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O:\Finance\Finance 21-22\IFS Reconciliations\"/>
    </mc:Choice>
  </mc:AlternateContent>
  <workbookProtection workbookAlgorithmName="SHA-512" workbookHashValue="BXkaoSqNxinTP1zJB+htW+4fQOY1x1zN2LThBx83BhX1Gv0kyEbWnF5m2oXE3SDu2v54HoEPjGAYse7bJ5bEmQ==" workbookSaltValue="DaJoNfupj6Rxnwdr5eft+Q==" workbookSpinCount="100000" lockStructure="1"/>
  <bookViews>
    <workbookView xWindow="0" yWindow="0" windowWidth="28800" windowHeight="12255" tabRatio="840" firstSheet="1" activeTab="6"/>
  </bookViews>
  <sheets>
    <sheet name="To do " sheetId="32" state="hidden" r:id="rId1"/>
    <sheet name="Guidance " sheetId="33" r:id="rId2"/>
    <sheet name="Checklist &amp; Authorisation" sheetId="28" r:id="rId3"/>
    <sheet name="CFR - XML import" sheetId="24" r:id="rId4"/>
    <sheet name="CFR - Manual Entry" sheetId="17" r:id="rId5"/>
    <sheet name="CFR Return" sheetId="20" r:id="rId6"/>
    <sheet name="Reconciliation Form" sheetId="25" r:id="rId7"/>
    <sheet name="Export" sheetId="31" r:id="rId8"/>
    <sheet name="xml convertor" sheetId="23" state="hidden" r:id="rId9"/>
    <sheet name="Lookup" sheetId="22" state="hidden" r:id="rId10"/>
    <sheet name="Funding" sheetId="30" state="hidden" r:id="rId11"/>
    <sheet name="Funding Import" sheetId="34" state="hidden" r:id="rId12"/>
  </sheets>
  <definedNames>
    <definedName name="_xlnm._FilterDatabase" localSheetId="10" hidden="1">Funding!$A$1:$I$5489</definedName>
    <definedName name="_xlnm._FilterDatabase" localSheetId="9" hidden="1">Lookup!$A$1:$O$239</definedName>
    <definedName name="_xlnm.Print_Area" localSheetId="4">'CFR - Manual Entry'!$A$1:$J$480</definedName>
    <definedName name="_xlnm.Print_Area" localSheetId="5">'CFR Return'!$A$1:$D$107</definedName>
    <definedName name="_xlnm.Print_Area" localSheetId="2">'Checklist &amp; Authorisation'!$A$1:$G$34</definedName>
    <definedName name="_xlnm.Print_Area" localSheetId="1">'Guidance '!$A$1:$B$56</definedName>
    <definedName name="_xlnm.Print_Area" localSheetId="6">'Reconciliation Form'!$A$1:$H$67</definedName>
    <definedName name="_xlnm.Print_Titles" localSheetId="4">'CFR - Manual Entry'!$3:$4</definedName>
    <definedName name="_xlnm.Print_Titles" localSheetId="5">'CFR Return'!$45:$45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8" i="25" l="1"/>
  <c r="G57" i="25"/>
  <c r="D4384" i="30" l="1"/>
  <c r="E4384" i="30"/>
  <c r="F4384" i="30"/>
  <c r="G4384" i="30"/>
  <c r="H4384" i="30"/>
  <c r="D4385" i="30"/>
  <c r="E4385" i="30"/>
  <c r="F4385" i="30"/>
  <c r="G4385" i="30"/>
  <c r="H4385" i="30"/>
  <c r="D4386" i="30"/>
  <c r="E4386" i="30"/>
  <c r="F4386" i="30"/>
  <c r="G4386" i="30"/>
  <c r="H4386" i="30"/>
  <c r="D4387" i="30"/>
  <c r="E4387" i="30"/>
  <c r="F4387" i="30"/>
  <c r="G4387" i="30"/>
  <c r="H4387" i="30"/>
  <c r="D4388" i="30"/>
  <c r="E4388" i="30"/>
  <c r="F4388" i="30"/>
  <c r="G4388" i="30"/>
  <c r="H4388" i="30"/>
  <c r="D4389" i="30"/>
  <c r="E4389" i="30"/>
  <c r="F4389" i="30"/>
  <c r="G4389" i="30"/>
  <c r="H4389" i="30"/>
  <c r="D4390" i="30"/>
  <c r="E4390" i="30"/>
  <c r="F4390" i="30"/>
  <c r="G4390" i="30"/>
  <c r="H4390" i="30"/>
  <c r="D4391" i="30"/>
  <c r="E4391" i="30"/>
  <c r="F4391" i="30"/>
  <c r="G4391" i="30"/>
  <c r="H4391" i="30"/>
  <c r="D4392" i="30"/>
  <c r="E4392" i="30"/>
  <c r="F4392" i="30"/>
  <c r="G4392" i="30"/>
  <c r="H4392" i="30"/>
  <c r="D4393" i="30"/>
  <c r="E4393" i="30"/>
  <c r="F4393" i="30"/>
  <c r="G4393" i="30"/>
  <c r="H4393" i="30"/>
  <c r="D4394" i="30"/>
  <c r="E4394" i="30"/>
  <c r="F4394" i="30"/>
  <c r="G4394" i="30"/>
  <c r="H4394" i="30"/>
  <c r="D4395" i="30"/>
  <c r="E4395" i="30"/>
  <c r="F4395" i="30"/>
  <c r="G4395" i="30"/>
  <c r="H4395" i="30"/>
  <c r="D4396" i="30"/>
  <c r="E4396" i="30"/>
  <c r="F4396" i="30"/>
  <c r="G4396" i="30"/>
  <c r="H4396" i="30"/>
  <c r="D4397" i="30"/>
  <c r="E4397" i="30"/>
  <c r="F4397" i="30"/>
  <c r="G4397" i="30"/>
  <c r="H4397" i="30"/>
  <c r="D4398" i="30"/>
  <c r="E4398" i="30"/>
  <c r="F4398" i="30"/>
  <c r="G4398" i="30"/>
  <c r="H4398" i="30"/>
  <c r="D4399" i="30"/>
  <c r="E4399" i="30"/>
  <c r="F4399" i="30"/>
  <c r="G4399" i="30"/>
  <c r="H4399" i="30"/>
  <c r="D4400" i="30"/>
  <c r="E4400" i="30"/>
  <c r="F4400" i="30"/>
  <c r="G4400" i="30"/>
  <c r="H4400" i="30"/>
  <c r="D4401" i="30"/>
  <c r="E4401" i="30"/>
  <c r="F4401" i="30"/>
  <c r="G4401" i="30"/>
  <c r="H4401" i="30"/>
  <c r="D4402" i="30"/>
  <c r="E4402" i="30"/>
  <c r="F4402" i="30"/>
  <c r="G4402" i="30"/>
  <c r="H4402" i="30"/>
  <c r="D4403" i="30"/>
  <c r="E4403" i="30"/>
  <c r="F4403" i="30"/>
  <c r="G4403" i="30"/>
  <c r="H4403" i="30"/>
  <c r="D4404" i="30"/>
  <c r="E4404" i="30"/>
  <c r="F4404" i="30"/>
  <c r="G4404" i="30"/>
  <c r="H4404" i="30"/>
  <c r="D4405" i="30"/>
  <c r="E4405" i="30"/>
  <c r="F4405" i="30"/>
  <c r="G4405" i="30"/>
  <c r="H4405" i="30"/>
  <c r="D4406" i="30"/>
  <c r="E4406" i="30"/>
  <c r="F4406" i="30"/>
  <c r="G4406" i="30"/>
  <c r="H4406" i="30"/>
  <c r="D4407" i="30"/>
  <c r="E4407" i="30"/>
  <c r="F4407" i="30"/>
  <c r="G4407" i="30"/>
  <c r="H4407" i="30"/>
  <c r="D4408" i="30"/>
  <c r="E4408" i="30"/>
  <c r="F4408" i="30"/>
  <c r="G4408" i="30"/>
  <c r="H4408" i="30"/>
  <c r="D4409" i="30"/>
  <c r="E4409" i="30"/>
  <c r="F4409" i="30"/>
  <c r="G4409" i="30"/>
  <c r="H4409" i="30"/>
  <c r="D4410" i="30"/>
  <c r="E4410" i="30"/>
  <c r="F4410" i="30"/>
  <c r="G4410" i="30"/>
  <c r="H4410" i="30"/>
  <c r="D4411" i="30"/>
  <c r="E4411" i="30"/>
  <c r="F4411" i="30"/>
  <c r="G4411" i="30"/>
  <c r="H4411" i="30"/>
  <c r="D4412" i="30"/>
  <c r="E4412" i="30"/>
  <c r="F4412" i="30"/>
  <c r="G4412" i="30"/>
  <c r="H4412" i="30"/>
  <c r="D4413" i="30"/>
  <c r="E4413" i="30"/>
  <c r="F4413" i="30"/>
  <c r="G4413" i="30"/>
  <c r="H4413" i="30"/>
  <c r="D4414" i="30"/>
  <c r="E4414" i="30"/>
  <c r="F4414" i="30"/>
  <c r="G4414" i="30"/>
  <c r="H4414" i="30"/>
  <c r="D4415" i="30"/>
  <c r="E4415" i="30"/>
  <c r="F4415" i="30"/>
  <c r="G4415" i="30"/>
  <c r="H4415" i="30"/>
  <c r="D4416" i="30"/>
  <c r="E4416" i="30"/>
  <c r="F4416" i="30"/>
  <c r="G4416" i="30"/>
  <c r="H4416" i="30"/>
  <c r="D4417" i="30"/>
  <c r="E4417" i="30"/>
  <c r="F4417" i="30"/>
  <c r="G4417" i="30"/>
  <c r="H4417" i="30"/>
  <c r="D4418" i="30"/>
  <c r="E4418" i="30"/>
  <c r="F4418" i="30"/>
  <c r="G4418" i="30"/>
  <c r="H4418" i="30"/>
  <c r="D4419" i="30"/>
  <c r="E4419" i="30"/>
  <c r="F4419" i="30"/>
  <c r="G4419" i="30"/>
  <c r="H4419" i="30"/>
  <c r="D4420" i="30"/>
  <c r="E4420" i="30"/>
  <c r="F4420" i="30"/>
  <c r="G4420" i="30"/>
  <c r="H4420" i="30"/>
  <c r="D4421" i="30"/>
  <c r="E4421" i="30"/>
  <c r="F4421" i="30"/>
  <c r="G4421" i="30"/>
  <c r="H4421" i="30"/>
  <c r="D4422" i="30"/>
  <c r="E4422" i="30"/>
  <c r="F4422" i="30"/>
  <c r="G4422" i="30"/>
  <c r="H4422" i="30"/>
  <c r="D4423" i="30"/>
  <c r="E4423" i="30"/>
  <c r="F4423" i="30"/>
  <c r="G4423" i="30"/>
  <c r="H4423" i="30"/>
  <c r="D4424" i="30"/>
  <c r="E4424" i="30"/>
  <c r="F4424" i="30"/>
  <c r="G4424" i="30"/>
  <c r="H4424" i="30"/>
  <c r="D4425" i="30"/>
  <c r="E4425" i="30"/>
  <c r="F4425" i="30"/>
  <c r="G4425" i="30"/>
  <c r="H4425" i="30"/>
  <c r="D4426" i="30"/>
  <c r="E4426" i="30"/>
  <c r="F4426" i="30"/>
  <c r="G4426" i="30"/>
  <c r="H4426" i="30"/>
  <c r="D4427" i="30"/>
  <c r="E4427" i="30"/>
  <c r="F4427" i="30"/>
  <c r="G4427" i="30"/>
  <c r="H4427" i="30"/>
  <c r="D4428" i="30"/>
  <c r="E4428" i="30"/>
  <c r="F4428" i="30"/>
  <c r="G4428" i="30"/>
  <c r="H4428" i="30"/>
  <c r="D4429" i="30"/>
  <c r="E4429" i="30"/>
  <c r="F4429" i="30"/>
  <c r="G4429" i="30"/>
  <c r="H4429" i="30"/>
  <c r="D4430" i="30"/>
  <c r="E4430" i="30"/>
  <c r="F4430" i="30"/>
  <c r="G4430" i="30"/>
  <c r="H4430" i="30"/>
  <c r="D4431" i="30"/>
  <c r="E4431" i="30"/>
  <c r="F4431" i="30"/>
  <c r="G4431" i="30"/>
  <c r="H4431" i="30"/>
  <c r="D4432" i="30"/>
  <c r="E4432" i="30"/>
  <c r="F4432" i="30"/>
  <c r="G4432" i="30"/>
  <c r="H4432" i="30"/>
  <c r="D4433" i="30"/>
  <c r="E4433" i="30"/>
  <c r="F4433" i="30"/>
  <c r="G4433" i="30"/>
  <c r="H4433" i="30"/>
  <c r="D4434" i="30"/>
  <c r="E4434" i="30"/>
  <c r="F4434" i="30"/>
  <c r="G4434" i="30"/>
  <c r="H4434" i="30"/>
  <c r="D4435" i="30"/>
  <c r="E4435" i="30"/>
  <c r="F4435" i="30"/>
  <c r="G4435" i="30"/>
  <c r="H4435" i="30"/>
  <c r="D4436" i="30"/>
  <c r="E4436" i="30"/>
  <c r="F4436" i="30"/>
  <c r="G4436" i="30"/>
  <c r="H4436" i="30"/>
  <c r="D4437" i="30"/>
  <c r="E4437" i="30"/>
  <c r="F4437" i="30"/>
  <c r="G4437" i="30"/>
  <c r="H4437" i="30"/>
  <c r="D4438" i="30"/>
  <c r="E4438" i="30"/>
  <c r="F4438" i="30"/>
  <c r="G4438" i="30"/>
  <c r="H4438" i="30"/>
  <c r="D4439" i="30"/>
  <c r="E4439" i="30"/>
  <c r="F4439" i="30"/>
  <c r="G4439" i="30"/>
  <c r="H4439" i="30"/>
  <c r="D4440" i="30"/>
  <c r="E4440" i="30"/>
  <c r="F4440" i="30"/>
  <c r="G4440" i="30"/>
  <c r="H4440" i="30"/>
  <c r="D4441" i="30"/>
  <c r="E4441" i="30"/>
  <c r="F4441" i="30"/>
  <c r="G4441" i="30"/>
  <c r="H4441" i="30"/>
  <c r="D4442" i="30"/>
  <c r="E4442" i="30"/>
  <c r="F4442" i="30"/>
  <c r="G4442" i="30"/>
  <c r="H4442" i="30"/>
  <c r="D4443" i="30"/>
  <c r="E4443" i="30"/>
  <c r="F4443" i="30"/>
  <c r="G4443" i="30"/>
  <c r="H4443" i="30"/>
  <c r="D4444" i="30"/>
  <c r="E4444" i="30"/>
  <c r="F4444" i="30"/>
  <c r="G4444" i="30"/>
  <c r="H4444" i="30"/>
  <c r="D4445" i="30"/>
  <c r="E4445" i="30"/>
  <c r="F4445" i="30"/>
  <c r="G4445" i="30"/>
  <c r="H4445" i="30"/>
  <c r="D4446" i="30"/>
  <c r="E4446" i="30"/>
  <c r="F4446" i="30"/>
  <c r="G4446" i="30"/>
  <c r="H4446" i="30"/>
  <c r="D4447" i="30"/>
  <c r="E4447" i="30"/>
  <c r="F4447" i="30"/>
  <c r="G4447" i="30"/>
  <c r="H4447" i="30"/>
  <c r="D4448" i="30"/>
  <c r="E4448" i="30"/>
  <c r="F4448" i="30"/>
  <c r="G4448" i="30"/>
  <c r="H4448" i="30"/>
  <c r="D4449" i="30"/>
  <c r="E4449" i="30"/>
  <c r="F4449" i="30"/>
  <c r="G4449" i="30"/>
  <c r="H4449" i="30"/>
  <c r="D4450" i="30"/>
  <c r="E4450" i="30"/>
  <c r="F4450" i="30"/>
  <c r="G4450" i="30"/>
  <c r="H4450" i="30"/>
  <c r="D4451" i="30"/>
  <c r="E4451" i="30"/>
  <c r="F4451" i="30"/>
  <c r="G4451" i="30"/>
  <c r="H4451" i="30"/>
  <c r="D4452" i="30"/>
  <c r="E4452" i="30"/>
  <c r="F4452" i="30"/>
  <c r="G4452" i="30"/>
  <c r="H4452" i="30"/>
  <c r="D4453" i="30"/>
  <c r="E4453" i="30"/>
  <c r="F4453" i="30"/>
  <c r="G4453" i="30"/>
  <c r="H4453" i="30"/>
  <c r="D4454" i="30"/>
  <c r="E4454" i="30"/>
  <c r="F4454" i="30"/>
  <c r="G4454" i="30"/>
  <c r="H4454" i="30"/>
  <c r="D4455" i="30"/>
  <c r="E4455" i="30"/>
  <c r="F4455" i="30"/>
  <c r="G4455" i="30"/>
  <c r="H4455" i="30"/>
  <c r="D4456" i="30"/>
  <c r="E4456" i="30"/>
  <c r="F4456" i="30"/>
  <c r="G4456" i="30"/>
  <c r="H4456" i="30"/>
  <c r="D4457" i="30"/>
  <c r="E4457" i="30"/>
  <c r="F4457" i="30"/>
  <c r="G4457" i="30"/>
  <c r="H4457" i="30"/>
  <c r="D4458" i="30"/>
  <c r="E4458" i="30"/>
  <c r="F4458" i="30"/>
  <c r="G4458" i="30"/>
  <c r="H4458" i="30"/>
  <c r="D4459" i="30"/>
  <c r="E4459" i="30"/>
  <c r="F4459" i="30"/>
  <c r="G4459" i="30"/>
  <c r="H4459" i="30"/>
  <c r="D4460" i="30"/>
  <c r="E4460" i="30"/>
  <c r="F4460" i="30"/>
  <c r="G4460" i="30"/>
  <c r="H4460" i="30"/>
  <c r="D4461" i="30"/>
  <c r="E4461" i="30"/>
  <c r="F4461" i="30"/>
  <c r="G4461" i="30"/>
  <c r="H4461" i="30"/>
  <c r="D4462" i="30"/>
  <c r="E4462" i="30"/>
  <c r="F4462" i="30"/>
  <c r="G4462" i="30"/>
  <c r="H4462" i="30"/>
  <c r="D4463" i="30"/>
  <c r="E4463" i="30"/>
  <c r="F4463" i="30"/>
  <c r="G4463" i="30"/>
  <c r="H4463" i="30"/>
  <c r="D4464" i="30"/>
  <c r="E4464" i="30"/>
  <c r="F4464" i="30"/>
  <c r="G4464" i="30"/>
  <c r="H4464" i="30"/>
  <c r="D4465" i="30"/>
  <c r="E4465" i="30"/>
  <c r="F4465" i="30"/>
  <c r="G4465" i="30"/>
  <c r="H4465" i="30"/>
  <c r="D4466" i="30"/>
  <c r="E4466" i="30"/>
  <c r="F4466" i="30"/>
  <c r="G4466" i="30"/>
  <c r="H4466" i="30"/>
  <c r="D4467" i="30"/>
  <c r="E4467" i="30"/>
  <c r="F4467" i="30"/>
  <c r="G4467" i="30"/>
  <c r="H4467" i="30"/>
  <c r="D4468" i="30"/>
  <c r="E4468" i="30"/>
  <c r="F4468" i="30"/>
  <c r="G4468" i="30"/>
  <c r="H4468" i="30"/>
  <c r="D4469" i="30"/>
  <c r="E4469" i="30"/>
  <c r="F4469" i="30"/>
  <c r="G4469" i="30"/>
  <c r="H4469" i="30"/>
  <c r="D4470" i="30"/>
  <c r="E4470" i="30"/>
  <c r="F4470" i="30"/>
  <c r="G4470" i="30"/>
  <c r="H4470" i="30"/>
  <c r="D4471" i="30"/>
  <c r="E4471" i="30"/>
  <c r="F4471" i="30"/>
  <c r="G4471" i="30"/>
  <c r="H4471" i="30"/>
  <c r="D4472" i="30"/>
  <c r="E4472" i="30"/>
  <c r="F4472" i="30"/>
  <c r="G4472" i="30"/>
  <c r="H4472" i="30"/>
  <c r="D4473" i="30"/>
  <c r="E4473" i="30"/>
  <c r="F4473" i="30"/>
  <c r="G4473" i="30"/>
  <c r="H4473" i="30"/>
  <c r="D4474" i="30"/>
  <c r="E4474" i="30"/>
  <c r="F4474" i="30"/>
  <c r="G4474" i="30"/>
  <c r="H4474" i="30"/>
  <c r="D4475" i="30"/>
  <c r="E4475" i="30"/>
  <c r="F4475" i="30"/>
  <c r="G4475" i="30"/>
  <c r="H4475" i="30"/>
  <c r="D4476" i="30"/>
  <c r="E4476" i="30"/>
  <c r="F4476" i="30"/>
  <c r="G4476" i="30"/>
  <c r="H4476" i="30"/>
  <c r="D4477" i="30"/>
  <c r="E4477" i="30"/>
  <c r="F4477" i="30"/>
  <c r="G4477" i="30"/>
  <c r="H4477" i="30"/>
  <c r="D4478" i="30"/>
  <c r="E4478" i="30"/>
  <c r="F4478" i="30"/>
  <c r="G4478" i="30"/>
  <c r="H4478" i="30"/>
  <c r="D4479" i="30"/>
  <c r="E4479" i="30"/>
  <c r="F4479" i="30"/>
  <c r="G4479" i="30"/>
  <c r="H4479" i="30"/>
  <c r="D4480" i="30"/>
  <c r="E4480" i="30"/>
  <c r="F4480" i="30"/>
  <c r="G4480" i="30"/>
  <c r="H4480" i="30"/>
  <c r="D4481" i="30"/>
  <c r="E4481" i="30"/>
  <c r="F4481" i="30"/>
  <c r="G4481" i="30"/>
  <c r="H4481" i="30"/>
  <c r="D4482" i="30"/>
  <c r="E4482" i="30"/>
  <c r="F4482" i="30"/>
  <c r="G4482" i="30"/>
  <c r="H4482" i="30"/>
  <c r="D4483" i="30"/>
  <c r="E4483" i="30"/>
  <c r="F4483" i="30"/>
  <c r="G4483" i="30"/>
  <c r="H4483" i="30"/>
  <c r="D4484" i="30"/>
  <c r="E4484" i="30"/>
  <c r="F4484" i="30"/>
  <c r="G4484" i="30"/>
  <c r="H4484" i="30"/>
  <c r="D4485" i="30"/>
  <c r="E4485" i="30"/>
  <c r="F4485" i="30"/>
  <c r="G4485" i="30"/>
  <c r="H4485" i="30"/>
  <c r="D4486" i="30"/>
  <c r="E4486" i="30"/>
  <c r="F4486" i="30"/>
  <c r="G4486" i="30"/>
  <c r="H4486" i="30"/>
  <c r="D4487" i="30"/>
  <c r="E4487" i="30"/>
  <c r="F4487" i="30"/>
  <c r="G4487" i="30"/>
  <c r="H4487" i="30"/>
  <c r="D4488" i="30"/>
  <c r="E4488" i="30"/>
  <c r="F4488" i="30"/>
  <c r="G4488" i="30"/>
  <c r="H4488" i="30"/>
  <c r="D4489" i="30"/>
  <c r="E4489" i="30"/>
  <c r="F4489" i="30"/>
  <c r="G4489" i="30"/>
  <c r="H4489" i="30"/>
  <c r="D4490" i="30"/>
  <c r="E4490" i="30"/>
  <c r="F4490" i="30"/>
  <c r="G4490" i="30"/>
  <c r="H4490" i="30"/>
  <c r="D4491" i="30"/>
  <c r="E4491" i="30"/>
  <c r="F4491" i="30"/>
  <c r="G4491" i="30"/>
  <c r="H4491" i="30"/>
  <c r="D4492" i="30"/>
  <c r="E4492" i="30"/>
  <c r="F4492" i="30"/>
  <c r="G4492" i="30"/>
  <c r="H4492" i="30"/>
  <c r="D4493" i="30"/>
  <c r="E4493" i="30"/>
  <c r="F4493" i="30"/>
  <c r="G4493" i="30"/>
  <c r="H4493" i="30"/>
  <c r="D4494" i="30"/>
  <c r="E4494" i="30"/>
  <c r="F4494" i="30"/>
  <c r="G4494" i="30"/>
  <c r="H4494" i="30"/>
  <c r="D4495" i="30"/>
  <c r="E4495" i="30"/>
  <c r="F4495" i="30"/>
  <c r="G4495" i="30"/>
  <c r="H4495" i="30"/>
  <c r="D4496" i="30"/>
  <c r="E4496" i="30"/>
  <c r="F4496" i="30"/>
  <c r="G4496" i="30"/>
  <c r="H4496" i="30"/>
  <c r="D4497" i="30"/>
  <c r="E4497" i="30"/>
  <c r="F4497" i="30"/>
  <c r="G4497" i="30"/>
  <c r="H4497" i="30"/>
  <c r="D4498" i="30"/>
  <c r="E4498" i="30"/>
  <c r="F4498" i="30"/>
  <c r="G4498" i="30"/>
  <c r="H4498" i="30"/>
  <c r="D4499" i="30"/>
  <c r="E4499" i="30"/>
  <c r="F4499" i="30"/>
  <c r="G4499" i="30"/>
  <c r="H4499" i="30"/>
  <c r="D4500" i="30"/>
  <c r="E4500" i="30"/>
  <c r="F4500" i="30"/>
  <c r="G4500" i="30"/>
  <c r="H4500" i="30"/>
  <c r="D4501" i="30"/>
  <c r="E4501" i="30"/>
  <c r="F4501" i="30"/>
  <c r="G4501" i="30"/>
  <c r="H4501" i="30"/>
  <c r="D4502" i="30"/>
  <c r="E4502" i="30"/>
  <c r="F4502" i="30"/>
  <c r="G4502" i="30"/>
  <c r="H4502" i="30"/>
  <c r="D4503" i="30"/>
  <c r="E4503" i="30"/>
  <c r="F4503" i="30"/>
  <c r="G4503" i="30"/>
  <c r="H4503" i="30"/>
  <c r="D4504" i="30"/>
  <c r="E4504" i="30"/>
  <c r="F4504" i="30"/>
  <c r="G4504" i="30"/>
  <c r="H4504" i="30"/>
  <c r="D4505" i="30"/>
  <c r="E4505" i="30"/>
  <c r="F4505" i="30"/>
  <c r="G4505" i="30"/>
  <c r="H4505" i="30"/>
  <c r="D4506" i="30"/>
  <c r="E4506" i="30"/>
  <c r="F4506" i="30"/>
  <c r="G4506" i="30"/>
  <c r="H4506" i="30"/>
  <c r="D4507" i="30"/>
  <c r="E4507" i="30"/>
  <c r="F4507" i="30"/>
  <c r="G4507" i="30"/>
  <c r="H4507" i="30"/>
  <c r="D4508" i="30"/>
  <c r="E4508" i="30"/>
  <c r="F4508" i="30"/>
  <c r="G4508" i="30"/>
  <c r="H4508" i="30"/>
  <c r="D4509" i="30"/>
  <c r="E4509" i="30"/>
  <c r="F4509" i="30"/>
  <c r="G4509" i="30"/>
  <c r="H4509" i="30"/>
  <c r="D4510" i="30"/>
  <c r="E4510" i="30"/>
  <c r="F4510" i="30"/>
  <c r="G4510" i="30"/>
  <c r="H4510" i="30"/>
  <c r="D4511" i="30"/>
  <c r="E4511" i="30"/>
  <c r="F4511" i="30"/>
  <c r="G4511" i="30"/>
  <c r="H4511" i="30"/>
  <c r="D4512" i="30"/>
  <c r="E4512" i="30"/>
  <c r="F4512" i="30"/>
  <c r="G4512" i="30"/>
  <c r="H4512" i="30"/>
  <c r="D4513" i="30"/>
  <c r="E4513" i="30"/>
  <c r="F4513" i="30"/>
  <c r="G4513" i="30"/>
  <c r="H4513" i="30"/>
  <c r="D4514" i="30"/>
  <c r="E4514" i="30"/>
  <c r="F4514" i="30"/>
  <c r="G4514" i="30"/>
  <c r="H4514" i="30"/>
  <c r="D4515" i="30"/>
  <c r="E4515" i="30"/>
  <c r="F4515" i="30"/>
  <c r="G4515" i="30"/>
  <c r="H4515" i="30"/>
  <c r="D4516" i="30"/>
  <c r="E4516" i="30"/>
  <c r="F4516" i="30"/>
  <c r="G4516" i="30"/>
  <c r="H4516" i="30"/>
  <c r="D4517" i="30"/>
  <c r="E4517" i="30"/>
  <c r="F4517" i="30"/>
  <c r="G4517" i="30"/>
  <c r="H4517" i="30"/>
  <c r="D4518" i="30"/>
  <c r="E4518" i="30"/>
  <c r="F4518" i="30"/>
  <c r="G4518" i="30"/>
  <c r="H4518" i="30"/>
  <c r="D4519" i="30"/>
  <c r="E4519" i="30"/>
  <c r="F4519" i="30"/>
  <c r="G4519" i="30"/>
  <c r="H4519" i="30"/>
  <c r="D4520" i="30"/>
  <c r="E4520" i="30"/>
  <c r="F4520" i="30"/>
  <c r="G4520" i="30"/>
  <c r="H4520" i="30"/>
  <c r="D4521" i="30"/>
  <c r="E4521" i="30"/>
  <c r="F4521" i="30"/>
  <c r="G4521" i="30"/>
  <c r="H4521" i="30"/>
  <c r="D4522" i="30"/>
  <c r="E4522" i="30"/>
  <c r="F4522" i="30"/>
  <c r="G4522" i="30"/>
  <c r="H4522" i="30"/>
  <c r="D4523" i="30"/>
  <c r="E4523" i="30"/>
  <c r="F4523" i="30"/>
  <c r="G4523" i="30"/>
  <c r="H4523" i="30"/>
  <c r="D4524" i="30"/>
  <c r="E4524" i="30"/>
  <c r="F4524" i="30"/>
  <c r="G4524" i="30"/>
  <c r="H4524" i="30"/>
  <c r="D4525" i="30"/>
  <c r="E4525" i="30"/>
  <c r="F4525" i="30"/>
  <c r="G4525" i="30"/>
  <c r="H4525" i="30"/>
  <c r="D4526" i="30"/>
  <c r="E4526" i="30"/>
  <c r="F4526" i="30"/>
  <c r="G4526" i="30"/>
  <c r="H4526" i="30"/>
  <c r="D4527" i="30"/>
  <c r="E4527" i="30"/>
  <c r="F4527" i="30"/>
  <c r="G4527" i="30"/>
  <c r="H4527" i="30"/>
  <c r="D4528" i="30"/>
  <c r="E4528" i="30"/>
  <c r="F4528" i="30"/>
  <c r="G4528" i="30"/>
  <c r="H4528" i="30"/>
  <c r="D4529" i="30"/>
  <c r="E4529" i="30"/>
  <c r="F4529" i="30"/>
  <c r="G4529" i="30"/>
  <c r="H4529" i="30"/>
  <c r="D4530" i="30"/>
  <c r="E4530" i="30"/>
  <c r="F4530" i="30"/>
  <c r="G4530" i="30"/>
  <c r="H4530" i="30"/>
  <c r="D4531" i="30"/>
  <c r="E4531" i="30"/>
  <c r="F4531" i="30"/>
  <c r="G4531" i="30"/>
  <c r="H4531" i="30"/>
  <c r="D4532" i="30"/>
  <c r="E4532" i="30"/>
  <c r="F4532" i="30"/>
  <c r="G4532" i="30"/>
  <c r="H4532" i="30"/>
  <c r="D4533" i="30"/>
  <c r="E4533" i="30"/>
  <c r="F4533" i="30"/>
  <c r="G4533" i="30"/>
  <c r="H4533" i="30"/>
  <c r="D4534" i="30"/>
  <c r="E4534" i="30"/>
  <c r="F4534" i="30"/>
  <c r="G4534" i="30"/>
  <c r="H4534" i="30"/>
  <c r="D4535" i="30"/>
  <c r="E4535" i="30"/>
  <c r="F4535" i="30"/>
  <c r="G4535" i="30"/>
  <c r="H4535" i="30"/>
  <c r="D4536" i="30"/>
  <c r="E4536" i="30"/>
  <c r="F4536" i="30"/>
  <c r="G4536" i="30"/>
  <c r="H4536" i="30"/>
  <c r="D4537" i="30"/>
  <c r="E4537" i="30"/>
  <c r="F4537" i="30"/>
  <c r="G4537" i="30"/>
  <c r="H4537" i="30"/>
  <c r="D4538" i="30"/>
  <c r="E4538" i="30"/>
  <c r="F4538" i="30"/>
  <c r="G4538" i="30"/>
  <c r="H4538" i="30"/>
  <c r="D4539" i="30"/>
  <c r="E4539" i="30"/>
  <c r="F4539" i="30"/>
  <c r="G4539" i="30"/>
  <c r="H4539" i="30"/>
  <c r="D4540" i="30"/>
  <c r="E4540" i="30"/>
  <c r="F4540" i="30"/>
  <c r="G4540" i="30"/>
  <c r="H4540" i="30"/>
  <c r="D4541" i="30"/>
  <c r="E4541" i="30"/>
  <c r="F4541" i="30"/>
  <c r="G4541" i="30"/>
  <c r="H4541" i="30"/>
  <c r="D4542" i="30"/>
  <c r="E4542" i="30"/>
  <c r="F4542" i="30"/>
  <c r="G4542" i="30"/>
  <c r="H4542" i="30"/>
  <c r="D4543" i="30"/>
  <c r="E4543" i="30"/>
  <c r="F4543" i="30"/>
  <c r="G4543" i="30"/>
  <c r="H4543" i="30"/>
  <c r="D4544" i="30"/>
  <c r="E4544" i="30"/>
  <c r="F4544" i="30"/>
  <c r="G4544" i="30"/>
  <c r="H4544" i="30"/>
  <c r="D4545" i="30"/>
  <c r="E4545" i="30"/>
  <c r="F4545" i="30"/>
  <c r="G4545" i="30"/>
  <c r="H4545" i="30"/>
  <c r="D4546" i="30"/>
  <c r="E4546" i="30"/>
  <c r="F4546" i="30"/>
  <c r="G4546" i="30"/>
  <c r="H4546" i="30"/>
  <c r="D4547" i="30"/>
  <c r="E4547" i="30"/>
  <c r="F4547" i="30"/>
  <c r="G4547" i="30"/>
  <c r="H4547" i="30"/>
  <c r="D4548" i="30"/>
  <c r="E4548" i="30"/>
  <c r="F4548" i="30"/>
  <c r="G4548" i="30"/>
  <c r="H4548" i="30"/>
  <c r="D4549" i="30"/>
  <c r="E4549" i="30"/>
  <c r="F4549" i="30"/>
  <c r="G4549" i="30"/>
  <c r="H4549" i="30"/>
  <c r="D4550" i="30"/>
  <c r="E4550" i="30"/>
  <c r="F4550" i="30"/>
  <c r="G4550" i="30"/>
  <c r="H4550" i="30"/>
  <c r="D4551" i="30"/>
  <c r="E4551" i="30"/>
  <c r="F4551" i="30"/>
  <c r="G4551" i="30"/>
  <c r="H4551" i="30"/>
  <c r="D4552" i="30"/>
  <c r="E4552" i="30"/>
  <c r="F4552" i="30"/>
  <c r="G4552" i="30"/>
  <c r="H4552" i="30"/>
  <c r="D4553" i="30"/>
  <c r="E4553" i="30"/>
  <c r="F4553" i="30"/>
  <c r="G4553" i="30"/>
  <c r="H4553" i="30"/>
  <c r="D4554" i="30"/>
  <c r="E4554" i="30"/>
  <c r="F4554" i="30"/>
  <c r="G4554" i="30"/>
  <c r="H4554" i="30"/>
  <c r="D4555" i="30"/>
  <c r="E4555" i="30"/>
  <c r="F4555" i="30"/>
  <c r="G4555" i="30"/>
  <c r="H4555" i="30"/>
  <c r="D4556" i="30"/>
  <c r="E4556" i="30"/>
  <c r="F4556" i="30"/>
  <c r="G4556" i="30"/>
  <c r="H4556" i="30"/>
  <c r="D4557" i="30"/>
  <c r="E4557" i="30"/>
  <c r="F4557" i="30"/>
  <c r="G4557" i="30"/>
  <c r="H4557" i="30"/>
  <c r="D4558" i="30"/>
  <c r="E4558" i="30"/>
  <c r="F4558" i="30"/>
  <c r="G4558" i="30"/>
  <c r="H4558" i="30"/>
  <c r="D4559" i="30"/>
  <c r="E4559" i="30"/>
  <c r="F4559" i="30"/>
  <c r="G4559" i="30"/>
  <c r="H4559" i="30"/>
  <c r="D4560" i="30"/>
  <c r="E4560" i="30"/>
  <c r="F4560" i="30"/>
  <c r="G4560" i="30"/>
  <c r="H4560" i="30"/>
  <c r="D4561" i="30"/>
  <c r="E4561" i="30"/>
  <c r="F4561" i="30"/>
  <c r="G4561" i="30"/>
  <c r="H4561" i="30"/>
  <c r="D4562" i="30"/>
  <c r="E4562" i="30"/>
  <c r="F4562" i="30"/>
  <c r="G4562" i="30"/>
  <c r="H4562" i="30"/>
  <c r="D4563" i="30"/>
  <c r="E4563" i="30"/>
  <c r="F4563" i="30"/>
  <c r="G4563" i="30"/>
  <c r="H4563" i="30"/>
  <c r="D4564" i="30"/>
  <c r="E4564" i="30"/>
  <c r="F4564" i="30"/>
  <c r="G4564" i="30"/>
  <c r="H4564" i="30"/>
  <c r="D4565" i="30"/>
  <c r="E4565" i="30"/>
  <c r="F4565" i="30"/>
  <c r="G4565" i="30"/>
  <c r="H4565" i="30"/>
  <c r="D4566" i="30"/>
  <c r="E4566" i="30"/>
  <c r="F4566" i="30"/>
  <c r="G4566" i="30"/>
  <c r="H4566" i="30"/>
  <c r="D4567" i="30"/>
  <c r="E4567" i="30"/>
  <c r="F4567" i="30"/>
  <c r="G4567" i="30"/>
  <c r="H4567" i="30"/>
  <c r="D4568" i="30"/>
  <c r="E4568" i="30"/>
  <c r="F4568" i="30"/>
  <c r="G4568" i="30"/>
  <c r="H4568" i="30"/>
  <c r="D4569" i="30"/>
  <c r="E4569" i="30"/>
  <c r="F4569" i="30"/>
  <c r="G4569" i="30"/>
  <c r="H4569" i="30"/>
  <c r="D4570" i="30"/>
  <c r="E4570" i="30"/>
  <c r="F4570" i="30"/>
  <c r="G4570" i="30"/>
  <c r="H4570" i="30"/>
  <c r="D4571" i="30"/>
  <c r="E4571" i="30"/>
  <c r="F4571" i="30"/>
  <c r="G4571" i="30"/>
  <c r="H4571" i="30"/>
  <c r="D4572" i="30"/>
  <c r="E4572" i="30"/>
  <c r="F4572" i="30"/>
  <c r="G4572" i="30"/>
  <c r="H4572" i="30"/>
  <c r="D4573" i="30"/>
  <c r="E4573" i="30"/>
  <c r="F4573" i="30"/>
  <c r="G4573" i="30"/>
  <c r="H4573" i="30"/>
  <c r="D4574" i="30"/>
  <c r="E4574" i="30"/>
  <c r="F4574" i="30"/>
  <c r="G4574" i="30"/>
  <c r="H4574" i="30"/>
  <c r="D4575" i="30"/>
  <c r="E4575" i="30"/>
  <c r="F4575" i="30"/>
  <c r="G4575" i="30"/>
  <c r="H4575" i="30"/>
  <c r="D4576" i="30"/>
  <c r="E4576" i="30"/>
  <c r="F4576" i="30"/>
  <c r="G4576" i="30"/>
  <c r="H4576" i="30"/>
  <c r="D4577" i="30"/>
  <c r="E4577" i="30"/>
  <c r="F4577" i="30"/>
  <c r="G4577" i="30"/>
  <c r="H4577" i="30"/>
  <c r="D4578" i="30"/>
  <c r="E4578" i="30"/>
  <c r="F4578" i="30"/>
  <c r="G4578" i="30"/>
  <c r="H4578" i="30"/>
  <c r="D4579" i="30"/>
  <c r="E4579" i="30"/>
  <c r="F4579" i="30"/>
  <c r="G4579" i="30"/>
  <c r="H4579" i="30"/>
  <c r="D4580" i="30"/>
  <c r="E4580" i="30"/>
  <c r="F4580" i="30"/>
  <c r="G4580" i="30"/>
  <c r="H4580" i="30"/>
  <c r="D4581" i="30"/>
  <c r="E4581" i="30"/>
  <c r="F4581" i="30"/>
  <c r="G4581" i="30"/>
  <c r="H4581" i="30"/>
  <c r="D4582" i="30"/>
  <c r="E4582" i="30"/>
  <c r="F4582" i="30"/>
  <c r="G4582" i="30"/>
  <c r="H4582" i="30"/>
  <c r="D4583" i="30"/>
  <c r="E4583" i="30"/>
  <c r="F4583" i="30"/>
  <c r="G4583" i="30"/>
  <c r="H4583" i="30"/>
  <c r="D4584" i="30"/>
  <c r="E4584" i="30"/>
  <c r="F4584" i="30"/>
  <c r="G4584" i="30"/>
  <c r="H4584" i="30"/>
  <c r="D4585" i="30"/>
  <c r="E4585" i="30"/>
  <c r="F4585" i="30"/>
  <c r="G4585" i="30"/>
  <c r="H4585" i="30"/>
  <c r="D4586" i="30"/>
  <c r="E4586" i="30"/>
  <c r="F4586" i="30"/>
  <c r="G4586" i="30"/>
  <c r="H4586" i="30"/>
  <c r="D4587" i="30"/>
  <c r="E4587" i="30"/>
  <c r="F4587" i="30"/>
  <c r="G4587" i="30"/>
  <c r="H4587" i="30"/>
  <c r="D4588" i="30"/>
  <c r="E4588" i="30"/>
  <c r="F4588" i="30"/>
  <c r="G4588" i="30"/>
  <c r="H4588" i="30"/>
  <c r="D4589" i="30"/>
  <c r="E4589" i="30"/>
  <c r="F4589" i="30"/>
  <c r="G4589" i="30"/>
  <c r="H4589" i="30"/>
  <c r="D4590" i="30"/>
  <c r="E4590" i="30"/>
  <c r="F4590" i="30"/>
  <c r="G4590" i="30"/>
  <c r="H4590" i="30"/>
  <c r="D4591" i="30"/>
  <c r="E4591" i="30"/>
  <c r="F4591" i="30"/>
  <c r="G4591" i="30"/>
  <c r="H4591" i="30"/>
  <c r="D4592" i="30"/>
  <c r="E4592" i="30"/>
  <c r="F4592" i="30"/>
  <c r="G4592" i="30"/>
  <c r="H4592" i="30"/>
  <c r="D4593" i="30"/>
  <c r="E4593" i="30"/>
  <c r="F4593" i="30"/>
  <c r="G4593" i="30"/>
  <c r="H4593" i="30"/>
  <c r="D4594" i="30"/>
  <c r="E4594" i="30"/>
  <c r="F4594" i="30"/>
  <c r="G4594" i="30"/>
  <c r="H4594" i="30"/>
  <c r="D4595" i="30"/>
  <c r="E4595" i="30"/>
  <c r="F4595" i="30"/>
  <c r="G4595" i="30"/>
  <c r="H4595" i="30"/>
  <c r="D4596" i="30"/>
  <c r="E4596" i="30"/>
  <c r="F4596" i="30"/>
  <c r="G4596" i="30"/>
  <c r="H4596" i="30"/>
  <c r="D4597" i="30"/>
  <c r="E4597" i="30"/>
  <c r="F4597" i="30"/>
  <c r="G4597" i="30"/>
  <c r="H4597" i="30"/>
  <c r="D4598" i="30"/>
  <c r="E4598" i="30"/>
  <c r="F4598" i="30"/>
  <c r="G4598" i="30"/>
  <c r="H4598" i="30"/>
  <c r="D4599" i="30"/>
  <c r="E4599" i="30"/>
  <c r="F4599" i="30"/>
  <c r="G4599" i="30"/>
  <c r="H4599" i="30"/>
  <c r="D4600" i="30"/>
  <c r="E4600" i="30"/>
  <c r="F4600" i="30"/>
  <c r="G4600" i="30"/>
  <c r="H4600" i="30"/>
  <c r="D4601" i="30"/>
  <c r="E4601" i="30"/>
  <c r="F4601" i="30"/>
  <c r="G4601" i="30"/>
  <c r="H4601" i="30"/>
  <c r="D4602" i="30"/>
  <c r="E4602" i="30"/>
  <c r="F4602" i="30"/>
  <c r="G4602" i="30"/>
  <c r="H4602" i="30"/>
  <c r="D4603" i="30"/>
  <c r="E4603" i="30"/>
  <c r="F4603" i="30"/>
  <c r="G4603" i="30"/>
  <c r="H4603" i="30"/>
  <c r="D4604" i="30"/>
  <c r="E4604" i="30"/>
  <c r="F4604" i="30"/>
  <c r="G4604" i="30"/>
  <c r="H4604" i="30"/>
  <c r="D4605" i="30"/>
  <c r="E4605" i="30"/>
  <c r="F4605" i="30"/>
  <c r="G4605" i="30"/>
  <c r="H4605" i="30"/>
  <c r="D4606" i="30"/>
  <c r="E4606" i="30"/>
  <c r="F4606" i="30"/>
  <c r="G4606" i="30"/>
  <c r="H4606" i="30"/>
  <c r="D4607" i="30"/>
  <c r="E4607" i="30"/>
  <c r="F4607" i="30"/>
  <c r="G4607" i="30"/>
  <c r="H4607" i="30"/>
  <c r="D4608" i="30"/>
  <c r="E4608" i="30"/>
  <c r="F4608" i="30"/>
  <c r="G4608" i="30"/>
  <c r="H4608" i="30"/>
  <c r="D4609" i="30"/>
  <c r="E4609" i="30"/>
  <c r="F4609" i="30"/>
  <c r="G4609" i="30"/>
  <c r="H4609" i="30"/>
  <c r="D4610" i="30"/>
  <c r="E4610" i="30"/>
  <c r="F4610" i="30"/>
  <c r="G4610" i="30"/>
  <c r="H4610" i="30"/>
  <c r="D4611" i="30"/>
  <c r="E4611" i="30"/>
  <c r="F4611" i="30"/>
  <c r="G4611" i="30"/>
  <c r="H4611" i="30"/>
  <c r="D4612" i="30"/>
  <c r="E4612" i="30"/>
  <c r="F4612" i="30"/>
  <c r="G4612" i="30"/>
  <c r="H4612" i="30"/>
  <c r="D4613" i="30"/>
  <c r="E4613" i="30"/>
  <c r="F4613" i="30"/>
  <c r="G4613" i="30"/>
  <c r="H4613" i="30"/>
  <c r="D4614" i="30"/>
  <c r="E4614" i="30"/>
  <c r="F4614" i="30"/>
  <c r="G4614" i="30"/>
  <c r="H4614" i="30"/>
  <c r="D4615" i="30"/>
  <c r="E4615" i="30"/>
  <c r="F4615" i="30"/>
  <c r="G4615" i="30"/>
  <c r="H4615" i="30"/>
  <c r="D4616" i="30"/>
  <c r="E4616" i="30"/>
  <c r="F4616" i="30"/>
  <c r="G4616" i="30"/>
  <c r="H4616" i="30"/>
  <c r="D4617" i="30"/>
  <c r="E4617" i="30"/>
  <c r="F4617" i="30"/>
  <c r="G4617" i="30"/>
  <c r="H4617" i="30"/>
  <c r="D4618" i="30"/>
  <c r="E4618" i="30"/>
  <c r="F4618" i="30"/>
  <c r="G4618" i="30"/>
  <c r="H4618" i="30"/>
  <c r="D4619" i="30"/>
  <c r="E4619" i="30"/>
  <c r="F4619" i="30"/>
  <c r="G4619" i="30"/>
  <c r="H4619" i="30"/>
  <c r="D4620" i="30"/>
  <c r="E4620" i="30"/>
  <c r="F4620" i="30"/>
  <c r="G4620" i="30"/>
  <c r="H4620" i="30"/>
  <c r="D4621" i="30"/>
  <c r="E4621" i="30"/>
  <c r="F4621" i="30"/>
  <c r="G4621" i="30"/>
  <c r="H4621" i="30"/>
  <c r="D4622" i="30"/>
  <c r="E4622" i="30"/>
  <c r="F4622" i="30"/>
  <c r="G4622" i="30"/>
  <c r="H4622" i="30"/>
  <c r="D4623" i="30"/>
  <c r="E4623" i="30"/>
  <c r="F4623" i="30"/>
  <c r="G4623" i="30"/>
  <c r="H4623" i="30"/>
  <c r="D4624" i="30"/>
  <c r="E4624" i="30"/>
  <c r="F4624" i="30"/>
  <c r="G4624" i="30"/>
  <c r="H4624" i="30"/>
  <c r="D4625" i="30"/>
  <c r="E4625" i="30"/>
  <c r="F4625" i="30"/>
  <c r="G4625" i="30"/>
  <c r="H4625" i="30"/>
  <c r="D4626" i="30"/>
  <c r="E4626" i="30"/>
  <c r="F4626" i="30"/>
  <c r="G4626" i="30"/>
  <c r="H4626" i="30"/>
  <c r="D4627" i="30"/>
  <c r="E4627" i="30"/>
  <c r="F4627" i="30"/>
  <c r="G4627" i="30"/>
  <c r="H4627" i="30"/>
  <c r="D4628" i="30"/>
  <c r="E4628" i="30"/>
  <c r="F4628" i="30"/>
  <c r="G4628" i="30"/>
  <c r="H4628" i="30"/>
  <c r="D4629" i="30"/>
  <c r="E4629" i="30"/>
  <c r="F4629" i="30"/>
  <c r="G4629" i="30"/>
  <c r="H4629" i="30"/>
  <c r="D4630" i="30"/>
  <c r="E4630" i="30"/>
  <c r="F4630" i="30"/>
  <c r="G4630" i="30"/>
  <c r="H4630" i="30"/>
  <c r="D4631" i="30"/>
  <c r="E4631" i="30"/>
  <c r="F4631" i="30"/>
  <c r="G4631" i="30"/>
  <c r="H4631" i="30"/>
  <c r="D4632" i="30"/>
  <c r="E4632" i="30"/>
  <c r="F4632" i="30"/>
  <c r="G4632" i="30"/>
  <c r="H4632" i="30"/>
  <c r="D4633" i="30"/>
  <c r="E4633" i="30"/>
  <c r="F4633" i="30"/>
  <c r="G4633" i="30"/>
  <c r="H4633" i="30"/>
  <c r="D4634" i="30"/>
  <c r="E4634" i="30"/>
  <c r="F4634" i="30"/>
  <c r="G4634" i="30"/>
  <c r="H4634" i="30"/>
  <c r="D4635" i="30"/>
  <c r="E4635" i="30"/>
  <c r="F4635" i="30"/>
  <c r="G4635" i="30"/>
  <c r="H4635" i="30"/>
  <c r="D4636" i="30"/>
  <c r="E4636" i="30"/>
  <c r="F4636" i="30"/>
  <c r="G4636" i="30"/>
  <c r="H4636" i="30"/>
  <c r="D4637" i="30"/>
  <c r="E4637" i="30"/>
  <c r="F4637" i="30"/>
  <c r="G4637" i="30"/>
  <c r="H4637" i="30"/>
  <c r="D4638" i="30"/>
  <c r="E4638" i="30"/>
  <c r="F4638" i="30"/>
  <c r="G4638" i="30"/>
  <c r="H4638" i="30"/>
  <c r="D4639" i="30"/>
  <c r="E4639" i="30"/>
  <c r="F4639" i="30"/>
  <c r="G4639" i="30"/>
  <c r="H4639" i="30"/>
  <c r="D4640" i="30"/>
  <c r="E4640" i="30"/>
  <c r="F4640" i="30"/>
  <c r="G4640" i="30"/>
  <c r="H4640" i="30"/>
  <c r="D4641" i="30"/>
  <c r="E4641" i="30"/>
  <c r="F4641" i="30"/>
  <c r="G4641" i="30"/>
  <c r="H4641" i="30"/>
  <c r="D4642" i="30"/>
  <c r="E4642" i="30"/>
  <c r="F4642" i="30"/>
  <c r="G4642" i="30"/>
  <c r="H4642" i="30"/>
  <c r="D4643" i="30"/>
  <c r="E4643" i="30"/>
  <c r="F4643" i="30"/>
  <c r="G4643" i="30"/>
  <c r="H4643" i="30"/>
  <c r="D4644" i="30"/>
  <c r="E4644" i="30"/>
  <c r="F4644" i="30"/>
  <c r="G4644" i="30"/>
  <c r="H4644" i="30"/>
  <c r="D4645" i="30"/>
  <c r="E4645" i="30"/>
  <c r="F4645" i="30"/>
  <c r="G4645" i="30"/>
  <c r="H4645" i="30"/>
  <c r="D4646" i="30"/>
  <c r="E4646" i="30"/>
  <c r="F4646" i="30"/>
  <c r="G4646" i="30"/>
  <c r="H4646" i="30"/>
  <c r="D4647" i="30"/>
  <c r="E4647" i="30"/>
  <c r="F4647" i="30"/>
  <c r="G4647" i="30"/>
  <c r="H4647" i="30"/>
  <c r="D4648" i="30"/>
  <c r="E4648" i="30"/>
  <c r="F4648" i="30"/>
  <c r="G4648" i="30"/>
  <c r="H4648" i="30"/>
  <c r="D4649" i="30"/>
  <c r="E4649" i="30"/>
  <c r="F4649" i="30"/>
  <c r="G4649" i="30"/>
  <c r="H4649" i="30"/>
  <c r="D4650" i="30"/>
  <c r="E4650" i="30"/>
  <c r="F4650" i="30"/>
  <c r="G4650" i="30"/>
  <c r="H4650" i="30"/>
  <c r="D4651" i="30"/>
  <c r="E4651" i="30"/>
  <c r="F4651" i="30"/>
  <c r="G4651" i="30"/>
  <c r="H4651" i="30"/>
  <c r="D4652" i="30"/>
  <c r="E4652" i="30"/>
  <c r="F4652" i="30"/>
  <c r="G4652" i="30"/>
  <c r="H4652" i="30"/>
  <c r="D4653" i="30"/>
  <c r="E4653" i="30"/>
  <c r="F4653" i="30"/>
  <c r="G4653" i="30"/>
  <c r="H4653" i="30"/>
  <c r="D4654" i="30"/>
  <c r="E4654" i="30"/>
  <c r="F4654" i="30"/>
  <c r="G4654" i="30"/>
  <c r="H4654" i="30"/>
  <c r="D4655" i="30"/>
  <c r="E4655" i="30"/>
  <c r="F4655" i="30"/>
  <c r="G4655" i="30"/>
  <c r="H4655" i="30"/>
  <c r="D4656" i="30"/>
  <c r="E4656" i="30"/>
  <c r="F4656" i="30"/>
  <c r="G4656" i="30"/>
  <c r="H4656" i="30"/>
  <c r="D4657" i="30"/>
  <c r="E4657" i="30"/>
  <c r="F4657" i="30"/>
  <c r="G4657" i="30"/>
  <c r="H4657" i="30"/>
  <c r="D4658" i="30"/>
  <c r="E4658" i="30"/>
  <c r="F4658" i="30"/>
  <c r="G4658" i="30"/>
  <c r="H4658" i="30"/>
  <c r="D4659" i="30"/>
  <c r="E4659" i="30"/>
  <c r="F4659" i="30"/>
  <c r="G4659" i="30"/>
  <c r="H4659" i="30"/>
  <c r="D4660" i="30"/>
  <c r="E4660" i="30"/>
  <c r="F4660" i="30"/>
  <c r="G4660" i="30"/>
  <c r="H4660" i="30"/>
  <c r="D4661" i="30"/>
  <c r="E4661" i="30"/>
  <c r="F4661" i="30"/>
  <c r="G4661" i="30"/>
  <c r="H4661" i="30"/>
  <c r="D4662" i="30"/>
  <c r="E4662" i="30"/>
  <c r="F4662" i="30"/>
  <c r="G4662" i="30"/>
  <c r="H4662" i="30"/>
  <c r="D4663" i="30"/>
  <c r="E4663" i="30"/>
  <c r="F4663" i="30"/>
  <c r="G4663" i="30"/>
  <c r="H4663" i="30"/>
  <c r="D4664" i="30"/>
  <c r="E4664" i="30"/>
  <c r="F4664" i="30"/>
  <c r="G4664" i="30"/>
  <c r="H4664" i="30"/>
  <c r="D4665" i="30"/>
  <c r="E4665" i="30"/>
  <c r="F4665" i="30"/>
  <c r="G4665" i="30"/>
  <c r="H4665" i="30"/>
  <c r="D4666" i="30"/>
  <c r="E4666" i="30"/>
  <c r="F4666" i="30"/>
  <c r="G4666" i="30"/>
  <c r="H4666" i="30"/>
  <c r="D4667" i="30"/>
  <c r="E4667" i="30"/>
  <c r="F4667" i="30"/>
  <c r="G4667" i="30"/>
  <c r="H4667" i="30"/>
  <c r="D4668" i="30"/>
  <c r="E4668" i="30"/>
  <c r="F4668" i="30"/>
  <c r="G4668" i="30"/>
  <c r="H4668" i="30"/>
  <c r="D4669" i="30"/>
  <c r="E4669" i="30"/>
  <c r="F4669" i="30"/>
  <c r="G4669" i="30"/>
  <c r="H4669" i="30"/>
  <c r="D4670" i="30"/>
  <c r="E4670" i="30"/>
  <c r="F4670" i="30"/>
  <c r="G4670" i="30"/>
  <c r="H4670" i="30"/>
  <c r="D4671" i="30"/>
  <c r="E4671" i="30"/>
  <c r="F4671" i="30"/>
  <c r="G4671" i="30"/>
  <c r="H4671" i="30"/>
  <c r="D4672" i="30"/>
  <c r="E4672" i="30"/>
  <c r="F4672" i="30"/>
  <c r="G4672" i="30"/>
  <c r="H4672" i="30"/>
  <c r="D4673" i="30"/>
  <c r="E4673" i="30"/>
  <c r="F4673" i="30"/>
  <c r="G4673" i="30"/>
  <c r="H4673" i="30"/>
  <c r="D4674" i="30"/>
  <c r="E4674" i="30"/>
  <c r="F4674" i="30"/>
  <c r="G4674" i="30"/>
  <c r="H4674" i="30"/>
  <c r="D4675" i="30"/>
  <c r="E4675" i="30"/>
  <c r="F4675" i="30"/>
  <c r="G4675" i="30"/>
  <c r="H4675" i="30"/>
  <c r="D4676" i="30"/>
  <c r="E4676" i="30"/>
  <c r="F4676" i="30"/>
  <c r="G4676" i="30"/>
  <c r="H4676" i="30"/>
  <c r="D4677" i="30"/>
  <c r="E4677" i="30"/>
  <c r="F4677" i="30"/>
  <c r="G4677" i="30"/>
  <c r="H4677" i="30"/>
  <c r="D4678" i="30"/>
  <c r="E4678" i="30"/>
  <c r="F4678" i="30"/>
  <c r="G4678" i="30"/>
  <c r="H4678" i="30"/>
  <c r="D4679" i="30"/>
  <c r="E4679" i="30"/>
  <c r="F4679" i="30"/>
  <c r="G4679" i="30"/>
  <c r="H4679" i="30"/>
  <c r="D4680" i="30"/>
  <c r="E4680" i="30"/>
  <c r="F4680" i="30"/>
  <c r="G4680" i="30"/>
  <c r="H4680" i="30"/>
  <c r="D4681" i="30"/>
  <c r="E4681" i="30"/>
  <c r="F4681" i="30"/>
  <c r="G4681" i="30"/>
  <c r="H4681" i="30"/>
  <c r="D4682" i="30"/>
  <c r="E4682" i="30"/>
  <c r="F4682" i="30"/>
  <c r="G4682" i="30"/>
  <c r="H4682" i="30"/>
  <c r="D4683" i="30"/>
  <c r="E4683" i="30"/>
  <c r="F4683" i="30"/>
  <c r="G4683" i="30"/>
  <c r="H4683" i="30"/>
  <c r="D4684" i="30"/>
  <c r="E4684" i="30"/>
  <c r="F4684" i="30"/>
  <c r="G4684" i="30"/>
  <c r="H4684" i="30"/>
  <c r="D4685" i="30"/>
  <c r="E4685" i="30"/>
  <c r="F4685" i="30"/>
  <c r="G4685" i="30"/>
  <c r="H4685" i="30"/>
  <c r="D4686" i="30"/>
  <c r="E4686" i="30"/>
  <c r="F4686" i="30"/>
  <c r="G4686" i="30"/>
  <c r="H4686" i="30"/>
  <c r="D4687" i="30"/>
  <c r="E4687" i="30"/>
  <c r="F4687" i="30"/>
  <c r="G4687" i="30"/>
  <c r="H4687" i="30"/>
  <c r="D4688" i="30"/>
  <c r="E4688" i="30"/>
  <c r="F4688" i="30"/>
  <c r="G4688" i="30"/>
  <c r="H4688" i="30"/>
  <c r="D4689" i="30"/>
  <c r="E4689" i="30"/>
  <c r="F4689" i="30"/>
  <c r="G4689" i="30"/>
  <c r="H4689" i="30"/>
  <c r="D4690" i="30"/>
  <c r="E4690" i="30"/>
  <c r="F4690" i="30"/>
  <c r="G4690" i="30"/>
  <c r="H4690" i="30"/>
  <c r="D4691" i="30"/>
  <c r="E4691" i="30"/>
  <c r="F4691" i="30"/>
  <c r="G4691" i="30"/>
  <c r="H4691" i="30"/>
  <c r="D4692" i="30"/>
  <c r="E4692" i="30"/>
  <c r="F4692" i="30"/>
  <c r="G4692" i="30"/>
  <c r="H4692" i="30"/>
  <c r="D4693" i="30"/>
  <c r="E4693" i="30"/>
  <c r="F4693" i="30"/>
  <c r="G4693" i="30"/>
  <c r="H4693" i="30"/>
  <c r="D4694" i="30"/>
  <c r="E4694" i="30"/>
  <c r="F4694" i="30"/>
  <c r="G4694" i="30"/>
  <c r="H4694" i="30"/>
  <c r="D4695" i="30"/>
  <c r="E4695" i="30"/>
  <c r="F4695" i="30"/>
  <c r="G4695" i="30"/>
  <c r="H4695" i="30"/>
  <c r="D4696" i="30"/>
  <c r="E4696" i="30"/>
  <c r="F4696" i="30"/>
  <c r="G4696" i="30"/>
  <c r="H4696" i="30"/>
  <c r="D4697" i="30"/>
  <c r="E4697" i="30"/>
  <c r="F4697" i="30"/>
  <c r="G4697" i="30"/>
  <c r="H4697" i="30"/>
  <c r="D4698" i="30"/>
  <c r="E4698" i="30"/>
  <c r="F4698" i="30"/>
  <c r="G4698" i="30"/>
  <c r="H4698" i="30"/>
  <c r="D4699" i="30"/>
  <c r="E4699" i="30"/>
  <c r="F4699" i="30"/>
  <c r="G4699" i="30"/>
  <c r="H4699" i="30"/>
  <c r="D4700" i="30"/>
  <c r="E4700" i="30"/>
  <c r="F4700" i="30"/>
  <c r="G4700" i="30"/>
  <c r="H4700" i="30"/>
  <c r="D4701" i="30"/>
  <c r="E4701" i="30"/>
  <c r="F4701" i="30"/>
  <c r="G4701" i="30"/>
  <c r="H4701" i="30"/>
  <c r="D4702" i="30"/>
  <c r="E4702" i="30"/>
  <c r="F4702" i="30"/>
  <c r="G4702" i="30"/>
  <c r="H4702" i="30"/>
  <c r="D4703" i="30"/>
  <c r="E4703" i="30"/>
  <c r="F4703" i="30"/>
  <c r="G4703" i="30"/>
  <c r="H4703" i="30"/>
  <c r="D4704" i="30"/>
  <c r="E4704" i="30"/>
  <c r="F4704" i="30"/>
  <c r="G4704" i="30"/>
  <c r="H4704" i="30"/>
  <c r="D4705" i="30"/>
  <c r="E4705" i="30"/>
  <c r="F4705" i="30"/>
  <c r="G4705" i="30"/>
  <c r="H4705" i="30"/>
  <c r="D4706" i="30"/>
  <c r="E4706" i="30"/>
  <c r="F4706" i="30"/>
  <c r="G4706" i="30"/>
  <c r="H4706" i="30"/>
  <c r="D4707" i="30"/>
  <c r="E4707" i="30"/>
  <c r="F4707" i="30"/>
  <c r="G4707" i="30"/>
  <c r="H4707" i="30"/>
  <c r="D4708" i="30"/>
  <c r="E4708" i="30"/>
  <c r="F4708" i="30"/>
  <c r="G4708" i="30"/>
  <c r="H4708" i="30"/>
  <c r="D4709" i="30"/>
  <c r="E4709" i="30"/>
  <c r="F4709" i="30"/>
  <c r="G4709" i="30"/>
  <c r="H4709" i="30"/>
  <c r="D4710" i="30"/>
  <c r="E4710" i="30"/>
  <c r="F4710" i="30"/>
  <c r="G4710" i="30"/>
  <c r="H4710" i="30"/>
  <c r="D4711" i="30"/>
  <c r="E4711" i="30"/>
  <c r="F4711" i="30"/>
  <c r="G4711" i="30"/>
  <c r="H4711" i="30"/>
  <c r="D4712" i="30"/>
  <c r="E4712" i="30"/>
  <c r="F4712" i="30"/>
  <c r="G4712" i="30"/>
  <c r="H4712" i="30"/>
  <c r="D4713" i="30"/>
  <c r="E4713" i="30"/>
  <c r="F4713" i="30"/>
  <c r="G4713" i="30"/>
  <c r="H4713" i="30"/>
  <c r="D4714" i="30"/>
  <c r="E4714" i="30"/>
  <c r="F4714" i="30"/>
  <c r="G4714" i="30"/>
  <c r="H4714" i="30"/>
  <c r="D4715" i="30"/>
  <c r="E4715" i="30"/>
  <c r="F4715" i="30"/>
  <c r="G4715" i="30"/>
  <c r="H4715" i="30"/>
  <c r="D4716" i="30"/>
  <c r="E4716" i="30"/>
  <c r="F4716" i="30"/>
  <c r="G4716" i="30"/>
  <c r="H4716" i="30"/>
  <c r="D4717" i="30"/>
  <c r="E4717" i="30"/>
  <c r="F4717" i="30"/>
  <c r="G4717" i="30"/>
  <c r="H4717" i="30"/>
  <c r="D4718" i="30"/>
  <c r="E4718" i="30"/>
  <c r="F4718" i="30"/>
  <c r="G4718" i="30"/>
  <c r="H4718" i="30"/>
  <c r="D4719" i="30"/>
  <c r="E4719" i="30"/>
  <c r="F4719" i="30"/>
  <c r="G4719" i="30"/>
  <c r="H4719" i="30"/>
  <c r="D4720" i="30"/>
  <c r="E4720" i="30"/>
  <c r="F4720" i="30"/>
  <c r="G4720" i="30"/>
  <c r="H4720" i="30"/>
  <c r="D4721" i="30"/>
  <c r="E4721" i="30"/>
  <c r="F4721" i="30"/>
  <c r="G4721" i="30"/>
  <c r="H4721" i="30"/>
  <c r="D4722" i="30"/>
  <c r="E4722" i="30"/>
  <c r="F4722" i="30"/>
  <c r="G4722" i="30"/>
  <c r="H4722" i="30"/>
  <c r="D4723" i="30"/>
  <c r="E4723" i="30"/>
  <c r="F4723" i="30"/>
  <c r="G4723" i="30"/>
  <c r="H4723" i="30"/>
  <c r="D4724" i="30"/>
  <c r="E4724" i="30"/>
  <c r="F4724" i="30"/>
  <c r="G4724" i="30"/>
  <c r="H4724" i="30"/>
  <c r="D4725" i="30"/>
  <c r="E4725" i="30"/>
  <c r="F4725" i="30"/>
  <c r="G4725" i="30"/>
  <c r="H4725" i="30"/>
  <c r="D4726" i="30"/>
  <c r="E4726" i="30"/>
  <c r="F4726" i="30"/>
  <c r="G4726" i="30"/>
  <c r="H4726" i="30"/>
  <c r="D4727" i="30"/>
  <c r="E4727" i="30"/>
  <c r="F4727" i="30"/>
  <c r="G4727" i="30"/>
  <c r="H4727" i="30"/>
  <c r="D4728" i="30"/>
  <c r="E4728" i="30"/>
  <c r="F4728" i="30"/>
  <c r="G4728" i="30"/>
  <c r="H4728" i="30"/>
  <c r="D4729" i="30"/>
  <c r="E4729" i="30"/>
  <c r="F4729" i="30"/>
  <c r="G4729" i="30"/>
  <c r="H4729" i="30"/>
  <c r="D4730" i="30"/>
  <c r="E4730" i="30"/>
  <c r="F4730" i="30"/>
  <c r="G4730" i="30"/>
  <c r="H4730" i="30"/>
  <c r="D4731" i="30"/>
  <c r="E4731" i="30"/>
  <c r="F4731" i="30"/>
  <c r="G4731" i="30"/>
  <c r="H4731" i="30"/>
  <c r="D4732" i="30"/>
  <c r="E4732" i="30"/>
  <c r="F4732" i="30"/>
  <c r="G4732" i="30"/>
  <c r="H4732" i="30"/>
  <c r="D4733" i="30"/>
  <c r="E4733" i="30"/>
  <c r="F4733" i="30"/>
  <c r="G4733" i="30"/>
  <c r="H4733" i="30"/>
  <c r="D4734" i="30"/>
  <c r="E4734" i="30"/>
  <c r="F4734" i="30"/>
  <c r="G4734" i="30"/>
  <c r="H4734" i="30"/>
  <c r="D4735" i="30"/>
  <c r="E4735" i="30"/>
  <c r="F4735" i="30"/>
  <c r="G4735" i="30"/>
  <c r="H4735" i="30"/>
  <c r="D4736" i="30"/>
  <c r="E4736" i="30"/>
  <c r="F4736" i="30"/>
  <c r="G4736" i="30"/>
  <c r="H4736" i="30"/>
  <c r="D4737" i="30"/>
  <c r="E4737" i="30"/>
  <c r="F4737" i="30"/>
  <c r="G4737" i="30"/>
  <c r="H4737" i="30"/>
  <c r="D4738" i="30"/>
  <c r="E4738" i="30"/>
  <c r="F4738" i="30"/>
  <c r="G4738" i="30"/>
  <c r="H4738" i="30"/>
  <c r="D4739" i="30"/>
  <c r="E4739" i="30"/>
  <c r="F4739" i="30"/>
  <c r="G4739" i="30"/>
  <c r="H4739" i="30"/>
  <c r="D4740" i="30"/>
  <c r="E4740" i="30"/>
  <c r="F4740" i="30"/>
  <c r="G4740" i="30"/>
  <c r="H4740" i="30"/>
  <c r="D4741" i="30"/>
  <c r="E4741" i="30"/>
  <c r="F4741" i="30"/>
  <c r="G4741" i="30"/>
  <c r="H4741" i="30"/>
  <c r="D4742" i="30"/>
  <c r="E4742" i="30"/>
  <c r="F4742" i="30"/>
  <c r="G4742" i="30"/>
  <c r="H4742" i="30"/>
  <c r="D4743" i="30"/>
  <c r="E4743" i="30"/>
  <c r="F4743" i="30"/>
  <c r="G4743" i="30"/>
  <c r="H4743" i="30"/>
  <c r="D4744" i="30"/>
  <c r="E4744" i="30"/>
  <c r="F4744" i="30"/>
  <c r="G4744" i="30"/>
  <c r="H4744" i="30"/>
  <c r="D4745" i="30"/>
  <c r="E4745" i="30"/>
  <c r="F4745" i="30"/>
  <c r="G4745" i="30"/>
  <c r="H4745" i="30"/>
  <c r="D4746" i="30"/>
  <c r="E4746" i="30"/>
  <c r="F4746" i="30"/>
  <c r="G4746" i="30"/>
  <c r="H4746" i="30"/>
  <c r="D4747" i="30"/>
  <c r="E4747" i="30"/>
  <c r="F4747" i="30"/>
  <c r="G4747" i="30"/>
  <c r="H4747" i="30"/>
  <c r="D4748" i="30"/>
  <c r="E4748" i="30"/>
  <c r="F4748" i="30"/>
  <c r="G4748" i="30"/>
  <c r="H4748" i="30"/>
  <c r="D4749" i="30"/>
  <c r="E4749" i="30"/>
  <c r="F4749" i="30"/>
  <c r="G4749" i="30"/>
  <c r="H4749" i="30"/>
  <c r="D4750" i="30"/>
  <c r="E4750" i="30"/>
  <c r="F4750" i="30"/>
  <c r="G4750" i="30"/>
  <c r="H4750" i="30"/>
  <c r="D4751" i="30"/>
  <c r="E4751" i="30"/>
  <c r="F4751" i="30"/>
  <c r="G4751" i="30"/>
  <c r="H4751" i="30"/>
  <c r="D4752" i="30"/>
  <c r="E4752" i="30"/>
  <c r="F4752" i="30"/>
  <c r="G4752" i="30"/>
  <c r="H4752" i="30"/>
  <c r="D4753" i="30"/>
  <c r="E4753" i="30"/>
  <c r="F4753" i="30"/>
  <c r="G4753" i="30"/>
  <c r="H4753" i="30"/>
  <c r="D4754" i="30"/>
  <c r="E4754" i="30"/>
  <c r="F4754" i="30"/>
  <c r="G4754" i="30"/>
  <c r="H4754" i="30"/>
  <c r="D4755" i="30"/>
  <c r="E4755" i="30"/>
  <c r="F4755" i="30"/>
  <c r="G4755" i="30"/>
  <c r="H4755" i="30"/>
  <c r="D4756" i="30"/>
  <c r="E4756" i="30"/>
  <c r="F4756" i="30"/>
  <c r="G4756" i="30"/>
  <c r="H4756" i="30"/>
  <c r="D4757" i="30"/>
  <c r="E4757" i="30"/>
  <c r="F4757" i="30"/>
  <c r="G4757" i="30"/>
  <c r="H4757" i="30"/>
  <c r="D4758" i="30"/>
  <c r="E4758" i="30"/>
  <c r="F4758" i="30"/>
  <c r="G4758" i="30"/>
  <c r="H4758" i="30"/>
  <c r="D4759" i="30"/>
  <c r="E4759" i="30"/>
  <c r="F4759" i="30"/>
  <c r="G4759" i="30"/>
  <c r="H4759" i="30"/>
  <c r="D4760" i="30"/>
  <c r="E4760" i="30"/>
  <c r="F4760" i="30"/>
  <c r="G4760" i="30"/>
  <c r="H4760" i="30"/>
  <c r="D4761" i="30"/>
  <c r="E4761" i="30"/>
  <c r="F4761" i="30"/>
  <c r="G4761" i="30"/>
  <c r="H4761" i="30"/>
  <c r="D4762" i="30"/>
  <c r="E4762" i="30"/>
  <c r="F4762" i="30"/>
  <c r="G4762" i="30"/>
  <c r="H4762" i="30"/>
  <c r="D4763" i="30"/>
  <c r="E4763" i="30"/>
  <c r="F4763" i="30"/>
  <c r="G4763" i="30"/>
  <c r="H4763" i="30"/>
  <c r="D4764" i="30"/>
  <c r="E4764" i="30"/>
  <c r="F4764" i="30"/>
  <c r="G4764" i="30"/>
  <c r="H4764" i="30"/>
  <c r="D4765" i="30"/>
  <c r="E4765" i="30"/>
  <c r="F4765" i="30"/>
  <c r="G4765" i="30"/>
  <c r="H4765" i="30"/>
  <c r="D4766" i="30"/>
  <c r="E4766" i="30"/>
  <c r="F4766" i="30"/>
  <c r="G4766" i="30"/>
  <c r="H4766" i="30"/>
  <c r="D4767" i="30"/>
  <c r="E4767" i="30"/>
  <c r="F4767" i="30"/>
  <c r="G4767" i="30"/>
  <c r="H4767" i="30"/>
  <c r="D4768" i="30"/>
  <c r="E4768" i="30"/>
  <c r="F4768" i="30"/>
  <c r="G4768" i="30"/>
  <c r="H4768" i="30"/>
  <c r="D4769" i="30"/>
  <c r="E4769" i="30"/>
  <c r="F4769" i="30"/>
  <c r="G4769" i="30"/>
  <c r="H4769" i="30"/>
  <c r="D4770" i="30"/>
  <c r="E4770" i="30"/>
  <c r="F4770" i="30"/>
  <c r="G4770" i="30"/>
  <c r="H4770" i="30"/>
  <c r="D4771" i="30"/>
  <c r="E4771" i="30"/>
  <c r="F4771" i="30"/>
  <c r="G4771" i="30"/>
  <c r="H4771" i="30"/>
  <c r="D4772" i="30"/>
  <c r="E4772" i="30"/>
  <c r="F4772" i="30"/>
  <c r="G4772" i="30"/>
  <c r="H4772" i="30"/>
  <c r="D4773" i="30"/>
  <c r="E4773" i="30"/>
  <c r="F4773" i="30"/>
  <c r="G4773" i="30"/>
  <c r="H4773" i="30"/>
  <c r="D4774" i="30"/>
  <c r="E4774" i="30"/>
  <c r="F4774" i="30"/>
  <c r="G4774" i="30"/>
  <c r="H4774" i="30"/>
  <c r="D4775" i="30"/>
  <c r="E4775" i="30"/>
  <c r="F4775" i="30"/>
  <c r="G4775" i="30"/>
  <c r="H4775" i="30"/>
  <c r="D4776" i="30"/>
  <c r="E4776" i="30"/>
  <c r="F4776" i="30"/>
  <c r="G4776" i="30"/>
  <c r="H4776" i="30"/>
  <c r="D4777" i="30"/>
  <c r="E4777" i="30"/>
  <c r="F4777" i="30"/>
  <c r="G4777" i="30"/>
  <c r="H4777" i="30"/>
  <c r="D4778" i="30"/>
  <c r="E4778" i="30"/>
  <c r="F4778" i="30"/>
  <c r="G4778" i="30"/>
  <c r="H4778" i="30"/>
  <c r="D4779" i="30"/>
  <c r="E4779" i="30"/>
  <c r="F4779" i="30"/>
  <c r="G4779" i="30"/>
  <c r="H4779" i="30"/>
  <c r="D4780" i="30"/>
  <c r="E4780" i="30"/>
  <c r="F4780" i="30"/>
  <c r="G4780" i="30"/>
  <c r="H4780" i="30"/>
  <c r="D4781" i="30"/>
  <c r="E4781" i="30"/>
  <c r="F4781" i="30"/>
  <c r="G4781" i="30"/>
  <c r="H4781" i="30"/>
  <c r="D4782" i="30"/>
  <c r="E4782" i="30"/>
  <c r="F4782" i="30"/>
  <c r="G4782" i="30"/>
  <c r="H4782" i="30"/>
  <c r="D4783" i="30"/>
  <c r="E4783" i="30"/>
  <c r="F4783" i="30"/>
  <c r="G4783" i="30"/>
  <c r="H4783" i="30"/>
  <c r="D4784" i="30"/>
  <c r="E4784" i="30"/>
  <c r="F4784" i="30"/>
  <c r="G4784" i="30"/>
  <c r="H4784" i="30"/>
  <c r="D4785" i="30"/>
  <c r="E4785" i="30"/>
  <c r="F4785" i="30"/>
  <c r="G4785" i="30"/>
  <c r="H4785" i="30"/>
  <c r="D4786" i="30"/>
  <c r="E4786" i="30"/>
  <c r="F4786" i="30"/>
  <c r="G4786" i="30"/>
  <c r="H4786" i="30"/>
  <c r="D4787" i="30"/>
  <c r="E4787" i="30"/>
  <c r="F4787" i="30"/>
  <c r="G4787" i="30"/>
  <c r="H4787" i="30"/>
  <c r="D4788" i="30"/>
  <c r="E4788" i="30"/>
  <c r="F4788" i="30"/>
  <c r="G4788" i="30"/>
  <c r="H4788" i="30"/>
  <c r="D4789" i="30"/>
  <c r="E4789" i="30"/>
  <c r="F4789" i="30"/>
  <c r="G4789" i="30"/>
  <c r="H4789" i="30"/>
  <c r="D4790" i="30"/>
  <c r="E4790" i="30"/>
  <c r="F4790" i="30"/>
  <c r="G4790" i="30"/>
  <c r="H4790" i="30"/>
  <c r="D4791" i="30"/>
  <c r="E4791" i="30"/>
  <c r="F4791" i="30"/>
  <c r="G4791" i="30"/>
  <c r="H4791" i="30"/>
  <c r="D4792" i="30"/>
  <c r="E4792" i="30"/>
  <c r="F4792" i="30"/>
  <c r="G4792" i="30"/>
  <c r="H4792" i="30"/>
  <c r="D4793" i="30"/>
  <c r="E4793" i="30"/>
  <c r="F4793" i="30"/>
  <c r="G4793" i="30"/>
  <c r="H4793" i="30"/>
  <c r="D4794" i="30"/>
  <c r="E4794" i="30"/>
  <c r="F4794" i="30"/>
  <c r="G4794" i="30"/>
  <c r="H4794" i="30"/>
  <c r="D4795" i="30"/>
  <c r="E4795" i="30"/>
  <c r="F4795" i="30"/>
  <c r="G4795" i="30"/>
  <c r="H4795" i="30"/>
  <c r="D4796" i="30"/>
  <c r="E4796" i="30"/>
  <c r="F4796" i="30"/>
  <c r="G4796" i="30"/>
  <c r="H4796" i="30"/>
  <c r="D4797" i="30"/>
  <c r="E4797" i="30"/>
  <c r="F4797" i="30"/>
  <c r="G4797" i="30"/>
  <c r="H4797" i="30"/>
  <c r="D4798" i="30"/>
  <c r="E4798" i="30"/>
  <c r="F4798" i="30"/>
  <c r="G4798" i="30"/>
  <c r="H4798" i="30"/>
  <c r="D4799" i="30"/>
  <c r="E4799" i="30"/>
  <c r="F4799" i="30"/>
  <c r="G4799" i="30"/>
  <c r="H4799" i="30"/>
  <c r="D4800" i="30"/>
  <c r="E4800" i="30"/>
  <c r="F4800" i="30"/>
  <c r="G4800" i="30"/>
  <c r="H4800" i="30"/>
  <c r="D4801" i="30"/>
  <c r="E4801" i="30"/>
  <c r="F4801" i="30"/>
  <c r="G4801" i="30"/>
  <c r="H4801" i="30"/>
  <c r="D4802" i="30"/>
  <c r="E4802" i="30"/>
  <c r="F4802" i="30"/>
  <c r="G4802" i="30"/>
  <c r="H4802" i="30"/>
  <c r="D4803" i="30"/>
  <c r="E4803" i="30"/>
  <c r="F4803" i="30"/>
  <c r="G4803" i="30"/>
  <c r="H4803" i="30"/>
  <c r="D4804" i="30"/>
  <c r="E4804" i="30"/>
  <c r="F4804" i="30"/>
  <c r="G4804" i="30"/>
  <c r="H4804" i="30"/>
  <c r="D4805" i="30"/>
  <c r="E4805" i="30"/>
  <c r="F4805" i="30"/>
  <c r="G4805" i="30"/>
  <c r="H4805" i="30"/>
  <c r="D4806" i="30"/>
  <c r="E4806" i="30"/>
  <c r="F4806" i="30"/>
  <c r="G4806" i="30"/>
  <c r="H4806" i="30"/>
  <c r="D4807" i="30"/>
  <c r="E4807" i="30"/>
  <c r="F4807" i="30"/>
  <c r="G4807" i="30"/>
  <c r="H4807" i="30"/>
  <c r="D4808" i="30"/>
  <c r="E4808" i="30"/>
  <c r="F4808" i="30"/>
  <c r="G4808" i="30"/>
  <c r="H4808" i="30"/>
  <c r="D4809" i="30"/>
  <c r="E4809" i="30"/>
  <c r="F4809" i="30"/>
  <c r="G4809" i="30"/>
  <c r="H4809" i="30"/>
  <c r="D4810" i="30"/>
  <c r="E4810" i="30"/>
  <c r="F4810" i="30"/>
  <c r="G4810" i="30"/>
  <c r="H4810" i="30"/>
  <c r="D4811" i="30"/>
  <c r="E4811" i="30"/>
  <c r="F4811" i="30"/>
  <c r="G4811" i="30"/>
  <c r="H4811" i="30"/>
  <c r="D4812" i="30"/>
  <c r="E4812" i="30"/>
  <c r="F4812" i="30"/>
  <c r="G4812" i="30"/>
  <c r="H4812" i="30"/>
  <c r="D4813" i="30"/>
  <c r="E4813" i="30"/>
  <c r="F4813" i="30"/>
  <c r="G4813" i="30"/>
  <c r="H4813" i="30"/>
  <c r="D4814" i="30"/>
  <c r="E4814" i="30"/>
  <c r="F4814" i="30"/>
  <c r="G4814" i="30"/>
  <c r="H4814" i="30"/>
  <c r="D4815" i="30"/>
  <c r="E4815" i="30"/>
  <c r="F4815" i="30"/>
  <c r="G4815" i="30"/>
  <c r="H4815" i="30"/>
  <c r="D4816" i="30"/>
  <c r="E4816" i="30"/>
  <c r="F4816" i="30"/>
  <c r="G4816" i="30"/>
  <c r="H4816" i="30"/>
  <c r="D4817" i="30"/>
  <c r="E4817" i="30"/>
  <c r="F4817" i="30"/>
  <c r="G4817" i="30"/>
  <c r="H4817" i="30"/>
  <c r="D4818" i="30"/>
  <c r="E4818" i="30"/>
  <c r="F4818" i="30"/>
  <c r="G4818" i="30"/>
  <c r="H4818" i="30"/>
  <c r="D4819" i="30"/>
  <c r="E4819" i="30"/>
  <c r="F4819" i="30"/>
  <c r="G4819" i="30"/>
  <c r="H4819" i="30"/>
  <c r="D4820" i="30"/>
  <c r="E4820" i="30"/>
  <c r="F4820" i="30"/>
  <c r="G4820" i="30"/>
  <c r="H4820" i="30"/>
  <c r="D4821" i="30"/>
  <c r="E4821" i="30"/>
  <c r="F4821" i="30"/>
  <c r="G4821" i="30"/>
  <c r="H4821" i="30"/>
  <c r="D4822" i="30"/>
  <c r="E4822" i="30"/>
  <c r="F4822" i="30"/>
  <c r="G4822" i="30"/>
  <c r="H4822" i="30"/>
  <c r="D4823" i="30"/>
  <c r="E4823" i="30"/>
  <c r="F4823" i="30"/>
  <c r="G4823" i="30"/>
  <c r="H4823" i="30"/>
  <c r="D4824" i="30"/>
  <c r="E4824" i="30"/>
  <c r="F4824" i="30"/>
  <c r="G4824" i="30"/>
  <c r="H4824" i="30"/>
  <c r="D4825" i="30"/>
  <c r="E4825" i="30"/>
  <c r="F4825" i="30"/>
  <c r="G4825" i="30"/>
  <c r="H4825" i="30"/>
  <c r="D4826" i="30"/>
  <c r="E4826" i="30"/>
  <c r="F4826" i="30"/>
  <c r="G4826" i="30"/>
  <c r="H4826" i="30"/>
  <c r="D4827" i="30"/>
  <c r="E4827" i="30"/>
  <c r="F4827" i="30"/>
  <c r="G4827" i="30"/>
  <c r="H4827" i="30"/>
  <c r="D4828" i="30"/>
  <c r="E4828" i="30"/>
  <c r="F4828" i="30"/>
  <c r="G4828" i="30"/>
  <c r="H4828" i="30"/>
  <c r="D4829" i="30"/>
  <c r="E4829" i="30"/>
  <c r="F4829" i="30"/>
  <c r="G4829" i="30"/>
  <c r="H4829" i="30"/>
  <c r="D4830" i="30"/>
  <c r="E4830" i="30"/>
  <c r="F4830" i="30"/>
  <c r="G4830" i="30"/>
  <c r="H4830" i="30"/>
  <c r="D4831" i="30"/>
  <c r="E4831" i="30"/>
  <c r="F4831" i="30"/>
  <c r="G4831" i="30"/>
  <c r="H4831" i="30"/>
  <c r="D4832" i="30"/>
  <c r="E4832" i="30"/>
  <c r="F4832" i="30"/>
  <c r="G4832" i="30"/>
  <c r="H4832" i="30"/>
  <c r="D4833" i="30"/>
  <c r="E4833" i="30"/>
  <c r="F4833" i="30"/>
  <c r="G4833" i="30"/>
  <c r="H4833" i="30"/>
  <c r="D4834" i="30"/>
  <c r="E4834" i="30"/>
  <c r="F4834" i="30"/>
  <c r="G4834" i="30"/>
  <c r="H4834" i="30"/>
  <c r="D4835" i="30"/>
  <c r="E4835" i="30"/>
  <c r="F4835" i="30"/>
  <c r="G4835" i="30"/>
  <c r="H4835" i="30"/>
  <c r="D4836" i="30"/>
  <c r="E4836" i="30"/>
  <c r="F4836" i="30"/>
  <c r="G4836" i="30"/>
  <c r="H4836" i="30"/>
  <c r="D4837" i="30"/>
  <c r="E4837" i="30"/>
  <c r="F4837" i="30"/>
  <c r="G4837" i="30"/>
  <c r="H4837" i="30"/>
  <c r="D4838" i="30"/>
  <c r="E4838" i="30"/>
  <c r="F4838" i="30"/>
  <c r="G4838" i="30"/>
  <c r="H4838" i="30"/>
  <c r="D4839" i="30"/>
  <c r="E4839" i="30"/>
  <c r="F4839" i="30"/>
  <c r="G4839" i="30"/>
  <c r="H4839" i="30"/>
  <c r="D4840" i="30"/>
  <c r="E4840" i="30"/>
  <c r="F4840" i="30"/>
  <c r="G4840" i="30"/>
  <c r="H4840" i="30"/>
  <c r="D4841" i="30"/>
  <c r="E4841" i="30"/>
  <c r="F4841" i="30"/>
  <c r="G4841" i="30"/>
  <c r="H4841" i="30"/>
  <c r="D4842" i="30"/>
  <c r="E4842" i="30"/>
  <c r="F4842" i="30"/>
  <c r="G4842" i="30"/>
  <c r="H4842" i="30"/>
  <c r="D4843" i="30"/>
  <c r="E4843" i="30"/>
  <c r="F4843" i="30"/>
  <c r="G4843" i="30"/>
  <c r="H4843" i="30"/>
  <c r="D4844" i="30"/>
  <c r="E4844" i="30"/>
  <c r="F4844" i="30"/>
  <c r="G4844" i="30"/>
  <c r="H4844" i="30"/>
  <c r="D4845" i="30"/>
  <c r="E4845" i="30"/>
  <c r="F4845" i="30"/>
  <c r="G4845" i="30"/>
  <c r="H4845" i="30"/>
  <c r="D4846" i="30"/>
  <c r="E4846" i="30"/>
  <c r="F4846" i="30"/>
  <c r="G4846" i="30"/>
  <c r="H4846" i="30"/>
  <c r="D4847" i="30"/>
  <c r="E4847" i="30"/>
  <c r="F4847" i="30"/>
  <c r="G4847" i="30"/>
  <c r="H4847" i="30"/>
  <c r="D4848" i="30"/>
  <c r="E4848" i="30"/>
  <c r="F4848" i="30"/>
  <c r="G4848" i="30"/>
  <c r="H4848" i="30"/>
  <c r="D4849" i="30"/>
  <c r="E4849" i="30"/>
  <c r="F4849" i="30"/>
  <c r="G4849" i="30"/>
  <c r="H4849" i="30"/>
  <c r="D4850" i="30"/>
  <c r="E4850" i="30"/>
  <c r="F4850" i="30"/>
  <c r="G4850" i="30"/>
  <c r="H4850" i="30"/>
  <c r="D4851" i="30"/>
  <c r="E4851" i="30"/>
  <c r="F4851" i="30"/>
  <c r="G4851" i="30"/>
  <c r="H4851" i="30"/>
  <c r="D4852" i="30"/>
  <c r="E4852" i="30"/>
  <c r="F4852" i="30"/>
  <c r="G4852" i="30"/>
  <c r="H4852" i="30"/>
  <c r="D4853" i="30"/>
  <c r="E4853" i="30"/>
  <c r="F4853" i="30"/>
  <c r="G4853" i="30"/>
  <c r="H4853" i="30"/>
  <c r="D4854" i="30"/>
  <c r="E4854" i="30"/>
  <c r="F4854" i="30"/>
  <c r="G4854" i="30"/>
  <c r="H4854" i="30"/>
  <c r="D4855" i="30"/>
  <c r="E4855" i="30"/>
  <c r="F4855" i="30"/>
  <c r="G4855" i="30"/>
  <c r="H4855" i="30"/>
  <c r="D4856" i="30"/>
  <c r="E4856" i="30"/>
  <c r="F4856" i="30"/>
  <c r="G4856" i="30"/>
  <c r="H4856" i="30"/>
  <c r="D4857" i="30"/>
  <c r="E4857" i="30"/>
  <c r="F4857" i="30"/>
  <c r="G4857" i="30"/>
  <c r="H4857" i="30"/>
  <c r="D4858" i="30"/>
  <c r="E4858" i="30"/>
  <c r="F4858" i="30"/>
  <c r="G4858" i="30"/>
  <c r="H4858" i="30"/>
  <c r="D4859" i="30"/>
  <c r="E4859" i="30"/>
  <c r="F4859" i="30"/>
  <c r="G4859" i="30"/>
  <c r="H4859" i="30"/>
  <c r="D4860" i="30"/>
  <c r="E4860" i="30"/>
  <c r="F4860" i="30"/>
  <c r="G4860" i="30"/>
  <c r="H4860" i="30"/>
  <c r="D4861" i="30"/>
  <c r="E4861" i="30"/>
  <c r="F4861" i="30"/>
  <c r="G4861" i="30"/>
  <c r="H4861" i="30"/>
  <c r="D4862" i="30"/>
  <c r="E4862" i="30"/>
  <c r="F4862" i="30"/>
  <c r="G4862" i="30"/>
  <c r="H4862" i="30"/>
  <c r="D4863" i="30"/>
  <c r="E4863" i="30"/>
  <c r="F4863" i="30"/>
  <c r="G4863" i="30"/>
  <c r="H4863" i="30"/>
  <c r="D4864" i="30"/>
  <c r="E4864" i="30"/>
  <c r="F4864" i="30"/>
  <c r="G4864" i="30"/>
  <c r="H4864" i="30"/>
  <c r="D4865" i="30"/>
  <c r="E4865" i="30"/>
  <c r="F4865" i="30"/>
  <c r="G4865" i="30"/>
  <c r="H4865" i="30"/>
  <c r="D4866" i="30"/>
  <c r="E4866" i="30"/>
  <c r="F4866" i="30"/>
  <c r="G4866" i="30"/>
  <c r="H4866" i="30"/>
  <c r="D4867" i="30"/>
  <c r="E4867" i="30"/>
  <c r="F4867" i="30"/>
  <c r="G4867" i="30"/>
  <c r="H4867" i="30"/>
  <c r="D4868" i="30"/>
  <c r="E4868" i="30"/>
  <c r="F4868" i="30"/>
  <c r="G4868" i="30"/>
  <c r="H4868" i="30"/>
  <c r="D4869" i="30"/>
  <c r="E4869" i="30"/>
  <c r="F4869" i="30"/>
  <c r="G4869" i="30"/>
  <c r="H4869" i="30"/>
  <c r="D4870" i="30"/>
  <c r="E4870" i="30"/>
  <c r="F4870" i="30"/>
  <c r="G4870" i="30"/>
  <c r="H4870" i="30"/>
  <c r="D4871" i="30"/>
  <c r="E4871" i="30"/>
  <c r="F4871" i="30"/>
  <c r="G4871" i="30"/>
  <c r="H4871" i="30"/>
  <c r="D4872" i="30"/>
  <c r="E4872" i="30"/>
  <c r="F4872" i="30"/>
  <c r="G4872" i="30"/>
  <c r="H4872" i="30"/>
  <c r="D4873" i="30"/>
  <c r="E4873" i="30"/>
  <c r="F4873" i="30"/>
  <c r="G4873" i="30"/>
  <c r="H4873" i="30"/>
  <c r="D4874" i="30"/>
  <c r="E4874" i="30"/>
  <c r="F4874" i="30"/>
  <c r="G4874" i="30"/>
  <c r="H4874" i="30"/>
  <c r="D4875" i="30"/>
  <c r="E4875" i="30"/>
  <c r="F4875" i="30"/>
  <c r="G4875" i="30"/>
  <c r="H4875" i="30"/>
  <c r="D4876" i="30"/>
  <c r="E4876" i="30"/>
  <c r="F4876" i="30"/>
  <c r="G4876" i="30"/>
  <c r="H4876" i="30"/>
  <c r="D4877" i="30"/>
  <c r="E4877" i="30"/>
  <c r="F4877" i="30"/>
  <c r="G4877" i="30"/>
  <c r="H4877" i="30"/>
  <c r="D4878" i="30"/>
  <c r="E4878" i="30"/>
  <c r="F4878" i="30"/>
  <c r="G4878" i="30"/>
  <c r="H4878" i="30"/>
  <c r="D4879" i="30"/>
  <c r="E4879" i="30"/>
  <c r="F4879" i="30"/>
  <c r="G4879" i="30"/>
  <c r="H4879" i="30"/>
  <c r="D4880" i="30"/>
  <c r="E4880" i="30"/>
  <c r="F4880" i="30"/>
  <c r="G4880" i="30"/>
  <c r="H4880" i="30"/>
  <c r="D4881" i="30"/>
  <c r="E4881" i="30"/>
  <c r="F4881" i="30"/>
  <c r="G4881" i="30"/>
  <c r="H4881" i="30"/>
  <c r="D4882" i="30"/>
  <c r="E4882" i="30"/>
  <c r="F4882" i="30"/>
  <c r="G4882" i="30"/>
  <c r="H4882" i="30"/>
  <c r="D4883" i="30"/>
  <c r="E4883" i="30"/>
  <c r="F4883" i="30"/>
  <c r="G4883" i="30"/>
  <c r="H4883" i="30"/>
  <c r="D4884" i="30"/>
  <c r="E4884" i="30"/>
  <c r="F4884" i="30"/>
  <c r="G4884" i="30"/>
  <c r="H4884" i="30"/>
  <c r="D4885" i="30"/>
  <c r="E4885" i="30"/>
  <c r="F4885" i="30"/>
  <c r="G4885" i="30"/>
  <c r="H4885" i="30"/>
  <c r="D4886" i="30"/>
  <c r="E4886" i="30"/>
  <c r="F4886" i="30"/>
  <c r="G4886" i="30"/>
  <c r="H4886" i="30"/>
  <c r="D4887" i="30"/>
  <c r="E4887" i="30"/>
  <c r="F4887" i="30"/>
  <c r="G4887" i="30"/>
  <c r="H4887" i="30"/>
  <c r="D4888" i="30"/>
  <c r="E4888" i="30"/>
  <c r="F4888" i="30"/>
  <c r="G4888" i="30"/>
  <c r="H4888" i="30"/>
  <c r="D4889" i="30"/>
  <c r="E4889" i="30"/>
  <c r="F4889" i="30"/>
  <c r="G4889" i="30"/>
  <c r="H4889" i="30"/>
  <c r="D4890" i="30"/>
  <c r="E4890" i="30"/>
  <c r="F4890" i="30"/>
  <c r="G4890" i="30"/>
  <c r="H4890" i="30"/>
  <c r="D4891" i="30"/>
  <c r="E4891" i="30"/>
  <c r="F4891" i="30"/>
  <c r="G4891" i="30"/>
  <c r="H4891" i="30"/>
  <c r="D4892" i="30"/>
  <c r="E4892" i="30"/>
  <c r="F4892" i="30"/>
  <c r="G4892" i="30"/>
  <c r="H4892" i="30"/>
  <c r="D4893" i="30"/>
  <c r="E4893" i="30"/>
  <c r="F4893" i="30"/>
  <c r="G4893" i="30"/>
  <c r="H4893" i="30"/>
  <c r="D4894" i="30"/>
  <c r="E4894" i="30"/>
  <c r="F4894" i="30"/>
  <c r="G4894" i="30"/>
  <c r="H4894" i="30"/>
  <c r="D4895" i="30"/>
  <c r="E4895" i="30"/>
  <c r="F4895" i="30"/>
  <c r="G4895" i="30"/>
  <c r="H4895" i="30"/>
  <c r="D4896" i="30"/>
  <c r="E4896" i="30"/>
  <c r="F4896" i="30"/>
  <c r="G4896" i="30"/>
  <c r="H4896" i="30"/>
  <c r="D4897" i="30"/>
  <c r="E4897" i="30"/>
  <c r="F4897" i="30"/>
  <c r="G4897" i="30"/>
  <c r="H4897" i="30"/>
  <c r="D4898" i="30"/>
  <c r="E4898" i="30"/>
  <c r="F4898" i="30"/>
  <c r="G4898" i="30"/>
  <c r="H4898" i="30"/>
  <c r="D4899" i="30"/>
  <c r="E4899" i="30"/>
  <c r="F4899" i="30"/>
  <c r="G4899" i="30"/>
  <c r="H4899" i="30"/>
  <c r="D4900" i="30"/>
  <c r="E4900" i="30"/>
  <c r="F4900" i="30"/>
  <c r="G4900" i="30"/>
  <c r="H4900" i="30"/>
  <c r="D4901" i="30"/>
  <c r="E4901" i="30"/>
  <c r="F4901" i="30"/>
  <c r="G4901" i="30"/>
  <c r="H4901" i="30"/>
  <c r="D4902" i="30"/>
  <c r="E4902" i="30"/>
  <c r="F4902" i="30"/>
  <c r="G4902" i="30"/>
  <c r="H4902" i="30"/>
  <c r="D4903" i="30"/>
  <c r="E4903" i="30"/>
  <c r="F4903" i="30"/>
  <c r="G4903" i="30"/>
  <c r="H4903" i="30"/>
  <c r="D4904" i="30"/>
  <c r="E4904" i="30"/>
  <c r="F4904" i="30"/>
  <c r="G4904" i="30"/>
  <c r="H4904" i="30"/>
  <c r="D4905" i="30"/>
  <c r="E4905" i="30"/>
  <c r="F4905" i="30"/>
  <c r="G4905" i="30"/>
  <c r="H4905" i="30"/>
  <c r="D4906" i="30"/>
  <c r="E4906" i="30"/>
  <c r="F4906" i="30"/>
  <c r="G4906" i="30"/>
  <c r="H4906" i="30"/>
  <c r="D4907" i="30"/>
  <c r="E4907" i="30"/>
  <c r="F4907" i="30"/>
  <c r="G4907" i="30"/>
  <c r="H4907" i="30"/>
  <c r="D4908" i="30"/>
  <c r="E4908" i="30"/>
  <c r="F4908" i="30"/>
  <c r="G4908" i="30"/>
  <c r="H4908" i="30"/>
  <c r="D4909" i="30"/>
  <c r="E4909" i="30"/>
  <c r="F4909" i="30"/>
  <c r="G4909" i="30"/>
  <c r="H4909" i="30"/>
  <c r="D4910" i="30"/>
  <c r="E4910" i="30"/>
  <c r="F4910" i="30"/>
  <c r="G4910" i="30"/>
  <c r="H4910" i="30"/>
  <c r="D4911" i="30"/>
  <c r="E4911" i="30"/>
  <c r="F4911" i="30"/>
  <c r="G4911" i="30"/>
  <c r="H4911" i="30"/>
  <c r="D4912" i="30"/>
  <c r="E4912" i="30"/>
  <c r="F4912" i="30"/>
  <c r="G4912" i="30"/>
  <c r="H4912" i="30"/>
  <c r="D4913" i="30"/>
  <c r="E4913" i="30"/>
  <c r="F4913" i="30"/>
  <c r="G4913" i="30"/>
  <c r="H4913" i="30"/>
  <c r="D4914" i="30"/>
  <c r="E4914" i="30"/>
  <c r="F4914" i="30"/>
  <c r="G4914" i="30"/>
  <c r="H4914" i="30"/>
  <c r="D4915" i="30"/>
  <c r="E4915" i="30"/>
  <c r="F4915" i="30"/>
  <c r="G4915" i="30"/>
  <c r="H4915" i="30"/>
  <c r="D4916" i="30"/>
  <c r="E4916" i="30"/>
  <c r="F4916" i="30"/>
  <c r="G4916" i="30"/>
  <c r="H4916" i="30"/>
  <c r="D4917" i="30"/>
  <c r="E4917" i="30"/>
  <c r="F4917" i="30"/>
  <c r="G4917" i="30"/>
  <c r="H4917" i="30"/>
  <c r="D4918" i="30"/>
  <c r="E4918" i="30"/>
  <c r="F4918" i="30"/>
  <c r="G4918" i="30"/>
  <c r="H4918" i="30"/>
  <c r="D4919" i="30"/>
  <c r="E4919" i="30"/>
  <c r="F4919" i="30"/>
  <c r="G4919" i="30"/>
  <c r="H4919" i="30"/>
  <c r="D4920" i="30"/>
  <c r="E4920" i="30"/>
  <c r="F4920" i="30"/>
  <c r="G4920" i="30"/>
  <c r="H4920" i="30"/>
  <c r="D4921" i="30"/>
  <c r="E4921" i="30"/>
  <c r="F4921" i="30"/>
  <c r="G4921" i="30"/>
  <c r="H4921" i="30"/>
  <c r="D4922" i="30"/>
  <c r="E4922" i="30"/>
  <c r="F4922" i="30"/>
  <c r="G4922" i="30"/>
  <c r="H4922" i="30"/>
  <c r="D4923" i="30"/>
  <c r="E4923" i="30"/>
  <c r="F4923" i="30"/>
  <c r="G4923" i="30"/>
  <c r="H4923" i="30"/>
  <c r="D4924" i="30"/>
  <c r="E4924" i="30"/>
  <c r="F4924" i="30"/>
  <c r="G4924" i="30"/>
  <c r="H4924" i="30"/>
  <c r="D4925" i="30"/>
  <c r="E4925" i="30"/>
  <c r="F4925" i="30"/>
  <c r="G4925" i="30"/>
  <c r="H4925" i="30"/>
  <c r="D4926" i="30"/>
  <c r="E4926" i="30"/>
  <c r="F4926" i="30"/>
  <c r="G4926" i="30"/>
  <c r="H4926" i="30"/>
  <c r="D4927" i="30"/>
  <c r="E4927" i="30"/>
  <c r="F4927" i="30"/>
  <c r="G4927" i="30"/>
  <c r="H4927" i="30"/>
  <c r="D4928" i="30"/>
  <c r="E4928" i="30"/>
  <c r="F4928" i="30"/>
  <c r="G4928" i="30"/>
  <c r="H4928" i="30"/>
  <c r="D4929" i="30"/>
  <c r="E4929" i="30"/>
  <c r="F4929" i="30"/>
  <c r="G4929" i="30"/>
  <c r="H4929" i="30"/>
  <c r="D4930" i="30"/>
  <c r="E4930" i="30"/>
  <c r="F4930" i="30"/>
  <c r="G4930" i="30"/>
  <c r="H4930" i="30"/>
  <c r="D4931" i="30"/>
  <c r="E4931" i="30"/>
  <c r="F4931" i="30"/>
  <c r="G4931" i="30"/>
  <c r="H4931" i="30"/>
  <c r="D4932" i="30"/>
  <c r="E4932" i="30"/>
  <c r="F4932" i="30"/>
  <c r="G4932" i="30"/>
  <c r="H4932" i="30"/>
  <c r="D4933" i="30"/>
  <c r="E4933" i="30"/>
  <c r="F4933" i="30"/>
  <c r="G4933" i="30"/>
  <c r="H4933" i="30"/>
  <c r="D4934" i="30"/>
  <c r="E4934" i="30"/>
  <c r="F4934" i="30"/>
  <c r="G4934" i="30"/>
  <c r="H4934" i="30"/>
  <c r="D4935" i="30"/>
  <c r="E4935" i="30"/>
  <c r="F4935" i="30"/>
  <c r="G4935" i="30"/>
  <c r="H4935" i="30"/>
  <c r="D4936" i="30"/>
  <c r="E4936" i="30"/>
  <c r="F4936" i="30"/>
  <c r="G4936" i="30"/>
  <c r="H4936" i="30"/>
  <c r="D4937" i="30"/>
  <c r="E4937" i="30"/>
  <c r="F4937" i="30"/>
  <c r="G4937" i="30"/>
  <c r="H4937" i="30"/>
  <c r="D4938" i="30"/>
  <c r="E4938" i="30"/>
  <c r="F4938" i="30"/>
  <c r="G4938" i="30"/>
  <c r="H4938" i="30"/>
  <c r="D4939" i="30"/>
  <c r="E4939" i="30"/>
  <c r="F4939" i="30"/>
  <c r="G4939" i="30"/>
  <c r="H4939" i="30"/>
  <c r="D4940" i="30"/>
  <c r="E4940" i="30"/>
  <c r="F4940" i="30"/>
  <c r="G4940" i="30"/>
  <c r="H4940" i="30"/>
  <c r="D4941" i="30"/>
  <c r="E4941" i="30"/>
  <c r="F4941" i="30"/>
  <c r="G4941" i="30"/>
  <c r="H4941" i="30"/>
  <c r="D4942" i="30"/>
  <c r="E4942" i="30"/>
  <c r="F4942" i="30"/>
  <c r="G4942" i="30"/>
  <c r="H4942" i="30"/>
  <c r="D4943" i="30"/>
  <c r="E4943" i="30"/>
  <c r="F4943" i="30"/>
  <c r="G4943" i="30"/>
  <c r="H4943" i="30"/>
  <c r="D4944" i="30"/>
  <c r="E4944" i="30"/>
  <c r="F4944" i="30"/>
  <c r="G4944" i="30"/>
  <c r="H4944" i="30"/>
  <c r="D4945" i="30"/>
  <c r="E4945" i="30"/>
  <c r="F4945" i="30"/>
  <c r="G4945" i="30"/>
  <c r="H4945" i="30"/>
  <c r="D4946" i="30"/>
  <c r="E4946" i="30"/>
  <c r="F4946" i="30"/>
  <c r="G4946" i="30"/>
  <c r="H4946" i="30"/>
  <c r="D4947" i="30"/>
  <c r="E4947" i="30"/>
  <c r="F4947" i="30"/>
  <c r="G4947" i="30"/>
  <c r="H4947" i="30"/>
  <c r="D4948" i="30"/>
  <c r="E4948" i="30"/>
  <c r="F4948" i="30"/>
  <c r="G4948" i="30"/>
  <c r="H4948" i="30"/>
  <c r="D4949" i="30"/>
  <c r="E4949" i="30"/>
  <c r="F4949" i="30"/>
  <c r="G4949" i="30"/>
  <c r="H4949" i="30"/>
  <c r="D4950" i="30"/>
  <c r="E4950" i="30"/>
  <c r="F4950" i="30"/>
  <c r="G4950" i="30"/>
  <c r="H4950" i="30"/>
  <c r="D4951" i="30"/>
  <c r="E4951" i="30"/>
  <c r="F4951" i="30"/>
  <c r="G4951" i="30"/>
  <c r="H4951" i="30"/>
  <c r="D4952" i="30"/>
  <c r="E4952" i="30"/>
  <c r="F4952" i="30"/>
  <c r="G4952" i="30"/>
  <c r="H4952" i="30"/>
  <c r="D4953" i="30"/>
  <c r="E4953" i="30"/>
  <c r="F4953" i="30"/>
  <c r="G4953" i="30"/>
  <c r="H4953" i="30"/>
  <c r="D4954" i="30"/>
  <c r="E4954" i="30"/>
  <c r="F4954" i="30"/>
  <c r="G4954" i="30"/>
  <c r="H4954" i="30"/>
  <c r="D4955" i="30"/>
  <c r="E4955" i="30"/>
  <c r="F4955" i="30"/>
  <c r="G4955" i="30"/>
  <c r="H4955" i="30"/>
  <c r="D4956" i="30"/>
  <c r="E4956" i="30"/>
  <c r="F4956" i="30"/>
  <c r="G4956" i="30"/>
  <c r="H4956" i="30"/>
  <c r="D4957" i="30"/>
  <c r="E4957" i="30"/>
  <c r="F4957" i="30"/>
  <c r="G4957" i="30"/>
  <c r="H4957" i="30"/>
  <c r="D4958" i="30"/>
  <c r="E4958" i="30"/>
  <c r="F4958" i="30"/>
  <c r="G4958" i="30"/>
  <c r="H4958" i="30"/>
  <c r="D4959" i="30"/>
  <c r="E4959" i="30"/>
  <c r="F4959" i="30"/>
  <c r="G4959" i="30"/>
  <c r="H4959" i="30"/>
  <c r="D4960" i="30"/>
  <c r="E4960" i="30"/>
  <c r="F4960" i="30"/>
  <c r="G4960" i="30"/>
  <c r="H4960" i="30"/>
  <c r="D4961" i="30"/>
  <c r="E4961" i="30"/>
  <c r="F4961" i="30"/>
  <c r="G4961" i="30"/>
  <c r="H4961" i="30"/>
  <c r="D4962" i="30"/>
  <c r="E4962" i="30"/>
  <c r="F4962" i="30"/>
  <c r="G4962" i="30"/>
  <c r="H4962" i="30"/>
  <c r="D4963" i="30"/>
  <c r="E4963" i="30"/>
  <c r="F4963" i="30"/>
  <c r="G4963" i="30"/>
  <c r="H4963" i="30"/>
  <c r="D4964" i="30"/>
  <c r="E4964" i="30"/>
  <c r="F4964" i="30"/>
  <c r="G4964" i="30"/>
  <c r="H4964" i="30"/>
  <c r="D4965" i="30"/>
  <c r="E4965" i="30"/>
  <c r="F4965" i="30"/>
  <c r="G4965" i="30"/>
  <c r="H4965" i="30"/>
  <c r="D4966" i="30"/>
  <c r="E4966" i="30"/>
  <c r="F4966" i="30"/>
  <c r="G4966" i="30"/>
  <c r="H4966" i="30"/>
  <c r="D4967" i="30"/>
  <c r="E4967" i="30"/>
  <c r="F4967" i="30"/>
  <c r="G4967" i="30"/>
  <c r="H4967" i="30"/>
  <c r="D4968" i="30"/>
  <c r="E4968" i="30"/>
  <c r="F4968" i="30"/>
  <c r="G4968" i="30"/>
  <c r="H4968" i="30"/>
  <c r="D4969" i="30"/>
  <c r="E4969" i="30"/>
  <c r="F4969" i="30"/>
  <c r="G4969" i="30"/>
  <c r="H4969" i="30"/>
  <c r="D4970" i="30"/>
  <c r="E4970" i="30"/>
  <c r="F4970" i="30"/>
  <c r="G4970" i="30"/>
  <c r="H4970" i="30"/>
  <c r="D4971" i="30"/>
  <c r="E4971" i="30"/>
  <c r="F4971" i="30"/>
  <c r="G4971" i="30"/>
  <c r="H4971" i="30"/>
  <c r="D4972" i="30"/>
  <c r="E4972" i="30"/>
  <c r="F4972" i="30"/>
  <c r="G4972" i="30"/>
  <c r="H4972" i="30"/>
  <c r="D4973" i="30"/>
  <c r="E4973" i="30"/>
  <c r="F4973" i="30"/>
  <c r="G4973" i="30"/>
  <c r="H4973" i="30"/>
  <c r="D4974" i="30"/>
  <c r="E4974" i="30"/>
  <c r="F4974" i="30"/>
  <c r="G4974" i="30"/>
  <c r="H4974" i="30"/>
  <c r="D4975" i="30"/>
  <c r="E4975" i="30"/>
  <c r="F4975" i="30"/>
  <c r="G4975" i="30"/>
  <c r="H4975" i="30"/>
  <c r="D4976" i="30"/>
  <c r="E4976" i="30"/>
  <c r="F4976" i="30"/>
  <c r="G4976" i="30"/>
  <c r="H4976" i="30"/>
  <c r="D4977" i="30"/>
  <c r="E4977" i="30"/>
  <c r="F4977" i="30"/>
  <c r="G4977" i="30"/>
  <c r="H4977" i="30"/>
  <c r="D4978" i="30"/>
  <c r="E4978" i="30"/>
  <c r="F4978" i="30"/>
  <c r="G4978" i="30"/>
  <c r="H4978" i="30"/>
  <c r="D4979" i="30"/>
  <c r="E4979" i="30"/>
  <c r="F4979" i="30"/>
  <c r="G4979" i="30"/>
  <c r="H4979" i="30"/>
  <c r="D4980" i="30"/>
  <c r="E4980" i="30"/>
  <c r="F4980" i="30"/>
  <c r="G4980" i="30"/>
  <c r="H4980" i="30"/>
  <c r="D4981" i="30"/>
  <c r="E4981" i="30"/>
  <c r="F4981" i="30"/>
  <c r="G4981" i="30"/>
  <c r="H4981" i="30"/>
  <c r="D4982" i="30"/>
  <c r="E4982" i="30"/>
  <c r="F4982" i="30"/>
  <c r="G4982" i="30"/>
  <c r="H4982" i="30"/>
  <c r="D4983" i="30"/>
  <c r="E4983" i="30"/>
  <c r="F4983" i="30"/>
  <c r="G4983" i="30"/>
  <c r="H4983" i="30"/>
  <c r="D4984" i="30"/>
  <c r="E4984" i="30"/>
  <c r="F4984" i="30"/>
  <c r="G4984" i="30"/>
  <c r="H4984" i="30"/>
  <c r="D4985" i="30"/>
  <c r="E4985" i="30"/>
  <c r="F4985" i="30"/>
  <c r="G4985" i="30"/>
  <c r="H4985" i="30"/>
  <c r="D4986" i="30"/>
  <c r="E4986" i="30"/>
  <c r="F4986" i="30"/>
  <c r="G4986" i="30"/>
  <c r="H4986" i="30"/>
  <c r="D4987" i="30"/>
  <c r="E4987" i="30"/>
  <c r="F4987" i="30"/>
  <c r="G4987" i="30"/>
  <c r="H4987" i="30"/>
  <c r="D4988" i="30"/>
  <c r="E4988" i="30"/>
  <c r="F4988" i="30"/>
  <c r="G4988" i="30"/>
  <c r="H4988" i="30"/>
  <c r="D4989" i="30"/>
  <c r="E4989" i="30"/>
  <c r="F4989" i="30"/>
  <c r="G4989" i="30"/>
  <c r="H4989" i="30"/>
  <c r="D4990" i="30"/>
  <c r="E4990" i="30"/>
  <c r="F4990" i="30"/>
  <c r="G4990" i="30"/>
  <c r="H4990" i="30"/>
  <c r="D4991" i="30"/>
  <c r="E4991" i="30"/>
  <c r="F4991" i="30"/>
  <c r="G4991" i="30"/>
  <c r="H4991" i="30"/>
  <c r="D4992" i="30"/>
  <c r="E4992" i="30"/>
  <c r="F4992" i="30"/>
  <c r="G4992" i="30"/>
  <c r="H4992" i="30"/>
  <c r="D4993" i="30"/>
  <c r="E4993" i="30"/>
  <c r="F4993" i="30"/>
  <c r="G4993" i="30"/>
  <c r="H4993" i="30"/>
  <c r="D4994" i="30"/>
  <c r="E4994" i="30"/>
  <c r="F4994" i="30"/>
  <c r="G4994" i="30"/>
  <c r="H4994" i="30"/>
  <c r="D4995" i="30"/>
  <c r="E4995" i="30"/>
  <c r="F4995" i="30"/>
  <c r="G4995" i="30"/>
  <c r="H4995" i="30"/>
  <c r="D4996" i="30"/>
  <c r="E4996" i="30"/>
  <c r="F4996" i="30"/>
  <c r="G4996" i="30"/>
  <c r="H4996" i="30"/>
  <c r="D4997" i="30"/>
  <c r="E4997" i="30"/>
  <c r="F4997" i="30"/>
  <c r="G4997" i="30"/>
  <c r="H4997" i="30"/>
  <c r="D4998" i="30"/>
  <c r="E4998" i="30"/>
  <c r="F4998" i="30"/>
  <c r="G4998" i="30"/>
  <c r="H4998" i="30"/>
  <c r="D4999" i="30"/>
  <c r="E4999" i="30"/>
  <c r="F4999" i="30"/>
  <c r="G4999" i="30"/>
  <c r="H4999" i="30"/>
  <c r="D5000" i="30"/>
  <c r="E5000" i="30"/>
  <c r="F5000" i="30"/>
  <c r="G5000" i="30"/>
  <c r="H5000" i="30"/>
  <c r="D5001" i="30"/>
  <c r="E5001" i="30"/>
  <c r="F5001" i="30"/>
  <c r="G5001" i="30"/>
  <c r="H5001" i="30"/>
  <c r="D5002" i="30"/>
  <c r="E5002" i="30"/>
  <c r="F5002" i="30"/>
  <c r="G5002" i="30"/>
  <c r="H5002" i="30"/>
  <c r="D5003" i="30"/>
  <c r="E5003" i="30"/>
  <c r="F5003" i="30"/>
  <c r="G5003" i="30"/>
  <c r="H5003" i="30"/>
  <c r="D5004" i="30"/>
  <c r="E5004" i="30"/>
  <c r="F5004" i="30"/>
  <c r="G5004" i="30"/>
  <c r="H5004" i="30"/>
  <c r="D5005" i="30"/>
  <c r="E5005" i="30"/>
  <c r="F5005" i="30"/>
  <c r="G5005" i="30"/>
  <c r="H5005" i="30"/>
  <c r="D5006" i="30"/>
  <c r="E5006" i="30"/>
  <c r="F5006" i="30"/>
  <c r="G5006" i="30"/>
  <c r="H5006" i="30"/>
  <c r="D5007" i="30"/>
  <c r="E5007" i="30"/>
  <c r="F5007" i="30"/>
  <c r="G5007" i="30"/>
  <c r="H5007" i="30"/>
  <c r="D5008" i="30"/>
  <c r="E5008" i="30"/>
  <c r="F5008" i="30"/>
  <c r="G5008" i="30"/>
  <c r="H5008" i="30"/>
  <c r="D5009" i="30"/>
  <c r="E5009" i="30"/>
  <c r="F5009" i="30"/>
  <c r="G5009" i="30"/>
  <c r="H5009" i="30"/>
  <c r="D5010" i="30"/>
  <c r="E5010" i="30"/>
  <c r="F5010" i="30"/>
  <c r="G5010" i="30"/>
  <c r="H5010" i="30"/>
  <c r="D5011" i="30"/>
  <c r="E5011" i="30"/>
  <c r="F5011" i="30"/>
  <c r="G5011" i="30"/>
  <c r="H5011" i="30"/>
  <c r="D5012" i="30"/>
  <c r="E5012" i="30"/>
  <c r="F5012" i="30"/>
  <c r="G5012" i="30"/>
  <c r="H5012" i="30"/>
  <c r="D5013" i="30"/>
  <c r="E5013" i="30"/>
  <c r="F5013" i="30"/>
  <c r="G5013" i="30"/>
  <c r="H5013" i="30"/>
  <c r="D5014" i="30"/>
  <c r="E5014" i="30"/>
  <c r="F5014" i="30"/>
  <c r="G5014" i="30"/>
  <c r="H5014" i="30"/>
  <c r="D5015" i="30"/>
  <c r="E5015" i="30"/>
  <c r="F5015" i="30"/>
  <c r="G5015" i="30"/>
  <c r="H5015" i="30"/>
  <c r="D5016" i="30"/>
  <c r="E5016" i="30"/>
  <c r="F5016" i="30"/>
  <c r="G5016" i="30"/>
  <c r="H5016" i="30"/>
  <c r="D5017" i="30"/>
  <c r="E5017" i="30"/>
  <c r="F5017" i="30"/>
  <c r="G5017" i="30"/>
  <c r="H5017" i="30"/>
  <c r="D5018" i="30"/>
  <c r="E5018" i="30"/>
  <c r="F5018" i="30"/>
  <c r="G5018" i="30"/>
  <c r="H5018" i="30"/>
  <c r="D5019" i="30"/>
  <c r="E5019" i="30"/>
  <c r="F5019" i="30"/>
  <c r="G5019" i="30"/>
  <c r="H5019" i="30"/>
  <c r="D5020" i="30"/>
  <c r="E5020" i="30"/>
  <c r="F5020" i="30"/>
  <c r="G5020" i="30"/>
  <c r="H5020" i="30"/>
  <c r="D5021" i="30"/>
  <c r="E5021" i="30"/>
  <c r="F5021" i="30"/>
  <c r="G5021" i="30"/>
  <c r="H5021" i="30"/>
  <c r="D5022" i="30"/>
  <c r="E5022" i="30"/>
  <c r="F5022" i="30"/>
  <c r="G5022" i="30"/>
  <c r="H5022" i="30"/>
  <c r="D5023" i="30"/>
  <c r="E5023" i="30"/>
  <c r="F5023" i="30"/>
  <c r="G5023" i="30"/>
  <c r="H5023" i="30"/>
  <c r="D5024" i="30"/>
  <c r="E5024" i="30"/>
  <c r="F5024" i="30"/>
  <c r="G5024" i="30"/>
  <c r="H5024" i="30"/>
  <c r="D5025" i="30"/>
  <c r="E5025" i="30"/>
  <c r="F5025" i="30"/>
  <c r="G5025" i="30"/>
  <c r="H5025" i="30"/>
  <c r="D5026" i="30"/>
  <c r="E5026" i="30"/>
  <c r="F5026" i="30"/>
  <c r="G5026" i="30"/>
  <c r="H5026" i="30"/>
  <c r="D5027" i="30"/>
  <c r="E5027" i="30"/>
  <c r="F5027" i="30"/>
  <c r="G5027" i="30"/>
  <c r="H5027" i="30"/>
  <c r="D5028" i="30"/>
  <c r="E5028" i="30"/>
  <c r="F5028" i="30"/>
  <c r="G5028" i="30"/>
  <c r="H5028" i="30"/>
  <c r="D5029" i="30"/>
  <c r="E5029" i="30"/>
  <c r="F5029" i="30"/>
  <c r="G5029" i="30"/>
  <c r="H5029" i="30"/>
  <c r="D5030" i="30"/>
  <c r="E5030" i="30"/>
  <c r="F5030" i="30"/>
  <c r="G5030" i="30"/>
  <c r="H5030" i="30"/>
  <c r="D5031" i="30"/>
  <c r="E5031" i="30"/>
  <c r="F5031" i="30"/>
  <c r="G5031" i="30"/>
  <c r="H5031" i="30"/>
  <c r="D5032" i="30"/>
  <c r="E5032" i="30"/>
  <c r="F5032" i="30"/>
  <c r="G5032" i="30"/>
  <c r="H5032" i="30"/>
  <c r="D5033" i="30"/>
  <c r="E5033" i="30"/>
  <c r="F5033" i="30"/>
  <c r="G5033" i="30"/>
  <c r="H5033" i="30"/>
  <c r="D5034" i="30"/>
  <c r="E5034" i="30"/>
  <c r="F5034" i="30"/>
  <c r="G5034" i="30"/>
  <c r="H5034" i="30"/>
  <c r="D5035" i="30"/>
  <c r="E5035" i="30"/>
  <c r="F5035" i="30"/>
  <c r="G5035" i="30"/>
  <c r="H5035" i="30"/>
  <c r="D5036" i="30"/>
  <c r="E5036" i="30"/>
  <c r="F5036" i="30"/>
  <c r="G5036" i="30"/>
  <c r="H5036" i="30"/>
  <c r="D5037" i="30"/>
  <c r="E5037" i="30"/>
  <c r="F5037" i="30"/>
  <c r="G5037" i="30"/>
  <c r="H5037" i="30"/>
  <c r="D5038" i="30"/>
  <c r="E5038" i="30"/>
  <c r="F5038" i="30"/>
  <c r="G5038" i="30"/>
  <c r="H5038" i="30"/>
  <c r="D5039" i="30"/>
  <c r="E5039" i="30"/>
  <c r="F5039" i="30"/>
  <c r="G5039" i="30"/>
  <c r="H5039" i="30"/>
  <c r="D5040" i="30"/>
  <c r="E5040" i="30"/>
  <c r="F5040" i="30"/>
  <c r="G5040" i="30"/>
  <c r="H5040" i="30"/>
  <c r="D5041" i="30"/>
  <c r="E5041" i="30"/>
  <c r="F5041" i="30"/>
  <c r="G5041" i="30"/>
  <c r="H5041" i="30"/>
  <c r="D5042" i="30"/>
  <c r="E5042" i="30"/>
  <c r="F5042" i="30"/>
  <c r="G5042" i="30"/>
  <c r="H5042" i="30"/>
  <c r="D5043" i="30"/>
  <c r="E5043" i="30"/>
  <c r="F5043" i="30"/>
  <c r="G5043" i="30"/>
  <c r="H5043" i="30"/>
  <c r="D5044" i="30"/>
  <c r="E5044" i="30"/>
  <c r="F5044" i="30"/>
  <c r="G5044" i="30"/>
  <c r="H5044" i="30"/>
  <c r="D5045" i="30"/>
  <c r="E5045" i="30"/>
  <c r="F5045" i="30"/>
  <c r="G5045" i="30"/>
  <c r="H5045" i="30"/>
  <c r="D5046" i="30"/>
  <c r="E5046" i="30"/>
  <c r="F5046" i="30"/>
  <c r="G5046" i="30"/>
  <c r="H5046" i="30"/>
  <c r="D5047" i="30"/>
  <c r="E5047" i="30"/>
  <c r="F5047" i="30"/>
  <c r="G5047" i="30"/>
  <c r="H5047" i="30"/>
  <c r="D5048" i="30"/>
  <c r="E5048" i="30"/>
  <c r="F5048" i="30"/>
  <c r="G5048" i="30"/>
  <c r="H5048" i="30"/>
  <c r="D5049" i="30"/>
  <c r="E5049" i="30"/>
  <c r="F5049" i="30"/>
  <c r="G5049" i="30"/>
  <c r="H5049" i="30"/>
  <c r="D5050" i="30"/>
  <c r="E5050" i="30"/>
  <c r="F5050" i="30"/>
  <c r="G5050" i="30"/>
  <c r="H5050" i="30"/>
  <c r="D5051" i="30"/>
  <c r="E5051" i="30"/>
  <c r="F5051" i="30"/>
  <c r="G5051" i="30"/>
  <c r="H5051" i="30"/>
  <c r="D5052" i="30"/>
  <c r="E5052" i="30"/>
  <c r="F5052" i="30"/>
  <c r="G5052" i="30"/>
  <c r="H5052" i="30"/>
  <c r="D5053" i="30"/>
  <c r="E5053" i="30"/>
  <c r="F5053" i="30"/>
  <c r="G5053" i="30"/>
  <c r="H5053" i="30"/>
  <c r="D5054" i="30"/>
  <c r="E5054" i="30"/>
  <c r="F5054" i="30"/>
  <c r="G5054" i="30"/>
  <c r="H5054" i="30"/>
  <c r="D5055" i="30"/>
  <c r="E5055" i="30"/>
  <c r="F5055" i="30"/>
  <c r="G5055" i="30"/>
  <c r="H5055" i="30"/>
  <c r="D5056" i="30"/>
  <c r="E5056" i="30"/>
  <c r="F5056" i="30"/>
  <c r="G5056" i="30"/>
  <c r="H5056" i="30"/>
  <c r="D5057" i="30"/>
  <c r="E5057" i="30"/>
  <c r="F5057" i="30"/>
  <c r="G5057" i="30"/>
  <c r="H5057" i="30"/>
  <c r="D5058" i="30"/>
  <c r="E5058" i="30"/>
  <c r="F5058" i="30"/>
  <c r="G5058" i="30"/>
  <c r="H5058" i="30"/>
  <c r="D5059" i="30"/>
  <c r="E5059" i="30"/>
  <c r="F5059" i="30"/>
  <c r="G5059" i="30"/>
  <c r="H5059" i="30"/>
  <c r="D5060" i="30"/>
  <c r="E5060" i="30"/>
  <c r="F5060" i="30"/>
  <c r="G5060" i="30"/>
  <c r="H5060" i="30"/>
  <c r="D5061" i="30"/>
  <c r="E5061" i="30"/>
  <c r="F5061" i="30"/>
  <c r="G5061" i="30"/>
  <c r="H5061" i="30"/>
  <c r="D5062" i="30"/>
  <c r="E5062" i="30"/>
  <c r="F5062" i="30"/>
  <c r="G5062" i="30"/>
  <c r="H5062" i="30"/>
  <c r="D5063" i="30"/>
  <c r="E5063" i="30"/>
  <c r="F5063" i="30"/>
  <c r="G5063" i="30"/>
  <c r="H5063" i="30"/>
  <c r="D5064" i="30"/>
  <c r="E5064" i="30"/>
  <c r="F5064" i="30"/>
  <c r="G5064" i="30"/>
  <c r="H5064" i="30"/>
  <c r="D5065" i="30"/>
  <c r="E5065" i="30"/>
  <c r="F5065" i="30"/>
  <c r="G5065" i="30"/>
  <c r="H5065" i="30"/>
  <c r="D5066" i="30"/>
  <c r="E5066" i="30"/>
  <c r="F5066" i="30"/>
  <c r="G5066" i="30"/>
  <c r="H5066" i="30"/>
  <c r="D5067" i="30"/>
  <c r="E5067" i="30"/>
  <c r="F5067" i="30"/>
  <c r="G5067" i="30"/>
  <c r="H5067" i="30"/>
  <c r="D5068" i="30"/>
  <c r="E5068" i="30"/>
  <c r="F5068" i="30"/>
  <c r="G5068" i="30"/>
  <c r="H5068" i="30"/>
  <c r="D5069" i="30"/>
  <c r="E5069" i="30"/>
  <c r="F5069" i="30"/>
  <c r="G5069" i="30"/>
  <c r="H5069" i="30"/>
  <c r="D5070" i="30"/>
  <c r="E5070" i="30"/>
  <c r="F5070" i="30"/>
  <c r="G5070" i="30"/>
  <c r="H5070" i="30"/>
  <c r="D5071" i="30"/>
  <c r="E5071" i="30"/>
  <c r="F5071" i="30"/>
  <c r="G5071" i="30"/>
  <c r="H5071" i="30"/>
  <c r="D5072" i="30"/>
  <c r="E5072" i="30"/>
  <c r="F5072" i="30"/>
  <c r="G5072" i="30"/>
  <c r="H5072" i="30"/>
  <c r="D5073" i="30"/>
  <c r="E5073" i="30"/>
  <c r="F5073" i="30"/>
  <c r="G5073" i="30"/>
  <c r="H5073" i="30"/>
  <c r="D5074" i="30"/>
  <c r="E5074" i="30"/>
  <c r="F5074" i="30"/>
  <c r="G5074" i="30"/>
  <c r="H5074" i="30"/>
  <c r="D5075" i="30"/>
  <c r="E5075" i="30"/>
  <c r="F5075" i="30"/>
  <c r="G5075" i="30"/>
  <c r="H5075" i="30"/>
  <c r="D5076" i="30"/>
  <c r="E5076" i="30"/>
  <c r="F5076" i="30"/>
  <c r="G5076" i="30"/>
  <c r="H5076" i="30"/>
  <c r="D5077" i="30"/>
  <c r="E5077" i="30"/>
  <c r="F5077" i="30"/>
  <c r="G5077" i="30"/>
  <c r="H5077" i="30"/>
  <c r="D5078" i="30"/>
  <c r="E5078" i="30"/>
  <c r="F5078" i="30"/>
  <c r="G5078" i="30"/>
  <c r="H5078" i="30"/>
  <c r="D5079" i="30"/>
  <c r="E5079" i="30"/>
  <c r="F5079" i="30"/>
  <c r="G5079" i="30"/>
  <c r="H5079" i="30"/>
  <c r="D5080" i="30"/>
  <c r="E5080" i="30"/>
  <c r="F5080" i="30"/>
  <c r="G5080" i="30"/>
  <c r="H5080" i="30"/>
  <c r="D5081" i="30"/>
  <c r="E5081" i="30"/>
  <c r="F5081" i="30"/>
  <c r="G5081" i="30"/>
  <c r="H5081" i="30"/>
  <c r="D5082" i="30"/>
  <c r="E5082" i="30"/>
  <c r="F5082" i="30"/>
  <c r="G5082" i="30"/>
  <c r="H5082" i="30"/>
  <c r="D5083" i="30"/>
  <c r="E5083" i="30"/>
  <c r="F5083" i="30"/>
  <c r="G5083" i="30"/>
  <c r="H5083" i="30"/>
  <c r="D5084" i="30"/>
  <c r="E5084" i="30"/>
  <c r="F5084" i="30"/>
  <c r="G5084" i="30"/>
  <c r="H5084" i="30"/>
  <c r="D5085" i="30"/>
  <c r="E5085" i="30"/>
  <c r="F5085" i="30"/>
  <c r="G5085" i="30"/>
  <c r="H5085" i="30"/>
  <c r="D5086" i="30"/>
  <c r="E5086" i="30"/>
  <c r="F5086" i="30"/>
  <c r="G5086" i="30"/>
  <c r="H5086" i="30"/>
  <c r="D5087" i="30"/>
  <c r="E5087" i="30"/>
  <c r="F5087" i="30"/>
  <c r="G5087" i="30"/>
  <c r="H5087" i="30"/>
  <c r="D5088" i="30"/>
  <c r="E5088" i="30"/>
  <c r="F5088" i="30"/>
  <c r="G5088" i="30"/>
  <c r="H5088" i="30"/>
  <c r="D5089" i="30"/>
  <c r="E5089" i="30"/>
  <c r="F5089" i="30"/>
  <c r="G5089" i="30"/>
  <c r="H5089" i="30"/>
  <c r="D5090" i="30"/>
  <c r="E5090" i="30"/>
  <c r="F5090" i="30"/>
  <c r="G5090" i="30"/>
  <c r="H5090" i="30"/>
  <c r="D5091" i="30"/>
  <c r="E5091" i="30"/>
  <c r="F5091" i="30"/>
  <c r="G5091" i="30"/>
  <c r="H5091" i="30"/>
  <c r="D5092" i="30"/>
  <c r="E5092" i="30"/>
  <c r="F5092" i="30"/>
  <c r="G5092" i="30"/>
  <c r="H5092" i="30"/>
  <c r="D5093" i="30"/>
  <c r="E5093" i="30"/>
  <c r="F5093" i="30"/>
  <c r="G5093" i="30"/>
  <c r="H5093" i="30"/>
  <c r="D5094" i="30"/>
  <c r="E5094" i="30"/>
  <c r="F5094" i="30"/>
  <c r="G5094" i="30"/>
  <c r="H5094" i="30"/>
  <c r="D5095" i="30"/>
  <c r="E5095" i="30"/>
  <c r="F5095" i="30"/>
  <c r="G5095" i="30"/>
  <c r="H5095" i="30"/>
  <c r="D5096" i="30"/>
  <c r="E5096" i="30"/>
  <c r="F5096" i="30"/>
  <c r="G5096" i="30"/>
  <c r="H5096" i="30"/>
  <c r="D5097" i="30"/>
  <c r="E5097" i="30"/>
  <c r="F5097" i="30"/>
  <c r="G5097" i="30"/>
  <c r="H5097" i="30"/>
  <c r="D5098" i="30"/>
  <c r="E5098" i="30"/>
  <c r="F5098" i="30"/>
  <c r="G5098" i="30"/>
  <c r="H5098" i="30"/>
  <c r="D5099" i="30"/>
  <c r="E5099" i="30"/>
  <c r="F5099" i="30"/>
  <c r="G5099" i="30"/>
  <c r="H5099" i="30"/>
  <c r="D5100" i="30"/>
  <c r="E5100" i="30"/>
  <c r="F5100" i="30"/>
  <c r="G5100" i="30"/>
  <c r="H5100" i="30"/>
  <c r="D5101" i="30"/>
  <c r="E5101" i="30"/>
  <c r="F5101" i="30"/>
  <c r="G5101" i="30"/>
  <c r="H5101" i="30"/>
  <c r="D5102" i="30"/>
  <c r="E5102" i="30"/>
  <c r="F5102" i="30"/>
  <c r="G5102" i="30"/>
  <c r="H5102" i="30"/>
  <c r="D5103" i="30"/>
  <c r="E5103" i="30"/>
  <c r="F5103" i="30"/>
  <c r="G5103" i="30"/>
  <c r="H5103" i="30"/>
  <c r="D5104" i="30"/>
  <c r="E5104" i="30"/>
  <c r="F5104" i="30"/>
  <c r="G5104" i="30"/>
  <c r="H5104" i="30"/>
  <c r="D5105" i="30"/>
  <c r="E5105" i="30"/>
  <c r="F5105" i="30"/>
  <c r="G5105" i="30"/>
  <c r="H5105" i="30"/>
  <c r="D5106" i="30"/>
  <c r="E5106" i="30"/>
  <c r="F5106" i="30"/>
  <c r="G5106" i="30"/>
  <c r="H5106" i="30"/>
  <c r="D5107" i="30"/>
  <c r="E5107" i="30"/>
  <c r="F5107" i="30"/>
  <c r="G5107" i="30"/>
  <c r="H5107" i="30"/>
  <c r="D5108" i="30"/>
  <c r="E5108" i="30"/>
  <c r="F5108" i="30"/>
  <c r="G5108" i="30"/>
  <c r="H5108" i="30"/>
  <c r="D5109" i="30"/>
  <c r="E5109" i="30"/>
  <c r="F5109" i="30"/>
  <c r="G5109" i="30"/>
  <c r="H5109" i="30"/>
  <c r="D5110" i="30"/>
  <c r="E5110" i="30"/>
  <c r="F5110" i="30"/>
  <c r="G5110" i="30"/>
  <c r="H5110" i="30"/>
  <c r="D5111" i="30"/>
  <c r="E5111" i="30"/>
  <c r="F5111" i="30"/>
  <c r="G5111" i="30"/>
  <c r="H5111" i="30"/>
  <c r="D5112" i="30"/>
  <c r="E5112" i="30"/>
  <c r="F5112" i="30"/>
  <c r="G5112" i="30"/>
  <c r="H5112" i="30"/>
  <c r="D5113" i="30"/>
  <c r="E5113" i="30"/>
  <c r="F5113" i="30"/>
  <c r="G5113" i="30"/>
  <c r="H5113" i="30"/>
  <c r="D5114" i="30"/>
  <c r="E5114" i="30"/>
  <c r="F5114" i="30"/>
  <c r="G5114" i="30"/>
  <c r="H5114" i="30"/>
  <c r="D5115" i="30"/>
  <c r="E5115" i="30"/>
  <c r="F5115" i="30"/>
  <c r="G5115" i="30"/>
  <c r="H5115" i="30"/>
  <c r="D5116" i="30"/>
  <c r="E5116" i="30"/>
  <c r="F5116" i="30"/>
  <c r="G5116" i="30"/>
  <c r="H5116" i="30"/>
  <c r="D5117" i="30"/>
  <c r="E5117" i="30"/>
  <c r="F5117" i="30"/>
  <c r="G5117" i="30"/>
  <c r="H5117" i="30"/>
  <c r="D5118" i="30"/>
  <c r="E5118" i="30"/>
  <c r="F5118" i="30"/>
  <c r="G5118" i="30"/>
  <c r="H5118" i="30"/>
  <c r="D5119" i="30"/>
  <c r="E5119" i="30"/>
  <c r="F5119" i="30"/>
  <c r="G5119" i="30"/>
  <c r="H5119" i="30"/>
  <c r="D5120" i="30"/>
  <c r="E5120" i="30"/>
  <c r="F5120" i="30"/>
  <c r="G5120" i="30"/>
  <c r="H5120" i="30"/>
  <c r="D5121" i="30"/>
  <c r="E5121" i="30"/>
  <c r="F5121" i="30"/>
  <c r="G5121" i="30"/>
  <c r="H5121" i="30"/>
  <c r="D5122" i="30"/>
  <c r="E5122" i="30"/>
  <c r="F5122" i="30"/>
  <c r="G5122" i="30"/>
  <c r="H5122" i="30"/>
  <c r="D5123" i="30"/>
  <c r="E5123" i="30"/>
  <c r="F5123" i="30"/>
  <c r="G5123" i="30"/>
  <c r="H5123" i="30"/>
  <c r="D5124" i="30"/>
  <c r="E5124" i="30"/>
  <c r="F5124" i="30"/>
  <c r="G5124" i="30"/>
  <c r="H5124" i="30"/>
  <c r="D5125" i="30"/>
  <c r="E5125" i="30"/>
  <c r="F5125" i="30"/>
  <c r="G5125" i="30"/>
  <c r="H5125" i="30"/>
  <c r="D5126" i="30"/>
  <c r="E5126" i="30"/>
  <c r="F5126" i="30"/>
  <c r="G5126" i="30"/>
  <c r="H5126" i="30"/>
  <c r="D5127" i="30"/>
  <c r="E5127" i="30"/>
  <c r="F5127" i="30"/>
  <c r="G5127" i="30"/>
  <c r="H5127" i="30"/>
  <c r="D5128" i="30"/>
  <c r="E5128" i="30"/>
  <c r="F5128" i="30"/>
  <c r="G5128" i="30"/>
  <c r="H5128" i="30"/>
  <c r="D5129" i="30"/>
  <c r="E5129" i="30"/>
  <c r="F5129" i="30"/>
  <c r="G5129" i="30"/>
  <c r="H5129" i="30"/>
  <c r="D5130" i="30"/>
  <c r="E5130" i="30"/>
  <c r="F5130" i="30"/>
  <c r="G5130" i="30"/>
  <c r="H5130" i="30"/>
  <c r="D5131" i="30"/>
  <c r="E5131" i="30"/>
  <c r="F5131" i="30"/>
  <c r="G5131" i="30"/>
  <c r="H5131" i="30"/>
  <c r="D5132" i="30"/>
  <c r="E5132" i="30"/>
  <c r="F5132" i="30"/>
  <c r="G5132" i="30"/>
  <c r="H5132" i="30"/>
  <c r="D5133" i="30"/>
  <c r="E5133" i="30"/>
  <c r="F5133" i="30"/>
  <c r="G5133" i="30"/>
  <c r="H5133" i="30"/>
  <c r="D5134" i="30"/>
  <c r="E5134" i="30"/>
  <c r="F5134" i="30"/>
  <c r="G5134" i="30"/>
  <c r="H5134" i="30"/>
  <c r="D5135" i="30"/>
  <c r="E5135" i="30"/>
  <c r="F5135" i="30"/>
  <c r="G5135" i="30"/>
  <c r="H5135" i="30"/>
  <c r="D5136" i="30"/>
  <c r="E5136" i="30"/>
  <c r="F5136" i="30"/>
  <c r="G5136" i="30"/>
  <c r="H5136" i="30"/>
  <c r="D5137" i="30"/>
  <c r="E5137" i="30"/>
  <c r="F5137" i="30"/>
  <c r="G5137" i="30"/>
  <c r="H5137" i="30"/>
  <c r="D5138" i="30"/>
  <c r="E5138" i="30"/>
  <c r="F5138" i="30"/>
  <c r="G5138" i="30"/>
  <c r="H5138" i="30"/>
  <c r="D5139" i="30"/>
  <c r="E5139" i="30"/>
  <c r="F5139" i="30"/>
  <c r="G5139" i="30"/>
  <c r="H5139" i="30"/>
  <c r="D5140" i="30"/>
  <c r="E5140" i="30"/>
  <c r="F5140" i="30"/>
  <c r="G5140" i="30"/>
  <c r="H5140" i="30"/>
  <c r="D5141" i="30"/>
  <c r="E5141" i="30"/>
  <c r="F5141" i="30"/>
  <c r="G5141" i="30"/>
  <c r="H5141" i="30"/>
  <c r="D5142" i="30"/>
  <c r="E5142" i="30"/>
  <c r="F5142" i="30"/>
  <c r="G5142" i="30"/>
  <c r="H5142" i="30"/>
  <c r="D5143" i="30"/>
  <c r="E5143" i="30"/>
  <c r="F5143" i="30"/>
  <c r="G5143" i="30"/>
  <c r="H5143" i="30"/>
  <c r="D5144" i="30"/>
  <c r="E5144" i="30"/>
  <c r="F5144" i="30"/>
  <c r="G5144" i="30"/>
  <c r="H5144" i="30"/>
  <c r="D5145" i="30"/>
  <c r="E5145" i="30"/>
  <c r="F5145" i="30"/>
  <c r="G5145" i="30"/>
  <c r="H5145" i="30"/>
  <c r="D5146" i="30"/>
  <c r="E5146" i="30"/>
  <c r="F5146" i="30"/>
  <c r="G5146" i="30"/>
  <c r="H5146" i="30"/>
  <c r="D5147" i="30"/>
  <c r="E5147" i="30"/>
  <c r="F5147" i="30"/>
  <c r="G5147" i="30"/>
  <c r="H5147" i="30"/>
  <c r="D5148" i="30"/>
  <c r="E5148" i="30"/>
  <c r="F5148" i="30"/>
  <c r="G5148" i="30"/>
  <c r="H5148" i="30"/>
  <c r="D5149" i="30"/>
  <c r="E5149" i="30"/>
  <c r="F5149" i="30"/>
  <c r="G5149" i="30"/>
  <c r="H5149" i="30"/>
  <c r="D5150" i="30"/>
  <c r="E5150" i="30"/>
  <c r="F5150" i="30"/>
  <c r="G5150" i="30"/>
  <c r="H5150" i="30"/>
  <c r="D5151" i="30"/>
  <c r="E5151" i="30"/>
  <c r="F5151" i="30"/>
  <c r="G5151" i="30"/>
  <c r="H5151" i="30"/>
  <c r="D5152" i="30"/>
  <c r="E5152" i="30"/>
  <c r="F5152" i="30"/>
  <c r="G5152" i="30"/>
  <c r="H5152" i="30"/>
  <c r="D5153" i="30"/>
  <c r="E5153" i="30"/>
  <c r="F5153" i="30"/>
  <c r="G5153" i="30"/>
  <c r="H5153" i="30"/>
  <c r="D5154" i="30"/>
  <c r="E5154" i="30"/>
  <c r="F5154" i="30"/>
  <c r="G5154" i="30"/>
  <c r="H5154" i="30"/>
  <c r="D5155" i="30"/>
  <c r="E5155" i="30"/>
  <c r="F5155" i="30"/>
  <c r="G5155" i="30"/>
  <c r="H5155" i="30"/>
  <c r="D5156" i="30"/>
  <c r="E5156" i="30"/>
  <c r="F5156" i="30"/>
  <c r="G5156" i="30"/>
  <c r="H5156" i="30"/>
  <c r="D5157" i="30"/>
  <c r="E5157" i="30"/>
  <c r="F5157" i="30"/>
  <c r="G5157" i="30"/>
  <c r="H5157" i="30"/>
  <c r="D5158" i="30"/>
  <c r="E5158" i="30"/>
  <c r="F5158" i="30"/>
  <c r="G5158" i="30"/>
  <c r="H5158" i="30"/>
  <c r="D5159" i="30"/>
  <c r="E5159" i="30"/>
  <c r="F5159" i="30"/>
  <c r="G5159" i="30"/>
  <c r="H5159" i="30"/>
  <c r="D5160" i="30"/>
  <c r="E5160" i="30"/>
  <c r="F5160" i="30"/>
  <c r="G5160" i="30"/>
  <c r="H5160" i="30"/>
  <c r="D5161" i="30"/>
  <c r="E5161" i="30"/>
  <c r="F5161" i="30"/>
  <c r="G5161" i="30"/>
  <c r="H5161" i="30"/>
  <c r="D5162" i="30"/>
  <c r="E5162" i="30"/>
  <c r="F5162" i="30"/>
  <c r="G5162" i="30"/>
  <c r="H5162" i="30"/>
  <c r="D3594" i="30"/>
  <c r="E3594" i="30"/>
  <c r="F3594" i="30"/>
  <c r="G3594" i="30"/>
  <c r="H3594" i="30"/>
  <c r="D3595" i="30"/>
  <c r="E3595" i="30"/>
  <c r="F3595" i="30"/>
  <c r="G3595" i="30"/>
  <c r="H3595" i="30"/>
  <c r="D3596" i="30"/>
  <c r="E3596" i="30"/>
  <c r="F3596" i="30"/>
  <c r="G3596" i="30"/>
  <c r="H3596" i="30"/>
  <c r="D3597" i="30"/>
  <c r="E3597" i="30"/>
  <c r="F3597" i="30"/>
  <c r="G3597" i="30"/>
  <c r="H3597" i="30"/>
  <c r="D3598" i="30"/>
  <c r="E3598" i="30"/>
  <c r="F3598" i="30"/>
  <c r="G3598" i="30"/>
  <c r="H3598" i="30"/>
  <c r="D3599" i="30"/>
  <c r="E3599" i="30"/>
  <c r="F3599" i="30"/>
  <c r="G3599" i="30"/>
  <c r="H3599" i="30"/>
  <c r="D3600" i="30"/>
  <c r="E3600" i="30"/>
  <c r="F3600" i="30"/>
  <c r="G3600" i="30"/>
  <c r="H3600" i="30"/>
  <c r="D3601" i="30"/>
  <c r="E3601" i="30"/>
  <c r="F3601" i="30"/>
  <c r="G3601" i="30"/>
  <c r="H3601" i="30"/>
  <c r="D3602" i="30"/>
  <c r="E3602" i="30"/>
  <c r="F3602" i="30"/>
  <c r="G3602" i="30"/>
  <c r="H3602" i="30"/>
  <c r="D3603" i="30"/>
  <c r="E3603" i="30"/>
  <c r="F3603" i="30"/>
  <c r="G3603" i="30"/>
  <c r="H3603" i="30"/>
  <c r="D3604" i="30"/>
  <c r="E3604" i="30"/>
  <c r="F3604" i="30"/>
  <c r="G3604" i="30"/>
  <c r="H3604" i="30"/>
  <c r="D3605" i="30"/>
  <c r="E3605" i="30"/>
  <c r="F3605" i="30"/>
  <c r="G3605" i="30"/>
  <c r="H3605" i="30"/>
  <c r="D3606" i="30"/>
  <c r="E3606" i="30"/>
  <c r="F3606" i="30"/>
  <c r="G3606" i="30"/>
  <c r="H3606" i="30"/>
  <c r="D3607" i="30"/>
  <c r="E3607" i="30"/>
  <c r="F3607" i="30"/>
  <c r="G3607" i="30"/>
  <c r="H3607" i="30"/>
  <c r="D3608" i="30"/>
  <c r="E3608" i="30"/>
  <c r="F3608" i="30"/>
  <c r="G3608" i="30"/>
  <c r="H3608" i="30"/>
  <c r="D3609" i="30"/>
  <c r="E3609" i="30"/>
  <c r="F3609" i="30"/>
  <c r="G3609" i="30"/>
  <c r="H3609" i="30"/>
  <c r="D3610" i="30"/>
  <c r="E3610" i="30"/>
  <c r="F3610" i="30"/>
  <c r="G3610" i="30"/>
  <c r="H3610" i="30"/>
  <c r="D3611" i="30"/>
  <c r="E3611" i="30"/>
  <c r="F3611" i="30"/>
  <c r="G3611" i="30"/>
  <c r="H3611" i="30"/>
  <c r="D3612" i="30"/>
  <c r="E3612" i="30"/>
  <c r="F3612" i="30"/>
  <c r="G3612" i="30"/>
  <c r="H3612" i="30"/>
  <c r="D3613" i="30"/>
  <c r="E3613" i="30"/>
  <c r="F3613" i="30"/>
  <c r="G3613" i="30"/>
  <c r="H3613" i="30"/>
  <c r="D3614" i="30"/>
  <c r="E3614" i="30"/>
  <c r="F3614" i="30"/>
  <c r="G3614" i="30"/>
  <c r="H3614" i="30"/>
  <c r="D3615" i="30"/>
  <c r="E3615" i="30"/>
  <c r="F3615" i="30"/>
  <c r="G3615" i="30"/>
  <c r="H3615" i="30"/>
  <c r="D3616" i="30"/>
  <c r="E3616" i="30"/>
  <c r="F3616" i="30"/>
  <c r="G3616" i="30"/>
  <c r="H3616" i="30"/>
  <c r="D3617" i="30"/>
  <c r="E3617" i="30"/>
  <c r="F3617" i="30"/>
  <c r="G3617" i="30"/>
  <c r="H3617" i="30"/>
  <c r="D3618" i="30"/>
  <c r="E3618" i="30"/>
  <c r="F3618" i="30"/>
  <c r="G3618" i="30"/>
  <c r="H3618" i="30"/>
  <c r="D3619" i="30"/>
  <c r="E3619" i="30"/>
  <c r="F3619" i="30"/>
  <c r="G3619" i="30"/>
  <c r="H3619" i="30"/>
  <c r="D3620" i="30"/>
  <c r="E3620" i="30"/>
  <c r="F3620" i="30"/>
  <c r="G3620" i="30"/>
  <c r="H3620" i="30"/>
  <c r="D3621" i="30"/>
  <c r="E3621" i="30"/>
  <c r="F3621" i="30"/>
  <c r="G3621" i="30"/>
  <c r="H3621" i="30"/>
  <c r="D3622" i="30"/>
  <c r="E3622" i="30"/>
  <c r="F3622" i="30"/>
  <c r="G3622" i="30"/>
  <c r="H3622" i="30"/>
  <c r="D3623" i="30"/>
  <c r="E3623" i="30"/>
  <c r="F3623" i="30"/>
  <c r="G3623" i="30"/>
  <c r="H3623" i="30"/>
  <c r="D3624" i="30"/>
  <c r="E3624" i="30"/>
  <c r="F3624" i="30"/>
  <c r="G3624" i="30"/>
  <c r="H3624" i="30"/>
  <c r="D3625" i="30"/>
  <c r="E3625" i="30"/>
  <c r="F3625" i="30"/>
  <c r="G3625" i="30"/>
  <c r="H3625" i="30"/>
  <c r="D3626" i="30"/>
  <c r="E3626" i="30"/>
  <c r="F3626" i="30"/>
  <c r="G3626" i="30"/>
  <c r="H3626" i="30"/>
  <c r="D3627" i="30"/>
  <c r="E3627" i="30"/>
  <c r="F3627" i="30"/>
  <c r="G3627" i="30"/>
  <c r="H3627" i="30"/>
  <c r="D3628" i="30"/>
  <c r="E3628" i="30"/>
  <c r="F3628" i="30"/>
  <c r="G3628" i="30"/>
  <c r="H3628" i="30"/>
  <c r="D3629" i="30"/>
  <c r="E3629" i="30"/>
  <c r="F3629" i="30"/>
  <c r="G3629" i="30"/>
  <c r="H3629" i="30"/>
  <c r="D3630" i="30"/>
  <c r="E3630" i="30"/>
  <c r="F3630" i="30"/>
  <c r="G3630" i="30"/>
  <c r="H3630" i="30"/>
  <c r="D3631" i="30"/>
  <c r="E3631" i="30"/>
  <c r="F3631" i="30"/>
  <c r="G3631" i="30"/>
  <c r="H3631" i="30"/>
  <c r="D3632" i="30"/>
  <c r="E3632" i="30"/>
  <c r="F3632" i="30"/>
  <c r="G3632" i="30"/>
  <c r="H3632" i="30"/>
  <c r="D3633" i="30"/>
  <c r="E3633" i="30"/>
  <c r="F3633" i="30"/>
  <c r="G3633" i="30"/>
  <c r="H3633" i="30"/>
  <c r="D3634" i="30"/>
  <c r="E3634" i="30"/>
  <c r="F3634" i="30"/>
  <c r="G3634" i="30"/>
  <c r="H3634" i="30"/>
  <c r="D3635" i="30"/>
  <c r="E3635" i="30"/>
  <c r="F3635" i="30"/>
  <c r="G3635" i="30"/>
  <c r="H3635" i="30"/>
  <c r="D3636" i="30"/>
  <c r="E3636" i="30"/>
  <c r="F3636" i="30"/>
  <c r="G3636" i="30"/>
  <c r="H3636" i="30"/>
  <c r="D3637" i="30"/>
  <c r="E3637" i="30"/>
  <c r="F3637" i="30"/>
  <c r="G3637" i="30"/>
  <c r="H3637" i="30"/>
  <c r="D3638" i="30"/>
  <c r="E3638" i="30"/>
  <c r="F3638" i="30"/>
  <c r="G3638" i="30"/>
  <c r="H3638" i="30"/>
  <c r="D3639" i="30"/>
  <c r="E3639" i="30"/>
  <c r="F3639" i="30"/>
  <c r="G3639" i="30"/>
  <c r="H3639" i="30"/>
  <c r="D3640" i="30"/>
  <c r="E3640" i="30"/>
  <c r="F3640" i="30"/>
  <c r="G3640" i="30"/>
  <c r="H3640" i="30"/>
  <c r="D3641" i="30"/>
  <c r="E3641" i="30"/>
  <c r="F3641" i="30"/>
  <c r="G3641" i="30"/>
  <c r="H3641" i="30"/>
  <c r="D3642" i="30"/>
  <c r="E3642" i="30"/>
  <c r="F3642" i="30"/>
  <c r="G3642" i="30"/>
  <c r="H3642" i="30"/>
  <c r="D3643" i="30"/>
  <c r="E3643" i="30"/>
  <c r="F3643" i="30"/>
  <c r="G3643" i="30"/>
  <c r="H3643" i="30"/>
  <c r="D3644" i="30"/>
  <c r="E3644" i="30"/>
  <c r="F3644" i="30"/>
  <c r="G3644" i="30"/>
  <c r="H3644" i="30"/>
  <c r="D3645" i="30"/>
  <c r="E3645" i="30"/>
  <c r="F3645" i="30"/>
  <c r="G3645" i="30"/>
  <c r="H3645" i="30"/>
  <c r="D3646" i="30"/>
  <c r="E3646" i="30"/>
  <c r="F3646" i="30"/>
  <c r="G3646" i="30"/>
  <c r="H3646" i="30"/>
  <c r="D3647" i="30"/>
  <c r="E3647" i="30"/>
  <c r="F3647" i="30"/>
  <c r="G3647" i="30"/>
  <c r="H3647" i="30"/>
  <c r="D3648" i="30"/>
  <c r="E3648" i="30"/>
  <c r="F3648" i="30"/>
  <c r="G3648" i="30"/>
  <c r="H3648" i="30"/>
  <c r="D3649" i="30"/>
  <c r="E3649" i="30"/>
  <c r="F3649" i="30"/>
  <c r="G3649" i="30"/>
  <c r="H3649" i="30"/>
  <c r="D3650" i="30"/>
  <c r="E3650" i="30"/>
  <c r="F3650" i="30"/>
  <c r="G3650" i="30"/>
  <c r="H3650" i="30"/>
  <c r="D3651" i="30"/>
  <c r="E3651" i="30"/>
  <c r="F3651" i="30"/>
  <c r="G3651" i="30"/>
  <c r="H3651" i="30"/>
  <c r="D3652" i="30"/>
  <c r="E3652" i="30"/>
  <c r="F3652" i="30"/>
  <c r="G3652" i="30"/>
  <c r="H3652" i="30"/>
  <c r="D3653" i="30"/>
  <c r="E3653" i="30"/>
  <c r="F3653" i="30"/>
  <c r="G3653" i="30"/>
  <c r="H3653" i="30"/>
  <c r="D3654" i="30"/>
  <c r="E3654" i="30"/>
  <c r="F3654" i="30"/>
  <c r="G3654" i="30"/>
  <c r="H3654" i="30"/>
  <c r="D3655" i="30"/>
  <c r="E3655" i="30"/>
  <c r="F3655" i="30"/>
  <c r="G3655" i="30"/>
  <c r="H3655" i="30"/>
  <c r="D3656" i="30"/>
  <c r="E3656" i="30"/>
  <c r="F3656" i="30"/>
  <c r="G3656" i="30"/>
  <c r="H3656" i="30"/>
  <c r="D3657" i="30"/>
  <c r="E3657" i="30"/>
  <c r="F3657" i="30"/>
  <c r="G3657" i="30"/>
  <c r="H3657" i="30"/>
  <c r="D3658" i="30"/>
  <c r="E3658" i="30"/>
  <c r="F3658" i="30"/>
  <c r="G3658" i="30"/>
  <c r="H3658" i="30"/>
  <c r="D3659" i="30"/>
  <c r="E3659" i="30"/>
  <c r="F3659" i="30"/>
  <c r="G3659" i="30"/>
  <c r="H3659" i="30"/>
  <c r="D3660" i="30"/>
  <c r="E3660" i="30"/>
  <c r="F3660" i="30"/>
  <c r="G3660" i="30"/>
  <c r="H3660" i="30"/>
  <c r="D3661" i="30"/>
  <c r="E3661" i="30"/>
  <c r="F3661" i="30"/>
  <c r="G3661" i="30"/>
  <c r="H3661" i="30"/>
  <c r="D3662" i="30"/>
  <c r="E3662" i="30"/>
  <c r="F3662" i="30"/>
  <c r="G3662" i="30"/>
  <c r="H3662" i="30"/>
  <c r="D3663" i="30"/>
  <c r="E3663" i="30"/>
  <c r="F3663" i="30"/>
  <c r="G3663" i="30"/>
  <c r="H3663" i="30"/>
  <c r="D3664" i="30"/>
  <c r="E3664" i="30"/>
  <c r="F3664" i="30"/>
  <c r="G3664" i="30"/>
  <c r="H3664" i="30"/>
  <c r="D3665" i="30"/>
  <c r="E3665" i="30"/>
  <c r="F3665" i="30"/>
  <c r="G3665" i="30"/>
  <c r="H3665" i="30"/>
  <c r="D3666" i="30"/>
  <c r="E3666" i="30"/>
  <c r="F3666" i="30"/>
  <c r="G3666" i="30"/>
  <c r="H3666" i="30"/>
  <c r="D3667" i="30"/>
  <c r="E3667" i="30"/>
  <c r="F3667" i="30"/>
  <c r="G3667" i="30"/>
  <c r="H3667" i="30"/>
  <c r="D3668" i="30"/>
  <c r="E3668" i="30"/>
  <c r="F3668" i="30"/>
  <c r="G3668" i="30"/>
  <c r="H3668" i="30"/>
  <c r="D3669" i="30"/>
  <c r="E3669" i="30"/>
  <c r="F3669" i="30"/>
  <c r="G3669" i="30"/>
  <c r="H3669" i="30"/>
  <c r="D3670" i="30"/>
  <c r="E3670" i="30"/>
  <c r="F3670" i="30"/>
  <c r="G3670" i="30"/>
  <c r="H3670" i="30"/>
  <c r="D3671" i="30"/>
  <c r="E3671" i="30"/>
  <c r="F3671" i="30"/>
  <c r="G3671" i="30"/>
  <c r="H3671" i="30"/>
  <c r="D3672" i="30"/>
  <c r="E3672" i="30"/>
  <c r="F3672" i="30"/>
  <c r="G3672" i="30"/>
  <c r="H3672" i="30"/>
  <c r="D3673" i="30"/>
  <c r="E3673" i="30"/>
  <c r="F3673" i="30"/>
  <c r="G3673" i="30"/>
  <c r="H3673" i="30"/>
  <c r="D3674" i="30"/>
  <c r="E3674" i="30"/>
  <c r="F3674" i="30"/>
  <c r="G3674" i="30"/>
  <c r="H3674" i="30"/>
  <c r="D3675" i="30"/>
  <c r="E3675" i="30"/>
  <c r="F3675" i="30"/>
  <c r="G3675" i="30"/>
  <c r="H3675" i="30"/>
  <c r="D3676" i="30"/>
  <c r="E3676" i="30"/>
  <c r="F3676" i="30"/>
  <c r="G3676" i="30"/>
  <c r="H3676" i="30"/>
  <c r="D3677" i="30"/>
  <c r="E3677" i="30"/>
  <c r="F3677" i="30"/>
  <c r="G3677" i="30"/>
  <c r="H3677" i="30"/>
  <c r="D3678" i="30"/>
  <c r="E3678" i="30"/>
  <c r="F3678" i="30"/>
  <c r="G3678" i="30"/>
  <c r="H3678" i="30"/>
  <c r="D3679" i="30"/>
  <c r="E3679" i="30"/>
  <c r="F3679" i="30"/>
  <c r="G3679" i="30"/>
  <c r="H3679" i="30"/>
  <c r="D3680" i="30"/>
  <c r="E3680" i="30"/>
  <c r="F3680" i="30"/>
  <c r="G3680" i="30"/>
  <c r="H3680" i="30"/>
  <c r="D3681" i="30"/>
  <c r="E3681" i="30"/>
  <c r="F3681" i="30"/>
  <c r="G3681" i="30"/>
  <c r="H3681" i="30"/>
  <c r="D3682" i="30"/>
  <c r="E3682" i="30"/>
  <c r="F3682" i="30"/>
  <c r="G3682" i="30"/>
  <c r="H3682" i="30"/>
  <c r="D3683" i="30"/>
  <c r="E3683" i="30"/>
  <c r="F3683" i="30"/>
  <c r="G3683" i="30"/>
  <c r="H3683" i="30"/>
  <c r="D3684" i="30"/>
  <c r="E3684" i="30"/>
  <c r="F3684" i="30"/>
  <c r="G3684" i="30"/>
  <c r="H3684" i="30"/>
  <c r="D3685" i="30"/>
  <c r="E3685" i="30"/>
  <c r="F3685" i="30"/>
  <c r="G3685" i="30"/>
  <c r="H3685" i="30"/>
  <c r="D3686" i="30"/>
  <c r="E3686" i="30"/>
  <c r="F3686" i="30"/>
  <c r="G3686" i="30"/>
  <c r="H3686" i="30"/>
  <c r="D3687" i="30"/>
  <c r="E3687" i="30"/>
  <c r="F3687" i="30"/>
  <c r="G3687" i="30"/>
  <c r="H3687" i="30"/>
  <c r="D3688" i="30"/>
  <c r="E3688" i="30"/>
  <c r="F3688" i="30"/>
  <c r="G3688" i="30"/>
  <c r="H3688" i="30"/>
  <c r="D3689" i="30"/>
  <c r="E3689" i="30"/>
  <c r="F3689" i="30"/>
  <c r="G3689" i="30"/>
  <c r="H3689" i="30"/>
  <c r="D3690" i="30"/>
  <c r="E3690" i="30"/>
  <c r="F3690" i="30"/>
  <c r="G3690" i="30"/>
  <c r="H3690" i="30"/>
  <c r="D3691" i="30"/>
  <c r="E3691" i="30"/>
  <c r="F3691" i="30"/>
  <c r="G3691" i="30"/>
  <c r="H3691" i="30"/>
  <c r="D3692" i="30"/>
  <c r="E3692" i="30"/>
  <c r="F3692" i="30"/>
  <c r="G3692" i="30"/>
  <c r="H3692" i="30"/>
  <c r="D3693" i="30"/>
  <c r="E3693" i="30"/>
  <c r="F3693" i="30"/>
  <c r="G3693" i="30"/>
  <c r="H3693" i="30"/>
  <c r="D3694" i="30"/>
  <c r="E3694" i="30"/>
  <c r="F3694" i="30"/>
  <c r="G3694" i="30"/>
  <c r="H3694" i="30"/>
  <c r="D3695" i="30"/>
  <c r="E3695" i="30"/>
  <c r="F3695" i="30"/>
  <c r="G3695" i="30"/>
  <c r="H3695" i="30"/>
  <c r="D3696" i="30"/>
  <c r="E3696" i="30"/>
  <c r="F3696" i="30"/>
  <c r="G3696" i="30"/>
  <c r="H3696" i="30"/>
  <c r="D3697" i="30"/>
  <c r="E3697" i="30"/>
  <c r="F3697" i="30"/>
  <c r="G3697" i="30"/>
  <c r="H3697" i="30"/>
  <c r="D3698" i="30"/>
  <c r="E3698" i="30"/>
  <c r="F3698" i="30"/>
  <c r="G3698" i="30"/>
  <c r="H3698" i="30"/>
  <c r="D3699" i="30"/>
  <c r="E3699" i="30"/>
  <c r="F3699" i="30"/>
  <c r="G3699" i="30"/>
  <c r="H3699" i="30"/>
  <c r="D3700" i="30"/>
  <c r="E3700" i="30"/>
  <c r="F3700" i="30"/>
  <c r="G3700" i="30"/>
  <c r="H3700" i="30"/>
  <c r="D3701" i="30"/>
  <c r="E3701" i="30"/>
  <c r="F3701" i="30"/>
  <c r="G3701" i="30"/>
  <c r="H3701" i="30"/>
  <c r="D3702" i="30"/>
  <c r="E3702" i="30"/>
  <c r="F3702" i="30"/>
  <c r="G3702" i="30"/>
  <c r="H3702" i="30"/>
  <c r="D3703" i="30"/>
  <c r="E3703" i="30"/>
  <c r="F3703" i="30"/>
  <c r="G3703" i="30"/>
  <c r="H3703" i="30"/>
  <c r="D3704" i="30"/>
  <c r="E3704" i="30"/>
  <c r="F3704" i="30"/>
  <c r="G3704" i="30"/>
  <c r="H3704" i="30"/>
  <c r="D3705" i="30"/>
  <c r="E3705" i="30"/>
  <c r="F3705" i="30"/>
  <c r="G3705" i="30"/>
  <c r="H3705" i="30"/>
  <c r="D3706" i="30"/>
  <c r="E3706" i="30"/>
  <c r="F3706" i="30"/>
  <c r="G3706" i="30"/>
  <c r="H3706" i="30"/>
  <c r="D3707" i="30"/>
  <c r="E3707" i="30"/>
  <c r="F3707" i="30"/>
  <c r="G3707" i="30"/>
  <c r="H3707" i="30"/>
  <c r="D3708" i="30"/>
  <c r="E3708" i="30"/>
  <c r="F3708" i="30"/>
  <c r="G3708" i="30"/>
  <c r="H3708" i="30"/>
  <c r="D3709" i="30"/>
  <c r="E3709" i="30"/>
  <c r="F3709" i="30"/>
  <c r="G3709" i="30"/>
  <c r="H3709" i="30"/>
  <c r="D3710" i="30"/>
  <c r="E3710" i="30"/>
  <c r="F3710" i="30"/>
  <c r="G3710" i="30"/>
  <c r="H3710" i="30"/>
  <c r="D3711" i="30"/>
  <c r="E3711" i="30"/>
  <c r="F3711" i="30"/>
  <c r="G3711" i="30"/>
  <c r="H3711" i="30"/>
  <c r="D3712" i="30"/>
  <c r="E3712" i="30"/>
  <c r="F3712" i="30"/>
  <c r="G3712" i="30"/>
  <c r="H3712" i="30"/>
  <c r="D3713" i="30"/>
  <c r="E3713" i="30"/>
  <c r="F3713" i="30"/>
  <c r="G3713" i="30"/>
  <c r="H3713" i="30"/>
  <c r="D3714" i="30"/>
  <c r="E3714" i="30"/>
  <c r="F3714" i="30"/>
  <c r="G3714" i="30"/>
  <c r="H3714" i="30"/>
  <c r="D3715" i="30"/>
  <c r="E3715" i="30"/>
  <c r="F3715" i="30"/>
  <c r="G3715" i="30"/>
  <c r="H3715" i="30"/>
  <c r="D3716" i="30"/>
  <c r="E3716" i="30"/>
  <c r="F3716" i="30"/>
  <c r="G3716" i="30"/>
  <c r="H3716" i="30"/>
  <c r="D3717" i="30"/>
  <c r="E3717" i="30"/>
  <c r="F3717" i="30"/>
  <c r="G3717" i="30"/>
  <c r="H3717" i="30"/>
  <c r="D3718" i="30"/>
  <c r="E3718" i="30"/>
  <c r="F3718" i="30"/>
  <c r="G3718" i="30"/>
  <c r="H3718" i="30"/>
  <c r="D3719" i="30"/>
  <c r="E3719" i="30"/>
  <c r="F3719" i="30"/>
  <c r="G3719" i="30"/>
  <c r="H3719" i="30"/>
  <c r="D3720" i="30"/>
  <c r="E3720" i="30"/>
  <c r="F3720" i="30"/>
  <c r="G3720" i="30"/>
  <c r="H3720" i="30"/>
  <c r="D3721" i="30"/>
  <c r="E3721" i="30"/>
  <c r="F3721" i="30"/>
  <c r="G3721" i="30"/>
  <c r="H3721" i="30"/>
  <c r="D3722" i="30"/>
  <c r="E3722" i="30"/>
  <c r="F3722" i="30"/>
  <c r="G3722" i="30"/>
  <c r="H3722" i="30"/>
  <c r="D3723" i="30"/>
  <c r="E3723" i="30"/>
  <c r="F3723" i="30"/>
  <c r="G3723" i="30"/>
  <c r="H3723" i="30"/>
  <c r="D3724" i="30"/>
  <c r="E3724" i="30"/>
  <c r="F3724" i="30"/>
  <c r="G3724" i="30"/>
  <c r="H3724" i="30"/>
  <c r="D3725" i="30"/>
  <c r="E3725" i="30"/>
  <c r="F3725" i="30"/>
  <c r="G3725" i="30"/>
  <c r="H3725" i="30"/>
  <c r="D3726" i="30"/>
  <c r="E3726" i="30"/>
  <c r="F3726" i="30"/>
  <c r="G3726" i="30"/>
  <c r="H3726" i="30"/>
  <c r="D3727" i="30"/>
  <c r="E3727" i="30"/>
  <c r="F3727" i="30"/>
  <c r="G3727" i="30"/>
  <c r="H3727" i="30"/>
  <c r="D3728" i="30"/>
  <c r="E3728" i="30"/>
  <c r="F3728" i="30"/>
  <c r="G3728" i="30"/>
  <c r="H3728" i="30"/>
  <c r="D3729" i="30"/>
  <c r="E3729" i="30"/>
  <c r="F3729" i="30"/>
  <c r="G3729" i="30"/>
  <c r="H3729" i="30"/>
  <c r="D3730" i="30"/>
  <c r="E3730" i="30"/>
  <c r="F3730" i="30"/>
  <c r="G3730" i="30"/>
  <c r="H3730" i="30"/>
  <c r="D3731" i="30"/>
  <c r="E3731" i="30"/>
  <c r="F3731" i="30"/>
  <c r="G3731" i="30"/>
  <c r="H3731" i="30"/>
  <c r="D3732" i="30"/>
  <c r="E3732" i="30"/>
  <c r="F3732" i="30"/>
  <c r="G3732" i="30"/>
  <c r="H3732" i="30"/>
  <c r="D3733" i="30"/>
  <c r="E3733" i="30"/>
  <c r="F3733" i="30"/>
  <c r="G3733" i="30"/>
  <c r="H3733" i="30"/>
  <c r="D3734" i="30"/>
  <c r="E3734" i="30"/>
  <c r="F3734" i="30"/>
  <c r="G3734" i="30"/>
  <c r="H3734" i="30"/>
  <c r="D3735" i="30"/>
  <c r="E3735" i="30"/>
  <c r="F3735" i="30"/>
  <c r="G3735" i="30"/>
  <c r="H3735" i="30"/>
  <c r="D3736" i="30"/>
  <c r="E3736" i="30"/>
  <c r="F3736" i="30"/>
  <c r="G3736" i="30"/>
  <c r="H3736" i="30"/>
  <c r="D3737" i="30"/>
  <c r="E3737" i="30"/>
  <c r="F3737" i="30"/>
  <c r="G3737" i="30"/>
  <c r="H3737" i="30"/>
  <c r="D3738" i="30"/>
  <c r="E3738" i="30"/>
  <c r="F3738" i="30"/>
  <c r="G3738" i="30"/>
  <c r="H3738" i="30"/>
  <c r="D3739" i="30"/>
  <c r="E3739" i="30"/>
  <c r="F3739" i="30"/>
  <c r="G3739" i="30"/>
  <c r="H3739" i="30"/>
  <c r="D3740" i="30"/>
  <c r="E3740" i="30"/>
  <c r="F3740" i="30"/>
  <c r="G3740" i="30"/>
  <c r="H3740" i="30"/>
  <c r="D3741" i="30"/>
  <c r="E3741" i="30"/>
  <c r="F3741" i="30"/>
  <c r="G3741" i="30"/>
  <c r="H3741" i="30"/>
  <c r="D3742" i="30"/>
  <c r="E3742" i="30"/>
  <c r="F3742" i="30"/>
  <c r="G3742" i="30"/>
  <c r="H3742" i="30"/>
  <c r="D3743" i="30"/>
  <c r="E3743" i="30"/>
  <c r="F3743" i="30"/>
  <c r="G3743" i="30"/>
  <c r="H3743" i="30"/>
  <c r="D3744" i="30"/>
  <c r="E3744" i="30"/>
  <c r="F3744" i="30"/>
  <c r="G3744" i="30"/>
  <c r="H3744" i="30"/>
  <c r="D3745" i="30"/>
  <c r="E3745" i="30"/>
  <c r="F3745" i="30"/>
  <c r="G3745" i="30"/>
  <c r="H3745" i="30"/>
  <c r="D3746" i="30"/>
  <c r="E3746" i="30"/>
  <c r="F3746" i="30"/>
  <c r="G3746" i="30"/>
  <c r="H3746" i="30"/>
  <c r="D3747" i="30"/>
  <c r="E3747" i="30"/>
  <c r="F3747" i="30"/>
  <c r="G3747" i="30"/>
  <c r="H3747" i="30"/>
  <c r="D3748" i="30"/>
  <c r="E3748" i="30"/>
  <c r="F3748" i="30"/>
  <c r="G3748" i="30"/>
  <c r="H3748" i="30"/>
  <c r="D3749" i="30"/>
  <c r="E3749" i="30"/>
  <c r="F3749" i="30"/>
  <c r="G3749" i="30"/>
  <c r="H3749" i="30"/>
  <c r="D3750" i="30"/>
  <c r="E3750" i="30"/>
  <c r="F3750" i="30"/>
  <c r="G3750" i="30"/>
  <c r="H3750" i="30"/>
  <c r="D3751" i="30"/>
  <c r="E3751" i="30"/>
  <c r="F3751" i="30"/>
  <c r="G3751" i="30"/>
  <c r="H3751" i="30"/>
  <c r="D3752" i="30"/>
  <c r="E3752" i="30"/>
  <c r="F3752" i="30"/>
  <c r="G3752" i="30"/>
  <c r="H3752" i="30"/>
  <c r="D3753" i="30"/>
  <c r="E3753" i="30"/>
  <c r="F3753" i="30"/>
  <c r="G3753" i="30"/>
  <c r="H3753" i="30"/>
  <c r="D3754" i="30"/>
  <c r="E3754" i="30"/>
  <c r="F3754" i="30"/>
  <c r="G3754" i="30"/>
  <c r="H3754" i="30"/>
  <c r="D3755" i="30"/>
  <c r="E3755" i="30"/>
  <c r="F3755" i="30"/>
  <c r="G3755" i="30"/>
  <c r="H3755" i="30"/>
  <c r="D3756" i="30"/>
  <c r="E3756" i="30"/>
  <c r="F3756" i="30"/>
  <c r="G3756" i="30"/>
  <c r="H3756" i="30"/>
  <c r="D3757" i="30"/>
  <c r="E3757" i="30"/>
  <c r="F3757" i="30"/>
  <c r="G3757" i="30"/>
  <c r="H3757" i="30"/>
  <c r="D3758" i="30"/>
  <c r="E3758" i="30"/>
  <c r="F3758" i="30"/>
  <c r="G3758" i="30"/>
  <c r="H3758" i="30"/>
  <c r="D3759" i="30"/>
  <c r="E3759" i="30"/>
  <c r="F3759" i="30"/>
  <c r="G3759" i="30"/>
  <c r="H3759" i="30"/>
  <c r="D3760" i="30"/>
  <c r="E3760" i="30"/>
  <c r="F3760" i="30"/>
  <c r="G3760" i="30"/>
  <c r="H3760" i="30"/>
  <c r="D3761" i="30"/>
  <c r="E3761" i="30"/>
  <c r="F3761" i="30"/>
  <c r="G3761" i="30"/>
  <c r="H3761" i="30"/>
  <c r="D3762" i="30"/>
  <c r="E3762" i="30"/>
  <c r="F3762" i="30"/>
  <c r="G3762" i="30"/>
  <c r="H3762" i="30"/>
  <c r="D3763" i="30"/>
  <c r="E3763" i="30"/>
  <c r="F3763" i="30"/>
  <c r="G3763" i="30"/>
  <c r="H3763" i="30"/>
  <c r="D3764" i="30"/>
  <c r="E3764" i="30"/>
  <c r="F3764" i="30"/>
  <c r="G3764" i="30"/>
  <c r="H3764" i="30"/>
  <c r="D3765" i="30"/>
  <c r="E3765" i="30"/>
  <c r="F3765" i="30"/>
  <c r="G3765" i="30"/>
  <c r="H3765" i="30"/>
  <c r="D3766" i="30"/>
  <c r="E3766" i="30"/>
  <c r="F3766" i="30"/>
  <c r="G3766" i="30"/>
  <c r="H3766" i="30"/>
  <c r="D3767" i="30"/>
  <c r="E3767" i="30"/>
  <c r="F3767" i="30"/>
  <c r="G3767" i="30"/>
  <c r="H3767" i="30"/>
  <c r="D3768" i="30"/>
  <c r="E3768" i="30"/>
  <c r="F3768" i="30"/>
  <c r="G3768" i="30"/>
  <c r="H3768" i="30"/>
  <c r="D3769" i="30"/>
  <c r="E3769" i="30"/>
  <c r="F3769" i="30"/>
  <c r="G3769" i="30"/>
  <c r="H3769" i="30"/>
  <c r="D3770" i="30"/>
  <c r="E3770" i="30"/>
  <c r="F3770" i="30"/>
  <c r="G3770" i="30"/>
  <c r="H3770" i="30"/>
  <c r="D3771" i="30"/>
  <c r="E3771" i="30"/>
  <c r="F3771" i="30"/>
  <c r="G3771" i="30"/>
  <c r="H3771" i="30"/>
  <c r="D3772" i="30"/>
  <c r="E3772" i="30"/>
  <c r="F3772" i="30"/>
  <c r="G3772" i="30"/>
  <c r="H3772" i="30"/>
  <c r="D3773" i="30"/>
  <c r="E3773" i="30"/>
  <c r="F3773" i="30"/>
  <c r="G3773" i="30"/>
  <c r="H3773" i="30"/>
  <c r="D3774" i="30"/>
  <c r="E3774" i="30"/>
  <c r="F3774" i="30"/>
  <c r="G3774" i="30"/>
  <c r="H3774" i="30"/>
  <c r="D3775" i="30"/>
  <c r="E3775" i="30"/>
  <c r="F3775" i="30"/>
  <c r="G3775" i="30"/>
  <c r="H3775" i="30"/>
  <c r="D3776" i="30"/>
  <c r="E3776" i="30"/>
  <c r="F3776" i="30"/>
  <c r="G3776" i="30"/>
  <c r="H3776" i="30"/>
  <c r="D3777" i="30"/>
  <c r="E3777" i="30"/>
  <c r="F3777" i="30"/>
  <c r="G3777" i="30"/>
  <c r="H3777" i="30"/>
  <c r="D3778" i="30"/>
  <c r="E3778" i="30"/>
  <c r="F3778" i="30"/>
  <c r="G3778" i="30"/>
  <c r="H3778" i="30"/>
  <c r="D3779" i="30"/>
  <c r="E3779" i="30"/>
  <c r="F3779" i="30"/>
  <c r="G3779" i="30"/>
  <c r="H3779" i="30"/>
  <c r="D3780" i="30"/>
  <c r="E3780" i="30"/>
  <c r="F3780" i="30"/>
  <c r="G3780" i="30"/>
  <c r="H3780" i="30"/>
  <c r="D3781" i="30"/>
  <c r="E3781" i="30"/>
  <c r="F3781" i="30"/>
  <c r="G3781" i="30"/>
  <c r="H3781" i="30"/>
  <c r="D3782" i="30"/>
  <c r="E3782" i="30"/>
  <c r="F3782" i="30"/>
  <c r="G3782" i="30"/>
  <c r="H3782" i="30"/>
  <c r="D3783" i="30"/>
  <c r="E3783" i="30"/>
  <c r="F3783" i="30"/>
  <c r="G3783" i="30"/>
  <c r="H3783" i="30"/>
  <c r="D3784" i="30"/>
  <c r="E3784" i="30"/>
  <c r="F3784" i="30"/>
  <c r="G3784" i="30"/>
  <c r="H3784" i="30"/>
  <c r="D3785" i="30"/>
  <c r="E3785" i="30"/>
  <c r="F3785" i="30"/>
  <c r="G3785" i="30"/>
  <c r="H3785" i="30"/>
  <c r="D3786" i="30"/>
  <c r="E3786" i="30"/>
  <c r="F3786" i="30"/>
  <c r="G3786" i="30"/>
  <c r="H3786" i="30"/>
  <c r="D3787" i="30"/>
  <c r="E3787" i="30"/>
  <c r="F3787" i="30"/>
  <c r="G3787" i="30"/>
  <c r="H3787" i="30"/>
  <c r="D3788" i="30"/>
  <c r="E3788" i="30"/>
  <c r="F3788" i="30"/>
  <c r="G3788" i="30"/>
  <c r="H3788" i="30"/>
  <c r="D3789" i="30"/>
  <c r="E3789" i="30"/>
  <c r="F3789" i="30"/>
  <c r="G3789" i="30"/>
  <c r="H3789" i="30"/>
  <c r="D3790" i="30"/>
  <c r="E3790" i="30"/>
  <c r="F3790" i="30"/>
  <c r="G3790" i="30"/>
  <c r="H3790" i="30"/>
  <c r="D3791" i="30"/>
  <c r="E3791" i="30"/>
  <c r="F3791" i="30"/>
  <c r="G3791" i="30"/>
  <c r="H3791" i="30"/>
  <c r="D3792" i="30"/>
  <c r="E3792" i="30"/>
  <c r="F3792" i="30"/>
  <c r="G3792" i="30"/>
  <c r="H3792" i="30"/>
  <c r="D3793" i="30"/>
  <c r="E3793" i="30"/>
  <c r="F3793" i="30"/>
  <c r="G3793" i="30"/>
  <c r="H3793" i="30"/>
  <c r="D3794" i="30"/>
  <c r="E3794" i="30"/>
  <c r="F3794" i="30"/>
  <c r="G3794" i="30"/>
  <c r="H3794" i="30"/>
  <c r="D3795" i="30"/>
  <c r="E3795" i="30"/>
  <c r="F3795" i="30"/>
  <c r="G3795" i="30"/>
  <c r="H3795" i="30"/>
  <c r="D3796" i="30"/>
  <c r="E3796" i="30"/>
  <c r="F3796" i="30"/>
  <c r="G3796" i="30"/>
  <c r="H3796" i="30"/>
  <c r="D3797" i="30"/>
  <c r="E3797" i="30"/>
  <c r="F3797" i="30"/>
  <c r="G3797" i="30"/>
  <c r="H3797" i="30"/>
  <c r="D3798" i="30"/>
  <c r="E3798" i="30"/>
  <c r="F3798" i="30"/>
  <c r="G3798" i="30"/>
  <c r="H3798" i="30"/>
  <c r="D3799" i="30"/>
  <c r="E3799" i="30"/>
  <c r="F3799" i="30"/>
  <c r="G3799" i="30"/>
  <c r="H3799" i="30"/>
  <c r="D3800" i="30"/>
  <c r="E3800" i="30"/>
  <c r="F3800" i="30"/>
  <c r="G3800" i="30"/>
  <c r="H3800" i="30"/>
  <c r="D3801" i="30"/>
  <c r="E3801" i="30"/>
  <c r="F3801" i="30"/>
  <c r="G3801" i="30"/>
  <c r="H3801" i="30"/>
  <c r="D3802" i="30"/>
  <c r="E3802" i="30"/>
  <c r="F3802" i="30"/>
  <c r="G3802" i="30"/>
  <c r="H3802" i="30"/>
  <c r="D3803" i="30"/>
  <c r="E3803" i="30"/>
  <c r="F3803" i="30"/>
  <c r="G3803" i="30"/>
  <c r="H3803" i="30"/>
  <c r="D3804" i="30"/>
  <c r="E3804" i="30"/>
  <c r="F3804" i="30"/>
  <c r="G3804" i="30"/>
  <c r="H3804" i="30"/>
  <c r="D3805" i="30"/>
  <c r="E3805" i="30"/>
  <c r="F3805" i="30"/>
  <c r="G3805" i="30"/>
  <c r="H3805" i="30"/>
  <c r="D3806" i="30"/>
  <c r="E3806" i="30"/>
  <c r="F3806" i="30"/>
  <c r="G3806" i="30"/>
  <c r="H3806" i="30"/>
  <c r="D3807" i="30"/>
  <c r="E3807" i="30"/>
  <c r="F3807" i="30"/>
  <c r="G3807" i="30"/>
  <c r="H3807" i="30"/>
  <c r="D3808" i="30"/>
  <c r="E3808" i="30"/>
  <c r="F3808" i="30"/>
  <c r="G3808" i="30"/>
  <c r="H3808" i="30"/>
  <c r="D3809" i="30"/>
  <c r="E3809" i="30"/>
  <c r="F3809" i="30"/>
  <c r="G3809" i="30"/>
  <c r="H3809" i="30"/>
  <c r="D3810" i="30"/>
  <c r="E3810" i="30"/>
  <c r="F3810" i="30"/>
  <c r="G3810" i="30"/>
  <c r="H3810" i="30"/>
  <c r="D3811" i="30"/>
  <c r="E3811" i="30"/>
  <c r="F3811" i="30"/>
  <c r="G3811" i="30"/>
  <c r="H3811" i="30"/>
  <c r="D3812" i="30"/>
  <c r="E3812" i="30"/>
  <c r="F3812" i="30"/>
  <c r="G3812" i="30"/>
  <c r="H3812" i="30"/>
  <c r="D3813" i="30"/>
  <c r="E3813" i="30"/>
  <c r="F3813" i="30"/>
  <c r="G3813" i="30"/>
  <c r="H3813" i="30"/>
  <c r="D3814" i="30"/>
  <c r="E3814" i="30"/>
  <c r="F3814" i="30"/>
  <c r="G3814" i="30"/>
  <c r="H3814" i="30"/>
  <c r="D3815" i="30"/>
  <c r="E3815" i="30"/>
  <c r="F3815" i="30"/>
  <c r="G3815" i="30"/>
  <c r="H3815" i="30"/>
  <c r="D3816" i="30"/>
  <c r="E3816" i="30"/>
  <c r="F3816" i="30"/>
  <c r="G3816" i="30"/>
  <c r="H3816" i="30"/>
  <c r="D3817" i="30"/>
  <c r="E3817" i="30"/>
  <c r="F3817" i="30"/>
  <c r="G3817" i="30"/>
  <c r="H3817" i="30"/>
  <c r="D3818" i="30"/>
  <c r="E3818" i="30"/>
  <c r="F3818" i="30"/>
  <c r="G3818" i="30"/>
  <c r="H3818" i="30"/>
  <c r="D3819" i="30"/>
  <c r="E3819" i="30"/>
  <c r="F3819" i="30"/>
  <c r="G3819" i="30"/>
  <c r="H3819" i="30"/>
  <c r="D3820" i="30"/>
  <c r="E3820" i="30"/>
  <c r="F3820" i="30"/>
  <c r="G3820" i="30"/>
  <c r="H3820" i="30"/>
  <c r="D3821" i="30"/>
  <c r="E3821" i="30"/>
  <c r="F3821" i="30"/>
  <c r="G3821" i="30"/>
  <c r="H3821" i="30"/>
  <c r="D3822" i="30"/>
  <c r="E3822" i="30"/>
  <c r="F3822" i="30"/>
  <c r="G3822" i="30"/>
  <c r="H3822" i="30"/>
  <c r="D3823" i="30"/>
  <c r="E3823" i="30"/>
  <c r="F3823" i="30"/>
  <c r="G3823" i="30"/>
  <c r="H3823" i="30"/>
  <c r="D3824" i="30"/>
  <c r="E3824" i="30"/>
  <c r="F3824" i="30"/>
  <c r="G3824" i="30"/>
  <c r="H3824" i="30"/>
  <c r="D3825" i="30"/>
  <c r="E3825" i="30"/>
  <c r="F3825" i="30"/>
  <c r="G3825" i="30"/>
  <c r="H3825" i="30"/>
  <c r="D3826" i="30"/>
  <c r="E3826" i="30"/>
  <c r="F3826" i="30"/>
  <c r="G3826" i="30"/>
  <c r="H3826" i="30"/>
  <c r="D3827" i="30"/>
  <c r="E3827" i="30"/>
  <c r="F3827" i="30"/>
  <c r="G3827" i="30"/>
  <c r="H3827" i="30"/>
  <c r="D3828" i="30"/>
  <c r="E3828" i="30"/>
  <c r="F3828" i="30"/>
  <c r="G3828" i="30"/>
  <c r="H3828" i="30"/>
  <c r="D3829" i="30"/>
  <c r="E3829" i="30"/>
  <c r="F3829" i="30"/>
  <c r="G3829" i="30"/>
  <c r="H3829" i="30"/>
  <c r="D3830" i="30"/>
  <c r="E3830" i="30"/>
  <c r="F3830" i="30"/>
  <c r="G3830" i="30"/>
  <c r="H3830" i="30"/>
  <c r="D3831" i="30"/>
  <c r="E3831" i="30"/>
  <c r="F3831" i="30"/>
  <c r="G3831" i="30"/>
  <c r="H3831" i="30"/>
  <c r="D3832" i="30"/>
  <c r="E3832" i="30"/>
  <c r="F3832" i="30"/>
  <c r="G3832" i="30"/>
  <c r="H3832" i="30"/>
  <c r="D3833" i="30"/>
  <c r="E3833" i="30"/>
  <c r="F3833" i="30"/>
  <c r="G3833" i="30"/>
  <c r="H3833" i="30"/>
  <c r="D3834" i="30"/>
  <c r="E3834" i="30"/>
  <c r="F3834" i="30"/>
  <c r="G3834" i="30"/>
  <c r="H3834" i="30"/>
  <c r="D3835" i="30"/>
  <c r="E3835" i="30"/>
  <c r="F3835" i="30"/>
  <c r="G3835" i="30"/>
  <c r="H3835" i="30"/>
  <c r="D3836" i="30"/>
  <c r="E3836" i="30"/>
  <c r="F3836" i="30"/>
  <c r="G3836" i="30"/>
  <c r="H3836" i="30"/>
  <c r="D3837" i="30"/>
  <c r="E3837" i="30"/>
  <c r="F3837" i="30"/>
  <c r="G3837" i="30"/>
  <c r="H3837" i="30"/>
  <c r="D3838" i="30"/>
  <c r="E3838" i="30"/>
  <c r="F3838" i="30"/>
  <c r="G3838" i="30"/>
  <c r="H3838" i="30"/>
  <c r="D3839" i="30"/>
  <c r="E3839" i="30"/>
  <c r="F3839" i="30"/>
  <c r="G3839" i="30"/>
  <c r="H3839" i="30"/>
  <c r="D3840" i="30"/>
  <c r="E3840" i="30"/>
  <c r="F3840" i="30"/>
  <c r="G3840" i="30"/>
  <c r="H3840" i="30"/>
  <c r="D3841" i="30"/>
  <c r="E3841" i="30"/>
  <c r="F3841" i="30"/>
  <c r="G3841" i="30"/>
  <c r="H3841" i="30"/>
  <c r="D3842" i="30"/>
  <c r="E3842" i="30"/>
  <c r="F3842" i="30"/>
  <c r="G3842" i="30"/>
  <c r="H3842" i="30"/>
  <c r="D3843" i="30"/>
  <c r="E3843" i="30"/>
  <c r="F3843" i="30"/>
  <c r="G3843" i="30"/>
  <c r="H3843" i="30"/>
  <c r="D3844" i="30"/>
  <c r="E3844" i="30"/>
  <c r="F3844" i="30"/>
  <c r="G3844" i="30"/>
  <c r="H3844" i="30"/>
  <c r="D3845" i="30"/>
  <c r="E3845" i="30"/>
  <c r="F3845" i="30"/>
  <c r="G3845" i="30"/>
  <c r="H3845" i="30"/>
  <c r="D3846" i="30"/>
  <c r="E3846" i="30"/>
  <c r="F3846" i="30"/>
  <c r="G3846" i="30"/>
  <c r="H3846" i="30"/>
  <c r="D3847" i="30"/>
  <c r="E3847" i="30"/>
  <c r="F3847" i="30"/>
  <c r="G3847" i="30"/>
  <c r="H3847" i="30"/>
  <c r="D3848" i="30"/>
  <c r="E3848" i="30"/>
  <c r="F3848" i="30"/>
  <c r="G3848" i="30"/>
  <c r="H3848" i="30"/>
  <c r="D3849" i="30"/>
  <c r="E3849" i="30"/>
  <c r="F3849" i="30"/>
  <c r="G3849" i="30"/>
  <c r="H3849" i="30"/>
  <c r="D3850" i="30"/>
  <c r="E3850" i="30"/>
  <c r="F3850" i="30"/>
  <c r="G3850" i="30"/>
  <c r="H3850" i="30"/>
  <c r="D3851" i="30"/>
  <c r="E3851" i="30"/>
  <c r="F3851" i="30"/>
  <c r="G3851" i="30"/>
  <c r="H3851" i="30"/>
  <c r="D3852" i="30"/>
  <c r="E3852" i="30"/>
  <c r="F3852" i="30"/>
  <c r="G3852" i="30"/>
  <c r="H3852" i="30"/>
  <c r="D3853" i="30"/>
  <c r="E3853" i="30"/>
  <c r="F3853" i="30"/>
  <c r="G3853" i="30"/>
  <c r="H3853" i="30"/>
  <c r="D3854" i="30"/>
  <c r="E3854" i="30"/>
  <c r="F3854" i="30"/>
  <c r="G3854" i="30"/>
  <c r="H3854" i="30"/>
  <c r="D3855" i="30"/>
  <c r="E3855" i="30"/>
  <c r="F3855" i="30"/>
  <c r="G3855" i="30"/>
  <c r="H3855" i="30"/>
  <c r="D3856" i="30"/>
  <c r="E3856" i="30"/>
  <c r="F3856" i="30"/>
  <c r="G3856" i="30"/>
  <c r="H3856" i="30"/>
  <c r="D3857" i="30"/>
  <c r="E3857" i="30"/>
  <c r="F3857" i="30"/>
  <c r="G3857" i="30"/>
  <c r="H3857" i="30"/>
  <c r="D3858" i="30"/>
  <c r="E3858" i="30"/>
  <c r="F3858" i="30"/>
  <c r="G3858" i="30"/>
  <c r="H3858" i="30"/>
  <c r="D3859" i="30"/>
  <c r="E3859" i="30"/>
  <c r="F3859" i="30"/>
  <c r="G3859" i="30"/>
  <c r="H3859" i="30"/>
  <c r="D3860" i="30"/>
  <c r="E3860" i="30"/>
  <c r="F3860" i="30"/>
  <c r="G3860" i="30"/>
  <c r="H3860" i="30"/>
  <c r="D3861" i="30"/>
  <c r="E3861" i="30"/>
  <c r="F3861" i="30"/>
  <c r="G3861" i="30"/>
  <c r="H3861" i="30"/>
  <c r="D3862" i="30"/>
  <c r="E3862" i="30"/>
  <c r="F3862" i="30"/>
  <c r="G3862" i="30"/>
  <c r="H3862" i="30"/>
  <c r="D3863" i="30"/>
  <c r="E3863" i="30"/>
  <c r="F3863" i="30"/>
  <c r="G3863" i="30"/>
  <c r="H3863" i="30"/>
  <c r="D3864" i="30"/>
  <c r="E3864" i="30"/>
  <c r="F3864" i="30"/>
  <c r="G3864" i="30"/>
  <c r="H3864" i="30"/>
  <c r="D3865" i="30"/>
  <c r="E3865" i="30"/>
  <c r="F3865" i="30"/>
  <c r="G3865" i="30"/>
  <c r="H3865" i="30"/>
  <c r="D3866" i="30"/>
  <c r="E3866" i="30"/>
  <c r="F3866" i="30"/>
  <c r="G3866" i="30"/>
  <c r="H3866" i="30"/>
  <c r="D3867" i="30"/>
  <c r="E3867" i="30"/>
  <c r="F3867" i="30"/>
  <c r="G3867" i="30"/>
  <c r="H3867" i="30"/>
  <c r="D3868" i="30"/>
  <c r="E3868" i="30"/>
  <c r="F3868" i="30"/>
  <c r="G3868" i="30"/>
  <c r="H3868" i="30"/>
  <c r="D3869" i="30"/>
  <c r="E3869" i="30"/>
  <c r="F3869" i="30"/>
  <c r="G3869" i="30"/>
  <c r="H3869" i="30"/>
  <c r="D3870" i="30"/>
  <c r="E3870" i="30"/>
  <c r="F3870" i="30"/>
  <c r="G3870" i="30"/>
  <c r="H3870" i="30"/>
  <c r="D3871" i="30"/>
  <c r="E3871" i="30"/>
  <c r="F3871" i="30"/>
  <c r="G3871" i="30"/>
  <c r="H3871" i="30"/>
  <c r="D3872" i="30"/>
  <c r="E3872" i="30"/>
  <c r="F3872" i="30"/>
  <c r="G3872" i="30"/>
  <c r="H3872" i="30"/>
  <c r="D3873" i="30"/>
  <c r="E3873" i="30"/>
  <c r="F3873" i="30"/>
  <c r="G3873" i="30"/>
  <c r="H3873" i="30"/>
  <c r="D3874" i="30"/>
  <c r="E3874" i="30"/>
  <c r="F3874" i="30"/>
  <c r="G3874" i="30"/>
  <c r="H3874" i="30"/>
  <c r="D3875" i="30"/>
  <c r="E3875" i="30"/>
  <c r="F3875" i="30"/>
  <c r="G3875" i="30"/>
  <c r="H3875" i="30"/>
  <c r="D3876" i="30"/>
  <c r="E3876" i="30"/>
  <c r="F3876" i="30"/>
  <c r="G3876" i="30"/>
  <c r="H3876" i="30"/>
  <c r="D3877" i="30"/>
  <c r="E3877" i="30"/>
  <c r="F3877" i="30"/>
  <c r="G3877" i="30"/>
  <c r="H3877" i="30"/>
  <c r="D3878" i="30"/>
  <c r="E3878" i="30"/>
  <c r="F3878" i="30"/>
  <c r="G3878" i="30"/>
  <c r="H3878" i="30"/>
  <c r="D3879" i="30"/>
  <c r="E3879" i="30"/>
  <c r="F3879" i="30"/>
  <c r="G3879" i="30"/>
  <c r="H3879" i="30"/>
  <c r="D3880" i="30"/>
  <c r="E3880" i="30"/>
  <c r="F3880" i="30"/>
  <c r="G3880" i="30"/>
  <c r="H3880" i="30"/>
  <c r="D3881" i="30"/>
  <c r="E3881" i="30"/>
  <c r="F3881" i="30"/>
  <c r="G3881" i="30"/>
  <c r="H3881" i="30"/>
  <c r="D3882" i="30"/>
  <c r="E3882" i="30"/>
  <c r="F3882" i="30"/>
  <c r="G3882" i="30"/>
  <c r="H3882" i="30"/>
  <c r="D3883" i="30"/>
  <c r="E3883" i="30"/>
  <c r="F3883" i="30"/>
  <c r="G3883" i="30"/>
  <c r="H3883" i="30"/>
  <c r="D3884" i="30"/>
  <c r="E3884" i="30"/>
  <c r="F3884" i="30"/>
  <c r="G3884" i="30"/>
  <c r="H3884" i="30"/>
  <c r="D3885" i="30"/>
  <c r="E3885" i="30"/>
  <c r="F3885" i="30"/>
  <c r="G3885" i="30"/>
  <c r="H3885" i="30"/>
  <c r="D3886" i="30"/>
  <c r="E3886" i="30"/>
  <c r="F3886" i="30"/>
  <c r="G3886" i="30"/>
  <c r="H3886" i="30"/>
  <c r="D3887" i="30"/>
  <c r="E3887" i="30"/>
  <c r="F3887" i="30"/>
  <c r="G3887" i="30"/>
  <c r="H3887" i="30"/>
  <c r="D3888" i="30"/>
  <c r="E3888" i="30"/>
  <c r="F3888" i="30"/>
  <c r="G3888" i="30"/>
  <c r="H3888" i="30"/>
  <c r="D3889" i="30"/>
  <c r="E3889" i="30"/>
  <c r="F3889" i="30"/>
  <c r="G3889" i="30"/>
  <c r="H3889" i="30"/>
  <c r="D3890" i="30"/>
  <c r="E3890" i="30"/>
  <c r="F3890" i="30"/>
  <c r="G3890" i="30"/>
  <c r="H3890" i="30"/>
  <c r="D3891" i="30"/>
  <c r="E3891" i="30"/>
  <c r="F3891" i="30"/>
  <c r="G3891" i="30"/>
  <c r="H3891" i="30"/>
  <c r="D3892" i="30"/>
  <c r="E3892" i="30"/>
  <c r="F3892" i="30"/>
  <c r="G3892" i="30"/>
  <c r="H3892" i="30"/>
  <c r="D3893" i="30"/>
  <c r="E3893" i="30"/>
  <c r="F3893" i="30"/>
  <c r="G3893" i="30"/>
  <c r="H3893" i="30"/>
  <c r="D3894" i="30"/>
  <c r="E3894" i="30"/>
  <c r="F3894" i="30"/>
  <c r="G3894" i="30"/>
  <c r="H3894" i="30"/>
  <c r="D3895" i="30"/>
  <c r="E3895" i="30"/>
  <c r="F3895" i="30"/>
  <c r="G3895" i="30"/>
  <c r="H3895" i="30"/>
  <c r="D3896" i="30"/>
  <c r="E3896" i="30"/>
  <c r="F3896" i="30"/>
  <c r="G3896" i="30"/>
  <c r="H3896" i="30"/>
  <c r="D3897" i="30"/>
  <c r="E3897" i="30"/>
  <c r="F3897" i="30"/>
  <c r="G3897" i="30"/>
  <c r="H3897" i="30"/>
  <c r="D3898" i="30"/>
  <c r="E3898" i="30"/>
  <c r="F3898" i="30"/>
  <c r="G3898" i="30"/>
  <c r="H3898" i="30"/>
  <c r="D3899" i="30"/>
  <c r="E3899" i="30"/>
  <c r="F3899" i="30"/>
  <c r="G3899" i="30"/>
  <c r="H3899" i="30"/>
  <c r="D3900" i="30"/>
  <c r="E3900" i="30"/>
  <c r="F3900" i="30"/>
  <c r="G3900" i="30"/>
  <c r="H3900" i="30"/>
  <c r="D3901" i="30"/>
  <c r="E3901" i="30"/>
  <c r="F3901" i="30"/>
  <c r="G3901" i="30"/>
  <c r="H3901" i="30"/>
  <c r="D3902" i="30"/>
  <c r="E3902" i="30"/>
  <c r="F3902" i="30"/>
  <c r="G3902" i="30"/>
  <c r="H3902" i="30"/>
  <c r="D3903" i="30"/>
  <c r="E3903" i="30"/>
  <c r="F3903" i="30"/>
  <c r="G3903" i="30"/>
  <c r="H3903" i="30"/>
  <c r="D3904" i="30"/>
  <c r="E3904" i="30"/>
  <c r="F3904" i="30"/>
  <c r="G3904" i="30"/>
  <c r="H3904" i="30"/>
  <c r="D3905" i="30"/>
  <c r="E3905" i="30"/>
  <c r="F3905" i="30"/>
  <c r="G3905" i="30"/>
  <c r="H3905" i="30"/>
  <c r="D3906" i="30"/>
  <c r="E3906" i="30"/>
  <c r="F3906" i="30"/>
  <c r="G3906" i="30"/>
  <c r="H3906" i="30"/>
  <c r="D3907" i="30"/>
  <c r="E3907" i="30"/>
  <c r="F3907" i="30"/>
  <c r="G3907" i="30"/>
  <c r="H3907" i="30"/>
  <c r="D3908" i="30"/>
  <c r="E3908" i="30"/>
  <c r="F3908" i="30"/>
  <c r="G3908" i="30"/>
  <c r="H3908" i="30"/>
  <c r="D3909" i="30"/>
  <c r="E3909" i="30"/>
  <c r="F3909" i="30"/>
  <c r="G3909" i="30"/>
  <c r="H3909" i="30"/>
  <c r="D3910" i="30"/>
  <c r="E3910" i="30"/>
  <c r="F3910" i="30"/>
  <c r="G3910" i="30"/>
  <c r="H3910" i="30"/>
  <c r="D3911" i="30"/>
  <c r="E3911" i="30"/>
  <c r="F3911" i="30"/>
  <c r="G3911" i="30"/>
  <c r="H3911" i="30"/>
  <c r="D3912" i="30"/>
  <c r="E3912" i="30"/>
  <c r="F3912" i="30"/>
  <c r="G3912" i="30"/>
  <c r="H3912" i="30"/>
  <c r="D3913" i="30"/>
  <c r="E3913" i="30"/>
  <c r="F3913" i="30"/>
  <c r="G3913" i="30"/>
  <c r="H3913" i="30"/>
  <c r="D3914" i="30"/>
  <c r="E3914" i="30"/>
  <c r="F3914" i="30"/>
  <c r="G3914" i="30"/>
  <c r="H3914" i="30"/>
  <c r="D3915" i="30"/>
  <c r="E3915" i="30"/>
  <c r="F3915" i="30"/>
  <c r="G3915" i="30"/>
  <c r="H3915" i="30"/>
  <c r="D3916" i="30"/>
  <c r="E3916" i="30"/>
  <c r="F3916" i="30"/>
  <c r="G3916" i="30"/>
  <c r="H3916" i="30"/>
  <c r="D3917" i="30"/>
  <c r="E3917" i="30"/>
  <c r="F3917" i="30"/>
  <c r="G3917" i="30"/>
  <c r="H3917" i="30"/>
  <c r="D3918" i="30"/>
  <c r="E3918" i="30"/>
  <c r="F3918" i="30"/>
  <c r="G3918" i="30"/>
  <c r="H3918" i="30"/>
  <c r="D3919" i="30"/>
  <c r="E3919" i="30"/>
  <c r="F3919" i="30"/>
  <c r="G3919" i="30"/>
  <c r="H3919" i="30"/>
  <c r="D3920" i="30"/>
  <c r="E3920" i="30"/>
  <c r="F3920" i="30"/>
  <c r="G3920" i="30"/>
  <c r="H3920" i="30"/>
  <c r="D3921" i="30"/>
  <c r="E3921" i="30"/>
  <c r="F3921" i="30"/>
  <c r="G3921" i="30"/>
  <c r="H3921" i="30"/>
  <c r="D3922" i="30"/>
  <c r="E3922" i="30"/>
  <c r="F3922" i="30"/>
  <c r="G3922" i="30"/>
  <c r="H3922" i="30"/>
  <c r="D3923" i="30"/>
  <c r="E3923" i="30"/>
  <c r="F3923" i="30"/>
  <c r="G3923" i="30"/>
  <c r="H3923" i="30"/>
  <c r="D3924" i="30"/>
  <c r="E3924" i="30"/>
  <c r="F3924" i="30"/>
  <c r="G3924" i="30"/>
  <c r="H3924" i="30"/>
  <c r="D3925" i="30"/>
  <c r="E3925" i="30"/>
  <c r="F3925" i="30"/>
  <c r="G3925" i="30"/>
  <c r="H3925" i="30"/>
  <c r="D3926" i="30"/>
  <c r="E3926" i="30"/>
  <c r="F3926" i="30"/>
  <c r="G3926" i="30"/>
  <c r="H3926" i="30"/>
  <c r="D3927" i="30"/>
  <c r="E3927" i="30"/>
  <c r="F3927" i="30"/>
  <c r="G3927" i="30"/>
  <c r="H3927" i="30"/>
  <c r="D3928" i="30"/>
  <c r="E3928" i="30"/>
  <c r="F3928" i="30"/>
  <c r="G3928" i="30"/>
  <c r="H3928" i="30"/>
  <c r="D3929" i="30"/>
  <c r="E3929" i="30"/>
  <c r="F3929" i="30"/>
  <c r="G3929" i="30"/>
  <c r="H3929" i="30"/>
  <c r="D3930" i="30"/>
  <c r="E3930" i="30"/>
  <c r="F3930" i="30"/>
  <c r="G3930" i="30"/>
  <c r="H3930" i="30"/>
  <c r="D3931" i="30"/>
  <c r="E3931" i="30"/>
  <c r="F3931" i="30"/>
  <c r="G3931" i="30"/>
  <c r="H3931" i="30"/>
  <c r="D3932" i="30"/>
  <c r="E3932" i="30"/>
  <c r="F3932" i="30"/>
  <c r="G3932" i="30"/>
  <c r="H3932" i="30"/>
  <c r="D3933" i="30"/>
  <c r="E3933" i="30"/>
  <c r="F3933" i="30"/>
  <c r="G3933" i="30"/>
  <c r="H3933" i="30"/>
  <c r="D3934" i="30"/>
  <c r="E3934" i="30"/>
  <c r="F3934" i="30"/>
  <c r="G3934" i="30"/>
  <c r="H3934" i="30"/>
  <c r="D3935" i="30"/>
  <c r="E3935" i="30"/>
  <c r="F3935" i="30"/>
  <c r="G3935" i="30"/>
  <c r="H3935" i="30"/>
  <c r="D3936" i="30"/>
  <c r="E3936" i="30"/>
  <c r="F3936" i="30"/>
  <c r="G3936" i="30"/>
  <c r="H3936" i="30"/>
  <c r="D3937" i="30"/>
  <c r="E3937" i="30"/>
  <c r="F3937" i="30"/>
  <c r="G3937" i="30"/>
  <c r="H3937" i="30"/>
  <c r="D3938" i="30"/>
  <c r="E3938" i="30"/>
  <c r="F3938" i="30"/>
  <c r="G3938" i="30"/>
  <c r="H3938" i="30"/>
  <c r="D3939" i="30"/>
  <c r="E3939" i="30"/>
  <c r="F3939" i="30"/>
  <c r="G3939" i="30"/>
  <c r="H3939" i="30"/>
  <c r="D3940" i="30"/>
  <c r="E3940" i="30"/>
  <c r="F3940" i="30"/>
  <c r="G3940" i="30"/>
  <c r="H3940" i="30"/>
  <c r="D3941" i="30"/>
  <c r="E3941" i="30"/>
  <c r="F3941" i="30"/>
  <c r="G3941" i="30"/>
  <c r="H3941" i="30"/>
  <c r="D3942" i="30"/>
  <c r="E3942" i="30"/>
  <c r="F3942" i="30"/>
  <c r="G3942" i="30"/>
  <c r="H3942" i="30"/>
  <c r="D3943" i="30"/>
  <c r="E3943" i="30"/>
  <c r="F3943" i="30"/>
  <c r="G3943" i="30"/>
  <c r="H3943" i="30"/>
  <c r="D3944" i="30"/>
  <c r="E3944" i="30"/>
  <c r="F3944" i="30"/>
  <c r="G3944" i="30"/>
  <c r="H3944" i="30"/>
  <c r="D3945" i="30"/>
  <c r="E3945" i="30"/>
  <c r="F3945" i="30"/>
  <c r="G3945" i="30"/>
  <c r="H3945" i="30"/>
  <c r="D3946" i="30"/>
  <c r="E3946" i="30"/>
  <c r="F3946" i="30"/>
  <c r="G3946" i="30"/>
  <c r="H3946" i="30"/>
  <c r="D3947" i="30"/>
  <c r="E3947" i="30"/>
  <c r="F3947" i="30"/>
  <c r="G3947" i="30"/>
  <c r="H3947" i="30"/>
  <c r="D3948" i="30"/>
  <c r="E3948" i="30"/>
  <c r="F3948" i="30"/>
  <c r="G3948" i="30"/>
  <c r="H3948" i="30"/>
  <c r="D3949" i="30"/>
  <c r="E3949" i="30"/>
  <c r="F3949" i="30"/>
  <c r="G3949" i="30"/>
  <c r="H3949" i="30"/>
  <c r="D3950" i="30"/>
  <c r="E3950" i="30"/>
  <c r="F3950" i="30"/>
  <c r="G3950" i="30"/>
  <c r="H3950" i="30"/>
  <c r="D3951" i="30"/>
  <c r="E3951" i="30"/>
  <c r="F3951" i="30"/>
  <c r="G3951" i="30"/>
  <c r="H3951" i="30"/>
  <c r="D3952" i="30"/>
  <c r="E3952" i="30"/>
  <c r="F3952" i="30"/>
  <c r="G3952" i="30"/>
  <c r="H3952" i="30"/>
  <c r="D3953" i="30"/>
  <c r="E3953" i="30"/>
  <c r="F3953" i="30"/>
  <c r="G3953" i="30"/>
  <c r="H3953" i="30"/>
  <c r="D3954" i="30"/>
  <c r="E3954" i="30"/>
  <c r="F3954" i="30"/>
  <c r="G3954" i="30"/>
  <c r="H3954" i="30"/>
  <c r="D3955" i="30"/>
  <c r="E3955" i="30"/>
  <c r="F3955" i="30"/>
  <c r="G3955" i="30"/>
  <c r="H3955" i="30"/>
  <c r="D3956" i="30"/>
  <c r="E3956" i="30"/>
  <c r="F3956" i="30"/>
  <c r="G3956" i="30"/>
  <c r="H3956" i="30"/>
  <c r="D3957" i="30"/>
  <c r="E3957" i="30"/>
  <c r="F3957" i="30"/>
  <c r="G3957" i="30"/>
  <c r="H3957" i="30"/>
  <c r="D3958" i="30"/>
  <c r="E3958" i="30"/>
  <c r="F3958" i="30"/>
  <c r="G3958" i="30"/>
  <c r="H3958" i="30"/>
  <c r="D3959" i="30"/>
  <c r="E3959" i="30"/>
  <c r="F3959" i="30"/>
  <c r="G3959" i="30"/>
  <c r="H3959" i="30"/>
  <c r="D3960" i="30"/>
  <c r="E3960" i="30"/>
  <c r="F3960" i="30"/>
  <c r="G3960" i="30"/>
  <c r="H3960" i="30"/>
  <c r="D3961" i="30"/>
  <c r="E3961" i="30"/>
  <c r="F3961" i="30"/>
  <c r="G3961" i="30"/>
  <c r="H3961" i="30"/>
  <c r="D3962" i="30"/>
  <c r="E3962" i="30"/>
  <c r="F3962" i="30"/>
  <c r="G3962" i="30"/>
  <c r="H3962" i="30"/>
  <c r="D3963" i="30"/>
  <c r="E3963" i="30"/>
  <c r="F3963" i="30"/>
  <c r="G3963" i="30"/>
  <c r="H3963" i="30"/>
  <c r="D3964" i="30"/>
  <c r="E3964" i="30"/>
  <c r="F3964" i="30"/>
  <c r="G3964" i="30"/>
  <c r="H3964" i="30"/>
  <c r="D3965" i="30"/>
  <c r="E3965" i="30"/>
  <c r="F3965" i="30"/>
  <c r="G3965" i="30"/>
  <c r="H3965" i="30"/>
  <c r="D3966" i="30"/>
  <c r="E3966" i="30"/>
  <c r="F3966" i="30"/>
  <c r="G3966" i="30"/>
  <c r="H3966" i="30"/>
  <c r="D3967" i="30"/>
  <c r="E3967" i="30"/>
  <c r="F3967" i="30"/>
  <c r="G3967" i="30"/>
  <c r="H3967" i="30"/>
  <c r="D3968" i="30"/>
  <c r="E3968" i="30"/>
  <c r="F3968" i="30"/>
  <c r="G3968" i="30"/>
  <c r="H3968" i="30"/>
  <c r="D3969" i="30"/>
  <c r="E3969" i="30"/>
  <c r="F3969" i="30"/>
  <c r="G3969" i="30"/>
  <c r="H3969" i="30"/>
  <c r="D3970" i="30"/>
  <c r="E3970" i="30"/>
  <c r="F3970" i="30"/>
  <c r="G3970" i="30"/>
  <c r="H3970" i="30"/>
  <c r="D3971" i="30"/>
  <c r="E3971" i="30"/>
  <c r="F3971" i="30"/>
  <c r="G3971" i="30"/>
  <c r="H3971" i="30"/>
  <c r="D3972" i="30"/>
  <c r="E3972" i="30"/>
  <c r="F3972" i="30"/>
  <c r="G3972" i="30"/>
  <c r="H3972" i="30"/>
  <c r="D3973" i="30"/>
  <c r="E3973" i="30"/>
  <c r="F3973" i="30"/>
  <c r="G3973" i="30"/>
  <c r="H3973" i="30"/>
  <c r="D3974" i="30"/>
  <c r="E3974" i="30"/>
  <c r="F3974" i="30"/>
  <c r="G3974" i="30"/>
  <c r="H3974" i="30"/>
  <c r="D3975" i="30"/>
  <c r="E3975" i="30"/>
  <c r="F3975" i="30"/>
  <c r="G3975" i="30"/>
  <c r="H3975" i="30"/>
  <c r="D3976" i="30"/>
  <c r="E3976" i="30"/>
  <c r="F3976" i="30"/>
  <c r="G3976" i="30"/>
  <c r="H3976" i="30"/>
  <c r="D3977" i="30"/>
  <c r="E3977" i="30"/>
  <c r="F3977" i="30"/>
  <c r="G3977" i="30"/>
  <c r="H3977" i="30"/>
  <c r="D3978" i="30"/>
  <c r="E3978" i="30"/>
  <c r="F3978" i="30"/>
  <c r="G3978" i="30"/>
  <c r="H3978" i="30"/>
  <c r="D3979" i="30"/>
  <c r="E3979" i="30"/>
  <c r="F3979" i="30"/>
  <c r="G3979" i="30"/>
  <c r="H3979" i="30"/>
  <c r="D3980" i="30"/>
  <c r="E3980" i="30"/>
  <c r="F3980" i="30"/>
  <c r="G3980" i="30"/>
  <c r="H3980" i="30"/>
  <c r="D3981" i="30"/>
  <c r="E3981" i="30"/>
  <c r="F3981" i="30"/>
  <c r="G3981" i="30"/>
  <c r="H3981" i="30"/>
  <c r="D3982" i="30"/>
  <c r="E3982" i="30"/>
  <c r="F3982" i="30"/>
  <c r="G3982" i="30"/>
  <c r="H3982" i="30"/>
  <c r="D3983" i="30"/>
  <c r="E3983" i="30"/>
  <c r="F3983" i="30"/>
  <c r="G3983" i="30"/>
  <c r="H3983" i="30"/>
  <c r="D3984" i="30"/>
  <c r="E3984" i="30"/>
  <c r="F3984" i="30"/>
  <c r="G3984" i="30"/>
  <c r="H3984" i="30"/>
  <c r="D3985" i="30"/>
  <c r="E3985" i="30"/>
  <c r="F3985" i="30"/>
  <c r="G3985" i="30"/>
  <c r="H3985" i="30"/>
  <c r="D3986" i="30"/>
  <c r="E3986" i="30"/>
  <c r="F3986" i="30"/>
  <c r="G3986" i="30"/>
  <c r="H3986" i="30"/>
  <c r="D3987" i="30"/>
  <c r="E3987" i="30"/>
  <c r="F3987" i="30"/>
  <c r="G3987" i="30"/>
  <c r="H3987" i="30"/>
  <c r="D3988" i="30"/>
  <c r="E3988" i="30"/>
  <c r="F3988" i="30"/>
  <c r="G3988" i="30"/>
  <c r="H3988" i="30"/>
  <c r="D3989" i="30"/>
  <c r="E3989" i="30"/>
  <c r="F3989" i="30"/>
  <c r="G3989" i="30"/>
  <c r="H3989" i="30"/>
  <c r="D3990" i="30"/>
  <c r="E3990" i="30"/>
  <c r="F3990" i="30"/>
  <c r="G3990" i="30"/>
  <c r="H3990" i="30"/>
  <c r="D3991" i="30"/>
  <c r="E3991" i="30"/>
  <c r="F3991" i="30"/>
  <c r="G3991" i="30"/>
  <c r="H3991" i="30"/>
  <c r="D3992" i="30"/>
  <c r="E3992" i="30"/>
  <c r="F3992" i="30"/>
  <c r="G3992" i="30"/>
  <c r="H3992" i="30"/>
  <c r="D3993" i="30"/>
  <c r="E3993" i="30"/>
  <c r="F3993" i="30"/>
  <c r="G3993" i="30"/>
  <c r="H3993" i="30"/>
  <c r="D3994" i="30"/>
  <c r="E3994" i="30"/>
  <c r="F3994" i="30"/>
  <c r="G3994" i="30"/>
  <c r="H3994" i="30"/>
  <c r="D3995" i="30"/>
  <c r="E3995" i="30"/>
  <c r="F3995" i="30"/>
  <c r="G3995" i="30"/>
  <c r="H3995" i="30"/>
  <c r="D3996" i="30"/>
  <c r="E3996" i="30"/>
  <c r="F3996" i="30"/>
  <c r="G3996" i="30"/>
  <c r="H3996" i="30"/>
  <c r="D3997" i="30"/>
  <c r="E3997" i="30"/>
  <c r="F3997" i="30"/>
  <c r="G3997" i="30"/>
  <c r="H3997" i="30"/>
  <c r="D3998" i="30"/>
  <c r="E3998" i="30"/>
  <c r="F3998" i="30"/>
  <c r="G3998" i="30"/>
  <c r="H3998" i="30"/>
  <c r="D3999" i="30"/>
  <c r="E3999" i="30"/>
  <c r="F3999" i="30"/>
  <c r="G3999" i="30"/>
  <c r="H3999" i="30"/>
  <c r="D4000" i="30"/>
  <c r="E4000" i="30"/>
  <c r="F4000" i="30"/>
  <c r="G4000" i="30"/>
  <c r="H4000" i="30"/>
  <c r="D4001" i="30"/>
  <c r="E4001" i="30"/>
  <c r="F4001" i="30"/>
  <c r="G4001" i="30"/>
  <c r="H4001" i="30"/>
  <c r="D4002" i="30"/>
  <c r="E4002" i="30"/>
  <c r="F4002" i="30"/>
  <c r="G4002" i="30"/>
  <c r="H4002" i="30"/>
  <c r="D4003" i="30"/>
  <c r="E4003" i="30"/>
  <c r="F4003" i="30"/>
  <c r="G4003" i="30"/>
  <c r="H4003" i="30"/>
  <c r="D4004" i="30"/>
  <c r="E4004" i="30"/>
  <c r="F4004" i="30"/>
  <c r="G4004" i="30"/>
  <c r="H4004" i="30"/>
  <c r="D4005" i="30"/>
  <c r="E4005" i="30"/>
  <c r="F4005" i="30"/>
  <c r="G4005" i="30"/>
  <c r="H4005" i="30"/>
  <c r="D4006" i="30"/>
  <c r="E4006" i="30"/>
  <c r="F4006" i="30"/>
  <c r="G4006" i="30"/>
  <c r="H4006" i="30"/>
  <c r="D4007" i="30"/>
  <c r="E4007" i="30"/>
  <c r="F4007" i="30"/>
  <c r="G4007" i="30"/>
  <c r="H4007" i="30"/>
  <c r="D4008" i="30"/>
  <c r="E4008" i="30"/>
  <c r="F4008" i="30"/>
  <c r="G4008" i="30"/>
  <c r="H4008" i="30"/>
  <c r="D4009" i="30"/>
  <c r="E4009" i="30"/>
  <c r="F4009" i="30"/>
  <c r="G4009" i="30"/>
  <c r="H4009" i="30"/>
  <c r="D4010" i="30"/>
  <c r="E4010" i="30"/>
  <c r="F4010" i="30"/>
  <c r="G4010" i="30"/>
  <c r="H4010" i="30"/>
  <c r="D4011" i="30"/>
  <c r="E4011" i="30"/>
  <c r="F4011" i="30"/>
  <c r="G4011" i="30"/>
  <c r="H4011" i="30"/>
  <c r="D4012" i="30"/>
  <c r="E4012" i="30"/>
  <c r="F4012" i="30"/>
  <c r="G4012" i="30"/>
  <c r="H4012" i="30"/>
  <c r="D4013" i="30"/>
  <c r="E4013" i="30"/>
  <c r="F4013" i="30"/>
  <c r="G4013" i="30"/>
  <c r="H4013" i="30"/>
  <c r="D4014" i="30"/>
  <c r="E4014" i="30"/>
  <c r="F4014" i="30"/>
  <c r="G4014" i="30"/>
  <c r="H4014" i="30"/>
  <c r="D4015" i="30"/>
  <c r="E4015" i="30"/>
  <c r="F4015" i="30"/>
  <c r="G4015" i="30"/>
  <c r="H4015" i="30"/>
  <c r="D4016" i="30"/>
  <c r="E4016" i="30"/>
  <c r="F4016" i="30"/>
  <c r="G4016" i="30"/>
  <c r="H4016" i="30"/>
  <c r="D4017" i="30"/>
  <c r="E4017" i="30"/>
  <c r="F4017" i="30"/>
  <c r="G4017" i="30"/>
  <c r="H4017" i="30"/>
  <c r="D4018" i="30"/>
  <c r="E4018" i="30"/>
  <c r="F4018" i="30"/>
  <c r="G4018" i="30"/>
  <c r="H4018" i="30"/>
  <c r="D4019" i="30"/>
  <c r="E4019" i="30"/>
  <c r="F4019" i="30"/>
  <c r="G4019" i="30"/>
  <c r="H4019" i="30"/>
  <c r="D4020" i="30"/>
  <c r="E4020" i="30"/>
  <c r="F4020" i="30"/>
  <c r="G4020" i="30"/>
  <c r="H4020" i="30"/>
  <c r="D4021" i="30"/>
  <c r="E4021" i="30"/>
  <c r="F4021" i="30"/>
  <c r="G4021" i="30"/>
  <c r="H4021" i="30"/>
  <c r="D4022" i="30"/>
  <c r="E4022" i="30"/>
  <c r="F4022" i="30"/>
  <c r="G4022" i="30"/>
  <c r="H4022" i="30"/>
  <c r="D4023" i="30"/>
  <c r="E4023" i="30"/>
  <c r="F4023" i="30"/>
  <c r="G4023" i="30"/>
  <c r="H4023" i="30"/>
  <c r="D4024" i="30"/>
  <c r="E4024" i="30"/>
  <c r="F4024" i="30"/>
  <c r="G4024" i="30"/>
  <c r="H4024" i="30"/>
  <c r="D4025" i="30"/>
  <c r="E4025" i="30"/>
  <c r="F4025" i="30"/>
  <c r="G4025" i="30"/>
  <c r="H4025" i="30"/>
  <c r="D4026" i="30"/>
  <c r="E4026" i="30"/>
  <c r="F4026" i="30"/>
  <c r="G4026" i="30"/>
  <c r="H4026" i="30"/>
  <c r="D4027" i="30"/>
  <c r="E4027" i="30"/>
  <c r="F4027" i="30"/>
  <c r="G4027" i="30"/>
  <c r="H4027" i="30"/>
  <c r="D4028" i="30"/>
  <c r="E4028" i="30"/>
  <c r="F4028" i="30"/>
  <c r="G4028" i="30"/>
  <c r="H4028" i="30"/>
  <c r="D4029" i="30"/>
  <c r="E4029" i="30"/>
  <c r="F4029" i="30"/>
  <c r="G4029" i="30"/>
  <c r="H4029" i="30"/>
  <c r="D4030" i="30"/>
  <c r="E4030" i="30"/>
  <c r="F4030" i="30"/>
  <c r="G4030" i="30"/>
  <c r="H4030" i="30"/>
  <c r="D4031" i="30"/>
  <c r="E4031" i="30"/>
  <c r="F4031" i="30"/>
  <c r="G4031" i="30"/>
  <c r="H4031" i="30"/>
  <c r="D4032" i="30"/>
  <c r="E4032" i="30"/>
  <c r="F4032" i="30"/>
  <c r="G4032" i="30"/>
  <c r="H4032" i="30"/>
  <c r="D4033" i="30"/>
  <c r="E4033" i="30"/>
  <c r="F4033" i="30"/>
  <c r="G4033" i="30"/>
  <c r="H4033" i="30"/>
  <c r="D4034" i="30"/>
  <c r="E4034" i="30"/>
  <c r="F4034" i="30"/>
  <c r="G4034" i="30"/>
  <c r="H4034" i="30"/>
  <c r="D4035" i="30"/>
  <c r="E4035" i="30"/>
  <c r="F4035" i="30"/>
  <c r="G4035" i="30"/>
  <c r="H4035" i="30"/>
  <c r="D4036" i="30"/>
  <c r="E4036" i="30"/>
  <c r="F4036" i="30"/>
  <c r="G4036" i="30"/>
  <c r="H4036" i="30"/>
  <c r="D4037" i="30"/>
  <c r="E4037" i="30"/>
  <c r="F4037" i="30"/>
  <c r="G4037" i="30"/>
  <c r="H4037" i="30"/>
  <c r="D4038" i="30"/>
  <c r="E4038" i="30"/>
  <c r="F4038" i="30"/>
  <c r="G4038" i="30"/>
  <c r="H4038" i="30"/>
  <c r="D4039" i="30"/>
  <c r="E4039" i="30"/>
  <c r="F4039" i="30"/>
  <c r="G4039" i="30"/>
  <c r="H4039" i="30"/>
  <c r="D4040" i="30"/>
  <c r="E4040" i="30"/>
  <c r="F4040" i="30"/>
  <c r="G4040" i="30"/>
  <c r="H4040" i="30"/>
  <c r="D4041" i="30"/>
  <c r="E4041" i="30"/>
  <c r="F4041" i="30"/>
  <c r="G4041" i="30"/>
  <c r="H4041" i="30"/>
  <c r="D4042" i="30"/>
  <c r="E4042" i="30"/>
  <c r="F4042" i="30"/>
  <c r="G4042" i="30"/>
  <c r="H4042" i="30"/>
  <c r="D4043" i="30"/>
  <c r="E4043" i="30"/>
  <c r="F4043" i="30"/>
  <c r="G4043" i="30"/>
  <c r="H4043" i="30"/>
  <c r="D4044" i="30"/>
  <c r="E4044" i="30"/>
  <c r="F4044" i="30"/>
  <c r="G4044" i="30"/>
  <c r="H4044" i="30"/>
  <c r="D4045" i="30"/>
  <c r="E4045" i="30"/>
  <c r="F4045" i="30"/>
  <c r="G4045" i="30"/>
  <c r="H4045" i="30"/>
  <c r="D4046" i="30"/>
  <c r="E4046" i="30"/>
  <c r="F4046" i="30"/>
  <c r="G4046" i="30"/>
  <c r="H4046" i="30"/>
  <c r="D4047" i="30"/>
  <c r="E4047" i="30"/>
  <c r="F4047" i="30"/>
  <c r="G4047" i="30"/>
  <c r="H4047" i="30"/>
  <c r="D4048" i="30"/>
  <c r="E4048" i="30"/>
  <c r="F4048" i="30"/>
  <c r="G4048" i="30"/>
  <c r="H4048" i="30"/>
  <c r="D4049" i="30"/>
  <c r="E4049" i="30"/>
  <c r="F4049" i="30"/>
  <c r="G4049" i="30"/>
  <c r="H4049" i="30"/>
  <c r="D4050" i="30"/>
  <c r="E4050" i="30"/>
  <c r="F4050" i="30"/>
  <c r="G4050" i="30"/>
  <c r="H4050" i="30"/>
  <c r="D4051" i="30"/>
  <c r="E4051" i="30"/>
  <c r="F4051" i="30"/>
  <c r="G4051" i="30"/>
  <c r="H4051" i="30"/>
  <c r="D4052" i="30"/>
  <c r="E4052" i="30"/>
  <c r="F4052" i="30"/>
  <c r="G4052" i="30"/>
  <c r="H4052" i="30"/>
  <c r="D4053" i="30"/>
  <c r="E4053" i="30"/>
  <c r="F4053" i="30"/>
  <c r="G4053" i="30"/>
  <c r="H4053" i="30"/>
  <c r="D4054" i="30"/>
  <c r="E4054" i="30"/>
  <c r="F4054" i="30"/>
  <c r="G4054" i="30"/>
  <c r="H4054" i="30"/>
  <c r="D4055" i="30"/>
  <c r="E4055" i="30"/>
  <c r="F4055" i="30"/>
  <c r="G4055" i="30"/>
  <c r="H4055" i="30"/>
  <c r="D4056" i="30"/>
  <c r="E4056" i="30"/>
  <c r="F4056" i="30"/>
  <c r="G4056" i="30"/>
  <c r="H4056" i="30"/>
  <c r="D4057" i="30"/>
  <c r="E4057" i="30"/>
  <c r="F4057" i="30"/>
  <c r="G4057" i="30"/>
  <c r="H4057" i="30"/>
  <c r="D4058" i="30"/>
  <c r="E4058" i="30"/>
  <c r="F4058" i="30"/>
  <c r="G4058" i="30"/>
  <c r="H4058" i="30"/>
  <c r="D4059" i="30"/>
  <c r="E4059" i="30"/>
  <c r="F4059" i="30"/>
  <c r="G4059" i="30"/>
  <c r="H4059" i="30"/>
  <c r="D4060" i="30"/>
  <c r="E4060" i="30"/>
  <c r="F4060" i="30"/>
  <c r="G4060" i="30"/>
  <c r="H4060" i="30"/>
  <c r="D4061" i="30"/>
  <c r="E4061" i="30"/>
  <c r="F4061" i="30"/>
  <c r="G4061" i="30"/>
  <c r="H4061" i="30"/>
  <c r="D4062" i="30"/>
  <c r="E4062" i="30"/>
  <c r="F4062" i="30"/>
  <c r="G4062" i="30"/>
  <c r="H4062" i="30"/>
  <c r="D4063" i="30"/>
  <c r="E4063" i="30"/>
  <c r="F4063" i="30"/>
  <c r="G4063" i="30"/>
  <c r="H4063" i="30"/>
  <c r="D4064" i="30"/>
  <c r="E4064" i="30"/>
  <c r="F4064" i="30"/>
  <c r="G4064" i="30"/>
  <c r="H4064" i="30"/>
  <c r="D4065" i="30"/>
  <c r="E4065" i="30"/>
  <c r="F4065" i="30"/>
  <c r="G4065" i="30"/>
  <c r="H4065" i="30"/>
  <c r="D4066" i="30"/>
  <c r="E4066" i="30"/>
  <c r="F4066" i="30"/>
  <c r="G4066" i="30"/>
  <c r="H4066" i="30"/>
  <c r="D4067" i="30"/>
  <c r="E4067" i="30"/>
  <c r="F4067" i="30"/>
  <c r="G4067" i="30"/>
  <c r="H4067" i="30"/>
  <c r="D4068" i="30"/>
  <c r="E4068" i="30"/>
  <c r="F4068" i="30"/>
  <c r="G4068" i="30"/>
  <c r="H4068" i="30"/>
  <c r="D4069" i="30"/>
  <c r="E4069" i="30"/>
  <c r="F4069" i="30"/>
  <c r="G4069" i="30"/>
  <c r="H4069" i="30"/>
  <c r="D4070" i="30"/>
  <c r="E4070" i="30"/>
  <c r="F4070" i="30"/>
  <c r="G4070" i="30"/>
  <c r="H4070" i="30"/>
  <c r="D4071" i="30"/>
  <c r="E4071" i="30"/>
  <c r="F4071" i="30"/>
  <c r="G4071" i="30"/>
  <c r="H4071" i="30"/>
  <c r="D4072" i="30"/>
  <c r="E4072" i="30"/>
  <c r="F4072" i="30"/>
  <c r="G4072" i="30"/>
  <c r="H4072" i="30"/>
  <c r="D4073" i="30"/>
  <c r="E4073" i="30"/>
  <c r="F4073" i="30"/>
  <c r="G4073" i="30"/>
  <c r="H4073" i="30"/>
  <c r="D4074" i="30"/>
  <c r="E4074" i="30"/>
  <c r="F4074" i="30"/>
  <c r="G4074" i="30"/>
  <c r="H4074" i="30"/>
  <c r="D4075" i="30"/>
  <c r="E4075" i="30"/>
  <c r="F4075" i="30"/>
  <c r="G4075" i="30"/>
  <c r="H4075" i="30"/>
  <c r="D4076" i="30"/>
  <c r="E4076" i="30"/>
  <c r="F4076" i="30"/>
  <c r="G4076" i="30"/>
  <c r="H4076" i="30"/>
  <c r="D4077" i="30"/>
  <c r="E4077" i="30"/>
  <c r="F4077" i="30"/>
  <c r="G4077" i="30"/>
  <c r="H4077" i="30"/>
  <c r="D4078" i="30"/>
  <c r="E4078" i="30"/>
  <c r="F4078" i="30"/>
  <c r="G4078" i="30"/>
  <c r="H4078" i="30"/>
  <c r="D4079" i="30"/>
  <c r="E4079" i="30"/>
  <c r="F4079" i="30"/>
  <c r="G4079" i="30"/>
  <c r="H4079" i="30"/>
  <c r="D4080" i="30"/>
  <c r="E4080" i="30"/>
  <c r="F4080" i="30"/>
  <c r="G4080" i="30"/>
  <c r="H4080" i="30"/>
  <c r="D4081" i="30"/>
  <c r="E4081" i="30"/>
  <c r="F4081" i="30"/>
  <c r="G4081" i="30"/>
  <c r="H4081" i="30"/>
  <c r="D4082" i="30"/>
  <c r="E4082" i="30"/>
  <c r="F4082" i="30"/>
  <c r="G4082" i="30"/>
  <c r="H4082" i="30"/>
  <c r="D4083" i="30"/>
  <c r="E4083" i="30"/>
  <c r="F4083" i="30"/>
  <c r="G4083" i="30"/>
  <c r="H4083" i="30"/>
  <c r="D4084" i="30"/>
  <c r="E4084" i="30"/>
  <c r="F4084" i="30"/>
  <c r="G4084" i="30"/>
  <c r="H4084" i="30"/>
  <c r="D4085" i="30"/>
  <c r="E4085" i="30"/>
  <c r="F4085" i="30"/>
  <c r="G4085" i="30"/>
  <c r="H4085" i="30"/>
  <c r="D4086" i="30"/>
  <c r="E4086" i="30"/>
  <c r="F4086" i="30"/>
  <c r="G4086" i="30"/>
  <c r="H4086" i="30"/>
  <c r="D4087" i="30"/>
  <c r="E4087" i="30"/>
  <c r="F4087" i="30"/>
  <c r="G4087" i="30"/>
  <c r="H4087" i="30"/>
  <c r="D4088" i="30"/>
  <c r="E4088" i="30"/>
  <c r="F4088" i="30"/>
  <c r="G4088" i="30"/>
  <c r="H4088" i="30"/>
  <c r="D4089" i="30"/>
  <c r="E4089" i="30"/>
  <c r="F4089" i="30"/>
  <c r="G4089" i="30"/>
  <c r="H4089" i="30"/>
  <c r="D4090" i="30"/>
  <c r="E4090" i="30"/>
  <c r="F4090" i="30"/>
  <c r="G4090" i="30"/>
  <c r="H4090" i="30"/>
  <c r="D4091" i="30"/>
  <c r="E4091" i="30"/>
  <c r="F4091" i="30"/>
  <c r="G4091" i="30"/>
  <c r="H4091" i="30"/>
  <c r="D4092" i="30"/>
  <c r="E4092" i="30"/>
  <c r="F4092" i="30"/>
  <c r="G4092" i="30"/>
  <c r="H4092" i="30"/>
  <c r="D4093" i="30"/>
  <c r="E4093" i="30"/>
  <c r="F4093" i="30"/>
  <c r="G4093" i="30"/>
  <c r="H4093" i="30"/>
  <c r="D4094" i="30"/>
  <c r="E4094" i="30"/>
  <c r="F4094" i="30"/>
  <c r="G4094" i="30"/>
  <c r="H4094" i="30"/>
  <c r="D4095" i="30"/>
  <c r="E4095" i="30"/>
  <c r="F4095" i="30"/>
  <c r="G4095" i="30"/>
  <c r="H4095" i="30"/>
  <c r="D4096" i="30"/>
  <c r="E4096" i="30"/>
  <c r="F4096" i="30"/>
  <c r="G4096" i="30"/>
  <c r="H4096" i="30"/>
  <c r="D4097" i="30"/>
  <c r="E4097" i="30"/>
  <c r="F4097" i="30"/>
  <c r="G4097" i="30"/>
  <c r="H4097" i="30"/>
  <c r="D4098" i="30"/>
  <c r="E4098" i="30"/>
  <c r="F4098" i="30"/>
  <c r="G4098" i="30"/>
  <c r="H4098" i="30"/>
  <c r="D4099" i="30"/>
  <c r="E4099" i="30"/>
  <c r="F4099" i="30"/>
  <c r="G4099" i="30"/>
  <c r="H4099" i="30"/>
  <c r="D4100" i="30"/>
  <c r="E4100" i="30"/>
  <c r="F4100" i="30"/>
  <c r="G4100" i="30"/>
  <c r="H4100" i="30"/>
  <c r="D4101" i="30"/>
  <c r="E4101" i="30"/>
  <c r="F4101" i="30"/>
  <c r="G4101" i="30"/>
  <c r="H4101" i="30"/>
  <c r="D4102" i="30"/>
  <c r="E4102" i="30"/>
  <c r="F4102" i="30"/>
  <c r="G4102" i="30"/>
  <c r="H4102" i="30"/>
  <c r="D4103" i="30"/>
  <c r="E4103" i="30"/>
  <c r="F4103" i="30"/>
  <c r="G4103" i="30"/>
  <c r="H4103" i="30"/>
  <c r="D4104" i="30"/>
  <c r="E4104" i="30"/>
  <c r="F4104" i="30"/>
  <c r="G4104" i="30"/>
  <c r="H4104" i="30"/>
  <c r="D4105" i="30"/>
  <c r="E4105" i="30"/>
  <c r="F4105" i="30"/>
  <c r="G4105" i="30"/>
  <c r="H4105" i="30"/>
  <c r="D4106" i="30"/>
  <c r="E4106" i="30"/>
  <c r="F4106" i="30"/>
  <c r="G4106" i="30"/>
  <c r="H4106" i="30"/>
  <c r="D4107" i="30"/>
  <c r="E4107" i="30"/>
  <c r="F4107" i="30"/>
  <c r="G4107" i="30"/>
  <c r="H4107" i="30"/>
  <c r="D4108" i="30"/>
  <c r="E4108" i="30"/>
  <c r="F4108" i="30"/>
  <c r="G4108" i="30"/>
  <c r="H4108" i="30"/>
  <c r="D4109" i="30"/>
  <c r="E4109" i="30"/>
  <c r="F4109" i="30"/>
  <c r="G4109" i="30"/>
  <c r="H4109" i="30"/>
  <c r="D4110" i="30"/>
  <c r="E4110" i="30"/>
  <c r="F4110" i="30"/>
  <c r="G4110" i="30"/>
  <c r="H4110" i="30"/>
  <c r="D4111" i="30"/>
  <c r="E4111" i="30"/>
  <c r="F4111" i="30"/>
  <c r="G4111" i="30"/>
  <c r="H4111" i="30"/>
  <c r="D4112" i="30"/>
  <c r="E4112" i="30"/>
  <c r="F4112" i="30"/>
  <c r="G4112" i="30"/>
  <c r="H4112" i="30"/>
  <c r="D4113" i="30"/>
  <c r="E4113" i="30"/>
  <c r="F4113" i="30"/>
  <c r="G4113" i="30"/>
  <c r="H4113" i="30"/>
  <c r="D4114" i="30"/>
  <c r="E4114" i="30"/>
  <c r="F4114" i="30"/>
  <c r="G4114" i="30"/>
  <c r="H4114" i="30"/>
  <c r="D4115" i="30"/>
  <c r="E4115" i="30"/>
  <c r="F4115" i="30"/>
  <c r="G4115" i="30"/>
  <c r="H4115" i="30"/>
  <c r="D4116" i="30"/>
  <c r="E4116" i="30"/>
  <c r="F4116" i="30"/>
  <c r="G4116" i="30"/>
  <c r="H4116" i="30"/>
  <c r="D4117" i="30"/>
  <c r="E4117" i="30"/>
  <c r="F4117" i="30"/>
  <c r="G4117" i="30"/>
  <c r="H4117" i="30"/>
  <c r="D4118" i="30"/>
  <c r="E4118" i="30"/>
  <c r="F4118" i="30"/>
  <c r="G4118" i="30"/>
  <c r="H4118" i="30"/>
  <c r="D4119" i="30"/>
  <c r="E4119" i="30"/>
  <c r="F4119" i="30"/>
  <c r="G4119" i="30"/>
  <c r="H4119" i="30"/>
  <c r="D4120" i="30"/>
  <c r="E4120" i="30"/>
  <c r="F4120" i="30"/>
  <c r="G4120" i="30"/>
  <c r="H4120" i="30"/>
  <c r="D4121" i="30"/>
  <c r="E4121" i="30"/>
  <c r="F4121" i="30"/>
  <c r="G4121" i="30"/>
  <c r="H4121" i="30"/>
  <c r="D4122" i="30"/>
  <c r="E4122" i="30"/>
  <c r="F4122" i="30"/>
  <c r="G4122" i="30"/>
  <c r="H4122" i="30"/>
  <c r="D4123" i="30"/>
  <c r="E4123" i="30"/>
  <c r="F4123" i="30"/>
  <c r="G4123" i="30"/>
  <c r="H4123" i="30"/>
  <c r="D4124" i="30"/>
  <c r="E4124" i="30"/>
  <c r="F4124" i="30"/>
  <c r="G4124" i="30"/>
  <c r="H4124" i="30"/>
  <c r="D4125" i="30"/>
  <c r="E4125" i="30"/>
  <c r="F4125" i="30"/>
  <c r="G4125" i="30"/>
  <c r="H4125" i="30"/>
  <c r="D4126" i="30"/>
  <c r="E4126" i="30"/>
  <c r="F4126" i="30"/>
  <c r="G4126" i="30"/>
  <c r="H4126" i="30"/>
  <c r="D4127" i="30"/>
  <c r="E4127" i="30"/>
  <c r="F4127" i="30"/>
  <c r="G4127" i="30"/>
  <c r="H4127" i="30"/>
  <c r="D4128" i="30"/>
  <c r="E4128" i="30"/>
  <c r="F4128" i="30"/>
  <c r="G4128" i="30"/>
  <c r="H4128" i="30"/>
  <c r="D4129" i="30"/>
  <c r="E4129" i="30"/>
  <c r="F4129" i="30"/>
  <c r="G4129" i="30"/>
  <c r="H4129" i="30"/>
  <c r="D4130" i="30"/>
  <c r="E4130" i="30"/>
  <c r="F4130" i="30"/>
  <c r="G4130" i="30"/>
  <c r="H4130" i="30"/>
  <c r="D4131" i="30"/>
  <c r="E4131" i="30"/>
  <c r="F4131" i="30"/>
  <c r="G4131" i="30"/>
  <c r="H4131" i="30"/>
  <c r="D4132" i="30"/>
  <c r="E4132" i="30"/>
  <c r="F4132" i="30"/>
  <c r="G4132" i="30"/>
  <c r="H4132" i="30"/>
  <c r="D4133" i="30"/>
  <c r="E4133" i="30"/>
  <c r="F4133" i="30"/>
  <c r="G4133" i="30"/>
  <c r="H4133" i="30"/>
  <c r="D4134" i="30"/>
  <c r="E4134" i="30"/>
  <c r="F4134" i="30"/>
  <c r="G4134" i="30"/>
  <c r="H4134" i="30"/>
  <c r="D4135" i="30"/>
  <c r="E4135" i="30"/>
  <c r="F4135" i="30"/>
  <c r="G4135" i="30"/>
  <c r="H4135" i="30"/>
  <c r="D4136" i="30"/>
  <c r="E4136" i="30"/>
  <c r="F4136" i="30"/>
  <c r="G4136" i="30"/>
  <c r="H4136" i="30"/>
  <c r="D4137" i="30"/>
  <c r="E4137" i="30"/>
  <c r="F4137" i="30"/>
  <c r="G4137" i="30"/>
  <c r="H4137" i="30"/>
  <c r="D4138" i="30"/>
  <c r="E4138" i="30"/>
  <c r="F4138" i="30"/>
  <c r="G4138" i="30"/>
  <c r="H4138" i="30"/>
  <c r="D4139" i="30"/>
  <c r="E4139" i="30"/>
  <c r="F4139" i="30"/>
  <c r="G4139" i="30"/>
  <c r="H4139" i="30"/>
  <c r="D4140" i="30"/>
  <c r="E4140" i="30"/>
  <c r="F4140" i="30"/>
  <c r="G4140" i="30"/>
  <c r="H4140" i="30"/>
  <c r="D4141" i="30"/>
  <c r="E4141" i="30"/>
  <c r="F4141" i="30"/>
  <c r="G4141" i="30"/>
  <c r="H4141" i="30"/>
  <c r="D4142" i="30"/>
  <c r="E4142" i="30"/>
  <c r="F4142" i="30"/>
  <c r="G4142" i="30"/>
  <c r="H4142" i="30"/>
  <c r="D4143" i="30"/>
  <c r="E4143" i="30"/>
  <c r="F4143" i="30"/>
  <c r="G4143" i="30"/>
  <c r="H4143" i="30"/>
  <c r="D4144" i="30"/>
  <c r="E4144" i="30"/>
  <c r="F4144" i="30"/>
  <c r="G4144" i="30"/>
  <c r="H4144" i="30"/>
  <c r="D4145" i="30"/>
  <c r="E4145" i="30"/>
  <c r="F4145" i="30"/>
  <c r="G4145" i="30"/>
  <c r="H4145" i="30"/>
  <c r="D4146" i="30"/>
  <c r="E4146" i="30"/>
  <c r="F4146" i="30"/>
  <c r="G4146" i="30"/>
  <c r="H4146" i="30"/>
  <c r="D4147" i="30"/>
  <c r="E4147" i="30"/>
  <c r="F4147" i="30"/>
  <c r="G4147" i="30"/>
  <c r="H4147" i="30"/>
  <c r="D4148" i="30"/>
  <c r="E4148" i="30"/>
  <c r="F4148" i="30"/>
  <c r="G4148" i="30"/>
  <c r="H4148" i="30"/>
  <c r="D4149" i="30"/>
  <c r="E4149" i="30"/>
  <c r="F4149" i="30"/>
  <c r="G4149" i="30"/>
  <c r="H4149" i="30"/>
  <c r="D4150" i="30"/>
  <c r="E4150" i="30"/>
  <c r="F4150" i="30"/>
  <c r="G4150" i="30"/>
  <c r="H4150" i="30"/>
  <c r="D4151" i="30"/>
  <c r="E4151" i="30"/>
  <c r="F4151" i="30"/>
  <c r="G4151" i="30"/>
  <c r="H4151" i="30"/>
  <c r="D4152" i="30"/>
  <c r="E4152" i="30"/>
  <c r="F4152" i="30"/>
  <c r="G4152" i="30"/>
  <c r="H4152" i="30"/>
  <c r="D4153" i="30"/>
  <c r="E4153" i="30"/>
  <c r="F4153" i="30"/>
  <c r="G4153" i="30"/>
  <c r="H4153" i="30"/>
  <c r="D4154" i="30"/>
  <c r="E4154" i="30"/>
  <c r="F4154" i="30"/>
  <c r="G4154" i="30"/>
  <c r="H4154" i="30"/>
  <c r="D4155" i="30"/>
  <c r="E4155" i="30"/>
  <c r="F4155" i="30"/>
  <c r="G4155" i="30"/>
  <c r="H4155" i="30"/>
  <c r="D4156" i="30"/>
  <c r="E4156" i="30"/>
  <c r="F4156" i="30"/>
  <c r="G4156" i="30"/>
  <c r="H4156" i="30"/>
  <c r="D4157" i="30"/>
  <c r="E4157" i="30"/>
  <c r="F4157" i="30"/>
  <c r="G4157" i="30"/>
  <c r="H4157" i="30"/>
  <c r="D4158" i="30"/>
  <c r="E4158" i="30"/>
  <c r="F4158" i="30"/>
  <c r="G4158" i="30"/>
  <c r="H4158" i="30"/>
  <c r="D4159" i="30"/>
  <c r="E4159" i="30"/>
  <c r="F4159" i="30"/>
  <c r="G4159" i="30"/>
  <c r="H4159" i="30"/>
  <c r="D4160" i="30"/>
  <c r="E4160" i="30"/>
  <c r="F4160" i="30"/>
  <c r="G4160" i="30"/>
  <c r="H4160" i="30"/>
  <c r="D4161" i="30"/>
  <c r="E4161" i="30"/>
  <c r="F4161" i="30"/>
  <c r="G4161" i="30"/>
  <c r="H4161" i="30"/>
  <c r="D4162" i="30"/>
  <c r="E4162" i="30"/>
  <c r="F4162" i="30"/>
  <c r="G4162" i="30"/>
  <c r="H4162" i="30"/>
  <c r="D4163" i="30"/>
  <c r="E4163" i="30"/>
  <c r="F4163" i="30"/>
  <c r="G4163" i="30"/>
  <c r="H4163" i="30"/>
  <c r="D4164" i="30"/>
  <c r="E4164" i="30"/>
  <c r="F4164" i="30"/>
  <c r="G4164" i="30"/>
  <c r="H4164" i="30"/>
  <c r="D4165" i="30"/>
  <c r="E4165" i="30"/>
  <c r="F4165" i="30"/>
  <c r="G4165" i="30"/>
  <c r="H4165" i="30"/>
  <c r="D4166" i="30"/>
  <c r="E4166" i="30"/>
  <c r="F4166" i="30"/>
  <c r="G4166" i="30"/>
  <c r="H4166" i="30"/>
  <c r="D4167" i="30"/>
  <c r="E4167" i="30"/>
  <c r="F4167" i="30"/>
  <c r="G4167" i="30"/>
  <c r="H4167" i="30"/>
  <c r="D4168" i="30"/>
  <c r="E4168" i="30"/>
  <c r="F4168" i="30"/>
  <c r="G4168" i="30"/>
  <c r="H4168" i="30"/>
  <c r="D4169" i="30"/>
  <c r="E4169" i="30"/>
  <c r="F4169" i="30"/>
  <c r="G4169" i="30"/>
  <c r="H4169" i="30"/>
  <c r="D4170" i="30"/>
  <c r="E4170" i="30"/>
  <c r="F4170" i="30"/>
  <c r="G4170" i="30"/>
  <c r="H4170" i="30"/>
  <c r="D4171" i="30"/>
  <c r="E4171" i="30"/>
  <c r="F4171" i="30"/>
  <c r="G4171" i="30"/>
  <c r="H4171" i="30"/>
  <c r="D4172" i="30"/>
  <c r="E4172" i="30"/>
  <c r="F4172" i="30"/>
  <c r="G4172" i="30"/>
  <c r="H4172" i="30"/>
  <c r="D4173" i="30"/>
  <c r="E4173" i="30"/>
  <c r="F4173" i="30"/>
  <c r="G4173" i="30"/>
  <c r="H4173" i="30"/>
  <c r="D4174" i="30"/>
  <c r="E4174" i="30"/>
  <c r="F4174" i="30"/>
  <c r="G4174" i="30"/>
  <c r="H4174" i="30"/>
  <c r="D4175" i="30"/>
  <c r="E4175" i="30"/>
  <c r="F4175" i="30"/>
  <c r="G4175" i="30"/>
  <c r="H4175" i="30"/>
  <c r="D4176" i="30"/>
  <c r="E4176" i="30"/>
  <c r="F4176" i="30"/>
  <c r="G4176" i="30"/>
  <c r="H4176" i="30"/>
  <c r="D4177" i="30"/>
  <c r="E4177" i="30"/>
  <c r="F4177" i="30"/>
  <c r="G4177" i="30"/>
  <c r="H4177" i="30"/>
  <c r="D4178" i="30"/>
  <c r="E4178" i="30"/>
  <c r="F4178" i="30"/>
  <c r="G4178" i="30"/>
  <c r="H4178" i="30"/>
  <c r="D4179" i="30"/>
  <c r="E4179" i="30"/>
  <c r="F4179" i="30"/>
  <c r="G4179" i="30"/>
  <c r="H4179" i="30"/>
  <c r="D4180" i="30"/>
  <c r="E4180" i="30"/>
  <c r="F4180" i="30"/>
  <c r="G4180" i="30"/>
  <c r="H4180" i="30"/>
  <c r="D4181" i="30"/>
  <c r="E4181" i="30"/>
  <c r="F4181" i="30"/>
  <c r="G4181" i="30"/>
  <c r="H4181" i="30"/>
  <c r="D4182" i="30"/>
  <c r="E4182" i="30"/>
  <c r="F4182" i="30"/>
  <c r="G4182" i="30"/>
  <c r="H4182" i="30"/>
  <c r="D4183" i="30"/>
  <c r="E4183" i="30"/>
  <c r="F4183" i="30"/>
  <c r="G4183" i="30"/>
  <c r="H4183" i="30"/>
  <c r="D4184" i="30"/>
  <c r="E4184" i="30"/>
  <c r="F4184" i="30"/>
  <c r="G4184" i="30"/>
  <c r="H4184" i="30"/>
  <c r="D4185" i="30"/>
  <c r="E4185" i="30"/>
  <c r="F4185" i="30"/>
  <c r="G4185" i="30"/>
  <c r="H4185" i="30"/>
  <c r="D4186" i="30"/>
  <c r="E4186" i="30"/>
  <c r="F4186" i="30"/>
  <c r="G4186" i="30"/>
  <c r="H4186" i="30"/>
  <c r="D4187" i="30"/>
  <c r="E4187" i="30"/>
  <c r="F4187" i="30"/>
  <c r="G4187" i="30"/>
  <c r="H4187" i="30"/>
  <c r="D4188" i="30"/>
  <c r="E4188" i="30"/>
  <c r="F4188" i="30"/>
  <c r="G4188" i="30"/>
  <c r="H4188" i="30"/>
  <c r="D4189" i="30"/>
  <c r="E4189" i="30"/>
  <c r="F4189" i="30"/>
  <c r="G4189" i="30"/>
  <c r="H4189" i="30"/>
  <c r="D4190" i="30"/>
  <c r="E4190" i="30"/>
  <c r="F4190" i="30"/>
  <c r="G4190" i="30"/>
  <c r="H4190" i="30"/>
  <c r="D4191" i="30"/>
  <c r="E4191" i="30"/>
  <c r="F4191" i="30"/>
  <c r="G4191" i="30"/>
  <c r="H4191" i="30"/>
  <c r="D4192" i="30"/>
  <c r="E4192" i="30"/>
  <c r="F4192" i="30"/>
  <c r="G4192" i="30"/>
  <c r="H4192" i="30"/>
  <c r="D4193" i="30"/>
  <c r="E4193" i="30"/>
  <c r="F4193" i="30"/>
  <c r="G4193" i="30"/>
  <c r="H4193" i="30"/>
  <c r="D4194" i="30"/>
  <c r="E4194" i="30"/>
  <c r="F4194" i="30"/>
  <c r="G4194" i="30"/>
  <c r="H4194" i="30"/>
  <c r="D4195" i="30"/>
  <c r="E4195" i="30"/>
  <c r="F4195" i="30"/>
  <c r="G4195" i="30"/>
  <c r="H4195" i="30"/>
  <c r="D4196" i="30"/>
  <c r="E4196" i="30"/>
  <c r="F4196" i="30"/>
  <c r="G4196" i="30"/>
  <c r="H4196" i="30"/>
  <c r="D4197" i="30"/>
  <c r="E4197" i="30"/>
  <c r="F4197" i="30"/>
  <c r="G4197" i="30"/>
  <c r="H4197" i="30"/>
  <c r="D4198" i="30"/>
  <c r="E4198" i="30"/>
  <c r="F4198" i="30"/>
  <c r="G4198" i="30"/>
  <c r="H4198" i="30"/>
  <c r="D4199" i="30"/>
  <c r="E4199" i="30"/>
  <c r="F4199" i="30"/>
  <c r="G4199" i="30"/>
  <c r="H4199" i="30"/>
  <c r="D4200" i="30"/>
  <c r="E4200" i="30"/>
  <c r="F4200" i="30"/>
  <c r="G4200" i="30"/>
  <c r="H4200" i="30"/>
  <c r="D4201" i="30"/>
  <c r="E4201" i="30"/>
  <c r="F4201" i="30"/>
  <c r="G4201" i="30"/>
  <c r="H4201" i="30"/>
  <c r="D4202" i="30"/>
  <c r="E4202" i="30"/>
  <c r="F4202" i="30"/>
  <c r="G4202" i="30"/>
  <c r="H4202" i="30"/>
  <c r="D4203" i="30"/>
  <c r="E4203" i="30"/>
  <c r="F4203" i="30"/>
  <c r="G4203" i="30"/>
  <c r="H4203" i="30"/>
  <c r="D4204" i="30"/>
  <c r="E4204" i="30"/>
  <c r="F4204" i="30"/>
  <c r="G4204" i="30"/>
  <c r="H4204" i="30"/>
  <c r="D4205" i="30"/>
  <c r="E4205" i="30"/>
  <c r="F4205" i="30"/>
  <c r="G4205" i="30"/>
  <c r="H4205" i="30"/>
  <c r="D4206" i="30"/>
  <c r="E4206" i="30"/>
  <c r="F4206" i="30"/>
  <c r="G4206" i="30"/>
  <c r="H4206" i="30"/>
  <c r="D4207" i="30"/>
  <c r="E4207" i="30"/>
  <c r="F4207" i="30"/>
  <c r="G4207" i="30"/>
  <c r="H4207" i="30"/>
  <c r="D4208" i="30"/>
  <c r="E4208" i="30"/>
  <c r="F4208" i="30"/>
  <c r="G4208" i="30"/>
  <c r="H4208" i="30"/>
  <c r="D4209" i="30"/>
  <c r="E4209" i="30"/>
  <c r="F4209" i="30"/>
  <c r="G4209" i="30"/>
  <c r="H4209" i="30"/>
  <c r="D4210" i="30"/>
  <c r="E4210" i="30"/>
  <c r="F4210" i="30"/>
  <c r="G4210" i="30"/>
  <c r="H4210" i="30"/>
  <c r="D4211" i="30"/>
  <c r="E4211" i="30"/>
  <c r="F4211" i="30"/>
  <c r="G4211" i="30"/>
  <c r="H4211" i="30"/>
  <c r="D4212" i="30"/>
  <c r="E4212" i="30"/>
  <c r="F4212" i="30"/>
  <c r="G4212" i="30"/>
  <c r="H4212" i="30"/>
  <c r="D4213" i="30"/>
  <c r="E4213" i="30"/>
  <c r="F4213" i="30"/>
  <c r="G4213" i="30"/>
  <c r="H4213" i="30"/>
  <c r="D4214" i="30"/>
  <c r="E4214" i="30"/>
  <c r="F4214" i="30"/>
  <c r="G4214" i="30"/>
  <c r="H4214" i="30"/>
  <c r="D4215" i="30"/>
  <c r="E4215" i="30"/>
  <c r="F4215" i="30"/>
  <c r="G4215" i="30"/>
  <c r="H4215" i="30"/>
  <c r="D4216" i="30"/>
  <c r="E4216" i="30"/>
  <c r="F4216" i="30"/>
  <c r="G4216" i="30"/>
  <c r="H4216" i="30"/>
  <c r="D4217" i="30"/>
  <c r="E4217" i="30"/>
  <c r="F4217" i="30"/>
  <c r="G4217" i="30"/>
  <c r="H4217" i="30"/>
  <c r="D4218" i="30"/>
  <c r="E4218" i="30"/>
  <c r="F4218" i="30"/>
  <c r="G4218" i="30"/>
  <c r="H4218" i="30"/>
  <c r="D4219" i="30"/>
  <c r="E4219" i="30"/>
  <c r="F4219" i="30"/>
  <c r="G4219" i="30"/>
  <c r="H4219" i="30"/>
  <c r="D4220" i="30"/>
  <c r="E4220" i="30"/>
  <c r="F4220" i="30"/>
  <c r="G4220" i="30"/>
  <c r="H4220" i="30"/>
  <c r="D4221" i="30"/>
  <c r="E4221" i="30"/>
  <c r="F4221" i="30"/>
  <c r="G4221" i="30"/>
  <c r="H4221" i="30"/>
  <c r="D4222" i="30"/>
  <c r="E4222" i="30"/>
  <c r="F4222" i="30"/>
  <c r="G4222" i="30"/>
  <c r="H4222" i="30"/>
  <c r="D4223" i="30"/>
  <c r="E4223" i="30"/>
  <c r="F4223" i="30"/>
  <c r="G4223" i="30"/>
  <c r="H4223" i="30"/>
  <c r="D4224" i="30"/>
  <c r="E4224" i="30"/>
  <c r="F4224" i="30"/>
  <c r="G4224" i="30"/>
  <c r="H4224" i="30"/>
  <c r="D4225" i="30"/>
  <c r="E4225" i="30"/>
  <c r="F4225" i="30"/>
  <c r="G4225" i="30"/>
  <c r="H4225" i="30"/>
  <c r="D4226" i="30"/>
  <c r="E4226" i="30"/>
  <c r="F4226" i="30"/>
  <c r="G4226" i="30"/>
  <c r="H4226" i="30"/>
  <c r="D4227" i="30"/>
  <c r="E4227" i="30"/>
  <c r="F4227" i="30"/>
  <c r="G4227" i="30"/>
  <c r="H4227" i="30"/>
  <c r="D4228" i="30"/>
  <c r="E4228" i="30"/>
  <c r="F4228" i="30"/>
  <c r="G4228" i="30"/>
  <c r="H4228" i="30"/>
  <c r="D4229" i="30"/>
  <c r="E4229" i="30"/>
  <c r="F4229" i="30"/>
  <c r="G4229" i="30"/>
  <c r="H4229" i="30"/>
  <c r="D4230" i="30"/>
  <c r="E4230" i="30"/>
  <c r="F4230" i="30"/>
  <c r="G4230" i="30"/>
  <c r="H4230" i="30"/>
  <c r="D4231" i="30"/>
  <c r="E4231" i="30"/>
  <c r="F4231" i="30"/>
  <c r="G4231" i="30"/>
  <c r="H4231" i="30"/>
  <c r="D4232" i="30"/>
  <c r="E4232" i="30"/>
  <c r="F4232" i="30"/>
  <c r="G4232" i="30"/>
  <c r="H4232" i="30"/>
  <c r="D4233" i="30"/>
  <c r="E4233" i="30"/>
  <c r="F4233" i="30"/>
  <c r="G4233" i="30"/>
  <c r="H4233" i="30"/>
  <c r="D4234" i="30"/>
  <c r="E4234" i="30"/>
  <c r="F4234" i="30"/>
  <c r="G4234" i="30"/>
  <c r="H4234" i="30"/>
  <c r="D4235" i="30"/>
  <c r="E4235" i="30"/>
  <c r="F4235" i="30"/>
  <c r="G4235" i="30"/>
  <c r="H4235" i="30"/>
  <c r="D4236" i="30"/>
  <c r="E4236" i="30"/>
  <c r="F4236" i="30"/>
  <c r="G4236" i="30"/>
  <c r="H4236" i="30"/>
  <c r="D4237" i="30"/>
  <c r="E4237" i="30"/>
  <c r="F4237" i="30"/>
  <c r="G4237" i="30"/>
  <c r="H4237" i="30"/>
  <c r="D4238" i="30"/>
  <c r="E4238" i="30"/>
  <c r="F4238" i="30"/>
  <c r="G4238" i="30"/>
  <c r="H4238" i="30"/>
  <c r="D4239" i="30"/>
  <c r="E4239" i="30"/>
  <c r="F4239" i="30"/>
  <c r="G4239" i="30"/>
  <c r="H4239" i="30"/>
  <c r="D4240" i="30"/>
  <c r="E4240" i="30"/>
  <c r="F4240" i="30"/>
  <c r="G4240" i="30"/>
  <c r="H4240" i="30"/>
  <c r="D4241" i="30"/>
  <c r="E4241" i="30"/>
  <c r="F4241" i="30"/>
  <c r="G4241" i="30"/>
  <c r="H4241" i="30"/>
  <c r="D4242" i="30"/>
  <c r="E4242" i="30"/>
  <c r="F4242" i="30"/>
  <c r="G4242" i="30"/>
  <c r="H4242" i="30"/>
  <c r="D4243" i="30"/>
  <c r="E4243" i="30"/>
  <c r="F4243" i="30"/>
  <c r="G4243" i="30"/>
  <c r="H4243" i="30"/>
  <c r="D4244" i="30"/>
  <c r="E4244" i="30"/>
  <c r="F4244" i="30"/>
  <c r="G4244" i="30"/>
  <c r="H4244" i="30"/>
  <c r="D4245" i="30"/>
  <c r="E4245" i="30"/>
  <c r="F4245" i="30"/>
  <c r="G4245" i="30"/>
  <c r="H4245" i="30"/>
  <c r="D4246" i="30"/>
  <c r="E4246" i="30"/>
  <c r="F4246" i="30"/>
  <c r="G4246" i="30"/>
  <c r="H4246" i="30"/>
  <c r="D4247" i="30"/>
  <c r="E4247" i="30"/>
  <c r="F4247" i="30"/>
  <c r="G4247" i="30"/>
  <c r="H4247" i="30"/>
  <c r="D4248" i="30"/>
  <c r="E4248" i="30"/>
  <c r="F4248" i="30"/>
  <c r="G4248" i="30"/>
  <c r="H4248" i="30"/>
  <c r="D4249" i="30"/>
  <c r="E4249" i="30"/>
  <c r="F4249" i="30"/>
  <c r="G4249" i="30"/>
  <c r="H4249" i="30"/>
  <c r="D4250" i="30"/>
  <c r="E4250" i="30"/>
  <c r="F4250" i="30"/>
  <c r="G4250" i="30"/>
  <c r="H4250" i="30"/>
  <c r="D4251" i="30"/>
  <c r="E4251" i="30"/>
  <c r="F4251" i="30"/>
  <c r="G4251" i="30"/>
  <c r="H4251" i="30"/>
  <c r="D4252" i="30"/>
  <c r="E4252" i="30"/>
  <c r="F4252" i="30"/>
  <c r="G4252" i="30"/>
  <c r="H4252" i="30"/>
  <c r="D4253" i="30"/>
  <c r="E4253" i="30"/>
  <c r="F4253" i="30"/>
  <c r="G4253" i="30"/>
  <c r="H4253" i="30"/>
  <c r="D4254" i="30"/>
  <c r="E4254" i="30"/>
  <c r="F4254" i="30"/>
  <c r="G4254" i="30"/>
  <c r="H4254" i="30"/>
  <c r="D4255" i="30"/>
  <c r="E4255" i="30"/>
  <c r="F4255" i="30"/>
  <c r="G4255" i="30"/>
  <c r="H4255" i="30"/>
  <c r="D4256" i="30"/>
  <c r="E4256" i="30"/>
  <c r="F4256" i="30"/>
  <c r="G4256" i="30"/>
  <c r="H4256" i="30"/>
  <c r="D4257" i="30"/>
  <c r="E4257" i="30"/>
  <c r="F4257" i="30"/>
  <c r="G4257" i="30"/>
  <c r="H4257" i="30"/>
  <c r="D4258" i="30"/>
  <c r="E4258" i="30"/>
  <c r="F4258" i="30"/>
  <c r="G4258" i="30"/>
  <c r="H4258" i="30"/>
  <c r="D4259" i="30"/>
  <c r="E4259" i="30"/>
  <c r="F4259" i="30"/>
  <c r="G4259" i="30"/>
  <c r="H4259" i="30"/>
  <c r="D4260" i="30"/>
  <c r="E4260" i="30"/>
  <c r="F4260" i="30"/>
  <c r="G4260" i="30"/>
  <c r="H4260" i="30"/>
  <c r="D4261" i="30"/>
  <c r="E4261" i="30"/>
  <c r="F4261" i="30"/>
  <c r="G4261" i="30"/>
  <c r="H4261" i="30"/>
  <c r="D4262" i="30"/>
  <c r="E4262" i="30"/>
  <c r="F4262" i="30"/>
  <c r="G4262" i="30"/>
  <c r="H4262" i="30"/>
  <c r="D4263" i="30"/>
  <c r="E4263" i="30"/>
  <c r="F4263" i="30"/>
  <c r="G4263" i="30"/>
  <c r="H4263" i="30"/>
  <c r="D4264" i="30"/>
  <c r="E4264" i="30"/>
  <c r="F4264" i="30"/>
  <c r="G4264" i="30"/>
  <c r="H4264" i="30"/>
  <c r="D4265" i="30"/>
  <c r="E4265" i="30"/>
  <c r="F4265" i="30"/>
  <c r="G4265" i="30"/>
  <c r="H4265" i="30"/>
  <c r="D4266" i="30"/>
  <c r="E4266" i="30"/>
  <c r="F4266" i="30"/>
  <c r="G4266" i="30"/>
  <c r="H4266" i="30"/>
  <c r="D4267" i="30"/>
  <c r="E4267" i="30"/>
  <c r="F4267" i="30"/>
  <c r="G4267" i="30"/>
  <c r="H4267" i="30"/>
  <c r="D4268" i="30"/>
  <c r="E4268" i="30"/>
  <c r="F4268" i="30"/>
  <c r="G4268" i="30"/>
  <c r="H4268" i="30"/>
  <c r="D4269" i="30"/>
  <c r="E4269" i="30"/>
  <c r="F4269" i="30"/>
  <c r="G4269" i="30"/>
  <c r="H4269" i="30"/>
  <c r="D4270" i="30"/>
  <c r="E4270" i="30"/>
  <c r="F4270" i="30"/>
  <c r="G4270" i="30"/>
  <c r="H4270" i="30"/>
  <c r="D4271" i="30"/>
  <c r="E4271" i="30"/>
  <c r="F4271" i="30"/>
  <c r="G4271" i="30"/>
  <c r="H4271" i="30"/>
  <c r="D4272" i="30"/>
  <c r="E4272" i="30"/>
  <c r="F4272" i="30"/>
  <c r="G4272" i="30"/>
  <c r="H4272" i="30"/>
  <c r="D4273" i="30"/>
  <c r="E4273" i="30"/>
  <c r="F4273" i="30"/>
  <c r="G4273" i="30"/>
  <c r="H4273" i="30"/>
  <c r="D4274" i="30"/>
  <c r="E4274" i="30"/>
  <c r="F4274" i="30"/>
  <c r="G4274" i="30"/>
  <c r="H4274" i="30"/>
  <c r="D4275" i="30"/>
  <c r="E4275" i="30"/>
  <c r="F4275" i="30"/>
  <c r="G4275" i="30"/>
  <c r="H4275" i="30"/>
  <c r="D4276" i="30"/>
  <c r="E4276" i="30"/>
  <c r="F4276" i="30"/>
  <c r="G4276" i="30"/>
  <c r="H4276" i="30"/>
  <c r="D4277" i="30"/>
  <c r="E4277" i="30"/>
  <c r="F4277" i="30"/>
  <c r="G4277" i="30"/>
  <c r="H4277" i="30"/>
  <c r="D4278" i="30"/>
  <c r="E4278" i="30"/>
  <c r="F4278" i="30"/>
  <c r="G4278" i="30"/>
  <c r="H4278" i="30"/>
  <c r="D4279" i="30"/>
  <c r="E4279" i="30"/>
  <c r="F4279" i="30"/>
  <c r="G4279" i="30"/>
  <c r="H4279" i="30"/>
  <c r="D4280" i="30"/>
  <c r="E4280" i="30"/>
  <c r="F4280" i="30"/>
  <c r="G4280" i="30"/>
  <c r="H4280" i="30"/>
  <c r="D4281" i="30"/>
  <c r="E4281" i="30"/>
  <c r="F4281" i="30"/>
  <c r="G4281" i="30"/>
  <c r="H4281" i="30"/>
  <c r="D4282" i="30"/>
  <c r="E4282" i="30"/>
  <c r="F4282" i="30"/>
  <c r="G4282" i="30"/>
  <c r="H4282" i="30"/>
  <c r="D4283" i="30"/>
  <c r="E4283" i="30"/>
  <c r="F4283" i="30"/>
  <c r="G4283" i="30"/>
  <c r="H4283" i="30"/>
  <c r="D4284" i="30"/>
  <c r="E4284" i="30"/>
  <c r="F4284" i="30"/>
  <c r="G4284" i="30"/>
  <c r="H4284" i="30"/>
  <c r="D4285" i="30"/>
  <c r="E4285" i="30"/>
  <c r="F4285" i="30"/>
  <c r="G4285" i="30"/>
  <c r="H4285" i="30"/>
  <c r="D4286" i="30"/>
  <c r="E4286" i="30"/>
  <c r="F4286" i="30"/>
  <c r="G4286" i="30"/>
  <c r="H4286" i="30"/>
  <c r="D4287" i="30"/>
  <c r="E4287" i="30"/>
  <c r="F4287" i="30"/>
  <c r="G4287" i="30"/>
  <c r="H4287" i="30"/>
  <c r="D4288" i="30"/>
  <c r="E4288" i="30"/>
  <c r="F4288" i="30"/>
  <c r="G4288" i="30"/>
  <c r="H4288" i="30"/>
  <c r="D4289" i="30"/>
  <c r="E4289" i="30"/>
  <c r="F4289" i="30"/>
  <c r="G4289" i="30"/>
  <c r="H4289" i="30"/>
  <c r="D4290" i="30"/>
  <c r="E4290" i="30"/>
  <c r="F4290" i="30"/>
  <c r="G4290" i="30"/>
  <c r="H4290" i="30"/>
  <c r="D4291" i="30"/>
  <c r="E4291" i="30"/>
  <c r="F4291" i="30"/>
  <c r="G4291" i="30"/>
  <c r="H4291" i="30"/>
  <c r="D4292" i="30"/>
  <c r="E4292" i="30"/>
  <c r="F4292" i="30"/>
  <c r="G4292" i="30"/>
  <c r="H4292" i="30"/>
  <c r="D4293" i="30"/>
  <c r="E4293" i="30"/>
  <c r="F4293" i="30"/>
  <c r="G4293" i="30"/>
  <c r="H4293" i="30"/>
  <c r="D4294" i="30"/>
  <c r="E4294" i="30"/>
  <c r="F4294" i="30"/>
  <c r="G4294" i="30"/>
  <c r="H4294" i="30"/>
  <c r="D4295" i="30"/>
  <c r="E4295" i="30"/>
  <c r="F4295" i="30"/>
  <c r="G4295" i="30"/>
  <c r="H4295" i="30"/>
  <c r="D4296" i="30"/>
  <c r="E4296" i="30"/>
  <c r="F4296" i="30"/>
  <c r="G4296" i="30"/>
  <c r="H4296" i="30"/>
  <c r="D4297" i="30"/>
  <c r="E4297" i="30"/>
  <c r="F4297" i="30"/>
  <c r="G4297" i="30"/>
  <c r="H4297" i="30"/>
  <c r="D4298" i="30"/>
  <c r="E4298" i="30"/>
  <c r="F4298" i="30"/>
  <c r="G4298" i="30"/>
  <c r="H4298" i="30"/>
  <c r="D4299" i="30"/>
  <c r="E4299" i="30"/>
  <c r="F4299" i="30"/>
  <c r="G4299" i="30"/>
  <c r="H4299" i="30"/>
  <c r="D4300" i="30"/>
  <c r="E4300" i="30"/>
  <c r="F4300" i="30"/>
  <c r="G4300" i="30"/>
  <c r="H4300" i="30"/>
  <c r="D4301" i="30"/>
  <c r="E4301" i="30"/>
  <c r="F4301" i="30"/>
  <c r="G4301" i="30"/>
  <c r="H4301" i="30"/>
  <c r="D4302" i="30"/>
  <c r="E4302" i="30"/>
  <c r="F4302" i="30"/>
  <c r="G4302" i="30"/>
  <c r="H4302" i="30"/>
  <c r="D4303" i="30"/>
  <c r="E4303" i="30"/>
  <c r="F4303" i="30"/>
  <c r="G4303" i="30"/>
  <c r="H4303" i="30"/>
  <c r="D4304" i="30"/>
  <c r="E4304" i="30"/>
  <c r="F4304" i="30"/>
  <c r="G4304" i="30"/>
  <c r="H4304" i="30"/>
  <c r="D4305" i="30"/>
  <c r="E4305" i="30"/>
  <c r="F4305" i="30"/>
  <c r="G4305" i="30"/>
  <c r="H4305" i="30"/>
  <c r="D4306" i="30"/>
  <c r="E4306" i="30"/>
  <c r="F4306" i="30"/>
  <c r="G4306" i="30"/>
  <c r="H4306" i="30"/>
  <c r="D4307" i="30"/>
  <c r="E4307" i="30"/>
  <c r="F4307" i="30"/>
  <c r="G4307" i="30"/>
  <c r="H4307" i="30"/>
  <c r="D4308" i="30"/>
  <c r="E4308" i="30"/>
  <c r="F4308" i="30"/>
  <c r="G4308" i="30"/>
  <c r="H4308" i="30"/>
  <c r="D4309" i="30"/>
  <c r="E4309" i="30"/>
  <c r="F4309" i="30"/>
  <c r="G4309" i="30"/>
  <c r="H4309" i="30"/>
  <c r="D4310" i="30"/>
  <c r="E4310" i="30"/>
  <c r="F4310" i="30"/>
  <c r="G4310" i="30"/>
  <c r="H4310" i="30"/>
  <c r="D4311" i="30"/>
  <c r="E4311" i="30"/>
  <c r="F4311" i="30"/>
  <c r="G4311" i="30"/>
  <c r="H4311" i="30"/>
  <c r="D4312" i="30"/>
  <c r="E4312" i="30"/>
  <c r="F4312" i="30"/>
  <c r="G4312" i="30"/>
  <c r="H4312" i="30"/>
  <c r="D4313" i="30"/>
  <c r="E4313" i="30"/>
  <c r="F4313" i="30"/>
  <c r="G4313" i="30"/>
  <c r="H4313" i="30"/>
  <c r="D4314" i="30"/>
  <c r="E4314" i="30"/>
  <c r="F4314" i="30"/>
  <c r="G4314" i="30"/>
  <c r="H4314" i="30"/>
  <c r="D4315" i="30"/>
  <c r="E4315" i="30"/>
  <c r="F4315" i="30"/>
  <c r="G4315" i="30"/>
  <c r="H4315" i="30"/>
  <c r="D4316" i="30"/>
  <c r="E4316" i="30"/>
  <c r="F4316" i="30"/>
  <c r="G4316" i="30"/>
  <c r="H4316" i="30"/>
  <c r="D4317" i="30"/>
  <c r="E4317" i="30"/>
  <c r="F4317" i="30"/>
  <c r="G4317" i="30"/>
  <c r="H4317" i="30"/>
  <c r="D4318" i="30"/>
  <c r="E4318" i="30"/>
  <c r="F4318" i="30"/>
  <c r="G4318" i="30"/>
  <c r="H4318" i="30"/>
  <c r="D4319" i="30"/>
  <c r="E4319" i="30"/>
  <c r="F4319" i="30"/>
  <c r="G4319" i="30"/>
  <c r="H4319" i="30"/>
  <c r="D4320" i="30"/>
  <c r="E4320" i="30"/>
  <c r="F4320" i="30"/>
  <c r="G4320" i="30"/>
  <c r="H4320" i="30"/>
  <c r="D4321" i="30"/>
  <c r="E4321" i="30"/>
  <c r="F4321" i="30"/>
  <c r="G4321" i="30"/>
  <c r="H4321" i="30"/>
  <c r="D4322" i="30"/>
  <c r="E4322" i="30"/>
  <c r="F4322" i="30"/>
  <c r="G4322" i="30"/>
  <c r="H4322" i="30"/>
  <c r="D4323" i="30"/>
  <c r="E4323" i="30"/>
  <c r="F4323" i="30"/>
  <c r="G4323" i="30"/>
  <c r="H4323" i="30"/>
  <c r="D4324" i="30"/>
  <c r="E4324" i="30"/>
  <c r="F4324" i="30"/>
  <c r="G4324" i="30"/>
  <c r="H4324" i="30"/>
  <c r="D4325" i="30"/>
  <c r="E4325" i="30"/>
  <c r="F4325" i="30"/>
  <c r="G4325" i="30"/>
  <c r="H4325" i="30"/>
  <c r="D4326" i="30"/>
  <c r="E4326" i="30"/>
  <c r="F4326" i="30"/>
  <c r="G4326" i="30"/>
  <c r="H4326" i="30"/>
  <c r="D4327" i="30"/>
  <c r="E4327" i="30"/>
  <c r="F4327" i="30"/>
  <c r="G4327" i="30"/>
  <c r="H4327" i="30"/>
  <c r="D4328" i="30"/>
  <c r="E4328" i="30"/>
  <c r="F4328" i="30"/>
  <c r="G4328" i="30"/>
  <c r="H4328" i="30"/>
  <c r="D4329" i="30"/>
  <c r="E4329" i="30"/>
  <c r="F4329" i="30"/>
  <c r="G4329" i="30"/>
  <c r="H4329" i="30"/>
  <c r="D4330" i="30"/>
  <c r="E4330" i="30"/>
  <c r="F4330" i="30"/>
  <c r="G4330" i="30"/>
  <c r="H4330" i="30"/>
  <c r="D4331" i="30"/>
  <c r="E4331" i="30"/>
  <c r="F4331" i="30"/>
  <c r="G4331" i="30"/>
  <c r="H4331" i="30"/>
  <c r="D4332" i="30"/>
  <c r="E4332" i="30"/>
  <c r="F4332" i="30"/>
  <c r="G4332" i="30"/>
  <c r="H4332" i="30"/>
  <c r="D4333" i="30"/>
  <c r="E4333" i="30"/>
  <c r="F4333" i="30"/>
  <c r="G4333" i="30"/>
  <c r="H4333" i="30"/>
  <c r="D4334" i="30"/>
  <c r="E4334" i="30"/>
  <c r="F4334" i="30"/>
  <c r="G4334" i="30"/>
  <c r="H4334" i="30"/>
  <c r="D4335" i="30"/>
  <c r="E4335" i="30"/>
  <c r="F4335" i="30"/>
  <c r="G4335" i="30"/>
  <c r="H4335" i="30"/>
  <c r="D4336" i="30"/>
  <c r="E4336" i="30"/>
  <c r="F4336" i="30"/>
  <c r="G4336" i="30"/>
  <c r="H4336" i="30"/>
  <c r="D4337" i="30"/>
  <c r="E4337" i="30"/>
  <c r="F4337" i="30"/>
  <c r="G4337" i="30"/>
  <c r="H4337" i="30"/>
  <c r="D4338" i="30"/>
  <c r="E4338" i="30"/>
  <c r="F4338" i="30"/>
  <c r="G4338" i="30"/>
  <c r="H4338" i="30"/>
  <c r="D4339" i="30"/>
  <c r="E4339" i="30"/>
  <c r="F4339" i="30"/>
  <c r="G4339" i="30"/>
  <c r="H4339" i="30"/>
  <c r="D4340" i="30"/>
  <c r="E4340" i="30"/>
  <c r="F4340" i="30"/>
  <c r="G4340" i="30"/>
  <c r="H4340" i="30"/>
  <c r="D4341" i="30"/>
  <c r="E4341" i="30"/>
  <c r="F4341" i="30"/>
  <c r="G4341" i="30"/>
  <c r="H4341" i="30"/>
  <c r="D4342" i="30"/>
  <c r="E4342" i="30"/>
  <c r="F4342" i="30"/>
  <c r="G4342" i="30"/>
  <c r="H4342" i="30"/>
  <c r="D4343" i="30"/>
  <c r="E4343" i="30"/>
  <c r="F4343" i="30"/>
  <c r="G4343" i="30"/>
  <c r="H4343" i="30"/>
  <c r="D4344" i="30"/>
  <c r="E4344" i="30"/>
  <c r="F4344" i="30"/>
  <c r="G4344" i="30"/>
  <c r="H4344" i="30"/>
  <c r="D4345" i="30"/>
  <c r="E4345" i="30"/>
  <c r="F4345" i="30"/>
  <c r="G4345" i="30"/>
  <c r="H4345" i="30"/>
  <c r="D4346" i="30"/>
  <c r="E4346" i="30"/>
  <c r="F4346" i="30"/>
  <c r="G4346" i="30"/>
  <c r="H4346" i="30"/>
  <c r="D4347" i="30"/>
  <c r="E4347" i="30"/>
  <c r="F4347" i="30"/>
  <c r="G4347" i="30"/>
  <c r="H4347" i="30"/>
  <c r="D4348" i="30"/>
  <c r="E4348" i="30"/>
  <c r="F4348" i="30"/>
  <c r="G4348" i="30"/>
  <c r="H4348" i="30"/>
  <c r="D4349" i="30"/>
  <c r="E4349" i="30"/>
  <c r="F4349" i="30"/>
  <c r="G4349" i="30"/>
  <c r="H4349" i="30"/>
  <c r="D4350" i="30"/>
  <c r="E4350" i="30"/>
  <c r="F4350" i="30"/>
  <c r="G4350" i="30"/>
  <c r="H4350" i="30"/>
  <c r="D4351" i="30"/>
  <c r="E4351" i="30"/>
  <c r="F4351" i="30"/>
  <c r="G4351" i="30"/>
  <c r="H4351" i="30"/>
  <c r="D4352" i="30"/>
  <c r="E4352" i="30"/>
  <c r="F4352" i="30"/>
  <c r="G4352" i="30"/>
  <c r="H4352" i="30"/>
  <c r="D4353" i="30"/>
  <c r="E4353" i="30"/>
  <c r="F4353" i="30"/>
  <c r="G4353" i="30"/>
  <c r="H4353" i="30"/>
  <c r="D4354" i="30"/>
  <c r="E4354" i="30"/>
  <c r="F4354" i="30"/>
  <c r="G4354" i="30"/>
  <c r="H4354" i="30"/>
  <c r="D4355" i="30"/>
  <c r="E4355" i="30"/>
  <c r="F4355" i="30"/>
  <c r="G4355" i="30"/>
  <c r="H4355" i="30"/>
  <c r="D4356" i="30"/>
  <c r="E4356" i="30"/>
  <c r="F4356" i="30"/>
  <c r="G4356" i="30"/>
  <c r="H4356" i="30"/>
  <c r="D4357" i="30"/>
  <c r="E4357" i="30"/>
  <c r="F4357" i="30"/>
  <c r="G4357" i="30"/>
  <c r="H4357" i="30"/>
  <c r="D4358" i="30"/>
  <c r="E4358" i="30"/>
  <c r="F4358" i="30"/>
  <c r="G4358" i="30"/>
  <c r="H4358" i="30"/>
  <c r="D4359" i="30"/>
  <c r="E4359" i="30"/>
  <c r="F4359" i="30"/>
  <c r="G4359" i="30"/>
  <c r="H4359" i="30"/>
  <c r="D4360" i="30"/>
  <c r="E4360" i="30"/>
  <c r="F4360" i="30"/>
  <c r="G4360" i="30"/>
  <c r="H4360" i="30"/>
  <c r="D4361" i="30"/>
  <c r="E4361" i="30"/>
  <c r="F4361" i="30"/>
  <c r="G4361" i="30"/>
  <c r="H4361" i="30"/>
  <c r="D4362" i="30"/>
  <c r="E4362" i="30"/>
  <c r="F4362" i="30"/>
  <c r="G4362" i="30"/>
  <c r="H4362" i="30"/>
  <c r="D4363" i="30"/>
  <c r="E4363" i="30"/>
  <c r="F4363" i="30"/>
  <c r="G4363" i="30"/>
  <c r="H4363" i="30"/>
  <c r="D4364" i="30"/>
  <c r="E4364" i="30"/>
  <c r="F4364" i="30"/>
  <c r="G4364" i="30"/>
  <c r="H4364" i="30"/>
  <c r="D4365" i="30"/>
  <c r="E4365" i="30"/>
  <c r="F4365" i="30"/>
  <c r="G4365" i="30"/>
  <c r="H4365" i="30"/>
  <c r="D4366" i="30"/>
  <c r="E4366" i="30"/>
  <c r="F4366" i="30"/>
  <c r="G4366" i="30"/>
  <c r="H4366" i="30"/>
  <c r="D4367" i="30"/>
  <c r="E4367" i="30"/>
  <c r="F4367" i="30"/>
  <c r="G4367" i="30"/>
  <c r="H4367" i="30"/>
  <c r="D4368" i="30"/>
  <c r="E4368" i="30"/>
  <c r="F4368" i="30"/>
  <c r="G4368" i="30"/>
  <c r="H4368" i="30"/>
  <c r="D4369" i="30"/>
  <c r="E4369" i="30"/>
  <c r="F4369" i="30"/>
  <c r="G4369" i="30"/>
  <c r="H4369" i="30"/>
  <c r="D4370" i="30"/>
  <c r="E4370" i="30"/>
  <c r="F4370" i="30"/>
  <c r="G4370" i="30"/>
  <c r="H4370" i="30"/>
  <c r="D4371" i="30"/>
  <c r="E4371" i="30"/>
  <c r="F4371" i="30"/>
  <c r="G4371" i="30"/>
  <c r="H4371" i="30"/>
  <c r="D4372" i="30"/>
  <c r="E4372" i="30"/>
  <c r="F4372" i="30"/>
  <c r="G4372" i="30"/>
  <c r="H4372" i="30"/>
  <c r="D4373" i="30"/>
  <c r="E4373" i="30"/>
  <c r="F4373" i="30"/>
  <c r="G4373" i="30"/>
  <c r="H4373" i="30"/>
  <c r="D4374" i="30"/>
  <c r="E4374" i="30"/>
  <c r="F4374" i="30"/>
  <c r="G4374" i="30"/>
  <c r="H4374" i="30"/>
  <c r="D4375" i="30"/>
  <c r="E4375" i="30"/>
  <c r="F4375" i="30"/>
  <c r="G4375" i="30"/>
  <c r="H4375" i="30"/>
  <c r="D4376" i="30"/>
  <c r="E4376" i="30"/>
  <c r="F4376" i="30"/>
  <c r="G4376" i="30"/>
  <c r="H4376" i="30"/>
  <c r="D4377" i="30"/>
  <c r="E4377" i="30"/>
  <c r="F4377" i="30"/>
  <c r="G4377" i="30"/>
  <c r="H4377" i="30"/>
  <c r="D4378" i="30"/>
  <c r="E4378" i="30"/>
  <c r="F4378" i="30"/>
  <c r="G4378" i="30"/>
  <c r="H4378" i="30"/>
  <c r="D4379" i="30"/>
  <c r="E4379" i="30"/>
  <c r="F4379" i="30"/>
  <c r="G4379" i="30"/>
  <c r="H4379" i="30"/>
  <c r="D4380" i="30"/>
  <c r="E4380" i="30"/>
  <c r="F4380" i="30"/>
  <c r="G4380" i="30"/>
  <c r="H4380" i="30"/>
  <c r="D4381" i="30"/>
  <c r="E4381" i="30"/>
  <c r="F4381" i="30"/>
  <c r="G4381" i="30"/>
  <c r="H4381" i="30"/>
  <c r="D4382" i="30"/>
  <c r="E4382" i="30"/>
  <c r="F4382" i="30"/>
  <c r="G4382" i="30"/>
  <c r="H4382" i="30"/>
  <c r="D4383" i="30"/>
  <c r="E4383" i="30"/>
  <c r="F4383" i="30"/>
  <c r="G4383" i="30"/>
  <c r="H4383" i="30"/>
  <c r="D3" i="30"/>
  <c r="E3" i="30"/>
  <c r="F3" i="30"/>
  <c r="G3" i="30"/>
  <c r="H3" i="30"/>
  <c r="D4" i="30"/>
  <c r="E4" i="30"/>
  <c r="F4" i="30"/>
  <c r="G4" i="30"/>
  <c r="H4" i="30"/>
  <c r="D5" i="30"/>
  <c r="E5" i="30"/>
  <c r="F5" i="30"/>
  <c r="G5" i="30"/>
  <c r="H5" i="30"/>
  <c r="D6" i="30"/>
  <c r="E6" i="30"/>
  <c r="F6" i="30"/>
  <c r="G6" i="30"/>
  <c r="H6" i="30"/>
  <c r="D7" i="30"/>
  <c r="E7" i="30"/>
  <c r="F7" i="30"/>
  <c r="G7" i="30"/>
  <c r="H7" i="30"/>
  <c r="D8" i="30"/>
  <c r="E8" i="30"/>
  <c r="F8" i="30"/>
  <c r="G8" i="30"/>
  <c r="H8" i="30"/>
  <c r="D9" i="30"/>
  <c r="E9" i="30"/>
  <c r="F9" i="30"/>
  <c r="G9" i="30"/>
  <c r="H9" i="30"/>
  <c r="D10" i="30"/>
  <c r="E10" i="30"/>
  <c r="F10" i="30"/>
  <c r="G10" i="30"/>
  <c r="H10" i="30"/>
  <c r="D11" i="30"/>
  <c r="E11" i="30"/>
  <c r="F11" i="30"/>
  <c r="G11" i="30"/>
  <c r="H11" i="30"/>
  <c r="D12" i="30"/>
  <c r="E12" i="30"/>
  <c r="F12" i="30"/>
  <c r="G12" i="30"/>
  <c r="H12" i="30"/>
  <c r="D13" i="30"/>
  <c r="E13" i="30"/>
  <c r="F13" i="30"/>
  <c r="G13" i="30"/>
  <c r="H13" i="30"/>
  <c r="D14" i="30"/>
  <c r="E14" i="30"/>
  <c r="F14" i="30"/>
  <c r="G14" i="30"/>
  <c r="H14" i="30"/>
  <c r="D15" i="30"/>
  <c r="E15" i="30"/>
  <c r="F15" i="30"/>
  <c r="G15" i="30"/>
  <c r="H15" i="30"/>
  <c r="D16" i="30"/>
  <c r="E16" i="30"/>
  <c r="F16" i="30"/>
  <c r="G16" i="30"/>
  <c r="H16" i="30"/>
  <c r="D17" i="30"/>
  <c r="E17" i="30"/>
  <c r="F17" i="30"/>
  <c r="G17" i="30"/>
  <c r="H17" i="30"/>
  <c r="D18" i="30"/>
  <c r="E18" i="30"/>
  <c r="F18" i="30"/>
  <c r="G18" i="30"/>
  <c r="H18" i="30"/>
  <c r="D19" i="30"/>
  <c r="E19" i="30"/>
  <c r="F19" i="30"/>
  <c r="G19" i="30"/>
  <c r="H19" i="30"/>
  <c r="D20" i="30"/>
  <c r="E20" i="30"/>
  <c r="F20" i="30"/>
  <c r="G20" i="30"/>
  <c r="H20" i="30"/>
  <c r="D21" i="30"/>
  <c r="E21" i="30"/>
  <c r="F21" i="30"/>
  <c r="G21" i="30"/>
  <c r="H21" i="30"/>
  <c r="D22" i="30"/>
  <c r="E22" i="30"/>
  <c r="F22" i="30"/>
  <c r="G22" i="30"/>
  <c r="H22" i="30"/>
  <c r="D23" i="30"/>
  <c r="E23" i="30"/>
  <c r="F23" i="30"/>
  <c r="G23" i="30"/>
  <c r="H23" i="30"/>
  <c r="D24" i="30"/>
  <c r="E24" i="30"/>
  <c r="F24" i="30"/>
  <c r="G24" i="30"/>
  <c r="H24" i="30"/>
  <c r="D25" i="30"/>
  <c r="E25" i="30"/>
  <c r="F25" i="30"/>
  <c r="G25" i="30"/>
  <c r="H25" i="30"/>
  <c r="D26" i="30"/>
  <c r="E26" i="30"/>
  <c r="F26" i="30"/>
  <c r="G26" i="30"/>
  <c r="H26" i="30"/>
  <c r="D27" i="30"/>
  <c r="E27" i="30"/>
  <c r="F27" i="30"/>
  <c r="G27" i="30"/>
  <c r="H27" i="30"/>
  <c r="D28" i="30"/>
  <c r="E28" i="30"/>
  <c r="F28" i="30"/>
  <c r="G28" i="30"/>
  <c r="H28" i="30"/>
  <c r="D29" i="30"/>
  <c r="E29" i="30"/>
  <c r="F29" i="30"/>
  <c r="G29" i="30"/>
  <c r="H29" i="30"/>
  <c r="D30" i="30"/>
  <c r="E30" i="30"/>
  <c r="F30" i="30"/>
  <c r="G30" i="30"/>
  <c r="H30" i="30"/>
  <c r="D31" i="30"/>
  <c r="E31" i="30"/>
  <c r="F31" i="30"/>
  <c r="G31" i="30"/>
  <c r="H31" i="30"/>
  <c r="D32" i="30"/>
  <c r="E32" i="30"/>
  <c r="F32" i="30"/>
  <c r="G32" i="30"/>
  <c r="H32" i="30"/>
  <c r="D33" i="30"/>
  <c r="E33" i="30"/>
  <c r="F33" i="30"/>
  <c r="G33" i="30"/>
  <c r="H33" i="30"/>
  <c r="D34" i="30"/>
  <c r="E34" i="30"/>
  <c r="F34" i="30"/>
  <c r="G34" i="30"/>
  <c r="H34" i="30"/>
  <c r="D35" i="30"/>
  <c r="E35" i="30"/>
  <c r="F35" i="30"/>
  <c r="G35" i="30"/>
  <c r="H35" i="30"/>
  <c r="D36" i="30"/>
  <c r="E36" i="30"/>
  <c r="F36" i="30"/>
  <c r="G36" i="30"/>
  <c r="H36" i="30"/>
  <c r="D37" i="30"/>
  <c r="E37" i="30"/>
  <c r="F37" i="30"/>
  <c r="G37" i="30"/>
  <c r="H37" i="30"/>
  <c r="D38" i="30"/>
  <c r="E38" i="30"/>
  <c r="F38" i="30"/>
  <c r="G38" i="30"/>
  <c r="H38" i="30"/>
  <c r="D39" i="30"/>
  <c r="E39" i="30"/>
  <c r="F39" i="30"/>
  <c r="G39" i="30"/>
  <c r="H39" i="30"/>
  <c r="D40" i="30"/>
  <c r="E40" i="30"/>
  <c r="F40" i="30"/>
  <c r="G40" i="30"/>
  <c r="H40" i="30"/>
  <c r="D41" i="30"/>
  <c r="E41" i="30"/>
  <c r="F41" i="30"/>
  <c r="G41" i="30"/>
  <c r="H41" i="30"/>
  <c r="D42" i="30"/>
  <c r="E42" i="30"/>
  <c r="F42" i="30"/>
  <c r="G42" i="30"/>
  <c r="H42" i="30"/>
  <c r="D43" i="30"/>
  <c r="E43" i="30"/>
  <c r="F43" i="30"/>
  <c r="G43" i="30"/>
  <c r="H43" i="30"/>
  <c r="D44" i="30"/>
  <c r="E44" i="30"/>
  <c r="F44" i="30"/>
  <c r="G44" i="30"/>
  <c r="H44" i="30"/>
  <c r="D45" i="30"/>
  <c r="E45" i="30"/>
  <c r="F45" i="30"/>
  <c r="G45" i="30"/>
  <c r="H45" i="30"/>
  <c r="D46" i="30"/>
  <c r="E46" i="30"/>
  <c r="F46" i="30"/>
  <c r="G46" i="30"/>
  <c r="H46" i="30"/>
  <c r="D47" i="30"/>
  <c r="E47" i="30"/>
  <c r="F47" i="30"/>
  <c r="G47" i="30"/>
  <c r="H47" i="30"/>
  <c r="D48" i="30"/>
  <c r="E48" i="30"/>
  <c r="F48" i="30"/>
  <c r="G48" i="30"/>
  <c r="H48" i="30"/>
  <c r="D49" i="30"/>
  <c r="E49" i="30"/>
  <c r="F49" i="30"/>
  <c r="G49" i="30"/>
  <c r="H49" i="30"/>
  <c r="D50" i="30"/>
  <c r="E50" i="30"/>
  <c r="F50" i="30"/>
  <c r="G50" i="30"/>
  <c r="H50" i="30"/>
  <c r="D51" i="30"/>
  <c r="E51" i="30"/>
  <c r="F51" i="30"/>
  <c r="G51" i="30"/>
  <c r="H51" i="30"/>
  <c r="D52" i="30"/>
  <c r="E52" i="30"/>
  <c r="F52" i="30"/>
  <c r="G52" i="30"/>
  <c r="H52" i="30"/>
  <c r="D53" i="30"/>
  <c r="E53" i="30"/>
  <c r="F53" i="30"/>
  <c r="G53" i="30"/>
  <c r="H53" i="30"/>
  <c r="D54" i="30"/>
  <c r="E54" i="30"/>
  <c r="F54" i="30"/>
  <c r="G54" i="30"/>
  <c r="H54" i="30"/>
  <c r="D55" i="30"/>
  <c r="E55" i="30"/>
  <c r="F55" i="30"/>
  <c r="G55" i="30"/>
  <c r="H55" i="30"/>
  <c r="D56" i="30"/>
  <c r="E56" i="30"/>
  <c r="F56" i="30"/>
  <c r="G56" i="30"/>
  <c r="H56" i="30"/>
  <c r="D57" i="30"/>
  <c r="E57" i="30"/>
  <c r="F57" i="30"/>
  <c r="G57" i="30"/>
  <c r="H57" i="30"/>
  <c r="D58" i="30"/>
  <c r="E58" i="30"/>
  <c r="F58" i="30"/>
  <c r="G58" i="30"/>
  <c r="H58" i="30"/>
  <c r="D59" i="30"/>
  <c r="E59" i="30"/>
  <c r="F59" i="30"/>
  <c r="G59" i="30"/>
  <c r="H59" i="30"/>
  <c r="D60" i="30"/>
  <c r="E60" i="30"/>
  <c r="F60" i="30"/>
  <c r="G60" i="30"/>
  <c r="H60" i="30"/>
  <c r="D61" i="30"/>
  <c r="E61" i="30"/>
  <c r="F61" i="30"/>
  <c r="G61" i="30"/>
  <c r="H61" i="30"/>
  <c r="D62" i="30"/>
  <c r="E62" i="30"/>
  <c r="F62" i="30"/>
  <c r="G62" i="30"/>
  <c r="H62" i="30"/>
  <c r="D63" i="30"/>
  <c r="E63" i="30"/>
  <c r="F63" i="30"/>
  <c r="G63" i="30"/>
  <c r="H63" i="30"/>
  <c r="D64" i="30"/>
  <c r="E64" i="30"/>
  <c r="F64" i="30"/>
  <c r="G64" i="30"/>
  <c r="H64" i="30"/>
  <c r="D65" i="30"/>
  <c r="E65" i="30"/>
  <c r="F65" i="30"/>
  <c r="G65" i="30"/>
  <c r="H65" i="30"/>
  <c r="D66" i="30"/>
  <c r="E66" i="30"/>
  <c r="F66" i="30"/>
  <c r="G66" i="30"/>
  <c r="H66" i="30"/>
  <c r="D67" i="30"/>
  <c r="E67" i="30"/>
  <c r="F67" i="30"/>
  <c r="G67" i="30"/>
  <c r="H67" i="30"/>
  <c r="D68" i="30"/>
  <c r="E68" i="30"/>
  <c r="F68" i="30"/>
  <c r="G68" i="30"/>
  <c r="H68" i="30"/>
  <c r="D69" i="30"/>
  <c r="E69" i="30"/>
  <c r="F69" i="30"/>
  <c r="G69" i="30"/>
  <c r="H69" i="30"/>
  <c r="D70" i="30"/>
  <c r="E70" i="30"/>
  <c r="F70" i="30"/>
  <c r="G70" i="30"/>
  <c r="H70" i="30"/>
  <c r="D71" i="30"/>
  <c r="E71" i="30"/>
  <c r="F71" i="30"/>
  <c r="G71" i="30"/>
  <c r="H71" i="30"/>
  <c r="D72" i="30"/>
  <c r="E72" i="30"/>
  <c r="F72" i="30"/>
  <c r="G72" i="30"/>
  <c r="H72" i="30"/>
  <c r="D73" i="30"/>
  <c r="E73" i="30"/>
  <c r="F73" i="30"/>
  <c r="G73" i="30"/>
  <c r="H73" i="30"/>
  <c r="D74" i="30"/>
  <c r="E74" i="30"/>
  <c r="F74" i="30"/>
  <c r="G74" i="30"/>
  <c r="H74" i="30"/>
  <c r="D75" i="30"/>
  <c r="E75" i="30"/>
  <c r="F75" i="30"/>
  <c r="G75" i="30"/>
  <c r="H75" i="30"/>
  <c r="D76" i="30"/>
  <c r="E76" i="30"/>
  <c r="F76" i="30"/>
  <c r="G76" i="30"/>
  <c r="H76" i="30"/>
  <c r="D77" i="30"/>
  <c r="E77" i="30"/>
  <c r="F77" i="30"/>
  <c r="G77" i="30"/>
  <c r="H77" i="30"/>
  <c r="D78" i="30"/>
  <c r="E78" i="30"/>
  <c r="F78" i="30"/>
  <c r="G78" i="30"/>
  <c r="H78" i="30"/>
  <c r="D79" i="30"/>
  <c r="E79" i="30"/>
  <c r="F79" i="30"/>
  <c r="G79" i="30"/>
  <c r="H79" i="30"/>
  <c r="D80" i="30"/>
  <c r="E80" i="30"/>
  <c r="F80" i="30"/>
  <c r="G80" i="30"/>
  <c r="H80" i="30"/>
  <c r="D81" i="30"/>
  <c r="E81" i="30"/>
  <c r="F81" i="30"/>
  <c r="G81" i="30"/>
  <c r="H81" i="30"/>
  <c r="D82" i="30"/>
  <c r="E82" i="30"/>
  <c r="F82" i="30"/>
  <c r="G82" i="30"/>
  <c r="H82" i="30"/>
  <c r="D83" i="30"/>
  <c r="E83" i="30"/>
  <c r="F83" i="30"/>
  <c r="G83" i="30"/>
  <c r="H83" i="30"/>
  <c r="D84" i="30"/>
  <c r="E84" i="30"/>
  <c r="F84" i="30"/>
  <c r="G84" i="30"/>
  <c r="H84" i="30"/>
  <c r="D85" i="30"/>
  <c r="E85" i="30"/>
  <c r="F85" i="30"/>
  <c r="G85" i="30"/>
  <c r="H85" i="30"/>
  <c r="D86" i="30"/>
  <c r="E86" i="30"/>
  <c r="F86" i="30"/>
  <c r="G86" i="30"/>
  <c r="H86" i="30"/>
  <c r="D87" i="30"/>
  <c r="E87" i="30"/>
  <c r="F87" i="30"/>
  <c r="G87" i="30"/>
  <c r="H87" i="30"/>
  <c r="D88" i="30"/>
  <c r="E88" i="30"/>
  <c r="F88" i="30"/>
  <c r="G88" i="30"/>
  <c r="H88" i="30"/>
  <c r="D89" i="30"/>
  <c r="E89" i="30"/>
  <c r="F89" i="30"/>
  <c r="G89" i="30"/>
  <c r="H89" i="30"/>
  <c r="D90" i="30"/>
  <c r="E90" i="30"/>
  <c r="F90" i="30"/>
  <c r="G90" i="30"/>
  <c r="H90" i="30"/>
  <c r="D91" i="30"/>
  <c r="E91" i="30"/>
  <c r="F91" i="30"/>
  <c r="G91" i="30"/>
  <c r="H91" i="30"/>
  <c r="D92" i="30"/>
  <c r="E92" i="30"/>
  <c r="F92" i="30"/>
  <c r="G92" i="30"/>
  <c r="H92" i="30"/>
  <c r="D93" i="30"/>
  <c r="E93" i="30"/>
  <c r="F93" i="30"/>
  <c r="G93" i="30"/>
  <c r="H93" i="30"/>
  <c r="D94" i="30"/>
  <c r="E94" i="30"/>
  <c r="F94" i="30"/>
  <c r="G94" i="30"/>
  <c r="H94" i="30"/>
  <c r="D95" i="30"/>
  <c r="E95" i="30"/>
  <c r="F95" i="30"/>
  <c r="G95" i="30"/>
  <c r="H95" i="30"/>
  <c r="D96" i="30"/>
  <c r="E96" i="30"/>
  <c r="F96" i="30"/>
  <c r="G96" i="30"/>
  <c r="H96" i="30"/>
  <c r="D97" i="30"/>
  <c r="E97" i="30"/>
  <c r="F97" i="30"/>
  <c r="G97" i="30"/>
  <c r="H97" i="30"/>
  <c r="D98" i="30"/>
  <c r="E98" i="30"/>
  <c r="F98" i="30"/>
  <c r="G98" i="30"/>
  <c r="H98" i="30"/>
  <c r="D99" i="30"/>
  <c r="E99" i="30"/>
  <c r="F99" i="30"/>
  <c r="G99" i="30"/>
  <c r="H99" i="30"/>
  <c r="D100" i="30"/>
  <c r="E100" i="30"/>
  <c r="F100" i="30"/>
  <c r="G100" i="30"/>
  <c r="H100" i="30"/>
  <c r="D101" i="30"/>
  <c r="E101" i="30"/>
  <c r="F101" i="30"/>
  <c r="G101" i="30"/>
  <c r="H101" i="30"/>
  <c r="D102" i="30"/>
  <c r="E102" i="30"/>
  <c r="F102" i="30"/>
  <c r="G102" i="30"/>
  <c r="H102" i="30"/>
  <c r="D103" i="30"/>
  <c r="E103" i="30"/>
  <c r="F103" i="30"/>
  <c r="G103" i="30"/>
  <c r="H103" i="30"/>
  <c r="D104" i="30"/>
  <c r="E104" i="30"/>
  <c r="F104" i="30"/>
  <c r="G104" i="30"/>
  <c r="H104" i="30"/>
  <c r="D105" i="30"/>
  <c r="E105" i="30"/>
  <c r="F105" i="30"/>
  <c r="G105" i="30"/>
  <c r="H105" i="30"/>
  <c r="D106" i="30"/>
  <c r="E106" i="30"/>
  <c r="F106" i="30"/>
  <c r="G106" i="30"/>
  <c r="H106" i="30"/>
  <c r="D107" i="30"/>
  <c r="E107" i="30"/>
  <c r="F107" i="30"/>
  <c r="G107" i="30"/>
  <c r="H107" i="30"/>
  <c r="D108" i="30"/>
  <c r="E108" i="30"/>
  <c r="F108" i="30"/>
  <c r="G108" i="30"/>
  <c r="H108" i="30"/>
  <c r="D109" i="30"/>
  <c r="E109" i="30"/>
  <c r="F109" i="30"/>
  <c r="G109" i="30"/>
  <c r="H109" i="30"/>
  <c r="D110" i="30"/>
  <c r="E110" i="30"/>
  <c r="F110" i="30"/>
  <c r="G110" i="30"/>
  <c r="H110" i="30"/>
  <c r="D111" i="30"/>
  <c r="E111" i="30"/>
  <c r="F111" i="30"/>
  <c r="G111" i="30"/>
  <c r="H111" i="30"/>
  <c r="D112" i="30"/>
  <c r="E112" i="30"/>
  <c r="F112" i="30"/>
  <c r="G112" i="30"/>
  <c r="H112" i="30"/>
  <c r="D113" i="30"/>
  <c r="E113" i="30"/>
  <c r="F113" i="30"/>
  <c r="G113" i="30"/>
  <c r="H113" i="30"/>
  <c r="D114" i="30"/>
  <c r="E114" i="30"/>
  <c r="F114" i="30"/>
  <c r="G114" i="30"/>
  <c r="H114" i="30"/>
  <c r="D115" i="30"/>
  <c r="E115" i="30"/>
  <c r="F115" i="30"/>
  <c r="G115" i="30"/>
  <c r="H115" i="30"/>
  <c r="D116" i="30"/>
  <c r="E116" i="30"/>
  <c r="F116" i="30"/>
  <c r="G116" i="30"/>
  <c r="H116" i="30"/>
  <c r="D117" i="30"/>
  <c r="E117" i="30"/>
  <c r="F117" i="30"/>
  <c r="G117" i="30"/>
  <c r="H117" i="30"/>
  <c r="D118" i="30"/>
  <c r="E118" i="30"/>
  <c r="F118" i="30"/>
  <c r="G118" i="30"/>
  <c r="H118" i="30"/>
  <c r="D119" i="30"/>
  <c r="E119" i="30"/>
  <c r="F119" i="30"/>
  <c r="G119" i="30"/>
  <c r="H119" i="30"/>
  <c r="D120" i="30"/>
  <c r="E120" i="30"/>
  <c r="F120" i="30"/>
  <c r="G120" i="30"/>
  <c r="H120" i="30"/>
  <c r="D121" i="30"/>
  <c r="E121" i="30"/>
  <c r="F121" i="30"/>
  <c r="G121" i="30"/>
  <c r="H121" i="30"/>
  <c r="D122" i="30"/>
  <c r="E122" i="30"/>
  <c r="F122" i="30"/>
  <c r="G122" i="30"/>
  <c r="H122" i="30"/>
  <c r="D123" i="30"/>
  <c r="E123" i="30"/>
  <c r="F123" i="30"/>
  <c r="G123" i="30"/>
  <c r="H123" i="30"/>
  <c r="D124" i="30"/>
  <c r="E124" i="30"/>
  <c r="F124" i="30"/>
  <c r="G124" i="30"/>
  <c r="H124" i="30"/>
  <c r="D125" i="30"/>
  <c r="E125" i="30"/>
  <c r="F125" i="30"/>
  <c r="G125" i="30"/>
  <c r="H125" i="30"/>
  <c r="D126" i="30"/>
  <c r="E126" i="30"/>
  <c r="F126" i="30"/>
  <c r="G126" i="30"/>
  <c r="H126" i="30"/>
  <c r="D127" i="30"/>
  <c r="E127" i="30"/>
  <c r="F127" i="30"/>
  <c r="G127" i="30"/>
  <c r="H127" i="30"/>
  <c r="D128" i="30"/>
  <c r="E128" i="30"/>
  <c r="F128" i="30"/>
  <c r="G128" i="30"/>
  <c r="H128" i="30"/>
  <c r="D129" i="30"/>
  <c r="E129" i="30"/>
  <c r="F129" i="30"/>
  <c r="G129" i="30"/>
  <c r="H129" i="30"/>
  <c r="D130" i="30"/>
  <c r="E130" i="30"/>
  <c r="F130" i="30"/>
  <c r="G130" i="30"/>
  <c r="H130" i="30"/>
  <c r="D131" i="30"/>
  <c r="E131" i="30"/>
  <c r="F131" i="30"/>
  <c r="G131" i="30"/>
  <c r="H131" i="30"/>
  <c r="D132" i="30"/>
  <c r="E132" i="30"/>
  <c r="F132" i="30"/>
  <c r="G132" i="30"/>
  <c r="H132" i="30"/>
  <c r="D133" i="30"/>
  <c r="E133" i="30"/>
  <c r="F133" i="30"/>
  <c r="G133" i="30"/>
  <c r="H133" i="30"/>
  <c r="D134" i="30"/>
  <c r="E134" i="30"/>
  <c r="F134" i="30"/>
  <c r="G134" i="30"/>
  <c r="H134" i="30"/>
  <c r="D135" i="30"/>
  <c r="E135" i="30"/>
  <c r="F135" i="30"/>
  <c r="G135" i="30"/>
  <c r="H135" i="30"/>
  <c r="D136" i="30"/>
  <c r="E136" i="30"/>
  <c r="F136" i="30"/>
  <c r="G136" i="30"/>
  <c r="H136" i="30"/>
  <c r="D137" i="30"/>
  <c r="E137" i="30"/>
  <c r="F137" i="30"/>
  <c r="G137" i="30"/>
  <c r="H137" i="30"/>
  <c r="D138" i="30"/>
  <c r="E138" i="30"/>
  <c r="F138" i="30"/>
  <c r="G138" i="30"/>
  <c r="H138" i="30"/>
  <c r="D139" i="30"/>
  <c r="E139" i="30"/>
  <c r="F139" i="30"/>
  <c r="G139" i="30"/>
  <c r="H139" i="30"/>
  <c r="D140" i="30"/>
  <c r="E140" i="30"/>
  <c r="F140" i="30"/>
  <c r="G140" i="30"/>
  <c r="H140" i="30"/>
  <c r="D141" i="30"/>
  <c r="E141" i="30"/>
  <c r="F141" i="30"/>
  <c r="G141" i="30"/>
  <c r="H141" i="30"/>
  <c r="D142" i="30"/>
  <c r="E142" i="30"/>
  <c r="F142" i="30"/>
  <c r="G142" i="30"/>
  <c r="H142" i="30"/>
  <c r="D143" i="30"/>
  <c r="E143" i="30"/>
  <c r="F143" i="30"/>
  <c r="G143" i="30"/>
  <c r="H143" i="30"/>
  <c r="D144" i="30"/>
  <c r="E144" i="30"/>
  <c r="F144" i="30"/>
  <c r="G144" i="30"/>
  <c r="H144" i="30"/>
  <c r="D145" i="30"/>
  <c r="E145" i="30"/>
  <c r="F145" i="30"/>
  <c r="G145" i="30"/>
  <c r="H145" i="30"/>
  <c r="D146" i="30"/>
  <c r="E146" i="30"/>
  <c r="F146" i="30"/>
  <c r="G146" i="30"/>
  <c r="H146" i="30"/>
  <c r="D147" i="30"/>
  <c r="E147" i="30"/>
  <c r="F147" i="30"/>
  <c r="G147" i="30"/>
  <c r="H147" i="30"/>
  <c r="D148" i="30"/>
  <c r="E148" i="30"/>
  <c r="F148" i="30"/>
  <c r="G148" i="30"/>
  <c r="H148" i="30"/>
  <c r="D149" i="30"/>
  <c r="E149" i="30"/>
  <c r="F149" i="30"/>
  <c r="G149" i="30"/>
  <c r="H149" i="30"/>
  <c r="D150" i="30"/>
  <c r="E150" i="30"/>
  <c r="F150" i="30"/>
  <c r="G150" i="30"/>
  <c r="H150" i="30"/>
  <c r="D151" i="30"/>
  <c r="E151" i="30"/>
  <c r="F151" i="30"/>
  <c r="G151" i="30"/>
  <c r="H151" i="30"/>
  <c r="D152" i="30"/>
  <c r="E152" i="30"/>
  <c r="F152" i="30"/>
  <c r="G152" i="30"/>
  <c r="H152" i="30"/>
  <c r="D153" i="30"/>
  <c r="E153" i="30"/>
  <c r="F153" i="30"/>
  <c r="G153" i="30"/>
  <c r="H153" i="30"/>
  <c r="D154" i="30"/>
  <c r="E154" i="30"/>
  <c r="F154" i="30"/>
  <c r="G154" i="30"/>
  <c r="H154" i="30"/>
  <c r="D155" i="30"/>
  <c r="E155" i="30"/>
  <c r="F155" i="30"/>
  <c r="G155" i="30"/>
  <c r="H155" i="30"/>
  <c r="D156" i="30"/>
  <c r="E156" i="30"/>
  <c r="F156" i="30"/>
  <c r="G156" i="30"/>
  <c r="H156" i="30"/>
  <c r="D157" i="30"/>
  <c r="E157" i="30"/>
  <c r="F157" i="30"/>
  <c r="G157" i="30"/>
  <c r="H157" i="30"/>
  <c r="D158" i="30"/>
  <c r="E158" i="30"/>
  <c r="F158" i="30"/>
  <c r="G158" i="30"/>
  <c r="H158" i="30"/>
  <c r="D159" i="30"/>
  <c r="E159" i="30"/>
  <c r="F159" i="30"/>
  <c r="G159" i="30"/>
  <c r="H159" i="30"/>
  <c r="D160" i="30"/>
  <c r="E160" i="30"/>
  <c r="F160" i="30"/>
  <c r="G160" i="30"/>
  <c r="H160" i="30"/>
  <c r="D161" i="30"/>
  <c r="E161" i="30"/>
  <c r="F161" i="30"/>
  <c r="G161" i="30"/>
  <c r="H161" i="30"/>
  <c r="D162" i="30"/>
  <c r="E162" i="30"/>
  <c r="F162" i="30"/>
  <c r="G162" i="30"/>
  <c r="H162" i="30"/>
  <c r="D163" i="30"/>
  <c r="E163" i="30"/>
  <c r="F163" i="30"/>
  <c r="G163" i="30"/>
  <c r="H163" i="30"/>
  <c r="D164" i="30"/>
  <c r="E164" i="30"/>
  <c r="F164" i="30"/>
  <c r="G164" i="30"/>
  <c r="H164" i="30"/>
  <c r="D165" i="30"/>
  <c r="E165" i="30"/>
  <c r="F165" i="30"/>
  <c r="G165" i="30"/>
  <c r="H165" i="30"/>
  <c r="D166" i="30"/>
  <c r="E166" i="30"/>
  <c r="F166" i="30"/>
  <c r="G166" i="30"/>
  <c r="H166" i="30"/>
  <c r="D167" i="30"/>
  <c r="E167" i="30"/>
  <c r="F167" i="30"/>
  <c r="G167" i="30"/>
  <c r="H167" i="30"/>
  <c r="D168" i="30"/>
  <c r="E168" i="30"/>
  <c r="F168" i="30"/>
  <c r="G168" i="30"/>
  <c r="H168" i="30"/>
  <c r="D169" i="30"/>
  <c r="E169" i="30"/>
  <c r="F169" i="30"/>
  <c r="G169" i="30"/>
  <c r="H169" i="30"/>
  <c r="D170" i="30"/>
  <c r="E170" i="30"/>
  <c r="F170" i="30"/>
  <c r="G170" i="30"/>
  <c r="H170" i="30"/>
  <c r="D171" i="30"/>
  <c r="E171" i="30"/>
  <c r="F171" i="30"/>
  <c r="G171" i="30"/>
  <c r="H171" i="30"/>
  <c r="D172" i="30"/>
  <c r="E172" i="30"/>
  <c r="F172" i="30"/>
  <c r="G172" i="30"/>
  <c r="H172" i="30"/>
  <c r="D173" i="30"/>
  <c r="E173" i="30"/>
  <c r="F173" i="30"/>
  <c r="G173" i="30"/>
  <c r="H173" i="30"/>
  <c r="D174" i="30"/>
  <c r="E174" i="30"/>
  <c r="F174" i="30"/>
  <c r="G174" i="30"/>
  <c r="H174" i="30"/>
  <c r="D175" i="30"/>
  <c r="E175" i="30"/>
  <c r="F175" i="30"/>
  <c r="G175" i="30"/>
  <c r="H175" i="30"/>
  <c r="D176" i="30"/>
  <c r="E176" i="30"/>
  <c r="F176" i="30"/>
  <c r="G176" i="30"/>
  <c r="H176" i="30"/>
  <c r="D177" i="30"/>
  <c r="E177" i="30"/>
  <c r="F177" i="30"/>
  <c r="G177" i="30"/>
  <c r="H177" i="30"/>
  <c r="D178" i="30"/>
  <c r="E178" i="30"/>
  <c r="F178" i="30"/>
  <c r="G178" i="30"/>
  <c r="H178" i="30"/>
  <c r="D179" i="30"/>
  <c r="E179" i="30"/>
  <c r="F179" i="30"/>
  <c r="G179" i="30"/>
  <c r="H179" i="30"/>
  <c r="D180" i="30"/>
  <c r="E180" i="30"/>
  <c r="F180" i="30"/>
  <c r="G180" i="30"/>
  <c r="H180" i="30"/>
  <c r="D181" i="30"/>
  <c r="E181" i="30"/>
  <c r="F181" i="30"/>
  <c r="G181" i="30"/>
  <c r="H181" i="30"/>
  <c r="D182" i="30"/>
  <c r="E182" i="30"/>
  <c r="F182" i="30"/>
  <c r="G182" i="30"/>
  <c r="H182" i="30"/>
  <c r="D183" i="30"/>
  <c r="E183" i="30"/>
  <c r="F183" i="30"/>
  <c r="G183" i="30"/>
  <c r="H183" i="30"/>
  <c r="D184" i="30"/>
  <c r="E184" i="30"/>
  <c r="F184" i="30"/>
  <c r="G184" i="30"/>
  <c r="H184" i="30"/>
  <c r="D185" i="30"/>
  <c r="E185" i="30"/>
  <c r="F185" i="30"/>
  <c r="G185" i="30"/>
  <c r="H185" i="30"/>
  <c r="D186" i="30"/>
  <c r="E186" i="30"/>
  <c r="F186" i="30"/>
  <c r="G186" i="30"/>
  <c r="H186" i="30"/>
  <c r="D187" i="30"/>
  <c r="E187" i="30"/>
  <c r="F187" i="30"/>
  <c r="G187" i="30"/>
  <c r="H187" i="30"/>
  <c r="D188" i="30"/>
  <c r="E188" i="30"/>
  <c r="F188" i="30"/>
  <c r="G188" i="30"/>
  <c r="H188" i="30"/>
  <c r="D189" i="30"/>
  <c r="E189" i="30"/>
  <c r="F189" i="30"/>
  <c r="G189" i="30"/>
  <c r="H189" i="30"/>
  <c r="D190" i="30"/>
  <c r="E190" i="30"/>
  <c r="F190" i="30"/>
  <c r="G190" i="30"/>
  <c r="H190" i="30"/>
  <c r="D191" i="30"/>
  <c r="E191" i="30"/>
  <c r="F191" i="30"/>
  <c r="G191" i="30"/>
  <c r="H191" i="30"/>
  <c r="D192" i="30"/>
  <c r="E192" i="30"/>
  <c r="F192" i="30"/>
  <c r="G192" i="30"/>
  <c r="H192" i="30"/>
  <c r="D193" i="30"/>
  <c r="E193" i="30"/>
  <c r="F193" i="30"/>
  <c r="G193" i="30"/>
  <c r="H193" i="30"/>
  <c r="D194" i="30"/>
  <c r="E194" i="30"/>
  <c r="F194" i="30"/>
  <c r="G194" i="30"/>
  <c r="H194" i="30"/>
  <c r="D195" i="30"/>
  <c r="E195" i="30"/>
  <c r="F195" i="30"/>
  <c r="G195" i="30"/>
  <c r="H195" i="30"/>
  <c r="D196" i="30"/>
  <c r="E196" i="30"/>
  <c r="F196" i="30"/>
  <c r="G196" i="30"/>
  <c r="H196" i="30"/>
  <c r="D197" i="30"/>
  <c r="E197" i="30"/>
  <c r="F197" i="30"/>
  <c r="G197" i="30"/>
  <c r="H197" i="30"/>
  <c r="D198" i="30"/>
  <c r="E198" i="30"/>
  <c r="F198" i="30"/>
  <c r="G198" i="30"/>
  <c r="H198" i="30"/>
  <c r="D199" i="30"/>
  <c r="E199" i="30"/>
  <c r="F199" i="30"/>
  <c r="G199" i="30"/>
  <c r="H199" i="30"/>
  <c r="D200" i="30"/>
  <c r="E200" i="30"/>
  <c r="F200" i="30"/>
  <c r="G200" i="30"/>
  <c r="H200" i="30"/>
  <c r="D201" i="30"/>
  <c r="E201" i="30"/>
  <c r="F201" i="30"/>
  <c r="G201" i="30"/>
  <c r="H201" i="30"/>
  <c r="D202" i="30"/>
  <c r="E202" i="30"/>
  <c r="F202" i="30"/>
  <c r="G202" i="30"/>
  <c r="H202" i="30"/>
  <c r="D203" i="30"/>
  <c r="E203" i="30"/>
  <c r="F203" i="30"/>
  <c r="G203" i="30"/>
  <c r="H203" i="30"/>
  <c r="D204" i="30"/>
  <c r="E204" i="30"/>
  <c r="F204" i="30"/>
  <c r="G204" i="30"/>
  <c r="H204" i="30"/>
  <c r="D205" i="30"/>
  <c r="E205" i="30"/>
  <c r="F205" i="30"/>
  <c r="G205" i="30"/>
  <c r="H205" i="30"/>
  <c r="D206" i="30"/>
  <c r="E206" i="30"/>
  <c r="F206" i="30"/>
  <c r="G206" i="30"/>
  <c r="H206" i="30"/>
  <c r="D207" i="30"/>
  <c r="E207" i="30"/>
  <c r="F207" i="30"/>
  <c r="G207" i="30"/>
  <c r="H207" i="30"/>
  <c r="D208" i="30"/>
  <c r="E208" i="30"/>
  <c r="F208" i="30"/>
  <c r="G208" i="30"/>
  <c r="H208" i="30"/>
  <c r="D209" i="30"/>
  <c r="E209" i="30"/>
  <c r="F209" i="30"/>
  <c r="G209" i="30"/>
  <c r="H209" i="30"/>
  <c r="D210" i="30"/>
  <c r="E210" i="30"/>
  <c r="F210" i="30"/>
  <c r="G210" i="30"/>
  <c r="H210" i="30"/>
  <c r="D211" i="30"/>
  <c r="E211" i="30"/>
  <c r="F211" i="30"/>
  <c r="G211" i="30"/>
  <c r="H211" i="30"/>
  <c r="D212" i="30"/>
  <c r="E212" i="30"/>
  <c r="F212" i="30"/>
  <c r="G212" i="30"/>
  <c r="H212" i="30"/>
  <c r="D213" i="30"/>
  <c r="E213" i="30"/>
  <c r="F213" i="30"/>
  <c r="G213" i="30"/>
  <c r="H213" i="30"/>
  <c r="D214" i="30"/>
  <c r="E214" i="30"/>
  <c r="F214" i="30"/>
  <c r="G214" i="30"/>
  <c r="H214" i="30"/>
  <c r="D215" i="30"/>
  <c r="E215" i="30"/>
  <c r="F215" i="30"/>
  <c r="G215" i="30"/>
  <c r="H215" i="30"/>
  <c r="D216" i="30"/>
  <c r="E216" i="30"/>
  <c r="F216" i="30"/>
  <c r="G216" i="30"/>
  <c r="H216" i="30"/>
  <c r="D217" i="30"/>
  <c r="E217" i="30"/>
  <c r="F217" i="30"/>
  <c r="G217" i="30"/>
  <c r="H217" i="30"/>
  <c r="D218" i="30"/>
  <c r="E218" i="30"/>
  <c r="F218" i="30"/>
  <c r="G218" i="30"/>
  <c r="H218" i="30"/>
  <c r="D219" i="30"/>
  <c r="E219" i="30"/>
  <c r="F219" i="30"/>
  <c r="G219" i="30"/>
  <c r="H219" i="30"/>
  <c r="D220" i="30"/>
  <c r="E220" i="30"/>
  <c r="F220" i="30"/>
  <c r="G220" i="30"/>
  <c r="H220" i="30"/>
  <c r="D221" i="30"/>
  <c r="E221" i="30"/>
  <c r="F221" i="30"/>
  <c r="G221" i="30"/>
  <c r="H221" i="30"/>
  <c r="D222" i="30"/>
  <c r="E222" i="30"/>
  <c r="F222" i="30"/>
  <c r="G222" i="30"/>
  <c r="H222" i="30"/>
  <c r="D223" i="30"/>
  <c r="E223" i="30"/>
  <c r="F223" i="30"/>
  <c r="G223" i="30"/>
  <c r="H223" i="30"/>
  <c r="D224" i="30"/>
  <c r="E224" i="30"/>
  <c r="F224" i="30"/>
  <c r="G224" i="30"/>
  <c r="H224" i="30"/>
  <c r="D225" i="30"/>
  <c r="E225" i="30"/>
  <c r="F225" i="30"/>
  <c r="G225" i="30"/>
  <c r="H225" i="30"/>
  <c r="D226" i="30"/>
  <c r="E226" i="30"/>
  <c r="F226" i="30"/>
  <c r="G226" i="30"/>
  <c r="H226" i="30"/>
  <c r="D227" i="30"/>
  <c r="E227" i="30"/>
  <c r="F227" i="30"/>
  <c r="G227" i="30"/>
  <c r="H227" i="30"/>
  <c r="D228" i="30"/>
  <c r="E228" i="30"/>
  <c r="F228" i="30"/>
  <c r="G228" i="30"/>
  <c r="H228" i="30"/>
  <c r="D229" i="30"/>
  <c r="E229" i="30"/>
  <c r="F229" i="30"/>
  <c r="G229" i="30"/>
  <c r="H229" i="30"/>
  <c r="D230" i="30"/>
  <c r="E230" i="30"/>
  <c r="F230" i="30"/>
  <c r="G230" i="30"/>
  <c r="H230" i="30"/>
  <c r="D231" i="30"/>
  <c r="E231" i="30"/>
  <c r="F231" i="30"/>
  <c r="G231" i="30"/>
  <c r="H231" i="30"/>
  <c r="D232" i="30"/>
  <c r="E232" i="30"/>
  <c r="F232" i="30"/>
  <c r="G232" i="30"/>
  <c r="H232" i="30"/>
  <c r="D233" i="30"/>
  <c r="E233" i="30"/>
  <c r="F233" i="30"/>
  <c r="G233" i="30"/>
  <c r="H233" i="30"/>
  <c r="D234" i="30"/>
  <c r="E234" i="30"/>
  <c r="F234" i="30"/>
  <c r="G234" i="30"/>
  <c r="H234" i="30"/>
  <c r="D235" i="30"/>
  <c r="E235" i="30"/>
  <c r="F235" i="30"/>
  <c r="G235" i="30"/>
  <c r="H235" i="30"/>
  <c r="D236" i="30"/>
  <c r="E236" i="30"/>
  <c r="F236" i="30"/>
  <c r="G236" i="30"/>
  <c r="H236" i="30"/>
  <c r="D237" i="30"/>
  <c r="E237" i="30"/>
  <c r="F237" i="30"/>
  <c r="G237" i="30"/>
  <c r="H237" i="30"/>
  <c r="D238" i="30"/>
  <c r="E238" i="30"/>
  <c r="F238" i="30"/>
  <c r="G238" i="30"/>
  <c r="H238" i="30"/>
  <c r="D239" i="30"/>
  <c r="E239" i="30"/>
  <c r="F239" i="30"/>
  <c r="G239" i="30"/>
  <c r="H239" i="30"/>
  <c r="D240" i="30"/>
  <c r="E240" i="30"/>
  <c r="F240" i="30"/>
  <c r="G240" i="30"/>
  <c r="H240" i="30"/>
  <c r="D241" i="30"/>
  <c r="E241" i="30"/>
  <c r="F241" i="30"/>
  <c r="G241" i="30"/>
  <c r="H241" i="30"/>
  <c r="D242" i="30"/>
  <c r="E242" i="30"/>
  <c r="F242" i="30"/>
  <c r="G242" i="30"/>
  <c r="H242" i="30"/>
  <c r="D243" i="30"/>
  <c r="E243" i="30"/>
  <c r="F243" i="30"/>
  <c r="G243" i="30"/>
  <c r="H243" i="30"/>
  <c r="D244" i="30"/>
  <c r="E244" i="30"/>
  <c r="F244" i="30"/>
  <c r="G244" i="30"/>
  <c r="H244" i="30"/>
  <c r="D245" i="30"/>
  <c r="E245" i="30"/>
  <c r="F245" i="30"/>
  <c r="G245" i="30"/>
  <c r="H245" i="30"/>
  <c r="D246" i="30"/>
  <c r="E246" i="30"/>
  <c r="F246" i="30"/>
  <c r="G246" i="30"/>
  <c r="H246" i="30"/>
  <c r="D247" i="30"/>
  <c r="E247" i="30"/>
  <c r="F247" i="30"/>
  <c r="G247" i="30"/>
  <c r="H247" i="30"/>
  <c r="D248" i="30"/>
  <c r="E248" i="30"/>
  <c r="F248" i="30"/>
  <c r="G248" i="30"/>
  <c r="H248" i="30"/>
  <c r="D249" i="30"/>
  <c r="E249" i="30"/>
  <c r="F249" i="30"/>
  <c r="G249" i="30"/>
  <c r="H249" i="30"/>
  <c r="D250" i="30"/>
  <c r="E250" i="30"/>
  <c r="F250" i="30"/>
  <c r="G250" i="30"/>
  <c r="H250" i="30"/>
  <c r="D251" i="30"/>
  <c r="E251" i="30"/>
  <c r="F251" i="30"/>
  <c r="G251" i="30"/>
  <c r="H251" i="30"/>
  <c r="D252" i="30"/>
  <c r="E252" i="30"/>
  <c r="F252" i="30"/>
  <c r="G252" i="30"/>
  <c r="H252" i="30"/>
  <c r="D253" i="30"/>
  <c r="E253" i="30"/>
  <c r="F253" i="30"/>
  <c r="G253" i="30"/>
  <c r="H253" i="30"/>
  <c r="D254" i="30"/>
  <c r="E254" i="30"/>
  <c r="F254" i="30"/>
  <c r="G254" i="30"/>
  <c r="H254" i="30"/>
  <c r="D255" i="30"/>
  <c r="E255" i="30"/>
  <c r="F255" i="30"/>
  <c r="G255" i="30"/>
  <c r="H255" i="30"/>
  <c r="D256" i="30"/>
  <c r="E256" i="30"/>
  <c r="F256" i="30"/>
  <c r="G256" i="30"/>
  <c r="H256" i="30"/>
  <c r="D257" i="30"/>
  <c r="E257" i="30"/>
  <c r="F257" i="30"/>
  <c r="G257" i="30"/>
  <c r="H257" i="30"/>
  <c r="D258" i="30"/>
  <c r="E258" i="30"/>
  <c r="F258" i="30"/>
  <c r="G258" i="30"/>
  <c r="H258" i="30"/>
  <c r="D259" i="30"/>
  <c r="E259" i="30"/>
  <c r="F259" i="30"/>
  <c r="G259" i="30"/>
  <c r="H259" i="30"/>
  <c r="D260" i="30"/>
  <c r="E260" i="30"/>
  <c r="F260" i="30"/>
  <c r="G260" i="30"/>
  <c r="H260" i="30"/>
  <c r="D261" i="30"/>
  <c r="E261" i="30"/>
  <c r="F261" i="30"/>
  <c r="G261" i="30"/>
  <c r="H261" i="30"/>
  <c r="D262" i="30"/>
  <c r="E262" i="30"/>
  <c r="F262" i="30"/>
  <c r="G262" i="30"/>
  <c r="H262" i="30"/>
  <c r="D263" i="30"/>
  <c r="E263" i="30"/>
  <c r="F263" i="30"/>
  <c r="G263" i="30"/>
  <c r="H263" i="30"/>
  <c r="D264" i="30"/>
  <c r="E264" i="30"/>
  <c r="F264" i="30"/>
  <c r="G264" i="30"/>
  <c r="H264" i="30"/>
  <c r="D265" i="30"/>
  <c r="E265" i="30"/>
  <c r="F265" i="30"/>
  <c r="G265" i="30"/>
  <c r="H265" i="30"/>
  <c r="D266" i="30"/>
  <c r="E266" i="30"/>
  <c r="F266" i="30"/>
  <c r="G266" i="30"/>
  <c r="H266" i="30"/>
  <c r="D267" i="30"/>
  <c r="E267" i="30"/>
  <c r="F267" i="30"/>
  <c r="G267" i="30"/>
  <c r="H267" i="30"/>
  <c r="D268" i="30"/>
  <c r="E268" i="30"/>
  <c r="F268" i="30"/>
  <c r="G268" i="30"/>
  <c r="H268" i="30"/>
  <c r="D269" i="30"/>
  <c r="E269" i="30"/>
  <c r="F269" i="30"/>
  <c r="G269" i="30"/>
  <c r="H269" i="30"/>
  <c r="D270" i="30"/>
  <c r="E270" i="30"/>
  <c r="F270" i="30"/>
  <c r="G270" i="30"/>
  <c r="H270" i="30"/>
  <c r="D271" i="30"/>
  <c r="E271" i="30"/>
  <c r="F271" i="30"/>
  <c r="G271" i="30"/>
  <c r="H271" i="30"/>
  <c r="D272" i="30"/>
  <c r="E272" i="30"/>
  <c r="F272" i="30"/>
  <c r="G272" i="30"/>
  <c r="H272" i="30"/>
  <c r="D273" i="30"/>
  <c r="E273" i="30"/>
  <c r="F273" i="30"/>
  <c r="G273" i="30"/>
  <c r="H273" i="30"/>
  <c r="D274" i="30"/>
  <c r="E274" i="30"/>
  <c r="F274" i="30"/>
  <c r="G274" i="30"/>
  <c r="H274" i="30"/>
  <c r="D275" i="30"/>
  <c r="E275" i="30"/>
  <c r="F275" i="30"/>
  <c r="G275" i="30"/>
  <c r="H275" i="30"/>
  <c r="D276" i="30"/>
  <c r="E276" i="30"/>
  <c r="F276" i="30"/>
  <c r="G276" i="30"/>
  <c r="H276" i="30"/>
  <c r="D277" i="30"/>
  <c r="E277" i="30"/>
  <c r="F277" i="30"/>
  <c r="G277" i="30"/>
  <c r="H277" i="30"/>
  <c r="D278" i="30"/>
  <c r="E278" i="30"/>
  <c r="F278" i="30"/>
  <c r="G278" i="30"/>
  <c r="H278" i="30"/>
  <c r="D279" i="30"/>
  <c r="E279" i="30"/>
  <c r="F279" i="30"/>
  <c r="G279" i="30"/>
  <c r="H279" i="30"/>
  <c r="D280" i="30"/>
  <c r="E280" i="30"/>
  <c r="F280" i="30"/>
  <c r="G280" i="30"/>
  <c r="H280" i="30"/>
  <c r="D281" i="30"/>
  <c r="E281" i="30"/>
  <c r="F281" i="30"/>
  <c r="G281" i="30"/>
  <c r="H281" i="30"/>
  <c r="D282" i="30"/>
  <c r="E282" i="30"/>
  <c r="F282" i="30"/>
  <c r="G282" i="30"/>
  <c r="H282" i="30"/>
  <c r="D283" i="30"/>
  <c r="E283" i="30"/>
  <c r="F283" i="30"/>
  <c r="G283" i="30"/>
  <c r="H283" i="30"/>
  <c r="D284" i="30"/>
  <c r="E284" i="30"/>
  <c r="F284" i="30"/>
  <c r="G284" i="30"/>
  <c r="H284" i="30"/>
  <c r="D285" i="30"/>
  <c r="E285" i="30"/>
  <c r="F285" i="30"/>
  <c r="G285" i="30"/>
  <c r="H285" i="30"/>
  <c r="D286" i="30"/>
  <c r="E286" i="30"/>
  <c r="F286" i="30"/>
  <c r="G286" i="30"/>
  <c r="H286" i="30"/>
  <c r="D287" i="30"/>
  <c r="E287" i="30"/>
  <c r="F287" i="30"/>
  <c r="G287" i="30"/>
  <c r="H287" i="30"/>
  <c r="D288" i="30"/>
  <c r="E288" i="30"/>
  <c r="F288" i="30"/>
  <c r="G288" i="30"/>
  <c r="H288" i="30"/>
  <c r="D289" i="30"/>
  <c r="E289" i="30"/>
  <c r="F289" i="30"/>
  <c r="G289" i="30"/>
  <c r="H289" i="30"/>
  <c r="D290" i="30"/>
  <c r="E290" i="30"/>
  <c r="F290" i="30"/>
  <c r="G290" i="30"/>
  <c r="H290" i="30"/>
  <c r="D291" i="30"/>
  <c r="E291" i="30"/>
  <c r="F291" i="30"/>
  <c r="G291" i="30"/>
  <c r="H291" i="30"/>
  <c r="D292" i="30"/>
  <c r="E292" i="30"/>
  <c r="F292" i="30"/>
  <c r="G292" i="30"/>
  <c r="H292" i="30"/>
  <c r="D293" i="30"/>
  <c r="E293" i="30"/>
  <c r="F293" i="30"/>
  <c r="G293" i="30"/>
  <c r="H293" i="30"/>
  <c r="D294" i="30"/>
  <c r="E294" i="30"/>
  <c r="F294" i="30"/>
  <c r="G294" i="30"/>
  <c r="H294" i="30"/>
  <c r="D295" i="30"/>
  <c r="E295" i="30"/>
  <c r="F295" i="30"/>
  <c r="G295" i="30"/>
  <c r="H295" i="30"/>
  <c r="D296" i="30"/>
  <c r="E296" i="30"/>
  <c r="F296" i="30"/>
  <c r="G296" i="30"/>
  <c r="H296" i="30"/>
  <c r="D297" i="30"/>
  <c r="E297" i="30"/>
  <c r="F297" i="30"/>
  <c r="G297" i="30"/>
  <c r="H297" i="30"/>
  <c r="D298" i="30"/>
  <c r="E298" i="30"/>
  <c r="F298" i="30"/>
  <c r="G298" i="30"/>
  <c r="H298" i="30"/>
  <c r="D299" i="30"/>
  <c r="E299" i="30"/>
  <c r="F299" i="30"/>
  <c r="G299" i="30"/>
  <c r="H299" i="30"/>
  <c r="D300" i="30"/>
  <c r="E300" i="30"/>
  <c r="F300" i="30"/>
  <c r="G300" i="30"/>
  <c r="H300" i="30"/>
  <c r="D301" i="30"/>
  <c r="E301" i="30"/>
  <c r="F301" i="30"/>
  <c r="G301" i="30"/>
  <c r="H301" i="30"/>
  <c r="D302" i="30"/>
  <c r="E302" i="30"/>
  <c r="F302" i="30"/>
  <c r="G302" i="30"/>
  <c r="H302" i="30"/>
  <c r="D303" i="30"/>
  <c r="E303" i="30"/>
  <c r="F303" i="30"/>
  <c r="G303" i="30"/>
  <c r="H303" i="30"/>
  <c r="D304" i="30"/>
  <c r="E304" i="30"/>
  <c r="F304" i="30"/>
  <c r="G304" i="30"/>
  <c r="H304" i="30"/>
  <c r="D305" i="30"/>
  <c r="E305" i="30"/>
  <c r="F305" i="30"/>
  <c r="G305" i="30"/>
  <c r="H305" i="30"/>
  <c r="D306" i="30"/>
  <c r="E306" i="30"/>
  <c r="F306" i="30"/>
  <c r="G306" i="30"/>
  <c r="H306" i="30"/>
  <c r="D307" i="30"/>
  <c r="E307" i="30"/>
  <c r="F307" i="30"/>
  <c r="G307" i="30"/>
  <c r="H307" i="30"/>
  <c r="D308" i="30"/>
  <c r="E308" i="30"/>
  <c r="F308" i="30"/>
  <c r="G308" i="30"/>
  <c r="H308" i="30"/>
  <c r="D309" i="30"/>
  <c r="E309" i="30"/>
  <c r="F309" i="30"/>
  <c r="G309" i="30"/>
  <c r="H309" i="30"/>
  <c r="D310" i="30"/>
  <c r="E310" i="30"/>
  <c r="F310" i="30"/>
  <c r="G310" i="30"/>
  <c r="H310" i="30"/>
  <c r="D311" i="30"/>
  <c r="E311" i="30"/>
  <c r="F311" i="30"/>
  <c r="G311" i="30"/>
  <c r="H311" i="30"/>
  <c r="D312" i="30"/>
  <c r="E312" i="30"/>
  <c r="F312" i="30"/>
  <c r="G312" i="30"/>
  <c r="H312" i="30"/>
  <c r="D313" i="30"/>
  <c r="E313" i="30"/>
  <c r="F313" i="30"/>
  <c r="G313" i="30"/>
  <c r="H313" i="30"/>
  <c r="D314" i="30"/>
  <c r="E314" i="30"/>
  <c r="F314" i="30"/>
  <c r="G314" i="30"/>
  <c r="H314" i="30"/>
  <c r="D315" i="30"/>
  <c r="E315" i="30"/>
  <c r="F315" i="30"/>
  <c r="G315" i="30"/>
  <c r="H315" i="30"/>
  <c r="D316" i="30"/>
  <c r="E316" i="30"/>
  <c r="F316" i="30"/>
  <c r="G316" i="30"/>
  <c r="H316" i="30"/>
  <c r="D317" i="30"/>
  <c r="E317" i="30"/>
  <c r="F317" i="30"/>
  <c r="G317" i="30"/>
  <c r="H317" i="30"/>
  <c r="D318" i="30"/>
  <c r="E318" i="30"/>
  <c r="F318" i="30"/>
  <c r="G318" i="30"/>
  <c r="H318" i="30"/>
  <c r="D319" i="30"/>
  <c r="E319" i="30"/>
  <c r="F319" i="30"/>
  <c r="G319" i="30"/>
  <c r="H319" i="30"/>
  <c r="D320" i="30"/>
  <c r="E320" i="30"/>
  <c r="F320" i="30"/>
  <c r="G320" i="30"/>
  <c r="H320" i="30"/>
  <c r="D321" i="30"/>
  <c r="E321" i="30"/>
  <c r="F321" i="30"/>
  <c r="G321" i="30"/>
  <c r="H321" i="30"/>
  <c r="D322" i="30"/>
  <c r="E322" i="30"/>
  <c r="F322" i="30"/>
  <c r="G322" i="30"/>
  <c r="H322" i="30"/>
  <c r="D323" i="30"/>
  <c r="E323" i="30"/>
  <c r="F323" i="30"/>
  <c r="G323" i="30"/>
  <c r="H323" i="30"/>
  <c r="D324" i="30"/>
  <c r="E324" i="30"/>
  <c r="F324" i="30"/>
  <c r="G324" i="30"/>
  <c r="H324" i="30"/>
  <c r="D325" i="30"/>
  <c r="E325" i="30"/>
  <c r="F325" i="30"/>
  <c r="G325" i="30"/>
  <c r="H325" i="30"/>
  <c r="D326" i="30"/>
  <c r="E326" i="30"/>
  <c r="F326" i="30"/>
  <c r="G326" i="30"/>
  <c r="H326" i="30"/>
  <c r="D327" i="30"/>
  <c r="E327" i="30"/>
  <c r="F327" i="30"/>
  <c r="G327" i="30"/>
  <c r="H327" i="30"/>
  <c r="D328" i="30"/>
  <c r="E328" i="30"/>
  <c r="F328" i="30"/>
  <c r="G328" i="30"/>
  <c r="H328" i="30"/>
  <c r="D329" i="30"/>
  <c r="E329" i="30"/>
  <c r="F329" i="30"/>
  <c r="G329" i="30"/>
  <c r="H329" i="30"/>
  <c r="D330" i="30"/>
  <c r="E330" i="30"/>
  <c r="F330" i="30"/>
  <c r="G330" i="30"/>
  <c r="H330" i="30"/>
  <c r="D331" i="30"/>
  <c r="E331" i="30"/>
  <c r="F331" i="30"/>
  <c r="G331" i="30"/>
  <c r="H331" i="30"/>
  <c r="D332" i="30"/>
  <c r="E332" i="30"/>
  <c r="F332" i="30"/>
  <c r="G332" i="30"/>
  <c r="H332" i="30"/>
  <c r="D333" i="30"/>
  <c r="E333" i="30"/>
  <c r="F333" i="30"/>
  <c r="G333" i="30"/>
  <c r="H333" i="30"/>
  <c r="D334" i="30"/>
  <c r="E334" i="30"/>
  <c r="F334" i="30"/>
  <c r="G334" i="30"/>
  <c r="H334" i="30"/>
  <c r="D335" i="30"/>
  <c r="E335" i="30"/>
  <c r="F335" i="30"/>
  <c r="G335" i="30"/>
  <c r="H335" i="30"/>
  <c r="D336" i="30"/>
  <c r="E336" i="30"/>
  <c r="F336" i="30"/>
  <c r="G336" i="30"/>
  <c r="H336" i="30"/>
  <c r="D337" i="30"/>
  <c r="E337" i="30"/>
  <c r="F337" i="30"/>
  <c r="G337" i="30"/>
  <c r="H337" i="30"/>
  <c r="D338" i="30"/>
  <c r="E338" i="30"/>
  <c r="F338" i="30"/>
  <c r="G338" i="30"/>
  <c r="H338" i="30"/>
  <c r="D339" i="30"/>
  <c r="E339" i="30"/>
  <c r="F339" i="30"/>
  <c r="G339" i="30"/>
  <c r="H339" i="30"/>
  <c r="D340" i="30"/>
  <c r="E340" i="30"/>
  <c r="F340" i="30"/>
  <c r="G340" i="30"/>
  <c r="H340" i="30"/>
  <c r="D341" i="30"/>
  <c r="E341" i="30"/>
  <c r="F341" i="30"/>
  <c r="G341" i="30"/>
  <c r="H341" i="30"/>
  <c r="D342" i="30"/>
  <c r="E342" i="30"/>
  <c r="F342" i="30"/>
  <c r="G342" i="30"/>
  <c r="H342" i="30"/>
  <c r="D343" i="30"/>
  <c r="E343" i="30"/>
  <c r="F343" i="30"/>
  <c r="G343" i="30"/>
  <c r="H343" i="30"/>
  <c r="D344" i="30"/>
  <c r="E344" i="30"/>
  <c r="F344" i="30"/>
  <c r="G344" i="30"/>
  <c r="H344" i="30"/>
  <c r="D345" i="30"/>
  <c r="E345" i="30"/>
  <c r="F345" i="30"/>
  <c r="G345" i="30"/>
  <c r="H345" i="30"/>
  <c r="D346" i="30"/>
  <c r="E346" i="30"/>
  <c r="F346" i="30"/>
  <c r="G346" i="30"/>
  <c r="H346" i="30"/>
  <c r="D347" i="30"/>
  <c r="E347" i="30"/>
  <c r="F347" i="30"/>
  <c r="G347" i="30"/>
  <c r="H347" i="30"/>
  <c r="D348" i="30"/>
  <c r="E348" i="30"/>
  <c r="F348" i="30"/>
  <c r="G348" i="30"/>
  <c r="H348" i="30"/>
  <c r="D349" i="30"/>
  <c r="E349" i="30"/>
  <c r="F349" i="30"/>
  <c r="G349" i="30"/>
  <c r="H349" i="30"/>
  <c r="D350" i="30"/>
  <c r="E350" i="30"/>
  <c r="F350" i="30"/>
  <c r="G350" i="30"/>
  <c r="H350" i="30"/>
  <c r="D351" i="30"/>
  <c r="E351" i="30"/>
  <c r="F351" i="30"/>
  <c r="G351" i="30"/>
  <c r="H351" i="30"/>
  <c r="D352" i="30"/>
  <c r="E352" i="30"/>
  <c r="F352" i="30"/>
  <c r="G352" i="30"/>
  <c r="H352" i="30"/>
  <c r="D353" i="30"/>
  <c r="E353" i="30"/>
  <c r="F353" i="30"/>
  <c r="G353" i="30"/>
  <c r="H353" i="30"/>
  <c r="D354" i="30"/>
  <c r="E354" i="30"/>
  <c r="F354" i="30"/>
  <c r="G354" i="30"/>
  <c r="H354" i="30"/>
  <c r="D355" i="30"/>
  <c r="E355" i="30"/>
  <c r="F355" i="30"/>
  <c r="G355" i="30"/>
  <c r="H355" i="30"/>
  <c r="D356" i="30"/>
  <c r="E356" i="30"/>
  <c r="F356" i="30"/>
  <c r="G356" i="30"/>
  <c r="H356" i="30"/>
  <c r="D357" i="30"/>
  <c r="E357" i="30"/>
  <c r="F357" i="30"/>
  <c r="G357" i="30"/>
  <c r="H357" i="30"/>
  <c r="D358" i="30"/>
  <c r="E358" i="30"/>
  <c r="F358" i="30"/>
  <c r="G358" i="30"/>
  <c r="H358" i="30"/>
  <c r="D359" i="30"/>
  <c r="E359" i="30"/>
  <c r="F359" i="30"/>
  <c r="G359" i="30"/>
  <c r="H359" i="30"/>
  <c r="D360" i="30"/>
  <c r="E360" i="30"/>
  <c r="F360" i="30"/>
  <c r="G360" i="30"/>
  <c r="H360" i="30"/>
  <c r="D361" i="30"/>
  <c r="E361" i="30"/>
  <c r="F361" i="30"/>
  <c r="G361" i="30"/>
  <c r="H361" i="30"/>
  <c r="D362" i="30"/>
  <c r="E362" i="30"/>
  <c r="F362" i="30"/>
  <c r="G362" i="30"/>
  <c r="H362" i="30"/>
  <c r="D363" i="30"/>
  <c r="E363" i="30"/>
  <c r="F363" i="30"/>
  <c r="G363" i="30"/>
  <c r="H363" i="30"/>
  <c r="D364" i="30"/>
  <c r="E364" i="30"/>
  <c r="F364" i="30"/>
  <c r="G364" i="30"/>
  <c r="H364" i="30"/>
  <c r="D365" i="30"/>
  <c r="E365" i="30"/>
  <c r="F365" i="30"/>
  <c r="G365" i="30"/>
  <c r="H365" i="30"/>
  <c r="D366" i="30"/>
  <c r="E366" i="30"/>
  <c r="F366" i="30"/>
  <c r="G366" i="30"/>
  <c r="H366" i="30"/>
  <c r="D367" i="30"/>
  <c r="E367" i="30"/>
  <c r="F367" i="30"/>
  <c r="G367" i="30"/>
  <c r="H367" i="30"/>
  <c r="D368" i="30"/>
  <c r="E368" i="30"/>
  <c r="F368" i="30"/>
  <c r="G368" i="30"/>
  <c r="H368" i="30"/>
  <c r="D369" i="30"/>
  <c r="E369" i="30"/>
  <c r="F369" i="30"/>
  <c r="G369" i="30"/>
  <c r="H369" i="30"/>
  <c r="D370" i="30"/>
  <c r="E370" i="30"/>
  <c r="F370" i="30"/>
  <c r="G370" i="30"/>
  <c r="H370" i="30"/>
  <c r="D371" i="30"/>
  <c r="E371" i="30"/>
  <c r="F371" i="30"/>
  <c r="G371" i="30"/>
  <c r="H371" i="30"/>
  <c r="D372" i="30"/>
  <c r="E372" i="30"/>
  <c r="F372" i="30"/>
  <c r="G372" i="30"/>
  <c r="H372" i="30"/>
  <c r="D373" i="30"/>
  <c r="E373" i="30"/>
  <c r="F373" i="30"/>
  <c r="G373" i="30"/>
  <c r="H373" i="30"/>
  <c r="D374" i="30"/>
  <c r="E374" i="30"/>
  <c r="F374" i="30"/>
  <c r="G374" i="30"/>
  <c r="H374" i="30"/>
  <c r="D375" i="30"/>
  <c r="E375" i="30"/>
  <c r="F375" i="30"/>
  <c r="G375" i="30"/>
  <c r="H375" i="30"/>
  <c r="D376" i="30"/>
  <c r="E376" i="30"/>
  <c r="F376" i="30"/>
  <c r="G376" i="30"/>
  <c r="H376" i="30"/>
  <c r="D377" i="30"/>
  <c r="E377" i="30"/>
  <c r="F377" i="30"/>
  <c r="G377" i="30"/>
  <c r="H377" i="30"/>
  <c r="D378" i="30"/>
  <c r="E378" i="30"/>
  <c r="F378" i="30"/>
  <c r="G378" i="30"/>
  <c r="H378" i="30"/>
  <c r="D379" i="30"/>
  <c r="E379" i="30"/>
  <c r="F379" i="30"/>
  <c r="G379" i="30"/>
  <c r="H379" i="30"/>
  <c r="D380" i="30"/>
  <c r="E380" i="30"/>
  <c r="F380" i="30"/>
  <c r="G380" i="30"/>
  <c r="H380" i="30"/>
  <c r="D381" i="30"/>
  <c r="E381" i="30"/>
  <c r="F381" i="30"/>
  <c r="G381" i="30"/>
  <c r="H381" i="30"/>
  <c r="D382" i="30"/>
  <c r="E382" i="30"/>
  <c r="F382" i="30"/>
  <c r="G382" i="30"/>
  <c r="H382" i="30"/>
  <c r="D383" i="30"/>
  <c r="E383" i="30"/>
  <c r="F383" i="30"/>
  <c r="G383" i="30"/>
  <c r="H383" i="30"/>
  <c r="D384" i="30"/>
  <c r="E384" i="30"/>
  <c r="F384" i="30"/>
  <c r="G384" i="30"/>
  <c r="H384" i="30"/>
  <c r="D385" i="30"/>
  <c r="E385" i="30"/>
  <c r="F385" i="30"/>
  <c r="G385" i="30"/>
  <c r="H385" i="30"/>
  <c r="D386" i="30"/>
  <c r="E386" i="30"/>
  <c r="F386" i="30"/>
  <c r="G386" i="30"/>
  <c r="H386" i="30"/>
  <c r="D387" i="30"/>
  <c r="E387" i="30"/>
  <c r="F387" i="30"/>
  <c r="G387" i="30"/>
  <c r="H387" i="30"/>
  <c r="D388" i="30"/>
  <c r="E388" i="30"/>
  <c r="F388" i="30"/>
  <c r="G388" i="30"/>
  <c r="H388" i="30"/>
  <c r="D389" i="30"/>
  <c r="E389" i="30"/>
  <c r="F389" i="30"/>
  <c r="G389" i="30"/>
  <c r="H389" i="30"/>
  <c r="D390" i="30"/>
  <c r="E390" i="30"/>
  <c r="F390" i="30"/>
  <c r="G390" i="30"/>
  <c r="H390" i="30"/>
  <c r="D391" i="30"/>
  <c r="E391" i="30"/>
  <c r="F391" i="30"/>
  <c r="G391" i="30"/>
  <c r="H391" i="30"/>
  <c r="D392" i="30"/>
  <c r="E392" i="30"/>
  <c r="F392" i="30"/>
  <c r="G392" i="30"/>
  <c r="H392" i="30"/>
  <c r="D393" i="30"/>
  <c r="E393" i="30"/>
  <c r="F393" i="30"/>
  <c r="G393" i="30"/>
  <c r="H393" i="30"/>
  <c r="D394" i="30"/>
  <c r="E394" i="30"/>
  <c r="F394" i="30"/>
  <c r="G394" i="30"/>
  <c r="H394" i="30"/>
  <c r="D395" i="30"/>
  <c r="E395" i="30"/>
  <c r="F395" i="30"/>
  <c r="G395" i="30"/>
  <c r="H395" i="30"/>
  <c r="D396" i="30"/>
  <c r="E396" i="30"/>
  <c r="F396" i="30"/>
  <c r="G396" i="30"/>
  <c r="H396" i="30"/>
  <c r="D397" i="30"/>
  <c r="E397" i="30"/>
  <c r="F397" i="30"/>
  <c r="G397" i="30"/>
  <c r="H397" i="30"/>
  <c r="D398" i="30"/>
  <c r="E398" i="30"/>
  <c r="F398" i="30"/>
  <c r="G398" i="30"/>
  <c r="H398" i="30"/>
  <c r="D399" i="30"/>
  <c r="E399" i="30"/>
  <c r="F399" i="30"/>
  <c r="G399" i="30"/>
  <c r="H399" i="30"/>
  <c r="D400" i="30"/>
  <c r="E400" i="30"/>
  <c r="F400" i="30"/>
  <c r="G400" i="30"/>
  <c r="H400" i="30"/>
  <c r="D401" i="30"/>
  <c r="E401" i="30"/>
  <c r="F401" i="30"/>
  <c r="G401" i="30"/>
  <c r="H401" i="30"/>
  <c r="D402" i="30"/>
  <c r="E402" i="30"/>
  <c r="F402" i="30"/>
  <c r="G402" i="30"/>
  <c r="H402" i="30"/>
  <c r="D403" i="30"/>
  <c r="E403" i="30"/>
  <c r="F403" i="30"/>
  <c r="G403" i="30"/>
  <c r="H403" i="30"/>
  <c r="D404" i="30"/>
  <c r="E404" i="30"/>
  <c r="F404" i="30"/>
  <c r="G404" i="30"/>
  <c r="H404" i="30"/>
  <c r="D405" i="30"/>
  <c r="E405" i="30"/>
  <c r="F405" i="30"/>
  <c r="G405" i="30"/>
  <c r="H405" i="30"/>
  <c r="D406" i="30"/>
  <c r="E406" i="30"/>
  <c r="F406" i="30"/>
  <c r="G406" i="30"/>
  <c r="H406" i="30"/>
  <c r="D407" i="30"/>
  <c r="E407" i="30"/>
  <c r="F407" i="30"/>
  <c r="G407" i="30"/>
  <c r="H407" i="30"/>
  <c r="D408" i="30"/>
  <c r="E408" i="30"/>
  <c r="F408" i="30"/>
  <c r="G408" i="30"/>
  <c r="H408" i="30"/>
  <c r="D409" i="30"/>
  <c r="E409" i="30"/>
  <c r="F409" i="30"/>
  <c r="G409" i="30"/>
  <c r="H409" i="30"/>
  <c r="D410" i="30"/>
  <c r="E410" i="30"/>
  <c r="F410" i="30"/>
  <c r="G410" i="30"/>
  <c r="H410" i="30"/>
  <c r="D411" i="30"/>
  <c r="E411" i="30"/>
  <c r="F411" i="30"/>
  <c r="G411" i="30"/>
  <c r="H411" i="30"/>
  <c r="D412" i="30"/>
  <c r="E412" i="30"/>
  <c r="F412" i="30"/>
  <c r="G412" i="30"/>
  <c r="H412" i="30"/>
  <c r="D413" i="30"/>
  <c r="E413" i="30"/>
  <c r="F413" i="30"/>
  <c r="G413" i="30"/>
  <c r="H413" i="30"/>
  <c r="D414" i="30"/>
  <c r="E414" i="30"/>
  <c r="F414" i="30"/>
  <c r="G414" i="30"/>
  <c r="H414" i="30"/>
  <c r="D415" i="30"/>
  <c r="E415" i="30"/>
  <c r="F415" i="30"/>
  <c r="G415" i="30"/>
  <c r="H415" i="30"/>
  <c r="D416" i="30"/>
  <c r="E416" i="30"/>
  <c r="F416" i="30"/>
  <c r="G416" i="30"/>
  <c r="H416" i="30"/>
  <c r="D417" i="30"/>
  <c r="E417" i="30"/>
  <c r="F417" i="30"/>
  <c r="G417" i="30"/>
  <c r="H417" i="30"/>
  <c r="D418" i="30"/>
  <c r="E418" i="30"/>
  <c r="F418" i="30"/>
  <c r="G418" i="30"/>
  <c r="H418" i="30"/>
  <c r="D419" i="30"/>
  <c r="E419" i="30"/>
  <c r="F419" i="30"/>
  <c r="G419" i="30"/>
  <c r="H419" i="30"/>
  <c r="D420" i="30"/>
  <c r="E420" i="30"/>
  <c r="F420" i="30"/>
  <c r="G420" i="30"/>
  <c r="H420" i="30"/>
  <c r="D421" i="30"/>
  <c r="E421" i="30"/>
  <c r="F421" i="30"/>
  <c r="G421" i="30"/>
  <c r="H421" i="30"/>
  <c r="D422" i="30"/>
  <c r="E422" i="30"/>
  <c r="F422" i="30"/>
  <c r="G422" i="30"/>
  <c r="H422" i="30"/>
  <c r="D423" i="30"/>
  <c r="E423" i="30"/>
  <c r="F423" i="30"/>
  <c r="G423" i="30"/>
  <c r="H423" i="30"/>
  <c r="D424" i="30"/>
  <c r="E424" i="30"/>
  <c r="F424" i="30"/>
  <c r="G424" i="30"/>
  <c r="H424" i="30"/>
  <c r="D425" i="30"/>
  <c r="E425" i="30"/>
  <c r="F425" i="30"/>
  <c r="G425" i="30"/>
  <c r="H425" i="30"/>
  <c r="D426" i="30"/>
  <c r="E426" i="30"/>
  <c r="F426" i="30"/>
  <c r="G426" i="30"/>
  <c r="H426" i="30"/>
  <c r="D427" i="30"/>
  <c r="E427" i="30"/>
  <c r="F427" i="30"/>
  <c r="G427" i="30"/>
  <c r="H427" i="30"/>
  <c r="D428" i="30"/>
  <c r="E428" i="30"/>
  <c r="F428" i="30"/>
  <c r="G428" i="30"/>
  <c r="H428" i="30"/>
  <c r="D429" i="30"/>
  <c r="E429" i="30"/>
  <c r="F429" i="30"/>
  <c r="G429" i="30"/>
  <c r="H429" i="30"/>
  <c r="D430" i="30"/>
  <c r="E430" i="30"/>
  <c r="F430" i="30"/>
  <c r="G430" i="30"/>
  <c r="H430" i="30"/>
  <c r="D431" i="30"/>
  <c r="E431" i="30"/>
  <c r="F431" i="30"/>
  <c r="G431" i="30"/>
  <c r="H431" i="30"/>
  <c r="D432" i="30"/>
  <c r="E432" i="30"/>
  <c r="F432" i="30"/>
  <c r="G432" i="30"/>
  <c r="H432" i="30"/>
  <c r="D433" i="30"/>
  <c r="E433" i="30"/>
  <c r="F433" i="30"/>
  <c r="G433" i="30"/>
  <c r="H433" i="30"/>
  <c r="D434" i="30"/>
  <c r="E434" i="30"/>
  <c r="F434" i="30"/>
  <c r="G434" i="30"/>
  <c r="H434" i="30"/>
  <c r="D435" i="30"/>
  <c r="E435" i="30"/>
  <c r="F435" i="30"/>
  <c r="G435" i="30"/>
  <c r="H435" i="30"/>
  <c r="D436" i="30"/>
  <c r="E436" i="30"/>
  <c r="F436" i="30"/>
  <c r="G436" i="30"/>
  <c r="H436" i="30"/>
  <c r="D437" i="30"/>
  <c r="E437" i="30"/>
  <c r="F437" i="30"/>
  <c r="G437" i="30"/>
  <c r="H437" i="30"/>
  <c r="D438" i="30"/>
  <c r="E438" i="30"/>
  <c r="F438" i="30"/>
  <c r="G438" i="30"/>
  <c r="H438" i="30"/>
  <c r="D439" i="30"/>
  <c r="E439" i="30"/>
  <c r="F439" i="30"/>
  <c r="G439" i="30"/>
  <c r="H439" i="30"/>
  <c r="D440" i="30"/>
  <c r="E440" i="30"/>
  <c r="F440" i="30"/>
  <c r="G440" i="30"/>
  <c r="H440" i="30"/>
  <c r="D441" i="30"/>
  <c r="E441" i="30"/>
  <c r="F441" i="30"/>
  <c r="G441" i="30"/>
  <c r="H441" i="30"/>
  <c r="D442" i="30"/>
  <c r="E442" i="30"/>
  <c r="F442" i="30"/>
  <c r="G442" i="30"/>
  <c r="H442" i="30"/>
  <c r="D443" i="30"/>
  <c r="E443" i="30"/>
  <c r="F443" i="30"/>
  <c r="G443" i="30"/>
  <c r="H443" i="30"/>
  <c r="D444" i="30"/>
  <c r="E444" i="30"/>
  <c r="F444" i="30"/>
  <c r="G444" i="30"/>
  <c r="H444" i="30"/>
  <c r="D445" i="30"/>
  <c r="E445" i="30"/>
  <c r="F445" i="30"/>
  <c r="G445" i="30"/>
  <c r="H445" i="30"/>
  <c r="D446" i="30"/>
  <c r="E446" i="30"/>
  <c r="F446" i="30"/>
  <c r="G446" i="30"/>
  <c r="H446" i="30"/>
  <c r="D447" i="30"/>
  <c r="E447" i="30"/>
  <c r="F447" i="30"/>
  <c r="G447" i="30"/>
  <c r="H447" i="30"/>
  <c r="D448" i="30"/>
  <c r="E448" i="30"/>
  <c r="F448" i="30"/>
  <c r="G448" i="30"/>
  <c r="H448" i="30"/>
  <c r="D449" i="30"/>
  <c r="E449" i="30"/>
  <c r="F449" i="30"/>
  <c r="G449" i="30"/>
  <c r="H449" i="30"/>
  <c r="D450" i="30"/>
  <c r="E450" i="30"/>
  <c r="F450" i="30"/>
  <c r="G450" i="30"/>
  <c r="H450" i="30"/>
  <c r="D451" i="30"/>
  <c r="E451" i="30"/>
  <c r="F451" i="30"/>
  <c r="G451" i="30"/>
  <c r="H451" i="30"/>
  <c r="D452" i="30"/>
  <c r="E452" i="30"/>
  <c r="F452" i="30"/>
  <c r="G452" i="30"/>
  <c r="H452" i="30"/>
  <c r="D453" i="30"/>
  <c r="E453" i="30"/>
  <c r="F453" i="30"/>
  <c r="G453" i="30"/>
  <c r="H453" i="30"/>
  <c r="D454" i="30"/>
  <c r="E454" i="30"/>
  <c r="F454" i="30"/>
  <c r="G454" i="30"/>
  <c r="H454" i="30"/>
  <c r="D455" i="30"/>
  <c r="E455" i="30"/>
  <c r="F455" i="30"/>
  <c r="G455" i="30"/>
  <c r="H455" i="30"/>
  <c r="D456" i="30"/>
  <c r="E456" i="30"/>
  <c r="F456" i="30"/>
  <c r="G456" i="30"/>
  <c r="H456" i="30"/>
  <c r="D457" i="30"/>
  <c r="E457" i="30"/>
  <c r="F457" i="30"/>
  <c r="G457" i="30"/>
  <c r="H457" i="30"/>
  <c r="D458" i="30"/>
  <c r="E458" i="30"/>
  <c r="F458" i="30"/>
  <c r="G458" i="30"/>
  <c r="H458" i="30"/>
  <c r="D459" i="30"/>
  <c r="E459" i="30"/>
  <c r="F459" i="30"/>
  <c r="G459" i="30"/>
  <c r="H459" i="30"/>
  <c r="D460" i="30"/>
  <c r="E460" i="30"/>
  <c r="F460" i="30"/>
  <c r="G460" i="30"/>
  <c r="H460" i="30"/>
  <c r="D461" i="30"/>
  <c r="E461" i="30"/>
  <c r="F461" i="30"/>
  <c r="G461" i="30"/>
  <c r="H461" i="30"/>
  <c r="D462" i="30"/>
  <c r="E462" i="30"/>
  <c r="F462" i="30"/>
  <c r="G462" i="30"/>
  <c r="H462" i="30"/>
  <c r="D463" i="30"/>
  <c r="E463" i="30"/>
  <c r="F463" i="30"/>
  <c r="G463" i="30"/>
  <c r="H463" i="30"/>
  <c r="D464" i="30"/>
  <c r="E464" i="30"/>
  <c r="F464" i="30"/>
  <c r="G464" i="30"/>
  <c r="H464" i="30"/>
  <c r="D465" i="30"/>
  <c r="E465" i="30"/>
  <c r="F465" i="30"/>
  <c r="G465" i="30"/>
  <c r="H465" i="30"/>
  <c r="D466" i="30"/>
  <c r="E466" i="30"/>
  <c r="F466" i="30"/>
  <c r="G466" i="30"/>
  <c r="H466" i="30"/>
  <c r="D467" i="30"/>
  <c r="E467" i="30"/>
  <c r="F467" i="30"/>
  <c r="G467" i="30"/>
  <c r="H467" i="30"/>
  <c r="D468" i="30"/>
  <c r="E468" i="30"/>
  <c r="F468" i="30"/>
  <c r="G468" i="30"/>
  <c r="H468" i="30"/>
  <c r="D469" i="30"/>
  <c r="E469" i="30"/>
  <c r="F469" i="30"/>
  <c r="G469" i="30"/>
  <c r="H469" i="30"/>
  <c r="D470" i="30"/>
  <c r="E470" i="30"/>
  <c r="F470" i="30"/>
  <c r="G470" i="30"/>
  <c r="H470" i="30"/>
  <c r="D471" i="30"/>
  <c r="E471" i="30"/>
  <c r="F471" i="30"/>
  <c r="G471" i="30"/>
  <c r="H471" i="30"/>
  <c r="D472" i="30"/>
  <c r="E472" i="30"/>
  <c r="F472" i="30"/>
  <c r="G472" i="30"/>
  <c r="H472" i="30"/>
  <c r="D473" i="30"/>
  <c r="E473" i="30"/>
  <c r="F473" i="30"/>
  <c r="G473" i="30"/>
  <c r="H473" i="30"/>
  <c r="D474" i="30"/>
  <c r="E474" i="30"/>
  <c r="F474" i="30"/>
  <c r="G474" i="30"/>
  <c r="H474" i="30"/>
  <c r="D475" i="30"/>
  <c r="E475" i="30"/>
  <c r="F475" i="30"/>
  <c r="G475" i="30"/>
  <c r="H475" i="30"/>
  <c r="D476" i="30"/>
  <c r="E476" i="30"/>
  <c r="F476" i="30"/>
  <c r="G476" i="30"/>
  <c r="H476" i="30"/>
  <c r="D477" i="30"/>
  <c r="E477" i="30"/>
  <c r="F477" i="30"/>
  <c r="G477" i="30"/>
  <c r="H477" i="30"/>
  <c r="D478" i="30"/>
  <c r="E478" i="30"/>
  <c r="F478" i="30"/>
  <c r="G478" i="30"/>
  <c r="H478" i="30"/>
  <c r="D479" i="30"/>
  <c r="E479" i="30"/>
  <c r="F479" i="30"/>
  <c r="G479" i="30"/>
  <c r="H479" i="30"/>
  <c r="D480" i="30"/>
  <c r="E480" i="30"/>
  <c r="F480" i="30"/>
  <c r="G480" i="30"/>
  <c r="H480" i="30"/>
  <c r="D481" i="30"/>
  <c r="E481" i="30"/>
  <c r="F481" i="30"/>
  <c r="G481" i="30"/>
  <c r="H481" i="30"/>
  <c r="D482" i="30"/>
  <c r="E482" i="30"/>
  <c r="F482" i="30"/>
  <c r="G482" i="30"/>
  <c r="H482" i="30"/>
  <c r="D483" i="30"/>
  <c r="E483" i="30"/>
  <c r="F483" i="30"/>
  <c r="G483" i="30"/>
  <c r="H483" i="30"/>
  <c r="D484" i="30"/>
  <c r="E484" i="30"/>
  <c r="F484" i="30"/>
  <c r="G484" i="30"/>
  <c r="H484" i="30"/>
  <c r="D485" i="30"/>
  <c r="E485" i="30"/>
  <c r="F485" i="30"/>
  <c r="G485" i="30"/>
  <c r="H485" i="30"/>
  <c r="D486" i="30"/>
  <c r="E486" i="30"/>
  <c r="F486" i="30"/>
  <c r="G486" i="30"/>
  <c r="H486" i="30"/>
  <c r="D487" i="30"/>
  <c r="E487" i="30"/>
  <c r="F487" i="30"/>
  <c r="G487" i="30"/>
  <c r="H487" i="30"/>
  <c r="D488" i="30"/>
  <c r="E488" i="30"/>
  <c r="F488" i="30"/>
  <c r="G488" i="30"/>
  <c r="H488" i="30"/>
  <c r="D489" i="30"/>
  <c r="E489" i="30"/>
  <c r="F489" i="30"/>
  <c r="G489" i="30"/>
  <c r="H489" i="30"/>
  <c r="D490" i="30"/>
  <c r="E490" i="30"/>
  <c r="F490" i="30"/>
  <c r="G490" i="30"/>
  <c r="H490" i="30"/>
  <c r="D491" i="30"/>
  <c r="E491" i="30"/>
  <c r="F491" i="30"/>
  <c r="G491" i="30"/>
  <c r="H491" i="30"/>
  <c r="D492" i="30"/>
  <c r="E492" i="30"/>
  <c r="F492" i="30"/>
  <c r="G492" i="30"/>
  <c r="H492" i="30"/>
  <c r="D493" i="30"/>
  <c r="E493" i="30"/>
  <c r="F493" i="30"/>
  <c r="G493" i="30"/>
  <c r="H493" i="30"/>
  <c r="D494" i="30"/>
  <c r="E494" i="30"/>
  <c r="F494" i="30"/>
  <c r="G494" i="30"/>
  <c r="H494" i="30"/>
  <c r="D495" i="30"/>
  <c r="E495" i="30"/>
  <c r="F495" i="30"/>
  <c r="G495" i="30"/>
  <c r="H495" i="30"/>
  <c r="D496" i="30"/>
  <c r="E496" i="30"/>
  <c r="F496" i="30"/>
  <c r="G496" i="30"/>
  <c r="H496" i="30"/>
  <c r="D497" i="30"/>
  <c r="E497" i="30"/>
  <c r="F497" i="30"/>
  <c r="G497" i="30"/>
  <c r="H497" i="30"/>
  <c r="D498" i="30"/>
  <c r="E498" i="30"/>
  <c r="F498" i="30"/>
  <c r="G498" i="30"/>
  <c r="H498" i="30"/>
  <c r="D499" i="30"/>
  <c r="E499" i="30"/>
  <c r="F499" i="30"/>
  <c r="G499" i="30"/>
  <c r="H499" i="30"/>
  <c r="D500" i="30"/>
  <c r="E500" i="30"/>
  <c r="F500" i="30"/>
  <c r="G500" i="30"/>
  <c r="H500" i="30"/>
  <c r="D501" i="30"/>
  <c r="E501" i="30"/>
  <c r="F501" i="30"/>
  <c r="G501" i="30"/>
  <c r="H501" i="30"/>
  <c r="D502" i="30"/>
  <c r="E502" i="30"/>
  <c r="F502" i="30"/>
  <c r="G502" i="30"/>
  <c r="H502" i="30"/>
  <c r="D503" i="30"/>
  <c r="E503" i="30"/>
  <c r="F503" i="30"/>
  <c r="G503" i="30"/>
  <c r="H503" i="30"/>
  <c r="D504" i="30"/>
  <c r="E504" i="30"/>
  <c r="F504" i="30"/>
  <c r="G504" i="30"/>
  <c r="H504" i="30"/>
  <c r="D505" i="30"/>
  <c r="E505" i="30"/>
  <c r="F505" i="30"/>
  <c r="G505" i="30"/>
  <c r="H505" i="30"/>
  <c r="D506" i="30"/>
  <c r="E506" i="30"/>
  <c r="F506" i="30"/>
  <c r="G506" i="30"/>
  <c r="H506" i="30"/>
  <c r="D507" i="30"/>
  <c r="E507" i="30"/>
  <c r="F507" i="30"/>
  <c r="G507" i="30"/>
  <c r="H507" i="30"/>
  <c r="D508" i="30"/>
  <c r="E508" i="30"/>
  <c r="F508" i="30"/>
  <c r="G508" i="30"/>
  <c r="H508" i="30"/>
  <c r="D509" i="30"/>
  <c r="E509" i="30"/>
  <c r="F509" i="30"/>
  <c r="G509" i="30"/>
  <c r="H509" i="30"/>
  <c r="D510" i="30"/>
  <c r="E510" i="30"/>
  <c r="F510" i="30"/>
  <c r="G510" i="30"/>
  <c r="H510" i="30"/>
  <c r="D511" i="30"/>
  <c r="E511" i="30"/>
  <c r="F511" i="30"/>
  <c r="G511" i="30"/>
  <c r="H511" i="30"/>
  <c r="D512" i="30"/>
  <c r="E512" i="30"/>
  <c r="F512" i="30"/>
  <c r="G512" i="30"/>
  <c r="H512" i="30"/>
  <c r="D513" i="30"/>
  <c r="E513" i="30"/>
  <c r="F513" i="30"/>
  <c r="G513" i="30"/>
  <c r="H513" i="30"/>
  <c r="D514" i="30"/>
  <c r="E514" i="30"/>
  <c r="F514" i="30"/>
  <c r="G514" i="30"/>
  <c r="H514" i="30"/>
  <c r="D515" i="30"/>
  <c r="E515" i="30"/>
  <c r="F515" i="30"/>
  <c r="G515" i="30"/>
  <c r="H515" i="30"/>
  <c r="D516" i="30"/>
  <c r="E516" i="30"/>
  <c r="F516" i="30"/>
  <c r="G516" i="30"/>
  <c r="H516" i="30"/>
  <c r="D517" i="30"/>
  <c r="E517" i="30"/>
  <c r="F517" i="30"/>
  <c r="G517" i="30"/>
  <c r="H517" i="30"/>
  <c r="D518" i="30"/>
  <c r="E518" i="30"/>
  <c r="F518" i="30"/>
  <c r="G518" i="30"/>
  <c r="H518" i="30"/>
  <c r="D519" i="30"/>
  <c r="E519" i="30"/>
  <c r="F519" i="30"/>
  <c r="G519" i="30"/>
  <c r="H519" i="30"/>
  <c r="D520" i="30"/>
  <c r="E520" i="30"/>
  <c r="F520" i="30"/>
  <c r="G520" i="30"/>
  <c r="H520" i="30"/>
  <c r="D521" i="30"/>
  <c r="E521" i="30"/>
  <c r="F521" i="30"/>
  <c r="G521" i="30"/>
  <c r="H521" i="30"/>
  <c r="D522" i="30"/>
  <c r="E522" i="30"/>
  <c r="F522" i="30"/>
  <c r="G522" i="30"/>
  <c r="H522" i="30"/>
  <c r="D523" i="30"/>
  <c r="E523" i="30"/>
  <c r="F523" i="30"/>
  <c r="G523" i="30"/>
  <c r="H523" i="30"/>
  <c r="D524" i="30"/>
  <c r="E524" i="30"/>
  <c r="F524" i="30"/>
  <c r="G524" i="30"/>
  <c r="H524" i="30"/>
  <c r="D525" i="30"/>
  <c r="E525" i="30"/>
  <c r="F525" i="30"/>
  <c r="G525" i="30"/>
  <c r="H525" i="30"/>
  <c r="D526" i="30"/>
  <c r="E526" i="30"/>
  <c r="F526" i="30"/>
  <c r="G526" i="30"/>
  <c r="H526" i="30"/>
  <c r="D527" i="30"/>
  <c r="E527" i="30"/>
  <c r="F527" i="30"/>
  <c r="G527" i="30"/>
  <c r="H527" i="30"/>
  <c r="D528" i="30"/>
  <c r="E528" i="30"/>
  <c r="F528" i="30"/>
  <c r="G528" i="30"/>
  <c r="H528" i="30"/>
  <c r="D529" i="30"/>
  <c r="E529" i="30"/>
  <c r="F529" i="30"/>
  <c r="G529" i="30"/>
  <c r="H529" i="30"/>
  <c r="D530" i="30"/>
  <c r="E530" i="30"/>
  <c r="F530" i="30"/>
  <c r="G530" i="30"/>
  <c r="H530" i="30"/>
  <c r="D531" i="30"/>
  <c r="E531" i="30"/>
  <c r="F531" i="30"/>
  <c r="G531" i="30"/>
  <c r="H531" i="30"/>
  <c r="D532" i="30"/>
  <c r="E532" i="30"/>
  <c r="F532" i="30"/>
  <c r="G532" i="30"/>
  <c r="H532" i="30"/>
  <c r="D533" i="30"/>
  <c r="E533" i="30"/>
  <c r="F533" i="30"/>
  <c r="G533" i="30"/>
  <c r="H533" i="30"/>
  <c r="D534" i="30"/>
  <c r="E534" i="30"/>
  <c r="F534" i="30"/>
  <c r="G534" i="30"/>
  <c r="H534" i="30"/>
  <c r="D535" i="30"/>
  <c r="E535" i="30"/>
  <c r="F535" i="30"/>
  <c r="G535" i="30"/>
  <c r="H535" i="30"/>
  <c r="D536" i="30"/>
  <c r="E536" i="30"/>
  <c r="F536" i="30"/>
  <c r="G536" i="30"/>
  <c r="H536" i="30"/>
  <c r="D537" i="30"/>
  <c r="E537" i="30"/>
  <c r="F537" i="30"/>
  <c r="G537" i="30"/>
  <c r="H537" i="30"/>
  <c r="D538" i="30"/>
  <c r="E538" i="30"/>
  <c r="F538" i="30"/>
  <c r="G538" i="30"/>
  <c r="H538" i="30"/>
  <c r="D539" i="30"/>
  <c r="E539" i="30"/>
  <c r="F539" i="30"/>
  <c r="G539" i="30"/>
  <c r="H539" i="30"/>
  <c r="D540" i="30"/>
  <c r="E540" i="30"/>
  <c r="F540" i="30"/>
  <c r="G540" i="30"/>
  <c r="H540" i="30"/>
  <c r="D541" i="30"/>
  <c r="E541" i="30"/>
  <c r="F541" i="30"/>
  <c r="G541" i="30"/>
  <c r="H541" i="30"/>
  <c r="D542" i="30"/>
  <c r="E542" i="30"/>
  <c r="F542" i="30"/>
  <c r="G542" i="30"/>
  <c r="H542" i="30"/>
  <c r="D543" i="30"/>
  <c r="E543" i="30"/>
  <c r="F543" i="30"/>
  <c r="G543" i="30"/>
  <c r="H543" i="30"/>
  <c r="D544" i="30"/>
  <c r="E544" i="30"/>
  <c r="F544" i="30"/>
  <c r="G544" i="30"/>
  <c r="H544" i="30"/>
  <c r="D545" i="30"/>
  <c r="E545" i="30"/>
  <c r="F545" i="30"/>
  <c r="G545" i="30"/>
  <c r="H545" i="30"/>
  <c r="D546" i="30"/>
  <c r="E546" i="30"/>
  <c r="F546" i="30"/>
  <c r="G546" i="30"/>
  <c r="H546" i="30"/>
  <c r="D547" i="30"/>
  <c r="E547" i="30"/>
  <c r="F547" i="30"/>
  <c r="G547" i="30"/>
  <c r="H547" i="30"/>
  <c r="D548" i="30"/>
  <c r="E548" i="30"/>
  <c r="F548" i="30"/>
  <c r="G548" i="30"/>
  <c r="H548" i="30"/>
  <c r="D549" i="30"/>
  <c r="E549" i="30"/>
  <c r="F549" i="30"/>
  <c r="G549" i="30"/>
  <c r="H549" i="30"/>
  <c r="D550" i="30"/>
  <c r="E550" i="30"/>
  <c r="F550" i="30"/>
  <c r="G550" i="30"/>
  <c r="H550" i="30"/>
  <c r="D551" i="30"/>
  <c r="E551" i="30"/>
  <c r="F551" i="30"/>
  <c r="G551" i="30"/>
  <c r="H551" i="30"/>
  <c r="D552" i="30"/>
  <c r="E552" i="30"/>
  <c r="F552" i="30"/>
  <c r="G552" i="30"/>
  <c r="H552" i="30"/>
  <c r="D553" i="30"/>
  <c r="E553" i="30"/>
  <c r="F553" i="30"/>
  <c r="G553" i="30"/>
  <c r="H553" i="30"/>
  <c r="D554" i="30"/>
  <c r="E554" i="30"/>
  <c r="F554" i="30"/>
  <c r="G554" i="30"/>
  <c r="H554" i="30"/>
  <c r="D555" i="30"/>
  <c r="E555" i="30"/>
  <c r="F555" i="30"/>
  <c r="G555" i="30"/>
  <c r="H555" i="30"/>
  <c r="D556" i="30"/>
  <c r="E556" i="30"/>
  <c r="F556" i="30"/>
  <c r="G556" i="30"/>
  <c r="H556" i="30"/>
  <c r="D557" i="30"/>
  <c r="E557" i="30"/>
  <c r="F557" i="30"/>
  <c r="G557" i="30"/>
  <c r="H557" i="30"/>
  <c r="D558" i="30"/>
  <c r="E558" i="30"/>
  <c r="F558" i="30"/>
  <c r="G558" i="30"/>
  <c r="H558" i="30"/>
  <c r="D559" i="30"/>
  <c r="E559" i="30"/>
  <c r="F559" i="30"/>
  <c r="G559" i="30"/>
  <c r="H559" i="30"/>
  <c r="D560" i="30"/>
  <c r="E560" i="30"/>
  <c r="F560" i="30"/>
  <c r="G560" i="30"/>
  <c r="H560" i="30"/>
  <c r="D561" i="30"/>
  <c r="E561" i="30"/>
  <c r="F561" i="30"/>
  <c r="G561" i="30"/>
  <c r="H561" i="30"/>
  <c r="D562" i="30"/>
  <c r="E562" i="30"/>
  <c r="F562" i="30"/>
  <c r="G562" i="30"/>
  <c r="H562" i="30"/>
  <c r="D563" i="30"/>
  <c r="E563" i="30"/>
  <c r="F563" i="30"/>
  <c r="G563" i="30"/>
  <c r="H563" i="30"/>
  <c r="D564" i="30"/>
  <c r="E564" i="30"/>
  <c r="F564" i="30"/>
  <c r="G564" i="30"/>
  <c r="H564" i="30"/>
  <c r="D565" i="30"/>
  <c r="E565" i="30"/>
  <c r="F565" i="30"/>
  <c r="G565" i="30"/>
  <c r="H565" i="30"/>
  <c r="D566" i="30"/>
  <c r="E566" i="30"/>
  <c r="F566" i="30"/>
  <c r="G566" i="30"/>
  <c r="H566" i="30"/>
  <c r="D567" i="30"/>
  <c r="E567" i="30"/>
  <c r="F567" i="30"/>
  <c r="G567" i="30"/>
  <c r="H567" i="30"/>
  <c r="D568" i="30"/>
  <c r="E568" i="30"/>
  <c r="F568" i="30"/>
  <c r="G568" i="30"/>
  <c r="H568" i="30"/>
  <c r="D569" i="30"/>
  <c r="E569" i="30"/>
  <c r="F569" i="30"/>
  <c r="G569" i="30"/>
  <c r="H569" i="30"/>
  <c r="D570" i="30"/>
  <c r="E570" i="30"/>
  <c r="F570" i="30"/>
  <c r="G570" i="30"/>
  <c r="H570" i="30"/>
  <c r="D571" i="30"/>
  <c r="E571" i="30"/>
  <c r="F571" i="30"/>
  <c r="G571" i="30"/>
  <c r="H571" i="30"/>
  <c r="D572" i="30"/>
  <c r="E572" i="30"/>
  <c r="F572" i="30"/>
  <c r="G572" i="30"/>
  <c r="H572" i="30"/>
  <c r="D573" i="30"/>
  <c r="E573" i="30"/>
  <c r="F573" i="30"/>
  <c r="G573" i="30"/>
  <c r="H573" i="30"/>
  <c r="D574" i="30"/>
  <c r="E574" i="30"/>
  <c r="F574" i="30"/>
  <c r="G574" i="30"/>
  <c r="H574" i="30"/>
  <c r="D575" i="30"/>
  <c r="E575" i="30"/>
  <c r="F575" i="30"/>
  <c r="G575" i="30"/>
  <c r="H575" i="30"/>
  <c r="D576" i="30"/>
  <c r="E576" i="30"/>
  <c r="F576" i="30"/>
  <c r="G576" i="30"/>
  <c r="H576" i="30"/>
  <c r="D577" i="30"/>
  <c r="E577" i="30"/>
  <c r="F577" i="30"/>
  <c r="G577" i="30"/>
  <c r="H577" i="30"/>
  <c r="D578" i="30"/>
  <c r="E578" i="30"/>
  <c r="F578" i="30"/>
  <c r="G578" i="30"/>
  <c r="H578" i="30"/>
  <c r="D579" i="30"/>
  <c r="E579" i="30"/>
  <c r="F579" i="30"/>
  <c r="G579" i="30"/>
  <c r="H579" i="30"/>
  <c r="D580" i="30"/>
  <c r="E580" i="30"/>
  <c r="F580" i="30"/>
  <c r="G580" i="30"/>
  <c r="H580" i="30"/>
  <c r="D581" i="30"/>
  <c r="E581" i="30"/>
  <c r="F581" i="30"/>
  <c r="G581" i="30"/>
  <c r="H581" i="30"/>
  <c r="D582" i="30"/>
  <c r="E582" i="30"/>
  <c r="F582" i="30"/>
  <c r="G582" i="30"/>
  <c r="H582" i="30"/>
  <c r="D583" i="30"/>
  <c r="E583" i="30"/>
  <c r="F583" i="30"/>
  <c r="G583" i="30"/>
  <c r="H583" i="30"/>
  <c r="D584" i="30"/>
  <c r="E584" i="30"/>
  <c r="F584" i="30"/>
  <c r="G584" i="30"/>
  <c r="H584" i="30"/>
  <c r="D585" i="30"/>
  <c r="E585" i="30"/>
  <c r="F585" i="30"/>
  <c r="G585" i="30"/>
  <c r="H585" i="30"/>
  <c r="D586" i="30"/>
  <c r="E586" i="30"/>
  <c r="F586" i="30"/>
  <c r="G586" i="30"/>
  <c r="H586" i="30"/>
  <c r="D587" i="30"/>
  <c r="E587" i="30"/>
  <c r="F587" i="30"/>
  <c r="G587" i="30"/>
  <c r="H587" i="30"/>
  <c r="D588" i="30"/>
  <c r="E588" i="30"/>
  <c r="F588" i="30"/>
  <c r="G588" i="30"/>
  <c r="H588" i="30"/>
  <c r="D589" i="30"/>
  <c r="E589" i="30"/>
  <c r="F589" i="30"/>
  <c r="G589" i="30"/>
  <c r="H589" i="30"/>
  <c r="D590" i="30"/>
  <c r="E590" i="30"/>
  <c r="F590" i="30"/>
  <c r="G590" i="30"/>
  <c r="H590" i="30"/>
  <c r="D591" i="30"/>
  <c r="E591" i="30"/>
  <c r="F591" i="30"/>
  <c r="G591" i="30"/>
  <c r="H591" i="30"/>
  <c r="D592" i="30"/>
  <c r="E592" i="30"/>
  <c r="F592" i="30"/>
  <c r="G592" i="30"/>
  <c r="H592" i="30"/>
  <c r="D593" i="30"/>
  <c r="E593" i="30"/>
  <c r="F593" i="30"/>
  <c r="G593" i="30"/>
  <c r="H593" i="30"/>
  <c r="D594" i="30"/>
  <c r="E594" i="30"/>
  <c r="F594" i="30"/>
  <c r="G594" i="30"/>
  <c r="H594" i="30"/>
  <c r="D595" i="30"/>
  <c r="E595" i="30"/>
  <c r="F595" i="30"/>
  <c r="G595" i="30"/>
  <c r="H595" i="30"/>
  <c r="D596" i="30"/>
  <c r="E596" i="30"/>
  <c r="F596" i="30"/>
  <c r="G596" i="30"/>
  <c r="H596" i="30"/>
  <c r="D597" i="30"/>
  <c r="E597" i="30"/>
  <c r="F597" i="30"/>
  <c r="G597" i="30"/>
  <c r="H597" i="30"/>
  <c r="D598" i="30"/>
  <c r="E598" i="30"/>
  <c r="F598" i="30"/>
  <c r="G598" i="30"/>
  <c r="H598" i="30"/>
  <c r="D599" i="30"/>
  <c r="E599" i="30"/>
  <c r="F599" i="30"/>
  <c r="G599" i="30"/>
  <c r="H599" i="30"/>
  <c r="D600" i="30"/>
  <c r="E600" i="30"/>
  <c r="F600" i="30"/>
  <c r="G600" i="30"/>
  <c r="H600" i="30"/>
  <c r="D601" i="30"/>
  <c r="E601" i="30"/>
  <c r="F601" i="30"/>
  <c r="G601" i="30"/>
  <c r="H601" i="30"/>
  <c r="D602" i="30"/>
  <c r="E602" i="30"/>
  <c r="F602" i="30"/>
  <c r="G602" i="30"/>
  <c r="H602" i="30"/>
  <c r="D603" i="30"/>
  <c r="E603" i="30"/>
  <c r="F603" i="30"/>
  <c r="G603" i="30"/>
  <c r="H603" i="30"/>
  <c r="D604" i="30"/>
  <c r="E604" i="30"/>
  <c r="F604" i="30"/>
  <c r="G604" i="30"/>
  <c r="H604" i="30"/>
  <c r="D605" i="30"/>
  <c r="E605" i="30"/>
  <c r="F605" i="30"/>
  <c r="G605" i="30"/>
  <c r="H605" i="30"/>
  <c r="D606" i="30"/>
  <c r="E606" i="30"/>
  <c r="F606" i="30"/>
  <c r="G606" i="30"/>
  <c r="H606" i="30"/>
  <c r="D607" i="30"/>
  <c r="E607" i="30"/>
  <c r="F607" i="30"/>
  <c r="G607" i="30"/>
  <c r="H607" i="30"/>
  <c r="D608" i="30"/>
  <c r="E608" i="30"/>
  <c r="F608" i="30"/>
  <c r="G608" i="30"/>
  <c r="H608" i="30"/>
  <c r="D609" i="30"/>
  <c r="E609" i="30"/>
  <c r="F609" i="30"/>
  <c r="G609" i="30"/>
  <c r="H609" i="30"/>
  <c r="D610" i="30"/>
  <c r="E610" i="30"/>
  <c r="F610" i="30"/>
  <c r="G610" i="30"/>
  <c r="H610" i="30"/>
  <c r="D611" i="30"/>
  <c r="E611" i="30"/>
  <c r="F611" i="30"/>
  <c r="G611" i="30"/>
  <c r="H611" i="30"/>
  <c r="D612" i="30"/>
  <c r="E612" i="30"/>
  <c r="F612" i="30"/>
  <c r="G612" i="30"/>
  <c r="H612" i="30"/>
  <c r="D613" i="30"/>
  <c r="E613" i="30"/>
  <c r="F613" i="30"/>
  <c r="G613" i="30"/>
  <c r="H613" i="30"/>
  <c r="D614" i="30"/>
  <c r="E614" i="30"/>
  <c r="F614" i="30"/>
  <c r="G614" i="30"/>
  <c r="H614" i="30"/>
  <c r="D615" i="30"/>
  <c r="E615" i="30"/>
  <c r="F615" i="30"/>
  <c r="G615" i="30"/>
  <c r="H615" i="30"/>
  <c r="D616" i="30"/>
  <c r="E616" i="30"/>
  <c r="F616" i="30"/>
  <c r="G616" i="30"/>
  <c r="H616" i="30"/>
  <c r="D617" i="30"/>
  <c r="E617" i="30"/>
  <c r="F617" i="30"/>
  <c r="G617" i="30"/>
  <c r="H617" i="30"/>
  <c r="D618" i="30"/>
  <c r="E618" i="30"/>
  <c r="F618" i="30"/>
  <c r="G618" i="30"/>
  <c r="H618" i="30"/>
  <c r="D619" i="30"/>
  <c r="E619" i="30"/>
  <c r="F619" i="30"/>
  <c r="G619" i="30"/>
  <c r="H619" i="30"/>
  <c r="D620" i="30"/>
  <c r="E620" i="30"/>
  <c r="F620" i="30"/>
  <c r="G620" i="30"/>
  <c r="H620" i="30"/>
  <c r="D621" i="30"/>
  <c r="E621" i="30"/>
  <c r="F621" i="30"/>
  <c r="G621" i="30"/>
  <c r="H621" i="30"/>
  <c r="D622" i="30"/>
  <c r="E622" i="30"/>
  <c r="F622" i="30"/>
  <c r="G622" i="30"/>
  <c r="H622" i="30"/>
  <c r="D623" i="30"/>
  <c r="E623" i="30"/>
  <c r="F623" i="30"/>
  <c r="G623" i="30"/>
  <c r="H623" i="30"/>
  <c r="D624" i="30"/>
  <c r="E624" i="30"/>
  <c r="F624" i="30"/>
  <c r="G624" i="30"/>
  <c r="H624" i="30"/>
  <c r="D625" i="30"/>
  <c r="E625" i="30"/>
  <c r="F625" i="30"/>
  <c r="G625" i="30"/>
  <c r="H625" i="30"/>
  <c r="D626" i="30"/>
  <c r="E626" i="30"/>
  <c r="F626" i="30"/>
  <c r="G626" i="30"/>
  <c r="H626" i="30"/>
  <c r="D627" i="30"/>
  <c r="E627" i="30"/>
  <c r="F627" i="30"/>
  <c r="G627" i="30"/>
  <c r="H627" i="30"/>
  <c r="D628" i="30"/>
  <c r="E628" i="30"/>
  <c r="F628" i="30"/>
  <c r="G628" i="30"/>
  <c r="H628" i="30"/>
  <c r="D629" i="30"/>
  <c r="E629" i="30"/>
  <c r="F629" i="30"/>
  <c r="G629" i="30"/>
  <c r="H629" i="30"/>
  <c r="D630" i="30"/>
  <c r="E630" i="30"/>
  <c r="F630" i="30"/>
  <c r="G630" i="30"/>
  <c r="H630" i="30"/>
  <c r="D631" i="30"/>
  <c r="E631" i="30"/>
  <c r="F631" i="30"/>
  <c r="G631" i="30"/>
  <c r="H631" i="30"/>
  <c r="D632" i="30"/>
  <c r="E632" i="30"/>
  <c r="F632" i="30"/>
  <c r="G632" i="30"/>
  <c r="H632" i="30"/>
  <c r="D633" i="30"/>
  <c r="E633" i="30"/>
  <c r="F633" i="30"/>
  <c r="G633" i="30"/>
  <c r="H633" i="30"/>
  <c r="D634" i="30"/>
  <c r="E634" i="30"/>
  <c r="F634" i="30"/>
  <c r="G634" i="30"/>
  <c r="H634" i="30"/>
  <c r="D635" i="30"/>
  <c r="E635" i="30"/>
  <c r="F635" i="30"/>
  <c r="G635" i="30"/>
  <c r="H635" i="30"/>
  <c r="D636" i="30"/>
  <c r="E636" i="30"/>
  <c r="F636" i="30"/>
  <c r="G636" i="30"/>
  <c r="H636" i="30"/>
  <c r="D637" i="30"/>
  <c r="E637" i="30"/>
  <c r="F637" i="30"/>
  <c r="G637" i="30"/>
  <c r="H637" i="30"/>
  <c r="D638" i="30"/>
  <c r="E638" i="30"/>
  <c r="F638" i="30"/>
  <c r="G638" i="30"/>
  <c r="H638" i="30"/>
  <c r="D639" i="30"/>
  <c r="E639" i="30"/>
  <c r="F639" i="30"/>
  <c r="G639" i="30"/>
  <c r="H639" i="30"/>
  <c r="D640" i="30"/>
  <c r="E640" i="30"/>
  <c r="F640" i="30"/>
  <c r="G640" i="30"/>
  <c r="H640" i="30"/>
  <c r="D641" i="30"/>
  <c r="E641" i="30"/>
  <c r="F641" i="30"/>
  <c r="G641" i="30"/>
  <c r="H641" i="30"/>
  <c r="D642" i="30"/>
  <c r="E642" i="30"/>
  <c r="F642" i="30"/>
  <c r="G642" i="30"/>
  <c r="H642" i="30"/>
  <c r="D643" i="30"/>
  <c r="E643" i="30"/>
  <c r="F643" i="30"/>
  <c r="G643" i="30"/>
  <c r="H643" i="30"/>
  <c r="D644" i="30"/>
  <c r="E644" i="30"/>
  <c r="F644" i="30"/>
  <c r="G644" i="30"/>
  <c r="H644" i="30"/>
  <c r="D645" i="30"/>
  <c r="E645" i="30"/>
  <c r="F645" i="30"/>
  <c r="G645" i="30"/>
  <c r="H645" i="30"/>
  <c r="D646" i="30"/>
  <c r="E646" i="30"/>
  <c r="F646" i="30"/>
  <c r="G646" i="30"/>
  <c r="H646" i="30"/>
  <c r="D647" i="30"/>
  <c r="E647" i="30"/>
  <c r="F647" i="30"/>
  <c r="G647" i="30"/>
  <c r="H647" i="30"/>
  <c r="D648" i="30"/>
  <c r="E648" i="30"/>
  <c r="F648" i="30"/>
  <c r="G648" i="30"/>
  <c r="H648" i="30"/>
  <c r="D649" i="30"/>
  <c r="E649" i="30"/>
  <c r="F649" i="30"/>
  <c r="G649" i="30"/>
  <c r="H649" i="30"/>
  <c r="D650" i="30"/>
  <c r="E650" i="30"/>
  <c r="F650" i="30"/>
  <c r="G650" i="30"/>
  <c r="H650" i="30"/>
  <c r="D651" i="30"/>
  <c r="E651" i="30"/>
  <c r="F651" i="30"/>
  <c r="G651" i="30"/>
  <c r="H651" i="30"/>
  <c r="D652" i="30"/>
  <c r="E652" i="30"/>
  <c r="F652" i="30"/>
  <c r="G652" i="30"/>
  <c r="H652" i="30"/>
  <c r="D653" i="30"/>
  <c r="E653" i="30"/>
  <c r="F653" i="30"/>
  <c r="G653" i="30"/>
  <c r="H653" i="30"/>
  <c r="D654" i="30"/>
  <c r="E654" i="30"/>
  <c r="F654" i="30"/>
  <c r="G654" i="30"/>
  <c r="H654" i="30"/>
  <c r="D655" i="30"/>
  <c r="E655" i="30"/>
  <c r="F655" i="30"/>
  <c r="G655" i="30"/>
  <c r="H655" i="30"/>
  <c r="D656" i="30"/>
  <c r="E656" i="30"/>
  <c r="F656" i="30"/>
  <c r="G656" i="30"/>
  <c r="H656" i="30"/>
  <c r="D657" i="30"/>
  <c r="E657" i="30"/>
  <c r="F657" i="30"/>
  <c r="G657" i="30"/>
  <c r="H657" i="30"/>
  <c r="D658" i="30"/>
  <c r="E658" i="30"/>
  <c r="F658" i="30"/>
  <c r="G658" i="30"/>
  <c r="H658" i="30"/>
  <c r="D659" i="30"/>
  <c r="E659" i="30"/>
  <c r="F659" i="30"/>
  <c r="G659" i="30"/>
  <c r="H659" i="30"/>
  <c r="D660" i="30"/>
  <c r="E660" i="30"/>
  <c r="F660" i="30"/>
  <c r="G660" i="30"/>
  <c r="H660" i="30"/>
  <c r="D661" i="30"/>
  <c r="E661" i="30"/>
  <c r="F661" i="30"/>
  <c r="G661" i="30"/>
  <c r="H661" i="30"/>
  <c r="D662" i="30"/>
  <c r="E662" i="30"/>
  <c r="F662" i="30"/>
  <c r="G662" i="30"/>
  <c r="H662" i="30"/>
  <c r="D663" i="30"/>
  <c r="E663" i="30"/>
  <c r="F663" i="30"/>
  <c r="G663" i="30"/>
  <c r="H663" i="30"/>
  <c r="D664" i="30"/>
  <c r="E664" i="30"/>
  <c r="F664" i="30"/>
  <c r="G664" i="30"/>
  <c r="H664" i="30"/>
  <c r="D665" i="30"/>
  <c r="E665" i="30"/>
  <c r="F665" i="30"/>
  <c r="G665" i="30"/>
  <c r="H665" i="30"/>
  <c r="D666" i="30"/>
  <c r="E666" i="30"/>
  <c r="F666" i="30"/>
  <c r="G666" i="30"/>
  <c r="H666" i="30"/>
  <c r="D667" i="30"/>
  <c r="E667" i="30"/>
  <c r="F667" i="30"/>
  <c r="G667" i="30"/>
  <c r="H667" i="30"/>
  <c r="D668" i="30"/>
  <c r="E668" i="30"/>
  <c r="F668" i="30"/>
  <c r="G668" i="30"/>
  <c r="H668" i="30"/>
  <c r="D669" i="30"/>
  <c r="E669" i="30"/>
  <c r="F669" i="30"/>
  <c r="G669" i="30"/>
  <c r="H669" i="30"/>
  <c r="D670" i="30"/>
  <c r="E670" i="30"/>
  <c r="F670" i="30"/>
  <c r="G670" i="30"/>
  <c r="H670" i="30"/>
  <c r="D671" i="30"/>
  <c r="E671" i="30"/>
  <c r="F671" i="30"/>
  <c r="G671" i="30"/>
  <c r="H671" i="30"/>
  <c r="D672" i="30"/>
  <c r="E672" i="30"/>
  <c r="F672" i="30"/>
  <c r="G672" i="30"/>
  <c r="H672" i="30"/>
  <c r="D673" i="30"/>
  <c r="E673" i="30"/>
  <c r="F673" i="30"/>
  <c r="G673" i="30"/>
  <c r="H673" i="30"/>
  <c r="D674" i="30"/>
  <c r="E674" i="30"/>
  <c r="F674" i="30"/>
  <c r="G674" i="30"/>
  <c r="H674" i="30"/>
  <c r="D675" i="30"/>
  <c r="E675" i="30"/>
  <c r="F675" i="30"/>
  <c r="G675" i="30"/>
  <c r="H675" i="30"/>
  <c r="D676" i="30"/>
  <c r="E676" i="30"/>
  <c r="F676" i="30"/>
  <c r="G676" i="30"/>
  <c r="H676" i="30"/>
  <c r="D677" i="30"/>
  <c r="E677" i="30"/>
  <c r="F677" i="30"/>
  <c r="G677" i="30"/>
  <c r="H677" i="30"/>
  <c r="D678" i="30"/>
  <c r="E678" i="30"/>
  <c r="F678" i="30"/>
  <c r="G678" i="30"/>
  <c r="H678" i="30"/>
  <c r="D679" i="30"/>
  <c r="E679" i="30"/>
  <c r="F679" i="30"/>
  <c r="G679" i="30"/>
  <c r="H679" i="30"/>
  <c r="D680" i="30"/>
  <c r="E680" i="30"/>
  <c r="F680" i="30"/>
  <c r="G680" i="30"/>
  <c r="H680" i="30"/>
  <c r="D681" i="30"/>
  <c r="E681" i="30"/>
  <c r="F681" i="30"/>
  <c r="G681" i="30"/>
  <c r="H681" i="30"/>
  <c r="D682" i="30"/>
  <c r="E682" i="30"/>
  <c r="F682" i="30"/>
  <c r="G682" i="30"/>
  <c r="H682" i="30"/>
  <c r="D683" i="30"/>
  <c r="E683" i="30"/>
  <c r="F683" i="30"/>
  <c r="G683" i="30"/>
  <c r="H683" i="30"/>
  <c r="D684" i="30"/>
  <c r="E684" i="30"/>
  <c r="F684" i="30"/>
  <c r="G684" i="30"/>
  <c r="H684" i="30"/>
  <c r="D685" i="30"/>
  <c r="E685" i="30"/>
  <c r="F685" i="30"/>
  <c r="G685" i="30"/>
  <c r="H685" i="30"/>
  <c r="D686" i="30"/>
  <c r="E686" i="30"/>
  <c r="F686" i="30"/>
  <c r="G686" i="30"/>
  <c r="H686" i="30"/>
  <c r="D687" i="30"/>
  <c r="E687" i="30"/>
  <c r="F687" i="30"/>
  <c r="G687" i="30"/>
  <c r="H687" i="30"/>
  <c r="D688" i="30"/>
  <c r="E688" i="30"/>
  <c r="F688" i="30"/>
  <c r="G688" i="30"/>
  <c r="H688" i="30"/>
  <c r="D689" i="30"/>
  <c r="E689" i="30"/>
  <c r="F689" i="30"/>
  <c r="G689" i="30"/>
  <c r="H689" i="30"/>
  <c r="D690" i="30"/>
  <c r="E690" i="30"/>
  <c r="F690" i="30"/>
  <c r="G690" i="30"/>
  <c r="H690" i="30"/>
  <c r="D691" i="30"/>
  <c r="E691" i="30"/>
  <c r="F691" i="30"/>
  <c r="G691" i="30"/>
  <c r="H691" i="30"/>
  <c r="D692" i="30"/>
  <c r="E692" i="30"/>
  <c r="F692" i="30"/>
  <c r="G692" i="30"/>
  <c r="H692" i="30"/>
  <c r="D693" i="30"/>
  <c r="E693" i="30"/>
  <c r="F693" i="30"/>
  <c r="G693" i="30"/>
  <c r="H693" i="30"/>
  <c r="D694" i="30"/>
  <c r="E694" i="30"/>
  <c r="F694" i="30"/>
  <c r="G694" i="30"/>
  <c r="H694" i="30"/>
  <c r="D695" i="30"/>
  <c r="E695" i="30"/>
  <c r="F695" i="30"/>
  <c r="G695" i="30"/>
  <c r="H695" i="30"/>
  <c r="D696" i="30"/>
  <c r="E696" i="30"/>
  <c r="F696" i="30"/>
  <c r="G696" i="30"/>
  <c r="H696" i="30"/>
  <c r="D697" i="30"/>
  <c r="E697" i="30"/>
  <c r="F697" i="30"/>
  <c r="G697" i="30"/>
  <c r="H697" i="30"/>
  <c r="D698" i="30"/>
  <c r="E698" i="30"/>
  <c r="F698" i="30"/>
  <c r="G698" i="30"/>
  <c r="H698" i="30"/>
  <c r="D699" i="30"/>
  <c r="E699" i="30"/>
  <c r="F699" i="30"/>
  <c r="G699" i="30"/>
  <c r="H699" i="30"/>
  <c r="D700" i="30"/>
  <c r="E700" i="30"/>
  <c r="F700" i="30"/>
  <c r="G700" i="30"/>
  <c r="H700" i="30"/>
  <c r="D701" i="30"/>
  <c r="E701" i="30"/>
  <c r="F701" i="30"/>
  <c r="G701" i="30"/>
  <c r="H701" i="30"/>
  <c r="D702" i="30"/>
  <c r="E702" i="30"/>
  <c r="F702" i="30"/>
  <c r="G702" i="30"/>
  <c r="H702" i="30"/>
  <c r="D703" i="30"/>
  <c r="E703" i="30"/>
  <c r="F703" i="30"/>
  <c r="G703" i="30"/>
  <c r="H703" i="30"/>
  <c r="D704" i="30"/>
  <c r="E704" i="30"/>
  <c r="F704" i="30"/>
  <c r="G704" i="30"/>
  <c r="H704" i="30"/>
  <c r="D705" i="30"/>
  <c r="E705" i="30"/>
  <c r="F705" i="30"/>
  <c r="G705" i="30"/>
  <c r="H705" i="30"/>
  <c r="D706" i="30"/>
  <c r="E706" i="30"/>
  <c r="F706" i="30"/>
  <c r="G706" i="30"/>
  <c r="H706" i="30"/>
  <c r="D707" i="30"/>
  <c r="E707" i="30"/>
  <c r="F707" i="30"/>
  <c r="G707" i="30"/>
  <c r="H707" i="30"/>
  <c r="D708" i="30"/>
  <c r="E708" i="30"/>
  <c r="F708" i="30"/>
  <c r="G708" i="30"/>
  <c r="H708" i="30"/>
  <c r="D709" i="30"/>
  <c r="E709" i="30"/>
  <c r="F709" i="30"/>
  <c r="G709" i="30"/>
  <c r="H709" i="30"/>
  <c r="D710" i="30"/>
  <c r="E710" i="30"/>
  <c r="F710" i="30"/>
  <c r="G710" i="30"/>
  <c r="H710" i="30"/>
  <c r="D711" i="30"/>
  <c r="E711" i="30"/>
  <c r="F711" i="30"/>
  <c r="G711" i="30"/>
  <c r="H711" i="30"/>
  <c r="D712" i="30"/>
  <c r="E712" i="30"/>
  <c r="F712" i="30"/>
  <c r="G712" i="30"/>
  <c r="H712" i="30"/>
  <c r="D713" i="30"/>
  <c r="E713" i="30"/>
  <c r="F713" i="30"/>
  <c r="G713" i="30"/>
  <c r="H713" i="30"/>
  <c r="D714" i="30"/>
  <c r="E714" i="30"/>
  <c r="F714" i="30"/>
  <c r="G714" i="30"/>
  <c r="H714" i="30"/>
  <c r="D715" i="30"/>
  <c r="E715" i="30"/>
  <c r="F715" i="30"/>
  <c r="G715" i="30"/>
  <c r="H715" i="30"/>
  <c r="D716" i="30"/>
  <c r="E716" i="30"/>
  <c r="F716" i="30"/>
  <c r="G716" i="30"/>
  <c r="H716" i="30"/>
  <c r="D717" i="30"/>
  <c r="E717" i="30"/>
  <c r="F717" i="30"/>
  <c r="G717" i="30"/>
  <c r="H717" i="30"/>
  <c r="D718" i="30"/>
  <c r="E718" i="30"/>
  <c r="F718" i="30"/>
  <c r="G718" i="30"/>
  <c r="H718" i="30"/>
  <c r="D719" i="30"/>
  <c r="E719" i="30"/>
  <c r="F719" i="30"/>
  <c r="G719" i="30"/>
  <c r="H719" i="30"/>
  <c r="D720" i="30"/>
  <c r="E720" i="30"/>
  <c r="F720" i="30"/>
  <c r="G720" i="30"/>
  <c r="H720" i="30"/>
  <c r="D721" i="30"/>
  <c r="E721" i="30"/>
  <c r="F721" i="30"/>
  <c r="G721" i="30"/>
  <c r="H721" i="30"/>
  <c r="D722" i="30"/>
  <c r="E722" i="30"/>
  <c r="F722" i="30"/>
  <c r="G722" i="30"/>
  <c r="H722" i="30"/>
  <c r="D723" i="30"/>
  <c r="E723" i="30"/>
  <c r="F723" i="30"/>
  <c r="G723" i="30"/>
  <c r="H723" i="30"/>
  <c r="D724" i="30"/>
  <c r="E724" i="30"/>
  <c r="F724" i="30"/>
  <c r="G724" i="30"/>
  <c r="H724" i="30"/>
  <c r="D725" i="30"/>
  <c r="E725" i="30"/>
  <c r="F725" i="30"/>
  <c r="G725" i="30"/>
  <c r="H725" i="30"/>
  <c r="D726" i="30"/>
  <c r="E726" i="30"/>
  <c r="F726" i="30"/>
  <c r="G726" i="30"/>
  <c r="H726" i="30"/>
  <c r="D727" i="30"/>
  <c r="E727" i="30"/>
  <c r="F727" i="30"/>
  <c r="G727" i="30"/>
  <c r="H727" i="30"/>
  <c r="D728" i="30"/>
  <c r="E728" i="30"/>
  <c r="F728" i="30"/>
  <c r="G728" i="30"/>
  <c r="H728" i="30"/>
  <c r="D729" i="30"/>
  <c r="E729" i="30"/>
  <c r="F729" i="30"/>
  <c r="G729" i="30"/>
  <c r="H729" i="30"/>
  <c r="D730" i="30"/>
  <c r="E730" i="30"/>
  <c r="F730" i="30"/>
  <c r="G730" i="30"/>
  <c r="H730" i="30"/>
  <c r="D731" i="30"/>
  <c r="E731" i="30"/>
  <c r="F731" i="30"/>
  <c r="G731" i="30"/>
  <c r="H731" i="30"/>
  <c r="D732" i="30"/>
  <c r="E732" i="30"/>
  <c r="F732" i="30"/>
  <c r="G732" i="30"/>
  <c r="H732" i="30"/>
  <c r="D733" i="30"/>
  <c r="E733" i="30"/>
  <c r="F733" i="30"/>
  <c r="G733" i="30"/>
  <c r="H733" i="30"/>
  <c r="D734" i="30"/>
  <c r="E734" i="30"/>
  <c r="F734" i="30"/>
  <c r="G734" i="30"/>
  <c r="H734" i="30"/>
  <c r="D735" i="30"/>
  <c r="E735" i="30"/>
  <c r="F735" i="30"/>
  <c r="G735" i="30"/>
  <c r="H735" i="30"/>
  <c r="D736" i="30"/>
  <c r="E736" i="30"/>
  <c r="F736" i="30"/>
  <c r="G736" i="30"/>
  <c r="H736" i="30"/>
  <c r="D737" i="30"/>
  <c r="E737" i="30"/>
  <c r="F737" i="30"/>
  <c r="G737" i="30"/>
  <c r="H737" i="30"/>
  <c r="D738" i="30"/>
  <c r="E738" i="30"/>
  <c r="F738" i="30"/>
  <c r="G738" i="30"/>
  <c r="H738" i="30"/>
  <c r="D739" i="30"/>
  <c r="E739" i="30"/>
  <c r="F739" i="30"/>
  <c r="G739" i="30"/>
  <c r="H739" i="30"/>
  <c r="D740" i="30"/>
  <c r="E740" i="30"/>
  <c r="F740" i="30"/>
  <c r="G740" i="30"/>
  <c r="H740" i="30"/>
  <c r="D741" i="30"/>
  <c r="E741" i="30"/>
  <c r="F741" i="30"/>
  <c r="G741" i="30"/>
  <c r="H741" i="30"/>
  <c r="D742" i="30"/>
  <c r="E742" i="30"/>
  <c r="F742" i="30"/>
  <c r="G742" i="30"/>
  <c r="H742" i="30"/>
  <c r="D743" i="30"/>
  <c r="E743" i="30"/>
  <c r="F743" i="30"/>
  <c r="G743" i="30"/>
  <c r="H743" i="30"/>
  <c r="D744" i="30"/>
  <c r="E744" i="30"/>
  <c r="F744" i="30"/>
  <c r="G744" i="30"/>
  <c r="H744" i="30"/>
  <c r="D745" i="30"/>
  <c r="E745" i="30"/>
  <c r="F745" i="30"/>
  <c r="G745" i="30"/>
  <c r="H745" i="30"/>
  <c r="D746" i="30"/>
  <c r="E746" i="30"/>
  <c r="F746" i="30"/>
  <c r="G746" i="30"/>
  <c r="H746" i="30"/>
  <c r="D747" i="30"/>
  <c r="E747" i="30"/>
  <c r="F747" i="30"/>
  <c r="G747" i="30"/>
  <c r="H747" i="30"/>
  <c r="D748" i="30"/>
  <c r="E748" i="30"/>
  <c r="F748" i="30"/>
  <c r="G748" i="30"/>
  <c r="H748" i="30"/>
  <c r="D749" i="30"/>
  <c r="E749" i="30"/>
  <c r="F749" i="30"/>
  <c r="G749" i="30"/>
  <c r="H749" i="30"/>
  <c r="D750" i="30"/>
  <c r="E750" i="30"/>
  <c r="F750" i="30"/>
  <c r="G750" i="30"/>
  <c r="H750" i="30"/>
  <c r="D751" i="30"/>
  <c r="E751" i="30"/>
  <c r="F751" i="30"/>
  <c r="G751" i="30"/>
  <c r="H751" i="30"/>
  <c r="D752" i="30"/>
  <c r="E752" i="30"/>
  <c r="F752" i="30"/>
  <c r="G752" i="30"/>
  <c r="H752" i="30"/>
  <c r="D753" i="30"/>
  <c r="E753" i="30"/>
  <c r="F753" i="30"/>
  <c r="G753" i="30"/>
  <c r="H753" i="30"/>
  <c r="D754" i="30"/>
  <c r="E754" i="30"/>
  <c r="F754" i="30"/>
  <c r="G754" i="30"/>
  <c r="H754" i="30"/>
  <c r="D755" i="30"/>
  <c r="E755" i="30"/>
  <c r="F755" i="30"/>
  <c r="G755" i="30"/>
  <c r="H755" i="30"/>
  <c r="D756" i="30"/>
  <c r="E756" i="30"/>
  <c r="F756" i="30"/>
  <c r="G756" i="30"/>
  <c r="H756" i="30"/>
  <c r="D757" i="30"/>
  <c r="E757" i="30"/>
  <c r="F757" i="30"/>
  <c r="G757" i="30"/>
  <c r="H757" i="30"/>
  <c r="D758" i="30"/>
  <c r="E758" i="30"/>
  <c r="F758" i="30"/>
  <c r="G758" i="30"/>
  <c r="H758" i="30"/>
  <c r="D759" i="30"/>
  <c r="E759" i="30"/>
  <c r="F759" i="30"/>
  <c r="G759" i="30"/>
  <c r="H759" i="30"/>
  <c r="D760" i="30"/>
  <c r="E760" i="30"/>
  <c r="F760" i="30"/>
  <c r="G760" i="30"/>
  <c r="H760" i="30"/>
  <c r="D761" i="30"/>
  <c r="E761" i="30"/>
  <c r="F761" i="30"/>
  <c r="G761" i="30"/>
  <c r="H761" i="30"/>
  <c r="D762" i="30"/>
  <c r="E762" i="30"/>
  <c r="F762" i="30"/>
  <c r="G762" i="30"/>
  <c r="H762" i="30"/>
  <c r="D763" i="30"/>
  <c r="E763" i="30"/>
  <c r="F763" i="30"/>
  <c r="G763" i="30"/>
  <c r="H763" i="30"/>
  <c r="D764" i="30"/>
  <c r="E764" i="30"/>
  <c r="F764" i="30"/>
  <c r="G764" i="30"/>
  <c r="H764" i="30"/>
  <c r="D765" i="30"/>
  <c r="E765" i="30"/>
  <c r="F765" i="30"/>
  <c r="G765" i="30"/>
  <c r="H765" i="30"/>
  <c r="D766" i="30"/>
  <c r="E766" i="30"/>
  <c r="F766" i="30"/>
  <c r="G766" i="30"/>
  <c r="H766" i="30"/>
  <c r="D767" i="30"/>
  <c r="E767" i="30"/>
  <c r="F767" i="30"/>
  <c r="G767" i="30"/>
  <c r="H767" i="30"/>
  <c r="D768" i="30"/>
  <c r="E768" i="30"/>
  <c r="F768" i="30"/>
  <c r="G768" i="30"/>
  <c r="H768" i="30"/>
  <c r="D769" i="30"/>
  <c r="E769" i="30"/>
  <c r="F769" i="30"/>
  <c r="G769" i="30"/>
  <c r="H769" i="30"/>
  <c r="D770" i="30"/>
  <c r="E770" i="30"/>
  <c r="F770" i="30"/>
  <c r="G770" i="30"/>
  <c r="H770" i="30"/>
  <c r="D771" i="30"/>
  <c r="E771" i="30"/>
  <c r="F771" i="30"/>
  <c r="G771" i="30"/>
  <c r="H771" i="30"/>
  <c r="D772" i="30"/>
  <c r="E772" i="30"/>
  <c r="F772" i="30"/>
  <c r="G772" i="30"/>
  <c r="H772" i="30"/>
  <c r="D773" i="30"/>
  <c r="E773" i="30"/>
  <c r="F773" i="30"/>
  <c r="G773" i="30"/>
  <c r="H773" i="30"/>
  <c r="D774" i="30"/>
  <c r="E774" i="30"/>
  <c r="F774" i="30"/>
  <c r="G774" i="30"/>
  <c r="H774" i="30"/>
  <c r="D775" i="30"/>
  <c r="E775" i="30"/>
  <c r="F775" i="30"/>
  <c r="G775" i="30"/>
  <c r="H775" i="30"/>
  <c r="D776" i="30"/>
  <c r="E776" i="30"/>
  <c r="F776" i="30"/>
  <c r="G776" i="30"/>
  <c r="H776" i="30"/>
  <c r="D777" i="30"/>
  <c r="E777" i="30"/>
  <c r="F777" i="30"/>
  <c r="G777" i="30"/>
  <c r="H777" i="30"/>
  <c r="D778" i="30"/>
  <c r="E778" i="30"/>
  <c r="F778" i="30"/>
  <c r="G778" i="30"/>
  <c r="H778" i="30"/>
  <c r="D779" i="30"/>
  <c r="E779" i="30"/>
  <c r="F779" i="30"/>
  <c r="G779" i="30"/>
  <c r="H779" i="30"/>
  <c r="D780" i="30"/>
  <c r="E780" i="30"/>
  <c r="F780" i="30"/>
  <c r="G780" i="30"/>
  <c r="H780" i="30"/>
  <c r="D781" i="30"/>
  <c r="E781" i="30"/>
  <c r="F781" i="30"/>
  <c r="G781" i="30"/>
  <c r="H781" i="30"/>
  <c r="D782" i="30"/>
  <c r="E782" i="30"/>
  <c r="F782" i="30"/>
  <c r="G782" i="30"/>
  <c r="H782" i="30"/>
  <c r="D783" i="30"/>
  <c r="E783" i="30"/>
  <c r="F783" i="30"/>
  <c r="G783" i="30"/>
  <c r="H783" i="30"/>
  <c r="D784" i="30"/>
  <c r="E784" i="30"/>
  <c r="F784" i="30"/>
  <c r="G784" i="30"/>
  <c r="H784" i="30"/>
  <c r="D785" i="30"/>
  <c r="E785" i="30"/>
  <c r="F785" i="30"/>
  <c r="G785" i="30"/>
  <c r="H785" i="30"/>
  <c r="D786" i="30"/>
  <c r="E786" i="30"/>
  <c r="F786" i="30"/>
  <c r="G786" i="30"/>
  <c r="H786" i="30"/>
  <c r="D787" i="30"/>
  <c r="E787" i="30"/>
  <c r="F787" i="30"/>
  <c r="G787" i="30"/>
  <c r="H787" i="30"/>
  <c r="D788" i="30"/>
  <c r="E788" i="30"/>
  <c r="F788" i="30"/>
  <c r="G788" i="30"/>
  <c r="H788" i="30"/>
  <c r="D789" i="30"/>
  <c r="E789" i="30"/>
  <c r="F789" i="30"/>
  <c r="G789" i="30"/>
  <c r="H789" i="30"/>
  <c r="D790" i="30"/>
  <c r="E790" i="30"/>
  <c r="F790" i="30"/>
  <c r="G790" i="30"/>
  <c r="H790" i="30"/>
  <c r="D791" i="30"/>
  <c r="E791" i="30"/>
  <c r="F791" i="30"/>
  <c r="G791" i="30"/>
  <c r="H791" i="30"/>
  <c r="D792" i="30"/>
  <c r="E792" i="30"/>
  <c r="F792" i="30"/>
  <c r="G792" i="30"/>
  <c r="H792" i="30"/>
  <c r="D793" i="30"/>
  <c r="E793" i="30"/>
  <c r="F793" i="30"/>
  <c r="G793" i="30"/>
  <c r="H793" i="30"/>
  <c r="D794" i="30"/>
  <c r="E794" i="30"/>
  <c r="F794" i="30"/>
  <c r="G794" i="30"/>
  <c r="H794" i="30"/>
  <c r="D795" i="30"/>
  <c r="E795" i="30"/>
  <c r="F795" i="30"/>
  <c r="G795" i="30"/>
  <c r="H795" i="30"/>
  <c r="D796" i="30"/>
  <c r="E796" i="30"/>
  <c r="F796" i="30"/>
  <c r="G796" i="30"/>
  <c r="H796" i="30"/>
  <c r="D797" i="30"/>
  <c r="E797" i="30"/>
  <c r="F797" i="30"/>
  <c r="G797" i="30"/>
  <c r="H797" i="30"/>
  <c r="D798" i="30"/>
  <c r="E798" i="30"/>
  <c r="F798" i="30"/>
  <c r="G798" i="30"/>
  <c r="H798" i="30"/>
  <c r="D799" i="30"/>
  <c r="E799" i="30"/>
  <c r="F799" i="30"/>
  <c r="G799" i="30"/>
  <c r="H799" i="30"/>
  <c r="D800" i="30"/>
  <c r="E800" i="30"/>
  <c r="F800" i="30"/>
  <c r="G800" i="30"/>
  <c r="H800" i="30"/>
  <c r="D801" i="30"/>
  <c r="E801" i="30"/>
  <c r="F801" i="30"/>
  <c r="G801" i="30"/>
  <c r="H801" i="30"/>
  <c r="D802" i="30"/>
  <c r="E802" i="30"/>
  <c r="F802" i="30"/>
  <c r="G802" i="30"/>
  <c r="H802" i="30"/>
  <c r="D803" i="30"/>
  <c r="E803" i="30"/>
  <c r="F803" i="30"/>
  <c r="G803" i="30"/>
  <c r="H803" i="30"/>
  <c r="D804" i="30"/>
  <c r="E804" i="30"/>
  <c r="F804" i="30"/>
  <c r="G804" i="30"/>
  <c r="H804" i="30"/>
  <c r="D805" i="30"/>
  <c r="E805" i="30"/>
  <c r="F805" i="30"/>
  <c r="G805" i="30"/>
  <c r="H805" i="30"/>
  <c r="D806" i="30"/>
  <c r="E806" i="30"/>
  <c r="F806" i="30"/>
  <c r="G806" i="30"/>
  <c r="H806" i="30"/>
  <c r="D807" i="30"/>
  <c r="E807" i="30"/>
  <c r="F807" i="30"/>
  <c r="G807" i="30"/>
  <c r="H807" i="30"/>
  <c r="D808" i="30"/>
  <c r="E808" i="30"/>
  <c r="F808" i="30"/>
  <c r="G808" i="30"/>
  <c r="H808" i="30"/>
  <c r="D809" i="30"/>
  <c r="E809" i="30"/>
  <c r="F809" i="30"/>
  <c r="G809" i="30"/>
  <c r="H809" i="30"/>
  <c r="D810" i="30"/>
  <c r="E810" i="30"/>
  <c r="F810" i="30"/>
  <c r="G810" i="30"/>
  <c r="H810" i="30"/>
  <c r="D811" i="30"/>
  <c r="E811" i="30"/>
  <c r="F811" i="30"/>
  <c r="G811" i="30"/>
  <c r="H811" i="30"/>
  <c r="D812" i="30"/>
  <c r="E812" i="30"/>
  <c r="F812" i="30"/>
  <c r="G812" i="30"/>
  <c r="H812" i="30"/>
  <c r="D813" i="30"/>
  <c r="E813" i="30"/>
  <c r="F813" i="30"/>
  <c r="G813" i="30"/>
  <c r="H813" i="30"/>
  <c r="D814" i="30"/>
  <c r="E814" i="30"/>
  <c r="F814" i="30"/>
  <c r="G814" i="30"/>
  <c r="H814" i="30"/>
  <c r="D815" i="30"/>
  <c r="E815" i="30"/>
  <c r="F815" i="30"/>
  <c r="G815" i="30"/>
  <c r="H815" i="30"/>
  <c r="D816" i="30"/>
  <c r="E816" i="30"/>
  <c r="F816" i="30"/>
  <c r="G816" i="30"/>
  <c r="H816" i="30"/>
  <c r="D817" i="30"/>
  <c r="E817" i="30"/>
  <c r="F817" i="30"/>
  <c r="G817" i="30"/>
  <c r="H817" i="30"/>
  <c r="D818" i="30"/>
  <c r="E818" i="30"/>
  <c r="F818" i="30"/>
  <c r="G818" i="30"/>
  <c r="H818" i="30"/>
  <c r="D819" i="30"/>
  <c r="E819" i="30"/>
  <c r="F819" i="30"/>
  <c r="G819" i="30"/>
  <c r="H819" i="30"/>
  <c r="D820" i="30"/>
  <c r="E820" i="30"/>
  <c r="F820" i="30"/>
  <c r="G820" i="30"/>
  <c r="H820" i="30"/>
  <c r="D821" i="30"/>
  <c r="E821" i="30"/>
  <c r="F821" i="30"/>
  <c r="G821" i="30"/>
  <c r="H821" i="30"/>
  <c r="D822" i="30"/>
  <c r="E822" i="30"/>
  <c r="F822" i="30"/>
  <c r="G822" i="30"/>
  <c r="H822" i="30"/>
  <c r="D823" i="30"/>
  <c r="E823" i="30"/>
  <c r="F823" i="30"/>
  <c r="G823" i="30"/>
  <c r="H823" i="30"/>
  <c r="D824" i="30"/>
  <c r="E824" i="30"/>
  <c r="F824" i="30"/>
  <c r="G824" i="30"/>
  <c r="H824" i="30"/>
  <c r="D825" i="30"/>
  <c r="E825" i="30"/>
  <c r="F825" i="30"/>
  <c r="G825" i="30"/>
  <c r="H825" i="30"/>
  <c r="D826" i="30"/>
  <c r="E826" i="30"/>
  <c r="F826" i="30"/>
  <c r="G826" i="30"/>
  <c r="H826" i="30"/>
  <c r="D827" i="30"/>
  <c r="E827" i="30"/>
  <c r="F827" i="30"/>
  <c r="G827" i="30"/>
  <c r="H827" i="30"/>
  <c r="D828" i="30"/>
  <c r="E828" i="30"/>
  <c r="F828" i="30"/>
  <c r="G828" i="30"/>
  <c r="H828" i="30"/>
  <c r="D829" i="30"/>
  <c r="E829" i="30"/>
  <c r="F829" i="30"/>
  <c r="G829" i="30"/>
  <c r="H829" i="30"/>
  <c r="D830" i="30"/>
  <c r="E830" i="30"/>
  <c r="F830" i="30"/>
  <c r="G830" i="30"/>
  <c r="H830" i="30"/>
  <c r="D831" i="30"/>
  <c r="E831" i="30"/>
  <c r="F831" i="30"/>
  <c r="G831" i="30"/>
  <c r="H831" i="30"/>
  <c r="D832" i="30"/>
  <c r="E832" i="30"/>
  <c r="F832" i="30"/>
  <c r="G832" i="30"/>
  <c r="H832" i="30"/>
  <c r="D833" i="30"/>
  <c r="E833" i="30"/>
  <c r="F833" i="30"/>
  <c r="G833" i="30"/>
  <c r="H833" i="30"/>
  <c r="D834" i="30"/>
  <c r="E834" i="30"/>
  <c r="F834" i="30"/>
  <c r="G834" i="30"/>
  <c r="H834" i="30"/>
  <c r="D835" i="30"/>
  <c r="E835" i="30"/>
  <c r="F835" i="30"/>
  <c r="G835" i="30"/>
  <c r="H835" i="30"/>
  <c r="D836" i="30"/>
  <c r="E836" i="30"/>
  <c r="F836" i="30"/>
  <c r="G836" i="30"/>
  <c r="H836" i="30"/>
  <c r="D837" i="30"/>
  <c r="E837" i="30"/>
  <c r="F837" i="30"/>
  <c r="G837" i="30"/>
  <c r="H837" i="30"/>
  <c r="D838" i="30"/>
  <c r="E838" i="30"/>
  <c r="F838" i="30"/>
  <c r="G838" i="30"/>
  <c r="H838" i="30"/>
  <c r="D839" i="30"/>
  <c r="E839" i="30"/>
  <c r="F839" i="30"/>
  <c r="G839" i="30"/>
  <c r="H839" i="30"/>
  <c r="D840" i="30"/>
  <c r="E840" i="30"/>
  <c r="F840" i="30"/>
  <c r="G840" i="30"/>
  <c r="H840" i="30"/>
  <c r="D841" i="30"/>
  <c r="E841" i="30"/>
  <c r="F841" i="30"/>
  <c r="G841" i="30"/>
  <c r="H841" i="30"/>
  <c r="D842" i="30"/>
  <c r="E842" i="30"/>
  <c r="F842" i="30"/>
  <c r="G842" i="30"/>
  <c r="H842" i="30"/>
  <c r="D843" i="30"/>
  <c r="E843" i="30"/>
  <c r="F843" i="30"/>
  <c r="G843" i="30"/>
  <c r="H843" i="30"/>
  <c r="D844" i="30"/>
  <c r="E844" i="30"/>
  <c r="F844" i="30"/>
  <c r="G844" i="30"/>
  <c r="H844" i="30"/>
  <c r="D845" i="30"/>
  <c r="E845" i="30"/>
  <c r="F845" i="30"/>
  <c r="G845" i="30"/>
  <c r="H845" i="30"/>
  <c r="D846" i="30"/>
  <c r="E846" i="30"/>
  <c r="F846" i="30"/>
  <c r="G846" i="30"/>
  <c r="H846" i="30"/>
  <c r="D847" i="30"/>
  <c r="E847" i="30"/>
  <c r="F847" i="30"/>
  <c r="G847" i="30"/>
  <c r="H847" i="30"/>
  <c r="D848" i="30"/>
  <c r="E848" i="30"/>
  <c r="F848" i="30"/>
  <c r="G848" i="30"/>
  <c r="H848" i="30"/>
  <c r="D849" i="30"/>
  <c r="E849" i="30"/>
  <c r="F849" i="30"/>
  <c r="G849" i="30"/>
  <c r="H849" i="30"/>
  <c r="D850" i="30"/>
  <c r="E850" i="30"/>
  <c r="F850" i="30"/>
  <c r="G850" i="30"/>
  <c r="H850" i="30"/>
  <c r="D851" i="30"/>
  <c r="E851" i="30"/>
  <c r="F851" i="30"/>
  <c r="G851" i="30"/>
  <c r="H851" i="30"/>
  <c r="D852" i="30"/>
  <c r="E852" i="30"/>
  <c r="F852" i="30"/>
  <c r="G852" i="30"/>
  <c r="H852" i="30"/>
  <c r="D853" i="30"/>
  <c r="E853" i="30"/>
  <c r="F853" i="30"/>
  <c r="G853" i="30"/>
  <c r="H853" i="30"/>
  <c r="D854" i="30"/>
  <c r="E854" i="30"/>
  <c r="F854" i="30"/>
  <c r="G854" i="30"/>
  <c r="H854" i="30"/>
  <c r="D855" i="30"/>
  <c r="E855" i="30"/>
  <c r="F855" i="30"/>
  <c r="G855" i="30"/>
  <c r="H855" i="30"/>
  <c r="D856" i="30"/>
  <c r="E856" i="30"/>
  <c r="F856" i="30"/>
  <c r="G856" i="30"/>
  <c r="H856" i="30"/>
  <c r="D857" i="30"/>
  <c r="E857" i="30"/>
  <c r="F857" i="30"/>
  <c r="G857" i="30"/>
  <c r="H857" i="30"/>
  <c r="D858" i="30"/>
  <c r="E858" i="30"/>
  <c r="F858" i="30"/>
  <c r="G858" i="30"/>
  <c r="H858" i="30"/>
  <c r="D859" i="30"/>
  <c r="E859" i="30"/>
  <c r="F859" i="30"/>
  <c r="G859" i="30"/>
  <c r="H859" i="30"/>
  <c r="D860" i="30"/>
  <c r="E860" i="30"/>
  <c r="F860" i="30"/>
  <c r="G860" i="30"/>
  <c r="H860" i="30"/>
  <c r="D861" i="30"/>
  <c r="E861" i="30"/>
  <c r="F861" i="30"/>
  <c r="G861" i="30"/>
  <c r="H861" i="30"/>
  <c r="D862" i="30"/>
  <c r="E862" i="30"/>
  <c r="F862" i="30"/>
  <c r="G862" i="30"/>
  <c r="H862" i="30"/>
  <c r="D863" i="30"/>
  <c r="E863" i="30"/>
  <c r="F863" i="30"/>
  <c r="G863" i="30"/>
  <c r="H863" i="30"/>
  <c r="D864" i="30"/>
  <c r="E864" i="30"/>
  <c r="F864" i="30"/>
  <c r="G864" i="30"/>
  <c r="H864" i="30"/>
  <c r="D865" i="30"/>
  <c r="E865" i="30"/>
  <c r="F865" i="30"/>
  <c r="G865" i="30"/>
  <c r="H865" i="30"/>
  <c r="D866" i="30"/>
  <c r="E866" i="30"/>
  <c r="F866" i="30"/>
  <c r="G866" i="30"/>
  <c r="H866" i="30"/>
  <c r="D867" i="30"/>
  <c r="E867" i="30"/>
  <c r="F867" i="30"/>
  <c r="G867" i="30"/>
  <c r="H867" i="30"/>
  <c r="D868" i="30"/>
  <c r="E868" i="30"/>
  <c r="F868" i="30"/>
  <c r="G868" i="30"/>
  <c r="H868" i="30"/>
  <c r="D869" i="30"/>
  <c r="E869" i="30"/>
  <c r="F869" i="30"/>
  <c r="G869" i="30"/>
  <c r="H869" i="30"/>
  <c r="D870" i="30"/>
  <c r="E870" i="30"/>
  <c r="F870" i="30"/>
  <c r="G870" i="30"/>
  <c r="H870" i="30"/>
  <c r="D871" i="30"/>
  <c r="E871" i="30"/>
  <c r="F871" i="30"/>
  <c r="G871" i="30"/>
  <c r="H871" i="30"/>
  <c r="D872" i="30"/>
  <c r="E872" i="30"/>
  <c r="F872" i="30"/>
  <c r="G872" i="30"/>
  <c r="H872" i="30"/>
  <c r="D873" i="30"/>
  <c r="E873" i="30"/>
  <c r="F873" i="30"/>
  <c r="G873" i="30"/>
  <c r="H873" i="30"/>
  <c r="D874" i="30"/>
  <c r="E874" i="30"/>
  <c r="F874" i="30"/>
  <c r="G874" i="30"/>
  <c r="H874" i="30"/>
  <c r="D875" i="30"/>
  <c r="E875" i="30"/>
  <c r="F875" i="30"/>
  <c r="G875" i="30"/>
  <c r="H875" i="30"/>
  <c r="D876" i="30"/>
  <c r="E876" i="30"/>
  <c r="F876" i="30"/>
  <c r="G876" i="30"/>
  <c r="H876" i="30"/>
  <c r="D877" i="30"/>
  <c r="E877" i="30"/>
  <c r="F877" i="30"/>
  <c r="G877" i="30"/>
  <c r="H877" i="30"/>
  <c r="D878" i="30"/>
  <c r="E878" i="30"/>
  <c r="F878" i="30"/>
  <c r="G878" i="30"/>
  <c r="H878" i="30"/>
  <c r="D879" i="30"/>
  <c r="E879" i="30"/>
  <c r="F879" i="30"/>
  <c r="G879" i="30"/>
  <c r="H879" i="30"/>
  <c r="D880" i="30"/>
  <c r="E880" i="30"/>
  <c r="F880" i="30"/>
  <c r="G880" i="30"/>
  <c r="H880" i="30"/>
  <c r="D881" i="30"/>
  <c r="E881" i="30"/>
  <c r="F881" i="30"/>
  <c r="G881" i="30"/>
  <c r="H881" i="30"/>
  <c r="D882" i="30"/>
  <c r="E882" i="30"/>
  <c r="F882" i="30"/>
  <c r="G882" i="30"/>
  <c r="H882" i="30"/>
  <c r="D883" i="30"/>
  <c r="E883" i="30"/>
  <c r="F883" i="30"/>
  <c r="G883" i="30"/>
  <c r="H883" i="30"/>
  <c r="D884" i="30"/>
  <c r="E884" i="30"/>
  <c r="F884" i="30"/>
  <c r="G884" i="30"/>
  <c r="H884" i="30"/>
  <c r="D885" i="30"/>
  <c r="E885" i="30"/>
  <c r="F885" i="30"/>
  <c r="G885" i="30"/>
  <c r="H885" i="30"/>
  <c r="D886" i="30"/>
  <c r="E886" i="30"/>
  <c r="F886" i="30"/>
  <c r="G886" i="30"/>
  <c r="H886" i="30"/>
  <c r="D887" i="30"/>
  <c r="E887" i="30"/>
  <c r="F887" i="30"/>
  <c r="G887" i="30"/>
  <c r="H887" i="30"/>
  <c r="D888" i="30"/>
  <c r="E888" i="30"/>
  <c r="F888" i="30"/>
  <c r="G888" i="30"/>
  <c r="H888" i="30"/>
  <c r="D889" i="30"/>
  <c r="E889" i="30"/>
  <c r="F889" i="30"/>
  <c r="G889" i="30"/>
  <c r="H889" i="30"/>
  <c r="D890" i="30"/>
  <c r="E890" i="30"/>
  <c r="F890" i="30"/>
  <c r="G890" i="30"/>
  <c r="H890" i="30"/>
  <c r="D891" i="30"/>
  <c r="E891" i="30"/>
  <c r="F891" i="30"/>
  <c r="G891" i="30"/>
  <c r="H891" i="30"/>
  <c r="D892" i="30"/>
  <c r="E892" i="30"/>
  <c r="F892" i="30"/>
  <c r="G892" i="30"/>
  <c r="H892" i="30"/>
  <c r="D893" i="30"/>
  <c r="E893" i="30"/>
  <c r="F893" i="30"/>
  <c r="G893" i="30"/>
  <c r="H893" i="30"/>
  <c r="D894" i="30"/>
  <c r="E894" i="30"/>
  <c r="F894" i="30"/>
  <c r="G894" i="30"/>
  <c r="H894" i="30"/>
  <c r="D895" i="30"/>
  <c r="E895" i="30"/>
  <c r="F895" i="30"/>
  <c r="G895" i="30"/>
  <c r="H895" i="30"/>
  <c r="D896" i="30"/>
  <c r="E896" i="30"/>
  <c r="F896" i="30"/>
  <c r="G896" i="30"/>
  <c r="H896" i="30"/>
  <c r="D897" i="30"/>
  <c r="E897" i="30"/>
  <c r="F897" i="30"/>
  <c r="G897" i="30"/>
  <c r="H897" i="30"/>
  <c r="D898" i="30"/>
  <c r="E898" i="30"/>
  <c r="F898" i="30"/>
  <c r="G898" i="30"/>
  <c r="H898" i="30"/>
  <c r="D899" i="30"/>
  <c r="E899" i="30"/>
  <c r="F899" i="30"/>
  <c r="G899" i="30"/>
  <c r="H899" i="30"/>
  <c r="D900" i="30"/>
  <c r="E900" i="30"/>
  <c r="F900" i="30"/>
  <c r="G900" i="30"/>
  <c r="H900" i="30"/>
  <c r="D901" i="30"/>
  <c r="E901" i="30"/>
  <c r="F901" i="30"/>
  <c r="G901" i="30"/>
  <c r="H901" i="30"/>
  <c r="D902" i="30"/>
  <c r="E902" i="30"/>
  <c r="F902" i="30"/>
  <c r="G902" i="30"/>
  <c r="H902" i="30"/>
  <c r="D903" i="30"/>
  <c r="E903" i="30"/>
  <c r="F903" i="30"/>
  <c r="G903" i="30"/>
  <c r="H903" i="30"/>
  <c r="D904" i="30"/>
  <c r="E904" i="30"/>
  <c r="F904" i="30"/>
  <c r="G904" i="30"/>
  <c r="H904" i="30"/>
  <c r="D905" i="30"/>
  <c r="E905" i="30"/>
  <c r="F905" i="30"/>
  <c r="G905" i="30"/>
  <c r="H905" i="30"/>
  <c r="D906" i="30"/>
  <c r="E906" i="30"/>
  <c r="F906" i="30"/>
  <c r="G906" i="30"/>
  <c r="H906" i="30"/>
  <c r="D907" i="30"/>
  <c r="E907" i="30"/>
  <c r="F907" i="30"/>
  <c r="G907" i="30"/>
  <c r="H907" i="30"/>
  <c r="D908" i="30"/>
  <c r="E908" i="30"/>
  <c r="F908" i="30"/>
  <c r="G908" i="30"/>
  <c r="H908" i="30"/>
  <c r="D909" i="30"/>
  <c r="E909" i="30"/>
  <c r="F909" i="30"/>
  <c r="G909" i="30"/>
  <c r="H909" i="30"/>
  <c r="D910" i="30"/>
  <c r="E910" i="30"/>
  <c r="F910" i="30"/>
  <c r="G910" i="30"/>
  <c r="H910" i="30"/>
  <c r="D911" i="30"/>
  <c r="E911" i="30"/>
  <c r="F911" i="30"/>
  <c r="G911" i="30"/>
  <c r="H911" i="30"/>
  <c r="D912" i="30"/>
  <c r="E912" i="30"/>
  <c r="F912" i="30"/>
  <c r="G912" i="30"/>
  <c r="H912" i="30"/>
  <c r="D913" i="30"/>
  <c r="E913" i="30"/>
  <c r="F913" i="30"/>
  <c r="G913" i="30"/>
  <c r="H913" i="30"/>
  <c r="D914" i="30"/>
  <c r="E914" i="30"/>
  <c r="F914" i="30"/>
  <c r="G914" i="30"/>
  <c r="H914" i="30"/>
  <c r="D915" i="30"/>
  <c r="E915" i="30"/>
  <c r="F915" i="30"/>
  <c r="G915" i="30"/>
  <c r="H915" i="30"/>
  <c r="D916" i="30"/>
  <c r="E916" i="30"/>
  <c r="F916" i="30"/>
  <c r="G916" i="30"/>
  <c r="H916" i="30"/>
  <c r="D917" i="30"/>
  <c r="E917" i="30"/>
  <c r="F917" i="30"/>
  <c r="G917" i="30"/>
  <c r="H917" i="30"/>
  <c r="D918" i="30"/>
  <c r="E918" i="30"/>
  <c r="F918" i="30"/>
  <c r="G918" i="30"/>
  <c r="H918" i="30"/>
  <c r="D919" i="30"/>
  <c r="E919" i="30"/>
  <c r="F919" i="30"/>
  <c r="G919" i="30"/>
  <c r="H919" i="30"/>
  <c r="D920" i="30"/>
  <c r="E920" i="30"/>
  <c r="F920" i="30"/>
  <c r="G920" i="30"/>
  <c r="H920" i="30"/>
  <c r="D921" i="30"/>
  <c r="E921" i="30"/>
  <c r="F921" i="30"/>
  <c r="G921" i="30"/>
  <c r="H921" i="30"/>
  <c r="D922" i="30"/>
  <c r="E922" i="30"/>
  <c r="F922" i="30"/>
  <c r="G922" i="30"/>
  <c r="H922" i="30"/>
  <c r="D923" i="30"/>
  <c r="E923" i="30"/>
  <c r="F923" i="30"/>
  <c r="G923" i="30"/>
  <c r="H923" i="30"/>
  <c r="D924" i="30"/>
  <c r="E924" i="30"/>
  <c r="F924" i="30"/>
  <c r="G924" i="30"/>
  <c r="H924" i="30"/>
  <c r="D925" i="30"/>
  <c r="E925" i="30"/>
  <c r="F925" i="30"/>
  <c r="G925" i="30"/>
  <c r="H925" i="30"/>
  <c r="D926" i="30"/>
  <c r="E926" i="30"/>
  <c r="F926" i="30"/>
  <c r="G926" i="30"/>
  <c r="H926" i="30"/>
  <c r="D927" i="30"/>
  <c r="E927" i="30"/>
  <c r="F927" i="30"/>
  <c r="G927" i="30"/>
  <c r="H927" i="30"/>
  <c r="D928" i="30"/>
  <c r="E928" i="30"/>
  <c r="F928" i="30"/>
  <c r="G928" i="30"/>
  <c r="H928" i="30"/>
  <c r="D929" i="30"/>
  <c r="E929" i="30"/>
  <c r="F929" i="30"/>
  <c r="G929" i="30"/>
  <c r="H929" i="30"/>
  <c r="D930" i="30"/>
  <c r="E930" i="30"/>
  <c r="F930" i="30"/>
  <c r="G930" i="30"/>
  <c r="H930" i="30"/>
  <c r="D931" i="30"/>
  <c r="E931" i="30"/>
  <c r="F931" i="30"/>
  <c r="G931" i="30"/>
  <c r="H931" i="30"/>
  <c r="D932" i="30"/>
  <c r="E932" i="30"/>
  <c r="F932" i="30"/>
  <c r="G932" i="30"/>
  <c r="H932" i="30"/>
  <c r="D933" i="30"/>
  <c r="E933" i="30"/>
  <c r="F933" i="30"/>
  <c r="G933" i="30"/>
  <c r="H933" i="30"/>
  <c r="D934" i="30"/>
  <c r="E934" i="30"/>
  <c r="F934" i="30"/>
  <c r="G934" i="30"/>
  <c r="H934" i="30"/>
  <c r="D935" i="30"/>
  <c r="E935" i="30"/>
  <c r="F935" i="30"/>
  <c r="G935" i="30"/>
  <c r="H935" i="30"/>
  <c r="D936" i="30"/>
  <c r="E936" i="30"/>
  <c r="F936" i="30"/>
  <c r="G936" i="30"/>
  <c r="H936" i="30"/>
  <c r="D937" i="30"/>
  <c r="E937" i="30"/>
  <c r="F937" i="30"/>
  <c r="G937" i="30"/>
  <c r="H937" i="30"/>
  <c r="D938" i="30"/>
  <c r="E938" i="30"/>
  <c r="F938" i="30"/>
  <c r="G938" i="30"/>
  <c r="H938" i="30"/>
  <c r="D939" i="30"/>
  <c r="E939" i="30"/>
  <c r="F939" i="30"/>
  <c r="G939" i="30"/>
  <c r="H939" i="30"/>
  <c r="D940" i="30"/>
  <c r="E940" i="30"/>
  <c r="F940" i="30"/>
  <c r="G940" i="30"/>
  <c r="H940" i="30"/>
  <c r="D941" i="30"/>
  <c r="E941" i="30"/>
  <c r="F941" i="30"/>
  <c r="G941" i="30"/>
  <c r="H941" i="30"/>
  <c r="D942" i="30"/>
  <c r="E942" i="30"/>
  <c r="F942" i="30"/>
  <c r="G942" i="30"/>
  <c r="H942" i="30"/>
  <c r="D943" i="30"/>
  <c r="E943" i="30"/>
  <c r="F943" i="30"/>
  <c r="G943" i="30"/>
  <c r="H943" i="30"/>
  <c r="D944" i="30"/>
  <c r="E944" i="30"/>
  <c r="F944" i="30"/>
  <c r="G944" i="30"/>
  <c r="H944" i="30"/>
  <c r="D945" i="30"/>
  <c r="E945" i="30"/>
  <c r="F945" i="30"/>
  <c r="G945" i="30"/>
  <c r="H945" i="30"/>
  <c r="D946" i="30"/>
  <c r="E946" i="30"/>
  <c r="F946" i="30"/>
  <c r="G946" i="30"/>
  <c r="H946" i="30"/>
  <c r="D947" i="30"/>
  <c r="E947" i="30"/>
  <c r="F947" i="30"/>
  <c r="G947" i="30"/>
  <c r="H947" i="30"/>
  <c r="D948" i="30"/>
  <c r="E948" i="30"/>
  <c r="F948" i="30"/>
  <c r="G948" i="30"/>
  <c r="H948" i="30"/>
  <c r="D949" i="30"/>
  <c r="E949" i="30"/>
  <c r="F949" i="30"/>
  <c r="G949" i="30"/>
  <c r="H949" i="30"/>
  <c r="D950" i="30"/>
  <c r="E950" i="30"/>
  <c r="F950" i="30"/>
  <c r="G950" i="30"/>
  <c r="H950" i="30"/>
  <c r="D951" i="30"/>
  <c r="E951" i="30"/>
  <c r="F951" i="30"/>
  <c r="G951" i="30"/>
  <c r="H951" i="30"/>
  <c r="D952" i="30"/>
  <c r="E952" i="30"/>
  <c r="F952" i="30"/>
  <c r="G952" i="30"/>
  <c r="H952" i="30"/>
  <c r="D953" i="30"/>
  <c r="E953" i="30"/>
  <c r="F953" i="30"/>
  <c r="G953" i="30"/>
  <c r="H953" i="30"/>
  <c r="D954" i="30"/>
  <c r="E954" i="30"/>
  <c r="F954" i="30"/>
  <c r="G954" i="30"/>
  <c r="H954" i="30"/>
  <c r="D955" i="30"/>
  <c r="E955" i="30"/>
  <c r="F955" i="30"/>
  <c r="G955" i="30"/>
  <c r="H955" i="30"/>
  <c r="D956" i="30"/>
  <c r="E956" i="30"/>
  <c r="F956" i="30"/>
  <c r="G956" i="30"/>
  <c r="H956" i="30"/>
  <c r="D957" i="30"/>
  <c r="E957" i="30"/>
  <c r="F957" i="30"/>
  <c r="G957" i="30"/>
  <c r="H957" i="30"/>
  <c r="D958" i="30"/>
  <c r="E958" i="30"/>
  <c r="F958" i="30"/>
  <c r="G958" i="30"/>
  <c r="H958" i="30"/>
  <c r="D959" i="30"/>
  <c r="E959" i="30"/>
  <c r="F959" i="30"/>
  <c r="G959" i="30"/>
  <c r="H959" i="30"/>
  <c r="D960" i="30"/>
  <c r="E960" i="30"/>
  <c r="F960" i="30"/>
  <c r="G960" i="30"/>
  <c r="H960" i="30"/>
  <c r="D961" i="30"/>
  <c r="E961" i="30"/>
  <c r="F961" i="30"/>
  <c r="G961" i="30"/>
  <c r="H961" i="30"/>
  <c r="D962" i="30"/>
  <c r="E962" i="30"/>
  <c r="F962" i="30"/>
  <c r="G962" i="30"/>
  <c r="H962" i="30"/>
  <c r="D963" i="30"/>
  <c r="E963" i="30"/>
  <c r="F963" i="30"/>
  <c r="G963" i="30"/>
  <c r="H963" i="30"/>
  <c r="D964" i="30"/>
  <c r="E964" i="30"/>
  <c r="F964" i="30"/>
  <c r="G964" i="30"/>
  <c r="H964" i="30"/>
  <c r="D965" i="30"/>
  <c r="E965" i="30"/>
  <c r="F965" i="30"/>
  <c r="G965" i="30"/>
  <c r="H965" i="30"/>
  <c r="D966" i="30"/>
  <c r="E966" i="30"/>
  <c r="F966" i="30"/>
  <c r="G966" i="30"/>
  <c r="H966" i="30"/>
  <c r="D967" i="30"/>
  <c r="E967" i="30"/>
  <c r="F967" i="30"/>
  <c r="G967" i="30"/>
  <c r="H967" i="30"/>
  <c r="D968" i="30"/>
  <c r="E968" i="30"/>
  <c r="F968" i="30"/>
  <c r="G968" i="30"/>
  <c r="H968" i="30"/>
  <c r="D969" i="30"/>
  <c r="E969" i="30"/>
  <c r="F969" i="30"/>
  <c r="G969" i="30"/>
  <c r="H969" i="30"/>
  <c r="D970" i="30"/>
  <c r="E970" i="30"/>
  <c r="F970" i="30"/>
  <c r="G970" i="30"/>
  <c r="H970" i="30"/>
  <c r="D971" i="30"/>
  <c r="E971" i="30"/>
  <c r="F971" i="30"/>
  <c r="G971" i="30"/>
  <c r="H971" i="30"/>
  <c r="D972" i="30"/>
  <c r="E972" i="30"/>
  <c r="F972" i="30"/>
  <c r="G972" i="30"/>
  <c r="H972" i="30"/>
  <c r="D973" i="30"/>
  <c r="E973" i="30"/>
  <c r="F973" i="30"/>
  <c r="G973" i="30"/>
  <c r="H973" i="30"/>
  <c r="D974" i="30"/>
  <c r="E974" i="30"/>
  <c r="F974" i="30"/>
  <c r="G974" i="30"/>
  <c r="H974" i="30"/>
  <c r="D975" i="30"/>
  <c r="E975" i="30"/>
  <c r="F975" i="30"/>
  <c r="G975" i="30"/>
  <c r="H975" i="30"/>
  <c r="D976" i="30"/>
  <c r="E976" i="30"/>
  <c r="F976" i="30"/>
  <c r="G976" i="30"/>
  <c r="H976" i="30"/>
  <c r="D977" i="30"/>
  <c r="E977" i="30"/>
  <c r="F977" i="30"/>
  <c r="G977" i="30"/>
  <c r="H977" i="30"/>
  <c r="D978" i="30"/>
  <c r="E978" i="30"/>
  <c r="F978" i="30"/>
  <c r="G978" i="30"/>
  <c r="H978" i="30"/>
  <c r="D979" i="30"/>
  <c r="E979" i="30"/>
  <c r="F979" i="30"/>
  <c r="G979" i="30"/>
  <c r="H979" i="30"/>
  <c r="D980" i="30"/>
  <c r="E980" i="30"/>
  <c r="F980" i="30"/>
  <c r="G980" i="30"/>
  <c r="H980" i="30"/>
  <c r="D981" i="30"/>
  <c r="E981" i="30"/>
  <c r="F981" i="30"/>
  <c r="G981" i="30"/>
  <c r="H981" i="30"/>
  <c r="D982" i="30"/>
  <c r="E982" i="30"/>
  <c r="F982" i="30"/>
  <c r="G982" i="30"/>
  <c r="H982" i="30"/>
  <c r="D983" i="30"/>
  <c r="E983" i="30"/>
  <c r="F983" i="30"/>
  <c r="G983" i="30"/>
  <c r="H983" i="30"/>
  <c r="D984" i="30"/>
  <c r="E984" i="30"/>
  <c r="F984" i="30"/>
  <c r="G984" i="30"/>
  <c r="H984" i="30"/>
  <c r="D985" i="30"/>
  <c r="E985" i="30"/>
  <c r="F985" i="30"/>
  <c r="G985" i="30"/>
  <c r="H985" i="30"/>
  <c r="D986" i="30"/>
  <c r="E986" i="30"/>
  <c r="F986" i="30"/>
  <c r="G986" i="30"/>
  <c r="H986" i="30"/>
  <c r="D987" i="30"/>
  <c r="E987" i="30"/>
  <c r="F987" i="30"/>
  <c r="G987" i="30"/>
  <c r="H987" i="30"/>
  <c r="D988" i="30"/>
  <c r="E988" i="30"/>
  <c r="F988" i="30"/>
  <c r="G988" i="30"/>
  <c r="H988" i="30"/>
  <c r="D989" i="30"/>
  <c r="E989" i="30"/>
  <c r="F989" i="30"/>
  <c r="G989" i="30"/>
  <c r="H989" i="30"/>
  <c r="D990" i="30"/>
  <c r="E990" i="30"/>
  <c r="F990" i="30"/>
  <c r="G990" i="30"/>
  <c r="H990" i="30"/>
  <c r="D991" i="30"/>
  <c r="E991" i="30"/>
  <c r="F991" i="30"/>
  <c r="G991" i="30"/>
  <c r="H991" i="30"/>
  <c r="D992" i="30"/>
  <c r="E992" i="30"/>
  <c r="F992" i="30"/>
  <c r="G992" i="30"/>
  <c r="H992" i="30"/>
  <c r="D993" i="30"/>
  <c r="E993" i="30"/>
  <c r="F993" i="30"/>
  <c r="G993" i="30"/>
  <c r="H993" i="30"/>
  <c r="D994" i="30"/>
  <c r="E994" i="30"/>
  <c r="F994" i="30"/>
  <c r="G994" i="30"/>
  <c r="H994" i="30"/>
  <c r="D995" i="30"/>
  <c r="E995" i="30"/>
  <c r="F995" i="30"/>
  <c r="G995" i="30"/>
  <c r="H995" i="30"/>
  <c r="D996" i="30"/>
  <c r="E996" i="30"/>
  <c r="F996" i="30"/>
  <c r="G996" i="30"/>
  <c r="H996" i="30"/>
  <c r="D997" i="30"/>
  <c r="E997" i="30"/>
  <c r="F997" i="30"/>
  <c r="G997" i="30"/>
  <c r="H997" i="30"/>
  <c r="D998" i="30"/>
  <c r="E998" i="30"/>
  <c r="F998" i="30"/>
  <c r="G998" i="30"/>
  <c r="H998" i="30"/>
  <c r="D999" i="30"/>
  <c r="E999" i="30"/>
  <c r="F999" i="30"/>
  <c r="G999" i="30"/>
  <c r="H999" i="30"/>
  <c r="D1000" i="30"/>
  <c r="E1000" i="30"/>
  <c r="F1000" i="30"/>
  <c r="G1000" i="30"/>
  <c r="H1000" i="30"/>
  <c r="D1001" i="30"/>
  <c r="E1001" i="30"/>
  <c r="F1001" i="30"/>
  <c r="G1001" i="30"/>
  <c r="H1001" i="30"/>
  <c r="D1002" i="30"/>
  <c r="E1002" i="30"/>
  <c r="F1002" i="30"/>
  <c r="G1002" i="30"/>
  <c r="H1002" i="30"/>
  <c r="D1003" i="30"/>
  <c r="E1003" i="30"/>
  <c r="F1003" i="30"/>
  <c r="G1003" i="30"/>
  <c r="H1003" i="30"/>
  <c r="D1004" i="30"/>
  <c r="E1004" i="30"/>
  <c r="F1004" i="30"/>
  <c r="G1004" i="30"/>
  <c r="H1004" i="30"/>
  <c r="D1005" i="30"/>
  <c r="E1005" i="30"/>
  <c r="F1005" i="30"/>
  <c r="G1005" i="30"/>
  <c r="H1005" i="30"/>
  <c r="D1006" i="30"/>
  <c r="E1006" i="30"/>
  <c r="F1006" i="30"/>
  <c r="G1006" i="30"/>
  <c r="H1006" i="30"/>
  <c r="D1007" i="30"/>
  <c r="E1007" i="30"/>
  <c r="F1007" i="30"/>
  <c r="G1007" i="30"/>
  <c r="H1007" i="30"/>
  <c r="D1008" i="30"/>
  <c r="E1008" i="30"/>
  <c r="F1008" i="30"/>
  <c r="G1008" i="30"/>
  <c r="H1008" i="30"/>
  <c r="D1009" i="30"/>
  <c r="E1009" i="30"/>
  <c r="F1009" i="30"/>
  <c r="G1009" i="30"/>
  <c r="H1009" i="30"/>
  <c r="D1010" i="30"/>
  <c r="E1010" i="30"/>
  <c r="F1010" i="30"/>
  <c r="G1010" i="30"/>
  <c r="H1010" i="30"/>
  <c r="D1011" i="30"/>
  <c r="E1011" i="30"/>
  <c r="F1011" i="30"/>
  <c r="G1011" i="30"/>
  <c r="H1011" i="30"/>
  <c r="D1012" i="30"/>
  <c r="E1012" i="30"/>
  <c r="F1012" i="30"/>
  <c r="G1012" i="30"/>
  <c r="H1012" i="30"/>
  <c r="D1013" i="30"/>
  <c r="E1013" i="30"/>
  <c r="F1013" i="30"/>
  <c r="G1013" i="30"/>
  <c r="H1013" i="30"/>
  <c r="D1014" i="30"/>
  <c r="E1014" i="30"/>
  <c r="F1014" i="30"/>
  <c r="G1014" i="30"/>
  <c r="H1014" i="30"/>
  <c r="D1015" i="30"/>
  <c r="E1015" i="30"/>
  <c r="F1015" i="30"/>
  <c r="G1015" i="30"/>
  <c r="H1015" i="30"/>
  <c r="D1016" i="30"/>
  <c r="E1016" i="30"/>
  <c r="F1016" i="30"/>
  <c r="G1016" i="30"/>
  <c r="H1016" i="30"/>
  <c r="D1017" i="30"/>
  <c r="E1017" i="30"/>
  <c r="F1017" i="30"/>
  <c r="G1017" i="30"/>
  <c r="H1017" i="30"/>
  <c r="D1018" i="30"/>
  <c r="E1018" i="30"/>
  <c r="F1018" i="30"/>
  <c r="G1018" i="30"/>
  <c r="H1018" i="30"/>
  <c r="D1019" i="30"/>
  <c r="E1019" i="30"/>
  <c r="F1019" i="30"/>
  <c r="G1019" i="30"/>
  <c r="H1019" i="30"/>
  <c r="D1020" i="30"/>
  <c r="E1020" i="30"/>
  <c r="F1020" i="30"/>
  <c r="G1020" i="30"/>
  <c r="H1020" i="30"/>
  <c r="D1021" i="30"/>
  <c r="E1021" i="30"/>
  <c r="F1021" i="30"/>
  <c r="G1021" i="30"/>
  <c r="H1021" i="30"/>
  <c r="D1022" i="30"/>
  <c r="E1022" i="30"/>
  <c r="F1022" i="30"/>
  <c r="G1022" i="30"/>
  <c r="H1022" i="30"/>
  <c r="D1023" i="30"/>
  <c r="E1023" i="30"/>
  <c r="F1023" i="30"/>
  <c r="G1023" i="30"/>
  <c r="H1023" i="30"/>
  <c r="D1024" i="30"/>
  <c r="E1024" i="30"/>
  <c r="F1024" i="30"/>
  <c r="G1024" i="30"/>
  <c r="H1024" i="30"/>
  <c r="D1025" i="30"/>
  <c r="E1025" i="30"/>
  <c r="F1025" i="30"/>
  <c r="G1025" i="30"/>
  <c r="H1025" i="30"/>
  <c r="D1026" i="30"/>
  <c r="E1026" i="30"/>
  <c r="F1026" i="30"/>
  <c r="G1026" i="30"/>
  <c r="H1026" i="30"/>
  <c r="D1027" i="30"/>
  <c r="E1027" i="30"/>
  <c r="F1027" i="30"/>
  <c r="G1027" i="30"/>
  <c r="H1027" i="30"/>
  <c r="D1028" i="30"/>
  <c r="E1028" i="30"/>
  <c r="F1028" i="30"/>
  <c r="G1028" i="30"/>
  <c r="H1028" i="30"/>
  <c r="D1029" i="30"/>
  <c r="E1029" i="30"/>
  <c r="F1029" i="30"/>
  <c r="G1029" i="30"/>
  <c r="H1029" i="30"/>
  <c r="D1030" i="30"/>
  <c r="E1030" i="30"/>
  <c r="F1030" i="30"/>
  <c r="G1030" i="30"/>
  <c r="H1030" i="30"/>
  <c r="D1031" i="30"/>
  <c r="E1031" i="30"/>
  <c r="F1031" i="30"/>
  <c r="G1031" i="30"/>
  <c r="H1031" i="30"/>
  <c r="D1032" i="30"/>
  <c r="E1032" i="30"/>
  <c r="F1032" i="30"/>
  <c r="G1032" i="30"/>
  <c r="H1032" i="30"/>
  <c r="D1033" i="30"/>
  <c r="E1033" i="30"/>
  <c r="F1033" i="30"/>
  <c r="G1033" i="30"/>
  <c r="H1033" i="30"/>
  <c r="D1034" i="30"/>
  <c r="E1034" i="30"/>
  <c r="F1034" i="30"/>
  <c r="G1034" i="30"/>
  <c r="H1034" i="30"/>
  <c r="D1035" i="30"/>
  <c r="E1035" i="30"/>
  <c r="F1035" i="30"/>
  <c r="G1035" i="30"/>
  <c r="H1035" i="30"/>
  <c r="D1036" i="30"/>
  <c r="E1036" i="30"/>
  <c r="F1036" i="30"/>
  <c r="G1036" i="30"/>
  <c r="H1036" i="30"/>
  <c r="D1037" i="30"/>
  <c r="E1037" i="30"/>
  <c r="F1037" i="30"/>
  <c r="G1037" i="30"/>
  <c r="H1037" i="30"/>
  <c r="D1038" i="30"/>
  <c r="E1038" i="30"/>
  <c r="F1038" i="30"/>
  <c r="G1038" i="30"/>
  <c r="H1038" i="30"/>
  <c r="D1039" i="30"/>
  <c r="E1039" i="30"/>
  <c r="F1039" i="30"/>
  <c r="G1039" i="30"/>
  <c r="H1039" i="30"/>
  <c r="D1040" i="30"/>
  <c r="E1040" i="30"/>
  <c r="F1040" i="30"/>
  <c r="G1040" i="30"/>
  <c r="H1040" i="30"/>
  <c r="D1041" i="30"/>
  <c r="E1041" i="30"/>
  <c r="F1041" i="30"/>
  <c r="G1041" i="30"/>
  <c r="H1041" i="30"/>
  <c r="D1042" i="30"/>
  <c r="E1042" i="30"/>
  <c r="F1042" i="30"/>
  <c r="G1042" i="30"/>
  <c r="H1042" i="30"/>
  <c r="D1043" i="30"/>
  <c r="E1043" i="30"/>
  <c r="F1043" i="30"/>
  <c r="G1043" i="30"/>
  <c r="H1043" i="30"/>
  <c r="D1044" i="30"/>
  <c r="E1044" i="30"/>
  <c r="F1044" i="30"/>
  <c r="G1044" i="30"/>
  <c r="H1044" i="30"/>
  <c r="D1045" i="30"/>
  <c r="E1045" i="30"/>
  <c r="F1045" i="30"/>
  <c r="G1045" i="30"/>
  <c r="H1045" i="30"/>
  <c r="D1046" i="30"/>
  <c r="E1046" i="30"/>
  <c r="F1046" i="30"/>
  <c r="G1046" i="30"/>
  <c r="H1046" i="30"/>
  <c r="D1047" i="30"/>
  <c r="E1047" i="30"/>
  <c r="F1047" i="30"/>
  <c r="G1047" i="30"/>
  <c r="H1047" i="30"/>
  <c r="D1048" i="30"/>
  <c r="E1048" i="30"/>
  <c r="F1048" i="30"/>
  <c r="G1048" i="30"/>
  <c r="H1048" i="30"/>
  <c r="D1049" i="30"/>
  <c r="E1049" i="30"/>
  <c r="F1049" i="30"/>
  <c r="G1049" i="30"/>
  <c r="H1049" i="30"/>
  <c r="D1050" i="30"/>
  <c r="E1050" i="30"/>
  <c r="F1050" i="30"/>
  <c r="G1050" i="30"/>
  <c r="H1050" i="30"/>
  <c r="D1051" i="30"/>
  <c r="E1051" i="30"/>
  <c r="F1051" i="30"/>
  <c r="G1051" i="30"/>
  <c r="H1051" i="30"/>
  <c r="D1052" i="30"/>
  <c r="E1052" i="30"/>
  <c r="F1052" i="30"/>
  <c r="G1052" i="30"/>
  <c r="H1052" i="30"/>
  <c r="D1053" i="30"/>
  <c r="E1053" i="30"/>
  <c r="F1053" i="30"/>
  <c r="G1053" i="30"/>
  <c r="H1053" i="30"/>
  <c r="D1054" i="30"/>
  <c r="E1054" i="30"/>
  <c r="F1054" i="30"/>
  <c r="G1054" i="30"/>
  <c r="H1054" i="30"/>
  <c r="D1055" i="30"/>
  <c r="E1055" i="30"/>
  <c r="F1055" i="30"/>
  <c r="G1055" i="30"/>
  <c r="H1055" i="30"/>
  <c r="D1056" i="30"/>
  <c r="E1056" i="30"/>
  <c r="F1056" i="30"/>
  <c r="G1056" i="30"/>
  <c r="H1056" i="30"/>
  <c r="D1057" i="30"/>
  <c r="E1057" i="30"/>
  <c r="F1057" i="30"/>
  <c r="G1057" i="30"/>
  <c r="H1057" i="30"/>
  <c r="D1058" i="30"/>
  <c r="E1058" i="30"/>
  <c r="F1058" i="30"/>
  <c r="G1058" i="30"/>
  <c r="H1058" i="30"/>
  <c r="D1059" i="30"/>
  <c r="E1059" i="30"/>
  <c r="F1059" i="30"/>
  <c r="G1059" i="30"/>
  <c r="H1059" i="30"/>
  <c r="D1060" i="30"/>
  <c r="E1060" i="30"/>
  <c r="F1060" i="30"/>
  <c r="G1060" i="30"/>
  <c r="H1060" i="30"/>
  <c r="D1061" i="30"/>
  <c r="E1061" i="30"/>
  <c r="F1061" i="30"/>
  <c r="G1061" i="30"/>
  <c r="H1061" i="30"/>
  <c r="D1062" i="30"/>
  <c r="E1062" i="30"/>
  <c r="F1062" i="30"/>
  <c r="G1062" i="30"/>
  <c r="H1062" i="30"/>
  <c r="D1063" i="30"/>
  <c r="E1063" i="30"/>
  <c r="F1063" i="30"/>
  <c r="G1063" i="30"/>
  <c r="H1063" i="30"/>
  <c r="D1064" i="30"/>
  <c r="E1064" i="30"/>
  <c r="F1064" i="30"/>
  <c r="G1064" i="30"/>
  <c r="H1064" i="30"/>
  <c r="D1065" i="30"/>
  <c r="E1065" i="30"/>
  <c r="F1065" i="30"/>
  <c r="G1065" i="30"/>
  <c r="H1065" i="30"/>
  <c r="D1066" i="30"/>
  <c r="E1066" i="30"/>
  <c r="F1066" i="30"/>
  <c r="G1066" i="30"/>
  <c r="H1066" i="30"/>
  <c r="D1067" i="30"/>
  <c r="E1067" i="30"/>
  <c r="F1067" i="30"/>
  <c r="G1067" i="30"/>
  <c r="H1067" i="30"/>
  <c r="D1068" i="30"/>
  <c r="E1068" i="30"/>
  <c r="F1068" i="30"/>
  <c r="G1068" i="30"/>
  <c r="H1068" i="30"/>
  <c r="D1069" i="30"/>
  <c r="E1069" i="30"/>
  <c r="F1069" i="30"/>
  <c r="G1069" i="30"/>
  <c r="H1069" i="30"/>
  <c r="D1070" i="30"/>
  <c r="E1070" i="30"/>
  <c r="F1070" i="30"/>
  <c r="G1070" i="30"/>
  <c r="H1070" i="30"/>
  <c r="D1071" i="30"/>
  <c r="E1071" i="30"/>
  <c r="F1071" i="30"/>
  <c r="G1071" i="30"/>
  <c r="H1071" i="30"/>
  <c r="D1072" i="30"/>
  <c r="E1072" i="30"/>
  <c r="F1072" i="30"/>
  <c r="G1072" i="30"/>
  <c r="H1072" i="30"/>
  <c r="D1073" i="30"/>
  <c r="E1073" i="30"/>
  <c r="F1073" i="30"/>
  <c r="G1073" i="30"/>
  <c r="H1073" i="30"/>
  <c r="D1074" i="30"/>
  <c r="E1074" i="30"/>
  <c r="F1074" i="30"/>
  <c r="G1074" i="30"/>
  <c r="H1074" i="30"/>
  <c r="D1075" i="30"/>
  <c r="E1075" i="30"/>
  <c r="F1075" i="30"/>
  <c r="G1075" i="30"/>
  <c r="H1075" i="30"/>
  <c r="D1076" i="30"/>
  <c r="E1076" i="30"/>
  <c r="F1076" i="30"/>
  <c r="G1076" i="30"/>
  <c r="H1076" i="30"/>
  <c r="D1077" i="30"/>
  <c r="E1077" i="30"/>
  <c r="F1077" i="30"/>
  <c r="G1077" i="30"/>
  <c r="H1077" i="30"/>
  <c r="D1078" i="30"/>
  <c r="E1078" i="30"/>
  <c r="F1078" i="30"/>
  <c r="G1078" i="30"/>
  <c r="H1078" i="30"/>
  <c r="D1079" i="30"/>
  <c r="E1079" i="30"/>
  <c r="F1079" i="30"/>
  <c r="G1079" i="30"/>
  <c r="H1079" i="30"/>
  <c r="D1080" i="30"/>
  <c r="E1080" i="30"/>
  <c r="F1080" i="30"/>
  <c r="G1080" i="30"/>
  <c r="H1080" i="30"/>
  <c r="D1081" i="30"/>
  <c r="E1081" i="30"/>
  <c r="F1081" i="30"/>
  <c r="G1081" i="30"/>
  <c r="H1081" i="30"/>
  <c r="D1082" i="30"/>
  <c r="E1082" i="30"/>
  <c r="F1082" i="30"/>
  <c r="G1082" i="30"/>
  <c r="H1082" i="30"/>
  <c r="D1083" i="30"/>
  <c r="E1083" i="30"/>
  <c r="F1083" i="30"/>
  <c r="G1083" i="30"/>
  <c r="H1083" i="30"/>
  <c r="D1084" i="30"/>
  <c r="E1084" i="30"/>
  <c r="F1084" i="30"/>
  <c r="G1084" i="30"/>
  <c r="H1084" i="30"/>
  <c r="D1085" i="30"/>
  <c r="E1085" i="30"/>
  <c r="F1085" i="30"/>
  <c r="G1085" i="30"/>
  <c r="H1085" i="30"/>
  <c r="D1086" i="30"/>
  <c r="E1086" i="30"/>
  <c r="F1086" i="30"/>
  <c r="G1086" i="30"/>
  <c r="H1086" i="30"/>
  <c r="D1087" i="30"/>
  <c r="E1087" i="30"/>
  <c r="F1087" i="30"/>
  <c r="G1087" i="30"/>
  <c r="H1087" i="30"/>
  <c r="D1088" i="30"/>
  <c r="E1088" i="30"/>
  <c r="F1088" i="30"/>
  <c r="G1088" i="30"/>
  <c r="H1088" i="30"/>
  <c r="D1089" i="30"/>
  <c r="E1089" i="30"/>
  <c r="F1089" i="30"/>
  <c r="G1089" i="30"/>
  <c r="H1089" i="30"/>
  <c r="D1090" i="30"/>
  <c r="E1090" i="30"/>
  <c r="F1090" i="30"/>
  <c r="G1090" i="30"/>
  <c r="H1090" i="30"/>
  <c r="D1091" i="30"/>
  <c r="E1091" i="30"/>
  <c r="F1091" i="30"/>
  <c r="G1091" i="30"/>
  <c r="H1091" i="30"/>
  <c r="D1092" i="30"/>
  <c r="E1092" i="30"/>
  <c r="F1092" i="30"/>
  <c r="G1092" i="30"/>
  <c r="H1092" i="30"/>
  <c r="D1093" i="30"/>
  <c r="E1093" i="30"/>
  <c r="F1093" i="30"/>
  <c r="G1093" i="30"/>
  <c r="H1093" i="30"/>
  <c r="D1094" i="30"/>
  <c r="E1094" i="30"/>
  <c r="F1094" i="30"/>
  <c r="G1094" i="30"/>
  <c r="H1094" i="30"/>
  <c r="D1095" i="30"/>
  <c r="E1095" i="30"/>
  <c r="F1095" i="30"/>
  <c r="G1095" i="30"/>
  <c r="H1095" i="30"/>
  <c r="D1096" i="30"/>
  <c r="E1096" i="30"/>
  <c r="F1096" i="30"/>
  <c r="G1096" i="30"/>
  <c r="H1096" i="30"/>
  <c r="D1097" i="30"/>
  <c r="E1097" i="30"/>
  <c r="F1097" i="30"/>
  <c r="G1097" i="30"/>
  <c r="H1097" i="30"/>
  <c r="D1098" i="30"/>
  <c r="E1098" i="30"/>
  <c r="F1098" i="30"/>
  <c r="G1098" i="30"/>
  <c r="H1098" i="30"/>
  <c r="D1099" i="30"/>
  <c r="E1099" i="30"/>
  <c r="F1099" i="30"/>
  <c r="G1099" i="30"/>
  <c r="H1099" i="30"/>
  <c r="D1100" i="30"/>
  <c r="E1100" i="30"/>
  <c r="F1100" i="30"/>
  <c r="G1100" i="30"/>
  <c r="H1100" i="30"/>
  <c r="D1101" i="30"/>
  <c r="E1101" i="30"/>
  <c r="F1101" i="30"/>
  <c r="G1101" i="30"/>
  <c r="H1101" i="30"/>
  <c r="D1102" i="30"/>
  <c r="E1102" i="30"/>
  <c r="F1102" i="30"/>
  <c r="G1102" i="30"/>
  <c r="H1102" i="30"/>
  <c r="D1103" i="30"/>
  <c r="E1103" i="30"/>
  <c r="F1103" i="30"/>
  <c r="G1103" i="30"/>
  <c r="H1103" i="30"/>
  <c r="D1104" i="30"/>
  <c r="E1104" i="30"/>
  <c r="F1104" i="30"/>
  <c r="G1104" i="30"/>
  <c r="H1104" i="30"/>
  <c r="D1105" i="30"/>
  <c r="E1105" i="30"/>
  <c r="F1105" i="30"/>
  <c r="G1105" i="30"/>
  <c r="H1105" i="30"/>
  <c r="D1106" i="30"/>
  <c r="E1106" i="30"/>
  <c r="F1106" i="30"/>
  <c r="G1106" i="30"/>
  <c r="H1106" i="30"/>
  <c r="D1107" i="30"/>
  <c r="E1107" i="30"/>
  <c r="F1107" i="30"/>
  <c r="G1107" i="30"/>
  <c r="H1107" i="30"/>
  <c r="D1108" i="30"/>
  <c r="E1108" i="30"/>
  <c r="F1108" i="30"/>
  <c r="G1108" i="30"/>
  <c r="H1108" i="30"/>
  <c r="D1109" i="30"/>
  <c r="E1109" i="30"/>
  <c r="F1109" i="30"/>
  <c r="G1109" i="30"/>
  <c r="H1109" i="30"/>
  <c r="D1110" i="30"/>
  <c r="E1110" i="30"/>
  <c r="F1110" i="30"/>
  <c r="G1110" i="30"/>
  <c r="H1110" i="30"/>
  <c r="D1111" i="30"/>
  <c r="E1111" i="30"/>
  <c r="F1111" i="30"/>
  <c r="G1111" i="30"/>
  <c r="H1111" i="30"/>
  <c r="D1112" i="30"/>
  <c r="E1112" i="30"/>
  <c r="F1112" i="30"/>
  <c r="G1112" i="30"/>
  <c r="H1112" i="30"/>
  <c r="D1113" i="30"/>
  <c r="E1113" i="30"/>
  <c r="F1113" i="30"/>
  <c r="G1113" i="30"/>
  <c r="H1113" i="30"/>
  <c r="D1114" i="30"/>
  <c r="E1114" i="30"/>
  <c r="F1114" i="30"/>
  <c r="G1114" i="30"/>
  <c r="H1114" i="30"/>
  <c r="D1115" i="30"/>
  <c r="E1115" i="30"/>
  <c r="F1115" i="30"/>
  <c r="G1115" i="30"/>
  <c r="H1115" i="30"/>
  <c r="D1116" i="30"/>
  <c r="E1116" i="30"/>
  <c r="F1116" i="30"/>
  <c r="G1116" i="30"/>
  <c r="H1116" i="30"/>
  <c r="D1117" i="30"/>
  <c r="E1117" i="30"/>
  <c r="F1117" i="30"/>
  <c r="G1117" i="30"/>
  <c r="H1117" i="30"/>
  <c r="D1118" i="30"/>
  <c r="E1118" i="30"/>
  <c r="F1118" i="30"/>
  <c r="G1118" i="30"/>
  <c r="H1118" i="30"/>
  <c r="D1119" i="30"/>
  <c r="E1119" i="30"/>
  <c r="F1119" i="30"/>
  <c r="G1119" i="30"/>
  <c r="H1119" i="30"/>
  <c r="D1120" i="30"/>
  <c r="E1120" i="30"/>
  <c r="F1120" i="30"/>
  <c r="G1120" i="30"/>
  <c r="H1120" i="30"/>
  <c r="D1121" i="30"/>
  <c r="E1121" i="30"/>
  <c r="F1121" i="30"/>
  <c r="G1121" i="30"/>
  <c r="H1121" i="30"/>
  <c r="D1122" i="30"/>
  <c r="E1122" i="30"/>
  <c r="F1122" i="30"/>
  <c r="G1122" i="30"/>
  <c r="H1122" i="30"/>
  <c r="D1123" i="30"/>
  <c r="E1123" i="30"/>
  <c r="F1123" i="30"/>
  <c r="G1123" i="30"/>
  <c r="H1123" i="30"/>
  <c r="D1124" i="30"/>
  <c r="E1124" i="30"/>
  <c r="F1124" i="30"/>
  <c r="G1124" i="30"/>
  <c r="H1124" i="30"/>
  <c r="D1125" i="30"/>
  <c r="E1125" i="30"/>
  <c r="F1125" i="30"/>
  <c r="G1125" i="30"/>
  <c r="H1125" i="30"/>
  <c r="D1126" i="30"/>
  <c r="E1126" i="30"/>
  <c r="F1126" i="30"/>
  <c r="G1126" i="30"/>
  <c r="H1126" i="30"/>
  <c r="D1127" i="30"/>
  <c r="E1127" i="30"/>
  <c r="F1127" i="30"/>
  <c r="G1127" i="30"/>
  <c r="H1127" i="30"/>
  <c r="D1128" i="30"/>
  <c r="E1128" i="30"/>
  <c r="F1128" i="30"/>
  <c r="G1128" i="30"/>
  <c r="H1128" i="30"/>
  <c r="D1129" i="30"/>
  <c r="E1129" i="30"/>
  <c r="F1129" i="30"/>
  <c r="G1129" i="30"/>
  <c r="H1129" i="30"/>
  <c r="D1130" i="30"/>
  <c r="E1130" i="30"/>
  <c r="F1130" i="30"/>
  <c r="G1130" i="30"/>
  <c r="H1130" i="30"/>
  <c r="D1131" i="30"/>
  <c r="E1131" i="30"/>
  <c r="F1131" i="30"/>
  <c r="G1131" i="30"/>
  <c r="H1131" i="30"/>
  <c r="D1132" i="30"/>
  <c r="E1132" i="30"/>
  <c r="F1132" i="30"/>
  <c r="G1132" i="30"/>
  <c r="H1132" i="30"/>
  <c r="D1133" i="30"/>
  <c r="E1133" i="30"/>
  <c r="F1133" i="30"/>
  <c r="G1133" i="30"/>
  <c r="H1133" i="30"/>
  <c r="D1134" i="30"/>
  <c r="E1134" i="30"/>
  <c r="F1134" i="30"/>
  <c r="G1134" i="30"/>
  <c r="H1134" i="30"/>
  <c r="D1135" i="30"/>
  <c r="E1135" i="30"/>
  <c r="F1135" i="30"/>
  <c r="G1135" i="30"/>
  <c r="H1135" i="30"/>
  <c r="D1136" i="30"/>
  <c r="E1136" i="30"/>
  <c r="F1136" i="30"/>
  <c r="G1136" i="30"/>
  <c r="H1136" i="30"/>
  <c r="D1137" i="30"/>
  <c r="E1137" i="30"/>
  <c r="F1137" i="30"/>
  <c r="G1137" i="30"/>
  <c r="H1137" i="30"/>
  <c r="D1138" i="30"/>
  <c r="E1138" i="30"/>
  <c r="F1138" i="30"/>
  <c r="G1138" i="30"/>
  <c r="H1138" i="30"/>
  <c r="D1139" i="30"/>
  <c r="E1139" i="30"/>
  <c r="F1139" i="30"/>
  <c r="G1139" i="30"/>
  <c r="H1139" i="30"/>
  <c r="D1140" i="30"/>
  <c r="E1140" i="30"/>
  <c r="F1140" i="30"/>
  <c r="G1140" i="30"/>
  <c r="H1140" i="30"/>
  <c r="D1141" i="30"/>
  <c r="E1141" i="30"/>
  <c r="F1141" i="30"/>
  <c r="G1141" i="30"/>
  <c r="H1141" i="30"/>
  <c r="D1142" i="30"/>
  <c r="E1142" i="30"/>
  <c r="F1142" i="30"/>
  <c r="G1142" i="30"/>
  <c r="H1142" i="30"/>
  <c r="D1143" i="30"/>
  <c r="E1143" i="30"/>
  <c r="F1143" i="30"/>
  <c r="G1143" i="30"/>
  <c r="H1143" i="30"/>
  <c r="D1144" i="30"/>
  <c r="E1144" i="30"/>
  <c r="F1144" i="30"/>
  <c r="G1144" i="30"/>
  <c r="H1144" i="30"/>
  <c r="D1145" i="30"/>
  <c r="E1145" i="30"/>
  <c r="F1145" i="30"/>
  <c r="G1145" i="30"/>
  <c r="H1145" i="30"/>
  <c r="D1146" i="30"/>
  <c r="E1146" i="30"/>
  <c r="F1146" i="30"/>
  <c r="G1146" i="30"/>
  <c r="H1146" i="30"/>
  <c r="D1147" i="30"/>
  <c r="E1147" i="30"/>
  <c r="F1147" i="30"/>
  <c r="G1147" i="30"/>
  <c r="H1147" i="30"/>
  <c r="D1148" i="30"/>
  <c r="E1148" i="30"/>
  <c r="F1148" i="30"/>
  <c r="G1148" i="30"/>
  <c r="H1148" i="30"/>
  <c r="D1149" i="30"/>
  <c r="E1149" i="30"/>
  <c r="F1149" i="30"/>
  <c r="G1149" i="30"/>
  <c r="H1149" i="30"/>
  <c r="D1150" i="30"/>
  <c r="E1150" i="30"/>
  <c r="F1150" i="30"/>
  <c r="G1150" i="30"/>
  <c r="H1150" i="30"/>
  <c r="D1151" i="30"/>
  <c r="E1151" i="30"/>
  <c r="F1151" i="30"/>
  <c r="G1151" i="30"/>
  <c r="H1151" i="30"/>
  <c r="D1152" i="30"/>
  <c r="E1152" i="30"/>
  <c r="F1152" i="30"/>
  <c r="G1152" i="30"/>
  <c r="H1152" i="30"/>
  <c r="D1153" i="30"/>
  <c r="E1153" i="30"/>
  <c r="F1153" i="30"/>
  <c r="G1153" i="30"/>
  <c r="H1153" i="30"/>
  <c r="D1154" i="30"/>
  <c r="E1154" i="30"/>
  <c r="F1154" i="30"/>
  <c r="G1154" i="30"/>
  <c r="H1154" i="30"/>
  <c r="D1155" i="30"/>
  <c r="E1155" i="30"/>
  <c r="F1155" i="30"/>
  <c r="G1155" i="30"/>
  <c r="H1155" i="30"/>
  <c r="D1156" i="30"/>
  <c r="E1156" i="30"/>
  <c r="F1156" i="30"/>
  <c r="G1156" i="30"/>
  <c r="H1156" i="30"/>
  <c r="D1157" i="30"/>
  <c r="E1157" i="30"/>
  <c r="F1157" i="30"/>
  <c r="G1157" i="30"/>
  <c r="H1157" i="30"/>
  <c r="D1158" i="30"/>
  <c r="E1158" i="30"/>
  <c r="F1158" i="30"/>
  <c r="G1158" i="30"/>
  <c r="H1158" i="30"/>
  <c r="D1159" i="30"/>
  <c r="E1159" i="30"/>
  <c r="F1159" i="30"/>
  <c r="G1159" i="30"/>
  <c r="H1159" i="30"/>
  <c r="D1160" i="30"/>
  <c r="E1160" i="30"/>
  <c r="F1160" i="30"/>
  <c r="G1160" i="30"/>
  <c r="H1160" i="30"/>
  <c r="D1161" i="30"/>
  <c r="E1161" i="30"/>
  <c r="F1161" i="30"/>
  <c r="G1161" i="30"/>
  <c r="H1161" i="30"/>
  <c r="D1162" i="30"/>
  <c r="E1162" i="30"/>
  <c r="F1162" i="30"/>
  <c r="G1162" i="30"/>
  <c r="H1162" i="30"/>
  <c r="D1163" i="30"/>
  <c r="E1163" i="30"/>
  <c r="F1163" i="30"/>
  <c r="G1163" i="30"/>
  <c r="H1163" i="30"/>
  <c r="D1164" i="30"/>
  <c r="E1164" i="30"/>
  <c r="F1164" i="30"/>
  <c r="G1164" i="30"/>
  <c r="H1164" i="30"/>
  <c r="D1165" i="30"/>
  <c r="E1165" i="30"/>
  <c r="F1165" i="30"/>
  <c r="G1165" i="30"/>
  <c r="H1165" i="30"/>
  <c r="D1166" i="30"/>
  <c r="E1166" i="30"/>
  <c r="F1166" i="30"/>
  <c r="G1166" i="30"/>
  <c r="H1166" i="30"/>
  <c r="D1167" i="30"/>
  <c r="E1167" i="30"/>
  <c r="F1167" i="30"/>
  <c r="G1167" i="30"/>
  <c r="H1167" i="30"/>
  <c r="D1168" i="30"/>
  <c r="E1168" i="30"/>
  <c r="F1168" i="30"/>
  <c r="G1168" i="30"/>
  <c r="H1168" i="30"/>
  <c r="D1169" i="30"/>
  <c r="E1169" i="30"/>
  <c r="F1169" i="30"/>
  <c r="G1169" i="30"/>
  <c r="H1169" i="30"/>
  <c r="D1170" i="30"/>
  <c r="E1170" i="30"/>
  <c r="F1170" i="30"/>
  <c r="G1170" i="30"/>
  <c r="H1170" i="30"/>
  <c r="D1171" i="30"/>
  <c r="E1171" i="30"/>
  <c r="F1171" i="30"/>
  <c r="G1171" i="30"/>
  <c r="H1171" i="30"/>
  <c r="D1172" i="30"/>
  <c r="E1172" i="30"/>
  <c r="F1172" i="30"/>
  <c r="G1172" i="30"/>
  <c r="H1172" i="30"/>
  <c r="D1173" i="30"/>
  <c r="E1173" i="30"/>
  <c r="F1173" i="30"/>
  <c r="G1173" i="30"/>
  <c r="H1173" i="30"/>
  <c r="D1174" i="30"/>
  <c r="E1174" i="30"/>
  <c r="F1174" i="30"/>
  <c r="G1174" i="30"/>
  <c r="H1174" i="30"/>
  <c r="D1175" i="30"/>
  <c r="E1175" i="30"/>
  <c r="F1175" i="30"/>
  <c r="G1175" i="30"/>
  <c r="H1175" i="30"/>
  <c r="D1176" i="30"/>
  <c r="E1176" i="30"/>
  <c r="F1176" i="30"/>
  <c r="G1176" i="30"/>
  <c r="H1176" i="30"/>
  <c r="D1177" i="30"/>
  <c r="E1177" i="30"/>
  <c r="F1177" i="30"/>
  <c r="G1177" i="30"/>
  <c r="H1177" i="30"/>
  <c r="D1178" i="30"/>
  <c r="E1178" i="30"/>
  <c r="F1178" i="30"/>
  <c r="G1178" i="30"/>
  <c r="H1178" i="30"/>
  <c r="D1179" i="30"/>
  <c r="E1179" i="30"/>
  <c r="F1179" i="30"/>
  <c r="G1179" i="30"/>
  <c r="H1179" i="30"/>
  <c r="D1180" i="30"/>
  <c r="E1180" i="30"/>
  <c r="F1180" i="30"/>
  <c r="G1180" i="30"/>
  <c r="H1180" i="30"/>
  <c r="D1181" i="30"/>
  <c r="E1181" i="30"/>
  <c r="F1181" i="30"/>
  <c r="G1181" i="30"/>
  <c r="H1181" i="30"/>
  <c r="D1182" i="30"/>
  <c r="E1182" i="30"/>
  <c r="F1182" i="30"/>
  <c r="G1182" i="30"/>
  <c r="H1182" i="30"/>
  <c r="D1183" i="30"/>
  <c r="E1183" i="30"/>
  <c r="F1183" i="30"/>
  <c r="G1183" i="30"/>
  <c r="H1183" i="30"/>
  <c r="D1184" i="30"/>
  <c r="E1184" i="30"/>
  <c r="F1184" i="30"/>
  <c r="G1184" i="30"/>
  <c r="H1184" i="30"/>
  <c r="D1185" i="30"/>
  <c r="E1185" i="30"/>
  <c r="F1185" i="30"/>
  <c r="G1185" i="30"/>
  <c r="H1185" i="30"/>
  <c r="D1186" i="30"/>
  <c r="E1186" i="30"/>
  <c r="F1186" i="30"/>
  <c r="G1186" i="30"/>
  <c r="H1186" i="30"/>
  <c r="D1187" i="30"/>
  <c r="E1187" i="30"/>
  <c r="F1187" i="30"/>
  <c r="G1187" i="30"/>
  <c r="H1187" i="30"/>
  <c r="D1188" i="30"/>
  <c r="E1188" i="30"/>
  <c r="F1188" i="30"/>
  <c r="G1188" i="30"/>
  <c r="H1188" i="30"/>
  <c r="D1189" i="30"/>
  <c r="E1189" i="30"/>
  <c r="F1189" i="30"/>
  <c r="G1189" i="30"/>
  <c r="H1189" i="30"/>
  <c r="D1190" i="30"/>
  <c r="E1190" i="30"/>
  <c r="F1190" i="30"/>
  <c r="G1190" i="30"/>
  <c r="H1190" i="30"/>
  <c r="D1191" i="30"/>
  <c r="E1191" i="30"/>
  <c r="F1191" i="30"/>
  <c r="G1191" i="30"/>
  <c r="H1191" i="30"/>
  <c r="D1192" i="30"/>
  <c r="E1192" i="30"/>
  <c r="F1192" i="30"/>
  <c r="G1192" i="30"/>
  <c r="H1192" i="30"/>
  <c r="D1193" i="30"/>
  <c r="E1193" i="30"/>
  <c r="F1193" i="30"/>
  <c r="G1193" i="30"/>
  <c r="H1193" i="30"/>
  <c r="D1194" i="30"/>
  <c r="E1194" i="30"/>
  <c r="F1194" i="30"/>
  <c r="G1194" i="30"/>
  <c r="H1194" i="30"/>
  <c r="D1195" i="30"/>
  <c r="E1195" i="30"/>
  <c r="F1195" i="30"/>
  <c r="G1195" i="30"/>
  <c r="H1195" i="30"/>
  <c r="D1196" i="30"/>
  <c r="E1196" i="30"/>
  <c r="F1196" i="30"/>
  <c r="G1196" i="30"/>
  <c r="H1196" i="30"/>
  <c r="D1197" i="30"/>
  <c r="E1197" i="30"/>
  <c r="F1197" i="30"/>
  <c r="G1197" i="30"/>
  <c r="H1197" i="30"/>
  <c r="D1198" i="30"/>
  <c r="E1198" i="30"/>
  <c r="F1198" i="30"/>
  <c r="G1198" i="30"/>
  <c r="H1198" i="30"/>
  <c r="D1199" i="30"/>
  <c r="E1199" i="30"/>
  <c r="F1199" i="30"/>
  <c r="G1199" i="30"/>
  <c r="H1199" i="30"/>
  <c r="D1200" i="30"/>
  <c r="E1200" i="30"/>
  <c r="F1200" i="30"/>
  <c r="G1200" i="30"/>
  <c r="H1200" i="30"/>
  <c r="D1201" i="30"/>
  <c r="E1201" i="30"/>
  <c r="F1201" i="30"/>
  <c r="G1201" i="30"/>
  <c r="H1201" i="30"/>
  <c r="D1202" i="30"/>
  <c r="E1202" i="30"/>
  <c r="F1202" i="30"/>
  <c r="G1202" i="30"/>
  <c r="H1202" i="30"/>
  <c r="D1203" i="30"/>
  <c r="E1203" i="30"/>
  <c r="F1203" i="30"/>
  <c r="G1203" i="30"/>
  <c r="H1203" i="30"/>
  <c r="D1204" i="30"/>
  <c r="E1204" i="30"/>
  <c r="F1204" i="30"/>
  <c r="G1204" i="30"/>
  <c r="H1204" i="30"/>
  <c r="D1205" i="30"/>
  <c r="E1205" i="30"/>
  <c r="F1205" i="30"/>
  <c r="G1205" i="30"/>
  <c r="H1205" i="30"/>
  <c r="D1206" i="30"/>
  <c r="E1206" i="30"/>
  <c r="F1206" i="30"/>
  <c r="G1206" i="30"/>
  <c r="H1206" i="30"/>
  <c r="D1207" i="30"/>
  <c r="E1207" i="30"/>
  <c r="F1207" i="30"/>
  <c r="G1207" i="30"/>
  <c r="H1207" i="30"/>
  <c r="D1208" i="30"/>
  <c r="E1208" i="30"/>
  <c r="F1208" i="30"/>
  <c r="G1208" i="30"/>
  <c r="H1208" i="30"/>
  <c r="D1209" i="30"/>
  <c r="E1209" i="30"/>
  <c r="F1209" i="30"/>
  <c r="G1209" i="30"/>
  <c r="H1209" i="30"/>
  <c r="D1210" i="30"/>
  <c r="E1210" i="30"/>
  <c r="F1210" i="30"/>
  <c r="G1210" i="30"/>
  <c r="H1210" i="30"/>
  <c r="D1211" i="30"/>
  <c r="E1211" i="30"/>
  <c r="F1211" i="30"/>
  <c r="G1211" i="30"/>
  <c r="H1211" i="30"/>
  <c r="D1212" i="30"/>
  <c r="E1212" i="30"/>
  <c r="F1212" i="30"/>
  <c r="G1212" i="30"/>
  <c r="H1212" i="30"/>
  <c r="D1213" i="30"/>
  <c r="E1213" i="30"/>
  <c r="F1213" i="30"/>
  <c r="G1213" i="30"/>
  <c r="H1213" i="30"/>
  <c r="D1214" i="30"/>
  <c r="E1214" i="30"/>
  <c r="F1214" i="30"/>
  <c r="G1214" i="30"/>
  <c r="H1214" i="30"/>
  <c r="D1215" i="30"/>
  <c r="E1215" i="30"/>
  <c r="F1215" i="30"/>
  <c r="G1215" i="30"/>
  <c r="H1215" i="30"/>
  <c r="D1216" i="30"/>
  <c r="E1216" i="30"/>
  <c r="F1216" i="30"/>
  <c r="G1216" i="30"/>
  <c r="H1216" i="30"/>
  <c r="D1217" i="30"/>
  <c r="E1217" i="30"/>
  <c r="F1217" i="30"/>
  <c r="G1217" i="30"/>
  <c r="H1217" i="30"/>
  <c r="D1218" i="30"/>
  <c r="E1218" i="30"/>
  <c r="F1218" i="30"/>
  <c r="G1218" i="30"/>
  <c r="H1218" i="30"/>
  <c r="D1219" i="30"/>
  <c r="E1219" i="30"/>
  <c r="F1219" i="30"/>
  <c r="G1219" i="30"/>
  <c r="H1219" i="30"/>
  <c r="D1220" i="30"/>
  <c r="E1220" i="30"/>
  <c r="F1220" i="30"/>
  <c r="G1220" i="30"/>
  <c r="H1220" i="30"/>
  <c r="D1221" i="30"/>
  <c r="E1221" i="30"/>
  <c r="F1221" i="30"/>
  <c r="G1221" i="30"/>
  <c r="H1221" i="30"/>
  <c r="D1222" i="30"/>
  <c r="E1222" i="30"/>
  <c r="F1222" i="30"/>
  <c r="G1222" i="30"/>
  <c r="H1222" i="30"/>
  <c r="D1223" i="30"/>
  <c r="E1223" i="30"/>
  <c r="F1223" i="30"/>
  <c r="G1223" i="30"/>
  <c r="H1223" i="30"/>
  <c r="D1224" i="30"/>
  <c r="E1224" i="30"/>
  <c r="F1224" i="30"/>
  <c r="G1224" i="30"/>
  <c r="H1224" i="30"/>
  <c r="D1225" i="30"/>
  <c r="E1225" i="30"/>
  <c r="F1225" i="30"/>
  <c r="G1225" i="30"/>
  <c r="H1225" i="30"/>
  <c r="D1226" i="30"/>
  <c r="E1226" i="30"/>
  <c r="F1226" i="30"/>
  <c r="G1226" i="30"/>
  <c r="H1226" i="30"/>
  <c r="D1227" i="30"/>
  <c r="E1227" i="30"/>
  <c r="F1227" i="30"/>
  <c r="G1227" i="30"/>
  <c r="H1227" i="30"/>
  <c r="D1228" i="30"/>
  <c r="E1228" i="30"/>
  <c r="F1228" i="30"/>
  <c r="G1228" i="30"/>
  <c r="H1228" i="30"/>
  <c r="D1229" i="30"/>
  <c r="E1229" i="30"/>
  <c r="F1229" i="30"/>
  <c r="G1229" i="30"/>
  <c r="H1229" i="30"/>
  <c r="D1230" i="30"/>
  <c r="E1230" i="30"/>
  <c r="F1230" i="30"/>
  <c r="G1230" i="30"/>
  <c r="H1230" i="30"/>
  <c r="D1231" i="30"/>
  <c r="E1231" i="30"/>
  <c r="F1231" i="30"/>
  <c r="G1231" i="30"/>
  <c r="H1231" i="30"/>
  <c r="D1232" i="30"/>
  <c r="E1232" i="30"/>
  <c r="F1232" i="30"/>
  <c r="G1232" i="30"/>
  <c r="H1232" i="30"/>
  <c r="D1233" i="30"/>
  <c r="E1233" i="30"/>
  <c r="F1233" i="30"/>
  <c r="G1233" i="30"/>
  <c r="H1233" i="30"/>
  <c r="D1234" i="30"/>
  <c r="E1234" i="30"/>
  <c r="F1234" i="30"/>
  <c r="G1234" i="30"/>
  <c r="H1234" i="30"/>
  <c r="D1235" i="30"/>
  <c r="E1235" i="30"/>
  <c r="F1235" i="30"/>
  <c r="G1235" i="30"/>
  <c r="H1235" i="30"/>
  <c r="D1236" i="30"/>
  <c r="E1236" i="30"/>
  <c r="F1236" i="30"/>
  <c r="G1236" i="30"/>
  <c r="H1236" i="30"/>
  <c r="D1237" i="30"/>
  <c r="E1237" i="30"/>
  <c r="F1237" i="30"/>
  <c r="G1237" i="30"/>
  <c r="H1237" i="30"/>
  <c r="D1238" i="30"/>
  <c r="E1238" i="30"/>
  <c r="F1238" i="30"/>
  <c r="G1238" i="30"/>
  <c r="H1238" i="30"/>
  <c r="D1239" i="30"/>
  <c r="E1239" i="30"/>
  <c r="F1239" i="30"/>
  <c r="G1239" i="30"/>
  <c r="H1239" i="30"/>
  <c r="D1240" i="30"/>
  <c r="E1240" i="30"/>
  <c r="F1240" i="30"/>
  <c r="G1240" i="30"/>
  <c r="H1240" i="30"/>
  <c r="D1241" i="30"/>
  <c r="E1241" i="30"/>
  <c r="F1241" i="30"/>
  <c r="G1241" i="30"/>
  <c r="H1241" i="30"/>
  <c r="D1242" i="30"/>
  <c r="E1242" i="30"/>
  <c r="F1242" i="30"/>
  <c r="G1242" i="30"/>
  <c r="H1242" i="30"/>
  <c r="D1243" i="30"/>
  <c r="E1243" i="30"/>
  <c r="F1243" i="30"/>
  <c r="G1243" i="30"/>
  <c r="H1243" i="30"/>
  <c r="D1244" i="30"/>
  <c r="E1244" i="30"/>
  <c r="F1244" i="30"/>
  <c r="G1244" i="30"/>
  <c r="H1244" i="30"/>
  <c r="D1245" i="30"/>
  <c r="E1245" i="30"/>
  <c r="F1245" i="30"/>
  <c r="G1245" i="30"/>
  <c r="H1245" i="30"/>
  <c r="D1246" i="30"/>
  <c r="E1246" i="30"/>
  <c r="F1246" i="30"/>
  <c r="G1246" i="30"/>
  <c r="H1246" i="30"/>
  <c r="D1247" i="30"/>
  <c r="E1247" i="30"/>
  <c r="F1247" i="30"/>
  <c r="G1247" i="30"/>
  <c r="H1247" i="30"/>
  <c r="D1248" i="30"/>
  <c r="E1248" i="30"/>
  <c r="F1248" i="30"/>
  <c r="G1248" i="30"/>
  <c r="H1248" i="30"/>
  <c r="D1249" i="30"/>
  <c r="E1249" i="30"/>
  <c r="F1249" i="30"/>
  <c r="G1249" i="30"/>
  <c r="H1249" i="30"/>
  <c r="D1250" i="30"/>
  <c r="E1250" i="30"/>
  <c r="F1250" i="30"/>
  <c r="G1250" i="30"/>
  <c r="H1250" i="30"/>
  <c r="D1251" i="30"/>
  <c r="E1251" i="30"/>
  <c r="F1251" i="30"/>
  <c r="G1251" i="30"/>
  <c r="H1251" i="30"/>
  <c r="D1252" i="30"/>
  <c r="E1252" i="30"/>
  <c r="F1252" i="30"/>
  <c r="G1252" i="30"/>
  <c r="H1252" i="30"/>
  <c r="D1253" i="30"/>
  <c r="E1253" i="30"/>
  <c r="F1253" i="30"/>
  <c r="G1253" i="30"/>
  <c r="H1253" i="30"/>
  <c r="D1254" i="30"/>
  <c r="E1254" i="30"/>
  <c r="F1254" i="30"/>
  <c r="G1254" i="30"/>
  <c r="H1254" i="30"/>
  <c r="D1255" i="30"/>
  <c r="E1255" i="30"/>
  <c r="F1255" i="30"/>
  <c r="G1255" i="30"/>
  <c r="H1255" i="30"/>
  <c r="D1256" i="30"/>
  <c r="E1256" i="30"/>
  <c r="F1256" i="30"/>
  <c r="G1256" i="30"/>
  <c r="H1256" i="30"/>
  <c r="D1257" i="30"/>
  <c r="E1257" i="30"/>
  <c r="F1257" i="30"/>
  <c r="G1257" i="30"/>
  <c r="H1257" i="30"/>
  <c r="D1258" i="30"/>
  <c r="E1258" i="30"/>
  <c r="F1258" i="30"/>
  <c r="G1258" i="30"/>
  <c r="H1258" i="30"/>
  <c r="D1259" i="30"/>
  <c r="E1259" i="30"/>
  <c r="F1259" i="30"/>
  <c r="G1259" i="30"/>
  <c r="H1259" i="30"/>
  <c r="D1260" i="30"/>
  <c r="E1260" i="30"/>
  <c r="F1260" i="30"/>
  <c r="G1260" i="30"/>
  <c r="H1260" i="30"/>
  <c r="D1261" i="30"/>
  <c r="E1261" i="30"/>
  <c r="F1261" i="30"/>
  <c r="G1261" i="30"/>
  <c r="H1261" i="30"/>
  <c r="D1262" i="30"/>
  <c r="E1262" i="30"/>
  <c r="F1262" i="30"/>
  <c r="G1262" i="30"/>
  <c r="H1262" i="30"/>
  <c r="D1263" i="30"/>
  <c r="E1263" i="30"/>
  <c r="F1263" i="30"/>
  <c r="G1263" i="30"/>
  <c r="H1263" i="30"/>
  <c r="D1264" i="30"/>
  <c r="E1264" i="30"/>
  <c r="F1264" i="30"/>
  <c r="G1264" i="30"/>
  <c r="H1264" i="30"/>
  <c r="D1265" i="30"/>
  <c r="E1265" i="30"/>
  <c r="F1265" i="30"/>
  <c r="G1265" i="30"/>
  <c r="H1265" i="30"/>
  <c r="D1266" i="30"/>
  <c r="E1266" i="30"/>
  <c r="F1266" i="30"/>
  <c r="G1266" i="30"/>
  <c r="H1266" i="30"/>
  <c r="D1267" i="30"/>
  <c r="E1267" i="30"/>
  <c r="F1267" i="30"/>
  <c r="G1267" i="30"/>
  <c r="H1267" i="30"/>
  <c r="D1268" i="30"/>
  <c r="E1268" i="30"/>
  <c r="F1268" i="30"/>
  <c r="G1268" i="30"/>
  <c r="H1268" i="30"/>
  <c r="D1269" i="30"/>
  <c r="E1269" i="30"/>
  <c r="F1269" i="30"/>
  <c r="G1269" i="30"/>
  <c r="H1269" i="30"/>
  <c r="D1270" i="30"/>
  <c r="E1270" i="30"/>
  <c r="F1270" i="30"/>
  <c r="G1270" i="30"/>
  <c r="H1270" i="30"/>
  <c r="D1271" i="30"/>
  <c r="E1271" i="30"/>
  <c r="F1271" i="30"/>
  <c r="G1271" i="30"/>
  <c r="H1271" i="30"/>
  <c r="D1272" i="30"/>
  <c r="E1272" i="30"/>
  <c r="F1272" i="30"/>
  <c r="G1272" i="30"/>
  <c r="H1272" i="30"/>
  <c r="D1273" i="30"/>
  <c r="E1273" i="30"/>
  <c r="F1273" i="30"/>
  <c r="G1273" i="30"/>
  <c r="H1273" i="30"/>
  <c r="D1274" i="30"/>
  <c r="E1274" i="30"/>
  <c r="F1274" i="30"/>
  <c r="G1274" i="30"/>
  <c r="H1274" i="30"/>
  <c r="D1275" i="30"/>
  <c r="E1275" i="30"/>
  <c r="F1275" i="30"/>
  <c r="G1275" i="30"/>
  <c r="H1275" i="30"/>
  <c r="D1276" i="30"/>
  <c r="E1276" i="30"/>
  <c r="F1276" i="30"/>
  <c r="G1276" i="30"/>
  <c r="H1276" i="30"/>
  <c r="D1277" i="30"/>
  <c r="E1277" i="30"/>
  <c r="F1277" i="30"/>
  <c r="G1277" i="30"/>
  <c r="H1277" i="30"/>
  <c r="D1278" i="30"/>
  <c r="E1278" i="30"/>
  <c r="F1278" i="30"/>
  <c r="G1278" i="30"/>
  <c r="H1278" i="30"/>
  <c r="D1279" i="30"/>
  <c r="E1279" i="30"/>
  <c r="F1279" i="30"/>
  <c r="G1279" i="30"/>
  <c r="H1279" i="30"/>
  <c r="D1280" i="30"/>
  <c r="E1280" i="30"/>
  <c r="F1280" i="30"/>
  <c r="G1280" i="30"/>
  <c r="H1280" i="30"/>
  <c r="D1281" i="30"/>
  <c r="E1281" i="30"/>
  <c r="F1281" i="30"/>
  <c r="G1281" i="30"/>
  <c r="H1281" i="30"/>
  <c r="D1282" i="30"/>
  <c r="E1282" i="30"/>
  <c r="F1282" i="30"/>
  <c r="G1282" i="30"/>
  <c r="H1282" i="30"/>
  <c r="D1283" i="30"/>
  <c r="E1283" i="30"/>
  <c r="F1283" i="30"/>
  <c r="G1283" i="30"/>
  <c r="H1283" i="30"/>
  <c r="D1284" i="30"/>
  <c r="E1284" i="30"/>
  <c r="F1284" i="30"/>
  <c r="G1284" i="30"/>
  <c r="H1284" i="30"/>
  <c r="D1285" i="30"/>
  <c r="E1285" i="30"/>
  <c r="F1285" i="30"/>
  <c r="G1285" i="30"/>
  <c r="H1285" i="30"/>
  <c r="D1286" i="30"/>
  <c r="E1286" i="30"/>
  <c r="F1286" i="30"/>
  <c r="G1286" i="30"/>
  <c r="H1286" i="30"/>
  <c r="D1287" i="30"/>
  <c r="E1287" i="30"/>
  <c r="F1287" i="30"/>
  <c r="G1287" i="30"/>
  <c r="H1287" i="30"/>
  <c r="D1288" i="30"/>
  <c r="E1288" i="30"/>
  <c r="F1288" i="30"/>
  <c r="G1288" i="30"/>
  <c r="H1288" i="30"/>
  <c r="D1289" i="30"/>
  <c r="E1289" i="30"/>
  <c r="F1289" i="30"/>
  <c r="G1289" i="30"/>
  <c r="H1289" i="30"/>
  <c r="D1290" i="30"/>
  <c r="E1290" i="30"/>
  <c r="F1290" i="30"/>
  <c r="G1290" i="30"/>
  <c r="H1290" i="30"/>
  <c r="D1291" i="30"/>
  <c r="E1291" i="30"/>
  <c r="F1291" i="30"/>
  <c r="G1291" i="30"/>
  <c r="H1291" i="30"/>
  <c r="D1292" i="30"/>
  <c r="E1292" i="30"/>
  <c r="F1292" i="30"/>
  <c r="G1292" i="30"/>
  <c r="H1292" i="30"/>
  <c r="D1293" i="30"/>
  <c r="E1293" i="30"/>
  <c r="F1293" i="30"/>
  <c r="G1293" i="30"/>
  <c r="H1293" i="30"/>
  <c r="D1294" i="30"/>
  <c r="E1294" i="30"/>
  <c r="F1294" i="30"/>
  <c r="G1294" i="30"/>
  <c r="H1294" i="30"/>
  <c r="D1295" i="30"/>
  <c r="E1295" i="30"/>
  <c r="F1295" i="30"/>
  <c r="G1295" i="30"/>
  <c r="H1295" i="30"/>
  <c r="D1296" i="30"/>
  <c r="E1296" i="30"/>
  <c r="F1296" i="30"/>
  <c r="G1296" i="30"/>
  <c r="H1296" i="30"/>
  <c r="D1297" i="30"/>
  <c r="E1297" i="30"/>
  <c r="F1297" i="30"/>
  <c r="G1297" i="30"/>
  <c r="H1297" i="30"/>
  <c r="D1298" i="30"/>
  <c r="E1298" i="30"/>
  <c r="F1298" i="30"/>
  <c r="G1298" i="30"/>
  <c r="H1298" i="30"/>
  <c r="D1299" i="30"/>
  <c r="E1299" i="30"/>
  <c r="F1299" i="30"/>
  <c r="G1299" i="30"/>
  <c r="H1299" i="30"/>
  <c r="D1300" i="30"/>
  <c r="E1300" i="30"/>
  <c r="F1300" i="30"/>
  <c r="G1300" i="30"/>
  <c r="H1300" i="30"/>
  <c r="D1301" i="30"/>
  <c r="E1301" i="30"/>
  <c r="F1301" i="30"/>
  <c r="G1301" i="30"/>
  <c r="H1301" i="30"/>
  <c r="D1302" i="30"/>
  <c r="E1302" i="30"/>
  <c r="F1302" i="30"/>
  <c r="G1302" i="30"/>
  <c r="H1302" i="30"/>
  <c r="D1303" i="30"/>
  <c r="E1303" i="30"/>
  <c r="F1303" i="30"/>
  <c r="G1303" i="30"/>
  <c r="H1303" i="30"/>
  <c r="D1304" i="30"/>
  <c r="E1304" i="30"/>
  <c r="F1304" i="30"/>
  <c r="G1304" i="30"/>
  <c r="H1304" i="30"/>
  <c r="D1305" i="30"/>
  <c r="E1305" i="30"/>
  <c r="F1305" i="30"/>
  <c r="G1305" i="30"/>
  <c r="H1305" i="30"/>
  <c r="D1306" i="30"/>
  <c r="E1306" i="30"/>
  <c r="F1306" i="30"/>
  <c r="G1306" i="30"/>
  <c r="H1306" i="30"/>
  <c r="D1307" i="30"/>
  <c r="E1307" i="30"/>
  <c r="F1307" i="30"/>
  <c r="G1307" i="30"/>
  <c r="H1307" i="30"/>
  <c r="D1308" i="30"/>
  <c r="E1308" i="30"/>
  <c r="F1308" i="30"/>
  <c r="G1308" i="30"/>
  <c r="H1308" i="30"/>
  <c r="D1309" i="30"/>
  <c r="E1309" i="30"/>
  <c r="F1309" i="30"/>
  <c r="G1309" i="30"/>
  <c r="H1309" i="30"/>
  <c r="D1310" i="30"/>
  <c r="E1310" i="30"/>
  <c r="F1310" i="30"/>
  <c r="G1310" i="30"/>
  <c r="H1310" i="30"/>
  <c r="D1311" i="30"/>
  <c r="E1311" i="30"/>
  <c r="F1311" i="30"/>
  <c r="G1311" i="30"/>
  <c r="H1311" i="30"/>
  <c r="D1312" i="30"/>
  <c r="E1312" i="30"/>
  <c r="F1312" i="30"/>
  <c r="G1312" i="30"/>
  <c r="H1312" i="30"/>
  <c r="D1313" i="30"/>
  <c r="E1313" i="30"/>
  <c r="F1313" i="30"/>
  <c r="G1313" i="30"/>
  <c r="H1313" i="30"/>
  <c r="D1314" i="30"/>
  <c r="E1314" i="30"/>
  <c r="F1314" i="30"/>
  <c r="G1314" i="30"/>
  <c r="H1314" i="30"/>
  <c r="D1315" i="30"/>
  <c r="E1315" i="30"/>
  <c r="F1315" i="30"/>
  <c r="G1315" i="30"/>
  <c r="H1315" i="30"/>
  <c r="D1316" i="30"/>
  <c r="E1316" i="30"/>
  <c r="F1316" i="30"/>
  <c r="G1316" i="30"/>
  <c r="H1316" i="30"/>
  <c r="D1317" i="30"/>
  <c r="E1317" i="30"/>
  <c r="F1317" i="30"/>
  <c r="G1317" i="30"/>
  <c r="H1317" i="30"/>
  <c r="D1318" i="30"/>
  <c r="E1318" i="30"/>
  <c r="F1318" i="30"/>
  <c r="G1318" i="30"/>
  <c r="H1318" i="30"/>
  <c r="D1319" i="30"/>
  <c r="E1319" i="30"/>
  <c r="F1319" i="30"/>
  <c r="G1319" i="30"/>
  <c r="H1319" i="30"/>
  <c r="D1320" i="30"/>
  <c r="E1320" i="30"/>
  <c r="F1320" i="30"/>
  <c r="G1320" i="30"/>
  <c r="H1320" i="30"/>
  <c r="D1321" i="30"/>
  <c r="E1321" i="30"/>
  <c r="F1321" i="30"/>
  <c r="G1321" i="30"/>
  <c r="H1321" i="30"/>
  <c r="D1322" i="30"/>
  <c r="E1322" i="30"/>
  <c r="F1322" i="30"/>
  <c r="G1322" i="30"/>
  <c r="H1322" i="30"/>
  <c r="D1323" i="30"/>
  <c r="E1323" i="30"/>
  <c r="F1323" i="30"/>
  <c r="G1323" i="30"/>
  <c r="H1323" i="30"/>
  <c r="D1324" i="30"/>
  <c r="E1324" i="30"/>
  <c r="F1324" i="30"/>
  <c r="G1324" i="30"/>
  <c r="H1324" i="30"/>
  <c r="D1325" i="30"/>
  <c r="E1325" i="30"/>
  <c r="F1325" i="30"/>
  <c r="G1325" i="30"/>
  <c r="H1325" i="30"/>
  <c r="D1326" i="30"/>
  <c r="E1326" i="30"/>
  <c r="F1326" i="30"/>
  <c r="G1326" i="30"/>
  <c r="H1326" i="30"/>
  <c r="D1327" i="30"/>
  <c r="E1327" i="30"/>
  <c r="F1327" i="30"/>
  <c r="G1327" i="30"/>
  <c r="H1327" i="30"/>
  <c r="D1328" i="30"/>
  <c r="E1328" i="30"/>
  <c r="F1328" i="30"/>
  <c r="G1328" i="30"/>
  <c r="H1328" i="30"/>
  <c r="D1329" i="30"/>
  <c r="E1329" i="30"/>
  <c r="F1329" i="30"/>
  <c r="G1329" i="30"/>
  <c r="H1329" i="30"/>
  <c r="D1330" i="30"/>
  <c r="E1330" i="30"/>
  <c r="F1330" i="30"/>
  <c r="G1330" i="30"/>
  <c r="H1330" i="30"/>
  <c r="D1331" i="30"/>
  <c r="E1331" i="30"/>
  <c r="F1331" i="30"/>
  <c r="G1331" i="30"/>
  <c r="H1331" i="30"/>
  <c r="D1332" i="30"/>
  <c r="E1332" i="30"/>
  <c r="F1332" i="30"/>
  <c r="G1332" i="30"/>
  <c r="H1332" i="30"/>
  <c r="D1333" i="30"/>
  <c r="E1333" i="30"/>
  <c r="F1333" i="30"/>
  <c r="G1333" i="30"/>
  <c r="H1333" i="30"/>
  <c r="D1334" i="30"/>
  <c r="E1334" i="30"/>
  <c r="F1334" i="30"/>
  <c r="G1334" i="30"/>
  <c r="H1334" i="30"/>
  <c r="D1335" i="30"/>
  <c r="E1335" i="30"/>
  <c r="F1335" i="30"/>
  <c r="G1335" i="30"/>
  <c r="H1335" i="30"/>
  <c r="D1336" i="30"/>
  <c r="E1336" i="30"/>
  <c r="F1336" i="30"/>
  <c r="G1336" i="30"/>
  <c r="H1336" i="30"/>
  <c r="D1337" i="30"/>
  <c r="E1337" i="30"/>
  <c r="F1337" i="30"/>
  <c r="G1337" i="30"/>
  <c r="H1337" i="30"/>
  <c r="D1338" i="30"/>
  <c r="E1338" i="30"/>
  <c r="F1338" i="30"/>
  <c r="G1338" i="30"/>
  <c r="H1338" i="30"/>
  <c r="D1339" i="30"/>
  <c r="E1339" i="30"/>
  <c r="F1339" i="30"/>
  <c r="G1339" i="30"/>
  <c r="H1339" i="30"/>
  <c r="D1340" i="30"/>
  <c r="E1340" i="30"/>
  <c r="F1340" i="30"/>
  <c r="G1340" i="30"/>
  <c r="H1340" i="30"/>
  <c r="D1341" i="30"/>
  <c r="E1341" i="30"/>
  <c r="F1341" i="30"/>
  <c r="G1341" i="30"/>
  <c r="H1341" i="30"/>
  <c r="D1342" i="30"/>
  <c r="E1342" i="30"/>
  <c r="F1342" i="30"/>
  <c r="G1342" i="30"/>
  <c r="H1342" i="30"/>
  <c r="D1343" i="30"/>
  <c r="E1343" i="30"/>
  <c r="F1343" i="30"/>
  <c r="G1343" i="30"/>
  <c r="H1343" i="30"/>
  <c r="D1344" i="30"/>
  <c r="E1344" i="30"/>
  <c r="F1344" i="30"/>
  <c r="G1344" i="30"/>
  <c r="H1344" i="30"/>
  <c r="D1345" i="30"/>
  <c r="E1345" i="30"/>
  <c r="F1345" i="30"/>
  <c r="G1345" i="30"/>
  <c r="H1345" i="30"/>
  <c r="D1346" i="30"/>
  <c r="E1346" i="30"/>
  <c r="F1346" i="30"/>
  <c r="G1346" i="30"/>
  <c r="H1346" i="30"/>
  <c r="D1347" i="30"/>
  <c r="E1347" i="30"/>
  <c r="F1347" i="30"/>
  <c r="G1347" i="30"/>
  <c r="H1347" i="30"/>
  <c r="D1348" i="30"/>
  <c r="E1348" i="30"/>
  <c r="F1348" i="30"/>
  <c r="G1348" i="30"/>
  <c r="H1348" i="30"/>
  <c r="D1349" i="30"/>
  <c r="E1349" i="30"/>
  <c r="F1349" i="30"/>
  <c r="G1349" i="30"/>
  <c r="H1349" i="30"/>
  <c r="D1350" i="30"/>
  <c r="E1350" i="30"/>
  <c r="F1350" i="30"/>
  <c r="G1350" i="30"/>
  <c r="H1350" i="30"/>
  <c r="D1351" i="30"/>
  <c r="E1351" i="30"/>
  <c r="F1351" i="30"/>
  <c r="G1351" i="30"/>
  <c r="H1351" i="30"/>
  <c r="D1352" i="30"/>
  <c r="E1352" i="30"/>
  <c r="F1352" i="30"/>
  <c r="G1352" i="30"/>
  <c r="H1352" i="30"/>
  <c r="D1353" i="30"/>
  <c r="E1353" i="30"/>
  <c r="F1353" i="30"/>
  <c r="G1353" i="30"/>
  <c r="H1353" i="30"/>
  <c r="D1354" i="30"/>
  <c r="E1354" i="30"/>
  <c r="F1354" i="30"/>
  <c r="G1354" i="30"/>
  <c r="H1354" i="30"/>
  <c r="D1355" i="30"/>
  <c r="E1355" i="30"/>
  <c r="F1355" i="30"/>
  <c r="G1355" i="30"/>
  <c r="H1355" i="30"/>
  <c r="D1356" i="30"/>
  <c r="E1356" i="30"/>
  <c r="F1356" i="30"/>
  <c r="G1356" i="30"/>
  <c r="H1356" i="30"/>
  <c r="D1357" i="30"/>
  <c r="E1357" i="30"/>
  <c r="F1357" i="30"/>
  <c r="G1357" i="30"/>
  <c r="H1357" i="30"/>
  <c r="D1358" i="30"/>
  <c r="E1358" i="30"/>
  <c r="F1358" i="30"/>
  <c r="G1358" i="30"/>
  <c r="H1358" i="30"/>
  <c r="D1359" i="30"/>
  <c r="E1359" i="30"/>
  <c r="F1359" i="30"/>
  <c r="G1359" i="30"/>
  <c r="H1359" i="30"/>
  <c r="D1360" i="30"/>
  <c r="E1360" i="30"/>
  <c r="F1360" i="30"/>
  <c r="G1360" i="30"/>
  <c r="H1360" i="30"/>
  <c r="D1361" i="30"/>
  <c r="E1361" i="30"/>
  <c r="F1361" i="30"/>
  <c r="G1361" i="30"/>
  <c r="H1361" i="30"/>
  <c r="D1362" i="30"/>
  <c r="E1362" i="30"/>
  <c r="F1362" i="30"/>
  <c r="G1362" i="30"/>
  <c r="H1362" i="30"/>
  <c r="D1363" i="30"/>
  <c r="E1363" i="30"/>
  <c r="F1363" i="30"/>
  <c r="G1363" i="30"/>
  <c r="H1363" i="30"/>
  <c r="D1364" i="30"/>
  <c r="E1364" i="30"/>
  <c r="F1364" i="30"/>
  <c r="G1364" i="30"/>
  <c r="H1364" i="30"/>
  <c r="D1365" i="30"/>
  <c r="E1365" i="30"/>
  <c r="F1365" i="30"/>
  <c r="G1365" i="30"/>
  <c r="H1365" i="30"/>
  <c r="D1366" i="30"/>
  <c r="E1366" i="30"/>
  <c r="F1366" i="30"/>
  <c r="G1366" i="30"/>
  <c r="H1366" i="30"/>
  <c r="D1367" i="30"/>
  <c r="E1367" i="30"/>
  <c r="F1367" i="30"/>
  <c r="G1367" i="30"/>
  <c r="H1367" i="30"/>
  <c r="D1368" i="30"/>
  <c r="E1368" i="30"/>
  <c r="F1368" i="30"/>
  <c r="G1368" i="30"/>
  <c r="H1368" i="30"/>
  <c r="D1369" i="30"/>
  <c r="E1369" i="30"/>
  <c r="F1369" i="30"/>
  <c r="G1369" i="30"/>
  <c r="H1369" i="30"/>
  <c r="D1370" i="30"/>
  <c r="E1370" i="30"/>
  <c r="F1370" i="30"/>
  <c r="G1370" i="30"/>
  <c r="H1370" i="30"/>
  <c r="D1371" i="30"/>
  <c r="E1371" i="30"/>
  <c r="F1371" i="30"/>
  <c r="G1371" i="30"/>
  <c r="H1371" i="30"/>
  <c r="D1372" i="30"/>
  <c r="E1372" i="30"/>
  <c r="F1372" i="30"/>
  <c r="G1372" i="30"/>
  <c r="H1372" i="30"/>
  <c r="D1373" i="30"/>
  <c r="E1373" i="30"/>
  <c r="F1373" i="30"/>
  <c r="G1373" i="30"/>
  <c r="H1373" i="30"/>
  <c r="D1374" i="30"/>
  <c r="E1374" i="30"/>
  <c r="F1374" i="30"/>
  <c r="G1374" i="30"/>
  <c r="H1374" i="30"/>
  <c r="D1375" i="30"/>
  <c r="E1375" i="30"/>
  <c r="F1375" i="30"/>
  <c r="G1375" i="30"/>
  <c r="H1375" i="30"/>
  <c r="D1376" i="30"/>
  <c r="E1376" i="30"/>
  <c r="F1376" i="30"/>
  <c r="G1376" i="30"/>
  <c r="H1376" i="30"/>
  <c r="D1377" i="30"/>
  <c r="E1377" i="30"/>
  <c r="F1377" i="30"/>
  <c r="G1377" i="30"/>
  <c r="H1377" i="30"/>
  <c r="D1378" i="30"/>
  <c r="E1378" i="30"/>
  <c r="F1378" i="30"/>
  <c r="G1378" i="30"/>
  <c r="H1378" i="30"/>
  <c r="D1379" i="30"/>
  <c r="E1379" i="30"/>
  <c r="F1379" i="30"/>
  <c r="G1379" i="30"/>
  <c r="H1379" i="30"/>
  <c r="D1380" i="30"/>
  <c r="E1380" i="30"/>
  <c r="F1380" i="30"/>
  <c r="G1380" i="30"/>
  <c r="H1380" i="30"/>
  <c r="D1381" i="30"/>
  <c r="E1381" i="30"/>
  <c r="F1381" i="30"/>
  <c r="G1381" i="30"/>
  <c r="H1381" i="30"/>
  <c r="D1382" i="30"/>
  <c r="E1382" i="30"/>
  <c r="F1382" i="30"/>
  <c r="G1382" i="30"/>
  <c r="H1382" i="30"/>
  <c r="D1383" i="30"/>
  <c r="E1383" i="30"/>
  <c r="F1383" i="30"/>
  <c r="G1383" i="30"/>
  <c r="H1383" i="30"/>
  <c r="D1384" i="30"/>
  <c r="E1384" i="30"/>
  <c r="F1384" i="30"/>
  <c r="G1384" i="30"/>
  <c r="H1384" i="30"/>
  <c r="D1385" i="30"/>
  <c r="E1385" i="30"/>
  <c r="F1385" i="30"/>
  <c r="G1385" i="30"/>
  <c r="H1385" i="30"/>
  <c r="D1386" i="30"/>
  <c r="E1386" i="30"/>
  <c r="F1386" i="30"/>
  <c r="G1386" i="30"/>
  <c r="H1386" i="30"/>
  <c r="D1387" i="30"/>
  <c r="E1387" i="30"/>
  <c r="F1387" i="30"/>
  <c r="G1387" i="30"/>
  <c r="H1387" i="30"/>
  <c r="D1388" i="30"/>
  <c r="E1388" i="30"/>
  <c r="F1388" i="30"/>
  <c r="G1388" i="30"/>
  <c r="H1388" i="30"/>
  <c r="D1389" i="30"/>
  <c r="E1389" i="30"/>
  <c r="F1389" i="30"/>
  <c r="G1389" i="30"/>
  <c r="H1389" i="30"/>
  <c r="D1390" i="30"/>
  <c r="E1390" i="30"/>
  <c r="F1390" i="30"/>
  <c r="G1390" i="30"/>
  <c r="H1390" i="30"/>
  <c r="D1391" i="30"/>
  <c r="E1391" i="30"/>
  <c r="F1391" i="30"/>
  <c r="G1391" i="30"/>
  <c r="H1391" i="30"/>
  <c r="D1392" i="30"/>
  <c r="E1392" i="30"/>
  <c r="F1392" i="30"/>
  <c r="G1392" i="30"/>
  <c r="H1392" i="30"/>
  <c r="D1393" i="30"/>
  <c r="E1393" i="30"/>
  <c r="F1393" i="30"/>
  <c r="G1393" i="30"/>
  <c r="H1393" i="30"/>
  <c r="D1394" i="30"/>
  <c r="E1394" i="30"/>
  <c r="F1394" i="30"/>
  <c r="G1394" i="30"/>
  <c r="H1394" i="30"/>
  <c r="D1395" i="30"/>
  <c r="E1395" i="30"/>
  <c r="F1395" i="30"/>
  <c r="G1395" i="30"/>
  <c r="H1395" i="30"/>
  <c r="D1396" i="30"/>
  <c r="E1396" i="30"/>
  <c r="F1396" i="30"/>
  <c r="G1396" i="30"/>
  <c r="H1396" i="30"/>
  <c r="D1397" i="30"/>
  <c r="E1397" i="30"/>
  <c r="F1397" i="30"/>
  <c r="G1397" i="30"/>
  <c r="H1397" i="30"/>
  <c r="D1398" i="30"/>
  <c r="E1398" i="30"/>
  <c r="F1398" i="30"/>
  <c r="G1398" i="30"/>
  <c r="H1398" i="30"/>
  <c r="D1399" i="30"/>
  <c r="E1399" i="30"/>
  <c r="F1399" i="30"/>
  <c r="G1399" i="30"/>
  <c r="H1399" i="30"/>
  <c r="D1400" i="30"/>
  <c r="E1400" i="30"/>
  <c r="F1400" i="30"/>
  <c r="G1400" i="30"/>
  <c r="H1400" i="30"/>
  <c r="D1401" i="30"/>
  <c r="E1401" i="30"/>
  <c r="F1401" i="30"/>
  <c r="G1401" i="30"/>
  <c r="H1401" i="30"/>
  <c r="D1402" i="30"/>
  <c r="E1402" i="30"/>
  <c r="F1402" i="30"/>
  <c r="G1402" i="30"/>
  <c r="H1402" i="30"/>
  <c r="D1403" i="30"/>
  <c r="E1403" i="30"/>
  <c r="F1403" i="30"/>
  <c r="G1403" i="30"/>
  <c r="H1403" i="30"/>
  <c r="D1404" i="30"/>
  <c r="E1404" i="30"/>
  <c r="F1404" i="30"/>
  <c r="G1404" i="30"/>
  <c r="H1404" i="30"/>
  <c r="D1405" i="30"/>
  <c r="E1405" i="30"/>
  <c r="F1405" i="30"/>
  <c r="G1405" i="30"/>
  <c r="H1405" i="30"/>
  <c r="D1406" i="30"/>
  <c r="E1406" i="30"/>
  <c r="F1406" i="30"/>
  <c r="G1406" i="30"/>
  <c r="H1406" i="30"/>
  <c r="D1407" i="30"/>
  <c r="E1407" i="30"/>
  <c r="F1407" i="30"/>
  <c r="G1407" i="30"/>
  <c r="H1407" i="30"/>
  <c r="D1408" i="30"/>
  <c r="E1408" i="30"/>
  <c r="F1408" i="30"/>
  <c r="G1408" i="30"/>
  <c r="H1408" i="30"/>
  <c r="D1409" i="30"/>
  <c r="E1409" i="30"/>
  <c r="F1409" i="30"/>
  <c r="G1409" i="30"/>
  <c r="H1409" i="30"/>
  <c r="D1410" i="30"/>
  <c r="E1410" i="30"/>
  <c r="F1410" i="30"/>
  <c r="G1410" i="30"/>
  <c r="H1410" i="30"/>
  <c r="D1411" i="30"/>
  <c r="E1411" i="30"/>
  <c r="F1411" i="30"/>
  <c r="G1411" i="30"/>
  <c r="H1411" i="30"/>
  <c r="D1412" i="30"/>
  <c r="E1412" i="30"/>
  <c r="F1412" i="30"/>
  <c r="G1412" i="30"/>
  <c r="H1412" i="30"/>
  <c r="D1413" i="30"/>
  <c r="E1413" i="30"/>
  <c r="F1413" i="30"/>
  <c r="G1413" i="30"/>
  <c r="H1413" i="30"/>
  <c r="D1414" i="30"/>
  <c r="E1414" i="30"/>
  <c r="F1414" i="30"/>
  <c r="G1414" i="30"/>
  <c r="H1414" i="30"/>
  <c r="D1415" i="30"/>
  <c r="E1415" i="30"/>
  <c r="F1415" i="30"/>
  <c r="G1415" i="30"/>
  <c r="H1415" i="30"/>
  <c r="D1416" i="30"/>
  <c r="E1416" i="30"/>
  <c r="F1416" i="30"/>
  <c r="G1416" i="30"/>
  <c r="H1416" i="30"/>
  <c r="D1417" i="30"/>
  <c r="E1417" i="30"/>
  <c r="F1417" i="30"/>
  <c r="G1417" i="30"/>
  <c r="H1417" i="30"/>
  <c r="D1418" i="30"/>
  <c r="E1418" i="30"/>
  <c r="F1418" i="30"/>
  <c r="G1418" i="30"/>
  <c r="H1418" i="30"/>
  <c r="D1419" i="30"/>
  <c r="E1419" i="30"/>
  <c r="F1419" i="30"/>
  <c r="G1419" i="30"/>
  <c r="H1419" i="30"/>
  <c r="D1420" i="30"/>
  <c r="E1420" i="30"/>
  <c r="F1420" i="30"/>
  <c r="G1420" i="30"/>
  <c r="H1420" i="30"/>
  <c r="D1421" i="30"/>
  <c r="E1421" i="30"/>
  <c r="F1421" i="30"/>
  <c r="G1421" i="30"/>
  <c r="H1421" i="30"/>
  <c r="D1422" i="30"/>
  <c r="E1422" i="30"/>
  <c r="F1422" i="30"/>
  <c r="G1422" i="30"/>
  <c r="H1422" i="30"/>
  <c r="D1423" i="30"/>
  <c r="E1423" i="30"/>
  <c r="F1423" i="30"/>
  <c r="G1423" i="30"/>
  <c r="H1423" i="30"/>
  <c r="D1424" i="30"/>
  <c r="E1424" i="30"/>
  <c r="F1424" i="30"/>
  <c r="G1424" i="30"/>
  <c r="H1424" i="30"/>
  <c r="D1425" i="30"/>
  <c r="E1425" i="30"/>
  <c r="F1425" i="30"/>
  <c r="G1425" i="30"/>
  <c r="H1425" i="30"/>
  <c r="D1426" i="30"/>
  <c r="E1426" i="30"/>
  <c r="F1426" i="30"/>
  <c r="G1426" i="30"/>
  <c r="H1426" i="30"/>
  <c r="D1427" i="30"/>
  <c r="E1427" i="30"/>
  <c r="F1427" i="30"/>
  <c r="G1427" i="30"/>
  <c r="H1427" i="30"/>
  <c r="D1428" i="30"/>
  <c r="E1428" i="30"/>
  <c r="F1428" i="30"/>
  <c r="G1428" i="30"/>
  <c r="H1428" i="30"/>
  <c r="D1429" i="30"/>
  <c r="E1429" i="30"/>
  <c r="F1429" i="30"/>
  <c r="G1429" i="30"/>
  <c r="H1429" i="30"/>
  <c r="D1430" i="30"/>
  <c r="E1430" i="30"/>
  <c r="F1430" i="30"/>
  <c r="G1430" i="30"/>
  <c r="H1430" i="30"/>
  <c r="D1431" i="30"/>
  <c r="E1431" i="30"/>
  <c r="F1431" i="30"/>
  <c r="G1431" i="30"/>
  <c r="H1431" i="30"/>
  <c r="D1432" i="30"/>
  <c r="E1432" i="30"/>
  <c r="F1432" i="30"/>
  <c r="G1432" i="30"/>
  <c r="H1432" i="30"/>
  <c r="D1433" i="30"/>
  <c r="E1433" i="30"/>
  <c r="F1433" i="30"/>
  <c r="G1433" i="30"/>
  <c r="H1433" i="30"/>
  <c r="D1434" i="30"/>
  <c r="E1434" i="30"/>
  <c r="F1434" i="30"/>
  <c r="G1434" i="30"/>
  <c r="H1434" i="30"/>
  <c r="D1435" i="30"/>
  <c r="E1435" i="30"/>
  <c r="F1435" i="30"/>
  <c r="G1435" i="30"/>
  <c r="H1435" i="30"/>
  <c r="D1436" i="30"/>
  <c r="E1436" i="30"/>
  <c r="F1436" i="30"/>
  <c r="G1436" i="30"/>
  <c r="H1436" i="30"/>
  <c r="D1437" i="30"/>
  <c r="E1437" i="30"/>
  <c r="F1437" i="30"/>
  <c r="G1437" i="30"/>
  <c r="H1437" i="30"/>
  <c r="D1438" i="30"/>
  <c r="E1438" i="30"/>
  <c r="F1438" i="30"/>
  <c r="G1438" i="30"/>
  <c r="H1438" i="30"/>
  <c r="D1439" i="30"/>
  <c r="E1439" i="30"/>
  <c r="F1439" i="30"/>
  <c r="G1439" i="30"/>
  <c r="H1439" i="30"/>
  <c r="D1440" i="30"/>
  <c r="E1440" i="30"/>
  <c r="F1440" i="30"/>
  <c r="G1440" i="30"/>
  <c r="H1440" i="30"/>
  <c r="D1441" i="30"/>
  <c r="E1441" i="30"/>
  <c r="F1441" i="30"/>
  <c r="G1441" i="30"/>
  <c r="H1441" i="30"/>
  <c r="D1442" i="30"/>
  <c r="E1442" i="30"/>
  <c r="F1442" i="30"/>
  <c r="G1442" i="30"/>
  <c r="H1442" i="30"/>
  <c r="D1443" i="30"/>
  <c r="E1443" i="30"/>
  <c r="F1443" i="30"/>
  <c r="G1443" i="30"/>
  <c r="H1443" i="30"/>
  <c r="D1444" i="30"/>
  <c r="E1444" i="30"/>
  <c r="F1444" i="30"/>
  <c r="G1444" i="30"/>
  <c r="H1444" i="30"/>
  <c r="D1445" i="30"/>
  <c r="E1445" i="30"/>
  <c r="F1445" i="30"/>
  <c r="G1445" i="30"/>
  <c r="H1445" i="30"/>
  <c r="D1446" i="30"/>
  <c r="E1446" i="30"/>
  <c r="F1446" i="30"/>
  <c r="G1446" i="30"/>
  <c r="H1446" i="30"/>
  <c r="D1447" i="30"/>
  <c r="E1447" i="30"/>
  <c r="F1447" i="30"/>
  <c r="G1447" i="30"/>
  <c r="H1447" i="30"/>
  <c r="D1448" i="30"/>
  <c r="E1448" i="30"/>
  <c r="F1448" i="30"/>
  <c r="G1448" i="30"/>
  <c r="H1448" i="30"/>
  <c r="D1449" i="30"/>
  <c r="E1449" i="30"/>
  <c r="F1449" i="30"/>
  <c r="G1449" i="30"/>
  <c r="H1449" i="30"/>
  <c r="D1450" i="30"/>
  <c r="E1450" i="30"/>
  <c r="F1450" i="30"/>
  <c r="G1450" i="30"/>
  <c r="H1450" i="30"/>
  <c r="D1451" i="30"/>
  <c r="E1451" i="30"/>
  <c r="F1451" i="30"/>
  <c r="G1451" i="30"/>
  <c r="H1451" i="30"/>
  <c r="D1452" i="30"/>
  <c r="E1452" i="30"/>
  <c r="F1452" i="30"/>
  <c r="G1452" i="30"/>
  <c r="H1452" i="30"/>
  <c r="D1453" i="30"/>
  <c r="E1453" i="30"/>
  <c r="F1453" i="30"/>
  <c r="G1453" i="30"/>
  <c r="H1453" i="30"/>
  <c r="D1454" i="30"/>
  <c r="E1454" i="30"/>
  <c r="F1454" i="30"/>
  <c r="G1454" i="30"/>
  <c r="H1454" i="30"/>
  <c r="D1455" i="30"/>
  <c r="E1455" i="30"/>
  <c r="F1455" i="30"/>
  <c r="G1455" i="30"/>
  <c r="H1455" i="30"/>
  <c r="D1456" i="30"/>
  <c r="E1456" i="30"/>
  <c r="F1456" i="30"/>
  <c r="G1456" i="30"/>
  <c r="H1456" i="30"/>
  <c r="D1457" i="30"/>
  <c r="E1457" i="30"/>
  <c r="F1457" i="30"/>
  <c r="G1457" i="30"/>
  <c r="H1457" i="30"/>
  <c r="D1458" i="30"/>
  <c r="E1458" i="30"/>
  <c r="F1458" i="30"/>
  <c r="G1458" i="30"/>
  <c r="H1458" i="30"/>
  <c r="D1459" i="30"/>
  <c r="E1459" i="30"/>
  <c r="F1459" i="30"/>
  <c r="G1459" i="30"/>
  <c r="H1459" i="30"/>
  <c r="D1460" i="30"/>
  <c r="E1460" i="30"/>
  <c r="F1460" i="30"/>
  <c r="G1460" i="30"/>
  <c r="H1460" i="30"/>
  <c r="D1461" i="30"/>
  <c r="E1461" i="30"/>
  <c r="F1461" i="30"/>
  <c r="G1461" i="30"/>
  <c r="H1461" i="30"/>
  <c r="D1462" i="30"/>
  <c r="E1462" i="30"/>
  <c r="F1462" i="30"/>
  <c r="G1462" i="30"/>
  <c r="H1462" i="30"/>
  <c r="D1463" i="30"/>
  <c r="E1463" i="30"/>
  <c r="F1463" i="30"/>
  <c r="G1463" i="30"/>
  <c r="H1463" i="30"/>
  <c r="D1464" i="30"/>
  <c r="E1464" i="30"/>
  <c r="F1464" i="30"/>
  <c r="G1464" i="30"/>
  <c r="H1464" i="30"/>
  <c r="D1465" i="30"/>
  <c r="E1465" i="30"/>
  <c r="F1465" i="30"/>
  <c r="G1465" i="30"/>
  <c r="H1465" i="30"/>
  <c r="D1466" i="30"/>
  <c r="E1466" i="30"/>
  <c r="F1466" i="30"/>
  <c r="G1466" i="30"/>
  <c r="H1466" i="30"/>
  <c r="D1467" i="30"/>
  <c r="E1467" i="30"/>
  <c r="F1467" i="30"/>
  <c r="G1467" i="30"/>
  <c r="H1467" i="30"/>
  <c r="D1468" i="30"/>
  <c r="E1468" i="30"/>
  <c r="F1468" i="30"/>
  <c r="G1468" i="30"/>
  <c r="H1468" i="30"/>
  <c r="D1469" i="30"/>
  <c r="E1469" i="30"/>
  <c r="F1469" i="30"/>
  <c r="G1469" i="30"/>
  <c r="H1469" i="30"/>
  <c r="D1470" i="30"/>
  <c r="E1470" i="30"/>
  <c r="F1470" i="30"/>
  <c r="G1470" i="30"/>
  <c r="H1470" i="30"/>
  <c r="D1471" i="30"/>
  <c r="E1471" i="30"/>
  <c r="F1471" i="30"/>
  <c r="G1471" i="30"/>
  <c r="H1471" i="30"/>
  <c r="D1472" i="30"/>
  <c r="E1472" i="30"/>
  <c r="F1472" i="30"/>
  <c r="G1472" i="30"/>
  <c r="H1472" i="30"/>
  <c r="D1473" i="30"/>
  <c r="E1473" i="30"/>
  <c r="F1473" i="30"/>
  <c r="G1473" i="30"/>
  <c r="H1473" i="30"/>
  <c r="D1474" i="30"/>
  <c r="E1474" i="30"/>
  <c r="F1474" i="30"/>
  <c r="G1474" i="30"/>
  <c r="H1474" i="30"/>
  <c r="D1475" i="30"/>
  <c r="E1475" i="30"/>
  <c r="F1475" i="30"/>
  <c r="G1475" i="30"/>
  <c r="H1475" i="30"/>
  <c r="D1476" i="30"/>
  <c r="E1476" i="30"/>
  <c r="F1476" i="30"/>
  <c r="G1476" i="30"/>
  <c r="H1476" i="30"/>
  <c r="D1477" i="30"/>
  <c r="E1477" i="30"/>
  <c r="F1477" i="30"/>
  <c r="G1477" i="30"/>
  <c r="H1477" i="30"/>
  <c r="D1478" i="30"/>
  <c r="E1478" i="30"/>
  <c r="F1478" i="30"/>
  <c r="G1478" i="30"/>
  <c r="H1478" i="30"/>
  <c r="D1479" i="30"/>
  <c r="E1479" i="30"/>
  <c r="F1479" i="30"/>
  <c r="G1479" i="30"/>
  <c r="H1479" i="30"/>
  <c r="D1480" i="30"/>
  <c r="E1480" i="30"/>
  <c r="F1480" i="30"/>
  <c r="G1480" i="30"/>
  <c r="H1480" i="30"/>
  <c r="D1481" i="30"/>
  <c r="E1481" i="30"/>
  <c r="F1481" i="30"/>
  <c r="G1481" i="30"/>
  <c r="H1481" i="30"/>
  <c r="D1482" i="30"/>
  <c r="E1482" i="30"/>
  <c r="F1482" i="30"/>
  <c r="G1482" i="30"/>
  <c r="H1482" i="30"/>
  <c r="D1483" i="30"/>
  <c r="E1483" i="30"/>
  <c r="F1483" i="30"/>
  <c r="G1483" i="30"/>
  <c r="H1483" i="30"/>
  <c r="D1484" i="30"/>
  <c r="E1484" i="30"/>
  <c r="F1484" i="30"/>
  <c r="G1484" i="30"/>
  <c r="H1484" i="30"/>
  <c r="D1485" i="30"/>
  <c r="E1485" i="30"/>
  <c r="F1485" i="30"/>
  <c r="G1485" i="30"/>
  <c r="H1485" i="30"/>
  <c r="D1486" i="30"/>
  <c r="E1486" i="30"/>
  <c r="F1486" i="30"/>
  <c r="G1486" i="30"/>
  <c r="H1486" i="30"/>
  <c r="D1487" i="30"/>
  <c r="E1487" i="30"/>
  <c r="F1487" i="30"/>
  <c r="G1487" i="30"/>
  <c r="H1487" i="30"/>
  <c r="D1488" i="30"/>
  <c r="E1488" i="30"/>
  <c r="F1488" i="30"/>
  <c r="G1488" i="30"/>
  <c r="H1488" i="30"/>
  <c r="D1489" i="30"/>
  <c r="E1489" i="30"/>
  <c r="F1489" i="30"/>
  <c r="G1489" i="30"/>
  <c r="H1489" i="30"/>
  <c r="D1490" i="30"/>
  <c r="E1490" i="30"/>
  <c r="F1490" i="30"/>
  <c r="G1490" i="30"/>
  <c r="H1490" i="30"/>
  <c r="D1491" i="30"/>
  <c r="E1491" i="30"/>
  <c r="F1491" i="30"/>
  <c r="G1491" i="30"/>
  <c r="H1491" i="30"/>
  <c r="D1492" i="30"/>
  <c r="E1492" i="30"/>
  <c r="F1492" i="30"/>
  <c r="G1492" i="30"/>
  <c r="H1492" i="30"/>
  <c r="D1493" i="30"/>
  <c r="E1493" i="30"/>
  <c r="F1493" i="30"/>
  <c r="G1493" i="30"/>
  <c r="H1493" i="30"/>
  <c r="D1494" i="30"/>
  <c r="E1494" i="30"/>
  <c r="F1494" i="30"/>
  <c r="G1494" i="30"/>
  <c r="H1494" i="30"/>
  <c r="D1495" i="30"/>
  <c r="E1495" i="30"/>
  <c r="F1495" i="30"/>
  <c r="G1495" i="30"/>
  <c r="H1495" i="30"/>
  <c r="D1496" i="30"/>
  <c r="E1496" i="30"/>
  <c r="F1496" i="30"/>
  <c r="G1496" i="30"/>
  <c r="H1496" i="30"/>
  <c r="D1497" i="30"/>
  <c r="E1497" i="30"/>
  <c r="F1497" i="30"/>
  <c r="G1497" i="30"/>
  <c r="H1497" i="30"/>
  <c r="D1498" i="30"/>
  <c r="E1498" i="30"/>
  <c r="F1498" i="30"/>
  <c r="G1498" i="30"/>
  <c r="H1498" i="30"/>
  <c r="D1499" i="30"/>
  <c r="E1499" i="30"/>
  <c r="F1499" i="30"/>
  <c r="G1499" i="30"/>
  <c r="H1499" i="30"/>
  <c r="D1500" i="30"/>
  <c r="E1500" i="30"/>
  <c r="F1500" i="30"/>
  <c r="G1500" i="30"/>
  <c r="H1500" i="30"/>
  <c r="D1501" i="30"/>
  <c r="E1501" i="30"/>
  <c r="F1501" i="30"/>
  <c r="G1501" i="30"/>
  <c r="H1501" i="30"/>
  <c r="D1502" i="30"/>
  <c r="E1502" i="30"/>
  <c r="F1502" i="30"/>
  <c r="G1502" i="30"/>
  <c r="H1502" i="30"/>
  <c r="D1503" i="30"/>
  <c r="E1503" i="30"/>
  <c r="F1503" i="30"/>
  <c r="G1503" i="30"/>
  <c r="H1503" i="30"/>
  <c r="D1504" i="30"/>
  <c r="E1504" i="30"/>
  <c r="F1504" i="30"/>
  <c r="G1504" i="30"/>
  <c r="H1504" i="30"/>
  <c r="D1505" i="30"/>
  <c r="E1505" i="30"/>
  <c r="F1505" i="30"/>
  <c r="G1505" i="30"/>
  <c r="H1505" i="30"/>
  <c r="D1506" i="30"/>
  <c r="E1506" i="30"/>
  <c r="F1506" i="30"/>
  <c r="G1506" i="30"/>
  <c r="H1506" i="30"/>
  <c r="D1507" i="30"/>
  <c r="E1507" i="30"/>
  <c r="F1507" i="30"/>
  <c r="G1507" i="30"/>
  <c r="H1507" i="30"/>
  <c r="D1508" i="30"/>
  <c r="E1508" i="30"/>
  <c r="F1508" i="30"/>
  <c r="G1508" i="30"/>
  <c r="H1508" i="30"/>
  <c r="D1509" i="30"/>
  <c r="E1509" i="30"/>
  <c r="F1509" i="30"/>
  <c r="G1509" i="30"/>
  <c r="H1509" i="30"/>
  <c r="D1510" i="30"/>
  <c r="E1510" i="30"/>
  <c r="F1510" i="30"/>
  <c r="G1510" i="30"/>
  <c r="H1510" i="30"/>
  <c r="D1511" i="30"/>
  <c r="E1511" i="30"/>
  <c r="F1511" i="30"/>
  <c r="G1511" i="30"/>
  <c r="H1511" i="30"/>
  <c r="D1512" i="30"/>
  <c r="E1512" i="30"/>
  <c r="F1512" i="30"/>
  <c r="G1512" i="30"/>
  <c r="H1512" i="30"/>
  <c r="D1513" i="30"/>
  <c r="E1513" i="30"/>
  <c r="F1513" i="30"/>
  <c r="G1513" i="30"/>
  <c r="H1513" i="30"/>
  <c r="D1514" i="30"/>
  <c r="E1514" i="30"/>
  <c r="F1514" i="30"/>
  <c r="G1514" i="30"/>
  <c r="H1514" i="30"/>
  <c r="D1515" i="30"/>
  <c r="E1515" i="30"/>
  <c r="F1515" i="30"/>
  <c r="G1515" i="30"/>
  <c r="H1515" i="30"/>
  <c r="D1516" i="30"/>
  <c r="E1516" i="30"/>
  <c r="F1516" i="30"/>
  <c r="G1516" i="30"/>
  <c r="H1516" i="30"/>
  <c r="D1517" i="30"/>
  <c r="E1517" i="30"/>
  <c r="F1517" i="30"/>
  <c r="G1517" i="30"/>
  <c r="H1517" i="30"/>
  <c r="D1518" i="30"/>
  <c r="E1518" i="30"/>
  <c r="F1518" i="30"/>
  <c r="G1518" i="30"/>
  <c r="H1518" i="30"/>
  <c r="D1519" i="30"/>
  <c r="E1519" i="30"/>
  <c r="F1519" i="30"/>
  <c r="G1519" i="30"/>
  <c r="H1519" i="30"/>
  <c r="D1520" i="30"/>
  <c r="E1520" i="30"/>
  <c r="F1520" i="30"/>
  <c r="G1520" i="30"/>
  <c r="H1520" i="30"/>
  <c r="D1521" i="30"/>
  <c r="E1521" i="30"/>
  <c r="F1521" i="30"/>
  <c r="G1521" i="30"/>
  <c r="H1521" i="30"/>
  <c r="D1522" i="30"/>
  <c r="E1522" i="30"/>
  <c r="F1522" i="30"/>
  <c r="G1522" i="30"/>
  <c r="H1522" i="30"/>
  <c r="D1523" i="30"/>
  <c r="E1523" i="30"/>
  <c r="F1523" i="30"/>
  <c r="G1523" i="30"/>
  <c r="H1523" i="30"/>
  <c r="D1524" i="30"/>
  <c r="E1524" i="30"/>
  <c r="F1524" i="30"/>
  <c r="G1524" i="30"/>
  <c r="H1524" i="30"/>
  <c r="D1525" i="30"/>
  <c r="E1525" i="30"/>
  <c r="F1525" i="30"/>
  <c r="G1525" i="30"/>
  <c r="H1525" i="30"/>
  <c r="D1526" i="30"/>
  <c r="E1526" i="30"/>
  <c r="F1526" i="30"/>
  <c r="G1526" i="30"/>
  <c r="H1526" i="30"/>
  <c r="D1527" i="30"/>
  <c r="E1527" i="30"/>
  <c r="F1527" i="30"/>
  <c r="G1527" i="30"/>
  <c r="H1527" i="30"/>
  <c r="D1528" i="30"/>
  <c r="E1528" i="30"/>
  <c r="F1528" i="30"/>
  <c r="G1528" i="30"/>
  <c r="H1528" i="30"/>
  <c r="D1529" i="30"/>
  <c r="E1529" i="30"/>
  <c r="F1529" i="30"/>
  <c r="G1529" i="30"/>
  <c r="H1529" i="30"/>
  <c r="D1530" i="30"/>
  <c r="E1530" i="30"/>
  <c r="F1530" i="30"/>
  <c r="G1530" i="30"/>
  <c r="H1530" i="30"/>
  <c r="D1531" i="30"/>
  <c r="E1531" i="30"/>
  <c r="F1531" i="30"/>
  <c r="G1531" i="30"/>
  <c r="H1531" i="30"/>
  <c r="D1532" i="30"/>
  <c r="E1532" i="30"/>
  <c r="F1532" i="30"/>
  <c r="G1532" i="30"/>
  <c r="H1532" i="30"/>
  <c r="D1533" i="30"/>
  <c r="E1533" i="30"/>
  <c r="F1533" i="30"/>
  <c r="G1533" i="30"/>
  <c r="H1533" i="30"/>
  <c r="D1534" i="30"/>
  <c r="E1534" i="30"/>
  <c r="F1534" i="30"/>
  <c r="G1534" i="30"/>
  <c r="H1534" i="30"/>
  <c r="D1535" i="30"/>
  <c r="E1535" i="30"/>
  <c r="F1535" i="30"/>
  <c r="G1535" i="30"/>
  <c r="H1535" i="30"/>
  <c r="D1536" i="30"/>
  <c r="E1536" i="30"/>
  <c r="F1536" i="30"/>
  <c r="G1536" i="30"/>
  <c r="H1536" i="30"/>
  <c r="D1537" i="30"/>
  <c r="E1537" i="30"/>
  <c r="F1537" i="30"/>
  <c r="G1537" i="30"/>
  <c r="H1537" i="30"/>
  <c r="D1538" i="30"/>
  <c r="E1538" i="30"/>
  <c r="F1538" i="30"/>
  <c r="G1538" i="30"/>
  <c r="H1538" i="30"/>
  <c r="D1539" i="30"/>
  <c r="E1539" i="30"/>
  <c r="F1539" i="30"/>
  <c r="G1539" i="30"/>
  <c r="H1539" i="30"/>
  <c r="D1540" i="30"/>
  <c r="E1540" i="30"/>
  <c r="F1540" i="30"/>
  <c r="G1540" i="30"/>
  <c r="H1540" i="30"/>
  <c r="D1541" i="30"/>
  <c r="E1541" i="30"/>
  <c r="F1541" i="30"/>
  <c r="G1541" i="30"/>
  <c r="H1541" i="30"/>
  <c r="D1542" i="30"/>
  <c r="E1542" i="30"/>
  <c r="F1542" i="30"/>
  <c r="G1542" i="30"/>
  <c r="H1542" i="30"/>
  <c r="D1543" i="30"/>
  <c r="E1543" i="30"/>
  <c r="F1543" i="30"/>
  <c r="G1543" i="30"/>
  <c r="H1543" i="30"/>
  <c r="D1544" i="30"/>
  <c r="E1544" i="30"/>
  <c r="F1544" i="30"/>
  <c r="G1544" i="30"/>
  <c r="H1544" i="30"/>
  <c r="D1545" i="30"/>
  <c r="E1545" i="30"/>
  <c r="F1545" i="30"/>
  <c r="G1545" i="30"/>
  <c r="H1545" i="30"/>
  <c r="D1546" i="30"/>
  <c r="E1546" i="30"/>
  <c r="F1546" i="30"/>
  <c r="G1546" i="30"/>
  <c r="H1546" i="30"/>
  <c r="D1547" i="30"/>
  <c r="E1547" i="30"/>
  <c r="F1547" i="30"/>
  <c r="G1547" i="30"/>
  <c r="H1547" i="30"/>
  <c r="D1548" i="30"/>
  <c r="E1548" i="30"/>
  <c r="F1548" i="30"/>
  <c r="G1548" i="30"/>
  <c r="H1548" i="30"/>
  <c r="D1549" i="30"/>
  <c r="E1549" i="30"/>
  <c r="F1549" i="30"/>
  <c r="G1549" i="30"/>
  <c r="H1549" i="30"/>
  <c r="D1550" i="30"/>
  <c r="E1550" i="30"/>
  <c r="F1550" i="30"/>
  <c r="G1550" i="30"/>
  <c r="H1550" i="30"/>
  <c r="D1551" i="30"/>
  <c r="E1551" i="30"/>
  <c r="F1551" i="30"/>
  <c r="G1551" i="30"/>
  <c r="H1551" i="30"/>
  <c r="D1552" i="30"/>
  <c r="E1552" i="30"/>
  <c r="F1552" i="30"/>
  <c r="G1552" i="30"/>
  <c r="H1552" i="30"/>
  <c r="D1553" i="30"/>
  <c r="E1553" i="30"/>
  <c r="F1553" i="30"/>
  <c r="G1553" i="30"/>
  <c r="H1553" i="30"/>
  <c r="D1554" i="30"/>
  <c r="E1554" i="30"/>
  <c r="F1554" i="30"/>
  <c r="G1554" i="30"/>
  <c r="H1554" i="30"/>
  <c r="D1555" i="30"/>
  <c r="E1555" i="30"/>
  <c r="F1555" i="30"/>
  <c r="G1555" i="30"/>
  <c r="H1555" i="30"/>
  <c r="D1556" i="30"/>
  <c r="E1556" i="30"/>
  <c r="F1556" i="30"/>
  <c r="G1556" i="30"/>
  <c r="H1556" i="30"/>
  <c r="D1557" i="30"/>
  <c r="E1557" i="30"/>
  <c r="F1557" i="30"/>
  <c r="G1557" i="30"/>
  <c r="H1557" i="30"/>
  <c r="D1558" i="30"/>
  <c r="E1558" i="30"/>
  <c r="F1558" i="30"/>
  <c r="G1558" i="30"/>
  <c r="H1558" i="30"/>
  <c r="D1559" i="30"/>
  <c r="E1559" i="30"/>
  <c r="F1559" i="30"/>
  <c r="G1559" i="30"/>
  <c r="H1559" i="30"/>
  <c r="D1560" i="30"/>
  <c r="E1560" i="30"/>
  <c r="F1560" i="30"/>
  <c r="G1560" i="30"/>
  <c r="H1560" i="30"/>
  <c r="D1561" i="30"/>
  <c r="E1561" i="30"/>
  <c r="F1561" i="30"/>
  <c r="G1561" i="30"/>
  <c r="H1561" i="30"/>
  <c r="D1562" i="30"/>
  <c r="E1562" i="30"/>
  <c r="F1562" i="30"/>
  <c r="G1562" i="30"/>
  <c r="H1562" i="30"/>
  <c r="D1563" i="30"/>
  <c r="E1563" i="30"/>
  <c r="F1563" i="30"/>
  <c r="G1563" i="30"/>
  <c r="H1563" i="30"/>
  <c r="D1564" i="30"/>
  <c r="E1564" i="30"/>
  <c r="F1564" i="30"/>
  <c r="G1564" i="30"/>
  <c r="H1564" i="30"/>
  <c r="D1565" i="30"/>
  <c r="E1565" i="30"/>
  <c r="F1565" i="30"/>
  <c r="G1565" i="30"/>
  <c r="H1565" i="30"/>
  <c r="D1566" i="30"/>
  <c r="E1566" i="30"/>
  <c r="F1566" i="30"/>
  <c r="G1566" i="30"/>
  <c r="H1566" i="30"/>
  <c r="D1567" i="30"/>
  <c r="E1567" i="30"/>
  <c r="F1567" i="30"/>
  <c r="G1567" i="30"/>
  <c r="H1567" i="30"/>
  <c r="D1568" i="30"/>
  <c r="E1568" i="30"/>
  <c r="F1568" i="30"/>
  <c r="G1568" i="30"/>
  <c r="H1568" i="30"/>
  <c r="D1569" i="30"/>
  <c r="E1569" i="30"/>
  <c r="F1569" i="30"/>
  <c r="G1569" i="30"/>
  <c r="H1569" i="30"/>
  <c r="D1570" i="30"/>
  <c r="E1570" i="30"/>
  <c r="F1570" i="30"/>
  <c r="G1570" i="30"/>
  <c r="H1570" i="30"/>
  <c r="D1571" i="30"/>
  <c r="E1571" i="30"/>
  <c r="F1571" i="30"/>
  <c r="G1571" i="30"/>
  <c r="H1571" i="30"/>
  <c r="D1572" i="30"/>
  <c r="E1572" i="30"/>
  <c r="F1572" i="30"/>
  <c r="G1572" i="30"/>
  <c r="H1572" i="30"/>
  <c r="D1573" i="30"/>
  <c r="E1573" i="30"/>
  <c r="F1573" i="30"/>
  <c r="G1573" i="30"/>
  <c r="H1573" i="30"/>
  <c r="D1574" i="30"/>
  <c r="E1574" i="30"/>
  <c r="F1574" i="30"/>
  <c r="G1574" i="30"/>
  <c r="H1574" i="30"/>
  <c r="D1575" i="30"/>
  <c r="E1575" i="30"/>
  <c r="F1575" i="30"/>
  <c r="G1575" i="30"/>
  <c r="H1575" i="30"/>
  <c r="D1576" i="30"/>
  <c r="E1576" i="30"/>
  <c r="F1576" i="30"/>
  <c r="G1576" i="30"/>
  <c r="H1576" i="30"/>
  <c r="D1577" i="30"/>
  <c r="E1577" i="30"/>
  <c r="F1577" i="30"/>
  <c r="G1577" i="30"/>
  <c r="H1577" i="30"/>
  <c r="D1578" i="30"/>
  <c r="E1578" i="30"/>
  <c r="F1578" i="30"/>
  <c r="G1578" i="30"/>
  <c r="H1578" i="30"/>
  <c r="D1579" i="30"/>
  <c r="E1579" i="30"/>
  <c r="F1579" i="30"/>
  <c r="G1579" i="30"/>
  <c r="H1579" i="30"/>
  <c r="D1580" i="30"/>
  <c r="E1580" i="30"/>
  <c r="F1580" i="30"/>
  <c r="G1580" i="30"/>
  <c r="H1580" i="30"/>
  <c r="D1581" i="30"/>
  <c r="E1581" i="30"/>
  <c r="F1581" i="30"/>
  <c r="G1581" i="30"/>
  <c r="H1581" i="30"/>
  <c r="D1582" i="30"/>
  <c r="E1582" i="30"/>
  <c r="F1582" i="30"/>
  <c r="G1582" i="30"/>
  <c r="H1582" i="30"/>
  <c r="D1583" i="30"/>
  <c r="E1583" i="30"/>
  <c r="F1583" i="30"/>
  <c r="G1583" i="30"/>
  <c r="H1583" i="30"/>
  <c r="D1584" i="30"/>
  <c r="E1584" i="30"/>
  <c r="F1584" i="30"/>
  <c r="G1584" i="30"/>
  <c r="H1584" i="30"/>
  <c r="D1585" i="30"/>
  <c r="E1585" i="30"/>
  <c r="F1585" i="30"/>
  <c r="G1585" i="30"/>
  <c r="H1585" i="30"/>
  <c r="D1586" i="30"/>
  <c r="E1586" i="30"/>
  <c r="F1586" i="30"/>
  <c r="G1586" i="30"/>
  <c r="H1586" i="30"/>
  <c r="D1587" i="30"/>
  <c r="E1587" i="30"/>
  <c r="F1587" i="30"/>
  <c r="G1587" i="30"/>
  <c r="H1587" i="30"/>
  <c r="D1588" i="30"/>
  <c r="E1588" i="30"/>
  <c r="F1588" i="30"/>
  <c r="G1588" i="30"/>
  <c r="H1588" i="30"/>
  <c r="D1589" i="30"/>
  <c r="E1589" i="30"/>
  <c r="F1589" i="30"/>
  <c r="G1589" i="30"/>
  <c r="H1589" i="30"/>
  <c r="D1590" i="30"/>
  <c r="E1590" i="30"/>
  <c r="F1590" i="30"/>
  <c r="G1590" i="30"/>
  <c r="H1590" i="30"/>
  <c r="D1591" i="30"/>
  <c r="E1591" i="30"/>
  <c r="F1591" i="30"/>
  <c r="G1591" i="30"/>
  <c r="H1591" i="30"/>
  <c r="D1592" i="30"/>
  <c r="E1592" i="30"/>
  <c r="F1592" i="30"/>
  <c r="G1592" i="30"/>
  <c r="H1592" i="30"/>
  <c r="D1593" i="30"/>
  <c r="E1593" i="30"/>
  <c r="F1593" i="30"/>
  <c r="G1593" i="30"/>
  <c r="H1593" i="30"/>
  <c r="D1594" i="30"/>
  <c r="E1594" i="30"/>
  <c r="F1594" i="30"/>
  <c r="G1594" i="30"/>
  <c r="H1594" i="30"/>
  <c r="D1595" i="30"/>
  <c r="E1595" i="30"/>
  <c r="F1595" i="30"/>
  <c r="G1595" i="30"/>
  <c r="H1595" i="30"/>
  <c r="D1596" i="30"/>
  <c r="E1596" i="30"/>
  <c r="F1596" i="30"/>
  <c r="G1596" i="30"/>
  <c r="H1596" i="30"/>
  <c r="D1597" i="30"/>
  <c r="E1597" i="30"/>
  <c r="F1597" i="30"/>
  <c r="G1597" i="30"/>
  <c r="H1597" i="30"/>
  <c r="D1598" i="30"/>
  <c r="E1598" i="30"/>
  <c r="F1598" i="30"/>
  <c r="G1598" i="30"/>
  <c r="H1598" i="30"/>
  <c r="D1599" i="30"/>
  <c r="E1599" i="30"/>
  <c r="F1599" i="30"/>
  <c r="G1599" i="30"/>
  <c r="H1599" i="30"/>
  <c r="D1600" i="30"/>
  <c r="E1600" i="30"/>
  <c r="F1600" i="30"/>
  <c r="G1600" i="30"/>
  <c r="H1600" i="30"/>
  <c r="D1601" i="30"/>
  <c r="E1601" i="30"/>
  <c r="F1601" i="30"/>
  <c r="G1601" i="30"/>
  <c r="H1601" i="30"/>
  <c r="D1602" i="30"/>
  <c r="E1602" i="30"/>
  <c r="F1602" i="30"/>
  <c r="G1602" i="30"/>
  <c r="H1602" i="30"/>
  <c r="D1603" i="30"/>
  <c r="E1603" i="30"/>
  <c r="F1603" i="30"/>
  <c r="G1603" i="30"/>
  <c r="H1603" i="30"/>
  <c r="D1604" i="30"/>
  <c r="E1604" i="30"/>
  <c r="F1604" i="30"/>
  <c r="G1604" i="30"/>
  <c r="H1604" i="30"/>
  <c r="D1605" i="30"/>
  <c r="E1605" i="30"/>
  <c r="F1605" i="30"/>
  <c r="G1605" i="30"/>
  <c r="H1605" i="30"/>
  <c r="D1606" i="30"/>
  <c r="E1606" i="30"/>
  <c r="F1606" i="30"/>
  <c r="G1606" i="30"/>
  <c r="H1606" i="30"/>
  <c r="D1607" i="30"/>
  <c r="E1607" i="30"/>
  <c r="F1607" i="30"/>
  <c r="G1607" i="30"/>
  <c r="H1607" i="30"/>
  <c r="D1608" i="30"/>
  <c r="E1608" i="30"/>
  <c r="F1608" i="30"/>
  <c r="G1608" i="30"/>
  <c r="H1608" i="30"/>
  <c r="D1609" i="30"/>
  <c r="E1609" i="30"/>
  <c r="F1609" i="30"/>
  <c r="G1609" i="30"/>
  <c r="H1609" i="30"/>
  <c r="D1610" i="30"/>
  <c r="E1610" i="30"/>
  <c r="F1610" i="30"/>
  <c r="G1610" i="30"/>
  <c r="H1610" i="30"/>
  <c r="D1611" i="30"/>
  <c r="E1611" i="30"/>
  <c r="F1611" i="30"/>
  <c r="G1611" i="30"/>
  <c r="H1611" i="30"/>
  <c r="D1612" i="30"/>
  <c r="E1612" i="30"/>
  <c r="F1612" i="30"/>
  <c r="G1612" i="30"/>
  <c r="H1612" i="30"/>
  <c r="D1613" i="30"/>
  <c r="E1613" i="30"/>
  <c r="F1613" i="30"/>
  <c r="G1613" i="30"/>
  <c r="H1613" i="30"/>
  <c r="D1614" i="30"/>
  <c r="E1614" i="30"/>
  <c r="F1614" i="30"/>
  <c r="G1614" i="30"/>
  <c r="H1614" i="30"/>
  <c r="D1615" i="30"/>
  <c r="E1615" i="30"/>
  <c r="F1615" i="30"/>
  <c r="G1615" i="30"/>
  <c r="H1615" i="30"/>
  <c r="D1616" i="30"/>
  <c r="E1616" i="30"/>
  <c r="F1616" i="30"/>
  <c r="G1616" i="30"/>
  <c r="H1616" i="30"/>
  <c r="D1617" i="30"/>
  <c r="E1617" i="30"/>
  <c r="F1617" i="30"/>
  <c r="G1617" i="30"/>
  <c r="H1617" i="30"/>
  <c r="D1618" i="30"/>
  <c r="E1618" i="30"/>
  <c r="F1618" i="30"/>
  <c r="G1618" i="30"/>
  <c r="H1618" i="30"/>
  <c r="D1619" i="30"/>
  <c r="E1619" i="30"/>
  <c r="F1619" i="30"/>
  <c r="G1619" i="30"/>
  <c r="H1619" i="30"/>
  <c r="D1620" i="30"/>
  <c r="E1620" i="30"/>
  <c r="F1620" i="30"/>
  <c r="G1620" i="30"/>
  <c r="H1620" i="30"/>
  <c r="D1621" i="30"/>
  <c r="E1621" i="30"/>
  <c r="F1621" i="30"/>
  <c r="G1621" i="30"/>
  <c r="H1621" i="30"/>
  <c r="D1622" i="30"/>
  <c r="E1622" i="30"/>
  <c r="F1622" i="30"/>
  <c r="G1622" i="30"/>
  <c r="H1622" i="30"/>
  <c r="D1623" i="30"/>
  <c r="E1623" i="30"/>
  <c r="F1623" i="30"/>
  <c r="G1623" i="30"/>
  <c r="H1623" i="30"/>
  <c r="D1624" i="30"/>
  <c r="E1624" i="30"/>
  <c r="F1624" i="30"/>
  <c r="G1624" i="30"/>
  <c r="H1624" i="30"/>
  <c r="D1625" i="30"/>
  <c r="E1625" i="30"/>
  <c r="F1625" i="30"/>
  <c r="G1625" i="30"/>
  <c r="H1625" i="30"/>
  <c r="D1626" i="30"/>
  <c r="E1626" i="30"/>
  <c r="F1626" i="30"/>
  <c r="G1626" i="30"/>
  <c r="H1626" i="30"/>
  <c r="D1627" i="30"/>
  <c r="E1627" i="30"/>
  <c r="F1627" i="30"/>
  <c r="G1627" i="30"/>
  <c r="H1627" i="30"/>
  <c r="D1628" i="30"/>
  <c r="E1628" i="30"/>
  <c r="F1628" i="30"/>
  <c r="G1628" i="30"/>
  <c r="H1628" i="30"/>
  <c r="D1629" i="30"/>
  <c r="E1629" i="30"/>
  <c r="F1629" i="30"/>
  <c r="G1629" i="30"/>
  <c r="H1629" i="30"/>
  <c r="D1630" i="30"/>
  <c r="E1630" i="30"/>
  <c r="F1630" i="30"/>
  <c r="G1630" i="30"/>
  <c r="H1630" i="30"/>
  <c r="D1631" i="30"/>
  <c r="E1631" i="30"/>
  <c r="F1631" i="30"/>
  <c r="G1631" i="30"/>
  <c r="H1631" i="30"/>
  <c r="D1632" i="30"/>
  <c r="E1632" i="30"/>
  <c r="F1632" i="30"/>
  <c r="G1632" i="30"/>
  <c r="H1632" i="30"/>
  <c r="D1633" i="30"/>
  <c r="E1633" i="30"/>
  <c r="F1633" i="30"/>
  <c r="G1633" i="30"/>
  <c r="H1633" i="30"/>
  <c r="D1634" i="30"/>
  <c r="E1634" i="30"/>
  <c r="F1634" i="30"/>
  <c r="G1634" i="30"/>
  <c r="H1634" i="30"/>
  <c r="D1635" i="30"/>
  <c r="E1635" i="30"/>
  <c r="F1635" i="30"/>
  <c r="G1635" i="30"/>
  <c r="H1635" i="30"/>
  <c r="D1636" i="30"/>
  <c r="E1636" i="30"/>
  <c r="F1636" i="30"/>
  <c r="G1636" i="30"/>
  <c r="H1636" i="30"/>
  <c r="D1637" i="30"/>
  <c r="E1637" i="30"/>
  <c r="F1637" i="30"/>
  <c r="G1637" i="30"/>
  <c r="H1637" i="30"/>
  <c r="D1638" i="30"/>
  <c r="E1638" i="30"/>
  <c r="F1638" i="30"/>
  <c r="G1638" i="30"/>
  <c r="H1638" i="30"/>
  <c r="D1639" i="30"/>
  <c r="E1639" i="30"/>
  <c r="F1639" i="30"/>
  <c r="G1639" i="30"/>
  <c r="H1639" i="30"/>
  <c r="D1640" i="30"/>
  <c r="E1640" i="30"/>
  <c r="F1640" i="30"/>
  <c r="G1640" i="30"/>
  <c r="H1640" i="30"/>
  <c r="D1641" i="30"/>
  <c r="E1641" i="30"/>
  <c r="F1641" i="30"/>
  <c r="G1641" i="30"/>
  <c r="H1641" i="30"/>
  <c r="D1642" i="30"/>
  <c r="E1642" i="30"/>
  <c r="F1642" i="30"/>
  <c r="G1642" i="30"/>
  <c r="H1642" i="30"/>
  <c r="D1643" i="30"/>
  <c r="E1643" i="30"/>
  <c r="F1643" i="30"/>
  <c r="G1643" i="30"/>
  <c r="H1643" i="30"/>
  <c r="D1644" i="30"/>
  <c r="E1644" i="30"/>
  <c r="F1644" i="30"/>
  <c r="G1644" i="30"/>
  <c r="H1644" i="30"/>
  <c r="D1645" i="30"/>
  <c r="E1645" i="30"/>
  <c r="F1645" i="30"/>
  <c r="G1645" i="30"/>
  <c r="H1645" i="30"/>
  <c r="D1646" i="30"/>
  <c r="E1646" i="30"/>
  <c r="F1646" i="30"/>
  <c r="G1646" i="30"/>
  <c r="H1646" i="30"/>
  <c r="D1647" i="30"/>
  <c r="E1647" i="30"/>
  <c r="F1647" i="30"/>
  <c r="G1647" i="30"/>
  <c r="H1647" i="30"/>
  <c r="D1648" i="30"/>
  <c r="E1648" i="30"/>
  <c r="F1648" i="30"/>
  <c r="G1648" i="30"/>
  <c r="H1648" i="30"/>
  <c r="D1649" i="30"/>
  <c r="E1649" i="30"/>
  <c r="F1649" i="30"/>
  <c r="G1649" i="30"/>
  <c r="H1649" i="30"/>
  <c r="D1650" i="30"/>
  <c r="E1650" i="30"/>
  <c r="F1650" i="30"/>
  <c r="G1650" i="30"/>
  <c r="H1650" i="30"/>
  <c r="D1651" i="30"/>
  <c r="E1651" i="30"/>
  <c r="F1651" i="30"/>
  <c r="G1651" i="30"/>
  <c r="H1651" i="30"/>
  <c r="D1652" i="30"/>
  <c r="E1652" i="30"/>
  <c r="F1652" i="30"/>
  <c r="G1652" i="30"/>
  <c r="H1652" i="30"/>
  <c r="D1653" i="30"/>
  <c r="E1653" i="30"/>
  <c r="F1653" i="30"/>
  <c r="G1653" i="30"/>
  <c r="H1653" i="30"/>
  <c r="D1654" i="30"/>
  <c r="E1654" i="30"/>
  <c r="F1654" i="30"/>
  <c r="G1654" i="30"/>
  <c r="H1654" i="30"/>
  <c r="D1655" i="30"/>
  <c r="E1655" i="30"/>
  <c r="F1655" i="30"/>
  <c r="G1655" i="30"/>
  <c r="H1655" i="30"/>
  <c r="D1656" i="30"/>
  <c r="E1656" i="30"/>
  <c r="F1656" i="30"/>
  <c r="G1656" i="30"/>
  <c r="H1656" i="30"/>
  <c r="D1657" i="30"/>
  <c r="E1657" i="30"/>
  <c r="F1657" i="30"/>
  <c r="G1657" i="30"/>
  <c r="H1657" i="30"/>
  <c r="D1658" i="30"/>
  <c r="E1658" i="30"/>
  <c r="F1658" i="30"/>
  <c r="G1658" i="30"/>
  <c r="H1658" i="30"/>
  <c r="D1659" i="30"/>
  <c r="E1659" i="30"/>
  <c r="F1659" i="30"/>
  <c r="G1659" i="30"/>
  <c r="H1659" i="30"/>
  <c r="D1660" i="30"/>
  <c r="E1660" i="30"/>
  <c r="F1660" i="30"/>
  <c r="G1660" i="30"/>
  <c r="H1660" i="30"/>
  <c r="D1661" i="30"/>
  <c r="E1661" i="30"/>
  <c r="F1661" i="30"/>
  <c r="G1661" i="30"/>
  <c r="H1661" i="30"/>
  <c r="D1662" i="30"/>
  <c r="E1662" i="30"/>
  <c r="F1662" i="30"/>
  <c r="G1662" i="30"/>
  <c r="H1662" i="30"/>
  <c r="D1663" i="30"/>
  <c r="E1663" i="30"/>
  <c r="F1663" i="30"/>
  <c r="G1663" i="30"/>
  <c r="H1663" i="30"/>
  <c r="D1664" i="30"/>
  <c r="E1664" i="30"/>
  <c r="F1664" i="30"/>
  <c r="G1664" i="30"/>
  <c r="H1664" i="30"/>
  <c r="D1665" i="30"/>
  <c r="E1665" i="30"/>
  <c r="F1665" i="30"/>
  <c r="G1665" i="30"/>
  <c r="H1665" i="30"/>
  <c r="D1666" i="30"/>
  <c r="E1666" i="30"/>
  <c r="F1666" i="30"/>
  <c r="G1666" i="30"/>
  <c r="H1666" i="30"/>
  <c r="D1667" i="30"/>
  <c r="E1667" i="30"/>
  <c r="F1667" i="30"/>
  <c r="G1667" i="30"/>
  <c r="H1667" i="30"/>
  <c r="D1668" i="30"/>
  <c r="E1668" i="30"/>
  <c r="F1668" i="30"/>
  <c r="G1668" i="30"/>
  <c r="H1668" i="30"/>
  <c r="D1669" i="30"/>
  <c r="E1669" i="30"/>
  <c r="F1669" i="30"/>
  <c r="G1669" i="30"/>
  <c r="H1669" i="30"/>
  <c r="D1670" i="30"/>
  <c r="E1670" i="30"/>
  <c r="F1670" i="30"/>
  <c r="G1670" i="30"/>
  <c r="H1670" i="30"/>
  <c r="D1671" i="30"/>
  <c r="E1671" i="30"/>
  <c r="F1671" i="30"/>
  <c r="G1671" i="30"/>
  <c r="H1671" i="30"/>
  <c r="D1672" i="30"/>
  <c r="E1672" i="30"/>
  <c r="F1672" i="30"/>
  <c r="G1672" i="30"/>
  <c r="H1672" i="30"/>
  <c r="D1673" i="30"/>
  <c r="E1673" i="30"/>
  <c r="F1673" i="30"/>
  <c r="G1673" i="30"/>
  <c r="H1673" i="30"/>
  <c r="D1674" i="30"/>
  <c r="E1674" i="30"/>
  <c r="F1674" i="30"/>
  <c r="G1674" i="30"/>
  <c r="H1674" i="30"/>
  <c r="D1675" i="30"/>
  <c r="E1675" i="30"/>
  <c r="F1675" i="30"/>
  <c r="G1675" i="30"/>
  <c r="H1675" i="30"/>
  <c r="D1676" i="30"/>
  <c r="E1676" i="30"/>
  <c r="F1676" i="30"/>
  <c r="G1676" i="30"/>
  <c r="H1676" i="30"/>
  <c r="D1677" i="30"/>
  <c r="E1677" i="30"/>
  <c r="F1677" i="30"/>
  <c r="G1677" i="30"/>
  <c r="H1677" i="30"/>
  <c r="D1678" i="30"/>
  <c r="E1678" i="30"/>
  <c r="F1678" i="30"/>
  <c r="G1678" i="30"/>
  <c r="H1678" i="30"/>
  <c r="D1679" i="30"/>
  <c r="E1679" i="30"/>
  <c r="F1679" i="30"/>
  <c r="G1679" i="30"/>
  <c r="H1679" i="30"/>
  <c r="D1680" i="30"/>
  <c r="E1680" i="30"/>
  <c r="F1680" i="30"/>
  <c r="G1680" i="30"/>
  <c r="H1680" i="30"/>
  <c r="D1681" i="30"/>
  <c r="E1681" i="30"/>
  <c r="F1681" i="30"/>
  <c r="G1681" i="30"/>
  <c r="H1681" i="30"/>
  <c r="D1682" i="30"/>
  <c r="E1682" i="30"/>
  <c r="F1682" i="30"/>
  <c r="G1682" i="30"/>
  <c r="H1682" i="30"/>
  <c r="D1683" i="30"/>
  <c r="E1683" i="30"/>
  <c r="F1683" i="30"/>
  <c r="G1683" i="30"/>
  <c r="H1683" i="30"/>
  <c r="D1684" i="30"/>
  <c r="E1684" i="30"/>
  <c r="F1684" i="30"/>
  <c r="G1684" i="30"/>
  <c r="H1684" i="30"/>
  <c r="D1685" i="30"/>
  <c r="E1685" i="30"/>
  <c r="F1685" i="30"/>
  <c r="G1685" i="30"/>
  <c r="H1685" i="30"/>
  <c r="D1686" i="30"/>
  <c r="E1686" i="30"/>
  <c r="F1686" i="30"/>
  <c r="G1686" i="30"/>
  <c r="H1686" i="30"/>
  <c r="D1687" i="30"/>
  <c r="E1687" i="30"/>
  <c r="F1687" i="30"/>
  <c r="G1687" i="30"/>
  <c r="H1687" i="30"/>
  <c r="D1688" i="30"/>
  <c r="E1688" i="30"/>
  <c r="F1688" i="30"/>
  <c r="G1688" i="30"/>
  <c r="H1688" i="30"/>
  <c r="D1689" i="30"/>
  <c r="E1689" i="30"/>
  <c r="F1689" i="30"/>
  <c r="G1689" i="30"/>
  <c r="H1689" i="30"/>
  <c r="D1690" i="30"/>
  <c r="E1690" i="30"/>
  <c r="F1690" i="30"/>
  <c r="G1690" i="30"/>
  <c r="H1690" i="30"/>
  <c r="D1691" i="30"/>
  <c r="E1691" i="30"/>
  <c r="F1691" i="30"/>
  <c r="G1691" i="30"/>
  <c r="H1691" i="30"/>
  <c r="D1692" i="30"/>
  <c r="E1692" i="30"/>
  <c r="F1692" i="30"/>
  <c r="G1692" i="30"/>
  <c r="H1692" i="30"/>
  <c r="D1693" i="30"/>
  <c r="E1693" i="30"/>
  <c r="F1693" i="30"/>
  <c r="G1693" i="30"/>
  <c r="H1693" i="30"/>
  <c r="D1694" i="30"/>
  <c r="E1694" i="30"/>
  <c r="F1694" i="30"/>
  <c r="G1694" i="30"/>
  <c r="H1694" i="30"/>
  <c r="D1695" i="30"/>
  <c r="E1695" i="30"/>
  <c r="F1695" i="30"/>
  <c r="G1695" i="30"/>
  <c r="H1695" i="30"/>
  <c r="D1696" i="30"/>
  <c r="E1696" i="30"/>
  <c r="F1696" i="30"/>
  <c r="G1696" i="30"/>
  <c r="H1696" i="30"/>
  <c r="D1697" i="30"/>
  <c r="E1697" i="30"/>
  <c r="F1697" i="30"/>
  <c r="G1697" i="30"/>
  <c r="H1697" i="30"/>
  <c r="D1698" i="30"/>
  <c r="E1698" i="30"/>
  <c r="F1698" i="30"/>
  <c r="G1698" i="30"/>
  <c r="H1698" i="30"/>
  <c r="D1699" i="30"/>
  <c r="E1699" i="30"/>
  <c r="F1699" i="30"/>
  <c r="G1699" i="30"/>
  <c r="H1699" i="30"/>
  <c r="D1700" i="30"/>
  <c r="E1700" i="30"/>
  <c r="F1700" i="30"/>
  <c r="G1700" i="30"/>
  <c r="H1700" i="30"/>
  <c r="D1701" i="30"/>
  <c r="E1701" i="30"/>
  <c r="F1701" i="30"/>
  <c r="G1701" i="30"/>
  <c r="H1701" i="30"/>
  <c r="D1702" i="30"/>
  <c r="E1702" i="30"/>
  <c r="F1702" i="30"/>
  <c r="G1702" i="30"/>
  <c r="H1702" i="30"/>
  <c r="D1703" i="30"/>
  <c r="E1703" i="30"/>
  <c r="F1703" i="30"/>
  <c r="G1703" i="30"/>
  <c r="H1703" i="30"/>
  <c r="D1704" i="30"/>
  <c r="E1704" i="30"/>
  <c r="F1704" i="30"/>
  <c r="G1704" i="30"/>
  <c r="H1704" i="30"/>
  <c r="D1705" i="30"/>
  <c r="E1705" i="30"/>
  <c r="F1705" i="30"/>
  <c r="G1705" i="30"/>
  <c r="H1705" i="30"/>
  <c r="D1706" i="30"/>
  <c r="E1706" i="30"/>
  <c r="F1706" i="30"/>
  <c r="G1706" i="30"/>
  <c r="H1706" i="30"/>
  <c r="D1707" i="30"/>
  <c r="E1707" i="30"/>
  <c r="F1707" i="30"/>
  <c r="G1707" i="30"/>
  <c r="H1707" i="30"/>
  <c r="D1708" i="30"/>
  <c r="E1708" i="30"/>
  <c r="F1708" i="30"/>
  <c r="G1708" i="30"/>
  <c r="H1708" i="30"/>
  <c r="D1709" i="30"/>
  <c r="E1709" i="30"/>
  <c r="F1709" i="30"/>
  <c r="G1709" i="30"/>
  <c r="H1709" i="30"/>
  <c r="D1710" i="30"/>
  <c r="E1710" i="30"/>
  <c r="F1710" i="30"/>
  <c r="G1710" i="30"/>
  <c r="H1710" i="30"/>
  <c r="D1711" i="30"/>
  <c r="E1711" i="30"/>
  <c r="F1711" i="30"/>
  <c r="G1711" i="30"/>
  <c r="H1711" i="30"/>
  <c r="D1712" i="30"/>
  <c r="E1712" i="30"/>
  <c r="F1712" i="30"/>
  <c r="G1712" i="30"/>
  <c r="H1712" i="30"/>
  <c r="D1713" i="30"/>
  <c r="E1713" i="30"/>
  <c r="F1713" i="30"/>
  <c r="G1713" i="30"/>
  <c r="H1713" i="30"/>
  <c r="D1714" i="30"/>
  <c r="E1714" i="30"/>
  <c r="F1714" i="30"/>
  <c r="G1714" i="30"/>
  <c r="H1714" i="30"/>
  <c r="D1715" i="30"/>
  <c r="E1715" i="30"/>
  <c r="F1715" i="30"/>
  <c r="G1715" i="30"/>
  <c r="H1715" i="30"/>
  <c r="D1716" i="30"/>
  <c r="E1716" i="30"/>
  <c r="F1716" i="30"/>
  <c r="G1716" i="30"/>
  <c r="H1716" i="30"/>
  <c r="D1717" i="30"/>
  <c r="E1717" i="30"/>
  <c r="F1717" i="30"/>
  <c r="G1717" i="30"/>
  <c r="H1717" i="30"/>
  <c r="D1718" i="30"/>
  <c r="E1718" i="30"/>
  <c r="F1718" i="30"/>
  <c r="G1718" i="30"/>
  <c r="H1718" i="30"/>
  <c r="D1719" i="30"/>
  <c r="E1719" i="30"/>
  <c r="F1719" i="30"/>
  <c r="G1719" i="30"/>
  <c r="H1719" i="30"/>
  <c r="D1720" i="30"/>
  <c r="E1720" i="30"/>
  <c r="F1720" i="30"/>
  <c r="G1720" i="30"/>
  <c r="H1720" i="30"/>
  <c r="D1721" i="30"/>
  <c r="E1721" i="30"/>
  <c r="F1721" i="30"/>
  <c r="G1721" i="30"/>
  <c r="H1721" i="30"/>
  <c r="D1722" i="30"/>
  <c r="E1722" i="30"/>
  <c r="F1722" i="30"/>
  <c r="G1722" i="30"/>
  <c r="H1722" i="30"/>
  <c r="D1723" i="30"/>
  <c r="E1723" i="30"/>
  <c r="F1723" i="30"/>
  <c r="G1723" i="30"/>
  <c r="H1723" i="30"/>
  <c r="D1724" i="30"/>
  <c r="E1724" i="30"/>
  <c r="F1724" i="30"/>
  <c r="G1724" i="30"/>
  <c r="H1724" i="30"/>
  <c r="D1725" i="30"/>
  <c r="E1725" i="30"/>
  <c r="F1725" i="30"/>
  <c r="G1725" i="30"/>
  <c r="H1725" i="30"/>
  <c r="D1726" i="30"/>
  <c r="E1726" i="30"/>
  <c r="F1726" i="30"/>
  <c r="G1726" i="30"/>
  <c r="H1726" i="30"/>
  <c r="D1727" i="30"/>
  <c r="E1727" i="30"/>
  <c r="F1727" i="30"/>
  <c r="G1727" i="30"/>
  <c r="H1727" i="30"/>
  <c r="D1728" i="30"/>
  <c r="E1728" i="30"/>
  <c r="F1728" i="30"/>
  <c r="G1728" i="30"/>
  <c r="H1728" i="30"/>
  <c r="D1729" i="30"/>
  <c r="E1729" i="30"/>
  <c r="F1729" i="30"/>
  <c r="G1729" i="30"/>
  <c r="H1729" i="30"/>
  <c r="D1730" i="30"/>
  <c r="E1730" i="30"/>
  <c r="F1730" i="30"/>
  <c r="G1730" i="30"/>
  <c r="H1730" i="30"/>
  <c r="D1731" i="30"/>
  <c r="E1731" i="30"/>
  <c r="F1731" i="30"/>
  <c r="G1731" i="30"/>
  <c r="H1731" i="30"/>
  <c r="D1732" i="30"/>
  <c r="E1732" i="30"/>
  <c r="F1732" i="30"/>
  <c r="G1732" i="30"/>
  <c r="H1732" i="30"/>
  <c r="D1733" i="30"/>
  <c r="E1733" i="30"/>
  <c r="F1733" i="30"/>
  <c r="G1733" i="30"/>
  <c r="H1733" i="30"/>
  <c r="D1734" i="30"/>
  <c r="E1734" i="30"/>
  <c r="F1734" i="30"/>
  <c r="G1734" i="30"/>
  <c r="H1734" i="30"/>
  <c r="D1735" i="30"/>
  <c r="E1735" i="30"/>
  <c r="F1735" i="30"/>
  <c r="G1735" i="30"/>
  <c r="H1735" i="30"/>
  <c r="D1736" i="30"/>
  <c r="E1736" i="30"/>
  <c r="F1736" i="30"/>
  <c r="G1736" i="30"/>
  <c r="H1736" i="30"/>
  <c r="D1737" i="30"/>
  <c r="E1737" i="30"/>
  <c r="F1737" i="30"/>
  <c r="G1737" i="30"/>
  <c r="H1737" i="30"/>
  <c r="D1738" i="30"/>
  <c r="E1738" i="30"/>
  <c r="F1738" i="30"/>
  <c r="G1738" i="30"/>
  <c r="H1738" i="30"/>
  <c r="D1739" i="30"/>
  <c r="E1739" i="30"/>
  <c r="F1739" i="30"/>
  <c r="G1739" i="30"/>
  <c r="H1739" i="30"/>
  <c r="D1740" i="30"/>
  <c r="E1740" i="30"/>
  <c r="F1740" i="30"/>
  <c r="G1740" i="30"/>
  <c r="H1740" i="30"/>
  <c r="D1741" i="30"/>
  <c r="E1741" i="30"/>
  <c r="F1741" i="30"/>
  <c r="G1741" i="30"/>
  <c r="H1741" i="30"/>
  <c r="D1742" i="30"/>
  <c r="E1742" i="30"/>
  <c r="F1742" i="30"/>
  <c r="G1742" i="30"/>
  <c r="H1742" i="30"/>
  <c r="D1743" i="30"/>
  <c r="E1743" i="30"/>
  <c r="F1743" i="30"/>
  <c r="G1743" i="30"/>
  <c r="H1743" i="30"/>
  <c r="D1744" i="30"/>
  <c r="E1744" i="30"/>
  <c r="F1744" i="30"/>
  <c r="G1744" i="30"/>
  <c r="H1744" i="30"/>
  <c r="D1745" i="30"/>
  <c r="E1745" i="30"/>
  <c r="F1745" i="30"/>
  <c r="G1745" i="30"/>
  <c r="H1745" i="30"/>
  <c r="D1746" i="30"/>
  <c r="E1746" i="30"/>
  <c r="F1746" i="30"/>
  <c r="G1746" i="30"/>
  <c r="H1746" i="30"/>
  <c r="D1747" i="30"/>
  <c r="E1747" i="30"/>
  <c r="F1747" i="30"/>
  <c r="G1747" i="30"/>
  <c r="H1747" i="30"/>
  <c r="D1748" i="30"/>
  <c r="E1748" i="30"/>
  <c r="F1748" i="30"/>
  <c r="G1748" i="30"/>
  <c r="H1748" i="30"/>
  <c r="D1749" i="30"/>
  <c r="E1749" i="30"/>
  <c r="F1749" i="30"/>
  <c r="G1749" i="30"/>
  <c r="H1749" i="30"/>
  <c r="D1750" i="30"/>
  <c r="E1750" i="30"/>
  <c r="F1750" i="30"/>
  <c r="G1750" i="30"/>
  <c r="H1750" i="30"/>
  <c r="D1751" i="30"/>
  <c r="E1751" i="30"/>
  <c r="F1751" i="30"/>
  <c r="G1751" i="30"/>
  <c r="H1751" i="30"/>
  <c r="D1752" i="30"/>
  <c r="E1752" i="30"/>
  <c r="F1752" i="30"/>
  <c r="G1752" i="30"/>
  <c r="H1752" i="30"/>
  <c r="D1753" i="30"/>
  <c r="E1753" i="30"/>
  <c r="F1753" i="30"/>
  <c r="G1753" i="30"/>
  <c r="H1753" i="30"/>
  <c r="D1754" i="30"/>
  <c r="E1754" i="30"/>
  <c r="F1754" i="30"/>
  <c r="G1754" i="30"/>
  <c r="H1754" i="30"/>
  <c r="D1755" i="30"/>
  <c r="E1755" i="30"/>
  <c r="F1755" i="30"/>
  <c r="G1755" i="30"/>
  <c r="H1755" i="30"/>
  <c r="D1756" i="30"/>
  <c r="E1756" i="30"/>
  <c r="F1756" i="30"/>
  <c r="G1756" i="30"/>
  <c r="H1756" i="30"/>
  <c r="D1757" i="30"/>
  <c r="E1757" i="30"/>
  <c r="F1757" i="30"/>
  <c r="G1757" i="30"/>
  <c r="H1757" i="30"/>
  <c r="D1758" i="30"/>
  <c r="E1758" i="30"/>
  <c r="F1758" i="30"/>
  <c r="G1758" i="30"/>
  <c r="H1758" i="30"/>
  <c r="D1759" i="30"/>
  <c r="E1759" i="30"/>
  <c r="F1759" i="30"/>
  <c r="G1759" i="30"/>
  <c r="H1759" i="30"/>
  <c r="D1760" i="30"/>
  <c r="E1760" i="30"/>
  <c r="F1760" i="30"/>
  <c r="G1760" i="30"/>
  <c r="H1760" i="30"/>
  <c r="D1761" i="30"/>
  <c r="E1761" i="30"/>
  <c r="F1761" i="30"/>
  <c r="G1761" i="30"/>
  <c r="H1761" i="30"/>
  <c r="D1762" i="30"/>
  <c r="E1762" i="30"/>
  <c r="F1762" i="30"/>
  <c r="G1762" i="30"/>
  <c r="H1762" i="30"/>
  <c r="D1763" i="30"/>
  <c r="E1763" i="30"/>
  <c r="F1763" i="30"/>
  <c r="G1763" i="30"/>
  <c r="H1763" i="30"/>
  <c r="D1764" i="30"/>
  <c r="E1764" i="30"/>
  <c r="F1764" i="30"/>
  <c r="G1764" i="30"/>
  <c r="H1764" i="30"/>
  <c r="D1765" i="30"/>
  <c r="E1765" i="30"/>
  <c r="F1765" i="30"/>
  <c r="G1765" i="30"/>
  <c r="H1765" i="30"/>
  <c r="D1766" i="30"/>
  <c r="E1766" i="30"/>
  <c r="F1766" i="30"/>
  <c r="G1766" i="30"/>
  <c r="H1766" i="30"/>
  <c r="D1767" i="30"/>
  <c r="E1767" i="30"/>
  <c r="F1767" i="30"/>
  <c r="G1767" i="30"/>
  <c r="H1767" i="30"/>
  <c r="D1768" i="30"/>
  <c r="E1768" i="30"/>
  <c r="F1768" i="30"/>
  <c r="G1768" i="30"/>
  <c r="H1768" i="30"/>
  <c r="D1769" i="30"/>
  <c r="E1769" i="30"/>
  <c r="F1769" i="30"/>
  <c r="G1769" i="30"/>
  <c r="H1769" i="30"/>
  <c r="D1770" i="30"/>
  <c r="E1770" i="30"/>
  <c r="F1770" i="30"/>
  <c r="G1770" i="30"/>
  <c r="H1770" i="30"/>
  <c r="D1771" i="30"/>
  <c r="E1771" i="30"/>
  <c r="F1771" i="30"/>
  <c r="G1771" i="30"/>
  <c r="H1771" i="30"/>
  <c r="D1772" i="30"/>
  <c r="E1772" i="30"/>
  <c r="F1772" i="30"/>
  <c r="G1772" i="30"/>
  <c r="H1772" i="30"/>
  <c r="D1773" i="30"/>
  <c r="E1773" i="30"/>
  <c r="F1773" i="30"/>
  <c r="G1773" i="30"/>
  <c r="H1773" i="30"/>
  <c r="D1774" i="30"/>
  <c r="E1774" i="30"/>
  <c r="F1774" i="30"/>
  <c r="G1774" i="30"/>
  <c r="H1774" i="30"/>
  <c r="D1775" i="30"/>
  <c r="E1775" i="30"/>
  <c r="F1775" i="30"/>
  <c r="G1775" i="30"/>
  <c r="H1775" i="30"/>
  <c r="D1776" i="30"/>
  <c r="E1776" i="30"/>
  <c r="F1776" i="30"/>
  <c r="G1776" i="30"/>
  <c r="H1776" i="30"/>
  <c r="D1777" i="30"/>
  <c r="E1777" i="30"/>
  <c r="F1777" i="30"/>
  <c r="G1777" i="30"/>
  <c r="H1777" i="30"/>
  <c r="D1778" i="30"/>
  <c r="E1778" i="30"/>
  <c r="F1778" i="30"/>
  <c r="G1778" i="30"/>
  <c r="H1778" i="30"/>
  <c r="D1779" i="30"/>
  <c r="E1779" i="30"/>
  <c r="F1779" i="30"/>
  <c r="G1779" i="30"/>
  <c r="H1779" i="30"/>
  <c r="D1780" i="30"/>
  <c r="E1780" i="30"/>
  <c r="F1780" i="30"/>
  <c r="G1780" i="30"/>
  <c r="H1780" i="30"/>
  <c r="D1781" i="30"/>
  <c r="E1781" i="30"/>
  <c r="F1781" i="30"/>
  <c r="G1781" i="30"/>
  <c r="H1781" i="30"/>
  <c r="D1782" i="30"/>
  <c r="E1782" i="30"/>
  <c r="F1782" i="30"/>
  <c r="G1782" i="30"/>
  <c r="H1782" i="30"/>
  <c r="D1783" i="30"/>
  <c r="E1783" i="30"/>
  <c r="F1783" i="30"/>
  <c r="G1783" i="30"/>
  <c r="H1783" i="30"/>
  <c r="D1784" i="30"/>
  <c r="E1784" i="30"/>
  <c r="F1784" i="30"/>
  <c r="G1784" i="30"/>
  <c r="H1784" i="30"/>
  <c r="D1785" i="30"/>
  <c r="E1785" i="30"/>
  <c r="F1785" i="30"/>
  <c r="G1785" i="30"/>
  <c r="H1785" i="30"/>
  <c r="D1786" i="30"/>
  <c r="E1786" i="30"/>
  <c r="F1786" i="30"/>
  <c r="G1786" i="30"/>
  <c r="H1786" i="30"/>
  <c r="D1787" i="30"/>
  <c r="E1787" i="30"/>
  <c r="F1787" i="30"/>
  <c r="G1787" i="30"/>
  <c r="H1787" i="30"/>
  <c r="D1788" i="30"/>
  <c r="E1788" i="30"/>
  <c r="F1788" i="30"/>
  <c r="G1788" i="30"/>
  <c r="H1788" i="30"/>
  <c r="D1789" i="30"/>
  <c r="E1789" i="30"/>
  <c r="F1789" i="30"/>
  <c r="G1789" i="30"/>
  <c r="H1789" i="30"/>
  <c r="D1790" i="30"/>
  <c r="E1790" i="30"/>
  <c r="F1790" i="30"/>
  <c r="G1790" i="30"/>
  <c r="H1790" i="30"/>
  <c r="D1791" i="30"/>
  <c r="E1791" i="30"/>
  <c r="F1791" i="30"/>
  <c r="G1791" i="30"/>
  <c r="H1791" i="30"/>
  <c r="D1792" i="30"/>
  <c r="E1792" i="30"/>
  <c r="F1792" i="30"/>
  <c r="G1792" i="30"/>
  <c r="H1792" i="30"/>
  <c r="D1793" i="30"/>
  <c r="E1793" i="30"/>
  <c r="F1793" i="30"/>
  <c r="G1793" i="30"/>
  <c r="H1793" i="30"/>
  <c r="D1794" i="30"/>
  <c r="E1794" i="30"/>
  <c r="F1794" i="30"/>
  <c r="G1794" i="30"/>
  <c r="H1794" i="30"/>
  <c r="D1795" i="30"/>
  <c r="E1795" i="30"/>
  <c r="F1795" i="30"/>
  <c r="G1795" i="30"/>
  <c r="H1795" i="30"/>
  <c r="D1796" i="30"/>
  <c r="E1796" i="30"/>
  <c r="F1796" i="30"/>
  <c r="G1796" i="30"/>
  <c r="H1796" i="30"/>
  <c r="D1797" i="30"/>
  <c r="E1797" i="30"/>
  <c r="F1797" i="30"/>
  <c r="G1797" i="30"/>
  <c r="H1797" i="30"/>
  <c r="D1798" i="30"/>
  <c r="E1798" i="30"/>
  <c r="F1798" i="30"/>
  <c r="G1798" i="30"/>
  <c r="H1798" i="30"/>
  <c r="D1799" i="30"/>
  <c r="E1799" i="30"/>
  <c r="F1799" i="30"/>
  <c r="G1799" i="30"/>
  <c r="H1799" i="30"/>
  <c r="D1800" i="30"/>
  <c r="E1800" i="30"/>
  <c r="F1800" i="30"/>
  <c r="G1800" i="30"/>
  <c r="H1800" i="30"/>
  <c r="D1801" i="30"/>
  <c r="E1801" i="30"/>
  <c r="F1801" i="30"/>
  <c r="G1801" i="30"/>
  <c r="H1801" i="30"/>
  <c r="D1802" i="30"/>
  <c r="E1802" i="30"/>
  <c r="F1802" i="30"/>
  <c r="G1802" i="30"/>
  <c r="H1802" i="30"/>
  <c r="D1803" i="30"/>
  <c r="E1803" i="30"/>
  <c r="F1803" i="30"/>
  <c r="G1803" i="30"/>
  <c r="H1803" i="30"/>
  <c r="D1804" i="30"/>
  <c r="E1804" i="30"/>
  <c r="F1804" i="30"/>
  <c r="G1804" i="30"/>
  <c r="H1804" i="30"/>
  <c r="D1805" i="30"/>
  <c r="E1805" i="30"/>
  <c r="F1805" i="30"/>
  <c r="G1805" i="30"/>
  <c r="H1805" i="30"/>
  <c r="D1806" i="30"/>
  <c r="E1806" i="30"/>
  <c r="F1806" i="30"/>
  <c r="G1806" i="30"/>
  <c r="H1806" i="30"/>
  <c r="D1807" i="30"/>
  <c r="E1807" i="30"/>
  <c r="F1807" i="30"/>
  <c r="G1807" i="30"/>
  <c r="H1807" i="30"/>
  <c r="D1808" i="30"/>
  <c r="E1808" i="30"/>
  <c r="F1808" i="30"/>
  <c r="G1808" i="30"/>
  <c r="H1808" i="30"/>
  <c r="D1809" i="30"/>
  <c r="E1809" i="30"/>
  <c r="F1809" i="30"/>
  <c r="G1809" i="30"/>
  <c r="H1809" i="30"/>
  <c r="D1810" i="30"/>
  <c r="E1810" i="30"/>
  <c r="F1810" i="30"/>
  <c r="G1810" i="30"/>
  <c r="H1810" i="30"/>
  <c r="D1811" i="30"/>
  <c r="E1811" i="30"/>
  <c r="F1811" i="30"/>
  <c r="G1811" i="30"/>
  <c r="H1811" i="30"/>
  <c r="D1812" i="30"/>
  <c r="E1812" i="30"/>
  <c r="F1812" i="30"/>
  <c r="G1812" i="30"/>
  <c r="H1812" i="30"/>
  <c r="D1813" i="30"/>
  <c r="E1813" i="30"/>
  <c r="F1813" i="30"/>
  <c r="G1813" i="30"/>
  <c r="H1813" i="30"/>
  <c r="D1814" i="30"/>
  <c r="E1814" i="30"/>
  <c r="F1814" i="30"/>
  <c r="G1814" i="30"/>
  <c r="H1814" i="30"/>
  <c r="D1815" i="30"/>
  <c r="E1815" i="30"/>
  <c r="F1815" i="30"/>
  <c r="G1815" i="30"/>
  <c r="H1815" i="30"/>
  <c r="D1816" i="30"/>
  <c r="E1816" i="30"/>
  <c r="F1816" i="30"/>
  <c r="G1816" i="30"/>
  <c r="H1816" i="30"/>
  <c r="D1817" i="30"/>
  <c r="E1817" i="30"/>
  <c r="F1817" i="30"/>
  <c r="G1817" i="30"/>
  <c r="H1817" i="30"/>
  <c r="D1818" i="30"/>
  <c r="E1818" i="30"/>
  <c r="F1818" i="30"/>
  <c r="G1818" i="30"/>
  <c r="H1818" i="30"/>
  <c r="D1819" i="30"/>
  <c r="E1819" i="30"/>
  <c r="F1819" i="30"/>
  <c r="G1819" i="30"/>
  <c r="H1819" i="30"/>
  <c r="D1820" i="30"/>
  <c r="E1820" i="30"/>
  <c r="F1820" i="30"/>
  <c r="G1820" i="30"/>
  <c r="H1820" i="30"/>
  <c r="D1821" i="30"/>
  <c r="E1821" i="30"/>
  <c r="F1821" i="30"/>
  <c r="G1821" i="30"/>
  <c r="H1821" i="30"/>
  <c r="D1822" i="30"/>
  <c r="E1822" i="30"/>
  <c r="F1822" i="30"/>
  <c r="G1822" i="30"/>
  <c r="H1822" i="30"/>
  <c r="D1823" i="30"/>
  <c r="E1823" i="30"/>
  <c r="F1823" i="30"/>
  <c r="G1823" i="30"/>
  <c r="H1823" i="30"/>
  <c r="D1824" i="30"/>
  <c r="E1824" i="30"/>
  <c r="F1824" i="30"/>
  <c r="G1824" i="30"/>
  <c r="H1824" i="30"/>
  <c r="D1825" i="30"/>
  <c r="E1825" i="30"/>
  <c r="F1825" i="30"/>
  <c r="G1825" i="30"/>
  <c r="H1825" i="30"/>
  <c r="D1826" i="30"/>
  <c r="E1826" i="30"/>
  <c r="F1826" i="30"/>
  <c r="G1826" i="30"/>
  <c r="H1826" i="30"/>
  <c r="D1827" i="30"/>
  <c r="E1827" i="30"/>
  <c r="F1827" i="30"/>
  <c r="G1827" i="30"/>
  <c r="H1827" i="30"/>
  <c r="D1828" i="30"/>
  <c r="E1828" i="30"/>
  <c r="F1828" i="30"/>
  <c r="G1828" i="30"/>
  <c r="H1828" i="30"/>
  <c r="D1829" i="30"/>
  <c r="E1829" i="30"/>
  <c r="F1829" i="30"/>
  <c r="G1829" i="30"/>
  <c r="H1829" i="30"/>
  <c r="D1830" i="30"/>
  <c r="E1830" i="30"/>
  <c r="F1830" i="30"/>
  <c r="G1830" i="30"/>
  <c r="H1830" i="30"/>
  <c r="D1831" i="30"/>
  <c r="E1831" i="30"/>
  <c r="F1831" i="30"/>
  <c r="G1831" i="30"/>
  <c r="H1831" i="30"/>
  <c r="D1832" i="30"/>
  <c r="E1832" i="30"/>
  <c r="F1832" i="30"/>
  <c r="G1832" i="30"/>
  <c r="H1832" i="30"/>
  <c r="D1833" i="30"/>
  <c r="E1833" i="30"/>
  <c r="F1833" i="30"/>
  <c r="G1833" i="30"/>
  <c r="H1833" i="30"/>
  <c r="D1834" i="30"/>
  <c r="E1834" i="30"/>
  <c r="F1834" i="30"/>
  <c r="G1834" i="30"/>
  <c r="H1834" i="30"/>
  <c r="D1835" i="30"/>
  <c r="E1835" i="30"/>
  <c r="F1835" i="30"/>
  <c r="G1835" i="30"/>
  <c r="H1835" i="30"/>
  <c r="D1836" i="30"/>
  <c r="E1836" i="30"/>
  <c r="F1836" i="30"/>
  <c r="G1836" i="30"/>
  <c r="H1836" i="30"/>
  <c r="D1837" i="30"/>
  <c r="E1837" i="30"/>
  <c r="F1837" i="30"/>
  <c r="G1837" i="30"/>
  <c r="H1837" i="30"/>
  <c r="D1838" i="30"/>
  <c r="E1838" i="30"/>
  <c r="F1838" i="30"/>
  <c r="G1838" i="30"/>
  <c r="H1838" i="30"/>
  <c r="D1839" i="30"/>
  <c r="E1839" i="30"/>
  <c r="F1839" i="30"/>
  <c r="G1839" i="30"/>
  <c r="H1839" i="30"/>
  <c r="D1840" i="30"/>
  <c r="E1840" i="30"/>
  <c r="F1840" i="30"/>
  <c r="G1840" i="30"/>
  <c r="H1840" i="30"/>
  <c r="D1841" i="30"/>
  <c r="E1841" i="30"/>
  <c r="F1841" i="30"/>
  <c r="G1841" i="30"/>
  <c r="H1841" i="30"/>
  <c r="D1842" i="30"/>
  <c r="E1842" i="30"/>
  <c r="F1842" i="30"/>
  <c r="G1842" i="30"/>
  <c r="H1842" i="30"/>
  <c r="D1843" i="30"/>
  <c r="E1843" i="30"/>
  <c r="F1843" i="30"/>
  <c r="G1843" i="30"/>
  <c r="H1843" i="30"/>
  <c r="D1844" i="30"/>
  <c r="E1844" i="30"/>
  <c r="F1844" i="30"/>
  <c r="G1844" i="30"/>
  <c r="H1844" i="30"/>
  <c r="D1845" i="30"/>
  <c r="E1845" i="30"/>
  <c r="F1845" i="30"/>
  <c r="G1845" i="30"/>
  <c r="H1845" i="30"/>
  <c r="D1846" i="30"/>
  <c r="E1846" i="30"/>
  <c r="F1846" i="30"/>
  <c r="G1846" i="30"/>
  <c r="H1846" i="30"/>
  <c r="D1847" i="30"/>
  <c r="E1847" i="30"/>
  <c r="F1847" i="30"/>
  <c r="G1847" i="30"/>
  <c r="H1847" i="30"/>
  <c r="D1848" i="30"/>
  <c r="E1848" i="30"/>
  <c r="F1848" i="30"/>
  <c r="G1848" i="30"/>
  <c r="H1848" i="30"/>
  <c r="D1849" i="30"/>
  <c r="E1849" i="30"/>
  <c r="F1849" i="30"/>
  <c r="G1849" i="30"/>
  <c r="H1849" i="30"/>
  <c r="D1850" i="30"/>
  <c r="E1850" i="30"/>
  <c r="F1850" i="30"/>
  <c r="G1850" i="30"/>
  <c r="H1850" i="30"/>
  <c r="D1851" i="30"/>
  <c r="E1851" i="30"/>
  <c r="F1851" i="30"/>
  <c r="G1851" i="30"/>
  <c r="H1851" i="30"/>
  <c r="D1852" i="30"/>
  <c r="E1852" i="30"/>
  <c r="F1852" i="30"/>
  <c r="G1852" i="30"/>
  <c r="H1852" i="30"/>
  <c r="D1853" i="30"/>
  <c r="E1853" i="30"/>
  <c r="F1853" i="30"/>
  <c r="G1853" i="30"/>
  <c r="H1853" i="30"/>
  <c r="D1854" i="30"/>
  <c r="E1854" i="30"/>
  <c r="F1854" i="30"/>
  <c r="G1854" i="30"/>
  <c r="H1854" i="30"/>
  <c r="D1855" i="30"/>
  <c r="E1855" i="30"/>
  <c r="F1855" i="30"/>
  <c r="G1855" i="30"/>
  <c r="H1855" i="30"/>
  <c r="D1856" i="30"/>
  <c r="E1856" i="30"/>
  <c r="F1856" i="30"/>
  <c r="G1856" i="30"/>
  <c r="H1856" i="30"/>
  <c r="D1857" i="30"/>
  <c r="E1857" i="30"/>
  <c r="F1857" i="30"/>
  <c r="G1857" i="30"/>
  <c r="H1857" i="30"/>
  <c r="D1858" i="30"/>
  <c r="E1858" i="30"/>
  <c r="F1858" i="30"/>
  <c r="G1858" i="30"/>
  <c r="H1858" i="30"/>
  <c r="D1859" i="30"/>
  <c r="E1859" i="30"/>
  <c r="F1859" i="30"/>
  <c r="G1859" i="30"/>
  <c r="H1859" i="30"/>
  <c r="D1860" i="30"/>
  <c r="E1860" i="30"/>
  <c r="F1860" i="30"/>
  <c r="G1860" i="30"/>
  <c r="H1860" i="30"/>
  <c r="D1861" i="30"/>
  <c r="E1861" i="30"/>
  <c r="F1861" i="30"/>
  <c r="G1861" i="30"/>
  <c r="H1861" i="30"/>
  <c r="D1862" i="30"/>
  <c r="E1862" i="30"/>
  <c r="F1862" i="30"/>
  <c r="G1862" i="30"/>
  <c r="H1862" i="30"/>
  <c r="D1863" i="30"/>
  <c r="E1863" i="30"/>
  <c r="F1863" i="30"/>
  <c r="G1863" i="30"/>
  <c r="H1863" i="30"/>
  <c r="D1864" i="30"/>
  <c r="E1864" i="30"/>
  <c r="F1864" i="30"/>
  <c r="G1864" i="30"/>
  <c r="H1864" i="30"/>
  <c r="D1865" i="30"/>
  <c r="E1865" i="30"/>
  <c r="F1865" i="30"/>
  <c r="G1865" i="30"/>
  <c r="H1865" i="30"/>
  <c r="D1866" i="30"/>
  <c r="E1866" i="30"/>
  <c r="F1866" i="30"/>
  <c r="G1866" i="30"/>
  <c r="H1866" i="30"/>
  <c r="D1867" i="30"/>
  <c r="E1867" i="30"/>
  <c r="F1867" i="30"/>
  <c r="G1867" i="30"/>
  <c r="H1867" i="30"/>
  <c r="D1868" i="30"/>
  <c r="E1868" i="30"/>
  <c r="F1868" i="30"/>
  <c r="G1868" i="30"/>
  <c r="H1868" i="30"/>
  <c r="D1869" i="30"/>
  <c r="E1869" i="30"/>
  <c r="F1869" i="30"/>
  <c r="G1869" i="30"/>
  <c r="H1869" i="30"/>
  <c r="D1870" i="30"/>
  <c r="E1870" i="30"/>
  <c r="F1870" i="30"/>
  <c r="G1870" i="30"/>
  <c r="H1870" i="30"/>
  <c r="D1871" i="30"/>
  <c r="E1871" i="30"/>
  <c r="F1871" i="30"/>
  <c r="G1871" i="30"/>
  <c r="H1871" i="30"/>
  <c r="D1872" i="30"/>
  <c r="E1872" i="30"/>
  <c r="F1872" i="30"/>
  <c r="G1872" i="30"/>
  <c r="H1872" i="30"/>
  <c r="D1873" i="30"/>
  <c r="E1873" i="30"/>
  <c r="F1873" i="30"/>
  <c r="G1873" i="30"/>
  <c r="H1873" i="30"/>
  <c r="D1874" i="30"/>
  <c r="E1874" i="30"/>
  <c r="F1874" i="30"/>
  <c r="G1874" i="30"/>
  <c r="H1874" i="30"/>
  <c r="D1875" i="30"/>
  <c r="E1875" i="30"/>
  <c r="F1875" i="30"/>
  <c r="G1875" i="30"/>
  <c r="H1875" i="30"/>
  <c r="D1876" i="30"/>
  <c r="E1876" i="30"/>
  <c r="F1876" i="30"/>
  <c r="G1876" i="30"/>
  <c r="H1876" i="30"/>
  <c r="D1877" i="30"/>
  <c r="E1877" i="30"/>
  <c r="F1877" i="30"/>
  <c r="G1877" i="30"/>
  <c r="H1877" i="30"/>
  <c r="D1878" i="30"/>
  <c r="E1878" i="30"/>
  <c r="F1878" i="30"/>
  <c r="G1878" i="30"/>
  <c r="H1878" i="30"/>
  <c r="D1879" i="30"/>
  <c r="E1879" i="30"/>
  <c r="F1879" i="30"/>
  <c r="G1879" i="30"/>
  <c r="H1879" i="30"/>
  <c r="D1880" i="30"/>
  <c r="E1880" i="30"/>
  <c r="F1880" i="30"/>
  <c r="G1880" i="30"/>
  <c r="H1880" i="30"/>
  <c r="D1881" i="30"/>
  <c r="E1881" i="30"/>
  <c r="F1881" i="30"/>
  <c r="G1881" i="30"/>
  <c r="H1881" i="30"/>
  <c r="D1882" i="30"/>
  <c r="E1882" i="30"/>
  <c r="F1882" i="30"/>
  <c r="G1882" i="30"/>
  <c r="H1882" i="30"/>
  <c r="D1883" i="30"/>
  <c r="E1883" i="30"/>
  <c r="F1883" i="30"/>
  <c r="G1883" i="30"/>
  <c r="H1883" i="30"/>
  <c r="D1884" i="30"/>
  <c r="E1884" i="30"/>
  <c r="F1884" i="30"/>
  <c r="G1884" i="30"/>
  <c r="H1884" i="30"/>
  <c r="D1885" i="30"/>
  <c r="E1885" i="30"/>
  <c r="F1885" i="30"/>
  <c r="G1885" i="30"/>
  <c r="H1885" i="30"/>
  <c r="D1886" i="30"/>
  <c r="E1886" i="30"/>
  <c r="F1886" i="30"/>
  <c r="G1886" i="30"/>
  <c r="H1886" i="30"/>
  <c r="D1887" i="30"/>
  <c r="E1887" i="30"/>
  <c r="F1887" i="30"/>
  <c r="G1887" i="30"/>
  <c r="H1887" i="30"/>
  <c r="D1888" i="30"/>
  <c r="E1888" i="30"/>
  <c r="F1888" i="30"/>
  <c r="G1888" i="30"/>
  <c r="H1888" i="30"/>
  <c r="D1889" i="30"/>
  <c r="E1889" i="30"/>
  <c r="F1889" i="30"/>
  <c r="G1889" i="30"/>
  <c r="H1889" i="30"/>
  <c r="D1890" i="30"/>
  <c r="E1890" i="30"/>
  <c r="F1890" i="30"/>
  <c r="G1890" i="30"/>
  <c r="H1890" i="30"/>
  <c r="D1891" i="30"/>
  <c r="E1891" i="30"/>
  <c r="F1891" i="30"/>
  <c r="G1891" i="30"/>
  <c r="H1891" i="30"/>
  <c r="D1892" i="30"/>
  <c r="E1892" i="30"/>
  <c r="F1892" i="30"/>
  <c r="G1892" i="30"/>
  <c r="H1892" i="30"/>
  <c r="D1893" i="30"/>
  <c r="E1893" i="30"/>
  <c r="F1893" i="30"/>
  <c r="G1893" i="30"/>
  <c r="H1893" i="30"/>
  <c r="D1894" i="30"/>
  <c r="E1894" i="30"/>
  <c r="F1894" i="30"/>
  <c r="G1894" i="30"/>
  <c r="H1894" i="30"/>
  <c r="D1895" i="30"/>
  <c r="E1895" i="30"/>
  <c r="F1895" i="30"/>
  <c r="G1895" i="30"/>
  <c r="H1895" i="30"/>
  <c r="D1896" i="30"/>
  <c r="E1896" i="30"/>
  <c r="F1896" i="30"/>
  <c r="G1896" i="30"/>
  <c r="H1896" i="30"/>
  <c r="D1897" i="30"/>
  <c r="E1897" i="30"/>
  <c r="F1897" i="30"/>
  <c r="G1897" i="30"/>
  <c r="H1897" i="30"/>
  <c r="D1898" i="30"/>
  <c r="E1898" i="30"/>
  <c r="F1898" i="30"/>
  <c r="G1898" i="30"/>
  <c r="H1898" i="30"/>
  <c r="D1899" i="30"/>
  <c r="E1899" i="30"/>
  <c r="F1899" i="30"/>
  <c r="G1899" i="30"/>
  <c r="H1899" i="30"/>
  <c r="D1900" i="30"/>
  <c r="E1900" i="30"/>
  <c r="F1900" i="30"/>
  <c r="G1900" i="30"/>
  <c r="H1900" i="30"/>
  <c r="D1901" i="30"/>
  <c r="E1901" i="30"/>
  <c r="F1901" i="30"/>
  <c r="G1901" i="30"/>
  <c r="H1901" i="30"/>
  <c r="D1902" i="30"/>
  <c r="E1902" i="30"/>
  <c r="F1902" i="30"/>
  <c r="G1902" i="30"/>
  <c r="H1902" i="30"/>
  <c r="D1903" i="30"/>
  <c r="E1903" i="30"/>
  <c r="F1903" i="30"/>
  <c r="G1903" i="30"/>
  <c r="H1903" i="30"/>
  <c r="D1904" i="30"/>
  <c r="E1904" i="30"/>
  <c r="F1904" i="30"/>
  <c r="G1904" i="30"/>
  <c r="H1904" i="30"/>
  <c r="D1905" i="30"/>
  <c r="E1905" i="30"/>
  <c r="F1905" i="30"/>
  <c r="G1905" i="30"/>
  <c r="H1905" i="30"/>
  <c r="D1906" i="30"/>
  <c r="E1906" i="30"/>
  <c r="F1906" i="30"/>
  <c r="G1906" i="30"/>
  <c r="H1906" i="30"/>
  <c r="D1907" i="30"/>
  <c r="E1907" i="30"/>
  <c r="F1907" i="30"/>
  <c r="G1907" i="30"/>
  <c r="H1907" i="30"/>
  <c r="D1908" i="30"/>
  <c r="E1908" i="30"/>
  <c r="F1908" i="30"/>
  <c r="G1908" i="30"/>
  <c r="H1908" i="30"/>
  <c r="D1909" i="30"/>
  <c r="E1909" i="30"/>
  <c r="F1909" i="30"/>
  <c r="G1909" i="30"/>
  <c r="H1909" i="30"/>
  <c r="D1910" i="30"/>
  <c r="E1910" i="30"/>
  <c r="F1910" i="30"/>
  <c r="G1910" i="30"/>
  <c r="H1910" i="30"/>
  <c r="D1911" i="30"/>
  <c r="E1911" i="30"/>
  <c r="F1911" i="30"/>
  <c r="G1911" i="30"/>
  <c r="H1911" i="30"/>
  <c r="D1912" i="30"/>
  <c r="E1912" i="30"/>
  <c r="F1912" i="30"/>
  <c r="G1912" i="30"/>
  <c r="H1912" i="30"/>
  <c r="D1913" i="30"/>
  <c r="E1913" i="30"/>
  <c r="F1913" i="30"/>
  <c r="G1913" i="30"/>
  <c r="H1913" i="30"/>
  <c r="D1914" i="30"/>
  <c r="E1914" i="30"/>
  <c r="F1914" i="30"/>
  <c r="G1914" i="30"/>
  <c r="H1914" i="30"/>
  <c r="D1915" i="30"/>
  <c r="E1915" i="30"/>
  <c r="F1915" i="30"/>
  <c r="G1915" i="30"/>
  <c r="H1915" i="30"/>
  <c r="D1916" i="30"/>
  <c r="E1916" i="30"/>
  <c r="F1916" i="30"/>
  <c r="G1916" i="30"/>
  <c r="H1916" i="30"/>
  <c r="D1917" i="30"/>
  <c r="E1917" i="30"/>
  <c r="F1917" i="30"/>
  <c r="G1917" i="30"/>
  <c r="H1917" i="30"/>
  <c r="D1918" i="30"/>
  <c r="E1918" i="30"/>
  <c r="F1918" i="30"/>
  <c r="G1918" i="30"/>
  <c r="H1918" i="30"/>
  <c r="D1919" i="30"/>
  <c r="E1919" i="30"/>
  <c r="F1919" i="30"/>
  <c r="G1919" i="30"/>
  <c r="H1919" i="30"/>
  <c r="D1920" i="30"/>
  <c r="E1920" i="30"/>
  <c r="F1920" i="30"/>
  <c r="G1920" i="30"/>
  <c r="H1920" i="30"/>
  <c r="D1921" i="30"/>
  <c r="E1921" i="30"/>
  <c r="F1921" i="30"/>
  <c r="G1921" i="30"/>
  <c r="H1921" i="30"/>
  <c r="D1922" i="30"/>
  <c r="E1922" i="30"/>
  <c r="F1922" i="30"/>
  <c r="G1922" i="30"/>
  <c r="H1922" i="30"/>
  <c r="D1923" i="30"/>
  <c r="E1923" i="30"/>
  <c r="F1923" i="30"/>
  <c r="G1923" i="30"/>
  <c r="H1923" i="30"/>
  <c r="D1924" i="30"/>
  <c r="E1924" i="30"/>
  <c r="F1924" i="30"/>
  <c r="G1924" i="30"/>
  <c r="H1924" i="30"/>
  <c r="D1925" i="30"/>
  <c r="E1925" i="30"/>
  <c r="F1925" i="30"/>
  <c r="G1925" i="30"/>
  <c r="H1925" i="30"/>
  <c r="D1926" i="30"/>
  <c r="E1926" i="30"/>
  <c r="F1926" i="30"/>
  <c r="G1926" i="30"/>
  <c r="H1926" i="30"/>
  <c r="D1927" i="30"/>
  <c r="E1927" i="30"/>
  <c r="F1927" i="30"/>
  <c r="G1927" i="30"/>
  <c r="H1927" i="30"/>
  <c r="D1928" i="30"/>
  <c r="E1928" i="30"/>
  <c r="F1928" i="30"/>
  <c r="G1928" i="30"/>
  <c r="H1928" i="30"/>
  <c r="D1929" i="30"/>
  <c r="E1929" i="30"/>
  <c r="F1929" i="30"/>
  <c r="G1929" i="30"/>
  <c r="H1929" i="30"/>
  <c r="D1930" i="30"/>
  <c r="E1930" i="30"/>
  <c r="F1930" i="30"/>
  <c r="G1930" i="30"/>
  <c r="H1930" i="30"/>
  <c r="D1931" i="30"/>
  <c r="E1931" i="30"/>
  <c r="F1931" i="30"/>
  <c r="G1931" i="30"/>
  <c r="H1931" i="30"/>
  <c r="D1932" i="30"/>
  <c r="E1932" i="30"/>
  <c r="F1932" i="30"/>
  <c r="G1932" i="30"/>
  <c r="H1932" i="30"/>
  <c r="D1933" i="30"/>
  <c r="E1933" i="30"/>
  <c r="F1933" i="30"/>
  <c r="G1933" i="30"/>
  <c r="H1933" i="30"/>
  <c r="D1934" i="30"/>
  <c r="E1934" i="30"/>
  <c r="F1934" i="30"/>
  <c r="G1934" i="30"/>
  <c r="H1934" i="30"/>
  <c r="D1935" i="30"/>
  <c r="E1935" i="30"/>
  <c r="F1935" i="30"/>
  <c r="G1935" i="30"/>
  <c r="H1935" i="30"/>
  <c r="D1936" i="30"/>
  <c r="E1936" i="30"/>
  <c r="F1936" i="30"/>
  <c r="G1936" i="30"/>
  <c r="H1936" i="30"/>
  <c r="D1937" i="30"/>
  <c r="E1937" i="30"/>
  <c r="F1937" i="30"/>
  <c r="G1937" i="30"/>
  <c r="H1937" i="30"/>
  <c r="D1938" i="30"/>
  <c r="E1938" i="30"/>
  <c r="F1938" i="30"/>
  <c r="G1938" i="30"/>
  <c r="H1938" i="30"/>
  <c r="D1939" i="30"/>
  <c r="E1939" i="30"/>
  <c r="F1939" i="30"/>
  <c r="G1939" i="30"/>
  <c r="H1939" i="30"/>
  <c r="D1940" i="30"/>
  <c r="E1940" i="30"/>
  <c r="F1940" i="30"/>
  <c r="G1940" i="30"/>
  <c r="H1940" i="30"/>
  <c r="D1941" i="30"/>
  <c r="E1941" i="30"/>
  <c r="F1941" i="30"/>
  <c r="G1941" i="30"/>
  <c r="H1941" i="30"/>
  <c r="D1942" i="30"/>
  <c r="E1942" i="30"/>
  <c r="F1942" i="30"/>
  <c r="G1942" i="30"/>
  <c r="H1942" i="30"/>
  <c r="D1943" i="30"/>
  <c r="E1943" i="30"/>
  <c r="F1943" i="30"/>
  <c r="G1943" i="30"/>
  <c r="H1943" i="30"/>
  <c r="D1944" i="30"/>
  <c r="E1944" i="30"/>
  <c r="F1944" i="30"/>
  <c r="G1944" i="30"/>
  <c r="H1944" i="30"/>
  <c r="D1945" i="30"/>
  <c r="E1945" i="30"/>
  <c r="F1945" i="30"/>
  <c r="G1945" i="30"/>
  <c r="H1945" i="30"/>
  <c r="D1946" i="30"/>
  <c r="E1946" i="30"/>
  <c r="F1946" i="30"/>
  <c r="G1946" i="30"/>
  <c r="H1946" i="30"/>
  <c r="D1947" i="30"/>
  <c r="E1947" i="30"/>
  <c r="F1947" i="30"/>
  <c r="G1947" i="30"/>
  <c r="H1947" i="30"/>
  <c r="D1948" i="30"/>
  <c r="E1948" i="30"/>
  <c r="F1948" i="30"/>
  <c r="G1948" i="30"/>
  <c r="H1948" i="30"/>
  <c r="D1949" i="30"/>
  <c r="E1949" i="30"/>
  <c r="F1949" i="30"/>
  <c r="G1949" i="30"/>
  <c r="H1949" i="30"/>
  <c r="D1950" i="30"/>
  <c r="E1950" i="30"/>
  <c r="F1950" i="30"/>
  <c r="G1950" i="30"/>
  <c r="H1950" i="30"/>
  <c r="D1951" i="30"/>
  <c r="E1951" i="30"/>
  <c r="F1951" i="30"/>
  <c r="G1951" i="30"/>
  <c r="H1951" i="30"/>
  <c r="D1952" i="30"/>
  <c r="E1952" i="30"/>
  <c r="F1952" i="30"/>
  <c r="G1952" i="30"/>
  <c r="H1952" i="30"/>
  <c r="D1953" i="30"/>
  <c r="E1953" i="30"/>
  <c r="F1953" i="30"/>
  <c r="G1953" i="30"/>
  <c r="H1953" i="30"/>
  <c r="D1954" i="30"/>
  <c r="E1954" i="30"/>
  <c r="F1954" i="30"/>
  <c r="G1954" i="30"/>
  <c r="H1954" i="30"/>
  <c r="D1955" i="30"/>
  <c r="E1955" i="30"/>
  <c r="F1955" i="30"/>
  <c r="G1955" i="30"/>
  <c r="H1955" i="30"/>
  <c r="D1956" i="30"/>
  <c r="E1956" i="30"/>
  <c r="F1956" i="30"/>
  <c r="G1956" i="30"/>
  <c r="H1956" i="30"/>
  <c r="D1957" i="30"/>
  <c r="E1957" i="30"/>
  <c r="F1957" i="30"/>
  <c r="G1957" i="30"/>
  <c r="H1957" i="30"/>
  <c r="D1958" i="30"/>
  <c r="E1958" i="30"/>
  <c r="F1958" i="30"/>
  <c r="G1958" i="30"/>
  <c r="H1958" i="30"/>
  <c r="D1959" i="30"/>
  <c r="E1959" i="30"/>
  <c r="F1959" i="30"/>
  <c r="G1959" i="30"/>
  <c r="H1959" i="30"/>
  <c r="D1960" i="30"/>
  <c r="E1960" i="30"/>
  <c r="F1960" i="30"/>
  <c r="G1960" i="30"/>
  <c r="H1960" i="30"/>
  <c r="D1961" i="30"/>
  <c r="E1961" i="30"/>
  <c r="F1961" i="30"/>
  <c r="G1961" i="30"/>
  <c r="H1961" i="30"/>
  <c r="D1962" i="30"/>
  <c r="E1962" i="30"/>
  <c r="F1962" i="30"/>
  <c r="G1962" i="30"/>
  <c r="H1962" i="30"/>
  <c r="D1963" i="30"/>
  <c r="E1963" i="30"/>
  <c r="F1963" i="30"/>
  <c r="G1963" i="30"/>
  <c r="H1963" i="30"/>
  <c r="D1964" i="30"/>
  <c r="E1964" i="30"/>
  <c r="F1964" i="30"/>
  <c r="G1964" i="30"/>
  <c r="H1964" i="30"/>
  <c r="D1965" i="30"/>
  <c r="E1965" i="30"/>
  <c r="F1965" i="30"/>
  <c r="G1965" i="30"/>
  <c r="H1965" i="30"/>
  <c r="D1966" i="30"/>
  <c r="E1966" i="30"/>
  <c r="F1966" i="30"/>
  <c r="G1966" i="30"/>
  <c r="H1966" i="30"/>
  <c r="D1967" i="30"/>
  <c r="E1967" i="30"/>
  <c r="F1967" i="30"/>
  <c r="G1967" i="30"/>
  <c r="H1967" i="30"/>
  <c r="D1968" i="30"/>
  <c r="E1968" i="30"/>
  <c r="F1968" i="30"/>
  <c r="G1968" i="30"/>
  <c r="H1968" i="30"/>
  <c r="D1969" i="30"/>
  <c r="E1969" i="30"/>
  <c r="F1969" i="30"/>
  <c r="G1969" i="30"/>
  <c r="H1969" i="30"/>
  <c r="D1970" i="30"/>
  <c r="E1970" i="30"/>
  <c r="F1970" i="30"/>
  <c r="G1970" i="30"/>
  <c r="H1970" i="30"/>
  <c r="D1971" i="30"/>
  <c r="E1971" i="30"/>
  <c r="F1971" i="30"/>
  <c r="G1971" i="30"/>
  <c r="H1971" i="30"/>
  <c r="D1972" i="30"/>
  <c r="E1972" i="30"/>
  <c r="F1972" i="30"/>
  <c r="G1972" i="30"/>
  <c r="H1972" i="30"/>
  <c r="D1973" i="30"/>
  <c r="E1973" i="30"/>
  <c r="F1973" i="30"/>
  <c r="G1973" i="30"/>
  <c r="H1973" i="30"/>
  <c r="D1974" i="30"/>
  <c r="E1974" i="30"/>
  <c r="F1974" i="30"/>
  <c r="G1974" i="30"/>
  <c r="H1974" i="30"/>
  <c r="D1975" i="30"/>
  <c r="E1975" i="30"/>
  <c r="F1975" i="30"/>
  <c r="G1975" i="30"/>
  <c r="H1975" i="30"/>
  <c r="D1976" i="30"/>
  <c r="E1976" i="30"/>
  <c r="F1976" i="30"/>
  <c r="G1976" i="30"/>
  <c r="H1976" i="30"/>
  <c r="D1977" i="30"/>
  <c r="E1977" i="30"/>
  <c r="F1977" i="30"/>
  <c r="G1977" i="30"/>
  <c r="H1977" i="30"/>
  <c r="D1978" i="30"/>
  <c r="E1978" i="30"/>
  <c r="F1978" i="30"/>
  <c r="G1978" i="30"/>
  <c r="H1978" i="30"/>
  <c r="D1979" i="30"/>
  <c r="E1979" i="30"/>
  <c r="F1979" i="30"/>
  <c r="G1979" i="30"/>
  <c r="H1979" i="30"/>
  <c r="D1980" i="30"/>
  <c r="E1980" i="30"/>
  <c r="F1980" i="30"/>
  <c r="G1980" i="30"/>
  <c r="H1980" i="30"/>
  <c r="D1981" i="30"/>
  <c r="E1981" i="30"/>
  <c r="F1981" i="30"/>
  <c r="G1981" i="30"/>
  <c r="H1981" i="30"/>
  <c r="D1982" i="30"/>
  <c r="E1982" i="30"/>
  <c r="F1982" i="30"/>
  <c r="G1982" i="30"/>
  <c r="H1982" i="30"/>
  <c r="D1983" i="30"/>
  <c r="E1983" i="30"/>
  <c r="F1983" i="30"/>
  <c r="G1983" i="30"/>
  <c r="H1983" i="30"/>
  <c r="D1984" i="30"/>
  <c r="E1984" i="30"/>
  <c r="F1984" i="30"/>
  <c r="G1984" i="30"/>
  <c r="H1984" i="30"/>
  <c r="D1985" i="30"/>
  <c r="E1985" i="30"/>
  <c r="F1985" i="30"/>
  <c r="G1985" i="30"/>
  <c r="H1985" i="30"/>
  <c r="D1986" i="30"/>
  <c r="E1986" i="30"/>
  <c r="F1986" i="30"/>
  <c r="G1986" i="30"/>
  <c r="H1986" i="30"/>
  <c r="D1987" i="30"/>
  <c r="E1987" i="30"/>
  <c r="F1987" i="30"/>
  <c r="G1987" i="30"/>
  <c r="H1987" i="30"/>
  <c r="D1988" i="30"/>
  <c r="E1988" i="30"/>
  <c r="F1988" i="30"/>
  <c r="G1988" i="30"/>
  <c r="H1988" i="30"/>
  <c r="D1989" i="30"/>
  <c r="E1989" i="30"/>
  <c r="F1989" i="30"/>
  <c r="G1989" i="30"/>
  <c r="H1989" i="30"/>
  <c r="D1990" i="30"/>
  <c r="E1990" i="30"/>
  <c r="F1990" i="30"/>
  <c r="G1990" i="30"/>
  <c r="H1990" i="30"/>
  <c r="D1991" i="30"/>
  <c r="E1991" i="30"/>
  <c r="F1991" i="30"/>
  <c r="G1991" i="30"/>
  <c r="H1991" i="30"/>
  <c r="D1992" i="30"/>
  <c r="E1992" i="30"/>
  <c r="F1992" i="30"/>
  <c r="G1992" i="30"/>
  <c r="H1992" i="30"/>
  <c r="D1993" i="30"/>
  <c r="E1993" i="30"/>
  <c r="F1993" i="30"/>
  <c r="G1993" i="30"/>
  <c r="H1993" i="30"/>
  <c r="D1994" i="30"/>
  <c r="E1994" i="30"/>
  <c r="F1994" i="30"/>
  <c r="G1994" i="30"/>
  <c r="H1994" i="30"/>
  <c r="D1995" i="30"/>
  <c r="E1995" i="30"/>
  <c r="F1995" i="30"/>
  <c r="G1995" i="30"/>
  <c r="H1995" i="30"/>
  <c r="D1996" i="30"/>
  <c r="E1996" i="30"/>
  <c r="F1996" i="30"/>
  <c r="G1996" i="30"/>
  <c r="H1996" i="30"/>
  <c r="D1997" i="30"/>
  <c r="E1997" i="30"/>
  <c r="F1997" i="30"/>
  <c r="G1997" i="30"/>
  <c r="H1997" i="30"/>
  <c r="D1998" i="30"/>
  <c r="E1998" i="30"/>
  <c r="F1998" i="30"/>
  <c r="G1998" i="30"/>
  <c r="H1998" i="30"/>
  <c r="D1999" i="30"/>
  <c r="E1999" i="30"/>
  <c r="F1999" i="30"/>
  <c r="G1999" i="30"/>
  <c r="H1999" i="30"/>
  <c r="D2000" i="30"/>
  <c r="E2000" i="30"/>
  <c r="F2000" i="30"/>
  <c r="G2000" i="30"/>
  <c r="H2000" i="30"/>
  <c r="D2001" i="30"/>
  <c r="E2001" i="30"/>
  <c r="F2001" i="30"/>
  <c r="G2001" i="30"/>
  <c r="H2001" i="30"/>
  <c r="D2002" i="30"/>
  <c r="E2002" i="30"/>
  <c r="F2002" i="30"/>
  <c r="G2002" i="30"/>
  <c r="H2002" i="30"/>
  <c r="D2003" i="30"/>
  <c r="E2003" i="30"/>
  <c r="F2003" i="30"/>
  <c r="G2003" i="30"/>
  <c r="H2003" i="30"/>
  <c r="D2004" i="30"/>
  <c r="E2004" i="30"/>
  <c r="F2004" i="30"/>
  <c r="G2004" i="30"/>
  <c r="H2004" i="30"/>
  <c r="D2005" i="30"/>
  <c r="E2005" i="30"/>
  <c r="F2005" i="30"/>
  <c r="G2005" i="30"/>
  <c r="H2005" i="30"/>
  <c r="D2006" i="30"/>
  <c r="E2006" i="30"/>
  <c r="F2006" i="30"/>
  <c r="G2006" i="30"/>
  <c r="H2006" i="30"/>
  <c r="D2007" i="30"/>
  <c r="E2007" i="30"/>
  <c r="F2007" i="30"/>
  <c r="G2007" i="30"/>
  <c r="H2007" i="30"/>
  <c r="D2008" i="30"/>
  <c r="E2008" i="30"/>
  <c r="F2008" i="30"/>
  <c r="G2008" i="30"/>
  <c r="H2008" i="30"/>
  <c r="D2009" i="30"/>
  <c r="E2009" i="30"/>
  <c r="F2009" i="30"/>
  <c r="G2009" i="30"/>
  <c r="H2009" i="30"/>
  <c r="D2010" i="30"/>
  <c r="E2010" i="30"/>
  <c r="F2010" i="30"/>
  <c r="G2010" i="30"/>
  <c r="H2010" i="30"/>
  <c r="D2011" i="30"/>
  <c r="E2011" i="30"/>
  <c r="F2011" i="30"/>
  <c r="G2011" i="30"/>
  <c r="H2011" i="30"/>
  <c r="D2012" i="30"/>
  <c r="E2012" i="30"/>
  <c r="F2012" i="30"/>
  <c r="G2012" i="30"/>
  <c r="H2012" i="30"/>
  <c r="D2013" i="30"/>
  <c r="E2013" i="30"/>
  <c r="F2013" i="30"/>
  <c r="G2013" i="30"/>
  <c r="H2013" i="30"/>
  <c r="D2014" i="30"/>
  <c r="E2014" i="30"/>
  <c r="F2014" i="30"/>
  <c r="G2014" i="30"/>
  <c r="H2014" i="30"/>
  <c r="D2015" i="30"/>
  <c r="E2015" i="30"/>
  <c r="F2015" i="30"/>
  <c r="G2015" i="30"/>
  <c r="H2015" i="30"/>
  <c r="D2016" i="30"/>
  <c r="E2016" i="30"/>
  <c r="F2016" i="30"/>
  <c r="G2016" i="30"/>
  <c r="H2016" i="30"/>
  <c r="D2017" i="30"/>
  <c r="E2017" i="30"/>
  <c r="F2017" i="30"/>
  <c r="G2017" i="30"/>
  <c r="H2017" i="30"/>
  <c r="D2018" i="30"/>
  <c r="E2018" i="30"/>
  <c r="F2018" i="30"/>
  <c r="G2018" i="30"/>
  <c r="H2018" i="30"/>
  <c r="D2019" i="30"/>
  <c r="E2019" i="30"/>
  <c r="F2019" i="30"/>
  <c r="G2019" i="30"/>
  <c r="H2019" i="30"/>
  <c r="D2020" i="30"/>
  <c r="E2020" i="30"/>
  <c r="F2020" i="30"/>
  <c r="G2020" i="30"/>
  <c r="H2020" i="30"/>
  <c r="D2021" i="30"/>
  <c r="E2021" i="30"/>
  <c r="F2021" i="30"/>
  <c r="G2021" i="30"/>
  <c r="H2021" i="30"/>
  <c r="D2022" i="30"/>
  <c r="E2022" i="30"/>
  <c r="F2022" i="30"/>
  <c r="G2022" i="30"/>
  <c r="H2022" i="30"/>
  <c r="D2023" i="30"/>
  <c r="E2023" i="30"/>
  <c r="F2023" i="30"/>
  <c r="G2023" i="30"/>
  <c r="H2023" i="30"/>
  <c r="D2024" i="30"/>
  <c r="E2024" i="30"/>
  <c r="F2024" i="30"/>
  <c r="G2024" i="30"/>
  <c r="H2024" i="30"/>
  <c r="D2025" i="30"/>
  <c r="E2025" i="30"/>
  <c r="F2025" i="30"/>
  <c r="G2025" i="30"/>
  <c r="H2025" i="30"/>
  <c r="D2026" i="30"/>
  <c r="E2026" i="30"/>
  <c r="F2026" i="30"/>
  <c r="G2026" i="30"/>
  <c r="H2026" i="30"/>
  <c r="D2027" i="30"/>
  <c r="E2027" i="30"/>
  <c r="F2027" i="30"/>
  <c r="G2027" i="30"/>
  <c r="H2027" i="30"/>
  <c r="D2028" i="30"/>
  <c r="E2028" i="30"/>
  <c r="F2028" i="30"/>
  <c r="G2028" i="30"/>
  <c r="H2028" i="30"/>
  <c r="D2029" i="30"/>
  <c r="E2029" i="30"/>
  <c r="F2029" i="30"/>
  <c r="G2029" i="30"/>
  <c r="H2029" i="30"/>
  <c r="D2030" i="30"/>
  <c r="E2030" i="30"/>
  <c r="F2030" i="30"/>
  <c r="G2030" i="30"/>
  <c r="H2030" i="30"/>
  <c r="D2031" i="30"/>
  <c r="E2031" i="30"/>
  <c r="F2031" i="30"/>
  <c r="G2031" i="30"/>
  <c r="H2031" i="30"/>
  <c r="D2032" i="30"/>
  <c r="E2032" i="30"/>
  <c r="F2032" i="30"/>
  <c r="G2032" i="30"/>
  <c r="H2032" i="30"/>
  <c r="D2033" i="30"/>
  <c r="E2033" i="30"/>
  <c r="F2033" i="30"/>
  <c r="G2033" i="30"/>
  <c r="H2033" i="30"/>
  <c r="D2034" i="30"/>
  <c r="E2034" i="30"/>
  <c r="F2034" i="30"/>
  <c r="G2034" i="30"/>
  <c r="H2034" i="30"/>
  <c r="D2035" i="30"/>
  <c r="E2035" i="30"/>
  <c r="F2035" i="30"/>
  <c r="G2035" i="30"/>
  <c r="H2035" i="30"/>
  <c r="D2036" i="30"/>
  <c r="E2036" i="30"/>
  <c r="F2036" i="30"/>
  <c r="G2036" i="30"/>
  <c r="H2036" i="30"/>
  <c r="D2037" i="30"/>
  <c r="E2037" i="30"/>
  <c r="F2037" i="30"/>
  <c r="G2037" i="30"/>
  <c r="H2037" i="30"/>
  <c r="D2038" i="30"/>
  <c r="E2038" i="30"/>
  <c r="F2038" i="30"/>
  <c r="G2038" i="30"/>
  <c r="H2038" i="30"/>
  <c r="D2039" i="30"/>
  <c r="E2039" i="30"/>
  <c r="F2039" i="30"/>
  <c r="G2039" i="30"/>
  <c r="H2039" i="30"/>
  <c r="D2040" i="30"/>
  <c r="E2040" i="30"/>
  <c r="F2040" i="30"/>
  <c r="G2040" i="30"/>
  <c r="H2040" i="30"/>
  <c r="D2041" i="30"/>
  <c r="E2041" i="30"/>
  <c r="F2041" i="30"/>
  <c r="G2041" i="30"/>
  <c r="H2041" i="30"/>
  <c r="D2042" i="30"/>
  <c r="E2042" i="30"/>
  <c r="F2042" i="30"/>
  <c r="G2042" i="30"/>
  <c r="H2042" i="30"/>
  <c r="D2043" i="30"/>
  <c r="E2043" i="30"/>
  <c r="F2043" i="30"/>
  <c r="G2043" i="30"/>
  <c r="H2043" i="30"/>
  <c r="D2044" i="30"/>
  <c r="E2044" i="30"/>
  <c r="F2044" i="30"/>
  <c r="G2044" i="30"/>
  <c r="H2044" i="30"/>
  <c r="D2045" i="30"/>
  <c r="E2045" i="30"/>
  <c r="F2045" i="30"/>
  <c r="G2045" i="30"/>
  <c r="H2045" i="30"/>
  <c r="D2046" i="30"/>
  <c r="E2046" i="30"/>
  <c r="F2046" i="30"/>
  <c r="G2046" i="30"/>
  <c r="H2046" i="30"/>
  <c r="D2047" i="30"/>
  <c r="E2047" i="30"/>
  <c r="F2047" i="30"/>
  <c r="G2047" i="30"/>
  <c r="H2047" i="30"/>
  <c r="D2048" i="30"/>
  <c r="E2048" i="30"/>
  <c r="F2048" i="30"/>
  <c r="G2048" i="30"/>
  <c r="H2048" i="30"/>
  <c r="D2049" i="30"/>
  <c r="E2049" i="30"/>
  <c r="F2049" i="30"/>
  <c r="G2049" i="30"/>
  <c r="H2049" i="30"/>
  <c r="D2050" i="30"/>
  <c r="E2050" i="30"/>
  <c r="F2050" i="30"/>
  <c r="G2050" i="30"/>
  <c r="H2050" i="30"/>
  <c r="D2051" i="30"/>
  <c r="E2051" i="30"/>
  <c r="F2051" i="30"/>
  <c r="G2051" i="30"/>
  <c r="H2051" i="30"/>
  <c r="D2052" i="30"/>
  <c r="E2052" i="30"/>
  <c r="F2052" i="30"/>
  <c r="G2052" i="30"/>
  <c r="H2052" i="30"/>
  <c r="D2053" i="30"/>
  <c r="E2053" i="30"/>
  <c r="F2053" i="30"/>
  <c r="G2053" i="30"/>
  <c r="H2053" i="30"/>
  <c r="D2054" i="30"/>
  <c r="E2054" i="30"/>
  <c r="F2054" i="30"/>
  <c r="G2054" i="30"/>
  <c r="H2054" i="30"/>
  <c r="D2055" i="30"/>
  <c r="E2055" i="30"/>
  <c r="F2055" i="30"/>
  <c r="G2055" i="30"/>
  <c r="H2055" i="30"/>
  <c r="D2056" i="30"/>
  <c r="E2056" i="30"/>
  <c r="F2056" i="30"/>
  <c r="G2056" i="30"/>
  <c r="H2056" i="30"/>
  <c r="D2057" i="30"/>
  <c r="E2057" i="30"/>
  <c r="F2057" i="30"/>
  <c r="G2057" i="30"/>
  <c r="H2057" i="30"/>
  <c r="D2058" i="30"/>
  <c r="E2058" i="30"/>
  <c r="F2058" i="30"/>
  <c r="G2058" i="30"/>
  <c r="H2058" i="30"/>
  <c r="D2059" i="30"/>
  <c r="E2059" i="30"/>
  <c r="F2059" i="30"/>
  <c r="G2059" i="30"/>
  <c r="H2059" i="30"/>
  <c r="D2060" i="30"/>
  <c r="E2060" i="30"/>
  <c r="F2060" i="30"/>
  <c r="G2060" i="30"/>
  <c r="H2060" i="30"/>
  <c r="D2061" i="30"/>
  <c r="E2061" i="30"/>
  <c r="F2061" i="30"/>
  <c r="G2061" i="30"/>
  <c r="H2061" i="30"/>
  <c r="D2062" i="30"/>
  <c r="E2062" i="30"/>
  <c r="F2062" i="30"/>
  <c r="G2062" i="30"/>
  <c r="H2062" i="30"/>
  <c r="D2063" i="30"/>
  <c r="E2063" i="30"/>
  <c r="F2063" i="30"/>
  <c r="G2063" i="30"/>
  <c r="H2063" i="30"/>
  <c r="D2064" i="30"/>
  <c r="E2064" i="30"/>
  <c r="F2064" i="30"/>
  <c r="G2064" i="30"/>
  <c r="H2064" i="30"/>
  <c r="D2065" i="30"/>
  <c r="E2065" i="30"/>
  <c r="F2065" i="30"/>
  <c r="G2065" i="30"/>
  <c r="H2065" i="30"/>
  <c r="D2066" i="30"/>
  <c r="E2066" i="30"/>
  <c r="F2066" i="30"/>
  <c r="G2066" i="30"/>
  <c r="H2066" i="30"/>
  <c r="D2067" i="30"/>
  <c r="E2067" i="30"/>
  <c r="F2067" i="30"/>
  <c r="G2067" i="30"/>
  <c r="H2067" i="30"/>
  <c r="D2068" i="30"/>
  <c r="E2068" i="30"/>
  <c r="F2068" i="30"/>
  <c r="G2068" i="30"/>
  <c r="H2068" i="30"/>
  <c r="D2069" i="30"/>
  <c r="E2069" i="30"/>
  <c r="F2069" i="30"/>
  <c r="G2069" i="30"/>
  <c r="H2069" i="30"/>
  <c r="D2070" i="30"/>
  <c r="E2070" i="30"/>
  <c r="F2070" i="30"/>
  <c r="G2070" i="30"/>
  <c r="H2070" i="30"/>
  <c r="D2071" i="30"/>
  <c r="E2071" i="30"/>
  <c r="F2071" i="30"/>
  <c r="G2071" i="30"/>
  <c r="H2071" i="30"/>
  <c r="D2072" i="30"/>
  <c r="E2072" i="30"/>
  <c r="F2072" i="30"/>
  <c r="G2072" i="30"/>
  <c r="H2072" i="30"/>
  <c r="D2073" i="30"/>
  <c r="E2073" i="30"/>
  <c r="F2073" i="30"/>
  <c r="G2073" i="30"/>
  <c r="H2073" i="30"/>
  <c r="D2074" i="30"/>
  <c r="E2074" i="30"/>
  <c r="F2074" i="30"/>
  <c r="G2074" i="30"/>
  <c r="H2074" i="30"/>
  <c r="D2075" i="30"/>
  <c r="E2075" i="30"/>
  <c r="F2075" i="30"/>
  <c r="G2075" i="30"/>
  <c r="H2075" i="30"/>
  <c r="D2076" i="30"/>
  <c r="E2076" i="30"/>
  <c r="F2076" i="30"/>
  <c r="G2076" i="30"/>
  <c r="H2076" i="30"/>
  <c r="D2077" i="30"/>
  <c r="E2077" i="30"/>
  <c r="F2077" i="30"/>
  <c r="G2077" i="30"/>
  <c r="H2077" i="30"/>
  <c r="D2078" i="30"/>
  <c r="E2078" i="30"/>
  <c r="F2078" i="30"/>
  <c r="G2078" i="30"/>
  <c r="H2078" i="30"/>
  <c r="D2079" i="30"/>
  <c r="E2079" i="30"/>
  <c r="F2079" i="30"/>
  <c r="G2079" i="30"/>
  <c r="H2079" i="30"/>
  <c r="D2080" i="30"/>
  <c r="E2080" i="30"/>
  <c r="F2080" i="30"/>
  <c r="G2080" i="30"/>
  <c r="H2080" i="30"/>
  <c r="D2081" i="30"/>
  <c r="E2081" i="30"/>
  <c r="F2081" i="30"/>
  <c r="G2081" i="30"/>
  <c r="H2081" i="30"/>
  <c r="D2082" i="30"/>
  <c r="E2082" i="30"/>
  <c r="F2082" i="30"/>
  <c r="G2082" i="30"/>
  <c r="H2082" i="30"/>
  <c r="D2083" i="30"/>
  <c r="E2083" i="30"/>
  <c r="F2083" i="30"/>
  <c r="G2083" i="30"/>
  <c r="H2083" i="30"/>
  <c r="D2084" i="30"/>
  <c r="E2084" i="30"/>
  <c r="F2084" i="30"/>
  <c r="G2084" i="30"/>
  <c r="H2084" i="30"/>
  <c r="D2085" i="30"/>
  <c r="E2085" i="30"/>
  <c r="F2085" i="30"/>
  <c r="G2085" i="30"/>
  <c r="H2085" i="30"/>
  <c r="D2086" i="30"/>
  <c r="E2086" i="30"/>
  <c r="F2086" i="30"/>
  <c r="G2086" i="30"/>
  <c r="H2086" i="30"/>
  <c r="D2087" i="30"/>
  <c r="E2087" i="30"/>
  <c r="F2087" i="30"/>
  <c r="G2087" i="30"/>
  <c r="H2087" i="30"/>
  <c r="D2088" i="30"/>
  <c r="E2088" i="30"/>
  <c r="F2088" i="30"/>
  <c r="G2088" i="30"/>
  <c r="H2088" i="30"/>
  <c r="D2089" i="30"/>
  <c r="E2089" i="30"/>
  <c r="F2089" i="30"/>
  <c r="G2089" i="30"/>
  <c r="H2089" i="30"/>
  <c r="D2090" i="30"/>
  <c r="E2090" i="30"/>
  <c r="F2090" i="30"/>
  <c r="G2090" i="30"/>
  <c r="H2090" i="30"/>
  <c r="D2091" i="30"/>
  <c r="E2091" i="30"/>
  <c r="F2091" i="30"/>
  <c r="G2091" i="30"/>
  <c r="H2091" i="30"/>
  <c r="D2092" i="30"/>
  <c r="E2092" i="30"/>
  <c r="F2092" i="30"/>
  <c r="G2092" i="30"/>
  <c r="H2092" i="30"/>
  <c r="D2093" i="30"/>
  <c r="E2093" i="30"/>
  <c r="F2093" i="30"/>
  <c r="G2093" i="30"/>
  <c r="H2093" i="30"/>
  <c r="D2094" i="30"/>
  <c r="E2094" i="30"/>
  <c r="F2094" i="30"/>
  <c r="G2094" i="30"/>
  <c r="H2094" i="30"/>
  <c r="D2095" i="30"/>
  <c r="E2095" i="30"/>
  <c r="F2095" i="30"/>
  <c r="G2095" i="30"/>
  <c r="H2095" i="30"/>
  <c r="D2096" i="30"/>
  <c r="E2096" i="30"/>
  <c r="F2096" i="30"/>
  <c r="G2096" i="30"/>
  <c r="H2096" i="30"/>
  <c r="D2097" i="30"/>
  <c r="E2097" i="30"/>
  <c r="F2097" i="30"/>
  <c r="G2097" i="30"/>
  <c r="H2097" i="30"/>
  <c r="D2098" i="30"/>
  <c r="E2098" i="30"/>
  <c r="F2098" i="30"/>
  <c r="G2098" i="30"/>
  <c r="H2098" i="30"/>
  <c r="D2099" i="30"/>
  <c r="E2099" i="30"/>
  <c r="F2099" i="30"/>
  <c r="G2099" i="30"/>
  <c r="H2099" i="30"/>
  <c r="D2100" i="30"/>
  <c r="E2100" i="30"/>
  <c r="F2100" i="30"/>
  <c r="G2100" i="30"/>
  <c r="H2100" i="30"/>
  <c r="D2101" i="30"/>
  <c r="E2101" i="30"/>
  <c r="F2101" i="30"/>
  <c r="G2101" i="30"/>
  <c r="H2101" i="30"/>
  <c r="D2102" i="30"/>
  <c r="E2102" i="30"/>
  <c r="F2102" i="30"/>
  <c r="G2102" i="30"/>
  <c r="H2102" i="30"/>
  <c r="D2103" i="30"/>
  <c r="E2103" i="30"/>
  <c r="F2103" i="30"/>
  <c r="G2103" i="30"/>
  <c r="H2103" i="30"/>
  <c r="D2104" i="30"/>
  <c r="E2104" i="30"/>
  <c r="F2104" i="30"/>
  <c r="G2104" i="30"/>
  <c r="H2104" i="30"/>
  <c r="D2105" i="30"/>
  <c r="E2105" i="30"/>
  <c r="F2105" i="30"/>
  <c r="G2105" i="30"/>
  <c r="H2105" i="30"/>
  <c r="D2106" i="30"/>
  <c r="E2106" i="30"/>
  <c r="F2106" i="30"/>
  <c r="G2106" i="30"/>
  <c r="H2106" i="30"/>
  <c r="D2107" i="30"/>
  <c r="E2107" i="30"/>
  <c r="F2107" i="30"/>
  <c r="G2107" i="30"/>
  <c r="H2107" i="30"/>
  <c r="D2108" i="30"/>
  <c r="E2108" i="30"/>
  <c r="F2108" i="30"/>
  <c r="G2108" i="30"/>
  <c r="H2108" i="30"/>
  <c r="D2109" i="30"/>
  <c r="E2109" i="30"/>
  <c r="F2109" i="30"/>
  <c r="G2109" i="30"/>
  <c r="H2109" i="30"/>
  <c r="D2110" i="30"/>
  <c r="E2110" i="30"/>
  <c r="F2110" i="30"/>
  <c r="G2110" i="30"/>
  <c r="H2110" i="30"/>
  <c r="D2111" i="30"/>
  <c r="E2111" i="30"/>
  <c r="F2111" i="30"/>
  <c r="G2111" i="30"/>
  <c r="H2111" i="30"/>
  <c r="D2112" i="30"/>
  <c r="E2112" i="30"/>
  <c r="F2112" i="30"/>
  <c r="G2112" i="30"/>
  <c r="H2112" i="30"/>
  <c r="D2113" i="30"/>
  <c r="E2113" i="30"/>
  <c r="F2113" i="30"/>
  <c r="G2113" i="30"/>
  <c r="H2113" i="30"/>
  <c r="D2114" i="30"/>
  <c r="E2114" i="30"/>
  <c r="F2114" i="30"/>
  <c r="G2114" i="30"/>
  <c r="H2114" i="30"/>
  <c r="D2115" i="30"/>
  <c r="E2115" i="30"/>
  <c r="F2115" i="30"/>
  <c r="G2115" i="30"/>
  <c r="H2115" i="30"/>
  <c r="D2116" i="30"/>
  <c r="E2116" i="30"/>
  <c r="F2116" i="30"/>
  <c r="G2116" i="30"/>
  <c r="H2116" i="30"/>
  <c r="D2117" i="30"/>
  <c r="E2117" i="30"/>
  <c r="F2117" i="30"/>
  <c r="G2117" i="30"/>
  <c r="H2117" i="30"/>
  <c r="D2118" i="30"/>
  <c r="E2118" i="30"/>
  <c r="F2118" i="30"/>
  <c r="G2118" i="30"/>
  <c r="H2118" i="30"/>
  <c r="D2119" i="30"/>
  <c r="E2119" i="30"/>
  <c r="F2119" i="30"/>
  <c r="G2119" i="30"/>
  <c r="H2119" i="30"/>
  <c r="D2120" i="30"/>
  <c r="E2120" i="30"/>
  <c r="F2120" i="30"/>
  <c r="G2120" i="30"/>
  <c r="H2120" i="30"/>
  <c r="D2121" i="30"/>
  <c r="E2121" i="30"/>
  <c r="F2121" i="30"/>
  <c r="G2121" i="30"/>
  <c r="H2121" i="30"/>
  <c r="D2122" i="30"/>
  <c r="E2122" i="30"/>
  <c r="F2122" i="30"/>
  <c r="G2122" i="30"/>
  <c r="H2122" i="30"/>
  <c r="D2123" i="30"/>
  <c r="E2123" i="30"/>
  <c r="F2123" i="30"/>
  <c r="G2123" i="30"/>
  <c r="H2123" i="30"/>
  <c r="D2124" i="30"/>
  <c r="E2124" i="30"/>
  <c r="F2124" i="30"/>
  <c r="G2124" i="30"/>
  <c r="H2124" i="30"/>
  <c r="D2125" i="30"/>
  <c r="E2125" i="30"/>
  <c r="F2125" i="30"/>
  <c r="G2125" i="30"/>
  <c r="H2125" i="30"/>
  <c r="D2126" i="30"/>
  <c r="E2126" i="30"/>
  <c r="F2126" i="30"/>
  <c r="G2126" i="30"/>
  <c r="H2126" i="30"/>
  <c r="D2127" i="30"/>
  <c r="E2127" i="30"/>
  <c r="F2127" i="30"/>
  <c r="G2127" i="30"/>
  <c r="H2127" i="30"/>
  <c r="D2128" i="30"/>
  <c r="E2128" i="30"/>
  <c r="F2128" i="30"/>
  <c r="G2128" i="30"/>
  <c r="H2128" i="30"/>
  <c r="D2129" i="30"/>
  <c r="E2129" i="30"/>
  <c r="F2129" i="30"/>
  <c r="G2129" i="30"/>
  <c r="H2129" i="30"/>
  <c r="D2130" i="30"/>
  <c r="E2130" i="30"/>
  <c r="F2130" i="30"/>
  <c r="G2130" i="30"/>
  <c r="H2130" i="30"/>
  <c r="D2131" i="30"/>
  <c r="E2131" i="30"/>
  <c r="F2131" i="30"/>
  <c r="G2131" i="30"/>
  <c r="H2131" i="30"/>
  <c r="D2132" i="30"/>
  <c r="E2132" i="30"/>
  <c r="F2132" i="30"/>
  <c r="G2132" i="30"/>
  <c r="H2132" i="30"/>
  <c r="D2133" i="30"/>
  <c r="E2133" i="30"/>
  <c r="F2133" i="30"/>
  <c r="G2133" i="30"/>
  <c r="H2133" i="30"/>
  <c r="D2134" i="30"/>
  <c r="E2134" i="30"/>
  <c r="F2134" i="30"/>
  <c r="G2134" i="30"/>
  <c r="H2134" i="30"/>
  <c r="D2135" i="30"/>
  <c r="E2135" i="30"/>
  <c r="F2135" i="30"/>
  <c r="G2135" i="30"/>
  <c r="H2135" i="30"/>
  <c r="D2136" i="30"/>
  <c r="E2136" i="30"/>
  <c r="F2136" i="30"/>
  <c r="G2136" i="30"/>
  <c r="H2136" i="30"/>
  <c r="D2137" i="30"/>
  <c r="E2137" i="30"/>
  <c r="F2137" i="30"/>
  <c r="G2137" i="30"/>
  <c r="H2137" i="30"/>
  <c r="D2138" i="30"/>
  <c r="E2138" i="30"/>
  <c r="F2138" i="30"/>
  <c r="G2138" i="30"/>
  <c r="H2138" i="30"/>
  <c r="D2139" i="30"/>
  <c r="E2139" i="30"/>
  <c r="F2139" i="30"/>
  <c r="G2139" i="30"/>
  <c r="H2139" i="30"/>
  <c r="D2140" i="30"/>
  <c r="E2140" i="30"/>
  <c r="F2140" i="30"/>
  <c r="G2140" i="30"/>
  <c r="H2140" i="30"/>
  <c r="D2141" i="30"/>
  <c r="E2141" i="30"/>
  <c r="F2141" i="30"/>
  <c r="G2141" i="30"/>
  <c r="H2141" i="30"/>
  <c r="D2142" i="30"/>
  <c r="E2142" i="30"/>
  <c r="F2142" i="30"/>
  <c r="G2142" i="30"/>
  <c r="H2142" i="30"/>
  <c r="D2143" i="30"/>
  <c r="E2143" i="30"/>
  <c r="F2143" i="30"/>
  <c r="G2143" i="30"/>
  <c r="H2143" i="30"/>
  <c r="D2144" i="30"/>
  <c r="E2144" i="30"/>
  <c r="F2144" i="30"/>
  <c r="G2144" i="30"/>
  <c r="H2144" i="30"/>
  <c r="D2145" i="30"/>
  <c r="E2145" i="30"/>
  <c r="F2145" i="30"/>
  <c r="G2145" i="30"/>
  <c r="H2145" i="30"/>
  <c r="D2146" i="30"/>
  <c r="E2146" i="30"/>
  <c r="F2146" i="30"/>
  <c r="G2146" i="30"/>
  <c r="H2146" i="30"/>
  <c r="D2147" i="30"/>
  <c r="E2147" i="30"/>
  <c r="F2147" i="30"/>
  <c r="G2147" i="30"/>
  <c r="H2147" i="30"/>
  <c r="D2148" i="30"/>
  <c r="E2148" i="30"/>
  <c r="F2148" i="30"/>
  <c r="G2148" i="30"/>
  <c r="H2148" i="30"/>
  <c r="D2149" i="30"/>
  <c r="E2149" i="30"/>
  <c r="F2149" i="30"/>
  <c r="G2149" i="30"/>
  <c r="H2149" i="30"/>
  <c r="D2150" i="30"/>
  <c r="E2150" i="30"/>
  <c r="F2150" i="30"/>
  <c r="G2150" i="30"/>
  <c r="H2150" i="30"/>
  <c r="D2151" i="30"/>
  <c r="E2151" i="30"/>
  <c r="F2151" i="30"/>
  <c r="G2151" i="30"/>
  <c r="H2151" i="30"/>
  <c r="D2152" i="30"/>
  <c r="E2152" i="30"/>
  <c r="F2152" i="30"/>
  <c r="G2152" i="30"/>
  <c r="H2152" i="30"/>
  <c r="D2153" i="30"/>
  <c r="E2153" i="30"/>
  <c r="F2153" i="30"/>
  <c r="G2153" i="30"/>
  <c r="H2153" i="30"/>
  <c r="D2154" i="30"/>
  <c r="E2154" i="30"/>
  <c r="F2154" i="30"/>
  <c r="G2154" i="30"/>
  <c r="H2154" i="30"/>
  <c r="D2155" i="30"/>
  <c r="E2155" i="30"/>
  <c r="F2155" i="30"/>
  <c r="G2155" i="30"/>
  <c r="H2155" i="30"/>
  <c r="D2156" i="30"/>
  <c r="E2156" i="30"/>
  <c r="F2156" i="30"/>
  <c r="G2156" i="30"/>
  <c r="H2156" i="30"/>
  <c r="D2157" i="30"/>
  <c r="E2157" i="30"/>
  <c r="F2157" i="30"/>
  <c r="G2157" i="30"/>
  <c r="H2157" i="30"/>
  <c r="D2158" i="30"/>
  <c r="E2158" i="30"/>
  <c r="F2158" i="30"/>
  <c r="G2158" i="30"/>
  <c r="H2158" i="30"/>
  <c r="D2159" i="30"/>
  <c r="E2159" i="30"/>
  <c r="F2159" i="30"/>
  <c r="G2159" i="30"/>
  <c r="H2159" i="30"/>
  <c r="D2160" i="30"/>
  <c r="E2160" i="30"/>
  <c r="F2160" i="30"/>
  <c r="G2160" i="30"/>
  <c r="H2160" i="30"/>
  <c r="D2161" i="30"/>
  <c r="E2161" i="30"/>
  <c r="F2161" i="30"/>
  <c r="G2161" i="30"/>
  <c r="H2161" i="30"/>
  <c r="D2162" i="30"/>
  <c r="E2162" i="30"/>
  <c r="F2162" i="30"/>
  <c r="G2162" i="30"/>
  <c r="H2162" i="30"/>
  <c r="D2163" i="30"/>
  <c r="E2163" i="30"/>
  <c r="F2163" i="30"/>
  <c r="G2163" i="30"/>
  <c r="H2163" i="30"/>
  <c r="D2164" i="30"/>
  <c r="E2164" i="30"/>
  <c r="F2164" i="30"/>
  <c r="G2164" i="30"/>
  <c r="H2164" i="30"/>
  <c r="D2165" i="30"/>
  <c r="E2165" i="30"/>
  <c r="F2165" i="30"/>
  <c r="G2165" i="30"/>
  <c r="H2165" i="30"/>
  <c r="D2166" i="30"/>
  <c r="E2166" i="30"/>
  <c r="F2166" i="30"/>
  <c r="G2166" i="30"/>
  <c r="H2166" i="30"/>
  <c r="D2167" i="30"/>
  <c r="E2167" i="30"/>
  <c r="F2167" i="30"/>
  <c r="G2167" i="30"/>
  <c r="H2167" i="30"/>
  <c r="D2168" i="30"/>
  <c r="E2168" i="30"/>
  <c r="F2168" i="30"/>
  <c r="G2168" i="30"/>
  <c r="H2168" i="30"/>
  <c r="D2169" i="30"/>
  <c r="E2169" i="30"/>
  <c r="F2169" i="30"/>
  <c r="G2169" i="30"/>
  <c r="H2169" i="30"/>
  <c r="D2170" i="30"/>
  <c r="E2170" i="30"/>
  <c r="F2170" i="30"/>
  <c r="G2170" i="30"/>
  <c r="H2170" i="30"/>
  <c r="D2171" i="30"/>
  <c r="E2171" i="30"/>
  <c r="F2171" i="30"/>
  <c r="G2171" i="30"/>
  <c r="H2171" i="30"/>
  <c r="D2172" i="30"/>
  <c r="E2172" i="30"/>
  <c r="F2172" i="30"/>
  <c r="G2172" i="30"/>
  <c r="H2172" i="30"/>
  <c r="D2173" i="30"/>
  <c r="E2173" i="30"/>
  <c r="F2173" i="30"/>
  <c r="G2173" i="30"/>
  <c r="H2173" i="30"/>
  <c r="D2174" i="30"/>
  <c r="E2174" i="30"/>
  <c r="F2174" i="30"/>
  <c r="G2174" i="30"/>
  <c r="H2174" i="30"/>
  <c r="D2175" i="30"/>
  <c r="E2175" i="30"/>
  <c r="F2175" i="30"/>
  <c r="G2175" i="30"/>
  <c r="H2175" i="30"/>
  <c r="D2176" i="30"/>
  <c r="E2176" i="30"/>
  <c r="F2176" i="30"/>
  <c r="G2176" i="30"/>
  <c r="H2176" i="30"/>
  <c r="D2177" i="30"/>
  <c r="E2177" i="30"/>
  <c r="F2177" i="30"/>
  <c r="G2177" i="30"/>
  <c r="H2177" i="30"/>
  <c r="D2178" i="30"/>
  <c r="E2178" i="30"/>
  <c r="F2178" i="30"/>
  <c r="G2178" i="30"/>
  <c r="H2178" i="30"/>
  <c r="D2179" i="30"/>
  <c r="E2179" i="30"/>
  <c r="F2179" i="30"/>
  <c r="G2179" i="30"/>
  <c r="H2179" i="30"/>
  <c r="D2180" i="30"/>
  <c r="E2180" i="30"/>
  <c r="F2180" i="30"/>
  <c r="G2180" i="30"/>
  <c r="H2180" i="30"/>
  <c r="D2181" i="30"/>
  <c r="E2181" i="30"/>
  <c r="F2181" i="30"/>
  <c r="G2181" i="30"/>
  <c r="H2181" i="30"/>
  <c r="D2182" i="30"/>
  <c r="E2182" i="30"/>
  <c r="F2182" i="30"/>
  <c r="G2182" i="30"/>
  <c r="H2182" i="30"/>
  <c r="D2183" i="30"/>
  <c r="E2183" i="30"/>
  <c r="F2183" i="30"/>
  <c r="G2183" i="30"/>
  <c r="H2183" i="30"/>
  <c r="D2184" i="30"/>
  <c r="E2184" i="30"/>
  <c r="F2184" i="30"/>
  <c r="G2184" i="30"/>
  <c r="H2184" i="30"/>
  <c r="D2185" i="30"/>
  <c r="E2185" i="30"/>
  <c r="F2185" i="30"/>
  <c r="G2185" i="30"/>
  <c r="H2185" i="30"/>
  <c r="D2186" i="30"/>
  <c r="E2186" i="30"/>
  <c r="F2186" i="30"/>
  <c r="G2186" i="30"/>
  <c r="H2186" i="30"/>
  <c r="D2187" i="30"/>
  <c r="E2187" i="30"/>
  <c r="F2187" i="30"/>
  <c r="G2187" i="30"/>
  <c r="H2187" i="30"/>
  <c r="D2188" i="30"/>
  <c r="E2188" i="30"/>
  <c r="F2188" i="30"/>
  <c r="G2188" i="30"/>
  <c r="H2188" i="30"/>
  <c r="D2189" i="30"/>
  <c r="E2189" i="30"/>
  <c r="F2189" i="30"/>
  <c r="G2189" i="30"/>
  <c r="H2189" i="30"/>
  <c r="D2190" i="30"/>
  <c r="E2190" i="30"/>
  <c r="F2190" i="30"/>
  <c r="G2190" i="30"/>
  <c r="H2190" i="30"/>
  <c r="D2191" i="30"/>
  <c r="E2191" i="30"/>
  <c r="F2191" i="30"/>
  <c r="G2191" i="30"/>
  <c r="H2191" i="30"/>
  <c r="D2192" i="30"/>
  <c r="E2192" i="30"/>
  <c r="F2192" i="30"/>
  <c r="G2192" i="30"/>
  <c r="H2192" i="30"/>
  <c r="D2193" i="30"/>
  <c r="E2193" i="30"/>
  <c r="F2193" i="30"/>
  <c r="G2193" i="30"/>
  <c r="H2193" i="30"/>
  <c r="D2194" i="30"/>
  <c r="E2194" i="30"/>
  <c r="F2194" i="30"/>
  <c r="G2194" i="30"/>
  <c r="H2194" i="30"/>
  <c r="D2195" i="30"/>
  <c r="E2195" i="30"/>
  <c r="F2195" i="30"/>
  <c r="G2195" i="30"/>
  <c r="H2195" i="30"/>
  <c r="D2196" i="30"/>
  <c r="E2196" i="30"/>
  <c r="F2196" i="30"/>
  <c r="G2196" i="30"/>
  <c r="H2196" i="30"/>
  <c r="D2197" i="30"/>
  <c r="E2197" i="30"/>
  <c r="F2197" i="30"/>
  <c r="G2197" i="30"/>
  <c r="H2197" i="30"/>
  <c r="D2198" i="30"/>
  <c r="E2198" i="30"/>
  <c r="F2198" i="30"/>
  <c r="G2198" i="30"/>
  <c r="H2198" i="30"/>
  <c r="D2199" i="30"/>
  <c r="E2199" i="30"/>
  <c r="F2199" i="30"/>
  <c r="G2199" i="30"/>
  <c r="H2199" i="30"/>
  <c r="D2200" i="30"/>
  <c r="E2200" i="30"/>
  <c r="F2200" i="30"/>
  <c r="G2200" i="30"/>
  <c r="H2200" i="30"/>
  <c r="D2201" i="30"/>
  <c r="E2201" i="30"/>
  <c r="F2201" i="30"/>
  <c r="G2201" i="30"/>
  <c r="H2201" i="30"/>
  <c r="D2202" i="30"/>
  <c r="E2202" i="30"/>
  <c r="F2202" i="30"/>
  <c r="G2202" i="30"/>
  <c r="H2202" i="30"/>
  <c r="D2203" i="30"/>
  <c r="E2203" i="30"/>
  <c r="F2203" i="30"/>
  <c r="G2203" i="30"/>
  <c r="H2203" i="30"/>
  <c r="D2204" i="30"/>
  <c r="E2204" i="30"/>
  <c r="F2204" i="30"/>
  <c r="G2204" i="30"/>
  <c r="H2204" i="30"/>
  <c r="D2205" i="30"/>
  <c r="E2205" i="30"/>
  <c r="F2205" i="30"/>
  <c r="G2205" i="30"/>
  <c r="H2205" i="30"/>
  <c r="D2206" i="30"/>
  <c r="E2206" i="30"/>
  <c r="F2206" i="30"/>
  <c r="G2206" i="30"/>
  <c r="H2206" i="30"/>
  <c r="D2207" i="30"/>
  <c r="E2207" i="30"/>
  <c r="F2207" i="30"/>
  <c r="G2207" i="30"/>
  <c r="H2207" i="30"/>
  <c r="D2208" i="30"/>
  <c r="E2208" i="30"/>
  <c r="F2208" i="30"/>
  <c r="G2208" i="30"/>
  <c r="H2208" i="30"/>
  <c r="D2209" i="30"/>
  <c r="E2209" i="30"/>
  <c r="F2209" i="30"/>
  <c r="G2209" i="30"/>
  <c r="H2209" i="30"/>
  <c r="D2210" i="30"/>
  <c r="E2210" i="30"/>
  <c r="F2210" i="30"/>
  <c r="G2210" i="30"/>
  <c r="H2210" i="30"/>
  <c r="D2211" i="30"/>
  <c r="E2211" i="30"/>
  <c r="F2211" i="30"/>
  <c r="G2211" i="30"/>
  <c r="H2211" i="30"/>
  <c r="D2212" i="30"/>
  <c r="E2212" i="30"/>
  <c r="F2212" i="30"/>
  <c r="G2212" i="30"/>
  <c r="H2212" i="30"/>
  <c r="D2213" i="30"/>
  <c r="E2213" i="30"/>
  <c r="F2213" i="30"/>
  <c r="G2213" i="30"/>
  <c r="H2213" i="30"/>
  <c r="D2214" i="30"/>
  <c r="E2214" i="30"/>
  <c r="F2214" i="30"/>
  <c r="G2214" i="30"/>
  <c r="H2214" i="30"/>
  <c r="D2215" i="30"/>
  <c r="E2215" i="30"/>
  <c r="F2215" i="30"/>
  <c r="G2215" i="30"/>
  <c r="H2215" i="30"/>
  <c r="D2216" i="30"/>
  <c r="E2216" i="30"/>
  <c r="F2216" i="30"/>
  <c r="G2216" i="30"/>
  <c r="H2216" i="30"/>
  <c r="D2217" i="30"/>
  <c r="E2217" i="30"/>
  <c r="F2217" i="30"/>
  <c r="G2217" i="30"/>
  <c r="H2217" i="30"/>
  <c r="D2218" i="30"/>
  <c r="E2218" i="30"/>
  <c r="F2218" i="30"/>
  <c r="G2218" i="30"/>
  <c r="H2218" i="30"/>
  <c r="D2219" i="30"/>
  <c r="E2219" i="30"/>
  <c r="F2219" i="30"/>
  <c r="G2219" i="30"/>
  <c r="H2219" i="30"/>
  <c r="D2220" i="30"/>
  <c r="E2220" i="30"/>
  <c r="F2220" i="30"/>
  <c r="G2220" i="30"/>
  <c r="H2220" i="30"/>
  <c r="D2221" i="30"/>
  <c r="E2221" i="30"/>
  <c r="F2221" i="30"/>
  <c r="G2221" i="30"/>
  <c r="H2221" i="30"/>
  <c r="D2222" i="30"/>
  <c r="E2222" i="30"/>
  <c r="F2222" i="30"/>
  <c r="G2222" i="30"/>
  <c r="H2222" i="30"/>
  <c r="D2223" i="30"/>
  <c r="E2223" i="30"/>
  <c r="F2223" i="30"/>
  <c r="G2223" i="30"/>
  <c r="H2223" i="30"/>
  <c r="D2224" i="30"/>
  <c r="E2224" i="30"/>
  <c r="F2224" i="30"/>
  <c r="G2224" i="30"/>
  <c r="H2224" i="30"/>
  <c r="D2225" i="30"/>
  <c r="E2225" i="30"/>
  <c r="F2225" i="30"/>
  <c r="G2225" i="30"/>
  <c r="H2225" i="30"/>
  <c r="D2226" i="30"/>
  <c r="E2226" i="30"/>
  <c r="F2226" i="30"/>
  <c r="G2226" i="30"/>
  <c r="H2226" i="30"/>
  <c r="D2227" i="30"/>
  <c r="E2227" i="30"/>
  <c r="F2227" i="30"/>
  <c r="G2227" i="30"/>
  <c r="H2227" i="30"/>
  <c r="D2228" i="30"/>
  <c r="E2228" i="30"/>
  <c r="F2228" i="30"/>
  <c r="G2228" i="30"/>
  <c r="H2228" i="30"/>
  <c r="D2229" i="30"/>
  <c r="E2229" i="30"/>
  <c r="F2229" i="30"/>
  <c r="G2229" i="30"/>
  <c r="H2229" i="30"/>
  <c r="D2230" i="30"/>
  <c r="E2230" i="30"/>
  <c r="F2230" i="30"/>
  <c r="G2230" i="30"/>
  <c r="H2230" i="30"/>
  <c r="D2231" i="30"/>
  <c r="E2231" i="30"/>
  <c r="F2231" i="30"/>
  <c r="G2231" i="30"/>
  <c r="H2231" i="30"/>
  <c r="D2232" i="30"/>
  <c r="E2232" i="30"/>
  <c r="F2232" i="30"/>
  <c r="G2232" i="30"/>
  <c r="H2232" i="30"/>
  <c r="D2233" i="30"/>
  <c r="E2233" i="30"/>
  <c r="F2233" i="30"/>
  <c r="G2233" i="30"/>
  <c r="H2233" i="30"/>
  <c r="D2234" i="30"/>
  <c r="E2234" i="30"/>
  <c r="F2234" i="30"/>
  <c r="G2234" i="30"/>
  <c r="H2234" i="30"/>
  <c r="D2235" i="30"/>
  <c r="E2235" i="30"/>
  <c r="F2235" i="30"/>
  <c r="G2235" i="30"/>
  <c r="H2235" i="30"/>
  <c r="D2236" i="30"/>
  <c r="E2236" i="30"/>
  <c r="F2236" i="30"/>
  <c r="G2236" i="30"/>
  <c r="H2236" i="30"/>
  <c r="D2237" i="30"/>
  <c r="E2237" i="30"/>
  <c r="F2237" i="30"/>
  <c r="G2237" i="30"/>
  <c r="H2237" i="30"/>
  <c r="D2238" i="30"/>
  <c r="E2238" i="30"/>
  <c r="F2238" i="30"/>
  <c r="G2238" i="30"/>
  <c r="H2238" i="30"/>
  <c r="D2239" i="30"/>
  <c r="E2239" i="30"/>
  <c r="F2239" i="30"/>
  <c r="G2239" i="30"/>
  <c r="H2239" i="30"/>
  <c r="D2240" i="30"/>
  <c r="E2240" i="30"/>
  <c r="F2240" i="30"/>
  <c r="G2240" i="30"/>
  <c r="H2240" i="30"/>
  <c r="D2241" i="30"/>
  <c r="E2241" i="30"/>
  <c r="F2241" i="30"/>
  <c r="G2241" i="30"/>
  <c r="H2241" i="30"/>
  <c r="D2242" i="30"/>
  <c r="E2242" i="30"/>
  <c r="F2242" i="30"/>
  <c r="G2242" i="30"/>
  <c r="H2242" i="30"/>
  <c r="D2243" i="30"/>
  <c r="E2243" i="30"/>
  <c r="F2243" i="30"/>
  <c r="G2243" i="30"/>
  <c r="H2243" i="30"/>
  <c r="D2244" i="30"/>
  <c r="E2244" i="30"/>
  <c r="F2244" i="30"/>
  <c r="G2244" i="30"/>
  <c r="H2244" i="30"/>
  <c r="D2245" i="30"/>
  <c r="E2245" i="30"/>
  <c r="F2245" i="30"/>
  <c r="G2245" i="30"/>
  <c r="H2245" i="30"/>
  <c r="D2246" i="30"/>
  <c r="E2246" i="30"/>
  <c r="F2246" i="30"/>
  <c r="G2246" i="30"/>
  <c r="H2246" i="30"/>
  <c r="D2247" i="30"/>
  <c r="E2247" i="30"/>
  <c r="F2247" i="30"/>
  <c r="G2247" i="30"/>
  <c r="H2247" i="30"/>
  <c r="D2248" i="30"/>
  <c r="E2248" i="30"/>
  <c r="F2248" i="30"/>
  <c r="G2248" i="30"/>
  <c r="H2248" i="30"/>
  <c r="D2249" i="30"/>
  <c r="E2249" i="30"/>
  <c r="F2249" i="30"/>
  <c r="G2249" i="30"/>
  <c r="H2249" i="30"/>
  <c r="D2250" i="30"/>
  <c r="E2250" i="30"/>
  <c r="F2250" i="30"/>
  <c r="G2250" i="30"/>
  <c r="H2250" i="30"/>
  <c r="D2251" i="30"/>
  <c r="E2251" i="30"/>
  <c r="F2251" i="30"/>
  <c r="G2251" i="30"/>
  <c r="H2251" i="30"/>
  <c r="D2252" i="30"/>
  <c r="E2252" i="30"/>
  <c r="F2252" i="30"/>
  <c r="G2252" i="30"/>
  <c r="H2252" i="30"/>
  <c r="D2253" i="30"/>
  <c r="E2253" i="30"/>
  <c r="F2253" i="30"/>
  <c r="G2253" i="30"/>
  <c r="H2253" i="30"/>
  <c r="D2254" i="30"/>
  <c r="E2254" i="30"/>
  <c r="F2254" i="30"/>
  <c r="G2254" i="30"/>
  <c r="H2254" i="30"/>
  <c r="D2255" i="30"/>
  <c r="E2255" i="30"/>
  <c r="F2255" i="30"/>
  <c r="G2255" i="30"/>
  <c r="H2255" i="30"/>
  <c r="D2256" i="30"/>
  <c r="E2256" i="30"/>
  <c r="F2256" i="30"/>
  <c r="G2256" i="30"/>
  <c r="H2256" i="30"/>
  <c r="D2257" i="30"/>
  <c r="E2257" i="30"/>
  <c r="F2257" i="30"/>
  <c r="G2257" i="30"/>
  <c r="H2257" i="30"/>
  <c r="D2258" i="30"/>
  <c r="E2258" i="30"/>
  <c r="F2258" i="30"/>
  <c r="G2258" i="30"/>
  <c r="H2258" i="30"/>
  <c r="D2259" i="30"/>
  <c r="E2259" i="30"/>
  <c r="F2259" i="30"/>
  <c r="G2259" i="30"/>
  <c r="H2259" i="30"/>
  <c r="D2260" i="30"/>
  <c r="E2260" i="30"/>
  <c r="F2260" i="30"/>
  <c r="G2260" i="30"/>
  <c r="H2260" i="30"/>
  <c r="D2261" i="30"/>
  <c r="E2261" i="30"/>
  <c r="F2261" i="30"/>
  <c r="G2261" i="30"/>
  <c r="H2261" i="30"/>
  <c r="D2262" i="30"/>
  <c r="E2262" i="30"/>
  <c r="F2262" i="30"/>
  <c r="G2262" i="30"/>
  <c r="H2262" i="30"/>
  <c r="D2263" i="30"/>
  <c r="E2263" i="30"/>
  <c r="F2263" i="30"/>
  <c r="G2263" i="30"/>
  <c r="H2263" i="30"/>
  <c r="D2264" i="30"/>
  <c r="E2264" i="30"/>
  <c r="F2264" i="30"/>
  <c r="G2264" i="30"/>
  <c r="H2264" i="30"/>
  <c r="D2265" i="30"/>
  <c r="E2265" i="30"/>
  <c r="F2265" i="30"/>
  <c r="G2265" i="30"/>
  <c r="H2265" i="30"/>
  <c r="D2266" i="30"/>
  <c r="E2266" i="30"/>
  <c r="F2266" i="30"/>
  <c r="G2266" i="30"/>
  <c r="H2266" i="30"/>
  <c r="D2267" i="30"/>
  <c r="E2267" i="30"/>
  <c r="F2267" i="30"/>
  <c r="G2267" i="30"/>
  <c r="H2267" i="30"/>
  <c r="D2268" i="30"/>
  <c r="E2268" i="30"/>
  <c r="F2268" i="30"/>
  <c r="G2268" i="30"/>
  <c r="H2268" i="30"/>
  <c r="D2269" i="30"/>
  <c r="E2269" i="30"/>
  <c r="F2269" i="30"/>
  <c r="G2269" i="30"/>
  <c r="H2269" i="30"/>
  <c r="D2270" i="30"/>
  <c r="E2270" i="30"/>
  <c r="F2270" i="30"/>
  <c r="G2270" i="30"/>
  <c r="H2270" i="30"/>
  <c r="D2271" i="30"/>
  <c r="E2271" i="30"/>
  <c r="F2271" i="30"/>
  <c r="G2271" i="30"/>
  <c r="H2271" i="30"/>
  <c r="D2272" i="30"/>
  <c r="E2272" i="30"/>
  <c r="F2272" i="30"/>
  <c r="G2272" i="30"/>
  <c r="H2272" i="30"/>
  <c r="D2273" i="30"/>
  <c r="E2273" i="30"/>
  <c r="F2273" i="30"/>
  <c r="G2273" i="30"/>
  <c r="H2273" i="30"/>
  <c r="D2274" i="30"/>
  <c r="E2274" i="30"/>
  <c r="F2274" i="30"/>
  <c r="G2274" i="30"/>
  <c r="H2274" i="30"/>
  <c r="D2275" i="30"/>
  <c r="E2275" i="30"/>
  <c r="F2275" i="30"/>
  <c r="G2275" i="30"/>
  <c r="H2275" i="30"/>
  <c r="D2276" i="30"/>
  <c r="E2276" i="30"/>
  <c r="F2276" i="30"/>
  <c r="G2276" i="30"/>
  <c r="H2276" i="30"/>
  <c r="D2277" i="30"/>
  <c r="E2277" i="30"/>
  <c r="F2277" i="30"/>
  <c r="G2277" i="30"/>
  <c r="H2277" i="30"/>
  <c r="D2278" i="30"/>
  <c r="E2278" i="30"/>
  <c r="F2278" i="30"/>
  <c r="G2278" i="30"/>
  <c r="H2278" i="30"/>
  <c r="D2279" i="30"/>
  <c r="E2279" i="30"/>
  <c r="F2279" i="30"/>
  <c r="G2279" i="30"/>
  <c r="H2279" i="30"/>
  <c r="D2280" i="30"/>
  <c r="E2280" i="30"/>
  <c r="F2280" i="30"/>
  <c r="G2280" i="30"/>
  <c r="H2280" i="30"/>
  <c r="D2281" i="30"/>
  <c r="E2281" i="30"/>
  <c r="F2281" i="30"/>
  <c r="G2281" i="30"/>
  <c r="H2281" i="30"/>
  <c r="D2282" i="30"/>
  <c r="E2282" i="30"/>
  <c r="F2282" i="30"/>
  <c r="G2282" i="30"/>
  <c r="H2282" i="30"/>
  <c r="D2283" i="30"/>
  <c r="E2283" i="30"/>
  <c r="F2283" i="30"/>
  <c r="G2283" i="30"/>
  <c r="H2283" i="30"/>
  <c r="D2284" i="30"/>
  <c r="E2284" i="30"/>
  <c r="F2284" i="30"/>
  <c r="G2284" i="30"/>
  <c r="H2284" i="30"/>
  <c r="D2285" i="30"/>
  <c r="E2285" i="30"/>
  <c r="F2285" i="30"/>
  <c r="G2285" i="30"/>
  <c r="H2285" i="30"/>
  <c r="D2286" i="30"/>
  <c r="E2286" i="30"/>
  <c r="F2286" i="30"/>
  <c r="G2286" i="30"/>
  <c r="H2286" i="30"/>
  <c r="D2287" i="30"/>
  <c r="E2287" i="30"/>
  <c r="F2287" i="30"/>
  <c r="G2287" i="30"/>
  <c r="H2287" i="30"/>
  <c r="D2288" i="30"/>
  <c r="E2288" i="30"/>
  <c r="F2288" i="30"/>
  <c r="G2288" i="30"/>
  <c r="H2288" i="30"/>
  <c r="D2289" i="30"/>
  <c r="E2289" i="30"/>
  <c r="F2289" i="30"/>
  <c r="G2289" i="30"/>
  <c r="H2289" i="30"/>
  <c r="D2290" i="30"/>
  <c r="E2290" i="30"/>
  <c r="F2290" i="30"/>
  <c r="G2290" i="30"/>
  <c r="H2290" i="30"/>
  <c r="D2291" i="30"/>
  <c r="E2291" i="30"/>
  <c r="F2291" i="30"/>
  <c r="G2291" i="30"/>
  <c r="H2291" i="30"/>
  <c r="D2292" i="30"/>
  <c r="E2292" i="30"/>
  <c r="F2292" i="30"/>
  <c r="G2292" i="30"/>
  <c r="H2292" i="30"/>
  <c r="D2293" i="30"/>
  <c r="E2293" i="30"/>
  <c r="F2293" i="30"/>
  <c r="G2293" i="30"/>
  <c r="H2293" i="30"/>
  <c r="D2294" i="30"/>
  <c r="E2294" i="30"/>
  <c r="F2294" i="30"/>
  <c r="G2294" i="30"/>
  <c r="H2294" i="30"/>
  <c r="D2295" i="30"/>
  <c r="E2295" i="30"/>
  <c r="F2295" i="30"/>
  <c r="G2295" i="30"/>
  <c r="H2295" i="30"/>
  <c r="D2296" i="30"/>
  <c r="E2296" i="30"/>
  <c r="F2296" i="30"/>
  <c r="G2296" i="30"/>
  <c r="H2296" i="30"/>
  <c r="D2297" i="30"/>
  <c r="E2297" i="30"/>
  <c r="F2297" i="30"/>
  <c r="G2297" i="30"/>
  <c r="H2297" i="30"/>
  <c r="D2298" i="30"/>
  <c r="E2298" i="30"/>
  <c r="F2298" i="30"/>
  <c r="G2298" i="30"/>
  <c r="H2298" i="30"/>
  <c r="D2299" i="30"/>
  <c r="E2299" i="30"/>
  <c r="F2299" i="30"/>
  <c r="G2299" i="30"/>
  <c r="H2299" i="30"/>
  <c r="D2300" i="30"/>
  <c r="E2300" i="30"/>
  <c r="F2300" i="30"/>
  <c r="G2300" i="30"/>
  <c r="H2300" i="30"/>
  <c r="D2301" i="30"/>
  <c r="E2301" i="30"/>
  <c r="F2301" i="30"/>
  <c r="G2301" i="30"/>
  <c r="H2301" i="30"/>
  <c r="D2302" i="30"/>
  <c r="E2302" i="30"/>
  <c r="F2302" i="30"/>
  <c r="G2302" i="30"/>
  <c r="H2302" i="30"/>
  <c r="D2303" i="30"/>
  <c r="E2303" i="30"/>
  <c r="F2303" i="30"/>
  <c r="G2303" i="30"/>
  <c r="H2303" i="30"/>
  <c r="D2304" i="30"/>
  <c r="E2304" i="30"/>
  <c r="F2304" i="30"/>
  <c r="G2304" i="30"/>
  <c r="H2304" i="30"/>
  <c r="D2305" i="30"/>
  <c r="E2305" i="30"/>
  <c r="F2305" i="30"/>
  <c r="G2305" i="30"/>
  <c r="H2305" i="30"/>
  <c r="D2306" i="30"/>
  <c r="E2306" i="30"/>
  <c r="F2306" i="30"/>
  <c r="G2306" i="30"/>
  <c r="H2306" i="30"/>
  <c r="D2307" i="30"/>
  <c r="E2307" i="30"/>
  <c r="F2307" i="30"/>
  <c r="G2307" i="30"/>
  <c r="H2307" i="30"/>
  <c r="D2308" i="30"/>
  <c r="E2308" i="30"/>
  <c r="F2308" i="30"/>
  <c r="G2308" i="30"/>
  <c r="H2308" i="30"/>
  <c r="D2309" i="30"/>
  <c r="E2309" i="30"/>
  <c r="F2309" i="30"/>
  <c r="G2309" i="30"/>
  <c r="H2309" i="30"/>
  <c r="D2310" i="30"/>
  <c r="E2310" i="30"/>
  <c r="F2310" i="30"/>
  <c r="G2310" i="30"/>
  <c r="H2310" i="30"/>
  <c r="D2311" i="30"/>
  <c r="E2311" i="30"/>
  <c r="F2311" i="30"/>
  <c r="G2311" i="30"/>
  <c r="H2311" i="30"/>
  <c r="D2312" i="30"/>
  <c r="E2312" i="30"/>
  <c r="F2312" i="30"/>
  <c r="G2312" i="30"/>
  <c r="H2312" i="30"/>
  <c r="D2313" i="30"/>
  <c r="E2313" i="30"/>
  <c r="F2313" i="30"/>
  <c r="G2313" i="30"/>
  <c r="H2313" i="30"/>
  <c r="D2314" i="30"/>
  <c r="E2314" i="30"/>
  <c r="F2314" i="30"/>
  <c r="G2314" i="30"/>
  <c r="H2314" i="30"/>
  <c r="D2315" i="30"/>
  <c r="E2315" i="30"/>
  <c r="F2315" i="30"/>
  <c r="G2315" i="30"/>
  <c r="H2315" i="30"/>
  <c r="D2316" i="30"/>
  <c r="E2316" i="30"/>
  <c r="F2316" i="30"/>
  <c r="G2316" i="30"/>
  <c r="H2316" i="30"/>
  <c r="D2317" i="30"/>
  <c r="E2317" i="30"/>
  <c r="F2317" i="30"/>
  <c r="G2317" i="30"/>
  <c r="H2317" i="30"/>
  <c r="D2318" i="30"/>
  <c r="E2318" i="30"/>
  <c r="F2318" i="30"/>
  <c r="G2318" i="30"/>
  <c r="H2318" i="30"/>
  <c r="D2319" i="30"/>
  <c r="E2319" i="30"/>
  <c r="F2319" i="30"/>
  <c r="G2319" i="30"/>
  <c r="H2319" i="30"/>
  <c r="D2320" i="30"/>
  <c r="E2320" i="30"/>
  <c r="F2320" i="30"/>
  <c r="G2320" i="30"/>
  <c r="H2320" i="30"/>
  <c r="D2321" i="30"/>
  <c r="E2321" i="30"/>
  <c r="F2321" i="30"/>
  <c r="G2321" i="30"/>
  <c r="H2321" i="30"/>
  <c r="D2322" i="30"/>
  <c r="E2322" i="30"/>
  <c r="F2322" i="30"/>
  <c r="G2322" i="30"/>
  <c r="H2322" i="30"/>
  <c r="D2323" i="30"/>
  <c r="E2323" i="30"/>
  <c r="F2323" i="30"/>
  <c r="G2323" i="30"/>
  <c r="H2323" i="30"/>
  <c r="D2324" i="30"/>
  <c r="E2324" i="30"/>
  <c r="F2324" i="30"/>
  <c r="G2324" i="30"/>
  <c r="H2324" i="30"/>
  <c r="D2325" i="30"/>
  <c r="E2325" i="30"/>
  <c r="F2325" i="30"/>
  <c r="G2325" i="30"/>
  <c r="H2325" i="30"/>
  <c r="D2326" i="30"/>
  <c r="E2326" i="30"/>
  <c r="F2326" i="30"/>
  <c r="G2326" i="30"/>
  <c r="H2326" i="30"/>
  <c r="D2327" i="30"/>
  <c r="E2327" i="30"/>
  <c r="F2327" i="30"/>
  <c r="G2327" i="30"/>
  <c r="H2327" i="30"/>
  <c r="D2328" i="30"/>
  <c r="E2328" i="30"/>
  <c r="F2328" i="30"/>
  <c r="G2328" i="30"/>
  <c r="H2328" i="30"/>
  <c r="D2329" i="30"/>
  <c r="E2329" i="30"/>
  <c r="F2329" i="30"/>
  <c r="G2329" i="30"/>
  <c r="H2329" i="30"/>
  <c r="D2330" i="30"/>
  <c r="E2330" i="30"/>
  <c r="F2330" i="30"/>
  <c r="G2330" i="30"/>
  <c r="H2330" i="30"/>
  <c r="D2331" i="30"/>
  <c r="E2331" i="30"/>
  <c r="F2331" i="30"/>
  <c r="G2331" i="30"/>
  <c r="H2331" i="30"/>
  <c r="D2332" i="30"/>
  <c r="E2332" i="30"/>
  <c r="F2332" i="30"/>
  <c r="G2332" i="30"/>
  <c r="H2332" i="30"/>
  <c r="D2333" i="30"/>
  <c r="E2333" i="30"/>
  <c r="F2333" i="30"/>
  <c r="G2333" i="30"/>
  <c r="H2333" i="30"/>
  <c r="D2334" i="30"/>
  <c r="E2334" i="30"/>
  <c r="F2334" i="30"/>
  <c r="G2334" i="30"/>
  <c r="H2334" i="30"/>
  <c r="D2335" i="30"/>
  <c r="E2335" i="30"/>
  <c r="F2335" i="30"/>
  <c r="G2335" i="30"/>
  <c r="H2335" i="30"/>
  <c r="D2336" i="30"/>
  <c r="E2336" i="30"/>
  <c r="F2336" i="30"/>
  <c r="G2336" i="30"/>
  <c r="H2336" i="30"/>
  <c r="D2337" i="30"/>
  <c r="E2337" i="30"/>
  <c r="F2337" i="30"/>
  <c r="G2337" i="30"/>
  <c r="H2337" i="30"/>
  <c r="D2338" i="30"/>
  <c r="E2338" i="30"/>
  <c r="F2338" i="30"/>
  <c r="G2338" i="30"/>
  <c r="H2338" i="30"/>
  <c r="D2339" i="30"/>
  <c r="E2339" i="30"/>
  <c r="F2339" i="30"/>
  <c r="G2339" i="30"/>
  <c r="H2339" i="30"/>
  <c r="D2340" i="30"/>
  <c r="E2340" i="30"/>
  <c r="F2340" i="30"/>
  <c r="G2340" i="30"/>
  <c r="H2340" i="30"/>
  <c r="D2341" i="30"/>
  <c r="E2341" i="30"/>
  <c r="F2341" i="30"/>
  <c r="G2341" i="30"/>
  <c r="H2341" i="30"/>
  <c r="D2342" i="30"/>
  <c r="E2342" i="30"/>
  <c r="F2342" i="30"/>
  <c r="G2342" i="30"/>
  <c r="H2342" i="30"/>
  <c r="D2343" i="30"/>
  <c r="E2343" i="30"/>
  <c r="F2343" i="30"/>
  <c r="G2343" i="30"/>
  <c r="H2343" i="30"/>
  <c r="D2344" i="30"/>
  <c r="E2344" i="30"/>
  <c r="F2344" i="30"/>
  <c r="G2344" i="30"/>
  <c r="H2344" i="30"/>
  <c r="D2345" i="30"/>
  <c r="E2345" i="30"/>
  <c r="F2345" i="30"/>
  <c r="G2345" i="30"/>
  <c r="H2345" i="30"/>
  <c r="D2346" i="30"/>
  <c r="E2346" i="30"/>
  <c r="F2346" i="30"/>
  <c r="G2346" i="30"/>
  <c r="H2346" i="30"/>
  <c r="D2347" i="30"/>
  <c r="E2347" i="30"/>
  <c r="F2347" i="30"/>
  <c r="G2347" i="30"/>
  <c r="H2347" i="30"/>
  <c r="D2348" i="30"/>
  <c r="E2348" i="30"/>
  <c r="F2348" i="30"/>
  <c r="G2348" i="30"/>
  <c r="H2348" i="30"/>
  <c r="D2349" i="30"/>
  <c r="E2349" i="30"/>
  <c r="F2349" i="30"/>
  <c r="G2349" i="30"/>
  <c r="H2349" i="30"/>
  <c r="D2350" i="30"/>
  <c r="E2350" i="30"/>
  <c r="F2350" i="30"/>
  <c r="G2350" i="30"/>
  <c r="H2350" i="30"/>
  <c r="D2351" i="30"/>
  <c r="E2351" i="30"/>
  <c r="F2351" i="30"/>
  <c r="G2351" i="30"/>
  <c r="H2351" i="30"/>
  <c r="D2352" i="30"/>
  <c r="E2352" i="30"/>
  <c r="F2352" i="30"/>
  <c r="G2352" i="30"/>
  <c r="H2352" i="30"/>
  <c r="D2353" i="30"/>
  <c r="E2353" i="30"/>
  <c r="F2353" i="30"/>
  <c r="G2353" i="30"/>
  <c r="H2353" i="30"/>
  <c r="D2354" i="30"/>
  <c r="E2354" i="30"/>
  <c r="F2354" i="30"/>
  <c r="G2354" i="30"/>
  <c r="H2354" i="30"/>
  <c r="D2355" i="30"/>
  <c r="E2355" i="30"/>
  <c r="F2355" i="30"/>
  <c r="G2355" i="30"/>
  <c r="H2355" i="30"/>
  <c r="D2356" i="30"/>
  <c r="E2356" i="30"/>
  <c r="F2356" i="30"/>
  <c r="G2356" i="30"/>
  <c r="H2356" i="30"/>
  <c r="D2357" i="30"/>
  <c r="E2357" i="30"/>
  <c r="F2357" i="30"/>
  <c r="G2357" i="30"/>
  <c r="H2357" i="30"/>
  <c r="D2358" i="30"/>
  <c r="E2358" i="30"/>
  <c r="F2358" i="30"/>
  <c r="G2358" i="30"/>
  <c r="H2358" i="30"/>
  <c r="D2359" i="30"/>
  <c r="E2359" i="30"/>
  <c r="F2359" i="30"/>
  <c r="G2359" i="30"/>
  <c r="H2359" i="30"/>
  <c r="D2360" i="30"/>
  <c r="E2360" i="30"/>
  <c r="F2360" i="30"/>
  <c r="G2360" i="30"/>
  <c r="H2360" i="30"/>
  <c r="D2361" i="30"/>
  <c r="E2361" i="30"/>
  <c r="F2361" i="30"/>
  <c r="G2361" i="30"/>
  <c r="H2361" i="30"/>
  <c r="D2362" i="30"/>
  <c r="E2362" i="30"/>
  <c r="F2362" i="30"/>
  <c r="G2362" i="30"/>
  <c r="H2362" i="30"/>
  <c r="D2363" i="30"/>
  <c r="E2363" i="30"/>
  <c r="F2363" i="30"/>
  <c r="G2363" i="30"/>
  <c r="H2363" i="30"/>
  <c r="D2364" i="30"/>
  <c r="E2364" i="30"/>
  <c r="F2364" i="30"/>
  <c r="G2364" i="30"/>
  <c r="H2364" i="30"/>
  <c r="D2365" i="30"/>
  <c r="E2365" i="30"/>
  <c r="F2365" i="30"/>
  <c r="G2365" i="30"/>
  <c r="H2365" i="30"/>
  <c r="D2366" i="30"/>
  <c r="E2366" i="30"/>
  <c r="F2366" i="30"/>
  <c r="G2366" i="30"/>
  <c r="H2366" i="30"/>
  <c r="D2367" i="30"/>
  <c r="E2367" i="30"/>
  <c r="F2367" i="30"/>
  <c r="G2367" i="30"/>
  <c r="H2367" i="30"/>
  <c r="D2368" i="30"/>
  <c r="E2368" i="30"/>
  <c r="F2368" i="30"/>
  <c r="G2368" i="30"/>
  <c r="H2368" i="30"/>
  <c r="D2369" i="30"/>
  <c r="E2369" i="30"/>
  <c r="F2369" i="30"/>
  <c r="G2369" i="30"/>
  <c r="H2369" i="30"/>
  <c r="D2370" i="30"/>
  <c r="E2370" i="30"/>
  <c r="F2370" i="30"/>
  <c r="G2370" i="30"/>
  <c r="H2370" i="30"/>
  <c r="D2371" i="30"/>
  <c r="E2371" i="30"/>
  <c r="F2371" i="30"/>
  <c r="G2371" i="30"/>
  <c r="H2371" i="30"/>
  <c r="D2372" i="30"/>
  <c r="E2372" i="30"/>
  <c r="F2372" i="30"/>
  <c r="G2372" i="30"/>
  <c r="H2372" i="30"/>
  <c r="D2373" i="30"/>
  <c r="E2373" i="30"/>
  <c r="F2373" i="30"/>
  <c r="G2373" i="30"/>
  <c r="H2373" i="30"/>
  <c r="D2374" i="30"/>
  <c r="E2374" i="30"/>
  <c r="F2374" i="30"/>
  <c r="G2374" i="30"/>
  <c r="H2374" i="30"/>
  <c r="D2375" i="30"/>
  <c r="E2375" i="30"/>
  <c r="F2375" i="30"/>
  <c r="G2375" i="30"/>
  <c r="H2375" i="30"/>
  <c r="D2376" i="30"/>
  <c r="E2376" i="30"/>
  <c r="F2376" i="30"/>
  <c r="G2376" i="30"/>
  <c r="H2376" i="30"/>
  <c r="D2377" i="30"/>
  <c r="E2377" i="30"/>
  <c r="F2377" i="30"/>
  <c r="G2377" i="30"/>
  <c r="H2377" i="30"/>
  <c r="D2378" i="30"/>
  <c r="E2378" i="30"/>
  <c r="F2378" i="30"/>
  <c r="G2378" i="30"/>
  <c r="H2378" i="30"/>
  <c r="D2379" i="30"/>
  <c r="E2379" i="30"/>
  <c r="F2379" i="30"/>
  <c r="G2379" i="30"/>
  <c r="H2379" i="30"/>
  <c r="D2380" i="30"/>
  <c r="E2380" i="30"/>
  <c r="F2380" i="30"/>
  <c r="G2380" i="30"/>
  <c r="H2380" i="30"/>
  <c r="D2381" i="30"/>
  <c r="E2381" i="30"/>
  <c r="F2381" i="30"/>
  <c r="G2381" i="30"/>
  <c r="H2381" i="30"/>
  <c r="D2382" i="30"/>
  <c r="E2382" i="30"/>
  <c r="F2382" i="30"/>
  <c r="G2382" i="30"/>
  <c r="H2382" i="30"/>
  <c r="D2383" i="30"/>
  <c r="E2383" i="30"/>
  <c r="F2383" i="30"/>
  <c r="G2383" i="30"/>
  <c r="H2383" i="30"/>
  <c r="D2384" i="30"/>
  <c r="E2384" i="30"/>
  <c r="F2384" i="30"/>
  <c r="G2384" i="30"/>
  <c r="H2384" i="30"/>
  <c r="D2385" i="30"/>
  <c r="E2385" i="30"/>
  <c r="F2385" i="30"/>
  <c r="G2385" i="30"/>
  <c r="H2385" i="30"/>
  <c r="D2386" i="30"/>
  <c r="E2386" i="30"/>
  <c r="F2386" i="30"/>
  <c r="G2386" i="30"/>
  <c r="H2386" i="30"/>
  <c r="D2387" i="30"/>
  <c r="E2387" i="30"/>
  <c r="F2387" i="30"/>
  <c r="G2387" i="30"/>
  <c r="H2387" i="30"/>
  <c r="D2388" i="30"/>
  <c r="E2388" i="30"/>
  <c r="F2388" i="30"/>
  <c r="G2388" i="30"/>
  <c r="H2388" i="30"/>
  <c r="D2389" i="30"/>
  <c r="E2389" i="30"/>
  <c r="F2389" i="30"/>
  <c r="G2389" i="30"/>
  <c r="H2389" i="30"/>
  <c r="D2390" i="30"/>
  <c r="E2390" i="30"/>
  <c r="F2390" i="30"/>
  <c r="G2390" i="30"/>
  <c r="H2390" i="30"/>
  <c r="D2391" i="30"/>
  <c r="E2391" i="30"/>
  <c r="F2391" i="30"/>
  <c r="G2391" i="30"/>
  <c r="H2391" i="30"/>
  <c r="D2392" i="30"/>
  <c r="E2392" i="30"/>
  <c r="F2392" i="30"/>
  <c r="G2392" i="30"/>
  <c r="H2392" i="30"/>
  <c r="D2393" i="30"/>
  <c r="E2393" i="30"/>
  <c r="F2393" i="30"/>
  <c r="G2393" i="30"/>
  <c r="H2393" i="30"/>
  <c r="D2394" i="30"/>
  <c r="E2394" i="30"/>
  <c r="F2394" i="30"/>
  <c r="G2394" i="30"/>
  <c r="H2394" i="30"/>
  <c r="D2395" i="30"/>
  <c r="E2395" i="30"/>
  <c r="F2395" i="30"/>
  <c r="G2395" i="30"/>
  <c r="H2395" i="30"/>
  <c r="D2396" i="30"/>
  <c r="E2396" i="30"/>
  <c r="F2396" i="30"/>
  <c r="G2396" i="30"/>
  <c r="H2396" i="30"/>
  <c r="D2397" i="30"/>
  <c r="E2397" i="30"/>
  <c r="F2397" i="30"/>
  <c r="G2397" i="30"/>
  <c r="H2397" i="30"/>
  <c r="D2398" i="30"/>
  <c r="E2398" i="30"/>
  <c r="F2398" i="30"/>
  <c r="G2398" i="30"/>
  <c r="H2398" i="30"/>
  <c r="D2399" i="30"/>
  <c r="E2399" i="30"/>
  <c r="F2399" i="30"/>
  <c r="G2399" i="30"/>
  <c r="H2399" i="30"/>
  <c r="D2400" i="30"/>
  <c r="E2400" i="30"/>
  <c r="F2400" i="30"/>
  <c r="G2400" i="30"/>
  <c r="H2400" i="30"/>
  <c r="D2401" i="30"/>
  <c r="E2401" i="30"/>
  <c r="F2401" i="30"/>
  <c r="G2401" i="30"/>
  <c r="H2401" i="30"/>
  <c r="D2402" i="30"/>
  <c r="E2402" i="30"/>
  <c r="F2402" i="30"/>
  <c r="G2402" i="30"/>
  <c r="H2402" i="30"/>
  <c r="D2403" i="30"/>
  <c r="E2403" i="30"/>
  <c r="F2403" i="30"/>
  <c r="G2403" i="30"/>
  <c r="H2403" i="30"/>
  <c r="D2404" i="30"/>
  <c r="E2404" i="30"/>
  <c r="F2404" i="30"/>
  <c r="G2404" i="30"/>
  <c r="H2404" i="30"/>
  <c r="D2405" i="30"/>
  <c r="E2405" i="30"/>
  <c r="F2405" i="30"/>
  <c r="G2405" i="30"/>
  <c r="H2405" i="30"/>
  <c r="D2406" i="30"/>
  <c r="E2406" i="30"/>
  <c r="F2406" i="30"/>
  <c r="G2406" i="30"/>
  <c r="H2406" i="30"/>
  <c r="D2407" i="30"/>
  <c r="E2407" i="30"/>
  <c r="F2407" i="30"/>
  <c r="G2407" i="30"/>
  <c r="H2407" i="30"/>
  <c r="D2408" i="30"/>
  <c r="E2408" i="30"/>
  <c r="F2408" i="30"/>
  <c r="G2408" i="30"/>
  <c r="H2408" i="30"/>
  <c r="D2409" i="30"/>
  <c r="E2409" i="30"/>
  <c r="F2409" i="30"/>
  <c r="G2409" i="30"/>
  <c r="H2409" i="30"/>
  <c r="D2410" i="30"/>
  <c r="E2410" i="30"/>
  <c r="F2410" i="30"/>
  <c r="G2410" i="30"/>
  <c r="H2410" i="30"/>
  <c r="D2411" i="30"/>
  <c r="E2411" i="30"/>
  <c r="F2411" i="30"/>
  <c r="G2411" i="30"/>
  <c r="H2411" i="30"/>
  <c r="D2412" i="30"/>
  <c r="E2412" i="30"/>
  <c r="F2412" i="30"/>
  <c r="G2412" i="30"/>
  <c r="H2412" i="30"/>
  <c r="D2413" i="30"/>
  <c r="E2413" i="30"/>
  <c r="F2413" i="30"/>
  <c r="G2413" i="30"/>
  <c r="H2413" i="30"/>
  <c r="D2414" i="30"/>
  <c r="E2414" i="30"/>
  <c r="F2414" i="30"/>
  <c r="G2414" i="30"/>
  <c r="H2414" i="30"/>
  <c r="D2415" i="30"/>
  <c r="E2415" i="30"/>
  <c r="F2415" i="30"/>
  <c r="G2415" i="30"/>
  <c r="H2415" i="30"/>
  <c r="D2416" i="30"/>
  <c r="E2416" i="30"/>
  <c r="F2416" i="30"/>
  <c r="G2416" i="30"/>
  <c r="H2416" i="30"/>
  <c r="D2417" i="30"/>
  <c r="E2417" i="30"/>
  <c r="F2417" i="30"/>
  <c r="G2417" i="30"/>
  <c r="H2417" i="30"/>
  <c r="D2418" i="30"/>
  <c r="E2418" i="30"/>
  <c r="F2418" i="30"/>
  <c r="G2418" i="30"/>
  <c r="H2418" i="30"/>
  <c r="D2419" i="30"/>
  <c r="E2419" i="30"/>
  <c r="F2419" i="30"/>
  <c r="G2419" i="30"/>
  <c r="H2419" i="30"/>
  <c r="D2420" i="30"/>
  <c r="E2420" i="30"/>
  <c r="F2420" i="30"/>
  <c r="G2420" i="30"/>
  <c r="H2420" i="30"/>
  <c r="D2421" i="30"/>
  <c r="E2421" i="30"/>
  <c r="F2421" i="30"/>
  <c r="G2421" i="30"/>
  <c r="H2421" i="30"/>
  <c r="D2422" i="30"/>
  <c r="E2422" i="30"/>
  <c r="F2422" i="30"/>
  <c r="G2422" i="30"/>
  <c r="H2422" i="30"/>
  <c r="D2423" i="30"/>
  <c r="E2423" i="30"/>
  <c r="F2423" i="30"/>
  <c r="G2423" i="30"/>
  <c r="H2423" i="30"/>
  <c r="D2424" i="30"/>
  <c r="E2424" i="30"/>
  <c r="F2424" i="30"/>
  <c r="G2424" i="30"/>
  <c r="H2424" i="30"/>
  <c r="D2425" i="30"/>
  <c r="E2425" i="30"/>
  <c r="F2425" i="30"/>
  <c r="G2425" i="30"/>
  <c r="H2425" i="30"/>
  <c r="D2426" i="30"/>
  <c r="E2426" i="30"/>
  <c r="F2426" i="30"/>
  <c r="G2426" i="30"/>
  <c r="H2426" i="30"/>
  <c r="D2427" i="30"/>
  <c r="E2427" i="30"/>
  <c r="F2427" i="30"/>
  <c r="G2427" i="30"/>
  <c r="H2427" i="30"/>
  <c r="D2428" i="30"/>
  <c r="E2428" i="30"/>
  <c r="F2428" i="30"/>
  <c r="G2428" i="30"/>
  <c r="H2428" i="30"/>
  <c r="D2429" i="30"/>
  <c r="E2429" i="30"/>
  <c r="F2429" i="30"/>
  <c r="G2429" i="30"/>
  <c r="H2429" i="30"/>
  <c r="D2430" i="30"/>
  <c r="E2430" i="30"/>
  <c r="F2430" i="30"/>
  <c r="G2430" i="30"/>
  <c r="H2430" i="30"/>
  <c r="D2431" i="30"/>
  <c r="E2431" i="30"/>
  <c r="F2431" i="30"/>
  <c r="G2431" i="30"/>
  <c r="H2431" i="30"/>
  <c r="D2432" i="30"/>
  <c r="E2432" i="30"/>
  <c r="F2432" i="30"/>
  <c r="G2432" i="30"/>
  <c r="H2432" i="30"/>
  <c r="D2433" i="30"/>
  <c r="E2433" i="30"/>
  <c r="F2433" i="30"/>
  <c r="G2433" i="30"/>
  <c r="H2433" i="30"/>
  <c r="D2434" i="30"/>
  <c r="E2434" i="30"/>
  <c r="F2434" i="30"/>
  <c r="G2434" i="30"/>
  <c r="H2434" i="30"/>
  <c r="D2435" i="30"/>
  <c r="E2435" i="30"/>
  <c r="F2435" i="30"/>
  <c r="G2435" i="30"/>
  <c r="H2435" i="30"/>
  <c r="D2436" i="30"/>
  <c r="E2436" i="30"/>
  <c r="F2436" i="30"/>
  <c r="G2436" i="30"/>
  <c r="H2436" i="30"/>
  <c r="D2437" i="30"/>
  <c r="E2437" i="30"/>
  <c r="F2437" i="30"/>
  <c r="G2437" i="30"/>
  <c r="H2437" i="30"/>
  <c r="D2438" i="30"/>
  <c r="E2438" i="30"/>
  <c r="F2438" i="30"/>
  <c r="G2438" i="30"/>
  <c r="H2438" i="30"/>
  <c r="D2439" i="30"/>
  <c r="E2439" i="30"/>
  <c r="F2439" i="30"/>
  <c r="G2439" i="30"/>
  <c r="H2439" i="30"/>
  <c r="D2440" i="30"/>
  <c r="E2440" i="30"/>
  <c r="F2440" i="30"/>
  <c r="G2440" i="30"/>
  <c r="H2440" i="30"/>
  <c r="D2441" i="30"/>
  <c r="E2441" i="30"/>
  <c r="F2441" i="30"/>
  <c r="G2441" i="30"/>
  <c r="H2441" i="30"/>
  <c r="D2442" i="30"/>
  <c r="E2442" i="30"/>
  <c r="F2442" i="30"/>
  <c r="G2442" i="30"/>
  <c r="H2442" i="30"/>
  <c r="D2443" i="30"/>
  <c r="E2443" i="30"/>
  <c r="F2443" i="30"/>
  <c r="G2443" i="30"/>
  <c r="H2443" i="30"/>
  <c r="D2444" i="30"/>
  <c r="E2444" i="30"/>
  <c r="F2444" i="30"/>
  <c r="G2444" i="30"/>
  <c r="H2444" i="30"/>
  <c r="D2445" i="30"/>
  <c r="E2445" i="30"/>
  <c r="F2445" i="30"/>
  <c r="G2445" i="30"/>
  <c r="H2445" i="30"/>
  <c r="D2446" i="30"/>
  <c r="E2446" i="30"/>
  <c r="F2446" i="30"/>
  <c r="G2446" i="30"/>
  <c r="H2446" i="30"/>
  <c r="D2447" i="30"/>
  <c r="E2447" i="30"/>
  <c r="F2447" i="30"/>
  <c r="G2447" i="30"/>
  <c r="H2447" i="30"/>
  <c r="D2448" i="30"/>
  <c r="E2448" i="30"/>
  <c r="F2448" i="30"/>
  <c r="G2448" i="30"/>
  <c r="H2448" i="30"/>
  <c r="D2449" i="30"/>
  <c r="E2449" i="30"/>
  <c r="F2449" i="30"/>
  <c r="G2449" i="30"/>
  <c r="H2449" i="30"/>
  <c r="D2450" i="30"/>
  <c r="E2450" i="30"/>
  <c r="F2450" i="30"/>
  <c r="G2450" i="30"/>
  <c r="H2450" i="30"/>
  <c r="D2451" i="30"/>
  <c r="E2451" i="30"/>
  <c r="F2451" i="30"/>
  <c r="G2451" i="30"/>
  <c r="H2451" i="30"/>
  <c r="D2452" i="30"/>
  <c r="E2452" i="30"/>
  <c r="F2452" i="30"/>
  <c r="G2452" i="30"/>
  <c r="H2452" i="30"/>
  <c r="D2453" i="30"/>
  <c r="E2453" i="30"/>
  <c r="F2453" i="30"/>
  <c r="G2453" i="30"/>
  <c r="H2453" i="30"/>
  <c r="D2454" i="30"/>
  <c r="E2454" i="30"/>
  <c r="F2454" i="30"/>
  <c r="G2454" i="30"/>
  <c r="H2454" i="30"/>
  <c r="D2455" i="30"/>
  <c r="E2455" i="30"/>
  <c r="F2455" i="30"/>
  <c r="G2455" i="30"/>
  <c r="H2455" i="30"/>
  <c r="D2456" i="30"/>
  <c r="E2456" i="30"/>
  <c r="F2456" i="30"/>
  <c r="G2456" i="30"/>
  <c r="H2456" i="30"/>
  <c r="D2457" i="30"/>
  <c r="E2457" i="30"/>
  <c r="F2457" i="30"/>
  <c r="G2457" i="30"/>
  <c r="H2457" i="30"/>
  <c r="D2458" i="30"/>
  <c r="E2458" i="30"/>
  <c r="F2458" i="30"/>
  <c r="G2458" i="30"/>
  <c r="H2458" i="30"/>
  <c r="D2459" i="30"/>
  <c r="E2459" i="30"/>
  <c r="F2459" i="30"/>
  <c r="G2459" i="30"/>
  <c r="H2459" i="30"/>
  <c r="D2460" i="30"/>
  <c r="E2460" i="30"/>
  <c r="F2460" i="30"/>
  <c r="G2460" i="30"/>
  <c r="H2460" i="30"/>
  <c r="D2461" i="30"/>
  <c r="E2461" i="30"/>
  <c r="F2461" i="30"/>
  <c r="G2461" i="30"/>
  <c r="H2461" i="30"/>
  <c r="D2462" i="30"/>
  <c r="E2462" i="30"/>
  <c r="F2462" i="30"/>
  <c r="G2462" i="30"/>
  <c r="H2462" i="30"/>
  <c r="D2463" i="30"/>
  <c r="E2463" i="30"/>
  <c r="F2463" i="30"/>
  <c r="G2463" i="30"/>
  <c r="H2463" i="30"/>
  <c r="D2464" i="30"/>
  <c r="E2464" i="30"/>
  <c r="F2464" i="30"/>
  <c r="G2464" i="30"/>
  <c r="H2464" i="30"/>
  <c r="D2465" i="30"/>
  <c r="E2465" i="30"/>
  <c r="F2465" i="30"/>
  <c r="G2465" i="30"/>
  <c r="H2465" i="30"/>
  <c r="D2466" i="30"/>
  <c r="E2466" i="30"/>
  <c r="F2466" i="30"/>
  <c r="G2466" i="30"/>
  <c r="H2466" i="30"/>
  <c r="D2467" i="30"/>
  <c r="E2467" i="30"/>
  <c r="F2467" i="30"/>
  <c r="G2467" i="30"/>
  <c r="H2467" i="30"/>
  <c r="D2468" i="30"/>
  <c r="E2468" i="30"/>
  <c r="F2468" i="30"/>
  <c r="G2468" i="30"/>
  <c r="H2468" i="30"/>
  <c r="D2469" i="30"/>
  <c r="E2469" i="30"/>
  <c r="F2469" i="30"/>
  <c r="G2469" i="30"/>
  <c r="H2469" i="30"/>
  <c r="D2470" i="30"/>
  <c r="E2470" i="30"/>
  <c r="F2470" i="30"/>
  <c r="G2470" i="30"/>
  <c r="H2470" i="30"/>
  <c r="D2471" i="30"/>
  <c r="E2471" i="30"/>
  <c r="F2471" i="30"/>
  <c r="G2471" i="30"/>
  <c r="H2471" i="30"/>
  <c r="D2472" i="30"/>
  <c r="E2472" i="30"/>
  <c r="F2472" i="30"/>
  <c r="G2472" i="30"/>
  <c r="H2472" i="30"/>
  <c r="D2473" i="30"/>
  <c r="E2473" i="30"/>
  <c r="F2473" i="30"/>
  <c r="G2473" i="30"/>
  <c r="H2473" i="30"/>
  <c r="D2474" i="30"/>
  <c r="E2474" i="30"/>
  <c r="F2474" i="30"/>
  <c r="G2474" i="30"/>
  <c r="H2474" i="30"/>
  <c r="D2475" i="30"/>
  <c r="E2475" i="30"/>
  <c r="F2475" i="30"/>
  <c r="G2475" i="30"/>
  <c r="H2475" i="30"/>
  <c r="D2476" i="30"/>
  <c r="E2476" i="30"/>
  <c r="F2476" i="30"/>
  <c r="G2476" i="30"/>
  <c r="H2476" i="30"/>
  <c r="D2477" i="30"/>
  <c r="E2477" i="30"/>
  <c r="F2477" i="30"/>
  <c r="G2477" i="30"/>
  <c r="H2477" i="30"/>
  <c r="D2478" i="30"/>
  <c r="E2478" i="30"/>
  <c r="F2478" i="30"/>
  <c r="G2478" i="30"/>
  <c r="H2478" i="30"/>
  <c r="D2479" i="30"/>
  <c r="E2479" i="30"/>
  <c r="F2479" i="30"/>
  <c r="G2479" i="30"/>
  <c r="H2479" i="30"/>
  <c r="D2480" i="30"/>
  <c r="E2480" i="30"/>
  <c r="F2480" i="30"/>
  <c r="G2480" i="30"/>
  <c r="H2480" i="30"/>
  <c r="D2481" i="30"/>
  <c r="E2481" i="30"/>
  <c r="F2481" i="30"/>
  <c r="G2481" i="30"/>
  <c r="H2481" i="30"/>
  <c r="D2482" i="30"/>
  <c r="E2482" i="30"/>
  <c r="F2482" i="30"/>
  <c r="G2482" i="30"/>
  <c r="H2482" i="30"/>
  <c r="D2483" i="30"/>
  <c r="E2483" i="30"/>
  <c r="F2483" i="30"/>
  <c r="G2483" i="30"/>
  <c r="H2483" i="30"/>
  <c r="D2484" i="30"/>
  <c r="E2484" i="30"/>
  <c r="F2484" i="30"/>
  <c r="G2484" i="30"/>
  <c r="H2484" i="30"/>
  <c r="D2485" i="30"/>
  <c r="E2485" i="30"/>
  <c r="F2485" i="30"/>
  <c r="G2485" i="30"/>
  <c r="H2485" i="30"/>
  <c r="D2486" i="30"/>
  <c r="E2486" i="30"/>
  <c r="F2486" i="30"/>
  <c r="G2486" i="30"/>
  <c r="H2486" i="30"/>
  <c r="D2487" i="30"/>
  <c r="E2487" i="30"/>
  <c r="F2487" i="30"/>
  <c r="G2487" i="30"/>
  <c r="H2487" i="30"/>
  <c r="D2488" i="30"/>
  <c r="E2488" i="30"/>
  <c r="F2488" i="30"/>
  <c r="G2488" i="30"/>
  <c r="H2488" i="30"/>
  <c r="D2489" i="30"/>
  <c r="E2489" i="30"/>
  <c r="F2489" i="30"/>
  <c r="G2489" i="30"/>
  <c r="H2489" i="30"/>
  <c r="D2490" i="30"/>
  <c r="E2490" i="30"/>
  <c r="F2490" i="30"/>
  <c r="G2490" i="30"/>
  <c r="H2490" i="30"/>
  <c r="D2491" i="30"/>
  <c r="E2491" i="30"/>
  <c r="F2491" i="30"/>
  <c r="G2491" i="30"/>
  <c r="H2491" i="30"/>
  <c r="D2492" i="30"/>
  <c r="E2492" i="30"/>
  <c r="F2492" i="30"/>
  <c r="G2492" i="30"/>
  <c r="H2492" i="30"/>
  <c r="D2493" i="30"/>
  <c r="E2493" i="30"/>
  <c r="F2493" i="30"/>
  <c r="G2493" i="30"/>
  <c r="H2493" i="30"/>
  <c r="D2494" i="30"/>
  <c r="E2494" i="30"/>
  <c r="F2494" i="30"/>
  <c r="G2494" i="30"/>
  <c r="H2494" i="30"/>
  <c r="D2495" i="30"/>
  <c r="E2495" i="30"/>
  <c r="F2495" i="30"/>
  <c r="G2495" i="30"/>
  <c r="H2495" i="30"/>
  <c r="D2496" i="30"/>
  <c r="E2496" i="30"/>
  <c r="F2496" i="30"/>
  <c r="G2496" i="30"/>
  <c r="H2496" i="30"/>
  <c r="D2497" i="30"/>
  <c r="E2497" i="30"/>
  <c r="F2497" i="30"/>
  <c r="G2497" i="30"/>
  <c r="H2497" i="30"/>
  <c r="D2498" i="30"/>
  <c r="E2498" i="30"/>
  <c r="F2498" i="30"/>
  <c r="G2498" i="30"/>
  <c r="H2498" i="30"/>
  <c r="D2499" i="30"/>
  <c r="E2499" i="30"/>
  <c r="F2499" i="30"/>
  <c r="G2499" i="30"/>
  <c r="H2499" i="30"/>
  <c r="D2500" i="30"/>
  <c r="E2500" i="30"/>
  <c r="F2500" i="30"/>
  <c r="G2500" i="30"/>
  <c r="H2500" i="30"/>
  <c r="D2501" i="30"/>
  <c r="E2501" i="30"/>
  <c r="F2501" i="30"/>
  <c r="G2501" i="30"/>
  <c r="H2501" i="30"/>
  <c r="D2502" i="30"/>
  <c r="E2502" i="30"/>
  <c r="F2502" i="30"/>
  <c r="G2502" i="30"/>
  <c r="H2502" i="30"/>
  <c r="D2503" i="30"/>
  <c r="E2503" i="30"/>
  <c r="F2503" i="30"/>
  <c r="G2503" i="30"/>
  <c r="H2503" i="30"/>
  <c r="D2504" i="30"/>
  <c r="E2504" i="30"/>
  <c r="F2504" i="30"/>
  <c r="G2504" i="30"/>
  <c r="H2504" i="30"/>
  <c r="D2505" i="30"/>
  <c r="E2505" i="30"/>
  <c r="F2505" i="30"/>
  <c r="G2505" i="30"/>
  <c r="H2505" i="30"/>
  <c r="D2506" i="30"/>
  <c r="E2506" i="30"/>
  <c r="F2506" i="30"/>
  <c r="G2506" i="30"/>
  <c r="H2506" i="30"/>
  <c r="D2507" i="30"/>
  <c r="E2507" i="30"/>
  <c r="F2507" i="30"/>
  <c r="G2507" i="30"/>
  <c r="H2507" i="30"/>
  <c r="D2508" i="30"/>
  <c r="E2508" i="30"/>
  <c r="F2508" i="30"/>
  <c r="G2508" i="30"/>
  <c r="H2508" i="30"/>
  <c r="D2509" i="30"/>
  <c r="E2509" i="30"/>
  <c r="F2509" i="30"/>
  <c r="G2509" i="30"/>
  <c r="H2509" i="30"/>
  <c r="D2510" i="30"/>
  <c r="E2510" i="30"/>
  <c r="F2510" i="30"/>
  <c r="G2510" i="30"/>
  <c r="H2510" i="30"/>
  <c r="D2511" i="30"/>
  <c r="E2511" i="30"/>
  <c r="F2511" i="30"/>
  <c r="G2511" i="30"/>
  <c r="H2511" i="30"/>
  <c r="D2512" i="30"/>
  <c r="E2512" i="30"/>
  <c r="F2512" i="30"/>
  <c r="G2512" i="30"/>
  <c r="H2512" i="30"/>
  <c r="D2513" i="30"/>
  <c r="E2513" i="30"/>
  <c r="F2513" i="30"/>
  <c r="G2513" i="30"/>
  <c r="H2513" i="30"/>
  <c r="D2514" i="30"/>
  <c r="E2514" i="30"/>
  <c r="F2514" i="30"/>
  <c r="G2514" i="30"/>
  <c r="H2514" i="30"/>
  <c r="D2515" i="30"/>
  <c r="E2515" i="30"/>
  <c r="F2515" i="30"/>
  <c r="G2515" i="30"/>
  <c r="H2515" i="30"/>
  <c r="D2516" i="30"/>
  <c r="E2516" i="30"/>
  <c r="F2516" i="30"/>
  <c r="G2516" i="30"/>
  <c r="H2516" i="30"/>
  <c r="D2517" i="30"/>
  <c r="E2517" i="30"/>
  <c r="F2517" i="30"/>
  <c r="G2517" i="30"/>
  <c r="H2517" i="30"/>
  <c r="D2518" i="30"/>
  <c r="E2518" i="30"/>
  <c r="F2518" i="30"/>
  <c r="G2518" i="30"/>
  <c r="H2518" i="30"/>
  <c r="D2519" i="30"/>
  <c r="E2519" i="30"/>
  <c r="F2519" i="30"/>
  <c r="G2519" i="30"/>
  <c r="H2519" i="30"/>
  <c r="D2520" i="30"/>
  <c r="E2520" i="30"/>
  <c r="F2520" i="30"/>
  <c r="G2520" i="30"/>
  <c r="H2520" i="30"/>
  <c r="D2521" i="30"/>
  <c r="E2521" i="30"/>
  <c r="F2521" i="30"/>
  <c r="G2521" i="30"/>
  <c r="H2521" i="30"/>
  <c r="D2522" i="30"/>
  <c r="E2522" i="30"/>
  <c r="F2522" i="30"/>
  <c r="G2522" i="30"/>
  <c r="H2522" i="30"/>
  <c r="D2523" i="30"/>
  <c r="E2523" i="30"/>
  <c r="F2523" i="30"/>
  <c r="G2523" i="30"/>
  <c r="H2523" i="30"/>
  <c r="D2524" i="30"/>
  <c r="E2524" i="30"/>
  <c r="F2524" i="30"/>
  <c r="G2524" i="30"/>
  <c r="H2524" i="30"/>
  <c r="D2525" i="30"/>
  <c r="E2525" i="30"/>
  <c r="F2525" i="30"/>
  <c r="G2525" i="30"/>
  <c r="H2525" i="30"/>
  <c r="D2526" i="30"/>
  <c r="E2526" i="30"/>
  <c r="F2526" i="30"/>
  <c r="G2526" i="30"/>
  <c r="H2526" i="30"/>
  <c r="D2527" i="30"/>
  <c r="E2527" i="30"/>
  <c r="F2527" i="30"/>
  <c r="G2527" i="30"/>
  <c r="H2527" i="30"/>
  <c r="D2528" i="30"/>
  <c r="E2528" i="30"/>
  <c r="F2528" i="30"/>
  <c r="G2528" i="30"/>
  <c r="H2528" i="30"/>
  <c r="D2529" i="30"/>
  <c r="E2529" i="30"/>
  <c r="F2529" i="30"/>
  <c r="G2529" i="30"/>
  <c r="H2529" i="30"/>
  <c r="D2530" i="30"/>
  <c r="E2530" i="30"/>
  <c r="F2530" i="30"/>
  <c r="G2530" i="30"/>
  <c r="H2530" i="30"/>
  <c r="D2531" i="30"/>
  <c r="E2531" i="30"/>
  <c r="F2531" i="30"/>
  <c r="G2531" i="30"/>
  <c r="H2531" i="30"/>
  <c r="D2532" i="30"/>
  <c r="E2532" i="30"/>
  <c r="F2532" i="30"/>
  <c r="G2532" i="30"/>
  <c r="H2532" i="30"/>
  <c r="D2533" i="30"/>
  <c r="E2533" i="30"/>
  <c r="F2533" i="30"/>
  <c r="G2533" i="30"/>
  <c r="H2533" i="30"/>
  <c r="D2534" i="30"/>
  <c r="E2534" i="30"/>
  <c r="F2534" i="30"/>
  <c r="G2534" i="30"/>
  <c r="H2534" i="30"/>
  <c r="D2535" i="30"/>
  <c r="E2535" i="30"/>
  <c r="F2535" i="30"/>
  <c r="G2535" i="30"/>
  <c r="H2535" i="30"/>
  <c r="D2536" i="30"/>
  <c r="E2536" i="30"/>
  <c r="F2536" i="30"/>
  <c r="G2536" i="30"/>
  <c r="H2536" i="30"/>
  <c r="D2537" i="30"/>
  <c r="E2537" i="30"/>
  <c r="F2537" i="30"/>
  <c r="G2537" i="30"/>
  <c r="H2537" i="30"/>
  <c r="D2538" i="30"/>
  <c r="E2538" i="30"/>
  <c r="F2538" i="30"/>
  <c r="G2538" i="30"/>
  <c r="H2538" i="30"/>
  <c r="D2539" i="30"/>
  <c r="E2539" i="30"/>
  <c r="F2539" i="30"/>
  <c r="G2539" i="30"/>
  <c r="H2539" i="30"/>
  <c r="D2540" i="30"/>
  <c r="E2540" i="30"/>
  <c r="F2540" i="30"/>
  <c r="G2540" i="30"/>
  <c r="H2540" i="30"/>
  <c r="D2541" i="30"/>
  <c r="E2541" i="30"/>
  <c r="F2541" i="30"/>
  <c r="G2541" i="30"/>
  <c r="H2541" i="30"/>
  <c r="D2542" i="30"/>
  <c r="E2542" i="30"/>
  <c r="F2542" i="30"/>
  <c r="G2542" i="30"/>
  <c r="H2542" i="30"/>
  <c r="D2543" i="30"/>
  <c r="E2543" i="30"/>
  <c r="F2543" i="30"/>
  <c r="G2543" i="30"/>
  <c r="H2543" i="30"/>
  <c r="D2544" i="30"/>
  <c r="E2544" i="30"/>
  <c r="F2544" i="30"/>
  <c r="G2544" i="30"/>
  <c r="H2544" i="30"/>
  <c r="D2545" i="30"/>
  <c r="E2545" i="30"/>
  <c r="F2545" i="30"/>
  <c r="G2545" i="30"/>
  <c r="H2545" i="30"/>
  <c r="D2546" i="30"/>
  <c r="E2546" i="30"/>
  <c r="F2546" i="30"/>
  <c r="G2546" i="30"/>
  <c r="H2546" i="30"/>
  <c r="D2547" i="30"/>
  <c r="E2547" i="30"/>
  <c r="F2547" i="30"/>
  <c r="G2547" i="30"/>
  <c r="H2547" i="30"/>
  <c r="D2548" i="30"/>
  <c r="E2548" i="30"/>
  <c r="F2548" i="30"/>
  <c r="G2548" i="30"/>
  <c r="H2548" i="30"/>
  <c r="D2549" i="30"/>
  <c r="E2549" i="30"/>
  <c r="F2549" i="30"/>
  <c r="G2549" i="30"/>
  <c r="H2549" i="30"/>
  <c r="D2550" i="30"/>
  <c r="E2550" i="30"/>
  <c r="F2550" i="30"/>
  <c r="G2550" i="30"/>
  <c r="H2550" i="30"/>
  <c r="D2551" i="30"/>
  <c r="E2551" i="30"/>
  <c r="F2551" i="30"/>
  <c r="G2551" i="30"/>
  <c r="H2551" i="30"/>
  <c r="D2552" i="30"/>
  <c r="E2552" i="30"/>
  <c r="F2552" i="30"/>
  <c r="G2552" i="30"/>
  <c r="H2552" i="30"/>
  <c r="D2553" i="30"/>
  <c r="E2553" i="30"/>
  <c r="F2553" i="30"/>
  <c r="G2553" i="30"/>
  <c r="H2553" i="30"/>
  <c r="D2554" i="30"/>
  <c r="E2554" i="30"/>
  <c r="F2554" i="30"/>
  <c r="G2554" i="30"/>
  <c r="H2554" i="30"/>
  <c r="D2555" i="30"/>
  <c r="E2555" i="30"/>
  <c r="F2555" i="30"/>
  <c r="G2555" i="30"/>
  <c r="H2555" i="30"/>
  <c r="D2556" i="30"/>
  <c r="E2556" i="30"/>
  <c r="F2556" i="30"/>
  <c r="G2556" i="30"/>
  <c r="H2556" i="30"/>
  <c r="D2557" i="30"/>
  <c r="E2557" i="30"/>
  <c r="F2557" i="30"/>
  <c r="G2557" i="30"/>
  <c r="H2557" i="30"/>
  <c r="D2558" i="30"/>
  <c r="E2558" i="30"/>
  <c r="F2558" i="30"/>
  <c r="G2558" i="30"/>
  <c r="H2558" i="30"/>
  <c r="D2559" i="30"/>
  <c r="E2559" i="30"/>
  <c r="F2559" i="30"/>
  <c r="G2559" i="30"/>
  <c r="H2559" i="30"/>
  <c r="D2560" i="30"/>
  <c r="E2560" i="30"/>
  <c r="F2560" i="30"/>
  <c r="G2560" i="30"/>
  <c r="H2560" i="30"/>
  <c r="D2561" i="30"/>
  <c r="E2561" i="30"/>
  <c r="F2561" i="30"/>
  <c r="G2561" i="30"/>
  <c r="H2561" i="30"/>
  <c r="D2562" i="30"/>
  <c r="E2562" i="30"/>
  <c r="F2562" i="30"/>
  <c r="G2562" i="30"/>
  <c r="H2562" i="30"/>
  <c r="D2563" i="30"/>
  <c r="E2563" i="30"/>
  <c r="F2563" i="30"/>
  <c r="G2563" i="30"/>
  <c r="H2563" i="30"/>
  <c r="D2564" i="30"/>
  <c r="E2564" i="30"/>
  <c r="F2564" i="30"/>
  <c r="G2564" i="30"/>
  <c r="H2564" i="30"/>
  <c r="D2565" i="30"/>
  <c r="E2565" i="30"/>
  <c r="F2565" i="30"/>
  <c r="G2565" i="30"/>
  <c r="H2565" i="30"/>
  <c r="D2566" i="30"/>
  <c r="E2566" i="30"/>
  <c r="F2566" i="30"/>
  <c r="G2566" i="30"/>
  <c r="H2566" i="30"/>
  <c r="D2567" i="30"/>
  <c r="E2567" i="30"/>
  <c r="F2567" i="30"/>
  <c r="G2567" i="30"/>
  <c r="H2567" i="30"/>
  <c r="D2568" i="30"/>
  <c r="E2568" i="30"/>
  <c r="F2568" i="30"/>
  <c r="G2568" i="30"/>
  <c r="H2568" i="30"/>
  <c r="D2569" i="30"/>
  <c r="E2569" i="30"/>
  <c r="F2569" i="30"/>
  <c r="G2569" i="30"/>
  <c r="H2569" i="30"/>
  <c r="D2570" i="30"/>
  <c r="E2570" i="30"/>
  <c r="F2570" i="30"/>
  <c r="G2570" i="30"/>
  <c r="H2570" i="30"/>
  <c r="D2571" i="30"/>
  <c r="E2571" i="30"/>
  <c r="F2571" i="30"/>
  <c r="G2571" i="30"/>
  <c r="H2571" i="30"/>
  <c r="D2572" i="30"/>
  <c r="E2572" i="30"/>
  <c r="F2572" i="30"/>
  <c r="G2572" i="30"/>
  <c r="H2572" i="30"/>
  <c r="D2573" i="30"/>
  <c r="E2573" i="30"/>
  <c r="F2573" i="30"/>
  <c r="G2573" i="30"/>
  <c r="H2573" i="30"/>
  <c r="D2574" i="30"/>
  <c r="E2574" i="30"/>
  <c r="F2574" i="30"/>
  <c r="G2574" i="30"/>
  <c r="H2574" i="30"/>
  <c r="D2575" i="30"/>
  <c r="E2575" i="30"/>
  <c r="F2575" i="30"/>
  <c r="G2575" i="30"/>
  <c r="H2575" i="30"/>
  <c r="D2576" i="30"/>
  <c r="E2576" i="30"/>
  <c r="F2576" i="30"/>
  <c r="G2576" i="30"/>
  <c r="H2576" i="30"/>
  <c r="D2577" i="30"/>
  <c r="E2577" i="30"/>
  <c r="F2577" i="30"/>
  <c r="G2577" i="30"/>
  <c r="H2577" i="30"/>
  <c r="D2578" i="30"/>
  <c r="E2578" i="30"/>
  <c r="F2578" i="30"/>
  <c r="G2578" i="30"/>
  <c r="H2578" i="30"/>
  <c r="D2579" i="30"/>
  <c r="E2579" i="30"/>
  <c r="F2579" i="30"/>
  <c r="G2579" i="30"/>
  <c r="H2579" i="30"/>
  <c r="D2580" i="30"/>
  <c r="E2580" i="30"/>
  <c r="F2580" i="30"/>
  <c r="G2580" i="30"/>
  <c r="H2580" i="30"/>
  <c r="D2581" i="30"/>
  <c r="E2581" i="30"/>
  <c r="F2581" i="30"/>
  <c r="G2581" i="30"/>
  <c r="H2581" i="30"/>
  <c r="D2582" i="30"/>
  <c r="E2582" i="30"/>
  <c r="F2582" i="30"/>
  <c r="G2582" i="30"/>
  <c r="H2582" i="30"/>
  <c r="D2583" i="30"/>
  <c r="E2583" i="30"/>
  <c r="F2583" i="30"/>
  <c r="G2583" i="30"/>
  <c r="H2583" i="30"/>
  <c r="D2584" i="30"/>
  <c r="E2584" i="30"/>
  <c r="F2584" i="30"/>
  <c r="G2584" i="30"/>
  <c r="H2584" i="30"/>
  <c r="D2585" i="30"/>
  <c r="E2585" i="30"/>
  <c r="F2585" i="30"/>
  <c r="G2585" i="30"/>
  <c r="H2585" i="30"/>
  <c r="D2586" i="30"/>
  <c r="E2586" i="30"/>
  <c r="F2586" i="30"/>
  <c r="G2586" i="30"/>
  <c r="H2586" i="30"/>
  <c r="D2587" i="30"/>
  <c r="E2587" i="30"/>
  <c r="F2587" i="30"/>
  <c r="G2587" i="30"/>
  <c r="H2587" i="30"/>
  <c r="D2588" i="30"/>
  <c r="E2588" i="30"/>
  <c r="F2588" i="30"/>
  <c r="G2588" i="30"/>
  <c r="H2588" i="30"/>
  <c r="D2589" i="30"/>
  <c r="E2589" i="30"/>
  <c r="F2589" i="30"/>
  <c r="G2589" i="30"/>
  <c r="H2589" i="30"/>
  <c r="D2590" i="30"/>
  <c r="E2590" i="30"/>
  <c r="F2590" i="30"/>
  <c r="G2590" i="30"/>
  <c r="H2590" i="30"/>
  <c r="D2591" i="30"/>
  <c r="E2591" i="30"/>
  <c r="F2591" i="30"/>
  <c r="G2591" i="30"/>
  <c r="H2591" i="30"/>
  <c r="D2592" i="30"/>
  <c r="E2592" i="30"/>
  <c r="F2592" i="30"/>
  <c r="G2592" i="30"/>
  <c r="H2592" i="30"/>
  <c r="D2593" i="30"/>
  <c r="E2593" i="30"/>
  <c r="F2593" i="30"/>
  <c r="G2593" i="30"/>
  <c r="H2593" i="30"/>
  <c r="D2594" i="30"/>
  <c r="E2594" i="30"/>
  <c r="F2594" i="30"/>
  <c r="G2594" i="30"/>
  <c r="H2594" i="30"/>
  <c r="D2595" i="30"/>
  <c r="E2595" i="30"/>
  <c r="F2595" i="30"/>
  <c r="G2595" i="30"/>
  <c r="H2595" i="30"/>
  <c r="D2596" i="30"/>
  <c r="E2596" i="30"/>
  <c r="F2596" i="30"/>
  <c r="G2596" i="30"/>
  <c r="H2596" i="30"/>
  <c r="D2597" i="30"/>
  <c r="E2597" i="30"/>
  <c r="F2597" i="30"/>
  <c r="G2597" i="30"/>
  <c r="H2597" i="30"/>
  <c r="D2598" i="30"/>
  <c r="E2598" i="30"/>
  <c r="F2598" i="30"/>
  <c r="G2598" i="30"/>
  <c r="H2598" i="30"/>
  <c r="D2599" i="30"/>
  <c r="E2599" i="30"/>
  <c r="F2599" i="30"/>
  <c r="G2599" i="30"/>
  <c r="H2599" i="30"/>
  <c r="D2600" i="30"/>
  <c r="E2600" i="30"/>
  <c r="F2600" i="30"/>
  <c r="G2600" i="30"/>
  <c r="H2600" i="30"/>
  <c r="D2601" i="30"/>
  <c r="E2601" i="30"/>
  <c r="F2601" i="30"/>
  <c r="G2601" i="30"/>
  <c r="H2601" i="30"/>
  <c r="D2602" i="30"/>
  <c r="E2602" i="30"/>
  <c r="F2602" i="30"/>
  <c r="G2602" i="30"/>
  <c r="H2602" i="30"/>
  <c r="D2603" i="30"/>
  <c r="E2603" i="30"/>
  <c r="F2603" i="30"/>
  <c r="G2603" i="30"/>
  <c r="H2603" i="30"/>
  <c r="D2604" i="30"/>
  <c r="E2604" i="30"/>
  <c r="F2604" i="30"/>
  <c r="G2604" i="30"/>
  <c r="H2604" i="30"/>
  <c r="D2605" i="30"/>
  <c r="E2605" i="30"/>
  <c r="F2605" i="30"/>
  <c r="G2605" i="30"/>
  <c r="H2605" i="30"/>
  <c r="D2606" i="30"/>
  <c r="E2606" i="30"/>
  <c r="F2606" i="30"/>
  <c r="G2606" i="30"/>
  <c r="H2606" i="30"/>
  <c r="D2607" i="30"/>
  <c r="E2607" i="30"/>
  <c r="F2607" i="30"/>
  <c r="G2607" i="30"/>
  <c r="H2607" i="30"/>
  <c r="D2608" i="30"/>
  <c r="E2608" i="30"/>
  <c r="F2608" i="30"/>
  <c r="G2608" i="30"/>
  <c r="H2608" i="30"/>
  <c r="D2609" i="30"/>
  <c r="E2609" i="30"/>
  <c r="F2609" i="30"/>
  <c r="G2609" i="30"/>
  <c r="H2609" i="30"/>
  <c r="D2610" i="30"/>
  <c r="E2610" i="30"/>
  <c r="F2610" i="30"/>
  <c r="G2610" i="30"/>
  <c r="H2610" i="30"/>
  <c r="D2611" i="30"/>
  <c r="E2611" i="30"/>
  <c r="F2611" i="30"/>
  <c r="G2611" i="30"/>
  <c r="H2611" i="30"/>
  <c r="D2612" i="30"/>
  <c r="E2612" i="30"/>
  <c r="F2612" i="30"/>
  <c r="G2612" i="30"/>
  <c r="H2612" i="30"/>
  <c r="D2613" i="30"/>
  <c r="E2613" i="30"/>
  <c r="F2613" i="30"/>
  <c r="G2613" i="30"/>
  <c r="H2613" i="30"/>
  <c r="D2614" i="30"/>
  <c r="E2614" i="30"/>
  <c r="F2614" i="30"/>
  <c r="G2614" i="30"/>
  <c r="H2614" i="30"/>
  <c r="D2615" i="30"/>
  <c r="E2615" i="30"/>
  <c r="F2615" i="30"/>
  <c r="G2615" i="30"/>
  <c r="H2615" i="30"/>
  <c r="D2616" i="30"/>
  <c r="E2616" i="30"/>
  <c r="F2616" i="30"/>
  <c r="G2616" i="30"/>
  <c r="H2616" i="30"/>
  <c r="D2617" i="30"/>
  <c r="E2617" i="30"/>
  <c r="F2617" i="30"/>
  <c r="G2617" i="30"/>
  <c r="H2617" i="30"/>
  <c r="D2618" i="30"/>
  <c r="E2618" i="30"/>
  <c r="F2618" i="30"/>
  <c r="G2618" i="30"/>
  <c r="H2618" i="30"/>
  <c r="D2619" i="30"/>
  <c r="E2619" i="30"/>
  <c r="F2619" i="30"/>
  <c r="G2619" i="30"/>
  <c r="H2619" i="30"/>
  <c r="D2620" i="30"/>
  <c r="E2620" i="30"/>
  <c r="F2620" i="30"/>
  <c r="G2620" i="30"/>
  <c r="H2620" i="30"/>
  <c r="D2621" i="30"/>
  <c r="E2621" i="30"/>
  <c r="F2621" i="30"/>
  <c r="G2621" i="30"/>
  <c r="H2621" i="30"/>
  <c r="D2622" i="30"/>
  <c r="E2622" i="30"/>
  <c r="F2622" i="30"/>
  <c r="G2622" i="30"/>
  <c r="H2622" i="30"/>
  <c r="D2623" i="30"/>
  <c r="E2623" i="30"/>
  <c r="F2623" i="30"/>
  <c r="G2623" i="30"/>
  <c r="H2623" i="30"/>
  <c r="D2624" i="30"/>
  <c r="E2624" i="30"/>
  <c r="F2624" i="30"/>
  <c r="G2624" i="30"/>
  <c r="H2624" i="30"/>
  <c r="D2625" i="30"/>
  <c r="E2625" i="30"/>
  <c r="F2625" i="30"/>
  <c r="G2625" i="30"/>
  <c r="H2625" i="30"/>
  <c r="D2626" i="30"/>
  <c r="E2626" i="30"/>
  <c r="F2626" i="30"/>
  <c r="G2626" i="30"/>
  <c r="H2626" i="30"/>
  <c r="D2627" i="30"/>
  <c r="E2627" i="30"/>
  <c r="F2627" i="30"/>
  <c r="G2627" i="30"/>
  <c r="H2627" i="30"/>
  <c r="D2628" i="30"/>
  <c r="E2628" i="30"/>
  <c r="F2628" i="30"/>
  <c r="G2628" i="30"/>
  <c r="H2628" i="30"/>
  <c r="D2629" i="30"/>
  <c r="E2629" i="30"/>
  <c r="F2629" i="30"/>
  <c r="G2629" i="30"/>
  <c r="H2629" i="30"/>
  <c r="D2630" i="30"/>
  <c r="E2630" i="30"/>
  <c r="F2630" i="30"/>
  <c r="G2630" i="30"/>
  <c r="H2630" i="30"/>
  <c r="D2631" i="30"/>
  <c r="E2631" i="30"/>
  <c r="F2631" i="30"/>
  <c r="G2631" i="30"/>
  <c r="H2631" i="30"/>
  <c r="D2632" i="30"/>
  <c r="E2632" i="30"/>
  <c r="F2632" i="30"/>
  <c r="G2632" i="30"/>
  <c r="H2632" i="30"/>
  <c r="D2633" i="30"/>
  <c r="E2633" i="30"/>
  <c r="F2633" i="30"/>
  <c r="G2633" i="30"/>
  <c r="H2633" i="30"/>
  <c r="D2634" i="30"/>
  <c r="E2634" i="30"/>
  <c r="F2634" i="30"/>
  <c r="G2634" i="30"/>
  <c r="H2634" i="30"/>
  <c r="D2635" i="30"/>
  <c r="E2635" i="30"/>
  <c r="F2635" i="30"/>
  <c r="G2635" i="30"/>
  <c r="H2635" i="30"/>
  <c r="D2636" i="30"/>
  <c r="E2636" i="30"/>
  <c r="F2636" i="30"/>
  <c r="G2636" i="30"/>
  <c r="H2636" i="30"/>
  <c r="D2637" i="30"/>
  <c r="E2637" i="30"/>
  <c r="F2637" i="30"/>
  <c r="G2637" i="30"/>
  <c r="H2637" i="30"/>
  <c r="D2638" i="30"/>
  <c r="E2638" i="30"/>
  <c r="F2638" i="30"/>
  <c r="G2638" i="30"/>
  <c r="H2638" i="30"/>
  <c r="D2639" i="30"/>
  <c r="E2639" i="30"/>
  <c r="F2639" i="30"/>
  <c r="G2639" i="30"/>
  <c r="H2639" i="30"/>
  <c r="D2640" i="30"/>
  <c r="E2640" i="30"/>
  <c r="F2640" i="30"/>
  <c r="G2640" i="30"/>
  <c r="H2640" i="30"/>
  <c r="D2641" i="30"/>
  <c r="E2641" i="30"/>
  <c r="F2641" i="30"/>
  <c r="G2641" i="30"/>
  <c r="H2641" i="30"/>
  <c r="D2642" i="30"/>
  <c r="E2642" i="30"/>
  <c r="F2642" i="30"/>
  <c r="G2642" i="30"/>
  <c r="H2642" i="30"/>
  <c r="D2643" i="30"/>
  <c r="E2643" i="30"/>
  <c r="F2643" i="30"/>
  <c r="G2643" i="30"/>
  <c r="H2643" i="30"/>
  <c r="D2644" i="30"/>
  <c r="E2644" i="30"/>
  <c r="F2644" i="30"/>
  <c r="G2644" i="30"/>
  <c r="H2644" i="30"/>
  <c r="D2645" i="30"/>
  <c r="E2645" i="30"/>
  <c r="F2645" i="30"/>
  <c r="G2645" i="30"/>
  <c r="H2645" i="30"/>
  <c r="D2646" i="30"/>
  <c r="E2646" i="30"/>
  <c r="F2646" i="30"/>
  <c r="G2646" i="30"/>
  <c r="H2646" i="30"/>
  <c r="D2647" i="30"/>
  <c r="E2647" i="30"/>
  <c r="F2647" i="30"/>
  <c r="G2647" i="30"/>
  <c r="H2647" i="30"/>
  <c r="D2648" i="30"/>
  <c r="E2648" i="30"/>
  <c r="F2648" i="30"/>
  <c r="G2648" i="30"/>
  <c r="H2648" i="30"/>
  <c r="D2649" i="30"/>
  <c r="E2649" i="30"/>
  <c r="F2649" i="30"/>
  <c r="G2649" i="30"/>
  <c r="H2649" i="30"/>
  <c r="D2650" i="30"/>
  <c r="E2650" i="30"/>
  <c r="F2650" i="30"/>
  <c r="G2650" i="30"/>
  <c r="H2650" i="30"/>
  <c r="D2651" i="30"/>
  <c r="E2651" i="30"/>
  <c r="F2651" i="30"/>
  <c r="G2651" i="30"/>
  <c r="H2651" i="30"/>
  <c r="D2652" i="30"/>
  <c r="E2652" i="30"/>
  <c r="F2652" i="30"/>
  <c r="G2652" i="30"/>
  <c r="H2652" i="30"/>
  <c r="D2653" i="30"/>
  <c r="E2653" i="30"/>
  <c r="F2653" i="30"/>
  <c r="G2653" i="30"/>
  <c r="H2653" i="30"/>
  <c r="D2654" i="30"/>
  <c r="E2654" i="30"/>
  <c r="F2654" i="30"/>
  <c r="G2654" i="30"/>
  <c r="H2654" i="30"/>
  <c r="D2655" i="30"/>
  <c r="E2655" i="30"/>
  <c r="F2655" i="30"/>
  <c r="G2655" i="30"/>
  <c r="H2655" i="30"/>
  <c r="D2656" i="30"/>
  <c r="E2656" i="30"/>
  <c r="F2656" i="30"/>
  <c r="G2656" i="30"/>
  <c r="H2656" i="30"/>
  <c r="D2657" i="30"/>
  <c r="E2657" i="30"/>
  <c r="F2657" i="30"/>
  <c r="G2657" i="30"/>
  <c r="H2657" i="30"/>
  <c r="D2658" i="30"/>
  <c r="E2658" i="30"/>
  <c r="F2658" i="30"/>
  <c r="G2658" i="30"/>
  <c r="H2658" i="30"/>
  <c r="D2659" i="30"/>
  <c r="E2659" i="30"/>
  <c r="F2659" i="30"/>
  <c r="G2659" i="30"/>
  <c r="H2659" i="30"/>
  <c r="D2660" i="30"/>
  <c r="E2660" i="30"/>
  <c r="F2660" i="30"/>
  <c r="G2660" i="30"/>
  <c r="H2660" i="30"/>
  <c r="D2661" i="30"/>
  <c r="E2661" i="30"/>
  <c r="F2661" i="30"/>
  <c r="G2661" i="30"/>
  <c r="H2661" i="30"/>
  <c r="D2662" i="30"/>
  <c r="E2662" i="30"/>
  <c r="F2662" i="30"/>
  <c r="G2662" i="30"/>
  <c r="H2662" i="30"/>
  <c r="D2663" i="30"/>
  <c r="E2663" i="30"/>
  <c r="F2663" i="30"/>
  <c r="G2663" i="30"/>
  <c r="H2663" i="30"/>
  <c r="D2664" i="30"/>
  <c r="E2664" i="30"/>
  <c r="F2664" i="30"/>
  <c r="G2664" i="30"/>
  <c r="H2664" i="30"/>
  <c r="D2665" i="30"/>
  <c r="E2665" i="30"/>
  <c r="F2665" i="30"/>
  <c r="G2665" i="30"/>
  <c r="H2665" i="30"/>
  <c r="D2666" i="30"/>
  <c r="E2666" i="30"/>
  <c r="F2666" i="30"/>
  <c r="G2666" i="30"/>
  <c r="H2666" i="30"/>
  <c r="D2667" i="30"/>
  <c r="E2667" i="30"/>
  <c r="F2667" i="30"/>
  <c r="G2667" i="30"/>
  <c r="H2667" i="30"/>
  <c r="D2668" i="30"/>
  <c r="E2668" i="30"/>
  <c r="F2668" i="30"/>
  <c r="G2668" i="30"/>
  <c r="H2668" i="30"/>
  <c r="D2669" i="30"/>
  <c r="E2669" i="30"/>
  <c r="F2669" i="30"/>
  <c r="G2669" i="30"/>
  <c r="H2669" i="30"/>
  <c r="D2670" i="30"/>
  <c r="E2670" i="30"/>
  <c r="F2670" i="30"/>
  <c r="G2670" i="30"/>
  <c r="H2670" i="30"/>
  <c r="D2671" i="30"/>
  <c r="E2671" i="30"/>
  <c r="F2671" i="30"/>
  <c r="G2671" i="30"/>
  <c r="H2671" i="30"/>
  <c r="D2672" i="30"/>
  <c r="E2672" i="30"/>
  <c r="F2672" i="30"/>
  <c r="G2672" i="30"/>
  <c r="H2672" i="30"/>
  <c r="D2673" i="30"/>
  <c r="E2673" i="30"/>
  <c r="F2673" i="30"/>
  <c r="G2673" i="30"/>
  <c r="H2673" i="30"/>
  <c r="D2674" i="30"/>
  <c r="E2674" i="30"/>
  <c r="F2674" i="30"/>
  <c r="G2674" i="30"/>
  <c r="H2674" i="30"/>
  <c r="D2675" i="30"/>
  <c r="E2675" i="30"/>
  <c r="F2675" i="30"/>
  <c r="G2675" i="30"/>
  <c r="H2675" i="30"/>
  <c r="D2676" i="30"/>
  <c r="E2676" i="30"/>
  <c r="F2676" i="30"/>
  <c r="G2676" i="30"/>
  <c r="H2676" i="30"/>
  <c r="D2677" i="30"/>
  <c r="E2677" i="30"/>
  <c r="F2677" i="30"/>
  <c r="G2677" i="30"/>
  <c r="H2677" i="30"/>
  <c r="D2678" i="30"/>
  <c r="E2678" i="30"/>
  <c r="F2678" i="30"/>
  <c r="G2678" i="30"/>
  <c r="H2678" i="30"/>
  <c r="D2679" i="30"/>
  <c r="E2679" i="30"/>
  <c r="F2679" i="30"/>
  <c r="G2679" i="30"/>
  <c r="H2679" i="30"/>
  <c r="D2680" i="30"/>
  <c r="E2680" i="30"/>
  <c r="F2680" i="30"/>
  <c r="G2680" i="30"/>
  <c r="H2680" i="30"/>
  <c r="D2681" i="30"/>
  <c r="E2681" i="30"/>
  <c r="F2681" i="30"/>
  <c r="G2681" i="30"/>
  <c r="H2681" i="30"/>
  <c r="D2682" i="30"/>
  <c r="E2682" i="30"/>
  <c r="F2682" i="30"/>
  <c r="G2682" i="30"/>
  <c r="H2682" i="30"/>
  <c r="D2683" i="30"/>
  <c r="E2683" i="30"/>
  <c r="F2683" i="30"/>
  <c r="G2683" i="30"/>
  <c r="H2683" i="30"/>
  <c r="D2684" i="30"/>
  <c r="E2684" i="30"/>
  <c r="F2684" i="30"/>
  <c r="G2684" i="30"/>
  <c r="H2684" i="30"/>
  <c r="D2685" i="30"/>
  <c r="E2685" i="30"/>
  <c r="F2685" i="30"/>
  <c r="G2685" i="30"/>
  <c r="H2685" i="30"/>
  <c r="D2686" i="30"/>
  <c r="E2686" i="30"/>
  <c r="F2686" i="30"/>
  <c r="G2686" i="30"/>
  <c r="H2686" i="30"/>
  <c r="D2687" i="30"/>
  <c r="E2687" i="30"/>
  <c r="F2687" i="30"/>
  <c r="G2687" i="30"/>
  <c r="H2687" i="30"/>
  <c r="D2688" i="30"/>
  <c r="E2688" i="30"/>
  <c r="F2688" i="30"/>
  <c r="G2688" i="30"/>
  <c r="H2688" i="30"/>
  <c r="D2689" i="30"/>
  <c r="E2689" i="30"/>
  <c r="F2689" i="30"/>
  <c r="G2689" i="30"/>
  <c r="H2689" i="30"/>
  <c r="D2690" i="30"/>
  <c r="E2690" i="30"/>
  <c r="F2690" i="30"/>
  <c r="G2690" i="30"/>
  <c r="H2690" i="30"/>
  <c r="D2691" i="30"/>
  <c r="E2691" i="30"/>
  <c r="F2691" i="30"/>
  <c r="G2691" i="30"/>
  <c r="H2691" i="30"/>
  <c r="D2692" i="30"/>
  <c r="E2692" i="30"/>
  <c r="F2692" i="30"/>
  <c r="G2692" i="30"/>
  <c r="H2692" i="30"/>
  <c r="D2693" i="30"/>
  <c r="E2693" i="30"/>
  <c r="F2693" i="30"/>
  <c r="G2693" i="30"/>
  <c r="H2693" i="30"/>
  <c r="D2694" i="30"/>
  <c r="E2694" i="30"/>
  <c r="F2694" i="30"/>
  <c r="G2694" i="30"/>
  <c r="H2694" i="30"/>
  <c r="D2695" i="30"/>
  <c r="E2695" i="30"/>
  <c r="F2695" i="30"/>
  <c r="G2695" i="30"/>
  <c r="H2695" i="30"/>
  <c r="D2696" i="30"/>
  <c r="E2696" i="30"/>
  <c r="F2696" i="30"/>
  <c r="G2696" i="30"/>
  <c r="H2696" i="30"/>
  <c r="D2697" i="30"/>
  <c r="E2697" i="30"/>
  <c r="F2697" i="30"/>
  <c r="G2697" i="30"/>
  <c r="H2697" i="30"/>
  <c r="D2698" i="30"/>
  <c r="E2698" i="30"/>
  <c r="F2698" i="30"/>
  <c r="G2698" i="30"/>
  <c r="H2698" i="30"/>
  <c r="D2699" i="30"/>
  <c r="E2699" i="30"/>
  <c r="F2699" i="30"/>
  <c r="G2699" i="30"/>
  <c r="H2699" i="30"/>
  <c r="D2700" i="30"/>
  <c r="E2700" i="30"/>
  <c r="F2700" i="30"/>
  <c r="G2700" i="30"/>
  <c r="H2700" i="30"/>
  <c r="D2701" i="30"/>
  <c r="E2701" i="30"/>
  <c r="F2701" i="30"/>
  <c r="G2701" i="30"/>
  <c r="H2701" i="30"/>
  <c r="D2702" i="30"/>
  <c r="E2702" i="30"/>
  <c r="F2702" i="30"/>
  <c r="G2702" i="30"/>
  <c r="H2702" i="30"/>
  <c r="D2703" i="30"/>
  <c r="E2703" i="30"/>
  <c r="F2703" i="30"/>
  <c r="G2703" i="30"/>
  <c r="H2703" i="30"/>
  <c r="D2704" i="30"/>
  <c r="E2704" i="30"/>
  <c r="F2704" i="30"/>
  <c r="G2704" i="30"/>
  <c r="H2704" i="30"/>
  <c r="D2705" i="30"/>
  <c r="E2705" i="30"/>
  <c r="F2705" i="30"/>
  <c r="G2705" i="30"/>
  <c r="H2705" i="30"/>
  <c r="D2706" i="30"/>
  <c r="E2706" i="30"/>
  <c r="F2706" i="30"/>
  <c r="G2706" i="30"/>
  <c r="H2706" i="30"/>
  <c r="D2707" i="30"/>
  <c r="E2707" i="30"/>
  <c r="F2707" i="30"/>
  <c r="G2707" i="30"/>
  <c r="H2707" i="30"/>
  <c r="D2708" i="30"/>
  <c r="E2708" i="30"/>
  <c r="F2708" i="30"/>
  <c r="G2708" i="30"/>
  <c r="H2708" i="30"/>
  <c r="D2709" i="30"/>
  <c r="E2709" i="30"/>
  <c r="F2709" i="30"/>
  <c r="G2709" i="30"/>
  <c r="H2709" i="30"/>
  <c r="D2710" i="30"/>
  <c r="E2710" i="30"/>
  <c r="F2710" i="30"/>
  <c r="G2710" i="30"/>
  <c r="H2710" i="30"/>
  <c r="D2711" i="30"/>
  <c r="E2711" i="30"/>
  <c r="F2711" i="30"/>
  <c r="G2711" i="30"/>
  <c r="H2711" i="30"/>
  <c r="D2712" i="30"/>
  <c r="E2712" i="30"/>
  <c r="F2712" i="30"/>
  <c r="G2712" i="30"/>
  <c r="H2712" i="30"/>
  <c r="D2713" i="30"/>
  <c r="E2713" i="30"/>
  <c r="F2713" i="30"/>
  <c r="G2713" i="30"/>
  <c r="H2713" i="30"/>
  <c r="D2714" i="30"/>
  <c r="E2714" i="30"/>
  <c r="F2714" i="30"/>
  <c r="G2714" i="30"/>
  <c r="H2714" i="30"/>
  <c r="D2715" i="30"/>
  <c r="E2715" i="30"/>
  <c r="F2715" i="30"/>
  <c r="G2715" i="30"/>
  <c r="H2715" i="30"/>
  <c r="D2716" i="30"/>
  <c r="E2716" i="30"/>
  <c r="F2716" i="30"/>
  <c r="G2716" i="30"/>
  <c r="H2716" i="30"/>
  <c r="D2717" i="30"/>
  <c r="E2717" i="30"/>
  <c r="F2717" i="30"/>
  <c r="G2717" i="30"/>
  <c r="H2717" i="30"/>
  <c r="D2718" i="30"/>
  <c r="E2718" i="30"/>
  <c r="F2718" i="30"/>
  <c r="G2718" i="30"/>
  <c r="H2718" i="30"/>
  <c r="D2719" i="30"/>
  <c r="E2719" i="30"/>
  <c r="F2719" i="30"/>
  <c r="G2719" i="30"/>
  <c r="H2719" i="30"/>
  <c r="D2720" i="30"/>
  <c r="E2720" i="30"/>
  <c r="F2720" i="30"/>
  <c r="G2720" i="30"/>
  <c r="H2720" i="30"/>
  <c r="D2721" i="30"/>
  <c r="E2721" i="30"/>
  <c r="F2721" i="30"/>
  <c r="G2721" i="30"/>
  <c r="H2721" i="30"/>
  <c r="D2722" i="30"/>
  <c r="E2722" i="30"/>
  <c r="F2722" i="30"/>
  <c r="G2722" i="30"/>
  <c r="H2722" i="30"/>
  <c r="D2723" i="30"/>
  <c r="E2723" i="30"/>
  <c r="F2723" i="30"/>
  <c r="G2723" i="30"/>
  <c r="H2723" i="30"/>
  <c r="D2724" i="30"/>
  <c r="E2724" i="30"/>
  <c r="F2724" i="30"/>
  <c r="G2724" i="30"/>
  <c r="H2724" i="30"/>
  <c r="D2725" i="30"/>
  <c r="E2725" i="30"/>
  <c r="F2725" i="30"/>
  <c r="G2725" i="30"/>
  <c r="H2725" i="30"/>
  <c r="D2726" i="30"/>
  <c r="E2726" i="30"/>
  <c r="F2726" i="30"/>
  <c r="G2726" i="30"/>
  <c r="H2726" i="30"/>
  <c r="D2727" i="30"/>
  <c r="E2727" i="30"/>
  <c r="F2727" i="30"/>
  <c r="G2727" i="30"/>
  <c r="H2727" i="30"/>
  <c r="D2728" i="30"/>
  <c r="E2728" i="30"/>
  <c r="F2728" i="30"/>
  <c r="G2728" i="30"/>
  <c r="H2728" i="30"/>
  <c r="D2729" i="30"/>
  <c r="E2729" i="30"/>
  <c r="F2729" i="30"/>
  <c r="G2729" i="30"/>
  <c r="H2729" i="30"/>
  <c r="D2730" i="30"/>
  <c r="E2730" i="30"/>
  <c r="F2730" i="30"/>
  <c r="G2730" i="30"/>
  <c r="H2730" i="30"/>
  <c r="D2731" i="30"/>
  <c r="E2731" i="30"/>
  <c r="F2731" i="30"/>
  <c r="G2731" i="30"/>
  <c r="H2731" i="30"/>
  <c r="D2732" i="30"/>
  <c r="E2732" i="30"/>
  <c r="F2732" i="30"/>
  <c r="G2732" i="30"/>
  <c r="H2732" i="30"/>
  <c r="D2733" i="30"/>
  <c r="E2733" i="30"/>
  <c r="F2733" i="30"/>
  <c r="G2733" i="30"/>
  <c r="H2733" i="30"/>
  <c r="D2734" i="30"/>
  <c r="E2734" i="30"/>
  <c r="F2734" i="30"/>
  <c r="G2734" i="30"/>
  <c r="H2734" i="30"/>
  <c r="D2735" i="30"/>
  <c r="E2735" i="30"/>
  <c r="F2735" i="30"/>
  <c r="G2735" i="30"/>
  <c r="H2735" i="30"/>
  <c r="D2736" i="30"/>
  <c r="E2736" i="30"/>
  <c r="F2736" i="30"/>
  <c r="G2736" i="30"/>
  <c r="H2736" i="30"/>
  <c r="D2737" i="30"/>
  <c r="E2737" i="30"/>
  <c r="F2737" i="30"/>
  <c r="G2737" i="30"/>
  <c r="H2737" i="30"/>
  <c r="D2738" i="30"/>
  <c r="E2738" i="30"/>
  <c r="F2738" i="30"/>
  <c r="G2738" i="30"/>
  <c r="H2738" i="30"/>
  <c r="D2739" i="30"/>
  <c r="E2739" i="30"/>
  <c r="F2739" i="30"/>
  <c r="G2739" i="30"/>
  <c r="H2739" i="30"/>
  <c r="D2740" i="30"/>
  <c r="E2740" i="30"/>
  <c r="F2740" i="30"/>
  <c r="G2740" i="30"/>
  <c r="H2740" i="30"/>
  <c r="D2741" i="30"/>
  <c r="E2741" i="30"/>
  <c r="F2741" i="30"/>
  <c r="G2741" i="30"/>
  <c r="H2741" i="30"/>
  <c r="D2742" i="30"/>
  <c r="E2742" i="30"/>
  <c r="F2742" i="30"/>
  <c r="G2742" i="30"/>
  <c r="H2742" i="30"/>
  <c r="D2743" i="30"/>
  <c r="E2743" i="30"/>
  <c r="F2743" i="30"/>
  <c r="G2743" i="30"/>
  <c r="H2743" i="30"/>
  <c r="D2744" i="30"/>
  <c r="E2744" i="30"/>
  <c r="F2744" i="30"/>
  <c r="G2744" i="30"/>
  <c r="H2744" i="30"/>
  <c r="D2745" i="30"/>
  <c r="E2745" i="30"/>
  <c r="F2745" i="30"/>
  <c r="G2745" i="30"/>
  <c r="H2745" i="30"/>
  <c r="D2746" i="30"/>
  <c r="E2746" i="30"/>
  <c r="F2746" i="30"/>
  <c r="G2746" i="30"/>
  <c r="H2746" i="30"/>
  <c r="D2747" i="30"/>
  <c r="E2747" i="30"/>
  <c r="F2747" i="30"/>
  <c r="G2747" i="30"/>
  <c r="H2747" i="30"/>
  <c r="D2748" i="30"/>
  <c r="E2748" i="30"/>
  <c r="F2748" i="30"/>
  <c r="G2748" i="30"/>
  <c r="H2748" i="30"/>
  <c r="D2749" i="30"/>
  <c r="E2749" i="30"/>
  <c r="F2749" i="30"/>
  <c r="G2749" i="30"/>
  <c r="H2749" i="30"/>
  <c r="D2750" i="30"/>
  <c r="E2750" i="30"/>
  <c r="F2750" i="30"/>
  <c r="G2750" i="30"/>
  <c r="H2750" i="30"/>
  <c r="D2751" i="30"/>
  <c r="E2751" i="30"/>
  <c r="F2751" i="30"/>
  <c r="G2751" i="30"/>
  <c r="H2751" i="30"/>
  <c r="D2752" i="30"/>
  <c r="E2752" i="30"/>
  <c r="F2752" i="30"/>
  <c r="G2752" i="30"/>
  <c r="H2752" i="30"/>
  <c r="D2753" i="30"/>
  <c r="E2753" i="30"/>
  <c r="F2753" i="30"/>
  <c r="G2753" i="30"/>
  <c r="H2753" i="30"/>
  <c r="D2754" i="30"/>
  <c r="E2754" i="30"/>
  <c r="F2754" i="30"/>
  <c r="G2754" i="30"/>
  <c r="H2754" i="30"/>
  <c r="D2755" i="30"/>
  <c r="E2755" i="30"/>
  <c r="F2755" i="30"/>
  <c r="G2755" i="30"/>
  <c r="H2755" i="30"/>
  <c r="D2756" i="30"/>
  <c r="E2756" i="30"/>
  <c r="F2756" i="30"/>
  <c r="G2756" i="30"/>
  <c r="H2756" i="30"/>
  <c r="D2757" i="30"/>
  <c r="E2757" i="30"/>
  <c r="F2757" i="30"/>
  <c r="G2757" i="30"/>
  <c r="H2757" i="30"/>
  <c r="D2758" i="30"/>
  <c r="E2758" i="30"/>
  <c r="F2758" i="30"/>
  <c r="G2758" i="30"/>
  <c r="H2758" i="30"/>
  <c r="D2759" i="30"/>
  <c r="E2759" i="30"/>
  <c r="F2759" i="30"/>
  <c r="G2759" i="30"/>
  <c r="H2759" i="30"/>
  <c r="D2760" i="30"/>
  <c r="E2760" i="30"/>
  <c r="F2760" i="30"/>
  <c r="G2760" i="30"/>
  <c r="H2760" i="30"/>
  <c r="D2761" i="30"/>
  <c r="E2761" i="30"/>
  <c r="F2761" i="30"/>
  <c r="G2761" i="30"/>
  <c r="H2761" i="30"/>
  <c r="D2762" i="30"/>
  <c r="E2762" i="30"/>
  <c r="F2762" i="30"/>
  <c r="G2762" i="30"/>
  <c r="H2762" i="30"/>
  <c r="D2763" i="30"/>
  <c r="E2763" i="30"/>
  <c r="F2763" i="30"/>
  <c r="G2763" i="30"/>
  <c r="H2763" i="30"/>
  <c r="D2764" i="30"/>
  <c r="E2764" i="30"/>
  <c r="F2764" i="30"/>
  <c r="G2764" i="30"/>
  <c r="H2764" i="30"/>
  <c r="D2765" i="30"/>
  <c r="E2765" i="30"/>
  <c r="F2765" i="30"/>
  <c r="G2765" i="30"/>
  <c r="H2765" i="30"/>
  <c r="D2766" i="30"/>
  <c r="E2766" i="30"/>
  <c r="F2766" i="30"/>
  <c r="G2766" i="30"/>
  <c r="H2766" i="30"/>
  <c r="D2767" i="30"/>
  <c r="E2767" i="30"/>
  <c r="F2767" i="30"/>
  <c r="G2767" i="30"/>
  <c r="H2767" i="30"/>
  <c r="D2768" i="30"/>
  <c r="E2768" i="30"/>
  <c r="F2768" i="30"/>
  <c r="G2768" i="30"/>
  <c r="H2768" i="30"/>
  <c r="D2769" i="30"/>
  <c r="E2769" i="30"/>
  <c r="F2769" i="30"/>
  <c r="G2769" i="30"/>
  <c r="H2769" i="30"/>
  <c r="D2770" i="30"/>
  <c r="E2770" i="30"/>
  <c r="F2770" i="30"/>
  <c r="G2770" i="30"/>
  <c r="H2770" i="30"/>
  <c r="D2771" i="30"/>
  <c r="E2771" i="30"/>
  <c r="F2771" i="30"/>
  <c r="G2771" i="30"/>
  <c r="H2771" i="30"/>
  <c r="D2772" i="30"/>
  <c r="E2772" i="30"/>
  <c r="F2772" i="30"/>
  <c r="G2772" i="30"/>
  <c r="H2772" i="30"/>
  <c r="D2773" i="30"/>
  <c r="E2773" i="30"/>
  <c r="F2773" i="30"/>
  <c r="G2773" i="30"/>
  <c r="H2773" i="30"/>
  <c r="D2774" i="30"/>
  <c r="E2774" i="30"/>
  <c r="F2774" i="30"/>
  <c r="G2774" i="30"/>
  <c r="H2774" i="30"/>
  <c r="D2775" i="30"/>
  <c r="E2775" i="30"/>
  <c r="F2775" i="30"/>
  <c r="G2775" i="30"/>
  <c r="H2775" i="30"/>
  <c r="D2776" i="30"/>
  <c r="E2776" i="30"/>
  <c r="F2776" i="30"/>
  <c r="G2776" i="30"/>
  <c r="H2776" i="30"/>
  <c r="D2777" i="30"/>
  <c r="E2777" i="30"/>
  <c r="F2777" i="30"/>
  <c r="G2777" i="30"/>
  <c r="H2777" i="30"/>
  <c r="D2778" i="30"/>
  <c r="E2778" i="30"/>
  <c r="F2778" i="30"/>
  <c r="G2778" i="30"/>
  <c r="H2778" i="30"/>
  <c r="D2779" i="30"/>
  <c r="E2779" i="30"/>
  <c r="F2779" i="30"/>
  <c r="G2779" i="30"/>
  <c r="H2779" i="30"/>
  <c r="D2780" i="30"/>
  <c r="E2780" i="30"/>
  <c r="F2780" i="30"/>
  <c r="G2780" i="30"/>
  <c r="H2780" i="30"/>
  <c r="D2781" i="30"/>
  <c r="E2781" i="30"/>
  <c r="F2781" i="30"/>
  <c r="G2781" i="30"/>
  <c r="H2781" i="30"/>
  <c r="D2782" i="30"/>
  <c r="E2782" i="30"/>
  <c r="F2782" i="30"/>
  <c r="G2782" i="30"/>
  <c r="H2782" i="30"/>
  <c r="D2783" i="30"/>
  <c r="E2783" i="30"/>
  <c r="F2783" i="30"/>
  <c r="G2783" i="30"/>
  <c r="H2783" i="30"/>
  <c r="D2784" i="30"/>
  <c r="E2784" i="30"/>
  <c r="F2784" i="30"/>
  <c r="G2784" i="30"/>
  <c r="H2784" i="30"/>
  <c r="D2785" i="30"/>
  <c r="E2785" i="30"/>
  <c r="F2785" i="30"/>
  <c r="G2785" i="30"/>
  <c r="H2785" i="30"/>
  <c r="D2786" i="30"/>
  <c r="E2786" i="30"/>
  <c r="F2786" i="30"/>
  <c r="G2786" i="30"/>
  <c r="H2786" i="30"/>
  <c r="D2787" i="30"/>
  <c r="E2787" i="30"/>
  <c r="F2787" i="30"/>
  <c r="G2787" i="30"/>
  <c r="H2787" i="30"/>
  <c r="D2788" i="30"/>
  <c r="E2788" i="30"/>
  <c r="F2788" i="30"/>
  <c r="G2788" i="30"/>
  <c r="H2788" i="30"/>
  <c r="D2789" i="30"/>
  <c r="E2789" i="30"/>
  <c r="F2789" i="30"/>
  <c r="G2789" i="30"/>
  <c r="H2789" i="30"/>
  <c r="D2790" i="30"/>
  <c r="E2790" i="30"/>
  <c r="F2790" i="30"/>
  <c r="G2790" i="30"/>
  <c r="H2790" i="30"/>
  <c r="D2791" i="30"/>
  <c r="E2791" i="30"/>
  <c r="F2791" i="30"/>
  <c r="G2791" i="30"/>
  <c r="H2791" i="30"/>
  <c r="D2792" i="30"/>
  <c r="E2792" i="30"/>
  <c r="F2792" i="30"/>
  <c r="G2792" i="30"/>
  <c r="H2792" i="30"/>
  <c r="D2793" i="30"/>
  <c r="E2793" i="30"/>
  <c r="F2793" i="30"/>
  <c r="G2793" i="30"/>
  <c r="H2793" i="30"/>
  <c r="D2794" i="30"/>
  <c r="E2794" i="30"/>
  <c r="F2794" i="30"/>
  <c r="G2794" i="30"/>
  <c r="H2794" i="30"/>
  <c r="D2795" i="30"/>
  <c r="E2795" i="30"/>
  <c r="F2795" i="30"/>
  <c r="G2795" i="30"/>
  <c r="H2795" i="30"/>
  <c r="D2796" i="30"/>
  <c r="E2796" i="30"/>
  <c r="F2796" i="30"/>
  <c r="G2796" i="30"/>
  <c r="H2796" i="30"/>
  <c r="D2797" i="30"/>
  <c r="E2797" i="30"/>
  <c r="F2797" i="30"/>
  <c r="G2797" i="30"/>
  <c r="H2797" i="30"/>
  <c r="D2798" i="30"/>
  <c r="E2798" i="30"/>
  <c r="F2798" i="30"/>
  <c r="G2798" i="30"/>
  <c r="H2798" i="30"/>
  <c r="D2799" i="30"/>
  <c r="E2799" i="30"/>
  <c r="F2799" i="30"/>
  <c r="G2799" i="30"/>
  <c r="H2799" i="30"/>
  <c r="D2800" i="30"/>
  <c r="E2800" i="30"/>
  <c r="F2800" i="30"/>
  <c r="G2800" i="30"/>
  <c r="H2800" i="30"/>
  <c r="D2801" i="30"/>
  <c r="E2801" i="30"/>
  <c r="F2801" i="30"/>
  <c r="G2801" i="30"/>
  <c r="H2801" i="30"/>
  <c r="D2802" i="30"/>
  <c r="E2802" i="30"/>
  <c r="F2802" i="30"/>
  <c r="G2802" i="30"/>
  <c r="H2802" i="30"/>
  <c r="D2803" i="30"/>
  <c r="E2803" i="30"/>
  <c r="F2803" i="30"/>
  <c r="G2803" i="30"/>
  <c r="H2803" i="30"/>
  <c r="D2804" i="30"/>
  <c r="E2804" i="30"/>
  <c r="F2804" i="30"/>
  <c r="G2804" i="30"/>
  <c r="H2804" i="30"/>
  <c r="D2805" i="30"/>
  <c r="E2805" i="30"/>
  <c r="F2805" i="30"/>
  <c r="G2805" i="30"/>
  <c r="H2805" i="30"/>
  <c r="D2806" i="30"/>
  <c r="E2806" i="30"/>
  <c r="F2806" i="30"/>
  <c r="G2806" i="30"/>
  <c r="H2806" i="30"/>
  <c r="D2807" i="30"/>
  <c r="E2807" i="30"/>
  <c r="F2807" i="30"/>
  <c r="G2807" i="30"/>
  <c r="H2807" i="30"/>
  <c r="D2808" i="30"/>
  <c r="E2808" i="30"/>
  <c r="F2808" i="30"/>
  <c r="G2808" i="30"/>
  <c r="H2808" i="30"/>
  <c r="D2809" i="30"/>
  <c r="E2809" i="30"/>
  <c r="F2809" i="30"/>
  <c r="G2809" i="30"/>
  <c r="H2809" i="30"/>
  <c r="D2810" i="30"/>
  <c r="E2810" i="30"/>
  <c r="F2810" i="30"/>
  <c r="G2810" i="30"/>
  <c r="H2810" i="30"/>
  <c r="D2811" i="30"/>
  <c r="E2811" i="30"/>
  <c r="F2811" i="30"/>
  <c r="G2811" i="30"/>
  <c r="H2811" i="30"/>
  <c r="D2812" i="30"/>
  <c r="E2812" i="30"/>
  <c r="F2812" i="30"/>
  <c r="G2812" i="30"/>
  <c r="H2812" i="30"/>
  <c r="D2813" i="30"/>
  <c r="E2813" i="30"/>
  <c r="F2813" i="30"/>
  <c r="G2813" i="30"/>
  <c r="H2813" i="30"/>
  <c r="D2814" i="30"/>
  <c r="E2814" i="30"/>
  <c r="F2814" i="30"/>
  <c r="G2814" i="30"/>
  <c r="H2814" i="30"/>
  <c r="D2815" i="30"/>
  <c r="E2815" i="30"/>
  <c r="F2815" i="30"/>
  <c r="G2815" i="30"/>
  <c r="H2815" i="30"/>
  <c r="D2816" i="30"/>
  <c r="E2816" i="30"/>
  <c r="F2816" i="30"/>
  <c r="G2816" i="30"/>
  <c r="H2816" i="30"/>
  <c r="D2817" i="30"/>
  <c r="E2817" i="30"/>
  <c r="F2817" i="30"/>
  <c r="G2817" i="30"/>
  <c r="H2817" i="30"/>
  <c r="D2818" i="30"/>
  <c r="E2818" i="30"/>
  <c r="F2818" i="30"/>
  <c r="G2818" i="30"/>
  <c r="H2818" i="30"/>
  <c r="D2819" i="30"/>
  <c r="E2819" i="30"/>
  <c r="F2819" i="30"/>
  <c r="G2819" i="30"/>
  <c r="H2819" i="30"/>
  <c r="D2820" i="30"/>
  <c r="E2820" i="30"/>
  <c r="F2820" i="30"/>
  <c r="G2820" i="30"/>
  <c r="H2820" i="30"/>
  <c r="D2821" i="30"/>
  <c r="E2821" i="30"/>
  <c r="F2821" i="30"/>
  <c r="G2821" i="30"/>
  <c r="H2821" i="30"/>
  <c r="D2822" i="30"/>
  <c r="E2822" i="30"/>
  <c r="F2822" i="30"/>
  <c r="G2822" i="30"/>
  <c r="H2822" i="30"/>
  <c r="D2823" i="30"/>
  <c r="E2823" i="30"/>
  <c r="F2823" i="30"/>
  <c r="G2823" i="30"/>
  <c r="H2823" i="30"/>
  <c r="D2824" i="30"/>
  <c r="E2824" i="30"/>
  <c r="F2824" i="30"/>
  <c r="G2824" i="30"/>
  <c r="H2824" i="30"/>
  <c r="D2825" i="30"/>
  <c r="E2825" i="30"/>
  <c r="F2825" i="30"/>
  <c r="G2825" i="30"/>
  <c r="H2825" i="30"/>
  <c r="D2826" i="30"/>
  <c r="E2826" i="30"/>
  <c r="F2826" i="30"/>
  <c r="G2826" i="30"/>
  <c r="H2826" i="30"/>
  <c r="D2827" i="30"/>
  <c r="E2827" i="30"/>
  <c r="F2827" i="30"/>
  <c r="G2827" i="30"/>
  <c r="H2827" i="30"/>
  <c r="D2828" i="30"/>
  <c r="E2828" i="30"/>
  <c r="F2828" i="30"/>
  <c r="G2828" i="30"/>
  <c r="H2828" i="30"/>
  <c r="D2829" i="30"/>
  <c r="E2829" i="30"/>
  <c r="F2829" i="30"/>
  <c r="G2829" i="30"/>
  <c r="H2829" i="30"/>
  <c r="D2830" i="30"/>
  <c r="E2830" i="30"/>
  <c r="F2830" i="30"/>
  <c r="G2830" i="30"/>
  <c r="H2830" i="30"/>
  <c r="D2831" i="30"/>
  <c r="E2831" i="30"/>
  <c r="F2831" i="30"/>
  <c r="G2831" i="30"/>
  <c r="H2831" i="30"/>
  <c r="D2832" i="30"/>
  <c r="E2832" i="30"/>
  <c r="F2832" i="30"/>
  <c r="G2832" i="30"/>
  <c r="H2832" i="30"/>
  <c r="D2833" i="30"/>
  <c r="E2833" i="30"/>
  <c r="F2833" i="30"/>
  <c r="G2833" i="30"/>
  <c r="H2833" i="30"/>
  <c r="D2834" i="30"/>
  <c r="E2834" i="30"/>
  <c r="F2834" i="30"/>
  <c r="G2834" i="30"/>
  <c r="H2834" i="30"/>
  <c r="D2835" i="30"/>
  <c r="E2835" i="30"/>
  <c r="F2835" i="30"/>
  <c r="G2835" i="30"/>
  <c r="H2835" i="30"/>
  <c r="D2836" i="30"/>
  <c r="E2836" i="30"/>
  <c r="F2836" i="30"/>
  <c r="G2836" i="30"/>
  <c r="H2836" i="30"/>
  <c r="D2837" i="30"/>
  <c r="E2837" i="30"/>
  <c r="F2837" i="30"/>
  <c r="G2837" i="30"/>
  <c r="H2837" i="30"/>
  <c r="D2838" i="30"/>
  <c r="E2838" i="30"/>
  <c r="F2838" i="30"/>
  <c r="G2838" i="30"/>
  <c r="H2838" i="30"/>
  <c r="D2839" i="30"/>
  <c r="E2839" i="30"/>
  <c r="F2839" i="30"/>
  <c r="G2839" i="30"/>
  <c r="H2839" i="30"/>
  <c r="D2840" i="30"/>
  <c r="E2840" i="30"/>
  <c r="F2840" i="30"/>
  <c r="G2840" i="30"/>
  <c r="H2840" i="30"/>
  <c r="D2841" i="30"/>
  <c r="E2841" i="30"/>
  <c r="F2841" i="30"/>
  <c r="G2841" i="30"/>
  <c r="H2841" i="30"/>
  <c r="D2842" i="30"/>
  <c r="E2842" i="30"/>
  <c r="F2842" i="30"/>
  <c r="G2842" i="30"/>
  <c r="H2842" i="30"/>
  <c r="D2843" i="30"/>
  <c r="E2843" i="30"/>
  <c r="F2843" i="30"/>
  <c r="G2843" i="30"/>
  <c r="H2843" i="30"/>
  <c r="D2844" i="30"/>
  <c r="E2844" i="30"/>
  <c r="F2844" i="30"/>
  <c r="G2844" i="30"/>
  <c r="H2844" i="30"/>
  <c r="D2845" i="30"/>
  <c r="E2845" i="30"/>
  <c r="F2845" i="30"/>
  <c r="G2845" i="30"/>
  <c r="H2845" i="30"/>
  <c r="D2846" i="30"/>
  <c r="E2846" i="30"/>
  <c r="F2846" i="30"/>
  <c r="G2846" i="30"/>
  <c r="H2846" i="30"/>
  <c r="D2847" i="30"/>
  <c r="E2847" i="30"/>
  <c r="F2847" i="30"/>
  <c r="G2847" i="30"/>
  <c r="H2847" i="30"/>
  <c r="D2848" i="30"/>
  <c r="E2848" i="30"/>
  <c r="F2848" i="30"/>
  <c r="G2848" i="30"/>
  <c r="H2848" i="30"/>
  <c r="D2849" i="30"/>
  <c r="E2849" i="30"/>
  <c r="F2849" i="30"/>
  <c r="G2849" i="30"/>
  <c r="H2849" i="30"/>
  <c r="D2850" i="30"/>
  <c r="E2850" i="30"/>
  <c r="F2850" i="30"/>
  <c r="G2850" i="30"/>
  <c r="H2850" i="30"/>
  <c r="D2851" i="30"/>
  <c r="E2851" i="30"/>
  <c r="F2851" i="30"/>
  <c r="G2851" i="30"/>
  <c r="H2851" i="30"/>
  <c r="D2852" i="30"/>
  <c r="E2852" i="30"/>
  <c r="F2852" i="30"/>
  <c r="G2852" i="30"/>
  <c r="H2852" i="30"/>
  <c r="D2853" i="30"/>
  <c r="E2853" i="30"/>
  <c r="F2853" i="30"/>
  <c r="G2853" i="30"/>
  <c r="H2853" i="30"/>
  <c r="D2854" i="30"/>
  <c r="E2854" i="30"/>
  <c r="F2854" i="30"/>
  <c r="G2854" i="30"/>
  <c r="H2854" i="30"/>
  <c r="D2855" i="30"/>
  <c r="E2855" i="30"/>
  <c r="F2855" i="30"/>
  <c r="G2855" i="30"/>
  <c r="H2855" i="30"/>
  <c r="D2856" i="30"/>
  <c r="E2856" i="30"/>
  <c r="F2856" i="30"/>
  <c r="G2856" i="30"/>
  <c r="H2856" i="30"/>
  <c r="D2857" i="30"/>
  <c r="E2857" i="30"/>
  <c r="F2857" i="30"/>
  <c r="G2857" i="30"/>
  <c r="H2857" i="30"/>
  <c r="D2858" i="30"/>
  <c r="E2858" i="30"/>
  <c r="F2858" i="30"/>
  <c r="G2858" i="30"/>
  <c r="H2858" i="30"/>
  <c r="D2859" i="30"/>
  <c r="E2859" i="30"/>
  <c r="F2859" i="30"/>
  <c r="G2859" i="30"/>
  <c r="H2859" i="30"/>
  <c r="D2860" i="30"/>
  <c r="E2860" i="30"/>
  <c r="F2860" i="30"/>
  <c r="G2860" i="30"/>
  <c r="H2860" i="30"/>
  <c r="D2861" i="30"/>
  <c r="E2861" i="30"/>
  <c r="F2861" i="30"/>
  <c r="G2861" i="30"/>
  <c r="H2861" i="30"/>
  <c r="D2862" i="30"/>
  <c r="E2862" i="30"/>
  <c r="F2862" i="30"/>
  <c r="G2862" i="30"/>
  <c r="H2862" i="30"/>
  <c r="D2863" i="30"/>
  <c r="E2863" i="30"/>
  <c r="F2863" i="30"/>
  <c r="G2863" i="30"/>
  <c r="H2863" i="30"/>
  <c r="D2864" i="30"/>
  <c r="E2864" i="30"/>
  <c r="F2864" i="30"/>
  <c r="G2864" i="30"/>
  <c r="H2864" i="30"/>
  <c r="D2865" i="30"/>
  <c r="E2865" i="30"/>
  <c r="F2865" i="30"/>
  <c r="G2865" i="30"/>
  <c r="H2865" i="30"/>
  <c r="D2866" i="30"/>
  <c r="E2866" i="30"/>
  <c r="F2866" i="30"/>
  <c r="G2866" i="30"/>
  <c r="H2866" i="30"/>
  <c r="D2867" i="30"/>
  <c r="E2867" i="30"/>
  <c r="F2867" i="30"/>
  <c r="G2867" i="30"/>
  <c r="H2867" i="30"/>
  <c r="D2868" i="30"/>
  <c r="E2868" i="30"/>
  <c r="F2868" i="30"/>
  <c r="G2868" i="30"/>
  <c r="H2868" i="30"/>
  <c r="D2869" i="30"/>
  <c r="E2869" i="30"/>
  <c r="F2869" i="30"/>
  <c r="G2869" i="30"/>
  <c r="H2869" i="30"/>
  <c r="D2870" i="30"/>
  <c r="E2870" i="30"/>
  <c r="F2870" i="30"/>
  <c r="G2870" i="30"/>
  <c r="H2870" i="30"/>
  <c r="D2871" i="30"/>
  <c r="E2871" i="30"/>
  <c r="F2871" i="30"/>
  <c r="G2871" i="30"/>
  <c r="H2871" i="30"/>
  <c r="D2872" i="30"/>
  <c r="E2872" i="30"/>
  <c r="F2872" i="30"/>
  <c r="G2872" i="30"/>
  <c r="H2872" i="30"/>
  <c r="D2873" i="30"/>
  <c r="E2873" i="30"/>
  <c r="F2873" i="30"/>
  <c r="G2873" i="30"/>
  <c r="H2873" i="30"/>
  <c r="D2874" i="30"/>
  <c r="E2874" i="30"/>
  <c r="F2874" i="30"/>
  <c r="G2874" i="30"/>
  <c r="H2874" i="30"/>
  <c r="D2875" i="30"/>
  <c r="E2875" i="30"/>
  <c r="F2875" i="30"/>
  <c r="G2875" i="30"/>
  <c r="H2875" i="30"/>
  <c r="D2876" i="30"/>
  <c r="E2876" i="30"/>
  <c r="F2876" i="30"/>
  <c r="G2876" i="30"/>
  <c r="H2876" i="30"/>
  <c r="D2877" i="30"/>
  <c r="E2877" i="30"/>
  <c r="F2877" i="30"/>
  <c r="G2877" i="30"/>
  <c r="H2877" i="30"/>
  <c r="D2878" i="30"/>
  <c r="E2878" i="30"/>
  <c r="F2878" i="30"/>
  <c r="G2878" i="30"/>
  <c r="H2878" i="30"/>
  <c r="D2879" i="30"/>
  <c r="E2879" i="30"/>
  <c r="F2879" i="30"/>
  <c r="G2879" i="30"/>
  <c r="H2879" i="30"/>
  <c r="D2880" i="30"/>
  <c r="E2880" i="30"/>
  <c r="F2880" i="30"/>
  <c r="G2880" i="30"/>
  <c r="H2880" i="30"/>
  <c r="D2881" i="30"/>
  <c r="E2881" i="30"/>
  <c r="F2881" i="30"/>
  <c r="G2881" i="30"/>
  <c r="H2881" i="30"/>
  <c r="D2882" i="30"/>
  <c r="E2882" i="30"/>
  <c r="F2882" i="30"/>
  <c r="G2882" i="30"/>
  <c r="H2882" i="30"/>
  <c r="D2883" i="30"/>
  <c r="E2883" i="30"/>
  <c r="F2883" i="30"/>
  <c r="G2883" i="30"/>
  <c r="H2883" i="30"/>
  <c r="D2884" i="30"/>
  <c r="E2884" i="30"/>
  <c r="F2884" i="30"/>
  <c r="G2884" i="30"/>
  <c r="H2884" i="30"/>
  <c r="D2885" i="30"/>
  <c r="E2885" i="30"/>
  <c r="F2885" i="30"/>
  <c r="G2885" i="30"/>
  <c r="H2885" i="30"/>
  <c r="D2886" i="30"/>
  <c r="E2886" i="30"/>
  <c r="F2886" i="30"/>
  <c r="G2886" i="30"/>
  <c r="H2886" i="30"/>
  <c r="D2887" i="30"/>
  <c r="E2887" i="30"/>
  <c r="F2887" i="30"/>
  <c r="G2887" i="30"/>
  <c r="H2887" i="30"/>
  <c r="D2888" i="30"/>
  <c r="E2888" i="30"/>
  <c r="F2888" i="30"/>
  <c r="G2888" i="30"/>
  <c r="H2888" i="30"/>
  <c r="D2889" i="30"/>
  <c r="E2889" i="30"/>
  <c r="F2889" i="30"/>
  <c r="G2889" i="30"/>
  <c r="H2889" i="30"/>
  <c r="D2890" i="30"/>
  <c r="E2890" i="30"/>
  <c r="F2890" i="30"/>
  <c r="G2890" i="30"/>
  <c r="H2890" i="30"/>
  <c r="D2891" i="30"/>
  <c r="E2891" i="30"/>
  <c r="F2891" i="30"/>
  <c r="G2891" i="30"/>
  <c r="H2891" i="30"/>
  <c r="D2892" i="30"/>
  <c r="E2892" i="30"/>
  <c r="F2892" i="30"/>
  <c r="G2892" i="30"/>
  <c r="H2892" i="30"/>
  <c r="D2893" i="30"/>
  <c r="E2893" i="30"/>
  <c r="F2893" i="30"/>
  <c r="G2893" i="30"/>
  <c r="H2893" i="30"/>
  <c r="D2894" i="30"/>
  <c r="E2894" i="30"/>
  <c r="F2894" i="30"/>
  <c r="G2894" i="30"/>
  <c r="H2894" i="30"/>
  <c r="D2895" i="30"/>
  <c r="E2895" i="30"/>
  <c r="F2895" i="30"/>
  <c r="G2895" i="30"/>
  <c r="H2895" i="30"/>
  <c r="D2896" i="30"/>
  <c r="E2896" i="30"/>
  <c r="F2896" i="30"/>
  <c r="G2896" i="30"/>
  <c r="H2896" i="30"/>
  <c r="D2897" i="30"/>
  <c r="E2897" i="30"/>
  <c r="F2897" i="30"/>
  <c r="G2897" i="30"/>
  <c r="H2897" i="30"/>
  <c r="D2898" i="30"/>
  <c r="E2898" i="30"/>
  <c r="F2898" i="30"/>
  <c r="G2898" i="30"/>
  <c r="H2898" i="30"/>
  <c r="D2899" i="30"/>
  <c r="E2899" i="30"/>
  <c r="F2899" i="30"/>
  <c r="G2899" i="30"/>
  <c r="H2899" i="30"/>
  <c r="D2900" i="30"/>
  <c r="E2900" i="30"/>
  <c r="F2900" i="30"/>
  <c r="G2900" i="30"/>
  <c r="H2900" i="30"/>
  <c r="D2901" i="30"/>
  <c r="E2901" i="30"/>
  <c r="F2901" i="30"/>
  <c r="G2901" i="30"/>
  <c r="H2901" i="30"/>
  <c r="D2902" i="30"/>
  <c r="E2902" i="30"/>
  <c r="F2902" i="30"/>
  <c r="G2902" i="30"/>
  <c r="H2902" i="30"/>
  <c r="D2903" i="30"/>
  <c r="E2903" i="30"/>
  <c r="F2903" i="30"/>
  <c r="G2903" i="30"/>
  <c r="H2903" i="30"/>
  <c r="D2904" i="30"/>
  <c r="E2904" i="30"/>
  <c r="F2904" i="30"/>
  <c r="G2904" i="30"/>
  <c r="H2904" i="30"/>
  <c r="D2905" i="30"/>
  <c r="E2905" i="30"/>
  <c r="F2905" i="30"/>
  <c r="G2905" i="30"/>
  <c r="H2905" i="30"/>
  <c r="D2906" i="30"/>
  <c r="E2906" i="30"/>
  <c r="F2906" i="30"/>
  <c r="G2906" i="30"/>
  <c r="H2906" i="30"/>
  <c r="D2907" i="30"/>
  <c r="E2907" i="30"/>
  <c r="F2907" i="30"/>
  <c r="G2907" i="30"/>
  <c r="H2907" i="30"/>
  <c r="D2908" i="30"/>
  <c r="E2908" i="30"/>
  <c r="F2908" i="30"/>
  <c r="G2908" i="30"/>
  <c r="H2908" i="30"/>
  <c r="D2909" i="30"/>
  <c r="E2909" i="30"/>
  <c r="F2909" i="30"/>
  <c r="G2909" i="30"/>
  <c r="H2909" i="30"/>
  <c r="D2910" i="30"/>
  <c r="E2910" i="30"/>
  <c r="F2910" i="30"/>
  <c r="G2910" i="30"/>
  <c r="H2910" i="30"/>
  <c r="D2911" i="30"/>
  <c r="E2911" i="30"/>
  <c r="F2911" i="30"/>
  <c r="G2911" i="30"/>
  <c r="H2911" i="30"/>
  <c r="D2912" i="30"/>
  <c r="E2912" i="30"/>
  <c r="F2912" i="30"/>
  <c r="G2912" i="30"/>
  <c r="H2912" i="30"/>
  <c r="D2913" i="30"/>
  <c r="E2913" i="30"/>
  <c r="F2913" i="30"/>
  <c r="G2913" i="30"/>
  <c r="H2913" i="30"/>
  <c r="D2914" i="30"/>
  <c r="E2914" i="30"/>
  <c r="F2914" i="30"/>
  <c r="G2914" i="30"/>
  <c r="H2914" i="30"/>
  <c r="D2915" i="30"/>
  <c r="E2915" i="30"/>
  <c r="F2915" i="30"/>
  <c r="G2915" i="30"/>
  <c r="H2915" i="30"/>
  <c r="D2916" i="30"/>
  <c r="E2916" i="30"/>
  <c r="F2916" i="30"/>
  <c r="G2916" i="30"/>
  <c r="H2916" i="30"/>
  <c r="D2917" i="30"/>
  <c r="E2917" i="30"/>
  <c r="F2917" i="30"/>
  <c r="G2917" i="30"/>
  <c r="H2917" i="30"/>
  <c r="D2918" i="30"/>
  <c r="E2918" i="30"/>
  <c r="F2918" i="30"/>
  <c r="G2918" i="30"/>
  <c r="H2918" i="30"/>
  <c r="D2919" i="30"/>
  <c r="E2919" i="30"/>
  <c r="F2919" i="30"/>
  <c r="G2919" i="30"/>
  <c r="H2919" i="30"/>
  <c r="D2920" i="30"/>
  <c r="E2920" i="30"/>
  <c r="F2920" i="30"/>
  <c r="G2920" i="30"/>
  <c r="H2920" i="30"/>
  <c r="D2921" i="30"/>
  <c r="E2921" i="30"/>
  <c r="F2921" i="30"/>
  <c r="G2921" i="30"/>
  <c r="H2921" i="30"/>
  <c r="D2922" i="30"/>
  <c r="E2922" i="30"/>
  <c r="F2922" i="30"/>
  <c r="G2922" i="30"/>
  <c r="H2922" i="30"/>
  <c r="D2923" i="30"/>
  <c r="E2923" i="30"/>
  <c r="F2923" i="30"/>
  <c r="G2923" i="30"/>
  <c r="H2923" i="30"/>
  <c r="D2924" i="30"/>
  <c r="E2924" i="30"/>
  <c r="F2924" i="30"/>
  <c r="G2924" i="30"/>
  <c r="H2924" i="30"/>
  <c r="D2925" i="30"/>
  <c r="E2925" i="30"/>
  <c r="F2925" i="30"/>
  <c r="G2925" i="30"/>
  <c r="H2925" i="30"/>
  <c r="D2926" i="30"/>
  <c r="E2926" i="30"/>
  <c r="F2926" i="30"/>
  <c r="G2926" i="30"/>
  <c r="H2926" i="30"/>
  <c r="D2927" i="30"/>
  <c r="E2927" i="30"/>
  <c r="F2927" i="30"/>
  <c r="G2927" i="30"/>
  <c r="H2927" i="30"/>
  <c r="D2928" i="30"/>
  <c r="E2928" i="30"/>
  <c r="F2928" i="30"/>
  <c r="G2928" i="30"/>
  <c r="H2928" i="30"/>
  <c r="D2929" i="30"/>
  <c r="E2929" i="30"/>
  <c r="F2929" i="30"/>
  <c r="G2929" i="30"/>
  <c r="H2929" i="30"/>
  <c r="D2930" i="30"/>
  <c r="E2930" i="30"/>
  <c r="F2930" i="30"/>
  <c r="G2930" i="30"/>
  <c r="H2930" i="30"/>
  <c r="D2931" i="30"/>
  <c r="E2931" i="30"/>
  <c r="F2931" i="30"/>
  <c r="G2931" i="30"/>
  <c r="H2931" i="30"/>
  <c r="D2932" i="30"/>
  <c r="E2932" i="30"/>
  <c r="F2932" i="30"/>
  <c r="G2932" i="30"/>
  <c r="H2932" i="30"/>
  <c r="D2933" i="30"/>
  <c r="E2933" i="30"/>
  <c r="F2933" i="30"/>
  <c r="G2933" i="30"/>
  <c r="H2933" i="30"/>
  <c r="D2934" i="30"/>
  <c r="E2934" i="30"/>
  <c r="F2934" i="30"/>
  <c r="G2934" i="30"/>
  <c r="H2934" i="30"/>
  <c r="D2935" i="30"/>
  <c r="E2935" i="30"/>
  <c r="F2935" i="30"/>
  <c r="G2935" i="30"/>
  <c r="H2935" i="30"/>
  <c r="D2936" i="30"/>
  <c r="E2936" i="30"/>
  <c r="F2936" i="30"/>
  <c r="G2936" i="30"/>
  <c r="H2936" i="30"/>
  <c r="D2937" i="30"/>
  <c r="E2937" i="30"/>
  <c r="F2937" i="30"/>
  <c r="G2937" i="30"/>
  <c r="H2937" i="30"/>
  <c r="D2938" i="30"/>
  <c r="E2938" i="30"/>
  <c r="F2938" i="30"/>
  <c r="G2938" i="30"/>
  <c r="H2938" i="30"/>
  <c r="D2939" i="30"/>
  <c r="E2939" i="30"/>
  <c r="F2939" i="30"/>
  <c r="G2939" i="30"/>
  <c r="H2939" i="30"/>
  <c r="D2940" i="30"/>
  <c r="E2940" i="30"/>
  <c r="F2940" i="30"/>
  <c r="G2940" i="30"/>
  <c r="H2940" i="30"/>
  <c r="D2941" i="30"/>
  <c r="E2941" i="30"/>
  <c r="F2941" i="30"/>
  <c r="G2941" i="30"/>
  <c r="H2941" i="30"/>
  <c r="D2942" i="30"/>
  <c r="E2942" i="30"/>
  <c r="F2942" i="30"/>
  <c r="G2942" i="30"/>
  <c r="H2942" i="30"/>
  <c r="D2943" i="30"/>
  <c r="E2943" i="30"/>
  <c r="F2943" i="30"/>
  <c r="G2943" i="30"/>
  <c r="H2943" i="30"/>
  <c r="D2944" i="30"/>
  <c r="E2944" i="30"/>
  <c r="F2944" i="30"/>
  <c r="G2944" i="30"/>
  <c r="H2944" i="30"/>
  <c r="D2945" i="30"/>
  <c r="E2945" i="30"/>
  <c r="F2945" i="30"/>
  <c r="G2945" i="30"/>
  <c r="H2945" i="30"/>
  <c r="D2946" i="30"/>
  <c r="E2946" i="30"/>
  <c r="F2946" i="30"/>
  <c r="G2946" i="30"/>
  <c r="H2946" i="30"/>
  <c r="D2947" i="30"/>
  <c r="E2947" i="30"/>
  <c r="F2947" i="30"/>
  <c r="G2947" i="30"/>
  <c r="H2947" i="30"/>
  <c r="D2948" i="30"/>
  <c r="E2948" i="30"/>
  <c r="F2948" i="30"/>
  <c r="G2948" i="30"/>
  <c r="H2948" i="30"/>
  <c r="D2949" i="30"/>
  <c r="E2949" i="30"/>
  <c r="F2949" i="30"/>
  <c r="G2949" i="30"/>
  <c r="H2949" i="30"/>
  <c r="D2950" i="30"/>
  <c r="E2950" i="30"/>
  <c r="F2950" i="30"/>
  <c r="G2950" i="30"/>
  <c r="H2950" i="30"/>
  <c r="D2951" i="30"/>
  <c r="E2951" i="30"/>
  <c r="F2951" i="30"/>
  <c r="G2951" i="30"/>
  <c r="H2951" i="30"/>
  <c r="D2952" i="30"/>
  <c r="E2952" i="30"/>
  <c r="F2952" i="30"/>
  <c r="G2952" i="30"/>
  <c r="H2952" i="30"/>
  <c r="D2953" i="30"/>
  <c r="E2953" i="30"/>
  <c r="F2953" i="30"/>
  <c r="G2953" i="30"/>
  <c r="H2953" i="30"/>
  <c r="D2954" i="30"/>
  <c r="E2954" i="30"/>
  <c r="F2954" i="30"/>
  <c r="G2954" i="30"/>
  <c r="H2954" i="30"/>
  <c r="D2955" i="30"/>
  <c r="E2955" i="30"/>
  <c r="F2955" i="30"/>
  <c r="G2955" i="30"/>
  <c r="H2955" i="30"/>
  <c r="D2956" i="30"/>
  <c r="E2956" i="30"/>
  <c r="F2956" i="30"/>
  <c r="G2956" i="30"/>
  <c r="H2956" i="30"/>
  <c r="D2957" i="30"/>
  <c r="E2957" i="30"/>
  <c r="F2957" i="30"/>
  <c r="G2957" i="30"/>
  <c r="H2957" i="30"/>
  <c r="D2958" i="30"/>
  <c r="E2958" i="30"/>
  <c r="F2958" i="30"/>
  <c r="G2958" i="30"/>
  <c r="H2958" i="30"/>
  <c r="D2959" i="30"/>
  <c r="E2959" i="30"/>
  <c r="F2959" i="30"/>
  <c r="G2959" i="30"/>
  <c r="H2959" i="30"/>
  <c r="D2960" i="30"/>
  <c r="E2960" i="30"/>
  <c r="F2960" i="30"/>
  <c r="G2960" i="30"/>
  <c r="H2960" i="30"/>
  <c r="D2961" i="30"/>
  <c r="E2961" i="30"/>
  <c r="F2961" i="30"/>
  <c r="G2961" i="30"/>
  <c r="H2961" i="30"/>
  <c r="D2962" i="30"/>
  <c r="E2962" i="30"/>
  <c r="F2962" i="30"/>
  <c r="G2962" i="30"/>
  <c r="H2962" i="30"/>
  <c r="D2963" i="30"/>
  <c r="E2963" i="30"/>
  <c r="F2963" i="30"/>
  <c r="G2963" i="30"/>
  <c r="H2963" i="30"/>
  <c r="D2964" i="30"/>
  <c r="E2964" i="30"/>
  <c r="F2964" i="30"/>
  <c r="G2964" i="30"/>
  <c r="H2964" i="30"/>
  <c r="D2965" i="30"/>
  <c r="E2965" i="30"/>
  <c r="F2965" i="30"/>
  <c r="G2965" i="30"/>
  <c r="H2965" i="30"/>
  <c r="D2966" i="30"/>
  <c r="E2966" i="30"/>
  <c r="F2966" i="30"/>
  <c r="G2966" i="30"/>
  <c r="H2966" i="30"/>
  <c r="D2967" i="30"/>
  <c r="E2967" i="30"/>
  <c r="F2967" i="30"/>
  <c r="G2967" i="30"/>
  <c r="H2967" i="30"/>
  <c r="D2968" i="30"/>
  <c r="E2968" i="30"/>
  <c r="F2968" i="30"/>
  <c r="G2968" i="30"/>
  <c r="H2968" i="30"/>
  <c r="D2969" i="30"/>
  <c r="E2969" i="30"/>
  <c r="F2969" i="30"/>
  <c r="G2969" i="30"/>
  <c r="H2969" i="30"/>
  <c r="D2970" i="30"/>
  <c r="E2970" i="30"/>
  <c r="F2970" i="30"/>
  <c r="G2970" i="30"/>
  <c r="H2970" i="30"/>
  <c r="D2971" i="30"/>
  <c r="E2971" i="30"/>
  <c r="F2971" i="30"/>
  <c r="G2971" i="30"/>
  <c r="H2971" i="30"/>
  <c r="D2972" i="30"/>
  <c r="E2972" i="30"/>
  <c r="F2972" i="30"/>
  <c r="G2972" i="30"/>
  <c r="H2972" i="30"/>
  <c r="D2973" i="30"/>
  <c r="E2973" i="30"/>
  <c r="F2973" i="30"/>
  <c r="G2973" i="30"/>
  <c r="H2973" i="30"/>
  <c r="D2974" i="30"/>
  <c r="E2974" i="30"/>
  <c r="F2974" i="30"/>
  <c r="G2974" i="30"/>
  <c r="H2974" i="30"/>
  <c r="D2975" i="30"/>
  <c r="E2975" i="30"/>
  <c r="F2975" i="30"/>
  <c r="G2975" i="30"/>
  <c r="H2975" i="30"/>
  <c r="D2976" i="30"/>
  <c r="E2976" i="30"/>
  <c r="F2976" i="30"/>
  <c r="G2976" i="30"/>
  <c r="H2976" i="30"/>
  <c r="D2977" i="30"/>
  <c r="E2977" i="30"/>
  <c r="F2977" i="30"/>
  <c r="G2977" i="30"/>
  <c r="H2977" i="30"/>
  <c r="D2978" i="30"/>
  <c r="E2978" i="30"/>
  <c r="F2978" i="30"/>
  <c r="G2978" i="30"/>
  <c r="H2978" i="30"/>
  <c r="D2979" i="30"/>
  <c r="E2979" i="30"/>
  <c r="F2979" i="30"/>
  <c r="G2979" i="30"/>
  <c r="H2979" i="30"/>
  <c r="D2980" i="30"/>
  <c r="E2980" i="30"/>
  <c r="F2980" i="30"/>
  <c r="G2980" i="30"/>
  <c r="H2980" i="30"/>
  <c r="D2981" i="30"/>
  <c r="E2981" i="30"/>
  <c r="F2981" i="30"/>
  <c r="G2981" i="30"/>
  <c r="H2981" i="30"/>
  <c r="D2982" i="30"/>
  <c r="E2982" i="30"/>
  <c r="F2982" i="30"/>
  <c r="G2982" i="30"/>
  <c r="H2982" i="30"/>
  <c r="D2983" i="30"/>
  <c r="E2983" i="30"/>
  <c r="F2983" i="30"/>
  <c r="G2983" i="30"/>
  <c r="H2983" i="30"/>
  <c r="D2984" i="30"/>
  <c r="E2984" i="30"/>
  <c r="F2984" i="30"/>
  <c r="G2984" i="30"/>
  <c r="H2984" i="30"/>
  <c r="D2985" i="30"/>
  <c r="E2985" i="30"/>
  <c r="F2985" i="30"/>
  <c r="G2985" i="30"/>
  <c r="H2985" i="30"/>
  <c r="D2986" i="30"/>
  <c r="E2986" i="30"/>
  <c r="F2986" i="30"/>
  <c r="G2986" i="30"/>
  <c r="H2986" i="30"/>
  <c r="D2987" i="30"/>
  <c r="E2987" i="30"/>
  <c r="F2987" i="30"/>
  <c r="G2987" i="30"/>
  <c r="H2987" i="30"/>
  <c r="D2988" i="30"/>
  <c r="E2988" i="30"/>
  <c r="F2988" i="30"/>
  <c r="G2988" i="30"/>
  <c r="H2988" i="30"/>
  <c r="D2989" i="30"/>
  <c r="E2989" i="30"/>
  <c r="F2989" i="30"/>
  <c r="G2989" i="30"/>
  <c r="H2989" i="30"/>
  <c r="D2990" i="30"/>
  <c r="E2990" i="30"/>
  <c r="F2990" i="30"/>
  <c r="G2990" i="30"/>
  <c r="H2990" i="30"/>
  <c r="D2991" i="30"/>
  <c r="E2991" i="30"/>
  <c r="F2991" i="30"/>
  <c r="G2991" i="30"/>
  <c r="H2991" i="30"/>
  <c r="D2992" i="30"/>
  <c r="E2992" i="30"/>
  <c r="F2992" i="30"/>
  <c r="G2992" i="30"/>
  <c r="H2992" i="30"/>
  <c r="D2993" i="30"/>
  <c r="E2993" i="30"/>
  <c r="F2993" i="30"/>
  <c r="G2993" i="30"/>
  <c r="H2993" i="30"/>
  <c r="D2994" i="30"/>
  <c r="E2994" i="30"/>
  <c r="F2994" i="30"/>
  <c r="G2994" i="30"/>
  <c r="H2994" i="30"/>
  <c r="D2995" i="30"/>
  <c r="E2995" i="30"/>
  <c r="F2995" i="30"/>
  <c r="G2995" i="30"/>
  <c r="H2995" i="30"/>
  <c r="D2996" i="30"/>
  <c r="E2996" i="30"/>
  <c r="F2996" i="30"/>
  <c r="G2996" i="30"/>
  <c r="H2996" i="30"/>
  <c r="D2997" i="30"/>
  <c r="E2997" i="30"/>
  <c r="F2997" i="30"/>
  <c r="G2997" i="30"/>
  <c r="H2997" i="30"/>
  <c r="D2998" i="30"/>
  <c r="E2998" i="30"/>
  <c r="F2998" i="30"/>
  <c r="G2998" i="30"/>
  <c r="H2998" i="30"/>
  <c r="D2999" i="30"/>
  <c r="E2999" i="30"/>
  <c r="F2999" i="30"/>
  <c r="G2999" i="30"/>
  <c r="H2999" i="30"/>
  <c r="D3000" i="30"/>
  <c r="E3000" i="30"/>
  <c r="F3000" i="30"/>
  <c r="G3000" i="30"/>
  <c r="H3000" i="30"/>
  <c r="D3001" i="30"/>
  <c r="E3001" i="30"/>
  <c r="F3001" i="30"/>
  <c r="G3001" i="30"/>
  <c r="H3001" i="30"/>
  <c r="D3002" i="30"/>
  <c r="E3002" i="30"/>
  <c r="F3002" i="30"/>
  <c r="G3002" i="30"/>
  <c r="H3002" i="30"/>
  <c r="D3003" i="30"/>
  <c r="E3003" i="30"/>
  <c r="F3003" i="30"/>
  <c r="G3003" i="30"/>
  <c r="H3003" i="30"/>
  <c r="D3004" i="30"/>
  <c r="E3004" i="30"/>
  <c r="F3004" i="30"/>
  <c r="G3004" i="30"/>
  <c r="H3004" i="30"/>
  <c r="D3005" i="30"/>
  <c r="E3005" i="30"/>
  <c r="F3005" i="30"/>
  <c r="G3005" i="30"/>
  <c r="H3005" i="30"/>
  <c r="D3006" i="30"/>
  <c r="E3006" i="30"/>
  <c r="F3006" i="30"/>
  <c r="G3006" i="30"/>
  <c r="H3006" i="30"/>
  <c r="D3007" i="30"/>
  <c r="E3007" i="30"/>
  <c r="F3007" i="30"/>
  <c r="G3007" i="30"/>
  <c r="H3007" i="30"/>
  <c r="D3008" i="30"/>
  <c r="E3008" i="30"/>
  <c r="F3008" i="30"/>
  <c r="G3008" i="30"/>
  <c r="H3008" i="30"/>
  <c r="D3009" i="30"/>
  <c r="E3009" i="30"/>
  <c r="F3009" i="30"/>
  <c r="G3009" i="30"/>
  <c r="H3009" i="30"/>
  <c r="D3010" i="30"/>
  <c r="E3010" i="30"/>
  <c r="F3010" i="30"/>
  <c r="G3010" i="30"/>
  <c r="H3010" i="30"/>
  <c r="D3011" i="30"/>
  <c r="E3011" i="30"/>
  <c r="F3011" i="30"/>
  <c r="G3011" i="30"/>
  <c r="H3011" i="30"/>
  <c r="D3012" i="30"/>
  <c r="E3012" i="30"/>
  <c r="F3012" i="30"/>
  <c r="G3012" i="30"/>
  <c r="H3012" i="30"/>
  <c r="D3013" i="30"/>
  <c r="E3013" i="30"/>
  <c r="F3013" i="30"/>
  <c r="G3013" i="30"/>
  <c r="H3013" i="30"/>
  <c r="D3014" i="30"/>
  <c r="E3014" i="30"/>
  <c r="F3014" i="30"/>
  <c r="G3014" i="30"/>
  <c r="H3014" i="30"/>
  <c r="D3015" i="30"/>
  <c r="E3015" i="30"/>
  <c r="F3015" i="30"/>
  <c r="G3015" i="30"/>
  <c r="H3015" i="30"/>
  <c r="D3016" i="30"/>
  <c r="E3016" i="30"/>
  <c r="F3016" i="30"/>
  <c r="G3016" i="30"/>
  <c r="H3016" i="30"/>
  <c r="D3017" i="30"/>
  <c r="E3017" i="30"/>
  <c r="F3017" i="30"/>
  <c r="G3017" i="30"/>
  <c r="H3017" i="30"/>
  <c r="D3018" i="30"/>
  <c r="E3018" i="30"/>
  <c r="F3018" i="30"/>
  <c r="G3018" i="30"/>
  <c r="H3018" i="30"/>
  <c r="D3019" i="30"/>
  <c r="E3019" i="30"/>
  <c r="F3019" i="30"/>
  <c r="G3019" i="30"/>
  <c r="H3019" i="30"/>
  <c r="D3020" i="30"/>
  <c r="E3020" i="30"/>
  <c r="F3020" i="30"/>
  <c r="G3020" i="30"/>
  <c r="H3020" i="30"/>
  <c r="D3021" i="30"/>
  <c r="E3021" i="30"/>
  <c r="F3021" i="30"/>
  <c r="G3021" i="30"/>
  <c r="H3021" i="30"/>
  <c r="D3022" i="30"/>
  <c r="E3022" i="30"/>
  <c r="F3022" i="30"/>
  <c r="G3022" i="30"/>
  <c r="H3022" i="30"/>
  <c r="D3023" i="30"/>
  <c r="E3023" i="30"/>
  <c r="F3023" i="30"/>
  <c r="G3023" i="30"/>
  <c r="H3023" i="30"/>
  <c r="D3024" i="30"/>
  <c r="E3024" i="30"/>
  <c r="F3024" i="30"/>
  <c r="G3024" i="30"/>
  <c r="H3024" i="30"/>
  <c r="D3025" i="30"/>
  <c r="E3025" i="30"/>
  <c r="F3025" i="30"/>
  <c r="G3025" i="30"/>
  <c r="H3025" i="30"/>
  <c r="D3026" i="30"/>
  <c r="E3026" i="30"/>
  <c r="F3026" i="30"/>
  <c r="G3026" i="30"/>
  <c r="H3026" i="30"/>
  <c r="D3027" i="30"/>
  <c r="E3027" i="30"/>
  <c r="F3027" i="30"/>
  <c r="G3027" i="30"/>
  <c r="H3027" i="30"/>
  <c r="D3028" i="30"/>
  <c r="E3028" i="30"/>
  <c r="F3028" i="30"/>
  <c r="G3028" i="30"/>
  <c r="H3028" i="30"/>
  <c r="D3029" i="30"/>
  <c r="E3029" i="30"/>
  <c r="F3029" i="30"/>
  <c r="G3029" i="30"/>
  <c r="H3029" i="30"/>
  <c r="D3030" i="30"/>
  <c r="E3030" i="30"/>
  <c r="F3030" i="30"/>
  <c r="G3030" i="30"/>
  <c r="H3030" i="30"/>
  <c r="D3031" i="30"/>
  <c r="E3031" i="30"/>
  <c r="F3031" i="30"/>
  <c r="G3031" i="30"/>
  <c r="H3031" i="30"/>
  <c r="D3032" i="30"/>
  <c r="E3032" i="30"/>
  <c r="F3032" i="30"/>
  <c r="G3032" i="30"/>
  <c r="H3032" i="30"/>
  <c r="D3033" i="30"/>
  <c r="E3033" i="30"/>
  <c r="F3033" i="30"/>
  <c r="G3033" i="30"/>
  <c r="H3033" i="30"/>
  <c r="D3034" i="30"/>
  <c r="E3034" i="30"/>
  <c r="F3034" i="30"/>
  <c r="G3034" i="30"/>
  <c r="H3034" i="30"/>
  <c r="D3035" i="30"/>
  <c r="E3035" i="30"/>
  <c r="F3035" i="30"/>
  <c r="G3035" i="30"/>
  <c r="H3035" i="30"/>
  <c r="D3036" i="30"/>
  <c r="E3036" i="30"/>
  <c r="F3036" i="30"/>
  <c r="G3036" i="30"/>
  <c r="H3036" i="30"/>
  <c r="D3037" i="30"/>
  <c r="E3037" i="30"/>
  <c r="F3037" i="30"/>
  <c r="G3037" i="30"/>
  <c r="H3037" i="30"/>
  <c r="D3038" i="30"/>
  <c r="E3038" i="30"/>
  <c r="F3038" i="30"/>
  <c r="G3038" i="30"/>
  <c r="H3038" i="30"/>
  <c r="D3039" i="30"/>
  <c r="E3039" i="30"/>
  <c r="F3039" i="30"/>
  <c r="G3039" i="30"/>
  <c r="H3039" i="30"/>
  <c r="D3040" i="30"/>
  <c r="E3040" i="30"/>
  <c r="F3040" i="30"/>
  <c r="G3040" i="30"/>
  <c r="H3040" i="30"/>
  <c r="D3041" i="30"/>
  <c r="E3041" i="30"/>
  <c r="F3041" i="30"/>
  <c r="G3041" i="30"/>
  <c r="H3041" i="30"/>
  <c r="D3042" i="30"/>
  <c r="E3042" i="30"/>
  <c r="F3042" i="30"/>
  <c r="G3042" i="30"/>
  <c r="H3042" i="30"/>
  <c r="D3043" i="30"/>
  <c r="E3043" i="30"/>
  <c r="F3043" i="30"/>
  <c r="G3043" i="30"/>
  <c r="H3043" i="30"/>
  <c r="D3044" i="30"/>
  <c r="E3044" i="30"/>
  <c r="F3044" i="30"/>
  <c r="G3044" i="30"/>
  <c r="H3044" i="30"/>
  <c r="D3045" i="30"/>
  <c r="E3045" i="30"/>
  <c r="F3045" i="30"/>
  <c r="G3045" i="30"/>
  <c r="H3045" i="30"/>
  <c r="D3046" i="30"/>
  <c r="E3046" i="30"/>
  <c r="F3046" i="30"/>
  <c r="G3046" i="30"/>
  <c r="H3046" i="30"/>
  <c r="D3047" i="30"/>
  <c r="E3047" i="30"/>
  <c r="F3047" i="30"/>
  <c r="G3047" i="30"/>
  <c r="H3047" i="30"/>
  <c r="D3048" i="30"/>
  <c r="E3048" i="30"/>
  <c r="F3048" i="30"/>
  <c r="G3048" i="30"/>
  <c r="H3048" i="30"/>
  <c r="D3049" i="30"/>
  <c r="E3049" i="30"/>
  <c r="F3049" i="30"/>
  <c r="G3049" i="30"/>
  <c r="H3049" i="30"/>
  <c r="D3050" i="30"/>
  <c r="E3050" i="30"/>
  <c r="F3050" i="30"/>
  <c r="G3050" i="30"/>
  <c r="H3050" i="30"/>
  <c r="D3051" i="30"/>
  <c r="E3051" i="30"/>
  <c r="F3051" i="30"/>
  <c r="G3051" i="30"/>
  <c r="H3051" i="30"/>
  <c r="D3052" i="30"/>
  <c r="E3052" i="30"/>
  <c r="F3052" i="30"/>
  <c r="G3052" i="30"/>
  <c r="H3052" i="30"/>
  <c r="D3053" i="30"/>
  <c r="E3053" i="30"/>
  <c r="F3053" i="30"/>
  <c r="G3053" i="30"/>
  <c r="H3053" i="30"/>
  <c r="D3054" i="30"/>
  <c r="E3054" i="30"/>
  <c r="F3054" i="30"/>
  <c r="G3054" i="30"/>
  <c r="H3054" i="30"/>
  <c r="D3055" i="30"/>
  <c r="E3055" i="30"/>
  <c r="F3055" i="30"/>
  <c r="G3055" i="30"/>
  <c r="H3055" i="30"/>
  <c r="D3056" i="30"/>
  <c r="E3056" i="30"/>
  <c r="F3056" i="30"/>
  <c r="G3056" i="30"/>
  <c r="H3056" i="30"/>
  <c r="D3057" i="30"/>
  <c r="E3057" i="30"/>
  <c r="F3057" i="30"/>
  <c r="G3057" i="30"/>
  <c r="H3057" i="30"/>
  <c r="D3058" i="30"/>
  <c r="E3058" i="30"/>
  <c r="F3058" i="30"/>
  <c r="G3058" i="30"/>
  <c r="H3058" i="30"/>
  <c r="D3059" i="30"/>
  <c r="E3059" i="30"/>
  <c r="F3059" i="30"/>
  <c r="G3059" i="30"/>
  <c r="H3059" i="30"/>
  <c r="D3060" i="30"/>
  <c r="E3060" i="30"/>
  <c r="F3060" i="30"/>
  <c r="G3060" i="30"/>
  <c r="H3060" i="30"/>
  <c r="D3061" i="30"/>
  <c r="E3061" i="30"/>
  <c r="F3061" i="30"/>
  <c r="G3061" i="30"/>
  <c r="H3061" i="30"/>
  <c r="D3062" i="30"/>
  <c r="E3062" i="30"/>
  <c r="F3062" i="30"/>
  <c r="G3062" i="30"/>
  <c r="H3062" i="30"/>
  <c r="D3063" i="30"/>
  <c r="E3063" i="30"/>
  <c r="F3063" i="30"/>
  <c r="G3063" i="30"/>
  <c r="H3063" i="30"/>
  <c r="D3064" i="30"/>
  <c r="E3064" i="30"/>
  <c r="F3064" i="30"/>
  <c r="G3064" i="30"/>
  <c r="H3064" i="30"/>
  <c r="D3065" i="30"/>
  <c r="E3065" i="30"/>
  <c r="F3065" i="30"/>
  <c r="G3065" i="30"/>
  <c r="H3065" i="30"/>
  <c r="D3066" i="30"/>
  <c r="E3066" i="30"/>
  <c r="F3066" i="30"/>
  <c r="G3066" i="30"/>
  <c r="H3066" i="30"/>
  <c r="D3067" i="30"/>
  <c r="E3067" i="30"/>
  <c r="F3067" i="30"/>
  <c r="G3067" i="30"/>
  <c r="H3067" i="30"/>
  <c r="D3068" i="30"/>
  <c r="E3068" i="30"/>
  <c r="F3068" i="30"/>
  <c r="G3068" i="30"/>
  <c r="H3068" i="30"/>
  <c r="D3069" i="30"/>
  <c r="E3069" i="30"/>
  <c r="F3069" i="30"/>
  <c r="G3069" i="30"/>
  <c r="H3069" i="30"/>
  <c r="D3070" i="30"/>
  <c r="E3070" i="30"/>
  <c r="F3070" i="30"/>
  <c r="G3070" i="30"/>
  <c r="H3070" i="30"/>
  <c r="D3071" i="30"/>
  <c r="E3071" i="30"/>
  <c r="F3071" i="30"/>
  <c r="G3071" i="30"/>
  <c r="H3071" i="30"/>
  <c r="D3072" i="30"/>
  <c r="E3072" i="30"/>
  <c r="F3072" i="30"/>
  <c r="G3072" i="30"/>
  <c r="H3072" i="30"/>
  <c r="D3073" i="30"/>
  <c r="E3073" i="30"/>
  <c r="F3073" i="30"/>
  <c r="G3073" i="30"/>
  <c r="H3073" i="30"/>
  <c r="D3074" i="30"/>
  <c r="E3074" i="30"/>
  <c r="F3074" i="30"/>
  <c r="G3074" i="30"/>
  <c r="H3074" i="30"/>
  <c r="D3075" i="30"/>
  <c r="E3075" i="30"/>
  <c r="F3075" i="30"/>
  <c r="G3075" i="30"/>
  <c r="H3075" i="30"/>
  <c r="D3076" i="30"/>
  <c r="E3076" i="30"/>
  <c r="F3076" i="30"/>
  <c r="G3076" i="30"/>
  <c r="H3076" i="30"/>
  <c r="D3077" i="30"/>
  <c r="E3077" i="30"/>
  <c r="F3077" i="30"/>
  <c r="G3077" i="30"/>
  <c r="H3077" i="30"/>
  <c r="D3078" i="30"/>
  <c r="E3078" i="30"/>
  <c r="F3078" i="30"/>
  <c r="G3078" i="30"/>
  <c r="H3078" i="30"/>
  <c r="D3079" i="30"/>
  <c r="E3079" i="30"/>
  <c r="F3079" i="30"/>
  <c r="G3079" i="30"/>
  <c r="H3079" i="30"/>
  <c r="D3080" i="30"/>
  <c r="E3080" i="30"/>
  <c r="F3080" i="30"/>
  <c r="G3080" i="30"/>
  <c r="H3080" i="30"/>
  <c r="D3081" i="30"/>
  <c r="E3081" i="30"/>
  <c r="F3081" i="30"/>
  <c r="G3081" i="30"/>
  <c r="H3081" i="30"/>
  <c r="D3082" i="30"/>
  <c r="E3082" i="30"/>
  <c r="F3082" i="30"/>
  <c r="G3082" i="30"/>
  <c r="H3082" i="30"/>
  <c r="D3083" i="30"/>
  <c r="E3083" i="30"/>
  <c r="F3083" i="30"/>
  <c r="G3083" i="30"/>
  <c r="H3083" i="30"/>
  <c r="D3084" i="30"/>
  <c r="E3084" i="30"/>
  <c r="F3084" i="30"/>
  <c r="G3084" i="30"/>
  <c r="H3084" i="30"/>
  <c r="D3085" i="30"/>
  <c r="E3085" i="30"/>
  <c r="F3085" i="30"/>
  <c r="G3085" i="30"/>
  <c r="H3085" i="30"/>
  <c r="D3086" i="30"/>
  <c r="E3086" i="30"/>
  <c r="F3086" i="30"/>
  <c r="G3086" i="30"/>
  <c r="H3086" i="30"/>
  <c r="D3087" i="30"/>
  <c r="E3087" i="30"/>
  <c r="F3087" i="30"/>
  <c r="G3087" i="30"/>
  <c r="H3087" i="30"/>
  <c r="D3088" i="30"/>
  <c r="E3088" i="30"/>
  <c r="F3088" i="30"/>
  <c r="G3088" i="30"/>
  <c r="H3088" i="30"/>
  <c r="D3089" i="30"/>
  <c r="E3089" i="30"/>
  <c r="F3089" i="30"/>
  <c r="G3089" i="30"/>
  <c r="H3089" i="30"/>
  <c r="D3090" i="30"/>
  <c r="E3090" i="30"/>
  <c r="F3090" i="30"/>
  <c r="G3090" i="30"/>
  <c r="H3090" i="30"/>
  <c r="D3091" i="30"/>
  <c r="E3091" i="30"/>
  <c r="F3091" i="30"/>
  <c r="G3091" i="30"/>
  <c r="H3091" i="30"/>
  <c r="D3092" i="30"/>
  <c r="E3092" i="30"/>
  <c r="F3092" i="30"/>
  <c r="G3092" i="30"/>
  <c r="H3092" i="30"/>
  <c r="D3093" i="30"/>
  <c r="E3093" i="30"/>
  <c r="F3093" i="30"/>
  <c r="G3093" i="30"/>
  <c r="H3093" i="30"/>
  <c r="D3094" i="30"/>
  <c r="E3094" i="30"/>
  <c r="F3094" i="30"/>
  <c r="G3094" i="30"/>
  <c r="H3094" i="30"/>
  <c r="D3095" i="30"/>
  <c r="E3095" i="30"/>
  <c r="F3095" i="30"/>
  <c r="G3095" i="30"/>
  <c r="H3095" i="30"/>
  <c r="D3096" i="30"/>
  <c r="E3096" i="30"/>
  <c r="F3096" i="30"/>
  <c r="G3096" i="30"/>
  <c r="H3096" i="30"/>
  <c r="D3097" i="30"/>
  <c r="E3097" i="30"/>
  <c r="F3097" i="30"/>
  <c r="G3097" i="30"/>
  <c r="H3097" i="30"/>
  <c r="D3098" i="30"/>
  <c r="E3098" i="30"/>
  <c r="F3098" i="30"/>
  <c r="G3098" i="30"/>
  <c r="H3098" i="30"/>
  <c r="D3099" i="30"/>
  <c r="E3099" i="30"/>
  <c r="F3099" i="30"/>
  <c r="G3099" i="30"/>
  <c r="H3099" i="30"/>
  <c r="D3100" i="30"/>
  <c r="E3100" i="30"/>
  <c r="F3100" i="30"/>
  <c r="G3100" i="30"/>
  <c r="H3100" i="30"/>
  <c r="D3101" i="30"/>
  <c r="E3101" i="30"/>
  <c r="F3101" i="30"/>
  <c r="G3101" i="30"/>
  <c r="H3101" i="30"/>
  <c r="D3102" i="30"/>
  <c r="E3102" i="30"/>
  <c r="F3102" i="30"/>
  <c r="G3102" i="30"/>
  <c r="H3102" i="30"/>
  <c r="D3103" i="30"/>
  <c r="E3103" i="30"/>
  <c r="F3103" i="30"/>
  <c r="G3103" i="30"/>
  <c r="H3103" i="30"/>
  <c r="D3104" i="30"/>
  <c r="E3104" i="30"/>
  <c r="F3104" i="30"/>
  <c r="G3104" i="30"/>
  <c r="H3104" i="30"/>
  <c r="D3105" i="30"/>
  <c r="E3105" i="30"/>
  <c r="F3105" i="30"/>
  <c r="G3105" i="30"/>
  <c r="H3105" i="30"/>
  <c r="D3106" i="30"/>
  <c r="E3106" i="30"/>
  <c r="F3106" i="30"/>
  <c r="G3106" i="30"/>
  <c r="H3106" i="30"/>
  <c r="D3107" i="30"/>
  <c r="E3107" i="30"/>
  <c r="F3107" i="30"/>
  <c r="G3107" i="30"/>
  <c r="H3107" i="30"/>
  <c r="D3108" i="30"/>
  <c r="E3108" i="30"/>
  <c r="F3108" i="30"/>
  <c r="G3108" i="30"/>
  <c r="H3108" i="30"/>
  <c r="D3109" i="30"/>
  <c r="E3109" i="30"/>
  <c r="F3109" i="30"/>
  <c r="G3109" i="30"/>
  <c r="H3109" i="30"/>
  <c r="D3110" i="30"/>
  <c r="E3110" i="30"/>
  <c r="F3110" i="30"/>
  <c r="G3110" i="30"/>
  <c r="H3110" i="30"/>
  <c r="D3111" i="30"/>
  <c r="E3111" i="30"/>
  <c r="F3111" i="30"/>
  <c r="G3111" i="30"/>
  <c r="H3111" i="30"/>
  <c r="D3112" i="30"/>
  <c r="E3112" i="30"/>
  <c r="F3112" i="30"/>
  <c r="G3112" i="30"/>
  <c r="H3112" i="30"/>
  <c r="D3113" i="30"/>
  <c r="E3113" i="30"/>
  <c r="F3113" i="30"/>
  <c r="G3113" i="30"/>
  <c r="H3113" i="30"/>
  <c r="D3114" i="30"/>
  <c r="E3114" i="30"/>
  <c r="F3114" i="30"/>
  <c r="G3114" i="30"/>
  <c r="H3114" i="30"/>
  <c r="D3115" i="30"/>
  <c r="E3115" i="30"/>
  <c r="F3115" i="30"/>
  <c r="G3115" i="30"/>
  <c r="H3115" i="30"/>
  <c r="D3116" i="30"/>
  <c r="E3116" i="30"/>
  <c r="F3116" i="30"/>
  <c r="G3116" i="30"/>
  <c r="H3116" i="30"/>
  <c r="D3117" i="30"/>
  <c r="E3117" i="30"/>
  <c r="F3117" i="30"/>
  <c r="G3117" i="30"/>
  <c r="H3117" i="30"/>
  <c r="D3118" i="30"/>
  <c r="E3118" i="30"/>
  <c r="F3118" i="30"/>
  <c r="G3118" i="30"/>
  <c r="H3118" i="30"/>
  <c r="D3119" i="30"/>
  <c r="E3119" i="30"/>
  <c r="F3119" i="30"/>
  <c r="G3119" i="30"/>
  <c r="H3119" i="30"/>
  <c r="D3120" i="30"/>
  <c r="E3120" i="30"/>
  <c r="F3120" i="30"/>
  <c r="G3120" i="30"/>
  <c r="H3120" i="30"/>
  <c r="D3121" i="30"/>
  <c r="E3121" i="30"/>
  <c r="F3121" i="30"/>
  <c r="G3121" i="30"/>
  <c r="H3121" i="30"/>
  <c r="D3122" i="30"/>
  <c r="E3122" i="30"/>
  <c r="F3122" i="30"/>
  <c r="G3122" i="30"/>
  <c r="H3122" i="30"/>
  <c r="D3123" i="30"/>
  <c r="E3123" i="30"/>
  <c r="F3123" i="30"/>
  <c r="G3123" i="30"/>
  <c r="H3123" i="30"/>
  <c r="D3124" i="30"/>
  <c r="E3124" i="30"/>
  <c r="F3124" i="30"/>
  <c r="G3124" i="30"/>
  <c r="H3124" i="30"/>
  <c r="D3125" i="30"/>
  <c r="E3125" i="30"/>
  <c r="F3125" i="30"/>
  <c r="G3125" i="30"/>
  <c r="H3125" i="30"/>
  <c r="D3126" i="30"/>
  <c r="E3126" i="30"/>
  <c r="F3126" i="30"/>
  <c r="G3126" i="30"/>
  <c r="H3126" i="30"/>
  <c r="D3127" i="30"/>
  <c r="E3127" i="30"/>
  <c r="F3127" i="30"/>
  <c r="G3127" i="30"/>
  <c r="H3127" i="30"/>
  <c r="D3128" i="30"/>
  <c r="E3128" i="30"/>
  <c r="F3128" i="30"/>
  <c r="G3128" i="30"/>
  <c r="H3128" i="30"/>
  <c r="D3129" i="30"/>
  <c r="E3129" i="30"/>
  <c r="F3129" i="30"/>
  <c r="G3129" i="30"/>
  <c r="H3129" i="30"/>
  <c r="D3130" i="30"/>
  <c r="E3130" i="30"/>
  <c r="F3130" i="30"/>
  <c r="G3130" i="30"/>
  <c r="H3130" i="30"/>
  <c r="D3131" i="30"/>
  <c r="E3131" i="30"/>
  <c r="F3131" i="30"/>
  <c r="G3131" i="30"/>
  <c r="H3131" i="30"/>
  <c r="D3132" i="30"/>
  <c r="E3132" i="30"/>
  <c r="F3132" i="30"/>
  <c r="G3132" i="30"/>
  <c r="H3132" i="30"/>
  <c r="D3133" i="30"/>
  <c r="E3133" i="30"/>
  <c r="F3133" i="30"/>
  <c r="G3133" i="30"/>
  <c r="H3133" i="30"/>
  <c r="D3134" i="30"/>
  <c r="E3134" i="30"/>
  <c r="F3134" i="30"/>
  <c r="G3134" i="30"/>
  <c r="H3134" i="30"/>
  <c r="D3135" i="30"/>
  <c r="E3135" i="30"/>
  <c r="F3135" i="30"/>
  <c r="G3135" i="30"/>
  <c r="H3135" i="30"/>
  <c r="D3136" i="30"/>
  <c r="E3136" i="30"/>
  <c r="F3136" i="30"/>
  <c r="G3136" i="30"/>
  <c r="H3136" i="30"/>
  <c r="D3137" i="30"/>
  <c r="E3137" i="30"/>
  <c r="F3137" i="30"/>
  <c r="G3137" i="30"/>
  <c r="H3137" i="30"/>
  <c r="D3138" i="30"/>
  <c r="E3138" i="30"/>
  <c r="F3138" i="30"/>
  <c r="G3138" i="30"/>
  <c r="H3138" i="30"/>
  <c r="D3139" i="30"/>
  <c r="E3139" i="30"/>
  <c r="F3139" i="30"/>
  <c r="G3139" i="30"/>
  <c r="H3139" i="30"/>
  <c r="D3140" i="30"/>
  <c r="E3140" i="30"/>
  <c r="F3140" i="30"/>
  <c r="G3140" i="30"/>
  <c r="H3140" i="30"/>
  <c r="D3141" i="30"/>
  <c r="E3141" i="30"/>
  <c r="F3141" i="30"/>
  <c r="G3141" i="30"/>
  <c r="H3141" i="30"/>
  <c r="D3142" i="30"/>
  <c r="E3142" i="30"/>
  <c r="F3142" i="30"/>
  <c r="G3142" i="30"/>
  <c r="H3142" i="30"/>
  <c r="D3143" i="30"/>
  <c r="E3143" i="30"/>
  <c r="F3143" i="30"/>
  <c r="G3143" i="30"/>
  <c r="H3143" i="30"/>
  <c r="D3144" i="30"/>
  <c r="E3144" i="30"/>
  <c r="F3144" i="30"/>
  <c r="G3144" i="30"/>
  <c r="H3144" i="30"/>
  <c r="D3145" i="30"/>
  <c r="E3145" i="30"/>
  <c r="F3145" i="30"/>
  <c r="G3145" i="30"/>
  <c r="H3145" i="30"/>
  <c r="D3146" i="30"/>
  <c r="E3146" i="30"/>
  <c r="F3146" i="30"/>
  <c r="G3146" i="30"/>
  <c r="H3146" i="30"/>
  <c r="D3147" i="30"/>
  <c r="E3147" i="30"/>
  <c r="F3147" i="30"/>
  <c r="G3147" i="30"/>
  <c r="H3147" i="30"/>
  <c r="D3148" i="30"/>
  <c r="E3148" i="30"/>
  <c r="F3148" i="30"/>
  <c r="G3148" i="30"/>
  <c r="H3148" i="30"/>
  <c r="D3149" i="30"/>
  <c r="E3149" i="30"/>
  <c r="F3149" i="30"/>
  <c r="G3149" i="30"/>
  <c r="H3149" i="30"/>
  <c r="D3150" i="30"/>
  <c r="E3150" i="30"/>
  <c r="F3150" i="30"/>
  <c r="G3150" i="30"/>
  <c r="H3150" i="30"/>
  <c r="D3151" i="30"/>
  <c r="E3151" i="30"/>
  <c r="F3151" i="30"/>
  <c r="G3151" i="30"/>
  <c r="H3151" i="30"/>
  <c r="D3152" i="30"/>
  <c r="E3152" i="30"/>
  <c r="F3152" i="30"/>
  <c r="G3152" i="30"/>
  <c r="H3152" i="30"/>
  <c r="D3153" i="30"/>
  <c r="E3153" i="30"/>
  <c r="F3153" i="30"/>
  <c r="G3153" i="30"/>
  <c r="H3153" i="30"/>
  <c r="D3154" i="30"/>
  <c r="E3154" i="30"/>
  <c r="F3154" i="30"/>
  <c r="G3154" i="30"/>
  <c r="H3154" i="30"/>
  <c r="D3155" i="30"/>
  <c r="E3155" i="30"/>
  <c r="F3155" i="30"/>
  <c r="G3155" i="30"/>
  <c r="H3155" i="30"/>
  <c r="D3156" i="30"/>
  <c r="E3156" i="30"/>
  <c r="F3156" i="30"/>
  <c r="G3156" i="30"/>
  <c r="H3156" i="30"/>
  <c r="D3157" i="30"/>
  <c r="E3157" i="30"/>
  <c r="F3157" i="30"/>
  <c r="G3157" i="30"/>
  <c r="H3157" i="30"/>
  <c r="D3158" i="30"/>
  <c r="E3158" i="30"/>
  <c r="F3158" i="30"/>
  <c r="G3158" i="30"/>
  <c r="H3158" i="30"/>
  <c r="D3159" i="30"/>
  <c r="E3159" i="30"/>
  <c r="F3159" i="30"/>
  <c r="G3159" i="30"/>
  <c r="H3159" i="30"/>
  <c r="D3160" i="30"/>
  <c r="E3160" i="30"/>
  <c r="F3160" i="30"/>
  <c r="G3160" i="30"/>
  <c r="H3160" i="30"/>
  <c r="D3161" i="30"/>
  <c r="E3161" i="30"/>
  <c r="F3161" i="30"/>
  <c r="G3161" i="30"/>
  <c r="H3161" i="30"/>
  <c r="D3162" i="30"/>
  <c r="E3162" i="30"/>
  <c r="F3162" i="30"/>
  <c r="G3162" i="30"/>
  <c r="H3162" i="30"/>
  <c r="D3163" i="30"/>
  <c r="E3163" i="30"/>
  <c r="F3163" i="30"/>
  <c r="G3163" i="30"/>
  <c r="H3163" i="30"/>
  <c r="D3164" i="30"/>
  <c r="E3164" i="30"/>
  <c r="F3164" i="30"/>
  <c r="G3164" i="30"/>
  <c r="H3164" i="30"/>
  <c r="D3165" i="30"/>
  <c r="E3165" i="30"/>
  <c r="F3165" i="30"/>
  <c r="G3165" i="30"/>
  <c r="H3165" i="30"/>
  <c r="D3166" i="30"/>
  <c r="E3166" i="30"/>
  <c r="F3166" i="30"/>
  <c r="G3166" i="30"/>
  <c r="H3166" i="30"/>
  <c r="D3167" i="30"/>
  <c r="E3167" i="30"/>
  <c r="F3167" i="30"/>
  <c r="G3167" i="30"/>
  <c r="H3167" i="30"/>
  <c r="D3168" i="30"/>
  <c r="E3168" i="30"/>
  <c r="F3168" i="30"/>
  <c r="G3168" i="30"/>
  <c r="H3168" i="30"/>
  <c r="D3169" i="30"/>
  <c r="E3169" i="30"/>
  <c r="F3169" i="30"/>
  <c r="G3169" i="30"/>
  <c r="H3169" i="30"/>
  <c r="D3170" i="30"/>
  <c r="E3170" i="30"/>
  <c r="F3170" i="30"/>
  <c r="G3170" i="30"/>
  <c r="H3170" i="30"/>
  <c r="D3171" i="30"/>
  <c r="E3171" i="30"/>
  <c r="F3171" i="30"/>
  <c r="G3171" i="30"/>
  <c r="H3171" i="30"/>
  <c r="D3172" i="30"/>
  <c r="E3172" i="30"/>
  <c r="F3172" i="30"/>
  <c r="G3172" i="30"/>
  <c r="H3172" i="30"/>
  <c r="D3173" i="30"/>
  <c r="E3173" i="30"/>
  <c r="F3173" i="30"/>
  <c r="G3173" i="30"/>
  <c r="H3173" i="30"/>
  <c r="D3174" i="30"/>
  <c r="E3174" i="30"/>
  <c r="F3174" i="30"/>
  <c r="G3174" i="30"/>
  <c r="H3174" i="30"/>
  <c r="D3175" i="30"/>
  <c r="E3175" i="30"/>
  <c r="F3175" i="30"/>
  <c r="G3175" i="30"/>
  <c r="H3175" i="30"/>
  <c r="D3176" i="30"/>
  <c r="E3176" i="30"/>
  <c r="F3176" i="30"/>
  <c r="G3176" i="30"/>
  <c r="H3176" i="30"/>
  <c r="D3177" i="30"/>
  <c r="E3177" i="30"/>
  <c r="F3177" i="30"/>
  <c r="G3177" i="30"/>
  <c r="H3177" i="30"/>
  <c r="D3178" i="30"/>
  <c r="E3178" i="30"/>
  <c r="F3178" i="30"/>
  <c r="G3178" i="30"/>
  <c r="H3178" i="30"/>
  <c r="D3179" i="30"/>
  <c r="E3179" i="30"/>
  <c r="F3179" i="30"/>
  <c r="G3179" i="30"/>
  <c r="H3179" i="30"/>
  <c r="D3180" i="30"/>
  <c r="E3180" i="30"/>
  <c r="F3180" i="30"/>
  <c r="G3180" i="30"/>
  <c r="H3180" i="30"/>
  <c r="D3181" i="30"/>
  <c r="E3181" i="30"/>
  <c r="F3181" i="30"/>
  <c r="G3181" i="30"/>
  <c r="H3181" i="30"/>
  <c r="D3182" i="30"/>
  <c r="E3182" i="30"/>
  <c r="F3182" i="30"/>
  <c r="G3182" i="30"/>
  <c r="H3182" i="30"/>
  <c r="D3183" i="30"/>
  <c r="E3183" i="30"/>
  <c r="F3183" i="30"/>
  <c r="G3183" i="30"/>
  <c r="H3183" i="30"/>
  <c r="D3184" i="30"/>
  <c r="E3184" i="30"/>
  <c r="F3184" i="30"/>
  <c r="G3184" i="30"/>
  <c r="H3184" i="30"/>
  <c r="D3185" i="30"/>
  <c r="E3185" i="30"/>
  <c r="F3185" i="30"/>
  <c r="G3185" i="30"/>
  <c r="H3185" i="30"/>
  <c r="D3186" i="30"/>
  <c r="E3186" i="30"/>
  <c r="F3186" i="30"/>
  <c r="G3186" i="30"/>
  <c r="H3186" i="30"/>
  <c r="D3187" i="30"/>
  <c r="E3187" i="30"/>
  <c r="F3187" i="30"/>
  <c r="G3187" i="30"/>
  <c r="H3187" i="30"/>
  <c r="D3188" i="30"/>
  <c r="E3188" i="30"/>
  <c r="F3188" i="30"/>
  <c r="G3188" i="30"/>
  <c r="H3188" i="30"/>
  <c r="D3189" i="30"/>
  <c r="E3189" i="30"/>
  <c r="F3189" i="30"/>
  <c r="G3189" i="30"/>
  <c r="H3189" i="30"/>
  <c r="D3190" i="30"/>
  <c r="E3190" i="30"/>
  <c r="F3190" i="30"/>
  <c r="G3190" i="30"/>
  <c r="H3190" i="30"/>
  <c r="D3191" i="30"/>
  <c r="E3191" i="30"/>
  <c r="F3191" i="30"/>
  <c r="G3191" i="30"/>
  <c r="H3191" i="30"/>
  <c r="D3192" i="30"/>
  <c r="E3192" i="30"/>
  <c r="F3192" i="30"/>
  <c r="G3192" i="30"/>
  <c r="H3192" i="30"/>
  <c r="D3193" i="30"/>
  <c r="E3193" i="30"/>
  <c r="F3193" i="30"/>
  <c r="G3193" i="30"/>
  <c r="H3193" i="30"/>
  <c r="D3194" i="30"/>
  <c r="E3194" i="30"/>
  <c r="F3194" i="30"/>
  <c r="G3194" i="30"/>
  <c r="H3194" i="30"/>
  <c r="D3195" i="30"/>
  <c r="E3195" i="30"/>
  <c r="F3195" i="30"/>
  <c r="G3195" i="30"/>
  <c r="H3195" i="30"/>
  <c r="D3196" i="30"/>
  <c r="E3196" i="30"/>
  <c r="F3196" i="30"/>
  <c r="G3196" i="30"/>
  <c r="H3196" i="30"/>
  <c r="D3197" i="30"/>
  <c r="E3197" i="30"/>
  <c r="F3197" i="30"/>
  <c r="G3197" i="30"/>
  <c r="H3197" i="30"/>
  <c r="D3198" i="30"/>
  <c r="E3198" i="30"/>
  <c r="F3198" i="30"/>
  <c r="G3198" i="30"/>
  <c r="H3198" i="30"/>
  <c r="D3199" i="30"/>
  <c r="E3199" i="30"/>
  <c r="F3199" i="30"/>
  <c r="G3199" i="30"/>
  <c r="H3199" i="30"/>
  <c r="D3200" i="30"/>
  <c r="E3200" i="30"/>
  <c r="F3200" i="30"/>
  <c r="G3200" i="30"/>
  <c r="H3200" i="30"/>
  <c r="D3201" i="30"/>
  <c r="E3201" i="30"/>
  <c r="F3201" i="30"/>
  <c r="G3201" i="30"/>
  <c r="H3201" i="30"/>
  <c r="D3202" i="30"/>
  <c r="E3202" i="30"/>
  <c r="F3202" i="30"/>
  <c r="G3202" i="30"/>
  <c r="H3202" i="30"/>
  <c r="D3203" i="30"/>
  <c r="E3203" i="30"/>
  <c r="F3203" i="30"/>
  <c r="G3203" i="30"/>
  <c r="H3203" i="30"/>
  <c r="D3204" i="30"/>
  <c r="E3204" i="30"/>
  <c r="F3204" i="30"/>
  <c r="G3204" i="30"/>
  <c r="H3204" i="30"/>
  <c r="D3205" i="30"/>
  <c r="E3205" i="30"/>
  <c r="F3205" i="30"/>
  <c r="G3205" i="30"/>
  <c r="H3205" i="30"/>
  <c r="D3206" i="30"/>
  <c r="E3206" i="30"/>
  <c r="F3206" i="30"/>
  <c r="G3206" i="30"/>
  <c r="H3206" i="30"/>
  <c r="D3207" i="30"/>
  <c r="E3207" i="30"/>
  <c r="F3207" i="30"/>
  <c r="G3207" i="30"/>
  <c r="H3207" i="30"/>
  <c r="D3208" i="30"/>
  <c r="E3208" i="30"/>
  <c r="F3208" i="30"/>
  <c r="G3208" i="30"/>
  <c r="H3208" i="30"/>
  <c r="D3209" i="30"/>
  <c r="E3209" i="30"/>
  <c r="F3209" i="30"/>
  <c r="G3209" i="30"/>
  <c r="H3209" i="30"/>
  <c r="D3210" i="30"/>
  <c r="E3210" i="30"/>
  <c r="F3210" i="30"/>
  <c r="G3210" i="30"/>
  <c r="H3210" i="30"/>
  <c r="D3211" i="30"/>
  <c r="E3211" i="30"/>
  <c r="F3211" i="30"/>
  <c r="G3211" i="30"/>
  <c r="H3211" i="30"/>
  <c r="D3212" i="30"/>
  <c r="E3212" i="30"/>
  <c r="F3212" i="30"/>
  <c r="G3212" i="30"/>
  <c r="H3212" i="30"/>
  <c r="D3213" i="30"/>
  <c r="E3213" i="30"/>
  <c r="F3213" i="30"/>
  <c r="G3213" i="30"/>
  <c r="H3213" i="30"/>
  <c r="D3214" i="30"/>
  <c r="E3214" i="30"/>
  <c r="F3214" i="30"/>
  <c r="G3214" i="30"/>
  <c r="H3214" i="30"/>
  <c r="D3215" i="30"/>
  <c r="E3215" i="30"/>
  <c r="F3215" i="30"/>
  <c r="G3215" i="30"/>
  <c r="H3215" i="30"/>
  <c r="D3216" i="30"/>
  <c r="E3216" i="30"/>
  <c r="F3216" i="30"/>
  <c r="G3216" i="30"/>
  <c r="H3216" i="30"/>
  <c r="D3217" i="30"/>
  <c r="E3217" i="30"/>
  <c r="F3217" i="30"/>
  <c r="G3217" i="30"/>
  <c r="H3217" i="30"/>
  <c r="D3218" i="30"/>
  <c r="E3218" i="30"/>
  <c r="F3218" i="30"/>
  <c r="G3218" i="30"/>
  <c r="H3218" i="30"/>
  <c r="D3219" i="30"/>
  <c r="E3219" i="30"/>
  <c r="F3219" i="30"/>
  <c r="G3219" i="30"/>
  <c r="H3219" i="30"/>
  <c r="D3220" i="30"/>
  <c r="E3220" i="30"/>
  <c r="F3220" i="30"/>
  <c r="G3220" i="30"/>
  <c r="H3220" i="30"/>
  <c r="D3221" i="30"/>
  <c r="E3221" i="30"/>
  <c r="F3221" i="30"/>
  <c r="G3221" i="30"/>
  <c r="H3221" i="30"/>
  <c r="D3222" i="30"/>
  <c r="E3222" i="30"/>
  <c r="F3222" i="30"/>
  <c r="G3222" i="30"/>
  <c r="H3222" i="30"/>
  <c r="D3223" i="30"/>
  <c r="E3223" i="30"/>
  <c r="F3223" i="30"/>
  <c r="G3223" i="30"/>
  <c r="H3223" i="30"/>
  <c r="D3224" i="30"/>
  <c r="E3224" i="30"/>
  <c r="F3224" i="30"/>
  <c r="G3224" i="30"/>
  <c r="H3224" i="30"/>
  <c r="D3225" i="30"/>
  <c r="E3225" i="30"/>
  <c r="F3225" i="30"/>
  <c r="G3225" i="30"/>
  <c r="H3225" i="30"/>
  <c r="D3226" i="30"/>
  <c r="E3226" i="30"/>
  <c r="F3226" i="30"/>
  <c r="G3226" i="30"/>
  <c r="H3226" i="30"/>
  <c r="D3227" i="30"/>
  <c r="E3227" i="30"/>
  <c r="F3227" i="30"/>
  <c r="G3227" i="30"/>
  <c r="H3227" i="30"/>
  <c r="D3228" i="30"/>
  <c r="E3228" i="30"/>
  <c r="F3228" i="30"/>
  <c r="G3228" i="30"/>
  <c r="H3228" i="30"/>
  <c r="D3229" i="30"/>
  <c r="E3229" i="30"/>
  <c r="F3229" i="30"/>
  <c r="G3229" i="30"/>
  <c r="H3229" i="30"/>
  <c r="D3230" i="30"/>
  <c r="E3230" i="30"/>
  <c r="F3230" i="30"/>
  <c r="G3230" i="30"/>
  <c r="H3230" i="30"/>
  <c r="D3231" i="30"/>
  <c r="E3231" i="30"/>
  <c r="F3231" i="30"/>
  <c r="G3231" i="30"/>
  <c r="H3231" i="30"/>
  <c r="D3232" i="30"/>
  <c r="E3232" i="30"/>
  <c r="F3232" i="30"/>
  <c r="G3232" i="30"/>
  <c r="H3232" i="30"/>
  <c r="D3233" i="30"/>
  <c r="E3233" i="30"/>
  <c r="F3233" i="30"/>
  <c r="G3233" i="30"/>
  <c r="H3233" i="30"/>
  <c r="D3234" i="30"/>
  <c r="E3234" i="30"/>
  <c r="F3234" i="30"/>
  <c r="G3234" i="30"/>
  <c r="H3234" i="30"/>
  <c r="D3235" i="30"/>
  <c r="E3235" i="30"/>
  <c r="F3235" i="30"/>
  <c r="G3235" i="30"/>
  <c r="H3235" i="30"/>
  <c r="D3236" i="30"/>
  <c r="E3236" i="30"/>
  <c r="F3236" i="30"/>
  <c r="G3236" i="30"/>
  <c r="H3236" i="30"/>
  <c r="D3237" i="30"/>
  <c r="E3237" i="30"/>
  <c r="F3237" i="30"/>
  <c r="G3237" i="30"/>
  <c r="H3237" i="30"/>
  <c r="D3238" i="30"/>
  <c r="E3238" i="30"/>
  <c r="F3238" i="30"/>
  <c r="G3238" i="30"/>
  <c r="H3238" i="30"/>
  <c r="D3239" i="30"/>
  <c r="E3239" i="30"/>
  <c r="F3239" i="30"/>
  <c r="G3239" i="30"/>
  <c r="H3239" i="30"/>
  <c r="D3240" i="30"/>
  <c r="E3240" i="30"/>
  <c r="F3240" i="30"/>
  <c r="G3240" i="30"/>
  <c r="H3240" i="30"/>
  <c r="D3241" i="30"/>
  <c r="E3241" i="30"/>
  <c r="F3241" i="30"/>
  <c r="G3241" i="30"/>
  <c r="H3241" i="30"/>
  <c r="D3242" i="30"/>
  <c r="E3242" i="30"/>
  <c r="F3242" i="30"/>
  <c r="G3242" i="30"/>
  <c r="H3242" i="30"/>
  <c r="D3243" i="30"/>
  <c r="E3243" i="30"/>
  <c r="F3243" i="30"/>
  <c r="G3243" i="30"/>
  <c r="H3243" i="30"/>
  <c r="D3244" i="30"/>
  <c r="E3244" i="30"/>
  <c r="F3244" i="30"/>
  <c r="G3244" i="30"/>
  <c r="H3244" i="30"/>
  <c r="D3245" i="30"/>
  <c r="E3245" i="30"/>
  <c r="F3245" i="30"/>
  <c r="G3245" i="30"/>
  <c r="H3245" i="30"/>
  <c r="D3246" i="30"/>
  <c r="E3246" i="30"/>
  <c r="F3246" i="30"/>
  <c r="G3246" i="30"/>
  <c r="H3246" i="30"/>
  <c r="D3247" i="30"/>
  <c r="E3247" i="30"/>
  <c r="F3247" i="30"/>
  <c r="G3247" i="30"/>
  <c r="H3247" i="30"/>
  <c r="D3248" i="30"/>
  <c r="E3248" i="30"/>
  <c r="F3248" i="30"/>
  <c r="G3248" i="30"/>
  <c r="H3248" i="30"/>
  <c r="D3249" i="30"/>
  <c r="E3249" i="30"/>
  <c r="F3249" i="30"/>
  <c r="G3249" i="30"/>
  <c r="H3249" i="30"/>
  <c r="D3250" i="30"/>
  <c r="E3250" i="30"/>
  <c r="F3250" i="30"/>
  <c r="G3250" i="30"/>
  <c r="H3250" i="30"/>
  <c r="D3251" i="30"/>
  <c r="E3251" i="30"/>
  <c r="F3251" i="30"/>
  <c r="G3251" i="30"/>
  <c r="H3251" i="30"/>
  <c r="D3252" i="30"/>
  <c r="E3252" i="30"/>
  <c r="F3252" i="30"/>
  <c r="G3252" i="30"/>
  <c r="H3252" i="30"/>
  <c r="D3253" i="30"/>
  <c r="E3253" i="30"/>
  <c r="F3253" i="30"/>
  <c r="G3253" i="30"/>
  <c r="H3253" i="30"/>
  <c r="D3254" i="30"/>
  <c r="E3254" i="30"/>
  <c r="F3254" i="30"/>
  <c r="G3254" i="30"/>
  <c r="H3254" i="30"/>
  <c r="D3255" i="30"/>
  <c r="E3255" i="30"/>
  <c r="F3255" i="30"/>
  <c r="G3255" i="30"/>
  <c r="H3255" i="30"/>
  <c r="D3256" i="30"/>
  <c r="E3256" i="30"/>
  <c r="F3256" i="30"/>
  <c r="G3256" i="30"/>
  <c r="H3256" i="30"/>
  <c r="D3257" i="30"/>
  <c r="E3257" i="30"/>
  <c r="F3257" i="30"/>
  <c r="G3257" i="30"/>
  <c r="H3257" i="30"/>
  <c r="D3258" i="30"/>
  <c r="E3258" i="30"/>
  <c r="F3258" i="30"/>
  <c r="G3258" i="30"/>
  <c r="H3258" i="30"/>
  <c r="D3259" i="30"/>
  <c r="E3259" i="30"/>
  <c r="F3259" i="30"/>
  <c r="G3259" i="30"/>
  <c r="H3259" i="30"/>
  <c r="D3260" i="30"/>
  <c r="E3260" i="30"/>
  <c r="F3260" i="30"/>
  <c r="G3260" i="30"/>
  <c r="H3260" i="30"/>
  <c r="D3261" i="30"/>
  <c r="E3261" i="30"/>
  <c r="F3261" i="30"/>
  <c r="G3261" i="30"/>
  <c r="H3261" i="30"/>
  <c r="D3262" i="30"/>
  <c r="E3262" i="30"/>
  <c r="F3262" i="30"/>
  <c r="G3262" i="30"/>
  <c r="H3262" i="30"/>
  <c r="D3263" i="30"/>
  <c r="E3263" i="30"/>
  <c r="F3263" i="30"/>
  <c r="G3263" i="30"/>
  <c r="H3263" i="30"/>
  <c r="D3264" i="30"/>
  <c r="E3264" i="30"/>
  <c r="F3264" i="30"/>
  <c r="G3264" i="30"/>
  <c r="H3264" i="30"/>
  <c r="D3265" i="30"/>
  <c r="E3265" i="30"/>
  <c r="F3265" i="30"/>
  <c r="G3265" i="30"/>
  <c r="H3265" i="30"/>
  <c r="D3266" i="30"/>
  <c r="E3266" i="30"/>
  <c r="F3266" i="30"/>
  <c r="G3266" i="30"/>
  <c r="H3266" i="30"/>
  <c r="D3267" i="30"/>
  <c r="E3267" i="30"/>
  <c r="F3267" i="30"/>
  <c r="G3267" i="30"/>
  <c r="H3267" i="30"/>
  <c r="D3268" i="30"/>
  <c r="E3268" i="30"/>
  <c r="F3268" i="30"/>
  <c r="G3268" i="30"/>
  <c r="H3268" i="30"/>
  <c r="D3269" i="30"/>
  <c r="E3269" i="30"/>
  <c r="F3269" i="30"/>
  <c r="G3269" i="30"/>
  <c r="H3269" i="30"/>
  <c r="D3270" i="30"/>
  <c r="E3270" i="30"/>
  <c r="F3270" i="30"/>
  <c r="G3270" i="30"/>
  <c r="H3270" i="30"/>
  <c r="D3271" i="30"/>
  <c r="E3271" i="30"/>
  <c r="F3271" i="30"/>
  <c r="G3271" i="30"/>
  <c r="H3271" i="30"/>
  <c r="D3272" i="30"/>
  <c r="E3272" i="30"/>
  <c r="F3272" i="30"/>
  <c r="G3272" i="30"/>
  <c r="H3272" i="30"/>
  <c r="D3273" i="30"/>
  <c r="E3273" i="30"/>
  <c r="F3273" i="30"/>
  <c r="G3273" i="30"/>
  <c r="H3273" i="30"/>
  <c r="D3274" i="30"/>
  <c r="E3274" i="30"/>
  <c r="F3274" i="30"/>
  <c r="G3274" i="30"/>
  <c r="H3274" i="30"/>
  <c r="D3275" i="30"/>
  <c r="E3275" i="30"/>
  <c r="F3275" i="30"/>
  <c r="G3275" i="30"/>
  <c r="H3275" i="30"/>
  <c r="D3276" i="30"/>
  <c r="E3276" i="30"/>
  <c r="F3276" i="30"/>
  <c r="G3276" i="30"/>
  <c r="H3276" i="30"/>
  <c r="D3277" i="30"/>
  <c r="E3277" i="30"/>
  <c r="F3277" i="30"/>
  <c r="G3277" i="30"/>
  <c r="H3277" i="30"/>
  <c r="D3278" i="30"/>
  <c r="E3278" i="30"/>
  <c r="F3278" i="30"/>
  <c r="G3278" i="30"/>
  <c r="H3278" i="30"/>
  <c r="D3279" i="30"/>
  <c r="E3279" i="30"/>
  <c r="F3279" i="30"/>
  <c r="G3279" i="30"/>
  <c r="H3279" i="30"/>
  <c r="D3280" i="30"/>
  <c r="E3280" i="30"/>
  <c r="F3280" i="30"/>
  <c r="G3280" i="30"/>
  <c r="H3280" i="30"/>
  <c r="D3281" i="30"/>
  <c r="E3281" i="30"/>
  <c r="F3281" i="30"/>
  <c r="G3281" i="30"/>
  <c r="H3281" i="30"/>
  <c r="D3282" i="30"/>
  <c r="E3282" i="30"/>
  <c r="F3282" i="30"/>
  <c r="G3282" i="30"/>
  <c r="H3282" i="30"/>
  <c r="D3283" i="30"/>
  <c r="E3283" i="30"/>
  <c r="F3283" i="30"/>
  <c r="G3283" i="30"/>
  <c r="H3283" i="30"/>
  <c r="D3284" i="30"/>
  <c r="E3284" i="30"/>
  <c r="F3284" i="30"/>
  <c r="G3284" i="30"/>
  <c r="H3284" i="30"/>
  <c r="D3285" i="30"/>
  <c r="E3285" i="30"/>
  <c r="F3285" i="30"/>
  <c r="G3285" i="30"/>
  <c r="H3285" i="30"/>
  <c r="D3286" i="30"/>
  <c r="E3286" i="30"/>
  <c r="F3286" i="30"/>
  <c r="G3286" i="30"/>
  <c r="H3286" i="30"/>
  <c r="D3287" i="30"/>
  <c r="E3287" i="30"/>
  <c r="F3287" i="30"/>
  <c r="G3287" i="30"/>
  <c r="H3287" i="30"/>
  <c r="D3288" i="30"/>
  <c r="E3288" i="30"/>
  <c r="F3288" i="30"/>
  <c r="G3288" i="30"/>
  <c r="H3288" i="30"/>
  <c r="D3289" i="30"/>
  <c r="E3289" i="30"/>
  <c r="F3289" i="30"/>
  <c r="G3289" i="30"/>
  <c r="H3289" i="30"/>
  <c r="D3290" i="30"/>
  <c r="E3290" i="30"/>
  <c r="F3290" i="30"/>
  <c r="G3290" i="30"/>
  <c r="H3290" i="30"/>
  <c r="D3291" i="30"/>
  <c r="E3291" i="30"/>
  <c r="F3291" i="30"/>
  <c r="G3291" i="30"/>
  <c r="H3291" i="30"/>
  <c r="D3292" i="30"/>
  <c r="E3292" i="30"/>
  <c r="F3292" i="30"/>
  <c r="G3292" i="30"/>
  <c r="H3292" i="30"/>
  <c r="D3293" i="30"/>
  <c r="E3293" i="30"/>
  <c r="F3293" i="30"/>
  <c r="G3293" i="30"/>
  <c r="H3293" i="30"/>
  <c r="D3294" i="30"/>
  <c r="E3294" i="30"/>
  <c r="F3294" i="30"/>
  <c r="G3294" i="30"/>
  <c r="H3294" i="30"/>
  <c r="D3295" i="30"/>
  <c r="E3295" i="30"/>
  <c r="F3295" i="30"/>
  <c r="G3295" i="30"/>
  <c r="H3295" i="30"/>
  <c r="D3296" i="30"/>
  <c r="E3296" i="30"/>
  <c r="F3296" i="30"/>
  <c r="G3296" i="30"/>
  <c r="H3296" i="30"/>
  <c r="D3297" i="30"/>
  <c r="E3297" i="30"/>
  <c r="F3297" i="30"/>
  <c r="G3297" i="30"/>
  <c r="H3297" i="30"/>
  <c r="D3298" i="30"/>
  <c r="E3298" i="30"/>
  <c r="F3298" i="30"/>
  <c r="G3298" i="30"/>
  <c r="H3298" i="30"/>
  <c r="D3299" i="30"/>
  <c r="E3299" i="30"/>
  <c r="F3299" i="30"/>
  <c r="G3299" i="30"/>
  <c r="H3299" i="30"/>
  <c r="D3300" i="30"/>
  <c r="E3300" i="30"/>
  <c r="F3300" i="30"/>
  <c r="G3300" i="30"/>
  <c r="H3300" i="30"/>
  <c r="D3301" i="30"/>
  <c r="E3301" i="30"/>
  <c r="F3301" i="30"/>
  <c r="G3301" i="30"/>
  <c r="H3301" i="30"/>
  <c r="D3302" i="30"/>
  <c r="E3302" i="30"/>
  <c r="F3302" i="30"/>
  <c r="G3302" i="30"/>
  <c r="H3302" i="30"/>
  <c r="D3303" i="30"/>
  <c r="E3303" i="30"/>
  <c r="F3303" i="30"/>
  <c r="G3303" i="30"/>
  <c r="H3303" i="30"/>
  <c r="D3304" i="30"/>
  <c r="E3304" i="30"/>
  <c r="F3304" i="30"/>
  <c r="G3304" i="30"/>
  <c r="H3304" i="30"/>
  <c r="D3305" i="30"/>
  <c r="E3305" i="30"/>
  <c r="F3305" i="30"/>
  <c r="G3305" i="30"/>
  <c r="H3305" i="30"/>
  <c r="D3306" i="30"/>
  <c r="E3306" i="30"/>
  <c r="F3306" i="30"/>
  <c r="G3306" i="30"/>
  <c r="H3306" i="30"/>
  <c r="D3307" i="30"/>
  <c r="E3307" i="30"/>
  <c r="F3307" i="30"/>
  <c r="G3307" i="30"/>
  <c r="H3307" i="30"/>
  <c r="D3308" i="30"/>
  <c r="E3308" i="30"/>
  <c r="F3308" i="30"/>
  <c r="G3308" i="30"/>
  <c r="H3308" i="30"/>
  <c r="D3309" i="30"/>
  <c r="E3309" i="30"/>
  <c r="F3309" i="30"/>
  <c r="G3309" i="30"/>
  <c r="H3309" i="30"/>
  <c r="D3310" i="30"/>
  <c r="E3310" i="30"/>
  <c r="F3310" i="30"/>
  <c r="G3310" i="30"/>
  <c r="H3310" i="30"/>
  <c r="D3311" i="30"/>
  <c r="E3311" i="30"/>
  <c r="F3311" i="30"/>
  <c r="G3311" i="30"/>
  <c r="H3311" i="30"/>
  <c r="D3312" i="30"/>
  <c r="E3312" i="30"/>
  <c r="F3312" i="30"/>
  <c r="G3312" i="30"/>
  <c r="H3312" i="30"/>
  <c r="D3313" i="30"/>
  <c r="E3313" i="30"/>
  <c r="F3313" i="30"/>
  <c r="G3313" i="30"/>
  <c r="H3313" i="30"/>
  <c r="D3314" i="30"/>
  <c r="E3314" i="30"/>
  <c r="F3314" i="30"/>
  <c r="G3314" i="30"/>
  <c r="H3314" i="30"/>
  <c r="D3315" i="30"/>
  <c r="E3315" i="30"/>
  <c r="F3315" i="30"/>
  <c r="G3315" i="30"/>
  <c r="H3315" i="30"/>
  <c r="D3316" i="30"/>
  <c r="E3316" i="30"/>
  <c r="F3316" i="30"/>
  <c r="G3316" i="30"/>
  <c r="H3316" i="30"/>
  <c r="D3317" i="30"/>
  <c r="E3317" i="30"/>
  <c r="F3317" i="30"/>
  <c r="G3317" i="30"/>
  <c r="H3317" i="30"/>
  <c r="D3318" i="30"/>
  <c r="E3318" i="30"/>
  <c r="F3318" i="30"/>
  <c r="G3318" i="30"/>
  <c r="H3318" i="30"/>
  <c r="D3319" i="30"/>
  <c r="E3319" i="30"/>
  <c r="F3319" i="30"/>
  <c r="G3319" i="30"/>
  <c r="H3319" i="30"/>
  <c r="D3320" i="30"/>
  <c r="E3320" i="30"/>
  <c r="F3320" i="30"/>
  <c r="G3320" i="30"/>
  <c r="H3320" i="30"/>
  <c r="D3321" i="30"/>
  <c r="E3321" i="30"/>
  <c r="F3321" i="30"/>
  <c r="G3321" i="30"/>
  <c r="H3321" i="30"/>
  <c r="D3322" i="30"/>
  <c r="E3322" i="30"/>
  <c r="F3322" i="30"/>
  <c r="G3322" i="30"/>
  <c r="H3322" i="30"/>
  <c r="D3323" i="30"/>
  <c r="E3323" i="30"/>
  <c r="F3323" i="30"/>
  <c r="G3323" i="30"/>
  <c r="H3323" i="30"/>
  <c r="D3324" i="30"/>
  <c r="E3324" i="30"/>
  <c r="F3324" i="30"/>
  <c r="G3324" i="30"/>
  <c r="H3324" i="30"/>
  <c r="D3325" i="30"/>
  <c r="E3325" i="30"/>
  <c r="F3325" i="30"/>
  <c r="G3325" i="30"/>
  <c r="H3325" i="30"/>
  <c r="D3326" i="30"/>
  <c r="E3326" i="30"/>
  <c r="F3326" i="30"/>
  <c r="G3326" i="30"/>
  <c r="H3326" i="30"/>
  <c r="D3327" i="30"/>
  <c r="E3327" i="30"/>
  <c r="F3327" i="30"/>
  <c r="G3327" i="30"/>
  <c r="H3327" i="30"/>
  <c r="D3328" i="30"/>
  <c r="E3328" i="30"/>
  <c r="F3328" i="30"/>
  <c r="G3328" i="30"/>
  <c r="H3328" i="30"/>
  <c r="D3329" i="30"/>
  <c r="E3329" i="30"/>
  <c r="F3329" i="30"/>
  <c r="G3329" i="30"/>
  <c r="H3329" i="30"/>
  <c r="D3330" i="30"/>
  <c r="E3330" i="30"/>
  <c r="F3330" i="30"/>
  <c r="G3330" i="30"/>
  <c r="H3330" i="30"/>
  <c r="D3331" i="30"/>
  <c r="E3331" i="30"/>
  <c r="F3331" i="30"/>
  <c r="G3331" i="30"/>
  <c r="H3331" i="30"/>
  <c r="D3332" i="30"/>
  <c r="E3332" i="30"/>
  <c r="F3332" i="30"/>
  <c r="G3332" i="30"/>
  <c r="H3332" i="30"/>
  <c r="D3333" i="30"/>
  <c r="E3333" i="30"/>
  <c r="F3333" i="30"/>
  <c r="G3333" i="30"/>
  <c r="H3333" i="30"/>
  <c r="D3334" i="30"/>
  <c r="E3334" i="30"/>
  <c r="F3334" i="30"/>
  <c r="G3334" i="30"/>
  <c r="H3334" i="30"/>
  <c r="D3335" i="30"/>
  <c r="E3335" i="30"/>
  <c r="F3335" i="30"/>
  <c r="G3335" i="30"/>
  <c r="H3335" i="30"/>
  <c r="D3336" i="30"/>
  <c r="E3336" i="30"/>
  <c r="F3336" i="30"/>
  <c r="G3336" i="30"/>
  <c r="H3336" i="30"/>
  <c r="D3337" i="30"/>
  <c r="E3337" i="30"/>
  <c r="F3337" i="30"/>
  <c r="G3337" i="30"/>
  <c r="H3337" i="30"/>
  <c r="D3338" i="30"/>
  <c r="E3338" i="30"/>
  <c r="F3338" i="30"/>
  <c r="G3338" i="30"/>
  <c r="H3338" i="30"/>
  <c r="D3339" i="30"/>
  <c r="E3339" i="30"/>
  <c r="F3339" i="30"/>
  <c r="G3339" i="30"/>
  <c r="H3339" i="30"/>
  <c r="D3340" i="30"/>
  <c r="E3340" i="30"/>
  <c r="F3340" i="30"/>
  <c r="G3340" i="30"/>
  <c r="H3340" i="30"/>
  <c r="D3341" i="30"/>
  <c r="E3341" i="30"/>
  <c r="F3341" i="30"/>
  <c r="G3341" i="30"/>
  <c r="H3341" i="30"/>
  <c r="D3342" i="30"/>
  <c r="E3342" i="30"/>
  <c r="F3342" i="30"/>
  <c r="G3342" i="30"/>
  <c r="H3342" i="30"/>
  <c r="D3343" i="30"/>
  <c r="E3343" i="30"/>
  <c r="F3343" i="30"/>
  <c r="G3343" i="30"/>
  <c r="H3343" i="30"/>
  <c r="D3344" i="30"/>
  <c r="E3344" i="30"/>
  <c r="F3344" i="30"/>
  <c r="G3344" i="30"/>
  <c r="H3344" i="30"/>
  <c r="D3345" i="30"/>
  <c r="E3345" i="30"/>
  <c r="F3345" i="30"/>
  <c r="G3345" i="30"/>
  <c r="H3345" i="30"/>
  <c r="D3346" i="30"/>
  <c r="E3346" i="30"/>
  <c r="F3346" i="30"/>
  <c r="G3346" i="30"/>
  <c r="H3346" i="30"/>
  <c r="D3347" i="30"/>
  <c r="E3347" i="30"/>
  <c r="F3347" i="30"/>
  <c r="G3347" i="30"/>
  <c r="H3347" i="30"/>
  <c r="D3348" i="30"/>
  <c r="E3348" i="30"/>
  <c r="F3348" i="30"/>
  <c r="G3348" i="30"/>
  <c r="H3348" i="30"/>
  <c r="D3349" i="30"/>
  <c r="E3349" i="30"/>
  <c r="F3349" i="30"/>
  <c r="G3349" i="30"/>
  <c r="H3349" i="30"/>
  <c r="D3350" i="30"/>
  <c r="E3350" i="30"/>
  <c r="F3350" i="30"/>
  <c r="G3350" i="30"/>
  <c r="H3350" i="30"/>
  <c r="D3351" i="30"/>
  <c r="E3351" i="30"/>
  <c r="F3351" i="30"/>
  <c r="G3351" i="30"/>
  <c r="H3351" i="30"/>
  <c r="D3352" i="30"/>
  <c r="E3352" i="30"/>
  <c r="F3352" i="30"/>
  <c r="G3352" i="30"/>
  <c r="H3352" i="30"/>
  <c r="D3353" i="30"/>
  <c r="E3353" i="30"/>
  <c r="F3353" i="30"/>
  <c r="G3353" i="30"/>
  <c r="H3353" i="30"/>
  <c r="D3354" i="30"/>
  <c r="E3354" i="30"/>
  <c r="F3354" i="30"/>
  <c r="G3354" i="30"/>
  <c r="H3354" i="30"/>
  <c r="D3355" i="30"/>
  <c r="E3355" i="30"/>
  <c r="F3355" i="30"/>
  <c r="G3355" i="30"/>
  <c r="H3355" i="30"/>
  <c r="D3356" i="30"/>
  <c r="E3356" i="30"/>
  <c r="F3356" i="30"/>
  <c r="G3356" i="30"/>
  <c r="H3356" i="30"/>
  <c r="D3357" i="30"/>
  <c r="E3357" i="30"/>
  <c r="F3357" i="30"/>
  <c r="G3357" i="30"/>
  <c r="H3357" i="30"/>
  <c r="D3358" i="30"/>
  <c r="E3358" i="30"/>
  <c r="F3358" i="30"/>
  <c r="G3358" i="30"/>
  <c r="H3358" i="30"/>
  <c r="D3359" i="30"/>
  <c r="E3359" i="30"/>
  <c r="F3359" i="30"/>
  <c r="G3359" i="30"/>
  <c r="H3359" i="30"/>
  <c r="D3360" i="30"/>
  <c r="E3360" i="30"/>
  <c r="F3360" i="30"/>
  <c r="G3360" i="30"/>
  <c r="H3360" i="30"/>
  <c r="D3361" i="30"/>
  <c r="E3361" i="30"/>
  <c r="F3361" i="30"/>
  <c r="G3361" i="30"/>
  <c r="H3361" i="30"/>
  <c r="D3362" i="30"/>
  <c r="E3362" i="30"/>
  <c r="F3362" i="30"/>
  <c r="G3362" i="30"/>
  <c r="H3362" i="30"/>
  <c r="D3363" i="30"/>
  <c r="E3363" i="30"/>
  <c r="F3363" i="30"/>
  <c r="G3363" i="30"/>
  <c r="H3363" i="30"/>
  <c r="D3364" i="30"/>
  <c r="E3364" i="30"/>
  <c r="F3364" i="30"/>
  <c r="G3364" i="30"/>
  <c r="H3364" i="30"/>
  <c r="D3365" i="30"/>
  <c r="E3365" i="30"/>
  <c r="F3365" i="30"/>
  <c r="G3365" i="30"/>
  <c r="H3365" i="30"/>
  <c r="D3366" i="30"/>
  <c r="E3366" i="30"/>
  <c r="F3366" i="30"/>
  <c r="G3366" i="30"/>
  <c r="H3366" i="30"/>
  <c r="D3367" i="30"/>
  <c r="E3367" i="30"/>
  <c r="F3367" i="30"/>
  <c r="G3367" i="30"/>
  <c r="H3367" i="30"/>
  <c r="D3368" i="30"/>
  <c r="E3368" i="30"/>
  <c r="F3368" i="30"/>
  <c r="G3368" i="30"/>
  <c r="H3368" i="30"/>
  <c r="D3369" i="30"/>
  <c r="E3369" i="30"/>
  <c r="F3369" i="30"/>
  <c r="G3369" i="30"/>
  <c r="H3369" i="30"/>
  <c r="D3370" i="30"/>
  <c r="E3370" i="30"/>
  <c r="F3370" i="30"/>
  <c r="G3370" i="30"/>
  <c r="H3370" i="30"/>
  <c r="D3371" i="30"/>
  <c r="E3371" i="30"/>
  <c r="F3371" i="30"/>
  <c r="G3371" i="30"/>
  <c r="H3371" i="30"/>
  <c r="D3372" i="30"/>
  <c r="E3372" i="30"/>
  <c r="F3372" i="30"/>
  <c r="G3372" i="30"/>
  <c r="H3372" i="30"/>
  <c r="D3373" i="30"/>
  <c r="E3373" i="30"/>
  <c r="F3373" i="30"/>
  <c r="G3373" i="30"/>
  <c r="H3373" i="30"/>
  <c r="D3374" i="30"/>
  <c r="E3374" i="30"/>
  <c r="F3374" i="30"/>
  <c r="G3374" i="30"/>
  <c r="H3374" i="30"/>
  <c r="D3375" i="30"/>
  <c r="E3375" i="30"/>
  <c r="F3375" i="30"/>
  <c r="G3375" i="30"/>
  <c r="H3375" i="30"/>
  <c r="D3376" i="30"/>
  <c r="E3376" i="30"/>
  <c r="F3376" i="30"/>
  <c r="G3376" i="30"/>
  <c r="H3376" i="30"/>
  <c r="D3377" i="30"/>
  <c r="E3377" i="30"/>
  <c r="F3377" i="30"/>
  <c r="G3377" i="30"/>
  <c r="H3377" i="30"/>
  <c r="D3378" i="30"/>
  <c r="E3378" i="30"/>
  <c r="F3378" i="30"/>
  <c r="G3378" i="30"/>
  <c r="H3378" i="30"/>
  <c r="D3379" i="30"/>
  <c r="E3379" i="30"/>
  <c r="F3379" i="30"/>
  <c r="G3379" i="30"/>
  <c r="H3379" i="30"/>
  <c r="D3380" i="30"/>
  <c r="E3380" i="30"/>
  <c r="F3380" i="30"/>
  <c r="G3380" i="30"/>
  <c r="H3380" i="30"/>
  <c r="D3381" i="30"/>
  <c r="E3381" i="30"/>
  <c r="F3381" i="30"/>
  <c r="G3381" i="30"/>
  <c r="H3381" i="30"/>
  <c r="D3382" i="30"/>
  <c r="E3382" i="30"/>
  <c r="F3382" i="30"/>
  <c r="G3382" i="30"/>
  <c r="H3382" i="30"/>
  <c r="D3383" i="30"/>
  <c r="E3383" i="30"/>
  <c r="F3383" i="30"/>
  <c r="G3383" i="30"/>
  <c r="H3383" i="30"/>
  <c r="D3384" i="30"/>
  <c r="E3384" i="30"/>
  <c r="F3384" i="30"/>
  <c r="G3384" i="30"/>
  <c r="H3384" i="30"/>
  <c r="D3385" i="30"/>
  <c r="E3385" i="30"/>
  <c r="F3385" i="30"/>
  <c r="G3385" i="30"/>
  <c r="H3385" i="30"/>
  <c r="D3386" i="30"/>
  <c r="E3386" i="30"/>
  <c r="F3386" i="30"/>
  <c r="G3386" i="30"/>
  <c r="H3386" i="30"/>
  <c r="D3387" i="30"/>
  <c r="E3387" i="30"/>
  <c r="F3387" i="30"/>
  <c r="G3387" i="30"/>
  <c r="H3387" i="30"/>
  <c r="D3388" i="30"/>
  <c r="E3388" i="30"/>
  <c r="F3388" i="30"/>
  <c r="G3388" i="30"/>
  <c r="H3388" i="30"/>
  <c r="D3389" i="30"/>
  <c r="E3389" i="30"/>
  <c r="F3389" i="30"/>
  <c r="G3389" i="30"/>
  <c r="H3389" i="30"/>
  <c r="D3390" i="30"/>
  <c r="E3390" i="30"/>
  <c r="F3390" i="30"/>
  <c r="G3390" i="30"/>
  <c r="H3390" i="30"/>
  <c r="D3391" i="30"/>
  <c r="E3391" i="30"/>
  <c r="F3391" i="30"/>
  <c r="G3391" i="30"/>
  <c r="H3391" i="30"/>
  <c r="D3392" i="30"/>
  <c r="E3392" i="30"/>
  <c r="F3392" i="30"/>
  <c r="G3392" i="30"/>
  <c r="H3392" i="30"/>
  <c r="D3393" i="30"/>
  <c r="E3393" i="30"/>
  <c r="F3393" i="30"/>
  <c r="G3393" i="30"/>
  <c r="H3393" i="30"/>
  <c r="D3394" i="30"/>
  <c r="E3394" i="30"/>
  <c r="F3394" i="30"/>
  <c r="G3394" i="30"/>
  <c r="H3394" i="30"/>
  <c r="D3395" i="30"/>
  <c r="E3395" i="30"/>
  <c r="F3395" i="30"/>
  <c r="G3395" i="30"/>
  <c r="H3395" i="30"/>
  <c r="D3396" i="30"/>
  <c r="E3396" i="30"/>
  <c r="F3396" i="30"/>
  <c r="G3396" i="30"/>
  <c r="H3396" i="30"/>
  <c r="D3397" i="30"/>
  <c r="E3397" i="30"/>
  <c r="F3397" i="30"/>
  <c r="G3397" i="30"/>
  <c r="H3397" i="30"/>
  <c r="D3398" i="30"/>
  <c r="E3398" i="30"/>
  <c r="F3398" i="30"/>
  <c r="G3398" i="30"/>
  <c r="H3398" i="30"/>
  <c r="D3399" i="30"/>
  <c r="E3399" i="30"/>
  <c r="F3399" i="30"/>
  <c r="G3399" i="30"/>
  <c r="H3399" i="30"/>
  <c r="D3400" i="30"/>
  <c r="E3400" i="30"/>
  <c r="F3400" i="30"/>
  <c r="G3400" i="30"/>
  <c r="H3400" i="30"/>
  <c r="D3401" i="30"/>
  <c r="E3401" i="30"/>
  <c r="F3401" i="30"/>
  <c r="G3401" i="30"/>
  <c r="H3401" i="30"/>
  <c r="D3402" i="30"/>
  <c r="E3402" i="30"/>
  <c r="F3402" i="30"/>
  <c r="G3402" i="30"/>
  <c r="H3402" i="30"/>
  <c r="D3403" i="30"/>
  <c r="E3403" i="30"/>
  <c r="F3403" i="30"/>
  <c r="G3403" i="30"/>
  <c r="H3403" i="30"/>
  <c r="D3404" i="30"/>
  <c r="E3404" i="30"/>
  <c r="F3404" i="30"/>
  <c r="G3404" i="30"/>
  <c r="H3404" i="30"/>
  <c r="D3405" i="30"/>
  <c r="E3405" i="30"/>
  <c r="F3405" i="30"/>
  <c r="G3405" i="30"/>
  <c r="H3405" i="30"/>
  <c r="D3406" i="30"/>
  <c r="E3406" i="30"/>
  <c r="F3406" i="30"/>
  <c r="G3406" i="30"/>
  <c r="H3406" i="30"/>
  <c r="D3407" i="30"/>
  <c r="E3407" i="30"/>
  <c r="F3407" i="30"/>
  <c r="G3407" i="30"/>
  <c r="H3407" i="30"/>
  <c r="D3408" i="30"/>
  <c r="E3408" i="30"/>
  <c r="F3408" i="30"/>
  <c r="G3408" i="30"/>
  <c r="H3408" i="30"/>
  <c r="D3409" i="30"/>
  <c r="E3409" i="30"/>
  <c r="F3409" i="30"/>
  <c r="G3409" i="30"/>
  <c r="H3409" i="30"/>
  <c r="D3410" i="30"/>
  <c r="E3410" i="30"/>
  <c r="F3410" i="30"/>
  <c r="G3410" i="30"/>
  <c r="H3410" i="30"/>
  <c r="D3411" i="30"/>
  <c r="E3411" i="30"/>
  <c r="F3411" i="30"/>
  <c r="G3411" i="30"/>
  <c r="H3411" i="30"/>
  <c r="D3412" i="30"/>
  <c r="E3412" i="30"/>
  <c r="F3412" i="30"/>
  <c r="G3412" i="30"/>
  <c r="H3412" i="30"/>
  <c r="D3413" i="30"/>
  <c r="E3413" i="30"/>
  <c r="F3413" i="30"/>
  <c r="G3413" i="30"/>
  <c r="H3413" i="30"/>
  <c r="D3414" i="30"/>
  <c r="E3414" i="30"/>
  <c r="F3414" i="30"/>
  <c r="G3414" i="30"/>
  <c r="H3414" i="30"/>
  <c r="D3415" i="30"/>
  <c r="E3415" i="30"/>
  <c r="F3415" i="30"/>
  <c r="G3415" i="30"/>
  <c r="H3415" i="30"/>
  <c r="D3416" i="30"/>
  <c r="E3416" i="30"/>
  <c r="F3416" i="30"/>
  <c r="G3416" i="30"/>
  <c r="H3416" i="30"/>
  <c r="D3417" i="30"/>
  <c r="E3417" i="30"/>
  <c r="F3417" i="30"/>
  <c r="G3417" i="30"/>
  <c r="H3417" i="30"/>
  <c r="D3418" i="30"/>
  <c r="E3418" i="30"/>
  <c r="F3418" i="30"/>
  <c r="G3418" i="30"/>
  <c r="H3418" i="30"/>
  <c r="D3419" i="30"/>
  <c r="E3419" i="30"/>
  <c r="F3419" i="30"/>
  <c r="G3419" i="30"/>
  <c r="H3419" i="30"/>
  <c r="D3420" i="30"/>
  <c r="E3420" i="30"/>
  <c r="F3420" i="30"/>
  <c r="G3420" i="30"/>
  <c r="H3420" i="30"/>
  <c r="D3421" i="30"/>
  <c r="E3421" i="30"/>
  <c r="F3421" i="30"/>
  <c r="G3421" i="30"/>
  <c r="H3421" i="30"/>
  <c r="D3422" i="30"/>
  <c r="E3422" i="30"/>
  <c r="F3422" i="30"/>
  <c r="G3422" i="30"/>
  <c r="H3422" i="30"/>
  <c r="D3423" i="30"/>
  <c r="E3423" i="30"/>
  <c r="F3423" i="30"/>
  <c r="G3423" i="30"/>
  <c r="H3423" i="30"/>
  <c r="D3424" i="30"/>
  <c r="E3424" i="30"/>
  <c r="F3424" i="30"/>
  <c r="G3424" i="30"/>
  <c r="H3424" i="30"/>
  <c r="D3425" i="30"/>
  <c r="E3425" i="30"/>
  <c r="F3425" i="30"/>
  <c r="G3425" i="30"/>
  <c r="H3425" i="30"/>
  <c r="D3426" i="30"/>
  <c r="E3426" i="30"/>
  <c r="F3426" i="30"/>
  <c r="G3426" i="30"/>
  <c r="H3426" i="30"/>
  <c r="D3427" i="30"/>
  <c r="E3427" i="30"/>
  <c r="F3427" i="30"/>
  <c r="G3427" i="30"/>
  <c r="H3427" i="30"/>
  <c r="D3428" i="30"/>
  <c r="E3428" i="30"/>
  <c r="F3428" i="30"/>
  <c r="G3428" i="30"/>
  <c r="H3428" i="30"/>
  <c r="D3429" i="30"/>
  <c r="E3429" i="30"/>
  <c r="F3429" i="30"/>
  <c r="G3429" i="30"/>
  <c r="H3429" i="30"/>
  <c r="D3430" i="30"/>
  <c r="E3430" i="30"/>
  <c r="F3430" i="30"/>
  <c r="G3430" i="30"/>
  <c r="H3430" i="30"/>
  <c r="D3431" i="30"/>
  <c r="E3431" i="30"/>
  <c r="F3431" i="30"/>
  <c r="G3431" i="30"/>
  <c r="H3431" i="30"/>
  <c r="D3432" i="30"/>
  <c r="E3432" i="30"/>
  <c r="F3432" i="30"/>
  <c r="G3432" i="30"/>
  <c r="H3432" i="30"/>
  <c r="D3433" i="30"/>
  <c r="E3433" i="30"/>
  <c r="F3433" i="30"/>
  <c r="G3433" i="30"/>
  <c r="H3433" i="30"/>
  <c r="D3434" i="30"/>
  <c r="E3434" i="30"/>
  <c r="F3434" i="30"/>
  <c r="G3434" i="30"/>
  <c r="H3434" i="30"/>
  <c r="D3435" i="30"/>
  <c r="E3435" i="30"/>
  <c r="F3435" i="30"/>
  <c r="G3435" i="30"/>
  <c r="H3435" i="30"/>
  <c r="D3436" i="30"/>
  <c r="E3436" i="30"/>
  <c r="F3436" i="30"/>
  <c r="G3436" i="30"/>
  <c r="H3436" i="30"/>
  <c r="D3437" i="30"/>
  <c r="E3437" i="30"/>
  <c r="F3437" i="30"/>
  <c r="G3437" i="30"/>
  <c r="H3437" i="30"/>
  <c r="D3438" i="30"/>
  <c r="E3438" i="30"/>
  <c r="F3438" i="30"/>
  <c r="G3438" i="30"/>
  <c r="H3438" i="30"/>
  <c r="D3439" i="30"/>
  <c r="E3439" i="30"/>
  <c r="F3439" i="30"/>
  <c r="G3439" i="30"/>
  <c r="H3439" i="30"/>
  <c r="D3440" i="30"/>
  <c r="E3440" i="30"/>
  <c r="F3440" i="30"/>
  <c r="G3440" i="30"/>
  <c r="H3440" i="30"/>
  <c r="D3441" i="30"/>
  <c r="E3441" i="30"/>
  <c r="F3441" i="30"/>
  <c r="G3441" i="30"/>
  <c r="H3441" i="30"/>
  <c r="D3442" i="30"/>
  <c r="E3442" i="30"/>
  <c r="F3442" i="30"/>
  <c r="G3442" i="30"/>
  <c r="H3442" i="30"/>
  <c r="D3443" i="30"/>
  <c r="E3443" i="30"/>
  <c r="F3443" i="30"/>
  <c r="G3443" i="30"/>
  <c r="H3443" i="30"/>
  <c r="D3444" i="30"/>
  <c r="E3444" i="30"/>
  <c r="F3444" i="30"/>
  <c r="G3444" i="30"/>
  <c r="H3444" i="30"/>
  <c r="D3445" i="30"/>
  <c r="E3445" i="30"/>
  <c r="F3445" i="30"/>
  <c r="G3445" i="30"/>
  <c r="H3445" i="30"/>
  <c r="D3446" i="30"/>
  <c r="E3446" i="30"/>
  <c r="F3446" i="30"/>
  <c r="G3446" i="30"/>
  <c r="H3446" i="30"/>
  <c r="D3447" i="30"/>
  <c r="E3447" i="30"/>
  <c r="F3447" i="30"/>
  <c r="G3447" i="30"/>
  <c r="H3447" i="30"/>
  <c r="D3448" i="30"/>
  <c r="E3448" i="30"/>
  <c r="F3448" i="30"/>
  <c r="G3448" i="30"/>
  <c r="H3448" i="30"/>
  <c r="D3449" i="30"/>
  <c r="E3449" i="30"/>
  <c r="F3449" i="30"/>
  <c r="G3449" i="30"/>
  <c r="H3449" i="30"/>
  <c r="D3450" i="30"/>
  <c r="E3450" i="30"/>
  <c r="F3450" i="30"/>
  <c r="G3450" i="30"/>
  <c r="H3450" i="30"/>
  <c r="D3451" i="30"/>
  <c r="E3451" i="30"/>
  <c r="F3451" i="30"/>
  <c r="G3451" i="30"/>
  <c r="H3451" i="30"/>
  <c r="D3452" i="30"/>
  <c r="E3452" i="30"/>
  <c r="F3452" i="30"/>
  <c r="G3452" i="30"/>
  <c r="H3452" i="30"/>
  <c r="D3453" i="30"/>
  <c r="E3453" i="30"/>
  <c r="F3453" i="30"/>
  <c r="G3453" i="30"/>
  <c r="H3453" i="30"/>
  <c r="D3454" i="30"/>
  <c r="E3454" i="30"/>
  <c r="F3454" i="30"/>
  <c r="G3454" i="30"/>
  <c r="H3454" i="30"/>
  <c r="D3455" i="30"/>
  <c r="E3455" i="30"/>
  <c r="F3455" i="30"/>
  <c r="G3455" i="30"/>
  <c r="H3455" i="30"/>
  <c r="D3456" i="30"/>
  <c r="E3456" i="30"/>
  <c r="F3456" i="30"/>
  <c r="G3456" i="30"/>
  <c r="H3456" i="30"/>
  <c r="D3457" i="30"/>
  <c r="E3457" i="30"/>
  <c r="F3457" i="30"/>
  <c r="G3457" i="30"/>
  <c r="H3457" i="30"/>
  <c r="D3458" i="30"/>
  <c r="E3458" i="30"/>
  <c r="F3458" i="30"/>
  <c r="G3458" i="30"/>
  <c r="H3458" i="30"/>
  <c r="D3459" i="30"/>
  <c r="E3459" i="30"/>
  <c r="F3459" i="30"/>
  <c r="G3459" i="30"/>
  <c r="H3459" i="30"/>
  <c r="D3460" i="30"/>
  <c r="E3460" i="30"/>
  <c r="F3460" i="30"/>
  <c r="G3460" i="30"/>
  <c r="H3460" i="30"/>
  <c r="D3461" i="30"/>
  <c r="E3461" i="30"/>
  <c r="F3461" i="30"/>
  <c r="G3461" i="30"/>
  <c r="H3461" i="30"/>
  <c r="D3462" i="30"/>
  <c r="E3462" i="30"/>
  <c r="F3462" i="30"/>
  <c r="G3462" i="30"/>
  <c r="H3462" i="30"/>
  <c r="D3463" i="30"/>
  <c r="E3463" i="30"/>
  <c r="F3463" i="30"/>
  <c r="G3463" i="30"/>
  <c r="H3463" i="30"/>
  <c r="D3464" i="30"/>
  <c r="E3464" i="30"/>
  <c r="F3464" i="30"/>
  <c r="G3464" i="30"/>
  <c r="H3464" i="30"/>
  <c r="D3465" i="30"/>
  <c r="E3465" i="30"/>
  <c r="F3465" i="30"/>
  <c r="G3465" i="30"/>
  <c r="H3465" i="30"/>
  <c r="D3466" i="30"/>
  <c r="E3466" i="30"/>
  <c r="F3466" i="30"/>
  <c r="G3466" i="30"/>
  <c r="H3466" i="30"/>
  <c r="D3467" i="30"/>
  <c r="E3467" i="30"/>
  <c r="F3467" i="30"/>
  <c r="G3467" i="30"/>
  <c r="H3467" i="30"/>
  <c r="D3468" i="30"/>
  <c r="E3468" i="30"/>
  <c r="F3468" i="30"/>
  <c r="G3468" i="30"/>
  <c r="H3468" i="30"/>
  <c r="D3469" i="30"/>
  <c r="E3469" i="30"/>
  <c r="F3469" i="30"/>
  <c r="G3469" i="30"/>
  <c r="H3469" i="30"/>
  <c r="D3470" i="30"/>
  <c r="E3470" i="30"/>
  <c r="F3470" i="30"/>
  <c r="G3470" i="30"/>
  <c r="H3470" i="30"/>
  <c r="D3471" i="30"/>
  <c r="E3471" i="30"/>
  <c r="F3471" i="30"/>
  <c r="G3471" i="30"/>
  <c r="H3471" i="30"/>
  <c r="D3472" i="30"/>
  <c r="E3472" i="30"/>
  <c r="F3472" i="30"/>
  <c r="G3472" i="30"/>
  <c r="H3472" i="30"/>
  <c r="D3473" i="30"/>
  <c r="E3473" i="30"/>
  <c r="F3473" i="30"/>
  <c r="G3473" i="30"/>
  <c r="H3473" i="30"/>
  <c r="D3474" i="30"/>
  <c r="E3474" i="30"/>
  <c r="F3474" i="30"/>
  <c r="G3474" i="30"/>
  <c r="H3474" i="30"/>
  <c r="D3475" i="30"/>
  <c r="E3475" i="30"/>
  <c r="F3475" i="30"/>
  <c r="G3475" i="30"/>
  <c r="H3475" i="30"/>
  <c r="D3476" i="30"/>
  <c r="E3476" i="30"/>
  <c r="F3476" i="30"/>
  <c r="G3476" i="30"/>
  <c r="H3476" i="30"/>
  <c r="D3477" i="30"/>
  <c r="E3477" i="30"/>
  <c r="F3477" i="30"/>
  <c r="G3477" i="30"/>
  <c r="H3477" i="30"/>
  <c r="D3478" i="30"/>
  <c r="E3478" i="30"/>
  <c r="F3478" i="30"/>
  <c r="G3478" i="30"/>
  <c r="H3478" i="30"/>
  <c r="D3479" i="30"/>
  <c r="E3479" i="30"/>
  <c r="F3479" i="30"/>
  <c r="G3479" i="30"/>
  <c r="H3479" i="30"/>
  <c r="D3480" i="30"/>
  <c r="E3480" i="30"/>
  <c r="F3480" i="30"/>
  <c r="G3480" i="30"/>
  <c r="H3480" i="30"/>
  <c r="D3481" i="30"/>
  <c r="E3481" i="30"/>
  <c r="F3481" i="30"/>
  <c r="G3481" i="30"/>
  <c r="H3481" i="30"/>
  <c r="D3482" i="30"/>
  <c r="E3482" i="30"/>
  <c r="F3482" i="30"/>
  <c r="G3482" i="30"/>
  <c r="H3482" i="30"/>
  <c r="D3483" i="30"/>
  <c r="E3483" i="30"/>
  <c r="F3483" i="30"/>
  <c r="G3483" i="30"/>
  <c r="H3483" i="30"/>
  <c r="D3484" i="30"/>
  <c r="E3484" i="30"/>
  <c r="F3484" i="30"/>
  <c r="G3484" i="30"/>
  <c r="H3484" i="30"/>
  <c r="D3485" i="30"/>
  <c r="E3485" i="30"/>
  <c r="F3485" i="30"/>
  <c r="G3485" i="30"/>
  <c r="H3485" i="30"/>
  <c r="D3486" i="30"/>
  <c r="E3486" i="30"/>
  <c r="F3486" i="30"/>
  <c r="G3486" i="30"/>
  <c r="H3486" i="30"/>
  <c r="D3487" i="30"/>
  <c r="E3487" i="30"/>
  <c r="F3487" i="30"/>
  <c r="G3487" i="30"/>
  <c r="H3487" i="30"/>
  <c r="D3488" i="30"/>
  <c r="E3488" i="30"/>
  <c r="F3488" i="30"/>
  <c r="G3488" i="30"/>
  <c r="H3488" i="30"/>
  <c r="D3489" i="30"/>
  <c r="E3489" i="30"/>
  <c r="F3489" i="30"/>
  <c r="G3489" i="30"/>
  <c r="H3489" i="30"/>
  <c r="D3490" i="30"/>
  <c r="E3490" i="30"/>
  <c r="F3490" i="30"/>
  <c r="G3490" i="30"/>
  <c r="H3490" i="30"/>
  <c r="D3491" i="30"/>
  <c r="E3491" i="30"/>
  <c r="F3491" i="30"/>
  <c r="G3491" i="30"/>
  <c r="H3491" i="30"/>
  <c r="D3492" i="30"/>
  <c r="E3492" i="30"/>
  <c r="F3492" i="30"/>
  <c r="G3492" i="30"/>
  <c r="H3492" i="30"/>
  <c r="D3493" i="30"/>
  <c r="E3493" i="30"/>
  <c r="F3493" i="30"/>
  <c r="G3493" i="30"/>
  <c r="H3493" i="30"/>
  <c r="D3494" i="30"/>
  <c r="E3494" i="30"/>
  <c r="F3494" i="30"/>
  <c r="G3494" i="30"/>
  <c r="H3494" i="30"/>
  <c r="D3495" i="30"/>
  <c r="E3495" i="30"/>
  <c r="F3495" i="30"/>
  <c r="G3495" i="30"/>
  <c r="H3495" i="30"/>
  <c r="D3496" i="30"/>
  <c r="E3496" i="30"/>
  <c r="F3496" i="30"/>
  <c r="G3496" i="30"/>
  <c r="H3496" i="30"/>
  <c r="D3497" i="30"/>
  <c r="E3497" i="30"/>
  <c r="F3497" i="30"/>
  <c r="G3497" i="30"/>
  <c r="H3497" i="30"/>
  <c r="D3498" i="30"/>
  <c r="E3498" i="30"/>
  <c r="F3498" i="30"/>
  <c r="G3498" i="30"/>
  <c r="H3498" i="30"/>
  <c r="D3499" i="30"/>
  <c r="E3499" i="30"/>
  <c r="F3499" i="30"/>
  <c r="G3499" i="30"/>
  <c r="H3499" i="30"/>
  <c r="D3500" i="30"/>
  <c r="E3500" i="30"/>
  <c r="F3500" i="30"/>
  <c r="G3500" i="30"/>
  <c r="H3500" i="30"/>
  <c r="D3501" i="30"/>
  <c r="E3501" i="30"/>
  <c r="F3501" i="30"/>
  <c r="G3501" i="30"/>
  <c r="H3501" i="30"/>
  <c r="D3502" i="30"/>
  <c r="E3502" i="30"/>
  <c r="F3502" i="30"/>
  <c r="G3502" i="30"/>
  <c r="H3502" i="30"/>
  <c r="D3503" i="30"/>
  <c r="E3503" i="30"/>
  <c r="F3503" i="30"/>
  <c r="G3503" i="30"/>
  <c r="H3503" i="30"/>
  <c r="D3504" i="30"/>
  <c r="E3504" i="30"/>
  <c r="F3504" i="30"/>
  <c r="G3504" i="30"/>
  <c r="H3504" i="30"/>
  <c r="D3505" i="30"/>
  <c r="E3505" i="30"/>
  <c r="F3505" i="30"/>
  <c r="G3505" i="30"/>
  <c r="H3505" i="30"/>
  <c r="D3506" i="30"/>
  <c r="E3506" i="30"/>
  <c r="F3506" i="30"/>
  <c r="G3506" i="30"/>
  <c r="H3506" i="30"/>
  <c r="D3507" i="30"/>
  <c r="E3507" i="30"/>
  <c r="F3507" i="30"/>
  <c r="G3507" i="30"/>
  <c r="H3507" i="30"/>
  <c r="D3508" i="30"/>
  <c r="E3508" i="30"/>
  <c r="F3508" i="30"/>
  <c r="G3508" i="30"/>
  <c r="H3508" i="30"/>
  <c r="D3509" i="30"/>
  <c r="E3509" i="30"/>
  <c r="F3509" i="30"/>
  <c r="G3509" i="30"/>
  <c r="H3509" i="30"/>
  <c r="D3510" i="30"/>
  <c r="E3510" i="30"/>
  <c r="F3510" i="30"/>
  <c r="G3510" i="30"/>
  <c r="H3510" i="30"/>
  <c r="D3511" i="30"/>
  <c r="E3511" i="30"/>
  <c r="F3511" i="30"/>
  <c r="G3511" i="30"/>
  <c r="H3511" i="30"/>
  <c r="D3512" i="30"/>
  <c r="E3512" i="30"/>
  <c r="F3512" i="30"/>
  <c r="G3512" i="30"/>
  <c r="H3512" i="30"/>
  <c r="D3513" i="30"/>
  <c r="E3513" i="30"/>
  <c r="F3513" i="30"/>
  <c r="G3513" i="30"/>
  <c r="H3513" i="30"/>
  <c r="D3514" i="30"/>
  <c r="E3514" i="30"/>
  <c r="F3514" i="30"/>
  <c r="G3514" i="30"/>
  <c r="H3514" i="30"/>
  <c r="D3515" i="30"/>
  <c r="E3515" i="30"/>
  <c r="F3515" i="30"/>
  <c r="G3515" i="30"/>
  <c r="H3515" i="30"/>
  <c r="D3516" i="30"/>
  <c r="E3516" i="30"/>
  <c r="F3516" i="30"/>
  <c r="G3516" i="30"/>
  <c r="H3516" i="30"/>
  <c r="D3517" i="30"/>
  <c r="E3517" i="30"/>
  <c r="F3517" i="30"/>
  <c r="G3517" i="30"/>
  <c r="H3517" i="30"/>
  <c r="D3518" i="30"/>
  <c r="E3518" i="30"/>
  <c r="F3518" i="30"/>
  <c r="G3518" i="30"/>
  <c r="H3518" i="30"/>
  <c r="D3519" i="30"/>
  <c r="E3519" i="30"/>
  <c r="F3519" i="30"/>
  <c r="G3519" i="30"/>
  <c r="H3519" i="30"/>
  <c r="D3520" i="30"/>
  <c r="E3520" i="30"/>
  <c r="F3520" i="30"/>
  <c r="G3520" i="30"/>
  <c r="H3520" i="30"/>
  <c r="D3521" i="30"/>
  <c r="E3521" i="30"/>
  <c r="F3521" i="30"/>
  <c r="G3521" i="30"/>
  <c r="H3521" i="30"/>
  <c r="D3522" i="30"/>
  <c r="E3522" i="30"/>
  <c r="F3522" i="30"/>
  <c r="G3522" i="30"/>
  <c r="H3522" i="30"/>
  <c r="D3523" i="30"/>
  <c r="E3523" i="30"/>
  <c r="F3523" i="30"/>
  <c r="G3523" i="30"/>
  <c r="H3523" i="30"/>
  <c r="D3524" i="30"/>
  <c r="E3524" i="30"/>
  <c r="F3524" i="30"/>
  <c r="G3524" i="30"/>
  <c r="H3524" i="30"/>
  <c r="D3525" i="30"/>
  <c r="E3525" i="30"/>
  <c r="F3525" i="30"/>
  <c r="G3525" i="30"/>
  <c r="H3525" i="30"/>
  <c r="D3526" i="30"/>
  <c r="E3526" i="30"/>
  <c r="F3526" i="30"/>
  <c r="G3526" i="30"/>
  <c r="H3526" i="30"/>
  <c r="D3527" i="30"/>
  <c r="E3527" i="30"/>
  <c r="F3527" i="30"/>
  <c r="G3527" i="30"/>
  <c r="H3527" i="30"/>
  <c r="D3528" i="30"/>
  <c r="E3528" i="30"/>
  <c r="F3528" i="30"/>
  <c r="G3528" i="30"/>
  <c r="H3528" i="30"/>
  <c r="D3529" i="30"/>
  <c r="E3529" i="30"/>
  <c r="F3529" i="30"/>
  <c r="G3529" i="30"/>
  <c r="H3529" i="30"/>
  <c r="D3530" i="30"/>
  <c r="E3530" i="30"/>
  <c r="F3530" i="30"/>
  <c r="G3530" i="30"/>
  <c r="H3530" i="30"/>
  <c r="D3531" i="30"/>
  <c r="E3531" i="30"/>
  <c r="F3531" i="30"/>
  <c r="G3531" i="30"/>
  <c r="H3531" i="30"/>
  <c r="D3532" i="30"/>
  <c r="E3532" i="30"/>
  <c r="F3532" i="30"/>
  <c r="G3532" i="30"/>
  <c r="H3532" i="30"/>
  <c r="D3533" i="30"/>
  <c r="E3533" i="30"/>
  <c r="F3533" i="30"/>
  <c r="G3533" i="30"/>
  <c r="H3533" i="30"/>
  <c r="D3534" i="30"/>
  <c r="E3534" i="30"/>
  <c r="F3534" i="30"/>
  <c r="G3534" i="30"/>
  <c r="H3534" i="30"/>
  <c r="D3535" i="30"/>
  <c r="E3535" i="30"/>
  <c r="F3535" i="30"/>
  <c r="G3535" i="30"/>
  <c r="H3535" i="30"/>
  <c r="D3536" i="30"/>
  <c r="E3536" i="30"/>
  <c r="F3536" i="30"/>
  <c r="G3536" i="30"/>
  <c r="H3536" i="30"/>
  <c r="D3537" i="30"/>
  <c r="E3537" i="30"/>
  <c r="F3537" i="30"/>
  <c r="G3537" i="30"/>
  <c r="H3537" i="30"/>
  <c r="D3538" i="30"/>
  <c r="E3538" i="30"/>
  <c r="F3538" i="30"/>
  <c r="G3538" i="30"/>
  <c r="H3538" i="30"/>
  <c r="D3539" i="30"/>
  <c r="E3539" i="30"/>
  <c r="F3539" i="30"/>
  <c r="G3539" i="30"/>
  <c r="H3539" i="30"/>
  <c r="D3540" i="30"/>
  <c r="E3540" i="30"/>
  <c r="F3540" i="30"/>
  <c r="G3540" i="30"/>
  <c r="H3540" i="30"/>
  <c r="D3541" i="30"/>
  <c r="E3541" i="30"/>
  <c r="F3541" i="30"/>
  <c r="G3541" i="30"/>
  <c r="H3541" i="30"/>
  <c r="D3542" i="30"/>
  <c r="E3542" i="30"/>
  <c r="F3542" i="30"/>
  <c r="G3542" i="30"/>
  <c r="H3542" i="30"/>
  <c r="D3543" i="30"/>
  <c r="E3543" i="30"/>
  <c r="F3543" i="30"/>
  <c r="G3543" i="30"/>
  <c r="H3543" i="30"/>
  <c r="D3544" i="30"/>
  <c r="E3544" i="30"/>
  <c r="F3544" i="30"/>
  <c r="G3544" i="30"/>
  <c r="H3544" i="30"/>
  <c r="D3545" i="30"/>
  <c r="E3545" i="30"/>
  <c r="F3545" i="30"/>
  <c r="G3545" i="30"/>
  <c r="H3545" i="30"/>
  <c r="D3546" i="30"/>
  <c r="E3546" i="30"/>
  <c r="F3546" i="30"/>
  <c r="G3546" i="30"/>
  <c r="H3546" i="30"/>
  <c r="D3547" i="30"/>
  <c r="E3547" i="30"/>
  <c r="F3547" i="30"/>
  <c r="G3547" i="30"/>
  <c r="H3547" i="30"/>
  <c r="D3548" i="30"/>
  <c r="E3548" i="30"/>
  <c r="F3548" i="30"/>
  <c r="G3548" i="30"/>
  <c r="H3548" i="30"/>
  <c r="D3549" i="30"/>
  <c r="E3549" i="30"/>
  <c r="F3549" i="30"/>
  <c r="G3549" i="30"/>
  <c r="H3549" i="30"/>
  <c r="D3550" i="30"/>
  <c r="E3550" i="30"/>
  <c r="F3550" i="30"/>
  <c r="G3550" i="30"/>
  <c r="H3550" i="30"/>
  <c r="D3551" i="30"/>
  <c r="E3551" i="30"/>
  <c r="F3551" i="30"/>
  <c r="G3551" i="30"/>
  <c r="H3551" i="30"/>
  <c r="D3552" i="30"/>
  <c r="E3552" i="30"/>
  <c r="F3552" i="30"/>
  <c r="G3552" i="30"/>
  <c r="H3552" i="30"/>
  <c r="D3553" i="30"/>
  <c r="E3553" i="30"/>
  <c r="F3553" i="30"/>
  <c r="G3553" i="30"/>
  <c r="H3553" i="30"/>
  <c r="D3554" i="30"/>
  <c r="E3554" i="30"/>
  <c r="F3554" i="30"/>
  <c r="G3554" i="30"/>
  <c r="H3554" i="30"/>
  <c r="D3555" i="30"/>
  <c r="E3555" i="30"/>
  <c r="F3555" i="30"/>
  <c r="G3555" i="30"/>
  <c r="H3555" i="30"/>
  <c r="D3556" i="30"/>
  <c r="E3556" i="30"/>
  <c r="F3556" i="30"/>
  <c r="G3556" i="30"/>
  <c r="H3556" i="30"/>
  <c r="D3557" i="30"/>
  <c r="E3557" i="30"/>
  <c r="F3557" i="30"/>
  <c r="G3557" i="30"/>
  <c r="H3557" i="30"/>
  <c r="D3558" i="30"/>
  <c r="E3558" i="30"/>
  <c r="F3558" i="30"/>
  <c r="G3558" i="30"/>
  <c r="H3558" i="30"/>
  <c r="D3559" i="30"/>
  <c r="E3559" i="30"/>
  <c r="F3559" i="30"/>
  <c r="G3559" i="30"/>
  <c r="H3559" i="30"/>
  <c r="D3560" i="30"/>
  <c r="E3560" i="30"/>
  <c r="F3560" i="30"/>
  <c r="G3560" i="30"/>
  <c r="H3560" i="30"/>
  <c r="D3561" i="30"/>
  <c r="E3561" i="30"/>
  <c r="F3561" i="30"/>
  <c r="G3561" i="30"/>
  <c r="H3561" i="30"/>
  <c r="D3562" i="30"/>
  <c r="E3562" i="30"/>
  <c r="F3562" i="30"/>
  <c r="G3562" i="30"/>
  <c r="H3562" i="30"/>
  <c r="D3563" i="30"/>
  <c r="E3563" i="30"/>
  <c r="F3563" i="30"/>
  <c r="G3563" i="30"/>
  <c r="H3563" i="30"/>
  <c r="D3564" i="30"/>
  <c r="E3564" i="30"/>
  <c r="F3564" i="30"/>
  <c r="G3564" i="30"/>
  <c r="H3564" i="30"/>
  <c r="D3565" i="30"/>
  <c r="E3565" i="30"/>
  <c r="F3565" i="30"/>
  <c r="G3565" i="30"/>
  <c r="H3565" i="30"/>
  <c r="D3566" i="30"/>
  <c r="E3566" i="30"/>
  <c r="F3566" i="30"/>
  <c r="G3566" i="30"/>
  <c r="H3566" i="30"/>
  <c r="D3567" i="30"/>
  <c r="E3567" i="30"/>
  <c r="F3567" i="30"/>
  <c r="G3567" i="30"/>
  <c r="H3567" i="30"/>
  <c r="D3568" i="30"/>
  <c r="E3568" i="30"/>
  <c r="F3568" i="30"/>
  <c r="G3568" i="30"/>
  <c r="H3568" i="30"/>
  <c r="D3569" i="30"/>
  <c r="E3569" i="30"/>
  <c r="F3569" i="30"/>
  <c r="G3569" i="30"/>
  <c r="H3569" i="30"/>
  <c r="D3570" i="30"/>
  <c r="E3570" i="30"/>
  <c r="F3570" i="30"/>
  <c r="G3570" i="30"/>
  <c r="H3570" i="30"/>
  <c r="D3571" i="30"/>
  <c r="E3571" i="30"/>
  <c r="F3571" i="30"/>
  <c r="G3571" i="30"/>
  <c r="H3571" i="30"/>
  <c r="D3572" i="30"/>
  <c r="E3572" i="30"/>
  <c r="F3572" i="30"/>
  <c r="G3572" i="30"/>
  <c r="H3572" i="30"/>
  <c r="D3573" i="30"/>
  <c r="E3573" i="30"/>
  <c r="F3573" i="30"/>
  <c r="G3573" i="30"/>
  <c r="H3573" i="30"/>
  <c r="D3574" i="30"/>
  <c r="E3574" i="30"/>
  <c r="F3574" i="30"/>
  <c r="G3574" i="30"/>
  <c r="H3574" i="30"/>
  <c r="D3575" i="30"/>
  <c r="E3575" i="30"/>
  <c r="F3575" i="30"/>
  <c r="G3575" i="30"/>
  <c r="H3575" i="30"/>
  <c r="D3576" i="30"/>
  <c r="E3576" i="30"/>
  <c r="F3576" i="30"/>
  <c r="G3576" i="30"/>
  <c r="H3576" i="30"/>
  <c r="D3577" i="30"/>
  <c r="E3577" i="30"/>
  <c r="F3577" i="30"/>
  <c r="G3577" i="30"/>
  <c r="H3577" i="30"/>
  <c r="D3578" i="30"/>
  <c r="E3578" i="30"/>
  <c r="F3578" i="30"/>
  <c r="G3578" i="30"/>
  <c r="H3578" i="30"/>
  <c r="D3579" i="30"/>
  <c r="E3579" i="30"/>
  <c r="F3579" i="30"/>
  <c r="G3579" i="30"/>
  <c r="H3579" i="30"/>
  <c r="D3580" i="30"/>
  <c r="E3580" i="30"/>
  <c r="F3580" i="30"/>
  <c r="G3580" i="30"/>
  <c r="H3580" i="30"/>
  <c r="D3581" i="30"/>
  <c r="E3581" i="30"/>
  <c r="F3581" i="30"/>
  <c r="G3581" i="30"/>
  <c r="H3581" i="30"/>
  <c r="D3582" i="30"/>
  <c r="E3582" i="30"/>
  <c r="F3582" i="30"/>
  <c r="G3582" i="30"/>
  <c r="H3582" i="30"/>
  <c r="D3583" i="30"/>
  <c r="E3583" i="30"/>
  <c r="F3583" i="30"/>
  <c r="G3583" i="30"/>
  <c r="H3583" i="30"/>
  <c r="D3584" i="30"/>
  <c r="E3584" i="30"/>
  <c r="F3584" i="30"/>
  <c r="G3584" i="30"/>
  <c r="H3584" i="30"/>
  <c r="D3585" i="30"/>
  <c r="E3585" i="30"/>
  <c r="F3585" i="30"/>
  <c r="G3585" i="30"/>
  <c r="H3585" i="30"/>
  <c r="D3586" i="30"/>
  <c r="E3586" i="30"/>
  <c r="F3586" i="30"/>
  <c r="G3586" i="30"/>
  <c r="H3586" i="30"/>
  <c r="D3587" i="30"/>
  <c r="E3587" i="30"/>
  <c r="F3587" i="30"/>
  <c r="G3587" i="30"/>
  <c r="H3587" i="30"/>
  <c r="D3588" i="30"/>
  <c r="E3588" i="30"/>
  <c r="F3588" i="30"/>
  <c r="G3588" i="30"/>
  <c r="H3588" i="30"/>
  <c r="D3589" i="30"/>
  <c r="E3589" i="30"/>
  <c r="F3589" i="30"/>
  <c r="G3589" i="30"/>
  <c r="H3589" i="30"/>
  <c r="D3590" i="30"/>
  <c r="E3590" i="30"/>
  <c r="F3590" i="30"/>
  <c r="G3590" i="30"/>
  <c r="H3590" i="30"/>
  <c r="D3591" i="30"/>
  <c r="E3591" i="30"/>
  <c r="F3591" i="30"/>
  <c r="G3591" i="30"/>
  <c r="H3591" i="30"/>
  <c r="D3592" i="30"/>
  <c r="E3592" i="30"/>
  <c r="F3592" i="30"/>
  <c r="G3592" i="30"/>
  <c r="H3592" i="30"/>
  <c r="D3593" i="30"/>
  <c r="E3593" i="30"/>
  <c r="F3593" i="30"/>
  <c r="G3593" i="30"/>
  <c r="H3593" i="30"/>
  <c r="H2" i="30"/>
  <c r="G2" i="30"/>
  <c r="F2" i="30"/>
  <c r="E2" i="30" l="1"/>
  <c r="D2" i="30"/>
  <c r="DP6" i="31"/>
  <c r="J308" i="17"/>
  <c r="B8" i="23" l="1"/>
  <c r="D8" i="23"/>
  <c r="E8" i="23"/>
  <c r="G8" i="23"/>
  <c r="H8" i="23"/>
  <c r="I8" i="23"/>
  <c r="J8" i="23"/>
  <c r="K8" i="23"/>
  <c r="L8" i="23"/>
  <c r="M8" i="23"/>
  <c r="N8" i="23"/>
  <c r="O8" i="23"/>
  <c r="P8" i="23"/>
  <c r="Q8" i="23"/>
  <c r="R8" i="23"/>
  <c r="S8" i="23"/>
  <c r="T8" i="23"/>
  <c r="U8" i="23"/>
  <c r="V8" i="23"/>
  <c r="W8" i="23"/>
  <c r="Y8" i="23"/>
  <c r="Z8" i="23"/>
  <c r="AA8" i="23"/>
  <c r="AB8" i="23"/>
  <c r="AC8" i="23"/>
  <c r="AD8" i="23"/>
  <c r="AE8" i="23"/>
  <c r="AF8" i="23"/>
  <c r="AG8" i="23"/>
  <c r="AH8" i="23"/>
  <c r="AI8" i="23"/>
  <c r="AJ8" i="23"/>
  <c r="AK8" i="23"/>
  <c r="AL8" i="23"/>
  <c r="AM8" i="23"/>
  <c r="AN8" i="23"/>
  <c r="AO8" i="23"/>
  <c r="AP8" i="23"/>
  <c r="AQ8" i="23"/>
  <c r="AR8" i="23"/>
  <c r="AS8" i="23"/>
  <c r="AT8" i="23"/>
  <c r="AU8" i="23"/>
  <c r="AV8" i="23"/>
  <c r="AW8" i="23"/>
  <c r="AX8" i="23"/>
  <c r="AY8" i="23"/>
  <c r="AZ8" i="23"/>
  <c r="BA8" i="23"/>
  <c r="BB8" i="23"/>
  <c r="BC8" i="23"/>
  <c r="BD8" i="23"/>
  <c r="BE8" i="23"/>
  <c r="BF8" i="23"/>
  <c r="BG8" i="23"/>
  <c r="BH8" i="23"/>
  <c r="BI8" i="23"/>
  <c r="BJ8" i="23"/>
  <c r="BK8" i="23"/>
  <c r="BL8" i="23"/>
  <c r="BM8" i="23"/>
  <c r="BN8" i="23"/>
  <c r="BO8" i="23"/>
  <c r="BP8" i="23"/>
  <c r="BQ8" i="23"/>
  <c r="BR8" i="23"/>
  <c r="BS8" i="23"/>
  <c r="BT8" i="23"/>
  <c r="BU8" i="23"/>
  <c r="BV8" i="23"/>
  <c r="BW8" i="23"/>
  <c r="BX8" i="23"/>
  <c r="BY8" i="23"/>
  <c r="BZ8" i="23"/>
  <c r="CG8" i="23"/>
  <c r="CH8" i="23"/>
  <c r="CI8" i="23"/>
  <c r="CJ8" i="23"/>
  <c r="CK8" i="23"/>
  <c r="CL8" i="23"/>
  <c r="CM8" i="23"/>
  <c r="B9" i="23"/>
  <c r="D9" i="23"/>
  <c r="E9" i="23"/>
  <c r="G9" i="23"/>
  <c r="H9" i="23"/>
  <c r="I9" i="23"/>
  <c r="J9" i="23"/>
  <c r="K9" i="23"/>
  <c r="L9" i="23"/>
  <c r="M9" i="23"/>
  <c r="N9" i="23"/>
  <c r="O9" i="23"/>
  <c r="P9" i="23"/>
  <c r="Q9" i="23"/>
  <c r="R9" i="23"/>
  <c r="S9" i="23"/>
  <c r="T9" i="23"/>
  <c r="U9" i="23"/>
  <c r="V9" i="23"/>
  <c r="W9" i="23"/>
  <c r="Y9" i="23"/>
  <c r="Z9" i="23"/>
  <c r="AA9" i="23"/>
  <c r="AB9" i="23"/>
  <c r="AC9" i="23"/>
  <c r="AD9" i="23"/>
  <c r="AE9" i="23"/>
  <c r="AF9" i="23"/>
  <c r="AG9" i="23"/>
  <c r="AH9" i="23"/>
  <c r="AI9" i="23"/>
  <c r="AJ9" i="23"/>
  <c r="AK9" i="23"/>
  <c r="AL9" i="23"/>
  <c r="AM9" i="23"/>
  <c r="AN9" i="23"/>
  <c r="AO9" i="23"/>
  <c r="AP9" i="23"/>
  <c r="AQ9" i="23"/>
  <c r="AR9" i="23"/>
  <c r="AS9" i="23"/>
  <c r="AT9" i="23"/>
  <c r="AU9" i="23"/>
  <c r="AV9" i="23"/>
  <c r="AW9" i="23"/>
  <c r="AX9" i="23"/>
  <c r="AY9" i="23"/>
  <c r="AZ9" i="23"/>
  <c r="BA9" i="23"/>
  <c r="BB9" i="23"/>
  <c r="BC9" i="23"/>
  <c r="BD9" i="23"/>
  <c r="BE9" i="23"/>
  <c r="BF9" i="23"/>
  <c r="BG9" i="23"/>
  <c r="BH9" i="23"/>
  <c r="BI9" i="23"/>
  <c r="BJ9" i="23"/>
  <c r="BK9" i="23"/>
  <c r="BL9" i="23"/>
  <c r="BM9" i="23"/>
  <c r="BN9" i="23"/>
  <c r="BO9" i="23"/>
  <c r="BP9" i="23"/>
  <c r="BQ9" i="23"/>
  <c r="BR9" i="23"/>
  <c r="BS9" i="23"/>
  <c r="BT9" i="23"/>
  <c r="BU9" i="23"/>
  <c r="BV9" i="23"/>
  <c r="BW9" i="23"/>
  <c r="BX9" i="23"/>
  <c r="BY9" i="23"/>
  <c r="BZ9" i="23"/>
  <c r="CG9" i="23"/>
  <c r="CH9" i="23"/>
  <c r="CI9" i="23"/>
  <c r="CJ9" i="23"/>
  <c r="CK9" i="23"/>
  <c r="CL9" i="23"/>
  <c r="CM9" i="23"/>
  <c r="B10" i="23"/>
  <c r="D10" i="23"/>
  <c r="E10" i="23"/>
  <c r="G10" i="23"/>
  <c r="H10" i="23"/>
  <c r="I10" i="23"/>
  <c r="J10" i="23"/>
  <c r="K10" i="23"/>
  <c r="L10" i="23"/>
  <c r="M10" i="23"/>
  <c r="N10" i="23"/>
  <c r="O10" i="23"/>
  <c r="P10" i="23"/>
  <c r="Q10" i="23"/>
  <c r="R10" i="23"/>
  <c r="S10" i="23"/>
  <c r="T10" i="23"/>
  <c r="U10" i="23"/>
  <c r="V10" i="23"/>
  <c r="W10" i="23"/>
  <c r="Y10" i="23"/>
  <c r="Z10" i="23"/>
  <c r="AA10" i="23"/>
  <c r="AB10" i="23"/>
  <c r="AC10" i="23"/>
  <c r="AD10" i="23"/>
  <c r="AE10" i="23"/>
  <c r="AF10" i="23"/>
  <c r="AG10" i="23"/>
  <c r="AH10" i="23"/>
  <c r="AI10" i="23"/>
  <c r="AJ10" i="23"/>
  <c r="AK10" i="23"/>
  <c r="AL10" i="23"/>
  <c r="AM10" i="23"/>
  <c r="AN10" i="23"/>
  <c r="AO10" i="23"/>
  <c r="AP10" i="23"/>
  <c r="AQ10" i="23"/>
  <c r="AR10" i="23"/>
  <c r="AS10" i="23"/>
  <c r="AT10" i="23"/>
  <c r="AU10" i="23"/>
  <c r="AV10" i="23"/>
  <c r="AW10" i="23"/>
  <c r="AX10" i="23"/>
  <c r="AY10" i="23"/>
  <c r="AZ10" i="23"/>
  <c r="BA10" i="23"/>
  <c r="BB10" i="23"/>
  <c r="BC10" i="23"/>
  <c r="BD10" i="23"/>
  <c r="BE10" i="23"/>
  <c r="BF10" i="23"/>
  <c r="BG10" i="23"/>
  <c r="BH10" i="23"/>
  <c r="BI10" i="23"/>
  <c r="BJ10" i="23"/>
  <c r="BK10" i="23"/>
  <c r="BL10" i="23"/>
  <c r="BM10" i="23"/>
  <c r="BN10" i="23"/>
  <c r="BO10" i="23"/>
  <c r="BP10" i="23"/>
  <c r="BQ10" i="23"/>
  <c r="BR10" i="23"/>
  <c r="BS10" i="23"/>
  <c r="BT10" i="23"/>
  <c r="BU10" i="23"/>
  <c r="BV10" i="23"/>
  <c r="BW10" i="23"/>
  <c r="BX10" i="23"/>
  <c r="BY10" i="23"/>
  <c r="BZ10" i="23"/>
  <c r="CG10" i="23"/>
  <c r="CH10" i="23"/>
  <c r="CI10" i="23"/>
  <c r="CJ10" i="23"/>
  <c r="CK10" i="23"/>
  <c r="CL10" i="23"/>
  <c r="CM10" i="23"/>
  <c r="B11" i="23"/>
  <c r="D11" i="23"/>
  <c r="E11" i="23"/>
  <c r="G11" i="23"/>
  <c r="H11" i="23"/>
  <c r="I11" i="23"/>
  <c r="J11" i="23"/>
  <c r="K11" i="23"/>
  <c r="L11" i="23"/>
  <c r="M11" i="23"/>
  <c r="N11" i="23"/>
  <c r="O11" i="23"/>
  <c r="P11" i="23"/>
  <c r="Q11" i="23"/>
  <c r="R11" i="23"/>
  <c r="S11" i="23"/>
  <c r="T11" i="23"/>
  <c r="U11" i="23"/>
  <c r="V11" i="23"/>
  <c r="W11" i="23"/>
  <c r="Y11" i="23"/>
  <c r="Z11" i="23"/>
  <c r="AA11" i="23"/>
  <c r="AB11" i="23"/>
  <c r="AC11" i="23"/>
  <c r="AD11" i="23"/>
  <c r="AE11" i="23"/>
  <c r="AF11" i="23"/>
  <c r="AG11" i="23"/>
  <c r="AH11" i="23"/>
  <c r="AI11" i="23"/>
  <c r="AJ11" i="23"/>
  <c r="AK11" i="23"/>
  <c r="AL11" i="23"/>
  <c r="AM11" i="23"/>
  <c r="AN11" i="23"/>
  <c r="AO11" i="23"/>
  <c r="AP11" i="23"/>
  <c r="AQ11" i="23"/>
  <c r="AR11" i="23"/>
  <c r="AS11" i="23"/>
  <c r="AT11" i="23"/>
  <c r="AU11" i="23"/>
  <c r="AV11" i="23"/>
  <c r="AW11" i="23"/>
  <c r="AX11" i="23"/>
  <c r="AY11" i="23"/>
  <c r="AZ11" i="23"/>
  <c r="BA11" i="23"/>
  <c r="BB11" i="23"/>
  <c r="BC11" i="23"/>
  <c r="BD11" i="23"/>
  <c r="BE11" i="23"/>
  <c r="BF11" i="23"/>
  <c r="BG11" i="23"/>
  <c r="BH11" i="23"/>
  <c r="BI11" i="23"/>
  <c r="BJ11" i="23"/>
  <c r="BK11" i="23"/>
  <c r="BL11" i="23"/>
  <c r="BM11" i="23"/>
  <c r="BN11" i="23"/>
  <c r="BO11" i="23"/>
  <c r="BP11" i="23"/>
  <c r="BQ11" i="23"/>
  <c r="BR11" i="23"/>
  <c r="BS11" i="23"/>
  <c r="BT11" i="23"/>
  <c r="BU11" i="23"/>
  <c r="BV11" i="23"/>
  <c r="BW11" i="23"/>
  <c r="BX11" i="23"/>
  <c r="BY11" i="23"/>
  <c r="BZ11" i="23"/>
  <c r="CG11" i="23"/>
  <c r="CH11" i="23"/>
  <c r="CI11" i="23"/>
  <c r="CJ11" i="23"/>
  <c r="CK11" i="23"/>
  <c r="CL11" i="23"/>
  <c r="CM11" i="23"/>
  <c r="B12" i="23"/>
  <c r="D12" i="23"/>
  <c r="E12" i="23"/>
  <c r="G12" i="23"/>
  <c r="H12" i="23"/>
  <c r="I12" i="23"/>
  <c r="J12" i="23"/>
  <c r="K12" i="23"/>
  <c r="L12" i="23"/>
  <c r="M12" i="23"/>
  <c r="N12" i="23"/>
  <c r="O12" i="23"/>
  <c r="P12" i="23"/>
  <c r="Q12" i="23"/>
  <c r="R12" i="23"/>
  <c r="S12" i="23"/>
  <c r="T12" i="23"/>
  <c r="U12" i="23"/>
  <c r="V12" i="23"/>
  <c r="W12" i="23"/>
  <c r="Y12" i="23"/>
  <c r="Z12" i="23"/>
  <c r="AA12" i="23"/>
  <c r="AB12" i="23"/>
  <c r="AC12" i="23"/>
  <c r="AD12" i="23"/>
  <c r="AE12" i="23"/>
  <c r="AF12" i="23"/>
  <c r="AG12" i="23"/>
  <c r="AH12" i="23"/>
  <c r="AI12" i="23"/>
  <c r="AJ12" i="23"/>
  <c r="AK12" i="23"/>
  <c r="AL12" i="23"/>
  <c r="AM12" i="23"/>
  <c r="AN12" i="23"/>
  <c r="AO12" i="23"/>
  <c r="AP12" i="23"/>
  <c r="AQ12" i="23"/>
  <c r="AR12" i="23"/>
  <c r="AS12" i="23"/>
  <c r="AT12" i="23"/>
  <c r="AU12" i="23"/>
  <c r="AV12" i="23"/>
  <c r="AW12" i="23"/>
  <c r="AX12" i="23"/>
  <c r="AY12" i="23"/>
  <c r="AZ12" i="23"/>
  <c r="BA12" i="23"/>
  <c r="BB12" i="23"/>
  <c r="BC12" i="23"/>
  <c r="BD12" i="23"/>
  <c r="BE12" i="23"/>
  <c r="BF12" i="23"/>
  <c r="BG12" i="23"/>
  <c r="BH12" i="23"/>
  <c r="BI12" i="23"/>
  <c r="BJ12" i="23"/>
  <c r="BK12" i="23"/>
  <c r="BL12" i="23"/>
  <c r="BM12" i="23"/>
  <c r="BN12" i="23"/>
  <c r="BO12" i="23"/>
  <c r="BP12" i="23"/>
  <c r="BQ12" i="23"/>
  <c r="BR12" i="23"/>
  <c r="BS12" i="23"/>
  <c r="BT12" i="23"/>
  <c r="BU12" i="23"/>
  <c r="BV12" i="23"/>
  <c r="BW12" i="23"/>
  <c r="BX12" i="23"/>
  <c r="BY12" i="23"/>
  <c r="BZ12" i="23"/>
  <c r="CG12" i="23"/>
  <c r="CH12" i="23"/>
  <c r="CI12" i="23"/>
  <c r="CJ12" i="23"/>
  <c r="CK12" i="23"/>
  <c r="CL12" i="23"/>
  <c r="CM12" i="23"/>
  <c r="B13" i="23"/>
  <c r="D13" i="23"/>
  <c r="E13" i="23"/>
  <c r="G13" i="23"/>
  <c r="H13" i="23"/>
  <c r="I13" i="23"/>
  <c r="J13" i="23"/>
  <c r="K13" i="23"/>
  <c r="L13" i="23"/>
  <c r="M13" i="23"/>
  <c r="N13" i="23"/>
  <c r="O13" i="23"/>
  <c r="P13" i="23"/>
  <c r="Q13" i="23"/>
  <c r="R13" i="23"/>
  <c r="S13" i="23"/>
  <c r="T13" i="23"/>
  <c r="U13" i="23"/>
  <c r="V13" i="23"/>
  <c r="W13" i="23"/>
  <c r="Y13" i="23"/>
  <c r="Z13" i="23"/>
  <c r="AA13" i="23"/>
  <c r="AB13" i="23"/>
  <c r="AC13" i="23"/>
  <c r="AD13" i="23"/>
  <c r="AE13" i="23"/>
  <c r="AF13" i="23"/>
  <c r="AG13" i="23"/>
  <c r="AH13" i="23"/>
  <c r="AI13" i="23"/>
  <c r="AJ13" i="23"/>
  <c r="AK13" i="23"/>
  <c r="AL13" i="23"/>
  <c r="AM13" i="23"/>
  <c r="AN13" i="23"/>
  <c r="AO13" i="23"/>
  <c r="AP13" i="23"/>
  <c r="AQ13" i="23"/>
  <c r="AR13" i="23"/>
  <c r="AS13" i="23"/>
  <c r="AT13" i="23"/>
  <c r="AU13" i="23"/>
  <c r="AV13" i="23"/>
  <c r="AW13" i="23"/>
  <c r="AX13" i="23"/>
  <c r="AY13" i="23"/>
  <c r="AZ13" i="23"/>
  <c r="BA13" i="23"/>
  <c r="BB13" i="23"/>
  <c r="BC13" i="23"/>
  <c r="BD13" i="23"/>
  <c r="BE13" i="23"/>
  <c r="BF13" i="23"/>
  <c r="BG13" i="23"/>
  <c r="BH13" i="23"/>
  <c r="BI13" i="23"/>
  <c r="BJ13" i="23"/>
  <c r="BK13" i="23"/>
  <c r="BL13" i="23"/>
  <c r="BM13" i="23"/>
  <c r="BN13" i="23"/>
  <c r="BO13" i="23"/>
  <c r="BP13" i="23"/>
  <c r="BQ13" i="23"/>
  <c r="BR13" i="23"/>
  <c r="BS13" i="23"/>
  <c r="BT13" i="23"/>
  <c r="BU13" i="23"/>
  <c r="BV13" i="23"/>
  <c r="BW13" i="23"/>
  <c r="BX13" i="23"/>
  <c r="BY13" i="23"/>
  <c r="BZ13" i="23"/>
  <c r="CG13" i="23"/>
  <c r="CH13" i="23"/>
  <c r="CI13" i="23"/>
  <c r="CJ13" i="23"/>
  <c r="CK13" i="23"/>
  <c r="CL13" i="23"/>
  <c r="CM13" i="23"/>
  <c r="B14" i="23"/>
  <c r="D14" i="23"/>
  <c r="E14" i="23"/>
  <c r="G14" i="23"/>
  <c r="H14" i="23"/>
  <c r="I14" i="23"/>
  <c r="J14" i="23"/>
  <c r="K14" i="23"/>
  <c r="L14" i="23"/>
  <c r="M14" i="23"/>
  <c r="N14" i="23"/>
  <c r="O14" i="23"/>
  <c r="P14" i="23"/>
  <c r="Q14" i="23"/>
  <c r="R14" i="23"/>
  <c r="S14" i="23"/>
  <c r="T14" i="23"/>
  <c r="U14" i="23"/>
  <c r="V14" i="23"/>
  <c r="W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BU14" i="23"/>
  <c r="BV14" i="23"/>
  <c r="BW14" i="23"/>
  <c r="BX14" i="23"/>
  <c r="BY14" i="23"/>
  <c r="BZ14" i="23"/>
  <c r="CG14" i="23"/>
  <c r="CH14" i="23"/>
  <c r="CI14" i="23"/>
  <c r="CJ14" i="23"/>
  <c r="CK14" i="23"/>
  <c r="CL14" i="23"/>
  <c r="CM14" i="23"/>
  <c r="B15" i="23"/>
  <c r="D15" i="23"/>
  <c r="E15" i="23"/>
  <c r="G15" i="23"/>
  <c r="H15" i="23"/>
  <c r="I15" i="23"/>
  <c r="J15" i="23"/>
  <c r="K15" i="23"/>
  <c r="L15" i="23"/>
  <c r="M15" i="23"/>
  <c r="N15" i="23"/>
  <c r="O15" i="23"/>
  <c r="P15" i="23"/>
  <c r="Q15" i="23"/>
  <c r="R15" i="23"/>
  <c r="S15" i="23"/>
  <c r="T15" i="23"/>
  <c r="U15" i="23"/>
  <c r="V15" i="23"/>
  <c r="W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U15" i="23"/>
  <c r="BV15" i="23"/>
  <c r="BW15" i="23"/>
  <c r="BX15" i="23"/>
  <c r="BY15" i="23"/>
  <c r="BZ15" i="23"/>
  <c r="CG15" i="23"/>
  <c r="CH15" i="23"/>
  <c r="CI15" i="23"/>
  <c r="CJ15" i="23"/>
  <c r="CK15" i="23"/>
  <c r="CL15" i="23"/>
  <c r="CM15" i="23"/>
  <c r="B16" i="23"/>
  <c r="D16" i="23"/>
  <c r="E16" i="23"/>
  <c r="G16" i="23"/>
  <c r="H16" i="23"/>
  <c r="I16" i="23"/>
  <c r="J16" i="23"/>
  <c r="K16" i="23"/>
  <c r="L16" i="23"/>
  <c r="M16" i="23"/>
  <c r="N16" i="23"/>
  <c r="O16" i="23"/>
  <c r="P16" i="23"/>
  <c r="Q16" i="23"/>
  <c r="R16" i="23"/>
  <c r="S16" i="23"/>
  <c r="T16" i="23"/>
  <c r="U16" i="23"/>
  <c r="V16" i="23"/>
  <c r="W16" i="23"/>
  <c r="Y16" i="23"/>
  <c r="Z16" i="23"/>
  <c r="AA16" i="23"/>
  <c r="AB16" i="23"/>
  <c r="AC16" i="23"/>
  <c r="AD16" i="23"/>
  <c r="AE16" i="23"/>
  <c r="AF16" i="23"/>
  <c r="AG16" i="23"/>
  <c r="AH16" i="23"/>
  <c r="AI16" i="23"/>
  <c r="AJ16" i="23"/>
  <c r="AK16" i="23"/>
  <c r="AL16" i="23"/>
  <c r="AM16" i="23"/>
  <c r="AN16" i="23"/>
  <c r="AO16" i="23"/>
  <c r="AP16" i="23"/>
  <c r="AQ16" i="23"/>
  <c r="AR16" i="23"/>
  <c r="AS16" i="23"/>
  <c r="AT16" i="23"/>
  <c r="AU16" i="23"/>
  <c r="AV16" i="23"/>
  <c r="AW16" i="23"/>
  <c r="AX16" i="23"/>
  <c r="AY16" i="23"/>
  <c r="AZ16" i="23"/>
  <c r="BA16" i="23"/>
  <c r="BB16" i="23"/>
  <c r="BC16" i="23"/>
  <c r="BD16" i="23"/>
  <c r="BE16" i="23"/>
  <c r="BF16" i="23"/>
  <c r="BG16" i="23"/>
  <c r="BH16" i="23"/>
  <c r="BI16" i="23"/>
  <c r="BJ16" i="23"/>
  <c r="BK16" i="23"/>
  <c r="BL16" i="23"/>
  <c r="BM16" i="23"/>
  <c r="BN16" i="23"/>
  <c r="BO16" i="23"/>
  <c r="BP16" i="23"/>
  <c r="BQ16" i="23"/>
  <c r="BR16" i="23"/>
  <c r="BS16" i="23"/>
  <c r="BT16" i="23"/>
  <c r="BU16" i="23"/>
  <c r="BV16" i="23"/>
  <c r="BW16" i="23"/>
  <c r="BX16" i="23"/>
  <c r="BY16" i="23"/>
  <c r="BZ16" i="23"/>
  <c r="CG16" i="23"/>
  <c r="CH16" i="23"/>
  <c r="CI16" i="23"/>
  <c r="CJ16" i="23"/>
  <c r="CK16" i="23"/>
  <c r="CL16" i="23"/>
  <c r="CM16" i="23"/>
  <c r="B17" i="23"/>
  <c r="D17" i="23"/>
  <c r="E17" i="23"/>
  <c r="G17" i="23"/>
  <c r="H17" i="23"/>
  <c r="I17" i="23"/>
  <c r="J17" i="23"/>
  <c r="K17" i="23"/>
  <c r="L17" i="23"/>
  <c r="M17" i="23"/>
  <c r="N17" i="23"/>
  <c r="O17" i="23"/>
  <c r="P17" i="23"/>
  <c r="Q17" i="23"/>
  <c r="R17" i="23"/>
  <c r="S17" i="23"/>
  <c r="T17" i="23"/>
  <c r="U17" i="23"/>
  <c r="V17" i="23"/>
  <c r="W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AX17" i="23"/>
  <c r="AY17" i="23"/>
  <c r="AZ17" i="23"/>
  <c r="BA17" i="23"/>
  <c r="BB17" i="23"/>
  <c r="BC17" i="23"/>
  <c r="BD17" i="23"/>
  <c r="BE17" i="23"/>
  <c r="BF17" i="23"/>
  <c r="BG17" i="23"/>
  <c r="BH17" i="23"/>
  <c r="BI17" i="23"/>
  <c r="BJ17" i="23"/>
  <c r="BK17" i="23"/>
  <c r="BL17" i="23"/>
  <c r="BM17" i="23"/>
  <c r="BN17" i="23"/>
  <c r="BO17" i="23"/>
  <c r="BP17" i="23"/>
  <c r="BQ17" i="23"/>
  <c r="BR17" i="23"/>
  <c r="BS17" i="23"/>
  <c r="BT17" i="23"/>
  <c r="BU17" i="23"/>
  <c r="BV17" i="23"/>
  <c r="BW17" i="23"/>
  <c r="BX17" i="23"/>
  <c r="BY17" i="23"/>
  <c r="BZ17" i="23"/>
  <c r="CG17" i="23"/>
  <c r="CH17" i="23"/>
  <c r="CI17" i="23"/>
  <c r="CJ17" i="23"/>
  <c r="CK17" i="23"/>
  <c r="CL17" i="23"/>
  <c r="CM17" i="23"/>
  <c r="B18" i="23"/>
  <c r="D18" i="23"/>
  <c r="E18" i="23"/>
  <c r="G18" i="23"/>
  <c r="H18" i="23"/>
  <c r="I18" i="23"/>
  <c r="J18" i="23"/>
  <c r="K18" i="23"/>
  <c r="L18" i="23"/>
  <c r="M18" i="23"/>
  <c r="N18" i="23"/>
  <c r="O18" i="23"/>
  <c r="P18" i="23"/>
  <c r="Q18" i="23"/>
  <c r="R18" i="23"/>
  <c r="S18" i="23"/>
  <c r="T18" i="23"/>
  <c r="U18" i="23"/>
  <c r="V18" i="23"/>
  <c r="W18" i="23"/>
  <c r="Y18" i="23"/>
  <c r="Z18" i="23"/>
  <c r="AA18" i="23"/>
  <c r="AB18" i="23"/>
  <c r="AC18" i="23"/>
  <c r="AD18" i="23"/>
  <c r="AE18" i="23"/>
  <c r="AF18" i="23"/>
  <c r="AG18" i="23"/>
  <c r="AH18" i="23"/>
  <c r="AI18" i="23"/>
  <c r="AJ18"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BK18" i="23"/>
  <c r="BL18" i="23"/>
  <c r="BM18" i="23"/>
  <c r="BN18" i="23"/>
  <c r="BO18" i="23"/>
  <c r="BP18" i="23"/>
  <c r="BQ18" i="23"/>
  <c r="BR18" i="23"/>
  <c r="BS18" i="23"/>
  <c r="BT18" i="23"/>
  <c r="BU18" i="23"/>
  <c r="BV18" i="23"/>
  <c r="BW18" i="23"/>
  <c r="BX18" i="23"/>
  <c r="BY18" i="23"/>
  <c r="BZ18" i="23"/>
  <c r="CG18" i="23"/>
  <c r="CH18" i="23"/>
  <c r="CI18" i="23"/>
  <c r="CJ18" i="23"/>
  <c r="CK18" i="23"/>
  <c r="CL18" i="23"/>
  <c r="CM18" i="23"/>
  <c r="B19" i="23"/>
  <c r="D19" i="23"/>
  <c r="E19" i="23"/>
  <c r="G19" i="23"/>
  <c r="H19" i="23"/>
  <c r="I19" i="23"/>
  <c r="J19" i="23"/>
  <c r="K19" i="23"/>
  <c r="L19" i="23"/>
  <c r="M19" i="23"/>
  <c r="N19" i="23"/>
  <c r="O19" i="23"/>
  <c r="P19" i="23"/>
  <c r="Q19" i="23"/>
  <c r="R19" i="23"/>
  <c r="S19" i="23"/>
  <c r="T19" i="23"/>
  <c r="U19" i="23"/>
  <c r="V19" i="23"/>
  <c r="W19" i="23"/>
  <c r="Y19" i="23"/>
  <c r="Z19" i="23"/>
  <c r="AA19" i="23"/>
  <c r="AB19" i="23"/>
  <c r="AC19" i="23"/>
  <c r="AD19" i="23"/>
  <c r="AE19" i="23"/>
  <c r="AF19" i="23"/>
  <c r="AG19" i="23"/>
  <c r="AH19" i="23"/>
  <c r="AI19" i="23"/>
  <c r="AJ19" i="23"/>
  <c r="AK19" i="23"/>
  <c r="AL19" i="23"/>
  <c r="AM19" i="23"/>
  <c r="AN19" i="23"/>
  <c r="AO19" i="23"/>
  <c r="AP19" i="23"/>
  <c r="AQ19" i="23"/>
  <c r="AR19" i="23"/>
  <c r="AS19" i="23"/>
  <c r="AT19" i="23"/>
  <c r="AU19" i="23"/>
  <c r="AV19" i="23"/>
  <c r="AW19" i="23"/>
  <c r="AX19" i="23"/>
  <c r="AY19" i="23"/>
  <c r="AZ19" i="23"/>
  <c r="BA19" i="23"/>
  <c r="BB19" i="23"/>
  <c r="BC19" i="23"/>
  <c r="BD19" i="23"/>
  <c r="BE19" i="23"/>
  <c r="BF19" i="23"/>
  <c r="BG19" i="23"/>
  <c r="BH19" i="23"/>
  <c r="BI19" i="23"/>
  <c r="BJ19" i="23"/>
  <c r="BK19" i="23"/>
  <c r="BL19" i="23"/>
  <c r="BM19" i="23"/>
  <c r="BN19" i="23"/>
  <c r="BO19" i="23"/>
  <c r="BP19" i="23"/>
  <c r="BQ19" i="23"/>
  <c r="BR19" i="23"/>
  <c r="BS19" i="23"/>
  <c r="BT19" i="23"/>
  <c r="BU19" i="23"/>
  <c r="BV19" i="23"/>
  <c r="BW19" i="23"/>
  <c r="BX19" i="23"/>
  <c r="BY19" i="23"/>
  <c r="BZ19" i="23"/>
  <c r="CG19" i="23"/>
  <c r="CH19" i="23"/>
  <c r="CI19" i="23"/>
  <c r="CJ19" i="23"/>
  <c r="CK19" i="23"/>
  <c r="CL19" i="23"/>
  <c r="CM19" i="23"/>
  <c r="B20" i="23"/>
  <c r="D20" i="23"/>
  <c r="E20" i="23"/>
  <c r="G20" i="23"/>
  <c r="H20" i="23"/>
  <c r="I20" i="23"/>
  <c r="J20" i="23"/>
  <c r="K20" i="23"/>
  <c r="L20" i="23"/>
  <c r="M20" i="23"/>
  <c r="N20" i="23"/>
  <c r="O20" i="23"/>
  <c r="P20" i="23"/>
  <c r="Q20" i="23"/>
  <c r="R20" i="23"/>
  <c r="S20" i="23"/>
  <c r="T20" i="23"/>
  <c r="U20" i="23"/>
  <c r="V20" i="23"/>
  <c r="W20" i="23"/>
  <c r="Y20" i="23"/>
  <c r="Z20" i="23"/>
  <c r="AA20" i="23"/>
  <c r="AB20" i="23"/>
  <c r="AC20" i="23"/>
  <c r="AD20" i="23"/>
  <c r="AE20" i="23"/>
  <c r="AF20" i="23"/>
  <c r="AG20" i="23"/>
  <c r="AH20" i="23"/>
  <c r="AI20" i="23"/>
  <c r="AJ20" i="23"/>
  <c r="AK20" i="23"/>
  <c r="AL20" i="23"/>
  <c r="AM20" i="23"/>
  <c r="AN20" i="23"/>
  <c r="AO20" i="23"/>
  <c r="AP20" i="23"/>
  <c r="AQ20" i="23"/>
  <c r="AR20" i="23"/>
  <c r="AS20" i="23"/>
  <c r="AT20" i="23"/>
  <c r="AU20" i="23"/>
  <c r="AV20" i="23"/>
  <c r="AW20" i="23"/>
  <c r="AX20" i="23"/>
  <c r="AY20" i="23"/>
  <c r="AZ20" i="23"/>
  <c r="BA20" i="23"/>
  <c r="BB20" i="23"/>
  <c r="BC20" i="23"/>
  <c r="BD20" i="23"/>
  <c r="BE20" i="23"/>
  <c r="BF20" i="23"/>
  <c r="BG20" i="23"/>
  <c r="BH20" i="23"/>
  <c r="BI20" i="23"/>
  <c r="BJ20" i="23"/>
  <c r="BK20" i="23"/>
  <c r="BL20" i="23"/>
  <c r="BM20" i="23"/>
  <c r="BN20" i="23"/>
  <c r="BO20" i="23"/>
  <c r="BP20" i="23"/>
  <c r="BQ20" i="23"/>
  <c r="BR20" i="23"/>
  <c r="BS20" i="23"/>
  <c r="BT20" i="23"/>
  <c r="BU20" i="23"/>
  <c r="BV20" i="23"/>
  <c r="BW20" i="23"/>
  <c r="BX20" i="23"/>
  <c r="BY20" i="23"/>
  <c r="BZ20" i="23"/>
  <c r="CG20" i="23"/>
  <c r="CH20" i="23"/>
  <c r="CI20" i="23"/>
  <c r="CJ20" i="23"/>
  <c r="CK20" i="23"/>
  <c r="CL20" i="23"/>
  <c r="CM20" i="23"/>
  <c r="B21" i="23"/>
  <c r="D21" i="23"/>
  <c r="E21" i="23"/>
  <c r="G21" i="23"/>
  <c r="H21" i="23"/>
  <c r="I21" i="23"/>
  <c r="J21" i="23"/>
  <c r="K21" i="23"/>
  <c r="L21" i="23"/>
  <c r="M21" i="23"/>
  <c r="N21" i="23"/>
  <c r="O21" i="23"/>
  <c r="P21" i="23"/>
  <c r="Q21" i="23"/>
  <c r="R21" i="23"/>
  <c r="S21" i="23"/>
  <c r="T21" i="23"/>
  <c r="U21" i="23"/>
  <c r="V21" i="23"/>
  <c r="W21" i="23"/>
  <c r="Y21" i="23"/>
  <c r="Z21" i="23"/>
  <c r="AA21" i="23"/>
  <c r="AB21" i="23"/>
  <c r="AC21" i="23"/>
  <c r="AD21" i="23"/>
  <c r="AE21" i="23"/>
  <c r="AF21" i="23"/>
  <c r="AG21"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BU21" i="23"/>
  <c r="BV21" i="23"/>
  <c r="BW21" i="23"/>
  <c r="BX21" i="23"/>
  <c r="BY21" i="23"/>
  <c r="BZ21" i="23"/>
  <c r="CG21" i="23"/>
  <c r="CH21" i="23"/>
  <c r="CI21" i="23"/>
  <c r="CJ21" i="23"/>
  <c r="CK21" i="23"/>
  <c r="CL21" i="23"/>
  <c r="CM21" i="23"/>
  <c r="B22" i="23"/>
  <c r="D22" i="23"/>
  <c r="E22" i="23"/>
  <c r="G22" i="23"/>
  <c r="H22" i="23"/>
  <c r="I22" i="23"/>
  <c r="J22" i="23"/>
  <c r="K22" i="23"/>
  <c r="L22" i="23"/>
  <c r="M22" i="23"/>
  <c r="N22" i="23"/>
  <c r="O22" i="23"/>
  <c r="P22" i="23"/>
  <c r="Q22" i="23"/>
  <c r="R22" i="23"/>
  <c r="S22" i="23"/>
  <c r="T22" i="23"/>
  <c r="U22" i="23"/>
  <c r="V22" i="23"/>
  <c r="W22" i="23"/>
  <c r="Y22" i="23"/>
  <c r="Z22" i="23"/>
  <c r="AA22" i="23"/>
  <c r="AB22" i="23"/>
  <c r="AC22" i="23"/>
  <c r="AD22" i="23"/>
  <c r="AE22" i="23"/>
  <c r="AF22" i="23"/>
  <c r="AG22" i="23"/>
  <c r="AH22" i="23"/>
  <c r="AI22" i="23"/>
  <c r="AJ22"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BQ22" i="23"/>
  <c r="BR22" i="23"/>
  <c r="BS22" i="23"/>
  <c r="BT22" i="23"/>
  <c r="BU22" i="23"/>
  <c r="BV22" i="23"/>
  <c r="BW22" i="23"/>
  <c r="BX22" i="23"/>
  <c r="BY22" i="23"/>
  <c r="BZ22" i="23"/>
  <c r="CG22" i="23"/>
  <c r="CH22" i="23"/>
  <c r="CI22" i="23"/>
  <c r="CJ22" i="23"/>
  <c r="CK22" i="23"/>
  <c r="CL22" i="23"/>
  <c r="CM22" i="23"/>
  <c r="B23" i="23"/>
  <c r="D23" i="23"/>
  <c r="E23" i="23"/>
  <c r="G23" i="23"/>
  <c r="H23" i="23"/>
  <c r="I23" i="23"/>
  <c r="J23" i="23"/>
  <c r="K23" i="23"/>
  <c r="L23" i="23"/>
  <c r="M23" i="23"/>
  <c r="N23" i="23"/>
  <c r="O23" i="23"/>
  <c r="P23" i="23"/>
  <c r="Q23" i="23"/>
  <c r="R23" i="23"/>
  <c r="S23" i="23"/>
  <c r="T23" i="23"/>
  <c r="U23" i="23"/>
  <c r="V23" i="23"/>
  <c r="W23" i="23"/>
  <c r="Y23" i="23"/>
  <c r="Z23" i="23"/>
  <c r="AA23" i="23"/>
  <c r="AB23" i="23"/>
  <c r="AC23" i="23"/>
  <c r="AD23" i="23"/>
  <c r="AE23" i="23"/>
  <c r="AF23" i="23"/>
  <c r="AG23" i="23"/>
  <c r="AH23" i="23"/>
  <c r="AI23" i="23"/>
  <c r="AJ23" i="23"/>
  <c r="AK23" i="23"/>
  <c r="AL23" i="23"/>
  <c r="AM23" i="23"/>
  <c r="AN23" i="23"/>
  <c r="AO23" i="23"/>
  <c r="AP23" i="23"/>
  <c r="AQ23" i="23"/>
  <c r="AR23" i="23"/>
  <c r="AS23" i="23"/>
  <c r="AT23" i="23"/>
  <c r="AU23" i="23"/>
  <c r="AV23" i="23"/>
  <c r="AW23" i="23"/>
  <c r="AX23" i="23"/>
  <c r="AY23" i="23"/>
  <c r="AZ23" i="23"/>
  <c r="BA23" i="23"/>
  <c r="BB23" i="23"/>
  <c r="BC23" i="23"/>
  <c r="BD23" i="23"/>
  <c r="BE23" i="23"/>
  <c r="BF23" i="23"/>
  <c r="BG23" i="23"/>
  <c r="BH23" i="23"/>
  <c r="BI23" i="23"/>
  <c r="BJ23" i="23"/>
  <c r="BK23" i="23"/>
  <c r="BL23" i="23"/>
  <c r="BM23" i="23"/>
  <c r="BN23" i="23"/>
  <c r="BO23" i="23"/>
  <c r="BP23" i="23"/>
  <c r="BQ23" i="23"/>
  <c r="BR23" i="23"/>
  <c r="BS23" i="23"/>
  <c r="BT23" i="23"/>
  <c r="BU23" i="23"/>
  <c r="BV23" i="23"/>
  <c r="BW23" i="23"/>
  <c r="BX23" i="23"/>
  <c r="BY23" i="23"/>
  <c r="BZ23" i="23"/>
  <c r="CG23" i="23"/>
  <c r="CH23" i="23"/>
  <c r="CI23" i="23"/>
  <c r="CJ23" i="23"/>
  <c r="CK23" i="23"/>
  <c r="CL23" i="23"/>
  <c r="CM23" i="23"/>
  <c r="B24" i="23"/>
  <c r="D24" i="23"/>
  <c r="E24" i="23"/>
  <c r="G24" i="23"/>
  <c r="H24" i="23"/>
  <c r="I24" i="23"/>
  <c r="J24" i="23"/>
  <c r="K24" i="23"/>
  <c r="L24" i="23"/>
  <c r="M24" i="23"/>
  <c r="N24" i="23"/>
  <c r="O24" i="23"/>
  <c r="P24" i="23"/>
  <c r="Q24" i="23"/>
  <c r="R24" i="23"/>
  <c r="S24" i="23"/>
  <c r="T24" i="23"/>
  <c r="U24" i="23"/>
  <c r="V24" i="23"/>
  <c r="W24" i="23"/>
  <c r="Y24" i="23"/>
  <c r="Z24" i="23"/>
  <c r="AA24" i="23"/>
  <c r="AB24" i="23"/>
  <c r="AC24" i="23"/>
  <c r="AD24" i="23"/>
  <c r="AE24" i="23"/>
  <c r="AF24" i="23"/>
  <c r="AG24" i="23"/>
  <c r="AH24" i="23"/>
  <c r="AI24" i="23"/>
  <c r="AJ24" i="23"/>
  <c r="AK24" i="23"/>
  <c r="AL24" i="23"/>
  <c r="AM24" i="23"/>
  <c r="AN24" i="23"/>
  <c r="AO24" i="23"/>
  <c r="AP24" i="23"/>
  <c r="AQ24" i="23"/>
  <c r="AR24" i="23"/>
  <c r="AS24" i="23"/>
  <c r="AT24" i="23"/>
  <c r="AU24" i="23"/>
  <c r="AV24" i="23"/>
  <c r="AW24" i="23"/>
  <c r="AX24" i="23"/>
  <c r="AY24" i="23"/>
  <c r="AZ24" i="23"/>
  <c r="BA24" i="23"/>
  <c r="BB24" i="23"/>
  <c r="BC24" i="23"/>
  <c r="BD24" i="23"/>
  <c r="BE24" i="23"/>
  <c r="BF24" i="23"/>
  <c r="BG24" i="23"/>
  <c r="BH24" i="23"/>
  <c r="BI24" i="23"/>
  <c r="BJ24" i="23"/>
  <c r="BK24" i="23"/>
  <c r="BL24" i="23"/>
  <c r="BM24" i="23"/>
  <c r="BN24" i="23"/>
  <c r="BO24" i="23"/>
  <c r="BP24" i="23"/>
  <c r="BQ24" i="23"/>
  <c r="BR24" i="23"/>
  <c r="BS24" i="23"/>
  <c r="BT24" i="23"/>
  <c r="BU24" i="23"/>
  <c r="BV24" i="23"/>
  <c r="BW24" i="23"/>
  <c r="BX24" i="23"/>
  <c r="BY24" i="23"/>
  <c r="BZ24" i="23"/>
  <c r="CG24" i="23"/>
  <c r="CH24" i="23"/>
  <c r="CI24" i="23"/>
  <c r="CJ24" i="23"/>
  <c r="CK24" i="23"/>
  <c r="CL24" i="23"/>
  <c r="CM24" i="23"/>
  <c r="B25" i="23"/>
  <c r="D25" i="23"/>
  <c r="E25" i="23"/>
  <c r="G25" i="23"/>
  <c r="H25" i="23"/>
  <c r="I25" i="23"/>
  <c r="J25" i="23"/>
  <c r="K25" i="23"/>
  <c r="L25" i="23"/>
  <c r="M25" i="23"/>
  <c r="N25" i="23"/>
  <c r="O25" i="23"/>
  <c r="P25" i="23"/>
  <c r="Q25" i="23"/>
  <c r="R25" i="23"/>
  <c r="S25" i="23"/>
  <c r="T25" i="23"/>
  <c r="U25" i="23"/>
  <c r="V25" i="23"/>
  <c r="W25" i="23"/>
  <c r="Y25" i="23"/>
  <c r="Z25" i="23"/>
  <c r="AA25" i="23"/>
  <c r="AB25" i="23"/>
  <c r="AC25" i="23"/>
  <c r="AD25" i="23"/>
  <c r="AE25" i="23"/>
  <c r="AF25" i="23"/>
  <c r="AG25" i="23"/>
  <c r="AH25" i="23"/>
  <c r="AI25" i="23"/>
  <c r="AJ25" i="23"/>
  <c r="AK25" i="23"/>
  <c r="AL25" i="23"/>
  <c r="AM25" i="23"/>
  <c r="AN25" i="23"/>
  <c r="AO25" i="23"/>
  <c r="AP25" i="23"/>
  <c r="AQ25" i="23"/>
  <c r="AR25" i="23"/>
  <c r="AS25" i="23"/>
  <c r="AT25" i="23"/>
  <c r="AU25" i="23"/>
  <c r="AV25" i="23"/>
  <c r="AW25" i="23"/>
  <c r="AX25" i="23"/>
  <c r="AY25" i="23"/>
  <c r="AZ25" i="23"/>
  <c r="BA25" i="23"/>
  <c r="BB25" i="23"/>
  <c r="BC25" i="23"/>
  <c r="BD25" i="23"/>
  <c r="BE25" i="23"/>
  <c r="BF25" i="23"/>
  <c r="BG25" i="23"/>
  <c r="BH25" i="23"/>
  <c r="BI25" i="23"/>
  <c r="BJ25" i="23"/>
  <c r="BK25" i="23"/>
  <c r="BL25" i="23"/>
  <c r="BM25" i="23"/>
  <c r="BN25" i="23"/>
  <c r="BO25" i="23"/>
  <c r="BP25" i="23"/>
  <c r="BQ25" i="23"/>
  <c r="BR25" i="23"/>
  <c r="BS25" i="23"/>
  <c r="BT25" i="23"/>
  <c r="BU25" i="23"/>
  <c r="BV25" i="23"/>
  <c r="BW25" i="23"/>
  <c r="BX25" i="23"/>
  <c r="BY25" i="23"/>
  <c r="BZ25" i="23"/>
  <c r="CG25" i="23"/>
  <c r="CH25" i="23"/>
  <c r="CI25" i="23"/>
  <c r="CJ25" i="23"/>
  <c r="CK25" i="23"/>
  <c r="CL25" i="23"/>
  <c r="CM25" i="23"/>
  <c r="B26" i="23"/>
  <c r="D26" i="23"/>
  <c r="E26" i="23"/>
  <c r="G26" i="23"/>
  <c r="H26" i="23"/>
  <c r="I26" i="23"/>
  <c r="J26" i="23"/>
  <c r="K26" i="23"/>
  <c r="L26" i="23"/>
  <c r="M26" i="23"/>
  <c r="N26" i="23"/>
  <c r="O26" i="23"/>
  <c r="P26" i="23"/>
  <c r="Q26" i="23"/>
  <c r="R26" i="23"/>
  <c r="S26" i="23"/>
  <c r="T26" i="23"/>
  <c r="U26" i="23"/>
  <c r="V26" i="23"/>
  <c r="W26" i="23"/>
  <c r="Y26" i="23"/>
  <c r="Z26" i="23"/>
  <c r="AA26" i="23"/>
  <c r="AB26" i="23"/>
  <c r="AC26" i="23"/>
  <c r="AD26" i="23"/>
  <c r="AE26" i="23"/>
  <c r="AF26" i="23"/>
  <c r="AG26" i="23"/>
  <c r="AH26" i="23"/>
  <c r="AI26" i="23"/>
  <c r="AJ26" i="23"/>
  <c r="AK26" i="23"/>
  <c r="AL26" i="23"/>
  <c r="AM26" i="23"/>
  <c r="AN26" i="23"/>
  <c r="AO26" i="23"/>
  <c r="AP26" i="23"/>
  <c r="AQ26" i="23"/>
  <c r="AR26" i="23"/>
  <c r="AS26" i="23"/>
  <c r="AT26" i="23"/>
  <c r="AU26" i="23"/>
  <c r="AV26" i="23"/>
  <c r="AW26" i="23"/>
  <c r="AX26" i="23"/>
  <c r="AY26" i="23"/>
  <c r="AZ26" i="23"/>
  <c r="BA26" i="23"/>
  <c r="BB26" i="23"/>
  <c r="BC26" i="23"/>
  <c r="BD26" i="23"/>
  <c r="BE26" i="23"/>
  <c r="BF26" i="23"/>
  <c r="BG26" i="23"/>
  <c r="BH26" i="23"/>
  <c r="BI26" i="23"/>
  <c r="BJ26" i="23"/>
  <c r="BK26" i="23"/>
  <c r="BL26" i="23"/>
  <c r="BM26" i="23"/>
  <c r="BN26" i="23"/>
  <c r="BO26" i="23"/>
  <c r="BP26" i="23"/>
  <c r="BQ26" i="23"/>
  <c r="BR26" i="23"/>
  <c r="BS26" i="23"/>
  <c r="BT26" i="23"/>
  <c r="BU26" i="23"/>
  <c r="BV26" i="23"/>
  <c r="BW26" i="23"/>
  <c r="BX26" i="23"/>
  <c r="BY26" i="23"/>
  <c r="BZ26" i="23"/>
  <c r="CG26" i="23"/>
  <c r="CH26" i="23"/>
  <c r="CI26" i="23"/>
  <c r="CJ26" i="23"/>
  <c r="CK26" i="23"/>
  <c r="CL26" i="23"/>
  <c r="CM26" i="23"/>
  <c r="B27" i="23"/>
  <c r="D27" i="23"/>
  <c r="E27" i="23"/>
  <c r="G27" i="23"/>
  <c r="H27" i="23"/>
  <c r="I27" i="23"/>
  <c r="J27" i="23"/>
  <c r="K27" i="23"/>
  <c r="L27" i="23"/>
  <c r="M27" i="23"/>
  <c r="N27" i="23"/>
  <c r="O27" i="23"/>
  <c r="P27" i="23"/>
  <c r="Q27" i="23"/>
  <c r="R27" i="23"/>
  <c r="S27" i="23"/>
  <c r="T27" i="23"/>
  <c r="U27" i="23"/>
  <c r="V27" i="23"/>
  <c r="W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F27" i="23"/>
  <c r="BG27" i="23"/>
  <c r="BH27" i="23"/>
  <c r="BI27" i="23"/>
  <c r="BJ27" i="23"/>
  <c r="BK27" i="23"/>
  <c r="BL27" i="23"/>
  <c r="BM27" i="23"/>
  <c r="BN27" i="23"/>
  <c r="BO27" i="23"/>
  <c r="BP27" i="23"/>
  <c r="BQ27" i="23"/>
  <c r="BR27" i="23"/>
  <c r="BS27" i="23"/>
  <c r="BT27" i="23"/>
  <c r="BU27" i="23"/>
  <c r="BV27" i="23"/>
  <c r="BW27" i="23"/>
  <c r="BX27" i="23"/>
  <c r="BY27" i="23"/>
  <c r="BZ27" i="23"/>
  <c r="CG27" i="23"/>
  <c r="CH27" i="23"/>
  <c r="CI27" i="23"/>
  <c r="CJ27" i="23"/>
  <c r="CK27" i="23"/>
  <c r="CL27" i="23"/>
  <c r="CM27" i="23"/>
  <c r="B28" i="23"/>
  <c r="D28" i="23"/>
  <c r="E28" i="23"/>
  <c r="G28" i="23"/>
  <c r="H28" i="23"/>
  <c r="I28" i="23"/>
  <c r="J28" i="23"/>
  <c r="K28" i="23"/>
  <c r="L28" i="23"/>
  <c r="M28" i="23"/>
  <c r="N28" i="23"/>
  <c r="O28" i="23"/>
  <c r="P28" i="23"/>
  <c r="Q28" i="23"/>
  <c r="R28" i="23"/>
  <c r="S28" i="23"/>
  <c r="T28" i="23"/>
  <c r="U28" i="23"/>
  <c r="V28" i="23"/>
  <c r="W28" i="23"/>
  <c r="Y28" i="23"/>
  <c r="Z28" i="23"/>
  <c r="AA28" i="23"/>
  <c r="AB28" i="23"/>
  <c r="AC28" i="23"/>
  <c r="AD28" i="23"/>
  <c r="AE28" i="23"/>
  <c r="AF28" i="23"/>
  <c r="AG28" i="23"/>
  <c r="AH28" i="23"/>
  <c r="AI28" i="23"/>
  <c r="AJ28" i="23"/>
  <c r="AK28" i="23"/>
  <c r="AL28" i="23"/>
  <c r="AM28" i="23"/>
  <c r="AN28" i="23"/>
  <c r="AO28" i="23"/>
  <c r="AP28" i="23"/>
  <c r="AQ28" i="23"/>
  <c r="AR28" i="23"/>
  <c r="AS28" i="23"/>
  <c r="AT28" i="23"/>
  <c r="AU28" i="23"/>
  <c r="AV28" i="23"/>
  <c r="AW28" i="23"/>
  <c r="AX28" i="23"/>
  <c r="AY28" i="23"/>
  <c r="AZ28" i="23"/>
  <c r="BA28" i="23"/>
  <c r="BB28" i="23"/>
  <c r="BC28" i="23"/>
  <c r="BD28" i="23"/>
  <c r="BE28" i="23"/>
  <c r="BF28" i="23"/>
  <c r="BG28" i="23"/>
  <c r="BH28" i="23"/>
  <c r="BI28" i="23"/>
  <c r="BJ28" i="23"/>
  <c r="BK28" i="23"/>
  <c r="BL28" i="23"/>
  <c r="BM28" i="23"/>
  <c r="BN28" i="23"/>
  <c r="BO28" i="23"/>
  <c r="BP28" i="23"/>
  <c r="BQ28" i="23"/>
  <c r="BR28" i="23"/>
  <c r="BS28" i="23"/>
  <c r="BT28" i="23"/>
  <c r="BU28" i="23"/>
  <c r="BV28" i="23"/>
  <c r="BW28" i="23"/>
  <c r="BX28" i="23"/>
  <c r="BY28" i="23"/>
  <c r="BZ28" i="23"/>
  <c r="CG28" i="23"/>
  <c r="CH28" i="23"/>
  <c r="CI28" i="23"/>
  <c r="CJ28" i="23"/>
  <c r="CK28" i="23"/>
  <c r="CL28" i="23"/>
  <c r="CM28" i="23"/>
  <c r="B29" i="23"/>
  <c r="D29" i="23"/>
  <c r="E29" i="23"/>
  <c r="G29" i="23"/>
  <c r="H29" i="23"/>
  <c r="I29" i="23"/>
  <c r="J29" i="23"/>
  <c r="K29" i="23"/>
  <c r="L29" i="23"/>
  <c r="M29" i="23"/>
  <c r="N29" i="23"/>
  <c r="O29" i="23"/>
  <c r="P29" i="23"/>
  <c r="Q29" i="23"/>
  <c r="R29" i="23"/>
  <c r="S29" i="23"/>
  <c r="T29" i="23"/>
  <c r="U29" i="23"/>
  <c r="V29" i="23"/>
  <c r="W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AX29" i="23"/>
  <c r="AY29" i="23"/>
  <c r="AZ29" i="23"/>
  <c r="BA29" i="23"/>
  <c r="BB29" i="23"/>
  <c r="BC29" i="23"/>
  <c r="BD29" i="23"/>
  <c r="BE29" i="23"/>
  <c r="BF29" i="23"/>
  <c r="BG29" i="23"/>
  <c r="BH29" i="23"/>
  <c r="BI29" i="23"/>
  <c r="BJ29" i="23"/>
  <c r="BK29" i="23"/>
  <c r="BL29" i="23"/>
  <c r="BM29" i="23"/>
  <c r="BN29" i="23"/>
  <c r="BO29" i="23"/>
  <c r="BP29" i="23"/>
  <c r="BQ29" i="23"/>
  <c r="BR29" i="23"/>
  <c r="BS29" i="23"/>
  <c r="BT29" i="23"/>
  <c r="BU29" i="23"/>
  <c r="BV29" i="23"/>
  <c r="BW29" i="23"/>
  <c r="BX29" i="23"/>
  <c r="BY29" i="23"/>
  <c r="BZ29" i="23"/>
  <c r="CG29" i="23"/>
  <c r="CH29" i="23"/>
  <c r="CI29" i="23"/>
  <c r="CJ29" i="23"/>
  <c r="CK29" i="23"/>
  <c r="CL29" i="23"/>
  <c r="CM29" i="23"/>
  <c r="B30" i="23"/>
  <c r="D30" i="23"/>
  <c r="E30" i="23"/>
  <c r="G30" i="23"/>
  <c r="H30" i="23"/>
  <c r="I30" i="23"/>
  <c r="J30" i="23"/>
  <c r="K30" i="23"/>
  <c r="L30" i="23"/>
  <c r="M30" i="23"/>
  <c r="N30" i="23"/>
  <c r="O30" i="23"/>
  <c r="P30" i="23"/>
  <c r="Q30" i="23"/>
  <c r="R30" i="23"/>
  <c r="S30" i="23"/>
  <c r="T30" i="23"/>
  <c r="U30" i="23"/>
  <c r="V30" i="23"/>
  <c r="W30" i="23"/>
  <c r="Y30" i="23"/>
  <c r="Z30" i="23"/>
  <c r="AA30" i="23"/>
  <c r="AB30" i="23"/>
  <c r="AC30" i="23"/>
  <c r="AD30" i="23"/>
  <c r="AE30" i="23"/>
  <c r="AF30" i="23"/>
  <c r="AG30" i="23"/>
  <c r="AH30" i="23"/>
  <c r="AI30" i="23"/>
  <c r="AJ30" i="23"/>
  <c r="AK30" i="23"/>
  <c r="AL30" i="23"/>
  <c r="AM30" i="23"/>
  <c r="AN30" i="23"/>
  <c r="AO30" i="23"/>
  <c r="AP30" i="23"/>
  <c r="AQ30" i="23"/>
  <c r="AR30" i="23"/>
  <c r="AS30" i="23"/>
  <c r="AT30" i="23"/>
  <c r="AU30" i="23"/>
  <c r="AV30" i="23"/>
  <c r="AW30" i="23"/>
  <c r="AX30" i="23"/>
  <c r="AY30" i="23"/>
  <c r="AZ30" i="23"/>
  <c r="BA30" i="23"/>
  <c r="BB30" i="23"/>
  <c r="BC30" i="23"/>
  <c r="BD30" i="23"/>
  <c r="BE30" i="23"/>
  <c r="BF30" i="23"/>
  <c r="BG30" i="23"/>
  <c r="BH30" i="23"/>
  <c r="BI30" i="23"/>
  <c r="BJ30" i="23"/>
  <c r="BK30" i="23"/>
  <c r="BL30" i="23"/>
  <c r="BM30" i="23"/>
  <c r="BN30" i="23"/>
  <c r="BO30" i="23"/>
  <c r="BP30" i="23"/>
  <c r="BQ30" i="23"/>
  <c r="BR30" i="23"/>
  <c r="BS30" i="23"/>
  <c r="BT30" i="23"/>
  <c r="BU30" i="23"/>
  <c r="BV30" i="23"/>
  <c r="BW30" i="23"/>
  <c r="BX30" i="23"/>
  <c r="BY30" i="23"/>
  <c r="BZ30" i="23"/>
  <c r="CG30" i="23"/>
  <c r="CH30" i="23"/>
  <c r="CI30" i="23"/>
  <c r="CJ30" i="23"/>
  <c r="CK30" i="23"/>
  <c r="CL30" i="23"/>
  <c r="CM30" i="23"/>
  <c r="B31" i="23"/>
  <c r="D31" i="23"/>
  <c r="E31" i="23"/>
  <c r="G31" i="23"/>
  <c r="H31" i="23"/>
  <c r="I31" i="23"/>
  <c r="J31" i="23"/>
  <c r="K31" i="23"/>
  <c r="L31" i="23"/>
  <c r="M31" i="23"/>
  <c r="N31" i="23"/>
  <c r="O31" i="23"/>
  <c r="P31" i="23"/>
  <c r="Q31" i="23"/>
  <c r="R31" i="23"/>
  <c r="S31" i="23"/>
  <c r="T31" i="23"/>
  <c r="U31" i="23"/>
  <c r="V31" i="23"/>
  <c r="W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AV31" i="23"/>
  <c r="AW31" i="23"/>
  <c r="AX31" i="23"/>
  <c r="AY31" i="23"/>
  <c r="AZ31" i="23"/>
  <c r="BA31" i="23"/>
  <c r="BB31" i="23"/>
  <c r="BC31" i="23"/>
  <c r="BD31" i="23"/>
  <c r="BE31" i="23"/>
  <c r="BF31" i="23"/>
  <c r="BG31" i="23"/>
  <c r="BH31" i="23"/>
  <c r="BI31" i="23"/>
  <c r="BJ31" i="23"/>
  <c r="BK31" i="23"/>
  <c r="BL31" i="23"/>
  <c r="BM31" i="23"/>
  <c r="BN31" i="23"/>
  <c r="BO31" i="23"/>
  <c r="BP31" i="23"/>
  <c r="BQ31" i="23"/>
  <c r="BR31" i="23"/>
  <c r="BS31" i="23"/>
  <c r="BT31" i="23"/>
  <c r="BU31" i="23"/>
  <c r="BV31" i="23"/>
  <c r="BW31" i="23"/>
  <c r="BX31" i="23"/>
  <c r="BY31" i="23"/>
  <c r="BZ31" i="23"/>
  <c r="CG31" i="23"/>
  <c r="CH31" i="23"/>
  <c r="CI31" i="23"/>
  <c r="CJ31" i="23"/>
  <c r="CK31" i="23"/>
  <c r="CL31" i="23"/>
  <c r="CM31" i="23"/>
  <c r="B32" i="23"/>
  <c r="D32" i="23"/>
  <c r="E32" i="23"/>
  <c r="G32" i="23"/>
  <c r="H32" i="23"/>
  <c r="I32" i="23"/>
  <c r="J32" i="23"/>
  <c r="K32" i="23"/>
  <c r="L32" i="23"/>
  <c r="M32" i="23"/>
  <c r="N32" i="23"/>
  <c r="O32" i="23"/>
  <c r="P32" i="23"/>
  <c r="Q32" i="23"/>
  <c r="R32" i="23"/>
  <c r="S32" i="23"/>
  <c r="T32" i="23"/>
  <c r="U32" i="23"/>
  <c r="V32" i="23"/>
  <c r="W32" i="23"/>
  <c r="Y32" i="23"/>
  <c r="Z32" i="23"/>
  <c r="AA32" i="23"/>
  <c r="AB32" i="23"/>
  <c r="AC32" i="23"/>
  <c r="AD32" i="23"/>
  <c r="AE32" i="23"/>
  <c r="AF32" i="23"/>
  <c r="AG32" i="23"/>
  <c r="AH32" i="23"/>
  <c r="AI32" i="23"/>
  <c r="AJ32" i="23"/>
  <c r="AK32" i="23"/>
  <c r="AL32" i="23"/>
  <c r="AM32" i="23"/>
  <c r="AN32" i="23"/>
  <c r="AO32" i="23"/>
  <c r="AP32" i="23"/>
  <c r="AQ32" i="23"/>
  <c r="AR32" i="23"/>
  <c r="AS32" i="23"/>
  <c r="AT32" i="23"/>
  <c r="AU32" i="23"/>
  <c r="AV32" i="23"/>
  <c r="AW32" i="23"/>
  <c r="AX32" i="23"/>
  <c r="AY32" i="23"/>
  <c r="AZ32" i="23"/>
  <c r="BA32" i="23"/>
  <c r="BB32" i="23"/>
  <c r="BC32" i="23"/>
  <c r="BD32" i="23"/>
  <c r="BE32" i="23"/>
  <c r="BF32" i="23"/>
  <c r="BG32" i="23"/>
  <c r="BH32" i="23"/>
  <c r="BI32" i="23"/>
  <c r="BJ32" i="23"/>
  <c r="BK32" i="23"/>
  <c r="BL32" i="23"/>
  <c r="BM32" i="23"/>
  <c r="BN32" i="23"/>
  <c r="BO32" i="23"/>
  <c r="BP32" i="23"/>
  <c r="BQ32" i="23"/>
  <c r="BR32" i="23"/>
  <c r="BS32" i="23"/>
  <c r="BT32" i="23"/>
  <c r="BU32" i="23"/>
  <c r="BV32" i="23"/>
  <c r="BW32" i="23"/>
  <c r="BX32" i="23"/>
  <c r="BY32" i="23"/>
  <c r="BZ32" i="23"/>
  <c r="CG32" i="23"/>
  <c r="CH32" i="23"/>
  <c r="CI32" i="23"/>
  <c r="CJ32" i="23"/>
  <c r="CK32" i="23"/>
  <c r="CL32" i="23"/>
  <c r="CM32" i="23"/>
  <c r="B33" i="23"/>
  <c r="D33" i="23"/>
  <c r="E33" i="23"/>
  <c r="G33" i="23"/>
  <c r="H33" i="23"/>
  <c r="I33" i="23"/>
  <c r="J33" i="23"/>
  <c r="K33" i="23"/>
  <c r="L33" i="23"/>
  <c r="M33" i="23"/>
  <c r="N33" i="23"/>
  <c r="O33" i="23"/>
  <c r="P33" i="23"/>
  <c r="Q33" i="23"/>
  <c r="R33" i="23"/>
  <c r="S33" i="23"/>
  <c r="T33" i="23"/>
  <c r="U33" i="23"/>
  <c r="V33" i="23"/>
  <c r="W33" i="23"/>
  <c r="Y33" i="23"/>
  <c r="Z33" i="23"/>
  <c r="AA33" i="23"/>
  <c r="AB33" i="23"/>
  <c r="AC33" i="23"/>
  <c r="AD33" i="23"/>
  <c r="AE33" i="23"/>
  <c r="AF33" i="23"/>
  <c r="AG33" i="23"/>
  <c r="AH33" i="23"/>
  <c r="AI33" i="23"/>
  <c r="AJ33" i="23"/>
  <c r="AK33" i="23"/>
  <c r="AL33" i="23"/>
  <c r="AM33" i="23"/>
  <c r="AN33" i="23"/>
  <c r="AO33" i="23"/>
  <c r="AP33" i="23"/>
  <c r="AQ33" i="23"/>
  <c r="AR33" i="23"/>
  <c r="AS33" i="23"/>
  <c r="AT33" i="23"/>
  <c r="AU33" i="23"/>
  <c r="AV33" i="23"/>
  <c r="AW33" i="23"/>
  <c r="AX33" i="23"/>
  <c r="AY33" i="23"/>
  <c r="AZ33" i="23"/>
  <c r="BA33" i="23"/>
  <c r="BB33" i="23"/>
  <c r="BC33" i="23"/>
  <c r="BD33" i="23"/>
  <c r="BE33" i="23"/>
  <c r="BF33" i="23"/>
  <c r="BG33" i="23"/>
  <c r="BH33" i="23"/>
  <c r="BI33" i="23"/>
  <c r="BJ33" i="23"/>
  <c r="BK33" i="23"/>
  <c r="BL33" i="23"/>
  <c r="BM33" i="23"/>
  <c r="BN33" i="23"/>
  <c r="BO33" i="23"/>
  <c r="BP33" i="23"/>
  <c r="BQ33" i="23"/>
  <c r="BR33" i="23"/>
  <c r="BS33" i="23"/>
  <c r="BT33" i="23"/>
  <c r="BU33" i="23"/>
  <c r="BV33" i="23"/>
  <c r="BW33" i="23"/>
  <c r="BX33" i="23"/>
  <c r="BY33" i="23"/>
  <c r="BZ33" i="23"/>
  <c r="CG33" i="23"/>
  <c r="CH33" i="23"/>
  <c r="CI33" i="23"/>
  <c r="CJ33" i="23"/>
  <c r="CK33" i="23"/>
  <c r="CL33" i="23"/>
  <c r="CM33" i="23"/>
  <c r="B34" i="23"/>
  <c r="D34" i="23"/>
  <c r="E34" i="23"/>
  <c r="G34" i="23"/>
  <c r="H34" i="23"/>
  <c r="I34" i="23"/>
  <c r="J34" i="23"/>
  <c r="K34" i="23"/>
  <c r="L34" i="23"/>
  <c r="M34" i="23"/>
  <c r="N34" i="23"/>
  <c r="O34" i="23"/>
  <c r="P34" i="23"/>
  <c r="Q34" i="23"/>
  <c r="R34" i="23"/>
  <c r="S34" i="23"/>
  <c r="T34" i="23"/>
  <c r="U34" i="23"/>
  <c r="V34" i="23"/>
  <c r="W34" i="23"/>
  <c r="Y34" i="23"/>
  <c r="Z34" i="23"/>
  <c r="AA34" i="23"/>
  <c r="AB34" i="23"/>
  <c r="AC34" i="23"/>
  <c r="AD34" i="23"/>
  <c r="AE34" i="23"/>
  <c r="AF34" i="23"/>
  <c r="AG34" i="23"/>
  <c r="AH34" i="23"/>
  <c r="AI34" i="23"/>
  <c r="AJ34" i="23"/>
  <c r="AK34" i="23"/>
  <c r="AL34" i="23"/>
  <c r="AM34" i="23"/>
  <c r="AN34" i="23"/>
  <c r="AO34" i="23"/>
  <c r="AP34" i="23"/>
  <c r="AQ34" i="23"/>
  <c r="AR34" i="23"/>
  <c r="AS34" i="23"/>
  <c r="AT34" i="23"/>
  <c r="AU34" i="23"/>
  <c r="AV34" i="23"/>
  <c r="AW34" i="23"/>
  <c r="AX34" i="23"/>
  <c r="AY34" i="23"/>
  <c r="AZ34" i="23"/>
  <c r="BA34" i="23"/>
  <c r="BB34" i="23"/>
  <c r="BC34" i="23"/>
  <c r="BD34" i="23"/>
  <c r="BE34" i="23"/>
  <c r="BF34" i="23"/>
  <c r="BG34" i="23"/>
  <c r="BH34" i="23"/>
  <c r="BI34" i="23"/>
  <c r="BJ34" i="23"/>
  <c r="BK34" i="23"/>
  <c r="BL34" i="23"/>
  <c r="BM34" i="23"/>
  <c r="BN34" i="23"/>
  <c r="BO34" i="23"/>
  <c r="BP34" i="23"/>
  <c r="BQ34" i="23"/>
  <c r="BR34" i="23"/>
  <c r="BS34" i="23"/>
  <c r="BT34" i="23"/>
  <c r="BU34" i="23"/>
  <c r="BV34" i="23"/>
  <c r="BW34" i="23"/>
  <c r="BX34" i="23"/>
  <c r="BY34" i="23"/>
  <c r="BZ34" i="23"/>
  <c r="CG34" i="23"/>
  <c r="CH34" i="23"/>
  <c r="CI34" i="23"/>
  <c r="CJ34" i="23"/>
  <c r="CK34" i="23"/>
  <c r="CL34" i="23"/>
  <c r="CM34" i="23"/>
  <c r="B35" i="23"/>
  <c r="D35" i="23"/>
  <c r="E35" i="23"/>
  <c r="G35" i="23"/>
  <c r="H35" i="23"/>
  <c r="I35" i="23"/>
  <c r="J35" i="23"/>
  <c r="K35" i="23"/>
  <c r="L35" i="23"/>
  <c r="M35" i="23"/>
  <c r="N35" i="23"/>
  <c r="O35" i="23"/>
  <c r="P35" i="23"/>
  <c r="Q35" i="23"/>
  <c r="R35" i="23"/>
  <c r="S35" i="23"/>
  <c r="T35" i="23"/>
  <c r="U35" i="23"/>
  <c r="V35" i="23"/>
  <c r="W35" i="23"/>
  <c r="Y35" i="23"/>
  <c r="Z35" i="23"/>
  <c r="AA35" i="23"/>
  <c r="AB35" i="23"/>
  <c r="AC35" i="23"/>
  <c r="AD35" i="23"/>
  <c r="AE35" i="23"/>
  <c r="AF35" i="23"/>
  <c r="AG35" i="23"/>
  <c r="AH35" i="23"/>
  <c r="AI35" i="23"/>
  <c r="AJ35" i="23"/>
  <c r="AK35" i="23"/>
  <c r="AL35" i="23"/>
  <c r="AM35" i="23"/>
  <c r="AN35" i="23"/>
  <c r="AO35" i="23"/>
  <c r="AP35" i="23"/>
  <c r="AQ35" i="23"/>
  <c r="AR35" i="23"/>
  <c r="AS35" i="23"/>
  <c r="AT35" i="23"/>
  <c r="AU35" i="23"/>
  <c r="AV35" i="23"/>
  <c r="AW35" i="23"/>
  <c r="AX35" i="23"/>
  <c r="AY35" i="23"/>
  <c r="AZ35" i="23"/>
  <c r="BA35" i="23"/>
  <c r="BB35" i="23"/>
  <c r="BC35" i="23"/>
  <c r="BD35" i="23"/>
  <c r="BE35" i="23"/>
  <c r="BF35" i="23"/>
  <c r="BG35" i="23"/>
  <c r="BH35" i="23"/>
  <c r="BI35" i="23"/>
  <c r="BJ35" i="23"/>
  <c r="BK35" i="23"/>
  <c r="BL35" i="23"/>
  <c r="BM35" i="23"/>
  <c r="BN35" i="23"/>
  <c r="BO35" i="23"/>
  <c r="BP35" i="23"/>
  <c r="BQ35" i="23"/>
  <c r="BR35" i="23"/>
  <c r="BS35" i="23"/>
  <c r="BT35" i="23"/>
  <c r="BU35" i="23"/>
  <c r="BV35" i="23"/>
  <c r="BW35" i="23"/>
  <c r="BX35" i="23"/>
  <c r="BY35" i="23"/>
  <c r="BZ35" i="23"/>
  <c r="CG35" i="23"/>
  <c r="CH35" i="23"/>
  <c r="CI35" i="23"/>
  <c r="CJ35" i="23"/>
  <c r="CK35" i="23"/>
  <c r="CL35" i="23"/>
  <c r="CM35" i="23"/>
  <c r="B36" i="23"/>
  <c r="D36" i="23"/>
  <c r="E36" i="23"/>
  <c r="G36" i="23"/>
  <c r="H36" i="23"/>
  <c r="I36" i="23"/>
  <c r="J36" i="23"/>
  <c r="K36" i="23"/>
  <c r="L36" i="23"/>
  <c r="M36" i="23"/>
  <c r="N36" i="23"/>
  <c r="O36" i="23"/>
  <c r="P36" i="23"/>
  <c r="Q36" i="23"/>
  <c r="R36" i="23"/>
  <c r="S36" i="23"/>
  <c r="T36" i="23"/>
  <c r="U36" i="23"/>
  <c r="V36" i="23"/>
  <c r="W36" i="23"/>
  <c r="Y36" i="23"/>
  <c r="Z36" i="23"/>
  <c r="AA36" i="23"/>
  <c r="AB36" i="23"/>
  <c r="AC36" i="23"/>
  <c r="AD36" i="23"/>
  <c r="AE36" i="23"/>
  <c r="AF36" i="23"/>
  <c r="AG36" i="23"/>
  <c r="AH36" i="23"/>
  <c r="AI36" i="23"/>
  <c r="AJ36" i="23"/>
  <c r="AK36" i="23"/>
  <c r="AL36" i="23"/>
  <c r="AM36" i="23"/>
  <c r="AN36" i="23"/>
  <c r="AO36" i="23"/>
  <c r="AP36" i="23"/>
  <c r="AQ36" i="23"/>
  <c r="AR36" i="23"/>
  <c r="AS36" i="23"/>
  <c r="AT36" i="23"/>
  <c r="AU36" i="23"/>
  <c r="AV36" i="23"/>
  <c r="AW36" i="23"/>
  <c r="AX36" i="23"/>
  <c r="AY36" i="23"/>
  <c r="AZ36" i="23"/>
  <c r="BA36" i="23"/>
  <c r="BB36" i="23"/>
  <c r="BC36" i="23"/>
  <c r="BD36" i="23"/>
  <c r="BE36" i="23"/>
  <c r="BF36" i="23"/>
  <c r="BG36" i="23"/>
  <c r="BH36" i="23"/>
  <c r="BI36" i="23"/>
  <c r="BJ36" i="23"/>
  <c r="BK36" i="23"/>
  <c r="BL36" i="23"/>
  <c r="BM36" i="23"/>
  <c r="BN36" i="23"/>
  <c r="BO36" i="23"/>
  <c r="BP36" i="23"/>
  <c r="BQ36" i="23"/>
  <c r="BR36" i="23"/>
  <c r="BS36" i="23"/>
  <c r="BT36" i="23"/>
  <c r="BU36" i="23"/>
  <c r="BV36" i="23"/>
  <c r="BW36" i="23"/>
  <c r="BX36" i="23"/>
  <c r="BY36" i="23"/>
  <c r="BZ36" i="23"/>
  <c r="CG36" i="23"/>
  <c r="CH36" i="23"/>
  <c r="CI36" i="23"/>
  <c r="CJ36" i="23"/>
  <c r="CK36" i="23"/>
  <c r="CL36" i="23"/>
  <c r="CM36" i="23"/>
  <c r="B37" i="23"/>
  <c r="D37" i="23"/>
  <c r="E37" i="23"/>
  <c r="G37" i="23"/>
  <c r="H37" i="23"/>
  <c r="I37" i="23"/>
  <c r="J37" i="23"/>
  <c r="K37" i="23"/>
  <c r="L37" i="23"/>
  <c r="M37" i="23"/>
  <c r="N37" i="23"/>
  <c r="O37" i="23"/>
  <c r="P37" i="23"/>
  <c r="Q37" i="23"/>
  <c r="R37" i="23"/>
  <c r="S37" i="23"/>
  <c r="T37" i="23"/>
  <c r="U37" i="23"/>
  <c r="V37" i="23"/>
  <c r="W37" i="23"/>
  <c r="Y37" i="23"/>
  <c r="Z37" i="23"/>
  <c r="AA37" i="23"/>
  <c r="AB37" i="23"/>
  <c r="AC37" i="23"/>
  <c r="AD37" i="23"/>
  <c r="AE37" i="23"/>
  <c r="AF37" i="23"/>
  <c r="AG37" i="23"/>
  <c r="AH37" i="23"/>
  <c r="AI37" i="23"/>
  <c r="AJ37"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BQ37" i="23"/>
  <c r="BR37" i="23"/>
  <c r="BS37" i="23"/>
  <c r="BT37" i="23"/>
  <c r="BU37" i="23"/>
  <c r="BV37" i="23"/>
  <c r="BW37" i="23"/>
  <c r="BX37" i="23"/>
  <c r="BY37" i="23"/>
  <c r="BZ37" i="23"/>
  <c r="CG37" i="23"/>
  <c r="CH37" i="23"/>
  <c r="CI37" i="23"/>
  <c r="CJ37" i="23"/>
  <c r="CK37" i="23"/>
  <c r="CL37" i="23"/>
  <c r="CM37" i="23"/>
  <c r="B38" i="23"/>
  <c r="D38" i="23"/>
  <c r="E38" i="23"/>
  <c r="G38" i="23"/>
  <c r="H38" i="23"/>
  <c r="I38" i="23"/>
  <c r="J38" i="23"/>
  <c r="K38" i="23"/>
  <c r="L38" i="23"/>
  <c r="M38" i="23"/>
  <c r="N38" i="23"/>
  <c r="O38" i="23"/>
  <c r="P38" i="23"/>
  <c r="Q38" i="23"/>
  <c r="R38" i="23"/>
  <c r="S38" i="23"/>
  <c r="T38" i="23"/>
  <c r="U38" i="23"/>
  <c r="V38" i="23"/>
  <c r="W38" i="23"/>
  <c r="Y38" i="23"/>
  <c r="Z38" i="23"/>
  <c r="AA38" i="23"/>
  <c r="AB38" i="23"/>
  <c r="AC38" i="23"/>
  <c r="AD38" i="23"/>
  <c r="AE38" i="23"/>
  <c r="AF38" i="23"/>
  <c r="AG38" i="23"/>
  <c r="AH38" i="23"/>
  <c r="AI38" i="23"/>
  <c r="AJ38" i="23"/>
  <c r="AK38" i="23"/>
  <c r="AL38" i="23"/>
  <c r="AM38" i="23"/>
  <c r="AN38" i="23"/>
  <c r="AO38" i="23"/>
  <c r="AP38" i="23"/>
  <c r="AQ38" i="23"/>
  <c r="AR38" i="23"/>
  <c r="AS38" i="23"/>
  <c r="AT38" i="23"/>
  <c r="AU38" i="23"/>
  <c r="AV38" i="23"/>
  <c r="AW38" i="23"/>
  <c r="AX38" i="23"/>
  <c r="AY38" i="23"/>
  <c r="AZ38" i="23"/>
  <c r="BA38" i="23"/>
  <c r="BB38" i="23"/>
  <c r="BC38" i="23"/>
  <c r="BD38" i="23"/>
  <c r="BE38" i="23"/>
  <c r="BF38" i="23"/>
  <c r="BG38" i="23"/>
  <c r="BH38" i="23"/>
  <c r="BI38" i="23"/>
  <c r="BJ38" i="23"/>
  <c r="BK38" i="23"/>
  <c r="BL38" i="23"/>
  <c r="BM38" i="23"/>
  <c r="BN38" i="23"/>
  <c r="BO38" i="23"/>
  <c r="BP38" i="23"/>
  <c r="BQ38" i="23"/>
  <c r="BR38" i="23"/>
  <c r="BS38" i="23"/>
  <c r="BT38" i="23"/>
  <c r="BU38" i="23"/>
  <c r="BV38" i="23"/>
  <c r="BW38" i="23"/>
  <c r="BX38" i="23"/>
  <c r="BY38" i="23"/>
  <c r="BZ38" i="23"/>
  <c r="CG38" i="23"/>
  <c r="CH38" i="23"/>
  <c r="CI38" i="23"/>
  <c r="CJ38" i="23"/>
  <c r="CK38" i="23"/>
  <c r="CL38" i="23"/>
  <c r="CM38" i="23"/>
  <c r="B39" i="23"/>
  <c r="D39" i="23"/>
  <c r="E39" i="23"/>
  <c r="G39" i="23"/>
  <c r="H39" i="23"/>
  <c r="I39" i="23"/>
  <c r="J39" i="23"/>
  <c r="K39" i="23"/>
  <c r="L39" i="23"/>
  <c r="M39" i="23"/>
  <c r="N39" i="23"/>
  <c r="O39" i="23"/>
  <c r="P39" i="23"/>
  <c r="Q39" i="23"/>
  <c r="R39" i="23"/>
  <c r="S39" i="23"/>
  <c r="T39" i="23"/>
  <c r="U39" i="23"/>
  <c r="V39" i="23"/>
  <c r="W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F39" i="23"/>
  <c r="BG39" i="23"/>
  <c r="BH39" i="23"/>
  <c r="BI39" i="23"/>
  <c r="BJ39" i="23"/>
  <c r="BK39" i="23"/>
  <c r="BL39" i="23"/>
  <c r="BM39" i="23"/>
  <c r="BN39" i="23"/>
  <c r="BO39" i="23"/>
  <c r="BP39" i="23"/>
  <c r="BQ39" i="23"/>
  <c r="BR39" i="23"/>
  <c r="BS39" i="23"/>
  <c r="BT39" i="23"/>
  <c r="BU39" i="23"/>
  <c r="BV39" i="23"/>
  <c r="BW39" i="23"/>
  <c r="BX39" i="23"/>
  <c r="BY39" i="23"/>
  <c r="BZ39" i="23"/>
  <c r="CG39" i="23"/>
  <c r="CH39" i="23"/>
  <c r="CI39" i="23"/>
  <c r="CJ39" i="23"/>
  <c r="CK39" i="23"/>
  <c r="CL39" i="23"/>
  <c r="CM39" i="23"/>
  <c r="B40" i="23"/>
  <c r="D40" i="23"/>
  <c r="E40" i="23"/>
  <c r="G40" i="23"/>
  <c r="H40" i="23"/>
  <c r="I40" i="23"/>
  <c r="J40" i="23"/>
  <c r="K40" i="23"/>
  <c r="L40" i="23"/>
  <c r="M40" i="23"/>
  <c r="N40" i="23"/>
  <c r="O40" i="23"/>
  <c r="P40" i="23"/>
  <c r="Q40" i="23"/>
  <c r="R40" i="23"/>
  <c r="S40" i="23"/>
  <c r="T40" i="23"/>
  <c r="U40" i="23"/>
  <c r="V40" i="23"/>
  <c r="W40" i="23"/>
  <c r="Y40" i="23"/>
  <c r="Z40" i="23"/>
  <c r="AA40" i="23"/>
  <c r="AB40" i="23"/>
  <c r="AC40" i="23"/>
  <c r="AD40" i="23"/>
  <c r="AE40" i="23"/>
  <c r="AF40" i="23"/>
  <c r="AG40" i="23"/>
  <c r="AH40" i="23"/>
  <c r="AI40" i="23"/>
  <c r="AJ40" i="23"/>
  <c r="AK40" i="23"/>
  <c r="AL40" i="23"/>
  <c r="AM40" i="23"/>
  <c r="AN40" i="23"/>
  <c r="AO40" i="23"/>
  <c r="AP40" i="23"/>
  <c r="AQ40" i="23"/>
  <c r="AR40" i="23"/>
  <c r="AS40" i="23"/>
  <c r="AT40" i="23"/>
  <c r="AU40" i="23"/>
  <c r="AV40" i="23"/>
  <c r="AW40" i="23"/>
  <c r="AX40" i="23"/>
  <c r="AY40" i="23"/>
  <c r="AZ40" i="23"/>
  <c r="BA40" i="23"/>
  <c r="BB40" i="23"/>
  <c r="BC40" i="23"/>
  <c r="BD40" i="23"/>
  <c r="BE40" i="23"/>
  <c r="BF40" i="23"/>
  <c r="BG40" i="23"/>
  <c r="BH40" i="23"/>
  <c r="BI40" i="23"/>
  <c r="BJ40" i="23"/>
  <c r="BK40" i="23"/>
  <c r="BL40" i="23"/>
  <c r="BM40" i="23"/>
  <c r="BN40" i="23"/>
  <c r="BO40" i="23"/>
  <c r="BP40" i="23"/>
  <c r="BQ40" i="23"/>
  <c r="BR40" i="23"/>
  <c r="BS40" i="23"/>
  <c r="BT40" i="23"/>
  <c r="BU40" i="23"/>
  <c r="BV40" i="23"/>
  <c r="BW40" i="23"/>
  <c r="BX40" i="23"/>
  <c r="BY40" i="23"/>
  <c r="BZ40" i="23"/>
  <c r="CG40" i="23"/>
  <c r="CH40" i="23"/>
  <c r="CI40" i="23"/>
  <c r="CJ40" i="23"/>
  <c r="CK40" i="23"/>
  <c r="CL40" i="23"/>
  <c r="CM40" i="23"/>
  <c r="B41" i="23"/>
  <c r="D41" i="23"/>
  <c r="E41" i="23"/>
  <c r="G41" i="23"/>
  <c r="H41" i="23"/>
  <c r="I41" i="23"/>
  <c r="J41" i="23"/>
  <c r="K41" i="23"/>
  <c r="L41" i="23"/>
  <c r="M41" i="23"/>
  <c r="N41" i="23"/>
  <c r="O41" i="23"/>
  <c r="P41" i="23"/>
  <c r="Q41" i="23"/>
  <c r="R41" i="23"/>
  <c r="S41" i="23"/>
  <c r="T41" i="23"/>
  <c r="U41" i="23"/>
  <c r="V41" i="23"/>
  <c r="W41" i="23"/>
  <c r="Y41" i="23"/>
  <c r="Z41" i="23"/>
  <c r="AA41" i="23"/>
  <c r="AB41" i="23"/>
  <c r="AC41" i="23"/>
  <c r="AD41" i="23"/>
  <c r="AE41" i="23"/>
  <c r="AF41" i="23"/>
  <c r="AG41" i="23"/>
  <c r="AH41" i="23"/>
  <c r="AI41" i="23"/>
  <c r="AJ41" i="23"/>
  <c r="AK41" i="23"/>
  <c r="AL41" i="23"/>
  <c r="AM41" i="23"/>
  <c r="AN41" i="23"/>
  <c r="AO41" i="23"/>
  <c r="AP41" i="23"/>
  <c r="AQ41" i="23"/>
  <c r="AR41" i="23"/>
  <c r="AS41" i="23"/>
  <c r="AT41" i="23"/>
  <c r="AU41" i="23"/>
  <c r="AV41" i="23"/>
  <c r="AW41" i="23"/>
  <c r="AX41" i="23"/>
  <c r="AY41" i="23"/>
  <c r="AZ41" i="23"/>
  <c r="BA41" i="23"/>
  <c r="BB41" i="23"/>
  <c r="BC41" i="23"/>
  <c r="BD41" i="23"/>
  <c r="BE41" i="23"/>
  <c r="BF41" i="23"/>
  <c r="BG41" i="23"/>
  <c r="BH41" i="23"/>
  <c r="BI41" i="23"/>
  <c r="BJ41" i="23"/>
  <c r="BK41" i="23"/>
  <c r="BL41" i="23"/>
  <c r="BM41" i="23"/>
  <c r="BN41" i="23"/>
  <c r="BO41" i="23"/>
  <c r="BP41" i="23"/>
  <c r="BQ41" i="23"/>
  <c r="BR41" i="23"/>
  <c r="BS41" i="23"/>
  <c r="BT41" i="23"/>
  <c r="BU41" i="23"/>
  <c r="BV41" i="23"/>
  <c r="BW41" i="23"/>
  <c r="BX41" i="23"/>
  <c r="BY41" i="23"/>
  <c r="BZ41" i="23"/>
  <c r="CG41" i="23"/>
  <c r="CH41" i="23"/>
  <c r="CI41" i="23"/>
  <c r="CJ41" i="23"/>
  <c r="CK41" i="23"/>
  <c r="CL41" i="23"/>
  <c r="CM41" i="23"/>
  <c r="B42" i="23"/>
  <c r="D42" i="23"/>
  <c r="E42" i="23"/>
  <c r="G42" i="23"/>
  <c r="H42" i="23"/>
  <c r="I42" i="23"/>
  <c r="J42" i="23"/>
  <c r="K42" i="23"/>
  <c r="L42" i="23"/>
  <c r="M42" i="23"/>
  <c r="N42" i="23"/>
  <c r="O42" i="23"/>
  <c r="P42" i="23"/>
  <c r="Q42" i="23"/>
  <c r="R42" i="23"/>
  <c r="S42" i="23"/>
  <c r="T42" i="23"/>
  <c r="U42" i="23"/>
  <c r="V42" i="23"/>
  <c r="W42" i="23"/>
  <c r="Y42" i="23"/>
  <c r="Z42" i="23"/>
  <c r="AA42" i="23"/>
  <c r="AB42" i="23"/>
  <c r="AC42" i="23"/>
  <c r="AD42" i="23"/>
  <c r="AE42" i="23"/>
  <c r="AF42" i="23"/>
  <c r="AG42" i="23"/>
  <c r="AH42" i="23"/>
  <c r="AI42" i="23"/>
  <c r="AJ42" i="23"/>
  <c r="AK42" i="23"/>
  <c r="AL42" i="23"/>
  <c r="AM42" i="23"/>
  <c r="AN42" i="23"/>
  <c r="AO42" i="23"/>
  <c r="AP42" i="23"/>
  <c r="AQ42" i="23"/>
  <c r="AR42" i="23"/>
  <c r="AS42" i="23"/>
  <c r="AT42" i="23"/>
  <c r="AU42" i="23"/>
  <c r="AV42" i="23"/>
  <c r="AW42" i="23"/>
  <c r="AX42" i="23"/>
  <c r="AY42" i="23"/>
  <c r="AZ42" i="23"/>
  <c r="BA42" i="23"/>
  <c r="BB42" i="23"/>
  <c r="BC42" i="23"/>
  <c r="BD42" i="23"/>
  <c r="BE42" i="23"/>
  <c r="BF42" i="23"/>
  <c r="BG42" i="23"/>
  <c r="BH42" i="23"/>
  <c r="BI42" i="23"/>
  <c r="BJ42" i="23"/>
  <c r="BK42" i="23"/>
  <c r="BL42" i="23"/>
  <c r="BM42" i="23"/>
  <c r="BN42" i="23"/>
  <c r="BO42" i="23"/>
  <c r="BP42" i="23"/>
  <c r="BQ42" i="23"/>
  <c r="BR42" i="23"/>
  <c r="BS42" i="23"/>
  <c r="BT42" i="23"/>
  <c r="BU42" i="23"/>
  <c r="BV42" i="23"/>
  <c r="BW42" i="23"/>
  <c r="BX42" i="23"/>
  <c r="BY42" i="23"/>
  <c r="BZ42" i="23"/>
  <c r="CG42" i="23"/>
  <c r="CH42" i="23"/>
  <c r="CI42" i="23"/>
  <c r="CJ42" i="23"/>
  <c r="CK42" i="23"/>
  <c r="CL42" i="23"/>
  <c r="CM42" i="23"/>
  <c r="B43" i="23"/>
  <c r="D43" i="23"/>
  <c r="E43" i="23"/>
  <c r="G43" i="23"/>
  <c r="H43" i="23"/>
  <c r="I43" i="23"/>
  <c r="J43" i="23"/>
  <c r="K43" i="23"/>
  <c r="L43" i="23"/>
  <c r="M43" i="23"/>
  <c r="N43" i="23"/>
  <c r="O43" i="23"/>
  <c r="P43" i="23"/>
  <c r="Q43" i="23"/>
  <c r="R43" i="23"/>
  <c r="S43" i="23"/>
  <c r="T43" i="23"/>
  <c r="U43" i="23"/>
  <c r="V43" i="23"/>
  <c r="W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F43" i="23"/>
  <c r="BG43" i="23"/>
  <c r="BH43" i="23"/>
  <c r="BI43" i="23"/>
  <c r="BJ43" i="23"/>
  <c r="BK43" i="23"/>
  <c r="BL43" i="23"/>
  <c r="BM43" i="23"/>
  <c r="BN43" i="23"/>
  <c r="BO43" i="23"/>
  <c r="BP43" i="23"/>
  <c r="BQ43" i="23"/>
  <c r="BR43" i="23"/>
  <c r="BS43" i="23"/>
  <c r="BT43" i="23"/>
  <c r="BU43" i="23"/>
  <c r="BV43" i="23"/>
  <c r="BW43" i="23"/>
  <c r="BX43" i="23"/>
  <c r="BY43" i="23"/>
  <c r="BZ43" i="23"/>
  <c r="CG43" i="23"/>
  <c r="CH43" i="23"/>
  <c r="CI43" i="23"/>
  <c r="CJ43" i="23"/>
  <c r="CK43" i="23"/>
  <c r="CL43" i="23"/>
  <c r="CM43" i="23"/>
  <c r="B44" i="23"/>
  <c r="D44" i="23"/>
  <c r="E44" i="23"/>
  <c r="G44" i="23"/>
  <c r="H44" i="23"/>
  <c r="I44" i="23"/>
  <c r="J44" i="23"/>
  <c r="K44" i="23"/>
  <c r="L44" i="23"/>
  <c r="M44" i="23"/>
  <c r="N44" i="23"/>
  <c r="O44" i="23"/>
  <c r="P44" i="23"/>
  <c r="Q44" i="23"/>
  <c r="R44" i="23"/>
  <c r="S44" i="23"/>
  <c r="T44" i="23"/>
  <c r="U44" i="23"/>
  <c r="V44" i="23"/>
  <c r="W44" i="23"/>
  <c r="Y44" i="23"/>
  <c r="Z44" i="23"/>
  <c r="AA44" i="23"/>
  <c r="AB44" i="23"/>
  <c r="AC44" i="23"/>
  <c r="AD44" i="23"/>
  <c r="AE44" i="23"/>
  <c r="AF44" i="23"/>
  <c r="AG44" i="23"/>
  <c r="AH44" i="23"/>
  <c r="AI44" i="23"/>
  <c r="AJ44" i="23"/>
  <c r="AK44" i="23"/>
  <c r="AL44" i="23"/>
  <c r="AM44" i="23"/>
  <c r="AN44" i="23"/>
  <c r="AO44" i="23"/>
  <c r="AP44" i="23"/>
  <c r="AQ44" i="23"/>
  <c r="AR44" i="23"/>
  <c r="AS44" i="23"/>
  <c r="AT44" i="23"/>
  <c r="AU44" i="23"/>
  <c r="AV44" i="23"/>
  <c r="AW44" i="23"/>
  <c r="AX44" i="23"/>
  <c r="AY44" i="23"/>
  <c r="AZ44" i="23"/>
  <c r="BA44" i="23"/>
  <c r="BB44" i="23"/>
  <c r="BC44" i="23"/>
  <c r="BD44" i="23"/>
  <c r="BE44" i="23"/>
  <c r="BF44" i="23"/>
  <c r="BG44" i="23"/>
  <c r="BH44" i="23"/>
  <c r="BI44" i="23"/>
  <c r="BJ44" i="23"/>
  <c r="BK44" i="23"/>
  <c r="BL44" i="23"/>
  <c r="BM44" i="23"/>
  <c r="BN44" i="23"/>
  <c r="BO44" i="23"/>
  <c r="BP44" i="23"/>
  <c r="BQ44" i="23"/>
  <c r="BR44" i="23"/>
  <c r="BS44" i="23"/>
  <c r="BT44" i="23"/>
  <c r="BU44" i="23"/>
  <c r="BV44" i="23"/>
  <c r="BW44" i="23"/>
  <c r="BX44" i="23"/>
  <c r="BY44" i="23"/>
  <c r="BZ44" i="23"/>
  <c r="CG44" i="23"/>
  <c r="CH44" i="23"/>
  <c r="CI44" i="23"/>
  <c r="CJ44" i="23"/>
  <c r="CK44" i="23"/>
  <c r="CL44" i="23"/>
  <c r="CM44" i="23"/>
  <c r="B45" i="23"/>
  <c r="D45" i="23"/>
  <c r="E45" i="23"/>
  <c r="G45" i="23"/>
  <c r="H45" i="23"/>
  <c r="I45" i="23"/>
  <c r="J45" i="23"/>
  <c r="K45" i="23"/>
  <c r="L45" i="23"/>
  <c r="M45" i="23"/>
  <c r="N45" i="23"/>
  <c r="O45" i="23"/>
  <c r="P45" i="23"/>
  <c r="Q45" i="23"/>
  <c r="R45" i="23"/>
  <c r="S45" i="23"/>
  <c r="T45" i="23"/>
  <c r="U45" i="23"/>
  <c r="V45" i="23"/>
  <c r="W45" i="23"/>
  <c r="Y45" i="23"/>
  <c r="Z45" i="23"/>
  <c r="AA45" i="23"/>
  <c r="AB45" i="23"/>
  <c r="AC45" i="23"/>
  <c r="AD45" i="23"/>
  <c r="AE45" i="23"/>
  <c r="AF45" i="23"/>
  <c r="AG45" i="23"/>
  <c r="AH45" i="23"/>
  <c r="AI45" i="23"/>
  <c r="AJ45" i="23"/>
  <c r="AK45" i="23"/>
  <c r="AL45" i="23"/>
  <c r="AM45" i="23"/>
  <c r="AN45" i="23"/>
  <c r="AO45" i="23"/>
  <c r="AP45" i="23"/>
  <c r="AQ45" i="23"/>
  <c r="AR45" i="23"/>
  <c r="AS45" i="23"/>
  <c r="AT45" i="23"/>
  <c r="AU45" i="23"/>
  <c r="AV45" i="23"/>
  <c r="AW45" i="23"/>
  <c r="AX45" i="23"/>
  <c r="AY45" i="23"/>
  <c r="AZ45" i="23"/>
  <c r="BA45" i="23"/>
  <c r="BB45" i="23"/>
  <c r="BC45" i="23"/>
  <c r="BD45" i="23"/>
  <c r="BE45" i="23"/>
  <c r="BF45" i="23"/>
  <c r="BG45" i="23"/>
  <c r="BH45" i="23"/>
  <c r="BI45" i="23"/>
  <c r="BJ45" i="23"/>
  <c r="BK45" i="23"/>
  <c r="BL45" i="23"/>
  <c r="BM45" i="23"/>
  <c r="BN45" i="23"/>
  <c r="BO45" i="23"/>
  <c r="BP45" i="23"/>
  <c r="BQ45" i="23"/>
  <c r="BR45" i="23"/>
  <c r="BS45" i="23"/>
  <c r="BT45" i="23"/>
  <c r="BU45" i="23"/>
  <c r="BV45" i="23"/>
  <c r="BW45" i="23"/>
  <c r="BX45" i="23"/>
  <c r="BY45" i="23"/>
  <c r="BZ45" i="23"/>
  <c r="CG45" i="23"/>
  <c r="CH45" i="23"/>
  <c r="CI45" i="23"/>
  <c r="CJ45" i="23"/>
  <c r="CK45" i="23"/>
  <c r="CL45" i="23"/>
  <c r="CM45" i="23"/>
  <c r="B46" i="23"/>
  <c r="D46" i="23"/>
  <c r="E46" i="23"/>
  <c r="G46" i="23"/>
  <c r="H46" i="23"/>
  <c r="I46" i="23"/>
  <c r="J46" i="23"/>
  <c r="K46" i="23"/>
  <c r="L46" i="23"/>
  <c r="M46" i="23"/>
  <c r="N46" i="23"/>
  <c r="O46" i="23"/>
  <c r="P46" i="23"/>
  <c r="Q46" i="23"/>
  <c r="R46" i="23"/>
  <c r="S46" i="23"/>
  <c r="T46" i="23"/>
  <c r="U46" i="23"/>
  <c r="V46" i="23"/>
  <c r="W46" i="23"/>
  <c r="Y46" i="23"/>
  <c r="Z46" i="23"/>
  <c r="AA46" i="23"/>
  <c r="AB46" i="23"/>
  <c r="AC46" i="23"/>
  <c r="AD46" i="23"/>
  <c r="AE46" i="23"/>
  <c r="AF46" i="23"/>
  <c r="AG46" i="23"/>
  <c r="AH46" i="23"/>
  <c r="AI46" i="23"/>
  <c r="AJ46" i="23"/>
  <c r="AK46" i="23"/>
  <c r="AL46" i="23"/>
  <c r="AM46" i="23"/>
  <c r="AN46" i="23"/>
  <c r="AO46" i="23"/>
  <c r="AP46" i="23"/>
  <c r="AQ46" i="23"/>
  <c r="AR46" i="23"/>
  <c r="AS46" i="23"/>
  <c r="AT46" i="23"/>
  <c r="AU46" i="23"/>
  <c r="AV46" i="23"/>
  <c r="AW46" i="23"/>
  <c r="AX46" i="23"/>
  <c r="AY46" i="23"/>
  <c r="AZ46" i="23"/>
  <c r="BA46" i="23"/>
  <c r="BB46" i="23"/>
  <c r="BC46" i="23"/>
  <c r="BD46" i="23"/>
  <c r="BE46" i="23"/>
  <c r="BF46" i="23"/>
  <c r="BG46" i="23"/>
  <c r="BH46" i="23"/>
  <c r="BI46" i="23"/>
  <c r="BJ46" i="23"/>
  <c r="BK46" i="23"/>
  <c r="BL46" i="23"/>
  <c r="BM46" i="23"/>
  <c r="BN46" i="23"/>
  <c r="BO46" i="23"/>
  <c r="BP46" i="23"/>
  <c r="BQ46" i="23"/>
  <c r="BR46" i="23"/>
  <c r="BS46" i="23"/>
  <c r="BT46" i="23"/>
  <c r="BU46" i="23"/>
  <c r="BV46" i="23"/>
  <c r="BW46" i="23"/>
  <c r="BX46" i="23"/>
  <c r="BY46" i="23"/>
  <c r="BZ46" i="23"/>
  <c r="CG46" i="23"/>
  <c r="CH46" i="23"/>
  <c r="CI46" i="23"/>
  <c r="CJ46" i="23"/>
  <c r="CK46" i="23"/>
  <c r="CL46" i="23"/>
  <c r="CM46" i="23"/>
  <c r="B47" i="23"/>
  <c r="D47" i="23"/>
  <c r="E47" i="23"/>
  <c r="G47" i="23"/>
  <c r="H47" i="23"/>
  <c r="I47" i="23"/>
  <c r="J47" i="23"/>
  <c r="K47" i="23"/>
  <c r="L47" i="23"/>
  <c r="M47" i="23"/>
  <c r="N47" i="23"/>
  <c r="O47" i="23"/>
  <c r="P47" i="23"/>
  <c r="Q47" i="23"/>
  <c r="R47" i="23"/>
  <c r="S47" i="23"/>
  <c r="T47" i="23"/>
  <c r="U47" i="23"/>
  <c r="V47" i="23"/>
  <c r="W47" i="23"/>
  <c r="Y47" i="23"/>
  <c r="Z47" i="23"/>
  <c r="AA47" i="23"/>
  <c r="AB47" i="23"/>
  <c r="AC47" i="23"/>
  <c r="AD47" i="23"/>
  <c r="AE47" i="23"/>
  <c r="AF47" i="23"/>
  <c r="AG47" i="23"/>
  <c r="AH47" i="23"/>
  <c r="AI47" i="23"/>
  <c r="AJ47" i="23"/>
  <c r="AK47" i="23"/>
  <c r="AL47" i="23"/>
  <c r="AM47" i="23"/>
  <c r="AN47" i="23"/>
  <c r="AO47" i="23"/>
  <c r="AP47" i="23"/>
  <c r="AQ47" i="23"/>
  <c r="AR47" i="23"/>
  <c r="AS47" i="23"/>
  <c r="AT47" i="23"/>
  <c r="AU47" i="23"/>
  <c r="AV47" i="23"/>
  <c r="AW47" i="23"/>
  <c r="AX47" i="23"/>
  <c r="AY47" i="23"/>
  <c r="AZ47" i="23"/>
  <c r="BA47" i="23"/>
  <c r="BB47" i="23"/>
  <c r="BC47" i="23"/>
  <c r="BD47" i="23"/>
  <c r="BE47" i="23"/>
  <c r="BF47" i="23"/>
  <c r="BG47" i="23"/>
  <c r="BH47" i="23"/>
  <c r="BI47" i="23"/>
  <c r="BJ47" i="23"/>
  <c r="BK47" i="23"/>
  <c r="BL47" i="23"/>
  <c r="BM47" i="23"/>
  <c r="BN47" i="23"/>
  <c r="BO47" i="23"/>
  <c r="BP47" i="23"/>
  <c r="BQ47" i="23"/>
  <c r="BR47" i="23"/>
  <c r="BS47" i="23"/>
  <c r="BT47" i="23"/>
  <c r="BU47" i="23"/>
  <c r="BV47" i="23"/>
  <c r="BW47" i="23"/>
  <c r="BX47" i="23"/>
  <c r="BY47" i="23"/>
  <c r="BZ47" i="23"/>
  <c r="CG47" i="23"/>
  <c r="CH47" i="23"/>
  <c r="CI47" i="23"/>
  <c r="CJ47" i="23"/>
  <c r="CK47" i="23"/>
  <c r="CL47" i="23"/>
  <c r="CM47" i="23"/>
  <c r="B48" i="23"/>
  <c r="D48" i="23"/>
  <c r="E48" i="23"/>
  <c r="G48" i="23"/>
  <c r="H48" i="23"/>
  <c r="I48" i="23"/>
  <c r="J48" i="23"/>
  <c r="K48" i="23"/>
  <c r="L48" i="23"/>
  <c r="M48" i="23"/>
  <c r="N48" i="23"/>
  <c r="O48" i="23"/>
  <c r="P48" i="23"/>
  <c r="Q48" i="23"/>
  <c r="R48" i="23"/>
  <c r="S48" i="23"/>
  <c r="T48" i="23"/>
  <c r="U48" i="23"/>
  <c r="V48" i="23"/>
  <c r="W48" i="23"/>
  <c r="Y48" i="23"/>
  <c r="Z48" i="23"/>
  <c r="AA48" i="23"/>
  <c r="AB48" i="23"/>
  <c r="AC48" i="23"/>
  <c r="AD48" i="23"/>
  <c r="AE48" i="23"/>
  <c r="AF48" i="23"/>
  <c r="AG48" i="23"/>
  <c r="AH48" i="23"/>
  <c r="AI48" i="23"/>
  <c r="AJ48" i="23"/>
  <c r="AK48" i="23"/>
  <c r="AL48" i="23"/>
  <c r="AM48" i="23"/>
  <c r="AN48" i="23"/>
  <c r="AO48" i="23"/>
  <c r="AP48" i="23"/>
  <c r="AQ48" i="23"/>
  <c r="AR48" i="23"/>
  <c r="AS48" i="23"/>
  <c r="AT48" i="23"/>
  <c r="AU48" i="23"/>
  <c r="AV48" i="23"/>
  <c r="AW48" i="23"/>
  <c r="AX48" i="23"/>
  <c r="AY48" i="23"/>
  <c r="AZ48" i="23"/>
  <c r="BA48" i="23"/>
  <c r="BB48" i="23"/>
  <c r="BC48" i="23"/>
  <c r="BD48" i="23"/>
  <c r="BE48" i="23"/>
  <c r="BF48" i="23"/>
  <c r="BG48" i="23"/>
  <c r="BH48" i="23"/>
  <c r="BI48" i="23"/>
  <c r="BJ48" i="23"/>
  <c r="BK48" i="23"/>
  <c r="BL48" i="23"/>
  <c r="BM48" i="23"/>
  <c r="BN48" i="23"/>
  <c r="BO48" i="23"/>
  <c r="BP48" i="23"/>
  <c r="BQ48" i="23"/>
  <c r="BR48" i="23"/>
  <c r="BS48" i="23"/>
  <c r="BT48" i="23"/>
  <c r="BU48" i="23"/>
  <c r="BV48" i="23"/>
  <c r="BW48" i="23"/>
  <c r="BX48" i="23"/>
  <c r="BY48" i="23"/>
  <c r="BZ48" i="23"/>
  <c r="CG48" i="23"/>
  <c r="CH48" i="23"/>
  <c r="CI48" i="23"/>
  <c r="CJ48" i="23"/>
  <c r="CK48" i="23"/>
  <c r="CL48" i="23"/>
  <c r="CM48" i="23"/>
  <c r="B49" i="23"/>
  <c r="D49" i="23"/>
  <c r="E49" i="23"/>
  <c r="G49" i="23"/>
  <c r="H49" i="23"/>
  <c r="I49" i="23"/>
  <c r="J49" i="23"/>
  <c r="K49" i="23"/>
  <c r="L49" i="23"/>
  <c r="M49" i="23"/>
  <c r="N49" i="23"/>
  <c r="O49" i="23"/>
  <c r="P49" i="23"/>
  <c r="Q49" i="23"/>
  <c r="R49" i="23"/>
  <c r="S49" i="23"/>
  <c r="T49" i="23"/>
  <c r="U49" i="23"/>
  <c r="V49" i="23"/>
  <c r="W49" i="23"/>
  <c r="Y49" i="23"/>
  <c r="Z49" i="23"/>
  <c r="AA49" i="23"/>
  <c r="AB49" i="23"/>
  <c r="AC49" i="23"/>
  <c r="AD49" i="23"/>
  <c r="AE49" i="23"/>
  <c r="AF49" i="23"/>
  <c r="AG49" i="23"/>
  <c r="AH49" i="23"/>
  <c r="AI49" i="23"/>
  <c r="AJ49" i="23"/>
  <c r="AK49" i="23"/>
  <c r="AL49" i="23"/>
  <c r="AM49" i="23"/>
  <c r="AN49" i="23"/>
  <c r="AO49" i="23"/>
  <c r="AP49" i="23"/>
  <c r="AQ49" i="23"/>
  <c r="AR49" i="23"/>
  <c r="AS49" i="23"/>
  <c r="AT49" i="23"/>
  <c r="AU49" i="23"/>
  <c r="AV49" i="23"/>
  <c r="AW49" i="23"/>
  <c r="AX49" i="23"/>
  <c r="AY49" i="23"/>
  <c r="AZ49" i="23"/>
  <c r="BA49" i="23"/>
  <c r="BB49" i="23"/>
  <c r="BC49" i="23"/>
  <c r="BD49" i="23"/>
  <c r="BE49" i="23"/>
  <c r="BF49" i="23"/>
  <c r="BG49" i="23"/>
  <c r="BH49" i="23"/>
  <c r="BI49" i="23"/>
  <c r="BJ49" i="23"/>
  <c r="BK49" i="23"/>
  <c r="BL49" i="23"/>
  <c r="BM49" i="23"/>
  <c r="BN49" i="23"/>
  <c r="BO49" i="23"/>
  <c r="BP49" i="23"/>
  <c r="BQ49" i="23"/>
  <c r="BR49" i="23"/>
  <c r="BS49" i="23"/>
  <c r="BT49" i="23"/>
  <c r="BU49" i="23"/>
  <c r="BV49" i="23"/>
  <c r="BW49" i="23"/>
  <c r="BX49" i="23"/>
  <c r="BY49" i="23"/>
  <c r="BZ49" i="23"/>
  <c r="CG49" i="23"/>
  <c r="CH49" i="23"/>
  <c r="CI49" i="23"/>
  <c r="CJ49" i="23"/>
  <c r="CK49" i="23"/>
  <c r="CL49" i="23"/>
  <c r="CM49" i="23"/>
  <c r="B50" i="23"/>
  <c r="D50" i="23"/>
  <c r="E50" i="23"/>
  <c r="G50" i="23"/>
  <c r="H50" i="23"/>
  <c r="I50" i="23"/>
  <c r="J50" i="23"/>
  <c r="K50" i="23"/>
  <c r="L50" i="23"/>
  <c r="M50" i="23"/>
  <c r="N50" i="23"/>
  <c r="O50" i="23"/>
  <c r="P50" i="23"/>
  <c r="Q50" i="23"/>
  <c r="R50" i="23"/>
  <c r="S50" i="23"/>
  <c r="T50" i="23"/>
  <c r="U50" i="23"/>
  <c r="V50" i="23"/>
  <c r="W50" i="23"/>
  <c r="Y50" i="23"/>
  <c r="Z50" i="23"/>
  <c r="AA50" i="23"/>
  <c r="AB50" i="23"/>
  <c r="AC50" i="23"/>
  <c r="AD50" i="23"/>
  <c r="AE50" i="23"/>
  <c r="AF50" i="23"/>
  <c r="AG50" i="23"/>
  <c r="AH50" i="23"/>
  <c r="AI50" i="23"/>
  <c r="AJ50" i="23"/>
  <c r="AK50" i="23"/>
  <c r="AL50" i="23"/>
  <c r="AM50" i="23"/>
  <c r="AN50" i="23"/>
  <c r="AO50" i="23"/>
  <c r="AP50" i="23"/>
  <c r="AQ50" i="23"/>
  <c r="AR50" i="23"/>
  <c r="AS50" i="23"/>
  <c r="AT50" i="23"/>
  <c r="AU50" i="23"/>
  <c r="AV50" i="23"/>
  <c r="AW50" i="23"/>
  <c r="AX50" i="23"/>
  <c r="AY50" i="23"/>
  <c r="AZ50" i="23"/>
  <c r="BA50" i="23"/>
  <c r="BB50" i="23"/>
  <c r="BC50" i="23"/>
  <c r="BD50" i="23"/>
  <c r="BE50" i="23"/>
  <c r="BF50" i="23"/>
  <c r="BG50" i="23"/>
  <c r="BH50" i="23"/>
  <c r="BI50" i="23"/>
  <c r="BJ50" i="23"/>
  <c r="BK50" i="23"/>
  <c r="BL50" i="23"/>
  <c r="BM50" i="23"/>
  <c r="BN50" i="23"/>
  <c r="BO50" i="23"/>
  <c r="BP50" i="23"/>
  <c r="BQ50" i="23"/>
  <c r="BR50" i="23"/>
  <c r="BS50" i="23"/>
  <c r="BT50" i="23"/>
  <c r="BU50" i="23"/>
  <c r="BV50" i="23"/>
  <c r="BW50" i="23"/>
  <c r="BX50" i="23"/>
  <c r="BY50" i="23"/>
  <c r="BZ50" i="23"/>
  <c r="CG50" i="23"/>
  <c r="CH50" i="23"/>
  <c r="CI50" i="23"/>
  <c r="CJ50" i="23"/>
  <c r="CK50" i="23"/>
  <c r="CL50" i="23"/>
  <c r="CM50" i="23"/>
  <c r="B51" i="23"/>
  <c r="D51" i="23"/>
  <c r="E51" i="23"/>
  <c r="G51" i="23"/>
  <c r="H51" i="23"/>
  <c r="I51" i="23"/>
  <c r="J51" i="23"/>
  <c r="K51" i="23"/>
  <c r="L51" i="23"/>
  <c r="M51" i="23"/>
  <c r="N51" i="23"/>
  <c r="O51" i="23"/>
  <c r="P51" i="23"/>
  <c r="Q51" i="23"/>
  <c r="R51" i="23"/>
  <c r="S51" i="23"/>
  <c r="T51" i="23"/>
  <c r="U51" i="23"/>
  <c r="V51" i="23"/>
  <c r="W51" i="23"/>
  <c r="Y51" i="23"/>
  <c r="Z51" i="23"/>
  <c r="AA51" i="23"/>
  <c r="AB51" i="23"/>
  <c r="AC51" i="23"/>
  <c r="AD51" i="23"/>
  <c r="AE51" i="23"/>
  <c r="AF51" i="23"/>
  <c r="AG51" i="23"/>
  <c r="AH51" i="23"/>
  <c r="AI51" i="23"/>
  <c r="AJ51" i="23"/>
  <c r="AK51" i="23"/>
  <c r="AL51" i="23"/>
  <c r="AM51" i="23"/>
  <c r="AN51" i="23"/>
  <c r="AO51" i="23"/>
  <c r="AP51" i="23"/>
  <c r="AQ51" i="23"/>
  <c r="AR51" i="23"/>
  <c r="AS51" i="23"/>
  <c r="AT51" i="23"/>
  <c r="AU51" i="23"/>
  <c r="AV51" i="23"/>
  <c r="AW51" i="23"/>
  <c r="AX51" i="23"/>
  <c r="AY51" i="23"/>
  <c r="AZ51" i="23"/>
  <c r="BA51" i="23"/>
  <c r="BB51" i="23"/>
  <c r="BC51" i="23"/>
  <c r="BD51" i="23"/>
  <c r="BE51" i="23"/>
  <c r="BF51" i="23"/>
  <c r="BG51" i="23"/>
  <c r="BH51" i="23"/>
  <c r="BI51" i="23"/>
  <c r="BJ51" i="23"/>
  <c r="BK51" i="23"/>
  <c r="BL51" i="23"/>
  <c r="BM51" i="23"/>
  <c r="BN51" i="23"/>
  <c r="BO51" i="23"/>
  <c r="BP51" i="23"/>
  <c r="BQ51" i="23"/>
  <c r="BR51" i="23"/>
  <c r="BS51" i="23"/>
  <c r="BT51" i="23"/>
  <c r="BU51" i="23"/>
  <c r="BV51" i="23"/>
  <c r="BW51" i="23"/>
  <c r="BX51" i="23"/>
  <c r="BY51" i="23"/>
  <c r="BZ51" i="23"/>
  <c r="CG51" i="23"/>
  <c r="CH51" i="23"/>
  <c r="CI51" i="23"/>
  <c r="CJ51" i="23"/>
  <c r="CK51" i="23"/>
  <c r="CL51" i="23"/>
  <c r="CM51" i="23"/>
  <c r="B52" i="23"/>
  <c r="D52" i="23"/>
  <c r="E52" i="23"/>
  <c r="G52" i="23"/>
  <c r="H52" i="23"/>
  <c r="I52" i="23"/>
  <c r="J52" i="23"/>
  <c r="K52" i="23"/>
  <c r="L52" i="23"/>
  <c r="M52" i="23"/>
  <c r="N52" i="23"/>
  <c r="O52" i="23"/>
  <c r="P52" i="23"/>
  <c r="Q52" i="23"/>
  <c r="R52" i="23"/>
  <c r="S52" i="23"/>
  <c r="T52" i="23"/>
  <c r="U52" i="23"/>
  <c r="V52" i="23"/>
  <c r="W52" i="23"/>
  <c r="Y52" i="23"/>
  <c r="Z52" i="23"/>
  <c r="AA52" i="23"/>
  <c r="AB52" i="23"/>
  <c r="AC52" i="23"/>
  <c r="AD52" i="23"/>
  <c r="AE52" i="23"/>
  <c r="AF52" i="23"/>
  <c r="AG52" i="23"/>
  <c r="AH52" i="23"/>
  <c r="AI52" i="23"/>
  <c r="AJ52" i="23"/>
  <c r="AK52" i="23"/>
  <c r="AL52" i="23"/>
  <c r="AM52" i="23"/>
  <c r="AN52" i="23"/>
  <c r="AO52" i="23"/>
  <c r="AP52" i="23"/>
  <c r="AQ52" i="23"/>
  <c r="AR52" i="23"/>
  <c r="AS52" i="23"/>
  <c r="AT52" i="23"/>
  <c r="AU52" i="23"/>
  <c r="AV52" i="23"/>
  <c r="AW52" i="23"/>
  <c r="AX52" i="23"/>
  <c r="AY52" i="23"/>
  <c r="AZ52" i="23"/>
  <c r="BA52" i="23"/>
  <c r="BB52" i="23"/>
  <c r="BC52" i="23"/>
  <c r="BD52" i="23"/>
  <c r="BE52" i="23"/>
  <c r="BF52" i="23"/>
  <c r="BG52" i="23"/>
  <c r="BH52" i="23"/>
  <c r="BI52" i="23"/>
  <c r="BJ52" i="23"/>
  <c r="BK52" i="23"/>
  <c r="BL52" i="23"/>
  <c r="BM52" i="23"/>
  <c r="BN52" i="23"/>
  <c r="BO52" i="23"/>
  <c r="BP52" i="23"/>
  <c r="BQ52" i="23"/>
  <c r="BR52" i="23"/>
  <c r="BS52" i="23"/>
  <c r="BT52" i="23"/>
  <c r="BU52" i="23"/>
  <c r="BV52" i="23"/>
  <c r="BW52" i="23"/>
  <c r="BX52" i="23"/>
  <c r="BY52" i="23"/>
  <c r="BZ52" i="23"/>
  <c r="CG52" i="23"/>
  <c r="CH52" i="23"/>
  <c r="CI52" i="23"/>
  <c r="CJ52" i="23"/>
  <c r="CK52" i="23"/>
  <c r="CL52" i="23"/>
  <c r="CM52" i="23"/>
  <c r="B53" i="23"/>
  <c r="D53" i="23"/>
  <c r="E53" i="23"/>
  <c r="G53" i="23"/>
  <c r="H53" i="23"/>
  <c r="I53" i="23"/>
  <c r="J53" i="23"/>
  <c r="K53" i="23"/>
  <c r="L53" i="23"/>
  <c r="M53" i="23"/>
  <c r="N53" i="23"/>
  <c r="O53" i="23"/>
  <c r="P53" i="23"/>
  <c r="Q53" i="23"/>
  <c r="R53" i="23"/>
  <c r="S53" i="23"/>
  <c r="T53" i="23"/>
  <c r="U53" i="23"/>
  <c r="V53" i="23"/>
  <c r="W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F53" i="23"/>
  <c r="BG53" i="23"/>
  <c r="BH53" i="23"/>
  <c r="BI53" i="23"/>
  <c r="BJ53" i="23"/>
  <c r="BK53" i="23"/>
  <c r="BL53" i="23"/>
  <c r="BM53" i="23"/>
  <c r="BN53" i="23"/>
  <c r="BO53" i="23"/>
  <c r="BP53" i="23"/>
  <c r="BQ53" i="23"/>
  <c r="BR53" i="23"/>
  <c r="BS53" i="23"/>
  <c r="BT53" i="23"/>
  <c r="BU53" i="23"/>
  <c r="BV53" i="23"/>
  <c r="BW53" i="23"/>
  <c r="BX53" i="23"/>
  <c r="BY53" i="23"/>
  <c r="BZ53" i="23"/>
  <c r="CG53" i="23"/>
  <c r="CH53" i="23"/>
  <c r="CI53" i="23"/>
  <c r="CJ53" i="23"/>
  <c r="CK53" i="23"/>
  <c r="CL53" i="23"/>
  <c r="CM53" i="23"/>
  <c r="B54" i="23"/>
  <c r="D54" i="23"/>
  <c r="E54" i="23"/>
  <c r="G54" i="23"/>
  <c r="H54" i="23"/>
  <c r="I54" i="23"/>
  <c r="J54" i="23"/>
  <c r="K54" i="23"/>
  <c r="L54" i="23"/>
  <c r="M54" i="23"/>
  <c r="N54" i="23"/>
  <c r="O54" i="23"/>
  <c r="P54" i="23"/>
  <c r="Q54" i="23"/>
  <c r="R54" i="23"/>
  <c r="S54" i="23"/>
  <c r="T54" i="23"/>
  <c r="U54" i="23"/>
  <c r="V54" i="23"/>
  <c r="W54" i="23"/>
  <c r="Y54" i="23"/>
  <c r="Z54" i="23"/>
  <c r="AA54" i="23"/>
  <c r="AB54" i="23"/>
  <c r="AC54" i="23"/>
  <c r="AD54" i="23"/>
  <c r="AE54" i="23"/>
  <c r="AF54" i="23"/>
  <c r="AG54" i="23"/>
  <c r="AH54" i="23"/>
  <c r="AI54" i="23"/>
  <c r="AJ54" i="23"/>
  <c r="AK54" i="23"/>
  <c r="AL54" i="23"/>
  <c r="AM54" i="23"/>
  <c r="AN54" i="23"/>
  <c r="AO54" i="23"/>
  <c r="AP54" i="23"/>
  <c r="AQ54" i="23"/>
  <c r="AR54" i="23"/>
  <c r="AS54" i="23"/>
  <c r="AT54" i="23"/>
  <c r="AU54" i="23"/>
  <c r="AV54" i="23"/>
  <c r="AW54" i="23"/>
  <c r="AX54" i="23"/>
  <c r="AY54" i="23"/>
  <c r="AZ54" i="23"/>
  <c r="BA54" i="23"/>
  <c r="BB54" i="23"/>
  <c r="BC54" i="23"/>
  <c r="BD54" i="23"/>
  <c r="BE54" i="23"/>
  <c r="BF54" i="23"/>
  <c r="BG54" i="23"/>
  <c r="BH54" i="23"/>
  <c r="BI54" i="23"/>
  <c r="BJ54" i="23"/>
  <c r="BK54" i="23"/>
  <c r="BL54" i="23"/>
  <c r="BM54" i="23"/>
  <c r="BN54" i="23"/>
  <c r="BO54" i="23"/>
  <c r="BP54" i="23"/>
  <c r="BQ54" i="23"/>
  <c r="BR54" i="23"/>
  <c r="BS54" i="23"/>
  <c r="BT54" i="23"/>
  <c r="BU54" i="23"/>
  <c r="BV54" i="23"/>
  <c r="BW54" i="23"/>
  <c r="BX54" i="23"/>
  <c r="BY54" i="23"/>
  <c r="BZ54" i="23"/>
  <c r="CG54" i="23"/>
  <c r="CH54" i="23"/>
  <c r="CI54" i="23"/>
  <c r="CJ54" i="23"/>
  <c r="CK54" i="23"/>
  <c r="CL54" i="23"/>
  <c r="CM54" i="23"/>
  <c r="B55" i="23"/>
  <c r="D55" i="23"/>
  <c r="E55" i="23"/>
  <c r="G55" i="23"/>
  <c r="H55" i="23"/>
  <c r="I55" i="23"/>
  <c r="J55" i="23"/>
  <c r="K55" i="23"/>
  <c r="L55" i="23"/>
  <c r="M55" i="23"/>
  <c r="N55" i="23"/>
  <c r="O55" i="23"/>
  <c r="P55" i="23"/>
  <c r="Q55" i="23"/>
  <c r="R55" i="23"/>
  <c r="S55" i="23"/>
  <c r="T55" i="23"/>
  <c r="U55" i="23"/>
  <c r="V55" i="23"/>
  <c r="W55" i="23"/>
  <c r="Y55" i="23"/>
  <c r="Z55" i="23"/>
  <c r="AA55" i="23"/>
  <c r="AB55" i="23"/>
  <c r="AC55" i="23"/>
  <c r="AD55" i="23"/>
  <c r="AE55" i="23"/>
  <c r="AF55" i="23"/>
  <c r="AG55" i="23"/>
  <c r="AH55" i="23"/>
  <c r="AI55" i="23"/>
  <c r="AJ55" i="23"/>
  <c r="AK55" i="23"/>
  <c r="AL55" i="23"/>
  <c r="AM55" i="23"/>
  <c r="AN55" i="23"/>
  <c r="AO55" i="23"/>
  <c r="AP55" i="23"/>
  <c r="AQ55" i="23"/>
  <c r="AR55" i="23"/>
  <c r="AS55" i="23"/>
  <c r="AT55" i="23"/>
  <c r="AU55" i="23"/>
  <c r="AV55" i="23"/>
  <c r="AW55" i="23"/>
  <c r="AX55" i="23"/>
  <c r="AY55" i="23"/>
  <c r="AZ55" i="23"/>
  <c r="BA55" i="23"/>
  <c r="BB55" i="23"/>
  <c r="BC55" i="23"/>
  <c r="BD55" i="23"/>
  <c r="BE55" i="23"/>
  <c r="BF55" i="23"/>
  <c r="BG55" i="23"/>
  <c r="BH55" i="23"/>
  <c r="BI55" i="23"/>
  <c r="BJ55" i="23"/>
  <c r="BK55" i="23"/>
  <c r="BL55" i="23"/>
  <c r="BM55" i="23"/>
  <c r="BN55" i="23"/>
  <c r="BO55" i="23"/>
  <c r="BP55" i="23"/>
  <c r="BQ55" i="23"/>
  <c r="BR55" i="23"/>
  <c r="BS55" i="23"/>
  <c r="BT55" i="23"/>
  <c r="BU55" i="23"/>
  <c r="BV55" i="23"/>
  <c r="BW55" i="23"/>
  <c r="BX55" i="23"/>
  <c r="BY55" i="23"/>
  <c r="BZ55" i="23"/>
  <c r="CG55" i="23"/>
  <c r="CH55" i="23"/>
  <c r="CI55" i="23"/>
  <c r="CJ55" i="23"/>
  <c r="CK55" i="23"/>
  <c r="CL55" i="23"/>
  <c r="CM55" i="23"/>
  <c r="B56" i="23"/>
  <c r="D56" i="23"/>
  <c r="E56" i="23"/>
  <c r="G56" i="23"/>
  <c r="H56" i="23"/>
  <c r="I56" i="23"/>
  <c r="J56" i="23"/>
  <c r="K56" i="23"/>
  <c r="L56" i="23"/>
  <c r="M56" i="23"/>
  <c r="N56" i="23"/>
  <c r="O56" i="23"/>
  <c r="P56" i="23"/>
  <c r="Q56" i="23"/>
  <c r="R56" i="23"/>
  <c r="S56" i="23"/>
  <c r="T56" i="23"/>
  <c r="U56" i="23"/>
  <c r="V56" i="23"/>
  <c r="W56" i="23"/>
  <c r="Y56" i="23"/>
  <c r="Z56" i="23"/>
  <c r="AA56" i="23"/>
  <c r="AB56" i="23"/>
  <c r="AC56" i="23"/>
  <c r="AD56" i="23"/>
  <c r="AE56" i="23"/>
  <c r="AF56" i="23"/>
  <c r="AG56" i="23"/>
  <c r="AH56" i="23"/>
  <c r="AI56" i="23"/>
  <c r="AJ56" i="23"/>
  <c r="AK56" i="23"/>
  <c r="AL56" i="23"/>
  <c r="AM56" i="23"/>
  <c r="AN56" i="23"/>
  <c r="AO56" i="23"/>
  <c r="AP56" i="23"/>
  <c r="AQ56" i="23"/>
  <c r="AR56" i="23"/>
  <c r="AS56" i="23"/>
  <c r="AT56" i="23"/>
  <c r="AU56" i="23"/>
  <c r="AV56" i="23"/>
  <c r="AW56" i="23"/>
  <c r="AX56" i="23"/>
  <c r="AY56" i="23"/>
  <c r="AZ56" i="23"/>
  <c r="BA56" i="23"/>
  <c r="BB56" i="23"/>
  <c r="BC56" i="23"/>
  <c r="BD56" i="23"/>
  <c r="BE56" i="23"/>
  <c r="BF56" i="23"/>
  <c r="BG56" i="23"/>
  <c r="BH56" i="23"/>
  <c r="BI56" i="23"/>
  <c r="BJ56" i="23"/>
  <c r="BK56" i="23"/>
  <c r="BL56" i="23"/>
  <c r="BM56" i="23"/>
  <c r="BN56" i="23"/>
  <c r="BO56" i="23"/>
  <c r="BP56" i="23"/>
  <c r="BQ56" i="23"/>
  <c r="BR56" i="23"/>
  <c r="BS56" i="23"/>
  <c r="BT56" i="23"/>
  <c r="BU56" i="23"/>
  <c r="BV56" i="23"/>
  <c r="BW56" i="23"/>
  <c r="BX56" i="23"/>
  <c r="BY56" i="23"/>
  <c r="BZ56" i="23"/>
  <c r="CG56" i="23"/>
  <c r="CH56" i="23"/>
  <c r="CI56" i="23"/>
  <c r="CJ56" i="23"/>
  <c r="CK56" i="23"/>
  <c r="CL56" i="23"/>
  <c r="CM56" i="23"/>
  <c r="B57" i="23"/>
  <c r="D57" i="23"/>
  <c r="E57" i="23"/>
  <c r="G57" i="23"/>
  <c r="H57" i="23"/>
  <c r="I57" i="23"/>
  <c r="J57" i="23"/>
  <c r="K57" i="23"/>
  <c r="L57" i="23"/>
  <c r="M57" i="23"/>
  <c r="N57" i="23"/>
  <c r="O57" i="23"/>
  <c r="P57" i="23"/>
  <c r="Q57" i="23"/>
  <c r="R57" i="23"/>
  <c r="S57" i="23"/>
  <c r="T57" i="23"/>
  <c r="U57" i="23"/>
  <c r="V57" i="23"/>
  <c r="W57" i="23"/>
  <c r="Y57" i="23"/>
  <c r="Z57" i="23"/>
  <c r="AA57" i="23"/>
  <c r="AB57" i="23"/>
  <c r="AC57" i="23"/>
  <c r="AD57" i="23"/>
  <c r="AE57" i="23"/>
  <c r="AF57" i="23"/>
  <c r="AG57" i="23"/>
  <c r="AH57" i="23"/>
  <c r="AI57" i="23"/>
  <c r="AJ57" i="23"/>
  <c r="AK57" i="23"/>
  <c r="AL57" i="23"/>
  <c r="AM57" i="23"/>
  <c r="AN57" i="23"/>
  <c r="AO57" i="23"/>
  <c r="AP57" i="23"/>
  <c r="AQ57" i="23"/>
  <c r="AR57" i="23"/>
  <c r="AS57" i="23"/>
  <c r="AT57" i="23"/>
  <c r="AU57" i="23"/>
  <c r="AV57" i="23"/>
  <c r="AW57" i="23"/>
  <c r="AX57" i="23"/>
  <c r="AY57" i="23"/>
  <c r="AZ57" i="23"/>
  <c r="BA57" i="23"/>
  <c r="BB57" i="23"/>
  <c r="BC57" i="23"/>
  <c r="BD57" i="23"/>
  <c r="BE57" i="23"/>
  <c r="BF57" i="23"/>
  <c r="BG57" i="23"/>
  <c r="BH57" i="23"/>
  <c r="BI57" i="23"/>
  <c r="BJ57" i="23"/>
  <c r="BK57" i="23"/>
  <c r="BL57" i="23"/>
  <c r="BM57" i="23"/>
  <c r="BN57" i="23"/>
  <c r="BO57" i="23"/>
  <c r="BP57" i="23"/>
  <c r="BQ57" i="23"/>
  <c r="BR57" i="23"/>
  <c r="BS57" i="23"/>
  <c r="BT57" i="23"/>
  <c r="BU57" i="23"/>
  <c r="BV57" i="23"/>
  <c r="BW57" i="23"/>
  <c r="BX57" i="23"/>
  <c r="BY57" i="23"/>
  <c r="BZ57" i="23"/>
  <c r="CG57" i="23"/>
  <c r="CH57" i="23"/>
  <c r="CI57" i="23"/>
  <c r="CJ57" i="23"/>
  <c r="CK57" i="23"/>
  <c r="CL57" i="23"/>
  <c r="CM57" i="23"/>
  <c r="B58" i="23"/>
  <c r="D58" i="23"/>
  <c r="E58" i="23"/>
  <c r="G58" i="23"/>
  <c r="H58" i="23"/>
  <c r="I58" i="23"/>
  <c r="J58" i="23"/>
  <c r="K58" i="23"/>
  <c r="L58" i="23"/>
  <c r="M58" i="23"/>
  <c r="N58" i="23"/>
  <c r="O58" i="23"/>
  <c r="P58" i="23"/>
  <c r="Q58" i="23"/>
  <c r="R58" i="23"/>
  <c r="S58" i="23"/>
  <c r="T58" i="23"/>
  <c r="U58" i="23"/>
  <c r="V58" i="23"/>
  <c r="W58" i="23"/>
  <c r="Y58" i="23"/>
  <c r="Z58" i="23"/>
  <c r="AA58" i="23"/>
  <c r="AB58" i="23"/>
  <c r="AC58" i="23"/>
  <c r="AD58" i="23"/>
  <c r="AE58" i="23"/>
  <c r="AF58" i="23"/>
  <c r="AG58" i="23"/>
  <c r="AH58" i="23"/>
  <c r="AI58" i="23"/>
  <c r="AJ58" i="23"/>
  <c r="AK58" i="23"/>
  <c r="AL58" i="23"/>
  <c r="AM58" i="23"/>
  <c r="AN58" i="23"/>
  <c r="AO58" i="23"/>
  <c r="AP58" i="23"/>
  <c r="AQ58" i="23"/>
  <c r="AR58" i="23"/>
  <c r="AS58" i="23"/>
  <c r="AT58" i="23"/>
  <c r="AU58" i="23"/>
  <c r="AV58" i="23"/>
  <c r="AW58" i="23"/>
  <c r="AX58" i="23"/>
  <c r="AY58" i="23"/>
  <c r="AZ58" i="23"/>
  <c r="BA58" i="23"/>
  <c r="BB58" i="23"/>
  <c r="BC58" i="23"/>
  <c r="BD58" i="23"/>
  <c r="BE58" i="23"/>
  <c r="BF58" i="23"/>
  <c r="BG58" i="23"/>
  <c r="BH58" i="23"/>
  <c r="BI58" i="23"/>
  <c r="BJ58" i="23"/>
  <c r="BK58" i="23"/>
  <c r="BL58" i="23"/>
  <c r="BM58" i="23"/>
  <c r="BN58" i="23"/>
  <c r="BO58" i="23"/>
  <c r="BP58" i="23"/>
  <c r="BQ58" i="23"/>
  <c r="BR58" i="23"/>
  <c r="BS58" i="23"/>
  <c r="BT58" i="23"/>
  <c r="BU58" i="23"/>
  <c r="BV58" i="23"/>
  <c r="BW58" i="23"/>
  <c r="BX58" i="23"/>
  <c r="BY58" i="23"/>
  <c r="BZ58" i="23"/>
  <c r="CG58" i="23"/>
  <c r="CH58" i="23"/>
  <c r="CI58" i="23"/>
  <c r="CJ58" i="23"/>
  <c r="CK58" i="23"/>
  <c r="CL58" i="23"/>
  <c r="CM58" i="23"/>
  <c r="B59" i="23"/>
  <c r="D59" i="23"/>
  <c r="E59" i="23"/>
  <c r="G59" i="23"/>
  <c r="H59" i="23"/>
  <c r="I59" i="23"/>
  <c r="J59" i="23"/>
  <c r="K59" i="23"/>
  <c r="L59" i="23"/>
  <c r="M59" i="23"/>
  <c r="N59" i="23"/>
  <c r="O59" i="23"/>
  <c r="P59" i="23"/>
  <c r="Q59" i="23"/>
  <c r="R59" i="23"/>
  <c r="S59" i="23"/>
  <c r="T59" i="23"/>
  <c r="U59" i="23"/>
  <c r="V59" i="23"/>
  <c r="W59" i="23"/>
  <c r="Y59" i="23"/>
  <c r="Z59" i="23"/>
  <c r="AA59" i="23"/>
  <c r="AB59" i="23"/>
  <c r="AC59" i="23"/>
  <c r="AD59" i="23"/>
  <c r="AE59" i="23"/>
  <c r="AF59" i="23"/>
  <c r="AG59" i="23"/>
  <c r="AH59" i="23"/>
  <c r="AI59" i="23"/>
  <c r="AJ59" i="23"/>
  <c r="AK59" i="23"/>
  <c r="AL59" i="23"/>
  <c r="AM59" i="23"/>
  <c r="AN59" i="23"/>
  <c r="AO59" i="23"/>
  <c r="AP59" i="23"/>
  <c r="AQ59" i="23"/>
  <c r="AR59" i="23"/>
  <c r="AS59" i="23"/>
  <c r="AT59" i="23"/>
  <c r="AU59" i="23"/>
  <c r="AV59" i="23"/>
  <c r="AW59" i="23"/>
  <c r="AX59" i="23"/>
  <c r="AY59" i="23"/>
  <c r="AZ59" i="23"/>
  <c r="BA59" i="23"/>
  <c r="BB59" i="23"/>
  <c r="BC59" i="23"/>
  <c r="BD59" i="23"/>
  <c r="BE59" i="23"/>
  <c r="BF59" i="23"/>
  <c r="BG59" i="23"/>
  <c r="BH59" i="23"/>
  <c r="BI59" i="23"/>
  <c r="BJ59" i="23"/>
  <c r="BK59" i="23"/>
  <c r="BL59" i="23"/>
  <c r="BM59" i="23"/>
  <c r="BN59" i="23"/>
  <c r="BO59" i="23"/>
  <c r="BP59" i="23"/>
  <c r="BQ59" i="23"/>
  <c r="BR59" i="23"/>
  <c r="BS59" i="23"/>
  <c r="BT59" i="23"/>
  <c r="BU59" i="23"/>
  <c r="BV59" i="23"/>
  <c r="BW59" i="23"/>
  <c r="BX59" i="23"/>
  <c r="BY59" i="23"/>
  <c r="BZ59" i="23"/>
  <c r="CG59" i="23"/>
  <c r="CH59" i="23"/>
  <c r="CI59" i="23"/>
  <c r="CJ59" i="23"/>
  <c r="CK59" i="23"/>
  <c r="CL59" i="23"/>
  <c r="CM59" i="23"/>
  <c r="B60" i="23"/>
  <c r="D60" i="23"/>
  <c r="E60" i="23"/>
  <c r="G60" i="23"/>
  <c r="H60" i="23"/>
  <c r="I60" i="23"/>
  <c r="J60" i="23"/>
  <c r="K60" i="23"/>
  <c r="L60" i="23"/>
  <c r="M60" i="23"/>
  <c r="N60" i="23"/>
  <c r="O60" i="23"/>
  <c r="P60" i="23"/>
  <c r="Q60" i="23"/>
  <c r="R60" i="23"/>
  <c r="S60" i="23"/>
  <c r="T60" i="23"/>
  <c r="U60" i="23"/>
  <c r="V60" i="23"/>
  <c r="W60" i="23"/>
  <c r="Y60" i="23"/>
  <c r="Z60" i="23"/>
  <c r="AA60" i="23"/>
  <c r="AB60" i="23"/>
  <c r="AC60" i="23"/>
  <c r="AD60" i="23"/>
  <c r="AE60" i="23"/>
  <c r="AF60" i="23"/>
  <c r="AG60" i="23"/>
  <c r="AH60" i="23"/>
  <c r="AI60" i="23"/>
  <c r="AJ60" i="23"/>
  <c r="AK60" i="23"/>
  <c r="AL60" i="23"/>
  <c r="AM60" i="23"/>
  <c r="AN60" i="23"/>
  <c r="AO60" i="23"/>
  <c r="AP60" i="23"/>
  <c r="AQ60" i="23"/>
  <c r="AR60" i="23"/>
  <c r="AS60" i="23"/>
  <c r="AT60" i="23"/>
  <c r="AU60" i="23"/>
  <c r="AV60" i="23"/>
  <c r="AW60" i="23"/>
  <c r="AX60" i="23"/>
  <c r="AY60" i="23"/>
  <c r="AZ60" i="23"/>
  <c r="BA60" i="23"/>
  <c r="BB60" i="23"/>
  <c r="BC60" i="23"/>
  <c r="BD60" i="23"/>
  <c r="BE60" i="23"/>
  <c r="BF60" i="23"/>
  <c r="BG60" i="23"/>
  <c r="BH60" i="23"/>
  <c r="BI60" i="23"/>
  <c r="BJ60" i="23"/>
  <c r="BK60" i="23"/>
  <c r="BL60" i="23"/>
  <c r="BM60" i="23"/>
  <c r="BN60" i="23"/>
  <c r="BO60" i="23"/>
  <c r="BP60" i="23"/>
  <c r="BQ60" i="23"/>
  <c r="BR60" i="23"/>
  <c r="BS60" i="23"/>
  <c r="BT60" i="23"/>
  <c r="BU60" i="23"/>
  <c r="BV60" i="23"/>
  <c r="BW60" i="23"/>
  <c r="BX60" i="23"/>
  <c r="BY60" i="23"/>
  <c r="BZ60" i="23"/>
  <c r="CG60" i="23"/>
  <c r="CH60" i="23"/>
  <c r="CI60" i="23"/>
  <c r="CJ60" i="23"/>
  <c r="CK60" i="23"/>
  <c r="CL60" i="23"/>
  <c r="CM60" i="23"/>
  <c r="B61" i="23"/>
  <c r="D61" i="23"/>
  <c r="E61" i="23"/>
  <c r="G61" i="23"/>
  <c r="H61" i="23"/>
  <c r="I61" i="23"/>
  <c r="J61" i="23"/>
  <c r="K61" i="23"/>
  <c r="L61" i="23"/>
  <c r="M61" i="23"/>
  <c r="N61" i="23"/>
  <c r="O61" i="23"/>
  <c r="P61" i="23"/>
  <c r="Q61" i="23"/>
  <c r="R61" i="23"/>
  <c r="S61" i="23"/>
  <c r="T61" i="23"/>
  <c r="U61" i="23"/>
  <c r="V61" i="23"/>
  <c r="W61" i="23"/>
  <c r="Y61" i="23"/>
  <c r="Z61" i="23"/>
  <c r="AA61" i="23"/>
  <c r="AB61" i="23"/>
  <c r="AC61" i="23"/>
  <c r="AD61" i="23"/>
  <c r="AE61" i="23"/>
  <c r="AF61" i="23"/>
  <c r="AG61" i="23"/>
  <c r="AH61" i="23"/>
  <c r="AI61" i="23"/>
  <c r="AJ61" i="23"/>
  <c r="AK61" i="23"/>
  <c r="AL61" i="23"/>
  <c r="AM61" i="23"/>
  <c r="AN61" i="23"/>
  <c r="AO61" i="23"/>
  <c r="AP61" i="23"/>
  <c r="AQ61" i="23"/>
  <c r="AR61" i="23"/>
  <c r="AS61" i="23"/>
  <c r="AT61" i="23"/>
  <c r="AU61" i="23"/>
  <c r="AV61" i="23"/>
  <c r="AW61" i="23"/>
  <c r="AX61" i="23"/>
  <c r="AY61" i="23"/>
  <c r="AZ61" i="23"/>
  <c r="BA61" i="23"/>
  <c r="BB61" i="23"/>
  <c r="BC61" i="23"/>
  <c r="BD61" i="23"/>
  <c r="BE61" i="23"/>
  <c r="BF61" i="23"/>
  <c r="BG61" i="23"/>
  <c r="BH61" i="23"/>
  <c r="BI61" i="23"/>
  <c r="BJ61" i="23"/>
  <c r="BK61" i="23"/>
  <c r="BL61" i="23"/>
  <c r="BM61" i="23"/>
  <c r="BN61" i="23"/>
  <c r="BO61" i="23"/>
  <c r="BP61" i="23"/>
  <c r="BQ61" i="23"/>
  <c r="BR61" i="23"/>
  <c r="BS61" i="23"/>
  <c r="BT61" i="23"/>
  <c r="BU61" i="23"/>
  <c r="BV61" i="23"/>
  <c r="BW61" i="23"/>
  <c r="BX61" i="23"/>
  <c r="BY61" i="23"/>
  <c r="BZ61" i="23"/>
  <c r="CG61" i="23"/>
  <c r="CH61" i="23"/>
  <c r="CI61" i="23"/>
  <c r="CJ61" i="23"/>
  <c r="CK61" i="23"/>
  <c r="CL61" i="23"/>
  <c r="CM61" i="23"/>
  <c r="B62" i="23"/>
  <c r="D62" i="23"/>
  <c r="E62" i="23"/>
  <c r="G62" i="23"/>
  <c r="H62" i="23"/>
  <c r="I62" i="23"/>
  <c r="J62" i="23"/>
  <c r="K62" i="23"/>
  <c r="L62" i="23"/>
  <c r="M62" i="23"/>
  <c r="N62" i="23"/>
  <c r="O62" i="23"/>
  <c r="P62" i="23"/>
  <c r="Q62" i="23"/>
  <c r="R62" i="23"/>
  <c r="S62" i="23"/>
  <c r="T62" i="23"/>
  <c r="U62" i="23"/>
  <c r="V62" i="23"/>
  <c r="W62" i="23"/>
  <c r="Y62" i="23"/>
  <c r="Z62" i="23"/>
  <c r="AA62" i="23"/>
  <c r="AB62" i="23"/>
  <c r="AC62" i="23"/>
  <c r="AD62" i="23"/>
  <c r="AE62" i="23"/>
  <c r="AF62" i="23"/>
  <c r="AG62" i="23"/>
  <c r="AH62" i="23"/>
  <c r="AI62" i="23"/>
  <c r="AJ62" i="23"/>
  <c r="AK62" i="23"/>
  <c r="AL62" i="23"/>
  <c r="AM62" i="23"/>
  <c r="AN62" i="23"/>
  <c r="AO62" i="23"/>
  <c r="AP62" i="23"/>
  <c r="AQ62" i="23"/>
  <c r="AR62" i="23"/>
  <c r="AS62" i="23"/>
  <c r="AT62" i="23"/>
  <c r="AU62" i="23"/>
  <c r="AV62" i="23"/>
  <c r="AW62" i="23"/>
  <c r="AX62" i="23"/>
  <c r="AY62" i="23"/>
  <c r="AZ62" i="23"/>
  <c r="BA62" i="23"/>
  <c r="BB62" i="23"/>
  <c r="BC62" i="23"/>
  <c r="BD62" i="23"/>
  <c r="BE62" i="23"/>
  <c r="BF62" i="23"/>
  <c r="BG62" i="23"/>
  <c r="BH62" i="23"/>
  <c r="BI62" i="23"/>
  <c r="BJ62" i="23"/>
  <c r="BK62" i="23"/>
  <c r="BL62" i="23"/>
  <c r="BM62" i="23"/>
  <c r="BN62" i="23"/>
  <c r="BO62" i="23"/>
  <c r="BP62" i="23"/>
  <c r="BQ62" i="23"/>
  <c r="BR62" i="23"/>
  <c r="BS62" i="23"/>
  <c r="BT62" i="23"/>
  <c r="BU62" i="23"/>
  <c r="BV62" i="23"/>
  <c r="BW62" i="23"/>
  <c r="BX62" i="23"/>
  <c r="BY62" i="23"/>
  <c r="BZ62" i="23"/>
  <c r="CG62" i="23"/>
  <c r="CH62" i="23"/>
  <c r="CI62" i="23"/>
  <c r="CJ62" i="23"/>
  <c r="CK62" i="23"/>
  <c r="CL62" i="23"/>
  <c r="CM62" i="23"/>
  <c r="B63" i="23"/>
  <c r="D63" i="23"/>
  <c r="E63" i="23"/>
  <c r="G63" i="23"/>
  <c r="H63" i="23"/>
  <c r="I63" i="23"/>
  <c r="J63" i="23"/>
  <c r="K63" i="23"/>
  <c r="L63" i="23"/>
  <c r="M63" i="23"/>
  <c r="N63" i="23"/>
  <c r="O63" i="23"/>
  <c r="P63" i="23"/>
  <c r="Q63" i="23"/>
  <c r="R63" i="23"/>
  <c r="S63" i="23"/>
  <c r="T63" i="23"/>
  <c r="U63" i="23"/>
  <c r="V63" i="23"/>
  <c r="W63" i="23"/>
  <c r="Y63" i="23"/>
  <c r="Z63" i="23"/>
  <c r="AA63" i="23"/>
  <c r="AB63" i="23"/>
  <c r="AC63" i="23"/>
  <c r="AD63" i="23"/>
  <c r="AE63" i="23"/>
  <c r="AF63" i="23"/>
  <c r="AG63" i="23"/>
  <c r="AH63" i="23"/>
  <c r="AI63" i="23"/>
  <c r="AJ63" i="23"/>
  <c r="AK63" i="23"/>
  <c r="AL63" i="23"/>
  <c r="AM63" i="23"/>
  <c r="AN63" i="23"/>
  <c r="AO63" i="23"/>
  <c r="AP63" i="23"/>
  <c r="AQ63" i="23"/>
  <c r="AR63" i="23"/>
  <c r="AS63" i="23"/>
  <c r="AT63" i="23"/>
  <c r="AU63" i="23"/>
  <c r="AV63" i="23"/>
  <c r="AW63" i="23"/>
  <c r="AX63" i="23"/>
  <c r="AY63" i="23"/>
  <c r="AZ63" i="23"/>
  <c r="BA63" i="23"/>
  <c r="BB63" i="23"/>
  <c r="BC63" i="23"/>
  <c r="BD63" i="23"/>
  <c r="BE63" i="23"/>
  <c r="BF63" i="23"/>
  <c r="BG63" i="23"/>
  <c r="BH63" i="23"/>
  <c r="BI63" i="23"/>
  <c r="BJ63" i="23"/>
  <c r="BK63" i="23"/>
  <c r="BL63" i="23"/>
  <c r="BM63" i="23"/>
  <c r="BN63" i="23"/>
  <c r="BO63" i="23"/>
  <c r="BP63" i="23"/>
  <c r="BQ63" i="23"/>
  <c r="BR63" i="23"/>
  <c r="BS63" i="23"/>
  <c r="BT63" i="23"/>
  <c r="BU63" i="23"/>
  <c r="BV63" i="23"/>
  <c r="BW63" i="23"/>
  <c r="BX63" i="23"/>
  <c r="BY63" i="23"/>
  <c r="BZ63" i="23"/>
  <c r="CG63" i="23"/>
  <c r="CH63" i="23"/>
  <c r="CI63" i="23"/>
  <c r="CJ63" i="23"/>
  <c r="CK63" i="23"/>
  <c r="CL63" i="23"/>
  <c r="CM63" i="23"/>
  <c r="B64" i="23"/>
  <c r="D64" i="23"/>
  <c r="E64" i="23"/>
  <c r="G64" i="23"/>
  <c r="H64" i="23"/>
  <c r="I64" i="23"/>
  <c r="J64" i="23"/>
  <c r="K64" i="23"/>
  <c r="L64" i="23"/>
  <c r="M64" i="23"/>
  <c r="N64" i="23"/>
  <c r="O64" i="23"/>
  <c r="P64" i="23"/>
  <c r="Q64" i="23"/>
  <c r="R64" i="23"/>
  <c r="S64" i="23"/>
  <c r="T64" i="23"/>
  <c r="U64" i="23"/>
  <c r="V64" i="23"/>
  <c r="W64" i="23"/>
  <c r="Y64" i="23"/>
  <c r="Z64" i="23"/>
  <c r="AA64" i="23"/>
  <c r="AB64" i="23"/>
  <c r="AC64" i="23"/>
  <c r="AD64" i="23"/>
  <c r="AE64" i="23"/>
  <c r="AF64" i="23"/>
  <c r="AG64" i="23"/>
  <c r="AH64" i="23"/>
  <c r="AI64" i="23"/>
  <c r="AJ64" i="23"/>
  <c r="AK64" i="23"/>
  <c r="AL64" i="23"/>
  <c r="AM64" i="23"/>
  <c r="AN64" i="23"/>
  <c r="AO64" i="23"/>
  <c r="AP64" i="23"/>
  <c r="AQ64" i="23"/>
  <c r="AR64" i="23"/>
  <c r="AS64" i="23"/>
  <c r="AT64" i="23"/>
  <c r="AU64" i="23"/>
  <c r="AV64" i="23"/>
  <c r="AW64" i="23"/>
  <c r="AX64" i="23"/>
  <c r="AY64" i="23"/>
  <c r="AZ64" i="23"/>
  <c r="BA64" i="23"/>
  <c r="BB64" i="23"/>
  <c r="BC64" i="23"/>
  <c r="BD64" i="23"/>
  <c r="BE64" i="23"/>
  <c r="BF64" i="23"/>
  <c r="BG64" i="23"/>
  <c r="BH64" i="23"/>
  <c r="BI64" i="23"/>
  <c r="BJ64" i="23"/>
  <c r="BK64" i="23"/>
  <c r="BL64" i="23"/>
  <c r="BM64" i="23"/>
  <c r="BN64" i="23"/>
  <c r="BO64" i="23"/>
  <c r="BP64" i="23"/>
  <c r="BQ64" i="23"/>
  <c r="BR64" i="23"/>
  <c r="BS64" i="23"/>
  <c r="BT64" i="23"/>
  <c r="BU64" i="23"/>
  <c r="BV64" i="23"/>
  <c r="BW64" i="23"/>
  <c r="BX64" i="23"/>
  <c r="BY64" i="23"/>
  <c r="BZ64" i="23"/>
  <c r="CG64" i="23"/>
  <c r="CH64" i="23"/>
  <c r="CI64" i="23"/>
  <c r="CJ64" i="23"/>
  <c r="CK64" i="23"/>
  <c r="CL64" i="23"/>
  <c r="CM64" i="23"/>
  <c r="B65" i="23"/>
  <c r="D65" i="23"/>
  <c r="E65" i="23"/>
  <c r="G65" i="23"/>
  <c r="H65" i="23"/>
  <c r="I65" i="23"/>
  <c r="J65" i="23"/>
  <c r="K65" i="23"/>
  <c r="L65" i="23"/>
  <c r="M65" i="23"/>
  <c r="N65" i="23"/>
  <c r="O65" i="23"/>
  <c r="P65" i="23"/>
  <c r="Q65" i="23"/>
  <c r="R65" i="23"/>
  <c r="S65" i="23"/>
  <c r="T65" i="23"/>
  <c r="U65" i="23"/>
  <c r="V65" i="23"/>
  <c r="W65" i="23"/>
  <c r="Y65" i="23"/>
  <c r="Z65" i="23"/>
  <c r="AA65" i="23"/>
  <c r="AB65" i="23"/>
  <c r="AC65" i="23"/>
  <c r="AD65" i="23"/>
  <c r="AE65" i="23"/>
  <c r="AF65" i="23"/>
  <c r="AG65" i="23"/>
  <c r="AH65" i="23"/>
  <c r="AI65" i="23"/>
  <c r="AJ65" i="23"/>
  <c r="AK65" i="23"/>
  <c r="AL65" i="23"/>
  <c r="AM65" i="23"/>
  <c r="AN65" i="23"/>
  <c r="AO65" i="23"/>
  <c r="AP65" i="23"/>
  <c r="AQ65" i="23"/>
  <c r="AR65" i="23"/>
  <c r="AS65" i="23"/>
  <c r="AT65" i="23"/>
  <c r="AU65" i="23"/>
  <c r="AV65" i="23"/>
  <c r="AW65" i="23"/>
  <c r="AX65" i="23"/>
  <c r="AY65" i="23"/>
  <c r="AZ65" i="23"/>
  <c r="BA65" i="23"/>
  <c r="BB65" i="23"/>
  <c r="BC65" i="23"/>
  <c r="BD65" i="23"/>
  <c r="BE65" i="23"/>
  <c r="BF65" i="23"/>
  <c r="BG65" i="23"/>
  <c r="BH65" i="23"/>
  <c r="BI65" i="23"/>
  <c r="BJ65" i="23"/>
  <c r="BK65" i="23"/>
  <c r="BL65" i="23"/>
  <c r="BM65" i="23"/>
  <c r="BN65" i="23"/>
  <c r="BO65" i="23"/>
  <c r="BP65" i="23"/>
  <c r="BQ65" i="23"/>
  <c r="BR65" i="23"/>
  <c r="BS65" i="23"/>
  <c r="BT65" i="23"/>
  <c r="BU65" i="23"/>
  <c r="BV65" i="23"/>
  <c r="BW65" i="23"/>
  <c r="BX65" i="23"/>
  <c r="BY65" i="23"/>
  <c r="BZ65" i="23"/>
  <c r="CG65" i="23"/>
  <c r="CH65" i="23"/>
  <c r="CI65" i="23"/>
  <c r="CJ65" i="23"/>
  <c r="CK65" i="23"/>
  <c r="CL65" i="23"/>
  <c r="CM65" i="23"/>
  <c r="B66" i="23"/>
  <c r="D66" i="23"/>
  <c r="E66" i="23"/>
  <c r="G66" i="23"/>
  <c r="H66" i="23"/>
  <c r="I66" i="23"/>
  <c r="J66" i="23"/>
  <c r="K66" i="23"/>
  <c r="L66" i="23"/>
  <c r="M66" i="23"/>
  <c r="N66" i="23"/>
  <c r="O66" i="23"/>
  <c r="P66" i="23"/>
  <c r="Q66" i="23"/>
  <c r="R66" i="23"/>
  <c r="S66" i="23"/>
  <c r="T66" i="23"/>
  <c r="U66" i="23"/>
  <c r="V66" i="23"/>
  <c r="W66" i="23"/>
  <c r="Y66" i="23"/>
  <c r="Z66" i="23"/>
  <c r="AA66" i="23"/>
  <c r="AB66" i="23"/>
  <c r="AC66" i="23"/>
  <c r="AD66" i="23"/>
  <c r="AE66" i="23"/>
  <c r="AF66" i="23"/>
  <c r="AG66" i="23"/>
  <c r="AH66" i="23"/>
  <c r="AI66" i="23"/>
  <c r="AJ66" i="23"/>
  <c r="AK66" i="23"/>
  <c r="AL66" i="23"/>
  <c r="AM66" i="23"/>
  <c r="AN66" i="23"/>
  <c r="AO66" i="23"/>
  <c r="AP66" i="23"/>
  <c r="AQ66" i="23"/>
  <c r="AR66" i="23"/>
  <c r="AS66" i="23"/>
  <c r="AT66" i="23"/>
  <c r="AU66" i="23"/>
  <c r="AV66" i="23"/>
  <c r="AW66" i="23"/>
  <c r="AX66" i="23"/>
  <c r="AY66" i="23"/>
  <c r="AZ66" i="23"/>
  <c r="BA66" i="23"/>
  <c r="BB66" i="23"/>
  <c r="BC66" i="23"/>
  <c r="BD66" i="23"/>
  <c r="BE66" i="23"/>
  <c r="BF66" i="23"/>
  <c r="BG66" i="23"/>
  <c r="BH66" i="23"/>
  <c r="BI66" i="23"/>
  <c r="BJ66" i="23"/>
  <c r="BK66" i="23"/>
  <c r="BL66" i="23"/>
  <c r="BM66" i="23"/>
  <c r="BN66" i="23"/>
  <c r="BO66" i="23"/>
  <c r="BP66" i="23"/>
  <c r="BQ66" i="23"/>
  <c r="BR66" i="23"/>
  <c r="BS66" i="23"/>
  <c r="BT66" i="23"/>
  <c r="BU66" i="23"/>
  <c r="BV66" i="23"/>
  <c r="BW66" i="23"/>
  <c r="BX66" i="23"/>
  <c r="BY66" i="23"/>
  <c r="BZ66" i="23"/>
  <c r="CG66" i="23"/>
  <c r="CH66" i="23"/>
  <c r="CI66" i="23"/>
  <c r="CJ66" i="23"/>
  <c r="CK66" i="23"/>
  <c r="CL66" i="23"/>
  <c r="CM66" i="23"/>
  <c r="B67" i="23"/>
  <c r="D67" i="23"/>
  <c r="E67" i="23"/>
  <c r="G67" i="23"/>
  <c r="H67" i="23"/>
  <c r="I67" i="23"/>
  <c r="J67" i="23"/>
  <c r="K67" i="23"/>
  <c r="L67" i="23"/>
  <c r="M67" i="23"/>
  <c r="N67" i="23"/>
  <c r="O67" i="23"/>
  <c r="P67" i="23"/>
  <c r="Q67" i="23"/>
  <c r="R67" i="23"/>
  <c r="S67" i="23"/>
  <c r="T67" i="23"/>
  <c r="U67" i="23"/>
  <c r="V67" i="23"/>
  <c r="W67" i="23"/>
  <c r="Y67" i="23"/>
  <c r="Z67" i="23"/>
  <c r="AA67" i="23"/>
  <c r="AB67" i="23"/>
  <c r="AC67" i="23"/>
  <c r="AD67" i="23"/>
  <c r="AE67" i="23"/>
  <c r="AF67" i="23"/>
  <c r="AG67" i="23"/>
  <c r="AH67" i="23"/>
  <c r="AI67" i="23"/>
  <c r="AJ67" i="23"/>
  <c r="AK67" i="23"/>
  <c r="AL67" i="23"/>
  <c r="AM67" i="23"/>
  <c r="AN67" i="23"/>
  <c r="AO67" i="23"/>
  <c r="AP67" i="23"/>
  <c r="AQ67" i="23"/>
  <c r="AR67" i="23"/>
  <c r="AS67" i="23"/>
  <c r="AT67" i="23"/>
  <c r="AU67" i="23"/>
  <c r="AV67" i="23"/>
  <c r="AW67" i="23"/>
  <c r="AX67" i="23"/>
  <c r="AY67" i="23"/>
  <c r="AZ67" i="23"/>
  <c r="BA67" i="23"/>
  <c r="BB67" i="23"/>
  <c r="BC67" i="23"/>
  <c r="BD67" i="23"/>
  <c r="BE67" i="23"/>
  <c r="BF67" i="23"/>
  <c r="BG67" i="23"/>
  <c r="BH67" i="23"/>
  <c r="BI67" i="23"/>
  <c r="BJ67" i="23"/>
  <c r="BK67" i="23"/>
  <c r="BL67" i="23"/>
  <c r="BM67" i="23"/>
  <c r="BN67" i="23"/>
  <c r="BO67" i="23"/>
  <c r="BP67" i="23"/>
  <c r="BQ67" i="23"/>
  <c r="BR67" i="23"/>
  <c r="BS67" i="23"/>
  <c r="BT67" i="23"/>
  <c r="BU67" i="23"/>
  <c r="BV67" i="23"/>
  <c r="BW67" i="23"/>
  <c r="BX67" i="23"/>
  <c r="BY67" i="23"/>
  <c r="BZ67" i="23"/>
  <c r="CG67" i="23"/>
  <c r="CH67" i="23"/>
  <c r="CI67" i="23"/>
  <c r="CJ67" i="23"/>
  <c r="CK67" i="23"/>
  <c r="CL67" i="23"/>
  <c r="CM67" i="23"/>
  <c r="B68" i="23"/>
  <c r="D68" i="23"/>
  <c r="E68" i="23"/>
  <c r="G68" i="23"/>
  <c r="H68" i="23"/>
  <c r="I68" i="23"/>
  <c r="J68" i="23"/>
  <c r="K68" i="23"/>
  <c r="L68" i="23"/>
  <c r="M68" i="23"/>
  <c r="N68" i="23"/>
  <c r="O68" i="23"/>
  <c r="P68" i="23"/>
  <c r="Q68" i="23"/>
  <c r="R68" i="23"/>
  <c r="S68" i="23"/>
  <c r="T68" i="23"/>
  <c r="U68" i="23"/>
  <c r="V68" i="23"/>
  <c r="W68" i="23"/>
  <c r="Y68" i="23"/>
  <c r="Z68" i="23"/>
  <c r="AA68" i="23"/>
  <c r="AB68" i="23"/>
  <c r="AC68" i="23"/>
  <c r="AD68" i="23"/>
  <c r="AE68" i="23"/>
  <c r="AF68" i="23"/>
  <c r="AG68" i="23"/>
  <c r="AH68" i="23"/>
  <c r="AI68" i="23"/>
  <c r="AJ68" i="23"/>
  <c r="AK68" i="23"/>
  <c r="AL68" i="23"/>
  <c r="AM68" i="23"/>
  <c r="AN68" i="23"/>
  <c r="AO68" i="23"/>
  <c r="AP68" i="23"/>
  <c r="AQ68" i="23"/>
  <c r="AR68" i="23"/>
  <c r="AS68" i="23"/>
  <c r="AT68" i="23"/>
  <c r="AU68" i="23"/>
  <c r="AV68" i="23"/>
  <c r="AW68" i="23"/>
  <c r="AX68" i="23"/>
  <c r="AY68" i="23"/>
  <c r="AZ68" i="23"/>
  <c r="BA68" i="23"/>
  <c r="BB68" i="23"/>
  <c r="BC68" i="23"/>
  <c r="BD68" i="23"/>
  <c r="BE68" i="23"/>
  <c r="BF68" i="23"/>
  <c r="BG68" i="23"/>
  <c r="BH68" i="23"/>
  <c r="BI68" i="23"/>
  <c r="BJ68" i="23"/>
  <c r="BK68" i="23"/>
  <c r="BL68" i="23"/>
  <c r="BM68" i="23"/>
  <c r="BN68" i="23"/>
  <c r="BO68" i="23"/>
  <c r="BP68" i="23"/>
  <c r="BQ68" i="23"/>
  <c r="BR68" i="23"/>
  <c r="BS68" i="23"/>
  <c r="BT68" i="23"/>
  <c r="BU68" i="23"/>
  <c r="BV68" i="23"/>
  <c r="BW68" i="23"/>
  <c r="BX68" i="23"/>
  <c r="BY68" i="23"/>
  <c r="BZ68" i="23"/>
  <c r="CG68" i="23"/>
  <c r="CH68" i="23"/>
  <c r="CI68" i="23"/>
  <c r="CJ68" i="23"/>
  <c r="CK68" i="23"/>
  <c r="CL68" i="23"/>
  <c r="CM68" i="23"/>
  <c r="B69" i="23"/>
  <c r="D69" i="23"/>
  <c r="E69" i="23"/>
  <c r="G69" i="23"/>
  <c r="H69" i="23"/>
  <c r="I69" i="23"/>
  <c r="J69" i="23"/>
  <c r="K69" i="23"/>
  <c r="L69" i="23"/>
  <c r="M69" i="23"/>
  <c r="N69" i="23"/>
  <c r="O69" i="23"/>
  <c r="P69" i="23"/>
  <c r="Q69" i="23"/>
  <c r="R69" i="23"/>
  <c r="S69" i="23"/>
  <c r="T69" i="23"/>
  <c r="U69" i="23"/>
  <c r="V69" i="23"/>
  <c r="W69" i="23"/>
  <c r="Y69" i="23"/>
  <c r="Z69" i="23"/>
  <c r="AA69" i="23"/>
  <c r="AB69" i="23"/>
  <c r="AC69" i="23"/>
  <c r="AD69" i="23"/>
  <c r="AE69" i="23"/>
  <c r="AF69" i="23"/>
  <c r="AG69" i="23"/>
  <c r="AH69" i="23"/>
  <c r="AI69" i="23"/>
  <c r="AJ69" i="23"/>
  <c r="AK69" i="23"/>
  <c r="AL69" i="23"/>
  <c r="AM69" i="23"/>
  <c r="AN69" i="23"/>
  <c r="AO69" i="23"/>
  <c r="AP69" i="23"/>
  <c r="AQ69" i="23"/>
  <c r="AR69" i="23"/>
  <c r="AS69" i="23"/>
  <c r="AT69" i="23"/>
  <c r="AU69" i="23"/>
  <c r="AV69" i="23"/>
  <c r="AW69" i="23"/>
  <c r="AX69" i="23"/>
  <c r="AY69" i="23"/>
  <c r="AZ69" i="23"/>
  <c r="BA69" i="23"/>
  <c r="BB69" i="23"/>
  <c r="BC69" i="23"/>
  <c r="BD69" i="23"/>
  <c r="BE69" i="23"/>
  <c r="BF69" i="23"/>
  <c r="BG69" i="23"/>
  <c r="BH69" i="23"/>
  <c r="BI69" i="23"/>
  <c r="BJ69" i="23"/>
  <c r="BK69" i="23"/>
  <c r="BL69" i="23"/>
  <c r="BM69" i="23"/>
  <c r="BN69" i="23"/>
  <c r="BO69" i="23"/>
  <c r="BP69" i="23"/>
  <c r="BQ69" i="23"/>
  <c r="BR69" i="23"/>
  <c r="BS69" i="23"/>
  <c r="BT69" i="23"/>
  <c r="BU69" i="23"/>
  <c r="BV69" i="23"/>
  <c r="BW69" i="23"/>
  <c r="BX69" i="23"/>
  <c r="BY69" i="23"/>
  <c r="BZ69" i="23"/>
  <c r="CG69" i="23"/>
  <c r="CH69" i="23"/>
  <c r="CI69" i="23"/>
  <c r="CJ69" i="23"/>
  <c r="CK69" i="23"/>
  <c r="CL69" i="23"/>
  <c r="CM69" i="23"/>
  <c r="B70" i="23"/>
  <c r="D70" i="23"/>
  <c r="E70" i="23"/>
  <c r="G70" i="23"/>
  <c r="H70" i="23"/>
  <c r="I70" i="23"/>
  <c r="J70" i="23"/>
  <c r="K70" i="23"/>
  <c r="L70" i="23"/>
  <c r="M70" i="23"/>
  <c r="N70" i="23"/>
  <c r="O70" i="23"/>
  <c r="P70" i="23"/>
  <c r="Q70" i="23"/>
  <c r="R70" i="23"/>
  <c r="S70" i="23"/>
  <c r="T70" i="23"/>
  <c r="U70" i="23"/>
  <c r="V70" i="23"/>
  <c r="W70" i="23"/>
  <c r="Y70" i="23"/>
  <c r="Z70" i="23"/>
  <c r="AA70" i="23"/>
  <c r="AB70" i="23"/>
  <c r="AC70" i="23"/>
  <c r="AD70" i="23"/>
  <c r="AE70" i="23"/>
  <c r="AF70" i="23"/>
  <c r="AG70" i="23"/>
  <c r="AH70" i="23"/>
  <c r="AI70" i="23"/>
  <c r="AJ70" i="23"/>
  <c r="AK70" i="23"/>
  <c r="AL70" i="23"/>
  <c r="AM70" i="23"/>
  <c r="AN70" i="23"/>
  <c r="AO70" i="23"/>
  <c r="AP70" i="23"/>
  <c r="AQ70" i="23"/>
  <c r="AR70" i="23"/>
  <c r="AS70" i="23"/>
  <c r="AT70" i="23"/>
  <c r="AU70" i="23"/>
  <c r="AV70" i="23"/>
  <c r="AW70" i="23"/>
  <c r="AX70" i="23"/>
  <c r="AY70" i="23"/>
  <c r="AZ70" i="23"/>
  <c r="BA70" i="23"/>
  <c r="BB70" i="23"/>
  <c r="BC70" i="23"/>
  <c r="BD70" i="23"/>
  <c r="BE70" i="23"/>
  <c r="BF70" i="23"/>
  <c r="BG70" i="23"/>
  <c r="BH70" i="23"/>
  <c r="BI70" i="23"/>
  <c r="BJ70" i="23"/>
  <c r="BK70" i="23"/>
  <c r="BL70" i="23"/>
  <c r="BM70" i="23"/>
  <c r="BN70" i="23"/>
  <c r="BO70" i="23"/>
  <c r="BP70" i="23"/>
  <c r="BQ70" i="23"/>
  <c r="BR70" i="23"/>
  <c r="BS70" i="23"/>
  <c r="BT70" i="23"/>
  <c r="BU70" i="23"/>
  <c r="BV70" i="23"/>
  <c r="BW70" i="23"/>
  <c r="BX70" i="23"/>
  <c r="BY70" i="23"/>
  <c r="BZ70" i="23"/>
  <c r="CG70" i="23"/>
  <c r="CH70" i="23"/>
  <c r="CI70" i="23"/>
  <c r="CJ70" i="23"/>
  <c r="CK70" i="23"/>
  <c r="CL70" i="23"/>
  <c r="CM70" i="23"/>
  <c r="B71" i="23"/>
  <c r="D71" i="23"/>
  <c r="E71" i="23"/>
  <c r="G71" i="23"/>
  <c r="H71" i="23"/>
  <c r="I71" i="23"/>
  <c r="J71" i="23"/>
  <c r="K71" i="23"/>
  <c r="L71" i="23"/>
  <c r="M71" i="23"/>
  <c r="N71" i="23"/>
  <c r="O71" i="23"/>
  <c r="P71" i="23"/>
  <c r="Q71" i="23"/>
  <c r="R71" i="23"/>
  <c r="S71" i="23"/>
  <c r="T71" i="23"/>
  <c r="U71" i="23"/>
  <c r="V71" i="23"/>
  <c r="W71" i="23"/>
  <c r="Y71" i="23"/>
  <c r="Z71" i="23"/>
  <c r="AA71" i="23"/>
  <c r="AB71" i="23"/>
  <c r="AC71" i="23"/>
  <c r="AD71" i="23"/>
  <c r="AE71" i="23"/>
  <c r="AF71" i="23"/>
  <c r="AG71" i="23"/>
  <c r="AH71" i="23"/>
  <c r="AI71" i="23"/>
  <c r="AJ71" i="23"/>
  <c r="AK71" i="23"/>
  <c r="AL71" i="23"/>
  <c r="AM71" i="23"/>
  <c r="AN71" i="23"/>
  <c r="AO71" i="23"/>
  <c r="AP71" i="23"/>
  <c r="AQ71" i="23"/>
  <c r="AR71" i="23"/>
  <c r="AS71" i="23"/>
  <c r="AT71" i="23"/>
  <c r="AU71" i="23"/>
  <c r="AV71" i="23"/>
  <c r="AW71" i="23"/>
  <c r="AX71" i="23"/>
  <c r="AY71" i="23"/>
  <c r="AZ71" i="23"/>
  <c r="BA71" i="23"/>
  <c r="BB71" i="23"/>
  <c r="BC71" i="23"/>
  <c r="BD71" i="23"/>
  <c r="BE71" i="23"/>
  <c r="BF71" i="23"/>
  <c r="BG71" i="23"/>
  <c r="BH71" i="23"/>
  <c r="BI71" i="23"/>
  <c r="BJ71" i="23"/>
  <c r="BK71" i="23"/>
  <c r="BL71" i="23"/>
  <c r="BM71" i="23"/>
  <c r="BN71" i="23"/>
  <c r="BO71" i="23"/>
  <c r="BP71" i="23"/>
  <c r="BQ71" i="23"/>
  <c r="BR71" i="23"/>
  <c r="BS71" i="23"/>
  <c r="BT71" i="23"/>
  <c r="BU71" i="23"/>
  <c r="BV71" i="23"/>
  <c r="BW71" i="23"/>
  <c r="BX71" i="23"/>
  <c r="BY71" i="23"/>
  <c r="BZ71" i="23"/>
  <c r="CG71" i="23"/>
  <c r="CH71" i="23"/>
  <c r="CI71" i="23"/>
  <c r="CJ71" i="23"/>
  <c r="CK71" i="23"/>
  <c r="CL71" i="23"/>
  <c r="CM71" i="23"/>
  <c r="B72" i="23"/>
  <c r="D72" i="23"/>
  <c r="E72" i="23"/>
  <c r="G72" i="23"/>
  <c r="H72" i="23"/>
  <c r="I72" i="23"/>
  <c r="J72" i="23"/>
  <c r="K72" i="23"/>
  <c r="L72" i="23"/>
  <c r="M72" i="23"/>
  <c r="N72" i="23"/>
  <c r="O72" i="23"/>
  <c r="P72" i="23"/>
  <c r="Q72" i="23"/>
  <c r="R72" i="23"/>
  <c r="S72" i="23"/>
  <c r="T72" i="23"/>
  <c r="U72" i="23"/>
  <c r="V72" i="23"/>
  <c r="W72" i="23"/>
  <c r="Y72" i="23"/>
  <c r="Z72" i="23"/>
  <c r="AA72" i="23"/>
  <c r="AB72" i="23"/>
  <c r="AC72" i="23"/>
  <c r="AD72" i="23"/>
  <c r="AE72" i="23"/>
  <c r="AF72" i="23"/>
  <c r="AG72" i="23"/>
  <c r="AH72" i="23"/>
  <c r="AI72" i="23"/>
  <c r="AJ72" i="23"/>
  <c r="AK72" i="23"/>
  <c r="AL72" i="23"/>
  <c r="AM72" i="23"/>
  <c r="AN72" i="23"/>
  <c r="AO72" i="23"/>
  <c r="AP72" i="23"/>
  <c r="AQ72" i="23"/>
  <c r="AR72" i="23"/>
  <c r="AS72" i="23"/>
  <c r="AT72" i="23"/>
  <c r="AU72" i="23"/>
  <c r="AV72" i="23"/>
  <c r="AW72" i="23"/>
  <c r="AX72" i="23"/>
  <c r="AY72" i="23"/>
  <c r="AZ72" i="23"/>
  <c r="BA72" i="23"/>
  <c r="BB72" i="23"/>
  <c r="BC72" i="23"/>
  <c r="BD72" i="23"/>
  <c r="BE72" i="23"/>
  <c r="BF72" i="23"/>
  <c r="BG72" i="23"/>
  <c r="BH72" i="23"/>
  <c r="BI72" i="23"/>
  <c r="BJ72" i="23"/>
  <c r="BK72" i="23"/>
  <c r="BL72" i="23"/>
  <c r="BM72" i="23"/>
  <c r="BN72" i="23"/>
  <c r="BO72" i="23"/>
  <c r="BP72" i="23"/>
  <c r="BQ72" i="23"/>
  <c r="BR72" i="23"/>
  <c r="BS72" i="23"/>
  <c r="BT72" i="23"/>
  <c r="BU72" i="23"/>
  <c r="BV72" i="23"/>
  <c r="BW72" i="23"/>
  <c r="BX72" i="23"/>
  <c r="BY72" i="23"/>
  <c r="BZ72" i="23"/>
  <c r="CG72" i="23"/>
  <c r="CH72" i="23"/>
  <c r="CI72" i="23"/>
  <c r="CJ72" i="23"/>
  <c r="CK72" i="23"/>
  <c r="CL72" i="23"/>
  <c r="CM72" i="23"/>
  <c r="B73" i="23"/>
  <c r="D73" i="23"/>
  <c r="E73" i="23"/>
  <c r="G73" i="23"/>
  <c r="H73" i="23"/>
  <c r="I73" i="23"/>
  <c r="J73" i="23"/>
  <c r="K73" i="23"/>
  <c r="L73" i="23"/>
  <c r="M73" i="23"/>
  <c r="N73" i="23"/>
  <c r="O73" i="23"/>
  <c r="P73" i="23"/>
  <c r="Q73" i="23"/>
  <c r="R73" i="23"/>
  <c r="S73" i="23"/>
  <c r="T73" i="23"/>
  <c r="U73" i="23"/>
  <c r="V73" i="23"/>
  <c r="W73" i="23"/>
  <c r="Y73" i="23"/>
  <c r="Z73" i="23"/>
  <c r="AA73" i="23"/>
  <c r="AB73" i="23"/>
  <c r="AC73" i="23"/>
  <c r="AD73" i="23"/>
  <c r="AE73" i="23"/>
  <c r="AF73" i="23"/>
  <c r="AG73" i="23"/>
  <c r="AH73" i="23"/>
  <c r="AI73" i="23"/>
  <c r="AJ73" i="23"/>
  <c r="AK73" i="23"/>
  <c r="AL73" i="23"/>
  <c r="AM73" i="23"/>
  <c r="AN73" i="23"/>
  <c r="AO73" i="23"/>
  <c r="AP73" i="23"/>
  <c r="AQ73" i="23"/>
  <c r="AR73" i="23"/>
  <c r="AS73" i="23"/>
  <c r="AT73" i="23"/>
  <c r="AU73" i="23"/>
  <c r="AV73" i="23"/>
  <c r="AW73" i="23"/>
  <c r="AX73" i="23"/>
  <c r="AY73" i="23"/>
  <c r="AZ73" i="23"/>
  <c r="BA73" i="23"/>
  <c r="BB73" i="23"/>
  <c r="BC73" i="23"/>
  <c r="BD73" i="23"/>
  <c r="BE73" i="23"/>
  <c r="BF73" i="23"/>
  <c r="BG73" i="23"/>
  <c r="BH73" i="23"/>
  <c r="BI73" i="23"/>
  <c r="BJ73" i="23"/>
  <c r="BK73" i="23"/>
  <c r="BL73" i="23"/>
  <c r="BM73" i="23"/>
  <c r="BN73" i="23"/>
  <c r="BO73" i="23"/>
  <c r="BP73" i="23"/>
  <c r="BQ73" i="23"/>
  <c r="BR73" i="23"/>
  <c r="BS73" i="23"/>
  <c r="BT73" i="23"/>
  <c r="BU73" i="23"/>
  <c r="BV73" i="23"/>
  <c r="BW73" i="23"/>
  <c r="BX73" i="23"/>
  <c r="BY73" i="23"/>
  <c r="BZ73" i="23"/>
  <c r="CG73" i="23"/>
  <c r="CH73" i="23"/>
  <c r="CI73" i="23"/>
  <c r="CJ73" i="23"/>
  <c r="CK73" i="23"/>
  <c r="CL73" i="23"/>
  <c r="CM73" i="23"/>
  <c r="B74" i="23"/>
  <c r="D74" i="23"/>
  <c r="E74" i="23"/>
  <c r="G74" i="23"/>
  <c r="H74" i="23"/>
  <c r="I74" i="23"/>
  <c r="J74" i="23"/>
  <c r="K74" i="23"/>
  <c r="L74" i="23"/>
  <c r="M74" i="23"/>
  <c r="N74" i="23"/>
  <c r="O74" i="23"/>
  <c r="P74" i="23"/>
  <c r="Q74" i="23"/>
  <c r="R74" i="23"/>
  <c r="S74" i="23"/>
  <c r="T74" i="23"/>
  <c r="U74" i="23"/>
  <c r="V74" i="23"/>
  <c r="W74" i="23"/>
  <c r="Y74" i="23"/>
  <c r="Z74" i="23"/>
  <c r="AA74" i="23"/>
  <c r="AB74" i="23"/>
  <c r="AC74" i="23"/>
  <c r="AD74" i="23"/>
  <c r="AE74" i="23"/>
  <c r="AF74" i="23"/>
  <c r="AG74" i="23"/>
  <c r="AH74" i="23"/>
  <c r="AI74" i="23"/>
  <c r="AJ74" i="23"/>
  <c r="AK74" i="23"/>
  <c r="AL74" i="23"/>
  <c r="AM74" i="23"/>
  <c r="AN74" i="23"/>
  <c r="AO74" i="23"/>
  <c r="AP74" i="23"/>
  <c r="AQ74" i="23"/>
  <c r="AR74" i="23"/>
  <c r="AS74" i="23"/>
  <c r="AT74" i="23"/>
  <c r="AU74" i="23"/>
  <c r="AV74" i="23"/>
  <c r="AW74" i="23"/>
  <c r="AX74" i="23"/>
  <c r="AY74" i="23"/>
  <c r="AZ74" i="23"/>
  <c r="BA74" i="23"/>
  <c r="BB74" i="23"/>
  <c r="BC74" i="23"/>
  <c r="BD74" i="23"/>
  <c r="BE74" i="23"/>
  <c r="BF74" i="23"/>
  <c r="BG74" i="23"/>
  <c r="BH74" i="23"/>
  <c r="BI74" i="23"/>
  <c r="BJ74" i="23"/>
  <c r="BK74" i="23"/>
  <c r="BL74" i="23"/>
  <c r="BM74" i="23"/>
  <c r="BN74" i="23"/>
  <c r="BO74" i="23"/>
  <c r="BP74" i="23"/>
  <c r="BQ74" i="23"/>
  <c r="BR74" i="23"/>
  <c r="BS74" i="23"/>
  <c r="BT74" i="23"/>
  <c r="BU74" i="23"/>
  <c r="BV74" i="23"/>
  <c r="BW74" i="23"/>
  <c r="BX74" i="23"/>
  <c r="BY74" i="23"/>
  <c r="BZ74" i="23"/>
  <c r="CG74" i="23"/>
  <c r="CH74" i="23"/>
  <c r="CI74" i="23"/>
  <c r="CJ74" i="23"/>
  <c r="CK74" i="23"/>
  <c r="CL74" i="23"/>
  <c r="CM74" i="23"/>
  <c r="B75" i="23"/>
  <c r="D75" i="23"/>
  <c r="E75" i="23"/>
  <c r="G75" i="23"/>
  <c r="H75" i="23"/>
  <c r="I75" i="23"/>
  <c r="J75" i="23"/>
  <c r="K75" i="23"/>
  <c r="L75" i="23"/>
  <c r="M75" i="23"/>
  <c r="N75" i="23"/>
  <c r="O75" i="23"/>
  <c r="P75" i="23"/>
  <c r="Q75" i="23"/>
  <c r="R75" i="23"/>
  <c r="S75" i="23"/>
  <c r="T75" i="23"/>
  <c r="U75" i="23"/>
  <c r="V75" i="23"/>
  <c r="W75" i="23"/>
  <c r="Y75" i="23"/>
  <c r="Z75" i="23"/>
  <c r="AA75" i="23"/>
  <c r="AB75" i="23"/>
  <c r="AC75" i="23"/>
  <c r="AD75" i="23"/>
  <c r="AE75" i="23"/>
  <c r="AF75" i="23"/>
  <c r="AG75" i="23"/>
  <c r="AH75" i="23"/>
  <c r="AI75" i="23"/>
  <c r="AJ75" i="23"/>
  <c r="AK75" i="23"/>
  <c r="AL75" i="23"/>
  <c r="AM75" i="23"/>
  <c r="AN75" i="23"/>
  <c r="AO75" i="23"/>
  <c r="AP75" i="23"/>
  <c r="AQ75" i="23"/>
  <c r="AR75" i="23"/>
  <c r="AS75" i="23"/>
  <c r="AT75" i="23"/>
  <c r="AU75" i="23"/>
  <c r="AV75" i="23"/>
  <c r="AW75" i="23"/>
  <c r="AX75" i="23"/>
  <c r="AY75" i="23"/>
  <c r="AZ75" i="23"/>
  <c r="BA75" i="23"/>
  <c r="BB75" i="23"/>
  <c r="BC75" i="23"/>
  <c r="BD75" i="23"/>
  <c r="BE75" i="23"/>
  <c r="BF75" i="23"/>
  <c r="BG75" i="23"/>
  <c r="BH75" i="23"/>
  <c r="BI75" i="23"/>
  <c r="BJ75" i="23"/>
  <c r="BK75" i="23"/>
  <c r="BL75" i="23"/>
  <c r="BM75" i="23"/>
  <c r="BN75" i="23"/>
  <c r="BO75" i="23"/>
  <c r="BP75" i="23"/>
  <c r="BQ75" i="23"/>
  <c r="BR75" i="23"/>
  <c r="BS75" i="23"/>
  <c r="BT75" i="23"/>
  <c r="BU75" i="23"/>
  <c r="BV75" i="23"/>
  <c r="BW75" i="23"/>
  <c r="BX75" i="23"/>
  <c r="BY75" i="23"/>
  <c r="BZ75" i="23"/>
  <c r="CG75" i="23"/>
  <c r="CH75" i="23"/>
  <c r="CI75" i="23"/>
  <c r="CJ75" i="23"/>
  <c r="CK75" i="23"/>
  <c r="CL75" i="23"/>
  <c r="CM75" i="23"/>
  <c r="B76" i="23"/>
  <c r="D76" i="23"/>
  <c r="E76" i="23"/>
  <c r="G76" i="23"/>
  <c r="H76" i="23"/>
  <c r="I76" i="23"/>
  <c r="J76" i="23"/>
  <c r="K76" i="23"/>
  <c r="L76" i="23"/>
  <c r="M76" i="23"/>
  <c r="N76" i="23"/>
  <c r="O76" i="23"/>
  <c r="P76" i="23"/>
  <c r="Q76" i="23"/>
  <c r="R76" i="23"/>
  <c r="S76" i="23"/>
  <c r="T76" i="23"/>
  <c r="U76" i="23"/>
  <c r="V76" i="23"/>
  <c r="W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AZ76" i="23"/>
  <c r="BA76" i="23"/>
  <c r="BB76" i="23"/>
  <c r="BC76" i="23"/>
  <c r="BD76" i="23"/>
  <c r="BE76" i="23"/>
  <c r="BF76" i="23"/>
  <c r="BG76" i="23"/>
  <c r="BH76" i="23"/>
  <c r="BI76" i="23"/>
  <c r="BJ76" i="23"/>
  <c r="BK76" i="23"/>
  <c r="BL76" i="23"/>
  <c r="BM76" i="23"/>
  <c r="BN76" i="23"/>
  <c r="BO76" i="23"/>
  <c r="BP76" i="23"/>
  <c r="BQ76" i="23"/>
  <c r="BR76" i="23"/>
  <c r="BS76" i="23"/>
  <c r="BT76" i="23"/>
  <c r="BU76" i="23"/>
  <c r="BV76" i="23"/>
  <c r="BW76" i="23"/>
  <c r="BX76" i="23"/>
  <c r="BY76" i="23"/>
  <c r="BZ76" i="23"/>
  <c r="CG76" i="23"/>
  <c r="CH76" i="23"/>
  <c r="CI76" i="23"/>
  <c r="CJ76" i="23"/>
  <c r="CK76" i="23"/>
  <c r="CL76" i="23"/>
  <c r="CM76" i="23"/>
  <c r="B77" i="23"/>
  <c r="D77" i="23"/>
  <c r="E77" i="23"/>
  <c r="G77" i="23"/>
  <c r="H77" i="23"/>
  <c r="I77" i="23"/>
  <c r="J77" i="23"/>
  <c r="K77" i="23"/>
  <c r="L77" i="23"/>
  <c r="M77" i="23"/>
  <c r="N77" i="23"/>
  <c r="O77" i="23"/>
  <c r="P77" i="23"/>
  <c r="Q77" i="23"/>
  <c r="R77" i="23"/>
  <c r="S77" i="23"/>
  <c r="T77" i="23"/>
  <c r="U77" i="23"/>
  <c r="V77" i="23"/>
  <c r="W77" i="23"/>
  <c r="Y77" i="23"/>
  <c r="Z77" i="23"/>
  <c r="AA77" i="23"/>
  <c r="AB77" i="23"/>
  <c r="AC77" i="23"/>
  <c r="AD77" i="23"/>
  <c r="AE77" i="23"/>
  <c r="AF77" i="23"/>
  <c r="AG77" i="23"/>
  <c r="AH77" i="23"/>
  <c r="AI77" i="23"/>
  <c r="AJ77" i="23"/>
  <c r="AK77" i="23"/>
  <c r="AL77" i="23"/>
  <c r="AM77" i="23"/>
  <c r="AN77" i="23"/>
  <c r="AO77" i="23"/>
  <c r="AP77" i="23"/>
  <c r="AQ77" i="23"/>
  <c r="AR77" i="23"/>
  <c r="AS77" i="23"/>
  <c r="AT77" i="23"/>
  <c r="AU77" i="23"/>
  <c r="AV77" i="23"/>
  <c r="AW77" i="23"/>
  <c r="AX77" i="23"/>
  <c r="AY77" i="23"/>
  <c r="AZ77" i="23"/>
  <c r="BA77" i="23"/>
  <c r="BB77" i="23"/>
  <c r="BC77" i="23"/>
  <c r="BD77" i="23"/>
  <c r="BE77" i="23"/>
  <c r="BF77" i="23"/>
  <c r="BG77" i="23"/>
  <c r="BH77" i="23"/>
  <c r="BI77" i="23"/>
  <c r="BJ77" i="23"/>
  <c r="BK77" i="23"/>
  <c r="BL77" i="23"/>
  <c r="BM77" i="23"/>
  <c r="BN77" i="23"/>
  <c r="BO77" i="23"/>
  <c r="BP77" i="23"/>
  <c r="BQ77" i="23"/>
  <c r="BR77" i="23"/>
  <c r="BS77" i="23"/>
  <c r="BT77" i="23"/>
  <c r="BU77" i="23"/>
  <c r="BV77" i="23"/>
  <c r="BW77" i="23"/>
  <c r="BX77" i="23"/>
  <c r="BY77" i="23"/>
  <c r="BZ77" i="23"/>
  <c r="CG77" i="23"/>
  <c r="CH77" i="23"/>
  <c r="CI77" i="23"/>
  <c r="CJ77" i="23"/>
  <c r="CK77" i="23"/>
  <c r="CL77" i="23"/>
  <c r="CM77" i="23"/>
  <c r="B78" i="23"/>
  <c r="D78" i="23"/>
  <c r="E78" i="23"/>
  <c r="G78" i="23"/>
  <c r="H78" i="23"/>
  <c r="I78" i="23"/>
  <c r="J78" i="23"/>
  <c r="K78" i="23"/>
  <c r="L78" i="23"/>
  <c r="M78" i="23"/>
  <c r="N78" i="23"/>
  <c r="O78" i="23"/>
  <c r="P78" i="23"/>
  <c r="Q78" i="23"/>
  <c r="R78" i="23"/>
  <c r="S78" i="23"/>
  <c r="T78" i="23"/>
  <c r="U78" i="23"/>
  <c r="V78" i="23"/>
  <c r="W78" i="23"/>
  <c r="Y78" i="23"/>
  <c r="Z78" i="23"/>
  <c r="AA78" i="23"/>
  <c r="AB78" i="23"/>
  <c r="AC78" i="23"/>
  <c r="AD78" i="23"/>
  <c r="AE78" i="23"/>
  <c r="AF78" i="23"/>
  <c r="AG78" i="23"/>
  <c r="AH78" i="23"/>
  <c r="AI78" i="23"/>
  <c r="AJ78" i="23"/>
  <c r="AK78" i="23"/>
  <c r="AL78" i="23"/>
  <c r="AM78" i="23"/>
  <c r="AN78" i="23"/>
  <c r="AO78" i="23"/>
  <c r="AP78" i="23"/>
  <c r="AQ78" i="23"/>
  <c r="AR78" i="23"/>
  <c r="AS78" i="23"/>
  <c r="AT78" i="23"/>
  <c r="AU78" i="23"/>
  <c r="AV78" i="23"/>
  <c r="AW78" i="23"/>
  <c r="AX78" i="23"/>
  <c r="AY78" i="23"/>
  <c r="AZ78" i="23"/>
  <c r="BA78" i="23"/>
  <c r="BB78" i="23"/>
  <c r="BC78" i="23"/>
  <c r="BD78" i="23"/>
  <c r="BE78" i="23"/>
  <c r="BF78" i="23"/>
  <c r="BG78" i="23"/>
  <c r="BH78" i="23"/>
  <c r="BI78" i="23"/>
  <c r="BJ78" i="23"/>
  <c r="BK78" i="23"/>
  <c r="BL78" i="23"/>
  <c r="BM78" i="23"/>
  <c r="BN78" i="23"/>
  <c r="BO78" i="23"/>
  <c r="BP78" i="23"/>
  <c r="BQ78" i="23"/>
  <c r="BR78" i="23"/>
  <c r="BS78" i="23"/>
  <c r="BT78" i="23"/>
  <c r="BU78" i="23"/>
  <c r="BV78" i="23"/>
  <c r="BW78" i="23"/>
  <c r="BX78" i="23"/>
  <c r="BY78" i="23"/>
  <c r="BZ78" i="23"/>
  <c r="CG78" i="23"/>
  <c r="CH78" i="23"/>
  <c r="CI78" i="23"/>
  <c r="CJ78" i="23"/>
  <c r="CK78" i="23"/>
  <c r="CL78" i="23"/>
  <c r="CM78" i="23"/>
  <c r="B79" i="23"/>
  <c r="D79" i="23"/>
  <c r="E79" i="23"/>
  <c r="G79" i="23"/>
  <c r="H79" i="23"/>
  <c r="I79" i="23"/>
  <c r="J79" i="23"/>
  <c r="K79" i="23"/>
  <c r="L79" i="23"/>
  <c r="M79" i="23"/>
  <c r="N79" i="23"/>
  <c r="O79" i="23"/>
  <c r="P79" i="23"/>
  <c r="Q79" i="23"/>
  <c r="R79" i="23"/>
  <c r="S79" i="23"/>
  <c r="T79" i="23"/>
  <c r="U79" i="23"/>
  <c r="V79" i="23"/>
  <c r="W79" i="23"/>
  <c r="Y79" i="23"/>
  <c r="Z79" i="23"/>
  <c r="AA79" i="23"/>
  <c r="AB79" i="23"/>
  <c r="AC79" i="23"/>
  <c r="AD79" i="23"/>
  <c r="AE79" i="23"/>
  <c r="AF79" i="23"/>
  <c r="AG79" i="23"/>
  <c r="AH79" i="23"/>
  <c r="AI79" i="23"/>
  <c r="AJ79" i="23"/>
  <c r="AK79" i="23"/>
  <c r="AL79" i="23"/>
  <c r="AM79" i="23"/>
  <c r="AN79" i="23"/>
  <c r="AO79" i="23"/>
  <c r="AP79" i="23"/>
  <c r="AQ79" i="23"/>
  <c r="AR79" i="23"/>
  <c r="AS79" i="23"/>
  <c r="AT79" i="23"/>
  <c r="AU79" i="23"/>
  <c r="AV79" i="23"/>
  <c r="AW79" i="23"/>
  <c r="AX79" i="23"/>
  <c r="AY79" i="23"/>
  <c r="AZ79" i="23"/>
  <c r="BA79" i="23"/>
  <c r="BB79" i="23"/>
  <c r="BC79" i="23"/>
  <c r="BD79" i="23"/>
  <c r="BE79" i="23"/>
  <c r="BF79" i="23"/>
  <c r="BG79" i="23"/>
  <c r="BH79" i="23"/>
  <c r="BI79" i="23"/>
  <c r="BJ79" i="23"/>
  <c r="BK79" i="23"/>
  <c r="BL79" i="23"/>
  <c r="BM79" i="23"/>
  <c r="BN79" i="23"/>
  <c r="BO79" i="23"/>
  <c r="BP79" i="23"/>
  <c r="BQ79" i="23"/>
  <c r="BR79" i="23"/>
  <c r="BS79" i="23"/>
  <c r="BT79" i="23"/>
  <c r="BU79" i="23"/>
  <c r="BV79" i="23"/>
  <c r="BW79" i="23"/>
  <c r="BX79" i="23"/>
  <c r="BY79" i="23"/>
  <c r="BZ79" i="23"/>
  <c r="CG79" i="23"/>
  <c r="CH79" i="23"/>
  <c r="CI79" i="23"/>
  <c r="CJ79" i="23"/>
  <c r="CK79" i="23"/>
  <c r="CL79" i="23"/>
  <c r="CM79" i="23"/>
  <c r="B80" i="23"/>
  <c r="D80" i="23"/>
  <c r="E80" i="23"/>
  <c r="G80" i="23"/>
  <c r="H80" i="23"/>
  <c r="I80" i="23"/>
  <c r="J80" i="23"/>
  <c r="K80" i="23"/>
  <c r="L80" i="23"/>
  <c r="M80" i="23"/>
  <c r="N80" i="23"/>
  <c r="O80" i="23"/>
  <c r="P80" i="23"/>
  <c r="Q80" i="23"/>
  <c r="R80" i="23"/>
  <c r="S80" i="23"/>
  <c r="T80" i="23"/>
  <c r="U80" i="23"/>
  <c r="V80" i="23"/>
  <c r="W80" i="23"/>
  <c r="Y80" i="23"/>
  <c r="Z80" i="23"/>
  <c r="AA80" i="23"/>
  <c r="AB80" i="23"/>
  <c r="AC80" i="23"/>
  <c r="AD80" i="23"/>
  <c r="AE80" i="23"/>
  <c r="AF80" i="23"/>
  <c r="AG80" i="23"/>
  <c r="AH80" i="23"/>
  <c r="AI80" i="23"/>
  <c r="AJ80" i="23"/>
  <c r="AK80" i="23"/>
  <c r="AL80" i="23"/>
  <c r="AM80" i="23"/>
  <c r="AN80" i="23"/>
  <c r="AO80" i="23"/>
  <c r="AP80" i="23"/>
  <c r="AQ80" i="23"/>
  <c r="AR80" i="23"/>
  <c r="AS80" i="23"/>
  <c r="AT80" i="23"/>
  <c r="AU80" i="23"/>
  <c r="AV80" i="23"/>
  <c r="AW80" i="23"/>
  <c r="AX80" i="23"/>
  <c r="AY80" i="23"/>
  <c r="AZ80" i="23"/>
  <c r="BA80" i="23"/>
  <c r="BB80" i="23"/>
  <c r="BC80" i="23"/>
  <c r="BD80" i="23"/>
  <c r="BE80" i="23"/>
  <c r="BF80" i="23"/>
  <c r="BG80" i="23"/>
  <c r="BH80" i="23"/>
  <c r="BI80" i="23"/>
  <c r="BJ80" i="23"/>
  <c r="BK80" i="23"/>
  <c r="BL80" i="23"/>
  <c r="BM80" i="23"/>
  <c r="BN80" i="23"/>
  <c r="BO80" i="23"/>
  <c r="BP80" i="23"/>
  <c r="BQ80" i="23"/>
  <c r="BR80" i="23"/>
  <c r="BS80" i="23"/>
  <c r="BT80" i="23"/>
  <c r="BU80" i="23"/>
  <c r="BV80" i="23"/>
  <c r="BW80" i="23"/>
  <c r="BX80" i="23"/>
  <c r="BY80" i="23"/>
  <c r="BZ80" i="23"/>
  <c r="CG80" i="23"/>
  <c r="CH80" i="23"/>
  <c r="CI80" i="23"/>
  <c r="CJ80" i="23"/>
  <c r="CK80" i="23"/>
  <c r="CL80" i="23"/>
  <c r="CM80" i="23"/>
  <c r="B81" i="23"/>
  <c r="D81" i="23"/>
  <c r="E81" i="23"/>
  <c r="G81" i="23"/>
  <c r="H81" i="23"/>
  <c r="I81" i="23"/>
  <c r="J81" i="23"/>
  <c r="K81" i="23"/>
  <c r="L81" i="23"/>
  <c r="M81" i="23"/>
  <c r="N81" i="23"/>
  <c r="O81" i="23"/>
  <c r="P81" i="23"/>
  <c r="Q81" i="23"/>
  <c r="R81" i="23"/>
  <c r="S81" i="23"/>
  <c r="T81" i="23"/>
  <c r="U81" i="23"/>
  <c r="V81" i="23"/>
  <c r="W81" i="23"/>
  <c r="Y81" i="23"/>
  <c r="Z81" i="23"/>
  <c r="AA81" i="23"/>
  <c r="AB81" i="23"/>
  <c r="AC81" i="23"/>
  <c r="AD81" i="23"/>
  <c r="AE81" i="23"/>
  <c r="AF81" i="23"/>
  <c r="AG81" i="23"/>
  <c r="AH81" i="23"/>
  <c r="AI81" i="23"/>
  <c r="AJ81" i="23"/>
  <c r="AK81" i="23"/>
  <c r="AL81" i="23"/>
  <c r="AM81" i="23"/>
  <c r="AN81" i="23"/>
  <c r="AO81" i="23"/>
  <c r="AP81" i="23"/>
  <c r="AQ81" i="23"/>
  <c r="AR81" i="23"/>
  <c r="AS81" i="23"/>
  <c r="AT81" i="23"/>
  <c r="AU81" i="23"/>
  <c r="AV81" i="23"/>
  <c r="AW81" i="23"/>
  <c r="AX81" i="23"/>
  <c r="AY81" i="23"/>
  <c r="AZ81" i="23"/>
  <c r="BA81" i="23"/>
  <c r="BB81" i="23"/>
  <c r="BC81" i="23"/>
  <c r="BD81" i="23"/>
  <c r="BE81" i="23"/>
  <c r="BF81" i="23"/>
  <c r="BG81" i="23"/>
  <c r="BH81" i="23"/>
  <c r="BI81" i="23"/>
  <c r="BJ81" i="23"/>
  <c r="BK81" i="23"/>
  <c r="BL81" i="23"/>
  <c r="BM81" i="23"/>
  <c r="BN81" i="23"/>
  <c r="BO81" i="23"/>
  <c r="BP81" i="23"/>
  <c r="BQ81" i="23"/>
  <c r="BR81" i="23"/>
  <c r="BS81" i="23"/>
  <c r="BT81" i="23"/>
  <c r="BU81" i="23"/>
  <c r="BV81" i="23"/>
  <c r="BW81" i="23"/>
  <c r="BX81" i="23"/>
  <c r="BY81" i="23"/>
  <c r="BZ81" i="23"/>
  <c r="CG81" i="23"/>
  <c r="CH81" i="23"/>
  <c r="CI81" i="23"/>
  <c r="CJ81" i="23"/>
  <c r="CK81" i="23"/>
  <c r="CL81" i="23"/>
  <c r="CM81" i="23"/>
  <c r="B82" i="23"/>
  <c r="D82" i="23"/>
  <c r="E82" i="23"/>
  <c r="G82" i="23"/>
  <c r="H82" i="23"/>
  <c r="I82" i="23"/>
  <c r="J82" i="23"/>
  <c r="K82" i="23"/>
  <c r="L82" i="23"/>
  <c r="M82" i="23"/>
  <c r="N82" i="23"/>
  <c r="O82" i="23"/>
  <c r="P82" i="23"/>
  <c r="Q82" i="23"/>
  <c r="R82" i="23"/>
  <c r="S82" i="23"/>
  <c r="T82" i="23"/>
  <c r="U82" i="23"/>
  <c r="V82" i="23"/>
  <c r="W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F82" i="23"/>
  <c r="BG82" i="23"/>
  <c r="BH82" i="23"/>
  <c r="BI82" i="23"/>
  <c r="BJ82" i="23"/>
  <c r="BK82" i="23"/>
  <c r="BL82" i="23"/>
  <c r="BM82" i="23"/>
  <c r="BN82" i="23"/>
  <c r="BO82" i="23"/>
  <c r="BP82" i="23"/>
  <c r="BQ82" i="23"/>
  <c r="BR82" i="23"/>
  <c r="BS82" i="23"/>
  <c r="BT82" i="23"/>
  <c r="BU82" i="23"/>
  <c r="BV82" i="23"/>
  <c r="BW82" i="23"/>
  <c r="BX82" i="23"/>
  <c r="BY82" i="23"/>
  <c r="BZ82" i="23"/>
  <c r="CG82" i="23"/>
  <c r="CH82" i="23"/>
  <c r="CI82" i="23"/>
  <c r="CJ82" i="23"/>
  <c r="CK82" i="23"/>
  <c r="CL82" i="23"/>
  <c r="CM82" i="23"/>
  <c r="B83" i="23"/>
  <c r="D83" i="23"/>
  <c r="E83" i="23"/>
  <c r="G83" i="23"/>
  <c r="H83" i="23"/>
  <c r="I83" i="23"/>
  <c r="J83" i="23"/>
  <c r="K83" i="23"/>
  <c r="L83" i="23"/>
  <c r="M83" i="23"/>
  <c r="N83" i="23"/>
  <c r="O83" i="23"/>
  <c r="P83" i="23"/>
  <c r="Q83" i="23"/>
  <c r="R83" i="23"/>
  <c r="S83" i="23"/>
  <c r="T83" i="23"/>
  <c r="U83" i="23"/>
  <c r="V83" i="23"/>
  <c r="W83" i="23"/>
  <c r="Y83" i="23"/>
  <c r="Z83" i="23"/>
  <c r="AA83" i="23"/>
  <c r="AB83" i="23"/>
  <c r="AC83" i="23"/>
  <c r="AD83" i="23"/>
  <c r="AE83" i="23"/>
  <c r="AF83" i="23"/>
  <c r="AG83" i="23"/>
  <c r="AH83" i="23"/>
  <c r="AI83" i="23"/>
  <c r="AJ83" i="23"/>
  <c r="AK83" i="23"/>
  <c r="AL83" i="23"/>
  <c r="AM83" i="23"/>
  <c r="AN83" i="23"/>
  <c r="AO83" i="23"/>
  <c r="AP83" i="23"/>
  <c r="AQ83" i="23"/>
  <c r="AR83" i="23"/>
  <c r="AS83" i="23"/>
  <c r="AT83" i="23"/>
  <c r="AU83" i="23"/>
  <c r="AV83" i="23"/>
  <c r="AW83" i="23"/>
  <c r="AX83" i="23"/>
  <c r="AY83" i="23"/>
  <c r="AZ83" i="23"/>
  <c r="BA83" i="23"/>
  <c r="BB83" i="23"/>
  <c r="BC83" i="23"/>
  <c r="BD83" i="23"/>
  <c r="BE83" i="23"/>
  <c r="BF83" i="23"/>
  <c r="BG83" i="23"/>
  <c r="BH83" i="23"/>
  <c r="BI83" i="23"/>
  <c r="BJ83" i="23"/>
  <c r="BK83" i="23"/>
  <c r="BL83" i="23"/>
  <c r="BM83" i="23"/>
  <c r="BN83" i="23"/>
  <c r="BO83" i="23"/>
  <c r="BP83" i="23"/>
  <c r="BQ83" i="23"/>
  <c r="BR83" i="23"/>
  <c r="BS83" i="23"/>
  <c r="BT83" i="23"/>
  <c r="BU83" i="23"/>
  <c r="BV83" i="23"/>
  <c r="BW83" i="23"/>
  <c r="BX83" i="23"/>
  <c r="BY83" i="23"/>
  <c r="BZ83" i="23"/>
  <c r="CG83" i="23"/>
  <c r="CH83" i="23"/>
  <c r="CI83" i="23"/>
  <c r="CJ83" i="23"/>
  <c r="CK83" i="23"/>
  <c r="CL83" i="23"/>
  <c r="CM83" i="23"/>
  <c r="B84" i="23"/>
  <c r="D84" i="23"/>
  <c r="E84" i="23"/>
  <c r="G84" i="23"/>
  <c r="H84" i="23"/>
  <c r="I84" i="23"/>
  <c r="J84" i="23"/>
  <c r="K84" i="23"/>
  <c r="L84" i="23"/>
  <c r="M84" i="23"/>
  <c r="N84" i="23"/>
  <c r="O84" i="23"/>
  <c r="P84" i="23"/>
  <c r="Q84" i="23"/>
  <c r="R84" i="23"/>
  <c r="S84" i="23"/>
  <c r="T84" i="23"/>
  <c r="U84" i="23"/>
  <c r="V84" i="23"/>
  <c r="W84" i="23"/>
  <c r="Y84" i="23"/>
  <c r="Z84" i="23"/>
  <c r="AA84" i="23"/>
  <c r="AB84" i="23"/>
  <c r="AC84" i="23"/>
  <c r="AD84" i="23"/>
  <c r="AE84" i="23"/>
  <c r="AF84" i="23"/>
  <c r="AG84" i="23"/>
  <c r="AH84" i="23"/>
  <c r="AI84" i="23"/>
  <c r="AJ84" i="23"/>
  <c r="AK84" i="23"/>
  <c r="AL84" i="23"/>
  <c r="AM84" i="23"/>
  <c r="AN84" i="23"/>
  <c r="AO84" i="23"/>
  <c r="AP84" i="23"/>
  <c r="AQ84" i="23"/>
  <c r="AR84" i="23"/>
  <c r="AS84" i="23"/>
  <c r="AT84" i="23"/>
  <c r="AU84" i="23"/>
  <c r="AV84" i="23"/>
  <c r="AW84" i="23"/>
  <c r="AX84" i="23"/>
  <c r="AY84" i="23"/>
  <c r="AZ84" i="23"/>
  <c r="BA84" i="23"/>
  <c r="BB84" i="23"/>
  <c r="BC84" i="23"/>
  <c r="BD84" i="23"/>
  <c r="BE84" i="23"/>
  <c r="BF84" i="23"/>
  <c r="BG84" i="23"/>
  <c r="BH84" i="23"/>
  <c r="BI84" i="23"/>
  <c r="BJ84" i="23"/>
  <c r="BK84" i="23"/>
  <c r="BL84" i="23"/>
  <c r="BM84" i="23"/>
  <c r="BN84" i="23"/>
  <c r="BO84" i="23"/>
  <c r="BP84" i="23"/>
  <c r="BQ84" i="23"/>
  <c r="BR84" i="23"/>
  <c r="BS84" i="23"/>
  <c r="BT84" i="23"/>
  <c r="BU84" i="23"/>
  <c r="BV84" i="23"/>
  <c r="BW84" i="23"/>
  <c r="BX84" i="23"/>
  <c r="BY84" i="23"/>
  <c r="BZ84" i="23"/>
  <c r="CG84" i="23"/>
  <c r="CH84" i="23"/>
  <c r="CI84" i="23"/>
  <c r="CJ84" i="23"/>
  <c r="CK84" i="23"/>
  <c r="CL84" i="23"/>
  <c r="CM84" i="23"/>
  <c r="B85" i="23"/>
  <c r="D85" i="23"/>
  <c r="E85" i="23"/>
  <c r="G85" i="23"/>
  <c r="H85" i="23"/>
  <c r="I85" i="23"/>
  <c r="J85" i="23"/>
  <c r="K85" i="23"/>
  <c r="L85" i="23"/>
  <c r="M85" i="23"/>
  <c r="N85" i="23"/>
  <c r="O85" i="23"/>
  <c r="P85" i="23"/>
  <c r="Q85" i="23"/>
  <c r="R85" i="23"/>
  <c r="S85" i="23"/>
  <c r="T85" i="23"/>
  <c r="U85" i="23"/>
  <c r="V85" i="23"/>
  <c r="W85" i="23"/>
  <c r="Y85" i="23"/>
  <c r="Z85" i="23"/>
  <c r="AA85" i="23"/>
  <c r="AB85" i="23"/>
  <c r="AC85" i="23"/>
  <c r="AD85" i="23"/>
  <c r="AE85" i="23"/>
  <c r="AF85" i="23"/>
  <c r="AG85" i="23"/>
  <c r="AH85" i="23"/>
  <c r="AI85" i="23"/>
  <c r="AJ85" i="23"/>
  <c r="AK85" i="23"/>
  <c r="AL85" i="23"/>
  <c r="AM85" i="23"/>
  <c r="AN85" i="23"/>
  <c r="AO85" i="23"/>
  <c r="AP85" i="23"/>
  <c r="AQ85" i="23"/>
  <c r="AR85" i="23"/>
  <c r="AS85" i="23"/>
  <c r="AT85" i="23"/>
  <c r="AU85" i="23"/>
  <c r="AV85" i="23"/>
  <c r="AW85" i="23"/>
  <c r="AX85" i="23"/>
  <c r="AY85" i="23"/>
  <c r="AZ85" i="23"/>
  <c r="BA85" i="23"/>
  <c r="BB85" i="23"/>
  <c r="BC85" i="23"/>
  <c r="BD85" i="23"/>
  <c r="BE85" i="23"/>
  <c r="BF85" i="23"/>
  <c r="BG85" i="23"/>
  <c r="BH85" i="23"/>
  <c r="BI85" i="23"/>
  <c r="BJ85" i="23"/>
  <c r="BK85" i="23"/>
  <c r="BL85" i="23"/>
  <c r="BM85" i="23"/>
  <c r="BN85" i="23"/>
  <c r="BO85" i="23"/>
  <c r="BP85" i="23"/>
  <c r="BQ85" i="23"/>
  <c r="BR85" i="23"/>
  <c r="BS85" i="23"/>
  <c r="BT85" i="23"/>
  <c r="BU85" i="23"/>
  <c r="BV85" i="23"/>
  <c r="BW85" i="23"/>
  <c r="BX85" i="23"/>
  <c r="BY85" i="23"/>
  <c r="BZ85" i="23"/>
  <c r="CG85" i="23"/>
  <c r="CH85" i="23"/>
  <c r="CI85" i="23"/>
  <c r="CJ85" i="23"/>
  <c r="CK85" i="23"/>
  <c r="CL85" i="23"/>
  <c r="CM85" i="23"/>
  <c r="B86" i="23"/>
  <c r="D86" i="23"/>
  <c r="E86" i="23"/>
  <c r="G86" i="23"/>
  <c r="H86" i="23"/>
  <c r="I86" i="23"/>
  <c r="J86" i="23"/>
  <c r="K86" i="23"/>
  <c r="L86" i="23"/>
  <c r="M86" i="23"/>
  <c r="N86" i="23"/>
  <c r="O86" i="23"/>
  <c r="P86" i="23"/>
  <c r="Q86" i="23"/>
  <c r="R86" i="23"/>
  <c r="S86" i="23"/>
  <c r="T86" i="23"/>
  <c r="U86" i="23"/>
  <c r="V86" i="23"/>
  <c r="W86" i="23"/>
  <c r="Y86" i="23"/>
  <c r="Z86" i="23"/>
  <c r="AA86" i="23"/>
  <c r="AB86" i="23"/>
  <c r="AC86" i="23"/>
  <c r="AD86" i="23"/>
  <c r="AE86" i="23"/>
  <c r="AF86" i="23"/>
  <c r="AG86" i="23"/>
  <c r="AH86" i="23"/>
  <c r="AI86" i="23"/>
  <c r="AJ86" i="23"/>
  <c r="AK86" i="23"/>
  <c r="AL86" i="23"/>
  <c r="AM86" i="23"/>
  <c r="AN86" i="23"/>
  <c r="AO86" i="23"/>
  <c r="AP86" i="23"/>
  <c r="AQ86" i="23"/>
  <c r="AR86" i="23"/>
  <c r="AS86" i="23"/>
  <c r="AT86" i="23"/>
  <c r="AU86" i="23"/>
  <c r="AV86" i="23"/>
  <c r="AW86" i="23"/>
  <c r="AX86" i="23"/>
  <c r="AY86" i="23"/>
  <c r="AZ86" i="23"/>
  <c r="BA86" i="23"/>
  <c r="BB86" i="23"/>
  <c r="BC86" i="23"/>
  <c r="BD86" i="23"/>
  <c r="BE86" i="23"/>
  <c r="BF86" i="23"/>
  <c r="BG86" i="23"/>
  <c r="BH86" i="23"/>
  <c r="BI86" i="23"/>
  <c r="BJ86" i="23"/>
  <c r="BK86" i="23"/>
  <c r="BL86" i="23"/>
  <c r="BM86" i="23"/>
  <c r="BN86" i="23"/>
  <c r="BO86" i="23"/>
  <c r="BP86" i="23"/>
  <c r="BQ86" i="23"/>
  <c r="BR86" i="23"/>
  <c r="BS86" i="23"/>
  <c r="BT86" i="23"/>
  <c r="BU86" i="23"/>
  <c r="BV86" i="23"/>
  <c r="BW86" i="23"/>
  <c r="BX86" i="23"/>
  <c r="BY86" i="23"/>
  <c r="BZ86" i="23"/>
  <c r="CG86" i="23"/>
  <c r="CH86" i="23"/>
  <c r="CI86" i="23"/>
  <c r="CJ86" i="23"/>
  <c r="CK86" i="23"/>
  <c r="CL86" i="23"/>
  <c r="CM86" i="23"/>
  <c r="B87" i="23"/>
  <c r="D87" i="23"/>
  <c r="E87" i="23"/>
  <c r="G87" i="23"/>
  <c r="H87" i="23"/>
  <c r="I87" i="23"/>
  <c r="J87" i="23"/>
  <c r="K87" i="23"/>
  <c r="L87" i="23"/>
  <c r="M87" i="23"/>
  <c r="N87" i="23"/>
  <c r="O87" i="23"/>
  <c r="P87" i="23"/>
  <c r="Q87" i="23"/>
  <c r="R87" i="23"/>
  <c r="S87" i="23"/>
  <c r="T87" i="23"/>
  <c r="U87" i="23"/>
  <c r="V87" i="23"/>
  <c r="W87" i="23"/>
  <c r="Y87" i="23"/>
  <c r="Z87" i="23"/>
  <c r="AA87" i="23"/>
  <c r="AB87" i="23"/>
  <c r="AC87" i="23"/>
  <c r="AD87" i="23"/>
  <c r="AE87" i="23"/>
  <c r="AF87" i="23"/>
  <c r="AG87" i="23"/>
  <c r="AH87" i="23"/>
  <c r="AI87" i="23"/>
  <c r="AJ87" i="23"/>
  <c r="AK87" i="23"/>
  <c r="AL87" i="23"/>
  <c r="AM87" i="23"/>
  <c r="AN87" i="23"/>
  <c r="AO87" i="23"/>
  <c r="AP87" i="23"/>
  <c r="AQ87" i="23"/>
  <c r="AR87" i="23"/>
  <c r="AS87" i="23"/>
  <c r="AT87" i="23"/>
  <c r="AU87" i="23"/>
  <c r="AV87" i="23"/>
  <c r="AW87" i="23"/>
  <c r="AX87" i="23"/>
  <c r="AY87" i="23"/>
  <c r="AZ87" i="23"/>
  <c r="BA87" i="23"/>
  <c r="BB87" i="23"/>
  <c r="BC87" i="23"/>
  <c r="BD87" i="23"/>
  <c r="BE87" i="23"/>
  <c r="BF87" i="23"/>
  <c r="BG87" i="23"/>
  <c r="BH87" i="23"/>
  <c r="BI87" i="23"/>
  <c r="BJ87" i="23"/>
  <c r="BK87" i="23"/>
  <c r="BL87" i="23"/>
  <c r="BM87" i="23"/>
  <c r="BN87" i="23"/>
  <c r="BO87" i="23"/>
  <c r="BP87" i="23"/>
  <c r="BQ87" i="23"/>
  <c r="BR87" i="23"/>
  <c r="BS87" i="23"/>
  <c r="BT87" i="23"/>
  <c r="BU87" i="23"/>
  <c r="BV87" i="23"/>
  <c r="BW87" i="23"/>
  <c r="BX87" i="23"/>
  <c r="BY87" i="23"/>
  <c r="BZ87" i="23"/>
  <c r="CG87" i="23"/>
  <c r="CH87" i="23"/>
  <c r="CI87" i="23"/>
  <c r="CJ87" i="23"/>
  <c r="CK87" i="23"/>
  <c r="CL87" i="23"/>
  <c r="CM87" i="23"/>
  <c r="B88" i="23"/>
  <c r="D88" i="23"/>
  <c r="E88" i="23"/>
  <c r="G88" i="23"/>
  <c r="H88" i="23"/>
  <c r="I88" i="23"/>
  <c r="J88" i="23"/>
  <c r="K88" i="23"/>
  <c r="L88" i="23"/>
  <c r="M88" i="23"/>
  <c r="N88" i="23"/>
  <c r="O88" i="23"/>
  <c r="P88" i="23"/>
  <c r="Q88" i="23"/>
  <c r="R88" i="23"/>
  <c r="S88" i="23"/>
  <c r="T88" i="23"/>
  <c r="U88" i="23"/>
  <c r="V88" i="23"/>
  <c r="W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F88" i="23"/>
  <c r="BG88" i="23"/>
  <c r="BH88" i="23"/>
  <c r="BI88" i="23"/>
  <c r="BJ88" i="23"/>
  <c r="BK88" i="23"/>
  <c r="BL88" i="23"/>
  <c r="BM88" i="23"/>
  <c r="BN88" i="23"/>
  <c r="BO88" i="23"/>
  <c r="BP88" i="23"/>
  <c r="BQ88" i="23"/>
  <c r="BR88" i="23"/>
  <c r="BS88" i="23"/>
  <c r="BT88" i="23"/>
  <c r="BU88" i="23"/>
  <c r="BV88" i="23"/>
  <c r="BW88" i="23"/>
  <c r="BX88" i="23"/>
  <c r="BY88" i="23"/>
  <c r="BZ88" i="23"/>
  <c r="CG88" i="23"/>
  <c r="CH88" i="23"/>
  <c r="CI88" i="23"/>
  <c r="CJ88" i="23"/>
  <c r="CK88" i="23"/>
  <c r="CL88" i="23"/>
  <c r="CM88" i="23"/>
  <c r="B89" i="23"/>
  <c r="D89" i="23"/>
  <c r="E89" i="23"/>
  <c r="G89" i="23"/>
  <c r="H89" i="23"/>
  <c r="I89" i="23"/>
  <c r="J89" i="23"/>
  <c r="K89" i="23"/>
  <c r="L89" i="23"/>
  <c r="M89" i="23"/>
  <c r="N89" i="23"/>
  <c r="O89" i="23"/>
  <c r="P89" i="23"/>
  <c r="Q89" i="23"/>
  <c r="R89" i="23"/>
  <c r="S89" i="23"/>
  <c r="T89" i="23"/>
  <c r="U89" i="23"/>
  <c r="V89" i="23"/>
  <c r="W89" i="23"/>
  <c r="Y89" i="23"/>
  <c r="Z89" i="23"/>
  <c r="AA89" i="23"/>
  <c r="AB89" i="23"/>
  <c r="AC89" i="23"/>
  <c r="AD89" i="23"/>
  <c r="AE89" i="23"/>
  <c r="AF89" i="23"/>
  <c r="AG89" i="23"/>
  <c r="AH89" i="23"/>
  <c r="AI89" i="23"/>
  <c r="AJ89" i="23"/>
  <c r="AK89" i="23"/>
  <c r="AL89" i="23"/>
  <c r="AM89" i="23"/>
  <c r="AN89" i="23"/>
  <c r="AO89" i="23"/>
  <c r="AP89" i="23"/>
  <c r="AQ89" i="23"/>
  <c r="AR89" i="23"/>
  <c r="AS89" i="23"/>
  <c r="AT89" i="23"/>
  <c r="AU89" i="23"/>
  <c r="AV89" i="23"/>
  <c r="AW89" i="23"/>
  <c r="AX89" i="23"/>
  <c r="AY89" i="23"/>
  <c r="AZ89" i="23"/>
  <c r="BA89" i="23"/>
  <c r="BB89" i="23"/>
  <c r="BC89" i="23"/>
  <c r="BD89" i="23"/>
  <c r="BE89" i="23"/>
  <c r="BF89" i="23"/>
  <c r="BG89" i="23"/>
  <c r="BH89" i="23"/>
  <c r="BI89" i="23"/>
  <c r="BJ89" i="23"/>
  <c r="BK89" i="23"/>
  <c r="BL89" i="23"/>
  <c r="BM89" i="23"/>
  <c r="BN89" i="23"/>
  <c r="BO89" i="23"/>
  <c r="BP89" i="23"/>
  <c r="BQ89" i="23"/>
  <c r="BR89" i="23"/>
  <c r="BS89" i="23"/>
  <c r="BT89" i="23"/>
  <c r="BU89" i="23"/>
  <c r="BV89" i="23"/>
  <c r="BW89" i="23"/>
  <c r="BX89" i="23"/>
  <c r="BY89" i="23"/>
  <c r="BZ89" i="23"/>
  <c r="CG89" i="23"/>
  <c r="CH89" i="23"/>
  <c r="CI89" i="23"/>
  <c r="CJ89" i="23"/>
  <c r="CK89" i="23"/>
  <c r="CL89" i="23"/>
  <c r="CM89" i="23"/>
  <c r="B90" i="23"/>
  <c r="D90" i="23"/>
  <c r="E90" i="23"/>
  <c r="G90" i="23"/>
  <c r="H90" i="23"/>
  <c r="I90" i="23"/>
  <c r="J90" i="23"/>
  <c r="K90" i="23"/>
  <c r="L90" i="23"/>
  <c r="M90" i="23"/>
  <c r="N90" i="23"/>
  <c r="O90" i="23"/>
  <c r="P90" i="23"/>
  <c r="Q90" i="23"/>
  <c r="R90" i="23"/>
  <c r="S90" i="23"/>
  <c r="T90" i="23"/>
  <c r="U90" i="23"/>
  <c r="V90" i="23"/>
  <c r="W90" i="23"/>
  <c r="Y90" i="23"/>
  <c r="Z90" i="23"/>
  <c r="AA90" i="23"/>
  <c r="AB90" i="23"/>
  <c r="AC90" i="23"/>
  <c r="AD90" i="23"/>
  <c r="AE90" i="23"/>
  <c r="AF90" i="23"/>
  <c r="AG90" i="23"/>
  <c r="AH90" i="23"/>
  <c r="AI90" i="23"/>
  <c r="AJ90" i="23"/>
  <c r="AK90" i="23"/>
  <c r="AL90" i="23"/>
  <c r="AM90" i="23"/>
  <c r="AN90" i="23"/>
  <c r="AO90" i="23"/>
  <c r="AP90" i="23"/>
  <c r="AQ90" i="23"/>
  <c r="AR90" i="23"/>
  <c r="AS90" i="23"/>
  <c r="AT90" i="23"/>
  <c r="AU90" i="23"/>
  <c r="AV90" i="23"/>
  <c r="AW90" i="23"/>
  <c r="AX90" i="23"/>
  <c r="AY90" i="23"/>
  <c r="AZ90" i="23"/>
  <c r="BA90" i="23"/>
  <c r="BB90" i="23"/>
  <c r="BC90" i="23"/>
  <c r="BD90" i="23"/>
  <c r="BE90" i="23"/>
  <c r="BF90" i="23"/>
  <c r="BG90" i="23"/>
  <c r="BH90" i="23"/>
  <c r="BI90" i="23"/>
  <c r="BJ90" i="23"/>
  <c r="BK90" i="23"/>
  <c r="BL90" i="23"/>
  <c r="BM90" i="23"/>
  <c r="BN90" i="23"/>
  <c r="BO90" i="23"/>
  <c r="BP90" i="23"/>
  <c r="BQ90" i="23"/>
  <c r="BR90" i="23"/>
  <c r="BS90" i="23"/>
  <c r="BT90" i="23"/>
  <c r="BU90" i="23"/>
  <c r="BV90" i="23"/>
  <c r="BW90" i="23"/>
  <c r="BX90" i="23"/>
  <c r="BY90" i="23"/>
  <c r="BZ90" i="23"/>
  <c r="CG90" i="23"/>
  <c r="CH90" i="23"/>
  <c r="CI90" i="23"/>
  <c r="CJ90" i="23"/>
  <c r="CK90" i="23"/>
  <c r="CL90" i="23"/>
  <c r="CM90" i="23"/>
  <c r="B91" i="23"/>
  <c r="D91" i="23"/>
  <c r="E91" i="23"/>
  <c r="G91" i="23"/>
  <c r="H91" i="23"/>
  <c r="I91" i="23"/>
  <c r="J91" i="23"/>
  <c r="K91" i="23"/>
  <c r="L91" i="23"/>
  <c r="M91" i="23"/>
  <c r="N91" i="23"/>
  <c r="O91" i="23"/>
  <c r="P91" i="23"/>
  <c r="Q91" i="23"/>
  <c r="R91" i="23"/>
  <c r="S91" i="23"/>
  <c r="T91" i="23"/>
  <c r="U91" i="23"/>
  <c r="V91" i="23"/>
  <c r="W91" i="23"/>
  <c r="Y91" i="23"/>
  <c r="Z91" i="23"/>
  <c r="AA91" i="23"/>
  <c r="AB91" i="23"/>
  <c r="AC91" i="23"/>
  <c r="AD91" i="23"/>
  <c r="AE91" i="23"/>
  <c r="AF91" i="23"/>
  <c r="AG91" i="23"/>
  <c r="AH91" i="23"/>
  <c r="AI91" i="23"/>
  <c r="AJ91" i="23"/>
  <c r="AK91" i="23"/>
  <c r="AL91" i="23"/>
  <c r="AM91" i="23"/>
  <c r="AN91" i="23"/>
  <c r="AO91" i="23"/>
  <c r="AP91" i="23"/>
  <c r="AQ91" i="23"/>
  <c r="AR91" i="23"/>
  <c r="AS91" i="23"/>
  <c r="AT91" i="23"/>
  <c r="AU91" i="23"/>
  <c r="AV91" i="23"/>
  <c r="AW91" i="23"/>
  <c r="AX91" i="23"/>
  <c r="AY91" i="23"/>
  <c r="AZ91" i="23"/>
  <c r="BA91" i="23"/>
  <c r="BB91" i="23"/>
  <c r="BC91" i="23"/>
  <c r="BD91" i="23"/>
  <c r="BE91" i="23"/>
  <c r="BF91" i="23"/>
  <c r="BG91" i="23"/>
  <c r="BH91" i="23"/>
  <c r="BI91" i="23"/>
  <c r="BJ91" i="23"/>
  <c r="BK91" i="23"/>
  <c r="BL91" i="23"/>
  <c r="BM91" i="23"/>
  <c r="BN91" i="23"/>
  <c r="BO91" i="23"/>
  <c r="BP91" i="23"/>
  <c r="BQ91" i="23"/>
  <c r="BR91" i="23"/>
  <c r="BS91" i="23"/>
  <c r="BT91" i="23"/>
  <c r="BU91" i="23"/>
  <c r="BV91" i="23"/>
  <c r="BW91" i="23"/>
  <c r="BX91" i="23"/>
  <c r="BY91" i="23"/>
  <c r="BZ91" i="23"/>
  <c r="CG91" i="23"/>
  <c r="CH91" i="23"/>
  <c r="CI91" i="23"/>
  <c r="CJ91" i="23"/>
  <c r="CK91" i="23"/>
  <c r="CL91" i="23"/>
  <c r="CM91" i="23"/>
  <c r="B92" i="23"/>
  <c r="D92" i="23"/>
  <c r="E92" i="23"/>
  <c r="G92" i="23"/>
  <c r="H92" i="23"/>
  <c r="I92" i="23"/>
  <c r="J92" i="23"/>
  <c r="K92" i="23"/>
  <c r="L92" i="23"/>
  <c r="M92" i="23"/>
  <c r="N92" i="23"/>
  <c r="O92" i="23"/>
  <c r="P92" i="23"/>
  <c r="Q92" i="23"/>
  <c r="R92" i="23"/>
  <c r="S92" i="23"/>
  <c r="T92" i="23"/>
  <c r="U92" i="23"/>
  <c r="V92" i="23"/>
  <c r="W92" i="23"/>
  <c r="Y92" i="23"/>
  <c r="Z92" i="23"/>
  <c r="AA92" i="23"/>
  <c r="AB92" i="23"/>
  <c r="AC92" i="23"/>
  <c r="AD92" i="23"/>
  <c r="AE92" i="23"/>
  <c r="AF92" i="23"/>
  <c r="AG92" i="23"/>
  <c r="AH92" i="23"/>
  <c r="AI92" i="23"/>
  <c r="AJ92" i="23"/>
  <c r="AK92" i="23"/>
  <c r="AL92" i="23"/>
  <c r="AM92" i="23"/>
  <c r="AN92" i="23"/>
  <c r="AO92" i="23"/>
  <c r="AP92" i="23"/>
  <c r="AQ92" i="23"/>
  <c r="AR92" i="23"/>
  <c r="AS92" i="23"/>
  <c r="AT92" i="23"/>
  <c r="AU92" i="23"/>
  <c r="AV92" i="23"/>
  <c r="AW92" i="23"/>
  <c r="AX92" i="23"/>
  <c r="AY92" i="23"/>
  <c r="AZ92" i="23"/>
  <c r="BA92" i="23"/>
  <c r="BB92" i="23"/>
  <c r="BC92" i="23"/>
  <c r="BD92" i="23"/>
  <c r="BE92" i="23"/>
  <c r="BF92" i="23"/>
  <c r="BG92" i="23"/>
  <c r="BH92" i="23"/>
  <c r="BI92" i="23"/>
  <c r="BJ92" i="23"/>
  <c r="BK92" i="23"/>
  <c r="BL92" i="23"/>
  <c r="BM92" i="23"/>
  <c r="BN92" i="23"/>
  <c r="BO92" i="23"/>
  <c r="BP92" i="23"/>
  <c r="BQ92" i="23"/>
  <c r="BR92" i="23"/>
  <c r="BS92" i="23"/>
  <c r="BT92" i="23"/>
  <c r="BU92" i="23"/>
  <c r="BV92" i="23"/>
  <c r="BW92" i="23"/>
  <c r="BX92" i="23"/>
  <c r="BY92" i="23"/>
  <c r="BZ92" i="23"/>
  <c r="CG92" i="23"/>
  <c r="CH92" i="23"/>
  <c r="CI92" i="23"/>
  <c r="CJ92" i="23"/>
  <c r="CK92" i="23"/>
  <c r="CL92" i="23"/>
  <c r="CM92" i="23"/>
  <c r="B93" i="23"/>
  <c r="D93" i="23"/>
  <c r="E93" i="23"/>
  <c r="G93" i="23"/>
  <c r="H93" i="23"/>
  <c r="I93" i="23"/>
  <c r="J93" i="23"/>
  <c r="K93" i="23"/>
  <c r="L93" i="23"/>
  <c r="M93" i="23"/>
  <c r="N93" i="23"/>
  <c r="O93" i="23"/>
  <c r="P93" i="23"/>
  <c r="Q93" i="23"/>
  <c r="R93" i="23"/>
  <c r="S93" i="23"/>
  <c r="T93" i="23"/>
  <c r="U93" i="23"/>
  <c r="V93" i="23"/>
  <c r="W93" i="23"/>
  <c r="Y93" i="23"/>
  <c r="Z93" i="23"/>
  <c r="AA93" i="23"/>
  <c r="AB93" i="23"/>
  <c r="AC93" i="23"/>
  <c r="AD93" i="23"/>
  <c r="AE93" i="23"/>
  <c r="AF93" i="23"/>
  <c r="AG93" i="23"/>
  <c r="AH93" i="23"/>
  <c r="AI93" i="23"/>
  <c r="AJ93" i="23"/>
  <c r="AK93" i="23"/>
  <c r="AL93" i="23"/>
  <c r="AM93" i="23"/>
  <c r="AN93" i="23"/>
  <c r="AO93" i="23"/>
  <c r="AP93" i="23"/>
  <c r="AQ93" i="23"/>
  <c r="AR93" i="23"/>
  <c r="AS93" i="23"/>
  <c r="AT93" i="23"/>
  <c r="AU93" i="23"/>
  <c r="AV93" i="23"/>
  <c r="AW93" i="23"/>
  <c r="AX93" i="23"/>
  <c r="AY93" i="23"/>
  <c r="AZ93" i="23"/>
  <c r="BA93" i="23"/>
  <c r="BB93" i="23"/>
  <c r="BC93" i="23"/>
  <c r="BD93" i="23"/>
  <c r="BE93" i="23"/>
  <c r="BF93" i="23"/>
  <c r="BG93" i="23"/>
  <c r="BH93" i="23"/>
  <c r="BI93" i="23"/>
  <c r="BJ93" i="23"/>
  <c r="BK93" i="23"/>
  <c r="BL93" i="23"/>
  <c r="BM93" i="23"/>
  <c r="BN93" i="23"/>
  <c r="BO93" i="23"/>
  <c r="BP93" i="23"/>
  <c r="BQ93" i="23"/>
  <c r="BR93" i="23"/>
  <c r="BS93" i="23"/>
  <c r="BT93" i="23"/>
  <c r="BU93" i="23"/>
  <c r="BV93" i="23"/>
  <c r="BW93" i="23"/>
  <c r="BX93" i="23"/>
  <c r="BY93" i="23"/>
  <c r="BZ93" i="23"/>
  <c r="CG93" i="23"/>
  <c r="CH93" i="23"/>
  <c r="CI93" i="23"/>
  <c r="CJ93" i="23"/>
  <c r="CK93" i="23"/>
  <c r="CL93" i="23"/>
  <c r="CM93" i="23"/>
  <c r="B94" i="23"/>
  <c r="D94" i="23"/>
  <c r="E94" i="23"/>
  <c r="G94" i="23"/>
  <c r="H94" i="23"/>
  <c r="I94" i="23"/>
  <c r="J94" i="23"/>
  <c r="K94" i="23"/>
  <c r="L94" i="23"/>
  <c r="M94" i="23"/>
  <c r="N94" i="23"/>
  <c r="O94" i="23"/>
  <c r="P94" i="23"/>
  <c r="Q94" i="23"/>
  <c r="R94" i="23"/>
  <c r="S94" i="23"/>
  <c r="T94" i="23"/>
  <c r="U94" i="23"/>
  <c r="V94" i="23"/>
  <c r="W94" i="23"/>
  <c r="Y94" i="23"/>
  <c r="Z94" i="23"/>
  <c r="AA94" i="23"/>
  <c r="AB94" i="23"/>
  <c r="AC94" i="23"/>
  <c r="AD94" i="23"/>
  <c r="AE94" i="23"/>
  <c r="AF94" i="23"/>
  <c r="AG94" i="23"/>
  <c r="AH94" i="23"/>
  <c r="AI94" i="23"/>
  <c r="AJ94" i="23"/>
  <c r="AK94" i="23"/>
  <c r="AL94" i="23"/>
  <c r="AM94" i="23"/>
  <c r="AN94" i="23"/>
  <c r="AO94" i="23"/>
  <c r="AP94" i="23"/>
  <c r="AQ94" i="23"/>
  <c r="AR94" i="23"/>
  <c r="AS94" i="23"/>
  <c r="AT94" i="23"/>
  <c r="AU94" i="23"/>
  <c r="AV94" i="23"/>
  <c r="AW94" i="23"/>
  <c r="AX94" i="23"/>
  <c r="AY94" i="23"/>
  <c r="AZ94" i="23"/>
  <c r="BA94" i="23"/>
  <c r="BB94" i="23"/>
  <c r="BC94" i="23"/>
  <c r="BD94" i="23"/>
  <c r="BE94" i="23"/>
  <c r="BF94" i="23"/>
  <c r="BG94" i="23"/>
  <c r="BH94" i="23"/>
  <c r="BI94" i="23"/>
  <c r="BJ94" i="23"/>
  <c r="BK94" i="23"/>
  <c r="BL94" i="23"/>
  <c r="BM94" i="23"/>
  <c r="BN94" i="23"/>
  <c r="BO94" i="23"/>
  <c r="BP94" i="23"/>
  <c r="BQ94" i="23"/>
  <c r="BR94" i="23"/>
  <c r="BS94" i="23"/>
  <c r="BT94" i="23"/>
  <c r="BU94" i="23"/>
  <c r="BV94" i="23"/>
  <c r="BW94" i="23"/>
  <c r="BX94" i="23"/>
  <c r="BY94" i="23"/>
  <c r="BZ94" i="23"/>
  <c r="CG94" i="23"/>
  <c r="CH94" i="23"/>
  <c r="CI94" i="23"/>
  <c r="CJ94" i="23"/>
  <c r="CK94" i="23"/>
  <c r="CL94" i="23"/>
  <c r="CM94" i="23"/>
  <c r="B95" i="23"/>
  <c r="D95" i="23"/>
  <c r="E95" i="23"/>
  <c r="G95" i="23"/>
  <c r="H95" i="23"/>
  <c r="I95" i="23"/>
  <c r="J95" i="23"/>
  <c r="K95" i="23"/>
  <c r="L95" i="23"/>
  <c r="M95" i="23"/>
  <c r="N95" i="23"/>
  <c r="O95" i="23"/>
  <c r="P95" i="23"/>
  <c r="Q95" i="23"/>
  <c r="R95" i="23"/>
  <c r="S95" i="23"/>
  <c r="T95" i="23"/>
  <c r="U95" i="23"/>
  <c r="V95" i="23"/>
  <c r="W95" i="23"/>
  <c r="Y95" i="23"/>
  <c r="Z95" i="23"/>
  <c r="AA95" i="23"/>
  <c r="AB95" i="23"/>
  <c r="AC95" i="23"/>
  <c r="AD95" i="23"/>
  <c r="AE95" i="23"/>
  <c r="AF95" i="23"/>
  <c r="AG95" i="23"/>
  <c r="AH95" i="23"/>
  <c r="AI95" i="23"/>
  <c r="AJ95" i="23"/>
  <c r="AK95" i="23"/>
  <c r="AL95" i="23"/>
  <c r="AM95" i="23"/>
  <c r="AN95" i="23"/>
  <c r="AO95" i="23"/>
  <c r="AP95" i="23"/>
  <c r="AQ95" i="23"/>
  <c r="AR95" i="23"/>
  <c r="AS95" i="23"/>
  <c r="AT95" i="23"/>
  <c r="AU95" i="23"/>
  <c r="AV95" i="23"/>
  <c r="AW95" i="23"/>
  <c r="AX95" i="23"/>
  <c r="AY95" i="23"/>
  <c r="AZ95" i="23"/>
  <c r="BA95" i="23"/>
  <c r="BB95" i="23"/>
  <c r="BC95" i="23"/>
  <c r="BD95" i="23"/>
  <c r="BE95" i="23"/>
  <c r="BF95" i="23"/>
  <c r="BG95" i="23"/>
  <c r="BH95" i="23"/>
  <c r="BI95" i="23"/>
  <c r="BJ95" i="23"/>
  <c r="BK95" i="23"/>
  <c r="BL95" i="23"/>
  <c r="BM95" i="23"/>
  <c r="BN95" i="23"/>
  <c r="BO95" i="23"/>
  <c r="BP95" i="23"/>
  <c r="BQ95" i="23"/>
  <c r="BR95" i="23"/>
  <c r="BS95" i="23"/>
  <c r="BT95" i="23"/>
  <c r="BU95" i="23"/>
  <c r="BV95" i="23"/>
  <c r="BW95" i="23"/>
  <c r="BX95" i="23"/>
  <c r="BY95" i="23"/>
  <c r="BZ95" i="23"/>
  <c r="CG95" i="23"/>
  <c r="CH95" i="23"/>
  <c r="CI95" i="23"/>
  <c r="CJ95" i="23"/>
  <c r="CK95" i="23"/>
  <c r="CL95" i="23"/>
  <c r="CM95" i="23"/>
  <c r="B96" i="23"/>
  <c r="D96" i="23"/>
  <c r="E96" i="23"/>
  <c r="G96" i="23"/>
  <c r="H96" i="23"/>
  <c r="I96" i="23"/>
  <c r="J96" i="23"/>
  <c r="K96" i="23"/>
  <c r="L96" i="23"/>
  <c r="M96" i="23"/>
  <c r="N96" i="23"/>
  <c r="O96" i="23"/>
  <c r="P96" i="23"/>
  <c r="Q96" i="23"/>
  <c r="R96" i="23"/>
  <c r="S96" i="23"/>
  <c r="T96" i="23"/>
  <c r="U96" i="23"/>
  <c r="V96" i="23"/>
  <c r="W96" i="23"/>
  <c r="Y96" i="23"/>
  <c r="Z96" i="23"/>
  <c r="AA96" i="23"/>
  <c r="AB96" i="23"/>
  <c r="AC96" i="23"/>
  <c r="AD96" i="23"/>
  <c r="AE96" i="23"/>
  <c r="AF96" i="23"/>
  <c r="AG96" i="23"/>
  <c r="AH96" i="23"/>
  <c r="AI96" i="23"/>
  <c r="AJ96" i="23"/>
  <c r="AK96" i="23"/>
  <c r="AL96" i="23"/>
  <c r="AM96" i="23"/>
  <c r="AN96" i="23"/>
  <c r="AO96" i="23"/>
  <c r="AP96" i="23"/>
  <c r="AQ96" i="23"/>
  <c r="AR96" i="23"/>
  <c r="AS96" i="23"/>
  <c r="AT96" i="23"/>
  <c r="AU96" i="23"/>
  <c r="AV96" i="23"/>
  <c r="AW96" i="23"/>
  <c r="AX96" i="23"/>
  <c r="AY96" i="23"/>
  <c r="AZ96" i="23"/>
  <c r="BA96" i="23"/>
  <c r="BB96" i="23"/>
  <c r="BC96" i="23"/>
  <c r="BD96" i="23"/>
  <c r="BE96" i="23"/>
  <c r="BF96" i="23"/>
  <c r="BG96" i="23"/>
  <c r="BH96" i="23"/>
  <c r="BI96" i="23"/>
  <c r="BJ96" i="23"/>
  <c r="BK96" i="23"/>
  <c r="BL96" i="23"/>
  <c r="BM96" i="23"/>
  <c r="BN96" i="23"/>
  <c r="BO96" i="23"/>
  <c r="BP96" i="23"/>
  <c r="BQ96" i="23"/>
  <c r="BR96" i="23"/>
  <c r="BS96" i="23"/>
  <c r="BT96" i="23"/>
  <c r="BU96" i="23"/>
  <c r="BV96" i="23"/>
  <c r="BW96" i="23"/>
  <c r="BX96" i="23"/>
  <c r="BY96" i="23"/>
  <c r="BZ96" i="23"/>
  <c r="CG96" i="23"/>
  <c r="CH96" i="23"/>
  <c r="CI96" i="23"/>
  <c r="CJ96" i="23"/>
  <c r="CK96" i="23"/>
  <c r="CL96" i="23"/>
  <c r="CM96" i="23"/>
  <c r="B97" i="23"/>
  <c r="D97" i="23"/>
  <c r="E97" i="23"/>
  <c r="G97" i="23"/>
  <c r="H97" i="23"/>
  <c r="I97" i="23"/>
  <c r="J97" i="23"/>
  <c r="K97" i="23"/>
  <c r="L97" i="23"/>
  <c r="M97" i="23"/>
  <c r="N97" i="23"/>
  <c r="O97" i="23"/>
  <c r="P97" i="23"/>
  <c r="Q97" i="23"/>
  <c r="R97" i="23"/>
  <c r="S97" i="23"/>
  <c r="T97" i="23"/>
  <c r="U97" i="23"/>
  <c r="V97" i="23"/>
  <c r="W97" i="23"/>
  <c r="Y97" i="23"/>
  <c r="Z97" i="23"/>
  <c r="AA97" i="23"/>
  <c r="AB97" i="23"/>
  <c r="AC97" i="23"/>
  <c r="AD97" i="23"/>
  <c r="AE97" i="23"/>
  <c r="AF97" i="23"/>
  <c r="AG97" i="23"/>
  <c r="AH97" i="23"/>
  <c r="AI97" i="23"/>
  <c r="AJ97" i="23"/>
  <c r="AK97" i="23"/>
  <c r="AL97" i="23"/>
  <c r="AM97" i="23"/>
  <c r="AN97" i="23"/>
  <c r="AO97" i="23"/>
  <c r="AP97" i="23"/>
  <c r="AQ97" i="23"/>
  <c r="AR97" i="23"/>
  <c r="AS97" i="23"/>
  <c r="AT97" i="23"/>
  <c r="AU97" i="23"/>
  <c r="AV97" i="23"/>
  <c r="AW97" i="23"/>
  <c r="AX97" i="23"/>
  <c r="AY97" i="23"/>
  <c r="AZ97" i="23"/>
  <c r="BA97" i="23"/>
  <c r="BB97" i="23"/>
  <c r="BC97" i="23"/>
  <c r="BD97" i="23"/>
  <c r="BE97" i="23"/>
  <c r="BF97" i="23"/>
  <c r="BG97" i="23"/>
  <c r="BH97" i="23"/>
  <c r="BI97" i="23"/>
  <c r="BJ97" i="23"/>
  <c r="BK97" i="23"/>
  <c r="BL97" i="23"/>
  <c r="BM97" i="23"/>
  <c r="BN97" i="23"/>
  <c r="BO97" i="23"/>
  <c r="BP97" i="23"/>
  <c r="BQ97" i="23"/>
  <c r="BR97" i="23"/>
  <c r="BS97" i="23"/>
  <c r="BT97" i="23"/>
  <c r="BU97" i="23"/>
  <c r="BV97" i="23"/>
  <c r="BW97" i="23"/>
  <c r="BX97" i="23"/>
  <c r="BY97" i="23"/>
  <c r="BZ97" i="23"/>
  <c r="CG97" i="23"/>
  <c r="CH97" i="23"/>
  <c r="CI97" i="23"/>
  <c r="CJ97" i="23"/>
  <c r="CK97" i="23"/>
  <c r="CL97" i="23"/>
  <c r="CM97" i="23"/>
  <c r="B98" i="23"/>
  <c r="D98" i="23"/>
  <c r="E98" i="23"/>
  <c r="G98" i="23"/>
  <c r="H98" i="23"/>
  <c r="I98" i="23"/>
  <c r="J98" i="23"/>
  <c r="K98" i="23"/>
  <c r="L98" i="23"/>
  <c r="M98" i="23"/>
  <c r="N98" i="23"/>
  <c r="O98" i="23"/>
  <c r="P98" i="23"/>
  <c r="Q98" i="23"/>
  <c r="R98" i="23"/>
  <c r="S98" i="23"/>
  <c r="T98" i="23"/>
  <c r="U98" i="23"/>
  <c r="V98" i="23"/>
  <c r="W98" i="23"/>
  <c r="Y98" i="23"/>
  <c r="Z98" i="23"/>
  <c r="AA98" i="23"/>
  <c r="AB98" i="23"/>
  <c r="AC98" i="23"/>
  <c r="AD98" i="23"/>
  <c r="AE98" i="23"/>
  <c r="AF98" i="23"/>
  <c r="AG98" i="23"/>
  <c r="AH98" i="23"/>
  <c r="AI98" i="23"/>
  <c r="AJ98" i="23"/>
  <c r="AK98" i="23"/>
  <c r="AL98" i="23"/>
  <c r="AM98" i="23"/>
  <c r="AN98" i="23"/>
  <c r="AO98" i="23"/>
  <c r="AP98" i="23"/>
  <c r="AQ98" i="23"/>
  <c r="AR98" i="23"/>
  <c r="AS98" i="23"/>
  <c r="AT98" i="23"/>
  <c r="AU98" i="23"/>
  <c r="AV98" i="23"/>
  <c r="AW98" i="23"/>
  <c r="AX98" i="23"/>
  <c r="AY98" i="23"/>
  <c r="AZ98" i="23"/>
  <c r="BA98" i="23"/>
  <c r="BB98" i="23"/>
  <c r="BC98" i="23"/>
  <c r="BD98" i="23"/>
  <c r="BE98" i="23"/>
  <c r="BF98" i="23"/>
  <c r="BG98" i="23"/>
  <c r="BH98" i="23"/>
  <c r="BI98" i="23"/>
  <c r="BJ98" i="23"/>
  <c r="BK98" i="23"/>
  <c r="BL98" i="23"/>
  <c r="BM98" i="23"/>
  <c r="BN98" i="23"/>
  <c r="BO98" i="23"/>
  <c r="BP98" i="23"/>
  <c r="BQ98" i="23"/>
  <c r="BR98" i="23"/>
  <c r="BS98" i="23"/>
  <c r="BT98" i="23"/>
  <c r="BU98" i="23"/>
  <c r="BV98" i="23"/>
  <c r="BW98" i="23"/>
  <c r="BX98" i="23"/>
  <c r="BY98" i="23"/>
  <c r="BZ98" i="23"/>
  <c r="CG98" i="23"/>
  <c r="CH98" i="23"/>
  <c r="CI98" i="23"/>
  <c r="CJ98" i="23"/>
  <c r="CK98" i="23"/>
  <c r="CL98" i="23"/>
  <c r="CM98" i="23"/>
  <c r="B99" i="23"/>
  <c r="D99" i="23"/>
  <c r="E99" i="23"/>
  <c r="G99" i="23"/>
  <c r="H99" i="23"/>
  <c r="I99" i="23"/>
  <c r="J99" i="23"/>
  <c r="K99" i="23"/>
  <c r="L99" i="23"/>
  <c r="M99" i="23"/>
  <c r="N99" i="23"/>
  <c r="O99" i="23"/>
  <c r="P99" i="23"/>
  <c r="Q99" i="23"/>
  <c r="R99" i="23"/>
  <c r="S99" i="23"/>
  <c r="T99" i="23"/>
  <c r="U99" i="23"/>
  <c r="V99" i="23"/>
  <c r="W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F99" i="23"/>
  <c r="BG99" i="23"/>
  <c r="BH99" i="23"/>
  <c r="BI99" i="23"/>
  <c r="BJ99" i="23"/>
  <c r="BK99" i="23"/>
  <c r="BL99" i="23"/>
  <c r="BM99" i="23"/>
  <c r="BN99" i="23"/>
  <c r="BO99" i="23"/>
  <c r="BP99" i="23"/>
  <c r="BQ99" i="23"/>
  <c r="BR99" i="23"/>
  <c r="BS99" i="23"/>
  <c r="BT99" i="23"/>
  <c r="BU99" i="23"/>
  <c r="BV99" i="23"/>
  <c r="BW99" i="23"/>
  <c r="BX99" i="23"/>
  <c r="BY99" i="23"/>
  <c r="BZ99" i="23"/>
  <c r="CG99" i="23"/>
  <c r="CH99" i="23"/>
  <c r="CI99" i="23"/>
  <c r="CJ99" i="23"/>
  <c r="CK99" i="23"/>
  <c r="CL99" i="23"/>
  <c r="CM99" i="23"/>
  <c r="B100" i="23"/>
  <c r="D100" i="23"/>
  <c r="E100" i="23"/>
  <c r="G100" i="23"/>
  <c r="H100" i="23"/>
  <c r="I100" i="23"/>
  <c r="J100" i="23"/>
  <c r="K100" i="23"/>
  <c r="L100" i="23"/>
  <c r="M100" i="23"/>
  <c r="N100" i="23"/>
  <c r="O100" i="23"/>
  <c r="P100" i="23"/>
  <c r="Q100" i="23"/>
  <c r="R100" i="23"/>
  <c r="S100" i="23"/>
  <c r="T100" i="23"/>
  <c r="U100" i="23"/>
  <c r="V100" i="23"/>
  <c r="W100" i="23"/>
  <c r="Y100" i="23"/>
  <c r="Z100" i="23"/>
  <c r="AA100" i="23"/>
  <c r="AB100" i="23"/>
  <c r="AC100" i="23"/>
  <c r="AD100" i="23"/>
  <c r="AE100" i="23"/>
  <c r="AF100" i="23"/>
  <c r="AG100" i="23"/>
  <c r="AH100" i="23"/>
  <c r="AI100" i="23"/>
  <c r="AJ100" i="23"/>
  <c r="AK100" i="23"/>
  <c r="AL100" i="23"/>
  <c r="AM100" i="23"/>
  <c r="AN100" i="23"/>
  <c r="AO100" i="23"/>
  <c r="AP100" i="23"/>
  <c r="AQ100" i="23"/>
  <c r="AR100" i="23"/>
  <c r="AS100" i="23"/>
  <c r="AT100" i="23"/>
  <c r="AU100" i="23"/>
  <c r="AV100" i="23"/>
  <c r="AW100" i="23"/>
  <c r="AX100" i="23"/>
  <c r="AY100" i="23"/>
  <c r="AZ100" i="23"/>
  <c r="BA100" i="23"/>
  <c r="BB100" i="23"/>
  <c r="BC100" i="23"/>
  <c r="BD100" i="23"/>
  <c r="BE100" i="23"/>
  <c r="BF100" i="23"/>
  <c r="BG100" i="23"/>
  <c r="BH100" i="23"/>
  <c r="BI100" i="23"/>
  <c r="BJ100" i="23"/>
  <c r="BK100" i="23"/>
  <c r="BL100" i="23"/>
  <c r="BM100" i="23"/>
  <c r="BN100" i="23"/>
  <c r="BO100" i="23"/>
  <c r="BP100" i="23"/>
  <c r="BQ100" i="23"/>
  <c r="BR100" i="23"/>
  <c r="BS100" i="23"/>
  <c r="BT100" i="23"/>
  <c r="BU100" i="23"/>
  <c r="BV100" i="23"/>
  <c r="BW100" i="23"/>
  <c r="BX100" i="23"/>
  <c r="BY100" i="23"/>
  <c r="BZ100" i="23"/>
  <c r="CG100" i="23"/>
  <c r="CH100" i="23"/>
  <c r="CI100" i="23"/>
  <c r="CJ100" i="23"/>
  <c r="CK100" i="23"/>
  <c r="CL100" i="23"/>
  <c r="CM100" i="23"/>
  <c r="B101" i="23"/>
  <c r="D101" i="23"/>
  <c r="E101" i="23"/>
  <c r="G101" i="23"/>
  <c r="H101" i="23"/>
  <c r="I101" i="23"/>
  <c r="J101" i="23"/>
  <c r="K101" i="23"/>
  <c r="L101" i="23"/>
  <c r="M101" i="23"/>
  <c r="N101" i="23"/>
  <c r="O101" i="23"/>
  <c r="P101" i="23"/>
  <c r="Q101" i="23"/>
  <c r="R101" i="23"/>
  <c r="S101" i="23"/>
  <c r="T101" i="23"/>
  <c r="U101" i="23"/>
  <c r="V101" i="23"/>
  <c r="W101" i="23"/>
  <c r="Y101" i="23"/>
  <c r="Z101" i="23"/>
  <c r="AA101" i="23"/>
  <c r="AB101" i="23"/>
  <c r="AC101" i="23"/>
  <c r="AD101" i="23"/>
  <c r="AE101" i="23"/>
  <c r="AF101" i="23"/>
  <c r="AG101" i="23"/>
  <c r="AH101" i="23"/>
  <c r="AI101" i="23"/>
  <c r="AJ101" i="23"/>
  <c r="AK101" i="23"/>
  <c r="AL101" i="23"/>
  <c r="AM101" i="23"/>
  <c r="AN101" i="23"/>
  <c r="AO101" i="23"/>
  <c r="AP101" i="23"/>
  <c r="AQ101" i="23"/>
  <c r="AR101" i="23"/>
  <c r="AS101" i="23"/>
  <c r="AT101" i="23"/>
  <c r="AU101" i="23"/>
  <c r="AV101" i="23"/>
  <c r="AW101" i="23"/>
  <c r="AX101" i="23"/>
  <c r="AY101" i="23"/>
  <c r="AZ101" i="23"/>
  <c r="BA101" i="23"/>
  <c r="BB101" i="23"/>
  <c r="BC101" i="23"/>
  <c r="BD101" i="23"/>
  <c r="BE101" i="23"/>
  <c r="BF101" i="23"/>
  <c r="BG101" i="23"/>
  <c r="BH101" i="23"/>
  <c r="BI101" i="23"/>
  <c r="BJ101" i="23"/>
  <c r="BK101" i="23"/>
  <c r="BL101" i="23"/>
  <c r="BM101" i="23"/>
  <c r="BN101" i="23"/>
  <c r="BO101" i="23"/>
  <c r="BP101" i="23"/>
  <c r="BQ101" i="23"/>
  <c r="BR101" i="23"/>
  <c r="BS101" i="23"/>
  <c r="BT101" i="23"/>
  <c r="BU101" i="23"/>
  <c r="BV101" i="23"/>
  <c r="BW101" i="23"/>
  <c r="BX101" i="23"/>
  <c r="BY101" i="23"/>
  <c r="BZ101" i="23"/>
  <c r="CG101" i="23"/>
  <c r="CH101" i="23"/>
  <c r="CI101" i="23"/>
  <c r="CJ101" i="23"/>
  <c r="CK101" i="23"/>
  <c r="CL101" i="23"/>
  <c r="CM101" i="23"/>
  <c r="B102" i="23"/>
  <c r="D102" i="23"/>
  <c r="E102" i="23"/>
  <c r="G102" i="23"/>
  <c r="H102" i="23"/>
  <c r="I102" i="23"/>
  <c r="J102" i="23"/>
  <c r="K102" i="23"/>
  <c r="L102" i="23"/>
  <c r="M102" i="23"/>
  <c r="N102" i="23"/>
  <c r="O102" i="23"/>
  <c r="P102" i="23"/>
  <c r="Q102" i="23"/>
  <c r="R102" i="23"/>
  <c r="S102" i="23"/>
  <c r="T102" i="23"/>
  <c r="U102" i="23"/>
  <c r="V102" i="23"/>
  <c r="W102" i="23"/>
  <c r="Y102" i="23"/>
  <c r="Z102" i="23"/>
  <c r="AA102" i="23"/>
  <c r="AB102" i="23"/>
  <c r="AC102" i="23"/>
  <c r="AD102" i="23"/>
  <c r="AE102" i="23"/>
  <c r="AF102" i="23"/>
  <c r="AG102" i="23"/>
  <c r="AH102" i="23"/>
  <c r="AI102" i="23"/>
  <c r="AJ102" i="23"/>
  <c r="AK102" i="23"/>
  <c r="AL102" i="23"/>
  <c r="AM102" i="23"/>
  <c r="AN102" i="23"/>
  <c r="AO102" i="23"/>
  <c r="AP102" i="23"/>
  <c r="AQ102" i="23"/>
  <c r="AR102" i="23"/>
  <c r="AS102" i="23"/>
  <c r="AT102" i="23"/>
  <c r="AU102" i="23"/>
  <c r="AV102" i="23"/>
  <c r="AW102" i="23"/>
  <c r="AX102" i="23"/>
  <c r="AY102" i="23"/>
  <c r="AZ102" i="23"/>
  <c r="BA102" i="23"/>
  <c r="BB102" i="23"/>
  <c r="BC102" i="23"/>
  <c r="BD102" i="23"/>
  <c r="BE102" i="23"/>
  <c r="BF102" i="23"/>
  <c r="BG102" i="23"/>
  <c r="BH102" i="23"/>
  <c r="BI102" i="23"/>
  <c r="BJ102" i="23"/>
  <c r="BK102" i="23"/>
  <c r="BL102" i="23"/>
  <c r="BM102" i="23"/>
  <c r="BN102" i="23"/>
  <c r="BO102" i="23"/>
  <c r="BP102" i="23"/>
  <c r="BQ102" i="23"/>
  <c r="BR102" i="23"/>
  <c r="BS102" i="23"/>
  <c r="BT102" i="23"/>
  <c r="BU102" i="23"/>
  <c r="BV102" i="23"/>
  <c r="BW102" i="23"/>
  <c r="BX102" i="23"/>
  <c r="BY102" i="23"/>
  <c r="BZ102" i="23"/>
  <c r="CG102" i="23"/>
  <c r="CH102" i="23"/>
  <c r="CI102" i="23"/>
  <c r="CJ102" i="23"/>
  <c r="CK102" i="23"/>
  <c r="CL102" i="23"/>
  <c r="CM102" i="23"/>
  <c r="B103" i="23"/>
  <c r="D103" i="23"/>
  <c r="E103" i="23"/>
  <c r="G103" i="23"/>
  <c r="H103" i="23"/>
  <c r="I103" i="23"/>
  <c r="J103" i="23"/>
  <c r="K103" i="23"/>
  <c r="L103" i="23"/>
  <c r="M103" i="23"/>
  <c r="N103" i="23"/>
  <c r="O103" i="23"/>
  <c r="P103" i="23"/>
  <c r="Q103" i="23"/>
  <c r="R103" i="23"/>
  <c r="S103" i="23"/>
  <c r="T103" i="23"/>
  <c r="U103" i="23"/>
  <c r="V103" i="23"/>
  <c r="W103" i="23"/>
  <c r="Y103" i="23"/>
  <c r="Z103" i="23"/>
  <c r="AA103" i="23"/>
  <c r="AB103" i="23"/>
  <c r="AC103" i="23"/>
  <c r="AD103" i="23"/>
  <c r="AE103" i="23"/>
  <c r="AF103" i="23"/>
  <c r="AG103" i="23"/>
  <c r="AH103" i="23"/>
  <c r="AI103" i="23"/>
  <c r="AJ103" i="23"/>
  <c r="AK103" i="23"/>
  <c r="AL103" i="23"/>
  <c r="AM103" i="23"/>
  <c r="AN103" i="23"/>
  <c r="AO103" i="23"/>
  <c r="AP103" i="23"/>
  <c r="AQ103" i="23"/>
  <c r="AR103" i="23"/>
  <c r="AS103" i="23"/>
  <c r="AT103" i="23"/>
  <c r="AU103" i="23"/>
  <c r="AV103" i="23"/>
  <c r="AW103" i="23"/>
  <c r="AX103" i="23"/>
  <c r="AY103" i="23"/>
  <c r="AZ103" i="23"/>
  <c r="BA103" i="23"/>
  <c r="BB103" i="23"/>
  <c r="BC103" i="23"/>
  <c r="BD103" i="23"/>
  <c r="BE103" i="23"/>
  <c r="BF103" i="23"/>
  <c r="BG103" i="23"/>
  <c r="BH103" i="23"/>
  <c r="BI103" i="23"/>
  <c r="BJ103" i="23"/>
  <c r="BK103" i="23"/>
  <c r="BL103" i="23"/>
  <c r="BM103" i="23"/>
  <c r="BN103" i="23"/>
  <c r="BO103" i="23"/>
  <c r="BP103" i="23"/>
  <c r="BQ103" i="23"/>
  <c r="BR103" i="23"/>
  <c r="BS103" i="23"/>
  <c r="BT103" i="23"/>
  <c r="BU103" i="23"/>
  <c r="BV103" i="23"/>
  <c r="BW103" i="23"/>
  <c r="BX103" i="23"/>
  <c r="BY103" i="23"/>
  <c r="BZ103" i="23"/>
  <c r="CG103" i="23"/>
  <c r="CH103" i="23"/>
  <c r="CI103" i="23"/>
  <c r="CJ103" i="23"/>
  <c r="CK103" i="23"/>
  <c r="CL103" i="23"/>
  <c r="CM103" i="23"/>
  <c r="B104" i="23"/>
  <c r="D104" i="23"/>
  <c r="E104" i="23"/>
  <c r="G104" i="23"/>
  <c r="H104" i="23"/>
  <c r="I104" i="23"/>
  <c r="J104" i="23"/>
  <c r="K104" i="23"/>
  <c r="L104" i="23"/>
  <c r="M104" i="23"/>
  <c r="N104" i="23"/>
  <c r="O104" i="23"/>
  <c r="P104" i="23"/>
  <c r="Q104" i="23"/>
  <c r="R104" i="23"/>
  <c r="S104" i="23"/>
  <c r="T104" i="23"/>
  <c r="U104" i="23"/>
  <c r="V104" i="23"/>
  <c r="W104" i="23"/>
  <c r="Y104" i="23"/>
  <c r="Z104" i="23"/>
  <c r="AA104" i="23"/>
  <c r="AB104" i="23"/>
  <c r="AC104" i="23"/>
  <c r="AD104" i="23"/>
  <c r="AE104" i="23"/>
  <c r="AF104" i="23"/>
  <c r="AG104" i="23"/>
  <c r="AH104" i="23"/>
  <c r="AI104" i="23"/>
  <c r="AJ104" i="23"/>
  <c r="AK104" i="23"/>
  <c r="AL104" i="23"/>
  <c r="AM104" i="23"/>
  <c r="AN104" i="23"/>
  <c r="AO104" i="23"/>
  <c r="AP104" i="23"/>
  <c r="AQ104" i="23"/>
  <c r="AR104" i="23"/>
  <c r="AS104" i="23"/>
  <c r="AT104" i="23"/>
  <c r="AU104" i="23"/>
  <c r="AV104" i="23"/>
  <c r="AW104" i="23"/>
  <c r="AX104" i="23"/>
  <c r="AY104" i="23"/>
  <c r="AZ104" i="23"/>
  <c r="BA104" i="23"/>
  <c r="BB104" i="23"/>
  <c r="BC104" i="23"/>
  <c r="BD104" i="23"/>
  <c r="BE104" i="23"/>
  <c r="BF104" i="23"/>
  <c r="BG104" i="23"/>
  <c r="BH104" i="23"/>
  <c r="BI104" i="23"/>
  <c r="BJ104" i="23"/>
  <c r="BK104" i="23"/>
  <c r="BL104" i="23"/>
  <c r="BM104" i="23"/>
  <c r="BN104" i="23"/>
  <c r="BO104" i="23"/>
  <c r="BP104" i="23"/>
  <c r="BQ104" i="23"/>
  <c r="BR104" i="23"/>
  <c r="BS104" i="23"/>
  <c r="BT104" i="23"/>
  <c r="BU104" i="23"/>
  <c r="BV104" i="23"/>
  <c r="BW104" i="23"/>
  <c r="BX104" i="23"/>
  <c r="BY104" i="23"/>
  <c r="BZ104" i="23"/>
  <c r="CG104" i="23"/>
  <c r="CH104" i="23"/>
  <c r="CI104" i="23"/>
  <c r="CJ104" i="23"/>
  <c r="CK104" i="23"/>
  <c r="CL104" i="23"/>
  <c r="CM104" i="23"/>
  <c r="B105" i="23"/>
  <c r="D105" i="23"/>
  <c r="E105" i="23"/>
  <c r="G105" i="23"/>
  <c r="H105" i="23"/>
  <c r="I105" i="23"/>
  <c r="J105" i="23"/>
  <c r="K105" i="23"/>
  <c r="L105" i="23"/>
  <c r="M105" i="23"/>
  <c r="N105" i="23"/>
  <c r="O105" i="23"/>
  <c r="P105" i="23"/>
  <c r="Q105" i="23"/>
  <c r="R105" i="23"/>
  <c r="S105" i="23"/>
  <c r="T105" i="23"/>
  <c r="U105" i="23"/>
  <c r="V105" i="23"/>
  <c r="W105" i="23"/>
  <c r="Y105" i="23"/>
  <c r="Z105" i="23"/>
  <c r="AA105" i="23"/>
  <c r="AB105" i="23"/>
  <c r="AC105" i="23"/>
  <c r="AD105" i="23"/>
  <c r="AE105" i="23"/>
  <c r="AF105" i="23"/>
  <c r="AG105" i="23"/>
  <c r="AH105" i="23"/>
  <c r="AI105" i="23"/>
  <c r="AJ105" i="23"/>
  <c r="AK105" i="23"/>
  <c r="AL105" i="23"/>
  <c r="AM105" i="23"/>
  <c r="AN105" i="23"/>
  <c r="AO105" i="23"/>
  <c r="AP105" i="23"/>
  <c r="AQ105" i="23"/>
  <c r="AR105" i="23"/>
  <c r="AS105" i="23"/>
  <c r="AT105" i="23"/>
  <c r="AU105" i="23"/>
  <c r="AV105" i="23"/>
  <c r="AW105" i="23"/>
  <c r="AX105" i="23"/>
  <c r="AY105" i="23"/>
  <c r="AZ105" i="23"/>
  <c r="BA105" i="23"/>
  <c r="BB105" i="23"/>
  <c r="BC105" i="23"/>
  <c r="BD105" i="23"/>
  <c r="BE105" i="23"/>
  <c r="BF105" i="23"/>
  <c r="BG105" i="23"/>
  <c r="BH105" i="23"/>
  <c r="BI105" i="23"/>
  <c r="BJ105" i="23"/>
  <c r="BK105" i="23"/>
  <c r="BL105" i="23"/>
  <c r="BM105" i="23"/>
  <c r="BN105" i="23"/>
  <c r="BO105" i="23"/>
  <c r="BP105" i="23"/>
  <c r="BQ105" i="23"/>
  <c r="BR105" i="23"/>
  <c r="BS105" i="23"/>
  <c r="BT105" i="23"/>
  <c r="BU105" i="23"/>
  <c r="BV105" i="23"/>
  <c r="BW105" i="23"/>
  <c r="BX105" i="23"/>
  <c r="BY105" i="23"/>
  <c r="BZ105" i="23"/>
  <c r="CG105" i="23"/>
  <c r="CH105" i="23"/>
  <c r="CI105" i="23"/>
  <c r="CJ105" i="23"/>
  <c r="CK105" i="23"/>
  <c r="CL105" i="23"/>
  <c r="CM105" i="23"/>
  <c r="B106" i="23"/>
  <c r="D106" i="23"/>
  <c r="E106" i="23"/>
  <c r="G106" i="23"/>
  <c r="H106" i="23"/>
  <c r="I106" i="23"/>
  <c r="J106" i="23"/>
  <c r="K106" i="23"/>
  <c r="L106" i="23"/>
  <c r="M106" i="23"/>
  <c r="N106" i="23"/>
  <c r="O106" i="23"/>
  <c r="P106" i="23"/>
  <c r="Q106" i="23"/>
  <c r="R106" i="23"/>
  <c r="S106" i="23"/>
  <c r="T106" i="23"/>
  <c r="U106" i="23"/>
  <c r="V106" i="23"/>
  <c r="W106" i="23"/>
  <c r="Y106" i="23"/>
  <c r="Z106" i="23"/>
  <c r="AA106" i="23"/>
  <c r="AB106" i="23"/>
  <c r="AC106" i="23"/>
  <c r="AD106" i="23"/>
  <c r="AE106" i="23"/>
  <c r="AF106" i="23"/>
  <c r="AG106" i="23"/>
  <c r="AH106" i="23"/>
  <c r="AI106" i="23"/>
  <c r="AJ106" i="23"/>
  <c r="AK106" i="23"/>
  <c r="AL106" i="23"/>
  <c r="AM106" i="23"/>
  <c r="AN106" i="23"/>
  <c r="AO106" i="23"/>
  <c r="AP106" i="23"/>
  <c r="AQ106" i="23"/>
  <c r="AR106" i="23"/>
  <c r="AS106" i="23"/>
  <c r="AT106" i="23"/>
  <c r="AU106" i="23"/>
  <c r="AV106" i="23"/>
  <c r="AW106" i="23"/>
  <c r="AX106" i="23"/>
  <c r="AY106" i="23"/>
  <c r="AZ106" i="23"/>
  <c r="BA106" i="23"/>
  <c r="BB106" i="23"/>
  <c r="BC106" i="23"/>
  <c r="BD106" i="23"/>
  <c r="BE106" i="23"/>
  <c r="BF106" i="23"/>
  <c r="BG106" i="23"/>
  <c r="BH106" i="23"/>
  <c r="BI106" i="23"/>
  <c r="BJ106" i="23"/>
  <c r="BK106" i="23"/>
  <c r="BL106" i="23"/>
  <c r="BM106" i="23"/>
  <c r="BN106" i="23"/>
  <c r="BO106" i="23"/>
  <c r="BP106" i="23"/>
  <c r="BQ106" i="23"/>
  <c r="BR106" i="23"/>
  <c r="BS106" i="23"/>
  <c r="BT106" i="23"/>
  <c r="BU106" i="23"/>
  <c r="BV106" i="23"/>
  <c r="BW106" i="23"/>
  <c r="BX106" i="23"/>
  <c r="BY106" i="23"/>
  <c r="BZ106" i="23"/>
  <c r="CG106" i="23"/>
  <c r="CH106" i="23"/>
  <c r="CI106" i="23"/>
  <c r="CJ106" i="23"/>
  <c r="CK106" i="23"/>
  <c r="CL106" i="23"/>
  <c r="CM106" i="23"/>
  <c r="B107" i="23"/>
  <c r="D107" i="23"/>
  <c r="E107" i="23"/>
  <c r="G107" i="23"/>
  <c r="H107" i="23"/>
  <c r="I107" i="23"/>
  <c r="J107" i="23"/>
  <c r="K107" i="23"/>
  <c r="L107" i="23"/>
  <c r="M107" i="23"/>
  <c r="N107" i="23"/>
  <c r="O107" i="23"/>
  <c r="P107" i="23"/>
  <c r="Q107" i="23"/>
  <c r="R107" i="23"/>
  <c r="S107" i="23"/>
  <c r="T107" i="23"/>
  <c r="U107" i="23"/>
  <c r="V107" i="23"/>
  <c r="W107" i="23"/>
  <c r="Y107" i="23"/>
  <c r="Z107" i="23"/>
  <c r="AA107" i="23"/>
  <c r="AB107" i="23"/>
  <c r="AC107" i="23"/>
  <c r="AD107" i="23"/>
  <c r="AE107" i="23"/>
  <c r="AF107" i="23"/>
  <c r="AG107" i="23"/>
  <c r="AH107" i="23"/>
  <c r="AI107" i="23"/>
  <c r="AJ107" i="23"/>
  <c r="AK107" i="23"/>
  <c r="AL107" i="23"/>
  <c r="AM107" i="23"/>
  <c r="AN107" i="23"/>
  <c r="AO107" i="23"/>
  <c r="AP107" i="23"/>
  <c r="AQ107" i="23"/>
  <c r="AR107" i="23"/>
  <c r="AS107" i="23"/>
  <c r="AT107" i="23"/>
  <c r="AU107" i="23"/>
  <c r="AV107" i="23"/>
  <c r="AW107" i="23"/>
  <c r="AX107" i="23"/>
  <c r="AY107" i="23"/>
  <c r="AZ107" i="23"/>
  <c r="BA107" i="23"/>
  <c r="BB107" i="23"/>
  <c r="BC107" i="23"/>
  <c r="BD107" i="23"/>
  <c r="BE107" i="23"/>
  <c r="BF107" i="23"/>
  <c r="BG107" i="23"/>
  <c r="BH107" i="23"/>
  <c r="BI107" i="23"/>
  <c r="BJ107" i="23"/>
  <c r="BK107" i="23"/>
  <c r="BL107" i="23"/>
  <c r="BM107" i="23"/>
  <c r="BN107" i="23"/>
  <c r="BO107" i="23"/>
  <c r="BP107" i="23"/>
  <c r="BQ107" i="23"/>
  <c r="BR107" i="23"/>
  <c r="BS107" i="23"/>
  <c r="BT107" i="23"/>
  <c r="BU107" i="23"/>
  <c r="BV107" i="23"/>
  <c r="BW107" i="23"/>
  <c r="BX107" i="23"/>
  <c r="BY107" i="23"/>
  <c r="BZ107" i="23"/>
  <c r="CG107" i="23"/>
  <c r="CH107" i="23"/>
  <c r="CI107" i="23"/>
  <c r="CJ107" i="23"/>
  <c r="CK107" i="23"/>
  <c r="CL107" i="23"/>
  <c r="CM107" i="23"/>
  <c r="B108" i="23"/>
  <c r="D108" i="23"/>
  <c r="E108" i="23"/>
  <c r="G108" i="23"/>
  <c r="H108" i="23"/>
  <c r="I108" i="23"/>
  <c r="J108" i="23"/>
  <c r="K108" i="23"/>
  <c r="L108" i="23"/>
  <c r="M108" i="23"/>
  <c r="N108" i="23"/>
  <c r="O108" i="23"/>
  <c r="P108" i="23"/>
  <c r="Q108" i="23"/>
  <c r="R108" i="23"/>
  <c r="S108" i="23"/>
  <c r="T108" i="23"/>
  <c r="U108" i="23"/>
  <c r="V108" i="23"/>
  <c r="W108" i="23"/>
  <c r="Y108" i="23"/>
  <c r="Z108" i="23"/>
  <c r="AA108" i="23"/>
  <c r="AB108" i="23"/>
  <c r="AC108" i="23"/>
  <c r="AD108" i="23"/>
  <c r="AE108" i="23"/>
  <c r="AF108" i="23"/>
  <c r="AG108" i="23"/>
  <c r="AH108" i="23"/>
  <c r="AI108" i="23"/>
  <c r="AJ108" i="23"/>
  <c r="AK108" i="23"/>
  <c r="AL108" i="23"/>
  <c r="AM108" i="23"/>
  <c r="AN108" i="23"/>
  <c r="AO108" i="23"/>
  <c r="AP108" i="23"/>
  <c r="AQ108" i="23"/>
  <c r="AR108" i="23"/>
  <c r="AS108" i="23"/>
  <c r="AT108" i="23"/>
  <c r="AU108" i="23"/>
  <c r="AV108" i="23"/>
  <c r="AW108" i="23"/>
  <c r="AX108" i="23"/>
  <c r="AY108" i="23"/>
  <c r="AZ108" i="23"/>
  <c r="BA108" i="23"/>
  <c r="BB108" i="23"/>
  <c r="BC108" i="23"/>
  <c r="BD108" i="23"/>
  <c r="BE108" i="23"/>
  <c r="BF108" i="23"/>
  <c r="BG108" i="23"/>
  <c r="BH108" i="23"/>
  <c r="BI108" i="23"/>
  <c r="BJ108" i="23"/>
  <c r="BK108" i="23"/>
  <c r="BL108" i="23"/>
  <c r="BM108" i="23"/>
  <c r="BN108" i="23"/>
  <c r="BO108" i="23"/>
  <c r="BP108" i="23"/>
  <c r="BQ108" i="23"/>
  <c r="BR108" i="23"/>
  <c r="BS108" i="23"/>
  <c r="BT108" i="23"/>
  <c r="BU108" i="23"/>
  <c r="BV108" i="23"/>
  <c r="BW108" i="23"/>
  <c r="BX108" i="23"/>
  <c r="BY108" i="23"/>
  <c r="BZ108" i="23"/>
  <c r="CG108" i="23"/>
  <c r="CH108" i="23"/>
  <c r="CI108" i="23"/>
  <c r="CJ108" i="23"/>
  <c r="CK108" i="23"/>
  <c r="CL108" i="23"/>
  <c r="CM108" i="23"/>
  <c r="B109" i="23"/>
  <c r="D109" i="23"/>
  <c r="E109" i="23"/>
  <c r="G109" i="23"/>
  <c r="H109" i="23"/>
  <c r="I109" i="23"/>
  <c r="J109" i="23"/>
  <c r="K109" i="23"/>
  <c r="L109" i="23"/>
  <c r="M109" i="23"/>
  <c r="N109" i="23"/>
  <c r="O109" i="23"/>
  <c r="P109" i="23"/>
  <c r="Q109" i="23"/>
  <c r="R109" i="23"/>
  <c r="S109" i="23"/>
  <c r="T109" i="23"/>
  <c r="U109" i="23"/>
  <c r="V109" i="23"/>
  <c r="W109" i="23"/>
  <c r="Y109" i="23"/>
  <c r="Z109" i="23"/>
  <c r="AA109" i="23"/>
  <c r="AB109" i="23"/>
  <c r="AC109" i="23"/>
  <c r="AD109" i="23"/>
  <c r="AE109" i="23"/>
  <c r="AF109" i="23"/>
  <c r="AG109" i="23"/>
  <c r="AH109" i="23"/>
  <c r="AI109" i="23"/>
  <c r="AJ109" i="23"/>
  <c r="AK109" i="23"/>
  <c r="AL109" i="23"/>
  <c r="AM109" i="23"/>
  <c r="AN109" i="23"/>
  <c r="AO109" i="23"/>
  <c r="AP109" i="23"/>
  <c r="AQ109" i="23"/>
  <c r="AR109" i="23"/>
  <c r="AS109" i="23"/>
  <c r="AT109" i="23"/>
  <c r="AU109" i="23"/>
  <c r="AV109" i="23"/>
  <c r="AW109" i="23"/>
  <c r="AX109" i="23"/>
  <c r="AY109" i="23"/>
  <c r="AZ109" i="23"/>
  <c r="BA109" i="23"/>
  <c r="BB109" i="23"/>
  <c r="BC109" i="23"/>
  <c r="BD109" i="23"/>
  <c r="BE109" i="23"/>
  <c r="BF109" i="23"/>
  <c r="BG109" i="23"/>
  <c r="BH109" i="23"/>
  <c r="BI109" i="23"/>
  <c r="BJ109" i="23"/>
  <c r="BK109" i="23"/>
  <c r="BL109" i="23"/>
  <c r="BM109" i="23"/>
  <c r="BN109" i="23"/>
  <c r="BO109" i="23"/>
  <c r="BP109" i="23"/>
  <c r="BQ109" i="23"/>
  <c r="BR109" i="23"/>
  <c r="BS109" i="23"/>
  <c r="BT109" i="23"/>
  <c r="BU109" i="23"/>
  <c r="BV109" i="23"/>
  <c r="BW109" i="23"/>
  <c r="BX109" i="23"/>
  <c r="BY109" i="23"/>
  <c r="BZ109" i="23"/>
  <c r="CG109" i="23"/>
  <c r="CH109" i="23"/>
  <c r="CI109" i="23"/>
  <c r="CJ109" i="23"/>
  <c r="CK109" i="23"/>
  <c r="CL109" i="23"/>
  <c r="CM109" i="23"/>
  <c r="B110" i="23"/>
  <c r="D110" i="23"/>
  <c r="E110" i="23"/>
  <c r="G110" i="23"/>
  <c r="H110" i="23"/>
  <c r="I110" i="23"/>
  <c r="J110" i="23"/>
  <c r="K110" i="23"/>
  <c r="L110" i="23"/>
  <c r="M110" i="23"/>
  <c r="N110" i="23"/>
  <c r="O110" i="23"/>
  <c r="P110" i="23"/>
  <c r="Q110" i="23"/>
  <c r="R110" i="23"/>
  <c r="S110" i="23"/>
  <c r="T110" i="23"/>
  <c r="U110" i="23"/>
  <c r="V110" i="23"/>
  <c r="W110" i="23"/>
  <c r="Y110" i="23"/>
  <c r="Z110" i="23"/>
  <c r="AA110" i="23"/>
  <c r="AB110" i="23"/>
  <c r="AC110" i="23"/>
  <c r="AD110" i="23"/>
  <c r="AE110" i="23"/>
  <c r="AF110" i="23"/>
  <c r="AG110" i="23"/>
  <c r="AH110" i="23"/>
  <c r="AI110" i="23"/>
  <c r="AJ110" i="23"/>
  <c r="AK110" i="23"/>
  <c r="AL110" i="23"/>
  <c r="AM110" i="23"/>
  <c r="AN110" i="23"/>
  <c r="AO110" i="23"/>
  <c r="AP110" i="23"/>
  <c r="AQ110" i="23"/>
  <c r="AR110" i="23"/>
  <c r="AS110" i="23"/>
  <c r="AT110" i="23"/>
  <c r="AU110" i="23"/>
  <c r="AV110" i="23"/>
  <c r="AW110" i="23"/>
  <c r="AX110" i="23"/>
  <c r="AY110" i="23"/>
  <c r="AZ110" i="23"/>
  <c r="BA110" i="23"/>
  <c r="BB110" i="23"/>
  <c r="BC110" i="23"/>
  <c r="BD110" i="23"/>
  <c r="BE110" i="23"/>
  <c r="BF110" i="23"/>
  <c r="BG110" i="23"/>
  <c r="BH110" i="23"/>
  <c r="BI110" i="23"/>
  <c r="BJ110" i="23"/>
  <c r="BK110" i="23"/>
  <c r="BL110" i="23"/>
  <c r="BM110" i="23"/>
  <c r="BN110" i="23"/>
  <c r="BO110" i="23"/>
  <c r="BP110" i="23"/>
  <c r="BQ110" i="23"/>
  <c r="BR110" i="23"/>
  <c r="BS110" i="23"/>
  <c r="BT110" i="23"/>
  <c r="BU110" i="23"/>
  <c r="BV110" i="23"/>
  <c r="BW110" i="23"/>
  <c r="BX110" i="23"/>
  <c r="BY110" i="23"/>
  <c r="BZ110" i="23"/>
  <c r="CG110" i="23"/>
  <c r="CH110" i="23"/>
  <c r="CI110" i="23"/>
  <c r="CJ110" i="23"/>
  <c r="CK110" i="23"/>
  <c r="CL110" i="23"/>
  <c r="CM110" i="23"/>
  <c r="B111" i="23"/>
  <c r="D111" i="23"/>
  <c r="E111" i="23"/>
  <c r="G111" i="23"/>
  <c r="H111" i="23"/>
  <c r="I111" i="23"/>
  <c r="J111" i="23"/>
  <c r="K111" i="23"/>
  <c r="L111" i="23"/>
  <c r="M111" i="23"/>
  <c r="N111" i="23"/>
  <c r="O111" i="23"/>
  <c r="P111" i="23"/>
  <c r="Q111" i="23"/>
  <c r="R111" i="23"/>
  <c r="S111" i="23"/>
  <c r="T111" i="23"/>
  <c r="U111" i="23"/>
  <c r="V111" i="23"/>
  <c r="W111" i="23"/>
  <c r="Y111" i="23"/>
  <c r="Z111" i="23"/>
  <c r="AA111" i="23"/>
  <c r="AB111" i="23"/>
  <c r="AC111" i="23"/>
  <c r="AD111" i="23"/>
  <c r="AE111" i="23"/>
  <c r="AF111" i="23"/>
  <c r="AG111" i="23"/>
  <c r="AH111" i="23"/>
  <c r="AI111" i="23"/>
  <c r="AJ111" i="23"/>
  <c r="AK111" i="23"/>
  <c r="AL111" i="23"/>
  <c r="AM111" i="23"/>
  <c r="AN111" i="23"/>
  <c r="AO111" i="23"/>
  <c r="AP111" i="23"/>
  <c r="AQ111" i="23"/>
  <c r="AR111" i="23"/>
  <c r="AS111" i="23"/>
  <c r="AT111" i="23"/>
  <c r="AU111" i="23"/>
  <c r="AV111" i="23"/>
  <c r="AW111" i="23"/>
  <c r="AX111" i="23"/>
  <c r="AY111" i="23"/>
  <c r="AZ111" i="23"/>
  <c r="BA111" i="23"/>
  <c r="BB111" i="23"/>
  <c r="BC111" i="23"/>
  <c r="BD111" i="23"/>
  <c r="BE111" i="23"/>
  <c r="BF111" i="23"/>
  <c r="BG111" i="23"/>
  <c r="BH111" i="23"/>
  <c r="BI111" i="23"/>
  <c r="BJ111" i="23"/>
  <c r="BK111" i="23"/>
  <c r="BL111" i="23"/>
  <c r="BM111" i="23"/>
  <c r="BN111" i="23"/>
  <c r="BO111" i="23"/>
  <c r="BP111" i="23"/>
  <c r="BQ111" i="23"/>
  <c r="BR111" i="23"/>
  <c r="BS111" i="23"/>
  <c r="BT111" i="23"/>
  <c r="BU111" i="23"/>
  <c r="BV111" i="23"/>
  <c r="BW111" i="23"/>
  <c r="BX111" i="23"/>
  <c r="BY111" i="23"/>
  <c r="BZ111" i="23"/>
  <c r="CG111" i="23"/>
  <c r="CH111" i="23"/>
  <c r="CI111" i="23"/>
  <c r="CJ111" i="23"/>
  <c r="CK111" i="23"/>
  <c r="CL111" i="23"/>
  <c r="CM111" i="23"/>
  <c r="B112" i="23"/>
  <c r="D112" i="23"/>
  <c r="E112" i="23"/>
  <c r="G112" i="23"/>
  <c r="H112" i="23"/>
  <c r="I112" i="23"/>
  <c r="J112" i="23"/>
  <c r="K112" i="23"/>
  <c r="L112" i="23"/>
  <c r="M112" i="23"/>
  <c r="N112" i="23"/>
  <c r="O112" i="23"/>
  <c r="P112" i="23"/>
  <c r="Q112" i="23"/>
  <c r="R112" i="23"/>
  <c r="S112" i="23"/>
  <c r="T112" i="23"/>
  <c r="U112" i="23"/>
  <c r="V112" i="23"/>
  <c r="W112" i="23"/>
  <c r="Y112" i="23"/>
  <c r="Z112" i="23"/>
  <c r="AA112" i="23"/>
  <c r="AB112" i="23"/>
  <c r="AC112" i="23"/>
  <c r="AD112" i="23"/>
  <c r="AE112" i="23"/>
  <c r="AF112" i="23"/>
  <c r="AG112" i="23"/>
  <c r="AH112" i="23"/>
  <c r="AI112" i="23"/>
  <c r="AJ112" i="23"/>
  <c r="AK112" i="23"/>
  <c r="AL112" i="23"/>
  <c r="AM112" i="23"/>
  <c r="AN112" i="23"/>
  <c r="AO112" i="23"/>
  <c r="AP112" i="23"/>
  <c r="AQ112" i="23"/>
  <c r="AR112" i="23"/>
  <c r="AS112" i="23"/>
  <c r="AT112" i="23"/>
  <c r="AU112" i="23"/>
  <c r="AV112" i="23"/>
  <c r="AW112" i="23"/>
  <c r="AX112" i="23"/>
  <c r="AY112" i="23"/>
  <c r="AZ112" i="23"/>
  <c r="BA112" i="23"/>
  <c r="BB112" i="23"/>
  <c r="BC112" i="23"/>
  <c r="BD112" i="23"/>
  <c r="BE112" i="23"/>
  <c r="BF112" i="23"/>
  <c r="BG112" i="23"/>
  <c r="BH112" i="23"/>
  <c r="BI112" i="23"/>
  <c r="BJ112" i="23"/>
  <c r="BK112" i="23"/>
  <c r="BL112" i="23"/>
  <c r="BM112" i="23"/>
  <c r="BN112" i="23"/>
  <c r="BO112" i="23"/>
  <c r="BP112" i="23"/>
  <c r="BQ112" i="23"/>
  <c r="BR112" i="23"/>
  <c r="BS112" i="23"/>
  <c r="BT112" i="23"/>
  <c r="BU112" i="23"/>
  <c r="BV112" i="23"/>
  <c r="BW112" i="23"/>
  <c r="BX112" i="23"/>
  <c r="BY112" i="23"/>
  <c r="BZ112" i="23"/>
  <c r="CG112" i="23"/>
  <c r="CH112" i="23"/>
  <c r="CI112" i="23"/>
  <c r="CJ112" i="23"/>
  <c r="CK112" i="23"/>
  <c r="CL112" i="23"/>
  <c r="CM112" i="23"/>
  <c r="B113" i="23"/>
  <c r="D113" i="23"/>
  <c r="E113" i="23"/>
  <c r="G113" i="23"/>
  <c r="H113" i="23"/>
  <c r="I113" i="23"/>
  <c r="J113" i="23"/>
  <c r="K113" i="23"/>
  <c r="L113" i="23"/>
  <c r="M113" i="23"/>
  <c r="N113" i="23"/>
  <c r="O113" i="23"/>
  <c r="P113" i="23"/>
  <c r="Q113" i="23"/>
  <c r="R113" i="23"/>
  <c r="S113" i="23"/>
  <c r="T113" i="23"/>
  <c r="U113" i="23"/>
  <c r="V113" i="23"/>
  <c r="W113" i="23"/>
  <c r="Y113" i="23"/>
  <c r="Z113" i="23"/>
  <c r="AA113" i="23"/>
  <c r="AB113" i="23"/>
  <c r="AC113" i="23"/>
  <c r="AD113" i="23"/>
  <c r="AE113" i="23"/>
  <c r="AF113" i="23"/>
  <c r="AG113" i="23"/>
  <c r="AH113" i="23"/>
  <c r="AI113" i="23"/>
  <c r="AJ113" i="23"/>
  <c r="AK113" i="23"/>
  <c r="AL113" i="23"/>
  <c r="AM113" i="23"/>
  <c r="AN113" i="23"/>
  <c r="AO113" i="23"/>
  <c r="AP113" i="23"/>
  <c r="AQ113" i="23"/>
  <c r="AR113" i="23"/>
  <c r="AS113" i="23"/>
  <c r="AT113" i="23"/>
  <c r="AU113" i="23"/>
  <c r="AV113" i="23"/>
  <c r="AW113" i="23"/>
  <c r="AX113" i="23"/>
  <c r="AY113" i="23"/>
  <c r="AZ113" i="23"/>
  <c r="BA113" i="23"/>
  <c r="BB113" i="23"/>
  <c r="BC113" i="23"/>
  <c r="BD113" i="23"/>
  <c r="BE113" i="23"/>
  <c r="BF113" i="23"/>
  <c r="BG113" i="23"/>
  <c r="BH113" i="23"/>
  <c r="BI113" i="23"/>
  <c r="BJ113" i="23"/>
  <c r="BK113" i="23"/>
  <c r="BL113" i="23"/>
  <c r="BM113" i="23"/>
  <c r="BN113" i="23"/>
  <c r="BO113" i="23"/>
  <c r="BP113" i="23"/>
  <c r="BQ113" i="23"/>
  <c r="BR113" i="23"/>
  <c r="BS113" i="23"/>
  <c r="BT113" i="23"/>
  <c r="BU113" i="23"/>
  <c r="BV113" i="23"/>
  <c r="BW113" i="23"/>
  <c r="BX113" i="23"/>
  <c r="BY113" i="23"/>
  <c r="BZ113" i="23"/>
  <c r="CG113" i="23"/>
  <c r="CH113" i="23"/>
  <c r="CI113" i="23"/>
  <c r="CJ113" i="23"/>
  <c r="CK113" i="23"/>
  <c r="CL113" i="23"/>
  <c r="CM113" i="23"/>
  <c r="B114" i="23"/>
  <c r="D114" i="23"/>
  <c r="E114" i="23"/>
  <c r="G114" i="23"/>
  <c r="H114" i="23"/>
  <c r="I114" i="23"/>
  <c r="J114" i="23"/>
  <c r="K114" i="23"/>
  <c r="L114" i="23"/>
  <c r="M114" i="23"/>
  <c r="N114" i="23"/>
  <c r="O114" i="23"/>
  <c r="P114" i="23"/>
  <c r="Q114" i="23"/>
  <c r="R114" i="23"/>
  <c r="S114" i="23"/>
  <c r="T114" i="23"/>
  <c r="U114" i="23"/>
  <c r="V114" i="23"/>
  <c r="W114" i="23"/>
  <c r="Y114" i="23"/>
  <c r="Z114" i="23"/>
  <c r="AA114" i="23"/>
  <c r="AB114" i="23"/>
  <c r="AC114" i="23"/>
  <c r="AD114" i="23"/>
  <c r="AE114" i="23"/>
  <c r="AF114" i="23"/>
  <c r="AG114" i="23"/>
  <c r="AH114" i="23"/>
  <c r="AI114" i="23"/>
  <c r="AJ114" i="23"/>
  <c r="AK114" i="23"/>
  <c r="AL114" i="23"/>
  <c r="AM114" i="23"/>
  <c r="AN114" i="23"/>
  <c r="AO114" i="23"/>
  <c r="AP114" i="23"/>
  <c r="AQ114" i="23"/>
  <c r="AR114" i="23"/>
  <c r="AS114" i="23"/>
  <c r="AT114" i="23"/>
  <c r="AU114" i="23"/>
  <c r="AV114" i="23"/>
  <c r="AW114" i="23"/>
  <c r="AX114" i="23"/>
  <c r="AY114" i="23"/>
  <c r="AZ114" i="23"/>
  <c r="BA114" i="23"/>
  <c r="BB114" i="23"/>
  <c r="BC114" i="23"/>
  <c r="BD114" i="23"/>
  <c r="BE114" i="23"/>
  <c r="BF114" i="23"/>
  <c r="BG114" i="23"/>
  <c r="BH114" i="23"/>
  <c r="BI114" i="23"/>
  <c r="BJ114" i="23"/>
  <c r="BK114" i="23"/>
  <c r="BL114" i="23"/>
  <c r="BM114" i="23"/>
  <c r="BN114" i="23"/>
  <c r="BO114" i="23"/>
  <c r="BP114" i="23"/>
  <c r="BQ114" i="23"/>
  <c r="BR114" i="23"/>
  <c r="BS114" i="23"/>
  <c r="BT114" i="23"/>
  <c r="BU114" i="23"/>
  <c r="BV114" i="23"/>
  <c r="BW114" i="23"/>
  <c r="BX114" i="23"/>
  <c r="BY114" i="23"/>
  <c r="BZ114" i="23"/>
  <c r="CG114" i="23"/>
  <c r="CH114" i="23"/>
  <c r="CI114" i="23"/>
  <c r="CJ114" i="23"/>
  <c r="CK114" i="23"/>
  <c r="CL114" i="23"/>
  <c r="CM114" i="23"/>
  <c r="B115" i="23"/>
  <c r="D115" i="23"/>
  <c r="E115" i="23"/>
  <c r="G115" i="23"/>
  <c r="H115" i="23"/>
  <c r="I115" i="23"/>
  <c r="J115" i="23"/>
  <c r="K115" i="23"/>
  <c r="L115" i="23"/>
  <c r="M115" i="23"/>
  <c r="N115" i="23"/>
  <c r="O115" i="23"/>
  <c r="P115" i="23"/>
  <c r="Q115" i="23"/>
  <c r="R115" i="23"/>
  <c r="S115" i="23"/>
  <c r="T115" i="23"/>
  <c r="U115" i="23"/>
  <c r="V115" i="23"/>
  <c r="W115" i="23"/>
  <c r="Y115" i="23"/>
  <c r="Z115" i="23"/>
  <c r="AA115" i="23"/>
  <c r="AB115" i="23"/>
  <c r="AC115" i="23"/>
  <c r="AD115" i="23"/>
  <c r="AE115" i="23"/>
  <c r="AF115" i="23"/>
  <c r="AG115" i="23"/>
  <c r="AH115" i="23"/>
  <c r="AI115" i="23"/>
  <c r="AJ115" i="23"/>
  <c r="AK115" i="23"/>
  <c r="AL115" i="23"/>
  <c r="AM115" i="23"/>
  <c r="AN115" i="23"/>
  <c r="AO115" i="23"/>
  <c r="AP115" i="23"/>
  <c r="AQ115" i="23"/>
  <c r="AR115" i="23"/>
  <c r="AS115" i="23"/>
  <c r="AT115" i="23"/>
  <c r="AU115" i="23"/>
  <c r="AV115" i="23"/>
  <c r="AW115" i="23"/>
  <c r="AX115" i="23"/>
  <c r="AY115" i="23"/>
  <c r="AZ115" i="23"/>
  <c r="BA115" i="23"/>
  <c r="BB115" i="23"/>
  <c r="BC115" i="23"/>
  <c r="BD115" i="23"/>
  <c r="BE115" i="23"/>
  <c r="BF115" i="23"/>
  <c r="BG115" i="23"/>
  <c r="BH115" i="23"/>
  <c r="BI115" i="23"/>
  <c r="BJ115" i="23"/>
  <c r="BK115" i="23"/>
  <c r="BL115" i="23"/>
  <c r="BM115" i="23"/>
  <c r="BN115" i="23"/>
  <c r="BO115" i="23"/>
  <c r="BP115" i="23"/>
  <c r="BQ115" i="23"/>
  <c r="BR115" i="23"/>
  <c r="BS115" i="23"/>
  <c r="BT115" i="23"/>
  <c r="BU115" i="23"/>
  <c r="BV115" i="23"/>
  <c r="BW115" i="23"/>
  <c r="BX115" i="23"/>
  <c r="BY115" i="23"/>
  <c r="BZ115" i="23"/>
  <c r="CG115" i="23"/>
  <c r="CH115" i="23"/>
  <c r="CI115" i="23"/>
  <c r="CJ115" i="23"/>
  <c r="CK115" i="23"/>
  <c r="CL115" i="23"/>
  <c r="CM115" i="23"/>
  <c r="B116" i="23"/>
  <c r="D116" i="23"/>
  <c r="E116" i="23"/>
  <c r="G116" i="23"/>
  <c r="H116" i="23"/>
  <c r="I116" i="23"/>
  <c r="J116" i="23"/>
  <c r="K116" i="23"/>
  <c r="L116" i="23"/>
  <c r="M116" i="23"/>
  <c r="N116" i="23"/>
  <c r="O116" i="23"/>
  <c r="P116" i="23"/>
  <c r="Q116" i="23"/>
  <c r="R116" i="23"/>
  <c r="S116" i="23"/>
  <c r="T116" i="23"/>
  <c r="U116" i="23"/>
  <c r="V116" i="23"/>
  <c r="W116" i="23"/>
  <c r="Y116" i="23"/>
  <c r="Z116" i="23"/>
  <c r="AA116" i="23"/>
  <c r="AB116" i="23"/>
  <c r="AC116" i="23"/>
  <c r="AD116" i="23"/>
  <c r="AE116" i="23"/>
  <c r="AF116" i="23"/>
  <c r="AG116" i="23"/>
  <c r="AH116" i="23"/>
  <c r="AI116" i="23"/>
  <c r="AJ116" i="23"/>
  <c r="AK116" i="23"/>
  <c r="AL116" i="23"/>
  <c r="AM116" i="23"/>
  <c r="AN116" i="23"/>
  <c r="AO116" i="23"/>
  <c r="AP116" i="23"/>
  <c r="AQ116" i="23"/>
  <c r="AR116" i="23"/>
  <c r="AS116" i="23"/>
  <c r="AT116" i="23"/>
  <c r="AU116" i="23"/>
  <c r="AV116" i="23"/>
  <c r="AW116" i="23"/>
  <c r="AX116" i="23"/>
  <c r="AY116" i="23"/>
  <c r="AZ116" i="23"/>
  <c r="BA116" i="23"/>
  <c r="BB116" i="23"/>
  <c r="BC116" i="23"/>
  <c r="BD116" i="23"/>
  <c r="BE116" i="23"/>
  <c r="BF116" i="23"/>
  <c r="BG116" i="23"/>
  <c r="BH116" i="23"/>
  <c r="BI116" i="23"/>
  <c r="BJ116" i="23"/>
  <c r="BK116" i="23"/>
  <c r="BL116" i="23"/>
  <c r="BM116" i="23"/>
  <c r="BN116" i="23"/>
  <c r="BO116" i="23"/>
  <c r="BP116" i="23"/>
  <c r="BQ116" i="23"/>
  <c r="BR116" i="23"/>
  <c r="BS116" i="23"/>
  <c r="BT116" i="23"/>
  <c r="BU116" i="23"/>
  <c r="BV116" i="23"/>
  <c r="BW116" i="23"/>
  <c r="BX116" i="23"/>
  <c r="BY116" i="23"/>
  <c r="BZ116" i="23"/>
  <c r="CG116" i="23"/>
  <c r="CH116" i="23"/>
  <c r="CI116" i="23"/>
  <c r="CJ116" i="23"/>
  <c r="CK116" i="23"/>
  <c r="CL116" i="23"/>
  <c r="CM116" i="23"/>
  <c r="B117" i="23"/>
  <c r="D117" i="23"/>
  <c r="E117" i="23"/>
  <c r="G117" i="23"/>
  <c r="H117" i="23"/>
  <c r="I117" i="23"/>
  <c r="J117" i="23"/>
  <c r="K117" i="23"/>
  <c r="L117" i="23"/>
  <c r="M117" i="23"/>
  <c r="N117" i="23"/>
  <c r="O117" i="23"/>
  <c r="P117" i="23"/>
  <c r="Q117" i="23"/>
  <c r="R117" i="23"/>
  <c r="S117" i="23"/>
  <c r="T117" i="23"/>
  <c r="U117" i="23"/>
  <c r="V117" i="23"/>
  <c r="W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F117" i="23"/>
  <c r="BG117" i="23"/>
  <c r="BH117" i="23"/>
  <c r="BI117" i="23"/>
  <c r="BJ117" i="23"/>
  <c r="BK117" i="23"/>
  <c r="BL117" i="23"/>
  <c r="BM117" i="23"/>
  <c r="BN117" i="23"/>
  <c r="BO117" i="23"/>
  <c r="BP117" i="23"/>
  <c r="BQ117" i="23"/>
  <c r="BR117" i="23"/>
  <c r="BS117" i="23"/>
  <c r="BT117" i="23"/>
  <c r="BU117" i="23"/>
  <c r="BV117" i="23"/>
  <c r="BW117" i="23"/>
  <c r="BX117" i="23"/>
  <c r="BY117" i="23"/>
  <c r="BZ117" i="23"/>
  <c r="CG117" i="23"/>
  <c r="CH117" i="23"/>
  <c r="CI117" i="23"/>
  <c r="CJ117" i="23"/>
  <c r="CK117" i="23"/>
  <c r="CL117" i="23"/>
  <c r="CM117" i="23"/>
  <c r="B118" i="23"/>
  <c r="D118" i="23"/>
  <c r="E118" i="23"/>
  <c r="G118" i="23"/>
  <c r="H118" i="23"/>
  <c r="I118" i="23"/>
  <c r="J118" i="23"/>
  <c r="K118" i="23"/>
  <c r="L118" i="23"/>
  <c r="M118" i="23"/>
  <c r="N118" i="23"/>
  <c r="O118" i="23"/>
  <c r="P118" i="23"/>
  <c r="Q118" i="23"/>
  <c r="R118" i="23"/>
  <c r="S118" i="23"/>
  <c r="T118" i="23"/>
  <c r="U118" i="23"/>
  <c r="V118" i="23"/>
  <c r="W118" i="23"/>
  <c r="Y118" i="23"/>
  <c r="Z118" i="23"/>
  <c r="AA118" i="23"/>
  <c r="AB118" i="23"/>
  <c r="AC118" i="23"/>
  <c r="AD118" i="23"/>
  <c r="AE118" i="23"/>
  <c r="AF118" i="23"/>
  <c r="AG118" i="23"/>
  <c r="AH118" i="23"/>
  <c r="AI118" i="23"/>
  <c r="AJ118" i="23"/>
  <c r="AK118" i="23"/>
  <c r="AL118" i="23"/>
  <c r="AM118" i="23"/>
  <c r="AN118" i="23"/>
  <c r="AO118" i="23"/>
  <c r="AP118" i="23"/>
  <c r="AQ118" i="23"/>
  <c r="AR118" i="23"/>
  <c r="AS118" i="23"/>
  <c r="AT118" i="23"/>
  <c r="AU118" i="23"/>
  <c r="AV118" i="23"/>
  <c r="AW118" i="23"/>
  <c r="AX118" i="23"/>
  <c r="AY118" i="23"/>
  <c r="AZ118" i="23"/>
  <c r="BA118" i="23"/>
  <c r="BB118" i="23"/>
  <c r="BC118" i="23"/>
  <c r="BD118" i="23"/>
  <c r="BE118" i="23"/>
  <c r="BF118" i="23"/>
  <c r="BG118" i="23"/>
  <c r="BH118" i="23"/>
  <c r="BI118" i="23"/>
  <c r="BJ118" i="23"/>
  <c r="BK118" i="23"/>
  <c r="BL118" i="23"/>
  <c r="BM118" i="23"/>
  <c r="BN118" i="23"/>
  <c r="BO118" i="23"/>
  <c r="BP118" i="23"/>
  <c r="BQ118" i="23"/>
  <c r="BR118" i="23"/>
  <c r="BS118" i="23"/>
  <c r="BT118" i="23"/>
  <c r="BU118" i="23"/>
  <c r="BV118" i="23"/>
  <c r="BW118" i="23"/>
  <c r="BX118" i="23"/>
  <c r="BY118" i="23"/>
  <c r="BZ118" i="23"/>
  <c r="CG118" i="23"/>
  <c r="CH118" i="23"/>
  <c r="CI118" i="23"/>
  <c r="CJ118" i="23"/>
  <c r="CK118" i="23"/>
  <c r="CL118" i="23"/>
  <c r="CM118" i="23"/>
  <c r="B119" i="23"/>
  <c r="D119" i="23"/>
  <c r="E119" i="23"/>
  <c r="G119" i="23"/>
  <c r="H119" i="23"/>
  <c r="I119" i="23"/>
  <c r="J119" i="23"/>
  <c r="K119" i="23"/>
  <c r="L119" i="23"/>
  <c r="M119" i="23"/>
  <c r="N119" i="23"/>
  <c r="O119" i="23"/>
  <c r="P119" i="23"/>
  <c r="Q119" i="23"/>
  <c r="R119" i="23"/>
  <c r="S119" i="23"/>
  <c r="T119" i="23"/>
  <c r="U119" i="23"/>
  <c r="V119" i="23"/>
  <c r="W119" i="23"/>
  <c r="Y119" i="23"/>
  <c r="Z119" i="23"/>
  <c r="AA119" i="23"/>
  <c r="AB119" i="23"/>
  <c r="AC119" i="23"/>
  <c r="AD119" i="23"/>
  <c r="AE119" i="23"/>
  <c r="AF119" i="23"/>
  <c r="AG119" i="23"/>
  <c r="AH119" i="23"/>
  <c r="AI119" i="23"/>
  <c r="AJ119" i="23"/>
  <c r="AK119" i="23"/>
  <c r="AL119" i="23"/>
  <c r="AM119" i="23"/>
  <c r="AN119" i="23"/>
  <c r="AO119" i="23"/>
  <c r="AP119" i="23"/>
  <c r="AQ119" i="23"/>
  <c r="AR119" i="23"/>
  <c r="AS119" i="23"/>
  <c r="AT119" i="23"/>
  <c r="AU119" i="23"/>
  <c r="AV119" i="23"/>
  <c r="AW119" i="23"/>
  <c r="AX119" i="23"/>
  <c r="AY119" i="23"/>
  <c r="AZ119" i="23"/>
  <c r="BA119" i="23"/>
  <c r="BB119" i="23"/>
  <c r="BC119" i="23"/>
  <c r="BD119" i="23"/>
  <c r="BE119" i="23"/>
  <c r="BF119" i="23"/>
  <c r="BG119" i="23"/>
  <c r="BH119" i="23"/>
  <c r="BI119" i="23"/>
  <c r="BJ119" i="23"/>
  <c r="BK119" i="23"/>
  <c r="BL119" i="23"/>
  <c r="BM119" i="23"/>
  <c r="BN119" i="23"/>
  <c r="BO119" i="23"/>
  <c r="BP119" i="23"/>
  <c r="BQ119" i="23"/>
  <c r="BR119" i="23"/>
  <c r="BS119" i="23"/>
  <c r="BT119" i="23"/>
  <c r="BU119" i="23"/>
  <c r="BV119" i="23"/>
  <c r="BW119" i="23"/>
  <c r="BX119" i="23"/>
  <c r="BY119" i="23"/>
  <c r="BZ119" i="23"/>
  <c r="CG119" i="23"/>
  <c r="CH119" i="23"/>
  <c r="CI119" i="23"/>
  <c r="CJ119" i="23"/>
  <c r="CK119" i="23"/>
  <c r="CL119" i="23"/>
  <c r="CM119" i="23"/>
  <c r="B120" i="23"/>
  <c r="D120" i="23"/>
  <c r="E120" i="23"/>
  <c r="G120" i="23"/>
  <c r="H120" i="23"/>
  <c r="I120" i="23"/>
  <c r="J120" i="23"/>
  <c r="K120" i="23"/>
  <c r="L120" i="23"/>
  <c r="M120" i="23"/>
  <c r="N120" i="23"/>
  <c r="O120" i="23"/>
  <c r="P120" i="23"/>
  <c r="Q120" i="23"/>
  <c r="R120" i="23"/>
  <c r="S120" i="23"/>
  <c r="T120" i="23"/>
  <c r="U120" i="23"/>
  <c r="V120" i="23"/>
  <c r="W120" i="23"/>
  <c r="Y120" i="23"/>
  <c r="Z120" i="23"/>
  <c r="AA120" i="23"/>
  <c r="AB120" i="23"/>
  <c r="AC120" i="23"/>
  <c r="AD120" i="23"/>
  <c r="AE120" i="23"/>
  <c r="AF120" i="23"/>
  <c r="AG120" i="23"/>
  <c r="AH120" i="23"/>
  <c r="AI120" i="23"/>
  <c r="AJ120" i="23"/>
  <c r="AK120" i="23"/>
  <c r="AL120" i="23"/>
  <c r="AM120" i="23"/>
  <c r="AN120" i="23"/>
  <c r="AO120" i="23"/>
  <c r="AP120" i="23"/>
  <c r="AQ120" i="23"/>
  <c r="AR120" i="23"/>
  <c r="AS120" i="23"/>
  <c r="AT120" i="23"/>
  <c r="AU120" i="23"/>
  <c r="AV120" i="23"/>
  <c r="AW120" i="23"/>
  <c r="AX120" i="23"/>
  <c r="AY120" i="23"/>
  <c r="AZ120" i="23"/>
  <c r="BA120" i="23"/>
  <c r="BB120" i="23"/>
  <c r="BC120" i="23"/>
  <c r="BD120" i="23"/>
  <c r="BE120" i="23"/>
  <c r="BF120" i="23"/>
  <c r="BG120" i="23"/>
  <c r="BH120" i="23"/>
  <c r="BI120" i="23"/>
  <c r="BJ120" i="23"/>
  <c r="BK120" i="23"/>
  <c r="BL120" i="23"/>
  <c r="BM120" i="23"/>
  <c r="BN120" i="23"/>
  <c r="BO120" i="23"/>
  <c r="BP120" i="23"/>
  <c r="BQ120" i="23"/>
  <c r="BR120" i="23"/>
  <c r="BS120" i="23"/>
  <c r="BT120" i="23"/>
  <c r="BU120" i="23"/>
  <c r="BV120" i="23"/>
  <c r="BW120" i="23"/>
  <c r="BX120" i="23"/>
  <c r="BY120" i="23"/>
  <c r="BZ120" i="23"/>
  <c r="CG120" i="23"/>
  <c r="CH120" i="23"/>
  <c r="CI120" i="23"/>
  <c r="CJ120" i="23"/>
  <c r="CK120" i="23"/>
  <c r="CL120" i="23"/>
  <c r="CM120" i="23"/>
  <c r="B121" i="23"/>
  <c r="D121" i="23"/>
  <c r="E121" i="23"/>
  <c r="G121" i="23"/>
  <c r="H121" i="23"/>
  <c r="I121" i="23"/>
  <c r="J121" i="23"/>
  <c r="K121" i="23"/>
  <c r="L121" i="23"/>
  <c r="M121" i="23"/>
  <c r="N121" i="23"/>
  <c r="O121" i="23"/>
  <c r="P121" i="23"/>
  <c r="Q121" i="23"/>
  <c r="R121" i="23"/>
  <c r="S121" i="23"/>
  <c r="T121" i="23"/>
  <c r="U121" i="23"/>
  <c r="V121" i="23"/>
  <c r="W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F121" i="23"/>
  <c r="BG121" i="23"/>
  <c r="BH121" i="23"/>
  <c r="BI121" i="23"/>
  <c r="BJ121" i="23"/>
  <c r="BK121" i="23"/>
  <c r="BL121" i="23"/>
  <c r="BM121" i="23"/>
  <c r="BN121" i="23"/>
  <c r="BO121" i="23"/>
  <c r="BP121" i="23"/>
  <c r="BQ121" i="23"/>
  <c r="BR121" i="23"/>
  <c r="BS121" i="23"/>
  <c r="BT121" i="23"/>
  <c r="BU121" i="23"/>
  <c r="BV121" i="23"/>
  <c r="BW121" i="23"/>
  <c r="BX121" i="23"/>
  <c r="BY121" i="23"/>
  <c r="BZ121" i="23"/>
  <c r="CG121" i="23"/>
  <c r="CH121" i="23"/>
  <c r="CI121" i="23"/>
  <c r="CJ121" i="23"/>
  <c r="CK121" i="23"/>
  <c r="CL121" i="23"/>
  <c r="CM121" i="23"/>
  <c r="B122" i="23"/>
  <c r="D122" i="23"/>
  <c r="E122" i="23"/>
  <c r="G122" i="23"/>
  <c r="H122" i="23"/>
  <c r="I122" i="23"/>
  <c r="J122" i="23"/>
  <c r="K122" i="23"/>
  <c r="L122" i="23"/>
  <c r="M122" i="23"/>
  <c r="N122" i="23"/>
  <c r="O122" i="23"/>
  <c r="P122" i="23"/>
  <c r="Q122" i="23"/>
  <c r="R122" i="23"/>
  <c r="S122" i="23"/>
  <c r="T122" i="23"/>
  <c r="U122" i="23"/>
  <c r="V122" i="23"/>
  <c r="W122" i="23"/>
  <c r="Y122" i="23"/>
  <c r="Z122" i="23"/>
  <c r="AA122" i="23"/>
  <c r="AB122" i="23"/>
  <c r="AC122" i="23"/>
  <c r="AD122" i="23"/>
  <c r="AE122" i="23"/>
  <c r="AF122" i="23"/>
  <c r="AG122" i="23"/>
  <c r="AH122" i="23"/>
  <c r="AI122" i="23"/>
  <c r="AJ122" i="23"/>
  <c r="AK122" i="23"/>
  <c r="AL122" i="23"/>
  <c r="AM122" i="23"/>
  <c r="AN122" i="23"/>
  <c r="AO122" i="23"/>
  <c r="AP122" i="23"/>
  <c r="AQ122" i="23"/>
  <c r="AR122" i="23"/>
  <c r="AS122" i="23"/>
  <c r="AT122" i="23"/>
  <c r="AU122" i="23"/>
  <c r="AV122" i="23"/>
  <c r="AW122" i="23"/>
  <c r="AX122" i="23"/>
  <c r="AY122" i="23"/>
  <c r="AZ122" i="23"/>
  <c r="BA122" i="23"/>
  <c r="BB122" i="23"/>
  <c r="BC122" i="23"/>
  <c r="BD122" i="23"/>
  <c r="BE122" i="23"/>
  <c r="BF122" i="23"/>
  <c r="BG122" i="23"/>
  <c r="BH122" i="23"/>
  <c r="BI122" i="23"/>
  <c r="BJ122" i="23"/>
  <c r="BK122" i="23"/>
  <c r="BL122" i="23"/>
  <c r="BM122" i="23"/>
  <c r="BN122" i="23"/>
  <c r="BO122" i="23"/>
  <c r="BP122" i="23"/>
  <c r="BQ122" i="23"/>
  <c r="BR122" i="23"/>
  <c r="BS122" i="23"/>
  <c r="BT122" i="23"/>
  <c r="BU122" i="23"/>
  <c r="BV122" i="23"/>
  <c r="BW122" i="23"/>
  <c r="BX122" i="23"/>
  <c r="BY122" i="23"/>
  <c r="BZ122" i="23"/>
  <c r="CG122" i="23"/>
  <c r="CH122" i="23"/>
  <c r="CI122" i="23"/>
  <c r="CJ122" i="23"/>
  <c r="CK122" i="23"/>
  <c r="CL122" i="23"/>
  <c r="CM122" i="23"/>
  <c r="B123" i="23"/>
  <c r="D123" i="23"/>
  <c r="E123" i="23"/>
  <c r="G123" i="23"/>
  <c r="H123" i="23"/>
  <c r="I123" i="23"/>
  <c r="J123" i="23"/>
  <c r="K123" i="23"/>
  <c r="L123" i="23"/>
  <c r="M123" i="23"/>
  <c r="N123" i="23"/>
  <c r="O123" i="23"/>
  <c r="P123" i="23"/>
  <c r="Q123" i="23"/>
  <c r="R123" i="23"/>
  <c r="S123" i="23"/>
  <c r="T123" i="23"/>
  <c r="U123" i="23"/>
  <c r="V123" i="23"/>
  <c r="W123" i="23"/>
  <c r="Y123" i="23"/>
  <c r="Z123" i="23"/>
  <c r="AA123" i="23"/>
  <c r="AB123" i="23"/>
  <c r="AC123" i="23"/>
  <c r="AD123" i="23"/>
  <c r="AE123" i="23"/>
  <c r="AF123" i="23"/>
  <c r="AG123" i="23"/>
  <c r="AH123" i="23"/>
  <c r="AI123" i="23"/>
  <c r="AJ123" i="23"/>
  <c r="AK123" i="23"/>
  <c r="AL123" i="23"/>
  <c r="AM123" i="23"/>
  <c r="AN123" i="23"/>
  <c r="AO123" i="23"/>
  <c r="AP123" i="23"/>
  <c r="AQ123" i="23"/>
  <c r="AR123" i="23"/>
  <c r="AS123" i="23"/>
  <c r="AT123" i="23"/>
  <c r="AU123" i="23"/>
  <c r="AV123" i="23"/>
  <c r="AW123" i="23"/>
  <c r="AX123" i="23"/>
  <c r="AY123" i="23"/>
  <c r="AZ123" i="23"/>
  <c r="BA123" i="23"/>
  <c r="BB123" i="23"/>
  <c r="BC123" i="23"/>
  <c r="BD123" i="23"/>
  <c r="BE123" i="23"/>
  <c r="BF123" i="23"/>
  <c r="BG123" i="23"/>
  <c r="BH123" i="23"/>
  <c r="BI123" i="23"/>
  <c r="BJ123" i="23"/>
  <c r="BK123" i="23"/>
  <c r="BL123" i="23"/>
  <c r="BM123" i="23"/>
  <c r="BN123" i="23"/>
  <c r="BO123" i="23"/>
  <c r="BP123" i="23"/>
  <c r="BQ123" i="23"/>
  <c r="BR123" i="23"/>
  <c r="BS123" i="23"/>
  <c r="BT123" i="23"/>
  <c r="BU123" i="23"/>
  <c r="BV123" i="23"/>
  <c r="BW123" i="23"/>
  <c r="BX123" i="23"/>
  <c r="BY123" i="23"/>
  <c r="BZ123" i="23"/>
  <c r="CG123" i="23"/>
  <c r="CH123" i="23"/>
  <c r="CI123" i="23"/>
  <c r="CJ123" i="23"/>
  <c r="CK123" i="23"/>
  <c r="CL123" i="23"/>
  <c r="CM123" i="23"/>
  <c r="B124" i="23"/>
  <c r="D124" i="23"/>
  <c r="E124" i="23"/>
  <c r="G124" i="23"/>
  <c r="H124" i="23"/>
  <c r="I124" i="23"/>
  <c r="J124" i="23"/>
  <c r="K124" i="23"/>
  <c r="L124" i="23"/>
  <c r="M124" i="23"/>
  <c r="N124" i="23"/>
  <c r="O124" i="23"/>
  <c r="P124" i="23"/>
  <c r="Q124" i="23"/>
  <c r="R124" i="23"/>
  <c r="S124" i="23"/>
  <c r="T124" i="23"/>
  <c r="U124" i="23"/>
  <c r="V124" i="23"/>
  <c r="W124" i="23"/>
  <c r="Y124" i="23"/>
  <c r="Z124" i="23"/>
  <c r="AA124" i="23"/>
  <c r="AB124" i="23"/>
  <c r="AC124" i="23"/>
  <c r="AD124" i="23"/>
  <c r="AE124" i="23"/>
  <c r="AF124" i="23"/>
  <c r="AG124" i="23"/>
  <c r="AH124" i="23"/>
  <c r="AI124" i="23"/>
  <c r="AJ124" i="23"/>
  <c r="AK124" i="23"/>
  <c r="AL124" i="23"/>
  <c r="AM124" i="23"/>
  <c r="AN124" i="23"/>
  <c r="AO124" i="23"/>
  <c r="AP124" i="23"/>
  <c r="AQ124" i="23"/>
  <c r="AR124" i="23"/>
  <c r="AS124" i="23"/>
  <c r="AT124" i="23"/>
  <c r="AU124" i="23"/>
  <c r="AV124" i="23"/>
  <c r="AW124" i="23"/>
  <c r="AX124" i="23"/>
  <c r="AY124" i="23"/>
  <c r="AZ124" i="23"/>
  <c r="BA124" i="23"/>
  <c r="BB124" i="23"/>
  <c r="BC124" i="23"/>
  <c r="BD124" i="23"/>
  <c r="BE124" i="23"/>
  <c r="BF124" i="23"/>
  <c r="BG124" i="23"/>
  <c r="BH124" i="23"/>
  <c r="BI124" i="23"/>
  <c r="BJ124" i="23"/>
  <c r="BK124" i="23"/>
  <c r="BL124" i="23"/>
  <c r="BM124" i="23"/>
  <c r="BN124" i="23"/>
  <c r="BO124" i="23"/>
  <c r="BP124" i="23"/>
  <c r="BQ124" i="23"/>
  <c r="BR124" i="23"/>
  <c r="BS124" i="23"/>
  <c r="BT124" i="23"/>
  <c r="BU124" i="23"/>
  <c r="BV124" i="23"/>
  <c r="BW124" i="23"/>
  <c r="BX124" i="23"/>
  <c r="BY124" i="23"/>
  <c r="BZ124" i="23"/>
  <c r="CG124" i="23"/>
  <c r="CH124" i="23"/>
  <c r="CI124" i="23"/>
  <c r="CJ124" i="23"/>
  <c r="CK124" i="23"/>
  <c r="CL124" i="23"/>
  <c r="CM124" i="23"/>
  <c r="B125" i="23"/>
  <c r="D125" i="23"/>
  <c r="E125" i="23"/>
  <c r="G125" i="23"/>
  <c r="H125" i="23"/>
  <c r="I125" i="23"/>
  <c r="J125" i="23"/>
  <c r="K125" i="23"/>
  <c r="L125" i="23"/>
  <c r="M125" i="23"/>
  <c r="N125" i="23"/>
  <c r="O125" i="23"/>
  <c r="P125" i="23"/>
  <c r="Q125" i="23"/>
  <c r="R125" i="23"/>
  <c r="S125" i="23"/>
  <c r="T125" i="23"/>
  <c r="U125" i="23"/>
  <c r="V125" i="23"/>
  <c r="W125" i="23"/>
  <c r="Y125" i="23"/>
  <c r="Z125" i="23"/>
  <c r="AA125" i="23"/>
  <c r="AB125" i="23"/>
  <c r="AC125" i="23"/>
  <c r="AD125" i="23"/>
  <c r="AE125" i="23"/>
  <c r="AF125" i="23"/>
  <c r="AG125" i="23"/>
  <c r="AH125" i="23"/>
  <c r="AI125" i="23"/>
  <c r="AJ125" i="23"/>
  <c r="AK125" i="23"/>
  <c r="AL125" i="23"/>
  <c r="AM125" i="23"/>
  <c r="AN125" i="23"/>
  <c r="AO125" i="23"/>
  <c r="AP125" i="23"/>
  <c r="AQ125" i="23"/>
  <c r="AR125" i="23"/>
  <c r="AS125" i="23"/>
  <c r="AT125" i="23"/>
  <c r="AU125" i="23"/>
  <c r="AV125" i="23"/>
  <c r="AW125" i="23"/>
  <c r="AX125" i="23"/>
  <c r="AY125" i="23"/>
  <c r="AZ125" i="23"/>
  <c r="BA125" i="23"/>
  <c r="BB125" i="23"/>
  <c r="BC125" i="23"/>
  <c r="BD125" i="23"/>
  <c r="BE125" i="23"/>
  <c r="BF125" i="23"/>
  <c r="BG125" i="23"/>
  <c r="BH125" i="23"/>
  <c r="BI125" i="23"/>
  <c r="BJ125" i="23"/>
  <c r="BK125" i="23"/>
  <c r="BL125" i="23"/>
  <c r="BM125" i="23"/>
  <c r="BN125" i="23"/>
  <c r="BO125" i="23"/>
  <c r="BP125" i="23"/>
  <c r="BQ125" i="23"/>
  <c r="BR125" i="23"/>
  <c r="BS125" i="23"/>
  <c r="BT125" i="23"/>
  <c r="BU125" i="23"/>
  <c r="BV125" i="23"/>
  <c r="BW125" i="23"/>
  <c r="BX125" i="23"/>
  <c r="BY125" i="23"/>
  <c r="BZ125" i="23"/>
  <c r="CG125" i="23"/>
  <c r="CH125" i="23"/>
  <c r="CI125" i="23"/>
  <c r="CJ125" i="23"/>
  <c r="CK125" i="23"/>
  <c r="CL125" i="23"/>
  <c r="CM125" i="23"/>
  <c r="B126" i="23"/>
  <c r="D126" i="23"/>
  <c r="E126" i="23"/>
  <c r="G126" i="23"/>
  <c r="H126" i="23"/>
  <c r="I126" i="23"/>
  <c r="J126" i="23"/>
  <c r="K126" i="23"/>
  <c r="L126" i="23"/>
  <c r="M126" i="23"/>
  <c r="N126" i="23"/>
  <c r="O126" i="23"/>
  <c r="P126" i="23"/>
  <c r="Q126" i="23"/>
  <c r="R126" i="23"/>
  <c r="S126" i="23"/>
  <c r="T126" i="23"/>
  <c r="U126" i="23"/>
  <c r="V126" i="23"/>
  <c r="W126" i="23"/>
  <c r="Y126" i="23"/>
  <c r="Z126" i="23"/>
  <c r="AA126" i="23"/>
  <c r="AB126" i="23"/>
  <c r="AC126" i="23"/>
  <c r="AD126" i="23"/>
  <c r="AE126" i="23"/>
  <c r="AF126" i="23"/>
  <c r="AG126" i="23"/>
  <c r="AH126" i="23"/>
  <c r="AI126" i="23"/>
  <c r="AJ126" i="23"/>
  <c r="AK126" i="23"/>
  <c r="AL126" i="23"/>
  <c r="AM126" i="23"/>
  <c r="AN126" i="23"/>
  <c r="AO126" i="23"/>
  <c r="AP126" i="23"/>
  <c r="AQ126" i="23"/>
  <c r="AR126" i="23"/>
  <c r="AS126" i="23"/>
  <c r="AT126" i="23"/>
  <c r="AU126" i="23"/>
  <c r="AV126" i="23"/>
  <c r="AW126" i="23"/>
  <c r="AX126" i="23"/>
  <c r="AY126" i="23"/>
  <c r="AZ126" i="23"/>
  <c r="BA126" i="23"/>
  <c r="BB126" i="23"/>
  <c r="BC126" i="23"/>
  <c r="BD126" i="23"/>
  <c r="BE126" i="23"/>
  <c r="BF126" i="23"/>
  <c r="BG126" i="23"/>
  <c r="BH126" i="23"/>
  <c r="BI126" i="23"/>
  <c r="BJ126" i="23"/>
  <c r="BK126" i="23"/>
  <c r="BL126" i="23"/>
  <c r="BM126" i="23"/>
  <c r="BN126" i="23"/>
  <c r="BO126" i="23"/>
  <c r="BP126" i="23"/>
  <c r="BQ126" i="23"/>
  <c r="BR126" i="23"/>
  <c r="BS126" i="23"/>
  <c r="BT126" i="23"/>
  <c r="BU126" i="23"/>
  <c r="BV126" i="23"/>
  <c r="BW126" i="23"/>
  <c r="BX126" i="23"/>
  <c r="BY126" i="23"/>
  <c r="BZ126" i="23"/>
  <c r="CG126" i="23"/>
  <c r="CH126" i="23"/>
  <c r="CI126" i="23"/>
  <c r="CJ126" i="23"/>
  <c r="CK126" i="23"/>
  <c r="CL126" i="23"/>
  <c r="CM126" i="23"/>
  <c r="B127" i="23"/>
  <c r="D127" i="23"/>
  <c r="E127" i="23"/>
  <c r="G127" i="23"/>
  <c r="H127" i="23"/>
  <c r="I127" i="23"/>
  <c r="J127" i="23"/>
  <c r="K127" i="23"/>
  <c r="L127" i="23"/>
  <c r="M127" i="23"/>
  <c r="N127" i="23"/>
  <c r="O127" i="23"/>
  <c r="P127" i="23"/>
  <c r="Q127" i="23"/>
  <c r="R127" i="23"/>
  <c r="S127" i="23"/>
  <c r="T127" i="23"/>
  <c r="U127" i="23"/>
  <c r="V127" i="23"/>
  <c r="W127" i="23"/>
  <c r="Y127" i="23"/>
  <c r="Z127" i="23"/>
  <c r="AA127" i="23"/>
  <c r="AB127" i="23"/>
  <c r="AC127" i="23"/>
  <c r="AD127" i="23"/>
  <c r="AE127" i="23"/>
  <c r="AF127" i="23"/>
  <c r="AG127" i="23"/>
  <c r="AH127" i="23"/>
  <c r="AI127" i="23"/>
  <c r="AJ127" i="23"/>
  <c r="AK127" i="23"/>
  <c r="AL127" i="23"/>
  <c r="AM127" i="23"/>
  <c r="AN127" i="23"/>
  <c r="AO127" i="23"/>
  <c r="AP127" i="23"/>
  <c r="AQ127" i="23"/>
  <c r="AR127" i="23"/>
  <c r="AS127" i="23"/>
  <c r="AT127" i="23"/>
  <c r="AU127" i="23"/>
  <c r="AV127" i="23"/>
  <c r="AW127" i="23"/>
  <c r="AX127" i="23"/>
  <c r="AY127" i="23"/>
  <c r="AZ127" i="23"/>
  <c r="BA127" i="23"/>
  <c r="BB127" i="23"/>
  <c r="BC127" i="23"/>
  <c r="BD127" i="23"/>
  <c r="BE127" i="23"/>
  <c r="BF127" i="23"/>
  <c r="BG127" i="23"/>
  <c r="BH127" i="23"/>
  <c r="BI127" i="23"/>
  <c r="BJ127" i="23"/>
  <c r="BK127" i="23"/>
  <c r="BL127" i="23"/>
  <c r="BM127" i="23"/>
  <c r="BN127" i="23"/>
  <c r="BO127" i="23"/>
  <c r="BP127" i="23"/>
  <c r="BQ127" i="23"/>
  <c r="BR127" i="23"/>
  <c r="BS127" i="23"/>
  <c r="BT127" i="23"/>
  <c r="BU127" i="23"/>
  <c r="BV127" i="23"/>
  <c r="BW127" i="23"/>
  <c r="BX127" i="23"/>
  <c r="BY127" i="23"/>
  <c r="BZ127" i="23"/>
  <c r="CG127" i="23"/>
  <c r="CH127" i="23"/>
  <c r="CI127" i="23"/>
  <c r="CJ127" i="23"/>
  <c r="CK127" i="23"/>
  <c r="CL127" i="23"/>
  <c r="CM127" i="23"/>
  <c r="B128" i="23"/>
  <c r="D128" i="23"/>
  <c r="E128" i="23"/>
  <c r="G128" i="23"/>
  <c r="H128" i="23"/>
  <c r="I128" i="23"/>
  <c r="J128" i="23"/>
  <c r="K128" i="23"/>
  <c r="L128" i="23"/>
  <c r="M128" i="23"/>
  <c r="N128" i="23"/>
  <c r="O128" i="23"/>
  <c r="P128" i="23"/>
  <c r="Q128" i="23"/>
  <c r="R128" i="23"/>
  <c r="S128" i="23"/>
  <c r="T128" i="23"/>
  <c r="U128" i="23"/>
  <c r="V128" i="23"/>
  <c r="W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F128" i="23"/>
  <c r="BG128" i="23"/>
  <c r="BH128" i="23"/>
  <c r="BI128" i="23"/>
  <c r="BJ128" i="23"/>
  <c r="BK128" i="23"/>
  <c r="BL128" i="23"/>
  <c r="BM128" i="23"/>
  <c r="BN128" i="23"/>
  <c r="BO128" i="23"/>
  <c r="BP128" i="23"/>
  <c r="BQ128" i="23"/>
  <c r="BR128" i="23"/>
  <c r="BS128" i="23"/>
  <c r="BT128" i="23"/>
  <c r="BU128" i="23"/>
  <c r="BV128" i="23"/>
  <c r="BW128" i="23"/>
  <c r="BX128" i="23"/>
  <c r="BY128" i="23"/>
  <c r="BZ128" i="23"/>
  <c r="CG128" i="23"/>
  <c r="CH128" i="23"/>
  <c r="CI128" i="23"/>
  <c r="CJ128" i="23"/>
  <c r="CK128" i="23"/>
  <c r="CL128" i="23"/>
  <c r="CM128" i="23"/>
  <c r="B129" i="23"/>
  <c r="D129" i="23"/>
  <c r="E129" i="23"/>
  <c r="G129" i="23"/>
  <c r="H129" i="23"/>
  <c r="I129" i="23"/>
  <c r="J129" i="23"/>
  <c r="K129" i="23"/>
  <c r="L129" i="23"/>
  <c r="M129" i="23"/>
  <c r="N129" i="23"/>
  <c r="O129" i="23"/>
  <c r="P129" i="23"/>
  <c r="Q129" i="23"/>
  <c r="R129" i="23"/>
  <c r="S129" i="23"/>
  <c r="T129" i="23"/>
  <c r="U129" i="23"/>
  <c r="V129" i="23"/>
  <c r="W129" i="23"/>
  <c r="Y129" i="23"/>
  <c r="Z129" i="23"/>
  <c r="AA129" i="23"/>
  <c r="AB129" i="23"/>
  <c r="AC129" i="23"/>
  <c r="AD129" i="23"/>
  <c r="AE129" i="23"/>
  <c r="AF129" i="23"/>
  <c r="AG129" i="23"/>
  <c r="AH129" i="23"/>
  <c r="AI129" i="23"/>
  <c r="AJ129" i="23"/>
  <c r="AK129" i="23"/>
  <c r="AL129" i="23"/>
  <c r="AM129" i="23"/>
  <c r="AN129" i="23"/>
  <c r="AO129" i="23"/>
  <c r="AP129" i="23"/>
  <c r="AQ129" i="23"/>
  <c r="AR129" i="23"/>
  <c r="AS129" i="23"/>
  <c r="AT129" i="23"/>
  <c r="AU129" i="23"/>
  <c r="AV129" i="23"/>
  <c r="AW129" i="23"/>
  <c r="AX129" i="23"/>
  <c r="AY129" i="23"/>
  <c r="AZ129" i="23"/>
  <c r="BA129" i="23"/>
  <c r="BB129" i="23"/>
  <c r="BC129" i="23"/>
  <c r="BD129" i="23"/>
  <c r="BE129" i="23"/>
  <c r="BF129" i="23"/>
  <c r="BG129" i="23"/>
  <c r="BH129" i="23"/>
  <c r="BI129" i="23"/>
  <c r="BJ129" i="23"/>
  <c r="BK129" i="23"/>
  <c r="BL129" i="23"/>
  <c r="BM129" i="23"/>
  <c r="BN129" i="23"/>
  <c r="BO129" i="23"/>
  <c r="BP129" i="23"/>
  <c r="BQ129" i="23"/>
  <c r="BR129" i="23"/>
  <c r="BS129" i="23"/>
  <c r="BT129" i="23"/>
  <c r="BU129" i="23"/>
  <c r="BV129" i="23"/>
  <c r="BW129" i="23"/>
  <c r="BX129" i="23"/>
  <c r="BY129" i="23"/>
  <c r="BZ129" i="23"/>
  <c r="CG129" i="23"/>
  <c r="CH129" i="23"/>
  <c r="CI129" i="23"/>
  <c r="CJ129" i="23"/>
  <c r="CK129" i="23"/>
  <c r="CL129" i="23"/>
  <c r="CM129" i="23"/>
  <c r="B130" i="23"/>
  <c r="D130" i="23"/>
  <c r="E130" i="23"/>
  <c r="G130" i="23"/>
  <c r="H130" i="23"/>
  <c r="I130" i="23"/>
  <c r="J130" i="23"/>
  <c r="K130" i="23"/>
  <c r="L130" i="23"/>
  <c r="M130" i="23"/>
  <c r="N130" i="23"/>
  <c r="O130" i="23"/>
  <c r="P130" i="23"/>
  <c r="Q130" i="23"/>
  <c r="R130" i="23"/>
  <c r="S130" i="23"/>
  <c r="T130" i="23"/>
  <c r="U130" i="23"/>
  <c r="V130" i="23"/>
  <c r="W130" i="23"/>
  <c r="Y130" i="23"/>
  <c r="Z130" i="23"/>
  <c r="AA130" i="23"/>
  <c r="AB130" i="23"/>
  <c r="AC130" i="23"/>
  <c r="AD130" i="23"/>
  <c r="AE130" i="23"/>
  <c r="AF130" i="23"/>
  <c r="AG130" i="23"/>
  <c r="AH130" i="23"/>
  <c r="AI130" i="23"/>
  <c r="AJ130" i="23"/>
  <c r="AK130" i="23"/>
  <c r="AL130" i="23"/>
  <c r="AM130" i="23"/>
  <c r="AN130" i="23"/>
  <c r="AO130" i="23"/>
  <c r="AP130" i="23"/>
  <c r="AQ130" i="23"/>
  <c r="AR130" i="23"/>
  <c r="AS130" i="23"/>
  <c r="AT130" i="23"/>
  <c r="AU130" i="23"/>
  <c r="AV130" i="23"/>
  <c r="AW130" i="23"/>
  <c r="AX130" i="23"/>
  <c r="AY130" i="23"/>
  <c r="AZ130" i="23"/>
  <c r="BA130" i="23"/>
  <c r="BB130" i="23"/>
  <c r="BC130" i="23"/>
  <c r="BD130" i="23"/>
  <c r="BE130" i="23"/>
  <c r="BF130" i="23"/>
  <c r="BG130" i="23"/>
  <c r="BH130" i="23"/>
  <c r="BI130" i="23"/>
  <c r="BJ130" i="23"/>
  <c r="BK130" i="23"/>
  <c r="BL130" i="23"/>
  <c r="BM130" i="23"/>
  <c r="BN130" i="23"/>
  <c r="BO130" i="23"/>
  <c r="BP130" i="23"/>
  <c r="BQ130" i="23"/>
  <c r="BR130" i="23"/>
  <c r="BS130" i="23"/>
  <c r="BT130" i="23"/>
  <c r="BU130" i="23"/>
  <c r="BV130" i="23"/>
  <c r="BW130" i="23"/>
  <c r="BX130" i="23"/>
  <c r="BY130" i="23"/>
  <c r="BZ130" i="23"/>
  <c r="CG130" i="23"/>
  <c r="CH130" i="23"/>
  <c r="CI130" i="23"/>
  <c r="CJ130" i="23"/>
  <c r="CK130" i="23"/>
  <c r="CL130" i="23"/>
  <c r="CM130" i="23"/>
  <c r="B131" i="23"/>
  <c r="D131" i="23"/>
  <c r="E131" i="23"/>
  <c r="G131" i="23"/>
  <c r="H131" i="23"/>
  <c r="I131" i="23"/>
  <c r="J131" i="23"/>
  <c r="K131" i="23"/>
  <c r="L131" i="23"/>
  <c r="M131" i="23"/>
  <c r="N131" i="23"/>
  <c r="O131" i="23"/>
  <c r="P131" i="23"/>
  <c r="Q131" i="23"/>
  <c r="R131" i="23"/>
  <c r="S131" i="23"/>
  <c r="T131" i="23"/>
  <c r="U131" i="23"/>
  <c r="V131" i="23"/>
  <c r="W131" i="23"/>
  <c r="Y131" i="23"/>
  <c r="Z131" i="23"/>
  <c r="AA131" i="23"/>
  <c r="AB131" i="23"/>
  <c r="AC131" i="23"/>
  <c r="AD131" i="23"/>
  <c r="AE131" i="23"/>
  <c r="AF131" i="23"/>
  <c r="AG131" i="23"/>
  <c r="AH131" i="23"/>
  <c r="AI131" i="23"/>
  <c r="AJ131" i="23"/>
  <c r="AK131" i="23"/>
  <c r="AL131" i="23"/>
  <c r="AM131" i="23"/>
  <c r="AN131" i="23"/>
  <c r="AO131" i="23"/>
  <c r="AP131" i="23"/>
  <c r="AQ131" i="23"/>
  <c r="AR131" i="23"/>
  <c r="AS131" i="23"/>
  <c r="AT131" i="23"/>
  <c r="AU131" i="23"/>
  <c r="AV131" i="23"/>
  <c r="AW131" i="23"/>
  <c r="AX131" i="23"/>
  <c r="AY131" i="23"/>
  <c r="AZ131" i="23"/>
  <c r="BA131" i="23"/>
  <c r="BB131" i="23"/>
  <c r="BC131" i="23"/>
  <c r="BD131" i="23"/>
  <c r="BE131" i="23"/>
  <c r="BF131" i="23"/>
  <c r="BG131" i="23"/>
  <c r="BH131" i="23"/>
  <c r="BI131" i="23"/>
  <c r="BJ131" i="23"/>
  <c r="BK131" i="23"/>
  <c r="BL131" i="23"/>
  <c r="BM131" i="23"/>
  <c r="BN131" i="23"/>
  <c r="BO131" i="23"/>
  <c r="BP131" i="23"/>
  <c r="BQ131" i="23"/>
  <c r="BR131" i="23"/>
  <c r="BS131" i="23"/>
  <c r="BT131" i="23"/>
  <c r="BU131" i="23"/>
  <c r="BV131" i="23"/>
  <c r="BW131" i="23"/>
  <c r="BX131" i="23"/>
  <c r="BY131" i="23"/>
  <c r="BZ131" i="23"/>
  <c r="CG131" i="23"/>
  <c r="CH131" i="23"/>
  <c r="CI131" i="23"/>
  <c r="CJ131" i="23"/>
  <c r="CK131" i="23"/>
  <c r="CL131" i="23"/>
  <c r="CM131" i="23"/>
  <c r="B132" i="23"/>
  <c r="D132" i="23"/>
  <c r="E132" i="23"/>
  <c r="G132" i="23"/>
  <c r="H132" i="23"/>
  <c r="I132" i="23"/>
  <c r="J132" i="23"/>
  <c r="K132" i="23"/>
  <c r="L132" i="23"/>
  <c r="M132" i="23"/>
  <c r="N132" i="23"/>
  <c r="O132" i="23"/>
  <c r="P132" i="23"/>
  <c r="Q132" i="23"/>
  <c r="R132" i="23"/>
  <c r="S132" i="23"/>
  <c r="T132" i="23"/>
  <c r="U132" i="23"/>
  <c r="V132" i="23"/>
  <c r="W132" i="23"/>
  <c r="Y132" i="23"/>
  <c r="Z132" i="23"/>
  <c r="AA132" i="23"/>
  <c r="AB132" i="23"/>
  <c r="AC132" i="23"/>
  <c r="AD132" i="23"/>
  <c r="AE132" i="23"/>
  <c r="AF132" i="23"/>
  <c r="AG132" i="23"/>
  <c r="AH132" i="23"/>
  <c r="AI132" i="23"/>
  <c r="AJ132" i="23"/>
  <c r="AK132" i="23"/>
  <c r="AL132" i="23"/>
  <c r="AM132" i="23"/>
  <c r="AN132" i="23"/>
  <c r="AO132" i="23"/>
  <c r="AP132" i="23"/>
  <c r="AQ132" i="23"/>
  <c r="AR132" i="23"/>
  <c r="AS132" i="23"/>
  <c r="AT132" i="23"/>
  <c r="AU132" i="23"/>
  <c r="AV132" i="23"/>
  <c r="AW132" i="23"/>
  <c r="AX132" i="23"/>
  <c r="AY132" i="23"/>
  <c r="AZ132" i="23"/>
  <c r="BA132" i="23"/>
  <c r="BB132" i="23"/>
  <c r="BC132" i="23"/>
  <c r="BD132" i="23"/>
  <c r="BE132" i="23"/>
  <c r="BF132" i="23"/>
  <c r="BG132" i="23"/>
  <c r="BH132" i="23"/>
  <c r="BI132" i="23"/>
  <c r="BJ132" i="23"/>
  <c r="BK132" i="23"/>
  <c r="BL132" i="23"/>
  <c r="BM132" i="23"/>
  <c r="BN132" i="23"/>
  <c r="BO132" i="23"/>
  <c r="BP132" i="23"/>
  <c r="BQ132" i="23"/>
  <c r="BR132" i="23"/>
  <c r="BS132" i="23"/>
  <c r="BT132" i="23"/>
  <c r="BU132" i="23"/>
  <c r="BV132" i="23"/>
  <c r="BW132" i="23"/>
  <c r="BX132" i="23"/>
  <c r="BY132" i="23"/>
  <c r="BZ132" i="23"/>
  <c r="CG132" i="23"/>
  <c r="CH132" i="23"/>
  <c r="CI132" i="23"/>
  <c r="CJ132" i="23"/>
  <c r="CK132" i="23"/>
  <c r="CL132" i="23"/>
  <c r="CM132" i="23"/>
  <c r="B133" i="23"/>
  <c r="D133" i="23"/>
  <c r="E133" i="23"/>
  <c r="G133" i="23"/>
  <c r="H133" i="23"/>
  <c r="I133" i="23"/>
  <c r="J133" i="23"/>
  <c r="K133" i="23"/>
  <c r="L133" i="23"/>
  <c r="M133" i="23"/>
  <c r="N133" i="23"/>
  <c r="O133" i="23"/>
  <c r="P133" i="23"/>
  <c r="Q133" i="23"/>
  <c r="R133" i="23"/>
  <c r="S133" i="23"/>
  <c r="T133" i="23"/>
  <c r="U133" i="23"/>
  <c r="V133" i="23"/>
  <c r="W133" i="23"/>
  <c r="Y133" i="23"/>
  <c r="Z133" i="23"/>
  <c r="AA133" i="23"/>
  <c r="AB133" i="23"/>
  <c r="AC133" i="23"/>
  <c r="AD133" i="23"/>
  <c r="AE133" i="23"/>
  <c r="AF133" i="23"/>
  <c r="AG133" i="23"/>
  <c r="AH133" i="23"/>
  <c r="AI133" i="23"/>
  <c r="AJ133" i="23"/>
  <c r="AK133" i="23"/>
  <c r="AL133" i="23"/>
  <c r="AM133" i="23"/>
  <c r="AN133" i="23"/>
  <c r="AO133" i="23"/>
  <c r="AP133" i="23"/>
  <c r="AQ133" i="23"/>
  <c r="AR133" i="23"/>
  <c r="AS133" i="23"/>
  <c r="AT133" i="23"/>
  <c r="AU133" i="23"/>
  <c r="AV133" i="23"/>
  <c r="AW133" i="23"/>
  <c r="AX133" i="23"/>
  <c r="AY133" i="23"/>
  <c r="AZ133" i="23"/>
  <c r="BA133" i="23"/>
  <c r="BB133" i="23"/>
  <c r="BC133" i="23"/>
  <c r="BD133" i="23"/>
  <c r="BE133" i="23"/>
  <c r="BF133" i="23"/>
  <c r="BG133" i="23"/>
  <c r="BH133" i="23"/>
  <c r="BI133" i="23"/>
  <c r="BJ133" i="23"/>
  <c r="BK133" i="23"/>
  <c r="BL133" i="23"/>
  <c r="BM133" i="23"/>
  <c r="BN133" i="23"/>
  <c r="BO133" i="23"/>
  <c r="BP133" i="23"/>
  <c r="BQ133" i="23"/>
  <c r="BR133" i="23"/>
  <c r="BS133" i="23"/>
  <c r="BT133" i="23"/>
  <c r="BU133" i="23"/>
  <c r="BV133" i="23"/>
  <c r="BW133" i="23"/>
  <c r="BX133" i="23"/>
  <c r="BY133" i="23"/>
  <c r="BZ133" i="23"/>
  <c r="CG133" i="23"/>
  <c r="CH133" i="23"/>
  <c r="CI133" i="23"/>
  <c r="CJ133" i="23"/>
  <c r="CK133" i="23"/>
  <c r="CL133" i="23"/>
  <c r="CM133" i="23"/>
  <c r="B134" i="23"/>
  <c r="D134" i="23"/>
  <c r="E134" i="23"/>
  <c r="G134" i="23"/>
  <c r="H134" i="23"/>
  <c r="I134" i="23"/>
  <c r="J134" i="23"/>
  <c r="K134" i="23"/>
  <c r="L134" i="23"/>
  <c r="M134" i="23"/>
  <c r="N134" i="23"/>
  <c r="O134" i="23"/>
  <c r="P134" i="23"/>
  <c r="Q134" i="23"/>
  <c r="R134" i="23"/>
  <c r="S134" i="23"/>
  <c r="T134" i="23"/>
  <c r="U134" i="23"/>
  <c r="V134" i="23"/>
  <c r="W134" i="23"/>
  <c r="Y134" i="23"/>
  <c r="Z134" i="23"/>
  <c r="AA134" i="23"/>
  <c r="AB134" i="23"/>
  <c r="AC134" i="23"/>
  <c r="AD134" i="23"/>
  <c r="AE134" i="23"/>
  <c r="AF134" i="23"/>
  <c r="AG134" i="23"/>
  <c r="AH134" i="23"/>
  <c r="AI134" i="23"/>
  <c r="AJ134" i="23"/>
  <c r="AK134" i="23"/>
  <c r="AL134" i="23"/>
  <c r="AM134" i="23"/>
  <c r="AN134" i="23"/>
  <c r="AO134" i="23"/>
  <c r="AP134" i="23"/>
  <c r="AQ134" i="23"/>
  <c r="AR134" i="23"/>
  <c r="AS134" i="23"/>
  <c r="AT134" i="23"/>
  <c r="AU134" i="23"/>
  <c r="AV134" i="23"/>
  <c r="AW134" i="23"/>
  <c r="AX134" i="23"/>
  <c r="AY134" i="23"/>
  <c r="AZ134" i="23"/>
  <c r="BA134" i="23"/>
  <c r="BB134" i="23"/>
  <c r="BC134" i="23"/>
  <c r="BD134" i="23"/>
  <c r="BE134" i="23"/>
  <c r="BF134" i="23"/>
  <c r="BG134" i="23"/>
  <c r="BH134" i="23"/>
  <c r="BI134" i="23"/>
  <c r="BJ134" i="23"/>
  <c r="BK134" i="23"/>
  <c r="BL134" i="23"/>
  <c r="BM134" i="23"/>
  <c r="BN134" i="23"/>
  <c r="BO134" i="23"/>
  <c r="BP134" i="23"/>
  <c r="BQ134" i="23"/>
  <c r="BR134" i="23"/>
  <c r="BS134" i="23"/>
  <c r="BT134" i="23"/>
  <c r="BU134" i="23"/>
  <c r="BV134" i="23"/>
  <c r="BW134" i="23"/>
  <c r="BX134" i="23"/>
  <c r="BY134" i="23"/>
  <c r="BZ134" i="23"/>
  <c r="CG134" i="23"/>
  <c r="CH134" i="23"/>
  <c r="CI134" i="23"/>
  <c r="CJ134" i="23"/>
  <c r="CK134" i="23"/>
  <c r="CL134" i="23"/>
  <c r="CM134" i="23"/>
  <c r="B135" i="23"/>
  <c r="D135" i="23"/>
  <c r="E135" i="23"/>
  <c r="G135" i="23"/>
  <c r="H135" i="23"/>
  <c r="I135" i="23"/>
  <c r="J135" i="23"/>
  <c r="K135" i="23"/>
  <c r="L135" i="23"/>
  <c r="M135" i="23"/>
  <c r="N135" i="23"/>
  <c r="O135" i="23"/>
  <c r="P135" i="23"/>
  <c r="Q135" i="23"/>
  <c r="R135" i="23"/>
  <c r="S135" i="23"/>
  <c r="T135" i="23"/>
  <c r="U135" i="23"/>
  <c r="V135" i="23"/>
  <c r="W135" i="23"/>
  <c r="Y135" i="23"/>
  <c r="Z135" i="23"/>
  <c r="AA135" i="23"/>
  <c r="AB135" i="23"/>
  <c r="AC135" i="23"/>
  <c r="AD135" i="23"/>
  <c r="AE135" i="23"/>
  <c r="AF135" i="23"/>
  <c r="AG135" i="23"/>
  <c r="AH135" i="23"/>
  <c r="AI135" i="23"/>
  <c r="AJ135" i="23"/>
  <c r="AK135" i="23"/>
  <c r="AL135" i="23"/>
  <c r="AM135" i="23"/>
  <c r="AN135" i="23"/>
  <c r="AO135" i="23"/>
  <c r="AP135" i="23"/>
  <c r="AQ135" i="23"/>
  <c r="AR135" i="23"/>
  <c r="AS135" i="23"/>
  <c r="AT135" i="23"/>
  <c r="AU135" i="23"/>
  <c r="AV135" i="23"/>
  <c r="AW135" i="23"/>
  <c r="AX135" i="23"/>
  <c r="AY135" i="23"/>
  <c r="AZ135" i="23"/>
  <c r="BA135" i="23"/>
  <c r="BB135" i="23"/>
  <c r="BC135" i="23"/>
  <c r="BD135" i="23"/>
  <c r="BE135" i="23"/>
  <c r="BF135" i="23"/>
  <c r="BG135" i="23"/>
  <c r="BH135" i="23"/>
  <c r="BI135" i="23"/>
  <c r="BJ135" i="23"/>
  <c r="BK135" i="23"/>
  <c r="BL135" i="23"/>
  <c r="BM135" i="23"/>
  <c r="BN135" i="23"/>
  <c r="BO135" i="23"/>
  <c r="BP135" i="23"/>
  <c r="BQ135" i="23"/>
  <c r="BR135" i="23"/>
  <c r="BS135" i="23"/>
  <c r="BT135" i="23"/>
  <c r="BU135" i="23"/>
  <c r="BV135" i="23"/>
  <c r="BW135" i="23"/>
  <c r="BX135" i="23"/>
  <c r="BY135" i="23"/>
  <c r="BZ135" i="23"/>
  <c r="CG135" i="23"/>
  <c r="CH135" i="23"/>
  <c r="CI135" i="23"/>
  <c r="CJ135" i="23"/>
  <c r="CK135" i="23"/>
  <c r="CL135" i="23"/>
  <c r="CM135" i="23"/>
  <c r="B136" i="23"/>
  <c r="D136" i="23"/>
  <c r="E136" i="23"/>
  <c r="G136" i="23"/>
  <c r="H136" i="23"/>
  <c r="I136" i="23"/>
  <c r="J136" i="23"/>
  <c r="K136" i="23"/>
  <c r="L136" i="23"/>
  <c r="M136" i="23"/>
  <c r="N136" i="23"/>
  <c r="O136" i="23"/>
  <c r="P136" i="23"/>
  <c r="Q136" i="23"/>
  <c r="R136" i="23"/>
  <c r="S136" i="23"/>
  <c r="T136" i="23"/>
  <c r="U136" i="23"/>
  <c r="V136" i="23"/>
  <c r="W136" i="23"/>
  <c r="Y136" i="23"/>
  <c r="Z136" i="23"/>
  <c r="AA136" i="23"/>
  <c r="AB136" i="23"/>
  <c r="AC136" i="23"/>
  <c r="AD136" i="23"/>
  <c r="AE136" i="23"/>
  <c r="AF136" i="23"/>
  <c r="AG136" i="23"/>
  <c r="AH136" i="23"/>
  <c r="AI136" i="23"/>
  <c r="AJ136" i="23"/>
  <c r="AK136" i="23"/>
  <c r="AL136" i="23"/>
  <c r="AM136" i="23"/>
  <c r="AN136" i="23"/>
  <c r="AO136" i="23"/>
  <c r="AP136" i="23"/>
  <c r="AQ136" i="23"/>
  <c r="AR136" i="23"/>
  <c r="AS136" i="23"/>
  <c r="AT136" i="23"/>
  <c r="AU136" i="23"/>
  <c r="AV136" i="23"/>
  <c r="AW136" i="23"/>
  <c r="AX136" i="23"/>
  <c r="AY136" i="23"/>
  <c r="AZ136" i="23"/>
  <c r="BA136" i="23"/>
  <c r="BB136" i="23"/>
  <c r="BC136" i="23"/>
  <c r="BD136" i="23"/>
  <c r="BE136" i="23"/>
  <c r="BF136" i="23"/>
  <c r="BG136" i="23"/>
  <c r="BH136" i="23"/>
  <c r="BI136" i="23"/>
  <c r="BJ136" i="23"/>
  <c r="BK136" i="23"/>
  <c r="BL136" i="23"/>
  <c r="BM136" i="23"/>
  <c r="BN136" i="23"/>
  <c r="BO136" i="23"/>
  <c r="BP136" i="23"/>
  <c r="BQ136" i="23"/>
  <c r="BR136" i="23"/>
  <c r="BS136" i="23"/>
  <c r="BT136" i="23"/>
  <c r="BU136" i="23"/>
  <c r="BV136" i="23"/>
  <c r="BW136" i="23"/>
  <c r="BX136" i="23"/>
  <c r="BY136" i="23"/>
  <c r="BZ136" i="23"/>
  <c r="CG136" i="23"/>
  <c r="CH136" i="23"/>
  <c r="CI136" i="23"/>
  <c r="CJ136" i="23"/>
  <c r="CK136" i="23"/>
  <c r="CL136" i="23"/>
  <c r="CM136" i="23"/>
  <c r="B137" i="23"/>
  <c r="D137" i="23"/>
  <c r="E137" i="23"/>
  <c r="G137" i="23"/>
  <c r="H137" i="23"/>
  <c r="I137" i="23"/>
  <c r="J137" i="23"/>
  <c r="K137" i="23"/>
  <c r="L137" i="23"/>
  <c r="M137" i="23"/>
  <c r="N137" i="23"/>
  <c r="O137" i="23"/>
  <c r="P137" i="23"/>
  <c r="Q137" i="23"/>
  <c r="R137" i="23"/>
  <c r="S137" i="23"/>
  <c r="T137" i="23"/>
  <c r="U137" i="23"/>
  <c r="V137" i="23"/>
  <c r="W137" i="23"/>
  <c r="Y137" i="23"/>
  <c r="Z137" i="23"/>
  <c r="AA137" i="23"/>
  <c r="AB137" i="23"/>
  <c r="AC137" i="23"/>
  <c r="AD137" i="23"/>
  <c r="AE137" i="23"/>
  <c r="AF137" i="23"/>
  <c r="AG137" i="23"/>
  <c r="AH137" i="23"/>
  <c r="AI137" i="23"/>
  <c r="AJ137" i="23"/>
  <c r="AK137" i="23"/>
  <c r="AL137" i="23"/>
  <c r="AM137" i="23"/>
  <c r="AN137" i="23"/>
  <c r="AO137" i="23"/>
  <c r="AP137" i="23"/>
  <c r="AQ137" i="23"/>
  <c r="AR137" i="23"/>
  <c r="AS137" i="23"/>
  <c r="AT137" i="23"/>
  <c r="AU137" i="23"/>
  <c r="AV137" i="23"/>
  <c r="AW137" i="23"/>
  <c r="AX137" i="23"/>
  <c r="AY137" i="23"/>
  <c r="AZ137" i="23"/>
  <c r="BA137" i="23"/>
  <c r="BB137" i="23"/>
  <c r="BC137" i="23"/>
  <c r="BD137" i="23"/>
  <c r="BE137" i="23"/>
  <c r="BF137" i="23"/>
  <c r="BG137" i="23"/>
  <c r="BH137" i="23"/>
  <c r="BI137" i="23"/>
  <c r="BJ137" i="23"/>
  <c r="BK137" i="23"/>
  <c r="BL137" i="23"/>
  <c r="BM137" i="23"/>
  <c r="BN137" i="23"/>
  <c r="BO137" i="23"/>
  <c r="BP137" i="23"/>
  <c r="BQ137" i="23"/>
  <c r="BR137" i="23"/>
  <c r="BS137" i="23"/>
  <c r="BT137" i="23"/>
  <c r="BU137" i="23"/>
  <c r="BV137" i="23"/>
  <c r="BW137" i="23"/>
  <c r="BX137" i="23"/>
  <c r="BY137" i="23"/>
  <c r="BZ137" i="23"/>
  <c r="CG137" i="23"/>
  <c r="CH137" i="23"/>
  <c r="CI137" i="23"/>
  <c r="CJ137" i="23"/>
  <c r="CK137" i="23"/>
  <c r="CL137" i="23"/>
  <c r="CM137" i="23"/>
  <c r="B138" i="23"/>
  <c r="D138" i="23"/>
  <c r="E138" i="23"/>
  <c r="G138" i="23"/>
  <c r="H138" i="23"/>
  <c r="I138" i="23"/>
  <c r="J138" i="23"/>
  <c r="K138" i="23"/>
  <c r="L138" i="23"/>
  <c r="M138" i="23"/>
  <c r="N138" i="23"/>
  <c r="O138" i="23"/>
  <c r="P138" i="23"/>
  <c r="Q138" i="23"/>
  <c r="R138" i="23"/>
  <c r="S138" i="23"/>
  <c r="T138" i="23"/>
  <c r="U138" i="23"/>
  <c r="V138" i="23"/>
  <c r="W138" i="23"/>
  <c r="Y138" i="23"/>
  <c r="Z138" i="23"/>
  <c r="AA138" i="23"/>
  <c r="AB138" i="23"/>
  <c r="AC138" i="23"/>
  <c r="AD138" i="23"/>
  <c r="AE138" i="23"/>
  <c r="AF138" i="23"/>
  <c r="AG138" i="23"/>
  <c r="AH138" i="23"/>
  <c r="AI138" i="23"/>
  <c r="AJ138" i="23"/>
  <c r="AK138" i="23"/>
  <c r="AL138" i="23"/>
  <c r="AM138" i="23"/>
  <c r="AN138" i="23"/>
  <c r="AO138" i="23"/>
  <c r="AP138" i="23"/>
  <c r="AQ138" i="23"/>
  <c r="AR138" i="23"/>
  <c r="AS138" i="23"/>
  <c r="AT138" i="23"/>
  <c r="AU138" i="23"/>
  <c r="AV138" i="23"/>
  <c r="AW138" i="23"/>
  <c r="AX138" i="23"/>
  <c r="AY138" i="23"/>
  <c r="AZ138" i="23"/>
  <c r="BA138" i="23"/>
  <c r="BB138" i="23"/>
  <c r="BC138" i="23"/>
  <c r="BD138" i="23"/>
  <c r="BE138" i="23"/>
  <c r="BF138" i="23"/>
  <c r="BG138" i="23"/>
  <c r="BH138" i="23"/>
  <c r="BI138" i="23"/>
  <c r="BJ138" i="23"/>
  <c r="BK138" i="23"/>
  <c r="BL138" i="23"/>
  <c r="BM138" i="23"/>
  <c r="BN138" i="23"/>
  <c r="BO138" i="23"/>
  <c r="BP138" i="23"/>
  <c r="BQ138" i="23"/>
  <c r="BR138" i="23"/>
  <c r="BS138" i="23"/>
  <c r="BT138" i="23"/>
  <c r="BU138" i="23"/>
  <c r="BV138" i="23"/>
  <c r="BW138" i="23"/>
  <c r="BX138" i="23"/>
  <c r="BY138" i="23"/>
  <c r="BZ138" i="23"/>
  <c r="CG138" i="23"/>
  <c r="CH138" i="23"/>
  <c r="CI138" i="23"/>
  <c r="CJ138" i="23"/>
  <c r="CK138" i="23"/>
  <c r="CL138" i="23"/>
  <c r="CM138" i="23"/>
  <c r="B139" i="23"/>
  <c r="D139" i="23"/>
  <c r="E139" i="23"/>
  <c r="G139" i="23"/>
  <c r="H139" i="23"/>
  <c r="I139" i="23"/>
  <c r="J139" i="23"/>
  <c r="K139" i="23"/>
  <c r="L139" i="23"/>
  <c r="M139" i="23"/>
  <c r="N139" i="23"/>
  <c r="O139" i="23"/>
  <c r="P139" i="23"/>
  <c r="Q139" i="23"/>
  <c r="R139" i="23"/>
  <c r="S139" i="23"/>
  <c r="T139" i="23"/>
  <c r="U139" i="23"/>
  <c r="V139" i="23"/>
  <c r="W139" i="23"/>
  <c r="Y139" i="23"/>
  <c r="Z139" i="23"/>
  <c r="AA139" i="23"/>
  <c r="AB139" i="23"/>
  <c r="AC139" i="23"/>
  <c r="AD139" i="23"/>
  <c r="AE139" i="23"/>
  <c r="AF139" i="23"/>
  <c r="AG139" i="23"/>
  <c r="AH139" i="23"/>
  <c r="AI139" i="23"/>
  <c r="AJ139" i="23"/>
  <c r="AK139" i="23"/>
  <c r="AL139" i="23"/>
  <c r="AM139" i="23"/>
  <c r="AN139" i="23"/>
  <c r="AO139" i="23"/>
  <c r="AP139" i="23"/>
  <c r="AQ139" i="23"/>
  <c r="AR139" i="23"/>
  <c r="AS139" i="23"/>
  <c r="AT139" i="23"/>
  <c r="AU139" i="23"/>
  <c r="AV139" i="23"/>
  <c r="AW139" i="23"/>
  <c r="AX139" i="23"/>
  <c r="AY139" i="23"/>
  <c r="AZ139" i="23"/>
  <c r="BA139" i="23"/>
  <c r="BB139" i="23"/>
  <c r="BC139" i="23"/>
  <c r="BD139" i="23"/>
  <c r="BE139" i="23"/>
  <c r="BF139" i="23"/>
  <c r="BG139" i="23"/>
  <c r="BH139" i="23"/>
  <c r="BI139" i="23"/>
  <c r="BJ139" i="23"/>
  <c r="BK139" i="23"/>
  <c r="BL139" i="23"/>
  <c r="BM139" i="23"/>
  <c r="BN139" i="23"/>
  <c r="BO139" i="23"/>
  <c r="BP139" i="23"/>
  <c r="BQ139" i="23"/>
  <c r="BR139" i="23"/>
  <c r="BS139" i="23"/>
  <c r="BT139" i="23"/>
  <c r="BU139" i="23"/>
  <c r="BV139" i="23"/>
  <c r="BW139" i="23"/>
  <c r="BX139" i="23"/>
  <c r="BY139" i="23"/>
  <c r="BZ139" i="23"/>
  <c r="CG139" i="23"/>
  <c r="CH139" i="23"/>
  <c r="CI139" i="23"/>
  <c r="CJ139" i="23"/>
  <c r="CK139" i="23"/>
  <c r="CL139" i="23"/>
  <c r="CM139" i="23"/>
  <c r="B140" i="23"/>
  <c r="D140" i="23"/>
  <c r="E140" i="23"/>
  <c r="G140" i="23"/>
  <c r="H140" i="23"/>
  <c r="I140" i="23"/>
  <c r="J140" i="23"/>
  <c r="K140" i="23"/>
  <c r="L140" i="23"/>
  <c r="M140" i="23"/>
  <c r="N140" i="23"/>
  <c r="O140" i="23"/>
  <c r="P140" i="23"/>
  <c r="Q140" i="23"/>
  <c r="R140" i="23"/>
  <c r="S140" i="23"/>
  <c r="T140" i="23"/>
  <c r="U140" i="23"/>
  <c r="V140" i="23"/>
  <c r="W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F140" i="23"/>
  <c r="BG140" i="23"/>
  <c r="BH140" i="23"/>
  <c r="BI140" i="23"/>
  <c r="BJ140" i="23"/>
  <c r="BK140" i="23"/>
  <c r="BL140" i="23"/>
  <c r="BM140" i="23"/>
  <c r="BN140" i="23"/>
  <c r="BO140" i="23"/>
  <c r="BP140" i="23"/>
  <c r="BQ140" i="23"/>
  <c r="BR140" i="23"/>
  <c r="BS140" i="23"/>
  <c r="BT140" i="23"/>
  <c r="BU140" i="23"/>
  <c r="BV140" i="23"/>
  <c r="BW140" i="23"/>
  <c r="BX140" i="23"/>
  <c r="BY140" i="23"/>
  <c r="BZ140" i="23"/>
  <c r="CG140" i="23"/>
  <c r="CH140" i="23"/>
  <c r="CI140" i="23"/>
  <c r="CJ140" i="23"/>
  <c r="CK140" i="23"/>
  <c r="CL140" i="23"/>
  <c r="CM140" i="23"/>
  <c r="B141" i="23"/>
  <c r="D141" i="23"/>
  <c r="E141" i="23"/>
  <c r="G141" i="23"/>
  <c r="H141" i="23"/>
  <c r="I141" i="23"/>
  <c r="J141" i="23"/>
  <c r="K141" i="23"/>
  <c r="L141" i="23"/>
  <c r="M141" i="23"/>
  <c r="N141" i="23"/>
  <c r="O141" i="23"/>
  <c r="P141" i="23"/>
  <c r="Q141" i="23"/>
  <c r="R141" i="23"/>
  <c r="S141" i="23"/>
  <c r="T141" i="23"/>
  <c r="U141" i="23"/>
  <c r="V141" i="23"/>
  <c r="W141" i="23"/>
  <c r="Y141" i="23"/>
  <c r="Z141" i="23"/>
  <c r="AA141" i="23"/>
  <c r="AB141" i="23"/>
  <c r="AC141" i="23"/>
  <c r="AD141" i="23"/>
  <c r="AE141" i="23"/>
  <c r="AF141" i="23"/>
  <c r="AG141" i="23"/>
  <c r="AH141" i="23"/>
  <c r="AI141" i="23"/>
  <c r="AJ141" i="23"/>
  <c r="AK141" i="23"/>
  <c r="AL141" i="23"/>
  <c r="AM141" i="23"/>
  <c r="AN141" i="23"/>
  <c r="AO141" i="23"/>
  <c r="AP141" i="23"/>
  <c r="AQ141" i="23"/>
  <c r="AR141" i="23"/>
  <c r="AS141" i="23"/>
  <c r="AT141" i="23"/>
  <c r="AU141" i="23"/>
  <c r="AV141" i="23"/>
  <c r="AW141" i="23"/>
  <c r="AX141" i="23"/>
  <c r="AY141" i="23"/>
  <c r="AZ141" i="23"/>
  <c r="BA141" i="23"/>
  <c r="BB141" i="23"/>
  <c r="BC141" i="23"/>
  <c r="BD141" i="23"/>
  <c r="BE141" i="23"/>
  <c r="BF141" i="23"/>
  <c r="BG141" i="23"/>
  <c r="BH141" i="23"/>
  <c r="BI141" i="23"/>
  <c r="BJ141" i="23"/>
  <c r="BK141" i="23"/>
  <c r="BL141" i="23"/>
  <c r="BM141" i="23"/>
  <c r="BN141" i="23"/>
  <c r="BO141" i="23"/>
  <c r="BP141" i="23"/>
  <c r="BQ141" i="23"/>
  <c r="BR141" i="23"/>
  <c r="BS141" i="23"/>
  <c r="BT141" i="23"/>
  <c r="BU141" i="23"/>
  <c r="BV141" i="23"/>
  <c r="BW141" i="23"/>
  <c r="BX141" i="23"/>
  <c r="BY141" i="23"/>
  <c r="BZ141" i="23"/>
  <c r="CG141" i="23"/>
  <c r="CH141" i="23"/>
  <c r="CI141" i="23"/>
  <c r="CJ141" i="23"/>
  <c r="CK141" i="23"/>
  <c r="CL141" i="23"/>
  <c r="CM141" i="23"/>
  <c r="B142" i="23"/>
  <c r="D142" i="23"/>
  <c r="E142" i="23"/>
  <c r="G142" i="23"/>
  <c r="H142" i="23"/>
  <c r="I142" i="23"/>
  <c r="J142" i="23"/>
  <c r="K142" i="23"/>
  <c r="L142" i="23"/>
  <c r="M142" i="23"/>
  <c r="N142" i="23"/>
  <c r="O142" i="23"/>
  <c r="P142" i="23"/>
  <c r="Q142" i="23"/>
  <c r="R142" i="23"/>
  <c r="S142" i="23"/>
  <c r="T142" i="23"/>
  <c r="U142" i="23"/>
  <c r="V142" i="23"/>
  <c r="W142" i="23"/>
  <c r="Y142" i="23"/>
  <c r="Z142" i="23"/>
  <c r="AA142" i="23"/>
  <c r="AB142" i="23"/>
  <c r="AC142" i="23"/>
  <c r="AD142" i="23"/>
  <c r="AE142" i="23"/>
  <c r="AF142" i="23"/>
  <c r="AG142" i="23"/>
  <c r="AH142" i="23"/>
  <c r="AI142" i="23"/>
  <c r="AJ142" i="23"/>
  <c r="AK142" i="23"/>
  <c r="AL142" i="23"/>
  <c r="AM142" i="23"/>
  <c r="AN142" i="23"/>
  <c r="AO142" i="23"/>
  <c r="AP142" i="23"/>
  <c r="AQ142" i="23"/>
  <c r="AR142" i="23"/>
  <c r="AS142" i="23"/>
  <c r="AT142" i="23"/>
  <c r="AU142" i="23"/>
  <c r="AV142" i="23"/>
  <c r="AW142" i="23"/>
  <c r="AX142" i="23"/>
  <c r="AY142" i="23"/>
  <c r="AZ142" i="23"/>
  <c r="BA142" i="23"/>
  <c r="BB142" i="23"/>
  <c r="BC142" i="23"/>
  <c r="BD142" i="23"/>
  <c r="BE142" i="23"/>
  <c r="BF142" i="23"/>
  <c r="BG142" i="23"/>
  <c r="BH142" i="23"/>
  <c r="BI142" i="23"/>
  <c r="BJ142" i="23"/>
  <c r="BK142" i="23"/>
  <c r="BL142" i="23"/>
  <c r="BM142" i="23"/>
  <c r="BN142" i="23"/>
  <c r="BO142" i="23"/>
  <c r="BP142" i="23"/>
  <c r="BQ142" i="23"/>
  <c r="BR142" i="23"/>
  <c r="BS142" i="23"/>
  <c r="BT142" i="23"/>
  <c r="BU142" i="23"/>
  <c r="BV142" i="23"/>
  <c r="BW142" i="23"/>
  <c r="BX142" i="23"/>
  <c r="BY142" i="23"/>
  <c r="BZ142" i="23"/>
  <c r="CG142" i="23"/>
  <c r="CH142" i="23"/>
  <c r="CI142" i="23"/>
  <c r="CJ142" i="23"/>
  <c r="CK142" i="23"/>
  <c r="CL142" i="23"/>
  <c r="CM142" i="23"/>
  <c r="B143" i="23"/>
  <c r="D143" i="23"/>
  <c r="E143" i="23"/>
  <c r="G143" i="23"/>
  <c r="H143" i="23"/>
  <c r="I143" i="23"/>
  <c r="J143" i="23"/>
  <c r="K143" i="23"/>
  <c r="L143" i="23"/>
  <c r="M143" i="23"/>
  <c r="N143" i="23"/>
  <c r="O143" i="23"/>
  <c r="P143" i="23"/>
  <c r="Q143" i="23"/>
  <c r="R143" i="23"/>
  <c r="S143" i="23"/>
  <c r="T143" i="23"/>
  <c r="U143" i="23"/>
  <c r="V143" i="23"/>
  <c r="W143" i="23"/>
  <c r="Y143" i="23"/>
  <c r="Z143" i="23"/>
  <c r="AA143" i="23"/>
  <c r="AB143" i="23"/>
  <c r="AC143" i="23"/>
  <c r="AD143" i="23"/>
  <c r="AE143" i="23"/>
  <c r="AF143" i="23"/>
  <c r="AG143" i="23"/>
  <c r="AH143" i="23"/>
  <c r="AI143" i="23"/>
  <c r="AJ143" i="23"/>
  <c r="AK143" i="23"/>
  <c r="AL143" i="23"/>
  <c r="AM143" i="23"/>
  <c r="AN143" i="23"/>
  <c r="AO143" i="23"/>
  <c r="AP143" i="23"/>
  <c r="AQ143" i="23"/>
  <c r="AR143" i="23"/>
  <c r="AS143" i="23"/>
  <c r="AT143" i="23"/>
  <c r="AU143" i="23"/>
  <c r="AV143" i="23"/>
  <c r="AW143" i="23"/>
  <c r="AX143" i="23"/>
  <c r="AY143" i="23"/>
  <c r="AZ143" i="23"/>
  <c r="BA143" i="23"/>
  <c r="BB143" i="23"/>
  <c r="BC143" i="23"/>
  <c r="BD143" i="23"/>
  <c r="BE143" i="23"/>
  <c r="BF143" i="23"/>
  <c r="BG143" i="23"/>
  <c r="BH143" i="23"/>
  <c r="BI143" i="23"/>
  <c r="BJ143" i="23"/>
  <c r="BK143" i="23"/>
  <c r="BL143" i="23"/>
  <c r="BM143" i="23"/>
  <c r="BN143" i="23"/>
  <c r="BO143" i="23"/>
  <c r="BP143" i="23"/>
  <c r="BQ143" i="23"/>
  <c r="BR143" i="23"/>
  <c r="BS143" i="23"/>
  <c r="BT143" i="23"/>
  <c r="BU143" i="23"/>
  <c r="BV143" i="23"/>
  <c r="BW143" i="23"/>
  <c r="BX143" i="23"/>
  <c r="BY143" i="23"/>
  <c r="BZ143" i="23"/>
  <c r="CG143" i="23"/>
  <c r="CH143" i="23"/>
  <c r="CI143" i="23"/>
  <c r="CJ143" i="23"/>
  <c r="CK143" i="23"/>
  <c r="CL143" i="23"/>
  <c r="CM143" i="23"/>
  <c r="B144" i="23"/>
  <c r="D144" i="23"/>
  <c r="E144" i="23"/>
  <c r="G144" i="23"/>
  <c r="H144" i="23"/>
  <c r="I144" i="23"/>
  <c r="J144" i="23"/>
  <c r="K144" i="23"/>
  <c r="L144" i="23"/>
  <c r="M144" i="23"/>
  <c r="N144" i="23"/>
  <c r="O144" i="23"/>
  <c r="P144" i="23"/>
  <c r="Q144" i="23"/>
  <c r="R144" i="23"/>
  <c r="S144" i="23"/>
  <c r="T144" i="23"/>
  <c r="U144" i="23"/>
  <c r="V144" i="23"/>
  <c r="W144" i="23"/>
  <c r="Y144" i="23"/>
  <c r="Z144" i="23"/>
  <c r="AA144" i="23"/>
  <c r="AB144" i="23"/>
  <c r="AC144" i="23"/>
  <c r="AD144" i="23"/>
  <c r="AE144" i="23"/>
  <c r="AF144" i="23"/>
  <c r="AG144" i="23"/>
  <c r="AH144" i="23"/>
  <c r="AI144" i="23"/>
  <c r="AJ144" i="23"/>
  <c r="AK144" i="23"/>
  <c r="AL144" i="23"/>
  <c r="AM144" i="23"/>
  <c r="AN144" i="23"/>
  <c r="AO144" i="23"/>
  <c r="AP144" i="23"/>
  <c r="AQ144" i="23"/>
  <c r="AR144" i="23"/>
  <c r="AS144" i="23"/>
  <c r="AT144" i="23"/>
  <c r="AU144" i="23"/>
  <c r="AV144" i="23"/>
  <c r="AW144" i="23"/>
  <c r="AX144" i="23"/>
  <c r="AY144" i="23"/>
  <c r="AZ144" i="23"/>
  <c r="BA144" i="23"/>
  <c r="BB144" i="23"/>
  <c r="BC144" i="23"/>
  <c r="BD144" i="23"/>
  <c r="BE144" i="23"/>
  <c r="BF144" i="23"/>
  <c r="BG144" i="23"/>
  <c r="BH144" i="23"/>
  <c r="BI144" i="23"/>
  <c r="BJ144" i="23"/>
  <c r="BK144" i="23"/>
  <c r="BL144" i="23"/>
  <c r="BM144" i="23"/>
  <c r="BN144" i="23"/>
  <c r="BO144" i="23"/>
  <c r="BP144" i="23"/>
  <c r="BQ144" i="23"/>
  <c r="BR144" i="23"/>
  <c r="BS144" i="23"/>
  <c r="BT144" i="23"/>
  <c r="BU144" i="23"/>
  <c r="BV144" i="23"/>
  <c r="BW144" i="23"/>
  <c r="BX144" i="23"/>
  <c r="BY144" i="23"/>
  <c r="BZ144" i="23"/>
  <c r="CG144" i="23"/>
  <c r="CH144" i="23"/>
  <c r="CI144" i="23"/>
  <c r="CJ144" i="23"/>
  <c r="CK144" i="23"/>
  <c r="CL144" i="23"/>
  <c r="CM144" i="23"/>
  <c r="B145" i="23"/>
  <c r="D145" i="23"/>
  <c r="E145" i="23"/>
  <c r="G145" i="23"/>
  <c r="H145" i="23"/>
  <c r="I145" i="23"/>
  <c r="J145" i="23"/>
  <c r="K145" i="23"/>
  <c r="L145" i="23"/>
  <c r="M145" i="23"/>
  <c r="N145" i="23"/>
  <c r="O145" i="23"/>
  <c r="P145" i="23"/>
  <c r="Q145" i="23"/>
  <c r="R145" i="23"/>
  <c r="S145" i="23"/>
  <c r="T145" i="23"/>
  <c r="U145" i="23"/>
  <c r="V145" i="23"/>
  <c r="W145" i="23"/>
  <c r="Y145" i="23"/>
  <c r="Z145" i="23"/>
  <c r="AA145" i="23"/>
  <c r="AB145" i="23"/>
  <c r="AC145" i="23"/>
  <c r="AD145" i="23"/>
  <c r="AE145" i="23"/>
  <c r="AF145" i="23"/>
  <c r="AG145" i="23"/>
  <c r="AH145" i="23"/>
  <c r="AI145" i="23"/>
  <c r="AJ145" i="23"/>
  <c r="AK145" i="23"/>
  <c r="AL145" i="23"/>
  <c r="AM145" i="23"/>
  <c r="AN145" i="23"/>
  <c r="AO145" i="23"/>
  <c r="AP145" i="23"/>
  <c r="AQ145" i="23"/>
  <c r="AR145" i="23"/>
  <c r="AS145" i="23"/>
  <c r="AT145" i="23"/>
  <c r="AU145" i="23"/>
  <c r="AV145" i="23"/>
  <c r="AW145" i="23"/>
  <c r="AX145" i="23"/>
  <c r="AY145" i="23"/>
  <c r="AZ145" i="23"/>
  <c r="BA145" i="23"/>
  <c r="BB145" i="23"/>
  <c r="BC145" i="23"/>
  <c r="BD145" i="23"/>
  <c r="BE145" i="23"/>
  <c r="BF145" i="23"/>
  <c r="BG145" i="23"/>
  <c r="BH145" i="23"/>
  <c r="BI145" i="23"/>
  <c r="BJ145" i="23"/>
  <c r="BK145" i="23"/>
  <c r="BL145" i="23"/>
  <c r="BM145" i="23"/>
  <c r="BN145" i="23"/>
  <c r="BO145" i="23"/>
  <c r="BP145" i="23"/>
  <c r="BQ145" i="23"/>
  <c r="BR145" i="23"/>
  <c r="BS145" i="23"/>
  <c r="BT145" i="23"/>
  <c r="BU145" i="23"/>
  <c r="BV145" i="23"/>
  <c r="BW145" i="23"/>
  <c r="BX145" i="23"/>
  <c r="BY145" i="23"/>
  <c r="BZ145" i="23"/>
  <c r="CG145" i="23"/>
  <c r="CH145" i="23"/>
  <c r="CI145" i="23"/>
  <c r="CJ145" i="23"/>
  <c r="CK145" i="23"/>
  <c r="CL145" i="23"/>
  <c r="CM145" i="23"/>
  <c r="B146" i="23"/>
  <c r="D146" i="23"/>
  <c r="E146" i="23"/>
  <c r="G146" i="23"/>
  <c r="H146" i="23"/>
  <c r="I146" i="23"/>
  <c r="J146" i="23"/>
  <c r="K146" i="23"/>
  <c r="L146" i="23"/>
  <c r="M146" i="23"/>
  <c r="N146" i="23"/>
  <c r="O146" i="23"/>
  <c r="P146" i="23"/>
  <c r="Q146" i="23"/>
  <c r="R146" i="23"/>
  <c r="S146" i="23"/>
  <c r="T146" i="23"/>
  <c r="U146" i="23"/>
  <c r="V146" i="23"/>
  <c r="W146" i="23"/>
  <c r="Y146" i="23"/>
  <c r="Z146" i="23"/>
  <c r="AA146" i="23"/>
  <c r="AB146" i="23"/>
  <c r="AC146" i="23"/>
  <c r="AD146" i="23"/>
  <c r="AE146" i="23"/>
  <c r="AF146" i="23"/>
  <c r="AG146" i="23"/>
  <c r="AH146" i="23"/>
  <c r="AI146" i="23"/>
  <c r="AJ146" i="23"/>
  <c r="AK146" i="23"/>
  <c r="AL146" i="23"/>
  <c r="AM146" i="23"/>
  <c r="AN146" i="23"/>
  <c r="AO146" i="23"/>
  <c r="AP146" i="23"/>
  <c r="AQ146" i="23"/>
  <c r="AR146" i="23"/>
  <c r="AS146" i="23"/>
  <c r="AT146" i="23"/>
  <c r="AU146" i="23"/>
  <c r="AV146" i="23"/>
  <c r="AW146" i="23"/>
  <c r="AX146" i="23"/>
  <c r="AY146" i="23"/>
  <c r="AZ146" i="23"/>
  <c r="BA146" i="23"/>
  <c r="BB146" i="23"/>
  <c r="BC146" i="23"/>
  <c r="BD146" i="23"/>
  <c r="BE146" i="23"/>
  <c r="BF146" i="23"/>
  <c r="BG146" i="23"/>
  <c r="BH146" i="23"/>
  <c r="BI146" i="23"/>
  <c r="BJ146" i="23"/>
  <c r="BK146" i="23"/>
  <c r="BL146" i="23"/>
  <c r="BM146" i="23"/>
  <c r="BN146" i="23"/>
  <c r="BO146" i="23"/>
  <c r="BP146" i="23"/>
  <c r="BQ146" i="23"/>
  <c r="BR146" i="23"/>
  <c r="BS146" i="23"/>
  <c r="BT146" i="23"/>
  <c r="BU146" i="23"/>
  <c r="BV146" i="23"/>
  <c r="BW146" i="23"/>
  <c r="BX146" i="23"/>
  <c r="BY146" i="23"/>
  <c r="BZ146" i="23"/>
  <c r="CG146" i="23"/>
  <c r="CH146" i="23"/>
  <c r="CI146" i="23"/>
  <c r="CJ146" i="23"/>
  <c r="CK146" i="23"/>
  <c r="CL146" i="23"/>
  <c r="CM146" i="23"/>
  <c r="B147" i="23"/>
  <c r="D147" i="23"/>
  <c r="E147" i="23"/>
  <c r="G147" i="23"/>
  <c r="H147" i="23"/>
  <c r="I147" i="23"/>
  <c r="J147" i="23"/>
  <c r="K147" i="23"/>
  <c r="L147" i="23"/>
  <c r="M147" i="23"/>
  <c r="N147" i="23"/>
  <c r="O147" i="23"/>
  <c r="P147" i="23"/>
  <c r="Q147" i="23"/>
  <c r="R147" i="23"/>
  <c r="S147" i="23"/>
  <c r="T147" i="23"/>
  <c r="U147" i="23"/>
  <c r="V147" i="23"/>
  <c r="W147" i="23"/>
  <c r="Y147" i="23"/>
  <c r="Z147" i="23"/>
  <c r="AA147" i="23"/>
  <c r="AB147" i="23"/>
  <c r="AC147" i="23"/>
  <c r="AD147" i="23"/>
  <c r="AE147" i="23"/>
  <c r="AF147" i="23"/>
  <c r="AG147" i="23"/>
  <c r="AH147" i="23"/>
  <c r="AI147" i="23"/>
  <c r="AJ147" i="23"/>
  <c r="AK147" i="23"/>
  <c r="AL147" i="23"/>
  <c r="AM147" i="23"/>
  <c r="AN147" i="23"/>
  <c r="AO147" i="23"/>
  <c r="AP147" i="23"/>
  <c r="AQ147" i="23"/>
  <c r="AR147" i="23"/>
  <c r="AS147" i="23"/>
  <c r="AT147" i="23"/>
  <c r="AU147" i="23"/>
  <c r="AV147" i="23"/>
  <c r="AW147" i="23"/>
  <c r="AX147" i="23"/>
  <c r="AY147" i="23"/>
  <c r="AZ147" i="23"/>
  <c r="BA147" i="23"/>
  <c r="BB147" i="23"/>
  <c r="BC147" i="23"/>
  <c r="BD147" i="23"/>
  <c r="BE147" i="23"/>
  <c r="BF147" i="23"/>
  <c r="BG147" i="23"/>
  <c r="BH147" i="23"/>
  <c r="BI147" i="23"/>
  <c r="BJ147" i="23"/>
  <c r="BK147" i="23"/>
  <c r="BL147" i="23"/>
  <c r="BM147" i="23"/>
  <c r="BN147" i="23"/>
  <c r="BO147" i="23"/>
  <c r="BP147" i="23"/>
  <c r="BQ147" i="23"/>
  <c r="BR147" i="23"/>
  <c r="BS147" i="23"/>
  <c r="BT147" i="23"/>
  <c r="BU147" i="23"/>
  <c r="BV147" i="23"/>
  <c r="BW147" i="23"/>
  <c r="BX147" i="23"/>
  <c r="BY147" i="23"/>
  <c r="BZ147" i="23"/>
  <c r="CG147" i="23"/>
  <c r="CH147" i="23"/>
  <c r="CI147" i="23"/>
  <c r="CJ147" i="23"/>
  <c r="CK147" i="23"/>
  <c r="CL147" i="23"/>
  <c r="CM147" i="23"/>
  <c r="B148" i="23"/>
  <c r="D148" i="23"/>
  <c r="E148" i="23"/>
  <c r="G148" i="23"/>
  <c r="H148" i="23"/>
  <c r="I148" i="23"/>
  <c r="J148" i="23"/>
  <c r="K148" i="23"/>
  <c r="L148" i="23"/>
  <c r="M148" i="23"/>
  <c r="N148" i="23"/>
  <c r="O148" i="23"/>
  <c r="P148" i="23"/>
  <c r="Q148" i="23"/>
  <c r="R148" i="23"/>
  <c r="S148" i="23"/>
  <c r="T148" i="23"/>
  <c r="U148" i="23"/>
  <c r="V148" i="23"/>
  <c r="W148" i="23"/>
  <c r="Y148" i="23"/>
  <c r="Z148" i="23"/>
  <c r="AA148" i="23"/>
  <c r="AB148" i="23"/>
  <c r="AC148" i="23"/>
  <c r="AD148" i="23"/>
  <c r="AE148" i="23"/>
  <c r="AF148" i="23"/>
  <c r="AG148" i="23"/>
  <c r="AH148" i="23"/>
  <c r="AI148" i="23"/>
  <c r="AJ148" i="23"/>
  <c r="AK148" i="23"/>
  <c r="AL148" i="23"/>
  <c r="AM148" i="23"/>
  <c r="AN148" i="23"/>
  <c r="AO148" i="23"/>
  <c r="AP148" i="23"/>
  <c r="AQ148" i="23"/>
  <c r="AR148" i="23"/>
  <c r="AS148" i="23"/>
  <c r="AT148" i="23"/>
  <c r="AU148" i="23"/>
  <c r="AV148" i="23"/>
  <c r="AW148" i="23"/>
  <c r="AX148" i="23"/>
  <c r="AY148" i="23"/>
  <c r="AZ148" i="23"/>
  <c r="BA148" i="23"/>
  <c r="BB148" i="23"/>
  <c r="BC148" i="23"/>
  <c r="BD148" i="23"/>
  <c r="BE148" i="23"/>
  <c r="BF148" i="23"/>
  <c r="BG148" i="23"/>
  <c r="BH148" i="23"/>
  <c r="BI148" i="23"/>
  <c r="BJ148" i="23"/>
  <c r="BK148" i="23"/>
  <c r="BL148" i="23"/>
  <c r="BM148" i="23"/>
  <c r="BN148" i="23"/>
  <c r="BO148" i="23"/>
  <c r="BP148" i="23"/>
  <c r="BQ148" i="23"/>
  <c r="BR148" i="23"/>
  <c r="BS148" i="23"/>
  <c r="BT148" i="23"/>
  <c r="BU148" i="23"/>
  <c r="BV148" i="23"/>
  <c r="BW148" i="23"/>
  <c r="BX148" i="23"/>
  <c r="BY148" i="23"/>
  <c r="BZ148" i="23"/>
  <c r="CG148" i="23"/>
  <c r="CH148" i="23"/>
  <c r="CI148" i="23"/>
  <c r="CJ148" i="23"/>
  <c r="CK148" i="23"/>
  <c r="CL148" i="23"/>
  <c r="CM148" i="23"/>
  <c r="B149" i="23"/>
  <c r="D149" i="23"/>
  <c r="E149" i="23"/>
  <c r="G149" i="23"/>
  <c r="H149" i="23"/>
  <c r="I149" i="23"/>
  <c r="J149" i="23"/>
  <c r="K149" i="23"/>
  <c r="L149" i="23"/>
  <c r="M149" i="23"/>
  <c r="N149" i="23"/>
  <c r="O149" i="23"/>
  <c r="P149" i="23"/>
  <c r="Q149" i="23"/>
  <c r="R149" i="23"/>
  <c r="S149" i="23"/>
  <c r="T149" i="23"/>
  <c r="U149" i="23"/>
  <c r="V149" i="23"/>
  <c r="W149" i="23"/>
  <c r="Y149" i="23"/>
  <c r="Z149" i="23"/>
  <c r="AA149" i="23"/>
  <c r="AB149" i="23"/>
  <c r="AC149" i="23"/>
  <c r="AD149" i="23"/>
  <c r="AE149" i="23"/>
  <c r="AF149" i="23"/>
  <c r="AG149" i="23"/>
  <c r="AH149" i="23"/>
  <c r="AI149" i="23"/>
  <c r="AJ149" i="23"/>
  <c r="AK149" i="23"/>
  <c r="AL149" i="23"/>
  <c r="AM149" i="23"/>
  <c r="AN149" i="23"/>
  <c r="AO149" i="23"/>
  <c r="AP149" i="23"/>
  <c r="AQ149" i="23"/>
  <c r="AR149" i="23"/>
  <c r="AS149" i="23"/>
  <c r="AT149" i="23"/>
  <c r="AU149" i="23"/>
  <c r="AV149" i="23"/>
  <c r="AW149" i="23"/>
  <c r="AX149" i="23"/>
  <c r="AY149" i="23"/>
  <c r="AZ149" i="23"/>
  <c r="BA149" i="23"/>
  <c r="BB149" i="23"/>
  <c r="BC149" i="23"/>
  <c r="BD149" i="23"/>
  <c r="BE149" i="23"/>
  <c r="BF149" i="23"/>
  <c r="BG149" i="23"/>
  <c r="BH149" i="23"/>
  <c r="BI149" i="23"/>
  <c r="BJ149" i="23"/>
  <c r="BK149" i="23"/>
  <c r="BL149" i="23"/>
  <c r="BM149" i="23"/>
  <c r="BN149" i="23"/>
  <c r="BO149" i="23"/>
  <c r="BP149" i="23"/>
  <c r="BQ149" i="23"/>
  <c r="BR149" i="23"/>
  <c r="BS149" i="23"/>
  <c r="BT149" i="23"/>
  <c r="BU149" i="23"/>
  <c r="BV149" i="23"/>
  <c r="BW149" i="23"/>
  <c r="BX149" i="23"/>
  <c r="BY149" i="23"/>
  <c r="BZ149" i="23"/>
  <c r="CG149" i="23"/>
  <c r="CH149" i="23"/>
  <c r="CI149" i="23"/>
  <c r="CJ149" i="23"/>
  <c r="CK149" i="23"/>
  <c r="CL149" i="23"/>
  <c r="CM149" i="23"/>
  <c r="B150" i="23"/>
  <c r="D150" i="23"/>
  <c r="E150" i="23"/>
  <c r="G150" i="23"/>
  <c r="H150" i="23"/>
  <c r="I150" i="23"/>
  <c r="J150" i="23"/>
  <c r="K150" i="23"/>
  <c r="L150" i="23"/>
  <c r="M150" i="23"/>
  <c r="N150" i="23"/>
  <c r="O150" i="23"/>
  <c r="P150" i="23"/>
  <c r="Q150" i="23"/>
  <c r="R150" i="23"/>
  <c r="S150" i="23"/>
  <c r="T150" i="23"/>
  <c r="U150" i="23"/>
  <c r="V150" i="23"/>
  <c r="W150" i="23"/>
  <c r="Y150" i="23"/>
  <c r="Z150" i="23"/>
  <c r="AA150" i="23"/>
  <c r="AB150" i="23"/>
  <c r="AC150" i="23"/>
  <c r="AD150" i="23"/>
  <c r="AE150" i="23"/>
  <c r="AF150" i="23"/>
  <c r="AG150" i="23"/>
  <c r="AH150" i="23"/>
  <c r="AI150" i="23"/>
  <c r="AJ150" i="23"/>
  <c r="AK150" i="23"/>
  <c r="AL150" i="23"/>
  <c r="AM150" i="23"/>
  <c r="AN150" i="23"/>
  <c r="AO150" i="23"/>
  <c r="AP150" i="23"/>
  <c r="AQ150" i="23"/>
  <c r="AR150" i="23"/>
  <c r="AS150" i="23"/>
  <c r="AT150" i="23"/>
  <c r="AU150" i="23"/>
  <c r="AV150" i="23"/>
  <c r="AW150" i="23"/>
  <c r="AX150" i="23"/>
  <c r="AY150" i="23"/>
  <c r="AZ150" i="23"/>
  <c r="BA150" i="23"/>
  <c r="BB150" i="23"/>
  <c r="BC150" i="23"/>
  <c r="BD150" i="23"/>
  <c r="BE150" i="23"/>
  <c r="BF150" i="23"/>
  <c r="BG150" i="23"/>
  <c r="BH150" i="23"/>
  <c r="BI150" i="23"/>
  <c r="BJ150" i="23"/>
  <c r="BK150" i="23"/>
  <c r="BL150" i="23"/>
  <c r="BM150" i="23"/>
  <c r="BN150" i="23"/>
  <c r="BO150" i="23"/>
  <c r="BP150" i="23"/>
  <c r="BQ150" i="23"/>
  <c r="BR150" i="23"/>
  <c r="BS150" i="23"/>
  <c r="BT150" i="23"/>
  <c r="BU150" i="23"/>
  <c r="BV150" i="23"/>
  <c r="BW150" i="23"/>
  <c r="BX150" i="23"/>
  <c r="BY150" i="23"/>
  <c r="BZ150" i="23"/>
  <c r="CG150" i="23"/>
  <c r="CH150" i="23"/>
  <c r="CI150" i="23"/>
  <c r="CJ150" i="23"/>
  <c r="CK150" i="23"/>
  <c r="CL150" i="23"/>
  <c r="CM150" i="23"/>
  <c r="B151" i="23"/>
  <c r="D151" i="23"/>
  <c r="E151" i="23"/>
  <c r="G151" i="23"/>
  <c r="H151" i="23"/>
  <c r="I151" i="23"/>
  <c r="J151" i="23"/>
  <c r="K151" i="23"/>
  <c r="L151" i="23"/>
  <c r="M151" i="23"/>
  <c r="N151" i="23"/>
  <c r="O151" i="23"/>
  <c r="P151" i="23"/>
  <c r="Q151" i="23"/>
  <c r="R151" i="23"/>
  <c r="S151" i="23"/>
  <c r="T151" i="23"/>
  <c r="U151" i="23"/>
  <c r="V151" i="23"/>
  <c r="W151" i="23"/>
  <c r="Y151" i="23"/>
  <c r="Z151" i="23"/>
  <c r="AA151" i="23"/>
  <c r="AB151" i="23"/>
  <c r="AC151" i="23"/>
  <c r="AD151" i="23"/>
  <c r="AE151" i="23"/>
  <c r="AF151" i="23"/>
  <c r="AG151" i="23"/>
  <c r="AH151" i="23"/>
  <c r="AI151" i="23"/>
  <c r="AJ151" i="23"/>
  <c r="AK151" i="23"/>
  <c r="AL151" i="23"/>
  <c r="AM151" i="23"/>
  <c r="AN151" i="23"/>
  <c r="AO151" i="23"/>
  <c r="AP151" i="23"/>
  <c r="AQ151" i="23"/>
  <c r="AR151" i="23"/>
  <c r="AS151" i="23"/>
  <c r="AT151" i="23"/>
  <c r="AU151" i="23"/>
  <c r="AV151" i="23"/>
  <c r="AW151" i="23"/>
  <c r="AX151" i="23"/>
  <c r="AY151" i="23"/>
  <c r="AZ151" i="23"/>
  <c r="BA151" i="23"/>
  <c r="BB151" i="23"/>
  <c r="BC151" i="23"/>
  <c r="BD151" i="23"/>
  <c r="BE151" i="23"/>
  <c r="BF151" i="23"/>
  <c r="BG151" i="23"/>
  <c r="BH151" i="23"/>
  <c r="BI151" i="23"/>
  <c r="BJ151" i="23"/>
  <c r="BK151" i="23"/>
  <c r="BL151" i="23"/>
  <c r="BM151" i="23"/>
  <c r="BN151" i="23"/>
  <c r="BO151" i="23"/>
  <c r="BP151" i="23"/>
  <c r="BQ151" i="23"/>
  <c r="BR151" i="23"/>
  <c r="BS151" i="23"/>
  <c r="BT151" i="23"/>
  <c r="BU151" i="23"/>
  <c r="BV151" i="23"/>
  <c r="BW151" i="23"/>
  <c r="BX151" i="23"/>
  <c r="BY151" i="23"/>
  <c r="BZ151" i="23"/>
  <c r="CG151" i="23"/>
  <c r="CH151" i="23"/>
  <c r="CI151" i="23"/>
  <c r="CJ151" i="23"/>
  <c r="CK151" i="23"/>
  <c r="CL151" i="23"/>
  <c r="CM151" i="23"/>
  <c r="B152" i="23"/>
  <c r="D152" i="23"/>
  <c r="E152" i="23"/>
  <c r="G152" i="23"/>
  <c r="H152" i="23"/>
  <c r="I152" i="23"/>
  <c r="J152" i="23"/>
  <c r="K152" i="23"/>
  <c r="L152" i="23"/>
  <c r="M152" i="23"/>
  <c r="N152" i="23"/>
  <c r="O152" i="23"/>
  <c r="P152" i="23"/>
  <c r="Q152" i="23"/>
  <c r="R152" i="23"/>
  <c r="S152" i="23"/>
  <c r="T152" i="23"/>
  <c r="U152" i="23"/>
  <c r="V152" i="23"/>
  <c r="W152" i="23"/>
  <c r="Y152" i="23"/>
  <c r="Z152" i="23"/>
  <c r="AA152" i="23"/>
  <c r="AB152" i="23"/>
  <c r="AC152" i="23"/>
  <c r="AD152" i="23"/>
  <c r="AE152" i="23"/>
  <c r="AF152" i="23"/>
  <c r="AG152" i="23"/>
  <c r="AH152" i="23"/>
  <c r="AI152" i="23"/>
  <c r="AJ152" i="23"/>
  <c r="AK152" i="23"/>
  <c r="AL152" i="23"/>
  <c r="AM152" i="23"/>
  <c r="AN152" i="23"/>
  <c r="AO152" i="23"/>
  <c r="AP152" i="23"/>
  <c r="AQ152" i="23"/>
  <c r="AR152" i="23"/>
  <c r="AS152" i="23"/>
  <c r="AT152" i="23"/>
  <c r="AU152" i="23"/>
  <c r="AV152" i="23"/>
  <c r="AW152" i="23"/>
  <c r="AX152" i="23"/>
  <c r="AY152" i="23"/>
  <c r="AZ152" i="23"/>
  <c r="BA152" i="23"/>
  <c r="BB152" i="23"/>
  <c r="BC152" i="23"/>
  <c r="BD152" i="23"/>
  <c r="BE152" i="23"/>
  <c r="BF152" i="23"/>
  <c r="BG152" i="23"/>
  <c r="BH152" i="23"/>
  <c r="BI152" i="23"/>
  <c r="BJ152" i="23"/>
  <c r="BK152" i="23"/>
  <c r="BL152" i="23"/>
  <c r="BM152" i="23"/>
  <c r="BN152" i="23"/>
  <c r="BO152" i="23"/>
  <c r="BP152" i="23"/>
  <c r="BQ152" i="23"/>
  <c r="BR152" i="23"/>
  <c r="BS152" i="23"/>
  <c r="BT152" i="23"/>
  <c r="BU152" i="23"/>
  <c r="BV152" i="23"/>
  <c r="BW152" i="23"/>
  <c r="BX152" i="23"/>
  <c r="BY152" i="23"/>
  <c r="BZ152" i="23"/>
  <c r="CG152" i="23"/>
  <c r="CH152" i="23"/>
  <c r="CI152" i="23"/>
  <c r="CJ152" i="23"/>
  <c r="CK152" i="23"/>
  <c r="CL152" i="23"/>
  <c r="CM152" i="23"/>
  <c r="B153" i="23"/>
  <c r="D153" i="23"/>
  <c r="E153" i="23"/>
  <c r="G153" i="23"/>
  <c r="H153" i="23"/>
  <c r="I153" i="23"/>
  <c r="J153" i="23"/>
  <c r="K153" i="23"/>
  <c r="L153" i="23"/>
  <c r="M153" i="23"/>
  <c r="N153" i="23"/>
  <c r="O153" i="23"/>
  <c r="P153" i="23"/>
  <c r="Q153" i="23"/>
  <c r="R153" i="23"/>
  <c r="S153" i="23"/>
  <c r="T153" i="23"/>
  <c r="U153" i="23"/>
  <c r="V153" i="23"/>
  <c r="W153" i="23"/>
  <c r="Y153" i="23"/>
  <c r="Z153" i="23"/>
  <c r="AA153" i="23"/>
  <c r="AB153" i="23"/>
  <c r="AC153" i="23"/>
  <c r="AD153" i="23"/>
  <c r="AE153" i="23"/>
  <c r="AF153" i="23"/>
  <c r="AG153" i="23"/>
  <c r="AH153" i="23"/>
  <c r="AI153" i="23"/>
  <c r="AJ153" i="23"/>
  <c r="AK153" i="23"/>
  <c r="AL153" i="23"/>
  <c r="AM153" i="23"/>
  <c r="AN153" i="23"/>
  <c r="AO153" i="23"/>
  <c r="AP153" i="23"/>
  <c r="AQ153" i="23"/>
  <c r="AR153" i="23"/>
  <c r="AS153" i="23"/>
  <c r="AT153" i="23"/>
  <c r="AU153" i="23"/>
  <c r="AV153" i="23"/>
  <c r="AW153" i="23"/>
  <c r="AX153" i="23"/>
  <c r="AY153" i="23"/>
  <c r="AZ153" i="23"/>
  <c r="BA153" i="23"/>
  <c r="BB153" i="23"/>
  <c r="BC153" i="23"/>
  <c r="BD153" i="23"/>
  <c r="BE153" i="23"/>
  <c r="BF153" i="23"/>
  <c r="BG153" i="23"/>
  <c r="BH153" i="23"/>
  <c r="BI153" i="23"/>
  <c r="BJ153" i="23"/>
  <c r="BK153" i="23"/>
  <c r="BL153" i="23"/>
  <c r="BM153" i="23"/>
  <c r="BN153" i="23"/>
  <c r="BO153" i="23"/>
  <c r="BP153" i="23"/>
  <c r="BQ153" i="23"/>
  <c r="BR153" i="23"/>
  <c r="BS153" i="23"/>
  <c r="BT153" i="23"/>
  <c r="BU153" i="23"/>
  <c r="BV153" i="23"/>
  <c r="BW153" i="23"/>
  <c r="BX153" i="23"/>
  <c r="BY153" i="23"/>
  <c r="BZ153" i="23"/>
  <c r="CG153" i="23"/>
  <c r="CH153" i="23"/>
  <c r="CI153" i="23"/>
  <c r="CJ153" i="23"/>
  <c r="CK153" i="23"/>
  <c r="CL153" i="23"/>
  <c r="CM153" i="23"/>
  <c r="B154" i="23"/>
  <c r="D154" i="23"/>
  <c r="E154" i="23"/>
  <c r="G154" i="23"/>
  <c r="H154" i="23"/>
  <c r="I154" i="23"/>
  <c r="J154" i="23"/>
  <c r="K154" i="23"/>
  <c r="L154" i="23"/>
  <c r="M154" i="23"/>
  <c r="N154" i="23"/>
  <c r="O154" i="23"/>
  <c r="P154" i="23"/>
  <c r="Q154" i="23"/>
  <c r="R154" i="23"/>
  <c r="S154" i="23"/>
  <c r="T154" i="23"/>
  <c r="U154" i="23"/>
  <c r="V154" i="23"/>
  <c r="W154" i="23"/>
  <c r="Y154" i="23"/>
  <c r="Z154" i="23"/>
  <c r="AA154" i="23"/>
  <c r="AB154" i="23"/>
  <c r="AC154" i="23"/>
  <c r="AD154" i="23"/>
  <c r="AE154" i="23"/>
  <c r="AF154" i="23"/>
  <c r="AG154" i="23"/>
  <c r="AH154" i="23"/>
  <c r="AI154" i="23"/>
  <c r="AJ154" i="23"/>
  <c r="AK154" i="23"/>
  <c r="AL154" i="23"/>
  <c r="AM154" i="23"/>
  <c r="AN154" i="23"/>
  <c r="AO154" i="23"/>
  <c r="AP154" i="23"/>
  <c r="AQ154" i="23"/>
  <c r="AR154" i="23"/>
  <c r="AS154" i="23"/>
  <c r="AT154" i="23"/>
  <c r="AU154" i="23"/>
  <c r="AV154" i="23"/>
  <c r="AW154" i="23"/>
  <c r="AX154" i="23"/>
  <c r="AY154" i="23"/>
  <c r="AZ154" i="23"/>
  <c r="BA154" i="23"/>
  <c r="BB154" i="23"/>
  <c r="BC154" i="23"/>
  <c r="BD154" i="23"/>
  <c r="BE154" i="23"/>
  <c r="BF154" i="23"/>
  <c r="BG154" i="23"/>
  <c r="BH154" i="23"/>
  <c r="BI154" i="23"/>
  <c r="BJ154" i="23"/>
  <c r="BK154" i="23"/>
  <c r="BL154" i="23"/>
  <c r="BM154" i="23"/>
  <c r="BN154" i="23"/>
  <c r="BO154" i="23"/>
  <c r="BP154" i="23"/>
  <c r="BQ154" i="23"/>
  <c r="BR154" i="23"/>
  <c r="BS154" i="23"/>
  <c r="BT154" i="23"/>
  <c r="BU154" i="23"/>
  <c r="BV154" i="23"/>
  <c r="BW154" i="23"/>
  <c r="BX154" i="23"/>
  <c r="BY154" i="23"/>
  <c r="BZ154" i="23"/>
  <c r="CG154" i="23"/>
  <c r="CH154" i="23"/>
  <c r="CI154" i="23"/>
  <c r="CJ154" i="23"/>
  <c r="CK154" i="23"/>
  <c r="CL154" i="23"/>
  <c r="CM154" i="23"/>
  <c r="B155" i="23"/>
  <c r="D155" i="23"/>
  <c r="E155" i="23"/>
  <c r="G155" i="23"/>
  <c r="H155" i="23"/>
  <c r="I155" i="23"/>
  <c r="J155" i="23"/>
  <c r="K155" i="23"/>
  <c r="L155" i="23"/>
  <c r="M155" i="23"/>
  <c r="N155" i="23"/>
  <c r="O155" i="23"/>
  <c r="P155" i="23"/>
  <c r="Q155" i="23"/>
  <c r="R155" i="23"/>
  <c r="S155" i="23"/>
  <c r="T155" i="23"/>
  <c r="U155" i="23"/>
  <c r="V155" i="23"/>
  <c r="W155" i="23"/>
  <c r="Y155" i="23"/>
  <c r="Z155" i="23"/>
  <c r="AA155" i="23"/>
  <c r="AB155" i="23"/>
  <c r="AC155" i="23"/>
  <c r="AD155" i="23"/>
  <c r="AE155" i="23"/>
  <c r="AF155" i="23"/>
  <c r="AG155" i="23"/>
  <c r="AH155" i="23"/>
  <c r="AI155" i="23"/>
  <c r="AJ155" i="23"/>
  <c r="AK155" i="23"/>
  <c r="AL155" i="23"/>
  <c r="AM155" i="23"/>
  <c r="AN155" i="23"/>
  <c r="AO155" i="23"/>
  <c r="AP155" i="23"/>
  <c r="AQ155" i="23"/>
  <c r="AR155" i="23"/>
  <c r="AS155" i="23"/>
  <c r="AT155" i="23"/>
  <c r="AU155" i="23"/>
  <c r="AV155" i="23"/>
  <c r="AW155" i="23"/>
  <c r="AX155" i="23"/>
  <c r="AY155" i="23"/>
  <c r="AZ155" i="23"/>
  <c r="BA155" i="23"/>
  <c r="BB155" i="23"/>
  <c r="BC155" i="23"/>
  <c r="BD155" i="23"/>
  <c r="BE155" i="23"/>
  <c r="BF155" i="23"/>
  <c r="BG155" i="23"/>
  <c r="BH155" i="23"/>
  <c r="BI155" i="23"/>
  <c r="BJ155" i="23"/>
  <c r="BK155" i="23"/>
  <c r="BL155" i="23"/>
  <c r="BM155" i="23"/>
  <c r="BN155" i="23"/>
  <c r="BO155" i="23"/>
  <c r="BP155" i="23"/>
  <c r="BQ155" i="23"/>
  <c r="BR155" i="23"/>
  <c r="BS155" i="23"/>
  <c r="BT155" i="23"/>
  <c r="BU155" i="23"/>
  <c r="BV155" i="23"/>
  <c r="BW155" i="23"/>
  <c r="BX155" i="23"/>
  <c r="BY155" i="23"/>
  <c r="BZ155" i="23"/>
  <c r="CG155" i="23"/>
  <c r="CH155" i="23"/>
  <c r="CI155" i="23"/>
  <c r="CJ155" i="23"/>
  <c r="CK155" i="23"/>
  <c r="CL155" i="23"/>
  <c r="CM155" i="23"/>
  <c r="B156" i="23"/>
  <c r="D156" i="23"/>
  <c r="E156" i="23"/>
  <c r="G156" i="23"/>
  <c r="H156" i="23"/>
  <c r="I156" i="23"/>
  <c r="J156" i="23"/>
  <c r="K156" i="23"/>
  <c r="L156" i="23"/>
  <c r="M156" i="23"/>
  <c r="N156" i="23"/>
  <c r="O156" i="23"/>
  <c r="P156" i="23"/>
  <c r="Q156" i="23"/>
  <c r="R156" i="23"/>
  <c r="S156" i="23"/>
  <c r="T156" i="23"/>
  <c r="U156" i="23"/>
  <c r="V156" i="23"/>
  <c r="W156" i="23"/>
  <c r="Y156" i="23"/>
  <c r="Z156" i="23"/>
  <c r="AA156" i="23"/>
  <c r="AB156" i="23"/>
  <c r="AC156" i="23"/>
  <c r="AD156" i="23"/>
  <c r="AE156" i="23"/>
  <c r="AF156" i="23"/>
  <c r="AG156" i="23"/>
  <c r="AH156" i="23"/>
  <c r="AI156" i="23"/>
  <c r="AJ156" i="23"/>
  <c r="AK156" i="23"/>
  <c r="AL156" i="23"/>
  <c r="AM156" i="23"/>
  <c r="AN156" i="23"/>
  <c r="AO156" i="23"/>
  <c r="AP156" i="23"/>
  <c r="AQ156" i="23"/>
  <c r="AR156" i="23"/>
  <c r="AS156" i="23"/>
  <c r="AT156" i="23"/>
  <c r="AU156" i="23"/>
  <c r="AV156" i="23"/>
  <c r="AW156" i="23"/>
  <c r="AX156" i="23"/>
  <c r="AY156" i="23"/>
  <c r="AZ156" i="23"/>
  <c r="BA156" i="23"/>
  <c r="BB156" i="23"/>
  <c r="BC156" i="23"/>
  <c r="BD156" i="23"/>
  <c r="BE156" i="23"/>
  <c r="BF156" i="23"/>
  <c r="BG156" i="23"/>
  <c r="BH156" i="23"/>
  <c r="BI156" i="23"/>
  <c r="BJ156" i="23"/>
  <c r="BK156" i="23"/>
  <c r="BL156" i="23"/>
  <c r="BM156" i="23"/>
  <c r="BN156" i="23"/>
  <c r="BO156" i="23"/>
  <c r="BP156" i="23"/>
  <c r="BQ156" i="23"/>
  <c r="BR156" i="23"/>
  <c r="BS156" i="23"/>
  <c r="BT156" i="23"/>
  <c r="BU156" i="23"/>
  <c r="BV156" i="23"/>
  <c r="BW156" i="23"/>
  <c r="BX156" i="23"/>
  <c r="BY156" i="23"/>
  <c r="BZ156" i="23"/>
  <c r="CG156" i="23"/>
  <c r="CH156" i="23"/>
  <c r="CI156" i="23"/>
  <c r="CJ156" i="23"/>
  <c r="CK156" i="23"/>
  <c r="CL156" i="23"/>
  <c r="CM156" i="23"/>
  <c r="B157" i="23"/>
  <c r="D157" i="23"/>
  <c r="E157" i="23"/>
  <c r="G157" i="23"/>
  <c r="H157" i="23"/>
  <c r="I157" i="23"/>
  <c r="J157" i="23"/>
  <c r="K157" i="23"/>
  <c r="L157" i="23"/>
  <c r="M157" i="23"/>
  <c r="N157" i="23"/>
  <c r="O157" i="23"/>
  <c r="P157" i="23"/>
  <c r="Q157" i="23"/>
  <c r="R157" i="23"/>
  <c r="S157" i="23"/>
  <c r="T157" i="23"/>
  <c r="U157" i="23"/>
  <c r="V157" i="23"/>
  <c r="W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F157" i="23"/>
  <c r="BG157" i="23"/>
  <c r="BH157" i="23"/>
  <c r="BI157" i="23"/>
  <c r="BJ157" i="23"/>
  <c r="BK157" i="23"/>
  <c r="BL157" i="23"/>
  <c r="BM157" i="23"/>
  <c r="BN157" i="23"/>
  <c r="BO157" i="23"/>
  <c r="BP157" i="23"/>
  <c r="BQ157" i="23"/>
  <c r="BR157" i="23"/>
  <c r="BS157" i="23"/>
  <c r="BT157" i="23"/>
  <c r="BU157" i="23"/>
  <c r="BV157" i="23"/>
  <c r="BW157" i="23"/>
  <c r="BX157" i="23"/>
  <c r="BY157" i="23"/>
  <c r="BZ157" i="23"/>
  <c r="CG157" i="23"/>
  <c r="CH157" i="23"/>
  <c r="CI157" i="23"/>
  <c r="CJ157" i="23"/>
  <c r="CK157" i="23"/>
  <c r="CL157" i="23"/>
  <c r="CM157" i="23"/>
  <c r="B158" i="23"/>
  <c r="D158" i="23"/>
  <c r="E158" i="23"/>
  <c r="G158" i="23"/>
  <c r="H158" i="23"/>
  <c r="I158" i="23"/>
  <c r="J158" i="23"/>
  <c r="K158" i="23"/>
  <c r="L158" i="23"/>
  <c r="M158" i="23"/>
  <c r="N158" i="23"/>
  <c r="O158" i="23"/>
  <c r="P158" i="23"/>
  <c r="Q158" i="23"/>
  <c r="R158" i="23"/>
  <c r="S158" i="23"/>
  <c r="T158" i="23"/>
  <c r="U158" i="23"/>
  <c r="V158" i="23"/>
  <c r="W158" i="23"/>
  <c r="Y158" i="23"/>
  <c r="Z158" i="23"/>
  <c r="AA158" i="23"/>
  <c r="AB158" i="23"/>
  <c r="AC158" i="23"/>
  <c r="AD158" i="23"/>
  <c r="AE158" i="23"/>
  <c r="AF158" i="23"/>
  <c r="AG158" i="23"/>
  <c r="AH158" i="23"/>
  <c r="AI158" i="23"/>
  <c r="AJ158" i="23"/>
  <c r="AK158" i="23"/>
  <c r="AL158" i="23"/>
  <c r="AM158" i="23"/>
  <c r="AN158" i="23"/>
  <c r="AO158" i="23"/>
  <c r="AP158" i="23"/>
  <c r="AQ158" i="23"/>
  <c r="AR158" i="23"/>
  <c r="AS158" i="23"/>
  <c r="AT158" i="23"/>
  <c r="AU158" i="23"/>
  <c r="AV158" i="23"/>
  <c r="AW158" i="23"/>
  <c r="AX158" i="23"/>
  <c r="AY158" i="23"/>
  <c r="AZ158" i="23"/>
  <c r="BA158" i="23"/>
  <c r="BB158" i="23"/>
  <c r="BC158" i="23"/>
  <c r="BD158" i="23"/>
  <c r="BE158" i="23"/>
  <c r="BF158" i="23"/>
  <c r="BG158" i="23"/>
  <c r="BH158" i="23"/>
  <c r="BI158" i="23"/>
  <c r="BJ158" i="23"/>
  <c r="BK158" i="23"/>
  <c r="BL158" i="23"/>
  <c r="BM158" i="23"/>
  <c r="BN158" i="23"/>
  <c r="BO158" i="23"/>
  <c r="BP158" i="23"/>
  <c r="BQ158" i="23"/>
  <c r="BR158" i="23"/>
  <c r="BS158" i="23"/>
  <c r="BT158" i="23"/>
  <c r="BU158" i="23"/>
  <c r="BV158" i="23"/>
  <c r="BW158" i="23"/>
  <c r="BX158" i="23"/>
  <c r="BY158" i="23"/>
  <c r="BZ158" i="23"/>
  <c r="CG158" i="23"/>
  <c r="CH158" i="23"/>
  <c r="CI158" i="23"/>
  <c r="CJ158" i="23"/>
  <c r="CK158" i="23"/>
  <c r="CL158" i="23"/>
  <c r="CM158" i="23"/>
  <c r="B159" i="23"/>
  <c r="D159" i="23"/>
  <c r="E159" i="23"/>
  <c r="G159" i="23"/>
  <c r="H159" i="23"/>
  <c r="I159" i="23"/>
  <c r="J159" i="23"/>
  <c r="K159" i="23"/>
  <c r="L159" i="23"/>
  <c r="M159" i="23"/>
  <c r="N159" i="23"/>
  <c r="O159" i="23"/>
  <c r="P159" i="23"/>
  <c r="Q159" i="23"/>
  <c r="R159" i="23"/>
  <c r="S159" i="23"/>
  <c r="T159" i="23"/>
  <c r="U159" i="23"/>
  <c r="V159" i="23"/>
  <c r="W159" i="23"/>
  <c r="Y159" i="23"/>
  <c r="Z159" i="23"/>
  <c r="AA159" i="23"/>
  <c r="AB159" i="23"/>
  <c r="AC159" i="23"/>
  <c r="AD159" i="23"/>
  <c r="AE159" i="23"/>
  <c r="AF159" i="23"/>
  <c r="AG159" i="23"/>
  <c r="AH159" i="23"/>
  <c r="AI159" i="23"/>
  <c r="AJ159" i="23"/>
  <c r="AK159" i="23"/>
  <c r="AL159" i="23"/>
  <c r="AM159" i="23"/>
  <c r="AN159" i="23"/>
  <c r="AO159" i="23"/>
  <c r="AP159" i="23"/>
  <c r="AQ159" i="23"/>
  <c r="AR159" i="23"/>
  <c r="AS159" i="23"/>
  <c r="AT159" i="23"/>
  <c r="AU159" i="23"/>
  <c r="AV159" i="23"/>
  <c r="AW159" i="23"/>
  <c r="AX159" i="23"/>
  <c r="AY159" i="23"/>
  <c r="AZ159" i="23"/>
  <c r="BA159" i="23"/>
  <c r="BB159" i="23"/>
  <c r="BC159" i="23"/>
  <c r="BD159" i="23"/>
  <c r="BE159" i="23"/>
  <c r="BF159" i="23"/>
  <c r="BG159" i="23"/>
  <c r="BH159" i="23"/>
  <c r="BI159" i="23"/>
  <c r="BJ159" i="23"/>
  <c r="BK159" i="23"/>
  <c r="BL159" i="23"/>
  <c r="BM159" i="23"/>
  <c r="BN159" i="23"/>
  <c r="BO159" i="23"/>
  <c r="BP159" i="23"/>
  <c r="BQ159" i="23"/>
  <c r="BR159" i="23"/>
  <c r="BS159" i="23"/>
  <c r="BT159" i="23"/>
  <c r="BU159" i="23"/>
  <c r="BV159" i="23"/>
  <c r="BW159" i="23"/>
  <c r="BX159" i="23"/>
  <c r="BY159" i="23"/>
  <c r="BZ159" i="23"/>
  <c r="CG159" i="23"/>
  <c r="CH159" i="23"/>
  <c r="CI159" i="23"/>
  <c r="CJ159" i="23"/>
  <c r="CK159" i="23"/>
  <c r="CL159" i="23"/>
  <c r="CM159" i="23"/>
  <c r="B160" i="23"/>
  <c r="D160" i="23"/>
  <c r="E160" i="23"/>
  <c r="G160" i="23"/>
  <c r="H160" i="23"/>
  <c r="I160" i="23"/>
  <c r="J160" i="23"/>
  <c r="K160" i="23"/>
  <c r="L160" i="23"/>
  <c r="M160" i="23"/>
  <c r="N160" i="23"/>
  <c r="O160" i="23"/>
  <c r="P160" i="23"/>
  <c r="Q160" i="23"/>
  <c r="R160" i="23"/>
  <c r="S160" i="23"/>
  <c r="T160" i="23"/>
  <c r="U160" i="23"/>
  <c r="V160" i="23"/>
  <c r="W160" i="23"/>
  <c r="Y160" i="23"/>
  <c r="Z160" i="23"/>
  <c r="AA160" i="23"/>
  <c r="AB160" i="23"/>
  <c r="AC160" i="23"/>
  <c r="AD160" i="23"/>
  <c r="AE160" i="23"/>
  <c r="AF160" i="23"/>
  <c r="AG160" i="23"/>
  <c r="AH160" i="23"/>
  <c r="AI160" i="23"/>
  <c r="AJ160" i="23"/>
  <c r="AK160" i="23"/>
  <c r="AL160" i="23"/>
  <c r="AM160" i="23"/>
  <c r="AN160" i="23"/>
  <c r="AO160" i="23"/>
  <c r="AP160" i="23"/>
  <c r="AQ160" i="23"/>
  <c r="AR160" i="23"/>
  <c r="AS160" i="23"/>
  <c r="AT160" i="23"/>
  <c r="AU160" i="23"/>
  <c r="AV160" i="23"/>
  <c r="AW160" i="23"/>
  <c r="AX160" i="23"/>
  <c r="AY160" i="23"/>
  <c r="AZ160" i="23"/>
  <c r="BA160" i="23"/>
  <c r="BB160" i="23"/>
  <c r="BC160" i="23"/>
  <c r="BD160" i="23"/>
  <c r="BE160" i="23"/>
  <c r="BF160" i="23"/>
  <c r="BG160" i="23"/>
  <c r="BH160" i="23"/>
  <c r="BI160" i="23"/>
  <c r="BJ160" i="23"/>
  <c r="BK160" i="23"/>
  <c r="BL160" i="23"/>
  <c r="BM160" i="23"/>
  <c r="BN160" i="23"/>
  <c r="BO160" i="23"/>
  <c r="BP160" i="23"/>
  <c r="BQ160" i="23"/>
  <c r="BR160" i="23"/>
  <c r="BS160" i="23"/>
  <c r="BT160" i="23"/>
  <c r="BU160" i="23"/>
  <c r="BV160" i="23"/>
  <c r="BW160" i="23"/>
  <c r="BX160" i="23"/>
  <c r="BY160" i="23"/>
  <c r="BZ160" i="23"/>
  <c r="CG160" i="23"/>
  <c r="CH160" i="23"/>
  <c r="CI160" i="23"/>
  <c r="CJ160" i="23"/>
  <c r="CK160" i="23"/>
  <c r="CL160" i="23"/>
  <c r="CM160" i="23"/>
  <c r="B161" i="23"/>
  <c r="D161" i="23"/>
  <c r="E161" i="23"/>
  <c r="G161" i="23"/>
  <c r="H161" i="23"/>
  <c r="I161" i="23"/>
  <c r="J161" i="23"/>
  <c r="K161" i="23"/>
  <c r="L161" i="23"/>
  <c r="M161" i="23"/>
  <c r="N161" i="23"/>
  <c r="O161" i="23"/>
  <c r="P161" i="23"/>
  <c r="Q161" i="23"/>
  <c r="R161" i="23"/>
  <c r="S161" i="23"/>
  <c r="T161" i="23"/>
  <c r="U161" i="23"/>
  <c r="V161" i="23"/>
  <c r="W161" i="23"/>
  <c r="Y161" i="23"/>
  <c r="Z161" i="23"/>
  <c r="AA161" i="23"/>
  <c r="AB161" i="23"/>
  <c r="AC161" i="23"/>
  <c r="AD161" i="23"/>
  <c r="AE161" i="23"/>
  <c r="AF161" i="23"/>
  <c r="AG161" i="23"/>
  <c r="AH161" i="23"/>
  <c r="AI161" i="23"/>
  <c r="AJ161" i="23"/>
  <c r="AK161" i="23"/>
  <c r="AL161" i="23"/>
  <c r="AM161" i="23"/>
  <c r="AN161" i="23"/>
  <c r="AO161" i="23"/>
  <c r="AP161" i="23"/>
  <c r="AQ161" i="23"/>
  <c r="AR161" i="23"/>
  <c r="AS161" i="23"/>
  <c r="AT161" i="23"/>
  <c r="AU161" i="23"/>
  <c r="AV161" i="23"/>
  <c r="AW161" i="23"/>
  <c r="AX161" i="23"/>
  <c r="AY161" i="23"/>
  <c r="AZ161" i="23"/>
  <c r="BA161" i="23"/>
  <c r="BB161" i="23"/>
  <c r="BC161" i="23"/>
  <c r="BD161" i="23"/>
  <c r="BE161" i="23"/>
  <c r="BF161" i="23"/>
  <c r="BG161" i="23"/>
  <c r="BH161" i="23"/>
  <c r="BI161" i="23"/>
  <c r="BJ161" i="23"/>
  <c r="BK161" i="23"/>
  <c r="BL161" i="23"/>
  <c r="BM161" i="23"/>
  <c r="BN161" i="23"/>
  <c r="BO161" i="23"/>
  <c r="BP161" i="23"/>
  <c r="BQ161" i="23"/>
  <c r="BR161" i="23"/>
  <c r="BS161" i="23"/>
  <c r="BT161" i="23"/>
  <c r="BU161" i="23"/>
  <c r="BV161" i="23"/>
  <c r="BW161" i="23"/>
  <c r="BX161" i="23"/>
  <c r="BY161" i="23"/>
  <c r="BZ161" i="23"/>
  <c r="CG161" i="23"/>
  <c r="CH161" i="23"/>
  <c r="CI161" i="23"/>
  <c r="CJ161" i="23"/>
  <c r="CK161" i="23"/>
  <c r="CL161" i="23"/>
  <c r="CM161" i="23"/>
  <c r="B162" i="23"/>
  <c r="D162" i="23"/>
  <c r="E162" i="23"/>
  <c r="G162" i="23"/>
  <c r="H162" i="23"/>
  <c r="I162" i="23"/>
  <c r="J162" i="23"/>
  <c r="K162" i="23"/>
  <c r="L162" i="23"/>
  <c r="M162" i="23"/>
  <c r="N162" i="23"/>
  <c r="O162" i="23"/>
  <c r="P162" i="23"/>
  <c r="Q162" i="23"/>
  <c r="R162" i="23"/>
  <c r="S162" i="23"/>
  <c r="T162" i="23"/>
  <c r="U162" i="23"/>
  <c r="V162" i="23"/>
  <c r="W162" i="23"/>
  <c r="Y162" i="23"/>
  <c r="Z162" i="23"/>
  <c r="AA162" i="23"/>
  <c r="AB162" i="23"/>
  <c r="AC162" i="23"/>
  <c r="AD162" i="23"/>
  <c r="AE162" i="23"/>
  <c r="AF162" i="23"/>
  <c r="AG162" i="23"/>
  <c r="AH162" i="23"/>
  <c r="AI162" i="23"/>
  <c r="AJ162" i="23"/>
  <c r="AK162" i="23"/>
  <c r="AL162" i="23"/>
  <c r="AM162" i="23"/>
  <c r="AN162" i="23"/>
  <c r="AO162" i="23"/>
  <c r="AP162" i="23"/>
  <c r="AQ162" i="23"/>
  <c r="AR162" i="23"/>
  <c r="AS162" i="23"/>
  <c r="AT162" i="23"/>
  <c r="AU162" i="23"/>
  <c r="AV162" i="23"/>
  <c r="AW162" i="23"/>
  <c r="AX162" i="23"/>
  <c r="AY162" i="23"/>
  <c r="AZ162" i="23"/>
  <c r="BA162" i="23"/>
  <c r="BB162" i="23"/>
  <c r="BC162" i="23"/>
  <c r="BD162" i="23"/>
  <c r="BE162" i="23"/>
  <c r="BF162" i="23"/>
  <c r="BG162" i="23"/>
  <c r="BH162" i="23"/>
  <c r="BI162" i="23"/>
  <c r="BJ162" i="23"/>
  <c r="BK162" i="23"/>
  <c r="BL162" i="23"/>
  <c r="BM162" i="23"/>
  <c r="BN162" i="23"/>
  <c r="BO162" i="23"/>
  <c r="BP162" i="23"/>
  <c r="BQ162" i="23"/>
  <c r="BR162" i="23"/>
  <c r="BS162" i="23"/>
  <c r="BT162" i="23"/>
  <c r="BU162" i="23"/>
  <c r="BV162" i="23"/>
  <c r="BW162" i="23"/>
  <c r="BX162" i="23"/>
  <c r="BY162" i="23"/>
  <c r="BZ162" i="23"/>
  <c r="CG162" i="23"/>
  <c r="CH162" i="23"/>
  <c r="CI162" i="23"/>
  <c r="CJ162" i="23"/>
  <c r="CK162" i="23"/>
  <c r="CL162" i="23"/>
  <c r="CM162" i="23"/>
  <c r="B163" i="23"/>
  <c r="D163" i="23"/>
  <c r="E163" i="23"/>
  <c r="G163" i="23"/>
  <c r="H163" i="23"/>
  <c r="I163" i="23"/>
  <c r="J163" i="23"/>
  <c r="K163" i="23"/>
  <c r="L163" i="23"/>
  <c r="M163" i="23"/>
  <c r="N163" i="23"/>
  <c r="O163" i="23"/>
  <c r="P163" i="23"/>
  <c r="Q163" i="23"/>
  <c r="R163" i="23"/>
  <c r="S163" i="23"/>
  <c r="T163" i="23"/>
  <c r="U163" i="23"/>
  <c r="V163" i="23"/>
  <c r="W163" i="23"/>
  <c r="Y163" i="23"/>
  <c r="Z163" i="23"/>
  <c r="AA163" i="23"/>
  <c r="AB163" i="23"/>
  <c r="AC163" i="23"/>
  <c r="AD163" i="23"/>
  <c r="AE163" i="23"/>
  <c r="AF163" i="23"/>
  <c r="AG163" i="23"/>
  <c r="AH163" i="23"/>
  <c r="AI163" i="23"/>
  <c r="AJ163" i="23"/>
  <c r="AK163" i="23"/>
  <c r="AL163" i="23"/>
  <c r="AM163" i="23"/>
  <c r="AN163" i="23"/>
  <c r="AO163" i="23"/>
  <c r="AP163" i="23"/>
  <c r="AQ163" i="23"/>
  <c r="AR163" i="23"/>
  <c r="AS163" i="23"/>
  <c r="AT163" i="23"/>
  <c r="AU163" i="23"/>
  <c r="AV163" i="23"/>
  <c r="AW163" i="23"/>
  <c r="AX163" i="23"/>
  <c r="AY163" i="23"/>
  <c r="AZ163" i="23"/>
  <c r="BA163" i="23"/>
  <c r="BB163" i="23"/>
  <c r="BC163" i="23"/>
  <c r="BD163" i="23"/>
  <c r="BE163" i="23"/>
  <c r="BF163" i="23"/>
  <c r="BG163" i="23"/>
  <c r="BH163" i="23"/>
  <c r="BI163" i="23"/>
  <c r="BJ163" i="23"/>
  <c r="BK163" i="23"/>
  <c r="BL163" i="23"/>
  <c r="BM163" i="23"/>
  <c r="BN163" i="23"/>
  <c r="BO163" i="23"/>
  <c r="BP163" i="23"/>
  <c r="BQ163" i="23"/>
  <c r="BR163" i="23"/>
  <c r="BS163" i="23"/>
  <c r="BT163" i="23"/>
  <c r="BU163" i="23"/>
  <c r="BV163" i="23"/>
  <c r="BW163" i="23"/>
  <c r="BX163" i="23"/>
  <c r="BY163" i="23"/>
  <c r="BZ163" i="23"/>
  <c r="CG163" i="23"/>
  <c r="CH163" i="23"/>
  <c r="CI163" i="23"/>
  <c r="CJ163" i="23"/>
  <c r="CK163" i="23"/>
  <c r="CL163" i="23"/>
  <c r="CM163" i="23"/>
  <c r="B164" i="23"/>
  <c r="D164" i="23"/>
  <c r="E164" i="23"/>
  <c r="G164" i="23"/>
  <c r="H164" i="23"/>
  <c r="I164" i="23"/>
  <c r="J164" i="23"/>
  <c r="K164" i="23"/>
  <c r="L164" i="23"/>
  <c r="M164" i="23"/>
  <c r="N164" i="23"/>
  <c r="O164" i="23"/>
  <c r="P164" i="23"/>
  <c r="Q164" i="23"/>
  <c r="R164" i="23"/>
  <c r="S164" i="23"/>
  <c r="T164" i="23"/>
  <c r="U164" i="23"/>
  <c r="V164" i="23"/>
  <c r="W164" i="23"/>
  <c r="Y164" i="23"/>
  <c r="Z164" i="23"/>
  <c r="AA164" i="23"/>
  <c r="AB164" i="23"/>
  <c r="AC164" i="23"/>
  <c r="AD164" i="23"/>
  <c r="AE164" i="23"/>
  <c r="AF164" i="23"/>
  <c r="AG164" i="23"/>
  <c r="AH164" i="23"/>
  <c r="AI164" i="23"/>
  <c r="AJ164" i="23"/>
  <c r="AK164" i="23"/>
  <c r="AL164" i="23"/>
  <c r="AM164" i="23"/>
  <c r="AN164" i="23"/>
  <c r="AO164" i="23"/>
  <c r="AP164" i="23"/>
  <c r="AQ164" i="23"/>
  <c r="AR164" i="23"/>
  <c r="AS164" i="23"/>
  <c r="AT164" i="23"/>
  <c r="AU164" i="23"/>
  <c r="AV164" i="23"/>
  <c r="AW164" i="23"/>
  <c r="AX164" i="23"/>
  <c r="AY164" i="23"/>
  <c r="AZ164" i="23"/>
  <c r="BA164" i="23"/>
  <c r="BB164" i="23"/>
  <c r="BC164" i="23"/>
  <c r="BD164" i="23"/>
  <c r="BE164" i="23"/>
  <c r="BF164" i="23"/>
  <c r="BG164" i="23"/>
  <c r="BH164" i="23"/>
  <c r="BI164" i="23"/>
  <c r="BJ164" i="23"/>
  <c r="BK164" i="23"/>
  <c r="BL164" i="23"/>
  <c r="BM164" i="23"/>
  <c r="BN164" i="23"/>
  <c r="BO164" i="23"/>
  <c r="BP164" i="23"/>
  <c r="BQ164" i="23"/>
  <c r="BR164" i="23"/>
  <c r="BS164" i="23"/>
  <c r="BT164" i="23"/>
  <c r="BU164" i="23"/>
  <c r="BV164" i="23"/>
  <c r="BW164" i="23"/>
  <c r="BX164" i="23"/>
  <c r="BY164" i="23"/>
  <c r="BZ164" i="23"/>
  <c r="CG164" i="23"/>
  <c r="CH164" i="23"/>
  <c r="CI164" i="23"/>
  <c r="CJ164" i="23"/>
  <c r="CK164" i="23"/>
  <c r="CL164" i="23"/>
  <c r="CM164" i="23"/>
  <c r="B165" i="23"/>
  <c r="D165" i="23"/>
  <c r="E165" i="23"/>
  <c r="G165" i="23"/>
  <c r="H165" i="23"/>
  <c r="I165" i="23"/>
  <c r="J165" i="23"/>
  <c r="K165" i="23"/>
  <c r="L165" i="23"/>
  <c r="M165" i="23"/>
  <c r="N165" i="23"/>
  <c r="O165" i="23"/>
  <c r="P165" i="23"/>
  <c r="Q165" i="23"/>
  <c r="R165" i="23"/>
  <c r="S165" i="23"/>
  <c r="T165" i="23"/>
  <c r="U165" i="23"/>
  <c r="V165" i="23"/>
  <c r="W165" i="23"/>
  <c r="Y165" i="23"/>
  <c r="Z165" i="23"/>
  <c r="AA165" i="23"/>
  <c r="AB165" i="23"/>
  <c r="AC165" i="23"/>
  <c r="AD165" i="23"/>
  <c r="AE165" i="23"/>
  <c r="AF165" i="23"/>
  <c r="AG165" i="23"/>
  <c r="AH165" i="23"/>
  <c r="AI165" i="23"/>
  <c r="AJ165" i="23"/>
  <c r="AK165" i="23"/>
  <c r="AL165" i="23"/>
  <c r="AM165" i="23"/>
  <c r="AN165" i="23"/>
  <c r="AO165" i="23"/>
  <c r="AP165" i="23"/>
  <c r="AQ165" i="23"/>
  <c r="AR165" i="23"/>
  <c r="AS165" i="23"/>
  <c r="AT165" i="23"/>
  <c r="AU165" i="23"/>
  <c r="AV165" i="23"/>
  <c r="AW165" i="23"/>
  <c r="AX165" i="23"/>
  <c r="AY165" i="23"/>
  <c r="AZ165" i="23"/>
  <c r="BA165" i="23"/>
  <c r="BB165" i="23"/>
  <c r="BC165" i="23"/>
  <c r="BD165" i="23"/>
  <c r="BE165" i="23"/>
  <c r="BF165" i="23"/>
  <c r="BG165" i="23"/>
  <c r="BH165" i="23"/>
  <c r="BI165" i="23"/>
  <c r="BJ165" i="23"/>
  <c r="BK165" i="23"/>
  <c r="BL165" i="23"/>
  <c r="BM165" i="23"/>
  <c r="BN165" i="23"/>
  <c r="BO165" i="23"/>
  <c r="BP165" i="23"/>
  <c r="BQ165" i="23"/>
  <c r="BR165" i="23"/>
  <c r="BS165" i="23"/>
  <c r="BT165" i="23"/>
  <c r="BU165" i="23"/>
  <c r="BV165" i="23"/>
  <c r="BW165" i="23"/>
  <c r="BX165" i="23"/>
  <c r="BY165" i="23"/>
  <c r="BZ165" i="23"/>
  <c r="CG165" i="23"/>
  <c r="CH165" i="23"/>
  <c r="CI165" i="23"/>
  <c r="CJ165" i="23"/>
  <c r="CK165" i="23"/>
  <c r="CL165" i="23"/>
  <c r="CM165" i="23"/>
  <c r="B166" i="23"/>
  <c r="D166" i="23"/>
  <c r="E166" i="23"/>
  <c r="G166" i="23"/>
  <c r="H166" i="23"/>
  <c r="I166" i="23"/>
  <c r="J166" i="23"/>
  <c r="K166" i="23"/>
  <c r="L166" i="23"/>
  <c r="M166" i="23"/>
  <c r="N166" i="23"/>
  <c r="O166" i="23"/>
  <c r="P166" i="23"/>
  <c r="Q166" i="23"/>
  <c r="R166" i="23"/>
  <c r="S166" i="23"/>
  <c r="T166" i="23"/>
  <c r="U166" i="23"/>
  <c r="V166" i="23"/>
  <c r="W166" i="23"/>
  <c r="Y166" i="23"/>
  <c r="Z166" i="23"/>
  <c r="AA166" i="23"/>
  <c r="AB166" i="23"/>
  <c r="AC166" i="23"/>
  <c r="AD166" i="23"/>
  <c r="AE166" i="23"/>
  <c r="AF166" i="23"/>
  <c r="AG166" i="23"/>
  <c r="AH166" i="23"/>
  <c r="AI166" i="23"/>
  <c r="AJ166" i="23"/>
  <c r="AK166" i="23"/>
  <c r="AL166" i="23"/>
  <c r="AM166" i="23"/>
  <c r="AN166" i="23"/>
  <c r="AO166" i="23"/>
  <c r="AP166" i="23"/>
  <c r="AQ166" i="23"/>
  <c r="AR166" i="23"/>
  <c r="AS166" i="23"/>
  <c r="AT166" i="23"/>
  <c r="AU166" i="23"/>
  <c r="AV166" i="23"/>
  <c r="AW166" i="23"/>
  <c r="AX166" i="23"/>
  <c r="AY166" i="23"/>
  <c r="AZ166" i="23"/>
  <c r="BA166" i="23"/>
  <c r="BB166" i="23"/>
  <c r="BC166" i="23"/>
  <c r="BD166" i="23"/>
  <c r="BE166" i="23"/>
  <c r="BF166" i="23"/>
  <c r="BG166" i="23"/>
  <c r="BH166" i="23"/>
  <c r="BI166" i="23"/>
  <c r="BJ166" i="23"/>
  <c r="BK166" i="23"/>
  <c r="BL166" i="23"/>
  <c r="BM166" i="23"/>
  <c r="BN166" i="23"/>
  <c r="BO166" i="23"/>
  <c r="BP166" i="23"/>
  <c r="BQ166" i="23"/>
  <c r="BR166" i="23"/>
  <c r="BS166" i="23"/>
  <c r="BT166" i="23"/>
  <c r="BU166" i="23"/>
  <c r="BV166" i="23"/>
  <c r="BW166" i="23"/>
  <c r="BX166" i="23"/>
  <c r="BY166" i="23"/>
  <c r="BZ166" i="23"/>
  <c r="CG166" i="23"/>
  <c r="CH166" i="23"/>
  <c r="CI166" i="23"/>
  <c r="CJ166" i="23"/>
  <c r="CK166" i="23"/>
  <c r="CL166" i="23"/>
  <c r="CM166" i="23"/>
  <c r="B167" i="23"/>
  <c r="D167" i="23"/>
  <c r="E167" i="23"/>
  <c r="G167" i="23"/>
  <c r="H167" i="23"/>
  <c r="I167" i="23"/>
  <c r="J167" i="23"/>
  <c r="K167" i="23"/>
  <c r="L167" i="23"/>
  <c r="M167" i="23"/>
  <c r="N167" i="23"/>
  <c r="O167" i="23"/>
  <c r="P167" i="23"/>
  <c r="Q167" i="23"/>
  <c r="R167" i="23"/>
  <c r="S167" i="23"/>
  <c r="T167" i="23"/>
  <c r="U167" i="23"/>
  <c r="V167" i="23"/>
  <c r="W167" i="23"/>
  <c r="Y167" i="23"/>
  <c r="Z167" i="23"/>
  <c r="AA167" i="23"/>
  <c r="AB167" i="23"/>
  <c r="AC167" i="23"/>
  <c r="AD167" i="23"/>
  <c r="AE167" i="23"/>
  <c r="AF167" i="23"/>
  <c r="AG167" i="23"/>
  <c r="AH167" i="23"/>
  <c r="AI167" i="23"/>
  <c r="AJ167" i="23"/>
  <c r="AK167" i="23"/>
  <c r="AL167" i="23"/>
  <c r="AM167" i="23"/>
  <c r="AN167" i="23"/>
  <c r="AO167" i="23"/>
  <c r="AP167" i="23"/>
  <c r="AQ167" i="23"/>
  <c r="AR167" i="23"/>
  <c r="AS167" i="23"/>
  <c r="AT167" i="23"/>
  <c r="AU167" i="23"/>
  <c r="AV167" i="23"/>
  <c r="AW167" i="23"/>
  <c r="AX167" i="23"/>
  <c r="AY167" i="23"/>
  <c r="AZ167" i="23"/>
  <c r="BA167" i="23"/>
  <c r="BB167" i="23"/>
  <c r="BC167" i="23"/>
  <c r="BD167" i="23"/>
  <c r="BE167" i="23"/>
  <c r="BF167" i="23"/>
  <c r="BG167" i="23"/>
  <c r="BH167" i="23"/>
  <c r="BI167" i="23"/>
  <c r="BJ167" i="23"/>
  <c r="BK167" i="23"/>
  <c r="BL167" i="23"/>
  <c r="BM167" i="23"/>
  <c r="BN167" i="23"/>
  <c r="BO167" i="23"/>
  <c r="BP167" i="23"/>
  <c r="BQ167" i="23"/>
  <c r="BR167" i="23"/>
  <c r="BS167" i="23"/>
  <c r="BT167" i="23"/>
  <c r="BU167" i="23"/>
  <c r="BV167" i="23"/>
  <c r="BW167" i="23"/>
  <c r="BX167" i="23"/>
  <c r="BY167" i="23"/>
  <c r="BZ167" i="23"/>
  <c r="CG167" i="23"/>
  <c r="CH167" i="23"/>
  <c r="CI167" i="23"/>
  <c r="CJ167" i="23"/>
  <c r="CK167" i="23"/>
  <c r="CL167" i="23"/>
  <c r="CM167" i="23"/>
  <c r="B168" i="23"/>
  <c r="D168" i="23"/>
  <c r="E168" i="23"/>
  <c r="G168" i="23"/>
  <c r="H168" i="23"/>
  <c r="I168" i="23"/>
  <c r="J168" i="23"/>
  <c r="K168" i="23"/>
  <c r="L168" i="23"/>
  <c r="M168" i="23"/>
  <c r="N168" i="23"/>
  <c r="O168" i="23"/>
  <c r="P168" i="23"/>
  <c r="Q168" i="23"/>
  <c r="R168" i="23"/>
  <c r="S168" i="23"/>
  <c r="T168" i="23"/>
  <c r="U168" i="23"/>
  <c r="V168" i="23"/>
  <c r="W168" i="23"/>
  <c r="Y168" i="23"/>
  <c r="Z168" i="23"/>
  <c r="AA168" i="23"/>
  <c r="AB168" i="23"/>
  <c r="AC168" i="23"/>
  <c r="AD168" i="23"/>
  <c r="AE168" i="23"/>
  <c r="AF168" i="23"/>
  <c r="AG168" i="23"/>
  <c r="AH168" i="23"/>
  <c r="AI168" i="23"/>
  <c r="AJ168" i="23"/>
  <c r="AK168" i="23"/>
  <c r="AL168" i="23"/>
  <c r="AM168" i="23"/>
  <c r="AN168" i="23"/>
  <c r="AO168" i="23"/>
  <c r="AP168" i="23"/>
  <c r="AQ168" i="23"/>
  <c r="AR168" i="23"/>
  <c r="AS168" i="23"/>
  <c r="AT168" i="23"/>
  <c r="AU168" i="23"/>
  <c r="AV168" i="23"/>
  <c r="AW168" i="23"/>
  <c r="AX168" i="23"/>
  <c r="AY168" i="23"/>
  <c r="AZ168" i="23"/>
  <c r="BA168" i="23"/>
  <c r="BB168" i="23"/>
  <c r="BC168" i="23"/>
  <c r="BD168" i="23"/>
  <c r="BE168" i="23"/>
  <c r="BF168" i="23"/>
  <c r="BG168" i="23"/>
  <c r="BH168" i="23"/>
  <c r="BI168" i="23"/>
  <c r="BJ168" i="23"/>
  <c r="BK168" i="23"/>
  <c r="BL168" i="23"/>
  <c r="BM168" i="23"/>
  <c r="BN168" i="23"/>
  <c r="BO168" i="23"/>
  <c r="BP168" i="23"/>
  <c r="BQ168" i="23"/>
  <c r="BR168" i="23"/>
  <c r="BS168" i="23"/>
  <c r="BT168" i="23"/>
  <c r="BU168" i="23"/>
  <c r="BV168" i="23"/>
  <c r="BW168" i="23"/>
  <c r="BX168" i="23"/>
  <c r="BY168" i="23"/>
  <c r="BZ168" i="23"/>
  <c r="CG168" i="23"/>
  <c r="CH168" i="23"/>
  <c r="CI168" i="23"/>
  <c r="CJ168" i="23"/>
  <c r="CK168" i="23"/>
  <c r="CL168" i="23"/>
  <c r="CM168" i="23"/>
  <c r="B169" i="23"/>
  <c r="D169" i="23"/>
  <c r="E169" i="23"/>
  <c r="G169" i="23"/>
  <c r="H169" i="23"/>
  <c r="I169" i="23"/>
  <c r="J169" i="23"/>
  <c r="K169" i="23"/>
  <c r="L169" i="23"/>
  <c r="M169" i="23"/>
  <c r="N169" i="23"/>
  <c r="O169" i="23"/>
  <c r="P169" i="23"/>
  <c r="Q169" i="23"/>
  <c r="R169" i="23"/>
  <c r="S169" i="23"/>
  <c r="T169" i="23"/>
  <c r="U169" i="23"/>
  <c r="V169" i="23"/>
  <c r="W169" i="23"/>
  <c r="Y169" i="23"/>
  <c r="Z169" i="23"/>
  <c r="AA169" i="23"/>
  <c r="AB169" i="23"/>
  <c r="AC169" i="23"/>
  <c r="AD169" i="23"/>
  <c r="AE169" i="23"/>
  <c r="AF169" i="23"/>
  <c r="AG169" i="23"/>
  <c r="AH169" i="23"/>
  <c r="AI169" i="23"/>
  <c r="AJ169" i="23"/>
  <c r="AK169" i="23"/>
  <c r="AL169" i="23"/>
  <c r="AM169" i="23"/>
  <c r="AN169" i="23"/>
  <c r="AO169" i="23"/>
  <c r="AP169" i="23"/>
  <c r="AQ169" i="23"/>
  <c r="AR169" i="23"/>
  <c r="AS169" i="23"/>
  <c r="AT169" i="23"/>
  <c r="AU169" i="23"/>
  <c r="AV169" i="23"/>
  <c r="AW169" i="23"/>
  <c r="AX169" i="23"/>
  <c r="AY169" i="23"/>
  <c r="AZ169" i="23"/>
  <c r="BA169" i="23"/>
  <c r="BB169" i="23"/>
  <c r="BC169" i="23"/>
  <c r="BD169" i="23"/>
  <c r="BE169" i="23"/>
  <c r="BF169" i="23"/>
  <c r="BG169" i="23"/>
  <c r="BH169" i="23"/>
  <c r="BI169" i="23"/>
  <c r="BJ169" i="23"/>
  <c r="BK169" i="23"/>
  <c r="BL169" i="23"/>
  <c r="BM169" i="23"/>
  <c r="BN169" i="23"/>
  <c r="BO169" i="23"/>
  <c r="BP169" i="23"/>
  <c r="BQ169" i="23"/>
  <c r="BR169" i="23"/>
  <c r="BS169" i="23"/>
  <c r="BT169" i="23"/>
  <c r="BU169" i="23"/>
  <c r="BV169" i="23"/>
  <c r="BW169" i="23"/>
  <c r="BX169" i="23"/>
  <c r="BY169" i="23"/>
  <c r="BZ169" i="23"/>
  <c r="CG169" i="23"/>
  <c r="CH169" i="23"/>
  <c r="CI169" i="23"/>
  <c r="CJ169" i="23"/>
  <c r="CK169" i="23"/>
  <c r="CL169" i="23"/>
  <c r="CM169" i="23"/>
  <c r="B170" i="23"/>
  <c r="D170" i="23"/>
  <c r="E170" i="23"/>
  <c r="G170" i="23"/>
  <c r="H170" i="23"/>
  <c r="I170" i="23"/>
  <c r="J170" i="23"/>
  <c r="K170" i="23"/>
  <c r="L170" i="23"/>
  <c r="M170" i="23"/>
  <c r="N170" i="23"/>
  <c r="O170" i="23"/>
  <c r="P170" i="23"/>
  <c r="Q170" i="23"/>
  <c r="R170" i="23"/>
  <c r="S170" i="23"/>
  <c r="T170" i="23"/>
  <c r="U170" i="23"/>
  <c r="V170" i="23"/>
  <c r="W170" i="23"/>
  <c r="Y170" i="23"/>
  <c r="Z170" i="23"/>
  <c r="AA170" i="23"/>
  <c r="AB170" i="23"/>
  <c r="AC170" i="23"/>
  <c r="AD170" i="23"/>
  <c r="AE170" i="23"/>
  <c r="AF170" i="23"/>
  <c r="AG170" i="23"/>
  <c r="AH170" i="23"/>
  <c r="AI170" i="23"/>
  <c r="AJ170" i="23"/>
  <c r="AK170" i="23"/>
  <c r="AL170" i="23"/>
  <c r="AM170" i="23"/>
  <c r="AN170" i="23"/>
  <c r="AO170" i="23"/>
  <c r="AP170" i="23"/>
  <c r="AQ170" i="23"/>
  <c r="AR170" i="23"/>
  <c r="AS170" i="23"/>
  <c r="AT170" i="23"/>
  <c r="AU170" i="23"/>
  <c r="AV170" i="23"/>
  <c r="AW170" i="23"/>
  <c r="AX170" i="23"/>
  <c r="AY170" i="23"/>
  <c r="AZ170" i="23"/>
  <c r="BA170" i="23"/>
  <c r="BB170" i="23"/>
  <c r="BC170" i="23"/>
  <c r="BD170" i="23"/>
  <c r="BE170" i="23"/>
  <c r="BF170" i="23"/>
  <c r="BG170" i="23"/>
  <c r="BH170" i="23"/>
  <c r="BI170" i="23"/>
  <c r="BJ170" i="23"/>
  <c r="BK170" i="23"/>
  <c r="BL170" i="23"/>
  <c r="BM170" i="23"/>
  <c r="BN170" i="23"/>
  <c r="BO170" i="23"/>
  <c r="BP170" i="23"/>
  <c r="BQ170" i="23"/>
  <c r="BR170" i="23"/>
  <c r="BS170" i="23"/>
  <c r="BT170" i="23"/>
  <c r="BU170" i="23"/>
  <c r="BV170" i="23"/>
  <c r="BW170" i="23"/>
  <c r="BX170" i="23"/>
  <c r="BY170" i="23"/>
  <c r="BZ170" i="23"/>
  <c r="CG170" i="23"/>
  <c r="CH170" i="23"/>
  <c r="CI170" i="23"/>
  <c r="CJ170" i="23"/>
  <c r="CK170" i="23"/>
  <c r="CL170" i="23"/>
  <c r="CM170" i="23"/>
  <c r="B171" i="23"/>
  <c r="D171" i="23"/>
  <c r="E171" i="23"/>
  <c r="G171" i="23"/>
  <c r="H171" i="23"/>
  <c r="I171" i="23"/>
  <c r="J171" i="23"/>
  <c r="K171" i="23"/>
  <c r="L171" i="23"/>
  <c r="M171" i="23"/>
  <c r="N171" i="23"/>
  <c r="O171" i="23"/>
  <c r="P171" i="23"/>
  <c r="Q171" i="23"/>
  <c r="R171" i="23"/>
  <c r="S171" i="23"/>
  <c r="T171" i="23"/>
  <c r="U171" i="23"/>
  <c r="V171" i="23"/>
  <c r="W171" i="23"/>
  <c r="Y171" i="23"/>
  <c r="Z171" i="23"/>
  <c r="AA171" i="23"/>
  <c r="AB171" i="23"/>
  <c r="AC171" i="23"/>
  <c r="AD171" i="23"/>
  <c r="AE171" i="23"/>
  <c r="AF171" i="23"/>
  <c r="AG171" i="23"/>
  <c r="AH171" i="23"/>
  <c r="AI171" i="23"/>
  <c r="AJ171" i="23"/>
  <c r="AK171" i="23"/>
  <c r="AL171" i="23"/>
  <c r="AM171" i="23"/>
  <c r="AN171" i="23"/>
  <c r="AO171" i="23"/>
  <c r="AP171" i="23"/>
  <c r="AQ171" i="23"/>
  <c r="AR171" i="23"/>
  <c r="AS171" i="23"/>
  <c r="AT171" i="23"/>
  <c r="AU171" i="23"/>
  <c r="AV171" i="23"/>
  <c r="AW171" i="23"/>
  <c r="AX171" i="23"/>
  <c r="AY171" i="23"/>
  <c r="AZ171" i="23"/>
  <c r="BA171" i="23"/>
  <c r="BB171" i="23"/>
  <c r="BC171" i="23"/>
  <c r="BD171" i="23"/>
  <c r="BE171" i="23"/>
  <c r="BF171" i="23"/>
  <c r="BG171" i="23"/>
  <c r="BH171" i="23"/>
  <c r="BI171" i="23"/>
  <c r="BJ171" i="23"/>
  <c r="BK171" i="23"/>
  <c r="BL171" i="23"/>
  <c r="BM171" i="23"/>
  <c r="BN171" i="23"/>
  <c r="BO171" i="23"/>
  <c r="BP171" i="23"/>
  <c r="BQ171" i="23"/>
  <c r="BR171" i="23"/>
  <c r="BS171" i="23"/>
  <c r="BT171" i="23"/>
  <c r="BU171" i="23"/>
  <c r="BV171" i="23"/>
  <c r="BW171" i="23"/>
  <c r="BX171" i="23"/>
  <c r="BY171" i="23"/>
  <c r="BZ171" i="23"/>
  <c r="CG171" i="23"/>
  <c r="CH171" i="23"/>
  <c r="CI171" i="23"/>
  <c r="CJ171" i="23"/>
  <c r="CK171" i="23"/>
  <c r="CL171" i="23"/>
  <c r="CM171" i="23"/>
  <c r="B172" i="23"/>
  <c r="D172" i="23"/>
  <c r="E172" i="23"/>
  <c r="G172" i="23"/>
  <c r="H172" i="23"/>
  <c r="I172" i="23"/>
  <c r="J172" i="23"/>
  <c r="K172" i="23"/>
  <c r="L172" i="23"/>
  <c r="M172" i="23"/>
  <c r="N172" i="23"/>
  <c r="O172" i="23"/>
  <c r="P172" i="23"/>
  <c r="Q172" i="23"/>
  <c r="R172" i="23"/>
  <c r="S172" i="23"/>
  <c r="T172" i="23"/>
  <c r="U172" i="23"/>
  <c r="V172" i="23"/>
  <c r="W172" i="23"/>
  <c r="Y172" i="23"/>
  <c r="Z172" i="23"/>
  <c r="AA172" i="23"/>
  <c r="AB172" i="23"/>
  <c r="AC172" i="23"/>
  <c r="AD172" i="23"/>
  <c r="AE172" i="23"/>
  <c r="AF172" i="23"/>
  <c r="AG172" i="23"/>
  <c r="AH172" i="23"/>
  <c r="AI172" i="23"/>
  <c r="AJ172" i="23"/>
  <c r="AK172" i="23"/>
  <c r="AL172" i="23"/>
  <c r="AM172" i="23"/>
  <c r="AN172" i="23"/>
  <c r="AO172" i="23"/>
  <c r="AP172" i="23"/>
  <c r="AQ172" i="23"/>
  <c r="AR172" i="23"/>
  <c r="AS172" i="23"/>
  <c r="AT172" i="23"/>
  <c r="AU172" i="23"/>
  <c r="AV172" i="23"/>
  <c r="AW172" i="23"/>
  <c r="AX172" i="23"/>
  <c r="AY172" i="23"/>
  <c r="AZ172" i="23"/>
  <c r="BA172" i="23"/>
  <c r="BB172" i="23"/>
  <c r="BC172" i="23"/>
  <c r="BD172" i="23"/>
  <c r="BE172" i="23"/>
  <c r="BF172" i="23"/>
  <c r="BG172" i="23"/>
  <c r="BH172" i="23"/>
  <c r="BI172" i="23"/>
  <c r="BJ172" i="23"/>
  <c r="BK172" i="23"/>
  <c r="BL172" i="23"/>
  <c r="BM172" i="23"/>
  <c r="BN172" i="23"/>
  <c r="BO172" i="23"/>
  <c r="BP172" i="23"/>
  <c r="BQ172" i="23"/>
  <c r="BR172" i="23"/>
  <c r="BS172" i="23"/>
  <c r="BT172" i="23"/>
  <c r="BU172" i="23"/>
  <c r="BV172" i="23"/>
  <c r="BW172" i="23"/>
  <c r="BX172" i="23"/>
  <c r="BY172" i="23"/>
  <c r="BZ172" i="23"/>
  <c r="CG172" i="23"/>
  <c r="CH172" i="23"/>
  <c r="CI172" i="23"/>
  <c r="CJ172" i="23"/>
  <c r="CK172" i="23"/>
  <c r="CL172" i="23"/>
  <c r="CM172" i="23"/>
  <c r="B173" i="23"/>
  <c r="D173" i="23"/>
  <c r="E173" i="23"/>
  <c r="G173" i="23"/>
  <c r="H173" i="23"/>
  <c r="I173" i="23"/>
  <c r="J173" i="23"/>
  <c r="K173" i="23"/>
  <c r="L173" i="23"/>
  <c r="M173" i="23"/>
  <c r="N173" i="23"/>
  <c r="O173" i="23"/>
  <c r="P173" i="23"/>
  <c r="Q173" i="23"/>
  <c r="R173" i="23"/>
  <c r="S173" i="23"/>
  <c r="T173" i="23"/>
  <c r="U173" i="23"/>
  <c r="V173" i="23"/>
  <c r="W173" i="23"/>
  <c r="Y173" i="23"/>
  <c r="Z173" i="23"/>
  <c r="AA173" i="23"/>
  <c r="AB173" i="23"/>
  <c r="AC173" i="23"/>
  <c r="AD173" i="23"/>
  <c r="AE173" i="23"/>
  <c r="AF173" i="23"/>
  <c r="AG173" i="23"/>
  <c r="AH173" i="23"/>
  <c r="AI173" i="23"/>
  <c r="AJ173" i="23"/>
  <c r="AK173" i="23"/>
  <c r="AL173" i="23"/>
  <c r="AM173" i="23"/>
  <c r="AN173" i="23"/>
  <c r="AO173" i="23"/>
  <c r="AP173" i="23"/>
  <c r="AQ173" i="23"/>
  <c r="AR173" i="23"/>
  <c r="AS173" i="23"/>
  <c r="AT173" i="23"/>
  <c r="AU173" i="23"/>
  <c r="AV173" i="23"/>
  <c r="AW173" i="23"/>
  <c r="AX173" i="23"/>
  <c r="AY173" i="23"/>
  <c r="AZ173" i="23"/>
  <c r="BA173" i="23"/>
  <c r="BB173" i="23"/>
  <c r="BC173" i="23"/>
  <c r="BD173" i="23"/>
  <c r="BE173" i="23"/>
  <c r="BF173" i="23"/>
  <c r="BG173" i="23"/>
  <c r="BH173" i="23"/>
  <c r="BI173" i="23"/>
  <c r="BJ173" i="23"/>
  <c r="BK173" i="23"/>
  <c r="BL173" i="23"/>
  <c r="BM173" i="23"/>
  <c r="BN173" i="23"/>
  <c r="BO173" i="23"/>
  <c r="BP173" i="23"/>
  <c r="BQ173" i="23"/>
  <c r="BR173" i="23"/>
  <c r="BS173" i="23"/>
  <c r="BT173" i="23"/>
  <c r="BU173" i="23"/>
  <c r="BV173" i="23"/>
  <c r="BW173" i="23"/>
  <c r="BX173" i="23"/>
  <c r="BY173" i="23"/>
  <c r="BZ173" i="23"/>
  <c r="CG173" i="23"/>
  <c r="CH173" i="23"/>
  <c r="CI173" i="23"/>
  <c r="CJ173" i="23"/>
  <c r="CK173" i="23"/>
  <c r="CL173" i="23"/>
  <c r="CM173" i="23"/>
  <c r="B174" i="23"/>
  <c r="D174" i="23"/>
  <c r="E174" i="23"/>
  <c r="G174" i="23"/>
  <c r="H174" i="23"/>
  <c r="I174" i="23"/>
  <c r="J174" i="23"/>
  <c r="K174" i="23"/>
  <c r="L174" i="23"/>
  <c r="M174" i="23"/>
  <c r="N174" i="23"/>
  <c r="O174" i="23"/>
  <c r="P174" i="23"/>
  <c r="Q174" i="23"/>
  <c r="R174" i="23"/>
  <c r="S174" i="23"/>
  <c r="T174" i="23"/>
  <c r="U174" i="23"/>
  <c r="V174" i="23"/>
  <c r="W174" i="23"/>
  <c r="Y174" i="23"/>
  <c r="Z174" i="23"/>
  <c r="AA174" i="23"/>
  <c r="AB174" i="23"/>
  <c r="AC174" i="23"/>
  <c r="AD174" i="23"/>
  <c r="AE174" i="23"/>
  <c r="AF174" i="23"/>
  <c r="AG174" i="23"/>
  <c r="AH174" i="23"/>
  <c r="AI174" i="23"/>
  <c r="AJ174" i="23"/>
  <c r="AK174" i="23"/>
  <c r="AL174" i="23"/>
  <c r="AM174" i="23"/>
  <c r="AN174" i="23"/>
  <c r="AO174" i="23"/>
  <c r="AP174" i="23"/>
  <c r="AQ174" i="23"/>
  <c r="AR174" i="23"/>
  <c r="AS174" i="23"/>
  <c r="AT174" i="23"/>
  <c r="AU174" i="23"/>
  <c r="AV174" i="23"/>
  <c r="AW174" i="23"/>
  <c r="AX174" i="23"/>
  <c r="AY174" i="23"/>
  <c r="AZ174" i="23"/>
  <c r="BA174" i="23"/>
  <c r="BB174" i="23"/>
  <c r="BC174" i="23"/>
  <c r="BD174" i="23"/>
  <c r="BE174" i="23"/>
  <c r="BF174" i="23"/>
  <c r="BG174" i="23"/>
  <c r="BH174" i="23"/>
  <c r="BI174" i="23"/>
  <c r="BJ174" i="23"/>
  <c r="BK174" i="23"/>
  <c r="BL174" i="23"/>
  <c r="BM174" i="23"/>
  <c r="BN174" i="23"/>
  <c r="BO174" i="23"/>
  <c r="BP174" i="23"/>
  <c r="BQ174" i="23"/>
  <c r="BR174" i="23"/>
  <c r="BS174" i="23"/>
  <c r="BT174" i="23"/>
  <c r="BU174" i="23"/>
  <c r="BV174" i="23"/>
  <c r="BW174" i="23"/>
  <c r="BX174" i="23"/>
  <c r="BY174" i="23"/>
  <c r="BZ174" i="23"/>
  <c r="CG174" i="23"/>
  <c r="CH174" i="23"/>
  <c r="CI174" i="23"/>
  <c r="CJ174" i="23"/>
  <c r="CK174" i="23"/>
  <c r="CL174" i="23"/>
  <c r="CM174" i="23"/>
  <c r="B175" i="23"/>
  <c r="D175" i="23"/>
  <c r="E175" i="23"/>
  <c r="G175" i="23"/>
  <c r="H175" i="23"/>
  <c r="I175" i="23"/>
  <c r="J175" i="23"/>
  <c r="K175" i="23"/>
  <c r="L175" i="23"/>
  <c r="M175" i="23"/>
  <c r="N175" i="23"/>
  <c r="O175" i="23"/>
  <c r="P175" i="23"/>
  <c r="Q175" i="23"/>
  <c r="R175" i="23"/>
  <c r="S175" i="23"/>
  <c r="T175" i="23"/>
  <c r="U175" i="23"/>
  <c r="V175" i="23"/>
  <c r="W175" i="23"/>
  <c r="Y175" i="23"/>
  <c r="Z175" i="23"/>
  <c r="AA175" i="23"/>
  <c r="AB175" i="23"/>
  <c r="AC175" i="23"/>
  <c r="AD175" i="23"/>
  <c r="AE175" i="23"/>
  <c r="AF175" i="23"/>
  <c r="AG175" i="23"/>
  <c r="AH175" i="23"/>
  <c r="AI175" i="23"/>
  <c r="AJ175" i="23"/>
  <c r="AK175" i="23"/>
  <c r="AL175" i="23"/>
  <c r="AM175" i="23"/>
  <c r="AN175" i="23"/>
  <c r="AO175" i="23"/>
  <c r="AP175" i="23"/>
  <c r="AQ175" i="23"/>
  <c r="AR175" i="23"/>
  <c r="AS175" i="23"/>
  <c r="AT175" i="23"/>
  <c r="AU175" i="23"/>
  <c r="AV175" i="23"/>
  <c r="AW175" i="23"/>
  <c r="AX175" i="23"/>
  <c r="AY175" i="23"/>
  <c r="AZ175" i="23"/>
  <c r="BA175" i="23"/>
  <c r="BB175" i="23"/>
  <c r="BC175" i="23"/>
  <c r="BD175" i="23"/>
  <c r="BE175" i="23"/>
  <c r="BF175" i="23"/>
  <c r="BG175" i="23"/>
  <c r="BH175" i="23"/>
  <c r="BI175" i="23"/>
  <c r="BJ175" i="23"/>
  <c r="BK175" i="23"/>
  <c r="BL175" i="23"/>
  <c r="BM175" i="23"/>
  <c r="BN175" i="23"/>
  <c r="BO175" i="23"/>
  <c r="BP175" i="23"/>
  <c r="BQ175" i="23"/>
  <c r="BR175" i="23"/>
  <c r="BS175" i="23"/>
  <c r="BT175" i="23"/>
  <c r="BU175" i="23"/>
  <c r="BV175" i="23"/>
  <c r="BW175" i="23"/>
  <c r="BX175" i="23"/>
  <c r="BY175" i="23"/>
  <c r="BZ175" i="23"/>
  <c r="CG175" i="23"/>
  <c r="CH175" i="23"/>
  <c r="CI175" i="23"/>
  <c r="CJ175" i="23"/>
  <c r="CK175" i="23"/>
  <c r="CL175" i="23"/>
  <c r="CM175" i="23"/>
  <c r="B176" i="23"/>
  <c r="D176" i="23"/>
  <c r="E176" i="23"/>
  <c r="G176" i="23"/>
  <c r="H176" i="23"/>
  <c r="I176" i="23"/>
  <c r="J176" i="23"/>
  <c r="K176" i="23"/>
  <c r="L176" i="23"/>
  <c r="M176" i="23"/>
  <c r="N176" i="23"/>
  <c r="O176" i="23"/>
  <c r="P176" i="23"/>
  <c r="Q176" i="23"/>
  <c r="R176" i="23"/>
  <c r="S176" i="23"/>
  <c r="T176" i="23"/>
  <c r="U176" i="23"/>
  <c r="V176" i="23"/>
  <c r="W176" i="23"/>
  <c r="Y176" i="23"/>
  <c r="Z176" i="23"/>
  <c r="AA176" i="23"/>
  <c r="AB176" i="23"/>
  <c r="AC176" i="23"/>
  <c r="AD176" i="23"/>
  <c r="AE176" i="23"/>
  <c r="AF176" i="23"/>
  <c r="AG176" i="23"/>
  <c r="AH176" i="23"/>
  <c r="AI176" i="23"/>
  <c r="AJ176" i="23"/>
  <c r="AK176" i="23"/>
  <c r="AL176" i="23"/>
  <c r="AM176" i="23"/>
  <c r="AN176" i="23"/>
  <c r="AO176" i="23"/>
  <c r="AP176" i="23"/>
  <c r="AQ176" i="23"/>
  <c r="AR176" i="23"/>
  <c r="AS176" i="23"/>
  <c r="AT176" i="23"/>
  <c r="AU176" i="23"/>
  <c r="AV176" i="23"/>
  <c r="AW176" i="23"/>
  <c r="AX176" i="23"/>
  <c r="AY176" i="23"/>
  <c r="AZ176" i="23"/>
  <c r="BA176" i="23"/>
  <c r="BB176" i="23"/>
  <c r="BC176" i="23"/>
  <c r="BD176" i="23"/>
  <c r="BE176" i="23"/>
  <c r="BF176" i="23"/>
  <c r="BG176" i="23"/>
  <c r="BH176" i="23"/>
  <c r="BI176" i="23"/>
  <c r="BJ176" i="23"/>
  <c r="BK176" i="23"/>
  <c r="BL176" i="23"/>
  <c r="BM176" i="23"/>
  <c r="BN176" i="23"/>
  <c r="BO176" i="23"/>
  <c r="BP176" i="23"/>
  <c r="BQ176" i="23"/>
  <c r="BR176" i="23"/>
  <c r="BS176" i="23"/>
  <c r="BT176" i="23"/>
  <c r="BU176" i="23"/>
  <c r="BV176" i="23"/>
  <c r="BW176" i="23"/>
  <c r="BX176" i="23"/>
  <c r="BY176" i="23"/>
  <c r="BZ176" i="23"/>
  <c r="CG176" i="23"/>
  <c r="CH176" i="23"/>
  <c r="CI176" i="23"/>
  <c r="CJ176" i="23"/>
  <c r="CK176" i="23"/>
  <c r="CL176" i="23"/>
  <c r="CM176" i="23"/>
  <c r="B177" i="23"/>
  <c r="D177" i="23"/>
  <c r="E177" i="23"/>
  <c r="G177" i="23"/>
  <c r="H177" i="23"/>
  <c r="I177" i="23"/>
  <c r="J177" i="23"/>
  <c r="K177" i="23"/>
  <c r="L177" i="23"/>
  <c r="M177" i="23"/>
  <c r="N177" i="23"/>
  <c r="O177" i="23"/>
  <c r="P177" i="23"/>
  <c r="Q177" i="23"/>
  <c r="R177" i="23"/>
  <c r="S177" i="23"/>
  <c r="T177" i="23"/>
  <c r="U177" i="23"/>
  <c r="V177" i="23"/>
  <c r="W177" i="23"/>
  <c r="Y177" i="23"/>
  <c r="Z177" i="23"/>
  <c r="AA177" i="23"/>
  <c r="AB177" i="23"/>
  <c r="AC177" i="23"/>
  <c r="AD177" i="23"/>
  <c r="AE177" i="23"/>
  <c r="AF177" i="23"/>
  <c r="AG177" i="23"/>
  <c r="AH177" i="23"/>
  <c r="AI177" i="23"/>
  <c r="AJ177" i="23"/>
  <c r="AK177" i="23"/>
  <c r="AL177" i="23"/>
  <c r="AM177" i="23"/>
  <c r="AN177" i="23"/>
  <c r="AO177" i="23"/>
  <c r="AP177" i="23"/>
  <c r="AQ177" i="23"/>
  <c r="AR177" i="23"/>
  <c r="AS177" i="23"/>
  <c r="AT177" i="23"/>
  <c r="AU177" i="23"/>
  <c r="AV177" i="23"/>
  <c r="AW177" i="23"/>
  <c r="AX177" i="23"/>
  <c r="AY177" i="23"/>
  <c r="AZ177" i="23"/>
  <c r="BA177" i="23"/>
  <c r="BB177" i="23"/>
  <c r="BC177" i="23"/>
  <c r="BD177" i="23"/>
  <c r="BE177" i="23"/>
  <c r="BF177" i="23"/>
  <c r="BG177" i="23"/>
  <c r="BH177" i="23"/>
  <c r="BI177" i="23"/>
  <c r="BJ177" i="23"/>
  <c r="BK177" i="23"/>
  <c r="BL177" i="23"/>
  <c r="BM177" i="23"/>
  <c r="BN177" i="23"/>
  <c r="BO177" i="23"/>
  <c r="BP177" i="23"/>
  <c r="BQ177" i="23"/>
  <c r="BR177" i="23"/>
  <c r="BS177" i="23"/>
  <c r="BT177" i="23"/>
  <c r="BU177" i="23"/>
  <c r="BV177" i="23"/>
  <c r="BW177" i="23"/>
  <c r="BX177" i="23"/>
  <c r="BY177" i="23"/>
  <c r="BZ177" i="23"/>
  <c r="CG177" i="23"/>
  <c r="CH177" i="23"/>
  <c r="CI177" i="23"/>
  <c r="CJ177" i="23"/>
  <c r="CK177" i="23"/>
  <c r="CL177" i="23"/>
  <c r="CM177" i="23"/>
  <c r="B178" i="23"/>
  <c r="D178" i="23"/>
  <c r="E178" i="23"/>
  <c r="G178" i="23"/>
  <c r="H178" i="23"/>
  <c r="I178" i="23"/>
  <c r="J178" i="23"/>
  <c r="K178" i="23"/>
  <c r="L178" i="23"/>
  <c r="M178" i="23"/>
  <c r="N178" i="23"/>
  <c r="O178" i="23"/>
  <c r="P178" i="23"/>
  <c r="Q178" i="23"/>
  <c r="R178" i="23"/>
  <c r="S178" i="23"/>
  <c r="T178" i="23"/>
  <c r="U178" i="23"/>
  <c r="V178" i="23"/>
  <c r="W178" i="23"/>
  <c r="Y178" i="23"/>
  <c r="Z178" i="23"/>
  <c r="AA178" i="23"/>
  <c r="AB178" i="23"/>
  <c r="AC178" i="23"/>
  <c r="AD178" i="23"/>
  <c r="AE178" i="23"/>
  <c r="AF178" i="23"/>
  <c r="AG178" i="23"/>
  <c r="AH178" i="23"/>
  <c r="AI178" i="23"/>
  <c r="AJ178" i="23"/>
  <c r="AK178" i="23"/>
  <c r="AL178" i="23"/>
  <c r="AM178" i="23"/>
  <c r="AN178" i="23"/>
  <c r="AO178" i="23"/>
  <c r="AP178" i="23"/>
  <c r="AQ178" i="23"/>
  <c r="AR178" i="23"/>
  <c r="AS178" i="23"/>
  <c r="AT178" i="23"/>
  <c r="AU178" i="23"/>
  <c r="AV178" i="23"/>
  <c r="AW178" i="23"/>
  <c r="AX178" i="23"/>
  <c r="AY178" i="23"/>
  <c r="AZ178" i="23"/>
  <c r="BA178" i="23"/>
  <c r="BB178" i="23"/>
  <c r="BC178" i="23"/>
  <c r="BD178" i="23"/>
  <c r="BE178" i="23"/>
  <c r="BF178" i="23"/>
  <c r="BG178" i="23"/>
  <c r="BH178" i="23"/>
  <c r="BI178" i="23"/>
  <c r="BJ178" i="23"/>
  <c r="BK178" i="23"/>
  <c r="BL178" i="23"/>
  <c r="BM178" i="23"/>
  <c r="BN178" i="23"/>
  <c r="BO178" i="23"/>
  <c r="BP178" i="23"/>
  <c r="BQ178" i="23"/>
  <c r="BR178" i="23"/>
  <c r="BS178" i="23"/>
  <c r="BT178" i="23"/>
  <c r="BU178" i="23"/>
  <c r="BV178" i="23"/>
  <c r="BW178" i="23"/>
  <c r="BX178" i="23"/>
  <c r="BY178" i="23"/>
  <c r="BZ178" i="23"/>
  <c r="CG178" i="23"/>
  <c r="CH178" i="23"/>
  <c r="CI178" i="23"/>
  <c r="CJ178" i="23"/>
  <c r="CK178" i="23"/>
  <c r="CL178" i="23"/>
  <c r="CM178" i="23"/>
  <c r="B179" i="23"/>
  <c r="D179" i="23"/>
  <c r="E179" i="23"/>
  <c r="G179" i="23"/>
  <c r="H179" i="23"/>
  <c r="I179" i="23"/>
  <c r="J179" i="23"/>
  <c r="K179" i="23"/>
  <c r="L179" i="23"/>
  <c r="M179" i="23"/>
  <c r="N179" i="23"/>
  <c r="O179" i="23"/>
  <c r="P179" i="23"/>
  <c r="Q179" i="23"/>
  <c r="R179" i="23"/>
  <c r="S179" i="23"/>
  <c r="T179" i="23"/>
  <c r="U179" i="23"/>
  <c r="V179" i="23"/>
  <c r="W179" i="23"/>
  <c r="Y179" i="23"/>
  <c r="Z179" i="23"/>
  <c r="AA179" i="23"/>
  <c r="AB179" i="23"/>
  <c r="AC179" i="23"/>
  <c r="AD179" i="23"/>
  <c r="AE179" i="23"/>
  <c r="AF179" i="23"/>
  <c r="AG179" i="23"/>
  <c r="AH179" i="23"/>
  <c r="AI179" i="23"/>
  <c r="AJ179" i="23"/>
  <c r="AK179" i="23"/>
  <c r="AL179" i="23"/>
  <c r="AM179" i="23"/>
  <c r="AN179" i="23"/>
  <c r="AO179" i="23"/>
  <c r="AP179" i="23"/>
  <c r="AQ179" i="23"/>
  <c r="AR179" i="23"/>
  <c r="AS179" i="23"/>
  <c r="AT179" i="23"/>
  <c r="AU179" i="23"/>
  <c r="AV179" i="23"/>
  <c r="AW179" i="23"/>
  <c r="AX179" i="23"/>
  <c r="AY179" i="23"/>
  <c r="AZ179" i="23"/>
  <c r="BA179" i="23"/>
  <c r="BB179" i="23"/>
  <c r="BC179" i="23"/>
  <c r="BD179" i="23"/>
  <c r="BE179" i="23"/>
  <c r="BF179" i="23"/>
  <c r="BG179" i="23"/>
  <c r="BH179" i="23"/>
  <c r="BI179" i="23"/>
  <c r="BJ179" i="23"/>
  <c r="BK179" i="23"/>
  <c r="BL179" i="23"/>
  <c r="BM179" i="23"/>
  <c r="BN179" i="23"/>
  <c r="BO179" i="23"/>
  <c r="BP179" i="23"/>
  <c r="BQ179" i="23"/>
  <c r="BR179" i="23"/>
  <c r="BS179" i="23"/>
  <c r="BT179" i="23"/>
  <c r="BU179" i="23"/>
  <c r="BV179" i="23"/>
  <c r="BW179" i="23"/>
  <c r="BX179" i="23"/>
  <c r="BY179" i="23"/>
  <c r="BZ179" i="23"/>
  <c r="CG179" i="23"/>
  <c r="CH179" i="23"/>
  <c r="CI179" i="23"/>
  <c r="CJ179" i="23"/>
  <c r="CK179" i="23"/>
  <c r="CL179" i="23"/>
  <c r="CM179" i="23"/>
  <c r="B180" i="23"/>
  <c r="D180" i="23"/>
  <c r="E180" i="23"/>
  <c r="G180" i="23"/>
  <c r="H180" i="23"/>
  <c r="I180" i="23"/>
  <c r="J180" i="23"/>
  <c r="K180" i="23"/>
  <c r="L180" i="23"/>
  <c r="M180" i="23"/>
  <c r="N180" i="23"/>
  <c r="O180" i="23"/>
  <c r="P180" i="23"/>
  <c r="Q180" i="23"/>
  <c r="R180" i="23"/>
  <c r="S180" i="23"/>
  <c r="T180" i="23"/>
  <c r="U180" i="23"/>
  <c r="V180" i="23"/>
  <c r="W180" i="23"/>
  <c r="Y180" i="23"/>
  <c r="Z180" i="23"/>
  <c r="AA180" i="23"/>
  <c r="AB180" i="23"/>
  <c r="AC180" i="23"/>
  <c r="AD180" i="23"/>
  <c r="AE180" i="23"/>
  <c r="AF180" i="23"/>
  <c r="AG180" i="23"/>
  <c r="AH180" i="23"/>
  <c r="AI180" i="23"/>
  <c r="AJ180" i="23"/>
  <c r="AK180" i="23"/>
  <c r="AL180" i="23"/>
  <c r="AM180" i="23"/>
  <c r="AN180" i="23"/>
  <c r="AO180" i="23"/>
  <c r="AP180" i="23"/>
  <c r="AQ180" i="23"/>
  <c r="AR180" i="23"/>
  <c r="AS180" i="23"/>
  <c r="AT180" i="23"/>
  <c r="AU180" i="23"/>
  <c r="AV180" i="23"/>
  <c r="AW180" i="23"/>
  <c r="AX180" i="23"/>
  <c r="AY180" i="23"/>
  <c r="AZ180" i="23"/>
  <c r="BA180" i="23"/>
  <c r="BB180" i="23"/>
  <c r="BC180" i="23"/>
  <c r="BD180" i="23"/>
  <c r="BE180" i="23"/>
  <c r="BF180" i="23"/>
  <c r="BG180" i="23"/>
  <c r="BH180" i="23"/>
  <c r="BI180" i="23"/>
  <c r="BJ180" i="23"/>
  <c r="BK180" i="23"/>
  <c r="BL180" i="23"/>
  <c r="BM180" i="23"/>
  <c r="BN180" i="23"/>
  <c r="BO180" i="23"/>
  <c r="BP180" i="23"/>
  <c r="BQ180" i="23"/>
  <c r="BR180" i="23"/>
  <c r="BS180" i="23"/>
  <c r="BT180" i="23"/>
  <c r="BU180" i="23"/>
  <c r="BV180" i="23"/>
  <c r="BW180" i="23"/>
  <c r="BX180" i="23"/>
  <c r="BY180" i="23"/>
  <c r="BZ180" i="23"/>
  <c r="CG180" i="23"/>
  <c r="CH180" i="23"/>
  <c r="CI180" i="23"/>
  <c r="CJ180" i="23"/>
  <c r="CK180" i="23"/>
  <c r="CL180" i="23"/>
  <c r="CM180" i="23"/>
  <c r="B181" i="23"/>
  <c r="D181" i="23"/>
  <c r="E181" i="23"/>
  <c r="G181" i="23"/>
  <c r="H181" i="23"/>
  <c r="I181" i="23"/>
  <c r="J181" i="23"/>
  <c r="K181" i="23"/>
  <c r="L181" i="23"/>
  <c r="M181" i="23"/>
  <c r="N181" i="23"/>
  <c r="O181" i="23"/>
  <c r="P181" i="23"/>
  <c r="Q181" i="23"/>
  <c r="R181" i="23"/>
  <c r="S181" i="23"/>
  <c r="T181" i="23"/>
  <c r="U181" i="23"/>
  <c r="V181" i="23"/>
  <c r="W181" i="23"/>
  <c r="Y181" i="23"/>
  <c r="Z181" i="23"/>
  <c r="AA181" i="23"/>
  <c r="AB181" i="23"/>
  <c r="AC181" i="23"/>
  <c r="AD181" i="23"/>
  <c r="AE181" i="23"/>
  <c r="AF181" i="23"/>
  <c r="AG181" i="23"/>
  <c r="AH181" i="23"/>
  <c r="AI181" i="23"/>
  <c r="AJ181" i="23"/>
  <c r="AK181" i="23"/>
  <c r="AL181" i="23"/>
  <c r="AM181" i="23"/>
  <c r="AN181" i="23"/>
  <c r="AO181" i="23"/>
  <c r="AP181" i="23"/>
  <c r="AQ181" i="23"/>
  <c r="AR181" i="23"/>
  <c r="AS181" i="23"/>
  <c r="AT181" i="23"/>
  <c r="AU181" i="23"/>
  <c r="AV181" i="23"/>
  <c r="AW181" i="23"/>
  <c r="AX181" i="23"/>
  <c r="AY181" i="23"/>
  <c r="AZ181" i="23"/>
  <c r="BA181" i="23"/>
  <c r="BB181" i="23"/>
  <c r="BC181" i="23"/>
  <c r="BD181" i="23"/>
  <c r="BE181" i="23"/>
  <c r="BF181" i="23"/>
  <c r="BG181" i="23"/>
  <c r="BH181" i="23"/>
  <c r="BI181" i="23"/>
  <c r="BJ181" i="23"/>
  <c r="BK181" i="23"/>
  <c r="BL181" i="23"/>
  <c r="BM181" i="23"/>
  <c r="BN181" i="23"/>
  <c r="BO181" i="23"/>
  <c r="BP181" i="23"/>
  <c r="BQ181" i="23"/>
  <c r="BR181" i="23"/>
  <c r="BS181" i="23"/>
  <c r="BT181" i="23"/>
  <c r="BU181" i="23"/>
  <c r="BV181" i="23"/>
  <c r="BW181" i="23"/>
  <c r="BX181" i="23"/>
  <c r="BY181" i="23"/>
  <c r="BZ181" i="23"/>
  <c r="CG181" i="23"/>
  <c r="CH181" i="23"/>
  <c r="CI181" i="23"/>
  <c r="CJ181" i="23"/>
  <c r="CK181" i="23"/>
  <c r="CL181" i="23"/>
  <c r="CM181" i="23"/>
  <c r="B182" i="23"/>
  <c r="D182" i="23"/>
  <c r="E182" i="23"/>
  <c r="G182" i="23"/>
  <c r="H182" i="23"/>
  <c r="I182" i="23"/>
  <c r="J182" i="23"/>
  <c r="K182" i="23"/>
  <c r="L182" i="23"/>
  <c r="M182" i="23"/>
  <c r="N182" i="23"/>
  <c r="O182" i="23"/>
  <c r="P182" i="23"/>
  <c r="Q182" i="23"/>
  <c r="R182" i="23"/>
  <c r="S182" i="23"/>
  <c r="T182" i="23"/>
  <c r="U182" i="23"/>
  <c r="V182" i="23"/>
  <c r="W182" i="23"/>
  <c r="Y182" i="23"/>
  <c r="Z182" i="23"/>
  <c r="AA182" i="23"/>
  <c r="AB182" i="23"/>
  <c r="AC182" i="23"/>
  <c r="AD182" i="23"/>
  <c r="AE182" i="23"/>
  <c r="AF182" i="23"/>
  <c r="AG182" i="23"/>
  <c r="AH182" i="23"/>
  <c r="AI182" i="23"/>
  <c r="AJ182" i="23"/>
  <c r="AK182" i="23"/>
  <c r="AL182" i="23"/>
  <c r="AM182" i="23"/>
  <c r="AN182" i="23"/>
  <c r="AO182" i="23"/>
  <c r="AP182" i="23"/>
  <c r="AQ182" i="23"/>
  <c r="AR182" i="23"/>
  <c r="AS182" i="23"/>
  <c r="AT182" i="23"/>
  <c r="AU182" i="23"/>
  <c r="AV182" i="23"/>
  <c r="AW182" i="23"/>
  <c r="AX182" i="23"/>
  <c r="AY182" i="23"/>
  <c r="AZ182" i="23"/>
  <c r="BA182" i="23"/>
  <c r="BB182" i="23"/>
  <c r="BC182" i="23"/>
  <c r="BD182" i="23"/>
  <c r="BE182" i="23"/>
  <c r="BF182" i="23"/>
  <c r="BG182" i="23"/>
  <c r="BH182" i="23"/>
  <c r="BI182" i="23"/>
  <c r="BJ182" i="23"/>
  <c r="BK182" i="23"/>
  <c r="BL182" i="23"/>
  <c r="BM182" i="23"/>
  <c r="BN182" i="23"/>
  <c r="BO182" i="23"/>
  <c r="BP182" i="23"/>
  <c r="BQ182" i="23"/>
  <c r="BR182" i="23"/>
  <c r="BS182" i="23"/>
  <c r="BT182" i="23"/>
  <c r="BU182" i="23"/>
  <c r="BV182" i="23"/>
  <c r="BW182" i="23"/>
  <c r="BX182" i="23"/>
  <c r="BY182" i="23"/>
  <c r="BZ182" i="23"/>
  <c r="CG182" i="23"/>
  <c r="CH182" i="23"/>
  <c r="CI182" i="23"/>
  <c r="CJ182" i="23"/>
  <c r="CK182" i="23"/>
  <c r="CL182" i="23"/>
  <c r="CM182" i="23"/>
  <c r="B183" i="23"/>
  <c r="D183" i="23"/>
  <c r="E183" i="23"/>
  <c r="G183" i="23"/>
  <c r="H183" i="23"/>
  <c r="I183" i="23"/>
  <c r="J183" i="23"/>
  <c r="K183" i="23"/>
  <c r="L183" i="23"/>
  <c r="M183" i="23"/>
  <c r="N183" i="23"/>
  <c r="O183" i="23"/>
  <c r="P183" i="23"/>
  <c r="Q183" i="23"/>
  <c r="R183" i="23"/>
  <c r="S183" i="23"/>
  <c r="T183" i="23"/>
  <c r="U183" i="23"/>
  <c r="V183" i="23"/>
  <c r="W183" i="23"/>
  <c r="Y183" i="23"/>
  <c r="Z183" i="23"/>
  <c r="AA183" i="23"/>
  <c r="AB183" i="23"/>
  <c r="AC183" i="23"/>
  <c r="AD183" i="23"/>
  <c r="AE183" i="23"/>
  <c r="AF183" i="23"/>
  <c r="AG183" i="23"/>
  <c r="AH183" i="23"/>
  <c r="AI183" i="23"/>
  <c r="AJ183" i="23"/>
  <c r="AK183" i="23"/>
  <c r="AL183" i="23"/>
  <c r="AM183" i="23"/>
  <c r="AN183" i="23"/>
  <c r="AO183" i="23"/>
  <c r="AP183" i="23"/>
  <c r="AQ183" i="23"/>
  <c r="AR183" i="23"/>
  <c r="AS183" i="23"/>
  <c r="AT183" i="23"/>
  <c r="AU183" i="23"/>
  <c r="AV183" i="23"/>
  <c r="AW183" i="23"/>
  <c r="AX183" i="23"/>
  <c r="AY183" i="23"/>
  <c r="AZ183" i="23"/>
  <c r="BA183" i="23"/>
  <c r="BB183" i="23"/>
  <c r="BC183" i="23"/>
  <c r="BD183" i="23"/>
  <c r="BE183" i="23"/>
  <c r="BF183" i="23"/>
  <c r="BG183" i="23"/>
  <c r="BH183" i="23"/>
  <c r="BI183" i="23"/>
  <c r="BJ183" i="23"/>
  <c r="BK183" i="23"/>
  <c r="BL183" i="23"/>
  <c r="BM183" i="23"/>
  <c r="BN183" i="23"/>
  <c r="BO183" i="23"/>
  <c r="BP183" i="23"/>
  <c r="BQ183" i="23"/>
  <c r="BR183" i="23"/>
  <c r="BS183" i="23"/>
  <c r="BT183" i="23"/>
  <c r="BU183" i="23"/>
  <c r="BV183" i="23"/>
  <c r="BW183" i="23"/>
  <c r="BX183" i="23"/>
  <c r="BY183" i="23"/>
  <c r="BZ183" i="23"/>
  <c r="CG183" i="23"/>
  <c r="CH183" i="23"/>
  <c r="CI183" i="23"/>
  <c r="CJ183" i="23"/>
  <c r="CK183" i="23"/>
  <c r="CL183" i="23"/>
  <c r="CM183" i="23"/>
  <c r="B184" i="23"/>
  <c r="D184" i="23"/>
  <c r="E184" i="23"/>
  <c r="G184" i="23"/>
  <c r="H184" i="23"/>
  <c r="I184" i="23"/>
  <c r="J184" i="23"/>
  <c r="K184" i="23"/>
  <c r="L184" i="23"/>
  <c r="M184" i="23"/>
  <c r="N184" i="23"/>
  <c r="O184" i="23"/>
  <c r="P184" i="23"/>
  <c r="Q184" i="23"/>
  <c r="R184" i="23"/>
  <c r="S184" i="23"/>
  <c r="T184" i="23"/>
  <c r="U184" i="23"/>
  <c r="V184" i="23"/>
  <c r="W184" i="23"/>
  <c r="Y184" i="23"/>
  <c r="Z184" i="23"/>
  <c r="AA184" i="23"/>
  <c r="AB184" i="23"/>
  <c r="AC184" i="23"/>
  <c r="AD184" i="23"/>
  <c r="AE184" i="23"/>
  <c r="AF184" i="23"/>
  <c r="AG184" i="23"/>
  <c r="AH184" i="23"/>
  <c r="AI184" i="23"/>
  <c r="AJ184" i="23"/>
  <c r="AK184" i="23"/>
  <c r="AL184" i="23"/>
  <c r="AM184" i="23"/>
  <c r="AN184" i="23"/>
  <c r="AO184" i="23"/>
  <c r="AP184" i="23"/>
  <c r="AQ184" i="23"/>
  <c r="AR184" i="23"/>
  <c r="AS184" i="23"/>
  <c r="AT184" i="23"/>
  <c r="AU184" i="23"/>
  <c r="AV184" i="23"/>
  <c r="AW184" i="23"/>
  <c r="AX184" i="23"/>
  <c r="AY184" i="23"/>
  <c r="AZ184" i="23"/>
  <c r="BA184" i="23"/>
  <c r="BB184" i="23"/>
  <c r="BC184" i="23"/>
  <c r="BD184" i="23"/>
  <c r="BE184" i="23"/>
  <c r="BF184" i="23"/>
  <c r="BG184" i="23"/>
  <c r="BH184" i="23"/>
  <c r="BI184" i="23"/>
  <c r="BJ184" i="23"/>
  <c r="BK184" i="23"/>
  <c r="BL184" i="23"/>
  <c r="BM184" i="23"/>
  <c r="BN184" i="23"/>
  <c r="BO184" i="23"/>
  <c r="BP184" i="23"/>
  <c r="BQ184" i="23"/>
  <c r="BR184" i="23"/>
  <c r="BS184" i="23"/>
  <c r="BT184" i="23"/>
  <c r="BU184" i="23"/>
  <c r="BV184" i="23"/>
  <c r="BW184" i="23"/>
  <c r="BX184" i="23"/>
  <c r="BY184" i="23"/>
  <c r="BZ184" i="23"/>
  <c r="CG184" i="23"/>
  <c r="CH184" i="23"/>
  <c r="CI184" i="23"/>
  <c r="CJ184" i="23"/>
  <c r="CK184" i="23"/>
  <c r="CL184" i="23"/>
  <c r="CM184" i="23"/>
  <c r="B185" i="23"/>
  <c r="D185" i="23"/>
  <c r="E185" i="23"/>
  <c r="G185" i="23"/>
  <c r="H185" i="23"/>
  <c r="I185" i="23"/>
  <c r="J185" i="23"/>
  <c r="K185" i="23"/>
  <c r="L185" i="23"/>
  <c r="M185" i="23"/>
  <c r="N185" i="23"/>
  <c r="O185" i="23"/>
  <c r="P185" i="23"/>
  <c r="Q185" i="23"/>
  <c r="R185" i="23"/>
  <c r="S185" i="23"/>
  <c r="T185" i="23"/>
  <c r="U185" i="23"/>
  <c r="V185" i="23"/>
  <c r="W185" i="23"/>
  <c r="Y185" i="23"/>
  <c r="Z185" i="23"/>
  <c r="AA185" i="23"/>
  <c r="AB185" i="23"/>
  <c r="AC185" i="23"/>
  <c r="AD185" i="23"/>
  <c r="AE185" i="23"/>
  <c r="AF185" i="23"/>
  <c r="AG185" i="23"/>
  <c r="AH185" i="23"/>
  <c r="AI185" i="23"/>
  <c r="AJ185" i="23"/>
  <c r="AK185" i="23"/>
  <c r="AL185" i="23"/>
  <c r="AM185" i="23"/>
  <c r="AN185" i="23"/>
  <c r="AO185" i="23"/>
  <c r="AP185" i="23"/>
  <c r="AQ185" i="23"/>
  <c r="AR185" i="23"/>
  <c r="AS185" i="23"/>
  <c r="AT185" i="23"/>
  <c r="AU185" i="23"/>
  <c r="AV185" i="23"/>
  <c r="AW185" i="23"/>
  <c r="AX185" i="23"/>
  <c r="AY185" i="23"/>
  <c r="AZ185" i="23"/>
  <c r="BA185" i="23"/>
  <c r="BB185" i="23"/>
  <c r="BC185" i="23"/>
  <c r="BD185" i="23"/>
  <c r="BE185" i="23"/>
  <c r="BF185" i="23"/>
  <c r="BG185" i="23"/>
  <c r="BH185" i="23"/>
  <c r="BI185" i="23"/>
  <c r="BJ185" i="23"/>
  <c r="BK185" i="23"/>
  <c r="BL185" i="23"/>
  <c r="BM185" i="23"/>
  <c r="BN185" i="23"/>
  <c r="BO185" i="23"/>
  <c r="BP185" i="23"/>
  <c r="BQ185" i="23"/>
  <c r="BR185" i="23"/>
  <c r="BS185" i="23"/>
  <c r="BT185" i="23"/>
  <c r="BU185" i="23"/>
  <c r="BV185" i="23"/>
  <c r="BW185" i="23"/>
  <c r="BX185" i="23"/>
  <c r="BY185" i="23"/>
  <c r="BZ185" i="23"/>
  <c r="CG185" i="23"/>
  <c r="CH185" i="23"/>
  <c r="CI185" i="23"/>
  <c r="CJ185" i="23"/>
  <c r="CK185" i="23"/>
  <c r="CL185" i="23"/>
  <c r="CM185" i="23"/>
  <c r="B186" i="23"/>
  <c r="D186" i="23"/>
  <c r="E186" i="23"/>
  <c r="G186" i="23"/>
  <c r="H186" i="23"/>
  <c r="I186" i="23"/>
  <c r="J186" i="23"/>
  <c r="K186" i="23"/>
  <c r="L186" i="23"/>
  <c r="M186" i="23"/>
  <c r="N186" i="23"/>
  <c r="O186" i="23"/>
  <c r="P186" i="23"/>
  <c r="Q186" i="23"/>
  <c r="R186" i="23"/>
  <c r="S186" i="23"/>
  <c r="T186" i="23"/>
  <c r="U186" i="23"/>
  <c r="V186" i="23"/>
  <c r="W186" i="23"/>
  <c r="Y186" i="23"/>
  <c r="Z186" i="23"/>
  <c r="AA186" i="23"/>
  <c r="AB186" i="23"/>
  <c r="AC186" i="23"/>
  <c r="AD186" i="23"/>
  <c r="AE186" i="23"/>
  <c r="AF186" i="23"/>
  <c r="AG186" i="23"/>
  <c r="AH186" i="23"/>
  <c r="AI186" i="23"/>
  <c r="AJ186" i="23"/>
  <c r="AK186" i="23"/>
  <c r="AL186" i="23"/>
  <c r="AM186" i="23"/>
  <c r="AN186" i="23"/>
  <c r="AO186" i="23"/>
  <c r="AP186" i="23"/>
  <c r="AQ186" i="23"/>
  <c r="AR186" i="23"/>
  <c r="AS186" i="23"/>
  <c r="AT186" i="23"/>
  <c r="AU186" i="23"/>
  <c r="AV186" i="23"/>
  <c r="AW186" i="23"/>
  <c r="AX186" i="23"/>
  <c r="AY186" i="23"/>
  <c r="AZ186" i="23"/>
  <c r="BA186" i="23"/>
  <c r="BB186" i="23"/>
  <c r="BC186" i="23"/>
  <c r="BD186" i="23"/>
  <c r="BE186" i="23"/>
  <c r="BF186" i="23"/>
  <c r="BG186" i="23"/>
  <c r="BH186" i="23"/>
  <c r="BI186" i="23"/>
  <c r="BJ186" i="23"/>
  <c r="BK186" i="23"/>
  <c r="BL186" i="23"/>
  <c r="BM186" i="23"/>
  <c r="BN186" i="23"/>
  <c r="BO186" i="23"/>
  <c r="BP186" i="23"/>
  <c r="BQ186" i="23"/>
  <c r="BR186" i="23"/>
  <c r="BS186" i="23"/>
  <c r="BT186" i="23"/>
  <c r="BU186" i="23"/>
  <c r="BV186" i="23"/>
  <c r="BW186" i="23"/>
  <c r="BX186" i="23"/>
  <c r="BY186" i="23"/>
  <c r="BZ186" i="23"/>
  <c r="CG186" i="23"/>
  <c r="CH186" i="23"/>
  <c r="CI186" i="23"/>
  <c r="CJ186" i="23"/>
  <c r="CK186" i="23"/>
  <c r="CL186" i="23"/>
  <c r="CM186" i="23"/>
  <c r="B187" i="23"/>
  <c r="D187" i="23"/>
  <c r="E187" i="23"/>
  <c r="G187" i="23"/>
  <c r="H187" i="23"/>
  <c r="I187" i="23"/>
  <c r="J187" i="23"/>
  <c r="K187" i="23"/>
  <c r="L187" i="23"/>
  <c r="M187" i="23"/>
  <c r="N187" i="23"/>
  <c r="O187" i="23"/>
  <c r="P187" i="23"/>
  <c r="Q187" i="23"/>
  <c r="R187" i="23"/>
  <c r="S187" i="23"/>
  <c r="T187" i="23"/>
  <c r="U187" i="23"/>
  <c r="V187" i="23"/>
  <c r="W187" i="23"/>
  <c r="Y187" i="23"/>
  <c r="Z187" i="23"/>
  <c r="AA187" i="23"/>
  <c r="AB187" i="23"/>
  <c r="AC187" i="23"/>
  <c r="AD187" i="23"/>
  <c r="AE187" i="23"/>
  <c r="AF187" i="23"/>
  <c r="AG187" i="23"/>
  <c r="AH187" i="23"/>
  <c r="AI187" i="23"/>
  <c r="AJ187" i="23"/>
  <c r="AK187" i="23"/>
  <c r="AL187" i="23"/>
  <c r="AM187" i="23"/>
  <c r="AN187" i="23"/>
  <c r="AO187" i="23"/>
  <c r="AP187" i="23"/>
  <c r="AQ187" i="23"/>
  <c r="AR187" i="23"/>
  <c r="AS187" i="23"/>
  <c r="AT187" i="23"/>
  <c r="AU187" i="23"/>
  <c r="AV187" i="23"/>
  <c r="AW187" i="23"/>
  <c r="AX187" i="23"/>
  <c r="AY187" i="23"/>
  <c r="AZ187" i="23"/>
  <c r="BA187" i="23"/>
  <c r="BB187" i="23"/>
  <c r="BC187" i="23"/>
  <c r="BD187" i="23"/>
  <c r="BE187" i="23"/>
  <c r="BF187" i="23"/>
  <c r="BG187" i="23"/>
  <c r="BH187" i="23"/>
  <c r="BI187" i="23"/>
  <c r="BJ187" i="23"/>
  <c r="BK187" i="23"/>
  <c r="BL187" i="23"/>
  <c r="BM187" i="23"/>
  <c r="BN187" i="23"/>
  <c r="BO187" i="23"/>
  <c r="BP187" i="23"/>
  <c r="BQ187" i="23"/>
  <c r="BR187" i="23"/>
  <c r="BS187" i="23"/>
  <c r="BT187" i="23"/>
  <c r="BU187" i="23"/>
  <c r="BV187" i="23"/>
  <c r="BW187" i="23"/>
  <c r="BX187" i="23"/>
  <c r="BY187" i="23"/>
  <c r="BZ187" i="23"/>
  <c r="CG187" i="23"/>
  <c r="CH187" i="23"/>
  <c r="CI187" i="23"/>
  <c r="CJ187" i="23"/>
  <c r="CK187" i="23"/>
  <c r="CL187" i="23"/>
  <c r="CM187" i="23"/>
  <c r="B188" i="23"/>
  <c r="D188" i="23"/>
  <c r="E188" i="23"/>
  <c r="G188" i="23"/>
  <c r="H188" i="23"/>
  <c r="I188" i="23"/>
  <c r="J188" i="23"/>
  <c r="K188" i="23"/>
  <c r="L188" i="23"/>
  <c r="M188" i="23"/>
  <c r="N188" i="23"/>
  <c r="O188" i="23"/>
  <c r="P188" i="23"/>
  <c r="Q188" i="23"/>
  <c r="R188" i="23"/>
  <c r="S188" i="23"/>
  <c r="T188" i="23"/>
  <c r="U188" i="23"/>
  <c r="V188" i="23"/>
  <c r="W188" i="23"/>
  <c r="Y188" i="23"/>
  <c r="Z188" i="23"/>
  <c r="AA188" i="23"/>
  <c r="AB188" i="23"/>
  <c r="AC188" i="23"/>
  <c r="AD188" i="23"/>
  <c r="AE188" i="23"/>
  <c r="AF188" i="23"/>
  <c r="AG188" i="23"/>
  <c r="AH188" i="23"/>
  <c r="AI188" i="23"/>
  <c r="AJ188" i="23"/>
  <c r="AK188" i="23"/>
  <c r="AL188" i="23"/>
  <c r="AM188" i="23"/>
  <c r="AN188" i="23"/>
  <c r="AO188" i="23"/>
  <c r="AP188" i="23"/>
  <c r="AQ188" i="23"/>
  <c r="AR188" i="23"/>
  <c r="AS188" i="23"/>
  <c r="AT188" i="23"/>
  <c r="AU188" i="23"/>
  <c r="AV188" i="23"/>
  <c r="AW188" i="23"/>
  <c r="AX188" i="23"/>
  <c r="AY188" i="23"/>
  <c r="AZ188" i="23"/>
  <c r="BA188" i="23"/>
  <c r="BB188" i="23"/>
  <c r="BC188" i="23"/>
  <c r="BD188" i="23"/>
  <c r="BE188" i="23"/>
  <c r="BF188" i="23"/>
  <c r="BG188" i="23"/>
  <c r="BH188" i="23"/>
  <c r="BI188" i="23"/>
  <c r="BJ188" i="23"/>
  <c r="BK188" i="23"/>
  <c r="BL188" i="23"/>
  <c r="BM188" i="23"/>
  <c r="BN188" i="23"/>
  <c r="BO188" i="23"/>
  <c r="BP188" i="23"/>
  <c r="BQ188" i="23"/>
  <c r="BR188" i="23"/>
  <c r="BS188" i="23"/>
  <c r="BT188" i="23"/>
  <c r="BU188" i="23"/>
  <c r="BV188" i="23"/>
  <c r="BW188" i="23"/>
  <c r="BX188" i="23"/>
  <c r="BY188" i="23"/>
  <c r="BZ188" i="23"/>
  <c r="CG188" i="23"/>
  <c r="CH188" i="23"/>
  <c r="CI188" i="23"/>
  <c r="CJ188" i="23"/>
  <c r="CK188" i="23"/>
  <c r="CL188" i="23"/>
  <c r="CM188" i="23"/>
  <c r="B189" i="23"/>
  <c r="D189" i="23"/>
  <c r="E189" i="23"/>
  <c r="G189" i="23"/>
  <c r="H189" i="23"/>
  <c r="I189" i="23"/>
  <c r="J189" i="23"/>
  <c r="K189" i="23"/>
  <c r="L189" i="23"/>
  <c r="M189" i="23"/>
  <c r="N189" i="23"/>
  <c r="O189" i="23"/>
  <c r="P189" i="23"/>
  <c r="Q189" i="23"/>
  <c r="R189" i="23"/>
  <c r="S189" i="23"/>
  <c r="T189" i="23"/>
  <c r="U189" i="23"/>
  <c r="V189" i="23"/>
  <c r="W189" i="23"/>
  <c r="Y189" i="23"/>
  <c r="Z189" i="23"/>
  <c r="AA189" i="23"/>
  <c r="AB189" i="23"/>
  <c r="AC189" i="23"/>
  <c r="AD189" i="23"/>
  <c r="AE189" i="23"/>
  <c r="AF189" i="23"/>
  <c r="AG189" i="23"/>
  <c r="AH189" i="23"/>
  <c r="AI189" i="23"/>
  <c r="AJ189" i="23"/>
  <c r="AK189" i="23"/>
  <c r="AL189" i="23"/>
  <c r="AM189" i="23"/>
  <c r="AN189" i="23"/>
  <c r="AO189" i="23"/>
  <c r="AP189" i="23"/>
  <c r="AQ189" i="23"/>
  <c r="AR189" i="23"/>
  <c r="AS189" i="23"/>
  <c r="AT189" i="23"/>
  <c r="AU189" i="23"/>
  <c r="AV189" i="23"/>
  <c r="AW189" i="23"/>
  <c r="AX189" i="23"/>
  <c r="AY189" i="23"/>
  <c r="AZ189" i="23"/>
  <c r="BA189" i="23"/>
  <c r="BB189" i="23"/>
  <c r="BC189" i="23"/>
  <c r="BD189" i="23"/>
  <c r="BE189" i="23"/>
  <c r="BF189" i="23"/>
  <c r="BG189" i="23"/>
  <c r="BH189" i="23"/>
  <c r="BI189" i="23"/>
  <c r="BJ189" i="23"/>
  <c r="BK189" i="23"/>
  <c r="BL189" i="23"/>
  <c r="BM189" i="23"/>
  <c r="BN189" i="23"/>
  <c r="BO189" i="23"/>
  <c r="BP189" i="23"/>
  <c r="BQ189" i="23"/>
  <c r="BR189" i="23"/>
  <c r="BS189" i="23"/>
  <c r="BT189" i="23"/>
  <c r="BU189" i="23"/>
  <c r="BV189" i="23"/>
  <c r="BW189" i="23"/>
  <c r="BX189" i="23"/>
  <c r="BY189" i="23"/>
  <c r="BZ189" i="23"/>
  <c r="CG189" i="23"/>
  <c r="CH189" i="23"/>
  <c r="CI189" i="23"/>
  <c r="CJ189" i="23"/>
  <c r="CK189" i="23"/>
  <c r="CL189" i="23"/>
  <c r="CM189" i="23"/>
  <c r="B190" i="23"/>
  <c r="D190" i="23"/>
  <c r="E190" i="23"/>
  <c r="G190" i="23"/>
  <c r="H190" i="23"/>
  <c r="I190" i="23"/>
  <c r="J190" i="23"/>
  <c r="K190" i="23"/>
  <c r="L190" i="23"/>
  <c r="M190" i="23"/>
  <c r="N190" i="23"/>
  <c r="O190" i="23"/>
  <c r="P190" i="23"/>
  <c r="Q190" i="23"/>
  <c r="R190" i="23"/>
  <c r="S190" i="23"/>
  <c r="T190" i="23"/>
  <c r="U190" i="23"/>
  <c r="V190" i="23"/>
  <c r="W190" i="23"/>
  <c r="Y190" i="23"/>
  <c r="Z190" i="23"/>
  <c r="AA190" i="23"/>
  <c r="AB190" i="23"/>
  <c r="AC190" i="23"/>
  <c r="AD190" i="23"/>
  <c r="AE190" i="23"/>
  <c r="AF190" i="23"/>
  <c r="AG190" i="23"/>
  <c r="AH190" i="23"/>
  <c r="AI190" i="23"/>
  <c r="AJ190" i="23"/>
  <c r="AK190" i="23"/>
  <c r="AL190" i="23"/>
  <c r="AM190" i="23"/>
  <c r="AN190" i="23"/>
  <c r="AO190" i="23"/>
  <c r="AP190" i="23"/>
  <c r="AQ190" i="23"/>
  <c r="AR190" i="23"/>
  <c r="AS190" i="23"/>
  <c r="AT190" i="23"/>
  <c r="AU190" i="23"/>
  <c r="AV190" i="23"/>
  <c r="AW190" i="23"/>
  <c r="AX190" i="23"/>
  <c r="AY190" i="23"/>
  <c r="AZ190" i="23"/>
  <c r="BA190" i="23"/>
  <c r="BB190" i="23"/>
  <c r="BC190" i="23"/>
  <c r="BD190" i="23"/>
  <c r="BE190" i="23"/>
  <c r="BF190" i="23"/>
  <c r="BG190" i="23"/>
  <c r="BH190" i="23"/>
  <c r="BI190" i="23"/>
  <c r="BJ190" i="23"/>
  <c r="BK190" i="23"/>
  <c r="BL190" i="23"/>
  <c r="BM190" i="23"/>
  <c r="BN190" i="23"/>
  <c r="BO190" i="23"/>
  <c r="BP190" i="23"/>
  <c r="BQ190" i="23"/>
  <c r="BR190" i="23"/>
  <c r="BS190" i="23"/>
  <c r="BT190" i="23"/>
  <c r="BU190" i="23"/>
  <c r="BV190" i="23"/>
  <c r="BW190" i="23"/>
  <c r="BX190" i="23"/>
  <c r="BY190" i="23"/>
  <c r="BZ190" i="23"/>
  <c r="CG190" i="23"/>
  <c r="CH190" i="23"/>
  <c r="CI190" i="23"/>
  <c r="CJ190" i="23"/>
  <c r="CK190" i="23"/>
  <c r="CL190" i="23"/>
  <c r="CM190" i="23"/>
  <c r="B191" i="23"/>
  <c r="D191" i="23"/>
  <c r="E191" i="23"/>
  <c r="G191" i="23"/>
  <c r="H191" i="23"/>
  <c r="I191" i="23"/>
  <c r="J191" i="23"/>
  <c r="K191" i="23"/>
  <c r="L191" i="23"/>
  <c r="M191" i="23"/>
  <c r="N191" i="23"/>
  <c r="O191" i="23"/>
  <c r="P191" i="23"/>
  <c r="Q191" i="23"/>
  <c r="R191" i="23"/>
  <c r="S191" i="23"/>
  <c r="T191" i="23"/>
  <c r="U191" i="23"/>
  <c r="V191" i="23"/>
  <c r="W191" i="23"/>
  <c r="Y191" i="23"/>
  <c r="Z191" i="23"/>
  <c r="AA191" i="23"/>
  <c r="AB191" i="23"/>
  <c r="AC191" i="23"/>
  <c r="AD191" i="23"/>
  <c r="AE191" i="23"/>
  <c r="AF191" i="23"/>
  <c r="AG191" i="23"/>
  <c r="AH191" i="23"/>
  <c r="AI191" i="23"/>
  <c r="AJ191" i="23"/>
  <c r="AK191" i="23"/>
  <c r="AL191" i="23"/>
  <c r="AM191" i="23"/>
  <c r="AN191" i="23"/>
  <c r="AO191" i="23"/>
  <c r="AP191" i="23"/>
  <c r="AQ191" i="23"/>
  <c r="AR191" i="23"/>
  <c r="AS191" i="23"/>
  <c r="AT191" i="23"/>
  <c r="AU191" i="23"/>
  <c r="AV191" i="23"/>
  <c r="AW191" i="23"/>
  <c r="AX191" i="23"/>
  <c r="AY191" i="23"/>
  <c r="AZ191" i="23"/>
  <c r="BA191" i="23"/>
  <c r="BB191" i="23"/>
  <c r="BC191" i="23"/>
  <c r="BD191" i="23"/>
  <c r="BE191" i="23"/>
  <c r="BF191" i="23"/>
  <c r="BG191" i="23"/>
  <c r="BH191" i="23"/>
  <c r="BI191" i="23"/>
  <c r="BJ191" i="23"/>
  <c r="BK191" i="23"/>
  <c r="BL191" i="23"/>
  <c r="BM191" i="23"/>
  <c r="BN191" i="23"/>
  <c r="BO191" i="23"/>
  <c r="BP191" i="23"/>
  <c r="BQ191" i="23"/>
  <c r="BR191" i="23"/>
  <c r="BS191" i="23"/>
  <c r="BT191" i="23"/>
  <c r="BU191" i="23"/>
  <c r="BV191" i="23"/>
  <c r="BW191" i="23"/>
  <c r="BX191" i="23"/>
  <c r="BY191" i="23"/>
  <c r="BZ191" i="23"/>
  <c r="CG191" i="23"/>
  <c r="CH191" i="23"/>
  <c r="CI191" i="23"/>
  <c r="CJ191" i="23"/>
  <c r="CK191" i="23"/>
  <c r="CL191" i="23"/>
  <c r="CM191" i="23"/>
  <c r="B192" i="23"/>
  <c r="D192" i="23"/>
  <c r="E192" i="23"/>
  <c r="G192" i="23"/>
  <c r="H192" i="23"/>
  <c r="I192" i="23"/>
  <c r="J192" i="23"/>
  <c r="K192" i="23"/>
  <c r="L192" i="23"/>
  <c r="M192" i="23"/>
  <c r="N192" i="23"/>
  <c r="O192" i="23"/>
  <c r="P192" i="23"/>
  <c r="Q192" i="23"/>
  <c r="R192" i="23"/>
  <c r="S192" i="23"/>
  <c r="T192" i="23"/>
  <c r="U192" i="23"/>
  <c r="V192" i="23"/>
  <c r="W192" i="23"/>
  <c r="Y192" i="23"/>
  <c r="Z192" i="23"/>
  <c r="AA192" i="23"/>
  <c r="AB192" i="23"/>
  <c r="AC192" i="23"/>
  <c r="AD192" i="23"/>
  <c r="AE192" i="23"/>
  <c r="AF192" i="23"/>
  <c r="AG192" i="23"/>
  <c r="AH192" i="23"/>
  <c r="AI192" i="23"/>
  <c r="AJ192" i="23"/>
  <c r="AK192" i="23"/>
  <c r="AL192" i="23"/>
  <c r="AM192" i="23"/>
  <c r="AN192" i="23"/>
  <c r="AO192" i="23"/>
  <c r="AP192" i="23"/>
  <c r="AQ192" i="23"/>
  <c r="AR192" i="23"/>
  <c r="AS192" i="23"/>
  <c r="AT192" i="23"/>
  <c r="AU192" i="23"/>
  <c r="AV192" i="23"/>
  <c r="AW192" i="23"/>
  <c r="AX192" i="23"/>
  <c r="AY192" i="23"/>
  <c r="AZ192" i="23"/>
  <c r="BA192" i="23"/>
  <c r="BB192" i="23"/>
  <c r="BC192" i="23"/>
  <c r="BD192" i="23"/>
  <c r="BE192" i="23"/>
  <c r="BF192" i="23"/>
  <c r="BG192" i="23"/>
  <c r="BH192" i="23"/>
  <c r="BI192" i="23"/>
  <c r="BJ192" i="23"/>
  <c r="BK192" i="23"/>
  <c r="BL192" i="23"/>
  <c r="BM192" i="23"/>
  <c r="BN192" i="23"/>
  <c r="BO192" i="23"/>
  <c r="BP192" i="23"/>
  <c r="BQ192" i="23"/>
  <c r="BR192" i="23"/>
  <c r="BS192" i="23"/>
  <c r="BT192" i="23"/>
  <c r="BU192" i="23"/>
  <c r="BV192" i="23"/>
  <c r="BW192" i="23"/>
  <c r="BX192" i="23"/>
  <c r="BY192" i="23"/>
  <c r="BZ192" i="23"/>
  <c r="CG192" i="23"/>
  <c r="CH192" i="23"/>
  <c r="CI192" i="23"/>
  <c r="CJ192" i="23"/>
  <c r="CK192" i="23"/>
  <c r="CL192" i="23"/>
  <c r="CM192" i="23"/>
  <c r="B193" i="23"/>
  <c r="D193" i="23"/>
  <c r="E193" i="23"/>
  <c r="G193" i="23"/>
  <c r="H193" i="23"/>
  <c r="I193" i="23"/>
  <c r="J193" i="23"/>
  <c r="K193" i="23"/>
  <c r="L193" i="23"/>
  <c r="M193" i="23"/>
  <c r="N193" i="23"/>
  <c r="O193" i="23"/>
  <c r="P193" i="23"/>
  <c r="Q193" i="23"/>
  <c r="R193" i="23"/>
  <c r="S193" i="23"/>
  <c r="T193" i="23"/>
  <c r="U193" i="23"/>
  <c r="V193" i="23"/>
  <c r="W193" i="23"/>
  <c r="Y193" i="23"/>
  <c r="Z193" i="23"/>
  <c r="AA193" i="23"/>
  <c r="AB193" i="23"/>
  <c r="AC193" i="23"/>
  <c r="AD193" i="23"/>
  <c r="AE193" i="23"/>
  <c r="AF193" i="23"/>
  <c r="AG193" i="23"/>
  <c r="AH193" i="23"/>
  <c r="AI193" i="23"/>
  <c r="AJ193" i="23"/>
  <c r="AK193" i="23"/>
  <c r="AL193" i="23"/>
  <c r="AM193" i="23"/>
  <c r="AN193" i="23"/>
  <c r="AO193" i="23"/>
  <c r="AP193" i="23"/>
  <c r="AQ193" i="23"/>
  <c r="AR193" i="23"/>
  <c r="AS193" i="23"/>
  <c r="AT193" i="23"/>
  <c r="AU193" i="23"/>
  <c r="AV193" i="23"/>
  <c r="AW193" i="23"/>
  <c r="AX193" i="23"/>
  <c r="AY193" i="23"/>
  <c r="AZ193" i="23"/>
  <c r="BA193" i="23"/>
  <c r="BB193" i="23"/>
  <c r="BC193" i="23"/>
  <c r="BD193" i="23"/>
  <c r="BE193" i="23"/>
  <c r="BF193" i="23"/>
  <c r="BG193" i="23"/>
  <c r="BH193" i="23"/>
  <c r="BI193" i="23"/>
  <c r="BJ193" i="23"/>
  <c r="BK193" i="23"/>
  <c r="BL193" i="23"/>
  <c r="BM193" i="23"/>
  <c r="BN193" i="23"/>
  <c r="BO193" i="23"/>
  <c r="BP193" i="23"/>
  <c r="BQ193" i="23"/>
  <c r="BR193" i="23"/>
  <c r="BS193" i="23"/>
  <c r="BT193" i="23"/>
  <c r="BU193" i="23"/>
  <c r="BV193" i="23"/>
  <c r="BW193" i="23"/>
  <c r="BX193" i="23"/>
  <c r="BY193" i="23"/>
  <c r="BZ193" i="23"/>
  <c r="CG193" i="23"/>
  <c r="CH193" i="23"/>
  <c r="CI193" i="23"/>
  <c r="CJ193" i="23"/>
  <c r="CK193" i="23"/>
  <c r="CL193" i="23"/>
  <c r="CM193" i="23"/>
  <c r="B194" i="23"/>
  <c r="D194" i="23"/>
  <c r="E194" i="23"/>
  <c r="G194" i="23"/>
  <c r="H194" i="23"/>
  <c r="I194" i="23"/>
  <c r="J194" i="23"/>
  <c r="K194" i="23"/>
  <c r="L194" i="23"/>
  <c r="M194" i="23"/>
  <c r="N194" i="23"/>
  <c r="O194" i="23"/>
  <c r="P194" i="23"/>
  <c r="Q194" i="23"/>
  <c r="R194" i="23"/>
  <c r="S194" i="23"/>
  <c r="T194" i="23"/>
  <c r="U194" i="23"/>
  <c r="V194" i="23"/>
  <c r="W194" i="23"/>
  <c r="Y194" i="23"/>
  <c r="Z194" i="23"/>
  <c r="AA194" i="23"/>
  <c r="AB194" i="23"/>
  <c r="AC194" i="23"/>
  <c r="AD194" i="23"/>
  <c r="AE194" i="23"/>
  <c r="AF194" i="23"/>
  <c r="AG194" i="23"/>
  <c r="AH194" i="23"/>
  <c r="AI194" i="23"/>
  <c r="AJ194" i="23"/>
  <c r="AK194" i="23"/>
  <c r="AL194" i="23"/>
  <c r="AM194" i="23"/>
  <c r="AN194" i="23"/>
  <c r="AO194" i="23"/>
  <c r="AP194" i="23"/>
  <c r="AQ194" i="23"/>
  <c r="AR194" i="23"/>
  <c r="AS194" i="23"/>
  <c r="AT194" i="23"/>
  <c r="AU194" i="23"/>
  <c r="AV194" i="23"/>
  <c r="AW194" i="23"/>
  <c r="AX194" i="23"/>
  <c r="AY194" i="23"/>
  <c r="AZ194" i="23"/>
  <c r="BA194" i="23"/>
  <c r="BB194" i="23"/>
  <c r="BC194" i="23"/>
  <c r="BD194" i="23"/>
  <c r="BE194" i="23"/>
  <c r="BF194" i="23"/>
  <c r="BG194" i="23"/>
  <c r="BH194" i="23"/>
  <c r="BI194" i="23"/>
  <c r="BJ194" i="23"/>
  <c r="BK194" i="23"/>
  <c r="BL194" i="23"/>
  <c r="BM194" i="23"/>
  <c r="BN194" i="23"/>
  <c r="BO194" i="23"/>
  <c r="BP194" i="23"/>
  <c r="BQ194" i="23"/>
  <c r="BR194" i="23"/>
  <c r="BS194" i="23"/>
  <c r="BT194" i="23"/>
  <c r="BU194" i="23"/>
  <c r="BV194" i="23"/>
  <c r="BW194" i="23"/>
  <c r="BX194" i="23"/>
  <c r="BY194" i="23"/>
  <c r="BZ194" i="23"/>
  <c r="CG194" i="23"/>
  <c r="CH194" i="23"/>
  <c r="CI194" i="23"/>
  <c r="CJ194" i="23"/>
  <c r="CK194" i="23"/>
  <c r="CL194" i="23"/>
  <c r="CM194" i="23"/>
  <c r="B195" i="23"/>
  <c r="D195" i="23"/>
  <c r="E195" i="23"/>
  <c r="G195" i="23"/>
  <c r="H195" i="23"/>
  <c r="I195" i="23"/>
  <c r="J195" i="23"/>
  <c r="K195" i="23"/>
  <c r="L195" i="23"/>
  <c r="M195" i="23"/>
  <c r="N195" i="23"/>
  <c r="O195" i="23"/>
  <c r="P195" i="23"/>
  <c r="Q195" i="23"/>
  <c r="R195" i="23"/>
  <c r="S195" i="23"/>
  <c r="T195" i="23"/>
  <c r="U195" i="23"/>
  <c r="V195" i="23"/>
  <c r="W195" i="23"/>
  <c r="Y195" i="23"/>
  <c r="Z195" i="23"/>
  <c r="AA195" i="23"/>
  <c r="AB195" i="23"/>
  <c r="AC195" i="23"/>
  <c r="AD195" i="23"/>
  <c r="AE195" i="23"/>
  <c r="AF195" i="23"/>
  <c r="AG195" i="23"/>
  <c r="AH195" i="23"/>
  <c r="AI195" i="23"/>
  <c r="AJ195" i="23"/>
  <c r="AK195" i="23"/>
  <c r="AL195" i="23"/>
  <c r="AM195" i="23"/>
  <c r="AN195" i="23"/>
  <c r="AO195" i="23"/>
  <c r="AP195" i="23"/>
  <c r="AQ195" i="23"/>
  <c r="AR195" i="23"/>
  <c r="AS195" i="23"/>
  <c r="AT195" i="23"/>
  <c r="AU195" i="23"/>
  <c r="AV195" i="23"/>
  <c r="AW195" i="23"/>
  <c r="AX195" i="23"/>
  <c r="AY195" i="23"/>
  <c r="AZ195" i="23"/>
  <c r="BA195" i="23"/>
  <c r="BB195" i="23"/>
  <c r="BC195" i="23"/>
  <c r="BD195" i="23"/>
  <c r="BE195" i="23"/>
  <c r="BF195" i="23"/>
  <c r="BG195" i="23"/>
  <c r="BH195" i="23"/>
  <c r="BI195" i="23"/>
  <c r="BJ195" i="23"/>
  <c r="BK195" i="23"/>
  <c r="BL195" i="23"/>
  <c r="BM195" i="23"/>
  <c r="BN195" i="23"/>
  <c r="BO195" i="23"/>
  <c r="BP195" i="23"/>
  <c r="BQ195" i="23"/>
  <c r="BR195" i="23"/>
  <c r="BS195" i="23"/>
  <c r="BT195" i="23"/>
  <c r="BU195" i="23"/>
  <c r="BV195" i="23"/>
  <c r="BW195" i="23"/>
  <c r="BX195" i="23"/>
  <c r="BY195" i="23"/>
  <c r="BZ195" i="23"/>
  <c r="CG195" i="23"/>
  <c r="CH195" i="23"/>
  <c r="CI195" i="23"/>
  <c r="CJ195" i="23"/>
  <c r="CK195" i="23"/>
  <c r="CL195" i="23"/>
  <c r="CM195" i="23"/>
  <c r="B196" i="23"/>
  <c r="D196" i="23"/>
  <c r="E196" i="23"/>
  <c r="G196" i="23"/>
  <c r="H196" i="23"/>
  <c r="I196" i="23"/>
  <c r="J196" i="23"/>
  <c r="K196" i="23"/>
  <c r="L196" i="23"/>
  <c r="M196" i="23"/>
  <c r="N196" i="23"/>
  <c r="O196" i="23"/>
  <c r="P196" i="23"/>
  <c r="Q196" i="23"/>
  <c r="R196" i="23"/>
  <c r="S196" i="23"/>
  <c r="T196" i="23"/>
  <c r="U196" i="23"/>
  <c r="V196" i="23"/>
  <c r="W196" i="23"/>
  <c r="Y196" i="23"/>
  <c r="Z196" i="23"/>
  <c r="AA196" i="23"/>
  <c r="AB196" i="23"/>
  <c r="AC196" i="23"/>
  <c r="AD196" i="23"/>
  <c r="AE196" i="23"/>
  <c r="AF196" i="23"/>
  <c r="AG196" i="23"/>
  <c r="AH196" i="23"/>
  <c r="AI196" i="23"/>
  <c r="AJ196" i="23"/>
  <c r="AK196" i="23"/>
  <c r="AL196" i="23"/>
  <c r="AM196" i="23"/>
  <c r="AN196" i="23"/>
  <c r="AO196" i="23"/>
  <c r="AP196" i="23"/>
  <c r="AQ196" i="23"/>
  <c r="AR196" i="23"/>
  <c r="AS196" i="23"/>
  <c r="AT196" i="23"/>
  <c r="AU196" i="23"/>
  <c r="AV196" i="23"/>
  <c r="AW196" i="23"/>
  <c r="AX196" i="23"/>
  <c r="AY196" i="23"/>
  <c r="AZ196" i="23"/>
  <c r="BA196" i="23"/>
  <c r="BB196" i="23"/>
  <c r="BC196" i="23"/>
  <c r="BD196" i="23"/>
  <c r="BE196" i="23"/>
  <c r="BF196" i="23"/>
  <c r="BG196" i="23"/>
  <c r="BH196" i="23"/>
  <c r="BI196" i="23"/>
  <c r="BJ196" i="23"/>
  <c r="BK196" i="23"/>
  <c r="BL196" i="23"/>
  <c r="BM196" i="23"/>
  <c r="BN196" i="23"/>
  <c r="BO196" i="23"/>
  <c r="BP196" i="23"/>
  <c r="BQ196" i="23"/>
  <c r="BR196" i="23"/>
  <c r="BS196" i="23"/>
  <c r="BT196" i="23"/>
  <c r="BU196" i="23"/>
  <c r="BV196" i="23"/>
  <c r="BW196" i="23"/>
  <c r="BX196" i="23"/>
  <c r="BY196" i="23"/>
  <c r="BZ196" i="23"/>
  <c r="CG196" i="23"/>
  <c r="CH196" i="23"/>
  <c r="CI196" i="23"/>
  <c r="CJ196" i="23"/>
  <c r="CK196" i="23"/>
  <c r="CL196" i="23"/>
  <c r="CM196" i="23"/>
  <c r="B197" i="23"/>
  <c r="D197" i="23"/>
  <c r="E197" i="23"/>
  <c r="G197" i="23"/>
  <c r="H197" i="23"/>
  <c r="I197" i="23"/>
  <c r="J197" i="23"/>
  <c r="K197" i="23"/>
  <c r="L197" i="23"/>
  <c r="M197" i="23"/>
  <c r="N197" i="23"/>
  <c r="O197" i="23"/>
  <c r="P197" i="23"/>
  <c r="Q197" i="23"/>
  <c r="R197" i="23"/>
  <c r="S197" i="23"/>
  <c r="T197" i="23"/>
  <c r="U197" i="23"/>
  <c r="V197" i="23"/>
  <c r="W197" i="23"/>
  <c r="Y197" i="23"/>
  <c r="Z197" i="23"/>
  <c r="AA197" i="23"/>
  <c r="AB197" i="23"/>
  <c r="AC197" i="23"/>
  <c r="AD197" i="23"/>
  <c r="AE197" i="23"/>
  <c r="AF197" i="23"/>
  <c r="AG197" i="23"/>
  <c r="AH197" i="23"/>
  <c r="AI197" i="23"/>
  <c r="AJ197" i="23"/>
  <c r="AK197" i="23"/>
  <c r="AL197" i="23"/>
  <c r="AM197" i="23"/>
  <c r="AN197" i="23"/>
  <c r="AO197" i="23"/>
  <c r="AP197" i="23"/>
  <c r="AQ197" i="23"/>
  <c r="AR197" i="23"/>
  <c r="AS197" i="23"/>
  <c r="AT197" i="23"/>
  <c r="AU197" i="23"/>
  <c r="AV197" i="23"/>
  <c r="AW197" i="23"/>
  <c r="AX197" i="23"/>
  <c r="AY197" i="23"/>
  <c r="AZ197" i="23"/>
  <c r="BA197" i="23"/>
  <c r="BB197" i="23"/>
  <c r="BC197" i="23"/>
  <c r="BD197" i="23"/>
  <c r="BE197" i="23"/>
  <c r="BF197" i="23"/>
  <c r="BG197" i="23"/>
  <c r="BH197" i="23"/>
  <c r="BI197" i="23"/>
  <c r="BJ197" i="23"/>
  <c r="BK197" i="23"/>
  <c r="BL197" i="23"/>
  <c r="BM197" i="23"/>
  <c r="BN197" i="23"/>
  <c r="BO197" i="23"/>
  <c r="BP197" i="23"/>
  <c r="BQ197" i="23"/>
  <c r="BR197" i="23"/>
  <c r="BS197" i="23"/>
  <c r="BT197" i="23"/>
  <c r="BU197" i="23"/>
  <c r="BV197" i="23"/>
  <c r="BW197" i="23"/>
  <c r="BX197" i="23"/>
  <c r="BY197" i="23"/>
  <c r="BZ197" i="23"/>
  <c r="CG197" i="23"/>
  <c r="CH197" i="23"/>
  <c r="CI197" i="23"/>
  <c r="CJ197" i="23"/>
  <c r="CK197" i="23"/>
  <c r="CL197" i="23"/>
  <c r="CM197" i="23"/>
  <c r="B198" i="23"/>
  <c r="D198" i="23"/>
  <c r="E198" i="23"/>
  <c r="G198" i="23"/>
  <c r="H198" i="23"/>
  <c r="I198" i="23"/>
  <c r="J198" i="23"/>
  <c r="K198" i="23"/>
  <c r="L198" i="23"/>
  <c r="M198" i="23"/>
  <c r="N198" i="23"/>
  <c r="O198" i="23"/>
  <c r="P198" i="23"/>
  <c r="Q198" i="23"/>
  <c r="R198" i="23"/>
  <c r="S198" i="23"/>
  <c r="T198" i="23"/>
  <c r="U198" i="23"/>
  <c r="V198" i="23"/>
  <c r="W198" i="23"/>
  <c r="Y198" i="23"/>
  <c r="Z198" i="23"/>
  <c r="AA198" i="23"/>
  <c r="AB198" i="23"/>
  <c r="AC198" i="23"/>
  <c r="AD198" i="23"/>
  <c r="AE198" i="23"/>
  <c r="AF198" i="23"/>
  <c r="AG198" i="23"/>
  <c r="AH198" i="23"/>
  <c r="AI198" i="23"/>
  <c r="AJ198" i="23"/>
  <c r="AK198" i="23"/>
  <c r="AL198" i="23"/>
  <c r="AM198" i="23"/>
  <c r="AN198" i="23"/>
  <c r="AO198" i="23"/>
  <c r="AP198" i="23"/>
  <c r="AQ198" i="23"/>
  <c r="AR198" i="23"/>
  <c r="AS198" i="23"/>
  <c r="AT198" i="23"/>
  <c r="AU198" i="23"/>
  <c r="AV198" i="23"/>
  <c r="AW198" i="23"/>
  <c r="AX198" i="23"/>
  <c r="AY198" i="23"/>
  <c r="AZ198" i="23"/>
  <c r="BA198" i="23"/>
  <c r="BB198" i="23"/>
  <c r="BC198" i="23"/>
  <c r="BD198" i="23"/>
  <c r="BE198" i="23"/>
  <c r="BF198" i="23"/>
  <c r="BG198" i="23"/>
  <c r="BH198" i="23"/>
  <c r="BI198" i="23"/>
  <c r="BJ198" i="23"/>
  <c r="BK198" i="23"/>
  <c r="BL198" i="23"/>
  <c r="BM198" i="23"/>
  <c r="BN198" i="23"/>
  <c r="BO198" i="23"/>
  <c r="BP198" i="23"/>
  <c r="BQ198" i="23"/>
  <c r="BR198" i="23"/>
  <c r="BS198" i="23"/>
  <c r="BT198" i="23"/>
  <c r="BU198" i="23"/>
  <c r="BV198" i="23"/>
  <c r="BW198" i="23"/>
  <c r="BX198" i="23"/>
  <c r="BY198" i="23"/>
  <c r="BZ198" i="23"/>
  <c r="CG198" i="23"/>
  <c r="CH198" i="23"/>
  <c r="CI198" i="23"/>
  <c r="CJ198" i="23"/>
  <c r="CK198" i="23"/>
  <c r="CL198" i="23"/>
  <c r="CM198" i="23"/>
  <c r="B199" i="23"/>
  <c r="D199" i="23"/>
  <c r="E199" i="23"/>
  <c r="G199" i="23"/>
  <c r="H199" i="23"/>
  <c r="I199" i="23"/>
  <c r="J199" i="23"/>
  <c r="K199" i="23"/>
  <c r="L199" i="23"/>
  <c r="M199" i="23"/>
  <c r="N199" i="23"/>
  <c r="O199" i="23"/>
  <c r="P199" i="23"/>
  <c r="Q199" i="23"/>
  <c r="R199" i="23"/>
  <c r="S199" i="23"/>
  <c r="T199" i="23"/>
  <c r="U199" i="23"/>
  <c r="V199" i="23"/>
  <c r="W199" i="23"/>
  <c r="Y199" i="23"/>
  <c r="Z199" i="23"/>
  <c r="AA199" i="23"/>
  <c r="AB199" i="23"/>
  <c r="AC199" i="23"/>
  <c r="AD199" i="23"/>
  <c r="AE199" i="23"/>
  <c r="AF199" i="23"/>
  <c r="AG199" i="23"/>
  <c r="AH199" i="23"/>
  <c r="AI199" i="23"/>
  <c r="AJ199" i="23"/>
  <c r="AK199" i="23"/>
  <c r="AL199" i="23"/>
  <c r="AM199" i="23"/>
  <c r="AN199" i="23"/>
  <c r="AO199" i="23"/>
  <c r="AP199" i="23"/>
  <c r="AQ199" i="23"/>
  <c r="AR199" i="23"/>
  <c r="AS199" i="23"/>
  <c r="AT199" i="23"/>
  <c r="AU199" i="23"/>
  <c r="AV199" i="23"/>
  <c r="AW199" i="23"/>
  <c r="AX199" i="23"/>
  <c r="AY199" i="23"/>
  <c r="AZ199" i="23"/>
  <c r="BA199" i="23"/>
  <c r="BB199" i="23"/>
  <c r="BC199" i="23"/>
  <c r="BD199" i="23"/>
  <c r="BE199" i="23"/>
  <c r="BF199" i="23"/>
  <c r="BG199" i="23"/>
  <c r="BH199" i="23"/>
  <c r="BI199" i="23"/>
  <c r="BJ199" i="23"/>
  <c r="BK199" i="23"/>
  <c r="BL199" i="23"/>
  <c r="BM199" i="23"/>
  <c r="BN199" i="23"/>
  <c r="BO199" i="23"/>
  <c r="BP199" i="23"/>
  <c r="BQ199" i="23"/>
  <c r="BR199" i="23"/>
  <c r="BS199" i="23"/>
  <c r="BT199" i="23"/>
  <c r="BU199" i="23"/>
  <c r="BV199" i="23"/>
  <c r="BW199" i="23"/>
  <c r="BX199" i="23"/>
  <c r="BY199" i="23"/>
  <c r="BZ199" i="23"/>
  <c r="CG199" i="23"/>
  <c r="CH199" i="23"/>
  <c r="CI199" i="23"/>
  <c r="CJ199" i="23"/>
  <c r="CK199" i="23"/>
  <c r="CL199" i="23"/>
  <c r="CM199" i="23"/>
  <c r="B200" i="23"/>
  <c r="D200" i="23"/>
  <c r="E200" i="23"/>
  <c r="G200" i="23"/>
  <c r="H200" i="23"/>
  <c r="I200" i="23"/>
  <c r="J200" i="23"/>
  <c r="K200" i="23"/>
  <c r="L200" i="23"/>
  <c r="M200" i="23"/>
  <c r="N200" i="23"/>
  <c r="O200" i="23"/>
  <c r="P200" i="23"/>
  <c r="Q200" i="23"/>
  <c r="R200" i="23"/>
  <c r="S200" i="23"/>
  <c r="T200" i="23"/>
  <c r="U200" i="23"/>
  <c r="V200" i="23"/>
  <c r="W200" i="23"/>
  <c r="Y200" i="23"/>
  <c r="Z200" i="23"/>
  <c r="AA200" i="23"/>
  <c r="AB200" i="23"/>
  <c r="AC200" i="23"/>
  <c r="AD200" i="23"/>
  <c r="AE200" i="23"/>
  <c r="AF200" i="23"/>
  <c r="AG200" i="23"/>
  <c r="AH200" i="23"/>
  <c r="AI200" i="23"/>
  <c r="AJ200" i="23"/>
  <c r="AK200" i="23"/>
  <c r="AL200" i="23"/>
  <c r="AM200" i="23"/>
  <c r="AN200" i="23"/>
  <c r="AO200" i="23"/>
  <c r="AP200" i="23"/>
  <c r="AQ200" i="23"/>
  <c r="AR200" i="23"/>
  <c r="AS200" i="23"/>
  <c r="AT200" i="23"/>
  <c r="AU200" i="23"/>
  <c r="AV200" i="23"/>
  <c r="AW200" i="23"/>
  <c r="AX200" i="23"/>
  <c r="AY200" i="23"/>
  <c r="AZ200" i="23"/>
  <c r="BA200" i="23"/>
  <c r="BB200" i="23"/>
  <c r="BC200" i="23"/>
  <c r="BD200" i="23"/>
  <c r="BE200" i="23"/>
  <c r="BF200" i="23"/>
  <c r="BG200" i="23"/>
  <c r="BH200" i="23"/>
  <c r="BI200" i="23"/>
  <c r="BJ200" i="23"/>
  <c r="BK200" i="23"/>
  <c r="BL200" i="23"/>
  <c r="BM200" i="23"/>
  <c r="BN200" i="23"/>
  <c r="BO200" i="23"/>
  <c r="BP200" i="23"/>
  <c r="BQ200" i="23"/>
  <c r="BR200" i="23"/>
  <c r="BS200" i="23"/>
  <c r="BT200" i="23"/>
  <c r="BU200" i="23"/>
  <c r="BV200" i="23"/>
  <c r="BW200" i="23"/>
  <c r="BX200" i="23"/>
  <c r="BY200" i="23"/>
  <c r="BZ200" i="23"/>
  <c r="CG200" i="23"/>
  <c r="CH200" i="23"/>
  <c r="CI200" i="23"/>
  <c r="CJ200" i="23"/>
  <c r="CK200" i="23"/>
  <c r="CL200" i="23"/>
  <c r="CM200" i="23"/>
  <c r="A7" i="30"/>
  <c r="A1" i="25"/>
  <c r="B7" i="23"/>
  <c r="D7" i="23"/>
  <c r="E7" i="23"/>
  <c r="G7" i="23"/>
  <c r="H7" i="23"/>
  <c r="I7" i="23"/>
  <c r="J7" i="23"/>
  <c r="K7" i="23"/>
  <c r="L7" i="23"/>
  <c r="M7" i="23"/>
  <c r="N7" i="23"/>
  <c r="O7" i="23"/>
  <c r="P7" i="23"/>
  <c r="Q7" i="23"/>
  <c r="R7" i="23"/>
  <c r="S7" i="23"/>
  <c r="T7" i="23"/>
  <c r="U7" i="23"/>
  <c r="V7" i="23"/>
  <c r="W7" i="23"/>
  <c r="Y7" i="23"/>
  <c r="Z7" i="23"/>
  <c r="AA7" i="23"/>
  <c r="AB7" i="23"/>
  <c r="AC7" i="23"/>
  <c r="AD7" i="23"/>
  <c r="AE7" i="23"/>
  <c r="AF7" i="23"/>
  <c r="AG7" i="23"/>
  <c r="AH7" i="23"/>
  <c r="AI7" i="23"/>
  <c r="AJ7" i="23"/>
  <c r="AK7" i="23"/>
  <c r="AL7" i="23"/>
  <c r="AM7" i="23"/>
  <c r="AN7" i="23"/>
  <c r="AO7" i="23"/>
  <c r="AP7" i="23"/>
  <c r="AQ7" i="23"/>
  <c r="AR7" i="23"/>
  <c r="AS7" i="23"/>
  <c r="AT7" i="23"/>
  <c r="AU7" i="23"/>
  <c r="AV7" i="23"/>
  <c r="AW7" i="23"/>
  <c r="AX7" i="23"/>
  <c r="AY7" i="23"/>
  <c r="AZ7" i="23"/>
  <c r="BA7" i="23"/>
  <c r="BB7" i="23"/>
  <c r="BC7" i="23"/>
  <c r="BD7" i="23"/>
  <c r="BE7" i="23"/>
  <c r="BF7" i="23"/>
  <c r="BG7" i="23"/>
  <c r="BH7" i="23"/>
  <c r="BI7" i="23"/>
  <c r="BJ7" i="23"/>
  <c r="BK7" i="23"/>
  <c r="BL7" i="23"/>
  <c r="BM7" i="23"/>
  <c r="BN7" i="23"/>
  <c r="BO7" i="23"/>
  <c r="BP7" i="23"/>
  <c r="BQ7" i="23"/>
  <c r="BR7" i="23"/>
  <c r="BS7" i="23"/>
  <c r="BT7" i="23"/>
  <c r="BU7" i="23"/>
  <c r="BV7" i="23"/>
  <c r="BW7" i="23"/>
  <c r="BX7" i="23"/>
  <c r="BY7" i="23"/>
  <c r="BZ7" i="23"/>
  <c r="CG7" i="23"/>
  <c r="CH7" i="23"/>
  <c r="CI7" i="23"/>
  <c r="CJ7" i="23"/>
  <c r="CK7" i="23"/>
  <c r="CL7" i="23"/>
  <c r="B16" i="28" l="1"/>
  <c r="J141" i="17" l="1"/>
  <c r="J136" i="17"/>
  <c r="J131" i="17"/>
  <c r="AD5" i="23" l="1"/>
  <c r="E41" i="20" s="1"/>
  <c r="AB5" i="23"/>
  <c r="E39" i="20" s="1"/>
  <c r="C39" i="20" s="1"/>
  <c r="AC5" i="23"/>
  <c r="E40" i="20" s="1"/>
  <c r="BB6" i="31" l="1"/>
  <c r="G39" i="20"/>
  <c r="I39" i="20" s="1"/>
  <c r="A1" i="20"/>
  <c r="H39" i="20" l="1"/>
  <c r="B2" i="33" l="1"/>
  <c r="J412" i="17" l="1"/>
  <c r="R5" i="23" l="1"/>
  <c r="E29" i="20" s="1"/>
  <c r="BH5" i="23"/>
  <c r="E74" i="20" s="1"/>
  <c r="J64" i="17" l="1"/>
  <c r="H35" i="20" l="1"/>
  <c r="I35" i="20"/>
  <c r="BG5" i="23" l="1"/>
  <c r="BI5" i="23"/>
  <c r="A1" i="28" l="1"/>
  <c r="J41" i="25" l="1"/>
  <c r="K41" i="25" s="1"/>
  <c r="J40" i="25"/>
  <c r="K40" i="25" s="1"/>
  <c r="J39" i="25"/>
  <c r="K39" i="25" s="1"/>
  <c r="J38" i="25"/>
  <c r="K38" i="25" s="1"/>
  <c r="J37" i="25"/>
  <c r="K37" i="25" s="1"/>
  <c r="J36" i="25"/>
  <c r="K36" i="25" s="1"/>
  <c r="J35" i="25"/>
  <c r="K35" i="25" s="1"/>
  <c r="J34" i="25"/>
  <c r="K34" i="25" s="1"/>
  <c r="J33" i="25"/>
  <c r="K33" i="25" s="1"/>
  <c r="J32" i="25"/>
  <c r="K32" i="25" s="1"/>
  <c r="J31" i="25"/>
  <c r="K31" i="25" s="1"/>
  <c r="J30" i="25"/>
  <c r="K30" i="25" s="1"/>
  <c r="J25" i="25"/>
  <c r="K25" i="25" s="1"/>
  <c r="J24" i="25"/>
  <c r="K24" i="25" s="1"/>
  <c r="J23" i="25"/>
  <c r="K23" i="25" s="1"/>
  <c r="J22" i="25"/>
  <c r="K22" i="25" s="1"/>
  <c r="J21" i="25"/>
  <c r="K21" i="25" s="1"/>
  <c r="J20" i="25"/>
  <c r="K20" i="25" s="1"/>
  <c r="J19" i="25"/>
  <c r="K19" i="25" s="1"/>
  <c r="J18" i="25"/>
  <c r="K18" i="25" s="1"/>
  <c r="J17" i="25"/>
  <c r="K17" i="25" s="1"/>
  <c r="J16" i="25"/>
  <c r="K16" i="25" s="1"/>
  <c r="J15" i="25"/>
  <c r="K15" i="25" s="1"/>
  <c r="J14" i="25"/>
  <c r="K14" i="25" s="1"/>
  <c r="B14" i="28" l="1"/>
  <c r="DL6" i="31" l="1"/>
  <c r="B54" i="33" l="1"/>
  <c r="A61" i="25" l="1"/>
  <c r="A65" i="25" l="1"/>
  <c r="A60" i="25"/>
  <c r="A59" i="25"/>
  <c r="A54" i="25"/>
  <c r="A53" i="25"/>
  <c r="A52" i="25"/>
  <c r="EM6" i="31" l="1"/>
  <c r="EN6" i="31"/>
  <c r="EL6" i="31"/>
  <c r="EK6" i="31"/>
  <c r="EJ6" i="31"/>
  <c r="DY6" i="31"/>
  <c r="DV6" i="31"/>
  <c r="DT6" i="31"/>
  <c r="DG6" i="31" l="1"/>
  <c r="P6" i="31"/>
  <c r="N6" i="31"/>
  <c r="T6" i="31"/>
  <c r="S6" i="31"/>
  <c r="R6" i="31"/>
  <c r="Q6" i="31"/>
  <c r="O6" i="31"/>
  <c r="M6" i="31"/>
  <c r="L6" i="31"/>
  <c r="K6" i="31"/>
  <c r="J6" i="31"/>
  <c r="D6" i="31" l="1"/>
  <c r="H33" i="28" l="1"/>
  <c r="H34" i="28"/>
  <c r="H32" i="28"/>
  <c r="H31" i="28"/>
  <c r="H30" i="28"/>
  <c r="F25" i="28"/>
  <c r="G1" i="28" l="1"/>
  <c r="D25" i="28"/>
  <c r="EG6" i="31" s="1"/>
  <c r="C26" i="28"/>
  <c r="C25" i="28"/>
  <c r="E8" i="28" l="1"/>
  <c r="H8" i="28" s="1"/>
  <c r="D8" i="28" l="1"/>
  <c r="DF6" i="31"/>
  <c r="G8" i="28"/>
  <c r="B9" i="28" s="1"/>
  <c r="G43" i="25"/>
  <c r="G61" i="25"/>
  <c r="D26" i="28" s="1"/>
  <c r="E26" i="28" s="1"/>
  <c r="D27" i="28" l="1"/>
  <c r="EI6" i="31" s="1"/>
  <c r="EH6" i="31"/>
  <c r="E11" i="28"/>
  <c r="B11" i="28" s="1"/>
  <c r="A63" i="25"/>
  <c r="J63" i="25" s="1"/>
  <c r="G5" i="25"/>
  <c r="C5" i="25"/>
  <c r="J60" i="25"/>
  <c r="K60" i="25" s="1"/>
  <c r="J65" i="25"/>
  <c r="K65" i="25" s="1"/>
  <c r="J59" i="25"/>
  <c r="J56" i="25"/>
  <c r="K56" i="25" s="1"/>
  <c r="J55" i="25"/>
  <c r="J53" i="25"/>
  <c r="K53" i="25" s="1"/>
  <c r="J52" i="25"/>
  <c r="K52" i="25" s="1"/>
  <c r="J9" i="25"/>
  <c r="K9" i="25" s="1"/>
  <c r="DI6" i="31" l="1"/>
  <c r="E10" i="28"/>
  <c r="G11" i="28"/>
  <c r="K55" i="25"/>
  <c r="E7" i="28"/>
  <c r="K59" i="25"/>
  <c r="G6" i="25"/>
  <c r="DH6" i="31" l="1"/>
  <c r="B10" i="28"/>
  <c r="B7" i="28"/>
  <c r="DE6" i="31"/>
  <c r="G10" i="28"/>
  <c r="G7" i="28"/>
  <c r="A2" i="28" l="1"/>
  <c r="C3" i="25" s="1"/>
  <c r="B6" i="31" l="1"/>
  <c r="C3" i="20" l="1"/>
  <c r="B5" i="20" s="1"/>
  <c r="G3" i="20"/>
  <c r="I3" i="20" s="1"/>
  <c r="B6" i="20" l="1"/>
  <c r="C6" i="31"/>
  <c r="W6" i="31" s="1"/>
  <c r="F2" i="28" l="1"/>
  <c r="A6" i="31" s="1"/>
  <c r="H12" i="20" l="1"/>
  <c r="I12" i="20"/>
  <c r="H14" i="20"/>
  <c r="I14" i="20"/>
  <c r="H15" i="20"/>
  <c r="I15" i="20"/>
  <c r="H105" i="20"/>
  <c r="I105" i="20"/>
  <c r="H106" i="20"/>
  <c r="I106" i="20"/>
  <c r="CZ6" i="31" l="1"/>
  <c r="CX6" i="31"/>
  <c r="AF6" i="31"/>
  <c r="CM7" i="23"/>
  <c r="CM5" i="23" l="1"/>
  <c r="CL5" i="23" l="1"/>
  <c r="CI5" i="23"/>
  <c r="CJ5" i="23"/>
  <c r="CH5" i="23"/>
  <c r="A5489" i="30" l="1"/>
  <c r="C5489" i="30" s="1"/>
  <c r="A5488" i="30"/>
  <c r="C5488" i="30" s="1"/>
  <c r="A5487" i="30"/>
  <c r="C5487" i="30" s="1"/>
  <c r="A5486" i="30"/>
  <c r="C5486" i="30" s="1"/>
  <c r="A5485" i="30"/>
  <c r="C5485" i="30" s="1"/>
  <c r="A5484" i="30"/>
  <c r="C5484" i="30" s="1"/>
  <c r="A5483" i="30"/>
  <c r="C5483" i="30" s="1"/>
  <c r="A5482" i="30"/>
  <c r="C5482" i="30" s="1"/>
  <c r="A5481" i="30"/>
  <c r="C5481" i="30" s="1"/>
  <c r="A5480" i="30"/>
  <c r="C5480" i="30" s="1"/>
  <c r="A5479" i="30"/>
  <c r="C5479" i="30" s="1"/>
  <c r="A5478" i="30"/>
  <c r="C5478" i="30" s="1"/>
  <c r="A5477" i="30"/>
  <c r="C5477" i="30" s="1"/>
  <c r="A5476" i="30"/>
  <c r="C5476" i="30" s="1"/>
  <c r="A5475" i="30"/>
  <c r="C5475" i="30" s="1"/>
  <c r="A5474" i="30"/>
  <c r="C5474" i="30" s="1"/>
  <c r="A5473" i="30"/>
  <c r="C5473" i="30" s="1"/>
  <c r="A5472" i="30"/>
  <c r="C5472" i="30" s="1"/>
  <c r="A5471" i="30"/>
  <c r="C5471" i="30" s="1"/>
  <c r="A5470" i="30"/>
  <c r="C5470" i="30" s="1"/>
  <c r="A5469" i="30"/>
  <c r="C5469" i="30" s="1"/>
  <c r="A5468" i="30"/>
  <c r="C5468" i="30" s="1"/>
  <c r="A5467" i="30"/>
  <c r="C5467" i="30" s="1"/>
  <c r="A5466" i="30"/>
  <c r="C5466" i="30" s="1"/>
  <c r="A5465" i="30"/>
  <c r="C5465" i="30" s="1"/>
  <c r="A5464" i="30"/>
  <c r="C5464" i="30" s="1"/>
  <c r="A5463" i="30"/>
  <c r="C5463" i="30" s="1"/>
  <c r="A5462" i="30"/>
  <c r="C5462" i="30" s="1"/>
  <c r="A5461" i="30"/>
  <c r="C5461" i="30" s="1"/>
  <c r="A5460" i="30"/>
  <c r="C5460" i="30" s="1"/>
  <c r="A5459" i="30"/>
  <c r="C5459" i="30" s="1"/>
  <c r="A5458" i="30"/>
  <c r="C5458" i="30" s="1"/>
  <c r="A5457" i="30"/>
  <c r="C5457" i="30" s="1"/>
  <c r="A5456" i="30"/>
  <c r="C5456" i="30" s="1"/>
  <c r="A5455" i="30"/>
  <c r="C5455" i="30" s="1"/>
  <c r="A5454" i="30"/>
  <c r="C5454" i="30" s="1"/>
  <c r="A5453" i="30"/>
  <c r="C5453" i="30" s="1"/>
  <c r="A5452" i="30"/>
  <c r="C5452" i="30" s="1"/>
  <c r="A5451" i="30"/>
  <c r="C5451" i="30" s="1"/>
  <c r="A5450" i="30"/>
  <c r="C5450" i="30" s="1"/>
  <c r="A5449" i="30"/>
  <c r="C5449" i="30" s="1"/>
  <c r="A5448" i="30"/>
  <c r="C5448" i="30" s="1"/>
  <c r="A5447" i="30"/>
  <c r="C5447" i="30" s="1"/>
  <c r="A5446" i="30"/>
  <c r="C5446" i="30" s="1"/>
  <c r="A5445" i="30"/>
  <c r="C5445" i="30" s="1"/>
  <c r="A5444" i="30"/>
  <c r="C5444" i="30" s="1"/>
  <c r="A5443" i="30"/>
  <c r="C5443" i="30" s="1"/>
  <c r="A5442" i="30"/>
  <c r="C5442" i="30" s="1"/>
  <c r="A5441" i="30"/>
  <c r="C5441" i="30" s="1"/>
  <c r="A5440" i="30"/>
  <c r="C5440" i="30" s="1"/>
  <c r="A5439" i="30"/>
  <c r="C5439" i="30" s="1"/>
  <c r="A5438" i="30"/>
  <c r="C5438" i="30" s="1"/>
  <c r="A5437" i="30"/>
  <c r="C5437" i="30" s="1"/>
  <c r="A5436" i="30"/>
  <c r="C5436" i="30" s="1"/>
  <c r="A5435" i="30"/>
  <c r="C5435" i="30" s="1"/>
  <c r="A5434" i="30"/>
  <c r="C5434" i="30" s="1"/>
  <c r="A5433" i="30"/>
  <c r="C5433" i="30" s="1"/>
  <c r="A5432" i="30"/>
  <c r="C5432" i="30" s="1"/>
  <c r="A5431" i="30"/>
  <c r="C5431" i="30" s="1"/>
  <c r="A5430" i="30"/>
  <c r="C5430" i="30" s="1"/>
  <c r="A5429" i="30"/>
  <c r="C5429" i="30" s="1"/>
  <c r="A5428" i="30"/>
  <c r="C5428" i="30" s="1"/>
  <c r="A5427" i="30"/>
  <c r="C5427" i="30" s="1"/>
  <c r="A5426" i="30"/>
  <c r="C5426" i="30" s="1"/>
  <c r="A5425" i="30"/>
  <c r="C5425" i="30" s="1"/>
  <c r="A5424" i="30"/>
  <c r="C5424" i="30" s="1"/>
  <c r="A5423" i="30"/>
  <c r="C5423" i="30" s="1"/>
  <c r="A5422" i="30"/>
  <c r="C5422" i="30" s="1"/>
  <c r="A5421" i="30"/>
  <c r="C5421" i="30" s="1"/>
  <c r="A5420" i="30"/>
  <c r="C5420" i="30" s="1"/>
  <c r="A5419" i="30"/>
  <c r="C5419" i="30" s="1"/>
  <c r="A5418" i="30"/>
  <c r="C5418" i="30" s="1"/>
  <c r="A5417" i="30"/>
  <c r="C5417" i="30" s="1"/>
  <c r="A5416" i="30"/>
  <c r="C5416" i="30" s="1"/>
  <c r="A5415" i="30"/>
  <c r="C5415" i="30" s="1"/>
  <c r="A5414" i="30"/>
  <c r="C5414" i="30" s="1"/>
  <c r="A5413" i="30"/>
  <c r="C5413" i="30" s="1"/>
  <c r="A5412" i="30"/>
  <c r="C5412" i="30" s="1"/>
  <c r="A5411" i="30"/>
  <c r="C5411" i="30" s="1"/>
  <c r="A5410" i="30"/>
  <c r="C5410" i="30" s="1"/>
  <c r="A5409" i="30"/>
  <c r="C5409" i="30" s="1"/>
  <c r="A5408" i="30"/>
  <c r="C5408" i="30" s="1"/>
  <c r="A5407" i="30"/>
  <c r="C5407" i="30" s="1"/>
  <c r="A5406" i="30"/>
  <c r="C5406" i="30" s="1"/>
  <c r="A5405" i="30"/>
  <c r="C5405" i="30" s="1"/>
  <c r="A5404" i="30"/>
  <c r="C5404" i="30" s="1"/>
  <c r="A5403" i="30"/>
  <c r="C5403" i="30" s="1"/>
  <c r="A5402" i="30"/>
  <c r="C5402" i="30" s="1"/>
  <c r="A5401" i="30"/>
  <c r="C5401" i="30" s="1"/>
  <c r="A5400" i="30"/>
  <c r="C5400" i="30" s="1"/>
  <c r="A5399" i="30"/>
  <c r="C5399" i="30" s="1"/>
  <c r="A5398" i="30"/>
  <c r="C5398" i="30" s="1"/>
  <c r="A5397" i="30"/>
  <c r="C5397" i="30" s="1"/>
  <c r="A5396" i="30"/>
  <c r="C5396" i="30" s="1"/>
  <c r="A5395" i="30"/>
  <c r="C5395" i="30" s="1"/>
  <c r="A5394" i="30"/>
  <c r="C5394" i="30" s="1"/>
  <c r="A5393" i="30"/>
  <c r="C5393" i="30" s="1"/>
  <c r="A5392" i="30"/>
  <c r="C5392" i="30" s="1"/>
  <c r="A5391" i="30"/>
  <c r="C5391" i="30" s="1"/>
  <c r="A5390" i="30"/>
  <c r="C5390" i="30" s="1"/>
  <c r="A5389" i="30"/>
  <c r="C5389" i="30" s="1"/>
  <c r="A5388" i="30"/>
  <c r="C5388" i="30" s="1"/>
  <c r="A5387" i="30"/>
  <c r="C5387" i="30" s="1"/>
  <c r="A5386" i="30"/>
  <c r="C5386" i="30" s="1"/>
  <c r="A5385" i="30"/>
  <c r="C5385" i="30" s="1"/>
  <c r="A5384" i="30"/>
  <c r="C5384" i="30" s="1"/>
  <c r="A5383" i="30"/>
  <c r="C5383" i="30" s="1"/>
  <c r="A5382" i="30"/>
  <c r="C5382" i="30" s="1"/>
  <c r="A5381" i="30"/>
  <c r="C5381" i="30" s="1"/>
  <c r="A5380" i="30"/>
  <c r="C5380" i="30" s="1"/>
  <c r="A5379" i="30"/>
  <c r="C5379" i="30" s="1"/>
  <c r="A5378" i="30"/>
  <c r="C5378" i="30" s="1"/>
  <c r="A5377" i="30"/>
  <c r="C5377" i="30" s="1"/>
  <c r="A5376" i="30"/>
  <c r="C5376" i="30" s="1"/>
  <c r="A5375" i="30"/>
  <c r="C5375" i="30" s="1"/>
  <c r="A5374" i="30"/>
  <c r="C5374" i="30" s="1"/>
  <c r="A5373" i="30"/>
  <c r="C5373" i="30" s="1"/>
  <c r="A5372" i="30"/>
  <c r="C5372" i="30" s="1"/>
  <c r="A5371" i="30"/>
  <c r="C5371" i="30" s="1"/>
  <c r="A5370" i="30"/>
  <c r="C5370" i="30" s="1"/>
  <c r="A5369" i="30"/>
  <c r="C5369" i="30" s="1"/>
  <c r="A5368" i="30"/>
  <c r="C5368" i="30" s="1"/>
  <c r="A5367" i="30"/>
  <c r="C5367" i="30" s="1"/>
  <c r="A5366" i="30"/>
  <c r="C5366" i="30" s="1"/>
  <c r="A5365" i="30"/>
  <c r="C5365" i="30" s="1"/>
  <c r="A5364" i="30"/>
  <c r="C5364" i="30" s="1"/>
  <c r="A5363" i="30"/>
  <c r="C5363" i="30" s="1"/>
  <c r="A5362" i="30"/>
  <c r="C5362" i="30" s="1"/>
  <c r="A5361" i="30"/>
  <c r="C5361" i="30" s="1"/>
  <c r="A5360" i="30"/>
  <c r="C5360" i="30" s="1"/>
  <c r="A5359" i="30"/>
  <c r="C5359" i="30" s="1"/>
  <c r="A5358" i="30"/>
  <c r="C5358" i="30" s="1"/>
  <c r="A5357" i="30"/>
  <c r="C5357" i="30" s="1"/>
  <c r="A5356" i="30"/>
  <c r="C5356" i="30" s="1"/>
  <c r="A5355" i="30"/>
  <c r="C5355" i="30" s="1"/>
  <c r="A5354" i="30"/>
  <c r="C5354" i="30" s="1"/>
  <c r="A5353" i="30"/>
  <c r="C5353" i="30" s="1"/>
  <c r="A5352" i="30"/>
  <c r="C5352" i="30" s="1"/>
  <c r="A5351" i="30"/>
  <c r="C5351" i="30" s="1"/>
  <c r="A5350" i="30"/>
  <c r="C5350" i="30" s="1"/>
  <c r="A5349" i="30"/>
  <c r="C5349" i="30" s="1"/>
  <c r="A5348" i="30"/>
  <c r="C5348" i="30" s="1"/>
  <c r="A5347" i="30"/>
  <c r="C5347" i="30" s="1"/>
  <c r="A5346" i="30"/>
  <c r="C5346" i="30" s="1"/>
  <c r="A5345" i="30"/>
  <c r="C5345" i="30" s="1"/>
  <c r="A5344" i="30"/>
  <c r="C5344" i="30" s="1"/>
  <c r="A5343" i="30"/>
  <c r="C5343" i="30" s="1"/>
  <c r="A5342" i="30"/>
  <c r="C5342" i="30" s="1"/>
  <c r="A5341" i="30"/>
  <c r="C5341" i="30" s="1"/>
  <c r="A5340" i="30"/>
  <c r="C5340" i="30" s="1"/>
  <c r="A5339" i="30"/>
  <c r="C5339" i="30" s="1"/>
  <c r="A5338" i="30"/>
  <c r="C5338" i="30" s="1"/>
  <c r="A5337" i="30"/>
  <c r="C5337" i="30" s="1"/>
  <c r="A5336" i="30"/>
  <c r="C5336" i="30" s="1"/>
  <c r="A5335" i="30"/>
  <c r="C5335" i="30" s="1"/>
  <c r="A5334" i="30"/>
  <c r="C5334" i="30" s="1"/>
  <c r="A5333" i="30"/>
  <c r="C5333" i="30" s="1"/>
  <c r="A5332" i="30"/>
  <c r="C5332" i="30" s="1"/>
  <c r="A5331" i="30"/>
  <c r="C5331" i="30" s="1"/>
  <c r="A5330" i="30"/>
  <c r="C5330" i="30" s="1"/>
  <c r="A5329" i="30"/>
  <c r="C5329" i="30" s="1"/>
  <c r="A5328" i="30"/>
  <c r="C5328" i="30" s="1"/>
  <c r="A5327" i="30"/>
  <c r="C5327" i="30" s="1"/>
  <c r="A5326" i="30"/>
  <c r="C5326" i="30" s="1"/>
  <c r="A5325" i="30"/>
  <c r="C5325" i="30" s="1"/>
  <c r="A5324" i="30"/>
  <c r="C5324" i="30" s="1"/>
  <c r="A5323" i="30"/>
  <c r="C5323" i="30" s="1"/>
  <c r="A5322" i="30"/>
  <c r="C5322" i="30" s="1"/>
  <c r="A5321" i="30"/>
  <c r="C5321" i="30" s="1"/>
  <c r="A5320" i="30"/>
  <c r="C5320" i="30" s="1"/>
  <c r="A5319" i="30"/>
  <c r="C5319" i="30" s="1"/>
  <c r="A5318" i="30"/>
  <c r="C5318" i="30" s="1"/>
  <c r="A5317" i="30"/>
  <c r="C5317" i="30" s="1"/>
  <c r="A5316" i="30"/>
  <c r="C5316" i="30" s="1"/>
  <c r="A5315" i="30"/>
  <c r="C5315" i="30" s="1"/>
  <c r="A5314" i="30"/>
  <c r="C5314" i="30" s="1"/>
  <c r="A5313" i="30"/>
  <c r="C5313" i="30" s="1"/>
  <c r="A5312" i="30"/>
  <c r="C5312" i="30" s="1"/>
  <c r="A5311" i="30"/>
  <c r="C5311" i="30" s="1"/>
  <c r="A5310" i="30"/>
  <c r="C5310" i="30" s="1"/>
  <c r="A5309" i="30"/>
  <c r="C5309" i="30" s="1"/>
  <c r="A5308" i="30"/>
  <c r="C5308" i="30" s="1"/>
  <c r="A5307" i="30"/>
  <c r="C5307" i="30" s="1"/>
  <c r="A5306" i="30"/>
  <c r="C5306" i="30" s="1"/>
  <c r="A5305" i="30"/>
  <c r="C5305" i="30" s="1"/>
  <c r="A5304" i="30"/>
  <c r="C5304" i="30" s="1"/>
  <c r="A5303" i="30"/>
  <c r="C5303" i="30" s="1"/>
  <c r="A5302" i="30"/>
  <c r="C5302" i="30" s="1"/>
  <c r="A5301" i="30"/>
  <c r="C5301" i="30" s="1"/>
  <c r="A5300" i="30"/>
  <c r="C5300" i="30" s="1"/>
  <c r="A5299" i="30"/>
  <c r="C5299" i="30" s="1"/>
  <c r="A5298" i="30"/>
  <c r="C5298" i="30" s="1"/>
  <c r="A5297" i="30"/>
  <c r="C5297" i="30" s="1"/>
  <c r="A5296" i="30"/>
  <c r="C5296" i="30" s="1"/>
  <c r="A5295" i="30"/>
  <c r="C5295" i="30" s="1"/>
  <c r="A5294" i="30"/>
  <c r="C5294" i="30" s="1"/>
  <c r="A5293" i="30"/>
  <c r="C5293" i="30" s="1"/>
  <c r="A5292" i="30"/>
  <c r="C5292" i="30" s="1"/>
  <c r="A5291" i="30"/>
  <c r="C5291" i="30" s="1"/>
  <c r="A5290" i="30"/>
  <c r="C5290" i="30" s="1"/>
  <c r="A5289" i="30"/>
  <c r="C5289" i="30" s="1"/>
  <c r="A5288" i="30"/>
  <c r="C5288" i="30" s="1"/>
  <c r="A5287" i="30"/>
  <c r="C5287" i="30" s="1"/>
  <c r="A5286" i="30"/>
  <c r="C5286" i="30" s="1"/>
  <c r="A5285" i="30"/>
  <c r="C5285" i="30" s="1"/>
  <c r="A5284" i="30"/>
  <c r="C5284" i="30" s="1"/>
  <c r="A5283" i="30"/>
  <c r="C5283" i="30" s="1"/>
  <c r="A5282" i="30"/>
  <c r="C5282" i="30" s="1"/>
  <c r="A5281" i="30"/>
  <c r="C5281" i="30" s="1"/>
  <c r="A5280" i="30"/>
  <c r="C5280" i="30" s="1"/>
  <c r="A5279" i="30"/>
  <c r="C5279" i="30" s="1"/>
  <c r="A5278" i="30"/>
  <c r="C5278" i="30" s="1"/>
  <c r="A5277" i="30"/>
  <c r="C5277" i="30" s="1"/>
  <c r="A5276" i="30"/>
  <c r="C5276" i="30" s="1"/>
  <c r="A5275" i="30"/>
  <c r="C5275" i="30" s="1"/>
  <c r="A5274" i="30"/>
  <c r="C5274" i="30" s="1"/>
  <c r="A5273" i="30"/>
  <c r="C5273" i="30" s="1"/>
  <c r="A5272" i="30"/>
  <c r="C5272" i="30" s="1"/>
  <c r="A5271" i="30"/>
  <c r="C5271" i="30" s="1"/>
  <c r="A5270" i="30"/>
  <c r="C5270" i="30" s="1"/>
  <c r="A5269" i="30"/>
  <c r="C5269" i="30" s="1"/>
  <c r="A5268" i="30"/>
  <c r="C5268" i="30" s="1"/>
  <c r="A5267" i="30"/>
  <c r="C5267" i="30" s="1"/>
  <c r="A5266" i="30"/>
  <c r="C5266" i="30" s="1"/>
  <c r="A5265" i="30"/>
  <c r="C5265" i="30" s="1"/>
  <c r="A5264" i="30"/>
  <c r="C5264" i="30" s="1"/>
  <c r="A5263" i="30"/>
  <c r="C5263" i="30" s="1"/>
  <c r="A5262" i="30"/>
  <c r="C5262" i="30" s="1"/>
  <c r="A5261" i="30"/>
  <c r="C5261" i="30" s="1"/>
  <c r="A5260" i="30"/>
  <c r="C5260" i="30" s="1"/>
  <c r="A5259" i="30"/>
  <c r="C5259" i="30" s="1"/>
  <c r="A5258" i="30"/>
  <c r="C5258" i="30" s="1"/>
  <c r="A5257" i="30"/>
  <c r="C5257" i="30" s="1"/>
  <c r="A5256" i="30"/>
  <c r="C5256" i="30" s="1"/>
  <c r="A5255" i="30"/>
  <c r="C5255" i="30" s="1"/>
  <c r="A5254" i="30"/>
  <c r="C5254" i="30" s="1"/>
  <c r="A5253" i="30"/>
  <c r="C5253" i="30" s="1"/>
  <c r="A5252" i="30"/>
  <c r="C5252" i="30" s="1"/>
  <c r="A5251" i="30"/>
  <c r="C5251" i="30" s="1"/>
  <c r="A5250" i="30"/>
  <c r="C5250" i="30" s="1"/>
  <c r="A5249" i="30"/>
  <c r="C5249" i="30" s="1"/>
  <c r="A5248" i="30"/>
  <c r="C5248" i="30" s="1"/>
  <c r="A5247" i="30"/>
  <c r="C5247" i="30" s="1"/>
  <c r="A5246" i="30"/>
  <c r="C5246" i="30" s="1"/>
  <c r="A5245" i="30"/>
  <c r="C5245" i="30" s="1"/>
  <c r="A5244" i="30"/>
  <c r="C5244" i="30" s="1"/>
  <c r="A5243" i="30"/>
  <c r="C5243" i="30" s="1"/>
  <c r="A5242" i="30"/>
  <c r="C5242" i="30" s="1"/>
  <c r="A5241" i="30"/>
  <c r="C5241" i="30" s="1"/>
  <c r="A5240" i="30"/>
  <c r="C5240" i="30" s="1"/>
  <c r="A5239" i="30"/>
  <c r="C5239" i="30" s="1"/>
  <c r="A5238" i="30"/>
  <c r="C5238" i="30" s="1"/>
  <c r="A5237" i="30"/>
  <c r="C5237" i="30" s="1"/>
  <c r="A5236" i="30"/>
  <c r="C5236" i="30" s="1"/>
  <c r="A5235" i="30"/>
  <c r="C5235" i="30" s="1"/>
  <c r="A5234" i="30"/>
  <c r="C5234" i="30" s="1"/>
  <c r="A5233" i="30"/>
  <c r="C5233" i="30" s="1"/>
  <c r="A5232" i="30"/>
  <c r="C5232" i="30" s="1"/>
  <c r="A5231" i="30"/>
  <c r="C5231" i="30" s="1"/>
  <c r="A5230" i="30"/>
  <c r="C5230" i="30" s="1"/>
  <c r="A5229" i="30"/>
  <c r="C5229" i="30" s="1"/>
  <c r="A5228" i="30"/>
  <c r="C5228" i="30" s="1"/>
  <c r="A5227" i="30"/>
  <c r="C5227" i="30" s="1"/>
  <c r="A5226" i="30"/>
  <c r="C5226" i="30" s="1"/>
  <c r="A5225" i="30"/>
  <c r="C5225" i="30" s="1"/>
  <c r="A5224" i="30"/>
  <c r="C5224" i="30" s="1"/>
  <c r="A5223" i="30"/>
  <c r="C5223" i="30" s="1"/>
  <c r="A5222" i="30"/>
  <c r="C5222" i="30" s="1"/>
  <c r="A5221" i="30"/>
  <c r="C5221" i="30" s="1"/>
  <c r="A5220" i="30"/>
  <c r="C5220" i="30" s="1"/>
  <c r="A5219" i="30"/>
  <c r="C5219" i="30" s="1"/>
  <c r="A5218" i="30"/>
  <c r="C5218" i="30" s="1"/>
  <c r="A5217" i="30"/>
  <c r="C5217" i="30" s="1"/>
  <c r="A5216" i="30"/>
  <c r="C5216" i="30" s="1"/>
  <c r="A5215" i="30"/>
  <c r="C5215" i="30" s="1"/>
  <c r="A5214" i="30"/>
  <c r="C5214" i="30" s="1"/>
  <c r="A5213" i="30"/>
  <c r="C5213" i="30" s="1"/>
  <c r="A5212" i="30"/>
  <c r="C5212" i="30" s="1"/>
  <c r="A5211" i="30"/>
  <c r="C5211" i="30" s="1"/>
  <c r="A5210" i="30"/>
  <c r="C5210" i="30" s="1"/>
  <c r="A5209" i="30"/>
  <c r="C5209" i="30" s="1"/>
  <c r="A5208" i="30"/>
  <c r="C5208" i="30" s="1"/>
  <c r="A5207" i="30"/>
  <c r="C5207" i="30" s="1"/>
  <c r="A5206" i="30"/>
  <c r="C5206" i="30" s="1"/>
  <c r="A5205" i="30"/>
  <c r="C5205" i="30" s="1"/>
  <c r="A5204" i="30"/>
  <c r="C5204" i="30" s="1"/>
  <c r="A5203" i="30"/>
  <c r="C5203" i="30" s="1"/>
  <c r="A5202" i="30"/>
  <c r="C5202" i="30" s="1"/>
  <c r="A5201" i="30"/>
  <c r="C5201" i="30" s="1"/>
  <c r="A5200" i="30"/>
  <c r="C5200" i="30" s="1"/>
  <c r="A5199" i="30"/>
  <c r="C5199" i="30" s="1"/>
  <c r="A5198" i="30"/>
  <c r="C5198" i="30" s="1"/>
  <c r="A5197" i="30"/>
  <c r="C5197" i="30" s="1"/>
  <c r="A5196" i="30"/>
  <c r="C5196" i="30" s="1"/>
  <c r="A5195" i="30"/>
  <c r="C5195" i="30" s="1"/>
  <c r="A5194" i="30"/>
  <c r="C5194" i="30" s="1"/>
  <c r="A5193" i="30"/>
  <c r="C5193" i="30" s="1"/>
  <c r="A5192" i="30"/>
  <c r="C5192" i="30" s="1"/>
  <c r="A5191" i="30"/>
  <c r="C5191" i="30" s="1"/>
  <c r="A5190" i="30"/>
  <c r="C5190" i="30" s="1"/>
  <c r="A5189" i="30"/>
  <c r="C5189" i="30" s="1"/>
  <c r="A5188" i="30"/>
  <c r="C5188" i="30" s="1"/>
  <c r="A5187" i="30"/>
  <c r="C5187" i="30" s="1"/>
  <c r="A5186" i="30"/>
  <c r="C5186" i="30" s="1"/>
  <c r="A5185" i="30"/>
  <c r="C5185" i="30" s="1"/>
  <c r="A5184" i="30"/>
  <c r="C5184" i="30" s="1"/>
  <c r="A5183" i="30"/>
  <c r="C5183" i="30" s="1"/>
  <c r="A5182" i="30"/>
  <c r="C5182" i="30" s="1"/>
  <c r="A5181" i="30"/>
  <c r="C5181" i="30" s="1"/>
  <c r="A5180" i="30"/>
  <c r="C5180" i="30" s="1"/>
  <c r="A5179" i="30"/>
  <c r="C5179" i="30" s="1"/>
  <c r="A5178" i="30"/>
  <c r="C5178" i="30" s="1"/>
  <c r="A5177" i="30"/>
  <c r="C5177" i="30" s="1"/>
  <c r="A5176" i="30"/>
  <c r="C5176" i="30" s="1"/>
  <c r="A5175" i="30"/>
  <c r="C5175" i="30" s="1"/>
  <c r="A5174" i="30"/>
  <c r="C5174" i="30" s="1"/>
  <c r="A5173" i="30"/>
  <c r="C5173" i="30" s="1"/>
  <c r="A5172" i="30"/>
  <c r="C5172" i="30" s="1"/>
  <c r="A5171" i="30"/>
  <c r="C5171" i="30" s="1"/>
  <c r="A5170" i="30"/>
  <c r="C5170" i="30" s="1"/>
  <c r="A5169" i="30"/>
  <c r="C5169" i="30" s="1"/>
  <c r="A5168" i="30"/>
  <c r="C5168" i="30" s="1"/>
  <c r="A5167" i="30"/>
  <c r="C5167" i="30" s="1"/>
  <c r="A5166" i="30"/>
  <c r="C5166" i="30" s="1"/>
  <c r="A5165" i="30"/>
  <c r="C5165" i="30" s="1"/>
  <c r="A5164" i="30"/>
  <c r="C5164" i="30" s="1"/>
  <c r="A5163" i="30"/>
  <c r="C5163" i="30" s="1"/>
  <c r="A5162" i="30"/>
  <c r="C5162" i="30" s="1"/>
  <c r="A5161" i="30"/>
  <c r="C5161" i="30" s="1"/>
  <c r="A5160" i="30"/>
  <c r="C5160" i="30" s="1"/>
  <c r="A5159" i="30"/>
  <c r="C5159" i="30" s="1"/>
  <c r="A5158" i="30"/>
  <c r="C5158" i="30" s="1"/>
  <c r="A5157" i="30"/>
  <c r="C5157" i="30" s="1"/>
  <c r="A5156" i="30"/>
  <c r="C5156" i="30" s="1"/>
  <c r="A5155" i="30"/>
  <c r="C5155" i="30" s="1"/>
  <c r="A5154" i="30"/>
  <c r="C5154" i="30" s="1"/>
  <c r="A5153" i="30"/>
  <c r="C5153" i="30" s="1"/>
  <c r="A5152" i="30"/>
  <c r="C5152" i="30" s="1"/>
  <c r="A5151" i="30"/>
  <c r="C5151" i="30" s="1"/>
  <c r="A5150" i="30"/>
  <c r="C5150" i="30" s="1"/>
  <c r="A5149" i="30"/>
  <c r="C5149" i="30" s="1"/>
  <c r="A5148" i="30"/>
  <c r="C5148" i="30" s="1"/>
  <c r="A5147" i="30"/>
  <c r="C5147" i="30" s="1"/>
  <c r="A5146" i="30"/>
  <c r="C5146" i="30" s="1"/>
  <c r="A5145" i="30"/>
  <c r="C5145" i="30" s="1"/>
  <c r="A5144" i="30"/>
  <c r="C5144" i="30" s="1"/>
  <c r="A5143" i="30"/>
  <c r="C5143" i="30" s="1"/>
  <c r="A5142" i="30"/>
  <c r="C5142" i="30" s="1"/>
  <c r="A5141" i="30"/>
  <c r="C5141" i="30" s="1"/>
  <c r="A5140" i="30"/>
  <c r="C5140" i="30" s="1"/>
  <c r="A5139" i="30"/>
  <c r="C5139" i="30" s="1"/>
  <c r="A5138" i="30"/>
  <c r="C5138" i="30" s="1"/>
  <c r="A5137" i="30"/>
  <c r="C5137" i="30" s="1"/>
  <c r="A5136" i="30"/>
  <c r="C5136" i="30" s="1"/>
  <c r="A5135" i="30"/>
  <c r="C5135" i="30" s="1"/>
  <c r="A5134" i="30"/>
  <c r="C5134" i="30" s="1"/>
  <c r="A5133" i="30"/>
  <c r="C5133" i="30" s="1"/>
  <c r="A5132" i="30"/>
  <c r="C5132" i="30" s="1"/>
  <c r="A5131" i="30"/>
  <c r="C5131" i="30" s="1"/>
  <c r="A5130" i="30"/>
  <c r="C5130" i="30" s="1"/>
  <c r="A5129" i="30"/>
  <c r="C5129" i="30" s="1"/>
  <c r="A5128" i="30"/>
  <c r="C5128" i="30" s="1"/>
  <c r="A5127" i="30"/>
  <c r="C5127" i="30" s="1"/>
  <c r="A5126" i="30"/>
  <c r="C5126" i="30" s="1"/>
  <c r="A5125" i="30"/>
  <c r="C5125" i="30" s="1"/>
  <c r="A5124" i="30"/>
  <c r="C5124" i="30" s="1"/>
  <c r="A5123" i="30"/>
  <c r="C5123" i="30" s="1"/>
  <c r="A5122" i="30"/>
  <c r="C5122" i="30" s="1"/>
  <c r="A5121" i="30"/>
  <c r="C5121" i="30" s="1"/>
  <c r="A5120" i="30"/>
  <c r="C5120" i="30" s="1"/>
  <c r="A5119" i="30"/>
  <c r="C5119" i="30" s="1"/>
  <c r="A5118" i="30"/>
  <c r="C5118" i="30" s="1"/>
  <c r="A5117" i="30"/>
  <c r="C5117" i="30" s="1"/>
  <c r="A5116" i="30"/>
  <c r="C5116" i="30" s="1"/>
  <c r="A5115" i="30"/>
  <c r="C5115" i="30" s="1"/>
  <c r="A5114" i="30"/>
  <c r="C5114" i="30" s="1"/>
  <c r="A5113" i="30"/>
  <c r="C5113" i="30" s="1"/>
  <c r="A5112" i="30"/>
  <c r="C5112" i="30" s="1"/>
  <c r="A5111" i="30"/>
  <c r="C5111" i="30" s="1"/>
  <c r="A5110" i="30"/>
  <c r="C5110" i="30" s="1"/>
  <c r="A5109" i="30"/>
  <c r="C5109" i="30" s="1"/>
  <c r="A5108" i="30"/>
  <c r="C5108" i="30" s="1"/>
  <c r="A5107" i="30"/>
  <c r="C5107" i="30" s="1"/>
  <c r="A5106" i="30"/>
  <c r="C5106" i="30" s="1"/>
  <c r="A5105" i="30"/>
  <c r="C5105" i="30" s="1"/>
  <c r="A5104" i="30"/>
  <c r="C5104" i="30" s="1"/>
  <c r="A5103" i="30"/>
  <c r="C5103" i="30" s="1"/>
  <c r="A5102" i="30"/>
  <c r="C5102" i="30" s="1"/>
  <c r="A5101" i="30"/>
  <c r="C5101" i="30" s="1"/>
  <c r="A5100" i="30"/>
  <c r="C5100" i="30" s="1"/>
  <c r="A5099" i="30"/>
  <c r="C5099" i="30" s="1"/>
  <c r="A5098" i="30"/>
  <c r="C5098" i="30" s="1"/>
  <c r="A5097" i="30"/>
  <c r="C5097" i="30" s="1"/>
  <c r="A5096" i="30"/>
  <c r="C5096" i="30" s="1"/>
  <c r="A5095" i="30"/>
  <c r="C5095" i="30" s="1"/>
  <c r="A5094" i="30"/>
  <c r="C5094" i="30" s="1"/>
  <c r="A5093" i="30"/>
  <c r="C5093" i="30" s="1"/>
  <c r="A5092" i="30"/>
  <c r="C5092" i="30" s="1"/>
  <c r="A5091" i="30"/>
  <c r="C5091" i="30" s="1"/>
  <c r="A5090" i="30"/>
  <c r="C5090" i="30" s="1"/>
  <c r="A5089" i="30"/>
  <c r="C5089" i="30" s="1"/>
  <c r="A5088" i="30"/>
  <c r="C5088" i="30" s="1"/>
  <c r="A5087" i="30"/>
  <c r="C5087" i="30" s="1"/>
  <c r="A5086" i="30"/>
  <c r="C5086" i="30" s="1"/>
  <c r="A5085" i="30"/>
  <c r="C5085" i="30" s="1"/>
  <c r="A5084" i="30"/>
  <c r="C5084" i="30" s="1"/>
  <c r="A5083" i="30"/>
  <c r="C5083" i="30" s="1"/>
  <c r="A5082" i="30"/>
  <c r="C5082" i="30" s="1"/>
  <c r="A5081" i="30"/>
  <c r="C5081" i="30" s="1"/>
  <c r="A5080" i="30"/>
  <c r="C5080" i="30" s="1"/>
  <c r="A5079" i="30"/>
  <c r="C5079" i="30" s="1"/>
  <c r="A5078" i="30"/>
  <c r="C5078" i="30" s="1"/>
  <c r="A5077" i="30"/>
  <c r="C5077" i="30" s="1"/>
  <c r="A5076" i="30"/>
  <c r="C5076" i="30" s="1"/>
  <c r="A5075" i="30"/>
  <c r="C5075" i="30" s="1"/>
  <c r="A5074" i="30"/>
  <c r="C5074" i="30" s="1"/>
  <c r="A5073" i="30"/>
  <c r="C5073" i="30" s="1"/>
  <c r="A5072" i="30"/>
  <c r="C5072" i="30" s="1"/>
  <c r="A5071" i="30"/>
  <c r="C5071" i="30" s="1"/>
  <c r="A5070" i="30"/>
  <c r="C5070" i="30" s="1"/>
  <c r="A5069" i="30"/>
  <c r="C5069" i="30" s="1"/>
  <c r="A5068" i="30"/>
  <c r="C5068" i="30" s="1"/>
  <c r="A5067" i="30"/>
  <c r="C5067" i="30" s="1"/>
  <c r="A5066" i="30"/>
  <c r="C5066" i="30" s="1"/>
  <c r="A5065" i="30"/>
  <c r="C5065" i="30" s="1"/>
  <c r="A5064" i="30"/>
  <c r="C5064" i="30" s="1"/>
  <c r="A5063" i="30"/>
  <c r="C5063" i="30" s="1"/>
  <c r="A5062" i="30"/>
  <c r="C5062" i="30" s="1"/>
  <c r="A5061" i="30"/>
  <c r="C5061" i="30" s="1"/>
  <c r="A5060" i="30"/>
  <c r="C5060" i="30" s="1"/>
  <c r="A5059" i="30"/>
  <c r="C5059" i="30" s="1"/>
  <c r="A5058" i="30"/>
  <c r="C5058" i="30" s="1"/>
  <c r="A5057" i="30"/>
  <c r="C5057" i="30" s="1"/>
  <c r="A5056" i="30"/>
  <c r="C5056" i="30" s="1"/>
  <c r="A5055" i="30"/>
  <c r="C5055" i="30" s="1"/>
  <c r="A5054" i="30"/>
  <c r="C5054" i="30" s="1"/>
  <c r="A5053" i="30"/>
  <c r="C5053" i="30" s="1"/>
  <c r="A5052" i="30"/>
  <c r="C5052" i="30" s="1"/>
  <c r="A5051" i="30"/>
  <c r="C5051" i="30" s="1"/>
  <c r="A5050" i="30"/>
  <c r="C5050" i="30" s="1"/>
  <c r="A5049" i="30"/>
  <c r="C5049" i="30" s="1"/>
  <c r="A5048" i="30"/>
  <c r="C5048" i="30" s="1"/>
  <c r="A5047" i="30"/>
  <c r="C5047" i="30" s="1"/>
  <c r="A5046" i="30"/>
  <c r="C5046" i="30" s="1"/>
  <c r="A5045" i="30"/>
  <c r="C5045" i="30" s="1"/>
  <c r="A5044" i="30"/>
  <c r="C5044" i="30" s="1"/>
  <c r="A5043" i="30"/>
  <c r="C5043" i="30" s="1"/>
  <c r="A5042" i="30"/>
  <c r="C5042" i="30" s="1"/>
  <c r="A5041" i="30"/>
  <c r="C5041" i="30" s="1"/>
  <c r="A5040" i="30"/>
  <c r="C5040" i="30" s="1"/>
  <c r="A5039" i="30"/>
  <c r="C5039" i="30" s="1"/>
  <c r="A5038" i="30"/>
  <c r="C5038" i="30" s="1"/>
  <c r="A5037" i="30"/>
  <c r="C5037" i="30" s="1"/>
  <c r="A5036" i="30"/>
  <c r="C5036" i="30" s="1"/>
  <c r="A5035" i="30"/>
  <c r="C5035" i="30" s="1"/>
  <c r="A5034" i="30"/>
  <c r="C5034" i="30" s="1"/>
  <c r="A5033" i="30"/>
  <c r="C5033" i="30" s="1"/>
  <c r="A5032" i="30"/>
  <c r="C5032" i="30" s="1"/>
  <c r="A5031" i="30"/>
  <c r="C5031" i="30" s="1"/>
  <c r="A5030" i="30"/>
  <c r="C5030" i="30" s="1"/>
  <c r="A5029" i="30"/>
  <c r="C5029" i="30" s="1"/>
  <c r="A5028" i="30"/>
  <c r="C5028" i="30" s="1"/>
  <c r="A5027" i="30"/>
  <c r="C5027" i="30" s="1"/>
  <c r="A5026" i="30"/>
  <c r="C5026" i="30" s="1"/>
  <c r="A5025" i="30"/>
  <c r="C5025" i="30" s="1"/>
  <c r="A5024" i="30"/>
  <c r="C5024" i="30" s="1"/>
  <c r="A5023" i="30"/>
  <c r="C5023" i="30" s="1"/>
  <c r="A5022" i="30"/>
  <c r="C5022" i="30" s="1"/>
  <c r="A5021" i="30"/>
  <c r="C5021" i="30" s="1"/>
  <c r="A5020" i="30"/>
  <c r="C5020" i="30" s="1"/>
  <c r="A5019" i="30"/>
  <c r="C5019" i="30" s="1"/>
  <c r="A5018" i="30"/>
  <c r="C5018" i="30" s="1"/>
  <c r="A5017" i="30"/>
  <c r="C5017" i="30" s="1"/>
  <c r="A5016" i="30"/>
  <c r="C5016" i="30" s="1"/>
  <c r="A5015" i="30"/>
  <c r="C5015" i="30" s="1"/>
  <c r="A5014" i="30"/>
  <c r="C5014" i="30" s="1"/>
  <c r="A5013" i="30"/>
  <c r="C5013" i="30" s="1"/>
  <c r="A5012" i="30"/>
  <c r="C5012" i="30" s="1"/>
  <c r="A5011" i="30"/>
  <c r="C5011" i="30" s="1"/>
  <c r="A5010" i="30"/>
  <c r="C5010" i="30" s="1"/>
  <c r="A5009" i="30"/>
  <c r="C5009" i="30" s="1"/>
  <c r="A5008" i="30"/>
  <c r="C5008" i="30" s="1"/>
  <c r="A5007" i="30"/>
  <c r="C5007" i="30" s="1"/>
  <c r="A5006" i="30"/>
  <c r="C5006" i="30" s="1"/>
  <c r="A5005" i="30"/>
  <c r="C5005" i="30" s="1"/>
  <c r="A5004" i="30"/>
  <c r="C5004" i="30" s="1"/>
  <c r="A5003" i="30"/>
  <c r="C5003" i="30" s="1"/>
  <c r="A5002" i="30"/>
  <c r="C5002" i="30" s="1"/>
  <c r="A5001" i="30"/>
  <c r="C5001" i="30" s="1"/>
  <c r="A5000" i="30"/>
  <c r="C5000" i="30" s="1"/>
  <c r="A4999" i="30"/>
  <c r="C4999" i="30" s="1"/>
  <c r="A4998" i="30"/>
  <c r="C4998" i="30" s="1"/>
  <c r="A4997" i="30"/>
  <c r="C4997" i="30" s="1"/>
  <c r="A4996" i="30"/>
  <c r="C4996" i="30" s="1"/>
  <c r="A4995" i="30"/>
  <c r="C4995" i="30" s="1"/>
  <c r="A4994" i="30"/>
  <c r="C4994" i="30" s="1"/>
  <c r="A4993" i="30"/>
  <c r="C4993" i="30" s="1"/>
  <c r="A4992" i="30"/>
  <c r="C4992" i="30" s="1"/>
  <c r="A4991" i="30"/>
  <c r="C4991" i="30" s="1"/>
  <c r="A4990" i="30"/>
  <c r="C4990" i="30" s="1"/>
  <c r="A4989" i="30"/>
  <c r="C4989" i="30" s="1"/>
  <c r="A4988" i="30"/>
  <c r="C4988" i="30" s="1"/>
  <c r="A4987" i="30"/>
  <c r="C4987" i="30" s="1"/>
  <c r="A4986" i="30"/>
  <c r="C4986" i="30" s="1"/>
  <c r="A4985" i="30"/>
  <c r="C4985" i="30" s="1"/>
  <c r="A4984" i="30"/>
  <c r="C4984" i="30" s="1"/>
  <c r="A4983" i="30"/>
  <c r="C4983" i="30" s="1"/>
  <c r="A4982" i="30"/>
  <c r="C4982" i="30" s="1"/>
  <c r="A4981" i="30"/>
  <c r="C4981" i="30" s="1"/>
  <c r="A4980" i="30"/>
  <c r="C4980" i="30" s="1"/>
  <c r="A4979" i="30"/>
  <c r="C4979" i="30" s="1"/>
  <c r="A4978" i="30"/>
  <c r="C4978" i="30" s="1"/>
  <c r="A4977" i="30"/>
  <c r="C4977" i="30" s="1"/>
  <c r="A4976" i="30"/>
  <c r="C4976" i="30" s="1"/>
  <c r="A4975" i="30"/>
  <c r="C4975" i="30" s="1"/>
  <c r="A4974" i="30"/>
  <c r="C4974" i="30" s="1"/>
  <c r="A4973" i="30"/>
  <c r="C4973" i="30" s="1"/>
  <c r="A4972" i="30"/>
  <c r="C4972" i="30" s="1"/>
  <c r="A4971" i="30"/>
  <c r="C4971" i="30" s="1"/>
  <c r="A4970" i="30"/>
  <c r="C4970" i="30" s="1"/>
  <c r="A4969" i="30"/>
  <c r="C4969" i="30" s="1"/>
  <c r="A4968" i="30"/>
  <c r="C4968" i="30" s="1"/>
  <c r="A4967" i="30"/>
  <c r="C4967" i="30" s="1"/>
  <c r="A4966" i="30"/>
  <c r="C4966" i="30" s="1"/>
  <c r="A4965" i="30"/>
  <c r="C4965" i="30" s="1"/>
  <c r="A4964" i="30"/>
  <c r="C4964" i="30" s="1"/>
  <c r="A4963" i="30"/>
  <c r="C4963" i="30" s="1"/>
  <c r="A4962" i="30"/>
  <c r="C4962" i="30" s="1"/>
  <c r="A4961" i="30"/>
  <c r="C4961" i="30" s="1"/>
  <c r="A4960" i="30"/>
  <c r="C4960" i="30" s="1"/>
  <c r="A4959" i="30"/>
  <c r="C4959" i="30" s="1"/>
  <c r="A4958" i="30"/>
  <c r="C4958" i="30" s="1"/>
  <c r="A4957" i="30"/>
  <c r="C4957" i="30" s="1"/>
  <c r="A4956" i="30"/>
  <c r="C4956" i="30" s="1"/>
  <c r="A4955" i="30"/>
  <c r="C4955" i="30" s="1"/>
  <c r="A4954" i="30"/>
  <c r="C4954" i="30" s="1"/>
  <c r="A4953" i="30"/>
  <c r="C4953" i="30" s="1"/>
  <c r="A4952" i="30"/>
  <c r="C4952" i="30" s="1"/>
  <c r="A4951" i="30"/>
  <c r="C4951" i="30" s="1"/>
  <c r="A4950" i="30"/>
  <c r="C4950" i="30" s="1"/>
  <c r="A4949" i="30"/>
  <c r="C4949" i="30" s="1"/>
  <c r="A4948" i="30"/>
  <c r="C4948" i="30" s="1"/>
  <c r="A4947" i="30"/>
  <c r="C4947" i="30" s="1"/>
  <c r="A4946" i="30"/>
  <c r="C4946" i="30" s="1"/>
  <c r="A4945" i="30"/>
  <c r="C4945" i="30" s="1"/>
  <c r="A4944" i="30"/>
  <c r="C4944" i="30" s="1"/>
  <c r="A4943" i="30"/>
  <c r="C4943" i="30" s="1"/>
  <c r="A4942" i="30"/>
  <c r="C4942" i="30" s="1"/>
  <c r="A4941" i="30"/>
  <c r="C4941" i="30" s="1"/>
  <c r="A4940" i="30"/>
  <c r="C4940" i="30" s="1"/>
  <c r="A4939" i="30"/>
  <c r="C4939" i="30" s="1"/>
  <c r="A4938" i="30"/>
  <c r="C4938" i="30" s="1"/>
  <c r="A4937" i="30"/>
  <c r="C4937" i="30" s="1"/>
  <c r="A4936" i="30"/>
  <c r="C4936" i="30" s="1"/>
  <c r="A4935" i="30"/>
  <c r="C4935" i="30" s="1"/>
  <c r="A4934" i="30"/>
  <c r="C4934" i="30" s="1"/>
  <c r="A4933" i="30"/>
  <c r="C4933" i="30" s="1"/>
  <c r="A4932" i="30"/>
  <c r="C4932" i="30" s="1"/>
  <c r="A4931" i="30"/>
  <c r="C4931" i="30" s="1"/>
  <c r="A4930" i="30"/>
  <c r="C4930" i="30" s="1"/>
  <c r="A4929" i="30"/>
  <c r="C4929" i="30" s="1"/>
  <c r="A4928" i="30"/>
  <c r="C4928" i="30" s="1"/>
  <c r="A4927" i="30"/>
  <c r="C4927" i="30" s="1"/>
  <c r="A4926" i="30"/>
  <c r="C4926" i="30" s="1"/>
  <c r="A4925" i="30"/>
  <c r="C4925" i="30" s="1"/>
  <c r="A4924" i="30"/>
  <c r="C4924" i="30" s="1"/>
  <c r="A4923" i="30"/>
  <c r="C4923" i="30" s="1"/>
  <c r="A4922" i="30"/>
  <c r="C4922" i="30" s="1"/>
  <c r="A4921" i="30"/>
  <c r="C4921" i="30" s="1"/>
  <c r="A4920" i="30"/>
  <c r="C4920" i="30" s="1"/>
  <c r="A4919" i="30"/>
  <c r="C4919" i="30" s="1"/>
  <c r="A4918" i="30"/>
  <c r="C4918" i="30" s="1"/>
  <c r="A4917" i="30"/>
  <c r="C4917" i="30" s="1"/>
  <c r="A4916" i="30"/>
  <c r="C4916" i="30" s="1"/>
  <c r="A4915" i="30"/>
  <c r="C4915" i="30" s="1"/>
  <c r="A4914" i="30"/>
  <c r="C4914" i="30" s="1"/>
  <c r="A4913" i="30"/>
  <c r="C4913" i="30" s="1"/>
  <c r="A4912" i="30"/>
  <c r="C4912" i="30" s="1"/>
  <c r="A4911" i="30"/>
  <c r="C4911" i="30" s="1"/>
  <c r="A4910" i="30"/>
  <c r="C4910" i="30" s="1"/>
  <c r="A4909" i="30"/>
  <c r="C4909" i="30" s="1"/>
  <c r="A4908" i="30"/>
  <c r="C4908" i="30" s="1"/>
  <c r="A4907" i="30"/>
  <c r="C4907" i="30" s="1"/>
  <c r="A4906" i="30"/>
  <c r="C4906" i="30" s="1"/>
  <c r="A4905" i="30"/>
  <c r="C4905" i="30" s="1"/>
  <c r="A4904" i="30"/>
  <c r="C4904" i="30" s="1"/>
  <c r="A4903" i="30"/>
  <c r="C4903" i="30" s="1"/>
  <c r="A4902" i="30"/>
  <c r="C4902" i="30" s="1"/>
  <c r="A4901" i="30"/>
  <c r="C4901" i="30" s="1"/>
  <c r="A4900" i="30"/>
  <c r="C4900" i="30" s="1"/>
  <c r="A4899" i="30"/>
  <c r="C4899" i="30" s="1"/>
  <c r="A4898" i="30"/>
  <c r="C4898" i="30" s="1"/>
  <c r="A4897" i="30"/>
  <c r="C4897" i="30" s="1"/>
  <c r="A4896" i="30"/>
  <c r="C4896" i="30" s="1"/>
  <c r="A4895" i="30"/>
  <c r="C4895" i="30" s="1"/>
  <c r="A4894" i="30"/>
  <c r="C4894" i="30" s="1"/>
  <c r="A4893" i="30"/>
  <c r="C4893" i="30" s="1"/>
  <c r="A4892" i="30"/>
  <c r="C4892" i="30" s="1"/>
  <c r="A4891" i="30"/>
  <c r="C4891" i="30" s="1"/>
  <c r="A4890" i="30"/>
  <c r="C4890" i="30" s="1"/>
  <c r="A4889" i="30"/>
  <c r="C4889" i="30" s="1"/>
  <c r="A4888" i="30"/>
  <c r="C4888" i="30" s="1"/>
  <c r="A4887" i="30"/>
  <c r="C4887" i="30" s="1"/>
  <c r="A4886" i="30"/>
  <c r="C4886" i="30" s="1"/>
  <c r="A4885" i="30"/>
  <c r="C4885" i="30" s="1"/>
  <c r="A4884" i="30"/>
  <c r="C4884" i="30" s="1"/>
  <c r="A4883" i="30"/>
  <c r="C4883" i="30" s="1"/>
  <c r="A4882" i="30"/>
  <c r="C4882" i="30" s="1"/>
  <c r="A4881" i="30"/>
  <c r="C4881" i="30" s="1"/>
  <c r="A4880" i="30"/>
  <c r="C4880" i="30" s="1"/>
  <c r="A4879" i="30"/>
  <c r="C4879" i="30" s="1"/>
  <c r="A4878" i="30"/>
  <c r="C4878" i="30" s="1"/>
  <c r="A4877" i="30"/>
  <c r="C4877" i="30" s="1"/>
  <c r="A4876" i="30"/>
  <c r="C4876" i="30" s="1"/>
  <c r="A4875" i="30"/>
  <c r="C4875" i="30" s="1"/>
  <c r="A4874" i="30"/>
  <c r="C4874" i="30" s="1"/>
  <c r="A4873" i="30"/>
  <c r="C4873" i="30" s="1"/>
  <c r="A4872" i="30"/>
  <c r="C4872" i="30" s="1"/>
  <c r="A4871" i="30"/>
  <c r="C4871" i="30" s="1"/>
  <c r="A4870" i="30"/>
  <c r="C4870" i="30" s="1"/>
  <c r="A4869" i="30"/>
  <c r="C4869" i="30" s="1"/>
  <c r="A4868" i="30"/>
  <c r="C4868" i="30" s="1"/>
  <c r="A4867" i="30"/>
  <c r="C4867" i="30" s="1"/>
  <c r="A4866" i="30"/>
  <c r="C4866" i="30" s="1"/>
  <c r="A4865" i="30"/>
  <c r="C4865" i="30" s="1"/>
  <c r="A4864" i="30"/>
  <c r="C4864" i="30" s="1"/>
  <c r="A4863" i="30"/>
  <c r="C4863" i="30" s="1"/>
  <c r="A4862" i="30"/>
  <c r="C4862" i="30" s="1"/>
  <c r="A4861" i="30"/>
  <c r="C4861" i="30" s="1"/>
  <c r="A4860" i="30"/>
  <c r="C4860" i="30" s="1"/>
  <c r="A4859" i="30"/>
  <c r="C4859" i="30" s="1"/>
  <c r="A4858" i="30"/>
  <c r="C4858" i="30" s="1"/>
  <c r="A4857" i="30"/>
  <c r="C4857" i="30" s="1"/>
  <c r="A4856" i="30"/>
  <c r="C4856" i="30" s="1"/>
  <c r="A4855" i="30"/>
  <c r="C4855" i="30" s="1"/>
  <c r="A4854" i="30"/>
  <c r="C4854" i="30" s="1"/>
  <c r="A4853" i="30"/>
  <c r="C4853" i="30" s="1"/>
  <c r="A4852" i="30"/>
  <c r="C4852" i="30" s="1"/>
  <c r="A4851" i="30"/>
  <c r="C4851" i="30" s="1"/>
  <c r="A4850" i="30"/>
  <c r="C4850" i="30" s="1"/>
  <c r="A4849" i="30"/>
  <c r="C4849" i="30" s="1"/>
  <c r="A4848" i="30"/>
  <c r="C4848" i="30" s="1"/>
  <c r="A4847" i="30"/>
  <c r="C4847" i="30" s="1"/>
  <c r="A4846" i="30"/>
  <c r="C4846" i="30" s="1"/>
  <c r="A4845" i="30"/>
  <c r="C4845" i="30" s="1"/>
  <c r="A4844" i="30"/>
  <c r="C4844" i="30" s="1"/>
  <c r="A4843" i="30"/>
  <c r="C4843" i="30" s="1"/>
  <c r="A4842" i="30"/>
  <c r="C4842" i="30" s="1"/>
  <c r="A4841" i="30"/>
  <c r="C4841" i="30" s="1"/>
  <c r="A4840" i="30"/>
  <c r="C4840" i="30" s="1"/>
  <c r="A4839" i="30"/>
  <c r="C4839" i="30" s="1"/>
  <c r="A4838" i="30"/>
  <c r="C4838" i="30" s="1"/>
  <c r="A4837" i="30"/>
  <c r="C4837" i="30" s="1"/>
  <c r="A4836" i="30"/>
  <c r="C4836" i="30" s="1"/>
  <c r="A4835" i="30"/>
  <c r="C4835" i="30" s="1"/>
  <c r="A4834" i="30"/>
  <c r="C4834" i="30" s="1"/>
  <c r="A4833" i="30"/>
  <c r="C4833" i="30" s="1"/>
  <c r="A4832" i="30"/>
  <c r="C4832" i="30" s="1"/>
  <c r="A4831" i="30"/>
  <c r="C4831" i="30" s="1"/>
  <c r="A4830" i="30"/>
  <c r="C4830" i="30" s="1"/>
  <c r="A4829" i="30"/>
  <c r="C4829" i="30" s="1"/>
  <c r="A4828" i="30"/>
  <c r="C4828" i="30" s="1"/>
  <c r="A4827" i="30"/>
  <c r="C4827" i="30" s="1"/>
  <c r="A4826" i="30"/>
  <c r="C4826" i="30" s="1"/>
  <c r="A4825" i="30"/>
  <c r="C4825" i="30" s="1"/>
  <c r="A4824" i="30"/>
  <c r="C4824" i="30" s="1"/>
  <c r="A4823" i="30"/>
  <c r="C4823" i="30" s="1"/>
  <c r="A4822" i="30"/>
  <c r="C4822" i="30" s="1"/>
  <c r="A4821" i="30"/>
  <c r="C4821" i="30" s="1"/>
  <c r="A4820" i="30"/>
  <c r="C4820" i="30" s="1"/>
  <c r="A4819" i="30"/>
  <c r="C4819" i="30" s="1"/>
  <c r="A4818" i="30"/>
  <c r="C4818" i="30" s="1"/>
  <c r="A4817" i="30"/>
  <c r="C4817" i="30" s="1"/>
  <c r="A4816" i="30"/>
  <c r="C4816" i="30" s="1"/>
  <c r="A4815" i="30"/>
  <c r="C4815" i="30" s="1"/>
  <c r="A4814" i="30"/>
  <c r="C4814" i="30" s="1"/>
  <c r="A4813" i="30"/>
  <c r="C4813" i="30" s="1"/>
  <c r="A4812" i="30"/>
  <c r="C4812" i="30" s="1"/>
  <c r="A4811" i="30"/>
  <c r="C4811" i="30" s="1"/>
  <c r="A4810" i="30"/>
  <c r="C4810" i="30" s="1"/>
  <c r="A4809" i="30"/>
  <c r="C4809" i="30" s="1"/>
  <c r="A4808" i="30"/>
  <c r="C4808" i="30" s="1"/>
  <c r="A4807" i="30"/>
  <c r="C4807" i="30" s="1"/>
  <c r="A4806" i="30"/>
  <c r="C4806" i="30" s="1"/>
  <c r="A4805" i="30"/>
  <c r="C4805" i="30" s="1"/>
  <c r="A4804" i="30"/>
  <c r="C4804" i="30" s="1"/>
  <c r="A4803" i="30"/>
  <c r="C4803" i="30" s="1"/>
  <c r="A4802" i="30"/>
  <c r="C4802" i="30" s="1"/>
  <c r="A4801" i="30"/>
  <c r="C4801" i="30" s="1"/>
  <c r="A4800" i="30"/>
  <c r="C4800" i="30" s="1"/>
  <c r="A4799" i="30"/>
  <c r="C4799" i="30" s="1"/>
  <c r="A4798" i="30"/>
  <c r="C4798" i="30" s="1"/>
  <c r="A4797" i="30"/>
  <c r="C4797" i="30" s="1"/>
  <c r="A4796" i="30"/>
  <c r="C4796" i="30" s="1"/>
  <c r="A4795" i="30"/>
  <c r="C4795" i="30" s="1"/>
  <c r="A4794" i="30"/>
  <c r="C4794" i="30" s="1"/>
  <c r="A4793" i="30"/>
  <c r="C4793" i="30" s="1"/>
  <c r="A4792" i="30"/>
  <c r="C4792" i="30" s="1"/>
  <c r="A4791" i="30"/>
  <c r="C4791" i="30" s="1"/>
  <c r="A4790" i="30"/>
  <c r="C4790" i="30" s="1"/>
  <c r="A4789" i="30"/>
  <c r="C4789" i="30" s="1"/>
  <c r="A4788" i="30"/>
  <c r="C4788" i="30" s="1"/>
  <c r="A4787" i="30"/>
  <c r="C4787" i="30" s="1"/>
  <c r="A4786" i="30"/>
  <c r="C4786" i="30" s="1"/>
  <c r="A4785" i="30"/>
  <c r="C4785" i="30" s="1"/>
  <c r="A4784" i="30"/>
  <c r="C4784" i="30" s="1"/>
  <c r="A4783" i="30"/>
  <c r="C4783" i="30" s="1"/>
  <c r="A4782" i="30"/>
  <c r="C4782" i="30" s="1"/>
  <c r="A4781" i="30"/>
  <c r="C4781" i="30" s="1"/>
  <c r="A4780" i="30"/>
  <c r="C4780" i="30" s="1"/>
  <c r="A4779" i="30"/>
  <c r="C4779" i="30" s="1"/>
  <c r="A4778" i="30"/>
  <c r="C4778" i="30" s="1"/>
  <c r="A4777" i="30"/>
  <c r="C4777" i="30" s="1"/>
  <c r="A4776" i="30"/>
  <c r="C4776" i="30" s="1"/>
  <c r="A4775" i="30"/>
  <c r="C4775" i="30" s="1"/>
  <c r="A4774" i="30"/>
  <c r="C4774" i="30" s="1"/>
  <c r="A4773" i="30"/>
  <c r="C4773" i="30" s="1"/>
  <c r="A4772" i="30"/>
  <c r="C4772" i="30" s="1"/>
  <c r="A4771" i="30"/>
  <c r="C4771" i="30" s="1"/>
  <c r="A4770" i="30"/>
  <c r="C4770" i="30" s="1"/>
  <c r="A4769" i="30"/>
  <c r="C4769" i="30" s="1"/>
  <c r="A4768" i="30"/>
  <c r="C4768" i="30" s="1"/>
  <c r="A4767" i="30"/>
  <c r="C4767" i="30" s="1"/>
  <c r="A4766" i="30"/>
  <c r="C4766" i="30" s="1"/>
  <c r="A4765" i="30"/>
  <c r="C4765" i="30" s="1"/>
  <c r="A4764" i="30"/>
  <c r="C4764" i="30" s="1"/>
  <c r="A4763" i="30"/>
  <c r="C4763" i="30" s="1"/>
  <c r="A4762" i="30"/>
  <c r="C4762" i="30" s="1"/>
  <c r="A4761" i="30"/>
  <c r="C4761" i="30" s="1"/>
  <c r="A4760" i="30"/>
  <c r="C4760" i="30" s="1"/>
  <c r="A4759" i="30"/>
  <c r="C4759" i="30" s="1"/>
  <c r="A4758" i="30"/>
  <c r="C4758" i="30" s="1"/>
  <c r="A4757" i="30"/>
  <c r="C4757" i="30" s="1"/>
  <c r="A4756" i="30"/>
  <c r="C4756" i="30" s="1"/>
  <c r="A4755" i="30"/>
  <c r="C4755" i="30" s="1"/>
  <c r="A4754" i="30"/>
  <c r="C4754" i="30" s="1"/>
  <c r="A4753" i="30"/>
  <c r="C4753" i="30" s="1"/>
  <c r="A4752" i="30"/>
  <c r="C4752" i="30" s="1"/>
  <c r="A4751" i="30"/>
  <c r="C4751" i="30" s="1"/>
  <c r="A4750" i="30"/>
  <c r="C4750" i="30" s="1"/>
  <c r="A4749" i="30"/>
  <c r="C4749" i="30" s="1"/>
  <c r="A4748" i="30"/>
  <c r="C4748" i="30" s="1"/>
  <c r="A4747" i="30"/>
  <c r="C4747" i="30" s="1"/>
  <c r="A4746" i="30"/>
  <c r="C4746" i="30" s="1"/>
  <c r="A4745" i="30"/>
  <c r="C4745" i="30" s="1"/>
  <c r="A4744" i="30"/>
  <c r="C4744" i="30" s="1"/>
  <c r="A4743" i="30"/>
  <c r="C4743" i="30" s="1"/>
  <c r="A4742" i="30"/>
  <c r="C4742" i="30" s="1"/>
  <c r="A4741" i="30"/>
  <c r="C4741" i="30" s="1"/>
  <c r="A4740" i="30"/>
  <c r="C4740" i="30" s="1"/>
  <c r="A4739" i="30"/>
  <c r="C4739" i="30" s="1"/>
  <c r="A4738" i="30"/>
  <c r="C4738" i="30" s="1"/>
  <c r="A4737" i="30"/>
  <c r="C4737" i="30" s="1"/>
  <c r="A4736" i="30"/>
  <c r="C4736" i="30" s="1"/>
  <c r="A4735" i="30"/>
  <c r="C4735" i="30" s="1"/>
  <c r="A4734" i="30"/>
  <c r="C4734" i="30" s="1"/>
  <c r="A4733" i="30"/>
  <c r="C4733" i="30" s="1"/>
  <c r="A4732" i="30"/>
  <c r="C4732" i="30" s="1"/>
  <c r="A4731" i="30"/>
  <c r="C4731" i="30" s="1"/>
  <c r="A4730" i="30"/>
  <c r="C4730" i="30" s="1"/>
  <c r="A4729" i="30"/>
  <c r="C4729" i="30" s="1"/>
  <c r="A4728" i="30"/>
  <c r="C4728" i="30" s="1"/>
  <c r="A4727" i="30"/>
  <c r="C4727" i="30" s="1"/>
  <c r="A4726" i="30"/>
  <c r="C4726" i="30" s="1"/>
  <c r="A4725" i="30"/>
  <c r="C4725" i="30" s="1"/>
  <c r="A4724" i="30"/>
  <c r="C4724" i="30" s="1"/>
  <c r="A4723" i="30"/>
  <c r="C4723" i="30" s="1"/>
  <c r="A4722" i="30"/>
  <c r="C4722" i="30" s="1"/>
  <c r="A4721" i="30"/>
  <c r="C4721" i="30" s="1"/>
  <c r="A4720" i="30"/>
  <c r="C4720" i="30" s="1"/>
  <c r="A4719" i="30"/>
  <c r="C4719" i="30" s="1"/>
  <c r="A4718" i="30"/>
  <c r="C4718" i="30" s="1"/>
  <c r="A4717" i="30"/>
  <c r="C4717" i="30" s="1"/>
  <c r="A4716" i="30"/>
  <c r="C4716" i="30" s="1"/>
  <c r="A4715" i="30"/>
  <c r="C4715" i="30" s="1"/>
  <c r="A4714" i="30"/>
  <c r="C4714" i="30" s="1"/>
  <c r="A4713" i="30"/>
  <c r="C4713" i="30" s="1"/>
  <c r="A4712" i="30"/>
  <c r="C4712" i="30" s="1"/>
  <c r="A4711" i="30"/>
  <c r="C4711" i="30" s="1"/>
  <c r="A4710" i="30"/>
  <c r="C4710" i="30" s="1"/>
  <c r="A4709" i="30"/>
  <c r="C4709" i="30" s="1"/>
  <c r="A4708" i="30"/>
  <c r="C4708" i="30" s="1"/>
  <c r="A4707" i="30"/>
  <c r="C4707" i="30" s="1"/>
  <c r="A4706" i="30"/>
  <c r="C4706" i="30" s="1"/>
  <c r="A4705" i="30"/>
  <c r="C4705" i="30" s="1"/>
  <c r="A4704" i="30"/>
  <c r="C4704" i="30" s="1"/>
  <c r="A4703" i="30"/>
  <c r="C4703" i="30" s="1"/>
  <c r="A4702" i="30"/>
  <c r="C4702" i="30" s="1"/>
  <c r="A4701" i="30"/>
  <c r="C4701" i="30" s="1"/>
  <c r="A4700" i="30"/>
  <c r="C4700" i="30" s="1"/>
  <c r="A4699" i="30"/>
  <c r="C4699" i="30" s="1"/>
  <c r="A4698" i="30"/>
  <c r="C4698" i="30" s="1"/>
  <c r="A4697" i="30"/>
  <c r="C4697" i="30" s="1"/>
  <c r="A4696" i="30"/>
  <c r="C4696" i="30" s="1"/>
  <c r="A4695" i="30"/>
  <c r="C4695" i="30" s="1"/>
  <c r="A4694" i="30"/>
  <c r="C4694" i="30" s="1"/>
  <c r="A4693" i="30"/>
  <c r="C4693" i="30" s="1"/>
  <c r="A4692" i="30"/>
  <c r="C4692" i="30" s="1"/>
  <c r="A4691" i="30"/>
  <c r="C4691" i="30" s="1"/>
  <c r="A4690" i="30"/>
  <c r="C4690" i="30" s="1"/>
  <c r="A4689" i="30"/>
  <c r="C4689" i="30" s="1"/>
  <c r="A4688" i="30"/>
  <c r="C4688" i="30" s="1"/>
  <c r="A4687" i="30"/>
  <c r="C4687" i="30" s="1"/>
  <c r="A4686" i="30"/>
  <c r="C4686" i="30" s="1"/>
  <c r="A4685" i="30"/>
  <c r="C4685" i="30" s="1"/>
  <c r="A4684" i="30"/>
  <c r="C4684" i="30" s="1"/>
  <c r="A4683" i="30"/>
  <c r="C4683" i="30" s="1"/>
  <c r="A4682" i="30"/>
  <c r="C4682" i="30" s="1"/>
  <c r="A4681" i="30"/>
  <c r="C4681" i="30" s="1"/>
  <c r="A4680" i="30"/>
  <c r="C4680" i="30" s="1"/>
  <c r="A4679" i="30"/>
  <c r="C4679" i="30" s="1"/>
  <c r="A4678" i="30"/>
  <c r="C4678" i="30" s="1"/>
  <c r="A4677" i="30"/>
  <c r="C4677" i="30" s="1"/>
  <c r="A4676" i="30"/>
  <c r="C4676" i="30" s="1"/>
  <c r="A4675" i="30"/>
  <c r="C4675" i="30" s="1"/>
  <c r="A4674" i="30"/>
  <c r="C4674" i="30" s="1"/>
  <c r="A4673" i="30"/>
  <c r="C4673" i="30" s="1"/>
  <c r="A4672" i="30"/>
  <c r="C4672" i="30" s="1"/>
  <c r="A4671" i="30"/>
  <c r="C4671" i="30" s="1"/>
  <c r="A4670" i="30"/>
  <c r="C4670" i="30" s="1"/>
  <c r="A4669" i="30"/>
  <c r="C4669" i="30" s="1"/>
  <c r="A4668" i="30"/>
  <c r="C4668" i="30" s="1"/>
  <c r="A4667" i="30"/>
  <c r="C4667" i="30" s="1"/>
  <c r="A4666" i="30"/>
  <c r="C4666" i="30" s="1"/>
  <c r="A4665" i="30"/>
  <c r="C4665" i="30" s="1"/>
  <c r="A4664" i="30"/>
  <c r="C4664" i="30" s="1"/>
  <c r="A4663" i="30"/>
  <c r="C4663" i="30" s="1"/>
  <c r="A4662" i="30"/>
  <c r="C4662" i="30" s="1"/>
  <c r="A4661" i="30"/>
  <c r="C4661" i="30" s="1"/>
  <c r="A4660" i="30"/>
  <c r="C4660" i="30" s="1"/>
  <c r="A4659" i="30"/>
  <c r="C4659" i="30" s="1"/>
  <c r="A4658" i="30"/>
  <c r="C4658" i="30" s="1"/>
  <c r="A4657" i="30"/>
  <c r="C4657" i="30" s="1"/>
  <c r="A4656" i="30"/>
  <c r="C4656" i="30" s="1"/>
  <c r="A4655" i="30"/>
  <c r="C4655" i="30" s="1"/>
  <c r="A4654" i="30"/>
  <c r="C4654" i="30" s="1"/>
  <c r="A4653" i="30"/>
  <c r="C4653" i="30" s="1"/>
  <c r="A4652" i="30"/>
  <c r="C4652" i="30" s="1"/>
  <c r="A4651" i="30"/>
  <c r="C4651" i="30" s="1"/>
  <c r="A4650" i="30"/>
  <c r="C4650" i="30" s="1"/>
  <c r="A4649" i="30"/>
  <c r="C4649" i="30" s="1"/>
  <c r="A4648" i="30"/>
  <c r="C4648" i="30" s="1"/>
  <c r="A4647" i="30"/>
  <c r="C4647" i="30" s="1"/>
  <c r="A4646" i="30"/>
  <c r="C4646" i="30" s="1"/>
  <c r="A4645" i="30"/>
  <c r="C4645" i="30" s="1"/>
  <c r="A4644" i="30"/>
  <c r="C4644" i="30" s="1"/>
  <c r="A4643" i="30"/>
  <c r="C4643" i="30" s="1"/>
  <c r="A4642" i="30"/>
  <c r="C4642" i="30" s="1"/>
  <c r="A4641" i="30"/>
  <c r="C4641" i="30" s="1"/>
  <c r="A4640" i="30"/>
  <c r="C4640" i="30" s="1"/>
  <c r="A4639" i="30"/>
  <c r="C4639" i="30" s="1"/>
  <c r="A4638" i="30"/>
  <c r="C4638" i="30" s="1"/>
  <c r="A4637" i="30"/>
  <c r="C4637" i="30" s="1"/>
  <c r="A4636" i="30"/>
  <c r="C4636" i="30" s="1"/>
  <c r="A4635" i="30"/>
  <c r="C4635" i="30" s="1"/>
  <c r="A4634" i="30"/>
  <c r="C4634" i="30" s="1"/>
  <c r="A4633" i="30"/>
  <c r="C4633" i="30" s="1"/>
  <c r="A4632" i="30"/>
  <c r="C4632" i="30" s="1"/>
  <c r="A4631" i="30"/>
  <c r="C4631" i="30" s="1"/>
  <c r="A4630" i="30"/>
  <c r="C4630" i="30" s="1"/>
  <c r="A4629" i="30"/>
  <c r="C4629" i="30" s="1"/>
  <c r="A4628" i="30"/>
  <c r="C4628" i="30" s="1"/>
  <c r="A4627" i="30"/>
  <c r="C4627" i="30" s="1"/>
  <c r="A4626" i="30"/>
  <c r="C4626" i="30" s="1"/>
  <c r="A4625" i="30"/>
  <c r="C4625" i="30" s="1"/>
  <c r="A4624" i="30"/>
  <c r="C4624" i="30" s="1"/>
  <c r="A4623" i="30"/>
  <c r="C4623" i="30" s="1"/>
  <c r="A4622" i="30"/>
  <c r="C4622" i="30" s="1"/>
  <c r="A4621" i="30"/>
  <c r="C4621" i="30" s="1"/>
  <c r="A4620" i="30"/>
  <c r="C4620" i="30" s="1"/>
  <c r="A4619" i="30"/>
  <c r="C4619" i="30" s="1"/>
  <c r="A4618" i="30"/>
  <c r="C4618" i="30" s="1"/>
  <c r="A4617" i="30"/>
  <c r="C4617" i="30" s="1"/>
  <c r="A4616" i="30"/>
  <c r="C4616" i="30" s="1"/>
  <c r="A4615" i="30"/>
  <c r="C4615" i="30" s="1"/>
  <c r="A4614" i="30"/>
  <c r="C4614" i="30" s="1"/>
  <c r="A4613" i="30"/>
  <c r="C4613" i="30" s="1"/>
  <c r="A4612" i="30"/>
  <c r="C4612" i="30" s="1"/>
  <c r="A4611" i="30"/>
  <c r="C4611" i="30" s="1"/>
  <c r="A4610" i="30"/>
  <c r="C4610" i="30" s="1"/>
  <c r="A4609" i="30"/>
  <c r="C4609" i="30" s="1"/>
  <c r="A4608" i="30"/>
  <c r="C4608" i="30" s="1"/>
  <c r="A4607" i="30"/>
  <c r="C4607" i="30" s="1"/>
  <c r="A4606" i="30"/>
  <c r="C4606" i="30" s="1"/>
  <c r="A4605" i="30"/>
  <c r="C4605" i="30" s="1"/>
  <c r="A4604" i="30"/>
  <c r="C4604" i="30" s="1"/>
  <c r="A4603" i="30"/>
  <c r="C4603" i="30" s="1"/>
  <c r="A4602" i="30"/>
  <c r="C4602" i="30" s="1"/>
  <c r="A4601" i="30"/>
  <c r="C4601" i="30" s="1"/>
  <c r="A4600" i="30"/>
  <c r="C4600" i="30" s="1"/>
  <c r="A4599" i="30"/>
  <c r="C4599" i="30" s="1"/>
  <c r="A4598" i="30"/>
  <c r="C4598" i="30" s="1"/>
  <c r="A4597" i="30"/>
  <c r="C4597" i="30" s="1"/>
  <c r="A4596" i="30"/>
  <c r="C4596" i="30" s="1"/>
  <c r="A4595" i="30"/>
  <c r="C4595" i="30" s="1"/>
  <c r="A4594" i="30"/>
  <c r="C4594" i="30" s="1"/>
  <c r="A4593" i="30"/>
  <c r="C4593" i="30" s="1"/>
  <c r="A4592" i="30"/>
  <c r="C4592" i="30" s="1"/>
  <c r="A4591" i="30"/>
  <c r="C4591" i="30" s="1"/>
  <c r="A4590" i="30"/>
  <c r="C4590" i="30" s="1"/>
  <c r="A4589" i="30"/>
  <c r="C4589" i="30" s="1"/>
  <c r="A4588" i="30"/>
  <c r="C4588" i="30" s="1"/>
  <c r="A4587" i="30"/>
  <c r="C4587" i="30" s="1"/>
  <c r="A4586" i="30"/>
  <c r="C4586" i="30" s="1"/>
  <c r="A4585" i="30"/>
  <c r="C4585" i="30" s="1"/>
  <c r="A4584" i="30"/>
  <c r="C4584" i="30" s="1"/>
  <c r="A4583" i="30"/>
  <c r="C4583" i="30" s="1"/>
  <c r="A4582" i="30"/>
  <c r="C4582" i="30" s="1"/>
  <c r="A4581" i="30"/>
  <c r="C4581" i="30" s="1"/>
  <c r="A4580" i="30"/>
  <c r="C4580" i="30" s="1"/>
  <c r="A4579" i="30"/>
  <c r="C4579" i="30" s="1"/>
  <c r="A4578" i="30"/>
  <c r="C4578" i="30" s="1"/>
  <c r="A4577" i="30"/>
  <c r="C4577" i="30" s="1"/>
  <c r="A4576" i="30"/>
  <c r="C4576" i="30" s="1"/>
  <c r="A4575" i="30"/>
  <c r="C4575" i="30" s="1"/>
  <c r="A4574" i="30"/>
  <c r="C4574" i="30" s="1"/>
  <c r="A4573" i="30"/>
  <c r="C4573" i="30" s="1"/>
  <c r="A4572" i="30"/>
  <c r="C4572" i="30" s="1"/>
  <c r="A4571" i="30"/>
  <c r="C4571" i="30" s="1"/>
  <c r="A4570" i="30"/>
  <c r="C4570" i="30" s="1"/>
  <c r="A4569" i="30"/>
  <c r="C4569" i="30" s="1"/>
  <c r="A4568" i="30"/>
  <c r="C4568" i="30" s="1"/>
  <c r="A4567" i="30"/>
  <c r="C4567" i="30" s="1"/>
  <c r="A4566" i="30"/>
  <c r="C4566" i="30" s="1"/>
  <c r="A4565" i="30"/>
  <c r="C4565" i="30" s="1"/>
  <c r="A4564" i="30"/>
  <c r="C4564" i="30" s="1"/>
  <c r="A4563" i="30"/>
  <c r="C4563" i="30" s="1"/>
  <c r="A4562" i="30"/>
  <c r="C4562" i="30" s="1"/>
  <c r="A4561" i="30"/>
  <c r="C4561" i="30" s="1"/>
  <c r="A4560" i="30"/>
  <c r="C4560" i="30" s="1"/>
  <c r="A4559" i="30"/>
  <c r="C4559" i="30" s="1"/>
  <c r="A4558" i="30"/>
  <c r="C4558" i="30" s="1"/>
  <c r="A4557" i="30"/>
  <c r="C4557" i="30" s="1"/>
  <c r="A4556" i="30"/>
  <c r="C4556" i="30" s="1"/>
  <c r="A4555" i="30"/>
  <c r="C4555" i="30" s="1"/>
  <c r="A4554" i="30"/>
  <c r="C4554" i="30" s="1"/>
  <c r="A4553" i="30"/>
  <c r="C4553" i="30" s="1"/>
  <c r="A4552" i="30"/>
  <c r="C4552" i="30" s="1"/>
  <c r="A4551" i="30"/>
  <c r="C4551" i="30" s="1"/>
  <c r="A4550" i="30"/>
  <c r="C4550" i="30" s="1"/>
  <c r="A4549" i="30"/>
  <c r="C4549" i="30" s="1"/>
  <c r="A4548" i="30"/>
  <c r="C4548" i="30" s="1"/>
  <c r="A4547" i="30"/>
  <c r="C4547" i="30" s="1"/>
  <c r="A4546" i="30"/>
  <c r="C4546" i="30" s="1"/>
  <c r="A4545" i="30"/>
  <c r="C4545" i="30" s="1"/>
  <c r="A4544" i="30"/>
  <c r="C4544" i="30" s="1"/>
  <c r="A4543" i="30"/>
  <c r="C4543" i="30" s="1"/>
  <c r="A4542" i="30"/>
  <c r="C4542" i="30" s="1"/>
  <c r="A4541" i="30"/>
  <c r="C4541" i="30" s="1"/>
  <c r="A4540" i="30"/>
  <c r="C4540" i="30" s="1"/>
  <c r="A4539" i="30"/>
  <c r="C4539" i="30" s="1"/>
  <c r="A4538" i="30"/>
  <c r="C4538" i="30" s="1"/>
  <c r="A4537" i="30"/>
  <c r="C4537" i="30" s="1"/>
  <c r="A4536" i="30"/>
  <c r="C4536" i="30" s="1"/>
  <c r="A4535" i="30"/>
  <c r="C4535" i="30" s="1"/>
  <c r="A4534" i="30"/>
  <c r="C4534" i="30" s="1"/>
  <c r="A4533" i="30"/>
  <c r="C4533" i="30" s="1"/>
  <c r="A4532" i="30"/>
  <c r="C4532" i="30" s="1"/>
  <c r="A4531" i="30"/>
  <c r="C4531" i="30" s="1"/>
  <c r="A4530" i="30"/>
  <c r="C4530" i="30" s="1"/>
  <c r="A4529" i="30"/>
  <c r="C4529" i="30" s="1"/>
  <c r="A4528" i="30"/>
  <c r="C4528" i="30" s="1"/>
  <c r="A4527" i="30"/>
  <c r="C4527" i="30" s="1"/>
  <c r="A4526" i="30"/>
  <c r="C4526" i="30" s="1"/>
  <c r="A4525" i="30"/>
  <c r="C4525" i="30" s="1"/>
  <c r="A4524" i="30"/>
  <c r="C4524" i="30" s="1"/>
  <c r="A4523" i="30"/>
  <c r="C4523" i="30" s="1"/>
  <c r="A4522" i="30"/>
  <c r="C4522" i="30" s="1"/>
  <c r="A4521" i="30"/>
  <c r="C4521" i="30" s="1"/>
  <c r="A4520" i="30"/>
  <c r="C4520" i="30" s="1"/>
  <c r="A4519" i="30"/>
  <c r="C4519" i="30" s="1"/>
  <c r="A4518" i="30"/>
  <c r="C4518" i="30" s="1"/>
  <c r="A4517" i="30"/>
  <c r="C4517" i="30" s="1"/>
  <c r="A4516" i="30"/>
  <c r="C4516" i="30" s="1"/>
  <c r="A4515" i="30"/>
  <c r="C4515" i="30" s="1"/>
  <c r="A4514" i="30"/>
  <c r="C4514" i="30" s="1"/>
  <c r="A4513" i="30"/>
  <c r="C4513" i="30" s="1"/>
  <c r="A4512" i="30"/>
  <c r="C4512" i="30" s="1"/>
  <c r="A4511" i="30"/>
  <c r="C4511" i="30" s="1"/>
  <c r="A4510" i="30"/>
  <c r="C4510" i="30" s="1"/>
  <c r="A4509" i="30"/>
  <c r="C4509" i="30" s="1"/>
  <c r="A4508" i="30"/>
  <c r="C4508" i="30" s="1"/>
  <c r="A4507" i="30"/>
  <c r="C4507" i="30" s="1"/>
  <c r="A4506" i="30"/>
  <c r="C4506" i="30" s="1"/>
  <c r="A4505" i="30"/>
  <c r="C4505" i="30" s="1"/>
  <c r="A4504" i="30"/>
  <c r="C4504" i="30" s="1"/>
  <c r="A4503" i="30"/>
  <c r="C4503" i="30" s="1"/>
  <c r="A4502" i="30"/>
  <c r="C4502" i="30" s="1"/>
  <c r="A4501" i="30"/>
  <c r="C4501" i="30" s="1"/>
  <c r="A4500" i="30"/>
  <c r="C4500" i="30" s="1"/>
  <c r="A4499" i="30"/>
  <c r="C4499" i="30" s="1"/>
  <c r="A4498" i="30"/>
  <c r="C4498" i="30" s="1"/>
  <c r="A4497" i="30"/>
  <c r="C4497" i="30" s="1"/>
  <c r="A4496" i="30"/>
  <c r="C4496" i="30" s="1"/>
  <c r="A4495" i="30"/>
  <c r="C4495" i="30" s="1"/>
  <c r="A4494" i="30"/>
  <c r="C4494" i="30" s="1"/>
  <c r="A4493" i="30"/>
  <c r="C4493" i="30" s="1"/>
  <c r="A4492" i="30"/>
  <c r="C4492" i="30" s="1"/>
  <c r="A4491" i="30"/>
  <c r="C4491" i="30" s="1"/>
  <c r="A4490" i="30"/>
  <c r="C4490" i="30" s="1"/>
  <c r="A4489" i="30"/>
  <c r="C4489" i="30" s="1"/>
  <c r="A4488" i="30"/>
  <c r="C4488" i="30" s="1"/>
  <c r="A4487" i="30"/>
  <c r="C4487" i="30" s="1"/>
  <c r="A4486" i="30"/>
  <c r="C4486" i="30" s="1"/>
  <c r="A4485" i="30"/>
  <c r="C4485" i="30" s="1"/>
  <c r="A4484" i="30"/>
  <c r="C4484" i="30" s="1"/>
  <c r="A4483" i="30"/>
  <c r="C4483" i="30" s="1"/>
  <c r="A4482" i="30"/>
  <c r="C4482" i="30" s="1"/>
  <c r="A4481" i="30"/>
  <c r="C4481" i="30" s="1"/>
  <c r="A4480" i="30"/>
  <c r="C4480" i="30" s="1"/>
  <c r="A4479" i="30"/>
  <c r="C4479" i="30" s="1"/>
  <c r="A4478" i="30"/>
  <c r="C4478" i="30" s="1"/>
  <c r="A4477" i="30"/>
  <c r="C4477" i="30" s="1"/>
  <c r="A4476" i="30"/>
  <c r="C4476" i="30" s="1"/>
  <c r="A4475" i="30"/>
  <c r="C4475" i="30" s="1"/>
  <c r="A4474" i="30"/>
  <c r="C4474" i="30" s="1"/>
  <c r="A4473" i="30"/>
  <c r="C4473" i="30" s="1"/>
  <c r="A4472" i="30"/>
  <c r="C4472" i="30" s="1"/>
  <c r="A4471" i="30"/>
  <c r="C4471" i="30" s="1"/>
  <c r="A4470" i="30"/>
  <c r="C4470" i="30" s="1"/>
  <c r="A4469" i="30"/>
  <c r="C4469" i="30" s="1"/>
  <c r="A4468" i="30"/>
  <c r="C4468" i="30" s="1"/>
  <c r="A4467" i="30"/>
  <c r="C4467" i="30" s="1"/>
  <c r="A4466" i="30"/>
  <c r="C4466" i="30" s="1"/>
  <c r="A4465" i="30"/>
  <c r="C4465" i="30" s="1"/>
  <c r="A4464" i="30"/>
  <c r="C4464" i="30" s="1"/>
  <c r="A4463" i="30"/>
  <c r="C4463" i="30" s="1"/>
  <c r="A4462" i="30"/>
  <c r="C4462" i="30" s="1"/>
  <c r="A4461" i="30"/>
  <c r="C4461" i="30" s="1"/>
  <c r="A4460" i="30"/>
  <c r="C4460" i="30" s="1"/>
  <c r="A4459" i="30"/>
  <c r="C4459" i="30" s="1"/>
  <c r="A4458" i="30"/>
  <c r="C4458" i="30" s="1"/>
  <c r="A4457" i="30"/>
  <c r="C4457" i="30" s="1"/>
  <c r="A4456" i="30"/>
  <c r="C4456" i="30" s="1"/>
  <c r="A4455" i="30"/>
  <c r="C4455" i="30" s="1"/>
  <c r="A4454" i="30"/>
  <c r="C4454" i="30" s="1"/>
  <c r="A4453" i="30"/>
  <c r="C4453" i="30" s="1"/>
  <c r="A4452" i="30"/>
  <c r="C4452" i="30" s="1"/>
  <c r="A4451" i="30"/>
  <c r="C4451" i="30" s="1"/>
  <c r="A4450" i="30"/>
  <c r="C4450" i="30" s="1"/>
  <c r="A4449" i="30"/>
  <c r="C4449" i="30" s="1"/>
  <c r="A4448" i="30"/>
  <c r="C4448" i="30" s="1"/>
  <c r="A4447" i="30"/>
  <c r="C4447" i="30" s="1"/>
  <c r="A4446" i="30"/>
  <c r="C4446" i="30" s="1"/>
  <c r="A4445" i="30"/>
  <c r="C4445" i="30" s="1"/>
  <c r="A4444" i="30"/>
  <c r="C4444" i="30" s="1"/>
  <c r="A4443" i="30"/>
  <c r="C4443" i="30" s="1"/>
  <c r="A4442" i="30"/>
  <c r="C4442" i="30" s="1"/>
  <c r="A4441" i="30"/>
  <c r="C4441" i="30" s="1"/>
  <c r="A4440" i="30"/>
  <c r="C4440" i="30" s="1"/>
  <c r="A4439" i="30"/>
  <c r="C4439" i="30" s="1"/>
  <c r="A4438" i="30"/>
  <c r="C4438" i="30" s="1"/>
  <c r="A4437" i="30"/>
  <c r="C4437" i="30" s="1"/>
  <c r="A4436" i="30"/>
  <c r="C4436" i="30" s="1"/>
  <c r="A4435" i="30"/>
  <c r="C4435" i="30" s="1"/>
  <c r="A4434" i="30"/>
  <c r="C4434" i="30" s="1"/>
  <c r="A4433" i="30"/>
  <c r="C4433" i="30" s="1"/>
  <c r="A4432" i="30"/>
  <c r="C4432" i="30" s="1"/>
  <c r="A4431" i="30"/>
  <c r="C4431" i="30" s="1"/>
  <c r="A4430" i="30"/>
  <c r="C4430" i="30" s="1"/>
  <c r="A4429" i="30"/>
  <c r="C4429" i="30" s="1"/>
  <c r="A4428" i="30"/>
  <c r="C4428" i="30" s="1"/>
  <c r="A4427" i="30"/>
  <c r="C4427" i="30" s="1"/>
  <c r="A4426" i="30"/>
  <c r="C4426" i="30" s="1"/>
  <c r="A4425" i="30"/>
  <c r="C4425" i="30" s="1"/>
  <c r="A4424" i="30"/>
  <c r="C4424" i="30" s="1"/>
  <c r="A4423" i="30"/>
  <c r="C4423" i="30" s="1"/>
  <c r="A4422" i="30"/>
  <c r="C4422" i="30" s="1"/>
  <c r="A4421" i="30"/>
  <c r="C4421" i="30" s="1"/>
  <c r="A4420" i="30"/>
  <c r="C4420" i="30" s="1"/>
  <c r="A4419" i="30"/>
  <c r="C4419" i="30" s="1"/>
  <c r="A4418" i="30"/>
  <c r="C4418" i="30" s="1"/>
  <c r="A4417" i="30"/>
  <c r="C4417" i="30" s="1"/>
  <c r="A4416" i="30"/>
  <c r="C4416" i="30" s="1"/>
  <c r="A4415" i="30"/>
  <c r="C4415" i="30" s="1"/>
  <c r="A4414" i="30"/>
  <c r="C4414" i="30" s="1"/>
  <c r="A4413" i="30"/>
  <c r="C4413" i="30" s="1"/>
  <c r="A4412" i="30"/>
  <c r="C4412" i="30" s="1"/>
  <c r="A4411" i="30"/>
  <c r="C4411" i="30" s="1"/>
  <c r="A4410" i="30"/>
  <c r="C4410" i="30" s="1"/>
  <c r="A4409" i="30"/>
  <c r="C4409" i="30" s="1"/>
  <c r="A4408" i="30"/>
  <c r="C4408" i="30" s="1"/>
  <c r="A4407" i="30"/>
  <c r="C4407" i="30" s="1"/>
  <c r="A4406" i="30"/>
  <c r="C4406" i="30" s="1"/>
  <c r="A4405" i="30"/>
  <c r="C4405" i="30" s="1"/>
  <c r="A4404" i="30"/>
  <c r="C4404" i="30" s="1"/>
  <c r="A4403" i="30"/>
  <c r="C4403" i="30" s="1"/>
  <c r="A4402" i="30"/>
  <c r="C4402" i="30" s="1"/>
  <c r="A4401" i="30"/>
  <c r="C4401" i="30" s="1"/>
  <c r="A4400" i="30"/>
  <c r="C4400" i="30" s="1"/>
  <c r="A4399" i="30"/>
  <c r="C4399" i="30" s="1"/>
  <c r="A4398" i="30"/>
  <c r="C4398" i="30" s="1"/>
  <c r="A4397" i="30"/>
  <c r="C4397" i="30" s="1"/>
  <c r="A4396" i="30"/>
  <c r="C4396" i="30" s="1"/>
  <c r="A4395" i="30"/>
  <c r="C4395" i="30" s="1"/>
  <c r="A4394" i="30"/>
  <c r="C4394" i="30" s="1"/>
  <c r="A4393" i="30"/>
  <c r="C4393" i="30" s="1"/>
  <c r="A4392" i="30"/>
  <c r="C4392" i="30" s="1"/>
  <c r="A4391" i="30"/>
  <c r="C4391" i="30" s="1"/>
  <c r="A4390" i="30"/>
  <c r="C4390" i="30" s="1"/>
  <c r="A4389" i="30"/>
  <c r="C4389" i="30" s="1"/>
  <c r="A4388" i="30"/>
  <c r="C4388" i="30" s="1"/>
  <c r="A4387" i="30"/>
  <c r="C4387" i="30" s="1"/>
  <c r="A4386" i="30"/>
  <c r="C4386" i="30" s="1"/>
  <c r="A4385" i="30"/>
  <c r="C4385" i="30" s="1"/>
  <c r="A4384" i="30"/>
  <c r="C4384" i="30" s="1"/>
  <c r="A4383" i="30"/>
  <c r="C4383" i="30" s="1"/>
  <c r="A4382" i="30"/>
  <c r="C4382" i="30" s="1"/>
  <c r="A4381" i="30"/>
  <c r="C4381" i="30" s="1"/>
  <c r="A4380" i="30"/>
  <c r="C4380" i="30" s="1"/>
  <c r="A4379" i="30"/>
  <c r="C4379" i="30" s="1"/>
  <c r="A4378" i="30"/>
  <c r="C4378" i="30" s="1"/>
  <c r="A4377" i="30"/>
  <c r="C4377" i="30" s="1"/>
  <c r="A4376" i="30"/>
  <c r="C4376" i="30" s="1"/>
  <c r="A4375" i="30"/>
  <c r="C4375" i="30" s="1"/>
  <c r="A4374" i="30"/>
  <c r="C4374" i="30" s="1"/>
  <c r="A4373" i="30"/>
  <c r="C4373" i="30" s="1"/>
  <c r="A4372" i="30"/>
  <c r="C4372" i="30" s="1"/>
  <c r="A4371" i="30"/>
  <c r="C4371" i="30" s="1"/>
  <c r="A4370" i="30"/>
  <c r="C4370" i="30" s="1"/>
  <c r="A4369" i="30"/>
  <c r="C4369" i="30" s="1"/>
  <c r="A4368" i="30"/>
  <c r="C4368" i="30" s="1"/>
  <c r="A4367" i="30"/>
  <c r="C4367" i="30" s="1"/>
  <c r="A4366" i="30"/>
  <c r="C4366" i="30" s="1"/>
  <c r="A4365" i="30"/>
  <c r="C4365" i="30" s="1"/>
  <c r="A4364" i="30"/>
  <c r="C4364" i="30" s="1"/>
  <c r="A4363" i="30"/>
  <c r="C4363" i="30" s="1"/>
  <c r="A4362" i="30"/>
  <c r="C4362" i="30" s="1"/>
  <c r="A4361" i="30"/>
  <c r="C4361" i="30" s="1"/>
  <c r="A4360" i="30"/>
  <c r="C4360" i="30" s="1"/>
  <c r="A4359" i="30"/>
  <c r="C4359" i="30" s="1"/>
  <c r="A4358" i="30"/>
  <c r="C4358" i="30" s="1"/>
  <c r="A4357" i="30"/>
  <c r="C4357" i="30" s="1"/>
  <c r="A4356" i="30"/>
  <c r="C4356" i="30" s="1"/>
  <c r="A4355" i="30"/>
  <c r="C4355" i="30" s="1"/>
  <c r="A4354" i="30"/>
  <c r="C4354" i="30" s="1"/>
  <c r="A4353" i="30"/>
  <c r="C4353" i="30" s="1"/>
  <c r="A4352" i="30"/>
  <c r="C4352" i="30" s="1"/>
  <c r="A4351" i="30"/>
  <c r="C4351" i="30" s="1"/>
  <c r="A4350" i="30"/>
  <c r="C4350" i="30" s="1"/>
  <c r="A4349" i="30"/>
  <c r="C4349" i="30" s="1"/>
  <c r="A4348" i="30"/>
  <c r="C4348" i="30" s="1"/>
  <c r="A4347" i="30"/>
  <c r="C4347" i="30" s="1"/>
  <c r="A4346" i="30"/>
  <c r="C4346" i="30" s="1"/>
  <c r="A4345" i="30"/>
  <c r="C4345" i="30" s="1"/>
  <c r="A4344" i="30"/>
  <c r="C4344" i="30" s="1"/>
  <c r="A4343" i="30"/>
  <c r="C4343" i="30" s="1"/>
  <c r="A4342" i="30"/>
  <c r="C4342" i="30" s="1"/>
  <c r="A4341" i="30"/>
  <c r="C4341" i="30" s="1"/>
  <c r="A4340" i="30"/>
  <c r="C4340" i="30" s="1"/>
  <c r="A4339" i="30"/>
  <c r="C4339" i="30" s="1"/>
  <c r="A4338" i="30"/>
  <c r="C4338" i="30" s="1"/>
  <c r="A4337" i="30"/>
  <c r="C4337" i="30" s="1"/>
  <c r="A4336" i="30"/>
  <c r="C4336" i="30" s="1"/>
  <c r="A4335" i="30"/>
  <c r="C4335" i="30" s="1"/>
  <c r="A4334" i="30"/>
  <c r="C4334" i="30" s="1"/>
  <c r="A4333" i="30"/>
  <c r="C4333" i="30" s="1"/>
  <c r="A4332" i="30"/>
  <c r="C4332" i="30" s="1"/>
  <c r="A4331" i="30"/>
  <c r="C4331" i="30" s="1"/>
  <c r="A4330" i="30"/>
  <c r="C4330" i="30" s="1"/>
  <c r="A4329" i="30"/>
  <c r="C4329" i="30" s="1"/>
  <c r="A4328" i="30"/>
  <c r="C4328" i="30" s="1"/>
  <c r="A4327" i="30"/>
  <c r="C4327" i="30" s="1"/>
  <c r="A4326" i="30"/>
  <c r="C4326" i="30" s="1"/>
  <c r="A4325" i="30"/>
  <c r="C4325" i="30" s="1"/>
  <c r="A4324" i="30"/>
  <c r="C4324" i="30" s="1"/>
  <c r="A4323" i="30"/>
  <c r="C4323" i="30" s="1"/>
  <c r="A4322" i="30"/>
  <c r="C4322" i="30" s="1"/>
  <c r="A4321" i="30"/>
  <c r="C4321" i="30" s="1"/>
  <c r="A4320" i="30"/>
  <c r="C4320" i="30" s="1"/>
  <c r="A4319" i="30"/>
  <c r="C4319" i="30" s="1"/>
  <c r="A4318" i="30"/>
  <c r="C4318" i="30" s="1"/>
  <c r="A4317" i="30"/>
  <c r="C4317" i="30" s="1"/>
  <c r="A4316" i="30"/>
  <c r="C4316" i="30" s="1"/>
  <c r="A4315" i="30"/>
  <c r="C4315" i="30" s="1"/>
  <c r="A4314" i="30"/>
  <c r="C4314" i="30" s="1"/>
  <c r="A4313" i="30"/>
  <c r="C4313" i="30" s="1"/>
  <c r="A4312" i="30"/>
  <c r="C4312" i="30" s="1"/>
  <c r="A4311" i="30"/>
  <c r="C4311" i="30" s="1"/>
  <c r="A4310" i="30"/>
  <c r="C4310" i="30" s="1"/>
  <c r="A4309" i="30"/>
  <c r="C4309" i="30" s="1"/>
  <c r="A4308" i="30"/>
  <c r="C4308" i="30" s="1"/>
  <c r="A4307" i="30"/>
  <c r="C4307" i="30" s="1"/>
  <c r="A4306" i="30"/>
  <c r="C4306" i="30" s="1"/>
  <c r="A4305" i="30"/>
  <c r="C4305" i="30" s="1"/>
  <c r="A4304" i="30"/>
  <c r="C4304" i="30" s="1"/>
  <c r="A4303" i="30"/>
  <c r="C4303" i="30" s="1"/>
  <c r="A4302" i="30"/>
  <c r="C4302" i="30" s="1"/>
  <c r="A4301" i="30"/>
  <c r="C4301" i="30" s="1"/>
  <c r="A4300" i="30"/>
  <c r="C4300" i="30" s="1"/>
  <c r="A4299" i="30"/>
  <c r="C4299" i="30" s="1"/>
  <c r="A4298" i="30"/>
  <c r="C4298" i="30" s="1"/>
  <c r="A4297" i="30"/>
  <c r="C4297" i="30" s="1"/>
  <c r="A4296" i="30"/>
  <c r="C4296" i="30" s="1"/>
  <c r="A4295" i="30"/>
  <c r="C4295" i="30" s="1"/>
  <c r="A4294" i="30"/>
  <c r="C4294" i="30" s="1"/>
  <c r="A4293" i="30"/>
  <c r="C4293" i="30" s="1"/>
  <c r="A4292" i="30"/>
  <c r="C4292" i="30" s="1"/>
  <c r="A4291" i="30"/>
  <c r="C4291" i="30" s="1"/>
  <c r="A4290" i="30"/>
  <c r="C4290" i="30" s="1"/>
  <c r="A4289" i="30"/>
  <c r="C4289" i="30" s="1"/>
  <c r="A4288" i="30"/>
  <c r="C4288" i="30" s="1"/>
  <c r="A4287" i="30"/>
  <c r="C4287" i="30" s="1"/>
  <c r="A4286" i="30"/>
  <c r="C4286" i="30" s="1"/>
  <c r="A4285" i="30"/>
  <c r="C4285" i="30" s="1"/>
  <c r="A4284" i="30"/>
  <c r="C4284" i="30" s="1"/>
  <c r="A4283" i="30"/>
  <c r="C4283" i="30" s="1"/>
  <c r="A4282" i="30"/>
  <c r="C4282" i="30" s="1"/>
  <c r="A4281" i="30"/>
  <c r="C4281" i="30" s="1"/>
  <c r="A4280" i="30"/>
  <c r="C4280" i="30" s="1"/>
  <c r="A4279" i="30"/>
  <c r="C4279" i="30" s="1"/>
  <c r="A4278" i="30"/>
  <c r="C4278" i="30" s="1"/>
  <c r="A4277" i="30"/>
  <c r="C4277" i="30" s="1"/>
  <c r="A4276" i="30"/>
  <c r="C4276" i="30" s="1"/>
  <c r="A4275" i="30"/>
  <c r="C4275" i="30" s="1"/>
  <c r="A4274" i="30"/>
  <c r="C4274" i="30" s="1"/>
  <c r="A4273" i="30"/>
  <c r="C4273" i="30" s="1"/>
  <c r="A4272" i="30"/>
  <c r="C4272" i="30" s="1"/>
  <c r="A4271" i="30"/>
  <c r="C4271" i="30" s="1"/>
  <c r="A4270" i="30"/>
  <c r="C4270" i="30" s="1"/>
  <c r="A4269" i="30"/>
  <c r="C4269" i="30" s="1"/>
  <c r="A4268" i="30"/>
  <c r="C4268" i="30" s="1"/>
  <c r="A4267" i="30"/>
  <c r="C4267" i="30" s="1"/>
  <c r="A4266" i="30"/>
  <c r="C4266" i="30" s="1"/>
  <c r="A4265" i="30"/>
  <c r="C4265" i="30" s="1"/>
  <c r="A4264" i="30"/>
  <c r="C4264" i="30" s="1"/>
  <c r="A4263" i="30"/>
  <c r="C4263" i="30" s="1"/>
  <c r="A4262" i="30"/>
  <c r="C4262" i="30" s="1"/>
  <c r="A4261" i="30"/>
  <c r="C4261" i="30" s="1"/>
  <c r="A4260" i="30"/>
  <c r="C4260" i="30" s="1"/>
  <c r="A4259" i="30"/>
  <c r="C4259" i="30" s="1"/>
  <c r="A4258" i="30"/>
  <c r="C4258" i="30" s="1"/>
  <c r="A4257" i="30"/>
  <c r="C4257" i="30" s="1"/>
  <c r="A4256" i="30"/>
  <c r="C4256" i="30" s="1"/>
  <c r="A4255" i="30"/>
  <c r="C4255" i="30" s="1"/>
  <c r="A4254" i="30"/>
  <c r="C4254" i="30" s="1"/>
  <c r="A4253" i="30"/>
  <c r="C4253" i="30" s="1"/>
  <c r="A4252" i="30"/>
  <c r="C4252" i="30" s="1"/>
  <c r="A4251" i="30"/>
  <c r="C4251" i="30" s="1"/>
  <c r="A4250" i="30"/>
  <c r="C4250" i="30" s="1"/>
  <c r="A4249" i="30"/>
  <c r="C4249" i="30" s="1"/>
  <c r="A4248" i="30"/>
  <c r="C4248" i="30" s="1"/>
  <c r="A4247" i="30"/>
  <c r="C4247" i="30" s="1"/>
  <c r="A4246" i="30"/>
  <c r="C4246" i="30" s="1"/>
  <c r="A4245" i="30"/>
  <c r="C4245" i="30" s="1"/>
  <c r="A4244" i="30"/>
  <c r="C4244" i="30" s="1"/>
  <c r="A4243" i="30"/>
  <c r="C4243" i="30" s="1"/>
  <c r="A4242" i="30"/>
  <c r="C4242" i="30" s="1"/>
  <c r="A4241" i="30"/>
  <c r="C4241" i="30" s="1"/>
  <c r="A4240" i="30"/>
  <c r="C4240" i="30" s="1"/>
  <c r="A4239" i="30"/>
  <c r="C4239" i="30" s="1"/>
  <c r="A4238" i="30"/>
  <c r="C4238" i="30" s="1"/>
  <c r="A4237" i="30"/>
  <c r="C4237" i="30" s="1"/>
  <c r="A4236" i="30"/>
  <c r="C4236" i="30" s="1"/>
  <c r="A4235" i="30"/>
  <c r="C4235" i="30" s="1"/>
  <c r="A4234" i="30"/>
  <c r="C4234" i="30" s="1"/>
  <c r="A4233" i="30"/>
  <c r="C4233" i="30" s="1"/>
  <c r="A4232" i="30"/>
  <c r="C4232" i="30" s="1"/>
  <c r="A4231" i="30"/>
  <c r="C4231" i="30" s="1"/>
  <c r="A4230" i="30"/>
  <c r="C4230" i="30" s="1"/>
  <c r="A4229" i="30"/>
  <c r="C4229" i="30" s="1"/>
  <c r="A4228" i="30"/>
  <c r="C4228" i="30" s="1"/>
  <c r="A4227" i="30"/>
  <c r="C4227" i="30" s="1"/>
  <c r="A4226" i="30"/>
  <c r="C4226" i="30" s="1"/>
  <c r="A4225" i="30"/>
  <c r="C4225" i="30" s="1"/>
  <c r="A4224" i="30"/>
  <c r="C4224" i="30" s="1"/>
  <c r="A4223" i="30"/>
  <c r="C4223" i="30" s="1"/>
  <c r="A4222" i="30"/>
  <c r="C4222" i="30" s="1"/>
  <c r="A4221" i="30"/>
  <c r="C4221" i="30" s="1"/>
  <c r="A4220" i="30"/>
  <c r="C4220" i="30" s="1"/>
  <c r="A4219" i="30"/>
  <c r="C4219" i="30" s="1"/>
  <c r="A4218" i="30"/>
  <c r="C4218" i="30" s="1"/>
  <c r="A4217" i="30"/>
  <c r="C4217" i="30" s="1"/>
  <c r="A4216" i="30"/>
  <c r="C4216" i="30" s="1"/>
  <c r="A4215" i="30"/>
  <c r="C4215" i="30" s="1"/>
  <c r="A4214" i="30"/>
  <c r="C4214" i="30" s="1"/>
  <c r="A4213" i="30"/>
  <c r="C4213" i="30" s="1"/>
  <c r="A4212" i="30"/>
  <c r="C4212" i="30" s="1"/>
  <c r="A4211" i="30"/>
  <c r="C4211" i="30" s="1"/>
  <c r="A4210" i="30"/>
  <c r="C4210" i="30" s="1"/>
  <c r="A4209" i="30"/>
  <c r="C4209" i="30" s="1"/>
  <c r="A4208" i="30"/>
  <c r="C4208" i="30" s="1"/>
  <c r="A4207" i="30"/>
  <c r="C4207" i="30" s="1"/>
  <c r="A4206" i="30"/>
  <c r="C4206" i="30" s="1"/>
  <c r="A4205" i="30"/>
  <c r="C4205" i="30" s="1"/>
  <c r="A4204" i="30"/>
  <c r="C4204" i="30" s="1"/>
  <c r="A4203" i="30"/>
  <c r="C4203" i="30" s="1"/>
  <c r="A4202" i="30"/>
  <c r="C4202" i="30" s="1"/>
  <c r="A4201" i="30"/>
  <c r="C4201" i="30" s="1"/>
  <c r="A4200" i="30"/>
  <c r="C4200" i="30" s="1"/>
  <c r="A4199" i="30"/>
  <c r="C4199" i="30" s="1"/>
  <c r="A4198" i="30"/>
  <c r="C4198" i="30" s="1"/>
  <c r="A4197" i="30"/>
  <c r="C4197" i="30" s="1"/>
  <c r="A4196" i="30"/>
  <c r="C4196" i="30" s="1"/>
  <c r="A4195" i="30"/>
  <c r="C4195" i="30" s="1"/>
  <c r="A4194" i="30"/>
  <c r="C4194" i="30" s="1"/>
  <c r="A4193" i="30"/>
  <c r="C4193" i="30" s="1"/>
  <c r="A4192" i="30"/>
  <c r="C4192" i="30" s="1"/>
  <c r="A4191" i="30"/>
  <c r="C4191" i="30" s="1"/>
  <c r="A4190" i="30"/>
  <c r="C4190" i="30" s="1"/>
  <c r="A4189" i="30"/>
  <c r="C4189" i="30" s="1"/>
  <c r="A4188" i="30"/>
  <c r="C4188" i="30" s="1"/>
  <c r="A4187" i="30"/>
  <c r="C4187" i="30" s="1"/>
  <c r="A4186" i="30"/>
  <c r="C4186" i="30" s="1"/>
  <c r="A4185" i="30"/>
  <c r="C4185" i="30" s="1"/>
  <c r="A4184" i="30"/>
  <c r="C4184" i="30" s="1"/>
  <c r="A4183" i="30"/>
  <c r="C4183" i="30" s="1"/>
  <c r="A4182" i="30"/>
  <c r="C4182" i="30" s="1"/>
  <c r="A4181" i="30"/>
  <c r="C4181" i="30" s="1"/>
  <c r="A4180" i="30"/>
  <c r="C4180" i="30" s="1"/>
  <c r="A4179" i="30"/>
  <c r="C4179" i="30" s="1"/>
  <c r="A4178" i="30"/>
  <c r="C4178" i="30" s="1"/>
  <c r="A4177" i="30"/>
  <c r="C4177" i="30" s="1"/>
  <c r="A4176" i="30"/>
  <c r="C4176" i="30" s="1"/>
  <c r="A4175" i="30"/>
  <c r="C4175" i="30" s="1"/>
  <c r="A4174" i="30"/>
  <c r="C4174" i="30" s="1"/>
  <c r="A4173" i="30"/>
  <c r="C4173" i="30" s="1"/>
  <c r="A4172" i="30"/>
  <c r="C4172" i="30" s="1"/>
  <c r="A4171" i="30"/>
  <c r="C4171" i="30" s="1"/>
  <c r="A4170" i="30"/>
  <c r="C4170" i="30" s="1"/>
  <c r="A4169" i="30"/>
  <c r="C4169" i="30" s="1"/>
  <c r="A4168" i="30"/>
  <c r="C4168" i="30" s="1"/>
  <c r="A4167" i="30"/>
  <c r="C4167" i="30" s="1"/>
  <c r="A4166" i="30"/>
  <c r="C4166" i="30" s="1"/>
  <c r="A4165" i="30"/>
  <c r="C4165" i="30" s="1"/>
  <c r="A4164" i="30"/>
  <c r="C4164" i="30" s="1"/>
  <c r="A4163" i="30"/>
  <c r="C4163" i="30" s="1"/>
  <c r="A4162" i="30"/>
  <c r="C4162" i="30" s="1"/>
  <c r="A4161" i="30"/>
  <c r="C4161" i="30" s="1"/>
  <c r="A4160" i="30"/>
  <c r="C4160" i="30" s="1"/>
  <c r="A4159" i="30"/>
  <c r="C4159" i="30" s="1"/>
  <c r="A4158" i="30"/>
  <c r="C4158" i="30" s="1"/>
  <c r="A4157" i="30"/>
  <c r="C4157" i="30" s="1"/>
  <c r="A4156" i="30"/>
  <c r="C4156" i="30" s="1"/>
  <c r="A4155" i="30"/>
  <c r="C4155" i="30" s="1"/>
  <c r="A4154" i="30"/>
  <c r="C4154" i="30" s="1"/>
  <c r="A4153" i="30"/>
  <c r="C4153" i="30" s="1"/>
  <c r="A4152" i="30"/>
  <c r="C4152" i="30" s="1"/>
  <c r="A4151" i="30"/>
  <c r="C4151" i="30" s="1"/>
  <c r="A4150" i="30"/>
  <c r="C4150" i="30" s="1"/>
  <c r="A4149" i="30"/>
  <c r="C4149" i="30" s="1"/>
  <c r="A4148" i="30"/>
  <c r="C4148" i="30" s="1"/>
  <c r="A4147" i="30"/>
  <c r="C4147" i="30" s="1"/>
  <c r="A4146" i="30"/>
  <c r="C4146" i="30" s="1"/>
  <c r="A4145" i="30"/>
  <c r="C4145" i="30" s="1"/>
  <c r="A4144" i="30"/>
  <c r="C4144" i="30" s="1"/>
  <c r="A4143" i="30"/>
  <c r="C4143" i="30" s="1"/>
  <c r="A4142" i="30"/>
  <c r="C4142" i="30" s="1"/>
  <c r="A4141" i="30"/>
  <c r="C4141" i="30" s="1"/>
  <c r="A4140" i="30"/>
  <c r="C4140" i="30" s="1"/>
  <c r="A4139" i="30"/>
  <c r="C4139" i="30" s="1"/>
  <c r="A4138" i="30"/>
  <c r="C4138" i="30" s="1"/>
  <c r="A4137" i="30"/>
  <c r="C4137" i="30" s="1"/>
  <c r="A4136" i="30"/>
  <c r="C4136" i="30" s="1"/>
  <c r="A4135" i="30"/>
  <c r="C4135" i="30" s="1"/>
  <c r="A4134" i="30"/>
  <c r="C4134" i="30" s="1"/>
  <c r="A4133" i="30"/>
  <c r="C4133" i="30" s="1"/>
  <c r="A4132" i="30"/>
  <c r="C4132" i="30" s="1"/>
  <c r="A4131" i="30"/>
  <c r="C4131" i="30" s="1"/>
  <c r="A4130" i="30"/>
  <c r="C4130" i="30" s="1"/>
  <c r="A4129" i="30"/>
  <c r="C4129" i="30" s="1"/>
  <c r="A4128" i="30"/>
  <c r="C4128" i="30" s="1"/>
  <c r="A4127" i="30"/>
  <c r="C4127" i="30" s="1"/>
  <c r="A4126" i="30"/>
  <c r="C4126" i="30" s="1"/>
  <c r="A4125" i="30"/>
  <c r="C4125" i="30" s="1"/>
  <c r="A4124" i="30"/>
  <c r="C4124" i="30" s="1"/>
  <c r="A4123" i="30"/>
  <c r="C4123" i="30" s="1"/>
  <c r="A4122" i="30"/>
  <c r="C4122" i="30" s="1"/>
  <c r="A4121" i="30"/>
  <c r="C4121" i="30" s="1"/>
  <c r="A4120" i="30"/>
  <c r="C4120" i="30" s="1"/>
  <c r="A4119" i="30"/>
  <c r="C4119" i="30" s="1"/>
  <c r="A4118" i="30"/>
  <c r="C4118" i="30" s="1"/>
  <c r="A4117" i="30"/>
  <c r="C4117" i="30" s="1"/>
  <c r="A4116" i="30"/>
  <c r="C4116" i="30" s="1"/>
  <c r="A4115" i="30"/>
  <c r="C4115" i="30" s="1"/>
  <c r="A4114" i="30"/>
  <c r="C4114" i="30" s="1"/>
  <c r="A4113" i="30"/>
  <c r="C4113" i="30" s="1"/>
  <c r="A4112" i="30"/>
  <c r="C4112" i="30" s="1"/>
  <c r="A4111" i="30"/>
  <c r="C4111" i="30" s="1"/>
  <c r="A4110" i="30"/>
  <c r="C4110" i="30" s="1"/>
  <c r="A4109" i="30"/>
  <c r="C4109" i="30" s="1"/>
  <c r="A4108" i="30"/>
  <c r="C4108" i="30" s="1"/>
  <c r="A4107" i="30"/>
  <c r="C4107" i="30" s="1"/>
  <c r="A4106" i="30"/>
  <c r="C4106" i="30" s="1"/>
  <c r="A4105" i="30"/>
  <c r="C4105" i="30" s="1"/>
  <c r="A4104" i="30"/>
  <c r="C4104" i="30" s="1"/>
  <c r="A4103" i="30"/>
  <c r="C4103" i="30" s="1"/>
  <c r="A4102" i="30"/>
  <c r="C4102" i="30" s="1"/>
  <c r="A4101" i="30"/>
  <c r="C4101" i="30" s="1"/>
  <c r="A4100" i="30"/>
  <c r="C4100" i="30" s="1"/>
  <c r="A4099" i="30"/>
  <c r="C4099" i="30" s="1"/>
  <c r="A4098" i="30"/>
  <c r="C4098" i="30" s="1"/>
  <c r="A4097" i="30"/>
  <c r="C4097" i="30" s="1"/>
  <c r="A4096" i="30"/>
  <c r="C4096" i="30" s="1"/>
  <c r="A4095" i="30"/>
  <c r="C4095" i="30" s="1"/>
  <c r="A4094" i="30"/>
  <c r="C4094" i="30" s="1"/>
  <c r="A4093" i="30"/>
  <c r="C4093" i="30" s="1"/>
  <c r="A4092" i="30"/>
  <c r="C4092" i="30" s="1"/>
  <c r="A4091" i="30"/>
  <c r="C4091" i="30" s="1"/>
  <c r="A4090" i="30"/>
  <c r="C4090" i="30" s="1"/>
  <c r="A4089" i="30"/>
  <c r="C4089" i="30" s="1"/>
  <c r="A4088" i="30"/>
  <c r="C4088" i="30" s="1"/>
  <c r="A4087" i="30"/>
  <c r="C4087" i="30" s="1"/>
  <c r="A4086" i="30"/>
  <c r="C4086" i="30" s="1"/>
  <c r="A4085" i="30"/>
  <c r="C4085" i="30" s="1"/>
  <c r="A4084" i="30"/>
  <c r="C4084" i="30" s="1"/>
  <c r="A4083" i="30"/>
  <c r="C4083" i="30" s="1"/>
  <c r="A4082" i="30"/>
  <c r="C4082" i="30" s="1"/>
  <c r="A4081" i="30"/>
  <c r="C4081" i="30" s="1"/>
  <c r="A4080" i="30"/>
  <c r="C4080" i="30" s="1"/>
  <c r="A4079" i="30"/>
  <c r="C4079" i="30" s="1"/>
  <c r="A4078" i="30"/>
  <c r="C4078" i="30" s="1"/>
  <c r="A4077" i="30"/>
  <c r="C4077" i="30" s="1"/>
  <c r="A4076" i="30"/>
  <c r="C4076" i="30" s="1"/>
  <c r="A4075" i="30"/>
  <c r="C4075" i="30" s="1"/>
  <c r="A4074" i="30"/>
  <c r="C4074" i="30" s="1"/>
  <c r="A4073" i="30"/>
  <c r="C4073" i="30" s="1"/>
  <c r="A4072" i="30"/>
  <c r="C4072" i="30" s="1"/>
  <c r="A4071" i="30"/>
  <c r="C4071" i="30" s="1"/>
  <c r="A4070" i="30"/>
  <c r="C4070" i="30" s="1"/>
  <c r="A4069" i="30"/>
  <c r="C4069" i="30" s="1"/>
  <c r="A4068" i="30"/>
  <c r="C4068" i="30" s="1"/>
  <c r="A4067" i="30"/>
  <c r="C4067" i="30" s="1"/>
  <c r="A4066" i="30"/>
  <c r="C4066" i="30" s="1"/>
  <c r="A4065" i="30"/>
  <c r="C4065" i="30" s="1"/>
  <c r="A4064" i="30"/>
  <c r="C4064" i="30" s="1"/>
  <c r="A4063" i="30"/>
  <c r="C4063" i="30" s="1"/>
  <c r="A4062" i="30"/>
  <c r="C4062" i="30" s="1"/>
  <c r="A4061" i="30"/>
  <c r="C4061" i="30" s="1"/>
  <c r="A4060" i="30"/>
  <c r="C4060" i="30" s="1"/>
  <c r="A4059" i="30"/>
  <c r="C4059" i="30" s="1"/>
  <c r="A4058" i="30"/>
  <c r="C4058" i="30" s="1"/>
  <c r="A4057" i="30"/>
  <c r="C4057" i="30" s="1"/>
  <c r="A4056" i="30"/>
  <c r="C4056" i="30" s="1"/>
  <c r="A4055" i="30"/>
  <c r="C4055" i="30" s="1"/>
  <c r="A4054" i="30"/>
  <c r="C4054" i="30" s="1"/>
  <c r="A4053" i="30"/>
  <c r="C4053" i="30" s="1"/>
  <c r="A4052" i="30"/>
  <c r="C4052" i="30" s="1"/>
  <c r="A4051" i="30"/>
  <c r="C4051" i="30" s="1"/>
  <c r="A4050" i="30"/>
  <c r="C4050" i="30" s="1"/>
  <c r="A4049" i="30"/>
  <c r="C4049" i="30" s="1"/>
  <c r="A4048" i="30"/>
  <c r="C4048" i="30" s="1"/>
  <c r="A4047" i="30"/>
  <c r="C4047" i="30" s="1"/>
  <c r="A4046" i="30"/>
  <c r="C4046" i="30" s="1"/>
  <c r="A4045" i="30"/>
  <c r="C4045" i="30" s="1"/>
  <c r="A4044" i="30"/>
  <c r="C4044" i="30" s="1"/>
  <c r="A4043" i="30"/>
  <c r="C4043" i="30" s="1"/>
  <c r="A4042" i="30"/>
  <c r="C4042" i="30" s="1"/>
  <c r="A4041" i="30"/>
  <c r="C4041" i="30" s="1"/>
  <c r="A4040" i="30"/>
  <c r="C4040" i="30" s="1"/>
  <c r="A4039" i="30"/>
  <c r="C4039" i="30" s="1"/>
  <c r="A4038" i="30"/>
  <c r="C4038" i="30" s="1"/>
  <c r="A4037" i="30"/>
  <c r="C4037" i="30" s="1"/>
  <c r="A4036" i="30"/>
  <c r="C4036" i="30" s="1"/>
  <c r="A4035" i="30"/>
  <c r="C4035" i="30" s="1"/>
  <c r="A4034" i="30"/>
  <c r="C4034" i="30" s="1"/>
  <c r="A4033" i="30"/>
  <c r="C4033" i="30" s="1"/>
  <c r="A4032" i="30"/>
  <c r="C4032" i="30" s="1"/>
  <c r="A4031" i="30"/>
  <c r="C4031" i="30" s="1"/>
  <c r="A4030" i="30"/>
  <c r="C4030" i="30" s="1"/>
  <c r="A4029" i="30"/>
  <c r="C4029" i="30" s="1"/>
  <c r="A4028" i="30"/>
  <c r="C4028" i="30" s="1"/>
  <c r="A4027" i="30"/>
  <c r="C4027" i="30" s="1"/>
  <c r="A4026" i="30"/>
  <c r="C4026" i="30" s="1"/>
  <c r="A4025" i="30"/>
  <c r="C4025" i="30" s="1"/>
  <c r="A4024" i="30"/>
  <c r="C4024" i="30" s="1"/>
  <c r="A4023" i="30"/>
  <c r="C4023" i="30" s="1"/>
  <c r="A4022" i="30"/>
  <c r="C4022" i="30" s="1"/>
  <c r="A4021" i="30"/>
  <c r="C4021" i="30" s="1"/>
  <c r="A4020" i="30"/>
  <c r="C4020" i="30" s="1"/>
  <c r="A4019" i="30"/>
  <c r="C4019" i="30" s="1"/>
  <c r="A4018" i="30"/>
  <c r="C4018" i="30" s="1"/>
  <c r="A4017" i="30"/>
  <c r="C4017" i="30" s="1"/>
  <c r="A4016" i="30"/>
  <c r="C4016" i="30" s="1"/>
  <c r="A4015" i="30"/>
  <c r="C4015" i="30" s="1"/>
  <c r="A4014" i="30"/>
  <c r="C4014" i="30" s="1"/>
  <c r="A4013" i="30"/>
  <c r="C4013" i="30" s="1"/>
  <c r="A4012" i="30"/>
  <c r="C4012" i="30" s="1"/>
  <c r="A4011" i="30"/>
  <c r="C4011" i="30" s="1"/>
  <c r="A4010" i="30"/>
  <c r="C4010" i="30" s="1"/>
  <c r="A4009" i="30"/>
  <c r="C4009" i="30" s="1"/>
  <c r="A4008" i="30"/>
  <c r="C4008" i="30" s="1"/>
  <c r="A4007" i="30"/>
  <c r="C4007" i="30" s="1"/>
  <c r="A4006" i="30"/>
  <c r="C4006" i="30" s="1"/>
  <c r="A4005" i="30"/>
  <c r="C4005" i="30" s="1"/>
  <c r="A4004" i="30"/>
  <c r="C4004" i="30" s="1"/>
  <c r="A4003" i="30"/>
  <c r="C4003" i="30" s="1"/>
  <c r="A4002" i="30"/>
  <c r="C4002" i="30" s="1"/>
  <c r="A4001" i="30"/>
  <c r="C4001" i="30" s="1"/>
  <c r="A4000" i="30"/>
  <c r="C4000" i="30" s="1"/>
  <c r="A3999" i="30"/>
  <c r="C3999" i="30" s="1"/>
  <c r="A3998" i="30"/>
  <c r="C3998" i="30" s="1"/>
  <c r="A3997" i="30"/>
  <c r="C3997" i="30" s="1"/>
  <c r="A3996" i="30"/>
  <c r="C3996" i="30" s="1"/>
  <c r="A3995" i="30"/>
  <c r="C3995" i="30" s="1"/>
  <c r="A3994" i="30"/>
  <c r="C3994" i="30" s="1"/>
  <c r="A3993" i="30"/>
  <c r="C3993" i="30" s="1"/>
  <c r="A3992" i="30"/>
  <c r="C3992" i="30" s="1"/>
  <c r="A3991" i="30"/>
  <c r="C3991" i="30" s="1"/>
  <c r="A3990" i="30"/>
  <c r="C3990" i="30" s="1"/>
  <c r="A3989" i="30"/>
  <c r="C3989" i="30" s="1"/>
  <c r="A3988" i="30"/>
  <c r="C3988" i="30" s="1"/>
  <c r="A3987" i="30"/>
  <c r="C3987" i="30" s="1"/>
  <c r="A3986" i="30"/>
  <c r="C3986" i="30" s="1"/>
  <c r="A3985" i="30"/>
  <c r="C3985" i="30" s="1"/>
  <c r="A3984" i="30"/>
  <c r="C3984" i="30" s="1"/>
  <c r="A3983" i="30"/>
  <c r="C3983" i="30" s="1"/>
  <c r="A3982" i="30"/>
  <c r="C3982" i="30" s="1"/>
  <c r="A3981" i="30"/>
  <c r="C3981" i="30" s="1"/>
  <c r="A3980" i="30"/>
  <c r="C3980" i="30" s="1"/>
  <c r="A3979" i="30"/>
  <c r="C3979" i="30" s="1"/>
  <c r="A3978" i="30"/>
  <c r="C3978" i="30" s="1"/>
  <c r="A3977" i="30"/>
  <c r="C3977" i="30" s="1"/>
  <c r="A3976" i="30"/>
  <c r="C3976" i="30" s="1"/>
  <c r="A3975" i="30"/>
  <c r="C3975" i="30" s="1"/>
  <c r="A3974" i="30"/>
  <c r="C3974" i="30" s="1"/>
  <c r="A3973" i="30"/>
  <c r="C3973" i="30" s="1"/>
  <c r="A3972" i="30"/>
  <c r="C3972" i="30" s="1"/>
  <c r="A3971" i="30"/>
  <c r="C3971" i="30" s="1"/>
  <c r="A3970" i="30"/>
  <c r="C3970" i="30" s="1"/>
  <c r="A3969" i="30"/>
  <c r="C3969" i="30" s="1"/>
  <c r="A3968" i="30"/>
  <c r="C3968" i="30" s="1"/>
  <c r="A3967" i="30"/>
  <c r="C3967" i="30" s="1"/>
  <c r="A3966" i="30"/>
  <c r="C3966" i="30" s="1"/>
  <c r="A3965" i="30"/>
  <c r="C3965" i="30" s="1"/>
  <c r="A3964" i="30"/>
  <c r="C3964" i="30" s="1"/>
  <c r="A3963" i="30"/>
  <c r="C3963" i="30" s="1"/>
  <c r="A3962" i="30"/>
  <c r="C3962" i="30" s="1"/>
  <c r="A3961" i="30"/>
  <c r="C3961" i="30" s="1"/>
  <c r="A3960" i="30"/>
  <c r="C3960" i="30" s="1"/>
  <c r="A3959" i="30"/>
  <c r="C3959" i="30" s="1"/>
  <c r="A3958" i="30"/>
  <c r="C3958" i="30" s="1"/>
  <c r="A3957" i="30"/>
  <c r="C3957" i="30" s="1"/>
  <c r="A3956" i="30"/>
  <c r="C3956" i="30" s="1"/>
  <c r="A3955" i="30"/>
  <c r="C3955" i="30" s="1"/>
  <c r="A3954" i="30"/>
  <c r="C3954" i="30" s="1"/>
  <c r="A3953" i="30"/>
  <c r="C3953" i="30" s="1"/>
  <c r="A3952" i="30"/>
  <c r="C3952" i="30" s="1"/>
  <c r="A3951" i="30"/>
  <c r="C3951" i="30" s="1"/>
  <c r="A3950" i="30"/>
  <c r="C3950" i="30" s="1"/>
  <c r="A3949" i="30"/>
  <c r="C3949" i="30" s="1"/>
  <c r="A3948" i="30"/>
  <c r="C3948" i="30" s="1"/>
  <c r="A3947" i="30"/>
  <c r="C3947" i="30" s="1"/>
  <c r="A3946" i="30"/>
  <c r="C3946" i="30" s="1"/>
  <c r="A3945" i="30"/>
  <c r="C3945" i="30" s="1"/>
  <c r="A3944" i="30"/>
  <c r="C3944" i="30" s="1"/>
  <c r="A3943" i="30"/>
  <c r="C3943" i="30" s="1"/>
  <c r="A3942" i="30"/>
  <c r="C3942" i="30" s="1"/>
  <c r="A3941" i="30"/>
  <c r="C3941" i="30" s="1"/>
  <c r="A3940" i="30"/>
  <c r="C3940" i="30" s="1"/>
  <c r="A3939" i="30"/>
  <c r="C3939" i="30" s="1"/>
  <c r="A3938" i="30"/>
  <c r="C3938" i="30" s="1"/>
  <c r="A3937" i="30"/>
  <c r="C3937" i="30" s="1"/>
  <c r="A3936" i="30"/>
  <c r="C3936" i="30" s="1"/>
  <c r="A3935" i="30"/>
  <c r="C3935" i="30" s="1"/>
  <c r="A3934" i="30"/>
  <c r="C3934" i="30" s="1"/>
  <c r="A3933" i="30"/>
  <c r="C3933" i="30" s="1"/>
  <c r="A3932" i="30"/>
  <c r="C3932" i="30" s="1"/>
  <c r="A3931" i="30"/>
  <c r="C3931" i="30" s="1"/>
  <c r="A3930" i="30"/>
  <c r="C3930" i="30" s="1"/>
  <c r="A3929" i="30"/>
  <c r="C3929" i="30" s="1"/>
  <c r="A3928" i="30"/>
  <c r="C3928" i="30" s="1"/>
  <c r="A3927" i="30"/>
  <c r="C3927" i="30" s="1"/>
  <c r="A3926" i="30"/>
  <c r="C3926" i="30" s="1"/>
  <c r="A3925" i="30"/>
  <c r="C3925" i="30" s="1"/>
  <c r="A3924" i="30"/>
  <c r="C3924" i="30" s="1"/>
  <c r="A3923" i="30"/>
  <c r="C3923" i="30" s="1"/>
  <c r="A3922" i="30"/>
  <c r="C3922" i="30" s="1"/>
  <c r="A3921" i="30"/>
  <c r="C3921" i="30" s="1"/>
  <c r="A3920" i="30"/>
  <c r="C3920" i="30" s="1"/>
  <c r="A3919" i="30"/>
  <c r="C3919" i="30" s="1"/>
  <c r="A3918" i="30"/>
  <c r="C3918" i="30" s="1"/>
  <c r="A3917" i="30"/>
  <c r="C3917" i="30" s="1"/>
  <c r="A3916" i="30"/>
  <c r="C3916" i="30" s="1"/>
  <c r="A3915" i="30"/>
  <c r="C3915" i="30" s="1"/>
  <c r="A3914" i="30"/>
  <c r="C3914" i="30" s="1"/>
  <c r="A3913" i="30"/>
  <c r="C3913" i="30" s="1"/>
  <c r="A3912" i="30"/>
  <c r="C3912" i="30" s="1"/>
  <c r="A3911" i="30"/>
  <c r="C3911" i="30" s="1"/>
  <c r="A3910" i="30"/>
  <c r="C3910" i="30" s="1"/>
  <c r="A3909" i="30"/>
  <c r="C3909" i="30" s="1"/>
  <c r="A3908" i="30"/>
  <c r="C3908" i="30" s="1"/>
  <c r="A3907" i="30"/>
  <c r="C3907" i="30" s="1"/>
  <c r="A3906" i="30"/>
  <c r="C3906" i="30" s="1"/>
  <c r="A3905" i="30"/>
  <c r="C3905" i="30" s="1"/>
  <c r="A3904" i="30"/>
  <c r="C3904" i="30" s="1"/>
  <c r="A3903" i="30"/>
  <c r="C3903" i="30" s="1"/>
  <c r="A3902" i="30"/>
  <c r="C3902" i="30" s="1"/>
  <c r="A3901" i="30"/>
  <c r="C3901" i="30" s="1"/>
  <c r="A3900" i="30"/>
  <c r="C3900" i="30" s="1"/>
  <c r="A3899" i="30"/>
  <c r="C3899" i="30" s="1"/>
  <c r="A3898" i="30"/>
  <c r="C3898" i="30" s="1"/>
  <c r="A3897" i="30"/>
  <c r="C3897" i="30" s="1"/>
  <c r="A3896" i="30"/>
  <c r="C3896" i="30" s="1"/>
  <c r="A3895" i="30"/>
  <c r="C3895" i="30" s="1"/>
  <c r="A3894" i="30"/>
  <c r="C3894" i="30" s="1"/>
  <c r="A3893" i="30"/>
  <c r="C3893" i="30" s="1"/>
  <c r="A3892" i="30"/>
  <c r="C3892" i="30" s="1"/>
  <c r="A3891" i="30"/>
  <c r="C3891" i="30" s="1"/>
  <c r="A3890" i="30"/>
  <c r="C3890" i="30" s="1"/>
  <c r="A3889" i="30"/>
  <c r="C3889" i="30" s="1"/>
  <c r="A3888" i="30"/>
  <c r="C3888" i="30" s="1"/>
  <c r="A3887" i="30"/>
  <c r="C3887" i="30" s="1"/>
  <c r="A3886" i="30"/>
  <c r="C3886" i="30" s="1"/>
  <c r="A3885" i="30"/>
  <c r="C3885" i="30" s="1"/>
  <c r="A3884" i="30"/>
  <c r="C3884" i="30" s="1"/>
  <c r="A3883" i="30"/>
  <c r="C3883" i="30" s="1"/>
  <c r="A3882" i="30"/>
  <c r="C3882" i="30" s="1"/>
  <c r="A3881" i="30"/>
  <c r="C3881" i="30" s="1"/>
  <c r="A3880" i="30"/>
  <c r="C3880" i="30" s="1"/>
  <c r="A3879" i="30"/>
  <c r="C3879" i="30" s="1"/>
  <c r="A3878" i="30"/>
  <c r="C3878" i="30" s="1"/>
  <c r="A3877" i="30"/>
  <c r="C3877" i="30" s="1"/>
  <c r="A3876" i="30"/>
  <c r="C3876" i="30" s="1"/>
  <c r="A3875" i="30"/>
  <c r="C3875" i="30" s="1"/>
  <c r="A3874" i="30"/>
  <c r="C3874" i="30" s="1"/>
  <c r="A3873" i="30"/>
  <c r="C3873" i="30" s="1"/>
  <c r="A3872" i="30"/>
  <c r="C3872" i="30" s="1"/>
  <c r="A3871" i="30"/>
  <c r="C3871" i="30" s="1"/>
  <c r="A3870" i="30"/>
  <c r="C3870" i="30" s="1"/>
  <c r="A3869" i="30"/>
  <c r="C3869" i="30" s="1"/>
  <c r="A3868" i="30"/>
  <c r="C3868" i="30" s="1"/>
  <c r="A3867" i="30"/>
  <c r="C3867" i="30" s="1"/>
  <c r="A3866" i="30"/>
  <c r="C3866" i="30" s="1"/>
  <c r="A3865" i="30"/>
  <c r="C3865" i="30" s="1"/>
  <c r="A3864" i="30"/>
  <c r="C3864" i="30" s="1"/>
  <c r="A3863" i="30"/>
  <c r="C3863" i="30" s="1"/>
  <c r="A3862" i="30"/>
  <c r="C3862" i="30" s="1"/>
  <c r="A3861" i="30"/>
  <c r="C3861" i="30" s="1"/>
  <c r="A3860" i="30"/>
  <c r="C3860" i="30" s="1"/>
  <c r="A3859" i="30"/>
  <c r="C3859" i="30" s="1"/>
  <c r="A3858" i="30"/>
  <c r="C3858" i="30" s="1"/>
  <c r="A3857" i="30"/>
  <c r="C3857" i="30" s="1"/>
  <c r="A3856" i="30"/>
  <c r="C3856" i="30" s="1"/>
  <c r="A3855" i="30"/>
  <c r="C3855" i="30" s="1"/>
  <c r="A3854" i="30"/>
  <c r="C3854" i="30" s="1"/>
  <c r="A3853" i="30"/>
  <c r="C3853" i="30" s="1"/>
  <c r="A3852" i="30"/>
  <c r="C3852" i="30" s="1"/>
  <c r="A3851" i="30"/>
  <c r="C3851" i="30" s="1"/>
  <c r="A3850" i="30"/>
  <c r="C3850" i="30" s="1"/>
  <c r="A3849" i="30"/>
  <c r="C3849" i="30" s="1"/>
  <c r="A3848" i="30"/>
  <c r="C3848" i="30" s="1"/>
  <c r="A3847" i="30"/>
  <c r="C3847" i="30" s="1"/>
  <c r="A3846" i="30"/>
  <c r="C3846" i="30" s="1"/>
  <c r="A3845" i="30"/>
  <c r="C3845" i="30" s="1"/>
  <c r="A3844" i="30"/>
  <c r="C3844" i="30" s="1"/>
  <c r="A3843" i="30"/>
  <c r="C3843" i="30" s="1"/>
  <c r="A3842" i="30"/>
  <c r="C3842" i="30" s="1"/>
  <c r="A3841" i="30"/>
  <c r="C3841" i="30" s="1"/>
  <c r="A3840" i="30"/>
  <c r="C3840" i="30" s="1"/>
  <c r="A3839" i="30"/>
  <c r="C3839" i="30" s="1"/>
  <c r="A3838" i="30"/>
  <c r="C3838" i="30" s="1"/>
  <c r="A3837" i="30"/>
  <c r="C3837" i="30" s="1"/>
  <c r="A3836" i="30"/>
  <c r="C3836" i="30" s="1"/>
  <c r="A3835" i="30"/>
  <c r="C3835" i="30" s="1"/>
  <c r="A3834" i="30"/>
  <c r="C3834" i="30" s="1"/>
  <c r="A3833" i="30"/>
  <c r="C3833" i="30" s="1"/>
  <c r="A3832" i="30"/>
  <c r="C3832" i="30" s="1"/>
  <c r="A3831" i="30"/>
  <c r="C3831" i="30" s="1"/>
  <c r="A3830" i="30"/>
  <c r="C3830" i="30" s="1"/>
  <c r="A3829" i="30"/>
  <c r="C3829" i="30" s="1"/>
  <c r="A3828" i="30"/>
  <c r="C3828" i="30" s="1"/>
  <c r="A3827" i="30"/>
  <c r="C3827" i="30" s="1"/>
  <c r="A3826" i="30"/>
  <c r="C3826" i="30" s="1"/>
  <c r="A3825" i="30"/>
  <c r="C3825" i="30" s="1"/>
  <c r="A3824" i="30"/>
  <c r="C3824" i="30" s="1"/>
  <c r="A3823" i="30"/>
  <c r="C3823" i="30" s="1"/>
  <c r="A3822" i="30"/>
  <c r="C3822" i="30" s="1"/>
  <c r="A3821" i="30"/>
  <c r="C3821" i="30" s="1"/>
  <c r="A3820" i="30"/>
  <c r="C3820" i="30" s="1"/>
  <c r="A3819" i="30"/>
  <c r="C3819" i="30" s="1"/>
  <c r="A3818" i="30"/>
  <c r="C3818" i="30" s="1"/>
  <c r="A3817" i="30"/>
  <c r="C3817" i="30" s="1"/>
  <c r="A3816" i="30"/>
  <c r="C3816" i="30" s="1"/>
  <c r="A3815" i="30"/>
  <c r="C3815" i="30" s="1"/>
  <c r="A3814" i="30"/>
  <c r="C3814" i="30" s="1"/>
  <c r="A3813" i="30"/>
  <c r="C3813" i="30" s="1"/>
  <c r="A3812" i="30"/>
  <c r="C3812" i="30" s="1"/>
  <c r="A3811" i="30"/>
  <c r="C3811" i="30" s="1"/>
  <c r="A3810" i="30"/>
  <c r="C3810" i="30" s="1"/>
  <c r="A3809" i="30"/>
  <c r="C3809" i="30" s="1"/>
  <c r="A3808" i="30"/>
  <c r="C3808" i="30" s="1"/>
  <c r="A3807" i="30"/>
  <c r="C3807" i="30" s="1"/>
  <c r="A3806" i="30"/>
  <c r="C3806" i="30" s="1"/>
  <c r="A3805" i="30"/>
  <c r="C3805" i="30" s="1"/>
  <c r="A3804" i="30"/>
  <c r="C3804" i="30" s="1"/>
  <c r="A3803" i="30"/>
  <c r="C3803" i="30" s="1"/>
  <c r="A3802" i="30"/>
  <c r="C3802" i="30" s="1"/>
  <c r="A3801" i="30"/>
  <c r="C3801" i="30" s="1"/>
  <c r="A3800" i="30"/>
  <c r="C3800" i="30" s="1"/>
  <c r="A3799" i="30"/>
  <c r="C3799" i="30" s="1"/>
  <c r="A3798" i="30"/>
  <c r="C3798" i="30" s="1"/>
  <c r="A3797" i="30"/>
  <c r="C3797" i="30" s="1"/>
  <c r="A3796" i="30"/>
  <c r="C3796" i="30" s="1"/>
  <c r="A3795" i="30"/>
  <c r="C3795" i="30" s="1"/>
  <c r="A3794" i="30"/>
  <c r="C3794" i="30" s="1"/>
  <c r="A3793" i="30"/>
  <c r="C3793" i="30" s="1"/>
  <c r="A3792" i="30"/>
  <c r="C3792" i="30" s="1"/>
  <c r="A3791" i="30"/>
  <c r="C3791" i="30" s="1"/>
  <c r="A3790" i="30"/>
  <c r="C3790" i="30" s="1"/>
  <c r="A3789" i="30"/>
  <c r="C3789" i="30" s="1"/>
  <c r="A3788" i="30"/>
  <c r="C3788" i="30" s="1"/>
  <c r="A3787" i="30"/>
  <c r="C3787" i="30" s="1"/>
  <c r="A3786" i="30"/>
  <c r="C3786" i="30" s="1"/>
  <c r="A3785" i="30"/>
  <c r="C3785" i="30" s="1"/>
  <c r="A3784" i="30"/>
  <c r="C3784" i="30" s="1"/>
  <c r="A3783" i="30"/>
  <c r="C3783" i="30" s="1"/>
  <c r="A3782" i="30"/>
  <c r="C3782" i="30" s="1"/>
  <c r="A3781" i="30"/>
  <c r="C3781" i="30" s="1"/>
  <c r="A3780" i="30"/>
  <c r="C3780" i="30" s="1"/>
  <c r="A3779" i="30"/>
  <c r="C3779" i="30" s="1"/>
  <c r="A3778" i="30"/>
  <c r="C3778" i="30" s="1"/>
  <c r="A3777" i="30"/>
  <c r="C3777" i="30" s="1"/>
  <c r="A3776" i="30"/>
  <c r="C3776" i="30" s="1"/>
  <c r="A3775" i="30"/>
  <c r="C3775" i="30" s="1"/>
  <c r="A3774" i="30"/>
  <c r="C3774" i="30" s="1"/>
  <c r="A3773" i="30"/>
  <c r="C3773" i="30" s="1"/>
  <c r="A3772" i="30"/>
  <c r="C3772" i="30" s="1"/>
  <c r="A3771" i="30"/>
  <c r="C3771" i="30" s="1"/>
  <c r="A3770" i="30"/>
  <c r="C3770" i="30" s="1"/>
  <c r="A3769" i="30"/>
  <c r="C3769" i="30" s="1"/>
  <c r="A3768" i="30"/>
  <c r="C3768" i="30" s="1"/>
  <c r="A3767" i="30"/>
  <c r="C3767" i="30" s="1"/>
  <c r="A3766" i="30"/>
  <c r="C3766" i="30" s="1"/>
  <c r="A3765" i="30"/>
  <c r="C3765" i="30" s="1"/>
  <c r="A3764" i="30"/>
  <c r="C3764" i="30" s="1"/>
  <c r="A3763" i="30"/>
  <c r="C3763" i="30" s="1"/>
  <c r="A3762" i="30"/>
  <c r="C3762" i="30" s="1"/>
  <c r="A3761" i="30"/>
  <c r="C3761" i="30" s="1"/>
  <c r="A3760" i="30"/>
  <c r="C3760" i="30" s="1"/>
  <c r="A3759" i="30"/>
  <c r="C3759" i="30" s="1"/>
  <c r="A3758" i="30"/>
  <c r="C3758" i="30" s="1"/>
  <c r="A3757" i="30"/>
  <c r="C3757" i="30" s="1"/>
  <c r="A3756" i="30"/>
  <c r="C3756" i="30" s="1"/>
  <c r="A3755" i="30"/>
  <c r="C3755" i="30" s="1"/>
  <c r="A3754" i="30"/>
  <c r="C3754" i="30" s="1"/>
  <c r="A3753" i="30"/>
  <c r="C3753" i="30" s="1"/>
  <c r="A3752" i="30"/>
  <c r="C3752" i="30" s="1"/>
  <c r="A3751" i="30"/>
  <c r="C3751" i="30" s="1"/>
  <c r="A3750" i="30"/>
  <c r="C3750" i="30" s="1"/>
  <c r="A3749" i="30"/>
  <c r="C3749" i="30" s="1"/>
  <c r="A3748" i="30"/>
  <c r="C3748" i="30" s="1"/>
  <c r="A3747" i="30"/>
  <c r="C3747" i="30" s="1"/>
  <c r="A3746" i="30"/>
  <c r="C3746" i="30" s="1"/>
  <c r="A3745" i="30"/>
  <c r="C3745" i="30" s="1"/>
  <c r="A3744" i="30"/>
  <c r="C3744" i="30" s="1"/>
  <c r="A3743" i="30"/>
  <c r="C3743" i="30" s="1"/>
  <c r="A3742" i="30"/>
  <c r="C3742" i="30" s="1"/>
  <c r="A3741" i="30"/>
  <c r="C3741" i="30" s="1"/>
  <c r="A3740" i="30"/>
  <c r="C3740" i="30" s="1"/>
  <c r="A3739" i="30"/>
  <c r="C3739" i="30" s="1"/>
  <c r="A3738" i="30"/>
  <c r="C3738" i="30" s="1"/>
  <c r="A3737" i="30"/>
  <c r="C3737" i="30" s="1"/>
  <c r="A3736" i="30"/>
  <c r="C3736" i="30" s="1"/>
  <c r="A3735" i="30"/>
  <c r="C3735" i="30" s="1"/>
  <c r="A3734" i="30"/>
  <c r="C3734" i="30" s="1"/>
  <c r="A3733" i="30"/>
  <c r="C3733" i="30" s="1"/>
  <c r="A3732" i="30"/>
  <c r="C3732" i="30" s="1"/>
  <c r="A3731" i="30"/>
  <c r="C3731" i="30" s="1"/>
  <c r="A3730" i="30"/>
  <c r="C3730" i="30" s="1"/>
  <c r="A3729" i="30"/>
  <c r="C3729" i="30" s="1"/>
  <c r="A3728" i="30"/>
  <c r="C3728" i="30" s="1"/>
  <c r="A3727" i="30"/>
  <c r="C3727" i="30" s="1"/>
  <c r="A3726" i="30"/>
  <c r="C3726" i="30" s="1"/>
  <c r="A3725" i="30"/>
  <c r="C3725" i="30" s="1"/>
  <c r="A3724" i="30"/>
  <c r="C3724" i="30" s="1"/>
  <c r="A3723" i="30"/>
  <c r="C3723" i="30" s="1"/>
  <c r="A3722" i="30"/>
  <c r="C3722" i="30" s="1"/>
  <c r="A3721" i="30"/>
  <c r="C3721" i="30" s="1"/>
  <c r="A3720" i="30"/>
  <c r="C3720" i="30" s="1"/>
  <c r="A3719" i="30"/>
  <c r="C3719" i="30" s="1"/>
  <c r="A3718" i="30"/>
  <c r="C3718" i="30" s="1"/>
  <c r="A3717" i="30"/>
  <c r="C3717" i="30" s="1"/>
  <c r="A3716" i="30"/>
  <c r="C3716" i="30" s="1"/>
  <c r="A3715" i="30"/>
  <c r="C3715" i="30" s="1"/>
  <c r="A3714" i="30"/>
  <c r="C3714" i="30" s="1"/>
  <c r="A3713" i="30"/>
  <c r="C3713" i="30" s="1"/>
  <c r="A3712" i="30"/>
  <c r="C3712" i="30" s="1"/>
  <c r="A3711" i="30"/>
  <c r="C3711" i="30" s="1"/>
  <c r="A3710" i="30"/>
  <c r="C3710" i="30" s="1"/>
  <c r="A3709" i="30"/>
  <c r="C3709" i="30" s="1"/>
  <c r="A3708" i="30"/>
  <c r="C3708" i="30" s="1"/>
  <c r="A3707" i="30"/>
  <c r="C3707" i="30" s="1"/>
  <c r="A3706" i="30"/>
  <c r="C3706" i="30" s="1"/>
  <c r="A3705" i="30"/>
  <c r="C3705" i="30" s="1"/>
  <c r="A3704" i="30"/>
  <c r="C3704" i="30" s="1"/>
  <c r="A3703" i="30"/>
  <c r="C3703" i="30" s="1"/>
  <c r="A3702" i="30"/>
  <c r="C3702" i="30" s="1"/>
  <c r="A3701" i="30"/>
  <c r="C3701" i="30" s="1"/>
  <c r="A3700" i="30"/>
  <c r="C3700" i="30" s="1"/>
  <c r="A3699" i="30"/>
  <c r="C3699" i="30" s="1"/>
  <c r="A3698" i="30"/>
  <c r="C3698" i="30" s="1"/>
  <c r="A3697" i="30"/>
  <c r="C3697" i="30" s="1"/>
  <c r="A3696" i="30"/>
  <c r="C3696" i="30" s="1"/>
  <c r="A3695" i="30"/>
  <c r="C3695" i="30" s="1"/>
  <c r="A3694" i="30"/>
  <c r="C3694" i="30" s="1"/>
  <c r="A3693" i="30"/>
  <c r="C3693" i="30" s="1"/>
  <c r="A3692" i="30"/>
  <c r="C3692" i="30" s="1"/>
  <c r="A3691" i="30"/>
  <c r="C3691" i="30" s="1"/>
  <c r="A3690" i="30"/>
  <c r="C3690" i="30" s="1"/>
  <c r="A3689" i="30"/>
  <c r="C3689" i="30" s="1"/>
  <c r="A3688" i="30"/>
  <c r="C3688" i="30" s="1"/>
  <c r="A3687" i="30"/>
  <c r="C3687" i="30" s="1"/>
  <c r="A3686" i="30"/>
  <c r="C3686" i="30" s="1"/>
  <c r="A3685" i="30"/>
  <c r="C3685" i="30" s="1"/>
  <c r="A3684" i="30"/>
  <c r="C3684" i="30" s="1"/>
  <c r="A3683" i="30"/>
  <c r="C3683" i="30" s="1"/>
  <c r="A3682" i="30"/>
  <c r="C3682" i="30" s="1"/>
  <c r="A3681" i="30"/>
  <c r="C3681" i="30" s="1"/>
  <c r="A3680" i="30"/>
  <c r="C3680" i="30" s="1"/>
  <c r="A3679" i="30"/>
  <c r="C3679" i="30" s="1"/>
  <c r="A3678" i="30"/>
  <c r="C3678" i="30" s="1"/>
  <c r="A3677" i="30"/>
  <c r="C3677" i="30" s="1"/>
  <c r="A3676" i="30"/>
  <c r="C3676" i="30" s="1"/>
  <c r="A3675" i="30"/>
  <c r="C3675" i="30" s="1"/>
  <c r="A3674" i="30"/>
  <c r="C3674" i="30" s="1"/>
  <c r="A3673" i="30"/>
  <c r="C3673" i="30" s="1"/>
  <c r="A3672" i="30"/>
  <c r="C3672" i="30" s="1"/>
  <c r="A3671" i="30"/>
  <c r="C3671" i="30" s="1"/>
  <c r="A3670" i="30"/>
  <c r="C3670" i="30" s="1"/>
  <c r="A3669" i="30"/>
  <c r="C3669" i="30" s="1"/>
  <c r="A3668" i="30"/>
  <c r="C3668" i="30" s="1"/>
  <c r="A3667" i="30"/>
  <c r="C3667" i="30" s="1"/>
  <c r="A3666" i="30"/>
  <c r="C3666" i="30" s="1"/>
  <c r="A3665" i="30"/>
  <c r="C3665" i="30" s="1"/>
  <c r="A3664" i="30"/>
  <c r="C3664" i="30" s="1"/>
  <c r="A3663" i="30"/>
  <c r="C3663" i="30" s="1"/>
  <c r="A3662" i="30"/>
  <c r="C3662" i="30" s="1"/>
  <c r="A3661" i="30"/>
  <c r="C3661" i="30" s="1"/>
  <c r="A3660" i="30"/>
  <c r="C3660" i="30" s="1"/>
  <c r="A3659" i="30"/>
  <c r="C3659" i="30" s="1"/>
  <c r="A3658" i="30"/>
  <c r="C3658" i="30" s="1"/>
  <c r="A3657" i="30"/>
  <c r="C3657" i="30" s="1"/>
  <c r="A3656" i="30"/>
  <c r="C3656" i="30" s="1"/>
  <c r="A3655" i="30"/>
  <c r="C3655" i="30" s="1"/>
  <c r="A3654" i="30"/>
  <c r="C3654" i="30" s="1"/>
  <c r="A3653" i="30"/>
  <c r="C3653" i="30" s="1"/>
  <c r="A3652" i="30"/>
  <c r="C3652" i="30" s="1"/>
  <c r="A3651" i="30"/>
  <c r="C3651" i="30" s="1"/>
  <c r="A3650" i="30"/>
  <c r="C3650" i="30" s="1"/>
  <c r="A3649" i="30"/>
  <c r="C3649" i="30" s="1"/>
  <c r="A3648" i="30"/>
  <c r="C3648" i="30" s="1"/>
  <c r="A3647" i="30"/>
  <c r="C3647" i="30" s="1"/>
  <c r="A3646" i="30"/>
  <c r="C3646" i="30" s="1"/>
  <c r="A3645" i="30"/>
  <c r="C3645" i="30" s="1"/>
  <c r="A3644" i="30"/>
  <c r="C3644" i="30" s="1"/>
  <c r="A3643" i="30"/>
  <c r="C3643" i="30" s="1"/>
  <c r="A3642" i="30"/>
  <c r="C3642" i="30" s="1"/>
  <c r="A3641" i="30"/>
  <c r="C3641" i="30" s="1"/>
  <c r="A3640" i="30"/>
  <c r="C3640" i="30" s="1"/>
  <c r="A3639" i="30"/>
  <c r="C3639" i="30" s="1"/>
  <c r="A3638" i="30"/>
  <c r="C3638" i="30" s="1"/>
  <c r="A3637" i="30"/>
  <c r="C3637" i="30" s="1"/>
  <c r="A3636" i="30"/>
  <c r="C3636" i="30" s="1"/>
  <c r="A3635" i="30"/>
  <c r="C3635" i="30" s="1"/>
  <c r="A3634" i="30"/>
  <c r="C3634" i="30" s="1"/>
  <c r="A3633" i="30"/>
  <c r="C3633" i="30" s="1"/>
  <c r="A3632" i="30"/>
  <c r="C3632" i="30" s="1"/>
  <c r="A3631" i="30"/>
  <c r="C3631" i="30" s="1"/>
  <c r="A3630" i="30"/>
  <c r="C3630" i="30" s="1"/>
  <c r="A3629" i="30"/>
  <c r="C3629" i="30" s="1"/>
  <c r="A3628" i="30"/>
  <c r="C3628" i="30" s="1"/>
  <c r="A3627" i="30"/>
  <c r="C3627" i="30" s="1"/>
  <c r="A3626" i="30"/>
  <c r="C3626" i="30" s="1"/>
  <c r="A3625" i="30"/>
  <c r="C3625" i="30" s="1"/>
  <c r="A3624" i="30"/>
  <c r="C3624" i="30" s="1"/>
  <c r="A3623" i="30"/>
  <c r="C3623" i="30" s="1"/>
  <c r="A3622" i="30"/>
  <c r="C3622" i="30" s="1"/>
  <c r="A3621" i="30"/>
  <c r="C3621" i="30" s="1"/>
  <c r="A3620" i="30"/>
  <c r="C3620" i="30" s="1"/>
  <c r="A3619" i="30"/>
  <c r="C3619" i="30" s="1"/>
  <c r="A3618" i="30"/>
  <c r="C3618" i="30" s="1"/>
  <c r="A3617" i="30"/>
  <c r="C3617" i="30" s="1"/>
  <c r="A3616" i="30"/>
  <c r="C3616" i="30" s="1"/>
  <c r="A3615" i="30"/>
  <c r="C3615" i="30" s="1"/>
  <c r="A3614" i="30"/>
  <c r="C3614" i="30" s="1"/>
  <c r="A3613" i="30"/>
  <c r="C3613" i="30" s="1"/>
  <c r="A3612" i="30"/>
  <c r="C3612" i="30" s="1"/>
  <c r="A3611" i="30"/>
  <c r="C3611" i="30" s="1"/>
  <c r="A3610" i="30"/>
  <c r="C3610" i="30" s="1"/>
  <c r="A3609" i="30"/>
  <c r="C3609" i="30" s="1"/>
  <c r="A3608" i="30"/>
  <c r="C3608" i="30" s="1"/>
  <c r="A3607" i="30"/>
  <c r="C3607" i="30" s="1"/>
  <c r="A3606" i="30"/>
  <c r="C3606" i="30" s="1"/>
  <c r="A3605" i="30"/>
  <c r="C3605" i="30" s="1"/>
  <c r="A3604" i="30"/>
  <c r="C3604" i="30" s="1"/>
  <c r="A3603" i="30"/>
  <c r="C3603" i="30" s="1"/>
  <c r="A3602" i="30"/>
  <c r="C3602" i="30" s="1"/>
  <c r="A3601" i="30"/>
  <c r="C3601" i="30" s="1"/>
  <c r="A3600" i="30"/>
  <c r="C3600" i="30" s="1"/>
  <c r="A3599" i="30"/>
  <c r="C3599" i="30" s="1"/>
  <c r="A3598" i="30"/>
  <c r="C3598" i="30" s="1"/>
  <c r="A3597" i="30"/>
  <c r="C3597" i="30" s="1"/>
  <c r="A3596" i="30"/>
  <c r="C3596" i="30" s="1"/>
  <c r="A3595" i="30"/>
  <c r="C3595" i="30" s="1"/>
  <c r="A3594" i="30"/>
  <c r="C3594" i="30" s="1"/>
  <c r="A3593" i="30"/>
  <c r="C3593" i="30" s="1"/>
  <c r="A3592" i="30"/>
  <c r="C3592" i="30" s="1"/>
  <c r="A3591" i="30"/>
  <c r="C3591" i="30" s="1"/>
  <c r="A3590" i="30"/>
  <c r="C3590" i="30" s="1"/>
  <c r="A3589" i="30"/>
  <c r="C3589" i="30" s="1"/>
  <c r="A3588" i="30"/>
  <c r="C3588" i="30" s="1"/>
  <c r="A3587" i="30"/>
  <c r="C3587" i="30" s="1"/>
  <c r="A3586" i="30"/>
  <c r="C3586" i="30" s="1"/>
  <c r="A3585" i="30"/>
  <c r="C3585" i="30" s="1"/>
  <c r="A3584" i="30"/>
  <c r="C3584" i="30" s="1"/>
  <c r="A3583" i="30"/>
  <c r="C3583" i="30" s="1"/>
  <c r="A3582" i="30"/>
  <c r="C3582" i="30" s="1"/>
  <c r="A3581" i="30"/>
  <c r="C3581" i="30" s="1"/>
  <c r="A3580" i="30"/>
  <c r="C3580" i="30" s="1"/>
  <c r="A3579" i="30"/>
  <c r="C3579" i="30" s="1"/>
  <c r="A3578" i="30"/>
  <c r="C3578" i="30" s="1"/>
  <c r="A3577" i="30"/>
  <c r="C3577" i="30" s="1"/>
  <c r="A3576" i="30"/>
  <c r="C3576" i="30" s="1"/>
  <c r="A3575" i="30"/>
  <c r="C3575" i="30" s="1"/>
  <c r="A3574" i="30"/>
  <c r="C3574" i="30" s="1"/>
  <c r="A3573" i="30"/>
  <c r="C3573" i="30" s="1"/>
  <c r="A3572" i="30"/>
  <c r="C3572" i="30" s="1"/>
  <c r="A3571" i="30"/>
  <c r="C3571" i="30" s="1"/>
  <c r="A3570" i="30"/>
  <c r="C3570" i="30" s="1"/>
  <c r="A3569" i="30"/>
  <c r="C3569" i="30" s="1"/>
  <c r="A3568" i="30"/>
  <c r="C3568" i="30" s="1"/>
  <c r="A3567" i="30"/>
  <c r="C3567" i="30" s="1"/>
  <c r="A3566" i="30"/>
  <c r="C3566" i="30" s="1"/>
  <c r="A3565" i="30"/>
  <c r="C3565" i="30" s="1"/>
  <c r="A3564" i="30"/>
  <c r="C3564" i="30" s="1"/>
  <c r="A3563" i="30"/>
  <c r="C3563" i="30" s="1"/>
  <c r="A3562" i="30"/>
  <c r="C3562" i="30" s="1"/>
  <c r="A3561" i="30"/>
  <c r="C3561" i="30" s="1"/>
  <c r="A3560" i="30"/>
  <c r="C3560" i="30" s="1"/>
  <c r="A3559" i="30"/>
  <c r="C3559" i="30" s="1"/>
  <c r="A3558" i="30"/>
  <c r="C3558" i="30" s="1"/>
  <c r="A3557" i="30"/>
  <c r="C3557" i="30" s="1"/>
  <c r="A3556" i="30"/>
  <c r="C3556" i="30" s="1"/>
  <c r="A3555" i="30"/>
  <c r="C3555" i="30" s="1"/>
  <c r="A3554" i="30"/>
  <c r="C3554" i="30" s="1"/>
  <c r="A3553" i="30"/>
  <c r="C3553" i="30" s="1"/>
  <c r="A3552" i="30"/>
  <c r="C3552" i="30" s="1"/>
  <c r="A3551" i="30"/>
  <c r="C3551" i="30" s="1"/>
  <c r="A3550" i="30"/>
  <c r="C3550" i="30" s="1"/>
  <c r="A3549" i="30"/>
  <c r="C3549" i="30" s="1"/>
  <c r="A3548" i="30"/>
  <c r="C3548" i="30" s="1"/>
  <c r="A3547" i="30"/>
  <c r="C3547" i="30" s="1"/>
  <c r="A3546" i="30"/>
  <c r="C3546" i="30" s="1"/>
  <c r="A3545" i="30"/>
  <c r="C3545" i="30" s="1"/>
  <c r="A3544" i="30"/>
  <c r="C3544" i="30" s="1"/>
  <c r="A3543" i="30"/>
  <c r="C3543" i="30" s="1"/>
  <c r="A3542" i="30"/>
  <c r="C3542" i="30" s="1"/>
  <c r="A3541" i="30"/>
  <c r="C3541" i="30" s="1"/>
  <c r="A3540" i="30"/>
  <c r="C3540" i="30" s="1"/>
  <c r="A3539" i="30"/>
  <c r="C3539" i="30" s="1"/>
  <c r="A3538" i="30"/>
  <c r="C3538" i="30" s="1"/>
  <c r="A3537" i="30"/>
  <c r="C3537" i="30" s="1"/>
  <c r="A3536" i="30"/>
  <c r="C3536" i="30" s="1"/>
  <c r="A3535" i="30"/>
  <c r="C3535" i="30" s="1"/>
  <c r="A3534" i="30"/>
  <c r="C3534" i="30" s="1"/>
  <c r="A3533" i="30"/>
  <c r="C3533" i="30" s="1"/>
  <c r="A3532" i="30"/>
  <c r="C3532" i="30" s="1"/>
  <c r="A3531" i="30"/>
  <c r="C3531" i="30" s="1"/>
  <c r="A3530" i="30"/>
  <c r="C3530" i="30" s="1"/>
  <c r="A3529" i="30"/>
  <c r="C3529" i="30" s="1"/>
  <c r="A3528" i="30"/>
  <c r="C3528" i="30" s="1"/>
  <c r="A3527" i="30"/>
  <c r="C3527" i="30" s="1"/>
  <c r="A3526" i="30"/>
  <c r="C3526" i="30" s="1"/>
  <c r="A3525" i="30"/>
  <c r="C3525" i="30" s="1"/>
  <c r="A3524" i="30"/>
  <c r="C3524" i="30" s="1"/>
  <c r="A3523" i="30"/>
  <c r="C3523" i="30" s="1"/>
  <c r="A3522" i="30"/>
  <c r="C3522" i="30" s="1"/>
  <c r="A3521" i="30"/>
  <c r="C3521" i="30" s="1"/>
  <c r="A3520" i="30"/>
  <c r="C3520" i="30" s="1"/>
  <c r="A3519" i="30"/>
  <c r="C3519" i="30" s="1"/>
  <c r="A3518" i="30"/>
  <c r="C3518" i="30" s="1"/>
  <c r="A3517" i="30"/>
  <c r="C3517" i="30" s="1"/>
  <c r="A3516" i="30"/>
  <c r="C3516" i="30" s="1"/>
  <c r="A3515" i="30"/>
  <c r="C3515" i="30" s="1"/>
  <c r="A3514" i="30"/>
  <c r="C3514" i="30" s="1"/>
  <c r="A3513" i="30"/>
  <c r="C3513" i="30" s="1"/>
  <c r="A3512" i="30"/>
  <c r="C3512" i="30" s="1"/>
  <c r="A3511" i="30"/>
  <c r="C3511" i="30" s="1"/>
  <c r="A3510" i="30"/>
  <c r="C3510" i="30" s="1"/>
  <c r="A3509" i="30"/>
  <c r="C3509" i="30" s="1"/>
  <c r="A3508" i="30"/>
  <c r="C3508" i="30" s="1"/>
  <c r="A3507" i="30"/>
  <c r="C3507" i="30" s="1"/>
  <c r="A3506" i="30"/>
  <c r="C3506" i="30" s="1"/>
  <c r="A3505" i="30"/>
  <c r="C3505" i="30" s="1"/>
  <c r="A3504" i="30"/>
  <c r="C3504" i="30" s="1"/>
  <c r="A3503" i="30"/>
  <c r="C3503" i="30" s="1"/>
  <c r="A3502" i="30"/>
  <c r="C3502" i="30" s="1"/>
  <c r="A3501" i="30"/>
  <c r="C3501" i="30" s="1"/>
  <c r="A3500" i="30"/>
  <c r="C3500" i="30" s="1"/>
  <c r="A3499" i="30"/>
  <c r="C3499" i="30" s="1"/>
  <c r="A3498" i="30"/>
  <c r="C3498" i="30" s="1"/>
  <c r="A3497" i="30"/>
  <c r="C3497" i="30" s="1"/>
  <c r="A3496" i="30"/>
  <c r="C3496" i="30" s="1"/>
  <c r="A3495" i="30"/>
  <c r="C3495" i="30" s="1"/>
  <c r="A3494" i="30"/>
  <c r="C3494" i="30" s="1"/>
  <c r="A3493" i="30"/>
  <c r="C3493" i="30" s="1"/>
  <c r="A3492" i="30"/>
  <c r="C3492" i="30" s="1"/>
  <c r="A3491" i="30"/>
  <c r="C3491" i="30" s="1"/>
  <c r="A3490" i="30"/>
  <c r="C3490" i="30" s="1"/>
  <c r="A3489" i="30"/>
  <c r="C3489" i="30" s="1"/>
  <c r="A3488" i="30"/>
  <c r="C3488" i="30" s="1"/>
  <c r="A3487" i="30"/>
  <c r="C3487" i="30" s="1"/>
  <c r="A3486" i="30"/>
  <c r="C3486" i="30" s="1"/>
  <c r="A3485" i="30"/>
  <c r="C3485" i="30" s="1"/>
  <c r="A3484" i="30"/>
  <c r="C3484" i="30" s="1"/>
  <c r="A3483" i="30"/>
  <c r="C3483" i="30" s="1"/>
  <c r="A3482" i="30"/>
  <c r="C3482" i="30" s="1"/>
  <c r="A3481" i="30"/>
  <c r="C3481" i="30" s="1"/>
  <c r="A3480" i="30"/>
  <c r="C3480" i="30" s="1"/>
  <c r="A3479" i="30"/>
  <c r="C3479" i="30" s="1"/>
  <c r="A3478" i="30"/>
  <c r="C3478" i="30" s="1"/>
  <c r="A3477" i="30"/>
  <c r="C3477" i="30" s="1"/>
  <c r="A3476" i="30"/>
  <c r="C3476" i="30" s="1"/>
  <c r="A3475" i="30"/>
  <c r="C3475" i="30" s="1"/>
  <c r="A3474" i="30"/>
  <c r="C3474" i="30" s="1"/>
  <c r="A3473" i="30"/>
  <c r="C3473" i="30" s="1"/>
  <c r="A3472" i="30"/>
  <c r="C3472" i="30" s="1"/>
  <c r="A3471" i="30"/>
  <c r="C3471" i="30" s="1"/>
  <c r="A3470" i="30"/>
  <c r="C3470" i="30" s="1"/>
  <c r="A3469" i="30"/>
  <c r="C3469" i="30" s="1"/>
  <c r="A3468" i="30"/>
  <c r="C3468" i="30" s="1"/>
  <c r="A3467" i="30"/>
  <c r="C3467" i="30" s="1"/>
  <c r="A3466" i="30"/>
  <c r="C3466" i="30" s="1"/>
  <c r="A3465" i="30"/>
  <c r="C3465" i="30" s="1"/>
  <c r="A3464" i="30"/>
  <c r="C3464" i="30" s="1"/>
  <c r="A3463" i="30"/>
  <c r="C3463" i="30" s="1"/>
  <c r="A3462" i="30"/>
  <c r="C3462" i="30" s="1"/>
  <c r="A3461" i="30"/>
  <c r="C3461" i="30" s="1"/>
  <c r="A3460" i="30"/>
  <c r="C3460" i="30" s="1"/>
  <c r="A3459" i="30"/>
  <c r="C3459" i="30" s="1"/>
  <c r="A3458" i="30"/>
  <c r="C3458" i="30" s="1"/>
  <c r="A3457" i="30"/>
  <c r="C3457" i="30" s="1"/>
  <c r="A3456" i="30"/>
  <c r="C3456" i="30" s="1"/>
  <c r="A3455" i="30"/>
  <c r="C3455" i="30" s="1"/>
  <c r="A3454" i="30"/>
  <c r="C3454" i="30" s="1"/>
  <c r="A3453" i="30"/>
  <c r="C3453" i="30" s="1"/>
  <c r="A3452" i="30"/>
  <c r="C3452" i="30" s="1"/>
  <c r="A3451" i="30"/>
  <c r="C3451" i="30" s="1"/>
  <c r="A3450" i="30"/>
  <c r="C3450" i="30" s="1"/>
  <c r="A3449" i="30"/>
  <c r="C3449" i="30" s="1"/>
  <c r="A3448" i="30"/>
  <c r="C3448" i="30" s="1"/>
  <c r="A3447" i="30"/>
  <c r="C3447" i="30" s="1"/>
  <c r="A3446" i="30"/>
  <c r="C3446" i="30" s="1"/>
  <c r="A3445" i="30"/>
  <c r="C3445" i="30" s="1"/>
  <c r="A3444" i="30"/>
  <c r="C3444" i="30" s="1"/>
  <c r="A3443" i="30"/>
  <c r="C3443" i="30" s="1"/>
  <c r="A3442" i="30"/>
  <c r="C3442" i="30" s="1"/>
  <c r="A3441" i="30"/>
  <c r="C3441" i="30" s="1"/>
  <c r="A3440" i="30"/>
  <c r="C3440" i="30" s="1"/>
  <c r="A3439" i="30"/>
  <c r="C3439" i="30" s="1"/>
  <c r="A3438" i="30"/>
  <c r="C3438" i="30" s="1"/>
  <c r="A3437" i="30"/>
  <c r="C3437" i="30" s="1"/>
  <c r="A3436" i="30"/>
  <c r="C3436" i="30" s="1"/>
  <c r="A3435" i="30"/>
  <c r="C3435" i="30" s="1"/>
  <c r="A3434" i="30"/>
  <c r="C3434" i="30" s="1"/>
  <c r="A3433" i="30"/>
  <c r="C3433" i="30" s="1"/>
  <c r="A3432" i="30"/>
  <c r="C3432" i="30" s="1"/>
  <c r="A3431" i="30"/>
  <c r="C3431" i="30" s="1"/>
  <c r="A3430" i="30"/>
  <c r="C3430" i="30" s="1"/>
  <c r="A3429" i="30"/>
  <c r="C3429" i="30" s="1"/>
  <c r="A3428" i="30"/>
  <c r="C3428" i="30" s="1"/>
  <c r="A3427" i="30"/>
  <c r="C3427" i="30" s="1"/>
  <c r="A3426" i="30"/>
  <c r="C3426" i="30" s="1"/>
  <c r="A3425" i="30"/>
  <c r="C3425" i="30" s="1"/>
  <c r="A3424" i="30"/>
  <c r="C3424" i="30" s="1"/>
  <c r="A3423" i="30"/>
  <c r="C3423" i="30" s="1"/>
  <c r="A3422" i="30"/>
  <c r="C3422" i="30" s="1"/>
  <c r="A3421" i="30"/>
  <c r="C3421" i="30" s="1"/>
  <c r="A3420" i="30"/>
  <c r="C3420" i="30" s="1"/>
  <c r="A3419" i="30"/>
  <c r="C3419" i="30" s="1"/>
  <c r="A3418" i="30"/>
  <c r="C3418" i="30" s="1"/>
  <c r="A3417" i="30"/>
  <c r="C3417" i="30" s="1"/>
  <c r="A3416" i="30"/>
  <c r="C3416" i="30" s="1"/>
  <c r="A3415" i="30"/>
  <c r="C3415" i="30" s="1"/>
  <c r="A3414" i="30"/>
  <c r="C3414" i="30" s="1"/>
  <c r="A3413" i="30"/>
  <c r="C3413" i="30" s="1"/>
  <c r="A3412" i="30"/>
  <c r="C3412" i="30" s="1"/>
  <c r="A3411" i="30"/>
  <c r="C3411" i="30" s="1"/>
  <c r="A3410" i="30"/>
  <c r="C3410" i="30" s="1"/>
  <c r="A3409" i="30"/>
  <c r="C3409" i="30" s="1"/>
  <c r="A3408" i="30"/>
  <c r="C3408" i="30" s="1"/>
  <c r="A3407" i="30"/>
  <c r="C3407" i="30" s="1"/>
  <c r="A3406" i="30"/>
  <c r="C3406" i="30" s="1"/>
  <c r="A3405" i="30"/>
  <c r="C3405" i="30" s="1"/>
  <c r="A3404" i="30"/>
  <c r="C3404" i="30" s="1"/>
  <c r="A3403" i="30"/>
  <c r="C3403" i="30" s="1"/>
  <c r="A3402" i="30"/>
  <c r="C3402" i="30" s="1"/>
  <c r="A3401" i="30"/>
  <c r="C3401" i="30" s="1"/>
  <c r="A3400" i="30"/>
  <c r="C3400" i="30" s="1"/>
  <c r="A3399" i="30"/>
  <c r="C3399" i="30" s="1"/>
  <c r="A3398" i="30"/>
  <c r="C3398" i="30" s="1"/>
  <c r="A3397" i="30"/>
  <c r="C3397" i="30" s="1"/>
  <c r="A3396" i="30"/>
  <c r="C3396" i="30" s="1"/>
  <c r="A3395" i="30"/>
  <c r="C3395" i="30" s="1"/>
  <c r="A3394" i="30"/>
  <c r="C3394" i="30" s="1"/>
  <c r="A3393" i="30"/>
  <c r="C3393" i="30" s="1"/>
  <c r="A3392" i="30"/>
  <c r="C3392" i="30" s="1"/>
  <c r="A3391" i="30"/>
  <c r="C3391" i="30" s="1"/>
  <c r="A3390" i="30"/>
  <c r="C3390" i="30" s="1"/>
  <c r="A3389" i="30"/>
  <c r="C3389" i="30" s="1"/>
  <c r="A3388" i="30"/>
  <c r="C3388" i="30" s="1"/>
  <c r="A3387" i="30"/>
  <c r="C3387" i="30" s="1"/>
  <c r="A3386" i="30"/>
  <c r="C3386" i="30" s="1"/>
  <c r="A3385" i="30"/>
  <c r="C3385" i="30" s="1"/>
  <c r="A3384" i="30"/>
  <c r="C3384" i="30" s="1"/>
  <c r="A3383" i="30"/>
  <c r="C3383" i="30" s="1"/>
  <c r="A3382" i="30"/>
  <c r="C3382" i="30" s="1"/>
  <c r="A3381" i="30"/>
  <c r="C3381" i="30" s="1"/>
  <c r="A3380" i="30"/>
  <c r="C3380" i="30" s="1"/>
  <c r="A3379" i="30"/>
  <c r="C3379" i="30" s="1"/>
  <c r="A3378" i="30"/>
  <c r="C3378" i="30" s="1"/>
  <c r="A3377" i="30"/>
  <c r="C3377" i="30" s="1"/>
  <c r="A3376" i="30"/>
  <c r="C3376" i="30" s="1"/>
  <c r="A3375" i="30"/>
  <c r="C3375" i="30" s="1"/>
  <c r="A3374" i="30"/>
  <c r="C3374" i="30" s="1"/>
  <c r="A3373" i="30"/>
  <c r="C3373" i="30" s="1"/>
  <c r="A3372" i="30"/>
  <c r="C3372" i="30" s="1"/>
  <c r="A3371" i="30"/>
  <c r="C3371" i="30" s="1"/>
  <c r="A3370" i="30"/>
  <c r="C3370" i="30" s="1"/>
  <c r="A3369" i="30"/>
  <c r="C3369" i="30" s="1"/>
  <c r="A3368" i="30"/>
  <c r="C3368" i="30" s="1"/>
  <c r="A3367" i="30"/>
  <c r="C3367" i="30" s="1"/>
  <c r="A3366" i="30"/>
  <c r="C3366" i="30" s="1"/>
  <c r="A3365" i="30"/>
  <c r="C3365" i="30" s="1"/>
  <c r="A3364" i="30"/>
  <c r="C3364" i="30" s="1"/>
  <c r="A3363" i="30"/>
  <c r="C3363" i="30" s="1"/>
  <c r="A3362" i="30"/>
  <c r="C3362" i="30" s="1"/>
  <c r="A3361" i="30"/>
  <c r="C3361" i="30" s="1"/>
  <c r="A3360" i="30"/>
  <c r="C3360" i="30" s="1"/>
  <c r="A3359" i="30"/>
  <c r="C3359" i="30" s="1"/>
  <c r="A3358" i="30"/>
  <c r="C3358" i="30" s="1"/>
  <c r="A3357" i="30"/>
  <c r="C3357" i="30" s="1"/>
  <c r="A3356" i="30"/>
  <c r="C3356" i="30" s="1"/>
  <c r="A3355" i="30"/>
  <c r="C3355" i="30" s="1"/>
  <c r="A3354" i="30"/>
  <c r="C3354" i="30" s="1"/>
  <c r="A3353" i="30"/>
  <c r="C3353" i="30" s="1"/>
  <c r="A3352" i="30"/>
  <c r="C3352" i="30" s="1"/>
  <c r="A3351" i="30"/>
  <c r="C3351" i="30" s="1"/>
  <c r="A3350" i="30"/>
  <c r="C3350" i="30" s="1"/>
  <c r="A3349" i="30"/>
  <c r="C3349" i="30" s="1"/>
  <c r="A3348" i="30"/>
  <c r="C3348" i="30" s="1"/>
  <c r="A3347" i="30"/>
  <c r="C3347" i="30" s="1"/>
  <c r="A3346" i="30"/>
  <c r="C3346" i="30" s="1"/>
  <c r="A3345" i="30"/>
  <c r="C3345" i="30" s="1"/>
  <c r="A3344" i="30"/>
  <c r="C3344" i="30" s="1"/>
  <c r="A3343" i="30"/>
  <c r="C3343" i="30" s="1"/>
  <c r="A3342" i="30"/>
  <c r="C3342" i="30" s="1"/>
  <c r="A3341" i="30"/>
  <c r="C3341" i="30" s="1"/>
  <c r="A3340" i="30"/>
  <c r="C3340" i="30" s="1"/>
  <c r="A3339" i="30"/>
  <c r="C3339" i="30" s="1"/>
  <c r="A3338" i="30"/>
  <c r="C3338" i="30" s="1"/>
  <c r="A3337" i="30"/>
  <c r="C3337" i="30" s="1"/>
  <c r="A3336" i="30"/>
  <c r="C3336" i="30" s="1"/>
  <c r="A3335" i="30"/>
  <c r="C3335" i="30" s="1"/>
  <c r="A3334" i="30"/>
  <c r="C3334" i="30" s="1"/>
  <c r="A3333" i="30"/>
  <c r="C3333" i="30" s="1"/>
  <c r="A3332" i="30"/>
  <c r="C3332" i="30" s="1"/>
  <c r="A3331" i="30"/>
  <c r="C3331" i="30" s="1"/>
  <c r="A3330" i="30"/>
  <c r="C3330" i="30" s="1"/>
  <c r="A3329" i="30"/>
  <c r="C3329" i="30" s="1"/>
  <c r="A3328" i="30"/>
  <c r="C3328" i="30" s="1"/>
  <c r="A3327" i="30"/>
  <c r="C3327" i="30" s="1"/>
  <c r="A3326" i="30"/>
  <c r="C3326" i="30" s="1"/>
  <c r="A3325" i="30"/>
  <c r="C3325" i="30" s="1"/>
  <c r="A3324" i="30"/>
  <c r="C3324" i="30" s="1"/>
  <c r="A3323" i="30"/>
  <c r="C3323" i="30" s="1"/>
  <c r="A3322" i="30"/>
  <c r="C3322" i="30" s="1"/>
  <c r="A3321" i="30"/>
  <c r="C3321" i="30" s="1"/>
  <c r="A3320" i="30"/>
  <c r="C3320" i="30" s="1"/>
  <c r="A3319" i="30"/>
  <c r="C3319" i="30" s="1"/>
  <c r="A3318" i="30"/>
  <c r="C3318" i="30" s="1"/>
  <c r="A3317" i="30"/>
  <c r="C3317" i="30" s="1"/>
  <c r="A3316" i="30"/>
  <c r="C3316" i="30" s="1"/>
  <c r="A3315" i="30"/>
  <c r="C3315" i="30" s="1"/>
  <c r="A3314" i="30"/>
  <c r="C3314" i="30" s="1"/>
  <c r="A3313" i="30"/>
  <c r="C3313" i="30" s="1"/>
  <c r="A3312" i="30"/>
  <c r="C3312" i="30" s="1"/>
  <c r="A3311" i="30"/>
  <c r="C3311" i="30" s="1"/>
  <c r="A3310" i="30"/>
  <c r="C3310" i="30" s="1"/>
  <c r="A3309" i="30"/>
  <c r="C3309" i="30" s="1"/>
  <c r="A3308" i="30"/>
  <c r="C3308" i="30" s="1"/>
  <c r="A3307" i="30"/>
  <c r="C3307" i="30" s="1"/>
  <c r="A3306" i="30"/>
  <c r="C3306" i="30" s="1"/>
  <c r="A3305" i="30"/>
  <c r="C3305" i="30" s="1"/>
  <c r="A3304" i="30"/>
  <c r="C3304" i="30" s="1"/>
  <c r="A3303" i="30"/>
  <c r="C3303" i="30" s="1"/>
  <c r="A3302" i="30"/>
  <c r="C3302" i="30" s="1"/>
  <c r="A3301" i="30"/>
  <c r="C3301" i="30" s="1"/>
  <c r="A3300" i="30"/>
  <c r="C3300" i="30" s="1"/>
  <c r="A3299" i="30"/>
  <c r="C3299" i="30" s="1"/>
  <c r="A3298" i="30"/>
  <c r="C3298" i="30" s="1"/>
  <c r="A3297" i="30"/>
  <c r="C3297" i="30" s="1"/>
  <c r="A3296" i="30"/>
  <c r="C3296" i="30" s="1"/>
  <c r="A3295" i="30"/>
  <c r="C3295" i="30" s="1"/>
  <c r="A3294" i="30"/>
  <c r="C3294" i="30" s="1"/>
  <c r="A3293" i="30"/>
  <c r="C3293" i="30" s="1"/>
  <c r="A3292" i="30"/>
  <c r="C3292" i="30" s="1"/>
  <c r="A3291" i="30"/>
  <c r="C3291" i="30" s="1"/>
  <c r="A3290" i="30"/>
  <c r="C3290" i="30" s="1"/>
  <c r="A3289" i="30"/>
  <c r="C3289" i="30" s="1"/>
  <c r="A3288" i="30"/>
  <c r="C3288" i="30" s="1"/>
  <c r="A3287" i="30"/>
  <c r="C3287" i="30" s="1"/>
  <c r="A3286" i="30"/>
  <c r="C3286" i="30" s="1"/>
  <c r="A3285" i="30"/>
  <c r="C3285" i="30" s="1"/>
  <c r="A3284" i="30"/>
  <c r="C3284" i="30" s="1"/>
  <c r="A3283" i="30"/>
  <c r="C3283" i="30" s="1"/>
  <c r="A3282" i="30"/>
  <c r="C3282" i="30" s="1"/>
  <c r="A3281" i="30"/>
  <c r="C3281" i="30" s="1"/>
  <c r="A3280" i="30"/>
  <c r="C3280" i="30" s="1"/>
  <c r="A3279" i="30"/>
  <c r="C3279" i="30" s="1"/>
  <c r="A3278" i="30"/>
  <c r="C3278" i="30" s="1"/>
  <c r="A3277" i="30"/>
  <c r="C3277" i="30" s="1"/>
  <c r="A3276" i="30"/>
  <c r="C3276" i="30" s="1"/>
  <c r="A3275" i="30"/>
  <c r="C3275" i="30" s="1"/>
  <c r="A3274" i="30"/>
  <c r="C3274" i="30" s="1"/>
  <c r="A3273" i="30"/>
  <c r="C3273" i="30" s="1"/>
  <c r="A3272" i="30"/>
  <c r="C3272" i="30" s="1"/>
  <c r="A3271" i="30"/>
  <c r="C3271" i="30" s="1"/>
  <c r="A3270" i="30"/>
  <c r="C3270" i="30" s="1"/>
  <c r="A3269" i="30"/>
  <c r="C3269" i="30" s="1"/>
  <c r="A3268" i="30"/>
  <c r="C3268" i="30" s="1"/>
  <c r="A3267" i="30"/>
  <c r="C3267" i="30" s="1"/>
  <c r="A3266" i="30"/>
  <c r="C3266" i="30" s="1"/>
  <c r="A3265" i="30"/>
  <c r="C3265" i="30" s="1"/>
  <c r="A3264" i="30"/>
  <c r="C3264" i="30" s="1"/>
  <c r="A3263" i="30"/>
  <c r="C3263" i="30" s="1"/>
  <c r="A3262" i="30"/>
  <c r="C3262" i="30" s="1"/>
  <c r="A3261" i="30"/>
  <c r="C3261" i="30" s="1"/>
  <c r="A3260" i="30"/>
  <c r="C3260" i="30" s="1"/>
  <c r="A3259" i="30"/>
  <c r="C3259" i="30" s="1"/>
  <c r="A3258" i="30"/>
  <c r="C3258" i="30" s="1"/>
  <c r="A3257" i="30"/>
  <c r="C3257" i="30" s="1"/>
  <c r="A3256" i="30"/>
  <c r="C3256" i="30" s="1"/>
  <c r="A3255" i="30"/>
  <c r="C3255" i="30" s="1"/>
  <c r="A3254" i="30"/>
  <c r="C3254" i="30" s="1"/>
  <c r="A3253" i="30"/>
  <c r="C3253" i="30" s="1"/>
  <c r="A3252" i="30"/>
  <c r="C3252" i="30" s="1"/>
  <c r="A3251" i="30"/>
  <c r="C3251" i="30" s="1"/>
  <c r="A3250" i="30"/>
  <c r="C3250" i="30" s="1"/>
  <c r="A3249" i="30"/>
  <c r="C3249" i="30" s="1"/>
  <c r="A3248" i="30"/>
  <c r="C3248" i="30" s="1"/>
  <c r="A3247" i="30"/>
  <c r="C3247" i="30" s="1"/>
  <c r="A3246" i="30"/>
  <c r="C3246" i="30" s="1"/>
  <c r="A3245" i="30"/>
  <c r="C3245" i="30" s="1"/>
  <c r="A3244" i="30"/>
  <c r="C3244" i="30" s="1"/>
  <c r="A3243" i="30"/>
  <c r="C3243" i="30" s="1"/>
  <c r="A3242" i="30"/>
  <c r="C3242" i="30" s="1"/>
  <c r="A3241" i="30"/>
  <c r="C3241" i="30" s="1"/>
  <c r="A3240" i="30"/>
  <c r="C3240" i="30" s="1"/>
  <c r="A3239" i="30"/>
  <c r="C3239" i="30" s="1"/>
  <c r="A3238" i="30"/>
  <c r="C3238" i="30" s="1"/>
  <c r="A3237" i="30"/>
  <c r="C3237" i="30" s="1"/>
  <c r="A3236" i="30"/>
  <c r="C3236" i="30" s="1"/>
  <c r="A3235" i="30"/>
  <c r="C3235" i="30" s="1"/>
  <c r="A3234" i="30"/>
  <c r="C3234" i="30" s="1"/>
  <c r="A3233" i="30"/>
  <c r="C3233" i="30" s="1"/>
  <c r="A3232" i="30"/>
  <c r="C3232" i="30" s="1"/>
  <c r="A3231" i="30"/>
  <c r="C3231" i="30" s="1"/>
  <c r="A3230" i="30"/>
  <c r="C3230" i="30" s="1"/>
  <c r="A3229" i="30"/>
  <c r="C3229" i="30" s="1"/>
  <c r="A3228" i="30"/>
  <c r="C3228" i="30" s="1"/>
  <c r="A3227" i="30"/>
  <c r="C3227" i="30" s="1"/>
  <c r="A3226" i="30"/>
  <c r="C3226" i="30" s="1"/>
  <c r="A3225" i="30"/>
  <c r="C3225" i="30" s="1"/>
  <c r="A3224" i="30"/>
  <c r="C3224" i="30" s="1"/>
  <c r="A3223" i="30"/>
  <c r="C3223" i="30" s="1"/>
  <c r="A3222" i="30"/>
  <c r="C3222" i="30" s="1"/>
  <c r="A3221" i="30"/>
  <c r="C3221" i="30" s="1"/>
  <c r="A3220" i="30"/>
  <c r="C3220" i="30" s="1"/>
  <c r="A3219" i="30"/>
  <c r="C3219" i="30" s="1"/>
  <c r="A3218" i="30"/>
  <c r="C3218" i="30" s="1"/>
  <c r="A3217" i="30"/>
  <c r="C3217" i="30" s="1"/>
  <c r="A3216" i="30"/>
  <c r="C3216" i="30" s="1"/>
  <c r="A3215" i="30"/>
  <c r="C3215" i="30" s="1"/>
  <c r="A3214" i="30"/>
  <c r="C3214" i="30" s="1"/>
  <c r="A3213" i="30"/>
  <c r="C3213" i="30" s="1"/>
  <c r="A3212" i="30"/>
  <c r="C3212" i="30" s="1"/>
  <c r="A3211" i="30"/>
  <c r="C3211" i="30" s="1"/>
  <c r="A3210" i="30"/>
  <c r="C3210" i="30" s="1"/>
  <c r="A3209" i="30"/>
  <c r="C3209" i="30" s="1"/>
  <c r="A3208" i="30"/>
  <c r="C3208" i="30" s="1"/>
  <c r="A3207" i="30"/>
  <c r="C3207" i="30" s="1"/>
  <c r="A3206" i="30"/>
  <c r="C3206" i="30" s="1"/>
  <c r="A3205" i="30"/>
  <c r="C3205" i="30" s="1"/>
  <c r="A3204" i="30"/>
  <c r="C3204" i="30" s="1"/>
  <c r="A3203" i="30"/>
  <c r="C3203" i="30" s="1"/>
  <c r="A3202" i="30"/>
  <c r="C3202" i="30" s="1"/>
  <c r="A3201" i="30"/>
  <c r="C3201" i="30" s="1"/>
  <c r="A3200" i="30"/>
  <c r="C3200" i="30" s="1"/>
  <c r="A3199" i="30"/>
  <c r="C3199" i="30" s="1"/>
  <c r="A3198" i="30"/>
  <c r="C3198" i="30" s="1"/>
  <c r="A3197" i="30"/>
  <c r="C3197" i="30" s="1"/>
  <c r="A3196" i="30"/>
  <c r="C3196" i="30" s="1"/>
  <c r="A3195" i="30"/>
  <c r="C3195" i="30" s="1"/>
  <c r="A3194" i="30"/>
  <c r="C3194" i="30" s="1"/>
  <c r="A3193" i="30"/>
  <c r="C3193" i="30" s="1"/>
  <c r="A3192" i="30"/>
  <c r="C3192" i="30" s="1"/>
  <c r="A3191" i="30"/>
  <c r="C3191" i="30" s="1"/>
  <c r="A3190" i="30"/>
  <c r="C3190" i="30" s="1"/>
  <c r="A3189" i="30"/>
  <c r="C3189" i="30" s="1"/>
  <c r="A3188" i="30"/>
  <c r="C3188" i="30" s="1"/>
  <c r="A3187" i="30"/>
  <c r="C3187" i="30" s="1"/>
  <c r="A3186" i="30"/>
  <c r="C3186" i="30" s="1"/>
  <c r="A3185" i="30"/>
  <c r="C3185" i="30" s="1"/>
  <c r="A3184" i="30"/>
  <c r="C3184" i="30" s="1"/>
  <c r="A3183" i="30"/>
  <c r="C3183" i="30" s="1"/>
  <c r="A3182" i="30"/>
  <c r="C3182" i="30" s="1"/>
  <c r="A3181" i="30"/>
  <c r="C3181" i="30" s="1"/>
  <c r="A3180" i="30"/>
  <c r="C3180" i="30" s="1"/>
  <c r="A3179" i="30"/>
  <c r="C3179" i="30" s="1"/>
  <c r="A3178" i="30"/>
  <c r="C3178" i="30" s="1"/>
  <c r="A3177" i="30"/>
  <c r="C3177" i="30" s="1"/>
  <c r="A3176" i="30"/>
  <c r="C3176" i="30" s="1"/>
  <c r="A3175" i="30"/>
  <c r="C3175" i="30" s="1"/>
  <c r="A3174" i="30"/>
  <c r="C3174" i="30" s="1"/>
  <c r="A3173" i="30"/>
  <c r="C3173" i="30" s="1"/>
  <c r="A3172" i="30"/>
  <c r="C3172" i="30" s="1"/>
  <c r="A3171" i="30"/>
  <c r="C3171" i="30" s="1"/>
  <c r="A3170" i="30"/>
  <c r="C3170" i="30" s="1"/>
  <c r="A3169" i="30"/>
  <c r="C3169" i="30" s="1"/>
  <c r="A3168" i="30"/>
  <c r="C3168" i="30" s="1"/>
  <c r="A3167" i="30"/>
  <c r="C3167" i="30" s="1"/>
  <c r="A3166" i="30"/>
  <c r="C3166" i="30" s="1"/>
  <c r="A3165" i="30"/>
  <c r="C3165" i="30" s="1"/>
  <c r="A3164" i="30"/>
  <c r="C3164" i="30" s="1"/>
  <c r="A3163" i="30"/>
  <c r="C3163" i="30" s="1"/>
  <c r="A3162" i="30"/>
  <c r="C3162" i="30" s="1"/>
  <c r="A3161" i="30"/>
  <c r="C3161" i="30" s="1"/>
  <c r="A3160" i="30"/>
  <c r="C3160" i="30" s="1"/>
  <c r="A3159" i="30"/>
  <c r="C3159" i="30" s="1"/>
  <c r="A3158" i="30"/>
  <c r="C3158" i="30" s="1"/>
  <c r="A3157" i="30"/>
  <c r="C3157" i="30" s="1"/>
  <c r="A3156" i="30"/>
  <c r="C3156" i="30" s="1"/>
  <c r="A3155" i="30"/>
  <c r="C3155" i="30" s="1"/>
  <c r="A3154" i="30"/>
  <c r="C3154" i="30" s="1"/>
  <c r="A3153" i="30"/>
  <c r="C3153" i="30" s="1"/>
  <c r="A3152" i="30"/>
  <c r="C3152" i="30" s="1"/>
  <c r="A3151" i="30"/>
  <c r="C3151" i="30" s="1"/>
  <c r="A3150" i="30"/>
  <c r="C3150" i="30" s="1"/>
  <c r="A3149" i="30"/>
  <c r="C3149" i="30" s="1"/>
  <c r="A3148" i="30"/>
  <c r="C3148" i="30" s="1"/>
  <c r="A3147" i="30"/>
  <c r="C3147" i="30" s="1"/>
  <c r="A3146" i="30"/>
  <c r="C3146" i="30" s="1"/>
  <c r="A3145" i="30"/>
  <c r="C3145" i="30" s="1"/>
  <c r="A3144" i="30"/>
  <c r="C3144" i="30" s="1"/>
  <c r="A3143" i="30"/>
  <c r="C3143" i="30" s="1"/>
  <c r="A3142" i="30"/>
  <c r="C3142" i="30" s="1"/>
  <c r="A3141" i="30"/>
  <c r="C3141" i="30" s="1"/>
  <c r="A3140" i="30"/>
  <c r="C3140" i="30" s="1"/>
  <c r="A3139" i="30"/>
  <c r="C3139" i="30" s="1"/>
  <c r="A3138" i="30"/>
  <c r="C3138" i="30" s="1"/>
  <c r="A3137" i="30"/>
  <c r="C3137" i="30" s="1"/>
  <c r="A3136" i="30"/>
  <c r="C3136" i="30" s="1"/>
  <c r="A3135" i="30"/>
  <c r="C3135" i="30" s="1"/>
  <c r="A3134" i="30"/>
  <c r="C3134" i="30" s="1"/>
  <c r="A3133" i="30"/>
  <c r="C3133" i="30" s="1"/>
  <c r="A3132" i="30"/>
  <c r="C3132" i="30" s="1"/>
  <c r="A3131" i="30"/>
  <c r="C3131" i="30" s="1"/>
  <c r="A3130" i="30"/>
  <c r="C3130" i="30" s="1"/>
  <c r="A3129" i="30"/>
  <c r="C3129" i="30" s="1"/>
  <c r="A3128" i="30"/>
  <c r="C3128" i="30" s="1"/>
  <c r="A3127" i="30"/>
  <c r="C3127" i="30" s="1"/>
  <c r="A3126" i="30"/>
  <c r="C3126" i="30" s="1"/>
  <c r="A3125" i="30"/>
  <c r="C3125" i="30" s="1"/>
  <c r="A3124" i="30"/>
  <c r="C3124" i="30" s="1"/>
  <c r="A3123" i="30"/>
  <c r="C3123" i="30" s="1"/>
  <c r="A3122" i="30"/>
  <c r="C3122" i="30" s="1"/>
  <c r="A3121" i="30"/>
  <c r="C3121" i="30" s="1"/>
  <c r="A3120" i="30"/>
  <c r="C3120" i="30" s="1"/>
  <c r="A3119" i="30"/>
  <c r="C3119" i="30" s="1"/>
  <c r="A3118" i="30"/>
  <c r="C3118" i="30" s="1"/>
  <c r="A3117" i="30"/>
  <c r="C3117" i="30" s="1"/>
  <c r="A3116" i="30"/>
  <c r="C3116" i="30" s="1"/>
  <c r="A3115" i="30"/>
  <c r="C3115" i="30" s="1"/>
  <c r="A3114" i="30"/>
  <c r="C3114" i="30" s="1"/>
  <c r="A3113" i="30"/>
  <c r="C3113" i="30" s="1"/>
  <c r="A3112" i="30"/>
  <c r="C3112" i="30" s="1"/>
  <c r="A3111" i="30"/>
  <c r="C3111" i="30" s="1"/>
  <c r="A3110" i="30"/>
  <c r="C3110" i="30" s="1"/>
  <c r="A3109" i="30"/>
  <c r="C3109" i="30" s="1"/>
  <c r="A3108" i="30"/>
  <c r="C3108" i="30" s="1"/>
  <c r="A3107" i="30"/>
  <c r="C3107" i="30" s="1"/>
  <c r="A3106" i="30"/>
  <c r="C3106" i="30" s="1"/>
  <c r="A3105" i="30"/>
  <c r="C3105" i="30" s="1"/>
  <c r="A3104" i="30"/>
  <c r="C3104" i="30" s="1"/>
  <c r="A3103" i="30"/>
  <c r="C3103" i="30" s="1"/>
  <c r="A3102" i="30"/>
  <c r="C3102" i="30" s="1"/>
  <c r="A3101" i="30"/>
  <c r="C3101" i="30" s="1"/>
  <c r="A3100" i="30"/>
  <c r="C3100" i="30" s="1"/>
  <c r="A3099" i="30"/>
  <c r="C3099" i="30" s="1"/>
  <c r="A3098" i="30"/>
  <c r="C3098" i="30" s="1"/>
  <c r="A3097" i="30"/>
  <c r="C3097" i="30" s="1"/>
  <c r="A3096" i="30"/>
  <c r="C3096" i="30" s="1"/>
  <c r="A3095" i="30"/>
  <c r="C3095" i="30" s="1"/>
  <c r="A3094" i="30"/>
  <c r="C3094" i="30" s="1"/>
  <c r="A3093" i="30"/>
  <c r="C3093" i="30" s="1"/>
  <c r="A3092" i="30"/>
  <c r="C3092" i="30" s="1"/>
  <c r="A3091" i="30"/>
  <c r="C3091" i="30" s="1"/>
  <c r="A3090" i="30"/>
  <c r="C3090" i="30" s="1"/>
  <c r="A3089" i="30"/>
  <c r="C3089" i="30" s="1"/>
  <c r="A3088" i="30"/>
  <c r="C3088" i="30" s="1"/>
  <c r="A3087" i="30"/>
  <c r="C3087" i="30" s="1"/>
  <c r="A3086" i="30"/>
  <c r="C3086" i="30" s="1"/>
  <c r="A3085" i="30"/>
  <c r="C3085" i="30" s="1"/>
  <c r="A3084" i="30"/>
  <c r="C3084" i="30" s="1"/>
  <c r="A3083" i="30"/>
  <c r="C3083" i="30" s="1"/>
  <c r="A3082" i="30"/>
  <c r="C3082" i="30" s="1"/>
  <c r="A3081" i="30"/>
  <c r="C3081" i="30" s="1"/>
  <c r="A3080" i="30"/>
  <c r="C3080" i="30" s="1"/>
  <c r="A3079" i="30"/>
  <c r="C3079" i="30" s="1"/>
  <c r="A3078" i="30"/>
  <c r="C3078" i="30" s="1"/>
  <c r="A3077" i="30"/>
  <c r="C3077" i="30" s="1"/>
  <c r="A3076" i="30"/>
  <c r="C3076" i="30" s="1"/>
  <c r="A3075" i="30"/>
  <c r="C3075" i="30" s="1"/>
  <c r="A3074" i="30"/>
  <c r="C3074" i="30" s="1"/>
  <c r="A3073" i="30"/>
  <c r="C3073" i="30" s="1"/>
  <c r="A3072" i="30"/>
  <c r="C3072" i="30" s="1"/>
  <c r="A3071" i="30"/>
  <c r="C3071" i="30" s="1"/>
  <c r="A3070" i="30"/>
  <c r="C3070" i="30" s="1"/>
  <c r="A3069" i="30"/>
  <c r="C3069" i="30" s="1"/>
  <c r="A3068" i="30"/>
  <c r="C3068" i="30" s="1"/>
  <c r="A3067" i="30"/>
  <c r="C3067" i="30" s="1"/>
  <c r="A3066" i="30"/>
  <c r="C3066" i="30" s="1"/>
  <c r="A3065" i="30"/>
  <c r="C3065" i="30" s="1"/>
  <c r="A3064" i="30"/>
  <c r="C3064" i="30" s="1"/>
  <c r="A3063" i="30"/>
  <c r="C3063" i="30" s="1"/>
  <c r="A3062" i="30"/>
  <c r="C3062" i="30" s="1"/>
  <c r="A3061" i="30"/>
  <c r="C3061" i="30" s="1"/>
  <c r="A3060" i="30"/>
  <c r="C3060" i="30" s="1"/>
  <c r="A3059" i="30"/>
  <c r="C3059" i="30" s="1"/>
  <c r="A3058" i="30"/>
  <c r="C3058" i="30" s="1"/>
  <c r="A3057" i="30"/>
  <c r="C3057" i="30" s="1"/>
  <c r="A3056" i="30"/>
  <c r="C3056" i="30" s="1"/>
  <c r="A3055" i="30"/>
  <c r="C3055" i="30" s="1"/>
  <c r="A3054" i="30"/>
  <c r="C3054" i="30" s="1"/>
  <c r="A3053" i="30"/>
  <c r="C3053" i="30" s="1"/>
  <c r="A3052" i="30"/>
  <c r="C3052" i="30" s="1"/>
  <c r="A3051" i="30"/>
  <c r="C3051" i="30" s="1"/>
  <c r="A3050" i="30"/>
  <c r="C3050" i="30" s="1"/>
  <c r="A3049" i="30"/>
  <c r="C3049" i="30" s="1"/>
  <c r="A3048" i="30"/>
  <c r="C3048" i="30" s="1"/>
  <c r="A3047" i="30"/>
  <c r="C3047" i="30" s="1"/>
  <c r="A3046" i="30"/>
  <c r="C3046" i="30" s="1"/>
  <c r="A3045" i="30"/>
  <c r="C3045" i="30" s="1"/>
  <c r="A3044" i="30"/>
  <c r="C3044" i="30" s="1"/>
  <c r="A3043" i="30"/>
  <c r="C3043" i="30" s="1"/>
  <c r="A3042" i="30"/>
  <c r="C3042" i="30" s="1"/>
  <c r="A3041" i="30"/>
  <c r="C3041" i="30" s="1"/>
  <c r="A3040" i="30"/>
  <c r="C3040" i="30" s="1"/>
  <c r="A3039" i="30"/>
  <c r="C3039" i="30" s="1"/>
  <c r="A3038" i="30"/>
  <c r="C3038" i="30" s="1"/>
  <c r="A3037" i="30"/>
  <c r="C3037" i="30" s="1"/>
  <c r="A3036" i="30"/>
  <c r="C3036" i="30" s="1"/>
  <c r="A3035" i="30"/>
  <c r="C3035" i="30" s="1"/>
  <c r="A3034" i="30"/>
  <c r="C3034" i="30" s="1"/>
  <c r="A3033" i="30"/>
  <c r="C3033" i="30" s="1"/>
  <c r="A3032" i="30"/>
  <c r="C3032" i="30" s="1"/>
  <c r="A3031" i="30"/>
  <c r="C3031" i="30" s="1"/>
  <c r="A3030" i="30"/>
  <c r="C3030" i="30" s="1"/>
  <c r="A3029" i="30"/>
  <c r="C3029" i="30" s="1"/>
  <c r="A3028" i="30"/>
  <c r="C3028" i="30" s="1"/>
  <c r="A3027" i="30"/>
  <c r="C3027" i="30" s="1"/>
  <c r="A3026" i="30"/>
  <c r="C3026" i="30" s="1"/>
  <c r="A3025" i="30"/>
  <c r="C3025" i="30" s="1"/>
  <c r="A3024" i="30"/>
  <c r="C3024" i="30" s="1"/>
  <c r="A3023" i="30"/>
  <c r="C3023" i="30" s="1"/>
  <c r="A3022" i="30"/>
  <c r="C3022" i="30" s="1"/>
  <c r="A3021" i="30"/>
  <c r="C3021" i="30" s="1"/>
  <c r="A3020" i="30"/>
  <c r="C3020" i="30" s="1"/>
  <c r="A3019" i="30"/>
  <c r="C3019" i="30" s="1"/>
  <c r="A3018" i="30"/>
  <c r="C3018" i="30" s="1"/>
  <c r="A3017" i="30"/>
  <c r="C3017" i="30" s="1"/>
  <c r="A3016" i="30"/>
  <c r="C3016" i="30" s="1"/>
  <c r="A3015" i="30"/>
  <c r="C3015" i="30" s="1"/>
  <c r="A3014" i="30"/>
  <c r="C3014" i="30" s="1"/>
  <c r="A3013" i="30"/>
  <c r="C3013" i="30" s="1"/>
  <c r="A3012" i="30"/>
  <c r="C3012" i="30" s="1"/>
  <c r="A3011" i="30"/>
  <c r="C3011" i="30" s="1"/>
  <c r="A3010" i="30"/>
  <c r="C3010" i="30" s="1"/>
  <c r="A3009" i="30"/>
  <c r="C3009" i="30" s="1"/>
  <c r="A3008" i="30"/>
  <c r="C3008" i="30" s="1"/>
  <c r="A3007" i="30"/>
  <c r="C3007" i="30" s="1"/>
  <c r="A3006" i="30"/>
  <c r="C3006" i="30" s="1"/>
  <c r="A3005" i="30"/>
  <c r="C3005" i="30" s="1"/>
  <c r="A3004" i="30"/>
  <c r="C3004" i="30" s="1"/>
  <c r="A3003" i="30"/>
  <c r="C3003" i="30" s="1"/>
  <c r="A3002" i="30"/>
  <c r="C3002" i="30" s="1"/>
  <c r="A3001" i="30"/>
  <c r="C3001" i="30" s="1"/>
  <c r="A3000" i="30"/>
  <c r="C3000" i="30" s="1"/>
  <c r="A2999" i="30"/>
  <c r="C2999" i="30" s="1"/>
  <c r="A2998" i="30"/>
  <c r="C2998" i="30" s="1"/>
  <c r="A2997" i="30"/>
  <c r="C2997" i="30" s="1"/>
  <c r="A2996" i="30"/>
  <c r="C2996" i="30" s="1"/>
  <c r="A2995" i="30"/>
  <c r="C2995" i="30" s="1"/>
  <c r="A2994" i="30"/>
  <c r="C2994" i="30" s="1"/>
  <c r="A2993" i="30"/>
  <c r="C2993" i="30" s="1"/>
  <c r="A2992" i="30"/>
  <c r="C2992" i="30" s="1"/>
  <c r="A2991" i="30"/>
  <c r="C2991" i="30" s="1"/>
  <c r="A2990" i="30"/>
  <c r="C2990" i="30" s="1"/>
  <c r="A2989" i="30"/>
  <c r="C2989" i="30" s="1"/>
  <c r="A2988" i="30"/>
  <c r="C2988" i="30" s="1"/>
  <c r="A2987" i="30"/>
  <c r="C2987" i="30" s="1"/>
  <c r="A2986" i="30"/>
  <c r="C2986" i="30" s="1"/>
  <c r="A2985" i="30"/>
  <c r="C2985" i="30" s="1"/>
  <c r="A2984" i="30"/>
  <c r="C2984" i="30" s="1"/>
  <c r="A2983" i="30"/>
  <c r="C2983" i="30" s="1"/>
  <c r="A2982" i="30"/>
  <c r="C2982" i="30" s="1"/>
  <c r="A2981" i="30"/>
  <c r="C2981" i="30" s="1"/>
  <c r="A2980" i="30"/>
  <c r="C2980" i="30" s="1"/>
  <c r="A2979" i="30"/>
  <c r="C2979" i="30" s="1"/>
  <c r="A2978" i="30"/>
  <c r="C2978" i="30" s="1"/>
  <c r="A2977" i="30"/>
  <c r="C2977" i="30" s="1"/>
  <c r="A2976" i="30"/>
  <c r="C2976" i="30" s="1"/>
  <c r="A2975" i="30"/>
  <c r="C2975" i="30" s="1"/>
  <c r="A2974" i="30"/>
  <c r="C2974" i="30" s="1"/>
  <c r="A2973" i="30"/>
  <c r="C2973" i="30" s="1"/>
  <c r="A2972" i="30"/>
  <c r="C2972" i="30" s="1"/>
  <c r="A2971" i="30"/>
  <c r="C2971" i="30" s="1"/>
  <c r="A2970" i="30"/>
  <c r="C2970" i="30" s="1"/>
  <c r="A2969" i="30"/>
  <c r="C2969" i="30" s="1"/>
  <c r="A2968" i="30"/>
  <c r="C2968" i="30" s="1"/>
  <c r="A2967" i="30"/>
  <c r="C2967" i="30" s="1"/>
  <c r="A2966" i="30"/>
  <c r="C2966" i="30" s="1"/>
  <c r="A2965" i="30"/>
  <c r="C2965" i="30" s="1"/>
  <c r="A2964" i="30"/>
  <c r="C2964" i="30" s="1"/>
  <c r="A2963" i="30"/>
  <c r="C2963" i="30" s="1"/>
  <c r="A2962" i="30"/>
  <c r="C2962" i="30" s="1"/>
  <c r="A2961" i="30"/>
  <c r="C2961" i="30" s="1"/>
  <c r="A2960" i="30"/>
  <c r="C2960" i="30" s="1"/>
  <c r="A2959" i="30"/>
  <c r="C2959" i="30" s="1"/>
  <c r="A2958" i="30"/>
  <c r="C2958" i="30" s="1"/>
  <c r="A2957" i="30"/>
  <c r="C2957" i="30" s="1"/>
  <c r="A2956" i="30"/>
  <c r="C2956" i="30" s="1"/>
  <c r="A2955" i="30"/>
  <c r="C2955" i="30" s="1"/>
  <c r="A2954" i="30"/>
  <c r="C2954" i="30" s="1"/>
  <c r="A2953" i="30"/>
  <c r="C2953" i="30" s="1"/>
  <c r="A2952" i="30"/>
  <c r="C2952" i="30" s="1"/>
  <c r="A2951" i="30"/>
  <c r="C2951" i="30" s="1"/>
  <c r="A2950" i="30"/>
  <c r="C2950" i="30" s="1"/>
  <c r="A2949" i="30"/>
  <c r="C2949" i="30" s="1"/>
  <c r="A2948" i="30"/>
  <c r="C2948" i="30" s="1"/>
  <c r="A2947" i="30"/>
  <c r="C2947" i="30" s="1"/>
  <c r="A2946" i="30"/>
  <c r="C2946" i="30" s="1"/>
  <c r="A2945" i="30"/>
  <c r="C2945" i="30" s="1"/>
  <c r="A2944" i="30"/>
  <c r="C2944" i="30" s="1"/>
  <c r="A2943" i="30"/>
  <c r="C2943" i="30" s="1"/>
  <c r="A2942" i="30"/>
  <c r="C2942" i="30" s="1"/>
  <c r="A2941" i="30"/>
  <c r="C2941" i="30" s="1"/>
  <c r="A2940" i="30"/>
  <c r="C2940" i="30" s="1"/>
  <c r="A2939" i="30"/>
  <c r="C2939" i="30" s="1"/>
  <c r="A2938" i="30"/>
  <c r="C2938" i="30" s="1"/>
  <c r="A2937" i="30"/>
  <c r="C2937" i="30" s="1"/>
  <c r="A2936" i="30"/>
  <c r="C2936" i="30" s="1"/>
  <c r="A2935" i="30"/>
  <c r="C2935" i="30" s="1"/>
  <c r="A2934" i="30"/>
  <c r="C2934" i="30" s="1"/>
  <c r="A2933" i="30"/>
  <c r="C2933" i="30" s="1"/>
  <c r="A2932" i="30"/>
  <c r="C2932" i="30" s="1"/>
  <c r="A2931" i="30"/>
  <c r="C2931" i="30" s="1"/>
  <c r="A2930" i="30"/>
  <c r="C2930" i="30" s="1"/>
  <c r="A2929" i="30"/>
  <c r="C2929" i="30" s="1"/>
  <c r="A2928" i="30"/>
  <c r="C2928" i="30" s="1"/>
  <c r="A2927" i="30"/>
  <c r="C2927" i="30" s="1"/>
  <c r="A2926" i="30"/>
  <c r="C2926" i="30" s="1"/>
  <c r="A2925" i="30"/>
  <c r="C2925" i="30" s="1"/>
  <c r="A2924" i="30"/>
  <c r="C2924" i="30" s="1"/>
  <c r="A2923" i="30"/>
  <c r="C2923" i="30" s="1"/>
  <c r="A2922" i="30"/>
  <c r="C2922" i="30" s="1"/>
  <c r="A2921" i="30"/>
  <c r="C2921" i="30" s="1"/>
  <c r="A2920" i="30"/>
  <c r="C2920" i="30" s="1"/>
  <c r="A2919" i="30"/>
  <c r="C2919" i="30" s="1"/>
  <c r="A2918" i="30"/>
  <c r="C2918" i="30" s="1"/>
  <c r="A2917" i="30"/>
  <c r="C2917" i="30" s="1"/>
  <c r="A2916" i="30"/>
  <c r="C2916" i="30" s="1"/>
  <c r="A2915" i="30"/>
  <c r="C2915" i="30" s="1"/>
  <c r="A2914" i="30"/>
  <c r="C2914" i="30" s="1"/>
  <c r="A2913" i="30"/>
  <c r="C2913" i="30" s="1"/>
  <c r="A2912" i="30"/>
  <c r="C2912" i="30" s="1"/>
  <c r="A2911" i="30"/>
  <c r="C2911" i="30" s="1"/>
  <c r="A2910" i="30"/>
  <c r="C2910" i="30" s="1"/>
  <c r="A2909" i="30"/>
  <c r="C2909" i="30" s="1"/>
  <c r="A2908" i="30"/>
  <c r="C2908" i="30" s="1"/>
  <c r="A2907" i="30"/>
  <c r="C2907" i="30" s="1"/>
  <c r="A2906" i="30"/>
  <c r="C2906" i="30" s="1"/>
  <c r="A2905" i="30"/>
  <c r="C2905" i="30" s="1"/>
  <c r="A2904" i="30"/>
  <c r="C2904" i="30" s="1"/>
  <c r="A2903" i="30"/>
  <c r="C2903" i="30" s="1"/>
  <c r="A2902" i="30"/>
  <c r="C2902" i="30" s="1"/>
  <c r="A2901" i="30"/>
  <c r="C2901" i="30" s="1"/>
  <c r="A2900" i="30"/>
  <c r="C2900" i="30" s="1"/>
  <c r="A2899" i="30"/>
  <c r="C2899" i="30" s="1"/>
  <c r="A2898" i="30"/>
  <c r="C2898" i="30" s="1"/>
  <c r="A2897" i="30"/>
  <c r="C2897" i="30" s="1"/>
  <c r="A2896" i="30"/>
  <c r="C2896" i="30" s="1"/>
  <c r="A2895" i="30"/>
  <c r="C2895" i="30" s="1"/>
  <c r="A2894" i="30"/>
  <c r="C2894" i="30" s="1"/>
  <c r="A2893" i="30"/>
  <c r="C2893" i="30" s="1"/>
  <c r="A2892" i="30"/>
  <c r="C2892" i="30" s="1"/>
  <c r="A2891" i="30"/>
  <c r="C2891" i="30" s="1"/>
  <c r="A2890" i="30"/>
  <c r="C2890" i="30" s="1"/>
  <c r="A2889" i="30"/>
  <c r="C2889" i="30" s="1"/>
  <c r="A2888" i="30"/>
  <c r="C2888" i="30" s="1"/>
  <c r="A2887" i="30"/>
  <c r="C2887" i="30" s="1"/>
  <c r="A2886" i="30"/>
  <c r="C2886" i="30" s="1"/>
  <c r="A2885" i="30"/>
  <c r="C2885" i="30" s="1"/>
  <c r="A2884" i="30"/>
  <c r="C2884" i="30" s="1"/>
  <c r="A2883" i="30"/>
  <c r="C2883" i="30" s="1"/>
  <c r="A2882" i="30"/>
  <c r="C2882" i="30" s="1"/>
  <c r="A2881" i="30"/>
  <c r="C2881" i="30" s="1"/>
  <c r="A2880" i="30"/>
  <c r="C2880" i="30" s="1"/>
  <c r="A2879" i="30"/>
  <c r="C2879" i="30" s="1"/>
  <c r="A2878" i="30"/>
  <c r="C2878" i="30" s="1"/>
  <c r="A2877" i="30"/>
  <c r="C2877" i="30" s="1"/>
  <c r="A2876" i="30"/>
  <c r="C2876" i="30" s="1"/>
  <c r="A2875" i="30"/>
  <c r="C2875" i="30" s="1"/>
  <c r="A2874" i="30"/>
  <c r="C2874" i="30" s="1"/>
  <c r="A2873" i="30"/>
  <c r="C2873" i="30" s="1"/>
  <c r="A2872" i="30"/>
  <c r="C2872" i="30" s="1"/>
  <c r="A2871" i="30"/>
  <c r="C2871" i="30" s="1"/>
  <c r="A2870" i="30"/>
  <c r="C2870" i="30" s="1"/>
  <c r="A2869" i="30"/>
  <c r="C2869" i="30" s="1"/>
  <c r="A2868" i="30"/>
  <c r="C2868" i="30" s="1"/>
  <c r="A2867" i="30"/>
  <c r="C2867" i="30" s="1"/>
  <c r="A2866" i="30"/>
  <c r="C2866" i="30" s="1"/>
  <c r="A2865" i="30"/>
  <c r="C2865" i="30" s="1"/>
  <c r="A2864" i="30"/>
  <c r="C2864" i="30" s="1"/>
  <c r="A2863" i="30"/>
  <c r="C2863" i="30" s="1"/>
  <c r="A2862" i="30"/>
  <c r="C2862" i="30" s="1"/>
  <c r="A2861" i="30"/>
  <c r="C2861" i="30" s="1"/>
  <c r="A2860" i="30"/>
  <c r="C2860" i="30" s="1"/>
  <c r="A2859" i="30"/>
  <c r="C2859" i="30" s="1"/>
  <c r="A2858" i="30"/>
  <c r="C2858" i="30" s="1"/>
  <c r="A2857" i="30"/>
  <c r="C2857" i="30" s="1"/>
  <c r="A2856" i="30"/>
  <c r="C2856" i="30" s="1"/>
  <c r="A2855" i="30"/>
  <c r="C2855" i="30" s="1"/>
  <c r="A2854" i="30"/>
  <c r="C2854" i="30" s="1"/>
  <c r="A2853" i="30"/>
  <c r="C2853" i="30" s="1"/>
  <c r="A2852" i="30"/>
  <c r="C2852" i="30" s="1"/>
  <c r="A2851" i="30"/>
  <c r="C2851" i="30" s="1"/>
  <c r="A2850" i="30"/>
  <c r="C2850" i="30" s="1"/>
  <c r="A2849" i="30"/>
  <c r="C2849" i="30" s="1"/>
  <c r="A2848" i="30"/>
  <c r="C2848" i="30" s="1"/>
  <c r="A2847" i="30"/>
  <c r="C2847" i="30" s="1"/>
  <c r="A2846" i="30"/>
  <c r="C2846" i="30" s="1"/>
  <c r="A2845" i="30"/>
  <c r="C2845" i="30" s="1"/>
  <c r="A2844" i="30"/>
  <c r="C2844" i="30" s="1"/>
  <c r="A2843" i="30"/>
  <c r="C2843" i="30" s="1"/>
  <c r="A2842" i="30"/>
  <c r="C2842" i="30" s="1"/>
  <c r="A2841" i="30"/>
  <c r="C2841" i="30" s="1"/>
  <c r="A2840" i="30"/>
  <c r="C2840" i="30" s="1"/>
  <c r="A2839" i="30"/>
  <c r="C2839" i="30" s="1"/>
  <c r="A2838" i="30"/>
  <c r="C2838" i="30" s="1"/>
  <c r="A2837" i="30"/>
  <c r="C2837" i="30" s="1"/>
  <c r="A2836" i="30"/>
  <c r="C2836" i="30" s="1"/>
  <c r="A2835" i="30"/>
  <c r="C2835" i="30" s="1"/>
  <c r="A2834" i="30"/>
  <c r="C2834" i="30" s="1"/>
  <c r="A2833" i="30"/>
  <c r="C2833" i="30" s="1"/>
  <c r="A2832" i="30"/>
  <c r="C2832" i="30" s="1"/>
  <c r="A2831" i="30"/>
  <c r="C2831" i="30" s="1"/>
  <c r="A2830" i="30"/>
  <c r="C2830" i="30" s="1"/>
  <c r="A2829" i="30"/>
  <c r="C2829" i="30" s="1"/>
  <c r="A2828" i="30"/>
  <c r="C2828" i="30" s="1"/>
  <c r="A2827" i="30"/>
  <c r="C2827" i="30" s="1"/>
  <c r="A2826" i="30"/>
  <c r="C2826" i="30" s="1"/>
  <c r="A2825" i="30"/>
  <c r="C2825" i="30" s="1"/>
  <c r="A2824" i="30"/>
  <c r="C2824" i="30" s="1"/>
  <c r="A2823" i="30"/>
  <c r="C2823" i="30" s="1"/>
  <c r="A2822" i="30"/>
  <c r="C2822" i="30" s="1"/>
  <c r="A2821" i="30"/>
  <c r="C2821" i="30" s="1"/>
  <c r="A2820" i="30"/>
  <c r="C2820" i="30" s="1"/>
  <c r="A2819" i="30"/>
  <c r="C2819" i="30" s="1"/>
  <c r="A2818" i="30"/>
  <c r="C2818" i="30" s="1"/>
  <c r="A2817" i="30"/>
  <c r="C2817" i="30" s="1"/>
  <c r="A2816" i="30"/>
  <c r="C2816" i="30" s="1"/>
  <c r="A2815" i="30"/>
  <c r="C2815" i="30" s="1"/>
  <c r="A2814" i="30"/>
  <c r="C2814" i="30" s="1"/>
  <c r="A2813" i="30"/>
  <c r="C2813" i="30" s="1"/>
  <c r="A2812" i="30"/>
  <c r="C2812" i="30" s="1"/>
  <c r="A2811" i="30"/>
  <c r="C2811" i="30" s="1"/>
  <c r="A2810" i="30"/>
  <c r="C2810" i="30" s="1"/>
  <c r="A2809" i="30"/>
  <c r="C2809" i="30" s="1"/>
  <c r="A2808" i="30"/>
  <c r="C2808" i="30" s="1"/>
  <c r="A2807" i="30"/>
  <c r="C2807" i="30" s="1"/>
  <c r="A2806" i="30"/>
  <c r="C2806" i="30" s="1"/>
  <c r="A2805" i="30"/>
  <c r="C2805" i="30" s="1"/>
  <c r="A2804" i="30"/>
  <c r="C2804" i="30" s="1"/>
  <c r="A2803" i="30"/>
  <c r="C2803" i="30" s="1"/>
  <c r="A2802" i="30"/>
  <c r="C2802" i="30" s="1"/>
  <c r="A2801" i="30"/>
  <c r="C2801" i="30" s="1"/>
  <c r="A2800" i="30"/>
  <c r="C2800" i="30" s="1"/>
  <c r="A2799" i="30"/>
  <c r="C2799" i="30" s="1"/>
  <c r="A2798" i="30"/>
  <c r="C2798" i="30" s="1"/>
  <c r="A2797" i="30"/>
  <c r="C2797" i="30" s="1"/>
  <c r="A2796" i="30"/>
  <c r="C2796" i="30" s="1"/>
  <c r="A2795" i="30"/>
  <c r="C2795" i="30" s="1"/>
  <c r="A2794" i="30"/>
  <c r="C2794" i="30" s="1"/>
  <c r="A2793" i="30"/>
  <c r="C2793" i="30" s="1"/>
  <c r="A2792" i="30"/>
  <c r="C2792" i="30" s="1"/>
  <c r="A2791" i="30"/>
  <c r="C2791" i="30" s="1"/>
  <c r="A2790" i="30"/>
  <c r="C2790" i="30" s="1"/>
  <c r="A2789" i="30"/>
  <c r="C2789" i="30" s="1"/>
  <c r="A2788" i="30"/>
  <c r="C2788" i="30" s="1"/>
  <c r="A2787" i="30"/>
  <c r="C2787" i="30" s="1"/>
  <c r="A2786" i="30"/>
  <c r="C2786" i="30" s="1"/>
  <c r="A2785" i="30"/>
  <c r="C2785" i="30" s="1"/>
  <c r="A2784" i="30"/>
  <c r="C2784" i="30" s="1"/>
  <c r="A2783" i="30"/>
  <c r="C2783" i="30" s="1"/>
  <c r="A2782" i="30"/>
  <c r="C2782" i="30" s="1"/>
  <c r="A2781" i="30"/>
  <c r="C2781" i="30" s="1"/>
  <c r="A2780" i="30"/>
  <c r="C2780" i="30" s="1"/>
  <c r="A2779" i="30"/>
  <c r="C2779" i="30" s="1"/>
  <c r="A2778" i="30"/>
  <c r="C2778" i="30" s="1"/>
  <c r="A2777" i="30"/>
  <c r="C2777" i="30" s="1"/>
  <c r="A2776" i="30"/>
  <c r="C2776" i="30" s="1"/>
  <c r="A2775" i="30"/>
  <c r="C2775" i="30" s="1"/>
  <c r="A2774" i="30"/>
  <c r="C2774" i="30" s="1"/>
  <c r="A2773" i="30"/>
  <c r="C2773" i="30" s="1"/>
  <c r="A2772" i="30"/>
  <c r="C2772" i="30" s="1"/>
  <c r="A2771" i="30"/>
  <c r="C2771" i="30" s="1"/>
  <c r="A2770" i="30"/>
  <c r="C2770" i="30" s="1"/>
  <c r="A2769" i="30"/>
  <c r="C2769" i="30" s="1"/>
  <c r="A2768" i="30"/>
  <c r="C2768" i="30" s="1"/>
  <c r="A2767" i="30"/>
  <c r="C2767" i="30" s="1"/>
  <c r="A2766" i="30"/>
  <c r="C2766" i="30" s="1"/>
  <c r="A2765" i="30"/>
  <c r="C2765" i="30" s="1"/>
  <c r="A2764" i="30"/>
  <c r="C2764" i="30" s="1"/>
  <c r="A2763" i="30"/>
  <c r="C2763" i="30" s="1"/>
  <c r="A2762" i="30"/>
  <c r="C2762" i="30" s="1"/>
  <c r="A2761" i="30"/>
  <c r="C2761" i="30" s="1"/>
  <c r="A2760" i="30"/>
  <c r="C2760" i="30" s="1"/>
  <c r="A2759" i="30"/>
  <c r="C2759" i="30" s="1"/>
  <c r="A2758" i="30"/>
  <c r="C2758" i="30" s="1"/>
  <c r="A2757" i="30"/>
  <c r="C2757" i="30" s="1"/>
  <c r="A2756" i="30"/>
  <c r="C2756" i="30" s="1"/>
  <c r="A2755" i="30"/>
  <c r="C2755" i="30" s="1"/>
  <c r="A2754" i="30"/>
  <c r="C2754" i="30" s="1"/>
  <c r="A2753" i="30"/>
  <c r="C2753" i="30" s="1"/>
  <c r="A2752" i="30"/>
  <c r="C2752" i="30" s="1"/>
  <c r="A2751" i="30"/>
  <c r="C2751" i="30" s="1"/>
  <c r="A2750" i="30"/>
  <c r="C2750" i="30" s="1"/>
  <c r="A2749" i="30"/>
  <c r="C2749" i="30" s="1"/>
  <c r="A2748" i="30"/>
  <c r="C2748" i="30" s="1"/>
  <c r="A2747" i="30"/>
  <c r="C2747" i="30" s="1"/>
  <c r="A2746" i="30"/>
  <c r="C2746" i="30" s="1"/>
  <c r="A2745" i="30"/>
  <c r="C2745" i="30" s="1"/>
  <c r="A2744" i="30"/>
  <c r="C2744" i="30" s="1"/>
  <c r="A2743" i="30"/>
  <c r="C2743" i="30" s="1"/>
  <c r="A2742" i="30"/>
  <c r="C2742" i="30" s="1"/>
  <c r="A2741" i="30"/>
  <c r="C2741" i="30" s="1"/>
  <c r="A2740" i="30"/>
  <c r="C2740" i="30" s="1"/>
  <c r="A2739" i="30"/>
  <c r="C2739" i="30" s="1"/>
  <c r="A2738" i="30"/>
  <c r="C2738" i="30" s="1"/>
  <c r="A2737" i="30"/>
  <c r="C2737" i="30" s="1"/>
  <c r="A2736" i="30"/>
  <c r="C2736" i="30" s="1"/>
  <c r="A2735" i="30"/>
  <c r="C2735" i="30" s="1"/>
  <c r="A2734" i="30"/>
  <c r="C2734" i="30" s="1"/>
  <c r="A2733" i="30"/>
  <c r="C2733" i="30" s="1"/>
  <c r="A2732" i="30"/>
  <c r="C2732" i="30" s="1"/>
  <c r="A2731" i="30"/>
  <c r="C2731" i="30" s="1"/>
  <c r="A2730" i="30"/>
  <c r="C2730" i="30" s="1"/>
  <c r="A2729" i="30"/>
  <c r="C2729" i="30" s="1"/>
  <c r="A2728" i="30"/>
  <c r="C2728" i="30" s="1"/>
  <c r="A2727" i="30"/>
  <c r="C2727" i="30" s="1"/>
  <c r="A2726" i="30"/>
  <c r="C2726" i="30" s="1"/>
  <c r="A2725" i="30"/>
  <c r="C2725" i="30" s="1"/>
  <c r="A2724" i="30"/>
  <c r="C2724" i="30" s="1"/>
  <c r="A2723" i="30"/>
  <c r="C2723" i="30" s="1"/>
  <c r="A2722" i="30"/>
  <c r="C2722" i="30" s="1"/>
  <c r="A2721" i="30"/>
  <c r="C2721" i="30" s="1"/>
  <c r="A2720" i="30"/>
  <c r="C2720" i="30" s="1"/>
  <c r="A2719" i="30"/>
  <c r="C2719" i="30" s="1"/>
  <c r="A2718" i="30"/>
  <c r="C2718" i="30" s="1"/>
  <c r="A2717" i="30"/>
  <c r="C2717" i="30" s="1"/>
  <c r="A2716" i="30"/>
  <c r="C2716" i="30" s="1"/>
  <c r="A2715" i="30"/>
  <c r="C2715" i="30" s="1"/>
  <c r="A2714" i="30"/>
  <c r="C2714" i="30" s="1"/>
  <c r="A2713" i="30"/>
  <c r="C2713" i="30" s="1"/>
  <c r="A2712" i="30"/>
  <c r="C2712" i="30" s="1"/>
  <c r="A2711" i="30"/>
  <c r="C2711" i="30" s="1"/>
  <c r="A2710" i="30"/>
  <c r="C2710" i="30" s="1"/>
  <c r="A2709" i="30"/>
  <c r="C2709" i="30" s="1"/>
  <c r="A2708" i="30"/>
  <c r="C2708" i="30" s="1"/>
  <c r="A2707" i="30"/>
  <c r="C2707" i="30" s="1"/>
  <c r="A2706" i="30"/>
  <c r="C2706" i="30" s="1"/>
  <c r="A2705" i="30"/>
  <c r="C2705" i="30" s="1"/>
  <c r="A2704" i="30"/>
  <c r="C2704" i="30" s="1"/>
  <c r="A2703" i="30"/>
  <c r="C2703" i="30" s="1"/>
  <c r="A2702" i="30"/>
  <c r="C2702" i="30" s="1"/>
  <c r="A2701" i="30"/>
  <c r="C2701" i="30" s="1"/>
  <c r="A2700" i="30"/>
  <c r="C2700" i="30" s="1"/>
  <c r="A2699" i="30"/>
  <c r="C2699" i="30" s="1"/>
  <c r="A2698" i="30"/>
  <c r="C2698" i="30" s="1"/>
  <c r="A2697" i="30"/>
  <c r="C2697" i="30" s="1"/>
  <c r="A2696" i="30"/>
  <c r="C2696" i="30" s="1"/>
  <c r="A2695" i="30"/>
  <c r="C2695" i="30" s="1"/>
  <c r="A2694" i="30"/>
  <c r="C2694" i="30" s="1"/>
  <c r="A2693" i="30"/>
  <c r="C2693" i="30" s="1"/>
  <c r="A2692" i="30"/>
  <c r="C2692" i="30" s="1"/>
  <c r="A2691" i="30"/>
  <c r="C2691" i="30" s="1"/>
  <c r="A2690" i="30"/>
  <c r="C2690" i="30" s="1"/>
  <c r="A2689" i="30"/>
  <c r="C2689" i="30" s="1"/>
  <c r="A2688" i="30"/>
  <c r="C2688" i="30" s="1"/>
  <c r="A2687" i="30"/>
  <c r="C2687" i="30" s="1"/>
  <c r="A2686" i="30"/>
  <c r="C2686" i="30" s="1"/>
  <c r="A2685" i="30"/>
  <c r="C2685" i="30" s="1"/>
  <c r="A2684" i="30"/>
  <c r="C2684" i="30" s="1"/>
  <c r="A2683" i="30"/>
  <c r="C2683" i="30" s="1"/>
  <c r="A2682" i="30"/>
  <c r="C2682" i="30" s="1"/>
  <c r="A2681" i="30"/>
  <c r="C2681" i="30" s="1"/>
  <c r="A2680" i="30"/>
  <c r="C2680" i="30" s="1"/>
  <c r="A2679" i="30"/>
  <c r="C2679" i="30" s="1"/>
  <c r="A2678" i="30"/>
  <c r="C2678" i="30" s="1"/>
  <c r="A2677" i="30"/>
  <c r="C2677" i="30" s="1"/>
  <c r="A2676" i="30"/>
  <c r="C2676" i="30" s="1"/>
  <c r="A2675" i="30"/>
  <c r="C2675" i="30" s="1"/>
  <c r="A2674" i="30"/>
  <c r="C2674" i="30" s="1"/>
  <c r="A2673" i="30"/>
  <c r="C2673" i="30" s="1"/>
  <c r="A2672" i="30"/>
  <c r="C2672" i="30" s="1"/>
  <c r="A2671" i="30"/>
  <c r="C2671" i="30" s="1"/>
  <c r="A2670" i="30"/>
  <c r="C2670" i="30" s="1"/>
  <c r="A2669" i="30"/>
  <c r="C2669" i="30" s="1"/>
  <c r="A2668" i="30"/>
  <c r="C2668" i="30" s="1"/>
  <c r="A2667" i="30"/>
  <c r="C2667" i="30" s="1"/>
  <c r="A2666" i="30"/>
  <c r="C2666" i="30" s="1"/>
  <c r="A2665" i="30"/>
  <c r="C2665" i="30" s="1"/>
  <c r="A2664" i="30"/>
  <c r="C2664" i="30" s="1"/>
  <c r="A2663" i="30"/>
  <c r="C2663" i="30" s="1"/>
  <c r="A2662" i="30"/>
  <c r="C2662" i="30" s="1"/>
  <c r="A2661" i="30"/>
  <c r="C2661" i="30" s="1"/>
  <c r="A2660" i="30"/>
  <c r="C2660" i="30" s="1"/>
  <c r="A2659" i="30"/>
  <c r="C2659" i="30" s="1"/>
  <c r="A2658" i="30"/>
  <c r="C2658" i="30" s="1"/>
  <c r="A2657" i="30"/>
  <c r="C2657" i="30" s="1"/>
  <c r="A2656" i="30"/>
  <c r="C2656" i="30" s="1"/>
  <c r="A2655" i="30"/>
  <c r="C2655" i="30" s="1"/>
  <c r="A2654" i="30"/>
  <c r="C2654" i="30" s="1"/>
  <c r="A2653" i="30"/>
  <c r="C2653" i="30" s="1"/>
  <c r="A2652" i="30"/>
  <c r="C2652" i="30" s="1"/>
  <c r="A2651" i="30"/>
  <c r="C2651" i="30" s="1"/>
  <c r="A2650" i="30"/>
  <c r="C2650" i="30" s="1"/>
  <c r="A2649" i="30"/>
  <c r="C2649" i="30" s="1"/>
  <c r="A2648" i="30"/>
  <c r="C2648" i="30" s="1"/>
  <c r="A2647" i="30"/>
  <c r="C2647" i="30" s="1"/>
  <c r="A2646" i="30"/>
  <c r="C2646" i="30" s="1"/>
  <c r="A2645" i="30"/>
  <c r="C2645" i="30" s="1"/>
  <c r="A2644" i="30"/>
  <c r="C2644" i="30" s="1"/>
  <c r="A2643" i="30"/>
  <c r="C2643" i="30" s="1"/>
  <c r="A2642" i="30"/>
  <c r="C2642" i="30" s="1"/>
  <c r="A2641" i="30"/>
  <c r="C2641" i="30" s="1"/>
  <c r="A2640" i="30"/>
  <c r="C2640" i="30" s="1"/>
  <c r="A2639" i="30"/>
  <c r="C2639" i="30" s="1"/>
  <c r="A2638" i="30"/>
  <c r="C2638" i="30" s="1"/>
  <c r="A2637" i="30"/>
  <c r="C2637" i="30" s="1"/>
  <c r="A2636" i="30"/>
  <c r="C2636" i="30" s="1"/>
  <c r="A2635" i="30"/>
  <c r="C2635" i="30" s="1"/>
  <c r="A2634" i="30"/>
  <c r="C2634" i="30" s="1"/>
  <c r="A2633" i="30"/>
  <c r="C2633" i="30" s="1"/>
  <c r="A2632" i="30"/>
  <c r="C2632" i="30" s="1"/>
  <c r="A2631" i="30"/>
  <c r="C2631" i="30" s="1"/>
  <c r="A2630" i="30"/>
  <c r="C2630" i="30" s="1"/>
  <c r="A2629" i="30"/>
  <c r="C2629" i="30" s="1"/>
  <c r="A2628" i="30"/>
  <c r="C2628" i="30" s="1"/>
  <c r="A2627" i="30"/>
  <c r="C2627" i="30" s="1"/>
  <c r="A2626" i="30"/>
  <c r="C2626" i="30" s="1"/>
  <c r="A2625" i="30"/>
  <c r="C2625" i="30" s="1"/>
  <c r="A2624" i="30"/>
  <c r="C2624" i="30" s="1"/>
  <c r="A2623" i="30"/>
  <c r="C2623" i="30" s="1"/>
  <c r="A2622" i="30"/>
  <c r="C2622" i="30" s="1"/>
  <c r="A2621" i="30"/>
  <c r="C2621" i="30" s="1"/>
  <c r="A2620" i="30"/>
  <c r="C2620" i="30" s="1"/>
  <c r="A2619" i="30"/>
  <c r="C2619" i="30" s="1"/>
  <c r="A2618" i="30"/>
  <c r="C2618" i="30" s="1"/>
  <c r="A2617" i="30"/>
  <c r="C2617" i="30" s="1"/>
  <c r="A2616" i="30"/>
  <c r="C2616" i="30" s="1"/>
  <c r="A2615" i="30"/>
  <c r="C2615" i="30" s="1"/>
  <c r="A2614" i="30"/>
  <c r="C2614" i="30" s="1"/>
  <c r="A2613" i="30"/>
  <c r="C2613" i="30" s="1"/>
  <c r="A2612" i="30"/>
  <c r="C2612" i="30" s="1"/>
  <c r="A2611" i="30"/>
  <c r="C2611" i="30" s="1"/>
  <c r="A2610" i="30"/>
  <c r="C2610" i="30" s="1"/>
  <c r="A2609" i="30"/>
  <c r="C2609" i="30" s="1"/>
  <c r="A2608" i="30"/>
  <c r="C2608" i="30" s="1"/>
  <c r="A2607" i="30"/>
  <c r="C2607" i="30" s="1"/>
  <c r="A2606" i="30"/>
  <c r="C2606" i="30" s="1"/>
  <c r="A2605" i="30"/>
  <c r="C2605" i="30" s="1"/>
  <c r="A2604" i="30"/>
  <c r="C2604" i="30" s="1"/>
  <c r="A2603" i="30"/>
  <c r="C2603" i="30" s="1"/>
  <c r="A2602" i="30"/>
  <c r="C2602" i="30" s="1"/>
  <c r="A2601" i="30"/>
  <c r="C2601" i="30" s="1"/>
  <c r="A2600" i="30"/>
  <c r="C2600" i="30" s="1"/>
  <c r="A2599" i="30"/>
  <c r="C2599" i="30" s="1"/>
  <c r="A2598" i="30"/>
  <c r="C2598" i="30" s="1"/>
  <c r="A2597" i="30"/>
  <c r="C2597" i="30" s="1"/>
  <c r="A2596" i="30"/>
  <c r="C2596" i="30" s="1"/>
  <c r="A2595" i="30"/>
  <c r="C2595" i="30" s="1"/>
  <c r="A2594" i="30"/>
  <c r="C2594" i="30" s="1"/>
  <c r="A2593" i="30"/>
  <c r="C2593" i="30" s="1"/>
  <c r="A2592" i="30"/>
  <c r="C2592" i="30" s="1"/>
  <c r="A2591" i="30"/>
  <c r="C2591" i="30" s="1"/>
  <c r="A2590" i="30"/>
  <c r="C2590" i="30" s="1"/>
  <c r="A2589" i="30"/>
  <c r="C2589" i="30" s="1"/>
  <c r="A2588" i="30"/>
  <c r="C2588" i="30" s="1"/>
  <c r="A2587" i="30"/>
  <c r="C2587" i="30" s="1"/>
  <c r="A2586" i="30"/>
  <c r="C2586" i="30" s="1"/>
  <c r="A2585" i="30"/>
  <c r="C2585" i="30" s="1"/>
  <c r="A2584" i="30"/>
  <c r="C2584" i="30" s="1"/>
  <c r="A2583" i="30"/>
  <c r="C2583" i="30" s="1"/>
  <c r="A2582" i="30"/>
  <c r="C2582" i="30" s="1"/>
  <c r="A2581" i="30"/>
  <c r="C2581" i="30" s="1"/>
  <c r="A2580" i="30"/>
  <c r="C2580" i="30" s="1"/>
  <c r="A2579" i="30"/>
  <c r="C2579" i="30" s="1"/>
  <c r="A2578" i="30"/>
  <c r="C2578" i="30" s="1"/>
  <c r="A2577" i="30"/>
  <c r="C2577" i="30" s="1"/>
  <c r="A2576" i="30"/>
  <c r="C2576" i="30" s="1"/>
  <c r="A2575" i="30"/>
  <c r="C2575" i="30" s="1"/>
  <c r="A2574" i="30"/>
  <c r="C2574" i="30" s="1"/>
  <c r="A2573" i="30"/>
  <c r="C2573" i="30" s="1"/>
  <c r="A2572" i="30"/>
  <c r="C2572" i="30" s="1"/>
  <c r="A2571" i="30"/>
  <c r="C2571" i="30" s="1"/>
  <c r="A2570" i="30"/>
  <c r="C2570" i="30" s="1"/>
  <c r="A2569" i="30"/>
  <c r="C2569" i="30" s="1"/>
  <c r="A2568" i="30"/>
  <c r="C2568" i="30" s="1"/>
  <c r="A2567" i="30"/>
  <c r="C2567" i="30" s="1"/>
  <c r="A2566" i="30"/>
  <c r="C2566" i="30" s="1"/>
  <c r="A2565" i="30"/>
  <c r="C2565" i="30" s="1"/>
  <c r="A2564" i="30"/>
  <c r="C2564" i="30" s="1"/>
  <c r="A2563" i="30"/>
  <c r="C2563" i="30" s="1"/>
  <c r="A2562" i="30"/>
  <c r="C2562" i="30" s="1"/>
  <c r="A2561" i="30"/>
  <c r="C2561" i="30" s="1"/>
  <c r="A2560" i="30"/>
  <c r="C2560" i="30" s="1"/>
  <c r="A2559" i="30"/>
  <c r="C2559" i="30" s="1"/>
  <c r="A2558" i="30"/>
  <c r="C2558" i="30" s="1"/>
  <c r="A2557" i="30"/>
  <c r="C2557" i="30" s="1"/>
  <c r="A2556" i="30"/>
  <c r="C2556" i="30" s="1"/>
  <c r="A2555" i="30"/>
  <c r="C2555" i="30" s="1"/>
  <c r="A2554" i="30"/>
  <c r="C2554" i="30" s="1"/>
  <c r="A2553" i="30"/>
  <c r="C2553" i="30" s="1"/>
  <c r="A2552" i="30"/>
  <c r="C2552" i="30" s="1"/>
  <c r="A2551" i="30"/>
  <c r="C2551" i="30" s="1"/>
  <c r="A2550" i="30"/>
  <c r="C2550" i="30" s="1"/>
  <c r="A2549" i="30"/>
  <c r="C2549" i="30" s="1"/>
  <c r="A2548" i="30"/>
  <c r="C2548" i="30" s="1"/>
  <c r="A2547" i="30"/>
  <c r="C2547" i="30" s="1"/>
  <c r="A2546" i="30"/>
  <c r="C2546" i="30" s="1"/>
  <c r="A2545" i="30"/>
  <c r="C2545" i="30" s="1"/>
  <c r="A2544" i="30"/>
  <c r="C2544" i="30" s="1"/>
  <c r="A2543" i="30"/>
  <c r="C2543" i="30" s="1"/>
  <c r="A2542" i="30"/>
  <c r="C2542" i="30" s="1"/>
  <c r="A2541" i="30"/>
  <c r="C2541" i="30" s="1"/>
  <c r="A2540" i="30"/>
  <c r="C2540" i="30" s="1"/>
  <c r="A2539" i="30"/>
  <c r="C2539" i="30" s="1"/>
  <c r="A2538" i="30"/>
  <c r="C2538" i="30" s="1"/>
  <c r="A2537" i="30"/>
  <c r="C2537" i="30" s="1"/>
  <c r="A2536" i="30"/>
  <c r="C2536" i="30" s="1"/>
  <c r="A2535" i="30"/>
  <c r="C2535" i="30" s="1"/>
  <c r="A2534" i="30"/>
  <c r="C2534" i="30" s="1"/>
  <c r="A2533" i="30"/>
  <c r="C2533" i="30" s="1"/>
  <c r="A2532" i="30"/>
  <c r="C2532" i="30" s="1"/>
  <c r="A2531" i="30"/>
  <c r="C2531" i="30" s="1"/>
  <c r="A2530" i="30"/>
  <c r="C2530" i="30" s="1"/>
  <c r="A2529" i="30"/>
  <c r="C2529" i="30" s="1"/>
  <c r="A2528" i="30"/>
  <c r="C2528" i="30" s="1"/>
  <c r="A2527" i="30"/>
  <c r="C2527" i="30" s="1"/>
  <c r="A2526" i="30"/>
  <c r="C2526" i="30" s="1"/>
  <c r="A2525" i="30"/>
  <c r="C2525" i="30" s="1"/>
  <c r="A2524" i="30"/>
  <c r="C2524" i="30" s="1"/>
  <c r="A2523" i="30"/>
  <c r="C2523" i="30" s="1"/>
  <c r="A2522" i="30"/>
  <c r="C2522" i="30" s="1"/>
  <c r="A2521" i="30"/>
  <c r="C2521" i="30" s="1"/>
  <c r="A2520" i="30"/>
  <c r="C2520" i="30" s="1"/>
  <c r="A2519" i="30"/>
  <c r="C2519" i="30" s="1"/>
  <c r="A2518" i="30"/>
  <c r="C2518" i="30" s="1"/>
  <c r="A2517" i="30"/>
  <c r="C2517" i="30" s="1"/>
  <c r="A2516" i="30"/>
  <c r="C2516" i="30" s="1"/>
  <c r="A2515" i="30"/>
  <c r="C2515" i="30" s="1"/>
  <c r="A2514" i="30"/>
  <c r="C2514" i="30" s="1"/>
  <c r="A2513" i="30"/>
  <c r="C2513" i="30" s="1"/>
  <c r="A2512" i="30"/>
  <c r="C2512" i="30" s="1"/>
  <c r="A2511" i="30"/>
  <c r="C2511" i="30" s="1"/>
  <c r="A2510" i="30"/>
  <c r="C2510" i="30" s="1"/>
  <c r="A2509" i="30"/>
  <c r="C2509" i="30" s="1"/>
  <c r="A2508" i="30"/>
  <c r="C2508" i="30" s="1"/>
  <c r="A2507" i="30"/>
  <c r="C2507" i="30" s="1"/>
  <c r="A2506" i="30"/>
  <c r="C2506" i="30" s="1"/>
  <c r="A2505" i="30"/>
  <c r="C2505" i="30" s="1"/>
  <c r="A2504" i="30"/>
  <c r="C2504" i="30" s="1"/>
  <c r="A2503" i="30"/>
  <c r="C2503" i="30" s="1"/>
  <c r="A2502" i="30"/>
  <c r="C2502" i="30" s="1"/>
  <c r="A2501" i="30"/>
  <c r="C2501" i="30" s="1"/>
  <c r="A2500" i="30"/>
  <c r="C2500" i="30" s="1"/>
  <c r="A2499" i="30"/>
  <c r="C2499" i="30" s="1"/>
  <c r="A2498" i="30"/>
  <c r="C2498" i="30" s="1"/>
  <c r="A2497" i="30"/>
  <c r="C2497" i="30" s="1"/>
  <c r="A2496" i="30"/>
  <c r="C2496" i="30" s="1"/>
  <c r="A2495" i="30"/>
  <c r="C2495" i="30" s="1"/>
  <c r="A2494" i="30"/>
  <c r="C2494" i="30" s="1"/>
  <c r="A2493" i="30"/>
  <c r="C2493" i="30" s="1"/>
  <c r="A2492" i="30"/>
  <c r="C2492" i="30" s="1"/>
  <c r="A2491" i="30"/>
  <c r="C2491" i="30" s="1"/>
  <c r="A2490" i="30"/>
  <c r="C2490" i="30" s="1"/>
  <c r="A2489" i="30"/>
  <c r="C2489" i="30" s="1"/>
  <c r="A2488" i="30"/>
  <c r="C2488" i="30" s="1"/>
  <c r="A2487" i="30"/>
  <c r="C2487" i="30" s="1"/>
  <c r="A2486" i="30"/>
  <c r="C2486" i="30" s="1"/>
  <c r="A2485" i="30"/>
  <c r="C2485" i="30" s="1"/>
  <c r="A2484" i="30"/>
  <c r="C2484" i="30" s="1"/>
  <c r="A2483" i="30"/>
  <c r="C2483" i="30" s="1"/>
  <c r="A2482" i="30"/>
  <c r="C2482" i="30" s="1"/>
  <c r="A2481" i="30"/>
  <c r="C2481" i="30" s="1"/>
  <c r="A2480" i="30"/>
  <c r="C2480" i="30" s="1"/>
  <c r="A2479" i="30"/>
  <c r="C2479" i="30" s="1"/>
  <c r="A2478" i="30"/>
  <c r="C2478" i="30" s="1"/>
  <c r="A2477" i="30"/>
  <c r="C2477" i="30" s="1"/>
  <c r="A2476" i="30"/>
  <c r="C2476" i="30" s="1"/>
  <c r="A2475" i="30"/>
  <c r="C2475" i="30" s="1"/>
  <c r="A2474" i="30"/>
  <c r="C2474" i="30" s="1"/>
  <c r="A2473" i="30"/>
  <c r="C2473" i="30" s="1"/>
  <c r="A2472" i="30"/>
  <c r="C2472" i="30" s="1"/>
  <c r="A2471" i="30"/>
  <c r="C2471" i="30" s="1"/>
  <c r="A2470" i="30"/>
  <c r="C2470" i="30" s="1"/>
  <c r="A2469" i="30"/>
  <c r="C2469" i="30" s="1"/>
  <c r="A2468" i="30"/>
  <c r="C2468" i="30" s="1"/>
  <c r="A2467" i="30"/>
  <c r="C2467" i="30" s="1"/>
  <c r="A2466" i="30"/>
  <c r="C2466" i="30" s="1"/>
  <c r="A2465" i="30"/>
  <c r="C2465" i="30" s="1"/>
  <c r="A2464" i="30"/>
  <c r="C2464" i="30" s="1"/>
  <c r="A2463" i="30"/>
  <c r="C2463" i="30" s="1"/>
  <c r="A2462" i="30"/>
  <c r="C2462" i="30" s="1"/>
  <c r="A2461" i="30"/>
  <c r="C2461" i="30" s="1"/>
  <c r="A2460" i="30"/>
  <c r="C2460" i="30" s="1"/>
  <c r="A2459" i="30"/>
  <c r="C2459" i="30" s="1"/>
  <c r="A2458" i="30"/>
  <c r="C2458" i="30" s="1"/>
  <c r="A2457" i="30"/>
  <c r="C2457" i="30" s="1"/>
  <c r="A2456" i="30"/>
  <c r="C2456" i="30" s="1"/>
  <c r="A2455" i="30"/>
  <c r="C2455" i="30" s="1"/>
  <c r="A2454" i="30"/>
  <c r="C2454" i="30" s="1"/>
  <c r="A2453" i="30"/>
  <c r="C2453" i="30" s="1"/>
  <c r="A2452" i="30"/>
  <c r="C2452" i="30" s="1"/>
  <c r="A2451" i="30"/>
  <c r="C2451" i="30" s="1"/>
  <c r="A2450" i="30"/>
  <c r="C2450" i="30" s="1"/>
  <c r="A2449" i="30"/>
  <c r="C2449" i="30" s="1"/>
  <c r="A2448" i="30"/>
  <c r="C2448" i="30" s="1"/>
  <c r="A2447" i="30"/>
  <c r="C2447" i="30" s="1"/>
  <c r="A2446" i="30"/>
  <c r="C2446" i="30" s="1"/>
  <c r="A2445" i="30"/>
  <c r="C2445" i="30" s="1"/>
  <c r="A2444" i="30"/>
  <c r="C2444" i="30" s="1"/>
  <c r="A2443" i="30"/>
  <c r="C2443" i="30" s="1"/>
  <c r="A2442" i="30"/>
  <c r="C2442" i="30" s="1"/>
  <c r="A2441" i="30"/>
  <c r="C2441" i="30" s="1"/>
  <c r="A2440" i="30"/>
  <c r="C2440" i="30" s="1"/>
  <c r="A2439" i="30"/>
  <c r="C2439" i="30" s="1"/>
  <c r="A2438" i="30"/>
  <c r="C2438" i="30" s="1"/>
  <c r="A2437" i="30"/>
  <c r="C2437" i="30" s="1"/>
  <c r="A2436" i="30"/>
  <c r="C2436" i="30" s="1"/>
  <c r="A2435" i="30"/>
  <c r="C2435" i="30" s="1"/>
  <c r="A2434" i="30"/>
  <c r="C2434" i="30" s="1"/>
  <c r="A2433" i="30"/>
  <c r="C2433" i="30" s="1"/>
  <c r="A2432" i="30"/>
  <c r="C2432" i="30" s="1"/>
  <c r="A2431" i="30"/>
  <c r="C2431" i="30" s="1"/>
  <c r="A2430" i="30"/>
  <c r="C2430" i="30" s="1"/>
  <c r="A2429" i="30"/>
  <c r="C2429" i="30" s="1"/>
  <c r="A2428" i="30"/>
  <c r="C2428" i="30" s="1"/>
  <c r="A2427" i="30"/>
  <c r="C2427" i="30" s="1"/>
  <c r="A2426" i="30"/>
  <c r="C2426" i="30" s="1"/>
  <c r="A2425" i="30"/>
  <c r="C2425" i="30" s="1"/>
  <c r="A2424" i="30"/>
  <c r="C2424" i="30" s="1"/>
  <c r="A2423" i="30"/>
  <c r="C2423" i="30" s="1"/>
  <c r="A2422" i="30"/>
  <c r="C2422" i="30" s="1"/>
  <c r="A2421" i="30"/>
  <c r="C2421" i="30" s="1"/>
  <c r="A2420" i="30"/>
  <c r="C2420" i="30" s="1"/>
  <c r="A2419" i="30"/>
  <c r="C2419" i="30" s="1"/>
  <c r="A2418" i="30"/>
  <c r="C2418" i="30" s="1"/>
  <c r="A2417" i="30"/>
  <c r="C2417" i="30" s="1"/>
  <c r="A2416" i="30"/>
  <c r="C2416" i="30" s="1"/>
  <c r="A2415" i="30"/>
  <c r="C2415" i="30" s="1"/>
  <c r="A2414" i="30"/>
  <c r="C2414" i="30" s="1"/>
  <c r="A2413" i="30"/>
  <c r="C2413" i="30" s="1"/>
  <c r="A2412" i="30"/>
  <c r="C2412" i="30" s="1"/>
  <c r="A2411" i="30"/>
  <c r="C2411" i="30" s="1"/>
  <c r="A2410" i="30"/>
  <c r="C2410" i="30" s="1"/>
  <c r="A2409" i="30"/>
  <c r="C2409" i="30" s="1"/>
  <c r="A2408" i="30"/>
  <c r="C2408" i="30" s="1"/>
  <c r="A2407" i="30"/>
  <c r="C2407" i="30" s="1"/>
  <c r="A2406" i="30"/>
  <c r="C2406" i="30" s="1"/>
  <c r="A2405" i="30"/>
  <c r="C2405" i="30" s="1"/>
  <c r="A2404" i="30"/>
  <c r="C2404" i="30" s="1"/>
  <c r="A2403" i="30"/>
  <c r="C2403" i="30" s="1"/>
  <c r="A2402" i="30"/>
  <c r="C2402" i="30" s="1"/>
  <c r="A2401" i="30"/>
  <c r="C2401" i="30" s="1"/>
  <c r="A2400" i="30"/>
  <c r="C2400" i="30" s="1"/>
  <c r="A2399" i="30"/>
  <c r="C2399" i="30" s="1"/>
  <c r="A2398" i="30"/>
  <c r="C2398" i="30" s="1"/>
  <c r="A2397" i="30"/>
  <c r="C2397" i="30" s="1"/>
  <c r="A2396" i="30"/>
  <c r="C2396" i="30" s="1"/>
  <c r="A2395" i="30"/>
  <c r="C2395" i="30" s="1"/>
  <c r="A2394" i="30"/>
  <c r="C2394" i="30" s="1"/>
  <c r="A2393" i="30"/>
  <c r="C2393" i="30" s="1"/>
  <c r="A2392" i="30"/>
  <c r="C2392" i="30" s="1"/>
  <c r="A2391" i="30"/>
  <c r="C2391" i="30" s="1"/>
  <c r="A2390" i="30"/>
  <c r="C2390" i="30" s="1"/>
  <c r="A2389" i="30"/>
  <c r="C2389" i="30" s="1"/>
  <c r="A2388" i="30"/>
  <c r="C2388" i="30" s="1"/>
  <c r="A2387" i="30"/>
  <c r="C2387" i="30" s="1"/>
  <c r="A2386" i="30"/>
  <c r="C2386" i="30" s="1"/>
  <c r="A2385" i="30"/>
  <c r="C2385" i="30" s="1"/>
  <c r="A2384" i="30"/>
  <c r="C2384" i="30" s="1"/>
  <c r="A2383" i="30"/>
  <c r="C2383" i="30" s="1"/>
  <c r="A2382" i="30"/>
  <c r="C2382" i="30" s="1"/>
  <c r="A2381" i="30"/>
  <c r="C2381" i="30" s="1"/>
  <c r="A2380" i="30"/>
  <c r="C2380" i="30" s="1"/>
  <c r="A2379" i="30"/>
  <c r="C2379" i="30" s="1"/>
  <c r="A2378" i="30"/>
  <c r="C2378" i="30" s="1"/>
  <c r="A2377" i="30"/>
  <c r="C2377" i="30" s="1"/>
  <c r="A2376" i="30"/>
  <c r="C2376" i="30" s="1"/>
  <c r="A2375" i="30"/>
  <c r="C2375" i="30" s="1"/>
  <c r="A2374" i="30"/>
  <c r="C2374" i="30" s="1"/>
  <c r="A2373" i="30"/>
  <c r="C2373" i="30" s="1"/>
  <c r="A2372" i="30"/>
  <c r="C2372" i="30" s="1"/>
  <c r="A2371" i="30"/>
  <c r="C2371" i="30" s="1"/>
  <c r="A2370" i="30"/>
  <c r="C2370" i="30" s="1"/>
  <c r="A2369" i="30"/>
  <c r="C2369" i="30" s="1"/>
  <c r="A2368" i="30"/>
  <c r="C2368" i="30" s="1"/>
  <c r="A2367" i="30"/>
  <c r="C2367" i="30" s="1"/>
  <c r="A2366" i="30"/>
  <c r="C2366" i="30" s="1"/>
  <c r="A2365" i="30"/>
  <c r="C2365" i="30" s="1"/>
  <c r="A2364" i="30"/>
  <c r="C2364" i="30" s="1"/>
  <c r="A2363" i="30"/>
  <c r="C2363" i="30" s="1"/>
  <c r="A2362" i="30"/>
  <c r="C2362" i="30" s="1"/>
  <c r="A2361" i="30"/>
  <c r="C2361" i="30" s="1"/>
  <c r="A2360" i="30"/>
  <c r="C2360" i="30" s="1"/>
  <c r="A2359" i="30"/>
  <c r="C2359" i="30" s="1"/>
  <c r="A2358" i="30"/>
  <c r="C2358" i="30" s="1"/>
  <c r="A2357" i="30"/>
  <c r="C2357" i="30" s="1"/>
  <c r="A2356" i="30"/>
  <c r="C2356" i="30" s="1"/>
  <c r="A2355" i="30"/>
  <c r="C2355" i="30" s="1"/>
  <c r="A2354" i="30"/>
  <c r="C2354" i="30" s="1"/>
  <c r="A2353" i="30"/>
  <c r="C2353" i="30" s="1"/>
  <c r="A2352" i="30"/>
  <c r="C2352" i="30" s="1"/>
  <c r="A2351" i="30"/>
  <c r="C2351" i="30" s="1"/>
  <c r="A2350" i="30"/>
  <c r="C2350" i="30" s="1"/>
  <c r="A2349" i="30"/>
  <c r="C2349" i="30" s="1"/>
  <c r="A2348" i="30"/>
  <c r="C2348" i="30" s="1"/>
  <c r="A2347" i="30"/>
  <c r="C2347" i="30" s="1"/>
  <c r="A2346" i="30"/>
  <c r="C2346" i="30" s="1"/>
  <c r="A2345" i="30"/>
  <c r="C2345" i="30" s="1"/>
  <c r="A2344" i="30"/>
  <c r="C2344" i="30" s="1"/>
  <c r="A2343" i="30"/>
  <c r="C2343" i="30" s="1"/>
  <c r="A2342" i="30"/>
  <c r="C2342" i="30" s="1"/>
  <c r="A2341" i="30"/>
  <c r="C2341" i="30" s="1"/>
  <c r="A2340" i="30"/>
  <c r="C2340" i="30" s="1"/>
  <c r="A2339" i="30"/>
  <c r="C2339" i="30" s="1"/>
  <c r="A2338" i="30"/>
  <c r="C2338" i="30" s="1"/>
  <c r="A2337" i="30"/>
  <c r="C2337" i="30" s="1"/>
  <c r="A2336" i="30"/>
  <c r="C2336" i="30" s="1"/>
  <c r="A2335" i="30"/>
  <c r="C2335" i="30" s="1"/>
  <c r="A2334" i="30"/>
  <c r="C2334" i="30" s="1"/>
  <c r="A2333" i="30"/>
  <c r="C2333" i="30" s="1"/>
  <c r="A2332" i="30"/>
  <c r="C2332" i="30" s="1"/>
  <c r="A2331" i="30"/>
  <c r="C2331" i="30" s="1"/>
  <c r="A2330" i="30"/>
  <c r="C2330" i="30" s="1"/>
  <c r="A2329" i="30"/>
  <c r="C2329" i="30" s="1"/>
  <c r="A2328" i="30"/>
  <c r="C2328" i="30" s="1"/>
  <c r="A2327" i="30"/>
  <c r="C2327" i="30" s="1"/>
  <c r="A2326" i="30"/>
  <c r="C2326" i="30" s="1"/>
  <c r="A2325" i="30"/>
  <c r="C2325" i="30" s="1"/>
  <c r="A2324" i="30"/>
  <c r="C2324" i="30" s="1"/>
  <c r="A2323" i="30"/>
  <c r="C2323" i="30" s="1"/>
  <c r="A2322" i="30"/>
  <c r="C2322" i="30" s="1"/>
  <c r="A2321" i="30"/>
  <c r="C2321" i="30" s="1"/>
  <c r="A2320" i="30"/>
  <c r="C2320" i="30" s="1"/>
  <c r="A2319" i="30"/>
  <c r="C2319" i="30" s="1"/>
  <c r="A2318" i="30"/>
  <c r="C2318" i="30" s="1"/>
  <c r="A2317" i="30"/>
  <c r="C2317" i="30" s="1"/>
  <c r="A2316" i="30"/>
  <c r="C2316" i="30" s="1"/>
  <c r="A2315" i="30"/>
  <c r="C2315" i="30" s="1"/>
  <c r="A2314" i="30"/>
  <c r="C2314" i="30" s="1"/>
  <c r="A2313" i="30"/>
  <c r="C2313" i="30" s="1"/>
  <c r="A2312" i="30"/>
  <c r="C2312" i="30" s="1"/>
  <c r="A2311" i="30"/>
  <c r="C2311" i="30" s="1"/>
  <c r="A2310" i="30"/>
  <c r="C2310" i="30" s="1"/>
  <c r="A2309" i="30"/>
  <c r="C2309" i="30" s="1"/>
  <c r="A2308" i="30"/>
  <c r="C2308" i="30" s="1"/>
  <c r="A2307" i="30"/>
  <c r="C2307" i="30" s="1"/>
  <c r="A2306" i="30"/>
  <c r="C2306" i="30" s="1"/>
  <c r="A2305" i="30"/>
  <c r="C2305" i="30" s="1"/>
  <c r="A2304" i="30"/>
  <c r="C2304" i="30" s="1"/>
  <c r="A2303" i="30"/>
  <c r="C2303" i="30" s="1"/>
  <c r="A2302" i="30"/>
  <c r="C2302" i="30" s="1"/>
  <c r="A2301" i="30"/>
  <c r="C2301" i="30" s="1"/>
  <c r="A2300" i="30"/>
  <c r="C2300" i="30" s="1"/>
  <c r="A2299" i="30"/>
  <c r="C2299" i="30" s="1"/>
  <c r="A2298" i="30"/>
  <c r="C2298" i="30" s="1"/>
  <c r="A2297" i="30"/>
  <c r="C2297" i="30" s="1"/>
  <c r="A2296" i="30"/>
  <c r="C2296" i="30" s="1"/>
  <c r="A2295" i="30"/>
  <c r="C2295" i="30" s="1"/>
  <c r="A2294" i="30"/>
  <c r="C2294" i="30" s="1"/>
  <c r="A2293" i="30"/>
  <c r="C2293" i="30" s="1"/>
  <c r="A2292" i="30"/>
  <c r="C2292" i="30" s="1"/>
  <c r="A2291" i="30"/>
  <c r="C2291" i="30" s="1"/>
  <c r="A2290" i="30"/>
  <c r="C2290" i="30" s="1"/>
  <c r="A2289" i="30"/>
  <c r="C2289" i="30" s="1"/>
  <c r="A2288" i="30"/>
  <c r="C2288" i="30" s="1"/>
  <c r="A2287" i="30"/>
  <c r="C2287" i="30" s="1"/>
  <c r="A2286" i="30"/>
  <c r="C2286" i="30" s="1"/>
  <c r="A2285" i="30"/>
  <c r="C2285" i="30" s="1"/>
  <c r="A2284" i="30"/>
  <c r="C2284" i="30" s="1"/>
  <c r="A2283" i="30"/>
  <c r="C2283" i="30" s="1"/>
  <c r="A2282" i="30"/>
  <c r="C2282" i="30" s="1"/>
  <c r="A2281" i="30"/>
  <c r="C2281" i="30" s="1"/>
  <c r="A2280" i="30"/>
  <c r="C2280" i="30" s="1"/>
  <c r="A2279" i="30"/>
  <c r="C2279" i="30" s="1"/>
  <c r="A2278" i="30"/>
  <c r="C2278" i="30" s="1"/>
  <c r="A2277" i="30"/>
  <c r="C2277" i="30" s="1"/>
  <c r="A2276" i="30"/>
  <c r="C2276" i="30" s="1"/>
  <c r="A2275" i="30"/>
  <c r="C2275" i="30" s="1"/>
  <c r="A2274" i="30"/>
  <c r="C2274" i="30" s="1"/>
  <c r="A2273" i="30"/>
  <c r="C2273" i="30" s="1"/>
  <c r="A2272" i="30"/>
  <c r="C2272" i="30" s="1"/>
  <c r="A2271" i="30"/>
  <c r="C2271" i="30" s="1"/>
  <c r="A2270" i="30"/>
  <c r="C2270" i="30" s="1"/>
  <c r="A2269" i="30"/>
  <c r="C2269" i="30" s="1"/>
  <c r="A2268" i="30"/>
  <c r="C2268" i="30" s="1"/>
  <c r="A2267" i="30"/>
  <c r="C2267" i="30" s="1"/>
  <c r="A2266" i="30"/>
  <c r="C2266" i="30" s="1"/>
  <c r="A2265" i="30"/>
  <c r="C2265" i="30" s="1"/>
  <c r="A2264" i="30"/>
  <c r="C2264" i="30" s="1"/>
  <c r="A2263" i="30"/>
  <c r="C2263" i="30" s="1"/>
  <c r="A2262" i="30"/>
  <c r="C2262" i="30" s="1"/>
  <c r="A2261" i="30"/>
  <c r="C2261" i="30" s="1"/>
  <c r="A2260" i="30"/>
  <c r="C2260" i="30" s="1"/>
  <c r="A2259" i="30"/>
  <c r="C2259" i="30" s="1"/>
  <c r="A2258" i="30"/>
  <c r="C2258" i="30" s="1"/>
  <c r="A2257" i="30"/>
  <c r="C2257" i="30" s="1"/>
  <c r="A2256" i="30"/>
  <c r="C2256" i="30" s="1"/>
  <c r="A2255" i="30"/>
  <c r="C2255" i="30" s="1"/>
  <c r="A2254" i="30"/>
  <c r="C2254" i="30" s="1"/>
  <c r="A2253" i="30"/>
  <c r="C2253" i="30" s="1"/>
  <c r="A2252" i="30"/>
  <c r="C2252" i="30" s="1"/>
  <c r="A2251" i="30"/>
  <c r="C2251" i="30" s="1"/>
  <c r="A2250" i="30"/>
  <c r="C2250" i="30" s="1"/>
  <c r="A2249" i="30"/>
  <c r="C2249" i="30" s="1"/>
  <c r="A2248" i="30"/>
  <c r="C2248" i="30" s="1"/>
  <c r="A2247" i="30"/>
  <c r="C2247" i="30" s="1"/>
  <c r="A2246" i="30"/>
  <c r="C2246" i="30" s="1"/>
  <c r="A2245" i="30"/>
  <c r="C2245" i="30" s="1"/>
  <c r="A2244" i="30"/>
  <c r="C2244" i="30" s="1"/>
  <c r="A2243" i="30"/>
  <c r="C2243" i="30" s="1"/>
  <c r="A2242" i="30"/>
  <c r="C2242" i="30" s="1"/>
  <c r="A2241" i="30"/>
  <c r="C2241" i="30" s="1"/>
  <c r="A2240" i="30"/>
  <c r="C2240" i="30" s="1"/>
  <c r="A2239" i="30"/>
  <c r="C2239" i="30" s="1"/>
  <c r="A2238" i="30"/>
  <c r="C2238" i="30" s="1"/>
  <c r="A2237" i="30"/>
  <c r="C2237" i="30" s="1"/>
  <c r="A2236" i="30"/>
  <c r="C2236" i="30" s="1"/>
  <c r="A2235" i="30"/>
  <c r="C2235" i="30" s="1"/>
  <c r="A2234" i="30"/>
  <c r="C2234" i="30" s="1"/>
  <c r="A2233" i="30"/>
  <c r="C2233" i="30" s="1"/>
  <c r="A2232" i="30"/>
  <c r="C2232" i="30" s="1"/>
  <c r="A2231" i="30"/>
  <c r="C2231" i="30" s="1"/>
  <c r="A2230" i="30"/>
  <c r="C2230" i="30" s="1"/>
  <c r="A2229" i="30"/>
  <c r="C2229" i="30" s="1"/>
  <c r="A2228" i="30"/>
  <c r="C2228" i="30" s="1"/>
  <c r="A2227" i="30"/>
  <c r="C2227" i="30" s="1"/>
  <c r="A2226" i="30"/>
  <c r="C2226" i="30" s="1"/>
  <c r="A2225" i="30"/>
  <c r="C2225" i="30" s="1"/>
  <c r="A2224" i="30"/>
  <c r="C2224" i="30" s="1"/>
  <c r="A2223" i="30"/>
  <c r="C2223" i="30" s="1"/>
  <c r="A2222" i="30"/>
  <c r="C2222" i="30" s="1"/>
  <c r="A2221" i="30"/>
  <c r="C2221" i="30" s="1"/>
  <c r="A2220" i="30"/>
  <c r="C2220" i="30" s="1"/>
  <c r="A2219" i="30"/>
  <c r="C2219" i="30" s="1"/>
  <c r="A2218" i="30"/>
  <c r="C2218" i="30" s="1"/>
  <c r="A2217" i="30"/>
  <c r="C2217" i="30" s="1"/>
  <c r="A2216" i="30"/>
  <c r="C2216" i="30" s="1"/>
  <c r="A2215" i="30"/>
  <c r="C2215" i="30" s="1"/>
  <c r="A2214" i="30"/>
  <c r="C2214" i="30" s="1"/>
  <c r="A2213" i="30"/>
  <c r="C2213" i="30" s="1"/>
  <c r="A2212" i="30"/>
  <c r="C2212" i="30" s="1"/>
  <c r="A2211" i="30"/>
  <c r="C2211" i="30" s="1"/>
  <c r="A2210" i="30"/>
  <c r="C2210" i="30" s="1"/>
  <c r="A2209" i="30"/>
  <c r="C2209" i="30" s="1"/>
  <c r="A2208" i="30"/>
  <c r="C2208" i="30" s="1"/>
  <c r="A2207" i="30"/>
  <c r="C2207" i="30" s="1"/>
  <c r="A2206" i="30"/>
  <c r="C2206" i="30" s="1"/>
  <c r="A2205" i="30"/>
  <c r="C2205" i="30" s="1"/>
  <c r="A2204" i="30"/>
  <c r="C2204" i="30" s="1"/>
  <c r="A2203" i="30"/>
  <c r="C2203" i="30" s="1"/>
  <c r="A2202" i="30"/>
  <c r="C2202" i="30" s="1"/>
  <c r="A2201" i="30"/>
  <c r="C2201" i="30" s="1"/>
  <c r="A2200" i="30"/>
  <c r="C2200" i="30" s="1"/>
  <c r="A2199" i="30"/>
  <c r="C2199" i="30" s="1"/>
  <c r="A2198" i="30"/>
  <c r="C2198" i="30" s="1"/>
  <c r="A2197" i="30"/>
  <c r="C2197" i="30" s="1"/>
  <c r="A2196" i="30"/>
  <c r="C2196" i="30" s="1"/>
  <c r="A2195" i="30"/>
  <c r="C2195" i="30" s="1"/>
  <c r="A2194" i="30"/>
  <c r="C2194" i="30" s="1"/>
  <c r="A2193" i="30"/>
  <c r="C2193" i="30" s="1"/>
  <c r="A2192" i="30"/>
  <c r="C2192" i="30" s="1"/>
  <c r="A2191" i="30"/>
  <c r="C2191" i="30" s="1"/>
  <c r="A2190" i="30"/>
  <c r="C2190" i="30" s="1"/>
  <c r="A2189" i="30"/>
  <c r="C2189" i="30" s="1"/>
  <c r="A2188" i="30"/>
  <c r="C2188" i="30" s="1"/>
  <c r="A2187" i="30"/>
  <c r="C2187" i="30" s="1"/>
  <c r="A2186" i="30"/>
  <c r="C2186" i="30" s="1"/>
  <c r="A2185" i="30"/>
  <c r="C2185" i="30" s="1"/>
  <c r="A2184" i="30"/>
  <c r="C2184" i="30" s="1"/>
  <c r="A2183" i="30"/>
  <c r="C2183" i="30" s="1"/>
  <c r="A2182" i="30"/>
  <c r="C2182" i="30" s="1"/>
  <c r="A2181" i="30"/>
  <c r="C2181" i="30" s="1"/>
  <c r="A2180" i="30"/>
  <c r="C2180" i="30" s="1"/>
  <c r="A2179" i="30"/>
  <c r="C2179" i="30" s="1"/>
  <c r="A2178" i="30"/>
  <c r="C2178" i="30" s="1"/>
  <c r="A2177" i="30"/>
  <c r="C2177" i="30" s="1"/>
  <c r="A2176" i="30"/>
  <c r="C2176" i="30" s="1"/>
  <c r="A2175" i="30"/>
  <c r="C2175" i="30" s="1"/>
  <c r="A2174" i="30"/>
  <c r="C2174" i="30" s="1"/>
  <c r="A2173" i="30"/>
  <c r="C2173" i="30" s="1"/>
  <c r="A2172" i="30"/>
  <c r="C2172" i="30" s="1"/>
  <c r="A2171" i="30"/>
  <c r="C2171" i="30" s="1"/>
  <c r="A2170" i="30"/>
  <c r="C2170" i="30" s="1"/>
  <c r="A2169" i="30"/>
  <c r="C2169" i="30" s="1"/>
  <c r="A2168" i="30"/>
  <c r="C2168" i="30" s="1"/>
  <c r="A2167" i="30"/>
  <c r="C2167" i="30" s="1"/>
  <c r="A2166" i="30"/>
  <c r="C2166" i="30" s="1"/>
  <c r="A2165" i="30"/>
  <c r="C2165" i="30" s="1"/>
  <c r="A2164" i="30"/>
  <c r="C2164" i="30" s="1"/>
  <c r="A2163" i="30"/>
  <c r="C2163" i="30" s="1"/>
  <c r="A2162" i="30"/>
  <c r="C2162" i="30" s="1"/>
  <c r="A2161" i="30"/>
  <c r="C2161" i="30" s="1"/>
  <c r="A2160" i="30"/>
  <c r="C2160" i="30" s="1"/>
  <c r="A2159" i="30"/>
  <c r="C2159" i="30" s="1"/>
  <c r="A2158" i="30"/>
  <c r="C2158" i="30" s="1"/>
  <c r="A2157" i="30"/>
  <c r="C2157" i="30" s="1"/>
  <c r="A2156" i="30"/>
  <c r="C2156" i="30" s="1"/>
  <c r="A2155" i="30"/>
  <c r="C2155" i="30" s="1"/>
  <c r="A2154" i="30"/>
  <c r="C2154" i="30" s="1"/>
  <c r="A2153" i="30"/>
  <c r="C2153" i="30" s="1"/>
  <c r="A2152" i="30"/>
  <c r="C2152" i="30" s="1"/>
  <c r="A2151" i="30"/>
  <c r="C2151" i="30" s="1"/>
  <c r="A2150" i="30"/>
  <c r="C2150" i="30" s="1"/>
  <c r="A2149" i="30"/>
  <c r="C2149" i="30" s="1"/>
  <c r="A2148" i="30"/>
  <c r="C2148" i="30" s="1"/>
  <c r="A2147" i="30"/>
  <c r="C2147" i="30" s="1"/>
  <c r="A2146" i="30"/>
  <c r="C2146" i="30" s="1"/>
  <c r="A2145" i="30"/>
  <c r="C2145" i="30" s="1"/>
  <c r="A2144" i="30"/>
  <c r="C2144" i="30" s="1"/>
  <c r="A2143" i="30"/>
  <c r="C2143" i="30" s="1"/>
  <c r="A2142" i="30"/>
  <c r="C2142" i="30" s="1"/>
  <c r="A2141" i="30"/>
  <c r="C2141" i="30" s="1"/>
  <c r="A2140" i="30"/>
  <c r="C2140" i="30" s="1"/>
  <c r="A2139" i="30"/>
  <c r="C2139" i="30" s="1"/>
  <c r="A2138" i="30"/>
  <c r="C2138" i="30" s="1"/>
  <c r="A2137" i="30"/>
  <c r="C2137" i="30" s="1"/>
  <c r="A2136" i="30"/>
  <c r="C2136" i="30" s="1"/>
  <c r="A2135" i="30"/>
  <c r="C2135" i="30" s="1"/>
  <c r="A2134" i="30"/>
  <c r="C2134" i="30" s="1"/>
  <c r="A2133" i="30"/>
  <c r="C2133" i="30" s="1"/>
  <c r="A2132" i="30"/>
  <c r="C2132" i="30" s="1"/>
  <c r="A2131" i="30"/>
  <c r="C2131" i="30" s="1"/>
  <c r="A2130" i="30"/>
  <c r="C2130" i="30" s="1"/>
  <c r="A2129" i="30"/>
  <c r="C2129" i="30" s="1"/>
  <c r="A2128" i="30"/>
  <c r="C2128" i="30" s="1"/>
  <c r="A2127" i="30"/>
  <c r="C2127" i="30" s="1"/>
  <c r="A2126" i="30"/>
  <c r="C2126" i="30" s="1"/>
  <c r="A2125" i="30"/>
  <c r="C2125" i="30" s="1"/>
  <c r="A2124" i="30"/>
  <c r="C2124" i="30" s="1"/>
  <c r="A2123" i="30"/>
  <c r="C2123" i="30" s="1"/>
  <c r="A2122" i="30"/>
  <c r="C2122" i="30" s="1"/>
  <c r="A2121" i="30"/>
  <c r="C2121" i="30" s="1"/>
  <c r="A2120" i="30"/>
  <c r="C2120" i="30" s="1"/>
  <c r="A2119" i="30"/>
  <c r="C2119" i="30" s="1"/>
  <c r="A2118" i="30"/>
  <c r="C2118" i="30" s="1"/>
  <c r="A2117" i="30"/>
  <c r="C2117" i="30" s="1"/>
  <c r="A2116" i="30"/>
  <c r="C2116" i="30" s="1"/>
  <c r="A2115" i="30"/>
  <c r="C2115" i="30" s="1"/>
  <c r="A2114" i="30"/>
  <c r="C2114" i="30" s="1"/>
  <c r="A2113" i="30"/>
  <c r="C2113" i="30" s="1"/>
  <c r="A2112" i="30"/>
  <c r="C2112" i="30" s="1"/>
  <c r="A2111" i="30"/>
  <c r="C2111" i="30" s="1"/>
  <c r="A2110" i="30"/>
  <c r="C2110" i="30" s="1"/>
  <c r="A2109" i="30"/>
  <c r="C2109" i="30" s="1"/>
  <c r="A2108" i="30"/>
  <c r="C2108" i="30" s="1"/>
  <c r="A2107" i="30"/>
  <c r="C2107" i="30" s="1"/>
  <c r="A2106" i="30"/>
  <c r="C2106" i="30" s="1"/>
  <c r="A2105" i="30"/>
  <c r="C2105" i="30" s="1"/>
  <c r="A2104" i="30"/>
  <c r="C2104" i="30" s="1"/>
  <c r="A2103" i="30"/>
  <c r="C2103" i="30" s="1"/>
  <c r="A2102" i="30"/>
  <c r="C2102" i="30" s="1"/>
  <c r="A2101" i="30"/>
  <c r="C2101" i="30" s="1"/>
  <c r="A2100" i="30"/>
  <c r="C2100" i="30" s="1"/>
  <c r="A2099" i="30"/>
  <c r="C2099" i="30" s="1"/>
  <c r="A2098" i="30"/>
  <c r="C2098" i="30" s="1"/>
  <c r="A2097" i="30"/>
  <c r="C2097" i="30" s="1"/>
  <c r="A2096" i="30"/>
  <c r="C2096" i="30" s="1"/>
  <c r="A2095" i="30"/>
  <c r="C2095" i="30" s="1"/>
  <c r="A2094" i="30"/>
  <c r="C2094" i="30" s="1"/>
  <c r="A2093" i="30"/>
  <c r="C2093" i="30" s="1"/>
  <c r="A2092" i="30"/>
  <c r="C2092" i="30" s="1"/>
  <c r="A2091" i="30"/>
  <c r="C2091" i="30" s="1"/>
  <c r="A2090" i="30"/>
  <c r="C2090" i="30" s="1"/>
  <c r="A2089" i="30"/>
  <c r="C2089" i="30" s="1"/>
  <c r="A2088" i="30"/>
  <c r="C2088" i="30" s="1"/>
  <c r="A2087" i="30"/>
  <c r="C2087" i="30" s="1"/>
  <c r="A2086" i="30"/>
  <c r="C2086" i="30" s="1"/>
  <c r="A2085" i="30"/>
  <c r="C2085" i="30" s="1"/>
  <c r="A2084" i="30"/>
  <c r="C2084" i="30" s="1"/>
  <c r="A2083" i="30"/>
  <c r="C2083" i="30" s="1"/>
  <c r="A2082" i="30"/>
  <c r="C2082" i="30" s="1"/>
  <c r="A2081" i="30"/>
  <c r="C2081" i="30" s="1"/>
  <c r="A2080" i="30"/>
  <c r="C2080" i="30" s="1"/>
  <c r="A2079" i="30"/>
  <c r="C2079" i="30" s="1"/>
  <c r="A2078" i="30"/>
  <c r="C2078" i="30" s="1"/>
  <c r="A2077" i="30"/>
  <c r="C2077" i="30" s="1"/>
  <c r="A2076" i="30"/>
  <c r="C2076" i="30" s="1"/>
  <c r="A2075" i="30"/>
  <c r="C2075" i="30" s="1"/>
  <c r="A2074" i="30"/>
  <c r="C2074" i="30" s="1"/>
  <c r="A2073" i="30"/>
  <c r="C2073" i="30" s="1"/>
  <c r="A2072" i="30"/>
  <c r="C2072" i="30" s="1"/>
  <c r="A2071" i="30"/>
  <c r="C2071" i="30" s="1"/>
  <c r="A2070" i="30"/>
  <c r="C2070" i="30" s="1"/>
  <c r="A2069" i="30"/>
  <c r="C2069" i="30" s="1"/>
  <c r="A2068" i="30"/>
  <c r="C2068" i="30" s="1"/>
  <c r="A2067" i="30"/>
  <c r="C2067" i="30" s="1"/>
  <c r="A2066" i="30"/>
  <c r="C2066" i="30" s="1"/>
  <c r="A2065" i="30"/>
  <c r="C2065" i="30" s="1"/>
  <c r="A2064" i="30"/>
  <c r="C2064" i="30" s="1"/>
  <c r="A2063" i="30"/>
  <c r="C2063" i="30" s="1"/>
  <c r="A2062" i="30"/>
  <c r="C2062" i="30" s="1"/>
  <c r="A2061" i="30"/>
  <c r="C2061" i="30" s="1"/>
  <c r="A2060" i="30"/>
  <c r="C2060" i="30" s="1"/>
  <c r="A2059" i="30"/>
  <c r="C2059" i="30" s="1"/>
  <c r="A2058" i="30"/>
  <c r="C2058" i="30" s="1"/>
  <c r="A2057" i="30"/>
  <c r="C2057" i="30" s="1"/>
  <c r="A2056" i="30"/>
  <c r="C2056" i="30" s="1"/>
  <c r="A2055" i="30"/>
  <c r="C2055" i="30" s="1"/>
  <c r="A2054" i="30"/>
  <c r="C2054" i="30" s="1"/>
  <c r="A2053" i="30"/>
  <c r="C2053" i="30" s="1"/>
  <c r="A2052" i="30"/>
  <c r="C2052" i="30" s="1"/>
  <c r="A2051" i="30"/>
  <c r="C2051" i="30" s="1"/>
  <c r="A2050" i="30"/>
  <c r="C2050" i="30" s="1"/>
  <c r="A2049" i="30"/>
  <c r="C2049" i="30" s="1"/>
  <c r="A2048" i="30"/>
  <c r="C2048" i="30" s="1"/>
  <c r="A2047" i="30"/>
  <c r="C2047" i="30" s="1"/>
  <c r="A2046" i="30"/>
  <c r="C2046" i="30" s="1"/>
  <c r="A2045" i="30"/>
  <c r="C2045" i="30" s="1"/>
  <c r="A2044" i="30"/>
  <c r="C2044" i="30" s="1"/>
  <c r="A2043" i="30"/>
  <c r="C2043" i="30" s="1"/>
  <c r="A2042" i="30"/>
  <c r="C2042" i="30" s="1"/>
  <c r="A2041" i="30"/>
  <c r="C2041" i="30" s="1"/>
  <c r="A2040" i="30"/>
  <c r="C2040" i="30" s="1"/>
  <c r="A2039" i="30"/>
  <c r="C2039" i="30" s="1"/>
  <c r="A2038" i="30"/>
  <c r="C2038" i="30" s="1"/>
  <c r="A2037" i="30"/>
  <c r="C2037" i="30" s="1"/>
  <c r="A2036" i="30"/>
  <c r="C2036" i="30" s="1"/>
  <c r="A2035" i="30"/>
  <c r="C2035" i="30" s="1"/>
  <c r="A2034" i="30"/>
  <c r="C2034" i="30" s="1"/>
  <c r="A2033" i="30"/>
  <c r="C2033" i="30" s="1"/>
  <c r="A2032" i="30"/>
  <c r="C2032" i="30" s="1"/>
  <c r="A2031" i="30"/>
  <c r="C2031" i="30" s="1"/>
  <c r="A2030" i="30"/>
  <c r="C2030" i="30" s="1"/>
  <c r="A2029" i="30"/>
  <c r="C2029" i="30" s="1"/>
  <c r="A2028" i="30"/>
  <c r="C2028" i="30" s="1"/>
  <c r="A2027" i="30"/>
  <c r="C2027" i="30" s="1"/>
  <c r="A2026" i="30"/>
  <c r="C2026" i="30" s="1"/>
  <c r="A2025" i="30"/>
  <c r="C2025" i="30" s="1"/>
  <c r="A2024" i="30"/>
  <c r="C2024" i="30" s="1"/>
  <c r="A2023" i="30"/>
  <c r="C2023" i="30" s="1"/>
  <c r="A2022" i="30"/>
  <c r="C2022" i="30" s="1"/>
  <c r="A2021" i="30"/>
  <c r="C2021" i="30" s="1"/>
  <c r="A2020" i="30"/>
  <c r="C2020" i="30" s="1"/>
  <c r="A2019" i="30"/>
  <c r="C2019" i="30" s="1"/>
  <c r="A2018" i="30"/>
  <c r="C2018" i="30" s="1"/>
  <c r="A2017" i="30"/>
  <c r="C2017" i="30" s="1"/>
  <c r="A2016" i="30"/>
  <c r="C2016" i="30" s="1"/>
  <c r="A2015" i="30"/>
  <c r="C2015" i="30" s="1"/>
  <c r="A2014" i="30"/>
  <c r="C2014" i="30" s="1"/>
  <c r="A2013" i="30"/>
  <c r="C2013" i="30" s="1"/>
  <c r="A2012" i="30"/>
  <c r="C2012" i="30" s="1"/>
  <c r="A2011" i="30"/>
  <c r="C2011" i="30" s="1"/>
  <c r="A2010" i="30"/>
  <c r="C2010" i="30" s="1"/>
  <c r="A2009" i="30"/>
  <c r="C2009" i="30" s="1"/>
  <c r="A2008" i="30"/>
  <c r="C2008" i="30" s="1"/>
  <c r="A2007" i="30"/>
  <c r="C2007" i="30" s="1"/>
  <c r="A2006" i="30"/>
  <c r="C2006" i="30" s="1"/>
  <c r="A2005" i="30"/>
  <c r="C2005" i="30" s="1"/>
  <c r="A2004" i="30"/>
  <c r="C2004" i="30" s="1"/>
  <c r="A2003" i="30"/>
  <c r="C2003" i="30" s="1"/>
  <c r="A2002" i="30"/>
  <c r="C2002" i="30" s="1"/>
  <c r="A2001" i="30"/>
  <c r="C2001" i="30" s="1"/>
  <c r="A2000" i="30"/>
  <c r="C2000" i="30" s="1"/>
  <c r="A1999" i="30"/>
  <c r="C1999" i="30" s="1"/>
  <c r="A1998" i="30"/>
  <c r="C1998" i="30" s="1"/>
  <c r="A1997" i="30"/>
  <c r="C1997" i="30" s="1"/>
  <c r="A1996" i="30"/>
  <c r="C1996" i="30" s="1"/>
  <c r="A1995" i="30"/>
  <c r="C1995" i="30" s="1"/>
  <c r="A1994" i="30"/>
  <c r="C1994" i="30" s="1"/>
  <c r="A1993" i="30"/>
  <c r="C1993" i="30" s="1"/>
  <c r="A1992" i="30"/>
  <c r="C1992" i="30" s="1"/>
  <c r="A1991" i="30"/>
  <c r="C1991" i="30" s="1"/>
  <c r="A1990" i="30"/>
  <c r="C1990" i="30" s="1"/>
  <c r="A1989" i="30"/>
  <c r="C1989" i="30" s="1"/>
  <c r="A1988" i="30"/>
  <c r="C1988" i="30" s="1"/>
  <c r="A1987" i="30"/>
  <c r="C1987" i="30" s="1"/>
  <c r="A1986" i="30"/>
  <c r="C1986" i="30" s="1"/>
  <c r="A1985" i="30"/>
  <c r="C1985" i="30" s="1"/>
  <c r="A1984" i="30"/>
  <c r="C1984" i="30" s="1"/>
  <c r="A1983" i="30"/>
  <c r="C1983" i="30" s="1"/>
  <c r="A1982" i="30"/>
  <c r="C1982" i="30" s="1"/>
  <c r="A1981" i="30"/>
  <c r="C1981" i="30" s="1"/>
  <c r="A1980" i="30"/>
  <c r="C1980" i="30" s="1"/>
  <c r="A1979" i="30"/>
  <c r="C1979" i="30" s="1"/>
  <c r="A1978" i="30"/>
  <c r="C1978" i="30" s="1"/>
  <c r="A1977" i="30"/>
  <c r="C1977" i="30" s="1"/>
  <c r="A1976" i="30"/>
  <c r="C1976" i="30" s="1"/>
  <c r="A1975" i="30"/>
  <c r="C1975" i="30" s="1"/>
  <c r="A1974" i="30"/>
  <c r="C1974" i="30" s="1"/>
  <c r="A1973" i="30"/>
  <c r="C1973" i="30" s="1"/>
  <c r="A1972" i="30"/>
  <c r="C1972" i="30" s="1"/>
  <c r="A1971" i="30"/>
  <c r="C1971" i="30" s="1"/>
  <c r="A1970" i="30"/>
  <c r="C1970" i="30" s="1"/>
  <c r="A1969" i="30"/>
  <c r="C1969" i="30" s="1"/>
  <c r="A1968" i="30"/>
  <c r="C1968" i="30" s="1"/>
  <c r="A1967" i="30"/>
  <c r="C1967" i="30" s="1"/>
  <c r="A1966" i="30"/>
  <c r="C1966" i="30" s="1"/>
  <c r="A1965" i="30"/>
  <c r="C1965" i="30" s="1"/>
  <c r="A1964" i="30"/>
  <c r="C1964" i="30" s="1"/>
  <c r="A1963" i="30"/>
  <c r="C1963" i="30" s="1"/>
  <c r="A1962" i="30"/>
  <c r="C1962" i="30" s="1"/>
  <c r="A1961" i="30"/>
  <c r="C1961" i="30" s="1"/>
  <c r="A1960" i="30"/>
  <c r="C1960" i="30" s="1"/>
  <c r="A1959" i="30"/>
  <c r="C1959" i="30" s="1"/>
  <c r="A1958" i="30"/>
  <c r="C1958" i="30" s="1"/>
  <c r="A1957" i="30"/>
  <c r="C1957" i="30" s="1"/>
  <c r="A1956" i="30"/>
  <c r="C1956" i="30" s="1"/>
  <c r="A1955" i="30"/>
  <c r="C1955" i="30" s="1"/>
  <c r="A1954" i="30"/>
  <c r="C1954" i="30" s="1"/>
  <c r="A1953" i="30"/>
  <c r="C1953" i="30" s="1"/>
  <c r="A1952" i="30"/>
  <c r="C1952" i="30" s="1"/>
  <c r="A1951" i="30"/>
  <c r="C1951" i="30" s="1"/>
  <c r="A1950" i="30"/>
  <c r="C1950" i="30" s="1"/>
  <c r="A1949" i="30"/>
  <c r="C1949" i="30" s="1"/>
  <c r="A1948" i="30"/>
  <c r="C1948" i="30" s="1"/>
  <c r="A1947" i="30"/>
  <c r="C1947" i="30" s="1"/>
  <c r="A1946" i="30"/>
  <c r="C1946" i="30" s="1"/>
  <c r="A1945" i="30"/>
  <c r="C1945" i="30" s="1"/>
  <c r="A1944" i="30"/>
  <c r="C1944" i="30" s="1"/>
  <c r="A1943" i="30"/>
  <c r="C1943" i="30" s="1"/>
  <c r="A1942" i="30"/>
  <c r="C1942" i="30" s="1"/>
  <c r="A1941" i="30"/>
  <c r="C1941" i="30" s="1"/>
  <c r="A1940" i="30"/>
  <c r="C1940" i="30" s="1"/>
  <c r="A1939" i="30"/>
  <c r="C1939" i="30" s="1"/>
  <c r="A1938" i="30"/>
  <c r="C1938" i="30" s="1"/>
  <c r="A1937" i="30"/>
  <c r="C1937" i="30" s="1"/>
  <c r="A1936" i="30"/>
  <c r="C1936" i="30" s="1"/>
  <c r="A1935" i="30"/>
  <c r="C1935" i="30" s="1"/>
  <c r="A1934" i="30"/>
  <c r="C1934" i="30" s="1"/>
  <c r="A1933" i="30"/>
  <c r="C1933" i="30" s="1"/>
  <c r="A1932" i="30"/>
  <c r="C1932" i="30" s="1"/>
  <c r="A1931" i="30"/>
  <c r="C1931" i="30" s="1"/>
  <c r="A1930" i="30"/>
  <c r="C1930" i="30" s="1"/>
  <c r="A1929" i="30"/>
  <c r="C1929" i="30" s="1"/>
  <c r="A1928" i="30"/>
  <c r="C1928" i="30" s="1"/>
  <c r="A1927" i="30"/>
  <c r="C1927" i="30" s="1"/>
  <c r="A1926" i="30"/>
  <c r="C1926" i="30" s="1"/>
  <c r="A1925" i="30"/>
  <c r="C1925" i="30" s="1"/>
  <c r="A1924" i="30"/>
  <c r="C1924" i="30" s="1"/>
  <c r="A1923" i="30"/>
  <c r="C1923" i="30" s="1"/>
  <c r="A1922" i="30"/>
  <c r="C1922" i="30" s="1"/>
  <c r="A1921" i="30"/>
  <c r="C1921" i="30" s="1"/>
  <c r="A1920" i="30"/>
  <c r="C1920" i="30" s="1"/>
  <c r="A1919" i="30"/>
  <c r="C1919" i="30" s="1"/>
  <c r="A1918" i="30"/>
  <c r="C1918" i="30" s="1"/>
  <c r="A1917" i="30"/>
  <c r="C1917" i="30" s="1"/>
  <c r="A1916" i="30"/>
  <c r="C1916" i="30" s="1"/>
  <c r="A1915" i="30"/>
  <c r="C1915" i="30" s="1"/>
  <c r="A1914" i="30"/>
  <c r="C1914" i="30" s="1"/>
  <c r="A1913" i="30"/>
  <c r="C1913" i="30" s="1"/>
  <c r="A1912" i="30"/>
  <c r="C1912" i="30" s="1"/>
  <c r="A1911" i="30"/>
  <c r="C1911" i="30" s="1"/>
  <c r="A1910" i="30"/>
  <c r="C1910" i="30" s="1"/>
  <c r="A1909" i="30"/>
  <c r="C1909" i="30" s="1"/>
  <c r="A1908" i="30"/>
  <c r="C1908" i="30" s="1"/>
  <c r="A1907" i="30"/>
  <c r="C1907" i="30" s="1"/>
  <c r="A1906" i="30"/>
  <c r="C1906" i="30" s="1"/>
  <c r="A1905" i="30"/>
  <c r="C1905" i="30" s="1"/>
  <c r="A1904" i="30"/>
  <c r="C1904" i="30" s="1"/>
  <c r="A1903" i="30"/>
  <c r="C1903" i="30" s="1"/>
  <c r="A1902" i="30"/>
  <c r="C1902" i="30" s="1"/>
  <c r="A1901" i="30"/>
  <c r="C1901" i="30" s="1"/>
  <c r="A1900" i="30"/>
  <c r="C1900" i="30" s="1"/>
  <c r="A1899" i="30"/>
  <c r="C1899" i="30" s="1"/>
  <c r="A1898" i="30"/>
  <c r="C1898" i="30" s="1"/>
  <c r="A1897" i="30"/>
  <c r="C1897" i="30" s="1"/>
  <c r="A1896" i="30"/>
  <c r="C1896" i="30" s="1"/>
  <c r="A1895" i="30"/>
  <c r="C1895" i="30" s="1"/>
  <c r="A1894" i="30"/>
  <c r="C1894" i="30" s="1"/>
  <c r="A1893" i="30"/>
  <c r="C1893" i="30" s="1"/>
  <c r="A1892" i="30"/>
  <c r="C1892" i="30" s="1"/>
  <c r="A1891" i="30"/>
  <c r="C1891" i="30" s="1"/>
  <c r="A1890" i="30"/>
  <c r="C1890" i="30" s="1"/>
  <c r="A1889" i="30"/>
  <c r="C1889" i="30" s="1"/>
  <c r="A1888" i="30"/>
  <c r="C1888" i="30" s="1"/>
  <c r="A1887" i="30"/>
  <c r="C1887" i="30" s="1"/>
  <c r="A1886" i="30"/>
  <c r="C1886" i="30" s="1"/>
  <c r="A1885" i="30"/>
  <c r="C1885" i="30" s="1"/>
  <c r="A1884" i="30"/>
  <c r="C1884" i="30" s="1"/>
  <c r="A1883" i="30"/>
  <c r="C1883" i="30" s="1"/>
  <c r="A1882" i="30"/>
  <c r="C1882" i="30" s="1"/>
  <c r="A1881" i="30"/>
  <c r="C1881" i="30" s="1"/>
  <c r="A1880" i="30"/>
  <c r="C1880" i="30" s="1"/>
  <c r="A1879" i="30"/>
  <c r="C1879" i="30" s="1"/>
  <c r="A1878" i="30"/>
  <c r="C1878" i="30" s="1"/>
  <c r="A1877" i="30"/>
  <c r="C1877" i="30" s="1"/>
  <c r="A1876" i="30"/>
  <c r="C1876" i="30" s="1"/>
  <c r="A1875" i="30"/>
  <c r="C1875" i="30" s="1"/>
  <c r="A1874" i="30"/>
  <c r="C1874" i="30" s="1"/>
  <c r="A1873" i="30"/>
  <c r="C1873" i="30" s="1"/>
  <c r="A1872" i="30"/>
  <c r="C1872" i="30" s="1"/>
  <c r="A1871" i="30"/>
  <c r="C1871" i="30" s="1"/>
  <c r="A1870" i="30"/>
  <c r="C1870" i="30" s="1"/>
  <c r="A1869" i="30"/>
  <c r="C1869" i="30" s="1"/>
  <c r="A1868" i="30"/>
  <c r="C1868" i="30" s="1"/>
  <c r="A1867" i="30"/>
  <c r="C1867" i="30" s="1"/>
  <c r="A1866" i="30"/>
  <c r="C1866" i="30" s="1"/>
  <c r="A1865" i="30"/>
  <c r="C1865" i="30" s="1"/>
  <c r="A1864" i="30"/>
  <c r="C1864" i="30" s="1"/>
  <c r="A1863" i="30"/>
  <c r="C1863" i="30" s="1"/>
  <c r="A1862" i="30"/>
  <c r="C1862" i="30" s="1"/>
  <c r="A1861" i="30"/>
  <c r="C1861" i="30" s="1"/>
  <c r="A1860" i="30"/>
  <c r="C1860" i="30" s="1"/>
  <c r="A1859" i="30"/>
  <c r="C1859" i="30" s="1"/>
  <c r="A1858" i="30"/>
  <c r="C1858" i="30" s="1"/>
  <c r="A1857" i="30"/>
  <c r="C1857" i="30" s="1"/>
  <c r="A1856" i="30"/>
  <c r="C1856" i="30" s="1"/>
  <c r="A1855" i="30"/>
  <c r="C1855" i="30" s="1"/>
  <c r="A1854" i="30"/>
  <c r="C1854" i="30" s="1"/>
  <c r="A1853" i="30"/>
  <c r="C1853" i="30" s="1"/>
  <c r="A1852" i="30"/>
  <c r="C1852" i="30" s="1"/>
  <c r="A1851" i="30"/>
  <c r="C1851" i="30" s="1"/>
  <c r="A1850" i="30"/>
  <c r="C1850" i="30" s="1"/>
  <c r="A1849" i="30"/>
  <c r="C1849" i="30" s="1"/>
  <c r="A1848" i="30"/>
  <c r="C1848" i="30" s="1"/>
  <c r="A1847" i="30"/>
  <c r="C1847" i="30" s="1"/>
  <c r="A1846" i="30"/>
  <c r="C1846" i="30" s="1"/>
  <c r="A1845" i="30"/>
  <c r="C1845" i="30" s="1"/>
  <c r="A1844" i="30"/>
  <c r="C1844" i="30" s="1"/>
  <c r="A1843" i="30"/>
  <c r="C1843" i="30" s="1"/>
  <c r="A1842" i="30"/>
  <c r="C1842" i="30" s="1"/>
  <c r="A1841" i="30"/>
  <c r="C1841" i="30" s="1"/>
  <c r="A1840" i="30"/>
  <c r="C1840" i="30" s="1"/>
  <c r="A1839" i="30"/>
  <c r="C1839" i="30" s="1"/>
  <c r="A1838" i="30"/>
  <c r="C1838" i="30" s="1"/>
  <c r="A1837" i="30"/>
  <c r="C1837" i="30" s="1"/>
  <c r="A1836" i="30"/>
  <c r="C1836" i="30" s="1"/>
  <c r="A1835" i="30"/>
  <c r="C1835" i="30" s="1"/>
  <c r="A1834" i="30"/>
  <c r="C1834" i="30" s="1"/>
  <c r="A1833" i="30"/>
  <c r="C1833" i="30" s="1"/>
  <c r="A1832" i="30"/>
  <c r="C1832" i="30" s="1"/>
  <c r="A1831" i="30"/>
  <c r="C1831" i="30" s="1"/>
  <c r="A1830" i="30"/>
  <c r="C1830" i="30" s="1"/>
  <c r="A1829" i="30"/>
  <c r="C1829" i="30" s="1"/>
  <c r="A1828" i="30"/>
  <c r="C1828" i="30" s="1"/>
  <c r="A1827" i="30"/>
  <c r="C1827" i="30" s="1"/>
  <c r="A1826" i="30"/>
  <c r="C1826" i="30" s="1"/>
  <c r="A1825" i="30"/>
  <c r="C1825" i="30" s="1"/>
  <c r="A1824" i="30"/>
  <c r="C1824" i="30" s="1"/>
  <c r="A1823" i="30"/>
  <c r="C1823" i="30" s="1"/>
  <c r="A1822" i="30"/>
  <c r="C1822" i="30" s="1"/>
  <c r="A1821" i="30"/>
  <c r="C1821" i="30" s="1"/>
  <c r="A1820" i="30"/>
  <c r="C1820" i="30" s="1"/>
  <c r="A1819" i="30"/>
  <c r="C1819" i="30" s="1"/>
  <c r="A1818" i="30"/>
  <c r="C1818" i="30" s="1"/>
  <c r="A1817" i="30"/>
  <c r="C1817" i="30" s="1"/>
  <c r="A1816" i="30"/>
  <c r="C1816" i="30" s="1"/>
  <c r="A1815" i="30"/>
  <c r="C1815" i="30" s="1"/>
  <c r="A1814" i="30"/>
  <c r="C1814" i="30" s="1"/>
  <c r="A1813" i="30"/>
  <c r="C1813" i="30" s="1"/>
  <c r="A1812" i="30"/>
  <c r="C1812" i="30" s="1"/>
  <c r="A1811" i="30"/>
  <c r="C1811" i="30" s="1"/>
  <c r="A1810" i="30"/>
  <c r="C1810" i="30" s="1"/>
  <c r="A1809" i="30"/>
  <c r="C1809" i="30" s="1"/>
  <c r="A1808" i="30"/>
  <c r="C1808" i="30" s="1"/>
  <c r="A1807" i="30"/>
  <c r="C1807" i="30" s="1"/>
  <c r="A1806" i="30"/>
  <c r="C1806" i="30" s="1"/>
  <c r="A1805" i="30"/>
  <c r="C1805" i="30" s="1"/>
  <c r="A1804" i="30"/>
  <c r="C1804" i="30" s="1"/>
  <c r="A1803" i="30"/>
  <c r="C1803" i="30" s="1"/>
  <c r="A1802" i="30"/>
  <c r="C1802" i="30" s="1"/>
  <c r="A1801" i="30"/>
  <c r="C1801" i="30" s="1"/>
  <c r="A1800" i="30"/>
  <c r="C1800" i="30" s="1"/>
  <c r="A1799" i="30"/>
  <c r="C1799" i="30" s="1"/>
  <c r="A1798" i="30"/>
  <c r="C1798" i="30" s="1"/>
  <c r="A1797" i="30"/>
  <c r="C1797" i="30" s="1"/>
  <c r="A1796" i="30"/>
  <c r="C1796" i="30" s="1"/>
  <c r="A1795" i="30"/>
  <c r="C1795" i="30" s="1"/>
  <c r="A1794" i="30"/>
  <c r="C1794" i="30" s="1"/>
  <c r="A1793" i="30"/>
  <c r="C1793" i="30" s="1"/>
  <c r="A1792" i="30"/>
  <c r="C1792" i="30" s="1"/>
  <c r="A1791" i="30"/>
  <c r="C1791" i="30" s="1"/>
  <c r="A1790" i="30"/>
  <c r="C1790" i="30" s="1"/>
  <c r="A1789" i="30"/>
  <c r="C1789" i="30" s="1"/>
  <c r="A1788" i="30"/>
  <c r="C1788" i="30" s="1"/>
  <c r="A1787" i="30"/>
  <c r="C1787" i="30" s="1"/>
  <c r="A1786" i="30"/>
  <c r="C1786" i="30" s="1"/>
  <c r="A1785" i="30"/>
  <c r="C1785" i="30" s="1"/>
  <c r="A1784" i="30"/>
  <c r="C1784" i="30" s="1"/>
  <c r="A1783" i="30"/>
  <c r="C1783" i="30" s="1"/>
  <c r="A1782" i="30"/>
  <c r="C1782" i="30" s="1"/>
  <c r="A1781" i="30"/>
  <c r="C1781" i="30" s="1"/>
  <c r="A1780" i="30"/>
  <c r="C1780" i="30" s="1"/>
  <c r="A1779" i="30"/>
  <c r="C1779" i="30" s="1"/>
  <c r="A1778" i="30"/>
  <c r="C1778" i="30" s="1"/>
  <c r="A1777" i="30"/>
  <c r="C1777" i="30" s="1"/>
  <c r="A1776" i="30"/>
  <c r="C1776" i="30" s="1"/>
  <c r="A1775" i="30"/>
  <c r="C1775" i="30" s="1"/>
  <c r="A1774" i="30"/>
  <c r="C1774" i="30" s="1"/>
  <c r="A1773" i="30"/>
  <c r="C1773" i="30" s="1"/>
  <c r="A1772" i="30"/>
  <c r="C1772" i="30" s="1"/>
  <c r="A1771" i="30"/>
  <c r="C1771" i="30" s="1"/>
  <c r="A1770" i="30"/>
  <c r="C1770" i="30" s="1"/>
  <c r="A1769" i="30"/>
  <c r="C1769" i="30" s="1"/>
  <c r="A1768" i="30"/>
  <c r="C1768" i="30" s="1"/>
  <c r="A1767" i="30"/>
  <c r="C1767" i="30" s="1"/>
  <c r="A1766" i="30"/>
  <c r="C1766" i="30" s="1"/>
  <c r="A1765" i="30"/>
  <c r="C1765" i="30" s="1"/>
  <c r="A1764" i="30"/>
  <c r="C1764" i="30" s="1"/>
  <c r="A1763" i="30"/>
  <c r="C1763" i="30" s="1"/>
  <c r="A1762" i="30"/>
  <c r="C1762" i="30" s="1"/>
  <c r="A1761" i="30"/>
  <c r="C1761" i="30" s="1"/>
  <c r="A1760" i="30"/>
  <c r="C1760" i="30" s="1"/>
  <c r="A1759" i="30"/>
  <c r="C1759" i="30" s="1"/>
  <c r="A1758" i="30"/>
  <c r="C1758" i="30" s="1"/>
  <c r="A1757" i="30"/>
  <c r="C1757" i="30" s="1"/>
  <c r="A1756" i="30"/>
  <c r="C1756" i="30" s="1"/>
  <c r="A1755" i="30"/>
  <c r="C1755" i="30" s="1"/>
  <c r="A1754" i="30"/>
  <c r="C1754" i="30" s="1"/>
  <c r="A1753" i="30"/>
  <c r="C1753" i="30" s="1"/>
  <c r="A1752" i="30"/>
  <c r="C1752" i="30" s="1"/>
  <c r="A1751" i="30"/>
  <c r="C1751" i="30" s="1"/>
  <c r="A1750" i="30"/>
  <c r="C1750" i="30" s="1"/>
  <c r="A1749" i="30"/>
  <c r="C1749" i="30" s="1"/>
  <c r="A1748" i="30"/>
  <c r="C1748" i="30" s="1"/>
  <c r="A1747" i="30"/>
  <c r="C1747" i="30" s="1"/>
  <c r="A1746" i="30"/>
  <c r="C1746" i="30" s="1"/>
  <c r="A1745" i="30"/>
  <c r="C1745" i="30" s="1"/>
  <c r="A1744" i="30"/>
  <c r="C1744" i="30" s="1"/>
  <c r="A1743" i="30"/>
  <c r="C1743" i="30" s="1"/>
  <c r="A1742" i="30"/>
  <c r="C1742" i="30" s="1"/>
  <c r="A1741" i="30"/>
  <c r="C1741" i="30" s="1"/>
  <c r="A1740" i="30"/>
  <c r="C1740" i="30" s="1"/>
  <c r="A1739" i="30"/>
  <c r="C1739" i="30" s="1"/>
  <c r="A1738" i="30"/>
  <c r="C1738" i="30" s="1"/>
  <c r="A1737" i="30"/>
  <c r="C1737" i="30" s="1"/>
  <c r="A1736" i="30"/>
  <c r="C1736" i="30" s="1"/>
  <c r="A1735" i="30"/>
  <c r="C1735" i="30" s="1"/>
  <c r="A1734" i="30"/>
  <c r="C1734" i="30" s="1"/>
  <c r="A1733" i="30"/>
  <c r="C1733" i="30" s="1"/>
  <c r="A1732" i="30"/>
  <c r="C1732" i="30" s="1"/>
  <c r="A1731" i="30"/>
  <c r="C1731" i="30" s="1"/>
  <c r="A1730" i="30"/>
  <c r="C1730" i="30" s="1"/>
  <c r="A1729" i="30"/>
  <c r="C1729" i="30" s="1"/>
  <c r="A1728" i="30"/>
  <c r="C1728" i="30" s="1"/>
  <c r="A1727" i="30"/>
  <c r="C1727" i="30" s="1"/>
  <c r="A1726" i="30"/>
  <c r="C1726" i="30" s="1"/>
  <c r="A1725" i="30"/>
  <c r="C1725" i="30" s="1"/>
  <c r="A1724" i="30"/>
  <c r="C1724" i="30" s="1"/>
  <c r="A1723" i="30"/>
  <c r="C1723" i="30" s="1"/>
  <c r="A1722" i="30"/>
  <c r="C1722" i="30" s="1"/>
  <c r="A1721" i="30"/>
  <c r="C1721" i="30" s="1"/>
  <c r="A1720" i="30"/>
  <c r="C1720" i="30" s="1"/>
  <c r="A1719" i="30"/>
  <c r="C1719" i="30" s="1"/>
  <c r="A1718" i="30"/>
  <c r="C1718" i="30" s="1"/>
  <c r="A1717" i="30"/>
  <c r="C1717" i="30" s="1"/>
  <c r="A1716" i="30"/>
  <c r="C1716" i="30" s="1"/>
  <c r="A1715" i="30"/>
  <c r="C1715" i="30" s="1"/>
  <c r="A1714" i="30"/>
  <c r="C1714" i="30" s="1"/>
  <c r="A1713" i="30"/>
  <c r="C1713" i="30" s="1"/>
  <c r="A1712" i="30"/>
  <c r="C1712" i="30" s="1"/>
  <c r="A1711" i="30"/>
  <c r="C1711" i="30" s="1"/>
  <c r="A1710" i="30"/>
  <c r="C1710" i="30" s="1"/>
  <c r="A1709" i="30"/>
  <c r="C1709" i="30" s="1"/>
  <c r="A1708" i="30"/>
  <c r="C1708" i="30" s="1"/>
  <c r="A1707" i="30"/>
  <c r="C1707" i="30" s="1"/>
  <c r="A1706" i="30"/>
  <c r="C1706" i="30" s="1"/>
  <c r="A1705" i="30"/>
  <c r="C1705" i="30" s="1"/>
  <c r="A1704" i="30"/>
  <c r="C1704" i="30" s="1"/>
  <c r="A1703" i="30"/>
  <c r="C1703" i="30" s="1"/>
  <c r="A1702" i="30"/>
  <c r="C1702" i="30" s="1"/>
  <c r="A1701" i="30"/>
  <c r="C1701" i="30" s="1"/>
  <c r="A1700" i="30"/>
  <c r="C1700" i="30" s="1"/>
  <c r="A1699" i="30"/>
  <c r="C1699" i="30" s="1"/>
  <c r="A1698" i="30"/>
  <c r="C1698" i="30" s="1"/>
  <c r="A1697" i="30"/>
  <c r="C1697" i="30" s="1"/>
  <c r="A1696" i="30"/>
  <c r="C1696" i="30" s="1"/>
  <c r="A1695" i="30"/>
  <c r="C1695" i="30" s="1"/>
  <c r="A1694" i="30"/>
  <c r="C1694" i="30" s="1"/>
  <c r="A1693" i="30"/>
  <c r="C1693" i="30" s="1"/>
  <c r="A1692" i="30"/>
  <c r="C1692" i="30" s="1"/>
  <c r="A1691" i="30"/>
  <c r="C1691" i="30" s="1"/>
  <c r="A1690" i="30"/>
  <c r="C1690" i="30" s="1"/>
  <c r="A1689" i="30"/>
  <c r="C1689" i="30" s="1"/>
  <c r="A1688" i="30"/>
  <c r="C1688" i="30" s="1"/>
  <c r="A1687" i="30"/>
  <c r="C1687" i="30" s="1"/>
  <c r="A1686" i="30"/>
  <c r="C1686" i="30" s="1"/>
  <c r="A1685" i="30"/>
  <c r="C1685" i="30" s="1"/>
  <c r="A1684" i="30"/>
  <c r="C1684" i="30" s="1"/>
  <c r="A1683" i="30"/>
  <c r="C1683" i="30" s="1"/>
  <c r="A1682" i="30"/>
  <c r="C1682" i="30" s="1"/>
  <c r="A1681" i="30"/>
  <c r="C1681" i="30" s="1"/>
  <c r="A1680" i="30"/>
  <c r="C1680" i="30" s="1"/>
  <c r="A1679" i="30"/>
  <c r="C1679" i="30" s="1"/>
  <c r="A1678" i="30"/>
  <c r="C1678" i="30" s="1"/>
  <c r="A1677" i="30"/>
  <c r="C1677" i="30" s="1"/>
  <c r="A1676" i="30"/>
  <c r="C1676" i="30" s="1"/>
  <c r="A1675" i="30"/>
  <c r="C1675" i="30" s="1"/>
  <c r="A1674" i="30"/>
  <c r="C1674" i="30" s="1"/>
  <c r="A1673" i="30"/>
  <c r="C1673" i="30" s="1"/>
  <c r="A1672" i="30"/>
  <c r="C1672" i="30" s="1"/>
  <c r="A1671" i="30"/>
  <c r="C1671" i="30" s="1"/>
  <c r="A1670" i="30"/>
  <c r="C1670" i="30" s="1"/>
  <c r="A1669" i="30"/>
  <c r="C1669" i="30" s="1"/>
  <c r="A1668" i="30"/>
  <c r="C1668" i="30" s="1"/>
  <c r="A1667" i="30"/>
  <c r="C1667" i="30" s="1"/>
  <c r="A1666" i="30"/>
  <c r="C1666" i="30" s="1"/>
  <c r="A1665" i="30"/>
  <c r="C1665" i="30" s="1"/>
  <c r="A1664" i="30"/>
  <c r="C1664" i="30" s="1"/>
  <c r="A1663" i="30"/>
  <c r="C1663" i="30" s="1"/>
  <c r="A1662" i="30"/>
  <c r="C1662" i="30" s="1"/>
  <c r="A1661" i="30"/>
  <c r="C1661" i="30" s="1"/>
  <c r="A1660" i="30"/>
  <c r="C1660" i="30" s="1"/>
  <c r="A1659" i="30"/>
  <c r="C1659" i="30" s="1"/>
  <c r="A1658" i="30"/>
  <c r="C1658" i="30" s="1"/>
  <c r="A1657" i="30"/>
  <c r="C1657" i="30" s="1"/>
  <c r="A1656" i="30"/>
  <c r="C1656" i="30" s="1"/>
  <c r="A1655" i="30"/>
  <c r="C1655" i="30" s="1"/>
  <c r="A1654" i="30"/>
  <c r="C1654" i="30" s="1"/>
  <c r="A1653" i="30"/>
  <c r="C1653" i="30" s="1"/>
  <c r="A1652" i="30"/>
  <c r="C1652" i="30" s="1"/>
  <c r="A1651" i="30"/>
  <c r="C1651" i="30" s="1"/>
  <c r="A1650" i="30"/>
  <c r="C1650" i="30" s="1"/>
  <c r="A1649" i="30"/>
  <c r="C1649" i="30" s="1"/>
  <c r="A1648" i="30"/>
  <c r="C1648" i="30" s="1"/>
  <c r="A1647" i="30"/>
  <c r="C1647" i="30" s="1"/>
  <c r="A1646" i="30"/>
  <c r="C1646" i="30" s="1"/>
  <c r="A1645" i="30"/>
  <c r="C1645" i="30" s="1"/>
  <c r="A1644" i="30"/>
  <c r="C1644" i="30" s="1"/>
  <c r="A1643" i="30"/>
  <c r="C1643" i="30" s="1"/>
  <c r="A1642" i="30"/>
  <c r="C1642" i="30" s="1"/>
  <c r="A1641" i="30"/>
  <c r="C1641" i="30" s="1"/>
  <c r="A1640" i="30"/>
  <c r="C1640" i="30" s="1"/>
  <c r="A1639" i="30"/>
  <c r="C1639" i="30" s="1"/>
  <c r="A1638" i="30"/>
  <c r="C1638" i="30" s="1"/>
  <c r="A1637" i="30"/>
  <c r="C1637" i="30" s="1"/>
  <c r="A1636" i="30"/>
  <c r="C1636" i="30" s="1"/>
  <c r="A1635" i="30"/>
  <c r="C1635" i="30" s="1"/>
  <c r="A1634" i="30"/>
  <c r="C1634" i="30" s="1"/>
  <c r="A1633" i="30"/>
  <c r="C1633" i="30" s="1"/>
  <c r="A1632" i="30"/>
  <c r="C1632" i="30" s="1"/>
  <c r="A1631" i="30"/>
  <c r="C1631" i="30" s="1"/>
  <c r="A1630" i="30"/>
  <c r="C1630" i="30" s="1"/>
  <c r="A1629" i="30"/>
  <c r="C1629" i="30" s="1"/>
  <c r="A1628" i="30"/>
  <c r="C1628" i="30" s="1"/>
  <c r="A1627" i="30"/>
  <c r="C1627" i="30" s="1"/>
  <c r="A1626" i="30"/>
  <c r="C1626" i="30" s="1"/>
  <c r="A1625" i="30"/>
  <c r="C1625" i="30" s="1"/>
  <c r="A1624" i="30"/>
  <c r="C1624" i="30" s="1"/>
  <c r="A1623" i="30"/>
  <c r="C1623" i="30" s="1"/>
  <c r="A1622" i="30"/>
  <c r="C1622" i="30" s="1"/>
  <c r="A1621" i="30"/>
  <c r="C1621" i="30" s="1"/>
  <c r="A1620" i="30"/>
  <c r="C1620" i="30" s="1"/>
  <c r="A1619" i="30"/>
  <c r="C1619" i="30" s="1"/>
  <c r="A1618" i="30"/>
  <c r="C1618" i="30" s="1"/>
  <c r="A1617" i="30"/>
  <c r="C1617" i="30" s="1"/>
  <c r="A1616" i="30"/>
  <c r="C1616" i="30" s="1"/>
  <c r="A1615" i="30"/>
  <c r="C1615" i="30" s="1"/>
  <c r="A1614" i="30"/>
  <c r="C1614" i="30" s="1"/>
  <c r="A1613" i="30"/>
  <c r="C1613" i="30" s="1"/>
  <c r="A1612" i="30"/>
  <c r="C1612" i="30" s="1"/>
  <c r="A1611" i="30"/>
  <c r="C1611" i="30" s="1"/>
  <c r="A1610" i="30"/>
  <c r="C1610" i="30" s="1"/>
  <c r="A1609" i="30"/>
  <c r="C1609" i="30" s="1"/>
  <c r="A1608" i="30"/>
  <c r="C1608" i="30" s="1"/>
  <c r="A1607" i="30"/>
  <c r="C1607" i="30" s="1"/>
  <c r="A1606" i="30"/>
  <c r="C1606" i="30" s="1"/>
  <c r="A1605" i="30"/>
  <c r="C1605" i="30" s="1"/>
  <c r="A1604" i="30"/>
  <c r="C1604" i="30" s="1"/>
  <c r="A1603" i="30"/>
  <c r="C1603" i="30" s="1"/>
  <c r="A1602" i="30"/>
  <c r="C1602" i="30" s="1"/>
  <c r="A1601" i="30"/>
  <c r="C1601" i="30" s="1"/>
  <c r="A1600" i="30"/>
  <c r="C1600" i="30" s="1"/>
  <c r="A1599" i="30"/>
  <c r="C1599" i="30" s="1"/>
  <c r="A1598" i="30"/>
  <c r="C1598" i="30" s="1"/>
  <c r="A1597" i="30"/>
  <c r="C1597" i="30" s="1"/>
  <c r="A1596" i="30"/>
  <c r="C1596" i="30" s="1"/>
  <c r="A1595" i="30"/>
  <c r="C1595" i="30" s="1"/>
  <c r="A1594" i="30"/>
  <c r="C1594" i="30" s="1"/>
  <c r="A1593" i="30"/>
  <c r="C1593" i="30" s="1"/>
  <c r="A1592" i="30"/>
  <c r="C1592" i="30" s="1"/>
  <c r="A1591" i="30"/>
  <c r="C1591" i="30" s="1"/>
  <c r="A1590" i="30"/>
  <c r="C1590" i="30" s="1"/>
  <c r="A1589" i="30"/>
  <c r="C1589" i="30" s="1"/>
  <c r="A1588" i="30"/>
  <c r="C1588" i="30" s="1"/>
  <c r="A1587" i="30"/>
  <c r="C1587" i="30" s="1"/>
  <c r="A1586" i="30"/>
  <c r="C1586" i="30" s="1"/>
  <c r="A1585" i="30"/>
  <c r="C1585" i="30" s="1"/>
  <c r="A1584" i="30"/>
  <c r="C1584" i="30" s="1"/>
  <c r="A1583" i="30"/>
  <c r="C1583" i="30" s="1"/>
  <c r="A1582" i="30"/>
  <c r="C1582" i="30" s="1"/>
  <c r="A1581" i="30"/>
  <c r="C1581" i="30" s="1"/>
  <c r="A1580" i="30"/>
  <c r="C1580" i="30" s="1"/>
  <c r="A1579" i="30"/>
  <c r="C1579" i="30" s="1"/>
  <c r="A1578" i="30"/>
  <c r="C1578" i="30" s="1"/>
  <c r="A1577" i="30"/>
  <c r="C1577" i="30" s="1"/>
  <c r="A1576" i="30"/>
  <c r="C1576" i="30" s="1"/>
  <c r="A1575" i="30"/>
  <c r="C1575" i="30" s="1"/>
  <c r="A1574" i="30"/>
  <c r="C1574" i="30" s="1"/>
  <c r="A1573" i="30"/>
  <c r="C1573" i="30" s="1"/>
  <c r="A1572" i="30"/>
  <c r="C1572" i="30" s="1"/>
  <c r="A1571" i="30"/>
  <c r="C1571" i="30" s="1"/>
  <c r="A1570" i="30"/>
  <c r="C1570" i="30" s="1"/>
  <c r="A1569" i="30"/>
  <c r="C1569" i="30" s="1"/>
  <c r="A1568" i="30"/>
  <c r="C1568" i="30" s="1"/>
  <c r="A1567" i="30"/>
  <c r="C1567" i="30" s="1"/>
  <c r="A1566" i="30"/>
  <c r="C1566" i="30" s="1"/>
  <c r="A1565" i="30"/>
  <c r="C1565" i="30" s="1"/>
  <c r="A1564" i="30"/>
  <c r="C1564" i="30" s="1"/>
  <c r="A1563" i="30"/>
  <c r="C1563" i="30" s="1"/>
  <c r="A1562" i="30"/>
  <c r="C1562" i="30" s="1"/>
  <c r="A1561" i="30"/>
  <c r="C1561" i="30" s="1"/>
  <c r="A1560" i="30"/>
  <c r="C1560" i="30" s="1"/>
  <c r="A1559" i="30"/>
  <c r="C1559" i="30" s="1"/>
  <c r="A1558" i="30"/>
  <c r="C1558" i="30" s="1"/>
  <c r="A1557" i="30"/>
  <c r="C1557" i="30" s="1"/>
  <c r="A1556" i="30"/>
  <c r="C1556" i="30" s="1"/>
  <c r="A1555" i="30"/>
  <c r="C1555" i="30" s="1"/>
  <c r="A1554" i="30"/>
  <c r="C1554" i="30" s="1"/>
  <c r="A1553" i="30"/>
  <c r="C1553" i="30" s="1"/>
  <c r="A1552" i="30"/>
  <c r="C1552" i="30" s="1"/>
  <c r="A1551" i="30"/>
  <c r="C1551" i="30" s="1"/>
  <c r="A1550" i="30"/>
  <c r="C1550" i="30" s="1"/>
  <c r="A1549" i="30"/>
  <c r="C1549" i="30" s="1"/>
  <c r="A1548" i="30"/>
  <c r="C1548" i="30" s="1"/>
  <c r="A1547" i="30"/>
  <c r="C1547" i="30" s="1"/>
  <c r="A1546" i="30"/>
  <c r="C1546" i="30" s="1"/>
  <c r="A1545" i="30"/>
  <c r="C1545" i="30" s="1"/>
  <c r="A1544" i="30"/>
  <c r="C1544" i="30" s="1"/>
  <c r="A1543" i="30"/>
  <c r="C1543" i="30" s="1"/>
  <c r="A1542" i="30"/>
  <c r="C1542" i="30" s="1"/>
  <c r="A1541" i="30"/>
  <c r="C1541" i="30" s="1"/>
  <c r="A1540" i="30"/>
  <c r="C1540" i="30" s="1"/>
  <c r="A1539" i="30"/>
  <c r="C1539" i="30" s="1"/>
  <c r="A1538" i="30"/>
  <c r="C1538" i="30" s="1"/>
  <c r="A1537" i="30"/>
  <c r="C1537" i="30" s="1"/>
  <c r="A1536" i="30"/>
  <c r="C1536" i="30" s="1"/>
  <c r="A1535" i="30"/>
  <c r="C1535" i="30" s="1"/>
  <c r="A1534" i="30"/>
  <c r="C1534" i="30" s="1"/>
  <c r="A1533" i="30"/>
  <c r="C1533" i="30" s="1"/>
  <c r="A1532" i="30"/>
  <c r="C1532" i="30" s="1"/>
  <c r="A1531" i="30"/>
  <c r="C1531" i="30" s="1"/>
  <c r="A1530" i="30"/>
  <c r="C1530" i="30" s="1"/>
  <c r="A1529" i="30"/>
  <c r="C1529" i="30" s="1"/>
  <c r="A1528" i="30"/>
  <c r="C1528" i="30" s="1"/>
  <c r="A1527" i="30"/>
  <c r="C1527" i="30" s="1"/>
  <c r="A1526" i="30"/>
  <c r="C1526" i="30" s="1"/>
  <c r="A1525" i="30"/>
  <c r="C1525" i="30" s="1"/>
  <c r="A1524" i="30"/>
  <c r="C1524" i="30" s="1"/>
  <c r="A1523" i="30"/>
  <c r="C1523" i="30" s="1"/>
  <c r="A1522" i="30"/>
  <c r="C1522" i="30" s="1"/>
  <c r="A1521" i="30"/>
  <c r="C1521" i="30" s="1"/>
  <c r="A1520" i="30"/>
  <c r="C1520" i="30" s="1"/>
  <c r="A1519" i="30"/>
  <c r="C1519" i="30" s="1"/>
  <c r="A1518" i="30"/>
  <c r="C1518" i="30" s="1"/>
  <c r="A1517" i="30"/>
  <c r="C1517" i="30" s="1"/>
  <c r="A1516" i="30"/>
  <c r="C1516" i="30" s="1"/>
  <c r="A1515" i="30"/>
  <c r="C1515" i="30" s="1"/>
  <c r="A1514" i="30"/>
  <c r="C1514" i="30" s="1"/>
  <c r="A1513" i="30"/>
  <c r="C1513" i="30" s="1"/>
  <c r="A1512" i="30"/>
  <c r="C1512" i="30" s="1"/>
  <c r="A1511" i="30"/>
  <c r="C1511" i="30" s="1"/>
  <c r="A1510" i="30"/>
  <c r="C1510" i="30" s="1"/>
  <c r="A1509" i="30"/>
  <c r="C1509" i="30" s="1"/>
  <c r="A1508" i="30"/>
  <c r="C1508" i="30" s="1"/>
  <c r="A1507" i="30"/>
  <c r="C1507" i="30" s="1"/>
  <c r="A1506" i="30"/>
  <c r="C1506" i="30" s="1"/>
  <c r="A1505" i="30"/>
  <c r="C1505" i="30" s="1"/>
  <c r="A1504" i="30"/>
  <c r="C1504" i="30" s="1"/>
  <c r="A1503" i="30"/>
  <c r="C1503" i="30" s="1"/>
  <c r="A1502" i="30"/>
  <c r="C1502" i="30" s="1"/>
  <c r="A1501" i="30"/>
  <c r="C1501" i="30" s="1"/>
  <c r="A1500" i="30"/>
  <c r="C1500" i="30" s="1"/>
  <c r="A1499" i="30"/>
  <c r="C1499" i="30" s="1"/>
  <c r="A1498" i="30"/>
  <c r="C1498" i="30" s="1"/>
  <c r="A1497" i="30"/>
  <c r="C1497" i="30" s="1"/>
  <c r="A1496" i="30"/>
  <c r="C1496" i="30" s="1"/>
  <c r="A1495" i="30"/>
  <c r="C1495" i="30" s="1"/>
  <c r="A1494" i="30"/>
  <c r="C1494" i="30" s="1"/>
  <c r="A1493" i="30"/>
  <c r="C1493" i="30" s="1"/>
  <c r="A1492" i="30"/>
  <c r="C1492" i="30" s="1"/>
  <c r="A1491" i="30"/>
  <c r="C1491" i="30" s="1"/>
  <c r="A1490" i="30"/>
  <c r="C1490" i="30" s="1"/>
  <c r="A1489" i="30"/>
  <c r="C1489" i="30" s="1"/>
  <c r="A1488" i="30"/>
  <c r="C1488" i="30" s="1"/>
  <c r="A1487" i="30"/>
  <c r="C1487" i="30" s="1"/>
  <c r="A1486" i="30"/>
  <c r="C1486" i="30" s="1"/>
  <c r="A1485" i="30"/>
  <c r="C1485" i="30" s="1"/>
  <c r="A1484" i="30"/>
  <c r="C1484" i="30" s="1"/>
  <c r="A1483" i="30"/>
  <c r="C1483" i="30" s="1"/>
  <c r="A1482" i="30"/>
  <c r="C1482" i="30" s="1"/>
  <c r="A1481" i="30"/>
  <c r="C1481" i="30" s="1"/>
  <c r="A1480" i="30"/>
  <c r="C1480" i="30" s="1"/>
  <c r="A1479" i="30"/>
  <c r="C1479" i="30" s="1"/>
  <c r="A1478" i="30"/>
  <c r="C1478" i="30" s="1"/>
  <c r="A1477" i="30"/>
  <c r="C1477" i="30" s="1"/>
  <c r="A1476" i="30"/>
  <c r="C1476" i="30" s="1"/>
  <c r="A1475" i="30"/>
  <c r="C1475" i="30" s="1"/>
  <c r="A1474" i="30"/>
  <c r="C1474" i="30" s="1"/>
  <c r="A1473" i="30"/>
  <c r="C1473" i="30" s="1"/>
  <c r="A1472" i="30"/>
  <c r="C1472" i="30" s="1"/>
  <c r="A1471" i="30"/>
  <c r="C1471" i="30" s="1"/>
  <c r="A1470" i="30"/>
  <c r="C1470" i="30" s="1"/>
  <c r="A1469" i="30"/>
  <c r="C1469" i="30" s="1"/>
  <c r="A1468" i="30"/>
  <c r="C1468" i="30" s="1"/>
  <c r="A1467" i="30"/>
  <c r="C1467" i="30" s="1"/>
  <c r="A1466" i="30"/>
  <c r="C1466" i="30" s="1"/>
  <c r="A1465" i="30"/>
  <c r="C1465" i="30" s="1"/>
  <c r="A1464" i="30"/>
  <c r="C1464" i="30" s="1"/>
  <c r="A1463" i="30"/>
  <c r="C1463" i="30" s="1"/>
  <c r="A1462" i="30"/>
  <c r="C1462" i="30" s="1"/>
  <c r="A1461" i="30"/>
  <c r="C1461" i="30" s="1"/>
  <c r="A1460" i="30"/>
  <c r="C1460" i="30" s="1"/>
  <c r="A1459" i="30"/>
  <c r="C1459" i="30" s="1"/>
  <c r="A1458" i="30"/>
  <c r="C1458" i="30" s="1"/>
  <c r="A1457" i="30"/>
  <c r="C1457" i="30" s="1"/>
  <c r="A1456" i="30"/>
  <c r="C1456" i="30" s="1"/>
  <c r="A1455" i="30"/>
  <c r="C1455" i="30" s="1"/>
  <c r="A1454" i="30"/>
  <c r="C1454" i="30" s="1"/>
  <c r="A1453" i="30"/>
  <c r="C1453" i="30" s="1"/>
  <c r="A1452" i="30"/>
  <c r="C1452" i="30" s="1"/>
  <c r="A1451" i="30"/>
  <c r="C1451" i="30" s="1"/>
  <c r="A1450" i="30"/>
  <c r="C1450" i="30" s="1"/>
  <c r="A1449" i="30"/>
  <c r="C1449" i="30" s="1"/>
  <c r="A1448" i="30"/>
  <c r="C1448" i="30" s="1"/>
  <c r="A1447" i="30"/>
  <c r="C1447" i="30" s="1"/>
  <c r="A1446" i="30"/>
  <c r="C1446" i="30" s="1"/>
  <c r="A1445" i="30"/>
  <c r="C1445" i="30" s="1"/>
  <c r="A1444" i="30"/>
  <c r="C1444" i="30" s="1"/>
  <c r="A1443" i="30"/>
  <c r="C1443" i="30" s="1"/>
  <c r="A1442" i="30"/>
  <c r="C1442" i="30" s="1"/>
  <c r="A1441" i="30"/>
  <c r="C1441" i="30" s="1"/>
  <c r="A1440" i="30"/>
  <c r="C1440" i="30" s="1"/>
  <c r="A1439" i="30"/>
  <c r="C1439" i="30" s="1"/>
  <c r="A1438" i="30"/>
  <c r="C1438" i="30" s="1"/>
  <c r="A1437" i="30"/>
  <c r="C1437" i="30" s="1"/>
  <c r="A1436" i="30"/>
  <c r="C1436" i="30" s="1"/>
  <c r="A1435" i="30"/>
  <c r="C1435" i="30" s="1"/>
  <c r="A1434" i="30"/>
  <c r="C1434" i="30" s="1"/>
  <c r="A1433" i="30"/>
  <c r="C1433" i="30" s="1"/>
  <c r="A1432" i="30"/>
  <c r="C1432" i="30" s="1"/>
  <c r="A1431" i="30"/>
  <c r="C1431" i="30" s="1"/>
  <c r="A1430" i="30"/>
  <c r="C1430" i="30" s="1"/>
  <c r="A1429" i="30"/>
  <c r="C1429" i="30" s="1"/>
  <c r="A1428" i="30"/>
  <c r="C1428" i="30" s="1"/>
  <c r="A1427" i="30"/>
  <c r="C1427" i="30" s="1"/>
  <c r="A1426" i="30"/>
  <c r="C1426" i="30" s="1"/>
  <c r="A1425" i="30"/>
  <c r="C1425" i="30" s="1"/>
  <c r="A1424" i="30"/>
  <c r="C1424" i="30" s="1"/>
  <c r="A1423" i="30"/>
  <c r="C1423" i="30" s="1"/>
  <c r="A1422" i="30"/>
  <c r="C1422" i="30" s="1"/>
  <c r="A1421" i="30"/>
  <c r="C1421" i="30" s="1"/>
  <c r="A1420" i="30"/>
  <c r="C1420" i="30" s="1"/>
  <c r="A1419" i="30"/>
  <c r="C1419" i="30" s="1"/>
  <c r="A1418" i="30"/>
  <c r="C1418" i="30" s="1"/>
  <c r="A1417" i="30"/>
  <c r="C1417" i="30" s="1"/>
  <c r="A1416" i="30"/>
  <c r="C1416" i="30" s="1"/>
  <c r="A1415" i="30"/>
  <c r="C1415" i="30" s="1"/>
  <c r="A1414" i="30"/>
  <c r="C1414" i="30" s="1"/>
  <c r="A1413" i="30"/>
  <c r="C1413" i="30" s="1"/>
  <c r="A1412" i="30"/>
  <c r="C1412" i="30" s="1"/>
  <c r="A1411" i="30"/>
  <c r="C1411" i="30" s="1"/>
  <c r="A1410" i="30"/>
  <c r="C1410" i="30" s="1"/>
  <c r="A1409" i="30"/>
  <c r="C1409" i="30" s="1"/>
  <c r="A1408" i="30"/>
  <c r="C1408" i="30" s="1"/>
  <c r="A1407" i="30"/>
  <c r="C1407" i="30" s="1"/>
  <c r="A1406" i="30"/>
  <c r="C1406" i="30" s="1"/>
  <c r="A1405" i="30"/>
  <c r="C1405" i="30" s="1"/>
  <c r="A1404" i="30"/>
  <c r="C1404" i="30" s="1"/>
  <c r="A1403" i="30"/>
  <c r="C1403" i="30" s="1"/>
  <c r="A1402" i="30"/>
  <c r="C1402" i="30" s="1"/>
  <c r="A1401" i="30"/>
  <c r="C1401" i="30" s="1"/>
  <c r="A1400" i="30"/>
  <c r="C1400" i="30" s="1"/>
  <c r="A1399" i="30"/>
  <c r="C1399" i="30" s="1"/>
  <c r="A1398" i="30"/>
  <c r="C1398" i="30" s="1"/>
  <c r="A1397" i="30"/>
  <c r="C1397" i="30" s="1"/>
  <c r="A1396" i="30"/>
  <c r="C1396" i="30" s="1"/>
  <c r="A1395" i="30"/>
  <c r="C1395" i="30" s="1"/>
  <c r="A1394" i="30"/>
  <c r="C1394" i="30" s="1"/>
  <c r="A1393" i="30"/>
  <c r="C1393" i="30" s="1"/>
  <c r="A1392" i="30"/>
  <c r="C1392" i="30" s="1"/>
  <c r="A1391" i="30"/>
  <c r="C1391" i="30" s="1"/>
  <c r="A1390" i="30"/>
  <c r="C1390" i="30" s="1"/>
  <c r="A1389" i="30"/>
  <c r="C1389" i="30" s="1"/>
  <c r="A1388" i="30"/>
  <c r="C1388" i="30" s="1"/>
  <c r="A1387" i="30"/>
  <c r="C1387" i="30" s="1"/>
  <c r="A1386" i="30"/>
  <c r="C1386" i="30" s="1"/>
  <c r="A1385" i="30"/>
  <c r="C1385" i="30" s="1"/>
  <c r="A1384" i="30"/>
  <c r="C1384" i="30" s="1"/>
  <c r="A1383" i="30"/>
  <c r="C1383" i="30" s="1"/>
  <c r="A1382" i="30"/>
  <c r="C1382" i="30" s="1"/>
  <c r="A1381" i="30"/>
  <c r="C1381" i="30" s="1"/>
  <c r="A1380" i="30"/>
  <c r="C1380" i="30" s="1"/>
  <c r="A1379" i="30"/>
  <c r="C1379" i="30" s="1"/>
  <c r="A1378" i="30"/>
  <c r="C1378" i="30" s="1"/>
  <c r="A1377" i="30"/>
  <c r="C1377" i="30" s="1"/>
  <c r="A1376" i="30"/>
  <c r="C1376" i="30" s="1"/>
  <c r="A1375" i="30"/>
  <c r="C1375" i="30" s="1"/>
  <c r="A1374" i="30"/>
  <c r="C1374" i="30" s="1"/>
  <c r="A1373" i="30"/>
  <c r="C1373" i="30" s="1"/>
  <c r="A1372" i="30"/>
  <c r="C1372" i="30" s="1"/>
  <c r="A1371" i="30"/>
  <c r="C1371" i="30" s="1"/>
  <c r="A1370" i="30"/>
  <c r="C1370" i="30" s="1"/>
  <c r="A1369" i="30"/>
  <c r="C1369" i="30" s="1"/>
  <c r="A1368" i="30"/>
  <c r="C1368" i="30" s="1"/>
  <c r="A1367" i="30"/>
  <c r="C1367" i="30" s="1"/>
  <c r="A1366" i="30"/>
  <c r="C1366" i="30" s="1"/>
  <c r="A1365" i="30"/>
  <c r="C1365" i="30" s="1"/>
  <c r="A1364" i="30"/>
  <c r="C1364" i="30" s="1"/>
  <c r="A1363" i="30"/>
  <c r="C1363" i="30" s="1"/>
  <c r="A1362" i="30"/>
  <c r="C1362" i="30" s="1"/>
  <c r="A1361" i="30"/>
  <c r="C1361" i="30" s="1"/>
  <c r="A1360" i="30"/>
  <c r="C1360" i="30" s="1"/>
  <c r="A1359" i="30"/>
  <c r="C1359" i="30" s="1"/>
  <c r="A1358" i="30"/>
  <c r="C1358" i="30" s="1"/>
  <c r="A1357" i="30"/>
  <c r="C1357" i="30" s="1"/>
  <c r="A1356" i="30"/>
  <c r="C1356" i="30" s="1"/>
  <c r="A1355" i="30"/>
  <c r="C1355" i="30" s="1"/>
  <c r="A1354" i="30"/>
  <c r="C1354" i="30" s="1"/>
  <c r="A1353" i="30"/>
  <c r="C1353" i="30" s="1"/>
  <c r="A1352" i="30"/>
  <c r="C1352" i="30" s="1"/>
  <c r="A1351" i="30"/>
  <c r="C1351" i="30" s="1"/>
  <c r="A1350" i="30"/>
  <c r="C1350" i="30" s="1"/>
  <c r="A1349" i="30"/>
  <c r="C1349" i="30" s="1"/>
  <c r="A1348" i="30"/>
  <c r="C1348" i="30" s="1"/>
  <c r="A1347" i="30"/>
  <c r="C1347" i="30" s="1"/>
  <c r="A1346" i="30"/>
  <c r="C1346" i="30" s="1"/>
  <c r="A1345" i="30"/>
  <c r="C1345" i="30" s="1"/>
  <c r="A1344" i="30"/>
  <c r="C1344" i="30" s="1"/>
  <c r="A1343" i="30"/>
  <c r="C1343" i="30" s="1"/>
  <c r="A1342" i="30"/>
  <c r="C1342" i="30" s="1"/>
  <c r="A1341" i="30"/>
  <c r="C1341" i="30" s="1"/>
  <c r="A1340" i="30"/>
  <c r="C1340" i="30" s="1"/>
  <c r="A1339" i="30"/>
  <c r="C1339" i="30" s="1"/>
  <c r="A1338" i="30"/>
  <c r="C1338" i="30" s="1"/>
  <c r="A1337" i="30"/>
  <c r="C1337" i="30" s="1"/>
  <c r="A1336" i="30"/>
  <c r="C1336" i="30" s="1"/>
  <c r="A1335" i="30"/>
  <c r="C1335" i="30" s="1"/>
  <c r="A1334" i="30"/>
  <c r="C1334" i="30" s="1"/>
  <c r="A1333" i="30"/>
  <c r="C1333" i="30" s="1"/>
  <c r="A1332" i="30"/>
  <c r="C1332" i="30" s="1"/>
  <c r="A1331" i="30"/>
  <c r="C1331" i="30" s="1"/>
  <c r="A1330" i="30"/>
  <c r="C1330" i="30" s="1"/>
  <c r="A1329" i="30"/>
  <c r="C1329" i="30" s="1"/>
  <c r="A1328" i="30"/>
  <c r="C1328" i="30" s="1"/>
  <c r="A1327" i="30"/>
  <c r="C1327" i="30" s="1"/>
  <c r="A1326" i="30"/>
  <c r="C1326" i="30" s="1"/>
  <c r="A1325" i="30"/>
  <c r="C1325" i="30" s="1"/>
  <c r="A1324" i="30"/>
  <c r="C1324" i="30" s="1"/>
  <c r="A1323" i="30"/>
  <c r="C1323" i="30" s="1"/>
  <c r="A1322" i="30"/>
  <c r="C1322" i="30" s="1"/>
  <c r="A1321" i="30"/>
  <c r="C1321" i="30" s="1"/>
  <c r="A1320" i="30"/>
  <c r="C1320" i="30" s="1"/>
  <c r="A1319" i="30"/>
  <c r="C1319" i="30" s="1"/>
  <c r="A1318" i="30"/>
  <c r="C1318" i="30" s="1"/>
  <c r="A1317" i="30"/>
  <c r="C1317" i="30" s="1"/>
  <c r="A1316" i="30"/>
  <c r="C1316" i="30" s="1"/>
  <c r="A1315" i="30"/>
  <c r="C1315" i="30" s="1"/>
  <c r="A1314" i="30"/>
  <c r="C1314" i="30" s="1"/>
  <c r="A1313" i="30"/>
  <c r="C1313" i="30" s="1"/>
  <c r="A1312" i="30"/>
  <c r="C1312" i="30" s="1"/>
  <c r="A1311" i="30"/>
  <c r="C1311" i="30" s="1"/>
  <c r="A1310" i="30"/>
  <c r="C1310" i="30" s="1"/>
  <c r="A1309" i="30"/>
  <c r="C1309" i="30" s="1"/>
  <c r="A1308" i="30"/>
  <c r="C1308" i="30" s="1"/>
  <c r="A1307" i="30"/>
  <c r="C1307" i="30" s="1"/>
  <c r="A1306" i="30"/>
  <c r="C1306" i="30" s="1"/>
  <c r="A1305" i="30"/>
  <c r="C1305" i="30" s="1"/>
  <c r="A1304" i="30"/>
  <c r="C1304" i="30" s="1"/>
  <c r="A1303" i="30"/>
  <c r="C1303" i="30" s="1"/>
  <c r="A1302" i="30"/>
  <c r="C1302" i="30" s="1"/>
  <c r="A1301" i="30"/>
  <c r="C1301" i="30" s="1"/>
  <c r="A1300" i="30"/>
  <c r="C1300" i="30" s="1"/>
  <c r="A1299" i="30"/>
  <c r="C1299" i="30" s="1"/>
  <c r="A1298" i="30"/>
  <c r="C1298" i="30" s="1"/>
  <c r="A1297" i="30"/>
  <c r="C1297" i="30" s="1"/>
  <c r="A1296" i="30"/>
  <c r="C1296" i="30" s="1"/>
  <c r="A1295" i="30"/>
  <c r="C1295" i="30" s="1"/>
  <c r="A1294" i="30"/>
  <c r="C1294" i="30" s="1"/>
  <c r="A1293" i="30"/>
  <c r="C1293" i="30" s="1"/>
  <c r="A1292" i="30"/>
  <c r="C1292" i="30" s="1"/>
  <c r="A1291" i="30"/>
  <c r="C1291" i="30" s="1"/>
  <c r="A1290" i="30"/>
  <c r="C1290" i="30" s="1"/>
  <c r="A1289" i="30"/>
  <c r="C1289" i="30" s="1"/>
  <c r="A1288" i="30"/>
  <c r="C1288" i="30" s="1"/>
  <c r="A1287" i="30"/>
  <c r="C1287" i="30" s="1"/>
  <c r="A1286" i="30"/>
  <c r="C1286" i="30" s="1"/>
  <c r="A1285" i="30"/>
  <c r="C1285" i="30" s="1"/>
  <c r="A1284" i="30"/>
  <c r="C1284" i="30" s="1"/>
  <c r="A1283" i="30"/>
  <c r="C1283" i="30" s="1"/>
  <c r="A1282" i="30"/>
  <c r="C1282" i="30" s="1"/>
  <c r="A1281" i="30"/>
  <c r="C1281" i="30" s="1"/>
  <c r="A1280" i="30"/>
  <c r="C1280" i="30" s="1"/>
  <c r="A1279" i="30"/>
  <c r="C1279" i="30" s="1"/>
  <c r="A1278" i="30"/>
  <c r="C1278" i="30" s="1"/>
  <c r="A1277" i="30"/>
  <c r="C1277" i="30" s="1"/>
  <c r="A1276" i="30"/>
  <c r="C1276" i="30" s="1"/>
  <c r="A1275" i="30"/>
  <c r="C1275" i="30" s="1"/>
  <c r="A1274" i="30"/>
  <c r="C1274" i="30" s="1"/>
  <c r="A1273" i="30"/>
  <c r="C1273" i="30" s="1"/>
  <c r="A1272" i="30"/>
  <c r="C1272" i="30" s="1"/>
  <c r="A1271" i="30"/>
  <c r="C1271" i="30" s="1"/>
  <c r="A1270" i="30"/>
  <c r="C1270" i="30" s="1"/>
  <c r="A1269" i="30"/>
  <c r="C1269" i="30" s="1"/>
  <c r="A1268" i="30"/>
  <c r="C1268" i="30" s="1"/>
  <c r="A1267" i="30"/>
  <c r="C1267" i="30" s="1"/>
  <c r="A1266" i="30"/>
  <c r="C1266" i="30" s="1"/>
  <c r="A1265" i="30"/>
  <c r="C1265" i="30" s="1"/>
  <c r="A1264" i="30"/>
  <c r="C1264" i="30" s="1"/>
  <c r="A1263" i="30"/>
  <c r="C1263" i="30" s="1"/>
  <c r="A1262" i="30"/>
  <c r="C1262" i="30" s="1"/>
  <c r="A1261" i="30"/>
  <c r="C1261" i="30" s="1"/>
  <c r="A1260" i="30"/>
  <c r="C1260" i="30" s="1"/>
  <c r="A1259" i="30"/>
  <c r="C1259" i="30" s="1"/>
  <c r="A1258" i="30"/>
  <c r="C1258" i="30" s="1"/>
  <c r="A1257" i="30"/>
  <c r="C1257" i="30" s="1"/>
  <c r="A1256" i="30"/>
  <c r="C1256" i="30" s="1"/>
  <c r="A1255" i="30"/>
  <c r="C1255" i="30" s="1"/>
  <c r="A1254" i="30"/>
  <c r="C1254" i="30" s="1"/>
  <c r="A1253" i="30"/>
  <c r="C1253" i="30" s="1"/>
  <c r="A1252" i="30"/>
  <c r="C1252" i="30" s="1"/>
  <c r="A1251" i="30"/>
  <c r="C1251" i="30" s="1"/>
  <c r="A1250" i="30"/>
  <c r="C1250" i="30" s="1"/>
  <c r="A1249" i="30"/>
  <c r="C1249" i="30" s="1"/>
  <c r="A1248" i="30"/>
  <c r="C1248" i="30" s="1"/>
  <c r="A1247" i="30"/>
  <c r="C1247" i="30" s="1"/>
  <c r="A1246" i="30"/>
  <c r="C1246" i="30" s="1"/>
  <c r="A1245" i="30"/>
  <c r="C1245" i="30" s="1"/>
  <c r="A1244" i="30"/>
  <c r="C1244" i="30" s="1"/>
  <c r="A1243" i="30"/>
  <c r="C1243" i="30" s="1"/>
  <c r="A1242" i="30"/>
  <c r="C1242" i="30" s="1"/>
  <c r="A1241" i="30"/>
  <c r="C1241" i="30" s="1"/>
  <c r="A1240" i="30"/>
  <c r="C1240" i="30" s="1"/>
  <c r="A1239" i="30"/>
  <c r="C1239" i="30" s="1"/>
  <c r="A1238" i="30"/>
  <c r="C1238" i="30" s="1"/>
  <c r="A1237" i="30"/>
  <c r="C1237" i="30" s="1"/>
  <c r="A1236" i="30"/>
  <c r="C1236" i="30" s="1"/>
  <c r="A1235" i="30"/>
  <c r="C1235" i="30" s="1"/>
  <c r="A1234" i="30"/>
  <c r="C1234" i="30" s="1"/>
  <c r="A1233" i="30"/>
  <c r="C1233" i="30" s="1"/>
  <c r="A1232" i="30"/>
  <c r="C1232" i="30" s="1"/>
  <c r="A1231" i="30"/>
  <c r="C1231" i="30" s="1"/>
  <c r="A1230" i="30"/>
  <c r="C1230" i="30" s="1"/>
  <c r="A1229" i="30"/>
  <c r="C1229" i="30" s="1"/>
  <c r="A1228" i="30"/>
  <c r="C1228" i="30" s="1"/>
  <c r="A1227" i="30"/>
  <c r="C1227" i="30" s="1"/>
  <c r="A1226" i="30"/>
  <c r="C1226" i="30" s="1"/>
  <c r="A1225" i="30"/>
  <c r="C1225" i="30" s="1"/>
  <c r="A1224" i="30"/>
  <c r="C1224" i="30" s="1"/>
  <c r="A1223" i="30"/>
  <c r="C1223" i="30" s="1"/>
  <c r="A1222" i="30"/>
  <c r="C1222" i="30" s="1"/>
  <c r="A1221" i="30"/>
  <c r="C1221" i="30" s="1"/>
  <c r="A1220" i="30"/>
  <c r="C1220" i="30" s="1"/>
  <c r="A1219" i="30"/>
  <c r="C1219" i="30" s="1"/>
  <c r="A1218" i="30"/>
  <c r="C1218" i="30" s="1"/>
  <c r="A1217" i="30"/>
  <c r="C1217" i="30" s="1"/>
  <c r="A1216" i="30"/>
  <c r="C1216" i="30" s="1"/>
  <c r="A1215" i="30"/>
  <c r="C1215" i="30" s="1"/>
  <c r="A1214" i="30"/>
  <c r="C1214" i="30" s="1"/>
  <c r="A1213" i="30"/>
  <c r="C1213" i="30" s="1"/>
  <c r="A1212" i="30"/>
  <c r="C1212" i="30" s="1"/>
  <c r="A1211" i="30"/>
  <c r="C1211" i="30" s="1"/>
  <c r="A1210" i="30"/>
  <c r="C1210" i="30" s="1"/>
  <c r="A1209" i="30"/>
  <c r="C1209" i="30" s="1"/>
  <c r="A1208" i="30"/>
  <c r="C1208" i="30" s="1"/>
  <c r="A1207" i="30"/>
  <c r="C1207" i="30" s="1"/>
  <c r="A1206" i="30"/>
  <c r="C1206" i="30" s="1"/>
  <c r="A1205" i="30"/>
  <c r="C1205" i="30" s="1"/>
  <c r="A1204" i="30"/>
  <c r="C1204" i="30" s="1"/>
  <c r="A1203" i="30"/>
  <c r="C1203" i="30" s="1"/>
  <c r="A1202" i="30"/>
  <c r="C1202" i="30" s="1"/>
  <c r="A1201" i="30"/>
  <c r="C1201" i="30" s="1"/>
  <c r="A1200" i="30"/>
  <c r="C1200" i="30" s="1"/>
  <c r="A1199" i="30"/>
  <c r="C1199" i="30" s="1"/>
  <c r="A1198" i="30"/>
  <c r="C1198" i="30" s="1"/>
  <c r="A1197" i="30"/>
  <c r="C1197" i="30" s="1"/>
  <c r="A1196" i="30"/>
  <c r="C1196" i="30" s="1"/>
  <c r="A1195" i="30"/>
  <c r="C1195" i="30" s="1"/>
  <c r="A1194" i="30"/>
  <c r="C1194" i="30" s="1"/>
  <c r="A1193" i="30"/>
  <c r="C1193" i="30" s="1"/>
  <c r="A1192" i="30"/>
  <c r="C1192" i="30" s="1"/>
  <c r="A1191" i="30"/>
  <c r="C1191" i="30" s="1"/>
  <c r="A1190" i="30"/>
  <c r="C1190" i="30" s="1"/>
  <c r="A1189" i="30"/>
  <c r="C1189" i="30" s="1"/>
  <c r="A1188" i="30"/>
  <c r="C1188" i="30" s="1"/>
  <c r="A1187" i="30"/>
  <c r="C1187" i="30" s="1"/>
  <c r="A1186" i="30"/>
  <c r="C1186" i="30" s="1"/>
  <c r="A1185" i="30"/>
  <c r="C1185" i="30" s="1"/>
  <c r="A1184" i="30"/>
  <c r="C1184" i="30" s="1"/>
  <c r="A1183" i="30"/>
  <c r="C1183" i="30" s="1"/>
  <c r="A1182" i="30"/>
  <c r="C1182" i="30" s="1"/>
  <c r="A1181" i="30"/>
  <c r="C1181" i="30" s="1"/>
  <c r="A1180" i="30"/>
  <c r="C1180" i="30" s="1"/>
  <c r="A1179" i="30"/>
  <c r="C1179" i="30" s="1"/>
  <c r="A1178" i="30"/>
  <c r="C1178" i="30" s="1"/>
  <c r="A1177" i="30"/>
  <c r="C1177" i="30" s="1"/>
  <c r="A1176" i="30"/>
  <c r="C1176" i="30" s="1"/>
  <c r="A1175" i="30"/>
  <c r="C1175" i="30" s="1"/>
  <c r="A1174" i="30"/>
  <c r="C1174" i="30" s="1"/>
  <c r="A1173" i="30"/>
  <c r="C1173" i="30" s="1"/>
  <c r="A1172" i="30"/>
  <c r="C1172" i="30" s="1"/>
  <c r="A1171" i="30"/>
  <c r="C1171" i="30" s="1"/>
  <c r="A1170" i="30"/>
  <c r="C1170" i="30" s="1"/>
  <c r="A1169" i="30"/>
  <c r="C1169" i="30" s="1"/>
  <c r="A1168" i="30"/>
  <c r="C1168" i="30" s="1"/>
  <c r="A1167" i="30"/>
  <c r="C1167" i="30" s="1"/>
  <c r="A1166" i="30"/>
  <c r="C1166" i="30" s="1"/>
  <c r="A1165" i="30"/>
  <c r="C1165" i="30" s="1"/>
  <c r="A1164" i="30"/>
  <c r="C1164" i="30" s="1"/>
  <c r="A1163" i="30"/>
  <c r="C1163" i="30" s="1"/>
  <c r="A1162" i="30"/>
  <c r="C1162" i="30" s="1"/>
  <c r="A1161" i="30"/>
  <c r="C1161" i="30" s="1"/>
  <c r="A1160" i="30"/>
  <c r="C1160" i="30" s="1"/>
  <c r="A1159" i="30"/>
  <c r="C1159" i="30" s="1"/>
  <c r="A1158" i="30"/>
  <c r="C1158" i="30" s="1"/>
  <c r="A1157" i="30"/>
  <c r="C1157" i="30" s="1"/>
  <c r="A1156" i="30"/>
  <c r="C1156" i="30" s="1"/>
  <c r="A1155" i="30"/>
  <c r="C1155" i="30" s="1"/>
  <c r="A1154" i="30"/>
  <c r="C1154" i="30" s="1"/>
  <c r="A1153" i="30"/>
  <c r="C1153" i="30" s="1"/>
  <c r="A1152" i="30"/>
  <c r="C1152" i="30" s="1"/>
  <c r="A1151" i="30"/>
  <c r="C1151" i="30" s="1"/>
  <c r="A1150" i="30"/>
  <c r="C1150" i="30" s="1"/>
  <c r="A1149" i="30"/>
  <c r="C1149" i="30" s="1"/>
  <c r="A1148" i="30"/>
  <c r="C1148" i="30" s="1"/>
  <c r="A1147" i="30"/>
  <c r="C1147" i="30" s="1"/>
  <c r="A1146" i="30"/>
  <c r="C1146" i="30" s="1"/>
  <c r="A1145" i="30"/>
  <c r="C1145" i="30" s="1"/>
  <c r="A1144" i="30"/>
  <c r="C1144" i="30" s="1"/>
  <c r="A1143" i="30"/>
  <c r="C1143" i="30" s="1"/>
  <c r="A1142" i="30"/>
  <c r="C1142" i="30" s="1"/>
  <c r="A1141" i="30"/>
  <c r="C1141" i="30" s="1"/>
  <c r="A1140" i="30"/>
  <c r="C1140" i="30" s="1"/>
  <c r="A1139" i="30"/>
  <c r="C1139" i="30" s="1"/>
  <c r="A1138" i="30"/>
  <c r="C1138" i="30" s="1"/>
  <c r="A1137" i="30"/>
  <c r="C1137" i="30" s="1"/>
  <c r="A1136" i="30"/>
  <c r="C1136" i="30" s="1"/>
  <c r="A1135" i="30"/>
  <c r="C1135" i="30" s="1"/>
  <c r="A1134" i="30"/>
  <c r="C1134" i="30" s="1"/>
  <c r="A1133" i="30"/>
  <c r="C1133" i="30" s="1"/>
  <c r="A1132" i="30"/>
  <c r="C1132" i="30" s="1"/>
  <c r="A1131" i="30"/>
  <c r="C1131" i="30" s="1"/>
  <c r="A1130" i="30"/>
  <c r="C1130" i="30" s="1"/>
  <c r="A1129" i="30"/>
  <c r="C1129" i="30" s="1"/>
  <c r="A1128" i="30"/>
  <c r="C1128" i="30" s="1"/>
  <c r="A1127" i="30"/>
  <c r="C1127" i="30" s="1"/>
  <c r="A1126" i="30"/>
  <c r="C1126" i="30" s="1"/>
  <c r="A1125" i="30"/>
  <c r="C1125" i="30" s="1"/>
  <c r="A1124" i="30"/>
  <c r="C1124" i="30" s="1"/>
  <c r="A1123" i="30"/>
  <c r="C1123" i="30" s="1"/>
  <c r="A1122" i="30"/>
  <c r="C1122" i="30" s="1"/>
  <c r="A1121" i="30"/>
  <c r="C1121" i="30" s="1"/>
  <c r="A1120" i="30"/>
  <c r="C1120" i="30" s="1"/>
  <c r="A1119" i="30"/>
  <c r="C1119" i="30" s="1"/>
  <c r="A1118" i="30"/>
  <c r="C1118" i="30" s="1"/>
  <c r="A1117" i="30"/>
  <c r="C1117" i="30" s="1"/>
  <c r="A1116" i="30"/>
  <c r="C1116" i="30" s="1"/>
  <c r="A1115" i="30"/>
  <c r="C1115" i="30" s="1"/>
  <c r="A1114" i="30"/>
  <c r="C1114" i="30" s="1"/>
  <c r="A1113" i="30"/>
  <c r="C1113" i="30" s="1"/>
  <c r="A1112" i="30"/>
  <c r="C1112" i="30" s="1"/>
  <c r="A1111" i="30"/>
  <c r="C1111" i="30" s="1"/>
  <c r="A1110" i="30"/>
  <c r="C1110" i="30" s="1"/>
  <c r="A1109" i="30"/>
  <c r="C1109" i="30" s="1"/>
  <c r="A1108" i="30"/>
  <c r="C1108" i="30" s="1"/>
  <c r="A1107" i="30"/>
  <c r="C1107" i="30" s="1"/>
  <c r="A1106" i="30"/>
  <c r="C1106" i="30" s="1"/>
  <c r="A1105" i="30"/>
  <c r="C1105" i="30" s="1"/>
  <c r="A1104" i="30"/>
  <c r="C1104" i="30" s="1"/>
  <c r="A1103" i="30"/>
  <c r="C1103" i="30" s="1"/>
  <c r="A1102" i="30"/>
  <c r="C1102" i="30" s="1"/>
  <c r="A1101" i="30"/>
  <c r="C1101" i="30" s="1"/>
  <c r="A1100" i="30"/>
  <c r="C1100" i="30" s="1"/>
  <c r="A1099" i="30"/>
  <c r="C1099" i="30" s="1"/>
  <c r="A1098" i="30"/>
  <c r="C1098" i="30" s="1"/>
  <c r="A1097" i="30"/>
  <c r="C1097" i="30" s="1"/>
  <c r="A1096" i="30"/>
  <c r="C1096" i="30" s="1"/>
  <c r="A1095" i="30"/>
  <c r="C1095" i="30" s="1"/>
  <c r="A1094" i="30"/>
  <c r="C1094" i="30" s="1"/>
  <c r="A1093" i="30"/>
  <c r="C1093" i="30" s="1"/>
  <c r="A1092" i="30"/>
  <c r="C1092" i="30" s="1"/>
  <c r="A1091" i="30"/>
  <c r="C1091" i="30" s="1"/>
  <c r="A1090" i="30"/>
  <c r="C1090" i="30" s="1"/>
  <c r="A1089" i="30"/>
  <c r="C1089" i="30" s="1"/>
  <c r="A1088" i="30"/>
  <c r="C1088" i="30" s="1"/>
  <c r="A1087" i="30"/>
  <c r="C1087" i="30" s="1"/>
  <c r="A1086" i="30"/>
  <c r="C1086" i="30" s="1"/>
  <c r="A1085" i="30"/>
  <c r="C1085" i="30" s="1"/>
  <c r="A1084" i="30"/>
  <c r="C1084" i="30" s="1"/>
  <c r="A1083" i="30"/>
  <c r="C1083" i="30" s="1"/>
  <c r="A1082" i="30"/>
  <c r="C1082" i="30" s="1"/>
  <c r="A1081" i="30"/>
  <c r="C1081" i="30" s="1"/>
  <c r="A1080" i="30"/>
  <c r="C1080" i="30" s="1"/>
  <c r="A1079" i="30"/>
  <c r="C1079" i="30" s="1"/>
  <c r="A1078" i="30"/>
  <c r="C1078" i="30" s="1"/>
  <c r="A1077" i="30"/>
  <c r="C1077" i="30" s="1"/>
  <c r="A1076" i="30"/>
  <c r="C1076" i="30" s="1"/>
  <c r="A1075" i="30"/>
  <c r="C1075" i="30" s="1"/>
  <c r="A1074" i="30"/>
  <c r="C1074" i="30" s="1"/>
  <c r="A1073" i="30"/>
  <c r="C1073" i="30" s="1"/>
  <c r="A1072" i="30"/>
  <c r="C1072" i="30" s="1"/>
  <c r="A1071" i="30"/>
  <c r="C1071" i="30" s="1"/>
  <c r="A1070" i="30"/>
  <c r="C1070" i="30" s="1"/>
  <c r="A1069" i="30"/>
  <c r="C1069" i="30" s="1"/>
  <c r="A1068" i="30"/>
  <c r="C1068" i="30" s="1"/>
  <c r="A1067" i="30"/>
  <c r="C1067" i="30" s="1"/>
  <c r="A1066" i="30"/>
  <c r="C1066" i="30" s="1"/>
  <c r="A1065" i="30"/>
  <c r="C1065" i="30" s="1"/>
  <c r="A1064" i="30"/>
  <c r="C1064" i="30" s="1"/>
  <c r="A1063" i="30"/>
  <c r="C1063" i="30" s="1"/>
  <c r="A1062" i="30"/>
  <c r="C1062" i="30" s="1"/>
  <c r="A1061" i="30"/>
  <c r="C1061" i="30" s="1"/>
  <c r="A1060" i="30"/>
  <c r="C1060" i="30" s="1"/>
  <c r="A1059" i="30"/>
  <c r="C1059" i="30" s="1"/>
  <c r="A1058" i="30"/>
  <c r="C1058" i="30" s="1"/>
  <c r="A1057" i="30"/>
  <c r="C1057" i="30" s="1"/>
  <c r="A1056" i="30"/>
  <c r="C1056" i="30" s="1"/>
  <c r="A1055" i="30"/>
  <c r="C1055" i="30" s="1"/>
  <c r="A1054" i="30"/>
  <c r="C1054" i="30" s="1"/>
  <c r="A1053" i="30"/>
  <c r="C1053" i="30" s="1"/>
  <c r="A1052" i="30"/>
  <c r="C1052" i="30" s="1"/>
  <c r="A1051" i="30"/>
  <c r="C1051" i="30" s="1"/>
  <c r="A1050" i="30"/>
  <c r="C1050" i="30" s="1"/>
  <c r="A1049" i="30"/>
  <c r="C1049" i="30" s="1"/>
  <c r="A1048" i="30"/>
  <c r="C1048" i="30" s="1"/>
  <c r="A1047" i="30"/>
  <c r="C1047" i="30" s="1"/>
  <c r="A1046" i="30"/>
  <c r="C1046" i="30" s="1"/>
  <c r="A1045" i="30"/>
  <c r="C1045" i="30" s="1"/>
  <c r="A1044" i="30"/>
  <c r="C1044" i="30" s="1"/>
  <c r="A1043" i="30"/>
  <c r="C1043" i="30" s="1"/>
  <c r="A1042" i="30"/>
  <c r="C1042" i="30" s="1"/>
  <c r="A1041" i="30"/>
  <c r="C1041" i="30" s="1"/>
  <c r="A1040" i="30"/>
  <c r="C1040" i="30" s="1"/>
  <c r="A1039" i="30"/>
  <c r="C1039" i="30" s="1"/>
  <c r="A1038" i="30"/>
  <c r="C1038" i="30" s="1"/>
  <c r="A1037" i="30"/>
  <c r="C1037" i="30" s="1"/>
  <c r="A1036" i="30"/>
  <c r="C1036" i="30" s="1"/>
  <c r="A1035" i="30"/>
  <c r="C1035" i="30" s="1"/>
  <c r="A1034" i="30"/>
  <c r="C1034" i="30" s="1"/>
  <c r="A1033" i="30"/>
  <c r="C1033" i="30" s="1"/>
  <c r="A1032" i="30"/>
  <c r="C1032" i="30" s="1"/>
  <c r="A1031" i="30"/>
  <c r="C1031" i="30" s="1"/>
  <c r="A1030" i="30"/>
  <c r="C1030" i="30" s="1"/>
  <c r="A1029" i="30"/>
  <c r="C1029" i="30" s="1"/>
  <c r="A1028" i="30"/>
  <c r="C1028" i="30" s="1"/>
  <c r="A1027" i="30"/>
  <c r="C1027" i="30" s="1"/>
  <c r="A1026" i="30"/>
  <c r="C1026" i="30" s="1"/>
  <c r="A1025" i="30"/>
  <c r="C1025" i="30" s="1"/>
  <c r="A1024" i="30"/>
  <c r="C1024" i="30" s="1"/>
  <c r="A1023" i="30"/>
  <c r="C1023" i="30" s="1"/>
  <c r="A1022" i="30"/>
  <c r="C1022" i="30" s="1"/>
  <c r="A1021" i="30"/>
  <c r="C1021" i="30" s="1"/>
  <c r="A1020" i="30"/>
  <c r="C1020" i="30" s="1"/>
  <c r="A1019" i="30"/>
  <c r="C1019" i="30" s="1"/>
  <c r="A1018" i="30"/>
  <c r="C1018" i="30" s="1"/>
  <c r="A1017" i="30"/>
  <c r="C1017" i="30" s="1"/>
  <c r="A1016" i="30"/>
  <c r="C1016" i="30" s="1"/>
  <c r="A1015" i="30"/>
  <c r="C1015" i="30" s="1"/>
  <c r="A1014" i="30"/>
  <c r="C1014" i="30" s="1"/>
  <c r="A1013" i="30"/>
  <c r="C1013" i="30" s="1"/>
  <c r="A1012" i="30"/>
  <c r="C1012" i="30" s="1"/>
  <c r="A1011" i="30"/>
  <c r="C1011" i="30" s="1"/>
  <c r="A1010" i="30"/>
  <c r="C1010" i="30" s="1"/>
  <c r="A1009" i="30"/>
  <c r="C1009" i="30" s="1"/>
  <c r="A1008" i="30"/>
  <c r="C1008" i="30" s="1"/>
  <c r="A1007" i="30"/>
  <c r="C1007" i="30" s="1"/>
  <c r="A1006" i="30"/>
  <c r="C1006" i="30" s="1"/>
  <c r="A1005" i="30"/>
  <c r="C1005" i="30" s="1"/>
  <c r="A1004" i="30"/>
  <c r="C1004" i="30" s="1"/>
  <c r="A1003" i="30"/>
  <c r="C1003" i="30" s="1"/>
  <c r="A1002" i="30"/>
  <c r="C1002" i="30" s="1"/>
  <c r="A1001" i="30"/>
  <c r="C1001" i="30" s="1"/>
  <c r="A1000" i="30"/>
  <c r="C1000" i="30" s="1"/>
  <c r="A999" i="30"/>
  <c r="C999" i="30" s="1"/>
  <c r="A998" i="30"/>
  <c r="C998" i="30" s="1"/>
  <c r="A997" i="30"/>
  <c r="C997" i="30" s="1"/>
  <c r="A996" i="30"/>
  <c r="C996" i="30" s="1"/>
  <c r="A995" i="30"/>
  <c r="C995" i="30" s="1"/>
  <c r="A994" i="30"/>
  <c r="C994" i="30" s="1"/>
  <c r="A993" i="30"/>
  <c r="C993" i="30" s="1"/>
  <c r="A992" i="30"/>
  <c r="C992" i="30" s="1"/>
  <c r="A991" i="30"/>
  <c r="C991" i="30" s="1"/>
  <c r="A990" i="30"/>
  <c r="C990" i="30" s="1"/>
  <c r="A989" i="30"/>
  <c r="C989" i="30" s="1"/>
  <c r="A988" i="30"/>
  <c r="C988" i="30" s="1"/>
  <c r="A987" i="30"/>
  <c r="C987" i="30" s="1"/>
  <c r="A986" i="30"/>
  <c r="C986" i="30" s="1"/>
  <c r="A985" i="30"/>
  <c r="C985" i="30" s="1"/>
  <c r="A984" i="30"/>
  <c r="C984" i="30" s="1"/>
  <c r="A983" i="30"/>
  <c r="C983" i="30" s="1"/>
  <c r="A982" i="30"/>
  <c r="C982" i="30" s="1"/>
  <c r="A981" i="30"/>
  <c r="C981" i="30" s="1"/>
  <c r="A980" i="30"/>
  <c r="C980" i="30" s="1"/>
  <c r="A979" i="30"/>
  <c r="C979" i="30" s="1"/>
  <c r="A978" i="30"/>
  <c r="C978" i="30" s="1"/>
  <c r="A977" i="30"/>
  <c r="C977" i="30" s="1"/>
  <c r="A976" i="30"/>
  <c r="C976" i="30" s="1"/>
  <c r="A975" i="30"/>
  <c r="C975" i="30" s="1"/>
  <c r="A974" i="30"/>
  <c r="C974" i="30" s="1"/>
  <c r="A973" i="30"/>
  <c r="C973" i="30" s="1"/>
  <c r="A972" i="30"/>
  <c r="C972" i="30" s="1"/>
  <c r="A971" i="30"/>
  <c r="C971" i="30" s="1"/>
  <c r="A970" i="30"/>
  <c r="C970" i="30" s="1"/>
  <c r="A969" i="30"/>
  <c r="C969" i="30" s="1"/>
  <c r="A968" i="30"/>
  <c r="C968" i="30" s="1"/>
  <c r="A967" i="30"/>
  <c r="C967" i="30" s="1"/>
  <c r="A966" i="30"/>
  <c r="C966" i="30" s="1"/>
  <c r="A965" i="30"/>
  <c r="C965" i="30" s="1"/>
  <c r="A964" i="30"/>
  <c r="C964" i="30" s="1"/>
  <c r="A963" i="30"/>
  <c r="C963" i="30" s="1"/>
  <c r="A962" i="30"/>
  <c r="C962" i="30" s="1"/>
  <c r="A961" i="30"/>
  <c r="C961" i="30" s="1"/>
  <c r="A960" i="30"/>
  <c r="C960" i="30" s="1"/>
  <c r="A959" i="30"/>
  <c r="C959" i="30" s="1"/>
  <c r="A958" i="30"/>
  <c r="C958" i="30" s="1"/>
  <c r="A957" i="30"/>
  <c r="C957" i="30" s="1"/>
  <c r="A956" i="30"/>
  <c r="C956" i="30" s="1"/>
  <c r="A955" i="30"/>
  <c r="C955" i="30" s="1"/>
  <c r="A954" i="30"/>
  <c r="C954" i="30" s="1"/>
  <c r="A953" i="30"/>
  <c r="C953" i="30" s="1"/>
  <c r="A952" i="30"/>
  <c r="C952" i="30" s="1"/>
  <c r="A951" i="30"/>
  <c r="C951" i="30" s="1"/>
  <c r="A950" i="30"/>
  <c r="C950" i="30" s="1"/>
  <c r="A949" i="30"/>
  <c r="C949" i="30" s="1"/>
  <c r="A948" i="30"/>
  <c r="C948" i="30" s="1"/>
  <c r="A947" i="30"/>
  <c r="C947" i="30" s="1"/>
  <c r="A946" i="30"/>
  <c r="C946" i="30" s="1"/>
  <c r="A945" i="30"/>
  <c r="C945" i="30" s="1"/>
  <c r="A944" i="30"/>
  <c r="C944" i="30" s="1"/>
  <c r="A943" i="30"/>
  <c r="C943" i="30" s="1"/>
  <c r="A942" i="30"/>
  <c r="C942" i="30" s="1"/>
  <c r="A941" i="30"/>
  <c r="C941" i="30" s="1"/>
  <c r="A940" i="30"/>
  <c r="C940" i="30" s="1"/>
  <c r="A939" i="30"/>
  <c r="C939" i="30" s="1"/>
  <c r="A938" i="30"/>
  <c r="C938" i="30" s="1"/>
  <c r="A937" i="30"/>
  <c r="C937" i="30" s="1"/>
  <c r="A936" i="30"/>
  <c r="C936" i="30" s="1"/>
  <c r="A935" i="30"/>
  <c r="C935" i="30" s="1"/>
  <c r="A934" i="30"/>
  <c r="C934" i="30" s="1"/>
  <c r="A933" i="30"/>
  <c r="C933" i="30" s="1"/>
  <c r="A932" i="30"/>
  <c r="C932" i="30" s="1"/>
  <c r="A931" i="30"/>
  <c r="C931" i="30" s="1"/>
  <c r="A930" i="30"/>
  <c r="C930" i="30" s="1"/>
  <c r="A929" i="30"/>
  <c r="C929" i="30" s="1"/>
  <c r="A928" i="30"/>
  <c r="C928" i="30" s="1"/>
  <c r="A927" i="30"/>
  <c r="C927" i="30" s="1"/>
  <c r="A926" i="30"/>
  <c r="C926" i="30" s="1"/>
  <c r="A925" i="30"/>
  <c r="C925" i="30" s="1"/>
  <c r="A924" i="30"/>
  <c r="C924" i="30" s="1"/>
  <c r="A923" i="30"/>
  <c r="C923" i="30" s="1"/>
  <c r="A922" i="30"/>
  <c r="C922" i="30" s="1"/>
  <c r="A921" i="30"/>
  <c r="C921" i="30" s="1"/>
  <c r="A920" i="30"/>
  <c r="C920" i="30" s="1"/>
  <c r="A919" i="30"/>
  <c r="C919" i="30" s="1"/>
  <c r="A918" i="30"/>
  <c r="C918" i="30" s="1"/>
  <c r="A917" i="30"/>
  <c r="C917" i="30" s="1"/>
  <c r="A916" i="30"/>
  <c r="C916" i="30" s="1"/>
  <c r="A915" i="30"/>
  <c r="C915" i="30" s="1"/>
  <c r="A914" i="30"/>
  <c r="C914" i="30" s="1"/>
  <c r="A913" i="30"/>
  <c r="C913" i="30" s="1"/>
  <c r="A912" i="30"/>
  <c r="C912" i="30" s="1"/>
  <c r="A911" i="30"/>
  <c r="C911" i="30" s="1"/>
  <c r="A910" i="30"/>
  <c r="C910" i="30" s="1"/>
  <c r="A909" i="30"/>
  <c r="C909" i="30" s="1"/>
  <c r="A908" i="30"/>
  <c r="C908" i="30" s="1"/>
  <c r="A907" i="30"/>
  <c r="C907" i="30" s="1"/>
  <c r="A906" i="30"/>
  <c r="C906" i="30" s="1"/>
  <c r="A905" i="30"/>
  <c r="C905" i="30" s="1"/>
  <c r="A904" i="30"/>
  <c r="C904" i="30" s="1"/>
  <c r="A903" i="30"/>
  <c r="C903" i="30" s="1"/>
  <c r="A902" i="30"/>
  <c r="C902" i="30" s="1"/>
  <c r="A901" i="30"/>
  <c r="C901" i="30" s="1"/>
  <c r="A900" i="30"/>
  <c r="C900" i="30" s="1"/>
  <c r="A899" i="30"/>
  <c r="C899" i="30" s="1"/>
  <c r="A898" i="30"/>
  <c r="C898" i="30" s="1"/>
  <c r="A897" i="30"/>
  <c r="C897" i="30" s="1"/>
  <c r="A896" i="30"/>
  <c r="C896" i="30" s="1"/>
  <c r="A895" i="30"/>
  <c r="C895" i="30" s="1"/>
  <c r="A894" i="30"/>
  <c r="C894" i="30" s="1"/>
  <c r="A893" i="30"/>
  <c r="C893" i="30" s="1"/>
  <c r="A892" i="30"/>
  <c r="C892" i="30" s="1"/>
  <c r="A891" i="30"/>
  <c r="C891" i="30" s="1"/>
  <c r="A890" i="30"/>
  <c r="C890" i="30" s="1"/>
  <c r="A889" i="30"/>
  <c r="C889" i="30" s="1"/>
  <c r="A888" i="30"/>
  <c r="C888" i="30" s="1"/>
  <c r="A887" i="30"/>
  <c r="C887" i="30" s="1"/>
  <c r="A886" i="30"/>
  <c r="C886" i="30" s="1"/>
  <c r="A885" i="30"/>
  <c r="C885" i="30" s="1"/>
  <c r="A884" i="30"/>
  <c r="C884" i="30" s="1"/>
  <c r="A883" i="30"/>
  <c r="C883" i="30" s="1"/>
  <c r="A882" i="30"/>
  <c r="C882" i="30" s="1"/>
  <c r="A881" i="30"/>
  <c r="C881" i="30" s="1"/>
  <c r="A880" i="30"/>
  <c r="C880" i="30" s="1"/>
  <c r="A879" i="30"/>
  <c r="C879" i="30" s="1"/>
  <c r="A878" i="30"/>
  <c r="C878" i="30" s="1"/>
  <c r="A877" i="30"/>
  <c r="C877" i="30" s="1"/>
  <c r="A876" i="30"/>
  <c r="C876" i="30" s="1"/>
  <c r="A875" i="30"/>
  <c r="C875" i="30" s="1"/>
  <c r="A874" i="30"/>
  <c r="C874" i="30" s="1"/>
  <c r="A873" i="30"/>
  <c r="C873" i="30" s="1"/>
  <c r="A872" i="30"/>
  <c r="C872" i="30" s="1"/>
  <c r="A871" i="30"/>
  <c r="C871" i="30" s="1"/>
  <c r="A870" i="30"/>
  <c r="C870" i="30" s="1"/>
  <c r="A869" i="30"/>
  <c r="C869" i="30" s="1"/>
  <c r="A868" i="30"/>
  <c r="C868" i="30" s="1"/>
  <c r="A867" i="30"/>
  <c r="C867" i="30" s="1"/>
  <c r="A866" i="30"/>
  <c r="C866" i="30" s="1"/>
  <c r="A865" i="30"/>
  <c r="C865" i="30" s="1"/>
  <c r="A864" i="30"/>
  <c r="C864" i="30" s="1"/>
  <c r="A863" i="30"/>
  <c r="C863" i="30" s="1"/>
  <c r="A862" i="30"/>
  <c r="C862" i="30" s="1"/>
  <c r="A861" i="30"/>
  <c r="C861" i="30" s="1"/>
  <c r="A860" i="30"/>
  <c r="C860" i="30" s="1"/>
  <c r="A859" i="30"/>
  <c r="C859" i="30" s="1"/>
  <c r="A858" i="30"/>
  <c r="C858" i="30" s="1"/>
  <c r="A857" i="30"/>
  <c r="C857" i="30" s="1"/>
  <c r="A856" i="30"/>
  <c r="C856" i="30" s="1"/>
  <c r="A855" i="30"/>
  <c r="C855" i="30" s="1"/>
  <c r="A854" i="30"/>
  <c r="C854" i="30" s="1"/>
  <c r="A853" i="30"/>
  <c r="C853" i="30" s="1"/>
  <c r="A852" i="30"/>
  <c r="C852" i="30" s="1"/>
  <c r="A851" i="30"/>
  <c r="C851" i="30" s="1"/>
  <c r="A850" i="30"/>
  <c r="C850" i="30" s="1"/>
  <c r="A849" i="30"/>
  <c r="C849" i="30" s="1"/>
  <c r="A848" i="30"/>
  <c r="C848" i="30" s="1"/>
  <c r="A847" i="30"/>
  <c r="C847" i="30" s="1"/>
  <c r="A846" i="30"/>
  <c r="C846" i="30" s="1"/>
  <c r="A845" i="30"/>
  <c r="C845" i="30" s="1"/>
  <c r="A844" i="30"/>
  <c r="C844" i="30" s="1"/>
  <c r="A843" i="30"/>
  <c r="C843" i="30" s="1"/>
  <c r="A842" i="30"/>
  <c r="C842" i="30" s="1"/>
  <c r="A841" i="30"/>
  <c r="C841" i="30" s="1"/>
  <c r="A840" i="30"/>
  <c r="C840" i="30" s="1"/>
  <c r="A839" i="30"/>
  <c r="C839" i="30" s="1"/>
  <c r="A838" i="30"/>
  <c r="C838" i="30" s="1"/>
  <c r="A837" i="30"/>
  <c r="C837" i="30" s="1"/>
  <c r="A836" i="30"/>
  <c r="C836" i="30" s="1"/>
  <c r="A835" i="30"/>
  <c r="C835" i="30" s="1"/>
  <c r="A834" i="30"/>
  <c r="C834" i="30" s="1"/>
  <c r="A833" i="30"/>
  <c r="C833" i="30" s="1"/>
  <c r="A832" i="30"/>
  <c r="C832" i="30" s="1"/>
  <c r="A831" i="30"/>
  <c r="C831" i="30" s="1"/>
  <c r="A830" i="30"/>
  <c r="C830" i="30" s="1"/>
  <c r="A829" i="30"/>
  <c r="C829" i="30" s="1"/>
  <c r="A828" i="30"/>
  <c r="C828" i="30" s="1"/>
  <c r="A827" i="30"/>
  <c r="C827" i="30" s="1"/>
  <c r="A826" i="30"/>
  <c r="C826" i="30" s="1"/>
  <c r="A825" i="30"/>
  <c r="C825" i="30" s="1"/>
  <c r="A824" i="30"/>
  <c r="C824" i="30" s="1"/>
  <c r="A823" i="30"/>
  <c r="C823" i="30" s="1"/>
  <c r="A822" i="30"/>
  <c r="C822" i="30" s="1"/>
  <c r="A821" i="30"/>
  <c r="C821" i="30" s="1"/>
  <c r="A820" i="30"/>
  <c r="C820" i="30" s="1"/>
  <c r="A819" i="30"/>
  <c r="C819" i="30" s="1"/>
  <c r="A818" i="30"/>
  <c r="C818" i="30" s="1"/>
  <c r="A817" i="30"/>
  <c r="C817" i="30" s="1"/>
  <c r="A816" i="30"/>
  <c r="C816" i="30" s="1"/>
  <c r="A815" i="30"/>
  <c r="C815" i="30" s="1"/>
  <c r="A814" i="30"/>
  <c r="C814" i="30" s="1"/>
  <c r="A813" i="30"/>
  <c r="C813" i="30" s="1"/>
  <c r="A812" i="30"/>
  <c r="C812" i="30" s="1"/>
  <c r="A811" i="30"/>
  <c r="C811" i="30" s="1"/>
  <c r="A810" i="30"/>
  <c r="C810" i="30" s="1"/>
  <c r="A809" i="30"/>
  <c r="C809" i="30" s="1"/>
  <c r="A808" i="30"/>
  <c r="C808" i="30" s="1"/>
  <c r="A807" i="30"/>
  <c r="C807" i="30" s="1"/>
  <c r="A806" i="30"/>
  <c r="C806" i="30" s="1"/>
  <c r="A805" i="30"/>
  <c r="C805" i="30" s="1"/>
  <c r="A804" i="30"/>
  <c r="C804" i="30" s="1"/>
  <c r="A803" i="30"/>
  <c r="C803" i="30" s="1"/>
  <c r="A802" i="30"/>
  <c r="C802" i="30" s="1"/>
  <c r="A801" i="30"/>
  <c r="C801" i="30" s="1"/>
  <c r="A800" i="30"/>
  <c r="C800" i="30" s="1"/>
  <c r="A799" i="30"/>
  <c r="C799" i="30" s="1"/>
  <c r="A798" i="30"/>
  <c r="C798" i="30" s="1"/>
  <c r="A797" i="30"/>
  <c r="C797" i="30" s="1"/>
  <c r="A796" i="30"/>
  <c r="C796" i="30" s="1"/>
  <c r="A795" i="30"/>
  <c r="C795" i="30" s="1"/>
  <c r="A794" i="30"/>
  <c r="C794" i="30" s="1"/>
  <c r="A793" i="30"/>
  <c r="C793" i="30" s="1"/>
  <c r="A792" i="30"/>
  <c r="C792" i="30" s="1"/>
  <c r="A791" i="30"/>
  <c r="C791" i="30" s="1"/>
  <c r="A790" i="30"/>
  <c r="C790" i="30" s="1"/>
  <c r="A789" i="30"/>
  <c r="C789" i="30" s="1"/>
  <c r="A788" i="30"/>
  <c r="C788" i="30" s="1"/>
  <c r="A787" i="30"/>
  <c r="C787" i="30" s="1"/>
  <c r="A786" i="30"/>
  <c r="C786" i="30" s="1"/>
  <c r="A785" i="30"/>
  <c r="C785" i="30" s="1"/>
  <c r="A784" i="30"/>
  <c r="C784" i="30" s="1"/>
  <c r="A783" i="30"/>
  <c r="C783" i="30" s="1"/>
  <c r="A782" i="30"/>
  <c r="C782" i="30" s="1"/>
  <c r="A781" i="30"/>
  <c r="C781" i="30" s="1"/>
  <c r="A780" i="30"/>
  <c r="C780" i="30" s="1"/>
  <c r="A779" i="30"/>
  <c r="C779" i="30" s="1"/>
  <c r="A778" i="30"/>
  <c r="C778" i="30" s="1"/>
  <c r="A777" i="30"/>
  <c r="C777" i="30" s="1"/>
  <c r="A776" i="30"/>
  <c r="C776" i="30" s="1"/>
  <c r="A775" i="30"/>
  <c r="C775" i="30" s="1"/>
  <c r="A774" i="30"/>
  <c r="C774" i="30" s="1"/>
  <c r="A773" i="30"/>
  <c r="C773" i="30" s="1"/>
  <c r="A772" i="30"/>
  <c r="C772" i="30" s="1"/>
  <c r="A771" i="30"/>
  <c r="C771" i="30" s="1"/>
  <c r="A770" i="30"/>
  <c r="C770" i="30" s="1"/>
  <c r="A769" i="30"/>
  <c r="C769" i="30" s="1"/>
  <c r="A768" i="30"/>
  <c r="C768" i="30" s="1"/>
  <c r="A767" i="30"/>
  <c r="C767" i="30" s="1"/>
  <c r="A766" i="30"/>
  <c r="C766" i="30" s="1"/>
  <c r="A765" i="30"/>
  <c r="C765" i="30" s="1"/>
  <c r="A764" i="30"/>
  <c r="C764" i="30" s="1"/>
  <c r="A763" i="30"/>
  <c r="C763" i="30" s="1"/>
  <c r="A762" i="30"/>
  <c r="C762" i="30" s="1"/>
  <c r="A761" i="30"/>
  <c r="C761" i="30" s="1"/>
  <c r="A760" i="30"/>
  <c r="C760" i="30" s="1"/>
  <c r="A759" i="30"/>
  <c r="C759" i="30" s="1"/>
  <c r="A758" i="30"/>
  <c r="C758" i="30" s="1"/>
  <c r="A757" i="30"/>
  <c r="C757" i="30" s="1"/>
  <c r="A756" i="30"/>
  <c r="C756" i="30" s="1"/>
  <c r="A755" i="30"/>
  <c r="C755" i="30" s="1"/>
  <c r="A754" i="30"/>
  <c r="C754" i="30" s="1"/>
  <c r="A753" i="30"/>
  <c r="C753" i="30" s="1"/>
  <c r="A752" i="30"/>
  <c r="C752" i="30" s="1"/>
  <c r="A751" i="30"/>
  <c r="C751" i="30" s="1"/>
  <c r="A750" i="30"/>
  <c r="C750" i="30" s="1"/>
  <c r="A749" i="30"/>
  <c r="C749" i="30" s="1"/>
  <c r="A748" i="30"/>
  <c r="C748" i="30" s="1"/>
  <c r="A747" i="30"/>
  <c r="C747" i="30" s="1"/>
  <c r="A746" i="30"/>
  <c r="C746" i="30" s="1"/>
  <c r="A745" i="30"/>
  <c r="C745" i="30" s="1"/>
  <c r="A744" i="30"/>
  <c r="C744" i="30" s="1"/>
  <c r="A743" i="30"/>
  <c r="C743" i="30" s="1"/>
  <c r="A742" i="30"/>
  <c r="C742" i="30" s="1"/>
  <c r="A741" i="30"/>
  <c r="C741" i="30" s="1"/>
  <c r="A740" i="30"/>
  <c r="C740" i="30" s="1"/>
  <c r="A739" i="30"/>
  <c r="C739" i="30" s="1"/>
  <c r="A738" i="30"/>
  <c r="C738" i="30" s="1"/>
  <c r="A737" i="30"/>
  <c r="C737" i="30" s="1"/>
  <c r="A736" i="30"/>
  <c r="C736" i="30" s="1"/>
  <c r="A735" i="30"/>
  <c r="C735" i="30" s="1"/>
  <c r="A734" i="30"/>
  <c r="C734" i="30" s="1"/>
  <c r="A733" i="30"/>
  <c r="C733" i="30" s="1"/>
  <c r="A732" i="30"/>
  <c r="C732" i="30" s="1"/>
  <c r="A731" i="30"/>
  <c r="C731" i="30" s="1"/>
  <c r="A730" i="30"/>
  <c r="C730" i="30" s="1"/>
  <c r="A729" i="30"/>
  <c r="C729" i="30" s="1"/>
  <c r="A728" i="30"/>
  <c r="C728" i="30" s="1"/>
  <c r="A727" i="30"/>
  <c r="C727" i="30" s="1"/>
  <c r="A726" i="30"/>
  <c r="C726" i="30" s="1"/>
  <c r="A725" i="30"/>
  <c r="C725" i="30" s="1"/>
  <c r="A724" i="30"/>
  <c r="C724" i="30" s="1"/>
  <c r="A723" i="30"/>
  <c r="C723" i="30" s="1"/>
  <c r="A722" i="30"/>
  <c r="C722" i="30" s="1"/>
  <c r="A721" i="30"/>
  <c r="C721" i="30" s="1"/>
  <c r="A720" i="30"/>
  <c r="C720" i="30" s="1"/>
  <c r="A719" i="30"/>
  <c r="C719" i="30" s="1"/>
  <c r="A718" i="30"/>
  <c r="C718" i="30" s="1"/>
  <c r="A717" i="30"/>
  <c r="C717" i="30" s="1"/>
  <c r="A716" i="30"/>
  <c r="C716" i="30" s="1"/>
  <c r="A715" i="30"/>
  <c r="C715" i="30" s="1"/>
  <c r="A714" i="30"/>
  <c r="C714" i="30" s="1"/>
  <c r="A713" i="30"/>
  <c r="C713" i="30" s="1"/>
  <c r="A712" i="30"/>
  <c r="C712" i="30" s="1"/>
  <c r="A711" i="30"/>
  <c r="C711" i="30" s="1"/>
  <c r="A710" i="30"/>
  <c r="C710" i="30" s="1"/>
  <c r="A709" i="30"/>
  <c r="C709" i="30" s="1"/>
  <c r="A708" i="30"/>
  <c r="C708" i="30" s="1"/>
  <c r="A707" i="30"/>
  <c r="C707" i="30" s="1"/>
  <c r="A706" i="30"/>
  <c r="C706" i="30" s="1"/>
  <c r="A705" i="30"/>
  <c r="C705" i="30" s="1"/>
  <c r="A704" i="30"/>
  <c r="C704" i="30" s="1"/>
  <c r="A703" i="30"/>
  <c r="C703" i="30" s="1"/>
  <c r="A702" i="30"/>
  <c r="C702" i="30" s="1"/>
  <c r="A701" i="30"/>
  <c r="C701" i="30" s="1"/>
  <c r="A700" i="30"/>
  <c r="C700" i="30" s="1"/>
  <c r="A699" i="30"/>
  <c r="C699" i="30" s="1"/>
  <c r="A698" i="30"/>
  <c r="C698" i="30" s="1"/>
  <c r="A697" i="30"/>
  <c r="C697" i="30" s="1"/>
  <c r="A696" i="30"/>
  <c r="C696" i="30" s="1"/>
  <c r="A695" i="30"/>
  <c r="C695" i="30" s="1"/>
  <c r="A694" i="30"/>
  <c r="C694" i="30" s="1"/>
  <c r="A693" i="30"/>
  <c r="C693" i="30" s="1"/>
  <c r="A692" i="30"/>
  <c r="C692" i="30" s="1"/>
  <c r="A691" i="30"/>
  <c r="C691" i="30" s="1"/>
  <c r="A690" i="30"/>
  <c r="C690" i="30" s="1"/>
  <c r="A689" i="30"/>
  <c r="C689" i="30" s="1"/>
  <c r="A688" i="30"/>
  <c r="C688" i="30" s="1"/>
  <c r="A687" i="30"/>
  <c r="C687" i="30" s="1"/>
  <c r="A686" i="30"/>
  <c r="C686" i="30" s="1"/>
  <c r="A685" i="30"/>
  <c r="C685" i="30" s="1"/>
  <c r="A684" i="30"/>
  <c r="C684" i="30" s="1"/>
  <c r="A683" i="30"/>
  <c r="C683" i="30" s="1"/>
  <c r="A682" i="30"/>
  <c r="C682" i="30" s="1"/>
  <c r="A681" i="30"/>
  <c r="C681" i="30" s="1"/>
  <c r="A680" i="30"/>
  <c r="C680" i="30" s="1"/>
  <c r="A679" i="30"/>
  <c r="C679" i="30" s="1"/>
  <c r="A678" i="30"/>
  <c r="C678" i="30" s="1"/>
  <c r="A677" i="30"/>
  <c r="C677" i="30" s="1"/>
  <c r="A676" i="30"/>
  <c r="C676" i="30" s="1"/>
  <c r="A675" i="30"/>
  <c r="C675" i="30" s="1"/>
  <c r="A674" i="30"/>
  <c r="C674" i="30" s="1"/>
  <c r="A673" i="30"/>
  <c r="C673" i="30" s="1"/>
  <c r="A672" i="30"/>
  <c r="C672" i="30" s="1"/>
  <c r="A671" i="30"/>
  <c r="C671" i="30" s="1"/>
  <c r="A670" i="30"/>
  <c r="C670" i="30" s="1"/>
  <c r="A669" i="30"/>
  <c r="C669" i="30" s="1"/>
  <c r="A668" i="30"/>
  <c r="C668" i="30" s="1"/>
  <c r="A667" i="30"/>
  <c r="C667" i="30" s="1"/>
  <c r="A666" i="30"/>
  <c r="C666" i="30" s="1"/>
  <c r="A665" i="30"/>
  <c r="C665" i="30" s="1"/>
  <c r="A664" i="30"/>
  <c r="C664" i="30" s="1"/>
  <c r="A663" i="30"/>
  <c r="C663" i="30" s="1"/>
  <c r="A662" i="30"/>
  <c r="C662" i="30" s="1"/>
  <c r="A661" i="30"/>
  <c r="C661" i="30" s="1"/>
  <c r="A660" i="30"/>
  <c r="C660" i="30" s="1"/>
  <c r="A659" i="30"/>
  <c r="C659" i="30" s="1"/>
  <c r="A658" i="30"/>
  <c r="C658" i="30" s="1"/>
  <c r="A657" i="30"/>
  <c r="C657" i="30" s="1"/>
  <c r="A656" i="30"/>
  <c r="C656" i="30" s="1"/>
  <c r="A655" i="30"/>
  <c r="C655" i="30" s="1"/>
  <c r="A654" i="30"/>
  <c r="C654" i="30" s="1"/>
  <c r="A653" i="30"/>
  <c r="C653" i="30" s="1"/>
  <c r="A652" i="30"/>
  <c r="C652" i="30" s="1"/>
  <c r="A651" i="30"/>
  <c r="C651" i="30" s="1"/>
  <c r="A650" i="30"/>
  <c r="C650" i="30" s="1"/>
  <c r="A649" i="30"/>
  <c r="C649" i="30" s="1"/>
  <c r="A648" i="30"/>
  <c r="C648" i="30" s="1"/>
  <c r="A647" i="30"/>
  <c r="C647" i="30" s="1"/>
  <c r="A646" i="30"/>
  <c r="C646" i="30" s="1"/>
  <c r="A645" i="30"/>
  <c r="C645" i="30" s="1"/>
  <c r="A644" i="30"/>
  <c r="C644" i="30" s="1"/>
  <c r="A643" i="30"/>
  <c r="C643" i="30" s="1"/>
  <c r="A642" i="30"/>
  <c r="C642" i="30" s="1"/>
  <c r="A641" i="30"/>
  <c r="C641" i="30" s="1"/>
  <c r="A640" i="30"/>
  <c r="C640" i="30" s="1"/>
  <c r="A639" i="30"/>
  <c r="C639" i="30" s="1"/>
  <c r="A638" i="30"/>
  <c r="C638" i="30" s="1"/>
  <c r="A637" i="30"/>
  <c r="C637" i="30" s="1"/>
  <c r="A636" i="30"/>
  <c r="C636" i="30" s="1"/>
  <c r="A635" i="30"/>
  <c r="C635" i="30" s="1"/>
  <c r="A634" i="30"/>
  <c r="C634" i="30" s="1"/>
  <c r="A633" i="30"/>
  <c r="C633" i="30" s="1"/>
  <c r="A632" i="30"/>
  <c r="C632" i="30" s="1"/>
  <c r="A631" i="30"/>
  <c r="C631" i="30" s="1"/>
  <c r="A630" i="30"/>
  <c r="C630" i="30" s="1"/>
  <c r="A629" i="30"/>
  <c r="C629" i="30" s="1"/>
  <c r="A628" i="30"/>
  <c r="C628" i="30" s="1"/>
  <c r="A627" i="30"/>
  <c r="C627" i="30" s="1"/>
  <c r="A626" i="30"/>
  <c r="C626" i="30" s="1"/>
  <c r="A625" i="30"/>
  <c r="C625" i="30" s="1"/>
  <c r="A624" i="30"/>
  <c r="C624" i="30" s="1"/>
  <c r="A623" i="30"/>
  <c r="C623" i="30" s="1"/>
  <c r="A622" i="30"/>
  <c r="C622" i="30" s="1"/>
  <c r="A621" i="30"/>
  <c r="C621" i="30" s="1"/>
  <c r="A620" i="30"/>
  <c r="C620" i="30" s="1"/>
  <c r="A619" i="30"/>
  <c r="C619" i="30" s="1"/>
  <c r="A618" i="30"/>
  <c r="C618" i="30" s="1"/>
  <c r="A617" i="30"/>
  <c r="C617" i="30" s="1"/>
  <c r="A616" i="30"/>
  <c r="C616" i="30" s="1"/>
  <c r="A615" i="30"/>
  <c r="C615" i="30" s="1"/>
  <c r="A614" i="30"/>
  <c r="C614" i="30" s="1"/>
  <c r="A613" i="30"/>
  <c r="C613" i="30" s="1"/>
  <c r="A612" i="30"/>
  <c r="C612" i="30" s="1"/>
  <c r="A611" i="30"/>
  <c r="C611" i="30" s="1"/>
  <c r="A610" i="30"/>
  <c r="C610" i="30" s="1"/>
  <c r="A609" i="30"/>
  <c r="C609" i="30" s="1"/>
  <c r="A608" i="30"/>
  <c r="C608" i="30" s="1"/>
  <c r="A607" i="30"/>
  <c r="C607" i="30" s="1"/>
  <c r="A606" i="30"/>
  <c r="C606" i="30" s="1"/>
  <c r="A605" i="30"/>
  <c r="C605" i="30" s="1"/>
  <c r="A604" i="30"/>
  <c r="C604" i="30" s="1"/>
  <c r="A603" i="30"/>
  <c r="C603" i="30" s="1"/>
  <c r="A602" i="30"/>
  <c r="C602" i="30" s="1"/>
  <c r="A601" i="30"/>
  <c r="C601" i="30" s="1"/>
  <c r="A600" i="30"/>
  <c r="C600" i="30" s="1"/>
  <c r="A599" i="30"/>
  <c r="C599" i="30" s="1"/>
  <c r="A598" i="30"/>
  <c r="C598" i="30" s="1"/>
  <c r="A597" i="30"/>
  <c r="C597" i="30" s="1"/>
  <c r="A596" i="30"/>
  <c r="C596" i="30" s="1"/>
  <c r="A595" i="30"/>
  <c r="C595" i="30" s="1"/>
  <c r="A594" i="30"/>
  <c r="C594" i="30" s="1"/>
  <c r="A593" i="30"/>
  <c r="C593" i="30" s="1"/>
  <c r="A592" i="30"/>
  <c r="C592" i="30" s="1"/>
  <c r="A591" i="30"/>
  <c r="C591" i="30" s="1"/>
  <c r="A590" i="30"/>
  <c r="C590" i="30" s="1"/>
  <c r="A589" i="30"/>
  <c r="C589" i="30" s="1"/>
  <c r="A588" i="30"/>
  <c r="C588" i="30" s="1"/>
  <c r="A587" i="30"/>
  <c r="C587" i="30" s="1"/>
  <c r="A586" i="30"/>
  <c r="C586" i="30" s="1"/>
  <c r="A585" i="30"/>
  <c r="C585" i="30" s="1"/>
  <c r="A584" i="30"/>
  <c r="C584" i="30" s="1"/>
  <c r="A583" i="30"/>
  <c r="C583" i="30" s="1"/>
  <c r="A582" i="30"/>
  <c r="C582" i="30" s="1"/>
  <c r="A581" i="30"/>
  <c r="C581" i="30" s="1"/>
  <c r="A580" i="30"/>
  <c r="C580" i="30" s="1"/>
  <c r="A579" i="30"/>
  <c r="C579" i="30" s="1"/>
  <c r="A578" i="30"/>
  <c r="C578" i="30" s="1"/>
  <c r="A577" i="30"/>
  <c r="C577" i="30" s="1"/>
  <c r="A576" i="30"/>
  <c r="C576" i="30" s="1"/>
  <c r="A575" i="30"/>
  <c r="C575" i="30" s="1"/>
  <c r="A574" i="30"/>
  <c r="C574" i="30" s="1"/>
  <c r="A573" i="30"/>
  <c r="C573" i="30" s="1"/>
  <c r="A572" i="30"/>
  <c r="C572" i="30" s="1"/>
  <c r="A571" i="30"/>
  <c r="C571" i="30" s="1"/>
  <c r="A570" i="30"/>
  <c r="C570" i="30" s="1"/>
  <c r="A569" i="30"/>
  <c r="C569" i="30" s="1"/>
  <c r="A568" i="30"/>
  <c r="C568" i="30" s="1"/>
  <c r="A567" i="30"/>
  <c r="C567" i="30" s="1"/>
  <c r="A566" i="30"/>
  <c r="C566" i="30" s="1"/>
  <c r="A565" i="30"/>
  <c r="C565" i="30" s="1"/>
  <c r="A564" i="30"/>
  <c r="C564" i="30" s="1"/>
  <c r="A563" i="30"/>
  <c r="C563" i="30" s="1"/>
  <c r="A562" i="30"/>
  <c r="C562" i="30" s="1"/>
  <c r="A561" i="30"/>
  <c r="C561" i="30" s="1"/>
  <c r="A560" i="30"/>
  <c r="C560" i="30" s="1"/>
  <c r="A559" i="30"/>
  <c r="C559" i="30" s="1"/>
  <c r="A558" i="30"/>
  <c r="C558" i="30" s="1"/>
  <c r="A557" i="30"/>
  <c r="C557" i="30" s="1"/>
  <c r="A556" i="30"/>
  <c r="C556" i="30" s="1"/>
  <c r="A555" i="30"/>
  <c r="C555" i="30" s="1"/>
  <c r="A554" i="30"/>
  <c r="C554" i="30" s="1"/>
  <c r="A553" i="30"/>
  <c r="C553" i="30" s="1"/>
  <c r="A552" i="30"/>
  <c r="C552" i="30" s="1"/>
  <c r="A551" i="30"/>
  <c r="C551" i="30" s="1"/>
  <c r="A550" i="30"/>
  <c r="C550" i="30" s="1"/>
  <c r="A549" i="30"/>
  <c r="C549" i="30" s="1"/>
  <c r="A548" i="30"/>
  <c r="C548" i="30" s="1"/>
  <c r="A547" i="30"/>
  <c r="C547" i="30" s="1"/>
  <c r="A546" i="30"/>
  <c r="C546" i="30" s="1"/>
  <c r="A545" i="30"/>
  <c r="C545" i="30" s="1"/>
  <c r="A544" i="30"/>
  <c r="C544" i="30" s="1"/>
  <c r="A543" i="30"/>
  <c r="C543" i="30" s="1"/>
  <c r="A542" i="30"/>
  <c r="C542" i="30" s="1"/>
  <c r="A541" i="30"/>
  <c r="C541" i="30" s="1"/>
  <c r="A540" i="30"/>
  <c r="C540" i="30" s="1"/>
  <c r="A539" i="30"/>
  <c r="C539" i="30" s="1"/>
  <c r="A538" i="30"/>
  <c r="C538" i="30" s="1"/>
  <c r="A537" i="30"/>
  <c r="C537" i="30" s="1"/>
  <c r="A536" i="30"/>
  <c r="C536" i="30" s="1"/>
  <c r="A535" i="30"/>
  <c r="C535" i="30" s="1"/>
  <c r="A534" i="30"/>
  <c r="C534" i="30" s="1"/>
  <c r="A533" i="30"/>
  <c r="C533" i="30" s="1"/>
  <c r="A532" i="30"/>
  <c r="C532" i="30" s="1"/>
  <c r="A531" i="30"/>
  <c r="C531" i="30" s="1"/>
  <c r="A530" i="30"/>
  <c r="C530" i="30" s="1"/>
  <c r="A529" i="30"/>
  <c r="C529" i="30" s="1"/>
  <c r="A528" i="30"/>
  <c r="C528" i="30" s="1"/>
  <c r="A527" i="30"/>
  <c r="C527" i="30" s="1"/>
  <c r="A526" i="30"/>
  <c r="C526" i="30" s="1"/>
  <c r="A525" i="30"/>
  <c r="C525" i="30" s="1"/>
  <c r="A524" i="30"/>
  <c r="C524" i="30" s="1"/>
  <c r="A523" i="30"/>
  <c r="C523" i="30" s="1"/>
  <c r="A522" i="30"/>
  <c r="C522" i="30" s="1"/>
  <c r="A521" i="30"/>
  <c r="C521" i="30" s="1"/>
  <c r="A520" i="30"/>
  <c r="C520" i="30" s="1"/>
  <c r="A519" i="30"/>
  <c r="C519" i="30" s="1"/>
  <c r="A518" i="30"/>
  <c r="C518" i="30" s="1"/>
  <c r="A517" i="30"/>
  <c r="C517" i="30" s="1"/>
  <c r="A516" i="30"/>
  <c r="C516" i="30" s="1"/>
  <c r="A515" i="30"/>
  <c r="C515" i="30" s="1"/>
  <c r="A514" i="30"/>
  <c r="C514" i="30" s="1"/>
  <c r="A513" i="30"/>
  <c r="C513" i="30" s="1"/>
  <c r="A512" i="30"/>
  <c r="C512" i="30" s="1"/>
  <c r="A511" i="30"/>
  <c r="C511" i="30" s="1"/>
  <c r="A510" i="30"/>
  <c r="C510" i="30" s="1"/>
  <c r="A509" i="30"/>
  <c r="C509" i="30" s="1"/>
  <c r="A508" i="30"/>
  <c r="C508" i="30" s="1"/>
  <c r="A507" i="30"/>
  <c r="C507" i="30" s="1"/>
  <c r="A506" i="30"/>
  <c r="C506" i="30" s="1"/>
  <c r="A505" i="30"/>
  <c r="C505" i="30" s="1"/>
  <c r="A504" i="30"/>
  <c r="C504" i="30" s="1"/>
  <c r="A503" i="30"/>
  <c r="C503" i="30" s="1"/>
  <c r="A502" i="30"/>
  <c r="C502" i="30" s="1"/>
  <c r="A501" i="30"/>
  <c r="C501" i="30" s="1"/>
  <c r="A500" i="30"/>
  <c r="C500" i="30" s="1"/>
  <c r="A499" i="30"/>
  <c r="C499" i="30" s="1"/>
  <c r="A498" i="30"/>
  <c r="C498" i="30" s="1"/>
  <c r="A497" i="30"/>
  <c r="C497" i="30" s="1"/>
  <c r="A496" i="30"/>
  <c r="C496" i="30" s="1"/>
  <c r="A495" i="30"/>
  <c r="C495" i="30" s="1"/>
  <c r="A494" i="30"/>
  <c r="C494" i="30" s="1"/>
  <c r="A493" i="30"/>
  <c r="C493" i="30" s="1"/>
  <c r="A492" i="30"/>
  <c r="C492" i="30" s="1"/>
  <c r="A491" i="30"/>
  <c r="C491" i="30" s="1"/>
  <c r="A490" i="30"/>
  <c r="C490" i="30" s="1"/>
  <c r="A489" i="30"/>
  <c r="C489" i="30" s="1"/>
  <c r="A488" i="30"/>
  <c r="C488" i="30" s="1"/>
  <c r="A487" i="30"/>
  <c r="C487" i="30" s="1"/>
  <c r="A486" i="30"/>
  <c r="C486" i="30" s="1"/>
  <c r="A485" i="30"/>
  <c r="C485" i="30" s="1"/>
  <c r="A484" i="30"/>
  <c r="C484" i="30" s="1"/>
  <c r="A483" i="30"/>
  <c r="C483" i="30" s="1"/>
  <c r="A482" i="30"/>
  <c r="C482" i="30" s="1"/>
  <c r="A481" i="30"/>
  <c r="C481" i="30" s="1"/>
  <c r="A480" i="30"/>
  <c r="C480" i="30" s="1"/>
  <c r="A479" i="30"/>
  <c r="C479" i="30" s="1"/>
  <c r="A478" i="30"/>
  <c r="C478" i="30" s="1"/>
  <c r="A477" i="30"/>
  <c r="C477" i="30" s="1"/>
  <c r="A476" i="30"/>
  <c r="C476" i="30" s="1"/>
  <c r="A475" i="30"/>
  <c r="C475" i="30" s="1"/>
  <c r="A474" i="30"/>
  <c r="C474" i="30" s="1"/>
  <c r="A473" i="30"/>
  <c r="C473" i="30" s="1"/>
  <c r="A472" i="30"/>
  <c r="C472" i="30" s="1"/>
  <c r="A471" i="30"/>
  <c r="C471" i="30" s="1"/>
  <c r="A470" i="30"/>
  <c r="C470" i="30" s="1"/>
  <c r="A469" i="30"/>
  <c r="C469" i="30" s="1"/>
  <c r="A468" i="30"/>
  <c r="C468" i="30" s="1"/>
  <c r="A467" i="30"/>
  <c r="C467" i="30" s="1"/>
  <c r="A466" i="30"/>
  <c r="C466" i="30" s="1"/>
  <c r="A465" i="30"/>
  <c r="C465" i="30" s="1"/>
  <c r="A464" i="30"/>
  <c r="C464" i="30" s="1"/>
  <c r="A463" i="30"/>
  <c r="C463" i="30" s="1"/>
  <c r="A462" i="30"/>
  <c r="C462" i="30" s="1"/>
  <c r="A461" i="30"/>
  <c r="C461" i="30" s="1"/>
  <c r="A460" i="30"/>
  <c r="C460" i="30" s="1"/>
  <c r="A459" i="30"/>
  <c r="C459" i="30" s="1"/>
  <c r="A458" i="30"/>
  <c r="C458" i="30" s="1"/>
  <c r="A457" i="30"/>
  <c r="C457" i="30" s="1"/>
  <c r="A456" i="30"/>
  <c r="C456" i="30" s="1"/>
  <c r="A455" i="30"/>
  <c r="C455" i="30" s="1"/>
  <c r="A454" i="30"/>
  <c r="C454" i="30" s="1"/>
  <c r="A453" i="30"/>
  <c r="C453" i="30" s="1"/>
  <c r="A452" i="30"/>
  <c r="C452" i="30" s="1"/>
  <c r="A451" i="30"/>
  <c r="C451" i="30" s="1"/>
  <c r="A450" i="30"/>
  <c r="C450" i="30" s="1"/>
  <c r="A449" i="30"/>
  <c r="C449" i="30" s="1"/>
  <c r="A448" i="30"/>
  <c r="C448" i="30" s="1"/>
  <c r="A447" i="30"/>
  <c r="C447" i="30" s="1"/>
  <c r="A446" i="30"/>
  <c r="C446" i="30" s="1"/>
  <c r="A445" i="30"/>
  <c r="C445" i="30" s="1"/>
  <c r="A444" i="30"/>
  <c r="C444" i="30" s="1"/>
  <c r="A443" i="30"/>
  <c r="C443" i="30" s="1"/>
  <c r="A442" i="30"/>
  <c r="C442" i="30" s="1"/>
  <c r="A441" i="30"/>
  <c r="C441" i="30" s="1"/>
  <c r="A440" i="30"/>
  <c r="C440" i="30" s="1"/>
  <c r="A439" i="30"/>
  <c r="C439" i="30" s="1"/>
  <c r="A438" i="30"/>
  <c r="C438" i="30" s="1"/>
  <c r="A437" i="30"/>
  <c r="C437" i="30" s="1"/>
  <c r="A436" i="30"/>
  <c r="C436" i="30" s="1"/>
  <c r="A435" i="30"/>
  <c r="C435" i="30" s="1"/>
  <c r="A434" i="30"/>
  <c r="C434" i="30" s="1"/>
  <c r="A433" i="30"/>
  <c r="C433" i="30" s="1"/>
  <c r="A432" i="30"/>
  <c r="C432" i="30" s="1"/>
  <c r="A431" i="30"/>
  <c r="C431" i="30" s="1"/>
  <c r="A430" i="30"/>
  <c r="C430" i="30" s="1"/>
  <c r="A429" i="30"/>
  <c r="C429" i="30" s="1"/>
  <c r="A428" i="30"/>
  <c r="C428" i="30" s="1"/>
  <c r="A427" i="30"/>
  <c r="C427" i="30" s="1"/>
  <c r="A426" i="30"/>
  <c r="C426" i="30" s="1"/>
  <c r="A425" i="30"/>
  <c r="C425" i="30" s="1"/>
  <c r="A424" i="30"/>
  <c r="C424" i="30" s="1"/>
  <c r="A423" i="30"/>
  <c r="C423" i="30" s="1"/>
  <c r="A422" i="30"/>
  <c r="C422" i="30" s="1"/>
  <c r="A421" i="30"/>
  <c r="C421" i="30" s="1"/>
  <c r="A420" i="30"/>
  <c r="C420" i="30" s="1"/>
  <c r="A419" i="30"/>
  <c r="C419" i="30" s="1"/>
  <c r="A418" i="30"/>
  <c r="C418" i="30" s="1"/>
  <c r="A417" i="30"/>
  <c r="C417" i="30" s="1"/>
  <c r="A416" i="30"/>
  <c r="C416" i="30" s="1"/>
  <c r="A415" i="30"/>
  <c r="C415" i="30" s="1"/>
  <c r="A414" i="30"/>
  <c r="C414" i="30" s="1"/>
  <c r="A413" i="30"/>
  <c r="C413" i="30" s="1"/>
  <c r="A412" i="30"/>
  <c r="C412" i="30" s="1"/>
  <c r="A411" i="30"/>
  <c r="C411" i="30" s="1"/>
  <c r="A410" i="30"/>
  <c r="C410" i="30" s="1"/>
  <c r="A409" i="30"/>
  <c r="C409" i="30" s="1"/>
  <c r="A408" i="30"/>
  <c r="C408" i="30" s="1"/>
  <c r="A407" i="30"/>
  <c r="C407" i="30" s="1"/>
  <c r="A406" i="30"/>
  <c r="C406" i="30" s="1"/>
  <c r="A405" i="30"/>
  <c r="C405" i="30" s="1"/>
  <c r="A404" i="30"/>
  <c r="C404" i="30" s="1"/>
  <c r="A403" i="30"/>
  <c r="C403" i="30" s="1"/>
  <c r="A402" i="30"/>
  <c r="C402" i="30" s="1"/>
  <c r="A401" i="30"/>
  <c r="C401" i="30" s="1"/>
  <c r="A400" i="30"/>
  <c r="C400" i="30" s="1"/>
  <c r="A399" i="30"/>
  <c r="C399" i="30" s="1"/>
  <c r="A398" i="30"/>
  <c r="C398" i="30" s="1"/>
  <c r="A397" i="30"/>
  <c r="C397" i="30" s="1"/>
  <c r="A396" i="30"/>
  <c r="C396" i="30" s="1"/>
  <c r="A395" i="30"/>
  <c r="C395" i="30" s="1"/>
  <c r="A394" i="30"/>
  <c r="C394" i="30" s="1"/>
  <c r="A393" i="30"/>
  <c r="C393" i="30" s="1"/>
  <c r="A392" i="30"/>
  <c r="C392" i="30" s="1"/>
  <c r="A391" i="30"/>
  <c r="C391" i="30" s="1"/>
  <c r="A390" i="30"/>
  <c r="C390" i="30" s="1"/>
  <c r="A389" i="30"/>
  <c r="C389" i="30" s="1"/>
  <c r="A388" i="30"/>
  <c r="C388" i="30" s="1"/>
  <c r="A387" i="30"/>
  <c r="C387" i="30" s="1"/>
  <c r="A386" i="30"/>
  <c r="C386" i="30" s="1"/>
  <c r="A385" i="30"/>
  <c r="C385" i="30" s="1"/>
  <c r="A384" i="30"/>
  <c r="C384" i="30" s="1"/>
  <c r="A383" i="30"/>
  <c r="C383" i="30" s="1"/>
  <c r="A382" i="30"/>
  <c r="C382" i="30" s="1"/>
  <c r="A381" i="30"/>
  <c r="C381" i="30" s="1"/>
  <c r="A380" i="30"/>
  <c r="C380" i="30" s="1"/>
  <c r="A379" i="30"/>
  <c r="C379" i="30" s="1"/>
  <c r="A378" i="30"/>
  <c r="C378" i="30" s="1"/>
  <c r="A377" i="30"/>
  <c r="C377" i="30" s="1"/>
  <c r="A376" i="30"/>
  <c r="C376" i="30" s="1"/>
  <c r="A375" i="30"/>
  <c r="C375" i="30" s="1"/>
  <c r="A374" i="30"/>
  <c r="C374" i="30" s="1"/>
  <c r="A373" i="30"/>
  <c r="C373" i="30" s="1"/>
  <c r="A372" i="30"/>
  <c r="C372" i="30" s="1"/>
  <c r="A371" i="30"/>
  <c r="C371" i="30" s="1"/>
  <c r="A370" i="30"/>
  <c r="C370" i="30" s="1"/>
  <c r="A369" i="30"/>
  <c r="C369" i="30" s="1"/>
  <c r="A368" i="30"/>
  <c r="C368" i="30" s="1"/>
  <c r="A367" i="30"/>
  <c r="C367" i="30" s="1"/>
  <c r="A366" i="30"/>
  <c r="C366" i="30" s="1"/>
  <c r="A365" i="30"/>
  <c r="C365" i="30" s="1"/>
  <c r="A364" i="30"/>
  <c r="C364" i="30" s="1"/>
  <c r="A363" i="30"/>
  <c r="C363" i="30" s="1"/>
  <c r="A362" i="30"/>
  <c r="C362" i="30" s="1"/>
  <c r="A361" i="30"/>
  <c r="C361" i="30" s="1"/>
  <c r="A360" i="30"/>
  <c r="C360" i="30" s="1"/>
  <c r="A359" i="30"/>
  <c r="C359" i="30" s="1"/>
  <c r="A358" i="30"/>
  <c r="C358" i="30" s="1"/>
  <c r="A357" i="30"/>
  <c r="C357" i="30" s="1"/>
  <c r="A356" i="30"/>
  <c r="C356" i="30" s="1"/>
  <c r="A355" i="30"/>
  <c r="C355" i="30" s="1"/>
  <c r="A354" i="30"/>
  <c r="C354" i="30" s="1"/>
  <c r="A353" i="30"/>
  <c r="C353" i="30" s="1"/>
  <c r="A352" i="30"/>
  <c r="C352" i="30" s="1"/>
  <c r="A351" i="30"/>
  <c r="C351" i="30" s="1"/>
  <c r="A350" i="30"/>
  <c r="C350" i="30" s="1"/>
  <c r="A349" i="30"/>
  <c r="C349" i="30" s="1"/>
  <c r="A348" i="30"/>
  <c r="C348" i="30" s="1"/>
  <c r="A347" i="30"/>
  <c r="C347" i="30" s="1"/>
  <c r="A346" i="30"/>
  <c r="C346" i="30" s="1"/>
  <c r="A345" i="30"/>
  <c r="C345" i="30" s="1"/>
  <c r="A344" i="30"/>
  <c r="C344" i="30" s="1"/>
  <c r="A343" i="30"/>
  <c r="C343" i="30" s="1"/>
  <c r="A342" i="30"/>
  <c r="C342" i="30" s="1"/>
  <c r="A341" i="30"/>
  <c r="C341" i="30" s="1"/>
  <c r="A340" i="30"/>
  <c r="C340" i="30" s="1"/>
  <c r="A339" i="30"/>
  <c r="C339" i="30" s="1"/>
  <c r="A338" i="30"/>
  <c r="C338" i="30" s="1"/>
  <c r="A337" i="30"/>
  <c r="C337" i="30" s="1"/>
  <c r="A336" i="30"/>
  <c r="C336" i="30" s="1"/>
  <c r="A335" i="30"/>
  <c r="C335" i="30" s="1"/>
  <c r="A334" i="30"/>
  <c r="C334" i="30" s="1"/>
  <c r="A333" i="30"/>
  <c r="C333" i="30" s="1"/>
  <c r="A332" i="30"/>
  <c r="C332" i="30" s="1"/>
  <c r="A331" i="30"/>
  <c r="C331" i="30" s="1"/>
  <c r="A330" i="30"/>
  <c r="C330" i="30" s="1"/>
  <c r="A329" i="30"/>
  <c r="C329" i="30" s="1"/>
  <c r="A328" i="30"/>
  <c r="C328" i="30" s="1"/>
  <c r="A327" i="30"/>
  <c r="C327" i="30" s="1"/>
  <c r="A326" i="30"/>
  <c r="C326" i="30" s="1"/>
  <c r="A325" i="30"/>
  <c r="C325" i="30" s="1"/>
  <c r="A324" i="30"/>
  <c r="C324" i="30" s="1"/>
  <c r="A323" i="30"/>
  <c r="C323" i="30" s="1"/>
  <c r="A322" i="30"/>
  <c r="C322" i="30" s="1"/>
  <c r="A321" i="30"/>
  <c r="C321" i="30" s="1"/>
  <c r="A320" i="30"/>
  <c r="C320" i="30" s="1"/>
  <c r="A319" i="30"/>
  <c r="C319" i="30" s="1"/>
  <c r="A318" i="30"/>
  <c r="C318" i="30" s="1"/>
  <c r="A317" i="30"/>
  <c r="C317" i="30" s="1"/>
  <c r="A316" i="30"/>
  <c r="C316" i="30" s="1"/>
  <c r="A315" i="30"/>
  <c r="C315" i="30" s="1"/>
  <c r="A314" i="30"/>
  <c r="C314" i="30" s="1"/>
  <c r="A313" i="30"/>
  <c r="C313" i="30" s="1"/>
  <c r="A312" i="30"/>
  <c r="C312" i="30" s="1"/>
  <c r="A311" i="30"/>
  <c r="C311" i="30" s="1"/>
  <c r="A310" i="30"/>
  <c r="C310" i="30" s="1"/>
  <c r="A309" i="30"/>
  <c r="C309" i="30" s="1"/>
  <c r="A308" i="30"/>
  <c r="C308" i="30" s="1"/>
  <c r="A307" i="30"/>
  <c r="C307" i="30" s="1"/>
  <c r="A306" i="30"/>
  <c r="C306" i="30" s="1"/>
  <c r="A305" i="30"/>
  <c r="C305" i="30" s="1"/>
  <c r="A304" i="30"/>
  <c r="C304" i="30" s="1"/>
  <c r="A303" i="30"/>
  <c r="C303" i="30" s="1"/>
  <c r="A302" i="30"/>
  <c r="C302" i="30" s="1"/>
  <c r="A301" i="30"/>
  <c r="C301" i="30" s="1"/>
  <c r="A300" i="30"/>
  <c r="C300" i="30" s="1"/>
  <c r="A299" i="30"/>
  <c r="C299" i="30" s="1"/>
  <c r="A298" i="30"/>
  <c r="C298" i="30" s="1"/>
  <c r="A297" i="30"/>
  <c r="C297" i="30" s="1"/>
  <c r="A296" i="30"/>
  <c r="C296" i="30" s="1"/>
  <c r="A295" i="30"/>
  <c r="C295" i="30" s="1"/>
  <c r="A294" i="30"/>
  <c r="C294" i="30" s="1"/>
  <c r="A293" i="30"/>
  <c r="C293" i="30" s="1"/>
  <c r="A292" i="30"/>
  <c r="C292" i="30" s="1"/>
  <c r="A291" i="30"/>
  <c r="C291" i="30" s="1"/>
  <c r="A290" i="30"/>
  <c r="C290" i="30" s="1"/>
  <c r="A289" i="30"/>
  <c r="C289" i="30" s="1"/>
  <c r="A288" i="30"/>
  <c r="C288" i="30" s="1"/>
  <c r="A287" i="30"/>
  <c r="C287" i="30" s="1"/>
  <c r="A286" i="30"/>
  <c r="C286" i="30" s="1"/>
  <c r="A285" i="30"/>
  <c r="C285" i="30" s="1"/>
  <c r="A284" i="30"/>
  <c r="C284" i="30" s="1"/>
  <c r="A283" i="30"/>
  <c r="C283" i="30" s="1"/>
  <c r="A282" i="30"/>
  <c r="C282" i="30" s="1"/>
  <c r="A281" i="30"/>
  <c r="C281" i="30" s="1"/>
  <c r="A280" i="30"/>
  <c r="C280" i="30" s="1"/>
  <c r="A279" i="30"/>
  <c r="C279" i="30" s="1"/>
  <c r="A278" i="30"/>
  <c r="C278" i="30" s="1"/>
  <c r="A277" i="30"/>
  <c r="C277" i="30" s="1"/>
  <c r="A276" i="30"/>
  <c r="C276" i="30" s="1"/>
  <c r="A275" i="30"/>
  <c r="C275" i="30" s="1"/>
  <c r="A274" i="30"/>
  <c r="C274" i="30" s="1"/>
  <c r="A273" i="30"/>
  <c r="C273" i="30" s="1"/>
  <c r="A272" i="30"/>
  <c r="C272" i="30" s="1"/>
  <c r="A271" i="30"/>
  <c r="C271" i="30" s="1"/>
  <c r="A270" i="30"/>
  <c r="C270" i="30" s="1"/>
  <c r="A269" i="30"/>
  <c r="C269" i="30" s="1"/>
  <c r="A268" i="30"/>
  <c r="C268" i="30" s="1"/>
  <c r="A267" i="30"/>
  <c r="C267" i="30" s="1"/>
  <c r="A266" i="30"/>
  <c r="C266" i="30" s="1"/>
  <c r="A265" i="30"/>
  <c r="C265" i="30" s="1"/>
  <c r="A264" i="30"/>
  <c r="C264" i="30" s="1"/>
  <c r="A263" i="30"/>
  <c r="C263" i="30" s="1"/>
  <c r="A262" i="30"/>
  <c r="C262" i="30" s="1"/>
  <c r="A261" i="30"/>
  <c r="C261" i="30" s="1"/>
  <c r="A260" i="30"/>
  <c r="C260" i="30" s="1"/>
  <c r="A259" i="30"/>
  <c r="C259" i="30" s="1"/>
  <c r="A258" i="30"/>
  <c r="C258" i="30" s="1"/>
  <c r="A257" i="30"/>
  <c r="C257" i="30" s="1"/>
  <c r="A256" i="30"/>
  <c r="C256" i="30" s="1"/>
  <c r="A255" i="30"/>
  <c r="C255" i="30" s="1"/>
  <c r="A254" i="30"/>
  <c r="C254" i="30" s="1"/>
  <c r="A253" i="30"/>
  <c r="C253" i="30" s="1"/>
  <c r="A252" i="30"/>
  <c r="C252" i="30" s="1"/>
  <c r="A251" i="30"/>
  <c r="C251" i="30" s="1"/>
  <c r="A250" i="30"/>
  <c r="C250" i="30" s="1"/>
  <c r="A249" i="30"/>
  <c r="C249" i="30" s="1"/>
  <c r="A248" i="30"/>
  <c r="C248" i="30" s="1"/>
  <c r="A247" i="30"/>
  <c r="C247" i="30" s="1"/>
  <c r="A246" i="30"/>
  <c r="C246" i="30" s="1"/>
  <c r="A245" i="30"/>
  <c r="C245" i="30" s="1"/>
  <c r="A244" i="30"/>
  <c r="C244" i="30" s="1"/>
  <c r="A243" i="30"/>
  <c r="C243" i="30" s="1"/>
  <c r="A242" i="30"/>
  <c r="C242" i="30" s="1"/>
  <c r="A241" i="30"/>
  <c r="C241" i="30" s="1"/>
  <c r="A240" i="30"/>
  <c r="C240" i="30" s="1"/>
  <c r="A239" i="30"/>
  <c r="C239" i="30" s="1"/>
  <c r="A238" i="30"/>
  <c r="C238" i="30" s="1"/>
  <c r="A237" i="30"/>
  <c r="C237" i="30" s="1"/>
  <c r="A236" i="30"/>
  <c r="C236" i="30" s="1"/>
  <c r="A235" i="30"/>
  <c r="C235" i="30" s="1"/>
  <c r="A234" i="30"/>
  <c r="C234" i="30" s="1"/>
  <c r="A233" i="30"/>
  <c r="C233" i="30" s="1"/>
  <c r="A232" i="30"/>
  <c r="C232" i="30" s="1"/>
  <c r="A231" i="30"/>
  <c r="C231" i="30" s="1"/>
  <c r="A230" i="30"/>
  <c r="C230" i="30" s="1"/>
  <c r="A229" i="30"/>
  <c r="C229" i="30" s="1"/>
  <c r="A228" i="30"/>
  <c r="C228" i="30" s="1"/>
  <c r="A227" i="30"/>
  <c r="C227" i="30" s="1"/>
  <c r="A226" i="30"/>
  <c r="C226" i="30" s="1"/>
  <c r="A225" i="30"/>
  <c r="C225" i="30" s="1"/>
  <c r="A224" i="30"/>
  <c r="C224" i="30" s="1"/>
  <c r="A223" i="30"/>
  <c r="C223" i="30" s="1"/>
  <c r="A222" i="30"/>
  <c r="C222" i="30" s="1"/>
  <c r="A221" i="30"/>
  <c r="C221" i="30" s="1"/>
  <c r="A220" i="30"/>
  <c r="C220" i="30" s="1"/>
  <c r="A219" i="30"/>
  <c r="C219" i="30" s="1"/>
  <c r="A218" i="30"/>
  <c r="C218" i="30" s="1"/>
  <c r="A217" i="30"/>
  <c r="C217" i="30" s="1"/>
  <c r="A216" i="30"/>
  <c r="C216" i="30" s="1"/>
  <c r="A215" i="30"/>
  <c r="C215" i="30" s="1"/>
  <c r="A214" i="30"/>
  <c r="C214" i="30" s="1"/>
  <c r="A213" i="30"/>
  <c r="C213" i="30" s="1"/>
  <c r="A212" i="30"/>
  <c r="C212" i="30" s="1"/>
  <c r="A211" i="30"/>
  <c r="C211" i="30" s="1"/>
  <c r="A210" i="30"/>
  <c r="C210" i="30" s="1"/>
  <c r="A209" i="30"/>
  <c r="C209" i="30" s="1"/>
  <c r="A208" i="30"/>
  <c r="C208" i="30" s="1"/>
  <c r="A207" i="30"/>
  <c r="C207" i="30" s="1"/>
  <c r="A206" i="30"/>
  <c r="C206" i="30" s="1"/>
  <c r="A205" i="30"/>
  <c r="C205" i="30" s="1"/>
  <c r="A204" i="30"/>
  <c r="C204" i="30" s="1"/>
  <c r="A203" i="30"/>
  <c r="C203" i="30" s="1"/>
  <c r="A202" i="30"/>
  <c r="C202" i="30" s="1"/>
  <c r="A201" i="30"/>
  <c r="C201" i="30" s="1"/>
  <c r="A200" i="30"/>
  <c r="C200" i="30" s="1"/>
  <c r="A199" i="30"/>
  <c r="C199" i="30" s="1"/>
  <c r="A198" i="30"/>
  <c r="C198" i="30" s="1"/>
  <c r="A197" i="30"/>
  <c r="C197" i="30" s="1"/>
  <c r="A196" i="30"/>
  <c r="C196" i="30" s="1"/>
  <c r="A195" i="30"/>
  <c r="C195" i="30" s="1"/>
  <c r="A194" i="30"/>
  <c r="C194" i="30" s="1"/>
  <c r="A193" i="30"/>
  <c r="C193" i="30" s="1"/>
  <c r="A192" i="30"/>
  <c r="C192" i="30" s="1"/>
  <c r="A191" i="30"/>
  <c r="C191" i="30" s="1"/>
  <c r="A190" i="30"/>
  <c r="C190" i="30" s="1"/>
  <c r="A189" i="30"/>
  <c r="C189" i="30" s="1"/>
  <c r="A188" i="30"/>
  <c r="C188" i="30" s="1"/>
  <c r="A187" i="30"/>
  <c r="C187" i="30" s="1"/>
  <c r="A186" i="30"/>
  <c r="C186" i="30" s="1"/>
  <c r="A185" i="30"/>
  <c r="C185" i="30" s="1"/>
  <c r="A184" i="30"/>
  <c r="C184" i="30" s="1"/>
  <c r="A183" i="30"/>
  <c r="C183" i="30" s="1"/>
  <c r="A182" i="30"/>
  <c r="C182" i="30" s="1"/>
  <c r="A181" i="30"/>
  <c r="C181" i="30" s="1"/>
  <c r="A180" i="30"/>
  <c r="C180" i="30" s="1"/>
  <c r="A179" i="30"/>
  <c r="C179" i="30" s="1"/>
  <c r="A178" i="30"/>
  <c r="C178" i="30" s="1"/>
  <c r="A177" i="30"/>
  <c r="C177" i="30" s="1"/>
  <c r="A176" i="30"/>
  <c r="C176" i="30" s="1"/>
  <c r="A175" i="30"/>
  <c r="C175" i="30" s="1"/>
  <c r="A174" i="30"/>
  <c r="C174" i="30" s="1"/>
  <c r="A173" i="30"/>
  <c r="C173" i="30" s="1"/>
  <c r="A172" i="30"/>
  <c r="C172" i="30" s="1"/>
  <c r="A171" i="30"/>
  <c r="C171" i="30" s="1"/>
  <c r="A170" i="30"/>
  <c r="C170" i="30" s="1"/>
  <c r="A169" i="30"/>
  <c r="C169" i="30" s="1"/>
  <c r="A168" i="30"/>
  <c r="C168" i="30" s="1"/>
  <c r="A167" i="30"/>
  <c r="C167" i="30" s="1"/>
  <c r="A166" i="30"/>
  <c r="C166" i="30" s="1"/>
  <c r="A165" i="30"/>
  <c r="C165" i="30" s="1"/>
  <c r="A164" i="30"/>
  <c r="C164" i="30" s="1"/>
  <c r="A163" i="30"/>
  <c r="C163" i="30" s="1"/>
  <c r="A162" i="30"/>
  <c r="C162" i="30" s="1"/>
  <c r="A161" i="30"/>
  <c r="C161" i="30" s="1"/>
  <c r="A160" i="30"/>
  <c r="C160" i="30" s="1"/>
  <c r="A159" i="30"/>
  <c r="C159" i="30" s="1"/>
  <c r="A158" i="30"/>
  <c r="C158" i="30" s="1"/>
  <c r="A157" i="30"/>
  <c r="C157" i="30" s="1"/>
  <c r="A156" i="30"/>
  <c r="C156" i="30" s="1"/>
  <c r="A155" i="30"/>
  <c r="C155" i="30" s="1"/>
  <c r="A154" i="30"/>
  <c r="C154" i="30" s="1"/>
  <c r="A153" i="30"/>
  <c r="C153" i="30" s="1"/>
  <c r="A152" i="30"/>
  <c r="C152" i="30" s="1"/>
  <c r="A151" i="30"/>
  <c r="C151" i="30" s="1"/>
  <c r="A150" i="30"/>
  <c r="C150" i="30" s="1"/>
  <c r="A149" i="30"/>
  <c r="C149" i="30" s="1"/>
  <c r="A148" i="30"/>
  <c r="C148" i="30" s="1"/>
  <c r="A147" i="30"/>
  <c r="C147" i="30" s="1"/>
  <c r="A146" i="30"/>
  <c r="C146" i="30" s="1"/>
  <c r="A145" i="30"/>
  <c r="C145" i="30" s="1"/>
  <c r="A144" i="30"/>
  <c r="C144" i="30" s="1"/>
  <c r="A143" i="30"/>
  <c r="C143" i="30" s="1"/>
  <c r="A142" i="30"/>
  <c r="C142" i="30" s="1"/>
  <c r="A141" i="30"/>
  <c r="C141" i="30" s="1"/>
  <c r="A140" i="30"/>
  <c r="C140" i="30" s="1"/>
  <c r="A139" i="30"/>
  <c r="C139" i="30" s="1"/>
  <c r="A138" i="30"/>
  <c r="C138" i="30" s="1"/>
  <c r="A137" i="30"/>
  <c r="C137" i="30" s="1"/>
  <c r="A136" i="30"/>
  <c r="C136" i="30" s="1"/>
  <c r="A135" i="30"/>
  <c r="C135" i="30" s="1"/>
  <c r="A134" i="30"/>
  <c r="C134" i="30" s="1"/>
  <c r="A133" i="30"/>
  <c r="C133" i="30" s="1"/>
  <c r="A132" i="30"/>
  <c r="C132" i="30" s="1"/>
  <c r="A131" i="30"/>
  <c r="C131" i="30" s="1"/>
  <c r="A130" i="30"/>
  <c r="C130" i="30" s="1"/>
  <c r="A129" i="30"/>
  <c r="C129" i="30" s="1"/>
  <c r="A128" i="30"/>
  <c r="C128" i="30" s="1"/>
  <c r="A127" i="30"/>
  <c r="C127" i="30" s="1"/>
  <c r="A126" i="30"/>
  <c r="C126" i="30" s="1"/>
  <c r="A125" i="30"/>
  <c r="C125" i="30" s="1"/>
  <c r="A124" i="30"/>
  <c r="C124" i="30" s="1"/>
  <c r="A123" i="30"/>
  <c r="C123" i="30" s="1"/>
  <c r="A122" i="30"/>
  <c r="C122" i="30" s="1"/>
  <c r="A121" i="30"/>
  <c r="C121" i="30" s="1"/>
  <c r="A120" i="30"/>
  <c r="C120" i="30" s="1"/>
  <c r="A119" i="30"/>
  <c r="C119" i="30" s="1"/>
  <c r="A118" i="30"/>
  <c r="C118" i="30" s="1"/>
  <c r="A117" i="30"/>
  <c r="C117" i="30" s="1"/>
  <c r="A116" i="30"/>
  <c r="C116" i="30" s="1"/>
  <c r="A115" i="30"/>
  <c r="C115" i="30" s="1"/>
  <c r="A114" i="30"/>
  <c r="C114" i="30" s="1"/>
  <c r="A113" i="30"/>
  <c r="C113" i="30" s="1"/>
  <c r="A112" i="30"/>
  <c r="C112" i="30" s="1"/>
  <c r="A111" i="30"/>
  <c r="C111" i="30" s="1"/>
  <c r="A110" i="30"/>
  <c r="C110" i="30" s="1"/>
  <c r="A109" i="30"/>
  <c r="C109" i="30" s="1"/>
  <c r="A108" i="30"/>
  <c r="C108" i="30" s="1"/>
  <c r="A107" i="30"/>
  <c r="C107" i="30" s="1"/>
  <c r="A106" i="30"/>
  <c r="C106" i="30" s="1"/>
  <c r="A105" i="30"/>
  <c r="C105" i="30" s="1"/>
  <c r="A104" i="30"/>
  <c r="C104" i="30" s="1"/>
  <c r="A103" i="30"/>
  <c r="C103" i="30" s="1"/>
  <c r="A102" i="30"/>
  <c r="C102" i="30" s="1"/>
  <c r="A101" i="30"/>
  <c r="C101" i="30" s="1"/>
  <c r="A100" i="30"/>
  <c r="C100" i="30" s="1"/>
  <c r="A99" i="30"/>
  <c r="C99" i="30" s="1"/>
  <c r="A98" i="30"/>
  <c r="C98" i="30" s="1"/>
  <c r="A97" i="30"/>
  <c r="C97" i="30" s="1"/>
  <c r="A96" i="30"/>
  <c r="C96" i="30" s="1"/>
  <c r="A95" i="30"/>
  <c r="C95" i="30" s="1"/>
  <c r="A94" i="30"/>
  <c r="C94" i="30" s="1"/>
  <c r="A93" i="30"/>
  <c r="C93" i="30" s="1"/>
  <c r="A92" i="30"/>
  <c r="C92" i="30" s="1"/>
  <c r="A91" i="30"/>
  <c r="C91" i="30" s="1"/>
  <c r="A90" i="30"/>
  <c r="C90" i="30" s="1"/>
  <c r="A89" i="30"/>
  <c r="C89" i="30" s="1"/>
  <c r="A88" i="30"/>
  <c r="C88" i="30" s="1"/>
  <c r="A87" i="30"/>
  <c r="C87" i="30" s="1"/>
  <c r="A86" i="30"/>
  <c r="C86" i="30" s="1"/>
  <c r="A85" i="30"/>
  <c r="C85" i="30" s="1"/>
  <c r="A84" i="30"/>
  <c r="C84" i="30" s="1"/>
  <c r="A83" i="30"/>
  <c r="C83" i="30" s="1"/>
  <c r="A82" i="30"/>
  <c r="C82" i="30" s="1"/>
  <c r="A81" i="30"/>
  <c r="C81" i="30" s="1"/>
  <c r="A80" i="30"/>
  <c r="C80" i="30" s="1"/>
  <c r="A79" i="30"/>
  <c r="C79" i="30" s="1"/>
  <c r="A78" i="30"/>
  <c r="C78" i="30" s="1"/>
  <c r="A77" i="30"/>
  <c r="C77" i="30" s="1"/>
  <c r="A76" i="30"/>
  <c r="C76" i="30" s="1"/>
  <c r="A75" i="30"/>
  <c r="C75" i="30" s="1"/>
  <c r="A74" i="30"/>
  <c r="C74" i="30" s="1"/>
  <c r="A73" i="30"/>
  <c r="C73" i="30" s="1"/>
  <c r="A72" i="30"/>
  <c r="C72" i="30" s="1"/>
  <c r="A71" i="30"/>
  <c r="C71" i="30" s="1"/>
  <c r="A70" i="30"/>
  <c r="C70" i="30" s="1"/>
  <c r="A69" i="30"/>
  <c r="C69" i="30" s="1"/>
  <c r="A68" i="30"/>
  <c r="C68" i="30" s="1"/>
  <c r="A67" i="30"/>
  <c r="C67" i="30" s="1"/>
  <c r="A66" i="30"/>
  <c r="C66" i="30" s="1"/>
  <c r="A65" i="30"/>
  <c r="C65" i="30" s="1"/>
  <c r="A64" i="30"/>
  <c r="C64" i="30" s="1"/>
  <c r="A63" i="30"/>
  <c r="C63" i="30" s="1"/>
  <c r="A62" i="30"/>
  <c r="C62" i="30" s="1"/>
  <c r="A61" i="30"/>
  <c r="C61" i="30" s="1"/>
  <c r="A60" i="30"/>
  <c r="C60" i="30" s="1"/>
  <c r="A59" i="30"/>
  <c r="C59" i="30" s="1"/>
  <c r="A58" i="30"/>
  <c r="C58" i="30" s="1"/>
  <c r="A57" i="30"/>
  <c r="C57" i="30" s="1"/>
  <c r="A56" i="30"/>
  <c r="C56" i="30" s="1"/>
  <c r="A55" i="30"/>
  <c r="C55" i="30" s="1"/>
  <c r="A54" i="30"/>
  <c r="C54" i="30" s="1"/>
  <c r="A53" i="30"/>
  <c r="C53" i="30" s="1"/>
  <c r="A52" i="30"/>
  <c r="C52" i="30" s="1"/>
  <c r="A51" i="30"/>
  <c r="C51" i="30" s="1"/>
  <c r="A50" i="30"/>
  <c r="C50" i="30" s="1"/>
  <c r="A49" i="30"/>
  <c r="C49" i="30" s="1"/>
  <c r="A48" i="30"/>
  <c r="C48" i="30" s="1"/>
  <c r="A47" i="30"/>
  <c r="C47" i="30" s="1"/>
  <c r="A46" i="30"/>
  <c r="C46" i="30" s="1"/>
  <c r="A45" i="30"/>
  <c r="C45" i="30" s="1"/>
  <c r="A44" i="30"/>
  <c r="C44" i="30" s="1"/>
  <c r="A43" i="30"/>
  <c r="C43" i="30" s="1"/>
  <c r="A42" i="30"/>
  <c r="C42" i="30" s="1"/>
  <c r="A41" i="30"/>
  <c r="C41" i="30" s="1"/>
  <c r="A40" i="30"/>
  <c r="C40" i="30" s="1"/>
  <c r="A39" i="30"/>
  <c r="C39" i="30" s="1"/>
  <c r="A38" i="30"/>
  <c r="C38" i="30" s="1"/>
  <c r="A37" i="30"/>
  <c r="C37" i="30" s="1"/>
  <c r="A36" i="30"/>
  <c r="C36" i="30" s="1"/>
  <c r="A35" i="30"/>
  <c r="C35" i="30" s="1"/>
  <c r="A34" i="30"/>
  <c r="C34" i="30" s="1"/>
  <c r="A33" i="30"/>
  <c r="C33" i="30" s="1"/>
  <c r="A32" i="30"/>
  <c r="C32" i="30" s="1"/>
  <c r="A31" i="30"/>
  <c r="C31" i="30" s="1"/>
  <c r="A30" i="30"/>
  <c r="C30" i="30" s="1"/>
  <c r="A29" i="30"/>
  <c r="C29" i="30" s="1"/>
  <c r="A28" i="30"/>
  <c r="C28" i="30" s="1"/>
  <c r="A27" i="30"/>
  <c r="C27" i="30" s="1"/>
  <c r="A26" i="30"/>
  <c r="C26" i="30" s="1"/>
  <c r="A25" i="30"/>
  <c r="C25" i="30" s="1"/>
  <c r="A24" i="30"/>
  <c r="C24" i="30" s="1"/>
  <c r="A23" i="30"/>
  <c r="C23" i="30" s="1"/>
  <c r="A22" i="30"/>
  <c r="C22" i="30" s="1"/>
  <c r="A21" i="30"/>
  <c r="C21" i="30" s="1"/>
  <c r="A20" i="30"/>
  <c r="C20" i="30" s="1"/>
  <c r="A19" i="30"/>
  <c r="C19" i="30" s="1"/>
  <c r="A18" i="30"/>
  <c r="C18" i="30" s="1"/>
  <c r="A17" i="30"/>
  <c r="C17" i="30" s="1"/>
  <c r="A16" i="30"/>
  <c r="C16" i="30" s="1"/>
  <c r="A15" i="30"/>
  <c r="C15" i="30" s="1"/>
  <c r="A14" i="30"/>
  <c r="C14" i="30" s="1"/>
  <c r="A13" i="30"/>
  <c r="C13" i="30" s="1"/>
  <c r="A12" i="30"/>
  <c r="C12" i="30" s="1"/>
  <c r="A11" i="30"/>
  <c r="C11" i="30" s="1"/>
  <c r="A10" i="30"/>
  <c r="C10" i="30" s="1"/>
  <c r="A9" i="30"/>
  <c r="C9" i="30" s="1"/>
  <c r="A8" i="30"/>
  <c r="C8" i="30" s="1"/>
  <c r="C7" i="30"/>
  <c r="A6" i="30"/>
  <c r="C6" i="30" s="1"/>
  <c r="A5" i="30"/>
  <c r="C5" i="30" s="1"/>
  <c r="A4" i="30"/>
  <c r="C4" i="30" s="1"/>
  <c r="A3" i="30"/>
  <c r="C3" i="30" s="1"/>
  <c r="A2" i="30"/>
  <c r="C2" i="30" l="1"/>
  <c r="G44" i="25"/>
  <c r="V6" i="31"/>
  <c r="C98" i="20"/>
  <c r="E1" i="20"/>
  <c r="C41" i="20"/>
  <c r="C40" i="20"/>
  <c r="J478" i="17"/>
  <c r="J473" i="17"/>
  <c r="J468" i="17"/>
  <c r="J462" i="17"/>
  <c r="J453" i="17"/>
  <c r="J446" i="17"/>
  <c r="J441" i="17"/>
  <c r="J436" i="17"/>
  <c r="J157" i="17"/>
  <c r="J163" i="17"/>
  <c r="J190" i="17"/>
  <c r="J204" i="17"/>
  <c r="J215" i="17"/>
  <c r="J222" i="17"/>
  <c r="J233" i="17"/>
  <c r="J254" i="17"/>
  <c r="J261" i="17"/>
  <c r="J266" i="17"/>
  <c r="J273" i="17"/>
  <c r="J281" i="17"/>
  <c r="J287" i="17"/>
  <c r="J294" i="17"/>
  <c r="J300" i="17"/>
  <c r="J312" i="17"/>
  <c r="J321" i="17"/>
  <c r="J339" i="17"/>
  <c r="J346" i="17"/>
  <c r="J350" i="17"/>
  <c r="J365" i="17"/>
  <c r="J371" i="17"/>
  <c r="J383" i="17"/>
  <c r="J391" i="17"/>
  <c r="J395" i="17"/>
  <c r="J402" i="17"/>
  <c r="J408" i="17"/>
  <c r="J416" i="17"/>
  <c r="J420" i="17"/>
  <c r="J424" i="17"/>
  <c r="J428" i="17"/>
  <c r="BD6" i="31" l="1"/>
  <c r="G41" i="20"/>
  <c r="H41" i="20" s="1"/>
  <c r="BC6" i="31"/>
  <c r="G40" i="20"/>
  <c r="H40" i="20" s="1"/>
  <c r="C74" i="20"/>
  <c r="E73" i="20"/>
  <c r="C73" i="20" s="1"/>
  <c r="G73" i="20" s="1"/>
  <c r="C29" i="20"/>
  <c r="G29" i="20" s="1"/>
  <c r="G9" i="20"/>
  <c r="E6" i="31"/>
  <c r="G45" i="25"/>
  <c r="K45" i="25" s="1"/>
  <c r="B10" i="20"/>
  <c r="G7" i="20"/>
  <c r="G8" i="20"/>
  <c r="AA5" i="23"/>
  <c r="E38" i="20" s="1"/>
  <c r="C38" i="20" s="1"/>
  <c r="G38" i="20" s="1"/>
  <c r="J456" i="17"/>
  <c r="Y5" i="23"/>
  <c r="E36" i="20" s="1"/>
  <c r="C36" i="20" s="1"/>
  <c r="G36" i="20" s="1"/>
  <c r="AV5" i="23"/>
  <c r="E62" i="20" s="1"/>
  <c r="C62" i="20" s="1"/>
  <c r="G62" i="20" s="1"/>
  <c r="E75" i="20"/>
  <c r="C75" i="20" s="1"/>
  <c r="G75" i="20" s="1"/>
  <c r="I5" i="23"/>
  <c r="E18" i="20" s="1"/>
  <c r="C18" i="20" s="1"/>
  <c r="F23" i="28" s="1"/>
  <c r="AL5" i="23"/>
  <c r="E52" i="20" s="1"/>
  <c r="C52" i="20" s="1"/>
  <c r="G52" i="20" s="1"/>
  <c r="AT5" i="23"/>
  <c r="E60" i="20" s="1"/>
  <c r="C60" i="20" s="1"/>
  <c r="G60" i="20" s="1"/>
  <c r="BK5" i="23"/>
  <c r="E77" i="20" s="1"/>
  <c r="C77" i="20" s="1"/>
  <c r="G77" i="20" s="1"/>
  <c r="BS5" i="23"/>
  <c r="E90" i="20" s="1"/>
  <c r="C90" i="20" s="1"/>
  <c r="G90" i="20" s="1"/>
  <c r="K5" i="23"/>
  <c r="E22" i="20" s="1"/>
  <c r="C22" i="20" s="1"/>
  <c r="G5" i="23"/>
  <c r="E16" i="20" s="1"/>
  <c r="C16" i="20" s="1"/>
  <c r="F21" i="28" s="1"/>
  <c r="O5" i="23"/>
  <c r="E26" i="20" s="1"/>
  <c r="C26" i="20" s="1"/>
  <c r="G26" i="20" s="1"/>
  <c r="T5" i="23"/>
  <c r="E31" i="20" s="1"/>
  <c r="C31" i="20" s="1"/>
  <c r="G31" i="20" s="1"/>
  <c r="AF5" i="23"/>
  <c r="E46" i="20" s="1"/>
  <c r="C46" i="20" s="1"/>
  <c r="G46" i="20" s="1"/>
  <c r="AJ5" i="23"/>
  <c r="E50" i="20" s="1"/>
  <c r="C50" i="20" s="1"/>
  <c r="G50" i="20" s="1"/>
  <c r="AN5" i="23"/>
  <c r="E54" i="20" s="1"/>
  <c r="C54" i="20" s="1"/>
  <c r="G54" i="20" s="1"/>
  <c r="AR5" i="23"/>
  <c r="E58" i="20" s="1"/>
  <c r="C58" i="20" s="1"/>
  <c r="G58" i="20" s="1"/>
  <c r="AZ5" i="23"/>
  <c r="E66" i="20" s="1"/>
  <c r="C66" i="20" s="1"/>
  <c r="G66" i="20" s="1"/>
  <c r="BD5" i="23"/>
  <c r="E70" i="20" s="1"/>
  <c r="C70" i="20" s="1"/>
  <c r="G70" i="20" s="1"/>
  <c r="BM5" i="23"/>
  <c r="E82" i="20" s="1"/>
  <c r="C82" i="20" s="1"/>
  <c r="BQ5" i="23"/>
  <c r="E88" i="20" s="1"/>
  <c r="C88" i="20" s="1"/>
  <c r="BU5" i="23"/>
  <c r="BY5" i="23"/>
  <c r="Q5" i="23"/>
  <c r="BB5" i="23"/>
  <c r="E68" i="20" s="1"/>
  <c r="C68" i="20" s="1"/>
  <c r="B5" i="23"/>
  <c r="J480" i="17"/>
  <c r="J430" i="17"/>
  <c r="M5" i="23"/>
  <c r="E24" i="20" s="1"/>
  <c r="C24" i="20" s="1"/>
  <c r="V5" i="23"/>
  <c r="E33" i="20" s="1"/>
  <c r="C33" i="20" s="1"/>
  <c r="G33" i="20" s="1"/>
  <c r="AH5" i="23"/>
  <c r="E48" i="20" s="1"/>
  <c r="C48" i="20" s="1"/>
  <c r="G48" i="20" s="1"/>
  <c r="AP5" i="23"/>
  <c r="E56" i="20" s="1"/>
  <c r="C56" i="20" s="1"/>
  <c r="G56" i="20" s="1"/>
  <c r="AX5" i="23"/>
  <c r="E64" i="20" s="1"/>
  <c r="C64" i="20" s="1"/>
  <c r="G64" i="20" s="1"/>
  <c r="BF5" i="23"/>
  <c r="E72" i="20" s="1"/>
  <c r="C72" i="20" s="1"/>
  <c r="G72" i="20" s="1"/>
  <c r="BO5" i="23"/>
  <c r="E84" i="20" s="1"/>
  <c r="C84" i="20" s="1"/>
  <c r="BW5" i="23"/>
  <c r="CG3" i="23"/>
  <c r="J5" i="23"/>
  <c r="E21" i="20" s="1"/>
  <c r="C21" i="20" s="1"/>
  <c r="N5" i="23"/>
  <c r="E25" i="20" s="1"/>
  <c r="S5" i="23"/>
  <c r="E30" i="20" s="1"/>
  <c r="C30" i="20" s="1"/>
  <c r="G30" i="20" s="1"/>
  <c r="W5" i="23"/>
  <c r="E34" i="20" s="1"/>
  <c r="C34" i="20" s="1"/>
  <c r="G34" i="20" s="1"/>
  <c r="AE5" i="23"/>
  <c r="E42" i="20" s="1"/>
  <c r="AI5" i="23"/>
  <c r="E49" i="20" s="1"/>
  <c r="C49" i="20" s="1"/>
  <c r="G49" i="20" s="1"/>
  <c r="AM5" i="23"/>
  <c r="E53" i="20" s="1"/>
  <c r="C53" i="20" s="1"/>
  <c r="G53" i="20" s="1"/>
  <c r="AQ5" i="23"/>
  <c r="E57" i="20" s="1"/>
  <c r="C57" i="20" s="1"/>
  <c r="G57" i="20" s="1"/>
  <c r="AU5" i="23"/>
  <c r="E61" i="20" s="1"/>
  <c r="C61" i="20" s="1"/>
  <c r="G61" i="20" s="1"/>
  <c r="AY5" i="23"/>
  <c r="E65" i="20" s="1"/>
  <c r="BC5" i="23"/>
  <c r="E69" i="20" s="1"/>
  <c r="C69" i="20" s="1"/>
  <c r="G69" i="20" s="1"/>
  <c r="BL5" i="23"/>
  <c r="E78" i="20" s="1"/>
  <c r="C78" i="20" s="1"/>
  <c r="G78" i="20" s="1"/>
  <c r="BP5" i="23"/>
  <c r="BT5" i="23"/>
  <c r="E91" i="20" s="1"/>
  <c r="C91" i="20" s="1"/>
  <c r="BX5" i="23"/>
  <c r="H5" i="23"/>
  <c r="E17" i="20" s="1"/>
  <c r="C17" i="20" s="1"/>
  <c r="L5" i="23"/>
  <c r="E23" i="20" s="1"/>
  <c r="C23" i="20" s="1"/>
  <c r="P5" i="23"/>
  <c r="E27" i="20" s="1"/>
  <c r="C27" i="20" s="1"/>
  <c r="G27" i="20" s="1"/>
  <c r="U5" i="23"/>
  <c r="E32" i="20" s="1"/>
  <c r="C32" i="20" s="1"/>
  <c r="G32" i="20" s="1"/>
  <c r="Z5" i="23"/>
  <c r="E37" i="20" s="1"/>
  <c r="C37" i="20" s="1"/>
  <c r="G37" i="20" s="1"/>
  <c r="AG5" i="23"/>
  <c r="E47" i="20" s="1"/>
  <c r="AK5" i="23"/>
  <c r="E51" i="20" s="1"/>
  <c r="C51" i="20" s="1"/>
  <c r="G51" i="20" s="1"/>
  <c r="AO5" i="23"/>
  <c r="E55" i="20" s="1"/>
  <c r="C55" i="20" s="1"/>
  <c r="G55" i="20" s="1"/>
  <c r="AS5" i="23"/>
  <c r="E59" i="20" s="1"/>
  <c r="C59" i="20" s="1"/>
  <c r="G59" i="20" s="1"/>
  <c r="AW5" i="23"/>
  <c r="E63" i="20" s="1"/>
  <c r="C63" i="20" s="1"/>
  <c r="G63" i="20" s="1"/>
  <c r="BA5" i="23"/>
  <c r="E67" i="20" s="1"/>
  <c r="C67" i="20" s="1"/>
  <c r="G67" i="20" s="1"/>
  <c r="BE5" i="23"/>
  <c r="E71" i="20" s="1"/>
  <c r="C71" i="20" s="1"/>
  <c r="G71" i="20" s="1"/>
  <c r="BJ5" i="23"/>
  <c r="E76" i="20" s="1"/>
  <c r="C76" i="20" s="1"/>
  <c r="BN5" i="23"/>
  <c r="E83" i="20" s="1"/>
  <c r="C83" i="20" s="1"/>
  <c r="BR5" i="23"/>
  <c r="E89" i="20" s="1"/>
  <c r="C89" i="20" s="1"/>
  <c r="BV5" i="23"/>
  <c r="BZ5" i="23"/>
  <c r="J36" i="17"/>
  <c r="J26" i="17"/>
  <c r="J45" i="17"/>
  <c r="J146" i="17"/>
  <c r="J31" i="17"/>
  <c r="J40" i="17"/>
  <c r="J54" i="17"/>
  <c r="J60" i="17"/>
  <c r="J79" i="17"/>
  <c r="J84" i="17"/>
  <c r="J88" i="17"/>
  <c r="J97" i="17"/>
  <c r="J104" i="17"/>
  <c r="J110" i="17"/>
  <c r="J118" i="17"/>
  <c r="J123" i="17"/>
  <c r="J127" i="17"/>
  <c r="B12" i="20"/>
  <c r="CH6" i="31" l="1"/>
  <c r="G74" i="20"/>
  <c r="C42" i="20"/>
  <c r="C25" i="20"/>
  <c r="I40" i="20"/>
  <c r="I41" i="20"/>
  <c r="H29" i="20"/>
  <c r="AS6" i="31"/>
  <c r="F19" i="28"/>
  <c r="DX6" i="31" s="1"/>
  <c r="F22" i="28"/>
  <c r="E22" i="28" s="1"/>
  <c r="E28" i="20"/>
  <c r="C28" i="20" s="1"/>
  <c r="G28" i="20" s="1"/>
  <c r="C65" i="20"/>
  <c r="E17" i="28" s="1"/>
  <c r="G17" i="28" s="1"/>
  <c r="B1" i="23"/>
  <c r="CK5" i="23"/>
  <c r="G68" i="20"/>
  <c r="I68" i="20" s="1"/>
  <c r="E18" i="28"/>
  <c r="G18" i="28" s="1"/>
  <c r="F10" i="20"/>
  <c r="G10" i="20"/>
  <c r="I10" i="20" s="1"/>
  <c r="J45" i="25"/>
  <c r="J67" i="25" s="1"/>
  <c r="F6" i="31"/>
  <c r="F6" i="28"/>
  <c r="CQ6" i="31"/>
  <c r="G88" i="20"/>
  <c r="H90" i="20"/>
  <c r="I90" i="20"/>
  <c r="EF6" i="31"/>
  <c r="CR6" i="31"/>
  <c r="G89" i="20"/>
  <c r="CT6" i="31"/>
  <c r="G91" i="20"/>
  <c r="CM6" i="31"/>
  <c r="G82" i="20"/>
  <c r="CN6" i="31"/>
  <c r="G83" i="20"/>
  <c r="CO6" i="31"/>
  <c r="G84" i="20"/>
  <c r="EB6" i="31"/>
  <c r="G76" i="20"/>
  <c r="H76" i="20" s="1"/>
  <c r="C47" i="20"/>
  <c r="G47" i="20" s="1"/>
  <c r="H11" i="20"/>
  <c r="BU6" i="31"/>
  <c r="H66" i="20"/>
  <c r="I66" i="20"/>
  <c r="H56" i="20"/>
  <c r="I56" i="20"/>
  <c r="I54" i="20"/>
  <c r="H54" i="20"/>
  <c r="H7" i="20"/>
  <c r="I7" i="20"/>
  <c r="I62" i="20"/>
  <c r="H62" i="20"/>
  <c r="H59" i="20"/>
  <c r="I59" i="20"/>
  <c r="I37" i="20"/>
  <c r="H37" i="20"/>
  <c r="H72" i="20"/>
  <c r="I72" i="20"/>
  <c r="H36" i="20"/>
  <c r="I36" i="20"/>
  <c r="H64" i="20"/>
  <c r="I64" i="20"/>
  <c r="H8" i="20"/>
  <c r="I8" i="20"/>
  <c r="H53" i="20"/>
  <c r="I53" i="20"/>
  <c r="H77" i="20"/>
  <c r="I77" i="20"/>
  <c r="I9" i="20"/>
  <c r="H9" i="20"/>
  <c r="I75" i="20"/>
  <c r="H75" i="20"/>
  <c r="I63" i="20"/>
  <c r="H63" i="20"/>
  <c r="BO6" i="31"/>
  <c r="CG6" i="31"/>
  <c r="AX6" i="31"/>
  <c r="G24" i="20"/>
  <c r="BR6" i="31"/>
  <c r="AU6" i="31"/>
  <c r="AJ6" i="31"/>
  <c r="G18" i="20"/>
  <c r="CE6" i="31"/>
  <c r="AV6" i="31"/>
  <c r="BQ6" i="31"/>
  <c r="CA6" i="31"/>
  <c r="BK6" i="31"/>
  <c r="AQ6" i="31"/>
  <c r="CC6" i="31"/>
  <c r="AT6" i="31"/>
  <c r="BA6" i="31"/>
  <c r="G23" i="20"/>
  <c r="BI6" i="31"/>
  <c r="BH6" i="31"/>
  <c r="CD6" i="31"/>
  <c r="BJ6" i="31"/>
  <c r="AH6" i="31"/>
  <c r="G16" i="20"/>
  <c r="BT6" i="31"/>
  <c r="AI6" i="31"/>
  <c r="G17" i="20"/>
  <c r="CL6" i="31"/>
  <c r="G21" i="20"/>
  <c r="AW6" i="31"/>
  <c r="G22" i="20"/>
  <c r="BL6" i="31"/>
  <c r="BX6" i="31"/>
  <c r="CB6" i="31"/>
  <c r="CS6" i="31"/>
  <c r="BM6" i="31"/>
  <c r="BP6" i="31"/>
  <c r="BN6" i="31"/>
  <c r="CK6" i="31"/>
  <c r="CI6" i="31"/>
  <c r="BW6" i="31"/>
  <c r="BV6" i="31"/>
  <c r="AN6" i="31"/>
  <c r="CJ6" i="31"/>
  <c r="BS6" i="31"/>
  <c r="AZ6" i="31"/>
  <c r="CF6" i="31"/>
  <c r="BZ6" i="31"/>
  <c r="BF6" i="31"/>
  <c r="AL6" i="31"/>
  <c r="AY6" i="31"/>
  <c r="AP6" i="31"/>
  <c r="AO6" i="31"/>
  <c r="AM6" i="31"/>
  <c r="AK6" i="31"/>
  <c r="F11" i="20"/>
  <c r="Y6" i="31"/>
  <c r="F8" i="20"/>
  <c r="X6" i="31"/>
  <c r="F7" i="20"/>
  <c r="Z6" i="31"/>
  <c r="F9" i="20"/>
  <c r="AA6" i="31"/>
  <c r="C100" i="20"/>
  <c r="C85" i="20"/>
  <c r="C92" i="20"/>
  <c r="CB5" i="23"/>
  <c r="CD5" i="23"/>
  <c r="CA5" i="23"/>
  <c r="CC5" i="23"/>
  <c r="CE5" i="23"/>
  <c r="J149" i="17"/>
  <c r="F14" i="28" l="1"/>
  <c r="G14" i="28" s="1"/>
  <c r="G42" i="20"/>
  <c r="H42" i="20" s="1"/>
  <c r="F16" i="28"/>
  <c r="E16" i="28" s="1"/>
  <c r="H16" i="28" s="1"/>
  <c r="I74" i="20"/>
  <c r="H74" i="20"/>
  <c r="BE6" i="31"/>
  <c r="I42" i="20"/>
  <c r="G25" i="20"/>
  <c r="A8" i="23"/>
  <c r="F12" i="23"/>
  <c r="A16" i="23"/>
  <c r="F20" i="23"/>
  <c r="A24" i="23"/>
  <c r="F28" i="23"/>
  <c r="A32" i="23"/>
  <c r="F36" i="23"/>
  <c r="A40" i="23"/>
  <c r="F44" i="23"/>
  <c r="A48" i="23"/>
  <c r="F52" i="23"/>
  <c r="A56" i="23"/>
  <c r="F60" i="23"/>
  <c r="A64" i="23"/>
  <c r="F68" i="23"/>
  <c r="A72" i="23"/>
  <c r="F76" i="23"/>
  <c r="A80" i="23"/>
  <c r="F84" i="23"/>
  <c r="A88" i="23"/>
  <c r="F92" i="23"/>
  <c r="A96" i="23"/>
  <c r="F100" i="23"/>
  <c r="A104" i="23"/>
  <c r="F108" i="23"/>
  <c r="A112" i="23"/>
  <c r="F116" i="23"/>
  <c r="A120" i="23"/>
  <c r="F124" i="23"/>
  <c r="A128" i="23"/>
  <c r="F132" i="23"/>
  <c r="A136" i="23"/>
  <c r="F140" i="23"/>
  <c r="A144" i="23"/>
  <c r="F148" i="23"/>
  <c r="A152" i="23"/>
  <c r="F156" i="23"/>
  <c r="A160" i="23"/>
  <c r="F164" i="23"/>
  <c r="A168" i="23"/>
  <c r="F172" i="23"/>
  <c r="A176" i="23"/>
  <c r="F180" i="23"/>
  <c r="A184" i="23"/>
  <c r="F188" i="23"/>
  <c r="A192" i="23"/>
  <c r="F196" i="23"/>
  <c r="A200" i="23"/>
  <c r="F15" i="23"/>
  <c r="A19" i="23"/>
  <c r="F23" i="23"/>
  <c r="A27" i="23"/>
  <c r="F31" i="23"/>
  <c r="A35" i="23"/>
  <c r="F39" i="23"/>
  <c r="A43" i="23"/>
  <c r="F47" i="23"/>
  <c r="A51" i="23"/>
  <c r="F55" i="23"/>
  <c r="A59" i="23"/>
  <c r="A67" i="23"/>
  <c r="F71" i="23"/>
  <c r="A75" i="23"/>
  <c r="A83" i="23"/>
  <c r="F87" i="23"/>
  <c r="F103" i="23"/>
  <c r="A107" i="23"/>
  <c r="F111" i="23"/>
  <c r="A115" i="23"/>
  <c r="F119" i="23"/>
  <c r="A123" i="23"/>
  <c r="F135" i="23"/>
  <c r="A139" i="23"/>
  <c r="F143" i="23"/>
  <c r="A147" i="23"/>
  <c r="A163" i="23"/>
  <c r="F167" i="23"/>
  <c r="A11" i="23"/>
  <c r="F63" i="23"/>
  <c r="F79" i="23"/>
  <c r="A91" i="23"/>
  <c r="F95" i="23"/>
  <c r="A99" i="23"/>
  <c r="F127" i="23"/>
  <c r="A131" i="23"/>
  <c r="F151" i="23"/>
  <c r="A155" i="23"/>
  <c r="F159" i="23"/>
  <c r="F183" i="23"/>
  <c r="F10" i="23"/>
  <c r="A14" i="23"/>
  <c r="F18" i="23"/>
  <c r="A22" i="23"/>
  <c r="F26" i="23"/>
  <c r="A30" i="23"/>
  <c r="F34" i="23"/>
  <c r="A38" i="23"/>
  <c r="F42" i="23"/>
  <c r="A46" i="23"/>
  <c r="F50" i="23"/>
  <c r="A54" i="23"/>
  <c r="F58" i="23"/>
  <c r="A62" i="23"/>
  <c r="F66" i="23"/>
  <c r="A70" i="23"/>
  <c r="F74" i="23"/>
  <c r="A78" i="23"/>
  <c r="F82" i="23"/>
  <c r="A86" i="23"/>
  <c r="F90" i="23"/>
  <c r="A94" i="23"/>
  <c r="F98" i="23"/>
  <c r="A102" i="23"/>
  <c r="F106" i="23"/>
  <c r="A110" i="23"/>
  <c r="F114" i="23"/>
  <c r="A118" i="23"/>
  <c r="F122" i="23"/>
  <c r="A126" i="23"/>
  <c r="F130" i="23"/>
  <c r="A134" i="23"/>
  <c r="F138" i="23"/>
  <c r="A142" i="23"/>
  <c r="F146" i="23"/>
  <c r="A150" i="23"/>
  <c r="F154" i="23"/>
  <c r="A158" i="23"/>
  <c r="F162" i="23"/>
  <c r="A166" i="23"/>
  <c r="F170" i="23"/>
  <c r="A174" i="23"/>
  <c r="F178" i="23"/>
  <c r="A182" i="23"/>
  <c r="F186" i="23"/>
  <c r="A190" i="23"/>
  <c r="F194" i="23"/>
  <c r="A198" i="23"/>
  <c r="A141" i="23"/>
  <c r="F145" i="23"/>
  <c r="A149" i="23"/>
  <c r="A157" i="23"/>
  <c r="F161" i="23"/>
  <c r="F169" i="23"/>
  <c r="F177" i="23"/>
  <c r="A181" i="23"/>
  <c r="F185" i="23"/>
  <c r="F193" i="23"/>
  <c r="A197" i="23"/>
  <c r="A187" i="23"/>
  <c r="A195" i="23"/>
  <c r="A9" i="23"/>
  <c r="F13" i="23"/>
  <c r="A17" i="23"/>
  <c r="F21" i="23"/>
  <c r="A25" i="23"/>
  <c r="F29" i="23"/>
  <c r="A33" i="23"/>
  <c r="F37" i="23"/>
  <c r="A41" i="23"/>
  <c r="F45" i="23"/>
  <c r="A49" i="23"/>
  <c r="F53" i="23"/>
  <c r="A57" i="23"/>
  <c r="F61" i="23"/>
  <c r="A65" i="23"/>
  <c r="F69" i="23"/>
  <c r="A73" i="23"/>
  <c r="F77" i="23"/>
  <c r="A81" i="23"/>
  <c r="F85" i="23"/>
  <c r="A89" i="23"/>
  <c r="F93" i="23"/>
  <c r="A97" i="23"/>
  <c r="F101" i="23"/>
  <c r="A105" i="23"/>
  <c r="F109" i="23"/>
  <c r="A113" i="23"/>
  <c r="F117" i="23"/>
  <c r="A121" i="23"/>
  <c r="F125" i="23"/>
  <c r="A129" i="23"/>
  <c r="F133" i="23"/>
  <c r="A137" i="23"/>
  <c r="F141" i="23"/>
  <c r="A145" i="23"/>
  <c r="F149" i="23"/>
  <c r="A153" i="23"/>
  <c r="F157" i="23"/>
  <c r="A161" i="23"/>
  <c r="F165" i="23"/>
  <c r="A169" i="23"/>
  <c r="F173" i="23"/>
  <c r="A177" i="23"/>
  <c r="F181" i="23"/>
  <c r="A185" i="23"/>
  <c r="F189" i="23"/>
  <c r="A193" i="23"/>
  <c r="F197" i="23"/>
  <c r="A140" i="23"/>
  <c r="F144" i="23"/>
  <c r="A148" i="23"/>
  <c r="F152" i="23"/>
  <c r="A156" i="23"/>
  <c r="F168" i="23"/>
  <c r="A172" i="23"/>
  <c r="F176" i="23"/>
  <c r="A196" i="23"/>
  <c r="F200" i="23"/>
  <c r="A165" i="23"/>
  <c r="A173" i="23"/>
  <c r="F8" i="23"/>
  <c r="A12" i="23"/>
  <c r="F16" i="23"/>
  <c r="A20" i="23"/>
  <c r="F24" i="23"/>
  <c r="A28" i="23"/>
  <c r="F32" i="23"/>
  <c r="A36" i="23"/>
  <c r="F40" i="23"/>
  <c r="A44" i="23"/>
  <c r="F48" i="23"/>
  <c r="A52" i="23"/>
  <c r="F56" i="23"/>
  <c r="A60" i="23"/>
  <c r="F64" i="23"/>
  <c r="A68" i="23"/>
  <c r="F72" i="23"/>
  <c r="A76" i="23"/>
  <c r="F80" i="23"/>
  <c r="A84" i="23"/>
  <c r="F88" i="23"/>
  <c r="A92" i="23"/>
  <c r="F96" i="23"/>
  <c r="A100" i="23"/>
  <c r="F104" i="23"/>
  <c r="A108" i="23"/>
  <c r="F112" i="23"/>
  <c r="A116" i="23"/>
  <c r="F120" i="23"/>
  <c r="A124" i="23"/>
  <c r="F128" i="23"/>
  <c r="A132" i="23"/>
  <c r="F136" i="23"/>
  <c r="F160" i="23"/>
  <c r="A164" i="23"/>
  <c r="A180" i="23"/>
  <c r="F184" i="23"/>
  <c r="A188" i="23"/>
  <c r="F192" i="23"/>
  <c r="A133" i="23"/>
  <c r="F153" i="23"/>
  <c r="F175" i="23"/>
  <c r="F199" i="23"/>
  <c r="F11" i="23"/>
  <c r="A15" i="23"/>
  <c r="F19" i="23"/>
  <c r="A23" i="23"/>
  <c r="F27" i="23"/>
  <c r="A31" i="23"/>
  <c r="F35" i="23"/>
  <c r="A39" i="23"/>
  <c r="F43" i="23"/>
  <c r="A47" i="23"/>
  <c r="F51" i="23"/>
  <c r="A55" i="23"/>
  <c r="F59" i="23"/>
  <c r="A63" i="23"/>
  <c r="F67" i="23"/>
  <c r="A71" i="23"/>
  <c r="F75" i="23"/>
  <c r="A79" i="23"/>
  <c r="F83" i="23"/>
  <c r="A87" i="23"/>
  <c r="F91" i="23"/>
  <c r="A95" i="23"/>
  <c r="F99" i="23"/>
  <c r="A103" i="23"/>
  <c r="F107" i="23"/>
  <c r="A111" i="23"/>
  <c r="F115" i="23"/>
  <c r="A119" i="23"/>
  <c r="F123" i="23"/>
  <c r="A127" i="23"/>
  <c r="F131" i="23"/>
  <c r="A135" i="23"/>
  <c r="F139" i="23"/>
  <c r="A143" i="23"/>
  <c r="F147" i="23"/>
  <c r="A151" i="23"/>
  <c r="F155" i="23"/>
  <c r="A159" i="23"/>
  <c r="F163" i="23"/>
  <c r="A167" i="23"/>
  <c r="F171" i="23"/>
  <c r="A175" i="23"/>
  <c r="F179" i="23"/>
  <c r="A183" i="23"/>
  <c r="F187" i="23"/>
  <c r="A191" i="23"/>
  <c r="F195" i="23"/>
  <c r="A199" i="23"/>
  <c r="F17" i="23"/>
  <c r="F25" i="23"/>
  <c r="F33" i="23"/>
  <c r="A37" i="23"/>
  <c r="F41" i="23"/>
  <c r="A45" i="23"/>
  <c r="F49" i="23"/>
  <c r="F57" i="23"/>
  <c r="A61" i="23"/>
  <c r="F65" i="23"/>
  <c r="F73" i="23"/>
  <c r="A77" i="23"/>
  <c r="A93" i="23"/>
  <c r="F97" i="23"/>
  <c r="A101" i="23"/>
  <c r="A109" i="23"/>
  <c r="F113" i="23"/>
  <c r="F121" i="23"/>
  <c r="F137" i="23"/>
  <c r="A189" i="23"/>
  <c r="A171" i="23"/>
  <c r="F191" i="23"/>
  <c r="A10" i="23"/>
  <c r="F14" i="23"/>
  <c r="A18" i="23"/>
  <c r="F22" i="23"/>
  <c r="A26" i="23"/>
  <c r="F30" i="23"/>
  <c r="A34" i="23"/>
  <c r="F38" i="23"/>
  <c r="A42" i="23"/>
  <c r="F46" i="23"/>
  <c r="A50" i="23"/>
  <c r="F54" i="23"/>
  <c r="A58" i="23"/>
  <c r="F62" i="23"/>
  <c r="A66" i="23"/>
  <c r="F70" i="23"/>
  <c r="A74" i="23"/>
  <c r="F78" i="23"/>
  <c r="A82" i="23"/>
  <c r="F86" i="23"/>
  <c r="A90" i="23"/>
  <c r="F94" i="23"/>
  <c r="A98" i="23"/>
  <c r="F102" i="23"/>
  <c r="A106" i="23"/>
  <c r="F110" i="23"/>
  <c r="A114" i="23"/>
  <c r="F118" i="23"/>
  <c r="A122" i="23"/>
  <c r="F126" i="23"/>
  <c r="A130" i="23"/>
  <c r="F134" i="23"/>
  <c r="A138" i="23"/>
  <c r="F142" i="23"/>
  <c r="A146" i="23"/>
  <c r="F150" i="23"/>
  <c r="A154" i="23"/>
  <c r="F158" i="23"/>
  <c r="A162" i="23"/>
  <c r="F166" i="23"/>
  <c r="A170" i="23"/>
  <c r="F174" i="23"/>
  <c r="A178" i="23"/>
  <c r="F182" i="23"/>
  <c r="A186" i="23"/>
  <c r="F190" i="23"/>
  <c r="A194" i="23"/>
  <c r="F198" i="23"/>
  <c r="F9" i="23"/>
  <c r="A13" i="23"/>
  <c r="A21" i="23"/>
  <c r="A29" i="23"/>
  <c r="A53" i="23"/>
  <c r="A69" i="23"/>
  <c r="F81" i="23"/>
  <c r="A85" i="23"/>
  <c r="F89" i="23"/>
  <c r="F105" i="23"/>
  <c r="A117" i="23"/>
  <c r="A125" i="23"/>
  <c r="F129" i="23"/>
  <c r="A179" i="23"/>
  <c r="A7" i="23"/>
  <c r="F7" i="23"/>
  <c r="I29" i="20"/>
  <c r="BY6" i="31"/>
  <c r="ED6" i="31"/>
  <c r="H28" i="20"/>
  <c r="C43" i="20"/>
  <c r="AR6" i="31"/>
  <c r="C79" i="20"/>
  <c r="E19" i="28"/>
  <c r="H68" i="20"/>
  <c r="H10" i="20"/>
  <c r="I76" i="20"/>
  <c r="DS6" i="31"/>
  <c r="H17" i="28"/>
  <c r="DU6" i="31"/>
  <c r="H18" i="28"/>
  <c r="G65" i="20"/>
  <c r="D6" i="28"/>
  <c r="E6" i="28"/>
  <c r="DC6" i="31" s="1"/>
  <c r="G6" i="28"/>
  <c r="A67" i="25"/>
  <c r="E5" i="28"/>
  <c r="U6" i="31"/>
  <c r="H22" i="28"/>
  <c r="EC6" i="31"/>
  <c r="CY6" i="31"/>
  <c r="E97" i="20"/>
  <c r="C97" i="20"/>
  <c r="G97" i="20" s="1"/>
  <c r="H83" i="20"/>
  <c r="I83" i="20"/>
  <c r="I91" i="20"/>
  <c r="H91" i="20"/>
  <c r="D20" i="28"/>
  <c r="G22" i="28"/>
  <c r="E21" i="28"/>
  <c r="H88" i="20"/>
  <c r="I88" i="20"/>
  <c r="I84" i="20"/>
  <c r="H84" i="20"/>
  <c r="I82" i="20"/>
  <c r="H82" i="20"/>
  <c r="I89" i="20"/>
  <c r="H89" i="20"/>
  <c r="E23" i="28"/>
  <c r="BG6" i="31"/>
  <c r="I11" i="20"/>
  <c r="I47" i="20"/>
  <c r="H47" i="20"/>
  <c r="I61" i="20"/>
  <c r="H61" i="20"/>
  <c r="I52" i="20"/>
  <c r="H52" i="20"/>
  <c r="I23" i="20"/>
  <c r="H23" i="20"/>
  <c r="I28" i="20"/>
  <c r="I57" i="20"/>
  <c r="H57" i="20"/>
  <c r="H71" i="20"/>
  <c r="I71" i="20"/>
  <c r="I46" i="20"/>
  <c r="H46" i="20"/>
  <c r="I78" i="20"/>
  <c r="H78" i="20"/>
  <c r="I60" i="20"/>
  <c r="H60" i="20"/>
  <c r="I50" i="20"/>
  <c r="H50" i="20"/>
  <c r="I48" i="20"/>
  <c r="H48" i="20"/>
  <c r="H26" i="20"/>
  <c r="I26" i="20"/>
  <c r="I73" i="20"/>
  <c r="H73" i="20"/>
  <c r="I51" i="20"/>
  <c r="H51" i="20"/>
  <c r="H24" i="20"/>
  <c r="I24" i="20"/>
  <c r="I17" i="20"/>
  <c r="H17" i="20"/>
  <c r="H16" i="20"/>
  <c r="I16" i="20"/>
  <c r="I70" i="20"/>
  <c r="H70" i="20"/>
  <c r="H25" i="20"/>
  <c r="I25" i="20"/>
  <c r="I38" i="20"/>
  <c r="H38" i="20"/>
  <c r="I34" i="20"/>
  <c r="H34" i="20"/>
  <c r="I55" i="20"/>
  <c r="H55" i="20"/>
  <c r="H33" i="20"/>
  <c r="I33" i="20"/>
  <c r="I69" i="20"/>
  <c r="H69" i="20"/>
  <c r="H31" i="20"/>
  <c r="I31" i="20"/>
  <c r="H22" i="20"/>
  <c r="I22" i="20"/>
  <c r="H21" i="20"/>
  <c r="I21" i="20"/>
  <c r="I49" i="20"/>
  <c r="H49" i="20"/>
  <c r="I30" i="20"/>
  <c r="H30" i="20"/>
  <c r="I27" i="20"/>
  <c r="H27" i="20"/>
  <c r="I67" i="20"/>
  <c r="H67" i="20"/>
  <c r="H32" i="20"/>
  <c r="I32" i="20"/>
  <c r="H18" i="20"/>
  <c r="I18" i="20"/>
  <c r="I58" i="20"/>
  <c r="H58" i="20"/>
  <c r="DO6" i="31" l="1"/>
  <c r="D14" i="28"/>
  <c r="E14" i="28"/>
  <c r="H14" i="28" s="1"/>
  <c r="DQ6" i="31"/>
  <c r="DR6" i="31"/>
  <c r="G16" i="28"/>
  <c r="D16" i="28"/>
  <c r="DN6" i="31"/>
  <c r="E96" i="20"/>
  <c r="G19" i="28"/>
  <c r="DZ6" i="31" s="1"/>
  <c r="C96" i="20"/>
  <c r="CV6" i="31" s="1"/>
  <c r="C95" i="20"/>
  <c r="E95" i="20"/>
  <c r="A5" i="23"/>
  <c r="CG5" i="23" s="1"/>
  <c r="A4" i="23"/>
  <c r="F5" i="23"/>
  <c r="G13" i="20" s="1"/>
  <c r="DW6" i="31"/>
  <c r="H19" i="28"/>
  <c r="I65" i="20"/>
  <c r="H65" i="20"/>
  <c r="DB6" i="31"/>
  <c r="G5" i="28"/>
  <c r="H5" i="28"/>
  <c r="H21" i="28"/>
  <c r="EA6" i="31"/>
  <c r="H23" i="28"/>
  <c r="EE6" i="31"/>
  <c r="G23" i="28"/>
  <c r="G21" i="28"/>
  <c r="CW6" i="31"/>
  <c r="G95" i="20" l="1"/>
  <c r="H95" i="20" s="1"/>
  <c r="C101" i="20"/>
  <c r="F13" i="20"/>
  <c r="F14" i="20" s="1"/>
  <c r="CU6" i="31"/>
  <c r="H13" i="20"/>
  <c r="I13" i="20"/>
  <c r="H97" i="20"/>
  <c r="I97" i="20"/>
  <c r="I95" i="20" l="1"/>
  <c r="H2" i="20"/>
  <c r="D13" i="28" s="1"/>
  <c r="G104" i="20" l="1"/>
  <c r="I104" i="20" s="1"/>
  <c r="I2" i="20" s="1"/>
  <c r="E12" i="28" l="1"/>
  <c r="H12" i="28" s="1"/>
  <c r="G12" i="28"/>
  <c r="DK6" i="31" s="1"/>
  <c r="DA6" i="31"/>
  <c r="A106" i="20"/>
  <c r="DJ6" i="31" l="1"/>
  <c r="EO6" i="31"/>
  <c r="G13" i="28"/>
  <c r="DM6" i="31" s="1"/>
  <c r="H2" i="28" l="1"/>
  <c r="H1" i="28"/>
  <c r="EP6" i="31" s="1"/>
</calcChain>
</file>

<file path=xl/comments1.xml><?xml version="1.0" encoding="utf-8"?>
<comments xmlns="http://schemas.openxmlformats.org/spreadsheetml/2006/main">
  <authors>
    <author>Graeme Ruffels</author>
  </authors>
  <commentList>
    <comment ref="H156" authorId="0" shapeId="0">
      <text>
        <r>
          <rPr>
            <b/>
            <sz val="8"/>
            <color indexed="81"/>
            <rFont val="Tahoma"/>
            <family val="2"/>
          </rPr>
          <t xml:space="preserve">Income. Please enter as a minus figure </t>
        </r>
        <r>
          <rPr>
            <sz val="8"/>
            <color indexed="81"/>
            <rFont val="Tahoma"/>
            <family val="2"/>
          </rPr>
          <t xml:space="preserve">
</t>
        </r>
      </text>
    </comment>
    <comment ref="H382" authorId="0" shapeId="0">
      <text>
        <r>
          <rPr>
            <b/>
            <sz val="8"/>
            <color indexed="81"/>
            <rFont val="Tahoma"/>
            <family val="2"/>
          </rPr>
          <t xml:space="preserve">Income. Please enter as a minus figure </t>
        </r>
        <r>
          <rPr>
            <sz val="8"/>
            <color indexed="81"/>
            <rFont val="Tahoma"/>
            <family val="2"/>
          </rPr>
          <t xml:space="preserve">
</t>
        </r>
      </text>
    </comment>
  </commentList>
</comments>
</file>

<file path=xl/comments2.xml><?xml version="1.0" encoding="utf-8"?>
<comments xmlns="http://schemas.openxmlformats.org/spreadsheetml/2006/main">
  <authors>
    <author>Graeme Ruffels</author>
  </authors>
  <commentList>
    <comment ref="B6" authorId="0" shapeId="0">
      <text>
        <r>
          <rPr>
            <sz val="8"/>
            <color indexed="81"/>
            <rFont val="Tahoma"/>
            <family val="2"/>
          </rPr>
          <t>Please enter your 4 digit cost code, not your DCSF number!</t>
        </r>
        <r>
          <rPr>
            <sz val="8"/>
            <color indexed="81"/>
            <rFont val="Tahoma"/>
            <family val="2"/>
          </rPr>
          <t xml:space="preserve">
</t>
        </r>
      </text>
    </comment>
  </commentList>
</comments>
</file>

<file path=xl/comments3.xml><?xml version="1.0" encoding="utf-8"?>
<comments xmlns="http://schemas.openxmlformats.org/spreadsheetml/2006/main">
  <authors>
    <author>essexcc.desktopa</author>
    <author>Graeme Ruffels</author>
  </authors>
  <commentList>
    <comment ref="G9" authorId="0" shapeId="0">
      <text>
        <r>
          <rPr>
            <sz val="8"/>
            <color indexed="81"/>
            <rFont val="Tahoma"/>
            <family val="2"/>
          </rPr>
          <t>The grand total of the budget allocated column on the cost centre report.</t>
        </r>
      </text>
    </comment>
    <comment ref="G13" authorId="1" shapeId="0">
      <text>
        <r>
          <rPr>
            <b/>
            <sz val="8"/>
            <color indexed="81"/>
            <rFont val="Tahoma"/>
            <family val="2"/>
          </rPr>
          <t>Amounts showing on the ECC GL budget report that haven't been entered as funding on your accounting system.
(Show as a positive figure unless the amount represents a funding clawback)</t>
        </r>
      </text>
    </comment>
    <comment ref="G29" authorId="1" shapeId="0">
      <text>
        <r>
          <rPr>
            <b/>
            <sz val="8"/>
            <color indexed="81"/>
            <rFont val="Tahoma"/>
            <family val="2"/>
          </rPr>
          <t>The difference between anticipated funding allocated on your accounting system and the amount shown on the ECC GL budget report.
(Show as positive figures)</t>
        </r>
        <r>
          <rPr>
            <sz val="8"/>
            <color indexed="81"/>
            <rFont val="Tahoma"/>
            <family val="2"/>
          </rPr>
          <t xml:space="preserve">
</t>
        </r>
      </text>
    </comment>
    <comment ref="G45" authorId="0" shapeId="0">
      <text>
        <r>
          <rPr>
            <sz val="8"/>
            <color indexed="81"/>
            <rFont val="Tahoma"/>
            <family val="2"/>
          </rPr>
          <t xml:space="preserve">The amount showing here will normally be zero. If not, contact your Finance Support Provider
</t>
        </r>
      </text>
    </comment>
    <comment ref="G52" authorId="0" shapeId="0">
      <text>
        <r>
          <rPr>
            <sz val="8"/>
            <color indexed="81"/>
            <rFont val="Tahoma"/>
            <family val="2"/>
          </rPr>
          <t xml:space="preserve">1. Do not include balances held in contingency cost centres.
2. Do not enter as a negative (-) figure.
</t>
        </r>
      </text>
    </comment>
    <comment ref="G53" authorId="0" shapeId="0">
      <text>
        <r>
          <rPr>
            <sz val="8"/>
            <color indexed="81"/>
            <rFont val="Tahoma"/>
            <family val="2"/>
          </rPr>
          <t>Do not enter as a negative figure.</t>
        </r>
        <r>
          <rPr>
            <sz val="8"/>
            <color indexed="81"/>
            <rFont val="Tahoma"/>
            <family val="2"/>
          </rPr>
          <t xml:space="preserve">
</t>
        </r>
      </text>
    </comment>
  </commentList>
</comments>
</file>

<file path=xl/comments4.xml><?xml version="1.0" encoding="utf-8"?>
<comments xmlns="http://schemas.openxmlformats.org/spreadsheetml/2006/main">
  <authors>
    <author>Graeme.Ruffels</author>
  </authors>
  <commentList>
    <comment ref="AB5" authorId="0" shapeId="0">
      <text>
        <r>
          <rPr>
            <b/>
            <sz val="9"/>
            <color indexed="81"/>
            <rFont val="Tahoma"/>
            <family val="2"/>
          </rPr>
          <t>Not taken from sch data</t>
        </r>
      </text>
    </comment>
    <comment ref="AC5" authorId="0" shapeId="0">
      <text>
        <r>
          <rPr>
            <b/>
            <sz val="9"/>
            <color indexed="81"/>
            <rFont val="Tahoma"/>
            <family val="2"/>
          </rPr>
          <t>Not taken from sch data</t>
        </r>
        <r>
          <rPr>
            <sz val="9"/>
            <color indexed="81"/>
            <rFont val="Tahoma"/>
            <family val="2"/>
          </rPr>
          <t xml:space="preserve">
</t>
        </r>
      </text>
    </comment>
    <comment ref="AD5" authorId="0" shapeId="0">
      <text>
        <r>
          <rPr>
            <b/>
            <sz val="9"/>
            <color indexed="81"/>
            <rFont val="Tahoma"/>
            <family val="2"/>
          </rPr>
          <t>Not taken from sch data</t>
        </r>
        <r>
          <rPr>
            <sz val="9"/>
            <color indexed="81"/>
            <rFont val="Tahoma"/>
            <family val="2"/>
          </rPr>
          <t xml:space="preserve">
</t>
        </r>
      </text>
    </comment>
    <comment ref="AE5" authorId="0" shapeId="0">
      <text>
        <r>
          <rPr>
            <b/>
            <sz val="9"/>
            <color indexed="81"/>
            <rFont val="Tahoma"/>
            <family val="2"/>
          </rPr>
          <t>Not taken from sch data</t>
        </r>
        <r>
          <rPr>
            <sz val="9"/>
            <color indexed="81"/>
            <rFont val="Tahoma"/>
            <family val="2"/>
          </rPr>
          <t xml:space="preserve">
</t>
        </r>
      </text>
    </comment>
    <comment ref="AF5" authorId="0" shapeId="0">
      <text>
        <r>
          <rPr>
            <b/>
            <sz val="9"/>
            <color indexed="81"/>
            <rFont val="Tahoma"/>
            <family val="2"/>
          </rPr>
          <t>Not taken from sch data</t>
        </r>
        <r>
          <rPr>
            <sz val="9"/>
            <color indexed="81"/>
            <rFont val="Tahoma"/>
            <family val="2"/>
          </rPr>
          <t xml:space="preserve">
</t>
        </r>
      </text>
    </comment>
    <comment ref="AG5" authorId="0" shapeId="0">
      <text>
        <r>
          <rPr>
            <b/>
            <sz val="9"/>
            <color indexed="81"/>
            <rFont val="Tahoma"/>
            <family val="2"/>
          </rPr>
          <t>Not taken from sch data</t>
        </r>
        <r>
          <rPr>
            <sz val="9"/>
            <color indexed="81"/>
            <rFont val="Tahoma"/>
            <family val="2"/>
          </rPr>
          <t xml:space="preserve">
</t>
        </r>
      </text>
    </comment>
  </commentList>
</comments>
</file>

<file path=xl/sharedStrings.xml><?xml version="1.0" encoding="utf-8"?>
<sst xmlns="http://schemas.openxmlformats.org/spreadsheetml/2006/main" count="62640" uniqueCount="2989">
  <si>
    <t>Total of CE02 New construction, conversion and renovation</t>
  </si>
  <si>
    <t>Total of CE03 Vehicles, plant, equipment and machinery</t>
  </si>
  <si>
    <r>
      <t xml:space="preserve">Opening Balances </t>
    </r>
    <r>
      <rPr>
        <sz val="11"/>
        <rFont val="Arial"/>
        <family val="2"/>
      </rPr>
      <t>(in pounds and pence)</t>
    </r>
  </si>
  <si>
    <t>Total of CE04 Information &amp; communications technology (ICT)</t>
  </si>
  <si>
    <t>Sports England Grants to Schools</t>
  </si>
  <si>
    <t>E15 Water &amp; sewerage</t>
  </si>
  <si>
    <t>Total of E15 Water &amp; sewerage</t>
  </si>
  <si>
    <t>0023</t>
  </si>
  <si>
    <t>(Revenue contributions to Capital)</t>
  </si>
  <si>
    <t>Total CFR Income Headings</t>
  </si>
  <si>
    <t>E15 Water &amp; sewage</t>
  </si>
  <si>
    <t>Total CFR Expenditure Headings</t>
  </si>
  <si>
    <t>CI04 Direct revenue financing (revenue contributions to capital)</t>
  </si>
  <si>
    <t>Total CFR Capital Income Headings</t>
  </si>
  <si>
    <t>Total CFR Capital Expenditure Headings</t>
  </si>
  <si>
    <t xml:space="preserve">Total Balances Current Year </t>
  </si>
  <si>
    <t>Actual</t>
  </si>
  <si>
    <t>0030</t>
  </si>
  <si>
    <t>Sixth Form Funding</t>
  </si>
  <si>
    <t>0155</t>
  </si>
  <si>
    <t>0355</t>
  </si>
  <si>
    <t>0455</t>
  </si>
  <si>
    <t>0555</t>
  </si>
  <si>
    <t>I06 Other Government grants</t>
  </si>
  <si>
    <t>CI03 Voluntary or Private income</t>
  </si>
  <si>
    <t>B01 Committed Revenue balance</t>
  </si>
  <si>
    <t>B02 Uncommitted Revenue balance</t>
  </si>
  <si>
    <t>B03 Devolved Capital balance</t>
  </si>
  <si>
    <t>B04 Standards Fund Capital balance</t>
  </si>
  <si>
    <t>B05 Other Capital balances</t>
  </si>
  <si>
    <t xml:space="preserve">School:  </t>
  </si>
  <si>
    <t>Total of CI02 Capital income</t>
  </si>
  <si>
    <t>Capital - Voluntary or Private Income</t>
  </si>
  <si>
    <t>Capital - Fees Acquisition Land &amp; Existing Buildings</t>
  </si>
  <si>
    <t>Captial - Acquisition Land &amp; Existing Buildings</t>
  </si>
  <si>
    <t>Capital - Fees Construction, Conversion etc</t>
  </si>
  <si>
    <t>Capital - Construction, Conversion &amp; Renovation</t>
  </si>
  <si>
    <t>Capital - Vehicles, Plant, Equipment &amp; Machinery</t>
  </si>
  <si>
    <t>Capital - ICT Equipment</t>
  </si>
  <si>
    <t>0971</t>
  </si>
  <si>
    <t>0024</t>
  </si>
  <si>
    <t>0937</t>
  </si>
  <si>
    <t>0940</t>
  </si>
  <si>
    <t>Capital - Joint Funding</t>
  </si>
  <si>
    <t>I03 SEN funding</t>
  </si>
  <si>
    <t>Other LA Contributions</t>
  </si>
  <si>
    <t>I15 Pupil focused extended school funding and/or grants</t>
  </si>
  <si>
    <t>0027</t>
  </si>
  <si>
    <t>Extended School Funding and Grants</t>
  </si>
  <si>
    <t>I16 Community focused extended school funding and/or grants</t>
  </si>
  <si>
    <t>Community Focused Extended School Funding Recodes</t>
  </si>
  <si>
    <t>(RB30)</t>
  </si>
  <si>
    <t>Income detail codes with the RB30 sub code</t>
  </si>
  <si>
    <t>Total of I15 Pupil focused extended school funding and/or grants</t>
  </si>
  <si>
    <t>Total of I16 Community focused extended school funding and/or grants</t>
  </si>
  <si>
    <t>Total of I17 Community focused extended schools facilities income</t>
  </si>
  <si>
    <t>RB30 plus the appropriate expenditure detail codes</t>
  </si>
  <si>
    <t>Total of E31 Community Focused Extended School Staff</t>
  </si>
  <si>
    <t>Total of E31 Community Focused Extended School Costs</t>
  </si>
  <si>
    <t>I17 Community focused extended school facilities income</t>
  </si>
  <si>
    <t>Guidance Notes</t>
  </si>
  <si>
    <t>No Longer in Use</t>
  </si>
  <si>
    <t>I01 Funds delegated by the LA</t>
  </si>
  <si>
    <t>LA Contribution to Teachers Compromise Agreement</t>
  </si>
  <si>
    <t>LA Contributions to Staff Absences</t>
  </si>
  <si>
    <t>(LA inc)</t>
  </si>
  <si>
    <t>Total of I01 Funds delegated by the LA</t>
  </si>
  <si>
    <t>Golden Hellos</t>
  </si>
  <si>
    <t>Contact Name</t>
  </si>
  <si>
    <t>Contact Phone</t>
  </si>
  <si>
    <t>Contact E-mail</t>
  </si>
  <si>
    <t>Complete Year (Y/N)</t>
  </si>
  <si>
    <t>Rates Exempt (Y/N)</t>
  </si>
  <si>
    <t>Cost Code</t>
  </si>
  <si>
    <t>School Name</t>
  </si>
  <si>
    <t>OB01 Opening Pupil Focused Revenue Balance</t>
  </si>
  <si>
    <t>OB02 Opening Community Focused Revenue Balance</t>
  </si>
  <si>
    <t>OB03 Opening Capital Balance</t>
  </si>
  <si>
    <t>16-19 Bursary Funding</t>
  </si>
  <si>
    <t>Sales</t>
  </si>
  <si>
    <t>Rent &amp; Lettings Income</t>
  </si>
  <si>
    <t>I14 (Not Used)</t>
  </si>
  <si>
    <t>Total of I14 (Not Used)</t>
  </si>
  <si>
    <t>Teacher Training income</t>
  </si>
  <si>
    <t>Other Education Support Staff Pay</t>
  </si>
  <si>
    <t>Other Education Support Staff Overtime</t>
  </si>
  <si>
    <t>Other Education Support Staff NI</t>
  </si>
  <si>
    <t>Other Education Support Staff Super</t>
  </si>
  <si>
    <t>0130</t>
  </si>
  <si>
    <t>0430</t>
  </si>
  <si>
    <t>0530</t>
  </si>
  <si>
    <t>0330</t>
  </si>
  <si>
    <t>Mileage</t>
  </si>
  <si>
    <t>Course Fees</t>
  </si>
  <si>
    <t>Capital - Schools Capital Income</t>
  </si>
  <si>
    <t>I14 (Not in Use)</t>
  </si>
  <si>
    <t>0018</t>
  </si>
  <si>
    <t>Additional Grant Income</t>
  </si>
  <si>
    <t>Grant Income</t>
  </si>
  <si>
    <t>I16 Community focused funding and/or grants</t>
  </si>
  <si>
    <t>I17 Community focused facilities income</t>
  </si>
  <si>
    <t>E32 Community Focused School Costs</t>
  </si>
  <si>
    <t>E31 Community Focused School Staff</t>
  </si>
  <si>
    <t>E31 Community focused school staff</t>
  </si>
  <si>
    <t>E32 Community focused school costs</t>
  </si>
  <si>
    <t>B06 Community Focused Revenue Balance</t>
  </si>
  <si>
    <t>I05 Pupil Premium</t>
  </si>
  <si>
    <t>Other Grants &amp; Payments Income</t>
  </si>
  <si>
    <t>Total of I05 Pupil Premium</t>
  </si>
  <si>
    <t>Notes</t>
  </si>
  <si>
    <t>English as an Additional Language</t>
  </si>
  <si>
    <t>Pupil Premium</t>
  </si>
  <si>
    <t>Other Government Grants Income</t>
  </si>
  <si>
    <t>Payments Received from other Schools</t>
  </si>
  <si>
    <t xml:space="preserve">School Cost Code  </t>
  </si>
  <si>
    <t>Closing Balances</t>
  </si>
  <si>
    <t>Total of E05 Administrative &amp; clerical staff</t>
  </si>
  <si>
    <t>Total of E06 Catering staff</t>
  </si>
  <si>
    <t>Total of E07 Cost of other staff</t>
  </si>
  <si>
    <t>Total of E08 Indirect employee expenses</t>
  </si>
  <si>
    <t>Total of E09 Staff development  &amp; training</t>
  </si>
  <si>
    <t>Total of E10 Supply teacher insurance</t>
  </si>
  <si>
    <t>Total of E11 Staff related insurance</t>
  </si>
  <si>
    <t>Total of E12 Buildings maintenance and improvement</t>
  </si>
  <si>
    <t>Total of E13 Grounds maintenance and improvement</t>
  </si>
  <si>
    <t>Total of E14 Cleaning &amp; caretaking</t>
  </si>
  <si>
    <t>Total of E16 Energy</t>
  </si>
  <si>
    <t>Total of E17 Rates</t>
  </si>
  <si>
    <t>Total of E18 Other occupation costs</t>
  </si>
  <si>
    <t>Total of E19 Learning resources (not ICT)</t>
  </si>
  <si>
    <t xml:space="preserve">Total of E20 ICT Learning resources </t>
  </si>
  <si>
    <t>Total of E22 Administrative supplies</t>
  </si>
  <si>
    <t>Total of E23 Other insurance premiums</t>
  </si>
  <si>
    <t>Total of E24 Special facilities</t>
  </si>
  <si>
    <t>Total of E25 Catering supplies</t>
  </si>
  <si>
    <t>Total of E26 Agency supply staff</t>
  </si>
  <si>
    <t>Total of E27 Bought in professional services - curriculum</t>
  </si>
  <si>
    <t>Total of E29 Loan interest</t>
  </si>
  <si>
    <t>Total of E30 Direct revenue financing (revenue contributions to capital)</t>
  </si>
  <si>
    <t xml:space="preserve">CFR Heading </t>
  </si>
  <si>
    <t xml:space="preserve">Total </t>
  </si>
  <si>
    <t xml:space="preserve">    Actual </t>
  </si>
  <si>
    <t>Codes</t>
  </si>
  <si>
    <t>0101</t>
  </si>
  <si>
    <t>0401</t>
  </si>
  <si>
    <t>0501</t>
  </si>
  <si>
    <t>0102</t>
  </si>
  <si>
    <t>0402</t>
  </si>
  <si>
    <t>0502</t>
  </si>
  <si>
    <t>0104</t>
  </si>
  <si>
    <t>0404</t>
  </si>
  <si>
    <t>0504</t>
  </si>
  <si>
    <t>0131</t>
  </si>
  <si>
    <t>0331</t>
  </si>
  <si>
    <t>0431</t>
  </si>
  <si>
    <t>0531</t>
  </si>
  <si>
    <t>0132</t>
  </si>
  <si>
    <t>0332</t>
  </si>
  <si>
    <t>0432</t>
  </si>
  <si>
    <t>0532</t>
  </si>
  <si>
    <t>0135</t>
  </si>
  <si>
    <t>0335</t>
  </si>
  <si>
    <t>0435</t>
  </si>
  <si>
    <t>0535</t>
  </si>
  <si>
    <t>0138</t>
  </si>
  <si>
    <t>0338</t>
  </si>
  <si>
    <t>0438</t>
  </si>
  <si>
    <t>0538</t>
  </si>
  <si>
    <t>0139</t>
  </si>
  <si>
    <t>0339</t>
  </si>
  <si>
    <t>0439</t>
  </si>
  <si>
    <t>0539</t>
  </si>
  <si>
    <t>0141</t>
  </si>
  <si>
    <t>0341</t>
  </si>
  <si>
    <t>0441</t>
  </si>
  <si>
    <t>0541</t>
  </si>
  <si>
    <t>0142</t>
  </si>
  <si>
    <t>0342</t>
  </si>
  <si>
    <t>0442</t>
  </si>
  <si>
    <t>0542</t>
  </si>
  <si>
    <t>0168</t>
  </si>
  <si>
    <t>0468</t>
  </si>
  <si>
    <t>0568</t>
  </si>
  <si>
    <t>0171</t>
  </si>
  <si>
    <t>0371</t>
  </si>
  <si>
    <t>0471</t>
  </si>
  <si>
    <t>0571</t>
  </si>
  <si>
    <t>0172</t>
  </si>
  <si>
    <t>0372</t>
  </si>
  <si>
    <t>0472</t>
  </si>
  <si>
    <t>0572</t>
  </si>
  <si>
    <t>0187</t>
  </si>
  <si>
    <t>0387</t>
  </si>
  <si>
    <t>0487</t>
  </si>
  <si>
    <t>0587</t>
  </si>
  <si>
    <t>0701</t>
  </si>
  <si>
    <t>0911</t>
  </si>
  <si>
    <t>0916</t>
  </si>
  <si>
    <t>0917</t>
  </si>
  <si>
    <t>0925</t>
  </si>
  <si>
    <t>0959</t>
  </si>
  <si>
    <t>0960</t>
  </si>
  <si>
    <t>0007</t>
  </si>
  <si>
    <t>0008</t>
  </si>
  <si>
    <t>0006</t>
  </si>
  <si>
    <t>0014</t>
  </si>
  <si>
    <t>0001</t>
  </si>
  <si>
    <t>0005</t>
  </si>
  <si>
    <t>E01 Teaching staff</t>
  </si>
  <si>
    <t>E02 Supply staff</t>
  </si>
  <si>
    <t>E03 Education support staff</t>
  </si>
  <si>
    <t>E04 Premises staff</t>
  </si>
  <si>
    <t>E05 Administrative &amp; clerical staff</t>
  </si>
  <si>
    <t>E06 Catering staff</t>
  </si>
  <si>
    <t>E07 Cost of other staff</t>
  </si>
  <si>
    <t>E08 Indirect employee expenses</t>
  </si>
  <si>
    <t>E09 Staff development  &amp; training</t>
  </si>
  <si>
    <t>E10 Supply teacher insurance</t>
  </si>
  <si>
    <t>E11 Staff related insurance</t>
  </si>
  <si>
    <t>E12 Buildings maintenance and improvement</t>
  </si>
  <si>
    <t>E13 Grounds maintenance and improvement</t>
  </si>
  <si>
    <t>E14 Cleaning &amp; caretaking</t>
  </si>
  <si>
    <t>E16 Energy</t>
  </si>
  <si>
    <t>E17 Rates</t>
  </si>
  <si>
    <t>E18 Other occupation costs</t>
  </si>
  <si>
    <t>E19 Learning resources (not ICT)</t>
  </si>
  <si>
    <t xml:space="preserve">E20 ICT Learning resources </t>
  </si>
  <si>
    <t>E21 Exam fees</t>
  </si>
  <si>
    <t>E22 Administrative supplies</t>
  </si>
  <si>
    <t>E23 Other insurance premiums</t>
  </si>
  <si>
    <t>E25 Catering supplies</t>
  </si>
  <si>
    <t>E26 Agency supply staff</t>
  </si>
  <si>
    <t>E27 Bought in professional services - curriculum</t>
  </si>
  <si>
    <t>E29 Loan interest</t>
  </si>
  <si>
    <t>E30 Direct revenue financing (revenue contributions to capital)</t>
  </si>
  <si>
    <t>0930</t>
  </si>
  <si>
    <t>0932</t>
  </si>
  <si>
    <t>1315</t>
  </si>
  <si>
    <t>4026</t>
  </si>
  <si>
    <t>4076</t>
  </si>
  <si>
    <t>1590</t>
  </si>
  <si>
    <t>0190</t>
  </si>
  <si>
    <t>2977</t>
  </si>
  <si>
    <t>7411</t>
  </si>
  <si>
    <t>0012</t>
  </si>
  <si>
    <t>E24 Special facilities</t>
  </si>
  <si>
    <t>Furniture &amp; Equipment</t>
  </si>
  <si>
    <t>0016</t>
  </si>
  <si>
    <t>0799</t>
  </si>
  <si>
    <t>0191</t>
  </si>
  <si>
    <t xml:space="preserve">                (revenue contributions to capital)</t>
  </si>
  <si>
    <t>I04 Funding for minority ethnic pupils</t>
  </si>
  <si>
    <t>I06 Other government grants</t>
  </si>
  <si>
    <t>I07 Other grants and payments</t>
  </si>
  <si>
    <t>CI04 Direct revenue financing</t>
  </si>
  <si>
    <t>CE01 Acquisition of land and existing buildings</t>
  </si>
  <si>
    <t>CE04 Information &amp; communications technology (ICT)</t>
  </si>
  <si>
    <t>0301</t>
  </si>
  <si>
    <t>0304</t>
  </si>
  <si>
    <t>I01 Funds delegated by the LEA</t>
  </si>
  <si>
    <t>I02 Funding for sixth form students</t>
  </si>
  <si>
    <t>Date Completed</t>
  </si>
  <si>
    <t>I09 Income from catering</t>
  </si>
  <si>
    <t>I10 Receipts from supply teacher insurance claims</t>
  </si>
  <si>
    <t>I11 Receipts from other insurance claims</t>
  </si>
  <si>
    <t>I12 Income from contributions to visits etc.</t>
  </si>
  <si>
    <t>IFS Budget</t>
  </si>
  <si>
    <t xml:space="preserve">Detail </t>
  </si>
  <si>
    <t>CI01 Capital income</t>
  </si>
  <si>
    <t>CI02 Loans</t>
  </si>
  <si>
    <t>CI03 Private income</t>
  </si>
  <si>
    <t>CE02 New construction, conversion and renovation</t>
  </si>
  <si>
    <t>CE03 Vehicles, plant, equipment and machinery</t>
  </si>
  <si>
    <t>CFR Capital Income Headings</t>
  </si>
  <si>
    <t>----</t>
  </si>
  <si>
    <t>CFR Capital Expenditure Headings</t>
  </si>
  <si>
    <t>CFR Income Headings</t>
  </si>
  <si>
    <t>CFR Expenditure Headings</t>
  </si>
  <si>
    <t xml:space="preserve">                       Description</t>
  </si>
  <si>
    <r>
      <t xml:space="preserve">Excluded Pupils - Costs </t>
    </r>
    <r>
      <rPr>
        <b/>
        <sz val="10"/>
        <rFont val="Arial"/>
        <family val="2"/>
      </rPr>
      <t/>
    </r>
  </si>
  <si>
    <t xml:space="preserve">Excluded Pupils - Income </t>
  </si>
  <si>
    <t xml:space="preserve">Telephone Income              </t>
  </si>
  <si>
    <t>Grants, Reimbursements etc.</t>
  </si>
  <si>
    <t>Bank Interest Received</t>
  </si>
  <si>
    <t>Free School Meals Income</t>
  </si>
  <si>
    <t xml:space="preserve">Reimbursement Supply - Teachers Ins. </t>
  </si>
  <si>
    <t>Insurance Claims - Vehicles</t>
  </si>
  <si>
    <t xml:space="preserve">Insurance Claims Educational Equip.       </t>
  </si>
  <si>
    <t xml:space="preserve">Reimbursement Educ Support/Admin Ins. </t>
  </si>
  <si>
    <t xml:space="preserve">Reimbursement Relocation Ins. </t>
  </si>
  <si>
    <t xml:space="preserve">Reimbursement Premises/Other Staff Ins. </t>
  </si>
  <si>
    <t xml:space="preserve">Accommodation/Bookings - Income  </t>
  </si>
  <si>
    <t xml:space="preserve">Educational Visits - Income   </t>
  </si>
  <si>
    <t>Donations/Private Fund Contributions</t>
  </si>
  <si>
    <t xml:space="preserve">Music Tuition Fees Income     </t>
  </si>
  <si>
    <t xml:space="preserve">Parental Contribution Swimming          </t>
  </si>
  <si>
    <t>Insurance Claims - Excluding Vehicles</t>
  </si>
  <si>
    <t>Total of I02 Funding for sixth form students</t>
  </si>
  <si>
    <t>Total of 04 Funding for minority ethnic pupils</t>
  </si>
  <si>
    <t>Total of I06 Other government grants</t>
  </si>
  <si>
    <t>Total of I07 Other grants and payments</t>
  </si>
  <si>
    <t>Total of I08 Income from facilities and services</t>
  </si>
  <si>
    <t>Total of I09 Income from catering</t>
  </si>
  <si>
    <t>Total of I10 Receipts from supply teacher insurance claims</t>
  </si>
  <si>
    <t>Total of I11 Receipts from other insurance claims</t>
  </si>
  <si>
    <t>Total of I12 Income from contributions to visits etc.</t>
  </si>
  <si>
    <t>Total of I13 Donations and/or private funds</t>
  </si>
  <si>
    <t>DfE No.</t>
  </si>
  <si>
    <t>Total of E01 Teaching staff</t>
  </si>
  <si>
    <t>Total of E02 Supply staff</t>
  </si>
  <si>
    <t>Total of E04 Premises staff</t>
  </si>
  <si>
    <t>Total of E03 Education support staff</t>
  </si>
  <si>
    <t>0002</t>
  </si>
  <si>
    <t>Rates</t>
  </si>
  <si>
    <t>Total of CI01 Capital income</t>
  </si>
  <si>
    <t>Direct Revenue Financing Income</t>
  </si>
  <si>
    <t>(No Code set-up for this heading)</t>
  </si>
  <si>
    <t>Total of CI03 Private income</t>
  </si>
  <si>
    <t>Total of CI04 Direct revenue financing</t>
  </si>
  <si>
    <t>Schools Block Funding excluding rates &amp; Notional SEN</t>
  </si>
  <si>
    <t>Early Years Block Funding</t>
  </si>
  <si>
    <t>0026</t>
  </si>
  <si>
    <t>Growth Fund</t>
  </si>
  <si>
    <t>Other Devolved Funding</t>
  </si>
  <si>
    <t>Standards Funds</t>
  </si>
  <si>
    <t>Notional SEN &amp; Pre 16 Place Led Funding</t>
  </si>
  <si>
    <t>Total De-delegation</t>
  </si>
  <si>
    <t>0004</t>
  </si>
  <si>
    <t>Additional SEN &amp; High Needs Pupil Led Funding</t>
  </si>
  <si>
    <t>Total of I03 SEN funding</t>
  </si>
  <si>
    <t>Year 7 Catch Up</t>
  </si>
  <si>
    <t>Extended School Grant</t>
  </si>
  <si>
    <t xml:space="preserve">Teachers Pay                  </t>
  </si>
  <si>
    <t xml:space="preserve">Teachers Overtime                  </t>
  </si>
  <si>
    <t xml:space="preserve">Teachers NI                   </t>
  </si>
  <si>
    <t xml:space="preserve">Teachers Super                </t>
  </si>
  <si>
    <t>Salary Deduction Child Care Vouchers</t>
  </si>
  <si>
    <t xml:space="preserve">Supply Pay                    </t>
  </si>
  <si>
    <t xml:space="preserve">Supply NI                     </t>
  </si>
  <si>
    <t xml:space="preserve">Supply Super                  </t>
  </si>
  <si>
    <t xml:space="preserve">Technicians Pay            </t>
  </si>
  <si>
    <t xml:space="preserve">Technicians Overtime            </t>
  </si>
  <si>
    <t xml:space="preserve">Technicians NI            </t>
  </si>
  <si>
    <t xml:space="preserve">Technicians Super            </t>
  </si>
  <si>
    <t xml:space="preserve">Teaching Assts Pay            </t>
  </si>
  <si>
    <t xml:space="preserve">Teaching Assts Overtime       </t>
  </si>
  <si>
    <t xml:space="preserve">Teaching Assts NI             </t>
  </si>
  <si>
    <t xml:space="preserve">Teaching Assts Super          </t>
  </si>
  <si>
    <t xml:space="preserve">Nursery Nurses Pay            </t>
  </si>
  <si>
    <t xml:space="preserve">Nursery Nurses Overtime            </t>
  </si>
  <si>
    <t xml:space="preserve">Nursery Nurses NI            </t>
  </si>
  <si>
    <t xml:space="preserve">Nursery Nurses Super            </t>
  </si>
  <si>
    <t xml:space="preserve">SEN Welfare Pay               </t>
  </si>
  <si>
    <t xml:space="preserve">SEN Welfare Overtime          </t>
  </si>
  <si>
    <t xml:space="preserve">SEN Welfare NI                </t>
  </si>
  <si>
    <t xml:space="preserve">SEN Welfare Super             </t>
  </si>
  <si>
    <t>Advanced Classroom Assistant Pay</t>
  </si>
  <si>
    <t>Advanced Classroom Assistant Overtime</t>
  </si>
  <si>
    <t>Advanced Classroom Assistant NI</t>
  </si>
  <si>
    <t>Advanced Classroom Assistant Super</t>
  </si>
  <si>
    <t xml:space="preserve">Premises Staff Pay                </t>
  </si>
  <si>
    <t xml:space="preserve">Premises Staff Overtime                </t>
  </si>
  <si>
    <t xml:space="preserve">Premises Staff NI                </t>
  </si>
  <si>
    <t xml:space="preserve">Premises Staff Super                </t>
  </si>
  <si>
    <t xml:space="preserve">Caretakers Lettings Pay       </t>
  </si>
  <si>
    <t xml:space="preserve">Caretakers Lettings NI        </t>
  </si>
  <si>
    <t xml:space="preserve">Caretakers Lettings Super     </t>
  </si>
  <si>
    <t xml:space="preserve">Cleaning Staff Pay            </t>
  </si>
  <si>
    <t xml:space="preserve">Cleaning Staff Overtime       </t>
  </si>
  <si>
    <t xml:space="preserve">Cleaning Staff NI             </t>
  </si>
  <si>
    <t xml:space="preserve">Cleaning Staff Super          </t>
  </si>
  <si>
    <t xml:space="preserve">Admin Assts Pay               </t>
  </si>
  <si>
    <t xml:space="preserve">Admin Assts Overtime          </t>
  </si>
  <si>
    <t xml:space="preserve">Admin Assts NI                </t>
  </si>
  <si>
    <t xml:space="preserve">Admin Assts Super             </t>
  </si>
  <si>
    <t>Clerk to Govs Pay</t>
  </si>
  <si>
    <t>Clerk to Govs Overtime</t>
  </si>
  <si>
    <t xml:space="preserve">Clerk to Govs NI              </t>
  </si>
  <si>
    <t>Clerk to Govs Super</t>
  </si>
  <si>
    <t xml:space="preserve">Catering Staff Pay          </t>
  </si>
  <si>
    <t xml:space="preserve">Catering Staff Overtime          </t>
  </si>
  <si>
    <t xml:space="preserve">Catering Staff NI          </t>
  </si>
  <si>
    <t xml:space="preserve">Catering Staff Super          </t>
  </si>
  <si>
    <t xml:space="preserve">Other Staff Pay   </t>
  </si>
  <si>
    <t>Other Staff Overtime</t>
  </si>
  <si>
    <t>Other Staff NI</t>
  </si>
  <si>
    <t>Other Staff Super</t>
  </si>
  <si>
    <t xml:space="preserve">Midday Staff Pay              </t>
  </si>
  <si>
    <t xml:space="preserve">Midday Staff Overtime              </t>
  </si>
  <si>
    <t xml:space="preserve">Midday Staff NI              </t>
  </si>
  <si>
    <t xml:space="preserve">Midday Staff Super              </t>
  </si>
  <si>
    <t xml:space="preserve">Relocation Expenses           </t>
  </si>
  <si>
    <t xml:space="preserve">Provided Accommodation Allowance           </t>
  </si>
  <si>
    <t xml:space="preserve">Free Meals for Staff          </t>
  </si>
  <si>
    <t xml:space="preserve">Sleeping In Allowance           </t>
  </si>
  <si>
    <t>Enhanced Lump Sum</t>
  </si>
  <si>
    <t>Support Staff Redundancy Payments</t>
  </si>
  <si>
    <t>Teachers Redundancy Payments</t>
  </si>
  <si>
    <t>Rent Subsidy</t>
  </si>
  <si>
    <t>Mortgage Subsidy</t>
  </si>
  <si>
    <t xml:space="preserve">Clothing, Uniforms &amp; Footwear          </t>
  </si>
  <si>
    <t>Medical Fees and Criminal Record Search Fees</t>
  </si>
  <si>
    <t xml:space="preserve">Telephone Rental Reimbursements (via expenses claims)            </t>
  </si>
  <si>
    <t>Advertising - Staff</t>
  </si>
  <si>
    <t>Travel and Subsistence</t>
  </si>
  <si>
    <t>Interview Expenses</t>
  </si>
  <si>
    <t>Child Care Vouchers - purchase</t>
  </si>
  <si>
    <t>Training</t>
  </si>
  <si>
    <t>Car Allowance - Training</t>
  </si>
  <si>
    <t>Hospitality and Entertaining</t>
  </si>
  <si>
    <t>Staff Insurance Premiums - Teachers</t>
  </si>
  <si>
    <t>Employee Related Insurance</t>
  </si>
  <si>
    <t>Staff Insurance Premiums - Educ. Support &amp; Admin</t>
  </si>
  <si>
    <t>Staff Relocation Insurance Premiums</t>
  </si>
  <si>
    <t>Staff Insurance Premiums - Premises &amp; Other</t>
  </si>
  <si>
    <t xml:space="preserve">Internal Decorations          </t>
  </si>
  <si>
    <t xml:space="preserve">Alterations and Improvements  </t>
  </si>
  <si>
    <t xml:space="preserve">Repairs &amp; Maintenance         </t>
  </si>
  <si>
    <t>Building Maintenance Tools</t>
  </si>
  <si>
    <t xml:space="preserve">Surveyors/Architects Fees     </t>
  </si>
  <si>
    <t xml:space="preserve">Grounds Maintenance           </t>
  </si>
  <si>
    <t xml:space="preserve">Grounds Improvements          </t>
  </si>
  <si>
    <t>Grounds Maintenance Equipment &amp; Materials</t>
  </si>
  <si>
    <t xml:space="preserve">Cleaning Materials </t>
  </si>
  <si>
    <t>Contract Cleaning</t>
  </si>
  <si>
    <t xml:space="preserve">Cleaning - Other              </t>
  </si>
  <si>
    <t xml:space="preserve">Cleaning Equipment      </t>
  </si>
  <si>
    <t xml:space="preserve">Water Rates                   </t>
  </si>
  <si>
    <t xml:space="preserve">Water - Meter Charges         </t>
  </si>
  <si>
    <t xml:space="preserve">Water - General Services      </t>
  </si>
  <si>
    <t xml:space="preserve">Gas                           </t>
  </si>
  <si>
    <t xml:space="preserve">Electricity                   </t>
  </si>
  <si>
    <t xml:space="preserve">Oil                           </t>
  </si>
  <si>
    <t xml:space="preserve">Fuel - Other                  </t>
  </si>
  <si>
    <t>Security Measures</t>
  </si>
  <si>
    <t xml:space="preserve">Health &amp; Safety Precautions   </t>
  </si>
  <si>
    <t>Refuse Collection</t>
  </si>
  <si>
    <t>Laundry</t>
  </si>
  <si>
    <t xml:space="preserve">Classroom Furniture           </t>
  </si>
  <si>
    <t xml:space="preserve">Textbooks &amp; Library Books     </t>
  </si>
  <si>
    <t xml:space="preserve">Educational Equipment/Materials       </t>
  </si>
  <si>
    <t xml:space="preserve">Music Instruments/Equipment     </t>
  </si>
  <si>
    <t xml:space="preserve">Vehicle Purchase and Lease Costs </t>
  </si>
  <si>
    <t>Petrol, Oil and Antifreeze</t>
  </si>
  <si>
    <t>Vehicle Repair and Maintenance</t>
  </si>
  <si>
    <t xml:space="preserve">PE Clothing                   </t>
  </si>
  <si>
    <t xml:space="preserve">Educational Visits - Costs    </t>
  </si>
  <si>
    <t xml:space="preserve">Transport School Visits/Sports           </t>
  </si>
  <si>
    <t>Exam Fees Expenditure</t>
  </si>
  <si>
    <t xml:space="preserve">Office Furniture &amp; Fittings          </t>
  </si>
  <si>
    <t xml:space="preserve">Office Equipment             </t>
  </si>
  <si>
    <t>Office Rentals &amp; Leasing Costs</t>
  </si>
  <si>
    <t>Office IT Equipment</t>
  </si>
  <si>
    <t xml:space="preserve">Postages                      </t>
  </si>
  <si>
    <t xml:space="preserve">Telephones             </t>
  </si>
  <si>
    <t>Advertising - Publicity</t>
  </si>
  <si>
    <t>Bank Charges</t>
  </si>
  <si>
    <t xml:space="preserve">Office Expenses - Other       </t>
  </si>
  <si>
    <t>Governors Expenses</t>
  </si>
  <si>
    <t>Joint Use of Premises</t>
  </si>
  <si>
    <t>Consumable Materials</t>
  </si>
  <si>
    <t xml:space="preserve">Home to School Transport - School Funded </t>
  </si>
  <si>
    <t>Children's Centre Teacher Costs</t>
  </si>
  <si>
    <t xml:space="preserve">Grants/Contributions to Third Parties
 e.g.LDG/Beacon School Payments to Another School  </t>
  </si>
  <si>
    <t>Pocket Money and Incidentals</t>
  </si>
  <si>
    <t>Children's Centre Teacher Income</t>
  </si>
  <si>
    <t>Catering Equipment</t>
  </si>
  <si>
    <t>Catering Consumables, Cleaning, Clothing etc.</t>
  </si>
  <si>
    <t>Provision of Meals</t>
  </si>
  <si>
    <t>Food and Drink</t>
  </si>
  <si>
    <t>Catering Contract</t>
  </si>
  <si>
    <t>Agency Supply Staff Costs - Teachers</t>
  </si>
  <si>
    <t>Agency Supply Staff Costs - Non-Teachers</t>
  </si>
  <si>
    <t xml:space="preserve">Professional Fees - Curriculum      </t>
  </si>
  <si>
    <t xml:space="preserve">Music Fees                    </t>
  </si>
  <si>
    <t>Pupil Support Courses</t>
  </si>
  <si>
    <t>Other Hired Services</t>
  </si>
  <si>
    <t>ECC Charges</t>
  </si>
  <si>
    <t xml:space="preserve">Education Support Services              </t>
  </si>
  <si>
    <t>Interest - Long Term Borrowing</t>
  </si>
  <si>
    <t>Revenue Contributions to Capital Expenditure</t>
  </si>
  <si>
    <t>De-delegation for Staff Costs</t>
  </si>
  <si>
    <t>De-delegation for Licences &amp; Subscriptions</t>
  </si>
  <si>
    <t xml:space="preserve">School Insurance Premises/Other   </t>
  </si>
  <si>
    <t xml:space="preserve">Vehicle Insurance    </t>
  </si>
  <si>
    <t>SEN and Pupil Led Funding from Other LA's</t>
  </si>
  <si>
    <t>DfE No</t>
  </si>
  <si>
    <t xml:space="preserve"> </t>
  </si>
  <si>
    <t>&lt;Estab&gt;</t>
  </si>
  <si>
    <t>&lt;SchoolName&gt;</t>
  </si>
  <si>
    <t>&lt;DateTime&gt;</t>
  </si>
  <si>
    <t>&lt;OB01_OpeningPupilFocusedRevenueBalance&gt;</t>
  </si>
  <si>
    <t>&lt;OB02_OpeningCommunityFocusedRevenueBalance&gt;</t>
  </si>
  <si>
    <t>&lt;OB03_OpeningCapitalBalance&gt;</t>
  </si>
  <si>
    <t>&lt;I01_LA&gt;</t>
  </si>
  <si>
    <t>&lt;I02_SixthForm&gt;</t>
  </si>
  <si>
    <t>&lt;I03_HighNeedsTopUp&gt;</t>
  </si>
  <si>
    <t>&lt;I04_MinorityEthnic&gt;</t>
  </si>
  <si>
    <t>&lt;I05_PupilPremium&gt;</t>
  </si>
  <si>
    <t>&lt;I06_OtherGovGrants&gt;</t>
  </si>
  <si>
    <t>&lt;I07_OtherGrants&gt;</t>
  </si>
  <si>
    <t>&lt;I09_Catering&gt;</t>
  </si>
  <si>
    <t>&lt;I10_SupplyInsurance&gt;</t>
  </si>
  <si>
    <t>&lt;I11_OtherInsurance&gt;</t>
  </si>
  <si>
    <t>&lt;I12_Contributions&gt;</t>
  </si>
  <si>
    <t>&lt;I13_Donations&gt;</t>
  </si>
  <si>
    <t>&lt;I15_PupilFocusedExtendedFunding&gt;</t>
  </si>
  <si>
    <t>&lt;I16_CommunityFocusedFunding&gt;</t>
  </si>
  <si>
    <t>&lt;I17_CommunityFocusedSchoolFacilitiesIncome&gt;</t>
  </si>
  <si>
    <t>&lt;E01_TeachingStaff&gt;</t>
  </si>
  <si>
    <t>&lt;E02_SupplyStaff&gt;</t>
  </si>
  <si>
    <t>&lt;E03_SupportStaff&gt;</t>
  </si>
  <si>
    <t>&lt;E04_PremisesStaff&gt;</t>
  </si>
  <si>
    <t>&lt;E05_AdminStaff&gt;</t>
  </si>
  <si>
    <t>&lt;E06_CateringStaff&gt;</t>
  </si>
  <si>
    <t>&lt;E07_OtherStaff&gt;</t>
  </si>
  <si>
    <t>&lt;E08_IndirectEmployee&gt;</t>
  </si>
  <si>
    <t>&lt;E09_StaffDevelopment&gt;</t>
  </si>
  <si>
    <t>&lt;E10_SupplyInsurance&gt;</t>
  </si>
  <si>
    <t>&lt;E11_StaffInsurance&gt;</t>
  </si>
  <si>
    <t>&lt;E12_Buildings&gt;</t>
  </si>
  <si>
    <t>&lt;E13_Grounds&gt;</t>
  </si>
  <si>
    <t>&lt;E14_CleaningCaretaking&gt;</t>
  </si>
  <si>
    <t>&lt;E15_WaterSewerage&gt;</t>
  </si>
  <si>
    <t>&lt;E16_Energy&gt;</t>
  </si>
  <si>
    <t>&lt;E17_Rates&gt;</t>
  </si>
  <si>
    <t>&lt;E18_OtherOccupation&gt;</t>
  </si>
  <si>
    <t>&lt;E19_LearningResources&gt;</t>
  </si>
  <si>
    <t>&lt;E20_ICTLearningResources&gt;</t>
  </si>
  <si>
    <t>&lt;E21_ExaminationFees&gt;</t>
  </si>
  <si>
    <t>&lt;E22_AdministrativeSupplies&gt;</t>
  </si>
  <si>
    <t>&lt;E23_OtherInsurance&gt;</t>
  </si>
  <si>
    <t>&lt;E24_SpecialFacilities&gt;</t>
  </si>
  <si>
    <t>&lt;E25_CateringSupplies&gt;</t>
  </si>
  <si>
    <t>&lt;E26_AgencySupplyStaff&gt;</t>
  </si>
  <si>
    <t>&lt;E27_CurriculumServices&gt;</t>
  </si>
  <si>
    <t>&lt;E29_LoanInterest&gt;</t>
  </si>
  <si>
    <t>&lt;E30_DirectRevenueFinancing&gt;</t>
  </si>
  <si>
    <t>&lt;E31_CommunityFocusedStaff&gt;</t>
  </si>
  <si>
    <t>&lt;E32_CommunityFocusedSchoolCosts&gt;</t>
  </si>
  <si>
    <t>&lt;CI01_CapitalIncome&gt;</t>
  </si>
  <si>
    <t>&lt;CI03_VoluntaryIncome&gt;</t>
  </si>
  <si>
    <t>&lt;CI04_DirectRevenueFinancing&gt;</t>
  </si>
  <si>
    <t>&lt;DeMinimis&gt;</t>
  </si>
  <si>
    <t>&lt;CE01_LandBuildings&gt;</t>
  </si>
  <si>
    <t>&lt;CE02_ConstructionConversion&gt;</t>
  </si>
  <si>
    <t>&lt;CE03_Equipment&gt;</t>
  </si>
  <si>
    <t>&lt;CE04_ICT&gt;</t>
  </si>
  <si>
    <t>&lt;B01_CommittedRevenue&gt;</t>
  </si>
  <si>
    <t>&lt;B02_UncommittedRevenue&gt;</t>
  </si>
  <si>
    <t>&lt;B03_DevolvedCapital&gt;</t>
  </si>
  <si>
    <t>&lt;B04_StandardsCapital&gt;</t>
  </si>
  <si>
    <t>&lt;B05_OtherCapital&gt;</t>
  </si>
  <si>
    <t>&lt;B06_CommunityFocused&gt;</t>
  </si>
  <si>
    <t>Gross_Exp</t>
  </si>
  <si>
    <t>LEA_Income</t>
  </si>
  <si>
    <t>Other_Income</t>
  </si>
  <si>
    <t>Total
'Balances - B01-B06</t>
  </si>
  <si>
    <t>Revenue
'Balances - B01+B02+B06</t>
  </si>
  <si>
    <t>Source</t>
  </si>
  <si>
    <t>&lt;InputSystem&gt;</t>
  </si>
  <si>
    <t>XML file</t>
  </si>
  <si>
    <t xml:space="preserve">Data Source Used: </t>
  </si>
  <si>
    <r>
      <t xml:space="preserve">Opening Balances </t>
    </r>
    <r>
      <rPr>
        <sz val="10"/>
        <rFont val="Arial"/>
        <family val="2"/>
      </rPr>
      <t>(in pounds and pence)</t>
    </r>
  </si>
  <si>
    <t>Revenue Income</t>
  </si>
  <si>
    <t>Revenue Expenditure</t>
  </si>
  <si>
    <t>Manual Data Entry by Ledger Code</t>
  </si>
  <si>
    <t>Opening Balances</t>
  </si>
  <si>
    <t>£</t>
  </si>
  <si>
    <t>Total Revenue Income</t>
  </si>
  <si>
    <t>Total Revenue Expenditure</t>
  </si>
  <si>
    <t>Capital Income</t>
  </si>
  <si>
    <t>Total Capital Income</t>
  </si>
  <si>
    <t>Capital Expenditure</t>
  </si>
  <si>
    <t>Total Capital Expenditure</t>
  </si>
  <si>
    <t>To import your XML file, go to the location where it is saved on your computer and open it as a text file:</t>
  </si>
  <si>
    <t>- Right click on the file &amp; select 'open with'</t>
  </si>
  <si>
    <t>- Press Ctrl+C to copy the file content</t>
  </si>
  <si>
    <t>- Paste the data to cell A1 of this spreadsheet (you can do this by pressing Ctrl+V)</t>
  </si>
  <si>
    <t>Option B - Entering Data Manually Using Ledger Code Information</t>
  </si>
  <si>
    <t>- Go to the CFR Return tab of this spreadsheet and click on the 'Import Data from XML File Sheet' button at the top of the page.</t>
  </si>
  <si>
    <t>Option C - Entering Data Manually Directly on to the CFR Return Form</t>
  </si>
  <si>
    <r>
      <t xml:space="preserve">- When you have entered data for every CFR heading (zeros are not required), go to the </t>
    </r>
    <r>
      <rPr>
        <b/>
        <sz val="11"/>
        <rFont val="Arial"/>
        <family val="2"/>
      </rPr>
      <t>CFR Return</t>
    </r>
    <r>
      <rPr>
        <sz val="11"/>
        <rFont val="Arial"/>
        <family val="2"/>
      </rPr>
      <t xml:space="preserve"> tab of this spreadsheet and click on the 'Import Data from Manual Entry Sheet' button at the top of the page.</t>
    </r>
  </si>
  <si>
    <t>Option A - Updating from a System Generated CFR Return XML File</t>
  </si>
  <si>
    <t>NB: This must be the Preliminary or Final CFR Report .xml file, not the Income &amp; Expenditure.xml file.</t>
  </si>
  <si>
    <t>- once the file is open, click anywhere on the file so the cursor appears</t>
  </si>
  <si>
    <t>0950</t>
  </si>
  <si>
    <t>Apprenticeship Levy</t>
  </si>
  <si>
    <t>XML File</t>
  </si>
  <si>
    <t xml:space="preserve">School Cost Code </t>
  </si>
  <si>
    <t>Total per ECC GL Budget Summary</t>
  </si>
  <si>
    <t>I01</t>
  </si>
  <si>
    <t>I03</t>
  </si>
  <si>
    <t>I05</t>
  </si>
  <si>
    <t>I16</t>
  </si>
  <si>
    <t>Position</t>
  </si>
  <si>
    <t>Reconciliation Form</t>
  </si>
  <si>
    <t>finance.monitoring@essex.gov.uk</t>
  </si>
  <si>
    <t xml:space="preserve">Cost Code </t>
  </si>
  <si>
    <t>Does CI04 = E30? (Direct Revenue Financing)</t>
  </si>
  <si>
    <t>Date</t>
  </si>
  <si>
    <t>Fin-Yr</t>
  </si>
  <si>
    <t>Current Year</t>
  </si>
  <si>
    <t>Next Year</t>
  </si>
  <si>
    <t>Cost Center Description</t>
  </si>
  <si>
    <t>Account Code</t>
  </si>
  <si>
    <t>Account Description</t>
  </si>
  <si>
    <t>Line Description</t>
  </si>
  <si>
    <t>Budget Transaction Amount</t>
  </si>
  <si>
    <t>Amount</t>
  </si>
  <si>
    <t>Notes / Guidance</t>
  </si>
  <si>
    <t>&lt;Contact&gt;</t>
  </si>
  <si>
    <t>&lt;Email&gt;</t>
  </si>
  <si>
    <t>&lt;Phone&gt;</t>
  </si>
  <si>
    <t>&lt;Complete&gt;</t>
  </si>
  <si>
    <t>(dd-mm-yyyy)</t>
  </si>
  <si>
    <t>School Number</t>
  </si>
  <si>
    <t>Contact Email</t>
  </si>
  <si>
    <t>Federated
Flag
(Y/N)</t>
  </si>
  <si>
    <t>Data Preparation
(Y/N)</t>
  </si>
  <si>
    <t>Data Version
(Final/
Preliminary)</t>
  </si>
  <si>
    <t>Complete
(Y/N)</t>
  </si>
  <si>
    <t>Cash or Accruals</t>
  </si>
  <si>
    <t>Rates Exempt
(Y/N)</t>
  </si>
  <si>
    <t>Insurance
(Y/N)</t>
  </si>
  <si>
    <t>OB01</t>
  </si>
  <si>
    <t>OB02</t>
  </si>
  <si>
    <t>OB03</t>
  </si>
  <si>
    <t>I02</t>
  </si>
  <si>
    <t>I04</t>
  </si>
  <si>
    <t>I06</t>
  </si>
  <si>
    <t>I07</t>
  </si>
  <si>
    <t>I09</t>
  </si>
  <si>
    <t>I10</t>
  </si>
  <si>
    <t>I11</t>
  </si>
  <si>
    <t>I12</t>
  </si>
  <si>
    <t>I13</t>
  </si>
  <si>
    <t>I15</t>
  </si>
  <si>
    <t>I17</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</si>
  <si>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</si>
  <si>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</si>
  <si>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</si>
  <si>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</si>
  <si>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</si>
  <si>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</si>
  <si>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</si>
  <si>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</si>
  <si>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</si>
  <si>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</si>
  <si>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</si>
  <si>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</si>
  <si>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</si>
  <si>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</si>
  <si>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</si>
  <si>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</si>
  <si>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</si>
  <si>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</si>
  <si>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</si>
  <si>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</si>
  <si>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</si>
  <si>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</si>
  <si>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</si>
  <si>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</si>
  <si>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</si>
  <si>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</si>
  <si>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</si>
  <si>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E29</t>
  </si>
  <si>
    <t>E30</t>
  </si>
  <si>
    <t>E31</t>
  </si>
  <si>
    <t>E32</t>
  </si>
  <si>
    <t>CI01</t>
  </si>
  <si>
    <t>CI03</t>
  </si>
  <si>
    <t>CI04</t>
  </si>
  <si>
    <t>De Minimis</t>
  </si>
  <si>
    <t>CE01</t>
  </si>
  <si>
    <t>CE02</t>
  </si>
  <si>
    <t>CE03</t>
  </si>
  <si>
    <t>CE04</t>
  </si>
  <si>
    <t>B01</t>
  </si>
  <si>
    <t>B02</t>
  </si>
  <si>
    <t>B03</t>
  </si>
  <si>
    <t>B05</t>
  </si>
  <si>
    <t>B06</t>
  </si>
  <si>
    <t>N</t>
  </si>
  <si>
    <t>Y</t>
  </si>
  <si>
    <t>FINAL</t>
  </si>
  <si>
    <t>Accruals</t>
  </si>
  <si>
    <t>Financial Federation</t>
  </si>
  <si>
    <t>&lt;FederatedFlag&gt;</t>
  </si>
  <si>
    <t>(Y or N)</t>
  </si>
  <si>
    <t>To Do/done</t>
  </si>
  <si>
    <t>Guidance</t>
  </si>
  <si>
    <t>Checklist</t>
  </si>
  <si>
    <t>CFR xml import</t>
  </si>
  <si>
    <t>CFR manual entry</t>
  </si>
  <si>
    <t>CFR return</t>
  </si>
  <si>
    <t>Done</t>
  </si>
  <si>
    <t>To do</t>
  </si>
  <si>
    <t>xml convertor</t>
  </si>
  <si>
    <t>lookup</t>
  </si>
  <si>
    <t xml:space="preserve">funding </t>
  </si>
  <si>
    <t>export</t>
  </si>
  <si>
    <t>Rec form</t>
  </si>
  <si>
    <t>Correct?</t>
  </si>
  <si>
    <t>Difference</t>
  </si>
  <si>
    <t>Q</t>
  </si>
  <si>
    <t>E</t>
  </si>
  <si>
    <t>Expected OB1 (based on year-end return from prior yr</t>
  </si>
  <si>
    <t>-</t>
  </si>
  <si>
    <r>
      <rPr>
        <b/>
        <u/>
        <sz val="11"/>
        <rFont val="Arial"/>
        <family val="2"/>
      </rPr>
      <t>Errors and Queries</t>
    </r>
    <r>
      <rPr>
        <b/>
        <sz val="11"/>
        <rFont val="Arial"/>
        <family val="2"/>
      </rPr>
      <t xml:space="preserve">
</t>
    </r>
    <r>
      <rPr>
        <b/>
        <u/>
        <sz val="11"/>
        <rFont val="Arial"/>
        <family val="2"/>
      </rPr>
      <t>Errors</t>
    </r>
    <r>
      <rPr>
        <b/>
        <sz val="11"/>
        <rFont val="Arial"/>
        <family val="2"/>
      </rPr>
      <t xml:space="preserve"> - missing or incorect data. The DfE will not accept CFR returns with errors and so your return must be amended to remove  all error messages before it is sent to the Local Authority.
</t>
    </r>
    <r>
      <rPr>
        <b/>
        <u/>
        <sz val="11"/>
        <rFont val="Arial"/>
        <family val="2"/>
      </rPr>
      <t>Queries</t>
    </r>
    <r>
      <rPr>
        <b/>
        <sz val="11"/>
        <rFont val="Arial"/>
        <family val="2"/>
      </rPr>
      <t xml:space="preserve">  - an explanatory note must be entered in the note section (row 99). You can ignore any query warnings for which you have already added an explanation in the note section.</t>
    </r>
  </si>
  <si>
    <t>Is the CFR Return sheet complete?</t>
  </si>
  <si>
    <t>REC DATA</t>
  </si>
  <si>
    <t>LEA Inc
on FAS</t>
  </si>
  <si>
    <t>GL budget
fig on recon</t>
  </si>
  <si>
    <t>Staffing</t>
  </si>
  <si>
    <t>Prep by</t>
  </si>
  <si>
    <t>Hd Name</t>
  </si>
  <si>
    <t>Error messages?</t>
  </si>
  <si>
    <t>Errors</t>
  </si>
  <si>
    <t>Export Data</t>
  </si>
  <si>
    <t>CFR Data</t>
  </si>
  <si>
    <t>Do the CFR opening balances equal the closing balances from the previous year's CFR return?</t>
  </si>
  <si>
    <t>Pupil Focused Revenue Balance</t>
  </si>
  <si>
    <t>Community Focused Revenue Balance</t>
  </si>
  <si>
    <t>Capital Balance</t>
  </si>
  <si>
    <t>Explanatory Notes for any Queries shown above</t>
  </si>
  <si>
    <t>Checklist Question</t>
  </si>
  <si>
    <t>DfE Number</t>
  </si>
  <si>
    <t>7 diff</t>
  </si>
  <si>
    <t>Headteacher Authorisation</t>
  </si>
  <si>
    <t xml:space="preserve">Position </t>
  </si>
  <si>
    <t xml:space="preserve">Date Prepared </t>
  </si>
  <si>
    <t xml:space="preserve">Date Authorised </t>
  </si>
  <si>
    <t xml:space="preserve">Headteacher's Name </t>
  </si>
  <si>
    <t>Schools Finance Team use only below this Line</t>
  </si>
  <si>
    <t xml:space="preserve">Monitored on  </t>
  </si>
  <si>
    <t xml:space="preserve">Monitored by  </t>
  </si>
  <si>
    <t>School contacted</t>
  </si>
  <si>
    <t>Contact name:</t>
  </si>
  <si>
    <t>FUND REC</t>
  </si>
  <si>
    <t>CFR DATA</t>
  </si>
  <si>
    <t>CLIST</t>
  </si>
  <si>
    <t>Reconciliation Form data</t>
  </si>
  <si>
    <t>Checklist Data</t>
  </si>
  <si>
    <t>Date Prepared</t>
  </si>
  <si>
    <t>Date Authorised</t>
  </si>
  <si>
    <t>Return looks corect?</t>
  </si>
  <si>
    <t>Is the Reconciliation Form complete?</t>
  </si>
  <si>
    <t>Completing the CFR Return Section (green tabs)</t>
  </si>
  <si>
    <t>How to Complete this Return</t>
  </si>
  <si>
    <t>- On the CFR Return tab, manually overtype any incorrect figures as required. You will see that these cells turn orange to signify that a manual amendment has been made.</t>
  </si>
  <si>
    <t>- Check column G and address any error/query messages that are shown there.</t>
  </si>
  <si>
    <r>
      <t xml:space="preserve">- Open the 'CFR - </t>
    </r>
    <r>
      <rPr>
        <b/>
        <sz val="11"/>
        <rFont val="Arial"/>
        <family val="2"/>
      </rPr>
      <t>Manual Entry' tab</t>
    </r>
    <r>
      <rPr>
        <sz val="11"/>
        <rFont val="Arial"/>
        <family val="2"/>
      </rPr>
      <t xml:space="preserve"> and, using data from your financial accounting system (FAS), enter in column H the amounts of actual income received and expenditure incurred under each ledger code.  </t>
    </r>
  </si>
  <si>
    <r>
      <t xml:space="preserve">- Select cell A1 of the </t>
    </r>
    <r>
      <rPr>
        <b/>
        <sz val="11"/>
        <rFont val="Arial"/>
        <family val="2"/>
      </rPr>
      <t>CFR - XML Import</t>
    </r>
    <r>
      <rPr>
        <sz val="11"/>
        <rFont val="Arial"/>
        <family val="2"/>
      </rPr>
      <t xml:space="preserve"> tab of this spreadsheet</t>
    </r>
  </si>
  <si>
    <r>
      <rPr>
        <b/>
        <sz val="11"/>
        <rFont val="Arial"/>
        <family val="2"/>
      </rPr>
      <t>Identify your school</t>
    </r>
    <r>
      <rPr>
        <sz val="11"/>
        <rFont val="Arial"/>
        <family val="2"/>
      </rPr>
      <t xml:space="preserve"> - go to the </t>
    </r>
    <r>
      <rPr>
        <b/>
        <sz val="11"/>
        <rFont val="Arial"/>
        <family val="2"/>
      </rPr>
      <t>Checklist &amp; Authorisation</t>
    </r>
    <r>
      <rPr>
        <sz val="11"/>
        <rFont val="Arial"/>
        <family val="2"/>
      </rPr>
      <t xml:space="preserve"> tab, enter your school's cost code in cell F1 and check that the correct school name appears at the top of the sheet. This step needs to be completed first to enable some data to be entered onto the various forms automatically and also for the checklist to function correctly.</t>
    </r>
  </si>
  <si>
    <r>
      <t xml:space="preserve">This should be used If you have system generated CFR report that is correct, or which is mostly correct but requires some amendments that you cannot complete on your accounting system.  Examples of why you might need to make an amendment include:
*The opening balance shown on the CFR report is incorrect
*The Schools Finance Team have asked you to correct an error on a previously submitted return.
Importing the XML file will mean that you only have to manually enter data on the </t>
    </r>
    <r>
      <rPr>
        <b/>
        <sz val="11"/>
        <rFont val="Arial"/>
        <family val="2"/>
      </rPr>
      <t>CFR Return</t>
    </r>
    <r>
      <rPr>
        <sz val="11"/>
        <rFont val="Arial"/>
        <family val="2"/>
      </rPr>
      <t xml:space="preserve"> tab in cells where the XML file data is incorrect. </t>
    </r>
  </si>
  <si>
    <r>
      <t>NB:</t>
    </r>
    <r>
      <rPr>
        <sz val="11"/>
        <rFont val="Arial"/>
        <family val="2"/>
      </rPr>
      <t xml:space="preserve"> It is not recommended that you use this method unless you are absolutely sure that all the manually entered data is correct. Option B is designed to assist you in correctly mapping ledger code information to the appropriate CFR heading and can greatly reduce the chance that your CFR return will generate errors on the </t>
    </r>
    <r>
      <rPr>
        <b/>
        <sz val="11"/>
        <rFont val="Arial"/>
        <family val="2"/>
      </rPr>
      <t>CFR Return</t>
    </r>
    <r>
      <rPr>
        <sz val="11"/>
        <rFont val="Arial"/>
        <family val="2"/>
      </rPr>
      <t xml:space="preserve">  and </t>
    </r>
    <r>
      <rPr>
        <b/>
        <sz val="11"/>
        <rFont val="Arial"/>
        <family val="2"/>
      </rPr>
      <t>Checklist &amp; Authorisation</t>
    </r>
    <r>
      <rPr>
        <sz val="11"/>
        <rFont val="Arial"/>
        <family val="2"/>
      </rPr>
      <t xml:space="preserve"> sheets</t>
    </r>
  </si>
  <si>
    <t>- Complete the return by entering all required data in the yellow shaded cells. You will see that many of the cells turn orange to signify that data has been entered on to this sheet manually.</t>
  </si>
  <si>
    <r>
      <t xml:space="preserve">Once the </t>
    </r>
    <r>
      <rPr>
        <b/>
        <sz val="11"/>
        <rFont val="Arial"/>
        <family val="2"/>
      </rPr>
      <t>Reconciliation Form</t>
    </r>
    <r>
      <rPr>
        <sz val="11"/>
        <rFont val="Arial"/>
        <family val="2"/>
      </rPr>
      <t xml:space="preserve"> has been completed a confirmation message will appear at the bottom of the form.
</t>
    </r>
  </si>
  <si>
    <t>Checking and Authorising Your Return</t>
  </si>
  <si>
    <t>To Do sheet</t>
  </si>
  <si>
    <t>Please note:</t>
  </si>
  <si>
    <t>a</t>
  </si>
  <si>
    <t xml:space="preserve">It is only possible to enter data in the red, yellow or orange cells on this spreadsheet.  Most editable cells will initially have a yellow background.  Some of these will turn orange if you manually overtype the data originally shown in them.  Data must be entered in every red cell, including zeros where appropriate. </t>
  </si>
  <si>
    <t>b</t>
  </si>
  <si>
    <t>All amounts should be entered including pence</t>
  </si>
  <si>
    <t>c</t>
  </si>
  <si>
    <t>The Export tab is for use by the Schools Finance Team and can be ignored by schools.</t>
  </si>
  <si>
    <t xml:space="preserve">School Name </t>
  </si>
  <si>
    <t xml:space="preserve">Accounting Period  (Month) </t>
  </si>
  <si>
    <t>School Cost Centre</t>
  </si>
  <si>
    <r>
      <t xml:space="preserve">Total </t>
    </r>
    <r>
      <rPr>
        <u/>
        <sz val="10"/>
        <rFont val="Arial"/>
        <family val="2"/>
      </rPr>
      <t>Revenue</t>
    </r>
    <r>
      <rPr>
        <sz val="10"/>
        <rFont val="Arial"/>
        <family val="2"/>
      </rPr>
      <t xml:space="preserve"> Budget Allocation on School's FAS</t>
    </r>
  </si>
  <si>
    <t>Bud FAS</t>
  </si>
  <si>
    <t>Description</t>
  </si>
  <si>
    <t>U/S</t>
  </si>
  <si>
    <t>O/S</t>
  </si>
  <si>
    <t>Build</t>
  </si>
  <si>
    <t>Staff</t>
  </si>
  <si>
    <t>Gen Cont</t>
  </si>
  <si>
    <t>Cap</t>
  </si>
  <si>
    <t>Comm</t>
  </si>
  <si>
    <t>Est OT Error</t>
  </si>
  <si>
    <t>Adjusted Total</t>
  </si>
  <si>
    <t>Difference (should be zero)</t>
  </si>
  <si>
    <t>Estimated Year-End Balances</t>
  </si>
  <si>
    <t>Component of Balance to be Held</t>
  </si>
  <si>
    <t>Current Estimated Year-End Balance</t>
  </si>
  <si>
    <t>Estimated Revenue Balance at Year-End</t>
  </si>
  <si>
    <t>a) Building Projects (Revenue Contribution)</t>
  </si>
  <si>
    <t>b) Staffing</t>
  </si>
  <si>
    <t>By sending this return I certify that the Headteacher of this school has agreed the figures here as a true and accurate record of the information held on the school's financial accounting system and that I have authority to submit this return.  An authorised hardcopy of the document has been retained at the school.</t>
  </si>
  <si>
    <t>Return Month</t>
  </si>
  <si>
    <t>Budget Reconciliation</t>
  </si>
  <si>
    <t>Total</t>
  </si>
  <si>
    <t>Is CFR heading E23 (Other Insurance) &gt;0?</t>
  </si>
  <si>
    <t>Is CFR heading E20 (ICT Curriculum) &gt;0?</t>
  </si>
  <si>
    <t>year start</t>
  </si>
  <si>
    <t>year end</t>
  </si>
  <si>
    <t>Increase/Decease in Balance</t>
  </si>
  <si>
    <t>Finance Officer Certification</t>
  </si>
  <si>
    <t>Headteacher's Signature</t>
  </si>
  <si>
    <t>Name</t>
  </si>
  <si>
    <t>Staff % on Budget Return</t>
  </si>
  <si>
    <t>Staff Percentage from Budget Return</t>
  </si>
  <si>
    <t>Are the reconciliation items reasonable?</t>
  </si>
  <si>
    <t>U/spends</t>
  </si>
  <si>
    <t>O/spends</t>
  </si>
  <si>
    <t>Other 1</t>
  </si>
  <si>
    <t>Other 2</t>
  </si>
  <si>
    <t>Cluster/ Consortium</t>
  </si>
  <si>
    <t>capital</t>
  </si>
  <si>
    <t>Buildings</t>
  </si>
  <si>
    <t>Other 1 Description</t>
  </si>
  <si>
    <t>Other 2 Description</t>
  </si>
  <si>
    <t>Unreconciled budget</t>
  </si>
  <si>
    <t>1a</t>
  </si>
  <si>
    <t>1c</t>
  </si>
  <si>
    <t>1d</t>
  </si>
  <si>
    <t>1d (sch confirmation)</t>
  </si>
  <si>
    <t>1e</t>
  </si>
  <si>
    <t>1f</t>
  </si>
  <si>
    <t>3 diff</t>
  </si>
  <si>
    <t>4 diff</t>
  </si>
  <si>
    <t>7a</t>
  </si>
  <si>
    <t>7MSG</t>
  </si>
  <si>
    <t>8a</t>
  </si>
  <si>
    <t>8a diff</t>
  </si>
  <si>
    <t>8b</t>
  </si>
  <si>
    <t>8b diff</t>
  </si>
  <si>
    <t>8c</t>
  </si>
  <si>
    <t>8c diff</t>
  </si>
  <si>
    <t>Opening Rev bal</t>
  </si>
  <si>
    <t>Closing Rev Bal</t>
  </si>
  <si>
    <t>In-Year suplus /Deficit</t>
  </si>
  <si>
    <r>
      <t xml:space="preserve">Review the questions of the </t>
    </r>
    <r>
      <rPr>
        <b/>
        <sz val="11"/>
        <rFont val="Arial"/>
        <family val="2"/>
      </rPr>
      <t>Checklist &amp; Authorisation</t>
    </r>
    <r>
      <rPr>
        <sz val="11"/>
        <rFont val="Arial"/>
        <family val="2"/>
      </rPr>
      <t xml:space="preserve"> tab. If any errors have been identified on your return, you will see a red 'N' in column E, with additional details or guidance in column F and G. Depending on the data you have entered on the other sheets, you may also be directed to select 'Y' in one of the yellow cells on the checklist.</t>
    </r>
  </si>
  <si>
    <r>
      <t xml:space="preserve">Once any errors shown on the checklist have been resolved, you should complete the 'Finance Officer Certification' section and then pass the return to your headteacher for authorisation. Please note, that although a signed paper copy of this authorisation should </t>
    </r>
    <r>
      <rPr>
        <i/>
        <u/>
        <sz val="11"/>
        <rFont val="Arial"/>
        <family val="2"/>
      </rPr>
      <t>not</t>
    </r>
    <r>
      <rPr>
        <sz val="11"/>
        <rFont val="Arial"/>
        <family val="2"/>
      </rPr>
      <t xml:space="preserve"> be submitted to the Local Authority, a copy should be retained at the school.  However, the submitted spreadsheet return must show the headteacher's name and the date that the return was authorised.</t>
    </r>
  </si>
  <si>
    <t>Deadline 6</t>
  </si>
  <si>
    <t>Deadline 9</t>
  </si>
  <si>
    <t>Certified &amp; Authorised</t>
  </si>
  <si>
    <t>2 MSG</t>
  </si>
  <si>
    <t>2a</t>
  </si>
  <si>
    <t>2a MSG</t>
  </si>
  <si>
    <t>5 sch confirmation</t>
  </si>
  <si>
    <t>6 sch confirmation</t>
  </si>
  <si>
    <t>RB054750</t>
  </si>
  <si>
    <t>RB053332</t>
  </si>
  <si>
    <t>Alresford C P</t>
  </si>
  <si>
    <t>RB051010</t>
  </si>
  <si>
    <t>Ashdon C P</t>
  </si>
  <si>
    <t>RB051026</t>
  </si>
  <si>
    <t>RB052452</t>
  </si>
  <si>
    <t>RB052450</t>
  </si>
  <si>
    <t>RB054432</t>
  </si>
  <si>
    <t>RB052454</t>
  </si>
  <si>
    <t>RB051292</t>
  </si>
  <si>
    <t>Birchanger CE P</t>
  </si>
  <si>
    <t>RB051300</t>
  </si>
  <si>
    <t>RB052528</t>
  </si>
  <si>
    <t>RB051696</t>
  </si>
  <si>
    <t>RB051460</t>
  </si>
  <si>
    <t>RB051251</t>
  </si>
  <si>
    <t>GMPS1814</t>
  </si>
  <si>
    <t>GMPS1476</t>
  </si>
  <si>
    <t>Burnham on Crouch C P</t>
  </si>
  <si>
    <t>RB051504</t>
  </si>
  <si>
    <t>GMPS1254</t>
  </si>
  <si>
    <t>RB051564</t>
  </si>
  <si>
    <t>RB051562</t>
  </si>
  <si>
    <t>GMPS1646</t>
  </si>
  <si>
    <t>Chancellor Park</t>
  </si>
  <si>
    <t>RB051643</t>
  </si>
  <si>
    <t>Chappel CE P</t>
  </si>
  <si>
    <t>RB051634</t>
  </si>
  <si>
    <t>GMPS2844</t>
  </si>
  <si>
    <t>RB054816</t>
  </si>
  <si>
    <t>RB052706</t>
  </si>
  <si>
    <t>RB052708</t>
  </si>
  <si>
    <t>Clavering C P</t>
  </si>
  <si>
    <t>RB051802</t>
  </si>
  <si>
    <t>Cold Norton C P</t>
  </si>
  <si>
    <t>RB051950</t>
  </si>
  <si>
    <t>GMPS4146</t>
  </si>
  <si>
    <t>Coopersale &amp; Theydon Garnon CE P</t>
  </si>
  <si>
    <t>RB051974</t>
  </si>
  <si>
    <t>Copford CE P</t>
  </si>
  <si>
    <t>RB051966</t>
  </si>
  <si>
    <t>RB053704</t>
  </si>
  <si>
    <t>GMPS2122</t>
  </si>
  <si>
    <t>GMPS2160</t>
  </si>
  <si>
    <t>RB053706</t>
  </si>
  <si>
    <t>Eight Ash Green CE P</t>
  </si>
  <si>
    <t>RB052184</t>
  </si>
  <si>
    <t>GMPS2192</t>
  </si>
  <si>
    <t>GMPS4140</t>
  </si>
  <si>
    <t>Elsenham CE P</t>
  </si>
  <si>
    <t>RB052200</t>
  </si>
  <si>
    <t>GMPS3254</t>
  </si>
  <si>
    <t>RB052211</t>
  </si>
  <si>
    <t>RB053590</t>
  </si>
  <si>
    <t>Felsted C P</t>
  </si>
  <si>
    <t>RB052266</t>
  </si>
  <si>
    <t>RB052282</t>
  </si>
  <si>
    <t>RB051820</t>
  </si>
  <si>
    <t>Galleywood C I</t>
  </si>
  <si>
    <t>RB052370</t>
  </si>
  <si>
    <t>RB051114</t>
  </si>
  <si>
    <t>RB051822</t>
  </si>
  <si>
    <t>RB054768</t>
  </si>
  <si>
    <t>Great Bentley C P</t>
  </si>
  <si>
    <t>RB052488</t>
  </si>
  <si>
    <t>RB051368</t>
  </si>
  <si>
    <t>RB051366</t>
  </si>
  <si>
    <t>GMPS2124</t>
  </si>
  <si>
    <t>RB052512</t>
  </si>
  <si>
    <t>RB052568</t>
  </si>
  <si>
    <t>GMPS2576</t>
  </si>
  <si>
    <t>Great Waltham CE P</t>
  </si>
  <si>
    <t>RB052592</t>
  </si>
  <si>
    <t>RB052715</t>
  </si>
  <si>
    <t>Hatfield Peverel C I</t>
  </si>
  <si>
    <t>RB052886</t>
  </si>
  <si>
    <t>RB051828</t>
  </si>
  <si>
    <t>RB051826</t>
  </si>
  <si>
    <t>RB054698</t>
  </si>
  <si>
    <t>Henham &amp; Ugley C P</t>
  </si>
  <si>
    <t>RB052912</t>
  </si>
  <si>
    <t>RB053234</t>
  </si>
  <si>
    <t>Highwood C P</t>
  </si>
  <si>
    <t>RB052944</t>
  </si>
  <si>
    <t>RB051412</t>
  </si>
  <si>
    <t>GMPS1776</t>
  </si>
  <si>
    <t>RB051417</t>
  </si>
  <si>
    <t>GMPS4824</t>
  </si>
  <si>
    <t>RB053052</t>
  </si>
  <si>
    <t>Ingatestone C I</t>
  </si>
  <si>
    <t>RB053050</t>
  </si>
  <si>
    <t>Ingrave Johnstone CE P</t>
  </si>
  <si>
    <t>RB053064</t>
  </si>
  <si>
    <t>RB051832</t>
  </si>
  <si>
    <t>RB051836</t>
  </si>
  <si>
    <t>GMPS1122</t>
  </si>
  <si>
    <t>Langenhoe C P</t>
  </si>
  <si>
    <t>RB053208</t>
  </si>
  <si>
    <t>GMPS3232</t>
  </si>
  <si>
    <t>Layer de la Haye CE P</t>
  </si>
  <si>
    <t>RB053246</t>
  </si>
  <si>
    <t>GMPS4656</t>
  </si>
  <si>
    <t>RB051838</t>
  </si>
  <si>
    <t>RB051734</t>
  </si>
  <si>
    <t>RB051129</t>
  </si>
  <si>
    <t>Little Hallingbury CE P</t>
  </si>
  <si>
    <t>RB053262</t>
  </si>
  <si>
    <t>RB052992</t>
  </si>
  <si>
    <t>Matching Green CE P</t>
  </si>
  <si>
    <t>RB053370</t>
  </si>
  <si>
    <t>RB052856</t>
  </si>
  <si>
    <t>GMPS4714</t>
  </si>
  <si>
    <t>RB054438</t>
  </si>
  <si>
    <t>GMPS4852</t>
  </si>
  <si>
    <t>RB053176</t>
  </si>
  <si>
    <t>RB051846</t>
  </si>
  <si>
    <t>RB051844</t>
  </si>
  <si>
    <t>Moreton CE P</t>
  </si>
  <si>
    <t>RB053402</t>
  </si>
  <si>
    <t>RB051848</t>
  </si>
  <si>
    <t>Newport C P</t>
  </si>
  <si>
    <t>RB053456</t>
  </si>
  <si>
    <t>RB051850</t>
  </si>
  <si>
    <t>RB054770</t>
  </si>
  <si>
    <t>RB051784</t>
  </si>
  <si>
    <t>RB051852</t>
  </si>
  <si>
    <t>RB051854</t>
  </si>
  <si>
    <t>RB051858</t>
  </si>
  <si>
    <t>RB051856</t>
  </si>
  <si>
    <t>RB051888</t>
  </si>
  <si>
    <t>RB051258</t>
  </si>
  <si>
    <t>RB051256</t>
  </si>
  <si>
    <t>Rettendon C P</t>
  </si>
  <si>
    <t>RB053750</t>
  </si>
  <si>
    <t>RB052975</t>
  </si>
  <si>
    <t>RB051860</t>
  </si>
  <si>
    <t>GMPS3810</t>
  </si>
  <si>
    <t>Sheering CE P</t>
  </si>
  <si>
    <t>RB053908</t>
  </si>
  <si>
    <t>RB051262</t>
  </si>
  <si>
    <t>RB051260</t>
  </si>
  <si>
    <t>South Weald St Peter's CE P</t>
  </si>
  <si>
    <t>RB054132</t>
  </si>
  <si>
    <t>RB052846</t>
  </si>
  <si>
    <t>GMPS2888</t>
  </si>
  <si>
    <t>GMPS3464</t>
  </si>
  <si>
    <t>RB051380</t>
  </si>
  <si>
    <t>RB053338</t>
  </si>
  <si>
    <t>RB051870</t>
  </si>
  <si>
    <t>GMPS1424</t>
  </si>
  <si>
    <t>GMPS3280</t>
  </si>
  <si>
    <t>RB051876</t>
  </si>
  <si>
    <t>RB051878</t>
  </si>
  <si>
    <t>RB052996</t>
  </si>
  <si>
    <t>RB054148</t>
  </si>
  <si>
    <t>GMPS1578</t>
  </si>
  <si>
    <t>RB052168</t>
  </si>
  <si>
    <t>RB054436</t>
  </si>
  <si>
    <t>RB053884</t>
  </si>
  <si>
    <t>RB051018</t>
  </si>
  <si>
    <t>RB051506</t>
  </si>
  <si>
    <t>GMPS4202</t>
  </si>
  <si>
    <t>RB051880</t>
  </si>
  <si>
    <t>RB052372</t>
  </si>
  <si>
    <t>RB051808</t>
  </si>
  <si>
    <t>RB051428</t>
  </si>
  <si>
    <t>RB051426</t>
  </si>
  <si>
    <t>Stanway C P</t>
  </si>
  <si>
    <t>RB054216</t>
  </si>
  <si>
    <t>Stanway Fiveways C P</t>
  </si>
  <si>
    <t>RB054218</t>
  </si>
  <si>
    <t>Stebbing C P</t>
  </si>
  <si>
    <t>RB054238</t>
  </si>
  <si>
    <t>RB051268</t>
  </si>
  <si>
    <t>GMPS4374</t>
  </si>
  <si>
    <t>GMPS3294</t>
  </si>
  <si>
    <t>Tollesbury C P</t>
  </si>
  <si>
    <t>RB054490</t>
  </si>
  <si>
    <t>RB051688</t>
  </si>
  <si>
    <t>RB054150</t>
  </si>
  <si>
    <t>GMPS4550</t>
  </si>
  <si>
    <t>GMPS4680</t>
  </si>
  <si>
    <t>RB051430</t>
  </si>
  <si>
    <t>RB053336</t>
  </si>
  <si>
    <t>West Horndon C P</t>
  </si>
  <si>
    <t>RB054706</t>
  </si>
  <si>
    <t>RB051690</t>
  </si>
  <si>
    <t>RB051384</t>
  </si>
  <si>
    <t>White Notley CE P</t>
  </si>
  <si>
    <t>RB054744</t>
  </si>
  <si>
    <t>RB054754</t>
  </si>
  <si>
    <t>RB051582</t>
  </si>
  <si>
    <t>Wix C P</t>
  </si>
  <si>
    <t>RB054864</t>
  </si>
  <si>
    <t>Writtle C I</t>
  </si>
  <si>
    <t>RB054898</t>
  </si>
  <si>
    <t>Writtle C J</t>
  </si>
  <si>
    <t>RB054896</t>
  </si>
  <si>
    <t>.</t>
  </si>
  <si>
    <t>d</t>
  </si>
  <si>
    <t>e</t>
  </si>
  <si>
    <t>The figures entered on to the reconciliation form should reflect the current position as shown on your financial accounting system (FAS) at the time the return is completed.</t>
  </si>
  <si>
    <t>f</t>
  </si>
  <si>
    <t>Paper copies of the Reconciliation Form, CFR Return and the Checklist &amp; Authorisation sheet should be printed, certified by the Headteacher and retained in the school.</t>
  </si>
  <si>
    <t>Please Note: Schools reporting zero underspends or overspends on their returns to us may be required to submit additional reports and/or working papers.</t>
  </si>
  <si>
    <t>The Schools Finance Team has produced Estimated Year End Balance Calculators which can be found on the 'Finance Tools' page of the Essex Schools Infolink.  Using one of these can greatly assist you in completing the estimated year end balance section of the reconciliation form as it sorts anticipated year end cost centre balances into the required headings.</t>
  </si>
  <si>
    <t>ADD: Amounts allocated on ECC GL not yet on School's FAS (please list with descriptions)</t>
  </si>
  <si>
    <t>LESS: Revenue amounts allocated on School's FAS not yet on ECC GL (please list with descriptions)</t>
  </si>
  <si>
    <t>EB</t>
  </si>
  <si>
    <t>Exp
on FAS</t>
  </si>
  <si>
    <t>GL Exp</t>
  </si>
  <si>
    <t>Unreconciled exp</t>
  </si>
  <si>
    <t>EB sch</t>
  </si>
  <si>
    <t>spreadsheet</t>
  </si>
  <si>
    <t>Although we only require submission of this information at months 6 &amp; 9, you should reconcile the funding on your accounting system with the allocations published on the infolink every month to ensure that governors receive up to date information on which to base their budgeting decisions. A separate reconciliation form can be found on the Finance Tools page of the Essex Schools Infolink for this purpose.</t>
  </si>
  <si>
    <t>- Select a text viewing programme such as Notepad or WordPad to open the file</t>
  </si>
  <si>
    <t>- Press Ctrl+A to highlight the file content (i.e.. press the Ctrl key &amp; the A key at the same time)</t>
  </si>
  <si>
    <t>Once all errors and queries have been addressed, a message will appear on row 101, confirming that the CFR Return sheet has been completed. A warning message will be shown here if there are errors or queries that still need to be addressed.</t>
  </si>
  <si>
    <t>NB: The figures in columns B and D are the ledger codes used in the Essex County Council code structure.  If your school does not use the Essex code structure you will need to overtype the codes in columns B and D with the codes used in your school relating to the income descriptions given in column F. You will see that these cells turn orange to signify that a manual amendment has been made.</t>
  </si>
  <si>
    <t>Complete both the funding reconciliation and estimated year-end balance sections of the form, noting and addressing any warning or error messages that appear.</t>
  </si>
  <si>
    <r>
      <rPr>
        <u/>
        <sz val="11"/>
        <rFont val="Arial"/>
        <family val="2"/>
      </rPr>
      <t>It is important that you address all error messages shown on this checklist, as it is very likely that any returns submitted with outstanding errors will be returned to you for amendment.</t>
    </r>
    <r>
      <rPr>
        <sz val="11"/>
        <rFont val="Arial"/>
        <family val="2"/>
      </rPr>
      <t xml:space="preserve"> If you are unable to resolve any of these errors, or are unsure how to proceed, you should contact your finance support provider for assistance.</t>
    </r>
  </si>
  <si>
    <t>RB051308</t>
  </si>
  <si>
    <t>RB051496</t>
  </si>
  <si>
    <t>RB052322</t>
  </si>
  <si>
    <t>RB052544</t>
  </si>
  <si>
    <t>RB054724</t>
  </si>
  <si>
    <t>RB052988</t>
  </si>
  <si>
    <t>Blackmore C P</t>
  </si>
  <si>
    <t>Frinton C P</t>
  </si>
  <si>
    <t>W &amp; S Hanningfield St Peters CE P</t>
  </si>
  <si>
    <t>Expected OB2 (based on year-end return from prior yr
(com.rev)</t>
  </si>
  <si>
    <t>Expected OB3 (based on year-end return from prior yr
(cap)</t>
  </si>
  <si>
    <t>Harlow Fields</t>
  </si>
  <si>
    <t>Shorefields</t>
  </si>
  <si>
    <t>RB051824</t>
  </si>
  <si>
    <t>GMSS7880</t>
  </si>
  <si>
    <t>RB055090</t>
  </si>
  <si>
    <t>GMSS5890</t>
  </si>
  <si>
    <t>RB055690</t>
  </si>
  <si>
    <t>RB088013</t>
  </si>
  <si>
    <t>RB088019</t>
  </si>
  <si>
    <t>RB088014</t>
  </si>
  <si>
    <t>RB088061</t>
  </si>
  <si>
    <t>RB088048</t>
  </si>
  <si>
    <t>RB088040</t>
  </si>
  <si>
    <t>RB088071</t>
  </si>
  <si>
    <t>RB051324</t>
  </si>
  <si>
    <t>RB052102</t>
  </si>
  <si>
    <t>RB052536</t>
  </si>
  <si>
    <t>RB053278</t>
  </si>
  <si>
    <t>RB053440</t>
  </si>
  <si>
    <t>Boreham C P</t>
  </si>
  <si>
    <t>Brightlingsea C P</t>
  </si>
  <si>
    <t>Doddinghurst C I</t>
  </si>
  <si>
    <t>Great Leighs C P</t>
  </si>
  <si>
    <t>Little Waltham CE P</t>
  </si>
  <si>
    <t>Nazeing C P</t>
  </si>
  <si>
    <t>Wickford C P</t>
  </si>
  <si>
    <t>protect</t>
  </si>
  <si>
    <t>I08a Income from lettings</t>
  </si>
  <si>
    <t>I08b Other income from facilities and services</t>
  </si>
  <si>
    <t>&lt;E28a_OtherServices_exceptPFI&gt;</t>
  </si>
  <si>
    <t>&lt;E28b_OtherServices_PFI&gt;</t>
  </si>
  <si>
    <t>E28b  Bought in professional services - PFI</t>
  </si>
  <si>
    <t>Other Hired Services - PFI</t>
  </si>
  <si>
    <t>Total of E28b  Bought in professional services - PFI</t>
  </si>
  <si>
    <t>E28a Bought in professional services - except PFI</t>
  </si>
  <si>
    <t>Total of E28 Bought in professional services - except PFI</t>
  </si>
  <si>
    <t>PFI sch?</t>
  </si>
  <si>
    <t>I08a</t>
  </si>
  <si>
    <t>I08b</t>
  </si>
  <si>
    <t>hide</t>
  </si>
  <si>
    <t>E28b</t>
  </si>
  <si>
    <t>E28a</t>
  </si>
  <si>
    <t>2021-22</t>
  </si>
  <si>
    <t>RB052560</t>
  </si>
  <si>
    <t>Cost Centre</t>
  </si>
  <si>
    <t>Abacus P</t>
  </si>
  <si>
    <t>All Saints CE P (Mal)</t>
  </si>
  <si>
    <t>Baddow Hall C I</t>
  </si>
  <si>
    <t>Baddow Hall C J</t>
  </si>
  <si>
    <t>Baynards C P</t>
  </si>
  <si>
    <t>Beehive Lane C P</t>
  </si>
  <si>
    <t>Birch CE(VA) P</t>
  </si>
  <si>
    <t>Bishop William Ward CE P</t>
  </si>
  <si>
    <t>Bishops CE &amp; RC P</t>
  </si>
  <si>
    <t>Brightside P</t>
  </si>
  <si>
    <t>Brinkley Grove P</t>
  </si>
  <si>
    <t>Broomfield P</t>
  </si>
  <si>
    <t>St Andrews CE P</t>
  </si>
  <si>
    <t>Buttsbury I</t>
  </si>
  <si>
    <t>Canvey C I</t>
  </si>
  <si>
    <t>Canvey C J</t>
  </si>
  <si>
    <t>Cathedral</t>
  </si>
  <si>
    <t>Chase Lane P</t>
  </si>
  <si>
    <t>Chipping Hill C I</t>
  </si>
  <si>
    <t>Church Langley C P</t>
  </si>
  <si>
    <t>Churchgate CE P</t>
  </si>
  <si>
    <t>Collingwood Pl</t>
  </si>
  <si>
    <t>Down Hall C P</t>
  </si>
  <si>
    <t>Dunmow St Marys CE P</t>
  </si>
  <si>
    <t>Earls Colne P</t>
  </si>
  <si>
    <t>Edward Francis P</t>
  </si>
  <si>
    <t>Elmstead P</t>
  </si>
  <si>
    <t>Elmwood P</t>
  </si>
  <si>
    <t>Engaines P</t>
  </si>
  <si>
    <t>Epping P</t>
  </si>
  <si>
    <t>Eversley C P</t>
  </si>
  <si>
    <t>Fingringhoe CE(VA) P</t>
  </si>
  <si>
    <t>Friars Grove C P</t>
  </si>
  <si>
    <t>Ghyllgrove C P</t>
  </si>
  <si>
    <t>Gosbecks C P</t>
  </si>
  <si>
    <t>Grange CP</t>
  </si>
  <si>
    <t>Great Bradfords C I &amp; N</t>
  </si>
  <si>
    <t>Great Bradfords C J</t>
  </si>
  <si>
    <t>Great Dunmow P</t>
  </si>
  <si>
    <t>Great Easton CE(VA) P</t>
  </si>
  <si>
    <t>Great Sampford C P</t>
  </si>
  <si>
    <t>Great Tey CE(VA) P</t>
  </si>
  <si>
    <t>Great Totham P</t>
  </si>
  <si>
    <t>Hamilton C P</t>
  </si>
  <si>
    <t>Hare Street P</t>
  </si>
  <si>
    <t>Hazelmere C I &amp; N</t>
  </si>
  <si>
    <t>Hazelmere C J</t>
  </si>
  <si>
    <t>Heathlands CE P</t>
  </si>
  <si>
    <t>Highfields C P</t>
  </si>
  <si>
    <t>Hogarth C P</t>
  </si>
  <si>
    <t>Holland Haven P</t>
  </si>
  <si>
    <t>Holly Trees P</t>
  </si>
  <si>
    <t>Howbridge I</t>
  </si>
  <si>
    <t>Ingatestone &amp; Fryerning CE(VA) J</t>
  </si>
  <si>
    <t>Kendall CE P</t>
  </si>
  <si>
    <t>Kings Ford C I &amp; N</t>
  </si>
  <si>
    <t>Kingswood P</t>
  </si>
  <si>
    <t>Lawford CE P</t>
  </si>
  <si>
    <t>Leverton J</t>
  </si>
  <si>
    <t>Lexden C P</t>
  </si>
  <si>
    <t>Limes Farm C J</t>
  </si>
  <si>
    <t>Lincewood P</t>
  </si>
  <si>
    <t>Long Ridings C P</t>
  </si>
  <si>
    <t>Mayflower C P</t>
  </si>
  <si>
    <t>Mersea Island</t>
  </si>
  <si>
    <t>Milldene C P</t>
  </si>
  <si>
    <t>Millfields P</t>
  </si>
  <si>
    <t>Millhouse C P</t>
  </si>
  <si>
    <t>Montgomery C I &amp; N</t>
  </si>
  <si>
    <t>Montgomery C J</t>
  </si>
  <si>
    <t>Myland C P</t>
  </si>
  <si>
    <t>North C P</t>
  </si>
  <si>
    <t>Oakfield P</t>
  </si>
  <si>
    <t>Oakwood C I</t>
  </si>
  <si>
    <t>Old Heath C P</t>
  </si>
  <si>
    <t>Parsons Heath CE (Cont) P</t>
  </si>
  <si>
    <t>Prettygate C I</t>
  </si>
  <si>
    <t>Prettygate C J</t>
  </si>
  <si>
    <t>Queen Boudica P</t>
  </si>
  <si>
    <t>Quilters C I</t>
  </si>
  <si>
    <t>Quilters C J</t>
  </si>
  <si>
    <t>Riverside C P</t>
  </si>
  <si>
    <t>Roach Vale C P</t>
  </si>
  <si>
    <t>Rodings P</t>
  </si>
  <si>
    <t>South Green C I &amp; N</t>
  </si>
  <si>
    <t>South Green C J</t>
  </si>
  <si>
    <t>Spring Meadow C P</t>
  </si>
  <si>
    <t>St Andrew's CE J</t>
  </si>
  <si>
    <t>St Andrew's CE P</t>
  </si>
  <si>
    <t>St Francis RC P (Bra)</t>
  </si>
  <si>
    <t>St Francis RC P (Mal)</t>
  </si>
  <si>
    <t>St Giles CE P</t>
  </si>
  <si>
    <t>St Helens RC I</t>
  </si>
  <si>
    <t>St John Fisher RC P</t>
  </si>
  <si>
    <t>St Johns CE(VC) P (Col)</t>
  </si>
  <si>
    <t>St Johns Green C P</t>
  </si>
  <si>
    <t>St Joseph the Worker RC P</t>
  </si>
  <si>
    <t>St Josephs RC P (Sou)</t>
  </si>
  <si>
    <t>St Katherine's CE P</t>
  </si>
  <si>
    <t>St Lawrence CE (C) P</t>
  </si>
  <si>
    <t>St Lukes Church P</t>
  </si>
  <si>
    <t>St Marys CE(A) P (Saf)</t>
  </si>
  <si>
    <t>St Marys CE P (Ard)</t>
  </si>
  <si>
    <t>St Marys CE P (Bur)</t>
  </si>
  <si>
    <t>St Mary's CE P (Sta)</t>
  </si>
  <si>
    <t>St Michaels C P (Col)</t>
  </si>
  <si>
    <t xml:space="preserve">St Michaels CE J </t>
  </si>
  <si>
    <t>St Peters CE P (Cog)</t>
  </si>
  <si>
    <t>St Thomas of Canterbury CE I</t>
  </si>
  <si>
    <t>St Thomas of Canterbury CE J</t>
  </si>
  <si>
    <t>Sunnymede C I</t>
  </si>
  <si>
    <t>Thaxted P</t>
  </si>
  <si>
    <t>Thomas Willingale</t>
  </si>
  <si>
    <t>Trinity Road C P</t>
  </si>
  <si>
    <t>Trinity St Marys CE P</t>
  </si>
  <si>
    <t>Upshire P</t>
  </si>
  <si>
    <t>Walton P</t>
  </si>
  <si>
    <t>Warley C P</t>
  </si>
  <si>
    <t>Wentworth C P</t>
  </si>
  <si>
    <t>Westlands C P</t>
  </si>
  <si>
    <t>White Court C P</t>
  </si>
  <si>
    <t>William Read CP</t>
  </si>
  <si>
    <t>Willowbrook C P</t>
  </si>
  <si>
    <t>Beauchamps</t>
  </si>
  <si>
    <t>De La Salle</t>
  </si>
  <si>
    <t>St Benedict's College</t>
  </si>
  <si>
    <t>St John Payne</t>
  </si>
  <si>
    <t>Cedar Hall</t>
  </si>
  <si>
    <t>Edith Borthwick</t>
  </si>
  <si>
    <t>Glenwood</t>
  </si>
  <si>
    <t>Lexden Springs</t>
  </si>
  <si>
    <t>Wells Park</t>
  </si>
  <si>
    <r>
      <t xml:space="preserve">School Name
</t>
    </r>
    <r>
      <rPr>
        <b/>
        <i/>
        <u/>
        <sz val="10"/>
        <rFont val="Arial"/>
        <family val="2"/>
      </rPr>
      <t>(use short name from Monlog)</t>
    </r>
  </si>
  <si>
    <t>I18A Covid Job Retention</t>
  </si>
  <si>
    <t>I18D Additional Grant for Schools</t>
  </si>
  <si>
    <t>Total of I18 Pupil focused extended school funding and/or grants</t>
  </si>
  <si>
    <t>Covid Job Retention</t>
  </si>
  <si>
    <t>I18A</t>
  </si>
  <si>
    <t>I18B</t>
  </si>
  <si>
    <t>I18C</t>
  </si>
  <si>
    <t>I18D</t>
  </si>
  <si>
    <t>2022-23</t>
  </si>
  <si>
    <t>01/04/2021</t>
  </si>
  <si>
    <t>31/03/2022</t>
  </si>
  <si>
    <t>31/10/2021</t>
  </si>
  <si>
    <t>31/01/2022</t>
  </si>
  <si>
    <t>All Saints CE P (Dov)</t>
  </si>
  <si>
    <t>All Saints CE P (For)</t>
  </si>
  <si>
    <t>All Saints CE P (GO)</t>
  </si>
  <si>
    <t>Bentfield C P</t>
  </si>
  <si>
    <t>Bentley St Pauls CE P</t>
  </si>
  <si>
    <t>Boxted CE P</t>
  </si>
  <si>
    <t>Bradfield C P</t>
  </si>
  <si>
    <t>Broomgrove C I</t>
  </si>
  <si>
    <t>Broomgrove C J</t>
  </si>
  <si>
    <t>Canewdon Endowed P</t>
  </si>
  <si>
    <t>Chrishall Holy Trinity &amp; St NicholasCE P</t>
  </si>
  <si>
    <t>Danbury Park C P</t>
  </si>
  <si>
    <t>Dedham CE P</t>
  </si>
  <si>
    <t>Downham CE P</t>
  </si>
  <si>
    <t>East Hanningfield CE P</t>
  </si>
  <si>
    <t>Farnham CE P</t>
  </si>
  <si>
    <t>Fyfield Dr Walker's CE P</t>
  </si>
  <si>
    <t>Great Bardfield C P</t>
  </si>
  <si>
    <t>Harwich C P &amp; N</t>
  </si>
  <si>
    <t>Holt Farm C I</t>
  </si>
  <si>
    <t>Holy Trinity CE P</t>
  </si>
  <si>
    <t>John Bunyan C I &amp; N</t>
  </si>
  <si>
    <t>John Ray C I</t>
  </si>
  <si>
    <t>Kelvedon Hatch C P</t>
  </si>
  <si>
    <t>Langham C P</t>
  </si>
  <si>
    <t>Manuden C P</t>
  </si>
  <si>
    <t>Priory C P</t>
  </si>
  <si>
    <t>Radwinter CE P</t>
  </si>
  <si>
    <t>Rickling CE P</t>
  </si>
  <si>
    <t>Springfield C P</t>
  </si>
  <si>
    <t>St Anne Line RC I</t>
  </si>
  <si>
    <t>St Anne Line RC J</t>
  </si>
  <si>
    <t>St Georges C P</t>
  </si>
  <si>
    <t>St Georges CE P</t>
  </si>
  <si>
    <t>St John Baptist CE P</t>
  </si>
  <si>
    <t>St Johns CE P</t>
  </si>
  <si>
    <t>St Margarets CE P (Top)</t>
  </si>
  <si>
    <t>St Marys CE P (Hat)</t>
  </si>
  <si>
    <t>St Michaels CE P (Bra)</t>
  </si>
  <si>
    <t>St Nicholas CE P (Raw)</t>
  </si>
  <si>
    <t>St Peters CE P (Sib)</t>
  </si>
  <si>
    <t>Stock CE P</t>
  </si>
  <si>
    <t>Sunnymede C J</t>
  </si>
  <si>
    <t>Tanglewood N</t>
  </si>
  <si>
    <t>Tendring C P</t>
  </si>
  <si>
    <t>Terling CE P</t>
  </si>
  <si>
    <t>Vange C P &amp; N</t>
  </si>
  <si>
    <t>Wethersfield CE P</t>
  </si>
  <si>
    <t>Wimbish C P</t>
  </si>
  <si>
    <t>Woodcroft N</t>
  </si>
  <si>
    <t>Woodham Walter CE P</t>
  </si>
  <si>
    <t>Poplar Adolescent Unit</t>
  </si>
  <si>
    <t>South Alternative Provision School</t>
  </si>
  <si>
    <t>St Aubyns Adolescent Unit</t>
  </si>
  <si>
    <t>RB052842</t>
  </si>
  <si>
    <t>RB052298</t>
  </si>
  <si>
    <t>RB052552</t>
  </si>
  <si>
    <t>RB054200</t>
  </si>
  <si>
    <t>RB051232</t>
  </si>
  <si>
    <t>RB051340</t>
  </si>
  <si>
    <t>RB051348</t>
  </si>
  <si>
    <t>RB054856</t>
  </si>
  <si>
    <t>RB054854</t>
  </si>
  <si>
    <t>RB051560</t>
  </si>
  <si>
    <t>RB051760</t>
  </si>
  <si>
    <t>RB052070</t>
  </si>
  <si>
    <t>RB052092</t>
  </si>
  <si>
    <t>RB052114</t>
  </si>
  <si>
    <t>RB052176</t>
  </si>
  <si>
    <t>RB052250</t>
  </si>
  <si>
    <t>RB052334</t>
  </si>
  <si>
    <t>RB052480</t>
  </si>
  <si>
    <t>RB052848</t>
  </si>
  <si>
    <t>RB053788</t>
  </si>
  <si>
    <t>RB052682</t>
  </si>
  <si>
    <t>RB051372</t>
  </si>
  <si>
    <t>RB051376</t>
  </si>
  <si>
    <t>RB053108</t>
  </si>
  <si>
    <t>RB053216</t>
  </si>
  <si>
    <t>RB053350</t>
  </si>
  <si>
    <t>RB051240</t>
  </si>
  <si>
    <t>RB053670</t>
  </si>
  <si>
    <t>RB053758</t>
  </si>
  <si>
    <t>RB051673</t>
  </si>
  <si>
    <t>RB053362</t>
  </si>
  <si>
    <t>RB051148</t>
  </si>
  <si>
    <t>RB051146</t>
  </si>
  <si>
    <t>RB052496</t>
  </si>
  <si>
    <t>RB053574</t>
  </si>
  <si>
    <t>RB052072</t>
  </si>
  <si>
    <t>RB054508</t>
  </si>
  <si>
    <t>RB052870</t>
  </si>
  <si>
    <t>RB051382</t>
  </si>
  <si>
    <t>RB053688</t>
  </si>
  <si>
    <t>RB053932</t>
  </si>
  <si>
    <t>RB054262</t>
  </si>
  <si>
    <t>RB051266</t>
  </si>
  <si>
    <t>RB051640</t>
  </si>
  <si>
    <t>RB054358</t>
  </si>
  <si>
    <t>RB054366</t>
  </si>
  <si>
    <t>RB054600</t>
  </si>
  <si>
    <t>RB054734</t>
  </si>
  <si>
    <t>RB054810</t>
  </si>
  <si>
    <t>RB051642</t>
  </si>
  <si>
    <t>RB054880</t>
  </si>
  <si>
    <t>RB088148</t>
  </si>
  <si>
    <t>RB088106</t>
  </si>
  <si>
    <t>RB088154</t>
  </si>
  <si>
    <t>Unknown</t>
  </si>
  <si>
    <t>&lt;I08a_LettingPremises&gt;</t>
  </si>
  <si>
    <t>&lt;I08b_OtherServices&gt;</t>
  </si>
  <si>
    <t>&lt;I18a_CovidRetentionScheme&gt;</t>
  </si>
  <si>
    <t>&lt;I18b_CovidExceptionalCosts&gt;</t>
  </si>
  <si>
    <t>&lt;I18c_CovidOther&gt;</t>
  </si>
  <si>
    <t>&lt;I18d_AdditionalGrantSchools&gt;</t>
  </si>
  <si>
    <t>Salix loans for energy efficiency projects</t>
  </si>
  <si>
    <t>Income from energy/feed in tariffs</t>
  </si>
  <si>
    <t>Income for meals provided to external customers including other schools</t>
  </si>
  <si>
    <t>Income from consultancy, exam fees, training courses</t>
  </si>
  <si>
    <t xml:space="preserve">Income from sale of school uniform, publications, photocopying               </t>
  </si>
  <si>
    <t>Income from sale of musical isntruments, class resources, commission on photos</t>
  </si>
  <si>
    <t>Income from non catering vending machines</t>
  </si>
  <si>
    <t>Income from before and after schools clubs and pupil focused special facilities</t>
  </si>
  <si>
    <t>Salary deductions for staff living on site</t>
  </si>
  <si>
    <t>Catering income including from catering vending machines</t>
  </si>
  <si>
    <t>Fees for additional hours of nursery provision paid by parents</t>
  </si>
  <si>
    <t>Payments to the school for damage done by pupils</t>
  </si>
  <si>
    <t>Covid grants for testing, free school meals, workforce fund</t>
  </si>
  <si>
    <t>Catch up and recovery premiums, digital education platforms, tutoring, summer schools</t>
  </si>
  <si>
    <t>I18B Covid Grants</t>
  </si>
  <si>
    <t>I18C Covid Catch Up Activity</t>
  </si>
  <si>
    <t>I13 Donations and/or voluntary funds</t>
  </si>
  <si>
    <t xml:space="preserve">Repayment of Salix loans for energy efficiency projects         </t>
  </si>
  <si>
    <t>Non domestic rates expenditure (NNDR)</t>
  </si>
  <si>
    <t>Hygiene services including paper towels, toilet rolls, hand driers</t>
  </si>
  <si>
    <t>Rent, lease or hire charges for premises and playing fields</t>
  </si>
  <si>
    <t>Reprographic rental and leasing costs used for teaching purposes</t>
  </si>
  <si>
    <t>Purchase, lease, hire or maintenance costs for equipment used for teaching purposes</t>
  </si>
  <si>
    <t>Photocopying for teaching purposes</t>
  </si>
  <si>
    <t>Payments to students in receipt of 16-19 Bursary Fund</t>
  </si>
  <si>
    <t>ICT purchase, lease, hire or maintenance contracts used for teaching</t>
  </si>
  <si>
    <t>Hardware including key boards, monitors used for teaching purposes</t>
  </si>
  <si>
    <t>Educational software including licences</t>
  </si>
  <si>
    <t>Cost of broadband, ISDN ASDL or other dedicated phone lines</t>
  </si>
  <si>
    <t>Medical and domestic supplies</t>
  </si>
  <si>
    <t xml:space="preserve">Printing &amp; Stationery not used for teaching purposes  </t>
  </si>
  <si>
    <t>Accident &amp; public liability insurance for persons not employed directly by the school. Risk Protection Arrangement membership</t>
  </si>
  <si>
    <t>Swimming pools and sports centres</t>
  </si>
  <si>
    <t>Expenses for before and after school clubs</t>
  </si>
  <si>
    <t>3 sch confirmation</t>
  </si>
  <si>
    <t>11. Revenue Virement Transactions' Report</t>
  </si>
  <si>
    <t>21/22</t>
  </si>
  <si>
    <t>Balance Class</t>
  </si>
  <si>
    <t>Virement Amount.</t>
  </si>
  <si>
    <t>Virement Comments.</t>
  </si>
  <si>
    <t>Default Budget Profile</t>
  </si>
  <si>
    <t>Override Profile</t>
  </si>
  <si>
    <t>Transaction Status.</t>
  </si>
  <si>
    <t>Requester.</t>
  </si>
  <si>
    <t>Transaction Date.</t>
  </si>
  <si>
    <t>Approver.</t>
  </si>
  <si>
    <t>Approval Date.</t>
  </si>
  <si>
    <t>EDSG6666: CENTRAL SERVICES BLOCK</t>
  </si>
  <si>
    <t>80697: DEDICATED SCHOOLS GRANT</t>
  </si>
  <si>
    <t>Temporary</t>
  </si>
  <si>
    <t>Apr</t>
  </si>
  <si>
    <t>Reference 2</t>
  </si>
  <si>
    <t>Transaction 700</t>
  </si>
  <si>
    <t>BE – Virements</t>
  </si>
  <si>
    <t>Spreadsheet B 392825 20651726 ES016 MK0521 ES016 DSG REALIGNMENT VIREMENT 2021-22 ES016 MK0521 ES016 DSG REALIGNMENT VIREMENT 2021-22</t>
  </si>
  <si>
    <t>Equal distribution over 12 months</t>
  </si>
  <si>
    <t>Approved</t>
  </si>
  <si>
    <t>DM4</t>
  </si>
  <si>
    <t>EDSG7777: EARLY YEARS BLOCK</t>
  </si>
  <si>
    <t>Reference 1</t>
  </si>
  <si>
    <t>Transaction 285</t>
  </si>
  <si>
    <t>EDSG8888: HIGH NEEDS BLOCK</t>
  </si>
  <si>
    <t>Transaction 286</t>
  </si>
  <si>
    <t>Spreadsheet B 392827 20651759 ES017 MK0522 ES017 DSG RECOUPMENT VIREMENT 2021-22 ES017 MK0522 ES017 DSG RECOUPMENT VIREMENT 2021-22</t>
  </si>
  <si>
    <t>Transaction 287</t>
  </si>
  <si>
    <t>Dec</t>
  </si>
  <si>
    <t>Reference 6</t>
  </si>
  <si>
    <t>Transaction 3</t>
  </si>
  <si>
    <t>DSG realignment December 2021</t>
  </si>
  <si>
    <t>Malle Kolk</t>
  </si>
  <si>
    <t>Daniella Pritchard</t>
  </si>
  <si>
    <t>EDSG9999: SCHOOLS BLOCK</t>
  </si>
  <si>
    <t>Transaction 497</t>
  </si>
  <si>
    <t>Transaction 498</t>
  </si>
  <si>
    <t>Transaction 4</t>
  </si>
  <si>
    <t>RB039999: DSG DEVOLVEMENT TO SCHOOLS</t>
  </si>
  <si>
    <t>66900: OTHER EXPENDITURE RECHARGE</t>
  </si>
  <si>
    <t>Reference 12</t>
  </si>
  <si>
    <t>Transaction 235</t>
  </si>
  <si>
    <t>DL 8701 0014 Pupil Premium Autumn Term 2021</t>
  </si>
  <si>
    <t>10001: FORMULA FUNDED (EXCL RATES)</t>
  </si>
  <si>
    <t>Transaction 456</t>
  </si>
  <si>
    <t>Spreadsheet B 390086 20589725 ES001 DP0515 FEEE234 SUM21INT ES001 DP0515 FEEE234 SUM21INT</t>
  </si>
  <si>
    <t>May</t>
  </si>
  <si>
    <t>Transaction 1</t>
  </si>
  <si>
    <t>Spreadsheet B 393476 20722386 Journal Import 20722386: Growth Fund 21 Apr-21</t>
  </si>
  <si>
    <t>Transaction 247</t>
  </si>
  <si>
    <t>Spreadsheet B 394865 20783346 ES048 DP0537 ES048 Split Site 21-22 ES048 DP0537 ES048 Split Site 21-22</t>
  </si>
  <si>
    <t>Transaction 248</t>
  </si>
  <si>
    <t>Spreadsheet B 394868 20783699 ES049 DP0539 20 AddPlaces Sum21 ES049 DP0539 20 AddPlaces Sum21</t>
  </si>
  <si>
    <t>Transaction 249</t>
  </si>
  <si>
    <t>Spreadsheet B 393487 20722693 ES026 GROWTH FUND 21 APR 21 ES026 GROWTH FUND 21 APR 21</t>
  </si>
  <si>
    <t>Transaction 250</t>
  </si>
  <si>
    <t>Spreadsheet B 393467 20722138 ES023 RM0079 GROWTH FUND 21 APR-21 ES023 RM0079 GROWTH FUND 21 APR-21</t>
  </si>
  <si>
    <t>Transaction 504</t>
  </si>
  <si>
    <t>Spreadsheet B 394732 20771283 ES051 MK0563 FEEE234 SUM21INT ES051 MK0563 FEEE234 SUM21INT</t>
  </si>
  <si>
    <t>Transaction 968</t>
  </si>
  <si>
    <t>Spreadsheet B 394856 20783145 ES044 DP0535 FEEE234 SUM21DAF ES044 DP0535 FEEE234 SUM21DAF</t>
  </si>
  <si>
    <t>Transaction 969</t>
  </si>
  <si>
    <t>Spreadsheet B 393486 20722630 Growth Fund 21 APR 21 ES025 RM0082 Growth Fund 21 APR 21</t>
  </si>
  <si>
    <t>Transaction 230</t>
  </si>
  <si>
    <t>Spreadsheet B 394870 20783890 ES050 DP0541 TOP-UP SUM21-1 ES050 DP0541 TOP-UP SUM21-1</t>
  </si>
  <si>
    <t>Transaction 231</t>
  </si>
  <si>
    <t>Spreadsheet B 393400 20716028 ES020 DP0525 SEN BLOCKFUNDING SUM 21b ES020 DP0525 SEN BLOCKFUNDING SUM 21b</t>
  </si>
  <si>
    <t>Transaction 473</t>
  </si>
  <si>
    <t>Spreadsheet B 394845 20782782 ES043 DP0533 SEN TOP-UP SUM1 SUM-21 ES043 DP0533 SEN TOP-UP SUM1 SUM-21</t>
  </si>
  <si>
    <t>Transaction 474</t>
  </si>
  <si>
    <t>Spreadsheet B 393399 20715818 ES019 DP0524 SEN BLOCKFUNDING SUM 21a ES019 DP0524 SEN BLOCKFUNDING SUM 21a</t>
  </si>
  <si>
    <t>Jun</t>
  </si>
  <si>
    <t>Spreadsheet B 395854 20828626 ES053 MK0591 FEEE234 SUM21ACT ES053 MK0591 FEEE234 SUM21ACT</t>
  </si>
  <si>
    <t>Transaction 222</t>
  </si>
  <si>
    <t>Spreadsheet B 398910 20926031 ES072 CJ0151 EY SENPREMIUM AUT-20 ES072 CJ0151 EY SENPREMIUM AUT-20</t>
  </si>
  <si>
    <t>Transaction 682</t>
  </si>
  <si>
    <t>Spreadsheet B 395860 20828783 ES057 MK0595  ENPRO TOPUP SUM21 ES057 MK0595  ENPRO TOPUP SUM21</t>
  </si>
  <si>
    <t>Transaction 683</t>
  </si>
  <si>
    <t>Spreadsheet B 398912 20926051 ES073 CJ0152 EY SENPREMIUM AUT-20 ES073 CJ0152 EY SENPREMIUM SPR-21</t>
  </si>
  <si>
    <t>Transaction 684</t>
  </si>
  <si>
    <t>Spreadsheet B 398928 20926200 ES075 CJ0157 TOP-UP SUM21-6 ES075 CJ0157 TOP-UP SUM21-6</t>
  </si>
  <si>
    <t>Transaction 312</t>
  </si>
  <si>
    <t>Spreadsheet B 395863 20828886 ES061 MK0598 TOP-UP SUM21-3 ES061 MK0598 TOP-UP SUM21-3</t>
  </si>
  <si>
    <t>Transaction 534</t>
  </si>
  <si>
    <t>Spreadsheet B 398914 20926071 ES074 CJ0153 EY SENPREMIUM AUT-20 ES074 CJ0153 EY SENPREMIUM SUM-21</t>
  </si>
  <si>
    <t>Transaction 535</t>
  </si>
  <si>
    <t>Spreadsheet B 395856 20828699 ES056 MK0593 SEMH PROVISION SUM21 ES056 MK0593 SEMH PROVISION SUM21</t>
  </si>
  <si>
    <t>Jul</t>
  </si>
  <si>
    <t>Transaction 163</t>
  </si>
  <si>
    <t>Spreadsheet B 399874 21002937 FEEE234 Summer 2021 AMENDMENT ES088 RM0132 FEEE234 Summer 2021 AMENDMENT</t>
  </si>
  <si>
    <t>Spreadsheet B 399772 20982052 SEN Funding to South CSS Sum 21 ES087 RM0125 SEN Funding to South CSS Sum 21</t>
  </si>
  <si>
    <t>Transaction 565</t>
  </si>
  <si>
    <t>Spreadsheet B 399876 21003159 FEEE234 Summer 2021 DAF2 ES092 RM0134 FEEE234 Summer 2021 DAF2</t>
  </si>
  <si>
    <t>Transaction 828</t>
  </si>
  <si>
    <t>Spreadsheet B 400883 21083432 ES095 MK0662 SEN ADDITIONAL SUM 21 ES095 MK0662 SEN ADDITIONAL SUM 21</t>
  </si>
  <si>
    <t>Aug</t>
  </si>
  <si>
    <t>Spreadsheet B 402834 21178155 ES106 DP0603 SEN SHORTFALL SPR 21 ES106 DP0603 SEN SHORTFALL SPR 21</t>
  </si>
  <si>
    <t>Transaction 62</t>
  </si>
  <si>
    <t>Spreadsheet B 402848 21179115 ES110 CJ0164 ES110 SEN FUNDING AUT-21 ES110 CJ0164 ES110 SEN FUNDING AUT-21</t>
  </si>
  <si>
    <t>Transaction 274</t>
  </si>
  <si>
    <t>Spreadsheet B 402847 21179103 ES109 CJ0163 SEN BLOCKFUNDING AUT 21 ES109 CJ0163 SEN BLOCKFUNDING AUT 21</t>
  </si>
  <si>
    <t>Transaction 275</t>
  </si>
  <si>
    <t>Spreadsheet B 401820 21143763 ES099 MK0707 SEN TOP-UP SUM2 SUM-21 ES099 MK0707 SEN TOP-UP SUM2 SUM-21</t>
  </si>
  <si>
    <t>Transaction 335</t>
  </si>
  <si>
    <t>Spreadsheet B 401824 21143798 ES100 MK0709  FEEE234 AUT21INT ES100 MK0709  FEEE234 AUT21INT</t>
  </si>
  <si>
    <t>Transaction 408</t>
  </si>
  <si>
    <t>Spreadsheet B 402843 21179064 ES112 MK0721 EY SENPREMIUM SUM-21 ES112 MK0721 EY SENPREMIUM SUM-21</t>
  </si>
  <si>
    <t>Transaction 409</t>
  </si>
  <si>
    <t>Spreadsheet B 402849 21179161 ES113 MK0723 ES113 EY SENPREMIUM SPR-21 ES113 MK0723 ES113 EY SENPREMIUM SPR-21</t>
  </si>
  <si>
    <t>Transaction 410</t>
  </si>
  <si>
    <t>Spreadsheet B 402844 21179075 ES108 CJ0162 SEN SHORTFALL Sum 21 ES108 CJ0162 SEN SHORTFALL Sum 21</t>
  </si>
  <si>
    <t>Oct</t>
  </si>
  <si>
    <t>DL 8641 TOP-UP AUT21-3</t>
  </si>
  <si>
    <t>Equal distribution over 11 months excluding Aug</t>
  </si>
  <si>
    <t>Lynne Main</t>
  </si>
  <si>
    <t>DL 8642 TOP-UP AUT21-8</t>
  </si>
  <si>
    <t>Reference 9</t>
  </si>
  <si>
    <t>DL 8647 FEEE234 AUT21DAF</t>
  </si>
  <si>
    <t>Reference 17</t>
  </si>
  <si>
    <t>DL 8638 Growth Fund 21 Sep-21</t>
  </si>
  <si>
    <t>Nov</t>
  </si>
  <si>
    <t>Transaction 32</t>
  </si>
  <si>
    <t>DL 8652 FEEE234 AUT21ACT</t>
  </si>
  <si>
    <t>DL 8650 INCL FRAMEWORK AUT 21</t>
  </si>
  <si>
    <t>Reference 3</t>
  </si>
  <si>
    <t>Transaction 2</t>
  </si>
  <si>
    <t>DL 8651 EQUIP TRAINING Aut 21</t>
  </si>
  <si>
    <t>Reference 4</t>
  </si>
  <si>
    <t>Transaction 7</t>
  </si>
  <si>
    <t>DL 8658 EY SENPREMIUM AUT-21</t>
  </si>
  <si>
    <t>Reference 8</t>
  </si>
  <si>
    <t>DL 8665 TOP-UP AUT21-11</t>
  </si>
  <si>
    <t>DL 8666 EnPro TopUp AUT21-2</t>
  </si>
  <si>
    <t>Reference 21</t>
  </si>
  <si>
    <t>DL 8669 SEMH PROVISION AUT21</t>
  </si>
  <si>
    <t>Reference 26</t>
  </si>
  <si>
    <t>DL 8677 Growth Fund 21 Nov-21</t>
  </si>
  <si>
    <t>Reference 27</t>
  </si>
  <si>
    <t>DL 8680 SEMH 4thPlace 21/22</t>
  </si>
  <si>
    <t>Reference 28</t>
  </si>
  <si>
    <t xml:space="preserve">move back FEEE234 AUT21ACT paid to St Peters, Sible Hedingham (School DfE No: 3013) </t>
  </si>
  <si>
    <t>Transaction 18</t>
  </si>
  <si>
    <t>DL 8683 FEEE234 AUT21AMD</t>
  </si>
  <si>
    <t>Transaction 170</t>
  </si>
  <si>
    <t>DL 8688 SEN TOP-UP AUT1 AUT-21</t>
  </si>
  <si>
    <t>Transaction 5</t>
  </si>
  <si>
    <t>DL 8698 AUT21-13 Top-Up-Funding 21/22</t>
  </si>
  <si>
    <t>DL 8699 AUT21-7 PlaceFnd Addnl x7 Places</t>
  </si>
  <si>
    <t>Reference 10</t>
  </si>
  <si>
    <t>DL 8700 AUT21-6 PlaceFnd Addnl x48 Places</t>
  </si>
  <si>
    <t>Reference 18</t>
  </si>
  <si>
    <t>Transaction 61</t>
  </si>
  <si>
    <t>DL 8706 2021-22 KS1 Class Size Funding</t>
  </si>
  <si>
    <t>Transaction 31</t>
  </si>
  <si>
    <t>DL 8708 SPR22INT - FEEE234</t>
  </si>
  <si>
    <t>10014: PUPIL PREMIUM</t>
  </si>
  <si>
    <t>Transaction 297</t>
  </si>
  <si>
    <t>Spreadsheet B 397849 20894435 ES077 DP0552 PPG CIC Sum21P1 ES077 DP0552 PPG CIC Sum21P1</t>
  </si>
  <si>
    <t>Transaction 694</t>
  </si>
  <si>
    <t>Spreadsheet B 399902 21007411 ES094 MK0648 PPG CIC SUM21P1-P4 ES094 MK0648 PPG CIC SUM21P3</t>
  </si>
  <si>
    <t>Transaction 695</t>
  </si>
  <si>
    <t>Spreadsheet B 399902 21007411 ES094 MK0648 PPG CIC SUM21P1-P4 ES094 MK0648 PPG CIC SUM21P2</t>
  </si>
  <si>
    <t>Transaction 820</t>
  </si>
  <si>
    <t>Spreadsheet B 399902 21007411 ES094 MK0648 PPG CIC SUM21P1-P4 ES094 MK0648 PPG CIC SUM21P4</t>
  </si>
  <si>
    <t>Transaction 821</t>
  </si>
  <si>
    <t>Spreadsheet B 399902 21007411 ES094 MK0648 PPG CIC SUM21P1-P4 ES094 MK0648 PPG CIC SUM21P1</t>
  </si>
  <si>
    <t>Spreadsheet B 399779 20982613 ES090 MK0643 PPG CIC SUM21P2 ES090 MK0643 PPG CIC SUM21P2</t>
  </si>
  <si>
    <t>PPG CIC SUM21P4 SUM-22</t>
  </si>
  <si>
    <t>PPG CIC SUM21P5 RB088106</t>
  </si>
  <si>
    <t>RB049910: TEACHERS PENSION GRANT</t>
  </si>
  <si>
    <t>Transaction 229</t>
  </si>
  <si>
    <t>Spreadsheet B 393405 20716327 ES028 DP0528 TeachPensionGrnt PensionG P2 ES028 DP0528 TeachPensionGrnt PensionG P2</t>
  </si>
  <si>
    <t>Reference 19</t>
  </si>
  <si>
    <t>Transaction 37</t>
  </si>
  <si>
    <t>DL 8678 TeachPensionGrnt 0001TPEC</t>
  </si>
  <si>
    <t>RB049911: COVID-19 CATCH UP PREMIUM</t>
  </si>
  <si>
    <t>Transaction 501</t>
  </si>
  <si>
    <t>Spreadsheet B 392873 20655429 ES014 DP0521 NTPMENTOR NTPMENTR1 ES014 DP0521 NTPMENTOR NTPMENTR1</t>
  </si>
  <si>
    <t>Spreadsheet B 392887 20655951 ES015 DP0522 CovidDEP Coviddep1 ES015 DP0522 CovidDEP Coviddep1</t>
  </si>
  <si>
    <t>Transaction 928</t>
  </si>
  <si>
    <t>Spreadsheet B 392871 20655391 ES013 DP0520 Covidemergency Covidem1 ES013 DP0520 Covidemergency Covidem1</t>
  </si>
  <si>
    <t>Transaction 500</t>
  </si>
  <si>
    <t>Spreadsheet B 393409 20716499 ES030 DP0530 COVIDWORK COVIDWOR P2 ES030 DP0530 COVIDWORK COVIDWOR P2</t>
  </si>
  <si>
    <t>Spreadsheet B 393410 20716535 ES031 DP0531 MASSTESTING MASSTEST P2 ES031 DP0531 MASSTESTING MASSTEST P2</t>
  </si>
  <si>
    <t>Transaction 961</t>
  </si>
  <si>
    <t>Spreadsheet B 394874 20784106 ES052 DP0543 NTPMENTOR NTPMENTR ES052 DP0543 NTPMENTOR NTPMENTR</t>
  </si>
  <si>
    <t>Transaction 199</t>
  </si>
  <si>
    <t>Spreadsheet B 398806 20920050 ES066 DP0557 COVIDEMERGENCY COVIDEM ES066 DP0557 COVIDEMERGENCY COVIDEM</t>
  </si>
  <si>
    <t>Transaction 437</t>
  </si>
  <si>
    <t>Spreadsheet B 398807 20920177 ES067 DP0558 FSMADDCOSTSCOVID FSMCOVID ES067 DP0558 FSMADDCOSTSCOVID FSMCOVID</t>
  </si>
  <si>
    <t>Transaction 877</t>
  </si>
  <si>
    <t>Spreadsheet B 398808 20920307 ES068 DP0559 COVIDMASS COVIDMAS ES068 DP0559 COVIDMASS COVIDMAS</t>
  </si>
  <si>
    <t>Transaction 290</t>
  </si>
  <si>
    <t>Spreadsheet B 398804 20920024 ES065 DP0556 COVIDEMERGENCY COVIDEM ES065 DP0556 COVIDEMERGENCY COVIDEM</t>
  </si>
  <si>
    <t>Transaction 731</t>
  </si>
  <si>
    <t>Spreadsheet B 398809 20920376 ES069 DP0560 COVIDNTP COVIDNTP ES069 DP0560 COVIDNTP COVIDNTP</t>
  </si>
  <si>
    <t>Transaction 424</t>
  </si>
  <si>
    <t>Spreadsheet B 399775 20982365 COVIDNTP COVIDNTP ES086 RM0127 COVIDNTP COVIDNTP</t>
  </si>
  <si>
    <t>Transaction 553</t>
  </si>
  <si>
    <t>Spreadsheet B 399168 20949390 CovidDEP Coviddep P4-21 ES076 RM0119 CovidDEP Coviddep P4-21</t>
  </si>
  <si>
    <t>Transaction 194</t>
  </si>
  <si>
    <t>Spreadsheet B 401813 21143657 ES101 MK0704 COVIDDEP COVIDEPP4 ES101 MK0704 COVIDDEP COVIDEPP4</t>
  </si>
  <si>
    <t>DL 8644 COVIDNTP COVIDNTP</t>
  </si>
  <si>
    <t>Reference 7</t>
  </si>
  <si>
    <t>Transaction 10</t>
  </si>
  <si>
    <t>DL 8646 0012recoveryc 0012RPG</t>
  </si>
  <si>
    <t>Transaction 227</t>
  </si>
  <si>
    <t>DL 8645 0012recoveryc 0012RPG</t>
  </si>
  <si>
    <t>Reference 11</t>
  </si>
  <si>
    <t>DL 8656 0012schoolled 0012SLT</t>
  </si>
  <si>
    <t>Reference 25</t>
  </si>
  <si>
    <t>DL 8674 CovidDEP Coviddep</t>
  </si>
  <si>
    <t>Transaction 9</t>
  </si>
  <si>
    <t>DL 8686 0012schoolled 0012SLT</t>
  </si>
  <si>
    <t>DL 8692 0012sumerschool 0012summ</t>
  </si>
  <si>
    <t>Reference 5</t>
  </si>
  <si>
    <t>Transaction 6</t>
  </si>
  <si>
    <t>DL 8693 0006NTPCOVID 0006NTPC</t>
  </si>
  <si>
    <t>RB049996: UNIVERSAL FREE SCHOOL MEALS</t>
  </si>
  <si>
    <t>Transaction 983</t>
  </si>
  <si>
    <t>Spreadsheet B 399769 20981730 UIFSM JULY21 UIFSM 21 ES085 RM0124 UIFSM JULY21 UIFSM 21</t>
  </si>
  <si>
    <t>RB049997: TEACHERS PAY GRANT</t>
  </si>
  <si>
    <t>Transaction 728</t>
  </si>
  <si>
    <t>Spreadsheet B 393406 20716356 ES029 DP0529 TeachersPayGrant TPG21-22 P2 ES029 DP0529 TeachersPayGrant TPG21-22 P2</t>
  </si>
  <si>
    <t>Reference 20</t>
  </si>
  <si>
    <t>DL 8675 TeachersPayGrant 0001TPG</t>
  </si>
  <si>
    <t>RB049999: PRIMARY CARRY FORWARD</t>
  </si>
  <si>
    <t>Transaction 245</t>
  </si>
  <si>
    <t>Spreadsheet B 391137 20630756 ES007 MK0509 10002 RATES ES007 MK0509 10002 RATES</t>
  </si>
  <si>
    <t>Transaction 744</t>
  </si>
  <si>
    <t>Spreadsheet B 391145 20630885 ES006 MK0508 10001 FORMULA FUNDED ES006 MK0508 10001 FORMULA FUNDED</t>
  </si>
  <si>
    <t>Transaction 232</t>
  </si>
  <si>
    <t>Transaction 233</t>
  </si>
  <si>
    <t>Transaction 701</t>
  </si>
  <si>
    <t>Spreadsheet B 391732 20639856 ES012 MK0514 10026 NOTIONAL SEN ES012 MK0514 10026 NOTIONAL SEN</t>
  </si>
  <si>
    <t>Spreadsheet B 394797 20778211 ES055 MK0568 10003 OPENING BALANCES ES055 MK0568 10003 OPENING BALANCES</t>
  </si>
  <si>
    <t>Spreadsheet B 397843 20894008 ES071 RM0107 To clear NON Compliant Cost centres P2 ES071 RM0107 To clear NON Compliant Cost centres P2</t>
  </si>
  <si>
    <t>RB069999: SECONDARY CARRY FORWARD</t>
  </si>
  <si>
    <t>Transaction 745</t>
  </si>
  <si>
    <t>Transaction 236</t>
  </si>
  <si>
    <t>Transaction 705</t>
  </si>
  <si>
    <t>Transaction 970</t>
  </si>
  <si>
    <t>RB089999: SCHOOLS CARRY FORWARD BALANCE</t>
  </si>
  <si>
    <t>Transaction 246</t>
  </si>
  <si>
    <t>Transaction 505</t>
  </si>
  <si>
    <t>Spreadsheet B 391731 20639745 ES011 MK0513 10026 PLACE LED ES011 MK0513 10026 PLACE LED</t>
  </si>
  <si>
    <t>Transaction 506</t>
  </si>
  <si>
    <t>Spreadsheet B 391730 20639717 ES010 MK0512 10023 6TH FORM ES010 MK0512 10023 6TH FORM</t>
  </si>
  <si>
    <t>Transaction 746</t>
  </si>
  <si>
    <t>Spreadsheet B 391142 20630784 ES008 MK0510 10004 PUPIL TOP UP ES008 MK0510 10004 PUPIL TOP UP</t>
  </si>
  <si>
    <t>Spreadsheet B 391144 20630818 ES009 MK0511 10004 EHCP ES009 MK0511 10004 EHCP</t>
  </si>
  <si>
    <t>Transaction 237</t>
  </si>
  <si>
    <t>Transaction 750</t>
  </si>
  <si>
    <t>SAIS1125: PRIMARY PE GRANT</t>
  </si>
  <si>
    <t>66666: OTHER MISCELLANEOUS</t>
  </si>
  <si>
    <t>Transaction 324</t>
  </si>
  <si>
    <t>Spreadsheet B 393531 20728061 ES032 RM0087 PE GRANT APR 21 ES032 RM0087 PE GRANT APR 21</t>
  </si>
  <si>
    <t>Reference 22</t>
  </si>
  <si>
    <t>DL 8673 PE GRANT OCT21 0018PE</t>
  </si>
  <si>
    <t>SGLS9999: LSC FUNDING - SIXTH FORMS</t>
  </si>
  <si>
    <t>32999: SERVICES FEES &amp; CHARGES</t>
  </si>
  <si>
    <t>Transaction 421</t>
  </si>
  <si>
    <t>Transaction 165</t>
  </si>
  <si>
    <t>Spreadsheet B 393396 20715702 ES018 DP0523 POST16FUNDING POST16a ES018 DP0523 POST16FUNDING POST16a</t>
  </si>
  <si>
    <t>GMPS1122: KINGSWOOD PRIMARY SCHOOL</t>
  </si>
  <si>
    <t>Transaction 321</t>
  </si>
  <si>
    <t>Transaction 848</t>
  </si>
  <si>
    <t>Transaction 593</t>
  </si>
  <si>
    <t>Transaction 86</t>
  </si>
  <si>
    <t>Transaction 939</t>
  </si>
  <si>
    <t>Transaction 482</t>
  </si>
  <si>
    <t>Transaction 14</t>
  </si>
  <si>
    <t>Transaction 29</t>
  </si>
  <si>
    <t>10002: RATES</t>
  </si>
  <si>
    <t>Transaction 280</t>
  </si>
  <si>
    <t>10003: BROUGHT FORWARD</t>
  </si>
  <si>
    <t>Transaction 294</t>
  </si>
  <si>
    <t>10004: STATEMENTED SEN</t>
  </si>
  <si>
    <t>Transaction 75</t>
  </si>
  <si>
    <t>Transaction 130</t>
  </si>
  <si>
    <t>Transaction 171</t>
  </si>
  <si>
    <t>Transaction 439</t>
  </si>
  <si>
    <t>Transaction 145</t>
  </si>
  <si>
    <t>10006: EXCEPTIONAL COVID COST GRANT</t>
  </si>
  <si>
    <t>Transaction 177</t>
  </si>
  <si>
    <t>Transaction 261</t>
  </si>
  <si>
    <t>Transaction 131</t>
  </si>
  <si>
    <t>Spreadsheet B 399778 20982606 Movement from code '0006 to '0012 covid  emergency recode ES089 RM0128 Covid emergency recode</t>
  </si>
  <si>
    <t>10012: COVID CATCH UP</t>
  </si>
  <si>
    <t>Transaction 777</t>
  </si>
  <si>
    <t>Transaction 201</t>
  </si>
  <si>
    <t>Transaction 25</t>
  </si>
  <si>
    <t>Spreadsheet B 400831 21077861 ES093 DP0593 SUMMER21PPG SUM21PPG ES093 DP0593 SUMMER21PPG SUM21PPG</t>
  </si>
  <si>
    <t>10018: ADDITIONAL GRANT INCOME</t>
  </si>
  <si>
    <t>Transaction 896</t>
  </si>
  <si>
    <t>Transaction 82</t>
  </si>
  <si>
    <t>Transaction 200</t>
  </si>
  <si>
    <t>10026: NOTIONAL SEN FUNDING</t>
  </si>
  <si>
    <t>Transaction 334</t>
  </si>
  <si>
    <t>GMPS1254: BUTTSBURY INFANT SCHOOL</t>
  </si>
  <si>
    <t>Transaction 754</t>
  </si>
  <si>
    <t>Transaction 736</t>
  </si>
  <si>
    <t>Transaction 295</t>
  </si>
  <si>
    <t>Transaction 73</t>
  </si>
  <si>
    <t>Transaction 627</t>
  </si>
  <si>
    <t>Transaction 435</t>
  </si>
  <si>
    <t>Transaction 22</t>
  </si>
  <si>
    <t>Transaction 117</t>
  </si>
  <si>
    <t>Transaction 120</t>
  </si>
  <si>
    <t>Transaction 92</t>
  </si>
  <si>
    <t>Transaction 203</t>
  </si>
  <si>
    <t>Transaction 46</t>
  </si>
  <si>
    <t>Transaction 660</t>
  </si>
  <si>
    <t>Transaction 897</t>
  </si>
  <si>
    <t>Transaction 202</t>
  </si>
  <si>
    <t>Transaction 785</t>
  </si>
  <si>
    <t>GMPS1424: ST HELEN'S RC INFANT SCHOOL</t>
  </si>
  <si>
    <t>Transaction 296</t>
  </si>
  <si>
    <t>Transaction 299</t>
  </si>
  <si>
    <t>Transaction 552</t>
  </si>
  <si>
    <t>Transaction 573</t>
  </si>
  <si>
    <t>Transaction 114</t>
  </si>
  <si>
    <t>Transaction 858</t>
  </si>
  <si>
    <t>Transaction 677</t>
  </si>
  <si>
    <t>Transaction 906</t>
  </si>
  <si>
    <t>Transaction 216</t>
  </si>
  <si>
    <t>Transaction 854</t>
  </si>
  <si>
    <t>Transaction 496</t>
  </si>
  <si>
    <t>Transaction 215</t>
  </si>
  <si>
    <t>Transaction 550</t>
  </si>
  <si>
    <t>GMPS1476: BROOMFIELD PRIMARY SCHOOL</t>
  </si>
  <si>
    <t>Transaction 807</t>
  </si>
  <si>
    <t>Transaction 16</t>
  </si>
  <si>
    <t>Transaction 322</t>
  </si>
  <si>
    <t>Transaction 17</t>
  </si>
  <si>
    <t>Transaction 614</t>
  </si>
  <si>
    <t>Transaction 844</t>
  </si>
  <si>
    <t>Transaction 800</t>
  </si>
  <si>
    <t>10007: PUPIL INCREASE/FORMULA ERR</t>
  </si>
  <si>
    <t>Transaction 224</t>
  </si>
  <si>
    <t>Transaction 508</t>
  </si>
  <si>
    <t>Transaction 208</t>
  </si>
  <si>
    <t>Transaction 44</t>
  </si>
  <si>
    <t>Spreadsheet B 399170 20949462 PPG CIC SUM21P4 SUM-21 ES084 RM0120 PPG CIC SUM21P4 SUM-21</t>
  </si>
  <si>
    <t>Transaction 862</t>
  </si>
  <si>
    <t>Reference 24</t>
  </si>
  <si>
    <t>DL 8670 PPG CIC AUT21P2 AUT-21</t>
  </si>
  <si>
    <t>Transaction 666</t>
  </si>
  <si>
    <t>Transaction 766</t>
  </si>
  <si>
    <t>Transaction 207</t>
  </si>
  <si>
    <t>Transaction 834</t>
  </si>
  <si>
    <t>GMPS1578: ST KATHERINE'S C OF E PRIMARY</t>
  </si>
  <si>
    <t>Transaction 168</t>
  </si>
  <si>
    <t>Transaction 521</t>
  </si>
  <si>
    <t>Transaction 607</t>
  </si>
  <si>
    <t>Transaction 347</t>
  </si>
  <si>
    <t>Transaction 942</t>
  </si>
  <si>
    <t>Transaction 377</t>
  </si>
  <si>
    <t>Transaction 23</t>
  </si>
  <si>
    <t>Transaction 28</t>
  </si>
  <si>
    <t>Transaction 795</t>
  </si>
  <si>
    <t>Transaction 561</t>
  </si>
  <si>
    <t>Transaction 350</t>
  </si>
  <si>
    <t>Transaction 121</t>
  </si>
  <si>
    <t>Transaction 253</t>
  </si>
  <si>
    <t>Transaction 802</t>
  </si>
  <si>
    <t>Transaction 43</t>
  </si>
  <si>
    <t>Transaction 54</t>
  </si>
  <si>
    <t>Transaction 315</t>
  </si>
  <si>
    <t>Transaction 659</t>
  </si>
  <si>
    <t>Transaction 636</t>
  </si>
  <si>
    <t>Transaction 198</t>
  </si>
  <si>
    <t>Transaction 69</t>
  </si>
  <si>
    <t>GMPS1646: CATHEDRAL(COE) VA PRIMARY-CHLM</t>
  </si>
  <si>
    <t>Transaction 808</t>
  </si>
  <si>
    <t>Transaction 562</t>
  </si>
  <si>
    <t>Transaction 555</t>
  </si>
  <si>
    <t>Transaction 143</t>
  </si>
  <si>
    <t>Transaction 93</t>
  </si>
  <si>
    <t>Transaction 866</t>
  </si>
  <si>
    <t>Transaction 395</t>
  </si>
  <si>
    <t>Transaction 206</t>
  </si>
  <si>
    <t>Transaction 90</t>
  </si>
  <si>
    <t>GMPS1776: HOLLAND HAVEN PRIMARY SCHOOL</t>
  </si>
  <si>
    <t>Transaction 737</t>
  </si>
  <si>
    <t>Transaction 50</t>
  </si>
  <si>
    <t>Transaction 556</t>
  </si>
  <si>
    <t>Transaction 291</t>
  </si>
  <si>
    <t>Transaction 152</t>
  </si>
  <si>
    <t>Transaction 196</t>
  </si>
  <si>
    <t>Transaction 180</t>
  </si>
  <si>
    <t>Transaction 394</t>
  </si>
  <si>
    <t>Transaction 765</t>
  </si>
  <si>
    <t>Transaction 195</t>
  </si>
  <si>
    <t>Transaction 786</t>
  </si>
  <si>
    <t>GMPS1814: BRINKLEY GROVE PRIMARY SCHOOL</t>
  </si>
  <si>
    <t>Transaction 809</t>
  </si>
  <si>
    <t>Transaction 313</t>
  </si>
  <si>
    <t>Transaction 541</t>
  </si>
  <si>
    <t>Transaction 718</t>
  </si>
  <si>
    <t>Transaction 95</t>
  </si>
  <si>
    <t>Transaction 228</t>
  </si>
  <si>
    <t>Transaction 319</t>
  </si>
  <si>
    <t>Transaction 743</t>
  </si>
  <si>
    <t>DL 8703 PPG+ CIC AUT21P3</t>
  </si>
  <si>
    <t>Transaction 400</t>
  </si>
  <si>
    <t>Transaction 640</t>
  </si>
  <si>
    <t>Transaction 223</t>
  </si>
  <si>
    <t>Transaction 91</t>
  </si>
  <si>
    <t>GMPS2122: DUNMOW ST MARY'S PRIMARY</t>
  </si>
  <si>
    <t>Transaction 810</t>
  </si>
  <si>
    <t>Transaction 19</t>
  </si>
  <si>
    <t>Transaction 78</t>
  </si>
  <si>
    <t>Transaction 379</t>
  </si>
  <si>
    <t>Transaction 35</t>
  </si>
  <si>
    <t>Transaction 71</t>
  </si>
  <si>
    <t>Transaction 132</t>
  </si>
  <si>
    <t>Transaction 905</t>
  </si>
  <si>
    <t>Transaction 212</t>
  </si>
  <si>
    <t>Transaction 638</t>
  </si>
  <si>
    <t>Spreadsheet B 390080 20589421 ES002 DP0514 PPG CIC SPR21P6 SPR-21 ES002 DP0514 PPG CIC SPR21P6 SPR-21</t>
  </si>
  <si>
    <t>Transaction 997</t>
  </si>
  <si>
    <t>Transaction 663</t>
  </si>
  <si>
    <t>Transaction 84</t>
  </si>
  <si>
    <t>Transaction 211</t>
  </si>
  <si>
    <t>GMPS2124: GREAT DUNMOW PRIMARY SCHOOL</t>
  </si>
  <si>
    <t>Transaction 755</t>
  </si>
  <si>
    <t>Transaction 20</t>
  </si>
  <si>
    <t>Transaction 51</t>
  </si>
  <si>
    <t>Transaction 574</t>
  </si>
  <si>
    <t>Transaction 134</t>
  </si>
  <si>
    <t>Transaction 856</t>
  </si>
  <si>
    <t>Transaction 262</t>
  </si>
  <si>
    <t>Transaction 536</t>
  </si>
  <si>
    <t>Transaction 739</t>
  </si>
  <si>
    <t>Transaction 898</t>
  </si>
  <si>
    <t>Transaction 767</t>
  </si>
  <si>
    <t>Transaction 210</t>
  </si>
  <si>
    <t>Transaction 551</t>
  </si>
  <si>
    <t>GMPS2160: EARLS COLNE PRIMARY SCHL&amp;NURS</t>
  </si>
  <si>
    <t>Transaction 55</t>
  </si>
  <si>
    <t>Transaction 21</t>
  </si>
  <si>
    <t>Transaction 79</t>
  </si>
  <si>
    <t>Transaction 76</t>
  </si>
  <si>
    <t>Transaction 302</t>
  </si>
  <si>
    <t>Transaction 36</t>
  </si>
  <si>
    <t>Transaction 532</t>
  </si>
  <si>
    <t>Transaction 283</t>
  </si>
  <si>
    <t>Transaction 365</t>
  </si>
  <si>
    <t>Transaction 220</t>
  </si>
  <si>
    <t>Transaction 584</t>
  </si>
  <si>
    <t>Transaction 665</t>
  </si>
  <si>
    <t>Transaction 219</t>
  </si>
  <si>
    <t>GMPS2192: ELMSTEAD PRIMARY SCHOOL</t>
  </si>
  <si>
    <t>Transaction 756</t>
  </si>
  <si>
    <t>Transaction 40</t>
  </si>
  <si>
    <t>Transaction 804</t>
  </si>
  <si>
    <t>Transaction 557</t>
  </si>
  <si>
    <t>Transaction 136</t>
  </si>
  <si>
    <t>Transaction 38</t>
  </si>
  <si>
    <t>Transaction 843</t>
  </si>
  <si>
    <t>Transaction 399</t>
  </si>
  <si>
    <t>Transaction 776</t>
  </si>
  <si>
    <t>Transaction 197</t>
  </si>
  <si>
    <t>Transaction 450</t>
  </si>
  <si>
    <t>Transaction 418</t>
  </si>
  <si>
    <t>Transaction 81</t>
  </si>
  <si>
    <t>Transaction 835</t>
  </si>
  <si>
    <t>GMPS2576: GREAT TOTHAM COUNTY PRIMARY</t>
  </si>
  <si>
    <t>Transaction 796</t>
  </si>
  <si>
    <t>Transaction 801</t>
  </si>
  <si>
    <t>Transaction 74</t>
  </si>
  <si>
    <t>Transaction 629</t>
  </si>
  <si>
    <t>Transaction 488</t>
  </si>
  <si>
    <t>Transaction 53</t>
  </si>
  <si>
    <t>Transaction 417</t>
  </si>
  <si>
    <t>Transaction 68</t>
  </si>
  <si>
    <t>Transaction 80</t>
  </si>
  <si>
    <t>Transaction 354</t>
  </si>
  <si>
    <t>GMPS2844: CHASE LANE PRIMARY SCH&amp;NURSERY</t>
  </si>
  <si>
    <t>Transaction 757</t>
  </si>
  <si>
    <t>Transaction 829</t>
  </si>
  <si>
    <t>Transaction 507</t>
  </si>
  <si>
    <t>Transaction 88</t>
  </si>
  <si>
    <t>Transaction 183</t>
  </si>
  <si>
    <t>Transaction 714</t>
  </si>
  <si>
    <t>Transaction 94</t>
  </si>
  <si>
    <t>Transaction 214</t>
  </si>
  <si>
    <t>Transaction 466</t>
  </si>
  <si>
    <t>Transaction 768</t>
  </si>
  <si>
    <t>Transaction 213</t>
  </si>
  <si>
    <t>Transaction 608</t>
  </si>
  <si>
    <t>GMPS2888: HATFIELD PEVERAL ST ANDREWS JR</t>
  </si>
  <si>
    <t>Transaction 811</t>
  </si>
  <si>
    <t>Transaction 623</t>
  </si>
  <si>
    <t>Transaction 491</t>
  </si>
  <si>
    <t>Transaction 407</t>
  </si>
  <si>
    <t>Transaction 452</t>
  </si>
  <si>
    <t>GMPS3232: LAWFORD C OF E (VA) PRIMARY</t>
  </si>
  <si>
    <t>Transaction 323</t>
  </si>
  <si>
    <t>Transaction 803</t>
  </si>
  <si>
    <t>Transaction 911</t>
  </si>
  <si>
    <t>Transaction 179</t>
  </si>
  <si>
    <t>Transaction 855</t>
  </si>
  <si>
    <t>Transaction 943</t>
  </si>
  <si>
    <t>Transaction 363</t>
  </si>
  <si>
    <t>Transaction 589</t>
  </si>
  <si>
    <t>Transaction 907</t>
  </si>
  <si>
    <t>Transaction 637</t>
  </si>
  <si>
    <t>Transaction 209</t>
  </si>
  <si>
    <t>Transaction 355</t>
  </si>
  <si>
    <t>GMPS3254: ENGAINES PRIMARY LT CLACTON</t>
  </si>
  <si>
    <t>Transaction 298</t>
  </si>
  <si>
    <t>Transaction 103</t>
  </si>
  <si>
    <t>Transaction 845</t>
  </si>
  <si>
    <t>Transaction 34</t>
  </si>
  <si>
    <t>Transaction 300</t>
  </si>
  <si>
    <t>Transaction 314</t>
  </si>
  <si>
    <t>Transaction 599</t>
  </si>
  <si>
    <t>Transaction 41</t>
  </si>
  <si>
    <t>Transaction 747</t>
  </si>
  <si>
    <t>Transaction 284</t>
  </si>
  <si>
    <t>Transaction 221</t>
  </si>
  <si>
    <t>Transaction 370</t>
  </si>
  <si>
    <t>Spreadsheet B 398777 20914481 PPG CIC SUM21P3 SUM-21 ES063 DP0555 PPG CIC SUM21P3 SUM-21</t>
  </si>
  <si>
    <t>Transaction 582</t>
  </si>
  <si>
    <t>Transaction 397</t>
  </si>
  <si>
    <t>Transaction 639</t>
  </si>
  <si>
    <t>GMPS3280: ST JOHN FISHER R C PRIMARY</t>
  </si>
  <si>
    <t>Transaction 96</t>
  </si>
  <si>
    <t>Transaction 917</t>
  </si>
  <si>
    <t>Transaction 115</t>
  </si>
  <si>
    <t>Transaction 438</t>
  </si>
  <si>
    <t>Transaction 153</t>
  </si>
  <si>
    <t>Transaction 779</t>
  </si>
  <si>
    <t>Transaction 494</t>
  </si>
  <si>
    <t>Transaction 70</t>
  </si>
  <si>
    <t>GMPS3294: THOMAS WILLINGALE SCHOOL</t>
  </si>
  <si>
    <t>Transaction 367</t>
  </si>
  <si>
    <t>Transaction 366</t>
  </si>
  <si>
    <t>Transaction 440</t>
  </si>
  <si>
    <t>Transaction 558</t>
  </si>
  <si>
    <t>Transaction 346</t>
  </si>
  <si>
    <t>Transaction 613</t>
  </si>
  <si>
    <t>Transaction 147</t>
  </si>
  <si>
    <t>Transaction 615</t>
  </si>
  <si>
    <t>Transaction 702</t>
  </si>
  <si>
    <t>Transaction 401</t>
  </si>
  <si>
    <t>Transaction 459</t>
  </si>
  <si>
    <t>Transaction 225</t>
  </si>
  <si>
    <t>Transaction 217</t>
  </si>
  <si>
    <t>Transaction 325</t>
  </si>
  <si>
    <t>Transaction 26</t>
  </si>
  <si>
    <t>Transaction 13</t>
  </si>
  <si>
    <t>DL 8663 PPG CIC AUT21P1 AUT-21</t>
  </si>
  <si>
    <t>Transaction 899</t>
  </si>
  <si>
    <t>Transaction 336</t>
  </si>
  <si>
    <t>GMPS3464: ST ANDREW'S COE VA PRIM SCHOOL</t>
  </si>
  <si>
    <t>Transaction 812</t>
  </si>
  <si>
    <t>Transaction 559</t>
  </si>
  <si>
    <t>Transaction 563</t>
  </si>
  <si>
    <t>Transaction 108</t>
  </si>
  <si>
    <t>Transaction 52</t>
  </si>
  <si>
    <t>Transaction 122</t>
  </si>
  <si>
    <t>Transaction 56</t>
  </si>
  <si>
    <t>Transaction 204</t>
  </si>
  <si>
    <t>Spreadsheet B 395862 20828831 ES060 MK0597 PPG CIC SUM21P2 SUM-21 ES060 MK0597 PPG CIC SUM21P2 SUM-21</t>
  </si>
  <si>
    <t>Transaction 460</t>
  </si>
  <si>
    <t>Transaction 8</t>
  </si>
  <si>
    <t>Transaction 661</t>
  </si>
  <si>
    <t>Transaction 492</t>
  </si>
  <si>
    <t>Transaction 787</t>
  </si>
  <si>
    <t>GMPS3810: RODINGS PRIMARY SCHOOL</t>
  </si>
  <si>
    <t>Transaction 301</t>
  </si>
  <si>
    <t>Transaction 403</t>
  </si>
  <si>
    <t>Transaction 404</t>
  </si>
  <si>
    <t>Transaction 685</t>
  </si>
  <si>
    <t>Transaction 156</t>
  </si>
  <si>
    <t>Transaction 352</t>
  </si>
  <si>
    <t>GMPS4140: ELMWOOD PRIMARY SCHOOL</t>
  </si>
  <si>
    <t>Transaction 554</t>
  </si>
  <si>
    <t>Transaction 77</t>
  </si>
  <si>
    <t>Transaction 39</t>
  </si>
  <si>
    <t>Transaction 119</t>
  </si>
  <si>
    <t>Transaction 311</t>
  </si>
  <si>
    <t>Transaction 826</t>
  </si>
  <si>
    <t>Transaction 916</t>
  </si>
  <si>
    <t>Transaction 998</t>
  </si>
  <si>
    <t>DL 8711 PPG+ CIC AUT21P4</t>
  </si>
  <si>
    <t>Transaction 161</t>
  </si>
  <si>
    <t>Transaction 193</t>
  </si>
  <si>
    <t>Transaction 609</t>
  </si>
  <si>
    <t>GMPS4146: COLLINGWOOD PRIMARY SCHOOL</t>
  </si>
  <si>
    <t>Transaction 579</t>
  </si>
  <si>
    <t>Transaction 276</t>
  </si>
  <si>
    <t>Transaction 351</t>
  </si>
  <si>
    <t>Transaction 509</t>
  </si>
  <si>
    <t>Spreadsheet B 393806 20749732 Journal Import 20749732: ES040 RM0091 PPG CIC SUM21P1 SUM-21</t>
  </si>
  <si>
    <t>Transaction 868</t>
  </si>
  <si>
    <t>Transaction 908</t>
  </si>
  <si>
    <t>Transaction 495</t>
  </si>
  <si>
    <t>GMPS4202: ST MARYS COE(FNDTN)PR-STANSTED</t>
  </si>
  <si>
    <t>Transaction 123</t>
  </si>
  <si>
    <t>Transaction 941</t>
  </si>
  <si>
    <t>Transaction 742</t>
  </si>
  <si>
    <t>Transaction 419</t>
  </si>
  <si>
    <t>GMPS4374: THAXTED PRIMARY SCHOOL</t>
  </si>
  <si>
    <t>Transaction 33</t>
  </si>
  <si>
    <t>Transaction 58</t>
  </si>
  <si>
    <t>Transaction 140</t>
  </si>
  <si>
    <t>Transaction 662</t>
  </si>
  <si>
    <t>Transaction 83</t>
  </si>
  <si>
    <t>Transaction 205</t>
  </si>
  <si>
    <t>Transaction 337</t>
  </si>
  <si>
    <t>GMPS4550: UPSHIRE PRIMARY FOUNDATION SCH</t>
  </si>
  <si>
    <t>Transaction 758</t>
  </si>
  <si>
    <t>Transaction 277</t>
  </si>
  <si>
    <t>Transaction 642</t>
  </si>
  <si>
    <t>Transaction 169</t>
  </si>
  <si>
    <t>Transaction 151</t>
  </si>
  <si>
    <t>Transaction 226</t>
  </si>
  <si>
    <t>Transaction 218</t>
  </si>
  <si>
    <t>Transaction 396</t>
  </si>
  <si>
    <t>Transaction 836</t>
  </si>
  <si>
    <t>GMPS4656: THE LEVERTON PRIMARY SCHOOL</t>
  </si>
  <si>
    <t>Transaction 692</t>
  </si>
  <si>
    <t>Transaction 759</t>
  </si>
  <si>
    <t>Transaction 620</t>
  </si>
  <si>
    <t>Transaction 865</t>
  </si>
  <si>
    <t>Transaction 59</t>
  </si>
  <si>
    <t>Transaction 380</t>
  </si>
  <si>
    <t>Transaction 15</t>
  </si>
  <si>
    <t>Transaction 30</t>
  </si>
  <si>
    <t>Transaction 288</t>
  </si>
  <si>
    <t>Transaction 781</t>
  </si>
  <si>
    <t>Transaction 362</t>
  </si>
  <si>
    <t>Transaction 369</t>
  </si>
  <si>
    <t>Transaction 950</t>
  </si>
  <si>
    <t>Transaction 178</t>
  </si>
  <si>
    <t>Transaction 626</t>
  </si>
  <si>
    <t>Transaction 676</t>
  </si>
  <si>
    <t>Transaction 442</t>
  </si>
  <si>
    <t>Transaction 778</t>
  </si>
  <si>
    <t>Transaction 446</t>
  </si>
  <si>
    <t>Transaction 420</t>
  </si>
  <si>
    <t>Transaction 493</t>
  </si>
  <si>
    <t>Transaction 356</t>
  </si>
  <si>
    <t>GMPS4680: WALTON-ON-THE-NAZE PRIMARY SCH</t>
  </si>
  <si>
    <t>Transaction 790</t>
  </si>
  <si>
    <t>Transaction 388</t>
  </si>
  <si>
    <t>Transaction 481</t>
  </si>
  <si>
    <t>Transaction 670</t>
  </si>
  <si>
    <t>Transaction 429</t>
  </si>
  <si>
    <t>Transaction 364</t>
  </si>
  <si>
    <t>Transaction 622</t>
  </si>
  <si>
    <t>Transaction 721</t>
  </si>
  <si>
    <t>Transaction 157</t>
  </si>
  <si>
    <t>Transaction 47</t>
  </si>
  <si>
    <t>Transaction 837</t>
  </si>
  <si>
    <t>GMPS4714: MERSEA ISLAND SCHOOL</t>
  </si>
  <si>
    <t>Transaction 357</t>
  </si>
  <si>
    <t>Transaction 101</t>
  </si>
  <si>
    <t>Transaction 289</t>
  </si>
  <si>
    <t>Transaction 278</t>
  </si>
  <si>
    <t>Transaction 630</t>
  </si>
  <si>
    <t>Transaction 184</t>
  </si>
  <si>
    <t>Transaction 499</t>
  </si>
  <si>
    <t>Transaction 944</t>
  </si>
  <si>
    <t>Transaction 922</t>
  </si>
  <si>
    <t>Transaction 57</t>
  </si>
  <si>
    <t>Transaction 664</t>
  </si>
  <si>
    <t>GMPS4824: THE HOWBRIDGE INFANT SCHOOL</t>
  </si>
  <si>
    <t>Transaction 751</t>
  </si>
  <si>
    <t>Transaction 144</t>
  </si>
  <si>
    <t>Transaction 510</t>
  </si>
  <si>
    <t>Transaction 867</t>
  </si>
  <si>
    <t>Transaction 398</t>
  </si>
  <si>
    <t>Transaction 769</t>
  </si>
  <si>
    <t>Transaction 788</t>
  </si>
  <si>
    <t>GMPS4852: MILLFIELDS PRIMARY SCHOOL</t>
  </si>
  <si>
    <t>Transaction 782</t>
  </si>
  <si>
    <t>Transaction 66</t>
  </si>
  <si>
    <t>Transaction 528</t>
  </si>
  <si>
    <t>Transaction 158</t>
  </si>
  <si>
    <t>Transaction 457</t>
  </si>
  <si>
    <t>Transaction 162</t>
  </si>
  <si>
    <t>Transaction 45</t>
  </si>
  <si>
    <t>Transaction 838</t>
  </si>
  <si>
    <t>RB051010: ALRESFORD PRIMARY SCHOOL</t>
  </si>
  <si>
    <t>Transaction 42</t>
  </si>
  <si>
    <t>Transaction 279</t>
  </si>
  <si>
    <t>Transaction 358</t>
  </si>
  <si>
    <t>Transaction 949</t>
  </si>
  <si>
    <t>Transaction 464</t>
  </si>
  <si>
    <t>Transaction 872</t>
  </si>
  <si>
    <t>Transaction 338</t>
  </si>
  <si>
    <t>RB051018: ST MARY'S COE VC PRIM-ARDLEIGH</t>
  </si>
  <si>
    <t>Transaction 789</t>
  </si>
  <si>
    <t>Transaction 537</t>
  </si>
  <si>
    <t>Transaction 413</t>
  </si>
  <si>
    <t>Transaction 853</t>
  </si>
  <si>
    <t>Transaction 406</t>
  </si>
  <si>
    <t>Transaction 128</t>
  </si>
  <si>
    <t>Transaction 603</t>
  </si>
  <si>
    <t>Transaction 386</t>
  </si>
  <si>
    <t>Transaction 760</t>
  </si>
  <si>
    <t>Transaction 129</t>
  </si>
  <si>
    <t>Transaction 611</t>
  </si>
  <si>
    <t>RB051026: ASHDON PRIMARY SCHOOL</t>
  </si>
  <si>
    <t>Transaction 732</t>
  </si>
  <si>
    <t>Transaction 888</t>
  </si>
  <si>
    <t>Transaction 159</t>
  </si>
  <si>
    <t>Transaction 791</t>
  </si>
  <si>
    <t>Transaction 604</t>
  </si>
  <si>
    <t>Transaction 652</t>
  </si>
  <si>
    <t>RB051114: GHYLLGROVE PRIMARY SCHOOL</t>
  </si>
  <si>
    <t>Transaction 631</t>
  </si>
  <si>
    <t>Transaction 361</t>
  </si>
  <si>
    <t>Transaction 105</t>
  </si>
  <si>
    <t>Transaction 239</t>
  </si>
  <si>
    <t>Transaction 738</t>
  </si>
  <si>
    <t>Transaction 936</t>
  </si>
  <si>
    <t>Transaction 186</t>
  </si>
  <si>
    <t>Transaction 687</t>
  </si>
  <si>
    <t>Transaction 445</t>
  </si>
  <si>
    <t>Transaction 723</t>
  </si>
  <si>
    <t>Transaction 839</t>
  </si>
  <si>
    <t>Transaction 72</t>
  </si>
  <si>
    <t>RB051129: LINCEWOOD PRIMARY SCHOOL</t>
  </si>
  <si>
    <t>Transaction 292</t>
  </si>
  <si>
    <t>Transaction 60</t>
  </si>
  <si>
    <t>Transaction 601</t>
  </si>
  <si>
    <t>Transaction 874</t>
  </si>
  <si>
    <t>Transaction 616</t>
  </si>
  <si>
    <t>Transaction 251</t>
  </si>
  <si>
    <t>Transaction 935</t>
  </si>
  <si>
    <t>Transaction 734</t>
  </si>
  <si>
    <t>Transaction 658</t>
  </si>
  <si>
    <t>Transaction 612</t>
  </si>
  <si>
    <t>RB051146: ST ANNE LINE RC JUNIOR SCHOOL</t>
  </si>
  <si>
    <t>Transaction 518</t>
  </si>
  <si>
    <t>Transaction 889</t>
  </si>
  <si>
    <t>Transaction 154</t>
  </si>
  <si>
    <t>Transaction 111</t>
  </si>
  <si>
    <t>Transaction 840</t>
  </si>
  <si>
    <t>Transaction 242</t>
  </si>
  <si>
    <t>Transaction 100</t>
  </si>
  <si>
    <t>Transaction 160</t>
  </si>
  <si>
    <t>Transaction 595</t>
  </si>
  <si>
    <t>RB051148: ST ANNE LINE RC INFANT SCHOOL</t>
  </si>
  <si>
    <t>Transaction 753</t>
  </si>
  <si>
    <t>Transaction 813</t>
  </si>
  <si>
    <t>Transaction 110</t>
  </si>
  <si>
    <t>Transaction 610</t>
  </si>
  <si>
    <t>Transaction 904</t>
  </si>
  <si>
    <t>Transaction 628</t>
  </si>
  <si>
    <t>Transaction 164</t>
  </si>
  <si>
    <t>Transaction 657</t>
  </si>
  <si>
    <t>RB051232: BENTLEY ST PAUL'S COE(VA)PRIM</t>
  </si>
  <si>
    <t>Transaction 566</t>
  </si>
  <si>
    <t>Transaction 895</t>
  </si>
  <si>
    <t>Transaction 172</t>
  </si>
  <si>
    <t>Transaction 12</t>
  </si>
  <si>
    <t>Transaction 520</t>
  </si>
  <si>
    <t>Transaction 915</t>
  </si>
  <si>
    <t>Transaction 861</t>
  </si>
  <si>
    <t>Transaction 655</t>
  </si>
  <si>
    <t>Transaction 348</t>
  </si>
  <si>
    <t>Transaction 376</t>
  </si>
  <si>
    <t>RB051240: PRIORY PRIMARY SCHOOL</t>
  </si>
  <si>
    <t>Transaction 385</t>
  </si>
  <si>
    <t>Transaction 567</t>
  </si>
  <si>
    <t>Transaction 470</t>
  </si>
  <si>
    <t>Transaction 471</t>
  </si>
  <si>
    <t>Transaction 918</t>
  </si>
  <si>
    <t>Transaction 310</t>
  </si>
  <si>
    <t>Transaction 656</t>
  </si>
  <si>
    <t>Transaction 619</t>
  </si>
  <si>
    <t>Transaction 822</t>
  </si>
  <si>
    <t>RB051251: BRIGHTSIDE PRIMARY SCHOOL</t>
  </si>
  <si>
    <t>Transaction 733</t>
  </si>
  <si>
    <t>Transaction 384</t>
  </si>
  <si>
    <t>Transaction 11</t>
  </si>
  <si>
    <t>Transaction 444</t>
  </si>
  <si>
    <t>Transaction 146</t>
  </si>
  <si>
    <t>RB051256: QUILTERS JUNIOR SCHOOL</t>
  </si>
  <si>
    <t>Transaction 522</t>
  </si>
  <si>
    <t>Transaction 825</t>
  </si>
  <si>
    <t>Transaction 415</t>
  </si>
  <si>
    <t>Transaction 876</t>
  </si>
  <si>
    <t>RB051258: QUILTERS INFANT SCHOOL</t>
  </si>
  <si>
    <t>Transaction 303</t>
  </si>
  <si>
    <t>Transaction 542</t>
  </si>
  <si>
    <t>Transaction 98</t>
  </si>
  <si>
    <t>Transaction 602</t>
  </si>
  <si>
    <t>Transaction 546</t>
  </si>
  <si>
    <t>Transaction 374</t>
  </si>
  <si>
    <t>Transaction 339</t>
  </si>
  <si>
    <t>RB051260: SOUTH GREEN JUNIOR SCHOOL</t>
  </si>
  <si>
    <t>Transaction 580</t>
  </si>
  <si>
    <t>Transaction 97</t>
  </si>
  <si>
    <t>Transaction 489</t>
  </si>
  <si>
    <t>Transaction 708</t>
  </si>
  <si>
    <t>Transaction 405</t>
  </si>
  <si>
    <t>Transaction 921</t>
  </si>
  <si>
    <t>Transaction 594</t>
  </si>
  <si>
    <t>RB051262: SOUTH GREEN INFANT SCHOOL</t>
  </si>
  <si>
    <t>Transaction 690</t>
  </si>
  <si>
    <t>Transaction 116</t>
  </si>
  <si>
    <t>Transaction 293</t>
  </si>
  <si>
    <t>Transaction 783</t>
  </si>
  <si>
    <t>Transaction 543</t>
  </si>
  <si>
    <t>Transaction 431</t>
  </si>
  <si>
    <t>Transaction 411</t>
  </si>
  <si>
    <t>Transaction 259</t>
  </si>
  <si>
    <t>Transaction 112</t>
  </si>
  <si>
    <t>Transaction 104</t>
  </si>
  <si>
    <t>Transaction 187</t>
  </si>
  <si>
    <t>Transaction 883</t>
  </si>
  <si>
    <t>Transaction 881</t>
  </si>
  <si>
    <t>Transaction 340</t>
  </si>
  <si>
    <t>RB051266: SUNNYMEDE JUNIOR SCHOOL</t>
  </si>
  <si>
    <t>Transaction 576</t>
  </si>
  <si>
    <t>Transaction 572</t>
  </si>
  <si>
    <t>Transaction 133</t>
  </si>
  <si>
    <t>Transaction 873</t>
  </si>
  <si>
    <t>Transaction 138</t>
  </si>
  <si>
    <t>Transaction 469</t>
  </si>
  <si>
    <t>Transaction 176</t>
  </si>
  <si>
    <t>Transaction 368</t>
  </si>
  <si>
    <t>Transaction 375</t>
  </si>
  <si>
    <t>Transaction 67</t>
  </si>
  <si>
    <t>RB051268: SUNNYMEDE INFANT SCHOOL</t>
  </si>
  <si>
    <t>Transaction 538</t>
  </si>
  <si>
    <t>Transaction 775</t>
  </si>
  <si>
    <t>Transaction 137</t>
  </si>
  <si>
    <t>Transaction 270</t>
  </si>
  <si>
    <t>Transaction 24</t>
  </si>
  <si>
    <t>RB051292: BIRCH COE (VA) PRIMARY SCHOOL</t>
  </si>
  <si>
    <t>Transaction 326</t>
  </si>
  <si>
    <t>Transaction 688</t>
  </si>
  <si>
    <t>Transaction 517</t>
  </si>
  <si>
    <t>Transaction 318</t>
  </si>
  <si>
    <t>Transaction 901</t>
  </si>
  <si>
    <t>Transaction 359</t>
  </si>
  <si>
    <t>RB051300: BIRCHANGER COE (VC)PRIMARY SCH</t>
  </si>
  <si>
    <t>Transaction 523</t>
  </si>
  <si>
    <t>Transaction 624</t>
  </si>
  <si>
    <t>Transaction 606</t>
  </si>
  <si>
    <t>Transaction 389</t>
  </si>
  <si>
    <t>Transaction 148</t>
  </si>
  <si>
    <t>Transaction 360</t>
  </si>
  <si>
    <t>RB051308: BLACKMORE PRIMARY SCHOOL</t>
  </si>
  <si>
    <t>Transaction 49</t>
  </si>
  <si>
    <t>Transaction 64</t>
  </si>
  <si>
    <t>Transaction 185</t>
  </si>
  <si>
    <t>Transaction 678</t>
  </si>
  <si>
    <t>Transaction 426</t>
  </si>
  <si>
    <t>Transaction 651</t>
  </si>
  <si>
    <t>Transaction 597</t>
  </si>
  <si>
    <t>RB051324: BOREHAM PRIMARY SCHOOL</t>
  </si>
  <si>
    <t>Transaction 671</t>
  </si>
  <si>
    <t>Transaction 960</t>
  </si>
  <si>
    <t>Transaction 173</t>
  </si>
  <si>
    <t>Transaction 842</t>
  </si>
  <si>
    <t>Transaction 885</t>
  </si>
  <si>
    <t>Transaction 480</t>
  </si>
  <si>
    <t>Transaction 598</t>
  </si>
  <si>
    <t>RB051340: ST PETERS COE PRIMARY (BOXTED)</t>
  </si>
  <si>
    <t>Transaction 125</t>
  </si>
  <si>
    <t>Transaction 672</t>
  </si>
  <si>
    <t>Transaction 568</t>
  </si>
  <si>
    <t>Transaction 451</t>
  </si>
  <si>
    <t>Transaction 976</t>
  </si>
  <si>
    <t>Transaction 784</t>
  </si>
  <si>
    <t>RB051348: BRADFIELD PRIMARY SCHOOL</t>
  </si>
  <si>
    <t>Transaction 605</t>
  </si>
  <si>
    <t>Transaction 393</t>
  </si>
  <si>
    <t>Transaction 65</t>
  </si>
  <si>
    <t>Transaction 142</t>
  </si>
  <si>
    <t>Transaction 560</t>
  </si>
  <si>
    <t>Transaction 648</t>
  </si>
  <si>
    <t>Transaction 649</t>
  </si>
  <si>
    <t>RB051366: GREAT BRADFORDS JUNIOR SCHOOL</t>
  </si>
  <si>
    <t>Transaction 304</t>
  </si>
  <si>
    <t>Transaction 539</t>
  </si>
  <si>
    <t>Transaction 827</t>
  </si>
  <si>
    <t>Transaction 383</t>
  </si>
  <si>
    <t>Transaction 890</t>
  </si>
  <si>
    <t>RB051368: GREAT BRADFORDS INFNT&amp;NURS SCH</t>
  </si>
  <si>
    <t>Transaction 106</t>
  </si>
  <si>
    <t>Transaction 316</t>
  </si>
  <si>
    <t>Transaction 99</t>
  </si>
  <si>
    <t>Transaction 709</t>
  </si>
  <si>
    <t>Transaction 255</t>
  </si>
  <si>
    <t>Transaction 654</t>
  </si>
  <si>
    <t>Transaction 618</t>
  </si>
  <si>
    <t>Transaction 390</t>
  </si>
  <si>
    <t>RB051372: JOHN BUNYAN PRIMARY&amp;NURSERY</t>
  </si>
  <si>
    <t>Transaction 167</t>
  </si>
  <si>
    <t>Transaction 913</t>
  </si>
  <si>
    <t>Transaction 641</t>
  </si>
  <si>
    <t>Transaction 391</t>
  </si>
  <si>
    <t>Transaction 305</t>
  </si>
  <si>
    <t>Transaction 948</t>
  </si>
  <si>
    <t>Transaction 860</t>
  </si>
  <si>
    <t>Transaction 741</t>
  </si>
  <si>
    <t>Transaction 478</t>
  </si>
  <si>
    <t>RB051376: JOHN RAY INFANT SCHOOL</t>
  </si>
  <si>
    <t>Transaction 135</t>
  </si>
  <si>
    <t>Transaction 387</t>
  </si>
  <si>
    <t>Transaction 910</t>
  </si>
  <si>
    <t>Transaction 588</t>
  </si>
  <si>
    <t>Transaction 847</t>
  </si>
  <si>
    <t>RB051380: ST FRANCIS RC PRIMARY BRAINTRE</t>
  </si>
  <si>
    <t>Transaction 792</t>
  </si>
  <si>
    <t>Transaction 260</t>
  </si>
  <si>
    <t>Transaction 596</t>
  </si>
  <si>
    <t>RB051382: ST MICHAEL'S COE (VA) PRIMARY</t>
  </si>
  <si>
    <t>Transaction 814</t>
  </si>
  <si>
    <t>Transaction 425</t>
  </si>
  <si>
    <t>Transaction 633</t>
  </si>
  <si>
    <t>Transaction 696</t>
  </si>
  <si>
    <t>Transaction 381</t>
  </si>
  <si>
    <t>Transaction 516</t>
  </si>
  <si>
    <t>Transaction 903</t>
  </si>
  <si>
    <t>Transaction 378</t>
  </si>
  <si>
    <t>RB051384: WHITE COURT SCHOOL</t>
  </si>
  <si>
    <t>Transaction 891</t>
  </si>
  <si>
    <t>Transaction 155</t>
  </si>
  <si>
    <t>Transaction 653</t>
  </si>
  <si>
    <t>Transaction 823</t>
  </si>
  <si>
    <t>RB051412: HOGARTH PRIMARY SCHOOL</t>
  </si>
  <si>
    <t>Transaction 581</t>
  </si>
  <si>
    <t>Transaction 256</t>
  </si>
  <si>
    <t>Transaction 257</t>
  </si>
  <si>
    <t>Transaction 924</t>
  </si>
  <si>
    <t>Transaction 102</t>
  </si>
  <si>
    <t>Transaction 150</t>
  </si>
  <si>
    <t>Transaction 453</t>
  </si>
  <si>
    <t>RB051417: HOLLY TREES PRIMARY-BRENTWOOD</t>
  </si>
  <si>
    <t>Transaction 281</t>
  </si>
  <si>
    <t>Transaction 703</t>
  </si>
  <si>
    <t>Transaction 252</t>
  </si>
  <si>
    <t>Transaction 540</t>
  </si>
  <si>
    <t>Transaction 341</t>
  </si>
  <si>
    <t>RB051426: ST THOMAS CANTRBRY(COE)JR BTWD</t>
  </si>
  <si>
    <t>Transaction 749</t>
  </si>
  <si>
    <t>Transaction 713</t>
  </si>
  <si>
    <t>Transaction 467</t>
  </si>
  <si>
    <t>RB051428: ST THOMAS CANTRBRY(COE)VA IF B</t>
  </si>
  <si>
    <t>Transaction 174</t>
  </si>
  <si>
    <t>Transaction 527</t>
  </si>
  <si>
    <t>Transaction 632</t>
  </si>
  <si>
    <t>Transaction 448</t>
  </si>
  <si>
    <t>RB051430: WARLEY PRIMARY SCHOOL</t>
  </si>
  <si>
    <t>Transaction 524</t>
  </si>
  <si>
    <t>Transaction 63</t>
  </si>
  <si>
    <t>Transaction 306</t>
  </si>
  <si>
    <t>Transaction 443</t>
  </si>
  <si>
    <t>Transaction 926</t>
  </si>
  <si>
    <t>Transaction 382</t>
  </si>
  <si>
    <t>Transaction 882</t>
  </si>
  <si>
    <t>Transaction 107</t>
  </si>
  <si>
    <t>Transaction 617</t>
  </si>
  <si>
    <t>RB051460: BRIGHTLINGSEA PRIMARY SCHOOL</t>
  </si>
  <si>
    <t>Transaction 583</t>
  </si>
  <si>
    <t>Transaction 85</t>
  </si>
  <si>
    <t>Transaction 938</t>
  </si>
  <si>
    <t>Transaction 646</t>
  </si>
  <si>
    <t>Transaction 422</t>
  </si>
  <si>
    <t>Transaction 265</t>
  </si>
  <si>
    <t>Transaction 344</t>
  </si>
  <si>
    <t>RB051496: BULMER ST ANDREW'S COE(VC)PRIM</t>
  </si>
  <si>
    <t>Transaction 686</t>
  </si>
  <si>
    <t>Transaction 793</t>
  </si>
  <si>
    <t>Transaction 893</t>
  </si>
  <si>
    <t>Transaction 621</t>
  </si>
  <si>
    <t>Transaction 113</t>
  </si>
  <si>
    <t>RB051504: BURNHAM-ON-CROUCH PRIMARY</t>
  </si>
  <si>
    <t>Transaction 575</t>
  </si>
  <si>
    <t>Transaction 815</t>
  </si>
  <si>
    <t>Transaction 416</t>
  </si>
  <si>
    <t>Transaction 864</t>
  </si>
  <si>
    <t>Transaction 879</t>
  </si>
  <si>
    <t>Transaction 48</t>
  </si>
  <si>
    <t>RB051506: ST MARY'S COE(VA) PRM-BURNHAM</t>
  </si>
  <si>
    <t>Transaction 525</t>
  </si>
  <si>
    <t>Transaction 127</t>
  </si>
  <si>
    <t>Transaction 124</t>
  </si>
  <si>
    <t>RB051560: CANEWDON ENDOWD COE VC PR&amp;NURS</t>
  </si>
  <si>
    <t>ES100 FEEE234 AUT21INT correction</t>
  </si>
  <si>
    <t>Transaction 487</t>
  </si>
  <si>
    <t>Transaction 392</t>
  </si>
  <si>
    <t>Transaction 345</t>
  </si>
  <si>
    <t>RB051562: CANVEY JUNIOR SCHOOL</t>
  </si>
  <si>
    <t>Transaction 761</t>
  </si>
  <si>
    <t>Transaction 320</t>
  </si>
  <si>
    <t>Transaction 141</t>
  </si>
  <si>
    <t>RB051564: CANVEY INFANT SCHOOL</t>
  </si>
  <si>
    <t>Transaction 89</t>
  </si>
  <si>
    <t>RB051582: WILLIAM READ PRIMARY SCHOOL</t>
  </si>
  <si>
    <t>Transaction 502</t>
  </si>
  <si>
    <t>Transaction 940</t>
  </si>
  <si>
    <t>Transaction 109</t>
  </si>
  <si>
    <t>RB051634: CHAPPEL COE(CTRLLD)PRIMARY SCH</t>
  </si>
  <si>
    <t>Transaction 484</t>
  </si>
  <si>
    <t>Transaction 118</t>
  </si>
  <si>
    <t>RB051640: TANGLEWOOD NURSERY SCHOOL</t>
  </si>
  <si>
    <t>Transaction 447</t>
  </si>
  <si>
    <t>Transaction 238</t>
  </si>
  <si>
    <t>Transaction 486</t>
  </si>
  <si>
    <t>RB051642: WOODCROFT NURSERY SCHOOL</t>
  </si>
  <si>
    <t>Transaction 625</t>
  </si>
  <si>
    <t>Transaction 947</t>
  </si>
  <si>
    <t>Transaction 726</t>
  </si>
  <si>
    <t>Transaction 857</t>
  </si>
  <si>
    <t>Transaction 519</t>
  </si>
  <si>
    <t>RB051643: CHANCELLOR PARK PRIMARY</t>
  </si>
  <si>
    <t>Transaction 816</t>
  </si>
  <si>
    <t>Transaction 530</t>
  </si>
  <si>
    <t>Transaction 188</t>
  </si>
  <si>
    <t>Transaction 189</t>
  </si>
  <si>
    <t>RB051673: SPRINGFIELD PRIMARY SCHOOL</t>
  </si>
  <si>
    <t>Transaction 673</t>
  </si>
  <si>
    <t>Transaction 569</t>
  </si>
  <si>
    <t>Transaction 698</t>
  </si>
  <si>
    <t>Transaction 871</t>
  </si>
  <si>
    <t>RB051688: TRINITY ROAD PRIMARY SCHOOL</t>
  </si>
  <si>
    <t>Transaction 704</t>
  </si>
  <si>
    <t>Transaction 458</t>
  </si>
  <si>
    <t>Transaction 724</t>
  </si>
  <si>
    <t>Transaction 956</t>
  </si>
  <si>
    <t>Transaction 725</t>
  </si>
  <si>
    <t>Transaction 878</t>
  </si>
  <si>
    <t>RB051690: WESTLANDS CMMTY PRIMARY SCHOOL</t>
  </si>
  <si>
    <t>Transaction 851</t>
  </si>
  <si>
    <t>Transaction 258</t>
  </si>
  <si>
    <t>Transaction 373</t>
  </si>
  <si>
    <t>Transaction 880</t>
  </si>
  <si>
    <t>RB051696: THE BISHOPS COE&amp;RC PRIMARY SCH</t>
  </si>
  <si>
    <t>Transaction 503</t>
  </si>
  <si>
    <t>RB051734: LIMES FARM JUNIOR SCHOOL</t>
  </si>
  <si>
    <t>Transaction 307</t>
  </si>
  <si>
    <t>Transaction 954</t>
  </si>
  <si>
    <t>RB051760: HOLY TRNTY&amp;ST NICHOLS COE VA-P</t>
  </si>
  <si>
    <t>Transaction 720</t>
  </si>
  <si>
    <t>Transaction 902</t>
  </si>
  <si>
    <t>Transaction 181</t>
  </si>
  <si>
    <t>RB051784: OAKWOOD INFANT SCHOOL</t>
  </si>
  <si>
    <t>Transaction 327</t>
  </si>
  <si>
    <t>Transaction 514</t>
  </si>
  <si>
    <t>Transaction 27</t>
  </si>
  <si>
    <t>Transaction 282</t>
  </si>
  <si>
    <t>Transaction 875</t>
  </si>
  <si>
    <t>Transaction 549</t>
  </si>
  <si>
    <t>Transaction 592</t>
  </si>
  <si>
    <t>RB051802: CLAVERING PRIMARY SCHOOL</t>
  </si>
  <si>
    <t>Transaction 585</t>
  </si>
  <si>
    <t>Transaction 735</t>
  </si>
  <si>
    <t>Transaction 272</t>
  </si>
  <si>
    <t>Transaction 794</t>
  </si>
  <si>
    <t>RB051808: ST PETERS COE VC PRIM-COGGSHLL</t>
  </si>
  <si>
    <t>Transaction 126</t>
  </si>
  <si>
    <t>Transaction 933</t>
  </si>
  <si>
    <t>Transaction 892</t>
  </si>
  <si>
    <t>Transaction 674</t>
  </si>
  <si>
    <t>Transaction 930</t>
  </si>
  <si>
    <t>Transaction 650</t>
  </si>
  <si>
    <t>Transaction 824</t>
  </si>
  <si>
    <t>RB051820: FRIARS GROVE PRIMARY SCHOOL</t>
  </si>
  <si>
    <t>Transaction 869</t>
  </si>
  <si>
    <t>Transaction 691</t>
  </si>
  <si>
    <t>Transaction 544</t>
  </si>
  <si>
    <t>RB051822: GOSBECKS PRIMARY SCHOOL</t>
  </si>
  <si>
    <t>Transaction 526</t>
  </si>
  <si>
    <t>Transaction 955</t>
  </si>
  <si>
    <t>Transaction 476</t>
  </si>
  <si>
    <t>RB051824: HAMILTON PRIMARY SCHOOL</t>
  </si>
  <si>
    <t>Transaction 780</t>
  </si>
  <si>
    <t>RB051826: HAZELMERE JUNIOR SCHOOL</t>
  </si>
  <si>
    <t>Transaction 308</t>
  </si>
  <si>
    <t>Transaction 973</t>
  </si>
  <si>
    <t>RB051828: HAZELMERE INFANT SCH&amp;NURSERY</t>
  </si>
  <si>
    <t>Transaction 817</t>
  </si>
  <si>
    <t>Transaction 349</t>
  </si>
  <si>
    <t>Transaction 600</t>
  </si>
  <si>
    <t>Transaction 681</t>
  </si>
  <si>
    <t>Transaction 372</t>
  </si>
  <si>
    <t>RB051832: KENDALL COE PRIMARY SCHOOL</t>
  </si>
  <si>
    <t>RB051836: KING'S FORD INFANT SCH&amp;NURSERY</t>
  </si>
  <si>
    <t>Transaction 430</t>
  </si>
  <si>
    <t>Transaction 483</t>
  </si>
  <si>
    <t>Transaction 533</t>
  </si>
  <si>
    <t>Transaction 263</t>
  </si>
  <si>
    <t>Transaction 455</t>
  </si>
  <si>
    <t>RB051838: LEXDEN PRIMARY SCHOOL</t>
  </si>
  <si>
    <t>Transaction 805</t>
  </si>
  <si>
    <t>Transaction 433</t>
  </si>
  <si>
    <t>Transaction 149</t>
  </si>
  <si>
    <t>RB051844: MONTGOMERY JUNIOR SCHOOL</t>
  </si>
  <si>
    <t>Transaction 328</t>
  </si>
  <si>
    <t>Transaction 342</t>
  </si>
  <si>
    <t>Transaction 87</t>
  </si>
  <si>
    <t>Transaction 920</t>
  </si>
  <si>
    <t>Transaction 590</t>
  </si>
  <si>
    <t>RB051846: MONTGOMERY INFANT SCH&amp;NURSERY</t>
  </si>
  <si>
    <t>Transaction 513</t>
  </si>
  <si>
    <t>Transaction 371</t>
  </si>
  <si>
    <t>Transaction 740</t>
  </si>
  <si>
    <t>RB051848: MYLAND PRIMARY SCHOOL</t>
  </si>
  <si>
    <t>Transaction 586</t>
  </si>
  <si>
    <t>Transaction 859</t>
  </si>
  <si>
    <t>Transaction 244</t>
  </si>
  <si>
    <t>RB051850: NORTH PRIMARY SCH&amp;NURSERY</t>
  </si>
  <si>
    <t>Transaction 762</t>
  </si>
  <si>
    <t>Transaction 591</t>
  </si>
  <si>
    <t>RB051852: OLDHEATH COMMUNITY PRIMARY SCH</t>
  </si>
  <si>
    <t>Transaction 841</t>
  </si>
  <si>
    <t>Transaction 850</t>
  </si>
  <si>
    <t>Transaction 329</t>
  </si>
  <si>
    <t>Transaction 797</t>
  </si>
  <si>
    <t>RB051854: PARSONS HEATH COE VC PRIMARY</t>
  </si>
  <si>
    <t>Transaction 309</t>
  </si>
  <si>
    <t>Transaction 710</t>
  </si>
  <si>
    <t>Transaction 711</t>
  </si>
  <si>
    <t>Transaction 806</t>
  </si>
  <si>
    <t>RB051856: PRETTYGATE JUNIOR SCHOOL</t>
  </si>
  <si>
    <t>Transaction 689</t>
  </si>
  <si>
    <t>Transaction 645</t>
  </si>
  <si>
    <t>RB051858: PRETTYGATE INFANT SCHOOL</t>
  </si>
  <si>
    <t>Transaction 587</t>
  </si>
  <si>
    <t>Transaction 436</t>
  </si>
  <si>
    <t>Transaction 699</t>
  </si>
  <si>
    <t>Transaction 680</t>
  </si>
  <si>
    <t>Transaction 330</t>
  </si>
  <si>
    <t>RB051860: ROACH VALE PRIMARY SCHOOL</t>
  </si>
  <si>
    <t>Transaction 763</t>
  </si>
  <si>
    <t>Transaction 490</t>
  </si>
  <si>
    <t>Transaction 957</t>
  </si>
  <si>
    <t>Transaction 545</t>
  </si>
  <si>
    <t>RB051870: ST GEORGE'S PRIMARY SCH &amp; NURS</t>
  </si>
  <si>
    <t>Transaction 945</t>
  </si>
  <si>
    <t>Transaction 644</t>
  </si>
  <si>
    <t>Transaction 548</t>
  </si>
  <si>
    <t>Transaction 269</t>
  </si>
  <si>
    <t>Transaction 190</t>
  </si>
  <si>
    <t>Transaction 798</t>
  </si>
  <si>
    <t>RB051872: ST GEORGE'S INFANT SCH&amp;NURSEY</t>
  </si>
  <si>
    <t>RB051876: ST JOHN'S COE (VC) PRIM -COLCH</t>
  </si>
  <si>
    <t>Transaction 884</t>
  </si>
  <si>
    <t>Transaction 799</t>
  </si>
  <si>
    <t>RB051878: ST JOHN'S GREEN PRIMARY SCHOOL</t>
  </si>
  <si>
    <t>Transaction 475</t>
  </si>
  <si>
    <t>Transaction 870</t>
  </si>
  <si>
    <t>RB051880: ST MICHAEL'S PRIM SCH&amp; NURSERY</t>
  </si>
  <si>
    <t>Transaction 166</t>
  </si>
  <si>
    <t>RB051888: QUEEN BOUDICA PRIMARY</t>
  </si>
  <si>
    <t>Transaction 402</t>
  </si>
  <si>
    <t>Transaction 635</t>
  </si>
  <si>
    <t>Transaction 191</t>
  </si>
  <si>
    <t>RB051950: COLD NORTON PRIMARY SCHOOL</t>
  </si>
  <si>
    <t>Transaction 427</t>
  </si>
  <si>
    <t>RB051966: COPFORD COE(VC)PRIMARY SCHOOL</t>
  </si>
  <si>
    <t>Transaction 927</t>
  </si>
  <si>
    <t>RB051974: COOPERSALE&amp;THYDON GARNON COE P</t>
  </si>
  <si>
    <t>Transaction 679</t>
  </si>
  <si>
    <t>RB052070: DANBURY PARK CMMTY PRIMARY SCH</t>
  </si>
  <si>
    <t>RB052072: ST JOHN'S COE VC PRIMA-DANBURY</t>
  </si>
  <si>
    <t>Transaction 962</t>
  </si>
  <si>
    <t>Transaction 139</t>
  </si>
  <si>
    <t>RB052092: DEDHAM COE VC PRIMARY SCHOOL</t>
  </si>
  <si>
    <t>Transaction 428</t>
  </si>
  <si>
    <t>Transaction 727</t>
  </si>
  <si>
    <t>RB052102: DODDINGHURST INFANTS</t>
  </si>
  <si>
    <t>Transaction 887</t>
  </si>
  <si>
    <t>RB052114: DOWNHAM COE VC PRIMARY SCHOOL</t>
  </si>
  <si>
    <t>Transaction 577</t>
  </si>
  <si>
    <t>Transaction 995</t>
  </si>
  <si>
    <t>RB052168: ST LAWRENCE COE PRIMA-ROWHEDGE</t>
  </si>
  <si>
    <t>Transaction 764</t>
  </si>
  <si>
    <t>RB052176: EAST HANNINGFIELD COE PRIMARY</t>
  </si>
  <si>
    <t>Transaction 423</t>
  </si>
  <si>
    <t>Transaction 449</t>
  </si>
  <si>
    <t>RB052184: HOLY TRINITY C OF E PRIMARY</t>
  </si>
  <si>
    <t>Transaction 463</t>
  </si>
  <si>
    <t>Transaction 894</t>
  </si>
  <si>
    <t>Transaction 485</t>
  </si>
  <si>
    <t>RB052200: ELSENHAM COE VC PRIMARY SCHOOL</t>
  </si>
  <si>
    <t>Transaction 999</t>
  </si>
  <si>
    <t>RB052211: EPPING COUNTY PRIMARY</t>
  </si>
  <si>
    <t>Transaction 529</t>
  </si>
  <si>
    <t>Transaction 564</t>
  </si>
  <si>
    <t>RB052250: FARNHAM COE PRIMARY SCHOOL</t>
  </si>
  <si>
    <t>Transaction 730</t>
  </si>
  <si>
    <t>Transaction 175</t>
  </si>
  <si>
    <t>Transaction 729</t>
  </si>
  <si>
    <t>RB052266: FELSTED PRIMARY SCHOOL</t>
  </si>
  <si>
    <t>Transaction 266</t>
  </si>
  <si>
    <t>RB052282: FINGRINGHOE COE(VA)PRIMARY SCH</t>
  </si>
  <si>
    <t>Transaction 818</t>
  </si>
  <si>
    <t>Transaction 240</t>
  </si>
  <si>
    <t>Transaction 932</t>
  </si>
  <si>
    <t>Transaction 1000</t>
  </si>
  <si>
    <t>RB052290: FORD END COE PRIMARY SCHOOL</t>
  </si>
  <si>
    <t>RB052298: FORDHAM ALL SAINTS COE VC PRIM</t>
  </si>
  <si>
    <t>RB052322: FRINTON-ON-SEA PRIMARY SCHOOL</t>
  </si>
  <si>
    <t>Transaction 412</t>
  </si>
  <si>
    <t>Transaction 578</t>
  </si>
  <si>
    <t>Transaction 454</t>
  </si>
  <si>
    <t>RB052334: DR WALKERS COE(VC)PRIM-FYFIELD</t>
  </si>
  <si>
    <t>Transaction 570</t>
  </si>
  <si>
    <t>Transaction 515</t>
  </si>
  <si>
    <t>Transaction 996</t>
  </si>
  <si>
    <t>RB052370: GALLEYWOOD INFANT SCHOOL</t>
  </si>
  <si>
    <t>Transaction 461</t>
  </si>
  <si>
    <t>Transaction 953</t>
  </si>
  <si>
    <t>Spreadsheet B 401817 21143696 ES103 MK0705 PPG CIC SUM21P5 SUM-21 ES103 MK0705 PPG CIC SUM21P5 SUM-21</t>
  </si>
  <si>
    <t>RB052372: ST MICHAEL'S COE (VA) JUNIOR</t>
  </si>
  <si>
    <t>Transaction 182</t>
  </si>
  <si>
    <t>RB052450: BADDOW HALL JUNIOR SCHOOL</t>
  </si>
  <si>
    <t>Transaction 531</t>
  </si>
  <si>
    <t>Transaction 317</t>
  </si>
  <si>
    <t>RB052452: BADDOW HALL INFANT SCHOOL</t>
  </si>
  <si>
    <t>Transaction 819</t>
  </si>
  <si>
    <t>Transaction 547</t>
  </si>
  <si>
    <t>Transaction 643</t>
  </si>
  <si>
    <t>RB052454: BEEHIVE LANE CMMTY PRIMARY SCH</t>
  </si>
  <si>
    <t>Transaction 863</t>
  </si>
  <si>
    <t>Transaction 647</t>
  </si>
  <si>
    <t>RB052480: GREAT BARDFIELD PRIMARY SCHOOL</t>
  </si>
  <si>
    <t>Transaction 719</t>
  </si>
  <si>
    <t>RB052488: GREAT BENTLEY PRIMARY SCHOOL</t>
  </si>
  <si>
    <t>Transaction 241</t>
  </si>
  <si>
    <t>Transaction 846</t>
  </si>
  <si>
    <t>RB052496: ST GEORGE'S COE PRM-GT BROMLEY</t>
  </si>
  <si>
    <t>RB052512: GT EASTON COE(VA)PRIMARY SCHL</t>
  </si>
  <si>
    <t>Transaction 331</t>
  </si>
  <si>
    <t>RB052528: THE BISHOP WILLIAM WRD COE PRM</t>
  </si>
  <si>
    <t>RB052536: GT LEIGHS PRIMARY SCHOOL</t>
  </si>
  <si>
    <t>Transaction 675</t>
  </si>
  <si>
    <t>RB052544: ST GILES' COE PRIMARY SCHOOL</t>
  </si>
  <si>
    <t>Transaction 414</t>
  </si>
  <si>
    <t>RB052552: ALL SAINTS COE(VA)PR-GRT OAKLY</t>
  </si>
  <si>
    <t>Transaction 571</t>
  </si>
  <si>
    <t>Transaction 472</t>
  </si>
  <si>
    <t>RB052560: GREAT SAMPFORD PRIMARY SCHOOL</t>
  </si>
  <si>
    <t>Transaction 966</t>
  </si>
  <si>
    <t>RB052568: GREAT TEY COE (VC) PRIMARY SCH</t>
  </si>
  <si>
    <t>Transaction 706</t>
  </si>
  <si>
    <t>Transaction 852</t>
  </si>
  <si>
    <t>Transaction 243</t>
  </si>
  <si>
    <t>Transaction 886</t>
  </si>
  <si>
    <t>RB052592: GREAT WALTHAM COE VC PRIMARY</t>
  </si>
  <si>
    <t>RB052682: HOLY TRINITY COE(VC)PRIM-HALST</t>
  </si>
  <si>
    <t>Transaction 946</t>
  </si>
  <si>
    <t>RB052706: CHURCH LANGLEY COMMTY PRIMARY</t>
  </si>
  <si>
    <t>Transaction 332</t>
  </si>
  <si>
    <t>RB052708: CHURCHGATE COE(VA)PRIM-HARLOW</t>
  </si>
  <si>
    <t>Transaction 511</t>
  </si>
  <si>
    <t>Transaction 353</t>
  </si>
  <si>
    <t>RB052715: HARE STREET PRIMARY SCHOOL</t>
  </si>
  <si>
    <t>Transaction 974</t>
  </si>
  <si>
    <t>Transaction 900</t>
  </si>
  <si>
    <t>RB052842: ALL SAINTS COE(VA)PR-DOVERCORT</t>
  </si>
  <si>
    <t>Transaction 634</t>
  </si>
  <si>
    <t>RB052846: SPRING MEADOW PRIMARY SCHOOL</t>
  </si>
  <si>
    <t>Transaction 432</t>
  </si>
  <si>
    <t>Transaction 833</t>
  </si>
  <si>
    <t>RB052848: HARWICH COMMTY PRIM SCH&amp;NURSER</t>
  </si>
  <si>
    <t>Transaction 668</t>
  </si>
  <si>
    <t>Transaction 693</t>
  </si>
  <si>
    <t>RB052856: MAYFLOWER PRIMARY SCHOOL</t>
  </si>
  <si>
    <t>Transaction 958</t>
  </si>
  <si>
    <t>Transaction 477</t>
  </si>
  <si>
    <t>RB052870: ST MARYS COE(VA)PR-HATFIELD BD</t>
  </si>
  <si>
    <t>RB052886: HATFIELD PEVEREL INFANT SCHOOL</t>
  </si>
  <si>
    <t>Transaction 343</t>
  </si>
  <si>
    <t>Transaction 462</t>
  </si>
  <si>
    <t>RB052912: HENHAM &amp; UGLEY SCHOOL</t>
  </si>
  <si>
    <t>Transaction 849</t>
  </si>
  <si>
    <t>Transaction 923</t>
  </si>
  <si>
    <t>RB052944: HIGHWOOD PRIMARY SCHOOL</t>
  </si>
  <si>
    <t>Transaction 952</t>
  </si>
  <si>
    <t>Transaction 479</t>
  </si>
  <si>
    <t>RB052975: RIVERSIDE PRIMARY SCHOOL</t>
  </si>
  <si>
    <t>Transaction 512</t>
  </si>
  <si>
    <t>Transaction 937</t>
  </si>
  <si>
    <t>Transaction 192</t>
  </si>
  <si>
    <t>RB052988: WILLOWBROOK PRIMARY SCHOOL</t>
  </si>
  <si>
    <t>Transaction 925</t>
  </si>
  <si>
    <t>RB052992: LONG RIDINGS PRIMARY SCHOOL</t>
  </si>
  <si>
    <t>RB052996: ST JOSEPH THE WORKER RC PRIM</t>
  </si>
  <si>
    <t>RB053050: INGATESTONE INFANT SCHOOL</t>
  </si>
  <si>
    <t>RB053052: INGATESTONE&amp;FRYERNING COE VA J</t>
  </si>
  <si>
    <t>RB053064: INGRAVE JOHNSTONE COE(VA)PRIM</t>
  </si>
  <si>
    <t>Transaction 748</t>
  </si>
  <si>
    <t>RB053108: KELVEDON HATCH CMMTY PRIMARY S</t>
  </si>
  <si>
    <t>Transaction 667</t>
  </si>
  <si>
    <t>Transaction 267</t>
  </si>
  <si>
    <t>RB053176: MILLHOUSE PRIMARY SCHOOL</t>
  </si>
  <si>
    <t>RB053208: LANGENHOE COMMUNITY PRIMARY SC</t>
  </si>
  <si>
    <t>Transaction 264</t>
  </si>
  <si>
    <t>RB053216: LANGHAM PRIMARY SCHOOL</t>
  </si>
  <si>
    <t>Transaction 909</t>
  </si>
  <si>
    <t>RB053234: HIGHFIELDS PRIMARY SCHOOL</t>
  </si>
  <si>
    <t>Transaction 273</t>
  </si>
  <si>
    <t>RB053246: LAYER-DE-LA-HAYE COE (VC) PRIM</t>
  </si>
  <si>
    <t>RB053262: LITTLE HALLINGBURY COE(VA)PRY</t>
  </si>
  <si>
    <t>RB053278: LITTLE WALTHAM COE(VA) PRIMARY</t>
  </si>
  <si>
    <t>Transaction 912</t>
  </si>
  <si>
    <t>RB053332: ALL SAINTS MALDON COE VC PRIMA</t>
  </si>
  <si>
    <t>Transaction 333</t>
  </si>
  <si>
    <t>Transaction 929</t>
  </si>
  <si>
    <t>RB053336: WENTWORTH PRIMARY SCHOOL</t>
  </si>
  <si>
    <t>Transaction 770</t>
  </si>
  <si>
    <t>Transaction 959</t>
  </si>
  <si>
    <t>RB053338: ST FRANCIS R C PRIMARY-MALDON</t>
  </si>
  <si>
    <t>Transaction 669</t>
  </si>
  <si>
    <t>RB053350: MANUDEN PRIMARY SCHOOL</t>
  </si>
  <si>
    <t>Transaction 271</t>
  </si>
  <si>
    <t>RB053362: ST ANDREWS COE VC PR MARKS TEY</t>
  </si>
  <si>
    <t>RB053370: MATCHING GREEN COE VC PRIMARY</t>
  </si>
  <si>
    <t>Transaction 465</t>
  </si>
  <si>
    <t>RB053402: MORETON COE VA PRIMARY SCHOOL</t>
  </si>
  <si>
    <t>Transaction 919</t>
  </si>
  <si>
    <t>RB053440: NAZEING PRIMARY SCHOOL</t>
  </si>
  <si>
    <t>RB053456: NEWPORT PRIMARY SCHOOL</t>
  </si>
  <si>
    <t>Transaction 697</t>
  </si>
  <si>
    <t>RB053574: ST JOHN BAPTIST COE(VA)PR-PEBM</t>
  </si>
  <si>
    <t>RB053590: EVERSLEY PRIMARY SCHOOL</t>
  </si>
  <si>
    <t>RB053670: RADWINTER COE(VA)PRIMARY SCHL</t>
  </si>
  <si>
    <t>RB053688: ST NICHOLAS COE VC PRM-RAWRETH</t>
  </si>
  <si>
    <t>RB053704: DOWNHALL PRIMARY SCHOOL</t>
  </si>
  <si>
    <t>Transaction 994</t>
  </si>
  <si>
    <t>RB053706: EDWARD FRANCIS PRIMARY SCHOOL</t>
  </si>
  <si>
    <t>RB053750: RETTENDON PRIMARY SCHOOL</t>
  </si>
  <si>
    <t>RB053758: RICKLING COE(VC)PRIMARY SCHOOL</t>
  </si>
  <si>
    <t>Transaction 234</t>
  </si>
  <si>
    <t>RB053788: HOLT FARM INFANT SCHOOL</t>
  </si>
  <si>
    <t>RB053884: ST MARY'S COE(VA)PR-SFFRN WLDN</t>
  </si>
  <si>
    <t>Transaction 712</t>
  </si>
  <si>
    <t>RB053908: SHEERING COE VC PRIMARY SCHOOL</t>
  </si>
  <si>
    <t>RB053932: ST PETERS COE(VA)PRM-SIBLE HED</t>
  </si>
  <si>
    <t>RB054132: ST PETERS COE(VA)PRM-STH WEALD</t>
  </si>
  <si>
    <t>Transaction 967</t>
  </si>
  <si>
    <t>RB054148: ST JOSEPH'S R C PRIM-S WOODHAM</t>
  </si>
  <si>
    <t>RB054150: TRINITY ST MARYS COE VA PR-SWF</t>
  </si>
  <si>
    <t>RB054200: BENTFIELD PRIMARY SCHOOL</t>
  </si>
  <si>
    <t>RB054216: STANWAY PRIMARY SCHOOL</t>
  </si>
  <si>
    <t>RB054218: STANWAY FIVEWAYS PRIMARY SCH</t>
  </si>
  <si>
    <t>RB054238: STEBBING PRIMARY SCHOOL</t>
  </si>
  <si>
    <t>RB054262: STOCK CHURCH OF ENGLAND PRIM</t>
  </si>
  <si>
    <t>Transaction 468</t>
  </si>
  <si>
    <t>RB054358: TENDRING PRIMARY SCHOOL</t>
  </si>
  <si>
    <t>RB054366: TERLING COE(VA) PRIMARY SCHOOL</t>
  </si>
  <si>
    <t>RB054432: BAYNARDS PRIMARY SCHOOL</t>
  </si>
  <si>
    <t>Transaction 268</t>
  </si>
  <si>
    <t>RB054436: TIPTREE-ST LUKES COE(CTRLD)PRM</t>
  </si>
  <si>
    <t>RB054438: MILLDENE PRIMARY SCHOOL</t>
  </si>
  <si>
    <t>Transaction 831</t>
  </si>
  <si>
    <t>Transaction 752</t>
  </si>
  <si>
    <t>RB054480: ST NICHOLAS C OF E PRIMARY</t>
  </si>
  <si>
    <t>RB054490: TOLLESBURY SCHOOL</t>
  </si>
  <si>
    <t>Transaction 771</t>
  </si>
  <si>
    <t>RB054508: ST MARGARETS COE(VC)PRM-TOPPLE</t>
  </si>
  <si>
    <t>Transaction 972</t>
  </si>
  <si>
    <t>RB054600: VANGE PRIMARY SCH &amp; NURSERY</t>
  </si>
  <si>
    <t>Transaction 434</t>
  </si>
  <si>
    <t>RB054698: HEATHLNDS COE VC PRM-WST BERGH</t>
  </si>
  <si>
    <t>Transaction 971</t>
  </si>
  <si>
    <t>RB054706: WEST HORNDON PRIMARY SCHOOL</t>
  </si>
  <si>
    <t>RB054724: ST PETERS COE(VA)PR-W HANFIELD</t>
  </si>
  <si>
    <t>Transaction 830</t>
  </si>
  <si>
    <t>RB054734: WETHERSFIELD COE VC PRIMARY SC</t>
  </si>
  <si>
    <t>Transaction 722</t>
  </si>
  <si>
    <t>RB054744: WHITE NOTLEY COE VC PRIMARY SC</t>
  </si>
  <si>
    <t>RB054750: ABACUS PRIMARY SCHOOL</t>
  </si>
  <si>
    <t>Transaction 931</t>
  </si>
  <si>
    <t>RB054754: WICKFORD PRIMARY SCHOOL</t>
  </si>
  <si>
    <t>Transaction 951</t>
  </si>
  <si>
    <t>RB054768: GRANGE PRIMARY SCHOOL</t>
  </si>
  <si>
    <t>Transaction 992</t>
  </si>
  <si>
    <t>RB054770: OAKFIELD PRIMARY</t>
  </si>
  <si>
    <t>RB054810: WIMBISH PRIMARY SCHOOL</t>
  </si>
  <si>
    <t>Transaction 832</t>
  </si>
  <si>
    <t>RB054816: CHIPPING HILL SCHOOL</t>
  </si>
  <si>
    <t>Transaction 772</t>
  </si>
  <si>
    <t>RB054854: THE BROOMGROVE JUNIOR</t>
  </si>
  <si>
    <t>RB054856: THE BROOMGROVE INFANTS</t>
  </si>
  <si>
    <t>Transaction 977</t>
  </si>
  <si>
    <t>RB054864: WIX &amp; WRABNESS PRIMARY SCHOOL</t>
  </si>
  <si>
    <t>Transaction 993</t>
  </si>
  <si>
    <t>RB054880: WOODHAM WALTER COE(VC)PRIMARY</t>
  </si>
  <si>
    <t>Transaction 914</t>
  </si>
  <si>
    <t>RB054896: WRITTLE JUNIOR SCHOOL</t>
  </si>
  <si>
    <t>Transaction 989</t>
  </si>
  <si>
    <t>RB054898: WRITTLE INFANT SCHOOL</t>
  </si>
  <si>
    <t>GMSS5890: ST BENEDICTS CATHOLIC COLLEGE</t>
  </si>
  <si>
    <t>Transaction 715</t>
  </si>
  <si>
    <t>Spreadsheet B 399800 20985967 ES091 MK0645 COVID EMERGENCY RECODE ON THE LEDGER ES091 MK0645 COVID EMERGENCY RECODE ON THE LEDGER</t>
  </si>
  <si>
    <t>GMSS7880: BEAUCHAMPS HIGH SCHOOL</t>
  </si>
  <si>
    <t>10023: SIXTH FORM FUNDING</t>
  </si>
  <si>
    <t>10030: 16-19 BURSARY FUNDING</t>
  </si>
  <si>
    <t>Spreadsheet B 393731 20738356 16-19 BURSARY 2 16-19 BURSARY 2 ES037 RM0087 16-19 BURSARY 2 16-19 BURSARY 2</t>
  </si>
  <si>
    <t>DL 8660 16-19 BURSARY 5 16-19 BURSARY 5 (6,283.66+1,200)</t>
  </si>
  <si>
    <t>RB055090: DE LA SALLE SCHOOL</t>
  </si>
  <si>
    <t>Transaction 991</t>
  </si>
  <si>
    <t>RB055690: ST JOHN PAYNE RC COMP SCH CHLM</t>
  </si>
  <si>
    <t>Spreadsheet B 391040 20624019 ES004 DP0518 16-19 BURSARY 1 16-19 BURSARY 1 ES004 DP0518 16-19 BURSARY 1 16-19 BURSARY 1</t>
  </si>
  <si>
    <t>DL 8660 16-19 BURSARY 5 16-19 BURSARY 5</t>
  </si>
  <si>
    <t>RB088013: CEDAR HALL SCHOOL</t>
  </si>
  <si>
    <t>RB088014: GLENWOOD SCHOOL</t>
  </si>
  <si>
    <t>Transaction 716</t>
  </si>
  <si>
    <t>Transaction 774</t>
  </si>
  <si>
    <t>RB088019: THE EDITH BORTHWICK SCHOOL</t>
  </si>
  <si>
    <t>Transaction 934</t>
  </si>
  <si>
    <t>Transaction 990</t>
  </si>
  <si>
    <t>RB088040: SHOREFIELDS SCHOOL</t>
  </si>
  <si>
    <t>Transaction 707</t>
  </si>
  <si>
    <t>Transaction 254</t>
  </si>
  <si>
    <t>Spreadsheet B 401819 21143727 ES104 MK0706 PPG CIC SUM21P6 SUM-21 ES104 MK0706 PPG CIC SUM21P6 SUM-21</t>
  </si>
  <si>
    <t>RB088048: LEXDEN SPRINGS SCHOOL</t>
  </si>
  <si>
    <t>Transaction 717</t>
  </si>
  <si>
    <t>Transaction 963</t>
  </si>
  <si>
    <t>RB088061: HARLOW FIELDS SPECIAL SCHOOL</t>
  </si>
  <si>
    <t>Transaction 964</t>
  </si>
  <si>
    <t>RB088071: WELLS PARK SCHOOL&amp;TRAIN'G CTRE</t>
  </si>
  <si>
    <t>RB088106: SOUTH ALTERNATIVE PROVISION</t>
  </si>
  <si>
    <t>Transaction 982</t>
  </si>
  <si>
    <t>PPG CIC SUM21P4 SUM-21</t>
  </si>
  <si>
    <t xml:space="preserve">PPG CIC SUM21P5 </t>
  </si>
  <si>
    <t>RB088148: ADOLESCENT UNIT - POPLAR</t>
  </si>
  <si>
    <t>Transaction 965</t>
  </si>
  <si>
    <t>RB088154: ADOLESCENT UNIT - ST AUBYNS</t>
  </si>
  <si>
    <t>Wednesday, January 05, 2022</t>
  </si>
  <si>
    <t>Page 1</t>
  </si>
  <si>
    <t>Graeme.Ruffels@essex.gov.uk</t>
  </si>
  <si>
    <t>Confidential</t>
  </si>
  <si>
    <t>Funding Import</t>
  </si>
  <si>
    <t>V21.1 Initial release</t>
  </si>
  <si>
    <t>V21.2</t>
  </si>
  <si>
    <t>Corrected error on checklist questions 3 &amp; 4</t>
  </si>
  <si>
    <t>Denise Howes</t>
  </si>
  <si>
    <t>denise.howes@matchinggreen.essex.sch.uk</t>
  </si>
  <si>
    <t>01279 731225</t>
  </si>
  <si>
    <t>Carry Forward rounding adjustment</t>
  </si>
  <si>
    <t>School led tutoring grant rounding</t>
  </si>
  <si>
    <t>Covid grants</t>
  </si>
  <si>
    <t>Pupil Premium &amp; Sports Grant</t>
  </si>
  <si>
    <t>&lt;Message&gt;</t>
  </si>
  <si>
    <t xml:space="preserve">  &lt;Header&gt;</t>
  </si>
  <si>
    <t xml:space="preserve">    &lt;SerialNo&gt;002&lt;/SerialNo&gt;</t>
  </si>
  <si>
    <t xml:space="preserve">    &lt;Name&gt;Consistent Financial Reporting 2020-2021&lt;/Name&gt;</t>
  </si>
  <si>
    <t xml:space="preserve">    &lt;DateTime&gt;2022-01-24T16:34:43&lt;/DateTime&gt;</t>
  </si>
  <si>
    <t xml:space="preserve">  &lt;/Header&gt;</t>
  </si>
  <si>
    <t xml:space="preserve">  &lt;SourceSchool&gt;</t>
  </si>
  <si>
    <t xml:space="preserve">    &lt;LEA&gt;881&lt;/LEA&gt;</t>
  </si>
  <si>
    <t xml:space="preserve">    &lt;Estab&gt;3239&lt;/Estab&gt;</t>
  </si>
  <si>
    <t xml:space="preserve">    &lt;SchoolName&gt;Matching Green C of E Primary &lt;/SchoolName&gt;</t>
  </si>
  <si>
    <t xml:space="preserve">    &lt;Contact&gt;Denise Howes&lt;/Contact&gt;</t>
  </si>
  <si>
    <t xml:space="preserve">    &lt;Email&gt;denise.howes@matchinggreen.essex.sch.uk&lt;/Email&gt;</t>
  </si>
  <si>
    <t xml:space="preserve">    &lt;Phone&gt;01279 731225&lt;/Phone&gt;</t>
  </si>
  <si>
    <t xml:space="preserve">    &lt;FederatedFlag&gt;0&lt;/FederatedFlag&gt;</t>
  </si>
  <si>
    <t xml:space="preserve">    &lt;FinancialYear&gt;20202021&lt;/FinancialYear&gt;</t>
  </si>
  <si>
    <t xml:space="preserve">    &lt;InputSystem&gt;SIMS&lt;/InputSystem&gt;</t>
  </si>
  <si>
    <t xml:space="preserve">    &lt;DataPreparation&gt;y&lt;/DataPreparation&gt;</t>
  </si>
  <si>
    <t xml:space="preserve">    &lt;DataVersion&gt;Preliminary&lt;/DataVersion&gt;</t>
  </si>
  <si>
    <t xml:space="preserve">    &lt;Complete&gt;y&lt;/Complete&gt;</t>
  </si>
  <si>
    <t xml:space="preserve">    &lt;CashOrAccruals&gt;Accruals&lt;/CashOrAccruals&gt;</t>
  </si>
  <si>
    <t xml:space="preserve">    &lt;RatesExempt&gt;n&lt;/RatesExempt&gt;</t>
  </si>
  <si>
    <t xml:space="preserve">    &lt;Insurance&gt;n&lt;/Insurance&gt;</t>
  </si>
  <si>
    <t xml:space="preserve">    &lt;CFRData&gt;</t>
  </si>
  <si>
    <t xml:space="preserve">      &lt;OpeningBalances&gt;</t>
  </si>
  <si>
    <t xml:space="preserve">        &lt;OB01_OpeningPupilFocusedRevenueBalance&gt;61333.26&lt;/OB01_OpeningPupilFocusedRevenueBalance&gt;</t>
  </si>
  <si>
    <t xml:space="preserve">        &lt;OB02_OpeningCommunityFocusedRevenueBalance&gt;0.00&lt;/OB02_OpeningCommunityFocusedRevenueBalance&gt;</t>
  </si>
  <si>
    <t xml:space="preserve">        &lt;OB03_OpeningCapitalBalance&gt;4582.54&lt;/OB03_OpeningCapitalBalance&gt;</t>
  </si>
  <si>
    <t xml:space="preserve">      &lt;/OpeningBalances&gt;</t>
  </si>
  <si>
    <t xml:space="preserve">      &lt;Income&gt;</t>
  </si>
  <si>
    <t xml:space="preserve">        &lt;I01_LA&gt;361494.85&lt;/I01_LA&gt;</t>
  </si>
  <si>
    <t xml:space="preserve">        &lt;I02_SixthForm&gt;0.00&lt;/I02_SixthForm&gt;</t>
  </si>
  <si>
    <t xml:space="preserve">        &lt;I03_HighNeedsTopUp&gt;1020.00&lt;/I03_HighNeedsTopUp&gt;</t>
  </si>
  <si>
    <t xml:space="preserve">        &lt;I04_MinorityEthnic&gt;0.00&lt;/I04_MinorityEthnic&gt;</t>
  </si>
  <si>
    <t xml:space="preserve">        &lt;I05_PupilPremium&gt;8070.00&lt;/I05_PupilPremium&gt;</t>
  </si>
  <si>
    <t xml:space="preserve">        &lt;I06_OtherGovGrants&gt;0.00&lt;/I06_OtherGovGrants&gt;</t>
  </si>
  <si>
    <t xml:space="preserve">        &lt;I07_OtherGrants&gt;0.00&lt;/I07_OtherGrants&gt;</t>
  </si>
  <si>
    <t xml:space="preserve">        &lt;I08a_LettingPremises&gt;0.00&lt;/I08a_LettingPremises&gt;</t>
  </si>
  <si>
    <t xml:space="preserve">        &lt;I08b_OtherServices&gt;5019.72&lt;/I08b_OtherServices&gt;</t>
  </si>
  <si>
    <t xml:space="preserve">        &lt;I09_Catering&gt;10595.11&lt;/I09_Catering&gt;</t>
  </si>
  <si>
    <t xml:space="preserve">        &lt;I10_SupplyInsurance&gt;0.00&lt;/I10_SupplyInsurance&gt;</t>
  </si>
  <si>
    <t xml:space="preserve">        &lt;I11_OtherInsurance&gt;5269.76&lt;/I11_OtherInsurance&gt;</t>
  </si>
  <si>
    <t xml:space="preserve">        &lt;I12_Contributions&gt;2149.54&lt;/I12_Contributions&gt;</t>
  </si>
  <si>
    <t xml:space="preserve">        &lt;I13_Donations&gt;11633.96&lt;/I13_Donations&gt;</t>
  </si>
  <si>
    <t xml:space="preserve">        &lt;I15_PupilFocusedExtendedFunding&gt;0.00&lt;/I15_PupilFocusedExtendedFunding&gt;</t>
  </si>
  <si>
    <t xml:space="preserve">        &lt;I16_CommunityFocusedFunding&gt;0.00&lt;/I16_CommunityFocusedFunding&gt;</t>
  </si>
  <si>
    <t xml:space="preserve">        &lt;I17_CommunityFocusedSchoolFacilitiesIncome&gt;0.00&lt;/I17_CommunityFocusedSchoolFacilitiesIncome&gt;</t>
  </si>
  <si>
    <t xml:space="preserve">        &lt;I18a_CovidRetentionScheme&gt;0.00&lt;/I18a_CovidRetentionScheme&gt;</t>
  </si>
  <si>
    <t xml:space="preserve">        &lt;I18b_CovidExceptionalCosts&gt;720.00&lt;/I18b_CovidExceptionalCosts&gt;</t>
  </si>
  <si>
    <t xml:space="preserve">        &lt;I18c_CovidOther&gt;3666.25&lt;/I18c_CovidOther&gt;</t>
  </si>
  <si>
    <t xml:space="preserve">        &lt;I18d_AdditionalGrantSchools&gt;29805.00&lt;/I18d_AdditionalGrantSchools&gt;</t>
  </si>
  <si>
    <t xml:space="preserve">      &lt;/Income&gt;</t>
  </si>
  <si>
    <t xml:space="preserve">      &lt;Expenditure&gt;</t>
  </si>
  <si>
    <t xml:space="preserve">        &lt;E01_TeachingStaff&gt;191944.82&lt;/E01_TeachingStaff&gt;</t>
  </si>
  <si>
    <t xml:space="preserve">        &lt;E02_SupplyStaff&gt;9931.32&lt;/E02_SupplyStaff&gt;</t>
  </si>
  <si>
    <t xml:space="preserve">        &lt;E03_SupportStaff&gt;60802.38&lt;/E03_SupportStaff&gt;</t>
  </si>
  <si>
    <t xml:space="preserve">        &lt;E04_PremisesStaff&gt;11229.82&lt;/E04_PremisesStaff&gt;</t>
  </si>
  <si>
    <t xml:space="preserve">        &lt;E05_AdminStaff&gt;24815.96&lt;/E05_AdminStaff&gt;</t>
  </si>
  <si>
    <t xml:space="preserve">        &lt;E06_CateringStaff&gt;13360.04&lt;/E06_CateringStaff&gt;</t>
  </si>
  <si>
    <t xml:space="preserve">        &lt;E07_OtherStaff&gt;3758.43&lt;/E07_OtherStaff&gt;</t>
  </si>
  <si>
    <t xml:space="preserve">        &lt;E08_IndirectEmployee&gt;1473.50&lt;/E08_IndirectEmployee&gt;</t>
  </si>
  <si>
    <t xml:space="preserve">        &lt;E09_StaffDevelopment&gt;2581.00&lt;/E09_StaffDevelopment&gt;</t>
  </si>
  <si>
    <t xml:space="preserve">        &lt;E10_SupplyInsurance&gt;9574.58&lt;/E10_SupplyInsurance&gt;</t>
  </si>
  <si>
    <t xml:space="preserve">        &lt;E11_StaffInsurance&gt;451.44&lt;/E11_StaffInsurance&gt;</t>
  </si>
  <si>
    <t xml:space="preserve">        &lt;E12_Buildings&gt;4339.73&lt;/E12_Buildings&gt;</t>
  </si>
  <si>
    <t xml:space="preserve">        &lt;E13_Grounds&gt;4732.08&lt;/E13_Grounds&gt;</t>
  </si>
  <si>
    <t xml:space="preserve">        &lt;E14_CleaningCaretaking&gt;359.38&lt;/E14_CleaningCaretaking&gt;</t>
  </si>
  <si>
    <t xml:space="preserve">        &lt;E15_WaterSewerage&gt;529.57&lt;/E15_WaterSewerage&gt;</t>
  </si>
  <si>
    <t xml:space="preserve">        &lt;E16_Energy&gt;7097.41&lt;/E16_Energy&gt;</t>
  </si>
  <si>
    <t xml:space="preserve">        &lt;E17_Rates&gt;8316.00&lt;/E17_Rates&gt;</t>
  </si>
  <si>
    <t xml:space="preserve">        &lt;E18_OtherOccupation&gt;4956.82&lt;/E18_OtherOccupation&gt;</t>
  </si>
  <si>
    <t xml:space="preserve">        &lt;E19_LearningResources&gt;15077.54&lt;/E19_LearningResources&gt;</t>
  </si>
  <si>
    <t xml:space="preserve">        &lt;E20_ICTLearningResources&gt;2797.58&lt;/E20_ICTLearningResources&gt;</t>
  </si>
  <si>
    <t xml:space="preserve">        &lt;E21_ExaminationFees&gt;0.00&lt;/E21_ExaminationFees&gt;</t>
  </si>
  <si>
    <t xml:space="preserve">        &lt;E22_AdministrativeSupplies&gt;5187.63&lt;/E22_AdministrativeSupplies&gt;</t>
  </si>
  <si>
    <t xml:space="preserve">        &lt;E23_OtherInsurance&gt;1220.56&lt;/E23_OtherInsurance&gt;</t>
  </si>
  <si>
    <t xml:space="preserve">        &lt;E24_SpecialFacilities&gt;0.00&lt;/E24_SpecialFacilities&gt;</t>
  </si>
  <si>
    <t xml:space="preserve">        &lt;E25_CateringSupplies&gt;10185.93&lt;/E25_CateringSupplies&gt;</t>
  </si>
  <si>
    <t xml:space="preserve">        &lt;E26_AgencySupplyStaff&gt;0.00&lt;/E26_AgencySupplyStaff&gt;</t>
  </si>
  <si>
    <t xml:space="preserve">        &lt;E27_CurriculumServices&gt;7363.21&lt;/E27_CurriculumServices&gt;</t>
  </si>
  <si>
    <t xml:space="preserve">        &lt;E28a_OtherServices_exceptPFI&gt;19866.96&lt;/E28a_OtherServices_exceptPFI&gt;</t>
  </si>
  <si>
    <t xml:space="preserve">        &lt;E28b_OtherServices_PFI&gt;0.00&lt;/E28b_OtherServices_PFI&gt;</t>
  </si>
  <si>
    <t xml:space="preserve">        &lt;E29_LoanInterest&gt;0.00&lt;/E29_LoanInterest&gt;</t>
  </si>
  <si>
    <t xml:space="preserve">        &lt;E30_DirectRevenueFinancing&gt;0.00&lt;/E30_DirectRevenueFinancing&gt;</t>
  </si>
  <si>
    <t xml:space="preserve">        &lt;E31_CommunityFocusedStaff&gt;0.00&lt;/E31_CommunityFocusedStaff&gt;</t>
  </si>
  <si>
    <t xml:space="preserve">        &lt;E32_CommunityFocusedSchoolCosts&gt;0.00&lt;/E32_CommunityFocusedSchoolCosts&gt;</t>
  </si>
  <si>
    <t xml:space="preserve">      &lt;/Expenditure&gt;</t>
  </si>
  <si>
    <t xml:space="preserve">      &lt;CapitalIncome&gt;</t>
  </si>
  <si>
    <t xml:space="preserve">        &lt;CI01_CapitalIncome&gt;4777.70&lt;/CI01_CapitalIncome&gt;</t>
  </si>
  <si>
    <t xml:space="preserve">        &lt;CI03_VoluntaryIncome&gt;0.00&lt;/CI03_VoluntaryIncome&gt;</t>
  </si>
  <si>
    <t xml:space="preserve">        &lt;CI04_DirectRevenueFinancing&gt;0.00&lt;/CI04_DirectRevenueFinancing&gt;</t>
  </si>
  <si>
    <t xml:space="preserve">      &lt;/CapitalIncome&gt;</t>
  </si>
  <si>
    <t xml:space="preserve">      &lt;CapitalExpenditure&gt;</t>
  </si>
  <si>
    <t xml:space="preserve">        &lt;DeMinimis&gt;1.00&lt;/DeMinimis&gt;</t>
  </si>
  <si>
    <t xml:space="preserve">        &lt;CE01_LandBuildings&gt;0.00&lt;/CE01_LandBuildings&gt;</t>
  </si>
  <si>
    <t xml:space="preserve">        &lt;CE02_ConstructionConversion&gt;0.00&lt;/CE02_ConstructionConversion&gt;</t>
  </si>
  <si>
    <t xml:space="preserve">        &lt;CE03_Equipment&gt;0.00&lt;/CE03_Equipment&gt;</t>
  </si>
  <si>
    <t xml:space="preserve">        &lt;CE04_ICT&gt;5180.00&lt;/CE04_ICT&gt;</t>
  </si>
  <si>
    <t xml:space="preserve">      &lt;/CapitalExpenditure&gt;</t>
  </si>
  <si>
    <t xml:space="preserve">      &lt;Balances&gt;</t>
  </si>
  <si>
    <t xml:space="preserve">        &lt;B01_CommittedRevenue&gt;0.00&lt;/B01_CommittedRevenue&gt;</t>
  </si>
  <si>
    <t xml:space="preserve">        &lt;B02_UncommittedRevenue&gt;78823.76&lt;/B02_UncommittedRevenue&gt;</t>
  </si>
  <si>
    <t xml:space="preserve">        &lt;B03_DevolvedCapital&gt;0.00&lt;/B03_DevolvedCapital&gt;</t>
  </si>
  <si>
    <t xml:space="preserve">        &lt;B05_OtherCapital&gt;4180.24&lt;/B05_OtherCapital&gt;</t>
  </si>
  <si>
    <t xml:space="preserve">        &lt;B06_CommunityFocused&gt;0.00&lt;/B06_CommunityFocused&gt;</t>
  </si>
  <si>
    <t xml:space="preserve">      &lt;/Balances&gt;</t>
  </si>
  <si>
    <t xml:space="preserve">    &lt;/CFRData&gt;</t>
  </si>
  <si>
    <t xml:space="preserve">    &lt;Notepad&gt;</t>
  </si>
  <si>
    <t xml:space="preserve">      &lt;LEA&gt;881&lt;/LEA&gt;</t>
  </si>
  <si>
    <t xml:space="preserve">      &lt;Estab&gt;3239&lt;/Estab&gt;</t>
  </si>
  <si>
    <t xml:space="preserve">      &lt;Type&gt;0&lt;/Type&gt;</t>
  </si>
  <si>
    <t xml:space="preserve">      &lt;Date&gt;2022-01-24&lt;/Date&gt;</t>
  </si>
  <si>
    <t xml:space="preserve">      &lt;Username&gt;Data Provider&lt;/Username&gt;</t>
  </si>
  <si>
    <t xml:space="preserve">      &lt;Details&gt;</t>
  </si>
  <si>
    <t xml:space="preserve">      &lt;/Details&gt;</t>
  </si>
  <si>
    <t xml:space="preserve">    &lt;/Notepad&gt;</t>
  </si>
  <si>
    <t xml:space="preserve">  &lt;/SourceSchool&gt;</t>
  </si>
  <si>
    <t>&lt;/Message&gt;</t>
  </si>
  <si>
    <t>Amy Wareham</t>
  </si>
  <si>
    <t>School Business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</si>
</sst>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Red]\(#,##0\);\-"/>
    <numFmt numFmtId="165" formatCode="#,##0;\(#,##0\);\-"/>
    <numFmt numFmtId="166" formatCode="#,##0.00;\(#,##0.00\);\-"/>
    <numFmt numFmtId="167" formatCode="d\-mmm\-yy"/>
    <numFmt numFmtId="168" formatCode="yyyy\-mm\-dd"/>
    <numFmt numFmtId="169" formatCode="#,##0.00;&quot;-&quot;#,##0.00"/>
    <numFmt numFmtId="170" formatCode="dd\-mmm\-yyyy"/>
  </numFmts>
  <fonts count="57" x14ac:knownFonts="1">
    <font>
      <sz val="11"/>
      <name val="Arial"/>
    </font>
    <font>
      <sz val="11"/>
      <name val="Arial"/>
      <family val="2"/>
    </font>
    <font>
      <sz val="10"/>
      <name val="Arial"/>
      <family val="2"/>
    </font>
    <font>
      <b/>
      <sz val="10"/>
      <name val="Arial"/>
      <family val="2"/>
    </font>
    <font>
      <b/>
      <i/>
      <sz val="10"/>
      <name val="Arial"/>
      <family val="2"/>
    </font>
    <font>
      <b/>
      <sz val="9"/>
      <name val="Arial"/>
      <family val="2"/>
    </font>
    <font>
      <sz val="9"/>
      <name val="Arial"/>
      <family val="2"/>
    </font>
    <font>
      <b/>
      <u/>
      <sz val="10"/>
      <name val="Arial"/>
      <family val="2"/>
    </font>
    <font>
      <sz val="16"/>
      <name val="Arial"/>
      <family val="2"/>
    </font>
    <font>
      <b/>
      <u/>
      <sz val="16"/>
      <name val="Arial"/>
      <family val="2"/>
    </font>
    <font>
      <u/>
      <sz val="16"/>
      <name val="Arial"/>
      <family val="2"/>
    </font>
    <font>
      <b/>
      <sz val="12"/>
      <name val="Arial"/>
      <family val="2"/>
    </font>
    <font>
      <sz val="12"/>
      <name val="Arial"/>
      <family val="2"/>
    </font>
    <font>
      <sz val="8"/>
      <name val="Arial"/>
      <family val="2"/>
    </font>
    <font>
      <b/>
      <sz val="12"/>
      <color indexed="10"/>
      <name val="Arial"/>
      <family val="2"/>
    </font>
    <font>
      <sz val="8"/>
      <color indexed="81"/>
      <name val="Tahoma"/>
      <family val="2"/>
    </font>
    <font>
      <sz val="8"/>
      <name val="Arial"/>
      <family val="2"/>
    </font>
    <font>
      <b/>
      <sz val="11"/>
      <name val="Arial"/>
      <family val="2"/>
    </font>
    <font>
      <sz val="11"/>
      <name val="Arial"/>
      <family val="2"/>
    </font>
    <font>
      <sz val="6"/>
      <name val="Arial"/>
      <family val="2"/>
    </font>
    <font>
      <b/>
      <sz val="14"/>
      <color indexed="10"/>
      <name val="Arial"/>
      <family val="2"/>
    </font>
    <font>
      <sz val="10"/>
      <color indexed="8"/>
      <name val="MS Sans Serif"/>
      <family val="2"/>
    </font>
    <font>
      <b/>
      <sz val="10"/>
      <color indexed="10"/>
      <name val="Arial"/>
      <family val="2"/>
    </font>
    <font>
      <b/>
      <sz val="16"/>
      <color indexed="10"/>
      <name val="Arial"/>
      <family val="2"/>
    </font>
    <font>
      <b/>
      <sz val="8"/>
      <color indexed="81"/>
      <name val="Tahoma"/>
      <family val="2"/>
    </font>
    <font>
      <b/>
      <sz val="11"/>
      <color rgb="FFFF0000"/>
      <name val="Arial"/>
      <family val="2"/>
    </font>
    <font>
      <b/>
      <sz val="12"/>
      <color rgb="FF00B050"/>
      <name val="Bookshelf Symbol 7"/>
      <charset val="2"/>
    </font>
    <font>
      <b/>
      <sz val="12"/>
      <color rgb="FF000000"/>
      <name val="Arial"/>
      <family val="2"/>
    </font>
    <font>
      <b/>
      <sz val="18"/>
      <name val="Tahoma"/>
      <family val="2"/>
    </font>
    <font>
      <b/>
      <sz val="10"/>
      <color indexed="9"/>
      <name val="Arial"/>
      <family val="2"/>
    </font>
    <font>
      <sz val="10"/>
      <color indexed="12"/>
      <name val="Courier New"/>
      <family val="3"/>
    </font>
    <font>
      <sz val="10"/>
      <color indexed="8"/>
      <name val="Courier New"/>
      <family val="3"/>
    </font>
    <font>
      <b/>
      <sz val="9"/>
      <color indexed="81"/>
      <name val="Tahoma"/>
      <family val="2"/>
    </font>
    <font>
      <sz val="9"/>
      <color indexed="81"/>
      <name val="Tahoma"/>
      <family val="2"/>
    </font>
    <font>
      <sz val="11"/>
      <color rgb="FFFF0000"/>
      <name val="Arial"/>
      <family val="2"/>
    </font>
    <font>
      <b/>
      <u/>
      <sz val="14"/>
      <name val="Arial"/>
      <family val="2"/>
    </font>
    <font>
      <b/>
      <u/>
      <sz val="11"/>
      <name val="Arial"/>
      <family val="2"/>
    </font>
    <font>
      <u/>
      <sz val="11"/>
      <name val="Arial"/>
      <family val="2"/>
    </font>
    <font>
      <u/>
      <sz val="11"/>
      <color theme="10"/>
      <name val="Arial"/>
      <family val="2"/>
    </font>
    <font>
      <u/>
      <sz val="10"/>
      <name val="Arial"/>
      <family val="2"/>
    </font>
    <font>
      <sz val="10"/>
      <color indexed="10"/>
      <name val="Arial"/>
      <family val="2"/>
    </font>
    <font>
      <b/>
      <sz val="10"/>
      <color rgb="FFFF0000"/>
      <name val="Arial"/>
      <family val="2"/>
    </font>
    <font>
      <sz val="10"/>
      <color rgb="FFFF0000"/>
      <name val="Arial"/>
      <family val="2"/>
    </font>
    <font>
      <b/>
      <u/>
      <sz val="10"/>
      <color rgb="FFFF0000"/>
      <name val="Arial"/>
      <family val="2"/>
    </font>
    <font>
      <sz val="12"/>
      <color rgb="FF0070C0"/>
      <name val="Arial"/>
      <family val="2"/>
    </font>
    <font>
      <i/>
      <sz val="11"/>
      <name val="Arial"/>
      <family val="2"/>
    </font>
    <font>
      <b/>
      <sz val="12"/>
      <color rgb="FFFF0000"/>
      <name val="Arial"/>
      <family val="2"/>
    </font>
    <font>
      <sz val="8"/>
      <color rgb="FFFF0000"/>
      <name val="Arial"/>
      <family val="2"/>
    </font>
    <font>
      <i/>
      <u/>
      <sz val="11"/>
      <name val="Arial"/>
      <family val="2"/>
    </font>
    <font>
      <i/>
      <sz val="11"/>
      <color rgb="FFFF0000"/>
      <name val="Arial"/>
      <family val="2"/>
    </font>
    <font>
      <i/>
      <sz val="10"/>
      <color rgb="FFFF0000"/>
      <name val="Arial"/>
      <family val="2"/>
    </font>
    <font>
      <sz val="10"/>
      <color indexed="8"/>
      <name val="Arial"/>
      <family val="2"/>
    </font>
    <font>
      <b/>
      <i/>
      <u/>
      <sz val="10"/>
      <name val="Arial"/>
      <family val="2"/>
    </font>
    <font>
      <sz val="15.8"/>
      <color rgb="FF0000A0"/>
      <name val="Arial"/>
      <family val="2"/>
    </font>
    <font>
      <b/>
      <sz val="8"/>
      <color theme="1"/>
      <name val="Microsoft Sans Serif"/>
      <family val="2"/>
    </font>
    <font>
      <sz val="8"/>
      <color theme="1"/>
      <name val="Microsoft Sans Serif"/>
      <family val="2"/>
    </font>
    <font>
      <sz val="11.8"/>
      <color theme="1"/>
      <name val="Arial"/>
      <family val="2"/>
    </font>
  </fonts>
  <fills count="16">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9"/>
        <bgColor indexed="64"/>
      </patternFill>
    </fill>
    <fill>
      <patternFill patternType="solid">
        <fgColor theme="0"/>
        <bgColor indexed="64"/>
      </patternFill>
    </fill>
    <fill>
      <patternFill patternType="solid">
        <fgColor indexed="48"/>
        <bgColor indexed="64"/>
      </patternFill>
    </fill>
    <fill>
      <patternFill patternType="solid">
        <fgColor indexed="42"/>
        <bgColor indexed="64"/>
      </patternFill>
    </fill>
    <fill>
      <patternFill patternType="solid">
        <fgColor rgb="FFFFFF99"/>
        <bgColor indexed="64"/>
      </patternFill>
    </fill>
    <fill>
      <patternFill patternType="solid">
        <fgColor rgb="FF99CCFF"/>
        <bgColor indexed="64"/>
      </patternFill>
    </fill>
    <fill>
      <patternFill patternType="solid">
        <fgColor indexed="22"/>
        <bgColor indexed="64"/>
      </patternFill>
    </fill>
    <fill>
      <patternFill patternType="solid">
        <fgColor rgb="FF00B0F0"/>
        <bgColor indexed="64"/>
      </patternFill>
    </fill>
    <fill>
      <patternFill patternType="solid">
        <fgColor rgb="FFCCFFCC"/>
        <bgColor indexed="64"/>
      </patternFill>
    </fill>
    <fill>
      <patternFill patternType="solid">
        <fgColor rgb="FFFFCC99"/>
        <bgColor indexed="64"/>
      </patternFill>
    </fill>
    <fill>
      <patternFill patternType="solid">
        <fgColor rgb="FFFFFFFF"/>
      </patternFill>
    </fill>
    <fill>
      <patternFill patternType="solid">
        <fgColor rgb="FFC8CCFD"/>
      </patternFill>
    </fill>
  </fills>
  <borders count="2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8"/>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43" fontId="1" fillId="0" borderId="0" applyFont="0" applyFill="0" applyBorder="0" applyAlignment="0" applyProtection="0"/>
    <xf numFmtId="0" fontId="21" fillId="0" borderId="0"/>
    <xf numFmtId="0" fontId="38" fillId="0" borderId="0" applyNumberFormat="0" applyFill="0" applyBorder="0" applyAlignment="0" applyProtection="0"/>
  </cellStyleXfs>
  <cellXfs count="554">
    <xf numFmtId="0" fontId="0" fillId="0" borderId="0" xfId="0"/>
    <xf numFmtId="4" fontId="2" fillId="2" borderId="2" xfId="1" applyNumberFormat="1" applyFont="1" applyFill="1" applyBorder="1" applyProtection="1">
      <protection locked="0"/>
    </xf>
    <xf numFmtId="4" fontId="2" fillId="2" borderId="2" xfId="0" applyNumberFormat="1" applyFont="1" applyFill="1" applyBorder="1" applyProtection="1">
      <protection locked="0"/>
    </xf>
    <xf numFmtId="4" fontId="2" fillId="2" borderId="2" xfId="1" applyNumberFormat="1" applyFont="1" applyFill="1" applyBorder="1" applyAlignment="1" applyProtection="1">
      <alignment horizontal="right"/>
      <protection locked="0"/>
    </xf>
    <xf numFmtId="4" fontId="2" fillId="2" borderId="2" xfId="1" applyNumberFormat="1" applyFont="1" applyFill="1" applyBorder="1" applyAlignment="1" applyProtection="1">
      <protection locked="0"/>
    </xf>
    <xf numFmtId="4" fontId="6" fillId="3" borderId="0" xfId="0" applyNumberFormat="1" applyFont="1" applyFill="1" applyProtection="1"/>
    <xf numFmtId="4" fontId="2" fillId="3" borderId="0" xfId="0" applyNumberFormat="1" applyFont="1" applyFill="1" applyProtection="1"/>
    <xf numFmtId="4" fontId="5" fillId="3" borderId="0" xfId="0" applyNumberFormat="1" applyFont="1" applyFill="1" applyProtection="1"/>
    <xf numFmtId="4" fontId="3" fillId="3" borderId="0" xfId="0" applyNumberFormat="1" applyFont="1" applyFill="1" applyAlignment="1" applyProtection="1">
      <alignment horizontal="center"/>
    </xf>
    <xf numFmtId="4" fontId="2" fillId="3" borderId="0" xfId="1" applyNumberFormat="1" applyFont="1" applyFill="1" applyBorder="1" applyProtection="1"/>
    <xf numFmtId="0" fontId="3" fillId="3" borderId="0" xfId="0" applyFont="1" applyFill="1" applyAlignment="1" applyProtection="1">
      <alignment horizontal="center"/>
    </xf>
    <xf numFmtId="4" fontId="12" fillId="3" borderId="0" xfId="0" applyNumberFormat="1" applyFont="1" applyFill="1" applyProtection="1"/>
    <xf numFmtId="4" fontId="2" fillId="0" borderId="0" xfId="0" applyNumberFormat="1" applyFont="1" applyFill="1" applyProtection="1"/>
    <xf numFmtId="0" fontId="8" fillId="3" borderId="0" xfId="0" applyFont="1" applyFill="1" applyProtection="1"/>
    <xf numFmtId="0" fontId="9" fillId="3" borderId="0" xfId="0" applyFont="1" applyFill="1" applyAlignment="1" applyProtection="1">
      <alignment horizontal="left"/>
    </xf>
    <xf numFmtId="0" fontId="10" fillId="3" borderId="0" xfId="0" applyFont="1" applyFill="1" applyProtection="1"/>
    <xf numFmtId="0" fontId="8" fillId="0" borderId="0" xfId="0" applyFont="1" applyProtection="1"/>
    <xf numFmtId="0" fontId="2" fillId="3" borderId="0" xfId="0" applyFont="1" applyFill="1" applyProtection="1"/>
    <xf numFmtId="0" fontId="3" fillId="3" borderId="0" xfId="0" applyFont="1" applyFill="1" applyAlignment="1" applyProtection="1">
      <alignment horizontal="left"/>
    </xf>
    <xf numFmtId="4" fontId="3" fillId="3" borderId="0" xfId="0" applyNumberFormat="1" applyFont="1" applyFill="1" applyProtection="1"/>
    <xf numFmtId="0" fontId="2" fillId="0" borderId="0" xfId="0" applyFont="1" applyProtection="1"/>
    <xf numFmtId="0" fontId="3" fillId="3" borderId="0" xfId="0" applyFont="1" applyFill="1" applyProtection="1"/>
    <xf numFmtId="0" fontId="2" fillId="3" borderId="0" xfId="0" quotePrefix="1" applyFont="1" applyFill="1" applyAlignment="1" applyProtection="1">
      <alignment horizontal="center"/>
    </xf>
    <xf numFmtId="0" fontId="2" fillId="3" borderId="0" xfId="0" applyFont="1" applyFill="1" applyAlignment="1" applyProtection="1">
      <alignment horizontal="center"/>
    </xf>
    <xf numFmtId="0" fontId="2" fillId="3" borderId="0" xfId="0" applyFont="1" applyFill="1" applyAlignment="1" applyProtection="1">
      <alignment horizontal="left"/>
    </xf>
    <xf numFmtId="0" fontId="12" fillId="3" borderId="0" xfId="0" applyFont="1" applyFill="1" applyProtection="1"/>
    <xf numFmtId="0" fontId="11" fillId="3" borderId="0" xfId="0" applyFont="1" applyFill="1" applyProtection="1"/>
    <xf numFmtId="0" fontId="12" fillId="0" borderId="0" xfId="0" applyFont="1" applyProtection="1"/>
    <xf numFmtId="0" fontId="2" fillId="0" borderId="0" xfId="0" applyFont="1" applyFill="1" applyProtection="1"/>
    <xf numFmtId="4" fontId="3" fillId="0" borderId="0" xfId="0" applyNumberFormat="1" applyFont="1" applyFill="1" applyProtection="1"/>
    <xf numFmtId="0" fontId="3" fillId="3" borderId="0" xfId="0" applyFont="1" applyFill="1" applyAlignment="1" applyProtection="1"/>
    <xf numFmtId="0" fontId="2" fillId="3" borderId="0" xfId="0" applyFont="1" applyFill="1" applyAlignment="1" applyProtection="1"/>
    <xf numFmtId="0" fontId="2" fillId="3" borderId="0" xfId="0" applyFont="1" applyFill="1" applyBorder="1" applyProtection="1"/>
    <xf numFmtId="0" fontId="2" fillId="3" borderId="0" xfId="0" applyFont="1" applyFill="1" applyBorder="1" applyAlignment="1" applyProtection="1">
      <alignment horizontal="left"/>
    </xf>
    <xf numFmtId="0" fontId="3" fillId="3" borderId="0" xfId="0" applyFont="1" applyFill="1" applyAlignment="1" applyProtection="1">
      <alignment horizontal="right"/>
    </xf>
    <xf numFmtId="4" fontId="6" fillId="3" borderId="0" xfId="0" applyNumberFormat="1" applyFont="1" applyFill="1" applyAlignment="1" applyProtection="1">
      <alignment horizontal="right"/>
    </xf>
    <xf numFmtId="4" fontId="4" fillId="3" borderId="0" xfId="0" applyNumberFormat="1" applyFont="1" applyFill="1" applyProtection="1"/>
    <xf numFmtId="4" fontId="3" fillId="4" borderId="2" xfId="0" applyNumberFormat="1" applyFont="1" applyFill="1" applyBorder="1" applyProtection="1"/>
    <xf numFmtId="4" fontId="3" fillId="4" borderId="3" xfId="0" applyNumberFormat="1" applyFont="1" applyFill="1" applyBorder="1" applyProtection="1"/>
    <xf numFmtId="4" fontId="3" fillId="3" borderId="0" xfId="0" applyNumberFormat="1" applyFont="1" applyFill="1" applyBorder="1" applyProtection="1"/>
    <xf numFmtId="4" fontId="2" fillId="3" borderId="0" xfId="0" applyNumberFormat="1" applyFont="1" applyFill="1" applyAlignment="1" applyProtection="1">
      <alignment horizontal="left"/>
    </xf>
    <xf numFmtId="0" fontId="12" fillId="3" borderId="0" xfId="0" applyFont="1" applyFill="1" applyAlignment="1" applyProtection="1">
      <alignment horizontal="center"/>
    </xf>
    <xf numFmtId="0" fontId="3" fillId="0" borderId="0" xfId="0" applyFont="1" applyFill="1" applyBorder="1" applyProtection="1"/>
    <xf numFmtId="0" fontId="2" fillId="0" borderId="0" xfId="0" quotePrefix="1" applyFont="1" applyFill="1" applyBorder="1" applyAlignment="1" applyProtection="1">
      <alignment horizontal="center"/>
    </xf>
    <xf numFmtId="0" fontId="2" fillId="0" borderId="0" xfId="0" applyFont="1" applyFill="1" applyBorder="1" applyAlignment="1" applyProtection="1">
      <alignment horizontal="center"/>
    </xf>
    <xf numFmtId="0" fontId="2" fillId="0" borderId="0" xfId="0" applyFont="1" applyFill="1" applyBorder="1" applyProtection="1"/>
    <xf numFmtId="0" fontId="8" fillId="0" borderId="0" xfId="0" applyFont="1" applyFill="1" applyBorder="1" applyProtection="1"/>
    <xf numFmtId="0" fontId="2" fillId="0" borderId="0" xfId="0" quotePrefix="1" applyFont="1" applyFill="1" applyBorder="1" applyProtection="1"/>
    <xf numFmtId="0" fontId="12" fillId="0" borderId="0" xfId="0" applyFont="1" applyFill="1" applyBorder="1" applyProtection="1"/>
    <xf numFmtId="4" fontId="2" fillId="3" borderId="0" xfId="0" applyNumberFormat="1" applyFont="1" applyFill="1" applyBorder="1" applyProtection="1"/>
    <xf numFmtId="0" fontId="2" fillId="2" borderId="2" xfId="0" quotePrefix="1"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4" fontId="3" fillId="0" borderId="2" xfId="0" applyNumberFormat="1" applyFont="1" applyFill="1" applyBorder="1" applyProtection="1"/>
    <xf numFmtId="4" fontId="3" fillId="3" borderId="2" xfId="0" applyNumberFormat="1" applyFont="1" applyFill="1" applyBorder="1" applyProtection="1"/>
    <xf numFmtId="4" fontId="2" fillId="3" borderId="2" xfId="0" applyNumberFormat="1" applyFont="1" applyFill="1" applyBorder="1" applyProtection="1"/>
    <xf numFmtId="0" fontId="2" fillId="3" borderId="2" xfId="0" quotePrefix="1" applyFont="1" applyFill="1" applyBorder="1" applyAlignment="1" applyProtection="1">
      <alignment horizontal="center"/>
    </xf>
    <xf numFmtId="0" fontId="2" fillId="3" borderId="0" xfId="0" applyFont="1" applyFill="1" applyAlignment="1" applyProtection="1">
      <alignment wrapText="1"/>
    </xf>
    <xf numFmtId="0" fontId="2" fillId="2" borderId="2" xfId="0" quotePrefix="1" applyFont="1" applyFill="1" applyBorder="1" applyAlignment="1" applyProtection="1">
      <alignment horizontal="center" vertical="center"/>
      <protection locked="0"/>
    </xf>
    <xf numFmtId="4" fontId="2" fillId="2" borderId="2" xfId="1" applyNumberFormat="1" applyFont="1" applyFill="1" applyBorder="1" applyAlignment="1" applyProtection="1">
      <alignment vertical="center"/>
      <protection locked="0"/>
    </xf>
    <xf numFmtId="0" fontId="8" fillId="3" borderId="0" xfId="0" applyFont="1" applyFill="1" applyProtection="1">
      <protection hidden="1"/>
    </xf>
    <xf numFmtId="0" fontId="0" fillId="0" borderId="0" xfId="0" applyAlignment="1" applyProtection="1">
      <alignment horizontal="center" wrapText="1"/>
      <protection hidden="1"/>
    </xf>
    <xf numFmtId="0" fontId="8" fillId="0" borderId="0" xfId="0" applyFont="1" applyProtection="1">
      <protection hidden="1"/>
    </xf>
    <xf numFmtId="0" fontId="0" fillId="3" borderId="0" xfId="0" applyFill="1" applyProtection="1">
      <protection hidden="1"/>
    </xf>
    <xf numFmtId="0" fontId="19" fillId="3" borderId="0" xfId="0" applyFont="1" applyFill="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horizontal="right"/>
      <protection hidden="1"/>
    </xf>
    <xf numFmtId="0" fontId="2" fillId="0" borderId="0" xfId="0" applyFont="1" applyProtection="1">
      <protection hidden="1"/>
    </xf>
    <xf numFmtId="0" fontId="0" fillId="3" borderId="0" xfId="0" applyFill="1" applyBorder="1" applyAlignment="1" applyProtection="1">
      <alignment horizontal="right"/>
      <protection hidden="1"/>
    </xf>
    <xf numFmtId="0" fontId="0" fillId="0" borderId="4" xfId="0" applyFill="1" applyBorder="1" applyAlignment="1" applyProtection="1">
      <alignment horizontal="center" vertical="center"/>
      <protection hidden="1"/>
    </xf>
    <xf numFmtId="0" fontId="0" fillId="3" borderId="0" xfId="0" applyFill="1" applyAlignment="1" applyProtection="1">
      <alignment vertical="center"/>
      <protection hidden="1"/>
    </xf>
    <xf numFmtId="0" fontId="0" fillId="3" borderId="0" xfId="0" applyFill="1" applyBorder="1" applyAlignment="1" applyProtection="1">
      <alignment vertical="center"/>
      <protection hidden="1"/>
    </xf>
    <xf numFmtId="14" fontId="0" fillId="0" borderId="2" xfId="0" applyNumberFormat="1" applyFill="1" applyBorder="1" applyAlignment="1" applyProtection="1">
      <alignment horizontal="center" vertical="center"/>
      <protection hidden="1"/>
    </xf>
    <xf numFmtId="14" fontId="0" fillId="3" borderId="0" xfId="0" applyNumberFormat="1" applyFill="1" applyBorder="1" applyAlignment="1" applyProtection="1">
      <alignment horizontal="left"/>
      <protection hidden="1"/>
    </xf>
    <xf numFmtId="0" fontId="0" fillId="3" borderId="0" xfId="0" applyFill="1" applyBorder="1" applyProtection="1">
      <protection hidden="1"/>
    </xf>
    <xf numFmtId="0" fontId="17" fillId="3" borderId="0" xfId="0" applyFont="1" applyFill="1" applyAlignment="1" applyProtection="1">
      <alignment horizontal="left"/>
      <protection hidden="1"/>
    </xf>
    <xf numFmtId="0" fontId="2" fillId="3" borderId="0" xfId="0" applyFont="1" applyFill="1" applyProtection="1">
      <protection hidden="1"/>
    </xf>
    <xf numFmtId="0" fontId="0" fillId="0" borderId="0" xfId="0" applyBorder="1" applyAlignment="1" applyProtection="1">
      <protection hidden="1"/>
    </xf>
    <xf numFmtId="0" fontId="3" fillId="3" borderId="0" xfId="0" applyFont="1" applyFill="1" applyProtection="1">
      <protection hidden="1"/>
    </xf>
    <xf numFmtId="0" fontId="3" fillId="3" borderId="0" xfId="0" applyFont="1" applyFill="1" applyAlignment="1" applyProtection="1">
      <alignment horizontal="right"/>
      <protection hidden="1"/>
    </xf>
    <xf numFmtId="0" fontId="3" fillId="3" borderId="0" xfId="0" applyFont="1" applyFill="1" applyBorder="1" applyProtection="1">
      <protection hidden="1"/>
    </xf>
    <xf numFmtId="0" fontId="3" fillId="0" borderId="0" xfId="0" applyFont="1" applyBorder="1" applyProtection="1">
      <protection hidden="1"/>
    </xf>
    <xf numFmtId="0" fontId="3" fillId="0" borderId="0" xfId="0" applyFont="1" applyProtection="1">
      <protection hidden="1"/>
    </xf>
    <xf numFmtId="4" fontId="3" fillId="4" borderId="3" xfId="0" applyNumberFormat="1" applyFont="1" applyFill="1" applyBorder="1" applyProtection="1">
      <protection hidden="1"/>
    </xf>
    <xf numFmtId="0" fontId="13" fillId="3" borderId="0" xfId="0" applyFont="1" applyFill="1" applyProtection="1">
      <protection hidden="1"/>
    </xf>
    <xf numFmtId="0" fontId="13" fillId="0" borderId="0" xfId="0" applyFont="1" applyProtection="1">
      <protection hidden="1"/>
    </xf>
    <xf numFmtId="43" fontId="3" fillId="4" borderId="3" xfId="0" applyNumberFormat="1" applyFont="1" applyFill="1" applyBorder="1" applyProtection="1">
      <protection hidden="1"/>
    </xf>
    <xf numFmtId="43" fontId="3" fillId="3" borderId="0" xfId="0" applyNumberFormat="1" applyFont="1" applyFill="1" applyBorder="1" applyProtection="1">
      <protection hidden="1"/>
    </xf>
    <xf numFmtId="4" fontId="2" fillId="3" borderId="0" xfId="0" applyNumberFormat="1" applyFont="1" applyFill="1" applyProtection="1">
      <protection hidden="1"/>
    </xf>
    <xf numFmtId="0" fontId="2" fillId="3" borderId="0" xfId="0" quotePrefix="1" applyFont="1" applyFill="1" applyBorder="1" applyAlignment="1" applyProtection="1">
      <alignment horizontal="left"/>
    </xf>
    <xf numFmtId="0" fontId="2" fillId="2" borderId="2" xfId="0" applyFont="1" applyFill="1" applyBorder="1" applyAlignment="1" applyProtection="1">
      <alignment horizontal="center" vertical="center"/>
      <protection locked="0"/>
    </xf>
    <xf numFmtId="0" fontId="3" fillId="3" borderId="0" xfId="0" applyFont="1" applyFill="1" applyAlignment="1" applyProtection="1">
      <alignment horizontal="center" vertical="center"/>
    </xf>
    <xf numFmtId="0" fontId="2" fillId="3" borderId="0" xfId="0" applyFont="1" applyFill="1" applyAlignment="1" applyProtection="1">
      <alignment vertical="center" wrapText="1"/>
    </xf>
    <xf numFmtId="0" fontId="2" fillId="3" borderId="0" xfId="0" applyFont="1" applyFill="1" applyAlignment="1" applyProtection="1">
      <alignment vertical="center"/>
    </xf>
    <xf numFmtId="4" fontId="2" fillId="3" borderId="0" xfId="0" applyNumberFormat="1" applyFont="1" applyFill="1" applyAlignment="1" applyProtection="1">
      <alignment vertical="center"/>
    </xf>
    <xf numFmtId="0" fontId="2" fillId="0" borderId="0" xfId="0" applyFont="1" applyFill="1" applyBorder="1" applyAlignment="1" applyProtection="1">
      <alignment horizontal="center" vertical="center"/>
    </xf>
    <xf numFmtId="4" fontId="3" fillId="0" borderId="2" xfId="0" applyNumberFormat="1" applyFont="1" applyFill="1" applyBorder="1" applyAlignment="1" applyProtection="1">
      <alignment horizontal="right"/>
    </xf>
    <xf numFmtId="4" fontId="3" fillId="0" borderId="2" xfId="1" applyNumberFormat="1" applyFont="1" applyFill="1" applyBorder="1" applyProtection="1"/>
    <xf numFmtId="4" fontId="3" fillId="0" borderId="3" xfId="0" applyNumberFormat="1" applyFont="1" applyFill="1" applyBorder="1" applyProtection="1"/>
    <xf numFmtId="0" fontId="8" fillId="5" borderId="0" xfId="0" applyFont="1" applyFill="1" applyProtection="1"/>
    <xf numFmtId="0" fontId="2" fillId="5" borderId="0" xfId="0" applyFont="1" applyFill="1" applyProtection="1"/>
    <xf numFmtId="0" fontId="12" fillId="5" borderId="0" xfId="0" applyFont="1" applyFill="1" applyProtection="1"/>
    <xf numFmtId="0" fontId="18" fillId="3" borderId="0" xfId="0" applyFont="1" applyFill="1" applyBorder="1" applyAlignment="1" applyProtection="1">
      <alignment horizontal="right"/>
      <protection hidden="1"/>
    </xf>
    <xf numFmtId="0" fontId="14" fillId="3" borderId="0" xfId="0" applyFont="1" applyFill="1" applyAlignment="1" applyProtection="1">
      <alignment vertical="top" wrapText="1"/>
      <protection hidden="1"/>
    </xf>
    <xf numFmtId="0" fontId="26" fillId="3" borderId="0" xfId="0" applyFont="1" applyFill="1" applyAlignment="1" applyProtection="1">
      <alignment horizontal="center" vertical="top" wrapText="1"/>
      <protection hidden="1"/>
    </xf>
    <xf numFmtId="0" fontId="3" fillId="3" borderId="0" xfId="0" applyFont="1" applyFill="1" applyAlignment="1" applyProtection="1">
      <alignment horizontal="center"/>
    </xf>
    <xf numFmtId="4" fontId="3" fillId="3" borderId="0" xfId="0" applyNumberFormat="1" applyFont="1" applyFill="1" applyAlignment="1" applyProtection="1">
      <alignment horizontal="center"/>
    </xf>
    <xf numFmtId="0" fontId="2" fillId="3" borderId="0" xfId="0" applyFont="1" applyFill="1" applyAlignment="1" applyProtection="1">
      <alignment horizontal="center"/>
    </xf>
    <xf numFmtId="0" fontId="14" fillId="3" borderId="0" xfId="0" applyFont="1" applyFill="1" applyAlignment="1" applyProtection="1">
      <alignment horizontal="center" vertical="top" wrapText="1"/>
    </xf>
    <xf numFmtId="164" fontId="28" fillId="0" borderId="0" xfId="0" applyNumberFormat="1" applyFont="1" applyFill="1" applyProtection="1"/>
    <xf numFmtId="165" fontId="0" fillId="0" borderId="0" xfId="0" applyNumberFormat="1" applyAlignment="1" applyProtection="1">
      <alignment horizontal="left"/>
    </xf>
    <xf numFmtId="49" fontId="0" fillId="0" borderId="0" xfId="0" applyNumberFormat="1" applyAlignment="1" applyProtection="1">
      <alignment horizontal="left"/>
    </xf>
    <xf numFmtId="165" fontId="0" fillId="0" borderId="0" xfId="0" applyNumberFormat="1" applyAlignment="1" applyProtection="1"/>
    <xf numFmtId="166" fontId="0" fillId="0" borderId="0" xfId="0" applyNumberFormat="1" applyAlignment="1" applyProtection="1"/>
    <xf numFmtId="166" fontId="0" fillId="0" borderId="0" xfId="0" applyNumberFormat="1" applyFill="1" applyAlignment="1" applyProtection="1"/>
    <xf numFmtId="166" fontId="0" fillId="0" borderId="0" xfId="0" applyNumberFormat="1" applyProtection="1"/>
    <xf numFmtId="165" fontId="0" fillId="0" borderId="0" xfId="0" applyNumberFormat="1" applyProtection="1"/>
    <xf numFmtId="164" fontId="28" fillId="0" borderId="0" xfId="0" applyNumberFormat="1" applyFont="1" applyProtection="1"/>
    <xf numFmtId="165" fontId="0" fillId="0" borderId="0" xfId="0" applyNumberFormat="1" applyFill="1" applyProtection="1"/>
    <xf numFmtId="166" fontId="0" fillId="0" borderId="0" xfId="0" applyNumberFormat="1" applyFill="1" applyProtection="1"/>
    <xf numFmtId="49" fontId="29" fillId="6" borderId="5" xfId="0" applyNumberFormat="1" applyFont="1" applyFill="1" applyBorder="1" applyAlignment="1" applyProtection="1">
      <alignment horizontal="left"/>
    </xf>
    <xf numFmtId="49" fontId="29" fillId="6" borderId="7" xfId="0" applyNumberFormat="1" applyFont="1" applyFill="1" applyBorder="1" applyAlignment="1" applyProtection="1">
      <alignment horizontal="left"/>
    </xf>
    <xf numFmtId="165" fontId="29" fillId="6" borderId="7" xfId="0" applyNumberFormat="1" applyFont="1" applyFill="1" applyBorder="1" applyAlignment="1" applyProtection="1">
      <alignment horizontal="left"/>
    </xf>
    <xf numFmtId="165" fontId="29" fillId="6" borderId="7" xfId="0" quotePrefix="1" applyNumberFormat="1" applyFont="1" applyFill="1" applyBorder="1" applyAlignment="1" applyProtection="1"/>
    <xf numFmtId="166" fontId="29" fillId="6" borderId="7" xfId="0" quotePrefix="1" applyNumberFormat="1" applyFont="1" applyFill="1" applyBorder="1" applyAlignment="1" applyProtection="1"/>
    <xf numFmtId="166" fontId="29" fillId="6" borderId="7" xfId="0" applyNumberFormat="1" applyFont="1" applyFill="1" applyBorder="1" applyAlignment="1" applyProtection="1"/>
    <xf numFmtId="166" fontId="29" fillId="6" borderId="7" xfId="0" applyNumberFormat="1" applyFont="1" applyFill="1" applyBorder="1" applyProtection="1"/>
    <xf numFmtId="166" fontId="29" fillId="6" borderId="7" xfId="0" quotePrefix="1" applyNumberFormat="1" applyFont="1" applyFill="1" applyBorder="1" applyAlignment="1" applyProtection="1">
      <alignment horizontal="left"/>
    </xf>
    <xf numFmtId="165" fontId="29" fillId="6" borderId="7" xfId="0" applyNumberFormat="1" applyFont="1" applyFill="1" applyBorder="1" applyProtection="1"/>
    <xf numFmtId="165" fontId="29" fillId="6" borderId="7" xfId="0" applyNumberFormat="1" applyFont="1" applyFill="1" applyBorder="1" applyAlignment="1" applyProtection="1">
      <alignment horizontal="center" wrapText="1"/>
    </xf>
    <xf numFmtId="49" fontId="29" fillId="6" borderId="6" xfId="0" applyNumberFormat="1" applyFont="1" applyFill="1" applyBorder="1" applyAlignment="1" applyProtection="1">
      <alignment horizontal="left"/>
    </xf>
    <xf numFmtId="165" fontId="0" fillId="0" borderId="0" xfId="0" applyNumberFormat="1" applyAlignment="1" applyProtection="1">
      <alignment horizontal="center"/>
    </xf>
    <xf numFmtId="166" fontId="0" fillId="0" borderId="0" xfId="0" quotePrefix="1" applyNumberFormat="1" applyAlignment="1" applyProtection="1">
      <alignment horizontal="left"/>
    </xf>
    <xf numFmtId="0" fontId="0" fillId="7" borderId="5" xfId="0" applyNumberFormat="1" applyFill="1" applyBorder="1" applyAlignment="1" applyProtection="1">
      <alignment horizontal="left"/>
    </xf>
    <xf numFmtId="0" fontId="0" fillId="7" borderId="7" xfId="0" applyNumberFormat="1" applyFill="1" applyBorder="1" applyAlignment="1" applyProtection="1">
      <alignment horizontal="center"/>
    </xf>
    <xf numFmtId="165" fontId="0" fillId="7" borderId="7" xfId="0" applyNumberFormat="1" applyFill="1" applyBorder="1" applyAlignment="1" applyProtection="1">
      <alignment horizontal="left"/>
    </xf>
    <xf numFmtId="167" fontId="0" fillId="7" borderId="7" xfId="0" applyNumberFormat="1" applyFill="1" applyBorder="1" applyAlignment="1" applyProtection="1"/>
    <xf numFmtId="166" fontId="0" fillId="7" borderId="7" xfId="0" applyNumberFormat="1" applyFill="1" applyBorder="1" applyAlignment="1" applyProtection="1"/>
    <xf numFmtId="165" fontId="0" fillId="7" borderId="7" xfId="0" applyNumberFormat="1" applyFill="1" applyBorder="1" applyProtection="1"/>
    <xf numFmtId="49" fontId="0" fillId="7" borderId="6" xfId="0" applyNumberFormat="1" applyFill="1" applyBorder="1" applyAlignment="1" applyProtection="1">
      <alignment horizontal="left"/>
    </xf>
    <xf numFmtId="0" fontId="0" fillId="0" borderId="0" xfId="0" applyNumberFormat="1"/>
    <xf numFmtId="0" fontId="0" fillId="0" borderId="0" xfId="0" quotePrefix="1"/>
    <xf numFmtId="168" fontId="0" fillId="0" borderId="0" xfId="0" quotePrefix="1" applyNumberFormat="1"/>
    <xf numFmtId="0" fontId="0" fillId="0" borderId="0" xfId="0" applyNumberFormat="1" applyProtection="1"/>
    <xf numFmtId="4" fontId="3" fillId="8" borderId="2" xfId="0" applyNumberFormat="1" applyFont="1" applyFill="1" applyBorder="1" applyProtection="1">
      <protection locked="0"/>
    </xf>
    <xf numFmtId="0" fontId="0" fillId="0" borderId="0" xfId="0" applyFill="1" applyBorder="1" applyAlignment="1" applyProtection="1">
      <alignment horizontal="left" vertical="center"/>
      <protection hidden="1"/>
    </xf>
    <xf numFmtId="0" fontId="19" fillId="0" borderId="0" xfId="0" applyFont="1" applyFill="1" applyAlignment="1" applyProtection="1">
      <alignment horizontal="right" vertical="center"/>
      <protection hidden="1"/>
    </xf>
    <xf numFmtId="0" fontId="0" fillId="0" borderId="0" xfId="0" applyFill="1" applyBorder="1" applyAlignment="1" applyProtection="1">
      <alignment vertical="center"/>
      <protection hidden="1"/>
    </xf>
    <xf numFmtId="0" fontId="0" fillId="0" borderId="0" xfId="0" applyFill="1" applyBorder="1" applyProtection="1">
      <protection hidden="1"/>
    </xf>
    <xf numFmtId="0" fontId="2" fillId="0" borderId="0" xfId="0" applyFont="1" applyFill="1" applyProtection="1">
      <protection hidden="1"/>
    </xf>
    <xf numFmtId="0" fontId="3" fillId="0" borderId="0" xfId="0" applyFont="1" applyFill="1" applyBorder="1" applyProtection="1">
      <protection hidden="1"/>
    </xf>
    <xf numFmtId="0" fontId="13" fillId="0" borderId="0" xfId="0" applyFont="1" applyFill="1" applyProtection="1">
      <protection hidden="1"/>
    </xf>
    <xf numFmtId="0" fontId="20" fillId="0" borderId="0" xfId="0" applyFont="1" applyFill="1" applyBorder="1" applyAlignment="1" applyProtection="1">
      <alignment horizontal="center" vertical="center" wrapText="1"/>
      <protection hidden="1"/>
    </xf>
    <xf numFmtId="0" fontId="0" fillId="0" borderId="0" xfId="0" applyFill="1" applyProtection="1">
      <protection hidden="1"/>
    </xf>
    <xf numFmtId="0" fontId="9" fillId="3" borderId="0" xfId="0" applyFont="1" applyFill="1" applyAlignment="1" applyProtection="1">
      <alignment vertical="top"/>
      <protection hidden="1"/>
    </xf>
    <xf numFmtId="0" fontId="17" fillId="3" borderId="0" xfId="0" applyFont="1" applyFill="1" applyAlignment="1" applyProtection="1">
      <alignment horizontal="right" vertical="center"/>
      <protection hidden="1"/>
    </xf>
    <xf numFmtId="0" fontId="3" fillId="3" borderId="0" xfId="0" applyFont="1" applyFill="1" applyAlignment="1" applyProtection="1">
      <alignment horizontal="left"/>
      <protection hidden="1"/>
    </xf>
    <xf numFmtId="14" fontId="2" fillId="3" borderId="0" xfId="0" applyNumberFormat="1" applyFont="1" applyFill="1" applyBorder="1" applyAlignment="1" applyProtection="1">
      <alignment horizontal="left"/>
      <protection hidden="1"/>
    </xf>
    <xf numFmtId="2" fontId="2" fillId="2" borderId="2" xfId="0" applyNumberFormat="1" applyFont="1" applyFill="1" applyBorder="1" applyProtection="1">
      <protection locked="0" hidden="1"/>
    </xf>
    <xf numFmtId="0" fontId="2" fillId="3" borderId="0" xfId="0" applyFont="1" applyFill="1" applyAlignment="1" applyProtection="1">
      <alignment horizontal="center"/>
      <protection hidden="1"/>
    </xf>
    <xf numFmtId="0" fontId="11" fillId="3" borderId="0" xfId="0" applyFont="1" applyFill="1" applyAlignment="1" applyProtection="1">
      <alignment horizontal="right"/>
    </xf>
    <xf numFmtId="0" fontId="11" fillId="3" borderId="0" xfId="0" applyFont="1" applyFill="1" applyAlignment="1" applyProtection="1"/>
    <xf numFmtId="0" fontId="11" fillId="3" borderId="0" xfId="0" applyFont="1" applyFill="1" applyAlignment="1" applyProtection="1">
      <alignment wrapText="1"/>
    </xf>
    <xf numFmtId="0" fontId="11" fillId="3" borderId="0" xfId="0" applyFont="1" applyFill="1" applyAlignment="1" applyProtection="1">
      <alignment horizontal="right" wrapText="1"/>
    </xf>
    <xf numFmtId="0" fontId="35" fillId="3" borderId="0" xfId="0" applyFont="1" applyFill="1" applyProtection="1"/>
    <xf numFmtId="0" fontId="8" fillId="9" borderId="0" xfId="0" applyFont="1" applyFill="1" applyProtection="1">
      <protection hidden="1"/>
    </xf>
    <xf numFmtId="0" fontId="0" fillId="9" borderId="0" xfId="0" applyFill="1" applyProtection="1">
      <protection hidden="1"/>
    </xf>
    <xf numFmtId="0" fontId="1" fillId="9" borderId="0" xfId="0" applyFont="1" applyFill="1" applyProtection="1">
      <protection hidden="1"/>
    </xf>
    <xf numFmtId="0" fontId="3" fillId="9" borderId="0" xfId="0" applyFont="1" applyFill="1" applyProtection="1">
      <protection hidden="1"/>
    </xf>
    <xf numFmtId="0" fontId="2" fillId="9" borderId="0" xfId="0" applyFont="1" applyFill="1" applyProtection="1">
      <protection hidden="1"/>
    </xf>
    <xf numFmtId="0" fontId="13" fillId="9" borderId="0" xfId="0" applyFont="1" applyFill="1" applyProtection="1">
      <protection hidden="1"/>
    </xf>
    <xf numFmtId="0" fontId="23" fillId="9" borderId="0" xfId="0" applyFont="1" applyFill="1" applyAlignment="1" applyProtection="1">
      <alignment horizontal="center" vertical="top"/>
      <protection hidden="1"/>
    </xf>
    <xf numFmtId="0" fontId="1" fillId="0" borderId="0" xfId="0" applyFont="1" applyAlignment="1">
      <alignment wrapText="1"/>
    </xf>
    <xf numFmtId="0" fontId="3" fillId="3" borderId="0" xfId="0" applyFont="1" applyFill="1" applyAlignment="1" applyProtection="1">
      <alignment horizontal="center"/>
    </xf>
    <xf numFmtId="0" fontId="0" fillId="9" borderId="0" xfId="0" applyFill="1" applyProtection="1"/>
    <xf numFmtId="0" fontId="0" fillId="0" borderId="0" xfId="0" applyProtection="1"/>
    <xf numFmtId="0" fontId="0" fillId="3" borderId="12" xfId="0" applyFill="1" applyBorder="1" applyProtection="1"/>
    <xf numFmtId="0" fontId="0" fillId="3" borderId="0" xfId="0" applyFill="1" applyBorder="1" applyProtection="1"/>
    <xf numFmtId="0" fontId="0" fillId="3" borderId="13" xfId="0" applyFill="1" applyBorder="1" applyProtection="1"/>
    <xf numFmtId="0" fontId="0" fillId="3" borderId="0" xfId="0" applyFill="1" applyBorder="1" applyAlignment="1" applyProtection="1">
      <alignment horizontal="right"/>
    </xf>
    <xf numFmtId="0" fontId="0" fillId="9" borderId="0" xfId="0" applyFill="1" applyBorder="1" applyProtection="1"/>
    <xf numFmtId="0" fontId="3" fillId="3" borderId="12" xfId="0" applyFont="1" applyFill="1" applyBorder="1" applyProtection="1"/>
    <xf numFmtId="14" fontId="0" fillId="2" borderId="2" xfId="0" applyNumberFormat="1" applyFill="1" applyBorder="1" applyAlignment="1" applyProtection="1">
      <alignment horizontal="center" vertical="center"/>
      <protection locked="0"/>
    </xf>
    <xf numFmtId="0" fontId="0" fillId="0" borderId="0" xfId="0" applyFill="1" applyProtection="1"/>
    <xf numFmtId="0" fontId="2" fillId="0" borderId="0" xfId="0" applyFont="1"/>
    <xf numFmtId="1" fontId="43" fillId="0" borderId="0" xfId="0" applyNumberFormat="1" applyFont="1" applyFill="1" applyBorder="1" applyAlignment="1" applyProtection="1">
      <alignment horizontal="center" vertical="top" wrapText="1"/>
      <protection locked="0"/>
    </xf>
    <xf numFmtId="1" fontId="42" fillId="0" borderId="0" xfId="0" applyNumberFormat="1" applyFont="1" applyFill="1" applyBorder="1" applyAlignment="1" applyProtection="1">
      <alignment horizontal="center"/>
    </xf>
    <xf numFmtId="0" fontId="42" fillId="0" borderId="1" xfId="0" applyFont="1" applyBorder="1" applyAlignment="1">
      <alignment horizontal="center"/>
    </xf>
    <xf numFmtId="0" fontId="42" fillId="0" borderId="1" xfId="0" applyFont="1" applyBorder="1"/>
    <xf numFmtId="0" fontId="42" fillId="0" borderId="0" xfId="0" applyFont="1" applyBorder="1" applyAlignment="1">
      <alignment horizontal="center"/>
    </xf>
    <xf numFmtId="0" fontId="44" fillId="0" borderId="0" xfId="0" applyFont="1" applyAlignment="1">
      <alignment vertical="top" wrapText="1"/>
    </xf>
    <xf numFmtId="0" fontId="0" fillId="0" borderId="0" xfId="0" applyAlignment="1">
      <alignment wrapText="1"/>
    </xf>
    <xf numFmtId="0" fontId="44" fillId="0" borderId="0" xfId="0" applyFont="1"/>
    <xf numFmtId="4" fontId="3" fillId="3" borderId="0" xfId="0" applyNumberFormat="1" applyFont="1" applyFill="1" applyAlignment="1" applyProtection="1">
      <alignment horizontal="center" vertical="center"/>
    </xf>
    <xf numFmtId="0" fontId="2" fillId="0" borderId="0" xfId="0" applyFont="1" applyFill="1" applyAlignment="1" applyProtection="1">
      <alignment vertical="center"/>
    </xf>
    <xf numFmtId="1" fontId="17" fillId="0" borderId="2" xfId="0" applyNumberFormat="1" applyFont="1" applyFill="1" applyBorder="1" applyAlignment="1" applyProtection="1">
      <alignment horizontal="center" vertical="center"/>
      <protection hidden="1"/>
    </xf>
    <xf numFmtId="165" fontId="1" fillId="0" borderId="0" xfId="0" applyNumberFormat="1" applyFont="1" applyProtection="1"/>
    <xf numFmtId="14" fontId="1" fillId="2" borderId="2" xfId="0" quotePrefix="1" applyNumberFormat="1" applyFont="1" applyFill="1" applyBorder="1" applyAlignment="1" applyProtection="1">
      <alignment horizontal="center"/>
      <protection locked="0" hidden="1"/>
    </xf>
    <xf numFmtId="14" fontId="0" fillId="0" borderId="0" xfId="0" applyNumberFormat="1"/>
    <xf numFmtId="2" fontId="0" fillId="0" borderId="0" xfId="0" applyNumberFormat="1"/>
    <xf numFmtId="4" fontId="0" fillId="0" borderId="0" xfId="0" applyNumberFormat="1"/>
    <xf numFmtId="43" fontId="0" fillId="0" borderId="0" xfId="0" applyNumberFormat="1"/>
    <xf numFmtId="14" fontId="0" fillId="2" borderId="2" xfId="0" applyNumberFormat="1" applyFill="1" applyBorder="1" applyAlignment="1" applyProtection="1">
      <alignment horizontal="center" vertical="center"/>
      <protection locked="0" hidden="1"/>
    </xf>
    <xf numFmtId="0" fontId="1" fillId="3" borderId="0" xfId="0" applyFont="1" applyFill="1" applyAlignment="1" applyProtection="1">
      <alignment horizontal="right"/>
      <protection hidden="1"/>
    </xf>
    <xf numFmtId="0" fontId="1" fillId="3" borderId="0" xfId="0" applyFont="1" applyFill="1" applyBorder="1" applyAlignment="1" applyProtection="1">
      <alignment horizontal="left" vertical="center"/>
      <protection hidden="1"/>
    </xf>
    <xf numFmtId="0" fontId="0" fillId="3" borderId="0" xfId="0" applyFill="1" applyAlignment="1" applyProtection="1">
      <alignment horizontal="left" vertical="center"/>
      <protection hidden="1"/>
    </xf>
    <xf numFmtId="0" fontId="1" fillId="3" borderId="0" xfId="0" applyFont="1" applyFill="1" applyAlignment="1" applyProtection="1">
      <alignment horizontal="left" vertical="center"/>
      <protection hidden="1"/>
    </xf>
    <xf numFmtId="14" fontId="2" fillId="0" borderId="0" xfId="0" applyNumberFormat="1" applyFont="1" applyAlignment="1">
      <alignment horizontal="center"/>
    </xf>
    <xf numFmtId="14" fontId="1" fillId="0" borderId="0" xfId="0" applyNumberFormat="1" applyFont="1" applyAlignment="1">
      <alignment horizontal="center"/>
    </xf>
    <xf numFmtId="2" fontId="1" fillId="0" borderId="0" xfId="0" applyNumberFormat="1" applyFont="1" applyAlignment="1">
      <alignment horizontal="center"/>
    </xf>
    <xf numFmtId="14" fontId="0" fillId="0" borderId="0" xfId="0" applyNumberFormat="1" applyAlignment="1">
      <alignment horizontal="center"/>
    </xf>
    <xf numFmtId="0" fontId="1" fillId="0" borderId="0" xfId="0" applyFont="1" applyAlignment="1">
      <alignment vertical="top" wrapText="1"/>
    </xf>
    <xf numFmtId="0" fontId="0" fillId="0" borderId="0" xfId="0" applyAlignment="1" applyProtection="1">
      <alignment horizontal="left" vertical="top"/>
      <protection locked="0"/>
    </xf>
    <xf numFmtId="0" fontId="0" fillId="0" borderId="0" xfId="0" applyAlignment="1" applyProtection="1">
      <alignment vertical="top"/>
      <protection locked="0"/>
    </xf>
    <xf numFmtId="0" fontId="3" fillId="0" borderId="0" xfId="0" applyFont="1" applyAlignment="1" applyProtection="1">
      <alignment horizontal="center" vertical="top"/>
      <protection locked="0"/>
    </xf>
    <xf numFmtId="0" fontId="35" fillId="3" borderId="0" xfId="0" applyFont="1" applyFill="1" applyAlignment="1" applyProtection="1">
      <alignment horizontal="left" vertical="center"/>
    </xf>
    <xf numFmtId="0" fontId="3" fillId="3" borderId="0" xfId="0" applyFont="1" applyFill="1" applyAlignment="1" applyProtection="1">
      <alignment vertical="center"/>
    </xf>
    <xf numFmtId="0" fontId="2" fillId="0" borderId="0" xfId="0" applyFont="1" applyFill="1" applyBorder="1" applyAlignment="1" applyProtection="1">
      <alignment vertical="center"/>
    </xf>
    <xf numFmtId="4" fontId="3" fillId="3" borderId="0" xfId="0" applyNumberFormat="1" applyFont="1" applyFill="1" applyAlignment="1" applyProtection="1">
      <alignment vertical="center"/>
    </xf>
    <xf numFmtId="0" fontId="2" fillId="5" borderId="0" xfId="0" applyFont="1" applyFill="1" applyAlignment="1" applyProtection="1">
      <alignment vertical="center"/>
    </xf>
    <xf numFmtId="0" fontId="2" fillId="0" borderId="0" xfId="0" applyFont="1" applyAlignment="1" applyProtection="1">
      <alignment vertical="center"/>
    </xf>
    <xf numFmtId="0" fontId="3" fillId="0" borderId="0" xfId="0" applyFont="1" applyFill="1" applyBorder="1" applyAlignment="1" applyProtection="1">
      <alignment vertical="center"/>
    </xf>
    <xf numFmtId="0" fontId="10" fillId="3" borderId="0" xfId="0" applyFont="1" applyFill="1" applyAlignment="1" applyProtection="1">
      <alignment vertical="center"/>
    </xf>
    <xf numFmtId="0" fontId="9" fillId="3" borderId="0" xfId="0" applyFont="1" applyFill="1" applyAlignment="1" applyProtection="1">
      <alignment horizontal="left" vertical="center"/>
    </xf>
    <xf numFmtId="4" fontId="9" fillId="3" borderId="0" xfId="0" applyNumberFormat="1" applyFont="1" applyFill="1" applyAlignment="1" applyProtection="1">
      <alignment horizontal="left" vertical="center"/>
    </xf>
    <xf numFmtId="0" fontId="8" fillId="3" borderId="0" xfId="0" applyFont="1" applyFill="1" applyAlignment="1" applyProtection="1">
      <alignment vertical="center"/>
    </xf>
    <xf numFmtId="4" fontId="8" fillId="3" borderId="0" xfId="0" applyNumberFormat="1" applyFont="1" applyFill="1" applyAlignment="1" applyProtection="1">
      <alignment vertical="center"/>
    </xf>
    <xf numFmtId="0" fontId="8" fillId="0" borderId="0" xfId="0" applyFont="1" applyFill="1" applyBorder="1" applyAlignment="1" applyProtection="1">
      <alignment vertical="center"/>
    </xf>
    <xf numFmtId="0" fontId="1" fillId="0" borderId="0" xfId="0" applyFont="1" applyAlignment="1" applyProtection="1">
      <alignment horizontal="left" vertical="top" wrapText="1"/>
      <protection hidden="1"/>
    </xf>
    <xf numFmtId="0" fontId="3" fillId="8" borderId="2" xfId="0" applyFont="1" applyFill="1" applyBorder="1" applyAlignment="1" applyProtection="1">
      <alignment horizontal="center" vertical="center" wrapText="1"/>
      <protection locked="0"/>
    </xf>
    <xf numFmtId="0" fontId="41" fillId="9" borderId="0" xfId="0" applyFont="1" applyFill="1" applyAlignment="1" applyProtection="1">
      <alignment vertical="center"/>
      <protection hidden="1"/>
    </xf>
    <xf numFmtId="4" fontId="43" fillId="0" borderId="0" xfId="0" applyNumberFormat="1" applyFont="1" applyFill="1" applyBorder="1" applyAlignment="1" applyProtection="1">
      <alignment horizontal="center" vertical="top" wrapText="1"/>
      <protection locked="0"/>
    </xf>
    <xf numFmtId="4" fontId="42" fillId="0" borderId="0" xfId="0" applyNumberFormat="1" applyFont="1" applyBorder="1" applyAlignment="1">
      <alignment horizontal="center"/>
    </xf>
    <xf numFmtId="0" fontId="42" fillId="9" borderId="0" xfId="0" applyFont="1" applyFill="1" applyProtection="1">
      <protection hidden="1"/>
    </xf>
    <xf numFmtId="0" fontId="34" fillId="9" borderId="0" xfId="0" applyFont="1" applyFill="1" applyProtection="1">
      <protection hidden="1"/>
    </xf>
    <xf numFmtId="0" fontId="41" fillId="9" borderId="0" xfId="0" applyFont="1" applyFill="1" applyBorder="1" applyProtection="1">
      <protection hidden="1"/>
    </xf>
    <xf numFmtId="0" fontId="47" fillId="9" borderId="0" xfId="0" applyFont="1" applyFill="1" applyProtection="1">
      <protection hidden="1"/>
    </xf>
    <xf numFmtId="4" fontId="13" fillId="0" borderId="0" xfId="0" applyNumberFormat="1" applyFont="1" applyFill="1" applyProtection="1">
      <protection hidden="1"/>
    </xf>
    <xf numFmtId="0" fontId="41" fillId="9" borderId="0" xfId="0" applyFont="1" applyFill="1" applyProtection="1">
      <protection hidden="1"/>
    </xf>
    <xf numFmtId="0" fontId="0" fillId="0" borderId="0" xfId="0" applyAlignment="1">
      <alignment horizontal="center"/>
    </xf>
    <xf numFmtId="0" fontId="0" fillId="0" borderId="0" xfId="0" applyAlignment="1">
      <alignment horizontal="center" vertical="center"/>
    </xf>
    <xf numFmtId="4" fontId="0" fillId="0" borderId="0" xfId="0" applyNumberFormat="1" applyAlignment="1">
      <alignment horizontal="center" vertical="center"/>
    </xf>
    <xf numFmtId="3" fontId="0" fillId="0" borderId="0" xfId="0" applyNumberFormat="1" applyAlignment="1">
      <alignment horizontal="center" vertical="center"/>
    </xf>
    <xf numFmtId="14" fontId="0" fillId="0" borderId="0" xfId="0" applyNumberFormat="1" applyAlignment="1">
      <alignment horizontal="center" vertical="center"/>
    </xf>
    <xf numFmtId="0" fontId="1" fillId="0" borderId="0" xfId="0" applyFont="1"/>
    <xf numFmtId="0" fontId="0" fillId="0" borderId="0" xfId="0" applyAlignment="1">
      <alignment horizontal="left" vertical="center"/>
    </xf>
    <xf numFmtId="0" fontId="0" fillId="0" borderId="0" xfId="0" applyAlignment="1"/>
    <xf numFmtId="0" fontId="36" fillId="0" borderId="0" xfId="0" applyFont="1" applyAlignment="1"/>
    <xf numFmtId="0" fontId="2" fillId="0" borderId="0" xfId="0" applyFont="1" applyAlignment="1" applyProtection="1">
      <alignment horizontal="center" vertical="top"/>
      <protection locked="0"/>
    </xf>
    <xf numFmtId="0" fontId="42" fillId="5" borderId="18" xfId="0" applyFont="1" applyFill="1" applyBorder="1" applyAlignment="1" applyProtection="1">
      <alignment horizontal="right" vertical="center"/>
    </xf>
    <xf numFmtId="0" fontId="17" fillId="8" borderId="2" xfId="0" applyFont="1" applyFill="1" applyBorder="1" applyAlignment="1" applyProtection="1">
      <alignment horizontal="center" vertical="center" wrapText="1"/>
      <protection locked="0"/>
    </xf>
    <xf numFmtId="0" fontId="2" fillId="0" borderId="0" xfId="0" applyFont="1" applyAlignment="1" applyProtection="1">
      <alignment horizontal="left" vertical="top"/>
      <protection locked="0"/>
    </xf>
    <xf numFmtId="0" fontId="3" fillId="0" borderId="0" xfId="0" applyFont="1" applyAlignment="1" applyProtection="1">
      <alignment horizontal="left" vertical="top"/>
      <protection locked="0"/>
    </xf>
    <xf numFmtId="3" fontId="2" fillId="4" borderId="0" xfId="0" applyNumberFormat="1" applyFont="1" applyFill="1" applyBorder="1" applyAlignment="1" applyProtection="1">
      <alignment horizontal="right" vertical="center"/>
      <protection locked="0"/>
    </xf>
    <xf numFmtId="0" fontId="2" fillId="4" borderId="0" xfId="0" applyFont="1" applyFill="1" applyBorder="1" applyProtection="1">
      <protection locked="0"/>
    </xf>
    <xf numFmtId="14" fontId="2" fillId="2" borderId="2" xfId="0" applyNumberFormat="1" applyFont="1" applyFill="1" applyBorder="1" applyAlignment="1" applyProtection="1">
      <alignment horizontal="center" vertical="center"/>
      <protection locked="0"/>
    </xf>
    <xf numFmtId="0" fontId="0" fillId="0" borderId="0" xfId="0" applyFill="1" applyBorder="1" applyAlignment="1" applyProtection="1">
      <protection locked="0"/>
    </xf>
    <xf numFmtId="0" fontId="0" fillId="0" borderId="0" xfId="0" applyAlignment="1" applyProtection="1">
      <alignment vertical="center"/>
      <protection locked="0"/>
    </xf>
    <xf numFmtId="0" fontId="0" fillId="0" borderId="0" xfId="0" applyFill="1" applyBorder="1" applyAlignment="1" applyProtection="1">
      <alignment horizontal="right" vertical="center"/>
      <protection locked="0"/>
    </xf>
    <xf numFmtId="0" fontId="0" fillId="0" borderId="0" xfId="0" applyProtection="1">
      <protection locked="0"/>
    </xf>
    <xf numFmtId="0" fontId="2" fillId="0" borderId="0" xfId="0" applyFont="1" applyAlignment="1" applyProtection="1">
      <alignment vertical="center"/>
      <protection locked="0"/>
    </xf>
    <xf numFmtId="0" fontId="1" fillId="0" borderId="0" xfId="0" applyFont="1" applyFill="1" applyBorder="1" applyAlignment="1" applyProtection="1">
      <protection locked="0"/>
    </xf>
    <xf numFmtId="0" fontId="0" fillId="0" borderId="0" xfId="0" applyAlignment="1" applyProtection="1">
      <protection locked="0"/>
    </xf>
    <xf numFmtId="0" fontId="0" fillId="0" borderId="0" xfId="0" applyAlignment="1" applyProtection="1">
      <alignment horizontal="left"/>
      <protection locked="0"/>
    </xf>
    <xf numFmtId="0" fontId="45" fillId="0" borderId="0" xfId="0" applyFont="1" applyFill="1" applyProtection="1">
      <protection locked="0"/>
    </xf>
    <xf numFmtId="0" fontId="0" fillId="0" borderId="0" xfId="0" applyAlignment="1" applyProtection="1">
      <alignment vertical="top" wrapText="1"/>
      <protection locked="0"/>
    </xf>
    <xf numFmtId="0" fontId="3" fillId="5" borderId="2" xfId="0" applyFont="1" applyFill="1" applyBorder="1" applyAlignment="1" applyProtection="1">
      <alignment horizontal="center" vertical="center"/>
    </xf>
    <xf numFmtId="0" fontId="2" fillId="5" borderId="2" xfId="0" applyFont="1" applyFill="1" applyBorder="1" applyAlignment="1" applyProtection="1">
      <alignment horizontal="center" vertical="top"/>
    </xf>
    <xf numFmtId="0" fontId="17" fillId="0" borderId="2" xfId="0" applyFont="1" applyBorder="1" applyAlignment="1" applyProtection="1">
      <alignment vertical="top"/>
    </xf>
    <xf numFmtId="0" fontId="17" fillId="0" borderId="2" xfId="0" applyFont="1" applyBorder="1" applyAlignment="1" applyProtection="1">
      <alignment horizontal="center"/>
    </xf>
    <xf numFmtId="0" fontId="17" fillId="0" borderId="2" xfId="0" applyFont="1" applyBorder="1" applyAlignment="1" applyProtection="1">
      <alignment horizontal="left" vertical="top" wrapText="1"/>
    </xf>
    <xf numFmtId="0" fontId="3" fillId="5" borderId="14" xfId="0" applyFont="1" applyFill="1" applyBorder="1" applyAlignment="1" applyProtection="1">
      <alignment horizontal="center" vertical="center"/>
    </xf>
    <xf numFmtId="0" fontId="3" fillId="5" borderId="9" xfId="0" applyFont="1" applyFill="1" applyBorder="1" applyAlignment="1" applyProtection="1">
      <alignment horizontal="left" vertical="center"/>
    </xf>
    <xf numFmtId="0" fontId="2" fillId="5" borderId="10" xfId="0" applyFont="1" applyFill="1" applyBorder="1" applyAlignment="1" applyProtection="1">
      <alignment horizontal="center" vertical="center"/>
    </xf>
    <xf numFmtId="0" fontId="2" fillId="5" borderId="11" xfId="0" applyFont="1" applyFill="1" applyBorder="1" applyAlignment="1" applyProtection="1">
      <alignment vertical="center"/>
    </xf>
    <xf numFmtId="0" fontId="42" fillId="0" borderId="2" xfId="0" applyFont="1" applyBorder="1" applyAlignment="1" applyProtection="1">
      <alignment vertical="center" wrapText="1"/>
    </xf>
    <xf numFmtId="0" fontId="3" fillId="5" borderId="15" xfId="0" applyFont="1" applyFill="1" applyBorder="1" applyAlignment="1" applyProtection="1">
      <alignment horizontal="center" vertical="center"/>
    </xf>
    <xf numFmtId="0" fontId="2" fillId="5" borderId="16" xfId="0" applyFont="1" applyFill="1" applyBorder="1" applyAlignment="1" applyProtection="1">
      <alignment horizontal="left" vertical="center"/>
    </xf>
    <xf numFmtId="0" fontId="2" fillId="5" borderId="17" xfId="0" applyFont="1" applyFill="1" applyBorder="1" applyAlignment="1" applyProtection="1">
      <alignment horizontal="center" vertical="center"/>
    </xf>
    <xf numFmtId="0" fontId="3" fillId="5" borderId="5" xfId="0" applyFont="1" applyFill="1" applyBorder="1" applyAlignment="1" applyProtection="1">
      <alignment horizontal="left" vertical="center"/>
    </xf>
    <xf numFmtId="0" fontId="2" fillId="5" borderId="7" xfId="0" applyFont="1" applyFill="1" applyBorder="1" applyAlignment="1" applyProtection="1">
      <alignment horizontal="center" vertical="center"/>
    </xf>
    <xf numFmtId="0" fontId="2" fillId="5" borderId="6" xfId="0" applyFont="1" applyFill="1" applyBorder="1" applyAlignment="1" applyProtection="1">
      <alignment vertical="center"/>
    </xf>
    <xf numFmtId="0" fontId="40" fillId="5" borderId="2" xfId="0" applyFont="1" applyFill="1" applyBorder="1" applyAlignment="1" applyProtection="1">
      <alignment horizontal="center" vertical="center" shrinkToFit="1"/>
    </xf>
    <xf numFmtId="0" fontId="42" fillId="5" borderId="6" xfId="0" applyFont="1" applyFill="1" applyBorder="1" applyAlignment="1" applyProtection="1">
      <alignment horizontal="right" vertical="center"/>
    </xf>
    <xf numFmtId="0" fontId="3" fillId="5" borderId="11" xfId="0" applyFont="1" applyFill="1" applyBorder="1" applyAlignment="1" applyProtection="1">
      <alignment vertical="center" wrapText="1"/>
    </xf>
    <xf numFmtId="0" fontId="3" fillId="5" borderId="16" xfId="0" applyFont="1" applyFill="1" applyBorder="1" applyAlignment="1" applyProtection="1">
      <alignment horizontal="left" vertical="center"/>
    </xf>
    <xf numFmtId="0" fontId="2" fillId="5" borderId="17" xfId="0" applyFont="1" applyFill="1" applyBorder="1" applyAlignment="1" applyProtection="1">
      <alignment vertical="center"/>
    </xf>
    <xf numFmtId="0" fontId="3" fillId="5" borderId="2" xfId="0" applyFont="1" applyFill="1" applyBorder="1" applyAlignment="1" applyProtection="1">
      <alignment horizontal="center" vertical="top"/>
    </xf>
    <xf numFmtId="0" fontId="2" fillId="5" borderId="11" xfId="0" applyFont="1" applyFill="1" applyBorder="1" applyAlignment="1" applyProtection="1">
      <alignment horizontal="right" vertical="center"/>
    </xf>
    <xf numFmtId="0" fontId="3" fillId="5" borderId="12" xfId="0" applyFont="1" applyFill="1" applyBorder="1" applyAlignment="1" applyProtection="1">
      <alignment vertical="top" wrapText="1"/>
    </xf>
    <xf numFmtId="0" fontId="3" fillId="5" borderId="0" xfId="0" applyFont="1" applyFill="1" applyBorder="1" applyAlignment="1" applyProtection="1">
      <alignment vertical="top" wrapText="1"/>
    </xf>
    <xf numFmtId="0" fontId="2" fillId="5" borderId="13" xfId="0" applyFont="1" applyFill="1" applyBorder="1" applyAlignment="1" applyProtection="1">
      <alignment horizontal="right" vertical="center"/>
    </xf>
    <xf numFmtId="0" fontId="3" fillId="5" borderId="16" xfId="0" applyFont="1" applyFill="1" applyBorder="1" applyAlignment="1" applyProtection="1">
      <alignment vertical="top" wrapText="1"/>
    </xf>
    <xf numFmtId="0" fontId="3" fillId="5" borderId="17" xfId="0" applyFont="1" applyFill="1" applyBorder="1" applyAlignment="1" applyProtection="1">
      <alignment vertical="top" wrapText="1"/>
    </xf>
    <xf numFmtId="0" fontId="2" fillId="5" borderId="18" xfId="0" applyFont="1" applyFill="1" applyBorder="1" applyAlignment="1" applyProtection="1">
      <alignment horizontal="right" vertical="center"/>
    </xf>
    <xf numFmtId="0" fontId="2" fillId="4" borderId="2" xfId="0" applyFont="1" applyFill="1" applyBorder="1" applyAlignment="1" applyProtection="1">
      <alignment horizontal="center"/>
      <protection locked="0"/>
    </xf>
    <xf numFmtId="0" fontId="2" fillId="4" borderId="0" xfId="0" applyFont="1" applyFill="1" applyBorder="1" applyAlignment="1" applyProtection="1">
      <alignment horizontal="right"/>
      <protection locked="0"/>
    </xf>
    <xf numFmtId="14" fontId="3" fillId="2" borderId="2" xfId="0" applyNumberFormat="1" applyFont="1" applyFill="1" applyBorder="1" applyAlignment="1" applyProtection="1">
      <alignment horizontal="center"/>
      <protection locked="0"/>
    </xf>
    <xf numFmtId="0" fontId="36" fillId="0" borderId="2" xfId="0" applyFont="1" applyBorder="1"/>
    <xf numFmtId="2" fontId="3" fillId="11" borderId="2" xfId="0" applyNumberFormat="1" applyFont="1" applyFill="1" applyBorder="1" applyAlignment="1">
      <alignment horizontal="center" vertical="center" wrapText="1"/>
    </xf>
    <xf numFmtId="0" fontId="17" fillId="0" borderId="2" xfId="0" applyFont="1" applyBorder="1" applyAlignment="1">
      <alignment horizontal="center"/>
    </xf>
    <xf numFmtId="2" fontId="3" fillId="12" borderId="2" xfId="0" applyNumberFormat="1"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3" fillId="13" borderId="2" xfId="0" applyNumberFormat="1" applyFont="1" applyFill="1" applyBorder="1" applyAlignment="1">
      <alignment horizontal="center" vertical="center" wrapText="1"/>
    </xf>
    <xf numFmtId="0" fontId="11" fillId="13" borderId="17" xfId="0" applyFont="1" applyFill="1" applyBorder="1" applyAlignment="1"/>
    <xf numFmtId="2" fontId="3" fillId="12" borderId="17" xfId="0" applyNumberFormat="1" applyFont="1" applyFill="1" applyBorder="1" applyAlignment="1">
      <alignment vertical="center" wrapText="1"/>
    </xf>
    <xf numFmtId="2" fontId="3" fillId="12" borderId="18" xfId="0" applyNumberFormat="1" applyFont="1" applyFill="1" applyBorder="1" applyAlignment="1">
      <alignment vertical="center" wrapText="1"/>
    </xf>
    <xf numFmtId="0" fontId="11" fillId="11" borderId="17" xfId="0" applyFont="1" applyFill="1" applyBorder="1" applyAlignment="1"/>
    <xf numFmtId="0" fontId="3" fillId="10" borderId="16" xfId="0" applyFont="1" applyFill="1" applyBorder="1" applyAlignment="1">
      <alignment vertical="center" wrapText="1"/>
    </xf>
    <xf numFmtId="0" fontId="3" fillId="10" borderId="17" xfId="0" applyFont="1" applyFill="1" applyBorder="1" applyAlignment="1">
      <alignment vertical="center" wrapText="1"/>
    </xf>
    <xf numFmtId="2" fontId="2" fillId="5" borderId="2" xfId="0" applyNumberFormat="1" applyFont="1" applyFill="1" applyBorder="1" applyAlignment="1" applyProtection="1">
      <alignment horizontal="center" vertical="center" shrinkToFit="1"/>
    </xf>
    <xf numFmtId="4" fontId="2" fillId="5" borderId="2" xfId="0" applyNumberFormat="1" applyFont="1" applyFill="1" applyBorder="1" applyAlignment="1" applyProtection="1">
      <alignment horizontal="center" vertical="center" shrinkToFit="1"/>
    </xf>
    <xf numFmtId="0" fontId="17" fillId="0" borderId="0" xfId="0" applyFont="1" applyAlignment="1">
      <alignment horizontal="center" vertical="top"/>
    </xf>
    <xf numFmtId="0" fontId="17" fillId="5" borderId="0" xfId="0" applyFont="1" applyFill="1" applyAlignment="1">
      <alignment horizontal="center" vertical="top"/>
    </xf>
    <xf numFmtId="0" fontId="36" fillId="5" borderId="0" xfId="0" applyFont="1" applyFill="1" applyAlignment="1">
      <alignment wrapText="1"/>
    </xf>
    <xf numFmtId="0" fontId="17" fillId="5" borderId="0" xfId="0" applyFont="1" applyFill="1" applyAlignment="1">
      <alignment wrapText="1"/>
    </xf>
    <xf numFmtId="0" fontId="1" fillId="5" borderId="0" xfId="0" applyFont="1" applyFill="1" applyAlignment="1">
      <alignment wrapText="1"/>
    </xf>
    <xf numFmtId="0" fontId="1" fillId="5" borderId="0" xfId="0" applyFont="1" applyFill="1" applyAlignment="1">
      <alignment vertical="top" wrapText="1"/>
    </xf>
    <xf numFmtId="0" fontId="37" fillId="5" borderId="0" xfId="0" applyFont="1" applyFill="1" applyAlignment="1">
      <alignment vertical="center" wrapText="1"/>
    </xf>
    <xf numFmtId="0" fontId="1" fillId="5" borderId="0" xfId="0" quotePrefix="1" applyFont="1" applyFill="1" applyAlignment="1">
      <alignment wrapText="1"/>
    </xf>
    <xf numFmtId="0" fontId="36" fillId="5" borderId="0" xfId="0" quotePrefix="1" applyFont="1" applyFill="1" applyAlignment="1">
      <alignment wrapText="1"/>
    </xf>
    <xf numFmtId="0" fontId="1" fillId="5" borderId="0" xfId="0" quotePrefix="1" applyFont="1" applyFill="1" applyAlignment="1">
      <alignment vertical="top" wrapText="1"/>
    </xf>
    <xf numFmtId="0" fontId="1" fillId="5" borderId="0" xfId="0" applyFont="1" applyFill="1" applyAlignment="1">
      <alignment horizontal="left" vertical="top" wrapText="1" indent="1"/>
    </xf>
    <xf numFmtId="0" fontId="36" fillId="5" borderId="0" xfId="0" applyFont="1" applyFill="1" applyAlignment="1">
      <alignment vertical="top" wrapText="1"/>
    </xf>
    <xf numFmtId="0" fontId="1" fillId="5" borderId="0" xfId="0" applyFont="1" applyFill="1"/>
    <xf numFmtId="0" fontId="38" fillId="5" borderId="0" xfId="3" applyFill="1" applyAlignment="1">
      <alignment horizontal="center" wrapText="1"/>
    </xf>
    <xf numFmtId="0" fontId="17" fillId="9" borderId="0" xfId="0" applyFont="1" applyFill="1" applyAlignment="1">
      <alignment horizontal="center" vertical="top"/>
    </xf>
    <xf numFmtId="0" fontId="1" fillId="9" borderId="0" xfId="0" applyFont="1" applyFill="1" applyAlignment="1">
      <alignment wrapText="1"/>
    </xf>
    <xf numFmtId="0" fontId="1" fillId="9" borderId="0" xfId="0" applyFont="1" applyFill="1"/>
    <xf numFmtId="0" fontId="25" fillId="9" borderId="0" xfId="0" applyFont="1" applyFill="1"/>
    <xf numFmtId="0" fontId="2" fillId="4" borderId="10" xfId="0" applyFont="1" applyFill="1" applyBorder="1" applyProtection="1">
      <protection locked="0"/>
    </xf>
    <xf numFmtId="0" fontId="2" fillId="4" borderId="10" xfId="0" applyFont="1" applyFill="1" applyBorder="1" applyAlignment="1" applyProtection="1">
      <alignment horizontal="right"/>
      <protection locked="0"/>
    </xf>
    <xf numFmtId="0" fontId="0" fillId="4" borderId="17" xfId="0" applyFill="1" applyBorder="1" applyAlignment="1" applyProtection="1">
      <alignment vertical="center"/>
      <protection locked="0"/>
    </xf>
    <xf numFmtId="0" fontId="0" fillId="4" borderId="17" xfId="0" applyFill="1" applyBorder="1" applyAlignment="1" applyProtection="1">
      <alignment horizontal="right" vertical="center"/>
      <protection locked="0"/>
    </xf>
    <xf numFmtId="0" fontId="0" fillId="4" borderId="18" xfId="0" applyFill="1" applyBorder="1" applyAlignment="1" applyProtection="1">
      <alignment vertical="center"/>
      <protection locked="0"/>
    </xf>
    <xf numFmtId="0" fontId="2" fillId="0" borderId="0" xfId="0" applyFont="1" applyBorder="1" applyAlignment="1" applyProtection="1">
      <alignment horizontal="center" vertical="top"/>
      <protection locked="0"/>
    </xf>
    <xf numFmtId="0" fontId="17" fillId="0" borderId="0" xfId="0" applyFont="1" applyBorder="1" applyAlignment="1" applyProtection="1">
      <alignment horizontal="left" vertical="top"/>
      <protection locked="0"/>
    </xf>
    <xf numFmtId="0" fontId="0" fillId="0" borderId="0" xfId="0" applyBorder="1" applyAlignment="1" applyProtection="1">
      <alignment vertical="top"/>
      <protection locked="0"/>
    </xf>
    <xf numFmtId="0" fontId="3" fillId="0" borderId="0" xfId="0" applyFont="1" applyBorder="1" applyAlignment="1" applyProtection="1">
      <alignment horizontal="center" vertical="top"/>
      <protection locked="0"/>
    </xf>
    <xf numFmtId="0" fontId="2" fillId="0" borderId="0" xfId="0" applyFont="1" applyBorder="1" applyAlignment="1" applyProtection="1">
      <alignment vertical="top"/>
      <protection locked="0"/>
    </xf>
    <xf numFmtId="0" fontId="2" fillId="0" borderId="0" xfId="0" applyFont="1" applyFill="1" applyAlignment="1" applyProtection="1">
      <alignment horizontal="left" vertical="top" wrapText="1"/>
      <protection hidden="1"/>
    </xf>
    <xf numFmtId="0" fontId="36" fillId="5" borderId="0" xfId="0" applyFont="1" applyFill="1" applyBorder="1" applyAlignment="1">
      <alignment wrapText="1"/>
    </xf>
    <xf numFmtId="0" fontId="1" fillId="5" borderId="0" xfId="0" applyFont="1" applyFill="1" applyAlignment="1">
      <alignment horizontal="center" vertical="top"/>
    </xf>
    <xf numFmtId="0" fontId="40" fillId="5" borderId="14" xfId="0" applyFont="1" applyFill="1" applyBorder="1" applyAlignment="1" applyProtection="1">
      <alignment horizontal="center" vertical="center" shrinkToFit="1"/>
    </xf>
    <xf numFmtId="0" fontId="0" fillId="3" borderId="13" xfId="0" applyFill="1" applyBorder="1" applyAlignment="1" applyProtection="1"/>
    <xf numFmtId="0" fontId="2" fillId="3" borderId="0" xfId="0" applyFont="1" applyFill="1" applyBorder="1" applyAlignment="1" applyProtection="1">
      <alignment horizontal="right"/>
    </xf>
    <xf numFmtId="0" fontId="7" fillId="3" borderId="12" xfId="0" applyFont="1" applyFill="1" applyBorder="1" applyProtection="1"/>
    <xf numFmtId="0" fontId="2" fillId="3" borderId="12" xfId="0" applyFont="1" applyFill="1" applyBorder="1" applyProtection="1"/>
    <xf numFmtId="0" fontId="0" fillId="0" borderId="2" xfId="0" applyFill="1" applyBorder="1" applyAlignment="1" applyProtection="1">
      <protection locked="0"/>
    </xf>
    <xf numFmtId="0" fontId="0" fillId="2" borderId="2" xfId="0" applyFill="1" applyBorder="1" applyProtection="1">
      <protection locked="0"/>
    </xf>
    <xf numFmtId="0" fontId="3" fillId="3" borderId="0" xfId="0" applyFont="1" applyFill="1" applyBorder="1" applyAlignment="1" applyProtection="1">
      <alignment horizontal="right"/>
    </xf>
    <xf numFmtId="0" fontId="0" fillId="0" borderId="2" xfId="0" applyFill="1" applyBorder="1" applyProtection="1"/>
    <xf numFmtId="0" fontId="0" fillId="0" borderId="2" xfId="0" applyFill="1" applyBorder="1" applyProtection="1">
      <protection locked="0"/>
    </xf>
    <xf numFmtId="0" fontId="7" fillId="3" borderId="16" xfId="0" applyFont="1" applyFill="1" applyBorder="1" applyProtection="1"/>
    <xf numFmtId="0" fontId="0" fillId="3" borderId="17" xfId="0" applyFill="1" applyBorder="1" applyProtection="1"/>
    <xf numFmtId="0" fontId="0" fillId="3" borderId="18" xfId="0" applyFill="1" applyBorder="1" applyProtection="1"/>
    <xf numFmtId="0" fontId="3" fillId="3" borderId="0" xfId="0" applyFont="1" applyFill="1" applyBorder="1" applyAlignment="1" applyProtection="1">
      <alignment horizontal="center" vertical="center"/>
    </xf>
    <xf numFmtId="0" fontId="3" fillId="3" borderId="0" xfId="0" applyFont="1" applyFill="1" applyBorder="1" applyAlignment="1" applyProtection="1">
      <alignment horizontal="center" wrapText="1"/>
    </xf>
    <xf numFmtId="0" fontId="39" fillId="3" borderId="12" xfId="0" applyFont="1" applyFill="1" applyBorder="1" applyProtection="1"/>
    <xf numFmtId="0" fontId="3" fillId="0" borderId="2" xfId="0" applyFont="1" applyFill="1" applyBorder="1" applyProtection="1"/>
    <xf numFmtId="0" fontId="3" fillId="2" borderId="2" xfId="0" applyFont="1" applyFill="1" applyBorder="1" applyProtection="1">
      <protection locked="0"/>
    </xf>
    <xf numFmtId="0" fontId="3" fillId="3" borderId="13" xfId="0" applyFont="1" applyFill="1" applyBorder="1" applyAlignment="1" applyProtection="1">
      <alignment wrapText="1"/>
    </xf>
    <xf numFmtId="0" fontId="49" fillId="0" borderId="0" xfId="0" applyFont="1" applyAlignment="1">
      <alignment wrapText="1"/>
    </xf>
    <xf numFmtId="0" fontId="3" fillId="3" borderId="0" xfId="0" applyFont="1" applyFill="1" applyBorder="1" applyAlignment="1" applyProtection="1">
      <alignment wrapText="1"/>
    </xf>
    <xf numFmtId="0" fontId="2" fillId="0" borderId="0" xfId="0" applyNumberFormat="1" applyFont="1" applyFill="1" applyBorder="1" applyAlignment="1" applyProtection="1">
      <alignment horizontal="center"/>
    </xf>
    <xf numFmtId="0" fontId="3" fillId="0" borderId="2" xfId="0" applyFont="1" applyFill="1" applyBorder="1" applyAlignment="1" applyProtection="1">
      <alignment horizontal="center"/>
    </xf>
    <xf numFmtId="0" fontId="0" fillId="0" borderId="0" xfId="0" applyFill="1" applyAlignment="1" applyProtection="1">
      <alignment horizontal="right"/>
    </xf>
    <xf numFmtId="0" fontId="0" fillId="0" borderId="0" xfId="0" quotePrefix="1" applyFill="1" applyProtection="1"/>
    <xf numFmtId="0" fontId="34" fillId="9" borderId="0" xfId="0" applyFont="1" applyFill="1" applyProtection="1"/>
    <xf numFmtId="0" fontId="41" fillId="5" borderId="2" xfId="0" applyFont="1" applyFill="1" applyBorder="1" applyAlignment="1" applyProtection="1">
      <alignment horizontal="center" vertical="center"/>
    </xf>
    <xf numFmtId="0" fontId="41" fillId="5" borderId="6" xfId="0" applyFont="1" applyFill="1" applyBorder="1" applyAlignment="1" applyProtection="1">
      <alignment horizontal="center" vertical="center"/>
    </xf>
    <xf numFmtId="0" fontId="3" fillId="8" borderId="6" xfId="0" applyFont="1" applyFill="1" applyBorder="1" applyAlignment="1" applyProtection="1">
      <alignment horizontal="center" vertical="center" wrapText="1"/>
      <protection locked="0"/>
    </xf>
    <xf numFmtId="0" fontId="3" fillId="5" borderId="4" xfId="0" applyFont="1" applyFill="1" applyBorder="1" applyAlignment="1" applyProtection="1">
      <alignment horizontal="center" vertical="center"/>
    </xf>
    <xf numFmtId="0" fontId="2" fillId="5" borderId="10" xfId="0" applyFont="1" applyFill="1" applyBorder="1" applyAlignment="1" applyProtection="1">
      <alignment horizontal="right" vertical="center" indent="1"/>
    </xf>
    <xf numFmtId="0" fontId="2" fillId="5" borderId="11" xfId="0" applyFont="1" applyFill="1" applyBorder="1" applyAlignment="1" applyProtection="1">
      <alignment horizontal="right" vertical="center" indent="1"/>
    </xf>
    <xf numFmtId="0" fontId="3" fillId="5" borderId="10" xfId="0" applyFont="1" applyFill="1" applyBorder="1" applyAlignment="1" applyProtection="1">
      <alignment horizontal="right" vertical="center" indent="1"/>
    </xf>
    <xf numFmtId="0" fontId="2" fillId="0" borderId="2" xfId="0" applyFont="1" applyBorder="1" applyAlignment="1" applyProtection="1">
      <alignment vertical="center" wrapText="1"/>
    </xf>
    <xf numFmtId="0" fontId="2" fillId="5" borderId="6" xfId="0" applyFont="1" applyFill="1" applyBorder="1" applyAlignment="1" applyProtection="1">
      <alignment horizontal="right" vertical="center"/>
    </xf>
    <xf numFmtId="14" fontId="1" fillId="0" borderId="0" xfId="0" quotePrefix="1" applyNumberFormat="1" applyFont="1"/>
    <xf numFmtId="4" fontId="2" fillId="5" borderId="2" xfId="0" applyNumberFormat="1" applyFont="1" applyFill="1" applyBorder="1" applyAlignment="1" applyProtection="1">
      <alignment vertical="center"/>
    </xf>
    <xf numFmtId="4" fontId="3" fillId="5" borderId="2" xfId="0" applyNumberFormat="1" applyFont="1" applyFill="1" applyBorder="1" applyAlignment="1" applyProtection="1">
      <alignment vertical="center"/>
    </xf>
    <xf numFmtId="14" fontId="2" fillId="2" borderId="2" xfId="0" applyNumberFormat="1" applyFont="1" applyFill="1" applyBorder="1" applyAlignment="1" applyProtection="1">
      <alignment horizontal="left" vertical="center" indent="1"/>
      <protection locked="0"/>
    </xf>
    <xf numFmtId="14" fontId="0" fillId="2" borderId="4" xfId="0" applyNumberFormat="1" applyFill="1" applyBorder="1" applyAlignment="1" applyProtection="1">
      <alignment horizontal="center" vertical="center"/>
      <protection locked="0"/>
    </xf>
    <xf numFmtId="0" fontId="0" fillId="5" borderId="0" xfId="0" applyFill="1" applyBorder="1" applyAlignment="1" applyProtection="1">
      <protection locked="0"/>
    </xf>
    <xf numFmtId="0" fontId="0" fillId="5" borderId="0" xfId="0" applyFill="1" applyBorder="1" applyAlignment="1" applyProtection="1">
      <alignment horizontal="right" vertical="center"/>
      <protection locked="0"/>
    </xf>
    <xf numFmtId="0" fontId="0" fillId="5" borderId="0" xfId="0" applyFill="1" applyAlignment="1" applyProtection="1">
      <alignment horizontal="left"/>
      <protection locked="0"/>
    </xf>
    <xf numFmtId="0" fontId="0" fillId="5" borderId="0" xfId="0" applyFill="1" applyProtection="1">
      <protection locked="0"/>
    </xf>
    <xf numFmtId="0" fontId="11" fillId="5" borderId="0" xfId="0" applyFont="1" applyFill="1" applyBorder="1" applyAlignment="1" applyProtection="1">
      <alignment horizontal="center" vertical="center"/>
    </xf>
    <xf numFmtId="0" fontId="11" fillId="5" borderId="0" xfId="0" applyFont="1" applyFill="1" applyBorder="1" applyAlignment="1" applyProtection="1">
      <alignment vertical="center"/>
    </xf>
    <xf numFmtId="0" fontId="2" fillId="5" borderId="0" xfId="0" applyFont="1" applyFill="1" applyAlignment="1" applyProtection="1">
      <alignment vertical="center"/>
      <protection locked="0"/>
    </xf>
    <xf numFmtId="0" fontId="22" fillId="5" borderId="0" xfId="0" applyFont="1" applyFill="1" applyBorder="1" applyAlignment="1" applyProtection="1">
      <alignment horizontal="center"/>
    </xf>
    <xf numFmtId="0" fontId="1" fillId="5" borderId="0" xfId="0" applyFont="1" applyFill="1" applyBorder="1" applyAlignment="1" applyProtection="1">
      <alignment horizontal="right" vertical="center"/>
    </xf>
    <xf numFmtId="0" fontId="0" fillId="5" borderId="0" xfId="0" applyFill="1" applyBorder="1" applyProtection="1"/>
    <xf numFmtId="0" fontId="3" fillId="5" borderId="0" xfId="0" applyFont="1" applyFill="1" applyAlignment="1" applyProtection="1">
      <alignment horizontal="center" vertical="top"/>
    </xf>
    <xf numFmtId="0" fontId="0" fillId="5" borderId="0" xfId="0" applyFill="1" applyAlignment="1" applyProtection="1">
      <alignment vertical="top"/>
    </xf>
    <xf numFmtId="0" fontId="3" fillId="5" borderId="0" xfId="0" applyFont="1" applyFill="1" applyAlignment="1" applyProtection="1">
      <alignment horizontal="right" vertical="top"/>
    </xf>
    <xf numFmtId="0" fontId="36" fillId="5" borderId="0" xfId="0" applyFont="1" applyFill="1" applyBorder="1" applyAlignment="1" applyProtection="1"/>
    <xf numFmtId="0" fontId="2" fillId="5" borderId="0" xfId="0" applyFont="1" applyFill="1" applyBorder="1" applyAlignment="1" applyProtection="1">
      <alignment horizontal="right"/>
    </xf>
    <xf numFmtId="0" fontId="22" fillId="5" borderId="0" xfId="0" applyFont="1" applyFill="1" applyBorder="1" applyAlignment="1" applyProtection="1">
      <alignment horizontal="center" vertical="top"/>
    </xf>
    <xf numFmtId="0" fontId="3" fillId="5" borderId="0" xfId="0" applyFont="1" applyFill="1" applyAlignment="1" applyProtection="1">
      <alignment horizontal="center"/>
    </xf>
    <xf numFmtId="0" fontId="3" fillId="5" borderId="0" xfId="0" applyFont="1" applyFill="1" applyBorder="1" applyAlignment="1" applyProtection="1">
      <alignment vertical="center" wrapText="1"/>
    </xf>
    <xf numFmtId="0" fontId="1" fillId="0" borderId="0" xfId="0" applyFont="1" applyAlignment="1" applyProtection="1">
      <protection locked="0"/>
    </xf>
    <xf numFmtId="10" fontId="0" fillId="0" borderId="2" xfId="0" applyNumberFormat="1" applyBorder="1" applyAlignment="1" applyProtection="1">
      <alignment horizontal="center"/>
      <protection locked="0"/>
    </xf>
    <xf numFmtId="0" fontId="0" fillId="5" borderId="0" xfId="0" applyFill="1" applyBorder="1" applyAlignment="1" applyProtection="1">
      <alignment horizontal="left"/>
    </xf>
    <xf numFmtId="0" fontId="2" fillId="2" borderId="2" xfId="0" applyFont="1" applyFill="1" applyBorder="1" applyAlignment="1" applyProtection="1">
      <alignment horizontal="left" vertical="center" indent="1"/>
      <protection locked="0"/>
    </xf>
    <xf numFmtId="2" fontId="3" fillId="12" borderId="17" xfId="0" applyNumberFormat="1" applyFont="1" applyFill="1" applyBorder="1" applyAlignment="1">
      <alignment vertical="center"/>
    </xf>
    <xf numFmtId="0" fontId="2" fillId="0" borderId="17" xfId="0" applyFont="1" applyBorder="1" applyAlignment="1" applyProtection="1">
      <alignment horizontal="center" vertical="top"/>
      <protection locked="0"/>
    </xf>
    <xf numFmtId="0" fontId="17" fillId="0" borderId="17" xfId="0" applyFont="1" applyBorder="1" applyAlignment="1" applyProtection="1">
      <alignment horizontal="left" vertical="top"/>
      <protection locked="0"/>
    </xf>
    <xf numFmtId="0" fontId="0" fillId="0" borderId="17" xfId="0" applyBorder="1" applyAlignment="1" applyProtection="1">
      <alignment vertical="top"/>
      <protection locked="0"/>
    </xf>
    <xf numFmtId="0" fontId="3" fillId="0" borderId="17" xfId="0" applyFont="1" applyBorder="1" applyAlignment="1" applyProtection="1">
      <alignment horizontal="center" vertical="top"/>
      <protection locked="0"/>
    </xf>
    <xf numFmtId="0" fontId="0" fillId="0" borderId="17" xfId="0" applyBorder="1" applyProtection="1">
      <protection locked="0"/>
    </xf>
    <xf numFmtId="0" fontId="2" fillId="0" borderId="12" xfId="0" applyFont="1" applyBorder="1" applyAlignment="1" applyProtection="1">
      <alignment horizontal="center" vertical="top"/>
      <protection locked="0"/>
    </xf>
    <xf numFmtId="0" fontId="0" fillId="0" borderId="0" xfId="0" applyBorder="1" applyAlignment="1" applyProtection="1">
      <alignment horizontal="left" vertical="top"/>
      <protection locked="0"/>
    </xf>
    <xf numFmtId="0" fontId="3" fillId="0" borderId="13" xfId="0" applyFont="1" applyBorder="1" applyAlignment="1" applyProtection="1">
      <alignment horizontal="center" vertical="top"/>
      <protection locked="0"/>
    </xf>
    <xf numFmtId="0" fontId="1" fillId="0" borderId="0" xfId="0" applyFont="1" applyFill="1" applyProtection="1"/>
    <xf numFmtId="4" fontId="1" fillId="0" borderId="0" xfId="0" applyNumberFormat="1" applyFont="1" applyAlignment="1">
      <alignment horizontal="center" vertical="center"/>
    </xf>
    <xf numFmtId="0" fontId="25" fillId="9" borderId="0" xfId="0" applyFont="1" applyFill="1" applyBorder="1" applyAlignment="1" applyProtection="1">
      <protection hidden="1"/>
    </xf>
    <xf numFmtId="0" fontId="17" fillId="3" borderId="0" xfId="0" applyFont="1" applyFill="1" applyAlignment="1" applyProtection="1">
      <alignment vertical="center"/>
      <protection locked="0"/>
    </xf>
    <xf numFmtId="0" fontId="50" fillId="0" borderId="0" xfId="0" applyFont="1" applyBorder="1" applyAlignment="1">
      <alignment horizontal="center"/>
    </xf>
    <xf numFmtId="0" fontId="34" fillId="9" borderId="0" xfId="0" applyFont="1" applyFill="1"/>
    <xf numFmtId="0" fontId="14" fillId="5" borderId="0" xfId="0" applyFont="1" applyFill="1" applyBorder="1" applyAlignment="1" applyProtection="1">
      <alignment horizontal="center"/>
    </xf>
    <xf numFmtId="0" fontId="34" fillId="9" borderId="0" xfId="0" applyFont="1" applyFill="1" applyAlignment="1">
      <alignment vertical="top" wrapText="1"/>
    </xf>
    <xf numFmtId="0" fontId="3" fillId="3" borderId="0" xfId="0" applyFont="1" applyFill="1" applyAlignment="1" applyProtection="1">
      <alignment horizontal="center"/>
    </xf>
    <xf numFmtId="0" fontId="2" fillId="3" borderId="0" xfId="0" applyFont="1" applyFill="1" applyAlignment="1" applyProtection="1">
      <alignment horizontal="center"/>
    </xf>
    <xf numFmtId="0" fontId="34" fillId="0" borderId="0" xfId="0" applyFont="1" applyAlignment="1">
      <alignment vertical="top" wrapText="1"/>
    </xf>
    <xf numFmtId="0" fontId="2" fillId="3" borderId="0" xfId="0" applyFont="1" applyFill="1" applyAlignment="1" applyProtection="1">
      <alignment horizontal="center"/>
    </xf>
    <xf numFmtId="4" fontId="3" fillId="3" borderId="0" xfId="0" applyNumberFormat="1" applyFont="1" applyFill="1" applyAlignment="1" applyProtection="1">
      <alignment horizontal="center"/>
    </xf>
    <xf numFmtId="1" fontId="3" fillId="0" borderId="1" xfId="0" applyNumberFormat="1" applyFont="1" applyBorder="1" applyAlignment="1" applyProtection="1">
      <alignment horizontal="center" vertical="top" wrapText="1"/>
      <protection locked="0"/>
    </xf>
    <xf numFmtId="1" fontId="2" fillId="0" borderId="1" xfId="0" applyNumberFormat="1" applyFont="1" applyBorder="1" applyAlignment="1">
      <alignment horizontal="center"/>
    </xf>
    <xf numFmtId="0" fontId="2" fillId="0" borderId="1" xfId="0" applyFont="1" applyBorder="1" applyAlignment="1">
      <alignment horizontal="center"/>
    </xf>
    <xf numFmtId="0" fontId="51" fillId="0" borderId="1" xfId="2" applyFont="1" applyBorder="1" applyAlignment="1">
      <alignment horizontal="center" wrapText="1"/>
    </xf>
    <xf numFmtId="0" fontId="2" fillId="0" borderId="1" xfId="0" applyFont="1" applyBorder="1"/>
    <xf numFmtId="0" fontId="7" fillId="0" borderId="1" xfId="0" applyFont="1" applyFill="1" applyBorder="1" applyAlignment="1" applyProtection="1">
      <alignment horizontal="center" vertical="top" wrapText="1"/>
      <protection locked="0"/>
    </xf>
    <xf numFmtId="1" fontId="7" fillId="0" borderId="0" xfId="0" applyNumberFormat="1" applyFont="1" applyFill="1" applyBorder="1" applyAlignment="1" applyProtection="1">
      <alignment horizontal="center" vertical="top" wrapText="1"/>
      <protection locked="0"/>
    </xf>
    <xf numFmtId="4" fontId="7" fillId="0" borderId="0" xfId="0" applyNumberFormat="1" applyFont="1" applyFill="1" applyBorder="1" applyAlignment="1" applyProtection="1">
      <alignment horizontal="center" vertical="top" wrapText="1"/>
      <protection locked="0"/>
    </xf>
    <xf numFmtId="10" fontId="2" fillId="0" borderId="0" xfId="0" applyNumberFormat="1" applyFont="1" applyFill="1" applyBorder="1" applyAlignment="1" applyProtection="1">
      <alignment horizontal="center"/>
    </xf>
    <xf numFmtId="4" fontId="2" fillId="0" borderId="0" xfId="0" applyNumberFormat="1" applyFont="1" applyAlignment="1">
      <alignment horizontal="center"/>
    </xf>
    <xf numFmtId="4" fontId="2" fillId="0" borderId="0" xfId="0" applyNumberFormat="1" applyFont="1" applyBorder="1" applyAlignment="1">
      <alignment horizontal="center"/>
    </xf>
    <xf numFmtId="166" fontId="29" fillId="6" borderId="7" xfId="0" quotePrefix="1" applyNumberFormat="1" applyFont="1" applyFill="1" applyBorder="1" applyAlignment="1">
      <alignment horizontal="left"/>
    </xf>
    <xf numFmtId="166" fontId="29" fillId="6" borderId="7" xfId="0" applyNumberFormat="1" applyFont="1" applyFill="1" applyBorder="1" applyAlignment="1">
      <alignment horizontal="left"/>
    </xf>
    <xf numFmtId="165" fontId="29" fillId="6" borderId="7" xfId="0" applyNumberFormat="1" applyFont="1" applyFill="1" applyBorder="1"/>
    <xf numFmtId="165" fontId="29" fillId="6" borderId="7" xfId="0" quotePrefix="1" applyNumberFormat="1" applyFont="1" applyFill="1" applyBorder="1"/>
    <xf numFmtId="0" fontId="30" fillId="0" borderId="8" xfId="0" applyFont="1" applyBorder="1"/>
    <xf numFmtId="0" fontId="31" fillId="0" borderId="8" xfId="0" applyFont="1" applyBorder="1"/>
    <xf numFmtId="0" fontId="3" fillId="3" borderId="0" xfId="0" applyFont="1" applyFill="1" applyAlignment="1" applyProtection="1">
      <alignment horizontal="center"/>
    </xf>
    <xf numFmtId="0" fontId="1" fillId="5" borderId="0" xfId="0" quotePrefix="1" applyFont="1" applyFill="1" applyBorder="1" applyAlignment="1" applyProtection="1">
      <protection locked="0"/>
    </xf>
    <xf numFmtId="0" fontId="2" fillId="3" borderId="0" xfId="0" applyFont="1" applyFill="1"/>
    <xf numFmtId="4" fontId="2" fillId="3" borderId="0" xfId="0" applyNumberFormat="1" applyFont="1" applyFill="1"/>
    <xf numFmtId="0" fontId="2" fillId="0" borderId="0" xfId="0" applyFont="1" applyAlignment="1">
      <alignment horizontal="center"/>
    </xf>
    <xf numFmtId="0" fontId="0" fillId="15" borderId="19" xfId="0" applyFill="1" applyBorder="1" applyAlignment="1">
      <alignment horizontal="left" vertical="top" wrapText="1"/>
    </xf>
    <xf numFmtId="0" fontId="54" fillId="15" borderId="19" xfId="0" applyFont="1" applyFill="1" applyBorder="1" applyAlignment="1">
      <alignment horizontal="left" vertical="top" wrapText="1"/>
    </xf>
    <xf numFmtId="0" fontId="55" fillId="14" borderId="19" xfId="0" applyFont="1" applyFill="1" applyBorder="1" applyAlignment="1">
      <alignment horizontal="left" vertical="top" wrapText="1"/>
    </xf>
    <xf numFmtId="169" fontId="55" fillId="14" borderId="19" xfId="0" applyNumberFormat="1" applyFont="1" applyFill="1" applyBorder="1" applyAlignment="1">
      <alignment horizontal="left" vertical="top" wrapText="1"/>
    </xf>
    <xf numFmtId="170" fontId="55" fillId="14" borderId="19" xfId="0" applyNumberFormat="1" applyFont="1" applyFill="1" applyBorder="1" applyAlignment="1">
      <alignment horizontal="left" vertical="top" wrapText="1"/>
    </xf>
    <xf numFmtId="0" fontId="0" fillId="14" borderId="19" xfId="0" applyFill="1" applyBorder="1" applyAlignment="1">
      <alignment horizontal="right" wrapText="1"/>
    </xf>
    <xf numFmtId="0" fontId="3" fillId="0" borderId="9" xfId="0" applyFont="1" applyBorder="1" applyAlignment="1" applyProtection="1">
      <alignment horizontal="left" vertical="top" wrapText="1"/>
      <protection locked="0"/>
    </xf>
    <xf numFmtId="0" fontId="3" fillId="0" borderId="10" xfId="0" applyFont="1" applyBorder="1" applyAlignment="1" applyProtection="1">
      <alignment horizontal="left" vertical="top" wrapText="1"/>
      <protection locked="0"/>
    </xf>
    <xf numFmtId="0" fontId="3" fillId="0" borderId="16" xfId="0" applyFont="1" applyBorder="1" applyAlignment="1" applyProtection="1">
      <alignment horizontal="left" vertical="top" wrapText="1"/>
      <protection locked="0"/>
    </xf>
    <xf numFmtId="0" fontId="3" fillId="0" borderId="17" xfId="0" applyFont="1" applyBorder="1" applyAlignment="1" applyProtection="1">
      <alignment horizontal="left" vertical="top" wrapText="1"/>
      <protection locked="0"/>
    </xf>
    <xf numFmtId="0" fontId="3" fillId="5" borderId="14" xfId="0" applyFont="1" applyFill="1" applyBorder="1" applyAlignment="1" applyProtection="1">
      <alignment horizontal="center" vertical="top"/>
    </xf>
    <xf numFmtId="0" fontId="3" fillId="5" borderId="15" xfId="0" applyFont="1" applyFill="1" applyBorder="1" applyAlignment="1" applyProtection="1">
      <alignment horizontal="center" vertical="top"/>
    </xf>
    <xf numFmtId="0" fontId="2" fillId="0" borderId="14" xfId="0" quotePrefix="1" applyFont="1" applyBorder="1" applyAlignment="1" applyProtection="1">
      <alignment horizontal="left" vertical="center" wrapText="1"/>
    </xf>
    <xf numFmtId="0" fontId="2" fillId="0" borderId="15" xfId="0" applyFont="1" applyBorder="1" applyAlignment="1" applyProtection="1">
      <alignment horizontal="left" vertical="center" wrapText="1"/>
    </xf>
    <xf numFmtId="0" fontId="1" fillId="0" borderId="0" xfId="0" applyFont="1" applyBorder="1" applyAlignment="1" applyProtection="1">
      <alignment horizontal="left" vertical="top"/>
      <protection locked="0"/>
    </xf>
    <xf numFmtId="0" fontId="46" fillId="0" borderId="14" xfId="0" applyFont="1" applyFill="1" applyBorder="1" applyAlignment="1" applyProtection="1">
      <alignment horizontal="center" vertical="center" wrapText="1"/>
    </xf>
    <xf numFmtId="0" fontId="46" fillId="0" borderId="15" xfId="0" applyFont="1" applyFill="1" applyBorder="1" applyAlignment="1" applyProtection="1">
      <alignment horizontal="center" vertical="center" wrapText="1"/>
    </xf>
    <xf numFmtId="0" fontId="40" fillId="5" borderId="14" xfId="0" applyFont="1" applyFill="1" applyBorder="1" applyAlignment="1" applyProtection="1">
      <alignment horizontal="center" vertical="center" shrinkToFit="1"/>
    </xf>
    <xf numFmtId="0" fontId="40" fillId="5" borderId="15" xfId="0" applyFont="1" applyFill="1" applyBorder="1" applyAlignment="1" applyProtection="1">
      <alignment horizontal="center" vertical="center" shrinkToFit="1"/>
    </xf>
    <xf numFmtId="0" fontId="11" fillId="5" borderId="2" xfId="0" quotePrefix="1" applyFont="1" applyFill="1" applyBorder="1" applyAlignment="1" applyProtection="1">
      <alignment horizontal="center" vertical="center"/>
    </xf>
    <xf numFmtId="0" fontId="11" fillId="5" borderId="2" xfId="0" applyFont="1" applyFill="1" applyBorder="1" applyAlignment="1" applyProtection="1">
      <alignment horizontal="center" vertical="center"/>
    </xf>
    <xf numFmtId="0" fontId="3" fillId="5" borderId="9" xfId="0" applyFont="1" applyFill="1" applyBorder="1" applyAlignment="1" applyProtection="1">
      <alignment horizontal="left" vertical="top" wrapText="1"/>
    </xf>
    <xf numFmtId="0" fontId="3" fillId="5" borderId="10" xfId="0" applyFont="1" applyFill="1" applyBorder="1" applyAlignment="1" applyProtection="1">
      <alignment horizontal="left" vertical="top" wrapText="1"/>
    </xf>
    <xf numFmtId="0" fontId="3" fillId="5" borderId="9" xfId="0" applyFont="1" applyFill="1" applyBorder="1" applyAlignment="1" applyProtection="1">
      <alignment horizontal="left" vertical="center" wrapText="1"/>
    </xf>
    <xf numFmtId="0" fontId="3" fillId="5" borderId="10" xfId="0" applyFont="1" applyFill="1" applyBorder="1" applyAlignment="1" applyProtection="1">
      <alignment horizontal="left" vertical="center" wrapText="1"/>
    </xf>
    <xf numFmtId="0" fontId="17" fillId="0" borderId="5" xfId="0" applyFont="1" applyBorder="1" applyAlignment="1" applyProtection="1">
      <alignment horizontal="left" vertical="top"/>
    </xf>
    <xf numFmtId="0" fontId="17" fillId="0" borderId="7" xfId="0" applyFont="1" applyBorder="1" applyAlignment="1" applyProtection="1">
      <alignment horizontal="left" vertical="top"/>
    </xf>
    <xf numFmtId="0" fontId="17" fillId="0" borderId="6" xfId="0" applyFont="1" applyBorder="1" applyAlignment="1" applyProtection="1">
      <alignment horizontal="left" vertical="top"/>
    </xf>
    <xf numFmtId="0" fontId="42" fillId="0" borderId="14" xfId="0" applyFont="1" applyBorder="1" applyAlignment="1" applyProtection="1">
      <alignment horizontal="left" vertical="center" wrapText="1"/>
    </xf>
    <xf numFmtId="0" fontId="42" fillId="0" borderId="15" xfId="0" applyFont="1" applyBorder="1" applyAlignment="1" applyProtection="1">
      <alignment horizontal="left" vertical="center" wrapText="1"/>
    </xf>
    <xf numFmtId="0" fontId="3" fillId="5" borderId="17" xfId="0" applyFont="1" applyFill="1" applyBorder="1" applyAlignment="1" applyProtection="1">
      <alignment horizontal="right" vertical="center" indent="1"/>
    </xf>
    <xf numFmtId="0" fontId="3" fillId="5" borderId="18" xfId="0" applyFont="1" applyFill="1" applyBorder="1" applyAlignment="1" applyProtection="1">
      <alignment horizontal="right" vertical="center" indent="1"/>
    </xf>
    <xf numFmtId="0" fontId="2" fillId="5" borderId="7" xfId="0" applyFont="1" applyFill="1" applyBorder="1" applyAlignment="1" applyProtection="1">
      <alignment horizontal="right" vertical="center" wrapText="1" indent="1"/>
    </xf>
    <xf numFmtId="0" fontId="2" fillId="5" borderId="6" xfId="0" applyFont="1" applyFill="1" applyBorder="1" applyAlignment="1" applyProtection="1">
      <alignment horizontal="right" vertical="center" wrapText="1" indent="1"/>
    </xf>
    <xf numFmtId="0" fontId="2" fillId="5" borderId="7" xfId="0" applyFont="1" applyFill="1" applyBorder="1" applyAlignment="1" applyProtection="1">
      <alignment horizontal="right" vertical="center" indent="1"/>
    </xf>
    <xf numFmtId="0" fontId="2" fillId="5" borderId="6" xfId="0" applyFont="1" applyFill="1" applyBorder="1" applyAlignment="1" applyProtection="1">
      <alignment horizontal="right" vertical="center" indent="1"/>
    </xf>
    <xf numFmtId="4" fontId="2" fillId="5" borderId="14" xfId="0" applyNumberFormat="1" applyFont="1" applyFill="1" applyBorder="1" applyAlignment="1" applyProtection="1">
      <alignment horizontal="center" vertical="center" shrinkToFit="1"/>
    </xf>
    <xf numFmtId="4" fontId="2" fillId="5" borderId="15" xfId="0" applyNumberFormat="1" applyFont="1" applyFill="1" applyBorder="1" applyAlignment="1" applyProtection="1">
      <alignment horizontal="center" vertical="center" shrinkToFit="1"/>
    </xf>
    <xf numFmtId="0" fontId="3" fillId="5" borderId="4" xfId="0" applyFont="1" applyFill="1" applyBorder="1" applyAlignment="1" applyProtection="1">
      <alignment horizontal="center" vertical="top"/>
    </xf>
    <xf numFmtId="0" fontId="3" fillId="0" borderId="5"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0" fontId="3" fillId="5" borderId="5" xfId="0" applyFont="1" applyFill="1" applyBorder="1" applyAlignment="1" applyProtection="1">
      <alignment horizontal="left" vertical="center" wrapText="1"/>
    </xf>
    <xf numFmtId="0" fontId="3" fillId="5" borderId="7" xfId="0" applyFont="1" applyFill="1" applyBorder="1" applyAlignment="1" applyProtection="1">
      <alignment horizontal="left" vertical="center" wrapText="1"/>
    </xf>
    <xf numFmtId="0" fontId="36" fillId="5" borderId="0" xfId="0" applyFont="1" applyFill="1" applyAlignment="1" applyProtection="1">
      <alignment horizontal="left" wrapText="1"/>
    </xf>
    <xf numFmtId="0" fontId="2" fillId="2" borderId="5" xfId="0" applyFont="1" applyFill="1" applyBorder="1" applyAlignment="1" applyProtection="1">
      <alignment horizontal="left" vertical="center" shrinkToFit="1"/>
      <protection locked="0"/>
    </xf>
    <xf numFmtId="0" fontId="2" fillId="2" borderId="6" xfId="0" applyFont="1" applyFill="1" applyBorder="1" applyAlignment="1" applyProtection="1">
      <alignment horizontal="left" vertical="center" shrinkToFit="1"/>
      <protection locked="0"/>
    </xf>
    <xf numFmtId="0" fontId="0" fillId="0" borderId="2" xfId="0" applyFill="1" applyBorder="1" applyAlignment="1" applyProtection="1">
      <alignment horizontal="center"/>
      <protection locked="0"/>
    </xf>
    <xf numFmtId="0" fontId="3" fillId="5" borderId="0" xfId="0" applyFont="1" applyFill="1" applyBorder="1" applyAlignment="1" applyProtection="1">
      <alignment horizontal="center" vertical="center" wrapText="1"/>
    </xf>
    <xf numFmtId="0" fontId="7" fillId="4" borderId="5" xfId="0" applyFont="1" applyFill="1" applyBorder="1" applyAlignment="1" applyProtection="1">
      <alignment horizontal="center" vertical="center"/>
      <protection locked="0"/>
    </xf>
    <xf numFmtId="0" fontId="7" fillId="4" borderId="7" xfId="0" applyFont="1" applyFill="1" applyBorder="1" applyAlignment="1" applyProtection="1">
      <alignment horizontal="center" vertical="center"/>
      <protection locked="0"/>
    </xf>
    <xf numFmtId="0" fontId="7" fillId="4" borderId="6" xfId="0" applyFont="1" applyFill="1" applyBorder="1" applyAlignment="1" applyProtection="1">
      <alignment horizontal="center" vertical="center"/>
      <protection locked="0"/>
    </xf>
    <xf numFmtId="0" fontId="2" fillId="4" borderId="9"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protection locked="0"/>
    </xf>
    <xf numFmtId="0" fontId="2" fillId="0" borderId="0" xfId="0" applyFont="1" applyBorder="1" applyAlignment="1" applyProtection="1">
      <alignment horizontal="left" vertical="top" wrapText="1"/>
      <protection locked="0"/>
    </xf>
    <xf numFmtId="0" fontId="0" fillId="2" borderId="2" xfId="0" applyFill="1" applyBorder="1" applyAlignment="1" applyProtection="1">
      <alignment horizontal="center" vertical="center"/>
      <protection locked="0"/>
    </xf>
    <xf numFmtId="0" fontId="3" fillId="3" borderId="0" xfId="0" applyFont="1" applyFill="1" applyAlignment="1" applyProtection="1">
      <alignment horizontal="center"/>
    </xf>
    <xf numFmtId="4" fontId="3" fillId="3" borderId="0" xfId="0" applyNumberFormat="1" applyFont="1" applyFill="1" applyAlignment="1" applyProtection="1">
      <alignment horizontal="center"/>
    </xf>
    <xf numFmtId="0" fontId="0" fillId="0" borderId="0" xfId="0" applyAlignment="1" applyProtection="1"/>
    <xf numFmtId="0" fontId="14" fillId="3" borderId="0" xfId="0" applyFont="1" applyFill="1" applyAlignment="1" applyProtection="1">
      <alignment horizontal="center" vertical="top" wrapText="1"/>
    </xf>
    <xf numFmtId="0" fontId="0" fillId="0" borderId="0" xfId="0" applyAlignment="1" applyProtection="1">
      <alignment horizontal="center"/>
    </xf>
    <xf numFmtId="0" fontId="3" fillId="3" borderId="0" xfId="0" applyFont="1" applyFill="1" applyAlignment="1" applyProtection="1">
      <alignment horizontal="right"/>
    </xf>
    <xf numFmtId="0" fontId="2" fillId="3" borderId="0" xfId="0" applyFont="1" applyFill="1" applyAlignment="1" applyProtection="1">
      <alignment horizontal="center"/>
    </xf>
    <xf numFmtId="0" fontId="2" fillId="0" borderId="0" xfId="0" applyFont="1" applyAlignment="1" applyProtection="1">
      <alignment vertical="center"/>
      <protection hidden="1"/>
    </xf>
    <xf numFmtId="0" fontId="3" fillId="9" borderId="0" xfId="0" applyFont="1" applyFill="1" applyAlignment="1" applyProtection="1">
      <alignment horizontal="left" wrapText="1"/>
      <protection hidden="1"/>
    </xf>
    <xf numFmtId="0" fontId="17" fillId="9" borderId="0" xfId="0" applyFont="1" applyFill="1" applyAlignment="1" applyProtection="1">
      <alignment horizontal="left" vertical="top" wrapText="1"/>
      <protection hidden="1"/>
    </xf>
    <xf numFmtId="0" fontId="20" fillId="4" borderId="5" xfId="0" applyFont="1" applyFill="1" applyBorder="1" applyAlignment="1" applyProtection="1">
      <alignment horizontal="center" vertical="center" wrapText="1"/>
      <protection hidden="1"/>
    </xf>
    <xf numFmtId="0" fontId="20" fillId="4" borderId="7" xfId="0" applyFont="1" applyFill="1" applyBorder="1" applyAlignment="1" applyProtection="1">
      <alignment horizontal="center" vertical="center" wrapText="1"/>
      <protection hidden="1"/>
    </xf>
    <xf numFmtId="0" fontId="20" fillId="4" borderId="6" xfId="0" applyFont="1" applyFill="1" applyBorder="1" applyAlignment="1" applyProtection="1">
      <alignment horizontal="center" vertical="center" wrapText="1"/>
      <protection hidden="1"/>
    </xf>
    <xf numFmtId="0" fontId="2" fillId="2" borderId="0" xfId="0" applyFont="1" applyFill="1" applyAlignment="1" applyProtection="1">
      <alignment horizontal="left" vertical="top" wrapText="1"/>
      <protection locked="0"/>
    </xf>
    <xf numFmtId="49" fontId="1" fillId="2" borderId="5" xfId="0" applyNumberFormat="1" applyFont="1" applyFill="1" applyBorder="1" applyAlignment="1" applyProtection="1">
      <alignment horizontal="center" vertical="center"/>
      <protection locked="0" hidden="1"/>
    </xf>
    <xf numFmtId="49" fontId="0" fillId="2" borderId="6" xfId="0" applyNumberFormat="1" applyFill="1" applyBorder="1" applyAlignment="1" applyProtection="1">
      <alignment horizontal="center" vertical="center"/>
      <protection locked="0" hidden="1"/>
    </xf>
    <xf numFmtId="0" fontId="0" fillId="0" borderId="5" xfId="0" quotePrefix="1" applyFill="1" applyBorder="1" applyAlignment="1" applyProtection="1">
      <alignment horizontal="left" vertical="center"/>
      <protection hidden="1"/>
    </xf>
    <xf numFmtId="0" fontId="0" fillId="0" borderId="7" xfId="0" quotePrefix="1" applyFill="1" applyBorder="1" applyAlignment="1" applyProtection="1">
      <alignment horizontal="left" vertical="center"/>
      <protection hidden="1"/>
    </xf>
    <xf numFmtId="0" fontId="0" fillId="0" borderId="6" xfId="0" quotePrefix="1" applyFill="1" applyBorder="1" applyAlignment="1" applyProtection="1">
      <alignment horizontal="left" vertical="center"/>
      <protection hidden="1"/>
    </xf>
    <xf numFmtId="2" fontId="1" fillId="2" borderId="5" xfId="0" applyNumberFormat="1" applyFont="1" applyFill="1" applyBorder="1" applyAlignment="1" applyProtection="1">
      <alignment horizontal="center"/>
      <protection locked="0" hidden="1"/>
    </xf>
    <xf numFmtId="2" fontId="0" fillId="2" borderId="7" xfId="0" applyNumberFormat="1" applyFill="1" applyBorder="1" applyAlignment="1" applyProtection="1">
      <alignment horizontal="center"/>
      <protection locked="0" hidden="1"/>
    </xf>
    <xf numFmtId="2" fontId="0" fillId="2" borderId="6" xfId="0" applyNumberFormat="1" applyFill="1" applyBorder="1" applyAlignment="1" applyProtection="1">
      <alignment horizontal="center"/>
      <protection locked="0" hidden="1"/>
    </xf>
    <xf numFmtId="0" fontId="46" fillId="4" borderId="5" xfId="0" applyFont="1" applyFill="1" applyBorder="1" applyAlignment="1" applyProtection="1">
      <alignment horizontal="center" vertical="center" wrapText="1"/>
    </xf>
    <xf numFmtId="0" fontId="34" fillId="0" borderId="7" xfId="0" applyFont="1" applyBorder="1" applyAlignment="1"/>
    <xf numFmtId="0" fontId="34" fillId="0" borderId="6" xfId="0" applyFont="1" applyBorder="1" applyAlignment="1"/>
    <xf numFmtId="0" fontId="1" fillId="2" borderId="5" xfId="0" applyFont="1" applyFill="1" applyBorder="1" applyAlignment="1" applyProtection="1">
      <protection locked="0"/>
    </xf>
    <xf numFmtId="0" fontId="0" fillId="2" borderId="7" xfId="0" applyFill="1" applyBorder="1" applyAlignment="1" applyProtection="1">
      <protection locked="0"/>
    </xf>
    <xf numFmtId="0" fontId="0" fillId="2" borderId="6" xfId="0" applyFill="1" applyBorder="1" applyAlignment="1" applyProtection="1">
      <protection locked="0"/>
    </xf>
    <xf numFmtId="0" fontId="14" fillId="3" borderId="12" xfId="0" applyFont="1" applyFill="1" applyBorder="1" applyAlignment="1" applyProtection="1">
      <alignment horizontal="center" vertical="center" wrapText="1"/>
    </xf>
    <xf numFmtId="0" fontId="14" fillId="3" borderId="0" xfId="0" applyFont="1" applyFill="1" applyBorder="1" applyAlignment="1"/>
    <xf numFmtId="0" fontId="14" fillId="3" borderId="13" xfId="0" applyFont="1" applyFill="1" applyBorder="1" applyAlignment="1"/>
    <xf numFmtId="0" fontId="3" fillId="3" borderId="12"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2" fillId="3" borderId="0" xfId="0" applyFont="1" applyFill="1" applyBorder="1" applyAlignment="1" applyProtection="1">
      <alignment vertical="top" wrapText="1"/>
    </xf>
    <xf numFmtId="0" fontId="0" fillId="3" borderId="0" xfId="0" applyFill="1" applyBorder="1" applyAlignment="1" applyProtection="1">
      <alignment vertical="top" wrapText="1"/>
    </xf>
    <xf numFmtId="0" fontId="3" fillId="3" borderId="0" xfId="0" applyFont="1" applyFill="1" applyBorder="1" applyAlignment="1" applyProtection="1">
      <alignment horizontal="center" wrapText="1"/>
    </xf>
    <xf numFmtId="0" fontId="3" fillId="3" borderId="13" xfId="0" applyFont="1" applyFill="1" applyBorder="1" applyAlignment="1" applyProtection="1">
      <alignment horizontal="center" wrapText="1"/>
    </xf>
    <xf numFmtId="0" fontId="0" fillId="2" borderId="5" xfId="0" applyFill="1" applyBorder="1" applyAlignment="1" applyProtection="1">
      <protection locked="0"/>
    </xf>
    <xf numFmtId="0" fontId="35" fillId="3" borderId="9" xfId="0" applyFont="1" applyFill="1" applyBorder="1" applyAlignment="1" applyProtection="1">
      <alignment horizontal="center" wrapText="1"/>
    </xf>
    <xf numFmtId="0" fontId="35" fillId="3" borderId="10" xfId="0" applyFont="1" applyFill="1" applyBorder="1" applyAlignment="1" applyProtection="1">
      <alignment horizontal="center"/>
    </xf>
    <xf numFmtId="0" fontId="0" fillId="0" borderId="11" xfId="0" applyBorder="1" applyAlignment="1" applyProtection="1">
      <alignment horizontal="center"/>
    </xf>
    <xf numFmtId="0" fontId="17" fillId="0" borderId="5" xfId="0" applyFont="1" applyFill="1" applyBorder="1" applyAlignment="1" applyProtection="1">
      <alignment horizontal="center" vertical="center" shrinkToFit="1"/>
      <protection hidden="1"/>
    </xf>
    <xf numFmtId="0" fontId="17" fillId="0" borderId="7" xfId="0" applyFont="1" applyFill="1" applyBorder="1" applyAlignment="1" applyProtection="1">
      <alignment horizontal="center" vertical="center" shrinkToFit="1"/>
      <protection hidden="1"/>
    </xf>
    <xf numFmtId="0" fontId="17" fillId="0" borderId="6" xfId="0" applyFont="1" applyFill="1" applyBorder="1" applyAlignment="1" applyProtection="1">
      <alignment horizontal="center" vertical="center" shrinkToFit="1"/>
      <protection hidden="1"/>
    </xf>
    <xf numFmtId="0" fontId="1" fillId="2" borderId="5" xfId="0" applyFont="1" applyFill="1" applyBorder="1" applyAlignment="1" applyProtection="1">
      <alignment horizontal="left"/>
      <protection locked="0"/>
    </xf>
    <xf numFmtId="0" fontId="0" fillId="2" borderId="7" xfId="0" applyFill="1" applyBorder="1" applyAlignment="1" applyProtection="1">
      <alignment horizontal="left"/>
      <protection locked="0"/>
    </xf>
    <xf numFmtId="0" fontId="0" fillId="2" borderId="6" xfId="0" applyFill="1" applyBorder="1" applyAlignment="1" applyProtection="1">
      <alignment horizontal="left"/>
      <protection locked="0"/>
    </xf>
    <xf numFmtId="0" fontId="53" fillId="14" borderId="0" xfId="0" applyFont="1" applyFill="1" applyAlignment="1">
      <alignment horizontal="left"/>
    </xf>
    <xf numFmtId="0" fontId="56" fillId="14" borderId="0" xfId="0" applyFont="1" applyFill="1" applyAlignment="1">
      <alignment horizontal="left"/>
    </xf>
  </cellXfs>
  <cellStyles count="4">
    <cellStyle name="Comma" xfId="1" builtinId="3"/>
    <cellStyle name="Hyperlink" xfId="3" builtinId="8"/>
    <cellStyle name="Normal" xfId="0" builtinId="0"/>
    <cellStyle name="Normal_Primary" xfId="2"/>
  </cellStyles>
  <dxfs count="87">
    <dxf>
      <fill>
        <patternFill>
          <bgColor rgb="FFFF0000"/>
        </patternFill>
      </fill>
    </dxf>
    <dxf>
      <fill>
        <patternFill>
          <bgColor rgb="FFFF0000"/>
        </patternFill>
      </fill>
    </dxf>
    <dxf>
      <fill>
        <patternFill>
          <bgColor rgb="FFFF0000"/>
        </patternFill>
      </fill>
    </dxf>
    <dxf>
      <font>
        <color auto="1"/>
      </font>
      <fill>
        <patternFill patternType="none">
          <bgColor auto="1"/>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ont>
        <b val="0"/>
        <i val="0"/>
        <color auto="1"/>
      </font>
    </dxf>
    <dxf>
      <font>
        <b val="0"/>
        <i val="0"/>
        <color auto="1"/>
      </font>
    </dxf>
    <dxf>
      <font>
        <b val="0"/>
        <i val="0"/>
        <color auto="1"/>
      </font>
    </dxf>
    <dxf>
      <fill>
        <patternFill>
          <bgColor rgb="FFFF0000"/>
        </patternFill>
      </fill>
    </dxf>
    <dxf>
      <fill>
        <patternFill>
          <bgColor rgb="FFFF0000"/>
        </patternFill>
      </fill>
    </dxf>
    <dxf>
      <font>
        <color rgb="FFFF0000"/>
      </font>
    </dxf>
    <dxf>
      <font>
        <color rgb="FFFF0000"/>
      </font>
    </dxf>
    <dxf>
      <font>
        <color auto="1"/>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51"/>
        </patternFill>
      </fill>
    </dxf>
    <dxf>
      <fill>
        <patternFill>
          <bgColor indexed="51"/>
        </patternFill>
      </fill>
    </dxf>
    <dxf>
      <fill>
        <patternFill>
          <bgColor indexed="52"/>
        </patternFill>
      </fill>
    </dxf>
    <dxf>
      <fill>
        <patternFill>
          <bgColor indexed="52"/>
        </patternFill>
      </fill>
    </dxf>
    <dxf>
      <fill>
        <patternFill>
          <bgColor indexed="52"/>
        </patternFill>
      </fill>
    </dxf>
    <dxf>
      <fill>
        <patternFill>
          <bgColor indexed="51"/>
        </patternFill>
      </fill>
    </dxf>
    <dxf>
      <fill>
        <patternFill>
          <bgColor indexed="52"/>
        </patternFill>
      </fill>
    </dxf>
    <dxf>
      <fill>
        <patternFill>
          <bgColor rgb="FFFF0000"/>
        </patternFill>
      </fill>
    </dxf>
    <dxf>
      <fill>
        <patternFill>
          <bgColor indexed="51"/>
        </patternFill>
      </fill>
    </dxf>
    <dxf>
      <font>
        <b/>
        <i/>
        <condense val="0"/>
        <extend val="0"/>
        <color indexed="10"/>
      </font>
    </dxf>
    <dxf>
      <fill>
        <patternFill>
          <bgColor indexed="52"/>
        </patternFill>
      </fill>
    </dxf>
    <dxf>
      <fill>
        <patternFill>
          <bgColor indexed="52"/>
        </patternFill>
      </fill>
    </dxf>
    <dxf>
      <fill>
        <patternFill>
          <bgColor indexed="52"/>
        </patternFill>
      </fill>
    </dxf>
    <dxf>
      <font>
        <b/>
        <i val="0"/>
        <color theme="0"/>
      </font>
      <fill>
        <patternFill>
          <bgColor rgb="FFFF0000"/>
        </patternFill>
      </fill>
    </dxf>
    <dxf>
      <font>
        <color theme="1"/>
      </font>
    </dxf>
    <dxf>
      <font>
        <color theme="1"/>
      </font>
    </dxf>
    <dxf>
      <font>
        <color rgb="FFFF0000"/>
      </font>
    </dxf>
    <dxf>
      <font>
        <color rgb="FFFF0000"/>
      </font>
    </dxf>
    <dxf>
      <font>
        <b/>
        <i val="0"/>
        <color theme="0"/>
      </font>
      <fill>
        <patternFill>
          <bgColor rgb="FFFF0000"/>
        </patternFill>
      </fill>
    </dxf>
    <dxf>
      <font>
        <b/>
        <i val="0"/>
        <color rgb="FFFF0000"/>
      </font>
    </dxf>
    <dxf>
      <font>
        <color auto="1"/>
      </font>
      <fill>
        <patternFill patternType="none">
          <bgColor auto="1"/>
        </patternFill>
      </fill>
    </dxf>
    <dxf>
      <font>
        <color auto="1"/>
      </font>
    </dxf>
    <dxf>
      <font>
        <color rgb="FFFF0000"/>
      </font>
      <fill>
        <patternFill patternType="none">
          <bgColor auto="1"/>
        </patternFill>
      </fill>
      <border>
        <left style="thin">
          <color rgb="FFFF0000"/>
        </left>
        <right style="thin">
          <color rgb="FFFF0000"/>
        </right>
        <top style="thin">
          <color rgb="FFFF0000"/>
        </top>
        <bottom style="thin">
          <color rgb="FFFF0000"/>
        </bottom>
      </border>
    </dxf>
    <dxf>
      <font>
        <color auto="1"/>
      </font>
    </dxf>
    <dxf>
      <font>
        <color rgb="FFFF0000"/>
      </font>
      <fill>
        <patternFill patternType="none">
          <bgColor auto="1"/>
        </patternFill>
      </fill>
      <border>
        <left style="thin">
          <color rgb="FFFF0000"/>
        </left>
        <right style="thin">
          <color rgb="FFFF0000"/>
        </right>
        <top style="thin">
          <color rgb="FFFF0000"/>
        </top>
        <bottom style="thin">
          <color rgb="FFFF0000"/>
        </bottom>
      </border>
    </dxf>
    <dxf>
      <font>
        <color rgb="FFFF0000"/>
      </font>
    </dxf>
    <dxf>
      <font>
        <color rgb="FFFF0000"/>
      </font>
    </dxf>
    <dxf>
      <font>
        <color auto="1"/>
      </font>
    </dxf>
    <dxf>
      <font>
        <color rgb="FFFF0000"/>
      </font>
    </dxf>
    <dxf>
      <font>
        <color auto="1"/>
      </font>
      <fill>
        <patternFill>
          <bgColor rgb="FFFFC000"/>
        </patternFill>
      </fill>
    </dxf>
    <dxf>
      <font>
        <color auto="1"/>
      </font>
      <fill>
        <patternFill>
          <bgColor rgb="FF00CC66"/>
        </patternFill>
      </fill>
    </dxf>
    <dxf>
      <fill>
        <patternFill>
          <bgColor indexed="10"/>
        </patternFill>
      </fill>
    </dxf>
    <dxf>
      <fill>
        <patternFill>
          <bgColor rgb="FFFF0000"/>
        </patternFill>
      </fill>
    </dxf>
    <dxf>
      <font>
        <b/>
        <i val="0"/>
        <color theme="0"/>
      </font>
      <fill>
        <patternFill>
          <bgColor rgb="FFFF0000"/>
        </patternFill>
      </fill>
    </dxf>
    <dxf>
      <font>
        <color auto="1"/>
      </font>
    </dxf>
    <dxf>
      <font>
        <color auto="1"/>
      </font>
    </dxf>
    <dxf>
      <font>
        <color auto="1"/>
      </font>
    </dxf>
    <dxf>
      <font>
        <color theme="1"/>
      </font>
    </dxf>
    <dxf>
      <font>
        <condense val="0"/>
        <extend val="0"/>
        <color indexed="9"/>
      </font>
    </dxf>
    <dxf>
      <fill>
        <patternFill>
          <bgColor indexed="10"/>
        </patternFill>
      </fill>
    </dxf>
    <dxf>
      <font>
        <condense val="0"/>
        <extend val="0"/>
        <color indexed="9"/>
      </font>
    </dxf>
  </dxfs>
  <tableStyles count="0" defaultTableStyle="TableStyleMedium2" defaultPivotStyle="PivotStyleLight16"/>
  <colors>
    <mruColors>
      <color rgb="FF99CCFF"/>
      <color rgb="FF66FFFF"/>
      <color rgb="FF00CC66"/>
      <color rgb="FFFFFF99"/>
      <color rgb="FFCC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409575</xdr:rowOff>
        </xdr:from>
        <xdr:to>
          <xdr:col>1</xdr:col>
          <xdr:colOff>1533525</xdr:colOff>
          <xdr:row>0</xdr:row>
          <xdr:rowOff>742950</xdr:rowOff>
        </xdr:to>
        <xdr:sp macro="" textlink="">
          <xdr:nvSpPr>
            <xdr:cNvPr id="1033" name="Button 9" hidden="1">
              <a:extLst>
                <a:ext uri="{63B3BB69-23CF-44E3-9099-C40C66FF867C}">
                  <a14:compatExt spid="_x0000_s1033"/>
                </a:ext>
                <a:ext uri="{FF2B5EF4-FFF2-40B4-BE49-F238E27FC236}">
                  <a16:creationId xmlns:a16="http://schemas.microsoft.com/office/drawing/2014/main" id="{00000000-0008-0000-0500-00000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00"/>
                  </a:solidFill>
                  <a:latin typeface="Arial"/>
                  <a:cs typeface="Arial"/>
                </a:rPr>
                <a:t>Import data from Manual Entry sheet</a:t>
              </a: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r>
                <a:rPr lang="en-GB" sz="1200" b="1" i="0" u="none" strike="noStrike" baseline="0">
                  <a:solidFill>
                    <a:srgbClr val="000000"/>
                  </a:solidFill>
                  <a:latin typeface="Arial"/>
                  <a:cs typeface="Arial"/>
                </a:rPr>
                <a:t>n CFR Data worksheet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1724025</xdr:colOff>
          <xdr:row>0</xdr:row>
          <xdr:rowOff>400050</xdr:rowOff>
        </xdr:from>
        <xdr:to>
          <xdr:col>3</xdr:col>
          <xdr:colOff>762000</xdr:colOff>
          <xdr:row>0</xdr:row>
          <xdr:rowOff>762000</xdr:rowOff>
        </xdr:to>
        <xdr:sp macro="" textlink="">
          <xdr:nvSpPr>
            <xdr:cNvPr id="1034" name="Button 10" hidden="1">
              <a:extLst>
                <a:ext uri="{63B3BB69-23CF-44E3-9099-C40C66FF867C}">
                  <a14:compatExt spid="_x0000_s1034"/>
                </a:ext>
                <a:ext uri="{FF2B5EF4-FFF2-40B4-BE49-F238E27FC236}">
                  <a16:creationId xmlns:a16="http://schemas.microsoft.com/office/drawing/2014/main" id="{00000000-0008-0000-0500-00000A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00"/>
                  </a:solidFill>
                  <a:latin typeface="Arial"/>
                  <a:cs typeface="Arial"/>
                </a:rPr>
                <a:t>Import data from XML File sheet</a:t>
              </a:r>
            </a:p>
            <a:p>
              <a:pPr algn="ctr" rtl="0">
                <a:defRPr sz="1000"/>
              </a:pPr>
              <a:endParaRPr lang="en-GB" sz="1200" b="1" i="0" u="none" strike="noStrike" baseline="0">
                <a:solidFill>
                  <a:srgbClr val="000000"/>
                </a:solidFill>
                <a:latin typeface="Arial"/>
                <a:cs typeface="Arial"/>
              </a:endParaRPr>
            </a:p>
            <a:p>
              <a:pPr algn="ctr" rtl="0">
                <a:defRPr sz="1000"/>
              </a:pPr>
              <a:r>
                <a:rPr lang="en-GB" sz="1200" b="1" i="0" u="none" strike="noStrike" baseline="0">
                  <a:solidFill>
                    <a:srgbClr val="000000"/>
                  </a:solidFill>
                  <a:latin typeface="Arial"/>
                  <a:cs typeface="Arial"/>
                </a:rPr>
                <a:t>n CFR Data worksheet</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finance.monitoring@essex.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5"/>
  <sheetViews>
    <sheetView workbookViewId="0">
      <selection activeCell="C13" sqref="C13"/>
    </sheetView>
  </sheetViews>
  <sheetFormatPr defaultColWidth="9" defaultRowHeight="14.25" x14ac:dyDescent="0.2"/>
  <cols>
    <col min="1" max="1" width="22.5" style="210" customWidth="1"/>
    <col min="2" max="2" width="66.125" style="210" customWidth="1"/>
    <col min="3" max="3" width="62" style="210" customWidth="1"/>
    <col min="4" max="16384" width="9" style="210"/>
  </cols>
  <sheetData>
    <row r="1" spans="1:3" x14ac:dyDescent="0.2">
      <c r="A1" s="210" t="s">
        <v>690</v>
      </c>
      <c r="B1" s="210" t="s">
        <v>696</v>
      </c>
      <c r="C1" s="210" t="s">
        <v>697</v>
      </c>
    </row>
    <row r="3" spans="1:3" x14ac:dyDescent="0.2">
      <c r="A3" s="210" t="s">
        <v>760</v>
      </c>
      <c r="C3" s="210" t="s">
        <v>1116</v>
      </c>
    </row>
    <row r="4" spans="1:3" x14ac:dyDescent="0.2">
      <c r="A4" s="210" t="s">
        <v>691</v>
      </c>
      <c r="B4" s="210" t="s">
        <v>696</v>
      </c>
    </row>
    <row r="5" spans="1:3" x14ac:dyDescent="0.2">
      <c r="A5" s="210" t="s">
        <v>692</v>
      </c>
      <c r="B5" s="210" t="s">
        <v>696</v>
      </c>
    </row>
    <row r="6" spans="1:3" x14ac:dyDescent="0.2">
      <c r="A6" s="210" t="s">
        <v>693</v>
      </c>
      <c r="B6" s="210" t="s">
        <v>696</v>
      </c>
    </row>
    <row r="7" spans="1:3" x14ac:dyDescent="0.2">
      <c r="A7" s="210" t="s">
        <v>694</v>
      </c>
      <c r="B7" s="210" t="s">
        <v>696</v>
      </c>
    </row>
    <row r="8" spans="1:3" x14ac:dyDescent="0.2">
      <c r="A8" s="210" t="s">
        <v>695</v>
      </c>
      <c r="B8" s="210" t="s">
        <v>696</v>
      </c>
    </row>
    <row r="9" spans="1:3" x14ac:dyDescent="0.2">
      <c r="A9" s="210" t="s">
        <v>702</v>
      </c>
      <c r="B9" s="210" t="s">
        <v>696</v>
      </c>
    </row>
    <row r="10" spans="1:3" x14ac:dyDescent="0.2">
      <c r="A10" s="210" t="s">
        <v>701</v>
      </c>
      <c r="B10" s="210" t="s">
        <v>696</v>
      </c>
    </row>
    <row r="11" spans="1:3" x14ac:dyDescent="0.2">
      <c r="A11" s="210" t="s">
        <v>698</v>
      </c>
      <c r="B11" s="210" t="s">
        <v>696</v>
      </c>
      <c r="C11" s="425"/>
    </row>
    <row r="12" spans="1:3" x14ac:dyDescent="0.2">
      <c r="A12" s="210" t="s">
        <v>699</v>
      </c>
      <c r="B12" s="210" t="s">
        <v>696</v>
      </c>
      <c r="C12" s="425"/>
    </row>
    <row r="13" spans="1:3" x14ac:dyDescent="0.2">
      <c r="A13" s="210" t="s">
        <v>700</v>
      </c>
      <c r="B13" s="210" t="s">
        <v>696</v>
      </c>
      <c r="C13" s="425"/>
    </row>
    <row r="14" spans="1:3" x14ac:dyDescent="0.2">
      <c r="A14" s="210" t="s">
        <v>2859</v>
      </c>
      <c r="B14" s="210" t="s">
        <v>696</v>
      </c>
      <c r="C14" s="425"/>
    </row>
    <row r="15" spans="1:3" x14ac:dyDescent="0.2">
      <c r="A15" s="210" t="s">
        <v>1058</v>
      </c>
      <c r="C15" s="210" t="s">
        <v>1103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239"/>
  <sheetViews>
    <sheetView workbookViewId="0">
      <pane xSplit="3" ySplit="1" topLeftCell="D2" activePane="bottomRight" state="frozen"/>
      <selection pane="topRight" activeCell="D1" sqref="D1"/>
      <selection pane="bottomLeft" activeCell="A2" sqref="A2"/>
      <selection pane="bottomRight" activeCell="O6" sqref="O6"/>
    </sheetView>
  </sheetViews>
  <sheetFormatPr defaultRowHeight="14.25" x14ac:dyDescent="0.2"/>
  <cols>
    <col min="1" max="1" width="8.875" style="186" bestFit="1" customWidth="1"/>
    <col min="2" max="2" width="6.625" style="186" customWidth="1"/>
    <col min="3" max="3" width="34.875" style="186" bestFit="1" customWidth="1"/>
    <col min="4" max="4" width="13.25" style="187" bestFit="1" customWidth="1"/>
    <col min="5" max="5" width="8.875" style="186" bestFit="1" customWidth="1"/>
    <col min="6" max="6" width="2.875" style="188" customWidth="1"/>
    <col min="7" max="7" width="13.25" style="419" customWidth="1"/>
    <col min="8" max="8" width="13.5" style="231" customWidth="1"/>
    <col min="9" max="9" width="13" style="231" customWidth="1"/>
    <col min="10" max="10" width="12.75" style="231" customWidth="1"/>
    <col min="11" max="11" width="12.75" style="438" customWidth="1"/>
    <col min="12" max="12" width="12.75" style="231" customWidth="1"/>
    <col min="14" max="14" width="18.25" customWidth="1"/>
    <col min="15" max="15" width="14.375" customWidth="1"/>
  </cols>
  <sheetData>
    <row r="1" spans="1:15" ht="69.75" customHeight="1" x14ac:dyDescent="0.2">
      <c r="A1" s="428" t="s">
        <v>73</v>
      </c>
      <c r="B1" s="428" t="s">
        <v>486</v>
      </c>
      <c r="C1" s="433" t="s">
        <v>1254</v>
      </c>
      <c r="D1" s="428" t="s">
        <v>1121</v>
      </c>
      <c r="E1" s="428" t="s">
        <v>73</v>
      </c>
      <c r="F1" s="184"/>
      <c r="G1" s="434" t="s">
        <v>802</v>
      </c>
      <c r="H1" s="435" t="s">
        <v>707</v>
      </c>
      <c r="I1" s="435" t="s">
        <v>1075</v>
      </c>
      <c r="J1" s="435" t="s">
        <v>1076</v>
      </c>
      <c r="K1" s="435" t="s">
        <v>1113</v>
      </c>
      <c r="L1" s="230"/>
    </row>
    <row r="2" spans="1:15" x14ac:dyDescent="0.2">
      <c r="A2" s="429">
        <v>4750</v>
      </c>
      <c r="B2" s="430">
        <v>3257</v>
      </c>
      <c r="C2" s="432" t="s">
        <v>1122</v>
      </c>
      <c r="D2" s="430" t="s">
        <v>844</v>
      </c>
      <c r="E2" s="429">
        <v>4750</v>
      </c>
      <c r="F2" s="185"/>
      <c r="G2" s="436">
        <v>0.86739999999999995</v>
      </c>
      <c r="H2" s="437">
        <v>180612.07999999984</v>
      </c>
      <c r="I2" s="437">
        <v>0</v>
      </c>
      <c r="J2" s="437">
        <v>2109.7000000000007</v>
      </c>
      <c r="N2" s="183" t="s">
        <v>601</v>
      </c>
    </row>
    <row r="3" spans="1:15" x14ac:dyDescent="0.2">
      <c r="A3" s="429">
        <v>2842</v>
      </c>
      <c r="B3" s="430">
        <v>3822</v>
      </c>
      <c r="C3" s="432" t="s">
        <v>1268</v>
      </c>
      <c r="D3" s="430" t="s">
        <v>1322</v>
      </c>
      <c r="E3" s="429">
        <v>2842</v>
      </c>
      <c r="F3" s="185"/>
      <c r="G3" s="436">
        <v>0.89049999999999996</v>
      </c>
      <c r="H3" s="437">
        <v>227994.07999999996</v>
      </c>
      <c r="I3" s="437">
        <v>0</v>
      </c>
      <c r="J3" s="437">
        <v>0</v>
      </c>
      <c r="N3" s="183" t="s">
        <v>602</v>
      </c>
      <c r="O3" s="183" t="s">
        <v>1119</v>
      </c>
    </row>
    <row r="4" spans="1:15" x14ac:dyDescent="0.2">
      <c r="A4" s="429">
        <v>2298</v>
      </c>
      <c r="B4" s="430">
        <v>3024</v>
      </c>
      <c r="C4" s="432" t="s">
        <v>1269</v>
      </c>
      <c r="D4" s="430" t="s">
        <v>1323</v>
      </c>
      <c r="E4" s="429">
        <v>2298</v>
      </c>
      <c r="F4" s="185"/>
      <c r="G4" s="436">
        <v>0.80649999999999999</v>
      </c>
      <c r="H4" s="437">
        <v>23334.989999999991</v>
      </c>
      <c r="I4" s="437">
        <v>0</v>
      </c>
      <c r="J4" s="437">
        <v>0</v>
      </c>
      <c r="N4" s="183" t="s">
        <v>603</v>
      </c>
      <c r="O4" s="183" t="s">
        <v>1263</v>
      </c>
    </row>
    <row r="5" spans="1:15" x14ac:dyDescent="0.2">
      <c r="A5" s="429">
        <v>3332</v>
      </c>
      <c r="B5" s="430">
        <v>3201</v>
      </c>
      <c r="C5" s="432" t="s">
        <v>1123</v>
      </c>
      <c r="D5" s="430" t="s">
        <v>845</v>
      </c>
      <c r="E5" s="429">
        <v>3332</v>
      </c>
      <c r="F5" s="185"/>
      <c r="G5" s="436">
        <v>0.89859999999999995</v>
      </c>
      <c r="H5" s="437">
        <v>52608.410000000382</v>
      </c>
      <c r="I5" s="437">
        <v>0</v>
      </c>
      <c r="J5" s="437">
        <v>0</v>
      </c>
      <c r="N5" s="183" t="s">
        <v>791</v>
      </c>
      <c r="O5" s="365">
        <v>9</v>
      </c>
    </row>
    <row r="6" spans="1:15" x14ac:dyDescent="0.2">
      <c r="A6" s="429">
        <v>2552</v>
      </c>
      <c r="B6" s="430">
        <v>3314</v>
      </c>
      <c r="C6" s="432" t="s">
        <v>1270</v>
      </c>
      <c r="D6" s="430" t="s">
        <v>1324</v>
      </c>
      <c r="E6" s="429">
        <v>2552</v>
      </c>
      <c r="F6" s="185"/>
      <c r="G6" s="436">
        <v>0.72340000000000004</v>
      </c>
      <c r="H6" s="437">
        <v>96577.870000000112</v>
      </c>
      <c r="I6" s="437">
        <v>0</v>
      </c>
      <c r="J6" s="437">
        <v>0</v>
      </c>
      <c r="N6" s="183" t="s">
        <v>796</v>
      </c>
      <c r="O6" s="379" t="s">
        <v>1264</v>
      </c>
    </row>
    <row r="7" spans="1:15" x14ac:dyDescent="0.2">
      <c r="A7" s="429">
        <v>1010</v>
      </c>
      <c r="B7" s="430">
        <v>2043</v>
      </c>
      <c r="C7" s="432" t="s">
        <v>846</v>
      </c>
      <c r="D7" s="430" t="s">
        <v>847</v>
      </c>
      <c r="E7" s="429">
        <v>1010</v>
      </c>
      <c r="F7" s="185"/>
      <c r="G7" s="436">
        <v>0.84109999999999996</v>
      </c>
      <c r="H7" s="437">
        <v>102578.88999999978</v>
      </c>
      <c r="I7" s="437">
        <v>0</v>
      </c>
      <c r="J7" s="437">
        <v>81.259999999998399</v>
      </c>
      <c r="N7" s="183" t="s">
        <v>797</v>
      </c>
      <c r="O7" s="379" t="s">
        <v>1265</v>
      </c>
    </row>
    <row r="8" spans="1:15" x14ac:dyDescent="0.2">
      <c r="A8" s="429">
        <v>1026</v>
      </c>
      <c r="B8" s="430">
        <v>2710</v>
      </c>
      <c r="C8" s="432" t="s">
        <v>848</v>
      </c>
      <c r="D8" s="430" t="s">
        <v>849</v>
      </c>
      <c r="E8" s="429">
        <v>1026</v>
      </c>
      <c r="F8" s="185"/>
      <c r="G8" s="436">
        <v>0.73</v>
      </c>
      <c r="H8" s="437">
        <v>67521.540000000095</v>
      </c>
      <c r="I8" s="437">
        <v>0</v>
      </c>
      <c r="J8" s="437">
        <v>1245.3800000000001</v>
      </c>
      <c r="N8" s="183" t="s">
        <v>836</v>
      </c>
      <c r="O8" s="379" t="s">
        <v>1266</v>
      </c>
    </row>
    <row r="9" spans="1:15" x14ac:dyDescent="0.2">
      <c r="A9" s="429">
        <v>2452</v>
      </c>
      <c r="B9" s="430">
        <v>2579</v>
      </c>
      <c r="C9" s="432" t="s">
        <v>1124</v>
      </c>
      <c r="D9" s="430" t="s">
        <v>850</v>
      </c>
      <c r="E9" s="429">
        <v>2452</v>
      </c>
      <c r="F9" s="185"/>
      <c r="G9" s="436">
        <v>0.89439999999999997</v>
      </c>
      <c r="H9" s="437">
        <v>238325.97000000044</v>
      </c>
      <c r="I9" s="437">
        <v>0</v>
      </c>
      <c r="J9" s="437">
        <v>0</v>
      </c>
      <c r="N9" s="183" t="s">
        <v>837</v>
      </c>
      <c r="O9" s="379" t="s">
        <v>1267</v>
      </c>
    </row>
    <row r="10" spans="1:15" x14ac:dyDescent="0.2">
      <c r="A10" s="429">
        <v>2450</v>
      </c>
      <c r="B10" s="430">
        <v>2609</v>
      </c>
      <c r="C10" s="432" t="s">
        <v>1125</v>
      </c>
      <c r="D10" s="430" t="s">
        <v>851</v>
      </c>
      <c r="E10" s="429">
        <v>2450</v>
      </c>
      <c r="F10" s="185"/>
      <c r="G10" s="436">
        <v>0.77390000000000003</v>
      </c>
      <c r="H10" s="437">
        <v>143385.84999999963</v>
      </c>
      <c r="I10" s="437">
        <v>0</v>
      </c>
      <c r="J10" s="437">
        <v>0</v>
      </c>
    </row>
    <row r="11" spans="1:15" x14ac:dyDescent="0.2">
      <c r="A11" s="429">
        <v>4432</v>
      </c>
      <c r="B11" s="430">
        <v>2088</v>
      </c>
      <c r="C11" s="432" t="s">
        <v>1126</v>
      </c>
      <c r="D11" s="430" t="s">
        <v>852</v>
      </c>
      <c r="E11" s="429">
        <v>4432</v>
      </c>
      <c r="F11" s="185"/>
      <c r="G11" s="436">
        <v>0.90559999999999996</v>
      </c>
      <c r="H11" s="437">
        <v>95947.770000000019</v>
      </c>
      <c r="I11" s="437">
        <v>0</v>
      </c>
      <c r="J11" s="437">
        <v>0</v>
      </c>
    </row>
    <row r="12" spans="1:15" x14ac:dyDescent="0.2">
      <c r="A12" s="429">
        <v>2454</v>
      </c>
      <c r="B12" s="430">
        <v>2789</v>
      </c>
      <c r="C12" s="432" t="s">
        <v>1127</v>
      </c>
      <c r="D12" s="430" t="s">
        <v>853</v>
      </c>
      <c r="E12" s="429">
        <v>2454</v>
      </c>
      <c r="F12" s="185"/>
      <c r="G12" s="436">
        <v>0.88739999999999997</v>
      </c>
      <c r="H12" s="437">
        <v>63084.000000000233</v>
      </c>
      <c r="I12" s="437">
        <v>0</v>
      </c>
      <c r="J12" s="437">
        <v>0</v>
      </c>
    </row>
    <row r="13" spans="1:15" x14ac:dyDescent="0.2">
      <c r="A13" s="429">
        <v>4200</v>
      </c>
      <c r="B13" s="430">
        <v>2747</v>
      </c>
      <c r="C13" s="432" t="s">
        <v>1271</v>
      </c>
      <c r="D13" s="430" t="s">
        <v>1325</v>
      </c>
      <c r="E13" s="429">
        <v>4200</v>
      </c>
      <c r="F13" s="185"/>
      <c r="G13" s="436">
        <v>0.94499999999999995</v>
      </c>
      <c r="H13" s="437">
        <v>185219</v>
      </c>
      <c r="I13" s="437">
        <v>0</v>
      </c>
      <c r="J13" s="437">
        <v>138.22000000000025</v>
      </c>
    </row>
    <row r="14" spans="1:15" x14ac:dyDescent="0.2">
      <c r="A14" s="429">
        <v>1232</v>
      </c>
      <c r="B14" s="430">
        <v>3402</v>
      </c>
      <c r="C14" s="432" t="s">
        <v>1272</v>
      </c>
      <c r="D14" s="430" t="s">
        <v>1326</v>
      </c>
      <c r="E14" s="429">
        <v>1232</v>
      </c>
      <c r="F14" s="185"/>
      <c r="G14" s="436">
        <v>0.88229999999999997</v>
      </c>
      <c r="H14" s="437">
        <v>55257.169999999925</v>
      </c>
      <c r="I14" s="437">
        <v>0</v>
      </c>
      <c r="J14" s="437">
        <v>0</v>
      </c>
    </row>
    <row r="15" spans="1:15" x14ac:dyDescent="0.2">
      <c r="A15" s="429">
        <v>1292</v>
      </c>
      <c r="B15" s="430">
        <v>3309</v>
      </c>
      <c r="C15" s="432" t="s">
        <v>1128</v>
      </c>
      <c r="D15" s="430" t="s">
        <v>854</v>
      </c>
      <c r="E15" s="429">
        <v>1292</v>
      </c>
      <c r="F15" s="185"/>
      <c r="G15" s="436">
        <v>0.88970000000000005</v>
      </c>
      <c r="H15" s="437">
        <v>112963.88</v>
      </c>
      <c r="I15" s="437">
        <v>0</v>
      </c>
      <c r="J15" s="437">
        <v>11668.010000000002</v>
      </c>
    </row>
    <row r="16" spans="1:15" x14ac:dyDescent="0.2">
      <c r="A16" s="429">
        <v>1300</v>
      </c>
      <c r="B16" s="430">
        <v>3241</v>
      </c>
      <c r="C16" s="432" t="s">
        <v>855</v>
      </c>
      <c r="D16" s="430" t="s">
        <v>856</v>
      </c>
      <c r="E16" s="429">
        <v>1300</v>
      </c>
      <c r="F16" s="185"/>
      <c r="G16" s="436">
        <v>0.90500000000000003</v>
      </c>
      <c r="H16" s="437">
        <v>188867.42000000016</v>
      </c>
      <c r="I16" s="437">
        <v>0</v>
      </c>
      <c r="J16" s="437">
        <v>849.98999999999796</v>
      </c>
    </row>
    <row r="17" spans="1:10" x14ac:dyDescent="0.2">
      <c r="A17" s="429">
        <v>2528</v>
      </c>
      <c r="B17" s="430">
        <v>3324</v>
      </c>
      <c r="C17" s="432" t="s">
        <v>1129</v>
      </c>
      <c r="D17" s="430" t="s">
        <v>857</v>
      </c>
      <c r="E17" s="429">
        <v>2528</v>
      </c>
      <c r="F17" s="185"/>
      <c r="G17" s="436">
        <v>0.80410000000000004</v>
      </c>
      <c r="H17" s="437">
        <v>17769.070000000065</v>
      </c>
      <c r="I17" s="437">
        <v>0</v>
      </c>
      <c r="J17" s="437">
        <v>0</v>
      </c>
    </row>
    <row r="18" spans="1:10" x14ac:dyDescent="0.2">
      <c r="A18" s="429">
        <v>1696</v>
      </c>
      <c r="B18" s="430">
        <v>3823</v>
      </c>
      <c r="C18" s="432" t="s">
        <v>1130</v>
      </c>
      <c r="D18" s="430" t="s">
        <v>858</v>
      </c>
      <c r="E18" s="429">
        <v>1696</v>
      </c>
      <c r="F18" s="185"/>
      <c r="G18" s="436">
        <v>0.81499999999999995</v>
      </c>
      <c r="H18" s="437">
        <v>325483.15000000014</v>
      </c>
      <c r="I18" s="437">
        <v>0</v>
      </c>
      <c r="J18" s="437">
        <v>0</v>
      </c>
    </row>
    <row r="19" spans="1:10" x14ac:dyDescent="0.2">
      <c r="A19" s="429">
        <v>1308</v>
      </c>
      <c r="B19" s="430">
        <v>2640</v>
      </c>
      <c r="C19" s="432" t="s">
        <v>1072</v>
      </c>
      <c r="D19" s="430" t="s">
        <v>1066</v>
      </c>
      <c r="E19" s="429">
        <v>1308</v>
      </c>
      <c r="F19" s="185"/>
      <c r="G19" s="436">
        <v>0.90159999999999996</v>
      </c>
      <c r="H19" s="437">
        <v>150534.6399999999</v>
      </c>
      <c r="I19" s="437">
        <v>0</v>
      </c>
      <c r="J19" s="437">
        <v>8296.49</v>
      </c>
    </row>
    <row r="20" spans="1:10" x14ac:dyDescent="0.2">
      <c r="A20" s="429">
        <v>1324</v>
      </c>
      <c r="B20" s="430">
        <v>2659</v>
      </c>
      <c r="C20" s="432" t="s">
        <v>1096</v>
      </c>
      <c r="D20" s="430" t="s">
        <v>1091</v>
      </c>
      <c r="E20" s="429">
        <v>1324</v>
      </c>
      <c r="F20" s="185"/>
      <c r="G20" s="436">
        <v>0.84289999999999998</v>
      </c>
      <c r="H20" s="437">
        <v>58311.929999999702</v>
      </c>
      <c r="I20" s="437">
        <v>0</v>
      </c>
      <c r="J20" s="437">
        <v>0</v>
      </c>
    </row>
    <row r="21" spans="1:10" x14ac:dyDescent="0.2">
      <c r="A21" s="429">
        <v>1340</v>
      </c>
      <c r="B21" s="430">
        <v>3018</v>
      </c>
      <c r="C21" s="432" t="s">
        <v>1273</v>
      </c>
      <c r="D21" s="430" t="s">
        <v>1327</v>
      </c>
      <c r="E21" s="429">
        <v>1340</v>
      </c>
      <c r="F21" s="185"/>
      <c r="G21" s="436">
        <v>0.82940000000000003</v>
      </c>
      <c r="H21" s="437">
        <v>222799.48999999976</v>
      </c>
      <c r="I21" s="437">
        <v>0</v>
      </c>
      <c r="J21" s="437">
        <v>3802.6400000000003</v>
      </c>
    </row>
    <row r="22" spans="1:10" x14ac:dyDescent="0.2">
      <c r="A22" s="429">
        <v>1348</v>
      </c>
      <c r="B22" s="430">
        <v>2044</v>
      </c>
      <c r="C22" s="432" t="s">
        <v>1274</v>
      </c>
      <c r="D22" s="430" t="s">
        <v>1328</v>
      </c>
      <c r="E22" s="429">
        <v>1348</v>
      </c>
      <c r="F22" s="185"/>
      <c r="G22" s="436">
        <v>0.8034</v>
      </c>
      <c r="H22" s="437">
        <v>53035.469999999972</v>
      </c>
      <c r="I22" s="437">
        <v>0</v>
      </c>
      <c r="J22" s="437">
        <v>0.3000000000001819</v>
      </c>
    </row>
    <row r="23" spans="1:10" x14ac:dyDescent="0.2">
      <c r="A23" s="429">
        <v>1460</v>
      </c>
      <c r="B23" s="430">
        <v>2068</v>
      </c>
      <c r="C23" s="432" t="s">
        <v>1097</v>
      </c>
      <c r="D23" s="430" t="s">
        <v>859</v>
      </c>
      <c r="E23" s="429">
        <v>1460</v>
      </c>
      <c r="F23" s="185"/>
      <c r="G23" s="436">
        <v>0.83250000000000002</v>
      </c>
      <c r="H23" s="437">
        <v>248352.66999999993</v>
      </c>
      <c r="I23" s="437">
        <v>0</v>
      </c>
      <c r="J23" s="437">
        <v>0</v>
      </c>
    </row>
    <row r="24" spans="1:10" x14ac:dyDescent="0.2">
      <c r="A24" s="430">
        <v>1251</v>
      </c>
      <c r="B24" s="430">
        <v>2015</v>
      </c>
      <c r="C24" s="432" t="s">
        <v>1131</v>
      </c>
      <c r="D24" s="430" t="s">
        <v>860</v>
      </c>
      <c r="E24" s="430">
        <v>1251</v>
      </c>
      <c r="F24" s="185"/>
      <c r="G24" s="436">
        <v>0.87370000000000003</v>
      </c>
      <c r="H24" s="437">
        <v>499544.56000000006</v>
      </c>
      <c r="I24" s="437">
        <v>-30</v>
      </c>
      <c r="J24" s="437">
        <v>0</v>
      </c>
    </row>
    <row r="25" spans="1:10" x14ac:dyDescent="0.2">
      <c r="A25" s="431">
        <v>1814</v>
      </c>
      <c r="B25" s="430">
        <v>5280</v>
      </c>
      <c r="C25" s="432" t="s">
        <v>1132</v>
      </c>
      <c r="D25" s="430" t="s">
        <v>861</v>
      </c>
      <c r="E25" s="431">
        <v>1814</v>
      </c>
      <c r="F25" s="185"/>
      <c r="G25" s="436">
        <v>0.88270000000000004</v>
      </c>
      <c r="H25" s="437">
        <v>244366.69999999995</v>
      </c>
      <c r="I25" s="437">
        <v>0</v>
      </c>
      <c r="J25" s="437">
        <v>0</v>
      </c>
    </row>
    <row r="26" spans="1:10" x14ac:dyDescent="0.2">
      <c r="A26" s="431">
        <v>1476</v>
      </c>
      <c r="B26" s="430">
        <v>5252</v>
      </c>
      <c r="C26" s="432" t="s">
        <v>1133</v>
      </c>
      <c r="D26" s="430" t="s">
        <v>862</v>
      </c>
      <c r="E26" s="431">
        <v>1476</v>
      </c>
      <c r="F26" s="185"/>
      <c r="G26" s="436">
        <v>0.8619</v>
      </c>
      <c r="H26" s="437">
        <v>188988.90000000014</v>
      </c>
      <c r="I26" s="437">
        <v>0</v>
      </c>
      <c r="J26" s="437">
        <v>0</v>
      </c>
    </row>
    <row r="27" spans="1:10" x14ac:dyDescent="0.2">
      <c r="A27" s="429">
        <v>4856</v>
      </c>
      <c r="B27" s="430">
        <v>2069</v>
      </c>
      <c r="C27" s="432" t="s">
        <v>1275</v>
      </c>
      <c r="D27" s="430" t="s">
        <v>1329</v>
      </c>
      <c r="E27" s="429">
        <v>4856</v>
      </c>
      <c r="F27" s="185"/>
      <c r="G27" s="436">
        <v>0.85980000000000001</v>
      </c>
      <c r="H27" s="437">
        <v>98457.979999999865</v>
      </c>
      <c r="I27" s="437">
        <v>0</v>
      </c>
      <c r="J27" s="437">
        <v>0</v>
      </c>
    </row>
    <row r="28" spans="1:10" x14ac:dyDescent="0.2">
      <c r="A28" s="429">
        <v>4854</v>
      </c>
      <c r="B28" s="430">
        <v>2073</v>
      </c>
      <c r="C28" s="432" t="s">
        <v>1276</v>
      </c>
      <c r="D28" s="430" t="s">
        <v>1330</v>
      </c>
      <c r="E28" s="429">
        <v>4854</v>
      </c>
      <c r="F28" s="185"/>
      <c r="G28" s="436">
        <v>0.88100000000000001</v>
      </c>
      <c r="H28" s="437">
        <v>23116.329999999842</v>
      </c>
      <c r="I28" s="437">
        <v>0</v>
      </c>
      <c r="J28" s="437">
        <v>1355.4099999999999</v>
      </c>
    </row>
    <row r="29" spans="1:10" x14ac:dyDescent="0.2">
      <c r="A29" s="429">
        <v>1496</v>
      </c>
      <c r="B29" s="430">
        <v>3008</v>
      </c>
      <c r="C29" s="432" t="s">
        <v>1134</v>
      </c>
      <c r="D29" s="430" t="s">
        <v>1067</v>
      </c>
      <c r="E29" s="429">
        <v>1496</v>
      </c>
      <c r="F29" s="185"/>
      <c r="G29" s="436">
        <v>0.80759999999999998</v>
      </c>
      <c r="H29" s="437">
        <v>36134.620000000054</v>
      </c>
      <c r="I29" s="437">
        <v>0</v>
      </c>
      <c r="J29" s="437">
        <v>42.5</v>
      </c>
    </row>
    <row r="30" spans="1:10" x14ac:dyDescent="0.2">
      <c r="A30" s="429">
        <v>1504</v>
      </c>
      <c r="B30" s="430">
        <v>2310</v>
      </c>
      <c r="C30" s="432" t="s">
        <v>863</v>
      </c>
      <c r="D30" s="430" t="s">
        <v>864</v>
      </c>
      <c r="E30" s="429">
        <v>1504</v>
      </c>
      <c r="F30" s="185"/>
      <c r="G30" s="436">
        <v>0.86760000000000004</v>
      </c>
      <c r="H30" s="437">
        <v>262116.36999999965</v>
      </c>
      <c r="I30" s="437">
        <v>0</v>
      </c>
      <c r="J30" s="437">
        <v>0</v>
      </c>
    </row>
    <row r="31" spans="1:10" x14ac:dyDescent="0.2">
      <c r="A31" s="431">
        <v>1254</v>
      </c>
      <c r="B31" s="430">
        <v>5236</v>
      </c>
      <c r="C31" s="432" t="s">
        <v>1135</v>
      </c>
      <c r="D31" s="430" t="s">
        <v>865</v>
      </c>
      <c r="E31" s="431">
        <v>1254</v>
      </c>
      <c r="F31" s="185"/>
      <c r="G31" s="436">
        <v>0.89649999999999996</v>
      </c>
      <c r="H31" s="437">
        <v>260645.15000000014</v>
      </c>
      <c r="I31" s="437">
        <v>0</v>
      </c>
      <c r="J31" s="437">
        <v>0</v>
      </c>
    </row>
    <row r="32" spans="1:10" x14ac:dyDescent="0.2">
      <c r="A32" s="429">
        <v>1560</v>
      </c>
      <c r="B32" s="430">
        <v>3103</v>
      </c>
      <c r="C32" s="432" t="s">
        <v>1277</v>
      </c>
      <c r="D32" s="430" t="s">
        <v>1331</v>
      </c>
      <c r="E32" s="429">
        <v>1560</v>
      </c>
      <c r="F32" s="185"/>
      <c r="G32" s="436">
        <v>0.76680000000000004</v>
      </c>
      <c r="H32" s="437">
        <v>-3962.640000000014</v>
      </c>
      <c r="I32" s="437">
        <v>0</v>
      </c>
      <c r="J32" s="437">
        <v>0</v>
      </c>
    </row>
    <row r="33" spans="1:10" x14ac:dyDescent="0.2">
      <c r="A33" s="429">
        <v>1564</v>
      </c>
      <c r="B33" s="430">
        <v>2751</v>
      </c>
      <c r="C33" s="432" t="s">
        <v>1136</v>
      </c>
      <c r="D33" s="430" t="s">
        <v>866</v>
      </c>
      <c r="E33" s="429">
        <v>1564</v>
      </c>
      <c r="F33" s="185"/>
      <c r="G33" s="436">
        <v>0.81100000000000005</v>
      </c>
      <c r="H33" s="437">
        <v>270764.14000000025</v>
      </c>
      <c r="I33" s="437">
        <v>0</v>
      </c>
      <c r="J33" s="437">
        <v>39934.5</v>
      </c>
    </row>
    <row r="34" spans="1:10" x14ac:dyDescent="0.2">
      <c r="A34" s="429">
        <v>1562</v>
      </c>
      <c r="B34" s="430">
        <v>2311</v>
      </c>
      <c r="C34" s="432" t="s">
        <v>1137</v>
      </c>
      <c r="D34" s="430" t="s">
        <v>867</v>
      </c>
      <c r="E34" s="429">
        <v>1562</v>
      </c>
      <c r="F34" s="185"/>
      <c r="G34" s="436">
        <v>0.89710000000000001</v>
      </c>
      <c r="H34" s="437">
        <v>139955.23000000001</v>
      </c>
      <c r="I34" s="437">
        <v>0</v>
      </c>
      <c r="J34" s="437">
        <v>0</v>
      </c>
    </row>
    <row r="35" spans="1:10" x14ac:dyDescent="0.2">
      <c r="A35" s="431">
        <v>1646</v>
      </c>
      <c r="B35" s="430">
        <v>5249</v>
      </c>
      <c r="C35" s="432" t="s">
        <v>1138</v>
      </c>
      <c r="D35" s="430" t="s">
        <v>868</v>
      </c>
      <c r="E35" s="431">
        <v>1646</v>
      </c>
      <c r="F35" s="185"/>
      <c r="G35" s="436">
        <v>0.86919999999999997</v>
      </c>
      <c r="H35" s="437">
        <v>67227.439999999711</v>
      </c>
      <c r="I35" s="437">
        <v>0</v>
      </c>
      <c r="J35" s="437">
        <v>0</v>
      </c>
    </row>
    <row r="36" spans="1:10" x14ac:dyDescent="0.2">
      <c r="A36" s="429">
        <v>1643</v>
      </c>
      <c r="B36" s="430">
        <v>3826</v>
      </c>
      <c r="C36" s="432" t="s">
        <v>869</v>
      </c>
      <c r="D36" s="430" t="s">
        <v>870</v>
      </c>
      <c r="E36" s="429">
        <v>1643</v>
      </c>
      <c r="F36" s="185"/>
      <c r="G36" s="436">
        <v>0.90429999999999999</v>
      </c>
      <c r="H36" s="437">
        <v>72254.000000000233</v>
      </c>
      <c r="I36" s="437">
        <v>0</v>
      </c>
      <c r="J36" s="437">
        <v>0</v>
      </c>
    </row>
    <row r="37" spans="1:10" x14ac:dyDescent="0.2">
      <c r="A37" s="429">
        <v>1634</v>
      </c>
      <c r="B37" s="430">
        <v>3019</v>
      </c>
      <c r="C37" s="432" t="s">
        <v>871</v>
      </c>
      <c r="D37" s="430" t="s">
        <v>872</v>
      </c>
      <c r="E37" s="429">
        <v>1634</v>
      </c>
      <c r="F37" s="185"/>
      <c r="G37" s="436">
        <v>0.78920000000000001</v>
      </c>
      <c r="H37" s="437">
        <v>63105.160000000149</v>
      </c>
      <c r="I37" s="437">
        <v>0</v>
      </c>
      <c r="J37" s="437">
        <v>0</v>
      </c>
    </row>
    <row r="38" spans="1:10" x14ac:dyDescent="0.2">
      <c r="A38" s="431">
        <v>2844</v>
      </c>
      <c r="B38" s="430">
        <v>5261</v>
      </c>
      <c r="C38" s="432" t="s">
        <v>1139</v>
      </c>
      <c r="D38" s="430" t="s">
        <v>873</v>
      </c>
      <c r="E38" s="431">
        <v>2844</v>
      </c>
      <c r="F38" s="185"/>
      <c r="G38" s="436">
        <v>0.87190000000000001</v>
      </c>
      <c r="H38" s="437">
        <v>339220.5700000003</v>
      </c>
      <c r="I38" s="437">
        <v>0</v>
      </c>
      <c r="J38" s="437">
        <v>2440.5499999999993</v>
      </c>
    </row>
    <row r="39" spans="1:10" x14ac:dyDescent="0.2">
      <c r="A39" s="429">
        <v>4816</v>
      </c>
      <c r="B39" s="430">
        <v>2330</v>
      </c>
      <c r="C39" s="432" t="s">
        <v>1140</v>
      </c>
      <c r="D39" s="430" t="s">
        <v>874</v>
      </c>
      <c r="E39" s="429">
        <v>4816</v>
      </c>
      <c r="F39" s="185"/>
      <c r="G39" s="436">
        <v>0.82379999999999998</v>
      </c>
      <c r="H39" s="437">
        <v>295842.12000000034</v>
      </c>
      <c r="I39" s="437">
        <v>0</v>
      </c>
      <c r="J39" s="437">
        <v>0</v>
      </c>
    </row>
    <row r="40" spans="1:10" x14ac:dyDescent="0.2">
      <c r="A40" s="429">
        <v>1760</v>
      </c>
      <c r="B40" s="430">
        <v>3795</v>
      </c>
      <c r="C40" s="432" t="s">
        <v>1278</v>
      </c>
      <c r="D40" s="430" t="s">
        <v>1332</v>
      </c>
      <c r="E40" s="429">
        <v>1760</v>
      </c>
      <c r="F40" s="185"/>
      <c r="G40" s="436">
        <v>0.85099999999999998</v>
      </c>
      <c r="H40" s="437">
        <v>63061.40000000014</v>
      </c>
      <c r="I40" s="437">
        <v>0</v>
      </c>
      <c r="J40" s="437">
        <v>0</v>
      </c>
    </row>
    <row r="41" spans="1:10" x14ac:dyDescent="0.2">
      <c r="A41" s="429">
        <v>2706</v>
      </c>
      <c r="B41" s="430">
        <v>2082</v>
      </c>
      <c r="C41" s="432" t="s">
        <v>1141</v>
      </c>
      <c r="D41" s="430" t="s">
        <v>875</v>
      </c>
      <c r="E41" s="429">
        <v>2706</v>
      </c>
      <c r="F41" s="185"/>
      <c r="G41" s="436">
        <v>0.85340000000000005</v>
      </c>
      <c r="H41" s="437">
        <v>556649.35999999987</v>
      </c>
      <c r="I41" s="437">
        <v>0</v>
      </c>
      <c r="J41" s="437">
        <v>0</v>
      </c>
    </row>
    <row r="42" spans="1:10" x14ac:dyDescent="0.2">
      <c r="A42" s="429">
        <v>2708</v>
      </c>
      <c r="B42" s="430">
        <v>3501</v>
      </c>
      <c r="C42" s="432" t="s">
        <v>1142</v>
      </c>
      <c r="D42" s="430" t="s">
        <v>876</v>
      </c>
      <c r="E42" s="429">
        <v>2708</v>
      </c>
      <c r="F42" s="185"/>
      <c r="G42" s="436">
        <v>0.82220000000000004</v>
      </c>
      <c r="H42" s="437">
        <v>169814.5299999998</v>
      </c>
      <c r="I42" s="437">
        <v>0</v>
      </c>
      <c r="J42" s="437">
        <v>0</v>
      </c>
    </row>
    <row r="43" spans="1:10" x14ac:dyDescent="0.2">
      <c r="A43" s="429">
        <v>1802</v>
      </c>
      <c r="B43" s="430">
        <v>2720</v>
      </c>
      <c r="C43" s="432" t="s">
        <v>877</v>
      </c>
      <c r="D43" s="430" t="s">
        <v>878</v>
      </c>
      <c r="E43" s="429">
        <v>1802</v>
      </c>
      <c r="F43" s="185"/>
      <c r="G43" s="436">
        <v>0.86929999999999996</v>
      </c>
      <c r="H43" s="437">
        <v>59513.34999999986</v>
      </c>
      <c r="I43" s="437">
        <v>0</v>
      </c>
      <c r="J43" s="437">
        <v>0</v>
      </c>
    </row>
    <row r="44" spans="1:10" x14ac:dyDescent="0.2">
      <c r="A44" s="429">
        <v>1950</v>
      </c>
      <c r="B44" s="430">
        <v>2590</v>
      </c>
      <c r="C44" s="432" t="s">
        <v>879</v>
      </c>
      <c r="D44" s="430" t="s">
        <v>880</v>
      </c>
      <c r="E44" s="429">
        <v>1950</v>
      </c>
      <c r="F44" s="185"/>
      <c r="G44" s="436">
        <v>0.91069999999999995</v>
      </c>
      <c r="H44" s="437">
        <v>129955.44999999984</v>
      </c>
      <c r="I44" s="437">
        <v>0</v>
      </c>
      <c r="J44" s="437">
        <v>2604.16</v>
      </c>
    </row>
    <row r="45" spans="1:10" x14ac:dyDescent="0.2">
      <c r="A45" s="431">
        <v>4146</v>
      </c>
      <c r="B45" s="430">
        <v>5265</v>
      </c>
      <c r="C45" s="432" t="s">
        <v>1143</v>
      </c>
      <c r="D45" s="430" t="s">
        <v>881</v>
      </c>
      <c r="E45" s="431">
        <v>4146</v>
      </c>
      <c r="F45" s="185"/>
      <c r="G45" s="436">
        <v>0.82650000000000001</v>
      </c>
      <c r="H45" s="437">
        <v>82650.739999999991</v>
      </c>
      <c r="I45" s="437">
        <v>0</v>
      </c>
      <c r="J45" s="437">
        <v>0</v>
      </c>
    </row>
    <row r="46" spans="1:10" x14ac:dyDescent="0.2">
      <c r="A46" s="429">
        <v>1974</v>
      </c>
      <c r="B46" s="430">
        <v>3123</v>
      </c>
      <c r="C46" s="432" t="s">
        <v>882</v>
      </c>
      <c r="D46" s="430" t="s">
        <v>883</v>
      </c>
      <c r="E46" s="429">
        <v>1974</v>
      </c>
      <c r="F46" s="185"/>
      <c r="G46" s="436">
        <v>0.79590000000000005</v>
      </c>
      <c r="H46" s="437">
        <v>161838.2799999998</v>
      </c>
      <c r="I46" s="437">
        <v>0</v>
      </c>
      <c r="J46" s="437">
        <v>0</v>
      </c>
    </row>
    <row r="47" spans="1:10" x14ac:dyDescent="0.2">
      <c r="A47" s="429">
        <v>1966</v>
      </c>
      <c r="B47" s="430">
        <v>3020</v>
      </c>
      <c r="C47" s="432" t="s">
        <v>884</v>
      </c>
      <c r="D47" s="430" t="s">
        <v>885</v>
      </c>
      <c r="E47" s="429">
        <v>1966</v>
      </c>
      <c r="F47" s="185"/>
      <c r="G47" s="436">
        <v>0.90439999999999998</v>
      </c>
      <c r="H47" s="437">
        <v>222441.26</v>
      </c>
      <c r="I47" s="437">
        <v>0</v>
      </c>
      <c r="J47" s="437">
        <v>0</v>
      </c>
    </row>
    <row r="48" spans="1:10" x14ac:dyDescent="0.2">
      <c r="A48" s="429">
        <v>2070</v>
      </c>
      <c r="B48" s="430">
        <v>2779</v>
      </c>
      <c r="C48" s="432" t="s">
        <v>1279</v>
      </c>
      <c r="D48" s="430" t="s">
        <v>1333</v>
      </c>
      <c r="E48" s="429">
        <v>2070</v>
      </c>
      <c r="F48" s="185"/>
      <c r="G48" s="436">
        <v>0.83699999999999997</v>
      </c>
      <c r="H48" s="437">
        <v>32015.359999999637</v>
      </c>
      <c r="I48" s="437">
        <v>0</v>
      </c>
      <c r="J48" s="437">
        <v>875.59999999999854</v>
      </c>
    </row>
    <row r="49" spans="1:10" x14ac:dyDescent="0.2">
      <c r="A49" s="429">
        <v>2092</v>
      </c>
      <c r="B49" s="430">
        <v>3022</v>
      </c>
      <c r="C49" s="432" t="s">
        <v>1280</v>
      </c>
      <c r="D49" s="430" t="s">
        <v>1334</v>
      </c>
      <c r="E49" s="429">
        <v>2092</v>
      </c>
      <c r="F49" s="185"/>
      <c r="G49" s="436">
        <v>0.81830000000000003</v>
      </c>
      <c r="H49" s="437">
        <v>79890.750000000116</v>
      </c>
      <c r="I49" s="437">
        <v>0</v>
      </c>
      <c r="J49" s="437">
        <v>7468.5700000000006</v>
      </c>
    </row>
    <row r="50" spans="1:10" x14ac:dyDescent="0.2">
      <c r="A50" s="429">
        <v>2102</v>
      </c>
      <c r="B50" s="430">
        <v>2729</v>
      </c>
      <c r="C50" s="432" t="s">
        <v>1098</v>
      </c>
      <c r="D50" s="430" t="s">
        <v>1092</v>
      </c>
      <c r="E50" s="429">
        <v>2102</v>
      </c>
      <c r="F50" s="185"/>
      <c r="G50" s="436">
        <v>0.87749999999999995</v>
      </c>
      <c r="H50" s="437">
        <v>83626.499999999767</v>
      </c>
      <c r="I50" s="437">
        <v>0</v>
      </c>
      <c r="J50" s="437">
        <v>645.03000000000247</v>
      </c>
    </row>
    <row r="51" spans="1:10" x14ac:dyDescent="0.2">
      <c r="A51" s="429">
        <v>3704</v>
      </c>
      <c r="B51" s="430">
        <v>2656</v>
      </c>
      <c r="C51" s="432" t="s">
        <v>1144</v>
      </c>
      <c r="D51" s="430" t="s">
        <v>886</v>
      </c>
      <c r="E51" s="429">
        <v>3704</v>
      </c>
      <c r="F51" s="185"/>
      <c r="G51" s="436">
        <v>0.85750000000000004</v>
      </c>
      <c r="H51" s="437">
        <v>252033.91</v>
      </c>
      <c r="I51" s="437">
        <v>7485.710000000021</v>
      </c>
      <c r="J51" s="437">
        <v>0</v>
      </c>
    </row>
    <row r="52" spans="1:10" x14ac:dyDescent="0.2">
      <c r="A52" s="429">
        <v>2114</v>
      </c>
      <c r="B52" s="430">
        <v>3224</v>
      </c>
      <c r="C52" s="432" t="s">
        <v>1281</v>
      </c>
      <c r="D52" s="430" t="s">
        <v>1335</v>
      </c>
      <c r="E52" s="429">
        <v>2114</v>
      </c>
      <c r="F52" s="185"/>
      <c r="G52" s="436">
        <v>0.85419999999999996</v>
      </c>
      <c r="H52" s="437">
        <v>118988.92000000016</v>
      </c>
      <c r="I52" s="437">
        <v>0</v>
      </c>
      <c r="J52" s="437">
        <v>0</v>
      </c>
    </row>
    <row r="53" spans="1:10" x14ac:dyDescent="0.2">
      <c r="A53" s="431">
        <v>2122</v>
      </c>
      <c r="B53" s="430">
        <v>5259</v>
      </c>
      <c r="C53" s="432" t="s">
        <v>1145</v>
      </c>
      <c r="D53" s="430" t="s">
        <v>887</v>
      </c>
      <c r="E53" s="431">
        <v>2122</v>
      </c>
      <c r="F53" s="185"/>
      <c r="G53" s="436">
        <v>0.90300000000000002</v>
      </c>
      <c r="H53" s="437">
        <v>138613.80000000005</v>
      </c>
      <c r="I53" s="437">
        <v>0</v>
      </c>
      <c r="J53" s="437">
        <v>0</v>
      </c>
    </row>
    <row r="54" spans="1:10" x14ac:dyDescent="0.2">
      <c r="A54" s="431">
        <v>2160</v>
      </c>
      <c r="B54" s="430">
        <v>5272</v>
      </c>
      <c r="C54" s="432" t="s">
        <v>1146</v>
      </c>
      <c r="D54" s="430" t="s">
        <v>888</v>
      </c>
      <c r="E54" s="431">
        <v>2160</v>
      </c>
      <c r="F54" s="185"/>
      <c r="G54" s="436">
        <v>0.8841</v>
      </c>
      <c r="H54" s="437">
        <v>263904.66000000061</v>
      </c>
      <c r="I54" s="437">
        <v>272619.31</v>
      </c>
      <c r="J54" s="437">
        <v>14170.800000000003</v>
      </c>
    </row>
    <row r="55" spans="1:10" x14ac:dyDescent="0.2">
      <c r="A55" s="429">
        <v>2176</v>
      </c>
      <c r="B55" s="430">
        <v>3215</v>
      </c>
      <c r="C55" s="432" t="s">
        <v>1282</v>
      </c>
      <c r="D55" s="430" t="s">
        <v>1336</v>
      </c>
      <c r="E55" s="429">
        <v>2176</v>
      </c>
      <c r="F55" s="185"/>
      <c r="G55" s="436">
        <v>0.77759999999999996</v>
      </c>
      <c r="H55" s="437">
        <v>130967.14000000001</v>
      </c>
      <c r="I55" s="437">
        <v>0</v>
      </c>
      <c r="J55" s="437">
        <v>0</v>
      </c>
    </row>
    <row r="56" spans="1:10" x14ac:dyDescent="0.2">
      <c r="A56" s="429">
        <v>3706</v>
      </c>
      <c r="B56" s="430">
        <v>2821</v>
      </c>
      <c r="C56" s="432" t="s">
        <v>1147</v>
      </c>
      <c r="D56" s="430" t="s">
        <v>889</v>
      </c>
      <c r="E56" s="429">
        <v>3706</v>
      </c>
      <c r="F56" s="185"/>
      <c r="G56" s="436">
        <v>0.77639999999999998</v>
      </c>
      <c r="H56" s="437">
        <v>309836.58000000031</v>
      </c>
      <c r="I56" s="437">
        <v>0</v>
      </c>
      <c r="J56" s="437">
        <v>10084.099999999999</v>
      </c>
    </row>
    <row r="57" spans="1:10" x14ac:dyDescent="0.2">
      <c r="A57" s="429">
        <v>2184</v>
      </c>
      <c r="B57" s="430">
        <v>3021</v>
      </c>
      <c r="C57" s="432" t="s">
        <v>890</v>
      </c>
      <c r="D57" s="430" t="s">
        <v>891</v>
      </c>
      <c r="E57" s="429">
        <v>2184</v>
      </c>
      <c r="F57" s="185"/>
      <c r="G57" s="436">
        <v>0.89829999999999999</v>
      </c>
      <c r="H57" s="437">
        <v>166996.5</v>
      </c>
      <c r="I57" s="437">
        <v>0</v>
      </c>
      <c r="J57" s="437">
        <v>7044.6</v>
      </c>
    </row>
    <row r="58" spans="1:10" x14ac:dyDescent="0.2">
      <c r="A58" s="431">
        <v>2192</v>
      </c>
      <c r="B58" s="430">
        <v>5220</v>
      </c>
      <c r="C58" s="432" t="s">
        <v>1148</v>
      </c>
      <c r="D58" s="430" t="s">
        <v>892</v>
      </c>
      <c r="E58" s="431">
        <v>2192</v>
      </c>
      <c r="F58" s="185"/>
      <c r="G58" s="436">
        <v>0.87780000000000002</v>
      </c>
      <c r="H58" s="437">
        <v>95432.699999999953</v>
      </c>
      <c r="I58" s="437">
        <v>0</v>
      </c>
      <c r="J58" s="437">
        <v>389.23999999999978</v>
      </c>
    </row>
    <row r="59" spans="1:10" x14ac:dyDescent="0.2">
      <c r="A59" s="431">
        <v>4140</v>
      </c>
      <c r="B59" s="430">
        <v>5200</v>
      </c>
      <c r="C59" s="432" t="s">
        <v>1149</v>
      </c>
      <c r="D59" s="430" t="s">
        <v>893</v>
      </c>
      <c r="E59" s="431">
        <v>4140</v>
      </c>
      <c r="F59" s="185"/>
      <c r="G59" s="436">
        <v>0.82969999999999999</v>
      </c>
      <c r="H59" s="437">
        <v>202201.23999999953</v>
      </c>
      <c r="I59" s="437">
        <v>0</v>
      </c>
      <c r="J59" s="437">
        <v>0</v>
      </c>
    </row>
    <row r="60" spans="1:10" x14ac:dyDescent="0.2">
      <c r="A60" s="429">
        <v>2200</v>
      </c>
      <c r="B60" s="430">
        <v>3244</v>
      </c>
      <c r="C60" s="432" t="s">
        <v>894</v>
      </c>
      <c r="D60" s="430" t="s">
        <v>895</v>
      </c>
      <c r="E60" s="429">
        <v>2200</v>
      </c>
      <c r="F60" s="185"/>
      <c r="G60" s="436">
        <v>0.82689999999999997</v>
      </c>
      <c r="H60" s="437">
        <v>255453.76999999955</v>
      </c>
      <c r="I60" s="437">
        <v>0</v>
      </c>
      <c r="J60" s="437">
        <v>0</v>
      </c>
    </row>
    <row r="61" spans="1:10" x14ac:dyDescent="0.2">
      <c r="A61" s="431">
        <v>3254</v>
      </c>
      <c r="B61" s="430">
        <v>5274</v>
      </c>
      <c r="C61" s="432" t="s">
        <v>1150</v>
      </c>
      <c r="D61" s="430" t="s">
        <v>896</v>
      </c>
      <c r="E61" s="431">
        <v>3254</v>
      </c>
      <c r="F61" s="185"/>
      <c r="G61" s="436">
        <v>0.82540000000000002</v>
      </c>
      <c r="H61" s="437">
        <v>207842.60999999987</v>
      </c>
      <c r="I61" s="437">
        <v>0</v>
      </c>
      <c r="J61" s="437">
        <v>0</v>
      </c>
    </row>
    <row r="62" spans="1:10" x14ac:dyDescent="0.2">
      <c r="A62" s="429">
        <v>2211</v>
      </c>
      <c r="B62" s="430">
        <v>3837</v>
      </c>
      <c r="C62" s="432" t="s">
        <v>1151</v>
      </c>
      <c r="D62" s="430" t="s">
        <v>897</v>
      </c>
      <c r="E62" s="429">
        <v>2211</v>
      </c>
      <c r="F62" s="185"/>
      <c r="G62" s="436">
        <v>0.86250000000000004</v>
      </c>
      <c r="H62" s="437">
        <v>144548.56000000075</v>
      </c>
      <c r="I62" s="437">
        <v>0</v>
      </c>
      <c r="J62" s="437">
        <v>0</v>
      </c>
    </row>
    <row r="63" spans="1:10" x14ac:dyDescent="0.2">
      <c r="A63" s="429">
        <v>3590</v>
      </c>
      <c r="B63" s="430">
        <v>2798</v>
      </c>
      <c r="C63" s="432" t="s">
        <v>1152</v>
      </c>
      <c r="D63" s="430" t="s">
        <v>898</v>
      </c>
      <c r="E63" s="429">
        <v>3590</v>
      </c>
      <c r="F63" s="185"/>
      <c r="G63" s="436">
        <v>0.86850000000000005</v>
      </c>
      <c r="H63" s="437">
        <v>638774.71000000066</v>
      </c>
      <c r="I63" s="437">
        <v>0</v>
      </c>
      <c r="J63" s="437">
        <v>0</v>
      </c>
    </row>
    <row r="64" spans="1:10" x14ac:dyDescent="0.2">
      <c r="A64" s="429">
        <v>2250</v>
      </c>
      <c r="B64" s="430">
        <v>3700</v>
      </c>
      <c r="C64" s="432" t="s">
        <v>1283</v>
      </c>
      <c r="D64" s="430" t="s">
        <v>1337</v>
      </c>
      <c r="E64" s="429">
        <v>2250</v>
      </c>
      <c r="F64" s="185"/>
      <c r="G64" s="436">
        <v>0.83579999999999999</v>
      </c>
      <c r="H64" s="437">
        <v>99351.35999999987</v>
      </c>
      <c r="I64" s="437">
        <v>0</v>
      </c>
      <c r="J64" s="437">
        <v>0</v>
      </c>
    </row>
    <row r="65" spans="1:10" x14ac:dyDescent="0.2">
      <c r="A65" s="429">
        <v>2266</v>
      </c>
      <c r="B65" s="430">
        <v>2510</v>
      </c>
      <c r="C65" s="432" t="s">
        <v>899</v>
      </c>
      <c r="D65" s="430" t="s">
        <v>900</v>
      </c>
      <c r="E65" s="429">
        <v>2266</v>
      </c>
      <c r="F65" s="185"/>
      <c r="G65" s="436">
        <v>0.84619999999999995</v>
      </c>
      <c r="H65" s="437">
        <v>323694.51000000047</v>
      </c>
      <c r="I65" s="437">
        <v>0</v>
      </c>
      <c r="J65" s="437">
        <v>0</v>
      </c>
    </row>
    <row r="66" spans="1:10" x14ac:dyDescent="0.2">
      <c r="A66" s="429">
        <v>2282</v>
      </c>
      <c r="B66" s="430">
        <v>3310</v>
      </c>
      <c r="C66" s="432" t="s">
        <v>1153</v>
      </c>
      <c r="D66" s="430" t="s">
        <v>901</v>
      </c>
      <c r="E66" s="429">
        <v>2282</v>
      </c>
      <c r="F66" s="185"/>
      <c r="G66" s="436">
        <v>0.80330000000000001</v>
      </c>
      <c r="H66" s="437">
        <v>99452.030000000028</v>
      </c>
      <c r="I66" s="437">
        <v>0</v>
      </c>
      <c r="J66" s="437">
        <v>0</v>
      </c>
    </row>
    <row r="67" spans="1:10" x14ac:dyDescent="0.2">
      <c r="A67" s="429">
        <v>1820</v>
      </c>
      <c r="B67" s="430">
        <v>2075</v>
      </c>
      <c r="C67" s="432" t="s">
        <v>1154</v>
      </c>
      <c r="D67" s="430" t="s">
        <v>902</v>
      </c>
      <c r="E67" s="429">
        <v>1820</v>
      </c>
      <c r="F67" s="185"/>
      <c r="G67" s="436">
        <v>0.82140000000000002</v>
      </c>
      <c r="H67" s="437">
        <v>194763.92999999993</v>
      </c>
      <c r="I67" s="437">
        <v>0</v>
      </c>
      <c r="J67" s="437">
        <v>0</v>
      </c>
    </row>
    <row r="68" spans="1:10" x14ac:dyDescent="0.2">
      <c r="A68" s="429">
        <v>2322</v>
      </c>
      <c r="B68" s="430">
        <v>2028</v>
      </c>
      <c r="C68" s="432" t="s">
        <v>1073</v>
      </c>
      <c r="D68" s="430" t="s">
        <v>1068</v>
      </c>
      <c r="E68" s="429">
        <v>2322</v>
      </c>
      <c r="F68" s="185"/>
      <c r="G68" s="436">
        <v>0.78939999999999999</v>
      </c>
      <c r="H68" s="437">
        <v>214212.24000000022</v>
      </c>
      <c r="I68" s="437">
        <v>0</v>
      </c>
      <c r="J68" s="437">
        <v>468</v>
      </c>
    </row>
    <row r="69" spans="1:10" x14ac:dyDescent="0.2">
      <c r="A69" s="429">
        <v>2334</v>
      </c>
      <c r="B69" s="430">
        <v>3238</v>
      </c>
      <c r="C69" s="432" t="s">
        <v>1284</v>
      </c>
      <c r="D69" s="430" t="s">
        <v>1338</v>
      </c>
      <c r="E69" s="429">
        <v>2334</v>
      </c>
      <c r="F69" s="185"/>
      <c r="G69" s="436">
        <v>0.73499999999999999</v>
      </c>
      <c r="H69" s="437">
        <v>53284.209999999846</v>
      </c>
      <c r="I69" s="437">
        <v>0</v>
      </c>
      <c r="J69" s="437">
        <v>0</v>
      </c>
    </row>
    <row r="70" spans="1:10" x14ac:dyDescent="0.2">
      <c r="A70" s="429">
        <v>2370</v>
      </c>
      <c r="B70" s="430">
        <v>2549</v>
      </c>
      <c r="C70" s="432" t="s">
        <v>903</v>
      </c>
      <c r="D70" s="430" t="s">
        <v>904</v>
      </c>
      <c r="E70" s="429">
        <v>2370</v>
      </c>
      <c r="F70" s="185"/>
      <c r="G70" s="436">
        <v>0.87529999999999997</v>
      </c>
      <c r="H70" s="437">
        <v>71483.45000000007</v>
      </c>
      <c r="I70" s="437">
        <v>0</v>
      </c>
      <c r="J70" s="437">
        <v>0</v>
      </c>
    </row>
    <row r="71" spans="1:10" x14ac:dyDescent="0.2">
      <c r="A71" s="429">
        <v>1114</v>
      </c>
      <c r="B71" s="430">
        <v>2611</v>
      </c>
      <c r="C71" s="432" t="s">
        <v>1155</v>
      </c>
      <c r="D71" s="430" t="s">
        <v>905</v>
      </c>
      <c r="E71" s="429">
        <v>1114</v>
      </c>
      <c r="F71" s="185"/>
      <c r="G71" s="436">
        <v>0.93379999999999996</v>
      </c>
      <c r="H71" s="437">
        <v>550161.22000000067</v>
      </c>
      <c r="I71" s="437">
        <v>0</v>
      </c>
      <c r="J71" s="437">
        <v>0</v>
      </c>
    </row>
    <row r="72" spans="1:10" x14ac:dyDescent="0.2">
      <c r="A72" s="429">
        <v>1822</v>
      </c>
      <c r="B72" s="430">
        <v>2054</v>
      </c>
      <c r="C72" s="432" t="s">
        <v>1156</v>
      </c>
      <c r="D72" s="430" t="s">
        <v>906</v>
      </c>
      <c r="E72" s="429">
        <v>1822</v>
      </c>
      <c r="F72" s="185"/>
      <c r="G72" s="436">
        <v>0.90229999999999999</v>
      </c>
      <c r="H72" s="437">
        <v>206306.32000000007</v>
      </c>
      <c r="I72" s="437">
        <v>0</v>
      </c>
      <c r="J72" s="437">
        <v>0</v>
      </c>
    </row>
    <row r="73" spans="1:10" x14ac:dyDescent="0.2">
      <c r="A73" s="429">
        <v>4768</v>
      </c>
      <c r="B73" s="430">
        <v>2005</v>
      </c>
      <c r="C73" s="432" t="s">
        <v>1157</v>
      </c>
      <c r="D73" s="430" t="s">
        <v>907</v>
      </c>
      <c r="E73" s="429">
        <v>4768</v>
      </c>
      <c r="F73" s="185"/>
      <c r="G73" s="436">
        <v>0.90900000000000003</v>
      </c>
      <c r="H73" s="437">
        <v>28340.69000000041</v>
      </c>
      <c r="I73" s="437">
        <v>0</v>
      </c>
      <c r="J73" s="437">
        <v>12639</v>
      </c>
    </row>
    <row r="74" spans="1:10" x14ac:dyDescent="0.2">
      <c r="A74" s="429">
        <v>2480</v>
      </c>
      <c r="B74" s="430">
        <v>2380</v>
      </c>
      <c r="C74" s="432" t="s">
        <v>1285</v>
      </c>
      <c r="D74" s="430" t="s">
        <v>1339</v>
      </c>
      <c r="E74" s="429">
        <v>2480</v>
      </c>
      <c r="F74" s="185"/>
      <c r="G74" s="436">
        <v>0.85960000000000003</v>
      </c>
      <c r="H74" s="437">
        <v>42918.760000000009</v>
      </c>
      <c r="I74" s="437">
        <v>0</v>
      </c>
      <c r="J74" s="437">
        <v>1983.3</v>
      </c>
    </row>
    <row r="75" spans="1:10" x14ac:dyDescent="0.2">
      <c r="A75" s="429">
        <v>2488</v>
      </c>
      <c r="B75" s="430">
        <v>2045</v>
      </c>
      <c r="C75" s="432" t="s">
        <v>908</v>
      </c>
      <c r="D75" s="430" t="s">
        <v>909</v>
      </c>
      <c r="E75" s="429">
        <v>2488</v>
      </c>
      <c r="F75" s="185"/>
      <c r="G75" s="436">
        <v>0.91779999999999995</v>
      </c>
      <c r="H75" s="437">
        <v>313096.13000000035</v>
      </c>
      <c r="I75" s="437">
        <v>0</v>
      </c>
      <c r="J75" s="437">
        <v>7618.54</v>
      </c>
    </row>
    <row r="76" spans="1:10" x14ac:dyDescent="0.2">
      <c r="A76" s="429">
        <v>1368</v>
      </c>
      <c r="B76" s="430">
        <v>2769</v>
      </c>
      <c r="C76" s="432" t="s">
        <v>1158</v>
      </c>
      <c r="D76" s="430" t="s">
        <v>910</v>
      </c>
      <c r="E76" s="429">
        <v>1368</v>
      </c>
      <c r="F76" s="185"/>
      <c r="G76" s="436">
        <v>0.88859999999999995</v>
      </c>
      <c r="H76" s="437">
        <v>308152.89999999967</v>
      </c>
      <c r="I76" s="437">
        <v>0</v>
      </c>
      <c r="J76" s="437">
        <v>5795.73</v>
      </c>
    </row>
    <row r="77" spans="1:10" x14ac:dyDescent="0.2">
      <c r="A77" s="429">
        <v>1366</v>
      </c>
      <c r="B77" s="430">
        <v>2759</v>
      </c>
      <c r="C77" s="432" t="s">
        <v>1159</v>
      </c>
      <c r="D77" s="430" t="s">
        <v>911</v>
      </c>
      <c r="E77" s="429">
        <v>1366</v>
      </c>
      <c r="F77" s="185"/>
      <c r="G77" s="436">
        <v>0.81130000000000002</v>
      </c>
      <c r="H77" s="437">
        <v>200671.69000000018</v>
      </c>
      <c r="I77" s="437">
        <v>0</v>
      </c>
      <c r="J77" s="437">
        <v>0</v>
      </c>
    </row>
    <row r="78" spans="1:10" x14ac:dyDescent="0.2">
      <c r="A78" s="431">
        <v>2124</v>
      </c>
      <c r="B78" s="430">
        <v>5258</v>
      </c>
      <c r="C78" s="432" t="s">
        <v>1160</v>
      </c>
      <c r="D78" s="430" t="s">
        <v>912</v>
      </c>
      <c r="E78" s="431">
        <v>2124</v>
      </c>
      <c r="F78" s="185"/>
      <c r="G78" s="436">
        <v>0.85829999999999995</v>
      </c>
      <c r="H78" s="437">
        <v>522270.76999999955</v>
      </c>
      <c r="I78" s="437">
        <v>0</v>
      </c>
      <c r="J78" s="437">
        <v>0</v>
      </c>
    </row>
    <row r="79" spans="1:10" x14ac:dyDescent="0.2">
      <c r="A79" s="429">
        <v>2512</v>
      </c>
      <c r="B79" s="430">
        <v>3570</v>
      </c>
      <c r="C79" s="432" t="s">
        <v>1161</v>
      </c>
      <c r="D79" s="430" t="s">
        <v>913</v>
      </c>
      <c r="E79" s="429">
        <v>2512</v>
      </c>
      <c r="F79" s="185"/>
      <c r="G79" s="436">
        <v>0.85050000000000003</v>
      </c>
      <c r="H79" s="437">
        <v>124150.72999999998</v>
      </c>
      <c r="I79" s="437">
        <v>0</v>
      </c>
      <c r="J79" s="437">
        <v>15370.7</v>
      </c>
    </row>
    <row r="80" spans="1:10" x14ac:dyDescent="0.2">
      <c r="A80" s="429">
        <v>2536</v>
      </c>
      <c r="B80" s="430">
        <v>2450</v>
      </c>
      <c r="C80" s="432" t="s">
        <v>1099</v>
      </c>
      <c r="D80" s="430" t="s">
        <v>1093</v>
      </c>
      <c r="E80" s="429">
        <v>2536</v>
      </c>
      <c r="F80" s="185"/>
      <c r="G80" s="436">
        <v>0.88980000000000004</v>
      </c>
      <c r="H80" s="437">
        <v>139287.2499999993</v>
      </c>
      <c r="I80" s="437">
        <v>0</v>
      </c>
      <c r="J80" s="437">
        <v>0</v>
      </c>
    </row>
    <row r="81" spans="1:10" x14ac:dyDescent="0.2">
      <c r="A81" s="429">
        <v>2560</v>
      </c>
      <c r="B81" s="430">
        <v>2730</v>
      </c>
      <c r="C81" s="432" t="s">
        <v>1162</v>
      </c>
      <c r="D81" s="430" t="s">
        <v>1120</v>
      </c>
      <c r="E81" s="429">
        <v>2560</v>
      </c>
      <c r="F81" s="185"/>
      <c r="G81" s="436">
        <v>0.83520000000000005</v>
      </c>
      <c r="H81" s="437">
        <v>139893.85999999999</v>
      </c>
      <c r="I81" s="437">
        <v>0</v>
      </c>
      <c r="J81" s="437">
        <v>1157.6999999999998</v>
      </c>
    </row>
    <row r="82" spans="1:10" x14ac:dyDescent="0.2">
      <c r="A82" s="429">
        <v>2568</v>
      </c>
      <c r="B82" s="430">
        <v>3025</v>
      </c>
      <c r="C82" s="432" t="s">
        <v>1163</v>
      </c>
      <c r="D82" s="430" t="s">
        <v>914</v>
      </c>
      <c r="E82" s="429">
        <v>2568</v>
      </c>
      <c r="F82" s="185"/>
      <c r="G82" s="436">
        <v>0.93059999999999998</v>
      </c>
      <c r="H82" s="437">
        <v>40197.089999999909</v>
      </c>
      <c r="I82" s="437">
        <v>0</v>
      </c>
      <c r="J82" s="437">
        <v>0</v>
      </c>
    </row>
    <row r="83" spans="1:10" x14ac:dyDescent="0.2">
      <c r="A83" s="431">
        <v>2576</v>
      </c>
      <c r="B83" s="430">
        <v>5204</v>
      </c>
      <c r="C83" s="432" t="s">
        <v>1164</v>
      </c>
      <c r="D83" s="430" t="s">
        <v>915</v>
      </c>
      <c r="E83" s="431">
        <v>2576</v>
      </c>
      <c r="F83" s="185"/>
      <c r="G83" s="436">
        <v>0.80920000000000003</v>
      </c>
      <c r="H83" s="437">
        <v>494254.34000000078</v>
      </c>
      <c r="I83" s="437">
        <v>0</v>
      </c>
      <c r="J83" s="437">
        <v>0</v>
      </c>
    </row>
    <row r="84" spans="1:10" x14ac:dyDescent="0.2">
      <c r="A84" s="429">
        <v>2592</v>
      </c>
      <c r="B84" s="430">
        <v>3217</v>
      </c>
      <c r="C84" s="432" t="s">
        <v>916</v>
      </c>
      <c r="D84" s="430" t="s">
        <v>917</v>
      </c>
      <c r="E84" s="429">
        <v>2592</v>
      </c>
      <c r="F84" s="185"/>
      <c r="G84" s="436">
        <v>0.83069999999999999</v>
      </c>
      <c r="H84" s="437">
        <v>98534.60999999987</v>
      </c>
      <c r="I84" s="437">
        <v>0</v>
      </c>
      <c r="J84" s="437">
        <v>2764.7</v>
      </c>
    </row>
    <row r="85" spans="1:10" x14ac:dyDescent="0.2">
      <c r="A85" s="429">
        <v>1824</v>
      </c>
      <c r="B85" s="430">
        <v>2003</v>
      </c>
      <c r="C85" s="432" t="s">
        <v>1165</v>
      </c>
      <c r="D85" s="430" t="s">
        <v>1079</v>
      </c>
      <c r="E85" s="429">
        <v>1824</v>
      </c>
      <c r="F85" s="185"/>
      <c r="G85" s="436">
        <v>0.84689999999999999</v>
      </c>
      <c r="H85" s="437">
        <v>277943.37999999989</v>
      </c>
      <c r="I85" s="437">
        <v>0</v>
      </c>
      <c r="J85" s="437">
        <v>0</v>
      </c>
    </row>
    <row r="86" spans="1:10" x14ac:dyDescent="0.2">
      <c r="A86" s="429">
        <v>2715</v>
      </c>
      <c r="B86" s="430">
        <v>3254</v>
      </c>
      <c r="C86" s="432" t="s">
        <v>1166</v>
      </c>
      <c r="D86" s="430" t="s">
        <v>918</v>
      </c>
      <c r="E86" s="429">
        <v>2715</v>
      </c>
      <c r="F86" s="185"/>
      <c r="G86" s="436">
        <v>0.92449999999999999</v>
      </c>
      <c r="H86" s="437">
        <v>142849.22000000067</v>
      </c>
      <c r="I86" s="437">
        <v>0</v>
      </c>
      <c r="J86" s="437">
        <v>1877.76</v>
      </c>
    </row>
    <row r="87" spans="1:10" x14ac:dyDescent="0.2">
      <c r="A87" s="429">
        <v>2848</v>
      </c>
      <c r="B87" s="430">
        <v>2414</v>
      </c>
      <c r="C87" s="432" t="s">
        <v>1286</v>
      </c>
      <c r="D87" s="430" t="s">
        <v>1340</v>
      </c>
      <c r="E87" s="429">
        <v>2848</v>
      </c>
      <c r="F87" s="185"/>
      <c r="G87" s="436">
        <v>0.85050000000000003</v>
      </c>
      <c r="H87" s="437">
        <v>54719.709999999963</v>
      </c>
      <c r="I87" s="437">
        <v>0</v>
      </c>
      <c r="J87" s="437">
        <v>0</v>
      </c>
    </row>
    <row r="88" spans="1:10" x14ac:dyDescent="0.2">
      <c r="A88" s="429">
        <v>2886</v>
      </c>
      <c r="B88" s="430">
        <v>2737</v>
      </c>
      <c r="C88" s="432" t="s">
        <v>919</v>
      </c>
      <c r="D88" s="430" t="s">
        <v>920</v>
      </c>
      <c r="E88" s="429">
        <v>2886</v>
      </c>
      <c r="F88" s="185"/>
      <c r="G88" s="436">
        <v>0.88249999999999995</v>
      </c>
      <c r="H88" s="437">
        <v>72486.380000000121</v>
      </c>
      <c r="I88" s="437">
        <v>0</v>
      </c>
      <c r="J88" s="437">
        <v>0</v>
      </c>
    </row>
    <row r="89" spans="1:10" x14ac:dyDescent="0.2">
      <c r="A89" s="429">
        <v>1828</v>
      </c>
      <c r="B89" s="430">
        <v>2058</v>
      </c>
      <c r="C89" s="432" t="s">
        <v>1167</v>
      </c>
      <c r="D89" s="430" t="s">
        <v>921</v>
      </c>
      <c r="E89" s="429">
        <v>1828</v>
      </c>
      <c r="F89" s="185"/>
      <c r="G89" s="436">
        <v>0.86650000000000005</v>
      </c>
      <c r="H89" s="437">
        <v>91114.459999999963</v>
      </c>
      <c r="I89" s="437">
        <v>0</v>
      </c>
      <c r="J89" s="437">
        <v>463.36999999999989</v>
      </c>
    </row>
    <row r="90" spans="1:10" x14ac:dyDescent="0.2">
      <c r="A90" s="429">
        <v>1826</v>
      </c>
      <c r="B90" s="430">
        <v>2057</v>
      </c>
      <c r="C90" s="432" t="s">
        <v>1168</v>
      </c>
      <c r="D90" s="430" t="s">
        <v>922</v>
      </c>
      <c r="E90" s="429">
        <v>1826</v>
      </c>
      <c r="F90" s="185"/>
      <c r="G90" s="436">
        <v>0.73180000000000001</v>
      </c>
      <c r="H90" s="437">
        <v>506759.76</v>
      </c>
      <c r="I90" s="437">
        <v>0</v>
      </c>
      <c r="J90" s="437">
        <v>0</v>
      </c>
    </row>
    <row r="91" spans="1:10" x14ac:dyDescent="0.2">
      <c r="A91" s="429">
        <v>4698</v>
      </c>
      <c r="B91" s="430">
        <v>3029</v>
      </c>
      <c r="C91" s="432" t="s">
        <v>1169</v>
      </c>
      <c r="D91" s="430" t="s">
        <v>923</v>
      </c>
      <c r="E91" s="429">
        <v>4698</v>
      </c>
      <c r="F91" s="185"/>
      <c r="G91" s="436">
        <v>0.83150000000000002</v>
      </c>
      <c r="H91" s="437">
        <v>74259.62</v>
      </c>
      <c r="I91" s="437">
        <v>0</v>
      </c>
      <c r="J91" s="437">
        <v>1067.3099999999995</v>
      </c>
    </row>
    <row r="92" spans="1:10" x14ac:dyDescent="0.2">
      <c r="A92" s="429">
        <v>2912</v>
      </c>
      <c r="B92" s="430">
        <v>2740</v>
      </c>
      <c r="C92" s="432" t="s">
        <v>924</v>
      </c>
      <c r="D92" s="430" t="s">
        <v>925</v>
      </c>
      <c r="E92" s="429">
        <v>2912</v>
      </c>
      <c r="F92" s="185"/>
      <c r="G92" s="436">
        <v>0.86480000000000001</v>
      </c>
      <c r="H92" s="437">
        <v>104926.19000000018</v>
      </c>
      <c r="I92" s="437">
        <v>0</v>
      </c>
      <c r="J92" s="437">
        <v>0</v>
      </c>
    </row>
    <row r="93" spans="1:10" x14ac:dyDescent="0.2">
      <c r="A93" s="429">
        <v>3234</v>
      </c>
      <c r="B93" s="430">
        <v>2090</v>
      </c>
      <c r="C93" s="432" t="s">
        <v>1170</v>
      </c>
      <c r="D93" s="430" t="s">
        <v>926</v>
      </c>
      <c r="E93" s="429">
        <v>3234</v>
      </c>
      <c r="F93" s="185"/>
      <c r="G93" s="436">
        <v>0.83550000000000002</v>
      </c>
      <c r="H93" s="437">
        <v>184252.0299999998</v>
      </c>
      <c r="I93" s="437">
        <v>0</v>
      </c>
      <c r="J93" s="437">
        <v>0.2999999999992724</v>
      </c>
    </row>
    <row r="94" spans="1:10" x14ac:dyDescent="0.2">
      <c r="A94" s="429">
        <v>2944</v>
      </c>
      <c r="B94" s="430">
        <v>2500</v>
      </c>
      <c r="C94" s="432" t="s">
        <v>927</v>
      </c>
      <c r="D94" s="430" t="s">
        <v>928</v>
      </c>
      <c r="E94" s="429">
        <v>2944</v>
      </c>
      <c r="F94" s="185"/>
      <c r="G94" s="436">
        <v>0.89570000000000005</v>
      </c>
      <c r="H94" s="437">
        <v>126708.02000000008</v>
      </c>
      <c r="I94" s="437">
        <v>0</v>
      </c>
      <c r="J94" s="437">
        <v>0</v>
      </c>
    </row>
    <row r="95" spans="1:10" x14ac:dyDescent="0.2">
      <c r="A95" s="429">
        <v>1412</v>
      </c>
      <c r="B95" s="430">
        <v>2838</v>
      </c>
      <c r="C95" s="432" t="s">
        <v>1171</v>
      </c>
      <c r="D95" s="430" t="s">
        <v>929</v>
      </c>
      <c r="E95" s="429">
        <v>1412</v>
      </c>
      <c r="F95" s="185"/>
      <c r="G95" s="436">
        <v>0.74960000000000004</v>
      </c>
      <c r="H95" s="437">
        <v>282959.70999999996</v>
      </c>
      <c r="I95" s="437">
        <v>0</v>
      </c>
      <c r="J95" s="437">
        <v>0</v>
      </c>
    </row>
    <row r="96" spans="1:10" x14ac:dyDescent="0.2">
      <c r="A96" s="431">
        <v>1776</v>
      </c>
      <c r="B96" s="430">
        <v>5216</v>
      </c>
      <c r="C96" s="432" t="s">
        <v>1172</v>
      </c>
      <c r="D96" s="430" t="s">
        <v>930</v>
      </c>
      <c r="E96" s="431">
        <v>1776</v>
      </c>
      <c r="F96" s="185"/>
      <c r="G96" s="436">
        <v>0.83040000000000003</v>
      </c>
      <c r="H96" s="437">
        <v>433022.63000000035</v>
      </c>
      <c r="I96" s="437">
        <v>0</v>
      </c>
      <c r="J96" s="437">
        <v>1170.5200000000004</v>
      </c>
    </row>
    <row r="97" spans="1:10" x14ac:dyDescent="0.2">
      <c r="A97" s="429">
        <v>1417</v>
      </c>
      <c r="B97" s="430">
        <v>2013</v>
      </c>
      <c r="C97" s="432" t="s">
        <v>1173</v>
      </c>
      <c r="D97" s="430" t="s">
        <v>931</v>
      </c>
      <c r="E97" s="429">
        <v>1417</v>
      </c>
      <c r="F97" s="185"/>
      <c r="G97" s="436">
        <v>0.8659</v>
      </c>
      <c r="H97" s="437">
        <v>20870.85999999987</v>
      </c>
      <c r="I97" s="437">
        <v>0</v>
      </c>
      <c r="J97" s="437">
        <v>0</v>
      </c>
    </row>
    <row r="98" spans="1:10" x14ac:dyDescent="0.2">
      <c r="A98" s="429">
        <v>3788</v>
      </c>
      <c r="B98" s="430">
        <v>2521</v>
      </c>
      <c r="C98" s="432" t="s">
        <v>1287</v>
      </c>
      <c r="D98" s="430" t="s">
        <v>1341</v>
      </c>
      <c r="E98" s="429">
        <v>3788</v>
      </c>
      <c r="F98" s="185"/>
      <c r="G98" s="436">
        <v>0.83689999999999998</v>
      </c>
      <c r="H98" s="437">
        <v>125715.05000000028</v>
      </c>
      <c r="I98" s="437">
        <v>0</v>
      </c>
      <c r="J98" s="437">
        <v>2067.7299999999996</v>
      </c>
    </row>
    <row r="99" spans="1:10" x14ac:dyDescent="0.2">
      <c r="A99" s="429">
        <v>2682</v>
      </c>
      <c r="B99" s="430">
        <v>3006</v>
      </c>
      <c r="C99" s="432" t="s">
        <v>1288</v>
      </c>
      <c r="D99" s="430" t="s">
        <v>1342</v>
      </c>
      <c r="E99" s="429">
        <v>2682</v>
      </c>
      <c r="F99" s="185"/>
      <c r="G99" s="436">
        <v>0.8911</v>
      </c>
      <c r="H99" s="437">
        <v>143089.74999999977</v>
      </c>
      <c r="I99" s="437">
        <v>0</v>
      </c>
      <c r="J99" s="437">
        <v>3874.5999999999985</v>
      </c>
    </row>
    <row r="100" spans="1:10" x14ac:dyDescent="0.2">
      <c r="A100" s="431">
        <v>4824</v>
      </c>
      <c r="B100" s="430">
        <v>5276</v>
      </c>
      <c r="C100" s="432" t="s">
        <v>1174</v>
      </c>
      <c r="D100" s="430" t="s">
        <v>932</v>
      </c>
      <c r="E100" s="431">
        <v>4824</v>
      </c>
      <c r="F100" s="185"/>
      <c r="G100" s="436">
        <v>0.81910000000000005</v>
      </c>
      <c r="H100" s="437">
        <v>168528.95999999982</v>
      </c>
      <c r="I100" s="437">
        <v>33689.87999999999</v>
      </c>
      <c r="J100" s="437">
        <v>0</v>
      </c>
    </row>
    <row r="101" spans="1:10" x14ac:dyDescent="0.2">
      <c r="A101" s="429">
        <v>3052</v>
      </c>
      <c r="B101" s="430">
        <v>3780</v>
      </c>
      <c r="C101" s="432" t="s">
        <v>1175</v>
      </c>
      <c r="D101" s="430" t="s">
        <v>933</v>
      </c>
      <c r="E101" s="429">
        <v>3052</v>
      </c>
      <c r="F101" s="185"/>
      <c r="G101" s="436">
        <v>0.90429999999999999</v>
      </c>
      <c r="H101" s="437">
        <v>6731.0700000000652</v>
      </c>
      <c r="I101" s="437">
        <v>0</v>
      </c>
      <c r="J101" s="437">
        <v>0</v>
      </c>
    </row>
    <row r="102" spans="1:10" x14ac:dyDescent="0.2">
      <c r="A102" s="429">
        <v>3050</v>
      </c>
      <c r="B102" s="430">
        <v>2599</v>
      </c>
      <c r="C102" s="432" t="s">
        <v>934</v>
      </c>
      <c r="D102" s="430" t="s">
        <v>935</v>
      </c>
      <c r="E102" s="429">
        <v>3050</v>
      </c>
      <c r="F102" s="185"/>
      <c r="G102" s="436">
        <v>0.87339999999999995</v>
      </c>
      <c r="H102" s="437">
        <v>138612.51</v>
      </c>
      <c r="I102" s="437">
        <v>0</v>
      </c>
      <c r="J102" s="437">
        <v>7576.9599999999991</v>
      </c>
    </row>
    <row r="103" spans="1:10" x14ac:dyDescent="0.2">
      <c r="A103" s="429">
        <v>3064</v>
      </c>
      <c r="B103" s="430">
        <v>3422</v>
      </c>
      <c r="C103" s="432" t="s">
        <v>936</v>
      </c>
      <c r="D103" s="430" t="s">
        <v>937</v>
      </c>
      <c r="E103" s="429">
        <v>3064</v>
      </c>
      <c r="F103" s="185"/>
      <c r="G103" s="436">
        <v>0.89559999999999995</v>
      </c>
      <c r="H103" s="437">
        <v>43964.459999999963</v>
      </c>
      <c r="I103" s="437">
        <v>0</v>
      </c>
      <c r="J103" s="437">
        <v>5810.7900000000009</v>
      </c>
    </row>
    <row r="104" spans="1:10" x14ac:dyDescent="0.2">
      <c r="A104" s="429">
        <v>1372</v>
      </c>
      <c r="B104" s="430">
        <v>2300</v>
      </c>
      <c r="C104" s="432" t="s">
        <v>1289</v>
      </c>
      <c r="D104" s="430" t="s">
        <v>1343</v>
      </c>
      <c r="E104" s="429">
        <v>1372</v>
      </c>
      <c r="F104" s="185"/>
      <c r="G104" s="436">
        <v>0.95669999999999999</v>
      </c>
      <c r="H104" s="437">
        <v>470782.29999999888</v>
      </c>
      <c r="I104" s="437">
        <v>0</v>
      </c>
      <c r="J104" s="437">
        <v>0</v>
      </c>
    </row>
    <row r="105" spans="1:10" x14ac:dyDescent="0.2">
      <c r="A105" s="429">
        <v>1376</v>
      </c>
      <c r="B105" s="430">
        <v>2669</v>
      </c>
      <c r="C105" s="432" t="s">
        <v>1290</v>
      </c>
      <c r="D105" s="430" t="s">
        <v>1344</v>
      </c>
      <c r="E105" s="429">
        <v>1376</v>
      </c>
      <c r="F105" s="185"/>
      <c r="G105" s="436">
        <v>0.87609999999999999</v>
      </c>
      <c r="H105" s="437">
        <v>98887.599999999162</v>
      </c>
      <c r="I105" s="437">
        <v>0</v>
      </c>
      <c r="J105" s="437">
        <v>0</v>
      </c>
    </row>
    <row r="106" spans="1:10" x14ac:dyDescent="0.2">
      <c r="A106" s="429">
        <v>3108</v>
      </c>
      <c r="B106" s="430">
        <v>2680</v>
      </c>
      <c r="C106" s="432" t="s">
        <v>1291</v>
      </c>
      <c r="D106" s="430" t="s">
        <v>1345</v>
      </c>
      <c r="E106" s="429">
        <v>3108</v>
      </c>
      <c r="F106" s="185"/>
      <c r="G106" s="436">
        <v>0.87829999999999997</v>
      </c>
      <c r="H106" s="437">
        <v>100912.57999999973</v>
      </c>
      <c r="I106" s="437">
        <v>0</v>
      </c>
      <c r="J106" s="437">
        <v>0.22999999999956344</v>
      </c>
    </row>
    <row r="107" spans="1:10" x14ac:dyDescent="0.2">
      <c r="A107" s="429">
        <v>1832</v>
      </c>
      <c r="B107" s="430">
        <v>3001</v>
      </c>
      <c r="C107" s="432" t="s">
        <v>1176</v>
      </c>
      <c r="D107" s="430" t="s">
        <v>938</v>
      </c>
      <c r="E107" s="429">
        <v>1832</v>
      </c>
      <c r="F107" s="185"/>
      <c r="G107" s="436">
        <v>0.85470000000000002</v>
      </c>
      <c r="H107" s="437">
        <v>166047.79999999999</v>
      </c>
      <c r="I107" s="437">
        <v>0</v>
      </c>
      <c r="J107" s="437">
        <v>0</v>
      </c>
    </row>
    <row r="108" spans="1:10" x14ac:dyDescent="0.2">
      <c r="A108" s="429">
        <v>1836</v>
      </c>
      <c r="B108" s="430">
        <v>2017</v>
      </c>
      <c r="C108" s="432" t="s">
        <v>1177</v>
      </c>
      <c r="D108" s="430" t="s">
        <v>939</v>
      </c>
      <c r="E108" s="429">
        <v>1836</v>
      </c>
      <c r="G108" s="436">
        <v>0.87190000000000001</v>
      </c>
      <c r="H108" s="437">
        <v>57251.679999999935</v>
      </c>
      <c r="I108" s="437">
        <v>0</v>
      </c>
      <c r="J108" s="437">
        <v>1012.8900000000012</v>
      </c>
    </row>
    <row r="109" spans="1:10" x14ac:dyDescent="0.2">
      <c r="A109" s="431">
        <v>1122</v>
      </c>
      <c r="B109" s="430">
        <v>5228</v>
      </c>
      <c r="C109" s="432" t="s">
        <v>1178</v>
      </c>
      <c r="D109" s="430" t="s">
        <v>940</v>
      </c>
      <c r="E109" s="431">
        <v>1122</v>
      </c>
      <c r="G109" s="436">
        <v>0.86519999999999997</v>
      </c>
      <c r="H109" s="437">
        <v>267435.84999999916</v>
      </c>
      <c r="I109" s="437">
        <v>0</v>
      </c>
      <c r="J109" s="437">
        <v>0</v>
      </c>
    </row>
    <row r="110" spans="1:10" x14ac:dyDescent="0.2">
      <c r="A110" s="429">
        <v>3208</v>
      </c>
      <c r="B110" s="430">
        <v>2038</v>
      </c>
      <c r="C110" s="432" t="s">
        <v>941</v>
      </c>
      <c r="D110" s="430" t="s">
        <v>942</v>
      </c>
      <c r="E110" s="429">
        <v>3208</v>
      </c>
      <c r="G110" s="436" t="s">
        <v>1376</v>
      </c>
      <c r="H110" s="437">
        <v>82463.979999999981</v>
      </c>
      <c r="I110" s="437">
        <v>0</v>
      </c>
      <c r="J110" s="437">
        <v>0</v>
      </c>
    </row>
    <row r="111" spans="1:10" x14ac:dyDescent="0.2">
      <c r="A111" s="429">
        <v>3216</v>
      </c>
      <c r="B111" s="430">
        <v>2039</v>
      </c>
      <c r="C111" s="432" t="s">
        <v>1292</v>
      </c>
      <c r="D111" s="430" t="s">
        <v>1346</v>
      </c>
      <c r="E111" s="429">
        <v>3216</v>
      </c>
      <c r="G111" s="436">
        <v>0.87680000000000002</v>
      </c>
      <c r="H111" s="437">
        <v>34188.400000000256</v>
      </c>
      <c r="I111" s="437">
        <v>0</v>
      </c>
      <c r="J111" s="437">
        <v>0</v>
      </c>
    </row>
    <row r="112" spans="1:10" x14ac:dyDescent="0.2">
      <c r="A112" s="431">
        <v>3232</v>
      </c>
      <c r="B112" s="430">
        <v>5257</v>
      </c>
      <c r="C112" s="432" t="s">
        <v>1179</v>
      </c>
      <c r="D112" s="430" t="s">
        <v>943</v>
      </c>
      <c r="E112" s="431">
        <v>3232</v>
      </c>
      <c r="G112" s="436">
        <v>0.80120000000000002</v>
      </c>
      <c r="H112" s="437">
        <v>110668.88999999966</v>
      </c>
      <c r="I112" s="437">
        <v>0</v>
      </c>
      <c r="J112" s="437">
        <v>17408.199999999997</v>
      </c>
    </row>
    <row r="113" spans="1:10" x14ac:dyDescent="0.2">
      <c r="A113" s="429">
        <v>3246</v>
      </c>
      <c r="B113" s="430">
        <v>3026</v>
      </c>
      <c r="C113" s="432" t="s">
        <v>944</v>
      </c>
      <c r="D113" s="430" t="s">
        <v>945</v>
      </c>
      <c r="E113" s="429">
        <v>3246</v>
      </c>
      <c r="G113" s="436">
        <v>0.87360000000000004</v>
      </c>
      <c r="H113" s="437">
        <v>92038.590000000084</v>
      </c>
      <c r="I113" s="437">
        <v>0</v>
      </c>
      <c r="J113" s="437">
        <v>0</v>
      </c>
    </row>
    <row r="114" spans="1:10" x14ac:dyDescent="0.2">
      <c r="A114" s="431">
        <v>4656</v>
      </c>
      <c r="B114" s="430">
        <v>5242</v>
      </c>
      <c r="C114" s="432" t="s">
        <v>1180</v>
      </c>
      <c r="D114" s="430" t="s">
        <v>946</v>
      </c>
      <c r="E114" s="431">
        <v>4656</v>
      </c>
      <c r="G114" s="436">
        <v>0.81859999999999999</v>
      </c>
      <c r="H114" s="437">
        <v>132560.04999999981</v>
      </c>
      <c r="I114" s="437">
        <v>0</v>
      </c>
      <c r="J114" s="437">
        <v>40000</v>
      </c>
    </row>
    <row r="115" spans="1:10" x14ac:dyDescent="0.2">
      <c r="A115" s="429">
        <v>1838</v>
      </c>
      <c r="B115" s="430">
        <v>2006</v>
      </c>
      <c r="C115" s="432" t="s">
        <v>1181</v>
      </c>
      <c r="D115" s="430" t="s">
        <v>947</v>
      </c>
      <c r="E115" s="429">
        <v>1838</v>
      </c>
      <c r="G115" s="436">
        <v>0.9042</v>
      </c>
      <c r="H115" s="437">
        <v>221696.63000000012</v>
      </c>
      <c r="I115" s="437">
        <v>0</v>
      </c>
      <c r="J115" s="437">
        <v>0</v>
      </c>
    </row>
    <row r="116" spans="1:10" x14ac:dyDescent="0.2">
      <c r="A116" s="429">
        <v>1734</v>
      </c>
      <c r="B116" s="430">
        <v>2647</v>
      </c>
      <c r="C116" s="432" t="s">
        <v>1182</v>
      </c>
      <c r="D116" s="430" t="s">
        <v>948</v>
      </c>
      <c r="E116" s="429">
        <v>1734</v>
      </c>
      <c r="G116" s="436">
        <v>0.93769999999999998</v>
      </c>
      <c r="H116" s="437">
        <v>203907.48000000033</v>
      </c>
      <c r="I116" s="437">
        <v>0</v>
      </c>
      <c r="J116" s="437">
        <v>0</v>
      </c>
    </row>
    <row r="117" spans="1:10" x14ac:dyDescent="0.2">
      <c r="A117" s="429">
        <v>1129</v>
      </c>
      <c r="B117" s="430">
        <v>3781</v>
      </c>
      <c r="C117" s="432" t="s">
        <v>1183</v>
      </c>
      <c r="D117" s="430" t="s">
        <v>949</v>
      </c>
      <c r="E117" s="429">
        <v>1129</v>
      </c>
      <c r="G117" s="436">
        <v>0.81089999999999995</v>
      </c>
      <c r="H117" s="437">
        <v>512709.84000000008</v>
      </c>
      <c r="I117" s="437">
        <v>0</v>
      </c>
      <c r="J117" s="437">
        <v>0</v>
      </c>
    </row>
    <row r="118" spans="1:10" x14ac:dyDescent="0.2">
      <c r="A118" s="429">
        <v>3262</v>
      </c>
      <c r="B118" s="430">
        <v>3610</v>
      </c>
      <c r="C118" s="432" t="s">
        <v>950</v>
      </c>
      <c r="D118" s="430" t="s">
        <v>951</v>
      </c>
      <c r="E118" s="429">
        <v>3262</v>
      </c>
      <c r="G118" s="436">
        <v>0.80940000000000001</v>
      </c>
      <c r="H118" s="437">
        <v>4394.520000000135</v>
      </c>
      <c r="I118" s="437">
        <v>0</v>
      </c>
      <c r="J118" s="437">
        <v>0</v>
      </c>
    </row>
    <row r="119" spans="1:10" x14ac:dyDescent="0.2">
      <c r="A119" s="429">
        <v>3278</v>
      </c>
      <c r="B119" s="430">
        <v>3530</v>
      </c>
      <c r="C119" s="432" t="s">
        <v>1100</v>
      </c>
      <c r="D119" s="430" t="s">
        <v>1094</v>
      </c>
      <c r="E119" s="429">
        <v>3278</v>
      </c>
      <c r="G119" s="436">
        <v>0.8276</v>
      </c>
      <c r="H119" s="437">
        <v>152827.68999999994</v>
      </c>
      <c r="I119" s="437">
        <v>0</v>
      </c>
      <c r="J119" s="437">
        <v>0</v>
      </c>
    </row>
    <row r="120" spans="1:10" x14ac:dyDescent="0.2">
      <c r="A120" s="429">
        <v>2992</v>
      </c>
      <c r="B120" s="430">
        <v>2588</v>
      </c>
      <c r="C120" s="432" t="s">
        <v>1184</v>
      </c>
      <c r="D120" s="430" t="s">
        <v>952</v>
      </c>
      <c r="E120" s="429">
        <v>2992</v>
      </c>
      <c r="G120" s="436">
        <v>0.83099999999999996</v>
      </c>
      <c r="H120" s="437">
        <v>206481.90000000037</v>
      </c>
      <c r="I120" s="437">
        <v>0</v>
      </c>
      <c r="J120" s="437">
        <v>342.1</v>
      </c>
    </row>
    <row r="121" spans="1:10" x14ac:dyDescent="0.2">
      <c r="A121" s="429">
        <v>3350</v>
      </c>
      <c r="B121" s="430">
        <v>2750</v>
      </c>
      <c r="C121" s="432" t="s">
        <v>1293</v>
      </c>
      <c r="D121" s="430" t="s">
        <v>1347</v>
      </c>
      <c r="E121" s="429">
        <v>3350</v>
      </c>
      <c r="G121" s="436">
        <v>0.82130000000000003</v>
      </c>
      <c r="H121" s="437">
        <v>81465.790000000037</v>
      </c>
      <c r="I121" s="437">
        <v>0</v>
      </c>
      <c r="J121" s="437">
        <v>6338.4</v>
      </c>
    </row>
    <row r="122" spans="1:10" x14ac:dyDescent="0.2">
      <c r="A122" s="429">
        <v>3370</v>
      </c>
      <c r="B122" s="430">
        <v>3239</v>
      </c>
      <c r="C122" s="432" t="s">
        <v>953</v>
      </c>
      <c r="D122" s="430" t="s">
        <v>954</v>
      </c>
      <c r="E122" s="429">
        <v>3370</v>
      </c>
      <c r="G122" s="436">
        <v>0.79830000000000001</v>
      </c>
      <c r="H122" s="437">
        <v>61333.260000000009</v>
      </c>
      <c r="I122" s="437">
        <v>0</v>
      </c>
      <c r="J122" s="437">
        <v>4582.5400000000009</v>
      </c>
    </row>
    <row r="123" spans="1:10" x14ac:dyDescent="0.2">
      <c r="A123" s="429">
        <v>2856</v>
      </c>
      <c r="B123" s="430">
        <v>2059</v>
      </c>
      <c r="C123" s="432" t="s">
        <v>1185</v>
      </c>
      <c r="D123" s="430" t="s">
        <v>955</v>
      </c>
      <c r="E123" s="429">
        <v>2856</v>
      </c>
      <c r="G123" s="436">
        <v>0.83919999999999995</v>
      </c>
      <c r="H123" s="437">
        <v>244776.34000000032</v>
      </c>
      <c r="I123" s="437">
        <v>0</v>
      </c>
      <c r="J123" s="437">
        <v>0</v>
      </c>
    </row>
    <row r="124" spans="1:10" x14ac:dyDescent="0.2">
      <c r="A124" s="431">
        <v>4714</v>
      </c>
      <c r="B124" s="430">
        <v>5271</v>
      </c>
      <c r="C124" s="432" t="s">
        <v>1186</v>
      </c>
      <c r="D124" s="430" t="s">
        <v>956</v>
      </c>
      <c r="E124" s="431">
        <v>4714</v>
      </c>
      <c r="G124" s="436">
        <v>0.87190000000000001</v>
      </c>
      <c r="H124" s="437">
        <v>255162.10000000009</v>
      </c>
      <c r="I124" s="437">
        <v>0</v>
      </c>
      <c r="J124" s="437">
        <v>0</v>
      </c>
    </row>
    <row r="125" spans="1:10" x14ac:dyDescent="0.2">
      <c r="A125" s="429">
        <v>4438</v>
      </c>
      <c r="B125" s="430">
        <v>2074</v>
      </c>
      <c r="C125" s="432" t="s">
        <v>1187</v>
      </c>
      <c r="D125" s="430" t="s">
        <v>957</v>
      </c>
      <c r="E125" s="429">
        <v>4438</v>
      </c>
      <c r="G125" s="436">
        <v>0.85319999999999996</v>
      </c>
      <c r="H125" s="437">
        <v>42715.809999999939</v>
      </c>
      <c r="I125" s="437">
        <v>0</v>
      </c>
      <c r="J125" s="437">
        <v>0</v>
      </c>
    </row>
    <row r="126" spans="1:10" x14ac:dyDescent="0.2">
      <c r="A126" s="431">
        <v>4852</v>
      </c>
      <c r="B126" s="430">
        <v>5221</v>
      </c>
      <c r="C126" s="432" t="s">
        <v>1188</v>
      </c>
      <c r="D126" s="430" t="s">
        <v>958</v>
      </c>
      <c r="E126" s="431">
        <v>4852</v>
      </c>
      <c r="G126" s="436">
        <v>0.86529999999999996</v>
      </c>
      <c r="H126" s="437">
        <v>71209.850000000093</v>
      </c>
      <c r="I126" s="437">
        <v>0</v>
      </c>
      <c r="J126" s="437">
        <v>3507.5</v>
      </c>
    </row>
    <row r="127" spans="1:10" x14ac:dyDescent="0.2">
      <c r="A127" s="429">
        <v>3176</v>
      </c>
      <c r="B127" s="430">
        <v>2606</v>
      </c>
      <c r="C127" s="432" t="s">
        <v>1189</v>
      </c>
      <c r="D127" s="430" t="s">
        <v>959</v>
      </c>
      <c r="E127" s="429">
        <v>3176</v>
      </c>
      <c r="G127" s="436">
        <v>0.91159999999999997</v>
      </c>
      <c r="H127" s="437">
        <v>683823.73000000184</v>
      </c>
      <c r="I127" s="437">
        <v>0</v>
      </c>
      <c r="J127" s="437">
        <v>0</v>
      </c>
    </row>
    <row r="128" spans="1:10" x14ac:dyDescent="0.2">
      <c r="A128" s="429">
        <v>1846</v>
      </c>
      <c r="B128" s="430">
        <v>2063</v>
      </c>
      <c r="C128" s="432" t="s">
        <v>1190</v>
      </c>
      <c r="D128" s="430" t="s">
        <v>960</v>
      </c>
      <c r="E128" s="429">
        <v>1846</v>
      </c>
      <c r="G128" s="436">
        <v>0.86929999999999996</v>
      </c>
      <c r="H128" s="437">
        <v>416628.38999999943</v>
      </c>
      <c r="I128" s="437">
        <v>0</v>
      </c>
      <c r="J128" s="437">
        <v>0</v>
      </c>
    </row>
    <row r="129" spans="1:10" x14ac:dyDescent="0.2">
      <c r="A129" s="429">
        <v>1844</v>
      </c>
      <c r="B129" s="430">
        <v>2062</v>
      </c>
      <c r="C129" s="432" t="s">
        <v>1191</v>
      </c>
      <c r="D129" s="430" t="s">
        <v>961</v>
      </c>
      <c r="E129" s="429">
        <v>1844</v>
      </c>
      <c r="G129" s="436">
        <v>0.82520000000000004</v>
      </c>
      <c r="H129" s="437">
        <v>274536.54999999981</v>
      </c>
      <c r="I129" s="437">
        <v>0</v>
      </c>
      <c r="J129" s="437">
        <v>0</v>
      </c>
    </row>
    <row r="130" spans="1:10" x14ac:dyDescent="0.2">
      <c r="A130" s="429">
        <v>3402</v>
      </c>
      <c r="B130" s="430">
        <v>3670</v>
      </c>
      <c r="C130" s="432" t="s">
        <v>962</v>
      </c>
      <c r="D130" s="430" t="s">
        <v>963</v>
      </c>
      <c r="E130" s="429">
        <v>3402</v>
      </c>
      <c r="G130" s="436" t="s">
        <v>1376</v>
      </c>
      <c r="H130" s="437">
        <v>1767.8799999997718</v>
      </c>
      <c r="I130" s="437">
        <v>0</v>
      </c>
      <c r="J130" s="437">
        <v>11964.139999999996</v>
      </c>
    </row>
    <row r="131" spans="1:10" x14ac:dyDescent="0.2">
      <c r="A131" s="429">
        <v>1848</v>
      </c>
      <c r="B131" s="430">
        <v>2007</v>
      </c>
      <c r="C131" s="432" t="s">
        <v>1192</v>
      </c>
      <c r="D131" s="430" t="s">
        <v>964</v>
      </c>
      <c r="E131" s="429">
        <v>1848</v>
      </c>
      <c r="G131" s="436">
        <v>0.9123</v>
      </c>
      <c r="H131" s="437">
        <v>194130.37000000011</v>
      </c>
      <c r="I131" s="437">
        <v>0</v>
      </c>
      <c r="J131" s="437">
        <v>0</v>
      </c>
    </row>
    <row r="132" spans="1:10" x14ac:dyDescent="0.2">
      <c r="A132" s="429">
        <v>3440</v>
      </c>
      <c r="B132" s="430">
        <v>2733</v>
      </c>
      <c r="C132" s="432" t="s">
        <v>1101</v>
      </c>
      <c r="D132" s="430" t="s">
        <v>1095</v>
      </c>
      <c r="E132" s="429">
        <v>3440</v>
      </c>
      <c r="G132" s="436">
        <v>0.89980000000000004</v>
      </c>
      <c r="H132" s="437">
        <v>143945.85999999987</v>
      </c>
      <c r="I132" s="437">
        <v>0</v>
      </c>
      <c r="J132" s="437">
        <v>12052.2</v>
      </c>
    </row>
    <row r="133" spans="1:10" x14ac:dyDescent="0.2">
      <c r="A133" s="429">
        <v>3456</v>
      </c>
      <c r="B133" s="430">
        <v>2760</v>
      </c>
      <c r="C133" s="432" t="s">
        <v>965</v>
      </c>
      <c r="D133" s="430" t="s">
        <v>966</v>
      </c>
      <c r="E133" s="429">
        <v>3456</v>
      </c>
      <c r="G133" s="436">
        <v>0.86250000000000004</v>
      </c>
      <c r="H133" s="437">
        <v>67020.14000000013</v>
      </c>
      <c r="I133" s="437">
        <v>0</v>
      </c>
      <c r="J133" s="437">
        <v>0</v>
      </c>
    </row>
    <row r="134" spans="1:10" x14ac:dyDescent="0.2">
      <c r="A134" s="429">
        <v>1850</v>
      </c>
      <c r="B134" s="430">
        <v>2008</v>
      </c>
      <c r="C134" s="432" t="s">
        <v>1193</v>
      </c>
      <c r="D134" s="430" t="s">
        <v>967</v>
      </c>
      <c r="E134" s="429">
        <v>1850</v>
      </c>
      <c r="G134" s="436">
        <v>0.91</v>
      </c>
      <c r="H134" s="437">
        <v>88001.910000000615</v>
      </c>
      <c r="I134" s="437">
        <v>0</v>
      </c>
      <c r="J134" s="437">
        <v>1967.18</v>
      </c>
    </row>
    <row r="135" spans="1:10" x14ac:dyDescent="0.2">
      <c r="A135" s="431">
        <v>4770</v>
      </c>
      <c r="B135" s="430">
        <v>2004</v>
      </c>
      <c r="C135" s="432" t="s">
        <v>1194</v>
      </c>
      <c r="D135" s="430" t="s">
        <v>968</v>
      </c>
      <c r="E135" s="431">
        <v>4770</v>
      </c>
      <c r="G135" s="436">
        <v>0.86439999999999995</v>
      </c>
      <c r="H135" s="437">
        <v>18998.729999999516</v>
      </c>
      <c r="I135" s="437">
        <v>0</v>
      </c>
      <c r="J135" s="437">
        <v>0</v>
      </c>
    </row>
    <row r="136" spans="1:10" x14ac:dyDescent="0.2">
      <c r="A136" s="429">
        <v>1784</v>
      </c>
      <c r="B136" s="430">
        <v>2027</v>
      </c>
      <c r="C136" s="432" t="s">
        <v>1195</v>
      </c>
      <c r="D136" s="430" t="s">
        <v>969</v>
      </c>
      <c r="E136" s="429">
        <v>1784</v>
      </c>
      <c r="G136" s="436">
        <v>0.88829999999999998</v>
      </c>
      <c r="H136" s="437">
        <v>354318.26000000024</v>
      </c>
      <c r="I136" s="437">
        <v>0</v>
      </c>
      <c r="J136" s="437">
        <v>4068.24</v>
      </c>
    </row>
    <row r="137" spans="1:10" x14ac:dyDescent="0.2">
      <c r="A137" s="429">
        <v>1852</v>
      </c>
      <c r="B137" s="430">
        <v>2010</v>
      </c>
      <c r="C137" s="432" t="s">
        <v>1196</v>
      </c>
      <c r="D137" s="430" t="s">
        <v>970</v>
      </c>
      <c r="E137" s="429">
        <v>1852</v>
      </c>
      <c r="G137" s="436">
        <v>0.79569999999999996</v>
      </c>
      <c r="H137" s="437">
        <v>223989.43000000014</v>
      </c>
      <c r="I137" s="437">
        <v>-6100.3799999999928</v>
      </c>
      <c r="J137" s="437">
        <v>4245.5</v>
      </c>
    </row>
    <row r="138" spans="1:10" x14ac:dyDescent="0.2">
      <c r="A138" s="429">
        <v>1854</v>
      </c>
      <c r="B138" s="430">
        <v>3040</v>
      </c>
      <c r="C138" s="432" t="s">
        <v>1197</v>
      </c>
      <c r="D138" s="430" t="s">
        <v>971</v>
      </c>
      <c r="E138" s="429">
        <v>1854</v>
      </c>
      <c r="G138" s="436">
        <v>0.79039999999999999</v>
      </c>
      <c r="H138" s="437">
        <v>107054.32999999996</v>
      </c>
      <c r="I138" s="437">
        <v>0</v>
      </c>
      <c r="J138" s="437">
        <v>0</v>
      </c>
    </row>
    <row r="139" spans="1:10" x14ac:dyDescent="0.2">
      <c r="A139" s="429">
        <v>1858</v>
      </c>
      <c r="B139" s="430">
        <v>2056</v>
      </c>
      <c r="C139" s="432" t="s">
        <v>1198</v>
      </c>
      <c r="D139" s="430" t="s">
        <v>972</v>
      </c>
      <c r="E139" s="429">
        <v>1858</v>
      </c>
      <c r="G139" s="436">
        <v>0.81989999999999996</v>
      </c>
      <c r="H139" s="437">
        <v>35021.239999999874</v>
      </c>
      <c r="I139" s="437">
        <v>0</v>
      </c>
      <c r="J139" s="437">
        <v>6709.9</v>
      </c>
    </row>
    <row r="140" spans="1:10" x14ac:dyDescent="0.2">
      <c r="A140" s="429">
        <v>1856</v>
      </c>
      <c r="B140" s="430">
        <v>2055</v>
      </c>
      <c r="C140" s="432" t="s">
        <v>1199</v>
      </c>
      <c r="D140" s="430" t="s">
        <v>973</v>
      </c>
      <c r="E140" s="429">
        <v>1856</v>
      </c>
      <c r="G140" s="436">
        <v>0.8206</v>
      </c>
      <c r="H140" s="437">
        <v>210984.5</v>
      </c>
      <c r="I140" s="437">
        <v>0</v>
      </c>
      <c r="J140" s="437">
        <v>977.6</v>
      </c>
    </row>
    <row r="141" spans="1:10" x14ac:dyDescent="0.2">
      <c r="A141" s="429">
        <v>1240</v>
      </c>
      <c r="B141" s="430">
        <v>2799</v>
      </c>
      <c r="C141" s="432" t="s">
        <v>1294</v>
      </c>
      <c r="D141" s="430" t="s">
        <v>1348</v>
      </c>
      <c r="E141" s="429">
        <v>1240</v>
      </c>
      <c r="G141" s="436">
        <v>0.88339999999999996</v>
      </c>
      <c r="H141" s="437">
        <v>413.79999999993015</v>
      </c>
      <c r="I141" s="437">
        <v>0</v>
      </c>
      <c r="J141" s="437">
        <v>9163.2000000000007</v>
      </c>
    </row>
    <row r="142" spans="1:10" x14ac:dyDescent="0.2">
      <c r="A142" s="429">
        <v>1888</v>
      </c>
      <c r="B142" s="430">
        <v>3839</v>
      </c>
      <c r="C142" s="432" t="s">
        <v>1200</v>
      </c>
      <c r="D142" s="430" t="s">
        <v>974</v>
      </c>
      <c r="E142" s="429">
        <v>1888</v>
      </c>
      <c r="G142" s="436">
        <v>0.81220000000000003</v>
      </c>
      <c r="H142" s="437">
        <v>-31697.989999999525</v>
      </c>
      <c r="I142" s="437">
        <v>0</v>
      </c>
      <c r="J142" s="437">
        <v>0</v>
      </c>
    </row>
    <row r="143" spans="1:10" x14ac:dyDescent="0.2">
      <c r="A143" s="429">
        <v>1258</v>
      </c>
      <c r="B143" s="430">
        <v>2541</v>
      </c>
      <c r="C143" s="432" t="s">
        <v>1201</v>
      </c>
      <c r="D143" s="430" t="s">
        <v>975</v>
      </c>
      <c r="E143" s="429">
        <v>1258</v>
      </c>
      <c r="G143" s="436">
        <v>0.88100000000000001</v>
      </c>
      <c r="H143" s="437">
        <v>78607.429999999818</v>
      </c>
      <c r="I143" s="437">
        <v>0</v>
      </c>
      <c r="J143" s="437">
        <v>0</v>
      </c>
    </row>
    <row r="144" spans="1:10" x14ac:dyDescent="0.2">
      <c r="A144" s="429">
        <v>1256</v>
      </c>
      <c r="B144" s="430">
        <v>2181</v>
      </c>
      <c r="C144" s="432" t="s">
        <v>1202</v>
      </c>
      <c r="D144" s="430" t="s">
        <v>976</v>
      </c>
      <c r="E144" s="429">
        <v>1256</v>
      </c>
      <c r="G144" s="436">
        <v>0.87519999999999998</v>
      </c>
      <c r="H144" s="437">
        <v>136035.98000000045</v>
      </c>
      <c r="I144" s="437">
        <v>0</v>
      </c>
      <c r="J144" s="437">
        <v>0</v>
      </c>
    </row>
    <row r="145" spans="1:10" x14ac:dyDescent="0.2">
      <c r="A145" s="429">
        <v>3670</v>
      </c>
      <c r="B145" s="430">
        <v>3730</v>
      </c>
      <c r="C145" s="432" t="s">
        <v>1295</v>
      </c>
      <c r="D145" s="430" t="s">
        <v>1349</v>
      </c>
      <c r="E145" s="429">
        <v>3670</v>
      </c>
      <c r="G145" s="436">
        <v>0.80330000000000001</v>
      </c>
      <c r="H145" s="437">
        <v>24015.710000000079</v>
      </c>
      <c r="I145" s="437">
        <v>0</v>
      </c>
      <c r="J145" s="437">
        <v>0</v>
      </c>
    </row>
    <row r="146" spans="1:10" x14ac:dyDescent="0.2">
      <c r="A146" s="429">
        <v>3750</v>
      </c>
      <c r="B146" s="430">
        <v>2460</v>
      </c>
      <c r="C146" s="432" t="s">
        <v>977</v>
      </c>
      <c r="D146" s="430" t="s">
        <v>978</v>
      </c>
      <c r="E146" s="429">
        <v>3750</v>
      </c>
      <c r="G146" s="436">
        <v>0.91379999999999995</v>
      </c>
      <c r="H146" s="437">
        <v>172050.96999999986</v>
      </c>
      <c r="I146" s="437">
        <v>0</v>
      </c>
      <c r="J146" s="437">
        <v>0</v>
      </c>
    </row>
    <row r="147" spans="1:10" x14ac:dyDescent="0.2">
      <c r="A147" s="429">
        <v>3758</v>
      </c>
      <c r="B147" s="430">
        <v>3247</v>
      </c>
      <c r="C147" s="432" t="s">
        <v>1296</v>
      </c>
      <c r="D147" s="430" t="s">
        <v>1350</v>
      </c>
      <c r="E147" s="429">
        <v>3758</v>
      </c>
      <c r="G147" s="436">
        <v>0.80879999999999996</v>
      </c>
      <c r="H147" s="437">
        <v>101133.54000000004</v>
      </c>
      <c r="I147" s="437">
        <v>0</v>
      </c>
      <c r="J147" s="437">
        <v>0</v>
      </c>
    </row>
    <row r="148" spans="1:10" x14ac:dyDescent="0.2">
      <c r="A148" s="429">
        <v>2975</v>
      </c>
      <c r="B148" s="430">
        <v>3840</v>
      </c>
      <c r="C148" s="432" t="s">
        <v>1203</v>
      </c>
      <c r="D148" s="430" t="s">
        <v>979</v>
      </c>
      <c r="E148" s="429">
        <v>2975</v>
      </c>
      <c r="G148" s="436">
        <v>0.85150000000000003</v>
      </c>
      <c r="H148" s="437">
        <v>134992.06999999983</v>
      </c>
      <c r="I148" s="437">
        <v>0</v>
      </c>
      <c r="J148" s="437">
        <v>0</v>
      </c>
    </row>
    <row r="149" spans="1:10" x14ac:dyDescent="0.2">
      <c r="A149" s="429">
        <v>1860</v>
      </c>
      <c r="B149" s="430">
        <v>2317</v>
      </c>
      <c r="C149" s="432" t="s">
        <v>1204</v>
      </c>
      <c r="D149" s="430" t="s">
        <v>980</v>
      </c>
      <c r="E149" s="429">
        <v>1860</v>
      </c>
      <c r="G149" s="436">
        <v>0.79959999999999998</v>
      </c>
      <c r="H149" s="437">
        <v>131473.72999999998</v>
      </c>
      <c r="I149" s="437">
        <v>0</v>
      </c>
      <c r="J149" s="437">
        <v>0</v>
      </c>
    </row>
    <row r="150" spans="1:10" x14ac:dyDescent="0.2">
      <c r="A150" s="431">
        <v>3810</v>
      </c>
      <c r="B150" s="430">
        <v>5226</v>
      </c>
      <c r="C150" s="432" t="s">
        <v>1205</v>
      </c>
      <c r="D150" s="430" t="s">
        <v>981</v>
      </c>
      <c r="E150" s="431">
        <v>3810</v>
      </c>
      <c r="G150" s="436">
        <v>0.86609999999999998</v>
      </c>
      <c r="H150" s="437">
        <v>306004.45000000042</v>
      </c>
      <c r="I150" s="437">
        <v>0</v>
      </c>
      <c r="J150" s="437">
        <v>0</v>
      </c>
    </row>
    <row r="151" spans="1:10" x14ac:dyDescent="0.2">
      <c r="A151" s="429">
        <v>3908</v>
      </c>
      <c r="B151" s="430">
        <v>3131</v>
      </c>
      <c r="C151" s="432" t="s">
        <v>982</v>
      </c>
      <c r="D151" s="430" t="s">
        <v>983</v>
      </c>
      <c r="E151" s="429">
        <v>3908</v>
      </c>
      <c r="G151" s="436">
        <v>0.90980000000000005</v>
      </c>
      <c r="H151" s="437">
        <v>47819.469999999972</v>
      </c>
      <c r="I151" s="437">
        <v>0</v>
      </c>
      <c r="J151" s="437">
        <v>329.22</v>
      </c>
    </row>
    <row r="152" spans="1:10" x14ac:dyDescent="0.2">
      <c r="A152" s="429">
        <v>1262</v>
      </c>
      <c r="B152" s="430">
        <v>2911</v>
      </c>
      <c r="C152" s="432" t="s">
        <v>1206</v>
      </c>
      <c r="D152" s="430" t="s">
        <v>984</v>
      </c>
      <c r="E152" s="429">
        <v>1262</v>
      </c>
      <c r="G152" s="436">
        <v>0.85089999999999999</v>
      </c>
      <c r="H152" s="437">
        <v>180939.35000000033</v>
      </c>
      <c r="I152" s="437">
        <v>0</v>
      </c>
      <c r="J152" s="437">
        <v>0</v>
      </c>
    </row>
    <row r="153" spans="1:10" x14ac:dyDescent="0.2">
      <c r="A153" s="429">
        <v>1260</v>
      </c>
      <c r="B153" s="430">
        <v>2681</v>
      </c>
      <c r="C153" s="432" t="s">
        <v>1207</v>
      </c>
      <c r="D153" s="430" t="s">
        <v>985</v>
      </c>
      <c r="E153" s="429">
        <v>1260</v>
      </c>
      <c r="G153" s="436">
        <v>0.84289999999999998</v>
      </c>
      <c r="H153" s="437">
        <v>211340.05999999982</v>
      </c>
      <c r="I153" s="437">
        <v>0</v>
      </c>
      <c r="J153" s="437">
        <v>0</v>
      </c>
    </row>
    <row r="154" spans="1:10" x14ac:dyDescent="0.2">
      <c r="A154" s="429">
        <v>4132</v>
      </c>
      <c r="B154" s="430">
        <v>3462</v>
      </c>
      <c r="C154" s="432" t="s">
        <v>986</v>
      </c>
      <c r="D154" s="430" t="s">
        <v>987</v>
      </c>
      <c r="E154" s="429">
        <v>4132</v>
      </c>
      <c r="G154" s="436">
        <v>0.87080000000000002</v>
      </c>
      <c r="H154" s="437">
        <v>167050.92000000016</v>
      </c>
      <c r="I154" s="437">
        <v>0</v>
      </c>
      <c r="J154" s="437">
        <v>0</v>
      </c>
    </row>
    <row r="155" spans="1:10" x14ac:dyDescent="0.2">
      <c r="A155" s="429">
        <v>2846</v>
      </c>
      <c r="B155" s="430">
        <v>2374</v>
      </c>
      <c r="C155" s="432" t="s">
        <v>1208</v>
      </c>
      <c r="D155" s="430" t="s">
        <v>988</v>
      </c>
      <c r="E155" s="429">
        <v>2846</v>
      </c>
      <c r="G155" s="436">
        <v>0.83499999999999996</v>
      </c>
      <c r="H155" s="437">
        <v>181418.90999999968</v>
      </c>
      <c r="I155" s="437">
        <v>0</v>
      </c>
      <c r="J155" s="437">
        <v>0</v>
      </c>
    </row>
    <row r="156" spans="1:10" x14ac:dyDescent="0.2">
      <c r="A156" s="429">
        <v>1673</v>
      </c>
      <c r="B156" s="430">
        <v>2020</v>
      </c>
      <c r="C156" s="432" t="s">
        <v>1297</v>
      </c>
      <c r="D156" s="430" t="s">
        <v>1351</v>
      </c>
      <c r="E156" s="429">
        <v>1673</v>
      </c>
      <c r="G156" s="436">
        <v>0.81820000000000004</v>
      </c>
      <c r="H156" s="437">
        <v>138098.05999999982</v>
      </c>
      <c r="I156" s="437">
        <v>0</v>
      </c>
      <c r="J156" s="437">
        <v>0</v>
      </c>
    </row>
    <row r="157" spans="1:10" x14ac:dyDescent="0.2">
      <c r="A157" s="431">
        <v>2888</v>
      </c>
      <c r="B157" s="430">
        <v>5279</v>
      </c>
      <c r="C157" s="432" t="s">
        <v>1209</v>
      </c>
      <c r="D157" s="430" t="s">
        <v>989</v>
      </c>
      <c r="E157" s="431">
        <v>2888</v>
      </c>
      <c r="G157" s="436">
        <v>0.88429999999999997</v>
      </c>
      <c r="H157" s="437">
        <v>30921.419999999925</v>
      </c>
      <c r="I157" s="437">
        <v>0</v>
      </c>
      <c r="J157" s="437">
        <v>0</v>
      </c>
    </row>
    <row r="158" spans="1:10" x14ac:dyDescent="0.2">
      <c r="A158" s="429">
        <v>3362</v>
      </c>
      <c r="B158" s="430">
        <v>3027</v>
      </c>
      <c r="C158" s="432" t="s">
        <v>1134</v>
      </c>
      <c r="D158" s="430" t="s">
        <v>1352</v>
      </c>
      <c r="E158" s="429">
        <v>3362</v>
      </c>
      <c r="G158" s="436">
        <v>0.82279999999999998</v>
      </c>
      <c r="H158" s="437">
        <v>117471.62999999977</v>
      </c>
      <c r="I158" s="437">
        <v>0</v>
      </c>
      <c r="J158" s="437">
        <v>0</v>
      </c>
    </row>
    <row r="159" spans="1:10" x14ac:dyDescent="0.2">
      <c r="A159" s="431">
        <v>3464</v>
      </c>
      <c r="B159" s="430">
        <v>5241</v>
      </c>
      <c r="C159" s="432" t="s">
        <v>1210</v>
      </c>
      <c r="D159" s="430" t="s">
        <v>990</v>
      </c>
      <c r="E159" s="431">
        <v>3464</v>
      </c>
      <c r="G159" s="436">
        <v>0.92079999999999995</v>
      </c>
      <c r="H159" s="437">
        <v>166983.61999999965</v>
      </c>
      <c r="I159" s="437">
        <v>0</v>
      </c>
      <c r="J159" s="437">
        <v>4376.71</v>
      </c>
    </row>
    <row r="160" spans="1:10" x14ac:dyDescent="0.2">
      <c r="A160" s="429">
        <v>1148</v>
      </c>
      <c r="B160" s="430">
        <v>3451</v>
      </c>
      <c r="C160" s="432" t="s">
        <v>1298</v>
      </c>
      <c r="D160" s="430" t="s">
        <v>1353</v>
      </c>
      <c r="E160" s="429">
        <v>1148</v>
      </c>
      <c r="G160" s="436">
        <v>0.86760000000000004</v>
      </c>
      <c r="H160" s="437">
        <v>73215.360000000568</v>
      </c>
      <c r="I160" s="437">
        <v>0</v>
      </c>
      <c r="J160" s="437">
        <v>3944.7000000000116</v>
      </c>
    </row>
    <row r="161" spans="1:10" x14ac:dyDescent="0.2">
      <c r="A161" s="429">
        <v>1146</v>
      </c>
      <c r="B161" s="430">
        <v>3431</v>
      </c>
      <c r="C161" s="432" t="s">
        <v>1299</v>
      </c>
      <c r="D161" s="430" t="s">
        <v>1354</v>
      </c>
      <c r="E161" s="429">
        <v>1146</v>
      </c>
      <c r="G161" s="436">
        <v>0.93469999999999998</v>
      </c>
      <c r="H161" s="437">
        <v>79152.669999999925</v>
      </c>
      <c r="I161" s="437">
        <v>0</v>
      </c>
      <c r="J161" s="437">
        <v>0</v>
      </c>
    </row>
    <row r="162" spans="1:10" x14ac:dyDescent="0.2">
      <c r="A162" s="429">
        <v>1380</v>
      </c>
      <c r="B162" s="430">
        <v>3790</v>
      </c>
      <c r="C162" s="432" t="s">
        <v>1211</v>
      </c>
      <c r="D162" s="430" t="s">
        <v>991</v>
      </c>
      <c r="E162" s="429">
        <v>1380</v>
      </c>
      <c r="G162" s="436">
        <v>0.89459999999999995</v>
      </c>
      <c r="H162" s="437">
        <v>106714.62999999989</v>
      </c>
      <c r="I162" s="437">
        <v>0</v>
      </c>
      <c r="J162" s="437">
        <v>23851.089999999997</v>
      </c>
    </row>
    <row r="163" spans="1:10" x14ac:dyDescent="0.2">
      <c r="A163" s="429">
        <v>3338</v>
      </c>
      <c r="B163" s="430">
        <v>3811</v>
      </c>
      <c r="C163" s="432" t="s">
        <v>1212</v>
      </c>
      <c r="D163" s="430" t="s">
        <v>992</v>
      </c>
      <c r="E163" s="429">
        <v>3338</v>
      </c>
      <c r="G163" s="436">
        <v>0.85060000000000002</v>
      </c>
      <c r="H163" s="437">
        <v>47347.820000000065</v>
      </c>
      <c r="I163" s="437">
        <v>0</v>
      </c>
      <c r="J163" s="437">
        <v>5540.6699999999992</v>
      </c>
    </row>
    <row r="164" spans="1:10" x14ac:dyDescent="0.2">
      <c r="A164" s="429">
        <v>1870</v>
      </c>
      <c r="B164" s="430">
        <v>2001</v>
      </c>
      <c r="C164" s="432" t="s">
        <v>1300</v>
      </c>
      <c r="D164" s="430" t="s">
        <v>993</v>
      </c>
      <c r="E164" s="429">
        <v>1870</v>
      </c>
      <c r="G164" s="436">
        <v>0.82840000000000003</v>
      </c>
      <c r="H164" s="437">
        <v>116057.63000000035</v>
      </c>
      <c r="I164" s="437">
        <v>0</v>
      </c>
      <c r="J164" s="437">
        <v>264</v>
      </c>
    </row>
    <row r="165" spans="1:10" x14ac:dyDescent="0.2">
      <c r="A165" s="429">
        <v>2496</v>
      </c>
      <c r="B165" s="430">
        <v>3032</v>
      </c>
      <c r="C165" s="432" t="s">
        <v>1301</v>
      </c>
      <c r="D165" s="430" t="s">
        <v>1355</v>
      </c>
      <c r="E165" s="429">
        <v>2496</v>
      </c>
      <c r="G165" s="436">
        <v>0.8448</v>
      </c>
      <c r="H165" s="437">
        <v>82959.140000000014</v>
      </c>
      <c r="I165" s="437">
        <v>0</v>
      </c>
      <c r="J165" s="437">
        <v>999.20000000000073</v>
      </c>
    </row>
    <row r="166" spans="1:10" x14ac:dyDescent="0.2">
      <c r="A166" s="429">
        <v>2544</v>
      </c>
      <c r="B166" s="430">
        <v>3009</v>
      </c>
      <c r="C166" s="432" t="s">
        <v>1213</v>
      </c>
      <c r="D166" s="430" t="s">
        <v>1069</v>
      </c>
      <c r="E166" s="429">
        <v>2544</v>
      </c>
      <c r="G166" s="436">
        <v>0.84150000000000003</v>
      </c>
      <c r="H166" s="437">
        <v>37605.770000000019</v>
      </c>
      <c r="I166" s="437">
        <v>0</v>
      </c>
      <c r="J166" s="437">
        <v>3610.0699999999997</v>
      </c>
    </row>
    <row r="167" spans="1:10" x14ac:dyDescent="0.2">
      <c r="A167" s="431">
        <v>1424</v>
      </c>
      <c r="B167" s="430">
        <v>5267</v>
      </c>
      <c r="C167" s="432" t="s">
        <v>1214</v>
      </c>
      <c r="D167" s="430" t="s">
        <v>994</v>
      </c>
      <c r="E167" s="431">
        <v>1424</v>
      </c>
      <c r="G167" s="436">
        <v>0.92600000000000005</v>
      </c>
      <c r="H167" s="437">
        <v>59152.880000000121</v>
      </c>
      <c r="I167" s="437">
        <v>0</v>
      </c>
      <c r="J167" s="437">
        <v>0</v>
      </c>
    </row>
    <row r="168" spans="1:10" x14ac:dyDescent="0.2">
      <c r="A168" s="429">
        <v>3574</v>
      </c>
      <c r="B168" s="430">
        <v>3308</v>
      </c>
      <c r="C168" s="432" t="s">
        <v>1302</v>
      </c>
      <c r="D168" s="430" t="s">
        <v>1356</v>
      </c>
      <c r="E168" s="429">
        <v>3574</v>
      </c>
      <c r="G168" s="436">
        <v>0.73150000000000004</v>
      </c>
      <c r="H168" s="437">
        <v>58902.540000000095</v>
      </c>
      <c r="I168" s="437">
        <v>0</v>
      </c>
      <c r="J168" s="437">
        <v>0</v>
      </c>
    </row>
    <row r="169" spans="1:10" x14ac:dyDescent="0.2">
      <c r="A169" s="431">
        <v>3280</v>
      </c>
      <c r="B169" s="430">
        <v>5255</v>
      </c>
      <c r="C169" s="432" t="s">
        <v>1215</v>
      </c>
      <c r="D169" s="430" t="s">
        <v>995</v>
      </c>
      <c r="E169" s="431">
        <v>3280</v>
      </c>
      <c r="G169" s="436">
        <v>0.84119999999999995</v>
      </c>
      <c r="H169" s="437">
        <v>150508.7799999998</v>
      </c>
      <c r="I169" s="437">
        <v>0</v>
      </c>
      <c r="J169" s="437">
        <v>20472.170000000013</v>
      </c>
    </row>
    <row r="170" spans="1:10" x14ac:dyDescent="0.2">
      <c r="A170" s="429">
        <v>2072</v>
      </c>
      <c r="B170" s="430">
        <v>3214</v>
      </c>
      <c r="C170" s="432" t="s">
        <v>1303</v>
      </c>
      <c r="D170" s="430" t="s">
        <v>1357</v>
      </c>
      <c r="E170" s="429">
        <v>2072</v>
      </c>
      <c r="G170" s="436">
        <v>0.8115</v>
      </c>
      <c r="H170" s="437">
        <v>97144.389999999898</v>
      </c>
      <c r="I170" s="437">
        <v>0</v>
      </c>
      <c r="J170" s="437">
        <v>4783.3599999999997</v>
      </c>
    </row>
    <row r="171" spans="1:10" x14ac:dyDescent="0.2">
      <c r="A171" s="429">
        <v>1876</v>
      </c>
      <c r="B171" s="430">
        <v>3003</v>
      </c>
      <c r="C171" s="432" t="s">
        <v>1216</v>
      </c>
      <c r="D171" s="430" t="s">
        <v>996</v>
      </c>
      <c r="E171" s="429">
        <v>1876</v>
      </c>
      <c r="G171" s="436">
        <v>0.79330000000000001</v>
      </c>
      <c r="H171" s="437">
        <v>329022.34000000032</v>
      </c>
      <c r="I171" s="437">
        <v>0</v>
      </c>
      <c r="J171" s="437">
        <v>0</v>
      </c>
    </row>
    <row r="172" spans="1:10" x14ac:dyDescent="0.2">
      <c r="A172" s="429">
        <v>1878</v>
      </c>
      <c r="B172" s="430">
        <v>2011</v>
      </c>
      <c r="C172" s="432" t="s">
        <v>1217</v>
      </c>
      <c r="D172" s="430" t="s">
        <v>997</v>
      </c>
      <c r="E172" s="429">
        <v>1878</v>
      </c>
      <c r="G172" s="436">
        <v>0.871</v>
      </c>
      <c r="H172" s="437">
        <v>207765.32999999961</v>
      </c>
      <c r="I172" s="437">
        <v>0</v>
      </c>
      <c r="J172" s="437">
        <v>0</v>
      </c>
    </row>
    <row r="173" spans="1:10" x14ac:dyDescent="0.2">
      <c r="A173" s="429">
        <v>2996</v>
      </c>
      <c r="B173" s="430">
        <v>3612</v>
      </c>
      <c r="C173" s="432" t="s">
        <v>1218</v>
      </c>
      <c r="D173" s="430" t="s">
        <v>998</v>
      </c>
      <c r="E173" s="429">
        <v>2996</v>
      </c>
      <c r="G173" s="436">
        <v>0.93230000000000002</v>
      </c>
      <c r="H173" s="437">
        <v>195291.73999999987</v>
      </c>
      <c r="I173" s="437">
        <v>0</v>
      </c>
      <c r="J173" s="437">
        <v>24241.290000000008</v>
      </c>
    </row>
    <row r="174" spans="1:10" x14ac:dyDescent="0.2">
      <c r="A174" s="429">
        <v>4148</v>
      </c>
      <c r="B174" s="430">
        <v>3815</v>
      </c>
      <c r="C174" s="432" t="s">
        <v>1219</v>
      </c>
      <c r="D174" s="430" t="s">
        <v>999</v>
      </c>
      <c r="E174" s="429">
        <v>4148</v>
      </c>
      <c r="G174" s="436">
        <v>0.84560000000000002</v>
      </c>
      <c r="H174" s="437">
        <v>19847.64000000013</v>
      </c>
      <c r="I174" s="437">
        <v>0</v>
      </c>
      <c r="J174" s="437">
        <v>13822.999999999998</v>
      </c>
    </row>
    <row r="175" spans="1:10" x14ac:dyDescent="0.2">
      <c r="A175" s="431">
        <v>1578</v>
      </c>
      <c r="B175" s="430">
        <v>5224</v>
      </c>
      <c r="C175" s="432" t="s">
        <v>1220</v>
      </c>
      <c r="D175" s="430" t="s">
        <v>1000</v>
      </c>
      <c r="E175" s="431">
        <v>1578</v>
      </c>
      <c r="G175" s="436">
        <v>0.92210000000000003</v>
      </c>
      <c r="H175" s="437">
        <v>115652.01000000047</v>
      </c>
      <c r="I175" s="437">
        <v>0</v>
      </c>
      <c r="J175" s="437">
        <v>4000</v>
      </c>
    </row>
    <row r="176" spans="1:10" x14ac:dyDescent="0.2">
      <c r="A176" s="429">
        <v>2168</v>
      </c>
      <c r="B176" s="430">
        <v>3023</v>
      </c>
      <c r="C176" s="432" t="s">
        <v>1221</v>
      </c>
      <c r="D176" s="430" t="s">
        <v>1001</v>
      </c>
      <c r="E176" s="429">
        <v>2168</v>
      </c>
      <c r="G176" s="436">
        <v>0.82410000000000005</v>
      </c>
      <c r="H176" s="437">
        <v>361089.26</v>
      </c>
      <c r="I176" s="437">
        <v>0</v>
      </c>
      <c r="J176" s="437">
        <v>0</v>
      </c>
    </row>
    <row r="177" spans="1:10" x14ac:dyDescent="0.2">
      <c r="A177" s="429">
        <v>4436</v>
      </c>
      <c r="B177" s="430">
        <v>3028</v>
      </c>
      <c r="C177" s="432" t="s">
        <v>1222</v>
      </c>
      <c r="D177" s="430" t="s">
        <v>1002</v>
      </c>
      <c r="E177" s="429">
        <v>4436</v>
      </c>
      <c r="G177" s="436">
        <v>0.8679</v>
      </c>
      <c r="H177" s="437">
        <v>162678.13000000035</v>
      </c>
      <c r="I177" s="437">
        <v>0</v>
      </c>
      <c r="J177" s="437">
        <v>0</v>
      </c>
    </row>
    <row r="178" spans="1:10" x14ac:dyDescent="0.2">
      <c r="A178" s="429">
        <v>4508</v>
      </c>
      <c r="B178" s="430">
        <v>3015</v>
      </c>
      <c r="C178" s="432" t="s">
        <v>1304</v>
      </c>
      <c r="D178" s="430" t="s">
        <v>1358</v>
      </c>
      <c r="E178" s="429">
        <v>4508</v>
      </c>
      <c r="G178" s="436">
        <v>0.89459999999999995</v>
      </c>
      <c r="H178" s="437">
        <v>98999.300000000047</v>
      </c>
      <c r="I178" s="437">
        <v>0</v>
      </c>
      <c r="J178" s="437">
        <v>0</v>
      </c>
    </row>
    <row r="179" spans="1:10" x14ac:dyDescent="0.2">
      <c r="A179" s="429">
        <v>3884</v>
      </c>
      <c r="B179" s="430">
        <v>3430</v>
      </c>
      <c r="C179" s="432" t="s">
        <v>1223</v>
      </c>
      <c r="D179" s="430" t="s">
        <v>1003</v>
      </c>
      <c r="E179" s="429">
        <v>3884</v>
      </c>
      <c r="G179" s="436">
        <v>0.85199999999999998</v>
      </c>
      <c r="H179" s="437">
        <v>203952.34000000043</v>
      </c>
      <c r="I179" s="437">
        <v>0</v>
      </c>
      <c r="J179" s="437">
        <v>0</v>
      </c>
    </row>
    <row r="180" spans="1:10" x14ac:dyDescent="0.2">
      <c r="A180" s="429">
        <v>1018</v>
      </c>
      <c r="B180" s="430">
        <v>3030</v>
      </c>
      <c r="C180" s="432" t="s">
        <v>1224</v>
      </c>
      <c r="D180" s="430" t="s">
        <v>1004</v>
      </c>
      <c r="E180" s="429">
        <v>1018</v>
      </c>
      <c r="G180" s="436" t="s">
        <v>1376</v>
      </c>
      <c r="H180" s="437">
        <v>29871.6599999998</v>
      </c>
      <c r="I180" s="437">
        <v>0</v>
      </c>
      <c r="J180" s="437">
        <v>0</v>
      </c>
    </row>
    <row r="181" spans="1:10" x14ac:dyDescent="0.2">
      <c r="A181" s="429">
        <v>1506</v>
      </c>
      <c r="B181" s="430">
        <v>3450</v>
      </c>
      <c r="C181" s="432" t="s">
        <v>1225</v>
      </c>
      <c r="D181" s="430" t="s">
        <v>1005</v>
      </c>
      <c r="E181" s="429">
        <v>1506</v>
      </c>
      <c r="G181" s="436">
        <v>0.83030000000000004</v>
      </c>
      <c r="H181" s="437">
        <v>68225.440000000293</v>
      </c>
      <c r="I181" s="437">
        <v>0</v>
      </c>
      <c r="J181" s="437">
        <v>0</v>
      </c>
    </row>
    <row r="182" spans="1:10" x14ac:dyDescent="0.2">
      <c r="A182" s="429">
        <v>2870</v>
      </c>
      <c r="B182" s="430">
        <v>3580</v>
      </c>
      <c r="C182" s="432" t="s">
        <v>1305</v>
      </c>
      <c r="D182" s="430" t="s">
        <v>1359</v>
      </c>
      <c r="E182" s="429">
        <v>2870</v>
      </c>
      <c r="G182" s="436" t="s">
        <v>1376</v>
      </c>
      <c r="H182" s="437">
        <v>-14248.640000000072</v>
      </c>
      <c r="I182" s="437">
        <v>0</v>
      </c>
      <c r="J182" s="437">
        <v>0</v>
      </c>
    </row>
    <row r="183" spans="1:10" x14ac:dyDescent="0.2">
      <c r="A183" s="431">
        <v>4202</v>
      </c>
      <c r="B183" s="430">
        <v>5229</v>
      </c>
      <c r="C183" s="432" t="s">
        <v>1226</v>
      </c>
      <c r="D183" s="430" t="s">
        <v>1006</v>
      </c>
      <c r="E183" s="431">
        <v>4202</v>
      </c>
      <c r="G183" s="436">
        <v>0.85440000000000005</v>
      </c>
      <c r="H183" s="437">
        <v>179912.48999999953</v>
      </c>
      <c r="I183" s="437">
        <v>0</v>
      </c>
      <c r="J183" s="437">
        <v>1650.7399999999998</v>
      </c>
    </row>
    <row r="184" spans="1:10" x14ac:dyDescent="0.2">
      <c r="A184" s="429">
        <v>1880</v>
      </c>
      <c r="B184" s="430">
        <v>2297</v>
      </c>
      <c r="C184" s="432" t="s">
        <v>1227</v>
      </c>
      <c r="D184" s="430" t="s">
        <v>1007</v>
      </c>
      <c r="E184" s="429">
        <v>1880</v>
      </c>
      <c r="G184" s="436">
        <v>0.84530000000000005</v>
      </c>
      <c r="H184" s="437">
        <v>239526.4700000002</v>
      </c>
      <c r="I184" s="437">
        <v>0</v>
      </c>
      <c r="J184" s="437">
        <v>1287.42</v>
      </c>
    </row>
    <row r="185" spans="1:10" x14ac:dyDescent="0.2">
      <c r="A185" s="429">
        <v>2372</v>
      </c>
      <c r="B185" s="430">
        <v>3810</v>
      </c>
      <c r="C185" s="432" t="s">
        <v>1228</v>
      </c>
      <c r="D185" s="430" t="s">
        <v>1008</v>
      </c>
      <c r="E185" s="429">
        <v>2372</v>
      </c>
      <c r="G185" s="436">
        <v>0.8639</v>
      </c>
      <c r="H185" s="437">
        <v>55619.64000000013</v>
      </c>
      <c r="I185" s="437">
        <v>0</v>
      </c>
      <c r="J185" s="437">
        <v>15497.61</v>
      </c>
    </row>
    <row r="186" spans="1:10" x14ac:dyDescent="0.2">
      <c r="A186" s="429">
        <v>1382</v>
      </c>
      <c r="B186" s="430">
        <v>3440</v>
      </c>
      <c r="C186" s="432" t="s">
        <v>1306</v>
      </c>
      <c r="D186" s="430" t="s">
        <v>1360</v>
      </c>
      <c r="E186" s="429">
        <v>1382</v>
      </c>
      <c r="G186" s="436">
        <v>0.89400000000000002</v>
      </c>
      <c r="H186" s="437">
        <v>162860.09999999986</v>
      </c>
      <c r="I186" s="437">
        <v>0</v>
      </c>
      <c r="J186" s="437">
        <v>0</v>
      </c>
    </row>
    <row r="187" spans="1:10" x14ac:dyDescent="0.2">
      <c r="A187" s="429">
        <v>3688</v>
      </c>
      <c r="B187" s="430">
        <v>3102</v>
      </c>
      <c r="C187" s="432" t="s">
        <v>1307</v>
      </c>
      <c r="D187" s="430" t="s">
        <v>1361</v>
      </c>
      <c r="E187" s="429">
        <v>3688</v>
      </c>
      <c r="G187" s="436">
        <v>0.83050000000000002</v>
      </c>
      <c r="H187" s="437">
        <v>135899.43999999994</v>
      </c>
      <c r="I187" s="437">
        <v>0</v>
      </c>
      <c r="J187" s="437">
        <v>0</v>
      </c>
    </row>
    <row r="188" spans="1:10" x14ac:dyDescent="0.2">
      <c r="A188" s="429">
        <v>1808</v>
      </c>
      <c r="B188" s="430">
        <v>3209</v>
      </c>
      <c r="C188" s="432" t="s">
        <v>1229</v>
      </c>
      <c r="D188" s="430" t="s">
        <v>1009</v>
      </c>
      <c r="E188" s="429">
        <v>1808</v>
      </c>
      <c r="G188" s="436">
        <v>0.88739999999999997</v>
      </c>
      <c r="H188" s="437">
        <v>-9808.1300000001211</v>
      </c>
      <c r="I188" s="437">
        <v>0</v>
      </c>
      <c r="J188" s="437">
        <v>13111.5</v>
      </c>
    </row>
    <row r="189" spans="1:10" x14ac:dyDescent="0.2">
      <c r="A189" s="429">
        <v>3932</v>
      </c>
      <c r="B189" s="430">
        <v>3013</v>
      </c>
      <c r="C189" s="432" t="s">
        <v>1308</v>
      </c>
      <c r="D189" s="430" t="s">
        <v>1362</v>
      </c>
      <c r="E189" s="429">
        <v>3932</v>
      </c>
      <c r="G189" s="436">
        <v>0.88629999999999998</v>
      </c>
      <c r="H189" s="437">
        <v>156886.17000000027</v>
      </c>
      <c r="I189" s="437">
        <v>0</v>
      </c>
      <c r="J189" s="437">
        <v>0</v>
      </c>
    </row>
    <row r="190" spans="1:10" x14ac:dyDescent="0.2">
      <c r="A190" s="429">
        <v>1428</v>
      </c>
      <c r="B190" s="430">
        <v>3622</v>
      </c>
      <c r="C190" s="432" t="s">
        <v>1230</v>
      </c>
      <c r="D190" s="430" t="s">
        <v>1010</v>
      </c>
      <c r="E190" s="429">
        <v>1428</v>
      </c>
      <c r="G190" s="436">
        <v>0.9516</v>
      </c>
      <c r="H190" s="437">
        <v>86681.300000000512</v>
      </c>
      <c r="I190" s="437">
        <v>0</v>
      </c>
      <c r="J190" s="437">
        <v>7053.75</v>
      </c>
    </row>
    <row r="191" spans="1:10" x14ac:dyDescent="0.2">
      <c r="A191" s="429">
        <v>1426</v>
      </c>
      <c r="B191" s="430">
        <v>3592</v>
      </c>
      <c r="C191" s="432" t="s">
        <v>1231</v>
      </c>
      <c r="D191" s="430" t="s">
        <v>1011</v>
      </c>
      <c r="E191" s="429">
        <v>1426</v>
      </c>
      <c r="G191" s="436">
        <v>0.89900000000000002</v>
      </c>
      <c r="H191" s="437">
        <v>131074.35000000009</v>
      </c>
      <c r="I191" s="437">
        <v>0</v>
      </c>
      <c r="J191" s="437">
        <v>5874.07</v>
      </c>
    </row>
    <row r="192" spans="1:10" x14ac:dyDescent="0.2">
      <c r="A192" s="429">
        <v>4216</v>
      </c>
      <c r="B192" s="430">
        <v>2041</v>
      </c>
      <c r="C192" s="432" t="s">
        <v>1012</v>
      </c>
      <c r="D192" s="430" t="s">
        <v>1013</v>
      </c>
      <c r="E192" s="429">
        <v>4216</v>
      </c>
      <c r="G192" s="436">
        <v>0.84050000000000002</v>
      </c>
      <c r="H192" s="437">
        <v>142866.24999999953</v>
      </c>
      <c r="I192" s="437">
        <v>0</v>
      </c>
      <c r="J192" s="437">
        <v>0</v>
      </c>
    </row>
    <row r="193" spans="1:10" x14ac:dyDescent="0.2">
      <c r="A193" s="429">
        <v>4218</v>
      </c>
      <c r="B193" s="430">
        <v>2081</v>
      </c>
      <c r="C193" s="432" t="s">
        <v>1014</v>
      </c>
      <c r="D193" s="430" t="s">
        <v>1015</v>
      </c>
      <c r="E193" s="429">
        <v>4218</v>
      </c>
      <c r="G193" s="436">
        <v>0.8538</v>
      </c>
      <c r="H193" s="437">
        <v>238650.38999999966</v>
      </c>
      <c r="I193" s="437">
        <v>0</v>
      </c>
      <c r="J193" s="437">
        <v>0</v>
      </c>
    </row>
    <row r="194" spans="1:10" x14ac:dyDescent="0.2">
      <c r="A194" s="429">
        <v>4238</v>
      </c>
      <c r="B194" s="430">
        <v>2550</v>
      </c>
      <c r="C194" s="432" t="s">
        <v>1016</v>
      </c>
      <c r="D194" s="430" t="s">
        <v>1017</v>
      </c>
      <c r="E194" s="429">
        <v>4238</v>
      </c>
      <c r="G194" s="436">
        <v>0.91800000000000004</v>
      </c>
      <c r="H194" s="437">
        <v>243171.6599999998</v>
      </c>
      <c r="I194" s="437">
        <v>0</v>
      </c>
      <c r="J194" s="437">
        <v>0</v>
      </c>
    </row>
    <row r="195" spans="1:10" x14ac:dyDescent="0.2">
      <c r="A195" s="429">
        <v>4262</v>
      </c>
      <c r="B195" s="430">
        <v>3225</v>
      </c>
      <c r="C195" s="432" t="s">
        <v>1309</v>
      </c>
      <c r="D195" s="430" t="s">
        <v>1363</v>
      </c>
      <c r="E195" s="429">
        <v>4262</v>
      </c>
      <c r="G195" s="436">
        <v>0.90090000000000003</v>
      </c>
      <c r="H195" s="437">
        <v>58397.100000000093</v>
      </c>
      <c r="I195" s="437">
        <v>0</v>
      </c>
      <c r="J195" s="437">
        <v>0</v>
      </c>
    </row>
    <row r="196" spans="1:10" x14ac:dyDescent="0.2">
      <c r="A196" s="429">
        <v>1268</v>
      </c>
      <c r="B196" s="430">
        <v>2671</v>
      </c>
      <c r="C196" s="432" t="s">
        <v>1232</v>
      </c>
      <c r="D196" s="430" t="s">
        <v>1018</v>
      </c>
      <c r="E196" s="429">
        <v>1268</v>
      </c>
      <c r="G196" s="436">
        <v>0.88319999999999999</v>
      </c>
      <c r="H196" s="437">
        <v>48675.290000000037</v>
      </c>
      <c r="I196" s="437">
        <v>0</v>
      </c>
      <c r="J196" s="437">
        <v>4128.72</v>
      </c>
    </row>
    <row r="197" spans="1:10" x14ac:dyDescent="0.2">
      <c r="A197" s="429">
        <v>1266</v>
      </c>
      <c r="B197" s="430">
        <v>2601</v>
      </c>
      <c r="C197" s="432" t="s">
        <v>1310</v>
      </c>
      <c r="D197" s="430" t="s">
        <v>1364</v>
      </c>
      <c r="E197" s="429">
        <v>1266</v>
      </c>
      <c r="G197" s="436">
        <v>0.82179999999999997</v>
      </c>
      <c r="H197" s="437">
        <v>181975.91000000038</v>
      </c>
      <c r="I197" s="437">
        <v>0</v>
      </c>
      <c r="J197" s="437">
        <v>0</v>
      </c>
    </row>
    <row r="198" spans="1:10" x14ac:dyDescent="0.2">
      <c r="A198" s="431">
        <v>1640</v>
      </c>
      <c r="B198" s="430">
        <v>1000</v>
      </c>
      <c r="C198" s="432" t="s">
        <v>1311</v>
      </c>
      <c r="D198" s="430" t="s">
        <v>1365</v>
      </c>
      <c r="E198" s="431">
        <v>1640</v>
      </c>
      <c r="G198" s="436">
        <v>0.98080000000000001</v>
      </c>
      <c r="H198" s="437">
        <v>56075.480000000098</v>
      </c>
      <c r="I198" s="437">
        <v>0</v>
      </c>
      <c r="J198" s="437">
        <v>3996.7200000000012</v>
      </c>
    </row>
    <row r="199" spans="1:10" x14ac:dyDescent="0.2">
      <c r="A199" s="429">
        <v>4358</v>
      </c>
      <c r="B199" s="430">
        <v>2050</v>
      </c>
      <c r="C199" s="432" t="s">
        <v>1312</v>
      </c>
      <c r="D199" s="430" t="s">
        <v>1366</v>
      </c>
      <c r="E199" s="429">
        <v>4358</v>
      </c>
      <c r="G199" s="436">
        <v>0.82989999999999997</v>
      </c>
      <c r="H199" s="437">
        <v>83021.10999999952</v>
      </c>
      <c r="I199" s="437">
        <v>0</v>
      </c>
      <c r="J199" s="437">
        <v>0</v>
      </c>
    </row>
    <row r="200" spans="1:10" x14ac:dyDescent="0.2">
      <c r="A200" s="429">
        <v>4366</v>
      </c>
      <c r="B200" s="430">
        <v>3470</v>
      </c>
      <c r="C200" s="432" t="s">
        <v>1313</v>
      </c>
      <c r="D200" s="430" t="s">
        <v>1367</v>
      </c>
      <c r="E200" s="429">
        <v>4366</v>
      </c>
      <c r="G200" s="436">
        <v>0.75690000000000002</v>
      </c>
      <c r="H200" s="437">
        <v>33951.219999999681</v>
      </c>
      <c r="I200" s="437">
        <v>0</v>
      </c>
      <c r="J200" s="437">
        <v>0</v>
      </c>
    </row>
    <row r="201" spans="1:10" x14ac:dyDescent="0.2">
      <c r="A201" s="431">
        <v>4374</v>
      </c>
      <c r="B201" s="430">
        <v>5248</v>
      </c>
      <c r="C201" s="432" t="s">
        <v>1233</v>
      </c>
      <c r="D201" s="430" t="s">
        <v>1019</v>
      </c>
      <c r="E201" s="431">
        <v>4374</v>
      </c>
      <c r="G201" s="436">
        <v>0.88019999999999998</v>
      </c>
      <c r="H201" s="437">
        <v>101897.36999999988</v>
      </c>
      <c r="I201" s="437">
        <v>0</v>
      </c>
      <c r="J201" s="437">
        <v>0</v>
      </c>
    </row>
    <row r="202" spans="1:10" x14ac:dyDescent="0.2">
      <c r="A202" s="431">
        <v>3294</v>
      </c>
      <c r="B202" s="430">
        <v>5269</v>
      </c>
      <c r="C202" s="432" t="s">
        <v>1234</v>
      </c>
      <c r="D202" s="430" t="s">
        <v>1020</v>
      </c>
      <c r="E202" s="431">
        <v>3294</v>
      </c>
      <c r="G202" s="436">
        <v>0.87150000000000005</v>
      </c>
      <c r="H202" s="437">
        <v>324938.25</v>
      </c>
      <c r="I202" s="437">
        <v>0</v>
      </c>
      <c r="J202" s="437">
        <v>0</v>
      </c>
    </row>
    <row r="203" spans="1:10" x14ac:dyDescent="0.2">
      <c r="A203" s="429">
        <v>4490</v>
      </c>
      <c r="B203" s="430">
        <v>2630</v>
      </c>
      <c r="C203" s="432" t="s">
        <v>1021</v>
      </c>
      <c r="D203" s="430" t="s">
        <v>1022</v>
      </c>
      <c r="E203" s="429">
        <v>4490</v>
      </c>
      <c r="G203" s="436">
        <v>0.8488</v>
      </c>
      <c r="H203" s="437">
        <v>118138.68000000017</v>
      </c>
      <c r="I203" s="437">
        <v>0</v>
      </c>
      <c r="J203" s="437">
        <v>0</v>
      </c>
    </row>
    <row r="204" spans="1:10" x14ac:dyDescent="0.2">
      <c r="A204" s="429">
        <v>1688</v>
      </c>
      <c r="B204" s="430">
        <v>2210</v>
      </c>
      <c r="C204" s="432" t="s">
        <v>1235</v>
      </c>
      <c r="D204" s="430" t="s">
        <v>1023</v>
      </c>
      <c r="E204" s="429">
        <v>1688</v>
      </c>
      <c r="G204" s="436">
        <v>0.93520000000000003</v>
      </c>
      <c r="H204" s="437">
        <v>167298.5399999998</v>
      </c>
      <c r="I204" s="437">
        <v>0</v>
      </c>
      <c r="J204" s="437">
        <v>0</v>
      </c>
    </row>
    <row r="205" spans="1:10" x14ac:dyDescent="0.2">
      <c r="A205" s="429">
        <v>4150</v>
      </c>
      <c r="B205" s="430">
        <v>3814</v>
      </c>
      <c r="C205" s="432" t="s">
        <v>1236</v>
      </c>
      <c r="D205" s="430" t="s">
        <v>1024</v>
      </c>
      <c r="E205" s="429">
        <v>4150</v>
      </c>
      <c r="G205" s="436">
        <v>0.86029999999999995</v>
      </c>
      <c r="H205" s="437">
        <v>138326.91000000015</v>
      </c>
      <c r="I205" s="437">
        <v>0</v>
      </c>
      <c r="J205" s="437">
        <v>18780.740000000005</v>
      </c>
    </row>
    <row r="206" spans="1:10" x14ac:dyDescent="0.2">
      <c r="A206" s="431">
        <v>4550</v>
      </c>
      <c r="B206" s="430">
        <v>5270</v>
      </c>
      <c r="C206" s="432" t="s">
        <v>1237</v>
      </c>
      <c r="D206" s="430" t="s">
        <v>1025</v>
      </c>
      <c r="E206" s="431">
        <v>4550</v>
      </c>
      <c r="G206" s="436">
        <v>0.86609999999999998</v>
      </c>
      <c r="H206" s="437">
        <v>136869.29999999976</v>
      </c>
      <c r="I206" s="437">
        <v>141089.15999999997</v>
      </c>
      <c r="J206" s="437">
        <v>0</v>
      </c>
    </row>
    <row r="207" spans="1:10" x14ac:dyDescent="0.2">
      <c r="A207" s="429">
        <v>4600</v>
      </c>
      <c r="B207" s="430">
        <v>2261</v>
      </c>
      <c r="C207" s="432" t="s">
        <v>1314</v>
      </c>
      <c r="D207" s="430" t="s">
        <v>1368</v>
      </c>
      <c r="E207" s="429">
        <v>4600</v>
      </c>
      <c r="G207" s="436">
        <v>0.90159999999999996</v>
      </c>
      <c r="H207" s="437">
        <v>53460.420000000275</v>
      </c>
      <c r="I207" s="437">
        <v>0</v>
      </c>
      <c r="J207" s="437">
        <v>0</v>
      </c>
    </row>
    <row r="208" spans="1:10" x14ac:dyDescent="0.2">
      <c r="A208" s="429">
        <v>4724</v>
      </c>
      <c r="B208" s="430">
        <v>3820</v>
      </c>
      <c r="C208" s="432" t="s">
        <v>1074</v>
      </c>
      <c r="D208" s="430" t="s">
        <v>1070</v>
      </c>
      <c r="E208" s="429">
        <v>4724</v>
      </c>
      <c r="G208" s="436">
        <v>0.84160000000000001</v>
      </c>
      <c r="H208" s="437">
        <v>122124.44999999972</v>
      </c>
      <c r="I208" s="437">
        <v>0</v>
      </c>
      <c r="J208" s="437">
        <v>13231.69</v>
      </c>
    </row>
    <row r="209" spans="1:10" x14ac:dyDescent="0.2">
      <c r="A209" s="431">
        <v>4680</v>
      </c>
      <c r="B209" s="430">
        <v>5260</v>
      </c>
      <c r="C209" s="432" t="s">
        <v>1238</v>
      </c>
      <c r="D209" s="430" t="s">
        <v>1026</v>
      </c>
      <c r="E209" s="431">
        <v>4680</v>
      </c>
      <c r="G209" s="436">
        <v>0.88970000000000005</v>
      </c>
      <c r="H209" s="437">
        <v>318411.60999999987</v>
      </c>
      <c r="I209" s="437">
        <v>0</v>
      </c>
      <c r="J209" s="437">
        <v>0</v>
      </c>
    </row>
    <row r="210" spans="1:10" x14ac:dyDescent="0.2">
      <c r="A210" s="429">
        <v>1430</v>
      </c>
      <c r="B210" s="430">
        <v>2919</v>
      </c>
      <c r="C210" s="432" t="s">
        <v>1239</v>
      </c>
      <c r="D210" s="430" t="s">
        <v>1027</v>
      </c>
      <c r="E210" s="429">
        <v>1430</v>
      </c>
      <c r="G210" s="436">
        <v>0.84279999999999999</v>
      </c>
      <c r="H210" s="437">
        <v>22345.849999999395</v>
      </c>
      <c r="I210" s="437">
        <v>0</v>
      </c>
      <c r="J210" s="437">
        <v>236.77999999999884</v>
      </c>
    </row>
    <row r="211" spans="1:10" x14ac:dyDescent="0.2">
      <c r="A211" s="429">
        <v>3336</v>
      </c>
      <c r="B211" s="430">
        <v>2649</v>
      </c>
      <c r="C211" s="432" t="s">
        <v>1240</v>
      </c>
      <c r="D211" s="430" t="s">
        <v>1028</v>
      </c>
      <c r="E211" s="429">
        <v>3336</v>
      </c>
      <c r="G211" s="436">
        <v>0.83760000000000001</v>
      </c>
      <c r="H211" s="437">
        <v>191310.63000000012</v>
      </c>
      <c r="I211" s="437">
        <v>0</v>
      </c>
      <c r="J211" s="437">
        <v>0</v>
      </c>
    </row>
    <row r="212" spans="1:10" x14ac:dyDescent="0.2">
      <c r="A212" s="429">
        <v>4706</v>
      </c>
      <c r="B212" s="430">
        <v>2624</v>
      </c>
      <c r="C212" s="432" t="s">
        <v>1029</v>
      </c>
      <c r="D212" s="430" t="s">
        <v>1030</v>
      </c>
      <c r="E212" s="429">
        <v>4706</v>
      </c>
      <c r="G212" s="436">
        <v>0.81799999999999995</v>
      </c>
      <c r="H212" s="437">
        <v>91112.410000000033</v>
      </c>
      <c r="I212" s="437">
        <v>0</v>
      </c>
      <c r="J212" s="437">
        <v>0</v>
      </c>
    </row>
    <row r="213" spans="1:10" x14ac:dyDescent="0.2">
      <c r="A213" s="429">
        <v>1690</v>
      </c>
      <c r="B213" s="430">
        <v>2879</v>
      </c>
      <c r="C213" s="432" t="s">
        <v>1241</v>
      </c>
      <c r="D213" s="430" t="s">
        <v>1031</v>
      </c>
      <c r="E213" s="429">
        <v>1690</v>
      </c>
      <c r="G213" s="436">
        <v>0.84660000000000002</v>
      </c>
      <c r="H213" s="437">
        <v>472434.49000000022</v>
      </c>
      <c r="I213" s="437">
        <v>0</v>
      </c>
      <c r="J213" s="437">
        <v>1202.7999999999993</v>
      </c>
    </row>
    <row r="214" spans="1:10" x14ac:dyDescent="0.2">
      <c r="A214" s="429">
        <v>4734</v>
      </c>
      <c r="B214" s="430">
        <v>3212</v>
      </c>
      <c r="C214" s="432" t="s">
        <v>1315</v>
      </c>
      <c r="D214" s="430" t="s">
        <v>1369</v>
      </c>
      <c r="E214" s="429">
        <v>4734</v>
      </c>
      <c r="G214" s="436">
        <v>0.87119999999999997</v>
      </c>
      <c r="H214" s="437">
        <v>38633.039999999979</v>
      </c>
      <c r="I214" s="437">
        <v>3236.09</v>
      </c>
      <c r="J214" s="437">
        <v>0.3999999999996362</v>
      </c>
    </row>
    <row r="215" spans="1:10" x14ac:dyDescent="0.2">
      <c r="A215" s="429">
        <v>1384</v>
      </c>
      <c r="B215" s="430">
        <v>2767</v>
      </c>
      <c r="C215" s="432" t="s">
        <v>1242</v>
      </c>
      <c r="D215" s="430" t="s">
        <v>1032</v>
      </c>
      <c r="E215" s="429">
        <v>1384</v>
      </c>
      <c r="G215" s="436">
        <v>0.8236</v>
      </c>
      <c r="H215" s="437">
        <v>265869.04999999981</v>
      </c>
      <c r="I215" s="437">
        <v>0</v>
      </c>
      <c r="J215" s="437">
        <v>900.11999999999534</v>
      </c>
    </row>
    <row r="216" spans="1:10" x14ac:dyDescent="0.2">
      <c r="A216" s="429">
        <v>4744</v>
      </c>
      <c r="B216" s="430">
        <v>3213</v>
      </c>
      <c r="C216" s="432" t="s">
        <v>1033</v>
      </c>
      <c r="D216" s="430" t="s">
        <v>1034</v>
      </c>
      <c r="E216" s="429">
        <v>4744</v>
      </c>
      <c r="G216" s="436">
        <v>0.84399999999999997</v>
      </c>
      <c r="H216" s="437">
        <v>83746.75</v>
      </c>
      <c r="I216" s="437">
        <v>0</v>
      </c>
      <c r="J216" s="437">
        <v>0</v>
      </c>
    </row>
    <row r="217" spans="1:10" x14ac:dyDescent="0.2">
      <c r="A217" s="429">
        <v>4754</v>
      </c>
      <c r="B217" s="430">
        <v>2271</v>
      </c>
      <c r="C217" s="432" t="s">
        <v>1102</v>
      </c>
      <c r="D217" s="430" t="s">
        <v>1035</v>
      </c>
      <c r="E217" s="429">
        <v>4754</v>
      </c>
      <c r="G217" s="436">
        <v>0.84409999999999996</v>
      </c>
      <c r="H217" s="437">
        <v>707788.19999999972</v>
      </c>
      <c r="I217" s="437">
        <v>0</v>
      </c>
      <c r="J217" s="437">
        <v>0</v>
      </c>
    </row>
    <row r="218" spans="1:10" x14ac:dyDescent="0.2">
      <c r="A218" s="429">
        <v>1582</v>
      </c>
      <c r="B218" s="430">
        <v>2998</v>
      </c>
      <c r="C218" s="432" t="s">
        <v>1243</v>
      </c>
      <c r="D218" s="430" t="s">
        <v>1036</v>
      </c>
      <c r="E218" s="429">
        <v>1582</v>
      </c>
      <c r="G218" s="436">
        <v>0.78220000000000001</v>
      </c>
      <c r="H218" s="437">
        <v>179532.62000000034</v>
      </c>
      <c r="I218" s="437">
        <v>0</v>
      </c>
      <c r="J218" s="437">
        <v>0</v>
      </c>
    </row>
    <row r="219" spans="1:10" x14ac:dyDescent="0.2">
      <c r="A219" s="429">
        <v>2988</v>
      </c>
      <c r="B219" s="430">
        <v>2918</v>
      </c>
      <c r="C219" s="432" t="s">
        <v>1244</v>
      </c>
      <c r="D219" s="430" t="s">
        <v>1071</v>
      </c>
      <c r="E219" s="429">
        <v>2988</v>
      </c>
      <c r="G219" s="436">
        <v>0.87190000000000001</v>
      </c>
      <c r="H219" s="437">
        <v>228543.22000000044</v>
      </c>
      <c r="I219" s="437">
        <v>0</v>
      </c>
      <c r="J219" s="437">
        <v>0.2000000000007276</v>
      </c>
    </row>
    <row r="220" spans="1:10" x14ac:dyDescent="0.2">
      <c r="A220" s="429">
        <v>4810</v>
      </c>
      <c r="B220" s="430">
        <v>2770</v>
      </c>
      <c r="C220" s="432" t="s">
        <v>1316</v>
      </c>
      <c r="D220" s="430" t="s">
        <v>1370</v>
      </c>
      <c r="E220" s="429">
        <v>4810</v>
      </c>
      <c r="G220" s="436">
        <v>0.80720000000000003</v>
      </c>
      <c r="H220" s="437">
        <v>47463.059999999823</v>
      </c>
      <c r="I220" s="437">
        <v>0</v>
      </c>
      <c r="J220" s="437">
        <v>0</v>
      </c>
    </row>
    <row r="221" spans="1:10" x14ac:dyDescent="0.2">
      <c r="A221" s="429">
        <v>4864</v>
      </c>
      <c r="B221" s="430">
        <v>2051</v>
      </c>
      <c r="C221" s="432" t="s">
        <v>1037</v>
      </c>
      <c r="D221" s="430" t="s">
        <v>1038</v>
      </c>
      <c r="E221" s="429">
        <v>4864</v>
      </c>
      <c r="G221" s="436">
        <v>0.78879999999999995</v>
      </c>
      <c r="H221" s="437">
        <v>34819.600000000093</v>
      </c>
      <c r="I221" s="437">
        <v>0</v>
      </c>
      <c r="J221" s="437">
        <v>5413</v>
      </c>
    </row>
    <row r="222" spans="1:10" x14ac:dyDescent="0.2">
      <c r="A222" s="429">
        <v>1642</v>
      </c>
      <c r="B222" s="430">
        <v>1001</v>
      </c>
      <c r="C222" s="432" t="s">
        <v>1317</v>
      </c>
      <c r="D222" s="430" t="s">
        <v>1371</v>
      </c>
      <c r="E222" s="429">
        <v>1642</v>
      </c>
      <c r="G222" s="436">
        <v>1.0713999999999999</v>
      </c>
      <c r="H222" s="437">
        <v>69562.780000000261</v>
      </c>
      <c r="I222" s="437">
        <v>0</v>
      </c>
      <c r="J222" s="437">
        <v>5465.2999999999956</v>
      </c>
    </row>
    <row r="223" spans="1:10" x14ac:dyDescent="0.2">
      <c r="A223" s="429">
        <v>4880</v>
      </c>
      <c r="B223" s="430">
        <v>3235</v>
      </c>
      <c r="C223" s="432" t="s">
        <v>1318</v>
      </c>
      <c r="D223" s="430" t="s">
        <v>1372</v>
      </c>
      <c r="E223" s="429">
        <v>4880</v>
      </c>
      <c r="G223" s="436">
        <v>0.80389999999999995</v>
      </c>
      <c r="H223" s="437">
        <v>121997.39999999991</v>
      </c>
      <c r="I223" s="437">
        <v>0</v>
      </c>
      <c r="J223" s="437">
        <v>5917.09</v>
      </c>
    </row>
    <row r="224" spans="1:10" x14ac:dyDescent="0.2">
      <c r="A224" s="429">
        <v>4898</v>
      </c>
      <c r="B224" s="430">
        <v>2619</v>
      </c>
      <c r="C224" s="432" t="s">
        <v>1039</v>
      </c>
      <c r="D224" s="430" t="s">
        <v>1040</v>
      </c>
      <c r="E224" s="429">
        <v>4898</v>
      </c>
      <c r="G224" s="436">
        <v>0.90290000000000004</v>
      </c>
      <c r="H224" s="437">
        <v>139380.70000000007</v>
      </c>
      <c r="I224" s="437">
        <v>0</v>
      </c>
      <c r="J224" s="437">
        <v>0</v>
      </c>
    </row>
    <row r="225" spans="1:10" x14ac:dyDescent="0.2">
      <c r="A225" s="429">
        <v>4896</v>
      </c>
      <c r="B225" s="430">
        <v>2950</v>
      </c>
      <c r="C225" s="432" t="s">
        <v>1041</v>
      </c>
      <c r="D225" s="430" t="s">
        <v>1042</v>
      </c>
      <c r="E225" s="429">
        <v>4896</v>
      </c>
      <c r="G225" s="436">
        <v>0.82969999999999999</v>
      </c>
      <c r="H225" s="437">
        <v>222356.19999999972</v>
      </c>
      <c r="I225" s="437">
        <v>0</v>
      </c>
      <c r="J225" s="437">
        <v>0</v>
      </c>
    </row>
    <row r="226" spans="1:10" x14ac:dyDescent="0.2">
      <c r="A226" s="429">
        <v>7880</v>
      </c>
      <c r="B226" s="430">
        <v>5406</v>
      </c>
      <c r="C226" s="432" t="s">
        <v>1245</v>
      </c>
      <c r="D226" s="430" t="s">
        <v>1080</v>
      </c>
      <c r="E226" s="429">
        <v>7880</v>
      </c>
      <c r="G226" s="436">
        <v>0.84819999999999995</v>
      </c>
      <c r="H226" s="437">
        <v>950920.2200000016</v>
      </c>
      <c r="I226" s="437">
        <v>0</v>
      </c>
      <c r="J226" s="437">
        <v>0</v>
      </c>
    </row>
    <row r="227" spans="1:10" x14ac:dyDescent="0.2">
      <c r="A227" s="429">
        <v>5090</v>
      </c>
      <c r="B227" s="430">
        <v>4680</v>
      </c>
      <c r="C227" s="432" t="s">
        <v>1246</v>
      </c>
      <c r="D227" s="430" t="s">
        <v>1081</v>
      </c>
      <c r="E227" s="429">
        <v>5090</v>
      </c>
      <c r="G227" s="436">
        <v>0.84060000000000001</v>
      </c>
      <c r="H227" s="437">
        <v>552377.17999999877</v>
      </c>
      <c r="I227" s="437">
        <v>0</v>
      </c>
      <c r="J227" s="437">
        <v>0</v>
      </c>
    </row>
    <row r="228" spans="1:10" x14ac:dyDescent="0.2">
      <c r="A228" s="429">
        <v>5890</v>
      </c>
      <c r="B228" s="430">
        <v>5466</v>
      </c>
      <c r="C228" s="432" t="s">
        <v>1247</v>
      </c>
      <c r="D228" s="430" t="s">
        <v>1082</v>
      </c>
      <c r="E228" s="429">
        <v>5890</v>
      </c>
      <c r="G228" s="436">
        <v>0.81769999999999998</v>
      </c>
      <c r="H228" s="437">
        <v>253464.26999999862</v>
      </c>
      <c r="I228" s="437">
        <v>0</v>
      </c>
      <c r="J228" s="437">
        <v>0</v>
      </c>
    </row>
    <row r="229" spans="1:10" x14ac:dyDescent="0.2">
      <c r="A229" s="429">
        <v>5690</v>
      </c>
      <c r="B229" s="430">
        <v>4701</v>
      </c>
      <c r="C229" s="432" t="s">
        <v>1248</v>
      </c>
      <c r="D229" s="430" t="s">
        <v>1083</v>
      </c>
      <c r="E229" s="429">
        <v>5690</v>
      </c>
      <c r="G229" s="436">
        <v>0.8327</v>
      </c>
      <c r="H229" s="437">
        <v>423123.45999999996</v>
      </c>
      <c r="I229" s="437">
        <v>0</v>
      </c>
      <c r="J229" s="437">
        <v>0</v>
      </c>
    </row>
    <row r="230" spans="1:10" x14ac:dyDescent="0.2">
      <c r="A230" s="429">
        <v>8148</v>
      </c>
      <c r="B230" s="430">
        <v>1115</v>
      </c>
      <c r="C230" s="432" t="s">
        <v>1319</v>
      </c>
      <c r="D230" s="430" t="s">
        <v>1373</v>
      </c>
      <c r="E230" s="429">
        <v>8148</v>
      </c>
      <c r="G230" s="436">
        <v>1.0490999999999999</v>
      </c>
      <c r="H230" s="437">
        <v>73756.789999999979</v>
      </c>
      <c r="I230" s="437">
        <v>0</v>
      </c>
      <c r="J230" s="437">
        <v>3852.8500000000004</v>
      </c>
    </row>
    <row r="231" spans="1:10" x14ac:dyDescent="0.2">
      <c r="A231" s="429">
        <v>8106</v>
      </c>
      <c r="B231" s="430">
        <v>1120</v>
      </c>
      <c r="C231" s="432" t="s">
        <v>1320</v>
      </c>
      <c r="D231" s="430" t="s">
        <v>1374</v>
      </c>
      <c r="E231" s="429">
        <v>8106</v>
      </c>
      <c r="G231" s="436">
        <v>0.85940000000000005</v>
      </c>
      <c r="H231" s="437">
        <v>1083454.1000000024</v>
      </c>
      <c r="I231" s="437">
        <v>0</v>
      </c>
      <c r="J231" s="437">
        <v>0</v>
      </c>
    </row>
    <row r="232" spans="1:10" x14ac:dyDescent="0.2">
      <c r="A232" s="429">
        <v>8154</v>
      </c>
      <c r="B232" s="430">
        <v>1108</v>
      </c>
      <c r="C232" s="432" t="s">
        <v>1321</v>
      </c>
      <c r="D232" s="430" t="s">
        <v>1375</v>
      </c>
      <c r="E232" s="429">
        <v>8154</v>
      </c>
      <c r="G232" s="436">
        <v>0.99770000000000003</v>
      </c>
      <c r="H232" s="437">
        <v>227612.49000000011</v>
      </c>
      <c r="I232" s="437">
        <v>0</v>
      </c>
      <c r="J232" s="437">
        <v>0</v>
      </c>
    </row>
    <row r="233" spans="1:10" x14ac:dyDescent="0.2">
      <c r="A233" s="429">
        <v>8013</v>
      </c>
      <c r="B233" s="430">
        <v>7036</v>
      </c>
      <c r="C233" s="432" t="s">
        <v>1249</v>
      </c>
      <c r="D233" s="430" t="s">
        <v>1084</v>
      </c>
      <c r="E233" s="429">
        <v>8013</v>
      </c>
      <c r="G233" s="436">
        <v>0.92100000000000004</v>
      </c>
      <c r="H233" s="437">
        <v>263582.38000000035</v>
      </c>
      <c r="I233" s="437">
        <v>0</v>
      </c>
      <c r="J233" s="437">
        <v>196.61999999999989</v>
      </c>
    </row>
    <row r="234" spans="1:10" x14ac:dyDescent="0.2">
      <c r="A234" s="429">
        <v>8019</v>
      </c>
      <c r="B234" s="430">
        <v>7048</v>
      </c>
      <c r="C234" s="432" t="s">
        <v>1250</v>
      </c>
      <c r="D234" s="430" t="s">
        <v>1085</v>
      </c>
      <c r="E234" s="429">
        <v>8019</v>
      </c>
      <c r="G234" s="436">
        <v>0.94020000000000004</v>
      </c>
      <c r="H234" s="437">
        <v>274527.92999999784</v>
      </c>
      <c r="I234" s="437">
        <v>0</v>
      </c>
      <c r="J234" s="437">
        <v>16491.05</v>
      </c>
    </row>
    <row r="235" spans="1:10" x14ac:dyDescent="0.2">
      <c r="A235" s="429">
        <v>8014</v>
      </c>
      <c r="B235" s="430">
        <v>7054</v>
      </c>
      <c r="C235" s="432" t="s">
        <v>1251</v>
      </c>
      <c r="D235" s="430" t="s">
        <v>1086</v>
      </c>
      <c r="E235" s="429">
        <v>8014</v>
      </c>
      <c r="G235" s="436">
        <v>1.0135000000000001</v>
      </c>
      <c r="H235" s="437">
        <v>1044093.7600000007</v>
      </c>
      <c r="I235" s="437">
        <v>0</v>
      </c>
      <c r="J235" s="437">
        <v>0</v>
      </c>
    </row>
    <row r="236" spans="1:10" x14ac:dyDescent="0.2">
      <c r="A236" s="429">
        <v>8061</v>
      </c>
      <c r="B236" s="430">
        <v>7070</v>
      </c>
      <c r="C236" s="432" t="s">
        <v>1077</v>
      </c>
      <c r="D236" s="430" t="s">
        <v>1087</v>
      </c>
      <c r="E236" s="429">
        <v>8061</v>
      </c>
      <c r="G236" s="436">
        <v>0.92179999999999995</v>
      </c>
      <c r="H236" s="437">
        <v>115109.13999999966</v>
      </c>
      <c r="I236" s="437">
        <v>0</v>
      </c>
      <c r="J236" s="437">
        <v>0</v>
      </c>
    </row>
    <row r="237" spans="1:10" x14ac:dyDescent="0.2">
      <c r="A237" s="429">
        <v>8048</v>
      </c>
      <c r="B237" s="430">
        <v>7069</v>
      </c>
      <c r="C237" s="432" t="s">
        <v>1252</v>
      </c>
      <c r="D237" s="430" t="s">
        <v>1088</v>
      </c>
      <c r="E237" s="429">
        <v>8048</v>
      </c>
      <c r="G237" s="436">
        <v>0.84009999999999996</v>
      </c>
      <c r="H237" s="437">
        <v>1502804.9300000002</v>
      </c>
      <c r="I237" s="437">
        <v>0</v>
      </c>
      <c r="J237" s="437">
        <v>2528.13</v>
      </c>
    </row>
    <row r="238" spans="1:10" x14ac:dyDescent="0.2">
      <c r="A238" s="429">
        <v>8040</v>
      </c>
      <c r="B238" s="430">
        <v>7060</v>
      </c>
      <c r="C238" s="432" t="s">
        <v>1078</v>
      </c>
      <c r="D238" s="430" t="s">
        <v>1089</v>
      </c>
      <c r="E238" s="429">
        <v>8040</v>
      </c>
      <c r="G238" s="436">
        <v>0.96150000000000002</v>
      </c>
      <c r="H238" s="437">
        <v>185726.86000000034</v>
      </c>
      <c r="I238" s="437">
        <v>0</v>
      </c>
      <c r="J238" s="437">
        <v>0</v>
      </c>
    </row>
    <row r="239" spans="1:10" x14ac:dyDescent="0.2">
      <c r="A239" s="429">
        <v>8071</v>
      </c>
      <c r="B239" s="430">
        <v>7022</v>
      </c>
      <c r="C239" s="432" t="s">
        <v>1253</v>
      </c>
      <c r="D239" s="430" t="s">
        <v>1090</v>
      </c>
      <c r="E239" s="429">
        <v>8071</v>
      </c>
      <c r="G239" s="436">
        <v>0.78979999999999995</v>
      </c>
      <c r="H239" s="437">
        <v>247091.96000000043</v>
      </c>
      <c r="I239" s="437">
        <v>0</v>
      </c>
      <c r="J239" s="437">
        <v>0</v>
      </c>
    </row>
  </sheetData>
  <autoFilter ref="A1:O239"/>
  <phoneticPr fontId="16"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5489"/>
  <sheetViews>
    <sheetView zoomScale="75" zoomScaleNormal="75" workbookViewId="0">
      <pane ySplit="1" topLeftCell="A2" activePane="bottomLeft" state="frozen"/>
      <selection pane="bottomLeft" activeCell="G30" sqref="G30"/>
    </sheetView>
  </sheetViews>
  <sheetFormatPr defaultRowHeight="14.25" x14ac:dyDescent="0.2"/>
  <cols>
    <col min="1" max="1" width="7.875" customWidth="1"/>
    <col min="2" max="2" width="2.5" customWidth="1"/>
    <col min="3" max="3" width="9.625" customWidth="1"/>
    <col min="4" max="4" width="49" bestFit="1" customWidth="1"/>
    <col min="5" max="5" width="12.75"/>
    <col min="6" max="6" width="33" bestFit="1" customWidth="1"/>
    <col min="7" max="7" width="57.625" bestFit="1" customWidth="1"/>
    <col min="8" max="8" width="24.75" bestFit="1" customWidth="1"/>
    <col min="9" max="9" width="19.375" customWidth="1"/>
    <col min="10" max="10" width="11.5" bestFit="1" customWidth="1"/>
  </cols>
  <sheetData>
    <row r="1" spans="1:9" s="190" customFormat="1" ht="30" x14ac:dyDescent="0.2">
      <c r="A1" s="189" t="s">
        <v>73</v>
      </c>
      <c r="B1" s="189"/>
      <c r="C1" s="189"/>
      <c r="D1" t="s">
        <v>604</v>
      </c>
      <c r="E1" t="s">
        <v>605</v>
      </c>
      <c r="F1" t="s">
        <v>606</v>
      </c>
      <c r="G1" t="s">
        <v>607</v>
      </c>
      <c r="H1" t="s">
        <v>608</v>
      </c>
      <c r="I1" s="363"/>
    </row>
    <row r="2" spans="1:9" ht="15" x14ac:dyDescent="0.2">
      <c r="A2" s="191" t="str">
        <f t="shared" ref="A2:A65" si="0">MID(D2,5,4)</f>
        <v>6666</v>
      </c>
      <c r="B2" s="191"/>
      <c r="C2" s="191" t="str">
        <f t="shared" ref="C2:C65" si="1">A2&amp;E2</f>
        <v>66660697</v>
      </c>
      <c r="D2" t="str">
        <f>'Funding Import'!A4</f>
        <v>EDSG6666: CENTRAL SERVICES BLOCK</v>
      </c>
      <c r="E2" t="str">
        <f>MID('Funding Import'!B4,2,4)</f>
        <v>0697</v>
      </c>
      <c r="F2" t="str">
        <f>MID('Funding Import'!B4,8,50)</f>
        <v>DEDICATED SCHOOLS GRANT</v>
      </c>
      <c r="G2" t="str">
        <f>'Funding Import'!I4</f>
        <v>Spreadsheet B 392825 20651726 ES016 MK0521 ES016 DSG REALIGNMENT VIREMENT 2021-22 ES016 MK0521 ES016 DSG REALIGNMENT VIREMENT 2021-22</v>
      </c>
      <c r="H2">
        <f>'Funding Import'!H4</f>
        <v>-11385530</v>
      </c>
      <c r="I2" s="139"/>
    </row>
    <row r="3" spans="1:9" ht="15" x14ac:dyDescent="0.2">
      <c r="A3" s="191" t="str">
        <f t="shared" si="0"/>
        <v>7777</v>
      </c>
      <c r="B3" s="191"/>
      <c r="C3" s="191" t="str">
        <f t="shared" si="1"/>
        <v>77770697</v>
      </c>
      <c r="D3" t="str">
        <f>'Funding Import'!A5</f>
        <v>EDSG7777: EARLY YEARS BLOCK</v>
      </c>
      <c r="E3" t="str">
        <f>MID('Funding Import'!B5,2,4)</f>
        <v>0697</v>
      </c>
      <c r="F3" t="str">
        <f>MID('Funding Import'!B5,8,50)</f>
        <v>DEDICATED SCHOOLS GRANT</v>
      </c>
      <c r="G3" t="str">
        <f>'Funding Import'!I5</f>
        <v>Spreadsheet B 392825 20651726 ES016 MK0521 ES016 DSG REALIGNMENT VIREMENT 2021-22 ES016 MK0521 ES016 DSG REALIGNMENT VIREMENT 2021-22</v>
      </c>
      <c r="H3">
        <f>'Funding Import'!H5</f>
        <v>-1131679</v>
      </c>
      <c r="I3" s="139"/>
    </row>
    <row r="4" spans="1:9" ht="15" x14ac:dyDescent="0.2">
      <c r="A4" s="191" t="str">
        <f t="shared" si="0"/>
        <v>8888</v>
      </c>
      <c r="B4" s="191"/>
      <c r="C4" s="191" t="str">
        <f t="shared" si="1"/>
        <v>88880697</v>
      </c>
      <c r="D4" t="str">
        <f>'Funding Import'!A6</f>
        <v>EDSG8888: HIGH NEEDS BLOCK</v>
      </c>
      <c r="E4" t="str">
        <f>MID('Funding Import'!B6,2,4)</f>
        <v>0697</v>
      </c>
      <c r="F4" t="str">
        <f>MID('Funding Import'!B6,8,50)</f>
        <v>DEDICATED SCHOOLS GRANT</v>
      </c>
      <c r="G4" t="str">
        <f>'Funding Import'!I6</f>
        <v>Spreadsheet B 392827 20651759 ES017 MK0522 ES017 DSG RECOUPMENT VIREMENT 2021-22 ES017 MK0522 ES017 DSG RECOUPMENT VIREMENT 2021-22</v>
      </c>
      <c r="H4">
        <f>'Funding Import'!H6</f>
        <v>28120501</v>
      </c>
      <c r="I4" s="139"/>
    </row>
    <row r="5" spans="1:9" ht="15" x14ac:dyDescent="0.2">
      <c r="A5" s="191" t="str">
        <f t="shared" si="0"/>
        <v>8888</v>
      </c>
      <c r="B5" s="191"/>
      <c r="C5" s="191" t="str">
        <f t="shared" si="1"/>
        <v>88880697</v>
      </c>
      <c r="D5" t="str">
        <f>'Funding Import'!A7</f>
        <v>EDSG8888: HIGH NEEDS BLOCK</v>
      </c>
      <c r="E5" t="str">
        <f>MID('Funding Import'!B7,2,4)</f>
        <v>0697</v>
      </c>
      <c r="F5" t="str">
        <f>MID('Funding Import'!B7,8,50)</f>
        <v>DEDICATED SCHOOLS GRANT</v>
      </c>
      <c r="G5" t="str">
        <f>'Funding Import'!I7</f>
        <v>Spreadsheet B 392825 20651726 ES016 MK0521 ES016 DSG REALIGNMENT VIREMENT 2021-22 ES016 MK0521 ES016 DSG REALIGNMENT VIREMENT 2021-22</v>
      </c>
      <c r="H5">
        <f>'Funding Import'!H7</f>
        <v>-28909145</v>
      </c>
      <c r="I5" s="139"/>
    </row>
    <row r="6" spans="1:9" ht="15" x14ac:dyDescent="0.2">
      <c r="A6" s="191" t="str">
        <f t="shared" si="0"/>
        <v>8888</v>
      </c>
      <c r="B6" s="191"/>
      <c r="C6" s="191" t="str">
        <f t="shared" si="1"/>
        <v>88880697</v>
      </c>
      <c r="D6" t="str">
        <f>'Funding Import'!A8</f>
        <v>EDSG8888: HIGH NEEDS BLOCK</v>
      </c>
      <c r="E6" t="str">
        <f>MID('Funding Import'!B8,2,4)</f>
        <v>0697</v>
      </c>
      <c r="F6" t="str">
        <f>MID('Funding Import'!B8,8,50)</f>
        <v>DEDICATED SCHOOLS GRANT</v>
      </c>
      <c r="G6" t="str">
        <f>'Funding Import'!I8</f>
        <v>DSG realignment December 2021</v>
      </c>
      <c r="H6">
        <f>'Funding Import'!H8</f>
        <v>-106166</v>
      </c>
      <c r="I6" s="139"/>
    </row>
    <row r="7" spans="1:9" ht="15" x14ac:dyDescent="0.2">
      <c r="A7" s="191" t="str">
        <f t="shared" si="0"/>
        <v>9999</v>
      </c>
      <c r="B7" s="191"/>
      <c r="C7" s="191" t="str">
        <f t="shared" si="1"/>
        <v>99990697</v>
      </c>
      <c r="D7" t="str">
        <f>'Funding Import'!A9</f>
        <v>EDSG9999: SCHOOLS BLOCK</v>
      </c>
      <c r="E7" t="str">
        <f>MID('Funding Import'!B9,2,4)</f>
        <v>0697</v>
      </c>
      <c r="F7" t="str">
        <f>MID('Funding Import'!B9,8,50)</f>
        <v>DEDICATED SCHOOLS GRANT</v>
      </c>
      <c r="G7" t="str">
        <f>'Funding Import'!I9</f>
        <v>Spreadsheet B 392827 20651759 ES017 MK0522 ES017 DSG RECOUPMENT VIREMENT 2021-22 ES017 MK0522 ES017 DSG RECOUPMENT VIREMENT 2021-22</v>
      </c>
      <c r="H7">
        <f>'Funding Import'!H9</f>
        <v>713416639</v>
      </c>
      <c r="I7" s="139"/>
    </row>
    <row r="8" spans="1:9" ht="15" x14ac:dyDescent="0.2">
      <c r="A8" s="191" t="str">
        <f t="shared" si="0"/>
        <v>9999</v>
      </c>
      <c r="B8" s="191"/>
      <c r="C8" s="191" t="str">
        <f t="shared" si="1"/>
        <v>99990697</v>
      </c>
      <c r="D8" t="str">
        <f>'Funding Import'!A10</f>
        <v>EDSG9999: SCHOOLS BLOCK</v>
      </c>
      <c r="E8" t="str">
        <f>MID('Funding Import'!B10,2,4)</f>
        <v>0697</v>
      </c>
      <c r="F8" t="str">
        <f>MID('Funding Import'!B10,8,50)</f>
        <v>DEDICATED SCHOOLS GRANT</v>
      </c>
      <c r="G8" t="str">
        <f>'Funding Import'!I10</f>
        <v>Spreadsheet B 392825 20651726 ES016 MK0521 ES016 DSG REALIGNMENT VIREMENT 2021-22 ES016 MK0521 ES016 DSG REALIGNMENT VIREMENT 2021-22</v>
      </c>
      <c r="H8">
        <f>'Funding Import'!H10</f>
        <v>-693512142</v>
      </c>
      <c r="I8" s="139"/>
    </row>
    <row r="9" spans="1:9" ht="15" x14ac:dyDescent="0.2">
      <c r="A9" s="191" t="str">
        <f t="shared" si="0"/>
        <v>9999</v>
      </c>
      <c r="B9" s="191"/>
      <c r="C9" s="191" t="str">
        <f t="shared" si="1"/>
        <v>99990697</v>
      </c>
      <c r="D9" t="str">
        <f>'Funding Import'!A11</f>
        <v>EDSG9999: SCHOOLS BLOCK</v>
      </c>
      <c r="E9" t="str">
        <f>MID('Funding Import'!B11,2,4)</f>
        <v>0697</v>
      </c>
      <c r="F9" t="str">
        <f>MID('Funding Import'!B11,8,50)</f>
        <v>DEDICATED SCHOOLS GRANT</v>
      </c>
      <c r="G9" t="str">
        <f>'Funding Import'!I11</f>
        <v>DSG realignment December 2021</v>
      </c>
      <c r="H9">
        <f>'Funding Import'!H11</f>
        <v>370940.85</v>
      </c>
      <c r="I9" s="139"/>
    </row>
    <row r="10" spans="1:9" ht="15" x14ac:dyDescent="0.2">
      <c r="A10" s="191" t="str">
        <f t="shared" si="0"/>
        <v>9999</v>
      </c>
      <c r="B10" s="191"/>
      <c r="C10" s="191" t="str">
        <f t="shared" si="1"/>
        <v>99996900</v>
      </c>
      <c r="D10" t="str">
        <f>'Funding Import'!A12</f>
        <v>RB039999: DSG DEVOLVEMENT TO SCHOOLS</v>
      </c>
      <c r="E10" t="str">
        <f>MID('Funding Import'!B12,2,4)</f>
        <v>6900</v>
      </c>
      <c r="F10" t="str">
        <f>MID('Funding Import'!B12,8,50)</f>
        <v>OTHER EXPENDITURE RECHARGE</v>
      </c>
      <c r="G10" t="str">
        <f>'Funding Import'!I12</f>
        <v>DL 8701 0014 Pupil Premium Autumn Term 2021</v>
      </c>
      <c r="H10">
        <f>'Funding Import'!H12</f>
        <v>-4977746</v>
      </c>
      <c r="I10" s="139"/>
    </row>
    <row r="11" spans="1:9" ht="15" x14ac:dyDescent="0.2">
      <c r="A11" s="191" t="str">
        <f t="shared" si="0"/>
        <v>9999</v>
      </c>
      <c r="B11" s="191"/>
      <c r="C11" s="191" t="str">
        <f t="shared" si="1"/>
        <v>99990001</v>
      </c>
      <c r="D11" t="str">
        <f>'Funding Import'!A13</f>
        <v>RB039999: DSG DEVOLVEMENT TO SCHOOLS</v>
      </c>
      <c r="E11" t="str">
        <f>MID('Funding Import'!B13,2,4)</f>
        <v>0001</v>
      </c>
      <c r="F11" t="str">
        <f>MID('Funding Import'!B13,8,50)</f>
        <v>FORMULA FUNDED (EXCL RATES)</v>
      </c>
      <c r="G11" t="str">
        <f>'Funding Import'!I13</f>
        <v>Spreadsheet B 390086 20589725 ES001 DP0515 FEEE234 SUM21INT ES001 DP0515 FEEE234 SUM21INT</v>
      </c>
      <c r="H11">
        <f>'Funding Import'!H13</f>
        <v>-523016.73</v>
      </c>
      <c r="I11" s="139"/>
    </row>
    <row r="12" spans="1:9" ht="15" x14ac:dyDescent="0.2">
      <c r="A12" s="191" t="str">
        <f t="shared" si="0"/>
        <v>9999</v>
      </c>
      <c r="B12" s="191"/>
      <c r="C12" s="191" t="str">
        <f t="shared" si="1"/>
        <v>99990001</v>
      </c>
      <c r="D12" t="str">
        <f>'Funding Import'!A14</f>
        <v>RB039999: DSG DEVOLVEMENT TO SCHOOLS</v>
      </c>
      <c r="E12" t="str">
        <f>MID('Funding Import'!B14,2,4)</f>
        <v>0001</v>
      </c>
      <c r="F12" t="str">
        <f>MID('Funding Import'!B14,8,50)</f>
        <v>FORMULA FUNDED (EXCL RATES)</v>
      </c>
      <c r="G12" t="str">
        <f>'Funding Import'!I14</f>
        <v>Spreadsheet B 393476 20722386 Journal Import 20722386: Growth Fund 21 Apr-21</v>
      </c>
      <c r="H12">
        <f>'Funding Import'!H14</f>
        <v>-331998.5</v>
      </c>
      <c r="I12" s="139"/>
    </row>
    <row r="13" spans="1:9" ht="15" x14ac:dyDescent="0.2">
      <c r="A13" s="191" t="str">
        <f t="shared" si="0"/>
        <v>9999</v>
      </c>
      <c r="B13" s="191"/>
      <c r="C13" s="191" t="str">
        <f t="shared" si="1"/>
        <v>99990001</v>
      </c>
      <c r="D13" t="str">
        <f>'Funding Import'!A15</f>
        <v>RB039999: DSG DEVOLVEMENT TO SCHOOLS</v>
      </c>
      <c r="E13" t="str">
        <f>MID('Funding Import'!B15,2,4)</f>
        <v>0001</v>
      </c>
      <c r="F13" t="str">
        <f>MID('Funding Import'!B15,8,50)</f>
        <v>FORMULA FUNDED (EXCL RATES)</v>
      </c>
      <c r="G13" t="str">
        <f>'Funding Import'!I15</f>
        <v>Spreadsheet B 394865 20783346 ES048 DP0537 ES048 Split Site 21-22 ES048 DP0537 ES048 Split Site 21-22</v>
      </c>
      <c r="H13">
        <f>'Funding Import'!H15</f>
        <v>-28356</v>
      </c>
      <c r="I13" s="139"/>
    </row>
    <row r="14" spans="1:9" ht="15" x14ac:dyDescent="0.2">
      <c r="A14" s="191" t="str">
        <f t="shared" si="0"/>
        <v>9999</v>
      </c>
      <c r="B14" s="191"/>
      <c r="C14" s="191" t="str">
        <f t="shared" si="1"/>
        <v>99990001</v>
      </c>
      <c r="D14" t="str">
        <f>'Funding Import'!A16</f>
        <v>RB039999: DSG DEVOLVEMENT TO SCHOOLS</v>
      </c>
      <c r="E14" t="str">
        <f>MID('Funding Import'!B16,2,4)</f>
        <v>0001</v>
      </c>
      <c r="F14" t="str">
        <f>MID('Funding Import'!B16,8,50)</f>
        <v>FORMULA FUNDED (EXCL RATES)</v>
      </c>
      <c r="G14" t="str">
        <f>'Funding Import'!I16</f>
        <v>Spreadsheet B 394868 20783699 ES049 DP0539 20 AddPlaces Sum21 ES049 DP0539 20 AddPlaces Sum21</v>
      </c>
      <c r="H14">
        <f>'Funding Import'!H16</f>
        <v>-88833.33</v>
      </c>
      <c r="I14" s="139"/>
    </row>
    <row r="15" spans="1:9" ht="15" x14ac:dyDescent="0.2">
      <c r="A15" s="191" t="str">
        <f t="shared" si="0"/>
        <v>9999</v>
      </c>
      <c r="B15" s="191"/>
      <c r="C15" s="191" t="str">
        <f t="shared" si="1"/>
        <v>99990001</v>
      </c>
      <c r="D15" t="str">
        <f>'Funding Import'!A17</f>
        <v>RB039999: DSG DEVOLVEMENT TO SCHOOLS</v>
      </c>
      <c r="E15" t="str">
        <f>MID('Funding Import'!B17,2,4)</f>
        <v>0001</v>
      </c>
      <c r="F15" t="str">
        <f>MID('Funding Import'!B17,8,50)</f>
        <v>FORMULA FUNDED (EXCL RATES)</v>
      </c>
      <c r="G15" t="str">
        <f>'Funding Import'!I17</f>
        <v>Spreadsheet B 393487 20722693 ES026 GROWTH FUND 21 APR 21 ES026 GROWTH FUND 21 APR 21</v>
      </c>
      <c r="H15">
        <f>'Funding Import'!H17</f>
        <v>-523627.08</v>
      </c>
      <c r="I15" s="139"/>
    </row>
    <row r="16" spans="1:9" ht="15" x14ac:dyDescent="0.2">
      <c r="A16" s="191" t="str">
        <f t="shared" si="0"/>
        <v>9999</v>
      </c>
      <c r="B16" s="191"/>
      <c r="C16" s="191" t="str">
        <f t="shared" si="1"/>
        <v>99990001</v>
      </c>
      <c r="D16" t="str">
        <f>'Funding Import'!A18</f>
        <v>RB039999: DSG DEVOLVEMENT TO SCHOOLS</v>
      </c>
      <c r="E16" t="str">
        <f>MID('Funding Import'!B18,2,4)</f>
        <v>0001</v>
      </c>
      <c r="F16" t="str">
        <f>MID('Funding Import'!B18,8,50)</f>
        <v>FORMULA FUNDED (EXCL RATES)</v>
      </c>
      <c r="G16" t="str">
        <f>'Funding Import'!I18</f>
        <v>Spreadsheet B 393467 20722138 ES023 RM0079 GROWTH FUND 21 APR-21 ES023 RM0079 GROWTH FUND 21 APR-21</v>
      </c>
      <c r="H16">
        <f>'Funding Import'!H18</f>
        <v>-268122.3</v>
      </c>
      <c r="I16" s="139"/>
    </row>
    <row r="17" spans="1:9" ht="15" x14ac:dyDescent="0.2">
      <c r="A17" s="191" t="str">
        <f t="shared" si="0"/>
        <v>9999</v>
      </c>
      <c r="B17" s="191"/>
      <c r="C17" s="191" t="str">
        <f t="shared" si="1"/>
        <v>99990001</v>
      </c>
      <c r="D17" t="str">
        <f>'Funding Import'!A19</f>
        <v>RB039999: DSG DEVOLVEMENT TO SCHOOLS</v>
      </c>
      <c r="E17" t="str">
        <f>MID('Funding Import'!B19,2,4)</f>
        <v>0001</v>
      </c>
      <c r="F17" t="str">
        <f>MID('Funding Import'!B19,8,50)</f>
        <v>FORMULA FUNDED (EXCL RATES)</v>
      </c>
      <c r="G17" t="str">
        <f>'Funding Import'!I19</f>
        <v>Spreadsheet B 394732 20771283 ES051 MK0563 FEEE234 SUM21INT ES051 MK0563 FEEE234 SUM21INT</v>
      </c>
      <c r="H17">
        <f>'Funding Import'!H19</f>
        <v>-82961.81</v>
      </c>
      <c r="I17" s="139"/>
    </row>
    <row r="18" spans="1:9" ht="15" x14ac:dyDescent="0.2">
      <c r="A18" s="191" t="str">
        <f t="shared" si="0"/>
        <v>9999</v>
      </c>
      <c r="B18" s="191"/>
      <c r="C18" s="191" t="str">
        <f t="shared" si="1"/>
        <v>99990001</v>
      </c>
      <c r="D18" t="str">
        <f>'Funding Import'!A20</f>
        <v>RB039999: DSG DEVOLVEMENT TO SCHOOLS</v>
      </c>
      <c r="E18" t="str">
        <f>MID('Funding Import'!B20,2,4)</f>
        <v>0001</v>
      </c>
      <c r="F18" t="str">
        <f>MID('Funding Import'!B20,8,50)</f>
        <v>FORMULA FUNDED (EXCL RATES)</v>
      </c>
      <c r="G18" t="str">
        <f>'Funding Import'!I20</f>
        <v>Spreadsheet B 394856 20783145 ES044 DP0535 FEEE234 SUM21DAF ES044 DP0535 FEEE234 SUM21DAF</v>
      </c>
      <c r="H18">
        <f>'Funding Import'!H20</f>
        <v>-615</v>
      </c>
      <c r="I18" s="139"/>
    </row>
    <row r="19" spans="1:9" ht="15" x14ac:dyDescent="0.2">
      <c r="A19" s="191" t="str">
        <f t="shared" si="0"/>
        <v>9999</v>
      </c>
      <c r="B19" s="191"/>
      <c r="C19" s="191" t="str">
        <f t="shared" si="1"/>
        <v>99990001</v>
      </c>
      <c r="D19" t="str">
        <f>'Funding Import'!A21</f>
        <v>RB039999: DSG DEVOLVEMENT TO SCHOOLS</v>
      </c>
      <c r="E19" t="str">
        <f>MID('Funding Import'!B21,2,4)</f>
        <v>0001</v>
      </c>
      <c r="F19" t="str">
        <f>MID('Funding Import'!B21,8,50)</f>
        <v>FORMULA FUNDED (EXCL RATES)</v>
      </c>
      <c r="G19" t="str">
        <f>'Funding Import'!I21</f>
        <v>Spreadsheet B 393486 20722630 Growth Fund 21 APR 21 ES025 RM0082 Growth Fund 21 APR 21</v>
      </c>
      <c r="H19">
        <f>'Funding Import'!H21</f>
        <v>-585415.04</v>
      </c>
      <c r="I19" s="139"/>
    </row>
    <row r="20" spans="1:9" ht="15" x14ac:dyDescent="0.2">
      <c r="A20" s="191" t="str">
        <f t="shared" si="0"/>
        <v>9999</v>
      </c>
      <c r="B20" s="191"/>
      <c r="C20" s="191" t="str">
        <f t="shared" si="1"/>
        <v>99990001</v>
      </c>
      <c r="D20" t="str">
        <f>'Funding Import'!A22</f>
        <v>RB039999: DSG DEVOLVEMENT TO SCHOOLS</v>
      </c>
      <c r="E20" t="str">
        <f>MID('Funding Import'!B22,2,4)</f>
        <v>0001</v>
      </c>
      <c r="F20" t="str">
        <f>MID('Funding Import'!B22,8,50)</f>
        <v>FORMULA FUNDED (EXCL RATES)</v>
      </c>
      <c r="G20" t="str">
        <f>'Funding Import'!I22</f>
        <v>Spreadsheet B 394870 20783890 ES050 DP0541 TOP-UP SUM21-1 ES050 DP0541 TOP-UP SUM21-1</v>
      </c>
      <c r="H20">
        <f>'Funding Import'!H22</f>
        <v>-120707.58</v>
      </c>
      <c r="I20" s="139"/>
    </row>
    <row r="21" spans="1:9" ht="15" x14ac:dyDescent="0.2">
      <c r="A21" s="191" t="str">
        <f t="shared" si="0"/>
        <v>9999</v>
      </c>
      <c r="B21" s="191"/>
      <c r="C21" s="191" t="str">
        <f t="shared" si="1"/>
        <v>99990001</v>
      </c>
      <c r="D21" t="str">
        <f>'Funding Import'!A23</f>
        <v>RB039999: DSG DEVOLVEMENT TO SCHOOLS</v>
      </c>
      <c r="E21" t="str">
        <f>MID('Funding Import'!B23,2,4)</f>
        <v>0001</v>
      </c>
      <c r="F21" t="str">
        <f>MID('Funding Import'!B23,8,50)</f>
        <v>FORMULA FUNDED (EXCL RATES)</v>
      </c>
      <c r="G21" t="str">
        <f>'Funding Import'!I23</f>
        <v>Spreadsheet B 393400 20716028 ES020 DP0525 SEN BLOCKFUNDING SUM 21b ES020 DP0525 SEN BLOCKFUNDING SUM 21b</v>
      </c>
      <c r="H21">
        <f>'Funding Import'!H23</f>
        <v>-40758</v>
      </c>
      <c r="I21" s="139"/>
    </row>
    <row r="22" spans="1:9" ht="15" x14ac:dyDescent="0.2">
      <c r="A22" s="191" t="str">
        <f t="shared" si="0"/>
        <v>9999</v>
      </c>
      <c r="B22" s="191"/>
      <c r="C22" s="191" t="str">
        <f t="shared" si="1"/>
        <v>99990001</v>
      </c>
      <c r="D22" t="str">
        <f>'Funding Import'!A24</f>
        <v>RB039999: DSG DEVOLVEMENT TO SCHOOLS</v>
      </c>
      <c r="E22" t="str">
        <f>MID('Funding Import'!B24,2,4)</f>
        <v>0001</v>
      </c>
      <c r="F22" t="str">
        <f>MID('Funding Import'!B24,8,50)</f>
        <v>FORMULA FUNDED (EXCL RATES)</v>
      </c>
      <c r="G22" t="str">
        <f>'Funding Import'!I24</f>
        <v>Spreadsheet B 394845 20782782 ES043 DP0533 SEN TOP-UP SUM1 SUM-21 ES043 DP0533 SEN TOP-UP SUM1 SUM-21</v>
      </c>
      <c r="H22">
        <f>'Funding Import'!H24</f>
        <v>-331300</v>
      </c>
      <c r="I22" s="139"/>
    </row>
    <row r="23" spans="1:9" ht="15" x14ac:dyDescent="0.2">
      <c r="A23" s="191" t="str">
        <f t="shared" si="0"/>
        <v>9999</v>
      </c>
      <c r="B23" s="191"/>
      <c r="C23" s="191" t="str">
        <f t="shared" si="1"/>
        <v>99990001</v>
      </c>
      <c r="D23" t="str">
        <f>'Funding Import'!A25</f>
        <v>RB039999: DSG DEVOLVEMENT TO SCHOOLS</v>
      </c>
      <c r="E23" t="str">
        <f>MID('Funding Import'!B25,2,4)</f>
        <v>0001</v>
      </c>
      <c r="F23" t="str">
        <f>MID('Funding Import'!B25,8,50)</f>
        <v>FORMULA FUNDED (EXCL RATES)</v>
      </c>
      <c r="G23" t="str">
        <f>'Funding Import'!I25</f>
        <v>Spreadsheet B 393399 20715818 ES019 DP0524 SEN BLOCKFUNDING SUM 21a ES019 DP0524 SEN BLOCKFUNDING SUM 21a</v>
      </c>
      <c r="H23">
        <f>'Funding Import'!H25</f>
        <v>-12433</v>
      </c>
      <c r="I23" s="139"/>
    </row>
    <row r="24" spans="1:9" ht="15" x14ac:dyDescent="0.2">
      <c r="A24" s="191" t="str">
        <f t="shared" si="0"/>
        <v>9999</v>
      </c>
      <c r="B24" s="191"/>
      <c r="C24" s="191" t="str">
        <f t="shared" si="1"/>
        <v>99990001</v>
      </c>
      <c r="D24" t="str">
        <f>'Funding Import'!A26</f>
        <v>RB039999: DSG DEVOLVEMENT TO SCHOOLS</v>
      </c>
      <c r="E24" t="str">
        <f>MID('Funding Import'!B26,2,4)</f>
        <v>0001</v>
      </c>
      <c r="F24" t="str">
        <f>MID('Funding Import'!B26,8,50)</f>
        <v>FORMULA FUNDED (EXCL RATES)</v>
      </c>
      <c r="G24" t="str">
        <f>'Funding Import'!I26</f>
        <v>Spreadsheet B 395854 20828626 ES053 MK0591 FEEE234 SUM21ACT ES053 MK0591 FEEE234 SUM21ACT</v>
      </c>
      <c r="H24">
        <f>'Funding Import'!H26</f>
        <v>-901387.97</v>
      </c>
      <c r="I24" s="139"/>
    </row>
    <row r="25" spans="1:9" ht="15" x14ac:dyDescent="0.2">
      <c r="A25" s="191" t="str">
        <f t="shared" si="0"/>
        <v>9999</v>
      </c>
      <c r="B25" s="191"/>
      <c r="C25" s="191" t="str">
        <f t="shared" si="1"/>
        <v>99990001</v>
      </c>
      <c r="D25" t="str">
        <f>'Funding Import'!A27</f>
        <v>RB039999: DSG DEVOLVEMENT TO SCHOOLS</v>
      </c>
      <c r="E25" t="str">
        <f>MID('Funding Import'!B27,2,4)</f>
        <v>0001</v>
      </c>
      <c r="F25" t="str">
        <f>MID('Funding Import'!B27,8,50)</f>
        <v>FORMULA FUNDED (EXCL RATES)</v>
      </c>
      <c r="G25" t="str">
        <f>'Funding Import'!I27</f>
        <v>Spreadsheet B 398910 20926031 ES072 CJ0151 EY SENPREMIUM AUT-20 ES072 CJ0151 EY SENPREMIUM AUT-20</v>
      </c>
      <c r="H25">
        <f>'Funding Import'!H27</f>
        <v>-122</v>
      </c>
      <c r="I25" s="139"/>
    </row>
    <row r="26" spans="1:9" ht="15" x14ac:dyDescent="0.2">
      <c r="A26" s="191" t="str">
        <f t="shared" si="0"/>
        <v>9999</v>
      </c>
      <c r="B26" s="191"/>
      <c r="C26" s="191" t="str">
        <f t="shared" si="1"/>
        <v>99990001</v>
      </c>
      <c r="D26" t="str">
        <f>'Funding Import'!A28</f>
        <v>RB039999: DSG DEVOLVEMENT TO SCHOOLS</v>
      </c>
      <c r="E26" t="str">
        <f>MID('Funding Import'!B28,2,4)</f>
        <v>0001</v>
      </c>
      <c r="F26" t="str">
        <f>MID('Funding Import'!B28,8,50)</f>
        <v>FORMULA FUNDED (EXCL RATES)</v>
      </c>
      <c r="G26" t="str">
        <f>'Funding Import'!I28</f>
        <v>Spreadsheet B 395860 20828783 ES057 MK0595  ENPRO TOPUP SUM21 ES057 MK0595  ENPRO TOPUP SUM21</v>
      </c>
      <c r="H26">
        <f>'Funding Import'!H28</f>
        <v>-16256.78</v>
      </c>
      <c r="I26" s="139"/>
    </row>
    <row r="27" spans="1:9" ht="15" x14ac:dyDescent="0.2">
      <c r="A27" s="191" t="str">
        <f t="shared" si="0"/>
        <v>9999</v>
      </c>
      <c r="B27" s="191"/>
      <c r="C27" s="191" t="str">
        <f t="shared" si="1"/>
        <v>99990001</v>
      </c>
      <c r="D27" t="str">
        <f>'Funding Import'!A29</f>
        <v>RB039999: DSG DEVOLVEMENT TO SCHOOLS</v>
      </c>
      <c r="E27" t="str">
        <f>MID('Funding Import'!B29,2,4)</f>
        <v>0001</v>
      </c>
      <c r="F27" t="str">
        <f>MID('Funding Import'!B29,8,50)</f>
        <v>FORMULA FUNDED (EXCL RATES)</v>
      </c>
      <c r="G27" t="str">
        <f>'Funding Import'!I29</f>
        <v>Spreadsheet B 398912 20926051 ES073 CJ0152 EY SENPREMIUM AUT-20 ES073 CJ0152 EY SENPREMIUM SPR-21</v>
      </c>
      <c r="H27">
        <f>'Funding Import'!H29</f>
        <v>-6426</v>
      </c>
      <c r="I27" s="139"/>
    </row>
    <row r="28" spans="1:9" ht="15" x14ac:dyDescent="0.2">
      <c r="A28" s="191" t="str">
        <f t="shared" si="0"/>
        <v>9999</v>
      </c>
      <c r="B28" s="191"/>
      <c r="C28" s="191" t="str">
        <f t="shared" si="1"/>
        <v>99990001</v>
      </c>
      <c r="D28" t="str">
        <f>'Funding Import'!A30</f>
        <v>RB039999: DSG DEVOLVEMENT TO SCHOOLS</v>
      </c>
      <c r="E28" t="str">
        <f>MID('Funding Import'!B30,2,4)</f>
        <v>0001</v>
      </c>
      <c r="F28" t="str">
        <f>MID('Funding Import'!B30,8,50)</f>
        <v>FORMULA FUNDED (EXCL RATES)</v>
      </c>
      <c r="G28" t="str">
        <f>'Funding Import'!I30</f>
        <v>Spreadsheet B 398928 20926200 ES075 CJ0157 TOP-UP SUM21-6 ES075 CJ0157 TOP-UP SUM21-6</v>
      </c>
      <c r="H28">
        <f>'Funding Import'!H30</f>
        <v>-52133.120000000003</v>
      </c>
      <c r="I28" s="139"/>
    </row>
    <row r="29" spans="1:9" ht="15" x14ac:dyDescent="0.2">
      <c r="A29" s="191" t="str">
        <f t="shared" si="0"/>
        <v>9999</v>
      </c>
      <c r="B29" s="191"/>
      <c r="C29" s="191" t="str">
        <f t="shared" si="1"/>
        <v>99990001</v>
      </c>
      <c r="D29" t="str">
        <f>'Funding Import'!A31</f>
        <v>RB039999: DSG DEVOLVEMENT TO SCHOOLS</v>
      </c>
      <c r="E29" t="str">
        <f>MID('Funding Import'!B31,2,4)</f>
        <v>0001</v>
      </c>
      <c r="F29" t="str">
        <f>MID('Funding Import'!B31,8,50)</f>
        <v>FORMULA FUNDED (EXCL RATES)</v>
      </c>
      <c r="G29" t="str">
        <f>'Funding Import'!I31</f>
        <v>Spreadsheet B 395863 20828886 ES061 MK0598 TOP-UP SUM21-3 ES061 MK0598 TOP-UP SUM21-3</v>
      </c>
      <c r="H29">
        <f>'Funding Import'!H31</f>
        <v>-111638.8</v>
      </c>
      <c r="I29" s="139"/>
    </row>
    <row r="30" spans="1:9" ht="15" x14ac:dyDescent="0.2">
      <c r="A30" s="191" t="str">
        <f t="shared" si="0"/>
        <v>9999</v>
      </c>
      <c r="B30" s="191"/>
      <c r="C30" s="191" t="str">
        <f t="shared" si="1"/>
        <v>99990001</v>
      </c>
      <c r="D30" t="str">
        <f>'Funding Import'!A32</f>
        <v>RB039999: DSG DEVOLVEMENT TO SCHOOLS</v>
      </c>
      <c r="E30" t="str">
        <f>MID('Funding Import'!B32,2,4)</f>
        <v>0001</v>
      </c>
      <c r="F30" t="str">
        <f>MID('Funding Import'!B32,8,50)</f>
        <v>FORMULA FUNDED (EXCL RATES)</v>
      </c>
      <c r="G30" t="str">
        <f>'Funding Import'!I32</f>
        <v>Spreadsheet B 398914 20926071 ES074 CJ0153 EY SENPREMIUM AUT-20 ES074 CJ0153 EY SENPREMIUM SUM-21</v>
      </c>
      <c r="H30">
        <f>'Funding Import'!H32</f>
        <v>-43760</v>
      </c>
      <c r="I30" s="139"/>
    </row>
    <row r="31" spans="1:9" ht="15" x14ac:dyDescent="0.2">
      <c r="A31" s="191" t="str">
        <f t="shared" si="0"/>
        <v>9999</v>
      </c>
      <c r="B31" s="191"/>
      <c r="C31" s="191" t="str">
        <f t="shared" si="1"/>
        <v>99990001</v>
      </c>
      <c r="D31" t="str">
        <f>'Funding Import'!A33</f>
        <v>RB039999: DSG DEVOLVEMENT TO SCHOOLS</v>
      </c>
      <c r="E31" t="str">
        <f>MID('Funding Import'!B33,2,4)</f>
        <v>0001</v>
      </c>
      <c r="F31" t="str">
        <f>MID('Funding Import'!B33,8,50)</f>
        <v>FORMULA FUNDED (EXCL RATES)</v>
      </c>
      <c r="G31" t="str">
        <f>'Funding Import'!I33</f>
        <v>Spreadsheet B 395856 20828699 ES056 MK0593 SEMH PROVISION SUM21 ES056 MK0593 SEMH PROVISION SUM21</v>
      </c>
      <c r="H31">
        <f>'Funding Import'!H33</f>
        <v>-61703.81</v>
      </c>
      <c r="I31" s="139"/>
    </row>
    <row r="32" spans="1:9" ht="15" x14ac:dyDescent="0.2">
      <c r="A32" s="191" t="str">
        <f t="shared" si="0"/>
        <v>9999</v>
      </c>
      <c r="B32" s="191"/>
      <c r="C32" s="191" t="str">
        <f t="shared" si="1"/>
        <v>99990001</v>
      </c>
      <c r="D32" t="str">
        <f>'Funding Import'!A34</f>
        <v>RB039999: DSG DEVOLVEMENT TO SCHOOLS</v>
      </c>
      <c r="E32" t="str">
        <f>MID('Funding Import'!B34,2,4)</f>
        <v>0001</v>
      </c>
      <c r="F32" t="str">
        <f>MID('Funding Import'!B34,8,50)</f>
        <v>FORMULA FUNDED (EXCL RATES)</v>
      </c>
      <c r="G32" t="str">
        <f>'Funding Import'!I34</f>
        <v>Spreadsheet B 399874 21002937 FEEE234 Summer 2021 AMENDMENT ES088 RM0132 FEEE234 Summer 2021 AMENDMENT</v>
      </c>
      <c r="H32">
        <f>'Funding Import'!H34</f>
        <v>-23750.48</v>
      </c>
      <c r="I32" s="139"/>
    </row>
    <row r="33" spans="1:9" ht="15" x14ac:dyDescent="0.2">
      <c r="A33" s="191" t="str">
        <f t="shared" si="0"/>
        <v>9999</v>
      </c>
      <c r="B33" s="191"/>
      <c r="C33" s="191" t="str">
        <f t="shared" si="1"/>
        <v>99990001</v>
      </c>
      <c r="D33" t="str">
        <f>'Funding Import'!A35</f>
        <v>RB039999: DSG DEVOLVEMENT TO SCHOOLS</v>
      </c>
      <c r="E33" t="str">
        <f>MID('Funding Import'!B35,2,4)</f>
        <v>0001</v>
      </c>
      <c r="F33" t="str">
        <f>MID('Funding Import'!B35,8,50)</f>
        <v>FORMULA FUNDED (EXCL RATES)</v>
      </c>
      <c r="G33" t="str">
        <f>'Funding Import'!I35</f>
        <v>Spreadsheet B 399772 20982052 SEN Funding to South CSS Sum 21 ES087 RM0125 SEN Funding to South CSS Sum 21</v>
      </c>
      <c r="H33">
        <f>'Funding Import'!H35</f>
        <v>-31250</v>
      </c>
      <c r="I33" s="139"/>
    </row>
    <row r="34" spans="1:9" ht="15" x14ac:dyDescent="0.2">
      <c r="A34" s="191" t="str">
        <f t="shared" si="0"/>
        <v>9999</v>
      </c>
      <c r="B34" s="191"/>
      <c r="C34" s="191" t="str">
        <f t="shared" si="1"/>
        <v>99990001</v>
      </c>
      <c r="D34" t="str">
        <f>'Funding Import'!A36</f>
        <v>RB039999: DSG DEVOLVEMENT TO SCHOOLS</v>
      </c>
      <c r="E34" t="str">
        <f>MID('Funding Import'!B36,2,4)</f>
        <v>0001</v>
      </c>
      <c r="F34" t="str">
        <f>MID('Funding Import'!B36,8,50)</f>
        <v>FORMULA FUNDED (EXCL RATES)</v>
      </c>
      <c r="G34" t="str">
        <f>'Funding Import'!I36</f>
        <v>Spreadsheet B 399876 21003159 FEEE234 Summer 2021 DAF2 ES092 RM0134 FEEE234 Summer 2021 DAF2</v>
      </c>
      <c r="H34">
        <f>'Funding Import'!H36</f>
        <v>-615</v>
      </c>
      <c r="I34" s="139"/>
    </row>
    <row r="35" spans="1:9" ht="15" x14ac:dyDescent="0.2">
      <c r="A35" s="191" t="str">
        <f t="shared" si="0"/>
        <v>9999</v>
      </c>
      <c r="B35" s="191"/>
      <c r="C35" s="191" t="str">
        <f t="shared" si="1"/>
        <v>99990001</v>
      </c>
      <c r="D35" t="str">
        <f>'Funding Import'!A37</f>
        <v>RB039999: DSG DEVOLVEMENT TO SCHOOLS</v>
      </c>
      <c r="E35" t="str">
        <f>MID('Funding Import'!B37,2,4)</f>
        <v>0001</v>
      </c>
      <c r="F35" t="str">
        <f>MID('Funding Import'!B37,8,50)</f>
        <v>FORMULA FUNDED (EXCL RATES)</v>
      </c>
      <c r="G35" t="str">
        <f>'Funding Import'!I37</f>
        <v>Spreadsheet B 400883 21083432 ES095 MK0662 SEN ADDITIONAL SUM 21 ES095 MK0662 SEN ADDITIONAL SUM 21</v>
      </c>
      <c r="H35">
        <f>'Funding Import'!H37</f>
        <v>-1697</v>
      </c>
      <c r="I35" s="139"/>
    </row>
    <row r="36" spans="1:9" ht="15" x14ac:dyDescent="0.2">
      <c r="A36" s="191" t="str">
        <f t="shared" si="0"/>
        <v>9999</v>
      </c>
      <c r="B36" s="191"/>
      <c r="C36" s="191" t="str">
        <f t="shared" si="1"/>
        <v>99990001</v>
      </c>
      <c r="D36" t="str">
        <f>'Funding Import'!A38</f>
        <v>RB039999: DSG DEVOLVEMENT TO SCHOOLS</v>
      </c>
      <c r="E36" t="str">
        <f>MID('Funding Import'!B38,2,4)</f>
        <v>0001</v>
      </c>
      <c r="F36" t="str">
        <f>MID('Funding Import'!B38,8,50)</f>
        <v>FORMULA FUNDED (EXCL RATES)</v>
      </c>
      <c r="G36" t="str">
        <f>'Funding Import'!I38</f>
        <v>Spreadsheet B 402834 21178155 ES106 DP0603 SEN SHORTFALL SPR 21 ES106 DP0603 SEN SHORTFALL SPR 21</v>
      </c>
      <c r="H36">
        <f>'Funding Import'!H38</f>
        <v>-10966</v>
      </c>
      <c r="I36" s="139"/>
    </row>
    <row r="37" spans="1:9" ht="15" x14ac:dyDescent="0.2">
      <c r="A37" s="191" t="str">
        <f t="shared" si="0"/>
        <v>9999</v>
      </c>
      <c r="B37" s="191"/>
      <c r="C37" s="191" t="str">
        <f t="shared" si="1"/>
        <v>99990001</v>
      </c>
      <c r="D37" t="str">
        <f>'Funding Import'!A39</f>
        <v>RB039999: DSG DEVOLVEMENT TO SCHOOLS</v>
      </c>
      <c r="E37" t="str">
        <f>MID('Funding Import'!B39,2,4)</f>
        <v>0001</v>
      </c>
      <c r="F37" t="str">
        <f>MID('Funding Import'!B39,8,50)</f>
        <v>FORMULA FUNDED (EXCL RATES)</v>
      </c>
      <c r="G37" t="str">
        <f>'Funding Import'!I39</f>
        <v>Spreadsheet B 402848 21179115 ES110 CJ0164 ES110 SEN FUNDING AUT-21 ES110 CJ0164 ES110 SEN FUNDING AUT-21</v>
      </c>
      <c r="H37">
        <f>'Funding Import'!H39</f>
        <v>-25000</v>
      </c>
      <c r="I37" s="139"/>
    </row>
    <row r="38" spans="1:9" ht="15" x14ac:dyDescent="0.2">
      <c r="A38" s="191" t="str">
        <f t="shared" si="0"/>
        <v>9999</v>
      </c>
      <c r="B38" s="191"/>
      <c r="C38" s="191" t="str">
        <f t="shared" si="1"/>
        <v>99990001</v>
      </c>
      <c r="D38" t="str">
        <f>'Funding Import'!A40</f>
        <v>RB039999: DSG DEVOLVEMENT TO SCHOOLS</v>
      </c>
      <c r="E38" t="str">
        <f>MID('Funding Import'!B40,2,4)</f>
        <v>0001</v>
      </c>
      <c r="F38" t="str">
        <f>MID('Funding Import'!B40,8,50)</f>
        <v>FORMULA FUNDED (EXCL RATES)</v>
      </c>
      <c r="G38" t="str">
        <f>'Funding Import'!I40</f>
        <v>Spreadsheet B 402847 21179103 ES109 CJ0163 SEN BLOCKFUNDING AUT 21 ES109 CJ0163 SEN BLOCKFUNDING AUT 21</v>
      </c>
      <c r="H38">
        <f>'Funding Import'!H40</f>
        <v>-32591</v>
      </c>
      <c r="I38" s="139"/>
    </row>
    <row r="39" spans="1:9" ht="15" x14ac:dyDescent="0.2">
      <c r="A39" s="191" t="str">
        <f t="shared" si="0"/>
        <v>9999</v>
      </c>
      <c r="B39" s="191"/>
      <c r="C39" s="191" t="str">
        <f t="shared" si="1"/>
        <v>99990001</v>
      </c>
      <c r="D39" t="str">
        <f>'Funding Import'!A41</f>
        <v>RB039999: DSG DEVOLVEMENT TO SCHOOLS</v>
      </c>
      <c r="E39" t="str">
        <f>MID('Funding Import'!B41,2,4)</f>
        <v>0001</v>
      </c>
      <c r="F39" t="str">
        <f>MID('Funding Import'!B41,8,50)</f>
        <v>FORMULA FUNDED (EXCL RATES)</v>
      </c>
      <c r="G39" t="str">
        <f>'Funding Import'!I41</f>
        <v>Spreadsheet B 401820 21143763 ES099 MK0707 SEN TOP-UP SUM2 SUM-21 ES099 MK0707 SEN TOP-UP SUM2 SUM-21</v>
      </c>
      <c r="H39">
        <f>'Funding Import'!H41</f>
        <v>-153105</v>
      </c>
      <c r="I39" s="139"/>
    </row>
    <row r="40" spans="1:9" ht="15" x14ac:dyDescent="0.2">
      <c r="A40" s="191" t="str">
        <f t="shared" si="0"/>
        <v>9999</v>
      </c>
      <c r="B40" s="191"/>
      <c r="C40" s="191" t="str">
        <f t="shared" si="1"/>
        <v>99990001</v>
      </c>
      <c r="D40" t="str">
        <f>'Funding Import'!A42</f>
        <v>RB039999: DSG DEVOLVEMENT TO SCHOOLS</v>
      </c>
      <c r="E40" t="str">
        <f>MID('Funding Import'!B42,2,4)</f>
        <v>0001</v>
      </c>
      <c r="F40" t="str">
        <f>MID('Funding Import'!B42,8,50)</f>
        <v>FORMULA FUNDED (EXCL RATES)</v>
      </c>
      <c r="G40" t="str">
        <f>'Funding Import'!I42</f>
        <v>Spreadsheet B 401824 21143798 ES100 MK0709  FEEE234 AUT21INT ES100 MK0709  FEEE234 AUT21INT</v>
      </c>
      <c r="H40">
        <f>'Funding Import'!H42</f>
        <v>-455844.6</v>
      </c>
      <c r="I40" s="139"/>
    </row>
    <row r="41" spans="1:9" ht="15" x14ac:dyDescent="0.2">
      <c r="A41" s="191" t="str">
        <f t="shared" si="0"/>
        <v>9999</v>
      </c>
      <c r="B41" s="191"/>
      <c r="C41" s="191" t="str">
        <f t="shared" si="1"/>
        <v>99990001</v>
      </c>
      <c r="D41" t="str">
        <f>'Funding Import'!A43</f>
        <v>RB039999: DSG DEVOLVEMENT TO SCHOOLS</v>
      </c>
      <c r="E41" t="str">
        <f>MID('Funding Import'!B43,2,4)</f>
        <v>0001</v>
      </c>
      <c r="F41" t="str">
        <f>MID('Funding Import'!B43,8,50)</f>
        <v>FORMULA FUNDED (EXCL RATES)</v>
      </c>
      <c r="G41" t="str">
        <f>'Funding Import'!I43</f>
        <v>Spreadsheet B 402843 21179064 ES112 MK0721 EY SENPREMIUM SUM-21 ES112 MK0721 EY SENPREMIUM SUM-21</v>
      </c>
      <c r="H41">
        <f>'Funding Import'!H43</f>
        <v>-7479</v>
      </c>
      <c r="I41" s="139"/>
    </row>
    <row r="42" spans="1:9" ht="15" x14ac:dyDescent="0.2">
      <c r="A42" s="191" t="str">
        <f t="shared" si="0"/>
        <v>9999</v>
      </c>
      <c r="B42" s="191"/>
      <c r="C42" s="191" t="str">
        <f t="shared" si="1"/>
        <v>99990001</v>
      </c>
      <c r="D42" t="str">
        <f>'Funding Import'!A44</f>
        <v>RB039999: DSG DEVOLVEMENT TO SCHOOLS</v>
      </c>
      <c r="E42" t="str">
        <f>MID('Funding Import'!B44,2,4)</f>
        <v>0001</v>
      </c>
      <c r="F42" t="str">
        <f>MID('Funding Import'!B44,8,50)</f>
        <v>FORMULA FUNDED (EXCL RATES)</v>
      </c>
      <c r="G42" t="str">
        <f>'Funding Import'!I44</f>
        <v>Spreadsheet B 402849 21179161 ES113 MK0723 ES113 EY SENPREMIUM SPR-21 ES113 MK0723 ES113 EY SENPREMIUM SPR-21</v>
      </c>
      <c r="H42">
        <f>'Funding Import'!H44</f>
        <v>-1445</v>
      </c>
      <c r="I42" s="139"/>
    </row>
    <row r="43" spans="1:9" ht="15" x14ac:dyDescent="0.2">
      <c r="A43" s="191" t="str">
        <f t="shared" si="0"/>
        <v>9999</v>
      </c>
      <c r="B43" s="191"/>
      <c r="C43" s="191" t="str">
        <f t="shared" si="1"/>
        <v>99990001</v>
      </c>
      <c r="D43" t="str">
        <f>'Funding Import'!A45</f>
        <v>RB039999: DSG DEVOLVEMENT TO SCHOOLS</v>
      </c>
      <c r="E43" t="str">
        <f>MID('Funding Import'!B45,2,4)</f>
        <v>0001</v>
      </c>
      <c r="F43" t="str">
        <f>MID('Funding Import'!B45,8,50)</f>
        <v>FORMULA FUNDED (EXCL RATES)</v>
      </c>
      <c r="G43" t="str">
        <f>'Funding Import'!I45</f>
        <v>Spreadsheet B 402844 21179075 ES108 CJ0162 SEN SHORTFALL Sum 21 ES108 CJ0162 SEN SHORTFALL Sum 21</v>
      </c>
      <c r="H43">
        <f>'Funding Import'!H45</f>
        <v>-57817</v>
      </c>
      <c r="I43" s="139"/>
    </row>
    <row r="44" spans="1:9" ht="15" x14ac:dyDescent="0.2">
      <c r="A44" s="191" t="str">
        <f t="shared" si="0"/>
        <v>9999</v>
      </c>
      <c r="B44" s="191"/>
      <c r="C44" s="191" t="str">
        <f t="shared" si="1"/>
        <v>99990001</v>
      </c>
      <c r="D44" t="str">
        <f>'Funding Import'!A46</f>
        <v>RB039999: DSG DEVOLVEMENT TO SCHOOLS</v>
      </c>
      <c r="E44" t="str">
        <f>MID('Funding Import'!B46,2,4)</f>
        <v>0001</v>
      </c>
      <c r="F44" t="str">
        <f>MID('Funding Import'!B46,8,50)</f>
        <v>FORMULA FUNDED (EXCL RATES)</v>
      </c>
      <c r="G44" t="str">
        <f>'Funding Import'!I46</f>
        <v>DL 8641 TOP-UP AUT21-3</v>
      </c>
      <c r="H44">
        <f>'Funding Import'!H46</f>
        <v>-188085.82</v>
      </c>
      <c r="I44" s="139"/>
    </row>
    <row r="45" spans="1:9" ht="15" x14ac:dyDescent="0.2">
      <c r="A45" s="191" t="str">
        <f t="shared" si="0"/>
        <v>9999</v>
      </c>
      <c r="B45" s="191"/>
      <c r="C45" s="191" t="str">
        <f t="shared" si="1"/>
        <v>99990001</v>
      </c>
      <c r="D45" t="str">
        <f>'Funding Import'!A47</f>
        <v>RB039999: DSG DEVOLVEMENT TO SCHOOLS</v>
      </c>
      <c r="E45" t="str">
        <f>MID('Funding Import'!B47,2,4)</f>
        <v>0001</v>
      </c>
      <c r="F45" t="str">
        <f>MID('Funding Import'!B47,8,50)</f>
        <v>FORMULA FUNDED (EXCL RATES)</v>
      </c>
      <c r="G45" t="str">
        <f>'Funding Import'!I47</f>
        <v>DL 8642 TOP-UP AUT21-8</v>
      </c>
      <c r="H45">
        <f>'Funding Import'!H47</f>
        <v>-51812.62</v>
      </c>
      <c r="I45" s="139"/>
    </row>
    <row r="46" spans="1:9" ht="15" x14ac:dyDescent="0.2">
      <c r="A46" s="191" t="str">
        <f t="shared" si="0"/>
        <v>9999</v>
      </c>
      <c r="B46" s="191"/>
      <c r="C46" s="191" t="str">
        <f t="shared" si="1"/>
        <v>99990001</v>
      </c>
      <c r="D46" t="str">
        <f>'Funding Import'!A48</f>
        <v>RB039999: DSG DEVOLVEMENT TO SCHOOLS</v>
      </c>
      <c r="E46" t="str">
        <f>MID('Funding Import'!B48,2,4)</f>
        <v>0001</v>
      </c>
      <c r="F46" t="str">
        <f>MID('Funding Import'!B48,8,50)</f>
        <v>FORMULA FUNDED (EXCL RATES)</v>
      </c>
      <c r="G46" t="str">
        <f>'Funding Import'!I48</f>
        <v>DL 8647 FEEE234 AUT21DAF</v>
      </c>
      <c r="H46">
        <f>'Funding Import'!H48</f>
        <v>-5535</v>
      </c>
      <c r="I46" s="139"/>
    </row>
    <row r="47" spans="1:9" ht="15" x14ac:dyDescent="0.2">
      <c r="A47" s="191" t="str">
        <f t="shared" si="0"/>
        <v>9999</v>
      </c>
      <c r="B47" s="191"/>
      <c r="C47" s="191" t="str">
        <f t="shared" si="1"/>
        <v>99990001</v>
      </c>
      <c r="D47" t="str">
        <f>'Funding Import'!A49</f>
        <v>RB039999: DSG DEVOLVEMENT TO SCHOOLS</v>
      </c>
      <c r="E47" t="str">
        <f>MID('Funding Import'!B49,2,4)</f>
        <v>0001</v>
      </c>
      <c r="F47" t="str">
        <f>MID('Funding Import'!B49,8,50)</f>
        <v>FORMULA FUNDED (EXCL RATES)</v>
      </c>
      <c r="G47" t="str">
        <f>'Funding Import'!I49</f>
        <v>DL 8638 Growth Fund 21 Sep-21</v>
      </c>
      <c r="H47">
        <f>'Funding Import'!H49</f>
        <v>-92002.76</v>
      </c>
      <c r="I47" s="139"/>
    </row>
    <row r="48" spans="1:9" ht="15" x14ac:dyDescent="0.2">
      <c r="A48" s="191" t="str">
        <f t="shared" si="0"/>
        <v>9999</v>
      </c>
      <c r="B48" s="191"/>
      <c r="C48" s="191" t="str">
        <f t="shared" si="1"/>
        <v>99990001</v>
      </c>
      <c r="D48" t="str">
        <f>'Funding Import'!A50</f>
        <v>RB039999: DSG DEVOLVEMENT TO SCHOOLS</v>
      </c>
      <c r="E48" t="str">
        <f>MID('Funding Import'!B50,2,4)</f>
        <v>0001</v>
      </c>
      <c r="F48" t="str">
        <f>MID('Funding Import'!B50,8,50)</f>
        <v>FORMULA FUNDED (EXCL RATES)</v>
      </c>
      <c r="G48" t="str">
        <f>'Funding Import'!I50</f>
        <v>DL 8652 FEEE234 AUT21ACT</v>
      </c>
      <c r="H48">
        <f>'Funding Import'!H50</f>
        <v>-798717.12</v>
      </c>
      <c r="I48" s="139"/>
    </row>
    <row r="49" spans="1:9" ht="15" x14ac:dyDescent="0.2">
      <c r="A49" s="191" t="str">
        <f t="shared" si="0"/>
        <v>9999</v>
      </c>
      <c r="B49" s="191"/>
      <c r="C49" s="191" t="str">
        <f t="shared" si="1"/>
        <v>99990001</v>
      </c>
      <c r="D49" t="str">
        <f>'Funding Import'!A51</f>
        <v>RB039999: DSG DEVOLVEMENT TO SCHOOLS</v>
      </c>
      <c r="E49" t="str">
        <f>MID('Funding Import'!B51,2,4)</f>
        <v>0001</v>
      </c>
      <c r="F49" t="str">
        <f>MID('Funding Import'!B51,8,50)</f>
        <v>FORMULA FUNDED (EXCL RATES)</v>
      </c>
      <c r="G49" t="str">
        <f>'Funding Import'!I51</f>
        <v>DL 8650 INCL FRAMEWORK AUT 21</v>
      </c>
      <c r="H49">
        <f>'Funding Import'!H51</f>
        <v>-11436</v>
      </c>
      <c r="I49" s="139"/>
    </row>
    <row r="50" spans="1:9" ht="15" x14ac:dyDescent="0.2">
      <c r="A50" s="191" t="str">
        <f t="shared" si="0"/>
        <v>9999</v>
      </c>
      <c r="B50" s="191"/>
      <c r="C50" s="191" t="str">
        <f t="shared" si="1"/>
        <v>99990001</v>
      </c>
      <c r="D50" t="str">
        <f>'Funding Import'!A52</f>
        <v>RB039999: DSG DEVOLVEMENT TO SCHOOLS</v>
      </c>
      <c r="E50" t="str">
        <f>MID('Funding Import'!B52,2,4)</f>
        <v>0001</v>
      </c>
      <c r="F50" t="str">
        <f>MID('Funding Import'!B52,8,50)</f>
        <v>FORMULA FUNDED (EXCL RATES)</v>
      </c>
      <c r="G50" t="str">
        <f>'Funding Import'!I52</f>
        <v>DL 8651 EQUIP TRAINING Aut 21</v>
      </c>
      <c r="H50">
        <f>'Funding Import'!H52</f>
        <v>-160</v>
      </c>
      <c r="I50" s="139"/>
    </row>
    <row r="51" spans="1:9" ht="15" x14ac:dyDescent="0.2">
      <c r="A51" s="191" t="str">
        <f t="shared" si="0"/>
        <v>9999</v>
      </c>
      <c r="B51" s="191"/>
      <c r="C51" s="191" t="str">
        <f t="shared" si="1"/>
        <v>99990001</v>
      </c>
      <c r="D51" t="str">
        <f>'Funding Import'!A53</f>
        <v>RB039999: DSG DEVOLVEMENT TO SCHOOLS</v>
      </c>
      <c r="E51" t="str">
        <f>MID('Funding Import'!B53,2,4)</f>
        <v>0001</v>
      </c>
      <c r="F51" t="str">
        <f>MID('Funding Import'!B53,8,50)</f>
        <v>FORMULA FUNDED (EXCL RATES)</v>
      </c>
      <c r="G51" t="str">
        <f>'Funding Import'!I53</f>
        <v>DL 8658 EY SENPREMIUM AUT-21</v>
      </c>
      <c r="H51">
        <f>'Funding Import'!H53</f>
        <v>-12441</v>
      </c>
      <c r="I51" s="139"/>
    </row>
    <row r="52" spans="1:9" ht="15" x14ac:dyDescent="0.2">
      <c r="A52" s="191" t="str">
        <f t="shared" si="0"/>
        <v>9999</v>
      </c>
      <c r="B52" s="191"/>
      <c r="C52" s="191" t="str">
        <f t="shared" si="1"/>
        <v>99990001</v>
      </c>
      <c r="D52" t="str">
        <f>'Funding Import'!A54</f>
        <v>RB039999: DSG DEVOLVEMENT TO SCHOOLS</v>
      </c>
      <c r="E52" t="str">
        <f>MID('Funding Import'!B54,2,4)</f>
        <v>0001</v>
      </c>
      <c r="F52" t="str">
        <f>MID('Funding Import'!B54,8,50)</f>
        <v>FORMULA FUNDED (EXCL RATES)</v>
      </c>
      <c r="G52" t="str">
        <f>'Funding Import'!I54</f>
        <v>DL 8665 TOP-UP AUT21-11</v>
      </c>
      <c r="H52">
        <f>'Funding Import'!H54</f>
        <v>-302998.55</v>
      </c>
      <c r="I52" s="139"/>
    </row>
    <row r="53" spans="1:9" ht="15" x14ac:dyDescent="0.2">
      <c r="A53" s="191" t="str">
        <f t="shared" si="0"/>
        <v>9999</v>
      </c>
      <c r="B53" s="191"/>
      <c r="C53" s="191" t="str">
        <f t="shared" si="1"/>
        <v>99990001</v>
      </c>
      <c r="D53" t="str">
        <f>'Funding Import'!A55</f>
        <v>RB039999: DSG DEVOLVEMENT TO SCHOOLS</v>
      </c>
      <c r="E53" t="str">
        <f>MID('Funding Import'!B55,2,4)</f>
        <v>0001</v>
      </c>
      <c r="F53" t="str">
        <f>MID('Funding Import'!B55,8,50)</f>
        <v>FORMULA FUNDED (EXCL RATES)</v>
      </c>
      <c r="G53" t="str">
        <f>'Funding Import'!I55</f>
        <v>DL 8666 EnPro TopUp AUT21-2</v>
      </c>
      <c r="H53">
        <f>'Funding Import'!H55</f>
        <v>-24462.68</v>
      </c>
      <c r="I53" s="139"/>
    </row>
    <row r="54" spans="1:9" ht="15" x14ac:dyDescent="0.2">
      <c r="A54" s="191" t="str">
        <f t="shared" si="0"/>
        <v>9999</v>
      </c>
      <c r="B54" s="191"/>
      <c r="C54" s="191" t="str">
        <f t="shared" si="1"/>
        <v>99990001</v>
      </c>
      <c r="D54" t="str">
        <f>'Funding Import'!A56</f>
        <v>RB039999: DSG DEVOLVEMENT TO SCHOOLS</v>
      </c>
      <c r="E54" t="str">
        <f>MID('Funding Import'!B56,2,4)</f>
        <v>0001</v>
      </c>
      <c r="F54" t="str">
        <f>MID('Funding Import'!B56,8,50)</f>
        <v>FORMULA FUNDED (EXCL RATES)</v>
      </c>
      <c r="G54" t="str">
        <f>'Funding Import'!I56</f>
        <v>DL 8669 SEMH PROVISION AUT21</v>
      </c>
      <c r="H54">
        <f>'Funding Import'!H56</f>
        <v>-67229.52</v>
      </c>
      <c r="I54" s="139"/>
    </row>
    <row r="55" spans="1:9" ht="15" x14ac:dyDescent="0.2">
      <c r="A55" s="191" t="str">
        <f t="shared" si="0"/>
        <v>9999</v>
      </c>
      <c r="B55" s="191"/>
      <c r="C55" s="191" t="str">
        <f t="shared" si="1"/>
        <v>99990001</v>
      </c>
      <c r="D55" t="str">
        <f>'Funding Import'!A57</f>
        <v>RB039999: DSG DEVOLVEMENT TO SCHOOLS</v>
      </c>
      <c r="E55" t="str">
        <f>MID('Funding Import'!B57,2,4)</f>
        <v>0001</v>
      </c>
      <c r="F55" t="str">
        <f>MID('Funding Import'!B57,8,50)</f>
        <v>FORMULA FUNDED (EXCL RATES)</v>
      </c>
      <c r="G55" t="str">
        <f>'Funding Import'!I57</f>
        <v>DL 8677 Growth Fund 21 Nov-21</v>
      </c>
      <c r="H55">
        <f>'Funding Import'!H57</f>
        <v>-20503.47</v>
      </c>
      <c r="I55" s="139"/>
    </row>
    <row r="56" spans="1:9" ht="15" x14ac:dyDescent="0.2">
      <c r="A56" s="191" t="str">
        <f t="shared" si="0"/>
        <v>9999</v>
      </c>
      <c r="B56" s="191"/>
      <c r="C56" s="191" t="str">
        <f t="shared" si="1"/>
        <v>99990001</v>
      </c>
      <c r="D56" t="str">
        <f>'Funding Import'!A58</f>
        <v>RB039999: DSG DEVOLVEMENT TO SCHOOLS</v>
      </c>
      <c r="E56" t="str">
        <f>MID('Funding Import'!B58,2,4)</f>
        <v>0001</v>
      </c>
      <c r="F56" t="str">
        <f>MID('Funding Import'!B58,8,50)</f>
        <v>FORMULA FUNDED (EXCL RATES)</v>
      </c>
      <c r="G56" t="str">
        <f>'Funding Import'!I58</f>
        <v>DL 8680 SEMH 4thPlace 21/22</v>
      </c>
      <c r="H56">
        <f>'Funding Import'!H58</f>
        <v>-25000</v>
      </c>
      <c r="I56" s="139"/>
    </row>
    <row r="57" spans="1:9" ht="15" x14ac:dyDescent="0.2">
      <c r="A57" s="191" t="str">
        <f t="shared" si="0"/>
        <v>9999</v>
      </c>
      <c r="B57" s="191"/>
      <c r="C57" s="191" t="str">
        <f t="shared" si="1"/>
        <v>99990001</v>
      </c>
      <c r="D57" t="str">
        <f>'Funding Import'!A59</f>
        <v>RB039999: DSG DEVOLVEMENT TO SCHOOLS</v>
      </c>
      <c r="E57" t="str">
        <f>MID('Funding Import'!B59,2,4)</f>
        <v>0001</v>
      </c>
      <c r="F57" t="str">
        <f>MID('Funding Import'!B59,8,50)</f>
        <v>FORMULA FUNDED (EXCL RATES)</v>
      </c>
      <c r="G57" t="str">
        <f>'Funding Import'!I59</f>
        <v xml:space="preserve">move back FEEE234 AUT21ACT paid to St Peters, Sible Hedingham (School DfE No: 3013) </v>
      </c>
      <c r="H57">
        <f>'Funding Import'!H59</f>
        <v>13834.52</v>
      </c>
      <c r="I57" s="139"/>
    </row>
    <row r="58" spans="1:9" ht="15" x14ac:dyDescent="0.2">
      <c r="A58" s="191" t="str">
        <f t="shared" si="0"/>
        <v>9999</v>
      </c>
      <c r="B58" s="191"/>
      <c r="C58" s="191" t="str">
        <f t="shared" si="1"/>
        <v>99990001</v>
      </c>
      <c r="D58" t="str">
        <f>'Funding Import'!A60</f>
        <v>RB039999: DSG DEVOLVEMENT TO SCHOOLS</v>
      </c>
      <c r="E58" t="str">
        <f>MID('Funding Import'!B60,2,4)</f>
        <v>0001</v>
      </c>
      <c r="F58" t="str">
        <f>MID('Funding Import'!B60,8,50)</f>
        <v>FORMULA FUNDED (EXCL RATES)</v>
      </c>
      <c r="G58" t="str">
        <f>'Funding Import'!I60</f>
        <v>DL 8683 FEEE234 AUT21AMD</v>
      </c>
      <c r="H58">
        <f>'Funding Import'!H60</f>
        <v>-35072.720000000001</v>
      </c>
      <c r="I58" s="139"/>
    </row>
    <row r="59" spans="1:9" ht="15" x14ac:dyDescent="0.2">
      <c r="A59" s="191" t="str">
        <f t="shared" si="0"/>
        <v>9999</v>
      </c>
      <c r="B59" s="191"/>
      <c r="C59" s="191" t="str">
        <f t="shared" si="1"/>
        <v>99990001</v>
      </c>
      <c r="D59" t="str">
        <f>'Funding Import'!A61</f>
        <v>RB039999: DSG DEVOLVEMENT TO SCHOOLS</v>
      </c>
      <c r="E59" t="str">
        <f>MID('Funding Import'!B61,2,4)</f>
        <v>0001</v>
      </c>
      <c r="F59" t="str">
        <f>MID('Funding Import'!B61,8,50)</f>
        <v>FORMULA FUNDED (EXCL RATES)</v>
      </c>
      <c r="G59" t="str">
        <f>'Funding Import'!I61</f>
        <v>DL 8688 SEN TOP-UP AUT1 AUT-21</v>
      </c>
      <c r="H59">
        <f>'Funding Import'!H61</f>
        <v>-965912</v>
      </c>
      <c r="I59" s="139"/>
    </row>
    <row r="60" spans="1:9" ht="15" x14ac:dyDescent="0.2">
      <c r="A60" s="191" t="str">
        <f t="shared" si="0"/>
        <v>9999</v>
      </c>
      <c r="B60" s="191"/>
      <c r="C60" s="191" t="str">
        <f t="shared" si="1"/>
        <v>99990001</v>
      </c>
      <c r="D60" t="str">
        <f>'Funding Import'!A62</f>
        <v>RB039999: DSG DEVOLVEMENT TO SCHOOLS</v>
      </c>
      <c r="E60" t="str">
        <f>MID('Funding Import'!B62,2,4)</f>
        <v>0001</v>
      </c>
      <c r="F60" t="str">
        <f>MID('Funding Import'!B62,8,50)</f>
        <v>FORMULA FUNDED (EXCL RATES)</v>
      </c>
      <c r="G60" t="str">
        <f>'Funding Import'!I62</f>
        <v>DL 8698 AUT21-13 Top-Up-Funding 21/22</v>
      </c>
      <c r="H60">
        <f>'Funding Import'!H62</f>
        <v>-36441.019999999997</v>
      </c>
      <c r="I60" s="139"/>
    </row>
    <row r="61" spans="1:9" ht="15" x14ac:dyDescent="0.2">
      <c r="A61" s="191" t="str">
        <f t="shared" si="0"/>
        <v>9999</v>
      </c>
      <c r="B61" s="191"/>
      <c r="C61" s="191" t="str">
        <f t="shared" si="1"/>
        <v>99990001</v>
      </c>
      <c r="D61" t="str">
        <f>'Funding Import'!A63</f>
        <v>RB039999: DSG DEVOLVEMENT TO SCHOOLS</v>
      </c>
      <c r="E61" t="str">
        <f>MID('Funding Import'!B63,2,4)</f>
        <v>0001</v>
      </c>
      <c r="F61" t="str">
        <f>MID('Funding Import'!B63,8,50)</f>
        <v>FORMULA FUNDED (EXCL RATES)</v>
      </c>
      <c r="G61" t="str">
        <f>'Funding Import'!I63</f>
        <v>DL 8699 AUT21-7 PlaceFnd Addnl x7 Places</v>
      </c>
      <c r="H61">
        <f>'Funding Import'!H63</f>
        <v>-24873.33</v>
      </c>
      <c r="I61" s="139"/>
    </row>
    <row r="62" spans="1:9" ht="15" x14ac:dyDescent="0.2">
      <c r="A62" s="191" t="str">
        <f t="shared" si="0"/>
        <v>9999</v>
      </c>
      <c r="B62" s="191"/>
      <c r="C62" s="191" t="str">
        <f t="shared" si="1"/>
        <v>99990001</v>
      </c>
      <c r="D62" t="str">
        <f>'Funding Import'!A64</f>
        <v>RB039999: DSG DEVOLVEMENT TO SCHOOLS</v>
      </c>
      <c r="E62" t="str">
        <f>MID('Funding Import'!B64,2,4)</f>
        <v>0001</v>
      </c>
      <c r="F62" t="str">
        <f>MID('Funding Import'!B64,8,50)</f>
        <v>FORMULA FUNDED (EXCL RATES)</v>
      </c>
      <c r="G62" t="str">
        <f>'Funding Import'!I64</f>
        <v>DL 8700 AUT21-6 PlaceFnd Addnl x48 Places</v>
      </c>
      <c r="H62">
        <f>'Funding Import'!H64</f>
        <v>-170560</v>
      </c>
      <c r="I62" s="139"/>
    </row>
    <row r="63" spans="1:9" ht="15" x14ac:dyDescent="0.2">
      <c r="A63" s="191" t="str">
        <f t="shared" si="0"/>
        <v>9999</v>
      </c>
      <c r="B63" s="191"/>
      <c r="C63" s="191" t="str">
        <f t="shared" si="1"/>
        <v>99990001</v>
      </c>
      <c r="D63" t="str">
        <f>'Funding Import'!A65</f>
        <v>RB039999: DSG DEVOLVEMENT TO SCHOOLS</v>
      </c>
      <c r="E63" t="str">
        <f>MID('Funding Import'!B65,2,4)</f>
        <v>0001</v>
      </c>
      <c r="F63" t="str">
        <f>MID('Funding Import'!B65,8,50)</f>
        <v>FORMULA FUNDED (EXCL RATES)</v>
      </c>
      <c r="G63" t="str">
        <f>'Funding Import'!I65</f>
        <v>DL 8706 2021-22 KS1 Class Size Funding</v>
      </c>
      <c r="H63">
        <f>'Funding Import'!H65</f>
        <v>-362093</v>
      </c>
      <c r="I63" s="139"/>
    </row>
    <row r="64" spans="1:9" ht="15" x14ac:dyDescent="0.2">
      <c r="A64" s="191" t="str">
        <f t="shared" si="0"/>
        <v>9999</v>
      </c>
      <c r="B64" s="191"/>
      <c r="C64" s="191" t="str">
        <f t="shared" si="1"/>
        <v>99990001</v>
      </c>
      <c r="D64" t="str">
        <f>'Funding Import'!A66</f>
        <v>RB039999: DSG DEVOLVEMENT TO SCHOOLS</v>
      </c>
      <c r="E64" t="str">
        <f>MID('Funding Import'!B66,2,4)</f>
        <v>0001</v>
      </c>
      <c r="F64" t="str">
        <f>MID('Funding Import'!B66,8,50)</f>
        <v>FORMULA FUNDED (EXCL RATES)</v>
      </c>
      <c r="G64" t="str">
        <f>'Funding Import'!I66</f>
        <v>DL 8708 SPR22INT - FEEE234</v>
      </c>
      <c r="H64">
        <f>'Funding Import'!H66</f>
        <v>-505713.46</v>
      </c>
      <c r="I64" s="139"/>
    </row>
    <row r="65" spans="1:9" ht="15" x14ac:dyDescent="0.2">
      <c r="A65" s="191" t="str">
        <f t="shared" si="0"/>
        <v>9999</v>
      </c>
      <c r="B65" s="191"/>
      <c r="C65" s="191" t="str">
        <f t="shared" si="1"/>
        <v>99990014</v>
      </c>
      <c r="D65" t="str">
        <f>'Funding Import'!A67</f>
        <v>RB039999: DSG DEVOLVEMENT TO SCHOOLS</v>
      </c>
      <c r="E65" t="str">
        <f>MID('Funding Import'!B67,2,4)</f>
        <v>0014</v>
      </c>
      <c r="F65" t="str">
        <f>MID('Funding Import'!B67,8,50)</f>
        <v>PUPIL PREMIUM</v>
      </c>
      <c r="G65" t="str">
        <f>'Funding Import'!I67</f>
        <v>Spreadsheet B 397849 20894435 ES077 DP0552 PPG CIC Sum21P1 ES077 DP0552 PPG CIC Sum21P1</v>
      </c>
      <c r="H65">
        <f>'Funding Import'!H67</f>
        <v>-2628</v>
      </c>
      <c r="I65" s="139"/>
    </row>
    <row r="66" spans="1:9" ht="15" x14ac:dyDescent="0.2">
      <c r="A66" s="191" t="str">
        <f t="shared" ref="A66:A129" si="2">MID(D66,5,4)</f>
        <v>9999</v>
      </c>
      <c r="B66" s="191"/>
      <c r="C66" s="191" t="str">
        <f t="shared" ref="C66:C129" si="3">A66&amp;E66</f>
        <v>99990014</v>
      </c>
      <c r="D66" t="str">
        <f>'Funding Import'!A68</f>
        <v>RB039999: DSG DEVOLVEMENT TO SCHOOLS</v>
      </c>
      <c r="E66" t="str">
        <f>MID('Funding Import'!B68,2,4)</f>
        <v>0014</v>
      </c>
      <c r="F66" t="str">
        <f>MID('Funding Import'!B68,8,50)</f>
        <v>PUPIL PREMIUM</v>
      </c>
      <c r="G66" t="str">
        <f>'Funding Import'!I68</f>
        <v>Spreadsheet B 399902 21007411 ES094 MK0648 PPG CIC SUM21P1-P4 ES094 MK0648 PPG CIC SUM21P3</v>
      </c>
      <c r="H66">
        <f>'Funding Import'!H68</f>
        <v>-4490</v>
      </c>
      <c r="I66" s="139"/>
    </row>
    <row r="67" spans="1:9" ht="15" x14ac:dyDescent="0.2">
      <c r="A67" s="191" t="str">
        <f t="shared" si="2"/>
        <v>9999</v>
      </c>
      <c r="B67" s="191"/>
      <c r="C67" s="191" t="str">
        <f t="shared" si="3"/>
        <v>99990014</v>
      </c>
      <c r="D67" t="str">
        <f>'Funding Import'!A69</f>
        <v>RB039999: DSG DEVOLVEMENT TO SCHOOLS</v>
      </c>
      <c r="E67" t="str">
        <f>MID('Funding Import'!B69,2,4)</f>
        <v>0014</v>
      </c>
      <c r="F67" t="str">
        <f>MID('Funding Import'!B69,8,50)</f>
        <v>PUPIL PREMIUM</v>
      </c>
      <c r="G67" t="str">
        <f>'Funding Import'!I69</f>
        <v>Spreadsheet B 399902 21007411 ES094 MK0648 PPG CIC SUM21P1-P4 ES094 MK0648 PPG CIC SUM21P2</v>
      </c>
      <c r="H67">
        <f>'Funding Import'!H69</f>
        <v>-2038</v>
      </c>
      <c r="I67" s="139"/>
    </row>
    <row r="68" spans="1:9" ht="15" x14ac:dyDescent="0.2">
      <c r="A68" s="191" t="str">
        <f t="shared" si="2"/>
        <v>9999</v>
      </c>
      <c r="B68" s="191"/>
      <c r="C68" s="191" t="str">
        <f t="shared" si="3"/>
        <v>99990014</v>
      </c>
      <c r="D68" t="str">
        <f>'Funding Import'!A70</f>
        <v>RB039999: DSG DEVOLVEMENT TO SCHOOLS</v>
      </c>
      <c r="E68" t="str">
        <f>MID('Funding Import'!B70,2,4)</f>
        <v>0014</v>
      </c>
      <c r="F68" t="str">
        <f>MID('Funding Import'!B70,8,50)</f>
        <v>PUPIL PREMIUM</v>
      </c>
      <c r="G68" t="str">
        <f>'Funding Import'!I70</f>
        <v>Spreadsheet B 399902 21007411 ES094 MK0648 PPG CIC SUM21P1-P4 ES094 MK0648 PPG CIC SUM21P4</v>
      </c>
      <c r="H68">
        <f>'Funding Import'!H70</f>
        <v>-938</v>
      </c>
      <c r="I68" s="139"/>
    </row>
    <row r="69" spans="1:9" ht="15" x14ac:dyDescent="0.2">
      <c r="A69" s="191" t="str">
        <f t="shared" si="2"/>
        <v>9999</v>
      </c>
      <c r="B69" s="191"/>
      <c r="C69" s="191" t="str">
        <f t="shared" si="3"/>
        <v>99990014</v>
      </c>
      <c r="D69" t="str">
        <f>'Funding Import'!A71</f>
        <v>RB039999: DSG DEVOLVEMENT TO SCHOOLS</v>
      </c>
      <c r="E69" t="str">
        <f>MID('Funding Import'!B71,2,4)</f>
        <v>0014</v>
      </c>
      <c r="F69" t="str">
        <f>MID('Funding Import'!B71,8,50)</f>
        <v>PUPIL PREMIUM</v>
      </c>
      <c r="G69" t="str">
        <f>'Funding Import'!I71</f>
        <v>Spreadsheet B 399902 21007411 ES094 MK0648 PPG CIC SUM21P1-P4 ES094 MK0648 PPG CIC SUM21P1</v>
      </c>
      <c r="H69">
        <f>'Funding Import'!H71</f>
        <v>-700</v>
      </c>
      <c r="I69" s="139"/>
    </row>
    <row r="70" spans="1:9" ht="15" x14ac:dyDescent="0.2">
      <c r="A70" s="191" t="str">
        <f t="shared" si="2"/>
        <v>9999</v>
      </c>
      <c r="B70" s="191"/>
      <c r="C70" s="191" t="str">
        <f t="shared" si="3"/>
        <v>99990014</v>
      </c>
      <c r="D70" t="str">
        <f>'Funding Import'!A72</f>
        <v>RB039999: DSG DEVOLVEMENT TO SCHOOLS</v>
      </c>
      <c r="E70" t="str">
        <f>MID('Funding Import'!B72,2,4)</f>
        <v>0014</v>
      </c>
      <c r="F70" t="str">
        <f>MID('Funding Import'!B72,8,50)</f>
        <v>PUPIL PREMIUM</v>
      </c>
      <c r="G70" t="str">
        <f>'Funding Import'!I72</f>
        <v>Spreadsheet B 399779 20982613 ES090 MK0643 PPG CIC SUM21P2 ES090 MK0643 PPG CIC SUM21P2</v>
      </c>
      <c r="H70">
        <f>'Funding Import'!H72</f>
        <v>-440</v>
      </c>
      <c r="I70" s="139"/>
    </row>
    <row r="71" spans="1:9" ht="15" x14ac:dyDescent="0.2">
      <c r="A71" s="191" t="str">
        <f t="shared" si="2"/>
        <v>9999</v>
      </c>
      <c r="B71" s="191"/>
      <c r="C71" s="191" t="str">
        <f t="shared" si="3"/>
        <v>99990014</v>
      </c>
      <c r="D71" t="str">
        <f>'Funding Import'!A73</f>
        <v>RB039999: DSG DEVOLVEMENT TO SCHOOLS</v>
      </c>
      <c r="E71" t="str">
        <f>MID('Funding Import'!B73,2,4)</f>
        <v>0014</v>
      </c>
      <c r="F71" t="str">
        <f>MID('Funding Import'!B73,8,50)</f>
        <v>PUPIL PREMIUM</v>
      </c>
      <c r="G71" t="str">
        <f>'Funding Import'!I73</f>
        <v>PPG CIC SUM21P4 SUM-22</v>
      </c>
      <c r="H71">
        <f>'Funding Import'!H73</f>
        <v>-4000</v>
      </c>
      <c r="I71" s="139"/>
    </row>
    <row r="72" spans="1:9" ht="15" x14ac:dyDescent="0.2">
      <c r="A72" s="191" t="str">
        <f t="shared" si="2"/>
        <v>9999</v>
      </c>
      <c r="B72" s="191"/>
      <c r="C72" s="191" t="str">
        <f t="shared" si="3"/>
        <v>99990014</v>
      </c>
      <c r="D72" t="str">
        <f>'Funding Import'!A74</f>
        <v>RB039999: DSG DEVOLVEMENT TO SCHOOLS</v>
      </c>
      <c r="E72" t="str">
        <f>MID('Funding Import'!B74,2,4)</f>
        <v>0014</v>
      </c>
      <c r="F72" t="str">
        <f>MID('Funding Import'!B74,8,50)</f>
        <v>PUPIL PREMIUM</v>
      </c>
      <c r="G72" t="str">
        <f>'Funding Import'!I74</f>
        <v>PPG CIC SUM21P5 RB088106</v>
      </c>
      <c r="H72">
        <f>'Funding Import'!H74</f>
        <v>-600</v>
      </c>
      <c r="I72" s="139"/>
    </row>
    <row r="73" spans="1:9" ht="15" x14ac:dyDescent="0.2">
      <c r="A73" s="191" t="str">
        <f t="shared" si="2"/>
        <v>9910</v>
      </c>
      <c r="B73" s="191"/>
      <c r="C73" s="191" t="str">
        <f t="shared" si="3"/>
        <v>99106900</v>
      </c>
      <c r="D73" t="str">
        <f>'Funding Import'!A75</f>
        <v>RB049910: TEACHERS PENSION GRANT</v>
      </c>
      <c r="E73" t="str">
        <f>MID('Funding Import'!B75,2,4)</f>
        <v>6900</v>
      </c>
      <c r="F73" t="str">
        <f>MID('Funding Import'!B75,8,50)</f>
        <v>OTHER EXPENDITURE RECHARGE</v>
      </c>
      <c r="G73" t="str">
        <f>'Funding Import'!I75</f>
        <v>Spreadsheet B 393405 20716327 ES028 DP0528 TeachPensionGrnt PensionG P2 ES028 DP0528 TeachPensionGrnt PensionG P2</v>
      </c>
      <c r="H73">
        <f>'Funding Import'!H75</f>
        <v>-105602</v>
      </c>
      <c r="I73" s="139"/>
    </row>
    <row r="74" spans="1:9" ht="15" x14ac:dyDescent="0.2">
      <c r="A74" s="191" t="str">
        <f t="shared" si="2"/>
        <v>9910</v>
      </c>
      <c r="B74" s="191"/>
      <c r="C74" s="191" t="str">
        <f t="shared" si="3"/>
        <v>99106900</v>
      </c>
      <c r="D74" t="str">
        <f>'Funding Import'!A76</f>
        <v>RB049910: TEACHERS PENSION GRANT</v>
      </c>
      <c r="E74" t="str">
        <f>MID('Funding Import'!B76,2,4)</f>
        <v>6900</v>
      </c>
      <c r="F74" t="str">
        <f>MID('Funding Import'!B76,8,50)</f>
        <v>OTHER EXPENDITURE RECHARGE</v>
      </c>
      <c r="G74" t="str">
        <f>'Funding Import'!I76</f>
        <v>DL 8678 TeachPensionGrnt 0001TPEC</v>
      </c>
      <c r="H74">
        <f>'Funding Import'!H76</f>
        <v>-166184</v>
      </c>
      <c r="I74" s="139"/>
    </row>
    <row r="75" spans="1:9" ht="15" x14ac:dyDescent="0.2">
      <c r="A75" s="191" t="str">
        <f t="shared" si="2"/>
        <v>9911</v>
      </c>
      <c r="B75" s="191"/>
      <c r="C75" s="191" t="str">
        <f t="shared" si="3"/>
        <v>99116900</v>
      </c>
      <c r="D75" t="str">
        <f>'Funding Import'!A77</f>
        <v>RB049911: COVID-19 CATCH UP PREMIUM</v>
      </c>
      <c r="E75" t="str">
        <f>MID('Funding Import'!B77,2,4)</f>
        <v>6900</v>
      </c>
      <c r="F75" t="str">
        <f>MID('Funding Import'!B77,8,50)</f>
        <v>OTHER EXPENDITURE RECHARGE</v>
      </c>
      <c r="G75" t="str">
        <f>'Funding Import'!I77</f>
        <v>Spreadsheet B 392873 20655429 ES014 DP0521 NTPMENTOR NTPMENTR1 ES014 DP0521 NTPMENTOR NTPMENTR1</v>
      </c>
      <c r="H75">
        <f>'Funding Import'!H77</f>
        <v>-14210.96</v>
      </c>
      <c r="I75" s="139"/>
    </row>
    <row r="76" spans="1:9" ht="15" x14ac:dyDescent="0.2">
      <c r="A76" s="191" t="str">
        <f t="shared" si="2"/>
        <v>9911</v>
      </c>
      <c r="B76" s="191"/>
      <c r="C76" s="191" t="str">
        <f t="shared" si="3"/>
        <v>99116900</v>
      </c>
      <c r="D76" t="str">
        <f>'Funding Import'!A78</f>
        <v>RB049911: COVID-19 CATCH UP PREMIUM</v>
      </c>
      <c r="E76" t="str">
        <f>MID('Funding Import'!B78,2,4)</f>
        <v>6900</v>
      </c>
      <c r="F76" t="str">
        <f>MID('Funding Import'!B78,8,50)</f>
        <v>OTHER EXPENDITURE RECHARGE</v>
      </c>
      <c r="G76" t="str">
        <f>'Funding Import'!I78</f>
        <v>Spreadsheet B 392887 20655951 ES015 DP0522 CovidDEP Coviddep1 ES015 DP0522 CovidDEP Coviddep1</v>
      </c>
      <c r="H76">
        <f>'Funding Import'!H78</f>
        <v>-9000</v>
      </c>
      <c r="I76" s="139"/>
    </row>
    <row r="77" spans="1:9" ht="15" x14ac:dyDescent="0.2">
      <c r="A77" s="191" t="str">
        <f t="shared" si="2"/>
        <v>9911</v>
      </c>
      <c r="B77" s="191"/>
      <c r="C77" s="191" t="str">
        <f t="shared" si="3"/>
        <v>99116900</v>
      </c>
      <c r="D77" t="str">
        <f>'Funding Import'!A79</f>
        <v>RB049911: COVID-19 CATCH UP PREMIUM</v>
      </c>
      <c r="E77" t="str">
        <f>MID('Funding Import'!B79,2,4)</f>
        <v>6900</v>
      </c>
      <c r="F77" t="str">
        <f>MID('Funding Import'!B79,8,50)</f>
        <v>OTHER EXPENDITURE RECHARGE</v>
      </c>
      <c r="G77" t="str">
        <f>'Funding Import'!I79</f>
        <v>Spreadsheet B 392871 20655391 ES013 DP0520 Covidemergency Covidem1 ES013 DP0520 Covidemergency Covidem1</v>
      </c>
      <c r="H77">
        <f>'Funding Import'!H79</f>
        <v>-757</v>
      </c>
      <c r="I77" s="139"/>
    </row>
    <row r="78" spans="1:9" ht="15" x14ac:dyDescent="0.2">
      <c r="A78" s="191" t="str">
        <f t="shared" si="2"/>
        <v>9911</v>
      </c>
      <c r="B78" s="191"/>
      <c r="C78" s="191" t="str">
        <f t="shared" si="3"/>
        <v>99116900</v>
      </c>
      <c r="D78" t="str">
        <f>'Funding Import'!A80</f>
        <v>RB049911: COVID-19 CATCH UP PREMIUM</v>
      </c>
      <c r="E78" t="str">
        <f>MID('Funding Import'!B80,2,4)</f>
        <v>6900</v>
      </c>
      <c r="F78" t="str">
        <f>MID('Funding Import'!B80,8,50)</f>
        <v>OTHER EXPENDITURE RECHARGE</v>
      </c>
      <c r="G78" t="str">
        <f>'Funding Import'!I80</f>
        <v>Spreadsheet B 393409 20716499 ES030 DP0530 COVIDWORK COVIDWOR P2 ES030 DP0530 COVIDWORK COVIDWOR P2</v>
      </c>
      <c r="H78">
        <f>'Funding Import'!H80</f>
        <v>-19004.939999999999</v>
      </c>
      <c r="I78" s="139"/>
    </row>
    <row r="79" spans="1:9" ht="15" x14ac:dyDescent="0.2">
      <c r="A79" s="191" t="str">
        <f t="shared" si="2"/>
        <v>9911</v>
      </c>
      <c r="B79" s="191"/>
      <c r="C79" s="191" t="str">
        <f t="shared" si="3"/>
        <v>99116900</v>
      </c>
      <c r="D79" t="str">
        <f>'Funding Import'!A81</f>
        <v>RB049911: COVID-19 CATCH UP PREMIUM</v>
      </c>
      <c r="E79" t="str">
        <f>MID('Funding Import'!B81,2,4)</f>
        <v>6900</v>
      </c>
      <c r="F79" t="str">
        <f>MID('Funding Import'!B81,8,50)</f>
        <v>OTHER EXPENDITURE RECHARGE</v>
      </c>
      <c r="G79" t="str">
        <f>'Funding Import'!I81</f>
        <v>Spreadsheet B 393410 20716535 ES031 DP0531 MASSTESTING MASSTEST P2 ES031 DP0531 MASSTESTING MASSTEST P2</v>
      </c>
      <c r="H79">
        <f>'Funding Import'!H81</f>
        <v>-97980</v>
      </c>
      <c r="I79" s="139"/>
    </row>
    <row r="80" spans="1:9" ht="15" x14ac:dyDescent="0.2">
      <c r="A80" s="191" t="str">
        <f t="shared" si="2"/>
        <v>9911</v>
      </c>
      <c r="B80" s="191"/>
      <c r="C80" s="191" t="str">
        <f t="shared" si="3"/>
        <v>99116900</v>
      </c>
      <c r="D80" t="str">
        <f>'Funding Import'!A82</f>
        <v>RB049911: COVID-19 CATCH UP PREMIUM</v>
      </c>
      <c r="E80" t="str">
        <f>MID('Funding Import'!B82,2,4)</f>
        <v>6900</v>
      </c>
      <c r="F80" t="str">
        <f>MID('Funding Import'!B82,8,50)</f>
        <v>OTHER EXPENDITURE RECHARGE</v>
      </c>
      <c r="G80" t="str">
        <f>'Funding Import'!I82</f>
        <v>Spreadsheet B 394874 20784106 ES052 DP0543 NTPMENTOR NTPMENTR ES052 DP0543 NTPMENTOR NTPMENTR</v>
      </c>
      <c r="H80">
        <f>'Funding Import'!H82</f>
        <v>-8068.5</v>
      </c>
      <c r="I80" s="139"/>
    </row>
    <row r="81" spans="1:9" ht="15" x14ac:dyDescent="0.2">
      <c r="A81" s="191" t="str">
        <f t="shared" si="2"/>
        <v>9911</v>
      </c>
      <c r="B81" s="191"/>
      <c r="C81" s="191" t="str">
        <f t="shared" si="3"/>
        <v>99116900</v>
      </c>
      <c r="D81" t="str">
        <f>'Funding Import'!A83</f>
        <v>RB049911: COVID-19 CATCH UP PREMIUM</v>
      </c>
      <c r="E81" t="str">
        <f>MID('Funding Import'!B83,2,4)</f>
        <v>6900</v>
      </c>
      <c r="F81" t="str">
        <f>MID('Funding Import'!B83,8,50)</f>
        <v>OTHER EXPENDITURE RECHARGE</v>
      </c>
      <c r="G81" t="str">
        <f>'Funding Import'!I83</f>
        <v>Spreadsheet B 398806 20920050 ES066 DP0557 COVIDEMERGENCY COVIDEM ES066 DP0557 COVIDEMERGENCY COVIDEM</v>
      </c>
      <c r="H81">
        <f>'Funding Import'!H83</f>
        <v>-143000</v>
      </c>
      <c r="I81" s="139"/>
    </row>
    <row r="82" spans="1:9" ht="15" x14ac:dyDescent="0.2">
      <c r="A82" s="191" t="str">
        <f t="shared" si="2"/>
        <v>9911</v>
      </c>
      <c r="B82" s="191"/>
      <c r="C82" s="191" t="str">
        <f t="shared" si="3"/>
        <v>99116900</v>
      </c>
      <c r="D82" t="str">
        <f>'Funding Import'!A84</f>
        <v>RB049911: COVID-19 CATCH UP PREMIUM</v>
      </c>
      <c r="E82" t="str">
        <f>MID('Funding Import'!B84,2,4)</f>
        <v>6900</v>
      </c>
      <c r="F82" t="str">
        <f>MID('Funding Import'!B84,8,50)</f>
        <v>OTHER EXPENDITURE RECHARGE</v>
      </c>
      <c r="G82" t="str">
        <f>'Funding Import'!I84</f>
        <v>Spreadsheet B 398807 20920177 ES067 DP0558 FSMADDCOSTSCOVID FSMCOVID ES067 DP0558 FSMADDCOSTSCOVID FSMCOVID</v>
      </c>
      <c r="H82">
        <f>'Funding Import'!H84</f>
        <v>-310616.46000000002</v>
      </c>
      <c r="I82" s="139"/>
    </row>
    <row r="83" spans="1:9" ht="15" x14ac:dyDescent="0.2">
      <c r="A83" s="191" t="str">
        <f t="shared" si="2"/>
        <v>9911</v>
      </c>
      <c r="B83" s="191"/>
      <c r="C83" s="191" t="str">
        <f t="shared" si="3"/>
        <v>99116900</v>
      </c>
      <c r="D83" t="str">
        <f>'Funding Import'!A85</f>
        <v>RB049911: COVID-19 CATCH UP PREMIUM</v>
      </c>
      <c r="E83" t="str">
        <f>MID('Funding Import'!B85,2,4)</f>
        <v>6900</v>
      </c>
      <c r="F83" t="str">
        <f>MID('Funding Import'!B85,8,50)</f>
        <v>OTHER EXPENDITURE RECHARGE</v>
      </c>
      <c r="G83" t="str">
        <f>'Funding Import'!I85</f>
        <v>Spreadsheet B 398808 20920307 ES068 DP0559 COVIDMASS COVIDMAS ES068 DP0559 COVIDMASS COVIDMAS</v>
      </c>
      <c r="H83">
        <f>'Funding Import'!H85</f>
        <v>-83290</v>
      </c>
      <c r="I83" s="139"/>
    </row>
    <row r="84" spans="1:9" ht="15" x14ac:dyDescent="0.2">
      <c r="A84" s="191" t="str">
        <f t="shared" si="2"/>
        <v>9911</v>
      </c>
      <c r="B84" s="191"/>
      <c r="C84" s="191" t="str">
        <f t="shared" si="3"/>
        <v>99116900</v>
      </c>
      <c r="D84" t="str">
        <f>'Funding Import'!A86</f>
        <v>RB049911: COVID-19 CATCH UP PREMIUM</v>
      </c>
      <c r="E84" t="str">
        <f>MID('Funding Import'!B86,2,4)</f>
        <v>6900</v>
      </c>
      <c r="F84" t="str">
        <f>MID('Funding Import'!B86,8,50)</f>
        <v>OTHER EXPENDITURE RECHARGE</v>
      </c>
      <c r="G84" t="str">
        <f>'Funding Import'!I86</f>
        <v>Spreadsheet B 398804 20920024 ES065 DP0556 COVIDEMERGENCY COVIDEM ES065 DP0556 COVIDEMERGENCY COVIDEM</v>
      </c>
      <c r="H84">
        <f>'Funding Import'!H86</f>
        <v>-1966810</v>
      </c>
      <c r="I84" s="139"/>
    </row>
    <row r="85" spans="1:9" ht="15" x14ac:dyDescent="0.2">
      <c r="A85" s="191" t="str">
        <f t="shared" si="2"/>
        <v>9911</v>
      </c>
      <c r="B85" s="191"/>
      <c r="C85" s="191" t="str">
        <f t="shared" si="3"/>
        <v>99116900</v>
      </c>
      <c r="D85" t="str">
        <f>'Funding Import'!A87</f>
        <v>RB049911: COVID-19 CATCH UP PREMIUM</v>
      </c>
      <c r="E85" t="str">
        <f>MID('Funding Import'!B87,2,4)</f>
        <v>6900</v>
      </c>
      <c r="F85" t="str">
        <f>MID('Funding Import'!B87,8,50)</f>
        <v>OTHER EXPENDITURE RECHARGE</v>
      </c>
      <c r="G85" t="str">
        <f>'Funding Import'!I87</f>
        <v>Spreadsheet B 398809 20920376 ES069 DP0560 COVIDNTP COVIDNTP ES069 DP0560 COVIDNTP COVIDNTP</v>
      </c>
      <c r="H85">
        <f>'Funding Import'!H87</f>
        <v>-15876.71</v>
      </c>
      <c r="I85" s="139"/>
    </row>
    <row r="86" spans="1:9" ht="15" x14ac:dyDescent="0.2">
      <c r="A86" s="191" t="str">
        <f t="shared" si="2"/>
        <v>9911</v>
      </c>
      <c r="B86" s="191"/>
      <c r="C86" s="191" t="str">
        <f t="shared" si="3"/>
        <v>99116900</v>
      </c>
      <c r="D86" t="str">
        <f>'Funding Import'!A88</f>
        <v>RB049911: COVID-19 CATCH UP PREMIUM</v>
      </c>
      <c r="E86" t="str">
        <f>MID('Funding Import'!B88,2,4)</f>
        <v>6900</v>
      </c>
      <c r="F86" t="str">
        <f>MID('Funding Import'!B88,8,50)</f>
        <v>OTHER EXPENDITURE RECHARGE</v>
      </c>
      <c r="G86" t="str">
        <f>'Funding Import'!I88</f>
        <v>Spreadsheet B 399775 20982365 COVIDNTP COVIDNTP ES086 RM0127 COVIDNTP COVIDNTP</v>
      </c>
      <c r="H86">
        <f>'Funding Import'!H88</f>
        <v>-15616.43</v>
      </c>
      <c r="I86" s="139"/>
    </row>
    <row r="87" spans="1:9" ht="15" x14ac:dyDescent="0.2">
      <c r="A87" s="191" t="str">
        <f t="shared" si="2"/>
        <v>9911</v>
      </c>
      <c r="B87" s="191"/>
      <c r="C87" s="191" t="str">
        <f t="shared" si="3"/>
        <v>99116900</v>
      </c>
      <c r="D87" t="str">
        <f>'Funding Import'!A89</f>
        <v>RB049911: COVID-19 CATCH UP PREMIUM</v>
      </c>
      <c r="E87" t="str">
        <f>MID('Funding Import'!B89,2,4)</f>
        <v>6900</v>
      </c>
      <c r="F87" t="str">
        <f>MID('Funding Import'!B89,8,50)</f>
        <v>OTHER EXPENDITURE RECHARGE</v>
      </c>
      <c r="G87" t="str">
        <f>'Funding Import'!I89</f>
        <v>Spreadsheet B 399168 20949390 CovidDEP Coviddep P4-21 ES076 RM0119 CovidDEP Coviddep P4-21</v>
      </c>
      <c r="H87">
        <f>'Funding Import'!H89</f>
        <v>-1500</v>
      </c>
      <c r="I87" s="139"/>
    </row>
    <row r="88" spans="1:9" ht="15" x14ac:dyDescent="0.2">
      <c r="A88" s="191" t="str">
        <f t="shared" si="2"/>
        <v>9911</v>
      </c>
      <c r="B88" s="191"/>
      <c r="C88" s="191" t="str">
        <f t="shared" si="3"/>
        <v>99116900</v>
      </c>
      <c r="D88" t="str">
        <f>'Funding Import'!A90</f>
        <v>RB049911: COVID-19 CATCH UP PREMIUM</v>
      </c>
      <c r="E88" t="str">
        <f>MID('Funding Import'!B90,2,4)</f>
        <v>6900</v>
      </c>
      <c r="F88" t="str">
        <f>MID('Funding Import'!B90,8,50)</f>
        <v>OTHER EXPENDITURE RECHARGE</v>
      </c>
      <c r="G88" t="str">
        <f>'Funding Import'!I90</f>
        <v>Spreadsheet B 401813 21143657 ES101 MK0704 COVIDDEP COVIDEPP4 ES101 MK0704 COVIDDEP COVIDEPP4</v>
      </c>
      <c r="H88">
        <f>'Funding Import'!H90</f>
        <v>-1500</v>
      </c>
      <c r="I88" s="139"/>
    </row>
    <row r="89" spans="1:9" ht="15" x14ac:dyDescent="0.2">
      <c r="A89" s="191" t="str">
        <f t="shared" si="2"/>
        <v>9911</v>
      </c>
      <c r="B89" s="191"/>
      <c r="C89" s="191" t="str">
        <f t="shared" si="3"/>
        <v>99116900</v>
      </c>
      <c r="D89" t="str">
        <f>'Funding Import'!A91</f>
        <v>RB049911: COVID-19 CATCH UP PREMIUM</v>
      </c>
      <c r="E89" t="str">
        <f>MID('Funding Import'!B91,2,4)</f>
        <v>6900</v>
      </c>
      <c r="F89" t="str">
        <f>MID('Funding Import'!B91,8,50)</f>
        <v>OTHER EXPENDITURE RECHARGE</v>
      </c>
      <c r="G89" t="str">
        <f>'Funding Import'!I91</f>
        <v>DL 8644 COVIDNTP COVIDNTP</v>
      </c>
      <c r="H89">
        <f>'Funding Import'!H91</f>
        <v>-24870</v>
      </c>
      <c r="I89" s="139"/>
    </row>
    <row r="90" spans="1:9" ht="15" x14ac:dyDescent="0.2">
      <c r="A90" s="191" t="str">
        <f t="shared" si="2"/>
        <v>9911</v>
      </c>
      <c r="B90" s="191"/>
      <c r="C90" s="191" t="str">
        <f t="shared" si="3"/>
        <v>99116900</v>
      </c>
      <c r="D90" t="str">
        <f>'Funding Import'!A92</f>
        <v>RB049911: COVID-19 CATCH UP PREMIUM</v>
      </c>
      <c r="E90" t="str">
        <f>MID('Funding Import'!B92,2,4)</f>
        <v>6900</v>
      </c>
      <c r="F90" t="str">
        <f>MID('Funding Import'!B92,8,50)</f>
        <v>OTHER EXPENDITURE RECHARGE</v>
      </c>
      <c r="G90" t="str">
        <f>'Funding Import'!I92</f>
        <v>DL 8646 0012recoveryc 0012RPG</v>
      </c>
      <c r="H90">
        <f>'Funding Import'!H92</f>
        <v>-33762.5</v>
      </c>
      <c r="I90" s="139"/>
    </row>
    <row r="91" spans="1:9" ht="15" x14ac:dyDescent="0.2">
      <c r="A91" s="191" t="str">
        <f t="shared" si="2"/>
        <v>9911</v>
      </c>
      <c r="B91" s="191"/>
      <c r="C91" s="191" t="str">
        <f t="shared" si="3"/>
        <v>99116900</v>
      </c>
      <c r="D91" t="str">
        <f>'Funding Import'!A93</f>
        <v>RB049911: COVID-19 CATCH UP PREMIUM</v>
      </c>
      <c r="E91" t="str">
        <f>MID('Funding Import'!B93,2,4)</f>
        <v>6900</v>
      </c>
      <c r="F91" t="str">
        <f>MID('Funding Import'!B93,8,50)</f>
        <v>OTHER EXPENDITURE RECHARGE</v>
      </c>
      <c r="G91" t="str">
        <f>'Funding Import'!I93</f>
        <v>DL 8645 0012recoveryc 0012RPG</v>
      </c>
      <c r="H91">
        <f>'Funding Import'!H93</f>
        <v>-388357.5</v>
      </c>
      <c r="I91" s="139"/>
    </row>
    <row r="92" spans="1:9" ht="15" x14ac:dyDescent="0.2">
      <c r="A92" s="191" t="str">
        <f t="shared" si="2"/>
        <v>9911</v>
      </c>
      <c r="B92" s="191"/>
      <c r="C92" s="191" t="str">
        <f t="shared" si="3"/>
        <v>99116900</v>
      </c>
      <c r="D92" t="str">
        <f>'Funding Import'!A94</f>
        <v>RB049911: COVID-19 CATCH UP PREMIUM</v>
      </c>
      <c r="E92" t="str">
        <f>MID('Funding Import'!B94,2,4)</f>
        <v>6900</v>
      </c>
      <c r="F92" t="str">
        <f>MID('Funding Import'!B94,8,50)</f>
        <v>OTHER EXPENDITURE RECHARGE</v>
      </c>
      <c r="G92" t="str">
        <f>'Funding Import'!I94</f>
        <v>DL 8656 0012schoolled 0012SLT</v>
      </c>
      <c r="H92">
        <f>'Funding Import'!H94</f>
        <v>-337181.52</v>
      </c>
      <c r="I92" s="139"/>
    </row>
    <row r="93" spans="1:9" ht="15" x14ac:dyDescent="0.2">
      <c r="A93" s="191" t="str">
        <f t="shared" si="2"/>
        <v>9911</v>
      </c>
      <c r="B93" s="191"/>
      <c r="C93" s="191" t="str">
        <f t="shared" si="3"/>
        <v>99116900</v>
      </c>
      <c r="D93" t="str">
        <f>'Funding Import'!A95</f>
        <v>RB049911: COVID-19 CATCH UP PREMIUM</v>
      </c>
      <c r="E93" t="str">
        <f>MID('Funding Import'!B95,2,4)</f>
        <v>6900</v>
      </c>
      <c r="F93" t="str">
        <f>MID('Funding Import'!B95,8,50)</f>
        <v>OTHER EXPENDITURE RECHARGE</v>
      </c>
      <c r="G93" t="str">
        <f>'Funding Import'!I95</f>
        <v>DL 8674 CovidDEP Coviddep</v>
      </c>
      <c r="H93">
        <f>'Funding Import'!H95</f>
        <v>-1500</v>
      </c>
      <c r="I93" s="139"/>
    </row>
    <row r="94" spans="1:9" ht="15" x14ac:dyDescent="0.2">
      <c r="A94" s="191" t="str">
        <f t="shared" si="2"/>
        <v>9911</v>
      </c>
      <c r="B94" s="191"/>
      <c r="C94" s="191" t="str">
        <f t="shared" si="3"/>
        <v>99116900</v>
      </c>
      <c r="D94" t="str">
        <f>'Funding Import'!A96</f>
        <v>RB049911: COVID-19 CATCH UP PREMIUM</v>
      </c>
      <c r="E94" t="str">
        <f>MID('Funding Import'!B96,2,4)</f>
        <v>6900</v>
      </c>
      <c r="F94" t="str">
        <f>MID('Funding Import'!B96,8,50)</f>
        <v>OTHER EXPENDITURE RECHARGE</v>
      </c>
      <c r="G94" t="str">
        <f>'Funding Import'!I96</f>
        <v>DL 8686 0012schoolled 0012SLT</v>
      </c>
      <c r="H94">
        <f>'Funding Import'!H96</f>
        <v>-40713.75</v>
      </c>
      <c r="I94" s="139"/>
    </row>
    <row r="95" spans="1:9" ht="15" x14ac:dyDescent="0.2">
      <c r="A95" s="191" t="str">
        <f t="shared" si="2"/>
        <v>9911</v>
      </c>
      <c r="B95" s="191"/>
      <c r="C95" s="191" t="str">
        <f t="shared" si="3"/>
        <v>99116900</v>
      </c>
      <c r="D95" t="str">
        <f>'Funding Import'!A97</f>
        <v>RB049911: COVID-19 CATCH UP PREMIUM</v>
      </c>
      <c r="E95" t="str">
        <f>MID('Funding Import'!B97,2,4)</f>
        <v>6900</v>
      </c>
      <c r="F95" t="str">
        <f>MID('Funding Import'!B97,8,50)</f>
        <v>OTHER EXPENDITURE RECHARGE</v>
      </c>
      <c r="G95" t="str">
        <f>'Funding Import'!I97</f>
        <v>DL 8692 0012sumerschool 0012summ</v>
      </c>
      <c r="H95">
        <f>'Funding Import'!H97</f>
        <v>-104857.94</v>
      </c>
      <c r="I95" s="139"/>
    </row>
    <row r="96" spans="1:9" ht="15" x14ac:dyDescent="0.2">
      <c r="A96" s="191" t="str">
        <f t="shared" si="2"/>
        <v>9911</v>
      </c>
      <c r="B96" s="191"/>
      <c r="C96" s="191" t="str">
        <f t="shared" si="3"/>
        <v>99116900</v>
      </c>
      <c r="D96" t="str">
        <f>'Funding Import'!A98</f>
        <v>RB049911: COVID-19 CATCH UP PREMIUM</v>
      </c>
      <c r="E96" t="str">
        <f>MID('Funding Import'!B98,2,4)</f>
        <v>6900</v>
      </c>
      <c r="F96" t="str">
        <f>MID('Funding Import'!B98,8,50)</f>
        <v>OTHER EXPENDITURE RECHARGE</v>
      </c>
      <c r="G96" t="str">
        <f>'Funding Import'!I98</f>
        <v>DL 8693 0006NTPCOVID 0006NTPC</v>
      </c>
      <c r="H96">
        <f>'Funding Import'!H98</f>
        <v>-38110</v>
      </c>
      <c r="I96" s="139"/>
    </row>
    <row r="97" spans="1:9" ht="15" x14ac:dyDescent="0.2">
      <c r="A97" s="191" t="str">
        <f t="shared" si="2"/>
        <v>9996</v>
      </c>
      <c r="B97" s="191"/>
      <c r="C97" s="191" t="str">
        <f t="shared" si="3"/>
        <v>99966900</v>
      </c>
      <c r="D97" t="str">
        <f>'Funding Import'!A99</f>
        <v>RB049996: UNIVERSAL FREE SCHOOL MEALS</v>
      </c>
      <c r="E97" t="str">
        <f>MID('Funding Import'!B99,2,4)</f>
        <v>6900</v>
      </c>
      <c r="F97" t="str">
        <f>MID('Funding Import'!B99,8,50)</f>
        <v>OTHER EXPENDITURE RECHARGE</v>
      </c>
      <c r="G97" t="str">
        <f>'Funding Import'!I99</f>
        <v>Spreadsheet B 399769 20981730 UIFSM JULY21 UIFSM 21 ES085 RM0124 UIFSM JULY21 UIFSM 21</v>
      </c>
      <c r="H97">
        <f>'Funding Import'!H99</f>
        <v>-8109715</v>
      </c>
      <c r="I97" s="139"/>
    </row>
    <row r="98" spans="1:9" ht="15" x14ac:dyDescent="0.2">
      <c r="A98" s="191" t="str">
        <f t="shared" si="2"/>
        <v>9997</v>
      </c>
      <c r="B98" s="191"/>
      <c r="C98" s="191" t="str">
        <f t="shared" si="3"/>
        <v>99976900</v>
      </c>
      <c r="D98" t="str">
        <f>'Funding Import'!A100</f>
        <v>RB049997: TEACHERS PAY GRANT</v>
      </c>
      <c r="E98" t="str">
        <f>MID('Funding Import'!B100,2,4)</f>
        <v>6900</v>
      </c>
      <c r="F98" t="str">
        <f>MID('Funding Import'!B100,8,50)</f>
        <v>OTHER EXPENDITURE RECHARGE</v>
      </c>
      <c r="G98" t="str">
        <f>'Funding Import'!I100</f>
        <v>Spreadsheet B 393406 20716356 ES029 DP0529 TeachersPayGrant TPG21-22 P2 ES029 DP0529 TeachersPayGrant TPG21-22 P2</v>
      </c>
      <c r="H98">
        <f>'Funding Import'!H100</f>
        <v>-37378</v>
      </c>
      <c r="I98" s="139"/>
    </row>
    <row r="99" spans="1:9" ht="15" x14ac:dyDescent="0.2">
      <c r="A99" s="191" t="str">
        <f t="shared" si="2"/>
        <v>9997</v>
      </c>
      <c r="B99" s="191"/>
      <c r="C99" s="191" t="str">
        <f t="shared" si="3"/>
        <v>99976900</v>
      </c>
      <c r="D99" t="str">
        <f>'Funding Import'!A101</f>
        <v>RB049997: TEACHERS PAY GRANT</v>
      </c>
      <c r="E99" t="str">
        <f>MID('Funding Import'!B101,2,4)</f>
        <v>6900</v>
      </c>
      <c r="F99" t="str">
        <f>MID('Funding Import'!B101,8,50)</f>
        <v>OTHER EXPENDITURE RECHARGE</v>
      </c>
      <c r="G99" t="str">
        <f>'Funding Import'!I101</f>
        <v>DL 8675 TeachersPayGrant 0001TPG</v>
      </c>
      <c r="H99">
        <f>'Funding Import'!H101</f>
        <v>-58809</v>
      </c>
      <c r="I99" s="139"/>
    </row>
    <row r="100" spans="1:9" ht="15" x14ac:dyDescent="0.2">
      <c r="A100" s="191" t="str">
        <f t="shared" si="2"/>
        <v>9999</v>
      </c>
      <c r="B100" s="191"/>
      <c r="C100" s="191" t="str">
        <f t="shared" si="3"/>
        <v>99990001</v>
      </c>
      <c r="D100" t="str">
        <f>'Funding Import'!A102</f>
        <v>RB049999: PRIMARY CARRY FORWARD</v>
      </c>
      <c r="E100" t="str">
        <f>MID('Funding Import'!B102,2,4)</f>
        <v>0001</v>
      </c>
      <c r="F100" t="str">
        <f>MID('Funding Import'!B102,8,50)</f>
        <v>FORMULA FUNDED (EXCL RATES)</v>
      </c>
      <c r="G100" t="str">
        <f>'Funding Import'!I102</f>
        <v>Spreadsheet B 391137 20630756 ES007 MK0509 10002 RATES ES007 MK0509 10002 RATES</v>
      </c>
      <c r="H100">
        <f>'Funding Import'!H102</f>
        <v>-4153434</v>
      </c>
      <c r="I100" s="139"/>
    </row>
    <row r="101" spans="1:9" ht="15" x14ac:dyDescent="0.2">
      <c r="A101" s="191" t="str">
        <f t="shared" si="2"/>
        <v>9999</v>
      </c>
      <c r="B101" s="191"/>
      <c r="C101" s="191" t="str">
        <f t="shared" si="3"/>
        <v>99990001</v>
      </c>
      <c r="D101" t="str">
        <f>'Funding Import'!A103</f>
        <v>RB049999: PRIMARY CARRY FORWARD</v>
      </c>
      <c r="E101" t="str">
        <f>MID('Funding Import'!B103,2,4)</f>
        <v>0001</v>
      </c>
      <c r="F101" t="str">
        <f>MID('Funding Import'!B103,8,50)</f>
        <v>FORMULA FUNDED (EXCL RATES)</v>
      </c>
      <c r="G101" t="str">
        <f>'Funding Import'!I103</f>
        <v>Spreadsheet B 391145 20630885 ES006 MK0508 10001 FORMULA FUNDED ES006 MK0508 10001 FORMULA FUNDED</v>
      </c>
      <c r="H101">
        <f>'Funding Import'!H103</f>
        <v>-213958185</v>
      </c>
      <c r="I101" s="139"/>
    </row>
    <row r="102" spans="1:9" ht="15" x14ac:dyDescent="0.2">
      <c r="A102" s="191" t="str">
        <f t="shared" si="2"/>
        <v>9999</v>
      </c>
      <c r="B102" s="191"/>
      <c r="C102" s="191" t="str">
        <f t="shared" si="3"/>
        <v>99990001</v>
      </c>
      <c r="D102" t="str">
        <f>'Funding Import'!A104</f>
        <v>RB049999: PRIMARY CARRY FORWARD</v>
      </c>
      <c r="E102" t="str">
        <f>MID('Funding Import'!B104,2,4)</f>
        <v>0001</v>
      </c>
      <c r="F102" t="str">
        <f>MID('Funding Import'!B104,8,50)</f>
        <v>FORMULA FUNDED (EXCL RATES)</v>
      </c>
      <c r="G102" t="str">
        <f>'Funding Import'!I104</f>
        <v>Spreadsheet B 392827 20651759 ES017 MK0522 ES017 DSG RECOUPMENT VIREMENT 2021-22 ES017 MK0522 ES017 DSG RECOUPMENT VIREMENT 2021-22</v>
      </c>
      <c r="H102">
        <f>'Funding Import'!H104</f>
        <v>-276709318</v>
      </c>
      <c r="I102" s="139"/>
    </row>
    <row r="103" spans="1:9" ht="15" x14ac:dyDescent="0.2">
      <c r="A103" s="191" t="str">
        <f t="shared" si="2"/>
        <v>9999</v>
      </c>
      <c r="B103" s="191"/>
      <c r="C103" s="191" t="str">
        <f t="shared" si="3"/>
        <v>99990001</v>
      </c>
      <c r="D103" t="str">
        <f>'Funding Import'!A105</f>
        <v>RB049999: PRIMARY CARRY FORWARD</v>
      </c>
      <c r="E103" t="str">
        <f>MID('Funding Import'!B105,2,4)</f>
        <v>0001</v>
      </c>
      <c r="F103" t="str">
        <f>MID('Funding Import'!B105,8,50)</f>
        <v>FORMULA FUNDED (EXCL RATES)</v>
      </c>
      <c r="G103" t="str">
        <f>'Funding Import'!I105</f>
        <v>Spreadsheet B 392825 20651726 ES016 MK0521 ES016 DSG REALIGNMENT VIREMENT 2021-22 ES016 MK0521 ES016 DSG REALIGNMENT VIREMENT 2021-22</v>
      </c>
      <c r="H103">
        <f>'Funding Import'!H105</f>
        <v>262488239</v>
      </c>
      <c r="I103" s="139"/>
    </row>
    <row r="104" spans="1:9" ht="15" x14ac:dyDescent="0.2">
      <c r="A104" s="191" t="str">
        <f t="shared" si="2"/>
        <v>9999</v>
      </c>
      <c r="B104" s="191"/>
      <c r="C104" s="191" t="str">
        <f t="shared" si="3"/>
        <v>99990001</v>
      </c>
      <c r="D104" t="str">
        <f>'Funding Import'!A106</f>
        <v>RB049999: PRIMARY CARRY FORWARD</v>
      </c>
      <c r="E104" t="str">
        <f>MID('Funding Import'!B106,2,4)</f>
        <v>0001</v>
      </c>
      <c r="F104" t="str">
        <f>MID('Funding Import'!B106,8,50)</f>
        <v>FORMULA FUNDED (EXCL RATES)</v>
      </c>
      <c r="G104" t="str">
        <f>'Funding Import'!I106</f>
        <v>Spreadsheet B 391732 20639856 ES012 MK0514 10026 NOTIONAL SEN ES012 MK0514 10026 NOTIONAL SEN</v>
      </c>
      <c r="H104">
        <f>'Funding Import'!H106</f>
        <v>-24949038</v>
      </c>
      <c r="I104" s="139"/>
    </row>
    <row r="105" spans="1:9" ht="15" x14ac:dyDescent="0.2">
      <c r="A105" s="191" t="str">
        <f t="shared" si="2"/>
        <v>9999</v>
      </c>
      <c r="B105" s="191"/>
      <c r="C105" s="191" t="str">
        <f t="shared" si="3"/>
        <v>99990001</v>
      </c>
      <c r="D105" t="str">
        <f>'Funding Import'!A107</f>
        <v>RB049999: PRIMARY CARRY FORWARD</v>
      </c>
      <c r="E105" t="str">
        <f>MID('Funding Import'!B107,2,4)</f>
        <v>0001</v>
      </c>
      <c r="F105" t="str">
        <f>MID('Funding Import'!B107,8,50)</f>
        <v>FORMULA FUNDED (EXCL RATES)</v>
      </c>
      <c r="G105" t="str">
        <f>'Funding Import'!I107</f>
        <v>Spreadsheet B 394797 20778211 ES055 MK0568 10003 OPENING BALANCES ES055 MK0568 10003 OPENING BALANCES</v>
      </c>
      <c r="H105">
        <f>'Funding Import'!H107</f>
        <v>-36622183.380000003</v>
      </c>
      <c r="I105" s="139"/>
    </row>
    <row r="106" spans="1:9" ht="15" x14ac:dyDescent="0.2">
      <c r="A106" s="191" t="str">
        <f t="shared" si="2"/>
        <v>9999</v>
      </c>
      <c r="B106" s="191"/>
      <c r="C106" s="191" t="str">
        <f t="shared" si="3"/>
        <v>99990001</v>
      </c>
      <c r="D106" t="str">
        <f>'Funding Import'!A108</f>
        <v>RB049999: PRIMARY CARRY FORWARD</v>
      </c>
      <c r="E106" t="str">
        <f>MID('Funding Import'!B108,2,4)</f>
        <v>0001</v>
      </c>
      <c r="F106" t="str">
        <f>MID('Funding Import'!B108,8,50)</f>
        <v>FORMULA FUNDED (EXCL RATES)</v>
      </c>
      <c r="G106" t="str">
        <f>'Funding Import'!I108</f>
        <v>Spreadsheet B 397843 20894008 ES071 RM0107 To clear NON Compliant Cost centres P2 ES071 RM0107 To clear NON Compliant Cost centres P2</v>
      </c>
      <c r="H106">
        <f>'Funding Import'!H108</f>
        <v>-473.96</v>
      </c>
      <c r="I106" s="139"/>
    </row>
    <row r="107" spans="1:9" ht="15" x14ac:dyDescent="0.2">
      <c r="A107" s="191" t="str">
        <f t="shared" si="2"/>
        <v>9999</v>
      </c>
      <c r="B107" s="191"/>
      <c r="C107" s="191" t="str">
        <f t="shared" si="3"/>
        <v>99990001</v>
      </c>
      <c r="D107" t="str">
        <f>'Funding Import'!A109</f>
        <v>RB049999: PRIMARY CARRY FORWARD</v>
      </c>
      <c r="E107" t="str">
        <f>MID('Funding Import'!B109,2,4)</f>
        <v>0001</v>
      </c>
      <c r="F107" t="str">
        <f>MID('Funding Import'!B109,8,50)</f>
        <v>FORMULA FUNDED (EXCL RATES)</v>
      </c>
      <c r="G107" t="str">
        <f>'Funding Import'!I109</f>
        <v>DSG realignment December 2021</v>
      </c>
      <c r="H107">
        <f>'Funding Import'!H109</f>
        <v>-370940.85</v>
      </c>
      <c r="I107" s="139"/>
    </row>
    <row r="108" spans="1:9" ht="15" x14ac:dyDescent="0.2">
      <c r="A108" s="191" t="str">
        <f t="shared" si="2"/>
        <v>9999</v>
      </c>
      <c r="B108" s="191"/>
      <c r="C108" s="191" t="str">
        <f t="shared" si="3"/>
        <v>99990001</v>
      </c>
      <c r="D108" t="str">
        <f>'Funding Import'!A110</f>
        <v>RB069999: SECONDARY CARRY FORWARD</v>
      </c>
      <c r="E108" t="str">
        <f>MID('Funding Import'!B110,2,4)</f>
        <v>0001</v>
      </c>
      <c r="F108" t="str">
        <f>MID('Funding Import'!B110,8,50)</f>
        <v>FORMULA FUNDED (EXCL RATES)</v>
      </c>
      <c r="G108" t="str">
        <f>'Funding Import'!I110</f>
        <v>Spreadsheet B 391145 20630885 ES006 MK0508 10001 FORMULA FUNDED ES006 MK0508 10001 FORMULA FUNDED</v>
      </c>
      <c r="H108">
        <f>'Funding Import'!H110</f>
        <v>-19024709.41</v>
      </c>
      <c r="I108" s="139"/>
    </row>
    <row r="109" spans="1:9" ht="15" x14ac:dyDescent="0.2">
      <c r="A109" s="191" t="str">
        <f t="shared" si="2"/>
        <v>9999</v>
      </c>
      <c r="B109" s="191"/>
      <c r="C109" s="191" t="str">
        <f t="shared" si="3"/>
        <v>99990001</v>
      </c>
      <c r="D109" t="str">
        <f>'Funding Import'!A111</f>
        <v>RB069999: SECONDARY CARRY FORWARD</v>
      </c>
      <c r="E109" t="str">
        <f>MID('Funding Import'!B111,2,4)</f>
        <v>0001</v>
      </c>
      <c r="F109" t="str">
        <f>MID('Funding Import'!B111,8,50)</f>
        <v>FORMULA FUNDED (EXCL RATES)</v>
      </c>
      <c r="G109" t="str">
        <f>'Funding Import'!I111</f>
        <v>Spreadsheet B 391732 20639856 ES012 MK0514 10026 NOTIONAL SEN ES012 MK0514 10026 NOTIONAL SEN</v>
      </c>
      <c r="H109">
        <f>'Funding Import'!H111</f>
        <v>-2421923</v>
      </c>
      <c r="I109" s="139"/>
    </row>
    <row r="110" spans="1:9" ht="15" x14ac:dyDescent="0.2">
      <c r="A110" s="191" t="str">
        <f t="shared" si="2"/>
        <v>9999</v>
      </c>
      <c r="B110" s="191"/>
      <c r="C110" s="191" t="str">
        <f t="shared" si="3"/>
        <v>99990001</v>
      </c>
      <c r="D110" t="str">
        <f>'Funding Import'!A112</f>
        <v>RB069999: SECONDARY CARRY FORWARD</v>
      </c>
      <c r="E110" t="str">
        <f>MID('Funding Import'!B112,2,4)</f>
        <v>0001</v>
      </c>
      <c r="F110" t="str">
        <f>MID('Funding Import'!B112,8,50)</f>
        <v>FORMULA FUNDED (EXCL RATES)</v>
      </c>
      <c r="G110" t="str">
        <f>'Funding Import'!I112</f>
        <v>Spreadsheet B 392827 20651759 ES017 MK0522 ES017 DSG RECOUPMENT VIREMENT 2021-22 ES017 MK0522 ES017 DSG RECOUPMENT VIREMENT 2021-22</v>
      </c>
      <c r="H110">
        <f>'Funding Import'!H112</f>
        <v>-436837549</v>
      </c>
      <c r="I110" s="139"/>
    </row>
    <row r="111" spans="1:9" ht="15" x14ac:dyDescent="0.2">
      <c r="A111" s="191" t="str">
        <f t="shared" si="2"/>
        <v>9999</v>
      </c>
      <c r="B111" s="191"/>
      <c r="C111" s="191" t="str">
        <f t="shared" si="3"/>
        <v>99990001</v>
      </c>
      <c r="D111" t="str">
        <f>'Funding Import'!A113</f>
        <v>RB069999: SECONDARY CARRY FORWARD</v>
      </c>
      <c r="E111" t="str">
        <f>MID('Funding Import'!B113,2,4)</f>
        <v>0001</v>
      </c>
      <c r="F111" t="str">
        <f>MID('Funding Import'!B113,8,50)</f>
        <v>FORMULA FUNDED (EXCL RATES)</v>
      </c>
      <c r="G111" t="str">
        <f>'Funding Import'!I113</f>
        <v>Spreadsheet B 392825 20651726 ES016 MK0521 ES016 DSG REALIGNMENT VIREMENT 2021-22 ES016 MK0521 ES016 DSG REALIGNMENT VIREMENT 2021-22</v>
      </c>
      <c r="H111">
        <f>'Funding Import'!H113</f>
        <v>438634862</v>
      </c>
      <c r="I111" s="139"/>
    </row>
    <row r="112" spans="1:9" ht="15" x14ac:dyDescent="0.2">
      <c r="A112" s="191" t="str">
        <f t="shared" si="2"/>
        <v>9999</v>
      </c>
      <c r="B112" s="191"/>
      <c r="C112" s="191" t="str">
        <f t="shared" si="3"/>
        <v>99990001</v>
      </c>
      <c r="D112" t="str">
        <f>'Funding Import'!A114</f>
        <v>RB069999: SECONDARY CARRY FORWARD</v>
      </c>
      <c r="E112" t="str">
        <f>MID('Funding Import'!B114,2,4)</f>
        <v>0001</v>
      </c>
      <c r="F112" t="str">
        <f>MID('Funding Import'!B114,8,50)</f>
        <v>FORMULA FUNDED (EXCL RATES)</v>
      </c>
      <c r="G112" t="str">
        <f>'Funding Import'!I114</f>
        <v>Spreadsheet B 391137 20630756 ES007 MK0509 10002 RATES ES007 MK0509 10002 RATES</v>
      </c>
      <c r="H112">
        <f>'Funding Import'!H114</f>
        <v>-103979</v>
      </c>
      <c r="I112" s="139"/>
    </row>
    <row r="113" spans="1:9" ht="15" x14ac:dyDescent="0.2">
      <c r="A113" s="191" t="str">
        <f t="shared" si="2"/>
        <v>9999</v>
      </c>
      <c r="B113" s="191"/>
      <c r="C113" s="191" t="str">
        <f t="shared" si="3"/>
        <v>99990001</v>
      </c>
      <c r="D113" t="str">
        <f>'Funding Import'!A115</f>
        <v>RB069999: SECONDARY CARRY FORWARD</v>
      </c>
      <c r="E113" t="str">
        <f>MID('Funding Import'!B115,2,4)</f>
        <v>0001</v>
      </c>
      <c r="F113" t="str">
        <f>MID('Funding Import'!B115,8,50)</f>
        <v>FORMULA FUNDED (EXCL RATES)</v>
      </c>
      <c r="G113" t="str">
        <f>'Funding Import'!I115</f>
        <v>Spreadsheet B 394797 20778211 ES055 MK0568 10003 OPENING BALANCES ES055 MK0568 10003 OPENING BALANCES</v>
      </c>
      <c r="H113">
        <f>'Funding Import'!H115</f>
        <v>-2179885.13</v>
      </c>
      <c r="I113" s="139"/>
    </row>
    <row r="114" spans="1:9" ht="15" x14ac:dyDescent="0.2">
      <c r="A114" s="191" t="str">
        <f t="shared" si="2"/>
        <v>9999</v>
      </c>
      <c r="B114" s="191"/>
      <c r="C114" s="191" t="str">
        <f t="shared" si="3"/>
        <v>99990001</v>
      </c>
      <c r="D114" t="str">
        <f>'Funding Import'!A116</f>
        <v>RB089999: SCHOOLS CARRY FORWARD BALANCE</v>
      </c>
      <c r="E114" t="str">
        <f>MID('Funding Import'!B116,2,4)</f>
        <v>0001</v>
      </c>
      <c r="F114" t="str">
        <f>MID('Funding Import'!B116,8,50)</f>
        <v>FORMULA FUNDED (EXCL RATES)</v>
      </c>
      <c r="G114" t="str">
        <f>'Funding Import'!I116</f>
        <v>Spreadsheet B 392827 20651759 ES017 MK0522 ES017 DSG RECOUPMENT VIREMENT 2021-22 ES017 MK0522 ES017 DSG RECOUPMENT VIREMENT 2021-22</v>
      </c>
      <c r="H114">
        <f>'Funding Import'!H116</f>
        <v>-25422501</v>
      </c>
      <c r="I114" s="139"/>
    </row>
    <row r="115" spans="1:9" ht="15" x14ac:dyDescent="0.2">
      <c r="A115" s="191" t="str">
        <f t="shared" si="2"/>
        <v>9999</v>
      </c>
      <c r="B115" s="191"/>
      <c r="C115" s="191" t="str">
        <f t="shared" si="3"/>
        <v>99990001</v>
      </c>
      <c r="D115" t="str">
        <f>'Funding Import'!A117</f>
        <v>RB089999: SCHOOLS CARRY FORWARD BALANCE</v>
      </c>
      <c r="E115" t="str">
        <f>MID('Funding Import'!B117,2,4)</f>
        <v>0001</v>
      </c>
      <c r="F115" t="str">
        <f>MID('Funding Import'!B117,8,50)</f>
        <v>FORMULA FUNDED (EXCL RATES)</v>
      </c>
      <c r="G115" t="str">
        <f>'Funding Import'!I117</f>
        <v>Spreadsheet B 391731 20639745 ES011 MK0513 10026 PLACE LED ES011 MK0513 10026 PLACE LED</v>
      </c>
      <c r="H115">
        <f>'Funding Import'!H117</f>
        <v>-13533387</v>
      </c>
      <c r="I115" s="139"/>
    </row>
    <row r="116" spans="1:9" ht="15" x14ac:dyDescent="0.2">
      <c r="A116" s="191" t="str">
        <f t="shared" si="2"/>
        <v>9999</v>
      </c>
      <c r="B116" s="191"/>
      <c r="C116" s="191" t="str">
        <f t="shared" si="3"/>
        <v>99990001</v>
      </c>
      <c r="D116" t="str">
        <f>'Funding Import'!A118</f>
        <v>RB089999: SCHOOLS CARRY FORWARD BALANCE</v>
      </c>
      <c r="E116" t="str">
        <f>MID('Funding Import'!B118,2,4)</f>
        <v>0001</v>
      </c>
      <c r="F116" t="str">
        <f>MID('Funding Import'!B118,8,50)</f>
        <v>FORMULA FUNDED (EXCL RATES)</v>
      </c>
      <c r="G116" t="str">
        <f>'Funding Import'!I118</f>
        <v>Spreadsheet B 391730 20639717 ES010 MK0512 10023 6TH FORM ES010 MK0512 10023 6TH FORM</v>
      </c>
      <c r="H116">
        <f>'Funding Import'!H118</f>
        <v>-1490000</v>
      </c>
      <c r="I116" s="139"/>
    </row>
    <row r="117" spans="1:9" ht="15" x14ac:dyDescent="0.2">
      <c r="A117" s="191" t="str">
        <f t="shared" si="2"/>
        <v>9999</v>
      </c>
      <c r="B117" s="191"/>
      <c r="C117" s="191" t="str">
        <f t="shared" si="3"/>
        <v>99990001</v>
      </c>
      <c r="D117" t="str">
        <f>'Funding Import'!A119</f>
        <v>RB089999: SCHOOLS CARRY FORWARD BALANCE</v>
      </c>
      <c r="E117" t="str">
        <f>MID('Funding Import'!B119,2,4)</f>
        <v>0001</v>
      </c>
      <c r="F117" t="str">
        <f>MID('Funding Import'!B119,8,50)</f>
        <v>FORMULA FUNDED (EXCL RATES)</v>
      </c>
      <c r="G117" t="str">
        <f>'Funding Import'!I119</f>
        <v>Spreadsheet B 391142 20630784 ES008 MK0510 10004 PUPIL TOP UP ES008 MK0510 10004 PUPIL TOP UP</v>
      </c>
      <c r="H117">
        <f>'Funding Import'!H119</f>
        <v>-14990672</v>
      </c>
      <c r="I117" s="139"/>
    </row>
    <row r="118" spans="1:9" ht="15" x14ac:dyDescent="0.2">
      <c r="A118" s="191" t="str">
        <f t="shared" si="2"/>
        <v>9999</v>
      </c>
      <c r="B118" s="191"/>
      <c r="C118" s="191" t="str">
        <f t="shared" si="3"/>
        <v>99990001</v>
      </c>
      <c r="D118" t="str">
        <f>'Funding Import'!A120</f>
        <v>RB089999: SCHOOLS CARRY FORWARD BALANCE</v>
      </c>
      <c r="E118" t="str">
        <f>MID('Funding Import'!B120,2,4)</f>
        <v>0001</v>
      </c>
      <c r="F118" t="str">
        <f>MID('Funding Import'!B120,8,50)</f>
        <v>FORMULA FUNDED (EXCL RATES)</v>
      </c>
      <c r="G118" t="str">
        <f>'Funding Import'!I120</f>
        <v>Spreadsheet B 391144 20630818 ES009 MK0511 10004 EHCP ES009 MK0511 10004 EHCP</v>
      </c>
      <c r="H118">
        <f>'Funding Import'!H120</f>
        <v>-5268520</v>
      </c>
      <c r="I118" s="139"/>
    </row>
    <row r="119" spans="1:9" ht="15" x14ac:dyDescent="0.2">
      <c r="A119" s="191" t="str">
        <f t="shared" si="2"/>
        <v>9999</v>
      </c>
      <c r="B119" s="191"/>
      <c r="C119" s="191" t="str">
        <f t="shared" si="3"/>
        <v>99990001</v>
      </c>
      <c r="D119" t="str">
        <f>'Funding Import'!A121</f>
        <v>RB089999: SCHOOLS CARRY FORWARD BALANCE</v>
      </c>
      <c r="E119" t="str">
        <f>MID('Funding Import'!B121,2,4)</f>
        <v>0001</v>
      </c>
      <c r="F119" t="str">
        <f>MID('Funding Import'!B121,8,50)</f>
        <v>FORMULA FUNDED (EXCL RATES)</v>
      </c>
      <c r="G119" t="str">
        <f>'Funding Import'!I121</f>
        <v>Spreadsheet B 392825 20651726 ES016 MK0521 ES016 DSG REALIGNMENT VIREMENT 2021-22 ES016 MK0521 ES016 DSG REALIGNMENT VIREMENT 2021-22</v>
      </c>
      <c r="H119">
        <f>'Funding Import'!H121</f>
        <v>74564519</v>
      </c>
      <c r="I119" s="139"/>
    </row>
    <row r="120" spans="1:9" ht="15" x14ac:dyDescent="0.2">
      <c r="A120" s="191" t="str">
        <f t="shared" si="2"/>
        <v>9999</v>
      </c>
      <c r="B120" s="191"/>
      <c r="C120" s="191" t="str">
        <f t="shared" si="3"/>
        <v>99990001</v>
      </c>
      <c r="D120" t="str">
        <f>'Funding Import'!A122</f>
        <v>RB089999: SCHOOLS CARRY FORWARD BALANCE</v>
      </c>
      <c r="E120" t="str">
        <f>MID('Funding Import'!B122,2,4)</f>
        <v>0001</v>
      </c>
      <c r="F120" t="str">
        <f>MID('Funding Import'!B122,8,50)</f>
        <v>FORMULA FUNDED (EXCL RATES)</v>
      </c>
      <c r="G120" t="str">
        <f>'Funding Import'!I122</f>
        <v>Spreadsheet B 394797 20778211 ES055 MK0568 10003 OPENING BALANCES ES055 MK0568 10003 OPENING BALANCES</v>
      </c>
      <c r="H120">
        <f>'Funding Import'!H122</f>
        <v>-4749873.26</v>
      </c>
      <c r="I120" s="139"/>
    </row>
    <row r="121" spans="1:9" ht="15" x14ac:dyDescent="0.2">
      <c r="A121" s="191" t="str">
        <f t="shared" si="2"/>
        <v>1125</v>
      </c>
      <c r="B121" s="191"/>
      <c r="C121" s="191" t="str">
        <f t="shared" si="3"/>
        <v>11256666</v>
      </c>
      <c r="D121" t="str">
        <f>'Funding Import'!A123</f>
        <v>SAIS1125: PRIMARY PE GRANT</v>
      </c>
      <c r="E121" t="str">
        <f>MID('Funding Import'!B123,2,4)</f>
        <v>6666</v>
      </c>
      <c r="F121" t="str">
        <f>MID('Funding Import'!B123,8,50)</f>
        <v>OTHER MISCELLANEOUS</v>
      </c>
      <c r="G121" t="str">
        <f>'Funding Import'!I123</f>
        <v>Spreadsheet B 393531 20728061 ES032 RM0087 PE GRANT APR 21 ES032 RM0087 PE GRANT APR 21</v>
      </c>
      <c r="H121">
        <f>'Funding Import'!H123</f>
        <v>-1735255</v>
      </c>
      <c r="I121" s="139"/>
    </row>
    <row r="122" spans="1:9" ht="15" x14ac:dyDescent="0.2">
      <c r="A122" s="191" t="str">
        <f t="shared" si="2"/>
        <v>1125</v>
      </c>
      <c r="B122" s="191"/>
      <c r="C122" s="191" t="str">
        <f t="shared" si="3"/>
        <v>11256666</v>
      </c>
      <c r="D122" t="str">
        <f>'Funding Import'!A124</f>
        <v>SAIS1125: PRIMARY PE GRANT</v>
      </c>
      <c r="E122" t="str">
        <f>MID('Funding Import'!B124,2,4)</f>
        <v>6666</v>
      </c>
      <c r="F122" t="str">
        <f>MID('Funding Import'!B124,8,50)</f>
        <v>OTHER MISCELLANEOUS</v>
      </c>
      <c r="G122" t="str">
        <f>'Funding Import'!I124</f>
        <v>DL 8673 PE GRANT OCT21 0018PE</v>
      </c>
      <c r="H122">
        <f>'Funding Import'!H124</f>
        <v>-2418056</v>
      </c>
      <c r="I122" s="139"/>
    </row>
    <row r="123" spans="1:9" ht="15" x14ac:dyDescent="0.2">
      <c r="A123" s="191" t="str">
        <f t="shared" si="2"/>
        <v>9999</v>
      </c>
      <c r="B123" s="191"/>
      <c r="C123" s="191" t="str">
        <f t="shared" si="3"/>
        <v>99992999</v>
      </c>
      <c r="D123" t="str">
        <f>'Funding Import'!A125</f>
        <v>SGLS9999: LSC FUNDING - SIXTH FORMS</v>
      </c>
      <c r="E123" t="str">
        <f>MID('Funding Import'!B125,2,4)</f>
        <v>2999</v>
      </c>
      <c r="F123" t="str">
        <f>MID('Funding Import'!B125,8,50)</f>
        <v>SERVICES FEES &amp; CHARGES</v>
      </c>
      <c r="G123" t="str">
        <f>'Funding Import'!I125</f>
        <v>Spreadsheet B 391730 20639717 ES010 MK0512 10023 6TH FORM ES010 MK0512 10023 6TH FORM</v>
      </c>
      <c r="H123">
        <f>'Funding Import'!H125</f>
        <v>-2117347.59</v>
      </c>
      <c r="I123" s="139"/>
    </row>
    <row r="124" spans="1:9" ht="15" x14ac:dyDescent="0.2">
      <c r="A124" s="191" t="str">
        <f t="shared" si="2"/>
        <v>9999</v>
      </c>
      <c r="B124" s="191"/>
      <c r="C124" s="191" t="str">
        <f t="shared" si="3"/>
        <v>99992999</v>
      </c>
      <c r="D124" t="str">
        <f>'Funding Import'!A126</f>
        <v>SGLS9999: LSC FUNDING - SIXTH FORMS</v>
      </c>
      <c r="E124" t="str">
        <f>MID('Funding Import'!B126,2,4)</f>
        <v>2999</v>
      </c>
      <c r="F124" t="str">
        <f>MID('Funding Import'!B126,8,50)</f>
        <v>SERVICES FEES &amp; CHARGES</v>
      </c>
      <c r="G124" t="str">
        <f>'Funding Import'!I126</f>
        <v>Spreadsheet B 393396 20715702 ES018 DP0523 POST16FUNDING POST16a ES018 DP0523 POST16FUNDING POST16a</v>
      </c>
      <c r="H124">
        <f>'Funding Import'!H126</f>
        <v>-40505.870000000003</v>
      </c>
      <c r="I124" s="139"/>
    </row>
    <row r="125" spans="1:9" ht="15" x14ac:dyDescent="0.2">
      <c r="A125" s="191" t="str">
        <f t="shared" si="2"/>
        <v>1122</v>
      </c>
      <c r="B125" s="191"/>
      <c r="C125" s="191" t="str">
        <f t="shared" si="3"/>
        <v>11220001</v>
      </c>
      <c r="D125" t="str">
        <f>'Funding Import'!A127</f>
        <v>GMPS1122: KINGSWOOD PRIMARY SCHOOL</v>
      </c>
      <c r="E125" t="str">
        <f>MID('Funding Import'!B127,2,4)</f>
        <v>0001</v>
      </c>
      <c r="F125" t="str">
        <f>MID('Funding Import'!B127,8,50)</f>
        <v>FORMULA FUNDED (EXCL RATES)</v>
      </c>
      <c r="G125" t="str">
        <f>'Funding Import'!I127</f>
        <v>Spreadsheet B 391145 20630885 ES006 MK0508 10001 FORMULA FUNDED ES006 MK0508 10001 FORMULA FUNDED</v>
      </c>
      <c r="H125">
        <f>'Funding Import'!H127</f>
        <v>1466766</v>
      </c>
      <c r="I125" s="139"/>
    </row>
    <row r="126" spans="1:9" ht="15" x14ac:dyDescent="0.2">
      <c r="A126" s="191" t="str">
        <f t="shared" si="2"/>
        <v>1122</v>
      </c>
      <c r="B126" s="191"/>
      <c r="C126" s="191" t="str">
        <f t="shared" si="3"/>
        <v>11220001</v>
      </c>
      <c r="D126" t="str">
        <f>'Funding Import'!A128</f>
        <v>GMPS1122: KINGSWOOD PRIMARY SCHOOL</v>
      </c>
      <c r="E126" t="str">
        <f>MID('Funding Import'!B128,2,4)</f>
        <v>0001</v>
      </c>
      <c r="F126" t="str">
        <f>MID('Funding Import'!B128,8,50)</f>
        <v>FORMULA FUNDED (EXCL RATES)</v>
      </c>
      <c r="G126" t="str">
        <f>'Funding Import'!I128</f>
        <v>Spreadsheet B 390086 20589725 ES001 DP0515 FEEE234 SUM21INT ES001 DP0515 FEEE234 SUM21INT</v>
      </c>
      <c r="H126">
        <f>'Funding Import'!H128</f>
        <v>14946.75</v>
      </c>
      <c r="I126" s="139"/>
    </row>
    <row r="127" spans="1:9" ht="15" x14ac:dyDescent="0.2">
      <c r="A127" s="191" t="str">
        <f t="shared" si="2"/>
        <v>1122</v>
      </c>
      <c r="B127" s="191"/>
      <c r="C127" s="191" t="str">
        <f t="shared" si="3"/>
        <v>11220001</v>
      </c>
      <c r="D127" t="str">
        <f>'Funding Import'!A129</f>
        <v>GMPS1122: KINGSWOOD PRIMARY SCHOOL</v>
      </c>
      <c r="E127" t="str">
        <f>MID('Funding Import'!B129,2,4)</f>
        <v>0001</v>
      </c>
      <c r="F127" t="str">
        <f>MID('Funding Import'!B129,8,50)</f>
        <v>FORMULA FUNDED (EXCL RATES)</v>
      </c>
      <c r="G127" t="str">
        <f>'Funding Import'!I129</f>
        <v>Spreadsheet B 393406 20716356 ES029 DP0529 TeachersPayGrant TPG21-22 P2 ES029 DP0529 TeachersPayGrant TPG21-22 P2</v>
      </c>
      <c r="H127">
        <f>'Funding Import'!H129</f>
        <v>909</v>
      </c>
      <c r="I127" s="139"/>
    </row>
    <row r="128" spans="1:9" ht="15" x14ac:dyDescent="0.2">
      <c r="A128" s="191" t="str">
        <f t="shared" si="2"/>
        <v>1122</v>
      </c>
      <c r="B128" s="191"/>
      <c r="C128" s="191" t="str">
        <f t="shared" si="3"/>
        <v>11220001</v>
      </c>
      <c r="D128" t="str">
        <f>'Funding Import'!A130</f>
        <v>GMPS1122: KINGSWOOD PRIMARY SCHOOL</v>
      </c>
      <c r="E128" t="str">
        <f>MID('Funding Import'!B130,2,4)</f>
        <v>0001</v>
      </c>
      <c r="F128" t="str">
        <f>MID('Funding Import'!B130,8,50)</f>
        <v>FORMULA FUNDED (EXCL RATES)</v>
      </c>
      <c r="G128" t="str">
        <f>'Funding Import'!I130</f>
        <v>Spreadsheet B 393405 20716327 ES028 DP0528 TeachPensionGrnt PensionG P2 ES028 DP0528 TeachPensionGrnt PensionG P2</v>
      </c>
      <c r="H128">
        <f>'Funding Import'!H130</f>
        <v>2567</v>
      </c>
      <c r="I128" s="139"/>
    </row>
    <row r="129" spans="1:9" ht="15" x14ac:dyDescent="0.2">
      <c r="A129" s="191" t="str">
        <f t="shared" si="2"/>
        <v>1122</v>
      </c>
      <c r="B129" s="191"/>
      <c r="C129" s="191" t="str">
        <f t="shared" si="3"/>
        <v>11220001</v>
      </c>
      <c r="D129" t="str">
        <f>'Funding Import'!A131</f>
        <v>GMPS1122: KINGSWOOD PRIMARY SCHOOL</v>
      </c>
      <c r="E129" t="str">
        <f>MID('Funding Import'!B131,2,4)</f>
        <v>0001</v>
      </c>
      <c r="F129" t="str">
        <f>MID('Funding Import'!B131,8,50)</f>
        <v>FORMULA FUNDED (EXCL RATES)</v>
      </c>
      <c r="G129" t="str">
        <f>'Funding Import'!I131</f>
        <v>Spreadsheet B 395854 20828626 ES053 MK0591 FEEE234 SUM21ACT ES053 MK0591 FEEE234 SUM21ACT</v>
      </c>
      <c r="H129">
        <f>'Funding Import'!H131</f>
        <v>15843.75</v>
      </c>
      <c r="I129" s="139"/>
    </row>
    <row r="130" spans="1:9" ht="15" x14ac:dyDescent="0.2">
      <c r="A130" s="191" t="str">
        <f t="shared" ref="A130:A193" si="4">MID(D130,5,4)</f>
        <v>1122</v>
      </c>
      <c r="B130" s="191"/>
      <c r="C130" s="191" t="str">
        <f t="shared" ref="C130:C193" si="5">A130&amp;E130</f>
        <v>11220001</v>
      </c>
      <c r="D130" t="str">
        <f>'Funding Import'!A132</f>
        <v>GMPS1122: KINGSWOOD PRIMARY SCHOOL</v>
      </c>
      <c r="E130" t="str">
        <f>MID('Funding Import'!B132,2,4)</f>
        <v>0001</v>
      </c>
      <c r="F130" t="str">
        <f>MID('Funding Import'!B132,8,50)</f>
        <v>FORMULA FUNDED (EXCL RATES)</v>
      </c>
      <c r="G130" t="str">
        <f>'Funding Import'!I132</f>
        <v>Spreadsheet B 401824 21143798 ES100 MK0709  FEEE234 AUT21INT ES100 MK0709  FEEE234 AUT21INT</v>
      </c>
      <c r="H130">
        <f>'Funding Import'!H132</f>
        <v>17183.25</v>
      </c>
      <c r="I130" s="139"/>
    </row>
    <row r="131" spans="1:9" ht="15" x14ac:dyDescent="0.2">
      <c r="A131" s="191" t="str">
        <f t="shared" si="4"/>
        <v>1122</v>
      </c>
      <c r="B131" s="191"/>
      <c r="C131" s="191" t="str">
        <f t="shared" si="5"/>
        <v>11220001</v>
      </c>
      <c r="D131" t="str">
        <f>'Funding Import'!A133</f>
        <v>GMPS1122: KINGSWOOD PRIMARY SCHOOL</v>
      </c>
      <c r="E131" t="str">
        <f>MID('Funding Import'!B133,2,4)</f>
        <v>0001</v>
      </c>
      <c r="F131" t="str">
        <f>MID('Funding Import'!B133,8,50)</f>
        <v>FORMULA FUNDED (EXCL RATES)</v>
      </c>
      <c r="G131" t="str">
        <f>'Funding Import'!I133</f>
        <v>DL 8652 FEEE234 AUT21ACT</v>
      </c>
      <c r="H131">
        <f>'Funding Import'!H133</f>
        <v>20563.05</v>
      </c>
      <c r="I131" s="139"/>
    </row>
    <row r="132" spans="1:9" ht="15" x14ac:dyDescent="0.2">
      <c r="A132" s="191" t="str">
        <f t="shared" si="4"/>
        <v>1122</v>
      </c>
      <c r="B132" s="191"/>
      <c r="C132" s="191" t="str">
        <f t="shared" si="5"/>
        <v>11220001</v>
      </c>
      <c r="D132" t="str">
        <f>'Funding Import'!A134</f>
        <v>GMPS1122: KINGSWOOD PRIMARY SCHOOL</v>
      </c>
      <c r="E132" t="str">
        <f>MID('Funding Import'!B134,2,4)</f>
        <v>0001</v>
      </c>
      <c r="F132" t="str">
        <f>MID('Funding Import'!B134,8,50)</f>
        <v>FORMULA FUNDED (EXCL RATES)</v>
      </c>
      <c r="G132" t="str">
        <f>'Funding Import'!I134</f>
        <v>DL 8678 TeachPensionGrnt 0001TPEC</v>
      </c>
      <c r="H132">
        <f>'Funding Import'!H134</f>
        <v>3593</v>
      </c>
      <c r="I132" s="139"/>
    </row>
    <row r="133" spans="1:9" ht="15" x14ac:dyDescent="0.2">
      <c r="A133" s="191" t="str">
        <f t="shared" si="4"/>
        <v>1122</v>
      </c>
      <c r="B133" s="191"/>
      <c r="C133" s="191" t="str">
        <f t="shared" si="5"/>
        <v>11220001</v>
      </c>
      <c r="D133" t="str">
        <f>'Funding Import'!A135</f>
        <v>GMPS1122: KINGSWOOD PRIMARY SCHOOL</v>
      </c>
      <c r="E133" t="str">
        <f>MID('Funding Import'!B135,2,4)</f>
        <v>0001</v>
      </c>
      <c r="F133" t="str">
        <f>MID('Funding Import'!B135,8,50)</f>
        <v>FORMULA FUNDED (EXCL RATES)</v>
      </c>
      <c r="G133" t="str">
        <f>'Funding Import'!I135</f>
        <v>DL 8675 TeachersPayGrant 0001TPG</v>
      </c>
      <c r="H133">
        <f>'Funding Import'!H135</f>
        <v>1272</v>
      </c>
      <c r="I133" s="139"/>
    </row>
    <row r="134" spans="1:9" ht="15" x14ac:dyDescent="0.2">
      <c r="A134" s="191" t="str">
        <f t="shared" si="4"/>
        <v>1122</v>
      </c>
      <c r="B134" s="191"/>
      <c r="C134" s="191" t="str">
        <f t="shared" si="5"/>
        <v>11220001</v>
      </c>
      <c r="D134" t="str">
        <f>'Funding Import'!A136</f>
        <v>GMPS1122: KINGSWOOD PRIMARY SCHOOL</v>
      </c>
      <c r="E134" t="str">
        <f>MID('Funding Import'!B136,2,4)</f>
        <v>0001</v>
      </c>
      <c r="F134" t="str">
        <f>MID('Funding Import'!B136,8,50)</f>
        <v>FORMULA FUNDED (EXCL RATES)</v>
      </c>
      <c r="G134" t="str">
        <f>'Funding Import'!I136</f>
        <v>DL 8683 FEEE234 AUT21AMD</v>
      </c>
      <c r="H134">
        <f>'Funding Import'!H136</f>
        <v>722.7</v>
      </c>
      <c r="I134" s="139"/>
    </row>
    <row r="135" spans="1:9" ht="15" x14ac:dyDescent="0.2">
      <c r="A135" s="191" t="str">
        <f t="shared" si="4"/>
        <v>1122</v>
      </c>
      <c r="B135" s="191"/>
      <c r="C135" s="191" t="str">
        <f t="shared" si="5"/>
        <v>11220001</v>
      </c>
      <c r="D135" t="str">
        <f>'Funding Import'!A137</f>
        <v>GMPS1122: KINGSWOOD PRIMARY SCHOOL</v>
      </c>
      <c r="E135" t="str">
        <f>MID('Funding Import'!B137,2,4)</f>
        <v>0001</v>
      </c>
      <c r="F135" t="str">
        <f>MID('Funding Import'!B137,8,50)</f>
        <v>FORMULA FUNDED (EXCL RATES)</v>
      </c>
      <c r="G135" t="str">
        <f>'Funding Import'!I137</f>
        <v>DL 8708 SPR22INT - FEEE234</v>
      </c>
      <c r="H135">
        <f>'Funding Import'!H137</f>
        <v>15669.24</v>
      </c>
      <c r="I135" s="139"/>
    </row>
    <row r="136" spans="1:9" ht="15" x14ac:dyDescent="0.2">
      <c r="A136" s="191" t="str">
        <f t="shared" si="4"/>
        <v>1122</v>
      </c>
      <c r="B136" s="191"/>
      <c r="C136" s="191" t="str">
        <f t="shared" si="5"/>
        <v>11220002</v>
      </c>
      <c r="D136" t="str">
        <f>'Funding Import'!A138</f>
        <v>GMPS1122: KINGSWOOD PRIMARY SCHOOL</v>
      </c>
      <c r="E136" t="str">
        <f>MID('Funding Import'!B138,2,4)</f>
        <v>0002</v>
      </c>
      <c r="F136" t="str">
        <f>MID('Funding Import'!B138,8,50)</f>
        <v>RATES</v>
      </c>
      <c r="G136" t="str">
        <f>'Funding Import'!I138</f>
        <v>Spreadsheet B 391137 20630756 ES007 MK0509 10002 RATES ES007 MK0509 10002 RATES</v>
      </c>
      <c r="H136">
        <f>'Funding Import'!H138</f>
        <v>7642</v>
      </c>
      <c r="I136" s="139"/>
    </row>
    <row r="137" spans="1:9" ht="15" x14ac:dyDescent="0.2">
      <c r="A137" s="191" t="str">
        <f t="shared" si="4"/>
        <v>1122</v>
      </c>
      <c r="B137" s="191"/>
      <c r="C137" s="191" t="str">
        <f t="shared" si="5"/>
        <v>11220003</v>
      </c>
      <c r="D137" t="str">
        <f>'Funding Import'!A139</f>
        <v>GMPS1122: KINGSWOOD PRIMARY SCHOOL</v>
      </c>
      <c r="E137" t="str">
        <f>MID('Funding Import'!B139,2,4)</f>
        <v>0003</v>
      </c>
      <c r="F137" t="str">
        <f>MID('Funding Import'!B139,8,50)</f>
        <v>BROUGHT FORWARD</v>
      </c>
      <c r="G137" t="str">
        <f>'Funding Import'!I139</f>
        <v>Spreadsheet B 394797 20778211 ES055 MK0568 10003 OPENING BALANCES ES055 MK0568 10003 OPENING BALANCES</v>
      </c>
      <c r="H137">
        <f>'Funding Import'!H139</f>
        <v>267435.84999999998</v>
      </c>
      <c r="I137" s="139"/>
    </row>
    <row r="138" spans="1:9" ht="15" x14ac:dyDescent="0.2">
      <c r="A138" s="191" t="str">
        <f t="shared" si="4"/>
        <v>1122</v>
      </c>
      <c r="B138" s="191"/>
      <c r="C138" s="191" t="str">
        <f t="shared" si="5"/>
        <v>11220004</v>
      </c>
      <c r="D138" t="str">
        <f>'Funding Import'!A140</f>
        <v>GMPS1122: KINGSWOOD PRIMARY SCHOOL</v>
      </c>
      <c r="E138" t="str">
        <f>MID('Funding Import'!B140,2,4)</f>
        <v>0004</v>
      </c>
      <c r="F138" t="str">
        <f>MID('Funding Import'!B140,8,50)</f>
        <v>STATEMENTED SEN</v>
      </c>
      <c r="G138" t="str">
        <f>'Funding Import'!I140</f>
        <v>Spreadsheet B 391144 20630818 ES009 MK0511 10004 EHCP ES009 MK0511 10004 EHCP</v>
      </c>
      <c r="H138">
        <f>'Funding Import'!H140</f>
        <v>40557</v>
      </c>
      <c r="I138" s="139"/>
    </row>
    <row r="139" spans="1:9" ht="15" x14ac:dyDescent="0.2">
      <c r="A139" s="191" t="str">
        <f t="shared" si="4"/>
        <v>1122</v>
      </c>
      <c r="B139" s="191"/>
      <c r="C139" s="191" t="str">
        <f t="shared" si="5"/>
        <v>11220004</v>
      </c>
      <c r="D139" t="str">
        <f>'Funding Import'!A141</f>
        <v>GMPS1122: KINGSWOOD PRIMARY SCHOOL</v>
      </c>
      <c r="E139" t="str">
        <f>MID('Funding Import'!B141,2,4)</f>
        <v>0004</v>
      </c>
      <c r="F139" t="str">
        <f>MID('Funding Import'!B141,8,50)</f>
        <v>STATEMENTED SEN</v>
      </c>
      <c r="G139" t="str">
        <f>'Funding Import'!I141</f>
        <v>Spreadsheet B 394845 20782782 ES043 DP0533 SEN TOP-UP SUM1 SUM-21 ES043 DP0533 SEN TOP-UP SUM1 SUM-21</v>
      </c>
      <c r="H139">
        <f>'Funding Import'!H141</f>
        <v>2892</v>
      </c>
      <c r="I139" s="139"/>
    </row>
    <row r="140" spans="1:9" ht="15" x14ac:dyDescent="0.2">
      <c r="A140" s="191" t="str">
        <f t="shared" si="4"/>
        <v>1122</v>
      </c>
      <c r="B140" s="191"/>
      <c r="C140" s="191" t="str">
        <f t="shared" si="5"/>
        <v>11220004</v>
      </c>
      <c r="D140" t="str">
        <f>'Funding Import'!A142</f>
        <v>GMPS1122: KINGSWOOD PRIMARY SCHOOL</v>
      </c>
      <c r="E140" t="str">
        <f>MID('Funding Import'!B142,2,4)</f>
        <v>0004</v>
      </c>
      <c r="F140" t="str">
        <f>MID('Funding Import'!B142,8,50)</f>
        <v>STATEMENTED SEN</v>
      </c>
      <c r="G140" t="str">
        <f>'Funding Import'!I142</f>
        <v>Spreadsheet B 398914 20926071 ES074 CJ0153 EY SENPREMIUM AUT-20 ES074 CJ0153 EY SENPREMIUM SUM-21</v>
      </c>
      <c r="H140">
        <f>'Funding Import'!H142</f>
        <v>2278</v>
      </c>
      <c r="I140" s="139"/>
    </row>
    <row r="141" spans="1:9" ht="15" x14ac:dyDescent="0.2">
      <c r="A141" s="191" t="str">
        <f t="shared" si="4"/>
        <v>1122</v>
      </c>
      <c r="B141" s="191"/>
      <c r="C141" s="191" t="str">
        <f t="shared" si="5"/>
        <v>11220004</v>
      </c>
      <c r="D141" t="str">
        <f>'Funding Import'!A143</f>
        <v>GMPS1122: KINGSWOOD PRIMARY SCHOOL</v>
      </c>
      <c r="E141" t="str">
        <f>MID('Funding Import'!B143,2,4)</f>
        <v>0004</v>
      </c>
      <c r="F141" t="str">
        <f>MID('Funding Import'!B143,8,50)</f>
        <v>STATEMENTED SEN</v>
      </c>
      <c r="G141" t="str">
        <f>'Funding Import'!I143</f>
        <v>Spreadsheet B 401820 21143763 ES099 MK0707 SEN TOP-UP SUM2 SUM-21 ES099 MK0707 SEN TOP-UP SUM2 SUM-21</v>
      </c>
      <c r="H141">
        <f>'Funding Import'!H143</f>
        <v>5699</v>
      </c>
      <c r="I141" s="139"/>
    </row>
    <row r="142" spans="1:9" ht="15" x14ac:dyDescent="0.2">
      <c r="A142" s="191" t="str">
        <f t="shared" si="4"/>
        <v>1122</v>
      </c>
      <c r="B142" s="191"/>
      <c r="C142" s="191" t="str">
        <f t="shared" si="5"/>
        <v>11220004</v>
      </c>
      <c r="D142" t="str">
        <f>'Funding Import'!A144</f>
        <v>GMPS1122: KINGSWOOD PRIMARY SCHOOL</v>
      </c>
      <c r="E142" t="str">
        <f>MID('Funding Import'!B144,2,4)</f>
        <v>0004</v>
      </c>
      <c r="F142" t="str">
        <f>MID('Funding Import'!B144,8,50)</f>
        <v>STATEMENTED SEN</v>
      </c>
      <c r="G142" t="str">
        <f>'Funding Import'!I144</f>
        <v>DL 8688 SEN TOP-UP AUT1 AUT-21</v>
      </c>
      <c r="H142">
        <f>'Funding Import'!H144</f>
        <v>20352</v>
      </c>
      <c r="I142" s="139"/>
    </row>
    <row r="143" spans="1:9" ht="15" x14ac:dyDescent="0.2">
      <c r="A143" s="191" t="str">
        <f t="shared" si="4"/>
        <v>1122</v>
      </c>
      <c r="B143" s="191"/>
      <c r="C143" s="191" t="str">
        <f t="shared" si="5"/>
        <v>11220006</v>
      </c>
      <c r="D143" t="str">
        <f>'Funding Import'!A145</f>
        <v>GMPS1122: KINGSWOOD PRIMARY SCHOOL</v>
      </c>
      <c r="E143" t="str">
        <f>MID('Funding Import'!B145,2,4)</f>
        <v>0006</v>
      </c>
      <c r="F143" t="str">
        <f>MID('Funding Import'!B145,8,50)</f>
        <v>EXCEPTIONAL COVID COST GRANT</v>
      </c>
      <c r="G143" t="str">
        <f>'Funding Import'!I145</f>
        <v>Spreadsheet B 398807 20920177 ES067 DP0558 FSMADDCOSTSCOVID FSMCOVID ES067 DP0558 FSMADDCOSTSCOVID FSMCOVID</v>
      </c>
      <c r="H143">
        <f>'Funding Import'!H145</f>
        <v>5655</v>
      </c>
      <c r="I143" s="139"/>
    </row>
    <row r="144" spans="1:9" ht="15" x14ac:dyDescent="0.2">
      <c r="A144" s="191" t="str">
        <f t="shared" si="4"/>
        <v>1122</v>
      </c>
      <c r="B144" s="191"/>
      <c r="C144" s="191" t="str">
        <f t="shared" si="5"/>
        <v>11220006</v>
      </c>
      <c r="D144" t="str">
        <f>'Funding Import'!A146</f>
        <v>GMPS1122: KINGSWOOD PRIMARY SCHOOL</v>
      </c>
      <c r="E144" t="str">
        <f>MID('Funding Import'!B146,2,4)</f>
        <v>0006</v>
      </c>
      <c r="F144" t="str">
        <f>MID('Funding Import'!B146,8,50)</f>
        <v>EXCEPTIONAL COVID COST GRANT</v>
      </c>
      <c r="G144" t="str">
        <f>'Funding Import'!I146</f>
        <v>Spreadsheet B 398804 20920024 ES065 DP0556 COVIDEMERGENCY COVIDEM ES065 DP0556 COVIDEMERGENCY COVIDEM</v>
      </c>
      <c r="H144">
        <f>'Funding Import'!H146</f>
        <v>13800</v>
      </c>
      <c r="I144" s="139"/>
    </row>
    <row r="145" spans="1:9" ht="15" x14ac:dyDescent="0.2">
      <c r="A145" s="191" t="str">
        <f t="shared" si="4"/>
        <v>1122</v>
      </c>
      <c r="B145" s="191"/>
      <c r="C145" s="191" t="str">
        <f t="shared" si="5"/>
        <v>11220006</v>
      </c>
      <c r="D145" t="str">
        <f>'Funding Import'!A147</f>
        <v>GMPS1122: KINGSWOOD PRIMARY SCHOOL</v>
      </c>
      <c r="E145" t="str">
        <f>MID('Funding Import'!B147,2,4)</f>
        <v>0006</v>
      </c>
      <c r="F145" t="str">
        <f>MID('Funding Import'!B147,8,50)</f>
        <v>EXCEPTIONAL COVID COST GRANT</v>
      </c>
      <c r="G145" t="str">
        <f>'Funding Import'!I147</f>
        <v>Spreadsheet B 399778 20982606 Movement from code '0006 to '0012 covid  emergency recode ES089 RM0128 Covid emergency recode</v>
      </c>
      <c r="H145">
        <f>'Funding Import'!H147</f>
        <v>-13800</v>
      </c>
      <c r="I145" s="139"/>
    </row>
    <row r="146" spans="1:9" ht="15" x14ac:dyDescent="0.2">
      <c r="A146" s="191" t="str">
        <f t="shared" si="4"/>
        <v>1122</v>
      </c>
      <c r="B146" s="191"/>
      <c r="C146" s="191" t="str">
        <f t="shared" si="5"/>
        <v>11220012</v>
      </c>
      <c r="D146" t="str">
        <f>'Funding Import'!A148</f>
        <v>GMPS1122: KINGSWOOD PRIMARY SCHOOL</v>
      </c>
      <c r="E146" t="str">
        <f>MID('Funding Import'!B148,2,4)</f>
        <v>0012</v>
      </c>
      <c r="F146" t="str">
        <f>MID('Funding Import'!B148,8,50)</f>
        <v>COVID CATCH UP</v>
      </c>
      <c r="G146" t="str">
        <f>'Funding Import'!I148</f>
        <v>Spreadsheet B 399778 20982606 Movement from code '0006 to '0012 covid  emergency recode ES089 RM0128 Covid emergency recode</v>
      </c>
      <c r="H146">
        <f>'Funding Import'!H148</f>
        <v>13800</v>
      </c>
      <c r="I146" s="139"/>
    </row>
    <row r="147" spans="1:9" ht="15" x14ac:dyDescent="0.2">
      <c r="A147" s="191" t="str">
        <f t="shared" si="4"/>
        <v>1122</v>
      </c>
      <c r="B147" s="191"/>
      <c r="C147" s="191" t="str">
        <f t="shared" si="5"/>
        <v>11220012</v>
      </c>
      <c r="D147" t="str">
        <f>'Funding Import'!A149</f>
        <v>GMPS1122: KINGSWOOD PRIMARY SCHOOL</v>
      </c>
      <c r="E147" t="str">
        <f>MID('Funding Import'!B149,2,4)</f>
        <v>0012</v>
      </c>
      <c r="F147" t="str">
        <f>MID('Funding Import'!B149,8,50)</f>
        <v>COVID CATCH UP</v>
      </c>
      <c r="G147" t="str">
        <f>'Funding Import'!I149</f>
        <v>DL 8645 0012recoveryc 0012RPG</v>
      </c>
      <c r="H147">
        <f>'Funding Import'!H149</f>
        <v>2356.25</v>
      </c>
      <c r="I147" s="139"/>
    </row>
    <row r="148" spans="1:9" ht="15" x14ac:dyDescent="0.2">
      <c r="A148" s="191" t="str">
        <f t="shared" si="4"/>
        <v>1122</v>
      </c>
      <c r="B148" s="191"/>
      <c r="C148" s="191" t="str">
        <f t="shared" si="5"/>
        <v>11220012</v>
      </c>
      <c r="D148" t="str">
        <f>'Funding Import'!A150</f>
        <v>GMPS1122: KINGSWOOD PRIMARY SCHOOL</v>
      </c>
      <c r="E148" t="str">
        <f>MID('Funding Import'!B150,2,4)</f>
        <v>0012</v>
      </c>
      <c r="F148" t="str">
        <f>MID('Funding Import'!B150,8,50)</f>
        <v>COVID CATCH UP</v>
      </c>
      <c r="G148" t="str">
        <f>'Funding Import'!I150</f>
        <v>DL 8656 0012schoolled 0012SLT</v>
      </c>
      <c r="H148">
        <f>'Funding Import'!H150</f>
        <v>2303.44</v>
      </c>
      <c r="I148" s="139"/>
    </row>
    <row r="149" spans="1:9" ht="15" x14ac:dyDescent="0.2">
      <c r="A149" s="191" t="str">
        <f t="shared" si="4"/>
        <v>1122</v>
      </c>
      <c r="B149" s="191"/>
      <c r="C149" s="191" t="str">
        <f t="shared" si="5"/>
        <v>11220014</v>
      </c>
      <c r="D149" t="str">
        <f>'Funding Import'!A151</f>
        <v>GMPS1122: KINGSWOOD PRIMARY SCHOOL</v>
      </c>
      <c r="E149" t="str">
        <f>MID('Funding Import'!B151,2,4)</f>
        <v>0014</v>
      </c>
      <c r="F149" t="str">
        <f>MID('Funding Import'!B151,8,50)</f>
        <v>PUPIL PREMIUM</v>
      </c>
      <c r="G149" t="str">
        <f>'Funding Import'!I151</f>
        <v>Spreadsheet B 400831 21077861 ES093 DP0593 SUMMER21PPG SUM21PPG ES093 DP0593 SUMMER21PPG SUM21PPG</v>
      </c>
      <c r="H149">
        <f>'Funding Import'!H151</f>
        <v>36427</v>
      </c>
      <c r="I149" s="139"/>
    </row>
    <row r="150" spans="1:9" ht="15" x14ac:dyDescent="0.2">
      <c r="A150" s="191" t="str">
        <f t="shared" si="4"/>
        <v>1122</v>
      </c>
      <c r="B150" s="191"/>
      <c r="C150" s="191" t="str">
        <f t="shared" si="5"/>
        <v>11220014</v>
      </c>
      <c r="D150" t="str">
        <f>'Funding Import'!A152</f>
        <v>GMPS1122: KINGSWOOD PRIMARY SCHOOL</v>
      </c>
      <c r="E150" t="str">
        <f>MID('Funding Import'!B152,2,4)</f>
        <v>0014</v>
      </c>
      <c r="F150" t="str">
        <f>MID('Funding Import'!B152,8,50)</f>
        <v>PUPIL PREMIUM</v>
      </c>
      <c r="G150" t="str">
        <f>'Funding Import'!I152</f>
        <v>DL 8701 0014 Pupil Premium Autumn Term 2021</v>
      </c>
      <c r="H150">
        <f>'Funding Import'!H152</f>
        <v>29142</v>
      </c>
      <c r="I150" s="139"/>
    </row>
    <row r="151" spans="1:9" ht="15" x14ac:dyDescent="0.2">
      <c r="A151" s="191" t="str">
        <f t="shared" si="4"/>
        <v>1122</v>
      </c>
      <c r="B151" s="191"/>
      <c r="C151" s="191" t="str">
        <f t="shared" si="5"/>
        <v>11220018</v>
      </c>
      <c r="D151" t="str">
        <f>'Funding Import'!A153</f>
        <v>GMPS1122: KINGSWOOD PRIMARY SCHOOL</v>
      </c>
      <c r="E151" t="str">
        <f>MID('Funding Import'!B153,2,4)</f>
        <v>0018</v>
      </c>
      <c r="F151" t="str">
        <f>MID('Funding Import'!B153,8,50)</f>
        <v>ADDITIONAL GRANT INCOME</v>
      </c>
      <c r="G151" t="str">
        <f>'Funding Import'!I153</f>
        <v>Spreadsheet B 393531 20728061 ES032 RM0087 PE GRANT APR 21 ES032 RM0087 PE GRANT APR 21</v>
      </c>
      <c r="H151">
        <f>'Funding Import'!H153</f>
        <v>8125</v>
      </c>
      <c r="I151" s="139"/>
    </row>
    <row r="152" spans="1:9" ht="15" x14ac:dyDescent="0.2">
      <c r="A152" s="191" t="str">
        <f t="shared" si="4"/>
        <v>1122</v>
      </c>
      <c r="B152" s="191"/>
      <c r="C152" s="191" t="str">
        <f t="shared" si="5"/>
        <v>11220018</v>
      </c>
      <c r="D152" t="str">
        <f>'Funding Import'!A154</f>
        <v>GMPS1122: KINGSWOOD PRIMARY SCHOOL</v>
      </c>
      <c r="E152" t="str">
        <f>MID('Funding Import'!B154,2,4)</f>
        <v>0018</v>
      </c>
      <c r="F152" t="str">
        <f>MID('Funding Import'!B154,8,50)</f>
        <v>ADDITIONAL GRANT INCOME</v>
      </c>
      <c r="G152" t="str">
        <f>'Funding Import'!I154</f>
        <v>Spreadsheet B 399769 20981730 UIFSM JULY21 UIFSM 21 ES085 RM0124 UIFSM JULY21 UIFSM 21</v>
      </c>
      <c r="H152">
        <f>'Funding Import'!H154</f>
        <v>64950</v>
      </c>
      <c r="I152" s="139"/>
    </row>
    <row r="153" spans="1:9" ht="15" x14ac:dyDescent="0.2">
      <c r="A153" s="191" t="str">
        <f t="shared" si="4"/>
        <v>1122</v>
      </c>
      <c r="B153" s="191"/>
      <c r="C153" s="191" t="str">
        <f t="shared" si="5"/>
        <v>11220018</v>
      </c>
      <c r="D153" t="str">
        <f>'Funding Import'!A155</f>
        <v>GMPS1122: KINGSWOOD PRIMARY SCHOOL</v>
      </c>
      <c r="E153" t="str">
        <f>MID('Funding Import'!B155,2,4)</f>
        <v>0018</v>
      </c>
      <c r="F153" t="str">
        <f>MID('Funding Import'!B155,8,50)</f>
        <v>ADDITIONAL GRANT INCOME</v>
      </c>
      <c r="G153" t="str">
        <f>'Funding Import'!I155</f>
        <v>DL 8673 PE GRANT OCT21 0018PE</v>
      </c>
      <c r="H153">
        <f>'Funding Import'!H155</f>
        <v>11387</v>
      </c>
      <c r="I153" s="139"/>
    </row>
    <row r="154" spans="1:9" ht="15" x14ac:dyDescent="0.2">
      <c r="A154" s="191" t="str">
        <f t="shared" si="4"/>
        <v>1122</v>
      </c>
      <c r="B154" s="191"/>
      <c r="C154" s="191" t="str">
        <f t="shared" si="5"/>
        <v>11220026</v>
      </c>
      <c r="D154" t="str">
        <f>'Funding Import'!A156</f>
        <v>GMPS1122: KINGSWOOD PRIMARY SCHOOL</v>
      </c>
      <c r="E154" t="str">
        <f>MID('Funding Import'!B156,2,4)</f>
        <v>0026</v>
      </c>
      <c r="F154" t="str">
        <f>MID('Funding Import'!B156,8,50)</f>
        <v>NOTIONAL SEN FUNDING</v>
      </c>
      <c r="G154" t="str">
        <f>'Funding Import'!I156</f>
        <v>Spreadsheet B 391732 20639856 ES012 MK0514 10026 NOTIONAL SEN ES012 MK0514 10026 NOTIONAL SEN</v>
      </c>
      <c r="H154">
        <f>'Funding Import'!H156</f>
        <v>247592</v>
      </c>
      <c r="I154" s="139"/>
    </row>
    <row r="155" spans="1:9" ht="15" x14ac:dyDescent="0.2">
      <c r="A155" s="191" t="str">
        <f t="shared" si="4"/>
        <v>1254</v>
      </c>
      <c r="B155" s="191"/>
      <c r="C155" s="191" t="str">
        <f t="shared" si="5"/>
        <v>12540001</v>
      </c>
      <c r="D155" t="str">
        <f>'Funding Import'!A157</f>
        <v>GMPS1254: BUTTSBURY INFANT SCHOOL</v>
      </c>
      <c r="E155" t="str">
        <f>MID('Funding Import'!B157,2,4)</f>
        <v>0001</v>
      </c>
      <c r="F155" t="str">
        <f>MID('Funding Import'!B157,8,50)</f>
        <v>FORMULA FUNDED (EXCL RATES)</v>
      </c>
      <c r="G155" t="str">
        <f>'Funding Import'!I157</f>
        <v>Spreadsheet B 391145 20630885 ES006 MK0508 10001 FORMULA FUNDED ES006 MK0508 10001 FORMULA FUNDED</v>
      </c>
      <c r="H155">
        <f>'Funding Import'!H157</f>
        <v>1365351</v>
      </c>
      <c r="I155" s="139"/>
    </row>
    <row r="156" spans="1:9" ht="15" x14ac:dyDescent="0.2">
      <c r="A156" s="191" t="str">
        <f t="shared" si="4"/>
        <v>1254</v>
      </c>
      <c r="B156" s="191"/>
      <c r="C156" s="191" t="str">
        <f t="shared" si="5"/>
        <v>12540002</v>
      </c>
      <c r="D156" t="str">
        <f>'Funding Import'!A158</f>
        <v>GMPS1254: BUTTSBURY INFANT SCHOOL</v>
      </c>
      <c r="E156" t="str">
        <f>MID('Funding Import'!B158,2,4)</f>
        <v>0002</v>
      </c>
      <c r="F156" t="str">
        <f>MID('Funding Import'!B158,8,50)</f>
        <v>RATES</v>
      </c>
      <c r="G156" t="str">
        <f>'Funding Import'!I158</f>
        <v>Spreadsheet B 391137 20630756 ES007 MK0509 10002 RATES ES007 MK0509 10002 RATES</v>
      </c>
      <c r="H156">
        <f>'Funding Import'!H158</f>
        <v>4940</v>
      </c>
      <c r="I156" s="139"/>
    </row>
    <row r="157" spans="1:9" ht="15" x14ac:dyDescent="0.2">
      <c r="A157" s="191" t="str">
        <f t="shared" si="4"/>
        <v>1254</v>
      </c>
      <c r="B157" s="191"/>
      <c r="C157" s="191" t="str">
        <f t="shared" si="5"/>
        <v>12540003</v>
      </c>
      <c r="D157" t="str">
        <f>'Funding Import'!A159</f>
        <v>GMPS1254: BUTTSBURY INFANT SCHOOL</v>
      </c>
      <c r="E157" t="str">
        <f>MID('Funding Import'!B159,2,4)</f>
        <v>0003</v>
      </c>
      <c r="F157" t="str">
        <f>MID('Funding Import'!B159,8,50)</f>
        <v>BROUGHT FORWARD</v>
      </c>
      <c r="G157" t="str">
        <f>'Funding Import'!I159</f>
        <v>Spreadsheet B 394797 20778211 ES055 MK0568 10003 OPENING BALANCES ES055 MK0568 10003 OPENING BALANCES</v>
      </c>
      <c r="H157">
        <f>'Funding Import'!H159</f>
        <v>260645.15</v>
      </c>
      <c r="I157" s="139"/>
    </row>
    <row r="158" spans="1:9" ht="15" x14ac:dyDescent="0.2">
      <c r="A158" s="191" t="str">
        <f t="shared" si="4"/>
        <v>1254</v>
      </c>
      <c r="B158" s="191"/>
      <c r="C158" s="191" t="str">
        <f t="shared" si="5"/>
        <v>12540004</v>
      </c>
      <c r="D158" t="str">
        <f>'Funding Import'!A160</f>
        <v>GMPS1254: BUTTSBURY INFANT SCHOOL</v>
      </c>
      <c r="E158" t="str">
        <f>MID('Funding Import'!B160,2,4)</f>
        <v>0004</v>
      </c>
      <c r="F158" t="str">
        <f>MID('Funding Import'!B160,8,50)</f>
        <v>STATEMENTED SEN</v>
      </c>
      <c r="G158" t="str">
        <f>'Funding Import'!I160</f>
        <v>Spreadsheet B 391144 20630818 ES009 MK0511 10004 EHCP ES009 MK0511 10004 EHCP</v>
      </c>
      <c r="H158">
        <f>'Funding Import'!H160</f>
        <v>22500</v>
      </c>
      <c r="I158" s="139"/>
    </row>
    <row r="159" spans="1:9" ht="15" x14ac:dyDescent="0.2">
      <c r="A159" s="191" t="str">
        <f t="shared" si="4"/>
        <v>1254</v>
      </c>
      <c r="B159" s="191"/>
      <c r="C159" s="191" t="str">
        <f t="shared" si="5"/>
        <v>12540004</v>
      </c>
      <c r="D159" t="str">
        <f>'Funding Import'!A161</f>
        <v>GMPS1254: BUTTSBURY INFANT SCHOOL</v>
      </c>
      <c r="E159" t="str">
        <f>MID('Funding Import'!B161,2,4)</f>
        <v>0004</v>
      </c>
      <c r="F159" t="str">
        <f>MID('Funding Import'!B161,8,50)</f>
        <v>STATEMENTED SEN</v>
      </c>
      <c r="G159" t="str">
        <f>'Funding Import'!I161</f>
        <v>Spreadsheet B 394845 20782782 ES043 DP0533 SEN TOP-UP SUM1 SUM-21 ES043 DP0533 SEN TOP-UP SUM1 SUM-21</v>
      </c>
      <c r="H159">
        <f>'Funding Import'!H161</f>
        <v>538</v>
      </c>
      <c r="I159" s="139"/>
    </row>
    <row r="160" spans="1:9" ht="15" x14ac:dyDescent="0.2">
      <c r="A160" s="191" t="str">
        <f t="shared" si="4"/>
        <v>1254</v>
      </c>
      <c r="B160" s="191"/>
      <c r="C160" s="191" t="str">
        <f t="shared" si="5"/>
        <v>12540004</v>
      </c>
      <c r="D160" t="str">
        <f>'Funding Import'!A162</f>
        <v>GMPS1254: BUTTSBURY INFANT SCHOOL</v>
      </c>
      <c r="E160" t="str">
        <f>MID('Funding Import'!B162,2,4)</f>
        <v>0004</v>
      </c>
      <c r="F160" t="str">
        <f>MID('Funding Import'!B162,8,50)</f>
        <v>STATEMENTED SEN</v>
      </c>
      <c r="G160" t="str">
        <f>'Funding Import'!I162</f>
        <v>Spreadsheet B 401820 21143763 ES099 MK0707 SEN TOP-UP SUM2 SUM-21 ES099 MK0707 SEN TOP-UP SUM2 SUM-21</v>
      </c>
      <c r="H160">
        <f>'Funding Import'!H162</f>
        <v>1217</v>
      </c>
      <c r="I160" s="139"/>
    </row>
    <row r="161" spans="1:9" ht="15" x14ac:dyDescent="0.2">
      <c r="A161" s="191" t="str">
        <f t="shared" si="4"/>
        <v>1254</v>
      </c>
      <c r="B161" s="191"/>
      <c r="C161" s="191" t="str">
        <f t="shared" si="5"/>
        <v>12540004</v>
      </c>
      <c r="D161" t="str">
        <f>'Funding Import'!A163</f>
        <v>GMPS1254: BUTTSBURY INFANT SCHOOL</v>
      </c>
      <c r="E161" t="str">
        <f>MID('Funding Import'!B163,2,4)</f>
        <v>0004</v>
      </c>
      <c r="F161" t="str">
        <f>MID('Funding Import'!B163,8,50)</f>
        <v>STATEMENTED SEN</v>
      </c>
      <c r="G161" t="str">
        <f>'Funding Import'!I163</f>
        <v>DL 8688 SEN TOP-UP AUT1 AUT-21</v>
      </c>
      <c r="H161">
        <f>'Funding Import'!H163</f>
        <v>9916</v>
      </c>
      <c r="I161" s="139"/>
    </row>
    <row r="162" spans="1:9" ht="15" x14ac:dyDescent="0.2">
      <c r="A162" s="191" t="str">
        <f t="shared" si="4"/>
        <v>1254</v>
      </c>
      <c r="B162" s="191"/>
      <c r="C162" s="191" t="str">
        <f t="shared" si="5"/>
        <v>12540006</v>
      </c>
      <c r="D162" t="str">
        <f>'Funding Import'!A164</f>
        <v>GMPS1254: BUTTSBURY INFANT SCHOOL</v>
      </c>
      <c r="E162" t="str">
        <f>MID('Funding Import'!B164,2,4)</f>
        <v>0006</v>
      </c>
      <c r="F162" t="str">
        <f>MID('Funding Import'!B164,8,50)</f>
        <v>EXCEPTIONAL COVID COST GRANT</v>
      </c>
      <c r="G162" t="str">
        <f>'Funding Import'!I164</f>
        <v>Spreadsheet B 398804 20920024 ES065 DP0556 COVIDEMERGENCY COVIDEM ES065 DP0556 COVIDEMERGENCY COVIDEM</v>
      </c>
      <c r="H162">
        <f>'Funding Import'!H164</f>
        <v>11860</v>
      </c>
      <c r="I162" s="139"/>
    </row>
    <row r="163" spans="1:9" ht="15" x14ac:dyDescent="0.2">
      <c r="A163" s="191" t="str">
        <f t="shared" si="4"/>
        <v>1254</v>
      </c>
      <c r="B163" s="191"/>
      <c r="C163" s="191" t="str">
        <f t="shared" si="5"/>
        <v>12540006</v>
      </c>
      <c r="D163" t="str">
        <f>'Funding Import'!A165</f>
        <v>GMPS1254: BUTTSBURY INFANT SCHOOL</v>
      </c>
      <c r="E163" t="str">
        <f>MID('Funding Import'!B165,2,4)</f>
        <v>0006</v>
      </c>
      <c r="F163" t="str">
        <f>MID('Funding Import'!B165,8,50)</f>
        <v>EXCEPTIONAL COVID COST GRANT</v>
      </c>
      <c r="G163" t="str">
        <f>'Funding Import'!I165</f>
        <v>Spreadsheet B 399778 20982606 Movement from code '0006 to '0012 covid  emergency recode ES089 RM0128 Covid emergency recode</v>
      </c>
      <c r="H163">
        <f>'Funding Import'!H165</f>
        <v>-11860</v>
      </c>
      <c r="I163" s="139"/>
    </row>
    <row r="164" spans="1:9" ht="15" x14ac:dyDescent="0.2">
      <c r="A164" s="191" t="str">
        <f t="shared" si="4"/>
        <v>1254</v>
      </c>
      <c r="B164" s="191"/>
      <c r="C164" s="191" t="str">
        <f t="shared" si="5"/>
        <v>12540012</v>
      </c>
      <c r="D164" t="str">
        <f>'Funding Import'!A166</f>
        <v>GMPS1254: BUTTSBURY INFANT SCHOOL</v>
      </c>
      <c r="E164" t="str">
        <f>MID('Funding Import'!B166,2,4)</f>
        <v>0012</v>
      </c>
      <c r="F164" t="str">
        <f>MID('Funding Import'!B166,8,50)</f>
        <v>COVID CATCH UP</v>
      </c>
      <c r="G164" t="str">
        <f>'Funding Import'!I166</f>
        <v>Spreadsheet B 399778 20982606 Movement from code '0006 to '0012 covid  emergency recode ES089 RM0128 Covid emergency recode</v>
      </c>
      <c r="H164">
        <f>'Funding Import'!H166</f>
        <v>11860</v>
      </c>
      <c r="I164" s="139"/>
    </row>
    <row r="165" spans="1:9" ht="15" x14ac:dyDescent="0.2">
      <c r="A165" s="191" t="str">
        <f t="shared" si="4"/>
        <v>1254</v>
      </c>
      <c r="B165" s="191"/>
      <c r="C165" s="191" t="str">
        <f t="shared" si="5"/>
        <v>12540012</v>
      </c>
      <c r="D165" t="str">
        <f>'Funding Import'!A167</f>
        <v>GMPS1254: BUTTSBURY INFANT SCHOOL</v>
      </c>
      <c r="E165" t="str">
        <f>MID('Funding Import'!B167,2,4)</f>
        <v>0012</v>
      </c>
      <c r="F165" t="str">
        <f>MID('Funding Import'!B167,8,50)</f>
        <v>COVID CATCH UP</v>
      </c>
      <c r="G165" t="str">
        <f>'Funding Import'!I167</f>
        <v>DL 8645 0012recoveryc 0012RPG</v>
      </c>
      <c r="H165">
        <f>'Funding Import'!H167</f>
        <v>500</v>
      </c>
      <c r="I165" s="139"/>
    </row>
    <row r="166" spans="1:9" ht="15" x14ac:dyDescent="0.2">
      <c r="A166" s="191" t="str">
        <f t="shared" si="4"/>
        <v>1254</v>
      </c>
      <c r="B166" s="191"/>
      <c r="C166" s="191" t="str">
        <f t="shared" si="5"/>
        <v>12540012</v>
      </c>
      <c r="D166" t="str">
        <f>'Funding Import'!A168</f>
        <v>GMPS1254: BUTTSBURY INFANT SCHOOL</v>
      </c>
      <c r="E166" t="str">
        <f>MID('Funding Import'!B168,2,4)</f>
        <v>0012</v>
      </c>
      <c r="F166" t="str">
        <f>MID('Funding Import'!B168,8,50)</f>
        <v>COVID CATCH UP</v>
      </c>
      <c r="G166" t="str">
        <f>'Funding Import'!I168</f>
        <v>DL 8656 0012schoolled 0012SLT</v>
      </c>
      <c r="H166">
        <f>'Funding Import'!H168</f>
        <v>236.25</v>
      </c>
      <c r="I166" s="139"/>
    </row>
    <row r="167" spans="1:9" ht="15" x14ac:dyDescent="0.2">
      <c r="A167" s="191" t="str">
        <f t="shared" si="4"/>
        <v>1254</v>
      </c>
      <c r="B167" s="191"/>
      <c r="C167" s="191" t="str">
        <f t="shared" si="5"/>
        <v>12540014</v>
      </c>
      <c r="D167" t="str">
        <f>'Funding Import'!A169</f>
        <v>GMPS1254: BUTTSBURY INFANT SCHOOL</v>
      </c>
      <c r="E167" t="str">
        <f>MID('Funding Import'!B169,2,4)</f>
        <v>0014</v>
      </c>
      <c r="F167" t="str">
        <f>MID('Funding Import'!B169,8,50)</f>
        <v>PUPIL PREMIUM</v>
      </c>
      <c r="G167" t="str">
        <f>'Funding Import'!I169</f>
        <v>Spreadsheet B 400831 21077861 ES093 DP0593 SUMMER21PPG SUM21PPG ES093 DP0593 SUMMER21PPG SUM21PPG</v>
      </c>
      <c r="H167">
        <f>'Funding Import'!H169</f>
        <v>6710</v>
      </c>
      <c r="I167" s="139"/>
    </row>
    <row r="168" spans="1:9" ht="15" x14ac:dyDescent="0.2">
      <c r="A168" s="191" t="str">
        <f t="shared" si="4"/>
        <v>1254</v>
      </c>
      <c r="B168" s="191"/>
      <c r="C168" s="191" t="str">
        <f t="shared" si="5"/>
        <v>12540014</v>
      </c>
      <c r="D168" t="str">
        <f>'Funding Import'!A170</f>
        <v>GMPS1254: BUTTSBURY INFANT SCHOOL</v>
      </c>
      <c r="E168" t="str">
        <f>MID('Funding Import'!B170,2,4)</f>
        <v>0014</v>
      </c>
      <c r="F168" t="str">
        <f>MID('Funding Import'!B170,8,50)</f>
        <v>PUPIL PREMIUM</v>
      </c>
      <c r="G168" t="str">
        <f>'Funding Import'!I170</f>
        <v>DL 8701 0014 Pupil Premium Autumn Term 2021</v>
      </c>
      <c r="H168">
        <f>'Funding Import'!H170</f>
        <v>5368</v>
      </c>
      <c r="I168" s="139"/>
    </row>
    <row r="169" spans="1:9" ht="15" x14ac:dyDescent="0.2">
      <c r="A169" s="191" t="str">
        <f t="shared" si="4"/>
        <v>1254</v>
      </c>
      <c r="B169" s="191"/>
      <c r="C169" s="191" t="str">
        <f t="shared" si="5"/>
        <v>12540018</v>
      </c>
      <c r="D169" t="str">
        <f>'Funding Import'!A171</f>
        <v>GMPS1254: BUTTSBURY INFANT SCHOOL</v>
      </c>
      <c r="E169" t="str">
        <f>MID('Funding Import'!B171,2,4)</f>
        <v>0018</v>
      </c>
      <c r="F169" t="str">
        <f>MID('Funding Import'!B171,8,50)</f>
        <v>ADDITIONAL GRANT INCOME</v>
      </c>
      <c r="G169" t="str">
        <f>'Funding Import'!I171</f>
        <v>Spreadsheet B 393531 20728061 ES032 RM0087 PE GRANT APR 21 ES032 RM0087 PE GRANT APR 21</v>
      </c>
      <c r="H169">
        <f>'Funding Import'!H171</f>
        <v>7671</v>
      </c>
      <c r="I169" s="139"/>
    </row>
    <row r="170" spans="1:9" ht="15" x14ac:dyDescent="0.2">
      <c r="A170" s="191" t="str">
        <f t="shared" si="4"/>
        <v>1254</v>
      </c>
      <c r="B170" s="191"/>
      <c r="C170" s="191" t="str">
        <f t="shared" si="5"/>
        <v>12540018</v>
      </c>
      <c r="D170" t="str">
        <f>'Funding Import'!A172</f>
        <v>GMPS1254: BUTTSBURY INFANT SCHOOL</v>
      </c>
      <c r="E170" t="str">
        <f>MID('Funding Import'!B172,2,4)</f>
        <v>0018</v>
      </c>
      <c r="F170" t="str">
        <f>MID('Funding Import'!B172,8,50)</f>
        <v>ADDITIONAL GRANT INCOME</v>
      </c>
      <c r="G170" t="str">
        <f>'Funding Import'!I172</f>
        <v>Spreadsheet B 399769 20981730 UIFSM JULY21 UIFSM 21 ES085 RM0124 UIFSM JULY21 UIFSM 21</v>
      </c>
      <c r="H170">
        <f>'Funding Import'!H172</f>
        <v>133622</v>
      </c>
      <c r="I170" s="139"/>
    </row>
    <row r="171" spans="1:9" ht="15" x14ac:dyDescent="0.2">
      <c r="A171" s="191" t="str">
        <f t="shared" si="4"/>
        <v>1254</v>
      </c>
      <c r="B171" s="191"/>
      <c r="C171" s="191" t="str">
        <f t="shared" si="5"/>
        <v>12540018</v>
      </c>
      <c r="D171" t="str">
        <f>'Funding Import'!A173</f>
        <v>GMPS1254: BUTTSBURY INFANT SCHOOL</v>
      </c>
      <c r="E171" t="str">
        <f>MID('Funding Import'!B173,2,4)</f>
        <v>0018</v>
      </c>
      <c r="F171" t="str">
        <f>MID('Funding Import'!B173,8,50)</f>
        <v>ADDITIONAL GRANT INCOME</v>
      </c>
      <c r="G171" t="str">
        <f>'Funding Import'!I173</f>
        <v>DL 8673 PE GRANT OCT21 0018PE</v>
      </c>
      <c r="H171">
        <f>'Funding Import'!H173</f>
        <v>10728</v>
      </c>
      <c r="I171" s="139"/>
    </row>
    <row r="172" spans="1:9" ht="15" x14ac:dyDescent="0.2">
      <c r="A172" s="191" t="str">
        <f t="shared" si="4"/>
        <v>1254</v>
      </c>
      <c r="B172" s="191"/>
      <c r="C172" s="191" t="str">
        <f t="shared" si="5"/>
        <v>12540026</v>
      </c>
      <c r="D172" t="str">
        <f>'Funding Import'!A174</f>
        <v>GMPS1254: BUTTSBURY INFANT SCHOOL</v>
      </c>
      <c r="E172" t="str">
        <f>MID('Funding Import'!B174,2,4)</f>
        <v>0026</v>
      </c>
      <c r="F172" t="str">
        <f>MID('Funding Import'!B174,8,50)</f>
        <v>NOTIONAL SEN FUNDING</v>
      </c>
      <c r="G172" t="str">
        <f>'Funding Import'!I174</f>
        <v>Spreadsheet B 391732 20639856 ES012 MK0514 10026 NOTIONAL SEN ES012 MK0514 10026 NOTIONAL SEN</v>
      </c>
      <c r="H172">
        <f>'Funding Import'!H174</f>
        <v>112972</v>
      </c>
      <c r="I172" s="139"/>
    </row>
    <row r="173" spans="1:9" ht="15" x14ac:dyDescent="0.2">
      <c r="A173" s="191" t="str">
        <f t="shared" si="4"/>
        <v>1424</v>
      </c>
      <c r="B173" s="191"/>
      <c r="C173" s="191" t="str">
        <f t="shared" si="5"/>
        <v>14240001</v>
      </c>
      <c r="D173" t="str">
        <f>'Funding Import'!A175</f>
        <v>GMPS1424: ST HELEN'S RC INFANT SCHOOL</v>
      </c>
      <c r="E173" t="str">
        <f>MID('Funding Import'!B175,2,4)</f>
        <v>0001</v>
      </c>
      <c r="F173" t="str">
        <f>MID('Funding Import'!B175,8,50)</f>
        <v>FORMULA FUNDED (EXCL RATES)</v>
      </c>
      <c r="G173" t="str">
        <f>'Funding Import'!I175</f>
        <v>Spreadsheet B 391145 20630885 ES006 MK0508 10001 FORMULA FUNDED ES006 MK0508 10001 FORMULA FUNDED</v>
      </c>
      <c r="H173">
        <f>'Funding Import'!H175</f>
        <v>935592</v>
      </c>
      <c r="I173" s="139"/>
    </row>
    <row r="174" spans="1:9" ht="15" x14ac:dyDescent="0.2">
      <c r="A174" s="191" t="str">
        <f t="shared" si="4"/>
        <v>1424</v>
      </c>
      <c r="B174" s="191"/>
      <c r="C174" s="191" t="str">
        <f t="shared" si="5"/>
        <v>14240002</v>
      </c>
      <c r="D174" t="str">
        <f>'Funding Import'!A176</f>
        <v>GMPS1424: ST HELEN'S RC INFANT SCHOOL</v>
      </c>
      <c r="E174" t="str">
        <f>MID('Funding Import'!B176,2,4)</f>
        <v>0002</v>
      </c>
      <c r="F174" t="str">
        <f>MID('Funding Import'!B176,8,50)</f>
        <v>RATES</v>
      </c>
      <c r="G174" t="str">
        <f>'Funding Import'!I176</f>
        <v>Spreadsheet B 391137 20630756 ES007 MK0509 10002 RATES ES007 MK0509 10002 RATES</v>
      </c>
      <c r="H174">
        <f>'Funding Import'!H176</f>
        <v>8184</v>
      </c>
      <c r="I174" s="139"/>
    </row>
    <row r="175" spans="1:9" ht="15" x14ac:dyDescent="0.2">
      <c r="A175" s="191" t="str">
        <f t="shared" si="4"/>
        <v>1424</v>
      </c>
      <c r="B175" s="191"/>
      <c r="C175" s="191" t="str">
        <f t="shared" si="5"/>
        <v>14240003</v>
      </c>
      <c r="D175" t="str">
        <f>'Funding Import'!A177</f>
        <v>GMPS1424: ST HELEN'S RC INFANT SCHOOL</v>
      </c>
      <c r="E175" t="str">
        <f>MID('Funding Import'!B177,2,4)</f>
        <v>0003</v>
      </c>
      <c r="F175" t="str">
        <f>MID('Funding Import'!B177,8,50)</f>
        <v>BROUGHT FORWARD</v>
      </c>
      <c r="G175" t="str">
        <f>'Funding Import'!I177</f>
        <v>Spreadsheet B 394797 20778211 ES055 MK0568 10003 OPENING BALANCES ES055 MK0568 10003 OPENING BALANCES</v>
      </c>
      <c r="H175">
        <f>'Funding Import'!H177</f>
        <v>59152.88</v>
      </c>
      <c r="I175" s="139"/>
    </row>
    <row r="176" spans="1:9" ht="15" x14ac:dyDescent="0.2">
      <c r="A176" s="191" t="str">
        <f t="shared" si="4"/>
        <v>1424</v>
      </c>
      <c r="B176" s="191"/>
      <c r="C176" s="191" t="str">
        <f t="shared" si="5"/>
        <v>14240004</v>
      </c>
      <c r="D176" t="str">
        <f>'Funding Import'!A178</f>
        <v>GMPS1424: ST HELEN'S RC INFANT SCHOOL</v>
      </c>
      <c r="E176" t="str">
        <f>MID('Funding Import'!B178,2,4)</f>
        <v>0004</v>
      </c>
      <c r="F176" t="str">
        <f>MID('Funding Import'!B178,8,50)</f>
        <v>STATEMENTED SEN</v>
      </c>
      <c r="G176" t="str">
        <f>'Funding Import'!I178</f>
        <v>Spreadsheet B 391144 20630818 ES009 MK0511 10004 EHCP ES009 MK0511 10004 EHCP</v>
      </c>
      <c r="H176">
        <f>'Funding Import'!H178</f>
        <v>7338</v>
      </c>
      <c r="I176" s="139"/>
    </row>
    <row r="177" spans="1:9" ht="15" x14ac:dyDescent="0.2">
      <c r="A177" s="191" t="str">
        <f t="shared" si="4"/>
        <v>1424</v>
      </c>
      <c r="B177" s="191"/>
      <c r="C177" s="191" t="str">
        <f t="shared" si="5"/>
        <v>14240004</v>
      </c>
      <c r="D177" t="str">
        <f>'Funding Import'!A179</f>
        <v>GMPS1424: ST HELEN'S RC INFANT SCHOOL</v>
      </c>
      <c r="E177" t="str">
        <f>MID('Funding Import'!B179,2,4)</f>
        <v>0004</v>
      </c>
      <c r="F177" t="str">
        <f>MID('Funding Import'!B179,8,50)</f>
        <v>STATEMENTED SEN</v>
      </c>
      <c r="G177" t="str">
        <f>'Funding Import'!I179</f>
        <v>Spreadsheet B 401820 21143763 ES099 MK0707 SEN TOP-UP SUM2 SUM-21 ES099 MK0707 SEN TOP-UP SUM2 SUM-21</v>
      </c>
      <c r="H177">
        <f>'Funding Import'!H179</f>
        <v>2178</v>
      </c>
      <c r="I177" s="139"/>
    </row>
    <row r="178" spans="1:9" ht="15" x14ac:dyDescent="0.2">
      <c r="A178" s="191" t="str">
        <f t="shared" si="4"/>
        <v>1424</v>
      </c>
      <c r="B178" s="191"/>
      <c r="C178" s="191" t="str">
        <f t="shared" si="5"/>
        <v>14240004</v>
      </c>
      <c r="D178" t="str">
        <f>'Funding Import'!A180</f>
        <v>GMPS1424: ST HELEN'S RC INFANT SCHOOL</v>
      </c>
      <c r="E178" t="str">
        <f>MID('Funding Import'!B180,2,4)</f>
        <v>0004</v>
      </c>
      <c r="F178" t="str">
        <f>MID('Funding Import'!B180,8,50)</f>
        <v>STATEMENTED SEN</v>
      </c>
      <c r="G178" t="str">
        <f>'Funding Import'!I180</f>
        <v>DL 8688 SEN TOP-UP AUT1 AUT-21</v>
      </c>
      <c r="H178">
        <f>'Funding Import'!H180</f>
        <v>4522</v>
      </c>
      <c r="I178" s="139"/>
    </row>
    <row r="179" spans="1:9" ht="15" x14ac:dyDescent="0.2">
      <c r="A179" s="191" t="str">
        <f t="shared" si="4"/>
        <v>1424</v>
      </c>
      <c r="B179" s="191"/>
      <c r="C179" s="191" t="str">
        <f t="shared" si="5"/>
        <v>14240006</v>
      </c>
      <c r="D179" t="str">
        <f>'Funding Import'!A181</f>
        <v>GMPS1424: ST HELEN'S RC INFANT SCHOOL</v>
      </c>
      <c r="E179" t="str">
        <f>MID('Funding Import'!B181,2,4)</f>
        <v>0006</v>
      </c>
      <c r="F179" t="str">
        <f>MID('Funding Import'!B181,8,50)</f>
        <v>EXCEPTIONAL COVID COST GRANT</v>
      </c>
      <c r="G179" t="str">
        <f>'Funding Import'!I181</f>
        <v>Spreadsheet B 398804 20920024 ES065 DP0556 COVIDEMERGENCY COVIDEM ES065 DP0556 COVIDEMERGENCY COVIDEM</v>
      </c>
      <c r="H179">
        <f>'Funding Import'!H181</f>
        <v>8230</v>
      </c>
      <c r="I179" s="139"/>
    </row>
    <row r="180" spans="1:9" ht="15" x14ac:dyDescent="0.2">
      <c r="A180" s="191" t="str">
        <f t="shared" si="4"/>
        <v>1424</v>
      </c>
      <c r="B180" s="191"/>
      <c r="C180" s="191" t="str">
        <f t="shared" si="5"/>
        <v>14240006</v>
      </c>
      <c r="D180" t="str">
        <f>'Funding Import'!A182</f>
        <v>GMPS1424: ST HELEN'S RC INFANT SCHOOL</v>
      </c>
      <c r="E180" t="str">
        <f>MID('Funding Import'!B182,2,4)</f>
        <v>0006</v>
      </c>
      <c r="F180" t="str">
        <f>MID('Funding Import'!B182,8,50)</f>
        <v>EXCEPTIONAL COVID COST GRANT</v>
      </c>
      <c r="G180" t="str">
        <f>'Funding Import'!I182</f>
        <v>Spreadsheet B 399778 20982606 Movement from code '0006 to '0012 covid  emergency recode ES089 RM0128 Covid emergency recode</v>
      </c>
      <c r="H180">
        <f>'Funding Import'!H182</f>
        <v>-8230</v>
      </c>
      <c r="I180" s="139"/>
    </row>
    <row r="181" spans="1:9" ht="15" x14ac:dyDescent="0.2">
      <c r="A181" s="191" t="str">
        <f t="shared" si="4"/>
        <v>1424</v>
      </c>
      <c r="B181" s="191"/>
      <c r="C181" s="191" t="str">
        <f t="shared" si="5"/>
        <v>14240012</v>
      </c>
      <c r="D181" t="str">
        <f>'Funding Import'!A183</f>
        <v>GMPS1424: ST HELEN'S RC INFANT SCHOOL</v>
      </c>
      <c r="E181" t="str">
        <f>MID('Funding Import'!B183,2,4)</f>
        <v>0012</v>
      </c>
      <c r="F181" t="str">
        <f>MID('Funding Import'!B183,8,50)</f>
        <v>COVID CATCH UP</v>
      </c>
      <c r="G181" t="str">
        <f>'Funding Import'!I183</f>
        <v>Spreadsheet B 399778 20982606 Movement from code '0006 to '0012 covid  emergency recode ES089 RM0128 Covid emergency recode</v>
      </c>
      <c r="H181">
        <f>'Funding Import'!H183</f>
        <v>8230</v>
      </c>
      <c r="I181" s="139"/>
    </row>
    <row r="182" spans="1:9" ht="15" x14ac:dyDescent="0.2">
      <c r="A182" s="191" t="str">
        <f t="shared" si="4"/>
        <v>1424</v>
      </c>
      <c r="B182" s="191"/>
      <c r="C182" s="191" t="str">
        <f t="shared" si="5"/>
        <v>14240012</v>
      </c>
      <c r="D182" t="str">
        <f>'Funding Import'!A184</f>
        <v>GMPS1424: ST HELEN'S RC INFANT SCHOOL</v>
      </c>
      <c r="E182" t="str">
        <f>MID('Funding Import'!B184,2,4)</f>
        <v>0012</v>
      </c>
      <c r="F182" t="str">
        <f>MID('Funding Import'!B184,8,50)</f>
        <v>COVID CATCH UP</v>
      </c>
      <c r="G182" t="str">
        <f>'Funding Import'!I184</f>
        <v>DL 8645 0012recoveryc 0012RPG</v>
      </c>
      <c r="H182">
        <f>'Funding Import'!H184</f>
        <v>761.25</v>
      </c>
      <c r="I182" s="139"/>
    </row>
    <row r="183" spans="1:9" ht="15" x14ac:dyDescent="0.2">
      <c r="A183" s="191" t="str">
        <f t="shared" si="4"/>
        <v>1424</v>
      </c>
      <c r="B183" s="191"/>
      <c r="C183" s="191" t="str">
        <f t="shared" si="5"/>
        <v>14240012</v>
      </c>
      <c r="D183" t="str">
        <f>'Funding Import'!A185</f>
        <v>GMPS1424: ST HELEN'S RC INFANT SCHOOL</v>
      </c>
      <c r="E183" t="str">
        <f>MID('Funding Import'!B185,2,4)</f>
        <v>0012</v>
      </c>
      <c r="F183" t="str">
        <f>MID('Funding Import'!B185,8,50)</f>
        <v>COVID CATCH UP</v>
      </c>
      <c r="G183" t="str">
        <f>'Funding Import'!I185</f>
        <v>DL 8656 0012schoolled 0012SLT</v>
      </c>
      <c r="H183">
        <f>'Funding Import'!H185</f>
        <v>472.5</v>
      </c>
      <c r="I183" s="139"/>
    </row>
    <row r="184" spans="1:9" ht="15" x14ac:dyDescent="0.2">
      <c r="A184" s="191" t="str">
        <f t="shared" si="4"/>
        <v>1424</v>
      </c>
      <c r="B184" s="191"/>
      <c r="C184" s="191" t="str">
        <f t="shared" si="5"/>
        <v>14240014</v>
      </c>
      <c r="D184" t="str">
        <f>'Funding Import'!A186</f>
        <v>GMPS1424: ST HELEN'S RC INFANT SCHOOL</v>
      </c>
      <c r="E184" t="str">
        <f>MID('Funding Import'!B186,2,4)</f>
        <v>0014</v>
      </c>
      <c r="F184" t="str">
        <f>MID('Funding Import'!B186,8,50)</f>
        <v>PUPIL PREMIUM</v>
      </c>
      <c r="G184" t="str">
        <f>'Funding Import'!I186</f>
        <v>Spreadsheet B 400831 21077861 ES093 DP0593 SUMMER21PPG SUM21PPG ES093 DP0593 SUMMER21PPG SUM21PPG</v>
      </c>
      <c r="H184">
        <f>'Funding Import'!H186</f>
        <v>12602</v>
      </c>
      <c r="I184" s="139"/>
    </row>
    <row r="185" spans="1:9" ht="15" x14ac:dyDescent="0.2">
      <c r="A185" s="191" t="str">
        <f t="shared" si="4"/>
        <v>1424</v>
      </c>
      <c r="B185" s="191"/>
      <c r="C185" s="191" t="str">
        <f t="shared" si="5"/>
        <v>14240014</v>
      </c>
      <c r="D185" t="str">
        <f>'Funding Import'!A187</f>
        <v>GMPS1424: ST HELEN'S RC INFANT SCHOOL</v>
      </c>
      <c r="E185" t="str">
        <f>MID('Funding Import'!B187,2,4)</f>
        <v>0014</v>
      </c>
      <c r="F185" t="str">
        <f>MID('Funding Import'!B187,8,50)</f>
        <v>PUPIL PREMIUM</v>
      </c>
      <c r="G185" t="str">
        <f>'Funding Import'!I187</f>
        <v>DL 8701 0014 Pupil Premium Autumn Term 2021</v>
      </c>
      <c r="H185">
        <f>'Funding Import'!H187</f>
        <v>10082</v>
      </c>
      <c r="I185" s="139"/>
    </row>
    <row r="186" spans="1:9" ht="15" x14ac:dyDescent="0.2">
      <c r="A186" s="191" t="str">
        <f t="shared" si="4"/>
        <v>1424</v>
      </c>
      <c r="B186" s="191"/>
      <c r="C186" s="191" t="str">
        <f t="shared" si="5"/>
        <v>14240018</v>
      </c>
      <c r="D186" t="str">
        <f>'Funding Import'!A188</f>
        <v>GMPS1424: ST HELEN'S RC INFANT SCHOOL</v>
      </c>
      <c r="E186" t="str">
        <f>MID('Funding Import'!B188,2,4)</f>
        <v>0018</v>
      </c>
      <c r="F186" t="str">
        <f>MID('Funding Import'!B188,8,50)</f>
        <v>ADDITIONAL GRANT INCOME</v>
      </c>
      <c r="G186" t="str">
        <f>'Funding Import'!I188</f>
        <v>Spreadsheet B 393531 20728061 ES032 RM0087 PE GRANT APR 21 ES032 RM0087 PE GRANT APR 21</v>
      </c>
      <c r="H186">
        <f>'Funding Import'!H188</f>
        <v>7392</v>
      </c>
      <c r="I186" s="139"/>
    </row>
    <row r="187" spans="1:9" ht="15" x14ac:dyDescent="0.2">
      <c r="A187" s="191" t="str">
        <f t="shared" si="4"/>
        <v>1424</v>
      </c>
      <c r="B187" s="191"/>
      <c r="C187" s="191" t="str">
        <f t="shared" si="5"/>
        <v>14240018</v>
      </c>
      <c r="D187" t="str">
        <f>'Funding Import'!A189</f>
        <v>GMPS1424: ST HELEN'S RC INFANT SCHOOL</v>
      </c>
      <c r="E187" t="str">
        <f>MID('Funding Import'!B189,2,4)</f>
        <v>0018</v>
      </c>
      <c r="F187" t="str">
        <f>MID('Funding Import'!B189,8,50)</f>
        <v>ADDITIONAL GRANT INCOME</v>
      </c>
      <c r="G187" t="str">
        <f>'Funding Import'!I189</f>
        <v>Spreadsheet B 399769 20981730 UIFSM JULY21 UIFSM 21 ES085 RM0124 UIFSM JULY21 UIFSM 21</v>
      </c>
      <c r="H187">
        <f>'Funding Import'!H189</f>
        <v>90977</v>
      </c>
      <c r="I187" s="139"/>
    </row>
    <row r="188" spans="1:9" ht="15" x14ac:dyDescent="0.2">
      <c r="A188" s="191" t="str">
        <f t="shared" si="4"/>
        <v>1424</v>
      </c>
      <c r="B188" s="191"/>
      <c r="C188" s="191" t="str">
        <f t="shared" si="5"/>
        <v>14240018</v>
      </c>
      <c r="D188" t="str">
        <f>'Funding Import'!A190</f>
        <v>GMPS1424: ST HELEN'S RC INFANT SCHOOL</v>
      </c>
      <c r="E188" t="str">
        <f>MID('Funding Import'!B190,2,4)</f>
        <v>0018</v>
      </c>
      <c r="F188" t="str">
        <f>MID('Funding Import'!B190,8,50)</f>
        <v>ADDITIONAL GRANT INCOME</v>
      </c>
      <c r="G188" t="str">
        <f>'Funding Import'!I190</f>
        <v>DL 8673 PE GRANT OCT21 0018PE</v>
      </c>
      <c r="H188">
        <f>'Funding Import'!H190</f>
        <v>10337</v>
      </c>
      <c r="I188" s="139"/>
    </row>
    <row r="189" spans="1:9" ht="15" x14ac:dyDescent="0.2">
      <c r="A189" s="191" t="str">
        <f t="shared" si="4"/>
        <v>1424</v>
      </c>
      <c r="B189" s="191"/>
      <c r="C189" s="191" t="str">
        <f t="shared" si="5"/>
        <v>14240026</v>
      </c>
      <c r="D189" t="str">
        <f>'Funding Import'!A191</f>
        <v>GMPS1424: ST HELEN'S RC INFANT SCHOOL</v>
      </c>
      <c r="E189" t="str">
        <f>MID('Funding Import'!B191,2,4)</f>
        <v>0026</v>
      </c>
      <c r="F189" t="str">
        <f>MID('Funding Import'!B191,8,50)</f>
        <v>NOTIONAL SEN FUNDING</v>
      </c>
      <c r="G189" t="str">
        <f>'Funding Import'!I191</f>
        <v>Spreadsheet B 391732 20639856 ES012 MK0514 10026 NOTIONAL SEN ES012 MK0514 10026 NOTIONAL SEN</v>
      </c>
      <c r="H189">
        <f>'Funding Import'!H191</f>
        <v>87225</v>
      </c>
      <c r="I189" s="139"/>
    </row>
    <row r="190" spans="1:9" ht="15" x14ac:dyDescent="0.2">
      <c r="A190" s="191" t="str">
        <f t="shared" si="4"/>
        <v>1476</v>
      </c>
      <c r="B190" s="191"/>
      <c r="C190" s="191" t="str">
        <f t="shared" si="5"/>
        <v>14760001</v>
      </c>
      <c r="D190" t="str">
        <f>'Funding Import'!A192</f>
        <v>GMPS1476: BROOMFIELD PRIMARY SCHOOL</v>
      </c>
      <c r="E190" t="str">
        <f>MID('Funding Import'!B192,2,4)</f>
        <v>0001</v>
      </c>
      <c r="F190" t="str">
        <f>MID('Funding Import'!B192,8,50)</f>
        <v>FORMULA FUNDED (EXCL RATES)</v>
      </c>
      <c r="G190" t="str">
        <f>'Funding Import'!I192</f>
        <v>Spreadsheet B 391145 20630885 ES006 MK0508 10001 FORMULA FUNDED ES006 MK0508 10001 FORMULA FUNDED</v>
      </c>
      <c r="H190">
        <f>'Funding Import'!H192</f>
        <v>1299632</v>
      </c>
      <c r="I190" s="139"/>
    </row>
    <row r="191" spans="1:9" ht="15" x14ac:dyDescent="0.2">
      <c r="A191" s="191" t="str">
        <f t="shared" si="4"/>
        <v>1476</v>
      </c>
      <c r="B191" s="191"/>
      <c r="C191" s="191" t="str">
        <f t="shared" si="5"/>
        <v>14760002</v>
      </c>
      <c r="D191" t="str">
        <f>'Funding Import'!A193</f>
        <v>GMPS1476: BROOMFIELD PRIMARY SCHOOL</v>
      </c>
      <c r="E191" t="str">
        <f>MID('Funding Import'!B193,2,4)</f>
        <v>0002</v>
      </c>
      <c r="F191" t="str">
        <f>MID('Funding Import'!B193,8,50)</f>
        <v>RATES</v>
      </c>
      <c r="G191" t="str">
        <f>'Funding Import'!I193</f>
        <v>Spreadsheet B 391137 20630756 ES007 MK0509 10002 RATES ES007 MK0509 10002 RATES</v>
      </c>
      <c r="H191">
        <f>'Funding Import'!H193</f>
        <v>5304</v>
      </c>
      <c r="I191" s="139"/>
    </row>
    <row r="192" spans="1:9" ht="15" x14ac:dyDescent="0.2">
      <c r="A192" s="191" t="str">
        <f t="shared" si="4"/>
        <v>1476</v>
      </c>
      <c r="B192" s="191"/>
      <c r="C192" s="191" t="str">
        <f t="shared" si="5"/>
        <v>14760003</v>
      </c>
      <c r="D192" t="str">
        <f>'Funding Import'!A194</f>
        <v>GMPS1476: BROOMFIELD PRIMARY SCHOOL</v>
      </c>
      <c r="E192" t="str">
        <f>MID('Funding Import'!B194,2,4)</f>
        <v>0003</v>
      </c>
      <c r="F192" t="str">
        <f>MID('Funding Import'!B194,8,50)</f>
        <v>BROUGHT FORWARD</v>
      </c>
      <c r="G192" t="str">
        <f>'Funding Import'!I194</f>
        <v>Spreadsheet B 394797 20778211 ES055 MK0568 10003 OPENING BALANCES ES055 MK0568 10003 OPENING BALANCES</v>
      </c>
      <c r="H192">
        <f>'Funding Import'!H194</f>
        <v>188988.9</v>
      </c>
      <c r="I192" s="139"/>
    </row>
    <row r="193" spans="1:9" ht="15" x14ac:dyDescent="0.2">
      <c r="A193" s="191" t="str">
        <f t="shared" si="4"/>
        <v>1476</v>
      </c>
      <c r="B193" s="191"/>
      <c r="C193" s="191" t="str">
        <f t="shared" si="5"/>
        <v>14760004</v>
      </c>
      <c r="D193" t="str">
        <f>'Funding Import'!A195</f>
        <v>GMPS1476: BROOMFIELD PRIMARY SCHOOL</v>
      </c>
      <c r="E193" t="str">
        <f>MID('Funding Import'!B195,2,4)</f>
        <v>0004</v>
      </c>
      <c r="F193" t="str">
        <f>MID('Funding Import'!B195,8,50)</f>
        <v>STATEMENTED SEN</v>
      </c>
      <c r="G193" t="str">
        <f>'Funding Import'!I195</f>
        <v>Spreadsheet B 391144 20630818 ES009 MK0511 10004 EHCP ES009 MK0511 10004 EHCP</v>
      </c>
      <c r="H193">
        <f>'Funding Import'!H195</f>
        <v>31189</v>
      </c>
      <c r="I193" s="139"/>
    </row>
    <row r="194" spans="1:9" ht="15" x14ac:dyDescent="0.2">
      <c r="A194" s="191" t="str">
        <f t="shared" ref="A194:A257" si="6">MID(D194,5,4)</f>
        <v>1476</v>
      </c>
      <c r="B194" s="191"/>
      <c r="C194" s="191" t="str">
        <f t="shared" ref="C194:C257" si="7">A194&amp;E194</f>
        <v>14760004</v>
      </c>
      <c r="D194" t="str">
        <f>'Funding Import'!A196</f>
        <v>GMPS1476: BROOMFIELD PRIMARY SCHOOL</v>
      </c>
      <c r="E194" t="str">
        <f>MID('Funding Import'!B196,2,4)</f>
        <v>0004</v>
      </c>
      <c r="F194" t="str">
        <f>MID('Funding Import'!B196,8,50)</f>
        <v>STATEMENTED SEN</v>
      </c>
      <c r="G194" t="str">
        <f>'Funding Import'!I196</f>
        <v>Spreadsheet B 394845 20782782 ES043 DP0533 SEN TOP-UP SUM1 SUM-21 ES043 DP0533 SEN TOP-UP SUM1 SUM-21</v>
      </c>
      <c r="H194">
        <f>'Funding Import'!H196</f>
        <v>609</v>
      </c>
      <c r="I194" s="139"/>
    </row>
    <row r="195" spans="1:9" ht="15" x14ac:dyDescent="0.2">
      <c r="A195" s="191" t="str">
        <f t="shared" si="6"/>
        <v>1476</v>
      </c>
      <c r="B195" s="191"/>
      <c r="C195" s="191" t="str">
        <f t="shared" si="7"/>
        <v>14760004</v>
      </c>
      <c r="D195" t="str">
        <f>'Funding Import'!A197</f>
        <v>GMPS1476: BROOMFIELD PRIMARY SCHOOL</v>
      </c>
      <c r="E195" t="str">
        <f>MID('Funding Import'!B197,2,4)</f>
        <v>0004</v>
      </c>
      <c r="F195" t="str">
        <f>MID('Funding Import'!B197,8,50)</f>
        <v>STATEMENTED SEN</v>
      </c>
      <c r="G195" t="str">
        <f>'Funding Import'!I197</f>
        <v>DL 8688 SEN TOP-UP AUT1 AUT-21</v>
      </c>
      <c r="H195">
        <f>'Funding Import'!H197</f>
        <v>7663</v>
      </c>
      <c r="I195" s="139"/>
    </row>
    <row r="196" spans="1:9" ht="15" x14ac:dyDescent="0.2">
      <c r="A196" s="191" t="str">
        <f t="shared" si="6"/>
        <v>1476</v>
      </c>
      <c r="B196" s="191"/>
      <c r="C196" s="191" t="str">
        <f t="shared" si="7"/>
        <v>14760006</v>
      </c>
      <c r="D196" t="str">
        <f>'Funding Import'!A198</f>
        <v>GMPS1476: BROOMFIELD PRIMARY SCHOOL</v>
      </c>
      <c r="E196" t="str">
        <f>MID('Funding Import'!B198,2,4)</f>
        <v>0006</v>
      </c>
      <c r="F196" t="str">
        <f>MID('Funding Import'!B198,8,50)</f>
        <v>EXCEPTIONAL COVID COST GRANT</v>
      </c>
      <c r="G196" t="str">
        <f>'Funding Import'!I198</f>
        <v>Spreadsheet B 398807 20920177 ES067 DP0558 FSMADDCOSTSCOVID FSMCOVID ES067 DP0558 FSMADDCOSTSCOVID FSMCOVID</v>
      </c>
      <c r="H196">
        <f>'Funding Import'!H198</f>
        <v>6190</v>
      </c>
      <c r="I196" s="139"/>
    </row>
    <row r="197" spans="1:9" ht="15" x14ac:dyDescent="0.2">
      <c r="A197" s="191" t="str">
        <f t="shared" si="6"/>
        <v>1476</v>
      </c>
      <c r="B197" s="191"/>
      <c r="C197" s="191" t="str">
        <f t="shared" si="7"/>
        <v>14760006</v>
      </c>
      <c r="D197" t="str">
        <f>'Funding Import'!A199</f>
        <v>GMPS1476: BROOMFIELD PRIMARY SCHOOL</v>
      </c>
      <c r="E197" t="str">
        <f>MID('Funding Import'!B199,2,4)</f>
        <v>0006</v>
      </c>
      <c r="F197" t="str">
        <f>MID('Funding Import'!B199,8,50)</f>
        <v>EXCEPTIONAL COVID COST GRANT</v>
      </c>
      <c r="G197" t="str">
        <f>'Funding Import'!I199</f>
        <v>Spreadsheet B 398804 20920024 ES065 DP0556 COVIDEMERGENCY COVIDEM ES065 DP0556 COVIDEMERGENCY COVIDEM</v>
      </c>
      <c r="H197">
        <f>'Funding Import'!H199</f>
        <v>11360</v>
      </c>
      <c r="I197" s="139"/>
    </row>
    <row r="198" spans="1:9" ht="15" x14ac:dyDescent="0.2">
      <c r="A198" s="191" t="str">
        <f t="shared" si="6"/>
        <v>1476</v>
      </c>
      <c r="B198" s="191"/>
      <c r="C198" s="191" t="str">
        <f t="shared" si="7"/>
        <v>14760006</v>
      </c>
      <c r="D198" t="str">
        <f>'Funding Import'!A200</f>
        <v>GMPS1476: BROOMFIELD PRIMARY SCHOOL</v>
      </c>
      <c r="E198" t="str">
        <f>MID('Funding Import'!B200,2,4)</f>
        <v>0006</v>
      </c>
      <c r="F198" t="str">
        <f>MID('Funding Import'!B200,8,50)</f>
        <v>EXCEPTIONAL COVID COST GRANT</v>
      </c>
      <c r="G198" t="str">
        <f>'Funding Import'!I200</f>
        <v>Spreadsheet B 399778 20982606 Movement from code '0006 to '0012 covid  emergency recode ES089 RM0128 Covid emergency recode</v>
      </c>
      <c r="H198">
        <f>'Funding Import'!H200</f>
        <v>-11360</v>
      </c>
      <c r="I198" s="139"/>
    </row>
    <row r="199" spans="1:9" ht="15" x14ac:dyDescent="0.2">
      <c r="A199" s="191" t="str">
        <f t="shared" si="6"/>
        <v>1476</v>
      </c>
      <c r="B199" s="191"/>
      <c r="C199" s="191" t="str">
        <f t="shared" si="7"/>
        <v>14760007</v>
      </c>
      <c r="D199" t="str">
        <f>'Funding Import'!A201</f>
        <v>GMPS1476: BROOMFIELD PRIMARY SCHOOL</v>
      </c>
      <c r="E199" t="str">
        <f>MID('Funding Import'!B201,2,4)</f>
        <v>0007</v>
      </c>
      <c r="F199" t="str">
        <f>MID('Funding Import'!B201,8,50)</f>
        <v>PUPIL INCREASE/FORMULA ERR</v>
      </c>
      <c r="G199" t="str">
        <f>'Funding Import'!I201</f>
        <v>DL 8677 Growth Fund 21 Nov-21</v>
      </c>
      <c r="H199">
        <f>'Funding Import'!H201</f>
        <v>13143.25</v>
      </c>
      <c r="I199" s="139"/>
    </row>
    <row r="200" spans="1:9" ht="15" x14ac:dyDescent="0.2">
      <c r="A200" s="191" t="str">
        <f t="shared" si="6"/>
        <v>1476</v>
      </c>
      <c r="B200" s="191"/>
      <c r="C200" s="191" t="str">
        <f t="shared" si="7"/>
        <v>14760012</v>
      </c>
      <c r="D200" t="str">
        <f>'Funding Import'!A202</f>
        <v>GMPS1476: BROOMFIELD PRIMARY SCHOOL</v>
      </c>
      <c r="E200" t="str">
        <f>MID('Funding Import'!B202,2,4)</f>
        <v>0012</v>
      </c>
      <c r="F200" t="str">
        <f>MID('Funding Import'!B202,8,50)</f>
        <v>COVID CATCH UP</v>
      </c>
      <c r="G200" t="str">
        <f>'Funding Import'!I202</f>
        <v>Spreadsheet B 392887 20655951 ES015 DP0522 CovidDEP Coviddep1 ES015 DP0522 CovidDEP Coviddep1</v>
      </c>
      <c r="H200">
        <f>'Funding Import'!H202</f>
        <v>1500</v>
      </c>
      <c r="I200" s="139"/>
    </row>
    <row r="201" spans="1:9" ht="15" x14ac:dyDescent="0.2">
      <c r="A201" s="191" t="str">
        <f t="shared" si="6"/>
        <v>1476</v>
      </c>
      <c r="B201" s="191"/>
      <c r="C201" s="191" t="str">
        <f t="shared" si="7"/>
        <v>14760012</v>
      </c>
      <c r="D201" t="str">
        <f>'Funding Import'!A203</f>
        <v>GMPS1476: BROOMFIELD PRIMARY SCHOOL</v>
      </c>
      <c r="E201" t="str">
        <f>MID('Funding Import'!B203,2,4)</f>
        <v>0012</v>
      </c>
      <c r="F201" t="str">
        <f>MID('Funding Import'!B203,8,50)</f>
        <v>COVID CATCH UP</v>
      </c>
      <c r="G201" t="str">
        <f>'Funding Import'!I203</f>
        <v>Spreadsheet B 399778 20982606 Movement from code '0006 to '0012 covid  emergency recode ES089 RM0128 Covid emergency recode</v>
      </c>
      <c r="H201">
        <f>'Funding Import'!H203</f>
        <v>11360</v>
      </c>
      <c r="I201" s="139"/>
    </row>
    <row r="202" spans="1:9" ht="15" x14ac:dyDescent="0.2">
      <c r="A202" s="191" t="str">
        <f t="shared" si="6"/>
        <v>1476</v>
      </c>
      <c r="B202" s="191"/>
      <c r="C202" s="191" t="str">
        <f t="shared" si="7"/>
        <v>14760012</v>
      </c>
      <c r="D202" t="str">
        <f>'Funding Import'!A204</f>
        <v>GMPS1476: BROOMFIELD PRIMARY SCHOOL</v>
      </c>
      <c r="E202" t="str">
        <f>MID('Funding Import'!B204,2,4)</f>
        <v>0012</v>
      </c>
      <c r="F202" t="str">
        <f>MID('Funding Import'!B204,8,50)</f>
        <v>COVID CATCH UP</v>
      </c>
      <c r="G202" t="str">
        <f>'Funding Import'!I204</f>
        <v>DL 8645 0012recoveryc 0012RPG</v>
      </c>
      <c r="H202">
        <f>'Funding Import'!H204</f>
        <v>2320</v>
      </c>
      <c r="I202" s="139"/>
    </row>
    <row r="203" spans="1:9" ht="15" x14ac:dyDescent="0.2">
      <c r="A203" s="191" t="str">
        <f t="shared" si="6"/>
        <v>1476</v>
      </c>
      <c r="B203" s="191"/>
      <c r="C203" s="191" t="str">
        <f t="shared" si="7"/>
        <v>14760012</v>
      </c>
      <c r="D203" t="str">
        <f>'Funding Import'!A205</f>
        <v>GMPS1476: BROOMFIELD PRIMARY SCHOOL</v>
      </c>
      <c r="E203" t="str">
        <f>MID('Funding Import'!B205,2,4)</f>
        <v>0012</v>
      </c>
      <c r="F203" t="str">
        <f>MID('Funding Import'!B205,8,50)</f>
        <v>COVID CATCH UP</v>
      </c>
      <c r="G203" t="str">
        <f>'Funding Import'!I205</f>
        <v>DL 8656 0012schoolled 0012SLT</v>
      </c>
      <c r="H203">
        <f>'Funding Import'!H205</f>
        <v>1830.94</v>
      </c>
      <c r="I203" s="139"/>
    </row>
    <row r="204" spans="1:9" ht="15" x14ac:dyDescent="0.2">
      <c r="A204" s="191" t="str">
        <f t="shared" si="6"/>
        <v>1476</v>
      </c>
      <c r="B204" s="191"/>
      <c r="C204" s="191" t="str">
        <f t="shared" si="7"/>
        <v>14760014</v>
      </c>
      <c r="D204" t="str">
        <f>'Funding Import'!A206</f>
        <v>GMPS1476: BROOMFIELD PRIMARY SCHOOL</v>
      </c>
      <c r="E204" t="str">
        <f>MID('Funding Import'!B206,2,4)</f>
        <v>0014</v>
      </c>
      <c r="F204" t="str">
        <f>MID('Funding Import'!B206,8,50)</f>
        <v>PUPIL PREMIUM</v>
      </c>
      <c r="G204" t="str">
        <f>'Funding Import'!I206</f>
        <v>Spreadsheet B 399170 20949462 PPG CIC SUM21P4 SUM-21 ES084 RM0120 PPG CIC SUM21P4 SUM-21</v>
      </c>
      <c r="H204">
        <f>'Funding Import'!H206</f>
        <v>2100</v>
      </c>
      <c r="I204" s="139"/>
    </row>
    <row r="205" spans="1:9" ht="15" x14ac:dyDescent="0.2">
      <c r="A205" s="191" t="str">
        <f t="shared" si="6"/>
        <v>1476</v>
      </c>
      <c r="B205" s="191"/>
      <c r="C205" s="191" t="str">
        <f t="shared" si="7"/>
        <v>14760014</v>
      </c>
      <c r="D205" t="str">
        <f>'Funding Import'!A207</f>
        <v>GMPS1476: BROOMFIELD PRIMARY SCHOOL</v>
      </c>
      <c r="E205" t="str">
        <f>MID('Funding Import'!B207,2,4)</f>
        <v>0014</v>
      </c>
      <c r="F205" t="str">
        <f>MID('Funding Import'!B207,8,50)</f>
        <v>PUPIL PREMIUM</v>
      </c>
      <c r="G205" t="str">
        <f>'Funding Import'!I207</f>
        <v>Spreadsheet B 400831 21077861 ES093 DP0593 SUMMER21PPG SUM21PPG ES093 DP0593 SUMMER21PPG SUM21PPG</v>
      </c>
      <c r="H205">
        <f>'Funding Import'!H207</f>
        <v>36700</v>
      </c>
      <c r="I205" s="139"/>
    </row>
    <row r="206" spans="1:9" ht="15" x14ac:dyDescent="0.2">
      <c r="A206" s="191" t="str">
        <f t="shared" si="6"/>
        <v>1476</v>
      </c>
      <c r="B206" s="191"/>
      <c r="C206" s="191" t="str">
        <f t="shared" si="7"/>
        <v>14760014</v>
      </c>
      <c r="D206" t="str">
        <f>'Funding Import'!A208</f>
        <v>GMPS1476: BROOMFIELD PRIMARY SCHOOL</v>
      </c>
      <c r="E206" t="str">
        <f>MID('Funding Import'!B208,2,4)</f>
        <v>0014</v>
      </c>
      <c r="F206" t="str">
        <f>MID('Funding Import'!B208,8,50)</f>
        <v>PUPIL PREMIUM</v>
      </c>
      <c r="G206" t="str">
        <f>'Funding Import'!I208</f>
        <v>DL 8670 PPG CIC AUT21P2 AUT-21</v>
      </c>
      <c r="H206">
        <f>'Funding Import'!H208</f>
        <v>1575</v>
      </c>
      <c r="I206" s="139"/>
    </row>
    <row r="207" spans="1:9" ht="15" x14ac:dyDescent="0.2">
      <c r="A207" s="191" t="str">
        <f t="shared" si="6"/>
        <v>1476</v>
      </c>
      <c r="B207" s="191"/>
      <c r="C207" s="191" t="str">
        <f t="shared" si="7"/>
        <v>14760014</v>
      </c>
      <c r="D207" t="str">
        <f>'Funding Import'!A209</f>
        <v>GMPS1476: BROOMFIELD PRIMARY SCHOOL</v>
      </c>
      <c r="E207" t="str">
        <f>MID('Funding Import'!B209,2,4)</f>
        <v>0014</v>
      </c>
      <c r="F207" t="str">
        <f>MID('Funding Import'!B209,8,50)</f>
        <v>PUPIL PREMIUM</v>
      </c>
      <c r="G207" t="str">
        <f>'Funding Import'!I209</f>
        <v>DL 8701 0014 Pupil Premium Autumn Term 2021</v>
      </c>
      <c r="H207">
        <f>'Funding Import'!H209</f>
        <v>29360</v>
      </c>
      <c r="I207" s="139"/>
    </row>
    <row r="208" spans="1:9" ht="15" x14ac:dyDescent="0.2">
      <c r="A208" s="191" t="str">
        <f t="shared" si="6"/>
        <v>1476</v>
      </c>
      <c r="B208" s="191"/>
      <c r="C208" s="191" t="str">
        <f t="shared" si="7"/>
        <v>14760018</v>
      </c>
      <c r="D208" t="str">
        <f>'Funding Import'!A210</f>
        <v>GMPS1476: BROOMFIELD PRIMARY SCHOOL</v>
      </c>
      <c r="E208" t="str">
        <f>MID('Funding Import'!B210,2,4)</f>
        <v>0018</v>
      </c>
      <c r="F208" t="str">
        <f>MID('Funding Import'!B210,8,50)</f>
        <v>ADDITIONAL GRANT INCOME</v>
      </c>
      <c r="G208" t="str">
        <f>'Funding Import'!I210</f>
        <v>Spreadsheet B 393531 20728061 ES032 RM0087 PE GRANT APR 21 ES032 RM0087 PE GRANT APR 21</v>
      </c>
      <c r="H208">
        <f>'Funding Import'!H210</f>
        <v>7792</v>
      </c>
      <c r="I208" s="139"/>
    </row>
    <row r="209" spans="1:9" ht="15" x14ac:dyDescent="0.2">
      <c r="A209" s="191" t="str">
        <f t="shared" si="6"/>
        <v>1476</v>
      </c>
      <c r="B209" s="191"/>
      <c r="C209" s="191" t="str">
        <f t="shared" si="7"/>
        <v>14760018</v>
      </c>
      <c r="D209" t="str">
        <f>'Funding Import'!A211</f>
        <v>GMPS1476: BROOMFIELD PRIMARY SCHOOL</v>
      </c>
      <c r="E209" t="str">
        <f>MID('Funding Import'!B211,2,4)</f>
        <v>0018</v>
      </c>
      <c r="F209" t="str">
        <f>MID('Funding Import'!B211,8,50)</f>
        <v>ADDITIONAL GRANT INCOME</v>
      </c>
      <c r="G209" t="str">
        <f>'Funding Import'!I211</f>
        <v>Spreadsheet B 399769 20981730 UIFSM JULY21 UIFSM 21 ES085 RM0124 UIFSM JULY21 UIFSM 21</v>
      </c>
      <c r="H209">
        <f>'Funding Import'!H211</f>
        <v>43238</v>
      </c>
      <c r="I209" s="139"/>
    </row>
    <row r="210" spans="1:9" ht="15" x14ac:dyDescent="0.2">
      <c r="A210" s="191" t="str">
        <f t="shared" si="6"/>
        <v>1476</v>
      </c>
      <c r="B210" s="191"/>
      <c r="C210" s="191" t="str">
        <f t="shared" si="7"/>
        <v>14760018</v>
      </c>
      <c r="D210" t="str">
        <f>'Funding Import'!A212</f>
        <v>GMPS1476: BROOMFIELD PRIMARY SCHOOL</v>
      </c>
      <c r="E210" t="str">
        <f>MID('Funding Import'!B212,2,4)</f>
        <v>0018</v>
      </c>
      <c r="F210" t="str">
        <f>MID('Funding Import'!B212,8,50)</f>
        <v>ADDITIONAL GRANT INCOME</v>
      </c>
      <c r="G210" t="str">
        <f>'Funding Import'!I212</f>
        <v>DL 8673 PE GRANT OCT21 0018PE</v>
      </c>
      <c r="H210">
        <f>'Funding Import'!H212</f>
        <v>10973</v>
      </c>
      <c r="I210" s="139"/>
    </row>
    <row r="211" spans="1:9" ht="15" x14ac:dyDescent="0.2">
      <c r="A211" s="191" t="str">
        <f t="shared" si="6"/>
        <v>1476</v>
      </c>
      <c r="B211" s="191"/>
      <c r="C211" s="191" t="str">
        <f t="shared" si="7"/>
        <v>14760026</v>
      </c>
      <c r="D211" t="str">
        <f>'Funding Import'!A213</f>
        <v>GMPS1476: BROOMFIELD PRIMARY SCHOOL</v>
      </c>
      <c r="E211" t="str">
        <f>MID('Funding Import'!B213,2,4)</f>
        <v>0026</v>
      </c>
      <c r="F211" t="str">
        <f>MID('Funding Import'!B213,8,50)</f>
        <v>NOTIONAL SEN FUNDING</v>
      </c>
      <c r="G211" t="str">
        <f>'Funding Import'!I213</f>
        <v>Spreadsheet B 391732 20639856 ES012 MK0514 10026 NOTIONAL SEN ES012 MK0514 10026 NOTIONAL SEN</v>
      </c>
      <c r="H211">
        <f>'Funding Import'!H213</f>
        <v>148683</v>
      </c>
      <c r="I211" s="139"/>
    </row>
    <row r="212" spans="1:9" ht="15" x14ac:dyDescent="0.2">
      <c r="A212" s="191" t="str">
        <f t="shared" si="6"/>
        <v>1578</v>
      </c>
      <c r="B212" s="191"/>
      <c r="C212" s="191" t="str">
        <f t="shared" si="7"/>
        <v>15780001</v>
      </c>
      <c r="D212" t="str">
        <f>'Funding Import'!A214</f>
        <v>GMPS1578: ST KATHERINE'S C OF E PRIMARY</v>
      </c>
      <c r="E212" t="str">
        <f>MID('Funding Import'!B214,2,4)</f>
        <v>0001</v>
      </c>
      <c r="F212" t="str">
        <f>MID('Funding Import'!B214,8,50)</f>
        <v>FORMULA FUNDED (EXCL RATES)</v>
      </c>
      <c r="G212" t="str">
        <f>'Funding Import'!I214</f>
        <v>Spreadsheet B 390086 20589725 ES001 DP0515 FEEE234 SUM21INT ES001 DP0515 FEEE234 SUM21INT</v>
      </c>
      <c r="H212">
        <f>'Funding Import'!H214</f>
        <v>12060.76</v>
      </c>
      <c r="I212" s="139"/>
    </row>
    <row r="213" spans="1:9" ht="15" x14ac:dyDescent="0.2">
      <c r="A213" s="191" t="str">
        <f t="shared" si="6"/>
        <v>1578</v>
      </c>
      <c r="B213" s="191"/>
      <c r="C213" s="191" t="str">
        <f t="shared" si="7"/>
        <v>15780001</v>
      </c>
      <c r="D213" t="str">
        <f>'Funding Import'!A215</f>
        <v>GMPS1578: ST KATHERINE'S C OF E PRIMARY</v>
      </c>
      <c r="E213" t="str">
        <f>MID('Funding Import'!B215,2,4)</f>
        <v>0001</v>
      </c>
      <c r="F213" t="str">
        <f>MID('Funding Import'!B215,8,50)</f>
        <v>FORMULA FUNDED (EXCL RATES)</v>
      </c>
      <c r="G213" t="str">
        <f>'Funding Import'!I215</f>
        <v>Spreadsheet B 391145 20630885 ES006 MK0508 10001 FORMULA FUNDED ES006 MK0508 10001 FORMULA FUNDED</v>
      </c>
      <c r="H213">
        <f>'Funding Import'!H215</f>
        <v>780712</v>
      </c>
      <c r="I213" s="139"/>
    </row>
    <row r="214" spans="1:9" ht="15" x14ac:dyDescent="0.2">
      <c r="A214" s="191" t="str">
        <f t="shared" si="6"/>
        <v>1578</v>
      </c>
      <c r="B214" s="191"/>
      <c r="C214" s="191" t="str">
        <f t="shared" si="7"/>
        <v>15780001</v>
      </c>
      <c r="D214" t="str">
        <f>'Funding Import'!A216</f>
        <v>GMPS1578: ST KATHERINE'S C OF E PRIMARY</v>
      </c>
      <c r="E214" t="str">
        <f>MID('Funding Import'!B216,2,4)</f>
        <v>0001</v>
      </c>
      <c r="F214" t="str">
        <f>MID('Funding Import'!B216,8,50)</f>
        <v>FORMULA FUNDED (EXCL RATES)</v>
      </c>
      <c r="G214" t="str">
        <f>'Funding Import'!I216</f>
        <v>Spreadsheet B 393406 20716356 ES029 DP0529 TeachersPayGrant TPG21-22 P2 ES029 DP0529 TeachersPayGrant TPG21-22 P2</v>
      </c>
      <c r="H214">
        <f>'Funding Import'!H216</f>
        <v>568</v>
      </c>
      <c r="I214" s="139"/>
    </row>
    <row r="215" spans="1:9" ht="15" x14ac:dyDescent="0.2">
      <c r="A215" s="191" t="str">
        <f t="shared" si="6"/>
        <v>1578</v>
      </c>
      <c r="B215" s="191"/>
      <c r="C215" s="191" t="str">
        <f t="shared" si="7"/>
        <v>15780001</v>
      </c>
      <c r="D215" t="str">
        <f>'Funding Import'!A217</f>
        <v>GMPS1578: ST KATHERINE'S C OF E PRIMARY</v>
      </c>
      <c r="E215" t="str">
        <f>MID('Funding Import'!B217,2,4)</f>
        <v>0001</v>
      </c>
      <c r="F215" t="str">
        <f>MID('Funding Import'!B217,8,50)</f>
        <v>FORMULA FUNDED (EXCL RATES)</v>
      </c>
      <c r="G215" t="str">
        <f>'Funding Import'!I217</f>
        <v>Spreadsheet B 393405 20716327 ES028 DP0528 TeachPensionGrnt PensionG P2 ES028 DP0528 TeachPensionGrnt PensionG P2</v>
      </c>
      <c r="H215">
        <f>'Funding Import'!H217</f>
        <v>1605</v>
      </c>
      <c r="I215" s="139"/>
    </row>
    <row r="216" spans="1:9" ht="15" x14ac:dyDescent="0.2">
      <c r="A216" s="191" t="str">
        <f t="shared" si="6"/>
        <v>1578</v>
      </c>
      <c r="B216" s="191"/>
      <c r="C216" s="191" t="str">
        <f t="shared" si="7"/>
        <v>15780001</v>
      </c>
      <c r="D216" t="str">
        <f>'Funding Import'!A218</f>
        <v>GMPS1578: ST KATHERINE'S C OF E PRIMARY</v>
      </c>
      <c r="E216" t="str">
        <f>MID('Funding Import'!B218,2,4)</f>
        <v>0001</v>
      </c>
      <c r="F216" t="str">
        <f>MID('Funding Import'!B218,8,50)</f>
        <v>FORMULA FUNDED (EXCL RATES)</v>
      </c>
      <c r="G216" t="str">
        <f>'Funding Import'!I218</f>
        <v>Spreadsheet B 395854 20828626 ES053 MK0591 FEEE234 SUM21ACT ES053 MK0591 FEEE234 SUM21ACT</v>
      </c>
      <c r="H216">
        <f>'Funding Import'!H218</f>
        <v>12567.74</v>
      </c>
      <c r="I216" s="139"/>
    </row>
    <row r="217" spans="1:9" ht="15" x14ac:dyDescent="0.2">
      <c r="A217" s="191" t="str">
        <f t="shared" si="6"/>
        <v>1578</v>
      </c>
      <c r="B217" s="191"/>
      <c r="C217" s="191" t="str">
        <f t="shared" si="7"/>
        <v>15780001</v>
      </c>
      <c r="D217" t="str">
        <f>'Funding Import'!A219</f>
        <v>GMPS1578: ST KATHERINE'S C OF E PRIMARY</v>
      </c>
      <c r="E217" t="str">
        <f>MID('Funding Import'!B219,2,4)</f>
        <v>0001</v>
      </c>
      <c r="F217" t="str">
        <f>MID('Funding Import'!B219,8,50)</f>
        <v>FORMULA FUNDED (EXCL RATES)</v>
      </c>
      <c r="G217" t="str">
        <f>'Funding Import'!I219</f>
        <v>Spreadsheet B 401824 21143798 ES100 MK0709  FEEE234 AUT21INT ES100 MK0709  FEEE234 AUT21INT</v>
      </c>
      <c r="H217">
        <f>'Funding Import'!H219</f>
        <v>7873.95</v>
      </c>
      <c r="I217" s="139"/>
    </row>
    <row r="218" spans="1:9" ht="15" x14ac:dyDescent="0.2">
      <c r="A218" s="191" t="str">
        <f t="shared" si="6"/>
        <v>1578</v>
      </c>
      <c r="B218" s="191"/>
      <c r="C218" s="191" t="str">
        <f t="shared" si="7"/>
        <v>15780001</v>
      </c>
      <c r="D218" t="str">
        <f>'Funding Import'!A220</f>
        <v>GMPS1578: ST KATHERINE'S C OF E PRIMARY</v>
      </c>
      <c r="E218" t="str">
        <f>MID('Funding Import'!B220,2,4)</f>
        <v>0001</v>
      </c>
      <c r="F218" t="str">
        <f>MID('Funding Import'!B220,8,50)</f>
        <v>FORMULA FUNDED (EXCL RATES)</v>
      </c>
      <c r="G218" t="str">
        <f>'Funding Import'!I220</f>
        <v>DL 8652 FEEE234 AUT21ACT</v>
      </c>
      <c r="H218">
        <f>'Funding Import'!H220</f>
        <v>8342.25</v>
      </c>
      <c r="I218" s="139"/>
    </row>
    <row r="219" spans="1:9" ht="15" x14ac:dyDescent="0.2">
      <c r="A219" s="191" t="str">
        <f t="shared" si="6"/>
        <v>1578</v>
      </c>
      <c r="B219" s="191"/>
      <c r="C219" s="191" t="str">
        <f t="shared" si="7"/>
        <v>15780001</v>
      </c>
      <c r="D219" t="str">
        <f>'Funding Import'!A221</f>
        <v>GMPS1578: ST KATHERINE'S C OF E PRIMARY</v>
      </c>
      <c r="E219" t="str">
        <f>MID('Funding Import'!B221,2,4)</f>
        <v>0001</v>
      </c>
      <c r="F219" t="str">
        <f>MID('Funding Import'!B221,8,50)</f>
        <v>FORMULA FUNDED (EXCL RATES)</v>
      </c>
      <c r="G219" t="str">
        <f>'Funding Import'!I221</f>
        <v>DL 8678 TeachPensionGrnt 0001TPEC</v>
      </c>
      <c r="H219">
        <f>'Funding Import'!H221</f>
        <v>2248</v>
      </c>
      <c r="I219" s="139"/>
    </row>
    <row r="220" spans="1:9" ht="15" x14ac:dyDescent="0.2">
      <c r="A220" s="191" t="str">
        <f t="shared" si="6"/>
        <v>1578</v>
      </c>
      <c r="B220" s="191"/>
      <c r="C220" s="191" t="str">
        <f t="shared" si="7"/>
        <v>15780001</v>
      </c>
      <c r="D220" t="str">
        <f>'Funding Import'!A222</f>
        <v>GMPS1578: ST KATHERINE'S C OF E PRIMARY</v>
      </c>
      <c r="E220" t="str">
        <f>MID('Funding Import'!B222,2,4)</f>
        <v>0001</v>
      </c>
      <c r="F220" t="str">
        <f>MID('Funding Import'!B222,8,50)</f>
        <v>FORMULA FUNDED (EXCL RATES)</v>
      </c>
      <c r="G220" t="str">
        <f>'Funding Import'!I222</f>
        <v>DL 8675 TeachersPayGrant 0001TPG</v>
      </c>
      <c r="H220">
        <f>'Funding Import'!H222</f>
        <v>795</v>
      </c>
      <c r="I220" s="139"/>
    </row>
    <row r="221" spans="1:9" ht="15" x14ac:dyDescent="0.2">
      <c r="A221" s="191" t="str">
        <f t="shared" si="6"/>
        <v>1578</v>
      </c>
      <c r="B221" s="191"/>
      <c r="C221" s="191" t="str">
        <f t="shared" si="7"/>
        <v>15780001</v>
      </c>
      <c r="D221" t="str">
        <f>'Funding Import'!A223</f>
        <v>GMPS1578: ST KATHERINE'S C OF E PRIMARY</v>
      </c>
      <c r="E221" t="str">
        <f>MID('Funding Import'!B223,2,4)</f>
        <v>0001</v>
      </c>
      <c r="F221" t="str">
        <f>MID('Funding Import'!B223,8,50)</f>
        <v>FORMULA FUNDED (EXCL RATES)</v>
      </c>
      <c r="G221" t="str">
        <f>'Funding Import'!I223</f>
        <v>DL 8708 SPR22INT - FEEE234</v>
      </c>
      <c r="H221">
        <f>'Funding Import'!H223</f>
        <v>6230.41</v>
      </c>
      <c r="I221" s="139"/>
    </row>
    <row r="222" spans="1:9" ht="15" x14ac:dyDescent="0.2">
      <c r="A222" s="191" t="str">
        <f t="shared" si="6"/>
        <v>1578</v>
      </c>
      <c r="B222" s="191"/>
      <c r="C222" s="191" t="str">
        <f t="shared" si="7"/>
        <v>15780002</v>
      </c>
      <c r="D222" t="str">
        <f>'Funding Import'!A224</f>
        <v>GMPS1578: ST KATHERINE'S C OF E PRIMARY</v>
      </c>
      <c r="E222" t="str">
        <f>MID('Funding Import'!B224,2,4)</f>
        <v>0002</v>
      </c>
      <c r="F222" t="str">
        <f>MID('Funding Import'!B224,8,50)</f>
        <v>RATES</v>
      </c>
      <c r="G222" t="str">
        <f>'Funding Import'!I224</f>
        <v>Spreadsheet B 391137 20630756 ES007 MK0509 10002 RATES ES007 MK0509 10002 RATES</v>
      </c>
      <c r="H222">
        <f>'Funding Import'!H224</f>
        <v>3924</v>
      </c>
      <c r="I222" s="139"/>
    </row>
    <row r="223" spans="1:9" ht="15" x14ac:dyDescent="0.2">
      <c r="A223" s="191" t="str">
        <f t="shared" si="6"/>
        <v>1578</v>
      </c>
      <c r="B223" s="191"/>
      <c r="C223" s="191" t="str">
        <f t="shared" si="7"/>
        <v>15780003</v>
      </c>
      <c r="D223" t="str">
        <f>'Funding Import'!A225</f>
        <v>GMPS1578: ST KATHERINE'S C OF E PRIMARY</v>
      </c>
      <c r="E223" t="str">
        <f>MID('Funding Import'!B225,2,4)</f>
        <v>0003</v>
      </c>
      <c r="F223" t="str">
        <f>MID('Funding Import'!B225,8,50)</f>
        <v>BROUGHT FORWARD</v>
      </c>
      <c r="G223" t="str">
        <f>'Funding Import'!I225</f>
        <v>Spreadsheet B 394797 20778211 ES055 MK0568 10003 OPENING BALANCES ES055 MK0568 10003 OPENING BALANCES</v>
      </c>
      <c r="H223">
        <f>'Funding Import'!H225</f>
        <v>115652.01</v>
      </c>
      <c r="I223" s="139"/>
    </row>
    <row r="224" spans="1:9" ht="15" x14ac:dyDescent="0.2">
      <c r="A224" s="191" t="str">
        <f t="shared" si="6"/>
        <v>1578</v>
      </c>
      <c r="B224" s="191"/>
      <c r="C224" s="191" t="str">
        <f t="shared" si="7"/>
        <v>15780004</v>
      </c>
      <c r="D224" t="str">
        <f>'Funding Import'!A226</f>
        <v>GMPS1578: ST KATHERINE'S C OF E PRIMARY</v>
      </c>
      <c r="E224" t="str">
        <f>MID('Funding Import'!B226,2,4)</f>
        <v>0004</v>
      </c>
      <c r="F224" t="str">
        <f>MID('Funding Import'!B226,8,50)</f>
        <v>STATEMENTED SEN</v>
      </c>
      <c r="G224" t="str">
        <f>'Funding Import'!I226</f>
        <v>Spreadsheet B 391144 20630818 ES009 MK0511 10004 EHCP ES009 MK0511 10004 EHCP</v>
      </c>
      <c r="H224">
        <f>'Funding Import'!H226</f>
        <v>39600</v>
      </c>
      <c r="I224" s="139"/>
    </row>
    <row r="225" spans="1:9" ht="15" x14ac:dyDescent="0.2">
      <c r="A225" s="191" t="str">
        <f t="shared" si="6"/>
        <v>1578</v>
      </c>
      <c r="B225" s="191"/>
      <c r="C225" s="191" t="str">
        <f t="shared" si="7"/>
        <v>15780004</v>
      </c>
      <c r="D225" t="str">
        <f>'Funding Import'!A227</f>
        <v>GMPS1578: ST KATHERINE'S C OF E PRIMARY</v>
      </c>
      <c r="E225" t="str">
        <f>MID('Funding Import'!B227,2,4)</f>
        <v>0004</v>
      </c>
      <c r="F225" t="str">
        <f>MID('Funding Import'!B227,8,50)</f>
        <v>STATEMENTED SEN</v>
      </c>
      <c r="G225" t="str">
        <f>'Funding Import'!I227</f>
        <v>DL 8688 SEN TOP-UP AUT1 AUT-21</v>
      </c>
      <c r="H225">
        <f>'Funding Import'!H227</f>
        <v>13449</v>
      </c>
      <c r="I225" s="139"/>
    </row>
    <row r="226" spans="1:9" ht="15" x14ac:dyDescent="0.2">
      <c r="A226" s="191" t="str">
        <f t="shared" si="6"/>
        <v>1578</v>
      </c>
      <c r="B226" s="191"/>
      <c r="C226" s="191" t="str">
        <f t="shared" si="7"/>
        <v>15780006</v>
      </c>
      <c r="D226" t="str">
        <f>'Funding Import'!A228</f>
        <v>GMPS1578: ST KATHERINE'S C OF E PRIMARY</v>
      </c>
      <c r="E226" t="str">
        <f>MID('Funding Import'!B228,2,4)</f>
        <v>0006</v>
      </c>
      <c r="F226" t="str">
        <f>MID('Funding Import'!B228,8,50)</f>
        <v>EXCEPTIONAL COVID COST GRANT</v>
      </c>
      <c r="G226" t="str">
        <f>'Funding Import'!I228</f>
        <v>Spreadsheet B 398807 20920177 ES067 DP0558 FSMADDCOSTSCOVID FSMCOVID ES067 DP0558 FSMADDCOSTSCOVID FSMCOVID</v>
      </c>
      <c r="H226">
        <f>'Funding Import'!H228</f>
        <v>1140</v>
      </c>
      <c r="I226" s="139"/>
    </row>
    <row r="227" spans="1:9" ht="15" x14ac:dyDescent="0.2">
      <c r="A227" s="191" t="str">
        <f t="shared" si="6"/>
        <v>1578</v>
      </c>
      <c r="B227" s="191"/>
      <c r="C227" s="191" t="str">
        <f t="shared" si="7"/>
        <v>15780006</v>
      </c>
      <c r="D227" t="str">
        <f>'Funding Import'!A229</f>
        <v>GMPS1578: ST KATHERINE'S C OF E PRIMARY</v>
      </c>
      <c r="E227" t="str">
        <f>MID('Funding Import'!B229,2,4)</f>
        <v>0006</v>
      </c>
      <c r="F227" t="str">
        <f>MID('Funding Import'!B229,8,50)</f>
        <v>EXCEPTIONAL COVID COST GRANT</v>
      </c>
      <c r="G227" t="str">
        <f>'Funding Import'!I229</f>
        <v>Spreadsheet B 398804 20920024 ES065 DP0556 COVIDEMERGENCY COVIDEM ES065 DP0556 COVIDEMERGENCY COVIDEM</v>
      </c>
      <c r="H227">
        <f>'Funding Import'!H229</f>
        <v>6860</v>
      </c>
      <c r="I227" s="139"/>
    </row>
    <row r="228" spans="1:9" ht="15" x14ac:dyDescent="0.2">
      <c r="A228" s="191" t="str">
        <f t="shared" si="6"/>
        <v>1578</v>
      </c>
      <c r="B228" s="191"/>
      <c r="C228" s="191" t="str">
        <f t="shared" si="7"/>
        <v>15780006</v>
      </c>
      <c r="D228" t="str">
        <f>'Funding Import'!A230</f>
        <v>GMPS1578: ST KATHERINE'S C OF E PRIMARY</v>
      </c>
      <c r="E228" t="str">
        <f>MID('Funding Import'!B230,2,4)</f>
        <v>0006</v>
      </c>
      <c r="F228" t="str">
        <f>MID('Funding Import'!B230,8,50)</f>
        <v>EXCEPTIONAL COVID COST GRANT</v>
      </c>
      <c r="G228" t="str">
        <f>'Funding Import'!I230</f>
        <v>Spreadsheet B 399778 20982606 Movement from code '0006 to '0012 covid  emergency recode ES089 RM0128 Covid emergency recode</v>
      </c>
      <c r="H228">
        <f>'Funding Import'!H230</f>
        <v>-6860</v>
      </c>
      <c r="I228" s="139"/>
    </row>
    <row r="229" spans="1:9" ht="15" x14ac:dyDescent="0.2">
      <c r="A229" s="191" t="str">
        <f t="shared" si="6"/>
        <v>1578</v>
      </c>
      <c r="B229" s="191"/>
      <c r="C229" s="191" t="str">
        <f t="shared" si="7"/>
        <v>15780007</v>
      </c>
      <c r="D229" t="str">
        <f>'Funding Import'!A231</f>
        <v>GMPS1578: ST KATHERINE'S C OF E PRIMARY</v>
      </c>
      <c r="E229" t="str">
        <f>MID('Funding Import'!B231,2,4)</f>
        <v>0007</v>
      </c>
      <c r="F229" t="str">
        <f>MID('Funding Import'!B231,8,50)</f>
        <v>PUPIL INCREASE/FORMULA ERR</v>
      </c>
      <c r="G229" t="str">
        <f>'Funding Import'!I231</f>
        <v>DL 8706 2021-22 KS1 Class Size Funding</v>
      </c>
      <c r="H229">
        <f>'Funding Import'!H231</f>
        <v>8229</v>
      </c>
      <c r="I229" s="139"/>
    </row>
    <row r="230" spans="1:9" ht="15" x14ac:dyDescent="0.2">
      <c r="A230" s="191" t="str">
        <f t="shared" si="6"/>
        <v>1578</v>
      </c>
      <c r="B230" s="191"/>
      <c r="C230" s="191" t="str">
        <f t="shared" si="7"/>
        <v>15780012</v>
      </c>
      <c r="D230" t="str">
        <f>'Funding Import'!A232</f>
        <v>GMPS1578: ST KATHERINE'S C OF E PRIMARY</v>
      </c>
      <c r="E230" t="str">
        <f>MID('Funding Import'!B232,2,4)</f>
        <v>0012</v>
      </c>
      <c r="F230" t="str">
        <f>MID('Funding Import'!B232,8,50)</f>
        <v>COVID CATCH UP</v>
      </c>
      <c r="G230" t="str">
        <f>'Funding Import'!I232</f>
        <v>Spreadsheet B 399778 20982606 Movement from code '0006 to '0012 covid  emergency recode ES089 RM0128 Covid emergency recode</v>
      </c>
      <c r="H230">
        <f>'Funding Import'!H232</f>
        <v>6860</v>
      </c>
      <c r="I230" s="139"/>
    </row>
    <row r="231" spans="1:9" ht="15" x14ac:dyDescent="0.2">
      <c r="A231" s="191" t="str">
        <f t="shared" si="6"/>
        <v>1578</v>
      </c>
      <c r="B231" s="191"/>
      <c r="C231" s="191" t="str">
        <f t="shared" si="7"/>
        <v>15780012</v>
      </c>
      <c r="D231" t="str">
        <f>'Funding Import'!A233</f>
        <v>GMPS1578: ST KATHERINE'S C OF E PRIMARY</v>
      </c>
      <c r="E231" t="str">
        <f>MID('Funding Import'!B233,2,4)</f>
        <v>0012</v>
      </c>
      <c r="F231" t="str">
        <f>MID('Funding Import'!B233,8,50)</f>
        <v>COVID CATCH UP</v>
      </c>
      <c r="G231" t="str">
        <f>'Funding Import'!I233</f>
        <v>DL 8645 0012recoveryc 0012RPG</v>
      </c>
      <c r="H231">
        <f>'Funding Import'!H233</f>
        <v>652.5</v>
      </c>
      <c r="I231" s="139"/>
    </row>
    <row r="232" spans="1:9" ht="15" x14ac:dyDescent="0.2">
      <c r="A232" s="191" t="str">
        <f t="shared" si="6"/>
        <v>1578</v>
      </c>
      <c r="B232" s="191"/>
      <c r="C232" s="191" t="str">
        <f t="shared" si="7"/>
        <v>15780012</v>
      </c>
      <c r="D232" t="str">
        <f>'Funding Import'!A234</f>
        <v>GMPS1578: ST KATHERINE'S C OF E PRIMARY</v>
      </c>
      <c r="E232" t="str">
        <f>MID('Funding Import'!B234,2,4)</f>
        <v>0012</v>
      </c>
      <c r="F232" t="str">
        <f>MID('Funding Import'!B234,8,50)</f>
        <v>COVID CATCH UP</v>
      </c>
      <c r="G232" t="str">
        <f>'Funding Import'!I234</f>
        <v>DL 8656 0012schoolled 0012SLT</v>
      </c>
      <c r="H232">
        <f>'Funding Import'!H234</f>
        <v>649.69000000000005</v>
      </c>
      <c r="I232" s="139"/>
    </row>
    <row r="233" spans="1:9" ht="15" x14ac:dyDescent="0.2">
      <c r="A233" s="191" t="str">
        <f t="shared" si="6"/>
        <v>1578</v>
      </c>
      <c r="B233" s="191"/>
      <c r="C233" s="191" t="str">
        <f t="shared" si="7"/>
        <v>15780014</v>
      </c>
      <c r="D233" t="str">
        <f>'Funding Import'!A235</f>
        <v>GMPS1578: ST KATHERINE'S C OF E PRIMARY</v>
      </c>
      <c r="E233" t="str">
        <f>MID('Funding Import'!B235,2,4)</f>
        <v>0014</v>
      </c>
      <c r="F233" t="str">
        <f>MID('Funding Import'!B235,8,50)</f>
        <v>PUPIL PREMIUM</v>
      </c>
      <c r="G233" t="str">
        <f>'Funding Import'!I235</f>
        <v>Spreadsheet B 400831 21077861 ES093 DP0593 SUMMER21PPG SUM21PPG ES093 DP0593 SUMMER21PPG SUM21PPG</v>
      </c>
      <c r="H233">
        <f>'Funding Import'!H235</f>
        <v>10921</v>
      </c>
      <c r="I233" s="139"/>
    </row>
    <row r="234" spans="1:9" ht="15" x14ac:dyDescent="0.2">
      <c r="A234" s="191" t="str">
        <f t="shared" si="6"/>
        <v>1578</v>
      </c>
      <c r="B234" s="191"/>
      <c r="C234" s="191" t="str">
        <f t="shared" si="7"/>
        <v>15780014</v>
      </c>
      <c r="D234" t="str">
        <f>'Funding Import'!A236</f>
        <v>GMPS1578: ST KATHERINE'S C OF E PRIMARY</v>
      </c>
      <c r="E234" t="str">
        <f>MID('Funding Import'!B236,2,4)</f>
        <v>0014</v>
      </c>
      <c r="F234" t="str">
        <f>MID('Funding Import'!B236,8,50)</f>
        <v>PUPIL PREMIUM</v>
      </c>
      <c r="G234" t="str">
        <f>'Funding Import'!I236</f>
        <v>DL 8701 0014 Pupil Premium Autumn Term 2021</v>
      </c>
      <c r="H234">
        <f>'Funding Import'!H236</f>
        <v>8737</v>
      </c>
      <c r="I234" s="139"/>
    </row>
    <row r="235" spans="1:9" ht="15" x14ac:dyDescent="0.2">
      <c r="A235" s="191" t="str">
        <f t="shared" si="6"/>
        <v>1578</v>
      </c>
      <c r="B235" s="191"/>
      <c r="C235" s="191" t="str">
        <f t="shared" si="7"/>
        <v>15780018</v>
      </c>
      <c r="D235" t="str">
        <f>'Funding Import'!A237</f>
        <v>GMPS1578: ST KATHERINE'S C OF E PRIMARY</v>
      </c>
      <c r="E235" t="str">
        <f>MID('Funding Import'!B237,2,4)</f>
        <v>0018</v>
      </c>
      <c r="F235" t="str">
        <f>MID('Funding Import'!B237,8,50)</f>
        <v>ADDITIONAL GRANT INCOME</v>
      </c>
      <c r="G235" t="str">
        <f>'Funding Import'!I237</f>
        <v>Spreadsheet B 393531 20728061 ES032 RM0087 PE GRANT APR 21 ES032 RM0087 PE GRANT APR 21</v>
      </c>
      <c r="H235">
        <f>'Funding Import'!H237</f>
        <v>7417</v>
      </c>
      <c r="I235" s="139"/>
    </row>
    <row r="236" spans="1:9" ht="15" x14ac:dyDescent="0.2">
      <c r="A236" s="191" t="str">
        <f t="shared" si="6"/>
        <v>1578</v>
      </c>
      <c r="B236" s="191"/>
      <c r="C236" s="191" t="str">
        <f t="shared" si="7"/>
        <v>15780018</v>
      </c>
      <c r="D236" t="str">
        <f>'Funding Import'!A238</f>
        <v>GMPS1578: ST KATHERINE'S C OF E PRIMARY</v>
      </c>
      <c r="E236" t="str">
        <f>MID('Funding Import'!B238,2,4)</f>
        <v>0018</v>
      </c>
      <c r="F236" t="str">
        <f>MID('Funding Import'!B238,8,50)</f>
        <v>ADDITIONAL GRANT INCOME</v>
      </c>
      <c r="G236" t="str">
        <f>'Funding Import'!I238</f>
        <v>Spreadsheet B 399769 20981730 UIFSM JULY21 UIFSM 21 ES085 RM0124 UIFSM JULY21 UIFSM 21</v>
      </c>
      <c r="H236">
        <f>'Funding Import'!H238</f>
        <v>29141</v>
      </c>
      <c r="I236" s="139"/>
    </row>
    <row r="237" spans="1:9" ht="15" x14ac:dyDescent="0.2">
      <c r="A237" s="191" t="str">
        <f t="shared" si="6"/>
        <v>1578</v>
      </c>
      <c r="B237" s="191"/>
      <c r="C237" s="191" t="str">
        <f t="shared" si="7"/>
        <v>15780018</v>
      </c>
      <c r="D237" t="str">
        <f>'Funding Import'!A239</f>
        <v>GMPS1578: ST KATHERINE'S C OF E PRIMARY</v>
      </c>
      <c r="E237" t="str">
        <f>MID('Funding Import'!B239,2,4)</f>
        <v>0018</v>
      </c>
      <c r="F237" t="str">
        <f>MID('Funding Import'!B239,8,50)</f>
        <v>ADDITIONAL GRANT INCOME</v>
      </c>
      <c r="G237" t="str">
        <f>'Funding Import'!I239</f>
        <v>DL 8673 PE GRANT OCT21 0018PE</v>
      </c>
      <c r="H237">
        <f>'Funding Import'!H239</f>
        <v>10354</v>
      </c>
      <c r="I237" s="139"/>
    </row>
    <row r="238" spans="1:9" ht="15" x14ac:dyDescent="0.2">
      <c r="A238" s="191" t="str">
        <f t="shared" si="6"/>
        <v>1578</v>
      </c>
      <c r="B238" s="191"/>
      <c r="C238" s="191" t="str">
        <f t="shared" si="7"/>
        <v>15780026</v>
      </c>
      <c r="D238" t="str">
        <f>'Funding Import'!A240</f>
        <v>GMPS1578: ST KATHERINE'S C OF E PRIMARY</v>
      </c>
      <c r="E238" t="str">
        <f>MID('Funding Import'!B240,2,4)</f>
        <v>0026</v>
      </c>
      <c r="F238" t="str">
        <f>MID('Funding Import'!B240,8,50)</f>
        <v>NOTIONAL SEN FUNDING</v>
      </c>
      <c r="G238" t="str">
        <f>'Funding Import'!I240</f>
        <v>Spreadsheet B 391732 20639856 ES012 MK0514 10026 NOTIONAL SEN ES012 MK0514 10026 NOTIONAL SEN</v>
      </c>
      <c r="H238">
        <f>'Funding Import'!H240</f>
        <v>87812</v>
      </c>
      <c r="I238" s="139"/>
    </row>
    <row r="239" spans="1:9" ht="15" x14ac:dyDescent="0.2">
      <c r="A239" s="191" t="str">
        <f t="shared" si="6"/>
        <v>1646</v>
      </c>
      <c r="B239" s="191"/>
      <c r="C239" s="191" t="str">
        <f t="shared" si="7"/>
        <v>16460001</v>
      </c>
      <c r="D239" t="str">
        <f>'Funding Import'!A241</f>
        <v>GMPS1646: CATHEDRAL(COE) VA PRIMARY-CHLM</v>
      </c>
      <c r="E239" t="str">
        <f>MID('Funding Import'!B241,2,4)</f>
        <v>0001</v>
      </c>
      <c r="F239" t="str">
        <f>MID('Funding Import'!B241,8,50)</f>
        <v>FORMULA FUNDED (EXCL RATES)</v>
      </c>
      <c r="G239" t="str">
        <f>'Funding Import'!I241</f>
        <v>Spreadsheet B 391145 20630885 ES006 MK0508 10001 FORMULA FUNDED ES006 MK0508 10001 FORMULA FUNDED</v>
      </c>
      <c r="H239">
        <f>'Funding Import'!H241</f>
        <v>1181542</v>
      </c>
      <c r="I239" s="139"/>
    </row>
    <row r="240" spans="1:9" ht="15" x14ac:dyDescent="0.2">
      <c r="A240" s="191" t="str">
        <f t="shared" si="6"/>
        <v>1646</v>
      </c>
      <c r="B240" s="191"/>
      <c r="C240" s="191" t="str">
        <f t="shared" si="7"/>
        <v>16460002</v>
      </c>
      <c r="D240" t="str">
        <f>'Funding Import'!A242</f>
        <v>GMPS1646: CATHEDRAL(COE) VA PRIMARY-CHLM</v>
      </c>
      <c r="E240" t="str">
        <f>MID('Funding Import'!B242,2,4)</f>
        <v>0002</v>
      </c>
      <c r="F240" t="str">
        <f>MID('Funding Import'!B242,8,50)</f>
        <v>RATES</v>
      </c>
      <c r="G240" t="str">
        <f>'Funding Import'!I242</f>
        <v>Spreadsheet B 391137 20630756 ES007 MK0509 10002 RATES ES007 MK0509 10002 RATES</v>
      </c>
      <c r="H240">
        <f>'Funding Import'!H242</f>
        <v>4940</v>
      </c>
      <c r="I240" s="139"/>
    </row>
    <row r="241" spans="1:9" ht="15" x14ac:dyDescent="0.2">
      <c r="A241" s="191" t="str">
        <f t="shared" si="6"/>
        <v>1646</v>
      </c>
      <c r="B241" s="191"/>
      <c r="C241" s="191" t="str">
        <f t="shared" si="7"/>
        <v>16460003</v>
      </c>
      <c r="D241" t="str">
        <f>'Funding Import'!A243</f>
        <v>GMPS1646: CATHEDRAL(COE) VA PRIMARY-CHLM</v>
      </c>
      <c r="E241" t="str">
        <f>MID('Funding Import'!B243,2,4)</f>
        <v>0003</v>
      </c>
      <c r="F241" t="str">
        <f>MID('Funding Import'!B243,8,50)</f>
        <v>BROUGHT FORWARD</v>
      </c>
      <c r="G241" t="str">
        <f>'Funding Import'!I243</f>
        <v>Spreadsheet B 394797 20778211 ES055 MK0568 10003 OPENING BALANCES ES055 MK0568 10003 OPENING BALANCES</v>
      </c>
      <c r="H241">
        <f>'Funding Import'!H243</f>
        <v>67227.44</v>
      </c>
      <c r="I241" s="139"/>
    </row>
    <row r="242" spans="1:9" ht="15" x14ac:dyDescent="0.2">
      <c r="A242" s="191" t="str">
        <f t="shared" si="6"/>
        <v>1646</v>
      </c>
      <c r="B242" s="191"/>
      <c r="C242" s="191" t="str">
        <f t="shared" si="7"/>
        <v>16460004</v>
      </c>
      <c r="D242" t="str">
        <f>'Funding Import'!A244</f>
        <v>GMPS1646: CATHEDRAL(COE) VA PRIMARY-CHLM</v>
      </c>
      <c r="E242" t="str">
        <f>MID('Funding Import'!B244,2,4)</f>
        <v>0004</v>
      </c>
      <c r="F242" t="str">
        <f>MID('Funding Import'!B244,8,50)</f>
        <v>STATEMENTED SEN</v>
      </c>
      <c r="G242" t="str">
        <f>'Funding Import'!I244</f>
        <v>Spreadsheet B 391144 20630818 ES009 MK0511 10004 EHCP ES009 MK0511 10004 EHCP</v>
      </c>
      <c r="H242">
        <f>'Funding Import'!H244</f>
        <v>30064</v>
      </c>
      <c r="I242" s="139"/>
    </row>
    <row r="243" spans="1:9" ht="15" x14ac:dyDescent="0.2">
      <c r="A243" s="191" t="str">
        <f t="shared" si="6"/>
        <v>1646</v>
      </c>
      <c r="B243" s="191"/>
      <c r="C243" s="191" t="str">
        <f t="shared" si="7"/>
        <v>16460004</v>
      </c>
      <c r="D243" t="str">
        <f>'Funding Import'!A245</f>
        <v>GMPS1646: CATHEDRAL(COE) VA PRIMARY-CHLM</v>
      </c>
      <c r="E243" t="str">
        <f>MID('Funding Import'!B245,2,4)</f>
        <v>0004</v>
      </c>
      <c r="F243" t="str">
        <f>MID('Funding Import'!B245,8,50)</f>
        <v>STATEMENTED SEN</v>
      </c>
      <c r="G243" t="str">
        <f>'Funding Import'!I245</f>
        <v>Spreadsheet B 394845 20782782 ES043 DP0533 SEN TOP-UP SUM1 SUM-21 ES043 DP0533 SEN TOP-UP SUM1 SUM-21</v>
      </c>
      <c r="H243">
        <f>'Funding Import'!H245</f>
        <v>647</v>
      </c>
      <c r="I243" s="139"/>
    </row>
    <row r="244" spans="1:9" ht="15" x14ac:dyDescent="0.2">
      <c r="A244" s="191" t="str">
        <f t="shared" si="6"/>
        <v>1646</v>
      </c>
      <c r="B244" s="191"/>
      <c r="C244" s="191" t="str">
        <f t="shared" si="7"/>
        <v>16460004</v>
      </c>
      <c r="D244" t="str">
        <f>'Funding Import'!A246</f>
        <v>GMPS1646: CATHEDRAL(COE) VA PRIMARY-CHLM</v>
      </c>
      <c r="E244" t="str">
        <f>MID('Funding Import'!B246,2,4)</f>
        <v>0004</v>
      </c>
      <c r="F244" t="str">
        <f>MID('Funding Import'!B246,8,50)</f>
        <v>STATEMENTED SEN</v>
      </c>
      <c r="G244" t="str">
        <f>'Funding Import'!I246</f>
        <v>DL 8688 SEN TOP-UP AUT1 AUT-21</v>
      </c>
      <c r="H244">
        <f>'Funding Import'!H246</f>
        <v>859</v>
      </c>
      <c r="I244" s="139"/>
    </row>
    <row r="245" spans="1:9" ht="15" x14ac:dyDescent="0.2">
      <c r="A245" s="191" t="str">
        <f t="shared" si="6"/>
        <v>1646</v>
      </c>
      <c r="B245" s="191"/>
      <c r="C245" s="191" t="str">
        <f t="shared" si="7"/>
        <v>16460006</v>
      </c>
      <c r="D245" t="str">
        <f>'Funding Import'!A247</f>
        <v>GMPS1646: CATHEDRAL(COE) VA PRIMARY-CHLM</v>
      </c>
      <c r="E245" t="str">
        <f>MID('Funding Import'!B247,2,4)</f>
        <v>0006</v>
      </c>
      <c r="F245" t="str">
        <f>MID('Funding Import'!B247,8,50)</f>
        <v>EXCEPTIONAL COVID COST GRANT</v>
      </c>
      <c r="G245" t="str">
        <f>'Funding Import'!I247</f>
        <v>Spreadsheet B 398804 20920024 ES065 DP0556 COVIDEMERGENCY COVIDEM ES065 DP0556 COVIDEMERGENCY COVIDEM</v>
      </c>
      <c r="H245">
        <f>'Funding Import'!H247</f>
        <v>10460</v>
      </c>
      <c r="I245" s="139"/>
    </row>
    <row r="246" spans="1:9" ht="15" x14ac:dyDescent="0.2">
      <c r="A246" s="191" t="str">
        <f t="shared" si="6"/>
        <v>1646</v>
      </c>
      <c r="B246" s="191"/>
      <c r="C246" s="191" t="str">
        <f t="shared" si="7"/>
        <v>16460006</v>
      </c>
      <c r="D246" t="str">
        <f>'Funding Import'!A248</f>
        <v>GMPS1646: CATHEDRAL(COE) VA PRIMARY-CHLM</v>
      </c>
      <c r="E246" t="str">
        <f>MID('Funding Import'!B248,2,4)</f>
        <v>0006</v>
      </c>
      <c r="F246" t="str">
        <f>MID('Funding Import'!B248,8,50)</f>
        <v>EXCEPTIONAL COVID COST GRANT</v>
      </c>
      <c r="G246" t="str">
        <f>'Funding Import'!I248</f>
        <v>Spreadsheet B 399778 20982606 Movement from code '0006 to '0012 covid  emergency recode ES089 RM0128 Covid emergency recode</v>
      </c>
      <c r="H246">
        <f>'Funding Import'!H248</f>
        <v>-10460</v>
      </c>
      <c r="I246" s="139"/>
    </row>
    <row r="247" spans="1:9" ht="15" x14ac:dyDescent="0.2">
      <c r="A247" s="191" t="str">
        <f t="shared" si="6"/>
        <v>1646</v>
      </c>
      <c r="B247" s="191"/>
      <c r="C247" s="191" t="str">
        <f t="shared" si="7"/>
        <v>16460012</v>
      </c>
      <c r="D247" t="str">
        <f>'Funding Import'!A249</f>
        <v>GMPS1646: CATHEDRAL(COE) VA PRIMARY-CHLM</v>
      </c>
      <c r="E247" t="str">
        <f>MID('Funding Import'!B249,2,4)</f>
        <v>0012</v>
      </c>
      <c r="F247" t="str">
        <f>MID('Funding Import'!B249,8,50)</f>
        <v>COVID CATCH UP</v>
      </c>
      <c r="G247" t="str">
        <f>'Funding Import'!I249</f>
        <v>Spreadsheet B 399778 20982606 Movement from code '0006 to '0012 covid  emergency recode ES089 RM0128 Covid emergency recode</v>
      </c>
      <c r="H247">
        <f>'Funding Import'!H249</f>
        <v>10460</v>
      </c>
      <c r="I247" s="139"/>
    </row>
    <row r="248" spans="1:9" ht="15" x14ac:dyDescent="0.2">
      <c r="A248" s="191" t="str">
        <f t="shared" si="6"/>
        <v>1646</v>
      </c>
      <c r="B248" s="191"/>
      <c r="C248" s="191" t="str">
        <f t="shared" si="7"/>
        <v>16460012</v>
      </c>
      <c r="D248" t="str">
        <f>'Funding Import'!A250</f>
        <v>GMPS1646: CATHEDRAL(COE) VA PRIMARY-CHLM</v>
      </c>
      <c r="E248" t="str">
        <f>MID('Funding Import'!B250,2,4)</f>
        <v>0012</v>
      </c>
      <c r="F248" t="str">
        <f>MID('Funding Import'!B250,8,50)</f>
        <v>COVID CATCH UP</v>
      </c>
      <c r="G248" t="str">
        <f>'Funding Import'!I250</f>
        <v>DL 8645 0012recoveryc 0012RPG</v>
      </c>
      <c r="H248">
        <f>'Funding Import'!H250</f>
        <v>942.5</v>
      </c>
      <c r="I248" s="139"/>
    </row>
    <row r="249" spans="1:9" ht="15" x14ac:dyDescent="0.2">
      <c r="A249" s="191" t="str">
        <f t="shared" si="6"/>
        <v>1646</v>
      </c>
      <c r="B249" s="191"/>
      <c r="C249" s="191" t="str">
        <f t="shared" si="7"/>
        <v>16460012</v>
      </c>
      <c r="D249" t="str">
        <f>'Funding Import'!A251</f>
        <v>GMPS1646: CATHEDRAL(COE) VA PRIMARY-CHLM</v>
      </c>
      <c r="E249" t="str">
        <f>MID('Funding Import'!B251,2,4)</f>
        <v>0012</v>
      </c>
      <c r="F249" t="str">
        <f>MID('Funding Import'!B251,8,50)</f>
        <v>COVID CATCH UP</v>
      </c>
      <c r="G249" t="str">
        <f>'Funding Import'!I251</f>
        <v>DL 8656 0012schoolled 0012SLT</v>
      </c>
      <c r="H249">
        <f>'Funding Import'!H251</f>
        <v>826.88</v>
      </c>
      <c r="I249" s="139"/>
    </row>
    <row r="250" spans="1:9" ht="15" x14ac:dyDescent="0.2">
      <c r="A250" s="191" t="str">
        <f t="shared" si="6"/>
        <v>1646</v>
      </c>
      <c r="B250" s="191"/>
      <c r="C250" s="191" t="str">
        <f t="shared" si="7"/>
        <v>16460014</v>
      </c>
      <c r="D250" t="str">
        <f>'Funding Import'!A252</f>
        <v>GMPS1646: CATHEDRAL(COE) VA PRIMARY-CHLM</v>
      </c>
      <c r="E250" t="str">
        <f>MID('Funding Import'!B252,2,4)</f>
        <v>0014</v>
      </c>
      <c r="F250" t="str">
        <f>MID('Funding Import'!B252,8,50)</f>
        <v>PUPIL PREMIUM</v>
      </c>
      <c r="G250" t="str">
        <f>'Funding Import'!I252</f>
        <v>Spreadsheet B 400831 21077861 ES093 DP0593 SUMMER21PPG SUM21PPG ES093 DP0593 SUMMER21PPG SUM21PPG</v>
      </c>
      <c r="H250">
        <f>'Funding Import'!H252</f>
        <v>16654</v>
      </c>
      <c r="I250" s="139"/>
    </row>
    <row r="251" spans="1:9" ht="15" x14ac:dyDescent="0.2">
      <c r="A251" s="191" t="str">
        <f t="shared" si="6"/>
        <v>1646</v>
      </c>
      <c r="B251" s="191"/>
      <c r="C251" s="191" t="str">
        <f t="shared" si="7"/>
        <v>16460014</v>
      </c>
      <c r="D251" t="str">
        <f>'Funding Import'!A253</f>
        <v>GMPS1646: CATHEDRAL(COE) VA PRIMARY-CHLM</v>
      </c>
      <c r="E251" t="str">
        <f>MID('Funding Import'!B253,2,4)</f>
        <v>0014</v>
      </c>
      <c r="F251" t="str">
        <f>MID('Funding Import'!B253,8,50)</f>
        <v>PUPIL PREMIUM</v>
      </c>
      <c r="G251" t="str">
        <f>'Funding Import'!I253</f>
        <v>DL 8701 0014 Pupil Premium Autumn Term 2021</v>
      </c>
      <c r="H251">
        <f>'Funding Import'!H253</f>
        <v>13323</v>
      </c>
      <c r="I251" s="139"/>
    </row>
    <row r="252" spans="1:9" ht="15" x14ac:dyDescent="0.2">
      <c r="A252" s="191" t="str">
        <f t="shared" si="6"/>
        <v>1646</v>
      </c>
      <c r="B252" s="191"/>
      <c r="C252" s="191" t="str">
        <f t="shared" si="7"/>
        <v>16460018</v>
      </c>
      <c r="D252" t="str">
        <f>'Funding Import'!A254</f>
        <v>GMPS1646: CATHEDRAL(COE) VA PRIMARY-CHLM</v>
      </c>
      <c r="E252" t="str">
        <f>MID('Funding Import'!B254,2,4)</f>
        <v>0018</v>
      </c>
      <c r="F252" t="str">
        <f>MID('Funding Import'!B254,8,50)</f>
        <v>ADDITIONAL GRANT INCOME</v>
      </c>
      <c r="G252" t="str">
        <f>'Funding Import'!I254</f>
        <v>Spreadsheet B 393531 20728061 ES032 RM0087 PE GRANT APR 21 ES032 RM0087 PE GRANT APR 21</v>
      </c>
      <c r="H252">
        <f>'Funding Import'!H254</f>
        <v>7783</v>
      </c>
      <c r="I252" s="139"/>
    </row>
    <row r="253" spans="1:9" ht="15" x14ac:dyDescent="0.2">
      <c r="A253" s="191" t="str">
        <f t="shared" si="6"/>
        <v>1646</v>
      </c>
      <c r="B253" s="191"/>
      <c r="C253" s="191" t="str">
        <f t="shared" si="7"/>
        <v>16460018</v>
      </c>
      <c r="D253" t="str">
        <f>'Funding Import'!A255</f>
        <v>GMPS1646: CATHEDRAL(COE) VA PRIMARY-CHLM</v>
      </c>
      <c r="E253" t="str">
        <f>MID('Funding Import'!B255,2,4)</f>
        <v>0018</v>
      </c>
      <c r="F253" t="str">
        <f>MID('Funding Import'!B255,8,50)</f>
        <v>ADDITIONAL GRANT INCOME</v>
      </c>
      <c r="G253" t="str">
        <f>'Funding Import'!I255</f>
        <v>Spreadsheet B 399769 20981730 UIFSM JULY21 UIFSM 21 ES085 RM0124 UIFSM JULY21 UIFSM 21</v>
      </c>
      <c r="H253">
        <f>'Funding Import'!H255</f>
        <v>50055</v>
      </c>
      <c r="I253" s="139"/>
    </row>
    <row r="254" spans="1:9" ht="15" x14ac:dyDescent="0.2">
      <c r="A254" s="191" t="str">
        <f t="shared" si="6"/>
        <v>1646</v>
      </c>
      <c r="B254" s="191"/>
      <c r="C254" s="191" t="str">
        <f t="shared" si="7"/>
        <v>16460018</v>
      </c>
      <c r="D254" t="str">
        <f>'Funding Import'!A256</f>
        <v>GMPS1646: CATHEDRAL(COE) VA PRIMARY-CHLM</v>
      </c>
      <c r="E254" t="str">
        <f>MID('Funding Import'!B256,2,4)</f>
        <v>0018</v>
      </c>
      <c r="F254" t="str">
        <f>MID('Funding Import'!B256,8,50)</f>
        <v>ADDITIONAL GRANT INCOME</v>
      </c>
      <c r="G254" t="str">
        <f>'Funding Import'!I256</f>
        <v>DL 8673 PE GRANT OCT21 0018PE</v>
      </c>
      <c r="H254">
        <f>'Funding Import'!H256</f>
        <v>10891</v>
      </c>
      <c r="I254" s="139"/>
    </row>
    <row r="255" spans="1:9" ht="15" x14ac:dyDescent="0.2">
      <c r="A255" s="191" t="str">
        <f t="shared" si="6"/>
        <v>1646</v>
      </c>
      <c r="B255" s="191"/>
      <c r="C255" s="191" t="str">
        <f t="shared" si="7"/>
        <v>16460026</v>
      </c>
      <c r="D255" t="str">
        <f>'Funding Import'!A257</f>
        <v>GMPS1646: CATHEDRAL(COE) VA PRIMARY-CHLM</v>
      </c>
      <c r="E255" t="str">
        <f>MID('Funding Import'!B257,2,4)</f>
        <v>0026</v>
      </c>
      <c r="F255" t="str">
        <f>MID('Funding Import'!B257,8,50)</f>
        <v>NOTIONAL SEN FUNDING</v>
      </c>
      <c r="G255" t="str">
        <f>'Funding Import'!I257</f>
        <v>Spreadsheet B 391732 20639856 ES012 MK0514 10026 NOTIONAL SEN ES012 MK0514 10026 NOTIONAL SEN</v>
      </c>
      <c r="H255">
        <f>'Funding Import'!H257</f>
        <v>118732</v>
      </c>
      <c r="I255" s="139"/>
    </row>
    <row r="256" spans="1:9" ht="15" x14ac:dyDescent="0.2">
      <c r="A256" s="191" t="str">
        <f t="shared" si="6"/>
        <v>1776</v>
      </c>
      <c r="B256" s="191"/>
      <c r="C256" s="191" t="str">
        <f t="shared" si="7"/>
        <v>17760001</v>
      </c>
      <c r="D256" t="str">
        <f>'Funding Import'!A258</f>
        <v>GMPS1776: HOLLAND HAVEN PRIMARY SCHOOL</v>
      </c>
      <c r="E256" t="str">
        <f>MID('Funding Import'!B258,2,4)</f>
        <v>0001</v>
      </c>
      <c r="F256" t="str">
        <f>MID('Funding Import'!B258,8,50)</f>
        <v>FORMULA FUNDED (EXCL RATES)</v>
      </c>
      <c r="G256" t="str">
        <f>'Funding Import'!I258</f>
        <v>Spreadsheet B 391145 20630885 ES006 MK0508 10001 FORMULA FUNDED ES006 MK0508 10001 FORMULA FUNDED</v>
      </c>
      <c r="H256">
        <f>'Funding Import'!H258</f>
        <v>1362762</v>
      </c>
      <c r="I256" s="139"/>
    </row>
    <row r="257" spans="1:9" ht="15" x14ac:dyDescent="0.2">
      <c r="A257" s="191" t="str">
        <f t="shared" si="6"/>
        <v>1776</v>
      </c>
      <c r="B257" s="191"/>
      <c r="C257" s="191" t="str">
        <f t="shared" si="7"/>
        <v>17760002</v>
      </c>
      <c r="D257" t="str">
        <f>'Funding Import'!A259</f>
        <v>GMPS1776: HOLLAND HAVEN PRIMARY SCHOOL</v>
      </c>
      <c r="E257" t="str">
        <f>MID('Funding Import'!B259,2,4)</f>
        <v>0002</v>
      </c>
      <c r="F257" t="str">
        <f>MID('Funding Import'!B259,8,50)</f>
        <v>RATES</v>
      </c>
      <c r="G257" t="str">
        <f>'Funding Import'!I259</f>
        <v>Spreadsheet B 391137 20630756 ES007 MK0509 10002 RATES ES007 MK0509 10002 RATES</v>
      </c>
      <c r="H257">
        <f>'Funding Import'!H259</f>
        <v>6955</v>
      </c>
      <c r="I257" s="139"/>
    </row>
    <row r="258" spans="1:9" ht="15" x14ac:dyDescent="0.2">
      <c r="A258" s="191" t="str">
        <f t="shared" ref="A258:A321" si="8">MID(D258,5,4)</f>
        <v>1776</v>
      </c>
      <c r="B258" s="191"/>
      <c r="C258" s="191" t="str">
        <f t="shared" ref="C258:C321" si="9">A258&amp;E258</f>
        <v>17760003</v>
      </c>
      <c r="D258" t="str">
        <f>'Funding Import'!A260</f>
        <v>GMPS1776: HOLLAND HAVEN PRIMARY SCHOOL</v>
      </c>
      <c r="E258" t="str">
        <f>MID('Funding Import'!B260,2,4)</f>
        <v>0003</v>
      </c>
      <c r="F258" t="str">
        <f>MID('Funding Import'!B260,8,50)</f>
        <v>BROUGHT FORWARD</v>
      </c>
      <c r="G258" t="str">
        <f>'Funding Import'!I260</f>
        <v>Spreadsheet B 394797 20778211 ES055 MK0568 10003 OPENING BALANCES ES055 MK0568 10003 OPENING BALANCES</v>
      </c>
      <c r="H258">
        <f>'Funding Import'!H260</f>
        <v>433022.63</v>
      </c>
      <c r="I258" s="139"/>
    </row>
    <row r="259" spans="1:9" ht="15" x14ac:dyDescent="0.2">
      <c r="A259" s="191" t="str">
        <f t="shared" si="8"/>
        <v>1776</v>
      </c>
      <c r="B259" s="191"/>
      <c r="C259" s="191" t="str">
        <f t="shared" si="9"/>
        <v>17760004</v>
      </c>
      <c r="D259" t="str">
        <f>'Funding Import'!A261</f>
        <v>GMPS1776: HOLLAND HAVEN PRIMARY SCHOOL</v>
      </c>
      <c r="E259" t="str">
        <f>MID('Funding Import'!B261,2,4)</f>
        <v>0004</v>
      </c>
      <c r="F259" t="str">
        <f>MID('Funding Import'!B261,8,50)</f>
        <v>STATEMENTED SEN</v>
      </c>
      <c r="G259" t="str">
        <f>'Funding Import'!I261</f>
        <v>Spreadsheet B 391144 20630818 ES009 MK0511 10004 EHCP ES009 MK0511 10004 EHCP</v>
      </c>
      <c r="H259">
        <f>'Funding Import'!H261</f>
        <v>35314</v>
      </c>
      <c r="I259" s="139"/>
    </row>
    <row r="260" spans="1:9" ht="15" x14ac:dyDescent="0.2">
      <c r="A260" s="191" t="str">
        <f t="shared" si="8"/>
        <v>1776</v>
      </c>
      <c r="B260" s="191"/>
      <c r="C260" s="191" t="str">
        <f t="shared" si="9"/>
        <v>17760004</v>
      </c>
      <c r="D260" t="str">
        <f>'Funding Import'!A262</f>
        <v>GMPS1776: HOLLAND HAVEN PRIMARY SCHOOL</v>
      </c>
      <c r="E260" t="str">
        <f>MID('Funding Import'!B262,2,4)</f>
        <v>0004</v>
      </c>
      <c r="F260" t="str">
        <f>MID('Funding Import'!B262,8,50)</f>
        <v>STATEMENTED SEN</v>
      </c>
      <c r="G260" t="str">
        <f>'Funding Import'!I262</f>
        <v>DL 8688 SEN TOP-UP AUT1 AUT-21</v>
      </c>
      <c r="H260">
        <f>'Funding Import'!H262</f>
        <v>834</v>
      </c>
      <c r="I260" s="139"/>
    </row>
    <row r="261" spans="1:9" ht="15" x14ac:dyDescent="0.2">
      <c r="A261" s="191" t="str">
        <f t="shared" si="8"/>
        <v>1776</v>
      </c>
      <c r="B261" s="191"/>
      <c r="C261" s="191" t="str">
        <f t="shared" si="9"/>
        <v>17760006</v>
      </c>
      <c r="D261" t="str">
        <f>'Funding Import'!A263</f>
        <v>GMPS1776: HOLLAND HAVEN PRIMARY SCHOOL</v>
      </c>
      <c r="E261" t="str">
        <f>MID('Funding Import'!B263,2,4)</f>
        <v>0006</v>
      </c>
      <c r="F261" t="str">
        <f>MID('Funding Import'!B263,8,50)</f>
        <v>EXCEPTIONAL COVID COST GRANT</v>
      </c>
      <c r="G261" t="str">
        <f>'Funding Import'!I263</f>
        <v>Spreadsheet B 398804 20920024 ES065 DP0556 COVIDEMERGENCY COVIDEM ES065 DP0556 COVIDEMERGENCY COVIDEM</v>
      </c>
      <c r="H261">
        <f>'Funding Import'!H263</f>
        <v>12830</v>
      </c>
      <c r="I261" s="139"/>
    </row>
    <row r="262" spans="1:9" ht="15" x14ac:dyDescent="0.2">
      <c r="A262" s="191" t="str">
        <f t="shared" si="8"/>
        <v>1776</v>
      </c>
      <c r="B262" s="191"/>
      <c r="C262" s="191" t="str">
        <f t="shared" si="9"/>
        <v>17760006</v>
      </c>
      <c r="D262" t="str">
        <f>'Funding Import'!A264</f>
        <v>GMPS1776: HOLLAND HAVEN PRIMARY SCHOOL</v>
      </c>
      <c r="E262" t="str">
        <f>MID('Funding Import'!B264,2,4)</f>
        <v>0006</v>
      </c>
      <c r="F262" t="str">
        <f>MID('Funding Import'!B264,8,50)</f>
        <v>EXCEPTIONAL COVID COST GRANT</v>
      </c>
      <c r="G262" t="str">
        <f>'Funding Import'!I264</f>
        <v>Spreadsheet B 399778 20982606 Movement from code '0006 to '0012 covid  emergency recode ES089 RM0128 Covid emergency recode</v>
      </c>
      <c r="H262">
        <f>'Funding Import'!H264</f>
        <v>-12830</v>
      </c>
      <c r="I262" s="139"/>
    </row>
    <row r="263" spans="1:9" ht="15" x14ac:dyDescent="0.2">
      <c r="A263" s="191" t="str">
        <f t="shared" si="8"/>
        <v>1776</v>
      </c>
      <c r="B263" s="191"/>
      <c r="C263" s="191" t="str">
        <f t="shared" si="9"/>
        <v>17760007</v>
      </c>
      <c r="D263" t="str">
        <f>'Funding Import'!A265</f>
        <v>GMPS1776: HOLLAND HAVEN PRIMARY SCHOOL</v>
      </c>
      <c r="E263" t="str">
        <f>MID('Funding Import'!B265,2,4)</f>
        <v>0007</v>
      </c>
      <c r="F263" t="str">
        <f>MID('Funding Import'!B265,8,50)</f>
        <v>PUPIL INCREASE/FORMULA ERR</v>
      </c>
      <c r="G263" t="str">
        <f>'Funding Import'!I265</f>
        <v>DL 8638 Growth Fund 21 Sep-21</v>
      </c>
      <c r="H263">
        <f>'Funding Import'!H265</f>
        <v>46001.38</v>
      </c>
      <c r="I263" s="139"/>
    </row>
    <row r="264" spans="1:9" ht="15" x14ac:dyDescent="0.2">
      <c r="A264" s="191" t="str">
        <f t="shared" si="8"/>
        <v>1776</v>
      </c>
      <c r="B264" s="191"/>
      <c r="C264" s="191" t="str">
        <f t="shared" si="9"/>
        <v>17760012</v>
      </c>
      <c r="D264" t="str">
        <f>'Funding Import'!A266</f>
        <v>GMPS1776: HOLLAND HAVEN PRIMARY SCHOOL</v>
      </c>
      <c r="E264" t="str">
        <f>MID('Funding Import'!B266,2,4)</f>
        <v>0012</v>
      </c>
      <c r="F264" t="str">
        <f>MID('Funding Import'!B266,8,50)</f>
        <v>COVID CATCH UP</v>
      </c>
      <c r="G264" t="str">
        <f>'Funding Import'!I266</f>
        <v>Spreadsheet B 399778 20982606 Movement from code '0006 to '0012 covid  emergency recode ES089 RM0128 Covid emergency recode</v>
      </c>
      <c r="H264">
        <f>'Funding Import'!H266</f>
        <v>12830</v>
      </c>
      <c r="I264" s="139"/>
    </row>
    <row r="265" spans="1:9" ht="15" x14ac:dyDescent="0.2">
      <c r="A265" s="191" t="str">
        <f t="shared" si="8"/>
        <v>1776</v>
      </c>
      <c r="B265" s="191"/>
      <c r="C265" s="191" t="str">
        <f t="shared" si="9"/>
        <v>17760012</v>
      </c>
      <c r="D265" t="str">
        <f>'Funding Import'!A267</f>
        <v>GMPS1776: HOLLAND HAVEN PRIMARY SCHOOL</v>
      </c>
      <c r="E265" t="str">
        <f>MID('Funding Import'!B267,2,4)</f>
        <v>0012</v>
      </c>
      <c r="F265" t="str">
        <f>MID('Funding Import'!B267,8,50)</f>
        <v>COVID CATCH UP</v>
      </c>
      <c r="G265" t="str">
        <f>'Funding Import'!I267</f>
        <v>DL 8645 0012recoveryc 0012RPG</v>
      </c>
      <c r="H265">
        <f>'Funding Import'!H267</f>
        <v>3842.5</v>
      </c>
      <c r="I265" s="139"/>
    </row>
    <row r="266" spans="1:9" ht="15" x14ac:dyDescent="0.2">
      <c r="A266" s="191" t="str">
        <f t="shared" si="8"/>
        <v>1776</v>
      </c>
      <c r="B266" s="191"/>
      <c r="C266" s="191" t="str">
        <f t="shared" si="9"/>
        <v>17760012</v>
      </c>
      <c r="D266" t="str">
        <f>'Funding Import'!A268</f>
        <v>GMPS1776: HOLLAND HAVEN PRIMARY SCHOOL</v>
      </c>
      <c r="E266" t="str">
        <f>MID('Funding Import'!B268,2,4)</f>
        <v>0012</v>
      </c>
      <c r="F266" t="str">
        <f>MID('Funding Import'!B268,8,50)</f>
        <v>COVID CATCH UP</v>
      </c>
      <c r="G266" t="str">
        <f>'Funding Import'!I268</f>
        <v>DL 8656 0012schoolled 0012SLT</v>
      </c>
      <c r="H266">
        <f>'Funding Import'!H268</f>
        <v>3484.69</v>
      </c>
      <c r="I266" s="139"/>
    </row>
    <row r="267" spans="1:9" ht="15" x14ac:dyDescent="0.2">
      <c r="A267" s="191" t="str">
        <f t="shared" si="8"/>
        <v>1776</v>
      </c>
      <c r="B267" s="191"/>
      <c r="C267" s="191" t="str">
        <f t="shared" si="9"/>
        <v>17760014</v>
      </c>
      <c r="D267" t="str">
        <f>'Funding Import'!A269</f>
        <v>GMPS1776: HOLLAND HAVEN PRIMARY SCHOOL</v>
      </c>
      <c r="E267" t="str">
        <f>MID('Funding Import'!B269,2,4)</f>
        <v>0014</v>
      </c>
      <c r="F267" t="str">
        <f>MID('Funding Import'!B269,8,50)</f>
        <v>PUPIL PREMIUM</v>
      </c>
      <c r="G267" t="str">
        <f>'Funding Import'!I269</f>
        <v>Spreadsheet B 400831 21077861 ES093 DP0593 SUMMER21PPG SUM21PPG ES093 DP0593 SUMMER21PPG SUM21PPG</v>
      </c>
      <c r="H267">
        <f>'Funding Import'!H269</f>
        <v>61904</v>
      </c>
      <c r="I267" s="139"/>
    </row>
    <row r="268" spans="1:9" ht="15" x14ac:dyDescent="0.2">
      <c r="A268" s="191" t="str">
        <f t="shared" si="8"/>
        <v>1776</v>
      </c>
      <c r="B268" s="191"/>
      <c r="C268" s="191" t="str">
        <f t="shared" si="9"/>
        <v>17760014</v>
      </c>
      <c r="D268" t="str">
        <f>'Funding Import'!A270</f>
        <v>GMPS1776: HOLLAND HAVEN PRIMARY SCHOOL</v>
      </c>
      <c r="E268" t="str">
        <f>MID('Funding Import'!B270,2,4)</f>
        <v>0014</v>
      </c>
      <c r="F268" t="str">
        <f>MID('Funding Import'!B270,8,50)</f>
        <v>PUPIL PREMIUM</v>
      </c>
      <c r="G268" t="str">
        <f>'Funding Import'!I270</f>
        <v>DL 8701 0014 Pupil Premium Autumn Term 2021</v>
      </c>
      <c r="H268">
        <f>'Funding Import'!H270</f>
        <v>49523</v>
      </c>
      <c r="I268" s="139"/>
    </row>
    <row r="269" spans="1:9" ht="15" x14ac:dyDescent="0.2">
      <c r="A269" s="191" t="str">
        <f t="shared" si="8"/>
        <v>1776</v>
      </c>
      <c r="B269" s="191"/>
      <c r="C269" s="191" t="str">
        <f t="shared" si="9"/>
        <v>17760018</v>
      </c>
      <c r="D269" t="str">
        <f>'Funding Import'!A271</f>
        <v>GMPS1776: HOLLAND HAVEN PRIMARY SCHOOL</v>
      </c>
      <c r="E269" t="str">
        <f>MID('Funding Import'!B271,2,4)</f>
        <v>0018</v>
      </c>
      <c r="F269" t="str">
        <f>MID('Funding Import'!B271,8,50)</f>
        <v>ADDITIONAL GRANT INCOME</v>
      </c>
      <c r="G269" t="str">
        <f>'Funding Import'!I271</f>
        <v>Spreadsheet B 393531 20728061 ES032 RM0087 PE GRANT APR 21 ES032 RM0087 PE GRANT APR 21</v>
      </c>
      <c r="H269">
        <f>'Funding Import'!H271</f>
        <v>7946</v>
      </c>
      <c r="I269" s="139"/>
    </row>
    <row r="270" spans="1:9" ht="15" x14ac:dyDescent="0.2">
      <c r="A270" s="191" t="str">
        <f t="shared" si="8"/>
        <v>1776</v>
      </c>
      <c r="B270" s="191"/>
      <c r="C270" s="191" t="str">
        <f t="shared" si="9"/>
        <v>17760018</v>
      </c>
      <c r="D270" t="str">
        <f>'Funding Import'!A272</f>
        <v>GMPS1776: HOLLAND HAVEN PRIMARY SCHOOL</v>
      </c>
      <c r="E270" t="str">
        <f>MID('Funding Import'!B272,2,4)</f>
        <v>0018</v>
      </c>
      <c r="F270" t="str">
        <f>MID('Funding Import'!B272,8,50)</f>
        <v>ADDITIONAL GRANT INCOME</v>
      </c>
      <c r="G270" t="str">
        <f>'Funding Import'!I272</f>
        <v>Spreadsheet B 399769 20981730 UIFSM JULY21 UIFSM 21 ES085 RM0124 UIFSM JULY21 UIFSM 21</v>
      </c>
      <c r="H270">
        <f>'Funding Import'!H272</f>
        <v>59318</v>
      </c>
      <c r="I270" s="139"/>
    </row>
    <row r="271" spans="1:9" ht="15" x14ac:dyDescent="0.2">
      <c r="A271" s="191" t="str">
        <f t="shared" si="8"/>
        <v>1776</v>
      </c>
      <c r="B271" s="191"/>
      <c r="C271" s="191" t="str">
        <f t="shared" si="9"/>
        <v>17760018</v>
      </c>
      <c r="D271" t="str">
        <f>'Funding Import'!A273</f>
        <v>GMPS1776: HOLLAND HAVEN PRIMARY SCHOOL</v>
      </c>
      <c r="E271" t="str">
        <f>MID('Funding Import'!B273,2,4)</f>
        <v>0018</v>
      </c>
      <c r="F271" t="str">
        <f>MID('Funding Import'!B273,8,50)</f>
        <v>ADDITIONAL GRANT INCOME</v>
      </c>
      <c r="G271" t="str">
        <f>'Funding Import'!I273</f>
        <v>DL 8673 PE GRANT OCT21 0018PE</v>
      </c>
      <c r="H271">
        <f>'Funding Import'!H273</f>
        <v>11223</v>
      </c>
      <c r="I271" s="139"/>
    </row>
    <row r="272" spans="1:9" ht="15" x14ac:dyDescent="0.2">
      <c r="A272" s="191" t="str">
        <f t="shared" si="8"/>
        <v>1776</v>
      </c>
      <c r="B272" s="191"/>
      <c r="C272" s="191" t="str">
        <f t="shared" si="9"/>
        <v>17760026</v>
      </c>
      <c r="D272" t="str">
        <f>'Funding Import'!A274</f>
        <v>GMPS1776: HOLLAND HAVEN PRIMARY SCHOOL</v>
      </c>
      <c r="E272" t="str">
        <f>MID('Funding Import'!B274,2,4)</f>
        <v>0026</v>
      </c>
      <c r="F272" t="str">
        <f>MID('Funding Import'!B274,8,50)</f>
        <v>NOTIONAL SEN FUNDING</v>
      </c>
      <c r="G272" t="str">
        <f>'Funding Import'!I274</f>
        <v>Spreadsheet B 391732 20639856 ES012 MK0514 10026 NOTIONAL SEN ES012 MK0514 10026 NOTIONAL SEN</v>
      </c>
      <c r="H272">
        <f>'Funding Import'!H274</f>
        <v>267757</v>
      </c>
      <c r="I272" s="139"/>
    </row>
    <row r="273" spans="1:9" ht="15" x14ac:dyDescent="0.2">
      <c r="A273" s="191" t="str">
        <f t="shared" si="8"/>
        <v>1814</v>
      </c>
      <c r="B273" s="191"/>
      <c r="C273" s="191" t="str">
        <f t="shared" si="9"/>
        <v>18140001</v>
      </c>
      <c r="D273" t="str">
        <f>'Funding Import'!A275</f>
        <v>GMPS1814: BRINKLEY GROVE PRIMARY SCHOOL</v>
      </c>
      <c r="E273" t="str">
        <f>MID('Funding Import'!B275,2,4)</f>
        <v>0001</v>
      </c>
      <c r="F273" t="str">
        <f>MID('Funding Import'!B275,8,50)</f>
        <v>FORMULA FUNDED (EXCL RATES)</v>
      </c>
      <c r="G273" t="str">
        <f>'Funding Import'!I275</f>
        <v>Spreadsheet B 391145 20630885 ES006 MK0508 10001 FORMULA FUNDED ES006 MK0508 10001 FORMULA FUNDED</v>
      </c>
      <c r="H273">
        <f>'Funding Import'!H275</f>
        <v>1455424</v>
      </c>
      <c r="I273" s="139"/>
    </row>
    <row r="274" spans="1:9" ht="15" x14ac:dyDescent="0.2">
      <c r="A274" s="191" t="str">
        <f t="shared" si="8"/>
        <v>1814</v>
      </c>
      <c r="B274" s="191"/>
      <c r="C274" s="191" t="str">
        <f t="shared" si="9"/>
        <v>18140002</v>
      </c>
      <c r="D274" t="str">
        <f>'Funding Import'!A276</f>
        <v>GMPS1814: BRINKLEY GROVE PRIMARY SCHOOL</v>
      </c>
      <c r="E274" t="str">
        <f>MID('Funding Import'!B276,2,4)</f>
        <v>0002</v>
      </c>
      <c r="F274" t="str">
        <f>MID('Funding Import'!B276,8,50)</f>
        <v>RATES</v>
      </c>
      <c r="G274" t="str">
        <f>'Funding Import'!I276</f>
        <v>Spreadsheet B 391137 20630756 ES007 MK0509 10002 RATES ES007 MK0509 10002 RATES</v>
      </c>
      <c r="H274">
        <f>'Funding Import'!H276</f>
        <v>10362</v>
      </c>
      <c r="I274" s="139"/>
    </row>
    <row r="275" spans="1:9" ht="15" x14ac:dyDescent="0.2">
      <c r="A275" s="191" t="str">
        <f t="shared" si="8"/>
        <v>1814</v>
      </c>
      <c r="B275" s="191"/>
      <c r="C275" s="191" t="str">
        <f t="shared" si="9"/>
        <v>18140003</v>
      </c>
      <c r="D275" t="str">
        <f>'Funding Import'!A277</f>
        <v>GMPS1814: BRINKLEY GROVE PRIMARY SCHOOL</v>
      </c>
      <c r="E275" t="str">
        <f>MID('Funding Import'!B277,2,4)</f>
        <v>0003</v>
      </c>
      <c r="F275" t="str">
        <f>MID('Funding Import'!B277,8,50)</f>
        <v>BROUGHT FORWARD</v>
      </c>
      <c r="G275" t="str">
        <f>'Funding Import'!I277</f>
        <v>Spreadsheet B 394797 20778211 ES055 MK0568 10003 OPENING BALANCES ES055 MK0568 10003 OPENING BALANCES</v>
      </c>
      <c r="H275">
        <f>'Funding Import'!H277</f>
        <v>244366.7</v>
      </c>
      <c r="I275" s="139"/>
    </row>
    <row r="276" spans="1:9" ht="15" x14ac:dyDescent="0.2">
      <c r="A276" s="191" t="str">
        <f t="shared" si="8"/>
        <v>1814</v>
      </c>
      <c r="B276" s="191"/>
      <c r="C276" s="191" t="str">
        <f t="shared" si="9"/>
        <v>18140004</v>
      </c>
      <c r="D276" t="str">
        <f>'Funding Import'!A278</f>
        <v>GMPS1814: BRINKLEY GROVE PRIMARY SCHOOL</v>
      </c>
      <c r="E276" t="str">
        <f>MID('Funding Import'!B278,2,4)</f>
        <v>0004</v>
      </c>
      <c r="F276" t="str">
        <f>MID('Funding Import'!B278,8,50)</f>
        <v>STATEMENTED SEN</v>
      </c>
      <c r="G276" t="str">
        <f>'Funding Import'!I278</f>
        <v>Spreadsheet B 391144 20630818 ES009 MK0511 10004 EHCP ES009 MK0511 10004 EHCP</v>
      </c>
      <c r="H276">
        <f>'Funding Import'!H278</f>
        <v>26401</v>
      </c>
      <c r="I276" s="139"/>
    </row>
    <row r="277" spans="1:9" ht="15" x14ac:dyDescent="0.2">
      <c r="A277" s="191" t="str">
        <f t="shared" si="8"/>
        <v>1814</v>
      </c>
      <c r="B277" s="191"/>
      <c r="C277" s="191" t="str">
        <f t="shared" si="9"/>
        <v>18140006</v>
      </c>
      <c r="D277" t="str">
        <f>'Funding Import'!A279</f>
        <v>GMPS1814: BRINKLEY GROVE PRIMARY SCHOOL</v>
      </c>
      <c r="E277" t="str">
        <f>MID('Funding Import'!B279,2,4)</f>
        <v>0006</v>
      </c>
      <c r="F277" t="str">
        <f>MID('Funding Import'!B279,8,50)</f>
        <v>EXCEPTIONAL COVID COST GRANT</v>
      </c>
      <c r="G277" t="str">
        <f>'Funding Import'!I279</f>
        <v>Spreadsheet B 398807 20920177 ES067 DP0558 FSMADDCOSTSCOVID FSMCOVID ES067 DP0558 FSMADDCOSTSCOVID FSMCOVID</v>
      </c>
      <c r="H277">
        <f>'Funding Import'!H279</f>
        <v>8160</v>
      </c>
      <c r="I277" s="139"/>
    </row>
    <row r="278" spans="1:9" ht="15" x14ac:dyDescent="0.2">
      <c r="A278" s="191" t="str">
        <f t="shared" si="8"/>
        <v>1814</v>
      </c>
      <c r="B278" s="191"/>
      <c r="C278" s="191" t="str">
        <f t="shared" si="9"/>
        <v>18140006</v>
      </c>
      <c r="D278" t="str">
        <f>'Funding Import'!A280</f>
        <v>GMPS1814: BRINKLEY GROVE PRIMARY SCHOOL</v>
      </c>
      <c r="E278" t="str">
        <f>MID('Funding Import'!B280,2,4)</f>
        <v>0006</v>
      </c>
      <c r="F278" t="str">
        <f>MID('Funding Import'!B280,8,50)</f>
        <v>EXCEPTIONAL COVID COST GRANT</v>
      </c>
      <c r="G278" t="str">
        <f>'Funding Import'!I280</f>
        <v>Spreadsheet B 398804 20920024 ES065 DP0556 COVIDEMERGENCY COVIDEM ES065 DP0556 COVIDEMERGENCY COVIDEM</v>
      </c>
      <c r="H278">
        <f>'Funding Import'!H280</f>
        <v>13400</v>
      </c>
      <c r="I278" s="139"/>
    </row>
    <row r="279" spans="1:9" ht="15" x14ac:dyDescent="0.2">
      <c r="A279" s="191" t="str">
        <f t="shared" si="8"/>
        <v>1814</v>
      </c>
      <c r="B279" s="191"/>
      <c r="C279" s="191" t="str">
        <f t="shared" si="9"/>
        <v>18140006</v>
      </c>
      <c r="D279" t="str">
        <f>'Funding Import'!A281</f>
        <v>GMPS1814: BRINKLEY GROVE PRIMARY SCHOOL</v>
      </c>
      <c r="E279" t="str">
        <f>MID('Funding Import'!B281,2,4)</f>
        <v>0006</v>
      </c>
      <c r="F279" t="str">
        <f>MID('Funding Import'!B281,8,50)</f>
        <v>EXCEPTIONAL COVID COST GRANT</v>
      </c>
      <c r="G279" t="str">
        <f>'Funding Import'!I281</f>
        <v>Spreadsheet B 399778 20982606 Movement from code '0006 to '0012 covid  emergency recode ES089 RM0128 Covid emergency recode</v>
      </c>
      <c r="H279">
        <f>'Funding Import'!H281</f>
        <v>-13400</v>
      </c>
      <c r="I279" s="139"/>
    </row>
    <row r="280" spans="1:9" ht="15" x14ac:dyDescent="0.2">
      <c r="A280" s="191" t="str">
        <f t="shared" si="8"/>
        <v>1814</v>
      </c>
      <c r="B280" s="191"/>
      <c r="C280" s="191" t="str">
        <f t="shared" si="9"/>
        <v>18140012</v>
      </c>
      <c r="D280" t="str">
        <f>'Funding Import'!A282</f>
        <v>GMPS1814: BRINKLEY GROVE PRIMARY SCHOOL</v>
      </c>
      <c r="E280" t="str">
        <f>MID('Funding Import'!B282,2,4)</f>
        <v>0012</v>
      </c>
      <c r="F280" t="str">
        <f>MID('Funding Import'!B282,8,50)</f>
        <v>COVID CATCH UP</v>
      </c>
      <c r="G280" t="str">
        <f>'Funding Import'!I282</f>
        <v>Spreadsheet B 399778 20982606 Movement from code '0006 to '0012 covid  emergency recode ES089 RM0128 Covid emergency recode</v>
      </c>
      <c r="H280">
        <f>'Funding Import'!H282</f>
        <v>13400</v>
      </c>
      <c r="I280" s="139"/>
    </row>
    <row r="281" spans="1:9" ht="15" x14ac:dyDescent="0.2">
      <c r="A281" s="191" t="str">
        <f t="shared" si="8"/>
        <v>1814</v>
      </c>
      <c r="B281" s="191"/>
      <c r="C281" s="191" t="str">
        <f t="shared" si="9"/>
        <v>18140012</v>
      </c>
      <c r="D281" t="str">
        <f>'Funding Import'!A283</f>
        <v>GMPS1814: BRINKLEY GROVE PRIMARY SCHOOL</v>
      </c>
      <c r="E281" t="str">
        <f>MID('Funding Import'!B283,2,4)</f>
        <v>0012</v>
      </c>
      <c r="F281" t="str">
        <f>MID('Funding Import'!B283,8,50)</f>
        <v>COVID CATCH UP</v>
      </c>
      <c r="G281" t="str">
        <f>'Funding Import'!I283</f>
        <v>DL 8645 0012recoveryc 0012RPG</v>
      </c>
      <c r="H281">
        <f>'Funding Import'!H283</f>
        <v>3806.25</v>
      </c>
      <c r="I281" s="139"/>
    </row>
    <row r="282" spans="1:9" ht="15" x14ac:dyDescent="0.2">
      <c r="A282" s="191" t="str">
        <f t="shared" si="8"/>
        <v>1814</v>
      </c>
      <c r="B282" s="191"/>
      <c r="C282" s="191" t="str">
        <f t="shared" si="9"/>
        <v>18140012</v>
      </c>
      <c r="D282" t="str">
        <f>'Funding Import'!A284</f>
        <v>GMPS1814: BRINKLEY GROVE PRIMARY SCHOOL</v>
      </c>
      <c r="E282" t="str">
        <f>MID('Funding Import'!B284,2,4)</f>
        <v>0012</v>
      </c>
      <c r="F282" t="str">
        <f>MID('Funding Import'!B284,8,50)</f>
        <v>COVID CATCH UP</v>
      </c>
      <c r="G282" t="str">
        <f>'Funding Import'!I284</f>
        <v>DL 8656 0012schoolled 0012SLT</v>
      </c>
      <c r="H282">
        <f>'Funding Import'!H284</f>
        <v>3189.38</v>
      </c>
      <c r="I282" s="139"/>
    </row>
    <row r="283" spans="1:9" ht="15" x14ac:dyDescent="0.2">
      <c r="A283" s="191" t="str">
        <f t="shared" si="8"/>
        <v>1814</v>
      </c>
      <c r="B283" s="191"/>
      <c r="C283" s="191" t="str">
        <f t="shared" si="9"/>
        <v>18140014</v>
      </c>
      <c r="D283" t="str">
        <f>'Funding Import'!A285</f>
        <v>GMPS1814: BRINKLEY GROVE PRIMARY SCHOOL</v>
      </c>
      <c r="E283" t="str">
        <f>MID('Funding Import'!B285,2,4)</f>
        <v>0014</v>
      </c>
      <c r="F283" t="str">
        <f>MID('Funding Import'!B285,8,50)</f>
        <v>PUPIL PREMIUM</v>
      </c>
      <c r="G283" t="str">
        <f>'Funding Import'!I285</f>
        <v>Spreadsheet B 399902 21007411 ES094 MK0648 PPG CIC SUM21P1-P4 ES094 MK0648 PPG CIC SUM21P3</v>
      </c>
      <c r="H283">
        <f>'Funding Import'!H285</f>
        <v>4490</v>
      </c>
      <c r="I283" s="139"/>
    </row>
    <row r="284" spans="1:9" ht="15" x14ac:dyDescent="0.2">
      <c r="A284" s="191" t="str">
        <f t="shared" si="8"/>
        <v>1814</v>
      </c>
      <c r="B284" s="191"/>
      <c r="C284" s="191" t="str">
        <f t="shared" si="9"/>
        <v>18140014</v>
      </c>
      <c r="D284" t="str">
        <f>'Funding Import'!A286</f>
        <v>GMPS1814: BRINKLEY GROVE PRIMARY SCHOOL</v>
      </c>
      <c r="E284" t="str">
        <f>MID('Funding Import'!B286,2,4)</f>
        <v>0014</v>
      </c>
      <c r="F284" t="str">
        <f>MID('Funding Import'!B286,8,50)</f>
        <v>PUPIL PREMIUM</v>
      </c>
      <c r="G284" t="str">
        <f>'Funding Import'!I286</f>
        <v>Spreadsheet B 400831 21077861 ES093 DP0593 SUMMER21PPG SUM21PPG ES093 DP0593 SUMMER21PPG SUM21PPG</v>
      </c>
      <c r="H284">
        <f>'Funding Import'!H286</f>
        <v>61156</v>
      </c>
      <c r="I284" s="139"/>
    </row>
    <row r="285" spans="1:9" ht="15" x14ac:dyDescent="0.2">
      <c r="A285" s="191" t="str">
        <f t="shared" si="8"/>
        <v>1814</v>
      </c>
      <c r="B285" s="191"/>
      <c r="C285" s="191" t="str">
        <f t="shared" si="9"/>
        <v>18140014</v>
      </c>
      <c r="D285" t="str">
        <f>'Funding Import'!A287</f>
        <v>GMPS1814: BRINKLEY GROVE PRIMARY SCHOOL</v>
      </c>
      <c r="E285" t="str">
        <f>MID('Funding Import'!B287,2,4)</f>
        <v>0014</v>
      </c>
      <c r="F285" t="str">
        <f>MID('Funding Import'!B287,8,50)</f>
        <v>PUPIL PREMIUM</v>
      </c>
      <c r="G285" t="str">
        <f>'Funding Import'!I287</f>
        <v>DL 8701 0014 Pupil Premium Autumn Term 2021</v>
      </c>
      <c r="H285">
        <f>'Funding Import'!H287</f>
        <v>48925</v>
      </c>
      <c r="I285" s="139"/>
    </row>
    <row r="286" spans="1:9" ht="15" x14ac:dyDescent="0.2">
      <c r="A286" s="191" t="str">
        <f t="shared" si="8"/>
        <v>1814</v>
      </c>
      <c r="B286" s="191"/>
      <c r="C286" s="191" t="str">
        <f t="shared" si="9"/>
        <v>18140014</v>
      </c>
      <c r="D286" t="str">
        <f>'Funding Import'!A288</f>
        <v>GMPS1814: BRINKLEY GROVE PRIMARY SCHOOL</v>
      </c>
      <c r="E286" t="str">
        <f>MID('Funding Import'!B288,2,4)</f>
        <v>0014</v>
      </c>
      <c r="F286" t="str">
        <f>MID('Funding Import'!B288,8,50)</f>
        <v>PUPIL PREMIUM</v>
      </c>
      <c r="G286" t="str">
        <f>'Funding Import'!I288</f>
        <v>DL 8703 PPG+ CIC AUT21P3</v>
      </c>
      <c r="H286">
        <f>'Funding Import'!H288</f>
        <v>4340</v>
      </c>
      <c r="I286" s="139"/>
    </row>
    <row r="287" spans="1:9" ht="15" x14ac:dyDescent="0.2">
      <c r="A287" s="191" t="str">
        <f t="shared" si="8"/>
        <v>1814</v>
      </c>
      <c r="B287" s="191"/>
      <c r="C287" s="191" t="str">
        <f t="shared" si="9"/>
        <v>18140018</v>
      </c>
      <c r="D287" t="str">
        <f>'Funding Import'!A289</f>
        <v>GMPS1814: BRINKLEY GROVE PRIMARY SCHOOL</v>
      </c>
      <c r="E287" t="str">
        <f>MID('Funding Import'!B289,2,4)</f>
        <v>0018</v>
      </c>
      <c r="F287" t="str">
        <f>MID('Funding Import'!B289,8,50)</f>
        <v>ADDITIONAL GRANT INCOME</v>
      </c>
      <c r="G287" t="str">
        <f>'Funding Import'!I289</f>
        <v>Spreadsheet B 393531 20728061 ES032 RM0087 PE GRANT APR 21 ES032 RM0087 PE GRANT APR 21</v>
      </c>
      <c r="H287">
        <f>'Funding Import'!H289</f>
        <v>8112</v>
      </c>
      <c r="I287" s="139"/>
    </row>
    <row r="288" spans="1:9" ht="15" x14ac:dyDescent="0.2">
      <c r="A288" s="191" t="str">
        <f t="shared" si="8"/>
        <v>1814</v>
      </c>
      <c r="B288" s="191"/>
      <c r="C288" s="191" t="str">
        <f t="shared" si="9"/>
        <v>18140018</v>
      </c>
      <c r="D288" t="str">
        <f>'Funding Import'!A290</f>
        <v>GMPS1814: BRINKLEY GROVE PRIMARY SCHOOL</v>
      </c>
      <c r="E288" t="str">
        <f>MID('Funding Import'!B290,2,4)</f>
        <v>0018</v>
      </c>
      <c r="F288" t="str">
        <f>MID('Funding Import'!B290,8,50)</f>
        <v>ADDITIONAL GRANT INCOME</v>
      </c>
      <c r="G288" t="str">
        <f>'Funding Import'!I290</f>
        <v>Spreadsheet B 399769 20981730 UIFSM JULY21 UIFSM 21 ES085 RM0124 UIFSM JULY21 UIFSM 21</v>
      </c>
      <c r="H288">
        <f>'Funding Import'!H290</f>
        <v>46442</v>
      </c>
      <c r="I288" s="139"/>
    </row>
    <row r="289" spans="1:9" ht="15" x14ac:dyDescent="0.2">
      <c r="A289" s="191" t="str">
        <f t="shared" si="8"/>
        <v>1814</v>
      </c>
      <c r="B289" s="191"/>
      <c r="C289" s="191" t="str">
        <f t="shared" si="9"/>
        <v>18140018</v>
      </c>
      <c r="D289" t="str">
        <f>'Funding Import'!A291</f>
        <v>GMPS1814: BRINKLEY GROVE PRIMARY SCHOOL</v>
      </c>
      <c r="E289" t="str">
        <f>MID('Funding Import'!B291,2,4)</f>
        <v>0018</v>
      </c>
      <c r="F289" t="str">
        <f>MID('Funding Import'!B291,8,50)</f>
        <v>ADDITIONAL GRANT INCOME</v>
      </c>
      <c r="G289" t="str">
        <f>'Funding Import'!I291</f>
        <v>DL 8673 PE GRANT OCT21 0018PE</v>
      </c>
      <c r="H289">
        <f>'Funding Import'!H291</f>
        <v>11363</v>
      </c>
      <c r="I289" s="139"/>
    </row>
    <row r="290" spans="1:9" ht="15" x14ac:dyDescent="0.2">
      <c r="A290" s="191" t="str">
        <f t="shared" si="8"/>
        <v>1814</v>
      </c>
      <c r="B290" s="191"/>
      <c r="C290" s="191" t="str">
        <f t="shared" si="9"/>
        <v>18140026</v>
      </c>
      <c r="D290" t="str">
        <f>'Funding Import'!A292</f>
        <v>GMPS1814: BRINKLEY GROVE PRIMARY SCHOOL</v>
      </c>
      <c r="E290" t="str">
        <f>MID('Funding Import'!B292,2,4)</f>
        <v>0026</v>
      </c>
      <c r="F290" t="str">
        <f>MID('Funding Import'!B292,8,50)</f>
        <v>NOTIONAL SEN FUNDING</v>
      </c>
      <c r="G290" t="str">
        <f>'Funding Import'!I292</f>
        <v>Spreadsheet B 391732 20639856 ES012 MK0514 10026 NOTIONAL SEN ES012 MK0514 10026 NOTIONAL SEN</v>
      </c>
      <c r="H290">
        <f>'Funding Import'!H292</f>
        <v>217540</v>
      </c>
      <c r="I290" s="139"/>
    </row>
    <row r="291" spans="1:9" ht="15" x14ac:dyDescent="0.2">
      <c r="A291" s="191" t="str">
        <f t="shared" si="8"/>
        <v>2122</v>
      </c>
      <c r="B291" s="191"/>
      <c r="C291" s="191" t="str">
        <f t="shared" si="9"/>
        <v>21220001</v>
      </c>
      <c r="D291" t="str">
        <f>'Funding Import'!A293</f>
        <v>GMPS2122: DUNMOW ST MARY'S PRIMARY</v>
      </c>
      <c r="E291" t="str">
        <f>MID('Funding Import'!B293,2,4)</f>
        <v>0001</v>
      </c>
      <c r="F291" t="str">
        <f>MID('Funding Import'!B293,8,50)</f>
        <v>FORMULA FUNDED (EXCL RATES)</v>
      </c>
      <c r="G291" t="str">
        <f>'Funding Import'!I293</f>
        <v>Spreadsheet B 391145 20630885 ES006 MK0508 10001 FORMULA FUNDED ES006 MK0508 10001 FORMULA FUNDED</v>
      </c>
      <c r="H291">
        <f>'Funding Import'!H293</f>
        <v>1756289</v>
      </c>
      <c r="I291" s="139"/>
    </row>
    <row r="292" spans="1:9" ht="15" x14ac:dyDescent="0.2">
      <c r="A292" s="191" t="str">
        <f t="shared" si="8"/>
        <v>2122</v>
      </c>
      <c r="B292" s="191"/>
      <c r="C292" s="191" t="str">
        <f t="shared" si="9"/>
        <v>21220002</v>
      </c>
      <c r="D292" t="str">
        <f>'Funding Import'!A294</f>
        <v>GMPS2122: DUNMOW ST MARY'S PRIMARY</v>
      </c>
      <c r="E292" t="str">
        <f>MID('Funding Import'!B294,2,4)</f>
        <v>0002</v>
      </c>
      <c r="F292" t="str">
        <f>MID('Funding Import'!B294,8,50)</f>
        <v>RATES</v>
      </c>
      <c r="G292" t="str">
        <f>'Funding Import'!I294</f>
        <v>Spreadsheet B 391137 20630756 ES007 MK0509 10002 RATES ES007 MK0509 10002 RATES</v>
      </c>
      <c r="H292">
        <f>'Funding Import'!H294</f>
        <v>8825</v>
      </c>
      <c r="I292" s="139"/>
    </row>
    <row r="293" spans="1:9" ht="15" x14ac:dyDescent="0.2">
      <c r="A293" s="191" t="str">
        <f t="shared" si="8"/>
        <v>2122</v>
      </c>
      <c r="B293" s="191"/>
      <c r="C293" s="191" t="str">
        <f t="shared" si="9"/>
        <v>21220003</v>
      </c>
      <c r="D293" t="str">
        <f>'Funding Import'!A295</f>
        <v>GMPS2122: DUNMOW ST MARY'S PRIMARY</v>
      </c>
      <c r="E293" t="str">
        <f>MID('Funding Import'!B295,2,4)</f>
        <v>0003</v>
      </c>
      <c r="F293" t="str">
        <f>MID('Funding Import'!B295,8,50)</f>
        <v>BROUGHT FORWARD</v>
      </c>
      <c r="G293" t="str">
        <f>'Funding Import'!I295</f>
        <v>Spreadsheet B 394797 20778211 ES055 MK0568 10003 OPENING BALANCES ES055 MK0568 10003 OPENING BALANCES</v>
      </c>
      <c r="H293">
        <f>'Funding Import'!H295</f>
        <v>138613.79999999999</v>
      </c>
      <c r="I293" s="139"/>
    </row>
    <row r="294" spans="1:9" ht="15" x14ac:dyDescent="0.2">
      <c r="A294" s="191" t="str">
        <f t="shared" si="8"/>
        <v>2122</v>
      </c>
      <c r="B294" s="191"/>
      <c r="C294" s="191" t="str">
        <f t="shared" si="9"/>
        <v>21220004</v>
      </c>
      <c r="D294" t="str">
        <f>'Funding Import'!A296</f>
        <v>GMPS2122: DUNMOW ST MARY'S PRIMARY</v>
      </c>
      <c r="E294" t="str">
        <f>MID('Funding Import'!B296,2,4)</f>
        <v>0004</v>
      </c>
      <c r="F294" t="str">
        <f>MID('Funding Import'!B296,8,50)</f>
        <v>STATEMENTED SEN</v>
      </c>
      <c r="G294" t="str">
        <f>'Funding Import'!I296</f>
        <v>Spreadsheet B 391144 20630818 ES009 MK0511 10004 EHCP ES009 MK0511 10004 EHCP</v>
      </c>
      <c r="H294">
        <f>'Funding Import'!H296</f>
        <v>26780</v>
      </c>
      <c r="I294" s="139"/>
    </row>
    <row r="295" spans="1:9" ht="15" x14ac:dyDescent="0.2">
      <c r="A295" s="191" t="str">
        <f t="shared" si="8"/>
        <v>2122</v>
      </c>
      <c r="B295" s="191"/>
      <c r="C295" s="191" t="str">
        <f t="shared" si="9"/>
        <v>21220004</v>
      </c>
      <c r="D295" t="str">
        <f>'Funding Import'!A297</f>
        <v>GMPS2122: DUNMOW ST MARY'S PRIMARY</v>
      </c>
      <c r="E295" t="str">
        <f>MID('Funding Import'!B297,2,4)</f>
        <v>0004</v>
      </c>
      <c r="F295" t="str">
        <f>MID('Funding Import'!B297,8,50)</f>
        <v>STATEMENTED SEN</v>
      </c>
      <c r="G295" t="str">
        <f>'Funding Import'!I297</f>
        <v>Spreadsheet B 394845 20782782 ES043 DP0533 SEN TOP-UP SUM1 SUM-21 ES043 DP0533 SEN TOP-UP SUM1 SUM-21</v>
      </c>
      <c r="H295">
        <f>'Funding Import'!H297</f>
        <v>3705</v>
      </c>
      <c r="I295" s="139"/>
    </row>
    <row r="296" spans="1:9" ht="15" x14ac:dyDescent="0.2">
      <c r="A296" s="191" t="str">
        <f t="shared" si="8"/>
        <v>2122</v>
      </c>
      <c r="B296" s="191"/>
      <c r="C296" s="191" t="str">
        <f t="shared" si="9"/>
        <v>21220004</v>
      </c>
      <c r="D296" t="str">
        <f>'Funding Import'!A298</f>
        <v>GMPS2122: DUNMOW ST MARY'S PRIMARY</v>
      </c>
      <c r="E296" t="str">
        <f>MID('Funding Import'!B298,2,4)</f>
        <v>0004</v>
      </c>
      <c r="F296" t="str">
        <f>MID('Funding Import'!B298,8,50)</f>
        <v>STATEMENTED SEN</v>
      </c>
      <c r="G296" t="str">
        <f>'Funding Import'!I298</f>
        <v>DL 8650 INCL FRAMEWORK AUT 21</v>
      </c>
      <c r="H296">
        <f>'Funding Import'!H298</f>
        <v>5428</v>
      </c>
      <c r="I296" s="139"/>
    </row>
    <row r="297" spans="1:9" ht="15" x14ac:dyDescent="0.2">
      <c r="A297" s="191" t="str">
        <f t="shared" si="8"/>
        <v>2122</v>
      </c>
      <c r="B297" s="191"/>
      <c r="C297" s="191" t="str">
        <f t="shared" si="9"/>
        <v>21220004</v>
      </c>
      <c r="D297" t="str">
        <f>'Funding Import'!A299</f>
        <v>GMPS2122: DUNMOW ST MARY'S PRIMARY</v>
      </c>
      <c r="E297" t="str">
        <f>MID('Funding Import'!B299,2,4)</f>
        <v>0004</v>
      </c>
      <c r="F297" t="str">
        <f>MID('Funding Import'!B299,8,50)</f>
        <v>STATEMENTED SEN</v>
      </c>
      <c r="G297" t="str">
        <f>'Funding Import'!I299</f>
        <v>DL 8688 SEN TOP-UP AUT1 AUT-21</v>
      </c>
      <c r="H297">
        <f>'Funding Import'!H299</f>
        <v>4817</v>
      </c>
      <c r="I297" s="139"/>
    </row>
    <row r="298" spans="1:9" ht="15" x14ac:dyDescent="0.2">
      <c r="A298" s="191" t="str">
        <f t="shared" si="8"/>
        <v>2122</v>
      </c>
      <c r="B298" s="191"/>
      <c r="C298" s="191" t="str">
        <f t="shared" si="9"/>
        <v>21220006</v>
      </c>
      <c r="D298" t="str">
        <f>'Funding Import'!A300</f>
        <v>GMPS2122: DUNMOW ST MARY'S PRIMARY</v>
      </c>
      <c r="E298" t="str">
        <f>MID('Funding Import'!B300,2,4)</f>
        <v>0006</v>
      </c>
      <c r="F298" t="str">
        <f>MID('Funding Import'!B300,8,50)</f>
        <v>EXCEPTIONAL COVID COST GRANT</v>
      </c>
      <c r="G298" t="str">
        <f>'Funding Import'!I300</f>
        <v>Spreadsheet B 398807 20920177 ES067 DP0558 FSMADDCOSTSCOVID FSMCOVID ES067 DP0558 FSMADDCOSTSCOVID FSMCOVID</v>
      </c>
      <c r="H298">
        <f>'Funding Import'!H300</f>
        <v>2730</v>
      </c>
      <c r="I298" s="139"/>
    </row>
    <row r="299" spans="1:9" ht="15" x14ac:dyDescent="0.2">
      <c r="A299" s="191" t="str">
        <f t="shared" si="8"/>
        <v>2122</v>
      </c>
      <c r="B299" s="191"/>
      <c r="C299" s="191" t="str">
        <f t="shared" si="9"/>
        <v>21220006</v>
      </c>
      <c r="D299" t="str">
        <f>'Funding Import'!A301</f>
        <v>GMPS2122: DUNMOW ST MARY'S PRIMARY</v>
      </c>
      <c r="E299" t="str">
        <f>MID('Funding Import'!B301,2,4)</f>
        <v>0006</v>
      </c>
      <c r="F299" t="str">
        <f>MID('Funding Import'!B301,8,50)</f>
        <v>EXCEPTIONAL COVID COST GRANT</v>
      </c>
      <c r="G299" t="str">
        <f>'Funding Import'!I301</f>
        <v>Spreadsheet B 398804 20920024 ES065 DP0556 COVIDEMERGENCY COVIDEM ES065 DP0556 COVIDEMERGENCY COVIDEM</v>
      </c>
      <c r="H299">
        <f>'Funding Import'!H301</f>
        <v>15630</v>
      </c>
      <c r="I299" s="139"/>
    </row>
    <row r="300" spans="1:9" ht="15" x14ac:dyDescent="0.2">
      <c r="A300" s="191" t="str">
        <f t="shared" si="8"/>
        <v>2122</v>
      </c>
      <c r="B300" s="191"/>
      <c r="C300" s="191" t="str">
        <f t="shared" si="9"/>
        <v>21220006</v>
      </c>
      <c r="D300" t="str">
        <f>'Funding Import'!A302</f>
        <v>GMPS2122: DUNMOW ST MARY'S PRIMARY</v>
      </c>
      <c r="E300" t="str">
        <f>MID('Funding Import'!B302,2,4)</f>
        <v>0006</v>
      </c>
      <c r="F300" t="str">
        <f>MID('Funding Import'!B302,8,50)</f>
        <v>EXCEPTIONAL COVID COST GRANT</v>
      </c>
      <c r="G300" t="str">
        <f>'Funding Import'!I302</f>
        <v>Spreadsheet B 399778 20982606 Movement from code '0006 to '0012 covid  emergency recode ES089 RM0128 Covid emergency recode</v>
      </c>
      <c r="H300">
        <f>'Funding Import'!H302</f>
        <v>-15630</v>
      </c>
      <c r="I300" s="139"/>
    </row>
    <row r="301" spans="1:9" ht="15" x14ac:dyDescent="0.2">
      <c r="A301" s="191" t="str">
        <f t="shared" si="8"/>
        <v>2122</v>
      </c>
      <c r="B301" s="191"/>
      <c r="C301" s="191" t="str">
        <f t="shared" si="9"/>
        <v>21220012</v>
      </c>
      <c r="D301" t="str">
        <f>'Funding Import'!A303</f>
        <v>GMPS2122: DUNMOW ST MARY'S PRIMARY</v>
      </c>
      <c r="E301" t="str">
        <f>MID('Funding Import'!B303,2,4)</f>
        <v>0012</v>
      </c>
      <c r="F301" t="str">
        <f>MID('Funding Import'!B303,8,50)</f>
        <v>COVID CATCH UP</v>
      </c>
      <c r="G301" t="str">
        <f>'Funding Import'!I303</f>
        <v>Spreadsheet B 399778 20982606 Movement from code '0006 to '0012 covid  emergency recode ES089 RM0128 Covid emergency recode</v>
      </c>
      <c r="H301">
        <f>'Funding Import'!H303</f>
        <v>15630</v>
      </c>
      <c r="I301" s="139"/>
    </row>
    <row r="302" spans="1:9" ht="15" x14ac:dyDescent="0.2">
      <c r="A302" s="191" t="str">
        <f t="shared" si="8"/>
        <v>2122</v>
      </c>
      <c r="B302" s="191"/>
      <c r="C302" s="191" t="str">
        <f t="shared" si="9"/>
        <v>21220012</v>
      </c>
      <c r="D302" t="str">
        <f>'Funding Import'!A304</f>
        <v>GMPS2122: DUNMOW ST MARY'S PRIMARY</v>
      </c>
      <c r="E302" t="str">
        <f>MID('Funding Import'!B304,2,4)</f>
        <v>0012</v>
      </c>
      <c r="F302" t="str">
        <f>MID('Funding Import'!B304,8,50)</f>
        <v>COVID CATCH UP</v>
      </c>
      <c r="G302" t="str">
        <f>'Funding Import'!I304</f>
        <v>DL 8645 0012recoveryc 0012RPG</v>
      </c>
      <c r="H302">
        <f>'Funding Import'!H304</f>
        <v>2501.25</v>
      </c>
      <c r="I302" s="139"/>
    </row>
    <row r="303" spans="1:9" ht="15" x14ac:dyDescent="0.2">
      <c r="A303" s="191" t="str">
        <f t="shared" si="8"/>
        <v>2122</v>
      </c>
      <c r="B303" s="191"/>
      <c r="C303" s="191" t="str">
        <f t="shared" si="9"/>
        <v>21220012</v>
      </c>
      <c r="D303" t="str">
        <f>'Funding Import'!A305</f>
        <v>GMPS2122: DUNMOW ST MARY'S PRIMARY</v>
      </c>
      <c r="E303" t="str">
        <f>MID('Funding Import'!B305,2,4)</f>
        <v>0012</v>
      </c>
      <c r="F303" t="str">
        <f>MID('Funding Import'!B305,8,50)</f>
        <v>COVID CATCH UP</v>
      </c>
      <c r="G303" t="str">
        <f>'Funding Import'!I305</f>
        <v>DL 8656 0012schoolled 0012SLT</v>
      </c>
      <c r="H303">
        <f>'Funding Import'!H305</f>
        <v>2008.13</v>
      </c>
      <c r="I303" s="139"/>
    </row>
    <row r="304" spans="1:9" ht="15" x14ac:dyDescent="0.2">
      <c r="A304" s="191" t="str">
        <f t="shared" si="8"/>
        <v>2122</v>
      </c>
      <c r="B304" s="191"/>
      <c r="C304" s="191" t="str">
        <f t="shared" si="9"/>
        <v>21220014</v>
      </c>
      <c r="D304" t="str">
        <f>'Funding Import'!A306</f>
        <v>GMPS2122: DUNMOW ST MARY'S PRIMARY</v>
      </c>
      <c r="E304" t="str">
        <f>MID('Funding Import'!B306,2,4)</f>
        <v>0014</v>
      </c>
      <c r="F304" t="str">
        <f>MID('Funding Import'!B306,8,50)</f>
        <v>PUPIL PREMIUM</v>
      </c>
      <c r="G304" t="str">
        <f>'Funding Import'!I306</f>
        <v>Spreadsheet B 390080 20589421 ES002 DP0514 PPG CIC SPR21P6 SPR-21 ES002 DP0514 PPG CIC SPR21P6 SPR-21</v>
      </c>
      <c r="H304">
        <f>'Funding Import'!H306</f>
        <v>600</v>
      </c>
      <c r="I304" s="139"/>
    </row>
    <row r="305" spans="1:9" ht="15" x14ac:dyDescent="0.2">
      <c r="A305" s="191" t="str">
        <f t="shared" si="8"/>
        <v>2122</v>
      </c>
      <c r="B305" s="191"/>
      <c r="C305" s="191" t="str">
        <f t="shared" si="9"/>
        <v>21220014</v>
      </c>
      <c r="D305" t="str">
        <f>'Funding Import'!A307</f>
        <v>GMPS2122: DUNMOW ST MARY'S PRIMARY</v>
      </c>
      <c r="E305" t="str">
        <f>MID('Funding Import'!B307,2,4)</f>
        <v>0014</v>
      </c>
      <c r="F305" t="str">
        <f>MID('Funding Import'!B307,8,50)</f>
        <v>PUPIL PREMIUM</v>
      </c>
      <c r="G305" t="str">
        <f>'Funding Import'!I307</f>
        <v>Spreadsheet B 399170 20949462 PPG CIC SUM21P4 SUM-21 ES084 RM0120 PPG CIC SUM21P4 SUM-21</v>
      </c>
      <c r="H305">
        <f>'Funding Import'!H307</f>
        <v>1600</v>
      </c>
      <c r="I305" s="139"/>
    </row>
    <row r="306" spans="1:9" ht="15" x14ac:dyDescent="0.2">
      <c r="A306" s="191" t="str">
        <f t="shared" si="8"/>
        <v>2122</v>
      </c>
      <c r="B306" s="191"/>
      <c r="C306" s="191" t="str">
        <f t="shared" si="9"/>
        <v>21220014</v>
      </c>
      <c r="D306" t="str">
        <f>'Funding Import'!A308</f>
        <v>GMPS2122: DUNMOW ST MARY'S PRIMARY</v>
      </c>
      <c r="E306" t="str">
        <f>MID('Funding Import'!B308,2,4)</f>
        <v>0014</v>
      </c>
      <c r="F306" t="str">
        <f>MID('Funding Import'!B308,8,50)</f>
        <v>PUPIL PREMIUM</v>
      </c>
      <c r="G306" t="str">
        <f>'Funding Import'!I308</f>
        <v>Spreadsheet B 400831 21077861 ES093 DP0593 SUMMER21PPG SUM21PPG ES093 DP0593 SUMMER21PPG SUM21PPG</v>
      </c>
      <c r="H306">
        <f>'Funding Import'!H308</f>
        <v>38798</v>
      </c>
      <c r="I306" s="139"/>
    </row>
    <row r="307" spans="1:9" ht="15" x14ac:dyDescent="0.2">
      <c r="A307" s="191" t="str">
        <f t="shared" si="8"/>
        <v>2122</v>
      </c>
      <c r="B307" s="191"/>
      <c r="C307" s="191" t="str">
        <f t="shared" si="9"/>
        <v>21220014</v>
      </c>
      <c r="D307" t="str">
        <f>'Funding Import'!A309</f>
        <v>GMPS2122: DUNMOW ST MARY'S PRIMARY</v>
      </c>
      <c r="E307" t="str">
        <f>MID('Funding Import'!B309,2,4)</f>
        <v>0014</v>
      </c>
      <c r="F307" t="str">
        <f>MID('Funding Import'!B309,8,50)</f>
        <v>PUPIL PREMIUM</v>
      </c>
      <c r="G307" t="str">
        <f>'Funding Import'!I309</f>
        <v>DL 8701 0014 Pupil Premium Autumn Term 2021</v>
      </c>
      <c r="H307">
        <f>'Funding Import'!H309</f>
        <v>31038</v>
      </c>
      <c r="I307" s="139"/>
    </row>
    <row r="308" spans="1:9" ht="15" x14ac:dyDescent="0.2">
      <c r="A308" s="191" t="str">
        <f t="shared" si="8"/>
        <v>2122</v>
      </c>
      <c r="B308" s="191"/>
      <c r="C308" s="191" t="str">
        <f t="shared" si="9"/>
        <v>21220018</v>
      </c>
      <c r="D308" t="str">
        <f>'Funding Import'!A310</f>
        <v>GMPS2122: DUNMOW ST MARY'S PRIMARY</v>
      </c>
      <c r="E308" t="str">
        <f>MID('Funding Import'!B310,2,4)</f>
        <v>0018</v>
      </c>
      <c r="F308" t="str">
        <f>MID('Funding Import'!B310,8,50)</f>
        <v>ADDITIONAL GRANT INCOME</v>
      </c>
      <c r="G308" t="str">
        <f>'Funding Import'!I310</f>
        <v>Spreadsheet B 393531 20728061 ES032 RM0087 PE GRANT APR 21 ES032 RM0087 PE GRANT APR 21</v>
      </c>
      <c r="H308">
        <f>'Funding Import'!H310</f>
        <v>8125</v>
      </c>
      <c r="I308" s="139"/>
    </row>
    <row r="309" spans="1:9" ht="15" x14ac:dyDescent="0.2">
      <c r="A309" s="191" t="str">
        <f t="shared" si="8"/>
        <v>2122</v>
      </c>
      <c r="B309" s="191"/>
      <c r="C309" s="191" t="str">
        <f t="shared" si="9"/>
        <v>21220018</v>
      </c>
      <c r="D309" t="str">
        <f>'Funding Import'!A311</f>
        <v>GMPS2122: DUNMOW ST MARY'S PRIMARY</v>
      </c>
      <c r="E309" t="str">
        <f>MID('Funding Import'!B311,2,4)</f>
        <v>0018</v>
      </c>
      <c r="F309" t="str">
        <f>MID('Funding Import'!B311,8,50)</f>
        <v>ADDITIONAL GRANT INCOME</v>
      </c>
      <c r="G309" t="str">
        <f>'Funding Import'!I311</f>
        <v>Spreadsheet B 399769 20981730 UIFSM JULY21 UIFSM 21 ES085 RM0124 UIFSM JULY21 UIFSM 21</v>
      </c>
      <c r="H309">
        <f>'Funding Import'!H311</f>
        <v>90496</v>
      </c>
      <c r="I309" s="139"/>
    </row>
    <row r="310" spans="1:9" ht="15" x14ac:dyDescent="0.2">
      <c r="A310" s="191" t="str">
        <f t="shared" si="8"/>
        <v>2122</v>
      </c>
      <c r="B310" s="191"/>
      <c r="C310" s="191" t="str">
        <f t="shared" si="9"/>
        <v>21220018</v>
      </c>
      <c r="D310" t="str">
        <f>'Funding Import'!A312</f>
        <v>GMPS2122: DUNMOW ST MARY'S PRIMARY</v>
      </c>
      <c r="E310" t="str">
        <f>MID('Funding Import'!B312,2,4)</f>
        <v>0018</v>
      </c>
      <c r="F310" t="str">
        <f>MID('Funding Import'!B312,8,50)</f>
        <v>ADDITIONAL GRANT INCOME</v>
      </c>
      <c r="G310" t="str">
        <f>'Funding Import'!I312</f>
        <v>DL 8673 PE GRANT OCT21 0018PE</v>
      </c>
      <c r="H310">
        <f>'Funding Import'!H312</f>
        <v>11556</v>
      </c>
      <c r="I310" s="139"/>
    </row>
    <row r="311" spans="1:9" ht="15" x14ac:dyDescent="0.2">
      <c r="A311" s="191" t="str">
        <f t="shared" si="8"/>
        <v>2122</v>
      </c>
      <c r="B311" s="191"/>
      <c r="C311" s="191" t="str">
        <f t="shared" si="9"/>
        <v>21220026</v>
      </c>
      <c r="D311" t="str">
        <f>'Funding Import'!A313</f>
        <v>GMPS2122: DUNMOW ST MARY'S PRIMARY</v>
      </c>
      <c r="E311" t="str">
        <f>MID('Funding Import'!B313,2,4)</f>
        <v>0026</v>
      </c>
      <c r="F311" t="str">
        <f>MID('Funding Import'!B313,8,50)</f>
        <v>NOTIONAL SEN FUNDING</v>
      </c>
      <c r="G311" t="str">
        <f>'Funding Import'!I313</f>
        <v>Spreadsheet B 391732 20639856 ES012 MK0514 10026 NOTIONAL SEN ES012 MK0514 10026 NOTIONAL SEN</v>
      </c>
      <c r="H311">
        <f>'Funding Import'!H313</f>
        <v>189981</v>
      </c>
      <c r="I311" s="139"/>
    </row>
    <row r="312" spans="1:9" ht="15" x14ac:dyDescent="0.2">
      <c r="A312" s="191" t="str">
        <f t="shared" si="8"/>
        <v>2124</v>
      </c>
      <c r="B312" s="191"/>
      <c r="C312" s="191" t="str">
        <f t="shared" si="9"/>
        <v>21240001</v>
      </c>
      <c r="D312" t="str">
        <f>'Funding Import'!A314</f>
        <v>GMPS2124: GREAT DUNMOW PRIMARY SCHOOL</v>
      </c>
      <c r="E312" t="str">
        <f>MID('Funding Import'!B314,2,4)</f>
        <v>0001</v>
      </c>
      <c r="F312" t="str">
        <f>MID('Funding Import'!B314,8,50)</f>
        <v>FORMULA FUNDED (EXCL RATES)</v>
      </c>
      <c r="G312" t="str">
        <f>'Funding Import'!I314</f>
        <v>Spreadsheet B 391145 20630885 ES006 MK0508 10001 FORMULA FUNDED ES006 MK0508 10001 FORMULA FUNDED</v>
      </c>
      <c r="H312">
        <f>'Funding Import'!H314</f>
        <v>1641267</v>
      </c>
      <c r="I312" s="139"/>
    </row>
    <row r="313" spans="1:9" ht="15" x14ac:dyDescent="0.2">
      <c r="A313" s="191" t="str">
        <f t="shared" si="8"/>
        <v>2124</v>
      </c>
      <c r="B313" s="191"/>
      <c r="C313" s="191" t="str">
        <f t="shared" si="9"/>
        <v>21240002</v>
      </c>
      <c r="D313" t="str">
        <f>'Funding Import'!A315</f>
        <v>GMPS2124: GREAT DUNMOW PRIMARY SCHOOL</v>
      </c>
      <c r="E313" t="str">
        <f>MID('Funding Import'!B315,2,4)</f>
        <v>0002</v>
      </c>
      <c r="F313" t="str">
        <f>MID('Funding Import'!B315,8,50)</f>
        <v>RATES</v>
      </c>
      <c r="G313" t="str">
        <f>'Funding Import'!I315</f>
        <v>Spreadsheet B 391137 20630756 ES007 MK0509 10002 RATES ES007 MK0509 10002 RATES</v>
      </c>
      <c r="H313">
        <f>'Funding Import'!H315</f>
        <v>11788</v>
      </c>
      <c r="I313" s="139"/>
    </row>
    <row r="314" spans="1:9" ht="15" x14ac:dyDescent="0.2">
      <c r="A314" s="191" t="str">
        <f t="shared" si="8"/>
        <v>2124</v>
      </c>
      <c r="B314" s="191"/>
      <c r="C314" s="191" t="str">
        <f t="shared" si="9"/>
        <v>21240003</v>
      </c>
      <c r="D314" t="str">
        <f>'Funding Import'!A316</f>
        <v>GMPS2124: GREAT DUNMOW PRIMARY SCHOOL</v>
      </c>
      <c r="E314" t="str">
        <f>MID('Funding Import'!B316,2,4)</f>
        <v>0003</v>
      </c>
      <c r="F314" t="str">
        <f>MID('Funding Import'!B316,8,50)</f>
        <v>BROUGHT FORWARD</v>
      </c>
      <c r="G314" t="str">
        <f>'Funding Import'!I316</f>
        <v>Spreadsheet B 394797 20778211 ES055 MK0568 10003 OPENING BALANCES ES055 MK0568 10003 OPENING BALANCES</v>
      </c>
      <c r="H314">
        <f>'Funding Import'!H316</f>
        <v>522270.77</v>
      </c>
      <c r="I314" s="139"/>
    </row>
    <row r="315" spans="1:9" ht="15" x14ac:dyDescent="0.2">
      <c r="A315" s="191" t="str">
        <f t="shared" si="8"/>
        <v>2124</v>
      </c>
      <c r="B315" s="191"/>
      <c r="C315" s="191" t="str">
        <f t="shared" si="9"/>
        <v>21240004</v>
      </c>
      <c r="D315" t="str">
        <f>'Funding Import'!A317</f>
        <v>GMPS2124: GREAT DUNMOW PRIMARY SCHOOL</v>
      </c>
      <c r="E315" t="str">
        <f>MID('Funding Import'!B317,2,4)</f>
        <v>0004</v>
      </c>
      <c r="F315" t="str">
        <f>MID('Funding Import'!B317,8,50)</f>
        <v>STATEMENTED SEN</v>
      </c>
      <c r="G315" t="str">
        <f>'Funding Import'!I317</f>
        <v>Spreadsheet B 391144 20630818 ES009 MK0511 10004 EHCP ES009 MK0511 10004 EHCP</v>
      </c>
      <c r="H315">
        <f>'Funding Import'!H317</f>
        <v>40541</v>
      </c>
      <c r="I315" s="139"/>
    </row>
    <row r="316" spans="1:9" ht="15" x14ac:dyDescent="0.2">
      <c r="A316" s="191" t="str">
        <f t="shared" si="8"/>
        <v>2124</v>
      </c>
      <c r="B316" s="191"/>
      <c r="C316" s="191" t="str">
        <f t="shared" si="9"/>
        <v>21240004</v>
      </c>
      <c r="D316" t="str">
        <f>'Funding Import'!A318</f>
        <v>GMPS2124: GREAT DUNMOW PRIMARY SCHOOL</v>
      </c>
      <c r="E316" t="str">
        <f>MID('Funding Import'!B318,2,4)</f>
        <v>0004</v>
      </c>
      <c r="F316" t="str">
        <f>MID('Funding Import'!B318,8,50)</f>
        <v>STATEMENTED SEN</v>
      </c>
      <c r="G316" t="str">
        <f>'Funding Import'!I318</f>
        <v>Spreadsheet B 394845 20782782 ES043 DP0533 SEN TOP-UP SUM1 SUM-21 ES043 DP0533 SEN TOP-UP SUM1 SUM-21</v>
      </c>
      <c r="H316">
        <f>'Funding Import'!H318</f>
        <v>1132</v>
      </c>
      <c r="I316" s="139"/>
    </row>
    <row r="317" spans="1:9" ht="15" x14ac:dyDescent="0.2">
      <c r="A317" s="191" t="str">
        <f t="shared" si="8"/>
        <v>2124</v>
      </c>
      <c r="B317" s="191"/>
      <c r="C317" s="191" t="str">
        <f t="shared" si="9"/>
        <v>21240006</v>
      </c>
      <c r="D317" t="str">
        <f>'Funding Import'!A319</f>
        <v>GMPS2124: GREAT DUNMOW PRIMARY SCHOOL</v>
      </c>
      <c r="E317" t="str">
        <f>MID('Funding Import'!B319,2,4)</f>
        <v>0006</v>
      </c>
      <c r="F317" t="str">
        <f>MID('Funding Import'!B319,8,50)</f>
        <v>EXCEPTIONAL COVID COST GRANT</v>
      </c>
      <c r="G317" t="str">
        <f>'Funding Import'!I319</f>
        <v>Spreadsheet B 398807 20920177 ES067 DP0558 FSMADDCOSTSCOVID FSMCOVID ES067 DP0558 FSMADDCOSTSCOVID FSMCOVID</v>
      </c>
      <c r="H317">
        <f>'Funding Import'!H319</f>
        <v>820.5</v>
      </c>
      <c r="I317" s="139"/>
    </row>
    <row r="318" spans="1:9" ht="15" x14ac:dyDescent="0.2">
      <c r="A318" s="191" t="str">
        <f t="shared" si="8"/>
        <v>2124</v>
      </c>
      <c r="B318" s="191"/>
      <c r="C318" s="191" t="str">
        <f t="shared" si="9"/>
        <v>21240006</v>
      </c>
      <c r="D318" t="str">
        <f>'Funding Import'!A320</f>
        <v>GMPS2124: GREAT DUNMOW PRIMARY SCHOOL</v>
      </c>
      <c r="E318" t="str">
        <f>MID('Funding Import'!B320,2,4)</f>
        <v>0006</v>
      </c>
      <c r="F318" t="str">
        <f>MID('Funding Import'!B320,8,50)</f>
        <v>EXCEPTIONAL COVID COST GRANT</v>
      </c>
      <c r="G318" t="str">
        <f>'Funding Import'!I320</f>
        <v>Spreadsheet B 398804 20920024 ES065 DP0556 COVIDEMERGENCY COVIDEM ES065 DP0556 COVIDEMERGENCY COVIDEM</v>
      </c>
      <c r="H318">
        <f>'Funding Import'!H320</f>
        <v>14200</v>
      </c>
      <c r="I318" s="139"/>
    </row>
    <row r="319" spans="1:9" ht="15" x14ac:dyDescent="0.2">
      <c r="A319" s="191" t="str">
        <f t="shared" si="8"/>
        <v>2124</v>
      </c>
      <c r="B319" s="191"/>
      <c r="C319" s="191" t="str">
        <f t="shared" si="9"/>
        <v>21240006</v>
      </c>
      <c r="D319" t="str">
        <f>'Funding Import'!A321</f>
        <v>GMPS2124: GREAT DUNMOW PRIMARY SCHOOL</v>
      </c>
      <c r="E319" t="str">
        <f>MID('Funding Import'!B321,2,4)</f>
        <v>0006</v>
      </c>
      <c r="F319" t="str">
        <f>MID('Funding Import'!B321,8,50)</f>
        <v>EXCEPTIONAL COVID COST GRANT</v>
      </c>
      <c r="G319" t="str">
        <f>'Funding Import'!I321</f>
        <v>Spreadsheet B 399778 20982606 Movement from code '0006 to '0012 covid  emergency recode ES089 RM0128 Covid emergency recode</v>
      </c>
      <c r="H319">
        <f>'Funding Import'!H321</f>
        <v>-14200</v>
      </c>
      <c r="I319" s="139"/>
    </row>
    <row r="320" spans="1:9" ht="15" x14ac:dyDescent="0.2">
      <c r="A320" s="191" t="str">
        <f t="shared" si="8"/>
        <v>2124</v>
      </c>
      <c r="B320" s="191"/>
      <c r="C320" s="191" t="str">
        <f t="shared" si="9"/>
        <v>21240012</v>
      </c>
      <c r="D320" t="str">
        <f>'Funding Import'!A322</f>
        <v>GMPS2124: GREAT DUNMOW PRIMARY SCHOOL</v>
      </c>
      <c r="E320" t="str">
        <f>MID('Funding Import'!B322,2,4)</f>
        <v>0012</v>
      </c>
      <c r="F320" t="str">
        <f>MID('Funding Import'!B322,8,50)</f>
        <v>COVID CATCH UP</v>
      </c>
      <c r="G320" t="str">
        <f>'Funding Import'!I322</f>
        <v>Spreadsheet B 399778 20982606 Movement from code '0006 to '0012 covid  emergency recode ES089 RM0128 Covid emergency recode</v>
      </c>
      <c r="H320">
        <f>'Funding Import'!H322</f>
        <v>14200</v>
      </c>
      <c r="I320" s="139"/>
    </row>
    <row r="321" spans="1:9" ht="15" x14ac:dyDescent="0.2">
      <c r="A321" s="191" t="str">
        <f t="shared" si="8"/>
        <v>2124</v>
      </c>
      <c r="B321" s="191"/>
      <c r="C321" s="191" t="str">
        <f t="shared" si="9"/>
        <v>21240012</v>
      </c>
      <c r="D321" t="str">
        <f>'Funding Import'!A323</f>
        <v>GMPS2124: GREAT DUNMOW PRIMARY SCHOOL</v>
      </c>
      <c r="E321" t="str">
        <f>MID('Funding Import'!B323,2,4)</f>
        <v>0012</v>
      </c>
      <c r="F321" t="str">
        <f>MID('Funding Import'!B323,8,50)</f>
        <v>COVID CATCH UP</v>
      </c>
      <c r="G321" t="str">
        <f>'Funding Import'!I323</f>
        <v>DL 8645 0012recoveryc 0012RPG</v>
      </c>
      <c r="H321">
        <f>'Funding Import'!H323</f>
        <v>1341.25</v>
      </c>
      <c r="I321" s="139"/>
    </row>
    <row r="322" spans="1:9" ht="15" x14ac:dyDescent="0.2">
      <c r="A322" s="191" t="str">
        <f t="shared" ref="A322:A385" si="10">MID(D322,5,4)</f>
        <v>2124</v>
      </c>
      <c r="B322" s="191"/>
      <c r="C322" s="191" t="str">
        <f t="shared" ref="C322:C385" si="11">A322&amp;E322</f>
        <v>21240012</v>
      </c>
      <c r="D322" t="str">
        <f>'Funding Import'!A324</f>
        <v>GMPS2124: GREAT DUNMOW PRIMARY SCHOOL</v>
      </c>
      <c r="E322" t="str">
        <f>MID('Funding Import'!B324,2,4)</f>
        <v>0012</v>
      </c>
      <c r="F322" t="str">
        <f>MID('Funding Import'!B324,8,50)</f>
        <v>COVID CATCH UP</v>
      </c>
      <c r="G322" t="str">
        <f>'Funding Import'!I324</f>
        <v>DL 8656 0012schoolled 0012SLT</v>
      </c>
      <c r="H322">
        <f>'Funding Import'!H324</f>
        <v>1299.3800000000001</v>
      </c>
      <c r="I322" s="139"/>
    </row>
    <row r="323" spans="1:9" ht="15" x14ac:dyDescent="0.2">
      <c r="A323" s="191" t="str">
        <f t="shared" si="10"/>
        <v>2124</v>
      </c>
      <c r="B323" s="191"/>
      <c r="C323" s="191" t="str">
        <f t="shared" si="11"/>
        <v>21240014</v>
      </c>
      <c r="D323" t="str">
        <f>'Funding Import'!A325</f>
        <v>GMPS2124: GREAT DUNMOW PRIMARY SCHOOL</v>
      </c>
      <c r="E323" t="str">
        <f>MID('Funding Import'!B325,2,4)</f>
        <v>0014</v>
      </c>
      <c r="F323" t="str">
        <f>MID('Funding Import'!B325,8,50)</f>
        <v>PUPIL PREMIUM</v>
      </c>
      <c r="G323" t="str">
        <f>'Funding Import'!I325</f>
        <v>Spreadsheet B 400831 21077861 ES093 DP0593 SUMMER21PPG SUM21PPG ES093 DP0593 SUMMER21PPG SUM21PPG</v>
      </c>
      <c r="H323">
        <f>'Funding Import'!H325</f>
        <v>22373</v>
      </c>
      <c r="I323" s="139"/>
    </row>
    <row r="324" spans="1:9" ht="15" x14ac:dyDescent="0.2">
      <c r="A324" s="191" t="str">
        <f t="shared" si="10"/>
        <v>2124</v>
      </c>
      <c r="B324" s="191"/>
      <c r="C324" s="191" t="str">
        <f t="shared" si="11"/>
        <v>21240014</v>
      </c>
      <c r="D324" t="str">
        <f>'Funding Import'!A326</f>
        <v>GMPS2124: GREAT DUNMOW PRIMARY SCHOOL</v>
      </c>
      <c r="E324" t="str">
        <f>MID('Funding Import'!B326,2,4)</f>
        <v>0014</v>
      </c>
      <c r="F324" t="str">
        <f>MID('Funding Import'!B326,8,50)</f>
        <v>PUPIL PREMIUM</v>
      </c>
      <c r="G324" t="str">
        <f>'Funding Import'!I326</f>
        <v>DL 8701 0014 Pupil Premium Autumn Term 2021</v>
      </c>
      <c r="H324">
        <f>'Funding Import'!H326</f>
        <v>17898</v>
      </c>
      <c r="I324" s="139"/>
    </row>
    <row r="325" spans="1:9" ht="15" x14ac:dyDescent="0.2">
      <c r="A325" s="191" t="str">
        <f t="shared" si="10"/>
        <v>2124</v>
      </c>
      <c r="B325" s="191"/>
      <c r="C325" s="191" t="str">
        <f t="shared" si="11"/>
        <v>21240018</v>
      </c>
      <c r="D325" t="str">
        <f>'Funding Import'!A327</f>
        <v>GMPS2124: GREAT DUNMOW PRIMARY SCHOOL</v>
      </c>
      <c r="E325" t="str">
        <f>MID('Funding Import'!B327,2,4)</f>
        <v>0018</v>
      </c>
      <c r="F325" t="str">
        <f>MID('Funding Import'!B327,8,50)</f>
        <v>ADDITIONAL GRANT INCOME</v>
      </c>
      <c r="G325" t="str">
        <f>'Funding Import'!I327</f>
        <v>Spreadsheet B 393531 20728061 ES032 RM0087 PE GRANT APR 21 ES032 RM0087 PE GRANT APR 21</v>
      </c>
      <c r="H325">
        <f>'Funding Import'!H327</f>
        <v>8196</v>
      </c>
      <c r="I325" s="139"/>
    </row>
    <row r="326" spans="1:9" ht="15" x14ac:dyDescent="0.2">
      <c r="A326" s="191" t="str">
        <f t="shared" si="10"/>
        <v>2124</v>
      </c>
      <c r="B326" s="191"/>
      <c r="C326" s="191" t="str">
        <f t="shared" si="11"/>
        <v>21240018</v>
      </c>
      <c r="D326" t="str">
        <f>'Funding Import'!A328</f>
        <v>GMPS2124: GREAT DUNMOW PRIMARY SCHOOL</v>
      </c>
      <c r="E326" t="str">
        <f>MID('Funding Import'!B328,2,4)</f>
        <v>0018</v>
      </c>
      <c r="F326" t="str">
        <f>MID('Funding Import'!B328,8,50)</f>
        <v>ADDITIONAL GRANT INCOME</v>
      </c>
      <c r="G326" t="str">
        <f>'Funding Import'!I328</f>
        <v>Spreadsheet B 399769 20981730 UIFSM JULY21 UIFSM 21 ES085 RM0124 UIFSM JULY21 UIFSM 21</v>
      </c>
      <c r="H326">
        <f>'Funding Import'!H328</f>
        <v>67709</v>
      </c>
      <c r="I326" s="139"/>
    </row>
    <row r="327" spans="1:9" ht="15" x14ac:dyDescent="0.2">
      <c r="A327" s="191" t="str">
        <f t="shared" si="10"/>
        <v>2124</v>
      </c>
      <c r="B327" s="191"/>
      <c r="C327" s="191" t="str">
        <f t="shared" si="11"/>
        <v>21240018</v>
      </c>
      <c r="D327" t="str">
        <f>'Funding Import'!A329</f>
        <v>GMPS2124: GREAT DUNMOW PRIMARY SCHOOL</v>
      </c>
      <c r="E327" t="str">
        <f>MID('Funding Import'!B329,2,4)</f>
        <v>0018</v>
      </c>
      <c r="F327" t="str">
        <f>MID('Funding Import'!B329,8,50)</f>
        <v>ADDITIONAL GRANT INCOME</v>
      </c>
      <c r="G327" t="str">
        <f>'Funding Import'!I329</f>
        <v>DL 8673 PE GRANT OCT21 0018PE</v>
      </c>
      <c r="H327">
        <f>'Funding Import'!H329</f>
        <v>11439</v>
      </c>
      <c r="I327" s="139"/>
    </row>
    <row r="328" spans="1:9" ht="15" x14ac:dyDescent="0.2">
      <c r="A328" s="191" t="str">
        <f t="shared" si="10"/>
        <v>2124</v>
      </c>
      <c r="B328" s="191"/>
      <c r="C328" s="191" t="str">
        <f t="shared" si="11"/>
        <v>21240026</v>
      </c>
      <c r="D328" t="str">
        <f>'Funding Import'!A330</f>
        <v>GMPS2124: GREAT DUNMOW PRIMARY SCHOOL</v>
      </c>
      <c r="E328" t="str">
        <f>MID('Funding Import'!B330,2,4)</f>
        <v>0026</v>
      </c>
      <c r="F328" t="str">
        <f>MID('Funding Import'!B330,8,50)</f>
        <v>NOTIONAL SEN FUNDING</v>
      </c>
      <c r="G328" t="str">
        <f>'Funding Import'!I330</f>
        <v>Spreadsheet B 391732 20639856 ES012 MK0514 10026 NOTIONAL SEN ES012 MK0514 10026 NOTIONAL SEN</v>
      </c>
      <c r="H328">
        <f>'Funding Import'!H330</f>
        <v>122799</v>
      </c>
      <c r="I328" s="139"/>
    </row>
    <row r="329" spans="1:9" ht="15" x14ac:dyDescent="0.2">
      <c r="A329" s="191" t="str">
        <f t="shared" si="10"/>
        <v>2160</v>
      </c>
      <c r="B329" s="191"/>
      <c r="C329" s="191" t="str">
        <f t="shared" si="11"/>
        <v>21600001</v>
      </c>
      <c r="D329" t="str">
        <f>'Funding Import'!A331</f>
        <v>GMPS2160: EARLS COLNE PRIMARY SCHL&amp;NURS</v>
      </c>
      <c r="E329" t="str">
        <f>MID('Funding Import'!B331,2,4)</f>
        <v>0001</v>
      </c>
      <c r="F329" t="str">
        <f>MID('Funding Import'!B331,8,50)</f>
        <v>FORMULA FUNDED (EXCL RATES)</v>
      </c>
      <c r="G329" t="str">
        <f>'Funding Import'!I331</f>
        <v>Spreadsheet B 391145 20630885 ES006 MK0508 10001 FORMULA FUNDED ES006 MK0508 10001 FORMULA FUNDED</v>
      </c>
      <c r="H329">
        <f>'Funding Import'!H331</f>
        <v>1532896</v>
      </c>
      <c r="I329" s="139"/>
    </row>
    <row r="330" spans="1:9" ht="15" x14ac:dyDescent="0.2">
      <c r="A330" s="191" t="str">
        <f t="shared" si="10"/>
        <v>2160</v>
      </c>
      <c r="B330" s="191"/>
      <c r="C330" s="191" t="str">
        <f t="shared" si="11"/>
        <v>21600002</v>
      </c>
      <c r="D330" t="str">
        <f>'Funding Import'!A332</f>
        <v>GMPS2160: EARLS COLNE PRIMARY SCHL&amp;NURS</v>
      </c>
      <c r="E330" t="str">
        <f>MID('Funding Import'!B332,2,4)</f>
        <v>0002</v>
      </c>
      <c r="F330" t="str">
        <f>MID('Funding Import'!B332,8,50)</f>
        <v>RATES</v>
      </c>
      <c r="G330" t="str">
        <f>'Funding Import'!I332</f>
        <v>Spreadsheet B 391137 20630756 ES007 MK0509 10002 RATES ES007 MK0509 10002 RATES</v>
      </c>
      <c r="H330">
        <f>'Funding Import'!H332</f>
        <v>956</v>
      </c>
      <c r="I330" s="139"/>
    </row>
    <row r="331" spans="1:9" ht="15" x14ac:dyDescent="0.2">
      <c r="A331" s="191" t="str">
        <f t="shared" si="10"/>
        <v>2160</v>
      </c>
      <c r="B331" s="191"/>
      <c r="C331" s="191" t="str">
        <f t="shared" si="11"/>
        <v>21600003</v>
      </c>
      <c r="D331" t="str">
        <f>'Funding Import'!A333</f>
        <v>GMPS2160: EARLS COLNE PRIMARY SCHL&amp;NURS</v>
      </c>
      <c r="E331" t="str">
        <f>MID('Funding Import'!B333,2,4)</f>
        <v>0003</v>
      </c>
      <c r="F331" t="str">
        <f>MID('Funding Import'!B333,8,50)</f>
        <v>BROUGHT FORWARD</v>
      </c>
      <c r="G331" t="str">
        <f>'Funding Import'!I333</f>
        <v>Spreadsheet B 394797 20778211 ES055 MK0568 10003 OPENING BALANCES ES055 MK0568 10003 OPENING BALANCES</v>
      </c>
      <c r="H331">
        <f>'Funding Import'!H333</f>
        <v>536523.97</v>
      </c>
      <c r="I331" s="139"/>
    </row>
    <row r="332" spans="1:9" ht="15" x14ac:dyDescent="0.2">
      <c r="A332" s="191" t="str">
        <f t="shared" si="10"/>
        <v>2160</v>
      </c>
      <c r="B332" s="191"/>
      <c r="C332" s="191" t="str">
        <f t="shared" si="11"/>
        <v>21600004</v>
      </c>
      <c r="D332" t="str">
        <f>'Funding Import'!A334</f>
        <v>GMPS2160: EARLS COLNE PRIMARY SCHL&amp;NURS</v>
      </c>
      <c r="E332" t="str">
        <f>MID('Funding Import'!B334,2,4)</f>
        <v>0004</v>
      </c>
      <c r="F332" t="str">
        <f>MID('Funding Import'!B334,8,50)</f>
        <v>STATEMENTED SEN</v>
      </c>
      <c r="G332" t="str">
        <f>'Funding Import'!I334</f>
        <v>Spreadsheet B 391144 20630818 ES009 MK0511 10004 EHCP ES009 MK0511 10004 EHCP</v>
      </c>
      <c r="H332">
        <f>'Funding Import'!H334</f>
        <v>12798</v>
      </c>
      <c r="I332" s="139"/>
    </row>
    <row r="333" spans="1:9" ht="15" x14ac:dyDescent="0.2">
      <c r="A333" s="191" t="str">
        <f t="shared" si="10"/>
        <v>2160</v>
      </c>
      <c r="B333" s="191"/>
      <c r="C333" s="191" t="str">
        <f t="shared" si="11"/>
        <v>21600004</v>
      </c>
      <c r="D333" t="str">
        <f>'Funding Import'!A335</f>
        <v>GMPS2160: EARLS COLNE PRIMARY SCHL&amp;NURS</v>
      </c>
      <c r="E333" t="str">
        <f>MID('Funding Import'!B335,2,4)</f>
        <v>0004</v>
      </c>
      <c r="F333" t="str">
        <f>MID('Funding Import'!B335,8,50)</f>
        <v>STATEMENTED SEN</v>
      </c>
      <c r="G333" t="str">
        <f>'Funding Import'!I335</f>
        <v>Spreadsheet B 401820 21143763 ES099 MK0707 SEN TOP-UP SUM2 SUM-21 ES099 MK0707 SEN TOP-UP SUM2 SUM-21</v>
      </c>
      <c r="H333">
        <f>'Funding Import'!H335</f>
        <v>2382</v>
      </c>
      <c r="I333" s="139"/>
    </row>
    <row r="334" spans="1:9" ht="15" x14ac:dyDescent="0.2">
      <c r="A334" s="191" t="str">
        <f t="shared" si="10"/>
        <v>2160</v>
      </c>
      <c r="B334" s="191"/>
      <c r="C334" s="191" t="str">
        <f t="shared" si="11"/>
        <v>21600004</v>
      </c>
      <c r="D334" t="str">
        <f>'Funding Import'!A336</f>
        <v>GMPS2160: EARLS COLNE PRIMARY SCHL&amp;NURS</v>
      </c>
      <c r="E334" t="str">
        <f>MID('Funding Import'!B336,2,4)</f>
        <v>0004</v>
      </c>
      <c r="F334" t="str">
        <f>MID('Funding Import'!B336,8,50)</f>
        <v>STATEMENTED SEN</v>
      </c>
      <c r="G334" t="str">
        <f>'Funding Import'!I336</f>
        <v>DL 8688 SEN TOP-UP AUT1 AUT-21</v>
      </c>
      <c r="H334">
        <f>'Funding Import'!H336</f>
        <v>7036</v>
      </c>
      <c r="I334" s="139"/>
    </row>
    <row r="335" spans="1:9" ht="15" x14ac:dyDescent="0.2">
      <c r="A335" s="191" t="str">
        <f t="shared" si="10"/>
        <v>2160</v>
      </c>
      <c r="B335" s="191"/>
      <c r="C335" s="191" t="str">
        <f t="shared" si="11"/>
        <v>21600006</v>
      </c>
      <c r="D335" t="str">
        <f>'Funding Import'!A337</f>
        <v>GMPS2160: EARLS COLNE PRIMARY SCHL&amp;NURS</v>
      </c>
      <c r="E335" t="str">
        <f>MID('Funding Import'!B337,2,4)</f>
        <v>0006</v>
      </c>
      <c r="F335" t="str">
        <f>MID('Funding Import'!B337,8,50)</f>
        <v>EXCEPTIONAL COVID COST GRANT</v>
      </c>
      <c r="G335" t="str">
        <f>'Funding Import'!I337</f>
        <v>Spreadsheet B 398804 20920024 ES065 DP0556 COVIDEMERGENCY COVIDEM ES065 DP0556 COVIDEMERGENCY COVIDEM</v>
      </c>
      <c r="H335">
        <f>'Funding Import'!H337</f>
        <v>13630</v>
      </c>
      <c r="I335" s="139"/>
    </row>
    <row r="336" spans="1:9" ht="15" x14ac:dyDescent="0.2">
      <c r="A336" s="191" t="str">
        <f t="shared" si="10"/>
        <v>2160</v>
      </c>
      <c r="B336" s="191"/>
      <c r="C336" s="191" t="str">
        <f t="shared" si="11"/>
        <v>21600006</v>
      </c>
      <c r="D336" t="str">
        <f>'Funding Import'!A338</f>
        <v>GMPS2160: EARLS COLNE PRIMARY SCHL&amp;NURS</v>
      </c>
      <c r="E336" t="str">
        <f>MID('Funding Import'!B338,2,4)</f>
        <v>0006</v>
      </c>
      <c r="F336" t="str">
        <f>MID('Funding Import'!B338,8,50)</f>
        <v>EXCEPTIONAL COVID COST GRANT</v>
      </c>
      <c r="G336" t="str">
        <f>'Funding Import'!I338</f>
        <v>Spreadsheet B 399778 20982606 Movement from code '0006 to '0012 covid  emergency recode ES089 RM0128 Covid emergency recode</v>
      </c>
      <c r="H336">
        <f>'Funding Import'!H338</f>
        <v>-13630</v>
      </c>
      <c r="I336" s="139"/>
    </row>
    <row r="337" spans="1:9" ht="15" x14ac:dyDescent="0.2">
      <c r="A337" s="191" t="str">
        <f t="shared" si="10"/>
        <v>2160</v>
      </c>
      <c r="B337" s="191"/>
      <c r="C337" s="191" t="str">
        <f t="shared" si="11"/>
        <v>21600012</v>
      </c>
      <c r="D337" t="str">
        <f>'Funding Import'!A339</f>
        <v>GMPS2160: EARLS COLNE PRIMARY SCHL&amp;NURS</v>
      </c>
      <c r="E337" t="str">
        <f>MID('Funding Import'!B339,2,4)</f>
        <v>0012</v>
      </c>
      <c r="F337" t="str">
        <f>MID('Funding Import'!B339,8,50)</f>
        <v>COVID CATCH UP</v>
      </c>
      <c r="G337" t="str">
        <f>'Funding Import'!I339</f>
        <v>Spreadsheet B 399778 20982606 Movement from code '0006 to '0012 covid  emergency recode ES089 RM0128 Covid emergency recode</v>
      </c>
      <c r="H337">
        <f>'Funding Import'!H339</f>
        <v>13630</v>
      </c>
      <c r="I337" s="139"/>
    </row>
    <row r="338" spans="1:9" ht="15" x14ac:dyDescent="0.2">
      <c r="A338" s="191" t="str">
        <f t="shared" si="10"/>
        <v>2160</v>
      </c>
      <c r="B338" s="191"/>
      <c r="C338" s="191" t="str">
        <f t="shared" si="11"/>
        <v>21600012</v>
      </c>
      <c r="D338" t="str">
        <f>'Funding Import'!A340</f>
        <v>GMPS2160: EARLS COLNE PRIMARY SCHL&amp;NURS</v>
      </c>
      <c r="E338" t="str">
        <f>MID('Funding Import'!B340,2,4)</f>
        <v>0012</v>
      </c>
      <c r="F338" t="str">
        <f>MID('Funding Import'!B340,8,50)</f>
        <v>COVID CATCH UP</v>
      </c>
      <c r="G338" t="str">
        <f>'Funding Import'!I340</f>
        <v>DL 8645 0012recoveryc 0012RPG</v>
      </c>
      <c r="H338">
        <f>'Funding Import'!H340</f>
        <v>2392.5</v>
      </c>
      <c r="I338" s="139"/>
    </row>
    <row r="339" spans="1:9" ht="15" x14ac:dyDescent="0.2">
      <c r="A339" s="191" t="str">
        <f t="shared" si="10"/>
        <v>2160</v>
      </c>
      <c r="B339" s="191"/>
      <c r="C339" s="191" t="str">
        <f t="shared" si="11"/>
        <v>21600012</v>
      </c>
      <c r="D339" t="str">
        <f>'Funding Import'!A341</f>
        <v>GMPS2160: EARLS COLNE PRIMARY SCHL&amp;NURS</v>
      </c>
      <c r="E339" t="str">
        <f>MID('Funding Import'!B341,2,4)</f>
        <v>0012</v>
      </c>
      <c r="F339" t="str">
        <f>MID('Funding Import'!B341,8,50)</f>
        <v>COVID CATCH UP</v>
      </c>
      <c r="G339" t="str">
        <f>'Funding Import'!I341</f>
        <v>DL 8656 0012schoolled 0012SLT</v>
      </c>
      <c r="H339">
        <f>'Funding Import'!H341</f>
        <v>2362.5</v>
      </c>
      <c r="I339" s="139"/>
    </row>
    <row r="340" spans="1:9" ht="15" x14ac:dyDescent="0.2">
      <c r="A340" s="191" t="str">
        <f t="shared" si="10"/>
        <v>2160</v>
      </c>
      <c r="B340" s="191"/>
      <c r="C340" s="191" t="str">
        <f t="shared" si="11"/>
        <v>21600014</v>
      </c>
      <c r="D340" t="str">
        <f>'Funding Import'!A342</f>
        <v>GMPS2160: EARLS COLNE PRIMARY SCHL&amp;NURS</v>
      </c>
      <c r="E340" t="str">
        <f>MID('Funding Import'!B342,2,4)</f>
        <v>0014</v>
      </c>
      <c r="F340" t="str">
        <f>MID('Funding Import'!B342,8,50)</f>
        <v>PUPIL PREMIUM</v>
      </c>
      <c r="G340" t="str">
        <f>'Funding Import'!I342</f>
        <v>Spreadsheet B 400831 21077861 ES093 DP0593 SUMMER21PPG SUM21PPG ES093 DP0593 SUMMER21PPG SUM21PPG</v>
      </c>
      <c r="H340">
        <f>'Funding Import'!H342</f>
        <v>38854</v>
      </c>
      <c r="I340" s="139"/>
    </row>
    <row r="341" spans="1:9" ht="15" x14ac:dyDescent="0.2">
      <c r="A341" s="191" t="str">
        <f t="shared" si="10"/>
        <v>2160</v>
      </c>
      <c r="B341" s="191"/>
      <c r="C341" s="191" t="str">
        <f t="shared" si="11"/>
        <v>21600014</v>
      </c>
      <c r="D341" t="str">
        <f>'Funding Import'!A343</f>
        <v>GMPS2160: EARLS COLNE PRIMARY SCHL&amp;NURS</v>
      </c>
      <c r="E341" t="str">
        <f>MID('Funding Import'!B343,2,4)</f>
        <v>0014</v>
      </c>
      <c r="F341" t="str">
        <f>MID('Funding Import'!B343,8,50)</f>
        <v>PUPIL PREMIUM</v>
      </c>
      <c r="G341" t="str">
        <f>'Funding Import'!I343</f>
        <v>DL 8701 0014 Pupil Premium Autumn Term 2021</v>
      </c>
      <c r="H341">
        <f>'Funding Import'!H343</f>
        <v>31083</v>
      </c>
      <c r="I341" s="139"/>
    </row>
    <row r="342" spans="1:9" ht="15" x14ac:dyDescent="0.2">
      <c r="A342" s="191" t="str">
        <f t="shared" si="10"/>
        <v>2160</v>
      </c>
      <c r="B342" s="191"/>
      <c r="C342" s="191" t="str">
        <f t="shared" si="11"/>
        <v>21600018</v>
      </c>
      <c r="D342" t="str">
        <f>'Funding Import'!A344</f>
        <v>GMPS2160: EARLS COLNE PRIMARY SCHL&amp;NURS</v>
      </c>
      <c r="E342" t="str">
        <f>MID('Funding Import'!B344,2,4)</f>
        <v>0018</v>
      </c>
      <c r="F342" t="str">
        <f>MID('Funding Import'!B344,8,50)</f>
        <v>ADDITIONAL GRANT INCOME</v>
      </c>
      <c r="G342" t="str">
        <f>'Funding Import'!I344</f>
        <v>Spreadsheet B 393531 20728061 ES032 RM0087 PE GRANT APR 21 ES032 RM0087 PE GRANT APR 21</v>
      </c>
      <c r="H342">
        <f>'Funding Import'!H344</f>
        <v>8046</v>
      </c>
      <c r="I342" s="139"/>
    </row>
    <row r="343" spans="1:9" ht="15" x14ac:dyDescent="0.2">
      <c r="A343" s="191" t="str">
        <f t="shared" si="10"/>
        <v>2160</v>
      </c>
      <c r="B343" s="191"/>
      <c r="C343" s="191" t="str">
        <f t="shared" si="11"/>
        <v>21600018</v>
      </c>
      <c r="D343" t="str">
        <f>'Funding Import'!A345</f>
        <v>GMPS2160: EARLS COLNE PRIMARY SCHL&amp;NURS</v>
      </c>
      <c r="E343" t="str">
        <f>MID('Funding Import'!B345,2,4)</f>
        <v>0018</v>
      </c>
      <c r="F343" t="str">
        <f>MID('Funding Import'!B345,8,50)</f>
        <v>ADDITIONAL GRANT INCOME</v>
      </c>
      <c r="G343" t="str">
        <f>'Funding Import'!I345</f>
        <v>Spreadsheet B 399769 20981730 UIFSM JULY21 UIFSM 21 ES085 RM0124 UIFSM JULY21 UIFSM 21</v>
      </c>
      <c r="H343">
        <f>'Funding Import'!H345</f>
        <v>74027</v>
      </c>
      <c r="I343" s="139"/>
    </row>
    <row r="344" spans="1:9" ht="15" x14ac:dyDescent="0.2">
      <c r="A344" s="191" t="str">
        <f t="shared" si="10"/>
        <v>2160</v>
      </c>
      <c r="B344" s="191"/>
      <c r="C344" s="191" t="str">
        <f t="shared" si="11"/>
        <v>21600018</v>
      </c>
      <c r="D344" t="str">
        <f>'Funding Import'!A346</f>
        <v>GMPS2160: EARLS COLNE PRIMARY SCHL&amp;NURS</v>
      </c>
      <c r="E344" t="str">
        <f>MID('Funding Import'!B346,2,4)</f>
        <v>0018</v>
      </c>
      <c r="F344" t="str">
        <f>MID('Funding Import'!B346,8,50)</f>
        <v>ADDITIONAL GRANT INCOME</v>
      </c>
      <c r="G344" t="str">
        <f>'Funding Import'!I346</f>
        <v>DL 8673 PE GRANT OCT21 0018PE</v>
      </c>
      <c r="H344">
        <f>'Funding Import'!H346</f>
        <v>11375</v>
      </c>
      <c r="I344" s="139"/>
    </row>
    <row r="345" spans="1:9" ht="15" x14ac:dyDescent="0.2">
      <c r="A345" s="191" t="str">
        <f t="shared" si="10"/>
        <v>2160</v>
      </c>
      <c r="B345" s="191"/>
      <c r="C345" s="191" t="str">
        <f t="shared" si="11"/>
        <v>21600026</v>
      </c>
      <c r="D345" t="str">
        <f>'Funding Import'!A347</f>
        <v>GMPS2160: EARLS COLNE PRIMARY SCHL&amp;NURS</v>
      </c>
      <c r="E345" t="str">
        <f>MID('Funding Import'!B347,2,4)</f>
        <v>0026</v>
      </c>
      <c r="F345" t="str">
        <f>MID('Funding Import'!B347,8,50)</f>
        <v>NOTIONAL SEN FUNDING</v>
      </c>
      <c r="G345" t="str">
        <f>'Funding Import'!I347</f>
        <v>Spreadsheet B 391732 20639856 ES012 MK0514 10026 NOTIONAL SEN ES012 MK0514 10026 NOTIONAL SEN</v>
      </c>
      <c r="H345">
        <f>'Funding Import'!H347</f>
        <v>164914</v>
      </c>
      <c r="I345" s="139"/>
    </row>
    <row r="346" spans="1:9" ht="15" x14ac:dyDescent="0.2">
      <c r="A346" s="191" t="str">
        <f t="shared" si="10"/>
        <v>2192</v>
      </c>
      <c r="B346" s="191"/>
      <c r="C346" s="191" t="str">
        <f t="shared" si="11"/>
        <v>21920001</v>
      </c>
      <c r="D346" t="str">
        <f>'Funding Import'!A348</f>
        <v>GMPS2192: ELMSTEAD PRIMARY SCHOOL</v>
      </c>
      <c r="E346" t="str">
        <f>MID('Funding Import'!B348,2,4)</f>
        <v>0001</v>
      </c>
      <c r="F346" t="str">
        <f>MID('Funding Import'!B348,8,50)</f>
        <v>FORMULA FUNDED (EXCL RATES)</v>
      </c>
      <c r="G346" t="str">
        <f>'Funding Import'!I348</f>
        <v>Spreadsheet B 391145 20630885 ES006 MK0508 10001 FORMULA FUNDED ES006 MK0508 10001 FORMULA FUNDED</v>
      </c>
      <c r="H346">
        <f>'Funding Import'!H348</f>
        <v>779176</v>
      </c>
      <c r="I346" s="139"/>
    </row>
    <row r="347" spans="1:9" ht="15" x14ac:dyDescent="0.2">
      <c r="A347" s="191" t="str">
        <f t="shared" si="10"/>
        <v>2192</v>
      </c>
      <c r="B347" s="191"/>
      <c r="C347" s="191" t="str">
        <f t="shared" si="11"/>
        <v>21920002</v>
      </c>
      <c r="D347" t="str">
        <f>'Funding Import'!A349</f>
        <v>GMPS2192: ELMSTEAD PRIMARY SCHOOL</v>
      </c>
      <c r="E347" t="str">
        <f>MID('Funding Import'!B349,2,4)</f>
        <v>0002</v>
      </c>
      <c r="F347" t="str">
        <f>MID('Funding Import'!B349,8,50)</f>
        <v>RATES</v>
      </c>
      <c r="G347" t="str">
        <f>'Funding Import'!I349</f>
        <v>Spreadsheet B 391137 20630756 ES007 MK0509 10002 RATES ES007 MK0509 10002 RATES</v>
      </c>
      <c r="H347">
        <f>'Funding Import'!H349</f>
        <v>2972</v>
      </c>
      <c r="I347" s="139"/>
    </row>
    <row r="348" spans="1:9" ht="15" x14ac:dyDescent="0.2">
      <c r="A348" s="191" t="str">
        <f t="shared" si="10"/>
        <v>2192</v>
      </c>
      <c r="B348" s="191"/>
      <c r="C348" s="191" t="str">
        <f t="shared" si="11"/>
        <v>21920003</v>
      </c>
      <c r="D348" t="str">
        <f>'Funding Import'!A350</f>
        <v>GMPS2192: ELMSTEAD PRIMARY SCHOOL</v>
      </c>
      <c r="E348" t="str">
        <f>MID('Funding Import'!B350,2,4)</f>
        <v>0003</v>
      </c>
      <c r="F348" t="str">
        <f>MID('Funding Import'!B350,8,50)</f>
        <v>BROUGHT FORWARD</v>
      </c>
      <c r="G348" t="str">
        <f>'Funding Import'!I350</f>
        <v>Spreadsheet B 394797 20778211 ES055 MK0568 10003 OPENING BALANCES ES055 MK0568 10003 OPENING BALANCES</v>
      </c>
      <c r="H348">
        <f>'Funding Import'!H350</f>
        <v>95432.7</v>
      </c>
      <c r="I348" s="139"/>
    </row>
    <row r="349" spans="1:9" ht="15" x14ac:dyDescent="0.2">
      <c r="A349" s="191" t="str">
        <f t="shared" si="10"/>
        <v>2192</v>
      </c>
      <c r="B349" s="191"/>
      <c r="C349" s="191" t="str">
        <f t="shared" si="11"/>
        <v>21920004</v>
      </c>
      <c r="D349" t="str">
        <f>'Funding Import'!A351</f>
        <v>GMPS2192: ELMSTEAD PRIMARY SCHOOL</v>
      </c>
      <c r="E349" t="str">
        <f>MID('Funding Import'!B351,2,4)</f>
        <v>0004</v>
      </c>
      <c r="F349" t="str">
        <f>MID('Funding Import'!B351,8,50)</f>
        <v>STATEMENTED SEN</v>
      </c>
      <c r="G349" t="str">
        <f>'Funding Import'!I351</f>
        <v>Spreadsheet B 391144 20630818 ES009 MK0511 10004 EHCP ES009 MK0511 10004 EHCP</v>
      </c>
      <c r="H349">
        <f>'Funding Import'!H351</f>
        <v>16624</v>
      </c>
      <c r="I349" s="139"/>
    </row>
    <row r="350" spans="1:9" ht="15" x14ac:dyDescent="0.2">
      <c r="A350" s="191" t="str">
        <f t="shared" si="10"/>
        <v>2192</v>
      </c>
      <c r="B350" s="191"/>
      <c r="C350" s="191" t="str">
        <f t="shared" si="11"/>
        <v>21920004</v>
      </c>
      <c r="D350" t="str">
        <f>'Funding Import'!A352</f>
        <v>GMPS2192: ELMSTEAD PRIMARY SCHOOL</v>
      </c>
      <c r="E350" t="str">
        <f>MID('Funding Import'!B352,2,4)</f>
        <v>0004</v>
      </c>
      <c r="F350" t="str">
        <f>MID('Funding Import'!B352,8,50)</f>
        <v>STATEMENTED SEN</v>
      </c>
      <c r="G350" t="str">
        <f>'Funding Import'!I352</f>
        <v>Spreadsheet B 394845 20782782 ES043 DP0533 SEN TOP-UP SUM1 SUM-21 ES043 DP0533 SEN TOP-UP SUM1 SUM-21</v>
      </c>
      <c r="H350">
        <f>'Funding Import'!H352</f>
        <v>724</v>
      </c>
      <c r="I350" s="139"/>
    </row>
    <row r="351" spans="1:9" ht="15" x14ac:dyDescent="0.2">
      <c r="A351" s="191" t="str">
        <f t="shared" si="10"/>
        <v>2192</v>
      </c>
      <c r="B351" s="191"/>
      <c r="C351" s="191" t="str">
        <f t="shared" si="11"/>
        <v>21920004</v>
      </c>
      <c r="D351" t="str">
        <f>'Funding Import'!A353</f>
        <v>GMPS2192: ELMSTEAD PRIMARY SCHOOL</v>
      </c>
      <c r="E351" t="str">
        <f>MID('Funding Import'!B353,2,4)</f>
        <v>0004</v>
      </c>
      <c r="F351" t="str">
        <f>MID('Funding Import'!B353,8,50)</f>
        <v>STATEMENTED SEN</v>
      </c>
      <c r="G351" t="str">
        <f>'Funding Import'!I353</f>
        <v>DL 8688 SEN TOP-UP AUT1 AUT-21</v>
      </c>
      <c r="H351">
        <f>'Funding Import'!H353</f>
        <v>1870</v>
      </c>
      <c r="I351" s="139"/>
    </row>
    <row r="352" spans="1:9" ht="15" x14ac:dyDescent="0.2">
      <c r="A352" s="191" t="str">
        <f t="shared" si="10"/>
        <v>2192</v>
      </c>
      <c r="B352" s="191"/>
      <c r="C352" s="191" t="str">
        <f t="shared" si="11"/>
        <v>21920006</v>
      </c>
      <c r="D352" t="str">
        <f>'Funding Import'!A354</f>
        <v>GMPS2192: ELMSTEAD PRIMARY SCHOOL</v>
      </c>
      <c r="E352" t="str">
        <f>MID('Funding Import'!B354,2,4)</f>
        <v>0006</v>
      </c>
      <c r="F352" t="str">
        <f>MID('Funding Import'!B354,8,50)</f>
        <v>EXCEPTIONAL COVID COST GRANT</v>
      </c>
      <c r="G352" t="str">
        <f>'Funding Import'!I354</f>
        <v>Spreadsheet B 398804 20920024 ES065 DP0556 COVIDEMERGENCY COVIDEM ES065 DP0556 COVIDEMERGENCY COVIDEM</v>
      </c>
      <c r="H352">
        <f>'Funding Import'!H354</f>
        <v>6900</v>
      </c>
      <c r="I352" s="139"/>
    </row>
    <row r="353" spans="1:9" ht="15" x14ac:dyDescent="0.2">
      <c r="A353" s="191" t="str">
        <f t="shared" si="10"/>
        <v>2192</v>
      </c>
      <c r="B353" s="191"/>
      <c r="C353" s="191" t="str">
        <f t="shared" si="11"/>
        <v>21920006</v>
      </c>
      <c r="D353" t="str">
        <f>'Funding Import'!A355</f>
        <v>GMPS2192: ELMSTEAD PRIMARY SCHOOL</v>
      </c>
      <c r="E353" t="str">
        <f>MID('Funding Import'!B355,2,4)</f>
        <v>0006</v>
      </c>
      <c r="F353" t="str">
        <f>MID('Funding Import'!B355,8,50)</f>
        <v>EXCEPTIONAL COVID COST GRANT</v>
      </c>
      <c r="G353" t="str">
        <f>'Funding Import'!I355</f>
        <v>Spreadsheet B 399778 20982606 Movement from code '0006 to '0012 covid  emergency recode ES089 RM0128 Covid emergency recode</v>
      </c>
      <c r="H353">
        <f>'Funding Import'!H355</f>
        <v>-6900</v>
      </c>
      <c r="I353" s="139"/>
    </row>
    <row r="354" spans="1:9" ht="15" x14ac:dyDescent="0.2">
      <c r="A354" s="191" t="str">
        <f t="shared" si="10"/>
        <v>2192</v>
      </c>
      <c r="B354" s="191"/>
      <c r="C354" s="191" t="str">
        <f t="shared" si="11"/>
        <v>21920012</v>
      </c>
      <c r="D354" t="str">
        <f>'Funding Import'!A356</f>
        <v>GMPS2192: ELMSTEAD PRIMARY SCHOOL</v>
      </c>
      <c r="E354" t="str">
        <f>MID('Funding Import'!B356,2,4)</f>
        <v>0012</v>
      </c>
      <c r="F354" t="str">
        <f>MID('Funding Import'!B356,8,50)</f>
        <v>COVID CATCH UP</v>
      </c>
      <c r="G354" t="str">
        <f>'Funding Import'!I356</f>
        <v>Spreadsheet B 399778 20982606 Movement from code '0006 to '0012 covid  emergency recode ES089 RM0128 Covid emergency recode</v>
      </c>
      <c r="H354">
        <f>'Funding Import'!H356</f>
        <v>6900</v>
      </c>
      <c r="I354" s="139"/>
    </row>
    <row r="355" spans="1:9" ht="15" x14ac:dyDescent="0.2">
      <c r="A355" s="191" t="str">
        <f t="shared" si="10"/>
        <v>2192</v>
      </c>
      <c r="B355" s="191"/>
      <c r="C355" s="191" t="str">
        <f t="shared" si="11"/>
        <v>21920012</v>
      </c>
      <c r="D355" t="str">
        <f>'Funding Import'!A357</f>
        <v>GMPS2192: ELMSTEAD PRIMARY SCHOOL</v>
      </c>
      <c r="E355" t="str">
        <f>MID('Funding Import'!B357,2,4)</f>
        <v>0012</v>
      </c>
      <c r="F355" t="str">
        <f>MID('Funding Import'!B357,8,50)</f>
        <v>COVID CATCH UP</v>
      </c>
      <c r="G355" t="str">
        <f>'Funding Import'!I357</f>
        <v>DL 8645 0012recoveryc 0012RPG</v>
      </c>
      <c r="H355">
        <f>'Funding Import'!H357</f>
        <v>616.25</v>
      </c>
      <c r="I355" s="139"/>
    </row>
    <row r="356" spans="1:9" ht="15" x14ac:dyDescent="0.2">
      <c r="A356" s="191" t="str">
        <f t="shared" si="10"/>
        <v>2192</v>
      </c>
      <c r="B356" s="191"/>
      <c r="C356" s="191" t="str">
        <f t="shared" si="11"/>
        <v>21920012</v>
      </c>
      <c r="D356" t="str">
        <f>'Funding Import'!A358</f>
        <v>GMPS2192: ELMSTEAD PRIMARY SCHOOL</v>
      </c>
      <c r="E356" t="str">
        <f>MID('Funding Import'!B358,2,4)</f>
        <v>0012</v>
      </c>
      <c r="F356" t="str">
        <f>MID('Funding Import'!B358,8,50)</f>
        <v>COVID CATCH UP</v>
      </c>
      <c r="G356" t="str">
        <f>'Funding Import'!I358</f>
        <v>DL 8656 0012schoolled 0012SLT</v>
      </c>
      <c r="H356">
        <f>'Funding Import'!H358</f>
        <v>590.63</v>
      </c>
      <c r="I356" s="139"/>
    </row>
    <row r="357" spans="1:9" ht="15" x14ac:dyDescent="0.2">
      <c r="A357" s="191" t="str">
        <f t="shared" si="10"/>
        <v>2192</v>
      </c>
      <c r="B357" s="191"/>
      <c r="C357" s="191" t="str">
        <f t="shared" si="11"/>
        <v>21920014</v>
      </c>
      <c r="D357" t="str">
        <f>'Funding Import'!A359</f>
        <v>GMPS2192: ELMSTEAD PRIMARY SCHOOL</v>
      </c>
      <c r="E357" t="str">
        <f>MID('Funding Import'!B359,2,4)</f>
        <v>0014</v>
      </c>
      <c r="F357" t="str">
        <f>MID('Funding Import'!B359,8,50)</f>
        <v>PUPIL PREMIUM</v>
      </c>
      <c r="G357" t="str">
        <f>'Funding Import'!I359</f>
        <v>Spreadsheet B 400831 21077861 ES093 DP0593 SUMMER21PPG SUM21PPG ES093 DP0593 SUMMER21PPG SUM21PPG</v>
      </c>
      <c r="H357">
        <f>'Funding Import'!H359</f>
        <v>11581</v>
      </c>
      <c r="I357" s="139"/>
    </row>
    <row r="358" spans="1:9" ht="15" x14ac:dyDescent="0.2">
      <c r="A358" s="191" t="str">
        <f t="shared" si="10"/>
        <v>2192</v>
      </c>
      <c r="B358" s="191"/>
      <c r="C358" s="191" t="str">
        <f t="shared" si="11"/>
        <v>21920014</v>
      </c>
      <c r="D358" t="str">
        <f>'Funding Import'!A360</f>
        <v>GMPS2192: ELMSTEAD PRIMARY SCHOOL</v>
      </c>
      <c r="E358" t="str">
        <f>MID('Funding Import'!B360,2,4)</f>
        <v>0014</v>
      </c>
      <c r="F358" t="str">
        <f>MID('Funding Import'!B360,8,50)</f>
        <v>PUPIL PREMIUM</v>
      </c>
      <c r="G358" t="str">
        <f>'Funding Import'!I360</f>
        <v>DL 8701 0014 Pupil Premium Autumn Term 2021</v>
      </c>
      <c r="H358">
        <f>'Funding Import'!H360</f>
        <v>9265</v>
      </c>
      <c r="I358" s="139"/>
    </row>
    <row r="359" spans="1:9" ht="15" x14ac:dyDescent="0.2">
      <c r="A359" s="191" t="str">
        <f t="shared" si="10"/>
        <v>2192</v>
      </c>
      <c r="B359" s="191"/>
      <c r="C359" s="191" t="str">
        <f t="shared" si="11"/>
        <v>21920018</v>
      </c>
      <c r="D359" t="str">
        <f>'Funding Import'!A361</f>
        <v>GMPS2192: ELMSTEAD PRIMARY SCHOOL</v>
      </c>
      <c r="E359" t="str">
        <f>MID('Funding Import'!B361,2,4)</f>
        <v>0018</v>
      </c>
      <c r="F359" t="str">
        <f>MID('Funding Import'!B361,8,50)</f>
        <v>ADDITIONAL GRANT INCOME</v>
      </c>
      <c r="G359" t="str">
        <f>'Funding Import'!I361</f>
        <v>Spreadsheet B 393531 20728061 ES032 RM0087 PE GRANT APR 21 ES032 RM0087 PE GRANT APR 21</v>
      </c>
      <c r="H359">
        <f>'Funding Import'!H361</f>
        <v>7446</v>
      </c>
      <c r="I359" s="139"/>
    </row>
    <row r="360" spans="1:9" ht="15" x14ac:dyDescent="0.2">
      <c r="A360" s="191" t="str">
        <f t="shared" si="10"/>
        <v>2192</v>
      </c>
      <c r="B360" s="191"/>
      <c r="C360" s="191" t="str">
        <f t="shared" si="11"/>
        <v>21920018</v>
      </c>
      <c r="D360" t="str">
        <f>'Funding Import'!A362</f>
        <v>GMPS2192: ELMSTEAD PRIMARY SCHOOL</v>
      </c>
      <c r="E360" t="str">
        <f>MID('Funding Import'!B362,2,4)</f>
        <v>0018</v>
      </c>
      <c r="F360" t="str">
        <f>MID('Funding Import'!B362,8,50)</f>
        <v>ADDITIONAL GRANT INCOME</v>
      </c>
      <c r="G360" t="str">
        <f>'Funding Import'!I362</f>
        <v>Spreadsheet B 399769 20981730 UIFSM JULY21 UIFSM 21 ES085 RM0124 UIFSM JULY21 UIFSM 21</v>
      </c>
      <c r="H360">
        <f>'Funding Import'!H362</f>
        <v>21637</v>
      </c>
      <c r="I360" s="139"/>
    </row>
    <row r="361" spans="1:9" ht="15" x14ac:dyDescent="0.2">
      <c r="A361" s="191" t="str">
        <f t="shared" si="10"/>
        <v>2192</v>
      </c>
      <c r="B361" s="191"/>
      <c r="C361" s="191" t="str">
        <f t="shared" si="11"/>
        <v>21920018</v>
      </c>
      <c r="D361" t="str">
        <f>'Funding Import'!A363</f>
        <v>GMPS2192: ELMSTEAD PRIMARY SCHOOL</v>
      </c>
      <c r="E361" t="str">
        <f>MID('Funding Import'!B363,2,4)</f>
        <v>0018</v>
      </c>
      <c r="F361" t="str">
        <f>MID('Funding Import'!B363,8,50)</f>
        <v>ADDITIONAL GRANT INCOME</v>
      </c>
      <c r="G361" t="str">
        <f>'Funding Import'!I363</f>
        <v>DL 8673 PE GRANT OCT21 0018PE</v>
      </c>
      <c r="H361">
        <f>'Funding Import'!H363</f>
        <v>10395</v>
      </c>
      <c r="I361" s="139"/>
    </row>
    <row r="362" spans="1:9" ht="15" x14ac:dyDescent="0.2">
      <c r="A362" s="191" t="str">
        <f t="shared" si="10"/>
        <v>2192</v>
      </c>
      <c r="B362" s="191"/>
      <c r="C362" s="191" t="str">
        <f t="shared" si="11"/>
        <v>21920026</v>
      </c>
      <c r="D362" t="str">
        <f>'Funding Import'!A364</f>
        <v>GMPS2192: ELMSTEAD PRIMARY SCHOOL</v>
      </c>
      <c r="E362" t="str">
        <f>MID('Funding Import'!B364,2,4)</f>
        <v>0026</v>
      </c>
      <c r="F362" t="str">
        <f>MID('Funding Import'!B364,8,50)</f>
        <v>NOTIONAL SEN FUNDING</v>
      </c>
      <c r="G362" t="str">
        <f>'Funding Import'!I364</f>
        <v>Spreadsheet B 391732 20639856 ES012 MK0514 10026 NOTIONAL SEN ES012 MK0514 10026 NOTIONAL SEN</v>
      </c>
      <c r="H362">
        <f>'Funding Import'!H364</f>
        <v>78011</v>
      </c>
      <c r="I362" s="139"/>
    </row>
    <row r="363" spans="1:9" ht="15" x14ac:dyDescent="0.2">
      <c r="A363" s="191" t="str">
        <f t="shared" si="10"/>
        <v>2576</v>
      </c>
      <c r="B363" s="191"/>
      <c r="C363" s="191" t="str">
        <f t="shared" si="11"/>
        <v>25760001</v>
      </c>
      <c r="D363" t="str">
        <f>'Funding Import'!A365</f>
        <v>GMPS2576: GREAT TOTHAM COUNTY PRIMARY</v>
      </c>
      <c r="E363" t="str">
        <f>MID('Funding Import'!B365,2,4)</f>
        <v>0001</v>
      </c>
      <c r="F363" t="str">
        <f>MID('Funding Import'!B365,8,50)</f>
        <v>FORMULA FUNDED (EXCL RATES)</v>
      </c>
      <c r="G363" t="str">
        <f>'Funding Import'!I365</f>
        <v>Spreadsheet B 391145 20630885 ES006 MK0508 10001 FORMULA FUNDED ES006 MK0508 10001 FORMULA FUNDED</v>
      </c>
      <c r="H363">
        <f>'Funding Import'!H365</f>
        <v>1601115</v>
      </c>
      <c r="I363" s="139"/>
    </row>
    <row r="364" spans="1:9" ht="15" x14ac:dyDescent="0.2">
      <c r="A364" s="191" t="str">
        <f t="shared" si="10"/>
        <v>2576</v>
      </c>
      <c r="B364" s="191"/>
      <c r="C364" s="191" t="str">
        <f t="shared" si="11"/>
        <v>25760002</v>
      </c>
      <c r="D364" t="str">
        <f>'Funding Import'!A366</f>
        <v>GMPS2576: GREAT TOTHAM COUNTY PRIMARY</v>
      </c>
      <c r="E364" t="str">
        <f>MID('Funding Import'!B366,2,4)</f>
        <v>0002</v>
      </c>
      <c r="F364" t="str">
        <f>MID('Funding Import'!B366,8,50)</f>
        <v>RATES</v>
      </c>
      <c r="G364" t="str">
        <f>'Funding Import'!I366</f>
        <v>Spreadsheet B 391137 20630756 ES007 MK0509 10002 RATES ES007 MK0509 10002 RATES</v>
      </c>
      <c r="H364">
        <f>'Funding Import'!H366</f>
        <v>5498</v>
      </c>
      <c r="I364" s="139"/>
    </row>
    <row r="365" spans="1:9" ht="15" x14ac:dyDescent="0.2">
      <c r="A365" s="191" t="str">
        <f t="shared" si="10"/>
        <v>2576</v>
      </c>
      <c r="B365" s="191"/>
      <c r="C365" s="191" t="str">
        <f t="shared" si="11"/>
        <v>25760003</v>
      </c>
      <c r="D365" t="str">
        <f>'Funding Import'!A367</f>
        <v>GMPS2576: GREAT TOTHAM COUNTY PRIMARY</v>
      </c>
      <c r="E365" t="str">
        <f>MID('Funding Import'!B367,2,4)</f>
        <v>0003</v>
      </c>
      <c r="F365" t="str">
        <f>MID('Funding Import'!B367,8,50)</f>
        <v>BROUGHT FORWARD</v>
      </c>
      <c r="G365" t="str">
        <f>'Funding Import'!I367</f>
        <v>Spreadsheet B 394797 20778211 ES055 MK0568 10003 OPENING BALANCES ES055 MK0568 10003 OPENING BALANCES</v>
      </c>
      <c r="H365">
        <f>'Funding Import'!H367</f>
        <v>494254.34</v>
      </c>
      <c r="I365" s="139"/>
    </row>
    <row r="366" spans="1:9" ht="15" x14ac:dyDescent="0.2">
      <c r="A366" s="191" t="str">
        <f t="shared" si="10"/>
        <v>2576</v>
      </c>
      <c r="B366" s="191"/>
      <c r="C366" s="191" t="str">
        <f t="shared" si="11"/>
        <v>25760004</v>
      </c>
      <c r="D366" t="str">
        <f>'Funding Import'!A368</f>
        <v>GMPS2576: GREAT TOTHAM COUNTY PRIMARY</v>
      </c>
      <c r="E366" t="str">
        <f>MID('Funding Import'!B368,2,4)</f>
        <v>0004</v>
      </c>
      <c r="F366" t="str">
        <f>MID('Funding Import'!B368,8,50)</f>
        <v>STATEMENTED SEN</v>
      </c>
      <c r="G366" t="str">
        <f>'Funding Import'!I368</f>
        <v>Spreadsheet B 391144 20630818 ES009 MK0511 10004 EHCP ES009 MK0511 10004 EHCP</v>
      </c>
      <c r="H366">
        <f>'Funding Import'!H368</f>
        <v>17400</v>
      </c>
      <c r="I366" s="139"/>
    </row>
    <row r="367" spans="1:9" ht="15" x14ac:dyDescent="0.2">
      <c r="A367" s="191" t="str">
        <f t="shared" si="10"/>
        <v>2576</v>
      </c>
      <c r="B367" s="191"/>
      <c r="C367" s="191" t="str">
        <f t="shared" si="11"/>
        <v>25760004</v>
      </c>
      <c r="D367" t="str">
        <f>'Funding Import'!A369</f>
        <v>GMPS2576: GREAT TOTHAM COUNTY PRIMARY</v>
      </c>
      <c r="E367" t="str">
        <f>MID('Funding Import'!B369,2,4)</f>
        <v>0004</v>
      </c>
      <c r="F367" t="str">
        <f>MID('Funding Import'!B369,8,50)</f>
        <v>STATEMENTED SEN</v>
      </c>
      <c r="G367" t="str">
        <f>'Funding Import'!I369</f>
        <v>Spreadsheet B 394845 20782782 ES043 DP0533 SEN TOP-UP SUM1 SUM-21 ES043 DP0533 SEN TOP-UP SUM1 SUM-21</v>
      </c>
      <c r="H367">
        <f>'Funding Import'!H369</f>
        <v>1336</v>
      </c>
      <c r="I367" s="139"/>
    </row>
    <row r="368" spans="1:9" ht="15" x14ac:dyDescent="0.2">
      <c r="A368" s="191" t="str">
        <f t="shared" si="10"/>
        <v>2576</v>
      </c>
      <c r="B368" s="191"/>
      <c r="C368" s="191" t="str">
        <f t="shared" si="11"/>
        <v>25760004</v>
      </c>
      <c r="D368" t="str">
        <f>'Funding Import'!A370</f>
        <v>GMPS2576: GREAT TOTHAM COUNTY PRIMARY</v>
      </c>
      <c r="E368" t="str">
        <f>MID('Funding Import'!B370,2,4)</f>
        <v>0004</v>
      </c>
      <c r="F368" t="str">
        <f>MID('Funding Import'!B370,8,50)</f>
        <v>STATEMENTED SEN</v>
      </c>
      <c r="G368" t="str">
        <f>'Funding Import'!I370</f>
        <v>Spreadsheet B 401820 21143763 ES099 MK0707 SEN TOP-UP SUM2 SUM-21 ES099 MK0707 SEN TOP-UP SUM2 SUM-21</v>
      </c>
      <c r="H368">
        <f>'Funding Import'!H370</f>
        <v>5778</v>
      </c>
      <c r="I368" s="139"/>
    </row>
    <row r="369" spans="1:9" ht="15" x14ac:dyDescent="0.2">
      <c r="A369" s="191" t="str">
        <f t="shared" si="10"/>
        <v>2576</v>
      </c>
      <c r="B369" s="191"/>
      <c r="C369" s="191" t="str">
        <f t="shared" si="11"/>
        <v>25760004</v>
      </c>
      <c r="D369" t="str">
        <f>'Funding Import'!A371</f>
        <v>GMPS2576: GREAT TOTHAM COUNTY PRIMARY</v>
      </c>
      <c r="E369" t="str">
        <f>MID('Funding Import'!B371,2,4)</f>
        <v>0004</v>
      </c>
      <c r="F369" t="str">
        <f>MID('Funding Import'!B371,8,50)</f>
        <v>STATEMENTED SEN</v>
      </c>
      <c r="G369" t="str">
        <f>'Funding Import'!I371</f>
        <v>DL 8688 SEN TOP-UP AUT1 AUT-21</v>
      </c>
      <c r="H369">
        <f>'Funding Import'!H371</f>
        <v>6041</v>
      </c>
      <c r="I369" s="139"/>
    </row>
    <row r="370" spans="1:9" ht="15" x14ac:dyDescent="0.2">
      <c r="A370" s="191" t="str">
        <f t="shared" si="10"/>
        <v>2576</v>
      </c>
      <c r="B370" s="191"/>
      <c r="C370" s="191" t="str">
        <f t="shared" si="11"/>
        <v>25760006</v>
      </c>
      <c r="D370" t="str">
        <f>'Funding Import'!A372</f>
        <v>GMPS2576: GREAT TOTHAM COUNTY PRIMARY</v>
      </c>
      <c r="E370" t="str">
        <f>MID('Funding Import'!B372,2,4)</f>
        <v>0006</v>
      </c>
      <c r="F370" t="str">
        <f>MID('Funding Import'!B372,8,50)</f>
        <v>EXCEPTIONAL COVID COST GRANT</v>
      </c>
      <c r="G370" t="str">
        <f>'Funding Import'!I372</f>
        <v>Spreadsheet B 398807 20920177 ES067 DP0558 FSMADDCOSTSCOVID FSMCOVID ES067 DP0558 FSMADDCOSTSCOVID FSMCOVID</v>
      </c>
      <c r="H370">
        <f>'Funding Import'!H372</f>
        <v>1140</v>
      </c>
      <c r="I370" s="139"/>
    </row>
    <row r="371" spans="1:9" ht="15" x14ac:dyDescent="0.2">
      <c r="A371" s="191" t="str">
        <f t="shared" si="10"/>
        <v>2576</v>
      </c>
      <c r="B371" s="191"/>
      <c r="C371" s="191" t="str">
        <f t="shared" si="11"/>
        <v>25760006</v>
      </c>
      <c r="D371" t="str">
        <f>'Funding Import'!A373</f>
        <v>GMPS2576: GREAT TOTHAM COUNTY PRIMARY</v>
      </c>
      <c r="E371" t="str">
        <f>MID('Funding Import'!B373,2,4)</f>
        <v>0006</v>
      </c>
      <c r="F371" t="str">
        <f>MID('Funding Import'!B373,8,50)</f>
        <v>EXCEPTIONAL COVID COST GRANT</v>
      </c>
      <c r="G371" t="str">
        <f>'Funding Import'!I373</f>
        <v>Spreadsheet B 398804 20920024 ES065 DP0556 COVIDEMERGENCY COVIDEM ES065 DP0556 COVIDEMERGENCY COVIDEM</v>
      </c>
      <c r="H371">
        <f>'Funding Import'!H373</f>
        <v>14060</v>
      </c>
      <c r="I371" s="139"/>
    </row>
    <row r="372" spans="1:9" ht="15" x14ac:dyDescent="0.2">
      <c r="A372" s="191" t="str">
        <f t="shared" si="10"/>
        <v>2576</v>
      </c>
      <c r="B372" s="191"/>
      <c r="C372" s="191" t="str">
        <f t="shared" si="11"/>
        <v>25760006</v>
      </c>
      <c r="D372" t="str">
        <f>'Funding Import'!A374</f>
        <v>GMPS2576: GREAT TOTHAM COUNTY PRIMARY</v>
      </c>
      <c r="E372" t="str">
        <f>MID('Funding Import'!B374,2,4)</f>
        <v>0006</v>
      </c>
      <c r="F372" t="str">
        <f>MID('Funding Import'!B374,8,50)</f>
        <v>EXCEPTIONAL COVID COST GRANT</v>
      </c>
      <c r="G372" t="str">
        <f>'Funding Import'!I374</f>
        <v>Spreadsheet B 399778 20982606 Movement from code '0006 to '0012 covid  emergency recode ES089 RM0128 Covid emergency recode</v>
      </c>
      <c r="H372">
        <f>'Funding Import'!H374</f>
        <v>-14060</v>
      </c>
      <c r="I372" s="139"/>
    </row>
    <row r="373" spans="1:9" ht="15" x14ac:dyDescent="0.2">
      <c r="A373" s="191" t="str">
        <f t="shared" si="10"/>
        <v>2576</v>
      </c>
      <c r="B373" s="191"/>
      <c r="C373" s="191" t="str">
        <f t="shared" si="11"/>
        <v>25760012</v>
      </c>
      <c r="D373" t="str">
        <f>'Funding Import'!A375</f>
        <v>GMPS2576: GREAT TOTHAM COUNTY PRIMARY</v>
      </c>
      <c r="E373" t="str">
        <f>MID('Funding Import'!B375,2,4)</f>
        <v>0012</v>
      </c>
      <c r="F373" t="str">
        <f>MID('Funding Import'!B375,8,50)</f>
        <v>COVID CATCH UP</v>
      </c>
      <c r="G373" t="str">
        <f>'Funding Import'!I375</f>
        <v>Spreadsheet B 399778 20982606 Movement from code '0006 to '0012 covid  emergency recode ES089 RM0128 Covid emergency recode</v>
      </c>
      <c r="H373">
        <f>'Funding Import'!H375</f>
        <v>14060</v>
      </c>
      <c r="I373" s="139"/>
    </row>
    <row r="374" spans="1:9" ht="15" x14ac:dyDescent="0.2">
      <c r="A374" s="191" t="str">
        <f t="shared" si="10"/>
        <v>2576</v>
      </c>
      <c r="B374" s="191"/>
      <c r="C374" s="191" t="str">
        <f t="shared" si="11"/>
        <v>25760012</v>
      </c>
      <c r="D374" t="str">
        <f>'Funding Import'!A376</f>
        <v>GMPS2576: GREAT TOTHAM COUNTY PRIMARY</v>
      </c>
      <c r="E374" t="str">
        <f>MID('Funding Import'!B376,2,4)</f>
        <v>0012</v>
      </c>
      <c r="F374" t="str">
        <f>MID('Funding Import'!B376,8,50)</f>
        <v>COVID CATCH UP</v>
      </c>
      <c r="G374" t="str">
        <f>'Funding Import'!I376</f>
        <v>DL 8645 0012recoveryc 0012RPG</v>
      </c>
      <c r="H374">
        <f>'Funding Import'!H376</f>
        <v>1885</v>
      </c>
      <c r="I374" s="139"/>
    </row>
    <row r="375" spans="1:9" ht="15" x14ac:dyDescent="0.2">
      <c r="A375" s="191" t="str">
        <f t="shared" si="10"/>
        <v>2576</v>
      </c>
      <c r="B375" s="191"/>
      <c r="C375" s="191" t="str">
        <f t="shared" si="11"/>
        <v>25760012</v>
      </c>
      <c r="D375" t="str">
        <f>'Funding Import'!A377</f>
        <v>GMPS2576: GREAT TOTHAM COUNTY PRIMARY</v>
      </c>
      <c r="E375" t="str">
        <f>MID('Funding Import'!B377,2,4)</f>
        <v>0012</v>
      </c>
      <c r="F375" t="str">
        <f>MID('Funding Import'!B377,8,50)</f>
        <v>COVID CATCH UP</v>
      </c>
      <c r="G375" t="str">
        <f>'Funding Import'!I377</f>
        <v>DL 8656 0012schoolled 0012SLT</v>
      </c>
      <c r="H375">
        <f>'Funding Import'!H377</f>
        <v>1771.88</v>
      </c>
      <c r="I375" s="139"/>
    </row>
    <row r="376" spans="1:9" ht="15" x14ac:dyDescent="0.2">
      <c r="A376" s="191" t="str">
        <f t="shared" si="10"/>
        <v>2576</v>
      </c>
      <c r="B376" s="191"/>
      <c r="C376" s="191" t="str">
        <f t="shared" si="11"/>
        <v>25760014</v>
      </c>
      <c r="D376" t="str">
        <f>'Funding Import'!A378</f>
        <v>GMPS2576: GREAT TOTHAM COUNTY PRIMARY</v>
      </c>
      <c r="E376" t="str">
        <f>MID('Funding Import'!B378,2,4)</f>
        <v>0014</v>
      </c>
      <c r="F376" t="str">
        <f>MID('Funding Import'!B378,8,50)</f>
        <v>PUPIL PREMIUM</v>
      </c>
      <c r="G376" t="str">
        <f>'Funding Import'!I378</f>
        <v>Spreadsheet B 400831 21077861 ES093 DP0593 SUMMER21PPG SUM21PPG ES093 DP0593 SUMMER21PPG SUM21PPG</v>
      </c>
      <c r="H376">
        <f>'Funding Import'!H378</f>
        <v>29558</v>
      </c>
      <c r="I376" s="139"/>
    </row>
    <row r="377" spans="1:9" ht="15" x14ac:dyDescent="0.2">
      <c r="A377" s="191" t="str">
        <f t="shared" si="10"/>
        <v>2576</v>
      </c>
      <c r="B377" s="191"/>
      <c r="C377" s="191" t="str">
        <f t="shared" si="11"/>
        <v>25760014</v>
      </c>
      <c r="D377" t="str">
        <f>'Funding Import'!A379</f>
        <v>GMPS2576: GREAT TOTHAM COUNTY PRIMARY</v>
      </c>
      <c r="E377" t="str">
        <f>MID('Funding Import'!B379,2,4)</f>
        <v>0014</v>
      </c>
      <c r="F377" t="str">
        <f>MID('Funding Import'!B379,8,50)</f>
        <v>PUPIL PREMIUM</v>
      </c>
      <c r="G377" t="str">
        <f>'Funding Import'!I379</f>
        <v>DL 8670 PPG CIC AUT21P2 AUT-21</v>
      </c>
      <c r="H377">
        <f>'Funding Import'!H379</f>
        <v>1000</v>
      </c>
      <c r="I377" s="139"/>
    </row>
    <row r="378" spans="1:9" ht="15" x14ac:dyDescent="0.2">
      <c r="A378" s="191" t="str">
        <f t="shared" si="10"/>
        <v>2576</v>
      </c>
      <c r="B378" s="191"/>
      <c r="C378" s="191" t="str">
        <f t="shared" si="11"/>
        <v>25760014</v>
      </c>
      <c r="D378" t="str">
        <f>'Funding Import'!A380</f>
        <v>GMPS2576: GREAT TOTHAM COUNTY PRIMARY</v>
      </c>
      <c r="E378" t="str">
        <f>MID('Funding Import'!B380,2,4)</f>
        <v>0014</v>
      </c>
      <c r="F378" t="str">
        <f>MID('Funding Import'!B380,8,50)</f>
        <v>PUPIL PREMIUM</v>
      </c>
      <c r="G378" t="str">
        <f>'Funding Import'!I380</f>
        <v>DL 8701 0014 Pupil Premium Autumn Term 2021</v>
      </c>
      <c r="H378">
        <f>'Funding Import'!H380</f>
        <v>23647</v>
      </c>
      <c r="I378" s="139"/>
    </row>
    <row r="379" spans="1:9" ht="15" x14ac:dyDescent="0.2">
      <c r="A379" s="191" t="str">
        <f t="shared" si="10"/>
        <v>2576</v>
      </c>
      <c r="B379" s="191"/>
      <c r="C379" s="191" t="str">
        <f t="shared" si="11"/>
        <v>25760018</v>
      </c>
      <c r="D379" t="str">
        <f>'Funding Import'!A381</f>
        <v>GMPS2576: GREAT TOTHAM COUNTY PRIMARY</v>
      </c>
      <c r="E379" t="str">
        <f>MID('Funding Import'!B381,2,4)</f>
        <v>0018</v>
      </c>
      <c r="F379" t="str">
        <f>MID('Funding Import'!B381,8,50)</f>
        <v>ADDITIONAL GRANT INCOME</v>
      </c>
      <c r="G379" t="str">
        <f>'Funding Import'!I381</f>
        <v>Spreadsheet B 393531 20728061 ES032 RM0087 PE GRANT APR 21 ES032 RM0087 PE GRANT APR 21</v>
      </c>
      <c r="H379">
        <f>'Funding Import'!H381</f>
        <v>8196</v>
      </c>
      <c r="I379" s="139"/>
    </row>
    <row r="380" spans="1:9" ht="15" x14ac:dyDescent="0.2">
      <c r="A380" s="191" t="str">
        <f t="shared" si="10"/>
        <v>2576</v>
      </c>
      <c r="B380" s="191"/>
      <c r="C380" s="191" t="str">
        <f t="shared" si="11"/>
        <v>25760018</v>
      </c>
      <c r="D380" t="str">
        <f>'Funding Import'!A382</f>
        <v>GMPS2576: GREAT TOTHAM COUNTY PRIMARY</v>
      </c>
      <c r="E380" t="str">
        <f>MID('Funding Import'!B382,2,4)</f>
        <v>0018</v>
      </c>
      <c r="F380" t="str">
        <f>MID('Funding Import'!B382,8,50)</f>
        <v>ADDITIONAL GRANT INCOME</v>
      </c>
      <c r="G380" t="str">
        <f>'Funding Import'!I382</f>
        <v>Spreadsheet B 399769 20981730 UIFSM JULY21 UIFSM 21 ES085 RM0124 UIFSM JULY21 UIFSM 21</v>
      </c>
      <c r="H380">
        <f>'Funding Import'!H382</f>
        <v>72971</v>
      </c>
      <c r="I380" s="139"/>
    </row>
    <row r="381" spans="1:9" ht="15" x14ac:dyDescent="0.2">
      <c r="A381" s="191" t="str">
        <f t="shared" si="10"/>
        <v>2576</v>
      </c>
      <c r="B381" s="191"/>
      <c r="C381" s="191" t="str">
        <f t="shared" si="11"/>
        <v>25760018</v>
      </c>
      <c r="D381" t="str">
        <f>'Funding Import'!A383</f>
        <v>GMPS2576: GREAT TOTHAM COUNTY PRIMARY</v>
      </c>
      <c r="E381" t="str">
        <f>MID('Funding Import'!B383,2,4)</f>
        <v>0018</v>
      </c>
      <c r="F381" t="str">
        <f>MID('Funding Import'!B383,8,50)</f>
        <v>ADDITIONAL GRANT INCOME</v>
      </c>
      <c r="G381" t="str">
        <f>'Funding Import'!I383</f>
        <v>DL 8673 PE GRANT OCT21 0018PE</v>
      </c>
      <c r="H381">
        <f>'Funding Import'!H383</f>
        <v>11457</v>
      </c>
      <c r="I381" s="139"/>
    </row>
    <row r="382" spans="1:9" ht="15" x14ac:dyDescent="0.2">
      <c r="A382" s="191" t="str">
        <f t="shared" si="10"/>
        <v>2576</v>
      </c>
      <c r="B382" s="191"/>
      <c r="C382" s="191" t="str">
        <f t="shared" si="11"/>
        <v>25760026</v>
      </c>
      <c r="D382" t="str">
        <f>'Funding Import'!A384</f>
        <v>GMPS2576: GREAT TOTHAM COUNTY PRIMARY</v>
      </c>
      <c r="E382" t="str">
        <f>MID('Funding Import'!B384,2,4)</f>
        <v>0026</v>
      </c>
      <c r="F382" t="str">
        <f>MID('Funding Import'!B384,8,50)</f>
        <v>NOTIONAL SEN FUNDING</v>
      </c>
      <c r="G382" t="str">
        <f>'Funding Import'!I384</f>
        <v>Spreadsheet B 391732 20639856 ES012 MK0514 10026 NOTIONAL SEN ES012 MK0514 10026 NOTIONAL SEN</v>
      </c>
      <c r="H382">
        <f>'Funding Import'!H384</f>
        <v>150528</v>
      </c>
      <c r="I382" s="139"/>
    </row>
    <row r="383" spans="1:9" ht="15" x14ac:dyDescent="0.2">
      <c r="A383" s="191" t="str">
        <f t="shared" si="10"/>
        <v>2844</v>
      </c>
      <c r="B383" s="191"/>
      <c r="C383" s="191" t="str">
        <f t="shared" si="11"/>
        <v>28440001</v>
      </c>
      <c r="D383" t="str">
        <f>'Funding Import'!A385</f>
        <v>GMPS2844: CHASE LANE PRIMARY SCH&amp;NURSERY</v>
      </c>
      <c r="E383" t="str">
        <f>MID('Funding Import'!B385,2,4)</f>
        <v>0001</v>
      </c>
      <c r="F383" t="str">
        <f>MID('Funding Import'!B385,8,50)</f>
        <v>FORMULA FUNDED (EXCL RATES)</v>
      </c>
      <c r="G383" t="str">
        <f>'Funding Import'!I385</f>
        <v>Spreadsheet B 390086 20589725 ES001 DP0515 FEEE234 SUM21INT ES001 DP0515 FEEE234 SUM21INT</v>
      </c>
      <c r="H383">
        <f>'Funding Import'!H385</f>
        <v>22244.67</v>
      </c>
      <c r="I383" s="139"/>
    </row>
    <row r="384" spans="1:9" ht="15" x14ac:dyDescent="0.2">
      <c r="A384" s="191" t="str">
        <f t="shared" si="10"/>
        <v>2844</v>
      </c>
      <c r="B384" s="191"/>
      <c r="C384" s="191" t="str">
        <f t="shared" si="11"/>
        <v>28440001</v>
      </c>
      <c r="D384" t="str">
        <f>'Funding Import'!A386</f>
        <v>GMPS2844: CHASE LANE PRIMARY SCH&amp;NURSERY</v>
      </c>
      <c r="E384" t="str">
        <f>MID('Funding Import'!B386,2,4)</f>
        <v>0001</v>
      </c>
      <c r="F384" t="str">
        <f>MID('Funding Import'!B386,8,50)</f>
        <v>FORMULA FUNDED (EXCL RATES)</v>
      </c>
      <c r="G384" t="str">
        <f>'Funding Import'!I386</f>
        <v>Spreadsheet B 391145 20630885 ES006 MK0508 10001 FORMULA FUNDED ES006 MK0508 10001 FORMULA FUNDED</v>
      </c>
      <c r="H384">
        <f>'Funding Import'!H386</f>
        <v>1444239</v>
      </c>
      <c r="I384" s="139"/>
    </row>
    <row r="385" spans="1:9" ht="15" x14ac:dyDescent="0.2">
      <c r="A385" s="191" t="str">
        <f t="shared" si="10"/>
        <v>2844</v>
      </c>
      <c r="B385" s="191"/>
      <c r="C385" s="191" t="str">
        <f t="shared" si="11"/>
        <v>28440001</v>
      </c>
      <c r="D385" t="str">
        <f>'Funding Import'!A387</f>
        <v>GMPS2844: CHASE LANE PRIMARY SCH&amp;NURSERY</v>
      </c>
      <c r="E385" t="str">
        <f>MID('Funding Import'!B387,2,4)</f>
        <v>0001</v>
      </c>
      <c r="F385" t="str">
        <f>MID('Funding Import'!B387,8,50)</f>
        <v>FORMULA FUNDED (EXCL RATES)</v>
      </c>
      <c r="G385" t="str">
        <f>'Funding Import'!I387</f>
        <v>Spreadsheet B 393406 20716356 ES029 DP0529 TeachersPayGrant TPG21-22 P2 ES029 DP0529 TeachersPayGrant TPG21-22 P2</v>
      </c>
      <c r="H385">
        <f>'Funding Import'!H387</f>
        <v>784</v>
      </c>
      <c r="I385" s="139"/>
    </row>
    <row r="386" spans="1:9" ht="15" x14ac:dyDescent="0.2">
      <c r="A386" s="191" t="str">
        <f t="shared" ref="A386:A449" si="12">MID(D386,5,4)</f>
        <v>2844</v>
      </c>
      <c r="B386" s="191"/>
      <c r="C386" s="191" t="str">
        <f t="shared" ref="C386:C449" si="13">A386&amp;E386</f>
        <v>28440001</v>
      </c>
      <c r="D386" t="str">
        <f>'Funding Import'!A388</f>
        <v>GMPS2844: CHASE LANE PRIMARY SCH&amp;NURSERY</v>
      </c>
      <c r="E386" t="str">
        <f>MID('Funding Import'!B388,2,4)</f>
        <v>0001</v>
      </c>
      <c r="F386" t="str">
        <f>MID('Funding Import'!B388,8,50)</f>
        <v>FORMULA FUNDED (EXCL RATES)</v>
      </c>
      <c r="G386" t="str">
        <f>'Funding Import'!I388</f>
        <v>Spreadsheet B 393405 20716327 ES028 DP0528 TeachPensionGrnt PensionG P2 ES028 DP0528 TeachPensionGrnt PensionG P2</v>
      </c>
      <c r="H386">
        <f>'Funding Import'!H388</f>
        <v>2214</v>
      </c>
      <c r="I386" s="139"/>
    </row>
    <row r="387" spans="1:9" ht="15" x14ac:dyDescent="0.2">
      <c r="A387" s="191" t="str">
        <f t="shared" si="12"/>
        <v>2844</v>
      </c>
      <c r="B387" s="191"/>
      <c r="C387" s="191" t="str">
        <f t="shared" si="13"/>
        <v>28440001</v>
      </c>
      <c r="D387" t="str">
        <f>'Funding Import'!A389</f>
        <v>GMPS2844: CHASE LANE PRIMARY SCH&amp;NURSERY</v>
      </c>
      <c r="E387" t="str">
        <f>MID('Funding Import'!B389,2,4)</f>
        <v>0001</v>
      </c>
      <c r="F387" t="str">
        <f>MID('Funding Import'!B389,8,50)</f>
        <v>FORMULA FUNDED (EXCL RATES)</v>
      </c>
      <c r="G387" t="str">
        <f>'Funding Import'!I389</f>
        <v>Spreadsheet B 395854 20828626 ES053 MK0591 FEEE234 SUM21ACT ES053 MK0591 FEEE234 SUM21ACT</v>
      </c>
      <c r="H387">
        <f>'Funding Import'!H389</f>
        <v>23086.98</v>
      </c>
      <c r="I387" s="139"/>
    </row>
    <row r="388" spans="1:9" ht="15" x14ac:dyDescent="0.2">
      <c r="A388" s="191" t="str">
        <f t="shared" si="12"/>
        <v>2844</v>
      </c>
      <c r="B388" s="191"/>
      <c r="C388" s="191" t="str">
        <f t="shared" si="13"/>
        <v>28440001</v>
      </c>
      <c r="D388" t="str">
        <f>'Funding Import'!A390</f>
        <v>GMPS2844: CHASE LANE PRIMARY SCH&amp;NURSERY</v>
      </c>
      <c r="E388" t="str">
        <f>MID('Funding Import'!B390,2,4)</f>
        <v>0001</v>
      </c>
      <c r="F388" t="str">
        <f>MID('Funding Import'!B390,8,50)</f>
        <v>FORMULA FUNDED (EXCL RATES)</v>
      </c>
      <c r="G388" t="str">
        <f>'Funding Import'!I390</f>
        <v>Spreadsheet B 401824 21143798 ES100 MK0709  FEEE234 AUT21INT ES100 MK0709  FEEE234 AUT21INT</v>
      </c>
      <c r="H388">
        <f>'Funding Import'!H390</f>
        <v>14019.6</v>
      </c>
      <c r="I388" s="139"/>
    </row>
    <row r="389" spans="1:9" ht="15" x14ac:dyDescent="0.2">
      <c r="A389" s="191" t="str">
        <f t="shared" si="12"/>
        <v>2844</v>
      </c>
      <c r="B389" s="191"/>
      <c r="C389" s="191" t="str">
        <f t="shared" si="13"/>
        <v>28440001</v>
      </c>
      <c r="D389" t="str">
        <f>'Funding Import'!A391</f>
        <v>GMPS2844: CHASE LANE PRIMARY SCH&amp;NURSERY</v>
      </c>
      <c r="E389" t="str">
        <f>MID('Funding Import'!B391,2,4)</f>
        <v>0001</v>
      </c>
      <c r="F389" t="str">
        <f>MID('Funding Import'!B391,8,50)</f>
        <v>FORMULA FUNDED (EXCL RATES)</v>
      </c>
      <c r="G389" t="str">
        <f>'Funding Import'!I391</f>
        <v>DL 8652 FEEE234 AUT21ACT</v>
      </c>
      <c r="H389">
        <f>'Funding Import'!H391</f>
        <v>24198.3</v>
      </c>
      <c r="I389" s="139"/>
    </row>
    <row r="390" spans="1:9" ht="15" x14ac:dyDescent="0.2">
      <c r="A390" s="191" t="str">
        <f t="shared" si="12"/>
        <v>2844</v>
      </c>
      <c r="B390" s="191"/>
      <c r="C390" s="191" t="str">
        <f t="shared" si="13"/>
        <v>28440001</v>
      </c>
      <c r="D390" t="str">
        <f>'Funding Import'!A392</f>
        <v>GMPS2844: CHASE LANE PRIMARY SCH&amp;NURSERY</v>
      </c>
      <c r="E390" t="str">
        <f>MID('Funding Import'!B392,2,4)</f>
        <v>0001</v>
      </c>
      <c r="F390" t="str">
        <f>MID('Funding Import'!B392,8,50)</f>
        <v>FORMULA FUNDED (EXCL RATES)</v>
      </c>
      <c r="G390" t="str">
        <f>'Funding Import'!I392</f>
        <v>DL 8678 TeachPensionGrnt 0001TPEC</v>
      </c>
      <c r="H390">
        <f>'Funding Import'!H392</f>
        <v>3100</v>
      </c>
      <c r="I390" s="139"/>
    </row>
    <row r="391" spans="1:9" ht="15" x14ac:dyDescent="0.2">
      <c r="A391" s="191" t="str">
        <f t="shared" si="12"/>
        <v>2844</v>
      </c>
      <c r="B391" s="191"/>
      <c r="C391" s="191" t="str">
        <f t="shared" si="13"/>
        <v>28440001</v>
      </c>
      <c r="D391" t="str">
        <f>'Funding Import'!A393</f>
        <v>GMPS2844: CHASE LANE PRIMARY SCH&amp;NURSERY</v>
      </c>
      <c r="E391" t="str">
        <f>MID('Funding Import'!B393,2,4)</f>
        <v>0001</v>
      </c>
      <c r="F391" t="str">
        <f>MID('Funding Import'!B393,8,50)</f>
        <v>FORMULA FUNDED (EXCL RATES)</v>
      </c>
      <c r="G391" t="str">
        <f>'Funding Import'!I393</f>
        <v>DL 8675 TeachersPayGrant 0001TPG</v>
      </c>
      <c r="H391">
        <f>'Funding Import'!H393</f>
        <v>1097</v>
      </c>
      <c r="I391" s="139"/>
    </row>
    <row r="392" spans="1:9" ht="15" x14ac:dyDescent="0.2">
      <c r="A392" s="191" t="str">
        <f t="shared" si="12"/>
        <v>2844</v>
      </c>
      <c r="B392" s="191"/>
      <c r="C392" s="191" t="str">
        <f t="shared" si="13"/>
        <v>28440001</v>
      </c>
      <c r="D392" t="str">
        <f>'Funding Import'!A394</f>
        <v>GMPS2844: CHASE LANE PRIMARY SCH&amp;NURSERY</v>
      </c>
      <c r="E392" t="str">
        <f>MID('Funding Import'!B394,2,4)</f>
        <v>0001</v>
      </c>
      <c r="F392" t="str">
        <f>MID('Funding Import'!B394,8,50)</f>
        <v>FORMULA FUNDED (EXCL RATES)</v>
      </c>
      <c r="G392" t="str">
        <f>'Funding Import'!I394</f>
        <v>DL 8708 SPR22INT - FEEE234</v>
      </c>
      <c r="H392">
        <f>'Funding Import'!H394</f>
        <v>16971.939999999999</v>
      </c>
      <c r="I392" s="139"/>
    </row>
    <row r="393" spans="1:9" ht="15" x14ac:dyDescent="0.2">
      <c r="A393" s="191" t="str">
        <f t="shared" si="12"/>
        <v>2844</v>
      </c>
      <c r="B393" s="191"/>
      <c r="C393" s="191" t="str">
        <f t="shared" si="13"/>
        <v>28440002</v>
      </c>
      <c r="D393" t="str">
        <f>'Funding Import'!A395</f>
        <v>GMPS2844: CHASE LANE PRIMARY SCH&amp;NURSERY</v>
      </c>
      <c r="E393" t="str">
        <f>MID('Funding Import'!B395,2,4)</f>
        <v>0002</v>
      </c>
      <c r="F393" t="str">
        <f>MID('Funding Import'!B395,8,50)</f>
        <v>RATES</v>
      </c>
      <c r="G393" t="str">
        <f>'Funding Import'!I395</f>
        <v>Spreadsheet B 391137 20630756 ES007 MK0509 10002 RATES ES007 MK0509 10002 RATES</v>
      </c>
      <c r="H393">
        <f>'Funding Import'!H395</f>
        <v>48941</v>
      </c>
      <c r="I393" s="139"/>
    </row>
    <row r="394" spans="1:9" ht="15" x14ac:dyDescent="0.2">
      <c r="A394" s="191" t="str">
        <f t="shared" si="12"/>
        <v>2844</v>
      </c>
      <c r="B394" s="191"/>
      <c r="C394" s="191" t="str">
        <f t="shared" si="13"/>
        <v>28440003</v>
      </c>
      <c r="D394" t="str">
        <f>'Funding Import'!A396</f>
        <v>GMPS2844: CHASE LANE PRIMARY SCH&amp;NURSERY</v>
      </c>
      <c r="E394" t="str">
        <f>MID('Funding Import'!B396,2,4)</f>
        <v>0003</v>
      </c>
      <c r="F394" t="str">
        <f>MID('Funding Import'!B396,8,50)</f>
        <v>BROUGHT FORWARD</v>
      </c>
      <c r="G394" t="str">
        <f>'Funding Import'!I396</f>
        <v>Spreadsheet B 394797 20778211 ES055 MK0568 10003 OPENING BALANCES ES055 MK0568 10003 OPENING BALANCES</v>
      </c>
      <c r="H394">
        <f>'Funding Import'!H396</f>
        <v>339220.57</v>
      </c>
      <c r="I394" s="139"/>
    </row>
    <row r="395" spans="1:9" ht="15" x14ac:dyDescent="0.2">
      <c r="A395" s="191" t="str">
        <f t="shared" si="12"/>
        <v>2844</v>
      </c>
      <c r="B395" s="191"/>
      <c r="C395" s="191" t="str">
        <f t="shared" si="13"/>
        <v>28440004</v>
      </c>
      <c r="D395" t="str">
        <f>'Funding Import'!A397</f>
        <v>GMPS2844: CHASE LANE PRIMARY SCH&amp;NURSERY</v>
      </c>
      <c r="E395" t="str">
        <f>MID('Funding Import'!B397,2,4)</f>
        <v>0004</v>
      </c>
      <c r="F395" t="str">
        <f>MID('Funding Import'!B397,8,50)</f>
        <v>STATEMENTED SEN</v>
      </c>
      <c r="G395" t="str">
        <f>'Funding Import'!I397</f>
        <v>Spreadsheet B 391144 20630818 ES009 MK0511 10004 EHCP ES009 MK0511 10004 EHCP</v>
      </c>
      <c r="H395">
        <f>'Funding Import'!H397</f>
        <v>48862</v>
      </c>
      <c r="I395" s="139"/>
    </row>
    <row r="396" spans="1:9" ht="15" x14ac:dyDescent="0.2">
      <c r="A396" s="191" t="str">
        <f t="shared" si="12"/>
        <v>2844</v>
      </c>
      <c r="B396" s="191"/>
      <c r="C396" s="191" t="str">
        <f t="shared" si="13"/>
        <v>28440004</v>
      </c>
      <c r="D396" t="str">
        <f>'Funding Import'!A398</f>
        <v>GMPS2844: CHASE LANE PRIMARY SCH&amp;NURSERY</v>
      </c>
      <c r="E396" t="str">
        <f>MID('Funding Import'!B398,2,4)</f>
        <v>0004</v>
      </c>
      <c r="F396" t="str">
        <f>MID('Funding Import'!B398,8,50)</f>
        <v>STATEMENTED SEN</v>
      </c>
      <c r="G396" t="str">
        <f>'Funding Import'!I398</f>
        <v>Spreadsheet B 401820 21143763 ES099 MK0707 SEN TOP-UP SUM2 SUM-21 ES099 MK0707 SEN TOP-UP SUM2 SUM-21</v>
      </c>
      <c r="H396">
        <f>'Funding Import'!H398</f>
        <v>573</v>
      </c>
      <c r="I396" s="139"/>
    </row>
    <row r="397" spans="1:9" ht="15" x14ac:dyDescent="0.2">
      <c r="A397" s="191" t="str">
        <f t="shared" si="12"/>
        <v>2844</v>
      </c>
      <c r="B397" s="191"/>
      <c r="C397" s="191" t="str">
        <f t="shared" si="13"/>
        <v>28440004</v>
      </c>
      <c r="D397" t="str">
        <f>'Funding Import'!A399</f>
        <v>GMPS2844: CHASE LANE PRIMARY SCH&amp;NURSERY</v>
      </c>
      <c r="E397" t="str">
        <f>MID('Funding Import'!B399,2,4)</f>
        <v>0004</v>
      </c>
      <c r="F397" t="str">
        <f>MID('Funding Import'!B399,8,50)</f>
        <v>STATEMENTED SEN</v>
      </c>
      <c r="G397" t="str">
        <f>'Funding Import'!I399</f>
        <v>DL 8658 EY SENPREMIUM AUT-21</v>
      </c>
      <c r="H397">
        <f>'Funding Import'!H399</f>
        <v>981</v>
      </c>
      <c r="I397" s="139"/>
    </row>
    <row r="398" spans="1:9" ht="15" x14ac:dyDescent="0.2">
      <c r="A398" s="191" t="str">
        <f t="shared" si="12"/>
        <v>2844</v>
      </c>
      <c r="B398" s="191"/>
      <c r="C398" s="191" t="str">
        <f t="shared" si="13"/>
        <v>28440006</v>
      </c>
      <c r="D398" t="str">
        <f>'Funding Import'!A400</f>
        <v>GMPS2844: CHASE LANE PRIMARY SCH&amp;NURSERY</v>
      </c>
      <c r="E398" t="str">
        <f>MID('Funding Import'!B400,2,4)</f>
        <v>0006</v>
      </c>
      <c r="F398" t="str">
        <f>MID('Funding Import'!B400,8,50)</f>
        <v>EXCEPTIONAL COVID COST GRANT</v>
      </c>
      <c r="G398" t="str">
        <f>'Funding Import'!I400</f>
        <v>Spreadsheet B 398807 20920177 ES067 DP0558 FSMADDCOSTSCOVID FSMCOVID ES067 DP0558 FSMADDCOSTSCOVID FSMCOVID</v>
      </c>
      <c r="H398">
        <f>'Funding Import'!H400</f>
        <v>2700</v>
      </c>
      <c r="I398" s="139"/>
    </row>
    <row r="399" spans="1:9" ht="15" x14ac:dyDescent="0.2">
      <c r="A399" s="191" t="str">
        <f t="shared" si="12"/>
        <v>2844</v>
      </c>
      <c r="B399" s="191"/>
      <c r="C399" s="191" t="str">
        <f t="shared" si="13"/>
        <v>28440006</v>
      </c>
      <c r="D399" t="str">
        <f>'Funding Import'!A401</f>
        <v>GMPS2844: CHASE LANE PRIMARY SCH&amp;NURSERY</v>
      </c>
      <c r="E399" t="str">
        <f>MID('Funding Import'!B401,2,4)</f>
        <v>0006</v>
      </c>
      <c r="F399" t="str">
        <f>MID('Funding Import'!B401,8,50)</f>
        <v>EXCEPTIONAL COVID COST GRANT</v>
      </c>
      <c r="G399" t="str">
        <f>'Funding Import'!I401</f>
        <v>Spreadsheet B 398804 20920024 ES065 DP0556 COVIDEMERGENCY COVIDEM ES065 DP0556 COVIDEMERGENCY COVIDEM</v>
      </c>
      <c r="H399">
        <f>'Funding Import'!H401</f>
        <v>13600</v>
      </c>
      <c r="I399" s="139"/>
    </row>
    <row r="400" spans="1:9" ht="15" x14ac:dyDescent="0.2">
      <c r="A400" s="191" t="str">
        <f t="shared" si="12"/>
        <v>2844</v>
      </c>
      <c r="B400" s="191"/>
      <c r="C400" s="191" t="str">
        <f t="shared" si="13"/>
        <v>28440006</v>
      </c>
      <c r="D400" t="str">
        <f>'Funding Import'!A402</f>
        <v>GMPS2844: CHASE LANE PRIMARY SCH&amp;NURSERY</v>
      </c>
      <c r="E400" t="str">
        <f>MID('Funding Import'!B402,2,4)</f>
        <v>0006</v>
      </c>
      <c r="F400" t="str">
        <f>MID('Funding Import'!B402,8,50)</f>
        <v>EXCEPTIONAL COVID COST GRANT</v>
      </c>
      <c r="G400" t="str">
        <f>'Funding Import'!I402</f>
        <v>Spreadsheet B 399778 20982606 Movement from code '0006 to '0012 covid  emergency recode ES089 RM0128 Covid emergency recode</v>
      </c>
      <c r="H400">
        <f>'Funding Import'!H402</f>
        <v>-13600</v>
      </c>
      <c r="I400" s="139"/>
    </row>
    <row r="401" spans="1:9" ht="15" x14ac:dyDescent="0.2">
      <c r="A401" s="191" t="str">
        <f t="shared" si="12"/>
        <v>2844</v>
      </c>
      <c r="B401" s="191"/>
      <c r="C401" s="191" t="str">
        <f t="shared" si="13"/>
        <v>28440012</v>
      </c>
      <c r="D401" t="str">
        <f>'Funding Import'!A403</f>
        <v>GMPS2844: CHASE LANE PRIMARY SCH&amp;NURSERY</v>
      </c>
      <c r="E401" t="str">
        <f>MID('Funding Import'!B403,2,4)</f>
        <v>0012</v>
      </c>
      <c r="F401" t="str">
        <f>MID('Funding Import'!B403,8,50)</f>
        <v>COVID CATCH UP</v>
      </c>
      <c r="G401" t="str">
        <f>'Funding Import'!I403</f>
        <v>Spreadsheet B 399778 20982606 Movement from code '0006 to '0012 covid  emergency recode ES089 RM0128 Covid emergency recode</v>
      </c>
      <c r="H401">
        <f>'Funding Import'!H403</f>
        <v>13600</v>
      </c>
      <c r="I401" s="139"/>
    </row>
    <row r="402" spans="1:9" ht="15" x14ac:dyDescent="0.2">
      <c r="A402" s="191" t="str">
        <f t="shared" si="12"/>
        <v>2844</v>
      </c>
      <c r="B402" s="191"/>
      <c r="C402" s="191" t="str">
        <f t="shared" si="13"/>
        <v>28440012</v>
      </c>
      <c r="D402" t="str">
        <f>'Funding Import'!A404</f>
        <v>GMPS2844: CHASE LANE PRIMARY SCH&amp;NURSERY</v>
      </c>
      <c r="E402" t="str">
        <f>MID('Funding Import'!B404,2,4)</f>
        <v>0012</v>
      </c>
      <c r="F402" t="str">
        <f>MID('Funding Import'!B404,8,50)</f>
        <v>COVID CATCH UP</v>
      </c>
      <c r="G402" t="str">
        <f>'Funding Import'!I404</f>
        <v>DL 8645 0012recoveryc 0012RPG</v>
      </c>
      <c r="H402">
        <f>'Funding Import'!H404</f>
        <v>3842.5</v>
      </c>
      <c r="I402" s="139"/>
    </row>
    <row r="403" spans="1:9" ht="15" x14ac:dyDescent="0.2">
      <c r="A403" s="191" t="str">
        <f t="shared" si="12"/>
        <v>2844</v>
      </c>
      <c r="B403" s="191"/>
      <c r="C403" s="191" t="str">
        <f t="shared" si="13"/>
        <v>28440012</v>
      </c>
      <c r="D403" t="str">
        <f>'Funding Import'!A405</f>
        <v>GMPS2844: CHASE LANE PRIMARY SCH&amp;NURSERY</v>
      </c>
      <c r="E403" t="str">
        <f>MID('Funding Import'!B405,2,4)</f>
        <v>0012</v>
      </c>
      <c r="F403" t="str">
        <f>MID('Funding Import'!B405,8,50)</f>
        <v>COVID CATCH UP</v>
      </c>
      <c r="G403" t="str">
        <f>'Funding Import'!I405</f>
        <v>DL 8656 0012schoolled 0012SLT</v>
      </c>
      <c r="H403">
        <f>'Funding Import'!H405</f>
        <v>3248.44</v>
      </c>
      <c r="I403" s="139"/>
    </row>
    <row r="404" spans="1:9" ht="15" x14ac:dyDescent="0.2">
      <c r="A404" s="191" t="str">
        <f t="shared" si="12"/>
        <v>2844</v>
      </c>
      <c r="B404" s="191"/>
      <c r="C404" s="191" t="str">
        <f t="shared" si="13"/>
        <v>28440014</v>
      </c>
      <c r="D404" t="str">
        <f>'Funding Import'!A406</f>
        <v>GMPS2844: CHASE LANE PRIMARY SCH&amp;NURSERY</v>
      </c>
      <c r="E404" t="str">
        <f>MID('Funding Import'!B406,2,4)</f>
        <v>0014</v>
      </c>
      <c r="F404" t="str">
        <f>MID('Funding Import'!B406,8,50)</f>
        <v>PUPIL PREMIUM</v>
      </c>
      <c r="G404" t="str">
        <f>'Funding Import'!I406</f>
        <v>Spreadsheet B 400831 21077861 ES093 DP0593 SUMMER21PPG SUM21PPG ES093 DP0593 SUMMER21PPG SUM21PPG</v>
      </c>
      <c r="H404">
        <f>'Funding Import'!H406</f>
        <v>62738</v>
      </c>
      <c r="I404" s="139"/>
    </row>
    <row r="405" spans="1:9" ht="15" x14ac:dyDescent="0.2">
      <c r="A405" s="191" t="str">
        <f t="shared" si="12"/>
        <v>2844</v>
      </c>
      <c r="B405" s="191"/>
      <c r="C405" s="191" t="str">
        <f t="shared" si="13"/>
        <v>28440014</v>
      </c>
      <c r="D405" t="str">
        <f>'Funding Import'!A407</f>
        <v>GMPS2844: CHASE LANE PRIMARY SCH&amp;NURSERY</v>
      </c>
      <c r="E405" t="str">
        <f>MID('Funding Import'!B407,2,4)</f>
        <v>0014</v>
      </c>
      <c r="F405" t="str">
        <f>MID('Funding Import'!B407,8,50)</f>
        <v>PUPIL PREMIUM</v>
      </c>
      <c r="G405" t="str">
        <f>'Funding Import'!I407</f>
        <v>DL 8701 0014 Pupil Premium Autumn Term 2021</v>
      </c>
      <c r="H405">
        <f>'Funding Import'!H407</f>
        <v>50190</v>
      </c>
      <c r="I405" s="139"/>
    </row>
    <row r="406" spans="1:9" ht="15" x14ac:dyDescent="0.2">
      <c r="A406" s="191" t="str">
        <f t="shared" si="12"/>
        <v>2844</v>
      </c>
      <c r="B406" s="191"/>
      <c r="C406" s="191" t="str">
        <f t="shared" si="13"/>
        <v>28440018</v>
      </c>
      <c r="D406" t="str">
        <f>'Funding Import'!A408</f>
        <v>GMPS2844: CHASE LANE PRIMARY SCH&amp;NURSERY</v>
      </c>
      <c r="E406" t="str">
        <f>MID('Funding Import'!B408,2,4)</f>
        <v>0018</v>
      </c>
      <c r="F406" t="str">
        <f>MID('Funding Import'!B408,8,50)</f>
        <v>ADDITIONAL GRANT INCOME</v>
      </c>
      <c r="G406" t="str">
        <f>'Funding Import'!I408</f>
        <v>Spreadsheet B 393531 20728061 ES032 RM0087 PE GRANT APR 21 ES032 RM0087 PE GRANT APR 21</v>
      </c>
      <c r="H406">
        <f>'Funding Import'!H408</f>
        <v>8154</v>
      </c>
      <c r="I406" s="139"/>
    </row>
    <row r="407" spans="1:9" ht="15" x14ac:dyDescent="0.2">
      <c r="A407" s="191" t="str">
        <f t="shared" si="12"/>
        <v>2844</v>
      </c>
      <c r="B407" s="191"/>
      <c r="C407" s="191" t="str">
        <f t="shared" si="13"/>
        <v>28440018</v>
      </c>
      <c r="D407" t="str">
        <f>'Funding Import'!A409</f>
        <v>GMPS2844: CHASE LANE PRIMARY SCH&amp;NURSERY</v>
      </c>
      <c r="E407" t="str">
        <f>MID('Funding Import'!B409,2,4)</f>
        <v>0018</v>
      </c>
      <c r="F407" t="str">
        <f>MID('Funding Import'!B409,8,50)</f>
        <v>ADDITIONAL GRANT INCOME</v>
      </c>
      <c r="G407" t="str">
        <f>'Funding Import'!I409</f>
        <v>Spreadsheet B 399769 20981730 UIFSM JULY21 UIFSM 21 ES085 RM0124 UIFSM JULY21 UIFSM 21</v>
      </c>
      <c r="H407">
        <f>'Funding Import'!H409</f>
        <v>46646</v>
      </c>
      <c r="I407" s="139"/>
    </row>
    <row r="408" spans="1:9" ht="15" x14ac:dyDescent="0.2">
      <c r="A408" s="191" t="str">
        <f t="shared" si="12"/>
        <v>2844</v>
      </c>
      <c r="B408" s="191"/>
      <c r="C408" s="191" t="str">
        <f t="shared" si="13"/>
        <v>28440018</v>
      </c>
      <c r="D408" t="str">
        <f>'Funding Import'!A410</f>
        <v>GMPS2844: CHASE LANE PRIMARY SCH&amp;NURSERY</v>
      </c>
      <c r="E408" t="str">
        <f>MID('Funding Import'!B410,2,4)</f>
        <v>0018</v>
      </c>
      <c r="F408" t="str">
        <f>MID('Funding Import'!B410,8,50)</f>
        <v>ADDITIONAL GRANT INCOME</v>
      </c>
      <c r="G408" t="str">
        <f>'Funding Import'!I410</f>
        <v>DL 8673 PE GRANT OCT21 0018PE</v>
      </c>
      <c r="H408">
        <f>'Funding Import'!H410</f>
        <v>11398</v>
      </c>
      <c r="I408" s="139"/>
    </row>
    <row r="409" spans="1:9" ht="15" x14ac:dyDescent="0.2">
      <c r="A409" s="191" t="str">
        <f t="shared" si="12"/>
        <v>2844</v>
      </c>
      <c r="B409" s="191"/>
      <c r="C409" s="191" t="str">
        <f t="shared" si="13"/>
        <v>28440026</v>
      </c>
      <c r="D409" t="str">
        <f>'Funding Import'!A411</f>
        <v>GMPS2844: CHASE LANE PRIMARY SCH&amp;NURSERY</v>
      </c>
      <c r="E409" t="str">
        <f>MID('Funding Import'!B411,2,4)</f>
        <v>0026</v>
      </c>
      <c r="F409" t="str">
        <f>MID('Funding Import'!B411,8,50)</f>
        <v>NOTIONAL SEN FUNDING</v>
      </c>
      <c r="G409" t="str">
        <f>'Funding Import'!I411</f>
        <v>Spreadsheet B 391732 20639856 ES012 MK0514 10026 NOTIONAL SEN ES012 MK0514 10026 NOTIONAL SEN</v>
      </c>
      <c r="H409">
        <f>'Funding Import'!H411</f>
        <v>245289</v>
      </c>
      <c r="I409" s="139"/>
    </row>
    <row r="410" spans="1:9" ht="15" x14ac:dyDescent="0.2">
      <c r="A410" s="191" t="str">
        <f t="shared" si="12"/>
        <v>2888</v>
      </c>
      <c r="B410" s="191"/>
      <c r="C410" s="191" t="str">
        <f t="shared" si="13"/>
        <v>28880001</v>
      </c>
      <c r="D410" t="str">
        <f>'Funding Import'!A412</f>
        <v>GMPS2888: HATFIELD PEVERAL ST ANDREWS JR</v>
      </c>
      <c r="E410" t="str">
        <f>MID('Funding Import'!B412,2,4)</f>
        <v>0001</v>
      </c>
      <c r="F410" t="str">
        <f>MID('Funding Import'!B412,8,50)</f>
        <v>FORMULA FUNDED (EXCL RATES)</v>
      </c>
      <c r="G410" t="str">
        <f>'Funding Import'!I412</f>
        <v>Spreadsheet B 391145 20630885 ES006 MK0508 10001 FORMULA FUNDED ES006 MK0508 10001 FORMULA FUNDED</v>
      </c>
      <c r="H410">
        <f>'Funding Import'!H412</f>
        <v>759410</v>
      </c>
      <c r="I410" s="139"/>
    </row>
    <row r="411" spans="1:9" ht="15" x14ac:dyDescent="0.2">
      <c r="A411" s="191" t="str">
        <f t="shared" si="12"/>
        <v>2888</v>
      </c>
      <c r="B411" s="191"/>
      <c r="C411" s="191" t="str">
        <f t="shared" si="13"/>
        <v>28880002</v>
      </c>
      <c r="D411" t="str">
        <f>'Funding Import'!A413</f>
        <v>GMPS2888: HATFIELD PEVERAL ST ANDREWS JR</v>
      </c>
      <c r="E411" t="str">
        <f>MID('Funding Import'!B413,2,4)</f>
        <v>0002</v>
      </c>
      <c r="F411" t="str">
        <f>MID('Funding Import'!B413,8,50)</f>
        <v>RATES</v>
      </c>
      <c r="G411" t="str">
        <f>'Funding Import'!I413</f>
        <v>Spreadsheet B 391137 20630756 ES007 MK0509 10002 RATES ES007 MK0509 10002 RATES</v>
      </c>
      <c r="H411">
        <f>'Funding Import'!H413</f>
        <v>4662</v>
      </c>
      <c r="I411" s="139"/>
    </row>
    <row r="412" spans="1:9" ht="15" x14ac:dyDescent="0.2">
      <c r="A412" s="191" t="str">
        <f t="shared" si="12"/>
        <v>2888</v>
      </c>
      <c r="B412" s="191"/>
      <c r="C412" s="191" t="str">
        <f t="shared" si="13"/>
        <v>28880003</v>
      </c>
      <c r="D412" t="str">
        <f>'Funding Import'!A414</f>
        <v>GMPS2888: HATFIELD PEVERAL ST ANDREWS JR</v>
      </c>
      <c r="E412" t="str">
        <f>MID('Funding Import'!B414,2,4)</f>
        <v>0003</v>
      </c>
      <c r="F412" t="str">
        <f>MID('Funding Import'!B414,8,50)</f>
        <v>BROUGHT FORWARD</v>
      </c>
      <c r="G412" t="str">
        <f>'Funding Import'!I414</f>
        <v>Spreadsheet B 394797 20778211 ES055 MK0568 10003 OPENING BALANCES ES055 MK0568 10003 OPENING BALANCES</v>
      </c>
      <c r="H412">
        <f>'Funding Import'!H414</f>
        <v>30921.42</v>
      </c>
      <c r="I412" s="139"/>
    </row>
    <row r="413" spans="1:9" ht="15" x14ac:dyDescent="0.2">
      <c r="A413" s="191" t="str">
        <f t="shared" si="12"/>
        <v>2888</v>
      </c>
      <c r="B413" s="191"/>
      <c r="C413" s="191" t="str">
        <f t="shared" si="13"/>
        <v>28880004</v>
      </c>
      <c r="D413" t="str">
        <f>'Funding Import'!A415</f>
        <v>GMPS2888: HATFIELD PEVERAL ST ANDREWS JR</v>
      </c>
      <c r="E413" t="str">
        <f>MID('Funding Import'!B415,2,4)</f>
        <v>0004</v>
      </c>
      <c r="F413" t="str">
        <f>MID('Funding Import'!B415,8,50)</f>
        <v>STATEMENTED SEN</v>
      </c>
      <c r="G413" t="str">
        <f>'Funding Import'!I415</f>
        <v>Spreadsheet B 391144 20630818 ES009 MK0511 10004 EHCP ES009 MK0511 10004 EHCP</v>
      </c>
      <c r="H413">
        <f>'Funding Import'!H415</f>
        <v>30438</v>
      </c>
      <c r="I413" s="139"/>
    </row>
    <row r="414" spans="1:9" ht="15" x14ac:dyDescent="0.2">
      <c r="A414" s="191" t="str">
        <f t="shared" si="12"/>
        <v>2888</v>
      </c>
      <c r="B414" s="191"/>
      <c r="C414" s="191" t="str">
        <f t="shared" si="13"/>
        <v>28880006</v>
      </c>
      <c r="D414" t="str">
        <f>'Funding Import'!A416</f>
        <v>GMPS2888: HATFIELD PEVERAL ST ANDREWS JR</v>
      </c>
      <c r="E414" t="str">
        <f>MID('Funding Import'!B416,2,4)</f>
        <v>0006</v>
      </c>
      <c r="F414" t="str">
        <f>MID('Funding Import'!B416,8,50)</f>
        <v>EXCEPTIONAL COVID COST GRANT</v>
      </c>
      <c r="G414" t="str">
        <f>'Funding Import'!I416</f>
        <v>Spreadsheet B 398807 20920177 ES067 DP0558 FSMADDCOSTSCOVID FSMCOVID ES067 DP0558 FSMADDCOSTSCOVID FSMCOVID</v>
      </c>
      <c r="H414">
        <f>'Funding Import'!H416</f>
        <v>930</v>
      </c>
      <c r="I414" s="139"/>
    </row>
    <row r="415" spans="1:9" ht="15" x14ac:dyDescent="0.2">
      <c r="A415" s="191" t="str">
        <f t="shared" si="12"/>
        <v>2888</v>
      </c>
      <c r="B415" s="191"/>
      <c r="C415" s="191" t="str">
        <f t="shared" si="13"/>
        <v>28880006</v>
      </c>
      <c r="D415" t="str">
        <f>'Funding Import'!A417</f>
        <v>GMPS2888: HATFIELD PEVERAL ST ANDREWS JR</v>
      </c>
      <c r="E415" t="str">
        <f>MID('Funding Import'!B417,2,4)</f>
        <v>0006</v>
      </c>
      <c r="F415" t="str">
        <f>MID('Funding Import'!B417,8,50)</f>
        <v>EXCEPTIONAL COVID COST GRANT</v>
      </c>
      <c r="G415" t="str">
        <f>'Funding Import'!I417</f>
        <v>Spreadsheet B 398804 20920024 ES065 DP0556 COVIDEMERGENCY COVIDEM ES065 DP0556 COVIDEMERGENCY COVIDEM</v>
      </c>
      <c r="H415">
        <f>'Funding Import'!H417</f>
        <v>6730</v>
      </c>
      <c r="I415" s="139"/>
    </row>
    <row r="416" spans="1:9" ht="15" x14ac:dyDescent="0.2">
      <c r="A416" s="191" t="str">
        <f t="shared" si="12"/>
        <v>2888</v>
      </c>
      <c r="B416" s="191"/>
      <c r="C416" s="191" t="str">
        <f t="shared" si="13"/>
        <v>28880006</v>
      </c>
      <c r="D416" t="str">
        <f>'Funding Import'!A418</f>
        <v>GMPS2888: HATFIELD PEVERAL ST ANDREWS JR</v>
      </c>
      <c r="E416" t="str">
        <f>MID('Funding Import'!B418,2,4)</f>
        <v>0006</v>
      </c>
      <c r="F416" t="str">
        <f>MID('Funding Import'!B418,8,50)</f>
        <v>EXCEPTIONAL COVID COST GRANT</v>
      </c>
      <c r="G416" t="str">
        <f>'Funding Import'!I418</f>
        <v>Spreadsheet B 399778 20982606 Movement from code '0006 to '0012 covid  emergency recode ES089 RM0128 Covid emergency recode</v>
      </c>
      <c r="H416">
        <f>'Funding Import'!H418</f>
        <v>-6730</v>
      </c>
      <c r="I416" s="139"/>
    </row>
    <row r="417" spans="1:9" ht="15" x14ac:dyDescent="0.2">
      <c r="A417" s="191" t="str">
        <f t="shared" si="12"/>
        <v>2888</v>
      </c>
      <c r="B417" s="191"/>
      <c r="C417" s="191" t="str">
        <f t="shared" si="13"/>
        <v>28880012</v>
      </c>
      <c r="D417" t="str">
        <f>'Funding Import'!A419</f>
        <v>GMPS2888: HATFIELD PEVERAL ST ANDREWS JR</v>
      </c>
      <c r="E417" t="str">
        <f>MID('Funding Import'!B419,2,4)</f>
        <v>0012</v>
      </c>
      <c r="F417" t="str">
        <f>MID('Funding Import'!B419,8,50)</f>
        <v>COVID CATCH UP</v>
      </c>
      <c r="G417" t="str">
        <f>'Funding Import'!I419</f>
        <v>Spreadsheet B 399778 20982606 Movement from code '0006 to '0012 covid  emergency recode ES089 RM0128 Covid emergency recode</v>
      </c>
      <c r="H417">
        <f>'Funding Import'!H419</f>
        <v>6730</v>
      </c>
      <c r="I417" s="139"/>
    </row>
    <row r="418" spans="1:9" ht="15" x14ac:dyDescent="0.2">
      <c r="A418" s="191" t="str">
        <f t="shared" si="12"/>
        <v>2888</v>
      </c>
      <c r="B418" s="191"/>
      <c r="C418" s="191" t="str">
        <f t="shared" si="13"/>
        <v>28880012</v>
      </c>
      <c r="D418" t="str">
        <f>'Funding Import'!A420</f>
        <v>GMPS2888: HATFIELD PEVERAL ST ANDREWS JR</v>
      </c>
      <c r="E418" t="str">
        <f>MID('Funding Import'!B420,2,4)</f>
        <v>0012</v>
      </c>
      <c r="F418" t="str">
        <f>MID('Funding Import'!B420,8,50)</f>
        <v>COVID CATCH UP</v>
      </c>
      <c r="G418" t="str">
        <f>'Funding Import'!I420</f>
        <v>DL 8645 0012recoveryc 0012RPG</v>
      </c>
      <c r="H418">
        <f>'Funding Import'!H420</f>
        <v>1305</v>
      </c>
      <c r="I418" s="139"/>
    </row>
    <row r="419" spans="1:9" ht="15" x14ac:dyDescent="0.2">
      <c r="A419" s="191" t="str">
        <f t="shared" si="12"/>
        <v>2888</v>
      </c>
      <c r="B419" s="191"/>
      <c r="C419" s="191" t="str">
        <f t="shared" si="13"/>
        <v>28880012</v>
      </c>
      <c r="D419" t="str">
        <f>'Funding Import'!A421</f>
        <v>GMPS2888: HATFIELD PEVERAL ST ANDREWS JR</v>
      </c>
      <c r="E419" t="str">
        <f>MID('Funding Import'!B421,2,4)</f>
        <v>0012</v>
      </c>
      <c r="F419" t="str">
        <f>MID('Funding Import'!B421,8,50)</f>
        <v>COVID CATCH UP</v>
      </c>
      <c r="G419" t="str">
        <f>'Funding Import'!I421</f>
        <v>DL 8656 0012schoolled 0012SLT</v>
      </c>
      <c r="H419">
        <f>'Funding Import'!H421</f>
        <v>1299.3800000000001</v>
      </c>
      <c r="I419" s="139"/>
    </row>
    <row r="420" spans="1:9" ht="15" x14ac:dyDescent="0.2">
      <c r="A420" s="191" t="str">
        <f t="shared" si="12"/>
        <v>2888</v>
      </c>
      <c r="B420" s="191"/>
      <c r="C420" s="191" t="str">
        <f t="shared" si="13"/>
        <v>28880014</v>
      </c>
      <c r="D420" t="str">
        <f>'Funding Import'!A422</f>
        <v>GMPS2888: HATFIELD PEVERAL ST ANDREWS JR</v>
      </c>
      <c r="E420" t="str">
        <f>MID('Funding Import'!B422,2,4)</f>
        <v>0014</v>
      </c>
      <c r="F420" t="str">
        <f>MID('Funding Import'!B422,8,50)</f>
        <v>PUPIL PREMIUM</v>
      </c>
      <c r="G420" t="str">
        <f>'Funding Import'!I422</f>
        <v>Spreadsheet B 400831 21077861 ES093 DP0593 SUMMER21PPG SUM21PPG ES093 DP0593 SUMMER21PPG SUM21PPG</v>
      </c>
      <c r="H420">
        <f>'Funding Import'!H422</f>
        <v>21425</v>
      </c>
      <c r="I420" s="139"/>
    </row>
    <row r="421" spans="1:9" ht="15" x14ac:dyDescent="0.2">
      <c r="A421" s="191" t="str">
        <f t="shared" si="12"/>
        <v>2888</v>
      </c>
      <c r="B421" s="191"/>
      <c r="C421" s="191" t="str">
        <f t="shared" si="13"/>
        <v>28880014</v>
      </c>
      <c r="D421" t="str">
        <f>'Funding Import'!A423</f>
        <v>GMPS2888: HATFIELD PEVERAL ST ANDREWS JR</v>
      </c>
      <c r="E421" t="str">
        <f>MID('Funding Import'!B423,2,4)</f>
        <v>0014</v>
      </c>
      <c r="F421" t="str">
        <f>MID('Funding Import'!B423,8,50)</f>
        <v>PUPIL PREMIUM</v>
      </c>
      <c r="G421" t="str">
        <f>'Funding Import'!I423</f>
        <v>DL 8701 0014 Pupil Premium Autumn Term 2021</v>
      </c>
      <c r="H421">
        <f>'Funding Import'!H423</f>
        <v>17140</v>
      </c>
      <c r="I421" s="139"/>
    </row>
    <row r="422" spans="1:9" ht="15" x14ac:dyDescent="0.2">
      <c r="A422" s="191" t="str">
        <f t="shared" si="12"/>
        <v>2888</v>
      </c>
      <c r="B422" s="191"/>
      <c r="C422" s="191" t="str">
        <f t="shared" si="13"/>
        <v>28880018</v>
      </c>
      <c r="D422" t="str">
        <f>'Funding Import'!A424</f>
        <v>GMPS2888: HATFIELD PEVERAL ST ANDREWS JR</v>
      </c>
      <c r="E422" t="str">
        <f>MID('Funding Import'!B424,2,4)</f>
        <v>0018</v>
      </c>
      <c r="F422" t="str">
        <f>MID('Funding Import'!B424,8,50)</f>
        <v>ADDITIONAL GRANT INCOME</v>
      </c>
      <c r="G422" t="str">
        <f>'Funding Import'!I424</f>
        <v>Spreadsheet B 393531 20728061 ES032 RM0087 PE GRANT APR 21 ES032 RM0087 PE GRANT APR 21</v>
      </c>
      <c r="H422">
        <f>'Funding Import'!H424</f>
        <v>7546</v>
      </c>
      <c r="I422" s="139"/>
    </row>
    <row r="423" spans="1:9" ht="15" x14ac:dyDescent="0.2">
      <c r="A423" s="191" t="str">
        <f t="shared" si="12"/>
        <v>2888</v>
      </c>
      <c r="B423" s="191"/>
      <c r="C423" s="191" t="str">
        <f t="shared" si="13"/>
        <v>28880018</v>
      </c>
      <c r="D423" t="str">
        <f>'Funding Import'!A425</f>
        <v>GMPS2888: HATFIELD PEVERAL ST ANDREWS JR</v>
      </c>
      <c r="E423" t="str">
        <f>MID('Funding Import'!B425,2,4)</f>
        <v>0018</v>
      </c>
      <c r="F423" t="str">
        <f>MID('Funding Import'!B425,8,50)</f>
        <v>ADDITIONAL GRANT INCOME</v>
      </c>
      <c r="G423" t="str">
        <f>'Funding Import'!I425</f>
        <v>DL 8673 PE GRANT OCT21 0018PE</v>
      </c>
      <c r="H423">
        <f>'Funding Import'!H425</f>
        <v>10512</v>
      </c>
      <c r="I423" s="139"/>
    </row>
    <row r="424" spans="1:9" ht="15" x14ac:dyDescent="0.2">
      <c r="A424" s="191" t="str">
        <f t="shared" si="12"/>
        <v>2888</v>
      </c>
      <c r="B424" s="191"/>
      <c r="C424" s="191" t="str">
        <f t="shared" si="13"/>
        <v>28880026</v>
      </c>
      <c r="D424" t="str">
        <f>'Funding Import'!A426</f>
        <v>GMPS2888: HATFIELD PEVERAL ST ANDREWS JR</v>
      </c>
      <c r="E424" t="str">
        <f>MID('Funding Import'!B426,2,4)</f>
        <v>0026</v>
      </c>
      <c r="F424" t="str">
        <f>MID('Funding Import'!B426,8,50)</f>
        <v>NOTIONAL SEN FUNDING</v>
      </c>
      <c r="G424" t="str">
        <f>'Funding Import'!I426</f>
        <v>Spreadsheet B 391732 20639856 ES012 MK0514 10026 NOTIONAL SEN ES012 MK0514 10026 NOTIONAL SEN</v>
      </c>
      <c r="H424">
        <f>'Funding Import'!H426</f>
        <v>90050</v>
      </c>
      <c r="I424" s="139"/>
    </row>
    <row r="425" spans="1:9" ht="15" x14ac:dyDescent="0.2">
      <c r="A425" s="191" t="str">
        <f t="shared" si="12"/>
        <v>3232</v>
      </c>
      <c r="B425" s="191"/>
      <c r="C425" s="191" t="str">
        <f t="shared" si="13"/>
        <v>32320001</v>
      </c>
      <c r="D425" t="str">
        <f>'Funding Import'!A427</f>
        <v>GMPS3232: LAWFORD C OF E (VA) PRIMARY</v>
      </c>
      <c r="E425" t="str">
        <f>MID('Funding Import'!B427,2,4)</f>
        <v>0001</v>
      </c>
      <c r="F425" t="str">
        <f>MID('Funding Import'!B427,8,50)</f>
        <v>FORMULA FUNDED (EXCL RATES)</v>
      </c>
      <c r="G425" t="str">
        <f>'Funding Import'!I427</f>
        <v>Spreadsheet B 391145 20630885 ES006 MK0508 10001 FORMULA FUNDED ES006 MK0508 10001 FORMULA FUNDED</v>
      </c>
      <c r="H425">
        <f>'Funding Import'!H427</f>
        <v>849539</v>
      </c>
      <c r="I425" s="139"/>
    </row>
    <row r="426" spans="1:9" ht="15" x14ac:dyDescent="0.2">
      <c r="A426" s="191" t="str">
        <f t="shared" si="12"/>
        <v>3232</v>
      </c>
      <c r="B426" s="191"/>
      <c r="C426" s="191" t="str">
        <f t="shared" si="13"/>
        <v>32320002</v>
      </c>
      <c r="D426" t="str">
        <f>'Funding Import'!A428</f>
        <v>GMPS3232: LAWFORD C OF E (VA) PRIMARY</v>
      </c>
      <c r="E426" t="str">
        <f>MID('Funding Import'!B428,2,4)</f>
        <v>0002</v>
      </c>
      <c r="F426" t="str">
        <f>MID('Funding Import'!B428,8,50)</f>
        <v>RATES</v>
      </c>
      <c r="G426" t="str">
        <f>'Funding Import'!I428</f>
        <v>Spreadsheet B 391137 20630756 ES007 MK0509 10002 RATES ES007 MK0509 10002 RATES</v>
      </c>
      <c r="H426">
        <f>'Funding Import'!H428</f>
        <v>3718</v>
      </c>
      <c r="I426" s="139"/>
    </row>
    <row r="427" spans="1:9" ht="15" x14ac:dyDescent="0.2">
      <c r="A427" s="191" t="str">
        <f t="shared" si="12"/>
        <v>3232</v>
      </c>
      <c r="B427" s="191"/>
      <c r="C427" s="191" t="str">
        <f t="shared" si="13"/>
        <v>32320003</v>
      </c>
      <c r="D427" t="str">
        <f>'Funding Import'!A429</f>
        <v>GMPS3232: LAWFORD C OF E (VA) PRIMARY</v>
      </c>
      <c r="E427" t="str">
        <f>MID('Funding Import'!B429,2,4)</f>
        <v>0003</v>
      </c>
      <c r="F427" t="str">
        <f>MID('Funding Import'!B429,8,50)</f>
        <v>BROUGHT FORWARD</v>
      </c>
      <c r="G427" t="str">
        <f>'Funding Import'!I429</f>
        <v>Spreadsheet B 394797 20778211 ES055 MK0568 10003 OPENING BALANCES ES055 MK0568 10003 OPENING BALANCES</v>
      </c>
      <c r="H427">
        <f>'Funding Import'!H429</f>
        <v>110668.89</v>
      </c>
      <c r="I427" s="139"/>
    </row>
    <row r="428" spans="1:9" ht="15" x14ac:dyDescent="0.2">
      <c r="A428" s="191" t="str">
        <f t="shared" si="12"/>
        <v>3232</v>
      </c>
      <c r="B428" s="191"/>
      <c r="C428" s="191" t="str">
        <f t="shared" si="13"/>
        <v>32320004</v>
      </c>
      <c r="D428" t="str">
        <f>'Funding Import'!A430</f>
        <v>GMPS3232: LAWFORD C OF E (VA) PRIMARY</v>
      </c>
      <c r="E428" t="str">
        <f>MID('Funding Import'!B430,2,4)</f>
        <v>0004</v>
      </c>
      <c r="F428" t="str">
        <f>MID('Funding Import'!B430,8,50)</f>
        <v>STATEMENTED SEN</v>
      </c>
      <c r="G428" t="str">
        <f>'Funding Import'!I430</f>
        <v>Spreadsheet B 391144 20630818 ES009 MK0511 10004 EHCP ES009 MK0511 10004 EHCP</v>
      </c>
      <c r="H428">
        <f>'Funding Import'!H430</f>
        <v>20409</v>
      </c>
      <c r="I428" s="139"/>
    </row>
    <row r="429" spans="1:9" ht="15" x14ac:dyDescent="0.2">
      <c r="A429" s="191" t="str">
        <f t="shared" si="12"/>
        <v>3232</v>
      </c>
      <c r="B429" s="191"/>
      <c r="C429" s="191" t="str">
        <f t="shared" si="13"/>
        <v>32320004</v>
      </c>
      <c r="D429" t="str">
        <f>'Funding Import'!A431</f>
        <v>GMPS3232: LAWFORD C OF E (VA) PRIMARY</v>
      </c>
      <c r="E429" t="str">
        <f>MID('Funding Import'!B431,2,4)</f>
        <v>0004</v>
      </c>
      <c r="F429" t="str">
        <f>MID('Funding Import'!B431,8,50)</f>
        <v>STATEMENTED SEN</v>
      </c>
      <c r="G429" t="str">
        <f>'Funding Import'!I431</f>
        <v>Spreadsheet B 394845 20782782 ES043 DP0533 SEN TOP-UP SUM1 SUM-21 ES043 DP0533 SEN TOP-UP SUM1 SUM-21</v>
      </c>
      <c r="H429">
        <f>'Funding Import'!H431</f>
        <v>12605</v>
      </c>
      <c r="I429" s="139"/>
    </row>
    <row r="430" spans="1:9" ht="15" x14ac:dyDescent="0.2">
      <c r="A430" s="191" t="str">
        <f t="shared" si="12"/>
        <v>3232</v>
      </c>
      <c r="B430" s="191"/>
      <c r="C430" s="191" t="str">
        <f t="shared" si="13"/>
        <v>32320004</v>
      </c>
      <c r="D430" t="str">
        <f>'Funding Import'!A432</f>
        <v>GMPS3232: LAWFORD C OF E (VA) PRIMARY</v>
      </c>
      <c r="E430" t="str">
        <f>MID('Funding Import'!B432,2,4)</f>
        <v>0004</v>
      </c>
      <c r="F430" t="str">
        <f>MID('Funding Import'!B432,8,50)</f>
        <v>STATEMENTED SEN</v>
      </c>
      <c r="G430" t="str">
        <f>'Funding Import'!I432</f>
        <v>DL 8688 SEN TOP-UP AUT1 AUT-21</v>
      </c>
      <c r="H430">
        <f>'Funding Import'!H432</f>
        <v>2712</v>
      </c>
      <c r="I430" s="139"/>
    </row>
    <row r="431" spans="1:9" ht="15" x14ac:dyDescent="0.2">
      <c r="A431" s="191" t="str">
        <f t="shared" si="12"/>
        <v>3232</v>
      </c>
      <c r="B431" s="191"/>
      <c r="C431" s="191" t="str">
        <f t="shared" si="13"/>
        <v>32320006</v>
      </c>
      <c r="D431" t="str">
        <f>'Funding Import'!A433</f>
        <v>GMPS3232: LAWFORD C OF E (VA) PRIMARY</v>
      </c>
      <c r="E431" t="str">
        <f>MID('Funding Import'!B433,2,4)</f>
        <v>0006</v>
      </c>
      <c r="F431" t="str">
        <f>MID('Funding Import'!B433,8,50)</f>
        <v>EXCEPTIONAL COVID COST GRANT</v>
      </c>
      <c r="G431" t="str">
        <f>'Funding Import'!I433</f>
        <v>Spreadsheet B 398804 20920024 ES065 DP0556 COVIDEMERGENCY COVIDEM ES065 DP0556 COVIDEMERGENCY COVIDEM</v>
      </c>
      <c r="H431">
        <f>'Funding Import'!H433</f>
        <v>6830</v>
      </c>
      <c r="I431" s="139"/>
    </row>
    <row r="432" spans="1:9" ht="15" x14ac:dyDescent="0.2">
      <c r="A432" s="191" t="str">
        <f t="shared" si="12"/>
        <v>3232</v>
      </c>
      <c r="B432" s="191"/>
      <c r="C432" s="191" t="str">
        <f t="shared" si="13"/>
        <v>32320006</v>
      </c>
      <c r="D432" t="str">
        <f>'Funding Import'!A434</f>
        <v>GMPS3232: LAWFORD C OF E (VA) PRIMARY</v>
      </c>
      <c r="E432" t="str">
        <f>MID('Funding Import'!B434,2,4)</f>
        <v>0006</v>
      </c>
      <c r="F432" t="str">
        <f>MID('Funding Import'!B434,8,50)</f>
        <v>EXCEPTIONAL COVID COST GRANT</v>
      </c>
      <c r="G432" t="str">
        <f>'Funding Import'!I434</f>
        <v>Spreadsheet B 398807 20920177 ES067 DP0558 FSMADDCOSTSCOVID FSMCOVID ES067 DP0558 FSMADDCOSTSCOVID FSMCOVID</v>
      </c>
      <c r="H432">
        <f>'Funding Import'!H434</f>
        <v>375.7</v>
      </c>
      <c r="I432" s="139"/>
    </row>
    <row r="433" spans="1:9" ht="15" x14ac:dyDescent="0.2">
      <c r="A433" s="191" t="str">
        <f t="shared" si="12"/>
        <v>3232</v>
      </c>
      <c r="B433" s="191"/>
      <c r="C433" s="191" t="str">
        <f t="shared" si="13"/>
        <v>32320006</v>
      </c>
      <c r="D433" t="str">
        <f>'Funding Import'!A435</f>
        <v>GMPS3232: LAWFORD C OF E (VA) PRIMARY</v>
      </c>
      <c r="E433" t="str">
        <f>MID('Funding Import'!B435,2,4)</f>
        <v>0006</v>
      </c>
      <c r="F433" t="str">
        <f>MID('Funding Import'!B435,8,50)</f>
        <v>EXCEPTIONAL COVID COST GRANT</v>
      </c>
      <c r="G433" t="str">
        <f>'Funding Import'!I435</f>
        <v>Spreadsheet B 399778 20982606 Movement from code '0006 to '0012 covid  emergency recode ES089 RM0128 Covid emergency recode</v>
      </c>
      <c r="H433">
        <f>'Funding Import'!H435</f>
        <v>-6830</v>
      </c>
      <c r="I433" s="139"/>
    </row>
    <row r="434" spans="1:9" ht="15" x14ac:dyDescent="0.2">
      <c r="A434" s="191" t="str">
        <f t="shared" si="12"/>
        <v>3232</v>
      </c>
      <c r="B434" s="191"/>
      <c r="C434" s="191" t="str">
        <f t="shared" si="13"/>
        <v>32320012</v>
      </c>
      <c r="D434" t="str">
        <f>'Funding Import'!A436</f>
        <v>GMPS3232: LAWFORD C OF E (VA) PRIMARY</v>
      </c>
      <c r="E434" t="str">
        <f>MID('Funding Import'!B436,2,4)</f>
        <v>0012</v>
      </c>
      <c r="F434" t="str">
        <f>MID('Funding Import'!B436,8,50)</f>
        <v>COVID CATCH UP</v>
      </c>
      <c r="G434" t="str">
        <f>'Funding Import'!I436</f>
        <v>Spreadsheet B 399778 20982606 Movement from code '0006 to '0012 covid  emergency recode ES089 RM0128 Covid emergency recode</v>
      </c>
      <c r="H434">
        <f>'Funding Import'!H436</f>
        <v>6830</v>
      </c>
      <c r="I434" s="139"/>
    </row>
    <row r="435" spans="1:9" ht="15" x14ac:dyDescent="0.2">
      <c r="A435" s="191" t="str">
        <f t="shared" si="12"/>
        <v>3232</v>
      </c>
      <c r="B435" s="191"/>
      <c r="C435" s="191" t="str">
        <f t="shared" si="13"/>
        <v>32320012</v>
      </c>
      <c r="D435" t="str">
        <f>'Funding Import'!A437</f>
        <v>GMPS3232: LAWFORD C OF E (VA) PRIMARY</v>
      </c>
      <c r="E435" t="str">
        <f>MID('Funding Import'!B437,2,4)</f>
        <v>0012</v>
      </c>
      <c r="F435" t="str">
        <f>MID('Funding Import'!B437,8,50)</f>
        <v>COVID CATCH UP</v>
      </c>
      <c r="G435" t="str">
        <f>'Funding Import'!I437</f>
        <v>DL 8645 0012recoveryc 0012RPG</v>
      </c>
      <c r="H435">
        <f>'Funding Import'!H437</f>
        <v>500</v>
      </c>
      <c r="I435" s="139"/>
    </row>
    <row r="436" spans="1:9" ht="15" x14ac:dyDescent="0.2">
      <c r="A436" s="191" t="str">
        <f t="shared" si="12"/>
        <v>3232</v>
      </c>
      <c r="B436" s="191"/>
      <c r="C436" s="191" t="str">
        <f t="shared" si="13"/>
        <v>32320012</v>
      </c>
      <c r="D436" t="str">
        <f>'Funding Import'!A438</f>
        <v>GMPS3232: LAWFORD C OF E (VA) PRIMARY</v>
      </c>
      <c r="E436" t="str">
        <f>MID('Funding Import'!B438,2,4)</f>
        <v>0012</v>
      </c>
      <c r="F436" t="str">
        <f>MID('Funding Import'!B438,8,50)</f>
        <v>COVID CATCH UP</v>
      </c>
      <c r="G436" t="str">
        <f>'Funding Import'!I438</f>
        <v>DL 8656 0012schoolled 0012SLT</v>
      </c>
      <c r="H436">
        <f>'Funding Import'!H438</f>
        <v>295.31</v>
      </c>
      <c r="I436" s="139"/>
    </row>
    <row r="437" spans="1:9" ht="15" x14ac:dyDescent="0.2">
      <c r="A437" s="191" t="str">
        <f t="shared" si="12"/>
        <v>3232</v>
      </c>
      <c r="B437" s="191"/>
      <c r="C437" s="191" t="str">
        <f t="shared" si="13"/>
        <v>32320014</v>
      </c>
      <c r="D437" t="str">
        <f>'Funding Import'!A439</f>
        <v>GMPS3232: LAWFORD C OF E (VA) PRIMARY</v>
      </c>
      <c r="E437" t="str">
        <f>MID('Funding Import'!B439,2,4)</f>
        <v>0014</v>
      </c>
      <c r="F437" t="str">
        <f>MID('Funding Import'!B439,8,50)</f>
        <v>PUPIL PREMIUM</v>
      </c>
      <c r="G437" t="str">
        <f>'Funding Import'!I439</f>
        <v>Spreadsheet B 400831 21077861 ES093 DP0593 SUMMER21PPG SUM21PPG ES093 DP0593 SUMMER21PPG SUM21PPG</v>
      </c>
      <c r="H437">
        <f>'Funding Import'!H439</f>
        <v>5460</v>
      </c>
      <c r="I437" s="139"/>
    </row>
    <row r="438" spans="1:9" ht="15" x14ac:dyDescent="0.2">
      <c r="A438" s="191" t="str">
        <f t="shared" si="12"/>
        <v>3232</v>
      </c>
      <c r="B438" s="191"/>
      <c r="C438" s="191" t="str">
        <f t="shared" si="13"/>
        <v>32320014</v>
      </c>
      <c r="D438" t="str">
        <f>'Funding Import'!A440</f>
        <v>GMPS3232: LAWFORD C OF E (VA) PRIMARY</v>
      </c>
      <c r="E438" t="str">
        <f>MID('Funding Import'!B440,2,4)</f>
        <v>0014</v>
      </c>
      <c r="F438" t="str">
        <f>MID('Funding Import'!B440,8,50)</f>
        <v>PUPIL PREMIUM</v>
      </c>
      <c r="G438" t="str">
        <f>'Funding Import'!I440</f>
        <v>DL 8701 0014 Pupil Premium Autumn Term 2021</v>
      </c>
      <c r="H438">
        <f>'Funding Import'!H440</f>
        <v>4368</v>
      </c>
      <c r="I438" s="139"/>
    </row>
    <row r="439" spans="1:9" ht="15" x14ac:dyDescent="0.2">
      <c r="A439" s="191" t="str">
        <f t="shared" si="12"/>
        <v>3232</v>
      </c>
      <c r="B439" s="191"/>
      <c r="C439" s="191" t="str">
        <f t="shared" si="13"/>
        <v>32320018</v>
      </c>
      <c r="D439" t="str">
        <f>'Funding Import'!A441</f>
        <v>GMPS3232: LAWFORD C OF E (VA) PRIMARY</v>
      </c>
      <c r="E439" t="str">
        <f>MID('Funding Import'!B441,2,4)</f>
        <v>0018</v>
      </c>
      <c r="F439" t="str">
        <f>MID('Funding Import'!B441,8,50)</f>
        <v>ADDITIONAL GRANT INCOME</v>
      </c>
      <c r="G439" t="str">
        <f>'Funding Import'!I441</f>
        <v>Spreadsheet B 393531 20728061 ES032 RM0087 PE GRANT APR 21 ES032 RM0087 PE GRANT APR 21</v>
      </c>
      <c r="H439">
        <f>'Funding Import'!H441</f>
        <v>7404</v>
      </c>
      <c r="I439" s="139"/>
    </row>
    <row r="440" spans="1:9" ht="15" x14ac:dyDescent="0.2">
      <c r="A440" s="191" t="str">
        <f t="shared" si="12"/>
        <v>3232</v>
      </c>
      <c r="B440" s="191"/>
      <c r="C440" s="191" t="str">
        <f t="shared" si="13"/>
        <v>32320018</v>
      </c>
      <c r="D440" t="str">
        <f>'Funding Import'!A442</f>
        <v>GMPS3232: LAWFORD C OF E (VA) PRIMARY</v>
      </c>
      <c r="E440" t="str">
        <f>MID('Funding Import'!B442,2,4)</f>
        <v>0018</v>
      </c>
      <c r="F440" t="str">
        <f>MID('Funding Import'!B442,8,50)</f>
        <v>ADDITIONAL GRANT INCOME</v>
      </c>
      <c r="G440" t="str">
        <f>'Funding Import'!I442</f>
        <v>Spreadsheet B 399769 20981730 UIFSM JULY21 UIFSM 21 ES085 RM0124 UIFSM JULY21 UIFSM 21</v>
      </c>
      <c r="H440">
        <f>'Funding Import'!H442</f>
        <v>30511</v>
      </c>
      <c r="I440" s="139"/>
    </row>
    <row r="441" spans="1:9" ht="15" x14ac:dyDescent="0.2">
      <c r="A441" s="191" t="str">
        <f t="shared" si="12"/>
        <v>3232</v>
      </c>
      <c r="B441" s="191"/>
      <c r="C441" s="191" t="str">
        <f t="shared" si="13"/>
        <v>32320018</v>
      </c>
      <c r="D441" t="str">
        <f>'Funding Import'!A443</f>
        <v>GMPS3232: LAWFORD C OF E (VA) PRIMARY</v>
      </c>
      <c r="E441" t="str">
        <f>MID('Funding Import'!B443,2,4)</f>
        <v>0018</v>
      </c>
      <c r="F441" t="str">
        <f>MID('Funding Import'!B443,8,50)</f>
        <v>ADDITIONAL GRANT INCOME</v>
      </c>
      <c r="G441" t="str">
        <f>'Funding Import'!I443</f>
        <v>DL 8673 PE GRANT OCT21 0018PE</v>
      </c>
      <c r="H441">
        <f>'Funding Import'!H443</f>
        <v>10401</v>
      </c>
      <c r="I441" s="139"/>
    </row>
    <row r="442" spans="1:9" ht="15" x14ac:dyDescent="0.2">
      <c r="A442" s="191" t="str">
        <f t="shared" si="12"/>
        <v>3232</v>
      </c>
      <c r="B442" s="191"/>
      <c r="C442" s="191" t="str">
        <f t="shared" si="13"/>
        <v>32320026</v>
      </c>
      <c r="D442" t="str">
        <f>'Funding Import'!A444</f>
        <v>GMPS3232: LAWFORD C OF E (VA) PRIMARY</v>
      </c>
      <c r="E442" t="str">
        <f>MID('Funding Import'!B444,2,4)</f>
        <v>0026</v>
      </c>
      <c r="F442" t="str">
        <f>MID('Funding Import'!B444,8,50)</f>
        <v>NOTIONAL SEN FUNDING</v>
      </c>
      <c r="G442" t="str">
        <f>'Funding Import'!I444</f>
        <v>Spreadsheet B 391732 20639856 ES012 MK0514 10026 NOTIONAL SEN ES012 MK0514 10026 NOTIONAL SEN</v>
      </c>
      <c r="H442">
        <f>'Funding Import'!H444</f>
        <v>59755</v>
      </c>
      <c r="I442" s="139"/>
    </row>
    <row r="443" spans="1:9" ht="15" x14ac:dyDescent="0.2">
      <c r="A443" s="191" t="str">
        <f t="shared" si="12"/>
        <v>3254</v>
      </c>
      <c r="B443" s="191"/>
      <c r="C443" s="191" t="str">
        <f t="shared" si="13"/>
        <v>32540001</v>
      </c>
      <c r="D443" t="str">
        <f>'Funding Import'!A445</f>
        <v>GMPS3254: ENGAINES PRIMARY LT CLACTON</v>
      </c>
      <c r="E443" t="str">
        <f>MID('Funding Import'!B445,2,4)</f>
        <v>0001</v>
      </c>
      <c r="F443" t="str">
        <f>MID('Funding Import'!B445,8,50)</f>
        <v>FORMULA FUNDED (EXCL RATES)</v>
      </c>
      <c r="G443" t="str">
        <f>'Funding Import'!I445</f>
        <v>Spreadsheet B 391145 20630885 ES006 MK0508 10001 FORMULA FUNDED ES006 MK0508 10001 FORMULA FUNDED</v>
      </c>
      <c r="H443">
        <f>'Funding Import'!H445</f>
        <v>1222125</v>
      </c>
      <c r="I443" s="139"/>
    </row>
    <row r="444" spans="1:9" ht="15" x14ac:dyDescent="0.2">
      <c r="A444" s="191" t="str">
        <f t="shared" si="12"/>
        <v>3254</v>
      </c>
      <c r="B444" s="191"/>
      <c r="C444" s="191" t="str">
        <f t="shared" si="13"/>
        <v>32540001</v>
      </c>
      <c r="D444" t="str">
        <f>'Funding Import'!A446</f>
        <v>GMPS3254: ENGAINES PRIMARY LT CLACTON</v>
      </c>
      <c r="E444" t="str">
        <f>MID('Funding Import'!B446,2,4)</f>
        <v>0001</v>
      </c>
      <c r="F444" t="str">
        <f>MID('Funding Import'!B446,8,50)</f>
        <v>FORMULA FUNDED (EXCL RATES)</v>
      </c>
      <c r="G444" t="str">
        <f>'Funding Import'!I446</f>
        <v>Spreadsheet B 393406 20716356 ES029 DP0529 TeachersPayGrant TPG21-22 P2 ES029 DP0529 TeachersPayGrant TPG21-22 P2</v>
      </c>
      <c r="H444">
        <f>'Funding Import'!H446</f>
        <v>549</v>
      </c>
      <c r="I444" s="139"/>
    </row>
    <row r="445" spans="1:9" ht="15" x14ac:dyDescent="0.2">
      <c r="A445" s="191" t="str">
        <f t="shared" si="12"/>
        <v>3254</v>
      </c>
      <c r="B445" s="191"/>
      <c r="C445" s="191" t="str">
        <f t="shared" si="13"/>
        <v>32540001</v>
      </c>
      <c r="D445" t="str">
        <f>'Funding Import'!A447</f>
        <v>GMPS3254: ENGAINES PRIMARY LT CLACTON</v>
      </c>
      <c r="E445" t="str">
        <f>MID('Funding Import'!B447,2,4)</f>
        <v>0001</v>
      </c>
      <c r="F445" t="str">
        <f>MID('Funding Import'!B447,8,50)</f>
        <v>FORMULA FUNDED (EXCL RATES)</v>
      </c>
      <c r="G445" t="str">
        <f>'Funding Import'!I447</f>
        <v>Spreadsheet B 393405 20716327 ES028 DP0528 TeachPensionGrnt PensionG P2 ES028 DP0528 TeachPensionGrnt PensionG P2</v>
      </c>
      <c r="H445">
        <f>'Funding Import'!H447</f>
        <v>1550</v>
      </c>
      <c r="I445" s="139"/>
    </row>
    <row r="446" spans="1:9" ht="15" x14ac:dyDescent="0.2">
      <c r="A446" s="191" t="str">
        <f t="shared" si="12"/>
        <v>3254</v>
      </c>
      <c r="B446" s="191"/>
      <c r="C446" s="191" t="str">
        <f t="shared" si="13"/>
        <v>32540001</v>
      </c>
      <c r="D446" t="str">
        <f>'Funding Import'!A448</f>
        <v>GMPS3254: ENGAINES PRIMARY LT CLACTON</v>
      </c>
      <c r="E446" t="str">
        <f>MID('Funding Import'!B448,2,4)</f>
        <v>0001</v>
      </c>
      <c r="F446" t="str">
        <f>MID('Funding Import'!B448,8,50)</f>
        <v>FORMULA FUNDED (EXCL RATES)</v>
      </c>
      <c r="G446" t="str">
        <f>'Funding Import'!I448</f>
        <v>DL 8678 TeachPensionGrnt 0001TPEC</v>
      </c>
      <c r="H446">
        <f>'Funding Import'!H448</f>
        <v>2170</v>
      </c>
      <c r="I446" s="139"/>
    </row>
    <row r="447" spans="1:9" ht="15" x14ac:dyDescent="0.2">
      <c r="A447" s="191" t="str">
        <f t="shared" si="12"/>
        <v>3254</v>
      </c>
      <c r="B447" s="191"/>
      <c r="C447" s="191" t="str">
        <f t="shared" si="13"/>
        <v>32540001</v>
      </c>
      <c r="D447" t="str">
        <f>'Funding Import'!A449</f>
        <v>GMPS3254: ENGAINES PRIMARY LT CLACTON</v>
      </c>
      <c r="E447" t="str">
        <f>MID('Funding Import'!B449,2,4)</f>
        <v>0001</v>
      </c>
      <c r="F447" t="str">
        <f>MID('Funding Import'!B449,8,50)</f>
        <v>FORMULA FUNDED (EXCL RATES)</v>
      </c>
      <c r="G447" t="str">
        <f>'Funding Import'!I449</f>
        <v>DL 8675 TeachersPayGrant 0001TPG</v>
      </c>
      <c r="H447">
        <f>'Funding Import'!H449</f>
        <v>768</v>
      </c>
      <c r="I447" s="139"/>
    </row>
    <row r="448" spans="1:9" ht="15" x14ac:dyDescent="0.2">
      <c r="A448" s="191" t="str">
        <f t="shared" si="12"/>
        <v>3254</v>
      </c>
      <c r="B448" s="191"/>
      <c r="C448" s="191" t="str">
        <f t="shared" si="13"/>
        <v>32540002</v>
      </c>
      <c r="D448" t="str">
        <f>'Funding Import'!A450</f>
        <v>GMPS3254: ENGAINES PRIMARY LT CLACTON</v>
      </c>
      <c r="E448" t="str">
        <f>MID('Funding Import'!B450,2,4)</f>
        <v>0002</v>
      </c>
      <c r="F448" t="str">
        <f>MID('Funding Import'!B450,8,50)</f>
        <v>RATES</v>
      </c>
      <c r="G448" t="str">
        <f>'Funding Import'!I450</f>
        <v>Spreadsheet B 391137 20630756 ES007 MK0509 10002 RATES ES007 MK0509 10002 RATES</v>
      </c>
      <c r="H448">
        <f>'Funding Import'!H450</f>
        <v>5768</v>
      </c>
      <c r="I448" s="139"/>
    </row>
    <row r="449" spans="1:9" ht="15" x14ac:dyDescent="0.2">
      <c r="A449" s="191" t="str">
        <f t="shared" si="12"/>
        <v>3254</v>
      </c>
      <c r="B449" s="191"/>
      <c r="C449" s="191" t="str">
        <f t="shared" si="13"/>
        <v>32540003</v>
      </c>
      <c r="D449" t="str">
        <f>'Funding Import'!A451</f>
        <v>GMPS3254: ENGAINES PRIMARY LT CLACTON</v>
      </c>
      <c r="E449" t="str">
        <f>MID('Funding Import'!B451,2,4)</f>
        <v>0003</v>
      </c>
      <c r="F449" t="str">
        <f>MID('Funding Import'!B451,8,50)</f>
        <v>BROUGHT FORWARD</v>
      </c>
      <c r="G449" t="str">
        <f>'Funding Import'!I451</f>
        <v>Spreadsheet B 394797 20778211 ES055 MK0568 10003 OPENING BALANCES ES055 MK0568 10003 OPENING BALANCES</v>
      </c>
      <c r="H449">
        <f>'Funding Import'!H451</f>
        <v>207842.61</v>
      </c>
      <c r="I449" s="139"/>
    </row>
    <row r="450" spans="1:9" ht="15" x14ac:dyDescent="0.2">
      <c r="A450" s="191" t="str">
        <f t="shared" ref="A450:A513" si="14">MID(D450,5,4)</f>
        <v>3254</v>
      </c>
      <c r="B450" s="191"/>
      <c r="C450" s="191" t="str">
        <f t="shared" ref="C450:C513" si="15">A450&amp;E450</f>
        <v>32540004</v>
      </c>
      <c r="D450" t="str">
        <f>'Funding Import'!A452</f>
        <v>GMPS3254: ENGAINES PRIMARY LT CLACTON</v>
      </c>
      <c r="E450" t="str">
        <f>MID('Funding Import'!B452,2,4)</f>
        <v>0004</v>
      </c>
      <c r="F450" t="str">
        <f>MID('Funding Import'!B452,8,50)</f>
        <v>STATEMENTED SEN</v>
      </c>
      <c r="G450" t="str">
        <f>'Funding Import'!I452</f>
        <v>Spreadsheet B 391144 20630818 ES009 MK0511 10004 EHCP ES009 MK0511 10004 EHCP</v>
      </c>
      <c r="H450">
        <f>'Funding Import'!H452</f>
        <v>15914</v>
      </c>
      <c r="I450" s="139"/>
    </row>
    <row r="451" spans="1:9" ht="15" x14ac:dyDescent="0.2">
      <c r="A451" s="191" t="str">
        <f t="shared" si="14"/>
        <v>3254</v>
      </c>
      <c r="B451" s="191"/>
      <c r="C451" s="191" t="str">
        <f t="shared" si="15"/>
        <v>32540004</v>
      </c>
      <c r="D451" t="str">
        <f>'Funding Import'!A453</f>
        <v>GMPS3254: ENGAINES PRIMARY LT CLACTON</v>
      </c>
      <c r="E451" t="str">
        <f>MID('Funding Import'!B453,2,4)</f>
        <v>0004</v>
      </c>
      <c r="F451" t="str">
        <f>MID('Funding Import'!B453,8,50)</f>
        <v>STATEMENTED SEN</v>
      </c>
      <c r="G451" t="str">
        <f>'Funding Import'!I453</f>
        <v>DL 8688 SEN TOP-UP AUT1 AUT-21</v>
      </c>
      <c r="H451">
        <f>'Funding Import'!H453</f>
        <v>825</v>
      </c>
      <c r="I451" s="139"/>
    </row>
    <row r="452" spans="1:9" ht="15" x14ac:dyDescent="0.2">
      <c r="A452" s="191" t="str">
        <f t="shared" si="14"/>
        <v>3254</v>
      </c>
      <c r="B452" s="191"/>
      <c r="C452" s="191" t="str">
        <f t="shared" si="15"/>
        <v>32540006</v>
      </c>
      <c r="D452" t="str">
        <f>'Funding Import'!A454</f>
        <v>GMPS3254: ENGAINES PRIMARY LT CLACTON</v>
      </c>
      <c r="E452" t="str">
        <f>MID('Funding Import'!B454,2,4)</f>
        <v>0006</v>
      </c>
      <c r="F452" t="str">
        <f>MID('Funding Import'!B454,8,50)</f>
        <v>EXCEPTIONAL COVID COST GRANT</v>
      </c>
      <c r="G452" t="str">
        <f>'Funding Import'!I454</f>
        <v>Spreadsheet B 398804 20920024 ES065 DP0556 COVIDEMERGENCY COVIDEM ES065 DP0556 COVIDEMERGENCY COVIDEM</v>
      </c>
      <c r="H452">
        <f>'Funding Import'!H454</f>
        <v>9060</v>
      </c>
      <c r="I452" s="139"/>
    </row>
    <row r="453" spans="1:9" ht="15" x14ac:dyDescent="0.2">
      <c r="A453" s="191" t="str">
        <f t="shared" si="14"/>
        <v>3254</v>
      </c>
      <c r="B453" s="191"/>
      <c r="C453" s="191" t="str">
        <f t="shared" si="15"/>
        <v>32540006</v>
      </c>
      <c r="D453" t="str">
        <f>'Funding Import'!A455</f>
        <v>GMPS3254: ENGAINES PRIMARY LT CLACTON</v>
      </c>
      <c r="E453" t="str">
        <f>MID('Funding Import'!B455,2,4)</f>
        <v>0006</v>
      </c>
      <c r="F453" t="str">
        <f>MID('Funding Import'!B455,8,50)</f>
        <v>EXCEPTIONAL COVID COST GRANT</v>
      </c>
      <c r="G453" t="str">
        <f>'Funding Import'!I455</f>
        <v>Spreadsheet B 399778 20982606 Movement from code '0006 to '0012 covid  emergency recode ES089 RM0128 Covid emergency recode</v>
      </c>
      <c r="H453">
        <f>'Funding Import'!H455</f>
        <v>-9060</v>
      </c>
      <c r="I453" s="139"/>
    </row>
    <row r="454" spans="1:9" ht="15" x14ac:dyDescent="0.2">
      <c r="A454" s="191" t="str">
        <f t="shared" si="14"/>
        <v>3254</v>
      </c>
      <c r="B454" s="191"/>
      <c r="C454" s="191" t="str">
        <f t="shared" si="15"/>
        <v>32540012</v>
      </c>
      <c r="D454" t="str">
        <f>'Funding Import'!A456</f>
        <v>GMPS3254: ENGAINES PRIMARY LT CLACTON</v>
      </c>
      <c r="E454" t="str">
        <f>MID('Funding Import'!B456,2,4)</f>
        <v>0012</v>
      </c>
      <c r="F454" t="str">
        <f>MID('Funding Import'!B456,8,50)</f>
        <v>COVID CATCH UP</v>
      </c>
      <c r="G454" t="str">
        <f>'Funding Import'!I456</f>
        <v>Spreadsheet B 399778 20982606 Movement from code '0006 to '0012 covid  emergency recode ES089 RM0128 Covid emergency recode</v>
      </c>
      <c r="H454">
        <f>'Funding Import'!H456</f>
        <v>9060</v>
      </c>
      <c r="I454" s="139"/>
    </row>
    <row r="455" spans="1:9" ht="15" x14ac:dyDescent="0.2">
      <c r="A455" s="191" t="str">
        <f t="shared" si="14"/>
        <v>3254</v>
      </c>
      <c r="B455" s="191"/>
      <c r="C455" s="191" t="str">
        <f t="shared" si="15"/>
        <v>32540012</v>
      </c>
      <c r="D455" t="str">
        <f>'Funding Import'!A457</f>
        <v>GMPS3254: ENGAINES PRIMARY LT CLACTON</v>
      </c>
      <c r="E455" t="str">
        <f>MID('Funding Import'!B457,2,4)</f>
        <v>0012</v>
      </c>
      <c r="F455" t="str">
        <f>MID('Funding Import'!B457,8,50)</f>
        <v>COVID CATCH UP</v>
      </c>
      <c r="G455" t="str">
        <f>'Funding Import'!I457</f>
        <v>DL 8645 0012recoveryc 0012RPG</v>
      </c>
      <c r="H455">
        <f>'Funding Import'!H457</f>
        <v>2356.25</v>
      </c>
      <c r="I455" s="139"/>
    </row>
    <row r="456" spans="1:9" ht="15" x14ac:dyDescent="0.2">
      <c r="A456" s="191" t="str">
        <f t="shared" si="14"/>
        <v>3254</v>
      </c>
      <c r="B456" s="191"/>
      <c r="C456" s="191" t="str">
        <f t="shared" si="15"/>
        <v>32540012</v>
      </c>
      <c r="D456" t="str">
        <f>'Funding Import'!A458</f>
        <v>GMPS3254: ENGAINES PRIMARY LT CLACTON</v>
      </c>
      <c r="E456" t="str">
        <f>MID('Funding Import'!B458,2,4)</f>
        <v>0012</v>
      </c>
      <c r="F456" t="str">
        <f>MID('Funding Import'!B458,8,50)</f>
        <v>COVID CATCH UP</v>
      </c>
      <c r="G456" t="str">
        <f>'Funding Import'!I458</f>
        <v>DL 8656 0012schoolled 0012SLT</v>
      </c>
      <c r="H456">
        <f>'Funding Import'!H458</f>
        <v>2067.19</v>
      </c>
      <c r="I456" s="139"/>
    </row>
    <row r="457" spans="1:9" ht="15" x14ac:dyDescent="0.2">
      <c r="A457" s="191" t="str">
        <f t="shared" si="14"/>
        <v>3254</v>
      </c>
      <c r="B457" s="191"/>
      <c r="C457" s="191" t="str">
        <f t="shared" si="15"/>
        <v>32540014</v>
      </c>
      <c r="D457" t="str">
        <f>'Funding Import'!A459</f>
        <v>GMPS3254: ENGAINES PRIMARY LT CLACTON</v>
      </c>
      <c r="E457" t="str">
        <f>MID('Funding Import'!B459,2,4)</f>
        <v>0014</v>
      </c>
      <c r="F457" t="str">
        <f>MID('Funding Import'!B459,8,50)</f>
        <v>PUPIL PREMIUM</v>
      </c>
      <c r="G457" t="str">
        <f>'Funding Import'!I459</f>
        <v>Spreadsheet B 398777 20914481 PPG CIC SUM21P3 SUM-21 ES063 DP0555 PPG CIC SUM21P3 SUM-21</v>
      </c>
      <c r="H457">
        <f>'Funding Import'!H459</f>
        <v>980</v>
      </c>
      <c r="I457" s="139"/>
    </row>
    <row r="458" spans="1:9" ht="15" x14ac:dyDescent="0.2">
      <c r="A458" s="191" t="str">
        <f t="shared" si="14"/>
        <v>3254</v>
      </c>
      <c r="B458" s="191"/>
      <c r="C458" s="191" t="str">
        <f t="shared" si="15"/>
        <v>32540014</v>
      </c>
      <c r="D458" t="str">
        <f>'Funding Import'!A460</f>
        <v>GMPS3254: ENGAINES PRIMARY LT CLACTON</v>
      </c>
      <c r="E458" t="str">
        <f>MID('Funding Import'!B460,2,4)</f>
        <v>0014</v>
      </c>
      <c r="F458" t="str">
        <f>MID('Funding Import'!B460,8,50)</f>
        <v>PUPIL PREMIUM</v>
      </c>
      <c r="G458" t="str">
        <f>'Funding Import'!I460</f>
        <v>Spreadsheet B 400831 21077861 ES093 DP0593 SUMMER21PPG SUM21PPG ES093 DP0593 SUMMER21PPG SUM21PPG</v>
      </c>
      <c r="H458">
        <f>'Funding Import'!H460</f>
        <v>38094</v>
      </c>
      <c r="I458" s="139"/>
    </row>
    <row r="459" spans="1:9" ht="15" x14ac:dyDescent="0.2">
      <c r="A459" s="191" t="str">
        <f t="shared" si="14"/>
        <v>3254</v>
      </c>
      <c r="B459" s="191"/>
      <c r="C459" s="191" t="str">
        <f t="shared" si="15"/>
        <v>32540014</v>
      </c>
      <c r="D459" t="str">
        <f>'Funding Import'!A461</f>
        <v>GMPS3254: ENGAINES PRIMARY LT CLACTON</v>
      </c>
      <c r="E459" t="str">
        <f>MID('Funding Import'!B461,2,4)</f>
        <v>0014</v>
      </c>
      <c r="F459" t="str">
        <f>MID('Funding Import'!B461,8,50)</f>
        <v>PUPIL PREMIUM</v>
      </c>
      <c r="G459" t="str">
        <f>'Funding Import'!I461</f>
        <v>DL 8701 0014 Pupil Premium Autumn Term 2021</v>
      </c>
      <c r="H459">
        <f>'Funding Import'!H461</f>
        <v>30475</v>
      </c>
      <c r="I459" s="139"/>
    </row>
    <row r="460" spans="1:9" ht="15" x14ac:dyDescent="0.2">
      <c r="A460" s="191" t="str">
        <f t="shared" si="14"/>
        <v>3254</v>
      </c>
      <c r="B460" s="191"/>
      <c r="C460" s="191" t="str">
        <f t="shared" si="15"/>
        <v>32540018</v>
      </c>
      <c r="D460" t="str">
        <f>'Funding Import'!A462</f>
        <v>GMPS3254: ENGAINES PRIMARY LT CLACTON</v>
      </c>
      <c r="E460" t="str">
        <f>MID('Funding Import'!B462,2,4)</f>
        <v>0018</v>
      </c>
      <c r="F460" t="str">
        <f>MID('Funding Import'!B462,8,50)</f>
        <v>ADDITIONAL GRANT INCOME</v>
      </c>
      <c r="G460" t="str">
        <f>'Funding Import'!I462</f>
        <v>Spreadsheet B 393531 20728061 ES032 RM0087 PE GRANT APR 21 ES032 RM0087 PE GRANT APR 21</v>
      </c>
      <c r="H460">
        <f>'Funding Import'!H462</f>
        <v>7671</v>
      </c>
      <c r="I460" s="139"/>
    </row>
    <row r="461" spans="1:9" ht="15" x14ac:dyDescent="0.2">
      <c r="A461" s="191" t="str">
        <f t="shared" si="14"/>
        <v>3254</v>
      </c>
      <c r="B461" s="191"/>
      <c r="C461" s="191" t="str">
        <f t="shared" si="15"/>
        <v>32540018</v>
      </c>
      <c r="D461" t="str">
        <f>'Funding Import'!A463</f>
        <v>GMPS3254: ENGAINES PRIMARY LT CLACTON</v>
      </c>
      <c r="E461" t="str">
        <f>MID('Funding Import'!B463,2,4)</f>
        <v>0018</v>
      </c>
      <c r="F461" t="str">
        <f>MID('Funding Import'!B463,8,50)</f>
        <v>ADDITIONAL GRANT INCOME</v>
      </c>
      <c r="G461" t="str">
        <f>'Funding Import'!I463</f>
        <v>Spreadsheet B 399769 20981730 UIFSM JULY21 UIFSM 21 ES085 RM0124 UIFSM JULY21 UIFSM 21</v>
      </c>
      <c r="H461">
        <f>'Funding Import'!H463</f>
        <v>35976</v>
      </c>
      <c r="I461" s="139"/>
    </row>
    <row r="462" spans="1:9" ht="15" x14ac:dyDescent="0.2">
      <c r="A462" s="191" t="str">
        <f t="shared" si="14"/>
        <v>3254</v>
      </c>
      <c r="B462" s="191"/>
      <c r="C462" s="191" t="str">
        <f t="shared" si="15"/>
        <v>32540018</v>
      </c>
      <c r="D462" t="str">
        <f>'Funding Import'!A464</f>
        <v>GMPS3254: ENGAINES PRIMARY LT CLACTON</v>
      </c>
      <c r="E462" t="str">
        <f>MID('Funding Import'!B464,2,4)</f>
        <v>0018</v>
      </c>
      <c r="F462" t="str">
        <f>MID('Funding Import'!B464,8,50)</f>
        <v>ADDITIONAL GRANT INCOME</v>
      </c>
      <c r="G462" t="str">
        <f>'Funding Import'!I464</f>
        <v>DL 8673 PE GRANT OCT21 0018PE</v>
      </c>
      <c r="H462">
        <f>'Funding Import'!H464</f>
        <v>10710</v>
      </c>
      <c r="I462" s="139"/>
    </row>
    <row r="463" spans="1:9" ht="15" x14ac:dyDescent="0.2">
      <c r="A463" s="191" t="str">
        <f t="shared" si="14"/>
        <v>3254</v>
      </c>
      <c r="B463" s="191"/>
      <c r="C463" s="191" t="str">
        <f t="shared" si="15"/>
        <v>32540026</v>
      </c>
      <c r="D463" t="str">
        <f>'Funding Import'!A465</f>
        <v>GMPS3254: ENGAINES PRIMARY LT CLACTON</v>
      </c>
      <c r="E463" t="str">
        <f>MID('Funding Import'!B465,2,4)</f>
        <v>0026</v>
      </c>
      <c r="F463" t="str">
        <f>MID('Funding Import'!B465,8,50)</f>
        <v>NOTIONAL SEN FUNDING</v>
      </c>
      <c r="G463" t="str">
        <f>'Funding Import'!I465</f>
        <v>Spreadsheet B 391732 20639856 ES012 MK0514 10026 NOTIONAL SEN ES012 MK0514 10026 NOTIONAL SEN</v>
      </c>
      <c r="H463">
        <f>'Funding Import'!H465</f>
        <v>165424</v>
      </c>
      <c r="I463" s="139"/>
    </row>
    <row r="464" spans="1:9" ht="15" x14ac:dyDescent="0.2">
      <c r="A464" s="191" t="str">
        <f t="shared" si="14"/>
        <v>3280</v>
      </c>
      <c r="B464" s="191"/>
      <c r="C464" s="191" t="str">
        <f t="shared" si="15"/>
        <v>32800001</v>
      </c>
      <c r="D464" t="str">
        <f>'Funding Import'!A466</f>
        <v>GMPS3280: ST JOHN FISHER R C PRIMARY</v>
      </c>
      <c r="E464" t="str">
        <f>MID('Funding Import'!B466,2,4)</f>
        <v>0001</v>
      </c>
      <c r="F464" t="str">
        <f>MID('Funding Import'!B466,8,50)</f>
        <v>FORMULA FUNDED (EXCL RATES)</v>
      </c>
      <c r="G464" t="str">
        <f>'Funding Import'!I466</f>
        <v>Spreadsheet B 391145 20630885 ES006 MK0508 10001 FORMULA FUNDED ES006 MK0508 10001 FORMULA FUNDED</v>
      </c>
      <c r="H464">
        <f>'Funding Import'!H466</f>
        <v>1129611</v>
      </c>
      <c r="I464" s="139"/>
    </row>
    <row r="465" spans="1:9" ht="15" x14ac:dyDescent="0.2">
      <c r="A465" s="191" t="str">
        <f t="shared" si="14"/>
        <v>3280</v>
      </c>
      <c r="B465" s="191"/>
      <c r="C465" s="191" t="str">
        <f t="shared" si="15"/>
        <v>32800002</v>
      </c>
      <c r="D465" t="str">
        <f>'Funding Import'!A467</f>
        <v>GMPS3280: ST JOHN FISHER R C PRIMARY</v>
      </c>
      <c r="E465" t="str">
        <f>MID('Funding Import'!B467,2,4)</f>
        <v>0002</v>
      </c>
      <c r="F465" t="str">
        <f>MID('Funding Import'!B467,8,50)</f>
        <v>RATES</v>
      </c>
      <c r="G465" t="str">
        <f>'Funding Import'!I467</f>
        <v>Spreadsheet B 391137 20630756 ES007 MK0509 10002 RATES ES007 MK0509 10002 RATES</v>
      </c>
      <c r="H465">
        <f>'Funding Import'!H467</f>
        <v>9880</v>
      </c>
      <c r="I465" s="139"/>
    </row>
    <row r="466" spans="1:9" ht="15" x14ac:dyDescent="0.2">
      <c r="A466" s="191" t="str">
        <f t="shared" si="14"/>
        <v>3280</v>
      </c>
      <c r="B466" s="191"/>
      <c r="C466" s="191" t="str">
        <f t="shared" si="15"/>
        <v>32800003</v>
      </c>
      <c r="D466" t="str">
        <f>'Funding Import'!A468</f>
        <v>GMPS3280: ST JOHN FISHER R C PRIMARY</v>
      </c>
      <c r="E466" t="str">
        <f>MID('Funding Import'!B468,2,4)</f>
        <v>0003</v>
      </c>
      <c r="F466" t="str">
        <f>MID('Funding Import'!B468,8,50)</f>
        <v>BROUGHT FORWARD</v>
      </c>
      <c r="G466" t="str">
        <f>'Funding Import'!I468</f>
        <v>Spreadsheet B 394797 20778211 ES055 MK0568 10003 OPENING BALANCES ES055 MK0568 10003 OPENING BALANCES</v>
      </c>
      <c r="H466">
        <f>'Funding Import'!H468</f>
        <v>150508.78</v>
      </c>
      <c r="I466" s="139"/>
    </row>
    <row r="467" spans="1:9" ht="15" x14ac:dyDescent="0.2">
      <c r="A467" s="191" t="str">
        <f t="shared" si="14"/>
        <v>3280</v>
      </c>
      <c r="B467" s="191"/>
      <c r="C467" s="191" t="str">
        <f t="shared" si="15"/>
        <v>32800004</v>
      </c>
      <c r="D467" t="str">
        <f>'Funding Import'!A469</f>
        <v>GMPS3280: ST JOHN FISHER R C PRIMARY</v>
      </c>
      <c r="E467" t="str">
        <f>MID('Funding Import'!B469,2,4)</f>
        <v>0004</v>
      </c>
      <c r="F467" t="str">
        <f>MID('Funding Import'!B469,8,50)</f>
        <v>STATEMENTED SEN</v>
      </c>
      <c r="G467" t="str">
        <f>'Funding Import'!I469</f>
        <v>Spreadsheet B 391144 20630818 ES009 MK0511 10004 EHCP ES009 MK0511 10004 EHCP</v>
      </c>
      <c r="H467">
        <f>'Funding Import'!H469</f>
        <v>20314</v>
      </c>
      <c r="I467" s="139"/>
    </row>
    <row r="468" spans="1:9" ht="15" x14ac:dyDescent="0.2">
      <c r="A468" s="191" t="str">
        <f t="shared" si="14"/>
        <v>3280</v>
      </c>
      <c r="B468" s="191"/>
      <c r="C468" s="191" t="str">
        <f t="shared" si="15"/>
        <v>32800004</v>
      </c>
      <c r="D468" t="str">
        <f>'Funding Import'!A470</f>
        <v>GMPS3280: ST JOHN FISHER R C PRIMARY</v>
      </c>
      <c r="E468" t="str">
        <f>MID('Funding Import'!B470,2,4)</f>
        <v>0004</v>
      </c>
      <c r="F468" t="str">
        <f>MID('Funding Import'!B470,8,50)</f>
        <v>STATEMENTED SEN</v>
      </c>
      <c r="G468" t="str">
        <f>'Funding Import'!I470</f>
        <v>Spreadsheet B 394845 20782782 ES043 DP0533 SEN TOP-UP SUM1 SUM-21 ES043 DP0533 SEN TOP-UP SUM1 SUM-21</v>
      </c>
      <c r="H468">
        <f>'Funding Import'!H470</f>
        <v>3539</v>
      </c>
      <c r="I468" s="139"/>
    </row>
    <row r="469" spans="1:9" ht="15" x14ac:dyDescent="0.2">
      <c r="A469" s="191" t="str">
        <f t="shared" si="14"/>
        <v>3280</v>
      </c>
      <c r="B469" s="191"/>
      <c r="C469" s="191" t="str">
        <f t="shared" si="15"/>
        <v>32800004</v>
      </c>
      <c r="D469" t="str">
        <f>'Funding Import'!A471</f>
        <v>GMPS3280: ST JOHN FISHER R C PRIMARY</v>
      </c>
      <c r="E469" t="str">
        <f>MID('Funding Import'!B471,2,4)</f>
        <v>0004</v>
      </c>
      <c r="F469" t="str">
        <f>MID('Funding Import'!B471,8,50)</f>
        <v>STATEMENTED SEN</v>
      </c>
      <c r="G469" t="str">
        <f>'Funding Import'!I471</f>
        <v>DL 8688 SEN TOP-UP AUT1 AUT-21</v>
      </c>
      <c r="H469">
        <f>'Funding Import'!H471</f>
        <v>3852</v>
      </c>
      <c r="I469" s="139"/>
    </row>
    <row r="470" spans="1:9" ht="15" x14ac:dyDescent="0.2">
      <c r="A470" s="191" t="str">
        <f t="shared" si="14"/>
        <v>3280</v>
      </c>
      <c r="B470" s="191"/>
      <c r="C470" s="191" t="str">
        <f t="shared" si="15"/>
        <v>32800006</v>
      </c>
      <c r="D470" t="str">
        <f>'Funding Import'!A472</f>
        <v>GMPS3280: ST JOHN FISHER R C PRIMARY</v>
      </c>
      <c r="E470" t="str">
        <f>MID('Funding Import'!B472,2,4)</f>
        <v>0006</v>
      </c>
      <c r="F470" t="str">
        <f>MID('Funding Import'!B472,8,50)</f>
        <v>EXCEPTIONAL COVID COST GRANT</v>
      </c>
      <c r="G470" t="str">
        <f>'Funding Import'!I472</f>
        <v>Spreadsheet B 398804 20920024 ES065 DP0556 COVIDEMERGENCY COVIDEM ES065 DP0556 COVIDEMERGENCY COVIDEM</v>
      </c>
      <c r="H470">
        <f>'Funding Import'!H472</f>
        <v>10200</v>
      </c>
      <c r="I470" s="139"/>
    </row>
    <row r="471" spans="1:9" ht="15" x14ac:dyDescent="0.2">
      <c r="A471" s="191" t="str">
        <f t="shared" si="14"/>
        <v>3280</v>
      </c>
      <c r="B471" s="191"/>
      <c r="C471" s="191" t="str">
        <f t="shared" si="15"/>
        <v>32800006</v>
      </c>
      <c r="D471" t="str">
        <f>'Funding Import'!A473</f>
        <v>GMPS3280: ST JOHN FISHER R C PRIMARY</v>
      </c>
      <c r="E471" t="str">
        <f>MID('Funding Import'!B473,2,4)</f>
        <v>0006</v>
      </c>
      <c r="F471" t="str">
        <f>MID('Funding Import'!B473,8,50)</f>
        <v>EXCEPTIONAL COVID COST GRANT</v>
      </c>
      <c r="G471" t="str">
        <f>'Funding Import'!I473</f>
        <v>Spreadsheet B 399778 20982606 Movement from code '0006 to '0012 covid  emergency recode ES089 RM0128 Covid emergency recode</v>
      </c>
      <c r="H471">
        <f>'Funding Import'!H473</f>
        <v>-10200</v>
      </c>
      <c r="I471" s="139"/>
    </row>
    <row r="472" spans="1:9" ht="15" x14ac:dyDescent="0.2">
      <c r="A472" s="191" t="str">
        <f t="shared" si="14"/>
        <v>3280</v>
      </c>
      <c r="B472" s="191"/>
      <c r="C472" s="191" t="str">
        <f t="shared" si="15"/>
        <v>32800007</v>
      </c>
      <c r="D472" t="str">
        <f>'Funding Import'!A474</f>
        <v>GMPS3280: ST JOHN FISHER R C PRIMARY</v>
      </c>
      <c r="E472" t="str">
        <f>MID('Funding Import'!B474,2,4)</f>
        <v>0007</v>
      </c>
      <c r="F472" t="str">
        <f>MID('Funding Import'!B474,8,50)</f>
        <v>PUPIL INCREASE/FORMULA ERR</v>
      </c>
      <c r="G472" t="str">
        <f>'Funding Import'!I474</f>
        <v>DL 8706 2021-22 KS1 Class Size Funding</v>
      </c>
      <c r="H472">
        <f>'Funding Import'!H474</f>
        <v>5985</v>
      </c>
      <c r="I472" s="139"/>
    </row>
    <row r="473" spans="1:9" ht="15" x14ac:dyDescent="0.2">
      <c r="A473" s="191" t="str">
        <f t="shared" si="14"/>
        <v>3280</v>
      </c>
      <c r="B473" s="191"/>
      <c r="C473" s="191" t="str">
        <f t="shared" si="15"/>
        <v>32800012</v>
      </c>
      <c r="D473" t="str">
        <f>'Funding Import'!A475</f>
        <v>GMPS3280: ST JOHN FISHER R C PRIMARY</v>
      </c>
      <c r="E473" t="str">
        <f>MID('Funding Import'!B475,2,4)</f>
        <v>0012</v>
      </c>
      <c r="F473" t="str">
        <f>MID('Funding Import'!B475,8,50)</f>
        <v>COVID CATCH UP</v>
      </c>
      <c r="G473" t="str">
        <f>'Funding Import'!I475</f>
        <v>Spreadsheet B 399778 20982606 Movement from code '0006 to '0012 covid  emergency recode ES089 RM0128 Covid emergency recode</v>
      </c>
      <c r="H473">
        <f>'Funding Import'!H475</f>
        <v>10200</v>
      </c>
      <c r="I473" s="139"/>
    </row>
    <row r="474" spans="1:9" ht="15" x14ac:dyDescent="0.2">
      <c r="A474" s="191" t="str">
        <f t="shared" si="14"/>
        <v>3280</v>
      </c>
      <c r="B474" s="191"/>
      <c r="C474" s="191" t="str">
        <f t="shared" si="15"/>
        <v>32800012</v>
      </c>
      <c r="D474" t="str">
        <f>'Funding Import'!A476</f>
        <v>GMPS3280: ST JOHN FISHER R C PRIMARY</v>
      </c>
      <c r="E474" t="str">
        <f>MID('Funding Import'!B476,2,4)</f>
        <v>0012</v>
      </c>
      <c r="F474" t="str">
        <f>MID('Funding Import'!B476,8,50)</f>
        <v>COVID CATCH UP</v>
      </c>
      <c r="G474" t="str">
        <f>'Funding Import'!I476</f>
        <v>DL 8645 0012recoveryc 0012RPG</v>
      </c>
      <c r="H474">
        <f>'Funding Import'!H476</f>
        <v>1450</v>
      </c>
      <c r="I474" s="139"/>
    </row>
    <row r="475" spans="1:9" ht="15" x14ac:dyDescent="0.2">
      <c r="A475" s="191" t="str">
        <f t="shared" si="14"/>
        <v>3280</v>
      </c>
      <c r="B475" s="191"/>
      <c r="C475" s="191" t="str">
        <f t="shared" si="15"/>
        <v>32800012</v>
      </c>
      <c r="D475" t="str">
        <f>'Funding Import'!A477</f>
        <v>GMPS3280: ST JOHN FISHER R C PRIMARY</v>
      </c>
      <c r="E475" t="str">
        <f>MID('Funding Import'!B477,2,4)</f>
        <v>0012</v>
      </c>
      <c r="F475" t="str">
        <f>MID('Funding Import'!B477,8,50)</f>
        <v>COVID CATCH UP</v>
      </c>
      <c r="G475" t="str">
        <f>'Funding Import'!I477</f>
        <v>DL 8656 0012schoolled 0012SLT</v>
      </c>
      <c r="H475">
        <f>'Funding Import'!H477</f>
        <v>1358.44</v>
      </c>
      <c r="I475" s="139"/>
    </row>
    <row r="476" spans="1:9" ht="15" x14ac:dyDescent="0.2">
      <c r="A476" s="191" t="str">
        <f t="shared" si="14"/>
        <v>3280</v>
      </c>
      <c r="B476" s="191"/>
      <c r="C476" s="191" t="str">
        <f t="shared" si="15"/>
        <v>32800014</v>
      </c>
      <c r="D476" t="str">
        <f>'Funding Import'!A478</f>
        <v>GMPS3280: ST JOHN FISHER R C PRIMARY</v>
      </c>
      <c r="E476" t="str">
        <f>MID('Funding Import'!B478,2,4)</f>
        <v>0014</v>
      </c>
      <c r="F476" t="str">
        <f>MID('Funding Import'!B478,8,50)</f>
        <v>PUPIL PREMIUM</v>
      </c>
      <c r="G476" t="str">
        <f>'Funding Import'!I478</f>
        <v>Spreadsheet B 400831 21077861 ES093 DP0593 SUMMER21PPG SUM21PPG ES093 DP0593 SUMMER21PPG SUM21PPG</v>
      </c>
      <c r="H476">
        <f>'Funding Import'!H478</f>
        <v>22417</v>
      </c>
      <c r="I476" s="139"/>
    </row>
    <row r="477" spans="1:9" ht="15" x14ac:dyDescent="0.2">
      <c r="A477" s="191" t="str">
        <f t="shared" si="14"/>
        <v>3280</v>
      </c>
      <c r="B477" s="191"/>
      <c r="C477" s="191" t="str">
        <f t="shared" si="15"/>
        <v>32800014</v>
      </c>
      <c r="D477" t="str">
        <f>'Funding Import'!A479</f>
        <v>GMPS3280: ST JOHN FISHER R C PRIMARY</v>
      </c>
      <c r="E477" t="str">
        <f>MID('Funding Import'!B479,2,4)</f>
        <v>0014</v>
      </c>
      <c r="F477" t="str">
        <f>MID('Funding Import'!B479,8,50)</f>
        <v>PUPIL PREMIUM</v>
      </c>
      <c r="G477" t="str">
        <f>'Funding Import'!I479</f>
        <v>DL 8701 0014 Pupil Premium Autumn Term 2021</v>
      </c>
      <c r="H477">
        <f>'Funding Import'!H479</f>
        <v>17933</v>
      </c>
      <c r="I477" s="139"/>
    </row>
    <row r="478" spans="1:9" ht="15" x14ac:dyDescent="0.2">
      <c r="A478" s="191" t="str">
        <f t="shared" si="14"/>
        <v>3280</v>
      </c>
      <c r="B478" s="191"/>
      <c r="C478" s="191" t="str">
        <f t="shared" si="15"/>
        <v>32800018</v>
      </c>
      <c r="D478" t="str">
        <f>'Funding Import'!A480</f>
        <v>GMPS3280: ST JOHN FISHER R C PRIMARY</v>
      </c>
      <c r="E478" t="str">
        <f>MID('Funding Import'!B480,2,4)</f>
        <v>0018</v>
      </c>
      <c r="F478" t="str">
        <f>MID('Funding Import'!B480,8,50)</f>
        <v>ADDITIONAL GRANT INCOME</v>
      </c>
      <c r="G478" t="str">
        <f>'Funding Import'!I480</f>
        <v>Spreadsheet B 393531 20728061 ES032 RM0087 PE GRANT APR 21 ES032 RM0087 PE GRANT APR 21</v>
      </c>
      <c r="H478">
        <f>'Funding Import'!H480</f>
        <v>7829</v>
      </c>
      <c r="I478" s="139"/>
    </row>
    <row r="479" spans="1:9" ht="15" x14ac:dyDescent="0.2">
      <c r="A479" s="191" t="str">
        <f t="shared" si="14"/>
        <v>3280</v>
      </c>
      <c r="B479" s="191"/>
      <c r="C479" s="191" t="str">
        <f t="shared" si="15"/>
        <v>32800018</v>
      </c>
      <c r="D479" t="str">
        <f>'Funding Import'!A481</f>
        <v>GMPS3280: ST JOHN FISHER R C PRIMARY</v>
      </c>
      <c r="E479" t="str">
        <f>MID('Funding Import'!B481,2,4)</f>
        <v>0018</v>
      </c>
      <c r="F479" t="str">
        <f>MID('Funding Import'!B481,8,50)</f>
        <v>ADDITIONAL GRANT INCOME</v>
      </c>
      <c r="G479" t="str">
        <f>'Funding Import'!I481</f>
        <v>Spreadsheet B 399769 20981730 UIFSM JULY21 UIFSM 21 ES085 RM0124 UIFSM JULY21 UIFSM 21</v>
      </c>
      <c r="H479">
        <f>'Funding Import'!H481</f>
        <v>35327</v>
      </c>
      <c r="I479" s="139"/>
    </row>
    <row r="480" spans="1:9" ht="15" x14ac:dyDescent="0.2">
      <c r="A480" s="191" t="str">
        <f t="shared" si="14"/>
        <v>3280</v>
      </c>
      <c r="B480" s="191"/>
      <c r="C480" s="191" t="str">
        <f t="shared" si="15"/>
        <v>32800018</v>
      </c>
      <c r="D480" t="str">
        <f>'Funding Import'!A482</f>
        <v>GMPS3280: ST JOHN FISHER R C PRIMARY</v>
      </c>
      <c r="E480" t="str">
        <f>MID('Funding Import'!B482,2,4)</f>
        <v>0018</v>
      </c>
      <c r="F480" t="str">
        <f>MID('Funding Import'!B482,8,50)</f>
        <v>ADDITIONAL GRANT INCOME</v>
      </c>
      <c r="G480" t="str">
        <f>'Funding Import'!I482</f>
        <v>DL 8673 PE GRANT OCT21 0018PE</v>
      </c>
      <c r="H480">
        <f>'Funding Import'!H482</f>
        <v>10984</v>
      </c>
      <c r="I480" s="139"/>
    </row>
    <row r="481" spans="1:9" ht="15" x14ac:dyDescent="0.2">
      <c r="A481" s="191" t="str">
        <f t="shared" si="14"/>
        <v>3280</v>
      </c>
      <c r="B481" s="191"/>
      <c r="C481" s="191" t="str">
        <f t="shared" si="15"/>
        <v>32800026</v>
      </c>
      <c r="D481" t="str">
        <f>'Funding Import'!A483</f>
        <v>GMPS3280: ST JOHN FISHER R C PRIMARY</v>
      </c>
      <c r="E481" t="str">
        <f>MID('Funding Import'!B483,2,4)</f>
        <v>0026</v>
      </c>
      <c r="F481" t="str">
        <f>MID('Funding Import'!B483,8,50)</f>
        <v>NOTIONAL SEN FUNDING</v>
      </c>
      <c r="G481" t="str">
        <f>'Funding Import'!I483</f>
        <v>Spreadsheet B 391732 20639856 ES012 MK0514 10026 NOTIONAL SEN ES012 MK0514 10026 NOTIONAL SEN</v>
      </c>
      <c r="H481">
        <f>'Funding Import'!H483</f>
        <v>137523</v>
      </c>
      <c r="I481" s="139"/>
    </row>
    <row r="482" spans="1:9" ht="15" x14ac:dyDescent="0.2">
      <c r="A482" s="191" t="str">
        <f t="shared" si="14"/>
        <v>3294</v>
      </c>
      <c r="B482" s="191"/>
      <c r="C482" s="191" t="str">
        <f t="shared" si="15"/>
        <v>32940001</v>
      </c>
      <c r="D482" t="str">
        <f>'Funding Import'!A484</f>
        <v>GMPS3294: THOMAS WILLINGALE SCHOOL</v>
      </c>
      <c r="E482" t="str">
        <f>MID('Funding Import'!B484,2,4)</f>
        <v>0001</v>
      </c>
      <c r="F482" t="str">
        <f>MID('Funding Import'!B484,8,50)</f>
        <v>FORMULA FUNDED (EXCL RATES)</v>
      </c>
      <c r="G482" t="str">
        <f>'Funding Import'!I484</f>
        <v>Spreadsheet B 391145 20630885 ES006 MK0508 10001 FORMULA FUNDED ES006 MK0508 10001 FORMULA FUNDED</v>
      </c>
      <c r="H482">
        <f>'Funding Import'!H484</f>
        <v>1459831</v>
      </c>
      <c r="I482" s="139"/>
    </row>
    <row r="483" spans="1:9" ht="15" x14ac:dyDescent="0.2">
      <c r="A483" s="191" t="str">
        <f t="shared" si="14"/>
        <v>3294</v>
      </c>
      <c r="B483" s="191"/>
      <c r="C483" s="191" t="str">
        <f t="shared" si="15"/>
        <v>32940001</v>
      </c>
      <c r="D483" t="str">
        <f>'Funding Import'!A485</f>
        <v>GMPS3294: THOMAS WILLINGALE SCHOOL</v>
      </c>
      <c r="E483" t="str">
        <f>MID('Funding Import'!B485,2,4)</f>
        <v>0001</v>
      </c>
      <c r="F483" t="str">
        <f>MID('Funding Import'!B485,8,50)</f>
        <v>FORMULA FUNDED (EXCL RATES)</v>
      </c>
      <c r="G483" t="str">
        <f>'Funding Import'!I485</f>
        <v>Spreadsheet B 393405 20716327 ES028 DP0528 TeachPensionGrnt PensionG P2 ES028 DP0528 TeachPensionGrnt PensionG P2</v>
      </c>
      <c r="H483">
        <f>'Funding Import'!H485</f>
        <v>4449</v>
      </c>
      <c r="I483" s="139"/>
    </row>
    <row r="484" spans="1:9" ht="15" x14ac:dyDescent="0.2">
      <c r="A484" s="191" t="str">
        <f t="shared" si="14"/>
        <v>3294</v>
      </c>
      <c r="B484" s="191"/>
      <c r="C484" s="191" t="str">
        <f t="shared" si="15"/>
        <v>32940001</v>
      </c>
      <c r="D484" t="str">
        <f>'Funding Import'!A486</f>
        <v>GMPS3294: THOMAS WILLINGALE SCHOOL</v>
      </c>
      <c r="E484" t="str">
        <f>MID('Funding Import'!B486,2,4)</f>
        <v>0001</v>
      </c>
      <c r="F484" t="str">
        <f>MID('Funding Import'!B486,8,50)</f>
        <v>FORMULA FUNDED (EXCL RATES)</v>
      </c>
      <c r="G484" t="str">
        <f>'Funding Import'!I486</f>
        <v>Spreadsheet B 393406 20716356 ES029 DP0529 TeachersPayGrant TPG21-22 P2 ES029 DP0529 TeachersPayGrant TPG21-22 P2</v>
      </c>
      <c r="H484">
        <f>'Funding Import'!H486</f>
        <v>1575</v>
      </c>
      <c r="I484" s="139"/>
    </row>
    <row r="485" spans="1:9" ht="15" x14ac:dyDescent="0.2">
      <c r="A485" s="191" t="str">
        <f t="shared" si="14"/>
        <v>3294</v>
      </c>
      <c r="B485" s="191"/>
      <c r="C485" s="191" t="str">
        <f t="shared" si="15"/>
        <v>32940001</v>
      </c>
      <c r="D485" t="str">
        <f>'Funding Import'!A487</f>
        <v>GMPS3294: THOMAS WILLINGALE SCHOOL</v>
      </c>
      <c r="E485" t="str">
        <f>MID('Funding Import'!B487,2,4)</f>
        <v>0001</v>
      </c>
      <c r="F485" t="str">
        <f>MID('Funding Import'!B487,8,50)</f>
        <v>FORMULA FUNDED (EXCL RATES)</v>
      </c>
      <c r="G485" t="str">
        <f>'Funding Import'!I487</f>
        <v>Spreadsheet B 395854 20828626 ES053 MK0591 FEEE234 SUM21ACT ES053 MK0591 FEEE234 SUM21ACT</v>
      </c>
      <c r="H485">
        <f>'Funding Import'!H487</f>
        <v>87030</v>
      </c>
      <c r="I485" s="139"/>
    </row>
    <row r="486" spans="1:9" ht="15" x14ac:dyDescent="0.2">
      <c r="A486" s="191" t="str">
        <f t="shared" si="14"/>
        <v>3294</v>
      </c>
      <c r="B486" s="191"/>
      <c r="C486" s="191" t="str">
        <f t="shared" si="15"/>
        <v>32940001</v>
      </c>
      <c r="D486" t="str">
        <f>'Funding Import'!A488</f>
        <v>GMPS3294: THOMAS WILLINGALE SCHOOL</v>
      </c>
      <c r="E486" t="str">
        <f>MID('Funding Import'!B488,2,4)</f>
        <v>0001</v>
      </c>
      <c r="F486" t="str">
        <f>MID('Funding Import'!B488,8,50)</f>
        <v>FORMULA FUNDED (EXCL RATES)</v>
      </c>
      <c r="G486" t="str">
        <f>'Funding Import'!I488</f>
        <v>Spreadsheet B 399874 21002937 FEEE234 Summer 2021 AMENDMENT ES088 RM0132 FEEE234 Summer 2021 AMENDMENT</v>
      </c>
      <c r="H486">
        <f>'Funding Import'!H488</f>
        <v>1747.2</v>
      </c>
      <c r="I486" s="139"/>
    </row>
    <row r="487" spans="1:9" ht="15" x14ac:dyDescent="0.2">
      <c r="A487" s="191" t="str">
        <f t="shared" si="14"/>
        <v>3294</v>
      </c>
      <c r="B487" s="191"/>
      <c r="C487" s="191" t="str">
        <f t="shared" si="15"/>
        <v>32940001</v>
      </c>
      <c r="D487" t="str">
        <f>'Funding Import'!A489</f>
        <v>GMPS3294: THOMAS WILLINGALE SCHOOL</v>
      </c>
      <c r="E487" t="str">
        <f>MID('Funding Import'!B489,2,4)</f>
        <v>0001</v>
      </c>
      <c r="F487" t="str">
        <f>MID('Funding Import'!B489,8,50)</f>
        <v>FORMULA FUNDED (EXCL RATES)</v>
      </c>
      <c r="G487" t="str">
        <f>'Funding Import'!I489</f>
        <v>DL 8652 FEEE234 AUT21ACT</v>
      </c>
      <c r="H487">
        <f>'Funding Import'!H489</f>
        <v>90314.7</v>
      </c>
      <c r="I487" s="139"/>
    </row>
    <row r="488" spans="1:9" ht="15" x14ac:dyDescent="0.2">
      <c r="A488" s="191" t="str">
        <f t="shared" si="14"/>
        <v>3294</v>
      </c>
      <c r="B488" s="191"/>
      <c r="C488" s="191" t="str">
        <f t="shared" si="15"/>
        <v>32940001</v>
      </c>
      <c r="D488" t="str">
        <f>'Funding Import'!A490</f>
        <v>GMPS3294: THOMAS WILLINGALE SCHOOL</v>
      </c>
      <c r="E488" t="str">
        <f>MID('Funding Import'!B490,2,4)</f>
        <v>0001</v>
      </c>
      <c r="F488" t="str">
        <f>MID('Funding Import'!B490,8,50)</f>
        <v>FORMULA FUNDED (EXCL RATES)</v>
      </c>
      <c r="G488" t="str">
        <f>'Funding Import'!I490</f>
        <v>DL 8678 TeachPensionGrnt 0001TPEC</v>
      </c>
      <c r="H488">
        <f>'Funding Import'!H490</f>
        <v>6228</v>
      </c>
      <c r="I488" s="139"/>
    </row>
    <row r="489" spans="1:9" ht="15" x14ac:dyDescent="0.2">
      <c r="A489" s="191" t="str">
        <f t="shared" si="14"/>
        <v>3294</v>
      </c>
      <c r="B489" s="191"/>
      <c r="C489" s="191" t="str">
        <f t="shared" si="15"/>
        <v>32940001</v>
      </c>
      <c r="D489" t="str">
        <f>'Funding Import'!A491</f>
        <v>GMPS3294: THOMAS WILLINGALE SCHOOL</v>
      </c>
      <c r="E489" t="str">
        <f>MID('Funding Import'!B491,2,4)</f>
        <v>0001</v>
      </c>
      <c r="F489" t="str">
        <f>MID('Funding Import'!B491,8,50)</f>
        <v>FORMULA FUNDED (EXCL RATES)</v>
      </c>
      <c r="G489" t="str">
        <f>'Funding Import'!I491</f>
        <v>DL 8675 TeachersPayGrant 0001TPG</v>
      </c>
      <c r="H489">
        <f>'Funding Import'!H491</f>
        <v>2204</v>
      </c>
      <c r="I489" s="139"/>
    </row>
    <row r="490" spans="1:9" ht="15" x14ac:dyDescent="0.2">
      <c r="A490" s="191" t="str">
        <f t="shared" si="14"/>
        <v>3294</v>
      </c>
      <c r="B490" s="191"/>
      <c r="C490" s="191" t="str">
        <f t="shared" si="15"/>
        <v>32940002</v>
      </c>
      <c r="D490" t="str">
        <f>'Funding Import'!A492</f>
        <v>GMPS3294: THOMAS WILLINGALE SCHOOL</v>
      </c>
      <c r="E490" t="str">
        <f>MID('Funding Import'!B492,2,4)</f>
        <v>0002</v>
      </c>
      <c r="F490" t="str">
        <f>MID('Funding Import'!B492,8,50)</f>
        <v>RATES</v>
      </c>
      <c r="G490" t="str">
        <f>'Funding Import'!I492</f>
        <v>Spreadsheet B 391137 20630756 ES007 MK0509 10002 RATES ES007 MK0509 10002 RATES</v>
      </c>
      <c r="H490">
        <f>'Funding Import'!H492</f>
        <v>10192</v>
      </c>
      <c r="I490" s="139"/>
    </row>
    <row r="491" spans="1:9" ht="15" x14ac:dyDescent="0.2">
      <c r="A491" s="191" t="str">
        <f t="shared" si="14"/>
        <v>3294</v>
      </c>
      <c r="B491" s="191"/>
      <c r="C491" s="191" t="str">
        <f t="shared" si="15"/>
        <v>32940003</v>
      </c>
      <c r="D491" t="str">
        <f>'Funding Import'!A493</f>
        <v>GMPS3294: THOMAS WILLINGALE SCHOOL</v>
      </c>
      <c r="E491" t="str">
        <f>MID('Funding Import'!B493,2,4)</f>
        <v>0003</v>
      </c>
      <c r="F491" t="str">
        <f>MID('Funding Import'!B493,8,50)</f>
        <v>BROUGHT FORWARD</v>
      </c>
      <c r="G491" t="str">
        <f>'Funding Import'!I493</f>
        <v>Spreadsheet B 394797 20778211 ES055 MK0568 10003 OPENING BALANCES ES055 MK0568 10003 OPENING BALANCES</v>
      </c>
      <c r="H491">
        <f>'Funding Import'!H493</f>
        <v>324938.25</v>
      </c>
      <c r="I491" s="139"/>
    </row>
    <row r="492" spans="1:9" ht="15" x14ac:dyDescent="0.2">
      <c r="A492" s="191" t="str">
        <f t="shared" si="14"/>
        <v>3294</v>
      </c>
      <c r="B492" s="191"/>
      <c r="C492" s="191" t="str">
        <f t="shared" si="15"/>
        <v>32940004</v>
      </c>
      <c r="D492" t="str">
        <f>'Funding Import'!A494</f>
        <v>GMPS3294: THOMAS WILLINGALE SCHOOL</v>
      </c>
      <c r="E492" t="str">
        <f>MID('Funding Import'!B494,2,4)</f>
        <v>0004</v>
      </c>
      <c r="F492" t="str">
        <f>MID('Funding Import'!B494,8,50)</f>
        <v>STATEMENTED SEN</v>
      </c>
      <c r="G492" t="str">
        <f>'Funding Import'!I494</f>
        <v>Spreadsheet B 391144 20630818 ES009 MK0511 10004 EHCP ES009 MK0511 10004 EHCP</v>
      </c>
      <c r="H492">
        <f>'Funding Import'!H494</f>
        <v>25175</v>
      </c>
      <c r="I492" s="139"/>
    </row>
    <row r="493" spans="1:9" ht="15" x14ac:dyDescent="0.2">
      <c r="A493" s="191" t="str">
        <f t="shared" si="14"/>
        <v>3294</v>
      </c>
      <c r="B493" s="191"/>
      <c r="C493" s="191" t="str">
        <f t="shared" si="15"/>
        <v>32940004</v>
      </c>
      <c r="D493" t="str">
        <f>'Funding Import'!A495</f>
        <v>GMPS3294: THOMAS WILLINGALE SCHOOL</v>
      </c>
      <c r="E493" t="str">
        <f>MID('Funding Import'!B495,2,4)</f>
        <v>0004</v>
      </c>
      <c r="F493" t="str">
        <f>MID('Funding Import'!B495,8,50)</f>
        <v>STATEMENTED SEN</v>
      </c>
      <c r="G493" t="str">
        <f>'Funding Import'!I495</f>
        <v>Spreadsheet B 398914 20926071 ES074 CJ0153 EY SENPREMIUM AUT-20 ES074 CJ0153 EY SENPREMIUM SUM-21</v>
      </c>
      <c r="H493">
        <f>'Funding Import'!H495</f>
        <v>1252</v>
      </c>
      <c r="I493" s="139"/>
    </row>
    <row r="494" spans="1:9" ht="15" x14ac:dyDescent="0.2">
      <c r="A494" s="191" t="str">
        <f t="shared" si="14"/>
        <v>3294</v>
      </c>
      <c r="B494" s="191"/>
      <c r="C494" s="191" t="str">
        <f t="shared" si="15"/>
        <v>32940004</v>
      </c>
      <c r="D494" t="str">
        <f>'Funding Import'!A496</f>
        <v>GMPS3294: THOMAS WILLINGALE SCHOOL</v>
      </c>
      <c r="E494" t="str">
        <f>MID('Funding Import'!B496,2,4)</f>
        <v>0004</v>
      </c>
      <c r="F494" t="str">
        <f>MID('Funding Import'!B496,8,50)</f>
        <v>STATEMENTED SEN</v>
      </c>
      <c r="G494" t="str">
        <f>'Funding Import'!I496</f>
        <v>Spreadsheet B 398912 20926051 ES073 CJ0152 EY SENPREMIUM AUT-20 ES073 CJ0152 EY SENPREMIUM SPR-21</v>
      </c>
      <c r="H494">
        <f>'Funding Import'!H496</f>
        <v>1059</v>
      </c>
      <c r="I494" s="139"/>
    </row>
    <row r="495" spans="1:9" ht="15" x14ac:dyDescent="0.2">
      <c r="A495" s="191" t="str">
        <f t="shared" si="14"/>
        <v>3294</v>
      </c>
      <c r="B495" s="191"/>
      <c r="C495" s="191" t="str">
        <f t="shared" si="15"/>
        <v>32940004</v>
      </c>
      <c r="D495" t="str">
        <f>'Funding Import'!A497</f>
        <v>GMPS3294: THOMAS WILLINGALE SCHOOL</v>
      </c>
      <c r="E495" t="str">
        <f>MID('Funding Import'!B497,2,4)</f>
        <v>0004</v>
      </c>
      <c r="F495" t="str">
        <f>MID('Funding Import'!B497,8,50)</f>
        <v>STATEMENTED SEN</v>
      </c>
      <c r="G495" t="str">
        <f>'Funding Import'!I497</f>
        <v>DL 8688 SEN TOP-UP AUT1 AUT-21</v>
      </c>
      <c r="H495">
        <f>'Funding Import'!H497</f>
        <v>10675</v>
      </c>
      <c r="I495" s="139"/>
    </row>
    <row r="496" spans="1:9" ht="15" x14ac:dyDescent="0.2">
      <c r="A496" s="191" t="str">
        <f t="shared" si="14"/>
        <v>3294</v>
      </c>
      <c r="B496" s="191"/>
      <c r="C496" s="191" t="str">
        <f t="shared" si="15"/>
        <v>32940006</v>
      </c>
      <c r="D496" t="str">
        <f>'Funding Import'!A498</f>
        <v>GMPS3294: THOMAS WILLINGALE SCHOOL</v>
      </c>
      <c r="E496" t="str">
        <f>MID('Funding Import'!B498,2,4)</f>
        <v>0006</v>
      </c>
      <c r="F496" t="str">
        <f>MID('Funding Import'!B498,8,50)</f>
        <v>EXCEPTIONAL COVID COST GRANT</v>
      </c>
      <c r="G496" t="str">
        <f>'Funding Import'!I498</f>
        <v>Spreadsheet B 398804 20920024 ES065 DP0556 COVIDEMERGENCY COVIDEM ES065 DP0556 COVIDEMERGENCY COVIDEM</v>
      </c>
      <c r="H496">
        <f>'Funding Import'!H498</f>
        <v>13630</v>
      </c>
      <c r="I496" s="139"/>
    </row>
    <row r="497" spans="1:9" ht="15" x14ac:dyDescent="0.2">
      <c r="A497" s="191" t="str">
        <f t="shared" si="14"/>
        <v>3294</v>
      </c>
      <c r="B497" s="191"/>
      <c r="C497" s="191" t="str">
        <f t="shared" si="15"/>
        <v>32940006</v>
      </c>
      <c r="D497" t="str">
        <f>'Funding Import'!A499</f>
        <v>GMPS3294: THOMAS WILLINGALE SCHOOL</v>
      </c>
      <c r="E497" t="str">
        <f>MID('Funding Import'!B499,2,4)</f>
        <v>0006</v>
      </c>
      <c r="F497" t="str">
        <f>MID('Funding Import'!B499,8,50)</f>
        <v>EXCEPTIONAL COVID COST GRANT</v>
      </c>
      <c r="G497" t="str">
        <f>'Funding Import'!I499</f>
        <v>Spreadsheet B 398807 20920177 ES067 DP0558 FSMADDCOSTSCOVID FSMCOVID ES067 DP0558 FSMADDCOSTSCOVID FSMCOVID</v>
      </c>
      <c r="H497">
        <f>'Funding Import'!H499</f>
        <v>1736.5</v>
      </c>
      <c r="I497" s="139"/>
    </row>
    <row r="498" spans="1:9" ht="15" x14ac:dyDescent="0.2">
      <c r="A498" s="191" t="str">
        <f t="shared" si="14"/>
        <v>3294</v>
      </c>
      <c r="B498" s="191"/>
      <c r="C498" s="191" t="str">
        <f t="shared" si="15"/>
        <v>32940006</v>
      </c>
      <c r="D498" t="str">
        <f>'Funding Import'!A500</f>
        <v>GMPS3294: THOMAS WILLINGALE SCHOOL</v>
      </c>
      <c r="E498" t="str">
        <f>MID('Funding Import'!B500,2,4)</f>
        <v>0006</v>
      </c>
      <c r="F498" t="str">
        <f>MID('Funding Import'!B500,8,50)</f>
        <v>EXCEPTIONAL COVID COST GRANT</v>
      </c>
      <c r="G498" t="str">
        <f>'Funding Import'!I500</f>
        <v>Spreadsheet B 398809 20920376 ES069 DP0560 COVIDNTP COVIDNTP ES069 DP0560 COVIDNTP COVIDNTP</v>
      </c>
      <c r="H498">
        <f>'Funding Import'!H500</f>
        <v>3175.34</v>
      </c>
      <c r="I498" s="139"/>
    </row>
    <row r="499" spans="1:9" ht="15" x14ac:dyDescent="0.2">
      <c r="A499" s="191" t="str">
        <f t="shared" si="14"/>
        <v>3294</v>
      </c>
      <c r="B499" s="191"/>
      <c r="C499" s="191" t="str">
        <f t="shared" si="15"/>
        <v>32940006</v>
      </c>
      <c r="D499" t="str">
        <f>'Funding Import'!A501</f>
        <v>GMPS3294: THOMAS WILLINGALE SCHOOL</v>
      </c>
      <c r="E499" t="str">
        <f>MID('Funding Import'!B501,2,4)</f>
        <v>0006</v>
      </c>
      <c r="F499" t="str">
        <f>MID('Funding Import'!B501,8,50)</f>
        <v>EXCEPTIONAL COVID COST GRANT</v>
      </c>
      <c r="G499" t="str">
        <f>'Funding Import'!I501</f>
        <v>Spreadsheet B 399775 20982365 COVIDNTP COVIDNTP ES086 RM0127 COVIDNTP COVIDNTP</v>
      </c>
      <c r="H499">
        <f>'Funding Import'!H501</f>
        <v>3123.29</v>
      </c>
      <c r="I499" s="139"/>
    </row>
    <row r="500" spans="1:9" ht="15" x14ac:dyDescent="0.2">
      <c r="A500" s="191" t="str">
        <f t="shared" si="14"/>
        <v>3294</v>
      </c>
      <c r="B500" s="191"/>
      <c r="C500" s="191" t="str">
        <f t="shared" si="15"/>
        <v>32940006</v>
      </c>
      <c r="D500" t="str">
        <f>'Funding Import'!A502</f>
        <v>GMPS3294: THOMAS WILLINGALE SCHOOL</v>
      </c>
      <c r="E500" t="str">
        <f>MID('Funding Import'!B502,2,4)</f>
        <v>0006</v>
      </c>
      <c r="F500" t="str">
        <f>MID('Funding Import'!B502,8,50)</f>
        <v>EXCEPTIONAL COVID COST GRANT</v>
      </c>
      <c r="G500" t="str">
        <f>'Funding Import'!I502</f>
        <v>Spreadsheet B 399778 20982606 Movement from code '0006 to '0012 covid  emergency recode ES089 RM0128 Covid emergency recode</v>
      </c>
      <c r="H500">
        <f>'Funding Import'!H502</f>
        <v>-13630</v>
      </c>
      <c r="I500" s="139"/>
    </row>
    <row r="501" spans="1:9" ht="15" x14ac:dyDescent="0.2">
      <c r="A501" s="191" t="str">
        <f t="shared" si="14"/>
        <v>3294</v>
      </c>
      <c r="B501" s="191"/>
      <c r="C501" s="191" t="str">
        <f t="shared" si="15"/>
        <v>32940012</v>
      </c>
      <c r="D501" t="str">
        <f>'Funding Import'!A503</f>
        <v>GMPS3294: THOMAS WILLINGALE SCHOOL</v>
      </c>
      <c r="E501" t="str">
        <f>MID('Funding Import'!B503,2,4)</f>
        <v>0012</v>
      </c>
      <c r="F501" t="str">
        <f>MID('Funding Import'!B503,8,50)</f>
        <v>COVID CATCH UP</v>
      </c>
      <c r="G501" t="str">
        <f>'Funding Import'!I503</f>
        <v>Spreadsheet B 392873 20655429 ES014 DP0521 NTPMENTOR NTPMENTR1 ES014 DP0521 NTPMENTOR NTPMENTR1</v>
      </c>
      <c r="H501">
        <f>'Funding Import'!H503</f>
        <v>2915.07</v>
      </c>
      <c r="I501" s="139"/>
    </row>
    <row r="502" spans="1:9" ht="15" x14ac:dyDescent="0.2">
      <c r="A502" s="191" t="str">
        <f t="shared" si="14"/>
        <v>3294</v>
      </c>
      <c r="B502" s="191"/>
      <c r="C502" s="191" t="str">
        <f t="shared" si="15"/>
        <v>32940012</v>
      </c>
      <c r="D502" t="str">
        <f>'Funding Import'!A504</f>
        <v>GMPS3294: THOMAS WILLINGALE SCHOOL</v>
      </c>
      <c r="E502" t="str">
        <f>MID('Funding Import'!B504,2,4)</f>
        <v>0012</v>
      </c>
      <c r="F502" t="str">
        <f>MID('Funding Import'!B504,8,50)</f>
        <v>COVID CATCH UP</v>
      </c>
      <c r="G502" t="str">
        <f>'Funding Import'!I504</f>
        <v>Spreadsheet B 394874 20784106 ES052 DP0543 NTPMENTOR NTPMENTR ES052 DP0543 NTPMENTOR NTPMENTR</v>
      </c>
      <c r="H502">
        <f>'Funding Import'!H504</f>
        <v>1613.7</v>
      </c>
      <c r="I502" s="139"/>
    </row>
    <row r="503" spans="1:9" ht="15" x14ac:dyDescent="0.2">
      <c r="A503" s="191" t="str">
        <f t="shared" si="14"/>
        <v>3294</v>
      </c>
      <c r="B503" s="191"/>
      <c r="C503" s="191" t="str">
        <f t="shared" si="15"/>
        <v>32940012</v>
      </c>
      <c r="D503" t="str">
        <f>'Funding Import'!A505</f>
        <v>GMPS3294: THOMAS WILLINGALE SCHOOL</v>
      </c>
      <c r="E503" t="str">
        <f>MID('Funding Import'!B505,2,4)</f>
        <v>0012</v>
      </c>
      <c r="F503" t="str">
        <f>MID('Funding Import'!B505,8,50)</f>
        <v>COVID CATCH UP</v>
      </c>
      <c r="G503" t="str">
        <f>'Funding Import'!I505</f>
        <v>Spreadsheet B 399778 20982606 Movement from code '0006 to '0012 covid  emergency recode ES089 RM0128 Covid emergency recode</v>
      </c>
      <c r="H503">
        <f>'Funding Import'!H505</f>
        <v>13630</v>
      </c>
      <c r="I503" s="139"/>
    </row>
    <row r="504" spans="1:9" ht="15" x14ac:dyDescent="0.2">
      <c r="A504" s="191" t="str">
        <f t="shared" si="14"/>
        <v>3294</v>
      </c>
      <c r="B504" s="191"/>
      <c r="C504" s="191" t="str">
        <f t="shared" si="15"/>
        <v>32940012</v>
      </c>
      <c r="D504" t="str">
        <f>'Funding Import'!A506</f>
        <v>GMPS3294: THOMAS WILLINGALE SCHOOL</v>
      </c>
      <c r="E504" t="str">
        <f>MID('Funding Import'!B506,2,4)</f>
        <v>0012</v>
      </c>
      <c r="F504" t="str">
        <f>MID('Funding Import'!B506,8,50)</f>
        <v>COVID CATCH UP</v>
      </c>
      <c r="G504" t="str">
        <f>'Funding Import'!I506</f>
        <v>DL 8645 0012recoveryc 0012RPG</v>
      </c>
      <c r="H504">
        <f>'Funding Import'!H506</f>
        <v>5401.25</v>
      </c>
      <c r="I504" s="139"/>
    </row>
    <row r="505" spans="1:9" ht="15" x14ac:dyDescent="0.2">
      <c r="A505" s="191" t="str">
        <f t="shared" si="14"/>
        <v>3294</v>
      </c>
      <c r="B505" s="191"/>
      <c r="C505" s="191" t="str">
        <f t="shared" si="15"/>
        <v>32940012</v>
      </c>
      <c r="D505" t="str">
        <f>'Funding Import'!A507</f>
        <v>GMPS3294: THOMAS WILLINGALE SCHOOL</v>
      </c>
      <c r="E505" t="str">
        <f>MID('Funding Import'!B507,2,4)</f>
        <v>0012</v>
      </c>
      <c r="F505" t="str">
        <f>MID('Funding Import'!B507,8,50)</f>
        <v>COVID CATCH UP</v>
      </c>
      <c r="G505" t="str">
        <f>'Funding Import'!I507</f>
        <v>DL 8656 0012schoolled 0012SLT</v>
      </c>
      <c r="H505">
        <f>'Funding Import'!H507</f>
        <v>4725</v>
      </c>
      <c r="I505" s="139"/>
    </row>
    <row r="506" spans="1:9" ht="15" x14ac:dyDescent="0.2">
      <c r="A506" s="191" t="str">
        <f t="shared" si="14"/>
        <v>3294</v>
      </c>
      <c r="B506" s="191"/>
      <c r="C506" s="191" t="str">
        <f t="shared" si="15"/>
        <v>32940014</v>
      </c>
      <c r="D506" t="str">
        <f>'Funding Import'!A508</f>
        <v>GMPS3294: THOMAS WILLINGALE SCHOOL</v>
      </c>
      <c r="E506" t="str">
        <f>MID('Funding Import'!B508,2,4)</f>
        <v>0014</v>
      </c>
      <c r="F506" t="str">
        <f>MID('Funding Import'!B508,8,50)</f>
        <v>PUPIL PREMIUM</v>
      </c>
      <c r="G506" t="str">
        <f>'Funding Import'!I508</f>
        <v>Spreadsheet B 390080 20589421 ES002 DP0514 PPG CIC SPR21P6 SPR-21 ES002 DP0514 PPG CIC SPR21P6 SPR-21</v>
      </c>
      <c r="H506">
        <f>'Funding Import'!H508</f>
        <v>1400</v>
      </c>
      <c r="I506" s="139"/>
    </row>
    <row r="507" spans="1:9" ht="15" x14ac:dyDescent="0.2">
      <c r="A507" s="191" t="str">
        <f t="shared" si="14"/>
        <v>3294</v>
      </c>
      <c r="B507" s="191"/>
      <c r="C507" s="191" t="str">
        <f t="shared" si="15"/>
        <v>32940014</v>
      </c>
      <c r="D507" t="str">
        <f>'Funding Import'!A509</f>
        <v>GMPS3294: THOMAS WILLINGALE SCHOOL</v>
      </c>
      <c r="E507" t="str">
        <f>MID('Funding Import'!B509,2,4)</f>
        <v>0014</v>
      </c>
      <c r="F507" t="str">
        <f>MID('Funding Import'!B509,8,50)</f>
        <v>PUPIL PREMIUM</v>
      </c>
      <c r="G507" t="str">
        <f>'Funding Import'!I509</f>
        <v>Spreadsheet B 400831 21077861 ES093 DP0593 SUMMER21PPG SUM21PPG ES093 DP0593 SUMMER21PPG SUM21PPG</v>
      </c>
      <c r="H507">
        <f>'Funding Import'!H509</f>
        <v>82191</v>
      </c>
      <c r="I507" s="139"/>
    </row>
    <row r="508" spans="1:9" ht="15" x14ac:dyDescent="0.2">
      <c r="A508" s="191" t="str">
        <f t="shared" si="14"/>
        <v>3294</v>
      </c>
      <c r="B508" s="191"/>
      <c r="C508" s="191" t="str">
        <f t="shared" si="15"/>
        <v>32940014</v>
      </c>
      <c r="D508" t="str">
        <f>'Funding Import'!A510</f>
        <v>GMPS3294: THOMAS WILLINGALE SCHOOL</v>
      </c>
      <c r="E508" t="str">
        <f>MID('Funding Import'!B510,2,4)</f>
        <v>0014</v>
      </c>
      <c r="F508" t="str">
        <f>MID('Funding Import'!B510,8,50)</f>
        <v>PUPIL PREMIUM</v>
      </c>
      <c r="G508" t="str">
        <f>'Funding Import'!I510</f>
        <v>Spreadsheet B 399170 20949462 PPG CIC SUM21P4 SUM-21 ES084 RM0120 PPG CIC SUM21P4 SUM-21</v>
      </c>
      <c r="H508">
        <f>'Funding Import'!H510</f>
        <v>700</v>
      </c>
      <c r="I508" s="139"/>
    </row>
    <row r="509" spans="1:9" ht="15" x14ac:dyDescent="0.2">
      <c r="A509" s="191" t="str">
        <f t="shared" si="14"/>
        <v>3294</v>
      </c>
      <c r="B509" s="191"/>
      <c r="C509" s="191" t="str">
        <f t="shared" si="15"/>
        <v>32940014</v>
      </c>
      <c r="D509" t="str">
        <f>'Funding Import'!A511</f>
        <v>GMPS3294: THOMAS WILLINGALE SCHOOL</v>
      </c>
      <c r="E509" t="str">
        <f>MID('Funding Import'!B511,2,4)</f>
        <v>0014</v>
      </c>
      <c r="F509" t="str">
        <f>MID('Funding Import'!B511,8,50)</f>
        <v>PUPIL PREMIUM</v>
      </c>
      <c r="G509" t="str">
        <f>'Funding Import'!I511</f>
        <v>DL 8663 PPG CIC AUT21P1 AUT-21</v>
      </c>
      <c r="H509">
        <f>'Funding Import'!H511</f>
        <v>2345</v>
      </c>
      <c r="I509" s="139"/>
    </row>
    <row r="510" spans="1:9" ht="15" x14ac:dyDescent="0.2">
      <c r="A510" s="191" t="str">
        <f t="shared" si="14"/>
        <v>3294</v>
      </c>
      <c r="B510" s="191"/>
      <c r="C510" s="191" t="str">
        <f t="shared" si="15"/>
        <v>32940014</v>
      </c>
      <c r="D510" t="str">
        <f>'Funding Import'!A512</f>
        <v>GMPS3294: THOMAS WILLINGALE SCHOOL</v>
      </c>
      <c r="E510" t="str">
        <f>MID('Funding Import'!B512,2,4)</f>
        <v>0014</v>
      </c>
      <c r="F510" t="str">
        <f>MID('Funding Import'!B512,8,50)</f>
        <v>PUPIL PREMIUM</v>
      </c>
      <c r="G510" t="str">
        <f>'Funding Import'!I512</f>
        <v>DL 8701 0014 Pupil Premium Autumn Term 2021</v>
      </c>
      <c r="H510">
        <f>'Funding Import'!H512</f>
        <v>67905</v>
      </c>
      <c r="I510" s="139"/>
    </row>
    <row r="511" spans="1:9" ht="15" x14ac:dyDescent="0.2">
      <c r="A511" s="191" t="str">
        <f t="shared" si="14"/>
        <v>3294</v>
      </c>
      <c r="B511" s="191"/>
      <c r="C511" s="191" t="str">
        <f t="shared" si="15"/>
        <v>32940014</v>
      </c>
      <c r="D511" t="str">
        <f>'Funding Import'!A513</f>
        <v>GMPS3294: THOMAS WILLINGALE SCHOOL</v>
      </c>
      <c r="E511" t="str">
        <f>MID('Funding Import'!B513,2,4)</f>
        <v>0014</v>
      </c>
      <c r="F511" t="str">
        <f>MID('Funding Import'!B513,8,50)</f>
        <v>PUPIL PREMIUM</v>
      </c>
      <c r="G511" t="str">
        <f>'Funding Import'!I513</f>
        <v>DL 8703 PPG+ CIC AUT21P3</v>
      </c>
      <c r="H511">
        <f>'Funding Import'!H513</f>
        <v>1000</v>
      </c>
      <c r="I511" s="139"/>
    </row>
    <row r="512" spans="1:9" ht="15" x14ac:dyDescent="0.2">
      <c r="A512" s="191" t="str">
        <f t="shared" si="14"/>
        <v>3294</v>
      </c>
      <c r="B512" s="191"/>
      <c r="C512" s="191" t="str">
        <f t="shared" si="15"/>
        <v>32940018</v>
      </c>
      <c r="D512" t="str">
        <f>'Funding Import'!A514</f>
        <v>GMPS3294: THOMAS WILLINGALE SCHOOL</v>
      </c>
      <c r="E512" t="str">
        <f>MID('Funding Import'!B514,2,4)</f>
        <v>0018</v>
      </c>
      <c r="F512" t="str">
        <f>MID('Funding Import'!B514,8,50)</f>
        <v>ADDITIONAL GRANT INCOME</v>
      </c>
      <c r="G512" t="str">
        <f>'Funding Import'!I514</f>
        <v>Spreadsheet B 393531 20728061 ES032 RM0087 PE GRANT APR 21 ES032 RM0087 PE GRANT APR 21</v>
      </c>
      <c r="H512">
        <f>'Funding Import'!H514</f>
        <v>8108</v>
      </c>
      <c r="I512" s="139"/>
    </row>
    <row r="513" spans="1:9" ht="15" x14ac:dyDescent="0.2">
      <c r="A513" s="191" t="str">
        <f t="shared" si="14"/>
        <v>3294</v>
      </c>
      <c r="B513" s="191"/>
      <c r="C513" s="191" t="str">
        <f t="shared" si="15"/>
        <v>32940018</v>
      </c>
      <c r="D513" t="str">
        <f>'Funding Import'!A515</f>
        <v>GMPS3294: THOMAS WILLINGALE SCHOOL</v>
      </c>
      <c r="E513" t="str">
        <f>MID('Funding Import'!B515,2,4)</f>
        <v>0018</v>
      </c>
      <c r="F513" t="str">
        <f>MID('Funding Import'!B515,8,50)</f>
        <v>ADDITIONAL GRANT INCOME</v>
      </c>
      <c r="G513" t="str">
        <f>'Funding Import'!I515</f>
        <v>Spreadsheet B 399769 20981730 UIFSM JULY21 UIFSM 21 ES085 RM0124 UIFSM JULY21 UIFSM 21</v>
      </c>
      <c r="H513">
        <f>'Funding Import'!H515</f>
        <v>41459</v>
      </c>
      <c r="I513" s="139"/>
    </row>
    <row r="514" spans="1:9" ht="15" x14ac:dyDescent="0.2">
      <c r="A514" s="191" t="str">
        <f t="shared" ref="A514:A577" si="16">MID(D514,5,4)</f>
        <v>3294</v>
      </c>
      <c r="B514" s="191"/>
      <c r="C514" s="191" t="str">
        <f t="shared" ref="C514:C577" si="17">A514&amp;E514</f>
        <v>32940018</v>
      </c>
      <c r="D514" t="str">
        <f>'Funding Import'!A516</f>
        <v>GMPS3294: THOMAS WILLINGALE SCHOOL</v>
      </c>
      <c r="E514" t="str">
        <f>MID('Funding Import'!B516,2,4)</f>
        <v>0018</v>
      </c>
      <c r="F514" t="str">
        <f>MID('Funding Import'!B516,8,50)</f>
        <v>ADDITIONAL GRANT INCOME</v>
      </c>
      <c r="G514" t="str">
        <f>'Funding Import'!I516</f>
        <v>DL 8673 PE GRANT OCT21 0018PE</v>
      </c>
      <c r="H514">
        <f>'Funding Import'!H516</f>
        <v>11346</v>
      </c>
      <c r="I514" s="139"/>
    </row>
    <row r="515" spans="1:9" ht="15" x14ac:dyDescent="0.2">
      <c r="A515" s="191" t="str">
        <f t="shared" si="16"/>
        <v>3294</v>
      </c>
      <c r="B515" s="191"/>
      <c r="C515" s="191" t="str">
        <f t="shared" si="17"/>
        <v>32940026</v>
      </c>
      <c r="D515" t="str">
        <f>'Funding Import'!A517</f>
        <v>GMPS3294: THOMAS WILLINGALE SCHOOL</v>
      </c>
      <c r="E515" t="str">
        <f>MID('Funding Import'!B517,2,4)</f>
        <v>0026</v>
      </c>
      <c r="F515" t="str">
        <f>MID('Funding Import'!B517,8,50)</f>
        <v>NOTIONAL SEN FUNDING</v>
      </c>
      <c r="G515" t="str">
        <f>'Funding Import'!I517</f>
        <v>Spreadsheet B 391732 20639856 ES012 MK0514 10026 NOTIONAL SEN ES012 MK0514 10026 NOTIONAL SEN</v>
      </c>
      <c r="H515">
        <f>'Funding Import'!H517</f>
        <v>251897</v>
      </c>
      <c r="I515" s="139"/>
    </row>
    <row r="516" spans="1:9" ht="15" x14ac:dyDescent="0.2">
      <c r="A516" s="191" t="str">
        <f t="shared" si="16"/>
        <v>3464</v>
      </c>
      <c r="B516" s="191"/>
      <c r="C516" s="191" t="str">
        <f t="shared" si="17"/>
        <v>34640001</v>
      </c>
      <c r="D516" t="str">
        <f>'Funding Import'!A518</f>
        <v>GMPS3464: ST ANDREW'S COE VA PRIM SCHOOL</v>
      </c>
      <c r="E516" t="str">
        <f>MID('Funding Import'!B518,2,4)</f>
        <v>0001</v>
      </c>
      <c r="F516" t="str">
        <f>MID('Funding Import'!B518,8,50)</f>
        <v>FORMULA FUNDED (EXCL RATES)</v>
      </c>
      <c r="G516" t="str">
        <f>'Funding Import'!I518</f>
        <v>Spreadsheet B 391145 20630885 ES006 MK0508 10001 FORMULA FUNDED ES006 MK0508 10001 FORMULA FUNDED</v>
      </c>
      <c r="H516">
        <f>'Funding Import'!H518</f>
        <v>1225594</v>
      </c>
      <c r="I516" s="139"/>
    </row>
    <row r="517" spans="1:9" ht="15" x14ac:dyDescent="0.2">
      <c r="A517" s="191" t="str">
        <f t="shared" si="16"/>
        <v>3464</v>
      </c>
      <c r="B517" s="191"/>
      <c r="C517" s="191" t="str">
        <f t="shared" si="17"/>
        <v>34640002</v>
      </c>
      <c r="D517" t="str">
        <f>'Funding Import'!A519</f>
        <v>GMPS3464: ST ANDREW'S COE VA PRIM SCHOOL</v>
      </c>
      <c r="E517" t="str">
        <f>MID('Funding Import'!B519,2,4)</f>
        <v>0002</v>
      </c>
      <c r="F517" t="str">
        <f>MID('Funding Import'!B519,8,50)</f>
        <v>RATES</v>
      </c>
      <c r="G517" t="str">
        <f>'Funding Import'!I519</f>
        <v>Spreadsheet B 391137 20630756 ES007 MK0509 10002 RATES ES007 MK0509 10002 RATES</v>
      </c>
      <c r="H517">
        <f>'Funding Import'!H519</f>
        <v>3032</v>
      </c>
      <c r="I517" s="139"/>
    </row>
    <row r="518" spans="1:9" ht="15" x14ac:dyDescent="0.2">
      <c r="A518" s="191" t="str">
        <f t="shared" si="16"/>
        <v>3464</v>
      </c>
      <c r="B518" s="191"/>
      <c r="C518" s="191" t="str">
        <f t="shared" si="17"/>
        <v>34640003</v>
      </c>
      <c r="D518" t="str">
        <f>'Funding Import'!A520</f>
        <v>GMPS3464: ST ANDREW'S COE VA PRIM SCHOOL</v>
      </c>
      <c r="E518" t="str">
        <f>MID('Funding Import'!B520,2,4)</f>
        <v>0003</v>
      </c>
      <c r="F518" t="str">
        <f>MID('Funding Import'!B520,8,50)</f>
        <v>BROUGHT FORWARD</v>
      </c>
      <c r="G518" t="str">
        <f>'Funding Import'!I520</f>
        <v>Spreadsheet B 394797 20778211 ES055 MK0568 10003 OPENING BALANCES ES055 MK0568 10003 OPENING BALANCES</v>
      </c>
      <c r="H518">
        <f>'Funding Import'!H520</f>
        <v>166983.62</v>
      </c>
      <c r="I518" s="139"/>
    </row>
    <row r="519" spans="1:9" ht="15" x14ac:dyDescent="0.2">
      <c r="A519" s="191" t="str">
        <f t="shared" si="16"/>
        <v>3464</v>
      </c>
      <c r="B519" s="191"/>
      <c r="C519" s="191" t="str">
        <f t="shared" si="17"/>
        <v>34640004</v>
      </c>
      <c r="D519" t="str">
        <f>'Funding Import'!A521</f>
        <v>GMPS3464: ST ANDREW'S COE VA PRIM SCHOOL</v>
      </c>
      <c r="E519" t="str">
        <f>MID('Funding Import'!B521,2,4)</f>
        <v>0004</v>
      </c>
      <c r="F519" t="str">
        <f>MID('Funding Import'!B521,8,50)</f>
        <v>STATEMENTED SEN</v>
      </c>
      <c r="G519" t="str">
        <f>'Funding Import'!I521</f>
        <v>Spreadsheet B 391144 20630818 ES009 MK0511 10004 EHCP ES009 MK0511 10004 EHCP</v>
      </c>
      <c r="H519">
        <f>'Funding Import'!H521</f>
        <v>23676</v>
      </c>
      <c r="I519" s="139"/>
    </row>
    <row r="520" spans="1:9" ht="15" x14ac:dyDescent="0.2">
      <c r="A520" s="191" t="str">
        <f t="shared" si="16"/>
        <v>3464</v>
      </c>
      <c r="B520" s="191"/>
      <c r="C520" s="191" t="str">
        <f t="shared" si="17"/>
        <v>34640004</v>
      </c>
      <c r="D520" t="str">
        <f>'Funding Import'!A522</f>
        <v>GMPS3464: ST ANDREW'S COE VA PRIM SCHOOL</v>
      </c>
      <c r="E520" t="str">
        <f>MID('Funding Import'!B522,2,4)</f>
        <v>0004</v>
      </c>
      <c r="F520" t="str">
        <f>MID('Funding Import'!B522,8,50)</f>
        <v>STATEMENTED SEN</v>
      </c>
      <c r="G520" t="str">
        <f>'Funding Import'!I522</f>
        <v>Spreadsheet B 401820 21143763 ES099 MK0707 SEN TOP-UP SUM2 SUM-21 ES099 MK0707 SEN TOP-UP SUM2 SUM-21</v>
      </c>
      <c r="H520">
        <f>'Funding Import'!H522</f>
        <v>3149</v>
      </c>
      <c r="I520" s="139"/>
    </row>
    <row r="521" spans="1:9" ht="15" x14ac:dyDescent="0.2">
      <c r="A521" s="191" t="str">
        <f t="shared" si="16"/>
        <v>3464</v>
      </c>
      <c r="B521" s="191"/>
      <c r="C521" s="191" t="str">
        <f t="shared" si="17"/>
        <v>34640004</v>
      </c>
      <c r="D521" t="str">
        <f>'Funding Import'!A523</f>
        <v>GMPS3464: ST ANDREW'S COE VA PRIM SCHOOL</v>
      </c>
      <c r="E521" t="str">
        <f>MID('Funding Import'!B523,2,4)</f>
        <v>0004</v>
      </c>
      <c r="F521" t="str">
        <f>MID('Funding Import'!B523,8,50)</f>
        <v>STATEMENTED SEN</v>
      </c>
      <c r="G521" t="str">
        <f>'Funding Import'!I523</f>
        <v>DL 8688 SEN TOP-UP AUT1 AUT-21</v>
      </c>
      <c r="H521">
        <f>'Funding Import'!H523</f>
        <v>15148</v>
      </c>
      <c r="I521" s="139"/>
    </row>
    <row r="522" spans="1:9" ht="15" x14ac:dyDescent="0.2">
      <c r="A522" s="191" t="str">
        <f t="shared" si="16"/>
        <v>3464</v>
      </c>
      <c r="B522" s="191"/>
      <c r="C522" s="191" t="str">
        <f t="shared" si="17"/>
        <v>34640006</v>
      </c>
      <c r="D522" t="str">
        <f>'Funding Import'!A524</f>
        <v>GMPS3464: ST ANDREW'S COE VA PRIM SCHOOL</v>
      </c>
      <c r="E522" t="str">
        <f>MID('Funding Import'!B524,2,4)</f>
        <v>0006</v>
      </c>
      <c r="F522" t="str">
        <f>MID('Funding Import'!B524,8,50)</f>
        <v>EXCEPTIONAL COVID COST GRANT</v>
      </c>
      <c r="G522" t="str">
        <f>'Funding Import'!I524</f>
        <v>Spreadsheet B 398804 20920024 ES065 DP0556 COVIDEMERGENCY COVIDEM ES065 DP0556 COVIDEMERGENCY COVIDEM</v>
      </c>
      <c r="H522">
        <f>'Funding Import'!H524</f>
        <v>10700</v>
      </c>
      <c r="I522" s="139"/>
    </row>
    <row r="523" spans="1:9" ht="15" x14ac:dyDescent="0.2">
      <c r="A523" s="191" t="str">
        <f t="shared" si="16"/>
        <v>3464</v>
      </c>
      <c r="B523" s="191"/>
      <c r="C523" s="191" t="str">
        <f t="shared" si="17"/>
        <v>34640006</v>
      </c>
      <c r="D523" t="str">
        <f>'Funding Import'!A525</f>
        <v>GMPS3464: ST ANDREW'S COE VA PRIM SCHOOL</v>
      </c>
      <c r="E523" t="str">
        <f>MID('Funding Import'!B525,2,4)</f>
        <v>0006</v>
      </c>
      <c r="F523" t="str">
        <f>MID('Funding Import'!B525,8,50)</f>
        <v>EXCEPTIONAL COVID COST GRANT</v>
      </c>
      <c r="G523" t="str">
        <f>'Funding Import'!I525</f>
        <v>Spreadsheet B 399778 20982606 Movement from code '0006 to '0012 covid  emergency recode ES089 RM0128 Covid emergency recode</v>
      </c>
      <c r="H523">
        <f>'Funding Import'!H525</f>
        <v>-10700</v>
      </c>
      <c r="I523" s="139"/>
    </row>
    <row r="524" spans="1:9" ht="15" x14ac:dyDescent="0.2">
      <c r="A524" s="191" t="str">
        <f t="shared" si="16"/>
        <v>3464</v>
      </c>
      <c r="B524" s="191"/>
      <c r="C524" s="191" t="str">
        <f t="shared" si="17"/>
        <v>34640012</v>
      </c>
      <c r="D524" t="str">
        <f>'Funding Import'!A526</f>
        <v>GMPS3464: ST ANDREW'S COE VA PRIM SCHOOL</v>
      </c>
      <c r="E524" t="str">
        <f>MID('Funding Import'!B526,2,4)</f>
        <v>0012</v>
      </c>
      <c r="F524" t="str">
        <f>MID('Funding Import'!B526,8,50)</f>
        <v>COVID CATCH UP</v>
      </c>
      <c r="G524" t="str">
        <f>'Funding Import'!I526</f>
        <v>Spreadsheet B 399778 20982606 Movement from code '0006 to '0012 covid  emergency recode ES089 RM0128 Covid emergency recode</v>
      </c>
      <c r="H524">
        <f>'Funding Import'!H526</f>
        <v>10700</v>
      </c>
      <c r="I524" s="139"/>
    </row>
    <row r="525" spans="1:9" ht="15" x14ac:dyDescent="0.2">
      <c r="A525" s="191" t="str">
        <f t="shared" si="16"/>
        <v>3464</v>
      </c>
      <c r="B525" s="191"/>
      <c r="C525" s="191" t="str">
        <f t="shared" si="17"/>
        <v>34640012</v>
      </c>
      <c r="D525" t="str">
        <f>'Funding Import'!A527</f>
        <v>GMPS3464: ST ANDREW'S COE VA PRIM SCHOOL</v>
      </c>
      <c r="E525" t="str">
        <f>MID('Funding Import'!B527,2,4)</f>
        <v>0012</v>
      </c>
      <c r="F525" t="str">
        <f>MID('Funding Import'!B527,8,50)</f>
        <v>COVID CATCH UP</v>
      </c>
      <c r="G525" t="str">
        <f>'Funding Import'!I527</f>
        <v>DL 8645 0012recoveryc 0012RPG</v>
      </c>
      <c r="H525">
        <f>'Funding Import'!H527</f>
        <v>1196.25</v>
      </c>
      <c r="I525" s="139"/>
    </row>
    <row r="526" spans="1:9" ht="15" x14ac:dyDescent="0.2">
      <c r="A526" s="191" t="str">
        <f t="shared" si="16"/>
        <v>3464</v>
      </c>
      <c r="B526" s="191"/>
      <c r="C526" s="191" t="str">
        <f t="shared" si="17"/>
        <v>34640012</v>
      </c>
      <c r="D526" t="str">
        <f>'Funding Import'!A528</f>
        <v>GMPS3464: ST ANDREW'S COE VA PRIM SCHOOL</v>
      </c>
      <c r="E526" t="str">
        <f>MID('Funding Import'!B528,2,4)</f>
        <v>0012</v>
      </c>
      <c r="F526" t="str">
        <f>MID('Funding Import'!B528,8,50)</f>
        <v>COVID CATCH UP</v>
      </c>
      <c r="G526" t="str">
        <f>'Funding Import'!I528</f>
        <v>DL 8656 0012schoolled 0012SLT</v>
      </c>
      <c r="H526">
        <f>'Funding Import'!H528</f>
        <v>1122.19</v>
      </c>
      <c r="I526" s="139"/>
    </row>
    <row r="527" spans="1:9" ht="15" x14ac:dyDescent="0.2">
      <c r="A527" s="191" t="str">
        <f t="shared" si="16"/>
        <v>3464</v>
      </c>
      <c r="B527" s="191"/>
      <c r="C527" s="191" t="str">
        <f t="shared" si="17"/>
        <v>34640014</v>
      </c>
      <c r="D527" t="str">
        <f>'Funding Import'!A529</f>
        <v>GMPS3464: ST ANDREW'S COE VA PRIM SCHOOL</v>
      </c>
      <c r="E527" t="str">
        <f>MID('Funding Import'!B529,2,4)</f>
        <v>0014</v>
      </c>
      <c r="F527" t="str">
        <f>MID('Funding Import'!B529,8,50)</f>
        <v>PUPIL PREMIUM</v>
      </c>
      <c r="G527" t="str">
        <f>'Funding Import'!I529</f>
        <v>Spreadsheet B 395862 20828831 ES060 MK0597 PPG CIC SUM21P2 SUM-21 ES060 MK0597 PPG CIC SUM21P2 SUM-21</v>
      </c>
      <c r="H527">
        <f>'Funding Import'!H529</f>
        <v>700</v>
      </c>
      <c r="I527" s="139"/>
    </row>
    <row r="528" spans="1:9" ht="15" x14ac:dyDescent="0.2">
      <c r="A528" s="191" t="str">
        <f t="shared" si="16"/>
        <v>3464</v>
      </c>
      <c r="B528" s="191"/>
      <c r="C528" s="191" t="str">
        <f t="shared" si="17"/>
        <v>34640014</v>
      </c>
      <c r="D528" t="str">
        <f>'Funding Import'!A530</f>
        <v>GMPS3464: ST ANDREW'S COE VA PRIM SCHOOL</v>
      </c>
      <c r="E528" t="str">
        <f>MID('Funding Import'!B530,2,4)</f>
        <v>0014</v>
      </c>
      <c r="F528" t="str">
        <f>MID('Funding Import'!B530,8,50)</f>
        <v>PUPIL PREMIUM</v>
      </c>
      <c r="G528" t="str">
        <f>'Funding Import'!I530</f>
        <v>Spreadsheet B 400831 21077861 ES093 DP0593 SUMMER21PPG SUM21PPG ES093 DP0593 SUMMER21PPG SUM21PPG</v>
      </c>
      <c r="H528">
        <f>'Funding Import'!H530</f>
        <v>17982</v>
      </c>
      <c r="I528" s="139"/>
    </row>
    <row r="529" spans="1:9" ht="15" x14ac:dyDescent="0.2">
      <c r="A529" s="191" t="str">
        <f t="shared" si="16"/>
        <v>3464</v>
      </c>
      <c r="B529" s="191"/>
      <c r="C529" s="191" t="str">
        <f t="shared" si="17"/>
        <v>34640014</v>
      </c>
      <c r="D529" t="str">
        <f>'Funding Import'!A531</f>
        <v>GMPS3464: ST ANDREW'S COE VA PRIM SCHOOL</v>
      </c>
      <c r="E529" t="str">
        <f>MID('Funding Import'!B531,2,4)</f>
        <v>0014</v>
      </c>
      <c r="F529" t="str">
        <f>MID('Funding Import'!B531,8,50)</f>
        <v>PUPIL PREMIUM</v>
      </c>
      <c r="G529" t="str">
        <f>'Funding Import'!I531</f>
        <v>DL 8663 PPG CIC AUT21P1 AUT-21</v>
      </c>
      <c r="H529">
        <f>'Funding Import'!H531</f>
        <v>1200</v>
      </c>
      <c r="I529" s="139"/>
    </row>
    <row r="530" spans="1:9" ht="15" x14ac:dyDescent="0.2">
      <c r="A530" s="191" t="str">
        <f t="shared" si="16"/>
        <v>3464</v>
      </c>
      <c r="B530" s="191"/>
      <c r="C530" s="191" t="str">
        <f t="shared" si="17"/>
        <v>34640014</v>
      </c>
      <c r="D530" t="str">
        <f>'Funding Import'!A532</f>
        <v>GMPS3464: ST ANDREW'S COE VA PRIM SCHOOL</v>
      </c>
      <c r="E530" t="str">
        <f>MID('Funding Import'!B532,2,4)</f>
        <v>0014</v>
      </c>
      <c r="F530" t="str">
        <f>MID('Funding Import'!B532,8,50)</f>
        <v>PUPIL PREMIUM</v>
      </c>
      <c r="G530" t="str">
        <f>'Funding Import'!I532</f>
        <v>DL 8701 0014 Pupil Premium Autumn Term 2021</v>
      </c>
      <c r="H530">
        <f>'Funding Import'!H532</f>
        <v>15462</v>
      </c>
      <c r="I530" s="139"/>
    </row>
    <row r="531" spans="1:9" ht="15" x14ac:dyDescent="0.2">
      <c r="A531" s="191" t="str">
        <f t="shared" si="16"/>
        <v>3464</v>
      </c>
      <c r="B531" s="191"/>
      <c r="C531" s="191" t="str">
        <f t="shared" si="17"/>
        <v>34640018</v>
      </c>
      <c r="D531" t="str">
        <f>'Funding Import'!A533</f>
        <v>GMPS3464: ST ANDREW'S COE VA PRIM SCHOOL</v>
      </c>
      <c r="E531" t="str">
        <f>MID('Funding Import'!B533,2,4)</f>
        <v>0018</v>
      </c>
      <c r="F531" t="str">
        <f>MID('Funding Import'!B533,8,50)</f>
        <v>ADDITIONAL GRANT INCOME</v>
      </c>
      <c r="G531" t="str">
        <f>'Funding Import'!I533</f>
        <v>Spreadsheet B 393531 20728061 ES032 RM0087 PE GRANT APR 21 ES032 RM0087 PE GRANT APR 21</v>
      </c>
      <c r="H531">
        <f>'Funding Import'!H533</f>
        <v>7675</v>
      </c>
      <c r="I531" s="139"/>
    </row>
    <row r="532" spans="1:9" ht="15" x14ac:dyDescent="0.2">
      <c r="A532" s="191" t="str">
        <f t="shared" si="16"/>
        <v>3464</v>
      </c>
      <c r="B532" s="191"/>
      <c r="C532" s="191" t="str">
        <f t="shared" si="17"/>
        <v>34640018</v>
      </c>
      <c r="D532" t="str">
        <f>'Funding Import'!A534</f>
        <v>GMPS3464: ST ANDREW'S COE VA PRIM SCHOOL</v>
      </c>
      <c r="E532" t="str">
        <f>MID('Funding Import'!B534,2,4)</f>
        <v>0018</v>
      </c>
      <c r="F532" t="str">
        <f>MID('Funding Import'!B534,8,50)</f>
        <v>ADDITIONAL GRANT INCOME</v>
      </c>
      <c r="G532" t="str">
        <f>'Funding Import'!I534</f>
        <v>Spreadsheet B 399769 20981730 UIFSM JULY21 UIFSM 21 ES085 RM0124 UIFSM JULY21 UIFSM 21</v>
      </c>
      <c r="H532">
        <f>'Funding Import'!H534</f>
        <v>56780</v>
      </c>
      <c r="I532" s="139"/>
    </row>
    <row r="533" spans="1:9" ht="15" x14ac:dyDescent="0.2">
      <c r="A533" s="191" t="str">
        <f t="shared" si="16"/>
        <v>3464</v>
      </c>
      <c r="B533" s="191"/>
      <c r="C533" s="191" t="str">
        <f t="shared" si="17"/>
        <v>34640018</v>
      </c>
      <c r="D533" t="str">
        <f>'Funding Import'!A535</f>
        <v>GMPS3464: ST ANDREW'S COE VA PRIM SCHOOL</v>
      </c>
      <c r="E533" t="str">
        <f>MID('Funding Import'!B535,2,4)</f>
        <v>0018</v>
      </c>
      <c r="F533" t="str">
        <f>MID('Funding Import'!B535,8,50)</f>
        <v>ADDITIONAL GRANT INCOME</v>
      </c>
      <c r="G533" t="str">
        <f>'Funding Import'!I535</f>
        <v>DL 8673 PE GRANT OCT21 0018PE</v>
      </c>
      <c r="H533">
        <f>'Funding Import'!H535</f>
        <v>10873</v>
      </c>
      <c r="I533" s="139"/>
    </row>
    <row r="534" spans="1:9" ht="15" x14ac:dyDescent="0.2">
      <c r="A534" s="191" t="str">
        <f t="shared" si="16"/>
        <v>3464</v>
      </c>
      <c r="B534" s="191"/>
      <c r="C534" s="191" t="str">
        <f t="shared" si="17"/>
        <v>34640026</v>
      </c>
      <c r="D534" t="str">
        <f>'Funding Import'!A536</f>
        <v>GMPS3464: ST ANDREW'S COE VA PRIM SCHOOL</v>
      </c>
      <c r="E534" t="str">
        <f>MID('Funding Import'!B536,2,4)</f>
        <v>0026</v>
      </c>
      <c r="F534" t="str">
        <f>MID('Funding Import'!B536,8,50)</f>
        <v>NOTIONAL SEN FUNDING</v>
      </c>
      <c r="G534" t="str">
        <f>'Funding Import'!I536</f>
        <v>Spreadsheet B 391732 20639856 ES012 MK0514 10026 NOTIONAL SEN ES012 MK0514 10026 NOTIONAL SEN</v>
      </c>
      <c r="H534">
        <f>'Funding Import'!H536</f>
        <v>139888</v>
      </c>
      <c r="I534" s="139"/>
    </row>
    <row r="535" spans="1:9" ht="15" x14ac:dyDescent="0.2">
      <c r="A535" s="191" t="str">
        <f t="shared" si="16"/>
        <v>3810</v>
      </c>
      <c r="B535" s="191"/>
      <c r="C535" s="191" t="str">
        <f t="shared" si="17"/>
        <v>38100001</v>
      </c>
      <c r="D535" t="str">
        <f>'Funding Import'!A537</f>
        <v>GMPS3810: RODINGS PRIMARY SCHOOL</v>
      </c>
      <c r="E535" t="str">
        <f>MID('Funding Import'!B537,2,4)</f>
        <v>0001</v>
      </c>
      <c r="F535" t="str">
        <f>MID('Funding Import'!B537,8,50)</f>
        <v>FORMULA FUNDED (EXCL RATES)</v>
      </c>
      <c r="G535" t="str">
        <f>'Funding Import'!I537</f>
        <v>Spreadsheet B 391145 20630885 ES006 MK0508 10001 FORMULA FUNDED ES006 MK0508 10001 FORMULA FUNDED</v>
      </c>
      <c r="H535">
        <f>'Funding Import'!H537</f>
        <v>970514</v>
      </c>
      <c r="I535" s="139"/>
    </row>
    <row r="536" spans="1:9" ht="15" x14ac:dyDescent="0.2">
      <c r="A536" s="191" t="str">
        <f t="shared" si="16"/>
        <v>3810</v>
      </c>
      <c r="B536" s="191"/>
      <c r="C536" s="191" t="str">
        <f t="shared" si="17"/>
        <v>38100002</v>
      </c>
      <c r="D536" t="str">
        <f>'Funding Import'!A538</f>
        <v>GMPS3810: RODINGS PRIMARY SCHOOL</v>
      </c>
      <c r="E536" t="str">
        <f>MID('Funding Import'!B538,2,4)</f>
        <v>0002</v>
      </c>
      <c r="F536" t="str">
        <f>MID('Funding Import'!B538,8,50)</f>
        <v>RATES</v>
      </c>
      <c r="G536" t="str">
        <f>'Funding Import'!I538</f>
        <v>Spreadsheet B 391137 20630756 ES007 MK0509 10002 RATES ES007 MK0509 10002 RATES</v>
      </c>
      <c r="H536">
        <f>'Funding Import'!H538</f>
        <v>4032</v>
      </c>
      <c r="I536" s="139"/>
    </row>
    <row r="537" spans="1:9" ht="15" x14ac:dyDescent="0.2">
      <c r="A537" s="191" t="str">
        <f t="shared" si="16"/>
        <v>3810</v>
      </c>
      <c r="B537" s="191"/>
      <c r="C537" s="191" t="str">
        <f t="shared" si="17"/>
        <v>38100003</v>
      </c>
      <c r="D537" t="str">
        <f>'Funding Import'!A539</f>
        <v>GMPS3810: RODINGS PRIMARY SCHOOL</v>
      </c>
      <c r="E537" t="str">
        <f>MID('Funding Import'!B539,2,4)</f>
        <v>0003</v>
      </c>
      <c r="F537" t="str">
        <f>MID('Funding Import'!B539,8,50)</f>
        <v>BROUGHT FORWARD</v>
      </c>
      <c r="G537" t="str">
        <f>'Funding Import'!I539</f>
        <v>Spreadsheet B 394797 20778211 ES055 MK0568 10003 OPENING BALANCES ES055 MK0568 10003 OPENING BALANCES</v>
      </c>
      <c r="H537">
        <f>'Funding Import'!H539</f>
        <v>306004.45</v>
      </c>
      <c r="I537" s="139"/>
    </row>
    <row r="538" spans="1:9" ht="15" x14ac:dyDescent="0.2">
      <c r="A538" s="191" t="str">
        <f t="shared" si="16"/>
        <v>3810</v>
      </c>
      <c r="B538" s="191"/>
      <c r="C538" s="191" t="str">
        <f t="shared" si="17"/>
        <v>38100004</v>
      </c>
      <c r="D538" t="str">
        <f>'Funding Import'!A540</f>
        <v>GMPS3810: RODINGS PRIMARY SCHOOL</v>
      </c>
      <c r="E538" t="str">
        <f>MID('Funding Import'!B540,2,4)</f>
        <v>0004</v>
      </c>
      <c r="F538" t="str">
        <f>MID('Funding Import'!B540,8,50)</f>
        <v>STATEMENTED SEN</v>
      </c>
      <c r="G538" t="str">
        <f>'Funding Import'!I540</f>
        <v>Spreadsheet B 391144 20630818 ES009 MK0511 10004 EHCP ES009 MK0511 10004 EHCP</v>
      </c>
      <c r="H538">
        <f>'Funding Import'!H540</f>
        <v>13214</v>
      </c>
      <c r="I538" s="139"/>
    </row>
    <row r="539" spans="1:9" ht="15" x14ac:dyDescent="0.2">
      <c r="A539" s="191" t="str">
        <f t="shared" si="16"/>
        <v>3810</v>
      </c>
      <c r="B539" s="191"/>
      <c r="C539" s="191" t="str">
        <f t="shared" si="17"/>
        <v>38100004</v>
      </c>
      <c r="D539" t="str">
        <f>'Funding Import'!A541</f>
        <v>GMPS3810: RODINGS PRIMARY SCHOOL</v>
      </c>
      <c r="E539" t="str">
        <f>MID('Funding Import'!B541,2,4)</f>
        <v>0004</v>
      </c>
      <c r="F539" t="str">
        <f>MID('Funding Import'!B541,8,50)</f>
        <v>STATEMENTED SEN</v>
      </c>
      <c r="G539" t="str">
        <f>'Funding Import'!I541</f>
        <v>DL 8688 SEN TOP-UP AUT1 AUT-21</v>
      </c>
      <c r="H539">
        <f>'Funding Import'!H541</f>
        <v>680</v>
      </c>
      <c r="I539" s="139"/>
    </row>
    <row r="540" spans="1:9" ht="15" x14ac:dyDescent="0.2">
      <c r="A540" s="191" t="str">
        <f t="shared" si="16"/>
        <v>3810</v>
      </c>
      <c r="B540" s="191"/>
      <c r="C540" s="191" t="str">
        <f t="shared" si="17"/>
        <v>38100006</v>
      </c>
      <c r="D540" t="str">
        <f>'Funding Import'!A542</f>
        <v>GMPS3810: RODINGS PRIMARY SCHOOL</v>
      </c>
      <c r="E540" t="str">
        <f>MID('Funding Import'!B542,2,4)</f>
        <v>0006</v>
      </c>
      <c r="F540" t="str">
        <f>MID('Funding Import'!B542,8,50)</f>
        <v>EXCEPTIONAL COVID COST GRANT</v>
      </c>
      <c r="G540" t="str">
        <f>'Funding Import'!I542</f>
        <v>Spreadsheet B 398807 20920177 ES067 DP0558 FSMADDCOSTSCOVID FSMCOVID ES067 DP0558 FSMADDCOSTSCOVID FSMCOVID</v>
      </c>
      <c r="H540">
        <f>'Funding Import'!H542</f>
        <v>1260</v>
      </c>
      <c r="I540" s="139"/>
    </row>
    <row r="541" spans="1:9" ht="15" x14ac:dyDescent="0.2">
      <c r="A541" s="191" t="str">
        <f t="shared" si="16"/>
        <v>3810</v>
      </c>
      <c r="B541" s="191"/>
      <c r="C541" s="191" t="str">
        <f t="shared" si="17"/>
        <v>38100006</v>
      </c>
      <c r="D541" t="str">
        <f>'Funding Import'!A543</f>
        <v>GMPS3810: RODINGS PRIMARY SCHOOL</v>
      </c>
      <c r="E541" t="str">
        <f>MID('Funding Import'!B543,2,4)</f>
        <v>0006</v>
      </c>
      <c r="F541" t="str">
        <f>MID('Funding Import'!B543,8,50)</f>
        <v>EXCEPTIONAL COVID COST GRANT</v>
      </c>
      <c r="G541" t="str">
        <f>'Funding Import'!I543</f>
        <v>Spreadsheet B 398804 20920024 ES065 DP0556 COVIDEMERGENCY COVIDEM ES065 DP0556 COVIDEMERGENCY COVIDEM</v>
      </c>
      <c r="H541">
        <f>'Funding Import'!H543</f>
        <v>8600</v>
      </c>
      <c r="I541" s="139"/>
    </row>
    <row r="542" spans="1:9" ht="15" x14ac:dyDescent="0.2">
      <c r="A542" s="191" t="str">
        <f t="shared" si="16"/>
        <v>3810</v>
      </c>
      <c r="B542" s="191"/>
      <c r="C542" s="191" t="str">
        <f t="shared" si="17"/>
        <v>38100006</v>
      </c>
      <c r="D542" t="str">
        <f>'Funding Import'!A544</f>
        <v>GMPS3810: RODINGS PRIMARY SCHOOL</v>
      </c>
      <c r="E542" t="str">
        <f>MID('Funding Import'!B544,2,4)</f>
        <v>0006</v>
      </c>
      <c r="F542" t="str">
        <f>MID('Funding Import'!B544,8,50)</f>
        <v>EXCEPTIONAL COVID COST GRANT</v>
      </c>
      <c r="G542" t="str">
        <f>'Funding Import'!I544</f>
        <v>Spreadsheet B 399778 20982606 Movement from code '0006 to '0012 covid  emergency recode ES089 RM0128 Covid emergency recode</v>
      </c>
      <c r="H542">
        <f>'Funding Import'!H544</f>
        <v>-8600</v>
      </c>
      <c r="I542" s="139"/>
    </row>
    <row r="543" spans="1:9" ht="15" x14ac:dyDescent="0.2">
      <c r="A543" s="191" t="str">
        <f t="shared" si="16"/>
        <v>3810</v>
      </c>
      <c r="B543" s="191"/>
      <c r="C543" s="191" t="str">
        <f t="shared" si="17"/>
        <v>38100007</v>
      </c>
      <c r="D543" t="str">
        <f>'Funding Import'!A545</f>
        <v>GMPS3810: RODINGS PRIMARY SCHOOL</v>
      </c>
      <c r="E543" t="str">
        <f>MID('Funding Import'!B545,2,4)</f>
        <v>0007</v>
      </c>
      <c r="F543" t="str">
        <f>MID('Funding Import'!B545,8,50)</f>
        <v>PUPIL INCREASE/FORMULA ERR</v>
      </c>
      <c r="G543" t="str">
        <f>'Funding Import'!I545</f>
        <v>Spreadsheet B 393487 20722693 ES026 GROWTH FUND 21 APR 21 ES026 GROWTH FUND 21 APR 21</v>
      </c>
      <c r="H543">
        <f>'Funding Import'!H545</f>
        <v>176645.28</v>
      </c>
      <c r="I543" s="139"/>
    </row>
    <row r="544" spans="1:9" ht="15" x14ac:dyDescent="0.2">
      <c r="A544" s="191" t="str">
        <f t="shared" si="16"/>
        <v>3810</v>
      </c>
      <c r="B544" s="191"/>
      <c r="C544" s="191" t="str">
        <f t="shared" si="17"/>
        <v>38100012</v>
      </c>
      <c r="D544" t="str">
        <f>'Funding Import'!A546</f>
        <v>GMPS3810: RODINGS PRIMARY SCHOOL</v>
      </c>
      <c r="E544" t="str">
        <f>MID('Funding Import'!B546,2,4)</f>
        <v>0012</v>
      </c>
      <c r="F544" t="str">
        <f>MID('Funding Import'!B546,8,50)</f>
        <v>COVID CATCH UP</v>
      </c>
      <c r="G544" t="str">
        <f>'Funding Import'!I546</f>
        <v>Spreadsheet B 399778 20982606 Movement from code '0006 to '0012 covid  emergency recode ES089 RM0128 Covid emergency recode</v>
      </c>
      <c r="H544">
        <f>'Funding Import'!H546</f>
        <v>8600</v>
      </c>
      <c r="I544" s="139"/>
    </row>
    <row r="545" spans="1:9" ht="15" x14ac:dyDescent="0.2">
      <c r="A545" s="191" t="str">
        <f t="shared" si="16"/>
        <v>3810</v>
      </c>
      <c r="B545" s="191"/>
      <c r="C545" s="191" t="str">
        <f t="shared" si="17"/>
        <v>38100012</v>
      </c>
      <c r="D545" t="str">
        <f>'Funding Import'!A547</f>
        <v>GMPS3810: RODINGS PRIMARY SCHOOL</v>
      </c>
      <c r="E545" t="str">
        <f>MID('Funding Import'!B547,2,4)</f>
        <v>0012</v>
      </c>
      <c r="F545" t="str">
        <f>MID('Funding Import'!B547,8,50)</f>
        <v>COVID CATCH UP</v>
      </c>
      <c r="G545" t="str">
        <f>'Funding Import'!I547</f>
        <v>DL 8645 0012recoveryc 0012RPG</v>
      </c>
      <c r="H545">
        <f>'Funding Import'!H547</f>
        <v>1232.5</v>
      </c>
      <c r="I545" s="139"/>
    </row>
    <row r="546" spans="1:9" ht="15" x14ac:dyDescent="0.2">
      <c r="A546" s="191" t="str">
        <f t="shared" si="16"/>
        <v>3810</v>
      </c>
      <c r="B546" s="191"/>
      <c r="C546" s="191" t="str">
        <f t="shared" si="17"/>
        <v>38100012</v>
      </c>
      <c r="D546" t="str">
        <f>'Funding Import'!A548</f>
        <v>GMPS3810: RODINGS PRIMARY SCHOOL</v>
      </c>
      <c r="E546" t="str">
        <f>MID('Funding Import'!B548,2,4)</f>
        <v>0012</v>
      </c>
      <c r="F546" t="str">
        <f>MID('Funding Import'!B548,8,50)</f>
        <v>COVID CATCH UP</v>
      </c>
      <c r="G546" t="str">
        <f>'Funding Import'!I548</f>
        <v>DL 8656 0012schoolled 0012SLT</v>
      </c>
      <c r="H546">
        <f>'Funding Import'!H548</f>
        <v>1181.25</v>
      </c>
      <c r="I546" s="139"/>
    </row>
    <row r="547" spans="1:9" ht="15" x14ac:dyDescent="0.2">
      <c r="A547" s="191" t="str">
        <f t="shared" si="16"/>
        <v>3810</v>
      </c>
      <c r="B547" s="191"/>
      <c r="C547" s="191" t="str">
        <f t="shared" si="17"/>
        <v>38100014</v>
      </c>
      <c r="D547" t="str">
        <f>'Funding Import'!A549</f>
        <v>GMPS3810: RODINGS PRIMARY SCHOOL</v>
      </c>
      <c r="E547" t="str">
        <f>MID('Funding Import'!B549,2,4)</f>
        <v>0014</v>
      </c>
      <c r="F547" t="str">
        <f>MID('Funding Import'!B549,8,50)</f>
        <v>PUPIL PREMIUM</v>
      </c>
      <c r="G547" t="str">
        <f>'Funding Import'!I549</f>
        <v>Spreadsheet B 400831 21077861 ES093 DP0593 SUMMER21PPG SUM21PPG ES093 DP0593 SUMMER21PPG SUM21PPG</v>
      </c>
      <c r="H547">
        <f>'Funding Import'!H549</f>
        <v>21267</v>
      </c>
      <c r="I547" s="139"/>
    </row>
    <row r="548" spans="1:9" ht="15" x14ac:dyDescent="0.2">
      <c r="A548" s="191" t="str">
        <f t="shared" si="16"/>
        <v>3810</v>
      </c>
      <c r="B548" s="191"/>
      <c r="C548" s="191" t="str">
        <f t="shared" si="17"/>
        <v>38100014</v>
      </c>
      <c r="D548" t="str">
        <f>'Funding Import'!A550</f>
        <v>GMPS3810: RODINGS PRIMARY SCHOOL</v>
      </c>
      <c r="E548" t="str">
        <f>MID('Funding Import'!B550,2,4)</f>
        <v>0014</v>
      </c>
      <c r="F548" t="str">
        <f>MID('Funding Import'!B550,8,50)</f>
        <v>PUPIL PREMIUM</v>
      </c>
      <c r="G548" t="str">
        <f>'Funding Import'!I550</f>
        <v>DL 8701 0014 Pupil Premium Autumn Term 2021</v>
      </c>
      <c r="H548">
        <f>'Funding Import'!H550</f>
        <v>17013</v>
      </c>
      <c r="I548" s="139"/>
    </row>
    <row r="549" spans="1:9" ht="15" x14ac:dyDescent="0.2">
      <c r="A549" s="191" t="str">
        <f t="shared" si="16"/>
        <v>3810</v>
      </c>
      <c r="B549" s="191"/>
      <c r="C549" s="191" t="str">
        <f t="shared" si="17"/>
        <v>38100018</v>
      </c>
      <c r="D549" t="str">
        <f>'Funding Import'!A551</f>
        <v>GMPS3810: RODINGS PRIMARY SCHOOL</v>
      </c>
      <c r="E549" t="str">
        <f>MID('Funding Import'!B551,2,4)</f>
        <v>0018</v>
      </c>
      <c r="F549" t="str">
        <f>MID('Funding Import'!B551,8,50)</f>
        <v>ADDITIONAL GRANT INCOME</v>
      </c>
      <c r="G549" t="str">
        <f>'Funding Import'!I551</f>
        <v>Spreadsheet B 393531 20728061 ES032 RM0087 PE GRANT APR 21 ES032 RM0087 PE GRANT APR 21</v>
      </c>
      <c r="H549">
        <f>'Funding Import'!H551</f>
        <v>7558</v>
      </c>
      <c r="I549" s="139"/>
    </row>
    <row r="550" spans="1:9" ht="15" x14ac:dyDescent="0.2">
      <c r="A550" s="191" t="str">
        <f t="shared" si="16"/>
        <v>3810</v>
      </c>
      <c r="B550" s="191"/>
      <c r="C550" s="191" t="str">
        <f t="shared" si="17"/>
        <v>38100018</v>
      </c>
      <c r="D550" t="str">
        <f>'Funding Import'!A552</f>
        <v>GMPS3810: RODINGS PRIMARY SCHOOL</v>
      </c>
      <c r="E550" t="str">
        <f>MID('Funding Import'!B552,2,4)</f>
        <v>0018</v>
      </c>
      <c r="F550" t="str">
        <f>MID('Funding Import'!B552,8,50)</f>
        <v>ADDITIONAL GRANT INCOME</v>
      </c>
      <c r="G550" t="str">
        <f>'Funding Import'!I552</f>
        <v>Spreadsheet B 399769 20981730 UIFSM JULY21 UIFSM 21 ES085 RM0124 UIFSM JULY21 UIFSM 21</v>
      </c>
      <c r="H550">
        <f>'Funding Import'!H552</f>
        <v>42460</v>
      </c>
      <c r="I550" s="139"/>
    </row>
    <row r="551" spans="1:9" ht="15" x14ac:dyDescent="0.2">
      <c r="A551" s="191" t="str">
        <f t="shared" si="16"/>
        <v>3810</v>
      </c>
      <c r="B551" s="191"/>
      <c r="C551" s="191" t="str">
        <f t="shared" si="17"/>
        <v>38100018</v>
      </c>
      <c r="D551" t="str">
        <f>'Funding Import'!A553</f>
        <v>GMPS3810: RODINGS PRIMARY SCHOOL</v>
      </c>
      <c r="E551" t="str">
        <f>MID('Funding Import'!B553,2,4)</f>
        <v>0018</v>
      </c>
      <c r="F551" t="str">
        <f>MID('Funding Import'!B553,8,50)</f>
        <v>ADDITIONAL GRANT INCOME</v>
      </c>
      <c r="G551" t="str">
        <f>'Funding Import'!I553</f>
        <v>DL 8673 PE GRANT OCT21 0018PE</v>
      </c>
      <c r="H551">
        <f>'Funding Import'!H553</f>
        <v>10611</v>
      </c>
      <c r="I551" s="139"/>
    </row>
    <row r="552" spans="1:9" ht="15" x14ac:dyDescent="0.2">
      <c r="A552" s="191" t="str">
        <f t="shared" si="16"/>
        <v>3810</v>
      </c>
      <c r="B552" s="191"/>
      <c r="C552" s="191" t="str">
        <f t="shared" si="17"/>
        <v>38100026</v>
      </c>
      <c r="D552" t="str">
        <f>'Funding Import'!A554</f>
        <v>GMPS3810: RODINGS PRIMARY SCHOOL</v>
      </c>
      <c r="E552" t="str">
        <f>MID('Funding Import'!B554,2,4)</f>
        <v>0026</v>
      </c>
      <c r="F552" t="str">
        <f>MID('Funding Import'!B554,8,50)</f>
        <v>NOTIONAL SEN FUNDING</v>
      </c>
      <c r="G552" t="str">
        <f>'Funding Import'!I554</f>
        <v>Spreadsheet B 391732 20639856 ES012 MK0514 10026 NOTIONAL SEN ES012 MK0514 10026 NOTIONAL SEN</v>
      </c>
      <c r="H552">
        <f>'Funding Import'!H554</f>
        <v>97864</v>
      </c>
      <c r="I552" s="139"/>
    </row>
    <row r="553" spans="1:9" ht="15" x14ac:dyDescent="0.2">
      <c r="A553" s="191" t="str">
        <f t="shared" si="16"/>
        <v>4140</v>
      </c>
      <c r="B553" s="191"/>
      <c r="C553" s="191" t="str">
        <f t="shared" si="17"/>
        <v>41400001</v>
      </c>
      <c r="D553" t="str">
        <f>'Funding Import'!A555</f>
        <v>GMPS4140: ELMWOOD PRIMARY SCHOOL</v>
      </c>
      <c r="E553" t="str">
        <f>MID('Funding Import'!B555,2,4)</f>
        <v>0001</v>
      </c>
      <c r="F553" t="str">
        <f>MID('Funding Import'!B555,8,50)</f>
        <v>FORMULA FUNDED (EXCL RATES)</v>
      </c>
      <c r="G553" t="str">
        <f>'Funding Import'!I555</f>
        <v>Spreadsheet B 391145 20630885 ES006 MK0508 10001 FORMULA FUNDED ES006 MK0508 10001 FORMULA FUNDED</v>
      </c>
      <c r="H553">
        <f>'Funding Import'!H555</f>
        <v>1688926</v>
      </c>
      <c r="I553" s="139"/>
    </row>
    <row r="554" spans="1:9" ht="15" x14ac:dyDescent="0.2">
      <c r="A554" s="191" t="str">
        <f t="shared" si="16"/>
        <v>4140</v>
      </c>
      <c r="B554" s="191"/>
      <c r="C554" s="191" t="str">
        <f t="shared" si="17"/>
        <v>41400002</v>
      </c>
      <c r="D554" t="str">
        <f>'Funding Import'!A556</f>
        <v>GMPS4140: ELMWOOD PRIMARY SCHOOL</v>
      </c>
      <c r="E554" t="str">
        <f>MID('Funding Import'!B556,2,4)</f>
        <v>0002</v>
      </c>
      <c r="F554" t="str">
        <f>MID('Funding Import'!B556,8,50)</f>
        <v>RATES</v>
      </c>
      <c r="G554" t="str">
        <f>'Funding Import'!I556</f>
        <v>Spreadsheet B 391137 20630756 ES007 MK0509 10002 RATES ES007 MK0509 10002 RATES</v>
      </c>
      <c r="H554">
        <f>'Funding Import'!H556</f>
        <v>8684</v>
      </c>
      <c r="I554" s="139"/>
    </row>
    <row r="555" spans="1:9" ht="15" x14ac:dyDescent="0.2">
      <c r="A555" s="191" t="str">
        <f t="shared" si="16"/>
        <v>4140</v>
      </c>
      <c r="B555" s="191"/>
      <c r="C555" s="191" t="str">
        <f t="shared" si="17"/>
        <v>41400003</v>
      </c>
      <c r="D555" t="str">
        <f>'Funding Import'!A557</f>
        <v>GMPS4140: ELMWOOD PRIMARY SCHOOL</v>
      </c>
      <c r="E555" t="str">
        <f>MID('Funding Import'!B557,2,4)</f>
        <v>0003</v>
      </c>
      <c r="F555" t="str">
        <f>MID('Funding Import'!B557,8,50)</f>
        <v>BROUGHT FORWARD</v>
      </c>
      <c r="G555" t="str">
        <f>'Funding Import'!I557</f>
        <v>Spreadsheet B 394797 20778211 ES055 MK0568 10003 OPENING BALANCES ES055 MK0568 10003 OPENING BALANCES</v>
      </c>
      <c r="H555">
        <f>'Funding Import'!H557</f>
        <v>202201.24</v>
      </c>
      <c r="I555" s="139"/>
    </row>
    <row r="556" spans="1:9" ht="15" x14ac:dyDescent="0.2">
      <c r="A556" s="191" t="str">
        <f t="shared" si="16"/>
        <v>4140</v>
      </c>
      <c r="B556" s="191"/>
      <c r="C556" s="191" t="str">
        <f t="shared" si="17"/>
        <v>41400004</v>
      </c>
      <c r="D556" t="str">
        <f>'Funding Import'!A558</f>
        <v>GMPS4140: ELMWOOD PRIMARY SCHOOL</v>
      </c>
      <c r="E556" t="str">
        <f>MID('Funding Import'!B558,2,4)</f>
        <v>0004</v>
      </c>
      <c r="F556" t="str">
        <f>MID('Funding Import'!B558,8,50)</f>
        <v>STATEMENTED SEN</v>
      </c>
      <c r="G556" t="str">
        <f>'Funding Import'!I558</f>
        <v>Spreadsheet B 391144 20630818 ES009 MK0511 10004 EHCP ES009 MK0511 10004 EHCP</v>
      </c>
      <c r="H556">
        <f>'Funding Import'!H558</f>
        <v>43890</v>
      </c>
      <c r="I556" s="139"/>
    </row>
    <row r="557" spans="1:9" ht="15" x14ac:dyDescent="0.2">
      <c r="A557" s="191" t="str">
        <f t="shared" si="16"/>
        <v>4140</v>
      </c>
      <c r="B557" s="191"/>
      <c r="C557" s="191" t="str">
        <f t="shared" si="17"/>
        <v>41400004</v>
      </c>
      <c r="D557" t="str">
        <f>'Funding Import'!A559</f>
        <v>GMPS4140: ELMWOOD PRIMARY SCHOOL</v>
      </c>
      <c r="E557" t="str">
        <f>MID('Funding Import'!B559,2,4)</f>
        <v>0004</v>
      </c>
      <c r="F557" t="str">
        <f>MID('Funding Import'!B559,8,50)</f>
        <v>STATEMENTED SEN</v>
      </c>
      <c r="G557" t="str">
        <f>'Funding Import'!I559</f>
        <v>DL 8688 SEN TOP-UP AUT1 AUT-21</v>
      </c>
      <c r="H557">
        <f>'Funding Import'!H559</f>
        <v>3831</v>
      </c>
      <c r="I557" s="139"/>
    </row>
    <row r="558" spans="1:9" ht="15" x14ac:dyDescent="0.2">
      <c r="A558" s="191" t="str">
        <f t="shared" si="16"/>
        <v>4140</v>
      </c>
      <c r="B558" s="191"/>
      <c r="C558" s="191" t="str">
        <f t="shared" si="17"/>
        <v>41400006</v>
      </c>
      <c r="D558" t="str">
        <f>'Funding Import'!A560</f>
        <v>GMPS4140: ELMWOOD PRIMARY SCHOOL</v>
      </c>
      <c r="E558" t="str">
        <f>MID('Funding Import'!B560,2,4)</f>
        <v>0006</v>
      </c>
      <c r="F558" t="str">
        <f>MID('Funding Import'!B560,8,50)</f>
        <v>EXCEPTIONAL COVID COST GRANT</v>
      </c>
      <c r="G558" t="str">
        <f>'Funding Import'!I560</f>
        <v>Spreadsheet B 398804 20920024 ES065 DP0556 COVIDEMERGENCY COVIDEM ES065 DP0556 COVIDEMERGENCY COVIDEM</v>
      </c>
      <c r="H558">
        <f>'Funding Import'!H560</f>
        <v>14630</v>
      </c>
      <c r="I558" s="139"/>
    </row>
    <row r="559" spans="1:9" ht="15" x14ac:dyDescent="0.2">
      <c r="A559" s="191" t="str">
        <f t="shared" si="16"/>
        <v>4140</v>
      </c>
      <c r="B559" s="191"/>
      <c r="C559" s="191" t="str">
        <f t="shared" si="17"/>
        <v>41400006</v>
      </c>
      <c r="D559" t="str">
        <f>'Funding Import'!A561</f>
        <v>GMPS4140: ELMWOOD PRIMARY SCHOOL</v>
      </c>
      <c r="E559" t="str">
        <f>MID('Funding Import'!B561,2,4)</f>
        <v>0006</v>
      </c>
      <c r="F559" t="str">
        <f>MID('Funding Import'!B561,8,50)</f>
        <v>EXCEPTIONAL COVID COST GRANT</v>
      </c>
      <c r="G559" t="str">
        <f>'Funding Import'!I561</f>
        <v>Spreadsheet B 398807 20920177 ES067 DP0558 FSMADDCOSTSCOVID FSMCOVID ES067 DP0558 FSMADDCOSTSCOVID FSMCOVID</v>
      </c>
      <c r="H559">
        <f>'Funding Import'!H561</f>
        <v>1940</v>
      </c>
      <c r="I559" s="139"/>
    </row>
    <row r="560" spans="1:9" ht="15" x14ac:dyDescent="0.2">
      <c r="A560" s="191" t="str">
        <f t="shared" si="16"/>
        <v>4140</v>
      </c>
      <c r="B560" s="191"/>
      <c r="C560" s="191" t="str">
        <f t="shared" si="17"/>
        <v>41400006</v>
      </c>
      <c r="D560" t="str">
        <f>'Funding Import'!A562</f>
        <v>GMPS4140: ELMWOOD PRIMARY SCHOOL</v>
      </c>
      <c r="E560" t="str">
        <f>MID('Funding Import'!B562,2,4)</f>
        <v>0006</v>
      </c>
      <c r="F560" t="str">
        <f>MID('Funding Import'!B562,8,50)</f>
        <v>EXCEPTIONAL COVID COST GRANT</v>
      </c>
      <c r="G560" t="str">
        <f>'Funding Import'!I562</f>
        <v>Spreadsheet B 399778 20982606 Movement from code '0006 to '0012 covid  emergency recode ES089 RM0128 Covid emergency recode</v>
      </c>
      <c r="H560">
        <f>'Funding Import'!H562</f>
        <v>-14630</v>
      </c>
      <c r="I560" s="139"/>
    </row>
    <row r="561" spans="1:9" ht="15" x14ac:dyDescent="0.2">
      <c r="A561" s="191" t="str">
        <f t="shared" si="16"/>
        <v>4140</v>
      </c>
      <c r="B561" s="191"/>
      <c r="C561" s="191" t="str">
        <f t="shared" si="17"/>
        <v>41400007</v>
      </c>
      <c r="D561" t="str">
        <f>'Funding Import'!A563</f>
        <v>GMPS4140: ELMWOOD PRIMARY SCHOOL</v>
      </c>
      <c r="E561" t="str">
        <f>MID('Funding Import'!B563,2,4)</f>
        <v>0007</v>
      </c>
      <c r="F561" t="str">
        <f>MID('Funding Import'!B563,8,50)</f>
        <v>PUPIL INCREASE/FORMULA ERR</v>
      </c>
      <c r="G561" t="str">
        <f>'Funding Import'!I563</f>
        <v>Spreadsheet B 393467 20722138 ES023 RM0079 GROWTH FUND 21 APR-21 ES023 RM0079 GROWTH FUND 21 APR-21</v>
      </c>
      <c r="H561">
        <f>'Funding Import'!H563</f>
        <v>3154.38</v>
      </c>
      <c r="I561" s="139"/>
    </row>
    <row r="562" spans="1:9" ht="15" x14ac:dyDescent="0.2">
      <c r="A562" s="191" t="str">
        <f t="shared" si="16"/>
        <v>4140</v>
      </c>
      <c r="B562" s="191"/>
      <c r="C562" s="191" t="str">
        <f t="shared" si="17"/>
        <v>41400012</v>
      </c>
      <c r="D562" t="str">
        <f>'Funding Import'!A564</f>
        <v>GMPS4140: ELMWOOD PRIMARY SCHOOL</v>
      </c>
      <c r="E562" t="str">
        <f>MID('Funding Import'!B564,2,4)</f>
        <v>0012</v>
      </c>
      <c r="F562" t="str">
        <f>MID('Funding Import'!B564,8,50)</f>
        <v>COVID CATCH UP</v>
      </c>
      <c r="G562" t="str">
        <f>'Funding Import'!I564</f>
        <v>Spreadsheet B 399778 20982606 Movement from code '0006 to '0012 covid  emergency recode ES089 RM0128 Covid emergency recode</v>
      </c>
      <c r="H562">
        <f>'Funding Import'!H564</f>
        <v>14630</v>
      </c>
      <c r="I562" s="139"/>
    </row>
    <row r="563" spans="1:9" ht="15" x14ac:dyDescent="0.2">
      <c r="A563" s="191" t="str">
        <f t="shared" si="16"/>
        <v>4140</v>
      </c>
      <c r="B563" s="191"/>
      <c r="C563" s="191" t="str">
        <f t="shared" si="17"/>
        <v>41400012</v>
      </c>
      <c r="D563" t="str">
        <f>'Funding Import'!A565</f>
        <v>GMPS4140: ELMWOOD PRIMARY SCHOOL</v>
      </c>
      <c r="E563" t="str">
        <f>MID('Funding Import'!B565,2,4)</f>
        <v>0012</v>
      </c>
      <c r="F563" t="str">
        <f>MID('Funding Import'!B565,8,50)</f>
        <v>COVID CATCH UP</v>
      </c>
      <c r="G563" t="str">
        <f>'Funding Import'!I565</f>
        <v>DL 8645 0012recoveryc 0012RPG</v>
      </c>
      <c r="H563">
        <f>'Funding Import'!H565</f>
        <v>1921.25</v>
      </c>
      <c r="I563" s="139"/>
    </row>
    <row r="564" spans="1:9" ht="15" x14ac:dyDescent="0.2">
      <c r="A564" s="191" t="str">
        <f t="shared" si="16"/>
        <v>4140</v>
      </c>
      <c r="B564" s="191"/>
      <c r="C564" s="191" t="str">
        <f t="shared" si="17"/>
        <v>41400012</v>
      </c>
      <c r="D564" t="str">
        <f>'Funding Import'!A566</f>
        <v>GMPS4140: ELMWOOD PRIMARY SCHOOL</v>
      </c>
      <c r="E564" t="str">
        <f>MID('Funding Import'!B566,2,4)</f>
        <v>0012</v>
      </c>
      <c r="F564" t="str">
        <f>MID('Funding Import'!B566,8,50)</f>
        <v>COVID CATCH UP</v>
      </c>
      <c r="G564" t="str">
        <f>'Funding Import'!I566</f>
        <v>DL 8656 0012schoolled 0012SLT</v>
      </c>
      <c r="H564">
        <f>'Funding Import'!H566</f>
        <v>1653.75</v>
      </c>
      <c r="I564" s="139"/>
    </row>
    <row r="565" spans="1:9" ht="15" x14ac:dyDescent="0.2">
      <c r="A565" s="191" t="str">
        <f t="shared" si="16"/>
        <v>4140</v>
      </c>
      <c r="B565" s="191"/>
      <c r="C565" s="191" t="str">
        <f t="shared" si="17"/>
        <v>41400014</v>
      </c>
      <c r="D565" t="str">
        <f>'Funding Import'!A567</f>
        <v>GMPS4140: ELMWOOD PRIMARY SCHOOL</v>
      </c>
      <c r="E565" t="str">
        <f>MID('Funding Import'!B567,2,4)</f>
        <v>0014</v>
      </c>
      <c r="F565" t="str">
        <f>MID('Funding Import'!B567,8,50)</f>
        <v>PUPIL PREMIUM</v>
      </c>
      <c r="G565" t="str">
        <f>'Funding Import'!I567</f>
        <v>Spreadsheet B 400831 21077861 ES093 DP0593 SUMMER21PPG SUM21PPG ES093 DP0593 SUMMER21PPG SUM21PPG</v>
      </c>
      <c r="H565">
        <f>'Funding Import'!H567</f>
        <v>29929</v>
      </c>
      <c r="I565" s="139"/>
    </row>
    <row r="566" spans="1:9" ht="15" x14ac:dyDescent="0.2">
      <c r="A566" s="191" t="str">
        <f t="shared" si="16"/>
        <v>4140</v>
      </c>
      <c r="B566" s="191"/>
      <c r="C566" s="191" t="str">
        <f t="shared" si="17"/>
        <v>41400014</v>
      </c>
      <c r="D566" t="str">
        <f>'Funding Import'!A568</f>
        <v>GMPS4140: ELMWOOD PRIMARY SCHOOL</v>
      </c>
      <c r="E566" t="str">
        <f>MID('Funding Import'!B568,2,4)</f>
        <v>0014</v>
      </c>
      <c r="F566" t="str">
        <f>MID('Funding Import'!B568,8,50)</f>
        <v>PUPIL PREMIUM</v>
      </c>
      <c r="G566" t="str">
        <f>'Funding Import'!I568</f>
        <v>DL 8701 0014 Pupil Premium Autumn Term 2021</v>
      </c>
      <c r="H566">
        <f>'Funding Import'!H568</f>
        <v>26095</v>
      </c>
      <c r="I566" s="139"/>
    </row>
    <row r="567" spans="1:9" ht="15" x14ac:dyDescent="0.2">
      <c r="A567" s="191" t="str">
        <f t="shared" si="16"/>
        <v>4140</v>
      </c>
      <c r="B567" s="191"/>
      <c r="C567" s="191" t="str">
        <f t="shared" si="17"/>
        <v>41400014</v>
      </c>
      <c r="D567" t="str">
        <f>'Funding Import'!A569</f>
        <v>GMPS4140: ELMWOOD PRIMARY SCHOOL</v>
      </c>
      <c r="E567" t="str">
        <f>MID('Funding Import'!B569,2,4)</f>
        <v>0014</v>
      </c>
      <c r="F567" t="str">
        <f>MID('Funding Import'!B569,8,50)</f>
        <v>PUPIL PREMIUM</v>
      </c>
      <c r="G567" t="str">
        <f>'Funding Import'!I569</f>
        <v>DL 8711 PPG+ CIC AUT21P4</v>
      </c>
      <c r="H567">
        <f>'Funding Import'!H569</f>
        <v>1700</v>
      </c>
      <c r="I567" s="139"/>
    </row>
    <row r="568" spans="1:9" ht="15" x14ac:dyDescent="0.2">
      <c r="A568" s="191" t="str">
        <f t="shared" si="16"/>
        <v>4140</v>
      </c>
      <c r="B568" s="191"/>
      <c r="C568" s="191" t="str">
        <f t="shared" si="17"/>
        <v>41400018</v>
      </c>
      <c r="D568" t="str">
        <f>'Funding Import'!A570</f>
        <v>GMPS4140: ELMWOOD PRIMARY SCHOOL</v>
      </c>
      <c r="E568" t="str">
        <f>MID('Funding Import'!B570,2,4)</f>
        <v>0018</v>
      </c>
      <c r="F568" t="str">
        <f>MID('Funding Import'!B570,8,50)</f>
        <v>ADDITIONAL GRANT INCOME</v>
      </c>
      <c r="G568" t="str">
        <f>'Funding Import'!I570</f>
        <v>Spreadsheet B 393531 20728061 ES032 RM0087 PE GRANT APR 21 ES032 RM0087 PE GRANT APR 21</v>
      </c>
      <c r="H568">
        <f>'Funding Import'!H570</f>
        <v>8258</v>
      </c>
      <c r="I568" s="139"/>
    </row>
    <row r="569" spans="1:9" ht="15" x14ac:dyDescent="0.2">
      <c r="A569" s="191" t="str">
        <f t="shared" si="16"/>
        <v>4140</v>
      </c>
      <c r="B569" s="191"/>
      <c r="C569" s="191" t="str">
        <f t="shared" si="17"/>
        <v>41400018</v>
      </c>
      <c r="D569" t="str">
        <f>'Funding Import'!A571</f>
        <v>GMPS4140: ELMWOOD PRIMARY SCHOOL</v>
      </c>
      <c r="E569" t="str">
        <f>MID('Funding Import'!B571,2,4)</f>
        <v>0018</v>
      </c>
      <c r="F569" t="str">
        <f>MID('Funding Import'!B571,8,50)</f>
        <v>ADDITIONAL GRANT INCOME</v>
      </c>
      <c r="G569" t="str">
        <f>'Funding Import'!I571</f>
        <v>Spreadsheet B 399769 20981730 UIFSM JULY21 UIFSM 21 ES085 RM0124 UIFSM JULY21 UIFSM 21</v>
      </c>
      <c r="H569">
        <f>'Funding Import'!H571</f>
        <v>53075</v>
      </c>
      <c r="I569" s="139"/>
    </row>
    <row r="570" spans="1:9" ht="15" x14ac:dyDescent="0.2">
      <c r="A570" s="191" t="str">
        <f t="shared" si="16"/>
        <v>4140</v>
      </c>
      <c r="B570" s="191"/>
      <c r="C570" s="191" t="str">
        <f t="shared" si="17"/>
        <v>41400018</v>
      </c>
      <c r="D570" t="str">
        <f>'Funding Import'!A572</f>
        <v>GMPS4140: ELMWOOD PRIMARY SCHOOL</v>
      </c>
      <c r="E570" t="str">
        <f>MID('Funding Import'!B572,2,4)</f>
        <v>0018</v>
      </c>
      <c r="F570" t="str">
        <f>MID('Funding Import'!B572,8,50)</f>
        <v>ADDITIONAL GRANT INCOME</v>
      </c>
      <c r="G570" t="str">
        <f>'Funding Import'!I572</f>
        <v>DL 8673 PE GRANT OCT21 0018PE</v>
      </c>
      <c r="H570">
        <f>'Funding Import'!H572</f>
        <v>11544</v>
      </c>
      <c r="I570" s="139"/>
    </row>
    <row r="571" spans="1:9" ht="15" x14ac:dyDescent="0.2">
      <c r="A571" s="191" t="str">
        <f t="shared" si="16"/>
        <v>4140</v>
      </c>
      <c r="B571" s="191"/>
      <c r="C571" s="191" t="str">
        <f t="shared" si="17"/>
        <v>41400026</v>
      </c>
      <c r="D571" t="str">
        <f>'Funding Import'!A573</f>
        <v>GMPS4140: ELMWOOD PRIMARY SCHOOL</v>
      </c>
      <c r="E571" t="str">
        <f>MID('Funding Import'!B573,2,4)</f>
        <v>0026</v>
      </c>
      <c r="F571" t="str">
        <f>MID('Funding Import'!B573,8,50)</f>
        <v>NOTIONAL SEN FUNDING</v>
      </c>
      <c r="G571" t="str">
        <f>'Funding Import'!I573</f>
        <v>Spreadsheet B 391732 20639856 ES012 MK0514 10026 NOTIONAL SEN ES012 MK0514 10026 NOTIONAL SEN</v>
      </c>
      <c r="H571">
        <f>'Funding Import'!H573</f>
        <v>128973</v>
      </c>
      <c r="I571" s="139"/>
    </row>
    <row r="572" spans="1:9" ht="15" x14ac:dyDescent="0.2">
      <c r="A572" s="191" t="str">
        <f t="shared" si="16"/>
        <v>4146</v>
      </c>
      <c r="B572" s="191"/>
      <c r="C572" s="191" t="str">
        <f t="shared" si="17"/>
        <v>41460001</v>
      </c>
      <c r="D572" t="str">
        <f>'Funding Import'!A574</f>
        <v>GMPS4146: COLLINGWOOD PRIMARY SCHOOL</v>
      </c>
      <c r="E572" t="str">
        <f>MID('Funding Import'!B574,2,4)</f>
        <v>0001</v>
      </c>
      <c r="F572" t="str">
        <f>MID('Funding Import'!B574,8,50)</f>
        <v>FORMULA FUNDED (EXCL RATES)</v>
      </c>
      <c r="G572" t="str">
        <f>'Funding Import'!I574</f>
        <v>Spreadsheet B 391145 20630885 ES006 MK0508 10001 FORMULA FUNDED ES006 MK0508 10001 FORMULA FUNDED</v>
      </c>
      <c r="H572">
        <f>'Funding Import'!H574</f>
        <v>901248</v>
      </c>
      <c r="I572" s="139"/>
    </row>
    <row r="573" spans="1:9" ht="15" x14ac:dyDescent="0.2">
      <c r="A573" s="191" t="str">
        <f t="shared" si="16"/>
        <v>4146</v>
      </c>
      <c r="B573" s="191"/>
      <c r="C573" s="191" t="str">
        <f t="shared" si="17"/>
        <v>41460002</v>
      </c>
      <c r="D573" t="str">
        <f>'Funding Import'!A575</f>
        <v>GMPS4146: COLLINGWOOD PRIMARY SCHOOL</v>
      </c>
      <c r="E573" t="str">
        <f>MID('Funding Import'!B575,2,4)</f>
        <v>0002</v>
      </c>
      <c r="F573" t="str">
        <f>MID('Funding Import'!B575,8,50)</f>
        <v>RATES</v>
      </c>
      <c r="G573" t="str">
        <f>'Funding Import'!I575</f>
        <v>Spreadsheet B 391137 20630756 ES007 MK0509 10002 RATES ES007 MK0509 10002 RATES</v>
      </c>
      <c r="H573">
        <f>'Funding Import'!H575</f>
        <v>6006</v>
      </c>
      <c r="I573" s="139"/>
    </row>
    <row r="574" spans="1:9" ht="15" x14ac:dyDescent="0.2">
      <c r="A574" s="191" t="str">
        <f t="shared" si="16"/>
        <v>4146</v>
      </c>
      <c r="B574" s="191"/>
      <c r="C574" s="191" t="str">
        <f t="shared" si="17"/>
        <v>41460003</v>
      </c>
      <c r="D574" t="str">
        <f>'Funding Import'!A576</f>
        <v>GMPS4146: COLLINGWOOD PRIMARY SCHOOL</v>
      </c>
      <c r="E574" t="str">
        <f>MID('Funding Import'!B576,2,4)</f>
        <v>0003</v>
      </c>
      <c r="F574" t="str">
        <f>MID('Funding Import'!B576,8,50)</f>
        <v>BROUGHT FORWARD</v>
      </c>
      <c r="G574" t="str">
        <f>'Funding Import'!I576</f>
        <v>Spreadsheet B 394797 20778211 ES055 MK0568 10003 OPENING BALANCES ES055 MK0568 10003 OPENING BALANCES</v>
      </c>
      <c r="H574">
        <f>'Funding Import'!H576</f>
        <v>82650.740000000005</v>
      </c>
      <c r="I574" s="139"/>
    </row>
    <row r="575" spans="1:9" ht="15" x14ac:dyDescent="0.2">
      <c r="A575" s="191" t="str">
        <f t="shared" si="16"/>
        <v>4146</v>
      </c>
      <c r="B575" s="191"/>
      <c r="C575" s="191" t="str">
        <f t="shared" si="17"/>
        <v>41460004</v>
      </c>
      <c r="D575" t="str">
        <f>'Funding Import'!A577</f>
        <v>GMPS4146: COLLINGWOOD PRIMARY SCHOOL</v>
      </c>
      <c r="E575" t="str">
        <f>MID('Funding Import'!B577,2,4)</f>
        <v>0004</v>
      </c>
      <c r="F575" t="str">
        <f>MID('Funding Import'!B577,8,50)</f>
        <v>STATEMENTED SEN</v>
      </c>
      <c r="G575" t="str">
        <f>'Funding Import'!I577</f>
        <v>Spreadsheet B 391144 20630818 ES009 MK0511 10004 EHCP ES009 MK0511 10004 EHCP</v>
      </c>
      <c r="H575">
        <f>'Funding Import'!H577</f>
        <v>30354</v>
      </c>
      <c r="I575" s="139"/>
    </row>
    <row r="576" spans="1:9" ht="15" x14ac:dyDescent="0.2">
      <c r="A576" s="191" t="str">
        <f t="shared" si="16"/>
        <v>4146</v>
      </c>
      <c r="B576" s="191"/>
      <c r="C576" s="191" t="str">
        <f t="shared" si="17"/>
        <v>41460006</v>
      </c>
      <c r="D576" t="str">
        <f>'Funding Import'!A578</f>
        <v>GMPS4146: COLLINGWOOD PRIMARY SCHOOL</v>
      </c>
      <c r="E576" t="str">
        <f>MID('Funding Import'!B578,2,4)</f>
        <v>0006</v>
      </c>
      <c r="F576" t="str">
        <f>MID('Funding Import'!B578,8,50)</f>
        <v>EXCEPTIONAL COVID COST GRANT</v>
      </c>
      <c r="G576" t="str">
        <f>'Funding Import'!I578</f>
        <v>Spreadsheet B 398804 20920024 ES065 DP0556 COVIDEMERGENCY COVIDEM ES065 DP0556 COVIDEMERGENCY COVIDEM</v>
      </c>
      <c r="H576">
        <f>'Funding Import'!H578</f>
        <v>8060</v>
      </c>
      <c r="I576" s="139"/>
    </row>
    <row r="577" spans="1:9" ht="15" x14ac:dyDescent="0.2">
      <c r="A577" s="191" t="str">
        <f t="shared" si="16"/>
        <v>4146</v>
      </c>
      <c r="B577" s="191"/>
      <c r="C577" s="191" t="str">
        <f t="shared" si="17"/>
        <v>41460006</v>
      </c>
      <c r="D577" t="str">
        <f>'Funding Import'!A579</f>
        <v>GMPS4146: COLLINGWOOD PRIMARY SCHOOL</v>
      </c>
      <c r="E577" t="str">
        <f>MID('Funding Import'!B579,2,4)</f>
        <v>0006</v>
      </c>
      <c r="F577" t="str">
        <f>MID('Funding Import'!B579,8,50)</f>
        <v>EXCEPTIONAL COVID COST GRANT</v>
      </c>
      <c r="G577" t="str">
        <f>'Funding Import'!I579</f>
        <v>Spreadsheet B 398807 20920177 ES067 DP0558 FSMADDCOSTSCOVID FSMCOVID ES067 DP0558 FSMADDCOSTSCOVID FSMCOVID</v>
      </c>
      <c r="H577">
        <f>'Funding Import'!H579</f>
        <v>1080</v>
      </c>
      <c r="I577" s="139"/>
    </row>
    <row r="578" spans="1:9" ht="15" x14ac:dyDescent="0.2">
      <c r="A578" s="191" t="str">
        <f t="shared" ref="A578:A641" si="18">MID(D578,5,4)</f>
        <v>4146</v>
      </c>
      <c r="B578" s="191"/>
      <c r="C578" s="191" t="str">
        <f t="shared" ref="C578:C641" si="19">A578&amp;E578</f>
        <v>41460006</v>
      </c>
      <c r="D578" t="str">
        <f>'Funding Import'!A580</f>
        <v>GMPS4146: COLLINGWOOD PRIMARY SCHOOL</v>
      </c>
      <c r="E578" t="str">
        <f>MID('Funding Import'!B580,2,4)</f>
        <v>0006</v>
      </c>
      <c r="F578" t="str">
        <f>MID('Funding Import'!B580,8,50)</f>
        <v>EXCEPTIONAL COVID COST GRANT</v>
      </c>
      <c r="G578" t="str">
        <f>'Funding Import'!I580</f>
        <v>Spreadsheet B 399778 20982606 Movement from code '0006 to '0012 covid  emergency recode ES089 RM0128 Covid emergency recode</v>
      </c>
      <c r="H578">
        <f>'Funding Import'!H580</f>
        <v>-8060</v>
      </c>
      <c r="I578" s="139"/>
    </row>
    <row r="579" spans="1:9" ht="15" x14ac:dyDescent="0.2">
      <c r="A579" s="191" t="str">
        <f t="shared" si="18"/>
        <v>4146</v>
      </c>
      <c r="B579" s="191"/>
      <c r="C579" s="191" t="str">
        <f t="shared" si="19"/>
        <v>41460007</v>
      </c>
      <c r="D579" t="str">
        <f>'Funding Import'!A581</f>
        <v>GMPS4146: COLLINGWOOD PRIMARY SCHOOL</v>
      </c>
      <c r="E579" t="str">
        <f>MID('Funding Import'!B581,2,4)</f>
        <v>0007</v>
      </c>
      <c r="F579" t="str">
        <f>MID('Funding Import'!B581,8,50)</f>
        <v>PUPIL INCREASE/FORMULA ERR</v>
      </c>
      <c r="G579" t="str">
        <f>'Funding Import'!I581</f>
        <v>DL 8706 2021-22 KS1 Class Size Funding</v>
      </c>
      <c r="H579">
        <f>'Funding Import'!H581</f>
        <v>2993</v>
      </c>
      <c r="I579" s="139"/>
    </row>
    <row r="580" spans="1:9" ht="15" x14ac:dyDescent="0.2">
      <c r="A580" s="191" t="str">
        <f t="shared" si="18"/>
        <v>4146</v>
      </c>
      <c r="B580" s="191"/>
      <c r="C580" s="191" t="str">
        <f t="shared" si="19"/>
        <v>41460012</v>
      </c>
      <c r="D580" t="str">
        <f>'Funding Import'!A582</f>
        <v>GMPS4146: COLLINGWOOD PRIMARY SCHOOL</v>
      </c>
      <c r="E580" t="str">
        <f>MID('Funding Import'!B582,2,4)</f>
        <v>0012</v>
      </c>
      <c r="F580" t="str">
        <f>MID('Funding Import'!B582,8,50)</f>
        <v>COVID CATCH UP</v>
      </c>
      <c r="G580" t="str">
        <f>'Funding Import'!I582</f>
        <v>Spreadsheet B 399778 20982606 Movement from code '0006 to '0012 covid  emergency recode ES089 RM0128 Covid emergency recode</v>
      </c>
      <c r="H580">
        <f>'Funding Import'!H582</f>
        <v>8060</v>
      </c>
      <c r="I580" s="139"/>
    </row>
    <row r="581" spans="1:9" ht="15" x14ac:dyDescent="0.2">
      <c r="A581" s="191" t="str">
        <f t="shared" si="18"/>
        <v>4146</v>
      </c>
      <c r="B581" s="191"/>
      <c r="C581" s="191" t="str">
        <f t="shared" si="19"/>
        <v>41460012</v>
      </c>
      <c r="D581" t="str">
        <f>'Funding Import'!A583</f>
        <v>GMPS4146: COLLINGWOOD PRIMARY SCHOOL</v>
      </c>
      <c r="E581" t="str">
        <f>MID('Funding Import'!B583,2,4)</f>
        <v>0012</v>
      </c>
      <c r="F581" t="str">
        <f>MID('Funding Import'!B583,8,50)</f>
        <v>COVID CATCH UP</v>
      </c>
      <c r="G581" t="str">
        <f>'Funding Import'!I583</f>
        <v>DL 8645 0012recoveryc 0012RPG</v>
      </c>
      <c r="H581">
        <f>'Funding Import'!H583</f>
        <v>1377.5</v>
      </c>
      <c r="I581" s="139"/>
    </row>
    <row r="582" spans="1:9" ht="15" x14ac:dyDescent="0.2">
      <c r="A582" s="191" t="str">
        <f t="shared" si="18"/>
        <v>4146</v>
      </c>
      <c r="B582" s="191"/>
      <c r="C582" s="191" t="str">
        <f t="shared" si="19"/>
        <v>41460012</v>
      </c>
      <c r="D582" t="str">
        <f>'Funding Import'!A584</f>
        <v>GMPS4146: COLLINGWOOD PRIMARY SCHOOL</v>
      </c>
      <c r="E582" t="str">
        <f>MID('Funding Import'!B584,2,4)</f>
        <v>0012</v>
      </c>
      <c r="F582" t="str">
        <f>MID('Funding Import'!B584,8,50)</f>
        <v>COVID CATCH UP</v>
      </c>
      <c r="G582" t="str">
        <f>'Funding Import'!I584</f>
        <v>DL 8656 0012schoolled 0012SLT</v>
      </c>
      <c r="H582">
        <f>'Funding Import'!H584</f>
        <v>1358.44</v>
      </c>
      <c r="I582" s="139"/>
    </row>
    <row r="583" spans="1:9" ht="15" x14ac:dyDescent="0.2">
      <c r="A583" s="191" t="str">
        <f t="shared" si="18"/>
        <v>4146</v>
      </c>
      <c r="B583" s="191"/>
      <c r="C583" s="191" t="str">
        <f t="shared" si="19"/>
        <v>41460014</v>
      </c>
      <c r="D583" t="str">
        <f>'Funding Import'!A585</f>
        <v>GMPS4146: COLLINGWOOD PRIMARY SCHOOL</v>
      </c>
      <c r="E583" t="str">
        <f>MID('Funding Import'!B585,2,4)</f>
        <v>0014</v>
      </c>
      <c r="F583" t="str">
        <f>MID('Funding Import'!B585,8,50)</f>
        <v>PUPIL PREMIUM</v>
      </c>
      <c r="G583" t="str">
        <f>'Funding Import'!I585</f>
        <v>Spreadsheet B 393806 20749732 Journal Import 20749732: ES040 RM0091 PPG CIC SUM21P1 SUM-21</v>
      </c>
      <c r="H583">
        <f>'Funding Import'!H585</f>
        <v>915</v>
      </c>
      <c r="I583" s="139"/>
    </row>
    <row r="584" spans="1:9" ht="15" x14ac:dyDescent="0.2">
      <c r="A584" s="191" t="str">
        <f t="shared" si="18"/>
        <v>4146</v>
      </c>
      <c r="B584" s="191"/>
      <c r="C584" s="191" t="str">
        <f t="shared" si="19"/>
        <v>41460014</v>
      </c>
      <c r="D584" t="str">
        <f>'Funding Import'!A586</f>
        <v>GMPS4146: COLLINGWOOD PRIMARY SCHOOL</v>
      </c>
      <c r="E584" t="str">
        <f>MID('Funding Import'!B586,2,4)</f>
        <v>0014</v>
      </c>
      <c r="F584" t="str">
        <f>MID('Funding Import'!B586,8,50)</f>
        <v>PUPIL PREMIUM</v>
      </c>
      <c r="G584" t="str">
        <f>'Funding Import'!I586</f>
        <v>Spreadsheet B 400831 21077861 ES093 DP0593 SUMMER21PPG SUM21PPG ES093 DP0593 SUMMER21PPG SUM21PPG</v>
      </c>
      <c r="H584">
        <f>'Funding Import'!H586</f>
        <v>22675</v>
      </c>
      <c r="I584" s="139"/>
    </row>
    <row r="585" spans="1:9" ht="15" x14ac:dyDescent="0.2">
      <c r="A585" s="191" t="str">
        <f t="shared" si="18"/>
        <v>4146</v>
      </c>
      <c r="B585" s="191"/>
      <c r="C585" s="191" t="str">
        <f t="shared" si="19"/>
        <v>41460014</v>
      </c>
      <c r="D585" t="str">
        <f>'Funding Import'!A587</f>
        <v>GMPS4146: COLLINGWOOD PRIMARY SCHOOL</v>
      </c>
      <c r="E585" t="str">
        <f>MID('Funding Import'!B587,2,4)</f>
        <v>0014</v>
      </c>
      <c r="F585" t="str">
        <f>MID('Funding Import'!B587,8,50)</f>
        <v>PUPIL PREMIUM</v>
      </c>
      <c r="G585" t="str">
        <f>'Funding Import'!I587</f>
        <v>DL 8663 PPG CIC AUT21P1 AUT-21</v>
      </c>
      <c r="H585">
        <f>'Funding Import'!H587</f>
        <v>1689</v>
      </c>
      <c r="I585" s="139"/>
    </row>
    <row r="586" spans="1:9" ht="15" x14ac:dyDescent="0.2">
      <c r="A586" s="191" t="str">
        <f t="shared" si="18"/>
        <v>4146</v>
      </c>
      <c r="B586" s="191"/>
      <c r="C586" s="191" t="str">
        <f t="shared" si="19"/>
        <v>41460014</v>
      </c>
      <c r="D586" t="str">
        <f>'Funding Import'!A588</f>
        <v>GMPS4146: COLLINGWOOD PRIMARY SCHOOL</v>
      </c>
      <c r="E586" t="str">
        <f>MID('Funding Import'!B588,2,4)</f>
        <v>0014</v>
      </c>
      <c r="F586" t="str">
        <f>MID('Funding Import'!B588,8,50)</f>
        <v>PUPIL PREMIUM</v>
      </c>
      <c r="G586" t="str">
        <f>'Funding Import'!I588</f>
        <v>DL 8701 0014 Pupil Premium Autumn Term 2021</v>
      </c>
      <c r="H586">
        <f>'Funding Import'!H588</f>
        <v>18140</v>
      </c>
      <c r="I586" s="139"/>
    </row>
    <row r="587" spans="1:9" ht="15" x14ac:dyDescent="0.2">
      <c r="A587" s="191" t="str">
        <f t="shared" si="18"/>
        <v>4146</v>
      </c>
      <c r="B587" s="191"/>
      <c r="C587" s="191" t="str">
        <f t="shared" si="19"/>
        <v>41460018</v>
      </c>
      <c r="D587" t="str">
        <f>'Funding Import'!A589</f>
        <v>GMPS4146: COLLINGWOOD PRIMARY SCHOOL</v>
      </c>
      <c r="E587" t="str">
        <f>MID('Funding Import'!B589,2,4)</f>
        <v>0018</v>
      </c>
      <c r="F587" t="str">
        <f>MID('Funding Import'!B589,8,50)</f>
        <v>ADDITIONAL GRANT INCOME</v>
      </c>
      <c r="G587" t="str">
        <f>'Funding Import'!I589</f>
        <v>Spreadsheet B 393531 20728061 ES032 RM0087 PE GRANT APR 21 ES032 RM0087 PE GRANT APR 21</v>
      </c>
      <c r="H587">
        <f>'Funding Import'!H589</f>
        <v>7529</v>
      </c>
      <c r="I587" s="139"/>
    </row>
    <row r="588" spans="1:9" ht="15" x14ac:dyDescent="0.2">
      <c r="A588" s="191" t="str">
        <f t="shared" si="18"/>
        <v>4146</v>
      </c>
      <c r="B588" s="191"/>
      <c r="C588" s="191" t="str">
        <f t="shared" si="19"/>
        <v>41460018</v>
      </c>
      <c r="D588" t="str">
        <f>'Funding Import'!A590</f>
        <v>GMPS4146: COLLINGWOOD PRIMARY SCHOOL</v>
      </c>
      <c r="E588" t="str">
        <f>MID('Funding Import'!B590,2,4)</f>
        <v>0018</v>
      </c>
      <c r="F588" t="str">
        <f>MID('Funding Import'!B590,8,50)</f>
        <v>ADDITIONAL GRANT INCOME</v>
      </c>
      <c r="G588" t="str">
        <f>'Funding Import'!I590</f>
        <v>Spreadsheet B 399769 20981730 UIFSM JULY21 UIFSM 21 ES085 RM0124 UIFSM JULY21 UIFSM 21</v>
      </c>
      <c r="H588">
        <f>'Funding Import'!H590</f>
        <v>35698</v>
      </c>
      <c r="I588" s="139"/>
    </row>
    <row r="589" spans="1:9" ht="15" x14ac:dyDescent="0.2">
      <c r="A589" s="191" t="str">
        <f t="shared" si="18"/>
        <v>4146</v>
      </c>
      <c r="B589" s="191"/>
      <c r="C589" s="191" t="str">
        <f t="shared" si="19"/>
        <v>41460018</v>
      </c>
      <c r="D589" t="str">
        <f>'Funding Import'!A591</f>
        <v>GMPS4146: COLLINGWOOD PRIMARY SCHOOL</v>
      </c>
      <c r="E589" t="str">
        <f>MID('Funding Import'!B591,2,4)</f>
        <v>0018</v>
      </c>
      <c r="F589" t="str">
        <f>MID('Funding Import'!B591,8,50)</f>
        <v>ADDITIONAL GRANT INCOME</v>
      </c>
      <c r="G589" t="str">
        <f>'Funding Import'!I591</f>
        <v>DL 8673 PE GRANT OCT21 0018PE</v>
      </c>
      <c r="H589">
        <f>'Funding Import'!H591</f>
        <v>10605</v>
      </c>
      <c r="I589" s="139"/>
    </row>
    <row r="590" spans="1:9" ht="15" x14ac:dyDescent="0.2">
      <c r="A590" s="191" t="str">
        <f t="shared" si="18"/>
        <v>4146</v>
      </c>
      <c r="B590" s="191"/>
      <c r="C590" s="191" t="str">
        <f t="shared" si="19"/>
        <v>41460026</v>
      </c>
      <c r="D590" t="str">
        <f>'Funding Import'!A592</f>
        <v>GMPS4146: COLLINGWOOD PRIMARY SCHOOL</v>
      </c>
      <c r="E590" t="str">
        <f>MID('Funding Import'!B592,2,4)</f>
        <v>0026</v>
      </c>
      <c r="F590" t="str">
        <f>MID('Funding Import'!B592,8,50)</f>
        <v>NOTIONAL SEN FUNDING</v>
      </c>
      <c r="G590" t="str">
        <f>'Funding Import'!I592</f>
        <v>Spreadsheet B 391732 20639856 ES012 MK0514 10026 NOTIONAL SEN ES012 MK0514 10026 NOTIONAL SEN</v>
      </c>
      <c r="H590">
        <f>'Funding Import'!H592</f>
        <v>100874</v>
      </c>
      <c r="I590" s="139"/>
    </row>
    <row r="591" spans="1:9" ht="15" x14ac:dyDescent="0.2">
      <c r="A591" s="191" t="str">
        <f t="shared" si="18"/>
        <v>4202</v>
      </c>
      <c r="B591" s="191"/>
      <c r="C591" s="191" t="str">
        <f t="shared" si="19"/>
        <v>42020001</v>
      </c>
      <c r="D591" t="str">
        <f>'Funding Import'!A593</f>
        <v>GMPS4202: ST MARYS COE(FNDTN)PR-STANSTED</v>
      </c>
      <c r="E591" t="str">
        <f>MID('Funding Import'!B593,2,4)</f>
        <v>0001</v>
      </c>
      <c r="F591" t="str">
        <f>MID('Funding Import'!B593,8,50)</f>
        <v>FORMULA FUNDED (EXCL RATES)</v>
      </c>
      <c r="G591" t="str">
        <f>'Funding Import'!I593</f>
        <v>Spreadsheet B 391145 20630885 ES006 MK0508 10001 FORMULA FUNDED ES006 MK0508 10001 FORMULA FUNDED</v>
      </c>
      <c r="H591">
        <f>'Funding Import'!H593</f>
        <v>1105189</v>
      </c>
      <c r="I591" s="139"/>
    </row>
    <row r="592" spans="1:9" ht="15" x14ac:dyDescent="0.2">
      <c r="A592" s="191" t="str">
        <f t="shared" si="18"/>
        <v>4202</v>
      </c>
      <c r="B592" s="191"/>
      <c r="C592" s="191" t="str">
        <f t="shared" si="19"/>
        <v>42020002</v>
      </c>
      <c r="D592" t="str">
        <f>'Funding Import'!A594</f>
        <v>GMPS4202: ST MARYS COE(FNDTN)PR-STANSTED</v>
      </c>
      <c r="E592" t="str">
        <f>MID('Funding Import'!B594,2,4)</f>
        <v>0002</v>
      </c>
      <c r="F592" t="str">
        <f>MID('Funding Import'!B594,8,50)</f>
        <v>RATES</v>
      </c>
      <c r="G592" t="str">
        <f>'Funding Import'!I594</f>
        <v>Spreadsheet B 391137 20630756 ES007 MK0509 10002 RATES ES007 MK0509 10002 RATES</v>
      </c>
      <c r="H592">
        <f>'Funding Import'!H594</f>
        <v>9100</v>
      </c>
      <c r="I592" s="139"/>
    </row>
    <row r="593" spans="1:9" ht="15" x14ac:dyDescent="0.2">
      <c r="A593" s="191" t="str">
        <f t="shared" si="18"/>
        <v>4202</v>
      </c>
      <c r="B593" s="191"/>
      <c r="C593" s="191" t="str">
        <f t="shared" si="19"/>
        <v>42020003</v>
      </c>
      <c r="D593" t="str">
        <f>'Funding Import'!A595</f>
        <v>GMPS4202: ST MARYS COE(FNDTN)PR-STANSTED</v>
      </c>
      <c r="E593" t="str">
        <f>MID('Funding Import'!B595,2,4)</f>
        <v>0003</v>
      </c>
      <c r="F593" t="str">
        <f>MID('Funding Import'!B595,8,50)</f>
        <v>BROUGHT FORWARD</v>
      </c>
      <c r="G593" t="str">
        <f>'Funding Import'!I595</f>
        <v>Spreadsheet B 394797 20778211 ES055 MK0568 10003 OPENING BALANCES ES055 MK0568 10003 OPENING BALANCES</v>
      </c>
      <c r="H593">
        <f>'Funding Import'!H595</f>
        <v>179912.49</v>
      </c>
      <c r="I593" s="139"/>
    </row>
    <row r="594" spans="1:9" ht="15" x14ac:dyDescent="0.2">
      <c r="A594" s="191" t="str">
        <f t="shared" si="18"/>
        <v>4202</v>
      </c>
      <c r="B594" s="191"/>
      <c r="C594" s="191" t="str">
        <f t="shared" si="19"/>
        <v>42020004</v>
      </c>
      <c r="D594" t="str">
        <f>'Funding Import'!A596</f>
        <v>GMPS4202: ST MARYS COE(FNDTN)PR-STANSTED</v>
      </c>
      <c r="E594" t="str">
        <f>MID('Funding Import'!B596,2,4)</f>
        <v>0004</v>
      </c>
      <c r="F594" t="str">
        <f>MID('Funding Import'!B596,8,50)</f>
        <v>STATEMENTED SEN</v>
      </c>
      <c r="G594" t="str">
        <f>'Funding Import'!I596</f>
        <v>Spreadsheet B 391144 20630818 ES009 MK0511 10004 EHCP ES009 MK0511 10004 EHCP</v>
      </c>
      <c r="H594">
        <f>'Funding Import'!H596</f>
        <v>13814</v>
      </c>
      <c r="I594" s="139"/>
    </row>
    <row r="595" spans="1:9" ht="15" x14ac:dyDescent="0.2">
      <c r="A595" s="191" t="str">
        <f t="shared" si="18"/>
        <v>4202</v>
      </c>
      <c r="B595" s="191"/>
      <c r="C595" s="191" t="str">
        <f t="shared" si="19"/>
        <v>42020004</v>
      </c>
      <c r="D595" t="str">
        <f>'Funding Import'!A597</f>
        <v>GMPS4202: ST MARYS COE(FNDTN)PR-STANSTED</v>
      </c>
      <c r="E595" t="str">
        <f>MID('Funding Import'!B597,2,4)</f>
        <v>0004</v>
      </c>
      <c r="F595" t="str">
        <f>MID('Funding Import'!B597,8,50)</f>
        <v>STATEMENTED SEN</v>
      </c>
      <c r="G595" t="str">
        <f>'Funding Import'!I597</f>
        <v>Spreadsheet B 401820 21143763 ES099 MK0707 SEN TOP-UP SUM2 SUM-21 ES099 MK0707 SEN TOP-UP SUM2 SUM-21</v>
      </c>
      <c r="H595">
        <f>'Funding Import'!H597</f>
        <v>2436</v>
      </c>
      <c r="I595" s="139"/>
    </row>
    <row r="596" spans="1:9" ht="15" x14ac:dyDescent="0.2">
      <c r="A596" s="191" t="str">
        <f t="shared" si="18"/>
        <v>4202</v>
      </c>
      <c r="B596" s="191"/>
      <c r="C596" s="191" t="str">
        <f t="shared" si="19"/>
        <v>42020004</v>
      </c>
      <c r="D596" t="str">
        <f>'Funding Import'!A598</f>
        <v>GMPS4202: ST MARYS COE(FNDTN)PR-STANSTED</v>
      </c>
      <c r="E596" t="str">
        <f>MID('Funding Import'!B598,2,4)</f>
        <v>0004</v>
      </c>
      <c r="F596" t="str">
        <f>MID('Funding Import'!B598,8,50)</f>
        <v>STATEMENTED SEN</v>
      </c>
      <c r="G596" t="str">
        <f>'Funding Import'!I598</f>
        <v>DL 8688 SEN TOP-UP AUT1 AUT-21</v>
      </c>
      <c r="H596">
        <f>'Funding Import'!H598</f>
        <v>3080</v>
      </c>
      <c r="I596" s="139"/>
    </row>
    <row r="597" spans="1:9" ht="15" x14ac:dyDescent="0.2">
      <c r="A597" s="191" t="str">
        <f t="shared" si="18"/>
        <v>4202</v>
      </c>
      <c r="B597" s="191"/>
      <c r="C597" s="191" t="str">
        <f t="shared" si="19"/>
        <v>42020006</v>
      </c>
      <c r="D597" t="str">
        <f>'Funding Import'!A599</f>
        <v>GMPS4202: ST MARYS COE(FNDTN)PR-STANSTED</v>
      </c>
      <c r="E597" t="str">
        <f>MID('Funding Import'!B599,2,4)</f>
        <v>0006</v>
      </c>
      <c r="F597" t="str">
        <f>MID('Funding Import'!B599,8,50)</f>
        <v>EXCEPTIONAL COVID COST GRANT</v>
      </c>
      <c r="G597" t="str">
        <f>'Funding Import'!I599</f>
        <v>Spreadsheet B 398804 20920024 ES065 DP0556 COVIDEMERGENCY COVIDEM ES065 DP0556 COVIDEMERGENCY COVIDEM</v>
      </c>
      <c r="H597">
        <f>'Funding Import'!H599</f>
        <v>9700</v>
      </c>
      <c r="I597" s="139"/>
    </row>
    <row r="598" spans="1:9" ht="15" x14ac:dyDescent="0.2">
      <c r="A598" s="191" t="str">
        <f t="shared" si="18"/>
        <v>4202</v>
      </c>
      <c r="B598" s="191"/>
      <c r="C598" s="191" t="str">
        <f t="shared" si="19"/>
        <v>42020006</v>
      </c>
      <c r="D598" t="str">
        <f>'Funding Import'!A600</f>
        <v>GMPS4202: ST MARYS COE(FNDTN)PR-STANSTED</v>
      </c>
      <c r="E598" t="str">
        <f>MID('Funding Import'!B600,2,4)</f>
        <v>0006</v>
      </c>
      <c r="F598" t="str">
        <f>MID('Funding Import'!B600,8,50)</f>
        <v>EXCEPTIONAL COVID COST GRANT</v>
      </c>
      <c r="G598" t="str">
        <f>'Funding Import'!I600</f>
        <v>Spreadsheet B 399778 20982606 Movement from code '0006 to '0012 covid  emergency recode ES089 RM0128 Covid emergency recode</v>
      </c>
      <c r="H598">
        <f>'Funding Import'!H600</f>
        <v>-9700</v>
      </c>
      <c r="I598" s="139"/>
    </row>
    <row r="599" spans="1:9" ht="15" x14ac:dyDescent="0.2">
      <c r="A599" s="191" t="str">
        <f t="shared" si="18"/>
        <v>4202</v>
      </c>
      <c r="B599" s="191"/>
      <c r="C599" s="191" t="str">
        <f t="shared" si="19"/>
        <v>42020012</v>
      </c>
      <c r="D599" t="str">
        <f>'Funding Import'!A601</f>
        <v>GMPS4202: ST MARYS COE(FNDTN)PR-STANSTED</v>
      </c>
      <c r="E599" t="str">
        <f>MID('Funding Import'!B601,2,4)</f>
        <v>0012</v>
      </c>
      <c r="F599" t="str">
        <f>MID('Funding Import'!B601,8,50)</f>
        <v>COVID CATCH UP</v>
      </c>
      <c r="G599" t="str">
        <f>'Funding Import'!I601</f>
        <v>Spreadsheet B 399778 20982606 Movement from code '0006 to '0012 covid  emergency recode ES089 RM0128 Covid emergency recode</v>
      </c>
      <c r="H599">
        <f>'Funding Import'!H601</f>
        <v>9700</v>
      </c>
      <c r="I599" s="139"/>
    </row>
    <row r="600" spans="1:9" ht="15" x14ac:dyDescent="0.2">
      <c r="A600" s="191" t="str">
        <f t="shared" si="18"/>
        <v>4202</v>
      </c>
      <c r="B600" s="191"/>
      <c r="C600" s="191" t="str">
        <f t="shared" si="19"/>
        <v>42020012</v>
      </c>
      <c r="D600" t="str">
        <f>'Funding Import'!A602</f>
        <v>GMPS4202: ST MARYS COE(FNDTN)PR-STANSTED</v>
      </c>
      <c r="E600" t="str">
        <f>MID('Funding Import'!B602,2,4)</f>
        <v>0012</v>
      </c>
      <c r="F600" t="str">
        <f>MID('Funding Import'!B602,8,50)</f>
        <v>COVID CATCH UP</v>
      </c>
      <c r="G600" t="str">
        <f>'Funding Import'!I602</f>
        <v>DL 8645 0012recoveryc 0012RPG</v>
      </c>
      <c r="H600">
        <f>'Funding Import'!H602</f>
        <v>1413.75</v>
      </c>
      <c r="I600" s="139"/>
    </row>
    <row r="601" spans="1:9" ht="15" x14ac:dyDescent="0.2">
      <c r="A601" s="191" t="str">
        <f t="shared" si="18"/>
        <v>4202</v>
      </c>
      <c r="B601" s="191"/>
      <c r="C601" s="191" t="str">
        <f t="shared" si="19"/>
        <v>42020012</v>
      </c>
      <c r="D601" t="str">
        <f>'Funding Import'!A603</f>
        <v>GMPS4202: ST MARYS COE(FNDTN)PR-STANSTED</v>
      </c>
      <c r="E601" t="str">
        <f>MID('Funding Import'!B603,2,4)</f>
        <v>0012</v>
      </c>
      <c r="F601" t="str">
        <f>MID('Funding Import'!B603,8,50)</f>
        <v>COVID CATCH UP</v>
      </c>
      <c r="G601" t="str">
        <f>'Funding Import'!I603</f>
        <v>DL 8656 0012schoolled 0012SLT</v>
      </c>
      <c r="H601">
        <f>'Funding Import'!H603</f>
        <v>1299.3800000000001</v>
      </c>
      <c r="I601" s="139"/>
    </row>
    <row r="602" spans="1:9" ht="15" x14ac:dyDescent="0.2">
      <c r="A602" s="191" t="str">
        <f t="shared" si="18"/>
        <v>4202</v>
      </c>
      <c r="B602" s="191"/>
      <c r="C602" s="191" t="str">
        <f t="shared" si="19"/>
        <v>42020014</v>
      </c>
      <c r="D602" t="str">
        <f>'Funding Import'!A604</f>
        <v>GMPS4202: ST MARYS COE(FNDTN)PR-STANSTED</v>
      </c>
      <c r="E602" t="str">
        <f>MID('Funding Import'!B604,2,4)</f>
        <v>0014</v>
      </c>
      <c r="F602" t="str">
        <f>MID('Funding Import'!B604,8,50)</f>
        <v>PUPIL PREMIUM</v>
      </c>
      <c r="G602" t="str">
        <f>'Funding Import'!I604</f>
        <v>Spreadsheet B 400831 21077861 ES093 DP0593 SUMMER21PPG SUM21PPG ES093 DP0593 SUMMER21PPG SUM21PPG</v>
      </c>
      <c r="H602">
        <f>'Funding Import'!H604</f>
        <v>22948</v>
      </c>
      <c r="I602" s="139"/>
    </row>
    <row r="603" spans="1:9" ht="15" x14ac:dyDescent="0.2">
      <c r="A603" s="191" t="str">
        <f t="shared" si="18"/>
        <v>4202</v>
      </c>
      <c r="B603" s="191"/>
      <c r="C603" s="191" t="str">
        <f t="shared" si="19"/>
        <v>42020014</v>
      </c>
      <c r="D603" t="str">
        <f>'Funding Import'!A605</f>
        <v>GMPS4202: ST MARYS COE(FNDTN)PR-STANSTED</v>
      </c>
      <c r="E603" t="str">
        <f>MID('Funding Import'!B605,2,4)</f>
        <v>0014</v>
      </c>
      <c r="F603" t="str">
        <f>MID('Funding Import'!B605,8,50)</f>
        <v>PUPIL PREMIUM</v>
      </c>
      <c r="G603" t="str">
        <f>'Funding Import'!I605</f>
        <v>DL 8701 0014 Pupil Premium Autumn Term 2021</v>
      </c>
      <c r="H603">
        <f>'Funding Import'!H605</f>
        <v>18358</v>
      </c>
      <c r="I603" s="139"/>
    </row>
    <row r="604" spans="1:9" ht="15" x14ac:dyDescent="0.2">
      <c r="A604" s="191" t="str">
        <f t="shared" si="18"/>
        <v>4202</v>
      </c>
      <c r="B604" s="191"/>
      <c r="C604" s="191" t="str">
        <f t="shared" si="19"/>
        <v>42020018</v>
      </c>
      <c r="D604" t="str">
        <f>'Funding Import'!A606</f>
        <v>GMPS4202: ST MARYS COE(FNDTN)PR-STANSTED</v>
      </c>
      <c r="E604" t="str">
        <f>MID('Funding Import'!B606,2,4)</f>
        <v>0018</v>
      </c>
      <c r="F604" t="str">
        <f>MID('Funding Import'!B606,8,50)</f>
        <v>ADDITIONAL GRANT INCOME</v>
      </c>
      <c r="G604" t="str">
        <f>'Funding Import'!I606</f>
        <v>Spreadsheet B 393531 20728061 ES032 RM0087 PE GRANT APR 21 ES032 RM0087 PE GRANT APR 21</v>
      </c>
      <c r="H604">
        <f>'Funding Import'!H606</f>
        <v>7717</v>
      </c>
      <c r="I604" s="139"/>
    </row>
    <row r="605" spans="1:9" ht="15" x14ac:dyDescent="0.2">
      <c r="A605" s="191" t="str">
        <f t="shared" si="18"/>
        <v>4202</v>
      </c>
      <c r="B605" s="191"/>
      <c r="C605" s="191" t="str">
        <f t="shared" si="19"/>
        <v>42020018</v>
      </c>
      <c r="D605" t="str">
        <f>'Funding Import'!A607</f>
        <v>GMPS4202: ST MARYS COE(FNDTN)PR-STANSTED</v>
      </c>
      <c r="E605" t="str">
        <f>MID('Funding Import'!B607,2,4)</f>
        <v>0018</v>
      </c>
      <c r="F605" t="str">
        <f>MID('Funding Import'!B607,8,50)</f>
        <v>ADDITIONAL GRANT INCOME</v>
      </c>
      <c r="G605" t="str">
        <f>'Funding Import'!I607</f>
        <v>Spreadsheet B 399769 20981730 UIFSM JULY21 UIFSM 21 ES085 RM0124 UIFSM JULY21 UIFSM 21</v>
      </c>
      <c r="H605">
        <f>'Funding Import'!H607</f>
        <v>46258</v>
      </c>
      <c r="I605" s="139"/>
    </row>
    <row r="606" spans="1:9" ht="15" x14ac:dyDescent="0.2">
      <c r="A606" s="191" t="str">
        <f t="shared" si="18"/>
        <v>4202</v>
      </c>
      <c r="B606" s="191"/>
      <c r="C606" s="191" t="str">
        <f t="shared" si="19"/>
        <v>42020018</v>
      </c>
      <c r="D606" t="str">
        <f>'Funding Import'!A608</f>
        <v>GMPS4202: ST MARYS COE(FNDTN)PR-STANSTED</v>
      </c>
      <c r="E606" t="str">
        <f>MID('Funding Import'!B608,2,4)</f>
        <v>0018</v>
      </c>
      <c r="F606" t="str">
        <f>MID('Funding Import'!B608,8,50)</f>
        <v>ADDITIONAL GRANT INCOME</v>
      </c>
      <c r="G606" t="str">
        <f>'Funding Import'!I608</f>
        <v>DL 8673 PE GRANT OCT21 0018PE</v>
      </c>
      <c r="H606">
        <f>'Funding Import'!H608</f>
        <v>10768</v>
      </c>
      <c r="I606" s="139"/>
    </row>
    <row r="607" spans="1:9" ht="15" x14ac:dyDescent="0.2">
      <c r="A607" s="191" t="str">
        <f t="shared" si="18"/>
        <v>4202</v>
      </c>
      <c r="B607" s="191"/>
      <c r="C607" s="191" t="str">
        <f t="shared" si="19"/>
        <v>42020026</v>
      </c>
      <c r="D607" t="str">
        <f>'Funding Import'!A609</f>
        <v>GMPS4202: ST MARYS COE(FNDTN)PR-STANSTED</v>
      </c>
      <c r="E607" t="str">
        <f>MID('Funding Import'!B609,2,4)</f>
        <v>0026</v>
      </c>
      <c r="F607" t="str">
        <f>MID('Funding Import'!B609,8,50)</f>
        <v>NOTIONAL SEN FUNDING</v>
      </c>
      <c r="G607" t="str">
        <f>'Funding Import'!I609</f>
        <v>Spreadsheet B 391732 20639856 ES012 MK0514 10026 NOTIONAL SEN ES012 MK0514 10026 NOTIONAL SEN</v>
      </c>
      <c r="H607">
        <f>'Funding Import'!H609</f>
        <v>99842</v>
      </c>
      <c r="I607" s="139"/>
    </row>
    <row r="608" spans="1:9" ht="15" x14ac:dyDescent="0.2">
      <c r="A608" s="191" t="str">
        <f t="shared" si="18"/>
        <v>4374</v>
      </c>
      <c r="B608" s="191"/>
      <c r="C608" s="191" t="str">
        <f t="shared" si="19"/>
        <v>43740001</v>
      </c>
      <c r="D608" t="str">
        <f>'Funding Import'!A610</f>
        <v>GMPS4374: THAXTED PRIMARY SCHOOL</v>
      </c>
      <c r="E608" t="str">
        <f>MID('Funding Import'!B610,2,4)</f>
        <v>0001</v>
      </c>
      <c r="F608" t="str">
        <f>MID('Funding Import'!B610,8,50)</f>
        <v>FORMULA FUNDED (EXCL RATES)</v>
      </c>
      <c r="G608" t="str">
        <f>'Funding Import'!I610</f>
        <v>Spreadsheet B 391145 20630885 ES006 MK0508 10001 FORMULA FUNDED ES006 MK0508 10001 FORMULA FUNDED</v>
      </c>
      <c r="H608">
        <f>'Funding Import'!H610</f>
        <v>958890</v>
      </c>
      <c r="I608" s="139"/>
    </row>
    <row r="609" spans="1:9" ht="15" x14ac:dyDescent="0.2">
      <c r="A609" s="191" t="str">
        <f t="shared" si="18"/>
        <v>4374</v>
      </c>
      <c r="B609" s="191"/>
      <c r="C609" s="191" t="str">
        <f t="shared" si="19"/>
        <v>43740002</v>
      </c>
      <c r="D609" t="str">
        <f>'Funding Import'!A611</f>
        <v>GMPS4374: THAXTED PRIMARY SCHOOL</v>
      </c>
      <c r="E609" t="str">
        <f>MID('Funding Import'!B611,2,4)</f>
        <v>0002</v>
      </c>
      <c r="F609" t="str">
        <f>MID('Funding Import'!B611,8,50)</f>
        <v>RATES</v>
      </c>
      <c r="G609" t="str">
        <f>'Funding Import'!I611</f>
        <v>Spreadsheet B 391137 20630756 ES007 MK0509 10002 RATES ES007 MK0509 10002 RATES</v>
      </c>
      <c r="H609">
        <f>'Funding Import'!H611</f>
        <v>4806</v>
      </c>
      <c r="I609" s="139"/>
    </row>
    <row r="610" spans="1:9" ht="15" x14ac:dyDescent="0.2">
      <c r="A610" s="191" t="str">
        <f t="shared" si="18"/>
        <v>4374</v>
      </c>
      <c r="B610" s="191"/>
      <c r="C610" s="191" t="str">
        <f t="shared" si="19"/>
        <v>43740003</v>
      </c>
      <c r="D610" t="str">
        <f>'Funding Import'!A612</f>
        <v>GMPS4374: THAXTED PRIMARY SCHOOL</v>
      </c>
      <c r="E610" t="str">
        <f>MID('Funding Import'!B612,2,4)</f>
        <v>0003</v>
      </c>
      <c r="F610" t="str">
        <f>MID('Funding Import'!B612,8,50)</f>
        <v>BROUGHT FORWARD</v>
      </c>
      <c r="G610" t="str">
        <f>'Funding Import'!I612</f>
        <v>Spreadsheet B 394797 20778211 ES055 MK0568 10003 OPENING BALANCES ES055 MK0568 10003 OPENING BALANCES</v>
      </c>
      <c r="H610">
        <f>'Funding Import'!H612</f>
        <v>101897.37</v>
      </c>
      <c r="I610" s="139"/>
    </row>
    <row r="611" spans="1:9" ht="15" x14ac:dyDescent="0.2">
      <c r="A611" s="191" t="str">
        <f t="shared" si="18"/>
        <v>4374</v>
      </c>
      <c r="B611" s="191"/>
      <c r="C611" s="191" t="str">
        <f t="shared" si="19"/>
        <v>43740004</v>
      </c>
      <c r="D611" t="str">
        <f>'Funding Import'!A613</f>
        <v>GMPS4374: THAXTED PRIMARY SCHOOL</v>
      </c>
      <c r="E611" t="str">
        <f>MID('Funding Import'!B613,2,4)</f>
        <v>0004</v>
      </c>
      <c r="F611" t="str">
        <f>MID('Funding Import'!B613,8,50)</f>
        <v>STATEMENTED SEN</v>
      </c>
      <c r="G611" t="str">
        <f>'Funding Import'!I613</f>
        <v>Spreadsheet B 391144 20630818 ES009 MK0511 10004 EHCP ES009 MK0511 10004 EHCP</v>
      </c>
      <c r="H611">
        <f>'Funding Import'!H613</f>
        <v>36245</v>
      </c>
      <c r="I611" s="139"/>
    </row>
    <row r="612" spans="1:9" ht="15" x14ac:dyDescent="0.2">
      <c r="A612" s="191" t="str">
        <f t="shared" si="18"/>
        <v>4374</v>
      </c>
      <c r="B612" s="191"/>
      <c r="C612" s="191" t="str">
        <f t="shared" si="19"/>
        <v>43740004</v>
      </c>
      <c r="D612" t="str">
        <f>'Funding Import'!A614</f>
        <v>GMPS4374: THAXTED PRIMARY SCHOOL</v>
      </c>
      <c r="E612" t="str">
        <f>MID('Funding Import'!B614,2,4)</f>
        <v>0004</v>
      </c>
      <c r="F612" t="str">
        <f>MID('Funding Import'!B614,8,50)</f>
        <v>STATEMENTED SEN</v>
      </c>
      <c r="G612" t="str">
        <f>'Funding Import'!I614</f>
        <v>DL 8688 SEN TOP-UP AUT1 AUT-21</v>
      </c>
      <c r="H612">
        <f>'Funding Import'!H614</f>
        <v>1114</v>
      </c>
      <c r="I612" s="139"/>
    </row>
    <row r="613" spans="1:9" ht="15" x14ac:dyDescent="0.2">
      <c r="A613" s="191" t="str">
        <f t="shared" si="18"/>
        <v>4374</v>
      </c>
      <c r="B613" s="191"/>
      <c r="C613" s="191" t="str">
        <f t="shared" si="19"/>
        <v>43740006</v>
      </c>
      <c r="D613" t="str">
        <f>'Funding Import'!A615</f>
        <v>GMPS4374: THAXTED PRIMARY SCHOOL</v>
      </c>
      <c r="E613" t="str">
        <f>MID('Funding Import'!B615,2,4)</f>
        <v>0006</v>
      </c>
      <c r="F613" t="str">
        <f>MID('Funding Import'!B615,8,50)</f>
        <v>EXCEPTIONAL COVID COST GRANT</v>
      </c>
      <c r="G613" t="str">
        <f>'Funding Import'!I615</f>
        <v>Spreadsheet B 398804 20920024 ES065 DP0556 COVIDEMERGENCY COVIDEM ES065 DP0556 COVIDEMERGENCY COVIDEM</v>
      </c>
      <c r="H613">
        <f>'Funding Import'!H615</f>
        <v>8330</v>
      </c>
      <c r="I613" s="139"/>
    </row>
    <row r="614" spans="1:9" ht="15" x14ac:dyDescent="0.2">
      <c r="A614" s="191" t="str">
        <f t="shared" si="18"/>
        <v>4374</v>
      </c>
      <c r="B614" s="191"/>
      <c r="C614" s="191" t="str">
        <f t="shared" si="19"/>
        <v>43740006</v>
      </c>
      <c r="D614" t="str">
        <f>'Funding Import'!A616</f>
        <v>GMPS4374: THAXTED PRIMARY SCHOOL</v>
      </c>
      <c r="E614" t="str">
        <f>MID('Funding Import'!B616,2,4)</f>
        <v>0006</v>
      </c>
      <c r="F614" t="str">
        <f>MID('Funding Import'!B616,8,50)</f>
        <v>EXCEPTIONAL COVID COST GRANT</v>
      </c>
      <c r="G614" t="str">
        <f>'Funding Import'!I616</f>
        <v>Spreadsheet B 398807 20920177 ES067 DP0558 FSMADDCOSTSCOVID FSMCOVID ES067 DP0558 FSMADDCOSTSCOVID FSMCOVID</v>
      </c>
      <c r="H614">
        <f>'Funding Import'!H616</f>
        <v>450</v>
      </c>
      <c r="I614" s="139"/>
    </row>
    <row r="615" spans="1:9" ht="15" x14ac:dyDescent="0.2">
      <c r="A615" s="191" t="str">
        <f t="shared" si="18"/>
        <v>4374</v>
      </c>
      <c r="B615" s="191"/>
      <c r="C615" s="191" t="str">
        <f t="shared" si="19"/>
        <v>43740006</v>
      </c>
      <c r="D615" t="str">
        <f>'Funding Import'!A617</f>
        <v>GMPS4374: THAXTED PRIMARY SCHOOL</v>
      </c>
      <c r="E615" t="str">
        <f>MID('Funding Import'!B617,2,4)</f>
        <v>0006</v>
      </c>
      <c r="F615" t="str">
        <f>MID('Funding Import'!B617,8,50)</f>
        <v>EXCEPTIONAL COVID COST GRANT</v>
      </c>
      <c r="G615" t="str">
        <f>'Funding Import'!I617</f>
        <v>Spreadsheet B 399778 20982606 Movement from code '0006 to '0012 covid  emergency recode ES089 RM0128 Covid emergency recode</v>
      </c>
      <c r="H615">
        <f>'Funding Import'!H617</f>
        <v>-8330</v>
      </c>
      <c r="I615" s="139"/>
    </row>
    <row r="616" spans="1:9" ht="15" x14ac:dyDescent="0.2">
      <c r="A616" s="191" t="str">
        <f t="shared" si="18"/>
        <v>4374</v>
      </c>
      <c r="B616" s="191"/>
      <c r="C616" s="191" t="str">
        <f t="shared" si="19"/>
        <v>43740012</v>
      </c>
      <c r="D616" t="str">
        <f>'Funding Import'!A618</f>
        <v>GMPS4374: THAXTED PRIMARY SCHOOL</v>
      </c>
      <c r="E616" t="str">
        <f>MID('Funding Import'!B618,2,4)</f>
        <v>0012</v>
      </c>
      <c r="F616" t="str">
        <f>MID('Funding Import'!B618,8,50)</f>
        <v>COVID CATCH UP</v>
      </c>
      <c r="G616" t="str">
        <f>'Funding Import'!I618</f>
        <v>Spreadsheet B 399778 20982606 Movement from code '0006 to '0012 covid  emergency recode ES089 RM0128 Covid emergency recode</v>
      </c>
      <c r="H616">
        <f>'Funding Import'!H618</f>
        <v>8330</v>
      </c>
      <c r="I616" s="139"/>
    </row>
    <row r="617" spans="1:9" ht="15" x14ac:dyDescent="0.2">
      <c r="A617" s="191" t="str">
        <f t="shared" si="18"/>
        <v>4374</v>
      </c>
      <c r="B617" s="191"/>
      <c r="C617" s="191" t="str">
        <f t="shared" si="19"/>
        <v>43740012</v>
      </c>
      <c r="D617" t="str">
        <f>'Funding Import'!A619</f>
        <v>GMPS4374: THAXTED PRIMARY SCHOOL</v>
      </c>
      <c r="E617" t="str">
        <f>MID('Funding Import'!B619,2,4)</f>
        <v>0012</v>
      </c>
      <c r="F617" t="str">
        <f>MID('Funding Import'!B619,8,50)</f>
        <v>COVID CATCH UP</v>
      </c>
      <c r="G617" t="str">
        <f>'Funding Import'!I619</f>
        <v>DL 8645 0012recoveryc 0012RPG</v>
      </c>
      <c r="H617">
        <f>'Funding Import'!H619</f>
        <v>833.75</v>
      </c>
      <c r="I617" s="139"/>
    </row>
    <row r="618" spans="1:9" ht="15" x14ac:dyDescent="0.2">
      <c r="A618" s="191" t="str">
        <f t="shared" si="18"/>
        <v>4374</v>
      </c>
      <c r="B618" s="191"/>
      <c r="C618" s="191" t="str">
        <f t="shared" si="19"/>
        <v>43740012</v>
      </c>
      <c r="D618" t="str">
        <f>'Funding Import'!A620</f>
        <v>GMPS4374: THAXTED PRIMARY SCHOOL</v>
      </c>
      <c r="E618" t="str">
        <f>MID('Funding Import'!B620,2,4)</f>
        <v>0012</v>
      </c>
      <c r="F618" t="str">
        <f>MID('Funding Import'!B620,8,50)</f>
        <v>COVID CATCH UP</v>
      </c>
      <c r="G618" t="str">
        <f>'Funding Import'!I620</f>
        <v>DL 8656 0012schoolled 0012SLT</v>
      </c>
      <c r="H618">
        <f>'Funding Import'!H620</f>
        <v>767.81</v>
      </c>
      <c r="I618" s="139"/>
    </row>
    <row r="619" spans="1:9" ht="15" x14ac:dyDescent="0.2">
      <c r="A619" s="191" t="str">
        <f t="shared" si="18"/>
        <v>4374</v>
      </c>
      <c r="B619" s="191"/>
      <c r="C619" s="191" t="str">
        <f t="shared" si="19"/>
        <v>43740014</v>
      </c>
      <c r="D619" t="str">
        <f>'Funding Import'!A621</f>
        <v>GMPS4374: THAXTED PRIMARY SCHOOL</v>
      </c>
      <c r="E619" t="str">
        <f>MID('Funding Import'!B621,2,4)</f>
        <v>0014</v>
      </c>
      <c r="F619" t="str">
        <f>MID('Funding Import'!B621,8,50)</f>
        <v>PUPIL PREMIUM</v>
      </c>
      <c r="G619" t="str">
        <f>'Funding Import'!I621</f>
        <v>Spreadsheet B 400831 21077861 ES093 DP0593 SUMMER21PPG SUM21PPG ES093 DP0593 SUMMER21PPG SUM21PPG</v>
      </c>
      <c r="H619">
        <f>'Funding Import'!H621</f>
        <v>13565</v>
      </c>
      <c r="I619" s="139"/>
    </row>
    <row r="620" spans="1:9" ht="15" x14ac:dyDescent="0.2">
      <c r="A620" s="191" t="str">
        <f t="shared" si="18"/>
        <v>4374</v>
      </c>
      <c r="B620" s="191"/>
      <c r="C620" s="191" t="str">
        <f t="shared" si="19"/>
        <v>43740014</v>
      </c>
      <c r="D620" t="str">
        <f>'Funding Import'!A622</f>
        <v>GMPS4374: THAXTED PRIMARY SCHOOL</v>
      </c>
      <c r="E620" t="str">
        <f>MID('Funding Import'!B622,2,4)</f>
        <v>0014</v>
      </c>
      <c r="F620" t="str">
        <f>MID('Funding Import'!B622,8,50)</f>
        <v>PUPIL PREMIUM</v>
      </c>
      <c r="G620" t="str">
        <f>'Funding Import'!I622</f>
        <v>DL 8701 0014 Pupil Premium Autumn Term 2021</v>
      </c>
      <c r="H620">
        <f>'Funding Import'!H622</f>
        <v>10852</v>
      </c>
      <c r="I620" s="139"/>
    </row>
    <row r="621" spans="1:9" ht="15" x14ac:dyDescent="0.2">
      <c r="A621" s="191" t="str">
        <f t="shared" si="18"/>
        <v>4374</v>
      </c>
      <c r="B621" s="191"/>
      <c r="C621" s="191" t="str">
        <f t="shared" si="19"/>
        <v>43740018</v>
      </c>
      <c r="D621" t="str">
        <f>'Funding Import'!A623</f>
        <v>GMPS4374: THAXTED PRIMARY SCHOOL</v>
      </c>
      <c r="E621" t="str">
        <f>MID('Funding Import'!B623,2,4)</f>
        <v>0018</v>
      </c>
      <c r="F621" t="str">
        <f>MID('Funding Import'!B623,8,50)</f>
        <v>ADDITIONAL GRANT INCOME</v>
      </c>
      <c r="G621" t="str">
        <f>'Funding Import'!I623</f>
        <v>Spreadsheet B 393531 20728061 ES032 RM0087 PE GRANT APR 21 ES032 RM0087 PE GRANT APR 21</v>
      </c>
      <c r="H621">
        <f>'Funding Import'!H623</f>
        <v>7567</v>
      </c>
      <c r="I621" s="139"/>
    </row>
    <row r="622" spans="1:9" ht="15" x14ac:dyDescent="0.2">
      <c r="A622" s="191" t="str">
        <f t="shared" si="18"/>
        <v>4374</v>
      </c>
      <c r="B622" s="191"/>
      <c r="C622" s="191" t="str">
        <f t="shared" si="19"/>
        <v>43740018</v>
      </c>
      <c r="D622" t="str">
        <f>'Funding Import'!A624</f>
        <v>GMPS4374: THAXTED PRIMARY SCHOOL</v>
      </c>
      <c r="E622" t="str">
        <f>MID('Funding Import'!B624,2,4)</f>
        <v>0018</v>
      </c>
      <c r="F622" t="str">
        <f>MID('Funding Import'!B624,8,50)</f>
        <v>ADDITIONAL GRANT INCOME</v>
      </c>
      <c r="G622" t="str">
        <f>'Funding Import'!I624</f>
        <v>Spreadsheet B 399769 20981730 UIFSM JULY21 UIFSM 21 ES085 RM0124 UIFSM JULY21 UIFSM 21</v>
      </c>
      <c r="H622">
        <f>'Funding Import'!H624</f>
        <v>42830</v>
      </c>
      <c r="I622" s="139"/>
    </row>
    <row r="623" spans="1:9" ht="15" x14ac:dyDescent="0.2">
      <c r="A623" s="191" t="str">
        <f t="shared" si="18"/>
        <v>4374</v>
      </c>
      <c r="B623" s="191"/>
      <c r="C623" s="191" t="str">
        <f t="shared" si="19"/>
        <v>43740018</v>
      </c>
      <c r="D623" t="str">
        <f>'Funding Import'!A625</f>
        <v>GMPS4374: THAXTED PRIMARY SCHOOL</v>
      </c>
      <c r="E623" t="str">
        <f>MID('Funding Import'!B625,2,4)</f>
        <v>0018</v>
      </c>
      <c r="F623" t="str">
        <f>MID('Funding Import'!B625,8,50)</f>
        <v>ADDITIONAL GRANT INCOME</v>
      </c>
      <c r="G623" t="str">
        <f>'Funding Import'!I625</f>
        <v>DL 8673 PE GRANT OCT21 0018PE</v>
      </c>
      <c r="H623">
        <f>'Funding Import'!H625</f>
        <v>10593</v>
      </c>
      <c r="I623" s="139"/>
    </row>
    <row r="624" spans="1:9" ht="15" x14ac:dyDescent="0.2">
      <c r="A624" s="191" t="str">
        <f t="shared" si="18"/>
        <v>4374</v>
      </c>
      <c r="B624" s="191"/>
      <c r="C624" s="191" t="str">
        <f t="shared" si="19"/>
        <v>43740026</v>
      </c>
      <c r="D624" t="str">
        <f>'Funding Import'!A626</f>
        <v>GMPS4374: THAXTED PRIMARY SCHOOL</v>
      </c>
      <c r="E624" t="str">
        <f>MID('Funding Import'!B626,2,4)</f>
        <v>0026</v>
      </c>
      <c r="F624" t="str">
        <f>MID('Funding Import'!B626,8,50)</f>
        <v>NOTIONAL SEN FUNDING</v>
      </c>
      <c r="G624" t="str">
        <f>'Funding Import'!I626</f>
        <v>Spreadsheet B 391732 20639856 ES012 MK0514 10026 NOTIONAL SEN ES012 MK0514 10026 NOTIONAL SEN</v>
      </c>
      <c r="H624">
        <f>'Funding Import'!H626</f>
        <v>76360</v>
      </c>
      <c r="I624" s="139"/>
    </row>
    <row r="625" spans="1:9" ht="15" x14ac:dyDescent="0.2">
      <c r="A625" s="191" t="str">
        <f t="shared" si="18"/>
        <v>4550</v>
      </c>
      <c r="B625" s="191"/>
      <c r="C625" s="191" t="str">
        <f t="shared" si="19"/>
        <v>45500001</v>
      </c>
      <c r="D625" t="str">
        <f>'Funding Import'!A627</f>
        <v>GMPS4550: UPSHIRE PRIMARY FOUNDATION SCH</v>
      </c>
      <c r="E625" t="str">
        <f>MID('Funding Import'!B627,2,4)</f>
        <v>0001</v>
      </c>
      <c r="F625" t="str">
        <f>MID('Funding Import'!B627,8,50)</f>
        <v>FORMULA FUNDED (EXCL RATES)</v>
      </c>
      <c r="G625" t="str">
        <f>'Funding Import'!I627</f>
        <v>Spreadsheet B 391145 20630885 ES006 MK0508 10001 FORMULA FUNDED ES006 MK0508 10001 FORMULA FUNDED</v>
      </c>
      <c r="H625">
        <f>'Funding Import'!H627</f>
        <v>864987</v>
      </c>
      <c r="I625" s="139"/>
    </row>
    <row r="626" spans="1:9" ht="15" x14ac:dyDescent="0.2">
      <c r="A626" s="191" t="str">
        <f t="shared" si="18"/>
        <v>4550</v>
      </c>
      <c r="B626" s="191"/>
      <c r="C626" s="191" t="str">
        <f t="shared" si="19"/>
        <v>45500002</v>
      </c>
      <c r="D626" t="str">
        <f>'Funding Import'!A628</f>
        <v>GMPS4550: UPSHIRE PRIMARY FOUNDATION SCH</v>
      </c>
      <c r="E626" t="str">
        <f>MID('Funding Import'!B628,2,4)</f>
        <v>0002</v>
      </c>
      <c r="F626" t="str">
        <f>MID('Funding Import'!B628,8,50)</f>
        <v>RATES</v>
      </c>
      <c r="G626" t="str">
        <f>'Funding Import'!I628</f>
        <v>Spreadsheet B 391137 20630756 ES007 MK0509 10002 RATES ES007 MK0509 10002 RATES</v>
      </c>
      <c r="H626">
        <f>'Funding Import'!H628</f>
        <v>5772</v>
      </c>
      <c r="I626" s="139"/>
    </row>
    <row r="627" spans="1:9" ht="15" x14ac:dyDescent="0.2">
      <c r="A627" s="191" t="str">
        <f t="shared" si="18"/>
        <v>4550</v>
      </c>
      <c r="B627" s="191"/>
      <c r="C627" s="191" t="str">
        <f t="shared" si="19"/>
        <v>45500003</v>
      </c>
      <c r="D627" t="str">
        <f>'Funding Import'!A629</f>
        <v>GMPS4550: UPSHIRE PRIMARY FOUNDATION SCH</v>
      </c>
      <c r="E627" t="str">
        <f>MID('Funding Import'!B629,2,4)</f>
        <v>0003</v>
      </c>
      <c r="F627" t="str">
        <f>MID('Funding Import'!B629,8,50)</f>
        <v>BROUGHT FORWARD</v>
      </c>
      <c r="G627" t="str">
        <f>'Funding Import'!I629</f>
        <v>Spreadsheet B 394797 20778211 ES055 MK0568 10003 OPENING BALANCES ES055 MK0568 10003 OPENING BALANCES</v>
      </c>
      <c r="H627">
        <f>'Funding Import'!H629</f>
        <v>277958.46000000002</v>
      </c>
      <c r="I627" s="139"/>
    </row>
    <row r="628" spans="1:9" ht="15" x14ac:dyDescent="0.2">
      <c r="A628" s="191" t="str">
        <f t="shared" si="18"/>
        <v>4550</v>
      </c>
      <c r="B628" s="191"/>
      <c r="C628" s="191" t="str">
        <f t="shared" si="19"/>
        <v>45500004</v>
      </c>
      <c r="D628" t="str">
        <f>'Funding Import'!A630</f>
        <v>GMPS4550: UPSHIRE PRIMARY FOUNDATION SCH</v>
      </c>
      <c r="E628" t="str">
        <f>MID('Funding Import'!B630,2,4)</f>
        <v>0004</v>
      </c>
      <c r="F628" t="str">
        <f>MID('Funding Import'!B630,8,50)</f>
        <v>STATEMENTED SEN</v>
      </c>
      <c r="G628" t="str">
        <f>'Funding Import'!I630</f>
        <v>Spreadsheet B 391144 20630818 ES009 MK0511 10004 EHCP ES009 MK0511 10004 EHCP</v>
      </c>
      <c r="H628">
        <f>'Funding Import'!H630</f>
        <v>7263</v>
      </c>
      <c r="I628" s="139"/>
    </row>
    <row r="629" spans="1:9" ht="15" x14ac:dyDescent="0.2">
      <c r="A629" s="191" t="str">
        <f t="shared" si="18"/>
        <v>4550</v>
      </c>
      <c r="B629" s="191"/>
      <c r="C629" s="191" t="str">
        <f t="shared" si="19"/>
        <v>45500004</v>
      </c>
      <c r="D629" t="str">
        <f>'Funding Import'!A631</f>
        <v>GMPS4550: UPSHIRE PRIMARY FOUNDATION SCH</v>
      </c>
      <c r="E629" t="str">
        <f>MID('Funding Import'!B631,2,4)</f>
        <v>0004</v>
      </c>
      <c r="F629" t="str">
        <f>MID('Funding Import'!B631,8,50)</f>
        <v>STATEMENTED SEN</v>
      </c>
      <c r="G629" t="str">
        <f>'Funding Import'!I631</f>
        <v>Spreadsheet B 394845 20782782 ES043 DP0533 SEN TOP-UP SUM1 SUM-21 ES043 DP0533 SEN TOP-UP SUM1 SUM-21</v>
      </c>
      <c r="H629">
        <f>'Funding Import'!H631</f>
        <v>1624</v>
      </c>
      <c r="I629" s="139"/>
    </row>
    <row r="630" spans="1:9" ht="15" x14ac:dyDescent="0.2">
      <c r="A630" s="191" t="str">
        <f t="shared" si="18"/>
        <v>4550</v>
      </c>
      <c r="B630" s="191"/>
      <c r="C630" s="191" t="str">
        <f t="shared" si="19"/>
        <v>45500004</v>
      </c>
      <c r="D630" t="str">
        <f>'Funding Import'!A632</f>
        <v>GMPS4550: UPSHIRE PRIMARY FOUNDATION SCH</v>
      </c>
      <c r="E630" t="str">
        <f>MID('Funding Import'!B632,2,4)</f>
        <v>0004</v>
      </c>
      <c r="F630" t="str">
        <f>MID('Funding Import'!B632,8,50)</f>
        <v>STATEMENTED SEN</v>
      </c>
      <c r="G630" t="str">
        <f>'Funding Import'!I632</f>
        <v>DL 8688 SEN TOP-UP AUT1 AUT-21</v>
      </c>
      <c r="H630">
        <f>'Funding Import'!H632</f>
        <v>7408</v>
      </c>
      <c r="I630" s="139"/>
    </row>
    <row r="631" spans="1:9" ht="15" x14ac:dyDescent="0.2">
      <c r="A631" s="191" t="str">
        <f t="shared" si="18"/>
        <v>4550</v>
      </c>
      <c r="B631" s="191"/>
      <c r="C631" s="191" t="str">
        <f t="shared" si="19"/>
        <v>45500006</v>
      </c>
      <c r="D631" t="str">
        <f>'Funding Import'!A633</f>
        <v>GMPS4550: UPSHIRE PRIMARY FOUNDATION SCH</v>
      </c>
      <c r="E631" t="str">
        <f>MID('Funding Import'!B633,2,4)</f>
        <v>0006</v>
      </c>
      <c r="F631" t="str">
        <f>MID('Funding Import'!B633,8,50)</f>
        <v>EXCEPTIONAL COVID COST GRANT</v>
      </c>
      <c r="G631" t="str">
        <f>'Funding Import'!I633</f>
        <v>Spreadsheet B 398804 20920024 ES065 DP0556 COVIDEMERGENCY COVIDEM ES065 DP0556 COVIDEMERGENCY COVIDEM</v>
      </c>
      <c r="H631">
        <f>'Funding Import'!H633</f>
        <v>7700</v>
      </c>
      <c r="I631" s="139"/>
    </row>
    <row r="632" spans="1:9" ht="15" x14ac:dyDescent="0.2">
      <c r="A632" s="191" t="str">
        <f t="shared" si="18"/>
        <v>4550</v>
      </c>
      <c r="B632" s="191"/>
      <c r="C632" s="191" t="str">
        <f t="shared" si="19"/>
        <v>45500006</v>
      </c>
      <c r="D632" t="str">
        <f>'Funding Import'!A634</f>
        <v>GMPS4550: UPSHIRE PRIMARY FOUNDATION SCH</v>
      </c>
      <c r="E632" t="str">
        <f>MID('Funding Import'!B634,2,4)</f>
        <v>0006</v>
      </c>
      <c r="F632" t="str">
        <f>MID('Funding Import'!B634,8,50)</f>
        <v>EXCEPTIONAL COVID COST GRANT</v>
      </c>
      <c r="G632" t="str">
        <f>'Funding Import'!I634</f>
        <v>Spreadsheet B 398807 20920177 ES067 DP0558 FSMADDCOSTSCOVID FSMCOVID ES067 DP0558 FSMADDCOSTSCOVID FSMCOVID</v>
      </c>
      <c r="H632">
        <f>'Funding Import'!H634</f>
        <v>143.5</v>
      </c>
      <c r="I632" s="139"/>
    </row>
    <row r="633" spans="1:9" ht="15" x14ac:dyDescent="0.2">
      <c r="A633" s="191" t="str">
        <f t="shared" si="18"/>
        <v>4550</v>
      </c>
      <c r="B633" s="191"/>
      <c r="C633" s="191" t="str">
        <f t="shared" si="19"/>
        <v>45500006</v>
      </c>
      <c r="D633" t="str">
        <f>'Funding Import'!A635</f>
        <v>GMPS4550: UPSHIRE PRIMARY FOUNDATION SCH</v>
      </c>
      <c r="E633" t="str">
        <f>MID('Funding Import'!B635,2,4)</f>
        <v>0006</v>
      </c>
      <c r="F633" t="str">
        <f>MID('Funding Import'!B635,8,50)</f>
        <v>EXCEPTIONAL COVID COST GRANT</v>
      </c>
      <c r="G633" t="str">
        <f>'Funding Import'!I635</f>
        <v>Spreadsheet B 399778 20982606 Movement from code '0006 to '0012 covid  emergency recode ES089 RM0128 Covid emergency recode</v>
      </c>
      <c r="H633">
        <f>'Funding Import'!H635</f>
        <v>-7700</v>
      </c>
      <c r="I633" s="139"/>
    </row>
    <row r="634" spans="1:9" ht="15" x14ac:dyDescent="0.2">
      <c r="A634" s="191" t="str">
        <f t="shared" si="18"/>
        <v>4550</v>
      </c>
      <c r="B634" s="191"/>
      <c r="C634" s="191" t="str">
        <f t="shared" si="19"/>
        <v>45500012</v>
      </c>
      <c r="D634" t="str">
        <f>'Funding Import'!A636</f>
        <v>GMPS4550: UPSHIRE PRIMARY FOUNDATION SCH</v>
      </c>
      <c r="E634" t="str">
        <f>MID('Funding Import'!B636,2,4)</f>
        <v>0012</v>
      </c>
      <c r="F634" t="str">
        <f>MID('Funding Import'!B636,8,50)</f>
        <v>COVID CATCH UP</v>
      </c>
      <c r="G634" t="str">
        <f>'Funding Import'!I636</f>
        <v>Spreadsheet B 399778 20982606 Movement from code '0006 to '0012 covid  emergency recode ES089 RM0128 Covid emergency recode</v>
      </c>
      <c r="H634">
        <f>'Funding Import'!H636</f>
        <v>7700</v>
      </c>
      <c r="I634" s="139"/>
    </row>
    <row r="635" spans="1:9" ht="15" x14ac:dyDescent="0.2">
      <c r="A635" s="191" t="str">
        <f t="shared" si="18"/>
        <v>4550</v>
      </c>
      <c r="B635" s="191"/>
      <c r="C635" s="191" t="str">
        <f t="shared" si="19"/>
        <v>45500012</v>
      </c>
      <c r="D635" t="str">
        <f>'Funding Import'!A637</f>
        <v>GMPS4550: UPSHIRE PRIMARY FOUNDATION SCH</v>
      </c>
      <c r="E635" t="str">
        <f>MID('Funding Import'!B637,2,4)</f>
        <v>0012</v>
      </c>
      <c r="F635" t="str">
        <f>MID('Funding Import'!B637,8,50)</f>
        <v>COVID CATCH UP</v>
      </c>
      <c r="G635" t="str">
        <f>'Funding Import'!I637</f>
        <v>DL 8645 0012recoveryc 0012RPG</v>
      </c>
      <c r="H635">
        <f>'Funding Import'!H637</f>
        <v>1667.5</v>
      </c>
      <c r="I635" s="139"/>
    </row>
    <row r="636" spans="1:9" ht="15" x14ac:dyDescent="0.2">
      <c r="A636" s="191" t="str">
        <f t="shared" si="18"/>
        <v>4550</v>
      </c>
      <c r="B636" s="191"/>
      <c r="C636" s="191" t="str">
        <f t="shared" si="19"/>
        <v>45500012</v>
      </c>
      <c r="D636" t="str">
        <f>'Funding Import'!A638</f>
        <v>GMPS4550: UPSHIRE PRIMARY FOUNDATION SCH</v>
      </c>
      <c r="E636" t="str">
        <f>MID('Funding Import'!B638,2,4)</f>
        <v>0012</v>
      </c>
      <c r="F636" t="str">
        <f>MID('Funding Import'!B638,8,50)</f>
        <v>COVID CATCH UP</v>
      </c>
      <c r="G636" t="str">
        <f>'Funding Import'!I638</f>
        <v>DL 8656 0012schoolled 0012SLT</v>
      </c>
      <c r="H636">
        <f>'Funding Import'!H638</f>
        <v>1594.69</v>
      </c>
      <c r="I636" s="139"/>
    </row>
    <row r="637" spans="1:9" ht="15" x14ac:dyDescent="0.2">
      <c r="A637" s="191" t="str">
        <f t="shared" si="18"/>
        <v>4550</v>
      </c>
      <c r="B637" s="191"/>
      <c r="C637" s="191" t="str">
        <f t="shared" si="19"/>
        <v>45500014</v>
      </c>
      <c r="D637" t="str">
        <f>'Funding Import'!A639</f>
        <v>GMPS4550: UPSHIRE PRIMARY FOUNDATION SCH</v>
      </c>
      <c r="E637" t="str">
        <f>MID('Funding Import'!B639,2,4)</f>
        <v>0014</v>
      </c>
      <c r="F637" t="str">
        <f>MID('Funding Import'!B639,8,50)</f>
        <v>PUPIL PREMIUM</v>
      </c>
      <c r="G637" t="str">
        <f>'Funding Import'!I639</f>
        <v>Spreadsheet B 398777 20914481 PPG CIC SUM21P3 SUM-21 ES063 DP0555 PPG CIC SUM21P3 SUM-21</v>
      </c>
      <c r="H637">
        <f>'Funding Import'!H639</f>
        <v>700</v>
      </c>
      <c r="I637" s="139"/>
    </row>
    <row r="638" spans="1:9" ht="15" x14ac:dyDescent="0.2">
      <c r="A638" s="191" t="str">
        <f t="shared" si="18"/>
        <v>4550</v>
      </c>
      <c r="B638" s="191"/>
      <c r="C638" s="191" t="str">
        <f t="shared" si="19"/>
        <v>45500014</v>
      </c>
      <c r="D638" t="str">
        <f>'Funding Import'!A640</f>
        <v>GMPS4550: UPSHIRE PRIMARY FOUNDATION SCH</v>
      </c>
      <c r="E638" t="str">
        <f>MID('Funding Import'!B640,2,4)</f>
        <v>0014</v>
      </c>
      <c r="F638" t="str">
        <f>MID('Funding Import'!B640,8,50)</f>
        <v>PUPIL PREMIUM</v>
      </c>
      <c r="G638" t="str">
        <f>'Funding Import'!I640</f>
        <v>Spreadsheet B 400831 21077861 ES093 DP0593 SUMMER21PPG SUM21PPG ES093 DP0593 SUMMER21PPG SUM21PPG</v>
      </c>
      <c r="H638">
        <f>'Funding Import'!H640</f>
        <v>25779</v>
      </c>
      <c r="I638" s="139"/>
    </row>
    <row r="639" spans="1:9" ht="15" x14ac:dyDescent="0.2">
      <c r="A639" s="191" t="str">
        <f t="shared" si="18"/>
        <v>4550</v>
      </c>
      <c r="B639" s="191"/>
      <c r="C639" s="191" t="str">
        <f t="shared" si="19"/>
        <v>45500014</v>
      </c>
      <c r="D639" t="str">
        <f>'Funding Import'!A641</f>
        <v>GMPS4550: UPSHIRE PRIMARY FOUNDATION SCH</v>
      </c>
      <c r="E639" t="str">
        <f>MID('Funding Import'!B641,2,4)</f>
        <v>0014</v>
      </c>
      <c r="F639" t="str">
        <f>MID('Funding Import'!B641,8,50)</f>
        <v>PUPIL PREMIUM</v>
      </c>
      <c r="G639" t="str">
        <f>'Funding Import'!I641</f>
        <v>DL 8670 PPG CIC AUT21P2 AUT-21</v>
      </c>
      <c r="H639">
        <f>'Funding Import'!H641</f>
        <v>1000</v>
      </c>
      <c r="I639" s="139"/>
    </row>
    <row r="640" spans="1:9" ht="15" x14ac:dyDescent="0.2">
      <c r="A640" s="191" t="str">
        <f t="shared" si="18"/>
        <v>4550</v>
      </c>
      <c r="B640" s="191"/>
      <c r="C640" s="191" t="str">
        <f t="shared" si="19"/>
        <v>45500014</v>
      </c>
      <c r="D640" t="str">
        <f>'Funding Import'!A642</f>
        <v>GMPS4550: UPSHIRE PRIMARY FOUNDATION SCH</v>
      </c>
      <c r="E640" t="str">
        <f>MID('Funding Import'!B642,2,4)</f>
        <v>0014</v>
      </c>
      <c r="F640" t="str">
        <f>MID('Funding Import'!B642,8,50)</f>
        <v>PUPIL PREMIUM</v>
      </c>
      <c r="G640" t="str">
        <f>'Funding Import'!I642</f>
        <v>DL 8701 0014 Pupil Premium Autumn Term 2021</v>
      </c>
      <c r="H640">
        <f>'Funding Import'!H642</f>
        <v>20623</v>
      </c>
      <c r="I640" s="139"/>
    </row>
    <row r="641" spans="1:9" ht="15" x14ac:dyDescent="0.2">
      <c r="A641" s="191" t="str">
        <f t="shared" si="18"/>
        <v>4550</v>
      </c>
      <c r="B641" s="191"/>
      <c r="C641" s="191" t="str">
        <f t="shared" si="19"/>
        <v>45500018</v>
      </c>
      <c r="D641" t="str">
        <f>'Funding Import'!A643</f>
        <v>GMPS4550: UPSHIRE PRIMARY FOUNDATION SCH</v>
      </c>
      <c r="E641" t="str">
        <f>MID('Funding Import'!B643,2,4)</f>
        <v>0018</v>
      </c>
      <c r="F641" t="str">
        <f>MID('Funding Import'!B643,8,50)</f>
        <v>ADDITIONAL GRANT INCOME</v>
      </c>
      <c r="G641" t="str">
        <f>'Funding Import'!I643</f>
        <v>Spreadsheet B 393531 20728061 ES032 RM0087 PE GRANT APR 21 ES032 RM0087 PE GRANT APR 21</v>
      </c>
      <c r="H641">
        <f>'Funding Import'!H643</f>
        <v>7500</v>
      </c>
      <c r="I641" s="139"/>
    </row>
    <row r="642" spans="1:9" ht="15" x14ac:dyDescent="0.2">
      <c r="A642" s="191" t="str">
        <f t="shared" ref="A642:A705" si="20">MID(D642,5,4)</f>
        <v>4550</v>
      </c>
      <c r="B642" s="191"/>
      <c r="C642" s="191" t="str">
        <f t="shared" ref="C642:C705" si="21">A642&amp;E642</f>
        <v>45500018</v>
      </c>
      <c r="D642" t="str">
        <f>'Funding Import'!A644</f>
        <v>GMPS4550: UPSHIRE PRIMARY FOUNDATION SCH</v>
      </c>
      <c r="E642" t="str">
        <f>MID('Funding Import'!B644,2,4)</f>
        <v>0018</v>
      </c>
      <c r="F642" t="str">
        <f>MID('Funding Import'!B644,8,50)</f>
        <v>ADDITIONAL GRANT INCOME</v>
      </c>
      <c r="G642" t="str">
        <f>'Funding Import'!I644</f>
        <v>Spreadsheet B 399769 20981730 UIFSM JULY21 UIFSM 21 ES085 RM0124 UIFSM JULY21 UIFSM 21</v>
      </c>
      <c r="H642">
        <f>'Funding Import'!H644</f>
        <v>26176</v>
      </c>
      <c r="I642" s="139"/>
    </row>
    <row r="643" spans="1:9" ht="15" x14ac:dyDescent="0.2">
      <c r="A643" s="191" t="str">
        <f t="shared" si="20"/>
        <v>4550</v>
      </c>
      <c r="B643" s="191"/>
      <c r="C643" s="191" t="str">
        <f t="shared" si="21"/>
        <v>45500018</v>
      </c>
      <c r="D643" t="str">
        <f>'Funding Import'!A645</f>
        <v>GMPS4550: UPSHIRE PRIMARY FOUNDATION SCH</v>
      </c>
      <c r="E643" t="str">
        <f>MID('Funding Import'!B645,2,4)</f>
        <v>0018</v>
      </c>
      <c r="F643" t="str">
        <f>MID('Funding Import'!B645,8,50)</f>
        <v>ADDITIONAL GRANT INCOME</v>
      </c>
      <c r="G643" t="str">
        <f>'Funding Import'!I645</f>
        <v>DL 8673 PE GRANT OCT21 0018PE</v>
      </c>
      <c r="H643">
        <f>'Funding Import'!H645</f>
        <v>10500</v>
      </c>
      <c r="I643" s="139"/>
    </row>
    <row r="644" spans="1:9" ht="15" x14ac:dyDescent="0.2">
      <c r="A644" s="191" t="str">
        <f t="shared" si="20"/>
        <v>4550</v>
      </c>
      <c r="B644" s="191"/>
      <c r="C644" s="191" t="str">
        <f t="shared" si="21"/>
        <v>45500026</v>
      </c>
      <c r="D644" t="str">
        <f>'Funding Import'!A646</f>
        <v>GMPS4550: UPSHIRE PRIMARY FOUNDATION SCH</v>
      </c>
      <c r="E644" t="str">
        <f>MID('Funding Import'!B646,2,4)</f>
        <v>0026</v>
      </c>
      <c r="F644" t="str">
        <f>MID('Funding Import'!B646,8,50)</f>
        <v>NOTIONAL SEN FUNDING</v>
      </c>
      <c r="G644" t="str">
        <f>'Funding Import'!I646</f>
        <v>Spreadsheet B 391732 20639856 ES012 MK0514 10026 NOTIONAL SEN ES012 MK0514 10026 NOTIONAL SEN</v>
      </c>
      <c r="H644">
        <f>'Funding Import'!H646</f>
        <v>125538</v>
      </c>
      <c r="I644" s="139"/>
    </row>
    <row r="645" spans="1:9" ht="15" x14ac:dyDescent="0.2">
      <c r="A645" s="191" t="str">
        <f t="shared" si="20"/>
        <v>4656</v>
      </c>
      <c r="B645" s="191"/>
      <c r="C645" s="191" t="str">
        <f t="shared" si="21"/>
        <v>46560001</v>
      </c>
      <c r="D645" t="str">
        <f>'Funding Import'!A647</f>
        <v>GMPS4656: THE LEVERTON PRIMARY SCHOOL</v>
      </c>
      <c r="E645" t="str">
        <f>MID('Funding Import'!B647,2,4)</f>
        <v>0001</v>
      </c>
      <c r="F645" t="str">
        <f>MID('Funding Import'!B647,8,50)</f>
        <v>FORMULA FUNDED (EXCL RATES)</v>
      </c>
      <c r="G645" t="str">
        <f>'Funding Import'!I647</f>
        <v>Spreadsheet B 390086 20589725 ES001 DP0515 FEEE234 SUM21INT ES001 DP0515 FEEE234 SUM21INT</v>
      </c>
      <c r="H645">
        <f>'Funding Import'!H647</f>
        <v>17767.45</v>
      </c>
      <c r="I645" s="139"/>
    </row>
    <row r="646" spans="1:9" ht="15" x14ac:dyDescent="0.2">
      <c r="A646" s="191" t="str">
        <f t="shared" si="20"/>
        <v>4656</v>
      </c>
      <c r="B646" s="191"/>
      <c r="C646" s="191" t="str">
        <f t="shared" si="21"/>
        <v>46560001</v>
      </c>
      <c r="D646" t="str">
        <f>'Funding Import'!A648</f>
        <v>GMPS4656: THE LEVERTON PRIMARY SCHOOL</v>
      </c>
      <c r="E646" t="str">
        <f>MID('Funding Import'!B648,2,4)</f>
        <v>0001</v>
      </c>
      <c r="F646" t="str">
        <f>MID('Funding Import'!B648,8,50)</f>
        <v>FORMULA FUNDED (EXCL RATES)</v>
      </c>
      <c r="G646" t="str">
        <f>'Funding Import'!I648</f>
        <v>Spreadsheet B 391145 20630885 ES006 MK0508 10001 FORMULA FUNDED ES006 MK0508 10001 FORMULA FUNDED</v>
      </c>
      <c r="H646">
        <f>'Funding Import'!H648</f>
        <v>1522519</v>
      </c>
      <c r="I646" s="139"/>
    </row>
    <row r="647" spans="1:9" ht="15" x14ac:dyDescent="0.2">
      <c r="A647" s="191" t="str">
        <f t="shared" si="20"/>
        <v>4656</v>
      </c>
      <c r="B647" s="191"/>
      <c r="C647" s="191" t="str">
        <f t="shared" si="21"/>
        <v>46560001</v>
      </c>
      <c r="D647" t="str">
        <f>'Funding Import'!A649</f>
        <v>GMPS4656: THE LEVERTON PRIMARY SCHOOL</v>
      </c>
      <c r="E647" t="str">
        <f>MID('Funding Import'!B649,2,4)</f>
        <v>0001</v>
      </c>
      <c r="F647" t="str">
        <f>MID('Funding Import'!B649,8,50)</f>
        <v>FORMULA FUNDED (EXCL RATES)</v>
      </c>
      <c r="G647" t="str">
        <f>'Funding Import'!I649</f>
        <v>Spreadsheet B 393405 20716327 ES028 DP0528 TeachPensionGrnt PensionG P2 ES028 DP0528 TeachPensionGrnt PensionG P2</v>
      </c>
      <c r="H647">
        <f>'Funding Import'!H649</f>
        <v>1996</v>
      </c>
      <c r="I647" s="139"/>
    </row>
    <row r="648" spans="1:9" ht="15" x14ac:dyDescent="0.2">
      <c r="A648" s="191" t="str">
        <f t="shared" si="20"/>
        <v>4656</v>
      </c>
      <c r="B648" s="191"/>
      <c r="C648" s="191" t="str">
        <f t="shared" si="21"/>
        <v>46560001</v>
      </c>
      <c r="D648" t="str">
        <f>'Funding Import'!A650</f>
        <v>GMPS4656: THE LEVERTON PRIMARY SCHOOL</v>
      </c>
      <c r="E648" t="str">
        <f>MID('Funding Import'!B650,2,4)</f>
        <v>0001</v>
      </c>
      <c r="F648" t="str">
        <f>MID('Funding Import'!B650,8,50)</f>
        <v>FORMULA FUNDED (EXCL RATES)</v>
      </c>
      <c r="G648" t="str">
        <f>'Funding Import'!I650</f>
        <v>Spreadsheet B 393406 20716356 ES029 DP0529 TeachersPayGrant TPG21-22 P2 ES029 DP0529 TeachersPayGrant TPG21-22 P2</v>
      </c>
      <c r="H648">
        <f>'Funding Import'!H650</f>
        <v>707</v>
      </c>
      <c r="I648" s="139"/>
    </row>
    <row r="649" spans="1:9" ht="15" x14ac:dyDescent="0.2">
      <c r="A649" s="191" t="str">
        <f t="shared" si="20"/>
        <v>4656</v>
      </c>
      <c r="B649" s="191"/>
      <c r="C649" s="191" t="str">
        <f t="shared" si="21"/>
        <v>46560001</v>
      </c>
      <c r="D649" t="str">
        <f>'Funding Import'!A651</f>
        <v>GMPS4656: THE LEVERTON PRIMARY SCHOOL</v>
      </c>
      <c r="E649" t="str">
        <f>MID('Funding Import'!B651,2,4)</f>
        <v>0001</v>
      </c>
      <c r="F649" t="str">
        <f>MID('Funding Import'!B651,8,50)</f>
        <v>FORMULA FUNDED (EXCL RATES)</v>
      </c>
      <c r="G649" t="str">
        <f>'Funding Import'!I651</f>
        <v>Spreadsheet B 395854 20828626 ES053 MK0591 FEEE234 SUM21ACT ES053 MK0591 FEEE234 SUM21ACT</v>
      </c>
      <c r="H649">
        <f>'Funding Import'!H651</f>
        <v>17556.8</v>
      </c>
      <c r="I649" s="139"/>
    </row>
    <row r="650" spans="1:9" ht="15" x14ac:dyDescent="0.2">
      <c r="A650" s="191" t="str">
        <f t="shared" si="20"/>
        <v>4656</v>
      </c>
      <c r="B650" s="191"/>
      <c r="C650" s="191" t="str">
        <f t="shared" si="21"/>
        <v>46560001</v>
      </c>
      <c r="D650" t="str">
        <f>'Funding Import'!A652</f>
        <v>GMPS4656: THE LEVERTON PRIMARY SCHOOL</v>
      </c>
      <c r="E650" t="str">
        <f>MID('Funding Import'!B652,2,4)</f>
        <v>0001</v>
      </c>
      <c r="F650" t="str">
        <f>MID('Funding Import'!B652,8,50)</f>
        <v>FORMULA FUNDED (EXCL RATES)</v>
      </c>
      <c r="G650" t="str">
        <f>'Funding Import'!I652</f>
        <v>Spreadsheet B 401824 21143798 ES100 MK0709  FEEE234 AUT21INT ES100 MK0709  FEEE234 AUT21INT</v>
      </c>
      <c r="H650">
        <f>'Funding Import'!H652</f>
        <v>16654.95</v>
      </c>
      <c r="I650" s="139"/>
    </row>
    <row r="651" spans="1:9" ht="15" x14ac:dyDescent="0.2">
      <c r="A651" s="191" t="str">
        <f t="shared" si="20"/>
        <v>4656</v>
      </c>
      <c r="B651" s="191"/>
      <c r="C651" s="191" t="str">
        <f t="shared" si="21"/>
        <v>46560001</v>
      </c>
      <c r="D651" t="str">
        <f>'Funding Import'!A653</f>
        <v>GMPS4656: THE LEVERTON PRIMARY SCHOOL</v>
      </c>
      <c r="E651" t="str">
        <f>MID('Funding Import'!B653,2,4)</f>
        <v>0001</v>
      </c>
      <c r="F651" t="str">
        <f>MID('Funding Import'!B653,8,50)</f>
        <v>FORMULA FUNDED (EXCL RATES)</v>
      </c>
      <c r="G651" t="str">
        <f>'Funding Import'!I653</f>
        <v>DL 8652 FEEE234 AUT21ACT</v>
      </c>
      <c r="H651">
        <f>'Funding Import'!H653</f>
        <v>20413.349999999999</v>
      </c>
      <c r="I651" s="139"/>
    </row>
    <row r="652" spans="1:9" ht="15" x14ac:dyDescent="0.2">
      <c r="A652" s="191" t="str">
        <f t="shared" si="20"/>
        <v>4656</v>
      </c>
      <c r="B652" s="191"/>
      <c r="C652" s="191" t="str">
        <f t="shared" si="21"/>
        <v>46560001</v>
      </c>
      <c r="D652" t="str">
        <f>'Funding Import'!A654</f>
        <v>GMPS4656: THE LEVERTON PRIMARY SCHOOL</v>
      </c>
      <c r="E652" t="str">
        <f>MID('Funding Import'!B654,2,4)</f>
        <v>0001</v>
      </c>
      <c r="F652" t="str">
        <f>MID('Funding Import'!B654,8,50)</f>
        <v>FORMULA FUNDED (EXCL RATES)</v>
      </c>
      <c r="G652" t="str">
        <f>'Funding Import'!I654</f>
        <v>DL 8678 TeachPensionGrnt 0001TPEC</v>
      </c>
      <c r="H652">
        <f>'Funding Import'!H654</f>
        <v>2795</v>
      </c>
      <c r="I652" s="139"/>
    </row>
    <row r="653" spans="1:9" ht="15" x14ac:dyDescent="0.2">
      <c r="A653" s="191" t="str">
        <f t="shared" si="20"/>
        <v>4656</v>
      </c>
      <c r="B653" s="191"/>
      <c r="C653" s="191" t="str">
        <f t="shared" si="21"/>
        <v>46560001</v>
      </c>
      <c r="D653" t="str">
        <f>'Funding Import'!A655</f>
        <v>GMPS4656: THE LEVERTON PRIMARY SCHOOL</v>
      </c>
      <c r="E653" t="str">
        <f>MID('Funding Import'!B655,2,4)</f>
        <v>0001</v>
      </c>
      <c r="F653" t="str">
        <f>MID('Funding Import'!B655,8,50)</f>
        <v>FORMULA FUNDED (EXCL RATES)</v>
      </c>
      <c r="G653" t="str">
        <f>'Funding Import'!I655</f>
        <v>DL 8675 TeachersPayGrant 0001TPG</v>
      </c>
      <c r="H653">
        <f>'Funding Import'!H655</f>
        <v>989</v>
      </c>
      <c r="I653" s="139"/>
    </row>
    <row r="654" spans="1:9" ht="15" x14ac:dyDescent="0.2">
      <c r="A654" s="191" t="str">
        <f t="shared" si="20"/>
        <v>4656</v>
      </c>
      <c r="B654" s="191"/>
      <c r="C654" s="191" t="str">
        <f t="shared" si="21"/>
        <v>46560001</v>
      </c>
      <c r="D654" t="str">
        <f>'Funding Import'!A656</f>
        <v>GMPS4656: THE LEVERTON PRIMARY SCHOOL</v>
      </c>
      <c r="E654" t="str">
        <f>MID('Funding Import'!B656,2,4)</f>
        <v>0001</v>
      </c>
      <c r="F654" t="str">
        <f>MID('Funding Import'!B656,8,50)</f>
        <v>FORMULA FUNDED (EXCL RATES)</v>
      </c>
      <c r="G654" t="str">
        <f>'Funding Import'!I656</f>
        <v>DL 8708 SPR22INT - FEEE234</v>
      </c>
      <c r="H654">
        <f>'Funding Import'!H656</f>
        <v>15253.45</v>
      </c>
      <c r="I654" s="139"/>
    </row>
    <row r="655" spans="1:9" ht="15" x14ac:dyDescent="0.2">
      <c r="A655" s="191" t="str">
        <f t="shared" si="20"/>
        <v>4656</v>
      </c>
      <c r="B655" s="191"/>
      <c r="C655" s="191" t="str">
        <f t="shared" si="21"/>
        <v>46560002</v>
      </c>
      <c r="D655" t="str">
        <f>'Funding Import'!A657</f>
        <v>GMPS4656: THE LEVERTON PRIMARY SCHOOL</v>
      </c>
      <c r="E655" t="str">
        <f>MID('Funding Import'!B657,2,4)</f>
        <v>0002</v>
      </c>
      <c r="F655" t="str">
        <f>MID('Funding Import'!B657,8,50)</f>
        <v>RATES</v>
      </c>
      <c r="G655" t="str">
        <f>'Funding Import'!I657</f>
        <v>Spreadsheet B 391137 20630756 ES007 MK0509 10002 RATES ES007 MK0509 10002 RATES</v>
      </c>
      <c r="H655">
        <f>'Funding Import'!H657</f>
        <v>7055</v>
      </c>
      <c r="I655" s="139"/>
    </row>
    <row r="656" spans="1:9" ht="15" x14ac:dyDescent="0.2">
      <c r="A656" s="191" t="str">
        <f t="shared" si="20"/>
        <v>4656</v>
      </c>
      <c r="B656" s="191"/>
      <c r="C656" s="191" t="str">
        <f t="shared" si="21"/>
        <v>46560003</v>
      </c>
      <c r="D656" t="str">
        <f>'Funding Import'!A658</f>
        <v>GMPS4656: THE LEVERTON PRIMARY SCHOOL</v>
      </c>
      <c r="E656" t="str">
        <f>MID('Funding Import'!B658,2,4)</f>
        <v>0003</v>
      </c>
      <c r="F656" t="str">
        <f>MID('Funding Import'!B658,8,50)</f>
        <v>BROUGHT FORWARD</v>
      </c>
      <c r="G656" t="str">
        <f>'Funding Import'!I658</f>
        <v>Spreadsheet B 394797 20778211 ES055 MK0568 10003 OPENING BALANCES ES055 MK0568 10003 OPENING BALANCES</v>
      </c>
      <c r="H656">
        <f>'Funding Import'!H658</f>
        <v>132560.04999999999</v>
      </c>
      <c r="I656" s="139"/>
    </row>
    <row r="657" spans="1:9" ht="15" x14ac:dyDescent="0.2">
      <c r="A657" s="191" t="str">
        <f t="shared" si="20"/>
        <v>4656</v>
      </c>
      <c r="B657" s="191"/>
      <c r="C657" s="191" t="str">
        <f t="shared" si="21"/>
        <v>46560004</v>
      </c>
      <c r="D657" t="str">
        <f>'Funding Import'!A659</f>
        <v>GMPS4656: THE LEVERTON PRIMARY SCHOOL</v>
      </c>
      <c r="E657" t="str">
        <f>MID('Funding Import'!B659,2,4)</f>
        <v>0004</v>
      </c>
      <c r="F657" t="str">
        <f>MID('Funding Import'!B659,8,50)</f>
        <v>STATEMENTED SEN</v>
      </c>
      <c r="G657" t="str">
        <f>'Funding Import'!I659</f>
        <v>Spreadsheet B 391144 20630818 ES009 MK0511 10004 EHCP ES009 MK0511 10004 EHCP</v>
      </c>
      <c r="H657">
        <f>'Funding Import'!H659</f>
        <v>30295</v>
      </c>
      <c r="I657" s="139"/>
    </row>
    <row r="658" spans="1:9" ht="15" x14ac:dyDescent="0.2">
      <c r="A658" s="191" t="str">
        <f t="shared" si="20"/>
        <v>4656</v>
      </c>
      <c r="B658" s="191"/>
      <c r="C658" s="191" t="str">
        <f t="shared" si="21"/>
        <v>46560004</v>
      </c>
      <c r="D658" t="str">
        <f>'Funding Import'!A660</f>
        <v>GMPS4656: THE LEVERTON PRIMARY SCHOOL</v>
      </c>
      <c r="E658" t="str">
        <f>MID('Funding Import'!B660,2,4)</f>
        <v>0004</v>
      </c>
      <c r="F658" t="str">
        <f>MID('Funding Import'!B660,8,50)</f>
        <v>STATEMENTED SEN</v>
      </c>
      <c r="G658" t="str">
        <f>'Funding Import'!I660</f>
        <v>Spreadsheet B 394845 20782782 ES043 DP0533 SEN TOP-UP SUM1 SUM-21 ES043 DP0533 SEN TOP-UP SUM1 SUM-21</v>
      </c>
      <c r="H658">
        <f>'Funding Import'!H660</f>
        <v>2726</v>
      </c>
      <c r="I658" s="139"/>
    </row>
    <row r="659" spans="1:9" ht="15" x14ac:dyDescent="0.2">
      <c r="A659" s="191" t="str">
        <f t="shared" si="20"/>
        <v>4656</v>
      </c>
      <c r="B659" s="191"/>
      <c r="C659" s="191" t="str">
        <f t="shared" si="21"/>
        <v>46560004</v>
      </c>
      <c r="D659" t="str">
        <f>'Funding Import'!A661</f>
        <v>GMPS4656: THE LEVERTON PRIMARY SCHOOL</v>
      </c>
      <c r="E659" t="str">
        <f>MID('Funding Import'!B661,2,4)</f>
        <v>0004</v>
      </c>
      <c r="F659" t="str">
        <f>MID('Funding Import'!B661,8,50)</f>
        <v>STATEMENTED SEN</v>
      </c>
      <c r="G659" t="str">
        <f>'Funding Import'!I661</f>
        <v>Spreadsheet B 398912 20926051 ES073 CJ0152 EY SENPREMIUM AUT-20 ES073 CJ0152 EY SENPREMIUM SPR-21</v>
      </c>
      <c r="H659">
        <f>'Funding Import'!H661</f>
        <v>964</v>
      </c>
      <c r="I659" s="139"/>
    </row>
    <row r="660" spans="1:9" ht="15" x14ac:dyDescent="0.2">
      <c r="A660" s="191" t="str">
        <f t="shared" si="20"/>
        <v>4656</v>
      </c>
      <c r="B660" s="191"/>
      <c r="C660" s="191" t="str">
        <f t="shared" si="21"/>
        <v>46560004</v>
      </c>
      <c r="D660" t="str">
        <f>'Funding Import'!A662</f>
        <v>GMPS4656: THE LEVERTON PRIMARY SCHOOL</v>
      </c>
      <c r="E660" t="str">
        <f>MID('Funding Import'!B662,2,4)</f>
        <v>0004</v>
      </c>
      <c r="F660" t="str">
        <f>MID('Funding Import'!B662,8,50)</f>
        <v>STATEMENTED SEN</v>
      </c>
      <c r="G660" t="str">
        <f>'Funding Import'!I662</f>
        <v>Spreadsheet B 398914 20926071 ES074 CJ0153 EY SENPREMIUM AUT-20 ES074 CJ0153 EY SENPREMIUM SUM-21</v>
      </c>
      <c r="H660">
        <f>'Funding Import'!H662</f>
        <v>1139</v>
      </c>
      <c r="I660" s="139"/>
    </row>
    <row r="661" spans="1:9" ht="15" x14ac:dyDescent="0.2">
      <c r="A661" s="191" t="str">
        <f t="shared" si="20"/>
        <v>4656</v>
      </c>
      <c r="B661" s="191"/>
      <c r="C661" s="191" t="str">
        <f t="shared" si="21"/>
        <v>46560004</v>
      </c>
      <c r="D661" t="str">
        <f>'Funding Import'!A663</f>
        <v>GMPS4656: THE LEVERTON PRIMARY SCHOOL</v>
      </c>
      <c r="E661" t="str">
        <f>MID('Funding Import'!B663,2,4)</f>
        <v>0004</v>
      </c>
      <c r="F661" t="str">
        <f>MID('Funding Import'!B663,8,50)</f>
        <v>STATEMENTED SEN</v>
      </c>
      <c r="G661" t="str">
        <f>'Funding Import'!I663</f>
        <v>DL 8688 SEN TOP-UP AUT1 AUT-21</v>
      </c>
      <c r="H661">
        <f>'Funding Import'!H663</f>
        <v>2932</v>
      </c>
      <c r="I661" s="139"/>
    </row>
    <row r="662" spans="1:9" ht="15" x14ac:dyDescent="0.2">
      <c r="A662" s="191" t="str">
        <f t="shared" si="20"/>
        <v>4656</v>
      </c>
      <c r="B662" s="191"/>
      <c r="C662" s="191" t="str">
        <f t="shared" si="21"/>
        <v>46560006</v>
      </c>
      <c r="D662" t="str">
        <f>'Funding Import'!A664</f>
        <v>GMPS4656: THE LEVERTON PRIMARY SCHOOL</v>
      </c>
      <c r="E662" t="str">
        <f>MID('Funding Import'!B664,2,4)</f>
        <v>0006</v>
      </c>
      <c r="F662" t="str">
        <f>MID('Funding Import'!B664,8,50)</f>
        <v>EXCEPTIONAL COVID COST GRANT</v>
      </c>
      <c r="G662" t="str">
        <f>'Funding Import'!I664</f>
        <v>Spreadsheet B 398804 20920024 ES065 DP0556 COVIDEMERGENCY COVIDEM ES065 DP0556 COVIDEMERGENCY COVIDEM</v>
      </c>
      <c r="H662">
        <f>'Funding Import'!H664</f>
        <v>14060</v>
      </c>
      <c r="I662" s="139"/>
    </row>
    <row r="663" spans="1:9" ht="15" x14ac:dyDescent="0.2">
      <c r="A663" s="191" t="str">
        <f t="shared" si="20"/>
        <v>4656</v>
      </c>
      <c r="B663" s="191"/>
      <c r="C663" s="191" t="str">
        <f t="shared" si="21"/>
        <v>46560006</v>
      </c>
      <c r="D663" t="str">
        <f>'Funding Import'!A665</f>
        <v>GMPS4656: THE LEVERTON PRIMARY SCHOOL</v>
      </c>
      <c r="E663" t="str">
        <f>MID('Funding Import'!B665,2,4)</f>
        <v>0006</v>
      </c>
      <c r="F663" t="str">
        <f>MID('Funding Import'!B665,8,50)</f>
        <v>EXCEPTIONAL COVID COST GRANT</v>
      </c>
      <c r="G663" t="str">
        <f>'Funding Import'!I665</f>
        <v>Spreadsheet B 398807 20920177 ES067 DP0558 FSMADDCOSTSCOVID FSMCOVID ES067 DP0558 FSMADDCOSTSCOVID FSMCOVID</v>
      </c>
      <c r="H663">
        <f>'Funding Import'!H665</f>
        <v>290.5</v>
      </c>
      <c r="I663" s="139"/>
    </row>
    <row r="664" spans="1:9" ht="15" x14ac:dyDescent="0.2">
      <c r="A664" s="191" t="str">
        <f t="shared" si="20"/>
        <v>4656</v>
      </c>
      <c r="B664" s="191"/>
      <c r="C664" s="191" t="str">
        <f t="shared" si="21"/>
        <v>46560006</v>
      </c>
      <c r="D664" t="str">
        <f>'Funding Import'!A666</f>
        <v>GMPS4656: THE LEVERTON PRIMARY SCHOOL</v>
      </c>
      <c r="E664" t="str">
        <f>MID('Funding Import'!B666,2,4)</f>
        <v>0006</v>
      </c>
      <c r="F664" t="str">
        <f>MID('Funding Import'!B666,8,50)</f>
        <v>EXCEPTIONAL COVID COST GRANT</v>
      </c>
      <c r="G664" t="str">
        <f>'Funding Import'!I666</f>
        <v>Spreadsheet B 399778 20982606 Movement from code '0006 to '0012 covid  emergency recode ES089 RM0128 Covid emergency recode</v>
      </c>
      <c r="H664">
        <f>'Funding Import'!H666</f>
        <v>-14060</v>
      </c>
      <c r="I664" s="139"/>
    </row>
    <row r="665" spans="1:9" ht="15" x14ac:dyDescent="0.2">
      <c r="A665" s="191" t="str">
        <f t="shared" si="20"/>
        <v>4656</v>
      </c>
      <c r="B665" s="191"/>
      <c r="C665" s="191" t="str">
        <f t="shared" si="21"/>
        <v>46560007</v>
      </c>
      <c r="D665" t="str">
        <f>'Funding Import'!A667</f>
        <v>GMPS4656: THE LEVERTON PRIMARY SCHOOL</v>
      </c>
      <c r="E665" t="str">
        <f>MID('Funding Import'!B667,2,4)</f>
        <v>0007</v>
      </c>
      <c r="F665" t="str">
        <f>MID('Funding Import'!B667,8,50)</f>
        <v>PUPIL INCREASE/FORMULA ERR</v>
      </c>
      <c r="G665" t="str">
        <f>'Funding Import'!I667</f>
        <v>Spreadsheet B 393487 20722693 ES026 GROWTH FUND 21 APR 21 ES026 GROWTH FUND 21 APR 21</v>
      </c>
      <c r="H665">
        <f>'Funding Import'!H667</f>
        <v>82013.88</v>
      </c>
      <c r="I665" s="139"/>
    </row>
    <row r="666" spans="1:9" ht="15" x14ac:dyDescent="0.2">
      <c r="A666" s="191" t="str">
        <f t="shared" si="20"/>
        <v>4656</v>
      </c>
      <c r="B666" s="191"/>
      <c r="C666" s="191" t="str">
        <f t="shared" si="21"/>
        <v>46560012</v>
      </c>
      <c r="D666" t="str">
        <f>'Funding Import'!A668</f>
        <v>GMPS4656: THE LEVERTON PRIMARY SCHOOL</v>
      </c>
      <c r="E666" t="str">
        <f>MID('Funding Import'!B668,2,4)</f>
        <v>0012</v>
      </c>
      <c r="F666" t="str">
        <f>MID('Funding Import'!B668,8,50)</f>
        <v>COVID CATCH UP</v>
      </c>
      <c r="G666" t="str">
        <f>'Funding Import'!I668</f>
        <v>Spreadsheet B 392887 20655951 ES015 DP0522 CovidDEP Coviddep1 ES015 DP0522 CovidDEP Coviddep1</v>
      </c>
      <c r="H666">
        <f>'Funding Import'!H668</f>
        <v>1500</v>
      </c>
      <c r="I666" s="139"/>
    </row>
    <row r="667" spans="1:9" ht="15" x14ac:dyDescent="0.2">
      <c r="A667" s="191" t="str">
        <f t="shared" si="20"/>
        <v>4656</v>
      </c>
      <c r="B667" s="191"/>
      <c r="C667" s="191" t="str">
        <f t="shared" si="21"/>
        <v>46560012</v>
      </c>
      <c r="D667" t="str">
        <f>'Funding Import'!A669</f>
        <v>GMPS4656: THE LEVERTON PRIMARY SCHOOL</v>
      </c>
      <c r="E667" t="str">
        <f>MID('Funding Import'!B669,2,4)</f>
        <v>0012</v>
      </c>
      <c r="F667" t="str">
        <f>MID('Funding Import'!B669,8,50)</f>
        <v>COVID CATCH UP</v>
      </c>
      <c r="G667" t="str">
        <f>'Funding Import'!I669</f>
        <v>Spreadsheet B 399778 20982606 Movement from code '0006 to '0012 covid  emergency recode ES089 RM0128 Covid emergency recode</v>
      </c>
      <c r="H667">
        <f>'Funding Import'!H669</f>
        <v>14060</v>
      </c>
      <c r="I667" s="139"/>
    </row>
    <row r="668" spans="1:9" ht="15" x14ac:dyDescent="0.2">
      <c r="A668" s="191" t="str">
        <f t="shared" si="20"/>
        <v>4656</v>
      </c>
      <c r="B668" s="191"/>
      <c r="C668" s="191" t="str">
        <f t="shared" si="21"/>
        <v>46560012</v>
      </c>
      <c r="D668" t="str">
        <f>'Funding Import'!A670</f>
        <v>GMPS4656: THE LEVERTON PRIMARY SCHOOL</v>
      </c>
      <c r="E668" t="str">
        <f>MID('Funding Import'!B670,2,4)</f>
        <v>0012</v>
      </c>
      <c r="F668" t="str">
        <f>MID('Funding Import'!B670,8,50)</f>
        <v>COVID CATCH UP</v>
      </c>
      <c r="G668" t="str">
        <f>'Funding Import'!I670</f>
        <v>DL 8645 0012recoveryc 0012RPG</v>
      </c>
      <c r="H668">
        <f>'Funding Import'!H670</f>
        <v>4132.5</v>
      </c>
      <c r="I668" s="139"/>
    </row>
    <row r="669" spans="1:9" ht="15" x14ac:dyDescent="0.2">
      <c r="A669" s="191" t="str">
        <f t="shared" si="20"/>
        <v>4656</v>
      </c>
      <c r="B669" s="191"/>
      <c r="C669" s="191" t="str">
        <f t="shared" si="21"/>
        <v>46560012</v>
      </c>
      <c r="D669" t="str">
        <f>'Funding Import'!A671</f>
        <v>GMPS4656: THE LEVERTON PRIMARY SCHOOL</v>
      </c>
      <c r="E669" t="str">
        <f>MID('Funding Import'!B671,2,4)</f>
        <v>0012</v>
      </c>
      <c r="F669" t="str">
        <f>MID('Funding Import'!B671,8,50)</f>
        <v>COVID CATCH UP</v>
      </c>
      <c r="G669" t="str">
        <f>'Funding Import'!I671</f>
        <v>DL 8656 0012schoolled 0012SLT</v>
      </c>
      <c r="H669">
        <f>'Funding Import'!H671</f>
        <v>3661.88</v>
      </c>
      <c r="I669" s="139"/>
    </row>
    <row r="670" spans="1:9" ht="15" x14ac:dyDescent="0.2">
      <c r="A670" s="191" t="str">
        <f t="shared" si="20"/>
        <v>4656</v>
      </c>
      <c r="B670" s="191"/>
      <c r="C670" s="191" t="str">
        <f t="shared" si="21"/>
        <v>46560014</v>
      </c>
      <c r="D670" t="str">
        <f>'Funding Import'!A672</f>
        <v>GMPS4656: THE LEVERTON PRIMARY SCHOOL</v>
      </c>
      <c r="E670" t="str">
        <f>MID('Funding Import'!B672,2,4)</f>
        <v>0014</v>
      </c>
      <c r="F670" t="str">
        <f>MID('Funding Import'!B672,8,50)</f>
        <v>PUPIL PREMIUM</v>
      </c>
      <c r="G670" t="str">
        <f>'Funding Import'!I672</f>
        <v>Spreadsheet B 400831 21077861 ES093 DP0593 SUMMER21PPG SUM21PPG ES093 DP0593 SUMMER21PPG SUM21PPG</v>
      </c>
      <c r="H670">
        <f>'Funding Import'!H672</f>
        <v>63888</v>
      </c>
      <c r="I670" s="139"/>
    </row>
    <row r="671" spans="1:9" ht="15" x14ac:dyDescent="0.2">
      <c r="A671" s="191" t="str">
        <f t="shared" si="20"/>
        <v>4656</v>
      </c>
      <c r="B671" s="191"/>
      <c r="C671" s="191" t="str">
        <f t="shared" si="21"/>
        <v>46560014</v>
      </c>
      <c r="D671" t="str">
        <f>'Funding Import'!A673</f>
        <v>GMPS4656: THE LEVERTON PRIMARY SCHOOL</v>
      </c>
      <c r="E671" t="str">
        <f>MID('Funding Import'!B673,2,4)</f>
        <v>0014</v>
      </c>
      <c r="F671" t="str">
        <f>MID('Funding Import'!B673,8,50)</f>
        <v>PUPIL PREMIUM</v>
      </c>
      <c r="G671" t="str">
        <f>'Funding Import'!I673</f>
        <v>DL 8701 0014 Pupil Premium Autumn Term 2021</v>
      </c>
      <c r="H671">
        <f>'Funding Import'!H673</f>
        <v>51110</v>
      </c>
      <c r="I671" s="139"/>
    </row>
    <row r="672" spans="1:9" ht="15" x14ac:dyDescent="0.2">
      <c r="A672" s="191" t="str">
        <f t="shared" si="20"/>
        <v>4656</v>
      </c>
      <c r="B672" s="191"/>
      <c r="C672" s="191" t="str">
        <f t="shared" si="21"/>
        <v>46560018</v>
      </c>
      <c r="D672" t="str">
        <f>'Funding Import'!A674</f>
        <v>GMPS4656: THE LEVERTON PRIMARY SCHOOL</v>
      </c>
      <c r="E672" t="str">
        <f>MID('Funding Import'!B674,2,4)</f>
        <v>0018</v>
      </c>
      <c r="F672" t="str">
        <f>MID('Funding Import'!B674,8,50)</f>
        <v>ADDITIONAL GRANT INCOME</v>
      </c>
      <c r="G672" t="str">
        <f>'Funding Import'!I674</f>
        <v>Spreadsheet B 393531 20728061 ES032 RM0087 PE GRANT APR 21 ES032 RM0087 PE GRANT APR 21</v>
      </c>
      <c r="H672">
        <f>'Funding Import'!H674</f>
        <v>8208</v>
      </c>
      <c r="I672" s="139"/>
    </row>
    <row r="673" spans="1:9" ht="15" x14ac:dyDescent="0.2">
      <c r="A673" s="191" t="str">
        <f t="shared" si="20"/>
        <v>4656</v>
      </c>
      <c r="B673" s="191"/>
      <c r="C673" s="191" t="str">
        <f t="shared" si="21"/>
        <v>46560018</v>
      </c>
      <c r="D673" t="str">
        <f>'Funding Import'!A675</f>
        <v>GMPS4656: THE LEVERTON PRIMARY SCHOOL</v>
      </c>
      <c r="E673" t="str">
        <f>MID('Funding Import'!B675,2,4)</f>
        <v>0018</v>
      </c>
      <c r="F673" t="str">
        <f>MID('Funding Import'!B675,8,50)</f>
        <v>ADDITIONAL GRANT INCOME</v>
      </c>
      <c r="G673" t="str">
        <f>'Funding Import'!I675</f>
        <v>Spreadsheet B 399769 20981730 UIFSM JULY21 UIFSM 21 ES085 RM0124 UIFSM JULY21 UIFSM 21</v>
      </c>
      <c r="H673">
        <f>'Funding Import'!H675</f>
        <v>50314</v>
      </c>
      <c r="I673" s="139"/>
    </row>
    <row r="674" spans="1:9" ht="15" x14ac:dyDescent="0.2">
      <c r="A674" s="191" t="str">
        <f t="shared" si="20"/>
        <v>4656</v>
      </c>
      <c r="B674" s="191"/>
      <c r="C674" s="191" t="str">
        <f t="shared" si="21"/>
        <v>46560018</v>
      </c>
      <c r="D674" t="str">
        <f>'Funding Import'!A676</f>
        <v>GMPS4656: THE LEVERTON PRIMARY SCHOOL</v>
      </c>
      <c r="E674" t="str">
        <f>MID('Funding Import'!B676,2,4)</f>
        <v>0018</v>
      </c>
      <c r="F674" t="str">
        <f>MID('Funding Import'!B676,8,50)</f>
        <v>ADDITIONAL GRANT INCOME</v>
      </c>
      <c r="G674" t="str">
        <f>'Funding Import'!I676</f>
        <v>DL 8673 PE GRANT OCT21 0018PE</v>
      </c>
      <c r="H674">
        <f>'Funding Import'!H676</f>
        <v>11468</v>
      </c>
      <c r="I674" s="139"/>
    </row>
    <row r="675" spans="1:9" ht="15" x14ac:dyDescent="0.2">
      <c r="A675" s="191" t="str">
        <f t="shared" si="20"/>
        <v>4656</v>
      </c>
      <c r="B675" s="191"/>
      <c r="C675" s="191" t="str">
        <f t="shared" si="21"/>
        <v>46560026</v>
      </c>
      <c r="D675" t="str">
        <f>'Funding Import'!A677</f>
        <v>GMPS4656: THE LEVERTON PRIMARY SCHOOL</v>
      </c>
      <c r="E675" t="str">
        <f>MID('Funding Import'!B677,2,4)</f>
        <v>0026</v>
      </c>
      <c r="F675" t="str">
        <f>MID('Funding Import'!B677,8,50)</f>
        <v>NOTIONAL SEN FUNDING</v>
      </c>
      <c r="G675" t="str">
        <f>'Funding Import'!I677</f>
        <v>Spreadsheet B 391732 20639856 ES012 MK0514 10026 NOTIONAL SEN ES012 MK0514 10026 NOTIONAL SEN</v>
      </c>
      <c r="H675">
        <f>'Funding Import'!H677</f>
        <v>224967</v>
      </c>
      <c r="I675" s="139"/>
    </row>
    <row r="676" spans="1:9" ht="15" x14ac:dyDescent="0.2">
      <c r="A676" s="191" t="str">
        <f t="shared" si="20"/>
        <v>4680</v>
      </c>
      <c r="B676" s="191"/>
      <c r="C676" s="191" t="str">
        <f t="shared" si="21"/>
        <v>46800001</v>
      </c>
      <c r="D676" t="str">
        <f>'Funding Import'!A678</f>
        <v>GMPS4680: WALTON-ON-THE-NAZE PRIMARY SCH</v>
      </c>
      <c r="E676" t="str">
        <f>MID('Funding Import'!B678,2,4)</f>
        <v>0001</v>
      </c>
      <c r="F676" t="str">
        <f>MID('Funding Import'!B678,8,50)</f>
        <v>FORMULA FUNDED (EXCL RATES)</v>
      </c>
      <c r="G676" t="str">
        <f>'Funding Import'!I678</f>
        <v>Spreadsheet B 391145 20630885 ES006 MK0508 10001 FORMULA FUNDED ES006 MK0508 10001 FORMULA FUNDED</v>
      </c>
      <c r="H676">
        <f>'Funding Import'!H678</f>
        <v>847441</v>
      </c>
      <c r="I676" s="139"/>
    </row>
    <row r="677" spans="1:9" ht="15" x14ac:dyDescent="0.2">
      <c r="A677" s="191" t="str">
        <f t="shared" si="20"/>
        <v>4680</v>
      </c>
      <c r="B677" s="191"/>
      <c r="C677" s="191" t="str">
        <f t="shared" si="21"/>
        <v>46800002</v>
      </c>
      <c r="D677" t="str">
        <f>'Funding Import'!A679</f>
        <v>GMPS4680: WALTON-ON-THE-NAZE PRIMARY SCH</v>
      </c>
      <c r="E677" t="str">
        <f>MID('Funding Import'!B679,2,4)</f>
        <v>0002</v>
      </c>
      <c r="F677" t="str">
        <f>MID('Funding Import'!B679,8,50)</f>
        <v>RATES</v>
      </c>
      <c r="G677" t="str">
        <f>'Funding Import'!I679</f>
        <v>Spreadsheet B 391137 20630756 ES007 MK0509 10002 RATES ES007 MK0509 10002 RATES</v>
      </c>
      <c r="H677">
        <f>'Funding Import'!H679</f>
        <v>5374</v>
      </c>
      <c r="I677" s="139"/>
    </row>
    <row r="678" spans="1:9" ht="15" x14ac:dyDescent="0.2">
      <c r="A678" s="191" t="str">
        <f t="shared" si="20"/>
        <v>4680</v>
      </c>
      <c r="B678" s="191"/>
      <c r="C678" s="191" t="str">
        <f t="shared" si="21"/>
        <v>46800003</v>
      </c>
      <c r="D678" t="str">
        <f>'Funding Import'!A680</f>
        <v>GMPS4680: WALTON-ON-THE-NAZE PRIMARY SCH</v>
      </c>
      <c r="E678" t="str">
        <f>MID('Funding Import'!B680,2,4)</f>
        <v>0003</v>
      </c>
      <c r="F678" t="str">
        <f>MID('Funding Import'!B680,8,50)</f>
        <v>BROUGHT FORWARD</v>
      </c>
      <c r="G678" t="str">
        <f>'Funding Import'!I680</f>
        <v>Spreadsheet B 394797 20778211 ES055 MK0568 10003 OPENING BALANCES ES055 MK0568 10003 OPENING BALANCES</v>
      </c>
      <c r="H678">
        <f>'Funding Import'!H680</f>
        <v>318411.61</v>
      </c>
      <c r="I678" s="139"/>
    </row>
    <row r="679" spans="1:9" ht="15" x14ac:dyDescent="0.2">
      <c r="A679" s="191" t="str">
        <f t="shared" si="20"/>
        <v>4680</v>
      </c>
      <c r="B679" s="191"/>
      <c r="C679" s="191" t="str">
        <f t="shared" si="21"/>
        <v>46800004</v>
      </c>
      <c r="D679" t="str">
        <f>'Funding Import'!A681</f>
        <v>GMPS4680: WALTON-ON-THE-NAZE PRIMARY SCH</v>
      </c>
      <c r="E679" t="str">
        <f>MID('Funding Import'!B681,2,4)</f>
        <v>0004</v>
      </c>
      <c r="F679" t="str">
        <f>MID('Funding Import'!B681,8,50)</f>
        <v>STATEMENTED SEN</v>
      </c>
      <c r="G679" t="str">
        <f>'Funding Import'!I681</f>
        <v>Spreadsheet B 391144 20630818 ES009 MK0511 10004 EHCP ES009 MK0511 10004 EHCP</v>
      </c>
      <c r="H679">
        <f>'Funding Import'!H681</f>
        <v>13210</v>
      </c>
      <c r="I679" s="139"/>
    </row>
    <row r="680" spans="1:9" ht="15" x14ac:dyDescent="0.2">
      <c r="A680" s="191" t="str">
        <f t="shared" si="20"/>
        <v>4680</v>
      </c>
      <c r="B680" s="191"/>
      <c r="C680" s="191" t="str">
        <f t="shared" si="21"/>
        <v>46800004</v>
      </c>
      <c r="D680" t="str">
        <f>'Funding Import'!A682</f>
        <v>GMPS4680: WALTON-ON-THE-NAZE PRIMARY SCH</v>
      </c>
      <c r="E680" t="str">
        <f>MID('Funding Import'!B682,2,4)</f>
        <v>0004</v>
      </c>
      <c r="F680" t="str">
        <f>MID('Funding Import'!B682,8,50)</f>
        <v>STATEMENTED SEN</v>
      </c>
      <c r="G680" t="str">
        <f>'Funding Import'!I682</f>
        <v>Spreadsheet B 401820 21143763 ES099 MK0707 SEN TOP-UP SUM2 SUM-21 ES099 MK0707 SEN TOP-UP SUM2 SUM-21</v>
      </c>
      <c r="H680">
        <f>'Funding Import'!H682</f>
        <v>1797</v>
      </c>
      <c r="I680" s="139"/>
    </row>
    <row r="681" spans="1:9" ht="15" x14ac:dyDescent="0.2">
      <c r="A681" s="191" t="str">
        <f t="shared" si="20"/>
        <v>4680</v>
      </c>
      <c r="B681" s="191"/>
      <c r="C681" s="191" t="str">
        <f t="shared" si="21"/>
        <v>46800004</v>
      </c>
      <c r="D681" t="str">
        <f>'Funding Import'!A683</f>
        <v>GMPS4680: WALTON-ON-THE-NAZE PRIMARY SCH</v>
      </c>
      <c r="E681" t="str">
        <f>MID('Funding Import'!B683,2,4)</f>
        <v>0004</v>
      </c>
      <c r="F681" t="str">
        <f>MID('Funding Import'!B683,8,50)</f>
        <v>STATEMENTED SEN</v>
      </c>
      <c r="G681" t="str">
        <f>'Funding Import'!I683</f>
        <v>DL 8688 SEN TOP-UP AUT1 AUT-21</v>
      </c>
      <c r="H681">
        <f>'Funding Import'!H683</f>
        <v>9809</v>
      </c>
      <c r="I681" s="139"/>
    </row>
    <row r="682" spans="1:9" ht="15" x14ac:dyDescent="0.2">
      <c r="A682" s="191" t="str">
        <f t="shared" si="20"/>
        <v>4680</v>
      </c>
      <c r="B682" s="191"/>
      <c r="C682" s="191" t="str">
        <f t="shared" si="21"/>
        <v>46800006</v>
      </c>
      <c r="D682" t="str">
        <f>'Funding Import'!A684</f>
        <v>GMPS4680: WALTON-ON-THE-NAZE PRIMARY SCH</v>
      </c>
      <c r="E682" t="str">
        <f>MID('Funding Import'!B684,2,4)</f>
        <v>0006</v>
      </c>
      <c r="F682" t="str">
        <f>MID('Funding Import'!B684,8,50)</f>
        <v>EXCEPTIONAL COVID COST GRANT</v>
      </c>
      <c r="G682" t="str">
        <f>'Funding Import'!I684</f>
        <v>Spreadsheet B 398807 20920177 ES067 DP0558 FSMADDCOSTSCOVID FSMCOVID ES067 DP0558 FSMADDCOSTSCOVID FSMCOVID</v>
      </c>
      <c r="H682">
        <f>'Funding Import'!H684</f>
        <v>2760</v>
      </c>
      <c r="I682" s="139"/>
    </row>
    <row r="683" spans="1:9" ht="15" x14ac:dyDescent="0.2">
      <c r="A683" s="191" t="str">
        <f t="shared" si="20"/>
        <v>4680</v>
      </c>
      <c r="B683" s="191"/>
      <c r="C683" s="191" t="str">
        <f t="shared" si="21"/>
        <v>46800006</v>
      </c>
      <c r="D683" t="str">
        <f>'Funding Import'!A685</f>
        <v>GMPS4680: WALTON-ON-THE-NAZE PRIMARY SCH</v>
      </c>
      <c r="E683" t="str">
        <f>MID('Funding Import'!B685,2,4)</f>
        <v>0006</v>
      </c>
      <c r="F683" t="str">
        <f>MID('Funding Import'!B685,8,50)</f>
        <v>EXCEPTIONAL COVID COST GRANT</v>
      </c>
      <c r="G683" t="str">
        <f>'Funding Import'!I685</f>
        <v>Spreadsheet B 398804 20920024 ES065 DP0556 COVIDEMERGENCY COVIDEM ES065 DP0556 COVIDEMERGENCY COVIDEM</v>
      </c>
      <c r="H683">
        <f>'Funding Import'!H685</f>
        <v>7460</v>
      </c>
      <c r="I683" s="139"/>
    </row>
    <row r="684" spans="1:9" ht="15" x14ac:dyDescent="0.2">
      <c r="A684" s="191" t="str">
        <f t="shared" si="20"/>
        <v>4680</v>
      </c>
      <c r="B684" s="191"/>
      <c r="C684" s="191" t="str">
        <f t="shared" si="21"/>
        <v>46800006</v>
      </c>
      <c r="D684" t="str">
        <f>'Funding Import'!A686</f>
        <v>GMPS4680: WALTON-ON-THE-NAZE PRIMARY SCH</v>
      </c>
      <c r="E684" t="str">
        <f>MID('Funding Import'!B686,2,4)</f>
        <v>0006</v>
      </c>
      <c r="F684" t="str">
        <f>MID('Funding Import'!B686,8,50)</f>
        <v>EXCEPTIONAL COVID COST GRANT</v>
      </c>
      <c r="G684" t="str">
        <f>'Funding Import'!I686</f>
        <v>Spreadsheet B 399778 20982606 Movement from code '0006 to '0012 covid  emergency recode ES089 RM0128 Covid emergency recode</v>
      </c>
      <c r="H684">
        <f>'Funding Import'!H686</f>
        <v>-7460</v>
      </c>
      <c r="I684" s="139"/>
    </row>
    <row r="685" spans="1:9" ht="15" x14ac:dyDescent="0.2">
      <c r="A685" s="191" t="str">
        <f t="shared" si="20"/>
        <v>4680</v>
      </c>
      <c r="B685" s="191"/>
      <c r="C685" s="191" t="str">
        <f t="shared" si="21"/>
        <v>46800007</v>
      </c>
      <c r="D685" t="str">
        <f>'Funding Import'!A687</f>
        <v>GMPS4680: WALTON-ON-THE-NAZE PRIMARY SCH</v>
      </c>
      <c r="E685" t="str">
        <f>MID('Funding Import'!B687,2,4)</f>
        <v>0007</v>
      </c>
      <c r="F685" t="str">
        <f>MID('Funding Import'!B687,8,50)</f>
        <v>PUPIL INCREASE/FORMULA ERR</v>
      </c>
      <c r="G685" t="str">
        <f>'Funding Import'!I687</f>
        <v>Spreadsheet B 393486 20722630 Growth Fund 21 APR 21 ES025 RM0082 Growth Fund 21 APR 21</v>
      </c>
      <c r="H685">
        <f>'Funding Import'!H687</f>
        <v>3942.98</v>
      </c>
      <c r="I685" s="139"/>
    </row>
    <row r="686" spans="1:9" ht="15" x14ac:dyDescent="0.2">
      <c r="A686" s="191" t="str">
        <f t="shared" si="20"/>
        <v>4680</v>
      </c>
      <c r="B686" s="191"/>
      <c r="C686" s="191" t="str">
        <f t="shared" si="21"/>
        <v>46800012</v>
      </c>
      <c r="D686" t="str">
        <f>'Funding Import'!A688</f>
        <v>GMPS4680: WALTON-ON-THE-NAZE PRIMARY SCH</v>
      </c>
      <c r="E686" t="str">
        <f>MID('Funding Import'!B688,2,4)</f>
        <v>0012</v>
      </c>
      <c r="F686" t="str">
        <f>MID('Funding Import'!B688,8,50)</f>
        <v>COVID CATCH UP</v>
      </c>
      <c r="G686" t="str">
        <f>'Funding Import'!I688</f>
        <v>Spreadsheet B 399778 20982606 Movement from code '0006 to '0012 covid  emergency recode ES089 RM0128 Covid emergency recode</v>
      </c>
      <c r="H686">
        <f>'Funding Import'!H688</f>
        <v>7460</v>
      </c>
      <c r="I686" s="139"/>
    </row>
    <row r="687" spans="1:9" ht="15" x14ac:dyDescent="0.2">
      <c r="A687" s="191" t="str">
        <f t="shared" si="20"/>
        <v>4680</v>
      </c>
      <c r="B687" s="191"/>
      <c r="C687" s="191" t="str">
        <f t="shared" si="21"/>
        <v>46800012</v>
      </c>
      <c r="D687" t="str">
        <f>'Funding Import'!A689</f>
        <v>GMPS4680: WALTON-ON-THE-NAZE PRIMARY SCH</v>
      </c>
      <c r="E687" t="str">
        <f>MID('Funding Import'!B689,2,4)</f>
        <v>0012</v>
      </c>
      <c r="F687" t="str">
        <f>MID('Funding Import'!B689,8,50)</f>
        <v>COVID CATCH UP</v>
      </c>
      <c r="G687" t="str">
        <f>'Funding Import'!I689</f>
        <v>DL 8645 0012recoveryc 0012RPG</v>
      </c>
      <c r="H687">
        <f>'Funding Import'!H689</f>
        <v>3480</v>
      </c>
      <c r="I687" s="139"/>
    </row>
    <row r="688" spans="1:9" ht="15" x14ac:dyDescent="0.2">
      <c r="A688" s="191" t="str">
        <f t="shared" si="20"/>
        <v>4680</v>
      </c>
      <c r="B688" s="191"/>
      <c r="C688" s="191" t="str">
        <f t="shared" si="21"/>
        <v>46800012</v>
      </c>
      <c r="D688" t="str">
        <f>'Funding Import'!A690</f>
        <v>GMPS4680: WALTON-ON-THE-NAZE PRIMARY SCH</v>
      </c>
      <c r="E688" t="str">
        <f>MID('Funding Import'!B690,2,4)</f>
        <v>0012</v>
      </c>
      <c r="F688" t="str">
        <f>MID('Funding Import'!B690,8,50)</f>
        <v>COVID CATCH UP</v>
      </c>
      <c r="G688" t="str">
        <f>'Funding Import'!I690</f>
        <v>DL 8656 0012schoolled 0012SLT</v>
      </c>
      <c r="H688">
        <f>'Funding Import'!H690</f>
        <v>3307.5</v>
      </c>
      <c r="I688" s="139"/>
    </row>
    <row r="689" spans="1:9" ht="15" x14ac:dyDescent="0.2">
      <c r="A689" s="191" t="str">
        <f t="shared" si="20"/>
        <v>4680</v>
      </c>
      <c r="B689" s="191"/>
      <c r="C689" s="191" t="str">
        <f t="shared" si="21"/>
        <v>46800014</v>
      </c>
      <c r="D689" t="str">
        <f>'Funding Import'!A691</f>
        <v>GMPS4680: WALTON-ON-THE-NAZE PRIMARY SCH</v>
      </c>
      <c r="E689" t="str">
        <f>MID('Funding Import'!B691,2,4)</f>
        <v>0014</v>
      </c>
      <c r="F689" t="str">
        <f>MID('Funding Import'!B691,8,50)</f>
        <v>PUPIL PREMIUM</v>
      </c>
      <c r="G689" t="str">
        <f>'Funding Import'!I691</f>
        <v>Spreadsheet B 393806 20749732 Journal Import 20749732: ES040 RM0091 PPG CIC SUM21P1 SUM-21</v>
      </c>
      <c r="H689">
        <f>'Funding Import'!H691</f>
        <v>465</v>
      </c>
      <c r="I689" s="139"/>
    </row>
    <row r="690" spans="1:9" ht="15" x14ac:dyDescent="0.2">
      <c r="A690" s="191" t="str">
        <f t="shared" si="20"/>
        <v>4680</v>
      </c>
      <c r="B690" s="191"/>
      <c r="C690" s="191" t="str">
        <f t="shared" si="21"/>
        <v>46800014</v>
      </c>
      <c r="D690" t="str">
        <f>'Funding Import'!A692</f>
        <v>GMPS4680: WALTON-ON-THE-NAZE PRIMARY SCH</v>
      </c>
      <c r="E690" t="str">
        <f>MID('Funding Import'!B692,2,4)</f>
        <v>0014</v>
      </c>
      <c r="F690" t="str">
        <f>MID('Funding Import'!B692,8,50)</f>
        <v>PUPIL PREMIUM</v>
      </c>
      <c r="G690" t="str">
        <f>'Funding Import'!I692</f>
        <v>Spreadsheet B 400831 21077861 ES093 DP0593 SUMMER21PPG SUM21PPG ES093 DP0593 SUMMER21PPG SUM21PPG</v>
      </c>
      <c r="H690">
        <f>'Funding Import'!H692</f>
        <v>56975</v>
      </c>
      <c r="I690" s="139"/>
    </row>
    <row r="691" spans="1:9" ht="15" x14ac:dyDescent="0.2">
      <c r="A691" s="191" t="str">
        <f t="shared" si="20"/>
        <v>4680</v>
      </c>
      <c r="B691" s="191"/>
      <c r="C691" s="191" t="str">
        <f t="shared" si="21"/>
        <v>46800014</v>
      </c>
      <c r="D691" t="str">
        <f>'Funding Import'!A693</f>
        <v>GMPS4680: WALTON-ON-THE-NAZE PRIMARY SCH</v>
      </c>
      <c r="E691" t="str">
        <f>MID('Funding Import'!B693,2,4)</f>
        <v>0014</v>
      </c>
      <c r="F691" t="str">
        <f>MID('Funding Import'!B693,8,50)</f>
        <v>PUPIL PREMIUM</v>
      </c>
      <c r="G691" t="str">
        <f>'Funding Import'!I693</f>
        <v>DL 8701 0014 Pupil Premium Autumn Term 2021</v>
      </c>
      <c r="H691">
        <f>'Funding Import'!H693</f>
        <v>45580</v>
      </c>
      <c r="I691" s="139"/>
    </row>
    <row r="692" spans="1:9" ht="15" x14ac:dyDescent="0.2">
      <c r="A692" s="191" t="str">
        <f t="shared" si="20"/>
        <v>4680</v>
      </c>
      <c r="B692" s="191"/>
      <c r="C692" s="191" t="str">
        <f t="shared" si="21"/>
        <v>46800018</v>
      </c>
      <c r="D692" t="str">
        <f>'Funding Import'!A694</f>
        <v>GMPS4680: WALTON-ON-THE-NAZE PRIMARY SCH</v>
      </c>
      <c r="E692" t="str">
        <f>MID('Funding Import'!B694,2,4)</f>
        <v>0018</v>
      </c>
      <c r="F692" t="str">
        <f>MID('Funding Import'!B694,8,50)</f>
        <v>ADDITIONAL GRANT INCOME</v>
      </c>
      <c r="G692" t="str">
        <f>'Funding Import'!I694</f>
        <v>Spreadsheet B 393531 20728061 ES032 RM0087 PE GRANT APR 21 ES032 RM0087 PE GRANT APR 21</v>
      </c>
      <c r="H692">
        <f>'Funding Import'!H694</f>
        <v>7546</v>
      </c>
      <c r="I692" s="139"/>
    </row>
    <row r="693" spans="1:9" ht="15" x14ac:dyDescent="0.2">
      <c r="A693" s="191" t="str">
        <f t="shared" si="20"/>
        <v>4680</v>
      </c>
      <c r="B693" s="191"/>
      <c r="C693" s="191" t="str">
        <f t="shared" si="21"/>
        <v>46800018</v>
      </c>
      <c r="D693" t="str">
        <f>'Funding Import'!A695</f>
        <v>GMPS4680: WALTON-ON-THE-NAZE PRIMARY SCH</v>
      </c>
      <c r="E693" t="str">
        <f>MID('Funding Import'!B695,2,4)</f>
        <v>0018</v>
      </c>
      <c r="F693" t="str">
        <f>MID('Funding Import'!B695,8,50)</f>
        <v>ADDITIONAL GRANT INCOME</v>
      </c>
      <c r="G693" t="str">
        <f>'Funding Import'!I695</f>
        <v>Spreadsheet B 399769 20981730 UIFSM JULY21 UIFSM 21 ES085 RM0124 UIFSM JULY21 UIFSM 21</v>
      </c>
      <c r="H693">
        <f>'Funding Import'!H695</f>
        <v>18804</v>
      </c>
      <c r="I693" s="139"/>
    </row>
    <row r="694" spans="1:9" ht="15" x14ac:dyDescent="0.2">
      <c r="A694" s="191" t="str">
        <f t="shared" si="20"/>
        <v>4680</v>
      </c>
      <c r="B694" s="191"/>
      <c r="C694" s="191" t="str">
        <f t="shared" si="21"/>
        <v>46800018</v>
      </c>
      <c r="D694" t="str">
        <f>'Funding Import'!A696</f>
        <v>GMPS4680: WALTON-ON-THE-NAZE PRIMARY SCH</v>
      </c>
      <c r="E694" t="str">
        <f>MID('Funding Import'!B696,2,4)</f>
        <v>0018</v>
      </c>
      <c r="F694" t="str">
        <f>MID('Funding Import'!B696,8,50)</f>
        <v>ADDITIONAL GRANT INCOME</v>
      </c>
      <c r="G694" t="str">
        <f>'Funding Import'!I696</f>
        <v>DL 8673 PE GRANT OCT21 0018PE</v>
      </c>
      <c r="H694">
        <f>'Funding Import'!H696</f>
        <v>10483</v>
      </c>
      <c r="I694" s="139"/>
    </row>
    <row r="695" spans="1:9" ht="15" x14ac:dyDescent="0.2">
      <c r="A695" s="191" t="str">
        <f t="shared" si="20"/>
        <v>4680</v>
      </c>
      <c r="B695" s="191"/>
      <c r="C695" s="191" t="str">
        <f t="shared" si="21"/>
        <v>46800026</v>
      </c>
      <c r="D695" t="str">
        <f>'Funding Import'!A697</f>
        <v>GMPS4680: WALTON-ON-THE-NAZE PRIMARY SCH</v>
      </c>
      <c r="E695" t="str">
        <f>MID('Funding Import'!B697,2,4)</f>
        <v>0026</v>
      </c>
      <c r="F695" t="str">
        <f>MID('Funding Import'!B697,8,50)</f>
        <v>NOTIONAL SEN FUNDING</v>
      </c>
      <c r="G695" t="str">
        <f>'Funding Import'!I697</f>
        <v>Spreadsheet B 391732 20639856 ES012 MK0514 10026 NOTIONAL SEN ES012 MK0514 10026 NOTIONAL SEN</v>
      </c>
      <c r="H695">
        <f>'Funding Import'!H697</f>
        <v>184687</v>
      </c>
      <c r="I695" s="139"/>
    </row>
    <row r="696" spans="1:9" ht="15" x14ac:dyDescent="0.2">
      <c r="A696" s="191" t="str">
        <f t="shared" si="20"/>
        <v>4714</v>
      </c>
      <c r="B696" s="191"/>
      <c r="C696" s="191" t="str">
        <f t="shared" si="21"/>
        <v>47140001</v>
      </c>
      <c r="D696" t="str">
        <f>'Funding Import'!A698</f>
        <v>GMPS4714: MERSEA ISLAND SCHOOL</v>
      </c>
      <c r="E696" t="str">
        <f>MID('Funding Import'!B698,2,4)</f>
        <v>0001</v>
      </c>
      <c r="F696" t="str">
        <f>MID('Funding Import'!B698,8,50)</f>
        <v>FORMULA FUNDED (EXCL RATES)</v>
      </c>
      <c r="G696" t="str">
        <f>'Funding Import'!I698</f>
        <v>Spreadsheet B 391145 20630885 ES006 MK0508 10001 FORMULA FUNDED ES006 MK0508 10001 FORMULA FUNDED</v>
      </c>
      <c r="H696">
        <f>'Funding Import'!H698</f>
        <v>1371527</v>
      </c>
      <c r="I696" s="139"/>
    </row>
    <row r="697" spans="1:9" ht="15" x14ac:dyDescent="0.2">
      <c r="A697" s="191" t="str">
        <f t="shared" si="20"/>
        <v>4714</v>
      </c>
      <c r="B697" s="191"/>
      <c r="C697" s="191" t="str">
        <f t="shared" si="21"/>
        <v>47140001</v>
      </c>
      <c r="D697" t="str">
        <f>'Funding Import'!A699</f>
        <v>GMPS4714: MERSEA ISLAND SCHOOL</v>
      </c>
      <c r="E697" t="str">
        <f>MID('Funding Import'!B699,2,4)</f>
        <v>0001</v>
      </c>
      <c r="F697" t="str">
        <f>MID('Funding Import'!B699,8,50)</f>
        <v>FORMULA FUNDED (EXCL RATES)</v>
      </c>
      <c r="G697" t="str">
        <f>'Funding Import'!I699</f>
        <v>Spreadsheet B 393405 20716327 ES028 DP0528 TeachPensionGrnt PensionG P2 ES028 DP0528 TeachPensionGrnt PensionG P2</v>
      </c>
      <c r="H697">
        <f>'Funding Import'!H699</f>
        <v>1495</v>
      </c>
      <c r="I697" s="139"/>
    </row>
    <row r="698" spans="1:9" ht="15" x14ac:dyDescent="0.2">
      <c r="A698" s="191" t="str">
        <f t="shared" si="20"/>
        <v>4714</v>
      </c>
      <c r="B698" s="191"/>
      <c r="C698" s="191" t="str">
        <f t="shared" si="21"/>
        <v>47140001</v>
      </c>
      <c r="D698" t="str">
        <f>'Funding Import'!A700</f>
        <v>GMPS4714: MERSEA ISLAND SCHOOL</v>
      </c>
      <c r="E698" t="str">
        <f>MID('Funding Import'!B700,2,4)</f>
        <v>0001</v>
      </c>
      <c r="F698" t="str">
        <f>MID('Funding Import'!B700,8,50)</f>
        <v>FORMULA FUNDED (EXCL RATES)</v>
      </c>
      <c r="G698" t="str">
        <f>'Funding Import'!I700</f>
        <v>Spreadsheet B 393406 20716356 ES029 DP0529 TeachersPayGrant TPG21-22 P2 ES029 DP0529 TeachersPayGrant TPG21-22 P2</v>
      </c>
      <c r="H698">
        <f>'Funding Import'!H700</f>
        <v>529</v>
      </c>
      <c r="I698" s="139"/>
    </row>
    <row r="699" spans="1:9" ht="15" x14ac:dyDescent="0.2">
      <c r="A699" s="191" t="str">
        <f t="shared" si="20"/>
        <v>4714</v>
      </c>
      <c r="B699" s="191"/>
      <c r="C699" s="191" t="str">
        <f t="shared" si="21"/>
        <v>47140001</v>
      </c>
      <c r="D699" t="str">
        <f>'Funding Import'!A701</f>
        <v>GMPS4714: MERSEA ISLAND SCHOOL</v>
      </c>
      <c r="E699" t="str">
        <f>MID('Funding Import'!B701,2,4)</f>
        <v>0001</v>
      </c>
      <c r="F699" t="str">
        <f>MID('Funding Import'!B701,8,50)</f>
        <v>FORMULA FUNDED (EXCL RATES)</v>
      </c>
      <c r="G699" t="str">
        <f>'Funding Import'!I701</f>
        <v>DL 8678 TeachPensionGrnt 0001TPEC</v>
      </c>
      <c r="H699">
        <f>'Funding Import'!H701</f>
        <v>2093</v>
      </c>
      <c r="I699" s="139"/>
    </row>
    <row r="700" spans="1:9" ht="15" x14ac:dyDescent="0.2">
      <c r="A700" s="191" t="str">
        <f t="shared" si="20"/>
        <v>4714</v>
      </c>
      <c r="B700" s="191"/>
      <c r="C700" s="191" t="str">
        <f t="shared" si="21"/>
        <v>47140001</v>
      </c>
      <c r="D700" t="str">
        <f>'Funding Import'!A702</f>
        <v>GMPS4714: MERSEA ISLAND SCHOOL</v>
      </c>
      <c r="E700" t="str">
        <f>MID('Funding Import'!B702,2,4)</f>
        <v>0001</v>
      </c>
      <c r="F700" t="str">
        <f>MID('Funding Import'!B702,8,50)</f>
        <v>FORMULA FUNDED (EXCL RATES)</v>
      </c>
      <c r="G700" t="str">
        <f>'Funding Import'!I702</f>
        <v>DL 8675 TeachersPayGrant 0001TPG</v>
      </c>
      <c r="H700">
        <f>'Funding Import'!H702</f>
        <v>741</v>
      </c>
      <c r="I700" s="139"/>
    </row>
    <row r="701" spans="1:9" ht="15" x14ac:dyDescent="0.2">
      <c r="A701" s="191" t="str">
        <f t="shared" si="20"/>
        <v>4714</v>
      </c>
      <c r="B701" s="191"/>
      <c r="C701" s="191" t="str">
        <f t="shared" si="21"/>
        <v>47140002</v>
      </c>
      <c r="D701" t="str">
        <f>'Funding Import'!A703</f>
        <v>GMPS4714: MERSEA ISLAND SCHOOL</v>
      </c>
      <c r="E701" t="str">
        <f>MID('Funding Import'!B703,2,4)</f>
        <v>0002</v>
      </c>
      <c r="F701" t="str">
        <f>MID('Funding Import'!B703,8,50)</f>
        <v>RATES</v>
      </c>
      <c r="G701" t="str">
        <f>'Funding Import'!I703</f>
        <v>Spreadsheet B 391137 20630756 ES007 MK0509 10002 RATES ES007 MK0509 10002 RATES</v>
      </c>
      <c r="H701">
        <f>'Funding Import'!H703</f>
        <v>9360</v>
      </c>
      <c r="I701" s="139"/>
    </row>
    <row r="702" spans="1:9" ht="15" x14ac:dyDescent="0.2">
      <c r="A702" s="191" t="str">
        <f t="shared" si="20"/>
        <v>4714</v>
      </c>
      <c r="B702" s="191"/>
      <c r="C702" s="191" t="str">
        <f t="shared" si="21"/>
        <v>47140003</v>
      </c>
      <c r="D702" t="str">
        <f>'Funding Import'!A704</f>
        <v>GMPS4714: MERSEA ISLAND SCHOOL</v>
      </c>
      <c r="E702" t="str">
        <f>MID('Funding Import'!B704,2,4)</f>
        <v>0003</v>
      </c>
      <c r="F702" t="str">
        <f>MID('Funding Import'!B704,8,50)</f>
        <v>BROUGHT FORWARD</v>
      </c>
      <c r="G702" t="str">
        <f>'Funding Import'!I704</f>
        <v>Spreadsheet B 394797 20778211 ES055 MK0568 10003 OPENING BALANCES ES055 MK0568 10003 OPENING BALANCES</v>
      </c>
      <c r="H702">
        <f>'Funding Import'!H704</f>
        <v>255162.1</v>
      </c>
      <c r="I702" s="139"/>
    </row>
    <row r="703" spans="1:9" ht="15" x14ac:dyDescent="0.2">
      <c r="A703" s="191" t="str">
        <f t="shared" si="20"/>
        <v>4714</v>
      </c>
      <c r="B703" s="191"/>
      <c r="C703" s="191" t="str">
        <f t="shared" si="21"/>
        <v>47140004</v>
      </c>
      <c r="D703" t="str">
        <f>'Funding Import'!A705</f>
        <v>GMPS4714: MERSEA ISLAND SCHOOL</v>
      </c>
      <c r="E703" t="str">
        <f>MID('Funding Import'!B705,2,4)</f>
        <v>0004</v>
      </c>
      <c r="F703" t="str">
        <f>MID('Funding Import'!B705,8,50)</f>
        <v>STATEMENTED SEN</v>
      </c>
      <c r="G703" t="str">
        <f>'Funding Import'!I705</f>
        <v>Spreadsheet B 391144 20630818 ES009 MK0511 10004 EHCP ES009 MK0511 10004 EHCP</v>
      </c>
      <c r="H703">
        <f>'Funding Import'!H705</f>
        <v>66064</v>
      </c>
      <c r="I703" s="139"/>
    </row>
    <row r="704" spans="1:9" ht="15" x14ac:dyDescent="0.2">
      <c r="A704" s="191" t="str">
        <f t="shared" si="20"/>
        <v>4714</v>
      </c>
      <c r="B704" s="191"/>
      <c r="C704" s="191" t="str">
        <f t="shared" si="21"/>
        <v>47140004</v>
      </c>
      <c r="D704" t="str">
        <f>'Funding Import'!A706</f>
        <v>GMPS4714: MERSEA ISLAND SCHOOL</v>
      </c>
      <c r="E704" t="str">
        <f>MID('Funding Import'!B706,2,4)</f>
        <v>0004</v>
      </c>
      <c r="F704" t="str">
        <f>MID('Funding Import'!B706,8,50)</f>
        <v>STATEMENTED SEN</v>
      </c>
      <c r="G704" t="str">
        <f>'Funding Import'!I706</f>
        <v>Spreadsheet B 394845 20782782 ES043 DP0533 SEN TOP-UP SUM1 SUM-21 ES043 DP0533 SEN TOP-UP SUM1 SUM-21</v>
      </c>
      <c r="H704">
        <f>'Funding Import'!H706</f>
        <v>1182</v>
      </c>
      <c r="I704" s="139"/>
    </row>
    <row r="705" spans="1:9" ht="15" x14ac:dyDescent="0.2">
      <c r="A705" s="191" t="str">
        <f t="shared" si="20"/>
        <v>4714</v>
      </c>
      <c r="B705" s="191"/>
      <c r="C705" s="191" t="str">
        <f t="shared" si="21"/>
        <v>47140004</v>
      </c>
      <c r="D705" t="str">
        <f>'Funding Import'!A707</f>
        <v>GMPS4714: MERSEA ISLAND SCHOOL</v>
      </c>
      <c r="E705" t="str">
        <f>MID('Funding Import'!B707,2,4)</f>
        <v>0004</v>
      </c>
      <c r="F705" t="str">
        <f>MID('Funding Import'!B707,8,50)</f>
        <v>STATEMENTED SEN</v>
      </c>
      <c r="G705" t="str">
        <f>'Funding Import'!I707</f>
        <v>DL 8688 SEN TOP-UP AUT1 AUT-21</v>
      </c>
      <c r="H705">
        <f>'Funding Import'!H707</f>
        <v>608</v>
      </c>
      <c r="I705" s="139"/>
    </row>
    <row r="706" spans="1:9" ht="15" x14ac:dyDescent="0.2">
      <c r="A706" s="191" t="str">
        <f t="shared" ref="A706:A769" si="22">MID(D706,5,4)</f>
        <v>4714</v>
      </c>
      <c r="B706" s="191"/>
      <c r="C706" s="191" t="str">
        <f t="shared" ref="C706:C769" si="23">A706&amp;E706</f>
        <v>47140006</v>
      </c>
      <c r="D706" t="str">
        <f>'Funding Import'!A708</f>
        <v>GMPS4714: MERSEA ISLAND SCHOOL</v>
      </c>
      <c r="E706" t="str">
        <f>MID('Funding Import'!B708,2,4)</f>
        <v>0006</v>
      </c>
      <c r="F706" t="str">
        <f>MID('Funding Import'!B708,8,50)</f>
        <v>EXCEPTIONAL COVID COST GRANT</v>
      </c>
      <c r="G706" t="str">
        <f>'Funding Import'!I708</f>
        <v>Spreadsheet B 398807 20920177 ES067 DP0558 FSMADDCOSTSCOVID FSMCOVID ES067 DP0558 FSMADDCOSTSCOVID FSMCOVID</v>
      </c>
      <c r="H706">
        <f>'Funding Import'!H708</f>
        <v>3360</v>
      </c>
      <c r="I706" s="139"/>
    </row>
    <row r="707" spans="1:9" ht="15" x14ac:dyDescent="0.2">
      <c r="A707" s="191" t="str">
        <f t="shared" si="22"/>
        <v>4714</v>
      </c>
      <c r="B707" s="191"/>
      <c r="C707" s="191" t="str">
        <f t="shared" si="23"/>
        <v>47140006</v>
      </c>
      <c r="D707" t="str">
        <f>'Funding Import'!A709</f>
        <v>GMPS4714: MERSEA ISLAND SCHOOL</v>
      </c>
      <c r="E707" t="str">
        <f>MID('Funding Import'!B709,2,4)</f>
        <v>0006</v>
      </c>
      <c r="F707" t="str">
        <f>MID('Funding Import'!B709,8,50)</f>
        <v>EXCEPTIONAL COVID COST GRANT</v>
      </c>
      <c r="G707" t="str">
        <f>'Funding Import'!I709</f>
        <v>Spreadsheet B 398804 20920024 ES065 DP0556 COVIDEMERGENCY COVIDEM ES065 DP0556 COVIDEMERGENCY COVIDEM</v>
      </c>
      <c r="H707">
        <f>'Funding Import'!H709</f>
        <v>12060</v>
      </c>
      <c r="I707" s="139"/>
    </row>
    <row r="708" spans="1:9" ht="15" x14ac:dyDescent="0.2">
      <c r="A708" s="191" t="str">
        <f t="shared" si="22"/>
        <v>4714</v>
      </c>
      <c r="B708" s="191"/>
      <c r="C708" s="191" t="str">
        <f t="shared" si="23"/>
        <v>47140006</v>
      </c>
      <c r="D708" t="str">
        <f>'Funding Import'!A710</f>
        <v>GMPS4714: MERSEA ISLAND SCHOOL</v>
      </c>
      <c r="E708" t="str">
        <f>MID('Funding Import'!B710,2,4)</f>
        <v>0006</v>
      </c>
      <c r="F708" t="str">
        <f>MID('Funding Import'!B710,8,50)</f>
        <v>EXCEPTIONAL COVID COST GRANT</v>
      </c>
      <c r="G708" t="str">
        <f>'Funding Import'!I710</f>
        <v>Spreadsheet B 399778 20982606 Movement from code '0006 to '0012 covid  emergency recode ES089 RM0128 Covid emergency recode</v>
      </c>
      <c r="H708">
        <f>'Funding Import'!H710</f>
        <v>-12060</v>
      </c>
      <c r="I708" s="139"/>
    </row>
    <row r="709" spans="1:9" ht="15" x14ac:dyDescent="0.2">
      <c r="A709" s="191" t="str">
        <f t="shared" si="22"/>
        <v>4714</v>
      </c>
      <c r="B709" s="191"/>
      <c r="C709" s="191" t="str">
        <f t="shared" si="23"/>
        <v>47140007</v>
      </c>
      <c r="D709" t="str">
        <f>'Funding Import'!A711</f>
        <v>GMPS4714: MERSEA ISLAND SCHOOL</v>
      </c>
      <c r="E709" t="str">
        <f>MID('Funding Import'!B711,2,4)</f>
        <v>0007</v>
      </c>
      <c r="F709" t="str">
        <f>MID('Funding Import'!B711,8,50)</f>
        <v>PUPIL INCREASE/FORMULA ERR</v>
      </c>
      <c r="G709" t="str">
        <f>'Funding Import'!I711</f>
        <v>Spreadsheet B 393486 20722630 Growth Fund 21 APR 21 ES025 RM0082 Growth Fund 21 APR 21</v>
      </c>
      <c r="H709">
        <f>'Funding Import'!H711</f>
        <v>110680.84</v>
      </c>
      <c r="I709" s="139"/>
    </row>
    <row r="710" spans="1:9" ht="15" x14ac:dyDescent="0.2">
      <c r="A710" s="191" t="str">
        <f t="shared" si="22"/>
        <v>4714</v>
      </c>
      <c r="B710" s="191"/>
      <c r="C710" s="191" t="str">
        <f t="shared" si="23"/>
        <v>47140012</v>
      </c>
      <c r="D710" t="str">
        <f>'Funding Import'!A712</f>
        <v>GMPS4714: MERSEA ISLAND SCHOOL</v>
      </c>
      <c r="E710" t="str">
        <f>MID('Funding Import'!B712,2,4)</f>
        <v>0012</v>
      </c>
      <c r="F710" t="str">
        <f>MID('Funding Import'!B712,8,50)</f>
        <v>COVID CATCH UP</v>
      </c>
      <c r="G710" t="str">
        <f>'Funding Import'!I712</f>
        <v>Spreadsheet B 399778 20982606 Movement from code '0006 to '0012 covid  emergency recode ES089 RM0128 Covid emergency recode</v>
      </c>
      <c r="H710">
        <f>'Funding Import'!H712</f>
        <v>12060</v>
      </c>
      <c r="I710" s="139"/>
    </row>
    <row r="711" spans="1:9" ht="15" x14ac:dyDescent="0.2">
      <c r="A711" s="191" t="str">
        <f t="shared" si="22"/>
        <v>4714</v>
      </c>
      <c r="B711" s="191"/>
      <c r="C711" s="191" t="str">
        <f t="shared" si="23"/>
        <v>47140012</v>
      </c>
      <c r="D711" t="str">
        <f>'Funding Import'!A713</f>
        <v>GMPS4714: MERSEA ISLAND SCHOOL</v>
      </c>
      <c r="E711" t="str">
        <f>MID('Funding Import'!B713,2,4)</f>
        <v>0012</v>
      </c>
      <c r="F711" t="str">
        <f>MID('Funding Import'!B713,8,50)</f>
        <v>COVID CATCH UP</v>
      </c>
      <c r="G711" t="str">
        <f>'Funding Import'!I713</f>
        <v>DL 8645 0012recoveryc 0012RPG</v>
      </c>
      <c r="H711">
        <f>'Funding Import'!H713</f>
        <v>1848.75</v>
      </c>
      <c r="I711" s="139"/>
    </row>
    <row r="712" spans="1:9" ht="15" x14ac:dyDescent="0.2">
      <c r="A712" s="191" t="str">
        <f t="shared" si="22"/>
        <v>4714</v>
      </c>
      <c r="B712" s="191"/>
      <c r="C712" s="191" t="str">
        <f t="shared" si="23"/>
        <v>47140012</v>
      </c>
      <c r="D712" t="str">
        <f>'Funding Import'!A714</f>
        <v>GMPS4714: MERSEA ISLAND SCHOOL</v>
      </c>
      <c r="E712" t="str">
        <f>MID('Funding Import'!B714,2,4)</f>
        <v>0012</v>
      </c>
      <c r="F712" t="str">
        <f>MID('Funding Import'!B714,8,50)</f>
        <v>COVID CATCH UP</v>
      </c>
      <c r="G712" t="str">
        <f>'Funding Import'!I714</f>
        <v>DL 8656 0012schoolled 0012SLT</v>
      </c>
      <c r="H712">
        <f>'Funding Import'!H714</f>
        <v>1712.81</v>
      </c>
      <c r="I712" s="139"/>
    </row>
    <row r="713" spans="1:9" ht="15" x14ac:dyDescent="0.2">
      <c r="A713" s="191" t="str">
        <f t="shared" si="22"/>
        <v>4714</v>
      </c>
      <c r="B713" s="191"/>
      <c r="C713" s="191" t="str">
        <f t="shared" si="23"/>
        <v>47140014</v>
      </c>
      <c r="D713" t="str">
        <f>'Funding Import'!A715</f>
        <v>GMPS4714: MERSEA ISLAND SCHOOL</v>
      </c>
      <c r="E713" t="str">
        <f>MID('Funding Import'!B715,2,4)</f>
        <v>0014</v>
      </c>
      <c r="F713" t="str">
        <f>MID('Funding Import'!B715,8,50)</f>
        <v>PUPIL PREMIUM</v>
      </c>
      <c r="G713" t="str">
        <f>'Funding Import'!I715</f>
        <v>Spreadsheet B 400831 21077861 ES093 DP0593 SUMMER21PPG SUM21PPG ES093 DP0593 SUMMER21PPG SUM21PPG</v>
      </c>
      <c r="H713">
        <f>'Funding Import'!H715</f>
        <v>28969</v>
      </c>
      <c r="I713" s="139"/>
    </row>
    <row r="714" spans="1:9" ht="15" x14ac:dyDescent="0.2">
      <c r="A714" s="191" t="str">
        <f t="shared" si="22"/>
        <v>4714</v>
      </c>
      <c r="B714" s="191"/>
      <c r="C714" s="191" t="str">
        <f t="shared" si="23"/>
        <v>47140014</v>
      </c>
      <c r="D714" t="str">
        <f>'Funding Import'!A716</f>
        <v>GMPS4714: MERSEA ISLAND SCHOOL</v>
      </c>
      <c r="E714" t="str">
        <f>MID('Funding Import'!B716,2,4)</f>
        <v>0014</v>
      </c>
      <c r="F714" t="str">
        <f>MID('Funding Import'!B716,8,50)</f>
        <v>PUPIL PREMIUM</v>
      </c>
      <c r="G714" t="str">
        <f>'Funding Import'!I716</f>
        <v>DL 8701 0014 Pupil Premium Autumn Term 2021</v>
      </c>
      <c r="H714">
        <f>'Funding Import'!H716</f>
        <v>23175</v>
      </c>
      <c r="I714" s="139"/>
    </row>
    <row r="715" spans="1:9" ht="15" x14ac:dyDescent="0.2">
      <c r="A715" s="191" t="str">
        <f t="shared" si="22"/>
        <v>4714</v>
      </c>
      <c r="B715" s="191"/>
      <c r="C715" s="191" t="str">
        <f t="shared" si="23"/>
        <v>47140018</v>
      </c>
      <c r="D715" t="str">
        <f>'Funding Import'!A717</f>
        <v>GMPS4714: MERSEA ISLAND SCHOOL</v>
      </c>
      <c r="E715" t="str">
        <f>MID('Funding Import'!B717,2,4)</f>
        <v>0018</v>
      </c>
      <c r="F715" t="str">
        <f>MID('Funding Import'!B717,8,50)</f>
        <v>ADDITIONAL GRANT INCOME</v>
      </c>
      <c r="G715" t="str">
        <f>'Funding Import'!I717</f>
        <v>Spreadsheet B 393531 20728061 ES032 RM0087 PE GRANT APR 21 ES032 RM0087 PE GRANT APR 21</v>
      </c>
      <c r="H715">
        <f>'Funding Import'!H717</f>
        <v>8042</v>
      </c>
      <c r="I715" s="139"/>
    </row>
    <row r="716" spans="1:9" ht="15" x14ac:dyDescent="0.2">
      <c r="A716" s="191" t="str">
        <f t="shared" si="22"/>
        <v>4714</v>
      </c>
      <c r="B716" s="191"/>
      <c r="C716" s="191" t="str">
        <f t="shared" si="23"/>
        <v>47140018</v>
      </c>
      <c r="D716" t="str">
        <f>'Funding Import'!A718</f>
        <v>GMPS4714: MERSEA ISLAND SCHOOL</v>
      </c>
      <c r="E716" t="str">
        <f>MID('Funding Import'!B718,2,4)</f>
        <v>0018</v>
      </c>
      <c r="F716" t="str">
        <f>MID('Funding Import'!B718,8,50)</f>
        <v>ADDITIONAL GRANT INCOME</v>
      </c>
      <c r="G716" t="str">
        <f>'Funding Import'!I718</f>
        <v>Spreadsheet B 399769 20981730 UIFSM JULY21 UIFSM 21 ES085 RM0124 UIFSM JULY21 UIFSM 21</v>
      </c>
      <c r="H716">
        <f>'Funding Import'!H718</f>
        <v>42942</v>
      </c>
      <c r="I716" s="139"/>
    </row>
    <row r="717" spans="1:9" ht="15" x14ac:dyDescent="0.2">
      <c r="A717" s="191" t="str">
        <f t="shared" si="22"/>
        <v>4714</v>
      </c>
      <c r="B717" s="191"/>
      <c r="C717" s="191" t="str">
        <f t="shared" si="23"/>
        <v>47140018</v>
      </c>
      <c r="D717" t="str">
        <f>'Funding Import'!A719</f>
        <v>GMPS4714: MERSEA ISLAND SCHOOL</v>
      </c>
      <c r="E717" t="str">
        <f>MID('Funding Import'!B719,2,4)</f>
        <v>0018</v>
      </c>
      <c r="F717" t="str">
        <f>MID('Funding Import'!B719,8,50)</f>
        <v>ADDITIONAL GRANT INCOME</v>
      </c>
      <c r="G717" t="str">
        <f>'Funding Import'!I719</f>
        <v>DL 8673 PE GRANT OCT21 0018PE</v>
      </c>
      <c r="H717">
        <f>'Funding Import'!H719</f>
        <v>11223</v>
      </c>
      <c r="I717" s="139"/>
    </row>
    <row r="718" spans="1:9" ht="15" x14ac:dyDescent="0.2">
      <c r="A718" s="191" t="str">
        <f t="shared" si="22"/>
        <v>4714</v>
      </c>
      <c r="B718" s="191"/>
      <c r="C718" s="191" t="str">
        <f t="shared" si="23"/>
        <v>47140026</v>
      </c>
      <c r="D718" t="str">
        <f>'Funding Import'!A720</f>
        <v>GMPS4714: MERSEA ISLAND SCHOOL</v>
      </c>
      <c r="E718" t="str">
        <f>MID('Funding Import'!B720,2,4)</f>
        <v>0026</v>
      </c>
      <c r="F718" t="str">
        <f>MID('Funding Import'!B720,8,50)</f>
        <v>NOTIONAL SEN FUNDING</v>
      </c>
      <c r="G718" t="str">
        <f>'Funding Import'!I720</f>
        <v>Spreadsheet B 391732 20639856 ES012 MK0514 10026 NOTIONAL SEN ES012 MK0514 10026 NOTIONAL SEN</v>
      </c>
      <c r="H718">
        <f>'Funding Import'!H720</f>
        <v>127515</v>
      </c>
      <c r="I718" s="139"/>
    </row>
    <row r="719" spans="1:9" ht="15" x14ac:dyDescent="0.2">
      <c r="A719" s="191" t="str">
        <f t="shared" si="22"/>
        <v>4824</v>
      </c>
      <c r="B719" s="191"/>
      <c r="C719" s="191" t="str">
        <f t="shared" si="23"/>
        <v>48240001</v>
      </c>
      <c r="D719" t="str">
        <f>'Funding Import'!A721</f>
        <v>GMPS4824: THE HOWBRIDGE INFANT SCHOOL</v>
      </c>
      <c r="E719" t="str">
        <f>MID('Funding Import'!B721,2,4)</f>
        <v>0001</v>
      </c>
      <c r="F719" t="str">
        <f>MID('Funding Import'!B721,8,50)</f>
        <v>FORMULA FUNDED (EXCL RATES)</v>
      </c>
      <c r="G719" t="str">
        <f>'Funding Import'!I721</f>
        <v>Spreadsheet B 391145 20630885 ES006 MK0508 10001 FORMULA FUNDED ES006 MK0508 10001 FORMULA FUNDED</v>
      </c>
      <c r="H719">
        <f>'Funding Import'!H721</f>
        <v>981375</v>
      </c>
      <c r="I719" s="139"/>
    </row>
    <row r="720" spans="1:9" ht="15" x14ac:dyDescent="0.2">
      <c r="A720" s="191" t="str">
        <f t="shared" si="22"/>
        <v>4824</v>
      </c>
      <c r="B720" s="191"/>
      <c r="C720" s="191" t="str">
        <f t="shared" si="23"/>
        <v>48240002</v>
      </c>
      <c r="D720" t="str">
        <f>'Funding Import'!A722</f>
        <v>GMPS4824: THE HOWBRIDGE INFANT SCHOOL</v>
      </c>
      <c r="E720" t="str">
        <f>MID('Funding Import'!B722,2,4)</f>
        <v>0002</v>
      </c>
      <c r="F720" t="str">
        <f>MID('Funding Import'!B722,8,50)</f>
        <v>RATES</v>
      </c>
      <c r="G720" t="str">
        <f>'Funding Import'!I722</f>
        <v>Spreadsheet B 391137 20630756 ES007 MK0509 10002 RATES ES007 MK0509 10002 RATES</v>
      </c>
      <c r="H720">
        <f>'Funding Import'!H722</f>
        <v>4508</v>
      </c>
      <c r="I720" s="139"/>
    </row>
    <row r="721" spans="1:9" ht="15" x14ac:dyDescent="0.2">
      <c r="A721" s="191" t="str">
        <f t="shared" si="22"/>
        <v>4824</v>
      </c>
      <c r="B721" s="191"/>
      <c r="C721" s="191" t="str">
        <f t="shared" si="23"/>
        <v>48240003</v>
      </c>
      <c r="D721" t="str">
        <f>'Funding Import'!A723</f>
        <v>GMPS4824: THE HOWBRIDGE INFANT SCHOOL</v>
      </c>
      <c r="E721" t="str">
        <f>MID('Funding Import'!B723,2,4)</f>
        <v>0003</v>
      </c>
      <c r="F721" t="str">
        <f>MID('Funding Import'!B723,8,50)</f>
        <v>BROUGHT FORWARD</v>
      </c>
      <c r="G721" t="str">
        <f>'Funding Import'!I723</f>
        <v>Spreadsheet B 394797 20778211 ES055 MK0568 10003 OPENING BALANCES ES055 MK0568 10003 OPENING BALANCES</v>
      </c>
      <c r="H721">
        <f>'Funding Import'!H723</f>
        <v>202218.84</v>
      </c>
      <c r="I721" s="139"/>
    </row>
    <row r="722" spans="1:9" ht="15" x14ac:dyDescent="0.2">
      <c r="A722" s="191" t="str">
        <f t="shared" si="22"/>
        <v>4824</v>
      </c>
      <c r="B722" s="191"/>
      <c r="C722" s="191" t="str">
        <f t="shared" si="23"/>
        <v>48240004</v>
      </c>
      <c r="D722" t="str">
        <f>'Funding Import'!A724</f>
        <v>GMPS4824: THE HOWBRIDGE INFANT SCHOOL</v>
      </c>
      <c r="E722" t="str">
        <f>MID('Funding Import'!B724,2,4)</f>
        <v>0004</v>
      </c>
      <c r="F722" t="str">
        <f>MID('Funding Import'!B724,8,50)</f>
        <v>STATEMENTED SEN</v>
      </c>
      <c r="G722" t="str">
        <f>'Funding Import'!I724</f>
        <v>Spreadsheet B 391144 20630818 ES009 MK0511 10004 EHCP ES009 MK0511 10004 EHCP</v>
      </c>
      <c r="H722">
        <f>'Funding Import'!H724</f>
        <v>41790</v>
      </c>
      <c r="I722" s="139"/>
    </row>
    <row r="723" spans="1:9" ht="15" x14ac:dyDescent="0.2">
      <c r="A723" s="191" t="str">
        <f t="shared" si="22"/>
        <v>4824</v>
      </c>
      <c r="B723" s="191"/>
      <c r="C723" s="191" t="str">
        <f t="shared" si="23"/>
        <v>48240004</v>
      </c>
      <c r="D723" t="str">
        <f>'Funding Import'!A725</f>
        <v>GMPS4824: THE HOWBRIDGE INFANT SCHOOL</v>
      </c>
      <c r="E723" t="str">
        <f>MID('Funding Import'!B725,2,4)</f>
        <v>0004</v>
      </c>
      <c r="F723" t="str">
        <f>MID('Funding Import'!B725,8,50)</f>
        <v>STATEMENTED SEN</v>
      </c>
      <c r="G723" t="str">
        <f>'Funding Import'!I725</f>
        <v>DL 8688 SEN TOP-UP AUT1 AUT-21</v>
      </c>
      <c r="H723">
        <f>'Funding Import'!H725</f>
        <v>3585</v>
      </c>
      <c r="I723" s="139"/>
    </row>
    <row r="724" spans="1:9" ht="15" x14ac:dyDescent="0.2">
      <c r="A724" s="191" t="str">
        <f t="shared" si="22"/>
        <v>4824</v>
      </c>
      <c r="B724" s="191"/>
      <c r="C724" s="191" t="str">
        <f t="shared" si="23"/>
        <v>48240006</v>
      </c>
      <c r="D724" t="str">
        <f>'Funding Import'!A726</f>
        <v>GMPS4824: THE HOWBRIDGE INFANT SCHOOL</v>
      </c>
      <c r="E724" t="str">
        <f>MID('Funding Import'!B726,2,4)</f>
        <v>0006</v>
      </c>
      <c r="F724" t="str">
        <f>MID('Funding Import'!B726,8,50)</f>
        <v>EXCEPTIONAL COVID COST GRANT</v>
      </c>
      <c r="G724" t="str">
        <f>'Funding Import'!I726</f>
        <v>Spreadsheet B 398804 20920024 ES065 DP0556 COVIDEMERGENCY COVIDEM ES065 DP0556 COVIDEMERGENCY COVIDEM</v>
      </c>
      <c r="H724">
        <f>'Funding Import'!H726</f>
        <v>8800</v>
      </c>
      <c r="I724" s="139"/>
    </row>
    <row r="725" spans="1:9" ht="15" x14ac:dyDescent="0.2">
      <c r="A725" s="191" t="str">
        <f t="shared" si="22"/>
        <v>4824</v>
      </c>
      <c r="B725" s="191"/>
      <c r="C725" s="191" t="str">
        <f t="shared" si="23"/>
        <v>48240006</v>
      </c>
      <c r="D725" t="str">
        <f>'Funding Import'!A727</f>
        <v>GMPS4824: THE HOWBRIDGE INFANT SCHOOL</v>
      </c>
      <c r="E725" t="str">
        <f>MID('Funding Import'!B727,2,4)</f>
        <v>0006</v>
      </c>
      <c r="F725" t="str">
        <f>MID('Funding Import'!B727,8,50)</f>
        <v>EXCEPTIONAL COVID COST GRANT</v>
      </c>
      <c r="G725" t="str">
        <f>'Funding Import'!I727</f>
        <v>Spreadsheet B 399778 20982606 Movement from code '0006 to '0012 covid  emergency recode ES089 RM0128 Covid emergency recode</v>
      </c>
      <c r="H725">
        <f>'Funding Import'!H727</f>
        <v>-8800</v>
      </c>
      <c r="I725" s="139"/>
    </row>
    <row r="726" spans="1:9" ht="15" x14ac:dyDescent="0.2">
      <c r="A726" s="191" t="str">
        <f t="shared" si="22"/>
        <v>4824</v>
      </c>
      <c r="B726" s="191"/>
      <c r="C726" s="191" t="str">
        <f t="shared" si="23"/>
        <v>48240012</v>
      </c>
      <c r="D726" t="str">
        <f>'Funding Import'!A728</f>
        <v>GMPS4824: THE HOWBRIDGE INFANT SCHOOL</v>
      </c>
      <c r="E726" t="str">
        <f>MID('Funding Import'!B728,2,4)</f>
        <v>0012</v>
      </c>
      <c r="F726" t="str">
        <f>MID('Funding Import'!B728,8,50)</f>
        <v>COVID CATCH UP</v>
      </c>
      <c r="G726" t="str">
        <f>'Funding Import'!I728</f>
        <v>Spreadsheet B 399778 20982606 Movement from code '0006 to '0012 covid  emergency recode ES089 RM0128 Covid emergency recode</v>
      </c>
      <c r="H726">
        <f>'Funding Import'!H728</f>
        <v>8800</v>
      </c>
      <c r="I726" s="139"/>
    </row>
    <row r="727" spans="1:9" ht="15" x14ac:dyDescent="0.2">
      <c r="A727" s="191" t="str">
        <f t="shared" si="22"/>
        <v>4824</v>
      </c>
      <c r="B727" s="191"/>
      <c r="C727" s="191" t="str">
        <f t="shared" si="23"/>
        <v>48240012</v>
      </c>
      <c r="D727" t="str">
        <f>'Funding Import'!A729</f>
        <v>GMPS4824: THE HOWBRIDGE INFANT SCHOOL</v>
      </c>
      <c r="E727" t="str">
        <f>MID('Funding Import'!B729,2,4)</f>
        <v>0012</v>
      </c>
      <c r="F727" t="str">
        <f>MID('Funding Import'!B729,8,50)</f>
        <v>COVID CATCH UP</v>
      </c>
      <c r="G727" t="str">
        <f>'Funding Import'!I729</f>
        <v>DL 8645 0012recoveryc 0012RPG</v>
      </c>
      <c r="H727">
        <f>'Funding Import'!H729</f>
        <v>2175</v>
      </c>
      <c r="I727" s="139"/>
    </row>
    <row r="728" spans="1:9" ht="15" x14ac:dyDescent="0.2">
      <c r="A728" s="191" t="str">
        <f t="shared" si="22"/>
        <v>4824</v>
      </c>
      <c r="B728" s="191"/>
      <c r="C728" s="191" t="str">
        <f t="shared" si="23"/>
        <v>48240012</v>
      </c>
      <c r="D728" t="str">
        <f>'Funding Import'!A730</f>
        <v>GMPS4824: THE HOWBRIDGE INFANT SCHOOL</v>
      </c>
      <c r="E728" t="str">
        <f>MID('Funding Import'!B730,2,4)</f>
        <v>0012</v>
      </c>
      <c r="F728" t="str">
        <f>MID('Funding Import'!B730,8,50)</f>
        <v>COVID CATCH UP</v>
      </c>
      <c r="G728" t="str">
        <f>'Funding Import'!I730</f>
        <v>DL 8656 0012schoolled 0012SLT</v>
      </c>
      <c r="H728">
        <f>'Funding Import'!H730</f>
        <v>1476.56</v>
      </c>
      <c r="I728" s="139"/>
    </row>
    <row r="729" spans="1:9" ht="15" x14ac:dyDescent="0.2">
      <c r="A729" s="191" t="str">
        <f t="shared" si="22"/>
        <v>4824</v>
      </c>
      <c r="B729" s="191"/>
      <c r="C729" s="191" t="str">
        <f t="shared" si="23"/>
        <v>48240014</v>
      </c>
      <c r="D729" t="str">
        <f>'Funding Import'!A731</f>
        <v>GMPS4824: THE HOWBRIDGE INFANT SCHOOL</v>
      </c>
      <c r="E729" t="str">
        <f>MID('Funding Import'!B731,2,4)</f>
        <v>0014</v>
      </c>
      <c r="F729" t="str">
        <f>MID('Funding Import'!B731,8,50)</f>
        <v>PUPIL PREMIUM</v>
      </c>
      <c r="G729" t="str">
        <f>'Funding Import'!I731</f>
        <v>Spreadsheet B 399170 20949462 PPG CIC SUM21P4 SUM-21 ES084 RM0120 PPG CIC SUM21P4 SUM-21</v>
      </c>
      <c r="H729">
        <f>'Funding Import'!H731</f>
        <v>138</v>
      </c>
      <c r="I729" s="139"/>
    </row>
    <row r="730" spans="1:9" ht="15" x14ac:dyDescent="0.2">
      <c r="A730" s="191" t="str">
        <f t="shared" si="22"/>
        <v>4824</v>
      </c>
      <c r="B730" s="191"/>
      <c r="C730" s="191" t="str">
        <f t="shared" si="23"/>
        <v>48240014</v>
      </c>
      <c r="D730" t="str">
        <f>'Funding Import'!A732</f>
        <v>GMPS4824: THE HOWBRIDGE INFANT SCHOOL</v>
      </c>
      <c r="E730" t="str">
        <f>MID('Funding Import'!B732,2,4)</f>
        <v>0014</v>
      </c>
      <c r="F730" t="str">
        <f>MID('Funding Import'!B732,8,50)</f>
        <v>PUPIL PREMIUM</v>
      </c>
      <c r="G730" t="str">
        <f>'Funding Import'!I732</f>
        <v>Spreadsheet B 400831 21077861 ES093 DP0593 SUMMER21PPG SUM21PPG ES093 DP0593 SUMMER21PPG SUM21PPG</v>
      </c>
      <c r="H730">
        <f>'Funding Import'!H732</f>
        <v>34042</v>
      </c>
      <c r="I730" s="139"/>
    </row>
    <row r="731" spans="1:9" ht="15" x14ac:dyDescent="0.2">
      <c r="A731" s="191" t="str">
        <f t="shared" si="22"/>
        <v>4824</v>
      </c>
      <c r="B731" s="191"/>
      <c r="C731" s="191" t="str">
        <f t="shared" si="23"/>
        <v>48240014</v>
      </c>
      <c r="D731" t="str">
        <f>'Funding Import'!A733</f>
        <v>GMPS4824: THE HOWBRIDGE INFANT SCHOOL</v>
      </c>
      <c r="E731" t="str">
        <f>MID('Funding Import'!B733,2,4)</f>
        <v>0014</v>
      </c>
      <c r="F731" t="str">
        <f>MID('Funding Import'!B733,8,50)</f>
        <v>PUPIL PREMIUM</v>
      </c>
      <c r="G731" t="str">
        <f>'Funding Import'!I733</f>
        <v>DL 8701 0014 Pupil Premium Autumn Term 2021</v>
      </c>
      <c r="H731">
        <f>'Funding Import'!H733</f>
        <v>27233</v>
      </c>
      <c r="I731" s="139"/>
    </row>
    <row r="732" spans="1:9" ht="15" x14ac:dyDescent="0.2">
      <c r="A732" s="191" t="str">
        <f t="shared" si="22"/>
        <v>4824</v>
      </c>
      <c r="B732" s="191"/>
      <c r="C732" s="191" t="str">
        <f t="shared" si="23"/>
        <v>48240018</v>
      </c>
      <c r="D732" t="str">
        <f>'Funding Import'!A734</f>
        <v>GMPS4824: THE HOWBRIDGE INFANT SCHOOL</v>
      </c>
      <c r="E732" t="str">
        <f>MID('Funding Import'!B734,2,4)</f>
        <v>0018</v>
      </c>
      <c r="F732" t="str">
        <f>MID('Funding Import'!B734,8,50)</f>
        <v>ADDITIONAL GRANT INCOME</v>
      </c>
      <c r="G732" t="str">
        <f>'Funding Import'!I734</f>
        <v>Spreadsheet B 393531 20728061 ES032 RM0087 PE GRANT APR 21 ES032 RM0087 PE GRANT APR 21</v>
      </c>
      <c r="H732">
        <f>'Funding Import'!H734</f>
        <v>7404</v>
      </c>
      <c r="I732" s="139"/>
    </row>
    <row r="733" spans="1:9" ht="15" x14ac:dyDescent="0.2">
      <c r="A733" s="191" t="str">
        <f t="shared" si="22"/>
        <v>4824</v>
      </c>
      <c r="B733" s="191"/>
      <c r="C733" s="191" t="str">
        <f t="shared" si="23"/>
        <v>48240018</v>
      </c>
      <c r="D733" t="str">
        <f>'Funding Import'!A735</f>
        <v>GMPS4824: THE HOWBRIDGE INFANT SCHOOL</v>
      </c>
      <c r="E733" t="str">
        <f>MID('Funding Import'!B735,2,4)</f>
        <v>0018</v>
      </c>
      <c r="F733" t="str">
        <f>MID('Funding Import'!B735,8,50)</f>
        <v>ADDITIONAL GRANT INCOME</v>
      </c>
      <c r="G733" t="str">
        <f>'Funding Import'!I735</f>
        <v>Spreadsheet B 399769 20981730 UIFSM JULY21 UIFSM 21 ES085 RM0124 UIFSM JULY21 UIFSM 21</v>
      </c>
      <c r="H733">
        <f>'Funding Import'!H735</f>
        <v>73230</v>
      </c>
      <c r="I733" s="139"/>
    </row>
    <row r="734" spans="1:9" ht="15" x14ac:dyDescent="0.2">
      <c r="A734" s="191" t="str">
        <f t="shared" si="22"/>
        <v>4824</v>
      </c>
      <c r="B734" s="191"/>
      <c r="C734" s="191" t="str">
        <f t="shared" si="23"/>
        <v>48240018</v>
      </c>
      <c r="D734" t="str">
        <f>'Funding Import'!A736</f>
        <v>GMPS4824: THE HOWBRIDGE INFANT SCHOOL</v>
      </c>
      <c r="E734" t="str">
        <f>MID('Funding Import'!B736,2,4)</f>
        <v>0018</v>
      </c>
      <c r="F734" t="str">
        <f>MID('Funding Import'!B736,8,50)</f>
        <v>ADDITIONAL GRANT INCOME</v>
      </c>
      <c r="G734" t="str">
        <f>'Funding Import'!I736</f>
        <v>DL 8673 PE GRANT OCT21 0018PE</v>
      </c>
      <c r="H734">
        <f>'Funding Import'!H736</f>
        <v>10360</v>
      </c>
      <c r="I734" s="139"/>
    </row>
    <row r="735" spans="1:9" ht="15" x14ac:dyDescent="0.2">
      <c r="A735" s="191" t="str">
        <f t="shared" si="22"/>
        <v>4824</v>
      </c>
      <c r="B735" s="191"/>
      <c r="C735" s="191" t="str">
        <f t="shared" si="23"/>
        <v>48240026</v>
      </c>
      <c r="D735" t="str">
        <f>'Funding Import'!A737</f>
        <v>GMPS4824: THE HOWBRIDGE INFANT SCHOOL</v>
      </c>
      <c r="E735" t="str">
        <f>MID('Funding Import'!B737,2,4)</f>
        <v>0026</v>
      </c>
      <c r="F735" t="str">
        <f>MID('Funding Import'!B737,8,50)</f>
        <v>NOTIONAL SEN FUNDING</v>
      </c>
      <c r="G735" t="str">
        <f>'Funding Import'!I737</f>
        <v>Spreadsheet B 391732 20639856 ES012 MK0514 10026 NOTIONAL SEN ES012 MK0514 10026 NOTIONAL SEN</v>
      </c>
      <c r="H735">
        <f>'Funding Import'!H737</f>
        <v>111849</v>
      </c>
      <c r="I735" s="139"/>
    </row>
    <row r="736" spans="1:9" ht="15" x14ac:dyDescent="0.2">
      <c r="A736" s="191" t="str">
        <f t="shared" si="22"/>
        <v>4852</v>
      </c>
      <c r="B736" s="191"/>
      <c r="C736" s="191" t="str">
        <f t="shared" si="23"/>
        <v>48520001</v>
      </c>
      <c r="D736" t="str">
        <f>'Funding Import'!A738</f>
        <v>GMPS4852: MILLFIELDS PRIMARY SCHOOL</v>
      </c>
      <c r="E736" t="str">
        <f>MID('Funding Import'!B738,2,4)</f>
        <v>0001</v>
      </c>
      <c r="F736" t="str">
        <f>MID('Funding Import'!B738,8,50)</f>
        <v>FORMULA FUNDED (EXCL RATES)</v>
      </c>
      <c r="G736" t="str">
        <f>'Funding Import'!I738</f>
        <v>Spreadsheet B 391145 20630885 ES006 MK0508 10001 FORMULA FUNDED ES006 MK0508 10001 FORMULA FUNDED</v>
      </c>
      <c r="H736">
        <f>'Funding Import'!H738</f>
        <v>945384</v>
      </c>
      <c r="I736" s="139"/>
    </row>
    <row r="737" spans="1:9" ht="15" x14ac:dyDescent="0.2">
      <c r="A737" s="191" t="str">
        <f t="shared" si="22"/>
        <v>4852</v>
      </c>
      <c r="B737" s="191"/>
      <c r="C737" s="191" t="str">
        <f t="shared" si="23"/>
        <v>48520002</v>
      </c>
      <c r="D737" t="str">
        <f>'Funding Import'!A739</f>
        <v>GMPS4852: MILLFIELDS PRIMARY SCHOOL</v>
      </c>
      <c r="E737" t="str">
        <f>MID('Funding Import'!B739,2,4)</f>
        <v>0002</v>
      </c>
      <c r="F737" t="str">
        <f>MID('Funding Import'!B739,8,50)</f>
        <v>RATES</v>
      </c>
      <c r="G737" t="str">
        <f>'Funding Import'!I739</f>
        <v>Spreadsheet B 391137 20630756 ES007 MK0509 10002 RATES ES007 MK0509 10002 RATES</v>
      </c>
      <c r="H737">
        <f>'Funding Import'!H739</f>
        <v>6338</v>
      </c>
      <c r="I737" s="139"/>
    </row>
    <row r="738" spans="1:9" ht="15" x14ac:dyDescent="0.2">
      <c r="A738" s="191" t="str">
        <f t="shared" si="22"/>
        <v>4852</v>
      </c>
      <c r="B738" s="191"/>
      <c r="C738" s="191" t="str">
        <f t="shared" si="23"/>
        <v>48520003</v>
      </c>
      <c r="D738" t="str">
        <f>'Funding Import'!A740</f>
        <v>GMPS4852: MILLFIELDS PRIMARY SCHOOL</v>
      </c>
      <c r="E738" t="str">
        <f>MID('Funding Import'!B740,2,4)</f>
        <v>0003</v>
      </c>
      <c r="F738" t="str">
        <f>MID('Funding Import'!B740,8,50)</f>
        <v>BROUGHT FORWARD</v>
      </c>
      <c r="G738" t="str">
        <f>'Funding Import'!I740</f>
        <v>Spreadsheet B 394797 20778211 ES055 MK0568 10003 OPENING BALANCES ES055 MK0568 10003 OPENING BALANCES</v>
      </c>
      <c r="H738">
        <f>'Funding Import'!H740</f>
        <v>71209.850000000006</v>
      </c>
      <c r="I738" s="139"/>
    </row>
    <row r="739" spans="1:9" ht="15" x14ac:dyDescent="0.2">
      <c r="A739" s="191" t="str">
        <f t="shared" si="22"/>
        <v>4852</v>
      </c>
      <c r="B739" s="191"/>
      <c r="C739" s="191" t="str">
        <f t="shared" si="23"/>
        <v>48520004</v>
      </c>
      <c r="D739" t="str">
        <f>'Funding Import'!A741</f>
        <v>GMPS4852: MILLFIELDS PRIMARY SCHOOL</v>
      </c>
      <c r="E739" t="str">
        <f>MID('Funding Import'!B741,2,4)</f>
        <v>0004</v>
      </c>
      <c r="F739" t="str">
        <f>MID('Funding Import'!B741,8,50)</f>
        <v>STATEMENTED SEN</v>
      </c>
      <c r="G739" t="str">
        <f>'Funding Import'!I741</f>
        <v>Spreadsheet B 391144 20630818 ES009 MK0511 10004 EHCP ES009 MK0511 10004 EHCP</v>
      </c>
      <c r="H739">
        <f>'Funding Import'!H741</f>
        <v>12300</v>
      </c>
      <c r="I739" s="139"/>
    </row>
    <row r="740" spans="1:9" ht="15" x14ac:dyDescent="0.2">
      <c r="A740" s="191" t="str">
        <f t="shared" si="22"/>
        <v>4852</v>
      </c>
      <c r="B740" s="191"/>
      <c r="C740" s="191" t="str">
        <f t="shared" si="23"/>
        <v>48520006</v>
      </c>
      <c r="D740" t="str">
        <f>'Funding Import'!A742</f>
        <v>GMPS4852: MILLFIELDS PRIMARY SCHOOL</v>
      </c>
      <c r="E740" t="str">
        <f>MID('Funding Import'!B742,2,4)</f>
        <v>0006</v>
      </c>
      <c r="F740" t="str">
        <f>MID('Funding Import'!B742,8,50)</f>
        <v>EXCEPTIONAL COVID COST GRANT</v>
      </c>
      <c r="G740" t="str">
        <f>'Funding Import'!I742</f>
        <v>Spreadsheet B 398804 20920024 ES065 DP0556 COVIDEMERGENCY COVIDEM ES065 DP0556 COVIDEMERGENCY COVIDEM</v>
      </c>
      <c r="H740">
        <f>'Funding Import'!H742</f>
        <v>8260</v>
      </c>
      <c r="I740" s="139"/>
    </row>
    <row r="741" spans="1:9" ht="15" x14ac:dyDescent="0.2">
      <c r="A741" s="191" t="str">
        <f t="shared" si="22"/>
        <v>4852</v>
      </c>
      <c r="B741" s="191"/>
      <c r="C741" s="191" t="str">
        <f t="shared" si="23"/>
        <v>48520006</v>
      </c>
      <c r="D741" t="str">
        <f>'Funding Import'!A743</f>
        <v>GMPS4852: MILLFIELDS PRIMARY SCHOOL</v>
      </c>
      <c r="E741" t="str">
        <f>MID('Funding Import'!B743,2,4)</f>
        <v>0006</v>
      </c>
      <c r="F741" t="str">
        <f>MID('Funding Import'!B743,8,50)</f>
        <v>EXCEPTIONAL COVID COST GRANT</v>
      </c>
      <c r="G741" t="str">
        <f>'Funding Import'!I743</f>
        <v>Spreadsheet B 398807 20920177 ES067 DP0558 FSMADDCOSTSCOVID FSMCOVID ES067 DP0558 FSMADDCOSTSCOVID FSMCOVID</v>
      </c>
      <c r="H741">
        <f>'Funding Import'!H743</f>
        <v>720</v>
      </c>
      <c r="I741" s="139"/>
    </row>
    <row r="742" spans="1:9" ht="15" x14ac:dyDescent="0.2">
      <c r="A742" s="191" t="str">
        <f t="shared" si="22"/>
        <v>4852</v>
      </c>
      <c r="B742" s="191"/>
      <c r="C742" s="191" t="str">
        <f t="shared" si="23"/>
        <v>48520006</v>
      </c>
      <c r="D742" t="str">
        <f>'Funding Import'!A744</f>
        <v>GMPS4852: MILLFIELDS PRIMARY SCHOOL</v>
      </c>
      <c r="E742" t="str">
        <f>MID('Funding Import'!B744,2,4)</f>
        <v>0006</v>
      </c>
      <c r="F742" t="str">
        <f>MID('Funding Import'!B744,8,50)</f>
        <v>EXCEPTIONAL COVID COST GRANT</v>
      </c>
      <c r="G742" t="str">
        <f>'Funding Import'!I744</f>
        <v>Spreadsheet B 399778 20982606 Movement from code '0006 to '0012 covid  emergency recode ES089 RM0128 Covid emergency recode</v>
      </c>
      <c r="H742">
        <f>'Funding Import'!H744</f>
        <v>-8260</v>
      </c>
      <c r="I742" s="139"/>
    </row>
    <row r="743" spans="1:9" ht="15" x14ac:dyDescent="0.2">
      <c r="A743" s="191" t="str">
        <f t="shared" si="22"/>
        <v>4852</v>
      </c>
      <c r="B743" s="191"/>
      <c r="C743" s="191" t="str">
        <f t="shared" si="23"/>
        <v>48520012</v>
      </c>
      <c r="D743" t="str">
        <f>'Funding Import'!A745</f>
        <v>GMPS4852: MILLFIELDS PRIMARY SCHOOL</v>
      </c>
      <c r="E743" t="str">
        <f>MID('Funding Import'!B745,2,4)</f>
        <v>0012</v>
      </c>
      <c r="F743" t="str">
        <f>MID('Funding Import'!B745,8,50)</f>
        <v>COVID CATCH UP</v>
      </c>
      <c r="G743" t="str">
        <f>'Funding Import'!I745</f>
        <v>Spreadsheet B 399778 20982606 Movement from code '0006 to '0012 covid  emergency recode ES089 RM0128 Covid emergency recode</v>
      </c>
      <c r="H743">
        <f>'Funding Import'!H745</f>
        <v>8260</v>
      </c>
      <c r="I743" s="139"/>
    </row>
    <row r="744" spans="1:9" ht="15" x14ac:dyDescent="0.2">
      <c r="A744" s="191" t="str">
        <f t="shared" si="22"/>
        <v>4852</v>
      </c>
      <c r="B744" s="191"/>
      <c r="C744" s="191" t="str">
        <f t="shared" si="23"/>
        <v>48520012</v>
      </c>
      <c r="D744" t="str">
        <f>'Funding Import'!A746</f>
        <v>GMPS4852: MILLFIELDS PRIMARY SCHOOL</v>
      </c>
      <c r="E744" t="str">
        <f>MID('Funding Import'!B746,2,4)</f>
        <v>0012</v>
      </c>
      <c r="F744" t="str">
        <f>MID('Funding Import'!B746,8,50)</f>
        <v>COVID CATCH UP</v>
      </c>
      <c r="G744" t="str">
        <f>'Funding Import'!I746</f>
        <v>DL 8645 0012recoveryc 0012RPG</v>
      </c>
      <c r="H744">
        <f>'Funding Import'!H746</f>
        <v>725</v>
      </c>
      <c r="I744" s="139"/>
    </row>
    <row r="745" spans="1:9" ht="15" x14ac:dyDescent="0.2">
      <c r="A745" s="191" t="str">
        <f t="shared" si="22"/>
        <v>4852</v>
      </c>
      <c r="B745" s="191"/>
      <c r="C745" s="191" t="str">
        <f t="shared" si="23"/>
        <v>48520012</v>
      </c>
      <c r="D745" t="str">
        <f>'Funding Import'!A747</f>
        <v>GMPS4852: MILLFIELDS PRIMARY SCHOOL</v>
      </c>
      <c r="E745" t="str">
        <f>MID('Funding Import'!B747,2,4)</f>
        <v>0012</v>
      </c>
      <c r="F745" t="str">
        <f>MID('Funding Import'!B747,8,50)</f>
        <v>COVID CATCH UP</v>
      </c>
      <c r="G745" t="str">
        <f>'Funding Import'!I747</f>
        <v>DL 8656 0012schoolled 0012SLT</v>
      </c>
      <c r="H745">
        <f>'Funding Import'!H747</f>
        <v>708.75</v>
      </c>
      <c r="I745" s="139"/>
    </row>
    <row r="746" spans="1:9" ht="15" x14ac:dyDescent="0.2">
      <c r="A746" s="191" t="str">
        <f t="shared" si="22"/>
        <v>4852</v>
      </c>
      <c r="B746" s="191"/>
      <c r="C746" s="191" t="str">
        <f t="shared" si="23"/>
        <v>48520014</v>
      </c>
      <c r="D746" t="str">
        <f>'Funding Import'!A748</f>
        <v>GMPS4852: MILLFIELDS PRIMARY SCHOOL</v>
      </c>
      <c r="E746" t="str">
        <f>MID('Funding Import'!B748,2,4)</f>
        <v>0014</v>
      </c>
      <c r="F746" t="str">
        <f>MID('Funding Import'!B748,8,50)</f>
        <v>PUPIL PREMIUM</v>
      </c>
      <c r="G746" t="str">
        <f>'Funding Import'!I748</f>
        <v>Spreadsheet B 400831 21077861 ES093 DP0593 SUMMER21PPG SUM21PPG ES093 DP0593 SUMMER21PPG SUM21PPG</v>
      </c>
      <c r="H746">
        <f>'Funding Import'!H748</f>
        <v>12171</v>
      </c>
      <c r="I746" s="139"/>
    </row>
    <row r="747" spans="1:9" ht="15" x14ac:dyDescent="0.2">
      <c r="A747" s="191" t="str">
        <f t="shared" si="22"/>
        <v>4852</v>
      </c>
      <c r="B747" s="191"/>
      <c r="C747" s="191" t="str">
        <f t="shared" si="23"/>
        <v>48520014</v>
      </c>
      <c r="D747" t="str">
        <f>'Funding Import'!A749</f>
        <v>GMPS4852: MILLFIELDS PRIMARY SCHOOL</v>
      </c>
      <c r="E747" t="str">
        <f>MID('Funding Import'!B749,2,4)</f>
        <v>0014</v>
      </c>
      <c r="F747" t="str">
        <f>MID('Funding Import'!B749,8,50)</f>
        <v>PUPIL PREMIUM</v>
      </c>
      <c r="G747" t="str">
        <f>'Funding Import'!I749</f>
        <v>DL 8701 0014 Pupil Premium Autumn Term 2021</v>
      </c>
      <c r="H747">
        <f>'Funding Import'!H749</f>
        <v>9737</v>
      </c>
      <c r="I747" s="139"/>
    </row>
    <row r="748" spans="1:9" ht="15" x14ac:dyDescent="0.2">
      <c r="A748" s="191" t="str">
        <f t="shared" si="22"/>
        <v>4852</v>
      </c>
      <c r="B748" s="191"/>
      <c r="C748" s="191" t="str">
        <f t="shared" si="23"/>
        <v>48520018</v>
      </c>
      <c r="D748" t="str">
        <f>'Funding Import'!A750</f>
        <v>GMPS4852: MILLFIELDS PRIMARY SCHOOL</v>
      </c>
      <c r="E748" t="str">
        <f>MID('Funding Import'!B750,2,4)</f>
        <v>0018</v>
      </c>
      <c r="F748" t="str">
        <f>MID('Funding Import'!B750,8,50)</f>
        <v>ADDITIONAL GRANT INCOME</v>
      </c>
      <c r="G748" t="str">
        <f>'Funding Import'!I750</f>
        <v>Spreadsheet B 393531 20728061 ES032 RM0087 PE GRANT APR 21 ES032 RM0087 PE GRANT APR 21</v>
      </c>
      <c r="H748">
        <f>'Funding Import'!H750</f>
        <v>7546</v>
      </c>
      <c r="I748" s="139"/>
    </row>
    <row r="749" spans="1:9" ht="15" x14ac:dyDescent="0.2">
      <c r="A749" s="191" t="str">
        <f t="shared" si="22"/>
        <v>4852</v>
      </c>
      <c r="B749" s="191"/>
      <c r="C749" s="191" t="str">
        <f t="shared" si="23"/>
        <v>48520018</v>
      </c>
      <c r="D749" t="str">
        <f>'Funding Import'!A751</f>
        <v>GMPS4852: MILLFIELDS PRIMARY SCHOOL</v>
      </c>
      <c r="E749" t="str">
        <f>MID('Funding Import'!B751,2,4)</f>
        <v>0018</v>
      </c>
      <c r="F749" t="str">
        <f>MID('Funding Import'!B751,8,50)</f>
        <v>ADDITIONAL GRANT INCOME</v>
      </c>
      <c r="G749" t="str">
        <f>'Funding Import'!I751</f>
        <v>Spreadsheet B 399769 20981730 UIFSM JULY21 UIFSM 21 ES085 RM0124 UIFSM JULY21 UIFSM 21</v>
      </c>
      <c r="H749">
        <f>'Funding Import'!H751</f>
        <v>24842</v>
      </c>
      <c r="I749" s="139"/>
    </row>
    <row r="750" spans="1:9" ht="15" x14ac:dyDescent="0.2">
      <c r="A750" s="191" t="str">
        <f t="shared" si="22"/>
        <v>4852</v>
      </c>
      <c r="B750" s="191"/>
      <c r="C750" s="191" t="str">
        <f t="shared" si="23"/>
        <v>48520018</v>
      </c>
      <c r="D750" t="str">
        <f>'Funding Import'!A752</f>
        <v>GMPS4852: MILLFIELDS PRIMARY SCHOOL</v>
      </c>
      <c r="E750" t="str">
        <f>MID('Funding Import'!B752,2,4)</f>
        <v>0018</v>
      </c>
      <c r="F750" t="str">
        <f>MID('Funding Import'!B752,8,50)</f>
        <v>ADDITIONAL GRANT INCOME</v>
      </c>
      <c r="G750" t="str">
        <f>'Funding Import'!I752</f>
        <v>DL 8673 PE GRANT OCT21 0018PE</v>
      </c>
      <c r="H750">
        <f>'Funding Import'!H752</f>
        <v>10588</v>
      </c>
      <c r="I750" s="139"/>
    </row>
    <row r="751" spans="1:9" ht="15" x14ac:dyDescent="0.2">
      <c r="A751" s="191" t="str">
        <f t="shared" si="22"/>
        <v>4852</v>
      </c>
      <c r="B751" s="191"/>
      <c r="C751" s="191" t="str">
        <f t="shared" si="23"/>
        <v>48520026</v>
      </c>
      <c r="D751" t="str">
        <f>'Funding Import'!A753</f>
        <v>GMPS4852: MILLFIELDS PRIMARY SCHOOL</v>
      </c>
      <c r="E751" t="str">
        <f>MID('Funding Import'!B753,2,4)</f>
        <v>0026</v>
      </c>
      <c r="F751" t="str">
        <f>MID('Funding Import'!B753,8,50)</f>
        <v>NOTIONAL SEN FUNDING</v>
      </c>
      <c r="G751" t="str">
        <f>'Funding Import'!I753</f>
        <v>Spreadsheet B 391732 20639856 ES012 MK0514 10026 NOTIONAL SEN ES012 MK0514 10026 NOTIONAL SEN</v>
      </c>
      <c r="H751">
        <f>'Funding Import'!H753</f>
        <v>81584</v>
      </c>
      <c r="I751" s="139"/>
    </row>
    <row r="752" spans="1:9" ht="15" x14ac:dyDescent="0.2">
      <c r="A752" s="191" t="str">
        <f t="shared" si="22"/>
        <v>1010</v>
      </c>
      <c r="B752" s="191"/>
      <c r="C752" s="191" t="str">
        <f t="shared" si="23"/>
        <v>10100001</v>
      </c>
      <c r="D752" t="str">
        <f>'Funding Import'!A754</f>
        <v>RB051010: ALRESFORD PRIMARY SCHOOL</v>
      </c>
      <c r="E752" t="str">
        <f>MID('Funding Import'!B754,2,4)</f>
        <v>0001</v>
      </c>
      <c r="F752" t="str">
        <f>MID('Funding Import'!B754,8,50)</f>
        <v>FORMULA FUNDED (EXCL RATES)</v>
      </c>
      <c r="G752" t="str">
        <f>'Funding Import'!I754</f>
        <v>Spreadsheet B 391145 20630885 ES006 MK0508 10001 FORMULA FUNDED ES006 MK0508 10001 FORMULA FUNDED</v>
      </c>
      <c r="H752">
        <f>'Funding Import'!H754</f>
        <v>745515</v>
      </c>
      <c r="I752" s="139"/>
    </row>
    <row r="753" spans="1:9" ht="15" x14ac:dyDescent="0.2">
      <c r="A753" s="191" t="str">
        <f t="shared" si="22"/>
        <v>1010</v>
      </c>
      <c r="B753" s="191"/>
      <c r="C753" s="191" t="str">
        <f t="shared" si="23"/>
        <v>10100002</v>
      </c>
      <c r="D753" t="str">
        <f>'Funding Import'!A755</f>
        <v>RB051010: ALRESFORD PRIMARY SCHOOL</v>
      </c>
      <c r="E753" t="str">
        <f>MID('Funding Import'!B755,2,4)</f>
        <v>0002</v>
      </c>
      <c r="F753" t="str">
        <f>MID('Funding Import'!B755,8,50)</f>
        <v>RATES</v>
      </c>
      <c r="G753" t="str">
        <f>'Funding Import'!I755</f>
        <v>Spreadsheet B 391137 20630756 ES007 MK0509 10002 RATES ES007 MK0509 10002 RATES</v>
      </c>
      <c r="H753">
        <f>'Funding Import'!H755</f>
        <v>21767</v>
      </c>
      <c r="I753" s="139"/>
    </row>
    <row r="754" spans="1:9" ht="15" x14ac:dyDescent="0.2">
      <c r="A754" s="191" t="str">
        <f t="shared" si="22"/>
        <v>1010</v>
      </c>
      <c r="B754" s="191"/>
      <c r="C754" s="191" t="str">
        <f t="shared" si="23"/>
        <v>10100003</v>
      </c>
      <c r="D754" t="str">
        <f>'Funding Import'!A756</f>
        <v>RB051010: ALRESFORD PRIMARY SCHOOL</v>
      </c>
      <c r="E754" t="str">
        <f>MID('Funding Import'!B756,2,4)</f>
        <v>0003</v>
      </c>
      <c r="F754" t="str">
        <f>MID('Funding Import'!B756,8,50)</f>
        <v>BROUGHT FORWARD</v>
      </c>
      <c r="G754" t="str">
        <f>'Funding Import'!I756</f>
        <v>Spreadsheet B 394797 20778211 ES055 MK0568 10003 OPENING BALANCES ES055 MK0568 10003 OPENING BALANCES</v>
      </c>
      <c r="H754">
        <f>'Funding Import'!H756</f>
        <v>102578.89</v>
      </c>
      <c r="I754" s="139"/>
    </row>
    <row r="755" spans="1:9" ht="15" x14ac:dyDescent="0.2">
      <c r="A755" s="191" t="str">
        <f t="shared" si="22"/>
        <v>1010</v>
      </c>
      <c r="B755" s="191"/>
      <c r="C755" s="191" t="str">
        <f t="shared" si="23"/>
        <v>10100004</v>
      </c>
      <c r="D755" t="str">
        <f>'Funding Import'!A757</f>
        <v>RB051010: ALRESFORD PRIMARY SCHOOL</v>
      </c>
      <c r="E755" t="str">
        <f>MID('Funding Import'!B757,2,4)</f>
        <v>0004</v>
      </c>
      <c r="F755" t="str">
        <f>MID('Funding Import'!B757,8,50)</f>
        <v>STATEMENTED SEN</v>
      </c>
      <c r="G755" t="str">
        <f>'Funding Import'!I757</f>
        <v>Spreadsheet B 391144 20630818 ES009 MK0511 10004 EHCP ES009 MK0511 10004 EHCP</v>
      </c>
      <c r="H755">
        <f>'Funding Import'!H757</f>
        <v>2714</v>
      </c>
      <c r="I755" s="139"/>
    </row>
    <row r="756" spans="1:9" ht="15" x14ac:dyDescent="0.2">
      <c r="A756" s="191" t="str">
        <f t="shared" si="22"/>
        <v>1010</v>
      </c>
      <c r="B756" s="191"/>
      <c r="C756" s="191" t="str">
        <f t="shared" si="23"/>
        <v>10100006</v>
      </c>
      <c r="D756" t="str">
        <f>'Funding Import'!A758</f>
        <v>RB051010: ALRESFORD PRIMARY SCHOOL</v>
      </c>
      <c r="E756" t="str">
        <f>MID('Funding Import'!B758,2,4)</f>
        <v>0006</v>
      </c>
      <c r="F756" t="str">
        <f>MID('Funding Import'!B758,8,50)</f>
        <v>EXCEPTIONAL COVID COST GRANT</v>
      </c>
      <c r="G756" t="str">
        <f>'Funding Import'!I758</f>
        <v>Spreadsheet B 398804 20920024 ES065 DP0556 COVIDEMERGENCY COVIDEM ES065 DP0556 COVIDEMERGENCY COVIDEM</v>
      </c>
      <c r="H756">
        <f>'Funding Import'!H758</f>
        <v>6260</v>
      </c>
      <c r="I756" s="139"/>
    </row>
    <row r="757" spans="1:9" ht="15" x14ac:dyDescent="0.2">
      <c r="A757" s="191" t="str">
        <f t="shared" si="22"/>
        <v>1010</v>
      </c>
      <c r="B757" s="191"/>
      <c r="C757" s="191" t="str">
        <f t="shared" si="23"/>
        <v>10100006</v>
      </c>
      <c r="D757" t="str">
        <f>'Funding Import'!A759</f>
        <v>RB051010: ALRESFORD PRIMARY SCHOOL</v>
      </c>
      <c r="E757" t="str">
        <f>MID('Funding Import'!B759,2,4)</f>
        <v>0006</v>
      </c>
      <c r="F757" t="str">
        <f>MID('Funding Import'!B759,8,50)</f>
        <v>EXCEPTIONAL COVID COST GRANT</v>
      </c>
      <c r="G757" t="str">
        <f>'Funding Import'!I759</f>
        <v>Spreadsheet B 399778 20982606 Movement from code '0006 to '0012 covid  emergency recode ES089 RM0128 Covid emergency recode</v>
      </c>
      <c r="H757">
        <f>'Funding Import'!H759</f>
        <v>-6260</v>
      </c>
      <c r="I757" s="139"/>
    </row>
    <row r="758" spans="1:9" ht="15" x14ac:dyDescent="0.2">
      <c r="A758" s="191" t="str">
        <f t="shared" si="22"/>
        <v>1010</v>
      </c>
      <c r="B758" s="191"/>
      <c r="C758" s="191" t="str">
        <f t="shared" si="23"/>
        <v>10100007</v>
      </c>
      <c r="D758" t="str">
        <f>'Funding Import'!A760</f>
        <v>RB051010: ALRESFORD PRIMARY SCHOOL</v>
      </c>
      <c r="E758" t="str">
        <f>MID('Funding Import'!B760,2,4)</f>
        <v>0007</v>
      </c>
      <c r="F758" t="str">
        <f>MID('Funding Import'!B760,8,50)</f>
        <v>PUPIL INCREASE/FORMULA ERR</v>
      </c>
      <c r="G758" t="str">
        <f>'Funding Import'!I760</f>
        <v>DL 8706 2021-22 KS1 Class Size Funding</v>
      </c>
      <c r="H758">
        <f>'Funding Import'!H760</f>
        <v>2245</v>
      </c>
      <c r="I758" s="139"/>
    </row>
    <row r="759" spans="1:9" ht="15" x14ac:dyDescent="0.2">
      <c r="A759" s="191" t="str">
        <f t="shared" si="22"/>
        <v>1010</v>
      </c>
      <c r="B759" s="191"/>
      <c r="C759" s="191" t="str">
        <f t="shared" si="23"/>
        <v>10100012</v>
      </c>
      <c r="D759" t="str">
        <f>'Funding Import'!A761</f>
        <v>RB051010: ALRESFORD PRIMARY SCHOOL</v>
      </c>
      <c r="E759" t="str">
        <f>MID('Funding Import'!B761,2,4)</f>
        <v>0012</v>
      </c>
      <c r="F759" t="str">
        <f>MID('Funding Import'!B761,8,50)</f>
        <v>COVID CATCH UP</v>
      </c>
      <c r="G759" t="str">
        <f>'Funding Import'!I761</f>
        <v>Spreadsheet B 399778 20982606 Movement from code '0006 to '0012 covid  emergency recode ES089 RM0128 Covid emergency recode</v>
      </c>
      <c r="H759">
        <f>'Funding Import'!H761</f>
        <v>6260</v>
      </c>
      <c r="I759" s="139"/>
    </row>
    <row r="760" spans="1:9" ht="15" x14ac:dyDescent="0.2">
      <c r="A760" s="191" t="str">
        <f t="shared" si="22"/>
        <v>1010</v>
      </c>
      <c r="B760" s="191"/>
      <c r="C760" s="191" t="str">
        <f t="shared" si="23"/>
        <v>10100012</v>
      </c>
      <c r="D760" t="str">
        <f>'Funding Import'!A762</f>
        <v>RB051010: ALRESFORD PRIMARY SCHOOL</v>
      </c>
      <c r="E760" t="str">
        <f>MID('Funding Import'!B762,2,4)</f>
        <v>0012</v>
      </c>
      <c r="F760" t="str">
        <f>MID('Funding Import'!B762,8,50)</f>
        <v>COVID CATCH UP</v>
      </c>
      <c r="G760" t="str">
        <f>'Funding Import'!I762</f>
        <v>DL 8645 0012recoveryc 0012RPG</v>
      </c>
      <c r="H760">
        <f>'Funding Import'!H762</f>
        <v>1123.75</v>
      </c>
      <c r="I760" s="139"/>
    </row>
    <row r="761" spans="1:9" ht="15" x14ac:dyDescent="0.2">
      <c r="A761" s="191" t="str">
        <f t="shared" si="22"/>
        <v>1010</v>
      </c>
      <c r="B761" s="191"/>
      <c r="C761" s="191" t="str">
        <f t="shared" si="23"/>
        <v>10100012</v>
      </c>
      <c r="D761" t="str">
        <f>'Funding Import'!A763</f>
        <v>RB051010: ALRESFORD PRIMARY SCHOOL</v>
      </c>
      <c r="E761" t="str">
        <f>MID('Funding Import'!B763,2,4)</f>
        <v>0012</v>
      </c>
      <c r="F761" t="str">
        <f>MID('Funding Import'!B763,8,50)</f>
        <v>COVID CATCH UP</v>
      </c>
      <c r="G761" t="str">
        <f>'Funding Import'!I763</f>
        <v>DL 8656 0012schoolled 0012SLT</v>
      </c>
      <c r="H761">
        <f>'Funding Import'!H763</f>
        <v>885.94</v>
      </c>
      <c r="I761" s="139"/>
    </row>
    <row r="762" spans="1:9" ht="15" x14ac:dyDescent="0.2">
      <c r="A762" s="191" t="str">
        <f t="shared" si="22"/>
        <v>1010</v>
      </c>
      <c r="B762" s="191"/>
      <c r="C762" s="191" t="str">
        <f t="shared" si="23"/>
        <v>10100014</v>
      </c>
      <c r="D762" t="str">
        <f>'Funding Import'!A764</f>
        <v>RB051010: ALRESFORD PRIMARY SCHOOL</v>
      </c>
      <c r="E762" t="str">
        <f>MID('Funding Import'!B764,2,4)</f>
        <v>0014</v>
      </c>
      <c r="F762" t="str">
        <f>MID('Funding Import'!B764,8,50)</f>
        <v>PUPIL PREMIUM</v>
      </c>
      <c r="G762" t="str">
        <f>'Funding Import'!I764</f>
        <v>Spreadsheet B 400831 21077861 ES093 DP0593 SUMMER21PPG SUM21PPG ES093 DP0593 SUMMER21PPG SUM21PPG</v>
      </c>
      <c r="H762">
        <f>'Funding Import'!H764</f>
        <v>18335</v>
      </c>
      <c r="I762" s="139"/>
    </row>
    <row r="763" spans="1:9" ht="15" x14ac:dyDescent="0.2">
      <c r="A763" s="191" t="str">
        <f t="shared" si="22"/>
        <v>1010</v>
      </c>
      <c r="B763" s="191"/>
      <c r="C763" s="191" t="str">
        <f t="shared" si="23"/>
        <v>10100014</v>
      </c>
      <c r="D763" t="str">
        <f>'Funding Import'!A765</f>
        <v>RB051010: ALRESFORD PRIMARY SCHOOL</v>
      </c>
      <c r="E763" t="str">
        <f>MID('Funding Import'!B765,2,4)</f>
        <v>0014</v>
      </c>
      <c r="F763" t="str">
        <f>MID('Funding Import'!B765,8,50)</f>
        <v>PUPIL PREMIUM</v>
      </c>
      <c r="G763" t="str">
        <f>'Funding Import'!I765</f>
        <v>DL 8701 0014 Pupil Premium Autumn Term 2021</v>
      </c>
      <c r="H763">
        <f>'Funding Import'!H765</f>
        <v>14668</v>
      </c>
      <c r="I763" s="139"/>
    </row>
    <row r="764" spans="1:9" ht="15" x14ac:dyDescent="0.2">
      <c r="A764" s="191" t="str">
        <f t="shared" si="22"/>
        <v>1010</v>
      </c>
      <c r="B764" s="191"/>
      <c r="C764" s="191" t="str">
        <f t="shared" si="23"/>
        <v>10100018</v>
      </c>
      <c r="D764" t="str">
        <f>'Funding Import'!A766</f>
        <v>RB051010: ALRESFORD PRIMARY SCHOOL</v>
      </c>
      <c r="E764" t="str">
        <f>MID('Funding Import'!B766,2,4)</f>
        <v>0018</v>
      </c>
      <c r="F764" t="str">
        <f>MID('Funding Import'!B766,8,50)</f>
        <v>ADDITIONAL GRANT INCOME</v>
      </c>
      <c r="G764" t="str">
        <f>'Funding Import'!I766</f>
        <v>Spreadsheet B 393531 20728061 ES032 RM0087 PE GRANT APR 21 ES032 RM0087 PE GRANT APR 21</v>
      </c>
      <c r="H764">
        <f>'Funding Import'!H766</f>
        <v>7304</v>
      </c>
      <c r="I764" s="139"/>
    </row>
    <row r="765" spans="1:9" ht="15" x14ac:dyDescent="0.2">
      <c r="A765" s="191" t="str">
        <f t="shared" si="22"/>
        <v>1010</v>
      </c>
      <c r="B765" s="191"/>
      <c r="C765" s="191" t="str">
        <f t="shared" si="23"/>
        <v>10100018</v>
      </c>
      <c r="D765" t="str">
        <f>'Funding Import'!A767</f>
        <v>RB051010: ALRESFORD PRIMARY SCHOOL</v>
      </c>
      <c r="E765" t="str">
        <f>MID('Funding Import'!B767,2,4)</f>
        <v>0018</v>
      </c>
      <c r="F765" t="str">
        <f>MID('Funding Import'!B767,8,50)</f>
        <v>ADDITIONAL GRANT INCOME</v>
      </c>
      <c r="G765" t="str">
        <f>'Funding Import'!I767</f>
        <v>Spreadsheet B 399769 20981730 UIFSM JULY21 UIFSM 21 ES085 RM0124 UIFSM JULY21 UIFSM 21</v>
      </c>
      <c r="H765">
        <f>'Funding Import'!H767</f>
        <v>23360</v>
      </c>
      <c r="I765" s="139"/>
    </row>
    <row r="766" spans="1:9" ht="15" x14ac:dyDescent="0.2">
      <c r="A766" s="191" t="str">
        <f t="shared" si="22"/>
        <v>1010</v>
      </c>
      <c r="B766" s="191"/>
      <c r="C766" s="191" t="str">
        <f t="shared" si="23"/>
        <v>10100018</v>
      </c>
      <c r="D766" t="str">
        <f>'Funding Import'!A768</f>
        <v>RB051010: ALRESFORD PRIMARY SCHOOL</v>
      </c>
      <c r="E766" t="str">
        <f>MID('Funding Import'!B768,2,4)</f>
        <v>0018</v>
      </c>
      <c r="F766" t="str">
        <f>MID('Funding Import'!B768,8,50)</f>
        <v>ADDITIONAL GRANT INCOME</v>
      </c>
      <c r="G766" t="str">
        <f>'Funding Import'!I768</f>
        <v>DL 8673 PE GRANT OCT21 0018PE</v>
      </c>
      <c r="H766">
        <f>'Funding Import'!H768</f>
        <v>10284</v>
      </c>
      <c r="I766" s="139"/>
    </row>
    <row r="767" spans="1:9" ht="15" x14ac:dyDescent="0.2">
      <c r="A767" s="191" t="str">
        <f t="shared" si="22"/>
        <v>1010</v>
      </c>
      <c r="B767" s="191"/>
      <c r="C767" s="191" t="str">
        <f t="shared" si="23"/>
        <v>10100026</v>
      </c>
      <c r="D767" t="str">
        <f>'Funding Import'!A769</f>
        <v>RB051010: ALRESFORD PRIMARY SCHOOL</v>
      </c>
      <c r="E767" t="str">
        <f>MID('Funding Import'!B769,2,4)</f>
        <v>0026</v>
      </c>
      <c r="F767" t="str">
        <f>MID('Funding Import'!B769,8,50)</f>
        <v>NOTIONAL SEN FUNDING</v>
      </c>
      <c r="G767" t="str">
        <f>'Funding Import'!I769</f>
        <v>Spreadsheet B 391732 20639856 ES012 MK0514 10026 NOTIONAL SEN ES012 MK0514 10026 NOTIONAL SEN</v>
      </c>
      <c r="H767">
        <f>'Funding Import'!H769</f>
        <v>57148</v>
      </c>
      <c r="I767" s="139"/>
    </row>
    <row r="768" spans="1:9" ht="15" x14ac:dyDescent="0.2">
      <c r="A768" s="191" t="str">
        <f t="shared" si="22"/>
        <v>1018</v>
      </c>
      <c r="B768" s="191"/>
      <c r="C768" s="191" t="str">
        <f t="shared" si="23"/>
        <v>10180001</v>
      </c>
      <c r="D768" t="str">
        <f>'Funding Import'!A770</f>
        <v>RB051018: ST MARY'S COE VC PRIM-ARDLEIGH</v>
      </c>
      <c r="E768" t="str">
        <f>MID('Funding Import'!B770,2,4)</f>
        <v>0001</v>
      </c>
      <c r="F768" t="str">
        <f>MID('Funding Import'!B770,8,50)</f>
        <v>FORMULA FUNDED (EXCL RATES)</v>
      </c>
      <c r="G768" t="str">
        <f>'Funding Import'!I770</f>
        <v>Spreadsheet B 391145 20630885 ES006 MK0508 10001 FORMULA FUNDED ES006 MK0508 10001 FORMULA FUNDED</v>
      </c>
      <c r="H768">
        <f>'Funding Import'!H770</f>
        <v>455605</v>
      </c>
      <c r="I768" s="139"/>
    </row>
    <row r="769" spans="1:9" ht="15" x14ac:dyDescent="0.2">
      <c r="A769" s="191" t="str">
        <f t="shared" si="22"/>
        <v>1018</v>
      </c>
      <c r="B769" s="191"/>
      <c r="C769" s="191" t="str">
        <f t="shared" si="23"/>
        <v>10180002</v>
      </c>
      <c r="D769" t="str">
        <f>'Funding Import'!A771</f>
        <v>RB051018: ST MARY'S COE VC PRIM-ARDLEIGH</v>
      </c>
      <c r="E769" t="str">
        <f>MID('Funding Import'!B771,2,4)</f>
        <v>0002</v>
      </c>
      <c r="F769" t="str">
        <f>MID('Funding Import'!B771,8,50)</f>
        <v>RATES</v>
      </c>
      <c r="G769" t="str">
        <f>'Funding Import'!I771</f>
        <v>Spreadsheet B 391137 20630756 ES007 MK0509 10002 RATES ES007 MK0509 10002 RATES</v>
      </c>
      <c r="H769">
        <f>'Funding Import'!H771</f>
        <v>9587</v>
      </c>
      <c r="I769" s="139"/>
    </row>
    <row r="770" spans="1:9" ht="15" x14ac:dyDescent="0.2">
      <c r="A770" s="191" t="str">
        <f t="shared" ref="A770:A833" si="24">MID(D770,5,4)</f>
        <v>1018</v>
      </c>
      <c r="B770" s="191"/>
      <c r="C770" s="191" t="str">
        <f t="shared" ref="C770:C833" si="25">A770&amp;E770</f>
        <v>10180003</v>
      </c>
      <c r="D770" t="str">
        <f>'Funding Import'!A772</f>
        <v>RB051018: ST MARY'S COE VC PRIM-ARDLEIGH</v>
      </c>
      <c r="E770" t="str">
        <f>MID('Funding Import'!B772,2,4)</f>
        <v>0003</v>
      </c>
      <c r="F770" t="str">
        <f>MID('Funding Import'!B772,8,50)</f>
        <v>BROUGHT FORWARD</v>
      </c>
      <c r="G770" t="str">
        <f>'Funding Import'!I772</f>
        <v>Spreadsheet B 394797 20778211 ES055 MK0568 10003 OPENING BALANCES ES055 MK0568 10003 OPENING BALANCES</v>
      </c>
      <c r="H770">
        <f>'Funding Import'!H772</f>
        <v>29871.66</v>
      </c>
      <c r="I770" s="139"/>
    </row>
    <row r="771" spans="1:9" ht="15" x14ac:dyDescent="0.2">
      <c r="A771" s="191" t="str">
        <f t="shared" si="24"/>
        <v>1018</v>
      </c>
      <c r="B771" s="191"/>
      <c r="C771" s="191" t="str">
        <f t="shared" si="25"/>
        <v>10180004</v>
      </c>
      <c r="D771" t="str">
        <f>'Funding Import'!A773</f>
        <v>RB051018: ST MARY'S COE VC PRIM-ARDLEIGH</v>
      </c>
      <c r="E771" t="str">
        <f>MID('Funding Import'!B773,2,4)</f>
        <v>0004</v>
      </c>
      <c r="F771" t="str">
        <f>MID('Funding Import'!B773,8,50)</f>
        <v>STATEMENTED SEN</v>
      </c>
      <c r="G771" t="str">
        <f>'Funding Import'!I773</f>
        <v>Spreadsheet B 391144 20630818 ES009 MK0511 10004 EHCP ES009 MK0511 10004 EHCP</v>
      </c>
      <c r="H771">
        <f>'Funding Import'!H773</f>
        <v>7500</v>
      </c>
      <c r="I771" s="139"/>
    </row>
    <row r="772" spans="1:9" ht="15" x14ac:dyDescent="0.2">
      <c r="A772" s="191" t="str">
        <f t="shared" si="24"/>
        <v>1018</v>
      </c>
      <c r="B772" s="191"/>
      <c r="C772" s="191" t="str">
        <f t="shared" si="25"/>
        <v>10180004</v>
      </c>
      <c r="D772" t="str">
        <f>'Funding Import'!A774</f>
        <v>RB051018: ST MARY'S COE VC PRIM-ARDLEIGH</v>
      </c>
      <c r="E772" t="str">
        <f>MID('Funding Import'!B774,2,4)</f>
        <v>0004</v>
      </c>
      <c r="F772" t="str">
        <f>MID('Funding Import'!B774,8,50)</f>
        <v>STATEMENTED SEN</v>
      </c>
      <c r="G772" t="str">
        <f>'Funding Import'!I774</f>
        <v>DL 8688 SEN TOP-UP AUT1 AUT-21</v>
      </c>
      <c r="H772">
        <f>'Funding Import'!H774</f>
        <v>3397</v>
      </c>
      <c r="I772" s="139"/>
    </row>
    <row r="773" spans="1:9" ht="15" x14ac:dyDescent="0.2">
      <c r="A773" s="191" t="str">
        <f t="shared" si="24"/>
        <v>1018</v>
      </c>
      <c r="B773" s="191"/>
      <c r="C773" s="191" t="str">
        <f t="shared" si="25"/>
        <v>10180006</v>
      </c>
      <c r="D773" t="str">
        <f>'Funding Import'!A775</f>
        <v>RB051018: ST MARY'S COE VC PRIM-ARDLEIGH</v>
      </c>
      <c r="E773" t="str">
        <f>MID('Funding Import'!B775,2,4)</f>
        <v>0006</v>
      </c>
      <c r="F773" t="str">
        <f>MID('Funding Import'!B775,8,50)</f>
        <v>EXCEPTIONAL COVID COST GRANT</v>
      </c>
      <c r="G773" t="str">
        <f>'Funding Import'!I775</f>
        <v>Spreadsheet B 398807 20920177 ES067 DP0558 FSMADDCOSTSCOVID FSMCOVID ES067 DP0558 FSMADDCOSTSCOVID FSMCOVID</v>
      </c>
      <c r="H773">
        <f>'Funding Import'!H775</f>
        <v>180</v>
      </c>
      <c r="I773" s="139"/>
    </row>
    <row r="774" spans="1:9" ht="15" x14ac:dyDescent="0.2">
      <c r="A774" s="191" t="str">
        <f t="shared" si="24"/>
        <v>1018</v>
      </c>
      <c r="B774" s="191"/>
      <c r="C774" s="191" t="str">
        <f t="shared" si="25"/>
        <v>10180006</v>
      </c>
      <c r="D774" t="str">
        <f>'Funding Import'!A776</f>
        <v>RB051018: ST MARY'S COE VC PRIM-ARDLEIGH</v>
      </c>
      <c r="E774" t="str">
        <f>MID('Funding Import'!B776,2,4)</f>
        <v>0006</v>
      </c>
      <c r="F774" t="str">
        <f>MID('Funding Import'!B776,8,50)</f>
        <v>EXCEPTIONAL COVID COST GRANT</v>
      </c>
      <c r="G774" t="str">
        <f>'Funding Import'!I776</f>
        <v>Spreadsheet B 398804 20920024 ES065 DP0556 COVIDEMERGENCY COVIDEM ES065 DP0556 COVIDEMERGENCY COVIDEM</v>
      </c>
      <c r="H774">
        <f>'Funding Import'!H776</f>
        <v>3330</v>
      </c>
      <c r="I774" s="139"/>
    </row>
    <row r="775" spans="1:9" ht="15" x14ac:dyDescent="0.2">
      <c r="A775" s="191" t="str">
        <f t="shared" si="24"/>
        <v>1018</v>
      </c>
      <c r="B775" s="191"/>
      <c r="C775" s="191" t="str">
        <f t="shared" si="25"/>
        <v>10180006</v>
      </c>
      <c r="D775" t="str">
        <f>'Funding Import'!A777</f>
        <v>RB051018: ST MARY'S COE VC PRIM-ARDLEIGH</v>
      </c>
      <c r="E775" t="str">
        <f>MID('Funding Import'!B777,2,4)</f>
        <v>0006</v>
      </c>
      <c r="F775" t="str">
        <f>MID('Funding Import'!B777,8,50)</f>
        <v>EXCEPTIONAL COVID COST GRANT</v>
      </c>
      <c r="G775" t="str">
        <f>'Funding Import'!I777</f>
        <v>Spreadsheet B 399778 20982606 Movement from code '0006 to '0012 covid  emergency recode ES089 RM0128 Covid emergency recode</v>
      </c>
      <c r="H775">
        <f>'Funding Import'!H777</f>
        <v>-3330</v>
      </c>
      <c r="I775" s="139"/>
    </row>
    <row r="776" spans="1:9" ht="15" x14ac:dyDescent="0.2">
      <c r="A776" s="191" t="str">
        <f t="shared" si="24"/>
        <v>1018</v>
      </c>
      <c r="B776" s="191"/>
      <c r="C776" s="191" t="str">
        <f t="shared" si="25"/>
        <v>10180007</v>
      </c>
      <c r="D776" t="str">
        <f>'Funding Import'!A778</f>
        <v>RB051018: ST MARY'S COE VC PRIM-ARDLEIGH</v>
      </c>
      <c r="E776" t="str">
        <f>MID('Funding Import'!B778,2,4)</f>
        <v>0007</v>
      </c>
      <c r="F776" t="str">
        <f>MID('Funding Import'!B778,8,50)</f>
        <v>PUPIL INCREASE/FORMULA ERR</v>
      </c>
      <c r="G776" t="str">
        <f>'Funding Import'!I778</f>
        <v>DL 8677 Growth Fund 21 Nov-21</v>
      </c>
      <c r="H776">
        <f>'Funding Import'!H778</f>
        <v>7360.22</v>
      </c>
      <c r="I776" s="139"/>
    </row>
    <row r="777" spans="1:9" ht="15" x14ac:dyDescent="0.2">
      <c r="A777" s="191" t="str">
        <f t="shared" si="24"/>
        <v>1018</v>
      </c>
      <c r="B777" s="191"/>
      <c r="C777" s="191" t="str">
        <f t="shared" si="25"/>
        <v>10180007</v>
      </c>
      <c r="D777" t="str">
        <f>'Funding Import'!A779</f>
        <v>RB051018: ST MARY'S COE VC PRIM-ARDLEIGH</v>
      </c>
      <c r="E777" t="str">
        <f>MID('Funding Import'!B779,2,4)</f>
        <v>0007</v>
      </c>
      <c r="F777" t="str">
        <f>MID('Funding Import'!B779,8,50)</f>
        <v>PUPIL INCREASE/FORMULA ERR</v>
      </c>
      <c r="G777" t="str">
        <f>'Funding Import'!I779</f>
        <v>DL 8706 2021-22 KS1 Class Size Funding</v>
      </c>
      <c r="H777">
        <f>'Funding Import'!H779</f>
        <v>8229</v>
      </c>
      <c r="I777" s="139"/>
    </row>
    <row r="778" spans="1:9" ht="15" x14ac:dyDescent="0.2">
      <c r="A778" s="191" t="str">
        <f t="shared" si="24"/>
        <v>1018</v>
      </c>
      <c r="B778" s="191"/>
      <c r="C778" s="191" t="str">
        <f t="shared" si="25"/>
        <v>10180012</v>
      </c>
      <c r="D778" t="str">
        <f>'Funding Import'!A780</f>
        <v>RB051018: ST MARY'S COE VC PRIM-ARDLEIGH</v>
      </c>
      <c r="E778" t="str">
        <f>MID('Funding Import'!B780,2,4)</f>
        <v>0012</v>
      </c>
      <c r="F778" t="str">
        <f>MID('Funding Import'!B780,8,50)</f>
        <v>COVID CATCH UP</v>
      </c>
      <c r="G778" t="str">
        <f>'Funding Import'!I780</f>
        <v>Spreadsheet B 399778 20982606 Movement from code '0006 to '0012 covid  emergency recode ES089 RM0128 Covid emergency recode</v>
      </c>
      <c r="H778">
        <f>'Funding Import'!H780</f>
        <v>3330</v>
      </c>
      <c r="I778" s="139"/>
    </row>
    <row r="779" spans="1:9" ht="15" x14ac:dyDescent="0.2">
      <c r="A779" s="191" t="str">
        <f t="shared" si="24"/>
        <v>1018</v>
      </c>
      <c r="B779" s="191"/>
      <c r="C779" s="191" t="str">
        <f t="shared" si="25"/>
        <v>10180012</v>
      </c>
      <c r="D779" t="str">
        <f>'Funding Import'!A781</f>
        <v>RB051018: ST MARY'S COE VC PRIM-ARDLEIGH</v>
      </c>
      <c r="E779" t="str">
        <f>MID('Funding Import'!B781,2,4)</f>
        <v>0012</v>
      </c>
      <c r="F779" t="str">
        <f>MID('Funding Import'!B781,8,50)</f>
        <v>COVID CATCH UP</v>
      </c>
      <c r="G779" t="str">
        <f>'Funding Import'!I781</f>
        <v>DL 8645 0012recoveryc 0012RPG</v>
      </c>
      <c r="H779">
        <f>'Funding Import'!H781</f>
        <v>500</v>
      </c>
      <c r="I779" s="139"/>
    </row>
    <row r="780" spans="1:9" ht="15" x14ac:dyDescent="0.2">
      <c r="A780" s="191" t="str">
        <f t="shared" si="24"/>
        <v>1018</v>
      </c>
      <c r="B780" s="191"/>
      <c r="C780" s="191" t="str">
        <f t="shared" si="25"/>
        <v>10180012</v>
      </c>
      <c r="D780" t="str">
        <f>'Funding Import'!A782</f>
        <v>RB051018: ST MARY'S COE VC PRIM-ARDLEIGH</v>
      </c>
      <c r="E780" t="str">
        <f>MID('Funding Import'!B782,2,4)</f>
        <v>0012</v>
      </c>
      <c r="F780" t="str">
        <f>MID('Funding Import'!B782,8,50)</f>
        <v>COVID CATCH UP</v>
      </c>
      <c r="G780" t="str">
        <f>'Funding Import'!I782</f>
        <v>DL 8656 0012schoolled 0012SLT</v>
      </c>
      <c r="H780">
        <f>'Funding Import'!H782</f>
        <v>236.25</v>
      </c>
      <c r="I780" s="139"/>
    </row>
    <row r="781" spans="1:9" ht="15" x14ac:dyDescent="0.2">
      <c r="A781" s="191" t="str">
        <f t="shared" si="24"/>
        <v>1018</v>
      </c>
      <c r="B781" s="191"/>
      <c r="C781" s="191" t="str">
        <f t="shared" si="25"/>
        <v>10180014</v>
      </c>
      <c r="D781" t="str">
        <f>'Funding Import'!A783</f>
        <v>RB051018: ST MARY'S COE VC PRIM-ARDLEIGH</v>
      </c>
      <c r="E781" t="str">
        <f>MID('Funding Import'!B783,2,4)</f>
        <v>0014</v>
      </c>
      <c r="F781" t="str">
        <f>MID('Funding Import'!B783,8,50)</f>
        <v>PUPIL PREMIUM</v>
      </c>
      <c r="G781" t="str">
        <f>'Funding Import'!I783</f>
        <v>Spreadsheet B 400831 21077861 ES093 DP0593 SUMMER21PPG SUM21PPG ES093 DP0593 SUMMER21PPG SUM21PPG</v>
      </c>
      <c r="H781">
        <f>'Funding Import'!H783</f>
        <v>3363</v>
      </c>
      <c r="I781" s="139"/>
    </row>
    <row r="782" spans="1:9" ht="15" x14ac:dyDescent="0.2">
      <c r="A782" s="191" t="str">
        <f t="shared" si="24"/>
        <v>1018</v>
      </c>
      <c r="B782" s="191"/>
      <c r="C782" s="191" t="str">
        <f t="shared" si="25"/>
        <v>10180014</v>
      </c>
      <c r="D782" t="str">
        <f>'Funding Import'!A784</f>
        <v>RB051018: ST MARY'S COE VC PRIM-ARDLEIGH</v>
      </c>
      <c r="E782" t="str">
        <f>MID('Funding Import'!B784,2,4)</f>
        <v>0014</v>
      </c>
      <c r="F782" t="str">
        <f>MID('Funding Import'!B784,8,50)</f>
        <v>PUPIL PREMIUM</v>
      </c>
      <c r="G782" t="str">
        <f>'Funding Import'!I784</f>
        <v>DL 8701 0014 Pupil Premium Autumn Term 2021</v>
      </c>
      <c r="H782">
        <f>'Funding Import'!H784</f>
        <v>2690</v>
      </c>
      <c r="I782" s="139"/>
    </row>
    <row r="783" spans="1:9" ht="15" x14ac:dyDescent="0.2">
      <c r="A783" s="191" t="str">
        <f t="shared" si="24"/>
        <v>1018</v>
      </c>
      <c r="B783" s="191"/>
      <c r="C783" s="191" t="str">
        <f t="shared" si="25"/>
        <v>10180018</v>
      </c>
      <c r="D783" t="str">
        <f>'Funding Import'!A785</f>
        <v>RB051018: ST MARY'S COE VC PRIM-ARDLEIGH</v>
      </c>
      <c r="E783" t="str">
        <f>MID('Funding Import'!B785,2,4)</f>
        <v>0018</v>
      </c>
      <c r="F783" t="str">
        <f>MID('Funding Import'!B785,8,50)</f>
        <v>ADDITIONAL GRANT INCOME</v>
      </c>
      <c r="G783" t="str">
        <f>'Funding Import'!I785</f>
        <v>Spreadsheet B 393531 20728061 ES032 RM0087 PE GRANT APR 21 ES032 RM0087 PE GRANT APR 21</v>
      </c>
      <c r="H783">
        <f>'Funding Import'!H785</f>
        <v>7071</v>
      </c>
      <c r="I783" s="139"/>
    </row>
    <row r="784" spans="1:9" ht="15" x14ac:dyDescent="0.2">
      <c r="A784" s="191" t="str">
        <f t="shared" si="24"/>
        <v>1018</v>
      </c>
      <c r="B784" s="191"/>
      <c r="C784" s="191" t="str">
        <f t="shared" si="25"/>
        <v>10180018</v>
      </c>
      <c r="D784" t="str">
        <f>'Funding Import'!A786</f>
        <v>RB051018: ST MARY'S COE VC PRIM-ARDLEIGH</v>
      </c>
      <c r="E784" t="str">
        <f>MID('Funding Import'!B786,2,4)</f>
        <v>0018</v>
      </c>
      <c r="F784" t="str">
        <f>MID('Funding Import'!B786,8,50)</f>
        <v>ADDITIONAL GRANT INCOME</v>
      </c>
      <c r="G784" t="str">
        <f>'Funding Import'!I786</f>
        <v>Spreadsheet B 399769 20981730 UIFSM JULY21 UIFSM 21 ES085 RM0124 UIFSM JULY21 UIFSM 21</v>
      </c>
      <c r="H784">
        <f>'Funding Import'!H786</f>
        <v>15895</v>
      </c>
      <c r="I784" s="139"/>
    </row>
    <row r="785" spans="1:9" ht="15" x14ac:dyDescent="0.2">
      <c r="A785" s="191" t="str">
        <f t="shared" si="24"/>
        <v>1018</v>
      </c>
      <c r="B785" s="191"/>
      <c r="C785" s="191" t="str">
        <f t="shared" si="25"/>
        <v>10180018</v>
      </c>
      <c r="D785" t="str">
        <f>'Funding Import'!A787</f>
        <v>RB051018: ST MARY'S COE VC PRIM-ARDLEIGH</v>
      </c>
      <c r="E785" t="str">
        <f>MID('Funding Import'!B787,2,4)</f>
        <v>0018</v>
      </c>
      <c r="F785" t="str">
        <f>MID('Funding Import'!B787,8,50)</f>
        <v>ADDITIONAL GRANT INCOME</v>
      </c>
      <c r="G785" t="str">
        <f>'Funding Import'!I787</f>
        <v>DL 8673 PE GRANT OCT21 0018PE</v>
      </c>
      <c r="H785">
        <f>'Funding Import'!H787</f>
        <v>9858</v>
      </c>
      <c r="I785" s="139"/>
    </row>
    <row r="786" spans="1:9" ht="15" x14ac:dyDescent="0.2">
      <c r="A786" s="191" t="str">
        <f t="shared" si="24"/>
        <v>1018</v>
      </c>
      <c r="B786" s="191"/>
      <c r="C786" s="191" t="str">
        <f t="shared" si="25"/>
        <v>10180026</v>
      </c>
      <c r="D786" t="str">
        <f>'Funding Import'!A788</f>
        <v>RB051018: ST MARY'S COE VC PRIM-ARDLEIGH</v>
      </c>
      <c r="E786" t="str">
        <f>MID('Funding Import'!B788,2,4)</f>
        <v>0026</v>
      </c>
      <c r="F786" t="str">
        <f>MID('Funding Import'!B788,8,50)</f>
        <v>NOTIONAL SEN FUNDING</v>
      </c>
      <c r="G786" t="str">
        <f>'Funding Import'!I788</f>
        <v>Spreadsheet B 391732 20639856 ES012 MK0514 10026 NOTIONAL SEN ES012 MK0514 10026 NOTIONAL SEN</v>
      </c>
      <c r="H786">
        <f>'Funding Import'!H788</f>
        <v>37346</v>
      </c>
      <c r="I786" s="139"/>
    </row>
    <row r="787" spans="1:9" ht="15" x14ac:dyDescent="0.2">
      <c r="A787" s="191" t="str">
        <f t="shared" si="24"/>
        <v>1026</v>
      </c>
      <c r="B787" s="191"/>
      <c r="C787" s="191" t="str">
        <f t="shared" si="25"/>
        <v>10260001</v>
      </c>
      <c r="D787" t="str">
        <f>'Funding Import'!A789</f>
        <v>RB051026: ASHDON PRIMARY SCHOOL</v>
      </c>
      <c r="E787" t="str">
        <f>MID('Funding Import'!B789,2,4)</f>
        <v>0001</v>
      </c>
      <c r="F787" t="str">
        <f>MID('Funding Import'!B789,8,50)</f>
        <v>FORMULA FUNDED (EXCL RATES)</v>
      </c>
      <c r="G787" t="str">
        <f>'Funding Import'!I789</f>
        <v>Spreadsheet B 391145 20630885 ES006 MK0508 10001 FORMULA FUNDED ES006 MK0508 10001 FORMULA FUNDED</v>
      </c>
      <c r="H787">
        <f>'Funding Import'!H789</f>
        <v>368173</v>
      </c>
      <c r="I787" s="139"/>
    </row>
    <row r="788" spans="1:9" ht="15" x14ac:dyDescent="0.2">
      <c r="A788" s="191" t="str">
        <f t="shared" si="24"/>
        <v>1026</v>
      </c>
      <c r="B788" s="191"/>
      <c r="C788" s="191" t="str">
        <f t="shared" si="25"/>
        <v>10260002</v>
      </c>
      <c r="D788" t="str">
        <f>'Funding Import'!A790</f>
        <v>RB051026: ASHDON PRIMARY SCHOOL</v>
      </c>
      <c r="E788" t="str">
        <f>MID('Funding Import'!B790,2,4)</f>
        <v>0002</v>
      </c>
      <c r="F788" t="str">
        <f>MID('Funding Import'!B790,8,50)</f>
        <v>RATES</v>
      </c>
      <c r="G788" t="str">
        <f>'Funding Import'!I790</f>
        <v>Spreadsheet B 391137 20630756 ES007 MK0509 10002 RATES ES007 MK0509 10002 RATES</v>
      </c>
      <c r="H788">
        <f>'Funding Import'!H790</f>
        <v>1863</v>
      </c>
      <c r="I788" s="139"/>
    </row>
    <row r="789" spans="1:9" ht="15" x14ac:dyDescent="0.2">
      <c r="A789" s="191" t="str">
        <f t="shared" si="24"/>
        <v>1026</v>
      </c>
      <c r="B789" s="191"/>
      <c r="C789" s="191" t="str">
        <f t="shared" si="25"/>
        <v>10260003</v>
      </c>
      <c r="D789" t="str">
        <f>'Funding Import'!A791</f>
        <v>RB051026: ASHDON PRIMARY SCHOOL</v>
      </c>
      <c r="E789" t="str">
        <f>MID('Funding Import'!B791,2,4)</f>
        <v>0003</v>
      </c>
      <c r="F789" t="str">
        <f>MID('Funding Import'!B791,8,50)</f>
        <v>BROUGHT FORWARD</v>
      </c>
      <c r="G789" t="str">
        <f>'Funding Import'!I791</f>
        <v>Spreadsheet B 394797 20778211 ES055 MK0568 10003 OPENING BALANCES ES055 MK0568 10003 OPENING BALANCES</v>
      </c>
      <c r="H789">
        <f>'Funding Import'!H791</f>
        <v>67521.539999999994</v>
      </c>
      <c r="I789" s="139"/>
    </row>
    <row r="790" spans="1:9" ht="15" x14ac:dyDescent="0.2">
      <c r="A790" s="191" t="str">
        <f t="shared" si="24"/>
        <v>1026</v>
      </c>
      <c r="B790" s="191"/>
      <c r="C790" s="191" t="str">
        <f t="shared" si="25"/>
        <v>10260006</v>
      </c>
      <c r="D790" t="str">
        <f>'Funding Import'!A792</f>
        <v>RB051026: ASHDON PRIMARY SCHOOL</v>
      </c>
      <c r="E790" t="str">
        <f>MID('Funding Import'!B792,2,4)</f>
        <v>0006</v>
      </c>
      <c r="F790" t="str">
        <f>MID('Funding Import'!B792,8,50)</f>
        <v>EXCEPTIONAL COVID COST GRANT</v>
      </c>
      <c r="G790" t="str">
        <f>'Funding Import'!I792</f>
        <v>Spreadsheet B 398804 20920024 ES065 DP0556 COVIDEMERGENCY COVIDEM ES065 DP0556 COVIDEMERGENCY COVIDEM</v>
      </c>
      <c r="H790">
        <f>'Funding Import'!H792</f>
        <v>2300</v>
      </c>
      <c r="I790" s="139"/>
    </row>
    <row r="791" spans="1:9" ht="15" x14ac:dyDescent="0.2">
      <c r="A791" s="191" t="str">
        <f t="shared" si="24"/>
        <v>1026</v>
      </c>
      <c r="B791" s="191"/>
      <c r="C791" s="191" t="str">
        <f t="shared" si="25"/>
        <v>10260006</v>
      </c>
      <c r="D791" t="str">
        <f>'Funding Import'!A793</f>
        <v>RB051026: ASHDON PRIMARY SCHOOL</v>
      </c>
      <c r="E791" t="str">
        <f>MID('Funding Import'!B793,2,4)</f>
        <v>0006</v>
      </c>
      <c r="F791" t="str">
        <f>MID('Funding Import'!B793,8,50)</f>
        <v>EXCEPTIONAL COVID COST GRANT</v>
      </c>
      <c r="G791" t="str">
        <f>'Funding Import'!I793</f>
        <v>Spreadsheet B 399778 20982606 Movement from code '0006 to '0012 covid  emergency recode ES089 RM0128 Covid emergency recode</v>
      </c>
      <c r="H791">
        <f>'Funding Import'!H793</f>
        <v>-2300</v>
      </c>
      <c r="I791" s="139"/>
    </row>
    <row r="792" spans="1:9" ht="15" x14ac:dyDescent="0.2">
      <c r="A792" s="191" t="str">
        <f t="shared" si="24"/>
        <v>1026</v>
      </c>
      <c r="B792" s="191"/>
      <c r="C792" s="191" t="str">
        <f t="shared" si="25"/>
        <v>10260007</v>
      </c>
      <c r="D792" t="str">
        <f>'Funding Import'!A794</f>
        <v>RB051026: ASHDON PRIMARY SCHOOL</v>
      </c>
      <c r="E792" t="str">
        <f>MID('Funding Import'!B794,2,4)</f>
        <v>0007</v>
      </c>
      <c r="F792" t="str">
        <f>MID('Funding Import'!B794,8,50)</f>
        <v>PUPIL INCREASE/FORMULA ERR</v>
      </c>
      <c r="G792" t="str">
        <f>'Funding Import'!I794</f>
        <v>DL 8706 2021-22 KS1 Class Size Funding</v>
      </c>
      <c r="H792">
        <f>'Funding Import'!H794</f>
        <v>1496</v>
      </c>
      <c r="I792" s="139"/>
    </row>
    <row r="793" spans="1:9" ht="15" x14ac:dyDescent="0.2">
      <c r="A793" s="191" t="str">
        <f t="shared" si="24"/>
        <v>1026</v>
      </c>
      <c r="B793" s="191"/>
      <c r="C793" s="191" t="str">
        <f t="shared" si="25"/>
        <v>10260012</v>
      </c>
      <c r="D793" t="str">
        <f>'Funding Import'!A795</f>
        <v>RB051026: ASHDON PRIMARY SCHOOL</v>
      </c>
      <c r="E793" t="str">
        <f>MID('Funding Import'!B795,2,4)</f>
        <v>0012</v>
      </c>
      <c r="F793" t="str">
        <f>MID('Funding Import'!B795,8,50)</f>
        <v>COVID CATCH UP</v>
      </c>
      <c r="G793" t="str">
        <f>'Funding Import'!I795</f>
        <v>Spreadsheet B 399778 20982606 Movement from code '0006 to '0012 covid  emergency recode ES089 RM0128 Covid emergency recode</v>
      </c>
      <c r="H793">
        <f>'Funding Import'!H795</f>
        <v>2300</v>
      </c>
      <c r="I793" s="139"/>
    </row>
    <row r="794" spans="1:9" ht="15" x14ac:dyDescent="0.2">
      <c r="A794" s="191" t="str">
        <f t="shared" si="24"/>
        <v>1026</v>
      </c>
      <c r="B794" s="191"/>
      <c r="C794" s="191" t="str">
        <f t="shared" si="25"/>
        <v>10260012</v>
      </c>
      <c r="D794" t="str">
        <f>'Funding Import'!A796</f>
        <v>RB051026: ASHDON PRIMARY SCHOOL</v>
      </c>
      <c r="E794" t="str">
        <f>MID('Funding Import'!B796,2,4)</f>
        <v>0012</v>
      </c>
      <c r="F794" t="str">
        <f>MID('Funding Import'!B796,8,50)</f>
        <v>COVID CATCH UP</v>
      </c>
      <c r="G794" t="str">
        <f>'Funding Import'!I796</f>
        <v>DL 8645 0012recoveryc 0012RPG</v>
      </c>
      <c r="H794">
        <f>'Funding Import'!H796</f>
        <v>500</v>
      </c>
      <c r="I794" s="139"/>
    </row>
    <row r="795" spans="1:9" ht="15" x14ac:dyDescent="0.2">
      <c r="A795" s="191" t="str">
        <f t="shared" si="24"/>
        <v>1026</v>
      </c>
      <c r="B795" s="191"/>
      <c r="C795" s="191" t="str">
        <f t="shared" si="25"/>
        <v>10260012</v>
      </c>
      <c r="D795" t="str">
        <f>'Funding Import'!A797</f>
        <v>RB051026: ASHDON PRIMARY SCHOOL</v>
      </c>
      <c r="E795" t="str">
        <f>MID('Funding Import'!B797,2,4)</f>
        <v>0012</v>
      </c>
      <c r="F795" t="str">
        <f>MID('Funding Import'!B797,8,50)</f>
        <v>COVID CATCH UP</v>
      </c>
      <c r="G795" t="str">
        <f>'Funding Import'!I797</f>
        <v>DL 8656 0012schoolled 0012SLT</v>
      </c>
      <c r="H795">
        <f>'Funding Import'!H797</f>
        <v>236.25</v>
      </c>
      <c r="I795" s="139"/>
    </row>
    <row r="796" spans="1:9" ht="15" x14ac:dyDescent="0.2">
      <c r="A796" s="191" t="str">
        <f t="shared" si="24"/>
        <v>1026</v>
      </c>
      <c r="B796" s="191"/>
      <c r="C796" s="191" t="str">
        <f t="shared" si="25"/>
        <v>10260014</v>
      </c>
      <c r="D796" t="str">
        <f>'Funding Import'!A798</f>
        <v>RB051026: ASHDON PRIMARY SCHOOL</v>
      </c>
      <c r="E796" t="str">
        <f>MID('Funding Import'!B798,2,4)</f>
        <v>0014</v>
      </c>
      <c r="F796" t="str">
        <f>MID('Funding Import'!B798,8,50)</f>
        <v>PUPIL PREMIUM</v>
      </c>
      <c r="G796" t="str">
        <f>'Funding Import'!I798</f>
        <v>Spreadsheet B 400831 21077861 ES093 DP0593 SUMMER21PPG SUM21PPG ES093 DP0593 SUMMER21PPG SUM21PPG</v>
      </c>
      <c r="H796">
        <f>'Funding Import'!H798</f>
        <v>5733</v>
      </c>
      <c r="I796" s="139"/>
    </row>
    <row r="797" spans="1:9" ht="15" x14ac:dyDescent="0.2">
      <c r="A797" s="191" t="str">
        <f t="shared" si="24"/>
        <v>1026</v>
      </c>
      <c r="B797" s="191"/>
      <c r="C797" s="191" t="str">
        <f t="shared" si="25"/>
        <v>10260014</v>
      </c>
      <c r="D797" t="str">
        <f>'Funding Import'!A799</f>
        <v>RB051026: ASHDON PRIMARY SCHOOL</v>
      </c>
      <c r="E797" t="str">
        <f>MID('Funding Import'!B799,2,4)</f>
        <v>0014</v>
      </c>
      <c r="F797" t="str">
        <f>MID('Funding Import'!B799,8,50)</f>
        <v>PUPIL PREMIUM</v>
      </c>
      <c r="G797" t="str">
        <f>'Funding Import'!I799</f>
        <v>DL 8701 0014 Pupil Premium Autumn Term 2021</v>
      </c>
      <c r="H797">
        <f>'Funding Import'!H799</f>
        <v>4587</v>
      </c>
      <c r="I797" s="139"/>
    </row>
    <row r="798" spans="1:9" ht="15" x14ac:dyDescent="0.2">
      <c r="A798" s="191" t="str">
        <f t="shared" si="24"/>
        <v>1026</v>
      </c>
      <c r="B798" s="191"/>
      <c r="C798" s="191" t="str">
        <f t="shared" si="25"/>
        <v>10260018</v>
      </c>
      <c r="D798" t="str">
        <f>'Funding Import'!A800</f>
        <v>RB051026: ASHDON PRIMARY SCHOOL</v>
      </c>
      <c r="E798" t="str">
        <f>MID('Funding Import'!B800,2,4)</f>
        <v>0018</v>
      </c>
      <c r="F798" t="str">
        <f>MID('Funding Import'!B800,8,50)</f>
        <v>ADDITIONAL GRANT INCOME</v>
      </c>
      <c r="G798" t="str">
        <f>'Funding Import'!I800</f>
        <v>Spreadsheet B 393531 20728061 ES032 RM0087 PE GRANT APR 21 ES032 RM0087 PE GRANT APR 21</v>
      </c>
      <c r="H798">
        <f>'Funding Import'!H800</f>
        <v>6971</v>
      </c>
      <c r="I798" s="139"/>
    </row>
    <row r="799" spans="1:9" ht="15" x14ac:dyDescent="0.2">
      <c r="A799" s="191" t="str">
        <f t="shared" si="24"/>
        <v>1026</v>
      </c>
      <c r="B799" s="191"/>
      <c r="C799" s="191" t="str">
        <f t="shared" si="25"/>
        <v>10260018</v>
      </c>
      <c r="D799" t="str">
        <f>'Funding Import'!A801</f>
        <v>RB051026: ASHDON PRIMARY SCHOOL</v>
      </c>
      <c r="E799" t="str">
        <f>MID('Funding Import'!B801,2,4)</f>
        <v>0018</v>
      </c>
      <c r="F799" t="str">
        <f>MID('Funding Import'!B801,8,50)</f>
        <v>ADDITIONAL GRANT INCOME</v>
      </c>
      <c r="G799" t="str">
        <f>'Funding Import'!I801</f>
        <v>Spreadsheet B 399769 20981730 UIFSM JULY21 UIFSM 21 ES085 RM0124 UIFSM JULY21 UIFSM 21</v>
      </c>
      <c r="H799">
        <f>'Funding Import'!H801</f>
        <v>8855</v>
      </c>
      <c r="I799" s="139"/>
    </row>
    <row r="800" spans="1:9" ht="15" x14ac:dyDescent="0.2">
      <c r="A800" s="191" t="str">
        <f t="shared" si="24"/>
        <v>1026</v>
      </c>
      <c r="B800" s="191"/>
      <c r="C800" s="191" t="str">
        <f t="shared" si="25"/>
        <v>10260018</v>
      </c>
      <c r="D800" t="str">
        <f>'Funding Import'!A802</f>
        <v>RB051026: ASHDON PRIMARY SCHOOL</v>
      </c>
      <c r="E800" t="str">
        <f>MID('Funding Import'!B802,2,4)</f>
        <v>0018</v>
      </c>
      <c r="F800" t="str">
        <f>MID('Funding Import'!B802,8,50)</f>
        <v>ADDITIONAL GRANT INCOME</v>
      </c>
      <c r="G800" t="str">
        <f>'Funding Import'!I802</f>
        <v>DL 8673 PE GRANT OCT21 0018PE</v>
      </c>
      <c r="H800">
        <f>'Funding Import'!H802</f>
        <v>9689</v>
      </c>
      <c r="I800" s="139"/>
    </row>
    <row r="801" spans="1:9" ht="15" x14ac:dyDescent="0.2">
      <c r="A801" s="191" t="str">
        <f t="shared" si="24"/>
        <v>1026</v>
      </c>
      <c r="B801" s="191"/>
      <c r="C801" s="191" t="str">
        <f t="shared" si="25"/>
        <v>10260026</v>
      </c>
      <c r="D801" t="str">
        <f>'Funding Import'!A803</f>
        <v>RB051026: ASHDON PRIMARY SCHOOL</v>
      </c>
      <c r="E801" t="str">
        <f>MID('Funding Import'!B803,2,4)</f>
        <v>0026</v>
      </c>
      <c r="F801" t="str">
        <f>MID('Funding Import'!B803,8,50)</f>
        <v>NOTIONAL SEN FUNDING</v>
      </c>
      <c r="G801" t="str">
        <f>'Funding Import'!I803</f>
        <v>Spreadsheet B 391732 20639856 ES012 MK0514 10026 NOTIONAL SEN ES012 MK0514 10026 NOTIONAL SEN</v>
      </c>
      <c r="H801">
        <f>'Funding Import'!H803</f>
        <v>21695</v>
      </c>
      <c r="I801" s="139"/>
    </row>
    <row r="802" spans="1:9" ht="15" x14ac:dyDescent="0.2">
      <c r="A802" s="191" t="str">
        <f t="shared" si="24"/>
        <v>1114</v>
      </c>
      <c r="B802" s="191"/>
      <c r="C802" s="191" t="str">
        <f t="shared" si="25"/>
        <v>11140001</v>
      </c>
      <c r="D802" t="str">
        <f>'Funding Import'!A804</f>
        <v>RB051114: GHYLLGROVE PRIMARY SCHOOL</v>
      </c>
      <c r="E802" t="str">
        <f>MID('Funding Import'!B804,2,4)</f>
        <v>0001</v>
      </c>
      <c r="F802" t="str">
        <f>MID('Funding Import'!B804,8,50)</f>
        <v>FORMULA FUNDED (EXCL RATES)</v>
      </c>
      <c r="G802" t="str">
        <f>'Funding Import'!I804</f>
        <v>Spreadsheet B 391145 20630885 ES006 MK0508 10001 FORMULA FUNDED ES006 MK0508 10001 FORMULA FUNDED</v>
      </c>
      <c r="H802">
        <f>'Funding Import'!H804</f>
        <v>1840401</v>
      </c>
      <c r="I802" s="139"/>
    </row>
    <row r="803" spans="1:9" ht="15" x14ac:dyDescent="0.2">
      <c r="A803" s="191" t="str">
        <f t="shared" si="24"/>
        <v>1114</v>
      </c>
      <c r="B803" s="191"/>
      <c r="C803" s="191" t="str">
        <f t="shared" si="25"/>
        <v>11140001</v>
      </c>
      <c r="D803" t="str">
        <f>'Funding Import'!A805</f>
        <v>RB051114: GHYLLGROVE PRIMARY SCHOOL</v>
      </c>
      <c r="E803" t="str">
        <f>MID('Funding Import'!B805,2,4)</f>
        <v>0001</v>
      </c>
      <c r="F803" t="str">
        <f>MID('Funding Import'!B805,8,50)</f>
        <v>FORMULA FUNDED (EXCL RATES)</v>
      </c>
      <c r="G803" t="str">
        <f>'Funding Import'!I805</f>
        <v>Spreadsheet B 390086 20589725 ES001 DP0515 FEEE234 SUM21INT ES001 DP0515 FEEE234 SUM21INT</v>
      </c>
      <c r="H803">
        <f>'Funding Import'!H805</f>
        <v>8885.6</v>
      </c>
      <c r="I803" s="139"/>
    </row>
    <row r="804" spans="1:9" ht="15" x14ac:dyDescent="0.2">
      <c r="A804" s="191" t="str">
        <f t="shared" si="24"/>
        <v>1114</v>
      </c>
      <c r="B804" s="191"/>
      <c r="C804" s="191" t="str">
        <f t="shared" si="25"/>
        <v>11140001</v>
      </c>
      <c r="D804" t="str">
        <f>'Funding Import'!A806</f>
        <v>RB051114: GHYLLGROVE PRIMARY SCHOOL</v>
      </c>
      <c r="E804" t="str">
        <f>MID('Funding Import'!B806,2,4)</f>
        <v>0001</v>
      </c>
      <c r="F804" t="str">
        <f>MID('Funding Import'!B806,8,50)</f>
        <v>FORMULA FUNDED (EXCL RATES)</v>
      </c>
      <c r="G804" t="str">
        <f>'Funding Import'!I806</f>
        <v>Spreadsheet B 393405 20716327 ES028 DP0528 TeachPensionGrnt PensionG P2 ES028 DP0528 TeachPensionGrnt PensionG P2</v>
      </c>
      <c r="H804">
        <f>'Funding Import'!H806</f>
        <v>1369</v>
      </c>
      <c r="I804" s="139"/>
    </row>
    <row r="805" spans="1:9" ht="15" x14ac:dyDescent="0.2">
      <c r="A805" s="191" t="str">
        <f t="shared" si="24"/>
        <v>1114</v>
      </c>
      <c r="B805" s="191"/>
      <c r="C805" s="191" t="str">
        <f t="shared" si="25"/>
        <v>11140001</v>
      </c>
      <c r="D805" t="str">
        <f>'Funding Import'!A807</f>
        <v>RB051114: GHYLLGROVE PRIMARY SCHOOL</v>
      </c>
      <c r="E805" t="str">
        <f>MID('Funding Import'!B807,2,4)</f>
        <v>0001</v>
      </c>
      <c r="F805" t="str">
        <f>MID('Funding Import'!B807,8,50)</f>
        <v>FORMULA FUNDED (EXCL RATES)</v>
      </c>
      <c r="G805" t="str">
        <f>'Funding Import'!I807</f>
        <v>Spreadsheet B 393406 20716356 ES029 DP0529 TeachersPayGrant TPG21-22 P2 ES029 DP0529 TeachersPayGrant TPG21-22 P2</v>
      </c>
      <c r="H805">
        <f>'Funding Import'!H807</f>
        <v>485</v>
      </c>
      <c r="I805" s="139"/>
    </row>
    <row r="806" spans="1:9" ht="15" x14ac:dyDescent="0.2">
      <c r="A806" s="191" t="str">
        <f t="shared" si="24"/>
        <v>1114</v>
      </c>
      <c r="B806" s="191"/>
      <c r="C806" s="191" t="str">
        <f t="shared" si="25"/>
        <v>11140001</v>
      </c>
      <c r="D806" t="str">
        <f>'Funding Import'!A808</f>
        <v>RB051114: GHYLLGROVE PRIMARY SCHOOL</v>
      </c>
      <c r="E806" t="str">
        <f>MID('Funding Import'!B808,2,4)</f>
        <v>0001</v>
      </c>
      <c r="F806" t="str">
        <f>MID('Funding Import'!B808,8,50)</f>
        <v>FORMULA FUNDED (EXCL RATES)</v>
      </c>
      <c r="G806" t="str">
        <f>'Funding Import'!I808</f>
        <v>Spreadsheet B 395854 20828626 ES053 MK0591 FEEE234 SUM21ACT ES053 MK0591 FEEE234 SUM21ACT</v>
      </c>
      <c r="H806">
        <f>'Funding Import'!H808</f>
        <v>11471.14</v>
      </c>
      <c r="I806" s="139"/>
    </row>
    <row r="807" spans="1:9" ht="15" x14ac:dyDescent="0.2">
      <c r="A807" s="191" t="str">
        <f t="shared" si="24"/>
        <v>1114</v>
      </c>
      <c r="B807" s="191"/>
      <c r="C807" s="191" t="str">
        <f t="shared" si="25"/>
        <v>11140001</v>
      </c>
      <c r="D807" t="str">
        <f>'Funding Import'!A809</f>
        <v>RB051114: GHYLLGROVE PRIMARY SCHOOL</v>
      </c>
      <c r="E807" t="str">
        <f>MID('Funding Import'!B809,2,4)</f>
        <v>0001</v>
      </c>
      <c r="F807" t="str">
        <f>MID('Funding Import'!B809,8,50)</f>
        <v>FORMULA FUNDED (EXCL RATES)</v>
      </c>
      <c r="G807" t="str">
        <f>'Funding Import'!I809</f>
        <v>Spreadsheet B 401824 21143798 ES100 MK0709  FEEE234 AUT21INT ES100 MK0709  FEEE234 AUT21INT</v>
      </c>
      <c r="H807">
        <f>'Funding Import'!H809</f>
        <v>8584.18</v>
      </c>
      <c r="I807" s="139"/>
    </row>
    <row r="808" spans="1:9" ht="15" x14ac:dyDescent="0.2">
      <c r="A808" s="191" t="str">
        <f t="shared" si="24"/>
        <v>1114</v>
      </c>
      <c r="B808" s="191"/>
      <c r="C808" s="191" t="str">
        <f t="shared" si="25"/>
        <v>11140001</v>
      </c>
      <c r="D808" t="str">
        <f>'Funding Import'!A810</f>
        <v>RB051114: GHYLLGROVE PRIMARY SCHOOL</v>
      </c>
      <c r="E808" t="str">
        <f>MID('Funding Import'!B810,2,4)</f>
        <v>0001</v>
      </c>
      <c r="F808" t="str">
        <f>MID('Funding Import'!B810,8,50)</f>
        <v>FORMULA FUNDED (EXCL RATES)</v>
      </c>
      <c r="G808" t="str">
        <f>'Funding Import'!I810</f>
        <v>DL 8652 FEEE234 AUT21ACT</v>
      </c>
      <c r="H808">
        <f>'Funding Import'!H810</f>
        <v>11866.58</v>
      </c>
      <c r="I808" s="139"/>
    </row>
    <row r="809" spans="1:9" ht="15" x14ac:dyDescent="0.2">
      <c r="A809" s="191" t="str">
        <f t="shared" si="24"/>
        <v>1114</v>
      </c>
      <c r="B809" s="191"/>
      <c r="C809" s="191" t="str">
        <f t="shared" si="25"/>
        <v>11140001</v>
      </c>
      <c r="D809" t="str">
        <f>'Funding Import'!A811</f>
        <v>RB051114: GHYLLGROVE PRIMARY SCHOOL</v>
      </c>
      <c r="E809" t="str">
        <f>MID('Funding Import'!B811,2,4)</f>
        <v>0001</v>
      </c>
      <c r="F809" t="str">
        <f>MID('Funding Import'!B811,8,50)</f>
        <v>FORMULA FUNDED (EXCL RATES)</v>
      </c>
      <c r="G809" t="str">
        <f>'Funding Import'!I811</f>
        <v>DL 8678 TeachPensionGrnt 0001TPEC</v>
      </c>
      <c r="H809">
        <f>'Funding Import'!H811</f>
        <v>1916</v>
      </c>
      <c r="I809" s="139"/>
    </row>
    <row r="810" spans="1:9" ht="15" x14ac:dyDescent="0.2">
      <c r="A810" s="191" t="str">
        <f t="shared" si="24"/>
        <v>1114</v>
      </c>
      <c r="B810" s="191"/>
      <c r="C810" s="191" t="str">
        <f t="shared" si="25"/>
        <v>11140001</v>
      </c>
      <c r="D810" t="str">
        <f>'Funding Import'!A812</f>
        <v>RB051114: GHYLLGROVE PRIMARY SCHOOL</v>
      </c>
      <c r="E810" t="str">
        <f>MID('Funding Import'!B812,2,4)</f>
        <v>0001</v>
      </c>
      <c r="F810" t="str">
        <f>MID('Funding Import'!B812,8,50)</f>
        <v>FORMULA FUNDED (EXCL RATES)</v>
      </c>
      <c r="G810" t="str">
        <f>'Funding Import'!I812</f>
        <v>DL 8675 TeachersPayGrant 0001TPG</v>
      </c>
      <c r="H810">
        <f>'Funding Import'!H812</f>
        <v>678</v>
      </c>
      <c r="I810" s="139"/>
    </row>
    <row r="811" spans="1:9" ht="15" x14ac:dyDescent="0.2">
      <c r="A811" s="191" t="str">
        <f t="shared" si="24"/>
        <v>1114</v>
      </c>
      <c r="B811" s="191"/>
      <c r="C811" s="191" t="str">
        <f t="shared" si="25"/>
        <v>11140001</v>
      </c>
      <c r="D811" t="str">
        <f>'Funding Import'!A813</f>
        <v>RB051114: GHYLLGROVE PRIMARY SCHOOL</v>
      </c>
      <c r="E811" t="str">
        <f>MID('Funding Import'!B813,2,4)</f>
        <v>0001</v>
      </c>
      <c r="F811" t="str">
        <f>MID('Funding Import'!B813,8,50)</f>
        <v>FORMULA FUNDED (EXCL RATES)</v>
      </c>
      <c r="G811" t="str">
        <f>'Funding Import'!I813</f>
        <v>DL 8708 SPR22INT - FEEE234</v>
      </c>
      <c r="H811">
        <f>'Funding Import'!H813</f>
        <v>7482.13</v>
      </c>
      <c r="I811" s="139"/>
    </row>
    <row r="812" spans="1:9" ht="15" x14ac:dyDescent="0.2">
      <c r="A812" s="191" t="str">
        <f t="shared" si="24"/>
        <v>1114</v>
      </c>
      <c r="B812" s="191"/>
      <c r="C812" s="191" t="str">
        <f t="shared" si="25"/>
        <v>11140002</v>
      </c>
      <c r="D812" t="str">
        <f>'Funding Import'!A814</f>
        <v>RB051114: GHYLLGROVE PRIMARY SCHOOL</v>
      </c>
      <c r="E812" t="str">
        <f>MID('Funding Import'!B814,2,4)</f>
        <v>0002</v>
      </c>
      <c r="F812" t="str">
        <f>MID('Funding Import'!B814,8,50)</f>
        <v>RATES</v>
      </c>
      <c r="G812" t="str">
        <f>'Funding Import'!I814</f>
        <v>Spreadsheet B 391137 20630756 ES007 MK0509 10002 RATES ES007 MK0509 10002 RATES</v>
      </c>
      <c r="H812">
        <f>'Funding Import'!H814</f>
        <v>48479</v>
      </c>
      <c r="I812" s="139"/>
    </row>
    <row r="813" spans="1:9" ht="15" x14ac:dyDescent="0.2">
      <c r="A813" s="191" t="str">
        <f t="shared" si="24"/>
        <v>1114</v>
      </c>
      <c r="B813" s="191"/>
      <c r="C813" s="191" t="str">
        <f t="shared" si="25"/>
        <v>11140003</v>
      </c>
      <c r="D813" t="str">
        <f>'Funding Import'!A815</f>
        <v>RB051114: GHYLLGROVE PRIMARY SCHOOL</v>
      </c>
      <c r="E813" t="str">
        <f>MID('Funding Import'!B815,2,4)</f>
        <v>0003</v>
      </c>
      <c r="F813" t="str">
        <f>MID('Funding Import'!B815,8,50)</f>
        <v>BROUGHT FORWARD</v>
      </c>
      <c r="G813" t="str">
        <f>'Funding Import'!I815</f>
        <v>Spreadsheet B 394797 20778211 ES055 MK0568 10003 OPENING BALANCES ES055 MK0568 10003 OPENING BALANCES</v>
      </c>
      <c r="H813">
        <f>'Funding Import'!H815</f>
        <v>550161.22</v>
      </c>
      <c r="I813" s="139"/>
    </row>
    <row r="814" spans="1:9" ht="15" x14ac:dyDescent="0.2">
      <c r="A814" s="191" t="str">
        <f t="shared" si="24"/>
        <v>1114</v>
      </c>
      <c r="B814" s="191"/>
      <c r="C814" s="191" t="str">
        <f t="shared" si="25"/>
        <v>11140004</v>
      </c>
      <c r="D814" t="str">
        <f>'Funding Import'!A816</f>
        <v>RB051114: GHYLLGROVE PRIMARY SCHOOL</v>
      </c>
      <c r="E814" t="str">
        <f>MID('Funding Import'!B816,2,4)</f>
        <v>0004</v>
      </c>
      <c r="F814" t="str">
        <f>MID('Funding Import'!B816,8,50)</f>
        <v>STATEMENTED SEN</v>
      </c>
      <c r="G814" t="str">
        <f>'Funding Import'!I816</f>
        <v>Spreadsheet B 391142 20630784 ES008 MK0510 10004 PUPIL TOP UP ES008 MK0510 10004 PUPIL TOP UP</v>
      </c>
      <c r="H814">
        <f>'Funding Import'!H816</f>
        <v>36440</v>
      </c>
      <c r="I814" s="139"/>
    </row>
    <row r="815" spans="1:9" ht="15" x14ac:dyDescent="0.2">
      <c r="A815" s="191" t="str">
        <f t="shared" si="24"/>
        <v>1114</v>
      </c>
      <c r="B815" s="191"/>
      <c r="C815" s="191" t="str">
        <f t="shared" si="25"/>
        <v>11140004</v>
      </c>
      <c r="D815" t="str">
        <f>'Funding Import'!A817</f>
        <v>RB051114: GHYLLGROVE PRIMARY SCHOOL</v>
      </c>
      <c r="E815" t="str">
        <f>MID('Funding Import'!B817,2,4)</f>
        <v>0004</v>
      </c>
      <c r="F815" t="str">
        <f>MID('Funding Import'!B817,8,50)</f>
        <v>STATEMENTED SEN</v>
      </c>
      <c r="G815" t="str">
        <f>'Funding Import'!I817</f>
        <v>Spreadsheet B 391144 20630818 ES009 MK0511 10004 EHCP ES009 MK0511 10004 EHCP</v>
      </c>
      <c r="H815">
        <f>'Funding Import'!H817</f>
        <v>99038</v>
      </c>
      <c r="I815" s="139"/>
    </row>
    <row r="816" spans="1:9" ht="15" x14ac:dyDescent="0.2">
      <c r="A816" s="191" t="str">
        <f t="shared" si="24"/>
        <v>1114</v>
      </c>
      <c r="B816" s="191"/>
      <c r="C816" s="191" t="str">
        <f t="shared" si="25"/>
        <v>11140004</v>
      </c>
      <c r="D816" t="str">
        <f>'Funding Import'!A818</f>
        <v>RB051114: GHYLLGROVE PRIMARY SCHOOL</v>
      </c>
      <c r="E816" t="str">
        <f>MID('Funding Import'!B818,2,4)</f>
        <v>0004</v>
      </c>
      <c r="F816" t="str">
        <f>MID('Funding Import'!B818,8,50)</f>
        <v>STATEMENTED SEN</v>
      </c>
      <c r="G816" t="str">
        <f>'Funding Import'!I818</f>
        <v>Spreadsheet B 395856 20828699 ES056 MK0593 SEMH PROVISION SUM21 ES056 MK0593 SEMH PROVISION SUM21</v>
      </c>
      <c r="H816">
        <f>'Funding Import'!H818</f>
        <v>41449.99</v>
      </c>
      <c r="I816" s="139"/>
    </row>
    <row r="817" spans="1:9" ht="15" x14ac:dyDescent="0.2">
      <c r="A817" s="191" t="str">
        <f t="shared" si="24"/>
        <v>1114</v>
      </c>
      <c r="B817" s="191"/>
      <c r="C817" s="191" t="str">
        <f t="shared" si="25"/>
        <v>11140004</v>
      </c>
      <c r="D817" t="str">
        <f>'Funding Import'!A819</f>
        <v>RB051114: GHYLLGROVE PRIMARY SCHOOL</v>
      </c>
      <c r="E817" t="str">
        <f>MID('Funding Import'!B819,2,4)</f>
        <v>0004</v>
      </c>
      <c r="F817" t="str">
        <f>MID('Funding Import'!B819,8,50)</f>
        <v>STATEMENTED SEN</v>
      </c>
      <c r="G817" t="str">
        <f>'Funding Import'!I819</f>
        <v>Spreadsheet B 401820 21143763 ES099 MK0707 SEN TOP-UP SUM2 SUM-21 ES099 MK0707 SEN TOP-UP SUM2 SUM-21</v>
      </c>
      <c r="H817">
        <f>'Funding Import'!H819</f>
        <v>7959</v>
      </c>
      <c r="I817" s="139"/>
    </row>
    <row r="818" spans="1:9" ht="15" x14ac:dyDescent="0.2">
      <c r="A818" s="191" t="str">
        <f t="shared" si="24"/>
        <v>1114</v>
      </c>
      <c r="B818" s="191"/>
      <c r="C818" s="191" t="str">
        <f t="shared" si="25"/>
        <v>11140004</v>
      </c>
      <c r="D818" t="str">
        <f>'Funding Import'!A820</f>
        <v>RB051114: GHYLLGROVE PRIMARY SCHOOL</v>
      </c>
      <c r="E818" t="str">
        <f>MID('Funding Import'!B820,2,4)</f>
        <v>0004</v>
      </c>
      <c r="F818" t="str">
        <f>MID('Funding Import'!B820,8,50)</f>
        <v>STATEMENTED SEN</v>
      </c>
      <c r="G818" t="str">
        <f>'Funding Import'!I820</f>
        <v>DL 8666 EnPro TopUp AUT21-2</v>
      </c>
      <c r="H818">
        <f>'Funding Import'!H820</f>
        <v>4527.3900000000003</v>
      </c>
      <c r="I818" s="139"/>
    </row>
    <row r="819" spans="1:9" ht="15" x14ac:dyDescent="0.2">
      <c r="A819" s="191" t="str">
        <f t="shared" si="24"/>
        <v>1114</v>
      </c>
      <c r="B819" s="191"/>
      <c r="C819" s="191" t="str">
        <f t="shared" si="25"/>
        <v>11140004</v>
      </c>
      <c r="D819" t="str">
        <f>'Funding Import'!A821</f>
        <v>RB051114: GHYLLGROVE PRIMARY SCHOOL</v>
      </c>
      <c r="E819" t="str">
        <f>MID('Funding Import'!B821,2,4)</f>
        <v>0004</v>
      </c>
      <c r="F819" t="str">
        <f>MID('Funding Import'!B821,8,50)</f>
        <v>STATEMENTED SEN</v>
      </c>
      <c r="G819" t="str">
        <f>'Funding Import'!I821</f>
        <v>DL 8669 SEMH PROVISION AUT21</v>
      </c>
      <c r="H819">
        <f>'Funding Import'!H821</f>
        <v>45161.93</v>
      </c>
      <c r="I819" s="139"/>
    </row>
    <row r="820" spans="1:9" ht="15" x14ac:dyDescent="0.2">
      <c r="A820" s="191" t="str">
        <f t="shared" si="24"/>
        <v>1114</v>
      </c>
      <c r="B820" s="191"/>
      <c r="C820" s="191" t="str">
        <f t="shared" si="25"/>
        <v>11140004</v>
      </c>
      <c r="D820" t="str">
        <f>'Funding Import'!A822</f>
        <v>RB051114: GHYLLGROVE PRIMARY SCHOOL</v>
      </c>
      <c r="E820" t="str">
        <f>MID('Funding Import'!B822,2,4)</f>
        <v>0004</v>
      </c>
      <c r="F820" t="str">
        <f>MID('Funding Import'!B822,8,50)</f>
        <v>STATEMENTED SEN</v>
      </c>
      <c r="G820" t="str">
        <f>'Funding Import'!I822</f>
        <v>DL 8688 SEN TOP-UP AUT1 AUT-21</v>
      </c>
      <c r="H820">
        <f>'Funding Import'!H822</f>
        <v>22445</v>
      </c>
      <c r="I820" s="139"/>
    </row>
    <row r="821" spans="1:9" ht="15" x14ac:dyDescent="0.2">
      <c r="A821" s="191" t="str">
        <f t="shared" si="24"/>
        <v>1114</v>
      </c>
      <c r="B821" s="191"/>
      <c r="C821" s="191" t="str">
        <f t="shared" si="25"/>
        <v>11140006</v>
      </c>
      <c r="D821" t="str">
        <f>'Funding Import'!A823</f>
        <v>RB051114: GHYLLGROVE PRIMARY SCHOOL</v>
      </c>
      <c r="E821" t="str">
        <f>MID('Funding Import'!B823,2,4)</f>
        <v>0006</v>
      </c>
      <c r="F821" t="str">
        <f>MID('Funding Import'!B823,8,50)</f>
        <v>EXCEPTIONAL COVID COST GRANT</v>
      </c>
      <c r="G821" t="str">
        <f>'Funding Import'!I823</f>
        <v>Spreadsheet B 398804 20920024 ES065 DP0556 COVIDEMERGENCY COVIDEM ES065 DP0556 COVIDEMERGENCY COVIDEM</v>
      </c>
      <c r="H821">
        <f>'Funding Import'!H823</f>
        <v>17660</v>
      </c>
      <c r="I821" s="139"/>
    </row>
    <row r="822" spans="1:9" ht="15" x14ac:dyDescent="0.2">
      <c r="A822" s="191" t="str">
        <f t="shared" si="24"/>
        <v>1114</v>
      </c>
      <c r="B822" s="191"/>
      <c r="C822" s="191" t="str">
        <f t="shared" si="25"/>
        <v>11140006</v>
      </c>
      <c r="D822" t="str">
        <f>'Funding Import'!A824</f>
        <v>RB051114: GHYLLGROVE PRIMARY SCHOOL</v>
      </c>
      <c r="E822" t="str">
        <f>MID('Funding Import'!B824,2,4)</f>
        <v>0006</v>
      </c>
      <c r="F822" t="str">
        <f>MID('Funding Import'!B824,8,50)</f>
        <v>EXCEPTIONAL COVID COST GRANT</v>
      </c>
      <c r="G822" t="str">
        <f>'Funding Import'!I824</f>
        <v>Spreadsheet B 398807 20920177 ES067 DP0558 FSMADDCOSTSCOVID FSMCOVID ES067 DP0558 FSMADDCOSTSCOVID FSMCOVID</v>
      </c>
      <c r="H822">
        <f>'Funding Import'!H824</f>
        <v>6465</v>
      </c>
      <c r="I822" s="139"/>
    </row>
    <row r="823" spans="1:9" ht="15" x14ac:dyDescent="0.2">
      <c r="A823" s="191" t="str">
        <f t="shared" si="24"/>
        <v>1114</v>
      </c>
      <c r="B823" s="191"/>
      <c r="C823" s="191" t="str">
        <f t="shared" si="25"/>
        <v>11140006</v>
      </c>
      <c r="D823" t="str">
        <f>'Funding Import'!A825</f>
        <v>RB051114: GHYLLGROVE PRIMARY SCHOOL</v>
      </c>
      <c r="E823" t="str">
        <f>MID('Funding Import'!B825,2,4)</f>
        <v>0006</v>
      </c>
      <c r="F823" t="str">
        <f>MID('Funding Import'!B825,8,50)</f>
        <v>EXCEPTIONAL COVID COST GRANT</v>
      </c>
      <c r="G823" t="str">
        <f>'Funding Import'!I825</f>
        <v>Spreadsheet B 399778 20982606 Movement from code '0006 to '0012 covid  emergency recode ES089 RM0128 Covid emergency recode</v>
      </c>
      <c r="H823">
        <f>'Funding Import'!H825</f>
        <v>-17660</v>
      </c>
      <c r="I823" s="139"/>
    </row>
    <row r="824" spans="1:9" ht="15" x14ac:dyDescent="0.2">
      <c r="A824" s="191" t="str">
        <f t="shared" si="24"/>
        <v>1114</v>
      </c>
      <c r="B824" s="191"/>
      <c r="C824" s="191" t="str">
        <f t="shared" si="25"/>
        <v>11140007</v>
      </c>
      <c r="D824" t="str">
        <f>'Funding Import'!A826</f>
        <v>RB051114: GHYLLGROVE PRIMARY SCHOOL</v>
      </c>
      <c r="E824" t="str">
        <f>MID('Funding Import'!B826,2,4)</f>
        <v>0007</v>
      </c>
      <c r="F824" t="str">
        <f>MID('Funding Import'!B826,8,50)</f>
        <v>PUPIL INCREASE/FORMULA ERR</v>
      </c>
      <c r="G824" t="str">
        <f>'Funding Import'!I826</f>
        <v>Spreadsheet B 393476 20722386 Journal Import 20722386: Growth Fund 21 Apr-21</v>
      </c>
      <c r="H824">
        <f>'Funding Import'!H826</f>
        <v>15771.9</v>
      </c>
      <c r="I824" s="139"/>
    </row>
    <row r="825" spans="1:9" ht="15" x14ac:dyDescent="0.2">
      <c r="A825" s="191" t="str">
        <f t="shared" si="24"/>
        <v>1114</v>
      </c>
      <c r="B825" s="191"/>
      <c r="C825" s="191" t="str">
        <f t="shared" si="25"/>
        <v>11140012</v>
      </c>
      <c r="D825" t="str">
        <f>'Funding Import'!A827</f>
        <v>RB051114: GHYLLGROVE PRIMARY SCHOOL</v>
      </c>
      <c r="E825" t="str">
        <f>MID('Funding Import'!B827,2,4)</f>
        <v>0012</v>
      </c>
      <c r="F825" t="str">
        <f>MID('Funding Import'!B827,8,50)</f>
        <v>COVID CATCH UP</v>
      </c>
      <c r="G825" t="str">
        <f>'Funding Import'!I827</f>
        <v>Spreadsheet B 399778 20982606 Movement from code '0006 to '0012 covid  emergency recode ES089 RM0128 Covid emergency recode</v>
      </c>
      <c r="H825">
        <f>'Funding Import'!H827</f>
        <v>17660</v>
      </c>
      <c r="I825" s="139"/>
    </row>
    <row r="826" spans="1:9" ht="15" x14ac:dyDescent="0.2">
      <c r="A826" s="191" t="str">
        <f t="shared" si="24"/>
        <v>1114</v>
      </c>
      <c r="B826" s="191"/>
      <c r="C826" s="191" t="str">
        <f t="shared" si="25"/>
        <v>11140012</v>
      </c>
      <c r="D826" t="str">
        <f>'Funding Import'!A828</f>
        <v>RB051114: GHYLLGROVE PRIMARY SCHOOL</v>
      </c>
      <c r="E826" t="str">
        <f>MID('Funding Import'!B828,2,4)</f>
        <v>0012</v>
      </c>
      <c r="F826" t="str">
        <f>MID('Funding Import'!B828,8,50)</f>
        <v>COVID CATCH UP</v>
      </c>
      <c r="G826" t="str">
        <f>'Funding Import'!I828</f>
        <v>DL 8645 0012recoveryc 0012RPG</v>
      </c>
      <c r="H826">
        <f>'Funding Import'!H828</f>
        <v>6234</v>
      </c>
      <c r="I826" s="139"/>
    </row>
    <row r="827" spans="1:9" ht="15" x14ac:dyDescent="0.2">
      <c r="A827" s="191" t="str">
        <f t="shared" si="24"/>
        <v>1114</v>
      </c>
      <c r="B827" s="191"/>
      <c r="C827" s="191" t="str">
        <f t="shared" si="25"/>
        <v>11140012</v>
      </c>
      <c r="D827" t="str">
        <f>'Funding Import'!A829</f>
        <v>RB051114: GHYLLGROVE PRIMARY SCHOOL</v>
      </c>
      <c r="E827" t="str">
        <f>MID('Funding Import'!B829,2,4)</f>
        <v>0012</v>
      </c>
      <c r="F827" t="str">
        <f>MID('Funding Import'!B829,8,50)</f>
        <v>COVID CATCH UP</v>
      </c>
      <c r="G827" t="str">
        <f>'Funding Import'!I829</f>
        <v>DL 8656 0012schoolled 0012SLT</v>
      </c>
      <c r="H827">
        <f>'Funding Import'!H829</f>
        <v>5351.72</v>
      </c>
      <c r="I827" s="139"/>
    </row>
    <row r="828" spans="1:9" ht="15" x14ac:dyDescent="0.2">
      <c r="A828" s="191" t="str">
        <f t="shared" si="24"/>
        <v>1114</v>
      </c>
      <c r="B828" s="191"/>
      <c r="C828" s="191" t="str">
        <f t="shared" si="25"/>
        <v>11140014</v>
      </c>
      <c r="D828" t="str">
        <f>'Funding Import'!A830</f>
        <v>RB051114: GHYLLGROVE PRIMARY SCHOOL</v>
      </c>
      <c r="E828" t="str">
        <f>MID('Funding Import'!B830,2,4)</f>
        <v>0014</v>
      </c>
      <c r="F828" t="str">
        <f>MID('Funding Import'!B830,8,50)</f>
        <v>PUPIL PREMIUM</v>
      </c>
      <c r="G828" t="str">
        <f>'Funding Import'!I830</f>
        <v>Spreadsheet B 399902 21007411 ES094 MK0648 PPG CIC SUM21P1-P4 ES094 MK0648 PPG CIC SUM21P4</v>
      </c>
      <c r="H828">
        <f>'Funding Import'!H830</f>
        <v>228</v>
      </c>
      <c r="I828" s="139"/>
    </row>
    <row r="829" spans="1:9" ht="15" x14ac:dyDescent="0.2">
      <c r="A829" s="191" t="str">
        <f t="shared" si="24"/>
        <v>1114</v>
      </c>
      <c r="B829" s="191"/>
      <c r="C829" s="191" t="str">
        <f t="shared" si="25"/>
        <v>11140014</v>
      </c>
      <c r="D829" t="str">
        <f>'Funding Import'!A831</f>
        <v>RB051114: GHYLLGROVE PRIMARY SCHOOL</v>
      </c>
      <c r="E829" t="str">
        <f>MID('Funding Import'!B831,2,4)</f>
        <v>0014</v>
      </c>
      <c r="F829" t="str">
        <f>MID('Funding Import'!B831,8,50)</f>
        <v>PUPIL PREMIUM</v>
      </c>
      <c r="G829" t="str">
        <f>'Funding Import'!I831</f>
        <v>Spreadsheet B 400831 21077861 ES093 DP0593 SUMMER21PPG SUM21PPG ES093 DP0593 SUMMER21PPG SUM21PPG</v>
      </c>
      <c r="H829">
        <f>'Funding Import'!H831</f>
        <v>95271</v>
      </c>
      <c r="I829" s="139"/>
    </row>
    <row r="830" spans="1:9" ht="15" x14ac:dyDescent="0.2">
      <c r="A830" s="191" t="str">
        <f t="shared" si="24"/>
        <v>1114</v>
      </c>
      <c r="B830" s="191"/>
      <c r="C830" s="191" t="str">
        <f t="shared" si="25"/>
        <v>11140014</v>
      </c>
      <c r="D830" t="str">
        <f>'Funding Import'!A832</f>
        <v>RB051114: GHYLLGROVE PRIMARY SCHOOL</v>
      </c>
      <c r="E830" t="str">
        <f>MID('Funding Import'!B832,2,4)</f>
        <v>0014</v>
      </c>
      <c r="F830" t="str">
        <f>MID('Funding Import'!B832,8,50)</f>
        <v>PUPIL PREMIUM</v>
      </c>
      <c r="G830" t="str">
        <f>'Funding Import'!I832</f>
        <v>DL 8701 0014 Pupil Premium Autumn Term 2021</v>
      </c>
      <c r="H830">
        <f>'Funding Import'!H832</f>
        <v>76217</v>
      </c>
      <c r="I830" s="139"/>
    </row>
    <row r="831" spans="1:9" ht="15" x14ac:dyDescent="0.2">
      <c r="A831" s="191" t="str">
        <f t="shared" si="24"/>
        <v>1114</v>
      </c>
      <c r="B831" s="191"/>
      <c r="C831" s="191" t="str">
        <f t="shared" si="25"/>
        <v>11140018</v>
      </c>
      <c r="D831" t="str">
        <f>'Funding Import'!A833</f>
        <v>RB051114: GHYLLGROVE PRIMARY SCHOOL</v>
      </c>
      <c r="E831" t="str">
        <f>MID('Funding Import'!B833,2,4)</f>
        <v>0018</v>
      </c>
      <c r="F831" t="str">
        <f>MID('Funding Import'!B833,8,50)</f>
        <v>ADDITIONAL GRANT INCOME</v>
      </c>
      <c r="G831" t="str">
        <f>'Funding Import'!I833</f>
        <v>Spreadsheet B 393531 20728061 ES032 RM0087 PE GRANT APR 21 ES032 RM0087 PE GRANT APR 21</v>
      </c>
      <c r="H831">
        <f>'Funding Import'!H833</f>
        <v>8408</v>
      </c>
      <c r="I831" s="139"/>
    </row>
    <row r="832" spans="1:9" ht="15" x14ac:dyDescent="0.2">
      <c r="A832" s="191" t="str">
        <f t="shared" si="24"/>
        <v>1114</v>
      </c>
      <c r="B832" s="191"/>
      <c r="C832" s="191" t="str">
        <f t="shared" si="25"/>
        <v>11140018</v>
      </c>
      <c r="D832" t="str">
        <f>'Funding Import'!A834</f>
        <v>RB051114: GHYLLGROVE PRIMARY SCHOOL</v>
      </c>
      <c r="E832" t="str">
        <f>MID('Funding Import'!B834,2,4)</f>
        <v>0018</v>
      </c>
      <c r="F832" t="str">
        <f>MID('Funding Import'!B834,8,50)</f>
        <v>ADDITIONAL GRANT INCOME</v>
      </c>
      <c r="G832" t="str">
        <f>'Funding Import'!I834</f>
        <v>Spreadsheet B 399769 20981730 UIFSM JULY21 UIFSM 21 ES085 RM0124 UIFSM JULY21 UIFSM 21</v>
      </c>
      <c r="H832">
        <f>'Funding Import'!H834</f>
        <v>44646</v>
      </c>
      <c r="I832" s="139"/>
    </row>
    <row r="833" spans="1:9" ht="15" x14ac:dyDescent="0.2">
      <c r="A833" s="191" t="str">
        <f t="shared" si="24"/>
        <v>1114</v>
      </c>
      <c r="B833" s="191"/>
      <c r="C833" s="191" t="str">
        <f t="shared" si="25"/>
        <v>11140018</v>
      </c>
      <c r="D833" t="str">
        <f>'Funding Import'!A835</f>
        <v>RB051114: GHYLLGROVE PRIMARY SCHOOL</v>
      </c>
      <c r="E833" t="str">
        <f>MID('Funding Import'!B835,2,4)</f>
        <v>0018</v>
      </c>
      <c r="F833" t="str">
        <f>MID('Funding Import'!B835,8,50)</f>
        <v>ADDITIONAL GRANT INCOME</v>
      </c>
      <c r="G833" t="str">
        <f>'Funding Import'!I835</f>
        <v>DL 8673 PE GRANT OCT21 0018PE</v>
      </c>
      <c r="H833">
        <f>'Funding Import'!H835</f>
        <v>11888</v>
      </c>
      <c r="I833" s="139"/>
    </row>
    <row r="834" spans="1:9" ht="15" x14ac:dyDescent="0.2">
      <c r="A834" s="191" t="str">
        <f t="shared" ref="A834:A897" si="26">MID(D834,5,4)</f>
        <v>1114</v>
      </c>
      <c r="B834" s="191"/>
      <c r="C834" s="191" t="str">
        <f t="shared" ref="C834:C897" si="27">A834&amp;E834</f>
        <v>11140026</v>
      </c>
      <c r="D834" t="str">
        <f>'Funding Import'!A836</f>
        <v>RB051114: GHYLLGROVE PRIMARY SCHOOL</v>
      </c>
      <c r="E834" t="str">
        <f>MID('Funding Import'!B836,2,4)</f>
        <v>0026</v>
      </c>
      <c r="F834" t="str">
        <f>MID('Funding Import'!B836,8,50)</f>
        <v>NOTIONAL SEN FUNDING</v>
      </c>
      <c r="G834" t="str">
        <f>'Funding Import'!I836</f>
        <v>Spreadsheet B 391732 20639856 ES012 MK0514 10026 NOTIONAL SEN ES012 MK0514 10026 NOTIONAL SEN</v>
      </c>
      <c r="H834">
        <f>'Funding Import'!H836</f>
        <v>435603</v>
      </c>
      <c r="I834" s="139"/>
    </row>
    <row r="835" spans="1:9" ht="15" x14ac:dyDescent="0.2">
      <c r="A835" s="191" t="str">
        <f t="shared" si="26"/>
        <v>1114</v>
      </c>
      <c r="B835" s="191"/>
      <c r="C835" s="191" t="str">
        <f t="shared" si="27"/>
        <v>11140026</v>
      </c>
      <c r="D835" t="str">
        <f>'Funding Import'!A837</f>
        <v>RB051114: GHYLLGROVE PRIMARY SCHOOL</v>
      </c>
      <c r="E835" t="str">
        <f>MID('Funding Import'!B837,2,4)</f>
        <v>0026</v>
      </c>
      <c r="F835" t="str">
        <f>MID('Funding Import'!B837,8,50)</f>
        <v>NOTIONAL SEN FUNDING</v>
      </c>
      <c r="G835" t="str">
        <f>'Funding Import'!I837</f>
        <v>Spreadsheet B 391731 20639745 ES011 MK0513 10026 PLACE LED ES011 MK0513 10026 PLACE LED</v>
      </c>
      <c r="H835">
        <f>'Funding Import'!H837</f>
        <v>44231</v>
      </c>
      <c r="I835" s="139"/>
    </row>
    <row r="836" spans="1:9" ht="15" x14ac:dyDescent="0.2">
      <c r="A836" s="191" t="str">
        <f t="shared" si="26"/>
        <v>1129</v>
      </c>
      <c r="B836" s="191"/>
      <c r="C836" s="191" t="str">
        <f t="shared" si="27"/>
        <v>11290001</v>
      </c>
      <c r="D836" t="str">
        <f>'Funding Import'!A838</f>
        <v>RB051129: LINCEWOOD PRIMARY SCHOOL</v>
      </c>
      <c r="E836" t="str">
        <f>MID('Funding Import'!B838,2,4)</f>
        <v>0001</v>
      </c>
      <c r="F836" t="str">
        <f>MID('Funding Import'!B838,8,50)</f>
        <v>FORMULA FUNDED (EXCL RATES)</v>
      </c>
      <c r="G836" t="str">
        <f>'Funding Import'!I838</f>
        <v>Spreadsheet B 391145 20630885 ES006 MK0508 10001 FORMULA FUNDED ES006 MK0508 10001 FORMULA FUNDED</v>
      </c>
      <c r="H836">
        <f>'Funding Import'!H838</f>
        <v>1444076</v>
      </c>
      <c r="I836" s="139"/>
    </row>
    <row r="837" spans="1:9" ht="15" x14ac:dyDescent="0.2">
      <c r="A837" s="191" t="str">
        <f t="shared" si="26"/>
        <v>1129</v>
      </c>
      <c r="B837" s="191"/>
      <c r="C837" s="191" t="str">
        <f t="shared" si="27"/>
        <v>11290002</v>
      </c>
      <c r="D837" t="str">
        <f>'Funding Import'!A839</f>
        <v>RB051129: LINCEWOOD PRIMARY SCHOOL</v>
      </c>
      <c r="E837" t="str">
        <f>MID('Funding Import'!B839,2,4)</f>
        <v>0002</v>
      </c>
      <c r="F837" t="str">
        <f>MID('Funding Import'!B839,8,50)</f>
        <v>RATES</v>
      </c>
      <c r="G837" t="str">
        <f>'Funding Import'!I839</f>
        <v>Spreadsheet B 391137 20630756 ES007 MK0509 10002 RATES ES007 MK0509 10002 RATES</v>
      </c>
      <c r="H837">
        <f>'Funding Import'!H839</f>
        <v>48620</v>
      </c>
      <c r="I837" s="139"/>
    </row>
    <row r="838" spans="1:9" ht="15" x14ac:dyDescent="0.2">
      <c r="A838" s="191" t="str">
        <f t="shared" si="26"/>
        <v>1129</v>
      </c>
      <c r="B838" s="191"/>
      <c r="C838" s="191" t="str">
        <f t="shared" si="27"/>
        <v>11290003</v>
      </c>
      <c r="D838" t="str">
        <f>'Funding Import'!A840</f>
        <v>RB051129: LINCEWOOD PRIMARY SCHOOL</v>
      </c>
      <c r="E838" t="str">
        <f>MID('Funding Import'!B840,2,4)</f>
        <v>0003</v>
      </c>
      <c r="F838" t="str">
        <f>MID('Funding Import'!B840,8,50)</f>
        <v>BROUGHT FORWARD</v>
      </c>
      <c r="G838" t="str">
        <f>'Funding Import'!I840</f>
        <v>Spreadsheet B 394797 20778211 ES055 MK0568 10003 OPENING BALANCES ES055 MK0568 10003 OPENING BALANCES</v>
      </c>
      <c r="H838">
        <f>'Funding Import'!H840</f>
        <v>512709.84</v>
      </c>
      <c r="I838" s="139"/>
    </row>
    <row r="839" spans="1:9" ht="15" x14ac:dyDescent="0.2">
      <c r="A839" s="191" t="str">
        <f t="shared" si="26"/>
        <v>1129</v>
      </c>
      <c r="B839" s="191"/>
      <c r="C839" s="191" t="str">
        <f t="shared" si="27"/>
        <v>11290004</v>
      </c>
      <c r="D839" t="str">
        <f>'Funding Import'!A841</f>
        <v>RB051129: LINCEWOOD PRIMARY SCHOOL</v>
      </c>
      <c r="E839" t="str">
        <f>MID('Funding Import'!B841,2,4)</f>
        <v>0004</v>
      </c>
      <c r="F839" t="str">
        <f>MID('Funding Import'!B841,8,50)</f>
        <v>STATEMENTED SEN</v>
      </c>
      <c r="G839" t="str">
        <f>'Funding Import'!I841</f>
        <v>Spreadsheet B 391144 20630818 ES009 MK0511 10004 EHCP ES009 MK0511 10004 EHCP</v>
      </c>
      <c r="H839">
        <f>'Funding Import'!H841</f>
        <v>64757</v>
      </c>
      <c r="I839" s="139"/>
    </row>
    <row r="840" spans="1:9" ht="15" x14ac:dyDescent="0.2">
      <c r="A840" s="191" t="str">
        <f t="shared" si="26"/>
        <v>1129</v>
      </c>
      <c r="B840" s="191"/>
      <c r="C840" s="191" t="str">
        <f t="shared" si="27"/>
        <v>11290004</v>
      </c>
      <c r="D840" t="str">
        <f>'Funding Import'!A842</f>
        <v>RB051129: LINCEWOOD PRIMARY SCHOOL</v>
      </c>
      <c r="E840" t="str">
        <f>MID('Funding Import'!B842,2,4)</f>
        <v>0004</v>
      </c>
      <c r="F840" t="str">
        <f>MID('Funding Import'!B842,8,50)</f>
        <v>STATEMENTED SEN</v>
      </c>
      <c r="G840" t="str">
        <f>'Funding Import'!I842</f>
        <v>Spreadsheet B 394845 20782782 ES043 DP0533 SEN TOP-UP SUM1 SUM-21 ES043 DP0533 SEN TOP-UP SUM1 SUM-21</v>
      </c>
      <c r="H840">
        <f>'Funding Import'!H842</f>
        <v>9556</v>
      </c>
      <c r="I840" s="139"/>
    </row>
    <row r="841" spans="1:9" ht="15" x14ac:dyDescent="0.2">
      <c r="A841" s="191" t="str">
        <f t="shared" si="26"/>
        <v>1129</v>
      </c>
      <c r="B841" s="191"/>
      <c r="C841" s="191" t="str">
        <f t="shared" si="27"/>
        <v>11290004</v>
      </c>
      <c r="D841" t="str">
        <f>'Funding Import'!A843</f>
        <v>RB051129: LINCEWOOD PRIMARY SCHOOL</v>
      </c>
      <c r="E841" t="str">
        <f>MID('Funding Import'!B843,2,4)</f>
        <v>0004</v>
      </c>
      <c r="F841" t="str">
        <f>MID('Funding Import'!B843,8,50)</f>
        <v>STATEMENTED SEN</v>
      </c>
      <c r="G841" t="str">
        <f>'Funding Import'!I843</f>
        <v>Spreadsheet B 401820 21143763 ES099 MK0707 SEN TOP-UP SUM2 SUM-21 ES099 MK0707 SEN TOP-UP SUM2 SUM-21</v>
      </c>
      <c r="H841">
        <f>'Funding Import'!H843</f>
        <v>7065</v>
      </c>
      <c r="I841" s="139"/>
    </row>
    <row r="842" spans="1:9" ht="15" x14ac:dyDescent="0.2">
      <c r="A842" s="191" t="str">
        <f t="shared" si="26"/>
        <v>1129</v>
      </c>
      <c r="B842" s="191"/>
      <c r="C842" s="191" t="str">
        <f t="shared" si="27"/>
        <v>11290004</v>
      </c>
      <c r="D842" t="str">
        <f>'Funding Import'!A844</f>
        <v>RB051129: LINCEWOOD PRIMARY SCHOOL</v>
      </c>
      <c r="E842" t="str">
        <f>MID('Funding Import'!B844,2,4)</f>
        <v>0004</v>
      </c>
      <c r="F842" t="str">
        <f>MID('Funding Import'!B844,8,50)</f>
        <v>STATEMENTED SEN</v>
      </c>
      <c r="G842" t="str">
        <f>'Funding Import'!I844</f>
        <v>DL 8688 SEN TOP-UP AUT1 AUT-21</v>
      </c>
      <c r="H842">
        <f>'Funding Import'!H844</f>
        <v>19401</v>
      </c>
      <c r="I842" s="139"/>
    </row>
    <row r="843" spans="1:9" ht="15" x14ac:dyDescent="0.2">
      <c r="A843" s="191" t="str">
        <f t="shared" si="26"/>
        <v>1129</v>
      </c>
      <c r="B843" s="191"/>
      <c r="C843" s="191" t="str">
        <f t="shared" si="27"/>
        <v>11290006</v>
      </c>
      <c r="D843" t="str">
        <f>'Funding Import'!A845</f>
        <v>RB051129: LINCEWOOD PRIMARY SCHOOL</v>
      </c>
      <c r="E843" t="str">
        <f>MID('Funding Import'!B845,2,4)</f>
        <v>0006</v>
      </c>
      <c r="F843" t="str">
        <f>MID('Funding Import'!B845,8,50)</f>
        <v>EXCEPTIONAL COVID COST GRANT</v>
      </c>
      <c r="G843" t="str">
        <f>'Funding Import'!I845</f>
        <v>Spreadsheet B 398807 20920177 ES067 DP0558 FSMADDCOSTSCOVID FSMCOVID ES067 DP0558 FSMADDCOSTSCOVID FSMCOVID</v>
      </c>
      <c r="H843">
        <f>'Funding Import'!H845</f>
        <v>363.35</v>
      </c>
      <c r="I843" s="139"/>
    </row>
    <row r="844" spans="1:9" ht="15" x14ac:dyDescent="0.2">
      <c r="A844" s="191" t="str">
        <f t="shared" si="26"/>
        <v>1129</v>
      </c>
      <c r="B844" s="191"/>
      <c r="C844" s="191" t="str">
        <f t="shared" si="27"/>
        <v>11290006</v>
      </c>
      <c r="D844" t="str">
        <f>'Funding Import'!A846</f>
        <v>RB051129: LINCEWOOD PRIMARY SCHOOL</v>
      </c>
      <c r="E844" t="str">
        <f>MID('Funding Import'!B846,2,4)</f>
        <v>0006</v>
      </c>
      <c r="F844" t="str">
        <f>MID('Funding Import'!B846,8,50)</f>
        <v>EXCEPTIONAL COVID COST GRANT</v>
      </c>
      <c r="G844" t="str">
        <f>'Funding Import'!I846</f>
        <v>Spreadsheet B 398804 20920024 ES065 DP0556 COVIDEMERGENCY COVIDEM ES065 DP0556 COVIDEMERGENCY COVIDEM</v>
      </c>
      <c r="H844">
        <f>'Funding Import'!H846</f>
        <v>13430</v>
      </c>
      <c r="I844" s="139"/>
    </row>
    <row r="845" spans="1:9" ht="15" x14ac:dyDescent="0.2">
      <c r="A845" s="191" t="str">
        <f t="shared" si="26"/>
        <v>1129</v>
      </c>
      <c r="B845" s="191"/>
      <c r="C845" s="191" t="str">
        <f t="shared" si="27"/>
        <v>11290006</v>
      </c>
      <c r="D845" t="str">
        <f>'Funding Import'!A847</f>
        <v>RB051129: LINCEWOOD PRIMARY SCHOOL</v>
      </c>
      <c r="E845" t="str">
        <f>MID('Funding Import'!B847,2,4)</f>
        <v>0006</v>
      </c>
      <c r="F845" t="str">
        <f>MID('Funding Import'!B847,8,50)</f>
        <v>EXCEPTIONAL COVID COST GRANT</v>
      </c>
      <c r="G845" t="str">
        <f>'Funding Import'!I847</f>
        <v>Spreadsheet B 399778 20982606 Movement from code '0006 to '0012 covid  emergency recode ES089 RM0128 Covid emergency recode</v>
      </c>
      <c r="H845">
        <f>'Funding Import'!H847</f>
        <v>-13430</v>
      </c>
      <c r="I845" s="139"/>
    </row>
    <row r="846" spans="1:9" ht="15" x14ac:dyDescent="0.2">
      <c r="A846" s="191" t="str">
        <f t="shared" si="26"/>
        <v>1129</v>
      </c>
      <c r="B846" s="191"/>
      <c r="C846" s="191" t="str">
        <f t="shared" si="27"/>
        <v>11290012</v>
      </c>
      <c r="D846" t="str">
        <f>'Funding Import'!A848</f>
        <v>RB051129: LINCEWOOD PRIMARY SCHOOL</v>
      </c>
      <c r="E846" t="str">
        <f>MID('Funding Import'!B848,2,4)</f>
        <v>0012</v>
      </c>
      <c r="F846" t="str">
        <f>MID('Funding Import'!B848,8,50)</f>
        <v>COVID CATCH UP</v>
      </c>
      <c r="G846" t="str">
        <f>'Funding Import'!I848</f>
        <v>Spreadsheet B 399778 20982606 Movement from code '0006 to '0012 covid  emergency recode ES089 RM0128 Covid emergency recode</v>
      </c>
      <c r="H846">
        <f>'Funding Import'!H848</f>
        <v>13430</v>
      </c>
      <c r="I846" s="139"/>
    </row>
    <row r="847" spans="1:9" ht="15" x14ac:dyDescent="0.2">
      <c r="A847" s="191" t="str">
        <f t="shared" si="26"/>
        <v>1129</v>
      </c>
      <c r="B847" s="191"/>
      <c r="C847" s="191" t="str">
        <f t="shared" si="27"/>
        <v>11290012</v>
      </c>
      <c r="D847" t="str">
        <f>'Funding Import'!A849</f>
        <v>RB051129: LINCEWOOD PRIMARY SCHOOL</v>
      </c>
      <c r="E847" t="str">
        <f>MID('Funding Import'!B849,2,4)</f>
        <v>0012</v>
      </c>
      <c r="F847" t="str">
        <f>MID('Funding Import'!B849,8,50)</f>
        <v>COVID CATCH UP</v>
      </c>
      <c r="G847" t="str">
        <f>'Funding Import'!I849</f>
        <v>DL 8645 0012recoveryc 0012RPG</v>
      </c>
      <c r="H847">
        <f>'Funding Import'!H849</f>
        <v>2755</v>
      </c>
      <c r="I847" s="139"/>
    </row>
    <row r="848" spans="1:9" ht="15" x14ac:dyDescent="0.2">
      <c r="A848" s="191" t="str">
        <f t="shared" si="26"/>
        <v>1129</v>
      </c>
      <c r="B848" s="191"/>
      <c r="C848" s="191" t="str">
        <f t="shared" si="27"/>
        <v>11290012</v>
      </c>
      <c r="D848" t="str">
        <f>'Funding Import'!A850</f>
        <v>RB051129: LINCEWOOD PRIMARY SCHOOL</v>
      </c>
      <c r="E848" t="str">
        <f>MID('Funding Import'!B850,2,4)</f>
        <v>0012</v>
      </c>
      <c r="F848" t="str">
        <f>MID('Funding Import'!B850,8,50)</f>
        <v>COVID CATCH UP</v>
      </c>
      <c r="G848" t="str">
        <f>'Funding Import'!I850</f>
        <v>DL 8656 0012schoolled 0012SLT</v>
      </c>
      <c r="H848">
        <f>'Funding Import'!H850</f>
        <v>2539.69</v>
      </c>
      <c r="I848" s="139"/>
    </row>
    <row r="849" spans="1:9" ht="15" x14ac:dyDescent="0.2">
      <c r="A849" s="191" t="str">
        <f t="shared" si="26"/>
        <v>1129</v>
      </c>
      <c r="B849" s="191"/>
      <c r="C849" s="191" t="str">
        <f t="shared" si="27"/>
        <v>11290014</v>
      </c>
      <c r="D849" t="str">
        <f>'Funding Import'!A851</f>
        <v>RB051129: LINCEWOOD PRIMARY SCHOOL</v>
      </c>
      <c r="E849" t="str">
        <f>MID('Funding Import'!B851,2,4)</f>
        <v>0014</v>
      </c>
      <c r="F849" t="str">
        <f>MID('Funding Import'!B851,8,50)</f>
        <v>PUPIL PREMIUM</v>
      </c>
      <c r="G849" t="str">
        <f>'Funding Import'!I851</f>
        <v>Spreadsheet B 400831 21077861 ES093 DP0593 SUMMER21PPG SUM21PPG ES093 DP0593 SUMMER21PPG SUM21PPG</v>
      </c>
      <c r="H849">
        <f>'Funding Import'!H851</f>
        <v>43425</v>
      </c>
      <c r="I849" s="139"/>
    </row>
    <row r="850" spans="1:9" ht="15" x14ac:dyDescent="0.2">
      <c r="A850" s="191" t="str">
        <f t="shared" si="26"/>
        <v>1129</v>
      </c>
      <c r="B850" s="191"/>
      <c r="C850" s="191" t="str">
        <f t="shared" si="27"/>
        <v>11290014</v>
      </c>
      <c r="D850" t="str">
        <f>'Funding Import'!A852</f>
        <v>RB051129: LINCEWOOD PRIMARY SCHOOL</v>
      </c>
      <c r="E850" t="str">
        <f>MID('Funding Import'!B852,2,4)</f>
        <v>0014</v>
      </c>
      <c r="F850" t="str">
        <f>MID('Funding Import'!B852,8,50)</f>
        <v>PUPIL PREMIUM</v>
      </c>
      <c r="G850" t="str">
        <f>'Funding Import'!I852</f>
        <v>DL 8701 0014 Pupil Premium Autumn Term 2021</v>
      </c>
      <c r="H850">
        <f>'Funding Import'!H852</f>
        <v>34740</v>
      </c>
      <c r="I850" s="139"/>
    </row>
    <row r="851" spans="1:9" ht="15" x14ac:dyDescent="0.2">
      <c r="A851" s="191" t="str">
        <f t="shared" si="26"/>
        <v>1129</v>
      </c>
      <c r="B851" s="191"/>
      <c r="C851" s="191" t="str">
        <f t="shared" si="27"/>
        <v>11290018</v>
      </c>
      <c r="D851" t="str">
        <f>'Funding Import'!A853</f>
        <v>RB051129: LINCEWOOD PRIMARY SCHOOL</v>
      </c>
      <c r="E851" t="str">
        <f>MID('Funding Import'!B853,2,4)</f>
        <v>0018</v>
      </c>
      <c r="F851" t="str">
        <f>MID('Funding Import'!B853,8,50)</f>
        <v>ADDITIONAL GRANT INCOME</v>
      </c>
      <c r="G851" t="str">
        <f>'Funding Import'!I853</f>
        <v>Spreadsheet B 393531 20728061 ES032 RM0087 PE GRANT APR 21 ES032 RM0087 PE GRANT APR 21</v>
      </c>
      <c r="H851">
        <f>'Funding Import'!H853</f>
        <v>8117</v>
      </c>
      <c r="I851" s="139"/>
    </row>
    <row r="852" spans="1:9" ht="15" x14ac:dyDescent="0.2">
      <c r="A852" s="191" t="str">
        <f t="shared" si="26"/>
        <v>1129</v>
      </c>
      <c r="B852" s="191"/>
      <c r="C852" s="191" t="str">
        <f t="shared" si="27"/>
        <v>11290018</v>
      </c>
      <c r="D852" t="str">
        <f>'Funding Import'!A854</f>
        <v>RB051129: LINCEWOOD PRIMARY SCHOOL</v>
      </c>
      <c r="E852" t="str">
        <f>MID('Funding Import'!B854,2,4)</f>
        <v>0018</v>
      </c>
      <c r="F852" t="str">
        <f>MID('Funding Import'!B854,8,50)</f>
        <v>ADDITIONAL GRANT INCOME</v>
      </c>
      <c r="G852" t="str">
        <f>'Funding Import'!I854</f>
        <v>Spreadsheet B 399769 20981730 UIFSM JULY21 UIFSM 21 ES085 RM0124 UIFSM JULY21 UIFSM 21</v>
      </c>
      <c r="H852">
        <f>'Funding Import'!H854</f>
        <v>56687</v>
      </c>
      <c r="I852" s="139"/>
    </row>
    <row r="853" spans="1:9" ht="15" x14ac:dyDescent="0.2">
      <c r="A853" s="191" t="str">
        <f t="shared" si="26"/>
        <v>1129</v>
      </c>
      <c r="B853" s="191"/>
      <c r="C853" s="191" t="str">
        <f t="shared" si="27"/>
        <v>11290018</v>
      </c>
      <c r="D853" t="str">
        <f>'Funding Import'!A855</f>
        <v>RB051129: LINCEWOOD PRIMARY SCHOOL</v>
      </c>
      <c r="E853" t="str">
        <f>MID('Funding Import'!B855,2,4)</f>
        <v>0018</v>
      </c>
      <c r="F853" t="str">
        <f>MID('Funding Import'!B855,8,50)</f>
        <v>ADDITIONAL GRANT INCOME</v>
      </c>
      <c r="G853" t="str">
        <f>'Funding Import'!I855</f>
        <v>DL 8673 PE GRANT OCT21 0018PE</v>
      </c>
      <c r="H853">
        <f>'Funding Import'!H855</f>
        <v>11334</v>
      </c>
      <c r="I853" s="139"/>
    </row>
    <row r="854" spans="1:9" ht="15" x14ac:dyDescent="0.2">
      <c r="A854" s="191" t="str">
        <f t="shared" si="26"/>
        <v>1129</v>
      </c>
      <c r="B854" s="191"/>
      <c r="C854" s="191" t="str">
        <f t="shared" si="27"/>
        <v>11290026</v>
      </c>
      <c r="D854" t="str">
        <f>'Funding Import'!A856</f>
        <v>RB051129: LINCEWOOD PRIMARY SCHOOL</v>
      </c>
      <c r="E854" t="str">
        <f>MID('Funding Import'!B856,2,4)</f>
        <v>0026</v>
      </c>
      <c r="F854" t="str">
        <f>MID('Funding Import'!B856,8,50)</f>
        <v>NOTIONAL SEN FUNDING</v>
      </c>
      <c r="G854" t="str">
        <f>'Funding Import'!I856</f>
        <v>Spreadsheet B 391732 20639856 ES012 MK0514 10026 NOTIONAL SEN ES012 MK0514 10026 NOTIONAL SEN</v>
      </c>
      <c r="H854">
        <f>'Funding Import'!H856</f>
        <v>224731</v>
      </c>
      <c r="I854" s="139"/>
    </row>
    <row r="855" spans="1:9" ht="15" x14ac:dyDescent="0.2">
      <c r="A855" s="191" t="str">
        <f t="shared" si="26"/>
        <v>1146</v>
      </c>
      <c r="B855" s="191"/>
      <c r="C855" s="191" t="str">
        <f t="shared" si="27"/>
        <v>11460001</v>
      </c>
      <c r="D855" t="str">
        <f>'Funding Import'!A857</f>
        <v>RB051146: ST ANNE LINE RC JUNIOR SCHOOL</v>
      </c>
      <c r="E855" t="str">
        <f>MID('Funding Import'!B857,2,4)</f>
        <v>0001</v>
      </c>
      <c r="F855" t="str">
        <f>MID('Funding Import'!B857,8,50)</f>
        <v>FORMULA FUNDED (EXCL RATES)</v>
      </c>
      <c r="G855" t="str">
        <f>'Funding Import'!I857</f>
        <v>Spreadsheet B 391145 20630885 ES006 MK0508 10001 FORMULA FUNDED ES006 MK0508 10001 FORMULA FUNDED</v>
      </c>
      <c r="H855">
        <f>'Funding Import'!H857</f>
        <v>907400</v>
      </c>
      <c r="I855" s="139"/>
    </row>
    <row r="856" spans="1:9" ht="15" x14ac:dyDescent="0.2">
      <c r="A856" s="191" t="str">
        <f t="shared" si="26"/>
        <v>1146</v>
      </c>
      <c r="B856" s="191"/>
      <c r="C856" s="191" t="str">
        <f t="shared" si="27"/>
        <v>11460002</v>
      </c>
      <c r="D856" t="str">
        <f>'Funding Import'!A858</f>
        <v>RB051146: ST ANNE LINE RC JUNIOR SCHOOL</v>
      </c>
      <c r="E856" t="str">
        <f>MID('Funding Import'!B858,2,4)</f>
        <v>0002</v>
      </c>
      <c r="F856" t="str">
        <f>MID('Funding Import'!B858,8,50)</f>
        <v>RATES</v>
      </c>
      <c r="G856" t="str">
        <f>'Funding Import'!I858</f>
        <v>Spreadsheet B 391137 20630756 ES007 MK0509 10002 RATES ES007 MK0509 10002 RATES</v>
      </c>
      <c r="H856">
        <f>'Funding Import'!H858</f>
        <v>5460</v>
      </c>
      <c r="I856" s="139"/>
    </row>
    <row r="857" spans="1:9" ht="15" x14ac:dyDescent="0.2">
      <c r="A857" s="191" t="str">
        <f t="shared" si="26"/>
        <v>1146</v>
      </c>
      <c r="B857" s="191"/>
      <c r="C857" s="191" t="str">
        <f t="shared" si="27"/>
        <v>11460003</v>
      </c>
      <c r="D857" t="str">
        <f>'Funding Import'!A859</f>
        <v>RB051146: ST ANNE LINE RC JUNIOR SCHOOL</v>
      </c>
      <c r="E857" t="str">
        <f>MID('Funding Import'!B859,2,4)</f>
        <v>0003</v>
      </c>
      <c r="F857" t="str">
        <f>MID('Funding Import'!B859,8,50)</f>
        <v>BROUGHT FORWARD</v>
      </c>
      <c r="G857" t="str">
        <f>'Funding Import'!I859</f>
        <v>Spreadsheet B 394797 20778211 ES055 MK0568 10003 OPENING BALANCES ES055 MK0568 10003 OPENING BALANCES</v>
      </c>
      <c r="H857">
        <f>'Funding Import'!H859</f>
        <v>79152.67</v>
      </c>
      <c r="I857" s="139"/>
    </row>
    <row r="858" spans="1:9" ht="15" x14ac:dyDescent="0.2">
      <c r="A858" s="191" t="str">
        <f t="shared" si="26"/>
        <v>1146</v>
      </c>
      <c r="B858" s="191"/>
      <c r="C858" s="191" t="str">
        <f t="shared" si="27"/>
        <v>11460004</v>
      </c>
      <c r="D858" t="str">
        <f>'Funding Import'!A860</f>
        <v>RB051146: ST ANNE LINE RC JUNIOR SCHOOL</v>
      </c>
      <c r="E858" t="str">
        <f>MID('Funding Import'!B860,2,4)</f>
        <v>0004</v>
      </c>
      <c r="F858" t="str">
        <f>MID('Funding Import'!B860,8,50)</f>
        <v>STATEMENTED SEN</v>
      </c>
      <c r="G858" t="str">
        <f>'Funding Import'!I860</f>
        <v>Spreadsheet B 391144 20630818 ES009 MK0511 10004 EHCP ES009 MK0511 10004 EHCP</v>
      </c>
      <c r="H858">
        <f>'Funding Import'!H860</f>
        <v>11186</v>
      </c>
      <c r="I858" s="139"/>
    </row>
    <row r="859" spans="1:9" ht="15" x14ac:dyDescent="0.2">
      <c r="A859" s="191" t="str">
        <f t="shared" si="26"/>
        <v>1146</v>
      </c>
      <c r="B859" s="191"/>
      <c r="C859" s="191" t="str">
        <f t="shared" si="27"/>
        <v>11460004</v>
      </c>
      <c r="D859" t="str">
        <f>'Funding Import'!A861</f>
        <v>RB051146: ST ANNE LINE RC JUNIOR SCHOOL</v>
      </c>
      <c r="E859" t="str">
        <f>MID('Funding Import'!B861,2,4)</f>
        <v>0004</v>
      </c>
      <c r="F859" t="str">
        <f>MID('Funding Import'!B861,8,50)</f>
        <v>STATEMENTED SEN</v>
      </c>
      <c r="G859" t="str">
        <f>'Funding Import'!I861</f>
        <v>DL 8688 SEN TOP-UP AUT1 AUT-21</v>
      </c>
      <c r="H859">
        <f>'Funding Import'!H861</f>
        <v>2497</v>
      </c>
      <c r="I859" s="139"/>
    </row>
    <row r="860" spans="1:9" ht="15" x14ac:dyDescent="0.2">
      <c r="A860" s="191" t="str">
        <f t="shared" si="26"/>
        <v>1146</v>
      </c>
      <c r="B860" s="191"/>
      <c r="C860" s="191" t="str">
        <f t="shared" si="27"/>
        <v>11460006</v>
      </c>
      <c r="D860" t="str">
        <f>'Funding Import'!A862</f>
        <v>RB051146: ST ANNE LINE RC JUNIOR SCHOOL</v>
      </c>
      <c r="E860" t="str">
        <f>MID('Funding Import'!B862,2,4)</f>
        <v>0006</v>
      </c>
      <c r="F860" t="str">
        <f>MID('Funding Import'!B862,8,50)</f>
        <v>EXCEPTIONAL COVID COST GRANT</v>
      </c>
      <c r="G860" t="str">
        <f>'Funding Import'!I862</f>
        <v>Spreadsheet B 398804 20920024 ES065 DP0556 COVIDEMERGENCY COVIDEM ES065 DP0556 COVIDEMERGENCY COVIDEM</v>
      </c>
      <c r="H860">
        <f>'Funding Import'!H862</f>
        <v>8060</v>
      </c>
      <c r="I860" s="139"/>
    </row>
    <row r="861" spans="1:9" ht="15" x14ac:dyDescent="0.2">
      <c r="A861" s="191" t="str">
        <f t="shared" si="26"/>
        <v>1146</v>
      </c>
      <c r="B861" s="191"/>
      <c r="C861" s="191" t="str">
        <f t="shared" si="27"/>
        <v>11460006</v>
      </c>
      <c r="D861" t="str">
        <f>'Funding Import'!A863</f>
        <v>RB051146: ST ANNE LINE RC JUNIOR SCHOOL</v>
      </c>
      <c r="E861" t="str">
        <f>MID('Funding Import'!B863,2,4)</f>
        <v>0006</v>
      </c>
      <c r="F861" t="str">
        <f>MID('Funding Import'!B863,8,50)</f>
        <v>EXCEPTIONAL COVID COST GRANT</v>
      </c>
      <c r="G861" t="str">
        <f>'Funding Import'!I863</f>
        <v>Spreadsheet B 398807 20920177 ES067 DP0558 FSMADDCOSTSCOVID FSMCOVID ES067 DP0558 FSMADDCOSTSCOVID FSMCOVID</v>
      </c>
      <c r="H861">
        <f>'Funding Import'!H863</f>
        <v>3840</v>
      </c>
      <c r="I861" s="139"/>
    </row>
    <row r="862" spans="1:9" ht="15" x14ac:dyDescent="0.2">
      <c r="A862" s="191" t="str">
        <f t="shared" si="26"/>
        <v>1146</v>
      </c>
      <c r="B862" s="191"/>
      <c r="C862" s="191" t="str">
        <f t="shared" si="27"/>
        <v>11460006</v>
      </c>
      <c r="D862" t="str">
        <f>'Funding Import'!A864</f>
        <v>RB051146: ST ANNE LINE RC JUNIOR SCHOOL</v>
      </c>
      <c r="E862" t="str">
        <f>MID('Funding Import'!B864,2,4)</f>
        <v>0006</v>
      </c>
      <c r="F862" t="str">
        <f>MID('Funding Import'!B864,8,50)</f>
        <v>EXCEPTIONAL COVID COST GRANT</v>
      </c>
      <c r="G862" t="str">
        <f>'Funding Import'!I864</f>
        <v>Spreadsheet B 399778 20982606 Movement from code '0006 to '0012 covid  emergency recode ES089 RM0128 Covid emergency recode</v>
      </c>
      <c r="H862">
        <f>'Funding Import'!H864</f>
        <v>-8060</v>
      </c>
      <c r="I862" s="139"/>
    </row>
    <row r="863" spans="1:9" ht="15" x14ac:dyDescent="0.2">
      <c r="A863" s="191" t="str">
        <f t="shared" si="26"/>
        <v>1146</v>
      </c>
      <c r="B863" s="191"/>
      <c r="C863" s="191" t="str">
        <f t="shared" si="27"/>
        <v>11460012</v>
      </c>
      <c r="D863" t="str">
        <f>'Funding Import'!A865</f>
        <v>RB051146: ST ANNE LINE RC JUNIOR SCHOOL</v>
      </c>
      <c r="E863" t="str">
        <f>MID('Funding Import'!B865,2,4)</f>
        <v>0012</v>
      </c>
      <c r="F863" t="str">
        <f>MID('Funding Import'!B865,8,50)</f>
        <v>COVID CATCH UP</v>
      </c>
      <c r="G863" t="str">
        <f>'Funding Import'!I865</f>
        <v>Spreadsheet B 399778 20982606 Movement from code '0006 to '0012 covid  emergency recode ES089 RM0128 Covid emergency recode</v>
      </c>
      <c r="H863">
        <f>'Funding Import'!H865</f>
        <v>8060</v>
      </c>
      <c r="I863" s="139"/>
    </row>
    <row r="864" spans="1:9" ht="15" x14ac:dyDescent="0.2">
      <c r="A864" s="191" t="str">
        <f t="shared" si="26"/>
        <v>1146</v>
      </c>
      <c r="B864" s="191"/>
      <c r="C864" s="191" t="str">
        <f t="shared" si="27"/>
        <v>11460012</v>
      </c>
      <c r="D864" t="str">
        <f>'Funding Import'!A866</f>
        <v>RB051146: ST ANNE LINE RC JUNIOR SCHOOL</v>
      </c>
      <c r="E864" t="str">
        <f>MID('Funding Import'!B866,2,4)</f>
        <v>0012</v>
      </c>
      <c r="F864" t="str">
        <f>MID('Funding Import'!B866,8,50)</f>
        <v>COVID CATCH UP</v>
      </c>
      <c r="G864" t="str">
        <f>'Funding Import'!I866</f>
        <v>DL 8645 0012recoveryc 0012RPG</v>
      </c>
      <c r="H864">
        <f>'Funding Import'!H866</f>
        <v>1848.75</v>
      </c>
      <c r="I864" s="139"/>
    </row>
    <row r="865" spans="1:9" ht="15" x14ac:dyDescent="0.2">
      <c r="A865" s="191" t="str">
        <f t="shared" si="26"/>
        <v>1146</v>
      </c>
      <c r="B865" s="191"/>
      <c r="C865" s="191" t="str">
        <f t="shared" si="27"/>
        <v>11460012</v>
      </c>
      <c r="D865" t="str">
        <f>'Funding Import'!A867</f>
        <v>RB051146: ST ANNE LINE RC JUNIOR SCHOOL</v>
      </c>
      <c r="E865" t="str">
        <f>MID('Funding Import'!B867,2,4)</f>
        <v>0012</v>
      </c>
      <c r="F865" t="str">
        <f>MID('Funding Import'!B867,8,50)</f>
        <v>COVID CATCH UP</v>
      </c>
      <c r="G865" t="str">
        <f>'Funding Import'!I867</f>
        <v>DL 8656 0012schoolled 0012SLT</v>
      </c>
      <c r="H865">
        <f>'Funding Import'!H867</f>
        <v>1830.94</v>
      </c>
      <c r="I865" s="139"/>
    </row>
    <row r="866" spans="1:9" ht="15" x14ac:dyDescent="0.2">
      <c r="A866" s="191" t="str">
        <f t="shared" si="26"/>
        <v>1146</v>
      </c>
      <c r="B866" s="191"/>
      <c r="C866" s="191" t="str">
        <f t="shared" si="27"/>
        <v>11460014</v>
      </c>
      <c r="D866" t="str">
        <f>'Funding Import'!A868</f>
        <v>RB051146: ST ANNE LINE RC JUNIOR SCHOOL</v>
      </c>
      <c r="E866" t="str">
        <f>MID('Funding Import'!B868,2,4)</f>
        <v>0014</v>
      </c>
      <c r="F866" t="str">
        <f>MID('Funding Import'!B868,8,50)</f>
        <v>PUPIL PREMIUM</v>
      </c>
      <c r="G866" t="str">
        <f>'Funding Import'!I868</f>
        <v>Spreadsheet B 400831 21077861 ES093 DP0593 SUMMER21PPG SUM21PPG ES093 DP0593 SUMMER21PPG SUM21PPG</v>
      </c>
      <c r="H866">
        <f>'Funding Import'!H868</f>
        <v>28581</v>
      </c>
      <c r="I866" s="139"/>
    </row>
    <row r="867" spans="1:9" ht="15" x14ac:dyDescent="0.2">
      <c r="A867" s="191" t="str">
        <f t="shared" si="26"/>
        <v>1146</v>
      </c>
      <c r="B867" s="191"/>
      <c r="C867" s="191" t="str">
        <f t="shared" si="27"/>
        <v>11460014</v>
      </c>
      <c r="D867" t="str">
        <f>'Funding Import'!A869</f>
        <v>RB051146: ST ANNE LINE RC JUNIOR SCHOOL</v>
      </c>
      <c r="E867" t="str">
        <f>MID('Funding Import'!B869,2,4)</f>
        <v>0014</v>
      </c>
      <c r="F867" t="str">
        <f>MID('Funding Import'!B869,8,50)</f>
        <v>PUPIL PREMIUM</v>
      </c>
      <c r="G867" t="str">
        <f>'Funding Import'!I869</f>
        <v>DL 8663 PPG CIC AUT21P1 AUT-21</v>
      </c>
      <c r="H867">
        <f>'Funding Import'!H869</f>
        <v>785</v>
      </c>
      <c r="I867" s="139"/>
    </row>
    <row r="868" spans="1:9" ht="15" x14ac:dyDescent="0.2">
      <c r="A868" s="191" t="str">
        <f t="shared" si="26"/>
        <v>1146</v>
      </c>
      <c r="B868" s="191"/>
      <c r="C868" s="191" t="str">
        <f t="shared" si="27"/>
        <v>11460014</v>
      </c>
      <c r="D868" t="str">
        <f>'Funding Import'!A870</f>
        <v>RB051146: ST ANNE LINE RC JUNIOR SCHOOL</v>
      </c>
      <c r="E868" t="str">
        <f>MID('Funding Import'!B870,2,4)</f>
        <v>0014</v>
      </c>
      <c r="F868" t="str">
        <f>MID('Funding Import'!B870,8,50)</f>
        <v>PUPIL PREMIUM</v>
      </c>
      <c r="G868" t="str">
        <f>'Funding Import'!I870</f>
        <v>DL 8701 0014 Pupil Premium Autumn Term 2021</v>
      </c>
      <c r="H868">
        <f>'Funding Import'!H870</f>
        <v>22865</v>
      </c>
      <c r="I868" s="139"/>
    </row>
    <row r="869" spans="1:9" ht="15" x14ac:dyDescent="0.2">
      <c r="A869" s="191" t="str">
        <f t="shared" si="26"/>
        <v>1146</v>
      </c>
      <c r="B869" s="191"/>
      <c r="C869" s="191" t="str">
        <f t="shared" si="27"/>
        <v>11460018</v>
      </c>
      <c r="D869" t="str">
        <f>'Funding Import'!A871</f>
        <v>RB051146: ST ANNE LINE RC JUNIOR SCHOOL</v>
      </c>
      <c r="E869" t="str">
        <f>MID('Funding Import'!B871,2,4)</f>
        <v>0018</v>
      </c>
      <c r="F869" t="str">
        <f>MID('Funding Import'!B871,8,50)</f>
        <v>ADDITIONAL GRANT INCOME</v>
      </c>
      <c r="G869" t="str">
        <f>'Funding Import'!I871</f>
        <v>Spreadsheet B 393531 20728061 ES032 RM0087 PE GRANT APR 21 ES032 RM0087 PE GRANT APR 21</v>
      </c>
      <c r="H869">
        <f>'Funding Import'!H871</f>
        <v>7654</v>
      </c>
      <c r="I869" s="139"/>
    </row>
    <row r="870" spans="1:9" ht="15" x14ac:dyDescent="0.2">
      <c r="A870" s="191" t="str">
        <f t="shared" si="26"/>
        <v>1146</v>
      </c>
      <c r="B870" s="191"/>
      <c r="C870" s="191" t="str">
        <f t="shared" si="27"/>
        <v>11460018</v>
      </c>
      <c r="D870" t="str">
        <f>'Funding Import'!A872</f>
        <v>RB051146: ST ANNE LINE RC JUNIOR SCHOOL</v>
      </c>
      <c r="E870" t="str">
        <f>MID('Funding Import'!B872,2,4)</f>
        <v>0018</v>
      </c>
      <c r="F870" t="str">
        <f>MID('Funding Import'!B872,8,50)</f>
        <v>ADDITIONAL GRANT INCOME</v>
      </c>
      <c r="G870" t="str">
        <f>'Funding Import'!I872</f>
        <v>DL 8673 PE GRANT OCT21 0018PE</v>
      </c>
      <c r="H870">
        <f>'Funding Import'!H872</f>
        <v>10774</v>
      </c>
      <c r="I870" s="139"/>
    </row>
    <row r="871" spans="1:9" ht="15" x14ac:dyDescent="0.2">
      <c r="A871" s="191" t="str">
        <f t="shared" si="26"/>
        <v>1146</v>
      </c>
      <c r="B871" s="191"/>
      <c r="C871" s="191" t="str">
        <f t="shared" si="27"/>
        <v>11460026</v>
      </c>
      <c r="D871" t="str">
        <f>'Funding Import'!A873</f>
        <v>RB051146: ST ANNE LINE RC JUNIOR SCHOOL</v>
      </c>
      <c r="E871" t="str">
        <f>MID('Funding Import'!B873,2,4)</f>
        <v>0026</v>
      </c>
      <c r="F871" t="str">
        <f>MID('Funding Import'!B873,8,50)</f>
        <v>NOTIONAL SEN FUNDING</v>
      </c>
      <c r="G871" t="str">
        <f>'Funding Import'!I873</f>
        <v>Spreadsheet B 391732 20639856 ES012 MK0514 10026 NOTIONAL SEN ES012 MK0514 10026 NOTIONAL SEN</v>
      </c>
      <c r="H871">
        <f>'Funding Import'!H873</f>
        <v>161122</v>
      </c>
      <c r="I871" s="139"/>
    </row>
    <row r="872" spans="1:9" ht="15" x14ac:dyDescent="0.2">
      <c r="A872" s="191" t="str">
        <f t="shared" si="26"/>
        <v>1148</v>
      </c>
      <c r="B872" s="191"/>
      <c r="C872" s="191" t="str">
        <f t="shared" si="27"/>
        <v>11480001</v>
      </c>
      <c r="D872" t="str">
        <f>'Funding Import'!A874</f>
        <v>RB051148: ST ANNE LINE RC INFANT SCHOOL</v>
      </c>
      <c r="E872" t="str">
        <f>MID('Funding Import'!B874,2,4)</f>
        <v>0001</v>
      </c>
      <c r="F872" t="str">
        <f>MID('Funding Import'!B874,8,50)</f>
        <v>FORMULA FUNDED (EXCL RATES)</v>
      </c>
      <c r="G872" t="str">
        <f>'Funding Import'!I874</f>
        <v>Spreadsheet B 391145 20630885 ES006 MK0508 10001 FORMULA FUNDED ES006 MK0508 10001 FORMULA FUNDED</v>
      </c>
      <c r="H872">
        <f>'Funding Import'!H874</f>
        <v>714756</v>
      </c>
      <c r="I872" s="139"/>
    </row>
    <row r="873" spans="1:9" ht="15" x14ac:dyDescent="0.2">
      <c r="A873" s="191" t="str">
        <f t="shared" si="26"/>
        <v>1148</v>
      </c>
      <c r="B873" s="191"/>
      <c r="C873" s="191" t="str">
        <f t="shared" si="27"/>
        <v>11480002</v>
      </c>
      <c r="D873" t="str">
        <f>'Funding Import'!A875</f>
        <v>RB051148: ST ANNE LINE RC INFANT SCHOOL</v>
      </c>
      <c r="E873" t="str">
        <f>MID('Funding Import'!B875,2,4)</f>
        <v>0002</v>
      </c>
      <c r="F873" t="str">
        <f>MID('Funding Import'!B875,8,50)</f>
        <v>RATES</v>
      </c>
      <c r="G873" t="str">
        <f>'Funding Import'!I875</f>
        <v>Spreadsheet B 391137 20630756 ES007 MK0509 10002 RATES ES007 MK0509 10002 RATES</v>
      </c>
      <c r="H873">
        <f>'Funding Import'!H875</f>
        <v>3640</v>
      </c>
      <c r="I873" s="139"/>
    </row>
    <row r="874" spans="1:9" ht="15" x14ac:dyDescent="0.2">
      <c r="A874" s="191" t="str">
        <f t="shared" si="26"/>
        <v>1148</v>
      </c>
      <c r="B874" s="191"/>
      <c r="C874" s="191" t="str">
        <f t="shared" si="27"/>
        <v>11480003</v>
      </c>
      <c r="D874" t="str">
        <f>'Funding Import'!A876</f>
        <v>RB051148: ST ANNE LINE RC INFANT SCHOOL</v>
      </c>
      <c r="E874" t="str">
        <f>MID('Funding Import'!B876,2,4)</f>
        <v>0003</v>
      </c>
      <c r="F874" t="str">
        <f>MID('Funding Import'!B876,8,50)</f>
        <v>BROUGHT FORWARD</v>
      </c>
      <c r="G874" t="str">
        <f>'Funding Import'!I876</f>
        <v>Spreadsheet B 394797 20778211 ES055 MK0568 10003 OPENING BALANCES ES055 MK0568 10003 OPENING BALANCES</v>
      </c>
      <c r="H874">
        <f>'Funding Import'!H876</f>
        <v>77160.06</v>
      </c>
      <c r="I874" s="139"/>
    </row>
    <row r="875" spans="1:9" ht="15" x14ac:dyDescent="0.2">
      <c r="A875" s="191" t="str">
        <f t="shared" si="26"/>
        <v>1148</v>
      </c>
      <c r="B875" s="191"/>
      <c r="C875" s="191" t="str">
        <f t="shared" si="27"/>
        <v>11480004</v>
      </c>
      <c r="D875" t="str">
        <f>'Funding Import'!A877</f>
        <v>RB051148: ST ANNE LINE RC INFANT SCHOOL</v>
      </c>
      <c r="E875" t="str">
        <f>MID('Funding Import'!B877,2,4)</f>
        <v>0004</v>
      </c>
      <c r="F875" t="str">
        <f>MID('Funding Import'!B877,8,50)</f>
        <v>STATEMENTED SEN</v>
      </c>
      <c r="G875" t="str">
        <f>'Funding Import'!I877</f>
        <v>Spreadsheet B 391144 20630818 ES009 MK0511 10004 EHCP ES009 MK0511 10004 EHCP</v>
      </c>
      <c r="H875">
        <f>'Funding Import'!H877</f>
        <v>78538</v>
      </c>
      <c r="I875" s="139"/>
    </row>
    <row r="876" spans="1:9" ht="15" x14ac:dyDescent="0.2">
      <c r="A876" s="191" t="str">
        <f t="shared" si="26"/>
        <v>1148</v>
      </c>
      <c r="B876" s="191"/>
      <c r="C876" s="191" t="str">
        <f t="shared" si="27"/>
        <v>11480004</v>
      </c>
      <c r="D876" t="str">
        <f>'Funding Import'!A878</f>
        <v>RB051148: ST ANNE LINE RC INFANT SCHOOL</v>
      </c>
      <c r="E876" t="str">
        <f>MID('Funding Import'!B878,2,4)</f>
        <v>0004</v>
      </c>
      <c r="F876" t="str">
        <f>MID('Funding Import'!B878,8,50)</f>
        <v>STATEMENTED SEN</v>
      </c>
      <c r="G876" t="str">
        <f>'Funding Import'!I878</f>
        <v>Spreadsheet B 401820 21143763 ES099 MK0707 SEN TOP-UP SUM2 SUM-21 ES099 MK0707 SEN TOP-UP SUM2 SUM-21</v>
      </c>
      <c r="H876">
        <f>'Funding Import'!H878</f>
        <v>6025</v>
      </c>
      <c r="I876" s="139"/>
    </row>
    <row r="877" spans="1:9" ht="15" x14ac:dyDescent="0.2">
      <c r="A877" s="191" t="str">
        <f t="shared" si="26"/>
        <v>1148</v>
      </c>
      <c r="B877" s="191"/>
      <c r="C877" s="191" t="str">
        <f t="shared" si="27"/>
        <v>11480004</v>
      </c>
      <c r="D877" t="str">
        <f>'Funding Import'!A879</f>
        <v>RB051148: ST ANNE LINE RC INFANT SCHOOL</v>
      </c>
      <c r="E877" t="str">
        <f>MID('Funding Import'!B879,2,4)</f>
        <v>0004</v>
      </c>
      <c r="F877" t="str">
        <f>MID('Funding Import'!B879,8,50)</f>
        <v>STATEMENTED SEN</v>
      </c>
      <c r="G877" t="str">
        <f>'Funding Import'!I879</f>
        <v>DL 8688 SEN TOP-UP AUT1 AUT-21</v>
      </c>
      <c r="H877">
        <f>'Funding Import'!H879</f>
        <v>35086</v>
      </c>
      <c r="I877" s="139"/>
    </row>
    <row r="878" spans="1:9" ht="15" x14ac:dyDescent="0.2">
      <c r="A878" s="191" t="str">
        <f t="shared" si="26"/>
        <v>1148</v>
      </c>
      <c r="B878" s="191"/>
      <c r="C878" s="191" t="str">
        <f t="shared" si="27"/>
        <v>11480006</v>
      </c>
      <c r="D878" t="str">
        <f>'Funding Import'!A880</f>
        <v>RB051148: ST ANNE LINE RC INFANT SCHOOL</v>
      </c>
      <c r="E878" t="str">
        <f>MID('Funding Import'!B880,2,4)</f>
        <v>0006</v>
      </c>
      <c r="F878" t="str">
        <f>MID('Funding Import'!B880,8,50)</f>
        <v>EXCEPTIONAL COVID COST GRANT</v>
      </c>
      <c r="G878" t="str">
        <f>'Funding Import'!I880</f>
        <v>Spreadsheet B 398807 20920177 ES067 DP0558 FSMADDCOSTSCOVID FSMCOVID ES067 DP0558 FSMADDCOSTSCOVID FSMCOVID</v>
      </c>
      <c r="H878">
        <f>'Funding Import'!H880</f>
        <v>725.76</v>
      </c>
      <c r="I878" s="139"/>
    </row>
    <row r="879" spans="1:9" ht="15" x14ac:dyDescent="0.2">
      <c r="A879" s="191" t="str">
        <f t="shared" si="26"/>
        <v>1148</v>
      </c>
      <c r="B879" s="191"/>
      <c r="C879" s="191" t="str">
        <f t="shared" si="27"/>
        <v>11480006</v>
      </c>
      <c r="D879" t="str">
        <f>'Funding Import'!A881</f>
        <v>RB051148: ST ANNE LINE RC INFANT SCHOOL</v>
      </c>
      <c r="E879" t="str">
        <f>MID('Funding Import'!B881,2,4)</f>
        <v>0006</v>
      </c>
      <c r="F879" t="str">
        <f>MID('Funding Import'!B881,8,50)</f>
        <v>EXCEPTIONAL COVID COST GRANT</v>
      </c>
      <c r="G879" t="str">
        <f>'Funding Import'!I881</f>
        <v>Spreadsheet B 398804 20920024 ES065 DP0556 COVIDEMERGENCY COVIDEM ES065 DP0556 COVIDEMERGENCY COVIDEM</v>
      </c>
      <c r="H879">
        <f>'Funding Import'!H881</f>
        <v>6130</v>
      </c>
      <c r="I879" s="139"/>
    </row>
    <row r="880" spans="1:9" ht="15" x14ac:dyDescent="0.2">
      <c r="A880" s="191" t="str">
        <f t="shared" si="26"/>
        <v>1148</v>
      </c>
      <c r="B880" s="191"/>
      <c r="C880" s="191" t="str">
        <f t="shared" si="27"/>
        <v>11480006</v>
      </c>
      <c r="D880" t="str">
        <f>'Funding Import'!A882</f>
        <v>RB051148: ST ANNE LINE RC INFANT SCHOOL</v>
      </c>
      <c r="E880" t="str">
        <f>MID('Funding Import'!B882,2,4)</f>
        <v>0006</v>
      </c>
      <c r="F880" t="str">
        <f>MID('Funding Import'!B882,8,50)</f>
        <v>EXCEPTIONAL COVID COST GRANT</v>
      </c>
      <c r="G880" t="str">
        <f>'Funding Import'!I882</f>
        <v>Spreadsheet B 399778 20982606 Movement from code '0006 to '0012 covid  emergency recode ES089 RM0128 Covid emergency recode</v>
      </c>
      <c r="H880">
        <f>'Funding Import'!H882</f>
        <v>-6130</v>
      </c>
      <c r="I880" s="139"/>
    </row>
    <row r="881" spans="1:9" ht="15" x14ac:dyDescent="0.2">
      <c r="A881" s="191" t="str">
        <f t="shared" si="26"/>
        <v>1148</v>
      </c>
      <c r="B881" s="191"/>
      <c r="C881" s="191" t="str">
        <f t="shared" si="27"/>
        <v>11480012</v>
      </c>
      <c r="D881" t="str">
        <f>'Funding Import'!A883</f>
        <v>RB051148: ST ANNE LINE RC INFANT SCHOOL</v>
      </c>
      <c r="E881" t="str">
        <f>MID('Funding Import'!B883,2,4)</f>
        <v>0012</v>
      </c>
      <c r="F881" t="str">
        <f>MID('Funding Import'!B883,8,50)</f>
        <v>COVID CATCH UP</v>
      </c>
      <c r="G881" t="str">
        <f>'Funding Import'!I883</f>
        <v>Spreadsheet B 399778 20982606 Movement from code '0006 to '0012 covid  emergency recode ES089 RM0128 Covid emergency recode</v>
      </c>
      <c r="H881">
        <f>'Funding Import'!H883</f>
        <v>6130</v>
      </c>
      <c r="I881" s="139"/>
    </row>
    <row r="882" spans="1:9" ht="15" x14ac:dyDescent="0.2">
      <c r="A882" s="191" t="str">
        <f t="shared" si="26"/>
        <v>1148</v>
      </c>
      <c r="B882" s="191"/>
      <c r="C882" s="191" t="str">
        <f t="shared" si="27"/>
        <v>11480012</v>
      </c>
      <c r="D882" t="str">
        <f>'Funding Import'!A884</f>
        <v>RB051148: ST ANNE LINE RC INFANT SCHOOL</v>
      </c>
      <c r="E882" t="str">
        <f>MID('Funding Import'!B884,2,4)</f>
        <v>0012</v>
      </c>
      <c r="F882" t="str">
        <f>MID('Funding Import'!B884,8,50)</f>
        <v>COVID CATCH UP</v>
      </c>
      <c r="G882" t="str">
        <f>'Funding Import'!I884</f>
        <v>DL 8645 0012recoveryc 0012RPG</v>
      </c>
      <c r="H882">
        <f>'Funding Import'!H884</f>
        <v>978.75</v>
      </c>
      <c r="I882" s="139"/>
    </row>
    <row r="883" spans="1:9" ht="15" x14ac:dyDescent="0.2">
      <c r="A883" s="191" t="str">
        <f t="shared" si="26"/>
        <v>1148</v>
      </c>
      <c r="B883" s="191"/>
      <c r="C883" s="191" t="str">
        <f t="shared" si="27"/>
        <v>11480012</v>
      </c>
      <c r="D883" t="str">
        <f>'Funding Import'!A885</f>
        <v>RB051148: ST ANNE LINE RC INFANT SCHOOL</v>
      </c>
      <c r="E883" t="str">
        <f>MID('Funding Import'!B885,2,4)</f>
        <v>0012</v>
      </c>
      <c r="F883" t="str">
        <f>MID('Funding Import'!B885,8,50)</f>
        <v>COVID CATCH UP</v>
      </c>
      <c r="G883" t="str">
        <f>'Funding Import'!I885</f>
        <v>DL 8656 0012schoolled 0012SLT</v>
      </c>
      <c r="H883">
        <f>'Funding Import'!H885</f>
        <v>767.81</v>
      </c>
      <c r="I883" s="139"/>
    </row>
    <row r="884" spans="1:9" ht="15" x14ac:dyDescent="0.2">
      <c r="A884" s="191" t="str">
        <f t="shared" si="26"/>
        <v>1148</v>
      </c>
      <c r="B884" s="191"/>
      <c r="C884" s="191" t="str">
        <f t="shared" si="27"/>
        <v>11480014</v>
      </c>
      <c r="D884" t="str">
        <f>'Funding Import'!A886</f>
        <v>RB051148: ST ANNE LINE RC INFANT SCHOOL</v>
      </c>
      <c r="E884" t="str">
        <f>MID('Funding Import'!B886,2,4)</f>
        <v>0014</v>
      </c>
      <c r="F884" t="str">
        <f>MID('Funding Import'!B886,8,50)</f>
        <v>PUPIL PREMIUM</v>
      </c>
      <c r="G884" t="str">
        <f>'Funding Import'!I886</f>
        <v>Spreadsheet B 400831 21077861 ES093 DP0593 SUMMER21PPG SUM21PPG ES093 DP0593 SUMMER21PPG SUM21PPG</v>
      </c>
      <c r="H884">
        <f>'Funding Import'!H886</f>
        <v>15131</v>
      </c>
      <c r="I884" s="139"/>
    </row>
    <row r="885" spans="1:9" ht="15" x14ac:dyDescent="0.2">
      <c r="A885" s="191" t="str">
        <f t="shared" si="26"/>
        <v>1148</v>
      </c>
      <c r="B885" s="191"/>
      <c r="C885" s="191" t="str">
        <f t="shared" si="27"/>
        <v>11480014</v>
      </c>
      <c r="D885" t="str">
        <f>'Funding Import'!A887</f>
        <v>RB051148: ST ANNE LINE RC INFANT SCHOOL</v>
      </c>
      <c r="E885" t="str">
        <f>MID('Funding Import'!B887,2,4)</f>
        <v>0014</v>
      </c>
      <c r="F885" t="str">
        <f>MID('Funding Import'!B887,8,50)</f>
        <v>PUPIL PREMIUM</v>
      </c>
      <c r="G885" t="str">
        <f>'Funding Import'!I887</f>
        <v>DL 8701 0014 Pupil Premium Autumn Term 2021</v>
      </c>
      <c r="H885">
        <f>'Funding Import'!H887</f>
        <v>12105</v>
      </c>
      <c r="I885" s="139"/>
    </row>
    <row r="886" spans="1:9" ht="15" x14ac:dyDescent="0.2">
      <c r="A886" s="191" t="str">
        <f t="shared" si="26"/>
        <v>1148</v>
      </c>
      <c r="B886" s="191"/>
      <c r="C886" s="191" t="str">
        <f t="shared" si="27"/>
        <v>11480018</v>
      </c>
      <c r="D886" t="str">
        <f>'Funding Import'!A888</f>
        <v>RB051148: ST ANNE LINE RC INFANT SCHOOL</v>
      </c>
      <c r="E886" t="str">
        <f>MID('Funding Import'!B888,2,4)</f>
        <v>0018</v>
      </c>
      <c r="F886" t="str">
        <f>MID('Funding Import'!B888,8,50)</f>
        <v>ADDITIONAL GRANT INCOME</v>
      </c>
      <c r="G886" t="str">
        <f>'Funding Import'!I888</f>
        <v>Spreadsheet B 393531 20728061 ES032 RM0087 PE GRANT APR 21 ES032 RM0087 PE GRANT APR 21</v>
      </c>
      <c r="H886">
        <f>'Funding Import'!H888</f>
        <v>7171</v>
      </c>
      <c r="I886" s="139"/>
    </row>
    <row r="887" spans="1:9" ht="15" x14ac:dyDescent="0.2">
      <c r="A887" s="191" t="str">
        <f t="shared" si="26"/>
        <v>1148</v>
      </c>
      <c r="B887" s="191"/>
      <c r="C887" s="191" t="str">
        <f t="shared" si="27"/>
        <v>11480018</v>
      </c>
      <c r="D887" t="str">
        <f>'Funding Import'!A889</f>
        <v>RB051148: ST ANNE LINE RC INFANT SCHOOL</v>
      </c>
      <c r="E887" t="str">
        <f>MID('Funding Import'!B889,2,4)</f>
        <v>0018</v>
      </c>
      <c r="F887" t="str">
        <f>MID('Funding Import'!B889,8,50)</f>
        <v>ADDITIONAL GRANT INCOME</v>
      </c>
      <c r="G887" t="str">
        <f>'Funding Import'!I889</f>
        <v>Spreadsheet B 399769 20981730 UIFSM JULY21 UIFSM 21 ES085 RM0124 UIFSM JULY21 UIFSM 21</v>
      </c>
      <c r="H887">
        <f>'Funding Import'!H889</f>
        <v>65728</v>
      </c>
      <c r="I887" s="139"/>
    </row>
    <row r="888" spans="1:9" ht="15" x14ac:dyDescent="0.2">
      <c r="A888" s="191" t="str">
        <f t="shared" si="26"/>
        <v>1148</v>
      </c>
      <c r="B888" s="191"/>
      <c r="C888" s="191" t="str">
        <f t="shared" si="27"/>
        <v>11480018</v>
      </c>
      <c r="D888" t="str">
        <f>'Funding Import'!A890</f>
        <v>RB051148: ST ANNE LINE RC INFANT SCHOOL</v>
      </c>
      <c r="E888" t="str">
        <f>MID('Funding Import'!B890,2,4)</f>
        <v>0018</v>
      </c>
      <c r="F888" t="str">
        <f>MID('Funding Import'!B890,8,50)</f>
        <v>ADDITIONAL GRANT INCOME</v>
      </c>
      <c r="G888" t="str">
        <f>'Funding Import'!I890</f>
        <v>DL 8673 PE GRANT OCT21 0018PE</v>
      </c>
      <c r="H888">
        <f>'Funding Import'!H890</f>
        <v>10063</v>
      </c>
      <c r="I888" s="139"/>
    </row>
    <row r="889" spans="1:9" ht="15" x14ac:dyDescent="0.2">
      <c r="A889" s="191" t="str">
        <f t="shared" si="26"/>
        <v>1148</v>
      </c>
      <c r="B889" s="191"/>
      <c r="C889" s="191" t="str">
        <f t="shared" si="27"/>
        <v>11480026</v>
      </c>
      <c r="D889" t="str">
        <f>'Funding Import'!A891</f>
        <v>RB051148: ST ANNE LINE RC INFANT SCHOOL</v>
      </c>
      <c r="E889" t="str">
        <f>MID('Funding Import'!B891,2,4)</f>
        <v>0026</v>
      </c>
      <c r="F889" t="str">
        <f>MID('Funding Import'!B891,8,50)</f>
        <v>NOTIONAL SEN FUNDING</v>
      </c>
      <c r="G889" t="str">
        <f>'Funding Import'!I891</f>
        <v>Spreadsheet B 391732 20639856 ES012 MK0514 10026 NOTIONAL SEN ES012 MK0514 10026 NOTIONAL SEN</v>
      </c>
      <c r="H889">
        <f>'Funding Import'!H891</f>
        <v>151067</v>
      </c>
      <c r="I889" s="139"/>
    </row>
    <row r="890" spans="1:9" ht="15" x14ac:dyDescent="0.2">
      <c r="A890" s="191" t="str">
        <f t="shared" si="26"/>
        <v>1232</v>
      </c>
      <c r="B890" s="191"/>
      <c r="C890" s="191" t="str">
        <f t="shared" si="27"/>
        <v>12320001</v>
      </c>
      <c r="D890" t="str">
        <f>'Funding Import'!A892</f>
        <v>RB051232: BENTLEY ST PAUL'S COE(VA)PRIM</v>
      </c>
      <c r="E890" t="str">
        <f>MID('Funding Import'!B892,2,4)</f>
        <v>0001</v>
      </c>
      <c r="F890" t="str">
        <f>MID('Funding Import'!B892,8,50)</f>
        <v>FORMULA FUNDED (EXCL RATES)</v>
      </c>
      <c r="G890" t="str">
        <f>'Funding Import'!I892</f>
        <v>Spreadsheet B 391145 20630885 ES006 MK0508 10001 FORMULA FUNDED ES006 MK0508 10001 FORMULA FUNDED</v>
      </c>
      <c r="H890">
        <f>'Funding Import'!H892</f>
        <v>799147</v>
      </c>
      <c r="I890" s="139"/>
    </row>
    <row r="891" spans="1:9" ht="15" x14ac:dyDescent="0.2">
      <c r="A891" s="191" t="str">
        <f t="shared" si="26"/>
        <v>1232</v>
      </c>
      <c r="B891" s="191"/>
      <c r="C891" s="191" t="str">
        <f t="shared" si="27"/>
        <v>12320002</v>
      </c>
      <c r="D891" t="str">
        <f>'Funding Import'!A893</f>
        <v>RB051232: BENTLEY ST PAUL'S COE(VA)PRIM</v>
      </c>
      <c r="E891" t="str">
        <f>MID('Funding Import'!B893,2,4)</f>
        <v>0002</v>
      </c>
      <c r="F891" t="str">
        <f>MID('Funding Import'!B893,8,50)</f>
        <v>RATES</v>
      </c>
      <c r="G891" t="str">
        <f>'Funding Import'!I893</f>
        <v>Spreadsheet B 391137 20630756 ES007 MK0509 10002 RATES ES007 MK0509 10002 RATES</v>
      </c>
      <c r="H891">
        <f>'Funding Import'!H893</f>
        <v>3770</v>
      </c>
      <c r="I891" s="139"/>
    </row>
    <row r="892" spans="1:9" ht="15" x14ac:dyDescent="0.2">
      <c r="A892" s="191" t="str">
        <f t="shared" si="26"/>
        <v>1232</v>
      </c>
      <c r="B892" s="191"/>
      <c r="C892" s="191" t="str">
        <f t="shared" si="27"/>
        <v>12320003</v>
      </c>
      <c r="D892" t="str">
        <f>'Funding Import'!A894</f>
        <v>RB051232: BENTLEY ST PAUL'S COE(VA)PRIM</v>
      </c>
      <c r="E892" t="str">
        <f>MID('Funding Import'!B894,2,4)</f>
        <v>0003</v>
      </c>
      <c r="F892" t="str">
        <f>MID('Funding Import'!B894,8,50)</f>
        <v>BROUGHT FORWARD</v>
      </c>
      <c r="G892" t="str">
        <f>'Funding Import'!I894</f>
        <v>Spreadsheet B 394797 20778211 ES055 MK0568 10003 OPENING BALANCES ES055 MK0568 10003 OPENING BALANCES</v>
      </c>
      <c r="H892">
        <f>'Funding Import'!H894</f>
        <v>55257.17</v>
      </c>
      <c r="I892" s="139"/>
    </row>
    <row r="893" spans="1:9" ht="15" x14ac:dyDescent="0.2">
      <c r="A893" s="191" t="str">
        <f t="shared" si="26"/>
        <v>1232</v>
      </c>
      <c r="B893" s="191"/>
      <c r="C893" s="191" t="str">
        <f t="shared" si="27"/>
        <v>12320004</v>
      </c>
      <c r="D893" t="str">
        <f>'Funding Import'!A895</f>
        <v>RB051232: BENTLEY ST PAUL'S COE(VA)PRIM</v>
      </c>
      <c r="E893" t="str">
        <f>MID('Funding Import'!B895,2,4)</f>
        <v>0004</v>
      </c>
      <c r="F893" t="str">
        <f>MID('Funding Import'!B895,8,50)</f>
        <v>STATEMENTED SEN</v>
      </c>
      <c r="G893" t="str">
        <f>'Funding Import'!I895</f>
        <v>Spreadsheet B 391144 20630818 ES009 MK0511 10004 EHCP ES009 MK0511 10004 EHCP</v>
      </c>
      <c r="H893">
        <f>'Funding Import'!H895</f>
        <v>44613</v>
      </c>
      <c r="I893" s="139"/>
    </row>
    <row r="894" spans="1:9" ht="15" x14ac:dyDescent="0.2">
      <c r="A894" s="191" t="str">
        <f t="shared" si="26"/>
        <v>1232</v>
      </c>
      <c r="B894" s="191"/>
      <c r="C894" s="191" t="str">
        <f t="shared" si="27"/>
        <v>12320004</v>
      </c>
      <c r="D894" t="str">
        <f>'Funding Import'!A896</f>
        <v>RB051232: BENTLEY ST PAUL'S COE(VA)PRIM</v>
      </c>
      <c r="E894" t="str">
        <f>MID('Funding Import'!B896,2,4)</f>
        <v>0004</v>
      </c>
      <c r="F894" t="str">
        <f>MID('Funding Import'!B896,8,50)</f>
        <v>STATEMENTED SEN</v>
      </c>
      <c r="G894" t="str">
        <f>'Funding Import'!I896</f>
        <v>Spreadsheet B 401820 21143763 ES099 MK0707 SEN TOP-UP SUM2 SUM-21 ES099 MK0707 SEN TOP-UP SUM2 SUM-21</v>
      </c>
      <c r="H894">
        <f>'Funding Import'!H896</f>
        <v>3960</v>
      </c>
      <c r="I894" s="139"/>
    </row>
    <row r="895" spans="1:9" ht="15" x14ac:dyDescent="0.2">
      <c r="A895" s="191" t="str">
        <f t="shared" si="26"/>
        <v>1232</v>
      </c>
      <c r="B895" s="191"/>
      <c r="C895" s="191" t="str">
        <f t="shared" si="27"/>
        <v>12320004</v>
      </c>
      <c r="D895" t="str">
        <f>'Funding Import'!A897</f>
        <v>RB051232: BENTLEY ST PAUL'S COE(VA)PRIM</v>
      </c>
      <c r="E895" t="str">
        <f>MID('Funding Import'!B897,2,4)</f>
        <v>0004</v>
      </c>
      <c r="F895" t="str">
        <f>MID('Funding Import'!B897,8,50)</f>
        <v>STATEMENTED SEN</v>
      </c>
      <c r="G895" t="str">
        <f>'Funding Import'!I897</f>
        <v>DL 8688 SEN TOP-UP AUT1 AUT-21</v>
      </c>
      <c r="H895">
        <f>'Funding Import'!H897</f>
        <v>10358</v>
      </c>
      <c r="I895" s="139"/>
    </row>
    <row r="896" spans="1:9" ht="15" x14ac:dyDescent="0.2">
      <c r="A896" s="191" t="str">
        <f t="shared" si="26"/>
        <v>1232</v>
      </c>
      <c r="B896" s="191"/>
      <c r="C896" s="191" t="str">
        <f t="shared" si="27"/>
        <v>12320006</v>
      </c>
      <c r="D896" t="str">
        <f>'Funding Import'!A898</f>
        <v>RB051232: BENTLEY ST PAUL'S COE(VA)PRIM</v>
      </c>
      <c r="E896" t="str">
        <f>MID('Funding Import'!B898,2,4)</f>
        <v>0006</v>
      </c>
      <c r="F896" t="str">
        <f>MID('Funding Import'!B898,8,50)</f>
        <v>EXCEPTIONAL COVID COST GRANT</v>
      </c>
      <c r="G896" t="str">
        <f>'Funding Import'!I898</f>
        <v>Spreadsheet B 398804 20920024 ES065 DP0556 COVIDEMERGENCY COVIDEM ES065 DP0556 COVIDEMERGENCY COVIDEM</v>
      </c>
      <c r="H896">
        <f>'Funding Import'!H898</f>
        <v>6930</v>
      </c>
      <c r="I896" s="139"/>
    </row>
    <row r="897" spans="1:9" ht="15" x14ac:dyDescent="0.2">
      <c r="A897" s="191" t="str">
        <f t="shared" si="26"/>
        <v>1232</v>
      </c>
      <c r="B897" s="191"/>
      <c r="C897" s="191" t="str">
        <f t="shared" si="27"/>
        <v>12320006</v>
      </c>
      <c r="D897" t="str">
        <f>'Funding Import'!A899</f>
        <v>RB051232: BENTLEY ST PAUL'S COE(VA)PRIM</v>
      </c>
      <c r="E897" t="str">
        <f>MID('Funding Import'!B899,2,4)</f>
        <v>0006</v>
      </c>
      <c r="F897" t="str">
        <f>MID('Funding Import'!B899,8,50)</f>
        <v>EXCEPTIONAL COVID COST GRANT</v>
      </c>
      <c r="G897" t="str">
        <f>'Funding Import'!I899</f>
        <v>Spreadsheet B 399778 20982606 Movement from code '0006 to '0012 covid  emergency recode ES089 RM0128 Covid emergency recode</v>
      </c>
      <c r="H897">
        <f>'Funding Import'!H899</f>
        <v>-6930</v>
      </c>
      <c r="I897" s="139"/>
    </row>
    <row r="898" spans="1:9" ht="15" x14ac:dyDescent="0.2">
      <c r="A898" s="191" t="str">
        <f t="shared" ref="A898:A961" si="28">MID(D898,5,4)</f>
        <v>1232</v>
      </c>
      <c r="B898" s="191"/>
      <c r="C898" s="191" t="str">
        <f t="shared" ref="C898:C961" si="29">A898&amp;E898</f>
        <v>12320012</v>
      </c>
      <c r="D898" t="str">
        <f>'Funding Import'!A900</f>
        <v>RB051232: BENTLEY ST PAUL'S COE(VA)PRIM</v>
      </c>
      <c r="E898" t="str">
        <f>MID('Funding Import'!B900,2,4)</f>
        <v>0012</v>
      </c>
      <c r="F898" t="str">
        <f>MID('Funding Import'!B900,8,50)</f>
        <v>COVID CATCH UP</v>
      </c>
      <c r="G898" t="str">
        <f>'Funding Import'!I900</f>
        <v>Spreadsheet B 399778 20982606 Movement from code '0006 to '0012 covid  emergency recode ES089 RM0128 Covid emergency recode</v>
      </c>
      <c r="H898">
        <f>'Funding Import'!H900</f>
        <v>6930</v>
      </c>
      <c r="I898" s="139"/>
    </row>
    <row r="899" spans="1:9" ht="15" x14ac:dyDescent="0.2">
      <c r="A899" s="191" t="str">
        <f t="shared" si="28"/>
        <v>1232</v>
      </c>
      <c r="B899" s="191"/>
      <c r="C899" s="191" t="str">
        <f t="shared" si="29"/>
        <v>12320012</v>
      </c>
      <c r="D899" t="str">
        <f>'Funding Import'!A901</f>
        <v>RB051232: BENTLEY ST PAUL'S COE(VA)PRIM</v>
      </c>
      <c r="E899" t="str">
        <f>MID('Funding Import'!B901,2,4)</f>
        <v>0012</v>
      </c>
      <c r="F899" t="str">
        <f>MID('Funding Import'!B901,8,50)</f>
        <v>COVID CATCH UP</v>
      </c>
      <c r="G899" t="str">
        <f>'Funding Import'!I901</f>
        <v>DL 8645 0012recoveryc 0012RPG</v>
      </c>
      <c r="H899">
        <f>'Funding Import'!H901</f>
        <v>500</v>
      </c>
      <c r="I899" s="139"/>
    </row>
    <row r="900" spans="1:9" ht="15" x14ac:dyDescent="0.2">
      <c r="A900" s="191" t="str">
        <f t="shared" si="28"/>
        <v>1232</v>
      </c>
      <c r="B900" s="191"/>
      <c r="C900" s="191" t="str">
        <f t="shared" si="29"/>
        <v>12320012</v>
      </c>
      <c r="D900" t="str">
        <f>'Funding Import'!A902</f>
        <v>RB051232: BENTLEY ST PAUL'S COE(VA)PRIM</v>
      </c>
      <c r="E900" t="str">
        <f>MID('Funding Import'!B902,2,4)</f>
        <v>0012</v>
      </c>
      <c r="F900" t="str">
        <f>MID('Funding Import'!B902,8,50)</f>
        <v>COVID CATCH UP</v>
      </c>
      <c r="G900" t="str">
        <f>'Funding Import'!I902</f>
        <v>DL 8656 0012schoolled 0012SLT</v>
      </c>
      <c r="H900">
        <f>'Funding Import'!H902</f>
        <v>354.38</v>
      </c>
      <c r="I900" s="139"/>
    </row>
    <row r="901" spans="1:9" ht="15" x14ac:dyDescent="0.2">
      <c r="A901" s="191" t="str">
        <f t="shared" si="28"/>
        <v>1232</v>
      </c>
      <c r="B901" s="191"/>
      <c r="C901" s="191" t="str">
        <f t="shared" si="29"/>
        <v>12320014</v>
      </c>
      <c r="D901" t="str">
        <f>'Funding Import'!A903</f>
        <v>RB051232: BENTLEY ST PAUL'S COE(VA)PRIM</v>
      </c>
      <c r="E901" t="str">
        <f>MID('Funding Import'!B903,2,4)</f>
        <v>0014</v>
      </c>
      <c r="F901" t="str">
        <f>MID('Funding Import'!B903,8,50)</f>
        <v>PUPIL PREMIUM</v>
      </c>
      <c r="G901" t="str">
        <f>'Funding Import'!I903</f>
        <v>Spreadsheet B 400831 21077861 ES093 DP0593 SUMMER21PPG SUM21PPG ES093 DP0593 SUMMER21PPG SUM21PPG</v>
      </c>
      <c r="H901">
        <f>'Funding Import'!H903</f>
        <v>5604</v>
      </c>
      <c r="I901" s="139"/>
    </row>
    <row r="902" spans="1:9" ht="15" x14ac:dyDescent="0.2">
      <c r="A902" s="191" t="str">
        <f t="shared" si="28"/>
        <v>1232</v>
      </c>
      <c r="B902" s="191"/>
      <c r="C902" s="191" t="str">
        <f t="shared" si="29"/>
        <v>12320014</v>
      </c>
      <c r="D902" t="str">
        <f>'Funding Import'!A904</f>
        <v>RB051232: BENTLEY ST PAUL'S COE(VA)PRIM</v>
      </c>
      <c r="E902" t="str">
        <f>MID('Funding Import'!B904,2,4)</f>
        <v>0014</v>
      </c>
      <c r="F902" t="str">
        <f>MID('Funding Import'!B904,8,50)</f>
        <v>PUPIL PREMIUM</v>
      </c>
      <c r="G902" t="str">
        <f>'Funding Import'!I904</f>
        <v>DL 8701 0014 Pupil Premium Autumn Term 2021</v>
      </c>
      <c r="H902">
        <f>'Funding Import'!H904</f>
        <v>4483</v>
      </c>
      <c r="I902" s="139"/>
    </row>
    <row r="903" spans="1:9" ht="15" x14ac:dyDescent="0.2">
      <c r="A903" s="191" t="str">
        <f t="shared" si="28"/>
        <v>1232</v>
      </c>
      <c r="B903" s="191"/>
      <c r="C903" s="191" t="str">
        <f t="shared" si="29"/>
        <v>12320018</v>
      </c>
      <c r="D903" t="str">
        <f>'Funding Import'!A905</f>
        <v>RB051232: BENTLEY ST PAUL'S COE(VA)PRIM</v>
      </c>
      <c r="E903" t="str">
        <f>MID('Funding Import'!B905,2,4)</f>
        <v>0018</v>
      </c>
      <c r="F903" t="str">
        <f>MID('Funding Import'!B905,8,50)</f>
        <v>ADDITIONAL GRANT INCOME</v>
      </c>
      <c r="G903" t="str">
        <f>'Funding Import'!I905</f>
        <v>Spreadsheet B 393531 20728061 ES032 RM0087 PE GRANT APR 21 ES032 RM0087 PE GRANT APR 21</v>
      </c>
      <c r="H903">
        <f>'Funding Import'!H905</f>
        <v>7408</v>
      </c>
      <c r="I903" s="139"/>
    </row>
    <row r="904" spans="1:9" ht="15" x14ac:dyDescent="0.2">
      <c r="A904" s="191" t="str">
        <f t="shared" si="28"/>
        <v>1232</v>
      </c>
      <c r="B904" s="191"/>
      <c r="C904" s="191" t="str">
        <f t="shared" si="29"/>
        <v>12320018</v>
      </c>
      <c r="D904" t="str">
        <f>'Funding Import'!A906</f>
        <v>RB051232: BENTLEY ST PAUL'S COE(VA)PRIM</v>
      </c>
      <c r="E904" t="str">
        <f>MID('Funding Import'!B906,2,4)</f>
        <v>0018</v>
      </c>
      <c r="F904" t="str">
        <f>MID('Funding Import'!B906,8,50)</f>
        <v>ADDITIONAL GRANT INCOME</v>
      </c>
      <c r="G904" t="str">
        <f>'Funding Import'!I906</f>
        <v>Spreadsheet B 399769 20981730 UIFSM JULY21 UIFSM 21 ES085 RM0124 UIFSM JULY21 UIFSM 21</v>
      </c>
      <c r="H904">
        <f>'Funding Import'!H906</f>
        <v>36273</v>
      </c>
      <c r="I904" s="139"/>
    </row>
    <row r="905" spans="1:9" ht="15" x14ac:dyDescent="0.2">
      <c r="A905" s="191" t="str">
        <f t="shared" si="28"/>
        <v>1232</v>
      </c>
      <c r="B905" s="191"/>
      <c r="C905" s="191" t="str">
        <f t="shared" si="29"/>
        <v>12320018</v>
      </c>
      <c r="D905" t="str">
        <f>'Funding Import'!A907</f>
        <v>RB051232: BENTLEY ST PAUL'S COE(VA)PRIM</v>
      </c>
      <c r="E905" t="str">
        <f>MID('Funding Import'!B907,2,4)</f>
        <v>0018</v>
      </c>
      <c r="F905" t="str">
        <f>MID('Funding Import'!B907,8,50)</f>
        <v>ADDITIONAL GRANT INCOME</v>
      </c>
      <c r="G905" t="str">
        <f>'Funding Import'!I907</f>
        <v>DL 8673 PE GRANT OCT21 0018PE</v>
      </c>
      <c r="H905">
        <f>'Funding Import'!H907</f>
        <v>10372</v>
      </c>
      <c r="I905" s="139"/>
    </row>
    <row r="906" spans="1:9" ht="15" x14ac:dyDescent="0.2">
      <c r="A906" s="191" t="str">
        <f t="shared" si="28"/>
        <v>1232</v>
      </c>
      <c r="B906" s="191"/>
      <c r="C906" s="191" t="str">
        <f t="shared" si="29"/>
        <v>12320026</v>
      </c>
      <c r="D906" t="str">
        <f>'Funding Import'!A908</f>
        <v>RB051232: BENTLEY ST PAUL'S COE(VA)PRIM</v>
      </c>
      <c r="E906" t="str">
        <f>MID('Funding Import'!B908,2,4)</f>
        <v>0026</v>
      </c>
      <c r="F906" t="str">
        <f>MID('Funding Import'!B908,8,50)</f>
        <v>NOTIONAL SEN FUNDING</v>
      </c>
      <c r="G906" t="str">
        <f>'Funding Import'!I908</f>
        <v>Spreadsheet B 391732 20639856 ES012 MK0514 10026 NOTIONAL SEN ES012 MK0514 10026 NOTIONAL SEN</v>
      </c>
      <c r="H906">
        <f>'Funding Import'!H908</f>
        <v>75289</v>
      </c>
      <c r="I906" s="139"/>
    </row>
    <row r="907" spans="1:9" ht="15" x14ac:dyDescent="0.2">
      <c r="A907" s="191" t="str">
        <f t="shared" si="28"/>
        <v>1240</v>
      </c>
      <c r="B907" s="191"/>
      <c r="C907" s="191" t="str">
        <f t="shared" si="29"/>
        <v>12400001</v>
      </c>
      <c r="D907" t="str">
        <f>'Funding Import'!A909</f>
        <v>RB051240: PRIORY PRIMARY SCHOOL</v>
      </c>
      <c r="E907" t="str">
        <f>MID('Funding Import'!B909,2,4)</f>
        <v>0001</v>
      </c>
      <c r="F907" t="str">
        <f>MID('Funding Import'!B909,8,50)</f>
        <v>FORMULA FUNDED (EXCL RATES)</v>
      </c>
      <c r="G907" t="str">
        <f>'Funding Import'!I909</f>
        <v>Spreadsheet B 391145 20630885 ES006 MK0508 10001 FORMULA FUNDED ES006 MK0508 10001 FORMULA FUNDED</v>
      </c>
      <c r="H907">
        <f>'Funding Import'!H909</f>
        <v>693035</v>
      </c>
      <c r="I907" s="139"/>
    </row>
    <row r="908" spans="1:9" ht="15" x14ac:dyDescent="0.2">
      <c r="A908" s="191" t="str">
        <f t="shared" si="28"/>
        <v>1240</v>
      </c>
      <c r="B908" s="191"/>
      <c r="C908" s="191" t="str">
        <f t="shared" si="29"/>
        <v>12400002</v>
      </c>
      <c r="D908" t="str">
        <f>'Funding Import'!A910</f>
        <v>RB051240: PRIORY PRIMARY SCHOOL</v>
      </c>
      <c r="E908" t="str">
        <f>MID('Funding Import'!B910,2,4)</f>
        <v>0002</v>
      </c>
      <c r="F908" t="str">
        <f>MID('Funding Import'!B910,8,50)</f>
        <v>RATES</v>
      </c>
      <c r="G908" t="str">
        <f>'Funding Import'!I910</f>
        <v>Spreadsheet B 391137 20630756 ES007 MK0509 10002 RATES ES007 MK0509 10002 RATES</v>
      </c>
      <c r="H908">
        <f>'Funding Import'!H910</f>
        <v>16465</v>
      </c>
      <c r="I908" s="139"/>
    </row>
    <row r="909" spans="1:9" ht="15" x14ac:dyDescent="0.2">
      <c r="A909" s="191" t="str">
        <f t="shared" si="28"/>
        <v>1240</v>
      </c>
      <c r="B909" s="191"/>
      <c r="C909" s="191" t="str">
        <f t="shared" si="29"/>
        <v>12400003</v>
      </c>
      <c r="D909" t="str">
        <f>'Funding Import'!A911</f>
        <v>RB051240: PRIORY PRIMARY SCHOOL</v>
      </c>
      <c r="E909" t="str">
        <f>MID('Funding Import'!B911,2,4)</f>
        <v>0003</v>
      </c>
      <c r="F909" t="str">
        <f>MID('Funding Import'!B911,8,50)</f>
        <v>BROUGHT FORWARD</v>
      </c>
      <c r="G909" t="str">
        <f>'Funding Import'!I911</f>
        <v>Spreadsheet B 394797 20778211 ES055 MK0568 10003 OPENING BALANCES ES055 MK0568 10003 OPENING BALANCES</v>
      </c>
      <c r="H909">
        <f>'Funding Import'!H911</f>
        <v>9577</v>
      </c>
      <c r="I909" s="139"/>
    </row>
    <row r="910" spans="1:9" ht="15" x14ac:dyDescent="0.2">
      <c r="A910" s="191" t="str">
        <f t="shared" si="28"/>
        <v>1240</v>
      </c>
      <c r="B910" s="191"/>
      <c r="C910" s="191" t="str">
        <f t="shared" si="29"/>
        <v>12400004</v>
      </c>
      <c r="D910" t="str">
        <f>'Funding Import'!A912</f>
        <v>RB051240: PRIORY PRIMARY SCHOOL</v>
      </c>
      <c r="E910" t="str">
        <f>MID('Funding Import'!B912,2,4)</f>
        <v>0004</v>
      </c>
      <c r="F910" t="str">
        <f>MID('Funding Import'!B912,8,50)</f>
        <v>STATEMENTED SEN</v>
      </c>
      <c r="G910" t="str">
        <f>'Funding Import'!I912</f>
        <v>Spreadsheet B 391144 20630818 ES009 MK0511 10004 EHCP ES009 MK0511 10004 EHCP</v>
      </c>
      <c r="H910">
        <f>'Funding Import'!H912</f>
        <v>28375</v>
      </c>
      <c r="I910" s="139"/>
    </row>
    <row r="911" spans="1:9" ht="15" x14ac:dyDescent="0.2">
      <c r="A911" s="191" t="str">
        <f t="shared" si="28"/>
        <v>1240</v>
      </c>
      <c r="B911" s="191"/>
      <c r="C911" s="191" t="str">
        <f t="shared" si="29"/>
        <v>12400004</v>
      </c>
      <c r="D911" t="str">
        <f>'Funding Import'!A913</f>
        <v>RB051240: PRIORY PRIMARY SCHOOL</v>
      </c>
      <c r="E911" t="str">
        <f>MID('Funding Import'!B913,2,4)</f>
        <v>0004</v>
      </c>
      <c r="F911" t="str">
        <f>MID('Funding Import'!B913,8,50)</f>
        <v>STATEMENTED SEN</v>
      </c>
      <c r="G911" t="str">
        <f>'Funding Import'!I913</f>
        <v>Spreadsheet B 394845 20782782 ES043 DP0533 SEN TOP-UP SUM1 SUM-21 ES043 DP0533 SEN TOP-UP SUM1 SUM-21</v>
      </c>
      <c r="H911">
        <f>'Funding Import'!H913</f>
        <v>3125</v>
      </c>
      <c r="I911" s="139"/>
    </row>
    <row r="912" spans="1:9" ht="15" x14ac:dyDescent="0.2">
      <c r="A912" s="191" t="str">
        <f t="shared" si="28"/>
        <v>1240</v>
      </c>
      <c r="B912" s="191"/>
      <c r="C912" s="191" t="str">
        <f t="shared" si="29"/>
        <v>12400006</v>
      </c>
      <c r="D912" t="str">
        <f>'Funding Import'!A914</f>
        <v>RB051240: PRIORY PRIMARY SCHOOL</v>
      </c>
      <c r="E912" t="str">
        <f>MID('Funding Import'!B914,2,4)</f>
        <v>0006</v>
      </c>
      <c r="F912" t="str">
        <f>MID('Funding Import'!B914,8,50)</f>
        <v>EXCEPTIONAL COVID COST GRANT</v>
      </c>
      <c r="G912" t="str">
        <f>'Funding Import'!I914</f>
        <v>Spreadsheet B 398807 20920177 ES067 DP0558 FSMADDCOSTSCOVID FSMCOVID ES067 DP0558 FSMADDCOSTSCOVID FSMCOVID</v>
      </c>
      <c r="H912">
        <f>'Funding Import'!H914</f>
        <v>809</v>
      </c>
      <c r="I912" s="139"/>
    </row>
    <row r="913" spans="1:9" ht="15" x14ac:dyDescent="0.2">
      <c r="A913" s="191" t="str">
        <f t="shared" si="28"/>
        <v>1240</v>
      </c>
      <c r="B913" s="191"/>
      <c r="C913" s="191" t="str">
        <f t="shared" si="29"/>
        <v>12400006</v>
      </c>
      <c r="D913" t="str">
        <f>'Funding Import'!A915</f>
        <v>RB051240: PRIORY PRIMARY SCHOOL</v>
      </c>
      <c r="E913" t="str">
        <f>MID('Funding Import'!B915,2,4)</f>
        <v>0006</v>
      </c>
      <c r="F913" t="str">
        <f>MID('Funding Import'!B915,8,50)</f>
        <v>EXCEPTIONAL COVID COST GRANT</v>
      </c>
      <c r="G913" t="str">
        <f>'Funding Import'!I915</f>
        <v>Spreadsheet B 398804 20920024 ES065 DP0556 COVIDEMERGENCY COVIDEM ES065 DP0556 COVIDEMERGENCY COVIDEM</v>
      </c>
      <c r="H913">
        <f>'Funding Import'!H915</f>
        <v>6060</v>
      </c>
      <c r="I913" s="139"/>
    </row>
    <row r="914" spans="1:9" ht="15" x14ac:dyDescent="0.2">
      <c r="A914" s="191" t="str">
        <f t="shared" si="28"/>
        <v>1240</v>
      </c>
      <c r="B914" s="191"/>
      <c r="C914" s="191" t="str">
        <f t="shared" si="29"/>
        <v>12400006</v>
      </c>
      <c r="D914" t="str">
        <f>'Funding Import'!A916</f>
        <v>RB051240: PRIORY PRIMARY SCHOOL</v>
      </c>
      <c r="E914" t="str">
        <f>MID('Funding Import'!B916,2,4)</f>
        <v>0006</v>
      </c>
      <c r="F914" t="str">
        <f>MID('Funding Import'!B916,8,50)</f>
        <v>EXCEPTIONAL COVID COST GRANT</v>
      </c>
      <c r="G914" t="str">
        <f>'Funding Import'!I916</f>
        <v>Spreadsheet B 399778 20982606 Movement from code '0006 to '0012 covid  emergency recode ES089 RM0128 Covid emergency recode</v>
      </c>
      <c r="H914">
        <f>'Funding Import'!H916</f>
        <v>-6060</v>
      </c>
      <c r="I914" s="139"/>
    </row>
    <row r="915" spans="1:9" ht="15" x14ac:dyDescent="0.2">
      <c r="A915" s="191" t="str">
        <f t="shared" si="28"/>
        <v>1240</v>
      </c>
      <c r="B915" s="191"/>
      <c r="C915" s="191" t="str">
        <f t="shared" si="29"/>
        <v>12400007</v>
      </c>
      <c r="D915" t="str">
        <f>'Funding Import'!A917</f>
        <v>RB051240: PRIORY PRIMARY SCHOOL</v>
      </c>
      <c r="E915" t="str">
        <f>MID('Funding Import'!B917,2,4)</f>
        <v>0007</v>
      </c>
      <c r="F915" t="str">
        <f>MID('Funding Import'!B917,8,50)</f>
        <v>PUPIL INCREASE/FORMULA ERR</v>
      </c>
      <c r="G915" t="str">
        <f>'Funding Import'!I917</f>
        <v>DL 8706 2021-22 KS1 Class Size Funding</v>
      </c>
      <c r="H915">
        <f>'Funding Import'!H917</f>
        <v>7481</v>
      </c>
      <c r="I915" s="139"/>
    </row>
    <row r="916" spans="1:9" ht="15" x14ac:dyDescent="0.2">
      <c r="A916" s="191" t="str">
        <f t="shared" si="28"/>
        <v>1240</v>
      </c>
      <c r="B916" s="191"/>
      <c r="C916" s="191" t="str">
        <f t="shared" si="29"/>
        <v>12400012</v>
      </c>
      <c r="D916" t="str">
        <f>'Funding Import'!A918</f>
        <v>RB051240: PRIORY PRIMARY SCHOOL</v>
      </c>
      <c r="E916" t="str">
        <f>MID('Funding Import'!B918,2,4)</f>
        <v>0012</v>
      </c>
      <c r="F916" t="str">
        <f>MID('Funding Import'!B918,8,50)</f>
        <v>COVID CATCH UP</v>
      </c>
      <c r="G916" t="str">
        <f>'Funding Import'!I918</f>
        <v>Spreadsheet B 399778 20982606 Movement from code '0006 to '0012 covid  emergency recode ES089 RM0128 Covid emergency recode</v>
      </c>
      <c r="H916">
        <f>'Funding Import'!H918</f>
        <v>6060</v>
      </c>
      <c r="I916" s="139"/>
    </row>
    <row r="917" spans="1:9" ht="15" x14ac:dyDescent="0.2">
      <c r="A917" s="191" t="str">
        <f t="shared" si="28"/>
        <v>1240</v>
      </c>
      <c r="B917" s="191"/>
      <c r="C917" s="191" t="str">
        <f t="shared" si="29"/>
        <v>12400012</v>
      </c>
      <c r="D917" t="str">
        <f>'Funding Import'!A919</f>
        <v>RB051240: PRIORY PRIMARY SCHOOL</v>
      </c>
      <c r="E917" t="str">
        <f>MID('Funding Import'!B919,2,4)</f>
        <v>0012</v>
      </c>
      <c r="F917" t="str">
        <f>MID('Funding Import'!B919,8,50)</f>
        <v>COVID CATCH UP</v>
      </c>
      <c r="G917" t="str">
        <f>'Funding Import'!I919</f>
        <v>DL 8645 0012recoveryc 0012RPG</v>
      </c>
      <c r="H917">
        <f>'Funding Import'!H919</f>
        <v>500</v>
      </c>
      <c r="I917" s="139"/>
    </row>
    <row r="918" spans="1:9" ht="15" x14ac:dyDescent="0.2">
      <c r="A918" s="191" t="str">
        <f t="shared" si="28"/>
        <v>1240</v>
      </c>
      <c r="B918" s="191"/>
      <c r="C918" s="191" t="str">
        <f t="shared" si="29"/>
        <v>12400012</v>
      </c>
      <c r="D918" t="str">
        <f>'Funding Import'!A920</f>
        <v>RB051240: PRIORY PRIMARY SCHOOL</v>
      </c>
      <c r="E918" t="str">
        <f>MID('Funding Import'!B920,2,4)</f>
        <v>0012</v>
      </c>
      <c r="F918" t="str">
        <f>MID('Funding Import'!B920,8,50)</f>
        <v>COVID CATCH UP</v>
      </c>
      <c r="G918" t="str">
        <f>'Funding Import'!I920</f>
        <v>DL 8656 0012schoolled 0012SLT</v>
      </c>
      <c r="H918">
        <f>'Funding Import'!H920</f>
        <v>354.38</v>
      </c>
      <c r="I918" s="139"/>
    </row>
    <row r="919" spans="1:9" ht="15" x14ac:dyDescent="0.2">
      <c r="A919" s="191" t="str">
        <f t="shared" si="28"/>
        <v>1240</v>
      </c>
      <c r="B919" s="191"/>
      <c r="C919" s="191" t="str">
        <f t="shared" si="29"/>
        <v>12400012</v>
      </c>
      <c r="D919" t="str">
        <f>'Funding Import'!A921</f>
        <v>RB051240: PRIORY PRIMARY SCHOOL</v>
      </c>
      <c r="E919" t="str">
        <f>MID('Funding Import'!B921,2,4)</f>
        <v>0012</v>
      </c>
      <c r="F919" t="str">
        <f>MID('Funding Import'!B921,8,50)</f>
        <v>COVID CATCH UP</v>
      </c>
      <c r="G919" t="str">
        <f>'Funding Import'!I921</f>
        <v>DL 8674 CovidDEP Coviddep</v>
      </c>
      <c r="H919">
        <f>'Funding Import'!H921</f>
        <v>1500</v>
      </c>
      <c r="I919" s="139"/>
    </row>
    <row r="920" spans="1:9" ht="15" x14ac:dyDescent="0.2">
      <c r="A920" s="191" t="str">
        <f t="shared" si="28"/>
        <v>1240</v>
      </c>
      <c r="B920" s="191"/>
      <c r="C920" s="191" t="str">
        <f t="shared" si="29"/>
        <v>12400014</v>
      </c>
      <c r="D920" t="str">
        <f>'Funding Import'!A922</f>
        <v>RB051240: PRIORY PRIMARY SCHOOL</v>
      </c>
      <c r="E920" t="str">
        <f>MID('Funding Import'!B922,2,4)</f>
        <v>0014</v>
      </c>
      <c r="F920" t="str">
        <f>MID('Funding Import'!B922,8,50)</f>
        <v>PUPIL PREMIUM</v>
      </c>
      <c r="G920" t="str">
        <f>'Funding Import'!I922</f>
        <v>Spreadsheet B 400831 21077861 ES093 DP0593 SUMMER21PPG SUM21PPG ES093 DP0593 SUMMER21PPG SUM21PPG</v>
      </c>
      <c r="H920">
        <f>'Funding Import'!H922</f>
        <v>6438</v>
      </c>
      <c r="I920" s="139"/>
    </row>
    <row r="921" spans="1:9" ht="15" x14ac:dyDescent="0.2">
      <c r="A921" s="191" t="str">
        <f t="shared" si="28"/>
        <v>1240</v>
      </c>
      <c r="B921" s="191"/>
      <c r="C921" s="191" t="str">
        <f t="shared" si="29"/>
        <v>12400014</v>
      </c>
      <c r="D921" t="str">
        <f>'Funding Import'!A923</f>
        <v>RB051240: PRIORY PRIMARY SCHOOL</v>
      </c>
      <c r="E921" t="str">
        <f>MID('Funding Import'!B923,2,4)</f>
        <v>0014</v>
      </c>
      <c r="F921" t="str">
        <f>MID('Funding Import'!B923,8,50)</f>
        <v>PUPIL PREMIUM</v>
      </c>
      <c r="G921" t="str">
        <f>'Funding Import'!I923</f>
        <v>DL 8701 0014 Pupil Premium Autumn Term 2021</v>
      </c>
      <c r="H921">
        <f>'Funding Import'!H923</f>
        <v>5150</v>
      </c>
      <c r="I921" s="139"/>
    </row>
    <row r="922" spans="1:9" ht="15" x14ac:dyDescent="0.2">
      <c r="A922" s="191" t="str">
        <f t="shared" si="28"/>
        <v>1240</v>
      </c>
      <c r="B922" s="191"/>
      <c r="C922" s="191" t="str">
        <f t="shared" si="29"/>
        <v>12400018</v>
      </c>
      <c r="D922" t="str">
        <f>'Funding Import'!A924</f>
        <v>RB051240: PRIORY PRIMARY SCHOOL</v>
      </c>
      <c r="E922" t="str">
        <f>MID('Funding Import'!B924,2,4)</f>
        <v>0018</v>
      </c>
      <c r="F922" t="str">
        <f>MID('Funding Import'!B924,8,50)</f>
        <v>ADDITIONAL GRANT INCOME</v>
      </c>
      <c r="G922" t="str">
        <f>'Funding Import'!I924</f>
        <v>Spreadsheet B 393531 20728061 ES032 RM0087 PE GRANT APR 21 ES032 RM0087 PE GRANT APR 21</v>
      </c>
      <c r="H922">
        <f>'Funding Import'!H924</f>
        <v>7337</v>
      </c>
      <c r="I922" s="139"/>
    </row>
    <row r="923" spans="1:9" ht="15" x14ac:dyDescent="0.2">
      <c r="A923" s="191" t="str">
        <f t="shared" si="28"/>
        <v>1240</v>
      </c>
      <c r="B923" s="191"/>
      <c r="C923" s="191" t="str">
        <f t="shared" si="29"/>
        <v>12400018</v>
      </c>
      <c r="D923" t="str">
        <f>'Funding Import'!A925</f>
        <v>RB051240: PRIORY PRIMARY SCHOOL</v>
      </c>
      <c r="E923" t="str">
        <f>MID('Funding Import'!B925,2,4)</f>
        <v>0018</v>
      </c>
      <c r="F923" t="str">
        <f>MID('Funding Import'!B925,8,50)</f>
        <v>ADDITIONAL GRANT INCOME</v>
      </c>
      <c r="G923" t="str">
        <f>'Funding Import'!I925</f>
        <v>Spreadsheet B 399769 20981730 UIFSM JULY21 UIFSM 21 ES085 RM0124 UIFSM JULY21 UIFSM 21</v>
      </c>
      <c r="H923">
        <f>'Funding Import'!H925</f>
        <v>24138</v>
      </c>
      <c r="I923" s="139"/>
    </row>
    <row r="924" spans="1:9" ht="15" x14ac:dyDescent="0.2">
      <c r="A924" s="191" t="str">
        <f t="shared" si="28"/>
        <v>1240</v>
      </c>
      <c r="B924" s="191"/>
      <c r="C924" s="191" t="str">
        <f t="shared" si="29"/>
        <v>12400018</v>
      </c>
      <c r="D924" t="str">
        <f>'Funding Import'!A926</f>
        <v>RB051240: PRIORY PRIMARY SCHOOL</v>
      </c>
      <c r="E924" t="str">
        <f>MID('Funding Import'!B926,2,4)</f>
        <v>0018</v>
      </c>
      <c r="F924" t="str">
        <f>MID('Funding Import'!B926,8,50)</f>
        <v>ADDITIONAL GRANT INCOME</v>
      </c>
      <c r="G924" t="str">
        <f>'Funding Import'!I926</f>
        <v>DL 8673 PE GRANT OCT21 0018PE</v>
      </c>
      <c r="H924">
        <f>'Funding Import'!H926</f>
        <v>10278</v>
      </c>
      <c r="I924" s="139"/>
    </row>
    <row r="925" spans="1:9" ht="15" x14ac:dyDescent="0.2">
      <c r="A925" s="191" t="str">
        <f t="shared" si="28"/>
        <v>1240</v>
      </c>
      <c r="B925" s="191"/>
      <c r="C925" s="191" t="str">
        <f t="shared" si="29"/>
        <v>12400026</v>
      </c>
      <c r="D925" t="str">
        <f>'Funding Import'!A927</f>
        <v>RB051240: PRIORY PRIMARY SCHOOL</v>
      </c>
      <c r="E925" t="str">
        <f>MID('Funding Import'!B927,2,4)</f>
        <v>0026</v>
      </c>
      <c r="F925" t="str">
        <f>MID('Funding Import'!B927,8,50)</f>
        <v>NOTIONAL SEN FUNDING</v>
      </c>
      <c r="G925" t="str">
        <f>'Funding Import'!I927</f>
        <v>Spreadsheet B 391732 20639856 ES012 MK0514 10026 NOTIONAL SEN ES012 MK0514 10026 NOTIONAL SEN</v>
      </c>
      <c r="H925">
        <f>'Funding Import'!H927</f>
        <v>64965</v>
      </c>
      <c r="I925" s="139"/>
    </row>
    <row r="926" spans="1:9" ht="15" x14ac:dyDescent="0.2">
      <c r="A926" s="191" t="str">
        <f t="shared" si="28"/>
        <v>1251</v>
      </c>
      <c r="B926" s="191"/>
      <c r="C926" s="191" t="str">
        <f t="shared" si="29"/>
        <v>12510001</v>
      </c>
      <c r="D926" t="str">
        <f>'Funding Import'!A928</f>
        <v>RB051251: BRIGHTSIDE PRIMARY SCHOOL</v>
      </c>
      <c r="E926" t="str">
        <f>MID('Funding Import'!B928,2,4)</f>
        <v>0001</v>
      </c>
      <c r="F926" t="str">
        <f>MID('Funding Import'!B928,8,50)</f>
        <v>FORMULA FUNDED (EXCL RATES)</v>
      </c>
      <c r="G926" t="str">
        <f>'Funding Import'!I928</f>
        <v>Spreadsheet B 391145 20630885 ES006 MK0508 10001 FORMULA FUNDED ES006 MK0508 10001 FORMULA FUNDED</v>
      </c>
      <c r="H926">
        <f>'Funding Import'!H928</f>
        <v>1949791</v>
      </c>
      <c r="I926" s="139"/>
    </row>
    <row r="927" spans="1:9" ht="15" x14ac:dyDescent="0.2">
      <c r="A927" s="191" t="str">
        <f t="shared" si="28"/>
        <v>1251</v>
      </c>
      <c r="B927" s="191"/>
      <c r="C927" s="191" t="str">
        <f t="shared" si="29"/>
        <v>12510002</v>
      </c>
      <c r="D927" t="str">
        <f>'Funding Import'!A929</f>
        <v>RB051251: BRIGHTSIDE PRIMARY SCHOOL</v>
      </c>
      <c r="E927" t="str">
        <f>MID('Funding Import'!B929,2,4)</f>
        <v>0002</v>
      </c>
      <c r="F927" t="str">
        <f>MID('Funding Import'!B929,8,50)</f>
        <v>RATES</v>
      </c>
      <c r="G927" t="str">
        <f>'Funding Import'!I929</f>
        <v>Spreadsheet B 391137 20630756 ES007 MK0509 10002 RATES ES007 MK0509 10002 RATES</v>
      </c>
      <c r="H927">
        <f>'Funding Import'!H929</f>
        <v>41756</v>
      </c>
      <c r="I927" s="139"/>
    </row>
    <row r="928" spans="1:9" ht="15" x14ac:dyDescent="0.2">
      <c r="A928" s="191" t="str">
        <f t="shared" si="28"/>
        <v>1251</v>
      </c>
      <c r="B928" s="191"/>
      <c r="C928" s="191" t="str">
        <f t="shared" si="29"/>
        <v>12510003</v>
      </c>
      <c r="D928" t="str">
        <f>'Funding Import'!A930</f>
        <v>RB051251: BRIGHTSIDE PRIMARY SCHOOL</v>
      </c>
      <c r="E928" t="str">
        <f>MID('Funding Import'!B930,2,4)</f>
        <v>0003</v>
      </c>
      <c r="F928" t="str">
        <f>MID('Funding Import'!B930,8,50)</f>
        <v>BROUGHT FORWARD</v>
      </c>
      <c r="G928" t="str">
        <f>'Funding Import'!I930</f>
        <v>Spreadsheet B 394797 20778211 ES055 MK0568 10003 OPENING BALANCES ES055 MK0568 10003 OPENING BALANCES</v>
      </c>
      <c r="H928">
        <f>'Funding Import'!H930</f>
        <v>499514.56</v>
      </c>
      <c r="I928" s="139"/>
    </row>
    <row r="929" spans="1:9" ht="15" x14ac:dyDescent="0.2">
      <c r="A929" s="191" t="str">
        <f t="shared" si="28"/>
        <v>1251</v>
      </c>
      <c r="B929" s="191"/>
      <c r="C929" s="191" t="str">
        <f t="shared" si="29"/>
        <v>12510004</v>
      </c>
      <c r="D929" t="str">
        <f>'Funding Import'!A931</f>
        <v>RB051251: BRIGHTSIDE PRIMARY SCHOOL</v>
      </c>
      <c r="E929" t="str">
        <f>MID('Funding Import'!B931,2,4)</f>
        <v>0004</v>
      </c>
      <c r="F929" t="str">
        <f>MID('Funding Import'!B931,8,50)</f>
        <v>STATEMENTED SEN</v>
      </c>
      <c r="G929" t="str">
        <f>'Funding Import'!I931</f>
        <v>Spreadsheet B 391144 20630818 ES009 MK0511 10004 EHCP ES009 MK0511 10004 EHCP</v>
      </c>
      <c r="H929">
        <f>'Funding Import'!H931</f>
        <v>22409</v>
      </c>
      <c r="I929" s="139"/>
    </row>
    <row r="930" spans="1:9" ht="15" x14ac:dyDescent="0.2">
      <c r="A930" s="191" t="str">
        <f t="shared" si="28"/>
        <v>1251</v>
      </c>
      <c r="B930" s="191"/>
      <c r="C930" s="191" t="str">
        <f t="shared" si="29"/>
        <v>12510004</v>
      </c>
      <c r="D930" t="str">
        <f>'Funding Import'!A932</f>
        <v>RB051251: BRIGHTSIDE PRIMARY SCHOOL</v>
      </c>
      <c r="E930" t="str">
        <f>MID('Funding Import'!B932,2,4)</f>
        <v>0004</v>
      </c>
      <c r="F930" t="str">
        <f>MID('Funding Import'!B932,8,50)</f>
        <v>STATEMENTED SEN</v>
      </c>
      <c r="G930" t="str">
        <f>'Funding Import'!I932</f>
        <v>Spreadsheet B 394845 20782782 ES043 DP0533 SEN TOP-UP SUM1 SUM-21 ES043 DP0533 SEN TOP-UP SUM1 SUM-21</v>
      </c>
      <c r="H930">
        <f>'Funding Import'!H932</f>
        <v>8761</v>
      </c>
      <c r="I930" s="139"/>
    </row>
    <row r="931" spans="1:9" ht="15" x14ac:dyDescent="0.2">
      <c r="A931" s="191" t="str">
        <f t="shared" si="28"/>
        <v>1251</v>
      </c>
      <c r="B931" s="191"/>
      <c r="C931" s="191" t="str">
        <f t="shared" si="29"/>
        <v>12510004</v>
      </c>
      <c r="D931" t="str">
        <f>'Funding Import'!A933</f>
        <v>RB051251: BRIGHTSIDE PRIMARY SCHOOL</v>
      </c>
      <c r="E931" t="str">
        <f>MID('Funding Import'!B933,2,4)</f>
        <v>0004</v>
      </c>
      <c r="F931" t="str">
        <f>MID('Funding Import'!B933,8,50)</f>
        <v>STATEMENTED SEN</v>
      </c>
      <c r="G931" t="str">
        <f>'Funding Import'!I933</f>
        <v>Spreadsheet B 401820 21143763 ES099 MK0707 SEN TOP-UP SUM2 SUM-21 ES099 MK0707 SEN TOP-UP SUM2 SUM-21</v>
      </c>
      <c r="H931">
        <f>'Funding Import'!H933</f>
        <v>1170</v>
      </c>
      <c r="I931" s="139"/>
    </row>
    <row r="932" spans="1:9" ht="15" x14ac:dyDescent="0.2">
      <c r="A932" s="191" t="str">
        <f t="shared" si="28"/>
        <v>1251</v>
      </c>
      <c r="B932" s="191"/>
      <c r="C932" s="191" t="str">
        <f t="shared" si="29"/>
        <v>12510004</v>
      </c>
      <c r="D932" t="str">
        <f>'Funding Import'!A934</f>
        <v>RB051251: BRIGHTSIDE PRIMARY SCHOOL</v>
      </c>
      <c r="E932" t="str">
        <f>MID('Funding Import'!B934,2,4)</f>
        <v>0004</v>
      </c>
      <c r="F932" t="str">
        <f>MID('Funding Import'!B934,8,50)</f>
        <v>STATEMENTED SEN</v>
      </c>
      <c r="G932" t="str">
        <f>'Funding Import'!I934</f>
        <v>DL 8688 SEN TOP-UP AUT1 AUT-21</v>
      </c>
      <c r="H932">
        <f>'Funding Import'!H934</f>
        <v>11363</v>
      </c>
      <c r="I932" s="139"/>
    </row>
    <row r="933" spans="1:9" ht="15" x14ac:dyDescent="0.2">
      <c r="A933" s="191" t="str">
        <f t="shared" si="28"/>
        <v>1251</v>
      </c>
      <c r="B933" s="191"/>
      <c r="C933" s="191" t="str">
        <f t="shared" si="29"/>
        <v>12510006</v>
      </c>
      <c r="D933" t="str">
        <f>'Funding Import'!A935</f>
        <v>RB051251: BRIGHTSIDE PRIMARY SCHOOL</v>
      </c>
      <c r="E933" t="str">
        <f>MID('Funding Import'!B935,2,4)</f>
        <v>0006</v>
      </c>
      <c r="F933" t="str">
        <f>MID('Funding Import'!B935,8,50)</f>
        <v>EXCEPTIONAL COVID COST GRANT</v>
      </c>
      <c r="G933" t="str">
        <f>'Funding Import'!I935</f>
        <v>Spreadsheet B 398804 20920024 ES065 DP0556 COVIDEMERGENCY COVIDEM ES065 DP0556 COVIDEMERGENCY COVIDEM</v>
      </c>
      <c r="H933">
        <f>'Funding Import'!H935</f>
        <v>16730</v>
      </c>
      <c r="I933" s="139"/>
    </row>
    <row r="934" spans="1:9" ht="15" x14ac:dyDescent="0.2">
      <c r="A934" s="191" t="str">
        <f t="shared" si="28"/>
        <v>1251</v>
      </c>
      <c r="B934" s="191"/>
      <c r="C934" s="191" t="str">
        <f t="shared" si="29"/>
        <v>12510006</v>
      </c>
      <c r="D934" t="str">
        <f>'Funding Import'!A936</f>
        <v>RB051251: BRIGHTSIDE PRIMARY SCHOOL</v>
      </c>
      <c r="E934" t="str">
        <f>MID('Funding Import'!B936,2,4)</f>
        <v>0006</v>
      </c>
      <c r="F934" t="str">
        <f>MID('Funding Import'!B936,8,50)</f>
        <v>EXCEPTIONAL COVID COST GRANT</v>
      </c>
      <c r="G934" t="str">
        <f>'Funding Import'!I936</f>
        <v>Spreadsheet B 399778 20982606 Movement from code '0006 to '0012 covid  emergency recode ES089 RM0128 Covid emergency recode</v>
      </c>
      <c r="H934">
        <f>'Funding Import'!H936</f>
        <v>-16730</v>
      </c>
      <c r="I934" s="139"/>
    </row>
    <row r="935" spans="1:9" ht="15" x14ac:dyDescent="0.2">
      <c r="A935" s="191" t="str">
        <f t="shared" si="28"/>
        <v>1251</v>
      </c>
      <c r="B935" s="191"/>
      <c r="C935" s="191" t="str">
        <f t="shared" si="29"/>
        <v>12510012</v>
      </c>
      <c r="D935" t="str">
        <f>'Funding Import'!A937</f>
        <v>RB051251: BRIGHTSIDE PRIMARY SCHOOL</v>
      </c>
      <c r="E935" t="str">
        <f>MID('Funding Import'!B937,2,4)</f>
        <v>0012</v>
      </c>
      <c r="F935" t="str">
        <f>MID('Funding Import'!B937,8,50)</f>
        <v>COVID CATCH UP</v>
      </c>
      <c r="G935" t="str">
        <f>'Funding Import'!I937</f>
        <v>Spreadsheet B 399778 20982606 Movement from code '0006 to '0012 covid  emergency recode ES089 RM0128 Covid emergency recode</v>
      </c>
      <c r="H935">
        <f>'Funding Import'!H937</f>
        <v>16730</v>
      </c>
      <c r="I935" s="139"/>
    </row>
    <row r="936" spans="1:9" ht="15" x14ac:dyDescent="0.2">
      <c r="A936" s="191" t="str">
        <f t="shared" si="28"/>
        <v>1251</v>
      </c>
      <c r="B936" s="191"/>
      <c r="C936" s="191" t="str">
        <f t="shared" si="29"/>
        <v>12510012</v>
      </c>
      <c r="D936" t="str">
        <f>'Funding Import'!A938</f>
        <v>RB051251: BRIGHTSIDE PRIMARY SCHOOL</v>
      </c>
      <c r="E936" t="str">
        <f>MID('Funding Import'!B938,2,4)</f>
        <v>0012</v>
      </c>
      <c r="F936" t="str">
        <f>MID('Funding Import'!B938,8,50)</f>
        <v>COVID CATCH UP</v>
      </c>
      <c r="G936" t="str">
        <f>'Funding Import'!I938</f>
        <v>DL 8645 0012recoveryc 0012RPG</v>
      </c>
      <c r="H936">
        <f>'Funding Import'!H938</f>
        <v>1268.75</v>
      </c>
      <c r="I936" s="139"/>
    </row>
    <row r="937" spans="1:9" ht="15" x14ac:dyDescent="0.2">
      <c r="A937" s="191" t="str">
        <f t="shared" si="28"/>
        <v>1251</v>
      </c>
      <c r="B937" s="191"/>
      <c r="C937" s="191" t="str">
        <f t="shared" si="29"/>
        <v>12510012</v>
      </c>
      <c r="D937" t="str">
        <f>'Funding Import'!A939</f>
        <v>RB051251: BRIGHTSIDE PRIMARY SCHOOL</v>
      </c>
      <c r="E937" t="str">
        <f>MID('Funding Import'!B939,2,4)</f>
        <v>0012</v>
      </c>
      <c r="F937" t="str">
        <f>MID('Funding Import'!B939,8,50)</f>
        <v>COVID CATCH UP</v>
      </c>
      <c r="G937" t="str">
        <f>'Funding Import'!I939</f>
        <v>DL 8656 0012schoolled 0012SLT</v>
      </c>
      <c r="H937">
        <f>'Funding Import'!H939</f>
        <v>1240.31</v>
      </c>
      <c r="I937" s="139"/>
    </row>
    <row r="938" spans="1:9" ht="15" x14ac:dyDescent="0.2">
      <c r="A938" s="191" t="str">
        <f t="shared" si="28"/>
        <v>1251</v>
      </c>
      <c r="B938" s="191"/>
      <c r="C938" s="191" t="str">
        <f t="shared" si="29"/>
        <v>12510014</v>
      </c>
      <c r="D938" t="str">
        <f>'Funding Import'!A940</f>
        <v>RB051251: BRIGHTSIDE PRIMARY SCHOOL</v>
      </c>
      <c r="E938" t="str">
        <f>MID('Funding Import'!B940,2,4)</f>
        <v>0014</v>
      </c>
      <c r="F938" t="str">
        <f>MID('Funding Import'!B940,8,50)</f>
        <v>PUPIL PREMIUM</v>
      </c>
      <c r="G938" t="str">
        <f>'Funding Import'!I940</f>
        <v>Spreadsheet B 400831 21077861 ES093 DP0593 SUMMER21PPG SUM21PPG ES093 DP0593 SUMMER21PPG SUM21PPG</v>
      </c>
      <c r="H938">
        <f>'Funding Import'!H940</f>
        <v>20448</v>
      </c>
      <c r="I938" s="139"/>
    </row>
    <row r="939" spans="1:9" ht="15" x14ac:dyDescent="0.2">
      <c r="A939" s="191" t="str">
        <f t="shared" si="28"/>
        <v>1251</v>
      </c>
      <c r="B939" s="191"/>
      <c r="C939" s="191" t="str">
        <f t="shared" si="29"/>
        <v>12510014</v>
      </c>
      <c r="D939" t="str">
        <f>'Funding Import'!A941</f>
        <v>RB051251: BRIGHTSIDE PRIMARY SCHOOL</v>
      </c>
      <c r="E939" t="str">
        <f>MID('Funding Import'!B941,2,4)</f>
        <v>0014</v>
      </c>
      <c r="F939" t="str">
        <f>MID('Funding Import'!B941,8,50)</f>
        <v>PUPIL PREMIUM</v>
      </c>
      <c r="G939" t="str">
        <f>'Funding Import'!I941</f>
        <v>DL 8701 0014 Pupil Premium Autumn Term 2021</v>
      </c>
      <c r="H939">
        <f>'Funding Import'!H941</f>
        <v>16358</v>
      </c>
      <c r="I939" s="139"/>
    </row>
    <row r="940" spans="1:9" ht="15" x14ac:dyDescent="0.2">
      <c r="A940" s="191" t="str">
        <f t="shared" si="28"/>
        <v>1251</v>
      </c>
      <c r="B940" s="191"/>
      <c r="C940" s="191" t="str">
        <f t="shared" si="29"/>
        <v>12510018</v>
      </c>
      <c r="D940" t="str">
        <f>'Funding Import'!A942</f>
        <v>RB051251: BRIGHTSIDE PRIMARY SCHOOL</v>
      </c>
      <c r="E940" t="str">
        <f>MID('Funding Import'!B942,2,4)</f>
        <v>0018</v>
      </c>
      <c r="F940" t="str">
        <f>MID('Funding Import'!B942,8,50)</f>
        <v>ADDITIONAL GRANT INCOME</v>
      </c>
      <c r="G940" t="str">
        <f>'Funding Import'!I942</f>
        <v>Spreadsheet B 393531 20728061 ES032 RM0087 PE GRANT APR 21 ES032 RM0087 PE GRANT APR 21</v>
      </c>
      <c r="H940">
        <f>'Funding Import'!H942</f>
        <v>8396</v>
      </c>
      <c r="I940" s="139"/>
    </row>
    <row r="941" spans="1:9" ht="15" x14ac:dyDescent="0.2">
      <c r="A941" s="191" t="str">
        <f t="shared" si="28"/>
        <v>1251</v>
      </c>
      <c r="B941" s="191"/>
      <c r="C941" s="191" t="str">
        <f t="shared" si="29"/>
        <v>12510018</v>
      </c>
      <c r="D941" t="str">
        <f>'Funding Import'!A943</f>
        <v>RB051251: BRIGHTSIDE PRIMARY SCHOOL</v>
      </c>
      <c r="E941" t="str">
        <f>MID('Funding Import'!B943,2,4)</f>
        <v>0018</v>
      </c>
      <c r="F941" t="str">
        <f>MID('Funding Import'!B943,8,50)</f>
        <v>ADDITIONAL GRANT INCOME</v>
      </c>
      <c r="G941" t="str">
        <f>'Funding Import'!I943</f>
        <v>Spreadsheet B 399769 20981730 UIFSM JULY21 UIFSM 21 ES085 RM0124 UIFSM JULY21 UIFSM 21</v>
      </c>
      <c r="H941">
        <f>'Funding Import'!H943</f>
        <v>98887</v>
      </c>
      <c r="I941" s="139"/>
    </row>
    <row r="942" spans="1:9" ht="15" x14ac:dyDescent="0.2">
      <c r="A942" s="191" t="str">
        <f t="shared" si="28"/>
        <v>1251</v>
      </c>
      <c r="B942" s="191"/>
      <c r="C942" s="191" t="str">
        <f t="shared" si="29"/>
        <v>12510018</v>
      </c>
      <c r="D942" t="str">
        <f>'Funding Import'!A944</f>
        <v>RB051251: BRIGHTSIDE PRIMARY SCHOOL</v>
      </c>
      <c r="E942" t="str">
        <f>MID('Funding Import'!B944,2,4)</f>
        <v>0018</v>
      </c>
      <c r="F942" t="str">
        <f>MID('Funding Import'!B944,8,50)</f>
        <v>ADDITIONAL GRANT INCOME</v>
      </c>
      <c r="G942" t="str">
        <f>'Funding Import'!I944</f>
        <v>DL 8673 PE GRANT OCT21 0018PE</v>
      </c>
      <c r="H942">
        <f>'Funding Import'!H944</f>
        <v>11754</v>
      </c>
      <c r="I942" s="139"/>
    </row>
    <row r="943" spans="1:9" ht="15" x14ac:dyDescent="0.2">
      <c r="A943" s="191" t="str">
        <f t="shared" si="28"/>
        <v>1251</v>
      </c>
      <c r="B943" s="191"/>
      <c r="C943" s="191" t="str">
        <f t="shared" si="29"/>
        <v>12510026</v>
      </c>
      <c r="D943" t="str">
        <f>'Funding Import'!A945</f>
        <v>RB051251: BRIGHTSIDE PRIMARY SCHOOL</v>
      </c>
      <c r="E943" t="str">
        <f>MID('Funding Import'!B945,2,4)</f>
        <v>0026</v>
      </c>
      <c r="F943" t="str">
        <f>MID('Funding Import'!B945,8,50)</f>
        <v>NOTIONAL SEN FUNDING</v>
      </c>
      <c r="G943" t="str">
        <f>'Funding Import'!I945</f>
        <v>Spreadsheet B 391732 20639856 ES012 MK0514 10026 NOTIONAL SEN ES012 MK0514 10026 NOTIONAL SEN</v>
      </c>
      <c r="H943">
        <f>'Funding Import'!H945</f>
        <v>193502</v>
      </c>
      <c r="I943" s="139"/>
    </row>
    <row r="944" spans="1:9" ht="15" x14ac:dyDescent="0.2">
      <c r="A944" s="191" t="str">
        <f t="shared" si="28"/>
        <v>1256</v>
      </c>
      <c r="B944" s="191"/>
      <c r="C944" s="191" t="str">
        <f t="shared" si="29"/>
        <v>12560001</v>
      </c>
      <c r="D944" t="str">
        <f>'Funding Import'!A946</f>
        <v>RB051256: QUILTERS JUNIOR SCHOOL</v>
      </c>
      <c r="E944" t="str">
        <f>MID('Funding Import'!B946,2,4)</f>
        <v>0001</v>
      </c>
      <c r="F944" t="str">
        <f>MID('Funding Import'!B946,8,50)</f>
        <v>FORMULA FUNDED (EXCL RATES)</v>
      </c>
      <c r="G944" t="str">
        <f>'Funding Import'!I946</f>
        <v>Spreadsheet B 391145 20630885 ES006 MK0508 10001 FORMULA FUNDED ES006 MK0508 10001 FORMULA FUNDED</v>
      </c>
      <c r="H944">
        <f>'Funding Import'!H946</f>
        <v>999713</v>
      </c>
      <c r="I944" s="139"/>
    </row>
    <row r="945" spans="1:9" ht="15" x14ac:dyDescent="0.2">
      <c r="A945" s="191" t="str">
        <f t="shared" si="28"/>
        <v>1256</v>
      </c>
      <c r="B945" s="191"/>
      <c r="C945" s="191" t="str">
        <f t="shared" si="29"/>
        <v>12560002</v>
      </c>
      <c r="D945" t="str">
        <f>'Funding Import'!A947</f>
        <v>RB051256: QUILTERS JUNIOR SCHOOL</v>
      </c>
      <c r="E945" t="str">
        <f>MID('Funding Import'!B947,2,4)</f>
        <v>0002</v>
      </c>
      <c r="F945" t="str">
        <f>MID('Funding Import'!B947,8,50)</f>
        <v>RATES</v>
      </c>
      <c r="G945" t="str">
        <f>'Funding Import'!I947</f>
        <v>Spreadsheet B 391137 20630756 ES007 MK0509 10002 RATES ES007 MK0509 10002 RATES</v>
      </c>
      <c r="H945">
        <f>'Funding Import'!H947</f>
        <v>5409</v>
      </c>
      <c r="I945" s="139"/>
    </row>
    <row r="946" spans="1:9" ht="15" x14ac:dyDescent="0.2">
      <c r="A946" s="191" t="str">
        <f t="shared" si="28"/>
        <v>1256</v>
      </c>
      <c r="B946" s="191"/>
      <c r="C946" s="191" t="str">
        <f t="shared" si="29"/>
        <v>12560003</v>
      </c>
      <c r="D946" t="str">
        <f>'Funding Import'!A948</f>
        <v>RB051256: QUILTERS JUNIOR SCHOOL</v>
      </c>
      <c r="E946" t="str">
        <f>MID('Funding Import'!B948,2,4)</f>
        <v>0003</v>
      </c>
      <c r="F946" t="str">
        <f>MID('Funding Import'!B948,8,50)</f>
        <v>BROUGHT FORWARD</v>
      </c>
      <c r="G946" t="str">
        <f>'Funding Import'!I948</f>
        <v>Spreadsheet B 394797 20778211 ES055 MK0568 10003 OPENING BALANCES ES055 MK0568 10003 OPENING BALANCES</v>
      </c>
      <c r="H946">
        <f>'Funding Import'!H948</f>
        <v>136035.98000000001</v>
      </c>
      <c r="I946" s="139"/>
    </row>
    <row r="947" spans="1:9" ht="15" x14ac:dyDescent="0.2">
      <c r="A947" s="191" t="str">
        <f t="shared" si="28"/>
        <v>1256</v>
      </c>
      <c r="B947" s="191"/>
      <c r="C947" s="191" t="str">
        <f t="shared" si="29"/>
        <v>12560004</v>
      </c>
      <c r="D947" t="str">
        <f>'Funding Import'!A949</f>
        <v>RB051256: QUILTERS JUNIOR SCHOOL</v>
      </c>
      <c r="E947" t="str">
        <f>MID('Funding Import'!B949,2,4)</f>
        <v>0004</v>
      </c>
      <c r="F947" t="str">
        <f>MID('Funding Import'!B949,8,50)</f>
        <v>STATEMENTED SEN</v>
      </c>
      <c r="G947" t="str">
        <f>'Funding Import'!I949</f>
        <v>Spreadsheet B 391144 20630818 ES009 MK0511 10004 EHCP ES009 MK0511 10004 EHCP</v>
      </c>
      <c r="H947">
        <f>'Funding Import'!H949</f>
        <v>20400</v>
      </c>
      <c r="I947" s="139"/>
    </row>
    <row r="948" spans="1:9" ht="15" x14ac:dyDescent="0.2">
      <c r="A948" s="191" t="str">
        <f t="shared" si="28"/>
        <v>1256</v>
      </c>
      <c r="B948" s="191"/>
      <c r="C948" s="191" t="str">
        <f t="shared" si="29"/>
        <v>12560004</v>
      </c>
      <c r="D948" t="str">
        <f>'Funding Import'!A950</f>
        <v>RB051256: QUILTERS JUNIOR SCHOOL</v>
      </c>
      <c r="E948" t="str">
        <f>MID('Funding Import'!B950,2,4)</f>
        <v>0004</v>
      </c>
      <c r="F948" t="str">
        <f>MID('Funding Import'!B950,8,50)</f>
        <v>STATEMENTED SEN</v>
      </c>
      <c r="G948" t="str">
        <f>'Funding Import'!I950</f>
        <v>Spreadsheet B 401820 21143763 ES099 MK0707 SEN TOP-UP SUM2 SUM-21 ES099 MK0707 SEN TOP-UP SUM2 SUM-21</v>
      </c>
      <c r="H948">
        <f>'Funding Import'!H950</f>
        <v>1242</v>
      </c>
      <c r="I948" s="139"/>
    </row>
    <row r="949" spans="1:9" ht="15" x14ac:dyDescent="0.2">
      <c r="A949" s="191" t="str">
        <f t="shared" si="28"/>
        <v>1256</v>
      </c>
      <c r="B949" s="191"/>
      <c r="C949" s="191" t="str">
        <f t="shared" si="29"/>
        <v>12560006</v>
      </c>
      <c r="D949" t="str">
        <f>'Funding Import'!A951</f>
        <v>RB051256: QUILTERS JUNIOR SCHOOL</v>
      </c>
      <c r="E949" t="str">
        <f>MID('Funding Import'!B951,2,4)</f>
        <v>0006</v>
      </c>
      <c r="F949" t="str">
        <f>MID('Funding Import'!B951,8,50)</f>
        <v>EXCEPTIONAL COVID COST GRANT</v>
      </c>
      <c r="G949" t="str">
        <f>'Funding Import'!I951</f>
        <v>Spreadsheet B 398807 20920177 ES067 DP0558 FSMADDCOSTSCOVID FSMCOVID ES067 DP0558 FSMADDCOSTSCOVID FSMCOVID</v>
      </c>
      <c r="H949">
        <f>'Funding Import'!H951</f>
        <v>195</v>
      </c>
      <c r="I949" s="139"/>
    </row>
    <row r="950" spans="1:9" ht="15" x14ac:dyDescent="0.2">
      <c r="A950" s="191" t="str">
        <f t="shared" si="28"/>
        <v>1256</v>
      </c>
      <c r="B950" s="191"/>
      <c r="C950" s="191" t="str">
        <f t="shared" si="29"/>
        <v>12560006</v>
      </c>
      <c r="D950" t="str">
        <f>'Funding Import'!A952</f>
        <v>RB051256: QUILTERS JUNIOR SCHOOL</v>
      </c>
      <c r="E950" t="str">
        <f>MID('Funding Import'!B952,2,4)</f>
        <v>0006</v>
      </c>
      <c r="F950" t="str">
        <f>MID('Funding Import'!B952,8,50)</f>
        <v>EXCEPTIONAL COVID COST GRANT</v>
      </c>
      <c r="G950" t="str">
        <f>'Funding Import'!I952</f>
        <v>Spreadsheet B 398804 20920024 ES065 DP0556 COVIDEMERGENCY COVIDEM ES065 DP0556 COVIDEMERGENCY COVIDEM</v>
      </c>
      <c r="H950">
        <f>'Funding Import'!H952</f>
        <v>8660</v>
      </c>
      <c r="I950" s="139"/>
    </row>
    <row r="951" spans="1:9" ht="15" x14ac:dyDescent="0.2">
      <c r="A951" s="191" t="str">
        <f t="shared" si="28"/>
        <v>1256</v>
      </c>
      <c r="B951" s="191"/>
      <c r="C951" s="191" t="str">
        <f t="shared" si="29"/>
        <v>12560006</v>
      </c>
      <c r="D951" t="str">
        <f>'Funding Import'!A953</f>
        <v>RB051256: QUILTERS JUNIOR SCHOOL</v>
      </c>
      <c r="E951" t="str">
        <f>MID('Funding Import'!B953,2,4)</f>
        <v>0006</v>
      </c>
      <c r="F951" t="str">
        <f>MID('Funding Import'!B953,8,50)</f>
        <v>EXCEPTIONAL COVID COST GRANT</v>
      </c>
      <c r="G951" t="str">
        <f>'Funding Import'!I953</f>
        <v>Spreadsheet B 399778 20982606 Movement from code '0006 to '0012 covid  emergency recode ES089 RM0128 Covid emergency recode</v>
      </c>
      <c r="H951">
        <f>'Funding Import'!H953</f>
        <v>-8660</v>
      </c>
      <c r="I951" s="139"/>
    </row>
    <row r="952" spans="1:9" ht="15" x14ac:dyDescent="0.2">
      <c r="A952" s="191" t="str">
        <f t="shared" si="28"/>
        <v>1256</v>
      </c>
      <c r="B952" s="191"/>
      <c r="C952" s="191" t="str">
        <f t="shared" si="29"/>
        <v>12560012</v>
      </c>
      <c r="D952" t="str">
        <f>'Funding Import'!A954</f>
        <v>RB051256: QUILTERS JUNIOR SCHOOL</v>
      </c>
      <c r="E952" t="str">
        <f>MID('Funding Import'!B954,2,4)</f>
        <v>0012</v>
      </c>
      <c r="F952" t="str">
        <f>MID('Funding Import'!B954,8,50)</f>
        <v>COVID CATCH UP</v>
      </c>
      <c r="G952" t="str">
        <f>'Funding Import'!I954</f>
        <v>Spreadsheet B 399778 20982606 Movement from code '0006 to '0012 covid  emergency recode ES089 RM0128 Covid emergency recode</v>
      </c>
      <c r="H952">
        <f>'Funding Import'!H954</f>
        <v>8660</v>
      </c>
      <c r="I952" s="139"/>
    </row>
    <row r="953" spans="1:9" ht="15" x14ac:dyDescent="0.2">
      <c r="A953" s="191" t="str">
        <f t="shared" si="28"/>
        <v>1256</v>
      </c>
      <c r="B953" s="191"/>
      <c r="C953" s="191" t="str">
        <f t="shared" si="29"/>
        <v>12560012</v>
      </c>
      <c r="D953" t="str">
        <f>'Funding Import'!A955</f>
        <v>RB051256: QUILTERS JUNIOR SCHOOL</v>
      </c>
      <c r="E953" t="str">
        <f>MID('Funding Import'!B955,2,4)</f>
        <v>0012</v>
      </c>
      <c r="F953" t="str">
        <f>MID('Funding Import'!B955,8,50)</f>
        <v>COVID CATCH UP</v>
      </c>
      <c r="G953" t="str">
        <f>'Funding Import'!I955</f>
        <v>DL 8645 0012recoveryc 0012RPG</v>
      </c>
      <c r="H953">
        <f>'Funding Import'!H955</f>
        <v>500</v>
      </c>
      <c r="I953" s="139"/>
    </row>
    <row r="954" spans="1:9" ht="15" x14ac:dyDescent="0.2">
      <c r="A954" s="191" t="str">
        <f t="shared" si="28"/>
        <v>1256</v>
      </c>
      <c r="B954" s="191"/>
      <c r="C954" s="191" t="str">
        <f t="shared" si="29"/>
        <v>12560012</v>
      </c>
      <c r="D954" t="str">
        <f>'Funding Import'!A956</f>
        <v>RB051256: QUILTERS JUNIOR SCHOOL</v>
      </c>
      <c r="E954" t="str">
        <f>MID('Funding Import'!B956,2,4)</f>
        <v>0012</v>
      </c>
      <c r="F954" t="str">
        <f>MID('Funding Import'!B956,8,50)</f>
        <v>COVID CATCH UP</v>
      </c>
      <c r="G954" t="str">
        <f>'Funding Import'!I956</f>
        <v>DL 8656 0012schoolled 0012SLT</v>
      </c>
      <c r="H954">
        <f>'Funding Import'!H956</f>
        <v>472.5</v>
      </c>
      <c r="I954" s="139"/>
    </row>
    <row r="955" spans="1:9" ht="15" x14ac:dyDescent="0.2">
      <c r="A955" s="191" t="str">
        <f t="shared" si="28"/>
        <v>1256</v>
      </c>
      <c r="B955" s="191"/>
      <c r="C955" s="191" t="str">
        <f t="shared" si="29"/>
        <v>12560014</v>
      </c>
      <c r="D955" t="str">
        <f>'Funding Import'!A957</f>
        <v>RB051256: QUILTERS JUNIOR SCHOOL</v>
      </c>
      <c r="E955" t="str">
        <f>MID('Funding Import'!B957,2,4)</f>
        <v>0014</v>
      </c>
      <c r="F955" t="str">
        <f>MID('Funding Import'!B957,8,50)</f>
        <v>PUPIL PREMIUM</v>
      </c>
      <c r="G955" t="str">
        <f>'Funding Import'!I957</f>
        <v>Spreadsheet B 400831 21077861 ES093 DP0593 SUMMER21PPG SUM21PPG ES093 DP0593 SUMMER21PPG SUM21PPG</v>
      </c>
      <c r="H955">
        <f>'Funding Import'!H957</f>
        <v>8952</v>
      </c>
      <c r="I955" s="139"/>
    </row>
    <row r="956" spans="1:9" ht="15" x14ac:dyDescent="0.2">
      <c r="A956" s="191" t="str">
        <f t="shared" si="28"/>
        <v>1256</v>
      </c>
      <c r="B956" s="191"/>
      <c r="C956" s="191" t="str">
        <f t="shared" si="29"/>
        <v>12560014</v>
      </c>
      <c r="D956" t="str">
        <f>'Funding Import'!A958</f>
        <v>RB051256: QUILTERS JUNIOR SCHOOL</v>
      </c>
      <c r="E956" t="str">
        <f>MID('Funding Import'!B958,2,4)</f>
        <v>0014</v>
      </c>
      <c r="F956" t="str">
        <f>MID('Funding Import'!B958,8,50)</f>
        <v>PUPIL PREMIUM</v>
      </c>
      <c r="G956" t="str">
        <f>'Funding Import'!I958</f>
        <v>DL 8701 0014 Pupil Premium Autumn Term 2021</v>
      </c>
      <c r="H956">
        <f>'Funding Import'!H958</f>
        <v>7162</v>
      </c>
      <c r="I956" s="139"/>
    </row>
    <row r="957" spans="1:9" ht="15" x14ac:dyDescent="0.2">
      <c r="A957" s="191" t="str">
        <f t="shared" si="28"/>
        <v>1256</v>
      </c>
      <c r="B957" s="191"/>
      <c r="C957" s="191" t="str">
        <f t="shared" si="29"/>
        <v>12560018</v>
      </c>
      <c r="D957" t="str">
        <f>'Funding Import'!A959</f>
        <v>RB051256: QUILTERS JUNIOR SCHOOL</v>
      </c>
      <c r="E957" t="str">
        <f>MID('Funding Import'!B959,2,4)</f>
        <v>0018</v>
      </c>
      <c r="F957" t="str">
        <f>MID('Funding Import'!B959,8,50)</f>
        <v>ADDITIONAL GRANT INCOME</v>
      </c>
      <c r="G957" t="str">
        <f>'Funding Import'!I959</f>
        <v>Spreadsheet B 393531 20728061 ES032 RM0087 PE GRANT APR 21 ES032 RM0087 PE GRANT APR 21</v>
      </c>
      <c r="H957">
        <f>'Funding Import'!H959</f>
        <v>7754</v>
      </c>
      <c r="I957" s="139"/>
    </row>
    <row r="958" spans="1:9" ht="15" x14ac:dyDescent="0.2">
      <c r="A958" s="191" t="str">
        <f t="shared" si="28"/>
        <v>1256</v>
      </c>
      <c r="B958" s="191"/>
      <c r="C958" s="191" t="str">
        <f t="shared" si="29"/>
        <v>12560018</v>
      </c>
      <c r="D958" t="str">
        <f>'Funding Import'!A960</f>
        <v>RB051256: QUILTERS JUNIOR SCHOOL</v>
      </c>
      <c r="E958" t="str">
        <f>MID('Funding Import'!B960,2,4)</f>
        <v>0018</v>
      </c>
      <c r="F958" t="str">
        <f>MID('Funding Import'!B960,8,50)</f>
        <v>ADDITIONAL GRANT INCOME</v>
      </c>
      <c r="G958" t="str">
        <f>'Funding Import'!I960</f>
        <v>DL 8673 PE GRANT OCT21 0018PE</v>
      </c>
      <c r="H958">
        <f>'Funding Import'!H960</f>
        <v>10838</v>
      </c>
      <c r="I958" s="139"/>
    </row>
    <row r="959" spans="1:9" ht="15" x14ac:dyDescent="0.2">
      <c r="A959" s="191" t="str">
        <f t="shared" si="28"/>
        <v>1256</v>
      </c>
      <c r="B959" s="191"/>
      <c r="C959" s="191" t="str">
        <f t="shared" si="29"/>
        <v>12560026</v>
      </c>
      <c r="D959" t="str">
        <f>'Funding Import'!A961</f>
        <v>RB051256: QUILTERS JUNIOR SCHOOL</v>
      </c>
      <c r="E959" t="str">
        <f>MID('Funding Import'!B961,2,4)</f>
        <v>0026</v>
      </c>
      <c r="F959" t="str">
        <f>MID('Funding Import'!B961,8,50)</f>
        <v>NOTIONAL SEN FUNDING</v>
      </c>
      <c r="G959" t="str">
        <f>'Funding Import'!I961</f>
        <v>Spreadsheet B 391732 20639856 ES012 MK0514 10026 NOTIONAL SEN ES012 MK0514 10026 NOTIONAL SEN</v>
      </c>
      <c r="H959">
        <f>'Funding Import'!H961</f>
        <v>76937</v>
      </c>
      <c r="I959" s="139"/>
    </row>
    <row r="960" spans="1:9" ht="15" x14ac:dyDescent="0.2">
      <c r="A960" s="191" t="str">
        <f t="shared" si="28"/>
        <v>1258</v>
      </c>
      <c r="B960" s="191"/>
      <c r="C960" s="191" t="str">
        <f t="shared" si="29"/>
        <v>12580001</v>
      </c>
      <c r="D960" t="str">
        <f>'Funding Import'!A962</f>
        <v>RB051258: QUILTERS INFANT SCHOOL</v>
      </c>
      <c r="E960" t="str">
        <f>MID('Funding Import'!B962,2,4)</f>
        <v>0001</v>
      </c>
      <c r="F960" t="str">
        <f>MID('Funding Import'!B962,8,50)</f>
        <v>FORMULA FUNDED (EXCL RATES)</v>
      </c>
      <c r="G960" t="str">
        <f>'Funding Import'!I962</f>
        <v>Spreadsheet B 391145 20630885 ES006 MK0508 10001 FORMULA FUNDED ES006 MK0508 10001 FORMULA FUNDED</v>
      </c>
      <c r="H960">
        <f>'Funding Import'!H962</f>
        <v>721352</v>
      </c>
      <c r="I960" s="139"/>
    </row>
    <row r="961" spans="1:9" ht="15" x14ac:dyDescent="0.2">
      <c r="A961" s="191" t="str">
        <f t="shared" si="28"/>
        <v>1258</v>
      </c>
      <c r="B961" s="191"/>
      <c r="C961" s="191" t="str">
        <f t="shared" si="29"/>
        <v>12580002</v>
      </c>
      <c r="D961" t="str">
        <f>'Funding Import'!A963</f>
        <v>RB051258: QUILTERS INFANT SCHOOL</v>
      </c>
      <c r="E961" t="str">
        <f>MID('Funding Import'!B963,2,4)</f>
        <v>0002</v>
      </c>
      <c r="F961" t="str">
        <f>MID('Funding Import'!B963,8,50)</f>
        <v>RATES</v>
      </c>
      <c r="G961" t="str">
        <f>'Funding Import'!I963</f>
        <v>Spreadsheet B 391137 20630756 ES007 MK0509 10002 RATES ES007 MK0509 10002 RATES</v>
      </c>
      <c r="H961">
        <f>'Funding Import'!H963</f>
        <v>4472</v>
      </c>
      <c r="I961" s="139"/>
    </row>
    <row r="962" spans="1:9" ht="15" x14ac:dyDescent="0.2">
      <c r="A962" s="191" t="str">
        <f t="shared" ref="A962:A1025" si="30">MID(D962,5,4)</f>
        <v>1258</v>
      </c>
      <c r="B962" s="191"/>
      <c r="C962" s="191" t="str">
        <f t="shared" ref="C962:C1025" si="31">A962&amp;E962</f>
        <v>12580003</v>
      </c>
      <c r="D962" t="str">
        <f>'Funding Import'!A964</f>
        <v>RB051258: QUILTERS INFANT SCHOOL</v>
      </c>
      <c r="E962" t="str">
        <f>MID('Funding Import'!B964,2,4)</f>
        <v>0003</v>
      </c>
      <c r="F962" t="str">
        <f>MID('Funding Import'!B964,8,50)</f>
        <v>BROUGHT FORWARD</v>
      </c>
      <c r="G962" t="str">
        <f>'Funding Import'!I964</f>
        <v>Spreadsheet B 394797 20778211 ES055 MK0568 10003 OPENING BALANCES ES055 MK0568 10003 OPENING BALANCES</v>
      </c>
      <c r="H962">
        <f>'Funding Import'!H964</f>
        <v>78607.429999999993</v>
      </c>
      <c r="I962" s="139"/>
    </row>
    <row r="963" spans="1:9" ht="15" x14ac:dyDescent="0.2">
      <c r="A963" s="191" t="str">
        <f t="shared" si="30"/>
        <v>1258</v>
      </c>
      <c r="B963" s="191"/>
      <c r="C963" s="191" t="str">
        <f t="shared" si="31"/>
        <v>12580004</v>
      </c>
      <c r="D963" t="str">
        <f>'Funding Import'!A965</f>
        <v>RB051258: QUILTERS INFANT SCHOOL</v>
      </c>
      <c r="E963" t="str">
        <f>MID('Funding Import'!B965,2,4)</f>
        <v>0004</v>
      </c>
      <c r="F963" t="str">
        <f>MID('Funding Import'!B965,8,50)</f>
        <v>STATEMENTED SEN</v>
      </c>
      <c r="G963" t="str">
        <f>'Funding Import'!I965</f>
        <v>Spreadsheet B 391144 20630818 ES009 MK0511 10004 EHCP ES009 MK0511 10004 EHCP</v>
      </c>
      <c r="H963">
        <f>'Funding Import'!H965</f>
        <v>2538</v>
      </c>
      <c r="I963" s="139"/>
    </row>
    <row r="964" spans="1:9" ht="15" x14ac:dyDescent="0.2">
      <c r="A964" s="191" t="str">
        <f t="shared" si="30"/>
        <v>1258</v>
      </c>
      <c r="B964" s="191"/>
      <c r="C964" s="191" t="str">
        <f t="shared" si="31"/>
        <v>12580004</v>
      </c>
      <c r="D964" t="str">
        <f>'Funding Import'!A966</f>
        <v>RB051258: QUILTERS INFANT SCHOOL</v>
      </c>
      <c r="E964" t="str">
        <f>MID('Funding Import'!B966,2,4)</f>
        <v>0004</v>
      </c>
      <c r="F964" t="str">
        <f>MID('Funding Import'!B966,8,50)</f>
        <v>STATEMENTED SEN</v>
      </c>
      <c r="G964" t="str">
        <f>'Funding Import'!I966</f>
        <v>DL 8688 SEN TOP-UP AUT1 AUT-21</v>
      </c>
      <c r="H964">
        <f>'Funding Import'!H966</f>
        <v>6098</v>
      </c>
      <c r="I964" s="139"/>
    </row>
    <row r="965" spans="1:9" ht="15" x14ac:dyDescent="0.2">
      <c r="A965" s="191" t="str">
        <f t="shared" si="30"/>
        <v>1258</v>
      </c>
      <c r="B965" s="191"/>
      <c r="C965" s="191" t="str">
        <f t="shared" si="31"/>
        <v>12580006</v>
      </c>
      <c r="D965" t="str">
        <f>'Funding Import'!A967</f>
        <v>RB051258: QUILTERS INFANT SCHOOL</v>
      </c>
      <c r="E965" t="str">
        <f>MID('Funding Import'!B967,2,4)</f>
        <v>0006</v>
      </c>
      <c r="F965" t="str">
        <f>MID('Funding Import'!B967,8,50)</f>
        <v>EXCEPTIONAL COVID COST GRANT</v>
      </c>
      <c r="G965" t="str">
        <f>'Funding Import'!I967</f>
        <v>Spreadsheet B 398804 20920024 ES065 DP0556 COVIDEMERGENCY COVIDEM ES065 DP0556 COVIDEMERGENCY COVIDEM</v>
      </c>
      <c r="H965">
        <f>'Funding Import'!H967</f>
        <v>6100</v>
      </c>
      <c r="I965" s="139"/>
    </row>
    <row r="966" spans="1:9" ht="15" x14ac:dyDescent="0.2">
      <c r="A966" s="191" t="str">
        <f t="shared" si="30"/>
        <v>1258</v>
      </c>
      <c r="B966" s="191"/>
      <c r="C966" s="191" t="str">
        <f t="shared" si="31"/>
        <v>12580006</v>
      </c>
      <c r="D966" t="str">
        <f>'Funding Import'!A968</f>
        <v>RB051258: QUILTERS INFANT SCHOOL</v>
      </c>
      <c r="E966" t="str">
        <f>MID('Funding Import'!B968,2,4)</f>
        <v>0006</v>
      </c>
      <c r="F966" t="str">
        <f>MID('Funding Import'!B968,8,50)</f>
        <v>EXCEPTIONAL COVID COST GRANT</v>
      </c>
      <c r="G966" t="str">
        <f>'Funding Import'!I968</f>
        <v>Spreadsheet B 398807 20920177 ES067 DP0558 FSMADDCOSTSCOVID FSMCOVID ES067 DP0558 FSMADDCOSTSCOVID FSMCOVID</v>
      </c>
      <c r="H966">
        <f>'Funding Import'!H968</f>
        <v>195</v>
      </c>
      <c r="I966" s="139"/>
    </row>
    <row r="967" spans="1:9" ht="15" x14ac:dyDescent="0.2">
      <c r="A967" s="191" t="str">
        <f t="shared" si="30"/>
        <v>1258</v>
      </c>
      <c r="B967" s="191"/>
      <c r="C967" s="191" t="str">
        <f t="shared" si="31"/>
        <v>12580006</v>
      </c>
      <c r="D967" t="str">
        <f>'Funding Import'!A969</f>
        <v>RB051258: QUILTERS INFANT SCHOOL</v>
      </c>
      <c r="E967" t="str">
        <f>MID('Funding Import'!B969,2,4)</f>
        <v>0006</v>
      </c>
      <c r="F967" t="str">
        <f>MID('Funding Import'!B969,8,50)</f>
        <v>EXCEPTIONAL COVID COST GRANT</v>
      </c>
      <c r="G967" t="str">
        <f>'Funding Import'!I969</f>
        <v>Spreadsheet B 399778 20982606 Movement from code '0006 to '0012 covid  emergency recode ES089 RM0128 Covid emergency recode</v>
      </c>
      <c r="H967">
        <f>'Funding Import'!H969</f>
        <v>-6100</v>
      </c>
      <c r="I967" s="139"/>
    </row>
    <row r="968" spans="1:9" ht="15" x14ac:dyDescent="0.2">
      <c r="A968" s="191" t="str">
        <f t="shared" si="30"/>
        <v>1258</v>
      </c>
      <c r="B968" s="191"/>
      <c r="C968" s="191" t="str">
        <f t="shared" si="31"/>
        <v>12580012</v>
      </c>
      <c r="D968" t="str">
        <f>'Funding Import'!A970</f>
        <v>RB051258: QUILTERS INFANT SCHOOL</v>
      </c>
      <c r="E968" t="str">
        <f>MID('Funding Import'!B970,2,4)</f>
        <v>0012</v>
      </c>
      <c r="F968" t="str">
        <f>MID('Funding Import'!B970,8,50)</f>
        <v>COVID CATCH UP</v>
      </c>
      <c r="G968" t="str">
        <f>'Funding Import'!I970</f>
        <v>Spreadsheet B 399778 20982606 Movement from code '0006 to '0012 covid  emergency recode ES089 RM0128 Covid emergency recode</v>
      </c>
      <c r="H968">
        <f>'Funding Import'!H970</f>
        <v>6100</v>
      </c>
      <c r="I968" s="139"/>
    </row>
    <row r="969" spans="1:9" ht="15" x14ac:dyDescent="0.2">
      <c r="A969" s="191" t="str">
        <f t="shared" si="30"/>
        <v>1258</v>
      </c>
      <c r="B969" s="191"/>
      <c r="C969" s="191" t="str">
        <f t="shared" si="31"/>
        <v>12580012</v>
      </c>
      <c r="D969" t="str">
        <f>'Funding Import'!A971</f>
        <v>RB051258: QUILTERS INFANT SCHOOL</v>
      </c>
      <c r="E969" t="str">
        <f>MID('Funding Import'!B971,2,4)</f>
        <v>0012</v>
      </c>
      <c r="F969" t="str">
        <f>MID('Funding Import'!B971,8,50)</f>
        <v>COVID CATCH UP</v>
      </c>
      <c r="G969" t="str">
        <f>'Funding Import'!I971</f>
        <v>DL 8645 0012recoveryc 0012RPG</v>
      </c>
      <c r="H969">
        <f>'Funding Import'!H971</f>
        <v>500</v>
      </c>
      <c r="I969" s="139"/>
    </row>
    <row r="970" spans="1:9" ht="15" x14ac:dyDescent="0.2">
      <c r="A970" s="191" t="str">
        <f t="shared" si="30"/>
        <v>1258</v>
      </c>
      <c r="B970" s="191"/>
      <c r="C970" s="191" t="str">
        <f t="shared" si="31"/>
        <v>12580012</v>
      </c>
      <c r="D970" t="str">
        <f>'Funding Import'!A972</f>
        <v>RB051258: QUILTERS INFANT SCHOOL</v>
      </c>
      <c r="E970" t="str">
        <f>MID('Funding Import'!B972,2,4)</f>
        <v>0012</v>
      </c>
      <c r="F970" t="str">
        <f>MID('Funding Import'!B972,8,50)</f>
        <v>COVID CATCH UP</v>
      </c>
      <c r="G970" t="str">
        <f>'Funding Import'!I972</f>
        <v>DL 8656 0012schoolled 0012SLT</v>
      </c>
      <c r="H970">
        <f>'Funding Import'!H972</f>
        <v>177.19</v>
      </c>
      <c r="I970" s="139"/>
    </row>
    <row r="971" spans="1:9" ht="15" x14ac:dyDescent="0.2">
      <c r="A971" s="191" t="str">
        <f t="shared" si="30"/>
        <v>1258</v>
      </c>
      <c r="B971" s="191"/>
      <c r="C971" s="191" t="str">
        <f t="shared" si="31"/>
        <v>12580014</v>
      </c>
      <c r="D971" t="str">
        <f>'Funding Import'!A973</f>
        <v>RB051258: QUILTERS INFANT SCHOOL</v>
      </c>
      <c r="E971" t="str">
        <f>MID('Funding Import'!B973,2,4)</f>
        <v>0014</v>
      </c>
      <c r="F971" t="str">
        <f>MID('Funding Import'!B973,8,50)</f>
        <v>PUPIL PREMIUM</v>
      </c>
      <c r="G971" t="str">
        <f>'Funding Import'!I973</f>
        <v>Spreadsheet B 400831 21077861 ES093 DP0593 SUMMER21PPG SUM21PPG ES093 DP0593 SUMMER21PPG SUM21PPG</v>
      </c>
      <c r="H971">
        <f>'Funding Import'!H973</f>
        <v>5733</v>
      </c>
      <c r="I971" s="139"/>
    </row>
    <row r="972" spans="1:9" ht="15" x14ac:dyDescent="0.2">
      <c r="A972" s="191" t="str">
        <f t="shared" si="30"/>
        <v>1258</v>
      </c>
      <c r="B972" s="191"/>
      <c r="C972" s="191" t="str">
        <f t="shared" si="31"/>
        <v>12580014</v>
      </c>
      <c r="D972" t="str">
        <f>'Funding Import'!A974</f>
        <v>RB051258: QUILTERS INFANT SCHOOL</v>
      </c>
      <c r="E972" t="str">
        <f>MID('Funding Import'!B974,2,4)</f>
        <v>0014</v>
      </c>
      <c r="F972" t="str">
        <f>MID('Funding Import'!B974,8,50)</f>
        <v>PUPIL PREMIUM</v>
      </c>
      <c r="G972" t="str">
        <f>'Funding Import'!I974</f>
        <v>DL 8701 0014 Pupil Premium Autumn Term 2021</v>
      </c>
      <c r="H972">
        <f>'Funding Import'!H974</f>
        <v>4587</v>
      </c>
      <c r="I972" s="139"/>
    </row>
    <row r="973" spans="1:9" ht="15" x14ac:dyDescent="0.2">
      <c r="A973" s="191" t="str">
        <f t="shared" si="30"/>
        <v>1258</v>
      </c>
      <c r="B973" s="191"/>
      <c r="C973" s="191" t="str">
        <f t="shared" si="31"/>
        <v>12580018</v>
      </c>
      <c r="D973" t="str">
        <f>'Funding Import'!A975</f>
        <v>RB051258: QUILTERS INFANT SCHOOL</v>
      </c>
      <c r="E973" t="str">
        <f>MID('Funding Import'!B975,2,4)</f>
        <v>0018</v>
      </c>
      <c r="F973" t="str">
        <f>MID('Funding Import'!B975,8,50)</f>
        <v>ADDITIONAL GRANT INCOME</v>
      </c>
      <c r="G973" t="str">
        <f>'Funding Import'!I975</f>
        <v>Spreadsheet B 393531 20728061 ES032 RM0087 PE GRANT APR 21 ES032 RM0087 PE GRANT APR 21</v>
      </c>
      <c r="H973">
        <f>'Funding Import'!H975</f>
        <v>7167</v>
      </c>
      <c r="I973" s="139"/>
    </row>
    <row r="974" spans="1:9" ht="15" x14ac:dyDescent="0.2">
      <c r="A974" s="191" t="str">
        <f t="shared" si="30"/>
        <v>1258</v>
      </c>
      <c r="B974" s="191"/>
      <c r="C974" s="191" t="str">
        <f t="shared" si="31"/>
        <v>12580018</v>
      </c>
      <c r="D974" t="str">
        <f>'Funding Import'!A976</f>
        <v>RB051258: QUILTERS INFANT SCHOOL</v>
      </c>
      <c r="E974" t="str">
        <f>MID('Funding Import'!B976,2,4)</f>
        <v>0018</v>
      </c>
      <c r="F974" t="str">
        <f>MID('Funding Import'!B976,8,50)</f>
        <v>ADDITIONAL GRANT INCOME</v>
      </c>
      <c r="G974" t="str">
        <f>'Funding Import'!I976</f>
        <v>Spreadsheet B 399769 20981730 UIFSM JULY21 UIFSM 21 ES085 RM0124 UIFSM JULY21 UIFSM 21</v>
      </c>
      <c r="H974">
        <f>'Funding Import'!H976</f>
        <v>70266</v>
      </c>
      <c r="I974" s="139"/>
    </row>
    <row r="975" spans="1:9" ht="15" x14ac:dyDescent="0.2">
      <c r="A975" s="191" t="str">
        <f t="shared" si="30"/>
        <v>1258</v>
      </c>
      <c r="B975" s="191"/>
      <c r="C975" s="191" t="str">
        <f t="shared" si="31"/>
        <v>12580018</v>
      </c>
      <c r="D975" t="str">
        <f>'Funding Import'!A977</f>
        <v>RB051258: QUILTERS INFANT SCHOOL</v>
      </c>
      <c r="E975" t="str">
        <f>MID('Funding Import'!B977,2,4)</f>
        <v>0018</v>
      </c>
      <c r="F975" t="str">
        <f>MID('Funding Import'!B977,8,50)</f>
        <v>ADDITIONAL GRANT INCOME</v>
      </c>
      <c r="G975" t="str">
        <f>'Funding Import'!I977</f>
        <v>DL 8673 PE GRANT OCT21 0018PE</v>
      </c>
      <c r="H975">
        <f>'Funding Import'!H977</f>
        <v>10033</v>
      </c>
      <c r="I975" s="139"/>
    </row>
    <row r="976" spans="1:9" ht="15" x14ac:dyDescent="0.2">
      <c r="A976" s="191" t="str">
        <f t="shared" si="30"/>
        <v>1258</v>
      </c>
      <c r="B976" s="191"/>
      <c r="C976" s="191" t="str">
        <f t="shared" si="31"/>
        <v>12580026</v>
      </c>
      <c r="D976" t="str">
        <f>'Funding Import'!A978</f>
        <v>RB051258: QUILTERS INFANT SCHOOL</v>
      </c>
      <c r="E976" t="str">
        <f>MID('Funding Import'!B978,2,4)</f>
        <v>0026</v>
      </c>
      <c r="F976" t="str">
        <f>MID('Funding Import'!B978,8,50)</f>
        <v>NOTIONAL SEN FUNDING</v>
      </c>
      <c r="G976" t="str">
        <f>'Funding Import'!I978</f>
        <v>Spreadsheet B 391732 20639856 ES012 MK0514 10026 NOTIONAL SEN ES012 MK0514 10026 NOTIONAL SEN</v>
      </c>
      <c r="H976">
        <f>'Funding Import'!H978</f>
        <v>43596</v>
      </c>
      <c r="I976" s="139"/>
    </row>
    <row r="977" spans="1:9" ht="15" x14ac:dyDescent="0.2">
      <c r="A977" s="191" t="str">
        <f t="shared" si="30"/>
        <v>1260</v>
      </c>
      <c r="B977" s="191"/>
      <c r="C977" s="191" t="str">
        <f t="shared" si="31"/>
        <v>12600001</v>
      </c>
      <c r="D977" t="str">
        <f>'Funding Import'!A979</f>
        <v>RB051260: SOUTH GREEN JUNIOR SCHOOL</v>
      </c>
      <c r="E977" t="str">
        <f>MID('Funding Import'!B979,2,4)</f>
        <v>0001</v>
      </c>
      <c r="F977" t="str">
        <f>MID('Funding Import'!B979,8,50)</f>
        <v>FORMULA FUNDED (EXCL RATES)</v>
      </c>
      <c r="G977" t="str">
        <f>'Funding Import'!I979</f>
        <v>Spreadsheet B 391145 20630885 ES006 MK0508 10001 FORMULA FUNDED ES006 MK0508 10001 FORMULA FUNDED</v>
      </c>
      <c r="H977">
        <f>'Funding Import'!H979</f>
        <v>874296</v>
      </c>
      <c r="I977" s="139"/>
    </row>
    <row r="978" spans="1:9" ht="15" x14ac:dyDescent="0.2">
      <c r="A978" s="191" t="str">
        <f t="shared" si="30"/>
        <v>1260</v>
      </c>
      <c r="B978" s="191"/>
      <c r="C978" s="191" t="str">
        <f t="shared" si="31"/>
        <v>12600002</v>
      </c>
      <c r="D978" t="str">
        <f>'Funding Import'!A980</f>
        <v>RB051260: SOUTH GREEN JUNIOR SCHOOL</v>
      </c>
      <c r="E978" t="str">
        <f>MID('Funding Import'!B980,2,4)</f>
        <v>0002</v>
      </c>
      <c r="F978" t="str">
        <f>MID('Funding Import'!B980,8,50)</f>
        <v>RATES</v>
      </c>
      <c r="G978" t="str">
        <f>'Funding Import'!I980</f>
        <v>Spreadsheet B 391137 20630756 ES007 MK0509 10002 RATES ES007 MK0509 10002 RATES</v>
      </c>
      <c r="H978">
        <f>'Funding Import'!H980</f>
        <v>4007</v>
      </c>
      <c r="I978" s="139"/>
    </row>
    <row r="979" spans="1:9" ht="15" x14ac:dyDescent="0.2">
      <c r="A979" s="191" t="str">
        <f t="shared" si="30"/>
        <v>1260</v>
      </c>
      <c r="B979" s="191"/>
      <c r="C979" s="191" t="str">
        <f t="shared" si="31"/>
        <v>12600003</v>
      </c>
      <c r="D979" t="str">
        <f>'Funding Import'!A981</f>
        <v>RB051260: SOUTH GREEN JUNIOR SCHOOL</v>
      </c>
      <c r="E979" t="str">
        <f>MID('Funding Import'!B981,2,4)</f>
        <v>0003</v>
      </c>
      <c r="F979" t="str">
        <f>MID('Funding Import'!B981,8,50)</f>
        <v>BROUGHT FORWARD</v>
      </c>
      <c r="G979" t="str">
        <f>'Funding Import'!I981</f>
        <v>Spreadsheet B 394797 20778211 ES055 MK0568 10003 OPENING BALANCES ES055 MK0568 10003 OPENING BALANCES</v>
      </c>
      <c r="H979">
        <f>'Funding Import'!H981</f>
        <v>211340.06</v>
      </c>
      <c r="I979" s="139"/>
    </row>
    <row r="980" spans="1:9" ht="15" x14ac:dyDescent="0.2">
      <c r="A980" s="191" t="str">
        <f t="shared" si="30"/>
        <v>1260</v>
      </c>
      <c r="B980" s="191"/>
      <c r="C980" s="191" t="str">
        <f t="shared" si="31"/>
        <v>12600004</v>
      </c>
      <c r="D980" t="str">
        <f>'Funding Import'!A982</f>
        <v>RB051260: SOUTH GREEN JUNIOR SCHOOL</v>
      </c>
      <c r="E980" t="str">
        <f>MID('Funding Import'!B982,2,4)</f>
        <v>0004</v>
      </c>
      <c r="F980" t="str">
        <f>MID('Funding Import'!B982,8,50)</f>
        <v>STATEMENTED SEN</v>
      </c>
      <c r="G980" t="str">
        <f>'Funding Import'!I982</f>
        <v>Spreadsheet B 391144 20630818 ES009 MK0511 10004 EHCP ES009 MK0511 10004 EHCP</v>
      </c>
      <c r="H980">
        <f>'Funding Import'!H982</f>
        <v>35700</v>
      </c>
      <c r="I980" s="139"/>
    </row>
    <row r="981" spans="1:9" ht="15" x14ac:dyDescent="0.2">
      <c r="A981" s="191" t="str">
        <f t="shared" si="30"/>
        <v>1260</v>
      </c>
      <c r="B981" s="191"/>
      <c r="C981" s="191" t="str">
        <f t="shared" si="31"/>
        <v>12600004</v>
      </c>
      <c r="D981" t="str">
        <f>'Funding Import'!A983</f>
        <v>RB051260: SOUTH GREEN JUNIOR SCHOOL</v>
      </c>
      <c r="E981" t="str">
        <f>MID('Funding Import'!B983,2,4)</f>
        <v>0004</v>
      </c>
      <c r="F981" t="str">
        <f>MID('Funding Import'!B983,8,50)</f>
        <v>STATEMENTED SEN</v>
      </c>
      <c r="G981" t="str">
        <f>'Funding Import'!I983</f>
        <v>DL 8688 SEN TOP-UP AUT1 AUT-21</v>
      </c>
      <c r="H981">
        <f>'Funding Import'!H983</f>
        <v>11566</v>
      </c>
      <c r="I981" s="139"/>
    </row>
    <row r="982" spans="1:9" ht="15" x14ac:dyDescent="0.2">
      <c r="A982" s="191" t="str">
        <f t="shared" si="30"/>
        <v>1260</v>
      </c>
      <c r="B982" s="191"/>
      <c r="C982" s="191" t="str">
        <f t="shared" si="31"/>
        <v>12600006</v>
      </c>
      <c r="D982" t="str">
        <f>'Funding Import'!A984</f>
        <v>RB051260: SOUTH GREEN JUNIOR SCHOOL</v>
      </c>
      <c r="E982" t="str">
        <f>MID('Funding Import'!B984,2,4)</f>
        <v>0006</v>
      </c>
      <c r="F982" t="str">
        <f>MID('Funding Import'!B984,8,50)</f>
        <v>EXCEPTIONAL COVID COST GRANT</v>
      </c>
      <c r="G982" t="str">
        <f>'Funding Import'!I984</f>
        <v>Spreadsheet B 398804 20920024 ES065 DP0556 COVIDEMERGENCY COVIDEM ES065 DP0556 COVIDEMERGENCY COVIDEM</v>
      </c>
      <c r="H982">
        <f>'Funding Import'!H984</f>
        <v>7800</v>
      </c>
      <c r="I982" s="139"/>
    </row>
    <row r="983" spans="1:9" ht="15" x14ac:dyDescent="0.2">
      <c r="A983" s="191" t="str">
        <f t="shared" si="30"/>
        <v>1260</v>
      </c>
      <c r="B983" s="191"/>
      <c r="C983" s="191" t="str">
        <f t="shared" si="31"/>
        <v>12600006</v>
      </c>
      <c r="D983" t="str">
        <f>'Funding Import'!A985</f>
        <v>RB051260: SOUTH GREEN JUNIOR SCHOOL</v>
      </c>
      <c r="E983" t="str">
        <f>MID('Funding Import'!B985,2,4)</f>
        <v>0006</v>
      </c>
      <c r="F983" t="str">
        <f>MID('Funding Import'!B985,8,50)</f>
        <v>EXCEPTIONAL COVID COST GRANT</v>
      </c>
      <c r="G983" t="str">
        <f>'Funding Import'!I985</f>
        <v>Spreadsheet B 398807 20920177 ES067 DP0558 FSMADDCOSTSCOVID FSMCOVID ES067 DP0558 FSMADDCOSTSCOVID FSMCOVID</v>
      </c>
      <c r="H983">
        <f>'Funding Import'!H985</f>
        <v>415</v>
      </c>
      <c r="I983" s="139"/>
    </row>
    <row r="984" spans="1:9" ht="15" x14ac:dyDescent="0.2">
      <c r="A984" s="191" t="str">
        <f t="shared" si="30"/>
        <v>1260</v>
      </c>
      <c r="B984" s="191"/>
      <c r="C984" s="191" t="str">
        <f t="shared" si="31"/>
        <v>12600006</v>
      </c>
      <c r="D984" t="str">
        <f>'Funding Import'!A986</f>
        <v>RB051260: SOUTH GREEN JUNIOR SCHOOL</v>
      </c>
      <c r="E984" t="str">
        <f>MID('Funding Import'!B986,2,4)</f>
        <v>0006</v>
      </c>
      <c r="F984" t="str">
        <f>MID('Funding Import'!B986,8,50)</f>
        <v>EXCEPTIONAL COVID COST GRANT</v>
      </c>
      <c r="G984" t="str">
        <f>'Funding Import'!I986</f>
        <v>Spreadsheet B 399778 20982606 Movement from code '0006 to '0012 covid  emergency recode ES089 RM0128 Covid emergency recode</v>
      </c>
      <c r="H984">
        <f>'Funding Import'!H986</f>
        <v>-7800</v>
      </c>
      <c r="I984" s="139"/>
    </row>
    <row r="985" spans="1:9" ht="15" x14ac:dyDescent="0.2">
      <c r="A985" s="191" t="str">
        <f t="shared" si="30"/>
        <v>1260</v>
      </c>
      <c r="B985" s="191"/>
      <c r="C985" s="191" t="str">
        <f t="shared" si="31"/>
        <v>12600012</v>
      </c>
      <c r="D985" t="str">
        <f>'Funding Import'!A987</f>
        <v>RB051260: SOUTH GREEN JUNIOR SCHOOL</v>
      </c>
      <c r="E985" t="str">
        <f>MID('Funding Import'!B987,2,4)</f>
        <v>0012</v>
      </c>
      <c r="F985" t="str">
        <f>MID('Funding Import'!B987,8,50)</f>
        <v>COVID CATCH UP</v>
      </c>
      <c r="G985" t="str">
        <f>'Funding Import'!I987</f>
        <v>Spreadsheet B 399778 20982606 Movement from code '0006 to '0012 covid  emergency recode ES089 RM0128 Covid emergency recode</v>
      </c>
      <c r="H985">
        <f>'Funding Import'!H987</f>
        <v>7800</v>
      </c>
      <c r="I985" s="139"/>
    </row>
    <row r="986" spans="1:9" ht="15" x14ac:dyDescent="0.2">
      <c r="A986" s="191" t="str">
        <f t="shared" si="30"/>
        <v>1260</v>
      </c>
      <c r="B986" s="191"/>
      <c r="C986" s="191" t="str">
        <f t="shared" si="31"/>
        <v>12600012</v>
      </c>
      <c r="D986" t="str">
        <f>'Funding Import'!A988</f>
        <v>RB051260: SOUTH GREEN JUNIOR SCHOOL</v>
      </c>
      <c r="E986" t="str">
        <f>MID('Funding Import'!B988,2,4)</f>
        <v>0012</v>
      </c>
      <c r="F986" t="str">
        <f>MID('Funding Import'!B988,8,50)</f>
        <v>COVID CATCH UP</v>
      </c>
      <c r="G986" t="str">
        <f>'Funding Import'!I988</f>
        <v>DL 8645 0012recoveryc 0012RPG</v>
      </c>
      <c r="H986">
        <f>'Funding Import'!H988</f>
        <v>1413.75</v>
      </c>
      <c r="I986" s="139"/>
    </row>
    <row r="987" spans="1:9" ht="15" x14ac:dyDescent="0.2">
      <c r="A987" s="191" t="str">
        <f t="shared" si="30"/>
        <v>1260</v>
      </c>
      <c r="B987" s="191"/>
      <c r="C987" s="191" t="str">
        <f t="shared" si="31"/>
        <v>12600012</v>
      </c>
      <c r="D987" t="str">
        <f>'Funding Import'!A989</f>
        <v>RB051260: SOUTH GREEN JUNIOR SCHOOL</v>
      </c>
      <c r="E987" t="str">
        <f>MID('Funding Import'!B989,2,4)</f>
        <v>0012</v>
      </c>
      <c r="F987" t="str">
        <f>MID('Funding Import'!B989,8,50)</f>
        <v>COVID CATCH UP</v>
      </c>
      <c r="G987" t="str">
        <f>'Funding Import'!I989</f>
        <v>DL 8656 0012schoolled 0012SLT</v>
      </c>
      <c r="H987">
        <f>'Funding Import'!H989</f>
        <v>1358.44</v>
      </c>
      <c r="I987" s="139"/>
    </row>
    <row r="988" spans="1:9" ht="15" x14ac:dyDescent="0.2">
      <c r="A988" s="191" t="str">
        <f t="shared" si="30"/>
        <v>1260</v>
      </c>
      <c r="B988" s="191"/>
      <c r="C988" s="191" t="str">
        <f t="shared" si="31"/>
        <v>12600014</v>
      </c>
      <c r="D988" t="str">
        <f>'Funding Import'!A990</f>
        <v>RB051260: SOUTH GREEN JUNIOR SCHOOL</v>
      </c>
      <c r="E988" t="str">
        <f>MID('Funding Import'!B990,2,4)</f>
        <v>0014</v>
      </c>
      <c r="F988" t="str">
        <f>MID('Funding Import'!B990,8,50)</f>
        <v>PUPIL PREMIUM</v>
      </c>
      <c r="G988" t="str">
        <f>'Funding Import'!I990</f>
        <v>Spreadsheet B 400831 21077861 ES093 DP0593 SUMMER21PPG SUM21PPG ES093 DP0593 SUMMER21PPG SUM21PPG</v>
      </c>
      <c r="H988">
        <f>'Funding Import'!H990</f>
        <v>21856</v>
      </c>
      <c r="I988" s="139"/>
    </row>
    <row r="989" spans="1:9" ht="15" x14ac:dyDescent="0.2">
      <c r="A989" s="191" t="str">
        <f t="shared" si="30"/>
        <v>1260</v>
      </c>
      <c r="B989" s="191"/>
      <c r="C989" s="191" t="str">
        <f t="shared" si="31"/>
        <v>12600014</v>
      </c>
      <c r="D989" t="str">
        <f>'Funding Import'!A991</f>
        <v>RB051260: SOUTH GREEN JUNIOR SCHOOL</v>
      </c>
      <c r="E989" t="str">
        <f>MID('Funding Import'!B991,2,4)</f>
        <v>0014</v>
      </c>
      <c r="F989" t="str">
        <f>MID('Funding Import'!B991,8,50)</f>
        <v>PUPIL PREMIUM</v>
      </c>
      <c r="G989" t="str">
        <f>'Funding Import'!I991</f>
        <v>DL 8701 0014 Pupil Premium Autumn Term 2021</v>
      </c>
      <c r="H989">
        <f>'Funding Import'!H991</f>
        <v>17485</v>
      </c>
      <c r="I989" s="139"/>
    </row>
    <row r="990" spans="1:9" ht="15" x14ac:dyDescent="0.2">
      <c r="A990" s="191" t="str">
        <f t="shared" si="30"/>
        <v>1260</v>
      </c>
      <c r="B990" s="191"/>
      <c r="C990" s="191" t="str">
        <f t="shared" si="31"/>
        <v>12600018</v>
      </c>
      <c r="D990" t="str">
        <f>'Funding Import'!A992</f>
        <v>RB051260: SOUTH GREEN JUNIOR SCHOOL</v>
      </c>
      <c r="E990" t="str">
        <f>MID('Funding Import'!B992,2,4)</f>
        <v>0018</v>
      </c>
      <c r="F990" t="str">
        <f>MID('Funding Import'!B992,8,50)</f>
        <v>ADDITIONAL GRANT INCOME</v>
      </c>
      <c r="G990" t="str">
        <f>'Funding Import'!I992</f>
        <v>Spreadsheet B 393531 20728061 ES032 RM0087 PE GRANT APR 21 ES032 RM0087 PE GRANT APR 21</v>
      </c>
      <c r="H990">
        <f>'Funding Import'!H992</f>
        <v>7654</v>
      </c>
      <c r="I990" s="139"/>
    </row>
    <row r="991" spans="1:9" ht="15" x14ac:dyDescent="0.2">
      <c r="A991" s="191" t="str">
        <f t="shared" si="30"/>
        <v>1260</v>
      </c>
      <c r="B991" s="191"/>
      <c r="C991" s="191" t="str">
        <f t="shared" si="31"/>
        <v>12600018</v>
      </c>
      <c r="D991" t="str">
        <f>'Funding Import'!A993</f>
        <v>RB051260: SOUTH GREEN JUNIOR SCHOOL</v>
      </c>
      <c r="E991" t="str">
        <f>MID('Funding Import'!B993,2,4)</f>
        <v>0018</v>
      </c>
      <c r="F991" t="str">
        <f>MID('Funding Import'!B993,8,50)</f>
        <v>ADDITIONAL GRANT INCOME</v>
      </c>
      <c r="G991" t="str">
        <f>'Funding Import'!I993</f>
        <v>DL 8673 PE GRANT OCT21 0018PE</v>
      </c>
      <c r="H991">
        <f>'Funding Import'!H993</f>
        <v>10710</v>
      </c>
      <c r="I991" s="139"/>
    </row>
    <row r="992" spans="1:9" ht="15" x14ac:dyDescent="0.2">
      <c r="A992" s="191" t="str">
        <f t="shared" si="30"/>
        <v>1260</v>
      </c>
      <c r="B992" s="191"/>
      <c r="C992" s="191" t="str">
        <f t="shared" si="31"/>
        <v>12600026</v>
      </c>
      <c r="D992" t="str">
        <f>'Funding Import'!A994</f>
        <v>RB051260: SOUTH GREEN JUNIOR SCHOOL</v>
      </c>
      <c r="E992" t="str">
        <f>MID('Funding Import'!B994,2,4)</f>
        <v>0026</v>
      </c>
      <c r="F992" t="str">
        <f>MID('Funding Import'!B994,8,50)</f>
        <v>NOTIONAL SEN FUNDING</v>
      </c>
      <c r="G992" t="str">
        <f>'Funding Import'!I994</f>
        <v>Spreadsheet B 391732 20639856 ES012 MK0514 10026 NOTIONAL SEN ES012 MK0514 10026 NOTIONAL SEN</v>
      </c>
      <c r="H992">
        <f>'Funding Import'!H994</f>
        <v>94689</v>
      </c>
      <c r="I992" s="139"/>
    </row>
    <row r="993" spans="1:9" ht="15" x14ac:dyDescent="0.2">
      <c r="A993" s="191" t="str">
        <f t="shared" si="30"/>
        <v>1262</v>
      </c>
      <c r="B993" s="191"/>
      <c r="C993" s="191" t="str">
        <f t="shared" si="31"/>
        <v>12620001</v>
      </c>
      <c r="D993" t="str">
        <f>'Funding Import'!A995</f>
        <v>RB051262: SOUTH GREEN INFANT SCHOOL</v>
      </c>
      <c r="E993" t="str">
        <f>MID('Funding Import'!B995,2,4)</f>
        <v>0001</v>
      </c>
      <c r="F993" t="str">
        <f>MID('Funding Import'!B995,8,50)</f>
        <v>FORMULA FUNDED (EXCL RATES)</v>
      </c>
      <c r="G993" t="str">
        <f>'Funding Import'!I995</f>
        <v>Spreadsheet B 391145 20630885 ES006 MK0508 10001 FORMULA FUNDED ES006 MK0508 10001 FORMULA FUNDED</v>
      </c>
      <c r="H993">
        <f>'Funding Import'!H995</f>
        <v>704875</v>
      </c>
      <c r="I993" s="139"/>
    </row>
    <row r="994" spans="1:9" ht="15" x14ac:dyDescent="0.2">
      <c r="A994" s="191" t="str">
        <f t="shared" si="30"/>
        <v>1262</v>
      </c>
      <c r="B994" s="191"/>
      <c r="C994" s="191" t="str">
        <f t="shared" si="31"/>
        <v>12620001</v>
      </c>
      <c r="D994" t="str">
        <f>'Funding Import'!A996</f>
        <v>RB051262: SOUTH GREEN INFANT SCHOOL</v>
      </c>
      <c r="E994" t="str">
        <f>MID('Funding Import'!B996,2,4)</f>
        <v>0001</v>
      </c>
      <c r="F994" t="str">
        <f>MID('Funding Import'!B996,8,50)</f>
        <v>FORMULA FUNDED (EXCL RATES)</v>
      </c>
      <c r="G994" t="str">
        <f>'Funding Import'!I996</f>
        <v>Spreadsheet B 390086 20589725 ES001 DP0515 FEEE234 SUM21INT ES001 DP0515 FEEE234 SUM21INT</v>
      </c>
      <c r="H994">
        <f>'Funding Import'!H996</f>
        <v>21132.17</v>
      </c>
      <c r="I994" s="139"/>
    </row>
    <row r="995" spans="1:9" ht="15" x14ac:dyDescent="0.2">
      <c r="A995" s="191" t="str">
        <f t="shared" si="30"/>
        <v>1262</v>
      </c>
      <c r="B995" s="191"/>
      <c r="C995" s="191" t="str">
        <f t="shared" si="31"/>
        <v>12620001</v>
      </c>
      <c r="D995" t="str">
        <f>'Funding Import'!A997</f>
        <v>RB051262: SOUTH GREEN INFANT SCHOOL</v>
      </c>
      <c r="E995" t="str">
        <f>MID('Funding Import'!B997,2,4)</f>
        <v>0001</v>
      </c>
      <c r="F995" t="str">
        <f>MID('Funding Import'!B997,8,50)</f>
        <v>FORMULA FUNDED (EXCL RATES)</v>
      </c>
      <c r="G995" t="str">
        <f>'Funding Import'!I997</f>
        <v>Spreadsheet B 393405 20716327 ES028 DP0528 TeachPensionGrnt PensionG P2 ES028 DP0528 TeachPensionGrnt PensionG P2</v>
      </c>
      <c r="H995">
        <f>'Funding Import'!H997</f>
        <v>2282</v>
      </c>
      <c r="I995" s="139"/>
    </row>
    <row r="996" spans="1:9" ht="15" x14ac:dyDescent="0.2">
      <c r="A996" s="191" t="str">
        <f t="shared" si="30"/>
        <v>1262</v>
      </c>
      <c r="B996" s="191"/>
      <c r="C996" s="191" t="str">
        <f t="shared" si="31"/>
        <v>12620001</v>
      </c>
      <c r="D996" t="str">
        <f>'Funding Import'!A998</f>
        <v>RB051262: SOUTH GREEN INFANT SCHOOL</v>
      </c>
      <c r="E996" t="str">
        <f>MID('Funding Import'!B998,2,4)</f>
        <v>0001</v>
      </c>
      <c r="F996" t="str">
        <f>MID('Funding Import'!B998,8,50)</f>
        <v>FORMULA FUNDED (EXCL RATES)</v>
      </c>
      <c r="G996" t="str">
        <f>'Funding Import'!I998</f>
        <v>Spreadsheet B 393406 20716356 ES029 DP0529 TeachersPayGrant TPG21-22 P2 ES029 DP0529 TeachersPayGrant TPG21-22 P2</v>
      </c>
      <c r="H996">
        <f>'Funding Import'!H998</f>
        <v>808</v>
      </c>
      <c r="I996" s="139"/>
    </row>
    <row r="997" spans="1:9" ht="15" x14ac:dyDescent="0.2">
      <c r="A997" s="191" t="str">
        <f t="shared" si="30"/>
        <v>1262</v>
      </c>
      <c r="B997" s="191"/>
      <c r="C997" s="191" t="str">
        <f t="shared" si="31"/>
        <v>12620001</v>
      </c>
      <c r="D997" t="str">
        <f>'Funding Import'!A999</f>
        <v>RB051262: SOUTH GREEN INFANT SCHOOL</v>
      </c>
      <c r="E997" t="str">
        <f>MID('Funding Import'!B999,2,4)</f>
        <v>0001</v>
      </c>
      <c r="F997" t="str">
        <f>MID('Funding Import'!B999,8,50)</f>
        <v>FORMULA FUNDED (EXCL RATES)</v>
      </c>
      <c r="G997" t="str">
        <f>'Funding Import'!I999</f>
        <v>Spreadsheet B 395854 20828626 ES053 MK0591 FEEE234 SUM21ACT ES053 MK0591 FEEE234 SUM21ACT</v>
      </c>
      <c r="H997">
        <f>'Funding Import'!H999</f>
        <v>21896.92</v>
      </c>
      <c r="I997" s="139"/>
    </row>
    <row r="998" spans="1:9" ht="15" x14ac:dyDescent="0.2">
      <c r="A998" s="191" t="str">
        <f t="shared" si="30"/>
        <v>1262</v>
      </c>
      <c r="B998" s="191"/>
      <c r="C998" s="191" t="str">
        <f t="shared" si="31"/>
        <v>12620001</v>
      </c>
      <c r="D998" t="str">
        <f>'Funding Import'!A1000</f>
        <v>RB051262: SOUTH GREEN INFANT SCHOOL</v>
      </c>
      <c r="E998" t="str">
        <f>MID('Funding Import'!B1000,2,4)</f>
        <v>0001</v>
      </c>
      <c r="F998" t="str">
        <f>MID('Funding Import'!B1000,8,50)</f>
        <v>FORMULA FUNDED (EXCL RATES)</v>
      </c>
      <c r="G998" t="str">
        <f>'Funding Import'!I1000</f>
        <v>Spreadsheet B 401824 21143798 ES100 MK0709  FEEE234 AUT21INT ES100 MK0709  FEEE234 AUT21INT</v>
      </c>
      <c r="H998">
        <f>'Funding Import'!H1000</f>
        <v>14312.55</v>
      </c>
      <c r="I998" s="139"/>
    </row>
    <row r="999" spans="1:9" ht="15" x14ac:dyDescent="0.2">
      <c r="A999" s="191" t="str">
        <f t="shared" si="30"/>
        <v>1262</v>
      </c>
      <c r="B999" s="191"/>
      <c r="C999" s="191" t="str">
        <f t="shared" si="31"/>
        <v>12620001</v>
      </c>
      <c r="D999" t="str">
        <f>'Funding Import'!A1001</f>
        <v>RB051262: SOUTH GREEN INFANT SCHOOL</v>
      </c>
      <c r="E999" t="str">
        <f>MID('Funding Import'!B1001,2,4)</f>
        <v>0001</v>
      </c>
      <c r="F999" t="str">
        <f>MID('Funding Import'!B1001,8,50)</f>
        <v>FORMULA FUNDED (EXCL RATES)</v>
      </c>
      <c r="G999" t="str">
        <f>'Funding Import'!I1001</f>
        <v>DL 8652 FEEE234 AUT21ACT</v>
      </c>
      <c r="H999">
        <f>'Funding Import'!H1001</f>
        <v>17469.59</v>
      </c>
      <c r="I999" s="139"/>
    </row>
    <row r="1000" spans="1:9" ht="15" x14ac:dyDescent="0.2">
      <c r="A1000" s="191" t="str">
        <f t="shared" si="30"/>
        <v>1262</v>
      </c>
      <c r="B1000" s="191"/>
      <c r="C1000" s="191" t="str">
        <f t="shared" si="31"/>
        <v>12620001</v>
      </c>
      <c r="D1000" t="str">
        <f>'Funding Import'!A1002</f>
        <v>RB051262: SOUTH GREEN INFANT SCHOOL</v>
      </c>
      <c r="E1000" t="str">
        <f>MID('Funding Import'!B1002,2,4)</f>
        <v>0001</v>
      </c>
      <c r="F1000" t="str">
        <f>MID('Funding Import'!B1002,8,50)</f>
        <v>FORMULA FUNDED (EXCL RATES)</v>
      </c>
      <c r="G1000" t="str">
        <f>'Funding Import'!I1002</f>
        <v>DL 8678 TeachPensionGrnt 0001TPEC</v>
      </c>
      <c r="H1000">
        <f>'Funding Import'!H1002</f>
        <v>3194</v>
      </c>
      <c r="I1000" s="139"/>
    </row>
    <row r="1001" spans="1:9" ht="15" x14ac:dyDescent="0.2">
      <c r="A1001" s="191" t="str">
        <f t="shared" si="30"/>
        <v>1262</v>
      </c>
      <c r="B1001" s="191"/>
      <c r="C1001" s="191" t="str">
        <f t="shared" si="31"/>
        <v>12620001</v>
      </c>
      <c r="D1001" t="str">
        <f>'Funding Import'!A1003</f>
        <v>RB051262: SOUTH GREEN INFANT SCHOOL</v>
      </c>
      <c r="E1001" t="str">
        <f>MID('Funding Import'!B1003,2,4)</f>
        <v>0001</v>
      </c>
      <c r="F1001" t="str">
        <f>MID('Funding Import'!B1003,8,50)</f>
        <v>FORMULA FUNDED (EXCL RATES)</v>
      </c>
      <c r="G1001" t="str">
        <f>'Funding Import'!I1003</f>
        <v>DL 8675 TeachersPayGrant 0001TPG</v>
      </c>
      <c r="H1001">
        <f>'Funding Import'!H1003</f>
        <v>1130</v>
      </c>
      <c r="I1001" s="139"/>
    </row>
    <row r="1002" spans="1:9" ht="15" x14ac:dyDescent="0.2">
      <c r="A1002" s="191" t="str">
        <f t="shared" si="30"/>
        <v>1262</v>
      </c>
      <c r="B1002" s="191"/>
      <c r="C1002" s="191" t="str">
        <f t="shared" si="31"/>
        <v>12620001</v>
      </c>
      <c r="D1002" t="str">
        <f>'Funding Import'!A1004</f>
        <v>RB051262: SOUTH GREEN INFANT SCHOOL</v>
      </c>
      <c r="E1002" t="str">
        <f>MID('Funding Import'!B1004,2,4)</f>
        <v>0001</v>
      </c>
      <c r="F1002" t="str">
        <f>MID('Funding Import'!B1004,8,50)</f>
        <v>FORMULA FUNDED (EXCL RATES)</v>
      </c>
      <c r="G1002" t="str">
        <f>'Funding Import'!I1004</f>
        <v>DL 8708 SPR22INT - FEEE234</v>
      </c>
      <c r="H1002">
        <f>'Funding Import'!H1004</f>
        <v>17480.439999999999</v>
      </c>
      <c r="I1002" s="139"/>
    </row>
    <row r="1003" spans="1:9" ht="15" x14ac:dyDescent="0.2">
      <c r="A1003" s="191" t="str">
        <f t="shared" si="30"/>
        <v>1262</v>
      </c>
      <c r="B1003" s="191"/>
      <c r="C1003" s="191" t="str">
        <f t="shared" si="31"/>
        <v>12620002</v>
      </c>
      <c r="D1003" t="str">
        <f>'Funding Import'!A1005</f>
        <v>RB051262: SOUTH GREEN INFANT SCHOOL</v>
      </c>
      <c r="E1003" t="str">
        <f>MID('Funding Import'!B1005,2,4)</f>
        <v>0002</v>
      </c>
      <c r="F1003" t="str">
        <f>MID('Funding Import'!B1005,8,50)</f>
        <v>RATES</v>
      </c>
      <c r="G1003" t="str">
        <f>'Funding Import'!I1005</f>
        <v>Spreadsheet B 391137 20630756 ES007 MK0509 10002 RATES ES007 MK0509 10002 RATES</v>
      </c>
      <c r="H1003">
        <f>'Funding Import'!H1005</f>
        <v>3705</v>
      </c>
      <c r="I1003" s="139"/>
    </row>
    <row r="1004" spans="1:9" ht="15" x14ac:dyDescent="0.2">
      <c r="A1004" s="191" t="str">
        <f t="shared" si="30"/>
        <v>1262</v>
      </c>
      <c r="B1004" s="191"/>
      <c r="C1004" s="191" t="str">
        <f t="shared" si="31"/>
        <v>12620003</v>
      </c>
      <c r="D1004" t="str">
        <f>'Funding Import'!A1006</f>
        <v>RB051262: SOUTH GREEN INFANT SCHOOL</v>
      </c>
      <c r="E1004" t="str">
        <f>MID('Funding Import'!B1006,2,4)</f>
        <v>0003</v>
      </c>
      <c r="F1004" t="str">
        <f>MID('Funding Import'!B1006,8,50)</f>
        <v>BROUGHT FORWARD</v>
      </c>
      <c r="G1004" t="str">
        <f>'Funding Import'!I1006</f>
        <v>Spreadsheet B 394797 20778211 ES055 MK0568 10003 OPENING BALANCES ES055 MK0568 10003 OPENING BALANCES</v>
      </c>
      <c r="H1004">
        <f>'Funding Import'!H1006</f>
        <v>180939.35</v>
      </c>
      <c r="I1004" s="139"/>
    </row>
    <row r="1005" spans="1:9" ht="15" x14ac:dyDescent="0.2">
      <c r="A1005" s="191" t="str">
        <f t="shared" si="30"/>
        <v>1262</v>
      </c>
      <c r="B1005" s="191"/>
      <c r="C1005" s="191" t="str">
        <f t="shared" si="31"/>
        <v>12620004</v>
      </c>
      <c r="D1005" t="str">
        <f>'Funding Import'!A1007</f>
        <v>RB051262: SOUTH GREEN INFANT SCHOOL</v>
      </c>
      <c r="E1005" t="str">
        <f>MID('Funding Import'!B1007,2,4)</f>
        <v>0004</v>
      </c>
      <c r="F1005" t="str">
        <f>MID('Funding Import'!B1007,8,50)</f>
        <v>STATEMENTED SEN</v>
      </c>
      <c r="G1005" t="str">
        <f>'Funding Import'!I1007</f>
        <v>Spreadsheet B 391144 20630818 ES009 MK0511 10004 EHCP ES009 MK0511 10004 EHCP</v>
      </c>
      <c r="H1005">
        <f>'Funding Import'!H1007</f>
        <v>16738</v>
      </c>
      <c r="I1005" s="139"/>
    </row>
    <row r="1006" spans="1:9" ht="15" x14ac:dyDescent="0.2">
      <c r="A1006" s="191" t="str">
        <f t="shared" si="30"/>
        <v>1262</v>
      </c>
      <c r="B1006" s="191"/>
      <c r="C1006" s="191" t="str">
        <f t="shared" si="31"/>
        <v>12620004</v>
      </c>
      <c r="D1006" t="str">
        <f>'Funding Import'!A1008</f>
        <v>RB051262: SOUTH GREEN INFANT SCHOOL</v>
      </c>
      <c r="E1006" t="str">
        <f>MID('Funding Import'!B1008,2,4)</f>
        <v>0004</v>
      </c>
      <c r="F1006" t="str">
        <f>MID('Funding Import'!B1008,8,50)</f>
        <v>STATEMENTED SEN</v>
      </c>
      <c r="G1006" t="str">
        <f>'Funding Import'!I1008</f>
        <v>Spreadsheet B 402843 21179064 ES112 MK0721 EY SENPREMIUM SUM-21 ES112 MK0721 EY SENPREMIUM SUM-21</v>
      </c>
      <c r="H1006">
        <f>'Funding Import'!H1008</f>
        <v>1708</v>
      </c>
      <c r="I1006" s="139"/>
    </row>
    <row r="1007" spans="1:9" ht="15" x14ac:dyDescent="0.2">
      <c r="A1007" s="191" t="str">
        <f t="shared" si="30"/>
        <v>1262</v>
      </c>
      <c r="B1007" s="191"/>
      <c r="C1007" s="191" t="str">
        <f t="shared" si="31"/>
        <v>12620004</v>
      </c>
      <c r="D1007" t="str">
        <f>'Funding Import'!A1009</f>
        <v>RB051262: SOUTH GREEN INFANT SCHOOL</v>
      </c>
      <c r="E1007" t="str">
        <f>MID('Funding Import'!B1009,2,4)</f>
        <v>0004</v>
      </c>
      <c r="F1007" t="str">
        <f>MID('Funding Import'!B1009,8,50)</f>
        <v>STATEMENTED SEN</v>
      </c>
      <c r="G1007" t="str">
        <f>'Funding Import'!I1009</f>
        <v>Spreadsheet B 402849 21179161 ES113 MK0723 ES113 EY SENPREMIUM SPR-21 ES113 MK0723 ES113 EY SENPREMIUM SPR-21</v>
      </c>
      <c r="H1007">
        <f>'Funding Import'!H1009</f>
        <v>1445</v>
      </c>
      <c r="I1007" s="139"/>
    </row>
    <row r="1008" spans="1:9" ht="15" x14ac:dyDescent="0.2">
      <c r="A1008" s="191" t="str">
        <f t="shared" si="30"/>
        <v>1262</v>
      </c>
      <c r="B1008" s="191"/>
      <c r="C1008" s="191" t="str">
        <f t="shared" si="31"/>
        <v>12620004</v>
      </c>
      <c r="D1008" t="str">
        <f>'Funding Import'!A1010</f>
        <v>RB051262: SOUTH GREEN INFANT SCHOOL</v>
      </c>
      <c r="E1008" t="str">
        <f>MID('Funding Import'!B1010,2,4)</f>
        <v>0004</v>
      </c>
      <c r="F1008" t="str">
        <f>MID('Funding Import'!B1010,8,50)</f>
        <v>STATEMENTED SEN</v>
      </c>
      <c r="G1008" t="str">
        <f>'Funding Import'!I1010</f>
        <v>Spreadsheet B 401820 21143763 ES099 MK0707 SEN TOP-UP SUM2 SUM-21 ES099 MK0707 SEN TOP-UP SUM2 SUM-21</v>
      </c>
      <c r="H1008">
        <f>'Funding Import'!H1010</f>
        <v>728</v>
      </c>
      <c r="I1008" s="139"/>
    </row>
    <row r="1009" spans="1:9" ht="15" x14ac:dyDescent="0.2">
      <c r="A1009" s="191" t="str">
        <f t="shared" si="30"/>
        <v>1262</v>
      </c>
      <c r="B1009" s="191"/>
      <c r="C1009" s="191" t="str">
        <f t="shared" si="31"/>
        <v>12620004</v>
      </c>
      <c r="D1009" t="str">
        <f>'Funding Import'!A1011</f>
        <v>RB051262: SOUTH GREEN INFANT SCHOOL</v>
      </c>
      <c r="E1009" t="str">
        <f>MID('Funding Import'!B1011,2,4)</f>
        <v>0004</v>
      </c>
      <c r="F1009" t="str">
        <f>MID('Funding Import'!B1011,8,50)</f>
        <v>STATEMENTED SEN</v>
      </c>
      <c r="G1009" t="str">
        <f>'Funding Import'!I1011</f>
        <v>DL 8688 SEN TOP-UP AUT1 AUT-21</v>
      </c>
      <c r="H1009">
        <f>'Funding Import'!H1011</f>
        <v>2400</v>
      </c>
      <c r="I1009" s="139"/>
    </row>
    <row r="1010" spans="1:9" ht="15" x14ac:dyDescent="0.2">
      <c r="A1010" s="191" t="str">
        <f t="shared" si="30"/>
        <v>1262</v>
      </c>
      <c r="B1010" s="191"/>
      <c r="C1010" s="191" t="str">
        <f t="shared" si="31"/>
        <v>12620006</v>
      </c>
      <c r="D1010" t="str">
        <f>'Funding Import'!A1012</f>
        <v>RB051262: SOUTH GREEN INFANT SCHOOL</v>
      </c>
      <c r="E1010" t="str">
        <f>MID('Funding Import'!B1012,2,4)</f>
        <v>0006</v>
      </c>
      <c r="F1010" t="str">
        <f>MID('Funding Import'!B1012,8,50)</f>
        <v>EXCEPTIONAL COVID COST GRANT</v>
      </c>
      <c r="G1010" t="str">
        <f>'Funding Import'!I1012</f>
        <v>Spreadsheet B 398804 20920024 ES065 DP0556 COVIDEMERGENCY COVIDEM ES065 DP0556 COVIDEMERGENCY COVIDEM</v>
      </c>
      <c r="H1010">
        <f>'Funding Import'!H1012</f>
        <v>6000</v>
      </c>
      <c r="I1010" s="139"/>
    </row>
    <row r="1011" spans="1:9" ht="15" x14ac:dyDescent="0.2">
      <c r="A1011" s="191" t="str">
        <f t="shared" si="30"/>
        <v>1262</v>
      </c>
      <c r="B1011" s="191"/>
      <c r="C1011" s="191" t="str">
        <f t="shared" si="31"/>
        <v>12620006</v>
      </c>
      <c r="D1011" t="str">
        <f>'Funding Import'!A1013</f>
        <v>RB051262: SOUTH GREEN INFANT SCHOOL</v>
      </c>
      <c r="E1011" t="str">
        <f>MID('Funding Import'!B1013,2,4)</f>
        <v>0006</v>
      </c>
      <c r="F1011" t="str">
        <f>MID('Funding Import'!B1013,8,50)</f>
        <v>EXCEPTIONAL COVID COST GRANT</v>
      </c>
      <c r="G1011" t="str">
        <f>'Funding Import'!I1013</f>
        <v>Spreadsheet B 399778 20982606 Movement from code '0006 to '0012 covid  emergency recode ES089 RM0128 Covid emergency recode</v>
      </c>
      <c r="H1011">
        <f>'Funding Import'!H1013</f>
        <v>-6000</v>
      </c>
      <c r="I1011" s="139"/>
    </row>
    <row r="1012" spans="1:9" ht="15" x14ac:dyDescent="0.2">
      <c r="A1012" s="191" t="str">
        <f t="shared" si="30"/>
        <v>1262</v>
      </c>
      <c r="B1012" s="191"/>
      <c r="C1012" s="191" t="str">
        <f t="shared" si="31"/>
        <v>12620012</v>
      </c>
      <c r="D1012" t="str">
        <f>'Funding Import'!A1014</f>
        <v>RB051262: SOUTH GREEN INFANT SCHOOL</v>
      </c>
      <c r="E1012" t="str">
        <f>MID('Funding Import'!B1014,2,4)</f>
        <v>0012</v>
      </c>
      <c r="F1012" t="str">
        <f>MID('Funding Import'!B1014,8,50)</f>
        <v>COVID CATCH UP</v>
      </c>
      <c r="G1012" t="str">
        <f>'Funding Import'!I1014</f>
        <v>Spreadsheet B 399778 20982606 Movement from code '0006 to '0012 covid  emergency recode ES089 RM0128 Covid emergency recode</v>
      </c>
      <c r="H1012">
        <f>'Funding Import'!H1014</f>
        <v>6000</v>
      </c>
      <c r="I1012" s="139"/>
    </row>
    <row r="1013" spans="1:9" ht="15" x14ac:dyDescent="0.2">
      <c r="A1013" s="191" t="str">
        <f t="shared" si="30"/>
        <v>1262</v>
      </c>
      <c r="B1013" s="191"/>
      <c r="C1013" s="191" t="str">
        <f t="shared" si="31"/>
        <v>12620012</v>
      </c>
      <c r="D1013" t="str">
        <f>'Funding Import'!A1015</f>
        <v>RB051262: SOUTH GREEN INFANT SCHOOL</v>
      </c>
      <c r="E1013" t="str">
        <f>MID('Funding Import'!B1015,2,4)</f>
        <v>0012</v>
      </c>
      <c r="F1013" t="str">
        <f>MID('Funding Import'!B1015,8,50)</f>
        <v>COVID CATCH UP</v>
      </c>
      <c r="G1013" t="str">
        <f>'Funding Import'!I1015</f>
        <v>DL 8645 0012recoveryc 0012RPG</v>
      </c>
      <c r="H1013">
        <f>'Funding Import'!H1015</f>
        <v>1160</v>
      </c>
      <c r="I1013" s="139"/>
    </row>
    <row r="1014" spans="1:9" ht="15" x14ac:dyDescent="0.2">
      <c r="A1014" s="191" t="str">
        <f t="shared" si="30"/>
        <v>1262</v>
      </c>
      <c r="B1014" s="191"/>
      <c r="C1014" s="191" t="str">
        <f t="shared" si="31"/>
        <v>12620012</v>
      </c>
      <c r="D1014" t="str">
        <f>'Funding Import'!A1016</f>
        <v>RB051262: SOUTH GREEN INFANT SCHOOL</v>
      </c>
      <c r="E1014" t="str">
        <f>MID('Funding Import'!B1016,2,4)</f>
        <v>0012</v>
      </c>
      <c r="F1014" t="str">
        <f>MID('Funding Import'!B1016,8,50)</f>
        <v>COVID CATCH UP</v>
      </c>
      <c r="G1014" t="str">
        <f>'Funding Import'!I1016</f>
        <v>DL 8656 0012schoolled 0012SLT</v>
      </c>
      <c r="H1014">
        <f>'Funding Import'!H1016</f>
        <v>945</v>
      </c>
      <c r="I1014" s="139"/>
    </row>
    <row r="1015" spans="1:9" ht="15" x14ac:dyDescent="0.2">
      <c r="A1015" s="191" t="str">
        <f t="shared" si="30"/>
        <v>1262</v>
      </c>
      <c r="B1015" s="191"/>
      <c r="C1015" s="191" t="str">
        <f t="shared" si="31"/>
        <v>12620014</v>
      </c>
      <c r="D1015" t="str">
        <f>'Funding Import'!A1017</f>
        <v>RB051262: SOUTH GREEN INFANT SCHOOL</v>
      </c>
      <c r="E1015" t="str">
        <f>MID('Funding Import'!B1017,2,4)</f>
        <v>0014</v>
      </c>
      <c r="F1015" t="str">
        <f>MID('Funding Import'!B1017,8,50)</f>
        <v>PUPIL PREMIUM</v>
      </c>
      <c r="G1015" t="str">
        <f>'Funding Import'!I1017</f>
        <v>Spreadsheet B 400831 21077861 ES093 DP0593 SUMMER21PPG SUM21PPG ES093 DP0593 SUMMER21PPG SUM21PPG</v>
      </c>
      <c r="H1015">
        <f>'Funding Import'!H1017</f>
        <v>17933</v>
      </c>
      <c r="I1015" s="139"/>
    </row>
    <row r="1016" spans="1:9" ht="15" x14ac:dyDescent="0.2">
      <c r="A1016" s="191" t="str">
        <f t="shared" si="30"/>
        <v>1262</v>
      </c>
      <c r="B1016" s="191"/>
      <c r="C1016" s="191" t="str">
        <f t="shared" si="31"/>
        <v>12620014</v>
      </c>
      <c r="D1016" t="str">
        <f>'Funding Import'!A1018</f>
        <v>RB051262: SOUTH GREEN INFANT SCHOOL</v>
      </c>
      <c r="E1016" t="str">
        <f>MID('Funding Import'!B1018,2,4)</f>
        <v>0014</v>
      </c>
      <c r="F1016" t="str">
        <f>MID('Funding Import'!B1018,8,50)</f>
        <v>PUPIL PREMIUM</v>
      </c>
      <c r="G1016" t="str">
        <f>'Funding Import'!I1018</f>
        <v>DL 8701 0014 Pupil Premium Autumn Term 2021</v>
      </c>
      <c r="H1016">
        <f>'Funding Import'!H1018</f>
        <v>14347</v>
      </c>
      <c r="I1016" s="139"/>
    </row>
    <row r="1017" spans="1:9" ht="15" x14ac:dyDescent="0.2">
      <c r="A1017" s="191" t="str">
        <f t="shared" si="30"/>
        <v>1262</v>
      </c>
      <c r="B1017" s="191"/>
      <c r="C1017" s="191" t="str">
        <f t="shared" si="31"/>
        <v>12620018</v>
      </c>
      <c r="D1017" t="str">
        <f>'Funding Import'!A1019</f>
        <v>RB051262: SOUTH GREEN INFANT SCHOOL</v>
      </c>
      <c r="E1017" t="str">
        <f>MID('Funding Import'!B1019,2,4)</f>
        <v>0018</v>
      </c>
      <c r="F1017" t="str">
        <f>MID('Funding Import'!B1019,8,50)</f>
        <v>ADDITIONAL GRANT INCOME</v>
      </c>
      <c r="G1017" t="str">
        <f>'Funding Import'!I1019</f>
        <v>Spreadsheet B 393531 20728061 ES032 RM0087 PE GRANT APR 21 ES032 RM0087 PE GRANT APR 21</v>
      </c>
      <c r="H1017">
        <f>'Funding Import'!H1019</f>
        <v>7167</v>
      </c>
      <c r="I1017" s="139"/>
    </row>
    <row r="1018" spans="1:9" ht="15" x14ac:dyDescent="0.2">
      <c r="A1018" s="191" t="str">
        <f t="shared" si="30"/>
        <v>1262</v>
      </c>
      <c r="B1018" s="191"/>
      <c r="C1018" s="191" t="str">
        <f t="shared" si="31"/>
        <v>12620018</v>
      </c>
      <c r="D1018" t="str">
        <f>'Funding Import'!A1020</f>
        <v>RB051262: SOUTH GREEN INFANT SCHOOL</v>
      </c>
      <c r="E1018" t="str">
        <f>MID('Funding Import'!B1020,2,4)</f>
        <v>0018</v>
      </c>
      <c r="F1018" t="str">
        <f>MID('Funding Import'!B1020,8,50)</f>
        <v>ADDITIONAL GRANT INCOME</v>
      </c>
      <c r="G1018" t="str">
        <f>'Funding Import'!I1020</f>
        <v>Spreadsheet B 399769 20981730 UIFSM JULY21 UIFSM 21 ES085 RM0124 UIFSM JULY21 UIFSM 21</v>
      </c>
      <c r="H1018">
        <f>'Funding Import'!H1020</f>
        <v>61244</v>
      </c>
      <c r="I1018" s="139"/>
    </row>
    <row r="1019" spans="1:9" ht="15" x14ac:dyDescent="0.2">
      <c r="A1019" s="191" t="str">
        <f t="shared" si="30"/>
        <v>1262</v>
      </c>
      <c r="B1019" s="191"/>
      <c r="C1019" s="191" t="str">
        <f t="shared" si="31"/>
        <v>12620018</v>
      </c>
      <c r="D1019" t="str">
        <f>'Funding Import'!A1021</f>
        <v>RB051262: SOUTH GREEN INFANT SCHOOL</v>
      </c>
      <c r="E1019" t="str">
        <f>MID('Funding Import'!B1021,2,4)</f>
        <v>0018</v>
      </c>
      <c r="F1019" t="str">
        <f>MID('Funding Import'!B1021,8,50)</f>
        <v>ADDITIONAL GRANT INCOME</v>
      </c>
      <c r="G1019" t="str">
        <f>'Funding Import'!I1021</f>
        <v>DL 8673 PE GRANT OCT21 0018PE</v>
      </c>
      <c r="H1019">
        <f>'Funding Import'!H1021</f>
        <v>10028</v>
      </c>
      <c r="I1019" s="139"/>
    </row>
    <row r="1020" spans="1:9" ht="15" x14ac:dyDescent="0.2">
      <c r="A1020" s="191" t="str">
        <f t="shared" si="30"/>
        <v>1262</v>
      </c>
      <c r="B1020" s="191"/>
      <c r="C1020" s="191" t="str">
        <f t="shared" si="31"/>
        <v>12620026</v>
      </c>
      <c r="D1020" t="str">
        <f>'Funding Import'!A1022</f>
        <v>RB051262: SOUTH GREEN INFANT SCHOOL</v>
      </c>
      <c r="E1020" t="str">
        <f>MID('Funding Import'!B1022,2,4)</f>
        <v>0026</v>
      </c>
      <c r="F1020" t="str">
        <f>MID('Funding Import'!B1022,8,50)</f>
        <v>NOTIONAL SEN FUNDING</v>
      </c>
      <c r="G1020" t="str">
        <f>'Funding Import'!I1022</f>
        <v>Spreadsheet B 391732 20639856 ES012 MK0514 10026 NOTIONAL SEN ES012 MK0514 10026 NOTIONAL SEN</v>
      </c>
      <c r="H1020">
        <f>'Funding Import'!H1022</f>
        <v>76900</v>
      </c>
      <c r="I1020" s="139"/>
    </row>
    <row r="1021" spans="1:9" ht="15" x14ac:dyDescent="0.2">
      <c r="A1021" s="191" t="str">
        <f t="shared" si="30"/>
        <v>1266</v>
      </c>
      <c r="B1021" s="191"/>
      <c r="C1021" s="191" t="str">
        <f t="shared" si="31"/>
        <v>12660001</v>
      </c>
      <c r="D1021" t="str">
        <f>'Funding Import'!A1023</f>
        <v>RB051266: SUNNYMEDE JUNIOR SCHOOL</v>
      </c>
      <c r="E1021" t="str">
        <f>MID('Funding Import'!B1023,2,4)</f>
        <v>0001</v>
      </c>
      <c r="F1021" t="str">
        <f>MID('Funding Import'!B1023,8,50)</f>
        <v>FORMULA FUNDED (EXCL RATES)</v>
      </c>
      <c r="G1021" t="str">
        <f>'Funding Import'!I1023</f>
        <v>Spreadsheet B 391145 20630885 ES006 MK0508 10001 FORMULA FUNDED ES006 MK0508 10001 FORMULA FUNDED</v>
      </c>
      <c r="H1021">
        <f>'Funding Import'!H1023</f>
        <v>946753</v>
      </c>
      <c r="I1021" s="139"/>
    </row>
    <row r="1022" spans="1:9" ht="15" x14ac:dyDescent="0.2">
      <c r="A1022" s="191" t="str">
        <f t="shared" si="30"/>
        <v>1266</v>
      </c>
      <c r="B1022" s="191"/>
      <c r="C1022" s="191" t="str">
        <f t="shared" si="31"/>
        <v>12660002</v>
      </c>
      <c r="D1022" t="str">
        <f>'Funding Import'!A1024</f>
        <v>RB051266: SUNNYMEDE JUNIOR SCHOOL</v>
      </c>
      <c r="E1022" t="str">
        <f>MID('Funding Import'!B1024,2,4)</f>
        <v>0002</v>
      </c>
      <c r="F1022" t="str">
        <f>MID('Funding Import'!B1024,8,50)</f>
        <v>RATES</v>
      </c>
      <c r="G1022" t="str">
        <f>'Funding Import'!I1024</f>
        <v>Spreadsheet B 391137 20630756 ES007 MK0509 10002 RATES ES007 MK0509 10002 RATES</v>
      </c>
      <c r="H1022">
        <f>'Funding Import'!H1024</f>
        <v>-32129</v>
      </c>
      <c r="I1022" s="139"/>
    </row>
    <row r="1023" spans="1:9" ht="15" x14ac:dyDescent="0.2">
      <c r="A1023" s="191" t="str">
        <f t="shared" si="30"/>
        <v>1266</v>
      </c>
      <c r="B1023" s="191"/>
      <c r="C1023" s="191" t="str">
        <f t="shared" si="31"/>
        <v>12660003</v>
      </c>
      <c r="D1023" t="str">
        <f>'Funding Import'!A1025</f>
        <v>RB051266: SUNNYMEDE JUNIOR SCHOOL</v>
      </c>
      <c r="E1023" t="str">
        <f>MID('Funding Import'!B1025,2,4)</f>
        <v>0003</v>
      </c>
      <c r="F1023" t="str">
        <f>MID('Funding Import'!B1025,8,50)</f>
        <v>BROUGHT FORWARD</v>
      </c>
      <c r="G1023" t="str">
        <f>'Funding Import'!I1025</f>
        <v>Spreadsheet B 394797 20778211 ES055 MK0568 10003 OPENING BALANCES ES055 MK0568 10003 OPENING BALANCES</v>
      </c>
      <c r="H1023">
        <f>'Funding Import'!H1025</f>
        <v>181975.91</v>
      </c>
      <c r="I1023" s="139"/>
    </row>
    <row r="1024" spans="1:9" ht="15" x14ac:dyDescent="0.2">
      <c r="A1024" s="191" t="str">
        <f t="shared" si="30"/>
        <v>1266</v>
      </c>
      <c r="B1024" s="191"/>
      <c r="C1024" s="191" t="str">
        <f t="shared" si="31"/>
        <v>12660004</v>
      </c>
      <c r="D1024" t="str">
        <f>'Funding Import'!A1026</f>
        <v>RB051266: SUNNYMEDE JUNIOR SCHOOL</v>
      </c>
      <c r="E1024" t="str">
        <f>MID('Funding Import'!B1026,2,4)</f>
        <v>0004</v>
      </c>
      <c r="F1024" t="str">
        <f>MID('Funding Import'!B1026,8,50)</f>
        <v>STATEMENTED SEN</v>
      </c>
      <c r="G1024" t="str">
        <f>'Funding Import'!I1026</f>
        <v>Spreadsheet B 391144 20630818 ES009 MK0511 10004 EHCP ES009 MK0511 10004 EHCP</v>
      </c>
      <c r="H1024">
        <f>'Funding Import'!H1026</f>
        <v>16276</v>
      </c>
      <c r="I1024" s="139"/>
    </row>
    <row r="1025" spans="1:9" ht="15" x14ac:dyDescent="0.2">
      <c r="A1025" s="191" t="str">
        <f t="shared" si="30"/>
        <v>1266</v>
      </c>
      <c r="B1025" s="191"/>
      <c r="C1025" s="191" t="str">
        <f t="shared" si="31"/>
        <v>12660004</v>
      </c>
      <c r="D1025" t="str">
        <f>'Funding Import'!A1027</f>
        <v>RB051266: SUNNYMEDE JUNIOR SCHOOL</v>
      </c>
      <c r="E1025" t="str">
        <f>MID('Funding Import'!B1027,2,4)</f>
        <v>0004</v>
      </c>
      <c r="F1025" t="str">
        <f>MID('Funding Import'!B1027,8,50)</f>
        <v>STATEMENTED SEN</v>
      </c>
      <c r="G1025" t="str">
        <f>'Funding Import'!I1027</f>
        <v>Spreadsheet B 394845 20782782 ES043 DP0533 SEN TOP-UP SUM1 SUM-21 ES043 DP0533 SEN TOP-UP SUM1 SUM-21</v>
      </c>
      <c r="H1025">
        <f>'Funding Import'!H1027</f>
        <v>1819</v>
      </c>
      <c r="I1025" s="139"/>
    </row>
    <row r="1026" spans="1:9" ht="15" x14ac:dyDescent="0.2">
      <c r="A1026" s="191" t="str">
        <f t="shared" ref="A1026:A1089" si="32">MID(D1026,5,4)</f>
        <v>1266</v>
      </c>
      <c r="B1026" s="191"/>
      <c r="C1026" s="191" t="str">
        <f t="shared" ref="C1026:C1089" si="33">A1026&amp;E1026</f>
        <v>12660004</v>
      </c>
      <c r="D1026" t="str">
        <f>'Funding Import'!A1028</f>
        <v>RB051266: SUNNYMEDE JUNIOR SCHOOL</v>
      </c>
      <c r="E1026" t="str">
        <f>MID('Funding Import'!B1028,2,4)</f>
        <v>0004</v>
      </c>
      <c r="F1026" t="str">
        <f>MID('Funding Import'!B1028,8,50)</f>
        <v>STATEMENTED SEN</v>
      </c>
      <c r="G1026" t="str">
        <f>'Funding Import'!I1028</f>
        <v>DL 8688 SEN TOP-UP AUT1 AUT-21</v>
      </c>
      <c r="H1026">
        <f>'Funding Import'!H1028</f>
        <v>1016</v>
      </c>
      <c r="I1026" s="139"/>
    </row>
    <row r="1027" spans="1:9" ht="15" x14ac:dyDescent="0.2">
      <c r="A1027" s="191" t="str">
        <f t="shared" si="32"/>
        <v>1266</v>
      </c>
      <c r="B1027" s="191"/>
      <c r="C1027" s="191" t="str">
        <f t="shared" si="33"/>
        <v>12660006</v>
      </c>
      <c r="D1027" t="str">
        <f>'Funding Import'!A1029</f>
        <v>RB051266: SUNNYMEDE JUNIOR SCHOOL</v>
      </c>
      <c r="E1027" t="str">
        <f>MID('Funding Import'!B1029,2,4)</f>
        <v>0006</v>
      </c>
      <c r="F1027" t="str">
        <f>MID('Funding Import'!B1029,8,50)</f>
        <v>EXCEPTIONAL COVID COST GRANT</v>
      </c>
      <c r="G1027" t="str">
        <f>'Funding Import'!I1029</f>
        <v>Spreadsheet B 398804 20920024 ES065 DP0556 COVIDEMERGENCY COVIDEM ES065 DP0556 COVIDEMERGENCY COVIDEM</v>
      </c>
      <c r="H1027">
        <f>'Funding Import'!H1029</f>
        <v>8430</v>
      </c>
      <c r="I1027" s="139"/>
    </row>
    <row r="1028" spans="1:9" ht="15" x14ac:dyDescent="0.2">
      <c r="A1028" s="191" t="str">
        <f t="shared" si="32"/>
        <v>1266</v>
      </c>
      <c r="B1028" s="191"/>
      <c r="C1028" s="191" t="str">
        <f t="shared" si="33"/>
        <v>12660006</v>
      </c>
      <c r="D1028" t="str">
        <f>'Funding Import'!A1030</f>
        <v>RB051266: SUNNYMEDE JUNIOR SCHOOL</v>
      </c>
      <c r="E1028" t="str">
        <f>MID('Funding Import'!B1030,2,4)</f>
        <v>0006</v>
      </c>
      <c r="F1028" t="str">
        <f>MID('Funding Import'!B1030,8,50)</f>
        <v>EXCEPTIONAL COVID COST GRANT</v>
      </c>
      <c r="G1028" t="str">
        <f>'Funding Import'!I1030</f>
        <v>Spreadsheet B 399778 20982606 Movement from code '0006 to '0012 covid  emergency recode ES089 RM0128 Covid emergency recode</v>
      </c>
      <c r="H1028">
        <f>'Funding Import'!H1030</f>
        <v>-8430</v>
      </c>
      <c r="I1028" s="139"/>
    </row>
    <row r="1029" spans="1:9" ht="15" x14ac:dyDescent="0.2">
      <c r="A1029" s="191" t="str">
        <f t="shared" si="32"/>
        <v>1266</v>
      </c>
      <c r="B1029" s="191"/>
      <c r="C1029" s="191" t="str">
        <f t="shared" si="33"/>
        <v>12660007</v>
      </c>
      <c r="D1029" t="str">
        <f>'Funding Import'!A1031</f>
        <v>RB051266: SUNNYMEDE JUNIOR SCHOOL</v>
      </c>
      <c r="E1029" t="str">
        <f>MID('Funding Import'!B1031,2,4)</f>
        <v>0007</v>
      </c>
      <c r="F1029" t="str">
        <f>MID('Funding Import'!B1031,8,50)</f>
        <v>PUPIL INCREASE/FORMULA ERR</v>
      </c>
      <c r="G1029" t="str">
        <f>'Funding Import'!I1031</f>
        <v>Spreadsheet B 393476 20722386 Journal Import 20722386: Growth Fund 21 Apr-21</v>
      </c>
      <c r="H1029">
        <f>'Funding Import'!H1031</f>
        <v>17086.23</v>
      </c>
      <c r="I1029" s="139"/>
    </row>
    <row r="1030" spans="1:9" ht="15" x14ac:dyDescent="0.2">
      <c r="A1030" s="191" t="str">
        <f t="shared" si="32"/>
        <v>1266</v>
      </c>
      <c r="B1030" s="191"/>
      <c r="C1030" s="191" t="str">
        <f t="shared" si="33"/>
        <v>12660012</v>
      </c>
      <c r="D1030" t="str">
        <f>'Funding Import'!A1032</f>
        <v>RB051266: SUNNYMEDE JUNIOR SCHOOL</v>
      </c>
      <c r="E1030" t="str">
        <f>MID('Funding Import'!B1032,2,4)</f>
        <v>0012</v>
      </c>
      <c r="F1030" t="str">
        <f>MID('Funding Import'!B1032,8,50)</f>
        <v>COVID CATCH UP</v>
      </c>
      <c r="G1030" t="str">
        <f>'Funding Import'!I1032</f>
        <v>Spreadsheet B 399778 20982606 Movement from code '0006 to '0012 covid  emergency recode ES089 RM0128 Covid emergency recode</v>
      </c>
      <c r="H1030">
        <f>'Funding Import'!H1032</f>
        <v>8430</v>
      </c>
      <c r="I1030" s="139"/>
    </row>
    <row r="1031" spans="1:9" ht="15" x14ac:dyDescent="0.2">
      <c r="A1031" s="191" t="str">
        <f t="shared" si="32"/>
        <v>1266</v>
      </c>
      <c r="B1031" s="191"/>
      <c r="C1031" s="191" t="str">
        <f t="shared" si="33"/>
        <v>12660012</v>
      </c>
      <c r="D1031" t="str">
        <f>'Funding Import'!A1033</f>
        <v>RB051266: SUNNYMEDE JUNIOR SCHOOL</v>
      </c>
      <c r="E1031" t="str">
        <f>MID('Funding Import'!B1033,2,4)</f>
        <v>0012</v>
      </c>
      <c r="F1031" t="str">
        <f>MID('Funding Import'!B1033,8,50)</f>
        <v>COVID CATCH UP</v>
      </c>
      <c r="G1031" t="str">
        <f>'Funding Import'!I1033</f>
        <v>DL 8645 0012recoveryc 0012RPG</v>
      </c>
      <c r="H1031">
        <f>'Funding Import'!H1033</f>
        <v>1558.75</v>
      </c>
      <c r="I1031" s="139"/>
    </row>
    <row r="1032" spans="1:9" ht="15" x14ac:dyDescent="0.2">
      <c r="A1032" s="191" t="str">
        <f t="shared" si="32"/>
        <v>1266</v>
      </c>
      <c r="B1032" s="191"/>
      <c r="C1032" s="191" t="str">
        <f t="shared" si="33"/>
        <v>12660012</v>
      </c>
      <c r="D1032" t="str">
        <f>'Funding Import'!A1034</f>
        <v>RB051266: SUNNYMEDE JUNIOR SCHOOL</v>
      </c>
      <c r="E1032" t="str">
        <f>MID('Funding Import'!B1034,2,4)</f>
        <v>0012</v>
      </c>
      <c r="F1032" t="str">
        <f>MID('Funding Import'!B1034,8,50)</f>
        <v>COVID CATCH UP</v>
      </c>
      <c r="G1032" t="str">
        <f>'Funding Import'!I1034</f>
        <v>DL 8656 0012schoolled 0012SLT</v>
      </c>
      <c r="H1032">
        <f>'Funding Import'!H1034</f>
        <v>1535.63</v>
      </c>
      <c r="I1032" s="139"/>
    </row>
    <row r="1033" spans="1:9" ht="15" x14ac:dyDescent="0.2">
      <c r="A1033" s="191" t="str">
        <f t="shared" si="32"/>
        <v>1266</v>
      </c>
      <c r="B1033" s="191"/>
      <c r="C1033" s="191" t="str">
        <f t="shared" si="33"/>
        <v>12660014</v>
      </c>
      <c r="D1033" t="str">
        <f>'Funding Import'!A1035</f>
        <v>RB051266: SUNNYMEDE JUNIOR SCHOOL</v>
      </c>
      <c r="E1033" t="str">
        <f>MID('Funding Import'!B1035,2,4)</f>
        <v>0014</v>
      </c>
      <c r="F1033" t="str">
        <f>MID('Funding Import'!B1035,8,50)</f>
        <v>PUPIL PREMIUM</v>
      </c>
      <c r="G1033" t="str">
        <f>'Funding Import'!I1035</f>
        <v>Spreadsheet B 399902 21007411 ES094 MK0648 PPG CIC SUM21P1-P4 ES094 MK0648 PPG CIC SUM21P2</v>
      </c>
      <c r="H1033">
        <f>'Funding Import'!H1035</f>
        <v>690</v>
      </c>
      <c r="I1033" s="139"/>
    </row>
    <row r="1034" spans="1:9" ht="15" x14ac:dyDescent="0.2">
      <c r="A1034" s="191" t="str">
        <f t="shared" si="32"/>
        <v>1266</v>
      </c>
      <c r="B1034" s="191"/>
      <c r="C1034" s="191" t="str">
        <f t="shared" si="33"/>
        <v>12660014</v>
      </c>
      <c r="D1034" t="str">
        <f>'Funding Import'!A1036</f>
        <v>RB051266: SUNNYMEDE JUNIOR SCHOOL</v>
      </c>
      <c r="E1034" t="str">
        <f>MID('Funding Import'!B1036,2,4)</f>
        <v>0014</v>
      </c>
      <c r="F1034" t="str">
        <f>MID('Funding Import'!B1036,8,50)</f>
        <v>PUPIL PREMIUM</v>
      </c>
      <c r="G1034" t="str">
        <f>'Funding Import'!I1036</f>
        <v>Spreadsheet B 400831 21077861 ES093 DP0593 SUMMER21PPG SUM21PPG ES093 DP0593 SUMMER21PPG SUM21PPG</v>
      </c>
      <c r="H1034">
        <f>'Funding Import'!H1036</f>
        <v>24515</v>
      </c>
      <c r="I1034" s="139"/>
    </row>
    <row r="1035" spans="1:9" ht="15" x14ac:dyDescent="0.2">
      <c r="A1035" s="191" t="str">
        <f t="shared" si="32"/>
        <v>1266</v>
      </c>
      <c r="B1035" s="191"/>
      <c r="C1035" s="191" t="str">
        <f t="shared" si="33"/>
        <v>12660014</v>
      </c>
      <c r="D1035" t="str">
        <f>'Funding Import'!A1037</f>
        <v>RB051266: SUNNYMEDE JUNIOR SCHOOL</v>
      </c>
      <c r="E1035" t="str">
        <f>MID('Funding Import'!B1037,2,4)</f>
        <v>0014</v>
      </c>
      <c r="F1035" t="str">
        <f>MID('Funding Import'!B1037,8,50)</f>
        <v>PUPIL PREMIUM</v>
      </c>
      <c r="G1035" t="str">
        <f>'Funding Import'!I1037</f>
        <v>DL 8670 PPG CIC AUT21P2 AUT-21</v>
      </c>
      <c r="H1035">
        <f>'Funding Import'!H1037</f>
        <v>195</v>
      </c>
      <c r="I1035" s="139"/>
    </row>
    <row r="1036" spans="1:9" ht="15" x14ac:dyDescent="0.2">
      <c r="A1036" s="191" t="str">
        <f t="shared" si="32"/>
        <v>1266</v>
      </c>
      <c r="B1036" s="191"/>
      <c r="C1036" s="191" t="str">
        <f t="shared" si="33"/>
        <v>12660014</v>
      </c>
      <c r="D1036" t="str">
        <f>'Funding Import'!A1038</f>
        <v>RB051266: SUNNYMEDE JUNIOR SCHOOL</v>
      </c>
      <c r="E1036" t="str">
        <f>MID('Funding Import'!B1038,2,4)</f>
        <v>0014</v>
      </c>
      <c r="F1036" t="str">
        <f>MID('Funding Import'!B1038,8,50)</f>
        <v>PUPIL PREMIUM</v>
      </c>
      <c r="G1036" t="str">
        <f>'Funding Import'!I1038</f>
        <v>DL 8701 0014 Pupil Premium Autumn Term 2021</v>
      </c>
      <c r="H1036">
        <f>'Funding Import'!H1038</f>
        <v>19612</v>
      </c>
      <c r="I1036" s="139"/>
    </row>
    <row r="1037" spans="1:9" ht="15" x14ac:dyDescent="0.2">
      <c r="A1037" s="191" t="str">
        <f t="shared" si="32"/>
        <v>1266</v>
      </c>
      <c r="B1037" s="191"/>
      <c r="C1037" s="191" t="str">
        <f t="shared" si="33"/>
        <v>12660018</v>
      </c>
      <c r="D1037" t="str">
        <f>'Funding Import'!A1039</f>
        <v>RB051266: SUNNYMEDE JUNIOR SCHOOL</v>
      </c>
      <c r="E1037" t="str">
        <f>MID('Funding Import'!B1039,2,4)</f>
        <v>0018</v>
      </c>
      <c r="F1037" t="str">
        <f>MID('Funding Import'!B1039,8,50)</f>
        <v>ADDITIONAL GRANT INCOME</v>
      </c>
      <c r="G1037" t="str">
        <f>'Funding Import'!I1039</f>
        <v>Spreadsheet B 393531 20728061 ES032 RM0087 PE GRANT APR 21 ES032 RM0087 PE GRANT APR 21</v>
      </c>
      <c r="H1037">
        <f>'Funding Import'!H1039</f>
        <v>7729</v>
      </c>
      <c r="I1037" s="139"/>
    </row>
    <row r="1038" spans="1:9" ht="15" x14ac:dyDescent="0.2">
      <c r="A1038" s="191" t="str">
        <f t="shared" si="32"/>
        <v>1266</v>
      </c>
      <c r="B1038" s="191"/>
      <c r="C1038" s="191" t="str">
        <f t="shared" si="33"/>
        <v>12660018</v>
      </c>
      <c r="D1038" t="str">
        <f>'Funding Import'!A1040</f>
        <v>RB051266: SUNNYMEDE JUNIOR SCHOOL</v>
      </c>
      <c r="E1038" t="str">
        <f>MID('Funding Import'!B1040,2,4)</f>
        <v>0018</v>
      </c>
      <c r="F1038" t="str">
        <f>MID('Funding Import'!B1040,8,50)</f>
        <v>ADDITIONAL GRANT INCOME</v>
      </c>
      <c r="G1038" t="str">
        <f>'Funding Import'!I1040</f>
        <v>DL 8673 PE GRANT OCT21 0018PE</v>
      </c>
      <c r="H1038">
        <f>'Funding Import'!H1040</f>
        <v>10827</v>
      </c>
      <c r="I1038" s="139"/>
    </row>
    <row r="1039" spans="1:9" ht="15" x14ac:dyDescent="0.2">
      <c r="A1039" s="191" t="str">
        <f t="shared" si="32"/>
        <v>1266</v>
      </c>
      <c r="B1039" s="191"/>
      <c r="C1039" s="191" t="str">
        <f t="shared" si="33"/>
        <v>12660026</v>
      </c>
      <c r="D1039" t="str">
        <f>'Funding Import'!A1041</f>
        <v>RB051266: SUNNYMEDE JUNIOR SCHOOL</v>
      </c>
      <c r="E1039" t="str">
        <f>MID('Funding Import'!B1041,2,4)</f>
        <v>0026</v>
      </c>
      <c r="F1039" t="str">
        <f>MID('Funding Import'!B1041,8,50)</f>
        <v>NOTIONAL SEN FUNDING</v>
      </c>
      <c r="G1039" t="str">
        <f>'Funding Import'!I1041</f>
        <v>Spreadsheet B 391732 20639856 ES012 MK0514 10026 NOTIONAL SEN ES012 MK0514 10026 NOTIONAL SEN</v>
      </c>
      <c r="H1039">
        <f>'Funding Import'!H1041</f>
        <v>103855</v>
      </c>
      <c r="I1039" s="139"/>
    </row>
    <row r="1040" spans="1:9" ht="15" x14ac:dyDescent="0.2">
      <c r="A1040" s="191" t="str">
        <f t="shared" si="32"/>
        <v>1268</v>
      </c>
      <c r="B1040" s="191"/>
      <c r="C1040" s="191" t="str">
        <f t="shared" si="33"/>
        <v>12680001</v>
      </c>
      <c r="D1040" t="str">
        <f>'Funding Import'!A1042</f>
        <v>RB051268: SUNNYMEDE INFANT SCHOOL</v>
      </c>
      <c r="E1040" t="str">
        <f>MID('Funding Import'!B1042,2,4)</f>
        <v>0001</v>
      </c>
      <c r="F1040" t="str">
        <f>MID('Funding Import'!B1042,8,50)</f>
        <v>FORMULA FUNDED (EXCL RATES)</v>
      </c>
      <c r="G1040" t="str">
        <f>'Funding Import'!I1042</f>
        <v>Spreadsheet B 391145 20630885 ES006 MK0508 10001 FORMULA FUNDED ES006 MK0508 10001 FORMULA FUNDED</v>
      </c>
      <c r="H1040">
        <f>'Funding Import'!H1042</f>
        <v>703179</v>
      </c>
      <c r="I1040" s="139"/>
    </row>
    <row r="1041" spans="1:9" ht="15" x14ac:dyDescent="0.2">
      <c r="A1041" s="191" t="str">
        <f t="shared" si="32"/>
        <v>1268</v>
      </c>
      <c r="B1041" s="191"/>
      <c r="C1041" s="191" t="str">
        <f t="shared" si="33"/>
        <v>12680002</v>
      </c>
      <c r="D1041" t="str">
        <f>'Funding Import'!A1043</f>
        <v>RB051268: SUNNYMEDE INFANT SCHOOL</v>
      </c>
      <c r="E1041" t="str">
        <f>MID('Funding Import'!B1043,2,4)</f>
        <v>0002</v>
      </c>
      <c r="F1041" t="str">
        <f>MID('Funding Import'!B1043,8,50)</f>
        <v>RATES</v>
      </c>
      <c r="G1041" t="str">
        <f>'Funding Import'!I1043</f>
        <v>Spreadsheet B 391137 20630756 ES007 MK0509 10002 RATES ES007 MK0509 10002 RATES</v>
      </c>
      <c r="H1041">
        <f>'Funding Import'!H1043</f>
        <v>4676</v>
      </c>
      <c r="I1041" s="139"/>
    </row>
    <row r="1042" spans="1:9" ht="15" x14ac:dyDescent="0.2">
      <c r="A1042" s="191" t="str">
        <f t="shared" si="32"/>
        <v>1268</v>
      </c>
      <c r="B1042" s="191"/>
      <c r="C1042" s="191" t="str">
        <f t="shared" si="33"/>
        <v>12680003</v>
      </c>
      <c r="D1042" t="str">
        <f>'Funding Import'!A1044</f>
        <v>RB051268: SUNNYMEDE INFANT SCHOOL</v>
      </c>
      <c r="E1042" t="str">
        <f>MID('Funding Import'!B1044,2,4)</f>
        <v>0003</v>
      </c>
      <c r="F1042" t="str">
        <f>MID('Funding Import'!B1044,8,50)</f>
        <v>BROUGHT FORWARD</v>
      </c>
      <c r="G1042" t="str">
        <f>'Funding Import'!I1044</f>
        <v>Spreadsheet B 394797 20778211 ES055 MK0568 10003 OPENING BALANCES ES055 MK0568 10003 OPENING BALANCES</v>
      </c>
      <c r="H1042">
        <f>'Funding Import'!H1044</f>
        <v>48675.29</v>
      </c>
      <c r="I1042" s="139"/>
    </row>
    <row r="1043" spans="1:9" ht="15" x14ac:dyDescent="0.2">
      <c r="A1043" s="191" t="str">
        <f t="shared" si="32"/>
        <v>1268</v>
      </c>
      <c r="B1043" s="191"/>
      <c r="C1043" s="191" t="str">
        <f t="shared" si="33"/>
        <v>12680004</v>
      </c>
      <c r="D1043" t="str">
        <f>'Funding Import'!A1045</f>
        <v>RB051268: SUNNYMEDE INFANT SCHOOL</v>
      </c>
      <c r="E1043" t="str">
        <f>MID('Funding Import'!B1045,2,4)</f>
        <v>0004</v>
      </c>
      <c r="F1043" t="str">
        <f>MID('Funding Import'!B1045,8,50)</f>
        <v>STATEMENTED SEN</v>
      </c>
      <c r="G1043" t="str">
        <f>'Funding Import'!I1045</f>
        <v>Spreadsheet B 391144 20630818 ES009 MK0511 10004 EHCP ES009 MK0511 10004 EHCP</v>
      </c>
      <c r="H1043">
        <f>'Funding Import'!H1045</f>
        <v>914</v>
      </c>
      <c r="I1043" s="139"/>
    </row>
    <row r="1044" spans="1:9" ht="15" x14ac:dyDescent="0.2">
      <c r="A1044" s="191" t="str">
        <f t="shared" si="32"/>
        <v>1268</v>
      </c>
      <c r="B1044" s="191"/>
      <c r="C1044" s="191" t="str">
        <f t="shared" si="33"/>
        <v>12680004</v>
      </c>
      <c r="D1044" t="str">
        <f>'Funding Import'!A1046</f>
        <v>RB051268: SUNNYMEDE INFANT SCHOOL</v>
      </c>
      <c r="E1044" t="str">
        <f>MID('Funding Import'!B1046,2,4)</f>
        <v>0004</v>
      </c>
      <c r="F1044" t="str">
        <f>MID('Funding Import'!B1046,8,50)</f>
        <v>STATEMENTED SEN</v>
      </c>
      <c r="G1044" t="str">
        <f>'Funding Import'!I1046</f>
        <v>Spreadsheet B 401820 21143763 ES099 MK0707 SEN TOP-UP SUM2 SUM-21 ES099 MK0707 SEN TOP-UP SUM2 SUM-21</v>
      </c>
      <c r="H1044">
        <f>'Funding Import'!H1046</f>
        <v>609</v>
      </c>
      <c r="I1044" s="139"/>
    </row>
    <row r="1045" spans="1:9" ht="15" x14ac:dyDescent="0.2">
      <c r="A1045" s="191" t="str">
        <f t="shared" si="32"/>
        <v>1268</v>
      </c>
      <c r="B1045" s="191"/>
      <c r="C1045" s="191" t="str">
        <f t="shared" si="33"/>
        <v>12680004</v>
      </c>
      <c r="D1045" t="str">
        <f>'Funding Import'!A1047</f>
        <v>RB051268: SUNNYMEDE INFANT SCHOOL</v>
      </c>
      <c r="E1045" t="str">
        <f>MID('Funding Import'!B1047,2,4)</f>
        <v>0004</v>
      </c>
      <c r="F1045" t="str">
        <f>MID('Funding Import'!B1047,8,50)</f>
        <v>STATEMENTED SEN</v>
      </c>
      <c r="G1045" t="str">
        <f>'Funding Import'!I1047</f>
        <v>DL 8688 SEN TOP-UP AUT1 AUT-21</v>
      </c>
      <c r="H1045">
        <f>'Funding Import'!H1047</f>
        <v>8054</v>
      </c>
      <c r="I1045" s="139"/>
    </row>
    <row r="1046" spans="1:9" ht="15" x14ac:dyDescent="0.2">
      <c r="A1046" s="191" t="str">
        <f t="shared" si="32"/>
        <v>1268</v>
      </c>
      <c r="B1046" s="191"/>
      <c r="C1046" s="191" t="str">
        <f t="shared" si="33"/>
        <v>12680006</v>
      </c>
      <c r="D1046" t="str">
        <f>'Funding Import'!A1048</f>
        <v>RB051268: SUNNYMEDE INFANT SCHOOL</v>
      </c>
      <c r="E1046" t="str">
        <f>MID('Funding Import'!B1048,2,4)</f>
        <v>0006</v>
      </c>
      <c r="F1046" t="str">
        <f>MID('Funding Import'!B1048,8,50)</f>
        <v>EXCEPTIONAL COVID COST GRANT</v>
      </c>
      <c r="G1046" t="str">
        <f>'Funding Import'!I1048</f>
        <v>Spreadsheet B 398804 20920024 ES065 DP0556 COVIDEMERGENCY COVIDEM ES065 DP0556 COVIDEMERGENCY COVIDEM</v>
      </c>
      <c r="H1046">
        <f>'Funding Import'!H1048</f>
        <v>5900</v>
      </c>
      <c r="I1046" s="139"/>
    </row>
    <row r="1047" spans="1:9" ht="15" x14ac:dyDescent="0.2">
      <c r="A1047" s="191" t="str">
        <f t="shared" si="32"/>
        <v>1268</v>
      </c>
      <c r="B1047" s="191"/>
      <c r="C1047" s="191" t="str">
        <f t="shared" si="33"/>
        <v>12680006</v>
      </c>
      <c r="D1047" t="str">
        <f>'Funding Import'!A1049</f>
        <v>RB051268: SUNNYMEDE INFANT SCHOOL</v>
      </c>
      <c r="E1047" t="str">
        <f>MID('Funding Import'!B1049,2,4)</f>
        <v>0006</v>
      </c>
      <c r="F1047" t="str">
        <f>MID('Funding Import'!B1049,8,50)</f>
        <v>EXCEPTIONAL COVID COST GRANT</v>
      </c>
      <c r="G1047" t="str">
        <f>'Funding Import'!I1049</f>
        <v>Spreadsheet B 399778 20982606 Movement from code '0006 to '0012 covid  emergency recode ES089 RM0128 Covid emergency recode</v>
      </c>
      <c r="H1047">
        <f>'Funding Import'!H1049</f>
        <v>-5900</v>
      </c>
      <c r="I1047" s="139"/>
    </row>
    <row r="1048" spans="1:9" ht="15" x14ac:dyDescent="0.2">
      <c r="A1048" s="191" t="str">
        <f t="shared" si="32"/>
        <v>1268</v>
      </c>
      <c r="B1048" s="191"/>
      <c r="C1048" s="191" t="str">
        <f t="shared" si="33"/>
        <v>12680012</v>
      </c>
      <c r="D1048" t="str">
        <f>'Funding Import'!A1050</f>
        <v>RB051268: SUNNYMEDE INFANT SCHOOL</v>
      </c>
      <c r="E1048" t="str">
        <f>MID('Funding Import'!B1050,2,4)</f>
        <v>0012</v>
      </c>
      <c r="F1048" t="str">
        <f>MID('Funding Import'!B1050,8,50)</f>
        <v>COVID CATCH UP</v>
      </c>
      <c r="G1048" t="str">
        <f>'Funding Import'!I1050</f>
        <v>Spreadsheet B 393409 20716499 ES030 DP0530 COVIDWORK COVIDWOR P2 ES030 DP0530 COVIDWORK COVIDWOR P2</v>
      </c>
      <c r="H1048">
        <f>'Funding Import'!H1050</f>
        <v>4717.8100000000004</v>
      </c>
      <c r="I1048" s="139"/>
    </row>
    <row r="1049" spans="1:9" ht="15" x14ac:dyDescent="0.2">
      <c r="A1049" s="191" t="str">
        <f t="shared" si="32"/>
        <v>1268</v>
      </c>
      <c r="B1049" s="191"/>
      <c r="C1049" s="191" t="str">
        <f t="shared" si="33"/>
        <v>12680012</v>
      </c>
      <c r="D1049" t="str">
        <f>'Funding Import'!A1051</f>
        <v>RB051268: SUNNYMEDE INFANT SCHOOL</v>
      </c>
      <c r="E1049" t="str">
        <f>MID('Funding Import'!B1051,2,4)</f>
        <v>0012</v>
      </c>
      <c r="F1049" t="str">
        <f>MID('Funding Import'!B1051,8,50)</f>
        <v>COVID CATCH UP</v>
      </c>
      <c r="G1049" t="str">
        <f>'Funding Import'!I1051</f>
        <v>Spreadsheet B 399778 20982606 Movement from code '0006 to '0012 covid  emergency recode ES089 RM0128 Covid emergency recode</v>
      </c>
      <c r="H1049">
        <f>'Funding Import'!H1051</f>
        <v>5900</v>
      </c>
      <c r="I1049" s="139"/>
    </row>
    <row r="1050" spans="1:9" ht="15" x14ac:dyDescent="0.2">
      <c r="A1050" s="191" t="str">
        <f t="shared" si="32"/>
        <v>1268</v>
      </c>
      <c r="B1050" s="191"/>
      <c r="C1050" s="191" t="str">
        <f t="shared" si="33"/>
        <v>12680012</v>
      </c>
      <c r="D1050" t="str">
        <f>'Funding Import'!A1052</f>
        <v>RB051268: SUNNYMEDE INFANT SCHOOL</v>
      </c>
      <c r="E1050" t="str">
        <f>MID('Funding Import'!B1052,2,4)</f>
        <v>0012</v>
      </c>
      <c r="F1050" t="str">
        <f>MID('Funding Import'!B1052,8,50)</f>
        <v>COVID CATCH UP</v>
      </c>
      <c r="G1050" t="str">
        <f>'Funding Import'!I1052</f>
        <v>DL 8645 0012recoveryc 0012RPG</v>
      </c>
      <c r="H1050">
        <f>'Funding Import'!H1052</f>
        <v>761.25</v>
      </c>
      <c r="I1050" s="139"/>
    </row>
    <row r="1051" spans="1:9" ht="15" x14ac:dyDescent="0.2">
      <c r="A1051" s="191" t="str">
        <f t="shared" si="32"/>
        <v>1268</v>
      </c>
      <c r="B1051" s="191"/>
      <c r="C1051" s="191" t="str">
        <f t="shared" si="33"/>
        <v>12680012</v>
      </c>
      <c r="D1051" t="str">
        <f>'Funding Import'!A1053</f>
        <v>RB051268: SUNNYMEDE INFANT SCHOOL</v>
      </c>
      <c r="E1051" t="str">
        <f>MID('Funding Import'!B1053,2,4)</f>
        <v>0012</v>
      </c>
      <c r="F1051" t="str">
        <f>MID('Funding Import'!B1053,8,50)</f>
        <v>COVID CATCH UP</v>
      </c>
      <c r="G1051" t="str">
        <f>'Funding Import'!I1053</f>
        <v>DL 8656 0012schoolled 0012SLT</v>
      </c>
      <c r="H1051">
        <f>'Funding Import'!H1053</f>
        <v>472.5</v>
      </c>
      <c r="I1051" s="139"/>
    </row>
    <row r="1052" spans="1:9" ht="15" x14ac:dyDescent="0.2">
      <c r="A1052" s="191" t="str">
        <f t="shared" si="32"/>
        <v>1268</v>
      </c>
      <c r="B1052" s="191"/>
      <c r="C1052" s="191" t="str">
        <f t="shared" si="33"/>
        <v>12680014</v>
      </c>
      <c r="D1052" t="str">
        <f>'Funding Import'!A1054</f>
        <v>RB051268: SUNNYMEDE INFANT SCHOOL</v>
      </c>
      <c r="E1052" t="str">
        <f>MID('Funding Import'!B1054,2,4)</f>
        <v>0014</v>
      </c>
      <c r="F1052" t="str">
        <f>MID('Funding Import'!B1054,8,50)</f>
        <v>PUPIL PREMIUM</v>
      </c>
      <c r="G1052" t="str">
        <f>'Funding Import'!I1054</f>
        <v>Spreadsheet B 395862 20828831 ES060 MK0597 PPG CIC SUM21P2 SUM-21 ES060 MK0597 PPG CIC SUM21P2 SUM-21</v>
      </c>
      <c r="H1052">
        <f>'Funding Import'!H1054</f>
        <v>700</v>
      </c>
      <c r="I1052" s="139"/>
    </row>
    <row r="1053" spans="1:9" ht="15" x14ac:dyDescent="0.2">
      <c r="A1053" s="191" t="str">
        <f t="shared" si="32"/>
        <v>1268</v>
      </c>
      <c r="B1053" s="191"/>
      <c r="C1053" s="191" t="str">
        <f t="shared" si="33"/>
        <v>12680014</v>
      </c>
      <c r="D1053" t="str">
        <f>'Funding Import'!A1055</f>
        <v>RB051268: SUNNYMEDE INFANT SCHOOL</v>
      </c>
      <c r="E1053" t="str">
        <f>MID('Funding Import'!B1055,2,4)</f>
        <v>0014</v>
      </c>
      <c r="F1053" t="str">
        <f>MID('Funding Import'!B1055,8,50)</f>
        <v>PUPIL PREMIUM</v>
      </c>
      <c r="G1053" t="str">
        <f>'Funding Import'!I1055</f>
        <v>Spreadsheet B 400831 21077861 ES093 DP0593 SUMMER21PPG SUM21PPG ES093 DP0593 SUMMER21PPG SUM21PPG</v>
      </c>
      <c r="H1053">
        <f>'Funding Import'!H1055</f>
        <v>11769</v>
      </c>
      <c r="I1053" s="139"/>
    </row>
    <row r="1054" spans="1:9" ht="15" x14ac:dyDescent="0.2">
      <c r="A1054" s="191" t="str">
        <f t="shared" si="32"/>
        <v>1268</v>
      </c>
      <c r="B1054" s="191"/>
      <c r="C1054" s="191" t="str">
        <f t="shared" si="33"/>
        <v>12680014</v>
      </c>
      <c r="D1054" t="str">
        <f>'Funding Import'!A1056</f>
        <v>RB051268: SUNNYMEDE INFANT SCHOOL</v>
      </c>
      <c r="E1054" t="str">
        <f>MID('Funding Import'!B1056,2,4)</f>
        <v>0014</v>
      </c>
      <c r="F1054" t="str">
        <f>MID('Funding Import'!B1056,8,50)</f>
        <v>PUPIL PREMIUM</v>
      </c>
      <c r="G1054" t="str">
        <f>'Funding Import'!I1056</f>
        <v>DL 8701 0014 Pupil Premium Autumn Term 2021</v>
      </c>
      <c r="H1054">
        <f>'Funding Import'!H1056</f>
        <v>9415</v>
      </c>
      <c r="I1054" s="139"/>
    </row>
    <row r="1055" spans="1:9" ht="15" x14ac:dyDescent="0.2">
      <c r="A1055" s="191" t="str">
        <f t="shared" si="32"/>
        <v>1268</v>
      </c>
      <c r="B1055" s="191"/>
      <c r="C1055" s="191" t="str">
        <f t="shared" si="33"/>
        <v>12680018</v>
      </c>
      <c r="D1055" t="str">
        <f>'Funding Import'!A1057</f>
        <v>RB051268: SUNNYMEDE INFANT SCHOOL</v>
      </c>
      <c r="E1055" t="str">
        <f>MID('Funding Import'!B1057,2,4)</f>
        <v>0018</v>
      </c>
      <c r="F1055" t="str">
        <f>MID('Funding Import'!B1057,8,50)</f>
        <v>ADDITIONAL GRANT INCOME</v>
      </c>
      <c r="G1055" t="str">
        <f>'Funding Import'!I1057</f>
        <v>Spreadsheet B 393531 20728061 ES032 RM0087 PE GRANT APR 21 ES032 RM0087 PE GRANT APR 21</v>
      </c>
      <c r="H1055">
        <f>'Funding Import'!H1057</f>
        <v>7158</v>
      </c>
      <c r="I1055" s="139"/>
    </row>
    <row r="1056" spans="1:9" ht="15" x14ac:dyDescent="0.2">
      <c r="A1056" s="191" t="str">
        <f t="shared" si="32"/>
        <v>1268</v>
      </c>
      <c r="B1056" s="191"/>
      <c r="C1056" s="191" t="str">
        <f t="shared" si="33"/>
        <v>12680018</v>
      </c>
      <c r="D1056" t="str">
        <f>'Funding Import'!A1058</f>
        <v>RB051268: SUNNYMEDE INFANT SCHOOL</v>
      </c>
      <c r="E1056" t="str">
        <f>MID('Funding Import'!B1058,2,4)</f>
        <v>0018</v>
      </c>
      <c r="F1056" t="str">
        <f>MID('Funding Import'!B1058,8,50)</f>
        <v>ADDITIONAL GRANT INCOME</v>
      </c>
      <c r="G1056" t="str">
        <f>'Funding Import'!I1058</f>
        <v>Spreadsheet B 399769 20981730 UIFSM JULY21 UIFSM 21 ES085 RM0124 UIFSM JULY21 UIFSM 21</v>
      </c>
      <c r="H1056">
        <f>'Funding Import'!H1058</f>
        <v>57946</v>
      </c>
      <c r="I1056" s="139"/>
    </row>
    <row r="1057" spans="1:9" ht="15" x14ac:dyDescent="0.2">
      <c r="A1057" s="191" t="str">
        <f t="shared" si="32"/>
        <v>1268</v>
      </c>
      <c r="B1057" s="191"/>
      <c r="C1057" s="191" t="str">
        <f t="shared" si="33"/>
        <v>12680018</v>
      </c>
      <c r="D1057" t="str">
        <f>'Funding Import'!A1059</f>
        <v>RB051268: SUNNYMEDE INFANT SCHOOL</v>
      </c>
      <c r="E1057" t="str">
        <f>MID('Funding Import'!B1059,2,4)</f>
        <v>0018</v>
      </c>
      <c r="F1057" t="str">
        <f>MID('Funding Import'!B1059,8,50)</f>
        <v>ADDITIONAL GRANT INCOME</v>
      </c>
      <c r="G1057" t="str">
        <f>'Funding Import'!I1059</f>
        <v>DL 8673 PE GRANT OCT21 0018PE</v>
      </c>
      <c r="H1057">
        <f>'Funding Import'!H1059</f>
        <v>10022</v>
      </c>
      <c r="I1057" s="139"/>
    </row>
    <row r="1058" spans="1:9" ht="15" x14ac:dyDescent="0.2">
      <c r="A1058" s="191" t="str">
        <f t="shared" si="32"/>
        <v>1268</v>
      </c>
      <c r="B1058" s="191"/>
      <c r="C1058" s="191" t="str">
        <f t="shared" si="33"/>
        <v>12680026</v>
      </c>
      <c r="D1058" t="str">
        <f>'Funding Import'!A1060</f>
        <v>RB051268: SUNNYMEDE INFANT SCHOOL</v>
      </c>
      <c r="E1058" t="str">
        <f>MID('Funding Import'!B1060,2,4)</f>
        <v>0026</v>
      </c>
      <c r="F1058" t="str">
        <f>MID('Funding Import'!B1060,8,50)</f>
        <v>NOTIONAL SEN FUNDING</v>
      </c>
      <c r="G1058" t="str">
        <f>'Funding Import'!I1060</f>
        <v>Spreadsheet B 391732 20639856 ES012 MK0514 10026 NOTIONAL SEN ES012 MK0514 10026 NOTIONAL SEN</v>
      </c>
      <c r="H1058">
        <f>'Funding Import'!H1060</f>
        <v>65533</v>
      </c>
      <c r="I1058" s="139"/>
    </row>
    <row r="1059" spans="1:9" ht="15" x14ac:dyDescent="0.2">
      <c r="A1059" s="191" t="str">
        <f t="shared" si="32"/>
        <v>1292</v>
      </c>
      <c r="B1059" s="191"/>
      <c r="C1059" s="191" t="str">
        <f t="shared" si="33"/>
        <v>12920001</v>
      </c>
      <c r="D1059" t="str">
        <f>'Funding Import'!A1061</f>
        <v>RB051292: BIRCH COE (VA) PRIMARY SCHOOL</v>
      </c>
      <c r="E1059" t="str">
        <f>MID('Funding Import'!B1061,2,4)</f>
        <v>0001</v>
      </c>
      <c r="F1059" t="str">
        <f>MID('Funding Import'!B1061,8,50)</f>
        <v>FORMULA FUNDED (EXCL RATES)</v>
      </c>
      <c r="G1059" t="str">
        <f>'Funding Import'!I1061</f>
        <v>Spreadsheet B 391145 20630885 ES006 MK0508 10001 FORMULA FUNDED ES006 MK0508 10001 FORMULA FUNDED</v>
      </c>
      <c r="H1059">
        <f>'Funding Import'!H1061</f>
        <v>590394</v>
      </c>
      <c r="I1059" s="139"/>
    </row>
    <row r="1060" spans="1:9" ht="15" x14ac:dyDescent="0.2">
      <c r="A1060" s="191" t="str">
        <f t="shared" si="32"/>
        <v>1292</v>
      </c>
      <c r="B1060" s="191"/>
      <c r="C1060" s="191" t="str">
        <f t="shared" si="33"/>
        <v>12920002</v>
      </c>
      <c r="D1060" t="str">
        <f>'Funding Import'!A1062</f>
        <v>RB051292: BIRCH COE (VA) PRIMARY SCHOOL</v>
      </c>
      <c r="E1060" t="str">
        <f>MID('Funding Import'!B1062,2,4)</f>
        <v>0002</v>
      </c>
      <c r="F1060" t="str">
        <f>MID('Funding Import'!B1062,8,50)</f>
        <v>RATES</v>
      </c>
      <c r="G1060" t="str">
        <f>'Funding Import'!I1062</f>
        <v>Spreadsheet B 391137 20630756 ES007 MK0509 10002 RATES ES007 MK0509 10002 RATES</v>
      </c>
      <c r="H1060">
        <f>'Funding Import'!H1062</f>
        <v>2145</v>
      </c>
      <c r="I1060" s="139"/>
    </row>
    <row r="1061" spans="1:9" ht="15" x14ac:dyDescent="0.2">
      <c r="A1061" s="191" t="str">
        <f t="shared" si="32"/>
        <v>1292</v>
      </c>
      <c r="B1061" s="191"/>
      <c r="C1061" s="191" t="str">
        <f t="shared" si="33"/>
        <v>12920003</v>
      </c>
      <c r="D1061" t="str">
        <f>'Funding Import'!A1063</f>
        <v>RB051292: BIRCH COE (VA) PRIMARY SCHOOL</v>
      </c>
      <c r="E1061" t="str">
        <f>MID('Funding Import'!B1063,2,4)</f>
        <v>0003</v>
      </c>
      <c r="F1061" t="str">
        <f>MID('Funding Import'!B1063,8,50)</f>
        <v>BROUGHT FORWARD</v>
      </c>
      <c r="G1061" t="str">
        <f>'Funding Import'!I1063</f>
        <v>Spreadsheet B 394797 20778211 ES055 MK0568 10003 OPENING BALANCES ES055 MK0568 10003 OPENING BALANCES</v>
      </c>
      <c r="H1061">
        <f>'Funding Import'!H1063</f>
        <v>112963.88</v>
      </c>
      <c r="I1061" s="139"/>
    </row>
    <row r="1062" spans="1:9" ht="15" x14ac:dyDescent="0.2">
      <c r="A1062" s="191" t="str">
        <f t="shared" si="32"/>
        <v>1292</v>
      </c>
      <c r="B1062" s="191"/>
      <c r="C1062" s="191" t="str">
        <f t="shared" si="33"/>
        <v>12920004</v>
      </c>
      <c r="D1062" t="str">
        <f>'Funding Import'!A1064</f>
        <v>RB051292: BIRCH COE (VA) PRIMARY SCHOOL</v>
      </c>
      <c r="E1062" t="str">
        <f>MID('Funding Import'!B1064,2,4)</f>
        <v>0004</v>
      </c>
      <c r="F1062" t="str">
        <f>MID('Funding Import'!B1064,8,50)</f>
        <v>STATEMENTED SEN</v>
      </c>
      <c r="G1062" t="str">
        <f>'Funding Import'!I1064</f>
        <v>Spreadsheet B 391144 20630818 ES009 MK0511 10004 EHCP ES009 MK0511 10004 EHCP</v>
      </c>
      <c r="H1062">
        <f>'Funding Import'!H1064</f>
        <v>1800</v>
      </c>
      <c r="I1062" s="139"/>
    </row>
    <row r="1063" spans="1:9" ht="15" x14ac:dyDescent="0.2">
      <c r="A1063" s="191" t="str">
        <f t="shared" si="32"/>
        <v>1292</v>
      </c>
      <c r="B1063" s="191"/>
      <c r="C1063" s="191" t="str">
        <f t="shared" si="33"/>
        <v>12920006</v>
      </c>
      <c r="D1063" t="str">
        <f>'Funding Import'!A1065</f>
        <v>RB051292: BIRCH COE (VA) PRIMARY SCHOOL</v>
      </c>
      <c r="E1063" t="str">
        <f>MID('Funding Import'!B1065,2,4)</f>
        <v>0006</v>
      </c>
      <c r="F1063" t="str">
        <f>MID('Funding Import'!B1065,8,50)</f>
        <v>EXCEPTIONAL COVID COST GRANT</v>
      </c>
      <c r="G1063" t="str">
        <f>'Funding Import'!I1065</f>
        <v>Spreadsheet B 398807 20920177 ES067 DP0558 FSMADDCOSTSCOVID FSMCOVID ES067 DP0558 FSMADDCOSTSCOVID FSMCOVID</v>
      </c>
      <c r="H1063">
        <f>'Funding Import'!H1065</f>
        <v>1020</v>
      </c>
      <c r="I1063" s="139"/>
    </row>
    <row r="1064" spans="1:9" ht="15" x14ac:dyDescent="0.2">
      <c r="A1064" s="191" t="str">
        <f t="shared" si="32"/>
        <v>1292</v>
      </c>
      <c r="B1064" s="191"/>
      <c r="C1064" s="191" t="str">
        <f t="shared" si="33"/>
        <v>12920006</v>
      </c>
      <c r="D1064" t="str">
        <f>'Funding Import'!A1066</f>
        <v>RB051292: BIRCH COE (VA) PRIMARY SCHOOL</v>
      </c>
      <c r="E1064" t="str">
        <f>MID('Funding Import'!B1066,2,4)</f>
        <v>0006</v>
      </c>
      <c r="F1064" t="str">
        <f>MID('Funding Import'!B1066,8,50)</f>
        <v>EXCEPTIONAL COVID COST GRANT</v>
      </c>
      <c r="G1064" t="str">
        <f>'Funding Import'!I1066</f>
        <v>Spreadsheet B 398804 20920024 ES065 DP0556 COVIDEMERGENCY COVIDEM ES065 DP0556 COVIDEMERGENCY COVIDEM</v>
      </c>
      <c r="H1064">
        <f>'Funding Import'!H1066</f>
        <v>4830</v>
      </c>
      <c r="I1064" s="139"/>
    </row>
    <row r="1065" spans="1:9" ht="15" x14ac:dyDescent="0.2">
      <c r="A1065" s="191" t="str">
        <f t="shared" si="32"/>
        <v>1292</v>
      </c>
      <c r="B1065" s="191"/>
      <c r="C1065" s="191" t="str">
        <f t="shared" si="33"/>
        <v>12920006</v>
      </c>
      <c r="D1065" t="str">
        <f>'Funding Import'!A1067</f>
        <v>RB051292: BIRCH COE (VA) PRIMARY SCHOOL</v>
      </c>
      <c r="E1065" t="str">
        <f>MID('Funding Import'!B1067,2,4)</f>
        <v>0006</v>
      </c>
      <c r="F1065" t="str">
        <f>MID('Funding Import'!B1067,8,50)</f>
        <v>EXCEPTIONAL COVID COST GRANT</v>
      </c>
      <c r="G1065" t="str">
        <f>'Funding Import'!I1067</f>
        <v>Spreadsheet B 399778 20982606 Movement from code '0006 to '0012 covid  emergency recode ES089 RM0128 Covid emergency recode</v>
      </c>
      <c r="H1065">
        <f>'Funding Import'!H1067</f>
        <v>-4830</v>
      </c>
      <c r="I1065" s="139"/>
    </row>
    <row r="1066" spans="1:9" ht="15" x14ac:dyDescent="0.2">
      <c r="A1066" s="191" t="str">
        <f t="shared" si="32"/>
        <v>1292</v>
      </c>
      <c r="B1066" s="191"/>
      <c r="C1066" s="191" t="str">
        <f t="shared" si="33"/>
        <v>12920012</v>
      </c>
      <c r="D1066" t="str">
        <f>'Funding Import'!A1068</f>
        <v>RB051292: BIRCH COE (VA) PRIMARY SCHOOL</v>
      </c>
      <c r="E1066" t="str">
        <f>MID('Funding Import'!B1068,2,4)</f>
        <v>0012</v>
      </c>
      <c r="F1066" t="str">
        <f>MID('Funding Import'!B1068,8,50)</f>
        <v>COVID CATCH UP</v>
      </c>
      <c r="G1066" t="str">
        <f>'Funding Import'!I1068</f>
        <v>Spreadsheet B 399778 20982606 Movement from code '0006 to '0012 covid  emergency recode ES089 RM0128 Covid emergency recode</v>
      </c>
      <c r="H1066">
        <f>'Funding Import'!H1068</f>
        <v>4830</v>
      </c>
      <c r="I1066" s="139"/>
    </row>
    <row r="1067" spans="1:9" ht="15" x14ac:dyDescent="0.2">
      <c r="A1067" s="191" t="str">
        <f t="shared" si="32"/>
        <v>1292</v>
      </c>
      <c r="B1067" s="191"/>
      <c r="C1067" s="191" t="str">
        <f t="shared" si="33"/>
        <v>12920012</v>
      </c>
      <c r="D1067" t="str">
        <f>'Funding Import'!A1069</f>
        <v>RB051292: BIRCH COE (VA) PRIMARY SCHOOL</v>
      </c>
      <c r="E1067" t="str">
        <f>MID('Funding Import'!B1069,2,4)</f>
        <v>0012</v>
      </c>
      <c r="F1067" t="str">
        <f>MID('Funding Import'!B1069,8,50)</f>
        <v>COVID CATCH UP</v>
      </c>
      <c r="G1067" t="str">
        <f>'Funding Import'!I1069</f>
        <v>DL 8645 0012recoveryc 0012RPG</v>
      </c>
      <c r="H1067">
        <f>'Funding Import'!H1069</f>
        <v>580</v>
      </c>
      <c r="I1067" s="139"/>
    </row>
    <row r="1068" spans="1:9" ht="15" x14ac:dyDescent="0.2">
      <c r="A1068" s="191" t="str">
        <f t="shared" si="32"/>
        <v>1292</v>
      </c>
      <c r="B1068" s="191"/>
      <c r="C1068" s="191" t="str">
        <f t="shared" si="33"/>
        <v>12920012</v>
      </c>
      <c r="D1068" t="str">
        <f>'Funding Import'!A1070</f>
        <v>RB051292: BIRCH COE (VA) PRIMARY SCHOOL</v>
      </c>
      <c r="E1068" t="str">
        <f>MID('Funding Import'!B1070,2,4)</f>
        <v>0012</v>
      </c>
      <c r="F1068" t="str">
        <f>MID('Funding Import'!B1070,8,50)</f>
        <v>COVID CATCH UP</v>
      </c>
      <c r="G1068" t="str">
        <f>'Funding Import'!I1070</f>
        <v>DL 8656 0012schoolled 0012SLT</v>
      </c>
      <c r="H1068">
        <f>'Funding Import'!H1070</f>
        <v>531.55999999999995</v>
      </c>
      <c r="I1068" s="139"/>
    </row>
    <row r="1069" spans="1:9" ht="15" x14ac:dyDescent="0.2">
      <c r="A1069" s="191" t="str">
        <f t="shared" si="32"/>
        <v>1292</v>
      </c>
      <c r="B1069" s="191"/>
      <c r="C1069" s="191" t="str">
        <f t="shared" si="33"/>
        <v>12920014</v>
      </c>
      <c r="D1069" t="str">
        <f>'Funding Import'!A1071</f>
        <v>RB051292: BIRCH COE (VA) PRIMARY SCHOOL</v>
      </c>
      <c r="E1069" t="str">
        <f>MID('Funding Import'!B1071,2,4)</f>
        <v>0014</v>
      </c>
      <c r="F1069" t="str">
        <f>MID('Funding Import'!B1071,8,50)</f>
        <v>PUPIL PREMIUM</v>
      </c>
      <c r="G1069" t="str">
        <f>'Funding Import'!I1071</f>
        <v>Spreadsheet B 400831 21077861 ES093 DP0593 SUMMER21PPG SUM21PPG ES093 DP0593 SUMMER21PPG SUM21PPG</v>
      </c>
      <c r="H1069">
        <f>'Funding Import'!H1071</f>
        <v>10000</v>
      </c>
      <c r="I1069" s="139"/>
    </row>
    <row r="1070" spans="1:9" ht="15" x14ac:dyDescent="0.2">
      <c r="A1070" s="191" t="str">
        <f t="shared" si="32"/>
        <v>1292</v>
      </c>
      <c r="B1070" s="191"/>
      <c r="C1070" s="191" t="str">
        <f t="shared" si="33"/>
        <v>12920014</v>
      </c>
      <c r="D1070" t="str">
        <f>'Funding Import'!A1072</f>
        <v>RB051292: BIRCH COE (VA) PRIMARY SCHOOL</v>
      </c>
      <c r="E1070" t="str">
        <f>MID('Funding Import'!B1072,2,4)</f>
        <v>0014</v>
      </c>
      <c r="F1070" t="str">
        <f>MID('Funding Import'!B1072,8,50)</f>
        <v>PUPIL PREMIUM</v>
      </c>
      <c r="G1070" t="str">
        <f>'Funding Import'!I1072</f>
        <v>DL 8701 0014 Pupil Premium Autumn Term 2021</v>
      </c>
      <c r="H1070">
        <f>'Funding Import'!H1072</f>
        <v>8000</v>
      </c>
      <c r="I1070" s="139"/>
    </row>
    <row r="1071" spans="1:9" ht="15" x14ac:dyDescent="0.2">
      <c r="A1071" s="191" t="str">
        <f t="shared" si="32"/>
        <v>1292</v>
      </c>
      <c r="B1071" s="191"/>
      <c r="C1071" s="191" t="str">
        <f t="shared" si="33"/>
        <v>12920018</v>
      </c>
      <c r="D1071" t="str">
        <f>'Funding Import'!A1073</f>
        <v>RB051292: BIRCH COE (VA) PRIMARY SCHOOL</v>
      </c>
      <c r="E1071" t="str">
        <f>MID('Funding Import'!B1073,2,4)</f>
        <v>0018</v>
      </c>
      <c r="F1071" t="str">
        <f>MID('Funding Import'!B1073,8,50)</f>
        <v>ADDITIONAL GRANT INCOME</v>
      </c>
      <c r="G1071" t="str">
        <f>'Funding Import'!I1073</f>
        <v>Spreadsheet B 393531 20728061 ES032 RM0087 PE GRANT APR 21 ES032 RM0087 PE GRANT APR 21</v>
      </c>
      <c r="H1071">
        <f>'Funding Import'!H1073</f>
        <v>7200</v>
      </c>
      <c r="I1071" s="139"/>
    </row>
    <row r="1072" spans="1:9" ht="15" x14ac:dyDescent="0.2">
      <c r="A1072" s="191" t="str">
        <f t="shared" si="32"/>
        <v>1292</v>
      </c>
      <c r="B1072" s="191"/>
      <c r="C1072" s="191" t="str">
        <f t="shared" si="33"/>
        <v>12920018</v>
      </c>
      <c r="D1072" t="str">
        <f>'Funding Import'!A1074</f>
        <v>RB051292: BIRCH COE (VA) PRIMARY SCHOOL</v>
      </c>
      <c r="E1072" t="str">
        <f>MID('Funding Import'!B1074,2,4)</f>
        <v>0018</v>
      </c>
      <c r="F1072" t="str">
        <f>MID('Funding Import'!B1074,8,50)</f>
        <v>ADDITIONAL GRANT INCOME</v>
      </c>
      <c r="G1072" t="str">
        <f>'Funding Import'!I1074</f>
        <v>Spreadsheet B 399769 20981730 UIFSM JULY21 UIFSM 21 ES085 RM0124 UIFSM JULY21 UIFSM 21</v>
      </c>
      <c r="H1072">
        <f>'Funding Import'!H1074</f>
        <v>18118</v>
      </c>
      <c r="I1072" s="139"/>
    </row>
    <row r="1073" spans="1:9" ht="15" x14ac:dyDescent="0.2">
      <c r="A1073" s="191" t="str">
        <f t="shared" si="32"/>
        <v>1292</v>
      </c>
      <c r="B1073" s="191"/>
      <c r="C1073" s="191" t="str">
        <f t="shared" si="33"/>
        <v>12920018</v>
      </c>
      <c r="D1073" t="str">
        <f>'Funding Import'!A1075</f>
        <v>RB051292: BIRCH COE (VA) PRIMARY SCHOOL</v>
      </c>
      <c r="E1073" t="str">
        <f>MID('Funding Import'!B1075,2,4)</f>
        <v>0018</v>
      </c>
      <c r="F1073" t="str">
        <f>MID('Funding Import'!B1075,8,50)</f>
        <v>ADDITIONAL GRANT INCOME</v>
      </c>
      <c r="G1073" t="str">
        <f>'Funding Import'!I1075</f>
        <v>DL 8673 PE GRANT OCT21 0018PE</v>
      </c>
      <c r="H1073">
        <f>'Funding Import'!H1075</f>
        <v>10098</v>
      </c>
      <c r="I1073" s="139"/>
    </row>
    <row r="1074" spans="1:9" ht="15" x14ac:dyDescent="0.2">
      <c r="A1074" s="191" t="str">
        <f t="shared" si="32"/>
        <v>1292</v>
      </c>
      <c r="B1074" s="191"/>
      <c r="C1074" s="191" t="str">
        <f t="shared" si="33"/>
        <v>12920026</v>
      </c>
      <c r="D1074" t="str">
        <f>'Funding Import'!A1076</f>
        <v>RB051292: BIRCH COE (VA) PRIMARY SCHOOL</v>
      </c>
      <c r="E1074" t="str">
        <f>MID('Funding Import'!B1076,2,4)</f>
        <v>0026</v>
      </c>
      <c r="F1074" t="str">
        <f>MID('Funding Import'!B1076,8,50)</f>
        <v>NOTIONAL SEN FUNDING</v>
      </c>
      <c r="G1074" t="str">
        <f>'Funding Import'!I1076</f>
        <v>Spreadsheet B 391732 20639856 ES012 MK0514 10026 NOTIONAL SEN ES012 MK0514 10026 NOTIONAL SEN</v>
      </c>
      <c r="H1074">
        <f>'Funding Import'!H1076</f>
        <v>43238</v>
      </c>
      <c r="I1074" s="139"/>
    </row>
    <row r="1075" spans="1:9" ht="15" x14ac:dyDescent="0.2">
      <c r="A1075" s="191" t="str">
        <f t="shared" si="32"/>
        <v>1300</v>
      </c>
      <c r="B1075" s="191"/>
      <c r="C1075" s="191" t="str">
        <f t="shared" si="33"/>
        <v>13000001</v>
      </c>
      <c r="D1075" t="str">
        <f>'Funding Import'!A1077</f>
        <v>RB051300: BIRCHANGER COE (VC)PRIMARY SCH</v>
      </c>
      <c r="E1075" t="str">
        <f>MID('Funding Import'!B1077,2,4)</f>
        <v>0001</v>
      </c>
      <c r="F1075" t="str">
        <f>MID('Funding Import'!B1077,8,50)</f>
        <v>FORMULA FUNDED (EXCL RATES)</v>
      </c>
      <c r="G1075" t="str">
        <f>'Funding Import'!I1077</f>
        <v>Spreadsheet B 391145 20630885 ES006 MK0508 10001 FORMULA FUNDED ES006 MK0508 10001 FORMULA FUNDED</v>
      </c>
      <c r="H1075">
        <f>'Funding Import'!H1077</f>
        <v>465011</v>
      </c>
      <c r="I1075" s="139"/>
    </row>
    <row r="1076" spans="1:9" ht="15" x14ac:dyDescent="0.2">
      <c r="A1076" s="191" t="str">
        <f t="shared" si="32"/>
        <v>1300</v>
      </c>
      <c r="B1076" s="191"/>
      <c r="C1076" s="191" t="str">
        <f t="shared" si="33"/>
        <v>13000002</v>
      </c>
      <c r="D1076" t="str">
        <f>'Funding Import'!A1078</f>
        <v>RB051300: BIRCHANGER COE (VC)PRIMARY SCH</v>
      </c>
      <c r="E1076" t="str">
        <f>MID('Funding Import'!B1078,2,4)</f>
        <v>0002</v>
      </c>
      <c r="F1076" t="str">
        <f>MID('Funding Import'!B1078,8,50)</f>
        <v>RATES</v>
      </c>
      <c r="G1076" t="str">
        <f>'Funding Import'!I1078</f>
        <v>Spreadsheet B 391137 20630756 ES007 MK0509 10002 RATES ES007 MK0509 10002 RATES</v>
      </c>
      <c r="H1076">
        <f>'Funding Import'!H1078</f>
        <v>2574</v>
      </c>
      <c r="I1076" s="139"/>
    </row>
    <row r="1077" spans="1:9" ht="15" x14ac:dyDescent="0.2">
      <c r="A1077" s="191" t="str">
        <f t="shared" si="32"/>
        <v>1300</v>
      </c>
      <c r="B1077" s="191"/>
      <c r="C1077" s="191" t="str">
        <f t="shared" si="33"/>
        <v>13000003</v>
      </c>
      <c r="D1077" t="str">
        <f>'Funding Import'!A1079</f>
        <v>RB051300: BIRCHANGER COE (VC)PRIMARY SCH</v>
      </c>
      <c r="E1077" t="str">
        <f>MID('Funding Import'!B1079,2,4)</f>
        <v>0003</v>
      </c>
      <c r="F1077" t="str">
        <f>MID('Funding Import'!B1079,8,50)</f>
        <v>BROUGHT FORWARD</v>
      </c>
      <c r="G1077" t="str">
        <f>'Funding Import'!I1079</f>
        <v>Spreadsheet B 394797 20778211 ES055 MK0568 10003 OPENING BALANCES ES055 MK0568 10003 OPENING BALANCES</v>
      </c>
      <c r="H1077">
        <f>'Funding Import'!H1079</f>
        <v>188867.42</v>
      </c>
      <c r="I1077" s="139"/>
    </row>
    <row r="1078" spans="1:9" ht="15" x14ac:dyDescent="0.2">
      <c r="A1078" s="191" t="str">
        <f t="shared" si="32"/>
        <v>1300</v>
      </c>
      <c r="B1078" s="191"/>
      <c r="C1078" s="191" t="str">
        <f t="shared" si="33"/>
        <v>13000004</v>
      </c>
      <c r="D1078" t="str">
        <f>'Funding Import'!A1080</f>
        <v>RB051300: BIRCHANGER COE (VC)PRIMARY SCH</v>
      </c>
      <c r="E1078" t="str">
        <f>MID('Funding Import'!B1080,2,4)</f>
        <v>0004</v>
      </c>
      <c r="F1078" t="str">
        <f>MID('Funding Import'!B1080,8,50)</f>
        <v>STATEMENTED SEN</v>
      </c>
      <c r="G1078" t="str">
        <f>'Funding Import'!I1080</f>
        <v>Spreadsheet B 391144 20630818 ES009 MK0511 10004 EHCP ES009 MK0511 10004 EHCP</v>
      </c>
      <c r="H1078">
        <f>'Funding Import'!H1080</f>
        <v>8962</v>
      </c>
      <c r="I1078" s="139"/>
    </row>
    <row r="1079" spans="1:9" ht="15" x14ac:dyDescent="0.2">
      <c r="A1079" s="191" t="str">
        <f t="shared" si="32"/>
        <v>1300</v>
      </c>
      <c r="B1079" s="191"/>
      <c r="C1079" s="191" t="str">
        <f t="shared" si="33"/>
        <v>13000006</v>
      </c>
      <c r="D1079" t="str">
        <f>'Funding Import'!A1081</f>
        <v>RB051300: BIRCHANGER COE (VC)PRIMARY SCH</v>
      </c>
      <c r="E1079" t="str">
        <f>MID('Funding Import'!B1081,2,4)</f>
        <v>0006</v>
      </c>
      <c r="F1079" t="str">
        <f>MID('Funding Import'!B1081,8,50)</f>
        <v>EXCEPTIONAL COVID COST GRANT</v>
      </c>
      <c r="G1079" t="str">
        <f>'Funding Import'!I1081</f>
        <v>Spreadsheet B 398807 20920177 ES067 DP0558 FSMADDCOSTSCOVID FSMCOVID ES067 DP0558 FSMADDCOSTSCOVID FSMCOVID</v>
      </c>
      <c r="H1079">
        <f>'Funding Import'!H1081</f>
        <v>444.5</v>
      </c>
      <c r="I1079" s="139"/>
    </row>
    <row r="1080" spans="1:9" ht="15" x14ac:dyDescent="0.2">
      <c r="A1080" s="191" t="str">
        <f t="shared" si="32"/>
        <v>1300</v>
      </c>
      <c r="B1080" s="191"/>
      <c r="C1080" s="191" t="str">
        <f t="shared" si="33"/>
        <v>13000006</v>
      </c>
      <c r="D1080" t="str">
        <f>'Funding Import'!A1082</f>
        <v>RB051300: BIRCHANGER COE (VC)PRIMARY SCH</v>
      </c>
      <c r="E1080" t="str">
        <f>MID('Funding Import'!B1082,2,4)</f>
        <v>0006</v>
      </c>
      <c r="F1080" t="str">
        <f>MID('Funding Import'!B1082,8,50)</f>
        <v>EXCEPTIONAL COVID COST GRANT</v>
      </c>
      <c r="G1080" t="str">
        <f>'Funding Import'!I1082</f>
        <v>Spreadsheet B 398804 20920024 ES065 DP0556 COVIDEMERGENCY COVIDEM ES065 DP0556 COVIDEMERGENCY COVIDEM</v>
      </c>
      <c r="H1080">
        <f>'Funding Import'!H1082</f>
        <v>3430</v>
      </c>
      <c r="I1080" s="139"/>
    </row>
    <row r="1081" spans="1:9" ht="15" x14ac:dyDescent="0.2">
      <c r="A1081" s="191" t="str">
        <f t="shared" si="32"/>
        <v>1300</v>
      </c>
      <c r="B1081" s="191"/>
      <c r="C1081" s="191" t="str">
        <f t="shared" si="33"/>
        <v>13000006</v>
      </c>
      <c r="D1081" t="str">
        <f>'Funding Import'!A1083</f>
        <v>RB051300: BIRCHANGER COE (VC)PRIMARY SCH</v>
      </c>
      <c r="E1081" t="str">
        <f>MID('Funding Import'!B1083,2,4)</f>
        <v>0006</v>
      </c>
      <c r="F1081" t="str">
        <f>MID('Funding Import'!B1083,8,50)</f>
        <v>EXCEPTIONAL COVID COST GRANT</v>
      </c>
      <c r="G1081" t="str">
        <f>'Funding Import'!I1083</f>
        <v>Spreadsheet B 399778 20982606 Movement from code '0006 to '0012 covid  emergency recode ES089 RM0128 Covid emergency recode</v>
      </c>
      <c r="H1081">
        <f>'Funding Import'!H1083</f>
        <v>-3430</v>
      </c>
      <c r="I1081" s="139"/>
    </row>
    <row r="1082" spans="1:9" ht="15" x14ac:dyDescent="0.2">
      <c r="A1082" s="191" t="str">
        <f t="shared" si="32"/>
        <v>1300</v>
      </c>
      <c r="B1082" s="191"/>
      <c r="C1082" s="191" t="str">
        <f t="shared" si="33"/>
        <v>13000007</v>
      </c>
      <c r="D1082" t="str">
        <f>'Funding Import'!A1084</f>
        <v>RB051300: BIRCHANGER COE (VC)PRIMARY SCH</v>
      </c>
      <c r="E1082" t="str">
        <f>MID('Funding Import'!B1084,2,4)</f>
        <v>0007</v>
      </c>
      <c r="F1082" t="str">
        <f>MID('Funding Import'!B1084,8,50)</f>
        <v>PUPIL INCREASE/FORMULA ERR</v>
      </c>
      <c r="G1082" t="str">
        <f>'Funding Import'!I1084</f>
        <v>Spreadsheet B 393487 20722693 ES026 GROWTH FUND 21 APR 21 ES026 GROWTH FUND 21 APR 21</v>
      </c>
      <c r="H1082">
        <f>'Funding Import'!H1084</f>
        <v>59933.22</v>
      </c>
      <c r="I1082" s="139"/>
    </row>
    <row r="1083" spans="1:9" ht="15" x14ac:dyDescent="0.2">
      <c r="A1083" s="191" t="str">
        <f t="shared" si="32"/>
        <v>1300</v>
      </c>
      <c r="B1083" s="191"/>
      <c r="C1083" s="191" t="str">
        <f t="shared" si="33"/>
        <v>13000007</v>
      </c>
      <c r="D1083" t="str">
        <f>'Funding Import'!A1085</f>
        <v>RB051300: BIRCHANGER COE (VC)PRIMARY SCH</v>
      </c>
      <c r="E1083" t="str">
        <f>MID('Funding Import'!B1085,2,4)</f>
        <v>0007</v>
      </c>
      <c r="F1083" t="str">
        <f>MID('Funding Import'!B1085,8,50)</f>
        <v>PUPIL INCREASE/FORMULA ERR</v>
      </c>
      <c r="G1083" t="str">
        <f>'Funding Import'!I1085</f>
        <v>DL 8706 2021-22 KS1 Class Size Funding</v>
      </c>
      <c r="H1083">
        <f>'Funding Import'!H1085</f>
        <v>3741</v>
      </c>
      <c r="I1083" s="139"/>
    </row>
    <row r="1084" spans="1:9" ht="15" x14ac:dyDescent="0.2">
      <c r="A1084" s="191" t="str">
        <f t="shared" si="32"/>
        <v>1300</v>
      </c>
      <c r="B1084" s="191"/>
      <c r="C1084" s="191" t="str">
        <f t="shared" si="33"/>
        <v>13000012</v>
      </c>
      <c r="D1084" t="str">
        <f>'Funding Import'!A1086</f>
        <v>RB051300: BIRCHANGER COE (VC)PRIMARY SCH</v>
      </c>
      <c r="E1084" t="str">
        <f>MID('Funding Import'!B1086,2,4)</f>
        <v>0012</v>
      </c>
      <c r="F1084" t="str">
        <f>MID('Funding Import'!B1086,8,50)</f>
        <v>COVID CATCH UP</v>
      </c>
      <c r="G1084" t="str">
        <f>'Funding Import'!I1086</f>
        <v>Spreadsheet B 399778 20982606 Movement from code '0006 to '0012 covid  emergency recode ES089 RM0128 Covid emergency recode</v>
      </c>
      <c r="H1084">
        <f>'Funding Import'!H1086</f>
        <v>3430</v>
      </c>
      <c r="I1084" s="139"/>
    </row>
    <row r="1085" spans="1:9" ht="15" x14ac:dyDescent="0.2">
      <c r="A1085" s="191" t="str">
        <f t="shared" si="32"/>
        <v>1300</v>
      </c>
      <c r="B1085" s="191"/>
      <c r="C1085" s="191" t="str">
        <f t="shared" si="33"/>
        <v>13000012</v>
      </c>
      <c r="D1085" t="str">
        <f>'Funding Import'!A1087</f>
        <v>RB051300: BIRCHANGER COE (VC)PRIMARY SCH</v>
      </c>
      <c r="E1085" t="str">
        <f>MID('Funding Import'!B1087,2,4)</f>
        <v>0012</v>
      </c>
      <c r="F1085" t="str">
        <f>MID('Funding Import'!B1087,8,50)</f>
        <v>COVID CATCH UP</v>
      </c>
      <c r="G1085" t="str">
        <f>'Funding Import'!I1087</f>
        <v>DL 8645 0012recoveryc 0012RPG</v>
      </c>
      <c r="H1085">
        <f>'Funding Import'!H1087</f>
        <v>500</v>
      </c>
      <c r="I1085" s="139"/>
    </row>
    <row r="1086" spans="1:9" ht="15" x14ac:dyDescent="0.2">
      <c r="A1086" s="191" t="str">
        <f t="shared" si="32"/>
        <v>1300</v>
      </c>
      <c r="B1086" s="191"/>
      <c r="C1086" s="191" t="str">
        <f t="shared" si="33"/>
        <v>13000012</v>
      </c>
      <c r="D1086" t="str">
        <f>'Funding Import'!A1088</f>
        <v>RB051300: BIRCHANGER COE (VC)PRIMARY SCH</v>
      </c>
      <c r="E1086" t="str">
        <f>MID('Funding Import'!B1088,2,4)</f>
        <v>0012</v>
      </c>
      <c r="F1086" t="str">
        <f>MID('Funding Import'!B1088,8,50)</f>
        <v>COVID CATCH UP</v>
      </c>
      <c r="G1086" t="str">
        <f>'Funding Import'!I1088</f>
        <v>DL 8656 0012schoolled 0012SLT</v>
      </c>
      <c r="H1086">
        <f>'Funding Import'!H1088</f>
        <v>413.44</v>
      </c>
      <c r="I1086" s="139"/>
    </row>
    <row r="1087" spans="1:9" ht="15" x14ac:dyDescent="0.2">
      <c r="A1087" s="191" t="str">
        <f t="shared" si="32"/>
        <v>1300</v>
      </c>
      <c r="B1087" s="191"/>
      <c r="C1087" s="191" t="str">
        <f t="shared" si="33"/>
        <v>13000014</v>
      </c>
      <c r="D1087" t="str">
        <f>'Funding Import'!A1089</f>
        <v>RB051300: BIRCHANGER COE (VC)PRIMARY SCH</v>
      </c>
      <c r="E1087" t="str">
        <f>MID('Funding Import'!B1089,2,4)</f>
        <v>0014</v>
      </c>
      <c r="F1087" t="str">
        <f>MID('Funding Import'!B1089,8,50)</f>
        <v>PUPIL PREMIUM</v>
      </c>
      <c r="G1087" t="str">
        <f>'Funding Import'!I1089</f>
        <v>Spreadsheet B 400831 21077861 ES093 DP0593 SUMMER21PPG SUM21PPG ES093 DP0593 SUMMER21PPG SUM21PPG</v>
      </c>
      <c r="H1087">
        <f>'Funding Import'!H1089</f>
        <v>8535</v>
      </c>
      <c r="I1087" s="139"/>
    </row>
    <row r="1088" spans="1:9" ht="15" x14ac:dyDescent="0.2">
      <c r="A1088" s="191" t="str">
        <f t="shared" si="32"/>
        <v>1300</v>
      </c>
      <c r="B1088" s="191"/>
      <c r="C1088" s="191" t="str">
        <f t="shared" si="33"/>
        <v>13000014</v>
      </c>
      <c r="D1088" t="str">
        <f>'Funding Import'!A1090</f>
        <v>RB051300: BIRCHANGER COE (VC)PRIMARY SCH</v>
      </c>
      <c r="E1088" t="str">
        <f>MID('Funding Import'!B1090,2,4)</f>
        <v>0014</v>
      </c>
      <c r="F1088" t="str">
        <f>MID('Funding Import'!B1090,8,50)</f>
        <v>PUPIL PREMIUM</v>
      </c>
      <c r="G1088" t="str">
        <f>'Funding Import'!I1090</f>
        <v>DL 8701 0014 Pupil Premium Autumn Term 2021</v>
      </c>
      <c r="H1088">
        <f>'Funding Import'!H1090</f>
        <v>6828</v>
      </c>
      <c r="I1088" s="139"/>
    </row>
    <row r="1089" spans="1:9" ht="15" x14ac:dyDescent="0.2">
      <c r="A1089" s="191" t="str">
        <f t="shared" si="32"/>
        <v>1300</v>
      </c>
      <c r="B1089" s="191"/>
      <c r="C1089" s="191" t="str">
        <f t="shared" si="33"/>
        <v>13000018</v>
      </c>
      <c r="D1089" t="str">
        <f>'Funding Import'!A1091</f>
        <v>RB051300: BIRCHANGER COE (VC)PRIMARY SCH</v>
      </c>
      <c r="E1089" t="str">
        <f>MID('Funding Import'!B1091,2,4)</f>
        <v>0018</v>
      </c>
      <c r="F1089" t="str">
        <f>MID('Funding Import'!B1091,8,50)</f>
        <v>ADDITIONAL GRANT INCOME</v>
      </c>
      <c r="G1089" t="str">
        <f>'Funding Import'!I1091</f>
        <v>Spreadsheet B 393531 20728061 ES032 RM0087 PE GRANT APR 21 ES032 RM0087 PE GRANT APR 21</v>
      </c>
      <c r="H1089">
        <f>'Funding Import'!H1091</f>
        <v>7104</v>
      </c>
      <c r="I1089" s="139"/>
    </row>
    <row r="1090" spans="1:9" ht="15" x14ac:dyDescent="0.2">
      <c r="A1090" s="191" t="str">
        <f t="shared" ref="A1090:A1153" si="34">MID(D1090,5,4)</f>
        <v>1300</v>
      </c>
      <c r="B1090" s="191"/>
      <c r="C1090" s="191" t="str">
        <f t="shared" ref="C1090:C1153" si="35">A1090&amp;E1090</f>
        <v>13000018</v>
      </c>
      <c r="D1090" t="str">
        <f>'Funding Import'!A1092</f>
        <v>RB051300: BIRCHANGER COE (VC)PRIMARY SCH</v>
      </c>
      <c r="E1090" t="str">
        <f>MID('Funding Import'!B1092,2,4)</f>
        <v>0018</v>
      </c>
      <c r="F1090" t="str">
        <f>MID('Funding Import'!B1092,8,50)</f>
        <v>ADDITIONAL GRANT INCOME</v>
      </c>
      <c r="G1090" t="str">
        <f>'Funding Import'!I1092</f>
        <v>Spreadsheet B 399769 20981730 UIFSM JULY21 UIFSM 21 ES085 RM0124 UIFSM JULY21 UIFSM 21</v>
      </c>
      <c r="H1090">
        <f>'Funding Import'!H1092</f>
        <v>20749</v>
      </c>
      <c r="I1090" s="139"/>
    </row>
    <row r="1091" spans="1:9" ht="15" x14ac:dyDescent="0.2">
      <c r="A1091" s="191" t="str">
        <f t="shared" si="34"/>
        <v>1300</v>
      </c>
      <c r="B1091" s="191"/>
      <c r="C1091" s="191" t="str">
        <f t="shared" si="35"/>
        <v>13000018</v>
      </c>
      <c r="D1091" t="str">
        <f>'Funding Import'!A1093</f>
        <v>RB051300: BIRCHANGER COE (VC)PRIMARY SCH</v>
      </c>
      <c r="E1091" t="str">
        <f>MID('Funding Import'!B1093,2,4)</f>
        <v>0018</v>
      </c>
      <c r="F1091" t="str">
        <f>MID('Funding Import'!B1093,8,50)</f>
        <v>ADDITIONAL GRANT INCOME</v>
      </c>
      <c r="G1091" t="str">
        <f>'Funding Import'!I1093</f>
        <v>DL 8673 PE GRANT OCT21 0018PE</v>
      </c>
      <c r="H1091">
        <f>'Funding Import'!H1093</f>
        <v>9841</v>
      </c>
      <c r="I1091" s="139"/>
    </row>
    <row r="1092" spans="1:9" ht="15" x14ac:dyDescent="0.2">
      <c r="A1092" s="191" t="str">
        <f t="shared" si="34"/>
        <v>1300</v>
      </c>
      <c r="B1092" s="191"/>
      <c r="C1092" s="191" t="str">
        <f t="shared" si="35"/>
        <v>13000026</v>
      </c>
      <c r="D1092" t="str">
        <f>'Funding Import'!A1094</f>
        <v>RB051300: BIRCHANGER COE (VC)PRIMARY SCH</v>
      </c>
      <c r="E1092" t="str">
        <f>MID('Funding Import'!B1094,2,4)</f>
        <v>0026</v>
      </c>
      <c r="F1092" t="str">
        <f>MID('Funding Import'!B1094,8,50)</f>
        <v>NOTIONAL SEN FUNDING</v>
      </c>
      <c r="G1092" t="str">
        <f>'Funding Import'!I1094</f>
        <v>Spreadsheet B 391732 20639856 ES012 MK0514 10026 NOTIONAL SEN ES012 MK0514 10026 NOTIONAL SEN</v>
      </c>
      <c r="H1092">
        <f>'Funding Import'!H1094</f>
        <v>30775</v>
      </c>
      <c r="I1092" s="139"/>
    </row>
    <row r="1093" spans="1:9" ht="15" x14ac:dyDescent="0.2">
      <c r="A1093" s="191" t="str">
        <f t="shared" si="34"/>
        <v>1308</v>
      </c>
      <c r="B1093" s="191"/>
      <c r="C1093" s="191" t="str">
        <f t="shared" si="35"/>
        <v>13080001</v>
      </c>
      <c r="D1093" t="str">
        <f>'Funding Import'!A1095</f>
        <v>RB051308: BLACKMORE PRIMARY SCHOOL</v>
      </c>
      <c r="E1093" t="str">
        <f>MID('Funding Import'!B1095,2,4)</f>
        <v>0001</v>
      </c>
      <c r="F1093" t="str">
        <f>MID('Funding Import'!B1095,8,50)</f>
        <v>FORMULA FUNDED (EXCL RATES)</v>
      </c>
      <c r="G1093" t="str">
        <f>'Funding Import'!I1095</f>
        <v>Spreadsheet B 391145 20630885 ES006 MK0508 10001 FORMULA FUNDED ES006 MK0508 10001 FORMULA FUNDED</v>
      </c>
      <c r="H1093">
        <f>'Funding Import'!H1095</f>
        <v>676325</v>
      </c>
      <c r="I1093" s="139"/>
    </row>
    <row r="1094" spans="1:9" ht="15" x14ac:dyDescent="0.2">
      <c r="A1094" s="191" t="str">
        <f t="shared" si="34"/>
        <v>1308</v>
      </c>
      <c r="B1094" s="191"/>
      <c r="C1094" s="191" t="str">
        <f t="shared" si="35"/>
        <v>13080002</v>
      </c>
      <c r="D1094" t="str">
        <f>'Funding Import'!A1096</f>
        <v>RB051308: BLACKMORE PRIMARY SCHOOL</v>
      </c>
      <c r="E1094" t="str">
        <f>MID('Funding Import'!B1096,2,4)</f>
        <v>0002</v>
      </c>
      <c r="F1094" t="str">
        <f>MID('Funding Import'!B1096,8,50)</f>
        <v>RATES</v>
      </c>
      <c r="G1094" t="str">
        <f>'Funding Import'!I1096</f>
        <v>Spreadsheet B 391137 20630756 ES007 MK0509 10002 RATES ES007 MK0509 10002 RATES</v>
      </c>
      <c r="H1094">
        <f>'Funding Import'!H1096</f>
        <v>14196</v>
      </c>
      <c r="I1094" s="139"/>
    </row>
    <row r="1095" spans="1:9" ht="15" x14ac:dyDescent="0.2">
      <c r="A1095" s="191" t="str">
        <f t="shared" si="34"/>
        <v>1308</v>
      </c>
      <c r="B1095" s="191"/>
      <c r="C1095" s="191" t="str">
        <f t="shared" si="35"/>
        <v>13080003</v>
      </c>
      <c r="D1095" t="str">
        <f>'Funding Import'!A1097</f>
        <v>RB051308: BLACKMORE PRIMARY SCHOOL</v>
      </c>
      <c r="E1095" t="str">
        <f>MID('Funding Import'!B1097,2,4)</f>
        <v>0003</v>
      </c>
      <c r="F1095" t="str">
        <f>MID('Funding Import'!B1097,8,50)</f>
        <v>BROUGHT FORWARD</v>
      </c>
      <c r="G1095" t="str">
        <f>'Funding Import'!I1097</f>
        <v>Spreadsheet B 394797 20778211 ES055 MK0568 10003 OPENING BALANCES ES055 MK0568 10003 OPENING BALANCES</v>
      </c>
      <c r="H1095">
        <f>'Funding Import'!H1097</f>
        <v>150534.64000000001</v>
      </c>
      <c r="I1095" s="139"/>
    </row>
    <row r="1096" spans="1:9" ht="15" x14ac:dyDescent="0.2">
      <c r="A1096" s="191" t="str">
        <f t="shared" si="34"/>
        <v>1308</v>
      </c>
      <c r="B1096" s="191"/>
      <c r="C1096" s="191" t="str">
        <f t="shared" si="35"/>
        <v>13080004</v>
      </c>
      <c r="D1096" t="str">
        <f>'Funding Import'!A1098</f>
        <v>RB051308: BLACKMORE PRIMARY SCHOOL</v>
      </c>
      <c r="E1096" t="str">
        <f>MID('Funding Import'!B1098,2,4)</f>
        <v>0004</v>
      </c>
      <c r="F1096" t="str">
        <f>MID('Funding Import'!B1098,8,50)</f>
        <v>STATEMENTED SEN</v>
      </c>
      <c r="G1096" t="str">
        <f>'Funding Import'!I1098</f>
        <v>Spreadsheet B 391144 20630818 ES009 MK0511 10004 EHCP ES009 MK0511 10004 EHCP</v>
      </c>
      <c r="H1096">
        <f>'Funding Import'!H1098</f>
        <v>2538</v>
      </c>
      <c r="I1096" s="139"/>
    </row>
    <row r="1097" spans="1:9" ht="15" x14ac:dyDescent="0.2">
      <c r="A1097" s="191" t="str">
        <f t="shared" si="34"/>
        <v>1308</v>
      </c>
      <c r="B1097" s="191"/>
      <c r="C1097" s="191" t="str">
        <f t="shared" si="35"/>
        <v>13080004</v>
      </c>
      <c r="D1097" t="str">
        <f>'Funding Import'!A1099</f>
        <v>RB051308: BLACKMORE PRIMARY SCHOOL</v>
      </c>
      <c r="E1097" t="str">
        <f>MID('Funding Import'!B1099,2,4)</f>
        <v>0004</v>
      </c>
      <c r="F1097" t="str">
        <f>MID('Funding Import'!B1099,8,50)</f>
        <v>STATEMENTED SEN</v>
      </c>
      <c r="G1097" t="str">
        <f>'Funding Import'!I1099</f>
        <v>DL 8688 SEN TOP-UP AUT1 AUT-21</v>
      </c>
      <c r="H1097">
        <f>'Funding Import'!H1099</f>
        <v>2592</v>
      </c>
      <c r="I1097" s="139"/>
    </row>
    <row r="1098" spans="1:9" ht="15" x14ac:dyDescent="0.2">
      <c r="A1098" s="191" t="str">
        <f t="shared" si="34"/>
        <v>1308</v>
      </c>
      <c r="B1098" s="191"/>
      <c r="C1098" s="191" t="str">
        <f t="shared" si="35"/>
        <v>13080006</v>
      </c>
      <c r="D1098" t="str">
        <f>'Funding Import'!A1100</f>
        <v>RB051308: BLACKMORE PRIMARY SCHOOL</v>
      </c>
      <c r="E1098" t="str">
        <f>MID('Funding Import'!B1100,2,4)</f>
        <v>0006</v>
      </c>
      <c r="F1098" t="str">
        <f>MID('Funding Import'!B1100,8,50)</f>
        <v>EXCEPTIONAL COVID COST GRANT</v>
      </c>
      <c r="G1098" t="str">
        <f>'Funding Import'!I1100</f>
        <v>Spreadsheet B 398804 20920024 ES065 DP0556 COVIDEMERGENCY COVIDEM ES065 DP0556 COVIDEMERGENCY COVIDEM</v>
      </c>
      <c r="H1098">
        <f>'Funding Import'!H1100</f>
        <v>5600</v>
      </c>
      <c r="I1098" s="139"/>
    </row>
    <row r="1099" spans="1:9" ht="15" x14ac:dyDescent="0.2">
      <c r="A1099" s="191" t="str">
        <f t="shared" si="34"/>
        <v>1308</v>
      </c>
      <c r="B1099" s="191"/>
      <c r="C1099" s="191" t="str">
        <f t="shared" si="35"/>
        <v>13080006</v>
      </c>
      <c r="D1099" t="str">
        <f>'Funding Import'!A1101</f>
        <v>RB051308: BLACKMORE PRIMARY SCHOOL</v>
      </c>
      <c r="E1099" t="str">
        <f>MID('Funding Import'!B1101,2,4)</f>
        <v>0006</v>
      </c>
      <c r="F1099" t="str">
        <f>MID('Funding Import'!B1101,8,50)</f>
        <v>EXCEPTIONAL COVID COST GRANT</v>
      </c>
      <c r="G1099" t="str">
        <f>'Funding Import'!I1101</f>
        <v>Spreadsheet B 399778 20982606 Movement from code '0006 to '0012 covid  emergency recode ES089 RM0128 Covid emergency recode</v>
      </c>
      <c r="H1099">
        <f>'Funding Import'!H1101</f>
        <v>-5600</v>
      </c>
      <c r="I1099" s="139"/>
    </row>
    <row r="1100" spans="1:9" ht="15" x14ac:dyDescent="0.2">
      <c r="A1100" s="191" t="str">
        <f t="shared" si="34"/>
        <v>1308</v>
      </c>
      <c r="B1100" s="191"/>
      <c r="C1100" s="191" t="str">
        <f t="shared" si="35"/>
        <v>13080007</v>
      </c>
      <c r="D1100" t="str">
        <f>'Funding Import'!A1102</f>
        <v>RB051308: BLACKMORE PRIMARY SCHOOL</v>
      </c>
      <c r="E1100" t="str">
        <f>MID('Funding Import'!B1102,2,4)</f>
        <v>0007</v>
      </c>
      <c r="F1100" t="str">
        <f>MID('Funding Import'!B1102,8,50)</f>
        <v>PUPIL INCREASE/FORMULA ERR</v>
      </c>
      <c r="G1100" t="str">
        <f>'Funding Import'!I1102</f>
        <v>DL 8706 2021-22 KS1 Class Size Funding</v>
      </c>
      <c r="H1100">
        <f>'Funding Import'!H1102</f>
        <v>1496</v>
      </c>
      <c r="I1100" s="139"/>
    </row>
    <row r="1101" spans="1:9" ht="15" x14ac:dyDescent="0.2">
      <c r="A1101" s="191" t="str">
        <f t="shared" si="34"/>
        <v>1308</v>
      </c>
      <c r="B1101" s="191"/>
      <c r="C1101" s="191" t="str">
        <f t="shared" si="35"/>
        <v>13080012</v>
      </c>
      <c r="D1101" t="str">
        <f>'Funding Import'!A1103</f>
        <v>RB051308: BLACKMORE PRIMARY SCHOOL</v>
      </c>
      <c r="E1101" t="str">
        <f>MID('Funding Import'!B1103,2,4)</f>
        <v>0012</v>
      </c>
      <c r="F1101" t="str">
        <f>MID('Funding Import'!B1103,8,50)</f>
        <v>COVID CATCH UP</v>
      </c>
      <c r="G1101" t="str">
        <f>'Funding Import'!I1103</f>
        <v>Spreadsheet B 399778 20982606 Movement from code '0006 to '0012 covid  emergency recode ES089 RM0128 Covid emergency recode</v>
      </c>
      <c r="H1101">
        <f>'Funding Import'!H1103</f>
        <v>5600</v>
      </c>
      <c r="I1101" s="139"/>
    </row>
    <row r="1102" spans="1:9" ht="15" x14ac:dyDescent="0.2">
      <c r="A1102" s="191" t="str">
        <f t="shared" si="34"/>
        <v>1308</v>
      </c>
      <c r="B1102" s="191"/>
      <c r="C1102" s="191" t="str">
        <f t="shared" si="35"/>
        <v>13080012</v>
      </c>
      <c r="D1102" t="str">
        <f>'Funding Import'!A1104</f>
        <v>RB051308: BLACKMORE PRIMARY SCHOOL</v>
      </c>
      <c r="E1102" t="str">
        <f>MID('Funding Import'!B1104,2,4)</f>
        <v>0012</v>
      </c>
      <c r="F1102" t="str">
        <f>MID('Funding Import'!B1104,8,50)</f>
        <v>COVID CATCH UP</v>
      </c>
      <c r="G1102" t="str">
        <f>'Funding Import'!I1104</f>
        <v>DL 8645 0012recoveryc 0012RPG</v>
      </c>
      <c r="H1102">
        <f>'Funding Import'!H1104</f>
        <v>616.25</v>
      </c>
      <c r="I1102" s="139"/>
    </row>
    <row r="1103" spans="1:9" ht="15" x14ac:dyDescent="0.2">
      <c r="A1103" s="191" t="str">
        <f t="shared" si="34"/>
        <v>1308</v>
      </c>
      <c r="B1103" s="191"/>
      <c r="C1103" s="191" t="str">
        <f t="shared" si="35"/>
        <v>13080012</v>
      </c>
      <c r="D1103" t="str">
        <f>'Funding Import'!A1105</f>
        <v>RB051308: BLACKMORE PRIMARY SCHOOL</v>
      </c>
      <c r="E1103" t="str">
        <f>MID('Funding Import'!B1105,2,4)</f>
        <v>0012</v>
      </c>
      <c r="F1103" t="str">
        <f>MID('Funding Import'!B1105,8,50)</f>
        <v>COVID CATCH UP</v>
      </c>
      <c r="G1103" t="str">
        <f>'Funding Import'!I1105</f>
        <v>DL 8656 0012schoolled 0012SLT</v>
      </c>
      <c r="H1103">
        <f>'Funding Import'!H1105</f>
        <v>590.63</v>
      </c>
      <c r="I1103" s="139"/>
    </row>
    <row r="1104" spans="1:9" ht="15" x14ac:dyDescent="0.2">
      <c r="A1104" s="191" t="str">
        <f t="shared" si="34"/>
        <v>1308</v>
      </c>
      <c r="B1104" s="191"/>
      <c r="C1104" s="191" t="str">
        <f t="shared" si="35"/>
        <v>13080014</v>
      </c>
      <c r="D1104" t="str">
        <f>'Funding Import'!A1106</f>
        <v>RB051308: BLACKMORE PRIMARY SCHOOL</v>
      </c>
      <c r="E1104" t="str">
        <f>MID('Funding Import'!B1106,2,4)</f>
        <v>0014</v>
      </c>
      <c r="F1104" t="str">
        <f>MID('Funding Import'!B1106,8,50)</f>
        <v>PUPIL PREMIUM</v>
      </c>
      <c r="G1104" t="str">
        <f>'Funding Import'!I1106</f>
        <v>Spreadsheet B 400831 21077861 ES093 DP0593 SUMMER21PPG SUM21PPG ES093 DP0593 SUMMER21PPG SUM21PPG</v>
      </c>
      <c r="H1104">
        <f>'Funding Import'!H1106</f>
        <v>10777</v>
      </c>
      <c r="I1104" s="139"/>
    </row>
    <row r="1105" spans="1:9" ht="15" x14ac:dyDescent="0.2">
      <c r="A1105" s="191" t="str">
        <f t="shared" si="34"/>
        <v>1308</v>
      </c>
      <c r="B1105" s="191"/>
      <c r="C1105" s="191" t="str">
        <f t="shared" si="35"/>
        <v>13080014</v>
      </c>
      <c r="D1105" t="str">
        <f>'Funding Import'!A1107</f>
        <v>RB051308: BLACKMORE PRIMARY SCHOOL</v>
      </c>
      <c r="E1105" t="str">
        <f>MID('Funding Import'!B1107,2,4)</f>
        <v>0014</v>
      </c>
      <c r="F1105" t="str">
        <f>MID('Funding Import'!B1107,8,50)</f>
        <v>PUPIL PREMIUM</v>
      </c>
      <c r="G1105" t="str">
        <f>'Funding Import'!I1107</f>
        <v>DL 8701 0014 Pupil Premium Autumn Term 2021</v>
      </c>
      <c r="H1105">
        <f>'Funding Import'!H1107</f>
        <v>8622</v>
      </c>
      <c r="I1105" s="139"/>
    </row>
    <row r="1106" spans="1:9" ht="15" x14ac:dyDescent="0.2">
      <c r="A1106" s="191" t="str">
        <f t="shared" si="34"/>
        <v>1308</v>
      </c>
      <c r="B1106" s="191"/>
      <c r="C1106" s="191" t="str">
        <f t="shared" si="35"/>
        <v>13080018</v>
      </c>
      <c r="D1106" t="str">
        <f>'Funding Import'!A1108</f>
        <v>RB051308: BLACKMORE PRIMARY SCHOOL</v>
      </c>
      <c r="E1106" t="str">
        <f>MID('Funding Import'!B1108,2,4)</f>
        <v>0018</v>
      </c>
      <c r="F1106" t="str">
        <f>MID('Funding Import'!B1108,8,50)</f>
        <v>ADDITIONAL GRANT INCOME</v>
      </c>
      <c r="G1106" t="str">
        <f>'Funding Import'!I1108</f>
        <v>Spreadsheet B 393531 20728061 ES032 RM0087 PE GRANT APR 21 ES032 RM0087 PE GRANT APR 21</v>
      </c>
      <c r="H1106">
        <f>'Funding Import'!H1108</f>
        <v>7279</v>
      </c>
      <c r="I1106" s="139"/>
    </row>
    <row r="1107" spans="1:9" ht="15" x14ac:dyDescent="0.2">
      <c r="A1107" s="191" t="str">
        <f t="shared" si="34"/>
        <v>1308</v>
      </c>
      <c r="B1107" s="191"/>
      <c r="C1107" s="191" t="str">
        <f t="shared" si="35"/>
        <v>13080018</v>
      </c>
      <c r="D1107" t="str">
        <f>'Funding Import'!A1109</f>
        <v>RB051308: BLACKMORE PRIMARY SCHOOL</v>
      </c>
      <c r="E1107" t="str">
        <f>MID('Funding Import'!B1109,2,4)</f>
        <v>0018</v>
      </c>
      <c r="F1107" t="str">
        <f>MID('Funding Import'!B1109,8,50)</f>
        <v>ADDITIONAL GRANT INCOME</v>
      </c>
      <c r="G1107" t="str">
        <f>'Funding Import'!I1109</f>
        <v>Spreadsheet B 399769 20981730 UIFSM JULY21 UIFSM 21 ES085 RM0124 UIFSM JULY21 UIFSM 21</v>
      </c>
      <c r="H1107">
        <f>'Funding Import'!H1109</f>
        <v>28047</v>
      </c>
      <c r="I1107" s="139"/>
    </row>
    <row r="1108" spans="1:9" ht="15" x14ac:dyDescent="0.2">
      <c r="A1108" s="191" t="str">
        <f t="shared" si="34"/>
        <v>1308</v>
      </c>
      <c r="B1108" s="191"/>
      <c r="C1108" s="191" t="str">
        <f t="shared" si="35"/>
        <v>13080018</v>
      </c>
      <c r="D1108" t="str">
        <f>'Funding Import'!A1110</f>
        <v>RB051308: BLACKMORE PRIMARY SCHOOL</v>
      </c>
      <c r="E1108" t="str">
        <f>MID('Funding Import'!B1110,2,4)</f>
        <v>0018</v>
      </c>
      <c r="F1108" t="str">
        <f>MID('Funding Import'!B1110,8,50)</f>
        <v>ADDITIONAL GRANT INCOME</v>
      </c>
      <c r="G1108" t="str">
        <f>'Funding Import'!I1110</f>
        <v>DL 8673 PE GRANT OCT21 0018PE</v>
      </c>
      <c r="H1108">
        <f>'Funding Import'!H1110</f>
        <v>10173</v>
      </c>
      <c r="I1108" s="139"/>
    </row>
    <row r="1109" spans="1:9" ht="15" x14ac:dyDescent="0.2">
      <c r="A1109" s="191" t="str">
        <f t="shared" si="34"/>
        <v>1308</v>
      </c>
      <c r="B1109" s="191"/>
      <c r="C1109" s="191" t="str">
        <f t="shared" si="35"/>
        <v>13080026</v>
      </c>
      <c r="D1109" t="str">
        <f>'Funding Import'!A1111</f>
        <v>RB051308: BLACKMORE PRIMARY SCHOOL</v>
      </c>
      <c r="E1109" t="str">
        <f>MID('Funding Import'!B1111,2,4)</f>
        <v>0026</v>
      </c>
      <c r="F1109" t="str">
        <f>MID('Funding Import'!B1111,8,50)</f>
        <v>NOTIONAL SEN FUNDING</v>
      </c>
      <c r="G1109" t="str">
        <f>'Funding Import'!I1111</f>
        <v>Spreadsheet B 391732 20639856 ES012 MK0514 10026 NOTIONAL SEN ES012 MK0514 10026 NOTIONAL SEN</v>
      </c>
      <c r="H1109">
        <f>'Funding Import'!H1111</f>
        <v>52706</v>
      </c>
      <c r="I1109" s="139"/>
    </row>
    <row r="1110" spans="1:9" ht="15" x14ac:dyDescent="0.2">
      <c r="A1110" s="191" t="str">
        <f t="shared" si="34"/>
        <v>1324</v>
      </c>
      <c r="B1110" s="191"/>
      <c r="C1110" s="191" t="str">
        <f t="shared" si="35"/>
        <v>13240001</v>
      </c>
      <c r="D1110" t="str">
        <f>'Funding Import'!A1112</f>
        <v>RB051324: BOREHAM PRIMARY SCHOOL</v>
      </c>
      <c r="E1110" t="str">
        <f>MID('Funding Import'!B1112,2,4)</f>
        <v>0001</v>
      </c>
      <c r="F1110" t="str">
        <f>MID('Funding Import'!B1112,8,50)</f>
        <v>FORMULA FUNDED (EXCL RATES)</v>
      </c>
      <c r="G1110" t="str">
        <f>'Funding Import'!I1112</f>
        <v>Spreadsheet B 391145 20630885 ES006 MK0508 10001 FORMULA FUNDED ES006 MK0508 10001 FORMULA FUNDED</v>
      </c>
      <c r="H1110">
        <f>'Funding Import'!H1112</f>
        <v>840774</v>
      </c>
      <c r="I1110" s="139"/>
    </row>
    <row r="1111" spans="1:9" ht="15" x14ac:dyDescent="0.2">
      <c r="A1111" s="191" t="str">
        <f t="shared" si="34"/>
        <v>1324</v>
      </c>
      <c r="B1111" s="191"/>
      <c r="C1111" s="191" t="str">
        <f t="shared" si="35"/>
        <v>13240002</v>
      </c>
      <c r="D1111" t="str">
        <f>'Funding Import'!A1113</f>
        <v>RB051324: BOREHAM PRIMARY SCHOOL</v>
      </c>
      <c r="E1111" t="str">
        <f>MID('Funding Import'!B1113,2,4)</f>
        <v>0002</v>
      </c>
      <c r="F1111" t="str">
        <f>MID('Funding Import'!B1113,8,50)</f>
        <v>RATES</v>
      </c>
      <c r="G1111" t="str">
        <f>'Funding Import'!I1113</f>
        <v>Spreadsheet B 391137 20630756 ES007 MK0509 10002 RATES ES007 MK0509 10002 RATES</v>
      </c>
      <c r="H1111">
        <f>'Funding Import'!H1113</f>
        <v>22463</v>
      </c>
      <c r="I1111" s="139"/>
    </row>
    <row r="1112" spans="1:9" ht="15" x14ac:dyDescent="0.2">
      <c r="A1112" s="191" t="str">
        <f t="shared" si="34"/>
        <v>1324</v>
      </c>
      <c r="B1112" s="191"/>
      <c r="C1112" s="191" t="str">
        <f t="shared" si="35"/>
        <v>13240003</v>
      </c>
      <c r="D1112" t="str">
        <f>'Funding Import'!A1114</f>
        <v>RB051324: BOREHAM PRIMARY SCHOOL</v>
      </c>
      <c r="E1112" t="str">
        <f>MID('Funding Import'!B1114,2,4)</f>
        <v>0003</v>
      </c>
      <c r="F1112" t="str">
        <f>MID('Funding Import'!B1114,8,50)</f>
        <v>BROUGHT FORWARD</v>
      </c>
      <c r="G1112" t="str">
        <f>'Funding Import'!I1114</f>
        <v>Spreadsheet B 394797 20778211 ES055 MK0568 10003 OPENING BALANCES ES055 MK0568 10003 OPENING BALANCES</v>
      </c>
      <c r="H1112">
        <f>'Funding Import'!H1114</f>
        <v>58311.93</v>
      </c>
      <c r="I1112" s="139"/>
    </row>
    <row r="1113" spans="1:9" ht="15" x14ac:dyDescent="0.2">
      <c r="A1113" s="191" t="str">
        <f t="shared" si="34"/>
        <v>1324</v>
      </c>
      <c r="B1113" s="191"/>
      <c r="C1113" s="191" t="str">
        <f t="shared" si="35"/>
        <v>13240004</v>
      </c>
      <c r="D1113" t="str">
        <f>'Funding Import'!A1115</f>
        <v>RB051324: BOREHAM PRIMARY SCHOOL</v>
      </c>
      <c r="E1113" t="str">
        <f>MID('Funding Import'!B1115,2,4)</f>
        <v>0004</v>
      </c>
      <c r="F1113" t="str">
        <f>MID('Funding Import'!B1115,8,50)</f>
        <v>STATEMENTED SEN</v>
      </c>
      <c r="G1113" t="str">
        <f>'Funding Import'!I1115</f>
        <v>Spreadsheet B 391144 20630818 ES009 MK0511 10004 EHCP ES009 MK0511 10004 EHCP</v>
      </c>
      <c r="H1113">
        <f>'Funding Import'!H1115</f>
        <v>24600</v>
      </c>
      <c r="I1113" s="139"/>
    </row>
    <row r="1114" spans="1:9" ht="15" x14ac:dyDescent="0.2">
      <c r="A1114" s="191" t="str">
        <f t="shared" si="34"/>
        <v>1324</v>
      </c>
      <c r="B1114" s="191"/>
      <c r="C1114" s="191" t="str">
        <f t="shared" si="35"/>
        <v>13240004</v>
      </c>
      <c r="D1114" t="str">
        <f>'Funding Import'!A1116</f>
        <v>RB051324: BOREHAM PRIMARY SCHOOL</v>
      </c>
      <c r="E1114" t="str">
        <f>MID('Funding Import'!B1116,2,4)</f>
        <v>0004</v>
      </c>
      <c r="F1114" t="str">
        <f>MID('Funding Import'!B1116,8,50)</f>
        <v>STATEMENTED SEN</v>
      </c>
      <c r="G1114" t="str">
        <f>'Funding Import'!I1116</f>
        <v>Spreadsheet B 394845 20782782 ES043 DP0533 SEN TOP-UP SUM1 SUM-21 ES043 DP0533 SEN TOP-UP SUM1 SUM-21</v>
      </c>
      <c r="H1114">
        <f>'Funding Import'!H1116</f>
        <v>4538</v>
      </c>
      <c r="I1114" s="139"/>
    </row>
    <row r="1115" spans="1:9" ht="15" x14ac:dyDescent="0.2">
      <c r="A1115" s="191" t="str">
        <f t="shared" si="34"/>
        <v>1324</v>
      </c>
      <c r="B1115" s="191"/>
      <c r="C1115" s="191" t="str">
        <f t="shared" si="35"/>
        <v>13240004</v>
      </c>
      <c r="D1115" t="str">
        <f>'Funding Import'!A1117</f>
        <v>RB051324: BOREHAM PRIMARY SCHOOL</v>
      </c>
      <c r="E1115" t="str">
        <f>MID('Funding Import'!B1117,2,4)</f>
        <v>0004</v>
      </c>
      <c r="F1115" t="str">
        <f>MID('Funding Import'!B1117,8,50)</f>
        <v>STATEMENTED SEN</v>
      </c>
      <c r="G1115" t="str">
        <f>'Funding Import'!I1117</f>
        <v>DL 8688 SEN TOP-UP AUT1 AUT-21</v>
      </c>
      <c r="H1115">
        <f>'Funding Import'!H1117</f>
        <v>4914</v>
      </c>
      <c r="I1115" s="139"/>
    </row>
    <row r="1116" spans="1:9" ht="15" x14ac:dyDescent="0.2">
      <c r="A1116" s="191" t="str">
        <f t="shared" si="34"/>
        <v>1324</v>
      </c>
      <c r="B1116" s="191"/>
      <c r="C1116" s="191" t="str">
        <f t="shared" si="35"/>
        <v>13240006</v>
      </c>
      <c r="D1116" t="str">
        <f>'Funding Import'!A1118</f>
        <v>RB051324: BOREHAM PRIMARY SCHOOL</v>
      </c>
      <c r="E1116" t="str">
        <f>MID('Funding Import'!B1118,2,4)</f>
        <v>0006</v>
      </c>
      <c r="F1116" t="str">
        <f>MID('Funding Import'!B1118,8,50)</f>
        <v>EXCEPTIONAL COVID COST GRANT</v>
      </c>
      <c r="G1116" t="str">
        <f>'Funding Import'!I1118</f>
        <v>Spreadsheet B 398804 20920024 ES065 DP0556 COVIDEMERGENCY COVIDEM ES065 DP0556 COVIDEMERGENCY COVIDEM</v>
      </c>
      <c r="H1116">
        <f>'Funding Import'!H1118</f>
        <v>7560</v>
      </c>
      <c r="I1116" s="139"/>
    </row>
    <row r="1117" spans="1:9" ht="15" x14ac:dyDescent="0.2">
      <c r="A1117" s="191" t="str">
        <f t="shared" si="34"/>
        <v>1324</v>
      </c>
      <c r="B1117" s="191"/>
      <c r="C1117" s="191" t="str">
        <f t="shared" si="35"/>
        <v>13240006</v>
      </c>
      <c r="D1117" t="str">
        <f>'Funding Import'!A1119</f>
        <v>RB051324: BOREHAM PRIMARY SCHOOL</v>
      </c>
      <c r="E1117" t="str">
        <f>MID('Funding Import'!B1119,2,4)</f>
        <v>0006</v>
      </c>
      <c r="F1117" t="str">
        <f>MID('Funding Import'!B1119,8,50)</f>
        <v>EXCEPTIONAL COVID COST GRANT</v>
      </c>
      <c r="G1117" t="str">
        <f>'Funding Import'!I1119</f>
        <v>Spreadsheet B 399778 20982606 Movement from code '0006 to '0012 covid  emergency recode ES089 RM0128 Covid emergency recode</v>
      </c>
      <c r="H1117">
        <f>'Funding Import'!H1119</f>
        <v>-7560</v>
      </c>
      <c r="I1117" s="139"/>
    </row>
    <row r="1118" spans="1:9" ht="15" x14ac:dyDescent="0.2">
      <c r="A1118" s="191" t="str">
        <f t="shared" si="34"/>
        <v>1324</v>
      </c>
      <c r="B1118" s="191"/>
      <c r="C1118" s="191" t="str">
        <f t="shared" si="35"/>
        <v>13240007</v>
      </c>
      <c r="D1118" t="str">
        <f>'Funding Import'!A1120</f>
        <v>RB051324: BOREHAM PRIMARY SCHOOL</v>
      </c>
      <c r="E1118" t="str">
        <f>MID('Funding Import'!B1120,2,4)</f>
        <v>0007</v>
      </c>
      <c r="F1118" t="str">
        <f>MID('Funding Import'!B1120,8,50)</f>
        <v>PUPIL INCREASE/FORMULA ERR</v>
      </c>
      <c r="G1118" t="str">
        <f>'Funding Import'!I1120</f>
        <v>Spreadsheet B 393467 20722138 ES023 RM0079 GROWTH FUND 21 APR-21 ES023 RM0079 GROWTH FUND 21 APR-21</v>
      </c>
      <c r="H1118">
        <f>'Funding Import'!H1120</f>
        <v>31543.8</v>
      </c>
      <c r="I1118" s="139"/>
    </row>
    <row r="1119" spans="1:9" ht="15" x14ac:dyDescent="0.2">
      <c r="A1119" s="191" t="str">
        <f t="shared" si="34"/>
        <v>1324</v>
      </c>
      <c r="B1119" s="191"/>
      <c r="C1119" s="191" t="str">
        <f t="shared" si="35"/>
        <v>13240007</v>
      </c>
      <c r="D1119" t="str">
        <f>'Funding Import'!A1121</f>
        <v>RB051324: BOREHAM PRIMARY SCHOOL</v>
      </c>
      <c r="E1119" t="str">
        <f>MID('Funding Import'!B1121,2,4)</f>
        <v>0007</v>
      </c>
      <c r="F1119" t="str">
        <f>MID('Funding Import'!B1121,8,50)</f>
        <v>PUPIL INCREASE/FORMULA ERR</v>
      </c>
      <c r="G1119" t="str">
        <f>'Funding Import'!I1121</f>
        <v>DL 8706 2021-22 KS1 Class Size Funding</v>
      </c>
      <c r="H1119">
        <f>'Funding Import'!H1121</f>
        <v>5237</v>
      </c>
      <c r="I1119" s="139"/>
    </row>
    <row r="1120" spans="1:9" ht="15" x14ac:dyDescent="0.2">
      <c r="A1120" s="191" t="str">
        <f t="shared" si="34"/>
        <v>1324</v>
      </c>
      <c r="B1120" s="191"/>
      <c r="C1120" s="191" t="str">
        <f t="shared" si="35"/>
        <v>13240012</v>
      </c>
      <c r="D1120" t="str">
        <f>'Funding Import'!A1122</f>
        <v>RB051324: BOREHAM PRIMARY SCHOOL</v>
      </c>
      <c r="E1120" t="str">
        <f>MID('Funding Import'!B1122,2,4)</f>
        <v>0012</v>
      </c>
      <c r="F1120" t="str">
        <f>MID('Funding Import'!B1122,8,50)</f>
        <v>COVID CATCH UP</v>
      </c>
      <c r="G1120" t="str">
        <f>'Funding Import'!I1122</f>
        <v>Spreadsheet B 392887 20655951 ES015 DP0522 CovidDEP Coviddep1 ES015 DP0522 CovidDEP Coviddep1</v>
      </c>
      <c r="H1120">
        <f>'Funding Import'!H1122</f>
        <v>1500</v>
      </c>
      <c r="I1120" s="139"/>
    </row>
    <row r="1121" spans="1:9" ht="15" x14ac:dyDescent="0.2">
      <c r="A1121" s="191" t="str">
        <f t="shared" si="34"/>
        <v>1324</v>
      </c>
      <c r="B1121" s="191"/>
      <c r="C1121" s="191" t="str">
        <f t="shared" si="35"/>
        <v>13240012</v>
      </c>
      <c r="D1121" t="str">
        <f>'Funding Import'!A1123</f>
        <v>RB051324: BOREHAM PRIMARY SCHOOL</v>
      </c>
      <c r="E1121" t="str">
        <f>MID('Funding Import'!B1123,2,4)</f>
        <v>0012</v>
      </c>
      <c r="F1121" t="str">
        <f>MID('Funding Import'!B1123,8,50)</f>
        <v>COVID CATCH UP</v>
      </c>
      <c r="G1121" t="str">
        <f>'Funding Import'!I1123</f>
        <v>Spreadsheet B 399778 20982606 Movement from code '0006 to '0012 covid  emergency recode ES089 RM0128 Covid emergency recode</v>
      </c>
      <c r="H1121">
        <f>'Funding Import'!H1123</f>
        <v>7560</v>
      </c>
      <c r="I1121" s="139"/>
    </row>
    <row r="1122" spans="1:9" ht="15" x14ac:dyDescent="0.2">
      <c r="A1122" s="191" t="str">
        <f t="shared" si="34"/>
        <v>1324</v>
      </c>
      <c r="B1122" s="191"/>
      <c r="C1122" s="191" t="str">
        <f t="shared" si="35"/>
        <v>13240012</v>
      </c>
      <c r="D1122" t="str">
        <f>'Funding Import'!A1124</f>
        <v>RB051324: BOREHAM PRIMARY SCHOOL</v>
      </c>
      <c r="E1122" t="str">
        <f>MID('Funding Import'!B1124,2,4)</f>
        <v>0012</v>
      </c>
      <c r="F1122" t="str">
        <f>MID('Funding Import'!B1124,8,50)</f>
        <v>COVID CATCH UP</v>
      </c>
      <c r="G1122" t="str">
        <f>'Funding Import'!I1124</f>
        <v>DL 8645 0012recoveryc 0012RPG</v>
      </c>
      <c r="H1122">
        <f>'Funding Import'!H1124</f>
        <v>1341.25</v>
      </c>
      <c r="I1122" s="139"/>
    </row>
    <row r="1123" spans="1:9" ht="15" x14ac:dyDescent="0.2">
      <c r="A1123" s="191" t="str">
        <f t="shared" si="34"/>
        <v>1324</v>
      </c>
      <c r="B1123" s="191"/>
      <c r="C1123" s="191" t="str">
        <f t="shared" si="35"/>
        <v>13240012</v>
      </c>
      <c r="D1123" t="str">
        <f>'Funding Import'!A1125</f>
        <v>RB051324: BOREHAM PRIMARY SCHOOL</v>
      </c>
      <c r="E1123" t="str">
        <f>MID('Funding Import'!B1125,2,4)</f>
        <v>0012</v>
      </c>
      <c r="F1123" t="str">
        <f>MID('Funding Import'!B1125,8,50)</f>
        <v>COVID CATCH UP</v>
      </c>
      <c r="G1123" t="str">
        <f>'Funding Import'!I1125</f>
        <v>DL 8656 0012schoolled 0012SLT</v>
      </c>
      <c r="H1123">
        <f>'Funding Import'!H1125</f>
        <v>1181.25</v>
      </c>
      <c r="I1123" s="139"/>
    </row>
    <row r="1124" spans="1:9" ht="15" x14ac:dyDescent="0.2">
      <c r="A1124" s="191" t="str">
        <f t="shared" si="34"/>
        <v>1324</v>
      </c>
      <c r="B1124" s="191"/>
      <c r="C1124" s="191" t="str">
        <f t="shared" si="35"/>
        <v>13240014</v>
      </c>
      <c r="D1124" t="str">
        <f>'Funding Import'!A1126</f>
        <v>RB051324: BOREHAM PRIMARY SCHOOL</v>
      </c>
      <c r="E1124" t="str">
        <f>MID('Funding Import'!B1126,2,4)</f>
        <v>0014</v>
      </c>
      <c r="F1124" t="str">
        <f>MID('Funding Import'!B1126,8,50)</f>
        <v>PUPIL PREMIUM</v>
      </c>
      <c r="G1124" t="str">
        <f>'Funding Import'!I1126</f>
        <v>Spreadsheet B 400831 21077861 ES093 DP0593 SUMMER21PPG SUM21PPG ES093 DP0593 SUMMER21PPG SUM21PPG</v>
      </c>
      <c r="H1124">
        <f>'Funding Import'!H1126</f>
        <v>20735</v>
      </c>
      <c r="I1124" s="139"/>
    </row>
    <row r="1125" spans="1:9" ht="15" x14ac:dyDescent="0.2">
      <c r="A1125" s="191" t="str">
        <f t="shared" si="34"/>
        <v>1324</v>
      </c>
      <c r="B1125" s="191"/>
      <c r="C1125" s="191" t="str">
        <f t="shared" si="35"/>
        <v>13240014</v>
      </c>
      <c r="D1125" t="str">
        <f>'Funding Import'!A1127</f>
        <v>RB051324: BOREHAM PRIMARY SCHOOL</v>
      </c>
      <c r="E1125" t="str">
        <f>MID('Funding Import'!B1127,2,4)</f>
        <v>0014</v>
      </c>
      <c r="F1125" t="str">
        <f>MID('Funding Import'!B1127,8,50)</f>
        <v>PUPIL PREMIUM</v>
      </c>
      <c r="G1125" t="str">
        <f>'Funding Import'!I1127</f>
        <v>DL 8701 0014 Pupil Premium Autumn Term 2021</v>
      </c>
      <c r="H1125">
        <f>'Funding Import'!H1127</f>
        <v>16588</v>
      </c>
      <c r="I1125" s="139"/>
    </row>
    <row r="1126" spans="1:9" ht="15" x14ac:dyDescent="0.2">
      <c r="A1126" s="191" t="str">
        <f t="shared" si="34"/>
        <v>1324</v>
      </c>
      <c r="B1126" s="191"/>
      <c r="C1126" s="191" t="str">
        <f t="shared" si="35"/>
        <v>13240018</v>
      </c>
      <c r="D1126" t="str">
        <f>'Funding Import'!A1128</f>
        <v>RB051324: BOREHAM PRIMARY SCHOOL</v>
      </c>
      <c r="E1126" t="str">
        <f>MID('Funding Import'!B1128,2,4)</f>
        <v>0018</v>
      </c>
      <c r="F1126" t="str">
        <f>MID('Funding Import'!B1128,8,50)</f>
        <v>ADDITIONAL GRANT INCOME</v>
      </c>
      <c r="G1126" t="str">
        <f>'Funding Import'!I1128</f>
        <v>Spreadsheet B 393531 20728061 ES032 RM0087 PE GRANT APR 21 ES032 RM0087 PE GRANT APR 21</v>
      </c>
      <c r="H1126">
        <f>'Funding Import'!H1128</f>
        <v>7462</v>
      </c>
      <c r="I1126" s="139"/>
    </row>
    <row r="1127" spans="1:9" ht="15" x14ac:dyDescent="0.2">
      <c r="A1127" s="191" t="str">
        <f t="shared" si="34"/>
        <v>1324</v>
      </c>
      <c r="B1127" s="191"/>
      <c r="C1127" s="191" t="str">
        <f t="shared" si="35"/>
        <v>13240018</v>
      </c>
      <c r="D1127" t="str">
        <f>'Funding Import'!A1129</f>
        <v>RB051324: BOREHAM PRIMARY SCHOOL</v>
      </c>
      <c r="E1127" t="str">
        <f>MID('Funding Import'!B1129,2,4)</f>
        <v>0018</v>
      </c>
      <c r="F1127" t="str">
        <f>MID('Funding Import'!B1129,8,50)</f>
        <v>ADDITIONAL GRANT INCOME</v>
      </c>
      <c r="G1127" t="str">
        <f>'Funding Import'!I1129</f>
        <v>Spreadsheet B 399769 20981730 UIFSM JULY21 UIFSM 21 ES085 RM0124 UIFSM JULY21 UIFSM 21</v>
      </c>
      <c r="H1127">
        <f>'Funding Import'!H1129</f>
        <v>33994</v>
      </c>
      <c r="I1127" s="139"/>
    </row>
    <row r="1128" spans="1:9" ht="15" x14ac:dyDescent="0.2">
      <c r="A1128" s="191" t="str">
        <f t="shared" si="34"/>
        <v>1324</v>
      </c>
      <c r="B1128" s="191"/>
      <c r="C1128" s="191" t="str">
        <f t="shared" si="35"/>
        <v>13240018</v>
      </c>
      <c r="D1128" t="str">
        <f>'Funding Import'!A1130</f>
        <v>RB051324: BOREHAM PRIMARY SCHOOL</v>
      </c>
      <c r="E1128" t="str">
        <f>MID('Funding Import'!B1130,2,4)</f>
        <v>0018</v>
      </c>
      <c r="F1128" t="str">
        <f>MID('Funding Import'!B1130,8,50)</f>
        <v>ADDITIONAL GRANT INCOME</v>
      </c>
      <c r="G1128" t="str">
        <f>'Funding Import'!I1130</f>
        <v>DL 8673 PE GRANT OCT21 0018PE</v>
      </c>
      <c r="H1128">
        <f>'Funding Import'!H1130</f>
        <v>10465</v>
      </c>
      <c r="I1128" s="139"/>
    </row>
    <row r="1129" spans="1:9" ht="15" x14ac:dyDescent="0.2">
      <c r="A1129" s="191" t="str">
        <f t="shared" si="34"/>
        <v>1324</v>
      </c>
      <c r="B1129" s="191"/>
      <c r="C1129" s="191" t="str">
        <f t="shared" si="35"/>
        <v>13240026</v>
      </c>
      <c r="D1129" t="str">
        <f>'Funding Import'!A1131</f>
        <v>RB051324: BOREHAM PRIMARY SCHOOL</v>
      </c>
      <c r="E1129" t="str">
        <f>MID('Funding Import'!B1131,2,4)</f>
        <v>0026</v>
      </c>
      <c r="F1129" t="str">
        <f>MID('Funding Import'!B1131,8,50)</f>
        <v>NOTIONAL SEN FUNDING</v>
      </c>
      <c r="G1129" t="str">
        <f>'Funding Import'!I1131</f>
        <v>Spreadsheet B 391732 20639856 ES012 MK0514 10026 NOTIONAL SEN ES012 MK0514 10026 NOTIONAL SEN</v>
      </c>
      <c r="H1129">
        <f>'Funding Import'!H1131</f>
        <v>106994</v>
      </c>
      <c r="I1129" s="139"/>
    </row>
    <row r="1130" spans="1:9" ht="15" x14ac:dyDescent="0.2">
      <c r="A1130" s="191" t="str">
        <f t="shared" si="34"/>
        <v>1340</v>
      </c>
      <c r="B1130" s="191"/>
      <c r="C1130" s="191" t="str">
        <f t="shared" si="35"/>
        <v>13400001</v>
      </c>
      <c r="D1130" t="str">
        <f>'Funding Import'!A1132</f>
        <v>RB051340: ST PETERS COE PRIMARY (BOXTED)</v>
      </c>
      <c r="E1130" t="str">
        <f>MID('Funding Import'!B1132,2,4)</f>
        <v>0001</v>
      </c>
      <c r="F1130" t="str">
        <f>MID('Funding Import'!B1132,8,50)</f>
        <v>FORMULA FUNDED (EXCL RATES)</v>
      </c>
      <c r="G1130" t="str">
        <f>'Funding Import'!I1132</f>
        <v>Spreadsheet B 391145 20630885 ES006 MK0508 10001 FORMULA FUNDED ES006 MK0508 10001 FORMULA FUNDED</v>
      </c>
      <c r="H1130">
        <f>'Funding Import'!H1132</f>
        <v>1016049</v>
      </c>
      <c r="I1130" s="139"/>
    </row>
    <row r="1131" spans="1:9" ht="15" x14ac:dyDescent="0.2">
      <c r="A1131" s="191" t="str">
        <f t="shared" si="34"/>
        <v>1340</v>
      </c>
      <c r="B1131" s="191"/>
      <c r="C1131" s="191" t="str">
        <f t="shared" si="35"/>
        <v>13400002</v>
      </c>
      <c r="D1131" t="str">
        <f>'Funding Import'!A1133</f>
        <v>RB051340: ST PETERS COE PRIMARY (BOXTED)</v>
      </c>
      <c r="E1131" t="str">
        <f>MID('Funding Import'!B1133,2,4)</f>
        <v>0002</v>
      </c>
      <c r="F1131" t="str">
        <f>MID('Funding Import'!B1133,8,50)</f>
        <v>RATES</v>
      </c>
      <c r="G1131" t="str">
        <f>'Funding Import'!I1133</f>
        <v>Spreadsheet B 391137 20630756 ES007 MK0509 10002 RATES ES007 MK0509 10002 RATES</v>
      </c>
      <c r="H1131">
        <f>'Funding Import'!H1133</f>
        <v>28600</v>
      </c>
      <c r="I1131" s="139"/>
    </row>
    <row r="1132" spans="1:9" ht="15" x14ac:dyDescent="0.2">
      <c r="A1132" s="191" t="str">
        <f t="shared" si="34"/>
        <v>1340</v>
      </c>
      <c r="B1132" s="191"/>
      <c r="C1132" s="191" t="str">
        <f t="shared" si="35"/>
        <v>13400003</v>
      </c>
      <c r="D1132" t="str">
        <f>'Funding Import'!A1134</f>
        <v>RB051340: ST PETERS COE PRIMARY (BOXTED)</v>
      </c>
      <c r="E1132" t="str">
        <f>MID('Funding Import'!B1134,2,4)</f>
        <v>0003</v>
      </c>
      <c r="F1132" t="str">
        <f>MID('Funding Import'!B1134,8,50)</f>
        <v>BROUGHT FORWARD</v>
      </c>
      <c r="G1132" t="str">
        <f>'Funding Import'!I1134</f>
        <v>Spreadsheet B 394797 20778211 ES055 MK0568 10003 OPENING BALANCES ES055 MK0568 10003 OPENING BALANCES</v>
      </c>
      <c r="H1132">
        <f>'Funding Import'!H1134</f>
        <v>226602.13</v>
      </c>
      <c r="I1132" s="139"/>
    </row>
    <row r="1133" spans="1:9" ht="15" x14ac:dyDescent="0.2">
      <c r="A1133" s="191" t="str">
        <f t="shared" si="34"/>
        <v>1340</v>
      </c>
      <c r="B1133" s="191"/>
      <c r="C1133" s="191" t="str">
        <f t="shared" si="35"/>
        <v>13400004</v>
      </c>
      <c r="D1133" t="str">
        <f>'Funding Import'!A1135</f>
        <v>RB051340: ST PETERS COE PRIMARY (BOXTED)</v>
      </c>
      <c r="E1133" t="str">
        <f>MID('Funding Import'!B1135,2,4)</f>
        <v>0004</v>
      </c>
      <c r="F1133" t="str">
        <f>MID('Funding Import'!B1135,8,50)</f>
        <v>STATEMENTED SEN</v>
      </c>
      <c r="G1133" t="str">
        <f>'Funding Import'!I1135</f>
        <v>Spreadsheet B 391144 20630818 ES009 MK0511 10004 EHCP ES009 MK0511 10004 EHCP</v>
      </c>
      <c r="H1133">
        <f>'Funding Import'!H1135</f>
        <v>4959</v>
      </c>
      <c r="I1133" s="139"/>
    </row>
    <row r="1134" spans="1:9" ht="15" x14ac:dyDescent="0.2">
      <c r="A1134" s="191" t="str">
        <f t="shared" si="34"/>
        <v>1340</v>
      </c>
      <c r="B1134" s="191"/>
      <c r="C1134" s="191" t="str">
        <f t="shared" si="35"/>
        <v>13400004</v>
      </c>
      <c r="D1134" t="str">
        <f>'Funding Import'!A1136</f>
        <v>RB051340: ST PETERS COE PRIMARY (BOXTED)</v>
      </c>
      <c r="E1134" t="str">
        <f>MID('Funding Import'!B1136,2,4)</f>
        <v>0004</v>
      </c>
      <c r="F1134" t="str">
        <f>MID('Funding Import'!B1136,8,50)</f>
        <v>STATEMENTED SEN</v>
      </c>
      <c r="G1134" t="str">
        <f>'Funding Import'!I1136</f>
        <v>DL 8688 SEN TOP-UP AUT1 AUT-21</v>
      </c>
      <c r="H1134">
        <f>'Funding Import'!H1136</f>
        <v>4536</v>
      </c>
      <c r="I1134" s="139"/>
    </row>
    <row r="1135" spans="1:9" ht="15" x14ac:dyDescent="0.2">
      <c r="A1135" s="191" t="str">
        <f t="shared" si="34"/>
        <v>1340</v>
      </c>
      <c r="B1135" s="191"/>
      <c r="C1135" s="191" t="str">
        <f t="shared" si="35"/>
        <v>13400006</v>
      </c>
      <c r="D1135" t="str">
        <f>'Funding Import'!A1137</f>
        <v>RB051340: ST PETERS COE PRIMARY (BOXTED)</v>
      </c>
      <c r="E1135" t="str">
        <f>MID('Funding Import'!B1137,2,4)</f>
        <v>0006</v>
      </c>
      <c r="F1135" t="str">
        <f>MID('Funding Import'!B1137,8,50)</f>
        <v>EXCEPTIONAL COVID COST GRANT</v>
      </c>
      <c r="G1135" t="str">
        <f>'Funding Import'!I1137</f>
        <v>Spreadsheet B 398804 20920024 ES065 DP0556 COVIDEMERGENCY COVIDEM ES065 DP0556 COVIDEMERGENCY COVIDEM</v>
      </c>
      <c r="H1135">
        <f>'Funding Import'!H1137</f>
        <v>6730</v>
      </c>
      <c r="I1135" s="139"/>
    </row>
    <row r="1136" spans="1:9" ht="15" x14ac:dyDescent="0.2">
      <c r="A1136" s="191" t="str">
        <f t="shared" si="34"/>
        <v>1340</v>
      </c>
      <c r="B1136" s="191"/>
      <c r="C1136" s="191" t="str">
        <f t="shared" si="35"/>
        <v>13400006</v>
      </c>
      <c r="D1136" t="str">
        <f>'Funding Import'!A1138</f>
        <v>RB051340: ST PETERS COE PRIMARY (BOXTED)</v>
      </c>
      <c r="E1136" t="str">
        <f>MID('Funding Import'!B1138,2,4)</f>
        <v>0006</v>
      </c>
      <c r="F1136" t="str">
        <f>MID('Funding Import'!B1138,8,50)</f>
        <v>EXCEPTIONAL COVID COST GRANT</v>
      </c>
      <c r="G1136" t="str">
        <f>'Funding Import'!I1138</f>
        <v>Spreadsheet B 399778 20982606 Movement from code '0006 to '0012 covid  emergency recode ES089 RM0128 Covid emergency recode</v>
      </c>
      <c r="H1136">
        <f>'Funding Import'!H1138</f>
        <v>-6730</v>
      </c>
      <c r="I1136" s="139"/>
    </row>
    <row r="1137" spans="1:9" ht="15" x14ac:dyDescent="0.2">
      <c r="A1137" s="191" t="str">
        <f t="shared" si="34"/>
        <v>1340</v>
      </c>
      <c r="B1137" s="191"/>
      <c r="C1137" s="191" t="str">
        <f t="shared" si="35"/>
        <v>13400012</v>
      </c>
      <c r="D1137" t="str">
        <f>'Funding Import'!A1139</f>
        <v>RB051340: ST PETERS COE PRIMARY (BOXTED)</v>
      </c>
      <c r="E1137" t="str">
        <f>MID('Funding Import'!B1139,2,4)</f>
        <v>0012</v>
      </c>
      <c r="F1137" t="str">
        <f>MID('Funding Import'!B1139,8,50)</f>
        <v>COVID CATCH UP</v>
      </c>
      <c r="G1137" t="str">
        <f>'Funding Import'!I1139</f>
        <v>Spreadsheet B 399778 20982606 Movement from code '0006 to '0012 covid  emergency recode ES089 RM0128 Covid emergency recode</v>
      </c>
      <c r="H1137">
        <f>'Funding Import'!H1139</f>
        <v>6730</v>
      </c>
      <c r="I1137" s="139"/>
    </row>
    <row r="1138" spans="1:9" ht="15" x14ac:dyDescent="0.2">
      <c r="A1138" s="191" t="str">
        <f t="shared" si="34"/>
        <v>1340</v>
      </c>
      <c r="B1138" s="191"/>
      <c r="C1138" s="191" t="str">
        <f t="shared" si="35"/>
        <v>13400012</v>
      </c>
      <c r="D1138" t="str">
        <f>'Funding Import'!A1140</f>
        <v>RB051340: ST PETERS COE PRIMARY (BOXTED)</v>
      </c>
      <c r="E1138" t="str">
        <f>MID('Funding Import'!B1140,2,4)</f>
        <v>0012</v>
      </c>
      <c r="F1138" t="str">
        <f>MID('Funding Import'!B1140,8,50)</f>
        <v>COVID CATCH UP</v>
      </c>
      <c r="G1138" t="str">
        <f>'Funding Import'!I1140</f>
        <v>DL 8645 0012recoveryc 0012RPG</v>
      </c>
      <c r="H1138">
        <f>'Funding Import'!H1140</f>
        <v>543.75</v>
      </c>
      <c r="I1138" s="139"/>
    </row>
    <row r="1139" spans="1:9" ht="15" x14ac:dyDescent="0.2">
      <c r="A1139" s="191" t="str">
        <f t="shared" si="34"/>
        <v>1340</v>
      </c>
      <c r="B1139" s="191"/>
      <c r="C1139" s="191" t="str">
        <f t="shared" si="35"/>
        <v>13400012</v>
      </c>
      <c r="D1139" t="str">
        <f>'Funding Import'!A1141</f>
        <v>RB051340: ST PETERS COE PRIMARY (BOXTED)</v>
      </c>
      <c r="E1139" t="str">
        <f>MID('Funding Import'!B1141,2,4)</f>
        <v>0012</v>
      </c>
      <c r="F1139" t="str">
        <f>MID('Funding Import'!B1141,8,50)</f>
        <v>COVID CATCH UP</v>
      </c>
      <c r="G1139" t="str">
        <f>'Funding Import'!I1141</f>
        <v>DL 8656 0012schoolled 0012SLT</v>
      </c>
      <c r="H1139">
        <f>'Funding Import'!H1141</f>
        <v>472.5</v>
      </c>
      <c r="I1139" s="139"/>
    </row>
    <row r="1140" spans="1:9" ht="15" x14ac:dyDescent="0.2">
      <c r="A1140" s="191" t="str">
        <f t="shared" si="34"/>
        <v>1340</v>
      </c>
      <c r="B1140" s="191"/>
      <c r="C1140" s="191" t="str">
        <f t="shared" si="35"/>
        <v>13400014</v>
      </c>
      <c r="D1140" t="str">
        <f>'Funding Import'!A1142</f>
        <v>RB051340: ST PETERS COE PRIMARY (BOXTED)</v>
      </c>
      <c r="E1140" t="str">
        <f>MID('Funding Import'!B1142,2,4)</f>
        <v>0014</v>
      </c>
      <c r="F1140" t="str">
        <f>MID('Funding Import'!B1142,8,50)</f>
        <v>PUPIL PREMIUM</v>
      </c>
      <c r="G1140" t="str">
        <f>'Funding Import'!I1142</f>
        <v>Spreadsheet B 400831 21077861 ES093 DP0593 SUMMER21PPG SUM21PPG ES093 DP0593 SUMMER21PPG SUM21PPG</v>
      </c>
      <c r="H1140">
        <f>'Funding Import'!H1142</f>
        <v>9081</v>
      </c>
      <c r="I1140" s="139"/>
    </row>
    <row r="1141" spans="1:9" ht="15" x14ac:dyDescent="0.2">
      <c r="A1141" s="191" t="str">
        <f t="shared" si="34"/>
        <v>1340</v>
      </c>
      <c r="B1141" s="191"/>
      <c r="C1141" s="191" t="str">
        <f t="shared" si="35"/>
        <v>13400014</v>
      </c>
      <c r="D1141" t="str">
        <f>'Funding Import'!A1143</f>
        <v>RB051340: ST PETERS COE PRIMARY (BOXTED)</v>
      </c>
      <c r="E1141" t="str">
        <f>MID('Funding Import'!B1143,2,4)</f>
        <v>0014</v>
      </c>
      <c r="F1141" t="str">
        <f>MID('Funding Import'!B1143,8,50)</f>
        <v>PUPIL PREMIUM</v>
      </c>
      <c r="G1141" t="str">
        <f>'Funding Import'!I1143</f>
        <v>DL 8701 0014 Pupil Premium Autumn Term 2021</v>
      </c>
      <c r="H1141">
        <f>'Funding Import'!H1143</f>
        <v>7265</v>
      </c>
      <c r="I1141" s="139"/>
    </row>
    <row r="1142" spans="1:9" ht="15" x14ac:dyDescent="0.2">
      <c r="A1142" s="191" t="str">
        <f t="shared" si="34"/>
        <v>1340</v>
      </c>
      <c r="B1142" s="191"/>
      <c r="C1142" s="191" t="str">
        <f t="shared" si="35"/>
        <v>13400018</v>
      </c>
      <c r="D1142" t="str">
        <f>'Funding Import'!A1144</f>
        <v>RB051340: ST PETERS COE PRIMARY (BOXTED)</v>
      </c>
      <c r="E1142" t="str">
        <f>MID('Funding Import'!B1144,2,4)</f>
        <v>0018</v>
      </c>
      <c r="F1142" t="str">
        <f>MID('Funding Import'!B1144,8,50)</f>
        <v>ADDITIONAL GRANT INCOME</v>
      </c>
      <c r="G1142" t="str">
        <f>'Funding Import'!I1144</f>
        <v>Spreadsheet B 393531 20728061 ES032 RM0087 PE GRANT APR 21 ES032 RM0087 PE GRANT APR 21</v>
      </c>
      <c r="H1142">
        <f>'Funding Import'!H1144</f>
        <v>7396</v>
      </c>
      <c r="I1142" s="139"/>
    </row>
    <row r="1143" spans="1:9" ht="15" x14ac:dyDescent="0.2">
      <c r="A1143" s="191" t="str">
        <f t="shared" si="34"/>
        <v>1340</v>
      </c>
      <c r="B1143" s="191"/>
      <c r="C1143" s="191" t="str">
        <f t="shared" si="35"/>
        <v>13400018</v>
      </c>
      <c r="D1143" t="str">
        <f>'Funding Import'!A1145</f>
        <v>RB051340: ST PETERS COE PRIMARY (BOXTED)</v>
      </c>
      <c r="E1143" t="str">
        <f>MID('Funding Import'!B1145,2,4)</f>
        <v>0018</v>
      </c>
      <c r="F1143" t="str">
        <f>MID('Funding Import'!B1145,8,50)</f>
        <v>ADDITIONAL GRANT INCOME</v>
      </c>
      <c r="G1143" t="str">
        <f>'Funding Import'!I1145</f>
        <v>Spreadsheet B 399769 20981730 UIFSM JULY21 UIFSM 21 ES085 RM0124 UIFSM JULY21 UIFSM 21</v>
      </c>
      <c r="H1143">
        <f>'Funding Import'!H1145</f>
        <v>33716</v>
      </c>
      <c r="I1143" s="139"/>
    </row>
    <row r="1144" spans="1:9" ht="15" x14ac:dyDescent="0.2">
      <c r="A1144" s="191" t="str">
        <f t="shared" si="34"/>
        <v>1340</v>
      </c>
      <c r="B1144" s="191"/>
      <c r="C1144" s="191" t="str">
        <f t="shared" si="35"/>
        <v>13400018</v>
      </c>
      <c r="D1144" t="str">
        <f>'Funding Import'!A1146</f>
        <v>RB051340: ST PETERS COE PRIMARY (BOXTED)</v>
      </c>
      <c r="E1144" t="str">
        <f>MID('Funding Import'!B1146,2,4)</f>
        <v>0018</v>
      </c>
      <c r="F1144" t="str">
        <f>MID('Funding Import'!B1146,8,50)</f>
        <v>ADDITIONAL GRANT INCOME</v>
      </c>
      <c r="G1144" t="str">
        <f>'Funding Import'!I1146</f>
        <v>DL 8673 PE GRANT OCT21 0018PE</v>
      </c>
      <c r="H1144">
        <f>'Funding Import'!H1146</f>
        <v>10325</v>
      </c>
      <c r="I1144" s="139"/>
    </row>
    <row r="1145" spans="1:9" ht="15" x14ac:dyDescent="0.2">
      <c r="A1145" s="191" t="str">
        <f t="shared" si="34"/>
        <v>1340</v>
      </c>
      <c r="B1145" s="191"/>
      <c r="C1145" s="191" t="str">
        <f t="shared" si="35"/>
        <v>13400026</v>
      </c>
      <c r="D1145" t="str">
        <f>'Funding Import'!A1147</f>
        <v>RB051340: ST PETERS COE PRIMARY (BOXTED)</v>
      </c>
      <c r="E1145" t="str">
        <f>MID('Funding Import'!B1147,2,4)</f>
        <v>0026</v>
      </c>
      <c r="F1145" t="str">
        <f>MID('Funding Import'!B1147,8,50)</f>
        <v>NOTIONAL SEN FUNDING</v>
      </c>
      <c r="G1145" t="str">
        <f>'Funding Import'!I1147</f>
        <v>Spreadsheet B 391732 20639856 ES012 MK0514 10026 NOTIONAL SEN ES012 MK0514 10026 NOTIONAL SEN</v>
      </c>
      <c r="H1145">
        <f>'Funding Import'!H1147</f>
        <v>63153</v>
      </c>
      <c r="I1145" s="139"/>
    </row>
    <row r="1146" spans="1:9" ht="15" x14ac:dyDescent="0.2">
      <c r="A1146" s="191" t="str">
        <f t="shared" si="34"/>
        <v>1348</v>
      </c>
      <c r="B1146" s="191"/>
      <c r="C1146" s="191" t="str">
        <f t="shared" si="35"/>
        <v>13480001</v>
      </c>
      <c r="D1146" t="str">
        <f>'Funding Import'!A1148</f>
        <v>RB051348: BRADFIELD PRIMARY SCHOOL</v>
      </c>
      <c r="E1146" t="str">
        <f>MID('Funding Import'!B1148,2,4)</f>
        <v>0001</v>
      </c>
      <c r="F1146" t="str">
        <f>MID('Funding Import'!B1148,8,50)</f>
        <v>FORMULA FUNDED (EXCL RATES)</v>
      </c>
      <c r="G1146" t="str">
        <f>'Funding Import'!I1148</f>
        <v>Spreadsheet B 391145 20630885 ES006 MK0508 10001 FORMULA FUNDED ES006 MK0508 10001 FORMULA FUNDED</v>
      </c>
      <c r="H1146">
        <f>'Funding Import'!H1148</f>
        <v>742831</v>
      </c>
      <c r="I1146" s="139"/>
    </row>
    <row r="1147" spans="1:9" ht="15" x14ac:dyDescent="0.2">
      <c r="A1147" s="191" t="str">
        <f t="shared" si="34"/>
        <v>1348</v>
      </c>
      <c r="B1147" s="191"/>
      <c r="C1147" s="191" t="str">
        <f t="shared" si="35"/>
        <v>13480002</v>
      </c>
      <c r="D1147" t="str">
        <f>'Funding Import'!A1149</f>
        <v>RB051348: BRADFIELD PRIMARY SCHOOL</v>
      </c>
      <c r="E1147" t="str">
        <f>MID('Funding Import'!B1149,2,4)</f>
        <v>0002</v>
      </c>
      <c r="F1147" t="str">
        <f>MID('Funding Import'!B1149,8,50)</f>
        <v>RATES</v>
      </c>
      <c r="G1147" t="str">
        <f>'Funding Import'!I1149</f>
        <v>Spreadsheet B 391137 20630756 ES007 MK0509 10002 RATES ES007 MK0509 10002 RATES</v>
      </c>
      <c r="H1147">
        <f>'Funding Import'!H1149</f>
        <v>13309</v>
      </c>
      <c r="I1147" s="139"/>
    </row>
    <row r="1148" spans="1:9" ht="15" x14ac:dyDescent="0.2">
      <c r="A1148" s="191" t="str">
        <f t="shared" si="34"/>
        <v>1348</v>
      </c>
      <c r="B1148" s="191"/>
      <c r="C1148" s="191" t="str">
        <f t="shared" si="35"/>
        <v>13480003</v>
      </c>
      <c r="D1148" t="str">
        <f>'Funding Import'!A1150</f>
        <v>RB051348: BRADFIELD PRIMARY SCHOOL</v>
      </c>
      <c r="E1148" t="str">
        <f>MID('Funding Import'!B1150,2,4)</f>
        <v>0003</v>
      </c>
      <c r="F1148" t="str">
        <f>MID('Funding Import'!B1150,8,50)</f>
        <v>BROUGHT FORWARD</v>
      </c>
      <c r="G1148" t="str">
        <f>'Funding Import'!I1150</f>
        <v>Spreadsheet B 394797 20778211 ES055 MK0568 10003 OPENING BALANCES ES055 MK0568 10003 OPENING BALANCES</v>
      </c>
      <c r="H1148">
        <f>'Funding Import'!H1150</f>
        <v>53035.77</v>
      </c>
      <c r="I1148" s="139"/>
    </row>
    <row r="1149" spans="1:9" ht="15" x14ac:dyDescent="0.2">
      <c r="A1149" s="191" t="str">
        <f t="shared" si="34"/>
        <v>1348</v>
      </c>
      <c r="B1149" s="191"/>
      <c r="C1149" s="191" t="str">
        <f t="shared" si="35"/>
        <v>13480004</v>
      </c>
      <c r="D1149" t="str">
        <f>'Funding Import'!A1151</f>
        <v>RB051348: BRADFIELD PRIMARY SCHOOL</v>
      </c>
      <c r="E1149" t="str">
        <f>MID('Funding Import'!B1151,2,4)</f>
        <v>0004</v>
      </c>
      <c r="F1149" t="str">
        <f>MID('Funding Import'!B1151,8,50)</f>
        <v>STATEMENTED SEN</v>
      </c>
      <c r="G1149" t="str">
        <f>'Funding Import'!I1151</f>
        <v>Spreadsheet B 391144 20630818 ES009 MK0511 10004 EHCP ES009 MK0511 10004 EHCP</v>
      </c>
      <c r="H1149">
        <f>'Funding Import'!H1151</f>
        <v>7766</v>
      </c>
      <c r="I1149" s="139"/>
    </row>
    <row r="1150" spans="1:9" ht="15" x14ac:dyDescent="0.2">
      <c r="A1150" s="191" t="str">
        <f t="shared" si="34"/>
        <v>1348</v>
      </c>
      <c r="B1150" s="191"/>
      <c r="C1150" s="191" t="str">
        <f t="shared" si="35"/>
        <v>13480006</v>
      </c>
      <c r="D1150" t="str">
        <f>'Funding Import'!A1152</f>
        <v>RB051348: BRADFIELD PRIMARY SCHOOL</v>
      </c>
      <c r="E1150" t="str">
        <f>MID('Funding Import'!B1152,2,4)</f>
        <v>0006</v>
      </c>
      <c r="F1150" t="str">
        <f>MID('Funding Import'!B1152,8,50)</f>
        <v>EXCEPTIONAL COVID COST GRANT</v>
      </c>
      <c r="G1150" t="str">
        <f>'Funding Import'!I1152</f>
        <v>Spreadsheet B 398804 20920024 ES065 DP0556 COVIDEMERGENCY COVIDEM ES065 DP0556 COVIDEMERGENCY COVIDEM</v>
      </c>
      <c r="H1150">
        <f>'Funding Import'!H1152</f>
        <v>3760</v>
      </c>
      <c r="I1150" s="139"/>
    </row>
    <row r="1151" spans="1:9" ht="15" x14ac:dyDescent="0.2">
      <c r="A1151" s="191" t="str">
        <f t="shared" si="34"/>
        <v>1348</v>
      </c>
      <c r="B1151" s="191"/>
      <c r="C1151" s="191" t="str">
        <f t="shared" si="35"/>
        <v>13480006</v>
      </c>
      <c r="D1151" t="str">
        <f>'Funding Import'!A1153</f>
        <v>RB051348: BRADFIELD PRIMARY SCHOOL</v>
      </c>
      <c r="E1151" t="str">
        <f>MID('Funding Import'!B1153,2,4)</f>
        <v>0006</v>
      </c>
      <c r="F1151" t="str">
        <f>MID('Funding Import'!B1153,8,50)</f>
        <v>EXCEPTIONAL COVID COST GRANT</v>
      </c>
      <c r="G1151" t="str">
        <f>'Funding Import'!I1153</f>
        <v>Spreadsheet B 399778 20982606 Movement from code '0006 to '0012 covid  emergency recode ES089 RM0128 Covid emergency recode</v>
      </c>
      <c r="H1151">
        <f>'Funding Import'!H1153</f>
        <v>-3760</v>
      </c>
      <c r="I1151" s="139"/>
    </row>
    <row r="1152" spans="1:9" ht="15" x14ac:dyDescent="0.2">
      <c r="A1152" s="191" t="str">
        <f t="shared" si="34"/>
        <v>1348</v>
      </c>
      <c r="B1152" s="191"/>
      <c r="C1152" s="191" t="str">
        <f t="shared" si="35"/>
        <v>13480007</v>
      </c>
      <c r="D1152" t="str">
        <f>'Funding Import'!A1154</f>
        <v>RB051348: BRADFIELD PRIMARY SCHOOL</v>
      </c>
      <c r="E1152" t="str">
        <f>MID('Funding Import'!B1154,2,4)</f>
        <v>0007</v>
      </c>
      <c r="F1152" t="str">
        <f>MID('Funding Import'!B1154,8,50)</f>
        <v>PUPIL INCREASE/FORMULA ERR</v>
      </c>
      <c r="G1152" t="str">
        <f>'Funding Import'!I1154</f>
        <v>DL 8706 2021-22 KS1 Class Size Funding</v>
      </c>
      <c r="H1152">
        <f>'Funding Import'!H1154</f>
        <v>748</v>
      </c>
      <c r="I1152" s="139"/>
    </row>
    <row r="1153" spans="1:9" ht="15" x14ac:dyDescent="0.2">
      <c r="A1153" s="191" t="str">
        <f t="shared" si="34"/>
        <v>1348</v>
      </c>
      <c r="B1153" s="191"/>
      <c r="C1153" s="191" t="str">
        <f t="shared" si="35"/>
        <v>13480012</v>
      </c>
      <c r="D1153" t="str">
        <f>'Funding Import'!A1155</f>
        <v>RB051348: BRADFIELD PRIMARY SCHOOL</v>
      </c>
      <c r="E1153" t="str">
        <f>MID('Funding Import'!B1155,2,4)</f>
        <v>0012</v>
      </c>
      <c r="F1153" t="str">
        <f>MID('Funding Import'!B1155,8,50)</f>
        <v>COVID CATCH UP</v>
      </c>
      <c r="G1153" t="str">
        <f>'Funding Import'!I1155</f>
        <v>Spreadsheet B 399168 20949390 CovidDEP Coviddep P4-21 ES076 RM0119 CovidDEP Coviddep P4-21</v>
      </c>
      <c r="H1153">
        <f>'Funding Import'!H1155</f>
        <v>1500</v>
      </c>
      <c r="I1153" s="139"/>
    </row>
    <row r="1154" spans="1:9" ht="15" x14ac:dyDescent="0.2">
      <c r="A1154" s="191" t="str">
        <f t="shared" ref="A1154:A1217" si="36">MID(D1154,5,4)</f>
        <v>1348</v>
      </c>
      <c r="B1154" s="191"/>
      <c r="C1154" s="191" t="str">
        <f t="shared" ref="C1154:C1217" si="37">A1154&amp;E1154</f>
        <v>13480012</v>
      </c>
      <c r="D1154" t="str">
        <f>'Funding Import'!A1156</f>
        <v>RB051348: BRADFIELD PRIMARY SCHOOL</v>
      </c>
      <c r="E1154" t="str">
        <f>MID('Funding Import'!B1156,2,4)</f>
        <v>0012</v>
      </c>
      <c r="F1154" t="str">
        <f>MID('Funding Import'!B1156,8,50)</f>
        <v>COVID CATCH UP</v>
      </c>
      <c r="G1154" t="str">
        <f>'Funding Import'!I1156</f>
        <v>Spreadsheet B 399778 20982606 Movement from code '0006 to '0012 covid  emergency recode ES089 RM0128 Covid emergency recode</v>
      </c>
      <c r="H1154">
        <f>'Funding Import'!H1156</f>
        <v>3760</v>
      </c>
      <c r="I1154" s="139"/>
    </row>
    <row r="1155" spans="1:9" ht="15" x14ac:dyDescent="0.2">
      <c r="A1155" s="191" t="str">
        <f t="shared" si="36"/>
        <v>1348</v>
      </c>
      <c r="B1155" s="191"/>
      <c r="C1155" s="191" t="str">
        <f t="shared" si="37"/>
        <v>13480012</v>
      </c>
      <c r="D1155" t="str">
        <f>'Funding Import'!A1157</f>
        <v>RB051348: BRADFIELD PRIMARY SCHOOL</v>
      </c>
      <c r="E1155" t="str">
        <f>MID('Funding Import'!B1157,2,4)</f>
        <v>0012</v>
      </c>
      <c r="F1155" t="str">
        <f>MID('Funding Import'!B1157,8,50)</f>
        <v>COVID CATCH UP</v>
      </c>
      <c r="G1155" t="str">
        <f>'Funding Import'!I1157</f>
        <v>DL 8645 0012recoveryc 0012RPG</v>
      </c>
      <c r="H1155">
        <f>'Funding Import'!H1157</f>
        <v>500</v>
      </c>
      <c r="I1155" s="139"/>
    </row>
    <row r="1156" spans="1:9" ht="15" x14ac:dyDescent="0.2">
      <c r="A1156" s="191" t="str">
        <f t="shared" si="36"/>
        <v>1348</v>
      </c>
      <c r="B1156" s="191"/>
      <c r="C1156" s="191" t="str">
        <f t="shared" si="37"/>
        <v>13480012</v>
      </c>
      <c r="D1156" t="str">
        <f>'Funding Import'!A1158</f>
        <v>RB051348: BRADFIELD PRIMARY SCHOOL</v>
      </c>
      <c r="E1156" t="str">
        <f>MID('Funding Import'!B1158,2,4)</f>
        <v>0012</v>
      </c>
      <c r="F1156" t="str">
        <f>MID('Funding Import'!B1158,8,50)</f>
        <v>COVID CATCH UP</v>
      </c>
      <c r="G1156" t="str">
        <f>'Funding Import'!I1158</f>
        <v>DL 8656 0012schoolled 0012SLT</v>
      </c>
      <c r="H1156">
        <f>'Funding Import'!H1158</f>
        <v>413.44</v>
      </c>
      <c r="I1156" s="139"/>
    </row>
    <row r="1157" spans="1:9" ht="15" x14ac:dyDescent="0.2">
      <c r="A1157" s="191" t="str">
        <f t="shared" si="36"/>
        <v>1348</v>
      </c>
      <c r="B1157" s="191"/>
      <c r="C1157" s="191" t="str">
        <f t="shared" si="37"/>
        <v>13480014</v>
      </c>
      <c r="D1157" t="str">
        <f>'Funding Import'!A1159</f>
        <v>RB051348: BRADFIELD PRIMARY SCHOOL</v>
      </c>
      <c r="E1157" t="str">
        <f>MID('Funding Import'!B1159,2,4)</f>
        <v>0014</v>
      </c>
      <c r="F1157" t="str">
        <f>MID('Funding Import'!B1159,8,50)</f>
        <v>PUPIL PREMIUM</v>
      </c>
      <c r="G1157" t="str">
        <f>'Funding Import'!I1159</f>
        <v>Spreadsheet B 400831 21077861 ES093 DP0593 SUMMER21PPG SUM21PPG ES093 DP0593 SUMMER21PPG SUM21PPG</v>
      </c>
      <c r="H1157">
        <f>'Funding Import'!H1159</f>
        <v>7702</v>
      </c>
      <c r="I1157" s="139"/>
    </row>
    <row r="1158" spans="1:9" ht="15" x14ac:dyDescent="0.2">
      <c r="A1158" s="191" t="str">
        <f t="shared" si="36"/>
        <v>1348</v>
      </c>
      <c r="B1158" s="191"/>
      <c r="C1158" s="191" t="str">
        <f t="shared" si="37"/>
        <v>13480014</v>
      </c>
      <c r="D1158" t="str">
        <f>'Funding Import'!A1160</f>
        <v>RB051348: BRADFIELD PRIMARY SCHOOL</v>
      </c>
      <c r="E1158" t="str">
        <f>MID('Funding Import'!B1160,2,4)</f>
        <v>0014</v>
      </c>
      <c r="F1158" t="str">
        <f>MID('Funding Import'!B1160,8,50)</f>
        <v>PUPIL PREMIUM</v>
      </c>
      <c r="G1158" t="str">
        <f>'Funding Import'!I1160</f>
        <v>DL 8701 0014 Pupil Premium Autumn Term 2021</v>
      </c>
      <c r="H1158">
        <f>'Funding Import'!H1160</f>
        <v>6162</v>
      </c>
      <c r="I1158" s="139"/>
    </row>
    <row r="1159" spans="1:9" ht="15" x14ac:dyDescent="0.2">
      <c r="A1159" s="191" t="str">
        <f t="shared" si="36"/>
        <v>1348</v>
      </c>
      <c r="B1159" s="191"/>
      <c r="C1159" s="191" t="str">
        <f t="shared" si="37"/>
        <v>13480018</v>
      </c>
      <c r="D1159" t="str">
        <f>'Funding Import'!A1161</f>
        <v>RB051348: BRADFIELD PRIMARY SCHOOL</v>
      </c>
      <c r="E1159" t="str">
        <f>MID('Funding Import'!B1161,2,4)</f>
        <v>0018</v>
      </c>
      <c r="F1159" t="str">
        <f>MID('Funding Import'!B1161,8,50)</f>
        <v>ADDITIONAL GRANT INCOME</v>
      </c>
      <c r="G1159" t="str">
        <f>'Funding Import'!I1161</f>
        <v>Spreadsheet B 393531 20728061 ES032 RM0087 PE GRANT APR 21 ES032 RM0087 PE GRANT APR 21</v>
      </c>
      <c r="H1159">
        <f>'Funding Import'!H1161</f>
        <v>7075</v>
      </c>
      <c r="I1159" s="139"/>
    </row>
    <row r="1160" spans="1:9" ht="15" x14ac:dyDescent="0.2">
      <c r="A1160" s="191" t="str">
        <f t="shared" si="36"/>
        <v>1348</v>
      </c>
      <c r="B1160" s="191"/>
      <c r="C1160" s="191" t="str">
        <f t="shared" si="37"/>
        <v>13480018</v>
      </c>
      <c r="D1160" t="str">
        <f>'Funding Import'!A1162</f>
        <v>RB051348: BRADFIELD PRIMARY SCHOOL</v>
      </c>
      <c r="E1160" t="str">
        <f>MID('Funding Import'!B1162,2,4)</f>
        <v>0018</v>
      </c>
      <c r="F1160" t="str">
        <f>MID('Funding Import'!B1162,8,50)</f>
        <v>ADDITIONAL GRANT INCOME</v>
      </c>
      <c r="G1160" t="str">
        <f>'Funding Import'!I1162</f>
        <v>Spreadsheet B 399769 20981730 UIFSM JULY21 UIFSM 21 ES085 RM0124 UIFSM JULY21 UIFSM 21</v>
      </c>
      <c r="H1160">
        <f>'Funding Import'!H1162</f>
        <v>15432</v>
      </c>
      <c r="I1160" s="139"/>
    </row>
    <row r="1161" spans="1:9" ht="15" x14ac:dyDescent="0.2">
      <c r="A1161" s="191" t="str">
        <f t="shared" si="36"/>
        <v>1348</v>
      </c>
      <c r="B1161" s="191"/>
      <c r="C1161" s="191" t="str">
        <f t="shared" si="37"/>
        <v>13480018</v>
      </c>
      <c r="D1161" t="str">
        <f>'Funding Import'!A1163</f>
        <v>RB051348: BRADFIELD PRIMARY SCHOOL</v>
      </c>
      <c r="E1161" t="str">
        <f>MID('Funding Import'!B1163,2,4)</f>
        <v>0018</v>
      </c>
      <c r="F1161" t="str">
        <f>MID('Funding Import'!B1163,8,50)</f>
        <v>ADDITIONAL GRANT INCOME</v>
      </c>
      <c r="G1161" t="str">
        <f>'Funding Import'!I1163</f>
        <v>DL 8673 PE GRANT OCT21 0018PE</v>
      </c>
      <c r="H1161">
        <f>'Funding Import'!H1163</f>
        <v>9923</v>
      </c>
      <c r="I1161" s="139"/>
    </row>
    <row r="1162" spans="1:9" ht="15" x14ac:dyDescent="0.2">
      <c r="A1162" s="191" t="str">
        <f t="shared" si="36"/>
        <v>1348</v>
      </c>
      <c r="B1162" s="191"/>
      <c r="C1162" s="191" t="str">
        <f t="shared" si="37"/>
        <v>13480026</v>
      </c>
      <c r="D1162" t="str">
        <f>'Funding Import'!A1164</f>
        <v>RB051348: BRADFIELD PRIMARY SCHOOL</v>
      </c>
      <c r="E1162" t="str">
        <f>MID('Funding Import'!B1164,2,4)</f>
        <v>0026</v>
      </c>
      <c r="F1162" t="str">
        <f>MID('Funding Import'!B1164,8,50)</f>
        <v>NOTIONAL SEN FUNDING</v>
      </c>
      <c r="G1162" t="str">
        <f>'Funding Import'!I1164</f>
        <v>Spreadsheet B 391732 20639856 ES012 MK0514 10026 NOTIONAL SEN ES012 MK0514 10026 NOTIONAL SEN</v>
      </c>
      <c r="H1162">
        <f>'Funding Import'!H1164</f>
        <v>34355</v>
      </c>
      <c r="I1162" s="139"/>
    </row>
    <row r="1163" spans="1:9" ht="15" x14ac:dyDescent="0.2">
      <c r="A1163" s="191" t="str">
        <f t="shared" si="36"/>
        <v>1366</v>
      </c>
      <c r="B1163" s="191"/>
      <c r="C1163" s="191" t="str">
        <f t="shared" si="37"/>
        <v>13660001</v>
      </c>
      <c r="D1163" t="str">
        <f>'Funding Import'!A1165</f>
        <v>RB051366: GREAT BRADFORDS JUNIOR SCHOOL</v>
      </c>
      <c r="E1163" t="str">
        <f>MID('Funding Import'!B1165,2,4)</f>
        <v>0001</v>
      </c>
      <c r="F1163" t="str">
        <f>MID('Funding Import'!B1165,8,50)</f>
        <v>FORMULA FUNDED (EXCL RATES)</v>
      </c>
      <c r="G1163" t="str">
        <f>'Funding Import'!I1165</f>
        <v>Spreadsheet B 391145 20630885 ES006 MK0508 10001 FORMULA FUNDED ES006 MK0508 10001 FORMULA FUNDED</v>
      </c>
      <c r="H1163">
        <f>'Funding Import'!H1165</f>
        <v>1243002</v>
      </c>
      <c r="I1163" s="139"/>
    </row>
    <row r="1164" spans="1:9" ht="15" x14ac:dyDescent="0.2">
      <c r="A1164" s="191" t="str">
        <f t="shared" si="36"/>
        <v>1366</v>
      </c>
      <c r="B1164" s="191"/>
      <c r="C1164" s="191" t="str">
        <f t="shared" si="37"/>
        <v>13660002</v>
      </c>
      <c r="D1164" t="str">
        <f>'Funding Import'!A1166</f>
        <v>RB051366: GREAT BRADFORDS JUNIOR SCHOOL</v>
      </c>
      <c r="E1164" t="str">
        <f>MID('Funding Import'!B1166,2,4)</f>
        <v>0002</v>
      </c>
      <c r="F1164" t="str">
        <f>MID('Funding Import'!B1166,8,50)</f>
        <v>RATES</v>
      </c>
      <c r="G1164" t="str">
        <f>'Funding Import'!I1166</f>
        <v>Spreadsheet B 391137 20630756 ES007 MK0509 10002 RATES ES007 MK0509 10002 RATES</v>
      </c>
      <c r="H1164">
        <f>'Funding Import'!H1166</f>
        <v>29268</v>
      </c>
      <c r="I1164" s="139"/>
    </row>
    <row r="1165" spans="1:9" ht="15" x14ac:dyDescent="0.2">
      <c r="A1165" s="191" t="str">
        <f t="shared" si="36"/>
        <v>1366</v>
      </c>
      <c r="B1165" s="191"/>
      <c r="C1165" s="191" t="str">
        <f t="shared" si="37"/>
        <v>13660003</v>
      </c>
      <c r="D1165" t="str">
        <f>'Funding Import'!A1167</f>
        <v>RB051366: GREAT BRADFORDS JUNIOR SCHOOL</v>
      </c>
      <c r="E1165" t="str">
        <f>MID('Funding Import'!B1167,2,4)</f>
        <v>0003</v>
      </c>
      <c r="F1165" t="str">
        <f>MID('Funding Import'!B1167,8,50)</f>
        <v>BROUGHT FORWARD</v>
      </c>
      <c r="G1165" t="str">
        <f>'Funding Import'!I1167</f>
        <v>Spreadsheet B 394797 20778211 ES055 MK0568 10003 OPENING BALANCES ES055 MK0568 10003 OPENING BALANCES</v>
      </c>
      <c r="H1165">
        <f>'Funding Import'!H1167</f>
        <v>200671.69</v>
      </c>
      <c r="I1165" s="139"/>
    </row>
    <row r="1166" spans="1:9" ht="15" x14ac:dyDescent="0.2">
      <c r="A1166" s="191" t="str">
        <f t="shared" si="36"/>
        <v>1366</v>
      </c>
      <c r="B1166" s="191"/>
      <c r="C1166" s="191" t="str">
        <f t="shared" si="37"/>
        <v>13660004</v>
      </c>
      <c r="D1166" t="str">
        <f>'Funding Import'!A1168</f>
        <v>RB051366: GREAT BRADFORDS JUNIOR SCHOOL</v>
      </c>
      <c r="E1166" t="str">
        <f>MID('Funding Import'!B1168,2,4)</f>
        <v>0004</v>
      </c>
      <c r="F1166" t="str">
        <f>MID('Funding Import'!B1168,8,50)</f>
        <v>STATEMENTED SEN</v>
      </c>
      <c r="G1166" t="str">
        <f>'Funding Import'!I1168</f>
        <v>Spreadsheet B 391144 20630818 ES009 MK0511 10004 EHCP ES009 MK0511 10004 EHCP</v>
      </c>
      <c r="H1166">
        <f>'Funding Import'!H1168</f>
        <v>40989</v>
      </c>
      <c r="I1166" s="139"/>
    </row>
    <row r="1167" spans="1:9" ht="15" x14ac:dyDescent="0.2">
      <c r="A1167" s="191" t="str">
        <f t="shared" si="36"/>
        <v>1366</v>
      </c>
      <c r="B1167" s="191"/>
      <c r="C1167" s="191" t="str">
        <f t="shared" si="37"/>
        <v>13660004</v>
      </c>
      <c r="D1167" t="str">
        <f>'Funding Import'!A1169</f>
        <v>RB051366: GREAT BRADFORDS JUNIOR SCHOOL</v>
      </c>
      <c r="E1167" t="str">
        <f>MID('Funding Import'!B1169,2,4)</f>
        <v>0004</v>
      </c>
      <c r="F1167" t="str">
        <f>MID('Funding Import'!B1169,8,50)</f>
        <v>STATEMENTED SEN</v>
      </c>
      <c r="G1167" t="str">
        <f>'Funding Import'!I1169</f>
        <v>DL 8688 SEN TOP-UP AUT1 AUT-21</v>
      </c>
      <c r="H1167">
        <f>'Funding Import'!H1169</f>
        <v>8401</v>
      </c>
      <c r="I1167" s="139"/>
    </row>
    <row r="1168" spans="1:9" ht="15" x14ac:dyDescent="0.2">
      <c r="A1168" s="191" t="str">
        <f t="shared" si="36"/>
        <v>1366</v>
      </c>
      <c r="B1168" s="191"/>
      <c r="C1168" s="191" t="str">
        <f t="shared" si="37"/>
        <v>13660006</v>
      </c>
      <c r="D1168" t="str">
        <f>'Funding Import'!A1170</f>
        <v>RB051366: GREAT BRADFORDS JUNIOR SCHOOL</v>
      </c>
      <c r="E1168" t="str">
        <f>MID('Funding Import'!B1170,2,4)</f>
        <v>0006</v>
      </c>
      <c r="F1168" t="str">
        <f>MID('Funding Import'!B1170,8,50)</f>
        <v>EXCEPTIONAL COVID COST GRANT</v>
      </c>
      <c r="G1168" t="str">
        <f>'Funding Import'!I1170</f>
        <v>Spreadsheet B 398804 20920024 ES065 DP0556 COVIDEMERGENCY COVIDEM ES065 DP0556 COVIDEMERGENCY COVIDEM</v>
      </c>
      <c r="H1168">
        <f>'Funding Import'!H1170</f>
        <v>11300</v>
      </c>
      <c r="I1168" s="139"/>
    </row>
    <row r="1169" spans="1:9" ht="15" x14ac:dyDescent="0.2">
      <c r="A1169" s="191" t="str">
        <f t="shared" si="36"/>
        <v>1366</v>
      </c>
      <c r="B1169" s="191"/>
      <c r="C1169" s="191" t="str">
        <f t="shared" si="37"/>
        <v>13660006</v>
      </c>
      <c r="D1169" t="str">
        <f>'Funding Import'!A1171</f>
        <v>RB051366: GREAT BRADFORDS JUNIOR SCHOOL</v>
      </c>
      <c r="E1169" t="str">
        <f>MID('Funding Import'!B1171,2,4)</f>
        <v>0006</v>
      </c>
      <c r="F1169" t="str">
        <f>MID('Funding Import'!B1171,8,50)</f>
        <v>EXCEPTIONAL COVID COST GRANT</v>
      </c>
      <c r="G1169" t="str">
        <f>'Funding Import'!I1171</f>
        <v>Spreadsheet B 399778 20982606 Movement from code '0006 to '0012 covid  emergency recode ES089 RM0128 Covid emergency recode</v>
      </c>
      <c r="H1169">
        <f>'Funding Import'!H1171</f>
        <v>-11300</v>
      </c>
      <c r="I1169" s="139"/>
    </row>
    <row r="1170" spans="1:9" ht="15" x14ac:dyDescent="0.2">
      <c r="A1170" s="191" t="str">
        <f t="shared" si="36"/>
        <v>1366</v>
      </c>
      <c r="B1170" s="191"/>
      <c r="C1170" s="191" t="str">
        <f t="shared" si="37"/>
        <v>13660012</v>
      </c>
      <c r="D1170" t="str">
        <f>'Funding Import'!A1172</f>
        <v>RB051366: GREAT BRADFORDS JUNIOR SCHOOL</v>
      </c>
      <c r="E1170" t="str">
        <f>MID('Funding Import'!B1172,2,4)</f>
        <v>0012</v>
      </c>
      <c r="F1170" t="str">
        <f>MID('Funding Import'!B1172,8,50)</f>
        <v>COVID CATCH UP</v>
      </c>
      <c r="G1170" t="str">
        <f>'Funding Import'!I1172</f>
        <v>Spreadsheet B 399778 20982606 Movement from code '0006 to '0012 covid  emergency recode ES089 RM0128 Covid emergency recode</v>
      </c>
      <c r="H1170">
        <f>'Funding Import'!H1172</f>
        <v>11300</v>
      </c>
      <c r="I1170" s="139"/>
    </row>
    <row r="1171" spans="1:9" ht="15" x14ac:dyDescent="0.2">
      <c r="A1171" s="191" t="str">
        <f t="shared" si="36"/>
        <v>1366</v>
      </c>
      <c r="B1171" s="191"/>
      <c r="C1171" s="191" t="str">
        <f t="shared" si="37"/>
        <v>13660012</v>
      </c>
      <c r="D1171" t="str">
        <f>'Funding Import'!A1173</f>
        <v>RB051366: GREAT BRADFORDS JUNIOR SCHOOL</v>
      </c>
      <c r="E1171" t="str">
        <f>MID('Funding Import'!B1173,2,4)</f>
        <v>0012</v>
      </c>
      <c r="F1171" t="str">
        <f>MID('Funding Import'!B1173,8,50)</f>
        <v>COVID CATCH UP</v>
      </c>
      <c r="G1171" t="str">
        <f>'Funding Import'!I1173</f>
        <v>DL 8645 0012recoveryc 0012RPG</v>
      </c>
      <c r="H1171">
        <f>'Funding Import'!H1173</f>
        <v>3371.25</v>
      </c>
      <c r="I1171" s="139"/>
    </row>
    <row r="1172" spans="1:9" ht="15" x14ac:dyDescent="0.2">
      <c r="A1172" s="191" t="str">
        <f t="shared" si="36"/>
        <v>1366</v>
      </c>
      <c r="B1172" s="191"/>
      <c r="C1172" s="191" t="str">
        <f t="shared" si="37"/>
        <v>13660012</v>
      </c>
      <c r="D1172" t="str">
        <f>'Funding Import'!A1174</f>
        <v>RB051366: GREAT BRADFORDS JUNIOR SCHOOL</v>
      </c>
      <c r="E1172" t="str">
        <f>MID('Funding Import'!B1174,2,4)</f>
        <v>0012</v>
      </c>
      <c r="F1172" t="str">
        <f>MID('Funding Import'!B1174,8,50)</f>
        <v>COVID CATCH UP</v>
      </c>
      <c r="G1172" t="str">
        <f>'Funding Import'!I1174</f>
        <v>DL 8656 0012schoolled 0012SLT</v>
      </c>
      <c r="H1172">
        <f>'Funding Import'!H1174</f>
        <v>3307.5</v>
      </c>
      <c r="I1172" s="139"/>
    </row>
    <row r="1173" spans="1:9" ht="15" x14ac:dyDescent="0.2">
      <c r="A1173" s="191" t="str">
        <f t="shared" si="36"/>
        <v>1366</v>
      </c>
      <c r="B1173" s="191"/>
      <c r="C1173" s="191" t="str">
        <f t="shared" si="37"/>
        <v>13660014</v>
      </c>
      <c r="D1173" t="str">
        <f>'Funding Import'!A1175</f>
        <v>RB051366: GREAT BRADFORDS JUNIOR SCHOOL</v>
      </c>
      <c r="E1173" t="str">
        <f>MID('Funding Import'!B1175,2,4)</f>
        <v>0014</v>
      </c>
      <c r="F1173" t="str">
        <f>MID('Funding Import'!B1175,8,50)</f>
        <v>PUPIL PREMIUM</v>
      </c>
      <c r="G1173" t="str">
        <f>'Funding Import'!I1175</f>
        <v>Spreadsheet B 400831 21077861 ES093 DP0593 SUMMER21PPG SUM21PPG ES093 DP0593 SUMMER21PPG SUM21PPG</v>
      </c>
      <c r="H1173">
        <f>'Funding Import'!H1175</f>
        <v>55452</v>
      </c>
      <c r="I1173" s="139"/>
    </row>
    <row r="1174" spans="1:9" ht="15" x14ac:dyDescent="0.2">
      <c r="A1174" s="191" t="str">
        <f t="shared" si="36"/>
        <v>1366</v>
      </c>
      <c r="B1174" s="191"/>
      <c r="C1174" s="191" t="str">
        <f t="shared" si="37"/>
        <v>13660014</v>
      </c>
      <c r="D1174" t="str">
        <f>'Funding Import'!A1176</f>
        <v>RB051366: GREAT BRADFORDS JUNIOR SCHOOL</v>
      </c>
      <c r="E1174" t="str">
        <f>MID('Funding Import'!B1176,2,4)</f>
        <v>0014</v>
      </c>
      <c r="F1174" t="str">
        <f>MID('Funding Import'!B1176,8,50)</f>
        <v>PUPIL PREMIUM</v>
      </c>
      <c r="G1174" t="str">
        <f>'Funding Import'!I1176</f>
        <v>DL 8670 PPG CIC AUT21P2 AUT-21</v>
      </c>
      <c r="H1174">
        <f>'Funding Import'!H1176</f>
        <v>441</v>
      </c>
      <c r="I1174" s="139"/>
    </row>
    <row r="1175" spans="1:9" ht="15" x14ac:dyDescent="0.2">
      <c r="A1175" s="191" t="str">
        <f t="shared" si="36"/>
        <v>1366</v>
      </c>
      <c r="B1175" s="191"/>
      <c r="C1175" s="191" t="str">
        <f t="shared" si="37"/>
        <v>13660014</v>
      </c>
      <c r="D1175" t="str">
        <f>'Funding Import'!A1177</f>
        <v>RB051366: GREAT BRADFORDS JUNIOR SCHOOL</v>
      </c>
      <c r="E1175" t="str">
        <f>MID('Funding Import'!B1177,2,4)</f>
        <v>0014</v>
      </c>
      <c r="F1175" t="str">
        <f>MID('Funding Import'!B1177,8,50)</f>
        <v>PUPIL PREMIUM</v>
      </c>
      <c r="G1175" t="str">
        <f>'Funding Import'!I1177</f>
        <v>DL 8701 0014 Pupil Premium Autumn Term 2021</v>
      </c>
      <c r="H1175">
        <f>'Funding Import'!H1177</f>
        <v>44362</v>
      </c>
      <c r="I1175" s="139"/>
    </row>
    <row r="1176" spans="1:9" ht="15" x14ac:dyDescent="0.2">
      <c r="A1176" s="191" t="str">
        <f t="shared" si="36"/>
        <v>1366</v>
      </c>
      <c r="B1176" s="191"/>
      <c r="C1176" s="191" t="str">
        <f t="shared" si="37"/>
        <v>13660018</v>
      </c>
      <c r="D1176" t="str">
        <f>'Funding Import'!A1178</f>
        <v>RB051366: GREAT BRADFORDS JUNIOR SCHOOL</v>
      </c>
      <c r="E1176" t="str">
        <f>MID('Funding Import'!B1178,2,4)</f>
        <v>0018</v>
      </c>
      <c r="F1176" t="str">
        <f>MID('Funding Import'!B1178,8,50)</f>
        <v>ADDITIONAL GRANT INCOME</v>
      </c>
      <c r="G1176" t="str">
        <f>'Funding Import'!I1178</f>
        <v>Spreadsheet B 393531 20728061 ES032 RM0087 PE GRANT APR 21 ES032 RM0087 PE GRANT APR 21</v>
      </c>
      <c r="H1176">
        <f>'Funding Import'!H1178</f>
        <v>8087</v>
      </c>
      <c r="I1176" s="139"/>
    </row>
    <row r="1177" spans="1:9" ht="15" x14ac:dyDescent="0.2">
      <c r="A1177" s="191" t="str">
        <f t="shared" si="36"/>
        <v>1366</v>
      </c>
      <c r="B1177" s="191"/>
      <c r="C1177" s="191" t="str">
        <f t="shared" si="37"/>
        <v>13660018</v>
      </c>
      <c r="D1177" t="str">
        <f>'Funding Import'!A1179</f>
        <v>RB051366: GREAT BRADFORDS JUNIOR SCHOOL</v>
      </c>
      <c r="E1177" t="str">
        <f>MID('Funding Import'!B1179,2,4)</f>
        <v>0018</v>
      </c>
      <c r="F1177" t="str">
        <f>MID('Funding Import'!B1179,8,50)</f>
        <v>ADDITIONAL GRANT INCOME</v>
      </c>
      <c r="G1177" t="str">
        <f>'Funding Import'!I1179</f>
        <v>DL 8673 PE GRANT OCT21 0018PE</v>
      </c>
      <c r="H1177">
        <f>'Funding Import'!H1179</f>
        <v>11317</v>
      </c>
      <c r="I1177" s="139"/>
    </row>
    <row r="1178" spans="1:9" ht="15" x14ac:dyDescent="0.2">
      <c r="A1178" s="191" t="str">
        <f t="shared" si="36"/>
        <v>1366</v>
      </c>
      <c r="B1178" s="191"/>
      <c r="C1178" s="191" t="str">
        <f t="shared" si="37"/>
        <v>13660026</v>
      </c>
      <c r="D1178" t="str">
        <f>'Funding Import'!A1180</f>
        <v>RB051366: GREAT BRADFORDS JUNIOR SCHOOL</v>
      </c>
      <c r="E1178" t="str">
        <f>MID('Funding Import'!B1180,2,4)</f>
        <v>0026</v>
      </c>
      <c r="F1178" t="str">
        <f>MID('Funding Import'!B1180,8,50)</f>
        <v>NOTIONAL SEN FUNDING</v>
      </c>
      <c r="G1178" t="str">
        <f>'Funding Import'!I1180</f>
        <v>Spreadsheet B 391732 20639856 ES012 MK0514 10026 NOTIONAL SEN ES012 MK0514 10026 NOTIONAL SEN</v>
      </c>
      <c r="H1178">
        <f>'Funding Import'!H1180</f>
        <v>160797</v>
      </c>
      <c r="I1178" s="139"/>
    </row>
    <row r="1179" spans="1:9" ht="15" x14ac:dyDescent="0.2">
      <c r="A1179" s="191" t="str">
        <f t="shared" si="36"/>
        <v>1368</v>
      </c>
      <c r="B1179" s="191"/>
      <c r="C1179" s="191" t="str">
        <f t="shared" si="37"/>
        <v>13680001</v>
      </c>
      <c r="D1179" t="str">
        <f>'Funding Import'!A1181</f>
        <v>RB051368: GREAT BRADFORDS INFNT&amp;NURS SCH</v>
      </c>
      <c r="E1179" t="str">
        <f>MID('Funding Import'!B1181,2,4)</f>
        <v>0001</v>
      </c>
      <c r="F1179" t="str">
        <f>MID('Funding Import'!B1181,8,50)</f>
        <v>FORMULA FUNDED (EXCL RATES)</v>
      </c>
      <c r="G1179" t="str">
        <f>'Funding Import'!I1181</f>
        <v>Spreadsheet B 390086 20589725 ES001 DP0515 FEEE234 SUM21INT ES001 DP0515 FEEE234 SUM21INT</v>
      </c>
      <c r="H1179">
        <f>'Funding Import'!H1181</f>
        <v>19698.150000000001</v>
      </c>
      <c r="I1179" s="139"/>
    </row>
    <row r="1180" spans="1:9" ht="15" x14ac:dyDescent="0.2">
      <c r="A1180" s="191" t="str">
        <f t="shared" si="36"/>
        <v>1368</v>
      </c>
      <c r="B1180" s="191"/>
      <c r="C1180" s="191" t="str">
        <f t="shared" si="37"/>
        <v>13680001</v>
      </c>
      <c r="D1180" t="str">
        <f>'Funding Import'!A1182</f>
        <v>RB051368: GREAT BRADFORDS INFNT&amp;NURS SCH</v>
      </c>
      <c r="E1180" t="str">
        <f>MID('Funding Import'!B1182,2,4)</f>
        <v>0001</v>
      </c>
      <c r="F1180" t="str">
        <f>MID('Funding Import'!B1182,8,50)</f>
        <v>FORMULA FUNDED (EXCL RATES)</v>
      </c>
      <c r="G1180" t="str">
        <f>'Funding Import'!I1182</f>
        <v>Spreadsheet B 391145 20630885 ES006 MK0508 10001 FORMULA FUNDED ES006 MK0508 10001 FORMULA FUNDED</v>
      </c>
      <c r="H1180">
        <f>'Funding Import'!H1182</f>
        <v>934564</v>
      </c>
      <c r="I1180" s="139"/>
    </row>
    <row r="1181" spans="1:9" ht="15" x14ac:dyDescent="0.2">
      <c r="A1181" s="191" t="str">
        <f t="shared" si="36"/>
        <v>1368</v>
      </c>
      <c r="B1181" s="191"/>
      <c r="C1181" s="191" t="str">
        <f t="shared" si="37"/>
        <v>13680001</v>
      </c>
      <c r="D1181" t="str">
        <f>'Funding Import'!A1183</f>
        <v>RB051368: GREAT BRADFORDS INFNT&amp;NURS SCH</v>
      </c>
      <c r="E1181" t="str">
        <f>MID('Funding Import'!B1183,2,4)</f>
        <v>0001</v>
      </c>
      <c r="F1181" t="str">
        <f>MID('Funding Import'!B1183,8,50)</f>
        <v>FORMULA FUNDED (EXCL RATES)</v>
      </c>
      <c r="G1181" t="str">
        <f>'Funding Import'!I1183</f>
        <v>Spreadsheet B 393405 20716327 ES028 DP0528 TeachPensionGrnt PensionG P2 ES028 DP0528 TeachPensionGrnt PensionG P2</v>
      </c>
      <c r="H1181">
        <f>'Funding Import'!H1183</f>
        <v>2491</v>
      </c>
      <c r="I1181" s="139"/>
    </row>
    <row r="1182" spans="1:9" ht="15" x14ac:dyDescent="0.2">
      <c r="A1182" s="191" t="str">
        <f t="shared" si="36"/>
        <v>1368</v>
      </c>
      <c r="B1182" s="191"/>
      <c r="C1182" s="191" t="str">
        <f t="shared" si="37"/>
        <v>13680001</v>
      </c>
      <c r="D1182" t="str">
        <f>'Funding Import'!A1184</f>
        <v>RB051368: GREAT BRADFORDS INFNT&amp;NURS SCH</v>
      </c>
      <c r="E1182" t="str">
        <f>MID('Funding Import'!B1184,2,4)</f>
        <v>0001</v>
      </c>
      <c r="F1182" t="str">
        <f>MID('Funding Import'!B1184,8,50)</f>
        <v>FORMULA FUNDED (EXCL RATES)</v>
      </c>
      <c r="G1182" t="str">
        <f>'Funding Import'!I1184</f>
        <v>Spreadsheet B 393406 20716356 ES029 DP0529 TeachersPayGrant TPG21-22 P2 ES029 DP0529 TeachersPayGrant TPG21-22 P2</v>
      </c>
      <c r="H1182">
        <f>'Funding Import'!H1184</f>
        <v>882</v>
      </c>
      <c r="I1182" s="139"/>
    </row>
    <row r="1183" spans="1:9" ht="15" x14ac:dyDescent="0.2">
      <c r="A1183" s="191" t="str">
        <f t="shared" si="36"/>
        <v>1368</v>
      </c>
      <c r="B1183" s="191"/>
      <c r="C1183" s="191" t="str">
        <f t="shared" si="37"/>
        <v>13680001</v>
      </c>
      <c r="D1183" t="str">
        <f>'Funding Import'!A1185</f>
        <v>RB051368: GREAT BRADFORDS INFNT&amp;NURS SCH</v>
      </c>
      <c r="E1183" t="str">
        <f>MID('Funding Import'!B1185,2,4)</f>
        <v>0001</v>
      </c>
      <c r="F1183" t="str">
        <f>MID('Funding Import'!B1185,8,50)</f>
        <v>FORMULA FUNDED (EXCL RATES)</v>
      </c>
      <c r="G1183" t="str">
        <f>'Funding Import'!I1185</f>
        <v>Spreadsheet B 395854 20828626 ES053 MK0591 FEEE234 SUM21ACT ES053 MK0591 FEEE234 SUM21ACT</v>
      </c>
      <c r="H1183">
        <f>'Funding Import'!H1185</f>
        <v>38998.410000000003</v>
      </c>
      <c r="I1183" s="139"/>
    </row>
    <row r="1184" spans="1:9" ht="15" x14ac:dyDescent="0.2">
      <c r="A1184" s="191" t="str">
        <f t="shared" si="36"/>
        <v>1368</v>
      </c>
      <c r="B1184" s="191"/>
      <c r="C1184" s="191" t="str">
        <f t="shared" si="37"/>
        <v>13680001</v>
      </c>
      <c r="D1184" t="str">
        <f>'Funding Import'!A1186</f>
        <v>RB051368: GREAT BRADFORDS INFNT&amp;NURS SCH</v>
      </c>
      <c r="E1184" t="str">
        <f>MID('Funding Import'!B1186,2,4)</f>
        <v>0001</v>
      </c>
      <c r="F1184" t="str">
        <f>MID('Funding Import'!B1186,8,50)</f>
        <v>FORMULA FUNDED (EXCL RATES)</v>
      </c>
      <c r="G1184" t="str">
        <f>'Funding Import'!I1186</f>
        <v>Spreadsheet B 401824 21143798 ES100 MK0709  FEEE234 AUT21INT ES100 MK0709  FEEE234 AUT21INT</v>
      </c>
      <c r="H1184">
        <f>'Funding Import'!H1186</f>
        <v>10284.75</v>
      </c>
      <c r="I1184" s="139"/>
    </row>
    <row r="1185" spans="1:9" ht="15" x14ac:dyDescent="0.2">
      <c r="A1185" s="191" t="str">
        <f t="shared" si="36"/>
        <v>1368</v>
      </c>
      <c r="B1185" s="191"/>
      <c r="C1185" s="191" t="str">
        <f t="shared" si="37"/>
        <v>13680001</v>
      </c>
      <c r="D1185" t="str">
        <f>'Funding Import'!A1187</f>
        <v>RB051368: GREAT BRADFORDS INFNT&amp;NURS SCH</v>
      </c>
      <c r="E1185" t="str">
        <f>MID('Funding Import'!B1187,2,4)</f>
        <v>0001</v>
      </c>
      <c r="F1185" t="str">
        <f>MID('Funding Import'!B1187,8,50)</f>
        <v>FORMULA FUNDED (EXCL RATES)</v>
      </c>
      <c r="G1185" t="str">
        <f>'Funding Import'!I1187</f>
        <v>DL 8652 FEEE234 AUT21ACT</v>
      </c>
      <c r="H1185">
        <f>'Funding Import'!H1187</f>
        <v>33469.17</v>
      </c>
      <c r="I1185" s="139"/>
    </row>
    <row r="1186" spans="1:9" ht="15" x14ac:dyDescent="0.2">
      <c r="A1186" s="191" t="str">
        <f t="shared" si="36"/>
        <v>1368</v>
      </c>
      <c r="B1186" s="191"/>
      <c r="C1186" s="191" t="str">
        <f t="shared" si="37"/>
        <v>13680001</v>
      </c>
      <c r="D1186" t="str">
        <f>'Funding Import'!A1188</f>
        <v>RB051368: GREAT BRADFORDS INFNT&amp;NURS SCH</v>
      </c>
      <c r="E1186" t="str">
        <f>MID('Funding Import'!B1188,2,4)</f>
        <v>0001</v>
      </c>
      <c r="F1186" t="str">
        <f>MID('Funding Import'!B1188,8,50)</f>
        <v>FORMULA FUNDED (EXCL RATES)</v>
      </c>
      <c r="G1186" t="str">
        <f>'Funding Import'!I1188</f>
        <v>DL 8678 TeachPensionGrnt 0001TPEC</v>
      </c>
      <c r="H1186">
        <f>'Funding Import'!H1188</f>
        <v>3488</v>
      </c>
      <c r="I1186" s="139"/>
    </row>
    <row r="1187" spans="1:9" ht="15" x14ac:dyDescent="0.2">
      <c r="A1187" s="191" t="str">
        <f t="shared" si="36"/>
        <v>1368</v>
      </c>
      <c r="B1187" s="191"/>
      <c r="C1187" s="191" t="str">
        <f t="shared" si="37"/>
        <v>13680001</v>
      </c>
      <c r="D1187" t="str">
        <f>'Funding Import'!A1189</f>
        <v>RB051368: GREAT BRADFORDS INFNT&amp;NURS SCH</v>
      </c>
      <c r="E1187" t="str">
        <f>MID('Funding Import'!B1189,2,4)</f>
        <v>0001</v>
      </c>
      <c r="F1187" t="str">
        <f>MID('Funding Import'!B1189,8,50)</f>
        <v>FORMULA FUNDED (EXCL RATES)</v>
      </c>
      <c r="G1187" t="str">
        <f>'Funding Import'!I1189</f>
        <v>DL 8675 TeachersPayGrant 0001TPG</v>
      </c>
      <c r="H1187">
        <f>'Funding Import'!H1189</f>
        <v>1234</v>
      </c>
      <c r="I1187" s="139"/>
    </row>
    <row r="1188" spans="1:9" ht="15" x14ac:dyDescent="0.2">
      <c r="A1188" s="191" t="str">
        <f t="shared" si="36"/>
        <v>1368</v>
      </c>
      <c r="B1188" s="191"/>
      <c r="C1188" s="191" t="str">
        <f t="shared" si="37"/>
        <v>13680001</v>
      </c>
      <c r="D1188" t="str">
        <f>'Funding Import'!A1190</f>
        <v>RB051368: GREAT BRADFORDS INFNT&amp;NURS SCH</v>
      </c>
      <c r="E1188" t="str">
        <f>MID('Funding Import'!B1190,2,4)</f>
        <v>0001</v>
      </c>
      <c r="F1188" t="str">
        <f>MID('Funding Import'!B1190,8,50)</f>
        <v>FORMULA FUNDED (EXCL RATES)</v>
      </c>
      <c r="G1188" t="str">
        <f>'Funding Import'!I1190</f>
        <v>DL 8683 FEEE234 AUT21AMD</v>
      </c>
      <c r="H1188">
        <f>'Funding Import'!H1190</f>
        <v>722.7</v>
      </c>
      <c r="I1188" s="139"/>
    </row>
    <row r="1189" spans="1:9" ht="15" x14ac:dyDescent="0.2">
      <c r="A1189" s="191" t="str">
        <f t="shared" si="36"/>
        <v>1368</v>
      </c>
      <c r="B1189" s="191"/>
      <c r="C1189" s="191" t="str">
        <f t="shared" si="37"/>
        <v>13680001</v>
      </c>
      <c r="D1189" t="str">
        <f>'Funding Import'!A1191</f>
        <v>RB051368: GREAT BRADFORDS INFNT&amp;NURS SCH</v>
      </c>
      <c r="E1189" t="str">
        <f>MID('Funding Import'!B1191,2,4)</f>
        <v>0001</v>
      </c>
      <c r="F1189" t="str">
        <f>MID('Funding Import'!B1191,8,50)</f>
        <v>FORMULA FUNDED (EXCL RATES)</v>
      </c>
      <c r="G1189" t="str">
        <f>'Funding Import'!I1191</f>
        <v>DL 8708 SPR22INT - FEEE234</v>
      </c>
      <c r="H1189">
        <f>'Funding Import'!H1191</f>
        <v>17447.45</v>
      </c>
      <c r="I1189" s="139"/>
    </row>
    <row r="1190" spans="1:9" ht="15" x14ac:dyDescent="0.2">
      <c r="A1190" s="191" t="str">
        <f t="shared" si="36"/>
        <v>1368</v>
      </c>
      <c r="B1190" s="191"/>
      <c r="C1190" s="191" t="str">
        <f t="shared" si="37"/>
        <v>13680002</v>
      </c>
      <c r="D1190" t="str">
        <f>'Funding Import'!A1192</f>
        <v>RB051368: GREAT BRADFORDS INFNT&amp;NURS SCH</v>
      </c>
      <c r="E1190" t="str">
        <f>MID('Funding Import'!B1192,2,4)</f>
        <v>0002</v>
      </c>
      <c r="F1190" t="str">
        <f>MID('Funding Import'!B1192,8,50)</f>
        <v>RATES</v>
      </c>
      <c r="G1190" t="str">
        <f>'Funding Import'!I1192</f>
        <v>Spreadsheet B 391137 20630756 ES007 MK0509 10002 RATES ES007 MK0509 10002 RATES</v>
      </c>
      <c r="H1190">
        <f>'Funding Import'!H1192</f>
        <v>7693</v>
      </c>
      <c r="I1190" s="139"/>
    </row>
    <row r="1191" spans="1:9" ht="15" x14ac:dyDescent="0.2">
      <c r="A1191" s="191" t="str">
        <f t="shared" si="36"/>
        <v>1368</v>
      </c>
      <c r="B1191" s="191"/>
      <c r="C1191" s="191" t="str">
        <f t="shared" si="37"/>
        <v>13680003</v>
      </c>
      <c r="D1191" t="str">
        <f>'Funding Import'!A1193</f>
        <v>RB051368: GREAT BRADFORDS INFNT&amp;NURS SCH</v>
      </c>
      <c r="E1191" t="str">
        <f>MID('Funding Import'!B1193,2,4)</f>
        <v>0003</v>
      </c>
      <c r="F1191" t="str">
        <f>MID('Funding Import'!B1193,8,50)</f>
        <v>BROUGHT FORWARD</v>
      </c>
      <c r="G1191" t="str">
        <f>'Funding Import'!I1193</f>
        <v>Spreadsheet B 394797 20778211 ES055 MK0568 10003 OPENING BALANCES ES055 MK0568 10003 OPENING BALANCES</v>
      </c>
      <c r="H1191">
        <f>'Funding Import'!H1193</f>
        <v>308152.90000000002</v>
      </c>
      <c r="I1191" s="139"/>
    </row>
    <row r="1192" spans="1:9" ht="15" x14ac:dyDescent="0.2">
      <c r="A1192" s="191" t="str">
        <f t="shared" si="36"/>
        <v>1368</v>
      </c>
      <c r="B1192" s="191"/>
      <c r="C1192" s="191" t="str">
        <f t="shared" si="37"/>
        <v>13680004</v>
      </c>
      <c r="D1192" t="str">
        <f>'Funding Import'!A1194</f>
        <v>RB051368: GREAT BRADFORDS INFNT&amp;NURS SCH</v>
      </c>
      <c r="E1192" t="str">
        <f>MID('Funding Import'!B1194,2,4)</f>
        <v>0004</v>
      </c>
      <c r="F1192" t="str">
        <f>MID('Funding Import'!B1194,8,50)</f>
        <v>STATEMENTED SEN</v>
      </c>
      <c r="G1192" t="str">
        <f>'Funding Import'!I1194</f>
        <v>Spreadsheet B 391144 20630818 ES009 MK0511 10004 EHCP ES009 MK0511 10004 EHCP</v>
      </c>
      <c r="H1192">
        <f>'Funding Import'!H1194</f>
        <v>19438</v>
      </c>
      <c r="I1192" s="139"/>
    </row>
    <row r="1193" spans="1:9" ht="15" x14ac:dyDescent="0.2">
      <c r="A1193" s="191" t="str">
        <f t="shared" si="36"/>
        <v>1368</v>
      </c>
      <c r="B1193" s="191"/>
      <c r="C1193" s="191" t="str">
        <f t="shared" si="37"/>
        <v>13680004</v>
      </c>
      <c r="D1193" t="str">
        <f>'Funding Import'!A1195</f>
        <v>RB051368: GREAT BRADFORDS INFNT&amp;NURS SCH</v>
      </c>
      <c r="E1193" t="str">
        <f>MID('Funding Import'!B1195,2,4)</f>
        <v>0004</v>
      </c>
      <c r="F1193" t="str">
        <f>MID('Funding Import'!B1195,8,50)</f>
        <v>STATEMENTED SEN</v>
      </c>
      <c r="G1193" t="str">
        <f>'Funding Import'!I1195</f>
        <v>Spreadsheet B 394845 20782782 ES043 DP0533 SEN TOP-UP SUM1 SUM-21 ES043 DP0533 SEN TOP-UP SUM1 SUM-21</v>
      </c>
      <c r="H1193">
        <f>'Funding Import'!H1195</f>
        <v>4020</v>
      </c>
      <c r="I1193" s="139"/>
    </row>
    <row r="1194" spans="1:9" ht="15" x14ac:dyDescent="0.2">
      <c r="A1194" s="191" t="str">
        <f t="shared" si="36"/>
        <v>1368</v>
      </c>
      <c r="B1194" s="191"/>
      <c r="C1194" s="191" t="str">
        <f t="shared" si="37"/>
        <v>13680004</v>
      </c>
      <c r="D1194" t="str">
        <f>'Funding Import'!A1196</f>
        <v>RB051368: GREAT BRADFORDS INFNT&amp;NURS SCH</v>
      </c>
      <c r="E1194" t="str">
        <f>MID('Funding Import'!B1196,2,4)</f>
        <v>0004</v>
      </c>
      <c r="F1194" t="str">
        <f>MID('Funding Import'!B1196,8,50)</f>
        <v>STATEMENTED SEN</v>
      </c>
      <c r="G1194" t="str">
        <f>'Funding Import'!I1196</f>
        <v>Spreadsheet B 398914 20926071 ES074 CJ0153 EY SENPREMIUM AUT-20 ES074 CJ0153 EY SENPREMIUM SUM-21</v>
      </c>
      <c r="H1194">
        <f>'Funding Import'!H1196</f>
        <v>911</v>
      </c>
      <c r="I1194" s="139"/>
    </row>
    <row r="1195" spans="1:9" ht="15" x14ac:dyDescent="0.2">
      <c r="A1195" s="191" t="str">
        <f t="shared" si="36"/>
        <v>1368</v>
      </c>
      <c r="B1195" s="191"/>
      <c r="C1195" s="191" t="str">
        <f t="shared" si="37"/>
        <v>13680004</v>
      </c>
      <c r="D1195" t="str">
        <f>'Funding Import'!A1197</f>
        <v>RB051368: GREAT BRADFORDS INFNT&amp;NURS SCH</v>
      </c>
      <c r="E1195" t="str">
        <f>MID('Funding Import'!B1197,2,4)</f>
        <v>0004</v>
      </c>
      <c r="F1195" t="str">
        <f>MID('Funding Import'!B1197,8,50)</f>
        <v>STATEMENTED SEN</v>
      </c>
      <c r="G1195" t="str">
        <f>'Funding Import'!I1197</f>
        <v>Spreadsheet B 402843 21179064 ES112 MK0721 EY SENPREMIUM SUM-21 ES112 MK0721 EY SENPREMIUM SUM-21</v>
      </c>
      <c r="H1195">
        <f>'Funding Import'!H1197</f>
        <v>911</v>
      </c>
      <c r="I1195" s="139"/>
    </row>
    <row r="1196" spans="1:9" ht="15" x14ac:dyDescent="0.2">
      <c r="A1196" s="191" t="str">
        <f t="shared" si="36"/>
        <v>1368</v>
      </c>
      <c r="B1196" s="191"/>
      <c r="C1196" s="191" t="str">
        <f t="shared" si="37"/>
        <v>13680004</v>
      </c>
      <c r="D1196" t="str">
        <f>'Funding Import'!A1198</f>
        <v>RB051368: GREAT BRADFORDS INFNT&amp;NURS SCH</v>
      </c>
      <c r="E1196" t="str">
        <f>MID('Funding Import'!B1198,2,4)</f>
        <v>0004</v>
      </c>
      <c r="F1196" t="str">
        <f>MID('Funding Import'!B1198,8,50)</f>
        <v>STATEMENTED SEN</v>
      </c>
      <c r="G1196" t="str">
        <f>'Funding Import'!I1198</f>
        <v>DL 8688 SEN TOP-UP AUT1 AUT-21</v>
      </c>
      <c r="H1196">
        <f>'Funding Import'!H1198</f>
        <v>9872</v>
      </c>
      <c r="I1196" s="139"/>
    </row>
    <row r="1197" spans="1:9" ht="15" x14ac:dyDescent="0.2">
      <c r="A1197" s="191" t="str">
        <f t="shared" si="36"/>
        <v>1368</v>
      </c>
      <c r="B1197" s="191"/>
      <c r="C1197" s="191" t="str">
        <f t="shared" si="37"/>
        <v>13680006</v>
      </c>
      <c r="D1197" t="str">
        <f>'Funding Import'!A1199</f>
        <v>RB051368: GREAT BRADFORDS INFNT&amp;NURS SCH</v>
      </c>
      <c r="E1197" t="str">
        <f>MID('Funding Import'!B1199,2,4)</f>
        <v>0006</v>
      </c>
      <c r="F1197" t="str">
        <f>MID('Funding Import'!B1199,8,50)</f>
        <v>EXCEPTIONAL COVID COST GRANT</v>
      </c>
      <c r="G1197" t="str">
        <f>'Funding Import'!I1199</f>
        <v>Spreadsheet B 398804 20920024 ES065 DP0556 COVIDEMERGENCY COVIDEM ES065 DP0556 COVIDEMERGENCY COVIDEM</v>
      </c>
      <c r="H1197">
        <f>'Funding Import'!H1199</f>
        <v>8430</v>
      </c>
      <c r="I1197" s="139"/>
    </row>
    <row r="1198" spans="1:9" ht="15" x14ac:dyDescent="0.2">
      <c r="A1198" s="191" t="str">
        <f t="shared" si="36"/>
        <v>1368</v>
      </c>
      <c r="B1198" s="191"/>
      <c r="C1198" s="191" t="str">
        <f t="shared" si="37"/>
        <v>13680006</v>
      </c>
      <c r="D1198" t="str">
        <f>'Funding Import'!A1200</f>
        <v>RB051368: GREAT BRADFORDS INFNT&amp;NURS SCH</v>
      </c>
      <c r="E1198" t="str">
        <f>MID('Funding Import'!B1200,2,4)</f>
        <v>0006</v>
      </c>
      <c r="F1198" t="str">
        <f>MID('Funding Import'!B1200,8,50)</f>
        <v>EXCEPTIONAL COVID COST GRANT</v>
      </c>
      <c r="G1198" t="str">
        <f>'Funding Import'!I1200</f>
        <v>Spreadsheet B 399778 20982606 Movement from code '0006 to '0012 covid  emergency recode ES089 RM0128 Covid emergency recode</v>
      </c>
      <c r="H1198">
        <f>'Funding Import'!H1200</f>
        <v>-8430</v>
      </c>
      <c r="I1198" s="139"/>
    </row>
    <row r="1199" spans="1:9" ht="15" x14ac:dyDescent="0.2">
      <c r="A1199" s="191" t="str">
        <f t="shared" si="36"/>
        <v>1368</v>
      </c>
      <c r="B1199" s="191"/>
      <c r="C1199" s="191" t="str">
        <f t="shared" si="37"/>
        <v>13680012</v>
      </c>
      <c r="D1199" t="str">
        <f>'Funding Import'!A1201</f>
        <v>RB051368: GREAT BRADFORDS INFNT&amp;NURS SCH</v>
      </c>
      <c r="E1199" t="str">
        <f>MID('Funding Import'!B1201,2,4)</f>
        <v>0012</v>
      </c>
      <c r="F1199" t="str">
        <f>MID('Funding Import'!B1201,8,50)</f>
        <v>COVID CATCH UP</v>
      </c>
      <c r="G1199" t="str">
        <f>'Funding Import'!I1201</f>
        <v>Spreadsheet B 399778 20982606 Movement from code '0006 to '0012 covid  emergency recode ES089 RM0128 Covid emergency recode</v>
      </c>
      <c r="H1199">
        <f>'Funding Import'!H1201</f>
        <v>8430</v>
      </c>
      <c r="I1199" s="139"/>
    </row>
    <row r="1200" spans="1:9" ht="15" x14ac:dyDescent="0.2">
      <c r="A1200" s="191" t="str">
        <f t="shared" si="36"/>
        <v>1368</v>
      </c>
      <c r="B1200" s="191"/>
      <c r="C1200" s="191" t="str">
        <f t="shared" si="37"/>
        <v>13680012</v>
      </c>
      <c r="D1200" t="str">
        <f>'Funding Import'!A1202</f>
        <v>RB051368: GREAT BRADFORDS INFNT&amp;NURS SCH</v>
      </c>
      <c r="E1200" t="str">
        <f>MID('Funding Import'!B1202,2,4)</f>
        <v>0012</v>
      </c>
      <c r="F1200" t="str">
        <f>MID('Funding Import'!B1202,8,50)</f>
        <v>COVID CATCH UP</v>
      </c>
      <c r="G1200" t="str">
        <f>'Funding Import'!I1202</f>
        <v>DL 8645 0012recoveryc 0012RPG</v>
      </c>
      <c r="H1200">
        <f>'Funding Import'!H1202</f>
        <v>2320</v>
      </c>
      <c r="I1200" s="139"/>
    </row>
    <row r="1201" spans="1:9" ht="15" x14ac:dyDescent="0.2">
      <c r="A1201" s="191" t="str">
        <f t="shared" si="36"/>
        <v>1368</v>
      </c>
      <c r="B1201" s="191"/>
      <c r="C1201" s="191" t="str">
        <f t="shared" si="37"/>
        <v>13680012</v>
      </c>
      <c r="D1201" t="str">
        <f>'Funding Import'!A1203</f>
        <v>RB051368: GREAT BRADFORDS INFNT&amp;NURS SCH</v>
      </c>
      <c r="E1201" t="str">
        <f>MID('Funding Import'!B1203,2,4)</f>
        <v>0012</v>
      </c>
      <c r="F1201" t="str">
        <f>MID('Funding Import'!B1203,8,50)</f>
        <v>COVID CATCH UP</v>
      </c>
      <c r="G1201" t="str">
        <f>'Funding Import'!I1203</f>
        <v>DL 8656 0012schoolled 0012SLT</v>
      </c>
      <c r="H1201">
        <f>'Funding Import'!H1203</f>
        <v>1949.06</v>
      </c>
      <c r="I1201" s="139"/>
    </row>
    <row r="1202" spans="1:9" ht="15" x14ac:dyDescent="0.2">
      <c r="A1202" s="191" t="str">
        <f t="shared" si="36"/>
        <v>1368</v>
      </c>
      <c r="B1202" s="191"/>
      <c r="C1202" s="191" t="str">
        <f t="shared" si="37"/>
        <v>13680014</v>
      </c>
      <c r="D1202" t="str">
        <f>'Funding Import'!A1204</f>
        <v>RB051368: GREAT BRADFORDS INFNT&amp;NURS SCH</v>
      </c>
      <c r="E1202" t="str">
        <f>MID('Funding Import'!B1204,2,4)</f>
        <v>0014</v>
      </c>
      <c r="F1202" t="str">
        <f>MID('Funding Import'!B1204,8,50)</f>
        <v>PUPIL PREMIUM</v>
      </c>
      <c r="G1202" t="str">
        <f>'Funding Import'!I1204</f>
        <v>Spreadsheet B 400831 21077861 ES093 DP0593 SUMMER21PPG SUM21PPG ES093 DP0593 SUMMER21PPG SUM21PPG</v>
      </c>
      <c r="H1202">
        <f>'Funding Import'!H1204</f>
        <v>36254</v>
      </c>
      <c r="I1202" s="139"/>
    </row>
    <row r="1203" spans="1:9" ht="15" x14ac:dyDescent="0.2">
      <c r="A1203" s="191" t="str">
        <f t="shared" si="36"/>
        <v>1368</v>
      </c>
      <c r="B1203" s="191"/>
      <c r="C1203" s="191" t="str">
        <f t="shared" si="37"/>
        <v>13680014</v>
      </c>
      <c r="D1203" t="str">
        <f>'Funding Import'!A1205</f>
        <v>RB051368: GREAT BRADFORDS INFNT&amp;NURS SCH</v>
      </c>
      <c r="E1203" t="str">
        <f>MID('Funding Import'!B1205,2,4)</f>
        <v>0014</v>
      </c>
      <c r="F1203" t="str">
        <f>MID('Funding Import'!B1205,8,50)</f>
        <v>PUPIL PREMIUM</v>
      </c>
      <c r="G1203" t="str">
        <f>'Funding Import'!I1205</f>
        <v>DL 8701 0014 Pupil Premium Autumn Term 2021</v>
      </c>
      <c r="H1203">
        <f>'Funding Import'!H1205</f>
        <v>29003</v>
      </c>
      <c r="I1203" s="139"/>
    </row>
    <row r="1204" spans="1:9" ht="15" x14ac:dyDescent="0.2">
      <c r="A1204" s="191" t="str">
        <f t="shared" si="36"/>
        <v>1368</v>
      </c>
      <c r="B1204" s="191"/>
      <c r="C1204" s="191" t="str">
        <f t="shared" si="37"/>
        <v>13680018</v>
      </c>
      <c r="D1204" t="str">
        <f>'Funding Import'!A1206</f>
        <v>RB051368: GREAT BRADFORDS INFNT&amp;NURS SCH</v>
      </c>
      <c r="E1204" t="str">
        <f>MID('Funding Import'!B1206,2,4)</f>
        <v>0018</v>
      </c>
      <c r="F1204" t="str">
        <f>MID('Funding Import'!B1206,8,50)</f>
        <v>ADDITIONAL GRANT INCOME</v>
      </c>
      <c r="G1204" t="str">
        <f>'Funding Import'!I1206</f>
        <v>Spreadsheet B 393531 20728061 ES032 RM0087 PE GRANT APR 21 ES032 RM0087 PE GRANT APR 21</v>
      </c>
      <c r="H1204">
        <f>'Funding Import'!H1206</f>
        <v>7404</v>
      </c>
      <c r="I1204" s="139"/>
    </row>
    <row r="1205" spans="1:9" ht="15" x14ac:dyDescent="0.2">
      <c r="A1205" s="191" t="str">
        <f t="shared" si="36"/>
        <v>1368</v>
      </c>
      <c r="B1205" s="191"/>
      <c r="C1205" s="191" t="str">
        <f t="shared" si="37"/>
        <v>13680018</v>
      </c>
      <c r="D1205" t="str">
        <f>'Funding Import'!A1207</f>
        <v>RB051368: GREAT BRADFORDS INFNT&amp;NURS SCH</v>
      </c>
      <c r="E1205" t="str">
        <f>MID('Funding Import'!B1207,2,4)</f>
        <v>0018</v>
      </c>
      <c r="F1205" t="str">
        <f>MID('Funding Import'!B1207,8,50)</f>
        <v>ADDITIONAL GRANT INCOME</v>
      </c>
      <c r="G1205" t="str">
        <f>'Funding Import'!I1207</f>
        <v>Spreadsheet B 399769 20981730 UIFSM JULY21 UIFSM 21 ES085 RM0124 UIFSM JULY21 UIFSM 21</v>
      </c>
      <c r="H1205">
        <f>'Funding Import'!H1207</f>
        <v>59429</v>
      </c>
      <c r="I1205" s="139"/>
    </row>
    <row r="1206" spans="1:9" ht="15" x14ac:dyDescent="0.2">
      <c r="A1206" s="191" t="str">
        <f t="shared" si="36"/>
        <v>1368</v>
      </c>
      <c r="B1206" s="191"/>
      <c r="C1206" s="191" t="str">
        <f t="shared" si="37"/>
        <v>13680018</v>
      </c>
      <c r="D1206" t="str">
        <f>'Funding Import'!A1208</f>
        <v>RB051368: GREAT BRADFORDS INFNT&amp;NURS SCH</v>
      </c>
      <c r="E1206" t="str">
        <f>MID('Funding Import'!B1208,2,4)</f>
        <v>0018</v>
      </c>
      <c r="F1206" t="str">
        <f>MID('Funding Import'!B1208,8,50)</f>
        <v>ADDITIONAL GRANT INCOME</v>
      </c>
      <c r="G1206" t="str">
        <f>'Funding Import'!I1208</f>
        <v>DL 8673 PE GRANT OCT21 0018PE</v>
      </c>
      <c r="H1206">
        <f>'Funding Import'!H1208</f>
        <v>10284</v>
      </c>
      <c r="I1206" s="139"/>
    </row>
    <row r="1207" spans="1:9" ht="15" x14ac:dyDescent="0.2">
      <c r="A1207" s="191" t="str">
        <f t="shared" si="36"/>
        <v>1368</v>
      </c>
      <c r="B1207" s="191"/>
      <c r="C1207" s="191" t="str">
        <f t="shared" si="37"/>
        <v>13680026</v>
      </c>
      <c r="D1207" t="str">
        <f>'Funding Import'!A1209</f>
        <v>RB051368: GREAT BRADFORDS INFNT&amp;NURS SCH</v>
      </c>
      <c r="E1207" t="str">
        <f>MID('Funding Import'!B1209,2,4)</f>
        <v>0026</v>
      </c>
      <c r="F1207" t="str">
        <f>MID('Funding Import'!B1209,8,50)</f>
        <v>NOTIONAL SEN FUNDING</v>
      </c>
      <c r="G1207" t="str">
        <f>'Funding Import'!I1209</f>
        <v>Spreadsheet B 391732 20639856 ES012 MK0514 10026 NOTIONAL SEN ES012 MK0514 10026 NOTIONAL SEN</v>
      </c>
      <c r="H1207">
        <f>'Funding Import'!H1209</f>
        <v>145623</v>
      </c>
      <c r="I1207" s="139"/>
    </row>
    <row r="1208" spans="1:9" ht="15" x14ac:dyDescent="0.2">
      <c r="A1208" s="191" t="str">
        <f t="shared" si="36"/>
        <v>1372</v>
      </c>
      <c r="B1208" s="191"/>
      <c r="C1208" s="191" t="str">
        <f t="shared" si="37"/>
        <v>13720001</v>
      </c>
      <c r="D1208" t="str">
        <f>'Funding Import'!A1210</f>
        <v>RB051372: JOHN BUNYAN PRIMARY&amp;NURSERY</v>
      </c>
      <c r="E1208" t="str">
        <f>MID('Funding Import'!B1210,2,4)</f>
        <v>0001</v>
      </c>
      <c r="F1208" t="str">
        <f>MID('Funding Import'!B1210,8,50)</f>
        <v>FORMULA FUNDED (EXCL RATES)</v>
      </c>
      <c r="G1208" t="str">
        <f>'Funding Import'!I1210</f>
        <v>Spreadsheet B 391145 20630885 ES006 MK0508 10001 FORMULA FUNDED ES006 MK0508 10001 FORMULA FUNDED</v>
      </c>
      <c r="H1208">
        <f>'Funding Import'!H1210</f>
        <v>1764802</v>
      </c>
      <c r="I1208" s="139"/>
    </row>
    <row r="1209" spans="1:9" ht="15" x14ac:dyDescent="0.2">
      <c r="A1209" s="191" t="str">
        <f t="shared" si="36"/>
        <v>1372</v>
      </c>
      <c r="B1209" s="191"/>
      <c r="C1209" s="191" t="str">
        <f t="shared" si="37"/>
        <v>13720001</v>
      </c>
      <c r="D1209" t="str">
        <f>'Funding Import'!A1211</f>
        <v>RB051372: JOHN BUNYAN PRIMARY&amp;NURSERY</v>
      </c>
      <c r="E1209" t="str">
        <f>MID('Funding Import'!B1211,2,4)</f>
        <v>0001</v>
      </c>
      <c r="F1209" t="str">
        <f>MID('Funding Import'!B1211,8,50)</f>
        <v>FORMULA FUNDED (EXCL RATES)</v>
      </c>
      <c r="G1209" t="str">
        <f>'Funding Import'!I1211</f>
        <v>Spreadsheet B 390086 20589725 ES001 DP0515 FEEE234 SUM21INT ES001 DP0515 FEEE234 SUM21INT</v>
      </c>
      <c r="H1209">
        <f>'Funding Import'!H1211</f>
        <v>22141.31</v>
      </c>
      <c r="I1209" s="139"/>
    </row>
    <row r="1210" spans="1:9" ht="15" x14ac:dyDescent="0.2">
      <c r="A1210" s="191" t="str">
        <f t="shared" si="36"/>
        <v>1372</v>
      </c>
      <c r="B1210" s="191"/>
      <c r="C1210" s="191" t="str">
        <f t="shared" si="37"/>
        <v>13720001</v>
      </c>
      <c r="D1210" t="str">
        <f>'Funding Import'!A1212</f>
        <v>RB051372: JOHN BUNYAN PRIMARY&amp;NURSERY</v>
      </c>
      <c r="E1210" t="str">
        <f>MID('Funding Import'!B1212,2,4)</f>
        <v>0001</v>
      </c>
      <c r="F1210" t="str">
        <f>MID('Funding Import'!B1212,8,50)</f>
        <v>FORMULA FUNDED (EXCL RATES)</v>
      </c>
      <c r="G1210" t="str">
        <f>'Funding Import'!I1212</f>
        <v>Spreadsheet B 393405 20716327 ES028 DP0528 TeachPensionGrnt PensionG P2 ES028 DP0528 TeachPensionGrnt PensionG P2</v>
      </c>
      <c r="H1210">
        <f>'Funding Import'!H1212</f>
        <v>2159</v>
      </c>
      <c r="I1210" s="139"/>
    </row>
    <row r="1211" spans="1:9" ht="15" x14ac:dyDescent="0.2">
      <c r="A1211" s="191" t="str">
        <f t="shared" si="36"/>
        <v>1372</v>
      </c>
      <c r="B1211" s="191"/>
      <c r="C1211" s="191" t="str">
        <f t="shared" si="37"/>
        <v>13720001</v>
      </c>
      <c r="D1211" t="str">
        <f>'Funding Import'!A1213</f>
        <v>RB051372: JOHN BUNYAN PRIMARY&amp;NURSERY</v>
      </c>
      <c r="E1211" t="str">
        <f>MID('Funding Import'!B1213,2,4)</f>
        <v>0001</v>
      </c>
      <c r="F1211" t="str">
        <f>MID('Funding Import'!B1213,8,50)</f>
        <v>FORMULA FUNDED (EXCL RATES)</v>
      </c>
      <c r="G1211" t="str">
        <f>'Funding Import'!I1213</f>
        <v>Spreadsheet B 393406 20716356 ES029 DP0529 TeachersPayGrant TPG21-22 P2 ES029 DP0529 TeachersPayGrant TPG21-22 P2</v>
      </c>
      <c r="H1211">
        <f>'Funding Import'!H1213</f>
        <v>764</v>
      </c>
      <c r="I1211" s="139"/>
    </row>
    <row r="1212" spans="1:9" ht="15" x14ac:dyDescent="0.2">
      <c r="A1212" s="191" t="str">
        <f t="shared" si="36"/>
        <v>1372</v>
      </c>
      <c r="B1212" s="191"/>
      <c r="C1212" s="191" t="str">
        <f t="shared" si="37"/>
        <v>13720001</v>
      </c>
      <c r="D1212" t="str">
        <f>'Funding Import'!A1214</f>
        <v>RB051372: JOHN BUNYAN PRIMARY&amp;NURSERY</v>
      </c>
      <c r="E1212" t="str">
        <f>MID('Funding Import'!B1214,2,4)</f>
        <v>0001</v>
      </c>
      <c r="F1212" t="str">
        <f>MID('Funding Import'!B1214,8,50)</f>
        <v>FORMULA FUNDED (EXCL RATES)</v>
      </c>
      <c r="G1212" t="str">
        <f>'Funding Import'!I1214</f>
        <v>Spreadsheet B 395854 20828626 ES053 MK0591 FEEE234 SUM21ACT ES053 MK0591 FEEE234 SUM21ACT</v>
      </c>
      <c r="H1212">
        <f>'Funding Import'!H1214</f>
        <v>24217.99</v>
      </c>
      <c r="I1212" s="139"/>
    </row>
    <row r="1213" spans="1:9" ht="15" x14ac:dyDescent="0.2">
      <c r="A1213" s="191" t="str">
        <f t="shared" si="36"/>
        <v>1372</v>
      </c>
      <c r="B1213" s="191"/>
      <c r="C1213" s="191" t="str">
        <f t="shared" si="37"/>
        <v>13720001</v>
      </c>
      <c r="D1213" t="str">
        <f>'Funding Import'!A1215</f>
        <v>RB051372: JOHN BUNYAN PRIMARY&amp;NURSERY</v>
      </c>
      <c r="E1213" t="str">
        <f>MID('Funding Import'!B1215,2,4)</f>
        <v>0001</v>
      </c>
      <c r="F1213" t="str">
        <f>MID('Funding Import'!B1215,8,50)</f>
        <v>FORMULA FUNDED (EXCL RATES)</v>
      </c>
      <c r="G1213" t="str">
        <f>'Funding Import'!I1215</f>
        <v>Spreadsheet B 399876 21003159 FEEE234 Summer 2021 DAF2 ES092 RM0134 FEEE234 Summer 2021 DAF2</v>
      </c>
      <c r="H1213">
        <f>'Funding Import'!H1215</f>
        <v>615</v>
      </c>
      <c r="I1213" s="139"/>
    </row>
    <row r="1214" spans="1:9" ht="15" x14ac:dyDescent="0.2">
      <c r="A1214" s="191" t="str">
        <f t="shared" si="36"/>
        <v>1372</v>
      </c>
      <c r="B1214" s="191"/>
      <c r="C1214" s="191" t="str">
        <f t="shared" si="37"/>
        <v>13720001</v>
      </c>
      <c r="D1214" t="str">
        <f>'Funding Import'!A1216</f>
        <v>RB051372: JOHN BUNYAN PRIMARY&amp;NURSERY</v>
      </c>
      <c r="E1214" t="str">
        <f>MID('Funding Import'!B1216,2,4)</f>
        <v>0001</v>
      </c>
      <c r="F1214" t="str">
        <f>MID('Funding Import'!B1216,8,50)</f>
        <v>FORMULA FUNDED (EXCL RATES)</v>
      </c>
      <c r="G1214" t="str">
        <f>'Funding Import'!I1216</f>
        <v>Spreadsheet B 401824 21143798 ES100 MK0709  FEEE234 AUT21INT ES100 MK0709  FEEE234 AUT21INT</v>
      </c>
      <c r="H1214">
        <f>'Funding Import'!H1216</f>
        <v>19014.45</v>
      </c>
      <c r="I1214" s="139"/>
    </row>
    <row r="1215" spans="1:9" ht="15" x14ac:dyDescent="0.2">
      <c r="A1215" s="191" t="str">
        <f t="shared" si="36"/>
        <v>1372</v>
      </c>
      <c r="B1215" s="191"/>
      <c r="C1215" s="191" t="str">
        <f t="shared" si="37"/>
        <v>13720001</v>
      </c>
      <c r="D1215" t="str">
        <f>'Funding Import'!A1217</f>
        <v>RB051372: JOHN BUNYAN PRIMARY&amp;NURSERY</v>
      </c>
      <c r="E1215" t="str">
        <f>MID('Funding Import'!B1217,2,4)</f>
        <v>0001</v>
      </c>
      <c r="F1215" t="str">
        <f>MID('Funding Import'!B1217,8,50)</f>
        <v>FORMULA FUNDED (EXCL RATES)</v>
      </c>
      <c r="G1215" t="str">
        <f>'Funding Import'!I1217</f>
        <v>DL 8647 FEEE234 AUT21DAF</v>
      </c>
      <c r="H1215">
        <f>'Funding Import'!H1217</f>
        <v>615</v>
      </c>
      <c r="I1215" s="139"/>
    </row>
    <row r="1216" spans="1:9" ht="15" x14ac:dyDescent="0.2">
      <c r="A1216" s="191" t="str">
        <f t="shared" si="36"/>
        <v>1372</v>
      </c>
      <c r="B1216" s="191"/>
      <c r="C1216" s="191" t="str">
        <f t="shared" si="37"/>
        <v>13720001</v>
      </c>
      <c r="D1216" t="str">
        <f>'Funding Import'!A1218</f>
        <v>RB051372: JOHN BUNYAN PRIMARY&amp;NURSERY</v>
      </c>
      <c r="E1216" t="str">
        <f>MID('Funding Import'!B1218,2,4)</f>
        <v>0001</v>
      </c>
      <c r="F1216" t="str">
        <f>MID('Funding Import'!B1218,8,50)</f>
        <v>FORMULA FUNDED (EXCL RATES)</v>
      </c>
      <c r="G1216" t="str">
        <f>'Funding Import'!I1218</f>
        <v>DL 8652 FEEE234 AUT21ACT</v>
      </c>
      <c r="H1216">
        <f>'Funding Import'!H1218</f>
        <v>23369.85</v>
      </c>
      <c r="I1216" s="139"/>
    </row>
    <row r="1217" spans="1:9" ht="15" x14ac:dyDescent="0.2">
      <c r="A1217" s="191" t="str">
        <f t="shared" si="36"/>
        <v>1372</v>
      </c>
      <c r="B1217" s="191"/>
      <c r="C1217" s="191" t="str">
        <f t="shared" si="37"/>
        <v>13720001</v>
      </c>
      <c r="D1217" t="str">
        <f>'Funding Import'!A1219</f>
        <v>RB051372: JOHN BUNYAN PRIMARY&amp;NURSERY</v>
      </c>
      <c r="E1217" t="str">
        <f>MID('Funding Import'!B1219,2,4)</f>
        <v>0001</v>
      </c>
      <c r="F1217" t="str">
        <f>MID('Funding Import'!B1219,8,50)</f>
        <v>FORMULA FUNDED (EXCL RATES)</v>
      </c>
      <c r="G1217" t="str">
        <f>'Funding Import'!I1219</f>
        <v>DL 8678 TeachPensionGrnt 0001TPEC</v>
      </c>
      <c r="H1217">
        <f>'Funding Import'!H1219</f>
        <v>3023</v>
      </c>
      <c r="I1217" s="139"/>
    </row>
    <row r="1218" spans="1:9" ht="15" x14ac:dyDescent="0.2">
      <c r="A1218" s="191" t="str">
        <f t="shared" ref="A1218:A1281" si="38">MID(D1218,5,4)</f>
        <v>1372</v>
      </c>
      <c r="B1218" s="191"/>
      <c r="C1218" s="191" t="str">
        <f t="shared" ref="C1218:C1281" si="39">A1218&amp;E1218</f>
        <v>13720001</v>
      </c>
      <c r="D1218" t="str">
        <f>'Funding Import'!A1220</f>
        <v>RB051372: JOHN BUNYAN PRIMARY&amp;NURSERY</v>
      </c>
      <c r="E1218" t="str">
        <f>MID('Funding Import'!B1220,2,4)</f>
        <v>0001</v>
      </c>
      <c r="F1218" t="str">
        <f>MID('Funding Import'!B1220,8,50)</f>
        <v>FORMULA FUNDED (EXCL RATES)</v>
      </c>
      <c r="G1218" t="str">
        <f>'Funding Import'!I1220</f>
        <v>DL 8675 TeachersPayGrant 0001TPG</v>
      </c>
      <c r="H1218">
        <f>'Funding Import'!H1220</f>
        <v>1070</v>
      </c>
      <c r="I1218" s="139"/>
    </row>
    <row r="1219" spans="1:9" ht="15" x14ac:dyDescent="0.2">
      <c r="A1219" s="191" t="str">
        <f t="shared" si="38"/>
        <v>1372</v>
      </c>
      <c r="B1219" s="191"/>
      <c r="C1219" s="191" t="str">
        <f t="shared" si="39"/>
        <v>13720001</v>
      </c>
      <c r="D1219" t="str">
        <f>'Funding Import'!A1221</f>
        <v>RB051372: JOHN BUNYAN PRIMARY&amp;NURSERY</v>
      </c>
      <c r="E1219" t="str">
        <f>MID('Funding Import'!B1221,2,4)</f>
        <v>0001</v>
      </c>
      <c r="F1219" t="str">
        <f>MID('Funding Import'!B1221,8,50)</f>
        <v>FORMULA FUNDED (EXCL RATES)</v>
      </c>
      <c r="G1219" t="str">
        <f>'Funding Import'!I1221</f>
        <v>DL 8683 FEEE234 AUT21AMD</v>
      </c>
      <c r="H1219">
        <f>'Funding Import'!H1221</f>
        <v>110.4</v>
      </c>
      <c r="I1219" s="139"/>
    </row>
    <row r="1220" spans="1:9" ht="15" x14ac:dyDescent="0.2">
      <c r="A1220" s="191" t="str">
        <f t="shared" si="38"/>
        <v>1372</v>
      </c>
      <c r="B1220" s="191"/>
      <c r="C1220" s="191" t="str">
        <f t="shared" si="39"/>
        <v>13720001</v>
      </c>
      <c r="D1220" t="str">
        <f>'Funding Import'!A1222</f>
        <v>RB051372: JOHN BUNYAN PRIMARY&amp;NURSERY</v>
      </c>
      <c r="E1220" t="str">
        <f>MID('Funding Import'!B1222,2,4)</f>
        <v>0001</v>
      </c>
      <c r="F1220" t="str">
        <f>MID('Funding Import'!B1222,8,50)</f>
        <v>FORMULA FUNDED (EXCL RATES)</v>
      </c>
      <c r="G1220" t="str">
        <f>'Funding Import'!I1222</f>
        <v>DL 8708 SPR22INT - FEEE234</v>
      </c>
      <c r="H1220">
        <f>'Funding Import'!H1222</f>
        <v>19096.310000000001</v>
      </c>
      <c r="I1220" s="139"/>
    </row>
    <row r="1221" spans="1:9" ht="15" x14ac:dyDescent="0.2">
      <c r="A1221" s="191" t="str">
        <f t="shared" si="38"/>
        <v>1372</v>
      </c>
      <c r="B1221" s="191"/>
      <c r="C1221" s="191" t="str">
        <f t="shared" si="39"/>
        <v>13720002</v>
      </c>
      <c r="D1221" t="str">
        <f>'Funding Import'!A1223</f>
        <v>RB051372: JOHN BUNYAN PRIMARY&amp;NURSERY</v>
      </c>
      <c r="E1221" t="str">
        <f>MID('Funding Import'!B1223,2,4)</f>
        <v>0002</v>
      </c>
      <c r="F1221" t="str">
        <f>MID('Funding Import'!B1223,8,50)</f>
        <v>RATES</v>
      </c>
      <c r="G1221" t="str">
        <f>'Funding Import'!I1223</f>
        <v>Spreadsheet B 391137 20630756 ES007 MK0509 10002 RATES ES007 MK0509 10002 RATES</v>
      </c>
      <c r="H1221">
        <f>'Funding Import'!H1223</f>
        <v>47060</v>
      </c>
      <c r="I1221" s="139"/>
    </row>
    <row r="1222" spans="1:9" ht="15" x14ac:dyDescent="0.2">
      <c r="A1222" s="191" t="str">
        <f t="shared" si="38"/>
        <v>1372</v>
      </c>
      <c r="B1222" s="191"/>
      <c r="C1222" s="191" t="str">
        <f t="shared" si="39"/>
        <v>13720003</v>
      </c>
      <c r="D1222" t="str">
        <f>'Funding Import'!A1224</f>
        <v>RB051372: JOHN BUNYAN PRIMARY&amp;NURSERY</v>
      </c>
      <c r="E1222" t="str">
        <f>MID('Funding Import'!B1224,2,4)</f>
        <v>0003</v>
      </c>
      <c r="F1222" t="str">
        <f>MID('Funding Import'!B1224,8,50)</f>
        <v>BROUGHT FORWARD</v>
      </c>
      <c r="G1222" t="str">
        <f>'Funding Import'!I1224</f>
        <v>Spreadsheet B 394797 20778211 ES055 MK0568 10003 OPENING BALANCES ES055 MK0568 10003 OPENING BALANCES</v>
      </c>
      <c r="H1222">
        <f>'Funding Import'!H1224</f>
        <v>470782.3</v>
      </c>
      <c r="I1222" s="139"/>
    </row>
    <row r="1223" spans="1:9" ht="15" x14ac:dyDescent="0.2">
      <c r="A1223" s="191" t="str">
        <f t="shared" si="38"/>
        <v>1372</v>
      </c>
      <c r="B1223" s="191"/>
      <c r="C1223" s="191" t="str">
        <f t="shared" si="39"/>
        <v>13720004</v>
      </c>
      <c r="D1223" t="str">
        <f>'Funding Import'!A1225</f>
        <v>RB051372: JOHN BUNYAN PRIMARY&amp;NURSERY</v>
      </c>
      <c r="E1223" t="str">
        <f>MID('Funding Import'!B1225,2,4)</f>
        <v>0004</v>
      </c>
      <c r="F1223" t="str">
        <f>MID('Funding Import'!B1225,8,50)</f>
        <v>STATEMENTED SEN</v>
      </c>
      <c r="G1223" t="str">
        <f>'Funding Import'!I1225</f>
        <v>Spreadsheet B 391144 20630818 ES009 MK0511 10004 EHCP ES009 MK0511 10004 EHCP</v>
      </c>
      <c r="H1223">
        <f>'Funding Import'!H1225</f>
        <v>40214</v>
      </c>
      <c r="I1223" s="139"/>
    </row>
    <row r="1224" spans="1:9" ht="15" x14ac:dyDescent="0.2">
      <c r="A1224" s="191" t="str">
        <f t="shared" si="38"/>
        <v>1372</v>
      </c>
      <c r="B1224" s="191"/>
      <c r="C1224" s="191" t="str">
        <f t="shared" si="39"/>
        <v>13720004</v>
      </c>
      <c r="D1224" t="str">
        <f>'Funding Import'!A1226</f>
        <v>RB051372: JOHN BUNYAN PRIMARY&amp;NURSERY</v>
      </c>
      <c r="E1224" t="str">
        <f>MID('Funding Import'!B1226,2,4)</f>
        <v>0004</v>
      </c>
      <c r="F1224" t="str">
        <f>MID('Funding Import'!B1226,8,50)</f>
        <v>STATEMENTED SEN</v>
      </c>
      <c r="G1224" t="str">
        <f>'Funding Import'!I1226</f>
        <v>Spreadsheet B 394845 20782782 ES043 DP0533 SEN TOP-UP SUM1 SUM-21 ES043 DP0533 SEN TOP-UP SUM1 SUM-21</v>
      </c>
      <c r="H1224">
        <f>'Funding Import'!H1226</f>
        <v>11444</v>
      </c>
      <c r="I1224" s="139"/>
    </row>
    <row r="1225" spans="1:9" ht="15" x14ac:dyDescent="0.2">
      <c r="A1225" s="191" t="str">
        <f t="shared" si="38"/>
        <v>1372</v>
      </c>
      <c r="B1225" s="191"/>
      <c r="C1225" s="191" t="str">
        <f t="shared" si="39"/>
        <v>13720004</v>
      </c>
      <c r="D1225" t="str">
        <f>'Funding Import'!A1227</f>
        <v>RB051372: JOHN BUNYAN PRIMARY&amp;NURSERY</v>
      </c>
      <c r="E1225" t="str">
        <f>MID('Funding Import'!B1227,2,4)</f>
        <v>0004</v>
      </c>
      <c r="F1225" t="str">
        <f>MID('Funding Import'!B1227,8,50)</f>
        <v>STATEMENTED SEN</v>
      </c>
      <c r="G1225" t="str">
        <f>'Funding Import'!I1227</f>
        <v>Spreadsheet B 398912 20926051 ES073 CJ0152 EY SENPREMIUM AUT-20 ES073 CJ0152 EY SENPREMIUM SPR-21</v>
      </c>
      <c r="H1225">
        <f>'Funding Import'!H1227</f>
        <v>866</v>
      </c>
      <c r="I1225" s="139"/>
    </row>
    <row r="1226" spans="1:9" ht="15" x14ac:dyDescent="0.2">
      <c r="A1226" s="191" t="str">
        <f t="shared" si="38"/>
        <v>1372</v>
      </c>
      <c r="B1226" s="191"/>
      <c r="C1226" s="191" t="str">
        <f t="shared" si="39"/>
        <v>13720004</v>
      </c>
      <c r="D1226" t="str">
        <f>'Funding Import'!A1228</f>
        <v>RB051372: JOHN BUNYAN PRIMARY&amp;NURSERY</v>
      </c>
      <c r="E1226" t="str">
        <f>MID('Funding Import'!B1228,2,4)</f>
        <v>0004</v>
      </c>
      <c r="F1226" t="str">
        <f>MID('Funding Import'!B1228,8,50)</f>
        <v>STATEMENTED SEN</v>
      </c>
      <c r="G1226" t="str">
        <f>'Funding Import'!I1228</f>
        <v>Spreadsheet B 398914 20926071 ES074 CJ0153 EY SENPREMIUM AUT-20 ES074 CJ0153 EY SENPREMIUM SUM-21</v>
      </c>
      <c r="H1226">
        <f>'Funding Import'!H1228</f>
        <v>1024</v>
      </c>
      <c r="I1226" s="139"/>
    </row>
    <row r="1227" spans="1:9" ht="15" x14ac:dyDescent="0.2">
      <c r="A1227" s="191" t="str">
        <f t="shared" si="38"/>
        <v>1372</v>
      </c>
      <c r="B1227" s="191"/>
      <c r="C1227" s="191" t="str">
        <f t="shared" si="39"/>
        <v>13720004</v>
      </c>
      <c r="D1227" t="str">
        <f>'Funding Import'!A1229</f>
        <v>RB051372: JOHN BUNYAN PRIMARY&amp;NURSERY</v>
      </c>
      <c r="E1227" t="str">
        <f>MID('Funding Import'!B1229,2,4)</f>
        <v>0004</v>
      </c>
      <c r="F1227" t="str">
        <f>MID('Funding Import'!B1229,8,50)</f>
        <v>STATEMENTED SEN</v>
      </c>
      <c r="G1227" t="str">
        <f>'Funding Import'!I1229</f>
        <v>Spreadsheet B 401820 21143763 ES099 MK0707 SEN TOP-UP SUM2 SUM-21 ES099 MK0707 SEN TOP-UP SUM2 SUM-21</v>
      </c>
      <c r="H1227">
        <f>'Funding Import'!H1229</f>
        <v>800</v>
      </c>
      <c r="I1227" s="139"/>
    </row>
    <row r="1228" spans="1:9" ht="15" x14ac:dyDescent="0.2">
      <c r="A1228" s="191" t="str">
        <f t="shared" si="38"/>
        <v>1372</v>
      </c>
      <c r="B1228" s="191"/>
      <c r="C1228" s="191" t="str">
        <f t="shared" si="39"/>
        <v>13720004</v>
      </c>
      <c r="D1228" t="str">
        <f>'Funding Import'!A1230</f>
        <v>RB051372: JOHN BUNYAN PRIMARY&amp;NURSERY</v>
      </c>
      <c r="E1228" t="str">
        <f>MID('Funding Import'!B1230,2,4)</f>
        <v>0004</v>
      </c>
      <c r="F1228" t="str">
        <f>MID('Funding Import'!B1230,8,50)</f>
        <v>STATEMENTED SEN</v>
      </c>
      <c r="G1228" t="str">
        <f>'Funding Import'!I1230</f>
        <v>DL 8658 EY SENPREMIUM AUT-21</v>
      </c>
      <c r="H1228">
        <f>'Funding Import'!H1230</f>
        <v>3307</v>
      </c>
      <c r="I1228" s="139"/>
    </row>
    <row r="1229" spans="1:9" ht="15" x14ac:dyDescent="0.2">
      <c r="A1229" s="191" t="str">
        <f t="shared" si="38"/>
        <v>1372</v>
      </c>
      <c r="B1229" s="191"/>
      <c r="C1229" s="191" t="str">
        <f t="shared" si="39"/>
        <v>13720004</v>
      </c>
      <c r="D1229" t="str">
        <f>'Funding Import'!A1231</f>
        <v>RB051372: JOHN BUNYAN PRIMARY&amp;NURSERY</v>
      </c>
      <c r="E1229" t="str">
        <f>MID('Funding Import'!B1231,2,4)</f>
        <v>0004</v>
      </c>
      <c r="F1229" t="str">
        <f>MID('Funding Import'!B1231,8,50)</f>
        <v>STATEMENTED SEN</v>
      </c>
      <c r="G1229" t="str">
        <f>'Funding Import'!I1231</f>
        <v>DL 8688 SEN TOP-UP AUT1 AUT-21</v>
      </c>
      <c r="H1229">
        <f>'Funding Import'!H1231</f>
        <v>19383</v>
      </c>
      <c r="I1229" s="139"/>
    </row>
    <row r="1230" spans="1:9" ht="15" x14ac:dyDescent="0.2">
      <c r="A1230" s="191" t="str">
        <f t="shared" si="38"/>
        <v>1372</v>
      </c>
      <c r="B1230" s="191"/>
      <c r="C1230" s="191" t="str">
        <f t="shared" si="39"/>
        <v>13720006</v>
      </c>
      <c r="D1230" t="str">
        <f>'Funding Import'!A1232</f>
        <v>RB051372: JOHN BUNYAN PRIMARY&amp;NURSERY</v>
      </c>
      <c r="E1230" t="str">
        <f>MID('Funding Import'!B1232,2,4)</f>
        <v>0006</v>
      </c>
      <c r="F1230" t="str">
        <f>MID('Funding Import'!B1232,8,50)</f>
        <v>EXCEPTIONAL COVID COST GRANT</v>
      </c>
      <c r="G1230" t="str">
        <f>'Funding Import'!I1232</f>
        <v>Spreadsheet B 398804 20920024 ES065 DP0556 COVIDEMERGENCY COVIDEM ES065 DP0556 COVIDEMERGENCY COVIDEM</v>
      </c>
      <c r="H1230">
        <f>'Funding Import'!H1232</f>
        <v>17050</v>
      </c>
      <c r="I1230" s="139"/>
    </row>
    <row r="1231" spans="1:9" ht="15" x14ac:dyDescent="0.2">
      <c r="A1231" s="191" t="str">
        <f t="shared" si="38"/>
        <v>1372</v>
      </c>
      <c r="B1231" s="191"/>
      <c r="C1231" s="191" t="str">
        <f t="shared" si="39"/>
        <v>13720006</v>
      </c>
      <c r="D1231" t="str">
        <f>'Funding Import'!A1233</f>
        <v>RB051372: JOHN BUNYAN PRIMARY&amp;NURSERY</v>
      </c>
      <c r="E1231" t="str">
        <f>MID('Funding Import'!B1233,2,4)</f>
        <v>0006</v>
      </c>
      <c r="F1231" t="str">
        <f>MID('Funding Import'!B1233,8,50)</f>
        <v>EXCEPTIONAL COVID COST GRANT</v>
      </c>
      <c r="G1231" t="str">
        <f>'Funding Import'!I1233</f>
        <v>Spreadsheet B 398809 20920376 ES069 DP0560 COVIDNTP COVIDNTP ES069 DP0560 COVIDNTP COVIDNTP</v>
      </c>
      <c r="H1231">
        <f>'Funding Import'!H1233</f>
        <v>6350.68</v>
      </c>
      <c r="I1231" s="139"/>
    </row>
    <row r="1232" spans="1:9" ht="15" x14ac:dyDescent="0.2">
      <c r="A1232" s="191" t="str">
        <f t="shared" si="38"/>
        <v>1372</v>
      </c>
      <c r="B1232" s="191"/>
      <c r="C1232" s="191" t="str">
        <f t="shared" si="39"/>
        <v>13720006</v>
      </c>
      <c r="D1232" t="str">
        <f>'Funding Import'!A1234</f>
        <v>RB051372: JOHN BUNYAN PRIMARY&amp;NURSERY</v>
      </c>
      <c r="E1232" t="str">
        <f>MID('Funding Import'!B1234,2,4)</f>
        <v>0006</v>
      </c>
      <c r="F1232" t="str">
        <f>MID('Funding Import'!B1234,8,50)</f>
        <v>EXCEPTIONAL COVID COST GRANT</v>
      </c>
      <c r="G1232" t="str">
        <f>'Funding Import'!I1234</f>
        <v>Spreadsheet B 399775 20982365 COVIDNTP COVIDNTP ES086 RM0127 COVIDNTP COVIDNTP</v>
      </c>
      <c r="H1232">
        <f>'Funding Import'!H1234</f>
        <v>6246.57</v>
      </c>
      <c r="I1232" s="139"/>
    </row>
    <row r="1233" spans="1:9" ht="15" x14ac:dyDescent="0.2">
      <c r="A1233" s="191" t="str">
        <f t="shared" si="38"/>
        <v>1372</v>
      </c>
      <c r="B1233" s="191"/>
      <c r="C1233" s="191" t="str">
        <f t="shared" si="39"/>
        <v>13720006</v>
      </c>
      <c r="D1233" t="str">
        <f>'Funding Import'!A1235</f>
        <v>RB051372: JOHN BUNYAN PRIMARY&amp;NURSERY</v>
      </c>
      <c r="E1233" t="str">
        <f>MID('Funding Import'!B1235,2,4)</f>
        <v>0006</v>
      </c>
      <c r="F1233" t="str">
        <f>MID('Funding Import'!B1235,8,50)</f>
        <v>EXCEPTIONAL COVID COST GRANT</v>
      </c>
      <c r="G1233" t="str">
        <f>'Funding Import'!I1235</f>
        <v>Spreadsheet B 399778 20982606 Movement from code '0006 to '0012 covid  emergency recode ES089 RM0128 Covid emergency recode</v>
      </c>
      <c r="H1233">
        <f>'Funding Import'!H1235</f>
        <v>-17050</v>
      </c>
      <c r="I1233" s="139"/>
    </row>
    <row r="1234" spans="1:9" ht="15" x14ac:dyDescent="0.2">
      <c r="A1234" s="191" t="str">
        <f t="shared" si="38"/>
        <v>1372</v>
      </c>
      <c r="B1234" s="191"/>
      <c r="C1234" s="191" t="str">
        <f t="shared" si="39"/>
        <v>13720012</v>
      </c>
      <c r="D1234" t="str">
        <f>'Funding Import'!A1236</f>
        <v>RB051372: JOHN BUNYAN PRIMARY&amp;NURSERY</v>
      </c>
      <c r="E1234" t="str">
        <f>MID('Funding Import'!B1236,2,4)</f>
        <v>0012</v>
      </c>
      <c r="F1234" t="str">
        <f>MID('Funding Import'!B1236,8,50)</f>
        <v>COVID CATCH UP</v>
      </c>
      <c r="G1234" t="str">
        <f>'Funding Import'!I1236</f>
        <v>Spreadsheet B 392873 20655429 ES014 DP0521 NTPMENTOR NTPMENTR1 ES014 DP0521 NTPMENTOR NTPMENTR1</v>
      </c>
      <c r="H1234">
        <f>'Funding Import'!H1236</f>
        <v>5830.14</v>
      </c>
      <c r="I1234" s="139"/>
    </row>
    <row r="1235" spans="1:9" ht="15" x14ac:dyDescent="0.2">
      <c r="A1235" s="191" t="str">
        <f t="shared" si="38"/>
        <v>1372</v>
      </c>
      <c r="B1235" s="191"/>
      <c r="C1235" s="191" t="str">
        <f t="shared" si="39"/>
        <v>13720012</v>
      </c>
      <c r="D1235" t="str">
        <f>'Funding Import'!A1237</f>
        <v>RB051372: JOHN BUNYAN PRIMARY&amp;NURSERY</v>
      </c>
      <c r="E1235" t="str">
        <f>MID('Funding Import'!B1237,2,4)</f>
        <v>0012</v>
      </c>
      <c r="F1235" t="str">
        <f>MID('Funding Import'!B1237,8,50)</f>
        <v>COVID CATCH UP</v>
      </c>
      <c r="G1235" t="str">
        <f>'Funding Import'!I1237</f>
        <v>Spreadsheet B 394874 20784106 ES052 DP0543 NTPMENTOR NTPMENTR ES052 DP0543 NTPMENTOR NTPMENTR</v>
      </c>
      <c r="H1235">
        <f>'Funding Import'!H1237</f>
        <v>3227.4</v>
      </c>
      <c r="I1235" s="139"/>
    </row>
    <row r="1236" spans="1:9" ht="15" x14ac:dyDescent="0.2">
      <c r="A1236" s="191" t="str">
        <f t="shared" si="38"/>
        <v>1372</v>
      </c>
      <c r="B1236" s="191"/>
      <c r="C1236" s="191" t="str">
        <f t="shared" si="39"/>
        <v>13720012</v>
      </c>
      <c r="D1236" t="str">
        <f>'Funding Import'!A1238</f>
        <v>RB051372: JOHN BUNYAN PRIMARY&amp;NURSERY</v>
      </c>
      <c r="E1236" t="str">
        <f>MID('Funding Import'!B1238,2,4)</f>
        <v>0012</v>
      </c>
      <c r="F1236" t="str">
        <f>MID('Funding Import'!B1238,8,50)</f>
        <v>COVID CATCH UP</v>
      </c>
      <c r="G1236" t="str">
        <f>'Funding Import'!I1238</f>
        <v>Spreadsheet B 399778 20982606 Movement from code '0006 to '0012 covid  emergency recode ES089 RM0128 Covid emergency recode</v>
      </c>
      <c r="H1236">
        <f>'Funding Import'!H1238</f>
        <v>17050</v>
      </c>
      <c r="I1236" s="139"/>
    </row>
    <row r="1237" spans="1:9" ht="15" x14ac:dyDescent="0.2">
      <c r="A1237" s="191" t="str">
        <f t="shared" si="38"/>
        <v>1372</v>
      </c>
      <c r="B1237" s="191"/>
      <c r="C1237" s="191" t="str">
        <f t="shared" si="39"/>
        <v>13720012</v>
      </c>
      <c r="D1237" t="str">
        <f>'Funding Import'!A1239</f>
        <v>RB051372: JOHN BUNYAN PRIMARY&amp;NURSERY</v>
      </c>
      <c r="E1237" t="str">
        <f>MID('Funding Import'!B1239,2,4)</f>
        <v>0012</v>
      </c>
      <c r="F1237" t="str">
        <f>MID('Funding Import'!B1239,8,50)</f>
        <v>COVID CATCH UP</v>
      </c>
      <c r="G1237" t="str">
        <f>'Funding Import'!I1239</f>
        <v>DL 8645 0012recoveryc 0012RPG</v>
      </c>
      <c r="H1237">
        <f>'Funding Import'!H1239</f>
        <v>7630.75</v>
      </c>
      <c r="I1237" s="139"/>
    </row>
    <row r="1238" spans="1:9" ht="15" x14ac:dyDescent="0.2">
      <c r="A1238" s="191" t="str">
        <f t="shared" si="38"/>
        <v>1372</v>
      </c>
      <c r="B1238" s="191"/>
      <c r="C1238" s="191" t="str">
        <f t="shared" si="39"/>
        <v>13720012</v>
      </c>
      <c r="D1238" t="str">
        <f>'Funding Import'!A1240</f>
        <v>RB051372: JOHN BUNYAN PRIMARY&amp;NURSERY</v>
      </c>
      <c r="E1238" t="str">
        <f>MID('Funding Import'!B1240,2,4)</f>
        <v>0012</v>
      </c>
      <c r="F1238" t="str">
        <f>MID('Funding Import'!B1240,8,50)</f>
        <v>COVID CATCH UP</v>
      </c>
      <c r="G1238" t="str">
        <f>'Funding Import'!I1240</f>
        <v>DL 8656 0012schoolled 0012SLT</v>
      </c>
      <c r="H1238">
        <f>'Funding Import'!H1240</f>
        <v>6674.06</v>
      </c>
      <c r="I1238" s="139"/>
    </row>
    <row r="1239" spans="1:9" ht="15" x14ac:dyDescent="0.2">
      <c r="A1239" s="191" t="str">
        <f t="shared" si="38"/>
        <v>1372</v>
      </c>
      <c r="B1239" s="191"/>
      <c r="C1239" s="191" t="str">
        <f t="shared" si="39"/>
        <v>13720014</v>
      </c>
      <c r="D1239" t="str">
        <f>'Funding Import'!A1241</f>
        <v>RB051372: JOHN BUNYAN PRIMARY&amp;NURSERY</v>
      </c>
      <c r="E1239" t="str">
        <f>MID('Funding Import'!B1241,2,4)</f>
        <v>0014</v>
      </c>
      <c r="F1239" t="str">
        <f>MID('Funding Import'!B1241,8,50)</f>
        <v>PUPIL PREMIUM</v>
      </c>
      <c r="G1239" t="str">
        <f>'Funding Import'!I1241</f>
        <v>Spreadsheet B 400831 21077861 ES093 DP0593 SUMMER21PPG SUM21PPG ES093 DP0593 SUMMER21PPG SUM21PPG</v>
      </c>
      <c r="H1239">
        <f>'Funding Import'!H1241</f>
        <v>118514</v>
      </c>
      <c r="I1239" s="139"/>
    </row>
    <row r="1240" spans="1:9" ht="15" x14ac:dyDescent="0.2">
      <c r="A1240" s="191" t="str">
        <f t="shared" si="38"/>
        <v>1372</v>
      </c>
      <c r="B1240" s="191"/>
      <c r="C1240" s="191" t="str">
        <f t="shared" si="39"/>
        <v>13720014</v>
      </c>
      <c r="D1240" t="str">
        <f>'Funding Import'!A1242</f>
        <v>RB051372: JOHN BUNYAN PRIMARY&amp;NURSERY</v>
      </c>
      <c r="E1240" t="str">
        <f>MID('Funding Import'!B1242,2,4)</f>
        <v>0014</v>
      </c>
      <c r="F1240" t="str">
        <f>MID('Funding Import'!B1242,8,50)</f>
        <v>PUPIL PREMIUM</v>
      </c>
      <c r="G1240" t="str">
        <f>'Funding Import'!I1242</f>
        <v>DL 8701 0014 Pupil Premium Autumn Term 2021</v>
      </c>
      <c r="H1240">
        <f>'Funding Import'!H1242</f>
        <v>94811</v>
      </c>
      <c r="I1240" s="139"/>
    </row>
    <row r="1241" spans="1:9" ht="15" x14ac:dyDescent="0.2">
      <c r="A1241" s="191" t="str">
        <f t="shared" si="38"/>
        <v>1372</v>
      </c>
      <c r="B1241" s="191"/>
      <c r="C1241" s="191" t="str">
        <f t="shared" si="39"/>
        <v>13720018</v>
      </c>
      <c r="D1241" t="str">
        <f>'Funding Import'!A1243</f>
        <v>RB051372: JOHN BUNYAN PRIMARY&amp;NURSERY</v>
      </c>
      <c r="E1241" t="str">
        <f>MID('Funding Import'!B1243,2,4)</f>
        <v>0018</v>
      </c>
      <c r="F1241" t="str">
        <f>MID('Funding Import'!B1243,8,50)</f>
        <v>ADDITIONAL GRANT INCOME</v>
      </c>
      <c r="G1241" t="str">
        <f>'Funding Import'!I1243</f>
        <v>Spreadsheet B 393531 20728061 ES032 RM0087 PE GRANT APR 21 ES032 RM0087 PE GRANT APR 21</v>
      </c>
      <c r="H1241">
        <f>'Funding Import'!H1243</f>
        <v>8571</v>
      </c>
      <c r="I1241" s="139"/>
    </row>
    <row r="1242" spans="1:9" ht="15" x14ac:dyDescent="0.2">
      <c r="A1242" s="191" t="str">
        <f t="shared" si="38"/>
        <v>1372</v>
      </c>
      <c r="B1242" s="191"/>
      <c r="C1242" s="191" t="str">
        <f t="shared" si="39"/>
        <v>13720018</v>
      </c>
      <c r="D1242" t="str">
        <f>'Funding Import'!A1244</f>
        <v>RB051372: JOHN BUNYAN PRIMARY&amp;NURSERY</v>
      </c>
      <c r="E1242" t="str">
        <f>MID('Funding Import'!B1244,2,4)</f>
        <v>0018</v>
      </c>
      <c r="F1242" t="str">
        <f>MID('Funding Import'!B1244,8,50)</f>
        <v>ADDITIONAL GRANT INCOME</v>
      </c>
      <c r="G1242" t="str">
        <f>'Funding Import'!I1244</f>
        <v>Spreadsheet B 399769 20981730 UIFSM JULY21 UIFSM 21 ES085 RM0124 UIFSM JULY21 UIFSM 21</v>
      </c>
      <c r="H1242">
        <f>'Funding Import'!H1244</f>
        <v>47832</v>
      </c>
      <c r="I1242" s="139"/>
    </row>
    <row r="1243" spans="1:9" ht="15" x14ac:dyDescent="0.2">
      <c r="A1243" s="191" t="str">
        <f t="shared" si="38"/>
        <v>1372</v>
      </c>
      <c r="B1243" s="191"/>
      <c r="C1243" s="191" t="str">
        <f t="shared" si="39"/>
        <v>13720018</v>
      </c>
      <c r="D1243" t="str">
        <f>'Funding Import'!A1245</f>
        <v>RB051372: JOHN BUNYAN PRIMARY&amp;NURSERY</v>
      </c>
      <c r="E1243" t="str">
        <f>MID('Funding Import'!B1245,2,4)</f>
        <v>0018</v>
      </c>
      <c r="F1243" t="str">
        <f>MID('Funding Import'!B1245,8,50)</f>
        <v>ADDITIONAL GRANT INCOME</v>
      </c>
      <c r="G1243" t="str">
        <f>'Funding Import'!I1245</f>
        <v>DL 8673 PE GRANT OCT21 0018PE</v>
      </c>
      <c r="H1243">
        <f>'Funding Import'!H1245</f>
        <v>11807</v>
      </c>
      <c r="I1243" s="139"/>
    </row>
    <row r="1244" spans="1:9" ht="15" x14ac:dyDescent="0.2">
      <c r="A1244" s="191" t="str">
        <f t="shared" si="38"/>
        <v>1372</v>
      </c>
      <c r="B1244" s="191"/>
      <c r="C1244" s="191" t="str">
        <f t="shared" si="39"/>
        <v>13720026</v>
      </c>
      <c r="D1244" t="str">
        <f>'Funding Import'!A1246</f>
        <v>RB051372: JOHN BUNYAN PRIMARY&amp;NURSERY</v>
      </c>
      <c r="E1244" t="str">
        <f>MID('Funding Import'!B1246,2,4)</f>
        <v>0026</v>
      </c>
      <c r="F1244" t="str">
        <f>MID('Funding Import'!B1246,8,50)</f>
        <v>NOTIONAL SEN FUNDING</v>
      </c>
      <c r="G1244" t="str">
        <f>'Funding Import'!I1246</f>
        <v>Spreadsheet B 391732 20639856 ES012 MK0514 10026 NOTIONAL SEN ES012 MK0514 10026 NOTIONAL SEN</v>
      </c>
      <c r="H1244">
        <f>'Funding Import'!H1246</f>
        <v>384015</v>
      </c>
      <c r="I1244" s="139"/>
    </row>
    <row r="1245" spans="1:9" ht="15" x14ac:dyDescent="0.2">
      <c r="A1245" s="191" t="str">
        <f t="shared" si="38"/>
        <v>1376</v>
      </c>
      <c r="B1245" s="191"/>
      <c r="C1245" s="191" t="str">
        <f t="shared" si="39"/>
        <v>13760001</v>
      </c>
      <c r="D1245" t="str">
        <f>'Funding Import'!A1247</f>
        <v>RB051376: JOHN RAY INFANT SCHOOL</v>
      </c>
      <c r="E1245" t="str">
        <f>MID('Funding Import'!B1247,2,4)</f>
        <v>0001</v>
      </c>
      <c r="F1245" t="str">
        <f>MID('Funding Import'!B1247,8,50)</f>
        <v>FORMULA FUNDED (EXCL RATES)</v>
      </c>
      <c r="G1245" t="str">
        <f>'Funding Import'!I1247</f>
        <v>Spreadsheet B 390086 20589725 ES001 DP0515 FEEE234 SUM21INT ES001 DP0515 FEEE234 SUM21INT</v>
      </c>
      <c r="H1245">
        <f>'Funding Import'!H1247</f>
        <v>17623.54</v>
      </c>
      <c r="I1245" s="139"/>
    </row>
    <row r="1246" spans="1:9" ht="15" x14ac:dyDescent="0.2">
      <c r="A1246" s="191" t="str">
        <f t="shared" si="38"/>
        <v>1376</v>
      </c>
      <c r="B1246" s="191"/>
      <c r="C1246" s="191" t="str">
        <f t="shared" si="39"/>
        <v>13760001</v>
      </c>
      <c r="D1246" t="str">
        <f>'Funding Import'!A1248</f>
        <v>RB051376: JOHN RAY INFANT SCHOOL</v>
      </c>
      <c r="E1246" t="str">
        <f>MID('Funding Import'!B1248,2,4)</f>
        <v>0001</v>
      </c>
      <c r="F1246" t="str">
        <f>MID('Funding Import'!B1248,8,50)</f>
        <v>FORMULA FUNDED (EXCL RATES)</v>
      </c>
      <c r="G1246" t="str">
        <f>'Funding Import'!I1248</f>
        <v>Spreadsheet B 391145 20630885 ES006 MK0508 10001 FORMULA FUNDED ES006 MK0508 10001 FORMULA FUNDED</v>
      </c>
      <c r="H1246">
        <f>'Funding Import'!H1248</f>
        <v>1199922</v>
      </c>
      <c r="I1246" s="139"/>
    </row>
    <row r="1247" spans="1:9" ht="15" x14ac:dyDescent="0.2">
      <c r="A1247" s="191" t="str">
        <f t="shared" si="38"/>
        <v>1376</v>
      </c>
      <c r="B1247" s="191"/>
      <c r="C1247" s="191" t="str">
        <f t="shared" si="39"/>
        <v>13760001</v>
      </c>
      <c r="D1247" t="str">
        <f>'Funding Import'!A1249</f>
        <v>RB051376: JOHN RAY INFANT SCHOOL</v>
      </c>
      <c r="E1247" t="str">
        <f>MID('Funding Import'!B1249,2,4)</f>
        <v>0001</v>
      </c>
      <c r="F1247" t="str">
        <f>MID('Funding Import'!B1249,8,50)</f>
        <v>FORMULA FUNDED (EXCL RATES)</v>
      </c>
      <c r="G1247" t="str">
        <f>'Funding Import'!I1249</f>
        <v>Spreadsheet B 393405 20716327 ES028 DP0528 TeachPensionGrnt PensionG P2 ES028 DP0528 TeachPensionGrnt PensionG P2</v>
      </c>
      <c r="H1247">
        <f>'Funding Import'!H1249</f>
        <v>1661</v>
      </c>
      <c r="I1247" s="139"/>
    </row>
    <row r="1248" spans="1:9" ht="15" x14ac:dyDescent="0.2">
      <c r="A1248" s="191" t="str">
        <f t="shared" si="38"/>
        <v>1376</v>
      </c>
      <c r="B1248" s="191"/>
      <c r="C1248" s="191" t="str">
        <f t="shared" si="39"/>
        <v>13760001</v>
      </c>
      <c r="D1248" t="str">
        <f>'Funding Import'!A1250</f>
        <v>RB051376: JOHN RAY INFANT SCHOOL</v>
      </c>
      <c r="E1248" t="str">
        <f>MID('Funding Import'!B1250,2,4)</f>
        <v>0001</v>
      </c>
      <c r="F1248" t="str">
        <f>MID('Funding Import'!B1250,8,50)</f>
        <v>FORMULA FUNDED (EXCL RATES)</v>
      </c>
      <c r="G1248" t="str">
        <f>'Funding Import'!I1250</f>
        <v>Spreadsheet B 393406 20716356 ES029 DP0529 TeachersPayGrant TPG21-22 P2 ES029 DP0529 TeachersPayGrant TPG21-22 P2</v>
      </c>
      <c r="H1248">
        <f>'Funding Import'!H1250</f>
        <v>588</v>
      </c>
      <c r="I1248" s="139"/>
    </row>
    <row r="1249" spans="1:9" ht="15" x14ac:dyDescent="0.2">
      <c r="A1249" s="191" t="str">
        <f t="shared" si="38"/>
        <v>1376</v>
      </c>
      <c r="B1249" s="191"/>
      <c r="C1249" s="191" t="str">
        <f t="shared" si="39"/>
        <v>13760001</v>
      </c>
      <c r="D1249" t="str">
        <f>'Funding Import'!A1251</f>
        <v>RB051376: JOHN RAY INFANT SCHOOL</v>
      </c>
      <c r="E1249" t="str">
        <f>MID('Funding Import'!B1251,2,4)</f>
        <v>0001</v>
      </c>
      <c r="F1249" t="str">
        <f>MID('Funding Import'!B1251,8,50)</f>
        <v>FORMULA FUNDED (EXCL RATES)</v>
      </c>
      <c r="G1249" t="str">
        <f>'Funding Import'!I1251</f>
        <v>Spreadsheet B 395854 20828626 ES053 MK0591 FEEE234 SUM21ACT ES053 MK0591 FEEE234 SUM21ACT</v>
      </c>
      <c r="H1249">
        <f>'Funding Import'!H1251</f>
        <v>19246.93</v>
      </c>
      <c r="I1249" s="139"/>
    </row>
    <row r="1250" spans="1:9" ht="15" x14ac:dyDescent="0.2">
      <c r="A1250" s="191" t="str">
        <f t="shared" si="38"/>
        <v>1376</v>
      </c>
      <c r="B1250" s="191"/>
      <c r="C1250" s="191" t="str">
        <f t="shared" si="39"/>
        <v>13760001</v>
      </c>
      <c r="D1250" t="str">
        <f>'Funding Import'!A1252</f>
        <v>RB051376: JOHN RAY INFANT SCHOOL</v>
      </c>
      <c r="E1250" t="str">
        <f>MID('Funding Import'!B1252,2,4)</f>
        <v>0001</v>
      </c>
      <c r="F1250" t="str">
        <f>MID('Funding Import'!B1252,8,50)</f>
        <v>FORMULA FUNDED (EXCL RATES)</v>
      </c>
      <c r="G1250" t="str">
        <f>'Funding Import'!I1252</f>
        <v>Spreadsheet B 399874 21002937 FEEE234 Summer 2021 AMENDMENT ES088 RM0132 FEEE234 Summer 2021 AMENDMENT</v>
      </c>
      <c r="H1250">
        <f>'Funding Import'!H1252</f>
        <v>88.38</v>
      </c>
      <c r="I1250" s="139"/>
    </row>
    <row r="1251" spans="1:9" ht="15" x14ac:dyDescent="0.2">
      <c r="A1251" s="191" t="str">
        <f t="shared" si="38"/>
        <v>1376</v>
      </c>
      <c r="B1251" s="191"/>
      <c r="C1251" s="191" t="str">
        <f t="shared" si="39"/>
        <v>13760001</v>
      </c>
      <c r="D1251" t="str">
        <f>'Funding Import'!A1253</f>
        <v>RB051376: JOHN RAY INFANT SCHOOL</v>
      </c>
      <c r="E1251" t="str">
        <f>MID('Funding Import'!B1253,2,4)</f>
        <v>0001</v>
      </c>
      <c r="F1251" t="str">
        <f>MID('Funding Import'!B1253,8,50)</f>
        <v>FORMULA FUNDED (EXCL RATES)</v>
      </c>
      <c r="G1251" t="str">
        <f>'Funding Import'!I1253</f>
        <v>Spreadsheet B 401824 21143798 ES100 MK0709  FEEE234 AUT21INT ES100 MK0709  FEEE234 AUT21INT</v>
      </c>
      <c r="H1251">
        <f>'Funding Import'!H1253</f>
        <v>16725.87</v>
      </c>
      <c r="I1251" s="139"/>
    </row>
    <row r="1252" spans="1:9" ht="15" x14ac:dyDescent="0.2">
      <c r="A1252" s="191" t="str">
        <f t="shared" si="38"/>
        <v>1376</v>
      </c>
      <c r="B1252" s="191"/>
      <c r="C1252" s="191" t="str">
        <f t="shared" si="39"/>
        <v>13760001</v>
      </c>
      <c r="D1252" t="str">
        <f>'Funding Import'!A1254</f>
        <v>RB051376: JOHN RAY INFANT SCHOOL</v>
      </c>
      <c r="E1252" t="str">
        <f>MID('Funding Import'!B1254,2,4)</f>
        <v>0001</v>
      </c>
      <c r="F1252" t="str">
        <f>MID('Funding Import'!B1254,8,50)</f>
        <v>FORMULA FUNDED (EXCL RATES)</v>
      </c>
      <c r="G1252" t="str">
        <f>'Funding Import'!I1254</f>
        <v>DL 8652 FEEE234 AUT21ACT</v>
      </c>
      <c r="H1252">
        <f>'Funding Import'!H1254</f>
        <v>19524.39</v>
      </c>
      <c r="I1252" s="139"/>
    </row>
    <row r="1253" spans="1:9" ht="15" x14ac:dyDescent="0.2">
      <c r="A1253" s="191" t="str">
        <f t="shared" si="38"/>
        <v>1376</v>
      </c>
      <c r="B1253" s="191"/>
      <c r="C1253" s="191" t="str">
        <f t="shared" si="39"/>
        <v>13760001</v>
      </c>
      <c r="D1253" t="str">
        <f>'Funding Import'!A1255</f>
        <v>RB051376: JOHN RAY INFANT SCHOOL</v>
      </c>
      <c r="E1253" t="str">
        <f>MID('Funding Import'!B1255,2,4)</f>
        <v>0001</v>
      </c>
      <c r="F1253" t="str">
        <f>MID('Funding Import'!B1255,8,50)</f>
        <v>FORMULA FUNDED (EXCL RATES)</v>
      </c>
      <c r="G1253" t="str">
        <f>'Funding Import'!I1255</f>
        <v>DL 8678 TeachPensionGrnt 0001TPEC</v>
      </c>
      <c r="H1253">
        <f>'Funding Import'!H1255</f>
        <v>2325</v>
      </c>
      <c r="I1253" s="139"/>
    </row>
    <row r="1254" spans="1:9" ht="15" x14ac:dyDescent="0.2">
      <c r="A1254" s="191" t="str">
        <f t="shared" si="38"/>
        <v>1376</v>
      </c>
      <c r="B1254" s="191"/>
      <c r="C1254" s="191" t="str">
        <f t="shared" si="39"/>
        <v>13760001</v>
      </c>
      <c r="D1254" t="str">
        <f>'Funding Import'!A1256</f>
        <v>RB051376: JOHN RAY INFANT SCHOOL</v>
      </c>
      <c r="E1254" t="str">
        <f>MID('Funding Import'!B1256,2,4)</f>
        <v>0001</v>
      </c>
      <c r="F1254" t="str">
        <f>MID('Funding Import'!B1256,8,50)</f>
        <v>FORMULA FUNDED (EXCL RATES)</v>
      </c>
      <c r="G1254" t="str">
        <f>'Funding Import'!I1256</f>
        <v>DL 8675 TeachersPayGrant 0001TPG</v>
      </c>
      <c r="H1254">
        <f>'Funding Import'!H1256</f>
        <v>823</v>
      </c>
      <c r="I1254" s="139"/>
    </row>
    <row r="1255" spans="1:9" ht="15" x14ac:dyDescent="0.2">
      <c r="A1255" s="191" t="str">
        <f t="shared" si="38"/>
        <v>1376</v>
      </c>
      <c r="B1255" s="191"/>
      <c r="C1255" s="191" t="str">
        <f t="shared" si="39"/>
        <v>13760001</v>
      </c>
      <c r="D1255" t="str">
        <f>'Funding Import'!A1257</f>
        <v>RB051376: JOHN RAY INFANT SCHOOL</v>
      </c>
      <c r="E1255" t="str">
        <f>MID('Funding Import'!B1257,2,4)</f>
        <v>0001</v>
      </c>
      <c r="F1255" t="str">
        <f>MID('Funding Import'!B1257,8,50)</f>
        <v>FORMULA FUNDED (EXCL RATES)</v>
      </c>
      <c r="G1255" t="str">
        <f>'Funding Import'!I1257</f>
        <v>DL 8683 FEEE234 AUT21AMD</v>
      </c>
      <c r="H1255">
        <f>'Funding Import'!H1257</f>
        <v>1703.82</v>
      </c>
      <c r="I1255" s="139"/>
    </row>
    <row r="1256" spans="1:9" ht="15" x14ac:dyDescent="0.2">
      <c r="A1256" s="191" t="str">
        <f t="shared" si="38"/>
        <v>1376</v>
      </c>
      <c r="B1256" s="191"/>
      <c r="C1256" s="191" t="str">
        <f t="shared" si="39"/>
        <v>13760001</v>
      </c>
      <c r="D1256" t="str">
        <f>'Funding Import'!A1258</f>
        <v>RB051376: JOHN RAY INFANT SCHOOL</v>
      </c>
      <c r="E1256" t="str">
        <f>MID('Funding Import'!B1258,2,4)</f>
        <v>0001</v>
      </c>
      <c r="F1256" t="str">
        <f>MID('Funding Import'!B1258,8,50)</f>
        <v>FORMULA FUNDED (EXCL RATES)</v>
      </c>
      <c r="G1256" t="str">
        <f>'Funding Import'!I1258</f>
        <v>DL 8708 SPR22INT - FEEE234</v>
      </c>
      <c r="H1256">
        <f>'Funding Import'!H1258</f>
        <v>16404.12</v>
      </c>
      <c r="I1256" s="139"/>
    </row>
    <row r="1257" spans="1:9" ht="15" x14ac:dyDescent="0.2">
      <c r="A1257" s="191" t="str">
        <f t="shared" si="38"/>
        <v>1376</v>
      </c>
      <c r="B1257" s="191"/>
      <c r="C1257" s="191" t="str">
        <f t="shared" si="39"/>
        <v>13760002</v>
      </c>
      <c r="D1257" t="str">
        <f>'Funding Import'!A1259</f>
        <v>RB051376: JOHN RAY INFANT SCHOOL</v>
      </c>
      <c r="E1257" t="str">
        <f>MID('Funding Import'!B1259,2,4)</f>
        <v>0002</v>
      </c>
      <c r="F1257" t="str">
        <f>MID('Funding Import'!B1259,8,50)</f>
        <v>RATES</v>
      </c>
      <c r="G1257" t="str">
        <f>'Funding Import'!I1259</f>
        <v>Spreadsheet B 391137 20630756 ES007 MK0509 10002 RATES ES007 MK0509 10002 RATES</v>
      </c>
      <c r="H1257">
        <f>'Funding Import'!H1259</f>
        <v>51480</v>
      </c>
      <c r="I1257" s="139"/>
    </row>
    <row r="1258" spans="1:9" ht="15" x14ac:dyDescent="0.2">
      <c r="A1258" s="191" t="str">
        <f t="shared" si="38"/>
        <v>1376</v>
      </c>
      <c r="B1258" s="191"/>
      <c r="C1258" s="191" t="str">
        <f t="shared" si="39"/>
        <v>13760003</v>
      </c>
      <c r="D1258" t="str">
        <f>'Funding Import'!A1260</f>
        <v>RB051376: JOHN RAY INFANT SCHOOL</v>
      </c>
      <c r="E1258" t="str">
        <f>MID('Funding Import'!B1260,2,4)</f>
        <v>0003</v>
      </c>
      <c r="F1258" t="str">
        <f>MID('Funding Import'!B1260,8,50)</f>
        <v>BROUGHT FORWARD</v>
      </c>
      <c r="G1258" t="str">
        <f>'Funding Import'!I1260</f>
        <v>Spreadsheet B 394797 20778211 ES055 MK0568 10003 OPENING BALANCES ES055 MK0568 10003 OPENING BALANCES</v>
      </c>
      <c r="H1258">
        <f>'Funding Import'!H1260</f>
        <v>98887.6</v>
      </c>
      <c r="I1258" s="139"/>
    </row>
    <row r="1259" spans="1:9" ht="15" x14ac:dyDescent="0.2">
      <c r="A1259" s="191" t="str">
        <f t="shared" si="38"/>
        <v>1376</v>
      </c>
      <c r="B1259" s="191"/>
      <c r="C1259" s="191" t="str">
        <f t="shared" si="39"/>
        <v>13760004</v>
      </c>
      <c r="D1259" t="str">
        <f>'Funding Import'!A1261</f>
        <v>RB051376: JOHN RAY INFANT SCHOOL</v>
      </c>
      <c r="E1259" t="str">
        <f>MID('Funding Import'!B1261,2,4)</f>
        <v>0004</v>
      </c>
      <c r="F1259" t="str">
        <f>MID('Funding Import'!B1261,8,50)</f>
        <v>STATEMENTED SEN</v>
      </c>
      <c r="G1259" t="str">
        <f>'Funding Import'!I1261</f>
        <v>Spreadsheet B 391144 20630818 ES009 MK0511 10004 EHCP ES009 MK0511 10004 EHCP</v>
      </c>
      <c r="H1259">
        <f>'Funding Import'!H1261</f>
        <v>37500</v>
      </c>
      <c r="I1259" s="139"/>
    </row>
    <row r="1260" spans="1:9" ht="15" x14ac:dyDescent="0.2">
      <c r="A1260" s="191" t="str">
        <f t="shared" si="38"/>
        <v>1376</v>
      </c>
      <c r="B1260" s="191"/>
      <c r="C1260" s="191" t="str">
        <f t="shared" si="39"/>
        <v>13760004</v>
      </c>
      <c r="D1260" t="str">
        <f>'Funding Import'!A1262</f>
        <v>RB051376: JOHN RAY INFANT SCHOOL</v>
      </c>
      <c r="E1260" t="str">
        <f>MID('Funding Import'!B1262,2,4)</f>
        <v>0004</v>
      </c>
      <c r="F1260" t="str">
        <f>MID('Funding Import'!B1262,8,50)</f>
        <v>STATEMENTED SEN</v>
      </c>
      <c r="G1260" t="str">
        <f>'Funding Import'!I1262</f>
        <v>Spreadsheet B 394845 20782782 ES043 DP0533 SEN TOP-UP SUM1 SUM-21 ES043 DP0533 SEN TOP-UP SUM1 SUM-21</v>
      </c>
      <c r="H1260">
        <f>'Funding Import'!H1262</f>
        <v>8638</v>
      </c>
      <c r="I1260" s="139"/>
    </row>
    <row r="1261" spans="1:9" ht="15" x14ac:dyDescent="0.2">
      <c r="A1261" s="191" t="str">
        <f t="shared" si="38"/>
        <v>1376</v>
      </c>
      <c r="B1261" s="191"/>
      <c r="C1261" s="191" t="str">
        <f t="shared" si="39"/>
        <v>13760004</v>
      </c>
      <c r="D1261" t="str">
        <f>'Funding Import'!A1263</f>
        <v>RB051376: JOHN RAY INFANT SCHOOL</v>
      </c>
      <c r="E1261" t="str">
        <f>MID('Funding Import'!B1263,2,4)</f>
        <v>0004</v>
      </c>
      <c r="F1261" t="str">
        <f>MID('Funding Import'!B1263,8,50)</f>
        <v>STATEMENTED SEN</v>
      </c>
      <c r="G1261" t="str">
        <f>'Funding Import'!I1263</f>
        <v>Spreadsheet B 401820 21143763 ES099 MK0707 SEN TOP-UP SUM2 SUM-21 ES099 MK0707 SEN TOP-UP SUM2 SUM-21</v>
      </c>
      <c r="H1261">
        <f>'Funding Import'!H1263</f>
        <v>872</v>
      </c>
      <c r="I1261" s="139"/>
    </row>
    <row r="1262" spans="1:9" ht="15" x14ac:dyDescent="0.2">
      <c r="A1262" s="191" t="str">
        <f t="shared" si="38"/>
        <v>1376</v>
      </c>
      <c r="B1262" s="191"/>
      <c r="C1262" s="191" t="str">
        <f t="shared" si="39"/>
        <v>13760004</v>
      </c>
      <c r="D1262" t="str">
        <f>'Funding Import'!A1264</f>
        <v>RB051376: JOHN RAY INFANT SCHOOL</v>
      </c>
      <c r="E1262" t="str">
        <f>MID('Funding Import'!B1264,2,4)</f>
        <v>0004</v>
      </c>
      <c r="F1262" t="str">
        <f>MID('Funding Import'!B1264,8,50)</f>
        <v>STATEMENTED SEN</v>
      </c>
      <c r="G1262" t="str">
        <f>'Funding Import'!I1264</f>
        <v>DL 8688 SEN TOP-UP AUT1 AUT-21</v>
      </c>
      <c r="H1262">
        <f>'Funding Import'!H1264</f>
        <v>19112</v>
      </c>
      <c r="I1262" s="139"/>
    </row>
    <row r="1263" spans="1:9" ht="15" x14ac:dyDescent="0.2">
      <c r="A1263" s="191" t="str">
        <f t="shared" si="38"/>
        <v>1376</v>
      </c>
      <c r="B1263" s="191"/>
      <c r="C1263" s="191" t="str">
        <f t="shared" si="39"/>
        <v>13760006</v>
      </c>
      <c r="D1263" t="str">
        <f>'Funding Import'!A1265</f>
        <v>RB051376: JOHN RAY INFANT SCHOOL</v>
      </c>
      <c r="E1263" t="str">
        <f>MID('Funding Import'!B1265,2,4)</f>
        <v>0006</v>
      </c>
      <c r="F1263" t="str">
        <f>MID('Funding Import'!B1265,8,50)</f>
        <v>EXCEPTIONAL COVID COST GRANT</v>
      </c>
      <c r="G1263" t="str">
        <f>'Funding Import'!I1265</f>
        <v>Spreadsheet B 398804 20920024 ES065 DP0556 COVIDEMERGENCY COVIDEM ES065 DP0556 COVIDEMERGENCY COVIDEM</v>
      </c>
      <c r="H1263">
        <f>'Funding Import'!H1265</f>
        <v>10830</v>
      </c>
      <c r="I1263" s="139"/>
    </row>
    <row r="1264" spans="1:9" ht="15" x14ac:dyDescent="0.2">
      <c r="A1264" s="191" t="str">
        <f t="shared" si="38"/>
        <v>1376</v>
      </c>
      <c r="B1264" s="191"/>
      <c r="C1264" s="191" t="str">
        <f t="shared" si="39"/>
        <v>13760006</v>
      </c>
      <c r="D1264" t="str">
        <f>'Funding Import'!A1266</f>
        <v>RB051376: JOHN RAY INFANT SCHOOL</v>
      </c>
      <c r="E1264" t="str">
        <f>MID('Funding Import'!B1266,2,4)</f>
        <v>0006</v>
      </c>
      <c r="F1264" t="str">
        <f>MID('Funding Import'!B1266,8,50)</f>
        <v>EXCEPTIONAL COVID COST GRANT</v>
      </c>
      <c r="G1264" t="str">
        <f>'Funding Import'!I1266</f>
        <v>Spreadsheet B 399778 20982606 Movement from code '0006 to '0012 covid  emergency recode ES089 RM0128 Covid emergency recode</v>
      </c>
      <c r="H1264">
        <f>'Funding Import'!H1266</f>
        <v>-10830</v>
      </c>
      <c r="I1264" s="139"/>
    </row>
    <row r="1265" spans="1:9" ht="15" x14ac:dyDescent="0.2">
      <c r="A1265" s="191" t="str">
        <f t="shared" si="38"/>
        <v>1376</v>
      </c>
      <c r="B1265" s="191"/>
      <c r="C1265" s="191" t="str">
        <f t="shared" si="39"/>
        <v>13760012</v>
      </c>
      <c r="D1265" t="str">
        <f>'Funding Import'!A1267</f>
        <v>RB051376: JOHN RAY INFANT SCHOOL</v>
      </c>
      <c r="E1265" t="str">
        <f>MID('Funding Import'!B1267,2,4)</f>
        <v>0012</v>
      </c>
      <c r="F1265" t="str">
        <f>MID('Funding Import'!B1267,8,50)</f>
        <v>COVID CATCH UP</v>
      </c>
      <c r="G1265" t="str">
        <f>'Funding Import'!I1267</f>
        <v>Spreadsheet B 399778 20982606 Movement from code '0006 to '0012 covid  emergency recode ES089 RM0128 Covid emergency recode</v>
      </c>
      <c r="H1265">
        <f>'Funding Import'!H1267</f>
        <v>10830</v>
      </c>
      <c r="I1265" s="139"/>
    </row>
    <row r="1266" spans="1:9" ht="15" x14ac:dyDescent="0.2">
      <c r="A1266" s="191" t="str">
        <f t="shared" si="38"/>
        <v>1376</v>
      </c>
      <c r="B1266" s="191"/>
      <c r="C1266" s="191" t="str">
        <f t="shared" si="39"/>
        <v>13760012</v>
      </c>
      <c r="D1266" t="str">
        <f>'Funding Import'!A1268</f>
        <v>RB051376: JOHN RAY INFANT SCHOOL</v>
      </c>
      <c r="E1266" t="str">
        <f>MID('Funding Import'!B1268,2,4)</f>
        <v>0012</v>
      </c>
      <c r="F1266" t="str">
        <f>MID('Funding Import'!B1268,8,50)</f>
        <v>COVID CATCH UP</v>
      </c>
      <c r="G1266" t="str">
        <f>'Funding Import'!I1268</f>
        <v>DL 8645 0012recoveryc 0012RPG</v>
      </c>
      <c r="H1266">
        <f>'Funding Import'!H1268</f>
        <v>2283.75</v>
      </c>
      <c r="I1266" s="139"/>
    </row>
    <row r="1267" spans="1:9" ht="15" x14ac:dyDescent="0.2">
      <c r="A1267" s="191" t="str">
        <f t="shared" si="38"/>
        <v>1376</v>
      </c>
      <c r="B1267" s="191"/>
      <c r="C1267" s="191" t="str">
        <f t="shared" si="39"/>
        <v>13760012</v>
      </c>
      <c r="D1267" t="str">
        <f>'Funding Import'!A1269</f>
        <v>RB051376: JOHN RAY INFANT SCHOOL</v>
      </c>
      <c r="E1267" t="str">
        <f>MID('Funding Import'!B1269,2,4)</f>
        <v>0012</v>
      </c>
      <c r="F1267" t="str">
        <f>MID('Funding Import'!B1269,8,50)</f>
        <v>COVID CATCH UP</v>
      </c>
      <c r="G1267" t="str">
        <f>'Funding Import'!I1269</f>
        <v>DL 8656 0012schoolled 0012SLT</v>
      </c>
      <c r="H1267">
        <f>'Funding Import'!H1269</f>
        <v>1240.31</v>
      </c>
      <c r="I1267" s="139"/>
    </row>
    <row r="1268" spans="1:9" ht="15" x14ac:dyDescent="0.2">
      <c r="A1268" s="191" t="str">
        <f t="shared" si="38"/>
        <v>1376</v>
      </c>
      <c r="B1268" s="191"/>
      <c r="C1268" s="191" t="str">
        <f t="shared" si="39"/>
        <v>13760014</v>
      </c>
      <c r="D1268" t="str">
        <f>'Funding Import'!A1270</f>
        <v>RB051376: JOHN RAY INFANT SCHOOL</v>
      </c>
      <c r="E1268" t="str">
        <f>MID('Funding Import'!B1270,2,4)</f>
        <v>0014</v>
      </c>
      <c r="F1268" t="str">
        <f>MID('Funding Import'!B1270,8,50)</f>
        <v>PUPIL PREMIUM</v>
      </c>
      <c r="G1268" t="str">
        <f>'Funding Import'!I1270</f>
        <v>Spreadsheet B 400831 21077861 ES093 DP0593 SUMMER21PPG SUM21PPG ES093 DP0593 SUMMER21PPG SUM21PPG</v>
      </c>
      <c r="H1268">
        <f>'Funding Import'!H1270</f>
        <v>35435</v>
      </c>
      <c r="I1268" s="139"/>
    </row>
    <row r="1269" spans="1:9" ht="15" x14ac:dyDescent="0.2">
      <c r="A1269" s="191" t="str">
        <f t="shared" si="38"/>
        <v>1376</v>
      </c>
      <c r="B1269" s="191"/>
      <c r="C1269" s="191" t="str">
        <f t="shared" si="39"/>
        <v>13760014</v>
      </c>
      <c r="D1269" t="str">
        <f>'Funding Import'!A1271</f>
        <v>RB051376: JOHN RAY INFANT SCHOOL</v>
      </c>
      <c r="E1269" t="str">
        <f>MID('Funding Import'!B1271,2,4)</f>
        <v>0014</v>
      </c>
      <c r="F1269" t="str">
        <f>MID('Funding Import'!B1271,8,50)</f>
        <v>PUPIL PREMIUM</v>
      </c>
      <c r="G1269" t="str">
        <f>'Funding Import'!I1271</f>
        <v>Spreadsheet B 399902 21007411 ES094 MK0648 PPG CIC SUM21P1-P4 ES094 MK0648 PPG CIC SUM21P2</v>
      </c>
      <c r="H1269">
        <f>'Funding Import'!H1271</f>
        <v>648</v>
      </c>
      <c r="I1269" s="139"/>
    </row>
    <row r="1270" spans="1:9" ht="15" x14ac:dyDescent="0.2">
      <c r="A1270" s="191" t="str">
        <f t="shared" si="38"/>
        <v>1376</v>
      </c>
      <c r="B1270" s="191"/>
      <c r="C1270" s="191" t="str">
        <f t="shared" si="39"/>
        <v>13760014</v>
      </c>
      <c r="D1270" t="str">
        <f>'Funding Import'!A1272</f>
        <v>RB051376: JOHN RAY INFANT SCHOOL</v>
      </c>
      <c r="E1270" t="str">
        <f>MID('Funding Import'!B1272,2,4)</f>
        <v>0014</v>
      </c>
      <c r="F1270" t="str">
        <f>MID('Funding Import'!B1272,8,50)</f>
        <v>PUPIL PREMIUM</v>
      </c>
      <c r="G1270" t="str">
        <f>'Funding Import'!I1272</f>
        <v>DL 8701 0014 Pupil Premium Autumn Term 2021</v>
      </c>
      <c r="H1270">
        <f>'Funding Import'!H1272</f>
        <v>28348</v>
      </c>
      <c r="I1270" s="139"/>
    </row>
    <row r="1271" spans="1:9" ht="15" x14ac:dyDescent="0.2">
      <c r="A1271" s="191" t="str">
        <f t="shared" si="38"/>
        <v>1376</v>
      </c>
      <c r="B1271" s="191"/>
      <c r="C1271" s="191" t="str">
        <f t="shared" si="39"/>
        <v>13760014</v>
      </c>
      <c r="D1271" t="str">
        <f>'Funding Import'!A1273</f>
        <v>RB051376: JOHN RAY INFANT SCHOOL</v>
      </c>
      <c r="E1271" t="str">
        <f>MID('Funding Import'!B1273,2,4)</f>
        <v>0014</v>
      </c>
      <c r="F1271" t="str">
        <f>MID('Funding Import'!B1273,8,50)</f>
        <v>PUPIL PREMIUM</v>
      </c>
      <c r="G1271" t="str">
        <f>'Funding Import'!I1273</f>
        <v>DL 8711 PPG+ CIC AUT21P4</v>
      </c>
      <c r="H1271">
        <f>'Funding Import'!H1273</f>
        <v>1700</v>
      </c>
      <c r="I1271" s="139"/>
    </row>
    <row r="1272" spans="1:9" ht="15" x14ac:dyDescent="0.2">
      <c r="A1272" s="191" t="str">
        <f t="shared" si="38"/>
        <v>1376</v>
      </c>
      <c r="B1272" s="191"/>
      <c r="C1272" s="191" t="str">
        <f t="shared" si="39"/>
        <v>13760018</v>
      </c>
      <c r="D1272" t="str">
        <f>'Funding Import'!A1274</f>
        <v>RB051376: JOHN RAY INFANT SCHOOL</v>
      </c>
      <c r="E1272" t="str">
        <f>MID('Funding Import'!B1274,2,4)</f>
        <v>0018</v>
      </c>
      <c r="F1272" t="str">
        <f>MID('Funding Import'!B1274,8,50)</f>
        <v>ADDITIONAL GRANT INCOME</v>
      </c>
      <c r="G1272" t="str">
        <f>'Funding Import'!I1274</f>
        <v>Spreadsheet B 393531 20728061 ES032 RM0087 PE GRANT APR 21 ES032 RM0087 PE GRANT APR 21</v>
      </c>
      <c r="H1272">
        <f>'Funding Import'!H1274</f>
        <v>7533</v>
      </c>
      <c r="I1272" s="139"/>
    </row>
    <row r="1273" spans="1:9" ht="15" x14ac:dyDescent="0.2">
      <c r="A1273" s="191" t="str">
        <f t="shared" si="38"/>
        <v>1376</v>
      </c>
      <c r="B1273" s="191"/>
      <c r="C1273" s="191" t="str">
        <f t="shared" si="39"/>
        <v>13760018</v>
      </c>
      <c r="D1273" t="str">
        <f>'Funding Import'!A1275</f>
        <v>RB051376: JOHN RAY INFANT SCHOOL</v>
      </c>
      <c r="E1273" t="str">
        <f>MID('Funding Import'!B1275,2,4)</f>
        <v>0018</v>
      </c>
      <c r="F1273" t="str">
        <f>MID('Funding Import'!B1275,8,50)</f>
        <v>ADDITIONAL GRANT INCOME</v>
      </c>
      <c r="G1273" t="str">
        <f>'Funding Import'!I1275</f>
        <v>Spreadsheet B 399769 20981730 UIFSM JULY21 UIFSM 21 ES085 RM0124 UIFSM JULY21 UIFSM 21</v>
      </c>
      <c r="H1273">
        <f>'Funding Import'!H1275</f>
        <v>94699</v>
      </c>
      <c r="I1273" s="139"/>
    </row>
    <row r="1274" spans="1:9" ht="15" x14ac:dyDescent="0.2">
      <c r="A1274" s="191" t="str">
        <f t="shared" si="38"/>
        <v>1376</v>
      </c>
      <c r="B1274" s="191"/>
      <c r="C1274" s="191" t="str">
        <f t="shared" si="39"/>
        <v>13760018</v>
      </c>
      <c r="D1274" t="str">
        <f>'Funding Import'!A1276</f>
        <v>RB051376: JOHN RAY INFANT SCHOOL</v>
      </c>
      <c r="E1274" t="str">
        <f>MID('Funding Import'!B1276,2,4)</f>
        <v>0018</v>
      </c>
      <c r="F1274" t="str">
        <f>MID('Funding Import'!B1276,8,50)</f>
        <v>ADDITIONAL GRANT INCOME</v>
      </c>
      <c r="G1274" t="str">
        <f>'Funding Import'!I1276</f>
        <v>DL 8673 PE GRANT OCT21 0018PE</v>
      </c>
      <c r="H1274">
        <f>'Funding Import'!H1276</f>
        <v>10558</v>
      </c>
      <c r="I1274" s="139"/>
    </row>
    <row r="1275" spans="1:9" ht="15" x14ac:dyDescent="0.2">
      <c r="A1275" s="191" t="str">
        <f t="shared" si="38"/>
        <v>1376</v>
      </c>
      <c r="B1275" s="191"/>
      <c r="C1275" s="191" t="str">
        <f t="shared" si="39"/>
        <v>13760026</v>
      </c>
      <c r="D1275" t="str">
        <f>'Funding Import'!A1277</f>
        <v>RB051376: JOHN RAY INFANT SCHOOL</v>
      </c>
      <c r="E1275" t="str">
        <f>MID('Funding Import'!B1277,2,4)</f>
        <v>0026</v>
      </c>
      <c r="F1275" t="str">
        <f>MID('Funding Import'!B1277,8,50)</f>
        <v>NOTIONAL SEN FUNDING</v>
      </c>
      <c r="G1275" t="str">
        <f>'Funding Import'!I1277</f>
        <v>Spreadsheet B 391732 20639856 ES012 MK0514 10026 NOTIONAL SEN ES012 MK0514 10026 NOTIONAL SEN</v>
      </c>
      <c r="H1275">
        <f>'Funding Import'!H1277</f>
        <v>145903</v>
      </c>
      <c r="I1275" s="139"/>
    </row>
    <row r="1276" spans="1:9" ht="15" x14ac:dyDescent="0.2">
      <c r="A1276" s="191" t="str">
        <f t="shared" si="38"/>
        <v>1380</v>
      </c>
      <c r="B1276" s="191"/>
      <c r="C1276" s="191" t="str">
        <f t="shared" si="39"/>
        <v>13800001</v>
      </c>
      <c r="D1276" t="str">
        <f>'Funding Import'!A1278</f>
        <v>RB051380: ST FRANCIS RC PRIMARY BRAINTRE</v>
      </c>
      <c r="E1276" t="str">
        <f>MID('Funding Import'!B1278,2,4)</f>
        <v>0001</v>
      </c>
      <c r="F1276" t="str">
        <f>MID('Funding Import'!B1278,8,50)</f>
        <v>FORMULA FUNDED (EXCL RATES)</v>
      </c>
      <c r="G1276" t="str">
        <f>'Funding Import'!I1278</f>
        <v>Spreadsheet B 391145 20630885 ES006 MK0508 10001 FORMULA FUNDED ES006 MK0508 10001 FORMULA FUNDED</v>
      </c>
      <c r="H1276">
        <f>'Funding Import'!H1278</f>
        <v>764775</v>
      </c>
      <c r="I1276" s="139"/>
    </row>
    <row r="1277" spans="1:9" ht="15" x14ac:dyDescent="0.2">
      <c r="A1277" s="191" t="str">
        <f t="shared" si="38"/>
        <v>1380</v>
      </c>
      <c r="B1277" s="191"/>
      <c r="C1277" s="191" t="str">
        <f t="shared" si="39"/>
        <v>13800002</v>
      </c>
      <c r="D1277" t="str">
        <f>'Funding Import'!A1279</f>
        <v>RB051380: ST FRANCIS RC PRIMARY BRAINTRE</v>
      </c>
      <c r="E1277" t="str">
        <f>MID('Funding Import'!B1279,2,4)</f>
        <v>0002</v>
      </c>
      <c r="F1277" t="str">
        <f>MID('Funding Import'!B1279,8,50)</f>
        <v>RATES</v>
      </c>
      <c r="G1277" t="str">
        <f>'Funding Import'!I1279</f>
        <v>Spreadsheet B 391137 20630756 ES007 MK0509 10002 RATES ES007 MK0509 10002 RATES</v>
      </c>
      <c r="H1277">
        <f>'Funding Import'!H1279</f>
        <v>3640</v>
      </c>
      <c r="I1277" s="139"/>
    </row>
    <row r="1278" spans="1:9" ht="15" x14ac:dyDescent="0.2">
      <c r="A1278" s="191" t="str">
        <f t="shared" si="38"/>
        <v>1380</v>
      </c>
      <c r="B1278" s="191"/>
      <c r="C1278" s="191" t="str">
        <f t="shared" si="39"/>
        <v>13800003</v>
      </c>
      <c r="D1278" t="str">
        <f>'Funding Import'!A1280</f>
        <v>RB051380: ST FRANCIS RC PRIMARY BRAINTRE</v>
      </c>
      <c r="E1278" t="str">
        <f>MID('Funding Import'!B1280,2,4)</f>
        <v>0003</v>
      </c>
      <c r="F1278" t="str">
        <f>MID('Funding Import'!B1280,8,50)</f>
        <v>BROUGHT FORWARD</v>
      </c>
      <c r="G1278" t="str">
        <f>'Funding Import'!I1280</f>
        <v>Spreadsheet B 394797 20778211 ES055 MK0568 10003 OPENING BALANCES ES055 MK0568 10003 OPENING BALANCES</v>
      </c>
      <c r="H1278">
        <f>'Funding Import'!H1280</f>
        <v>106714.63</v>
      </c>
      <c r="I1278" s="139"/>
    </row>
    <row r="1279" spans="1:9" ht="15" x14ac:dyDescent="0.2">
      <c r="A1279" s="191" t="str">
        <f t="shared" si="38"/>
        <v>1380</v>
      </c>
      <c r="B1279" s="191"/>
      <c r="C1279" s="191" t="str">
        <f t="shared" si="39"/>
        <v>13800004</v>
      </c>
      <c r="D1279" t="str">
        <f>'Funding Import'!A1281</f>
        <v>RB051380: ST FRANCIS RC PRIMARY BRAINTRE</v>
      </c>
      <c r="E1279" t="str">
        <f>MID('Funding Import'!B1281,2,4)</f>
        <v>0004</v>
      </c>
      <c r="F1279" t="str">
        <f>MID('Funding Import'!B1281,8,50)</f>
        <v>STATEMENTED SEN</v>
      </c>
      <c r="G1279" t="str">
        <f>'Funding Import'!I1281</f>
        <v>Spreadsheet B 391144 20630818 ES009 MK0511 10004 EHCP ES009 MK0511 10004 EHCP</v>
      </c>
      <c r="H1279">
        <f>'Funding Import'!H1281</f>
        <v>14100</v>
      </c>
      <c r="I1279" s="139"/>
    </row>
    <row r="1280" spans="1:9" ht="15" x14ac:dyDescent="0.2">
      <c r="A1280" s="191" t="str">
        <f t="shared" si="38"/>
        <v>1380</v>
      </c>
      <c r="B1280" s="191"/>
      <c r="C1280" s="191" t="str">
        <f t="shared" si="39"/>
        <v>13800006</v>
      </c>
      <c r="D1280" t="str">
        <f>'Funding Import'!A1282</f>
        <v>RB051380: ST FRANCIS RC PRIMARY BRAINTRE</v>
      </c>
      <c r="E1280" t="str">
        <f>MID('Funding Import'!B1282,2,4)</f>
        <v>0006</v>
      </c>
      <c r="F1280" t="str">
        <f>MID('Funding Import'!B1282,8,50)</f>
        <v>EXCEPTIONAL COVID COST GRANT</v>
      </c>
      <c r="G1280" t="str">
        <f>'Funding Import'!I1282</f>
        <v>Spreadsheet B 398804 20920024 ES065 DP0556 COVIDEMERGENCY COVIDEM ES065 DP0556 COVIDEMERGENCY COVIDEM</v>
      </c>
      <c r="H1280">
        <f>'Funding Import'!H1282</f>
        <v>6700</v>
      </c>
      <c r="I1280" s="139"/>
    </row>
    <row r="1281" spans="1:9" ht="15" x14ac:dyDescent="0.2">
      <c r="A1281" s="191" t="str">
        <f t="shared" si="38"/>
        <v>1380</v>
      </c>
      <c r="B1281" s="191"/>
      <c r="C1281" s="191" t="str">
        <f t="shared" si="39"/>
        <v>13800006</v>
      </c>
      <c r="D1281" t="str">
        <f>'Funding Import'!A1283</f>
        <v>RB051380: ST FRANCIS RC PRIMARY BRAINTRE</v>
      </c>
      <c r="E1281" t="str">
        <f>MID('Funding Import'!B1283,2,4)</f>
        <v>0006</v>
      </c>
      <c r="F1281" t="str">
        <f>MID('Funding Import'!B1283,8,50)</f>
        <v>EXCEPTIONAL COVID COST GRANT</v>
      </c>
      <c r="G1281" t="str">
        <f>'Funding Import'!I1283</f>
        <v>Spreadsheet B 399778 20982606 Movement from code '0006 to '0012 covid  emergency recode ES089 RM0128 Covid emergency recode</v>
      </c>
      <c r="H1281">
        <f>'Funding Import'!H1283</f>
        <v>-6700</v>
      </c>
      <c r="I1281" s="139"/>
    </row>
    <row r="1282" spans="1:9" ht="15" x14ac:dyDescent="0.2">
      <c r="A1282" s="191" t="str">
        <f t="shared" ref="A1282:A1345" si="40">MID(D1282,5,4)</f>
        <v>1380</v>
      </c>
      <c r="B1282" s="191"/>
      <c r="C1282" s="191" t="str">
        <f t="shared" ref="C1282:C1345" si="41">A1282&amp;E1282</f>
        <v>13800012</v>
      </c>
      <c r="D1282" t="str">
        <f>'Funding Import'!A1284</f>
        <v>RB051380: ST FRANCIS RC PRIMARY BRAINTRE</v>
      </c>
      <c r="E1282" t="str">
        <f>MID('Funding Import'!B1284,2,4)</f>
        <v>0012</v>
      </c>
      <c r="F1282" t="str">
        <f>MID('Funding Import'!B1284,8,50)</f>
        <v>COVID CATCH UP</v>
      </c>
      <c r="G1282" t="str">
        <f>'Funding Import'!I1284</f>
        <v>Spreadsheet B 399778 20982606 Movement from code '0006 to '0012 covid  emergency recode ES089 RM0128 Covid emergency recode</v>
      </c>
      <c r="H1282">
        <f>'Funding Import'!H1284</f>
        <v>6700</v>
      </c>
      <c r="I1282" s="139"/>
    </row>
    <row r="1283" spans="1:9" ht="15" x14ac:dyDescent="0.2">
      <c r="A1283" s="191" t="str">
        <f t="shared" si="40"/>
        <v>1380</v>
      </c>
      <c r="B1283" s="191"/>
      <c r="C1283" s="191" t="str">
        <f t="shared" si="41"/>
        <v>13800012</v>
      </c>
      <c r="D1283" t="str">
        <f>'Funding Import'!A1285</f>
        <v>RB051380: ST FRANCIS RC PRIMARY BRAINTRE</v>
      </c>
      <c r="E1283" t="str">
        <f>MID('Funding Import'!B1285,2,4)</f>
        <v>0012</v>
      </c>
      <c r="F1283" t="str">
        <f>MID('Funding Import'!B1285,8,50)</f>
        <v>COVID CATCH UP</v>
      </c>
      <c r="G1283" t="str">
        <f>'Funding Import'!I1285</f>
        <v>DL 8645 0012recoveryc 0012RPG</v>
      </c>
      <c r="H1283">
        <f>'Funding Import'!H1285</f>
        <v>906.25</v>
      </c>
      <c r="I1283" s="139"/>
    </row>
    <row r="1284" spans="1:9" ht="15" x14ac:dyDescent="0.2">
      <c r="A1284" s="191" t="str">
        <f t="shared" si="40"/>
        <v>1380</v>
      </c>
      <c r="B1284" s="191"/>
      <c r="C1284" s="191" t="str">
        <f t="shared" si="41"/>
        <v>13800012</v>
      </c>
      <c r="D1284" t="str">
        <f>'Funding Import'!A1286</f>
        <v>RB051380: ST FRANCIS RC PRIMARY BRAINTRE</v>
      </c>
      <c r="E1284" t="str">
        <f>MID('Funding Import'!B1286,2,4)</f>
        <v>0012</v>
      </c>
      <c r="F1284" t="str">
        <f>MID('Funding Import'!B1286,8,50)</f>
        <v>COVID CATCH UP</v>
      </c>
      <c r="G1284" t="str">
        <f>'Funding Import'!I1286</f>
        <v>DL 8656 0012schoolled 0012SLT</v>
      </c>
      <c r="H1284">
        <f>'Funding Import'!H1286</f>
        <v>767.81</v>
      </c>
      <c r="I1284" s="139"/>
    </row>
    <row r="1285" spans="1:9" ht="15" x14ac:dyDescent="0.2">
      <c r="A1285" s="191" t="str">
        <f t="shared" si="40"/>
        <v>1380</v>
      </c>
      <c r="B1285" s="191"/>
      <c r="C1285" s="191" t="str">
        <f t="shared" si="41"/>
        <v>13800014</v>
      </c>
      <c r="D1285" t="str">
        <f>'Funding Import'!A1287</f>
        <v>RB051380: ST FRANCIS RC PRIMARY BRAINTRE</v>
      </c>
      <c r="E1285" t="str">
        <f>MID('Funding Import'!B1287,2,4)</f>
        <v>0014</v>
      </c>
      <c r="F1285" t="str">
        <f>MID('Funding Import'!B1287,8,50)</f>
        <v>PUPIL PREMIUM</v>
      </c>
      <c r="G1285" t="str">
        <f>'Funding Import'!I1287</f>
        <v>Spreadsheet B 400831 21077861 ES093 DP0593 SUMMER21PPG SUM21PPG ES093 DP0593 SUMMER21PPG SUM21PPG</v>
      </c>
      <c r="H1285">
        <f>'Funding Import'!H1287</f>
        <v>14010</v>
      </c>
      <c r="I1285" s="139"/>
    </row>
    <row r="1286" spans="1:9" ht="15" x14ac:dyDescent="0.2">
      <c r="A1286" s="191" t="str">
        <f t="shared" si="40"/>
        <v>1380</v>
      </c>
      <c r="B1286" s="191"/>
      <c r="C1286" s="191" t="str">
        <f t="shared" si="41"/>
        <v>13800014</v>
      </c>
      <c r="D1286" t="str">
        <f>'Funding Import'!A1288</f>
        <v>RB051380: ST FRANCIS RC PRIMARY BRAINTRE</v>
      </c>
      <c r="E1286" t="str">
        <f>MID('Funding Import'!B1288,2,4)</f>
        <v>0014</v>
      </c>
      <c r="F1286" t="str">
        <f>MID('Funding Import'!B1288,8,50)</f>
        <v>PUPIL PREMIUM</v>
      </c>
      <c r="G1286" t="str">
        <f>'Funding Import'!I1288</f>
        <v>DL 8701 0014 Pupil Premium Autumn Term 2021</v>
      </c>
      <c r="H1286">
        <f>'Funding Import'!H1288</f>
        <v>11208</v>
      </c>
      <c r="I1286" s="139"/>
    </row>
    <row r="1287" spans="1:9" ht="15" x14ac:dyDescent="0.2">
      <c r="A1287" s="191" t="str">
        <f t="shared" si="40"/>
        <v>1380</v>
      </c>
      <c r="B1287" s="191"/>
      <c r="C1287" s="191" t="str">
        <f t="shared" si="41"/>
        <v>13800018</v>
      </c>
      <c r="D1287" t="str">
        <f>'Funding Import'!A1289</f>
        <v>RB051380: ST FRANCIS RC PRIMARY BRAINTRE</v>
      </c>
      <c r="E1287" t="str">
        <f>MID('Funding Import'!B1289,2,4)</f>
        <v>0018</v>
      </c>
      <c r="F1287" t="str">
        <f>MID('Funding Import'!B1289,8,50)</f>
        <v>ADDITIONAL GRANT INCOME</v>
      </c>
      <c r="G1287" t="str">
        <f>'Funding Import'!I1289</f>
        <v>Spreadsheet B 393531 20728061 ES032 RM0087 PE GRANT APR 21 ES032 RM0087 PE GRANT APR 21</v>
      </c>
      <c r="H1287">
        <f>'Funding Import'!H1289</f>
        <v>7375</v>
      </c>
      <c r="I1287" s="139"/>
    </row>
    <row r="1288" spans="1:9" ht="15" x14ac:dyDescent="0.2">
      <c r="A1288" s="191" t="str">
        <f t="shared" si="40"/>
        <v>1380</v>
      </c>
      <c r="B1288" s="191"/>
      <c r="C1288" s="191" t="str">
        <f t="shared" si="41"/>
        <v>13800018</v>
      </c>
      <c r="D1288" t="str">
        <f>'Funding Import'!A1290</f>
        <v>RB051380: ST FRANCIS RC PRIMARY BRAINTRE</v>
      </c>
      <c r="E1288" t="str">
        <f>MID('Funding Import'!B1290,2,4)</f>
        <v>0018</v>
      </c>
      <c r="F1288" t="str">
        <f>MID('Funding Import'!B1290,8,50)</f>
        <v>ADDITIONAL GRANT INCOME</v>
      </c>
      <c r="G1288" t="str">
        <f>'Funding Import'!I1290</f>
        <v>Spreadsheet B 399769 20981730 UIFSM JULY21 UIFSM 21 ES085 RM0124 UIFSM JULY21 UIFSM 21</v>
      </c>
      <c r="H1288">
        <f>'Funding Import'!H1290</f>
        <v>33660</v>
      </c>
      <c r="I1288" s="139"/>
    </row>
    <row r="1289" spans="1:9" ht="15" x14ac:dyDescent="0.2">
      <c r="A1289" s="191" t="str">
        <f t="shared" si="40"/>
        <v>1380</v>
      </c>
      <c r="B1289" s="191"/>
      <c r="C1289" s="191" t="str">
        <f t="shared" si="41"/>
        <v>13800018</v>
      </c>
      <c r="D1289" t="str">
        <f>'Funding Import'!A1291</f>
        <v>RB051380: ST FRANCIS RC PRIMARY BRAINTRE</v>
      </c>
      <c r="E1289" t="str">
        <f>MID('Funding Import'!B1291,2,4)</f>
        <v>0018</v>
      </c>
      <c r="F1289" t="str">
        <f>MID('Funding Import'!B1291,8,50)</f>
        <v>ADDITIONAL GRANT INCOME</v>
      </c>
      <c r="G1289" t="str">
        <f>'Funding Import'!I1291</f>
        <v>DL 8673 PE GRANT OCT21 0018PE</v>
      </c>
      <c r="H1289">
        <f>'Funding Import'!H1291</f>
        <v>10354</v>
      </c>
      <c r="I1289" s="139"/>
    </row>
    <row r="1290" spans="1:9" ht="15" x14ac:dyDescent="0.2">
      <c r="A1290" s="191" t="str">
        <f t="shared" si="40"/>
        <v>1380</v>
      </c>
      <c r="B1290" s="191"/>
      <c r="C1290" s="191" t="str">
        <f t="shared" si="41"/>
        <v>13800026</v>
      </c>
      <c r="D1290" t="str">
        <f>'Funding Import'!A1292</f>
        <v>RB051380: ST FRANCIS RC PRIMARY BRAINTRE</v>
      </c>
      <c r="E1290" t="str">
        <f>MID('Funding Import'!B1292,2,4)</f>
        <v>0026</v>
      </c>
      <c r="F1290" t="str">
        <f>MID('Funding Import'!B1292,8,50)</f>
        <v>NOTIONAL SEN FUNDING</v>
      </c>
      <c r="G1290" t="str">
        <f>'Funding Import'!I1292</f>
        <v>Spreadsheet B 391732 20639856 ES012 MK0514 10026 NOTIONAL SEN ES012 MK0514 10026 NOTIONAL SEN</v>
      </c>
      <c r="H1290">
        <f>'Funding Import'!H1292</f>
        <v>107133</v>
      </c>
      <c r="I1290" s="139"/>
    </row>
    <row r="1291" spans="1:9" ht="15" x14ac:dyDescent="0.2">
      <c r="A1291" s="191" t="str">
        <f t="shared" si="40"/>
        <v>1382</v>
      </c>
      <c r="B1291" s="191"/>
      <c r="C1291" s="191" t="str">
        <f t="shared" si="41"/>
        <v>13820001</v>
      </c>
      <c r="D1291" t="str">
        <f>'Funding Import'!A1293</f>
        <v>RB051382: ST MICHAEL'S COE (VA) PRIMARY</v>
      </c>
      <c r="E1291" t="str">
        <f>MID('Funding Import'!B1293,2,4)</f>
        <v>0001</v>
      </c>
      <c r="F1291" t="str">
        <f>MID('Funding Import'!B1293,8,50)</f>
        <v>FORMULA FUNDED (EXCL RATES)</v>
      </c>
      <c r="G1291" t="str">
        <f>'Funding Import'!I1293</f>
        <v>Spreadsheet B 391145 20630885 ES006 MK0508 10001 FORMULA FUNDED ES006 MK0508 10001 FORMULA FUNDED</v>
      </c>
      <c r="H1291">
        <f>'Funding Import'!H1293</f>
        <v>1574098</v>
      </c>
      <c r="I1291" s="139"/>
    </row>
    <row r="1292" spans="1:9" ht="15" x14ac:dyDescent="0.2">
      <c r="A1292" s="191" t="str">
        <f t="shared" si="40"/>
        <v>1382</v>
      </c>
      <c r="B1292" s="191"/>
      <c r="C1292" s="191" t="str">
        <f t="shared" si="41"/>
        <v>13820002</v>
      </c>
      <c r="D1292" t="str">
        <f>'Funding Import'!A1294</f>
        <v>RB051382: ST MICHAEL'S COE (VA) PRIMARY</v>
      </c>
      <c r="E1292" t="str">
        <f>MID('Funding Import'!B1294,2,4)</f>
        <v>0002</v>
      </c>
      <c r="F1292" t="str">
        <f>MID('Funding Import'!B1294,8,50)</f>
        <v>RATES</v>
      </c>
      <c r="G1292" t="str">
        <f>'Funding Import'!I1294</f>
        <v>Spreadsheet B 391137 20630756 ES007 MK0509 10002 RATES ES007 MK0509 10002 RATES</v>
      </c>
      <c r="H1292">
        <f>'Funding Import'!H1294</f>
        <v>6346</v>
      </c>
      <c r="I1292" s="139"/>
    </row>
    <row r="1293" spans="1:9" ht="15" x14ac:dyDescent="0.2">
      <c r="A1293" s="191" t="str">
        <f t="shared" si="40"/>
        <v>1382</v>
      </c>
      <c r="B1293" s="191"/>
      <c r="C1293" s="191" t="str">
        <f t="shared" si="41"/>
        <v>13820003</v>
      </c>
      <c r="D1293" t="str">
        <f>'Funding Import'!A1295</f>
        <v>RB051382: ST MICHAEL'S COE (VA) PRIMARY</v>
      </c>
      <c r="E1293" t="str">
        <f>MID('Funding Import'!B1295,2,4)</f>
        <v>0003</v>
      </c>
      <c r="F1293" t="str">
        <f>MID('Funding Import'!B1295,8,50)</f>
        <v>BROUGHT FORWARD</v>
      </c>
      <c r="G1293" t="str">
        <f>'Funding Import'!I1295</f>
        <v>Spreadsheet B 394797 20778211 ES055 MK0568 10003 OPENING BALANCES ES055 MK0568 10003 OPENING BALANCES</v>
      </c>
      <c r="H1293">
        <f>'Funding Import'!H1295</f>
        <v>162860.1</v>
      </c>
      <c r="I1293" s="139"/>
    </row>
    <row r="1294" spans="1:9" ht="15" x14ac:dyDescent="0.2">
      <c r="A1294" s="191" t="str">
        <f t="shared" si="40"/>
        <v>1382</v>
      </c>
      <c r="B1294" s="191"/>
      <c r="C1294" s="191" t="str">
        <f t="shared" si="41"/>
        <v>13820004</v>
      </c>
      <c r="D1294" t="str">
        <f>'Funding Import'!A1296</f>
        <v>RB051382: ST MICHAEL'S COE (VA) PRIMARY</v>
      </c>
      <c r="E1294" t="str">
        <f>MID('Funding Import'!B1296,2,4)</f>
        <v>0004</v>
      </c>
      <c r="F1294" t="str">
        <f>MID('Funding Import'!B1296,8,50)</f>
        <v>STATEMENTED SEN</v>
      </c>
      <c r="G1294" t="str">
        <f>'Funding Import'!I1296</f>
        <v>Spreadsheet B 391144 20630818 ES009 MK0511 10004 EHCP ES009 MK0511 10004 EHCP</v>
      </c>
      <c r="H1294">
        <f>'Funding Import'!H1296</f>
        <v>66699</v>
      </c>
      <c r="I1294" s="139"/>
    </row>
    <row r="1295" spans="1:9" ht="15" x14ac:dyDescent="0.2">
      <c r="A1295" s="191" t="str">
        <f t="shared" si="40"/>
        <v>1382</v>
      </c>
      <c r="B1295" s="191"/>
      <c r="C1295" s="191" t="str">
        <f t="shared" si="41"/>
        <v>13820004</v>
      </c>
      <c r="D1295" t="str">
        <f>'Funding Import'!A1297</f>
        <v>RB051382: ST MICHAEL'S COE (VA) PRIMARY</v>
      </c>
      <c r="E1295" t="str">
        <f>MID('Funding Import'!B1297,2,4)</f>
        <v>0004</v>
      </c>
      <c r="F1295" t="str">
        <f>MID('Funding Import'!B1297,8,50)</f>
        <v>STATEMENTED SEN</v>
      </c>
      <c r="G1295" t="str">
        <f>'Funding Import'!I1297</f>
        <v>Spreadsheet B 394845 20782782 ES043 DP0533 SEN TOP-UP SUM1 SUM-21 ES043 DP0533 SEN TOP-UP SUM1 SUM-21</v>
      </c>
      <c r="H1295">
        <f>'Funding Import'!H1297</f>
        <v>3334</v>
      </c>
      <c r="I1295" s="139"/>
    </row>
    <row r="1296" spans="1:9" ht="15" x14ac:dyDescent="0.2">
      <c r="A1296" s="191" t="str">
        <f t="shared" si="40"/>
        <v>1382</v>
      </c>
      <c r="B1296" s="191"/>
      <c r="C1296" s="191" t="str">
        <f t="shared" si="41"/>
        <v>13820004</v>
      </c>
      <c r="D1296" t="str">
        <f>'Funding Import'!A1298</f>
        <v>RB051382: ST MICHAEL'S COE (VA) PRIMARY</v>
      </c>
      <c r="E1296" t="str">
        <f>MID('Funding Import'!B1298,2,4)</f>
        <v>0004</v>
      </c>
      <c r="F1296" t="str">
        <f>MID('Funding Import'!B1298,8,50)</f>
        <v>STATEMENTED SEN</v>
      </c>
      <c r="G1296" t="str">
        <f>'Funding Import'!I1298</f>
        <v>Spreadsheet B 401820 21143763 ES099 MK0707 SEN TOP-UP SUM2 SUM-21 ES099 MK0707 SEN TOP-UP SUM2 SUM-21</v>
      </c>
      <c r="H1296">
        <f>'Funding Import'!H1298</f>
        <v>427</v>
      </c>
      <c r="I1296" s="139"/>
    </row>
    <row r="1297" spans="1:9" ht="15" x14ac:dyDescent="0.2">
      <c r="A1297" s="191" t="str">
        <f t="shared" si="40"/>
        <v>1382</v>
      </c>
      <c r="B1297" s="191"/>
      <c r="C1297" s="191" t="str">
        <f t="shared" si="41"/>
        <v>13820004</v>
      </c>
      <c r="D1297" t="str">
        <f>'Funding Import'!A1299</f>
        <v>RB051382: ST MICHAEL'S COE (VA) PRIMARY</v>
      </c>
      <c r="E1297" t="str">
        <f>MID('Funding Import'!B1299,2,4)</f>
        <v>0004</v>
      </c>
      <c r="F1297" t="str">
        <f>MID('Funding Import'!B1299,8,50)</f>
        <v>STATEMENTED SEN</v>
      </c>
      <c r="G1297" t="str">
        <f>'Funding Import'!I1299</f>
        <v>DL 8688 SEN TOP-UP AUT1 AUT-21</v>
      </c>
      <c r="H1297">
        <f>'Funding Import'!H1299</f>
        <v>11366</v>
      </c>
      <c r="I1297" s="139"/>
    </row>
    <row r="1298" spans="1:9" ht="15" x14ac:dyDescent="0.2">
      <c r="A1298" s="191" t="str">
        <f t="shared" si="40"/>
        <v>1382</v>
      </c>
      <c r="B1298" s="191"/>
      <c r="C1298" s="191" t="str">
        <f t="shared" si="41"/>
        <v>13820006</v>
      </c>
      <c r="D1298" t="str">
        <f>'Funding Import'!A1300</f>
        <v>RB051382: ST MICHAEL'S COE (VA) PRIMARY</v>
      </c>
      <c r="E1298" t="str">
        <f>MID('Funding Import'!B1300,2,4)</f>
        <v>0006</v>
      </c>
      <c r="F1298" t="str">
        <f>MID('Funding Import'!B1300,8,50)</f>
        <v>EXCEPTIONAL COVID COST GRANT</v>
      </c>
      <c r="G1298" t="str">
        <f>'Funding Import'!I1300</f>
        <v>Spreadsheet B 398804 20920024 ES065 DP0556 COVIDEMERGENCY COVIDEM ES065 DP0556 COVIDEMERGENCY COVIDEM</v>
      </c>
      <c r="H1298">
        <f>'Funding Import'!H1300</f>
        <v>13900</v>
      </c>
      <c r="I1298" s="139"/>
    </row>
    <row r="1299" spans="1:9" ht="15" x14ac:dyDescent="0.2">
      <c r="A1299" s="191" t="str">
        <f t="shared" si="40"/>
        <v>1382</v>
      </c>
      <c r="B1299" s="191"/>
      <c r="C1299" s="191" t="str">
        <f t="shared" si="41"/>
        <v>13820006</v>
      </c>
      <c r="D1299" t="str">
        <f>'Funding Import'!A1301</f>
        <v>RB051382: ST MICHAEL'S COE (VA) PRIMARY</v>
      </c>
      <c r="E1299" t="str">
        <f>MID('Funding Import'!B1301,2,4)</f>
        <v>0006</v>
      </c>
      <c r="F1299" t="str">
        <f>MID('Funding Import'!B1301,8,50)</f>
        <v>EXCEPTIONAL COVID COST GRANT</v>
      </c>
      <c r="G1299" t="str">
        <f>'Funding Import'!I1301</f>
        <v>Spreadsheet B 399778 20982606 Movement from code '0006 to '0012 covid  emergency recode ES089 RM0128 Covid emergency recode</v>
      </c>
      <c r="H1299">
        <f>'Funding Import'!H1301</f>
        <v>-13900</v>
      </c>
      <c r="I1299" s="139"/>
    </row>
    <row r="1300" spans="1:9" ht="15" x14ac:dyDescent="0.2">
      <c r="A1300" s="191" t="str">
        <f t="shared" si="40"/>
        <v>1382</v>
      </c>
      <c r="B1300" s="191"/>
      <c r="C1300" s="191" t="str">
        <f t="shared" si="41"/>
        <v>13820012</v>
      </c>
      <c r="D1300" t="str">
        <f>'Funding Import'!A1302</f>
        <v>RB051382: ST MICHAEL'S COE (VA) PRIMARY</v>
      </c>
      <c r="E1300" t="str">
        <f>MID('Funding Import'!B1302,2,4)</f>
        <v>0012</v>
      </c>
      <c r="F1300" t="str">
        <f>MID('Funding Import'!B1302,8,50)</f>
        <v>COVID CATCH UP</v>
      </c>
      <c r="G1300" t="str">
        <f>'Funding Import'!I1302</f>
        <v>Spreadsheet B 399778 20982606 Movement from code '0006 to '0012 covid  emergency recode ES089 RM0128 Covid emergency recode</v>
      </c>
      <c r="H1300">
        <f>'Funding Import'!H1302</f>
        <v>13900</v>
      </c>
      <c r="I1300" s="139"/>
    </row>
    <row r="1301" spans="1:9" ht="15" x14ac:dyDescent="0.2">
      <c r="A1301" s="191" t="str">
        <f t="shared" si="40"/>
        <v>1382</v>
      </c>
      <c r="B1301" s="191"/>
      <c r="C1301" s="191" t="str">
        <f t="shared" si="41"/>
        <v>13820012</v>
      </c>
      <c r="D1301" t="str">
        <f>'Funding Import'!A1303</f>
        <v>RB051382: ST MICHAEL'S COE (VA) PRIMARY</v>
      </c>
      <c r="E1301" t="str">
        <f>MID('Funding Import'!B1303,2,4)</f>
        <v>0012</v>
      </c>
      <c r="F1301" t="str">
        <f>MID('Funding Import'!B1303,8,50)</f>
        <v>COVID CATCH UP</v>
      </c>
      <c r="G1301" t="str">
        <f>'Funding Import'!I1303</f>
        <v>DL 8645 0012recoveryc 0012RPG</v>
      </c>
      <c r="H1301">
        <f>'Funding Import'!H1303</f>
        <v>1377.5</v>
      </c>
      <c r="I1301" s="139"/>
    </row>
    <row r="1302" spans="1:9" ht="15" x14ac:dyDescent="0.2">
      <c r="A1302" s="191" t="str">
        <f t="shared" si="40"/>
        <v>1382</v>
      </c>
      <c r="B1302" s="191"/>
      <c r="C1302" s="191" t="str">
        <f t="shared" si="41"/>
        <v>13820012</v>
      </c>
      <c r="D1302" t="str">
        <f>'Funding Import'!A1304</f>
        <v>RB051382: ST MICHAEL'S COE (VA) PRIMARY</v>
      </c>
      <c r="E1302" t="str">
        <f>MID('Funding Import'!B1304,2,4)</f>
        <v>0012</v>
      </c>
      <c r="F1302" t="str">
        <f>MID('Funding Import'!B1304,8,50)</f>
        <v>COVID CATCH UP</v>
      </c>
      <c r="G1302" t="str">
        <f>'Funding Import'!I1304</f>
        <v>DL 8656 0012schoolled 0012SLT</v>
      </c>
      <c r="H1302">
        <f>'Funding Import'!H1304</f>
        <v>1122.19</v>
      </c>
      <c r="I1302" s="139"/>
    </row>
    <row r="1303" spans="1:9" ht="15" x14ac:dyDescent="0.2">
      <c r="A1303" s="191" t="str">
        <f t="shared" si="40"/>
        <v>1382</v>
      </c>
      <c r="B1303" s="191"/>
      <c r="C1303" s="191" t="str">
        <f t="shared" si="41"/>
        <v>13820014</v>
      </c>
      <c r="D1303" t="str">
        <f>'Funding Import'!A1305</f>
        <v>RB051382: ST MICHAEL'S COE (VA) PRIMARY</v>
      </c>
      <c r="E1303" t="str">
        <f>MID('Funding Import'!B1305,2,4)</f>
        <v>0014</v>
      </c>
      <c r="F1303" t="str">
        <f>MID('Funding Import'!B1305,8,50)</f>
        <v>PUPIL PREMIUM</v>
      </c>
      <c r="G1303" t="str">
        <f>'Funding Import'!I1305</f>
        <v>Spreadsheet B 400831 21077861 ES093 DP0593 SUMMER21PPG SUM21PPG ES093 DP0593 SUMMER21PPG SUM21PPG</v>
      </c>
      <c r="H1303">
        <f>'Funding Import'!H1305</f>
        <v>22963</v>
      </c>
      <c r="I1303" s="139"/>
    </row>
    <row r="1304" spans="1:9" ht="15" x14ac:dyDescent="0.2">
      <c r="A1304" s="191" t="str">
        <f t="shared" si="40"/>
        <v>1382</v>
      </c>
      <c r="B1304" s="191"/>
      <c r="C1304" s="191" t="str">
        <f t="shared" si="41"/>
        <v>13820014</v>
      </c>
      <c r="D1304" t="str">
        <f>'Funding Import'!A1306</f>
        <v>RB051382: ST MICHAEL'S COE (VA) PRIMARY</v>
      </c>
      <c r="E1304" t="str">
        <f>MID('Funding Import'!B1306,2,4)</f>
        <v>0014</v>
      </c>
      <c r="F1304" t="str">
        <f>MID('Funding Import'!B1306,8,50)</f>
        <v>PUPIL PREMIUM</v>
      </c>
      <c r="G1304" t="str">
        <f>'Funding Import'!I1306</f>
        <v>DL 8701 0014 Pupil Premium Autumn Term 2021</v>
      </c>
      <c r="H1304">
        <f>'Funding Import'!H1306</f>
        <v>18370</v>
      </c>
      <c r="I1304" s="139"/>
    </row>
    <row r="1305" spans="1:9" ht="15" x14ac:dyDescent="0.2">
      <c r="A1305" s="191" t="str">
        <f t="shared" si="40"/>
        <v>1382</v>
      </c>
      <c r="B1305" s="191"/>
      <c r="C1305" s="191" t="str">
        <f t="shared" si="41"/>
        <v>13820018</v>
      </c>
      <c r="D1305" t="str">
        <f>'Funding Import'!A1307</f>
        <v>RB051382: ST MICHAEL'S COE (VA) PRIMARY</v>
      </c>
      <c r="E1305" t="str">
        <f>MID('Funding Import'!B1307,2,4)</f>
        <v>0018</v>
      </c>
      <c r="F1305" t="str">
        <f>MID('Funding Import'!B1307,8,50)</f>
        <v>ADDITIONAL GRANT INCOME</v>
      </c>
      <c r="G1305" t="str">
        <f>'Funding Import'!I1307</f>
        <v>Spreadsheet B 393531 20728061 ES032 RM0087 PE GRANT APR 21 ES032 RM0087 PE GRANT APR 21</v>
      </c>
      <c r="H1305">
        <f>'Funding Import'!H1307</f>
        <v>8162</v>
      </c>
      <c r="I1305" s="139"/>
    </row>
    <row r="1306" spans="1:9" ht="15" x14ac:dyDescent="0.2">
      <c r="A1306" s="191" t="str">
        <f t="shared" si="40"/>
        <v>1382</v>
      </c>
      <c r="B1306" s="191"/>
      <c r="C1306" s="191" t="str">
        <f t="shared" si="41"/>
        <v>13820018</v>
      </c>
      <c r="D1306" t="str">
        <f>'Funding Import'!A1308</f>
        <v>RB051382: ST MICHAEL'S COE (VA) PRIMARY</v>
      </c>
      <c r="E1306" t="str">
        <f>MID('Funding Import'!B1308,2,4)</f>
        <v>0018</v>
      </c>
      <c r="F1306" t="str">
        <f>MID('Funding Import'!B1308,8,50)</f>
        <v>ADDITIONAL GRANT INCOME</v>
      </c>
      <c r="G1306" t="str">
        <f>'Funding Import'!I1308</f>
        <v>Spreadsheet B 399769 20981730 UIFSM JULY21 UIFSM 21 ES085 RM0124 UIFSM JULY21 UIFSM 21</v>
      </c>
      <c r="H1306">
        <f>'Funding Import'!H1308</f>
        <v>62670</v>
      </c>
      <c r="I1306" s="139"/>
    </row>
    <row r="1307" spans="1:9" ht="15" x14ac:dyDescent="0.2">
      <c r="A1307" s="191" t="str">
        <f t="shared" si="40"/>
        <v>1382</v>
      </c>
      <c r="B1307" s="191"/>
      <c r="C1307" s="191" t="str">
        <f t="shared" si="41"/>
        <v>13820018</v>
      </c>
      <c r="D1307" t="str">
        <f>'Funding Import'!A1309</f>
        <v>RB051382: ST MICHAEL'S COE (VA) PRIMARY</v>
      </c>
      <c r="E1307" t="str">
        <f>MID('Funding Import'!B1309,2,4)</f>
        <v>0018</v>
      </c>
      <c r="F1307" t="str">
        <f>MID('Funding Import'!B1309,8,50)</f>
        <v>ADDITIONAL GRANT INCOME</v>
      </c>
      <c r="G1307" t="str">
        <f>'Funding Import'!I1309</f>
        <v>DL 8673 PE GRANT OCT21 0018PE</v>
      </c>
      <c r="H1307">
        <f>'Funding Import'!H1309</f>
        <v>11410</v>
      </c>
      <c r="I1307" s="139"/>
    </row>
    <row r="1308" spans="1:9" ht="15" x14ac:dyDescent="0.2">
      <c r="A1308" s="191" t="str">
        <f t="shared" si="40"/>
        <v>1382</v>
      </c>
      <c r="B1308" s="191"/>
      <c r="C1308" s="191" t="str">
        <f t="shared" si="41"/>
        <v>13820026</v>
      </c>
      <c r="D1308" t="str">
        <f>'Funding Import'!A1310</f>
        <v>RB051382: ST MICHAEL'S COE (VA) PRIMARY</v>
      </c>
      <c r="E1308" t="str">
        <f>MID('Funding Import'!B1310,2,4)</f>
        <v>0026</v>
      </c>
      <c r="F1308" t="str">
        <f>MID('Funding Import'!B1310,8,50)</f>
        <v>NOTIONAL SEN FUNDING</v>
      </c>
      <c r="G1308" t="str">
        <f>'Funding Import'!I1310</f>
        <v>Spreadsheet B 391732 20639856 ES012 MK0514 10026 NOTIONAL SEN ES012 MK0514 10026 NOTIONAL SEN</v>
      </c>
      <c r="H1308">
        <f>'Funding Import'!H1310</f>
        <v>152699</v>
      </c>
      <c r="I1308" s="139"/>
    </row>
    <row r="1309" spans="1:9" ht="15" x14ac:dyDescent="0.2">
      <c r="A1309" s="191" t="str">
        <f t="shared" si="40"/>
        <v>1384</v>
      </c>
      <c r="B1309" s="191"/>
      <c r="C1309" s="191" t="str">
        <f t="shared" si="41"/>
        <v>13840001</v>
      </c>
      <c r="D1309" t="str">
        <f>'Funding Import'!A1311</f>
        <v>RB051384: WHITE COURT SCHOOL</v>
      </c>
      <c r="E1309" t="str">
        <f>MID('Funding Import'!B1311,2,4)</f>
        <v>0001</v>
      </c>
      <c r="F1309" t="str">
        <f>MID('Funding Import'!B1311,8,50)</f>
        <v>FORMULA FUNDED (EXCL RATES)</v>
      </c>
      <c r="G1309" t="str">
        <f>'Funding Import'!I1311</f>
        <v>Spreadsheet B 390086 20589725 ES001 DP0515 FEEE234 SUM21INT ES001 DP0515 FEEE234 SUM21INT</v>
      </c>
      <c r="H1309">
        <f>'Funding Import'!H1311</f>
        <v>22523.54</v>
      </c>
      <c r="I1309" s="139"/>
    </row>
    <row r="1310" spans="1:9" ht="15" x14ac:dyDescent="0.2">
      <c r="A1310" s="191" t="str">
        <f t="shared" si="40"/>
        <v>1384</v>
      </c>
      <c r="B1310" s="191"/>
      <c r="C1310" s="191" t="str">
        <f t="shared" si="41"/>
        <v>13840001</v>
      </c>
      <c r="D1310" t="str">
        <f>'Funding Import'!A1312</f>
        <v>RB051384: WHITE COURT SCHOOL</v>
      </c>
      <c r="E1310" t="str">
        <f>MID('Funding Import'!B1312,2,4)</f>
        <v>0001</v>
      </c>
      <c r="F1310" t="str">
        <f>MID('Funding Import'!B1312,8,50)</f>
        <v>FORMULA FUNDED (EXCL RATES)</v>
      </c>
      <c r="G1310" t="str">
        <f>'Funding Import'!I1312</f>
        <v>Spreadsheet B 391145 20630885 ES006 MK0508 10001 FORMULA FUNDED ES006 MK0508 10001 FORMULA FUNDED</v>
      </c>
      <c r="H1310">
        <f>'Funding Import'!H1312</f>
        <v>2252806</v>
      </c>
      <c r="I1310" s="139"/>
    </row>
    <row r="1311" spans="1:9" ht="15" x14ac:dyDescent="0.2">
      <c r="A1311" s="191" t="str">
        <f t="shared" si="40"/>
        <v>1384</v>
      </c>
      <c r="B1311" s="191"/>
      <c r="C1311" s="191" t="str">
        <f t="shared" si="41"/>
        <v>13840001</v>
      </c>
      <c r="D1311" t="str">
        <f>'Funding Import'!A1313</f>
        <v>RB051384: WHITE COURT SCHOOL</v>
      </c>
      <c r="E1311" t="str">
        <f>MID('Funding Import'!B1313,2,4)</f>
        <v>0001</v>
      </c>
      <c r="F1311" t="str">
        <f>MID('Funding Import'!B1313,8,50)</f>
        <v>FORMULA FUNDED (EXCL RATES)</v>
      </c>
      <c r="G1311" t="str">
        <f>'Funding Import'!I1313</f>
        <v>Spreadsheet B 395854 20828626 ES053 MK0591 FEEE234 SUM21ACT ES053 MK0591 FEEE234 SUM21ACT</v>
      </c>
      <c r="H1311">
        <f>'Funding Import'!H1313</f>
        <v>22972.17</v>
      </c>
      <c r="I1311" s="139"/>
    </row>
    <row r="1312" spans="1:9" ht="15" x14ac:dyDescent="0.2">
      <c r="A1312" s="191" t="str">
        <f t="shared" si="40"/>
        <v>1384</v>
      </c>
      <c r="B1312" s="191"/>
      <c r="C1312" s="191" t="str">
        <f t="shared" si="41"/>
        <v>13840001</v>
      </c>
      <c r="D1312" t="str">
        <f>'Funding Import'!A1314</f>
        <v>RB051384: WHITE COURT SCHOOL</v>
      </c>
      <c r="E1312" t="str">
        <f>MID('Funding Import'!B1314,2,4)</f>
        <v>0001</v>
      </c>
      <c r="F1312" t="str">
        <f>MID('Funding Import'!B1314,8,50)</f>
        <v>FORMULA FUNDED (EXCL RATES)</v>
      </c>
      <c r="G1312" t="str">
        <f>'Funding Import'!I1314</f>
        <v>Spreadsheet B 401824 21143798 ES100 MK0709  FEEE234 AUT21INT ES100 MK0709  FEEE234 AUT21INT</v>
      </c>
      <c r="H1312">
        <f>'Funding Import'!H1314</f>
        <v>18116.580000000002</v>
      </c>
      <c r="I1312" s="139"/>
    </row>
    <row r="1313" spans="1:9" ht="15" x14ac:dyDescent="0.2">
      <c r="A1313" s="191" t="str">
        <f t="shared" si="40"/>
        <v>1384</v>
      </c>
      <c r="B1313" s="191"/>
      <c r="C1313" s="191" t="str">
        <f t="shared" si="41"/>
        <v>13840001</v>
      </c>
      <c r="D1313" t="str">
        <f>'Funding Import'!A1315</f>
        <v>RB051384: WHITE COURT SCHOOL</v>
      </c>
      <c r="E1313" t="str">
        <f>MID('Funding Import'!B1315,2,4)</f>
        <v>0001</v>
      </c>
      <c r="F1313" t="str">
        <f>MID('Funding Import'!B1315,8,50)</f>
        <v>FORMULA FUNDED (EXCL RATES)</v>
      </c>
      <c r="G1313" t="str">
        <f>'Funding Import'!I1315</f>
        <v>DL 8652 FEEE234 AUT21ACT</v>
      </c>
      <c r="H1313">
        <f>'Funding Import'!H1315</f>
        <v>28840.14</v>
      </c>
      <c r="I1313" s="139"/>
    </row>
    <row r="1314" spans="1:9" ht="15" x14ac:dyDescent="0.2">
      <c r="A1314" s="191" t="str">
        <f t="shared" si="40"/>
        <v>1384</v>
      </c>
      <c r="B1314" s="191"/>
      <c r="C1314" s="191" t="str">
        <f t="shared" si="41"/>
        <v>13840001</v>
      </c>
      <c r="D1314" t="str">
        <f>'Funding Import'!A1316</f>
        <v>RB051384: WHITE COURT SCHOOL</v>
      </c>
      <c r="E1314" t="str">
        <f>MID('Funding Import'!B1316,2,4)</f>
        <v>0001</v>
      </c>
      <c r="F1314" t="str">
        <f>MID('Funding Import'!B1316,8,50)</f>
        <v>FORMULA FUNDED (EXCL RATES)</v>
      </c>
      <c r="G1314" t="str">
        <f>'Funding Import'!I1316</f>
        <v>DL 8683 FEEE234 AUT21AMD</v>
      </c>
      <c r="H1314">
        <f>'Funding Import'!H1316</f>
        <v>394.2</v>
      </c>
      <c r="I1314" s="139"/>
    </row>
    <row r="1315" spans="1:9" ht="15" x14ac:dyDescent="0.2">
      <c r="A1315" s="191" t="str">
        <f t="shared" si="40"/>
        <v>1384</v>
      </c>
      <c r="B1315" s="191"/>
      <c r="C1315" s="191" t="str">
        <f t="shared" si="41"/>
        <v>13840001</v>
      </c>
      <c r="D1315" t="str">
        <f>'Funding Import'!A1317</f>
        <v>RB051384: WHITE COURT SCHOOL</v>
      </c>
      <c r="E1315" t="str">
        <f>MID('Funding Import'!B1317,2,4)</f>
        <v>0001</v>
      </c>
      <c r="F1315" t="str">
        <f>MID('Funding Import'!B1317,8,50)</f>
        <v>FORMULA FUNDED (EXCL RATES)</v>
      </c>
      <c r="G1315" t="str">
        <f>'Funding Import'!I1317</f>
        <v>DL 8708 SPR22INT - FEEE234</v>
      </c>
      <c r="H1315">
        <f>'Funding Import'!H1317</f>
        <v>18987.68</v>
      </c>
      <c r="I1315" s="139"/>
    </row>
    <row r="1316" spans="1:9" ht="15" x14ac:dyDescent="0.2">
      <c r="A1316" s="191" t="str">
        <f t="shared" si="40"/>
        <v>1384</v>
      </c>
      <c r="B1316" s="191"/>
      <c r="C1316" s="191" t="str">
        <f t="shared" si="41"/>
        <v>13840002</v>
      </c>
      <c r="D1316" t="str">
        <f>'Funding Import'!A1318</f>
        <v>RB051384: WHITE COURT SCHOOL</v>
      </c>
      <c r="E1316" t="str">
        <f>MID('Funding Import'!B1318,2,4)</f>
        <v>0002</v>
      </c>
      <c r="F1316" t="str">
        <f>MID('Funding Import'!B1318,8,50)</f>
        <v>RATES</v>
      </c>
      <c r="G1316" t="str">
        <f>'Funding Import'!I1318</f>
        <v>Spreadsheet B 391137 20630756 ES007 MK0509 10002 RATES ES007 MK0509 10002 RATES</v>
      </c>
      <c r="H1316">
        <f>'Funding Import'!H1318</f>
        <v>56160</v>
      </c>
      <c r="I1316" s="139"/>
    </row>
    <row r="1317" spans="1:9" ht="15" x14ac:dyDescent="0.2">
      <c r="A1317" s="191" t="str">
        <f t="shared" si="40"/>
        <v>1384</v>
      </c>
      <c r="B1317" s="191"/>
      <c r="C1317" s="191" t="str">
        <f t="shared" si="41"/>
        <v>13840003</v>
      </c>
      <c r="D1317" t="str">
        <f>'Funding Import'!A1319</f>
        <v>RB051384: WHITE COURT SCHOOL</v>
      </c>
      <c r="E1317" t="str">
        <f>MID('Funding Import'!B1319,2,4)</f>
        <v>0003</v>
      </c>
      <c r="F1317" t="str">
        <f>MID('Funding Import'!B1319,8,50)</f>
        <v>BROUGHT FORWARD</v>
      </c>
      <c r="G1317" t="str">
        <f>'Funding Import'!I1319</f>
        <v>Spreadsheet B 394797 20778211 ES055 MK0568 10003 OPENING BALANCES ES055 MK0568 10003 OPENING BALANCES</v>
      </c>
      <c r="H1317">
        <f>'Funding Import'!H1319</f>
        <v>265869.05</v>
      </c>
      <c r="I1317" s="139"/>
    </row>
    <row r="1318" spans="1:9" ht="15" x14ac:dyDescent="0.2">
      <c r="A1318" s="191" t="str">
        <f t="shared" si="40"/>
        <v>1384</v>
      </c>
      <c r="B1318" s="191"/>
      <c r="C1318" s="191" t="str">
        <f t="shared" si="41"/>
        <v>13840004</v>
      </c>
      <c r="D1318" t="str">
        <f>'Funding Import'!A1320</f>
        <v>RB051384: WHITE COURT SCHOOL</v>
      </c>
      <c r="E1318" t="str">
        <f>MID('Funding Import'!B1320,2,4)</f>
        <v>0004</v>
      </c>
      <c r="F1318" t="str">
        <f>MID('Funding Import'!B1320,8,50)</f>
        <v>STATEMENTED SEN</v>
      </c>
      <c r="G1318" t="str">
        <f>'Funding Import'!I1320</f>
        <v>Spreadsheet B 391144 20630818 ES009 MK0511 10004 EHCP ES009 MK0511 10004 EHCP</v>
      </c>
      <c r="H1318">
        <f>'Funding Import'!H1320</f>
        <v>48885</v>
      </c>
      <c r="I1318" s="139"/>
    </row>
    <row r="1319" spans="1:9" ht="15" x14ac:dyDescent="0.2">
      <c r="A1319" s="191" t="str">
        <f t="shared" si="40"/>
        <v>1384</v>
      </c>
      <c r="B1319" s="191"/>
      <c r="C1319" s="191" t="str">
        <f t="shared" si="41"/>
        <v>13840004</v>
      </c>
      <c r="D1319" t="str">
        <f>'Funding Import'!A1321</f>
        <v>RB051384: WHITE COURT SCHOOL</v>
      </c>
      <c r="E1319" t="str">
        <f>MID('Funding Import'!B1321,2,4)</f>
        <v>0004</v>
      </c>
      <c r="F1319" t="str">
        <f>MID('Funding Import'!B1321,8,50)</f>
        <v>STATEMENTED SEN</v>
      </c>
      <c r="G1319" t="str">
        <f>'Funding Import'!I1321</f>
        <v>Spreadsheet B 394845 20782782 ES043 DP0533 SEN TOP-UP SUM1 SUM-21 ES043 DP0533 SEN TOP-UP SUM1 SUM-21</v>
      </c>
      <c r="H1319">
        <f>'Funding Import'!H1321</f>
        <v>3858</v>
      </c>
      <c r="I1319" s="139"/>
    </row>
    <row r="1320" spans="1:9" ht="15" x14ac:dyDescent="0.2">
      <c r="A1320" s="191" t="str">
        <f t="shared" si="40"/>
        <v>1384</v>
      </c>
      <c r="B1320" s="191"/>
      <c r="C1320" s="191" t="str">
        <f t="shared" si="41"/>
        <v>13840004</v>
      </c>
      <c r="D1320" t="str">
        <f>'Funding Import'!A1322</f>
        <v>RB051384: WHITE COURT SCHOOL</v>
      </c>
      <c r="E1320" t="str">
        <f>MID('Funding Import'!B1322,2,4)</f>
        <v>0004</v>
      </c>
      <c r="F1320" t="str">
        <f>MID('Funding Import'!B1322,8,50)</f>
        <v>STATEMENTED SEN</v>
      </c>
      <c r="G1320" t="str">
        <f>'Funding Import'!I1322</f>
        <v>Spreadsheet B 401820 21143763 ES099 MK0707 SEN TOP-UP SUM2 SUM-21 ES099 MK0707 SEN TOP-UP SUM2 SUM-21</v>
      </c>
      <c r="H1320">
        <f>'Funding Import'!H1322</f>
        <v>3400</v>
      </c>
      <c r="I1320" s="139"/>
    </row>
    <row r="1321" spans="1:9" ht="15" x14ac:dyDescent="0.2">
      <c r="A1321" s="191" t="str">
        <f t="shared" si="40"/>
        <v>1384</v>
      </c>
      <c r="B1321" s="191"/>
      <c r="C1321" s="191" t="str">
        <f t="shared" si="41"/>
        <v>13840004</v>
      </c>
      <c r="D1321" t="str">
        <f>'Funding Import'!A1323</f>
        <v>RB051384: WHITE COURT SCHOOL</v>
      </c>
      <c r="E1321" t="str">
        <f>MID('Funding Import'!B1323,2,4)</f>
        <v>0004</v>
      </c>
      <c r="F1321" t="str">
        <f>MID('Funding Import'!B1323,8,50)</f>
        <v>STATEMENTED SEN</v>
      </c>
      <c r="G1321" t="str">
        <f>'Funding Import'!I1323</f>
        <v>DL 8688 SEN TOP-UP AUT1 AUT-21</v>
      </c>
      <c r="H1321">
        <f>'Funding Import'!H1323</f>
        <v>11245</v>
      </c>
      <c r="I1321" s="139"/>
    </row>
    <row r="1322" spans="1:9" ht="15" x14ac:dyDescent="0.2">
      <c r="A1322" s="191" t="str">
        <f t="shared" si="40"/>
        <v>1384</v>
      </c>
      <c r="B1322" s="191"/>
      <c r="C1322" s="191" t="str">
        <f t="shared" si="41"/>
        <v>13840006</v>
      </c>
      <c r="D1322" t="str">
        <f>'Funding Import'!A1324</f>
        <v>RB051384: WHITE COURT SCHOOL</v>
      </c>
      <c r="E1322" t="str">
        <f>MID('Funding Import'!B1324,2,4)</f>
        <v>0006</v>
      </c>
      <c r="F1322" t="str">
        <f>MID('Funding Import'!B1324,8,50)</f>
        <v>EXCEPTIONAL COVID COST GRANT</v>
      </c>
      <c r="G1322" t="str">
        <f>'Funding Import'!I1324</f>
        <v>Spreadsheet B 398807 20920177 ES067 DP0558 FSMADDCOSTSCOVID FSMCOVID ES067 DP0558 FSMADDCOSTSCOVID FSMCOVID</v>
      </c>
      <c r="H1322">
        <f>'Funding Import'!H1324</f>
        <v>140</v>
      </c>
      <c r="I1322" s="139"/>
    </row>
    <row r="1323" spans="1:9" ht="15" x14ac:dyDescent="0.2">
      <c r="A1323" s="191" t="str">
        <f t="shared" si="40"/>
        <v>1384</v>
      </c>
      <c r="B1323" s="191"/>
      <c r="C1323" s="191" t="str">
        <f t="shared" si="41"/>
        <v>13840006</v>
      </c>
      <c r="D1323" t="str">
        <f>'Funding Import'!A1325</f>
        <v>RB051384: WHITE COURT SCHOOL</v>
      </c>
      <c r="E1323" t="str">
        <f>MID('Funding Import'!B1325,2,4)</f>
        <v>0006</v>
      </c>
      <c r="F1323" t="str">
        <f>MID('Funding Import'!B1325,8,50)</f>
        <v>EXCEPTIONAL COVID COST GRANT</v>
      </c>
      <c r="G1323" t="str">
        <f>'Funding Import'!I1325</f>
        <v>Spreadsheet B 398804 20920024 ES065 DP0556 COVIDEMERGENCY COVIDEM ES065 DP0556 COVIDEMERGENCY COVIDEM</v>
      </c>
      <c r="H1323">
        <f>'Funding Import'!H1325</f>
        <v>19530</v>
      </c>
      <c r="I1323" s="139"/>
    </row>
    <row r="1324" spans="1:9" ht="15" x14ac:dyDescent="0.2">
      <c r="A1324" s="191" t="str">
        <f t="shared" si="40"/>
        <v>1384</v>
      </c>
      <c r="B1324" s="191"/>
      <c r="C1324" s="191" t="str">
        <f t="shared" si="41"/>
        <v>13840006</v>
      </c>
      <c r="D1324" t="str">
        <f>'Funding Import'!A1326</f>
        <v>RB051384: WHITE COURT SCHOOL</v>
      </c>
      <c r="E1324" t="str">
        <f>MID('Funding Import'!B1326,2,4)</f>
        <v>0006</v>
      </c>
      <c r="F1324" t="str">
        <f>MID('Funding Import'!B1326,8,50)</f>
        <v>EXCEPTIONAL COVID COST GRANT</v>
      </c>
      <c r="G1324" t="str">
        <f>'Funding Import'!I1326</f>
        <v>Spreadsheet B 399778 20982606 Movement from code '0006 to '0012 covid  emergency recode ES089 RM0128 Covid emergency recode</v>
      </c>
      <c r="H1324">
        <f>'Funding Import'!H1326</f>
        <v>-19530</v>
      </c>
      <c r="I1324" s="139"/>
    </row>
    <row r="1325" spans="1:9" ht="15" x14ac:dyDescent="0.2">
      <c r="A1325" s="191" t="str">
        <f t="shared" si="40"/>
        <v>1384</v>
      </c>
      <c r="B1325" s="191"/>
      <c r="C1325" s="191" t="str">
        <f t="shared" si="41"/>
        <v>13840012</v>
      </c>
      <c r="D1325" t="str">
        <f>'Funding Import'!A1327</f>
        <v>RB051384: WHITE COURT SCHOOL</v>
      </c>
      <c r="E1325" t="str">
        <f>MID('Funding Import'!B1327,2,4)</f>
        <v>0012</v>
      </c>
      <c r="F1325" t="str">
        <f>MID('Funding Import'!B1327,8,50)</f>
        <v>COVID CATCH UP</v>
      </c>
      <c r="G1325" t="str">
        <f>'Funding Import'!I1327</f>
        <v>Spreadsheet B 399778 20982606 Movement from code '0006 to '0012 covid  emergency recode ES089 RM0128 Covid emergency recode</v>
      </c>
      <c r="H1325">
        <f>'Funding Import'!H1327</f>
        <v>19530</v>
      </c>
      <c r="I1325" s="139"/>
    </row>
    <row r="1326" spans="1:9" ht="15" x14ac:dyDescent="0.2">
      <c r="A1326" s="191" t="str">
        <f t="shared" si="40"/>
        <v>1384</v>
      </c>
      <c r="B1326" s="191"/>
      <c r="C1326" s="191" t="str">
        <f t="shared" si="41"/>
        <v>13840012</v>
      </c>
      <c r="D1326" t="str">
        <f>'Funding Import'!A1328</f>
        <v>RB051384: WHITE COURT SCHOOL</v>
      </c>
      <c r="E1326" t="str">
        <f>MID('Funding Import'!B1328,2,4)</f>
        <v>0012</v>
      </c>
      <c r="F1326" t="str">
        <f>MID('Funding Import'!B1328,8,50)</f>
        <v>COVID CATCH UP</v>
      </c>
      <c r="G1326" t="str">
        <f>'Funding Import'!I1328</f>
        <v>DL 8645 0012recoveryc 0012RPG</v>
      </c>
      <c r="H1326">
        <f>'Funding Import'!H1328</f>
        <v>1993.75</v>
      </c>
      <c r="I1326" s="139"/>
    </row>
    <row r="1327" spans="1:9" ht="15" x14ac:dyDescent="0.2">
      <c r="A1327" s="191" t="str">
        <f t="shared" si="40"/>
        <v>1384</v>
      </c>
      <c r="B1327" s="191"/>
      <c r="C1327" s="191" t="str">
        <f t="shared" si="41"/>
        <v>13840012</v>
      </c>
      <c r="D1327" t="str">
        <f>'Funding Import'!A1329</f>
        <v>RB051384: WHITE COURT SCHOOL</v>
      </c>
      <c r="E1327" t="str">
        <f>MID('Funding Import'!B1329,2,4)</f>
        <v>0012</v>
      </c>
      <c r="F1327" t="str">
        <f>MID('Funding Import'!B1329,8,50)</f>
        <v>COVID CATCH UP</v>
      </c>
      <c r="G1327" t="str">
        <f>'Funding Import'!I1329</f>
        <v>DL 8656 0012schoolled 0012SLT</v>
      </c>
      <c r="H1327">
        <f>'Funding Import'!H1329</f>
        <v>1830.94</v>
      </c>
      <c r="I1327" s="139"/>
    </row>
    <row r="1328" spans="1:9" ht="15" x14ac:dyDescent="0.2">
      <c r="A1328" s="191" t="str">
        <f t="shared" si="40"/>
        <v>1384</v>
      </c>
      <c r="B1328" s="191"/>
      <c r="C1328" s="191" t="str">
        <f t="shared" si="41"/>
        <v>13840014</v>
      </c>
      <c r="D1328" t="str">
        <f>'Funding Import'!A1330</f>
        <v>RB051384: WHITE COURT SCHOOL</v>
      </c>
      <c r="E1328" t="str">
        <f>MID('Funding Import'!B1330,2,4)</f>
        <v>0014</v>
      </c>
      <c r="F1328" t="str">
        <f>MID('Funding Import'!B1330,8,50)</f>
        <v>PUPIL PREMIUM</v>
      </c>
      <c r="G1328" t="str">
        <f>'Funding Import'!I1330</f>
        <v>Spreadsheet B 400831 21077861 ES093 DP0593 SUMMER21PPG SUM21PPG ES093 DP0593 SUMMER21PPG SUM21PPG</v>
      </c>
      <c r="H1328">
        <f>'Funding Import'!H1330</f>
        <v>34831</v>
      </c>
      <c r="I1328" s="139"/>
    </row>
    <row r="1329" spans="1:9" ht="15" x14ac:dyDescent="0.2">
      <c r="A1329" s="191" t="str">
        <f t="shared" si="40"/>
        <v>1384</v>
      </c>
      <c r="B1329" s="191"/>
      <c r="C1329" s="191" t="str">
        <f t="shared" si="41"/>
        <v>13840014</v>
      </c>
      <c r="D1329" t="str">
        <f>'Funding Import'!A1331</f>
        <v>RB051384: WHITE COURT SCHOOL</v>
      </c>
      <c r="E1329" t="str">
        <f>MID('Funding Import'!B1331,2,4)</f>
        <v>0014</v>
      </c>
      <c r="F1329" t="str">
        <f>MID('Funding Import'!B1331,8,50)</f>
        <v>PUPIL PREMIUM</v>
      </c>
      <c r="G1329" t="str">
        <f>'Funding Import'!I1331</f>
        <v>DL 8701 0014 Pupil Premium Autumn Term 2021</v>
      </c>
      <c r="H1329">
        <f>'Funding Import'!H1331</f>
        <v>27865</v>
      </c>
      <c r="I1329" s="139"/>
    </row>
    <row r="1330" spans="1:9" ht="15" x14ac:dyDescent="0.2">
      <c r="A1330" s="191" t="str">
        <f t="shared" si="40"/>
        <v>1384</v>
      </c>
      <c r="B1330" s="191"/>
      <c r="C1330" s="191" t="str">
        <f t="shared" si="41"/>
        <v>13840018</v>
      </c>
      <c r="D1330" t="str">
        <f>'Funding Import'!A1332</f>
        <v>RB051384: WHITE COURT SCHOOL</v>
      </c>
      <c r="E1330" t="str">
        <f>MID('Funding Import'!B1332,2,4)</f>
        <v>0018</v>
      </c>
      <c r="F1330" t="str">
        <f>MID('Funding Import'!B1332,8,50)</f>
        <v>ADDITIONAL GRANT INCOME</v>
      </c>
      <c r="G1330" t="str">
        <f>'Funding Import'!I1332</f>
        <v>Spreadsheet B 393531 20728061 ES032 RM0087 PE GRANT APR 21 ES032 RM0087 PE GRANT APR 21</v>
      </c>
      <c r="H1330">
        <f>'Funding Import'!H1332</f>
        <v>8800</v>
      </c>
      <c r="I1330" s="139"/>
    </row>
    <row r="1331" spans="1:9" ht="15" x14ac:dyDescent="0.2">
      <c r="A1331" s="191" t="str">
        <f t="shared" si="40"/>
        <v>1384</v>
      </c>
      <c r="B1331" s="191"/>
      <c r="C1331" s="191" t="str">
        <f t="shared" si="41"/>
        <v>13840018</v>
      </c>
      <c r="D1331" t="str">
        <f>'Funding Import'!A1333</f>
        <v>RB051384: WHITE COURT SCHOOL</v>
      </c>
      <c r="E1331" t="str">
        <f>MID('Funding Import'!B1333,2,4)</f>
        <v>0018</v>
      </c>
      <c r="F1331" t="str">
        <f>MID('Funding Import'!B1333,8,50)</f>
        <v>ADDITIONAL GRANT INCOME</v>
      </c>
      <c r="G1331" t="str">
        <f>'Funding Import'!I1333</f>
        <v>Spreadsheet B 399769 20981730 UIFSM JULY21 UIFSM 21 ES085 RM0124 UIFSM JULY21 UIFSM 21</v>
      </c>
      <c r="H1331">
        <f>'Funding Import'!H1333</f>
        <v>93051</v>
      </c>
      <c r="I1331" s="139"/>
    </row>
    <row r="1332" spans="1:9" ht="15" x14ac:dyDescent="0.2">
      <c r="A1332" s="191" t="str">
        <f t="shared" si="40"/>
        <v>1384</v>
      </c>
      <c r="B1332" s="191"/>
      <c r="C1332" s="191" t="str">
        <f t="shared" si="41"/>
        <v>13840018</v>
      </c>
      <c r="D1332" t="str">
        <f>'Funding Import'!A1334</f>
        <v>RB051384: WHITE COURT SCHOOL</v>
      </c>
      <c r="E1332" t="str">
        <f>MID('Funding Import'!B1334,2,4)</f>
        <v>0018</v>
      </c>
      <c r="F1332" t="str">
        <f>MID('Funding Import'!B1334,8,50)</f>
        <v>ADDITIONAL GRANT INCOME</v>
      </c>
      <c r="G1332" t="str">
        <f>'Funding Import'!I1334</f>
        <v>DL 8673 PE GRANT OCT21 0018PE</v>
      </c>
      <c r="H1332">
        <f>'Funding Import'!H1334</f>
        <v>12314</v>
      </c>
      <c r="I1332" s="139"/>
    </row>
    <row r="1333" spans="1:9" ht="15" x14ac:dyDescent="0.2">
      <c r="A1333" s="191" t="str">
        <f t="shared" si="40"/>
        <v>1384</v>
      </c>
      <c r="B1333" s="191"/>
      <c r="C1333" s="191" t="str">
        <f t="shared" si="41"/>
        <v>13840026</v>
      </c>
      <c r="D1333" t="str">
        <f>'Funding Import'!A1335</f>
        <v>RB051384: WHITE COURT SCHOOL</v>
      </c>
      <c r="E1333" t="str">
        <f>MID('Funding Import'!B1335,2,4)</f>
        <v>0026</v>
      </c>
      <c r="F1333" t="str">
        <f>MID('Funding Import'!B1335,8,50)</f>
        <v>NOTIONAL SEN FUNDING</v>
      </c>
      <c r="G1333" t="str">
        <f>'Funding Import'!I1335</f>
        <v>Spreadsheet B 391732 20639856 ES012 MK0514 10026 NOTIONAL SEN ES012 MK0514 10026 NOTIONAL SEN</v>
      </c>
      <c r="H1333">
        <f>'Funding Import'!H1335</f>
        <v>190384</v>
      </c>
      <c r="I1333" s="139"/>
    </row>
    <row r="1334" spans="1:9" ht="15" x14ac:dyDescent="0.2">
      <c r="A1334" s="191" t="str">
        <f t="shared" si="40"/>
        <v>1412</v>
      </c>
      <c r="B1334" s="191"/>
      <c r="C1334" s="191" t="str">
        <f t="shared" si="41"/>
        <v>14120001</v>
      </c>
      <c r="D1334" t="str">
        <f>'Funding Import'!A1336</f>
        <v>RB051412: HOGARTH PRIMARY SCHOOL</v>
      </c>
      <c r="E1334" t="str">
        <f>MID('Funding Import'!B1336,2,4)</f>
        <v>0001</v>
      </c>
      <c r="F1334" t="str">
        <f>MID('Funding Import'!B1336,8,50)</f>
        <v>FORMULA FUNDED (EXCL RATES)</v>
      </c>
      <c r="G1334" t="str">
        <f>'Funding Import'!I1336</f>
        <v>Spreadsheet B 391145 20630885 ES006 MK0508 10001 FORMULA FUNDED ES006 MK0508 10001 FORMULA FUNDED</v>
      </c>
      <c r="H1334">
        <f>'Funding Import'!H1336</f>
        <v>1034247</v>
      </c>
      <c r="I1334" s="139"/>
    </row>
    <row r="1335" spans="1:9" ht="15" x14ac:dyDescent="0.2">
      <c r="A1335" s="191" t="str">
        <f t="shared" si="40"/>
        <v>1412</v>
      </c>
      <c r="B1335" s="191"/>
      <c r="C1335" s="191" t="str">
        <f t="shared" si="41"/>
        <v>14120002</v>
      </c>
      <c r="D1335" t="str">
        <f>'Funding Import'!A1337</f>
        <v>RB051412: HOGARTH PRIMARY SCHOOL</v>
      </c>
      <c r="E1335" t="str">
        <f>MID('Funding Import'!B1337,2,4)</f>
        <v>0002</v>
      </c>
      <c r="F1335" t="str">
        <f>MID('Funding Import'!B1337,8,50)</f>
        <v>RATES</v>
      </c>
      <c r="G1335" t="str">
        <f>'Funding Import'!I1337</f>
        <v>Spreadsheet B 391137 20630756 ES007 MK0509 10002 RATES ES007 MK0509 10002 RATES</v>
      </c>
      <c r="H1335">
        <f>'Funding Import'!H1337</f>
        <v>37960</v>
      </c>
      <c r="I1335" s="139"/>
    </row>
    <row r="1336" spans="1:9" ht="15" x14ac:dyDescent="0.2">
      <c r="A1336" s="191" t="str">
        <f t="shared" si="40"/>
        <v>1412</v>
      </c>
      <c r="B1336" s="191"/>
      <c r="C1336" s="191" t="str">
        <f t="shared" si="41"/>
        <v>14120003</v>
      </c>
      <c r="D1336" t="str">
        <f>'Funding Import'!A1338</f>
        <v>RB051412: HOGARTH PRIMARY SCHOOL</v>
      </c>
      <c r="E1336" t="str">
        <f>MID('Funding Import'!B1338,2,4)</f>
        <v>0003</v>
      </c>
      <c r="F1336" t="str">
        <f>MID('Funding Import'!B1338,8,50)</f>
        <v>BROUGHT FORWARD</v>
      </c>
      <c r="G1336" t="str">
        <f>'Funding Import'!I1338</f>
        <v>Spreadsheet B 394797 20778211 ES055 MK0568 10003 OPENING BALANCES ES055 MK0568 10003 OPENING BALANCES</v>
      </c>
      <c r="H1336">
        <f>'Funding Import'!H1338</f>
        <v>282959.71000000002</v>
      </c>
      <c r="I1336" s="139"/>
    </row>
    <row r="1337" spans="1:9" ht="15" x14ac:dyDescent="0.2">
      <c r="A1337" s="191" t="str">
        <f t="shared" si="40"/>
        <v>1412</v>
      </c>
      <c r="B1337" s="191"/>
      <c r="C1337" s="191" t="str">
        <f t="shared" si="41"/>
        <v>14120004</v>
      </c>
      <c r="D1337" t="str">
        <f>'Funding Import'!A1339</f>
        <v>RB051412: HOGARTH PRIMARY SCHOOL</v>
      </c>
      <c r="E1337" t="str">
        <f>MID('Funding Import'!B1339,2,4)</f>
        <v>0004</v>
      </c>
      <c r="F1337" t="str">
        <f>MID('Funding Import'!B1339,8,50)</f>
        <v>STATEMENTED SEN</v>
      </c>
      <c r="G1337" t="str">
        <f>'Funding Import'!I1339</f>
        <v>Spreadsheet B 391144 20630818 ES009 MK0511 10004 EHCP ES009 MK0511 10004 EHCP</v>
      </c>
      <c r="H1337">
        <f>'Funding Import'!H1339</f>
        <v>29286</v>
      </c>
      <c r="I1337" s="139"/>
    </row>
    <row r="1338" spans="1:9" ht="15" x14ac:dyDescent="0.2">
      <c r="A1338" s="191" t="str">
        <f t="shared" si="40"/>
        <v>1412</v>
      </c>
      <c r="B1338" s="191"/>
      <c r="C1338" s="191" t="str">
        <f t="shared" si="41"/>
        <v>14120004</v>
      </c>
      <c r="D1338" t="str">
        <f>'Funding Import'!A1340</f>
        <v>RB051412: HOGARTH PRIMARY SCHOOL</v>
      </c>
      <c r="E1338" t="str">
        <f>MID('Funding Import'!B1340,2,4)</f>
        <v>0004</v>
      </c>
      <c r="F1338" t="str">
        <f>MID('Funding Import'!B1340,8,50)</f>
        <v>STATEMENTED SEN</v>
      </c>
      <c r="G1338" t="str">
        <f>'Funding Import'!I1340</f>
        <v>DL 8688 SEN TOP-UP AUT1 AUT-21</v>
      </c>
      <c r="H1338">
        <f>'Funding Import'!H1340</f>
        <v>2758</v>
      </c>
      <c r="I1338" s="139"/>
    </row>
    <row r="1339" spans="1:9" ht="15" x14ac:dyDescent="0.2">
      <c r="A1339" s="191" t="str">
        <f t="shared" si="40"/>
        <v>1412</v>
      </c>
      <c r="B1339" s="191"/>
      <c r="C1339" s="191" t="str">
        <f t="shared" si="41"/>
        <v>14120006</v>
      </c>
      <c r="D1339" t="str">
        <f>'Funding Import'!A1341</f>
        <v>RB051412: HOGARTH PRIMARY SCHOOL</v>
      </c>
      <c r="E1339" t="str">
        <f>MID('Funding Import'!B1341,2,4)</f>
        <v>0006</v>
      </c>
      <c r="F1339" t="str">
        <f>MID('Funding Import'!B1341,8,50)</f>
        <v>EXCEPTIONAL COVID COST GRANT</v>
      </c>
      <c r="G1339" t="str">
        <f>'Funding Import'!I1341</f>
        <v>Spreadsheet B 398804 20920024 ES065 DP0556 COVIDEMERGENCY COVIDEM ES065 DP0556 COVIDEMERGENCY COVIDEM</v>
      </c>
      <c r="H1339">
        <f>'Funding Import'!H1341</f>
        <v>8760</v>
      </c>
      <c r="I1339" s="139"/>
    </row>
    <row r="1340" spans="1:9" ht="15" x14ac:dyDescent="0.2">
      <c r="A1340" s="191" t="str">
        <f t="shared" si="40"/>
        <v>1412</v>
      </c>
      <c r="B1340" s="191"/>
      <c r="C1340" s="191" t="str">
        <f t="shared" si="41"/>
        <v>14120006</v>
      </c>
      <c r="D1340" t="str">
        <f>'Funding Import'!A1342</f>
        <v>RB051412: HOGARTH PRIMARY SCHOOL</v>
      </c>
      <c r="E1340" t="str">
        <f>MID('Funding Import'!B1342,2,4)</f>
        <v>0006</v>
      </c>
      <c r="F1340" t="str">
        <f>MID('Funding Import'!B1342,8,50)</f>
        <v>EXCEPTIONAL COVID COST GRANT</v>
      </c>
      <c r="G1340" t="str">
        <f>'Funding Import'!I1342</f>
        <v>Spreadsheet B 399778 20982606 Movement from code '0006 to '0012 covid  emergency recode ES089 RM0128 Covid emergency recode</v>
      </c>
      <c r="H1340">
        <f>'Funding Import'!H1342</f>
        <v>-8760</v>
      </c>
      <c r="I1340" s="139"/>
    </row>
    <row r="1341" spans="1:9" ht="15" x14ac:dyDescent="0.2">
      <c r="A1341" s="191" t="str">
        <f t="shared" si="40"/>
        <v>1412</v>
      </c>
      <c r="B1341" s="191"/>
      <c r="C1341" s="191" t="str">
        <f t="shared" si="41"/>
        <v>14120007</v>
      </c>
      <c r="D1341" t="str">
        <f>'Funding Import'!A1343</f>
        <v>RB051412: HOGARTH PRIMARY SCHOOL</v>
      </c>
      <c r="E1341" t="str">
        <f>MID('Funding Import'!B1343,2,4)</f>
        <v>0007</v>
      </c>
      <c r="F1341" t="str">
        <f>MID('Funding Import'!B1343,8,50)</f>
        <v>PUPIL INCREASE/FORMULA ERR</v>
      </c>
      <c r="G1341" t="str">
        <f>'Funding Import'!I1343</f>
        <v>Spreadsheet B 393476 20722386 Journal Import 20722386: Growth Fund 21 Apr-21</v>
      </c>
      <c r="H1341">
        <f>'Funding Import'!H1343</f>
        <v>164027.76</v>
      </c>
      <c r="I1341" s="139"/>
    </row>
    <row r="1342" spans="1:9" ht="15" x14ac:dyDescent="0.2">
      <c r="A1342" s="191" t="str">
        <f t="shared" si="40"/>
        <v>1412</v>
      </c>
      <c r="B1342" s="191"/>
      <c r="C1342" s="191" t="str">
        <f t="shared" si="41"/>
        <v>14120012</v>
      </c>
      <c r="D1342" t="str">
        <f>'Funding Import'!A1344</f>
        <v>RB051412: HOGARTH PRIMARY SCHOOL</v>
      </c>
      <c r="E1342" t="str">
        <f>MID('Funding Import'!B1344,2,4)</f>
        <v>0012</v>
      </c>
      <c r="F1342" t="str">
        <f>MID('Funding Import'!B1344,8,50)</f>
        <v>COVID CATCH UP</v>
      </c>
      <c r="G1342" t="str">
        <f>'Funding Import'!I1344</f>
        <v>Spreadsheet B 399778 20982606 Movement from code '0006 to '0012 covid  emergency recode ES089 RM0128 Covid emergency recode</v>
      </c>
      <c r="H1342">
        <f>'Funding Import'!H1344</f>
        <v>8760</v>
      </c>
      <c r="I1342" s="139"/>
    </row>
    <row r="1343" spans="1:9" ht="15" x14ac:dyDescent="0.2">
      <c r="A1343" s="191" t="str">
        <f t="shared" si="40"/>
        <v>1412</v>
      </c>
      <c r="B1343" s="191"/>
      <c r="C1343" s="191" t="str">
        <f t="shared" si="41"/>
        <v>14120012</v>
      </c>
      <c r="D1343" t="str">
        <f>'Funding Import'!A1345</f>
        <v>RB051412: HOGARTH PRIMARY SCHOOL</v>
      </c>
      <c r="E1343" t="str">
        <f>MID('Funding Import'!B1345,2,4)</f>
        <v>0012</v>
      </c>
      <c r="F1343" t="str">
        <f>MID('Funding Import'!B1345,8,50)</f>
        <v>COVID CATCH UP</v>
      </c>
      <c r="G1343" t="str">
        <f>'Funding Import'!I1345</f>
        <v>DL 8645 0012recoveryc 0012RPG</v>
      </c>
      <c r="H1343">
        <f>'Funding Import'!H1345</f>
        <v>3335</v>
      </c>
      <c r="I1343" s="139"/>
    </row>
    <row r="1344" spans="1:9" ht="15" x14ac:dyDescent="0.2">
      <c r="A1344" s="191" t="str">
        <f t="shared" si="40"/>
        <v>1412</v>
      </c>
      <c r="B1344" s="191"/>
      <c r="C1344" s="191" t="str">
        <f t="shared" si="41"/>
        <v>14120012</v>
      </c>
      <c r="D1344" t="str">
        <f>'Funding Import'!A1346</f>
        <v>RB051412: HOGARTH PRIMARY SCHOOL</v>
      </c>
      <c r="E1344" t="str">
        <f>MID('Funding Import'!B1346,2,4)</f>
        <v>0012</v>
      </c>
      <c r="F1344" t="str">
        <f>MID('Funding Import'!B1346,8,50)</f>
        <v>COVID CATCH UP</v>
      </c>
      <c r="G1344" t="str">
        <f>'Funding Import'!I1346</f>
        <v>DL 8656 0012schoolled 0012SLT</v>
      </c>
      <c r="H1344">
        <f>'Funding Import'!H1346</f>
        <v>3071.25</v>
      </c>
      <c r="I1344" s="139"/>
    </row>
    <row r="1345" spans="1:9" ht="15" x14ac:dyDescent="0.2">
      <c r="A1345" s="191" t="str">
        <f t="shared" si="40"/>
        <v>1412</v>
      </c>
      <c r="B1345" s="191"/>
      <c r="C1345" s="191" t="str">
        <f t="shared" si="41"/>
        <v>14120014</v>
      </c>
      <c r="D1345" t="str">
        <f>'Funding Import'!A1347</f>
        <v>RB051412: HOGARTH PRIMARY SCHOOL</v>
      </c>
      <c r="E1345" t="str">
        <f>MID('Funding Import'!B1347,2,4)</f>
        <v>0014</v>
      </c>
      <c r="F1345" t="str">
        <f>MID('Funding Import'!B1347,8,50)</f>
        <v>PUPIL PREMIUM</v>
      </c>
      <c r="G1345" t="str">
        <f>'Funding Import'!I1347</f>
        <v>Spreadsheet B 390080 20589421 ES002 DP0514 PPG CIC SPR21P6 SPR-21 ES002 DP0514 PPG CIC SPR21P6 SPR-21</v>
      </c>
      <c r="H1345">
        <f>'Funding Import'!H1347</f>
        <v>1125</v>
      </c>
      <c r="I1345" s="139"/>
    </row>
    <row r="1346" spans="1:9" ht="15" x14ac:dyDescent="0.2">
      <c r="A1346" s="191" t="str">
        <f t="shared" ref="A1346:A1409" si="42">MID(D1346,5,4)</f>
        <v>1412</v>
      </c>
      <c r="B1346" s="191"/>
      <c r="C1346" s="191" t="str">
        <f t="shared" ref="C1346:C1409" si="43">A1346&amp;E1346</f>
        <v>14120014</v>
      </c>
      <c r="D1346" t="str">
        <f>'Funding Import'!A1348</f>
        <v>RB051412: HOGARTH PRIMARY SCHOOL</v>
      </c>
      <c r="E1346" t="str">
        <f>MID('Funding Import'!B1348,2,4)</f>
        <v>0014</v>
      </c>
      <c r="F1346" t="str">
        <f>MID('Funding Import'!B1348,8,50)</f>
        <v>PUPIL PREMIUM</v>
      </c>
      <c r="G1346" t="str">
        <f>'Funding Import'!I1348</f>
        <v>Spreadsheet B 399170 20949462 PPG CIC SUM21P4 SUM-21 ES084 RM0120 PPG CIC SUM21P4 SUM-21</v>
      </c>
      <c r="H1346">
        <f>'Funding Import'!H1348</f>
        <v>700</v>
      </c>
      <c r="I1346" s="139"/>
    </row>
    <row r="1347" spans="1:9" ht="15" x14ac:dyDescent="0.2">
      <c r="A1347" s="191" t="str">
        <f t="shared" si="42"/>
        <v>1412</v>
      </c>
      <c r="B1347" s="191"/>
      <c r="C1347" s="191" t="str">
        <f t="shared" si="43"/>
        <v>14120014</v>
      </c>
      <c r="D1347" t="str">
        <f>'Funding Import'!A1349</f>
        <v>RB051412: HOGARTH PRIMARY SCHOOL</v>
      </c>
      <c r="E1347" t="str">
        <f>MID('Funding Import'!B1349,2,4)</f>
        <v>0014</v>
      </c>
      <c r="F1347" t="str">
        <f>MID('Funding Import'!B1349,8,50)</f>
        <v>PUPIL PREMIUM</v>
      </c>
      <c r="G1347" t="str">
        <f>'Funding Import'!I1349</f>
        <v>Spreadsheet B 400831 21077861 ES093 DP0593 SUMMER21PPG SUM21PPG ES093 DP0593 SUMMER21PPG SUM21PPG</v>
      </c>
      <c r="H1347">
        <f>'Funding Import'!H1349</f>
        <v>51946</v>
      </c>
      <c r="I1347" s="139"/>
    </row>
    <row r="1348" spans="1:9" ht="15" x14ac:dyDescent="0.2">
      <c r="A1348" s="191" t="str">
        <f t="shared" si="42"/>
        <v>1412</v>
      </c>
      <c r="B1348" s="191"/>
      <c r="C1348" s="191" t="str">
        <f t="shared" si="43"/>
        <v>14120014</v>
      </c>
      <c r="D1348" t="str">
        <f>'Funding Import'!A1350</f>
        <v>RB051412: HOGARTH PRIMARY SCHOOL</v>
      </c>
      <c r="E1348" t="str">
        <f>MID('Funding Import'!B1350,2,4)</f>
        <v>0014</v>
      </c>
      <c r="F1348" t="str">
        <f>MID('Funding Import'!B1350,8,50)</f>
        <v>PUPIL PREMIUM</v>
      </c>
      <c r="G1348" t="str">
        <f>'Funding Import'!I1350</f>
        <v>DL 8670 PPG CIC AUT21P2 AUT-21</v>
      </c>
      <c r="H1348">
        <f>'Funding Import'!H1350</f>
        <v>1000</v>
      </c>
      <c r="I1348" s="139"/>
    </row>
    <row r="1349" spans="1:9" ht="15" x14ac:dyDescent="0.2">
      <c r="A1349" s="191" t="str">
        <f t="shared" si="42"/>
        <v>1412</v>
      </c>
      <c r="B1349" s="191"/>
      <c r="C1349" s="191" t="str">
        <f t="shared" si="43"/>
        <v>14120014</v>
      </c>
      <c r="D1349" t="str">
        <f>'Funding Import'!A1351</f>
        <v>RB051412: HOGARTH PRIMARY SCHOOL</v>
      </c>
      <c r="E1349" t="str">
        <f>MID('Funding Import'!B1351,2,4)</f>
        <v>0014</v>
      </c>
      <c r="F1349" t="str">
        <f>MID('Funding Import'!B1351,8,50)</f>
        <v>PUPIL PREMIUM</v>
      </c>
      <c r="G1349" t="str">
        <f>'Funding Import'!I1351</f>
        <v>DL 8701 0014 Pupil Premium Autumn Term 2021</v>
      </c>
      <c r="H1349">
        <f>'Funding Import'!H1351</f>
        <v>41557</v>
      </c>
      <c r="I1349" s="139"/>
    </row>
    <row r="1350" spans="1:9" ht="15" x14ac:dyDescent="0.2">
      <c r="A1350" s="191" t="str">
        <f t="shared" si="42"/>
        <v>1412</v>
      </c>
      <c r="B1350" s="191"/>
      <c r="C1350" s="191" t="str">
        <f t="shared" si="43"/>
        <v>14120018</v>
      </c>
      <c r="D1350" t="str">
        <f>'Funding Import'!A1352</f>
        <v>RB051412: HOGARTH PRIMARY SCHOOL</v>
      </c>
      <c r="E1350" t="str">
        <f>MID('Funding Import'!B1352,2,4)</f>
        <v>0018</v>
      </c>
      <c r="F1350" t="str">
        <f>MID('Funding Import'!B1352,8,50)</f>
        <v>ADDITIONAL GRANT INCOME</v>
      </c>
      <c r="G1350" t="str">
        <f>'Funding Import'!I1352</f>
        <v>Spreadsheet B 393531 20728061 ES032 RM0087 PE GRANT APR 21 ES032 RM0087 PE GRANT APR 21</v>
      </c>
      <c r="H1350">
        <f>'Funding Import'!H1352</f>
        <v>7596</v>
      </c>
      <c r="I1350" s="139"/>
    </row>
    <row r="1351" spans="1:9" ht="15" x14ac:dyDescent="0.2">
      <c r="A1351" s="191" t="str">
        <f t="shared" si="42"/>
        <v>1412</v>
      </c>
      <c r="B1351" s="191"/>
      <c r="C1351" s="191" t="str">
        <f t="shared" si="43"/>
        <v>14120018</v>
      </c>
      <c r="D1351" t="str">
        <f>'Funding Import'!A1353</f>
        <v>RB051412: HOGARTH PRIMARY SCHOOL</v>
      </c>
      <c r="E1351" t="str">
        <f>MID('Funding Import'!B1353,2,4)</f>
        <v>0018</v>
      </c>
      <c r="F1351" t="str">
        <f>MID('Funding Import'!B1353,8,50)</f>
        <v>ADDITIONAL GRANT INCOME</v>
      </c>
      <c r="G1351" t="str">
        <f>'Funding Import'!I1353</f>
        <v>Spreadsheet B 399769 20981730 UIFSM JULY21 UIFSM 21 ES085 RM0124 UIFSM JULY21 UIFSM 21</v>
      </c>
      <c r="H1351">
        <f>'Funding Import'!H1353</f>
        <v>24157</v>
      </c>
      <c r="I1351" s="139"/>
    </row>
    <row r="1352" spans="1:9" ht="15" x14ac:dyDescent="0.2">
      <c r="A1352" s="191" t="str">
        <f t="shared" si="42"/>
        <v>1412</v>
      </c>
      <c r="B1352" s="191"/>
      <c r="C1352" s="191" t="str">
        <f t="shared" si="43"/>
        <v>14120018</v>
      </c>
      <c r="D1352" t="str">
        <f>'Funding Import'!A1354</f>
        <v>RB051412: HOGARTH PRIMARY SCHOOL</v>
      </c>
      <c r="E1352" t="str">
        <f>MID('Funding Import'!B1354,2,4)</f>
        <v>0018</v>
      </c>
      <c r="F1352" t="str">
        <f>MID('Funding Import'!B1354,8,50)</f>
        <v>ADDITIONAL GRANT INCOME</v>
      </c>
      <c r="G1352" t="str">
        <f>'Funding Import'!I1354</f>
        <v>DL 8673 PE GRANT OCT21 0018PE</v>
      </c>
      <c r="H1352">
        <f>'Funding Import'!H1354</f>
        <v>10687</v>
      </c>
      <c r="I1352" s="139"/>
    </row>
    <row r="1353" spans="1:9" ht="15" x14ac:dyDescent="0.2">
      <c r="A1353" s="191" t="str">
        <f t="shared" si="42"/>
        <v>1412</v>
      </c>
      <c r="B1353" s="191"/>
      <c r="C1353" s="191" t="str">
        <f t="shared" si="43"/>
        <v>14120026</v>
      </c>
      <c r="D1353" t="str">
        <f>'Funding Import'!A1355</f>
        <v>RB051412: HOGARTH PRIMARY SCHOOL</v>
      </c>
      <c r="E1353" t="str">
        <f>MID('Funding Import'!B1355,2,4)</f>
        <v>0026</v>
      </c>
      <c r="F1353" t="str">
        <f>MID('Funding Import'!B1355,8,50)</f>
        <v>NOTIONAL SEN FUNDING</v>
      </c>
      <c r="G1353" t="str">
        <f>'Funding Import'!I1355</f>
        <v>Spreadsheet B 391732 20639856 ES012 MK0514 10026 NOTIONAL SEN ES012 MK0514 10026 NOTIONAL SEN</v>
      </c>
      <c r="H1353">
        <f>'Funding Import'!H1355</f>
        <v>129060</v>
      </c>
      <c r="I1353" s="139"/>
    </row>
    <row r="1354" spans="1:9" ht="15" x14ac:dyDescent="0.2">
      <c r="A1354" s="191" t="str">
        <f t="shared" si="42"/>
        <v>1417</v>
      </c>
      <c r="B1354" s="191"/>
      <c r="C1354" s="191" t="str">
        <f t="shared" si="43"/>
        <v>14170001</v>
      </c>
      <c r="D1354" t="str">
        <f>'Funding Import'!A1356</f>
        <v>RB051417: HOLLY TREES PRIMARY-BRENTWOOD</v>
      </c>
      <c r="E1354" t="str">
        <f>MID('Funding Import'!B1356,2,4)</f>
        <v>0001</v>
      </c>
      <c r="F1354" t="str">
        <f>MID('Funding Import'!B1356,8,50)</f>
        <v>FORMULA FUNDED (EXCL RATES)</v>
      </c>
      <c r="G1354" t="str">
        <f>'Funding Import'!I1356</f>
        <v>Spreadsheet B 391145 20630885 ES006 MK0508 10001 FORMULA FUNDED ES006 MK0508 10001 FORMULA FUNDED</v>
      </c>
      <c r="H1354">
        <f>'Funding Import'!H1356</f>
        <v>1589399</v>
      </c>
      <c r="I1354" s="139"/>
    </row>
    <row r="1355" spans="1:9" ht="15" x14ac:dyDescent="0.2">
      <c r="A1355" s="191" t="str">
        <f t="shared" si="42"/>
        <v>1417</v>
      </c>
      <c r="B1355" s="191"/>
      <c r="C1355" s="191" t="str">
        <f t="shared" si="43"/>
        <v>14170002</v>
      </c>
      <c r="D1355" t="str">
        <f>'Funding Import'!A1357</f>
        <v>RB051417: HOLLY TREES PRIMARY-BRENTWOOD</v>
      </c>
      <c r="E1355" t="str">
        <f>MID('Funding Import'!B1357,2,4)</f>
        <v>0002</v>
      </c>
      <c r="F1355" t="str">
        <f>MID('Funding Import'!B1357,8,50)</f>
        <v>RATES</v>
      </c>
      <c r="G1355" t="str">
        <f>'Funding Import'!I1357</f>
        <v>Spreadsheet B 391137 20630756 ES007 MK0509 10002 RATES ES007 MK0509 10002 RATES</v>
      </c>
      <c r="H1355">
        <f>'Funding Import'!H1357</f>
        <v>46540</v>
      </c>
      <c r="I1355" s="139"/>
    </row>
    <row r="1356" spans="1:9" ht="15" x14ac:dyDescent="0.2">
      <c r="A1356" s="191" t="str">
        <f t="shared" si="42"/>
        <v>1417</v>
      </c>
      <c r="B1356" s="191"/>
      <c r="C1356" s="191" t="str">
        <f t="shared" si="43"/>
        <v>14170003</v>
      </c>
      <c r="D1356" t="str">
        <f>'Funding Import'!A1358</f>
        <v>RB051417: HOLLY TREES PRIMARY-BRENTWOOD</v>
      </c>
      <c r="E1356" t="str">
        <f>MID('Funding Import'!B1358,2,4)</f>
        <v>0003</v>
      </c>
      <c r="F1356" t="str">
        <f>MID('Funding Import'!B1358,8,50)</f>
        <v>BROUGHT FORWARD</v>
      </c>
      <c r="G1356" t="str">
        <f>'Funding Import'!I1358</f>
        <v>Spreadsheet B 394797 20778211 ES055 MK0568 10003 OPENING BALANCES ES055 MK0568 10003 OPENING BALANCES</v>
      </c>
      <c r="H1356">
        <f>'Funding Import'!H1358</f>
        <v>20870.86</v>
      </c>
      <c r="I1356" s="139"/>
    </row>
    <row r="1357" spans="1:9" ht="15" x14ac:dyDescent="0.2">
      <c r="A1357" s="191" t="str">
        <f t="shared" si="42"/>
        <v>1417</v>
      </c>
      <c r="B1357" s="191"/>
      <c r="C1357" s="191" t="str">
        <f t="shared" si="43"/>
        <v>14170004</v>
      </c>
      <c r="D1357" t="str">
        <f>'Funding Import'!A1359</f>
        <v>RB051417: HOLLY TREES PRIMARY-BRENTWOOD</v>
      </c>
      <c r="E1357" t="str">
        <f>MID('Funding Import'!B1359,2,4)</f>
        <v>0004</v>
      </c>
      <c r="F1357" t="str">
        <f>MID('Funding Import'!B1359,8,50)</f>
        <v>STATEMENTED SEN</v>
      </c>
      <c r="G1357" t="str">
        <f>'Funding Import'!I1359</f>
        <v>Spreadsheet B 391144 20630818 ES009 MK0511 10004 EHCP ES009 MK0511 10004 EHCP</v>
      </c>
      <c r="H1357">
        <f>'Funding Import'!H1359</f>
        <v>44519</v>
      </c>
      <c r="I1357" s="139"/>
    </row>
    <row r="1358" spans="1:9" ht="15" x14ac:dyDescent="0.2">
      <c r="A1358" s="191" t="str">
        <f t="shared" si="42"/>
        <v>1417</v>
      </c>
      <c r="B1358" s="191"/>
      <c r="C1358" s="191" t="str">
        <f t="shared" si="43"/>
        <v>14170004</v>
      </c>
      <c r="D1358" t="str">
        <f>'Funding Import'!A1360</f>
        <v>RB051417: HOLLY TREES PRIMARY-BRENTWOOD</v>
      </c>
      <c r="E1358" t="str">
        <f>MID('Funding Import'!B1360,2,4)</f>
        <v>0004</v>
      </c>
      <c r="F1358" t="str">
        <f>MID('Funding Import'!B1360,8,50)</f>
        <v>STATEMENTED SEN</v>
      </c>
      <c r="G1358" t="str">
        <f>'Funding Import'!I1360</f>
        <v>Spreadsheet B 394845 20782782 ES043 DP0533 SEN TOP-UP SUM1 SUM-21 ES043 DP0533 SEN TOP-UP SUM1 SUM-21</v>
      </c>
      <c r="H1358">
        <f>'Funding Import'!H1360</f>
        <v>1819</v>
      </c>
      <c r="I1358" s="139"/>
    </row>
    <row r="1359" spans="1:9" ht="15" x14ac:dyDescent="0.2">
      <c r="A1359" s="191" t="str">
        <f t="shared" si="42"/>
        <v>1417</v>
      </c>
      <c r="B1359" s="191"/>
      <c r="C1359" s="191" t="str">
        <f t="shared" si="43"/>
        <v>14170004</v>
      </c>
      <c r="D1359" t="str">
        <f>'Funding Import'!A1361</f>
        <v>RB051417: HOLLY TREES PRIMARY-BRENTWOOD</v>
      </c>
      <c r="E1359" t="str">
        <f>MID('Funding Import'!B1361,2,4)</f>
        <v>0004</v>
      </c>
      <c r="F1359" t="str">
        <f>MID('Funding Import'!B1361,8,50)</f>
        <v>STATEMENTED SEN</v>
      </c>
      <c r="G1359" t="str">
        <f>'Funding Import'!I1361</f>
        <v>DL 8688 SEN TOP-UP AUT1 AUT-21</v>
      </c>
      <c r="H1359">
        <f>'Funding Import'!H1361</f>
        <v>6309</v>
      </c>
      <c r="I1359" s="139"/>
    </row>
    <row r="1360" spans="1:9" ht="15" x14ac:dyDescent="0.2">
      <c r="A1360" s="191" t="str">
        <f t="shared" si="42"/>
        <v>1417</v>
      </c>
      <c r="B1360" s="191"/>
      <c r="C1360" s="191" t="str">
        <f t="shared" si="43"/>
        <v>14170006</v>
      </c>
      <c r="D1360" t="str">
        <f>'Funding Import'!A1362</f>
        <v>RB051417: HOLLY TREES PRIMARY-BRENTWOOD</v>
      </c>
      <c r="E1360" t="str">
        <f>MID('Funding Import'!B1362,2,4)</f>
        <v>0006</v>
      </c>
      <c r="F1360" t="str">
        <f>MID('Funding Import'!B1362,8,50)</f>
        <v>EXCEPTIONAL COVID COST GRANT</v>
      </c>
      <c r="G1360" t="str">
        <f>'Funding Import'!I1362</f>
        <v>Spreadsheet B 398804 20920024 ES065 DP0556 COVIDEMERGENCY COVIDEM ES065 DP0556 COVIDEMERGENCY COVIDEM</v>
      </c>
      <c r="H1360">
        <f>'Funding Import'!H1362</f>
        <v>14060</v>
      </c>
      <c r="I1360" s="139"/>
    </row>
    <row r="1361" spans="1:9" ht="15" x14ac:dyDescent="0.2">
      <c r="A1361" s="191" t="str">
        <f t="shared" si="42"/>
        <v>1417</v>
      </c>
      <c r="B1361" s="191"/>
      <c r="C1361" s="191" t="str">
        <f t="shared" si="43"/>
        <v>14170006</v>
      </c>
      <c r="D1361" t="str">
        <f>'Funding Import'!A1363</f>
        <v>RB051417: HOLLY TREES PRIMARY-BRENTWOOD</v>
      </c>
      <c r="E1361" t="str">
        <f>MID('Funding Import'!B1363,2,4)</f>
        <v>0006</v>
      </c>
      <c r="F1361" t="str">
        <f>MID('Funding Import'!B1363,8,50)</f>
        <v>EXCEPTIONAL COVID COST GRANT</v>
      </c>
      <c r="G1361" t="str">
        <f>'Funding Import'!I1363</f>
        <v>Spreadsheet B 399778 20982606 Movement from code '0006 to '0012 covid  emergency recode ES089 RM0128 Covid emergency recode</v>
      </c>
      <c r="H1361">
        <f>'Funding Import'!H1363</f>
        <v>-14060</v>
      </c>
      <c r="I1361" s="139"/>
    </row>
    <row r="1362" spans="1:9" ht="15" x14ac:dyDescent="0.2">
      <c r="A1362" s="191" t="str">
        <f t="shared" si="42"/>
        <v>1417</v>
      </c>
      <c r="B1362" s="191"/>
      <c r="C1362" s="191" t="str">
        <f t="shared" si="43"/>
        <v>14170012</v>
      </c>
      <c r="D1362" t="str">
        <f>'Funding Import'!A1364</f>
        <v>RB051417: HOLLY TREES PRIMARY-BRENTWOOD</v>
      </c>
      <c r="E1362" t="str">
        <f>MID('Funding Import'!B1364,2,4)</f>
        <v>0012</v>
      </c>
      <c r="F1362" t="str">
        <f>MID('Funding Import'!B1364,8,50)</f>
        <v>COVID CATCH UP</v>
      </c>
      <c r="G1362" t="str">
        <f>'Funding Import'!I1364</f>
        <v>Spreadsheet B 399778 20982606 Movement from code '0006 to '0012 covid  emergency recode ES089 RM0128 Covid emergency recode</v>
      </c>
      <c r="H1362">
        <f>'Funding Import'!H1364</f>
        <v>14060</v>
      </c>
      <c r="I1362" s="139"/>
    </row>
    <row r="1363" spans="1:9" ht="15" x14ac:dyDescent="0.2">
      <c r="A1363" s="191" t="str">
        <f t="shared" si="42"/>
        <v>1417</v>
      </c>
      <c r="B1363" s="191"/>
      <c r="C1363" s="191" t="str">
        <f t="shared" si="43"/>
        <v>14170012</v>
      </c>
      <c r="D1363" t="str">
        <f>'Funding Import'!A1365</f>
        <v>RB051417: HOLLY TREES PRIMARY-BRENTWOOD</v>
      </c>
      <c r="E1363" t="str">
        <f>MID('Funding Import'!B1365,2,4)</f>
        <v>0012</v>
      </c>
      <c r="F1363" t="str">
        <f>MID('Funding Import'!B1365,8,50)</f>
        <v>COVID CATCH UP</v>
      </c>
      <c r="G1363" t="str">
        <f>'Funding Import'!I1365</f>
        <v>DL 8645 0012recoveryc 0012RPG</v>
      </c>
      <c r="H1363">
        <f>'Funding Import'!H1365</f>
        <v>3298.75</v>
      </c>
      <c r="I1363" s="139"/>
    </row>
    <row r="1364" spans="1:9" ht="15" x14ac:dyDescent="0.2">
      <c r="A1364" s="191" t="str">
        <f t="shared" si="42"/>
        <v>1417</v>
      </c>
      <c r="B1364" s="191"/>
      <c r="C1364" s="191" t="str">
        <f t="shared" si="43"/>
        <v>14170012</v>
      </c>
      <c r="D1364" t="str">
        <f>'Funding Import'!A1366</f>
        <v>RB051417: HOLLY TREES PRIMARY-BRENTWOOD</v>
      </c>
      <c r="E1364" t="str">
        <f>MID('Funding Import'!B1366,2,4)</f>
        <v>0012</v>
      </c>
      <c r="F1364" t="str">
        <f>MID('Funding Import'!B1366,8,50)</f>
        <v>COVID CATCH UP</v>
      </c>
      <c r="G1364" t="str">
        <f>'Funding Import'!I1366</f>
        <v>DL 8656 0012schoolled 0012SLT</v>
      </c>
      <c r="H1364">
        <f>'Funding Import'!H1366</f>
        <v>2835</v>
      </c>
      <c r="I1364" s="139"/>
    </row>
    <row r="1365" spans="1:9" ht="15" x14ac:dyDescent="0.2">
      <c r="A1365" s="191" t="str">
        <f t="shared" si="42"/>
        <v>1417</v>
      </c>
      <c r="B1365" s="191"/>
      <c r="C1365" s="191" t="str">
        <f t="shared" si="43"/>
        <v>14170014</v>
      </c>
      <c r="D1365" t="str">
        <f>'Funding Import'!A1367</f>
        <v>RB051417: HOLLY TREES PRIMARY-BRENTWOOD</v>
      </c>
      <c r="E1365" t="str">
        <f>MID('Funding Import'!B1367,2,4)</f>
        <v>0014</v>
      </c>
      <c r="F1365" t="str">
        <f>MID('Funding Import'!B1367,8,50)</f>
        <v>PUPIL PREMIUM</v>
      </c>
      <c r="G1365" t="str">
        <f>'Funding Import'!I1367</f>
        <v>Spreadsheet B 400831 21077861 ES093 DP0593 SUMMER21PPG SUM21PPG ES093 DP0593 SUMMER21PPG SUM21PPG</v>
      </c>
      <c r="H1365">
        <f>'Funding Import'!H1367</f>
        <v>52794</v>
      </c>
      <c r="I1365" s="139"/>
    </row>
    <row r="1366" spans="1:9" ht="15" x14ac:dyDescent="0.2">
      <c r="A1366" s="191" t="str">
        <f t="shared" si="42"/>
        <v>1417</v>
      </c>
      <c r="B1366" s="191"/>
      <c r="C1366" s="191" t="str">
        <f t="shared" si="43"/>
        <v>14170014</v>
      </c>
      <c r="D1366" t="str">
        <f>'Funding Import'!A1368</f>
        <v>RB051417: HOLLY TREES PRIMARY-BRENTWOOD</v>
      </c>
      <c r="E1366" t="str">
        <f>MID('Funding Import'!B1368,2,4)</f>
        <v>0014</v>
      </c>
      <c r="F1366" t="str">
        <f>MID('Funding Import'!B1368,8,50)</f>
        <v>PUPIL PREMIUM</v>
      </c>
      <c r="G1366" t="str">
        <f>'Funding Import'!I1368</f>
        <v>DL 8701 0014 Pupil Premium Autumn Term 2021</v>
      </c>
      <c r="H1366">
        <f>'Funding Import'!H1368</f>
        <v>42235</v>
      </c>
      <c r="I1366" s="139"/>
    </row>
    <row r="1367" spans="1:9" ht="15" x14ac:dyDescent="0.2">
      <c r="A1367" s="191" t="str">
        <f t="shared" si="42"/>
        <v>1417</v>
      </c>
      <c r="B1367" s="191"/>
      <c r="C1367" s="191" t="str">
        <f t="shared" si="43"/>
        <v>14170018</v>
      </c>
      <c r="D1367" t="str">
        <f>'Funding Import'!A1369</f>
        <v>RB051417: HOLLY TREES PRIMARY-BRENTWOOD</v>
      </c>
      <c r="E1367" t="str">
        <f>MID('Funding Import'!B1369,2,4)</f>
        <v>0018</v>
      </c>
      <c r="F1367" t="str">
        <f>MID('Funding Import'!B1369,8,50)</f>
        <v>ADDITIONAL GRANT INCOME</v>
      </c>
      <c r="G1367" t="str">
        <f>'Funding Import'!I1369</f>
        <v>Spreadsheet B 393531 20728061 ES032 RM0087 PE GRANT APR 21 ES032 RM0087 PE GRANT APR 21</v>
      </c>
      <c r="H1367">
        <f>'Funding Import'!H1369</f>
        <v>8162</v>
      </c>
      <c r="I1367" s="139"/>
    </row>
    <row r="1368" spans="1:9" ht="15" x14ac:dyDescent="0.2">
      <c r="A1368" s="191" t="str">
        <f t="shared" si="42"/>
        <v>1417</v>
      </c>
      <c r="B1368" s="191"/>
      <c r="C1368" s="191" t="str">
        <f t="shared" si="43"/>
        <v>14170018</v>
      </c>
      <c r="D1368" t="str">
        <f>'Funding Import'!A1370</f>
        <v>RB051417: HOLLY TREES PRIMARY-BRENTWOOD</v>
      </c>
      <c r="E1368" t="str">
        <f>MID('Funding Import'!B1370,2,4)</f>
        <v>0018</v>
      </c>
      <c r="F1368" t="str">
        <f>MID('Funding Import'!B1370,8,50)</f>
        <v>ADDITIONAL GRANT INCOME</v>
      </c>
      <c r="G1368" t="str">
        <f>'Funding Import'!I1370</f>
        <v>Spreadsheet B 399769 20981730 UIFSM JULY21 UIFSM 21 ES085 RM0124 UIFSM JULY21 UIFSM 21</v>
      </c>
      <c r="H1368">
        <f>'Funding Import'!H1370</f>
        <v>59262</v>
      </c>
      <c r="I1368" s="139"/>
    </row>
    <row r="1369" spans="1:9" ht="15" x14ac:dyDescent="0.2">
      <c r="A1369" s="191" t="str">
        <f t="shared" si="42"/>
        <v>1417</v>
      </c>
      <c r="B1369" s="191"/>
      <c r="C1369" s="191" t="str">
        <f t="shared" si="43"/>
        <v>14170018</v>
      </c>
      <c r="D1369" t="str">
        <f>'Funding Import'!A1371</f>
        <v>RB051417: HOLLY TREES PRIMARY-BRENTWOOD</v>
      </c>
      <c r="E1369" t="str">
        <f>MID('Funding Import'!B1371,2,4)</f>
        <v>0018</v>
      </c>
      <c r="F1369" t="str">
        <f>MID('Funding Import'!B1371,8,50)</f>
        <v>ADDITIONAL GRANT INCOME</v>
      </c>
      <c r="G1369" t="str">
        <f>'Funding Import'!I1371</f>
        <v>DL 8673 PE GRANT OCT21 0018PE</v>
      </c>
      <c r="H1369">
        <f>'Funding Import'!H1371</f>
        <v>11416</v>
      </c>
      <c r="I1369" s="139"/>
    </row>
    <row r="1370" spans="1:9" ht="15" x14ac:dyDescent="0.2">
      <c r="A1370" s="191" t="str">
        <f t="shared" si="42"/>
        <v>1417</v>
      </c>
      <c r="B1370" s="191"/>
      <c r="C1370" s="191" t="str">
        <f t="shared" si="43"/>
        <v>14170026</v>
      </c>
      <c r="D1370" t="str">
        <f>'Funding Import'!A1372</f>
        <v>RB051417: HOLLY TREES PRIMARY-BRENTWOOD</v>
      </c>
      <c r="E1370" t="str">
        <f>MID('Funding Import'!B1372,2,4)</f>
        <v>0026</v>
      </c>
      <c r="F1370" t="str">
        <f>MID('Funding Import'!B1372,8,50)</f>
        <v>NOTIONAL SEN FUNDING</v>
      </c>
      <c r="G1370" t="str">
        <f>'Funding Import'!I1372</f>
        <v>Spreadsheet B 391732 20639856 ES012 MK0514 10026 NOTIONAL SEN ES012 MK0514 10026 NOTIONAL SEN</v>
      </c>
      <c r="H1370">
        <f>'Funding Import'!H1372</f>
        <v>158087</v>
      </c>
      <c r="I1370" s="139"/>
    </row>
    <row r="1371" spans="1:9" ht="15" x14ac:dyDescent="0.2">
      <c r="A1371" s="191" t="str">
        <f t="shared" si="42"/>
        <v>1426</v>
      </c>
      <c r="B1371" s="191"/>
      <c r="C1371" s="191" t="str">
        <f t="shared" si="43"/>
        <v>14260001</v>
      </c>
      <c r="D1371" t="str">
        <f>'Funding Import'!A1373</f>
        <v>RB051426: ST THOMAS CANTRBRY(COE)JR BTWD</v>
      </c>
      <c r="E1371" t="str">
        <f>MID('Funding Import'!B1373,2,4)</f>
        <v>0001</v>
      </c>
      <c r="F1371" t="str">
        <f>MID('Funding Import'!B1373,8,50)</f>
        <v>FORMULA FUNDED (EXCL RATES)</v>
      </c>
      <c r="G1371" t="str">
        <f>'Funding Import'!I1373</f>
        <v>Spreadsheet B 391145 20630885 ES006 MK0508 10001 FORMULA FUNDED ES006 MK0508 10001 FORMULA FUNDED</v>
      </c>
      <c r="H1371">
        <f>'Funding Import'!H1373</f>
        <v>1161669</v>
      </c>
      <c r="I1371" s="139"/>
    </row>
    <row r="1372" spans="1:9" ht="15" x14ac:dyDescent="0.2">
      <c r="A1372" s="191" t="str">
        <f t="shared" si="42"/>
        <v>1426</v>
      </c>
      <c r="B1372" s="191"/>
      <c r="C1372" s="191" t="str">
        <f t="shared" si="43"/>
        <v>14260002</v>
      </c>
      <c r="D1372" t="str">
        <f>'Funding Import'!A1374</f>
        <v>RB051426: ST THOMAS CANTRBRY(COE)JR BTWD</v>
      </c>
      <c r="E1372" t="str">
        <f>MID('Funding Import'!B1374,2,4)</f>
        <v>0002</v>
      </c>
      <c r="F1372" t="str">
        <f>MID('Funding Import'!B1374,8,50)</f>
        <v>RATES</v>
      </c>
      <c r="G1372" t="str">
        <f>'Funding Import'!I1374</f>
        <v>Spreadsheet B 391137 20630756 ES007 MK0509 10002 RATES ES007 MK0509 10002 RATES</v>
      </c>
      <c r="H1372">
        <f>'Funding Import'!H1374</f>
        <v>5443</v>
      </c>
      <c r="I1372" s="139"/>
    </row>
    <row r="1373" spans="1:9" ht="15" x14ac:dyDescent="0.2">
      <c r="A1373" s="191" t="str">
        <f t="shared" si="42"/>
        <v>1426</v>
      </c>
      <c r="B1373" s="191"/>
      <c r="C1373" s="191" t="str">
        <f t="shared" si="43"/>
        <v>14260003</v>
      </c>
      <c r="D1373" t="str">
        <f>'Funding Import'!A1375</f>
        <v>RB051426: ST THOMAS CANTRBRY(COE)JR BTWD</v>
      </c>
      <c r="E1373" t="str">
        <f>MID('Funding Import'!B1375,2,4)</f>
        <v>0003</v>
      </c>
      <c r="F1373" t="str">
        <f>MID('Funding Import'!B1375,8,50)</f>
        <v>BROUGHT FORWARD</v>
      </c>
      <c r="G1373" t="str">
        <f>'Funding Import'!I1375</f>
        <v>Spreadsheet B 394797 20778211 ES055 MK0568 10003 OPENING BALANCES ES055 MK0568 10003 OPENING BALANCES</v>
      </c>
      <c r="H1373">
        <f>'Funding Import'!H1375</f>
        <v>131074.35</v>
      </c>
      <c r="I1373" s="139"/>
    </row>
    <row r="1374" spans="1:9" ht="15" x14ac:dyDescent="0.2">
      <c r="A1374" s="191" t="str">
        <f t="shared" si="42"/>
        <v>1426</v>
      </c>
      <c r="B1374" s="191"/>
      <c r="C1374" s="191" t="str">
        <f t="shared" si="43"/>
        <v>14260004</v>
      </c>
      <c r="D1374" t="str">
        <f>'Funding Import'!A1376</f>
        <v>RB051426: ST THOMAS CANTRBRY(COE)JR BTWD</v>
      </c>
      <c r="E1374" t="str">
        <f>MID('Funding Import'!B1376,2,4)</f>
        <v>0004</v>
      </c>
      <c r="F1374" t="str">
        <f>MID('Funding Import'!B1376,8,50)</f>
        <v>STATEMENTED SEN</v>
      </c>
      <c r="G1374" t="str">
        <f>'Funding Import'!I1376</f>
        <v>Spreadsheet B 391144 20630818 ES009 MK0511 10004 EHCP ES009 MK0511 10004 EHCP</v>
      </c>
      <c r="H1374">
        <f>'Funding Import'!H1376</f>
        <v>47451</v>
      </c>
      <c r="I1374" s="139"/>
    </row>
    <row r="1375" spans="1:9" ht="15" x14ac:dyDescent="0.2">
      <c r="A1375" s="191" t="str">
        <f t="shared" si="42"/>
        <v>1426</v>
      </c>
      <c r="B1375" s="191"/>
      <c r="C1375" s="191" t="str">
        <f t="shared" si="43"/>
        <v>14260004</v>
      </c>
      <c r="D1375" t="str">
        <f>'Funding Import'!A1377</f>
        <v>RB051426: ST THOMAS CANTRBRY(COE)JR BTWD</v>
      </c>
      <c r="E1375" t="str">
        <f>MID('Funding Import'!B1377,2,4)</f>
        <v>0004</v>
      </c>
      <c r="F1375" t="str">
        <f>MID('Funding Import'!B1377,8,50)</f>
        <v>STATEMENTED SEN</v>
      </c>
      <c r="G1375" t="str">
        <f>'Funding Import'!I1377</f>
        <v>Spreadsheet B 394845 20782782 ES043 DP0533 SEN TOP-UP SUM1 SUM-21 ES043 DP0533 SEN TOP-UP SUM1 SUM-21</v>
      </c>
      <c r="H1375">
        <f>'Funding Import'!H1377</f>
        <v>13102</v>
      </c>
      <c r="I1375" s="139"/>
    </row>
    <row r="1376" spans="1:9" ht="15" x14ac:dyDescent="0.2">
      <c r="A1376" s="191" t="str">
        <f t="shared" si="42"/>
        <v>1426</v>
      </c>
      <c r="B1376" s="191"/>
      <c r="C1376" s="191" t="str">
        <f t="shared" si="43"/>
        <v>14260004</v>
      </c>
      <c r="D1376" t="str">
        <f>'Funding Import'!A1378</f>
        <v>RB051426: ST THOMAS CANTRBRY(COE)JR BTWD</v>
      </c>
      <c r="E1376" t="str">
        <f>MID('Funding Import'!B1378,2,4)</f>
        <v>0004</v>
      </c>
      <c r="F1376" t="str">
        <f>MID('Funding Import'!B1378,8,50)</f>
        <v>STATEMENTED SEN</v>
      </c>
      <c r="G1376" t="str">
        <f>'Funding Import'!I1378</f>
        <v>DL 8688 SEN TOP-UP AUT1 AUT-21</v>
      </c>
      <c r="H1376">
        <f>'Funding Import'!H1378</f>
        <v>11664</v>
      </c>
      <c r="I1376" s="139"/>
    </row>
    <row r="1377" spans="1:9" ht="15" x14ac:dyDescent="0.2">
      <c r="A1377" s="191" t="str">
        <f t="shared" si="42"/>
        <v>1426</v>
      </c>
      <c r="B1377" s="191"/>
      <c r="C1377" s="191" t="str">
        <f t="shared" si="43"/>
        <v>14260006</v>
      </c>
      <c r="D1377" t="str">
        <f>'Funding Import'!A1379</f>
        <v>RB051426: ST THOMAS CANTRBRY(COE)JR BTWD</v>
      </c>
      <c r="E1377" t="str">
        <f>MID('Funding Import'!B1379,2,4)</f>
        <v>0006</v>
      </c>
      <c r="F1377" t="str">
        <f>MID('Funding Import'!B1379,8,50)</f>
        <v>EXCEPTIONAL COVID COST GRANT</v>
      </c>
      <c r="G1377" t="str">
        <f>'Funding Import'!I1379</f>
        <v>Spreadsheet B 398807 20920177 ES067 DP0558 FSMADDCOSTSCOVID FSMCOVID ES067 DP0558 FSMADDCOSTSCOVID FSMCOVID</v>
      </c>
      <c r="H1377">
        <f>'Funding Import'!H1379</f>
        <v>245</v>
      </c>
      <c r="I1377" s="139"/>
    </row>
    <row r="1378" spans="1:9" ht="15" x14ac:dyDescent="0.2">
      <c r="A1378" s="191" t="str">
        <f t="shared" si="42"/>
        <v>1426</v>
      </c>
      <c r="B1378" s="191"/>
      <c r="C1378" s="191" t="str">
        <f t="shared" si="43"/>
        <v>14260006</v>
      </c>
      <c r="D1378" t="str">
        <f>'Funding Import'!A1380</f>
        <v>RB051426: ST THOMAS CANTRBRY(COE)JR BTWD</v>
      </c>
      <c r="E1378" t="str">
        <f>MID('Funding Import'!B1380,2,4)</f>
        <v>0006</v>
      </c>
      <c r="F1378" t="str">
        <f>MID('Funding Import'!B1380,8,50)</f>
        <v>EXCEPTIONAL COVID COST GRANT</v>
      </c>
      <c r="G1378" t="str">
        <f>'Funding Import'!I1380</f>
        <v>Spreadsheet B 398804 20920024 ES065 DP0556 COVIDEMERGENCY COVIDEM ES065 DP0556 COVIDEMERGENCY COVIDEM</v>
      </c>
      <c r="H1378">
        <f>'Funding Import'!H1380</f>
        <v>10260</v>
      </c>
      <c r="I1378" s="139"/>
    </row>
    <row r="1379" spans="1:9" ht="15" x14ac:dyDescent="0.2">
      <c r="A1379" s="191" t="str">
        <f t="shared" si="42"/>
        <v>1426</v>
      </c>
      <c r="B1379" s="191"/>
      <c r="C1379" s="191" t="str">
        <f t="shared" si="43"/>
        <v>14260006</v>
      </c>
      <c r="D1379" t="str">
        <f>'Funding Import'!A1381</f>
        <v>RB051426: ST THOMAS CANTRBRY(COE)JR BTWD</v>
      </c>
      <c r="E1379" t="str">
        <f>MID('Funding Import'!B1381,2,4)</f>
        <v>0006</v>
      </c>
      <c r="F1379" t="str">
        <f>MID('Funding Import'!B1381,8,50)</f>
        <v>EXCEPTIONAL COVID COST GRANT</v>
      </c>
      <c r="G1379" t="str">
        <f>'Funding Import'!I1381</f>
        <v>Spreadsheet B 399778 20982606 Movement from code '0006 to '0012 covid  emergency recode ES089 RM0128 Covid emergency recode</v>
      </c>
      <c r="H1379">
        <f>'Funding Import'!H1381</f>
        <v>-10260</v>
      </c>
      <c r="I1379" s="139"/>
    </row>
    <row r="1380" spans="1:9" ht="15" x14ac:dyDescent="0.2">
      <c r="A1380" s="191" t="str">
        <f t="shared" si="42"/>
        <v>1426</v>
      </c>
      <c r="B1380" s="191"/>
      <c r="C1380" s="191" t="str">
        <f t="shared" si="43"/>
        <v>14260012</v>
      </c>
      <c r="D1380" t="str">
        <f>'Funding Import'!A1382</f>
        <v>RB051426: ST THOMAS CANTRBRY(COE)JR BTWD</v>
      </c>
      <c r="E1380" t="str">
        <f>MID('Funding Import'!B1382,2,4)</f>
        <v>0012</v>
      </c>
      <c r="F1380" t="str">
        <f>MID('Funding Import'!B1382,8,50)</f>
        <v>COVID CATCH UP</v>
      </c>
      <c r="G1380" t="str">
        <f>'Funding Import'!I1382</f>
        <v>Spreadsheet B 399778 20982606 Movement from code '0006 to '0012 covid  emergency recode ES089 RM0128 Covid emergency recode</v>
      </c>
      <c r="H1380">
        <f>'Funding Import'!H1382</f>
        <v>10260</v>
      </c>
      <c r="I1380" s="139"/>
    </row>
    <row r="1381" spans="1:9" ht="15" x14ac:dyDescent="0.2">
      <c r="A1381" s="191" t="str">
        <f t="shared" si="42"/>
        <v>1426</v>
      </c>
      <c r="B1381" s="191"/>
      <c r="C1381" s="191" t="str">
        <f t="shared" si="43"/>
        <v>14260012</v>
      </c>
      <c r="D1381" t="str">
        <f>'Funding Import'!A1383</f>
        <v>RB051426: ST THOMAS CANTRBRY(COE)JR BTWD</v>
      </c>
      <c r="E1381" t="str">
        <f>MID('Funding Import'!B1383,2,4)</f>
        <v>0012</v>
      </c>
      <c r="F1381" t="str">
        <f>MID('Funding Import'!B1383,8,50)</f>
        <v>COVID CATCH UP</v>
      </c>
      <c r="G1381" t="str">
        <f>'Funding Import'!I1383</f>
        <v>DL 8645 0012recoveryc 0012RPG</v>
      </c>
      <c r="H1381">
        <f>'Funding Import'!H1383</f>
        <v>1413.75</v>
      </c>
      <c r="I1381" s="139"/>
    </row>
    <row r="1382" spans="1:9" ht="15" x14ac:dyDescent="0.2">
      <c r="A1382" s="191" t="str">
        <f t="shared" si="42"/>
        <v>1426</v>
      </c>
      <c r="B1382" s="191"/>
      <c r="C1382" s="191" t="str">
        <f t="shared" si="43"/>
        <v>14260012</v>
      </c>
      <c r="D1382" t="str">
        <f>'Funding Import'!A1384</f>
        <v>RB051426: ST THOMAS CANTRBRY(COE)JR BTWD</v>
      </c>
      <c r="E1382" t="str">
        <f>MID('Funding Import'!B1384,2,4)</f>
        <v>0012</v>
      </c>
      <c r="F1382" t="str">
        <f>MID('Funding Import'!B1384,8,50)</f>
        <v>COVID CATCH UP</v>
      </c>
      <c r="G1382" t="str">
        <f>'Funding Import'!I1384</f>
        <v>DL 8656 0012schoolled 0012SLT</v>
      </c>
      <c r="H1382">
        <f>'Funding Import'!H1384</f>
        <v>1358.44</v>
      </c>
      <c r="I1382" s="139"/>
    </row>
    <row r="1383" spans="1:9" ht="15" x14ac:dyDescent="0.2">
      <c r="A1383" s="191" t="str">
        <f t="shared" si="42"/>
        <v>1426</v>
      </c>
      <c r="B1383" s="191"/>
      <c r="C1383" s="191" t="str">
        <f t="shared" si="43"/>
        <v>14260014</v>
      </c>
      <c r="D1383" t="str">
        <f>'Funding Import'!A1385</f>
        <v>RB051426: ST THOMAS CANTRBRY(COE)JR BTWD</v>
      </c>
      <c r="E1383" t="str">
        <f>MID('Funding Import'!B1385,2,4)</f>
        <v>0014</v>
      </c>
      <c r="F1383" t="str">
        <f>MID('Funding Import'!B1385,8,50)</f>
        <v>PUPIL PREMIUM</v>
      </c>
      <c r="G1383" t="str">
        <f>'Funding Import'!I1385</f>
        <v>Spreadsheet B 400831 21077861 ES093 DP0593 SUMMER21PPG SUM21PPG ES093 DP0593 SUMMER21PPG SUM21PPG</v>
      </c>
      <c r="H1383">
        <f>'Funding Import'!H1385</f>
        <v>22273</v>
      </c>
      <c r="I1383" s="139"/>
    </row>
    <row r="1384" spans="1:9" ht="15" x14ac:dyDescent="0.2">
      <c r="A1384" s="191" t="str">
        <f t="shared" si="42"/>
        <v>1426</v>
      </c>
      <c r="B1384" s="191"/>
      <c r="C1384" s="191" t="str">
        <f t="shared" si="43"/>
        <v>14260014</v>
      </c>
      <c r="D1384" t="str">
        <f>'Funding Import'!A1386</f>
        <v>RB051426: ST THOMAS CANTRBRY(COE)JR BTWD</v>
      </c>
      <c r="E1384" t="str">
        <f>MID('Funding Import'!B1386,2,4)</f>
        <v>0014</v>
      </c>
      <c r="F1384" t="str">
        <f>MID('Funding Import'!B1386,8,50)</f>
        <v>PUPIL PREMIUM</v>
      </c>
      <c r="G1384" t="str">
        <f>'Funding Import'!I1386</f>
        <v>Spreadsheet B 399170 20949462 PPG CIC SUM21P4 SUM-21 ES084 RM0120 PPG CIC SUM21P4 SUM-21</v>
      </c>
      <c r="H1384">
        <f>'Funding Import'!H1386</f>
        <v>490</v>
      </c>
      <c r="I1384" s="139"/>
    </row>
    <row r="1385" spans="1:9" ht="15" x14ac:dyDescent="0.2">
      <c r="A1385" s="191" t="str">
        <f t="shared" si="42"/>
        <v>1426</v>
      </c>
      <c r="B1385" s="191"/>
      <c r="C1385" s="191" t="str">
        <f t="shared" si="43"/>
        <v>14260014</v>
      </c>
      <c r="D1385" t="str">
        <f>'Funding Import'!A1387</f>
        <v>RB051426: ST THOMAS CANTRBRY(COE)JR BTWD</v>
      </c>
      <c r="E1385" t="str">
        <f>MID('Funding Import'!B1387,2,4)</f>
        <v>0014</v>
      </c>
      <c r="F1385" t="str">
        <f>MID('Funding Import'!B1387,8,50)</f>
        <v>PUPIL PREMIUM</v>
      </c>
      <c r="G1385" t="str">
        <f>'Funding Import'!I1387</f>
        <v>DL 8701 0014 Pupil Premium Autumn Term 2021</v>
      </c>
      <c r="H1385">
        <f>'Funding Import'!H1387</f>
        <v>17818</v>
      </c>
      <c r="I1385" s="139"/>
    </row>
    <row r="1386" spans="1:9" ht="15" x14ac:dyDescent="0.2">
      <c r="A1386" s="191" t="str">
        <f t="shared" si="42"/>
        <v>1426</v>
      </c>
      <c r="B1386" s="191"/>
      <c r="C1386" s="191" t="str">
        <f t="shared" si="43"/>
        <v>14260018</v>
      </c>
      <c r="D1386" t="str">
        <f>'Funding Import'!A1388</f>
        <v>RB051426: ST THOMAS CANTRBRY(COE)JR BTWD</v>
      </c>
      <c r="E1386" t="str">
        <f>MID('Funding Import'!B1388,2,4)</f>
        <v>0018</v>
      </c>
      <c r="F1386" t="str">
        <f>MID('Funding Import'!B1388,8,50)</f>
        <v>ADDITIONAL GRANT INCOME</v>
      </c>
      <c r="G1386" t="str">
        <f>'Funding Import'!I1388</f>
        <v>Spreadsheet B 393531 20728061 ES032 RM0087 PE GRANT APR 21 ES032 RM0087 PE GRANT APR 21</v>
      </c>
      <c r="H1386">
        <f>'Funding Import'!H1388</f>
        <v>7950</v>
      </c>
      <c r="I1386" s="139"/>
    </row>
    <row r="1387" spans="1:9" ht="15" x14ac:dyDescent="0.2">
      <c r="A1387" s="191" t="str">
        <f t="shared" si="42"/>
        <v>1426</v>
      </c>
      <c r="B1387" s="191"/>
      <c r="C1387" s="191" t="str">
        <f t="shared" si="43"/>
        <v>14260018</v>
      </c>
      <c r="D1387" t="str">
        <f>'Funding Import'!A1389</f>
        <v>RB051426: ST THOMAS CANTRBRY(COE)JR BTWD</v>
      </c>
      <c r="E1387" t="str">
        <f>MID('Funding Import'!B1389,2,4)</f>
        <v>0018</v>
      </c>
      <c r="F1387" t="str">
        <f>MID('Funding Import'!B1389,8,50)</f>
        <v>ADDITIONAL GRANT INCOME</v>
      </c>
      <c r="G1387" t="str">
        <f>'Funding Import'!I1389</f>
        <v>DL 8673 PE GRANT OCT21 0018PE</v>
      </c>
      <c r="H1387">
        <f>'Funding Import'!H1389</f>
        <v>11124</v>
      </c>
      <c r="I1387" s="139"/>
    </row>
    <row r="1388" spans="1:9" ht="15" x14ac:dyDescent="0.2">
      <c r="A1388" s="191" t="str">
        <f t="shared" si="42"/>
        <v>1426</v>
      </c>
      <c r="B1388" s="191"/>
      <c r="C1388" s="191" t="str">
        <f t="shared" si="43"/>
        <v>14260026</v>
      </c>
      <c r="D1388" t="str">
        <f>'Funding Import'!A1390</f>
        <v>RB051426: ST THOMAS CANTRBRY(COE)JR BTWD</v>
      </c>
      <c r="E1388" t="str">
        <f>MID('Funding Import'!B1390,2,4)</f>
        <v>0026</v>
      </c>
      <c r="F1388" t="str">
        <f>MID('Funding Import'!B1390,8,50)</f>
        <v>NOTIONAL SEN FUNDING</v>
      </c>
      <c r="G1388" t="str">
        <f>'Funding Import'!I1390</f>
        <v>Spreadsheet B 391732 20639856 ES012 MK0514 10026 NOTIONAL SEN ES012 MK0514 10026 NOTIONAL SEN</v>
      </c>
      <c r="H1388">
        <f>'Funding Import'!H1390</f>
        <v>113747</v>
      </c>
      <c r="I1388" s="139"/>
    </row>
    <row r="1389" spans="1:9" ht="15" x14ac:dyDescent="0.2">
      <c r="A1389" s="191" t="str">
        <f t="shared" si="42"/>
        <v>1428</v>
      </c>
      <c r="B1389" s="191"/>
      <c r="C1389" s="191" t="str">
        <f t="shared" si="43"/>
        <v>14280001</v>
      </c>
      <c r="D1389" t="str">
        <f>'Funding Import'!A1391</f>
        <v>RB051428: ST THOMAS CANTRBRY(COE)VA IF B</v>
      </c>
      <c r="E1389" t="str">
        <f>MID('Funding Import'!B1391,2,4)</f>
        <v>0001</v>
      </c>
      <c r="F1389" t="str">
        <f>MID('Funding Import'!B1391,8,50)</f>
        <v>FORMULA FUNDED (EXCL RATES)</v>
      </c>
      <c r="G1389" t="str">
        <f>'Funding Import'!I1391</f>
        <v>Spreadsheet B 391145 20630885 ES006 MK0508 10001 FORMULA FUNDED ES006 MK0508 10001 FORMULA FUNDED</v>
      </c>
      <c r="H1389">
        <f>'Funding Import'!H1391</f>
        <v>816908</v>
      </c>
      <c r="I1389" s="139"/>
    </row>
    <row r="1390" spans="1:9" ht="15" x14ac:dyDescent="0.2">
      <c r="A1390" s="191" t="str">
        <f t="shared" si="42"/>
        <v>1428</v>
      </c>
      <c r="B1390" s="191"/>
      <c r="C1390" s="191" t="str">
        <f t="shared" si="43"/>
        <v>14280002</v>
      </c>
      <c r="D1390" t="str">
        <f>'Funding Import'!A1392</f>
        <v>RB051428: ST THOMAS CANTRBRY(COE)VA IF B</v>
      </c>
      <c r="E1390" t="str">
        <f>MID('Funding Import'!B1392,2,4)</f>
        <v>0002</v>
      </c>
      <c r="F1390" t="str">
        <f>MID('Funding Import'!B1392,8,50)</f>
        <v>RATES</v>
      </c>
      <c r="G1390" t="str">
        <f>'Funding Import'!I1392</f>
        <v>Spreadsheet B 391137 20630756 ES007 MK0509 10002 RATES ES007 MK0509 10002 RATES</v>
      </c>
      <c r="H1390">
        <f>'Funding Import'!H1392</f>
        <v>3629</v>
      </c>
      <c r="I1390" s="139"/>
    </row>
    <row r="1391" spans="1:9" ht="15" x14ac:dyDescent="0.2">
      <c r="A1391" s="191" t="str">
        <f t="shared" si="42"/>
        <v>1428</v>
      </c>
      <c r="B1391" s="191"/>
      <c r="C1391" s="191" t="str">
        <f t="shared" si="43"/>
        <v>14280003</v>
      </c>
      <c r="D1391" t="str">
        <f>'Funding Import'!A1393</f>
        <v>RB051428: ST THOMAS CANTRBRY(COE)VA IF B</v>
      </c>
      <c r="E1391" t="str">
        <f>MID('Funding Import'!B1393,2,4)</f>
        <v>0003</v>
      </c>
      <c r="F1391" t="str">
        <f>MID('Funding Import'!B1393,8,50)</f>
        <v>BROUGHT FORWARD</v>
      </c>
      <c r="G1391" t="str">
        <f>'Funding Import'!I1393</f>
        <v>Spreadsheet B 394797 20778211 ES055 MK0568 10003 OPENING BALANCES ES055 MK0568 10003 OPENING BALANCES</v>
      </c>
      <c r="H1391">
        <f>'Funding Import'!H1393</f>
        <v>86681.3</v>
      </c>
      <c r="I1391" s="139"/>
    </row>
    <row r="1392" spans="1:9" ht="15" x14ac:dyDescent="0.2">
      <c r="A1392" s="191" t="str">
        <f t="shared" si="42"/>
        <v>1428</v>
      </c>
      <c r="B1392" s="191"/>
      <c r="C1392" s="191" t="str">
        <f t="shared" si="43"/>
        <v>14280004</v>
      </c>
      <c r="D1392" t="str">
        <f>'Funding Import'!A1394</f>
        <v>RB051428: ST THOMAS CANTRBRY(COE)VA IF B</v>
      </c>
      <c r="E1392" t="str">
        <f>MID('Funding Import'!B1394,2,4)</f>
        <v>0004</v>
      </c>
      <c r="F1392" t="str">
        <f>MID('Funding Import'!B1394,8,50)</f>
        <v>STATEMENTED SEN</v>
      </c>
      <c r="G1392" t="str">
        <f>'Funding Import'!I1394</f>
        <v>Spreadsheet B 391144 20630818 ES009 MK0511 10004 EHCP ES009 MK0511 10004 EHCP</v>
      </c>
      <c r="H1392">
        <f>'Funding Import'!H1394</f>
        <v>23947</v>
      </c>
      <c r="I1392" s="139"/>
    </row>
    <row r="1393" spans="1:9" ht="15" x14ac:dyDescent="0.2">
      <c r="A1393" s="191" t="str">
        <f t="shared" si="42"/>
        <v>1428</v>
      </c>
      <c r="B1393" s="191"/>
      <c r="C1393" s="191" t="str">
        <f t="shared" si="43"/>
        <v>14280004</v>
      </c>
      <c r="D1393" t="str">
        <f>'Funding Import'!A1395</f>
        <v>RB051428: ST THOMAS CANTRBRY(COE)VA IF B</v>
      </c>
      <c r="E1393" t="str">
        <f>MID('Funding Import'!B1395,2,4)</f>
        <v>0004</v>
      </c>
      <c r="F1393" t="str">
        <f>MID('Funding Import'!B1395,8,50)</f>
        <v>STATEMENTED SEN</v>
      </c>
      <c r="G1393" t="str">
        <f>'Funding Import'!I1395</f>
        <v>Spreadsheet B 394845 20782782 ES043 DP0533 SEN TOP-UP SUM1 SUM-21 ES043 DP0533 SEN TOP-UP SUM1 SUM-21</v>
      </c>
      <c r="H1393">
        <f>'Funding Import'!H1395</f>
        <v>6980</v>
      </c>
      <c r="I1393" s="139"/>
    </row>
    <row r="1394" spans="1:9" ht="15" x14ac:dyDescent="0.2">
      <c r="A1394" s="191" t="str">
        <f t="shared" si="42"/>
        <v>1428</v>
      </c>
      <c r="B1394" s="191"/>
      <c r="C1394" s="191" t="str">
        <f t="shared" si="43"/>
        <v>14280004</v>
      </c>
      <c r="D1394" t="str">
        <f>'Funding Import'!A1396</f>
        <v>RB051428: ST THOMAS CANTRBRY(COE)VA IF B</v>
      </c>
      <c r="E1394" t="str">
        <f>MID('Funding Import'!B1396,2,4)</f>
        <v>0004</v>
      </c>
      <c r="F1394" t="str">
        <f>MID('Funding Import'!B1396,8,50)</f>
        <v>STATEMENTED SEN</v>
      </c>
      <c r="G1394" t="str">
        <f>'Funding Import'!I1396</f>
        <v>Spreadsheet B 401820 21143763 ES099 MK0707 SEN TOP-UP SUM2 SUM-21 ES099 MK0707 SEN TOP-UP SUM2 SUM-21</v>
      </c>
      <c r="H1394">
        <f>'Funding Import'!H1396</f>
        <v>1514</v>
      </c>
      <c r="I1394" s="139"/>
    </row>
    <row r="1395" spans="1:9" ht="15" x14ac:dyDescent="0.2">
      <c r="A1395" s="191" t="str">
        <f t="shared" si="42"/>
        <v>1428</v>
      </c>
      <c r="B1395" s="191"/>
      <c r="C1395" s="191" t="str">
        <f t="shared" si="43"/>
        <v>14280004</v>
      </c>
      <c r="D1395" t="str">
        <f>'Funding Import'!A1397</f>
        <v>RB051428: ST THOMAS CANTRBRY(COE)VA IF B</v>
      </c>
      <c r="E1395" t="str">
        <f>MID('Funding Import'!B1397,2,4)</f>
        <v>0004</v>
      </c>
      <c r="F1395" t="str">
        <f>MID('Funding Import'!B1397,8,50)</f>
        <v>STATEMENTED SEN</v>
      </c>
      <c r="G1395" t="str">
        <f>'Funding Import'!I1397</f>
        <v>DL 8688 SEN TOP-UP AUT1 AUT-21</v>
      </c>
      <c r="H1395">
        <f>'Funding Import'!H1397</f>
        <v>15616</v>
      </c>
      <c r="I1395" s="139"/>
    </row>
    <row r="1396" spans="1:9" ht="15" x14ac:dyDescent="0.2">
      <c r="A1396" s="191" t="str">
        <f t="shared" si="42"/>
        <v>1428</v>
      </c>
      <c r="B1396" s="191"/>
      <c r="C1396" s="191" t="str">
        <f t="shared" si="43"/>
        <v>14280006</v>
      </c>
      <c r="D1396" t="str">
        <f>'Funding Import'!A1398</f>
        <v>RB051428: ST THOMAS CANTRBRY(COE)VA IF B</v>
      </c>
      <c r="E1396" t="str">
        <f>MID('Funding Import'!B1398,2,4)</f>
        <v>0006</v>
      </c>
      <c r="F1396" t="str">
        <f>MID('Funding Import'!B1398,8,50)</f>
        <v>EXCEPTIONAL COVID COST GRANT</v>
      </c>
      <c r="G1396" t="str">
        <f>'Funding Import'!I1398</f>
        <v>Spreadsheet B 398807 20920177 ES067 DP0558 FSMADDCOSTSCOVID FSMCOVID ES067 DP0558 FSMADDCOSTSCOVID FSMCOVID</v>
      </c>
      <c r="H1396">
        <f>'Funding Import'!H1398</f>
        <v>203</v>
      </c>
      <c r="I1396" s="139"/>
    </row>
    <row r="1397" spans="1:9" ht="15" x14ac:dyDescent="0.2">
      <c r="A1397" s="191" t="str">
        <f t="shared" si="42"/>
        <v>1428</v>
      </c>
      <c r="B1397" s="191"/>
      <c r="C1397" s="191" t="str">
        <f t="shared" si="43"/>
        <v>14280006</v>
      </c>
      <c r="D1397" t="str">
        <f>'Funding Import'!A1399</f>
        <v>RB051428: ST THOMAS CANTRBRY(COE)VA IF B</v>
      </c>
      <c r="E1397" t="str">
        <f>MID('Funding Import'!B1399,2,4)</f>
        <v>0006</v>
      </c>
      <c r="F1397" t="str">
        <f>MID('Funding Import'!B1399,8,50)</f>
        <v>EXCEPTIONAL COVID COST GRANT</v>
      </c>
      <c r="G1397" t="str">
        <f>'Funding Import'!I1399</f>
        <v>Spreadsheet B 398804 20920024 ES065 DP0556 COVIDEMERGENCY COVIDEM ES065 DP0556 COVIDEMERGENCY COVIDEM</v>
      </c>
      <c r="H1397">
        <f>'Funding Import'!H1399</f>
        <v>7230</v>
      </c>
      <c r="I1397" s="139"/>
    </row>
    <row r="1398" spans="1:9" ht="15" x14ac:dyDescent="0.2">
      <c r="A1398" s="191" t="str">
        <f t="shared" si="42"/>
        <v>1428</v>
      </c>
      <c r="B1398" s="191"/>
      <c r="C1398" s="191" t="str">
        <f t="shared" si="43"/>
        <v>14280006</v>
      </c>
      <c r="D1398" t="str">
        <f>'Funding Import'!A1400</f>
        <v>RB051428: ST THOMAS CANTRBRY(COE)VA IF B</v>
      </c>
      <c r="E1398" t="str">
        <f>MID('Funding Import'!B1400,2,4)</f>
        <v>0006</v>
      </c>
      <c r="F1398" t="str">
        <f>MID('Funding Import'!B1400,8,50)</f>
        <v>EXCEPTIONAL COVID COST GRANT</v>
      </c>
      <c r="G1398" t="str">
        <f>'Funding Import'!I1400</f>
        <v>Spreadsheet B 399778 20982606 Movement from code '0006 to '0012 covid  emergency recode ES089 RM0128 Covid emergency recode</v>
      </c>
      <c r="H1398">
        <f>'Funding Import'!H1400</f>
        <v>-7230</v>
      </c>
      <c r="I1398" s="139"/>
    </row>
    <row r="1399" spans="1:9" ht="15" x14ac:dyDescent="0.2">
      <c r="A1399" s="191" t="str">
        <f t="shared" si="42"/>
        <v>1428</v>
      </c>
      <c r="B1399" s="191"/>
      <c r="C1399" s="191" t="str">
        <f t="shared" si="43"/>
        <v>14280012</v>
      </c>
      <c r="D1399" t="str">
        <f>'Funding Import'!A1401</f>
        <v>RB051428: ST THOMAS CANTRBRY(COE)VA IF B</v>
      </c>
      <c r="E1399" t="str">
        <f>MID('Funding Import'!B1401,2,4)</f>
        <v>0012</v>
      </c>
      <c r="F1399" t="str">
        <f>MID('Funding Import'!B1401,8,50)</f>
        <v>COVID CATCH UP</v>
      </c>
      <c r="G1399" t="str">
        <f>'Funding Import'!I1401</f>
        <v>Spreadsheet B 399778 20982606 Movement from code '0006 to '0012 covid  emergency recode ES089 RM0128 Covid emergency recode</v>
      </c>
      <c r="H1399">
        <f>'Funding Import'!H1401</f>
        <v>7230</v>
      </c>
      <c r="I1399" s="139"/>
    </row>
    <row r="1400" spans="1:9" ht="15" x14ac:dyDescent="0.2">
      <c r="A1400" s="191" t="str">
        <f t="shared" si="42"/>
        <v>1428</v>
      </c>
      <c r="B1400" s="191"/>
      <c r="C1400" s="191" t="str">
        <f t="shared" si="43"/>
        <v>14280012</v>
      </c>
      <c r="D1400" t="str">
        <f>'Funding Import'!A1402</f>
        <v>RB051428: ST THOMAS CANTRBRY(COE)VA IF B</v>
      </c>
      <c r="E1400" t="str">
        <f>MID('Funding Import'!B1402,2,4)</f>
        <v>0012</v>
      </c>
      <c r="F1400" t="str">
        <f>MID('Funding Import'!B1402,8,50)</f>
        <v>COVID CATCH UP</v>
      </c>
      <c r="G1400" t="str">
        <f>'Funding Import'!I1402</f>
        <v>DL 8645 0012recoveryc 0012RPG</v>
      </c>
      <c r="H1400">
        <f>'Funding Import'!H1402</f>
        <v>833.75</v>
      </c>
      <c r="I1400" s="139"/>
    </row>
    <row r="1401" spans="1:9" ht="15" x14ac:dyDescent="0.2">
      <c r="A1401" s="191" t="str">
        <f t="shared" si="42"/>
        <v>1428</v>
      </c>
      <c r="B1401" s="191"/>
      <c r="C1401" s="191" t="str">
        <f t="shared" si="43"/>
        <v>14280012</v>
      </c>
      <c r="D1401" t="str">
        <f>'Funding Import'!A1403</f>
        <v>RB051428: ST THOMAS CANTRBRY(COE)VA IF B</v>
      </c>
      <c r="E1401" t="str">
        <f>MID('Funding Import'!B1403,2,4)</f>
        <v>0012</v>
      </c>
      <c r="F1401" t="str">
        <f>MID('Funding Import'!B1403,8,50)</f>
        <v>COVID CATCH UP</v>
      </c>
      <c r="G1401" t="str">
        <f>'Funding Import'!I1403</f>
        <v>DL 8656 0012schoolled 0012SLT</v>
      </c>
      <c r="H1401">
        <f>'Funding Import'!H1403</f>
        <v>590.63</v>
      </c>
      <c r="I1401" s="139"/>
    </row>
    <row r="1402" spans="1:9" ht="15" x14ac:dyDescent="0.2">
      <c r="A1402" s="191" t="str">
        <f t="shared" si="42"/>
        <v>1428</v>
      </c>
      <c r="B1402" s="191"/>
      <c r="C1402" s="191" t="str">
        <f t="shared" si="43"/>
        <v>14280014</v>
      </c>
      <c r="D1402" t="str">
        <f>'Funding Import'!A1404</f>
        <v>RB051428: ST THOMAS CANTRBRY(COE)VA IF B</v>
      </c>
      <c r="E1402" t="str">
        <f>MID('Funding Import'!B1404,2,4)</f>
        <v>0014</v>
      </c>
      <c r="F1402" t="str">
        <f>MID('Funding Import'!B1404,8,50)</f>
        <v>PUPIL PREMIUM</v>
      </c>
      <c r="G1402" t="str">
        <f>'Funding Import'!I1404</f>
        <v>Spreadsheet B 400831 21077861 ES093 DP0593 SUMMER21PPG SUM21PPG ES093 DP0593 SUMMER21PPG SUM21PPG</v>
      </c>
      <c r="H1402">
        <f>'Funding Import'!H1404</f>
        <v>12890</v>
      </c>
      <c r="I1402" s="139"/>
    </row>
    <row r="1403" spans="1:9" ht="15" x14ac:dyDescent="0.2">
      <c r="A1403" s="191" t="str">
        <f t="shared" si="42"/>
        <v>1428</v>
      </c>
      <c r="B1403" s="191"/>
      <c r="C1403" s="191" t="str">
        <f t="shared" si="43"/>
        <v>14280014</v>
      </c>
      <c r="D1403" t="str">
        <f>'Funding Import'!A1405</f>
        <v>RB051428: ST THOMAS CANTRBRY(COE)VA IF B</v>
      </c>
      <c r="E1403" t="str">
        <f>MID('Funding Import'!B1405,2,4)</f>
        <v>0014</v>
      </c>
      <c r="F1403" t="str">
        <f>MID('Funding Import'!B1405,8,50)</f>
        <v>PUPIL PREMIUM</v>
      </c>
      <c r="G1403" t="str">
        <f>'Funding Import'!I1405</f>
        <v>DL 8701 0014 Pupil Premium Autumn Term 2021</v>
      </c>
      <c r="H1403">
        <f>'Funding Import'!H1405</f>
        <v>10312</v>
      </c>
      <c r="I1403" s="139"/>
    </row>
    <row r="1404" spans="1:9" ht="15" x14ac:dyDescent="0.2">
      <c r="A1404" s="191" t="str">
        <f t="shared" si="42"/>
        <v>1428</v>
      </c>
      <c r="B1404" s="191"/>
      <c r="C1404" s="191" t="str">
        <f t="shared" si="43"/>
        <v>14280018</v>
      </c>
      <c r="D1404" t="str">
        <f>'Funding Import'!A1406</f>
        <v>RB051428: ST THOMAS CANTRBRY(COE)VA IF B</v>
      </c>
      <c r="E1404" t="str">
        <f>MID('Funding Import'!B1406,2,4)</f>
        <v>0018</v>
      </c>
      <c r="F1404" t="str">
        <f>MID('Funding Import'!B1406,8,50)</f>
        <v>ADDITIONAL GRANT INCOME</v>
      </c>
      <c r="G1404" t="str">
        <f>'Funding Import'!I1406</f>
        <v>Spreadsheet B 393531 20728061 ES032 RM0087 PE GRANT APR 21 ES032 RM0087 PE GRANT APR 21</v>
      </c>
      <c r="H1404">
        <f>'Funding Import'!H1406</f>
        <v>7283</v>
      </c>
      <c r="I1404" s="139"/>
    </row>
    <row r="1405" spans="1:9" ht="15" x14ac:dyDescent="0.2">
      <c r="A1405" s="191" t="str">
        <f t="shared" si="42"/>
        <v>1428</v>
      </c>
      <c r="B1405" s="191"/>
      <c r="C1405" s="191" t="str">
        <f t="shared" si="43"/>
        <v>14280018</v>
      </c>
      <c r="D1405" t="str">
        <f>'Funding Import'!A1407</f>
        <v>RB051428: ST THOMAS CANTRBRY(COE)VA IF B</v>
      </c>
      <c r="E1405" t="str">
        <f>MID('Funding Import'!B1407,2,4)</f>
        <v>0018</v>
      </c>
      <c r="F1405" t="str">
        <f>MID('Funding Import'!B1407,8,50)</f>
        <v>ADDITIONAL GRANT INCOME</v>
      </c>
      <c r="G1405" t="str">
        <f>'Funding Import'!I1407</f>
        <v>Spreadsheet B 399769 20981730 UIFSM JULY21 UIFSM 21 ES085 RM0124 UIFSM JULY21 UIFSM 21</v>
      </c>
      <c r="H1405">
        <f>'Funding Import'!H1407</f>
        <v>77287</v>
      </c>
      <c r="I1405" s="139"/>
    </row>
    <row r="1406" spans="1:9" ht="15" x14ac:dyDescent="0.2">
      <c r="A1406" s="191" t="str">
        <f t="shared" si="42"/>
        <v>1428</v>
      </c>
      <c r="B1406" s="191"/>
      <c r="C1406" s="191" t="str">
        <f t="shared" si="43"/>
        <v>14280018</v>
      </c>
      <c r="D1406" t="str">
        <f>'Funding Import'!A1408</f>
        <v>RB051428: ST THOMAS CANTRBRY(COE)VA IF B</v>
      </c>
      <c r="E1406" t="str">
        <f>MID('Funding Import'!B1408,2,4)</f>
        <v>0018</v>
      </c>
      <c r="F1406" t="str">
        <f>MID('Funding Import'!B1408,8,50)</f>
        <v>ADDITIONAL GRANT INCOME</v>
      </c>
      <c r="G1406" t="str">
        <f>'Funding Import'!I1408</f>
        <v>DL 8673 PE GRANT OCT21 0018PE</v>
      </c>
      <c r="H1406">
        <f>'Funding Import'!H1408</f>
        <v>10191</v>
      </c>
      <c r="I1406" s="139"/>
    </row>
    <row r="1407" spans="1:9" ht="15" x14ac:dyDescent="0.2">
      <c r="A1407" s="191" t="str">
        <f t="shared" si="42"/>
        <v>1428</v>
      </c>
      <c r="B1407" s="191"/>
      <c r="C1407" s="191" t="str">
        <f t="shared" si="43"/>
        <v>14280026</v>
      </c>
      <c r="D1407" t="str">
        <f>'Funding Import'!A1409</f>
        <v>RB051428: ST THOMAS CANTRBRY(COE)VA IF B</v>
      </c>
      <c r="E1407" t="str">
        <f>MID('Funding Import'!B1409,2,4)</f>
        <v>0026</v>
      </c>
      <c r="F1407" t="str">
        <f>MID('Funding Import'!B1409,8,50)</f>
        <v>NOTIONAL SEN FUNDING</v>
      </c>
      <c r="G1407" t="str">
        <f>'Funding Import'!I1409</f>
        <v>Spreadsheet B 391732 20639856 ES012 MK0514 10026 NOTIONAL SEN ES012 MK0514 10026 NOTIONAL SEN</v>
      </c>
      <c r="H1407">
        <f>'Funding Import'!H1409</f>
        <v>89234</v>
      </c>
      <c r="I1407" s="139"/>
    </row>
    <row r="1408" spans="1:9" ht="15" x14ac:dyDescent="0.2">
      <c r="A1408" s="191" t="str">
        <f t="shared" si="42"/>
        <v>1428</v>
      </c>
      <c r="B1408" s="191"/>
      <c r="C1408" s="191" t="str">
        <f t="shared" si="43"/>
        <v>14280026</v>
      </c>
      <c r="D1408" t="str">
        <f>'Funding Import'!A1410</f>
        <v>RB051428: ST THOMAS CANTRBRY(COE)VA IF B</v>
      </c>
      <c r="E1408" t="str">
        <f>MID('Funding Import'!B1410,2,4)</f>
        <v>0026</v>
      </c>
      <c r="F1408" t="str">
        <f>MID('Funding Import'!B1410,8,50)</f>
        <v>NOTIONAL SEN FUNDING</v>
      </c>
      <c r="G1408" t="str">
        <f>'Funding Import'!I1410</f>
        <v>Spreadsheet B 402834 21178155 ES106 DP0603 SEN SHORTFALL SPR 21 ES106 DP0603 SEN SHORTFALL SPR 21</v>
      </c>
      <c r="H1408">
        <f>'Funding Import'!H1410</f>
        <v>3450</v>
      </c>
      <c r="I1408" s="139"/>
    </row>
    <row r="1409" spans="1:9" ht="15" x14ac:dyDescent="0.2">
      <c r="A1409" s="191" t="str">
        <f t="shared" si="42"/>
        <v>1430</v>
      </c>
      <c r="B1409" s="191"/>
      <c r="C1409" s="191" t="str">
        <f t="shared" si="43"/>
        <v>14300001</v>
      </c>
      <c r="D1409" t="str">
        <f>'Funding Import'!A1411</f>
        <v>RB051430: WARLEY PRIMARY SCHOOL</v>
      </c>
      <c r="E1409" t="str">
        <f>MID('Funding Import'!B1411,2,4)</f>
        <v>0001</v>
      </c>
      <c r="F1409" t="str">
        <f>MID('Funding Import'!B1411,8,50)</f>
        <v>FORMULA FUNDED (EXCL RATES)</v>
      </c>
      <c r="G1409" t="str">
        <f>'Funding Import'!I1411</f>
        <v>Spreadsheet B 391145 20630885 ES006 MK0508 10001 FORMULA FUNDED ES006 MK0508 10001 FORMULA FUNDED</v>
      </c>
      <c r="H1409">
        <f>'Funding Import'!H1411</f>
        <v>1022085</v>
      </c>
      <c r="I1409" s="139"/>
    </row>
    <row r="1410" spans="1:9" ht="15" x14ac:dyDescent="0.2">
      <c r="A1410" s="191" t="str">
        <f t="shared" ref="A1410:A1473" si="44">MID(D1410,5,4)</f>
        <v>1430</v>
      </c>
      <c r="B1410" s="191"/>
      <c r="C1410" s="191" t="str">
        <f t="shared" ref="C1410:C1473" si="45">A1410&amp;E1410</f>
        <v>14300002</v>
      </c>
      <c r="D1410" t="str">
        <f>'Funding Import'!A1412</f>
        <v>RB051430: WARLEY PRIMARY SCHOOL</v>
      </c>
      <c r="E1410" t="str">
        <f>MID('Funding Import'!B1412,2,4)</f>
        <v>0002</v>
      </c>
      <c r="F1410" t="str">
        <f>MID('Funding Import'!B1412,8,50)</f>
        <v>RATES</v>
      </c>
      <c r="G1410" t="str">
        <f>'Funding Import'!I1412</f>
        <v>Spreadsheet B 391137 20630756 ES007 MK0509 10002 RATES ES007 MK0509 10002 RATES</v>
      </c>
      <c r="H1410">
        <f>'Funding Import'!H1412</f>
        <v>16858</v>
      </c>
      <c r="I1410" s="139"/>
    </row>
    <row r="1411" spans="1:9" ht="15" x14ac:dyDescent="0.2">
      <c r="A1411" s="191" t="str">
        <f t="shared" si="44"/>
        <v>1430</v>
      </c>
      <c r="B1411" s="191"/>
      <c r="C1411" s="191" t="str">
        <f t="shared" si="45"/>
        <v>14300003</v>
      </c>
      <c r="D1411" t="str">
        <f>'Funding Import'!A1413</f>
        <v>RB051430: WARLEY PRIMARY SCHOOL</v>
      </c>
      <c r="E1411" t="str">
        <f>MID('Funding Import'!B1413,2,4)</f>
        <v>0003</v>
      </c>
      <c r="F1411" t="str">
        <f>MID('Funding Import'!B1413,8,50)</f>
        <v>BROUGHT FORWARD</v>
      </c>
      <c r="G1411" t="str">
        <f>'Funding Import'!I1413</f>
        <v>Spreadsheet B 394797 20778211 ES055 MK0568 10003 OPENING BALANCES ES055 MK0568 10003 OPENING BALANCES</v>
      </c>
      <c r="H1411">
        <f>'Funding Import'!H1413</f>
        <v>22345.85</v>
      </c>
      <c r="I1411" s="139"/>
    </row>
    <row r="1412" spans="1:9" ht="15" x14ac:dyDescent="0.2">
      <c r="A1412" s="191" t="str">
        <f t="shared" si="44"/>
        <v>1430</v>
      </c>
      <c r="B1412" s="191"/>
      <c r="C1412" s="191" t="str">
        <f t="shared" si="45"/>
        <v>14300004</v>
      </c>
      <c r="D1412" t="str">
        <f>'Funding Import'!A1414</f>
        <v>RB051430: WARLEY PRIMARY SCHOOL</v>
      </c>
      <c r="E1412" t="str">
        <f>MID('Funding Import'!B1414,2,4)</f>
        <v>0004</v>
      </c>
      <c r="F1412" t="str">
        <f>MID('Funding Import'!B1414,8,50)</f>
        <v>STATEMENTED SEN</v>
      </c>
      <c r="G1412" t="str">
        <f>'Funding Import'!I1414</f>
        <v>Spreadsheet B 391144 20630818 ES009 MK0511 10004 EHCP ES009 MK0511 10004 EHCP</v>
      </c>
      <c r="H1412">
        <f>'Funding Import'!H1414</f>
        <v>44441</v>
      </c>
      <c r="I1412" s="139"/>
    </row>
    <row r="1413" spans="1:9" ht="15" x14ac:dyDescent="0.2">
      <c r="A1413" s="191" t="str">
        <f t="shared" si="44"/>
        <v>1430</v>
      </c>
      <c r="B1413" s="191"/>
      <c r="C1413" s="191" t="str">
        <f t="shared" si="45"/>
        <v>14300004</v>
      </c>
      <c r="D1413" t="str">
        <f>'Funding Import'!A1415</f>
        <v>RB051430: WARLEY PRIMARY SCHOOL</v>
      </c>
      <c r="E1413" t="str">
        <f>MID('Funding Import'!B1415,2,4)</f>
        <v>0004</v>
      </c>
      <c r="F1413" t="str">
        <f>MID('Funding Import'!B1415,8,50)</f>
        <v>STATEMENTED SEN</v>
      </c>
      <c r="G1413" t="str">
        <f>'Funding Import'!I1415</f>
        <v>Spreadsheet B 401820 21143763 ES099 MK0707 SEN TOP-UP SUM2 SUM-21 ES099 MK0707 SEN TOP-UP SUM2 SUM-21</v>
      </c>
      <c r="H1413">
        <f>'Funding Import'!H1415</f>
        <v>4670</v>
      </c>
      <c r="I1413" s="139"/>
    </row>
    <row r="1414" spans="1:9" ht="15" x14ac:dyDescent="0.2">
      <c r="A1414" s="191" t="str">
        <f t="shared" si="44"/>
        <v>1430</v>
      </c>
      <c r="B1414" s="191"/>
      <c r="C1414" s="191" t="str">
        <f t="shared" si="45"/>
        <v>14300004</v>
      </c>
      <c r="D1414" t="str">
        <f>'Funding Import'!A1416</f>
        <v>RB051430: WARLEY PRIMARY SCHOOL</v>
      </c>
      <c r="E1414" t="str">
        <f>MID('Funding Import'!B1416,2,4)</f>
        <v>0004</v>
      </c>
      <c r="F1414" t="str">
        <f>MID('Funding Import'!B1416,8,50)</f>
        <v>STATEMENTED SEN</v>
      </c>
      <c r="G1414" t="str">
        <f>'Funding Import'!I1416</f>
        <v>DL 8688 SEN TOP-UP AUT1 AUT-21</v>
      </c>
      <c r="H1414">
        <f>'Funding Import'!H1416</f>
        <v>6766</v>
      </c>
      <c r="I1414" s="139"/>
    </row>
    <row r="1415" spans="1:9" ht="15" x14ac:dyDescent="0.2">
      <c r="A1415" s="191" t="str">
        <f t="shared" si="44"/>
        <v>1430</v>
      </c>
      <c r="B1415" s="191"/>
      <c r="C1415" s="191" t="str">
        <f t="shared" si="45"/>
        <v>14300006</v>
      </c>
      <c r="D1415" t="str">
        <f>'Funding Import'!A1417</f>
        <v>RB051430: WARLEY PRIMARY SCHOOL</v>
      </c>
      <c r="E1415" t="str">
        <f>MID('Funding Import'!B1417,2,4)</f>
        <v>0006</v>
      </c>
      <c r="F1415" t="str">
        <f>MID('Funding Import'!B1417,8,50)</f>
        <v>EXCEPTIONAL COVID COST GRANT</v>
      </c>
      <c r="G1415" t="str">
        <f>'Funding Import'!I1417</f>
        <v>Spreadsheet B 398804 20920024 ES065 DP0556 COVIDEMERGENCY COVIDEM ES065 DP0556 COVIDEMERGENCY COVIDEM</v>
      </c>
      <c r="H1415">
        <f>'Funding Import'!H1417</f>
        <v>8600</v>
      </c>
      <c r="I1415" s="139"/>
    </row>
    <row r="1416" spans="1:9" ht="15" x14ac:dyDescent="0.2">
      <c r="A1416" s="191" t="str">
        <f t="shared" si="44"/>
        <v>1430</v>
      </c>
      <c r="B1416" s="191"/>
      <c r="C1416" s="191" t="str">
        <f t="shared" si="45"/>
        <v>14300006</v>
      </c>
      <c r="D1416" t="str">
        <f>'Funding Import'!A1418</f>
        <v>RB051430: WARLEY PRIMARY SCHOOL</v>
      </c>
      <c r="E1416" t="str">
        <f>MID('Funding Import'!B1418,2,4)</f>
        <v>0006</v>
      </c>
      <c r="F1416" t="str">
        <f>MID('Funding Import'!B1418,8,50)</f>
        <v>EXCEPTIONAL COVID COST GRANT</v>
      </c>
      <c r="G1416" t="str">
        <f>'Funding Import'!I1418</f>
        <v>Spreadsheet B 398807 20920177 ES067 DP0558 FSMADDCOSTSCOVID FSMCOVID ES067 DP0558 FSMADDCOSTSCOVID FSMCOVID</v>
      </c>
      <c r="H1416">
        <f>'Funding Import'!H1418</f>
        <v>304.5</v>
      </c>
      <c r="I1416" s="139"/>
    </row>
    <row r="1417" spans="1:9" ht="15" x14ac:dyDescent="0.2">
      <c r="A1417" s="191" t="str">
        <f t="shared" si="44"/>
        <v>1430</v>
      </c>
      <c r="B1417" s="191"/>
      <c r="C1417" s="191" t="str">
        <f t="shared" si="45"/>
        <v>14300006</v>
      </c>
      <c r="D1417" t="str">
        <f>'Funding Import'!A1419</f>
        <v>RB051430: WARLEY PRIMARY SCHOOL</v>
      </c>
      <c r="E1417" t="str">
        <f>MID('Funding Import'!B1419,2,4)</f>
        <v>0006</v>
      </c>
      <c r="F1417" t="str">
        <f>MID('Funding Import'!B1419,8,50)</f>
        <v>EXCEPTIONAL COVID COST GRANT</v>
      </c>
      <c r="G1417" t="str">
        <f>'Funding Import'!I1419</f>
        <v>Spreadsheet B 399778 20982606 Movement from code '0006 to '0012 covid  emergency recode ES089 RM0128 Covid emergency recode</v>
      </c>
      <c r="H1417">
        <f>'Funding Import'!H1419</f>
        <v>-8600</v>
      </c>
      <c r="I1417" s="139"/>
    </row>
    <row r="1418" spans="1:9" ht="15" x14ac:dyDescent="0.2">
      <c r="A1418" s="191" t="str">
        <f t="shared" si="44"/>
        <v>1430</v>
      </c>
      <c r="B1418" s="191"/>
      <c r="C1418" s="191" t="str">
        <f t="shared" si="45"/>
        <v>14300007</v>
      </c>
      <c r="D1418" t="str">
        <f>'Funding Import'!A1420</f>
        <v>RB051430: WARLEY PRIMARY SCHOOL</v>
      </c>
      <c r="E1418" t="str">
        <f>MID('Funding Import'!B1420,2,4)</f>
        <v>0007</v>
      </c>
      <c r="F1418" t="str">
        <f>MID('Funding Import'!B1420,8,50)</f>
        <v>PUPIL INCREASE/FORMULA ERR</v>
      </c>
      <c r="G1418" t="str">
        <f>'Funding Import'!I1420</f>
        <v>Spreadsheet B 393476 20722386 Journal Import 20722386: Growth Fund 21 Apr-21</v>
      </c>
      <c r="H1418">
        <f>'Funding Import'!H1420</f>
        <v>90951.29</v>
      </c>
      <c r="I1418" s="139"/>
    </row>
    <row r="1419" spans="1:9" ht="15" x14ac:dyDescent="0.2">
      <c r="A1419" s="191" t="str">
        <f t="shared" si="44"/>
        <v>1430</v>
      </c>
      <c r="B1419" s="191"/>
      <c r="C1419" s="191" t="str">
        <f t="shared" si="45"/>
        <v>14300012</v>
      </c>
      <c r="D1419" t="str">
        <f>'Funding Import'!A1421</f>
        <v>RB051430: WARLEY PRIMARY SCHOOL</v>
      </c>
      <c r="E1419" t="str">
        <f>MID('Funding Import'!B1421,2,4)</f>
        <v>0012</v>
      </c>
      <c r="F1419" t="str">
        <f>MID('Funding Import'!B1421,8,50)</f>
        <v>COVID CATCH UP</v>
      </c>
      <c r="G1419" t="str">
        <f>'Funding Import'!I1421</f>
        <v>Spreadsheet B 399778 20982606 Movement from code '0006 to '0012 covid  emergency recode ES089 RM0128 Covid emergency recode</v>
      </c>
      <c r="H1419">
        <f>'Funding Import'!H1421</f>
        <v>8600</v>
      </c>
      <c r="I1419" s="139"/>
    </row>
    <row r="1420" spans="1:9" ht="15" x14ac:dyDescent="0.2">
      <c r="A1420" s="191" t="str">
        <f t="shared" si="44"/>
        <v>1430</v>
      </c>
      <c r="B1420" s="191"/>
      <c r="C1420" s="191" t="str">
        <f t="shared" si="45"/>
        <v>14300012</v>
      </c>
      <c r="D1420" t="str">
        <f>'Funding Import'!A1422</f>
        <v>RB051430: WARLEY PRIMARY SCHOOL</v>
      </c>
      <c r="E1420" t="str">
        <f>MID('Funding Import'!B1422,2,4)</f>
        <v>0012</v>
      </c>
      <c r="F1420" t="str">
        <f>MID('Funding Import'!B1422,8,50)</f>
        <v>COVID CATCH UP</v>
      </c>
      <c r="G1420" t="str">
        <f>'Funding Import'!I1422</f>
        <v>DL 8645 0012recoveryc 0012RPG</v>
      </c>
      <c r="H1420">
        <f>'Funding Import'!H1422</f>
        <v>1087.5</v>
      </c>
      <c r="I1420" s="139"/>
    </row>
    <row r="1421" spans="1:9" ht="15" x14ac:dyDescent="0.2">
      <c r="A1421" s="191" t="str">
        <f t="shared" si="44"/>
        <v>1430</v>
      </c>
      <c r="B1421" s="191"/>
      <c r="C1421" s="191" t="str">
        <f t="shared" si="45"/>
        <v>14300012</v>
      </c>
      <c r="D1421" t="str">
        <f>'Funding Import'!A1423</f>
        <v>RB051430: WARLEY PRIMARY SCHOOL</v>
      </c>
      <c r="E1421" t="str">
        <f>MID('Funding Import'!B1423,2,4)</f>
        <v>0012</v>
      </c>
      <c r="F1421" t="str">
        <f>MID('Funding Import'!B1423,8,50)</f>
        <v>COVID CATCH UP</v>
      </c>
      <c r="G1421" t="str">
        <f>'Funding Import'!I1423</f>
        <v>DL 8656 0012schoolled 0012SLT</v>
      </c>
      <c r="H1421">
        <f>'Funding Import'!H1423</f>
        <v>1004.06</v>
      </c>
      <c r="I1421" s="139"/>
    </row>
    <row r="1422" spans="1:9" ht="15" x14ac:dyDescent="0.2">
      <c r="A1422" s="191" t="str">
        <f t="shared" si="44"/>
        <v>1430</v>
      </c>
      <c r="B1422" s="191"/>
      <c r="C1422" s="191" t="str">
        <f t="shared" si="45"/>
        <v>14300014</v>
      </c>
      <c r="D1422" t="str">
        <f>'Funding Import'!A1424</f>
        <v>RB051430: WARLEY PRIMARY SCHOOL</v>
      </c>
      <c r="E1422" t="str">
        <f>MID('Funding Import'!B1424,2,4)</f>
        <v>0014</v>
      </c>
      <c r="F1422" t="str">
        <f>MID('Funding Import'!B1424,8,50)</f>
        <v>PUPIL PREMIUM</v>
      </c>
      <c r="G1422" t="str">
        <f>'Funding Import'!I1424</f>
        <v>Spreadsheet B 400831 21077861 ES093 DP0593 SUMMER21PPG SUM21PPG ES093 DP0593 SUMMER21PPG SUM21PPG</v>
      </c>
      <c r="H1422">
        <f>'Funding Import'!H1424</f>
        <v>19729</v>
      </c>
      <c r="I1422" s="139"/>
    </row>
    <row r="1423" spans="1:9" ht="15" x14ac:dyDescent="0.2">
      <c r="A1423" s="191" t="str">
        <f t="shared" si="44"/>
        <v>1430</v>
      </c>
      <c r="B1423" s="191"/>
      <c r="C1423" s="191" t="str">
        <f t="shared" si="45"/>
        <v>14300014</v>
      </c>
      <c r="D1423" t="str">
        <f>'Funding Import'!A1425</f>
        <v>RB051430: WARLEY PRIMARY SCHOOL</v>
      </c>
      <c r="E1423" t="str">
        <f>MID('Funding Import'!B1425,2,4)</f>
        <v>0014</v>
      </c>
      <c r="F1423" t="str">
        <f>MID('Funding Import'!B1425,8,50)</f>
        <v>PUPIL PREMIUM</v>
      </c>
      <c r="G1423" t="str">
        <f>'Funding Import'!I1425</f>
        <v>DL 8701 0014 Pupil Premium Autumn Term 2021</v>
      </c>
      <c r="H1423">
        <f>'Funding Import'!H1425</f>
        <v>15783</v>
      </c>
      <c r="I1423" s="139"/>
    </row>
    <row r="1424" spans="1:9" ht="15" x14ac:dyDescent="0.2">
      <c r="A1424" s="191" t="str">
        <f t="shared" si="44"/>
        <v>1430</v>
      </c>
      <c r="B1424" s="191"/>
      <c r="C1424" s="191" t="str">
        <f t="shared" si="45"/>
        <v>14300018</v>
      </c>
      <c r="D1424" t="str">
        <f>'Funding Import'!A1426</f>
        <v>RB051430: WARLEY PRIMARY SCHOOL</v>
      </c>
      <c r="E1424" t="str">
        <f>MID('Funding Import'!B1426,2,4)</f>
        <v>0018</v>
      </c>
      <c r="F1424" t="str">
        <f>MID('Funding Import'!B1426,8,50)</f>
        <v>ADDITIONAL GRANT INCOME</v>
      </c>
      <c r="G1424" t="str">
        <f>'Funding Import'!I1426</f>
        <v>Spreadsheet B 393531 20728061 ES032 RM0087 PE GRANT APR 21 ES032 RM0087 PE GRANT APR 21</v>
      </c>
      <c r="H1424">
        <f>'Funding Import'!H1426</f>
        <v>7433</v>
      </c>
      <c r="I1424" s="139"/>
    </row>
    <row r="1425" spans="1:9" ht="15" x14ac:dyDescent="0.2">
      <c r="A1425" s="191" t="str">
        <f t="shared" si="44"/>
        <v>1430</v>
      </c>
      <c r="B1425" s="191"/>
      <c r="C1425" s="191" t="str">
        <f t="shared" si="45"/>
        <v>14300018</v>
      </c>
      <c r="D1425" t="str">
        <f>'Funding Import'!A1427</f>
        <v>RB051430: WARLEY PRIMARY SCHOOL</v>
      </c>
      <c r="E1425" t="str">
        <f>MID('Funding Import'!B1427,2,4)</f>
        <v>0018</v>
      </c>
      <c r="F1425" t="str">
        <f>MID('Funding Import'!B1427,8,50)</f>
        <v>ADDITIONAL GRANT INCOME</v>
      </c>
      <c r="G1425" t="str">
        <f>'Funding Import'!I1427</f>
        <v>Spreadsheet B 399769 20981730 UIFSM JULY21 UIFSM 21 ES085 RM0124 UIFSM JULY21 UIFSM 21</v>
      </c>
      <c r="H1425">
        <f>'Funding Import'!H1427</f>
        <v>51907</v>
      </c>
      <c r="I1425" s="139"/>
    </row>
    <row r="1426" spans="1:9" ht="15" x14ac:dyDescent="0.2">
      <c r="A1426" s="191" t="str">
        <f t="shared" si="44"/>
        <v>1430</v>
      </c>
      <c r="B1426" s="191"/>
      <c r="C1426" s="191" t="str">
        <f t="shared" si="45"/>
        <v>14300018</v>
      </c>
      <c r="D1426" t="str">
        <f>'Funding Import'!A1428</f>
        <v>RB051430: WARLEY PRIMARY SCHOOL</v>
      </c>
      <c r="E1426" t="str">
        <f>MID('Funding Import'!B1428,2,4)</f>
        <v>0018</v>
      </c>
      <c r="F1426" t="str">
        <f>MID('Funding Import'!B1428,8,50)</f>
        <v>ADDITIONAL GRANT INCOME</v>
      </c>
      <c r="G1426" t="str">
        <f>'Funding Import'!I1428</f>
        <v>DL 8673 PE GRANT OCT21 0018PE</v>
      </c>
      <c r="H1426">
        <f>'Funding Import'!H1428</f>
        <v>10588</v>
      </c>
      <c r="I1426" s="139"/>
    </row>
    <row r="1427" spans="1:9" ht="15" x14ac:dyDescent="0.2">
      <c r="A1427" s="191" t="str">
        <f t="shared" si="44"/>
        <v>1430</v>
      </c>
      <c r="B1427" s="191"/>
      <c r="C1427" s="191" t="str">
        <f t="shared" si="45"/>
        <v>14300026</v>
      </c>
      <c r="D1427" t="str">
        <f>'Funding Import'!A1429</f>
        <v>RB051430: WARLEY PRIMARY SCHOOL</v>
      </c>
      <c r="E1427" t="str">
        <f>MID('Funding Import'!B1429,2,4)</f>
        <v>0026</v>
      </c>
      <c r="F1427" t="str">
        <f>MID('Funding Import'!B1429,8,50)</f>
        <v>NOTIONAL SEN FUNDING</v>
      </c>
      <c r="G1427" t="str">
        <f>'Funding Import'!I1429</f>
        <v>Spreadsheet B 391732 20639856 ES012 MK0514 10026 NOTIONAL SEN ES012 MK0514 10026 NOTIONAL SEN</v>
      </c>
      <c r="H1427">
        <f>'Funding Import'!H1429</f>
        <v>106672</v>
      </c>
      <c r="I1427" s="139"/>
    </row>
    <row r="1428" spans="1:9" ht="15" x14ac:dyDescent="0.2">
      <c r="A1428" s="191" t="str">
        <f t="shared" si="44"/>
        <v>1460</v>
      </c>
      <c r="B1428" s="191"/>
      <c r="C1428" s="191" t="str">
        <f t="shared" si="45"/>
        <v>14600001</v>
      </c>
      <c r="D1428" t="str">
        <f>'Funding Import'!A1430</f>
        <v>RB051460: BRIGHTLINGSEA PRIMARY SCHOOL</v>
      </c>
      <c r="E1428" t="str">
        <f>MID('Funding Import'!B1430,2,4)</f>
        <v>0001</v>
      </c>
      <c r="F1428" t="str">
        <f>MID('Funding Import'!B1430,8,50)</f>
        <v>FORMULA FUNDED (EXCL RATES)</v>
      </c>
      <c r="G1428" t="str">
        <f>'Funding Import'!I1430</f>
        <v>Spreadsheet B 390086 20589725 ES001 DP0515 FEEE234 SUM21INT ES001 DP0515 FEEE234 SUM21INT</v>
      </c>
      <c r="H1428">
        <f>'Funding Import'!H1430</f>
        <v>36606.620000000003</v>
      </c>
      <c r="I1428" s="139"/>
    </row>
    <row r="1429" spans="1:9" ht="15" x14ac:dyDescent="0.2">
      <c r="A1429" s="191" t="str">
        <f t="shared" si="44"/>
        <v>1460</v>
      </c>
      <c r="B1429" s="191"/>
      <c r="C1429" s="191" t="str">
        <f t="shared" si="45"/>
        <v>14600001</v>
      </c>
      <c r="D1429" t="str">
        <f>'Funding Import'!A1431</f>
        <v>RB051460: BRIGHTLINGSEA PRIMARY SCHOOL</v>
      </c>
      <c r="E1429" t="str">
        <f>MID('Funding Import'!B1431,2,4)</f>
        <v>0001</v>
      </c>
      <c r="F1429" t="str">
        <f>MID('Funding Import'!B1431,8,50)</f>
        <v>FORMULA FUNDED (EXCL RATES)</v>
      </c>
      <c r="G1429" t="str">
        <f>'Funding Import'!I1431</f>
        <v>Spreadsheet B 391145 20630885 ES006 MK0508 10001 FORMULA FUNDED ES006 MK0508 10001 FORMULA FUNDED</v>
      </c>
      <c r="H1429">
        <f>'Funding Import'!H1431</f>
        <v>2416493</v>
      </c>
      <c r="I1429" s="139"/>
    </row>
    <row r="1430" spans="1:9" ht="15" x14ac:dyDescent="0.2">
      <c r="A1430" s="191" t="str">
        <f t="shared" si="44"/>
        <v>1460</v>
      </c>
      <c r="B1430" s="191"/>
      <c r="C1430" s="191" t="str">
        <f t="shared" si="45"/>
        <v>14600001</v>
      </c>
      <c r="D1430" t="str">
        <f>'Funding Import'!A1432</f>
        <v>RB051460: BRIGHTLINGSEA PRIMARY SCHOOL</v>
      </c>
      <c r="E1430" t="str">
        <f>MID('Funding Import'!B1432,2,4)</f>
        <v>0001</v>
      </c>
      <c r="F1430" t="str">
        <f>MID('Funding Import'!B1432,8,50)</f>
        <v>FORMULA FUNDED (EXCL RATES)</v>
      </c>
      <c r="G1430" t="str">
        <f>'Funding Import'!I1432</f>
        <v>Spreadsheet B 393405 20716327 ES028 DP0528 TeachPensionGrnt PensionG P2 ES028 DP0528 TeachPensionGrnt PensionG P2</v>
      </c>
      <c r="H1430">
        <f>'Funding Import'!H1432</f>
        <v>3598</v>
      </c>
      <c r="I1430" s="139"/>
    </row>
    <row r="1431" spans="1:9" ht="15" x14ac:dyDescent="0.2">
      <c r="A1431" s="191" t="str">
        <f t="shared" si="44"/>
        <v>1460</v>
      </c>
      <c r="B1431" s="191"/>
      <c r="C1431" s="191" t="str">
        <f t="shared" si="45"/>
        <v>14600001</v>
      </c>
      <c r="D1431" t="str">
        <f>'Funding Import'!A1433</f>
        <v>RB051460: BRIGHTLINGSEA PRIMARY SCHOOL</v>
      </c>
      <c r="E1431" t="str">
        <f>MID('Funding Import'!B1433,2,4)</f>
        <v>0001</v>
      </c>
      <c r="F1431" t="str">
        <f>MID('Funding Import'!B1433,8,50)</f>
        <v>FORMULA FUNDED (EXCL RATES)</v>
      </c>
      <c r="G1431" t="str">
        <f>'Funding Import'!I1433</f>
        <v>Spreadsheet B 393406 20716356 ES029 DP0529 TeachersPayGrant TPG21-22 P2 ES029 DP0529 TeachersPayGrant TPG21-22 P2</v>
      </c>
      <c r="H1431">
        <f>'Funding Import'!H1433</f>
        <v>1273</v>
      </c>
      <c r="I1431" s="139"/>
    </row>
    <row r="1432" spans="1:9" ht="15" x14ac:dyDescent="0.2">
      <c r="A1432" s="191" t="str">
        <f t="shared" si="44"/>
        <v>1460</v>
      </c>
      <c r="B1432" s="191"/>
      <c r="C1432" s="191" t="str">
        <f t="shared" si="45"/>
        <v>14600001</v>
      </c>
      <c r="D1432" t="str">
        <f>'Funding Import'!A1434</f>
        <v>RB051460: BRIGHTLINGSEA PRIMARY SCHOOL</v>
      </c>
      <c r="E1432" t="str">
        <f>MID('Funding Import'!B1434,2,4)</f>
        <v>0001</v>
      </c>
      <c r="F1432" t="str">
        <f>MID('Funding Import'!B1434,8,50)</f>
        <v>FORMULA FUNDED (EXCL RATES)</v>
      </c>
      <c r="G1432" t="str">
        <f>'Funding Import'!I1434</f>
        <v>Spreadsheet B 395854 20828626 ES053 MK0591 FEEE234 SUM21ACT ES053 MK0591 FEEE234 SUM21ACT</v>
      </c>
      <c r="H1432">
        <f>'Funding Import'!H1434</f>
        <v>37880.76</v>
      </c>
      <c r="I1432" s="139"/>
    </row>
    <row r="1433" spans="1:9" ht="15" x14ac:dyDescent="0.2">
      <c r="A1433" s="191" t="str">
        <f t="shared" si="44"/>
        <v>1460</v>
      </c>
      <c r="B1433" s="191"/>
      <c r="C1433" s="191" t="str">
        <f t="shared" si="45"/>
        <v>14600001</v>
      </c>
      <c r="D1433" t="str">
        <f>'Funding Import'!A1435</f>
        <v>RB051460: BRIGHTLINGSEA PRIMARY SCHOOL</v>
      </c>
      <c r="E1433" t="str">
        <f>MID('Funding Import'!B1435,2,4)</f>
        <v>0001</v>
      </c>
      <c r="F1433" t="str">
        <f>MID('Funding Import'!B1435,8,50)</f>
        <v>FORMULA FUNDED (EXCL RATES)</v>
      </c>
      <c r="G1433" t="str">
        <f>'Funding Import'!I1435</f>
        <v>Spreadsheet B 401824 21143798 ES100 MK0709  FEEE234 AUT21INT ES100 MK0709  FEEE234 AUT21INT</v>
      </c>
      <c r="H1433">
        <f>'Funding Import'!H1435</f>
        <v>24753.119999999999</v>
      </c>
      <c r="I1433" s="139"/>
    </row>
    <row r="1434" spans="1:9" ht="15" x14ac:dyDescent="0.2">
      <c r="A1434" s="191" t="str">
        <f t="shared" si="44"/>
        <v>1460</v>
      </c>
      <c r="B1434" s="191"/>
      <c r="C1434" s="191" t="str">
        <f t="shared" si="45"/>
        <v>14600001</v>
      </c>
      <c r="D1434" t="str">
        <f>'Funding Import'!A1436</f>
        <v>RB051460: BRIGHTLINGSEA PRIMARY SCHOOL</v>
      </c>
      <c r="E1434" t="str">
        <f>MID('Funding Import'!B1436,2,4)</f>
        <v>0001</v>
      </c>
      <c r="F1434" t="str">
        <f>MID('Funding Import'!B1436,8,50)</f>
        <v>FORMULA FUNDED (EXCL RATES)</v>
      </c>
      <c r="G1434" t="str">
        <f>'Funding Import'!I1436</f>
        <v>DL 8652 FEEE234 AUT21ACT</v>
      </c>
      <c r="H1434">
        <f>'Funding Import'!H1436</f>
        <v>31049.84</v>
      </c>
      <c r="I1434" s="139"/>
    </row>
    <row r="1435" spans="1:9" ht="15" x14ac:dyDescent="0.2">
      <c r="A1435" s="191" t="str">
        <f t="shared" si="44"/>
        <v>1460</v>
      </c>
      <c r="B1435" s="191"/>
      <c r="C1435" s="191" t="str">
        <f t="shared" si="45"/>
        <v>14600001</v>
      </c>
      <c r="D1435" t="str">
        <f>'Funding Import'!A1437</f>
        <v>RB051460: BRIGHTLINGSEA PRIMARY SCHOOL</v>
      </c>
      <c r="E1435" t="str">
        <f>MID('Funding Import'!B1437,2,4)</f>
        <v>0001</v>
      </c>
      <c r="F1435" t="str">
        <f>MID('Funding Import'!B1437,8,50)</f>
        <v>FORMULA FUNDED (EXCL RATES)</v>
      </c>
      <c r="G1435" t="str">
        <f>'Funding Import'!I1437</f>
        <v>DL 8678 TeachPensionGrnt 0001TPEC</v>
      </c>
      <c r="H1435">
        <f>'Funding Import'!H1437</f>
        <v>5038</v>
      </c>
      <c r="I1435" s="139"/>
    </row>
    <row r="1436" spans="1:9" ht="15" x14ac:dyDescent="0.2">
      <c r="A1436" s="191" t="str">
        <f t="shared" si="44"/>
        <v>1460</v>
      </c>
      <c r="B1436" s="191"/>
      <c r="C1436" s="191" t="str">
        <f t="shared" si="45"/>
        <v>14600001</v>
      </c>
      <c r="D1436" t="str">
        <f>'Funding Import'!A1438</f>
        <v>RB051460: BRIGHTLINGSEA PRIMARY SCHOOL</v>
      </c>
      <c r="E1436" t="str">
        <f>MID('Funding Import'!B1438,2,4)</f>
        <v>0001</v>
      </c>
      <c r="F1436" t="str">
        <f>MID('Funding Import'!B1438,8,50)</f>
        <v>FORMULA FUNDED (EXCL RATES)</v>
      </c>
      <c r="G1436" t="str">
        <f>'Funding Import'!I1438</f>
        <v>DL 8675 TeachersPayGrant 0001TPG</v>
      </c>
      <c r="H1436">
        <f>'Funding Import'!H1438</f>
        <v>1783</v>
      </c>
      <c r="I1436" s="139"/>
    </row>
    <row r="1437" spans="1:9" ht="15" x14ac:dyDescent="0.2">
      <c r="A1437" s="191" t="str">
        <f t="shared" si="44"/>
        <v>1460</v>
      </c>
      <c r="B1437" s="191"/>
      <c r="C1437" s="191" t="str">
        <f t="shared" si="45"/>
        <v>14600001</v>
      </c>
      <c r="D1437" t="str">
        <f>'Funding Import'!A1439</f>
        <v>RB051460: BRIGHTLINGSEA PRIMARY SCHOOL</v>
      </c>
      <c r="E1437" t="str">
        <f>MID('Funding Import'!B1439,2,4)</f>
        <v>0001</v>
      </c>
      <c r="F1437" t="str">
        <f>MID('Funding Import'!B1439,8,50)</f>
        <v>FORMULA FUNDED (EXCL RATES)</v>
      </c>
      <c r="G1437" t="str">
        <f>'Funding Import'!I1439</f>
        <v>DL 8683 FEEE234 AUT21AMD</v>
      </c>
      <c r="H1437">
        <f>'Funding Import'!H1439</f>
        <v>281.39999999999998</v>
      </c>
      <c r="I1437" s="139"/>
    </row>
    <row r="1438" spans="1:9" ht="15" x14ac:dyDescent="0.2">
      <c r="A1438" s="191" t="str">
        <f t="shared" si="44"/>
        <v>1460</v>
      </c>
      <c r="B1438" s="191"/>
      <c r="C1438" s="191" t="str">
        <f t="shared" si="45"/>
        <v>14600001</v>
      </c>
      <c r="D1438" t="str">
        <f>'Funding Import'!A1440</f>
        <v>RB051460: BRIGHTLINGSEA PRIMARY SCHOOL</v>
      </c>
      <c r="E1438" t="str">
        <f>MID('Funding Import'!B1440,2,4)</f>
        <v>0001</v>
      </c>
      <c r="F1438" t="str">
        <f>MID('Funding Import'!B1440,8,50)</f>
        <v>FORMULA FUNDED (EXCL RATES)</v>
      </c>
      <c r="G1438" t="str">
        <f>'Funding Import'!I1440</f>
        <v>DL 8708 SPR22INT - FEEE234</v>
      </c>
      <c r="H1438">
        <f>'Funding Import'!H1440</f>
        <v>26871.360000000001</v>
      </c>
      <c r="I1438" s="139"/>
    </row>
    <row r="1439" spans="1:9" ht="15" x14ac:dyDescent="0.2">
      <c r="A1439" s="191" t="str">
        <f t="shared" si="44"/>
        <v>1460</v>
      </c>
      <c r="B1439" s="191"/>
      <c r="C1439" s="191" t="str">
        <f t="shared" si="45"/>
        <v>14600002</v>
      </c>
      <c r="D1439" t="str">
        <f>'Funding Import'!A1441</f>
        <v>RB051460: BRIGHTLINGSEA PRIMARY SCHOOL</v>
      </c>
      <c r="E1439" t="str">
        <f>MID('Funding Import'!B1441,2,4)</f>
        <v>0002</v>
      </c>
      <c r="F1439" t="str">
        <f>MID('Funding Import'!B1441,8,50)</f>
        <v>RATES</v>
      </c>
      <c r="G1439" t="str">
        <f>'Funding Import'!I1441</f>
        <v>Spreadsheet B 391137 20630756 ES007 MK0509 10002 RATES ES007 MK0509 10002 RATES</v>
      </c>
      <c r="H1439">
        <f>'Funding Import'!H1441</f>
        <v>52520</v>
      </c>
      <c r="I1439" s="139"/>
    </row>
    <row r="1440" spans="1:9" ht="15" x14ac:dyDescent="0.2">
      <c r="A1440" s="191" t="str">
        <f t="shared" si="44"/>
        <v>1460</v>
      </c>
      <c r="B1440" s="191"/>
      <c r="C1440" s="191" t="str">
        <f t="shared" si="45"/>
        <v>14600003</v>
      </c>
      <c r="D1440" t="str">
        <f>'Funding Import'!A1442</f>
        <v>RB051460: BRIGHTLINGSEA PRIMARY SCHOOL</v>
      </c>
      <c r="E1440" t="str">
        <f>MID('Funding Import'!B1442,2,4)</f>
        <v>0003</v>
      </c>
      <c r="F1440" t="str">
        <f>MID('Funding Import'!B1442,8,50)</f>
        <v>BROUGHT FORWARD</v>
      </c>
      <c r="G1440" t="str">
        <f>'Funding Import'!I1442</f>
        <v>Spreadsheet B 394797 20778211 ES055 MK0568 10003 OPENING BALANCES ES055 MK0568 10003 OPENING BALANCES</v>
      </c>
      <c r="H1440">
        <f>'Funding Import'!H1442</f>
        <v>248352.67</v>
      </c>
      <c r="I1440" s="139"/>
    </row>
    <row r="1441" spans="1:9" ht="15" x14ac:dyDescent="0.2">
      <c r="A1441" s="191" t="str">
        <f t="shared" si="44"/>
        <v>1460</v>
      </c>
      <c r="B1441" s="191"/>
      <c r="C1441" s="191" t="str">
        <f t="shared" si="45"/>
        <v>14600004</v>
      </c>
      <c r="D1441" t="str">
        <f>'Funding Import'!A1443</f>
        <v>RB051460: BRIGHTLINGSEA PRIMARY SCHOOL</v>
      </c>
      <c r="E1441" t="str">
        <f>MID('Funding Import'!B1443,2,4)</f>
        <v>0004</v>
      </c>
      <c r="F1441" t="str">
        <f>MID('Funding Import'!B1443,8,50)</f>
        <v>STATEMENTED SEN</v>
      </c>
      <c r="G1441" t="str">
        <f>'Funding Import'!I1443</f>
        <v>Spreadsheet B 391144 20630818 ES009 MK0511 10004 EHCP ES009 MK0511 10004 EHCP</v>
      </c>
      <c r="H1441">
        <f>'Funding Import'!H1443</f>
        <v>47995</v>
      </c>
      <c r="I1441" s="139"/>
    </row>
    <row r="1442" spans="1:9" ht="15" x14ac:dyDescent="0.2">
      <c r="A1442" s="191" t="str">
        <f t="shared" si="44"/>
        <v>1460</v>
      </c>
      <c r="B1442" s="191"/>
      <c r="C1442" s="191" t="str">
        <f t="shared" si="45"/>
        <v>14600004</v>
      </c>
      <c r="D1442" t="str">
        <f>'Funding Import'!A1444</f>
        <v>RB051460: BRIGHTLINGSEA PRIMARY SCHOOL</v>
      </c>
      <c r="E1442" t="str">
        <f>MID('Funding Import'!B1444,2,4)</f>
        <v>0004</v>
      </c>
      <c r="F1442" t="str">
        <f>MID('Funding Import'!B1444,8,50)</f>
        <v>STATEMENTED SEN</v>
      </c>
      <c r="G1442" t="str">
        <f>'Funding Import'!I1444</f>
        <v>Spreadsheet B 394845 20782782 ES043 DP0533 SEN TOP-UP SUM1 SUM-21 ES043 DP0533 SEN TOP-UP SUM1 SUM-21</v>
      </c>
      <c r="H1442">
        <f>'Funding Import'!H1444</f>
        <v>3535</v>
      </c>
      <c r="I1442" s="139"/>
    </row>
    <row r="1443" spans="1:9" ht="15" x14ac:dyDescent="0.2">
      <c r="A1443" s="191" t="str">
        <f t="shared" si="44"/>
        <v>1460</v>
      </c>
      <c r="B1443" s="191"/>
      <c r="C1443" s="191" t="str">
        <f t="shared" si="45"/>
        <v>14600004</v>
      </c>
      <c r="D1443" t="str">
        <f>'Funding Import'!A1445</f>
        <v>RB051460: BRIGHTLINGSEA PRIMARY SCHOOL</v>
      </c>
      <c r="E1443" t="str">
        <f>MID('Funding Import'!B1445,2,4)</f>
        <v>0004</v>
      </c>
      <c r="F1443" t="str">
        <f>MID('Funding Import'!B1445,8,50)</f>
        <v>STATEMENTED SEN</v>
      </c>
      <c r="G1443" t="str">
        <f>'Funding Import'!I1445</f>
        <v>Spreadsheet B 401820 21143763 ES099 MK0707 SEN TOP-UP SUM2 SUM-21 ES099 MK0707 SEN TOP-UP SUM2 SUM-21</v>
      </c>
      <c r="H1443">
        <f>'Funding Import'!H1445</f>
        <v>3204</v>
      </c>
      <c r="I1443" s="139"/>
    </row>
    <row r="1444" spans="1:9" ht="15" x14ac:dyDescent="0.2">
      <c r="A1444" s="191" t="str">
        <f t="shared" si="44"/>
        <v>1460</v>
      </c>
      <c r="B1444" s="191"/>
      <c r="C1444" s="191" t="str">
        <f t="shared" si="45"/>
        <v>14600006</v>
      </c>
      <c r="D1444" t="str">
        <f>'Funding Import'!A1446</f>
        <v>RB051460: BRIGHTLINGSEA PRIMARY SCHOOL</v>
      </c>
      <c r="E1444" t="str">
        <f>MID('Funding Import'!B1446,2,4)</f>
        <v>0006</v>
      </c>
      <c r="F1444" t="str">
        <f>MID('Funding Import'!B1446,8,50)</f>
        <v>EXCEPTIONAL COVID COST GRANT</v>
      </c>
      <c r="G1444" t="str">
        <f>'Funding Import'!I1446</f>
        <v>Spreadsheet B 398807 20920177 ES067 DP0558 FSMADDCOSTSCOVID FSMCOVID ES067 DP0558 FSMADDCOSTSCOVID FSMCOVID</v>
      </c>
      <c r="H1444">
        <f>'Funding Import'!H1446</f>
        <v>18225</v>
      </c>
      <c r="I1444" s="139"/>
    </row>
    <row r="1445" spans="1:9" ht="15" x14ac:dyDescent="0.2">
      <c r="A1445" s="191" t="str">
        <f t="shared" si="44"/>
        <v>1460</v>
      </c>
      <c r="B1445" s="191"/>
      <c r="C1445" s="191" t="str">
        <f t="shared" si="45"/>
        <v>14600006</v>
      </c>
      <c r="D1445" t="str">
        <f>'Funding Import'!A1447</f>
        <v>RB051460: BRIGHTLINGSEA PRIMARY SCHOOL</v>
      </c>
      <c r="E1445" t="str">
        <f>MID('Funding Import'!B1447,2,4)</f>
        <v>0006</v>
      </c>
      <c r="F1445" t="str">
        <f>MID('Funding Import'!B1447,8,50)</f>
        <v>EXCEPTIONAL COVID COST GRANT</v>
      </c>
      <c r="G1445" t="str">
        <f>'Funding Import'!I1447</f>
        <v>Spreadsheet B 398804 20920024 ES065 DP0556 COVIDEMERGENCY COVIDEM ES065 DP0556 COVIDEMERGENCY COVIDEM</v>
      </c>
      <c r="H1445">
        <f>'Funding Import'!H1447</f>
        <v>22060</v>
      </c>
      <c r="I1445" s="139"/>
    </row>
    <row r="1446" spans="1:9" ht="15" x14ac:dyDescent="0.2">
      <c r="A1446" s="191" t="str">
        <f t="shared" si="44"/>
        <v>1460</v>
      </c>
      <c r="B1446" s="191"/>
      <c r="C1446" s="191" t="str">
        <f t="shared" si="45"/>
        <v>14600006</v>
      </c>
      <c r="D1446" t="str">
        <f>'Funding Import'!A1448</f>
        <v>RB051460: BRIGHTLINGSEA PRIMARY SCHOOL</v>
      </c>
      <c r="E1446" t="str">
        <f>MID('Funding Import'!B1448,2,4)</f>
        <v>0006</v>
      </c>
      <c r="F1446" t="str">
        <f>MID('Funding Import'!B1448,8,50)</f>
        <v>EXCEPTIONAL COVID COST GRANT</v>
      </c>
      <c r="G1446" t="str">
        <f>'Funding Import'!I1448</f>
        <v>Spreadsheet B 399778 20982606 Movement from code '0006 to '0012 covid  emergency recode ES089 RM0128 Covid emergency recode</v>
      </c>
      <c r="H1446">
        <f>'Funding Import'!H1448</f>
        <v>-22060</v>
      </c>
      <c r="I1446" s="139"/>
    </row>
    <row r="1447" spans="1:9" ht="15" x14ac:dyDescent="0.2">
      <c r="A1447" s="191" t="str">
        <f t="shared" si="44"/>
        <v>1460</v>
      </c>
      <c r="B1447" s="191"/>
      <c r="C1447" s="191" t="str">
        <f t="shared" si="45"/>
        <v>14600007</v>
      </c>
      <c r="D1447" t="str">
        <f>'Funding Import'!A1449</f>
        <v>RB051460: BRIGHTLINGSEA PRIMARY SCHOOL</v>
      </c>
      <c r="E1447" t="str">
        <f>MID('Funding Import'!B1449,2,4)</f>
        <v>0007</v>
      </c>
      <c r="F1447" t="str">
        <f>MID('Funding Import'!B1449,8,50)</f>
        <v>PUPIL INCREASE/FORMULA ERR</v>
      </c>
      <c r="G1447" t="str">
        <f>'Funding Import'!I1449</f>
        <v>Spreadsheet B 393486 20722630 Growth Fund 21 APR 21 ES025 RM0082 Growth Fund 21 APR 21</v>
      </c>
      <c r="H1447">
        <f>'Funding Import'!H1449</f>
        <v>31543.8</v>
      </c>
      <c r="I1447" s="139"/>
    </row>
    <row r="1448" spans="1:9" ht="15" x14ac:dyDescent="0.2">
      <c r="A1448" s="191" t="str">
        <f t="shared" si="44"/>
        <v>1460</v>
      </c>
      <c r="B1448" s="191"/>
      <c r="C1448" s="191" t="str">
        <f t="shared" si="45"/>
        <v>14600012</v>
      </c>
      <c r="D1448" t="str">
        <f>'Funding Import'!A1450</f>
        <v>RB051460: BRIGHTLINGSEA PRIMARY SCHOOL</v>
      </c>
      <c r="E1448" t="str">
        <f>MID('Funding Import'!B1450,2,4)</f>
        <v>0012</v>
      </c>
      <c r="F1448" t="str">
        <f>MID('Funding Import'!B1450,8,50)</f>
        <v>COVID CATCH UP</v>
      </c>
      <c r="G1448" t="str">
        <f>'Funding Import'!I1450</f>
        <v>Spreadsheet B 399778 20982606 Movement from code '0006 to '0012 covid  emergency recode ES089 RM0128 Covid emergency recode</v>
      </c>
      <c r="H1448">
        <f>'Funding Import'!H1450</f>
        <v>22060</v>
      </c>
      <c r="I1448" s="139"/>
    </row>
    <row r="1449" spans="1:9" ht="15" x14ac:dyDescent="0.2">
      <c r="A1449" s="191" t="str">
        <f t="shared" si="44"/>
        <v>1460</v>
      </c>
      <c r="B1449" s="191"/>
      <c r="C1449" s="191" t="str">
        <f t="shared" si="45"/>
        <v>14600012</v>
      </c>
      <c r="D1449" t="str">
        <f>'Funding Import'!A1451</f>
        <v>RB051460: BRIGHTLINGSEA PRIMARY SCHOOL</v>
      </c>
      <c r="E1449" t="str">
        <f>MID('Funding Import'!B1451,2,4)</f>
        <v>0012</v>
      </c>
      <c r="F1449" t="str">
        <f>MID('Funding Import'!B1451,8,50)</f>
        <v>COVID CATCH UP</v>
      </c>
      <c r="G1449" t="str">
        <f>'Funding Import'!I1451</f>
        <v>DL 8645 0012recoveryc 0012RPG</v>
      </c>
      <c r="H1449">
        <f>'Funding Import'!H1451</f>
        <v>6162.5</v>
      </c>
      <c r="I1449" s="139"/>
    </row>
    <row r="1450" spans="1:9" ht="15" x14ac:dyDescent="0.2">
      <c r="A1450" s="191" t="str">
        <f t="shared" si="44"/>
        <v>1460</v>
      </c>
      <c r="B1450" s="191"/>
      <c r="C1450" s="191" t="str">
        <f t="shared" si="45"/>
        <v>14600012</v>
      </c>
      <c r="D1450" t="str">
        <f>'Funding Import'!A1452</f>
        <v>RB051460: BRIGHTLINGSEA PRIMARY SCHOOL</v>
      </c>
      <c r="E1450" t="str">
        <f>MID('Funding Import'!B1452,2,4)</f>
        <v>0012</v>
      </c>
      <c r="F1450" t="str">
        <f>MID('Funding Import'!B1452,8,50)</f>
        <v>COVID CATCH UP</v>
      </c>
      <c r="G1450" t="str">
        <f>'Funding Import'!I1452</f>
        <v>DL 8656 0012schoolled 0012SLT</v>
      </c>
      <c r="H1450">
        <f>'Funding Import'!H1452</f>
        <v>5256.56</v>
      </c>
      <c r="I1450" s="139"/>
    </row>
    <row r="1451" spans="1:9" ht="15" x14ac:dyDescent="0.2">
      <c r="A1451" s="191" t="str">
        <f t="shared" si="44"/>
        <v>1460</v>
      </c>
      <c r="B1451" s="191"/>
      <c r="C1451" s="191" t="str">
        <f t="shared" si="45"/>
        <v>14600014</v>
      </c>
      <c r="D1451" t="str">
        <f>'Funding Import'!A1453</f>
        <v>RB051460: BRIGHTLINGSEA PRIMARY SCHOOL</v>
      </c>
      <c r="E1451" t="str">
        <f>MID('Funding Import'!B1453,2,4)</f>
        <v>0014</v>
      </c>
      <c r="F1451" t="str">
        <f>MID('Funding Import'!B1453,8,50)</f>
        <v>PUPIL PREMIUM</v>
      </c>
      <c r="G1451" t="str">
        <f>'Funding Import'!I1453</f>
        <v>Spreadsheet B 393806 20749732 Journal Import 20749732: ES040 RM0091 PPG CIC SUM21P1 SUM-21</v>
      </c>
      <c r="H1451">
        <f>'Funding Import'!H1453</f>
        <v>700</v>
      </c>
      <c r="I1451" s="139"/>
    </row>
    <row r="1452" spans="1:9" ht="15" x14ac:dyDescent="0.2">
      <c r="A1452" s="191" t="str">
        <f t="shared" si="44"/>
        <v>1460</v>
      </c>
      <c r="B1452" s="191"/>
      <c r="C1452" s="191" t="str">
        <f t="shared" si="45"/>
        <v>14600014</v>
      </c>
      <c r="D1452" t="str">
        <f>'Funding Import'!A1454</f>
        <v>RB051460: BRIGHTLINGSEA PRIMARY SCHOOL</v>
      </c>
      <c r="E1452" t="str">
        <f>MID('Funding Import'!B1454,2,4)</f>
        <v>0014</v>
      </c>
      <c r="F1452" t="str">
        <f>MID('Funding Import'!B1454,8,50)</f>
        <v>PUPIL PREMIUM</v>
      </c>
      <c r="G1452" t="str">
        <f>'Funding Import'!I1454</f>
        <v>Spreadsheet B 400831 21077861 ES093 DP0593 SUMMER21PPG SUM21PPG ES093 DP0593 SUMMER21PPG SUM21PPG</v>
      </c>
      <c r="H1452">
        <f>'Funding Import'!H1454</f>
        <v>100113</v>
      </c>
      <c r="I1452" s="139"/>
    </row>
    <row r="1453" spans="1:9" ht="15" x14ac:dyDescent="0.2">
      <c r="A1453" s="191" t="str">
        <f t="shared" si="44"/>
        <v>1460</v>
      </c>
      <c r="B1453" s="191"/>
      <c r="C1453" s="191" t="str">
        <f t="shared" si="45"/>
        <v>14600014</v>
      </c>
      <c r="D1453" t="str">
        <f>'Funding Import'!A1455</f>
        <v>RB051460: BRIGHTLINGSEA PRIMARY SCHOOL</v>
      </c>
      <c r="E1453" t="str">
        <f>MID('Funding Import'!B1455,2,4)</f>
        <v>0014</v>
      </c>
      <c r="F1453" t="str">
        <f>MID('Funding Import'!B1455,8,50)</f>
        <v>PUPIL PREMIUM</v>
      </c>
      <c r="G1453" t="str">
        <f>'Funding Import'!I1455</f>
        <v>DL 8701 0014 Pupil Premium Autumn Term 2021</v>
      </c>
      <c r="H1453">
        <f>'Funding Import'!H1455</f>
        <v>80090</v>
      </c>
      <c r="I1453" s="139"/>
    </row>
    <row r="1454" spans="1:9" ht="15" x14ac:dyDescent="0.2">
      <c r="A1454" s="191" t="str">
        <f t="shared" si="44"/>
        <v>1460</v>
      </c>
      <c r="B1454" s="191"/>
      <c r="C1454" s="191" t="str">
        <f t="shared" si="45"/>
        <v>14600014</v>
      </c>
      <c r="D1454" t="str">
        <f>'Funding Import'!A1456</f>
        <v>RB051460: BRIGHTLINGSEA PRIMARY SCHOOL</v>
      </c>
      <c r="E1454" t="str">
        <f>MID('Funding Import'!B1456,2,4)</f>
        <v>0014</v>
      </c>
      <c r="F1454" t="str">
        <f>MID('Funding Import'!B1456,8,50)</f>
        <v>PUPIL PREMIUM</v>
      </c>
      <c r="G1454" t="str">
        <f>'Funding Import'!I1456</f>
        <v>DL 8711 PPG+ CIC AUT21P4</v>
      </c>
      <c r="H1454">
        <f>'Funding Import'!H1456</f>
        <v>850</v>
      </c>
      <c r="I1454" s="139"/>
    </row>
    <row r="1455" spans="1:9" ht="15" x14ac:dyDescent="0.2">
      <c r="A1455" s="191" t="str">
        <f t="shared" si="44"/>
        <v>1460</v>
      </c>
      <c r="B1455" s="191"/>
      <c r="C1455" s="191" t="str">
        <f t="shared" si="45"/>
        <v>14600018</v>
      </c>
      <c r="D1455" t="str">
        <f>'Funding Import'!A1457</f>
        <v>RB051460: BRIGHTLINGSEA PRIMARY SCHOOL</v>
      </c>
      <c r="E1455" t="str">
        <f>MID('Funding Import'!B1457,2,4)</f>
        <v>0018</v>
      </c>
      <c r="F1455" t="str">
        <f>MID('Funding Import'!B1457,8,50)</f>
        <v>ADDITIONAL GRANT INCOME</v>
      </c>
      <c r="G1455" t="str">
        <f>'Funding Import'!I1457</f>
        <v>Spreadsheet B 393531 20728061 ES032 RM0087 PE GRANT APR 21 ES032 RM0087 PE GRANT APR 21</v>
      </c>
      <c r="H1455">
        <f>'Funding Import'!H1457</f>
        <v>9067</v>
      </c>
      <c r="I1455" s="139"/>
    </row>
    <row r="1456" spans="1:9" ht="15" x14ac:dyDescent="0.2">
      <c r="A1456" s="191" t="str">
        <f t="shared" si="44"/>
        <v>1460</v>
      </c>
      <c r="B1456" s="191"/>
      <c r="C1456" s="191" t="str">
        <f t="shared" si="45"/>
        <v>14600018</v>
      </c>
      <c r="D1456" t="str">
        <f>'Funding Import'!A1458</f>
        <v>RB051460: BRIGHTLINGSEA PRIMARY SCHOOL</v>
      </c>
      <c r="E1456" t="str">
        <f>MID('Funding Import'!B1458,2,4)</f>
        <v>0018</v>
      </c>
      <c r="F1456" t="str">
        <f>MID('Funding Import'!B1458,8,50)</f>
        <v>ADDITIONAL GRANT INCOME</v>
      </c>
      <c r="G1456" t="str">
        <f>'Funding Import'!I1458</f>
        <v>Spreadsheet B 399769 20981730 UIFSM JULY21 UIFSM 21 ES085 RM0124 UIFSM JULY21 UIFSM 21</v>
      </c>
      <c r="H1456">
        <f>'Funding Import'!H1458</f>
        <v>62504</v>
      </c>
      <c r="I1456" s="139"/>
    </row>
    <row r="1457" spans="1:9" ht="15" x14ac:dyDescent="0.2">
      <c r="A1457" s="191" t="str">
        <f t="shared" si="44"/>
        <v>1460</v>
      </c>
      <c r="B1457" s="191"/>
      <c r="C1457" s="191" t="str">
        <f t="shared" si="45"/>
        <v>14600018</v>
      </c>
      <c r="D1457" t="str">
        <f>'Funding Import'!A1459</f>
        <v>RB051460: BRIGHTLINGSEA PRIMARY SCHOOL</v>
      </c>
      <c r="E1457" t="str">
        <f>MID('Funding Import'!B1459,2,4)</f>
        <v>0018</v>
      </c>
      <c r="F1457" t="str">
        <f>MID('Funding Import'!B1459,8,50)</f>
        <v>ADDITIONAL GRANT INCOME</v>
      </c>
      <c r="G1457" t="str">
        <f>'Funding Import'!I1459</f>
        <v>DL 8673 PE GRANT OCT21 0018PE</v>
      </c>
      <c r="H1457">
        <f>'Funding Import'!H1459</f>
        <v>12723</v>
      </c>
      <c r="I1457" s="139"/>
    </row>
    <row r="1458" spans="1:9" ht="15" x14ac:dyDescent="0.2">
      <c r="A1458" s="191" t="str">
        <f t="shared" si="44"/>
        <v>1460</v>
      </c>
      <c r="B1458" s="191"/>
      <c r="C1458" s="191" t="str">
        <f t="shared" si="45"/>
        <v>14600026</v>
      </c>
      <c r="D1458" t="str">
        <f>'Funding Import'!A1460</f>
        <v>RB051460: BRIGHTLINGSEA PRIMARY SCHOOL</v>
      </c>
      <c r="E1458" t="str">
        <f>MID('Funding Import'!B1460,2,4)</f>
        <v>0026</v>
      </c>
      <c r="F1458" t="str">
        <f>MID('Funding Import'!B1460,8,50)</f>
        <v>NOTIONAL SEN FUNDING</v>
      </c>
      <c r="G1458" t="str">
        <f>'Funding Import'!I1460</f>
        <v>Spreadsheet B 391732 20639856 ES012 MK0514 10026 NOTIONAL SEN ES012 MK0514 10026 NOTIONAL SEN</v>
      </c>
      <c r="H1458">
        <f>'Funding Import'!H1460</f>
        <v>324849</v>
      </c>
      <c r="I1458" s="139"/>
    </row>
    <row r="1459" spans="1:9" ht="15" x14ac:dyDescent="0.2">
      <c r="A1459" s="191" t="str">
        <f t="shared" si="44"/>
        <v>1496</v>
      </c>
      <c r="B1459" s="191"/>
      <c r="C1459" s="191" t="str">
        <f t="shared" si="45"/>
        <v>14960001</v>
      </c>
      <c r="D1459" t="str">
        <f>'Funding Import'!A1461</f>
        <v>RB051496: BULMER ST ANDREW'S COE(VC)PRIM</v>
      </c>
      <c r="E1459" t="str">
        <f>MID('Funding Import'!B1461,2,4)</f>
        <v>0001</v>
      </c>
      <c r="F1459" t="str">
        <f>MID('Funding Import'!B1461,8,50)</f>
        <v>FORMULA FUNDED (EXCL RATES)</v>
      </c>
      <c r="G1459" t="str">
        <f>'Funding Import'!I1461</f>
        <v>Spreadsheet B 391145 20630885 ES006 MK0508 10001 FORMULA FUNDED ES006 MK0508 10001 FORMULA FUNDED</v>
      </c>
      <c r="H1459">
        <f>'Funding Import'!H1461</f>
        <v>349363</v>
      </c>
      <c r="I1459" s="139"/>
    </row>
    <row r="1460" spans="1:9" ht="15" x14ac:dyDescent="0.2">
      <c r="A1460" s="191" t="str">
        <f t="shared" si="44"/>
        <v>1496</v>
      </c>
      <c r="B1460" s="191"/>
      <c r="C1460" s="191" t="str">
        <f t="shared" si="45"/>
        <v>14960002</v>
      </c>
      <c r="D1460" t="str">
        <f>'Funding Import'!A1462</f>
        <v>RB051496: BULMER ST ANDREW'S COE(VC)PRIM</v>
      </c>
      <c r="E1460" t="str">
        <f>MID('Funding Import'!B1462,2,4)</f>
        <v>0002</v>
      </c>
      <c r="F1460" t="str">
        <f>MID('Funding Import'!B1462,8,50)</f>
        <v>RATES</v>
      </c>
      <c r="G1460" t="str">
        <f>'Funding Import'!I1462</f>
        <v>Spreadsheet B 391137 20630756 ES007 MK0509 10002 RATES ES007 MK0509 10002 RATES</v>
      </c>
      <c r="H1460">
        <f>'Funding Import'!H1462</f>
        <v>8491</v>
      </c>
      <c r="I1460" s="139"/>
    </row>
    <row r="1461" spans="1:9" ht="15" x14ac:dyDescent="0.2">
      <c r="A1461" s="191" t="str">
        <f t="shared" si="44"/>
        <v>1496</v>
      </c>
      <c r="B1461" s="191"/>
      <c r="C1461" s="191" t="str">
        <f t="shared" si="45"/>
        <v>14960003</v>
      </c>
      <c r="D1461" t="str">
        <f>'Funding Import'!A1463</f>
        <v>RB051496: BULMER ST ANDREW'S COE(VC)PRIM</v>
      </c>
      <c r="E1461" t="str">
        <f>MID('Funding Import'!B1463,2,4)</f>
        <v>0003</v>
      </c>
      <c r="F1461" t="str">
        <f>MID('Funding Import'!B1463,8,50)</f>
        <v>BROUGHT FORWARD</v>
      </c>
      <c r="G1461" t="str">
        <f>'Funding Import'!I1463</f>
        <v>Spreadsheet B 394797 20778211 ES055 MK0568 10003 OPENING BALANCES ES055 MK0568 10003 OPENING BALANCES</v>
      </c>
      <c r="H1461">
        <f>'Funding Import'!H1463</f>
        <v>36134.620000000003</v>
      </c>
      <c r="I1461" s="139"/>
    </row>
    <row r="1462" spans="1:9" ht="15" x14ac:dyDescent="0.2">
      <c r="A1462" s="191" t="str">
        <f t="shared" si="44"/>
        <v>1496</v>
      </c>
      <c r="B1462" s="191"/>
      <c r="C1462" s="191" t="str">
        <f t="shared" si="45"/>
        <v>14960004</v>
      </c>
      <c r="D1462" t="str">
        <f>'Funding Import'!A1464</f>
        <v>RB051496: BULMER ST ANDREW'S COE(VC)PRIM</v>
      </c>
      <c r="E1462" t="str">
        <f>MID('Funding Import'!B1464,2,4)</f>
        <v>0004</v>
      </c>
      <c r="F1462" t="str">
        <f>MID('Funding Import'!B1464,8,50)</f>
        <v>STATEMENTED SEN</v>
      </c>
      <c r="G1462" t="str">
        <f>'Funding Import'!I1464</f>
        <v>DL 8688 SEN TOP-UP AUT1 AUT-21</v>
      </c>
      <c r="H1462">
        <f>'Funding Import'!H1464</f>
        <v>2836</v>
      </c>
      <c r="I1462" s="139"/>
    </row>
    <row r="1463" spans="1:9" ht="15" x14ac:dyDescent="0.2">
      <c r="A1463" s="191" t="str">
        <f t="shared" si="44"/>
        <v>1496</v>
      </c>
      <c r="B1463" s="191"/>
      <c r="C1463" s="191" t="str">
        <f t="shared" si="45"/>
        <v>14960006</v>
      </c>
      <c r="D1463" t="str">
        <f>'Funding Import'!A1465</f>
        <v>RB051496: BULMER ST ANDREW'S COE(VC)PRIM</v>
      </c>
      <c r="E1463" t="str">
        <f>MID('Funding Import'!B1465,2,4)</f>
        <v>0006</v>
      </c>
      <c r="F1463" t="str">
        <f>MID('Funding Import'!B1465,8,50)</f>
        <v>EXCEPTIONAL COVID COST GRANT</v>
      </c>
      <c r="G1463" t="str">
        <f>'Funding Import'!I1465</f>
        <v>Spreadsheet B 398807 20920177 ES067 DP0558 FSMADDCOSTSCOVID FSMCOVID ES067 DP0558 FSMADDCOSTSCOVID FSMCOVID</v>
      </c>
      <c r="H1463">
        <f>'Funding Import'!H1465</f>
        <v>255</v>
      </c>
      <c r="I1463" s="139"/>
    </row>
    <row r="1464" spans="1:9" ht="15" x14ac:dyDescent="0.2">
      <c r="A1464" s="191" t="str">
        <f t="shared" si="44"/>
        <v>1496</v>
      </c>
      <c r="B1464" s="191"/>
      <c r="C1464" s="191" t="str">
        <f t="shared" si="45"/>
        <v>14960006</v>
      </c>
      <c r="D1464" t="str">
        <f>'Funding Import'!A1466</f>
        <v>RB051496: BULMER ST ANDREW'S COE(VC)PRIM</v>
      </c>
      <c r="E1464" t="str">
        <f>MID('Funding Import'!B1466,2,4)</f>
        <v>0006</v>
      </c>
      <c r="F1464" t="str">
        <f>MID('Funding Import'!B1466,8,50)</f>
        <v>EXCEPTIONAL COVID COST GRANT</v>
      </c>
      <c r="G1464" t="str">
        <f>'Funding Import'!I1466</f>
        <v>Spreadsheet B 398804 20920024 ES065 DP0556 COVIDEMERGENCY COVIDEM ES065 DP0556 COVIDEMERGENCY COVIDEM</v>
      </c>
      <c r="H1464">
        <f>'Funding Import'!H1466</f>
        <v>2060</v>
      </c>
      <c r="I1464" s="139"/>
    </row>
    <row r="1465" spans="1:9" ht="15" x14ac:dyDescent="0.2">
      <c r="A1465" s="191" t="str">
        <f t="shared" si="44"/>
        <v>1496</v>
      </c>
      <c r="B1465" s="191"/>
      <c r="C1465" s="191" t="str">
        <f t="shared" si="45"/>
        <v>14960006</v>
      </c>
      <c r="D1465" t="str">
        <f>'Funding Import'!A1467</f>
        <v>RB051496: BULMER ST ANDREW'S COE(VC)PRIM</v>
      </c>
      <c r="E1465" t="str">
        <f>MID('Funding Import'!B1467,2,4)</f>
        <v>0006</v>
      </c>
      <c r="F1465" t="str">
        <f>MID('Funding Import'!B1467,8,50)</f>
        <v>EXCEPTIONAL COVID COST GRANT</v>
      </c>
      <c r="G1465" t="str">
        <f>'Funding Import'!I1467</f>
        <v>Spreadsheet B 399778 20982606 Movement from code '0006 to '0012 covid  emergency recode ES089 RM0128 Covid emergency recode</v>
      </c>
      <c r="H1465">
        <f>'Funding Import'!H1467</f>
        <v>-2060</v>
      </c>
      <c r="I1465" s="139"/>
    </row>
    <row r="1466" spans="1:9" ht="15" x14ac:dyDescent="0.2">
      <c r="A1466" s="191" t="str">
        <f t="shared" si="44"/>
        <v>1496</v>
      </c>
      <c r="B1466" s="191"/>
      <c r="C1466" s="191" t="str">
        <f t="shared" si="45"/>
        <v>14960007</v>
      </c>
      <c r="D1466" t="str">
        <f>'Funding Import'!A1468</f>
        <v>RB051496: BULMER ST ANDREW'S COE(VC)PRIM</v>
      </c>
      <c r="E1466" t="str">
        <f>MID('Funding Import'!B1468,2,4)</f>
        <v>0007</v>
      </c>
      <c r="F1466" t="str">
        <f>MID('Funding Import'!B1468,8,50)</f>
        <v>PUPIL INCREASE/FORMULA ERR</v>
      </c>
      <c r="G1466" t="str">
        <f>'Funding Import'!I1468</f>
        <v>DL 8706 2021-22 KS1 Class Size Funding</v>
      </c>
      <c r="H1466">
        <f>'Funding Import'!H1468</f>
        <v>17955</v>
      </c>
      <c r="I1466" s="139"/>
    </row>
    <row r="1467" spans="1:9" ht="15" x14ac:dyDescent="0.2">
      <c r="A1467" s="191" t="str">
        <f t="shared" si="44"/>
        <v>1496</v>
      </c>
      <c r="B1467" s="191"/>
      <c r="C1467" s="191" t="str">
        <f t="shared" si="45"/>
        <v>14960012</v>
      </c>
      <c r="D1467" t="str">
        <f>'Funding Import'!A1469</f>
        <v>RB051496: BULMER ST ANDREW'S COE(VC)PRIM</v>
      </c>
      <c r="E1467" t="str">
        <f>MID('Funding Import'!B1469,2,4)</f>
        <v>0012</v>
      </c>
      <c r="F1467" t="str">
        <f>MID('Funding Import'!B1469,8,50)</f>
        <v>COVID CATCH UP</v>
      </c>
      <c r="G1467" t="str">
        <f>'Funding Import'!I1469</f>
        <v>Spreadsheet B 399778 20982606 Movement from code '0006 to '0012 covid  emergency recode ES089 RM0128 Covid emergency recode</v>
      </c>
      <c r="H1467">
        <f>'Funding Import'!H1469</f>
        <v>2060</v>
      </c>
      <c r="I1467" s="139"/>
    </row>
    <row r="1468" spans="1:9" ht="15" x14ac:dyDescent="0.2">
      <c r="A1468" s="191" t="str">
        <f t="shared" si="44"/>
        <v>1496</v>
      </c>
      <c r="B1468" s="191"/>
      <c r="C1468" s="191" t="str">
        <f t="shared" si="45"/>
        <v>14960012</v>
      </c>
      <c r="D1468" t="str">
        <f>'Funding Import'!A1470</f>
        <v>RB051496: BULMER ST ANDREW'S COE(VC)PRIM</v>
      </c>
      <c r="E1468" t="str">
        <f>MID('Funding Import'!B1470,2,4)</f>
        <v>0012</v>
      </c>
      <c r="F1468" t="str">
        <f>MID('Funding Import'!B1470,8,50)</f>
        <v>COVID CATCH UP</v>
      </c>
      <c r="G1468" t="str">
        <f>'Funding Import'!I1470</f>
        <v>DL 8645 0012recoveryc 0012RPG</v>
      </c>
      <c r="H1468">
        <f>'Funding Import'!H1470</f>
        <v>500</v>
      </c>
      <c r="I1468" s="139"/>
    </row>
    <row r="1469" spans="1:9" ht="15" x14ac:dyDescent="0.2">
      <c r="A1469" s="191" t="str">
        <f t="shared" si="44"/>
        <v>1496</v>
      </c>
      <c r="B1469" s="191"/>
      <c r="C1469" s="191" t="str">
        <f t="shared" si="45"/>
        <v>14960012</v>
      </c>
      <c r="D1469" t="str">
        <f>'Funding Import'!A1471</f>
        <v>RB051496: BULMER ST ANDREW'S COE(VC)PRIM</v>
      </c>
      <c r="E1469" t="str">
        <f>MID('Funding Import'!B1471,2,4)</f>
        <v>0012</v>
      </c>
      <c r="F1469" t="str">
        <f>MID('Funding Import'!B1471,8,50)</f>
        <v>COVID CATCH UP</v>
      </c>
      <c r="G1469" t="str">
        <f>'Funding Import'!I1471</f>
        <v>DL 8656 0012schoolled 0012SLT</v>
      </c>
      <c r="H1469">
        <f>'Funding Import'!H1471</f>
        <v>236.25</v>
      </c>
      <c r="I1469" s="139"/>
    </row>
    <row r="1470" spans="1:9" ht="15" x14ac:dyDescent="0.2">
      <c r="A1470" s="191" t="str">
        <f t="shared" si="44"/>
        <v>1496</v>
      </c>
      <c r="B1470" s="191"/>
      <c r="C1470" s="191" t="str">
        <f t="shared" si="45"/>
        <v>14960014</v>
      </c>
      <c r="D1470" t="str">
        <f>'Funding Import'!A1472</f>
        <v>RB051496: BULMER ST ANDREW'S COE(VC)PRIM</v>
      </c>
      <c r="E1470" t="str">
        <f>MID('Funding Import'!B1472,2,4)</f>
        <v>0014</v>
      </c>
      <c r="F1470" t="str">
        <f>MID('Funding Import'!B1472,8,50)</f>
        <v>PUPIL PREMIUM</v>
      </c>
      <c r="G1470" t="str">
        <f>'Funding Import'!I1472</f>
        <v>Spreadsheet B 400831 21077861 ES093 DP0593 SUMMER21PPG SUM21PPG ES093 DP0593 SUMMER21PPG SUM21PPG</v>
      </c>
      <c r="H1470">
        <f>'Funding Import'!H1472</f>
        <v>4613</v>
      </c>
      <c r="I1470" s="139"/>
    </row>
    <row r="1471" spans="1:9" ht="15" x14ac:dyDescent="0.2">
      <c r="A1471" s="191" t="str">
        <f t="shared" si="44"/>
        <v>1496</v>
      </c>
      <c r="B1471" s="191"/>
      <c r="C1471" s="191" t="str">
        <f t="shared" si="45"/>
        <v>14960014</v>
      </c>
      <c r="D1471" t="str">
        <f>'Funding Import'!A1473</f>
        <v>RB051496: BULMER ST ANDREW'S COE(VC)PRIM</v>
      </c>
      <c r="E1471" t="str">
        <f>MID('Funding Import'!B1473,2,4)</f>
        <v>0014</v>
      </c>
      <c r="F1471" t="str">
        <f>MID('Funding Import'!B1473,8,50)</f>
        <v>PUPIL PREMIUM</v>
      </c>
      <c r="G1471" t="str">
        <f>'Funding Import'!I1473</f>
        <v>DL 8701 0014 Pupil Premium Autumn Term 2021</v>
      </c>
      <c r="H1471">
        <f>'Funding Import'!H1473</f>
        <v>3690</v>
      </c>
      <c r="I1471" s="139"/>
    </row>
    <row r="1472" spans="1:9" ht="15" x14ac:dyDescent="0.2">
      <c r="A1472" s="191" t="str">
        <f t="shared" si="44"/>
        <v>1496</v>
      </c>
      <c r="B1472" s="191"/>
      <c r="C1472" s="191" t="str">
        <f t="shared" si="45"/>
        <v>14960018</v>
      </c>
      <c r="D1472" t="str">
        <f>'Funding Import'!A1474</f>
        <v>RB051496: BULMER ST ANDREW'S COE(VC)PRIM</v>
      </c>
      <c r="E1472" t="str">
        <f>MID('Funding Import'!B1474,2,4)</f>
        <v>0018</v>
      </c>
      <c r="F1472" t="str">
        <f>MID('Funding Import'!B1474,8,50)</f>
        <v>ADDITIONAL GRANT INCOME</v>
      </c>
      <c r="G1472" t="str">
        <f>'Funding Import'!I1474</f>
        <v>Spreadsheet B 393531 20728061 ES032 RM0087 PE GRANT APR 21 ES032 RM0087 PE GRANT APR 21</v>
      </c>
      <c r="H1472">
        <f>'Funding Import'!H1474</f>
        <v>6858</v>
      </c>
      <c r="I1472" s="139"/>
    </row>
    <row r="1473" spans="1:9" ht="15" x14ac:dyDescent="0.2">
      <c r="A1473" s="191" t="str">
        <f t="shared" si="44"/>
        <v>1496</v>
      </c>
      <c r="B1473" s="191"/>
      <c r="C1473" s="191" t="str">
        <f t="shared" si="45"/>
        <v>14960018</v>
      </c>
      <c r="D1473" t="str">
        <f>'Funding Import'!A1475</f>
        <v>RB051496: BULMER ST ANDREW'S COE(VC)PRIM</v>
      </c>
      <c r="E1473" t="str">
        <f>MID('Funding Import'!B1475,2,4)</f>
        <v>0018</v>
      </c>
      <c r="F1473" t="str">
        <f>MID('Funding Import'!B1475,8,50)</f>
        <v>ADDITIONAL GRANT INCOME</v>
      </c>
      <c r="G1473" t="str">
        <f>'Funding Import'!I1475</f>
        <v>Spreadsheet B 399769 20981730 UIFSM JULY21 UIFSM 21 ES085 RM0124 UIFSM JULY21 UIFSM 21</v>
      </c>
      <c r="H1473">
        <f>'Funding Import'!H1475</f>
        <v>8819</v>
      </c>
      <c r="I1473" s="139"/>
    </row>
    <row r="1474" spans="1:9" ht="15" x14ac:dyDescent="0.2">
      <c r="A1474" s="191" t="str">
        <f t="shared" ref="A1474:A1537" si="46">MID(D1474,5,4)</f>
        <v>1496</v>
      </c>
      <c r="B1474" s="191"/>
      <c r="C1474" s="191" t="str">
        <f t="shared" ref="C1474:C1537" si="47">A1474&amp;E1474</f>
        <v>14960018</v>
      </c>
      <c r="D1474" t="str">
        <f>'Funding Import'!A1476</f>
        <v>RB051496: BULMER ST ANDREW'S COE(VC)PRIM</v>
      </c>
      <c r="E1474" t="str">
        <f>MID('Funding Import'!B1476,2,4)</f>
        <v>0018</v>
      </c>
      <c r="F1474" t="str">
        <f>MID('Funding Import'!B1476,8,50)</f>
        <v>ADDITIONAL GRANT INCOME</v>
      </c>
      <c r="G1474" t="str">
        <f>'Funding Import'!I1476</f>
        <v>DL 8673 PE GRANT OCT21 0018PE</v>
      </c>
      <c r="H1474">
        <f>'Funding Import'!H1476</f>
        <v>9660</v>
      </c>
      <c r="I1474" s="139"/>
    </row>
    <row r="1475" spans="1:9" ht="15" x14ac:dyDescent="0.2">
      <c r="A1475" s="191" t="str">
        <f t="shared" si="46"/>
        <v>1496</v>
      </c>
      <c r="B1475" s="191"/>
      <c r="C1475" s="191" t="str">
        <f t="shared" si="47"/>
        <v>14960026</v>
      </c>
      <c r="D1475" t="str">
        <f>'Funding Import'!A1477</f>
        <v>RB051496: BULMER ST ANDREW'S COE(VC)PRIM</v>
      </c>
      <c r="E1475" t="str">
        <f>MID('Funding Import'!B1477,2,4)</f>
        <v>0026</v>
      </c>
      <c r="F1475" t="str">
        <f>MID('Funding Import'!B1477,8,50)</f>
        <v>NOTIONAL SEN FUNDING</v>
      </c>
      <c r="G1475" t="str">
        <f>'Funding Import'!I1477</f>
        <v>Spreadsheet B 391732 20639856 ES012 MK0514 10026 NOTIONAL SEN ES012 MK0514 10026 NOTIONAL SEN</v>
      </c>
      <c r="H1475">
        <f>'Funding Import'!H1477</f>
        <v>20096</v>
      </c>
      <c r="I1475" s="139"/>
    </row>
    <row r="1476" spans="1:9" ht="15" x14ac:dyDescent="0.2">
      <c r="A1476" s="191" t="str">
        <f t="shared" si="46"/>
        <v>1504</v>
      </c>
      <c r="B1476" s="191"/>
      <c r="C1476" s="191" t="str">
        <f t="shared" si="47"/>
        <v>15040001</v>
      </c>
      <c r="D1476" t="str">
        <f>'Funding Import'!A1478</f>
        <v>RB051504: BURNHAM-ON-CROUCH PRIMARY</v>
      </c>
      <c r="E1476" t="str">
        <f>MID('Funding Import'!B1478,2,4)</f>
        <v>0001</v>
      </c>
      <c r="F1476" t="str">
        <f>MID('Funding Import'!B1478,8,50)</f>
        <v>FORMULA FUNDED (EXCL RATES)</v>
      </c>
      <c r="G1476" t="str">
        <f>'Funding Import'!I1478</f>
        <v>Spreadsheet B 391145 20630885 ES006 MK0508 10001 FORMULA FUNDED ES006 MK0508 10001 FORMULA FUNDED</v>
      </c>
      <c r="H1476">
        <f>'Funding Import'!H1478</f>
        <v>1595933</v>
      </c>
      <c r="I1476" s="139"/>
    </row>
    <row r="1477" spans="1:9" ht="15" x14ac:dyDescent="0.2">
      <c r="A1477" s="191" t="str">
        <f t="shared" si="46"/>
        <v>1504</v>
      </c>
      <c r="B1477" s="191"/>
      <c r="C1477" s="191" t="str">
        <f t="shared" si="47"/>
        <v>15040002</v>
      </c>
      <c r="D1477" t="str">
        <f>'Funding Import'!A1479</f>
        <v>RB051504: BURNHAM-ON-CROUCH PRIMARY</v>
      </c>
      <c r="E1477" t="str">
        <f>MID('Funding Import'!B1479,2,4)</f>
        <v>0002</v>
      </c>
      <c r="F1477" t="str">
        <f>MID('Funding Import'!B1479,8,50)</f>
        <v>RATES</v>
      </c>
      <c r="G1477" t="str">
        <f>'Funding Import'!I1479</f>
        <v>Spreadsheet B 391137 20630756 ES007 MK0509 10002 RATES ES007 MK0509 10002 RATES</v>
      </c>
      <c r="H1477">
        <f>'Funding Import'!H1479</f>
        <v>39520</v>
      </c>
      <c r="I1477" s="139"/>
    </row>
    <row r="1478" spans="1:9" ht="15" x14ac:dyDescent="0.2">
      <c r="A1478" s="191" t="str">
        <f t="shared" si="46"/>
        <v>1504</v>
      </c>
      <c r="B1478" s="191"/>
      <c r="C1478" s="191" t="str">
        <f t="shared" si="47"/>
        <v>15040003</v>
      </c>
      <c r="D1478" t="str">
        <f>'Funding Import'!A1480</f>
        <v>RB051504: BURNHAM-ON-CROUCH PRIMARY</v>
      </c>
      <c r="E1478" t="str">
        <f>MID('Funding Import'!B1480,2,4)</f>
        <v>0003</v>
      </c>
      <c r="F1478" t="str">
        <f>MID('Funding Import'!B1480,8,50)</f>
        <v>BROUGHT FORWARD</v>
      </c>
      <c r="G1478" t="str">
        <f>'Funding Import'!I1480</f>
        <v>Spreadsheet B 394797 20778211 ES055 MK0568 10003 OPENING BALANCES ES055 MK0568 10003 OPENING BALANCES</v>
      </c>
      <c r="H1478">
        <f>'Funding Import'!H1480</f>
        <v>262116.37</v>
      </c>
      <c r="I1478" s="139"/>
    </row>
    <row r="1479" spans="1:9" ht="15" x14ac:dyDescent="0.2">
      <c r="A1479" s="191" t="str">
        <f t="shared" si="46"/>
        <v>1504</v>
      </c>
      <c r="B1479" s="191"/>
      <c r="C1479" s="191" t="str">
        <f t="shared" si="47"/>
        <v>15040004</v>
      </c>
      <c r="D1479" t="str">
        <f>'Funding Import'!A1481</f>
        <v>RB051504: BURNHAM-ON-CROUCH PRIMARY</v>
      </c>
      <c r="E1479" t="str">
        <f>MID('Funding Import'!B1481,2,4)</f>
        <v>0004</v>
      </c>
      <c r="F1479" t="str">
        <f>MID('Funding Import'!B1481,8,50)</f>
        <v>STATEMENTED SEN</v>
      </c>
      <c r="G1479" t="str">
        <f>'Funding Import'!I1481</f>
        <v>Spreadsheet B 391144 20630818 ES009 MK0511 10004 EHCP ES009 MK0511 10004 EHCP</v>
      </c>
      <c r="H1479">
        <f>'Funding Import'!H1481</f>
        <v>30303</v>
      </c>
      <c r="I1479" s="139"/>
    </row>
    <row r="1480" spans="1:9" ht="15" x14ac:dyDescent="0.2">
      <c r="A1480" s="191" t="str">
        <f t="shared" si="46"/>
        <v>1504</v>
      </c>
      <c r="B1480" s="191"/>
      <c r="C1480" s="191" t="str">
        <f t="shared" si="47"/>
        <v>15040004</v>
      </c>
      <c r="D1480" t="str">
        <f>'Funding Import'!A1482</f>
        <v>RB051504: BURNHAM-ON-CROUCH PRIMARY</v>
      </c>
      <c r="E1480" t="str">
        <f>MID('Funding Import'!B1482,2,4)</f>
        <v>0004</v>
      </c>
      <c r="F1480" t="str">
        <f>MID('Funding Import'!B1482,8,50)</f>
        <v>STATEMENTED SEN</v>
      </c>
      <c r="G1480" t="str">
        <f>'Funding Import'!I1482</f>
        <v>DL 8688 SEN TOP-UP AUT1 AUT-21</v>
      </c>
      <c r="H1480">
        <f>'Funding Import'!H1482</f>
        <v>3357</v>
      </c>
      <c r="I1480" s="139"/>
    </row>
    <row r="1481" spans="1:9" ht="15" x14ac:dyDescent="0.2">
      <c r="A1481" s="191" t="str">
        <f t="shared" si="46"/>
        <v>1504</v>
      </c>
      <c r="B1481" s="191"/>
      <c r="C1481" s="191" t="str">
        <f t="shared" si="47"/>
        <v>15040006</v>
      </c>
      <c r="D1481" t="str">
        <f>'Funding Import'!A1483</f>
        <v>RB051504: BURNHAM-ON-CROUCH PRIMARY</v>
      </c>
      <c r="E1481" t="str">
        <f>MID('Funding Import'!B1483,2,4)</f>
        <v>0006</v>
      </c>
      <c r="F1481" t="str">
        <f>MID('Funding Import'!B1483,8,50)</f>
        <v>EXCEPTIONAL COVID COST GRANT</v>
      </c>
      <c r="G1481" t="str">
        <f>'Funding Import'!I1483</f>
        <v>Spreadsheet B 398804 20920024 ES065 DP0556 COVIDEMERGENCY COVIDEM ES065 DP0556 COVIDEMERGENCY COVIDEM</v>
      </c>
      <c r="H1481">
        <f>'Funding Import'!H1483</f>
        <v>14030</v>
      </c>
      <c r="I1481" s="139"/>
    </row>
    <row r="1482" spans="1:9" ht="15" x14ac:dyDescent="0.2">
      <c r="A1482" s="191" t="str">
        <f t="shared" si="46"/>
        <v>1504</v>
      </c>
      <c r="B1482" s="191"/>
      <c r="C1482" s="191" t="str">
        <f t="shared" si="47"/>
        <v>15040006</v>
      </c>
      <c r="D1482" t="str">
        <f>'Funding Import'!A1484</f>
        <v>RB051504: BURNHAM-ON-CROUCH PRIMARY</v>
      </c>
      <c r="E1482" t="str">
        <f>MID('Funding Import'!B1484,2,4)</f>
        <v>0006</v>
      </c>
      <c r="F1482" t="str">
        <f>MID('Funding Import'!B1484,8,50)</f>
        <v>EXCEPTIONAL COVID COST GRANT</v>
      </c>
      <c r="G1482" t="str">
        <f>'Funding Import'!I1484</f>
        <v>Spreadsheet B 399778 20982606 Movement from code '0006 to '0012 covid  emergency recode ES089 RM0128 Covid emergency recode</v>
      </c>
      <c r="H1482">
        <f>'Funding Import'!H1484</f>
        <v>-14030</v>
      </c>
      <c r="I1482" s="139"/>
    </row>
    <row r="1483" spans="1:9" ht="15" x14ac:dyDescent="0.2">
      <c r="A1483" s="191" t="str">
        <f t="shared" si="46"/>
        <v>1504</v>
      </c>
      <c r="B1483" s="191"/>
      <c r="C1483" s="191" t="str">
        <f t="shared" si="47"/>
        <v>15040012</v>
      </c>
      <c r="D1483" t="str">
        <f>'Funding Import'!A1485</f>
        <v>RB051504: BURNHAM-ON-CROUCH PRIMARY</v>
      </c>
      <c r="E1483" t="str">
        <f>MID('Funding Import'!B1485,2,4)</f>
        <v>0012</v>
      </c>
      <c r="F1483" t="str">
        <f>MID('Funding Import'!B1485,8,50)</f>
        <v>COVID CATCH UP</v>
      </c>
      <c r="G1483" t="str">
        <f>'Funding Import'!I1485</f>
        <v>Spreadsheet B 399778 20982606 Movement from code '0006 to '0012 covid  emergency recode ES089 RM0128 Covid emergency recode</v>
      </c>
      <c r="H1483">
        <f>'Funding Import'!H1485</f>
        <v>14030</v>
      </c>
      <c r="I1483" s="139"/>
    </row>
    <row r="1484" spans="1:9" ht="15" x14ac:dyDescent="0.2">
      <c r="A1484" s="191" t="str">
        <f t="shared" si="46"/>
        <v>1504</v>
      </c>
      <c r="B1484" s="191"/>
      <c r="C1484" s="191" t="str">
        <f t="shared" si="47"/>
        <v>15040012</v>
      </c>
      <c r="D1484" t="str">
        <f>'Funding Import'!A1486</f>
        <v>RB051504: BURNHAM-ON-CROUCH PRIMARY</v>
      </c>
      <c r="E1484" t="str">
        <f>MID('Funding Import'!B1486,2,4)</f>
        <v>0012</v>
      </c>
      <c r="F1484" t="str">
        <f>MID('Funding Import'!B1486,8,50)</f>
        <v>COVID CATCH UP</v>
      </c>
      <c r="G1484" t="str">
        <f>'Funding Import'!I1486</f>
        <v>DL 8645 0012recoveryc 0012RPG</v>
      </c>
      <c r="H1484">
        <f>'Funding Import'!H1486</f>
        <v>3117.5</v>
      </c>
      <c r="I1484" s="139"/>
    </row>
    <row r="1485" spans="1:9" ht="15" x14ac:dyDescent="0.2">
      <c r="A1485" s="191" t="str">
        <f t="shared" si="46"/>
        <v>1504</v>
      </c>
      <c r="B1485" s="191"/>
      <c r="C1485" s="191" t="str">
        <f t="shared" si="47"/>
        <v>15040012</v>
      </c>
      <c r="D1485" t="str">
        <f>'Funding Import'!A1487</f>
        <v>RB051504: BURNHAM-ON-CROUCH PRIMARY</v>
      </c>
      <c r="E1485" t="str">
        <f>MID('Funding Import'!B1487,2,4)</f>
        <v>0012</v>
      </c>
      <c r="F1485" t="str">
        <f>MID('Funding Import'!B1487,8,50)</f>
        <v>COVID CATCH UP</v>
      </c>
      <c r="G1485" t="str">
        <f>'Funding Import'!I1487</f>
        <v>DL 8656 0012schoolled 0012SLT</v>
      </c>
      <c r="H1485">
        <f>'Funding Import'!H1487</f>
        <v>2598.75</v>
      </c>
      <c r="I1485" s="139"/>
    </row>
    <row r="1486" spans="1:9" ht="15" x14ac:dyDescent="0.2">
      <c r="A1486" s="191" t="str">
        <f t="shared" si="46"/>
        <v>1504</v>
      </c>
      <c r="B1486" s="191"/>
      <c r="C1486" s="191" t="str">
        <f t="shared" si="47"/>
        <v>15040014</v>
      </c>
      <c r="D1486" t="str">
        <f>'Funding Import'!A1488</f>
        <v>RB051504: BURNHAM-ON-CROUCH PRIMARY</v>
      </c>
      <c r="E1486" t="str">
        <f>MID('Funding Import'!B1488,2,4)</f>
        <v>0014</v>
      </c>
      <c r="F1486" t="str">
        <f>MID('Funding Import'!B1488,8,50)</f>
        <v>PUPIL PREMIUM</v>
      </c>
      <c r="G1486" t="str">
        <f>'Funding Import'!I1488</f>
        <v>Spreadsheet B 400831 21077861 ES093 DP0593 SUMMER21PPG SUM21PPG ES093 DP0593 SUMMER21PPG SUM21PPG</v>
      </c>
      <c r="H1486">
        <f>'Funding Import'!H1488</f>
        <v>48613</v>
      </c>
      <c r="I1486" s="139"/>
    </row>
    <row r="1487" spans="1:9" ht="15" x14ac:dyDescent="0.2">
      <c r="A1487" s="191" t="str">
        <f t="shared" si="46"/>
        <v>1504</v>
      </c>
      <c r="B1487" s="191"/>
      <c r="C1487" s="191" t="str">
        <f t="shared" si="47"/>
        <v>15040014</v>
      </c>
      <c r="D1487" t="str">
        <f>'Funding Import'!A1489</f>
        <v>RB051504: BURNHAM-ON-CROUCH PRIMARY</v>
      </c>
      <c r="E1487" t="str">
        <f>MID('Funding Import'!B1489,2,4)</f>
        <v>0014</v>
      </c>
      <c r="F1487" t="str">
        <f>MID('Funding Import'!B1489,8,50)</f>
        <v>PUPIL PREMIUM</v>
      </c>
      <c r="G1487" t="str">
        <f>'Funding Import'!I1489</f>
        <v>DL 8701 0014 Pupil Premium Autumn Term 2021</v>
      </c>
      <c r="H1487">
        <f>'Funding Import'!H1489</f>
        <v>38890</v>
      </c>
      <c r="I1487" s="139"/>
    </row>
    <row r="1488" spans="1:9" ht="15" x14ac:dyDescent="0.2">
      <c r="A1488" s="191" t="str">
        <f t="shared" si="46"/>
        <v>1504</v>
      </c>
      <c r="B1488" s="191"/>
      <c r="C1488" s="191" t="str">
        <f t="shared" si="47"/>
        <v>15040018</v>
      </c>
      <c r="D1488" t="str">
        <f>'Funding Import'!A1490</f>
        <v>RB051504: BURNHAM-ON-CROUCH PRIMARY</v>
      </c>
      <c r="E1488" t="str">
        <f>MID('Funding Import'!B1490,2,4)</f>
        <v>0018</v>
      </c>
      <c r="F1488" t="str">
        <f>MID('Funding Import'!B1490,8,50)</f>
        <v>ADDITIONAL GRANT INCOME</v>
      </c>
      <c r="G1488" t="str">
        <f>'Funding Import'!I1490</f>
        <v>Spreadsheet B 393531 20728061 ES032 RM0087 PE GRANT APR 21 ES032 RM0087 PE GRANT APR 21</v>
      </c>
      <c r="H1488">
        <f>'Funding Import'!H1490</f>
        <v>8162</v>
      </c>
      <c r="I1488" s="139"/>
    </row>
    <row r="1489" spans="1:9" ht="15" x14ac:dyDescent="0.2">
      <c r="A1489" s="191" t="str">
        <f t="shared" si="46"/>
        <v>1504</v>
      </c>
      <c r="B1489" s="191"/>
      <c r="C1489" s="191" t="str">
        <f t="shared" si="47"/>
        <v>15040018</v>
      </c>
      <c r="D1489" t="str">
        <f>'Funding Import'!A1491</f>
        <v>RB051504: BURNHAM-ON-CROUCH PRIMARY</v>
      </c>
      <c r="E1489" t="str">
        <f>MID('Funding Import'!B1491,2,4)</f>
        <v>0018</v>
      </c>
      <c r="F1489" t="str">
        <f>MID('Funding Import'!B1491,8,50)</f>
        <v>ADDITIONAL GRANT INCOME</v>
      </c>
      <c r="G1489" t="str">
        <f>'Funding Import'!I1491</f>
        <v>Spreadsheet B 399769 20981730 UIFSM JULY21 UIFSM 21 ES085 RM0124 UIFSM JULY21 UIFSM 21</v>
      </c>
      <c r="H1489">
        <f>'Funding Import'!H1491</f>
        <v>55631</v>
      </c>
      <c r="I1489" s="139"/>
    </row>
    <row r="1490" spans="1:9" ht="15" x14ac:dyDescent="0.2">
      <c r="A1490" s="191" t="str">
        <f t="shared" si="46"/>
        <v>1504</v>
      </c>
      <c r="B1490" s="191"/>
      <c r="C1490" s="191" t="str">
        <f t="shared" si="47"/>
        <v>15040018</v>
      </c>
      <c r="D1490" t="str">
        <f>'Funding Import'!A1492</f>
        <v>RB051504: BURNHAM-ON-CROUCH PRIMARY</v>
      </c>
      <c r="E1490" t="str">
        <f>MID('Funding Import'!B1492,2,4)</f>
        <v>0018</v>
      </c>
      <c r="F1490" t="str">
        <f>MID('Funding Import'!B1492,8,50)</f>
        <v>ADDITIONAL GRANT INCOME</v>
      </c>
      <c r="G1490" t="str">
        <f>'Funding Import'!I1492</f>
        <v>DL 8673 PE GRANT OCT21 0018PE</v>
      </c>
      <c r="H1490">
        <f>'Funding Import'!H1492</f>
        <v>11439</v>
      </c>
      <c r="I1490" s="139"/>
    </row>
    <row r="1491" spans="1:9" ht="15" x14ac:dyDescent="0.2">
      <c r="A1491" s="191" t="str">
        <f t="shared" si="46"/>
        <v>1504</v>
      </c>
      <c r="B1491" s="191"/>
      <c r="C1491" s="191" t="str">
        <f t="shared" si="47"/>
        <v>15040026</v>
      </c>
      <c r="D1491" t="str">
        <f>'Funding Import'!A1493</f>
        <v>RB051504: BURNHAM-ON-CROUCH PRIMARY</v>
      </c>
      <c r="E1491" t="str">
        <f>MID('Funding Import'!B1493,2,4)</f>
        <v>0026</v>
      </c>
      <c r="F1491" t="str">
        <f>MID('Funding Import'!B1493,8,50)</f>
        <v>NOTIONAL SEN FUNDING</v>
      </c>
      <c r="G1491" t="str">
        <f>'Funding Import'!I1493</f>
        <v>Spreadsheet B 391732 20639856 ES012 MK0514 10026 NOTIONAL SEN ES012 MK0514 10026 NOTIONAL SEN</v>
      </c>
      <c r="H1491">
        <f>'Funding Import'!H1493</f>
        <v>147428</v>
      </c>
      <c r="I1491" s="139"/>
    </row>
    <row r="1492" spans="1:9" ht="15" x14ac:dyDescent="0.2">
      <c r="A1492" s="191" t="str">
        <f t="shared" si="46"/>
        <v>1506</v>
      </c>
      <c r="B1492" s="191"/>
      <c r="C1492" s="191" t="str">
        <f t="shared" si="47"/>
        <v>15060001</v>
      </c>
      <c r="D1492" t="str">
        <f>'Funding Import'!A1494</f>
        <v>RB051506: ST MARY'S COE(VA) PRM-BURNHAM</v>
      </c>
      <c r="E1492" t="str">
        <f>MID('Funding Import'!B1494,2,4)</f>
        <v>0001</v>
      </c>
      <c r="F1492" t="str">
        <f>MID('Funding Import'!B1494,8,50)</f>
        <v>FORMULA FUNDED (EXCL RATES)</v>
      </c>
      <c r="G1492" t="str">
        <f>'Funding Import'!I1494</f>
        <v>Spreadsheet B 391145 20630885 ES006 MK0508 10001 FORMULA FUNDED ES006 MK0508 10001 FORMULA FUNDED</v>
      </c>
      <c r="H1492">
        <f>'Funding Import'!H1494</f>
        <v>794885</v>
      </c>
      <c r="I1492" s="139"/>
    </row>
    <row r="1493" spans="1:9" ht="15" x14ac:dyDescent="0.2">
      <c r="A1493" s="191" t="str">
        <f t="shared" si="46"/>
        <v>1506</v>
      </c>
      <c r="B1493" s="191"/>
      <c r="C1493" s="191" t="str">
        <f t="shared" si="47"/>
        <v>15060002</v>
      </c>
      <c r="D1493" t="str">
        <f>'Funding Import'!A1495</f>
        <v>RB051506: ST MARY'S COE(VA) PRM-BURNHAM</v>
      </c>
      <c r="E1493" t="str">
        <f>MID('Funding Import'!B1495,2,4)</f>
        <v>0002</v>
      </c>
      <c r="F1493" t="str">
        <f>MID('Funding Import'!B1495,8,50)</f>
        <v>RATES</v>
      </c>
      <c r="G1493" t="str">
        <f>'Funding Import'!I1495</f>
        <v>Spreadsheet B 391137 20630756 ES007 MK0509 10002 RATES ES007 MK0509 10002 RATES</v>
      </c>
      <c r="H1493">
        <f>'Funding Import'!H1495</f>
        <v>2342</v>
      </c>
      <c r="I1493" s="139"/>
    </row>
    <row r="1494" spans="1:9" ht="15" x14ac:dyDescent="0.2">
      <c r="A1494" s="191" t="str">
        <f t="shared" si="46"/>
        <v>1506</v>
      </c>
      <c r="B1494" s="191"/>
      <c r="C1494" s="191" t="str">
        <f t="shared" si="47"/>
        <v>15060003</v>
      </c>
      <c r="D1494" t="str">
        <f>'Funding Import'!A1496</f>
        <v>RB051506: ST MARY'S COE(VA) PRM-BURNHAM</v>
      </c>
      <c r="E1494" t="str">
        <f>MID('Funding Import'!B1496,2,4)</f>
        <v>0003</v>
      </c>
      <c r="F1494" t="str">
        <f>MID('Funding Import'!B1496,8,50)</f>
        <v>BROUGHT FORWARD</v>
      </c>
      <c r="G1494" t="str">
        <f>'Funding Import'!I1496</f>
        <v>Spreadsheet B 394797 20778211 ES055 MK0568 10003 OPENING BALANCES ES055 MK0568 10003 OPENING BALANCES</v>
      </c>
      <c r="H1494">
        <f>'Funding Import'!H1496</f>
        <v>68225.440000000002</v>
      </c>
      <c r="I1494" s="139"/>
    </row>
    <row r="1495" spans="1:9" ht="15" x14ac:dyDescent="0.2">
      <c r="A1495" s="191" t="str">
        <f t="shared" si="46"/>
        <v>1506</v>
      </c>
      <c r="B1495" s="191"/>
      <c r="C1495" s="191" t="str">
        <f t="shared" si="47"/>
        <v>15060004</v>
      </c>
      <c r="D1495" t="str">
        <f>'Funding Import'!A1497</f>
        <v>RB051506: ST MARY'S COE(VA) PRM-BURNHAM</v>
      </c>
      <c r="E1495" t="str">
        <f>MID('Funding Import'!B1497,2,4)</f>
        <v>0004</v>
      </c>
      <c r="F1495" t="str">
        <f>MID('Funding Import'!B1497,8,50)</f>
        <v>STATEMENTED SEN</v>
      </c>
      <c r="G1495" t="str">
        <f>'Funding Import'!I1497</f>
        <v>Spreadsheet B 391144 20630818 ES009 MK0511 10004 EHCP ES009 MK0511 10004 EHCP</v>
      </c>
      <c r="H1495">
        <f>'Funding Import'!H1497</f>
        <v>12014</v>
      </c>
      <c r="I1495" s="139"/>
    </row>
    <row r="1496" spans="1:9" ht="15" x14ac:dyDescent="0.2">
      <c r="A1496" s="191" t="str">
        <f t="shared" si="46"/>
        <v>1506</v>
      </c>
      <c r="B1496" s="191"/>
      <c r="C1496" s="191" t="str">
        <f t="shared" si="47"/>
        <v>15060004</v>
      </c>
      <c r="D1496" t="str">
        <f>'Funding Import'!A1498</f>
        <v>RB051506: ST MARY'S COE(VA) PRM-BURNHAM</v>
      </c>
      <c r="E1496" t="str">
        <f>MID('Funding Import'!B1498,2,4)</f>
        <v>0004</v>
      </c>
      <c r="F1496" t="str">
        <f>MID('Funding Import'!B1498,8,50)</f>
        <v>STATEMENTED SEN</v>
      </c>
      <c r="G1496" t="str">
        <f>'Funding Import'!I1498</f>
        <v>Spreadsheet B 394845 20782782 ES043 DP0533 SEN TOP-UP SUM1 SUM-21 ES043 DP0533 SEN TOP-UP SUM1 SUM-21</v>
      </c>
      <c r="H1496">
        <f>'Funding Import'!H1498</f>
        <v>825</v>
      </c>
      <c r="I1496" s="139"/>
    </row>
    <row r="1497" spans="1:9" ht="15" x14ac:dyDescent="0.2">
      <c r="A1497" s="191" t="str">
        <f t="shared" si="46"/>
        <v>1506</v>
      </c>
      <c r="B1497" s="191"/>
      <c r="C1497" s="191" t="str">
        <f t="shared" si="47"/>
        <v>15060004</v>
      </c>
      <c r="D1497" t="str">
        <f>'Funding Import'!A1499</f>
        <v>RB051506: ST MARY'S COE(VA) PRM-BURNHAM</v>
      </c>
      <c r="E1497" t="str">
        <f>MID('Funding Import'!B1499,2,4)</f>
        <v>0004</v>
      </c>
      <c r="F1497" t="str">
        <f>MID('Funding Import'!B1499,8,50)</f>
        <v>STATEMENTED SEN</v>
      </c>
      <c r="G1497" t="str">
        <f>'Funding Import'!I1499</f>
        <v>Spreadsheet B 401820 21143763 ES099 MK0707 SEN TOP-UP SUM2 SUM-21 ES099 MK0707 SEN TOP-UP SUM2 SUM-21</v>
      </c>
      <c r="H1497">
        <f>'Funding Import'!H1499</f>
        <v>1907</v>
      </c>
      <c r="I1497" s="139"/>
    </row>
    <row r="1498" spans="1:9" ht="15" x14ac:dyDescent="0.2">
      <c r="A1498" s="191" t="str">
        <f t="shared" si="46"/>
        <v>1506</v>
      </c>
      <c r="B1498" s="191"/>
      <c r="C1498" s="191" t="str">
        <f t="shared" si="47"/>
        <v>15060004</v>
      </c>
      <c r="D1498" t="str">
        <f>'Funding Import'!A1500</f>
        <v>RB051506: ST MARY'S COE(VA) PRM-BURNHAM</v>
      </c>
      <c r="E1498" t="str">
        <f>MID('Funding Import'!B1500,2,4)</f>
        <v>0004</v>
      </c>
      <c r="F1498" t="str">
        <f>MID('Funding Import'!B1500,8,50)</f>
        <v>STATEMENTED SEN</v>
      </c>
      <c r="G1498" t="str">
        <f>'Funding Import'!I1500</f>
        <v>DL 8688 SEN TOP-UP AUT1 AUT-21</v>
      </c>
      <c r="H1498">
        <f>'Funding Import'!H1500</f>
        <v>4615</v>
      </c>
      <c r="I1498" s="139"/>
    </row>
    <row r="1499" spans="1:9" ht="15" x14ac:dyDescent="0.2">
      <c r="A1499" s="191" t="str">
        <f t="shared" si="46"/>
        <v>1506</v>
      </c>
      <c r="B1499" s="191"/>
      <c r="C1499" s="191" t="str">
        <f t="shared" si="47"/>
        <v>15060006</v>
      </c>
      <c r="D1499" t="str">
        <f>'Funding Import'!A1501</f>
        <v>RB051506: ST MARY'S COE(VA) PRM-BURNHAM</v>
      </c>
      <c r="E1499" t="str">
        <f>MID('Funding Import'!B1501,2,4)</f>
        <v>0006</v>
      </c>
      <c r="F1499" t="str">
        <f>MID('Funding Import'!B1501,8,50)</f>
        <v>EXCEPTIONAL COVID COST GRANT</v>
      </c>
      <c r="G1499" t="str">
        <f>'Funding Import'!I1501</f>
        <v>Spreadsheet B 398804 20920024 ES065 DP0556 COVIDEMERGENCY COVIDEM ES065 DP0556 COVIDEMERGENCY COVIDEM</v>
      </c>
      <c r="H1499">
        <f>'Funding Import'!H1501</f>
        <v>7000</v>
      </c>
      <c r="I1499" s="139"/>
    </row>
    <row r="1500" spans="1:9" ht="15" x14ac:dyDescent="0.2">
      <c r="A1500" s="191" t="str">
        <f t="shared" si="46"/>
        <v>1506</v>
      </c>
      <c r="B1500" s="191"/>
      <c r="C1500" s="191" t="str">
        <f t="shared" si="47"/>
        <v>15060006</v>
      </c>
      <c r="D1500" t="str">
        <f>'Funding Import'!A1502</f>
        <v>RB051506: ST MARY'S COE(VA) PRM-BURNHAM</v>
      </c>
      <c r="E1500" t="str">
        <f>MID('Funding Import'!B1502,2,4)</f>
        <v>0006</v>
      </c>
      <c r="F1500" t="str">
        <f>MID('Funding Import'!B1502,8,50)</f>
        <v>EXCEPTIONAL COVID COST GRANT</v>
      </c>
      <c r="G1500" t="str">
        <f>'Funding Import'!I1502</f>
        <v>Spreadsheet B 398807 20920177 ES067 DP0558 FSMADDCOSTSCOVID FSMCOVID ES067 DP0558 FSMADDCOSTSCOVID FSMCOVID</v>
      </c>
      <c r="H1500">
        <f>'Funding Import'!H1502</f>
        <v>21</v>
      </c>
      <c r="I1500" s="139"/>
    </row>
    <row r="1501" spans="1:9" ht="15" x14ac:dyDescent="0.2">
      <c r="A1501" s="191" t="str">
        <f t="shared" si="46"/>
        <v>1506</v>
      </c>
      <c r="B1501" s="191"/>
      <c r="C1501" s="191" t="str">
        <f t="shared" si="47"/>
        <v>15060006</v>
      </c>
      <c r="D1501" t="str">
        <f>'Funding Import'!A1503</f>
        <v>RB051506: ST MARY'S COE(VA) PRM-BURNHAM</v>
      </c>
      <c r="E1501" t="str">
        <f>MID('Funding Import'!B1503,2,4)</f>
        <v>0006</v>
      </c>
      <c r="F1501" t="str">
        <f>MID('Funding Import'!B1503,8,50)</f>
        <v>EXCEPTIONAL COVID COST GRANT</v>
      </c>
      <c r="G1501" t="str">
        <f>'Funding Import'!I1503</f>
        <v>Spreadsheet B 399778 20982606 Movement from code '0006 to '0012 covid  emergency recode ES089 RM0128 Covid emergency recode</v>
      </c>
      <c r="H1501">
        <f>'Funding Import'!H1503</f>
        <v>-7000</v>
      </c>
      <c r="I1501" s="139"/>
    </row>
    <row r="1502" spans="1:9" ht="15" x14ac:dyDescent="0.2">
      <c r="A1502" s="191" t="str">
        <f t="shared" si="46"/>
        <v>1506</v>
      </c>
      <c r="B1502" s="191"/>
      <c r="C1502" s="191" t="str">
        <f t="shared" si="47"/>
        <v>15060007</v>
      </c>
      <c r="D1502" t="str">
        <f>'Funding Import'!A1504</f>
        <v>RB051506: ST MARY'S COE(VA) PRM-BURNHAM</v>
      </c>
      <c r="E1502" t="str">
        <f>MID('Funding Import'!B1504,2,4)</f>
        <v>0007</v>
      </c>
      <c r="F1502" t="str">
        <f>MID('Funding Import'!B1504,8,50)</f>
        <v>PUPIL INCREASE/FORMULA ERR</v>
      </c>
      <c r="G1502" t="str">
        <f>'Funding Import'!I1504</f>
        <v>DL 8706 2021-22 KS1 Class Size Funding</v>
      </c>
      <c r="H1502">
        <f>'Funding Import'!H1504</f>
        <v>7481</v>
      </c>
      <c r="I1502" s="139"/>
    </row>
    <row r="1503" spans="1:9" ht="15" x14ac:dyDescent="0.2">
      <c r="A1503" s="191" t="str">
        <f t="shared" si="46"/>
        <v>1506</v>
      </c>
      <c r="B1503" s="191"/>
      <c r="C1503" s="191" t="str">
        <f t="shared" si="47"/>
        <v>15060012</v>
      </c>
      <c r="D1503" t="str">
        <f>'Funding Import'!A1505</f>
        <v>RB051506: ST MARY'S COE(VA) PRM-BURNHAM</v>
      </c>
      <c r="E1503" t="str">
        <f>MID('Funding Import'!B1505,2,4)</f>
        <v>0012</v>
      </c>
      <c r="F1503" t="str">
        <f>MID('Funding Import'!B1505,8,50)</f>
        <v>COVID CATCH UP</v>
      </c>
      <c r="G1503" t="str">
        <f>'Funding Import'!I1505</f>
        <v>Spreadsheet B 399778 20982606 Movement from code '0006 to '0012 covid  emergency recode ES089 RM0128 Covid emergency recode</v>
      </c>
      <c r="H1503">
        <f>'Funding Import'!H1505</f>
        <v>7000</v>
      </c>
      <c r="I1503" s="139"/>
    </row>
    <row r="1504" spans="1:9" ht="15" x14ac:dyDescent="0.2">
      <c r="A1504" s="191" t="str">
        <f t="shared" si="46"/>
        <v>1506</v>
      </c>
      <c r="B1504" s="191"/>
      <c r="C1504" s="191" t="str">
        <f t="shared" si="47"/>
        <v>15060012</v>
      </c>
      <c r="D1504" t="str">
        <f>'Funding Import'!A1506</f>
        <v>RB051506: ST MARY'S COE(VA) PRM-BURNHAM</v>
      </c>
      <c r="E1504" t="str">
        <f>MID('Funding Import'!B1506,2,4)</f>
        <v>0012</v>
      </c>
      <c r="F1504" t="str">
        <f>MID('Funding Import'!B1506,8,50)</f>
        <v>COVID CATCH UP</v>
      </c>
      <c r="G1504" t="str">
        <f>'Funding Import'!I1506</f>
        <v>DL 8645 0012recoveryc 0012RPG</v>
      </c>
      <c r="H1504">
        <f>'Funding Import'!H1506</f>
        <v>1087.5</v>
      </c>
      <c r="I1504" s="139"/>
    </row>
    <row r="1505" spans="1:9" ht="15" x14ac:dyDescent="0.2">
      <c r="A1505" s="191" t="str">
        <f t="shared" si="46"/>
        <v>1506</v>
      </c>
      <c r="B1505" s="191"/>
      <c r="C1505" s="191" t="str">
        <f t="shared" si="47"/>
        <v>15060012</v>
      </c>
      <c r="D1505" t="str">
        <f>'Funding Import'!A1507</f>
        <v>RB051506: ST MARY'S COE(VA) PRM-BURNHAM</v>
      </c>
      <c r="E1505" t="str">
        <f>MID('Funding Import'!B1507,2,4)</f>
        <v>0012</v>
      </c>
      <c r="F1505" t="str">
        <f>MID('Funding Import'!B1507,8,50)</f>
        <v>COVID CATCH UP</v>
      </c>
      <c r="G1505" t="str">
        <f>'Funding Import'!I1507</f>
        <v>DL 8656 0012schoolled 0012SLT</v>
      </c>
      <c r="H1505">
        <f>'Funding Import'!H1507</f>
        <v>1063.1300000000001</v>
      </c>
      <c r="I1505" s="139"/>
    </row>
    <row r="1506" spans="1:9" ht="15" x14ac:dyDescent="0.2">
      <c r="A1506" s="191" t="str">
        <f t="shared" si="46"/>
        <v>1506</v>
      </c>
      <c r="B1506" s="191"/>
      <c r="C1506" s="191" t="str">
        <f t="shared" si="47"/>
        <v>15060014</v>
      </c>
      <c r="D1506" t="str">
        <f>'Funding Import'!A1508</f>
        <v>RB051506: ST MARY'S COE(VA) PRM-BURNHAM</v>
      </c>
      <c r="E1506" t="str">
        <f>MID('Funding Import'!B1508,2,4)</f>
        <v>0014</v>
      </c>
      <c r="F1506" t="str">
        <f>MID('Funding Import'!B1508,8,50)</f>
        <v>PUPIL PREMIUM</v>
      </c>
      <c r="G1506" t="str">
        <f>'Funding Import'!I1508</f>
        <v>Spreadsheet B 400831 21077861 ES093 DP0593 SUMMER21PPG SUM21PPG ES093 DP0593 SUMMER21PPG SUM21PPG</v>
      </c>
      <c r="H1506">
        <f>'Funding Import'!H1508</f>
        <v>17646</v>
      </c>
      <c r="I1506" s="139"/>
    </row>
    <row r="1507" spans="1:9" ht="15" x14ac:dyDescent="0.2">
      <c r="A1507" s="191" t="str">
        <f t="shared" si="46"/>
        <v>1506</v>
      </c>
      <c r="B1507" s="191"/>
      <c r="C1507" s="191" t="str">
        <f t="shared" si="47"/>
        <v>15060014</v>
      </c>
      <c r="D1507" t="str">
        <f>'Funding Import'!A1509</f>
        <v>RB051506: ST MARY'S COE(VA) PRM-BURNHAM</v>
      </c>
      <c r="E1507" t="str">
        <f>MID('Funding Import'!B1509,2,4)</f>
        <v>0014</v>
      </c>
      <c r="F1507" t="str">
        <f>MID('Funding Import'!B1509,8,50)</f>
        <v>PUPIL PREMIUM</v>
      </c>
      <c r="G1507" t="str">
        <f>'Funding Import'!I1509</f>
        <v>DL 8701 0014 Pupil Premium Autumn Term 2021</v>
      </c>
      <c r="H1507">
        <f>'Funding Import'!H1509</f>
        <v>14117</v>
      </c>
      <c r="I1507" s="139"/>
    </row>
    <row r="1508" spans="1:9" ht="15" x14ac:dyDescent="0.2">
      <c r="A1508" s="191" t="str">
        <f t="shared" si="46"/>
        <v>1506</v>
      </c>
      <c r="B1508" s="191"/>
      <c r="C1508" s="191" t="str">
        <f t="shared" si="47"/>
        <v>15060018</v>
      </c>
      <c r="D1508" t="str">
        <f>'Funding Import'!A1510</f>
        <v>RB051506: ST MARY'S COE(VA) PRM-BURNHAM</v>
      </c>
      <c r="E1508" t="str">
        <f>MID('Funding Import'!B1510,2,4)</f>
        <v>0018</v>
      </c>
      <c r="F1508" t="str">
        <f>MID('Funding Import'!B1510,8,50)</f>
        <v>ADDITIONAL GRANT INCOME</v>
      </c>
      <c r="G1508" t="str">
        <f>'Funding Import'!I1510</f>
        <v>Spreadsheet B 393531 20728061 ES032 RM0087 PE GRANT APR 21 ES032 RM0087 PE GRANT APR 21</v>
      </c>
      <c r="H1508">
        <f>'Funding Import'!H1510</f>
        <v>7408</v>
      </c>
      <c r="I1508" s="139"/>
    </row>
    <row r="1509" spans="1:9" ht="15" x14ac:dyDescent="0.2">
      <c r="A1509" s="191" t="str">
        <f t="shared" si="46"/>
        <v>1506</v>
      </c>
      <c r="B1509" s="191"/>
      <c r="C1509" s="191" t="str">
        <f t="shared" si="47"/>
        <v>15060018</v>
      </c>
      <c r="D1509" t="str">
        <f>'Funding Import'!A1511</f>
        <v>RB051506: ST MARY'S COE(VA) PRM-BURNHAM</v>
      </c>
      <c r="E1509" t="str">
        <f>MID('Funding Import'!B1511,2,4)</f>
        <v>0018</v>
      </c>
      <c r="F1509" t="str">
        <f>MID('Funding Import'!B1511,8,50)</f>
        <v>ADDITIONAL GRANT INCOME</v>
      </c>
      <c r="G1509" t="str">
        <f>'Funding Import'!I1511</f>
        <v>Spreadsheet B 399769 20981730 UIFSM JULY21 UIFSM 21 ES085 RM0124 UIFSM JULY21 UIFSM 21</v>
      </c>
      <c r="H1509">
        <f>'Funding Import'!H1511</f>
        <v>31956</v>
      </c>
      <c r="I1509" s="139"/>
    </row>
    <row r="1510" spans="1:9" ht="15" x14ac:dyDescent="0.2">
      <c r="A1510" s="191" t="str">
        <f t="shared" si="46"/>
        <v>1506</v>
      </c>
      <c r="B1510" s="191"/>
      <c r="C1510" s="191" t="str">
        <f t="shared" si="47"/>
        <v>15060018</v>
      </c>
      <c r="D1510" t="str">
        <f>'Funding Import'!A1512</f>
        <v>RB051506: ST MARY'S COE(VA) PRM-BURNHAM</v>
      </c>
      <c r="E1510" t="str">
        <f>MID('Funding Import'!B1512,2,4)</f>
        <v>0018</v>
      </c>
      <c r="F1510" t="str">
        <f>MID('Funding Import'!B1512,8,50)</f>
        <v>ADDITIONAL GRANT INCOME</v>
      </c>
      <c r="G1510" t="str">
        <f>'Funding Import'!I1512</f>
        <v>DL 8673 PE GRANT OCT21 0018PE</v>
      </c>
      <c r="H1510">
        <f>'Funding Import'!H1512</f>
        <v>10378</v>
      </c>
      <c r="I1510" s="139"/>
    </row>
    <row r="1511" spans="1:9" ht="15" x14ac:dyDescent="0.2">
      <c r="A1511" s="191" t="str">
        <f t="shared" si="46"/>
        <v>1506</v>
      </c>
      <c r="B1511" s="191"/>
      <c r="C1511" s="191" t="str">
        <f t="shared" si="47"/>
        <v>15060026</v>
      </c>
      <c r="D1511" t="str">
        <f>'Funding Import'!A1513</f>
        <v>RB051506: ST MARY'S COE(VA) PRM-BURNHAM</v>
      </c>
      <c r="E1511" t="str">
        <f>MID('Funding Import'!B1513,2,4)</f>
        <v>0026</v>
      </c>
      <c r="F1511" t="str">
        <f>MID('Funding Import'!B1513,8,50)</f>
        <v>NOTIONAL SEN FUNDING</v>
      </c>
      <c r="G1511" t="str">
        <f>'Funding Import'!I1513</f>
        <v>Spreadsheet B 391732 20639856 ES012 MK0514 10026 NOTIONAL SEN ES012 MK0514 10026 NOTIONAL SEN</v>
      </c>
      <c r="H1511">
        <f>'Funding Import'!H1513</f>
        <v>74725</v>
      </c>
      <c r="I1511" s="139"/>
    </row>
    <row r="1512" spans="1:9" ht="15" x14ac:dyDescent="0.2">
      <c r="A1512" s="191" t="str">
        <f t="shared" si="46"/>
        <v>1560</v>
      </c>
      <c r="B1512" s="191"/>
      <c r="C1512" s="191" t="str">
        <f t="shared" si="47"/>
        <v>15600001</v>
      </c>
      <c r="D1512" t="str">
        <f>'Funding Import'!A1514</f>
        <v>RB051560: CANEWDON ENDOWD COE VC PR&amp;NURS</v>
      </c>
      <c r="E1512" t="str">
        <f>MID('Funding Import'!B1514,2,4)</f>
        <v>0001</v>
      </c>
      <c r="F1512" t="str">
        <f>MID('Funding Import'!B1514,8,50)</f>
        <v>FORMULA FUNDED (EXCL RATES)</v>
      </c>
      <c r="G1512" t="str">
        <f>'Funding Import'!I1514</f>
        <v>Spreadsheet B 391145 20630885 ES006 MK0508 10001 FORMULA FUNDED ES006 MK0508 10001 FORMULA FUNDED</v>
      </c>
      <c r="H1512">
        <f>'Funding Import'!H1514</f>
        <v>487736</v>
      </c>
      <c r="I1512" s="139"/>
    </row>
    <row r="1513" spans="1:9" ht="15" x14ac:dyDescent="0.2">
      <c r="A1513" s="191" t="str">
        <f t="shared" si="46"/>
        <v>1560</v>
      </c>
      <c r="B1513" s="191"/>
      <c r="C1513" s="191" t="str">
        <f t="shared" si="47"/>
        <v>15600001</v>
      </c>
      <c r="D1513" t="str">
        <f>'Funding Import'!A1515</f>
        <v>RB051560: CANEWDON ENDOWD COE VC PR&amp;NURS</v>
      </c>
      <c r="E1513" t="str">
        <f>MID('Funding Import'!B1515,2,4)</f>
        <v>0001</v>
      </c>
      <c r="F1513" t="str">
        <f>MID('Funding Import'!B1515,8,50)</f>
        <v>FORMULA FUNDED (EXCL RATES)</v>
      </c>
      <c r="G1513" t="str">
        <f>'Funding Import'!I1515</f>
        <v>Spreadsheet B 401824 21143798 ES100 MK0709  FEEE234 AUT21INT ES100 MK0709  FEEE234 AUT21INT</v>
      </c>
      <c r="H1513">
        <f>'Funding Import'!H1515</f>
        <v>11112.5</v>
      </c>
      <c r="I1513" s="139"/>
    </row>
    <row r="1514" spans="1:9" ht="15" x14ac:dyDescent="0.2">
      <c r="A1514" s="191" t="str">
        <f t="shared" si="46"/>
        <v>1560</v>
      </c>
      <c r="B1514" s="191"/>
      <c r="C1514" s="191" t="str">
        <f t="shared" si="47"/>
        <v>15600001</v>
      </c>
      <c r="D1514" t="str">
        <f>'Funding Import'!A1516</f>
        <v>RB051560: CANEWDON ENDOWD COE VC PR&amp;NURS</v>
      </c>
      <c r="E1514" t="str">
        <f>MID('Funding Import'!B1516,2,4)</f>
        <v>0001</v>
      </c>
      <c r="F1514" t="str">
        <f>MID('Funding Import'!B1516,8,50)</f>
        <v>FORMULA FUNDED (EXCL RATES)</v>
      </c>
      <c r="G1514" t="str">
        <f>'Funding Import'!I1516</f>
        <v>ES100 FEEE234 AUT21INT correction</v>
      </c>
      <c r="H1514">
        <f>'Funding Import'!H1516</f>
        <v>-11112.5</v>
      </c>
      <c r="I1514" s="139"/>
    </row>
    <row r="1515" spans="1:9" ht="15" x14ac:dyDescent="0.2">
      <c r="A1515" s="191" t="str">
        <f t="shared" si="46"/>
        <v>1560</v>
      </c>
      <c r="B1515" s="191"/>
      <c r="C1515" s="191" t="str">
        <f t="shared" si="47"/>
        <v>15600002</v>
      </c>
      <c r="D1515" t="str">
        <f>'Funding Import'!A1517</f>
        <v>RB051560: CANEWDON ENDOWD COE VC PR&amp;NURS</v>
      </c>
      <c r="E1515" t="str">
        <f>MID('Funding Import'!B1517,2,4)</f>
        <v>0002</v>
      </c>
      <c r="F1515" t="str">
        <f>MID('Funding Import'!B1517,8,50)</f>
        <v>RATES</v>
      </c>
      <c r="G1515" t="str">
        <f>'Funding Import'!I1517</f>
        <v>Spreadsheet B 391137 20630756 ES007 MK0509 10002 RATES ES007 MK0509 10002 RATES</v>
      </c>
      <c r="H1515">
        <f>'Funding Import'!H1517</f>
        <v>15971</v>
      </c>
      <c r="I1515" s="139"/>
    </row>
    <row r="1516" spans="1:9" ht="15" x14ac:dyDescent="0.2">
      <c r="A1516" s="191" t="str">
        <f t="shared" si="46"/>
        <v>1560</v>
      </c>
      <c r="B1516" s="191"/>
      <c r="C1516" s="191" t="str">
        <f t="shared" si="47"/>
        <v>15600003</v>
      </c>
      <c r="D1516" t="str">
        <f>'Funding Import'!A1518</f>
        <v>RB051560: CANEWDON ENDOWD COE VC PR&amp;NURS</v>
      </c>
      <c r="E1516" t="str">
        <f>MID('Funding Import'!B1518,2,4)</f>
        <v>0003</v>
      </c>
      <c r="F1516" t="str">
        <f>MID('Funding Import'!B1518,8,50)</f>
        <v>BROUGHT FORWARD</v>
      </c>
      <c r="G1516" t="str">
        <f>'Funding Import'!I1518</f>
        <v>Spreadsheet B 394797 20778211 ES055 MK0568 10003 OPENING BALANCES ES055 MK0568 10003 OPENING BALANCES</v>
      </c>
      <c r="H1516">
        <f>'Funding Import'!H1518</f>
        <v>-3962.64</v>
      </c>
      <c r="I1516" s="139"/>
    </row>
    <row r="1517" spans="1:9" ht="15" x14ac:dyDescent="0.2">
      <c r="A1517" s="191" t="str">
        <f t="shared" si="46"/>
        <v>1560</v>
      </c>
      <c r="B1517" s="191"/>
      <c r="C1517" s="191" t="str">
        <f t="shared" si="47"/>
        <v>15600004</v>
      </c>
      <c r="D1517" t="str">
        <f>'Funding Import'!A1519</f>
        <v>RB051560: CANEWDON ENDOWD COE VC PR&amp;NURS</v>
      </c>
      <c r="E1517" t="str">
        <f>MID('Funding Import'!B1519,2,4)</f>
        <v>0004</v>
      </c>
      <c r="F1517" t="str">
        <f>MID('Funding Import'!B1519,8,50)</f>
        <v>STATEMENTED SEN</v>
      </c>
      <c r="G1517" t="str">
        <f>'Funding Import'!I1519</f>
        <v>Spreadsheet B 391144 20630818 ES009 MK0511 10004 EHCP ES009 MK0511 10004 EHCP</v>
      </c>
      <c r="H1517">
        <f>'Funding Import'!H1519</f>
        <v>10200</v>
      </c>
      <c r="I1517" s="139"/>
    </row>
    <row r="1518" spans="1:9" ht="15" x14ac:dyDescent="0.2">
      <c r="A1518" s="191" t="str">
        <f t="shared" si="46"/>
        <v>1560</v>
      </c>
      <c r="B1518" s="191"/>
      <c r="C1518" s="191" t="str">
        <f t="shared" si="47"/>
        <v>15600004</v>
      </c>
      <c r="D1518" t="str">
        <f>'Funding Import'!A1520</f>
        <v>RB051560: CANEWDON ENDOWD COE VC PR&amp;NURS</v>
      </c>
      <c r="E1518" t="str">
        <f>MID('Funding Import'!B1520,2,4)</f>
        <v>0004</v>
      </c>
      <c r="F1518" t="str">
        <f>MID('Funding Import'!B1520,8,50)</f>
        <v>STATEMENTED SEN</v>
      </c>
      <c r="G1518" t="str">
        <f>'Funding Import'!I1520</f>
        <v>Spreadsheet B 401820 21143763 ES099 MK0707 SEN TOP-UP SUM2 SUM-21 ES099 MK0707 SEN TOP-UP SUM2 SUM-21</v>
      </c>
      <c r="H1518">
        <f>'Funding Import'!H1520</f>
        <v>3914</v>
      </c>
      <c r="I1518" s="139"/>
    </row>
    <row r="1519" spans="1:9" ht="15" x14ac:dyDescent="0.2">
      <c r="A1519" s="191" t="str">
        <f t="shared" si="46"/>
        <v>1560</v>
      </c>
      <c r="B1519" s="191"/>
      <c r="C1519" s="191" t="str">
        <f t="shared" si="47"/>
        <v>15600004</v>
      </c>
      <c r="D1519" t="str">
        <f>'Funding Import'!A1521</f>
        <v>RB051560: CANEWDON ENDOWD COE VC PR&amp;NURS</v>
      </c>
      <c r="E1519" t="str">
        <f>MID('Funding Import'!B1521,2,4)</f>
        <v>0004</v>
      </c>
      <c r="F1519" t="str">
        <f>MID('Funding Import'!B1521,8,50)</f>
        <v>STATEMENTED SEN</v>
      </c>
      <c r="G1519" t="str">
        <f>'Funding Import'!I1521</f>
        <v>DL 8688 SEN TOP-UP AUT1 AUT-21</v>
      </c>
      <c r="H1519">
        <f>'Funding Import'!H1521</f>
        <v>4540</v>
      </c>
      <c r="I1519" s="139"/>
    </row>
    <row r="1520" spans="1:9" ht="15" x14ac:dyDescent="0.2">
      <c r="A1520" s="191" t="str">
        <f t="shared" si="46"/>
        <v>1560</v>
      </c>
      <c r="B1520" s="191"/>
      <c r="C1520" s="191" t="str">
        <f t="shared" si="47"/>
        <v>15600006</v>
      </c>
      <c r="D1520" t="str">
        <f>'Funding Import'!A1522</f>
        <v>RB051560: CANEWDON ENDOWD COE VC PR&amp;NURS</v>
      </c>
      <c r="E1520" t="str">
        <f>MID('Funding Import'!B1522,2,4)</f>
        <v>0006</v>
      </c>
      <c r="F1520" t="str">
        <f>MID('Funding Import'!B1522,8,50)</f>
        <v>EXCEPTIONAL COVID COST GRANT</v>
      </c>
      <c r="G1520" t="str">
        <f>'Funding Import'!I1522</f>
        <v>Spreadsheet B 398804 20920024 ES065 DP0556 COVIDEMERGENCY COVIDEM ES065 DP0556 COVIDEMERGENCY COVIDEM</v>
      </c>
      <c r="H1520">
        <f>'Funding Import'!H1522</f>
        <v>3660</v>
      </c>
      <c r="I1520" s="139"/>
    </row>
    <row r="1521" spans="1:9" ht="15" x14ac:dyDescent="0.2">
      <c r="A1521" s="191" t="str">
        <f t="shared" si="46"/>
        <v>1560</v>
      </c>
      <c r="B1521" s="191"/>
      <c r="C1521" s="191" t="str">
        <f t="shared" si="47"/>
        <v>15600006</v>
      </c>
      <c r="D1521" t="str">
        <f>'Funding Import'!A1523</f>
        <v>RB051560: CANEWDON ENDOWD COE VC PR&amp;NURS</v>
      </c>
      <c r="E1521" t="str">
        <f>MID('Funding Import'!B1523,2,4)</f>
        <v>0006</v>
      </c>
      <c r="F1521" t="str">
        <f>MID('Funding Import'!B1523,8,50)</f>
        <v>EXCEPTIONAL COVID COST GRANT</v>
      </c>
      <c r="G1521" t="str">
        <f>'Funding Import'!I1523</f>
        <v>Spreadsheet B 398807 20920177 ES067 DP0558 FSMADDCOSTSCOVID FSMCOVID ES067 DP0558 FSMADDCOSTSCOVID FSMCOVID</v>
      </c>
      <c r="H1521">
        <f>'Funding Import'!H1523</f>
        <v>2385</v>
      </c>
      <c r="I1521" s="139"/>
    </row>
    <row r="1522" spans="1:9" ht="15" x14ac:dyDescent="0.2">
      <c r="A1522" s="191" t="str">
        <f t="shared" si="46"/>
        <v>1560</v>
      </c>
      <c r="B1522" s="191"/>
      <c r="C1522" s="191" t="str">
        <f t="shared" si="47"/>
        <v>15600006</v>
      </c>
      <c r="D1522" t="str">
        <f>'Funding Import'!A1524</f>
        <v>RB051560: CANEWDON ENDOWD COE VC PR&amp;NURS</v>
      </c>
      <c r="E1522" t="str">
        <f>MID('Funding Import'!B1524,2,4)</f>
        <v>0006</v>
      </c>
      <c r="F1522" t="str">
        <f>MID('Funding Import'!B1524,8,50)</f>
        <v>EXCEPTIONAL COVID COST GRANT</v>
      </c>
      <c r="G1522" t="str">
        <f>'Funding Import'!I1524</f>
        <v>Spreadsheet B 399778 20982606 Movement from code '0006 to '0012 covid  emergency recode ES089 RM0128 Covid emergency recode</v>
      </c>
      <c r="H1522">
        <f>'Funding Import'!H1524</f>
        <v>-3660</v>
      </c>
      <c r="I1522" s="139"/>
    </row>
    <row r="1523" spans="1:9" ht="15" x14ac:dyDescent="0.2">
      <c r="A1523" s="191" t="str">
        <f t="shared" si="46"/>
        <v>1560</v>
      </c>
      <c r="B1523" s="191"/>
      <c r="C1523" s="191" t="str">
        <f t="shared" si="47"/>
        <v>15600007</v>
      </c>
      <c r="D1523" t="str">
        <f>'Funding Import'!A1525</f>
        <v>RB051560: CANEWDON ENDOWD COE VC PR&amp;NURS</v>
      </c>
      <c r="E1523" t="str">
        <f>MID('Funding Import'!B1525,2,4)</f>
        <v>0007</v>
      </c>
      <c r="F1523" t="str">
        <f>MID('Funding Import'!B1525,8,50)</f>
        <v>PUPIL INCREASE/FORMULA ERR</v>
      </c>
      <c r="G1523" t="str">
        <f>'Funding Import'!I1525</f>
        <v>DL 8706 2021-22 KS1 Class Size Funding</v>
      </c>
      <c r="H1523">
        <f>'Funding Import'!H1525</f>
        <v>2245</v>
      </c>
      <c r="I1523" s="139"/>
    </row>
    <row r="1524" spans="1:9" ht="15" x14ac:dyDescent="0.2">
      <c r="A1524" s="191" t="str">
        <f t="shared" si="46"/>
        <v>1560</v>
      </c>
      <c r="B1524" s="191"/>
      <c r="C1524" s="191" t="str">
        <f t="shared" si="47"/>
        <v>15600012</v>
      </c>
      <c r="D1524" t="str">
        <f>'Funding Import'!A1526</f>
        <v>RB051560: CANEWDON ENDOWD COE VC PR&amp;NURS</v>
      </c>
      <c r="E1524" t="str">
        <f>MID('Funding Import'!B1526,2,4)</f>
        <v>0012</v>
      </c>
      <c r="F1524" t="str">
        <f>MID('Funding Import'!B1526,8,50)</f>
        <v>COVID CATCH UP</v>
      </c>
      <c r="G1524" t="str">
        <f>'Funding Import'!I1526</f>
        <v>Spreadsheet B 399778 20982606 Movement from code '0006 to '0012 covid  emergency recode ES089 RM0128 Covid emergency recode</v>
      </c>
      <c r="H1524">
        <f>'Funding Import'!H1526</f>
        <v>3660</v>
      </c>
      <c r="I1524" s="139"/>
    </row>
    <row r="1525" spans="1:9" ht="15" x14ac:dyDescent="0.2">
      <c r="A1525" s="191" t="str">
        <f t="shared" si="46"/>
        <v>1560</v>
      </c>
      <c r="B1525" s="191"/>
      <c r="C1525" s="191" t="str">
        <f t="shared" si="47"/>
        <v>15600012</v>
      </c>
      <c r="D1525" t="str">
        <f>'Funding Import'!A1527</f>
        <v>RB051560: CANEWDON ENDOWD COE VC PR&amp;NURS</v>
      </c>
      <c r="E1525" t="str">
        <f>MID('Funding Import'!B1527,2,4)</f>
        <v>0012</v>
      </c>
      <c r="F1525" t="str">
        <f>MID('Funding Import'!B1527,8,50)</f>
        <v>COVID CATCH UP</v>
      </c>
      <c r="G1525" t="str">
        <f>'Funding Import'!I1527</f>
        <v>DL 8645 0012recoveryc 0012RPG</v>
      </c>
      <c r="H1525">
        <f>'Funding Import'!H1527</f>
        <v>761.25</v>
      </c>
      <c r="I1525" s="139"/>
    </row>
    <row r="1526" spans="1:9" ht="15" x14ac:dyDescent="0.2">
      <c r="A1526" s="191" t="str">
        <f t="shared" si="46"/>
        <v>1560</v>
      </c>
      <c r="B1526" s="191"/>
      <c r="C1526" s="191" t="str">
        <f t="shared" si="47"/>
        <v>15600012</v>
      </c>
      <c r="D1526" t="str">
        <f>'Funding Import'!A1528</f>
        <v>RB051560: CANEWDON ENDOWD COE VC PR&amp;NURS</v>
      </c>
      <c r="E1526" t="str">
        <f>MID('Funding Import'!B1528,2,4)</f>
        <v>0012</v>
      </c>
      <c r="F1526" t="str">
        <f>MID('Funding Import'!B1528,8,50)</f>
        <v>COVID CATCH UP</v>
      </c>
      <c r="G1526" t="str">
        <f>'Funding Import'!I1528</f>
        <v>DL 8656 0012schoolled 0012SLT</v>
      </c>
      <c r="H1526">
        <f>'Funding Import'!H1528</f>
        <v>767.81</v>
      </c>
      <c r="I1526" s="139"/>
    </row>
    <row r="1527" spans="1:9" ht="15" x14ac:dyDescent="0.2">
      <c r="A1527" s="191" t="str">
        <f t="shared" si="46"/>
        <v>1560</v>
      </c>
      <c r="B1527" s="191"/>
      <c r="C1527" s="191" t="str">
        <f t="shared" si="47"/>
        <v>15600014</v>
      </c>
      <c r="D1527" t="str">
        <f>'Funding Import'!A1529</f>
        <v>RB051560: CANEWDON ENDOWD COE VC PR&amp;NURS</v>
      </c>
      <c r="E1527" t="str">
        <f>MID('Funding Import'!B1529,2,4)</f>
        <v>0014</v>
      </c>
      <c r="F1527" t="str">
        <f>MID('Funding Import'!B1529,8,50)</f>
        <v>PUPIL PREMIUM</v>
      </c>
      <c r="G1527" t="str">
        <f>'Funding Import'!I1529</f>
        <v>Spreadsheet B 400831 21077861 ES093 DP0593 SUMMER21PPG SUM21PPG ES093 DP0593 SUMMER21PPG SUM21PPG</v>
      </c>
      <c r="H1527">
        <f>'Funding Import'!H1529</f>
        <v>13019</v>
      </c>
      <c r="I1527" s="139"/>
    </row>
    <row r="1528" spans="1:9" ht="15" x14ac:dyDescent="0.2">
      <c r="A1528" s="191" t="str">
        <f t="shared" si="46"/>
        <v>1560</v>
      </c>
      <c r="B1528" s="191"/>
      <c r="C1528" s="191" t="str">
        <f t="shared" si="47"/>
        <v>15600014</v>
      </c>
      <c r="D1528" t="str">
        <f>'Funding Import'!A1530</f>
        <v>RB051560: CANEWDON ENDOWD COE VC PR&amp;NURS</v>
      </c>
      <c r="E1528" t="str">
        <f>MID('Funding Import'!B1530,2,4)</f>
        <v>0014</v>
      </c>
      <c r="F1528" t="str">
        <f>MID('Funding Import'!B1530,8,50)</f>
        <v>PUPIL PREMIUM</v>
      </c>
      <c r="G1528" t="str">
        <f>'Funding Import'!I1530</f>
        <v>DL 8701 0014 Pupil Premium Autumn Term 2021</v>
      </c>
      <c r="H1528">
        <f>'Funding Import'!H1530</f>
        <v>10415</v>
      </c>
      <c r="I1528" s="139"/>
    </row>
    <row r="1529" spans="1:9" ht="15" x14ac:dyDescent="0.2">
      <c r="A1529" s="191" t="str">
        <f t="shared" si="46"/>
        <v>1560</v>
      </c>
      <c r="B1529" s="191"/>
      <c r="C1529" s="191" t="str">
        <f t="shared" si="47"/>
        <v>15600018</v>
      </c>
      <c r="D1529" t="str">
        <f>'Funding Import'!A1531</f>
        <v>RB051560: CANEWDON ENDOWD COE VC PR&amp;NURS</v>
      </c>
      <c r="E1529" t="str">
        <f>MID('Funding Import'!B1531,2,4)</f>
        <v>0018</v>
      </c>
      <c r="F1529" t="str">
        <f>MID('Funding Import'!B1531,8,50)</f>
        <v>ADDITIONAL GRANT INCOME</v>
      </c>
      <c r="G1529" t="str">
        <f>'Funding Import'!I1531</f>
        <v>Spreadsheet B 393531 20728061 ES032 RM0087 PE GRANT APR 21 ES032 RM0087 PE GRANT APR 21</v>
      </c>
      <c r="H1529">
        <f>'Funding Import'!H1531</f>
        <v>7104</v>
      </c>
      <c r="I1529" s="139"/>
    </row>
    <row r="1530" spans="1:9" ht="15" x14ac:dyDescent="0.2">
      <c r="A1530" s="191" t="str">
        <f t="shared" si="46"/>
        <v>1560</v>
      </c>
      <c r="B1530" s="191"/>
      <c r="C1530" s="191" t="str">
        <f t="shared" si="47"/>
        <v>15600018</v>
      </c>
      <c r="D1530" t="str">
        <f>'Funding Import'!A1532</f>
        <v>RB051560: CANEWDON ENDOWD COE VC PR&amp;NURS</v>
      </c>
      <c r="E1530" t="str">
        <f>MID('Funding Import'!B1532,2,4)</f>
        <v>0018</v>
      </c>
      <c r="F1530" t="str">
        <f>MID('Funding Import'!B1532,8,50)</f>
        <v>ADDITIONAL GRANT INCOME</v>
      </c>
      <c r="G1530" t="str">
        <f>'Funding Import'!I1532</f>
        <v>Spreadsheet B 399769 20981730 UIFSM JULY21 UIFSM 21 ES085 RM0124 UIFSM JULY21 UIFSM 21</v>
      </c>
      <c r="H1530">
        <f>'Funding Import'!H1532</f>
        <v>18322</v>
      </c>
      <c r="I1530" s="139"/>
    </row>
    <row r="1531" spans="1:9" ht="15" x14ac:dyDescent="0.2">
      <c r="A1531" s="191" t="str">
        <f t="shared" si="46"/>
        <v>1560</v>
      </c>
      <c r="B1531" s="191"/>
      <c r="C1531" s="191" t="str">
        <f t="shared" si="47"/>
        <v>15600018</v>
      </c>
      <c r="D1531" t="str">
        <f>'Funding Import'!A1533</f>
        <v>RB051560: CANEWDON ENDOWD COE VC PR&amp;NURS</v>
      </c>
      <c r="E1531" t="str">
        <f>MID('Funding Import'!B1533,2,4)</f>
        <v>0018</v>
      </c>
      <c r="F1531" t="str">
        <f>MID('Funding Import'!B1533,8,50)</f>
        <v>ADDITIONAL GRANT INCOME</v>
      </c>
      <c r="G1531" t="str">
        <f>'Funding Import'!I1533</f>
        <v>DL 8673 PE GRANT OCT21 0018PE</v>
      </c>
      <c r="H1531">
        <f>'Funding Import'!H1533</f>
        <v>9899</v>
      </c>
      <c r="I1531" s="139"/>
    </row>
    <row r="1532" spans="1:9" ht="15" x14ac:dyDescent="0.2">
      <c r="A1532" s="191" t="str">
        <f t="shared" si="46"/>
        <v>1560</v>
      </c>
      <c r="B1532" s="191"/>
      <c r="C1532" s="191" t="str">
        <f t="shared" si="47"/>
        <v>15600026</v>
      </c>
      <c r="D1532" t="str">
        <f>'Funding Import'!A1534</f>
        <v>RB051560: CANEWDON ENDOWD COE VC PR&amp;NURS</v>
      </c>
      <c r="E1532" t="str">
        <f>MID('Funding Import'!B1534,2,4)</f>
        <v>0026</v>
      </c>
      <c r="F1532" t="str">
        <f>MID('Funding Import'!B1534,8,50)</f>
        <v>NOTIONAL SEN FUNDING</v>
      </c>
      <c r="G1532" t="str">
        <f>'Funding Import'!I1534</f>
        <v>Spreadsheet B 391732 20639856 ES012 MK0514 10026 NOTIONAL SEN ES012 MK0514 10026 NOTIONAL SEN</v>
      </c>
      <c r="H1532">
        <f>'Funding Import'!H1534</f>
        <v>40102</v>
      </c>
      <c r="I1532" s="139"/>
    </row>
    <row r="1533" spans="1:9" ht="15" x14ac:dyDescent="0.2">
      <c r="A1533" s="191" t="str">
        <f t="shared" si="46"/>
        <v>1562</v>
      </c>
      <c r="B1533" s="191"/>
      <c r="C1533" s="191" t="str">
        <f t="shared" si="47"/>
        <v>15620001</v>
      </c>
      <c r="D1533" t="str">
        <f>'Funding Import'!A1535</f>
        <v>RB051562: CANVEY JUNIOR SCHOOL</v>
      </c>
      <c r="E1533" t="str">
        <f>MID('Funding Import'!B1535,2,4)</f>
        <v>0001</v>
      </c>
      <c r="F1533" t="str">
        <f>MID('Funding Import'!B1535,8,50)</f>
        <v>FORMULA FUNDED (EXCL RATES)</v>
      </c>
      <c r="G1533" t="str">
        <f>'Funding Import'!I1535</f>
        <v>Spreadsheet B 391145 20630885 ES006 MK0508 10001 FORMULA FUNDED ES006 MK0508 10001 FORMULA FUNDED</v>
      </c>
      <c r="H1533">
        <f>'Funding Import'!H1535</f>
        <v>892016</v>
      </c>
      <c r="I1533" s="139"/>
    </row>
    <row r="1534" spans="1:9" ht="15" x14ac:dyDescent="0.2">
      <c r="A1534" s="191" t="str">
        <f t="shared" si="46"/>
        <v>1562</v>
      </c>
      <c r="B1534" s="191"/>
      <c r="C1534" s="191" t="str">
        <f t="shared" si="47"/>
        <v>15620002</v>
      </c>
      <c r="D1534" t="str">
        <f>'Funding Import'!A1536</f>
        <v>RB051562: CANVEY JUNIOR SCHOOL</v>
      </c>
      <c r="E1534" t="str">
        <f>MID('Funding Import'!B1536,2,4)</f>
        <v>0002</v>
      </c>
      <c r="F1534" t="str">
        <f>MID('Funding Import'!B1536,8,50)</f>
        <v>RATES</v>
      </c>
      <c r="G1534" t="str">
        <f>'Funding Import'!I1536</f>
        <v>Spreadsheet B 391137 20630756 ES007 MK0509 10002 RATES ES007 MK0509 10002 RATES</v>
      </c>
      <c r="H1534">
        <f>'Funding Import'!H1536</f>
        <v>19968</v>
      </c>
      <c r="I1534" s="139"/>
    </row>
    <row r="1535" spans="1:9" ht="15" x14ac:dyDescent="0.2">
      <c r="A1535" s="191" t="str">
        <f t="shared" si="46"/>
        <v>1562</v>
      </c>
      <c r="B1535" s="191"/>
      <c r="C1535" s="191" t="str">
        <f t="shared" si="47"/>
        <v>15620003</v>
      </c>
      <c r="D1535" t="str">
        <f>'Funding Import'!A1537</f>
        <v>RB051562: CANVEY JUNIOR SCHOOL</v>
      </c>
      <c r="E1535" t="str">
        <f>MID('Funding Import'!B1537,2,4)</f>
        <v>0003</v>
      </c>
      <c r="F1535" t="str">
        <f>MID('Funding Import'!B1537,8,50)</f>
        <v>BROUGHT FORWARD</v>
      </c>
      <c r="G1535" t="str">
        <f>'Funding Import'!I1537</f>
        <v>Spreadsheet B 394797 20778211 ES055 MK0568 10003 OPENING BALANCES ES055 MK0568 10003 OPENING BALANCES</v>
      </c>
      <c r="H1535">
        <f>'Funding Import'!H1537</f>
        <v>139955.23000000001</v>
      </c>
      <c r="I1535" s="139"/>
    </row>
    <row r="1536" spans="1:9" ht="15" x14ac:dyDescent="0.2">
      <c r="A1536" s="191" t="str">
        <f t="shared" si="46"/>
        <v>1562</v>
      </c>
      <c r="B1536" s="191"/>
      <c r="C1536" s="191" t="str">
        <f t="shared" si="47"/>
        <v>15620004</v>
      </c>
      <c r="D1536" t="str">
        <f>'Funding Import'!A1538</f>
        <v>RB051562: CANVEY JUNIOR SCHOOL</v>
      </c>
      <c r="E1536" t="str">
        <f>MID('Funding Import'!B1538,2,4)</f>
        <v>0004</v>
      </c>
      <c r="F1536" t="str">
        <f>MID('Funding Import'!B1538,8,50)</f>
        <v>STATEMENTED SEN</v>
      </c>
      <c r="G1536" t="str">
        <f>'Funding Import'!I1538</f>
        <v>Spreadsheet B 391144 20630818 ES009 MK0511 10004 EHCP ES009 MK0511 10004 EHCP</v>
      </c>
      <c r="H1536">
        <f>'Funding Import'!H1538</f>
        <v>5575</v>
      </c>
      <c r="I1536" s="139"/>
    </row>
    <row r="1537" spans="1:9" ht="15" x14ac:dyDescent="0.2">
      <c r="A1537" s="191" t="str">
        <f t="shared" si="46"/>
        <v>1562</v>
      </c>
      <c r="B1537" s="191"/>
      <c r="C1537" s="191" t="str">
        <f t="shared" si="47"/>
        <v>15620004</v>
      </c>
      <c r="D1537" t="str">
        <f>'Funding Import'!A1539</f>
        <v>RB051562: CANVEY JUNIOR SCHOOL</v>
      </c>
      <c r="E1537" t="str">
        <f>MID('Funding Import'!B1539,2,4)</f>
        <v>0004</v>
      </c>
      <c r="F1537" t="str">
        <f>MID('Funding Import'!B1539,8,50)</f>
        <v>STATEMENTED SEN</v>
      </c>
      <c r="G1537" t="str">
        <f>'Funding Import'!I1539</f>
        <v>Spreadsheet B 395856 20828699 ES056 MK0593 SEMH PROVISION SUM21 ES056 MK0593 SEMH PROVISION SUM21</v>
      </c>
      <c r="H1537">
        <f>'Funding Import'!H1539</f>
        <v>20253.82</v>
      </c>
      <c r="I1537" s="139"/>
    </row>
    <row r="1538" spans="1:9" ht="15" x14ac:dyDescent="0.2">
      <c r="A1538" s="191" t="str">
        <f t="shared" ref="A1538:A1601" si="48">MID(D1538,5,4)</f>
        <v>1562</v>
      </c>
      <c r="B1538" s="191"/>
      <c r="C1538" s="191" t="str">
        <f t="shared" ref="C1538:C1601" si="49">A1538&amp;E1538</f>
        <v>15620004</v>
      </c>
      <c r="D1538" t="str">
        <f>'Funding Import'!A1540</f>
        <v>RB051562: CANVEY JUNIOR SCHOOL</v>
      </c>
      <c r="E1538" t="str">
        <f>MID('Funding Import'!B1540,2,4)</f>
        <v>0004</v>
      </c>
      <c r="F1538" t="str">
        <f>MID('Funding Import'!B1540,8,50)</f>
        <v>STATEMENTED SEN</v>
      </c>
      <c r="G1538" t="str">
        <f>'Funding Import'!I1540</f>
        <v>DL 8669 SEMH PROVISION AUT21</v>
      </c>
      <c r="H1538">
        <f>'Funding Import'!H1540</f>
        <v>22067.59</v>
      </c>
      <c r="I1538" s="139"/>
    </row>
    <row r="1539" spans="1:9" ht="15" x14ac:dyDescent="0.2">
      <c r="A1539" s="191" t="str">
        <f t="shared" si="48"/>
        <v>1562</v>
      </c>
      <c r="B1539" s="191"/>
      <c r="C1539" s="191" t="str">
        <f t="shared" si="49"/>
        <v>15620004</v>
      </c>
      <c r="D1539" t="str">
        <f>'Funding Import'!A1541</f>
        <v>RB051562: CANVEY JUNIOR SCHOOL</v>
      </c>
      <c r="E1539" t="str">
        <f>MID('Funding Import'!B1541,2,4)</f>
        <v>0004</v>
      </c>
      <c r="F1539" t="str">
        <f>MID('Funding Import'!B1541,8,50)</f>
        <v>STATEMENTED SEN</v>
      </c>
      <c r="G1539" t="str">
        <f>'Funding Import'!I1541</f>
        <v>DL 8680 SEMH 4thPlace 21/22</v>
      </c>
      <c r="H1539">
        <f>'Funding Import'!H1541</f>
        <v>25000</v>
      </c>
      <c r="I1539" s="139"/>
    </row>
    <row r="1540" spans="1:9" ht="15" x14ac:dyDescent="0.2">
      <c r="A1540" s="191" t="str">
        <f t="shared" si="48"/>
        <v>1562</v>
      </c>
      <c r="B1540" s="191"/>
      <c r="C1540" s="191" t="str">
        <f t="shared" si="49"/>
        <v>15620004</v>
      </c>
      <c r="D1540" t="str">
        <f>'Funding Import'!A1542</f>
        <v>RB051562: CANVEY JUNIOR SCHOOL</v>
      </c>
      <c r="E1540" t="str">
        <f>MID('Funding Import'!B1542,2,4)</f>
        <v>0004</v>
      </c>
      <c r="F1540" t="str">
        <f>MID('Funding Import'!B1542,8,50)</f>
        <v>STATEMENTED SEN</v>
      </c>
      <c r="G1540" t="str">
        <f>'Funding Import'!I1542</f>
        <v>DL 8688 SEN TOP-UP AUT1 AUT-21</v>
      </c>
      <c r="H1540">
        <f>'Funding Import'!H1542</f>
        <v>1770</v>
      </c>
      <c r="I1540" s="139"/>
    </row>
    <row r="1541" spans="1:9" ht="15" x14ac:dyDescent="0.2">
      <c r="A1541" s="191" t="str">
        <f t="shared" si="48"/>
        <v>1562</v>
      </c>
      <c r="B1541" s="191"/>
      <c r="C1541" s="191" t="str">
        <f t="shared" si="49"/>
        <v>15620006</v>
      </c>
      <c r="D1541" t="str">
        <f>'Funding Import'!A1543</f>
        <v>RB051562: CANVEY JUNIOR SCHOOL</v>
      </c>
      <c r="E1541" t="str">
        <f>MID('Funding Import'!B1543,2,4)</f>
        <v>0006</v>
      </c>
      <c r="F1541" t="str">
        <f>MID('Funding Import'!B1543,8,50)</f>
        <v>EXCEPTIONAL COVID COST GRANT</v>
      </c>
      <c r="G1541" t="str">
        <f>'Funding Import'!I1543</f>
        <v>Spreadsheet B 398804 20920024 ES065 DP0556 COVIDEMERGENCY COVIDEM ES065 DP0556 COVIDEMERGENCY COVIDEM</v>
      </c>
      <c r="H1541">
        <f>'Funding Import'!H1543</f>
        <v>7960</v>
      </c>
      <c r="I1541" s="139"/>
    </row>
    <row r="1542" spans="1:9" ht="15" x14ac:dyDescent="0.2">
      <c r="A1542" s="191" t="str">
        <f t="shared" si="48"/>
        <v>1562</v>
      </c>
      <c r="B1542" s="191"/>
      <c r="C1542" s="191" t="str">
        <f t="shared" si="49"/>
        <v>15620006</v>
      </c>
      <c r="D1542" t="str">
        <f>'Funding Import'!A1544</f>
        <v>RB051562: CANVEY JUNIOR SCHOOL</v>
      </c>
      <c r="E1542" t="str">
        <f>MID('Funding Import'!B1544,2,4)</f>
        <v>0006</v>
      </c>
      <c r="F1542" t="str">
        <f>MID('Funding Import'!B1544,8,50)</f>
        <v>EXCEPTIONAL COVID COST GRANT</v>
      </c>
      <c r="G1542" t="str">
        <f>'Funding Import'!I1544</f>
        <v>Spreadsheet B 399778 20982606 Movement from code '0006 to '0012 covid  emergency recode ES089 RM0128 Covid emergency recode</v>
      </c>
      <c r="H1542">
        <f>'Funding Import'!H1544</f>
        <v>-7960</v>
      </c>
      <c r="I1542" s="139"/>
    </row>
    <row r="1543" spans="1:9" ht="15" x14ac:dyDescent="0.2">
      <c r="A1543" s="191" t="str">
        <f t="shared" si="48"/>
        <v>1562</v>
      </c>
      <c r="B1543" s="191"/>
      <c r="C1543" s="191" t="str">
        <f t="shared" si="49"/>
        <v>15620012</v>
      </c>
      <c r="D1543" t="str">
        <f>'Funding Import'!A1545</f>
        <v>RB051562: CANVEY JUNIOR SCHOOL</v>
      </c>
      <c r="E1543" t="str">
        <f>MID('Funding Import'!B1545,2,4)</f>
        <v>0012</v>
      </c>
      <c r="F1543" t="str">
        <f>MID('Funding Import'!B1545,8,50)</f>
        <v>COVID CATCH UP</v>
      </c>
      <c r="G1543" t="str">
        <f>'Funding Import'!I1545</f>
        <v>Spreadsheet B 399778 20982606 Movement from code '0006 to '0012 covid  emergency recode ES089 RM0128 Covid emergency recode</v>
      </c>
      <c r="H1543">
        <f>'Funding Import'!H1545</f>
        <v>7960</v>
      </c>
      <c r="I1543" s="139"/>
    </row>
    <row r="1544" spans="1:9" ht="15" x14ac:dyDescent="0.2">
      <c r="A1544" s="191" t="str">
        <f t="shared" si="48"/>
        <v>1562</v>
      </c>
      <c r="B1544" s="191"/>
      <c r="C1544" s="191" t="str">
        <f t="shared" si="49"/>
        <v>15620012</v>
      </c>
      <c r="D1544" t="str">
        <f>'Funding Import'!A1546</f>
        <v>RB051562: CANVEY JUNIOR SCHOOL</v>
      </c>
      <c r="E1544" t="str">
        <f>MID('Funding Import'!B1546,2,4)</f>
        <v>0012</v>
      </c>
      <c r="F1544" t="str">
        <f>MID('Funding Import'!B1546,8,50)</f>
        <v>COVID CATCH UP</v>
      </c>
      <c r="G1544" t="str">
        <f>'Funding Import'!I1546</f>
        <v>DL 8645 0012recoveryc 0012RPG</v>
      </c>
      <c r="H1544">
        <f>'Funding Import'!H1546</f>
        <v>2610</v>
      </c>
      <c r="I1544" s="139"/>
    </row>
    <row r="1545" spans="1:9" ht="15" x14ac:dyDescent="0.2">
      <c r="A1545" s="191" t="str">
        <f t="shared" si="48"/>
        <v>1562</v>
      </c>
      <c r="B1545" s="191"/>
      <c r="C1545" s="191" t="str">
        <f t="shared" si="49"/>
        <v>15620012</v>
      </c>
      <c r="D1545" t="str">
        <f>'Funding Import'!A1547</f>
        <v>RB051562: CANVEY JUNIOR SCHOOL</v>
      </c>
      <c r="E1545" t="str">
        <f>MID('Funding Import'!B1547,2,4)</f>
        <v>0012</v>
      </c>
      <c r="F1545" t="str">
        <f>MID('Funding Import'!B1547,8,50)</f>
        <v>COVID CATCH UP</v>
      </c>
      <c r="G1545" t="str">
        <f>'Funding Import'!I1547</f>
        <v>DL 8656 0012schoolled 0012SLT</v>
      </c>
      <c r="H1545">
        <f>'Funding Import'!H1547</f>
        <v>2539.69</v>
      </c>
      <c r="I1545" s="139"/>
    </row>
    <row r="1546" spans="1:9" ht="15" x14ac:dyDescent="0.2">
      <c r="A1546" s="191" t="str">
        <f t="shared" si="48"/>
        <v>1562</v>
      </c>
      <c r="B1546" s="191"/>
      <c r="C1546" s="191" t="str">
        <f t="shared" si="49"/>
        <v>15620014</v>
      </c>
      <c r="D1546" t="str">
        <f>'Funding Import'!A1548</f>
        <v>RB051562: CANVEY JUNIOR SCHOOL</v>
      </c>
      <c r="E1546" t="str">
        <f>MID('Funding Import'!B1548,2,4)</f>
        <v>0014</v>
      </c>
      <c r="F1546" t="str">
        <f>MID('Funding Import'!B1548,8,50)</f>
        <v>PUPIL PREMIUM</v>
      </c>
      <c r="G1546" t="str">
        <f>'Funding Import'!I1548</f>
        <v>Spreadsheet B 398777 20914481 PPG CIC SUM21P3 SUM-21 ES063 DP0555 PPG CIC SUM21P3 SUM-21</v>
      </c>
      <c r="H1546">
        <f>'Funding Import'!H1548</f>
        <v>498</v>
      </c>
      <c r="I1546" s="139"/>
    </row>
    <row r="1547" spans="1:9" ht="15" x14ac:dyDescent="0.2">
      <c r="A1547" s="191" t="str">
        <f t="shared" si="48"/>
        <v>1562</v>
      </c>
      <c r="B1547" s="191"/>
      <c r="C1547" s="191" t="str">
        <f t="shared" si="49"/>
        <v>15620014</v>
      </c>
      <c r="D1547" t="str">
        <f>'Funding Import'!A1549</f>
        <v>RB051562: CANVEY JUNIOR SCHOOL</v>
      </c>
      <c r="E1547" t="str">
        <f>MID('Funding Import'!B1549,2,4)</f>
        <v>0014</v>
      </c>
      <c r="F1547" t="str">
        <f>MID('Funding Import'!B1549,8,50)</f>
        <v>PUPIL PREMIUM</v>
      </c>
      <c r="G1547" t="str">
        <f>'Funding Import'!I1549</f>
        <v>Spreadsheet B 400831 21077861 ES093 DP0593 SUMMER21PPG SUM21PPG ES093 DP0593 SUMMER21PPG SUM21PPG</v>
      </c>
      <c r="H1547">
        <f>'Funding Import'!H1549</f>
        <v>41571</v>
      </c>
      <c r="I1547" s="139"/>
    </row>
    <row r="1548" spans="1:9" ht="15" x14ac:dyDescent="0.2">
      <c r="A1548" s="191" t="str">
        <f t="shared" si="48"/>
        <v>1562</v>
      </c>
      <c r="B1548" s="191"/>
      <c r="C1548" s="191" t="str">
        <f t="shared" si="49"/>
        <v>15620014</v>
      </c>
      <c r="D1548" t="str">
        <f>'Funding Import'!A1550</f>
        <v>RB051562: CANVEY JUNIOR SCHOOL</v>
      </c>
      <c r="E1548" t="str">
        <f>MID('Funding Import'!B1550,2,4)</f>
        <v>0014</v>
      </c>
      <c r="F1548" t="str">
        <f>MID('Funding Import'!B1550,8,50)</f>
        <v>PUPIL PREMIUM</v>
      </c>
      <c r="G1548" t="str">
        <f>'Funding Import'!I1550</f>
        <v>DL 8701 0014 Pupil Premium Autumn Term 2021</v>
      </c>
      <c r="H1548">
        <f>'Funding Import'!H1550</f>
        <v>33257</v>
      </c>
      <c r="I1548" s="139"/>
    </row>
    <row r="1549" spans="1:9" ht="15" x14ac:dyDescent="0.2">
      <c r="A1549" s="191" t="str">
        <f t="shared" si="48"/>
        <v>1562</v>
      </c>
      <c r="B1549" s="191"/>
      <c r="C1549" s="191" t="str">
        <f t="shared" si="49"/>
        <v>15620018</v>
      </c>
      <c r="D1549" t="str">
        <f>'Funding Import'!A1551</f>
        <v>RB051562: CANVEY JUNIOR SCHOOL</v>
      </c>
      <c r="E1549" t="str">
        <f>MID('Funding Import'!B1551,2,4)</f>
        <v>0018</v>
      </c>
      <c r="F1549" t="str">
        <f>MID('Funding Import'!B1551,8,50)</f>
        <v>ADDITIONAL GRANT INCOME</v>
      </c>
      <c r="G1549" t="str">
        <f>'Funding Import'!I1551</f>
        <v>Spreadsheet B 393531 20728061 ES032 RM0087 PE GRANT APR 21 ES032 RM0087 PE GRANT APR 21</v>
      </c>
      <c r="H1549">
        <f>'Funding Import'!H1551</f>
        <v>7675</v>
      </c>
      <c r="I1549" s="139"/>
    </row>
    <row r="1550" spans="1:9" ht="15" x14ac:dyDescent="0.2">
      <c r="A1550" s="191" t="str">
        <f t="shared" si="48"/>
        <v>1562</v>
      </c>
      <c r="B1550" s="191"/>
      <c r="C1550" s="191" t="str">
        <f t="shared" si="49"/>
        <v>15620018</v>
      </c>
      <c r="D1550" t="str">
        <f>'Funding Import'!A1552</f>
        <v>RB051562: CANVEY JUNIOR SCHOOL</v>
      </c>
      <c r="E1550" t="str">
        <f>MID('Funding Import'!B1552,2,4)</f>
        <v>0018</v>
      </c>
      <c r="F1550" t="str">
        <f>MID('Funding Import'!B1552,8,50)</f>
        <v>ADDITIONAL GRANT INCOME</v>
      </c>
      <c r="G1550" t="str">
        <f>'Funding Import'!I1552</f>
        <v>DL 8673 PE GRANT OCT21 0018PE</v>
      </c>
      <c r="H1550">
        <f>'Funding Import'!H1552</f>
        <v>10733</v>
      </c>
      <c r="I1550" s="139"/>
    </row>
    <row r="1551" spans="1:9" ht="15" x14ac:dyDescent="0.2">
      <c r="A1551" s="191" t="str">
        <f t="shared" si="48"/>
        <v>1562</v>
      </c>
      <c r="B1551" s="191"/>
      <c r="C1551" s="191" t="str">
        <f t="shared" si="49"/>
        <v>15620026</v>
      </c>
      <c r="D1551" t="str">
        <f>'Funding Import'!A1553</f>
        <v>RB051562: CANVEY JUNIOR SCHOOL</v>
      </c>
      <c r="E1551" t="str">
        <f>MID('Funding Import'!B1553,2,4)</f>
        <v>0026</v>
      </c>
      <c r="F1551" t="str">
        <f>MID('Funding Import'!B1553,8,50)</f>
        <v>NOTIONAL SEN FUNDING</v>
      </c>
      <c r="G1551" t="str">
        <f>'Funding Import'!I1553</f>
        <v>Spreadsheet B 391732 20639856 ES012 MK0514 10026 NOTIONAL SEN ES012 MK0514 10026 NOTIONAL SEN</v>
      </c>
      <c r="H1551">
        <f>'Funding Import'!H1553</f>
        <v>141031</v>
      </c>
      <c r="I1551" s="139"/>
    </row>
    <row r="1552" spans="1:9" ht="15" x14ac:dyDescent="0.2">
      <c r="A1552" s="191" t="str">
        <f t="shared" si="48"/>
        <v>1564</v>
      </c>
      <c r="B1552" s="191"/>
      <c r="C1552" s="191" t="str">
        <f t="shared" si="49"/>
        <v>15640001</v>
      </c>
      <c r="D1552" t="str">
        <f>'Funding Import'!A1554</f>
        <v>RB051564: CANVEY INFANT SCHOOL</v>
      </c>
      <c r="E1552" t="str">
        <f>MID('Funding Import'!B1554,2,4)</f>
        <v>0001</v>
      </c>
      <c r="F1552" t="str">
        <f>MID('Funding Import'!B1554,8,50)</f>
        <v>FORMULA FUNDED (EXCL RATES)</v>
      </c>
      <c r="G1552" t="str">
        <f>'Funding Import'!I1554</f>
        <v>Spreadsheet B 391145 20630885 ES006 MK0508 10001 FORMULA FUNDED ES006 MK0508 10001 FORMULA FUNDED</v>
      </c>
      <c r="H1552">
        <f>'Funding Import'!H1554</f>
        <v>710538</v>
      </c>
      <c r="I1552" s="139"/>
    </row>
    <row r="1553" spans="1:9" ht="15" x14ac:dyDescent="0.2">
      <c r="A1553" s="191" t="str">
        <f t="shared" si="48"/>
        <v>1564</v>
      </c>
      <c r="B1553" s="191"/>
      <c r="C1553" s="191" t="str">
        <f t="shared" si="49"/>
        <v>15640002</v>
      </c>
      <c r="D1553" t="str">
        <f>'Funding Import'!A1555</f>
        <v>RB051564: CANVEY INFANT SCHOOL</v>
      </c>
      <c r="E1553" t="str">
        <f>MID('Funding Import'!B1555,2,4)</f>
        <v>0002</v>
      </c>
      <c r="F1553" t="str">
        <f>MID('Funding Import'!B1555,8,50)</f>
        <v>RATES</v>
      </c>
      <c r="G1553" t="str">
        <f>'Funding Import'!I1555</f>
        <v>Spreadsheet B 391137 20630756 ES007 MK0509 10002 RATES ES007 MK0509 10002 RATES</v>
      </c>
      <c r="H1553">
        <f>'Funding Import'!H1555</f>
        <v>13312</v>
      </c>
      <c r="I1553" s="139"/>
    </row>
    <row r="1554" spans="1:9" ht="15" x14ac:dyDescent="0.2">
      <c r="A1554" s="191" t="str">
        <f t="shared" si="48"/>
        <v>1564</v>
      </c>
      <c r="B1554" s="191"/>
      <c r="C1554" s="191" t="str">
        <f t="shared" si="49"/>
        <v>15640003</v>
      </c>
      <c r="D1554" t="str">
        <f>'Funding Import'!A1556</f>
        <v>RB051564: CANVEY INFANT SCHOOL</v>
      </c>
      <c r="E1554" t="str">
        <f>MID('Funding Import'!B1556,2,4)</f>
        <v>0003</v>
      </c>
      <c r="F1554" t="str">
        <f>MID('Funding Import'!B1556,8,50)</f>
        <v>BROUGHT FORWARD</v>
      </c>
      <c r="G1554" t="str">
        <f>'Funding Import'!I1556</f>
        <v>Spreadsheet B 394797 20778211 ES055 MK0568 10003 OPENING BALANCES ES055 MK0568 10003 OPENING BALANCES</v>
      </c>
      <c r="H1554">
        <f>'Funding Import'!H1556</f>
        <v>270764.14</v>
      </c>
      <c r="I1554" s="139"/>
    </row>
    <row r="1555" spans="1:9" ht="15" x14ac:dyDescent="0.2">
      <c r="A1555" s="191" t="str">
        <f t="shared" si="48"/>
        <v>1564</v>
      </c>
      <c r="B1555" s="191"/>
      <c r="C1555" s="191" t="str">
        <f t="shared" si="49"/>
        <v>15640004</v>
      </c>
      <c r="D1555" t="str">
        <f>'Funding Import'!A1557</f>
        <v>RB051564: CANVEY INFANT SCHOOL</v>
      </c>
      <c r="E1555" t="str">
        <f>MID('Funding Import'!B1557,2,4)</f>
        <v>0004</v>
      </c>
      <c r="F1555" t="str">
        <f>MID('Funding Import'!B1557,8,50)</f>
        <v>STATEMENTED SEN</v>
      </c>
      <c r="G1555" t="str">
        <f>'Funding Import'!I1557</f>
        <v>Spreadsheet B 391144 20630818 ES009 MK0511 10004 EHCP ES009 MK0511 10004 EHCP</v>
      </c>
      <c r="H1555">
        <f>'Funding Import'!H1557</f>
        <v>6424</v>
      </c>
      <c r="I1555" s="139"/>
    </row>
    <row r="1556" spans="1:9" ht="15" x14ac:dyDescent="0.2">
      <c r="A1556" s="191" t="str">
        <f t="shared" si="48"/>
        <v>1564</v>
      </c>
      <c r="B1556" s="191"/>
      <c r="C1556" s="191" t="str">
        <f t="shared" si="49"/>
        <v>15640004</v>
      </c>
      <c r="D1556" t="str">
        <f>'Funding Import'!A1558</f>
        <v>RB051564: CANVEY INFANT SCHOOL</v>
      </c>
      <c r="E1556" t="str">
        <f>MID('Funding Import'!B1558,2,4)</f>
        <v>0004</v>
      </c>
      <c r="F1556" t="str">
        <f>MID('Funding Import'!B1558,8,50)</f>
        <v>STATEMENTED SEN</v>
      </c>
      <c r="G1556" t="str">
        <f>'Funding Import'!I1558</f>
        <v>DL 8688 SEN TOP-UP AUT1 AUT-21</v>
      </c>
      <c r="H1556">
        <f>'Funding Import'!H1558</f>
        <v>3730</v>
      </c>
      <c r="I1556" s="139"/>
    </row>
    <row r="1557" spans="1:9" ht="15" x14ac:dyDescent="0.2">
      <c r="A1557" s="191" t="str">
        <f t="shared" si="48"/>
        <v>1564</v>
      </c>
      <c r="B1557" s="191"/>
      <c r="C1557" s="191" t="str">
        <f t="shared" si="49"/>
        <v>15640006</v>
      </c>
      <c r="D1557" t="str">
        <f>'Funding Import'!A1559</f>
        <v>RB051564: CANVEY INFANT SCHOOL</v>
      </c>
      <c r="E1557" t="str">
        <f>MID('Funding Import'!B1559,2,4)</f>
        <v>0006</v>
      </c>
      <c r="F1557" t="str">
        <f>MID('Funding Import'!B1559,8,50)</f>
        <v>EXCEPTIONAL COVID COST GRANT</v>
      </c>
      <c r="G1557" t="str">
        <f>'Funding Import'!I1559</f>
        <v>Spreadsheet B 398804 20920024 ES065 DP0556 COVIDEMERGENCY COVIDEM ES065 DP0556 COVIDEMERGENCY COVIDEM</v>
      </c>
      <c r="H1557">
        <f>'Funding Import'!H1559</f>
        <v>6000</v>
      </c>
      <c r="I1557" s="139"/>
    </row>
    <row r="1558" spans="1:9" ht="15" x14ac:dyDescent="0.2">
      <c r="A1558" s="191" t="str">
        <f t="shared" si="48"/>
        <v>1564</v>
      </c>
      <c r="B1558" s="191"/>
      <c r="C1558" s="191" t="str">
        <f t="shared" si="49"/>
        <v>15640006</v>
      </c>
      <c r="D1558" t="str">
        <f>'Funding Import'!A1560</f>
        <v>RB051564: CANVEY INFANT SCHOOL</v>
      </c>
      <c r="E1558" t="str">
        <f>MID('Funding Import'!B1560,2,4)</f>
        <v>0006</v>
      </c>
      <c r="F1558" t="str">
        <f>MID('Funding Import'!B1560,8,50)</f>
        <v>EXCEPTIONAL COVID COST GRANT</v>
      </c>
      <c r="G1558" t="str">
        <f>'Funding Import'!I1560</f>
        <v>Spreadsheet B 399778 20982606 Movement from code '0006 to '0012 covid  emergency recode ES089 RM0128 Covid emergency recode</v>
      </c>
      <c r="H1558">
        <f>'Funding Import'!H1560</f>
        <v>-6000</v>
      </c>
      <c r="I1558" s="139"/>
    </row>
    <row r="1559" spans="1:9" ht="15" x14ac:dyDescent="0.2">
      <c r="A1559" s="191" t="str">
        <f t="shared" si="48"/>
        <v>1564</v>
      </c>
      <c r="B1559" s="191"/>
      <c r="C1559" s="191" t="str">
        <f t="shared" si="49"/>
        <v>15640012</v>
      </c>
      <c r="D1559" t="str">
        <f>'Funding Import'!A1561</f>
        <v>RB051564: CANVEY INFANT SCHOOL</v>
      </c>
      <c r="E1559" t="str">
        <f>MID('Funding Import'!B1561,2,4)</f>
        <v>0012</v>
      </c>
      <c r="F1559" t="str">
        <f>MID('Funding Import'!B1561,8,50)</f>
        <v>COVID CATCH UP</v>
      </c>
      <c r="G1559" t="str">
        <f>'Funding Import'!I1561</f>
        <v>Spreadsheet B 399778 20982606 Movement from code '0006 to '0012 covid  emergency recode ES089 RM0128 Covid emergency recode</v>
      </c>
      <c r="H1559">
        <f>'Funding Import'!H1561</f>
        <v>6000</v>
      </c>
      <c r="I1559" s="139"/>
    </row>
    <row r="1560" spans="1:9" ht="15" x14ac:dyDescent="0.2">
      <c r="A1560" s="191" t="str">
        <f t="shared" si="48"/>
        <v>1564</v>
      </c>
      <c r="B1560" s="191"/>
      <c r="C1560" s="191" t="str">
        <f t="shared" si="49"/>
        <v>15640012</v>
      </c>
      <c r="D1560" t="str">
        <f>'Funding Import'!A1562</f>
        <v>RB051564: CANVEY INFANT SCHOOL</v>
      </c>
      <c r="E1560" t="str">
        <f>MID('Funding Import'!B1562,2,4)</f>
        <v>0012</v>
      </c>
      <c r="F1560" t="str">
        <f>MID('Funding Import'!B1562,8,50)</f>
        <v>COVID CATCH UP</v>
      </c>
      <c r="G1560" t="str">
        <f>'Funding Import'!I1562</f>
        <v>DL 8645 0012recoveryc 0012RPG</v>
      </c>
      <c r="H1560">
        <f>'Funding Import'!H1562</f>
        <v>1595</v>
      </c>
      <c r="I1560" s="139"/>
    </row>
    <row r="1561" spans="1:9" ht="15" x14ac:dyDescent="0.2">
      <c r="A1561" s="191" t="str">
        <f t="shared" si="48"/>
        <v>1564</v>
      </c>
      <c r="B1561" s="191"/>
      <c r="C1561" s="191" t="str">
        <f t="shared" si="49"/>
        <v>15640012</v>
      </c>
      <c r="D1561" t="str">
        <f>'Funding Import'!A1563</f>
        <v>RB051564: CANVEY INFANT SCHOOL</v>
      </c>
      <c r="E1561" t="str">
        <f>MID('Funding Import'!B1563,2,4)</f>
        <v>0012</v>
      </c>
      <c r="F1561" t="str">
        <f>MID('Funding Import'!B1563,8,50)</f>
        <v>COVID CATCH UP</v>
      </c>
      <c r="G1561" t="str">
        <f>'Funding Import'!I1563</f>
        <v>DL 8656 0012schoolled 0012SLT</v>
      </c>
      <c r="H1561">
        <f>'Funding Import'!H1563</f>
        <v>1181.25</v>
      </c>
      <c r="I1561" s="139"/>
    </row>
    <row r="1562" spans="1:9" ht="15" x14ac:dyDescent="0.2">
      <c r="A1562" s="191" t="str">
        <f t="shared" si="48"/>
        <v>1564</v>
      </c>
      <c r="B1562" s="191"/>
      <c r="C1562" s="191" t="str">
        <f t="shared" si="49"/>
        <v>15640014</v>
      </c>
      <c r="D1562" t="str">
        <f>'Funding Import'!A1564</f>
        <v>RB051564: CANVEY INFANT SCHOOL</v>
      </c>
      <c r="E1562" t="str">
        <f>MID('Funding Import'!B1564,2,4)</f>
        <v>0014</v>
      </c>
      <c r="F1562" t="str">
        <f>MID('Funding Import'!B1564,8,50)</f>
        <v>PUPIL PREMIUM</v>
      </c>
      <c r="G1562" t="str">
        <f>'Funding Import'!I1564</f>
        <v>Spreadsheet B 400831 21077861 ES093 DP0593 SUMMER21PPG SUM21PPG ES093 DP0593 SUMMER21PPG SUM21PPG</v>
      </c>
      <c r="H1562">
        <f>'Funding Import'!H1564</f>
        <v>24788</v>
      </c>
      <c r="I1562" s="139"/>
    </row>
    <row r="1563" spans="1:9" ht="15" x14ac:dyDescent="0.2">
      <c r="A1563" s="191" t="str">
        <f t="shared" si="48"/>
        <v>1564</v>
      </c>
      <c r="B1563" s="191"/>
      <c r="C1563" s="191" t="str">
        <f t="shared" si="49"/>
        <v>15640014</v>
      </c>
      <c r="D1563" t="str">
        <f>'Funding Import'!A1565</f>
        <v>RB051564: CANVEY INFANT SCHOOL</v>
      </c>
      <c r="E1563" t="str">
        <f>MID('Funding Import'!B1565,2,4)</f>
        <v>0014</v>
      </c>
      <c r="F1563" t="str">
        <f>MID('Funding Import'!B1565,8,50)</f>
        <v>PUPIL PREMIUM</v>
      </c>
      <c r="G1563" t="str">
        <f>'Funding Import'!I1565</f>
        <v>DL 8701 0014 Pupil Premium Autumn Term 2021</v>
      </c>
      <c r="H1563">
        <f>'Funding Import'!H1565</f>
        <v>19830</v>
      </c>
      <c r="I1563" s="139"/>
    </row>
    <row r="1564" spans="1:9" ht="15" x14ac:dyDescent="0.2">
      <c r="A1564" s="191" t="str">
        <f t="shared" si="48"/>
        <v>1564</v>
      </c>
      <c r="B1564" s="191"/>
      <c r="C1564" s="191" t="str">
        <f t="shared" si="49"/>
        <v>15640018</v>
      </c>
      <c r="D1564" t="str">
        <f>'Funding Import'!A1566</f>
        <v>RB051564: CANVEY INFANT SCHOOL</v>
      </c>
      <c r="E1564" t="str">
        <f>MID('Funding Import'!B1566,2,4)</f>
        <v>0018</v>
      </c>
      <c r="F1564" t="str">
        <f>MID('Funding Import'!B1566,8,50)</f>
        <v>ADDITIONAL GRANT INCOME</v>
      </c>
      <c r="G1564" t="str">
        <f>'Funding Import'!I1566</f>
        <v>Spreadsheet B 393531 20728061 ES032 RM0087 PE GRANT APR 21 ES032 RM0087 PE GRANT APR 21</v>
      </c>
      <c r="H1564">
        <f>'Funding Import'!H1566</f>
        <v>7171</v>
      </c>
      <c r="I1564" s="139"/>
    </row>
    <row r="1565" spans="1:9" ht="15" x14ac:dyDescent="0.2">
      <c r="A1565" s="191" t="str">
        <f t="shared" si="48"/>
        <v>1564</v>
      </c>
      <c r="B1565" s="191"/>
      <c r="C1565" s="191" t="str">
        <f t="shared" si="49"/>
        <v>15640018</v>
      </c>
      <c r="D1565" t="str">
        <f>'Funding Import'!A1567</f>
        <v>RB051564: CANVEY INFANT SCHOOL</v>
      </c>
      <c r="E1565" t="str">
        <f>MID('Funding Import'!B1567,2,4)</f>
        <v>0018</v>
      </c>
      <c r="F1565" t="str">
        <f>MID('Funding Import'!B1567,8,50)</f>
        <v>ADDITIONAL GRANT INCOME</v>
      </c>
      <c r="G1565" t="str">
        <f>'Funding Import'!I1567</f>
        <v>Spreadsheet B 399769 20981730 UIFSM JULY21 UIFSM 21 ES085 RM0124 UIFSM JULY21 UIFSM 21</v>
      </c>
      <c r="H1565">
        <f>'Funding Import'!H1567</f>
        <v>46387</v>
      </c>
      <c r="I1565" s="139"/>
    </row>
    <row r="1566" spans="1:9" ht="15" x14ac:dyDescent="0.2">
      <c r="A1566" s="191" t="str">
        <f t="shared" si="48"/>
        <v>1564</v>
      </c>
      <c r="B1566" s="191"/>
      <c r="C1566" s="191" t="str">
        <f t="shared" si="49"/>
        <v>15640018</v>
      </c>
      <c r="D1566" t="str">
        <f>'Funding Import'!A1568</f>
        <v>RB051564: CANVEY INFANT SCHOOL</v>
      </c>
      <c r="E1566" t="str">
        <f>MID('Funding Import'!B1568,2,4)</f>
        <v>0018</v>
      </c>
      <c r="F1566" t="str">
        <f>MID('Funding Import'!B1568,8,50)</f>
        <v>ADDITIONAL GRANT INCOME</v>
      </c>
      <c r="G1566" t="str">
        <f>'Funding Import'!I1568</f>
        <v>DL 8673 PE GRANT OCT21 0018PE</v>
      </c>
      <c r="H1566">
        <f>'Funding Import'!H1568</f>
        <v>10022</v>
      </c>
      <c r="I1566" s="139"/>
    </row>
    <row r="1567" spans="1:9" ht="15" x14ac:dyDescent="0.2">
      <c r="A1567" s="191" t="str">
        <f t="shared" si="48"/>
        <v>1564</v>
      </c>
      <c r="B1567" s="191"/>
      <c r="C1567" s="191" t="str">
        <f t="shared" si="49"/>
        <v>15640026</v>
      </c>
      <c r="D1567" t="str">
        <f>'Funding Import'!A1569</f>
        <v>RB051564: CANVEY INFANT SCHOOL</v>
      </c>
      <c r="E1567" t="str">
        <f>MID('Funding Import'!B1569,2,4)</f>
        <v>0026</v>
      </c>
      <c r="F1567" t="str">
        <f>MID('Funding Import'!B1569,8,50)</f>
        <v>NOTIONAL SEN FUNDING</v>
      </c>
      <c r="G1567" t="str">
        <f>'Funding Import'!I1569</f>
        <v>Spreadsheet B 391732 20639856 ES012 MK0514 10026 NOTIONAL SEN ES012 MK0514 10026 NOTIONAL SEN</v>
      </c>
      <c r="H1567">
        <f>'Funding Import'!H1569</f>
        <v>92542</v>
      </c>
      <c r="I1567" s="139"/>
    </row>
    <row r="1568" spans="1:9" ht="15" x14ac:dyDescent="0.2">
      <c r="A1568" s="191" t="str">
        <f t="shared" si="48"/>
        <v>1582</v>
      </c>
      <c r="B1568" s="191"/>
      <c r="C1568" s="191" t="str">
        <f t="shared" si="49"/>
        <v>15820001</v>
      </c>
      <c r="D1568" t="str">
        <f>'Funding Import'!A1570</f>
        <v>RB051582: WILLIAM READ PRIMARY SCHOOL</v>
      </c>
      <c r="E1568" t="str">
        <f>MID('Funding Import'!B1570,2,4)</f>
        <v>0001</v>
      </c>
      <c r="F1568" t="str">
        <f>MID('Funding Import'!B1570,8,50)</f>
        <v>FORMULA FUNDED (EXCL RATES)</v>
      </c>
      <c r="G1568" t="str">
        <f>'Funding Import'!I1570</f>
        <v>Spreadsheet B 391145 20630885 ES006 MK0508 10001 FORMULA FUNDED ES006 MK0508 10001 FORMULA FUNDED</v>
      </c>
      <c r="H1568">
        <f>'Funding Import'!H1570</f>
        <v>1278333</v>
      </c>
      <c r="I1568" s="139"/>
    </row>
    <row r="1569" spans="1:9" ht="15" x14ac:dyDescent="0.2">
      <c r="A1569" s="191" t="str">
        <f t="shared" si="48"/>
        <v>1582</v>
      </c>
      <c r="B1569" s="191"/>
      <c r="C1569" s="191" t="str">
        <f t="shared" si="49"/>
        <v>15820001</v>
      </c>
      <c r="D1569" t="str">
        <f>'Funding Import'!A1571</f>
        <v>RB051582: WILLIAM READ PRIMARY SCHOOL</v>
      </c>
      <c r="E1569" t="str">
        <f>MID('Funding Import'!B1571,2,4)</f>
        <v>0001</v>
      </c>
      <c r="F1569" t="str">
        <f>MID('Funding Import'!B1571,8,50)</f>
        <v>FORMULA FUNDED (EXCL RATES)</v>
      </c>
      <c r="G1569" t="str">
        <f>'Funding Import'!I1571</f>
        <v>Spreadsheet B 393405 20716327 ES028 DP0528 TeachPensionGrnt PensionG P2 ES028 DP0528 TeachPensionGrnt PensionG P2</v>
      </c>
      <c r="H1569">
        <f>'Funding Import'!H1571</f>
        <v>1218</v>
      </c>
      <c r="I1569" s="139"/>
    </row>
    <row r="1570" spans="1:9" ht="15" x14ac:dyDescent="0.2">
      <c r="A1570" s="191" t="str">
        <f t="shared" si="48"/>
        <v>1582</v>
      </c>
      <c r="B1570" s="191"/>
      <c r="C1570" s="191" t="str">
        <f t="shared" si="49"/>
        <v>15820001</v>
      </c>
      <c r="D1570" t="str">
        <f>'Funding Import'!A1572</f>
        <v>RB051582: WILLIAM READ PRIMARY SCHOOL</v>
      </c>
      <c r="E1570" t="str">
        <f>MID('Funding Import'!B1572,2,4)</f>
        <v>0001</v>
      </c>
      <c r="F1570" t="str">
        <f>MID('Funding Import'!B1572,8,50)</f>
        <v>FORMULA FUNDED (EXCL RATES)</v>
      </c>
      <c r="G1570" t="str">
        <f>'Funding Import'!I1572</f>
        <v>Spreadsheet B 393406 20716356 ES029 DP0529 TeachersPayGrant TPG21-22 P2 ES029 DP0529 TeachersPayGrant TPG21-22 P2</v>
      </c>
      <c r="H1570">
        <f>'Funding Import'!H1572</f>
        <v>431</v>
      </c>
      <c r="I1570" s="139"/>
    </row>
    <row r="1571" spans="1:9" ht="15" x14ac:dyDescent="0.2">
      <c r="A1571" s="191" t="str">
        <f t="shared" si="48"/>
        <v>1582</v>
      </c>
      <c r="B1571" s="191"/>
      <c r="C1571" s="191" t="str">
        <f t="shared" si="49"/>
        <v>15820001</v>
      </c>
      <c r="D1571" t="str">
        <f>'Funding Import'!A1573</f>
        <v>RB051582: WILLIAM READ PRIMARY SCHOOL</v>
      </c>
      <c r="E1571" t="str">
        <f>MID('Funding Import'!B1573,2,4)</f>
        <v>0001</v>
      </c>
      <c r="F1571" t="str">
        <f>MID('Funding Import'!B1573,8,50)</f>
        <v>FORMULA FUNDED (EXCL RATES)</v>
      </c>
      <c r="G1571" t="str">
        <f>'Funding Import'!I1573</f>
        <v>DL 8678 TeachPensionGrnt 0001TPEC</v>
      </c>
      <c r="H1571">
        <f>'Funding Import'!H1573</f>
        <v>1705</v>
      </c>
      <c r="I1571" s="139"/>
    </row>
    <row r="1572" spans="1:9" ht="15" x14ac:dyDescent="0.2">
      <c r="A1572" s="191" t="str">
        <f t="shared" si="48"/>
        <v>1582</v>
      </c>
      <c r="B1572" s="191"/>
      <c r="C1572" s="191" t="str">
        <f t="shared" si="49"/>
        <v>15820001</v>
      </c>
      <c r="D1572" t="str">
        <f>'Funding Import'!A1574</f>
        <v>RB051582: WILLIAM READ PRIMARY SCHOOL</v>
      </c>
      <c r="E1572" t="str">
        <f>MID('Funding Import'!B1574,2,4)</f>
        <v>0001</v>
      </c>
      <c r="F1572" t="str">
        <f>MID('Funding Import'!B1574,8,50)</f>
        <v>FORMULA FUNDED (EXCL RATES)</v>
      </c>
      <c r="G1572" t="str">
        <f>'Funding Import'!I1574</f>
        <v>DL 8675 TeachersPayGrant 0001TPG</v>
      </c>
      <c r="H1572">
        <f>'Funding Import'!H1574</f>
        <v>603</v>
      </c>
      <c r="I1572" s="139"/>
    </row>
    <row r="1573" spans="1:9" ht="15" x14ac:dyDescent="0.2">
      <c r="A1573" s="191" t="str">
        <f t="shared" si="48"/>
        <v>1582</v>
      </c>
      <c r="B1573" s="191"/>
      <c r="C1573" s="191" t="str">
        <f t="shared" si="49"/>
        <v>15820002</v>
      </c>
      <c r="D1573" t="str">
        <f>'Funding Import'!A1575</f>
        <v>RB051582: WILLIAM READ PRIMARY SCHOOL</v>
      </c>
      <c r="E1573" t="str">
        <f>MID('Funding Import'!B1575,2,4)</f>
        <v>0002</v>
      </c>
      <c r="F1573" t="str">
        <f>MID('Funding Import'!B1575,8,50)</f>
        <v>RATES</v>
      </c>
      <c r="G1573" t="str">
        <f>'Funding Import'!I1575</f>
        <v>Spreadsheet B 391137 20630756 ES007 MK0509 10002 RATES ES007 MK0509 10002 RATES</v>
      </c>
      <c r="H1573">
        <f>'Funding Import'!H1575</f>
        <v>31667</v>
      </c>
      <c r="I1573" s="139"/>
    </row>
    <row r="1574" spans="1:9" ht="15" x14ac:dyDescent="0.2">
      <c r="A1574" s="191" t="str">
        <f t="shared" si="48"/>
        <v>1582</v>
      </c>
      <c r="B1574" s="191"/>
      <c r="C1574" s="191" t="str">
        <f t="shared" si="49"/>
        <v>15820003</v>
      </c>
      <c r="D1574" t="str">
        <f>'Funding Import'!A1576</f>
        <v>RB051582: WILLIAM READ PRIMARY SCHOOL</v>
      </c>
      <c r="E1574" t="str">
        <f>MID('Funding Import'!B1576,2,4)</f>
        <v>0003</v>
      </c>
      <c r="F1574" t="str">
        <f>MID('Funding Import'!B1576,8,50)</f>
        <v>BROUGHT FORWARD</v>
      </c>
      <c r="G1574" t="str">
        <f>'Funding Import'!I1576</f>
        <v>Spreadsheet B 394797 20778211 ES055 MK0568 10003 OPENING BALANCES ES055 MK0568 10003 OPENING BALANCES</v>
      </c>
      <c r="H1574">
        <f>'Funding Import'!H1576</f>
        <v>179532.62</v>
      </c>
      <c r="I1574" s="139"/>
    </row>
    <row r="1575" spans="1:9" ht="15" x14ac:dyDescent="0.2">
      <c r="A1575" s="191" t="str">
        <f t="shared" si="48"/>
        <v>1582</v>
      </c>
      <c r="B1575" s="191"/>
      <c r="C1575" s="191" t="str">
        <f t="shared" si="49"/>
        <v>15820004</v>
      </c>
      <c r="D1575" t="str">
        <f>'Funding Import'!A1577</f>
        <v>RB051582: WILLIAM READ PRIMARY SCHOOL</v>
      </c>
      <c r="E1575" t="str">
        <f>MID('Funding Import'!B1577,2,4)</f>
        <v>0004</v>
      </c>
      <c r="F1575" t="str">
        <f>MID('Funding Import'!B1577,8,50)</f>
        <v>STATEMENTED SEN</v>
      </c>
      <c r="G1575" t="str">
        <f>'Funding Import'!I1577</f>
        <v>Spreadsheet B 391144 20630818 ES009 MK0511 10004 EHCP ES009 MK0511 10004 EHCP</v>
      </c>
      <c r="H1575">
        <f>'Funding Import'!H1577</f>
        <v>36309</v>
      </c>
      <c r="I1575" s="139"/>
    </row>
    <row r="1576" spans="1:9" ht="15" x14ac:dyDescent="0.2">
      <c r="A1576" s="191" t="str">
        <f t="shared" si="48"/>
        <v>1582</v>
      </c>
      <c r="B1576" s="191"/>
      <c r="C1576" s="191" t="str">
        <f t="shared" si="49"/>
        <v>15820004</v>
      </c>
      <c r="D1576" t="str">
        <f>'Funding Import'!A1578</f>
        <v>RB051582: WILLIAM READ PRIMARY SCHOOL</v>
      </c>
      <c r="E1576" t="str">
        <f>MID('Funding Import'!B1578,2,4)</f>
        <v>0004</v>
      </c>
      <c r="F1576" t="str">
        <f>MID('Funding Import'!B1578,8,50)</f>
        <v>STATEMENTED SEN</v>
      </c>
      <c r="G1576" t="str">
        <f>'Funding Import'!I1578</f>
        <v>Spreadsheet B 394845 20782782 ES043 DP0533 SEN TOP-UP SUM1 SUM-21 ES043 DP0533 SEN TOP-UP SUM1 SUM-21</v>
      </c>
      <c r="H1576">
        <f>'Funding Import'!H1578</f>
        <v>1759</v>
      </c>
      <c r="I1576" s="139"/>
    </row>
    <row r="1577" spans="1:9" ht="15" x14ac:dyDescent="0.2">
      <c r="A1577" s="191" t="str">
        <f t="shared" si="48"/>
        <v>1582</v>
      </c>
      <c r="B1577" s="191"/>
      <c r="C1577" s="191" t="str">
        <f t="shared" si="49"/>
        <v>15820004</v>
      </c>
      <c r="D1577" t="str">
        <f>'Funding Import'!A1579</f>
        <v>RB051582: WILLIAM READ PRIMARY SCHOOL</v>
      </c>
      <c r="E1577" t="str">
        <f>MID('Funding Import'!B1579,2,4)</f>
        <v>0004</v>
      </c>
      <c r="F1577" t="str">
        <f>MID('Funding Import'!B1579,8,50)</f>
        <v>STATEMENTED SEN</v>
      </c>
      <c r="G1577" t="str">
        <f>'Funding Import'!I1579</f>
        <v>DL 8688 SEN TOP-UP AUT1 AUT-21</v>
      </c>
      <c r="H1577">
        <f>'Funding Import'!H1579</f>
        <v>6032</v>
      </c>
      <c r="I1577" s="139"/>
    </row>
    <row r="1578" spans="1:9" ht="15" x14ac:dyDescent="0.2">
      <c r="A1578" s="191" t="str">
        <f t="shared" si="48"/>
        <v>1582</v>
      </c>
      <c r="B1578" s="191"/>
      <c r="C1578" s="191" t="str">
        <f t="shared" si="49"/>
        <v>15820006</v>
      </c>
      <c r="D1578" t="str">
        <f>'Funding Import'!A1580</f>
        <v>RB051582: WILLIAM READ PRIMARY SCHOOL</v>
      </c>
      <c r="E1578" t="str">
        <f>MID('Funding Import'!B1580,2,4)</f>
        <v>0006</v>
      </c>
      <c r="F1578" t="str">
        <f>MID('Funding Import'!B1580,8,50)</f>
        <v>EXCEPTIONAL COVID COST GRANT</v>
      </c>
      <c r="G1578" t="str">
        <f>'Funding Import'!I1580</f>
        <v>Spreadsheet B 398804 20920024 ES065 DP0556 COVIDEMERGENCY COVIDEM ES065 DP0556 COVIDEMERGENCY COVIDEM</v>
      </c>
      <c r="H1578">
        <f>'Funding Import'!H1580</f>
        <v>11900</v>
      </c>
      <c r="I1578" s="139"/>
    </row>
    <row r="1579" spans="1:9" ht="15" x14ac:dyDescent="0.2">
      <c r="A1579" s="191" t="str">
        <f t="shared" si="48"/>
        <v>1582</v>
      </c>
      <c r="B1579" s="191"/>
      <c r="C1579" s="191" t="str">
        <f t="shared" si="49"/>
        <v>15820006</v>
      </c>
      <c r="D1579" t="str">
        <f>'Funding Import'!A1581</f>
        <v>RB051582: WILLIAM READ PRIMARY SCHOOL</v>
      </c>
      <c r="E1579" t="str">
        <f>MID('Funding Import'!B1581,2,4)</f>
        <v>0006</v>
      </c>
      <c r="F1579" t="str">
        <f>MID('Funding Import'!B1581,8,50)</f>
        <v>EXCEPTIONAL COVID COST GRANT</v>
      </c>
      <c r="G1579" t="str">
        <f>'Funding Import'!I1581</f>
        <v>Spreadsheet B 399778 20982606 Movement from code '0006 to '0012 covid  emergency recode ES089 RM0128 Covid emergency recode</v>
      </c>
      <c r="H1579">
        <f>'Funding Import'!H1581</f>
        <v>-11900</v>
      </c>
      <c r="I1579" s="139"/>
    </row>
    <row r="1580" spans="1:9" ht="15" x14ac:dyDescent="0.2">
      <c r="A1580" s="191" t="str">
        <f t="shared" si="48"/>
        <v>1582</v>
      </c>
      <c r="B1580" s="191"/>
      <c r="C1580" s="191" t="str">
        <f t="shared" si="49"/>
        <v>15820012</v>
      </c>
      <c r="D1580" t="str">
        <f>'Funding Import'!A1582</f>
        <v>RB051582: WILLIAM READ PRIMARY SCHOOL</v>
      </c>
      <c r="E1580" t="str">
        <f>MID('Funding Import'!B1582,2,4)</f>
        <v>0012</v>
      </c>
      <c r="F1580" t="str">
        <f>MID('Funding Import'!B1582,8,50)</f>
        <v>COVID CATCH UP</v>
      </c>
      <c r="G1580" t="str">
        <f>'Funding Import'!I1582</f>
        <v>Spreadsheet B 399778 20982606 Movement from code '0006 to '0012 covid  emergency recode ES089 RM0128 Covid emergency recode</v>
      </c>
      <c r="H1580">
        <f>'Funding Import'!H1582</f>
        <v>11900</v>
      </c>
      <c r="I1580" s="139"/>
    </row>
    <row r="1581" spans="1:9" ht="15" x14ac:dyDescent="0.2">
      <c r="A1581" s="191" t="str">
        <f t="shared" si="48"/>
        <v>1582</v>
      </c>
      <c r="B1581" s="191"/>
      <c r="C1581" s="191" t="str">
        <f t="shared" si="49"/>
        <v>15820012</v>
      </c>
      <c r="D1581" t="str">
        <f>'Funding Import'!A1583</f>
        <v>RB051582: WILLIAM READ PRIMARY SCHOOL</v>
      </c>
      <c r="E1581" t="str">
        <f>MID('Funding Import'!B1583,2,4)</f>
        <v>0012</v>
      </c>
      <c r="F1581" t="str">
        <f>MID('Funding Import'!B1583,8,50)</f>
        <v>COVID CATCH UP</v>
      </c>
      <c r="G1581" t="str">
        <f>'Funding Import'!I1583</f>
        <v>DL 8645 0012recoveryc 0012RPG</v>
      </c>
      <c r="H1581">
        <f>'Funding Import'!H1583</f>
        <v>5365</v>
      </c>
      <c r="I1581" s="139"/>
    </row>
    <row r="1582" spans="1:9" ht="15" x14ac:dyDescent="0.2">
      <c r="A1582" s="191" t="str">
        <f t="shared" si="48"/>
        <v>1582</v>
      </c>
      <c r="B1582" s="191"/>
      <c r="C1582" s="191" t="str">
        <f t="shared" si="49"/>
        <v>15820012</v>
      </c>
      <c r="D1582" t="str">
        <f>'Funding Import'!A1584</f>
        <v>RB051582: WILLIAM READ PRIMARY SCHOOL</v>
      </c>
      <c r="E1582" t="str">
        <f>MID('Funding Import'!B1584,2,4)</f>
        <v>0012</v>
      </c>
      <c r="F1582" t="str">
        <f>MID('Funding Import'!B1584,8,50)</f>
        <v>COVID CATCH UP</v>
      </c>
      <c r="G1582" t="str">
        <f>'Funding Import'!I1584</f>
        <v>DL 8656 0012schoolled 0012SLT</v>
      </c>
      <c r="H1582">
        <f>'Funding Import'!H1584</f>
        <v>5020.3100000000004</v>
      </c>
      <c r="I1582" s="139"/>
    </row>
    <row r="1583" spans="1:9" ht="15" x14ac:dyDescent="0.2">
      <c r="A1583" s="191" t="str">
        <f t="shared" si="48"/>
        <v>1582</v>
      </c>
      <c r="B1583" s="191"/>
      <c r="C1583" s="191" t="str">
        <f t="shared" si="49"/>
        <v>15820014</v>
      </c>
      <c r="D1583" t="str">
        <f>'Funding Import'!A1585</f>
        <v>RB051582: WILLIAM READ PRIMARY SCHOOL</v>
      </c>
      <c r="E1583" t="str">
        <f>MID('Funding Import'!B1585,2,4)</f>
        <v>0014</v>
      </c>
      <c r="F1583" t="str">
        <f>MID('Funding Import'!B1585,8,50)</f>
        <v>PUPIL PREMIUM</v>
      </c>
      <c r="G1583" t="str">
        <f>'Funding Import'!I1585</f>
        <v>Spreadsheet B 393806 20749732 Journal Import 20749732: ES040 RM0091 PPG CIC SUM21P1 SUM-21</v>
      </c>
      <c r="H1583">
        <f>'Funding Import'!H1585</f>
        <v>1400</v>
      </c>
      <c r="I1583" s="139"/>
    </row>
    <row r="1584" spans="1:9" ht="15" x14ac:dyDescent="0.2">
      <c r="A1584" s="191" t="str">
        <f t="shared" si="48"/>
        <v>1582</v>
      </c>
      <c r="B1584" s="191"/>
      <c r="C1584" s="191" t="str">
        <f t="shared" si="49"/>
        <v>15820014</v>
      </c>
      <c r="D1584" t="str">
        <f>'Funding Import'!A1586</f>
        <v>RB051582: WILLIAM READ PRIMARY SCHOOL</v>
      </c>
      <c r="E1584" t="str">
        <f>MID('Funding Import'!B1586,2,4)</f>
        <v>0014</v>
      </c>
      <c r="F1584" t="str">
        <f>MID('Funding Import'!B1586,8,50)</f>
        <v>PUPIL PREMIUM</v>
      </c>
      <c r="G1584" t="str">
        <f>'Funding Import'!I1586</f>
        <v>Spreadsheet B 400831 21077861 ES093 DP0593 SUMMER21PPG SUM21PPG ES093 DP0593 SUMMER21PPG SUM21PPG</v>
      </c>
      <c r="H1584">
        <f>'Funding Import'!H1586</f>
        <v>85025</v>
      </c>
      <c r="I1584" s="139"/>
    </row>
    <row r="1585" spans="1:9" ht="15" x14ac:dyDescent="0.2">
      <c r="A1585" s="191" t="str">
        <f t="shared" si="48"/>
        <v>1582</v>
      </c>
      <c r="B1585" s="191"/>
      <c r="C1585" s="191" t="str">
        <f t="shared" si="49"/>
        <v>15820014</v>
      </c>
      <c r="D1585" t="str">
        <f>'Funding Import'!A1587</f>
        <v>RB051582: WILLIAM READ PRIMARY SCHOOL</v>
      </c>
      <c r="E1585" t="str">
        <f>MID('Funding Import'!B1587,2,4)</f>
        <v>0014</v>
      </c>
      <c r="F1585" t="str">
        <f>MID('Funding Import'!B1587,8,50)</f>
        <v>PUPIL PREMIUM</v>
      </c>
      <c r="G1585" t="str">
        <f>'Funding Import'!I1587</f>
        <v>DL 8701 0014 Pupil Premium Autumn Term 2021</v>
      </c>
      <c r="H1585">
        <f>'Funding Import'!H1587</f>
        <v>68020</v>
      </c>
      <c r="I1585" s="139"/>
    </row>
    <row r="1586" spans="1:9" ht="15" x14ac:dyDescent="0.2">
      <c r="A1586" s="191" t="str">
        <f t="shared" si="48"/>
        <v>1582</v>
      </c>
      <c r="B1586" s="191"/>
      <c r="C1586" s="191" t="str">
        <f t="shared" si="49"/>
        <v>15820014</v>
      </c>
      <c r="D1586" t="str">
        <f>'Funding Import'!A1588</f>
        <v>RB051582: WILLIAM READ PRIMARY SCHOOL</v>
      </c>
      <c r="E1586" t="str">
        <f>MID('Funding Import'!B1588,2,4)</f>
        <v>0014</v>
      </c>
      <c r="F1586" t="str">
        <f>MID('Funding Import'!B1588,8,50)</f>
        <v>PUPIL PREMIUM</v>
      </c>
      <c r="G1586" t="str">
        <f>'Funding Import'!I1588</f>
        <v>DL 8703 PPG+ CIC AUT21P3</v>
      </c>
      <c r="H1586">
        <f>'Funding Import'!H1588</f>
        <v>1400</v>
      </c>
      <c r="I1586" s="139"/>
    </row>
    <row r="1587" spans="1:9" ht="15" x14ac:dyDescent="0.2">
      <c r="A1587" s="191" t="str">
        <f t="shared" si="48"/>
        <v>1582</v>
      </c>
      <c r="B1587" s="191"/>
      <c r="C1587" s="191" t="str">
        <f t="shared" si="49"/>
        <v>15820014</v>
      </c>
      <c r="D1587" t="str">
        <f>'Funding Import'!A1589</f>
        <v>RB051582: WILLIAM READ PRIMARY SCHOOL</v>
      </c>
      <c r="E1587" t="str">
        <f>MID('Funding Import'!B1589,2,4)</f>
        <v>0014</v>
      </c>
      <c r="F1587" t="str">
        <f>MID('Funding Import'!B1589,8,50)</f>
        <v>PUPIL PREMIUM</v>
      </c>
      <c r="G1587" t="str">
        <f>'Funding Import'!I1589</f>
        <v>DL 8711 PPG+ CIC AUT21P4</v>
      </c>
      <c r="H1587">
        <f>'Funding Import'!H1589</f>
        <v>660</v>
      </c>
      <c r="I1587" s="139"/>
    </row>
    <row r="1588" spans="1:9" ht="15" x14ac:dyDescent="0.2">
      <c r="A1588" s="191" t="str">
        <f t="shared" si="48"/>
        <v>1582</v>
      </c>
      <c r="B1588" s="191"/>
      <c r="C1588" s="191" t="str">
        <f t="shared" si="49"/>
        <v>15820018</v>
      </c>
      <c r="D1588" t="str">
        <f>'Funding Import'!A1590</f>
        <v>RB051582: WILLIAM READ PRIMARY SCHOOL</v>
      </c>
      <c r="E1588" t="str">
        <f>MID('Funding Import'!B1590,2,4)</f>
        <v>0018</v>
      </c>
      <c r="F1588" t="str">
        <f>MID('Funding Import'!B1590,8,50)</f>
        <v>ADDITIONAL GRANT INCOME</v>
      </c>
      <c r="G1588" t="str">
        <f>'Funding Import'!I1590</f>
        <v>Spreadsheet B 393531 20728061 ES032 RM0087 PE GRANT APR 21 ES032 RM0087 PE GRANT APR 21</v>
      </c>
      <c r="H1588">
        <f>'Funding Import'!H1590</f>
        <v>8162</v>
      </c>
      <c r="I1588" s="139"/>
    </row>
    <row r="1589" spans="1:9" ht="15" x14ac:dyDescent="0.2">
      <c r="A1589" s="191" t="str">
        <f t="shared" si="48"/>
        <v>1582</v>
      </c>
      <c r="B1589" s="191"/>
      <c r="C1589" s="191" t="str">
        <f t="shared" si="49"/>
        <v>15820018</v>
      </c>
      <c r="D1589" t="str">
        <f>'Funding Import'!A1591</f>
        <v>RB051582: WILLIAM READ PRIMARY SCHOOL</v>
      </c>
      <c r="E1589" t="str">
        <f>MID('Funding Import'!B1591,2,4)</f>
        <v>0018</v>
      </c>
      <c r="F1589" t="str">
        <f>MID('Funding Import'!B1591,8,50)</f>
        <v>ADDITIONAL GRANT INCOME</v>
      </c>
      <c r="G1589" t="str">
        <f>'Funding Import'!I1591</f>
        <v>Spreadsheet B 399769 20981730 UIFSM JULY21 UIFSM 21 ES085 RM0124 UIFSM JULY21 UIFSM 21</v>
      </c>
      <c r="H1589">
        <f>'Funding Import'!H1591</f>
        <v>23935</v>
      </c>
      <c r="I1589" s="139"/>
    </row>
    <row r="1590" spans="1:9" ht="15" x14ac:dyDescent="0.2">
      <c r="A1590" s="191" t="str">
        <f t="shared" si="48"/>
        <v>1582</v>
      </c>
      <c r="B1590" s="191"/>
      <c r="C1590" s="191" t="str">
        <f t="shared" si="49"/>
        <v>15820018</v>
      </c>
      <c r="D1590" t="str">
        <f>'Funding Import'!A1592</f>
        <v>RB051582: WILLIAM READ PRIMARY SCHOOL</v>
      </c>
      <c r="E1590" t="str">
        <f>MID('Funding Import'!B1592,2,4)</f>
        <v>0018</v>
      </c>
      <c r="F1590" t="str">
        <f>MID('Funding Import'!B1592,8,50)</f>
        <v>ADDITIONAL GRANT INCOME</v>
      </c>
      <c r="G1590" t="str">
        <f>'Funding Import'!I1592</f>
        <v>DL 8673 PE GRANT OCT21 0018PE</v>
      </c>
      <c r="H1590">
        <f>'Funding Import'!H1592</f>
        <v>11212</v>
      </c>
      <c r="I1590" s="139"/>
    </row>
    <row r="1591" spans="1:9" ht="15" x14ac:dyDescent="0.2">
      <c r="A1591" s="191" t="str">
        <f t="shared" si="48"/>
        <v>1582</v>
      </c>
      <c r="B1591" s="191"/>
      <c r="C1591" s="191" t="str">
        <f t="shared" si="49"/>
        <v>15820026</v>
      </c>
      <c r="D1591" t="str">
        <f>'Funding Import'!A1593</f>
        <v>RB051582: WILLIAM READ PRIMARY SCHOOL</v>
      </c>
      <c r="E1591" t="str">
        <f>MID('Funding Import'!B1593,2,4)</f>
        <v>0026</v>
      </c>
      <c r="F1591" t="str">
        <f>MID('Funding Import'!B1593,8,50)</f>
        <v>NOTIONAL SEN FUNDING</v>
      </c>
      <c r="G1591" t="str">
        <f>'Funding Import'!I1593</f>
        <v>Spreadsheet B 391732 20639856 ES012 MK0514 10026 NOTIONAL SEN ES012 MK0514 10026 NOTIONAL SEN</v>
      </c>
      <c r="H1591">
        <f>'Funding Import'!H1593</f>
        <v>253145</v>
      </c>
      <c r="I1591" s="139"/>
    </row>
    <row r="1592" spans="1:9" ht="15" x14ac:dyDescent="0.2">
      <c r="A1592" s="191" t="str">
        <f t="shared" si="48"/>
        <v>1634</v>
      </c>
      <c r="B1592" s="191"/>
      <c r="C1592" s="191" t="str">
        <f t="shared" si="49"/>
        <v>16340001</v>
      </c>
      <c r="D1592" t="str">
        <f>'Funding Import'!A1594</f>
        <v>RB051634: CHAPPEL COE(CTRLLD)PRIMARY SCH</v>
      </c>
      <c r="E1592" t="str">
        <f>MID('Funding Import'!B1594,2,4)</f>
        <v>0001</v>
      </c>
      <c r="F1592" t="str">
        <f>MID('Funding Import'!B1594,8,50)</f>
        <v>FORMULA FUNDED (EXCL RATES)</v>
      </c>
      <c r="G1592" t="str">
        <f>'Funding Import'!I1594</f>
        <v>Spreadsheet B 391145 20630885 ES006 MK0508 10001 FORMULA FUNDED ES006 MK0508 10001 FORMULA FUNDED</v>
      </c>
      <c r="H1592">
        <f>'Funding Import'!H1594</f>
        <v>462147</v>
      </c>
      <c r="I1592" s="139"/>
    </row>
    <row r="1593" spans="1:9" ht="15" x14ac:dyDescent="0.2">
      <c r="A1593" s="191" t="str">
        <f t="shared" si="48"/>
        <v>1634</v>
      </c>
      <c r="B1593" s="191"/>
      <c r="C1593" s="191" t="str">
        <f t="shared" si="49"/>
        <v>16340002</v>
      </c>
      <c r="D1593" t="str">
        <f>'Funding Import'!A1595</f>
        <v>RB051634: CHAPPEL COE(CTRLLD)PRIMARY SCH</v>
      </c>
      <c r="E1593" t="str">
        <f>MID('Funding Import'!B1595,2,4)</f>
        <v>0002</v>
      </c>
      <c r="F1593" t="str">
        <f>MID('Funding Import'!B1595,8,50)</f>
        <v>RATES</v>
      </c>
      <c r="G1593" t="str">
        <f>'Funding Import'!I1595</f>
        <v>Spreadsheet B 391137 20630756 ES007 MK0509 10002 RATES ES007 MK0509 10002 RATES</v>
      </c>
      <c r="H1593">
        <f>'Funding Import'!H1595</f>
        <v>15408</v>
      </c>
      <c r="I1593" s="139"/>
    </row>
    <row r="1594" spans="1:9" ht="15" x14ac:dyDescent="0.2">
      <c r="A1594" s="191" t="str">
        <f t="shared" si="48"/>
        <v>1634</v>
      </c>
      <c r="B1594" s="191"/>
      <c r="C1594" s="191" t="str">
        <f t="shared" si="49"/>
        <v>16340003</v>
      </c>
      <c r="D1594" t="str">
        <f>'Funding Import'!A1596</f>
        <v>RB051634: CHAPPEL COE(CTRLLD)PRIMARY SCH</v>
      </c>
      <c r="E1594" t="str">
        <f>MID('Funding Import'!B1596,2,4)</f>
        <v>0003</v>
      </c>
      <c r="F1594" t="str">
        <f>MID('Funding Import'!B1596,8,50)</f>
        <v>BROUGHT FORWARD</v>
      </c>
      <c r="G1594" t="str">
        <f>'Funding Import'!I1596</f>
        <v>Spreadsheet B 394797 20778211 ES055 MK0568 10003 OPENING BALANCES ES055 MK0568 10003 OPENING BALANCES</v>
      </c>
      <c r="H1594">
        <f>'Funding Import'!H1596</f>
        <v>63105.16</v>
      </c>
      <c r="I1594" s="139"/>
    </row>
    <row r="1595" spans="1:9" ht="15" x14ac:dyDescent="0.2">
      <c r="A1595" s="191" t="str">
        <f t="shared" si="48"/>
        <v>1634</v>
      </c>
      <c r="B1595" s="191"/>
      <c r="C1595" s="191" t="str">
        <f t="shared" si="49"/>
        <v>16340006</v>
      </c>
      <c r="D1595" t="str">
        <f>'Funding Import'!A1597</f>
        <v>RB051634: CHAPPEL COE(CTRLLD)PRIMARY SCH</v>
      </c>
      <c r="E1595" t="str">
        <f>MID('Funding Import'!B1597,2,4)</f>
        <v>0006</v>
      </c>
      <c r="F1595" t="str">
        <f>MID('Funding Import'!B1597,8,50)</f>
        <v>EXCEPTIONAL COVID COST GRANT</v>
      </c>
      <c r="G1595" t="str">
        <f>'Funding Import'!I1597</f>
        <v>Spreadsheet B 398804 20920024 ES065 DP0556 COVIDEMERGENCY COVIDEM ES065 DP0556 COVIDEMERGENCY COVIDEM</v>
      </c>
      <c r="H1595">
        <f>'Funding Import'!H1597</f>
        <v>3360</v>
      </c>
      <c r="I1595" s="139"/>
    </row>
    <row r="1596" spans="1:9" ht="15" x14ac:dyDescent="0.2">
      <c r="A1596" s="191" t="str">
        <f t="shared" si="48"/>
        <v>1634</v>
      </c>
      <c r="B1596" s="191"/>
      <c r="C1596" s="191" t="str">
        <f t="shared" si="49"/>
        <v>16340006</v>
      </c>
      <c r="D1596" t="str">
        <f>'Funding Import'!A1598</f>
        <v>RB051634: CHAPPEL COE(CTRLLD)PRIMARY SCH</v>
      </c>
      <c r="E1596" t="str">
        <f>MID('Funding Import'!B1598,2,4)</f>
        <v>0006</v>
      </c>
      <c r="F1596" t="str">
        <f>MID('Funding Import'!B1598,8,50)</f>
        <v>EXCEPTIONAL COVID COST GRANT</v>
      </c>
      <c r="G1596" t="str">
        <f>'Funding Import'!I1598</f>
        <v>Spreadsheet B 399778 20982606 Movement from code '0006 to '0012 covid  emergency recode ES089 RM0128 Covid emergency recode</v>
      </c>
      <c r="H1596">
        <f>'Funding Import'!H1598</f>
        <v>-3360</v>
      </c>
      <c r="I1596" s="139"/>
    </row>
    <row r="1597" spans="1:9" ht="15" x14ac:dyDescent="0.2">
      <c r="A1597" s="191" t="str">
        <f t="shared" si="48"/>
        <v>1634</v>
      </c>
      <c r="B1597" s="191"/>
      <c r="C1597" s="191" t="str">
        <f t="shared" si="49"/>
        <v>16340007</v>
      </c>
      <c r="D1597" t="str">
        <f>'Funding Import'!A1599</f>
        <v>RB051634: CHAPPEL COE(CTRLLD)PRIMARY SCH</v>
      </c>
      <c r="E1597" t="str">
        <f>MID('Funding Import'!B1599,2,4)</f>
        <v>0007</v>
      </c>
      <c r="F1597" t="str">
        <f>MID('Funding Import'!B1599,8,50)</f>
        <v>PUPIL INCREASE/FORMULA ERR</v>
      </c>
      <c r="G1597" t="str">
        <f>'Funding Import'!I1599</f>
        <v>DL 8706 2021-22 KS1 Class Size Funding</v>
      </c>
      <c r="H1597">
        <f>'Funding Import'!H1599</f>
        <v>6733</v>
      </c>
      <c r="I1597" s="139"/>
    </row>
    <row r="1598" spans="1:9" ht="15" x14ac:dyDescent="0.2">
      <c r="A1598" s="191" t="str">
        <f t="shared" si="48"/>
        <v>1634</v>
      </c>
      <c r="B1598" s="191"/>
      <c r="C1598" s="191" t="str">
        <f t="shared" si="49"/>
        <v>16340012</v>
      </c>
      <c r="D1598" t="str">
        <f>'Funding Import'!A1600</f>
        <v>RB051634: CHAPPEL COE(CTRLLD)PRIMARY SCH</v>
      </c>
      <c r="E1598" t="str">
        <f>MID('Funding Import'!B1600,2,4)</f>
        <v>0012</v>
      </c>
      <c r="F1598" t="str">
        <f>MID('Funding Import'!B1600,8,50)</f>
        <v>COVID CATCH UP</v>
      </c>
      <c r="G1598" t="str">
        <f>'Funding Import'!I1600</f>
        <v>Spreadsheet B 399778 20982606 Movement from code '0006 to '0012 covid  emergency recode ES089 RM0128 Covid emergency recode</v>
      </c>
      <c r="H1598">
        <f>'Funding Import'!H1600</f>
        <v>3360</v>
      </c>
      <c r="I1598" s="139"/>
    </row>
    <row r="1599" spans="1:9" ht="15" x14ac:dyDescent="0.2">
      <c r="A1599" s="191" t="str">
        <f t="shared" si="48"/>
        <v>1634</v>
      </c>
      <c r="B1599" s="191"/>
      <c r="C1599" s="191" t="str">
        <f t="shared" si="49"/>
        <v>16340012</v>
      </c>
      <c r="D1599" t="str">
        <f>'Funding Import'!A1601</f>
        <v>RB051634: CHAPPEL COE(CTRLLD)PRIMARY SCH</v>
      </c>
      <c r="E1599" t="str">
        <f>MID('Funding Import'!B1601,2,4)</f>
        <v>0012</v>
      </c>
      <c r="F1599" t="str">
        <f>MID('Funding Import'!B1601,8,50)</f>
        <v>COVID CATCH UP</v>
      </c>
      <c r="G1599" t="str">
        <f>'Funding Import'!I1601</f>
        <v>DL 8645 0012recoveryc 0012RPG</v>
      </c>
      <c r="H1599">
        <f>'Funding Import'!H1601</f>
        <v>500</v>
      </c>
      <c r="I1599" s="139"/>
    </row>
    <row r="1600" spans="1:9" ht="15" x14ac:dyDescent="0.2">
      <c r="A1600" s="191" t="str">
        <f t="shared" si="48"/>
        <v>1634</v>
      </c>
      <c r="B1600" s="191"/>
      <c r="C1600" s="191" t="str">
        <f t="shared" si="49"/>
        <v>16340012</v>
      </c>
      <c r="D1600" t="str">
        <f>'Funding Import'!A1602</f>
        <v>RB051634: CHAPPEL COE(CTRLLD)PRIMARY SCH</v>
      </c>
      <c r="E1600" t="str">
        <f>MID('Funding Import'!B1602,2,4)</f>
        <v>0012</v>
      </c>
      <c r="F1600" t="str">
        <f>MID('Funding Import'!B1602,8,50)</f>
        <v>COVID CATCH UP</v>
      </c>
      <c r="G1600" t="str">
        <f>'Funding Import'!I1602</f>
        <v>DL 8656 0012schoolled 0012SLT</v>
      </c>
      <c r="H1600">
        <f>'Funding Import'!H1602</f>
        <v>295.31</v>
      </c>
      <c r="I1600" s="139"/>
    </row>
    <row r="1601" spans="1:9" ht="15" x14ac:dyDescent="0.2">
      <c r="A1601" s="191" t="str">
        <f t="shared" si="48"/>
        <v>1634</v>
      </c>
      <c r="B1601" s="191"/>
      <c r="C1601" s="191" t="str">
        <f t="shared" si="49"/>
        <v>16340014</v>
      </c>
      <c r="D1601" t="str">
        <f>'Funding Import'!A1603</f>
        <v>RB051634: CHAPPEL COE(CTRLLD)PRIMARY SCH</v>
      </c>
      <c r="E1601" t="str">
        <f>MID('Funding Import'!B1603,2,4)</f>
        <v>0014</v>
      </c>
      <c r="F1601" t="str">
        <f>MID('Funding Import'!B1603,8,50)</f>
        <v>PUPIL PREMIUM</v>
      </c>
      <c r="G1601" t="str">
        <f>'Funding Import'!I1603</f>
        <v>Spreadsheet B 400831 21077861 ES093 DP0593 SUMMER21PPG SUM21PPG ES093 DP0593 SUMMER21PPG SUM21PPG</v>
      </c>
      <c r="H1601">
        <f>'Funding Import'!H1603</f>
        <v>5044</v>
      </c>
      <c r="I1601" s="139"/>
    </row>
    <row r="1602" spans="1:9" ht="15" x14ac:dyDescent="0.2">
      <c r="A1602" s="191" t="str">
        <f t="shared" ref="A1602:A1665" si="50">MID(D1602,5,4)</f>
        <v>1634</v>
      </c>
      <c r="B1602" s="191"/>
      <c r="C1602" s="191" t="str">
        <f t="shared" ref="C1602:C1665" si="51">A1602&amp;E1602</f>
        <v>16340014</v>
      </c>
      <c r="D1602" t="str">
        <f>'Funding Import'!A1604</f>
        <v>RB051634: CHAPPEL COE(CTRLLD)PRIMARY SCH</v>
      </c>
      <c r="E1602" t="str">
        <f>MID('Funding Import'!B1604,2,4)</f>
        <v>0014</v>
      </c>
      <c r="F1602" t="str">
        <f>MID('Funding Import'!B1604,8,50)</f>
        <v>PUPIL PREMIUM</v>
      </c>
      <c r="G1602" t="str">
        <f>'Funding Import'!I1604</f>
        <v>DL 8701 0014 Pupil Premium Autumn Term 2021</v>
      </c>
      <c r="H1602">
        <f>'Funding Import'!H1604</f>
        <v>4035</v>
      </c>
      <c r="I1602" s="139"/>
    </row>
    <row r="1603" spans="1:9" ht="15" x14ac:dyDescent="0.2">
      <c r="A1603" s="191" t="str">
        <f t="shared" si="50"/>
        <v>1634</v>
      </c>
      <c r="B1603" s="191"/>
      <c r="C1603" s="191" t="str">
        <f t="shared" si="51"/>
        <v>16340018</v>
      </c>
      <c r="D1603" t="str">
        <f>'Funding Import'!A1605</f>
        <v>RB051634: CHAPPEL COE(CTRLLD)PRIMARY SCH</v>
      </c>
      <c r="E1603" t="str">
        <f>MID('Funding Import'!B1605,2,4)</f>
        <v>0018</v>
      </c>
      <c r="F1603" t="str">
        <f>MID('Funding Import'!B1605,8,50)</f>
        <v>ADDITIONAL GRANT INCOME</v>
      </c>
      <c r="G1603" t="str">
        <f>'Funding Import'!I1605</f>
        <v>Spreadsheet B 393531 20728061 ES032 RM0087 PE GRANT APR 21 ES032 RM0087 PE GRANT APR 21</v>
      </c>
      <c r="H1603">
        <f>'Funding Import'!H1605</f>
        <v>7050</v>
      </c>
      <c r="I1603" s="139"/>
    </row>
    <row r="1604" spans="1:9" ht="15" x14ac:dyDescent="0.2">
      <c r="A1604" s="191" t="str">
        <f t="shared" si="50"/>
        <v>1634</v>
      </c>
      <c r="B1604" s="191"/>
      <c r="C1604" s="191" t="str">
        <f t="shared" si="51"/>
        <v>16340018</v>
      </c>
      <c r="D1604" t="str">
        <f>'Funding Import'!A1606</f>
        <v>RB051634: CHAPPEL COE(CTRLLD)PRIMARY SCH</v>
      </c>
      <c r="E1604" t="str">
        <f>MID('Funding Import'!B1606,2,4)</f>
        <v>0018</v>
      </c>
      <c r="F1604" t="str">
        <f>MID('Funding Import'!B1606,8,50)</f>
        <v>ADDITIONAL GRANT INCOME</v>
      </c>
      <c r="G1604" t="str">
        <f>'Funding Import'!I1606</f>
        <v>Spreadsheet B 399769 20981730 UIFSM JULY21 UIFSM 21 ES085 RM0124 UIFSM JULY21 UIFSM 21</v>
      </c>
      <c r="H1604">
        <f>'Funding Import'!H1606</f>
        <v>12802</v>
      </c>
      <c r="I1604" s="139"/>
    </row>
    <row r="1605" spans="1:9" ht="15" x14ac:dyDescent="0.2">
      <c r="A1605" s="191" t="str">
        <f t="shared" si="50"/>
        <v>1634</v>
      </c>
      <c r="B1605" s="191"/>
      <c r="C1605" s="191" t="str">
        <f t="shared" si="51"/>
        <v>16340018</v>
      </c>
      <c r="D1605" t="str">
        <f>'Funding Import'!A1607</f>
        <v>RB051634: CHAPPEL COE(CTRLLD)PRIMARY SCH</v>
      </c>
      <c r="E1605" t="str">
        <f>MID('Funding Import'!B1607,2,4)</f>
        <v>0018</v>
      </c>
      <c r="F1605" t="str">
        <f>MID('Funding Import'!B1607,8,50)</f>
        <v>ADDITIONAL GRANT INCOME</v>
      </c>
      <c r="G1605" t="str">
        <f>'Funding Import'!I1607</f>
        <v>DL 8673 PE GRANT OCT21 0018PE</v>
      </c>
      <c r="H1605">
        <f>'Funding Import'!H1607</f>
        <v>9858</v>
      </c>
      <c r="I1605" s="139"/>
    </row>
    <row r="1606" spans="1:9" ht="15" x14ac:dyDescent="0.2">
      <c r="A1606" s="191" t="str">
        <f t="shared" si="50"/>
        <v>1634</v>
      </c>
      <c r="B1606" s="191"/>
      <c r="C1606" s="191" t="str">
        <f t="shared" si="51"/>
        <v>16340026</v>
      </c>
      <c r="D1606" t="str">
        <f>'Funding Import'!A1608</f>
        <v>RB051634: CHAPPEL COE(CTRLLD)PRIMARY SCH</v>
      </c>
      <c r="E1606" t="str">
        <f>MID('Funding Import'!B1608,2,4)</f>
        <v>0026</v>
      </c>
      <c r="F1606" t="str">
        <f>MID('Funding Import'!B1608,8,50)</f>
        <v>NOTIONAL SEN FUNDING</v>
      </c>
      <c r="G1606" t="str">
        <f>'Funding Import'!I1608</f>
        <v>Spreadsheet B 391732 20639856 ES012 MK0514 10026 NOTIONAL SEN ES012 MK0514 10026 NOTIONAL SEN</v>
      </c>
      <c r="H1606">
        <f>'Funding Import'!H1608</f>
        <v>28561</v>
      </c>
      <c r="I1606" s="139"/>
    </row>
    <row r="1607" spans="1:9" ht="15" x14ac:dyDescent="0.2">
      <c r="A1607" s="191" t="str">
        <f t="shared" si="50"/>
        <v>1640</v>
      </c>
      <c r="B1607" s="191"/>
      <c r="C1607" s="191" t="str">
        <f t="shared" si="51"/>
        <v>16400001</v>
      </c>
      <c r="D1607" t="str">
        <f>'Funding Import'!A1609</f>
        <v>RB051640: TANGLEWOOD NURSERY SCHOOL</v>
      </c>
      <c r="E1607" t="str">
        <f>MID('Funding Import'!B1609,2,4)</f>
        <v>0001</v>
      </c>
      <c r="F1607" t="str">
        <f>MID('Funding Import'!B1609,8,50)</f>
        <v>FORMULA FUNDED (EXCL RATES)</v>
      </c>
      <c r="G1607" t="str">
        <f>'Funding Import'!I1609</f>
        <v>Spreadsheet B 390086 20589725 ES001 DP0515 FEEE234 SUM21INT ES001 DP0515 FEEE234 SUM21INT</v>
      </c>
      <c r="H1607">
        <f>'Funding Import'!H1609</f>
        <v>110622.58</v>
      </c>
      <c r="I1607" s="139"/>
    </row>
    <row r="1608" spans="1:9" ht="15" x14ac:dyDescent="0.2">
      <c r="A1608" s="191" t="str">
        <f t="shared" si="50"/>
        <v>1640</v>
      </c>
      <c r="B1608" s="191"/>
      <c r="C1608" s="191" t="str">
        <f t="shared" si="51"/>
        <v>16400001</v>
      </c>
      <c r="D1608" t="str">
        <f>'Funding Import'!A1610</f>
        <v>RB051640: TANGLEWOOD NURSERY SCHOOL</v>
      </c>
      <c r="E1608" t="str">
        <f>MID('Funding Import'!B1610,2,4)</f>
        <v>0001</v>
      </c>
      <c r="F1608" t="str">
        <f>MID('Funding Import'!B1610,8,50)</f>
        <v>FORMULA FUNDED (EXCL RATES)</v>
      </c>
      <c r="G1608" t="str">
        <f>'Funding Import'!I1610</f>
        <v>Spreadsheet B 393406 20716356 ES029 DP0529 TeachersPayGrant TPG21-22 P2 ES029 DP0529 TeachersPayGrant TPG21-22 P2</v>
      </c>
      <c r="H1608">
        <f>'Funding Import'!H1610</f>
        <v>3409</v>
      </c>
      <c r="I1608" s="139"/>
    </row>
    <row r="1609" spans="1:9" ht="15" x14ac:dyDescent="0.2">
      <c r="A1609" s="191" t="str">
        <f t="shared" si="50"/>
        <v>1640</v>
      </c>
      <c r="B1609" s="191"/>
      <c r="C1609" s="191" t="str">
        <f t="shared" si="51"/>
        <v>16400001</v>
      </c>
      <c r="D1609" t="str">
        <f>'Funding Import'!A1611</f>
        <v>RB051640: TANGLEWOOD NURSERY SCHOOL</v>
      </c>
      <c r="E1609" t="str">
        <f>MID('Funding Import'!B1611,2,4)</f>
        <v>0001</v>
      </c>
      <c r="F1609" t="str">
        <f>MID('Funding Import'!B1611,8,50)</f>
        <v>FORMULA FUNDED (EXCL RATES)</v>
      </c>
      <c r="G1609" t="str">
        <f>'Funding Import'!I1611</f>
        <v>Spreadsheet B 393405 20716327 ES028 DP0528 TeachPensionGrnt PensionG P2 ES028 DP0528 TeachPensionGrnt PensionG P2</v>
      </c>
      <c r="H1609">
        <f>'Funding Import'!H1611</f>
        <v>9633</v>
      </c>
      <c r="I1609" s="139"/>
    </row>
    <row r="1610" spans="1:9" ht="15" x14ac:dyDescent="0.2">
      <c r="A1610" s="191" t="str">
        <f t="shared" si="50"/>
        <v>1640</v>
      </c>
      <c r="B1610" s="191"/>
      <c r="C1610" s="191" t="str">
        <f t="shared" si="51"/>
        <v>16400001</v>
      </c>
      <c r="D1610" t="str">
        <f>'Funding Import'!A1612</f>
        <v>RB051640: TANGLEWOOD NURSERY SCHOOL</v>
      </c>
      <c r="E1610" t="str">
        <f>MID('Funding Import'!B1612,2,4)</f>
        <v>0001</v>
      </c>
      <c r="F1610" t="str">
        <f>MID('Funding Import'!B1612,8,50)</f>
        <v>FORMULA FUNDED (EXCL RATES)</v>
      </c>
      <c r="G1610" t="str">
        <f>'Funding Import'!I1612</f>
        <v>Spreadsheet B 395854 20828626 ES053 MK0591 FEEE234 SUM21ACT ES053 MK0591 FEEE234 SUM21ACT</v>
      </c>
      <c r="H1610">
        <f>'Funding Import'!H1612</f>
        <v>123654.32</v>
      </c>
      <c r="I1610" s="139"/>
    </row>
    <row r="1611" spans="1:9" ht="15" x14ac:dyDescent="0.2">
      <c r="A1611" s="191" t="str">
        <f t="shared" si="50"/>
        <v>1640</v>
      </c>
      <c r="B1611" s="191"/>
      <c r="C1611" s="191" t="str">
        <f t="shared" si="51"/>
        <v>16400001</v>
      </c>
      <c r="D1611" t="str">
        <f>'Funding Import'!A1613</f>
        <v>RB051640: TANGLEWOOD NURSERY SCHOOL</v>
      </c>
      <c r="E1611" t="str">
        <f>MID('Funding Import'!B1613,2,4)</f>
        <v>0001</v>
      </c>
      <c r="F1611" t="str">
        <f>MID('Funding Import'!B1613,8,50)</f>
        <v>FORMULA FUNDED (EXCL RATES)</v>
      </c>
      <c r="G1611" t="str">
        <f>'Funding Import'!I1613</f>
        <v>Spreadsheet B 399874 21002937 FEEE234 Summer 2021 AMENDMENT ES088 RM0132 FEEE234 Summer 2021 AMENDMENT</v>
      </c>
      <c r="H1611">
        <f>'Funding Import'!H1613</f>
        <v>300.89999999999998</v>
      </c>
      <c r="I1611" s="139"/>
    </row>
    <row r="1612" spans="1:9" ht="15" x14ac:dyDescent="0.2">
      <c r="A1612" s="191" t="str">
        <f t="shared" si="50"/>
        <v>1640</v>
      </c>
      <c r="B1612" s="191"/>
      <c r="C1612" s="191" t="str">
        <f t="shared" si="51"/>
        <v>16400001</v>
      </c>
      <c r="D1612" t="str">
        <f>'Funding Import'!A1614</f>
        <v>RB051640: TANGLEWOOD NURSERY SCHOOL</v>
      </c>
      <c r="E1612" t="str">
        <f>MID('Funding Import'!B1614,2,4)</f>
        <v>0001</v>
      </c>
      <c r="F1612" t="str">
        <f>MID('Funding Import'!B1614,8,50)</f>
        <v>FORMULA FUNDED (EXCL RATES)</v>
      </c>
      <c r="G1612" t="str">
        <f>'Funding Import'!I1614</f>
        <v>Spreadsheet B 401824 21143798 ES100 MK0709  FEEE234 AUT21INT ES100 MK0709  FEEE234 AUT21INT</v>
      </c>
      <c r="H1612">
        <f>'Funding Import'!H1614</f>
        <v>79198.559999999998</v>
      </c>
      <c r="I1612" s="139"/>
    </row>
    <row r="1613" spans="1:9" ht="15" x14ac:dyDescent="0.2">
      <c r="A1613" s="191" t="str">
        <f t="shared" si="50"/>
        <v>1640</v>
      </c>
      <c r="B1613" s="191"/>
      <c r="C1613" s="191" t="str">
        <f t="shared" si="51"/>
        <v>16400001</v>
      </c>
      <c r="D1613" t="str">
        <f>'Funding Import'!A1615</f>
        <v>RB051640: TANGLEWOOD NURSERY SCHOOL</v>
      </c>
      <c r="E1613" t="str">
        <f>MID('Funding Import'!B1615,2,4)</f>
        <v>0001</v>
      </c>
      <c r="F1613" t="str">
        <f>MID('Funding Import'!B1615,8,50)</f>
        <v>FORMULA FUNDED (EXCL RATES)</v>
      </c>
      <c r="G1613" t="str">
        <f>'Funding Import'!I1615</f>
        <v>DL 8647 FEEE234 AUT21DAF</v>
      </c>
      <c r="H1613">
        <f>'Funding Import'!H1615</f>
        <v>3075</v>
      </c>
      <c r="I1613" s="139"/>
    </row>
    <row r="1614" spans="1:9" ht="15" x14ac:dyDescent="0.2">
      <c r="A1614" s="191" t="str">
        <f t="shared" si="50"/>
        <v>1640</v>
      </c>
      <c r="B1614" s="191"/>
      <c r="C1614" s="191" t="str">
        <f t="shared" si="51"/>
        <v>16400001</v>
      </c>
      <c r="D1614" t="str">
        <f>'Funding Import'!A1616</f>
        <v>RB051640: TANGLEWOOD NURSERY SCHOOL</v>
      </c>
      <c r="E1614" t="str">
        <f>MID('Funding Import'!B1616,2,4)</f>
        <v>0001</v>
      </c>
      <c r="F1614" t="str">
        <f>MID('Funding Import'!B1616,8,50)</f>
        <v>FORMULA FUNDED (EXCL RATES)</v>
      </c>
      <c r="G1614" t="str">
        <f>'Funding Import'!I1616</f>
        <v>DL 8652 FEEE234 AUT21ACT</v>
      </c>
      <c r="H1614">
        <f>'Funding Import'!H1616</f>
        <v>98408.52</v>
      </c>
      <c r="I1614" s="139"/>
    </row>
    <row r="1615" spans="1:9" ht="15" x14ac:dyDescent="0.2">
      <c r="A1615" s="191" t="str">
        <f t="shared" si="50"/>
        <v>1640</v>
      </c>
      <c r="B1615" s="191"/>
      <c r="C1615" s="191" t="str">
        <f t="shared" si="51"/>
        <v>16400001</v>
      </c>
      <c r="D1615" t="str">
        <f>'Funding Import'!A1617</f>
        <v>RB051640: TANGLEWOOD NURSERY SCHOOL</v>
      </c>
      <c r="E1615" t="str">
        <f>MID('Funding Import'!B1617,2,4)</f>
        <v>0001</v>
      </c>
      <c r="F1615" t="str">
        <f>MID('Funding Import'!B1617,8,50)</f>
        <v>FORMULA FUNDED (EXCL RATES)</v>
      </c>
      <c r="G1615" t="str">
        <f>'Funding Import'!I1617</f>
        <v>DL 8678 TeachPensionGrnt 0001TPEC</v>
      </c>
      <c r="H1615">
        <f>'Funding Import'!H1617</f>
        <v>13485</v>
      </c>
      <c r="I1615" s="139"/>
    </row>
    <row r="1616" spans="1:9" ht="15" x14ac:dyDescent="0.2">
      <c r="A1616" s="191" t="str">
        <f t="shared" si="50"/>
        <v>1640</v>
      </c>
      <c r="B1616" s="191"/>
      <c r="C1616" s="191" t="str">
        <f t="shared" si="51"/>
        <v>16400001</v>
      </c>
      <c r="D1616" t="str">
        <f>'Funding Import'!A1618</f>
        <v>RB051640: TANGLEWOOD NURSERY SCHOOL</v>
      </c>
      <c r="E1616" t="str">
        <f>MID('Funding Import'!B1618,2,4)</f>
        <v>0001</v>
      </c>
      <c r="F1616" t="str">
        <f>MID('Funding Import'!B1618,8,50)</f>
        <v>FORMULA FUNDED (EXCL RATES)</v>
      </c>
      <c r="G1616" t="str">
        <f>'Funding Import'!I1618</f>
        <v>DL 8675 TeachersPayGrant 0001TPG</v>
      </c>
      <c r="H1616">
        <f>'Funding Import'!H1618</f>
        <v>4773</v>
      </c>
      <c r="I1616" s="139"/>
    </row>
    <row r="1617" spans="1:9" ht="15" x14ac:dyDescent="0.2">
      <c r="A1617" s="191" t="str">
        <f t="shared" si="50"/>
        <v>1640</v>
      </c>
      <c r="B1617" s="191"/>
      <c r="C1617" s="191" t="str">
        <f t="shared" si="51"/>
        <v>16400001</v>
      </c>
      <c r="D1617" t="str">
        <f>'Funding Import'!A1619</f>
        <v>RB051640: TANGLEWOOD NURSERY SCHOOL</v>
      </c>
      <c r="E1617" t="str">
        <f>MID('Funding Import'!B1619,2,4)</f>
        <v>0001</v>
      </c>
      <c r="F1617" t="str">
        <f>MID('Funding Import'!B1619,8,50)</f>
        <v>FORMULA FUNDED (EXCL RATES)</v>
      </c>
      <c r="G1617" t="str">
        <f>'Funding Import'!I1619</f>
        <v>DL 8683 FEEE234 AUT21AMD</v>
      </c>
      <c r="H1617">
        <f>'Funding Import'!H1619</f>
        <v>2405.85</v>
      </c>
      <c r="I1617" s="139"/>
    </row>
    <row r="1618" spans="1:9" ht="15" x14ac:dyDescent="0.2">
      <c r="A1618" s="191" t="str">
        <f t="shared" si="50"/>
        <v>1640</v>
      </c>
      <c r="B1618" s="191"/>
      <c r="C1618" s="191" t="str">
        <f t="shared" si="51"/>
        <v>16400001</v>
      </c>
      <c r="D1618" t="str">
        <f>'Funding Import'!A1620</f>
        <v>RB051640: TANGLEWOOD NURSERY SCHOOL</v>
      </c>
      <c r="E1618" t="str">
        <f>MID('Funding Import'!B1620,2,4)</f>
        <v>0001</v>
      </c>
      <c r="F1618" t="str">
        <f>MID('Funding Import'!B1620,8,50)</f>
        <v>FORMULA FUNDED (EXCL RATES)</v>
      </c>
      <c r="G1618" t="str">
        <f>'Funding Import'!I1620</f>
        <v>DL 8708 SPR22INT - FEEE234</v>
      </c>
      <c r="H1618">
        <f>'Funding Import'!H1620</f>
        <v>83349.8</v>
      </c>
      <c r="I1618" s="139"/>
    </row>
    <row r="1619" spans="1:9" ht="15" x14ac:dyDescent="0.2">
      <c r="A1619" s="191" t="str">
        <f t="shared" si="50"/>
        <v>1640</v>
      </c>
      <c r="B1619" s="191"/>
      <c r="C1619" s="191" t="str">
        <f t="shared" si="51"/>
        <v>16400003</v>
      </c>
      <c r="D1619" t="str">
        <f>'Funding Import'!A1621</f>
        <v>RB051640: TANGLEWOOD NURSERY SCHOOL</v>
      </c>
      <c r="E1619" t="str">
        <f>MID('Funding Import'!B1621,2,4)</f>
        <v>0003</v>
      </c>
      <c r="F1619" t="str">
        <f>MID('Funding Import'!B1621,8,50)</f>
        <v>BROUGHT FORWARD</v>
      </c>
      <c r="G1619" t="str">
        <f>'Funding Import'!I1621</f>
        <v>Spreadsheet B 394797 20778211 ES055 MK0568 10003 OPENING BALANCES ES055 MK0568 10003 OPENING BALANCES</v>
      </c>
      <c r="H1619">
        <f>'Funding Import'!H1621</f>
        <v>60072.2</v>
      </c>
      <c r="I1619" s="139"/>
    </row>
    <row r="1620" spans="1:9" ht="15" x14ac:dyDescent="0.2">
      <c r="A1620" s="191" t="str">
        <f t="shared" si="50"/>
        <v>1640</v>
      </c>
      <c r="B1620" s="191"/>
      <c r="C1620" s="191" t="str">
        <f t="shared" si="51"/>
        <v>16400004</v>
      </c>
      <c r="D1620" t="str">
        <f>'Funding Import'!A1622</f>
        <v>RB051640: TANGLEWOOD NURSERY SCHOOL</v>
      </c>
      <c r="E1620" t="str">
        <f>MID('Funding Import'!B1622,2,4)</f>
        <v>0004</v>
      </c>
      <c r="F1620" t="str">
        <f>MID('Funding Import'!B1622,8,50)</f>
        <v>STATEMENTED SEN</v>
      </c>
      <c r="G1620" t="str">
        <f>'Funding Import'!I1622</f>
        <v>Spreadsheet B 393400 20716028 ES020 DP0525 SEN BLOCKFUNDING SUM 21b ES020 DP0525 SEN BLOCKFUNDING SUM 21b</v>
      </c>
      <c r="H1620">
        <f>'Funding Import'!H1622</f>
        <v>20594</v>
      </c>
      <c r="I1620" s="139"/>
    </row>
    <row r="1621" spans="1:9" ht="15" x14ac:dyDescent="0.2">
      <c r="A1621" s="191" t="str">
        <f t="shared" si="50"/>
        <v>1640</v>
      </c>
      <c r="B1621" s="191"/>
      <c r="C1621" s="191" t="str">
        <f t="shared" si="51"/>
        <v>16400004</v>
      </c>
      <c r="D1621" t="str">
        <f>'Funding Import'!A1623</f>
        <v>RB051640: TANGLEWOOD NURSERY SCHOOL</v>
      </c>
      <c r="E1621" t="str">
        <f>MID('Funding Import'!B1623,2,4)</f>
        <v>0004</v>
      </c>
      <c r="F1621" t="str">
        <f>MID('Funding Import'!B1623,8,50)</f>
        <v>STATEMENTED SEN</v>
      </c>
      <c r="G1621" t="str">
        <f>'Funding Import'!I1623</f>
        <v>Spreadsheet B 398914 20926071 ES074 CJ0153 EY SENPREMIUM AUT-20 ES074 CJ0153 EY SENPREMIUM SUM-21</v>
      </c>
      <c r="H1621">
        <f>'Funding Import'!H1623</f>
        <v>14457</v>
      </c>
      <c r="I1621" s="139"/>
    </row>
    <row r="1622" spans="1:9" ht="15" x14ac:dyDescent="0.2">
      <c r="A1622" s="191" t="str">
        <f t="shared" si="50"/>
        <v>1640</v>
      </c>
      <c r="B1622" s="191"/>
      <c r="C1622" s="191" t="str">
        <f t="shared" si="51"/>
        <v>16400004</v>
      </c>
      <c r="D1622" t="str">
        <f>'Funding Import'!A1624</f>
        <v>RB051640: TANGLEWOOD NURSERY SCHOOL</v>
      </c>
      <c r="E1622" t="str">
        <f>MID('Funding Import'!B1624,2,4)</f>
        <v>0004</v>
      </c>
      <c r="F1622" t="str">
        <f>MID('Funding Import'!B1624,8,50)</f>
        <v>STATEMENTED SEN</v>
      </c>
      <c r="G1622" t="str">
        <f>'Funding Import'!I1624</f>
        <v>Spreadsheet B 398910 20926031 ES072 CJ0151 EY SENPREMIUM AUT-20 ES072 CJ0151 EY SENPREMIUM AUT-20</v>
      </c>
      <c r="H1622">
        <f>'Funding Import'!H1624</f>
        <v>122</v>
      </c>
      <c r="I1622" s="139"/>
    </row>
    <row r="1623" spans="1:9" ht="15" x14ac:dyDescent="0.2">
      <c r="A1623" s="191" t="str">
        <f t="shared" si="50"/>
        <v>1640</v>
      </c>
      <c r="B1623" s="191"/>
      <c r="C1623" s="191" t="str">
        <f t="shared" si="51"/>
        <v>16400004</v>
      </c>
      <c r="D1623" t="str">
        <f>'Funding Import'!A1625</f>
        <v>RB051640: TANGLEWOOD NURSERY SCHOOL</v>
      </c>
      <c r="E1623" t="str">
        <f>MID('Funding Import'!B1625,2,4)</f>
        <v>0004</v>
      </c>
      <c r="F1623" t="str">
        <f>MID('Funding Import'!B1625,8,50)</f>
        <v>STATEMENTED SEN</v>
      </c>
      <c r="G1623" t="str">
        <f>'Funding Import'!I1625</f>
        <v>Spreadsheet B 398912 20926051 ES073 CJ0152 EY SENPREMIUM AUT-20 ES073 CJ0152 EY SENPREMIUM SPR-21</v>
      </c>
      <c r="H1623">
        <f>'Funding Import'!H1625</f>
        <v>95</v>
      </c>
      <c r="I1623" s="139"/>
    </row>
    <row r="1624" spans="1:9" ht="15" x14ac:dyDescent="0.2">
      <c r="A1624" s="191" t="str">
        <f t="shared" si="50"/>
        <v>1640</v>
      </c>
      <c r="B1624" s="191"/>
      <c r="C1624" s="191" t="str">
        <f t="shared" si="51"/>
        <v>16400004</v>
      </c>
      <c r="D1624" t="str">
        <f>'Funding Import'!A1626</f>
        <v>RB051640: TANGLEWOOD NURSERY SCHOOL</v>
      </c>
      <c r="E1624" t="str">
        <f>MID('Funding Import'!B1626,2,4)</f>
        <v>0004</v>
      </c>
      <c r="F1624" t="str">
        <f>MID('Funding Import'!B1626,8,50)</f>
        <v>STATEMENTED SEN</v>
      </c>
      <c r="G1624" t="str">
        <f>'Funding Import'!I1626</f>
        <v>Spreadsheet B 402847 21179103 ES109 CJ0163 SEN BLOCKFUNDING AUT 21 ES109 CJ0163 SEN BLOCKFUNDING AUT 21</v>
      </c>
      <c r="H1624">
        <f>'Funding Import'!H1626</f>
        <v>16460</v>
      </c>
      <c r="I1624" s="139"/>
    </row>
    <row r="1625" spans="1:9" ht="15" x14ac:dyDescent="0.2">
      <c r="A1625" s="191" t="str">
        <f t="shared" si="50"/>
        <v>1640</v>
      </c>
      <c r="B1625" s="191"/>
      <c r="C1625" s="191" t="str">
        <f t="shared" si="51"/>
        <v>16400004</v>
      </c>
      <c r="D1625" t="str">
        <f>'Funding Import'!A1627</f>
        <v>RB051640: TANGLEWOOD NURSERY SCHOOL</v>
      </c>
      <c r="E1625" t="str">
        <f>MID('Funding Import'!B1627,2,4)</f>
        <v>0004</v>
      </c>
      <c r="F1625" t="str">
        <f>MID('Funding Import'!B1627,8,50)</f>
        <v>STATEMENTED SEN</v>
      </c>
      <c r="G1625" t="str">
        <f>'Funding Import'!I1627</f>
        <v>Spreadsheet B 402843 21179064 ES112 MK0721 EY SENPREMIUM SUM-21 ES112 MK0721 EY SENPREMIUM SUM-21</v>
      </c>
      <c r="H1625">
        <f>'Funding Import'!H1627</f>
        <v>1024</v>
      </c>
      <c r="I1625" s="139"/>
    </row>
    <row r="1626" spans="1:9" ht="15" x14ac:dyDescent="0.2">
      <c r="A1626" s="191" t="str">
        <f t="shared" si="50"/>
        <v>1642</v>
      </c>
      <c r="B1626" s="191"/>
      <c r="C1626" s="191" t="str">
        <f t="shared" si="51"/>
        <v>16420001</v>
      </c>
      <c r="D1626" t="str">
        <f>'Funding Import'!A1628</f>
        <v>RB051642: WOODCROFT NURSERY SCHOOL</v>
      </c>
      <c r="E1626" t="str">
        <f>MID('Funding Import'!B1628,2,4)</f>
        <v>0001</v>
      </c>
      <c r="F1626" t="str">
        <f>MID('Funding Import'!B1628,8,50)</f>
        <v>FORMULA FUNDED (EXCL RATES)</v>
      </c>
      <c r="G1626" t="str">
        <f>'Funding Import'!I1628</f>
        <v>Spreadsheet B 393405 20716327 ES028 DP0528 TeachPensionGrnt PensionG P2 ES028 DP0528 TeachPensionGrnt PensionG P2</v>
      </c>
      <c r="H1626">
        <f>'Funding Import'!H1628</f>
        <v>6256</v>
      </c>
      <c r="I1626" s="139"/>
    </row>
    <row r="1627" spans="1:9" ht="15" x14ac:dyDescent="0.2">
      <c r="A1627" s="191" t="str">
        <f t="shared" si="50"/>
        <v>1642</v>
      </c>
      <c r="B1627" s="191"/>
      <c r="C1627" s="191" t="str">
        <f t="shared" si="51"/>
        <v>16420001</v>
      </c>
      <c r="D1627" t="str">
        <f>'Funding Import'!A1629</f>
        <v>RB051642: WOODCROFT NURSERY SCHOOL</v>
      </c>
      <c r="E1627" t="str">
        <f>MID('Funding Import'!B1629,2,4)</f>
        <v>0001</v>
      </c>
      <c r="F1627" t="str">
        <f>MID('Funding Import'!B1629,8,50)</f>
        <v>FORMULA FUNDED (EXCL RATES)</v>
      </c>
      <c r="G1627" t="str">
        <f>'Funding Import'!I1629</f>
        <v>Spreadsheet B 393406 20716356 ES029 DP0529 TeachersPayGrant TPG21-22 P2 ES029 DP0529 TeachersPayGrant TPG21-22 P2</v>
      </c>
      <c r="H1627">
        <f>'Funding Import'!H1629</f>
        <v>2214</v>
      </c>
      <c r="I1627" s="139"/>
    </row>
    <row r="1628" spans="1:9" ht="15" x14ac:dyDescent="0.2">
      <c r="A1628" s="191" t="str">
        <f t="shared" si="50"/>
        <v>1642</v>
      </c>
      <c r="B1628" s="191"/>
      <c r="C1628" s="191" t="str">
        <f t="shared" si="51"/>
        <v>16420001</v>
      </c>
      <c r="D1628" t="str">
        <f>'Funding Import'!A1630</f>
        <v>RB051642: WOODCROFT NURSERY SCHOOL</v>
      </c>
      <c r="E1628" t="str">
        <f>MID('Funding Import'!B1630,2,4)</f>
        <v>0001</v>
      </c>
      <c r="F1628" t="str">
        <f>MID('Funding Import'!B1630,8,50)</f>
        <v>FORMULA FUNDED (EXCL RATES)</v>
      </c>
      <c r="G1628" t="str">
        <f>'Funding Import'!I1630</f>
        <v>Spreadsheet B 394732 20771283 ES051 MK0563 FEEE234 SUM21INT ES051 MK0563 FEEE234 SUM21INT</v>
      </c>
      <c r="H1628">
        <f>'Funding Import'!H1630</f>
        <v>82961.81</v>
      </c>
      <c r="I1628" s="139"/>
    </row>
    <row r="1629" spans="1:9" ht="15" x14ac:dyDescent="0.2">
      <c r="A1629" s="191" t="str">
        <f t="shared" si="50"/>
        <v>1642</v>
      </c>
      <c r="B1629" s="191"/>
      <c r="C1629" s="191" t="str">
        <f t="shared" si="51"/>
        <v>16420001</v>
      </c>
      <c r="D1629" t="str">
        <f>'Funding Import'!A1631</f>
        <v>RB051642: WOODCROFT NURSERY SCHOOL</v>
      </c>
      <c r="E1629" t="str">
        <f>MID('Funding Import'!B1631,2,4)</f>
        <v>0001</v>
      </c>
      <c r="F1629" t="str">
        <f>MID('Funding Import'!B1631,8,50)</f>
        <v>FORMULA FUNDED (EXCL RATES)</v>
      </c>
      <c r="G1629" t="str">
        <f>'Funding Import'!I1631</f>
        <v>Spreadsheet B 395854 20828626 ES053 MK0591 FEEE234 SUM21ACT ES053 MK0591 FEEE234 SUM21ACT</v>
      </c>
      <c r="H1629">
        <f>'Funding Import'!H1631</f>
        <v>109355.71</v>
      </c>
      <c r="I1629" s="139"/>
    </row>
    <row r="1630" spans="1:9" ht="15" x14ac:dyDescent="0.2">
      <c r="A1630" s="191" t="str">
        <f t="shared" si="50"/>
        <v>1642</v>
      </c>
      <c r="B1630" s="191"/>
      <c r="C1630" s="191" t="str">
        <f t="shared" si="51"/>
        <v>16420001</v>
      </c>
      <c r="D1630" t="str">
        <f>'Funding Import'!A1632</f>
        <v>RB051642: WOODCROFT NURSERY SCHOOL</v>
      </c>
      <c r="E1630" t="str">
        <f>MID('Funding Import'!B1632,2,4)</f>
        <v>0001</v>
      </c>
      <c r="F1630" t="str">
        <f>MID('Funding Import'!B1632,8,50)</f>
        <v>FORMULA FUNDED (EXCL RATES)</v>
      </c>
      <c r="G1630" t="str">
        <f>'Funding Import'!I1632</f>
        <v>Spreadsheet B 399874 21002937 FEEE234 Summer 2021 AMENDMENT ES088 RM0132 FEEE234 Summer 2021 AMENDMENT</v>
      </c>
      <c r="H1630">
        <f>'Funding Import'!H1632</f>
        <v>3567.35</v>
      </c>
      <c r="I1630" s="139"/>
    </row>
    <row r="1631" spans="1:9" ht="15" x14ac:dyDescent="0.2">
      <c r="A1631" s="191" t="str">
        <f t="shared" si="50"/>
        <v>1642</v>
      </c>
      <c r="B1631" s="191"/>
      <c r="C1631" s="191" t="str">
        <f t="shared" si="51"/>
        <v>16420001</v>
      </c>
      <c r="D1631" t="str">
        <f>'Funding Import'!A1633</f>
        <v>RB051642: WOODCROFT NURSERY SCHOOL</v>
      </c>
      <c r="E1631" t="str">
        <f>MID('Funding Import'!B1633,2,4)</f>
        <v>0001</v>
      </c>
      <c r="F1631" t="str">
        <f>MID('Funding Import'!B1633,8,50)</f>
        <v>FORMULA FUNDED (EXCL RATES)</v>
      </c>
      <c r="G1631" t="str">
        <f>'Funding Import'!I1633</f>
        <v>Spreadsheet B 401824 21143798 ES100 MK0709  FEEE234 AUT21INT ES100 MK0709  FEEE234 AUT21INT</v>
      </c>
      <c r="H1631">
        <f>'Funding Import'!H1633</f>
        <v>68851.649999999994</v>
      </c>
      <c r="I1631" s="139"/>
    </row>
    <row r="1632" spans="1:9" ht="15" x14ac:dyDescent="0.2">
      <c r="A1632" s="191" t="str">
        <f t="shared" si="50"/>
        <v>1642</v>
      </c>
      <c r="B1632" s="191"/>
      <c r="C1632" s="191" t="str">
        <f t="shared" si="51"/>
        <v>16420001</v>
      </c>
      <c r="D1632" t="str">
        <f>'Funding Import'!A1634</f>
        <v>RB051642: WOODCROFT NURSERY SCHOOL</v>
      </c>
      <c r="E1632" t="str">
        <f>MID('Funding Import'!B1634,2,4)</f>
        <v>0001</v>
      </c>
      <c r="F1632" t="str">
        <f>MID('Funding Import'!B1634,8,50)</f>
        <v>FORMULA FUNDED (EXCL RATES)</v>
      </c>
      <c r="G1632" t="str">
        <f>'Funding Import'!I1634</f>
        <v>DL 8647 FEEE234 AUT21DAF</v>
      </c>
      <c r="H1632">
        <f>'Funding Import'!H1634</f>
        <v>1845</v>
      </c>
      <c r="I1632" s="139"/>
    </row>
    <row r="1633" spans="1:9" ht="15" x14ac:dyDescent="0.2">
      <c r="A1633" s="191" t="str">
        <f t="shared" si="50"/>
        <v>1642</v>
      </c>
      <c r="B1633" s="191"/>
      <c r="C1633" s="191" t="str">
        <f t="shared" si="51"/>
        <v>16420001</v>
      </c>
      <c r="D1633" t="str">
        <f>'Funding Import'!A1635</f>
        <v>RB051642: WOODCROFT NURSERY SCHOOL</v>
      </c>
      <c r="E1633" t="str">
        <f>MID('Funding Import'!B1635,2,4)</f>
        <v>0001</v>
      </c>
      <c r="F1633" t="str">
        <f>MID('Funding Import'!B1635,8,50)</f>
        <v>FORMULA FUNDED (EXCL RATES)</v>
      </c>
      <c r="G1633" t="str">
        <f>'Funding Import'!I1635</f>
        <v>DL 8652 FEEE234 AUT21ACT</v>
      </c>
      <c r="H1633">
        <f>'Funding Import'!H1635</f>
        <v>77656.149999999994</v>
      </c>
      <c r="I1633" s="139"/>
    </row>
    <row r="1634" spans="1:9" ht="15" x14ac:dyDescent="0.2">
      <c r="A1634" s="191" t="str">
        <f t="shared" si="50"/>
        <v>1642</v>
      </c>
      <c r="B1634" s="191"/>
      <c r="C1634" s="191" t="str">
        <f t="shared" si="51"/>
        <v>16420001</v>
      </c>
      <c r="D1634" t="str">
        <f>'Funding Import'!A1636</f>
        <v>RB051642: WOODCROFT NURSERY SCHOOL</v>
      </c>
      <c r="E1634" t="str">
        <f>MID('Funding Import'!B1636,2,4)</f>
        <v>0001</v>
      </c>
      <c r="F1634" t="str">
        <f>MID('Funding Import'!B1636,8,50)</f>
        <v>FORMULA FUNDED (EXCL RATES)</v>
      </c>
      <c r="G1634" t="str">
        <f>'Funding Import'!I1636</f>
        <v>DL 8678 TeachPensionGrnt 0001TPEC</v>
      </c>
      <c r="H1634">
        <f>'Funding Import'!H1636</f>
        <v>8758</v>
      </c>
      <c r="I1634" s="139"/>
    </row>
    <row r="1635" spans="1:9" ht="15" x14ac:dyDescent="0.2">
      <c r="A1635" s="191" t="str">
        <f t="shared" si="50"/>
        <v>1642</v>
      </c>
      <c r="B1635" s="191"/>
      <c r="C1635" s="191" t="str">
        <f t="shared" si="51"/>
        <v>16420001</v>
      </c>
      <c r="D1635" t="str">
        <f>'Funding Import'!A1637</f>
        <v>RB051642: WOODCROFT NURSERY SCHOOL</v>
      </c>
      <c r="E1635" t="str">
        <f>MID('Funding Import'!B1637,2,4)</f>
        <v>0001</v>
      </c>
      <c r="F1635" t="str">
        <f>MID('Funding Import'!B1637,8,50)</f>
        <v>FORMULA FUNDED (EXCL RATES)</v>
      </c>
      <c r="G1635" t="str">
        <f>'Funding Import'!I1637</f>
        <v>DL 8675 TeachersPayGrant 0001TPG</v>
      </c>
      <c r="H1635">
        <f>'Funding Import'!H1637</f>
        <v>3100</v>
      </c>
      <c r="I1635" s="139"/>
    </row>
    <row r="1636" spans="1:9" ht="15" x14ac:dyDescent="0.2">
      <c r="A1636" s="191" t="str">
        <f t="shared" si="50"/>
        <v>1642</v>
      </c>
      <c r="B1636" s="191"/>
      <c r="C1636" s="191" t="str">
        <f t="shared" si="51"/>
        <v>16420001</v>
      </c>
      <c r="D1636" t="str">
        <f>'Funding Import'!A1638</f>
        <v>RB051642: WOODCROFT NURSERY SCHOOL</v>
      </c>
      <c r="E1636" t="str">
        <f>MID('Funding Import'!B1638,2,4)</f>
        <v>0001</v>
      </c>
      <c r="F1636" t="str">
        <f>MID('Funding Import'!B1638,8,50)</f>
        <v>FORMULA FUNDED (EXCL RATES)</v>
      </c>
      <c r="G1636" t="str">
        <f>'Funding Import'!I1638</f>
        <v>DL 8683 FEEE234 AUT21AMD</v>
      </c>
      <c r="H1636">
        <f>'Funding Import'!H1638</f>
        <v>1500.3</v>
      </c>
      <c r="I1636" s="139"/>
    </row>
    <row r="1637" spans="1:9" ht="15" x14ac:dyDescent="0.2">
      <c r="A1637" s="191" t="str">
        <f t="shared" si="50"/>
        <v>1642</v>
      </c>
      <c r="B1637" s="191"/>
      <c r="C1637" s="191" t="str">
        <f t="shared" si="51"/>
        <v>16420001</v>
      </c>
      <c r="D1637" t="str">
        <f>'Funding Import'!A1639</f>
        <v>RB051642: WOODCROFT NURSERY SCHOOL</v>
      </c>
      <c r="E1637" t="str">
        <f>MID('Funding Import'!B1639,2,4)</f>
        <v>0001</v>
      </c>
      <c r="F1637" t="str">
        <f>MID('Funding Import'!B1639,8,50)</f>
        <v>FORMULA FUNDED (EXCL RATES)</v>
      </c>
      <c r="G1637" t="str">
        <f>'Funding Import'!I1639</f>
        <v>DL 8708 SPR22INT - FEEE234</v>
      </c>
      <c r="H1637">
        <f>'Funding Import'!H1639</f>
        <v>61916.44</v>
      </c>
      <c r="I1637" s="139"/>
    </row>
    <row r="1638" spans="1:9" ht="15" x14ac:dyDescent="0.2">
      <c r="A1638" s="191" t="str">
        <f t="shared" si="50"/>
        <v>1642</v>
      </c>
      <c r="B1638" s="191"/>
      <c r="C1638" s="191" t="str">
        <f t="shared" si="51"/>
        <v>16420003</v>
      </c>
      <c r="D1638" t="str">
        <f>'Funding Import'!A1640</f>
        <v>RB051642: WOODCROFT NURSERY SCHOOL</v>
      </c>
      <c r="E1638" t="str">
        <f>MID('Funding Import'!B1640,2,4)</f>
        <v>0003</v>
      </c>
      <c r="F1638" t="str">
        <f>MID('Funding Import'!B1640,8,50)</f>
        <v>BROUGHT FORWARD</v>
      </c>
      <c r="G1638" t="str">
        <f>'Funding Import'!I1640</f>
        <v>Spreadsheet B 394797 20778211 ES055 MK0568 10003 OPENING BALANCES ES055 MK0568 10003 OPENING BALANCES</v>
      </c>
      <c r="H1638">
        <f>'Funding Import'!H1640</f>
        <v>75028.08</v>
      </c>
      <c r="I1638" s="139"/>
    </row>
    <row r="1639" spans="1:9" ht="15" x14ac:dyDescent="0.2">
      <c r="A1639" s="191" t="str">
        <f t="shared" si="50"/>
        <v>1642</v>
      </c>
      <c r="B1639" s="191"/>
      <c r="C1639" s="191" t="str">
        <f t="shared" si="51"/>
        <v>16420004</v>
      </c>
      <c r="D1639" t="str">
        <f>'Funding Import'!A1641</f>
        <v>RB051642: WOODCROFT NURSERY SCHOOL</v>
      </c>
      <c r="E1639" t="str">
        <f>MID('Funding Import'!B1641,2,4)</f>
        <v>0004</v>
      </c>
      <c r="F1639" t="str">
        <f>MID('Funding Import'!B1641,8,50)</f>
        <v>STATEMENTED SEN</v>
      </c>
      <c r="G1639" t="str">
        <f>'Funding Import'!I1641</f>
        <v>Spreadsheet B 393399 20715818 ES019 DP0524 SEN BLOCKFUNDING SUM 21a ES019 DP0524 SEN BLOCKFUNDING SUM 21a</v>
      </c>
      <c r="H1639">
        <f>'Funding Import'!H1641</f>
        <v>12433</v>
      </c>
      <c r="I1639" s="139"/>
    </row>
    <row r="1640" spans="1:9" ht="15" x14ac:dyDescent="0.2">
      <c r="A1640" s="191" t="str">
        <f t="shared" si="50"/>
        <v>1642</v>
      </c>
      <c r="B1640" s="191"/>
      <c r="C1640" s="191" t="str">
        <f t="shared" si="51"/>
        <v>16420004</v>
      </c>
      <c r="D1640" t="str">
        <f>'Funding Import'!A1642</f>
        <v>RB051642: WOODCROFT NURSERY SCHOOL</v>
      </c>
      <c r="E1640" t="str">
        <f>MID('Funding Import'!B1642,2,4)</f>
        <v>0004</v>
      </c>
      <c r="F1640" t="str">
        <f>MID('Funding Import'!B1642,8,50)</f>
        <v>STATEMENTED SEN</v>
      </c>
      <c r="G1640" t="str">
        <f>'Funding Import'!I1642</f>
        <v>Spreadsheet B 393400 20716028 ES020 DP0525 SEN BLOCKFUNDING SUM 21b ES020 DP0525 SEN BLOCKFUNDING SUM 21b</v>
      </c>
      <c r="H1640">
        <f>'Funding Import'!H1642</f>
        <v>20164</v>
      </c>
      <c r="I1640" s="139"/>
    </row>
    <row r="1641" spans="1:9" ht="15" x14ac:dyDescent="0.2">
      <c r="A1641" s="191" t="str">
        <f t="shared" si="50"/>
        <v>1642</v>
      </c>
      <c r="B1641" s="191"/>
      <c r="C1641" s="191" t="str">
        <f t="shared" si="51"/>
        <v>16420004</v>
      </c>
      <c r="D1641" t="str">
        <f>'Funding Import'!A1643</f>
        <v>RB051642: WOODCROFT NURSERY SCHOOL</v>
      </c>
      <c r="E1641" t="str">
        <f>MID('Funding Import'!B1643,2,4)</f>
        <v>0004</v>
      </c>
      <c r="F1641" t="str">
        <f>MID('Funding Import'!B1643,8,50)</f>
        <v>STATEMENTED SEN</v>
      </c>
      <c r="G1641" t="str">
        <f>'Funding Import'!I1643</f>
        <v>Spreadsheet B 398914 20926071 ES074 CJ0153 EY SENPREMIUM AUT-20 ES074 CJ0153 EY SENPREMIUM SUM-21</v>
      </c>
      <c r="H1641">
        <f>'Funding Import'!H1643</f>
        <v>13523</v>
      </c>
      <c r="I1641" s="139"/>
    </row>
    <row r="1642" spans="1:9" ht="15" x14ac:dyDescent="0.2">
      <c r="A1642" s="191" t="str">
        <f t="shared" si="50"/>
        <v>1642</v>
      </c>
      <c r="B1642" s="191"/>
      <c r="C1642" s="191" t="str">
        <f t="shared" si="51"/>
        <v>16420004</v>
      </c>
      <c r="D1642" t="str">
        <f>'Funding Import'!A1644</f>
        <v>RB051642: WOODCROFT NURSERY SCHOOL</v>
      </c>
      <c r="E1642" t="str">
        <f>MID('Funding Import'!B1644,2,4)</f>
        <v>0004</v>
      </c>
      <c r="F1642" t="str">
        <f>MID('Funding Import'!B1644,8,50)</f>
        <v>STATEMENTED SEN</v>
      </c>
      <c r="G1642" t="str">
        <f>'Funding Import'!I1644</f>
        <v>Spreadsheet B 398912 20926051 ES073 CJ0152 EY SENPREMIUM AUT-20 ES073 CJ0152 EY SENPREMIUM SPR-21</v>
      </c>
      <c r="H1642">
        <f>'Funding Import'!H1644</f>
        <v>2479</v>
      </c>
      <c r="I1642" s="139"/>
    </row>
    <row r="1643" spans="1:9" ht="15" x14ac:dyDescent="0.2">
      <c r="A1643" s="191" t="str">
        <f t="shared" si="50"/>
        <v>1642</v>
      </c>
      <c r="B1643" s="191"/>
      <c r="C1643" s="191" t="str">
        <f t="shared" si="51"/>
        <v>16420004</v>
      </c>
      <c r="D1643" t="str">
        <f>'Funding Import'!A1645</f>
        <v>RB051642: WOODCROFT NURSERY SCHOOL</v>
      </c>
      <c r="E1643" t="str">
        <f>MID('Funding Import'!B1645,2,4)</f>
        <v>0004</v>
      </c>
      <c r="F1643" t="str">
        <f>MID('Funding Import'!B1645,8,50)</f>
        <v>STATEMENTED SEN</v>
      </c>
      <c r="G1643" t="str">
        <f>'Funding Import'!I1645</f>
        <v>Spreadsheet B 402847 21179103 ES109 CJ0163 SEN BLOCKFUNDING AUT 21 ES109 CJ0163 SEN BLOCKFUNDING AUT 21</v>
      </c>
      <c r="H1643">
        <f>'Funding Import'!H1645</f>
        <v>16131</v>
      </c>
      <c r="I1643" s="139"/>
    </row>
    <row r="1644" spans="1:9" ht="15" x14ac:dyDescent="0.2">
      <c r="A1644" s="191" t="str">
        <f t="shared" si="50"/>
        <v>1642</v>
      </c>
      <c r="B1644" s="191"/>
      <c r="C1644" s="191" t="str">
        <f t="shared" si="51"/>
        <v>16420004</v>
      </c>
      <c r="D1644" t="str">
        <f>'Funding Import'!A1646</f>
        <v>RB051642: WOODCROFT NURSERY SCHOOL</v>
      </c>
      <c r="E1644" t="str">
        <f>MID('Funding Import'!B1646,2,4)</f>
        <v>0004</v>
      </c>
      <c r="F1644" t="str">
        <f>MID('Funding Import'!B1646,8,50)</f>
        <v>STATEMENTED SEN</v>
      </c>
      <c r="G1644" t="str">
        <f>'Funding Import'!I1646</f>
        <v>DL 8658 EY SENPREMIUM AUT-21</v>
      </c>
      <c r="H1644">
        <f>'Funding Import'!H1646</f>
        <v>3129</v>
      </c>
      <c r="I1644" s="139"/>
    </row>
    <row r="1645" spans="1:9" ht="15" x14ac:dyDescent="0.2">
      <c r="A1645" s="191" t="str">
        <f t="shared" si="50"/>
        <v>1643</v>
      </c>
      <c r="B1645" s="191"/>
      <c r="C1645" s="191" t="str">
        <f t="shared" si="51"/>
        <v>16430001</v>
      </c>
      <c r="D1645" t="str">
        <f>'Funding Import'!A1647</f>
        <v>RB051643: CHANCELLOR PARK PRIMARY</v>
      </c>
      <c r="E1645" t="str">
        <f>MID('Funding Import'!B1647,2,4)</f>
        <v>0001</v>
      </c>
      <c r="F1645" t="str">
        <f>MID('Funding Import'!B1647,8,50)</f>
        <v>FORMULA FUNDED (EXCL RATES)</v>
      </c>
      <c r="G1645" t="str">
        <f>'Funding Import'!I1647</f>
        <v>Spreadsheet B 391145 20630885 ES006 MK0508 10001 FORMULA FUNDED ES006 MK0508 10001 FORMULA FUNDED</v>
      </c>
      <c r="H1645">
        <f>'Funding Import'!H1647</f>
        <v>919042</v>
      </c>
      <c r="I1645" s="139"/>
    </row>
    <row r="1646" spans="1:9" ht="15" x14ac:dyDescent="0.2">
      <c r="A1646" s="191" t="str">
        <f t="shared" si="50"/>
        <v>1643</v>
      </c>
      <c r="B1646" s="191"/>
      <c r="C1646" s="191" t="str">
        <f t="shared" si="51"/>
        <v>16430002</v>
      </c>
      <c r="D1646" t="str">
        <f>'Funding Import'!A1648</f>
        <v>RB051643: CHANCELLOR PARK PRIMARY</v>
      </c>
      <c r="E1646" t="str">
        <f>MID('Funding Import'!B1648,2,4)</f>
        <v>0002</v>
      </c>
      <c r="F1646" t="str">
        <f>MID('Funding Import'!B1648,8,50)</f>
        <v>RATES</v>
      </c>
      <c r="G1646" t="str">
        <f>'Funding Import'!I1648</f>
        <v>Spreadsheet B 391137 20630756 ES007 MK0509 10002 RATES ES007 MK0509 10002 RATES</v>
      </c>
      <c r="H1646">
        <f>'Funding Import'!H1648</f>
        <v>34060</v>
      </c>
      <c r="I1646" s="139"/>
    </row>
    <row r="1647" spans="1:9" ht="15" x14ac:dyDescent="0.2">
      <c r="A1647" s="191" t="str">
        <f t="shared" si="50"/>
        <v>1643</v>
      </c>
      <c r="B1647" s="191"/>
      <c r="C1647" s="191" t="str">
        <f t="shared" si="51"/>
        <v>16430003</v>
      </c>
      <c r="D1647" t="str">
        <f>'Funding Import'!A1649</f>
        <v>RB051643: CHANCELLOR PARK PRIMARY</v>
      </c>
      <c r="E1647" t="str">
        <f>MID('Funding Import'!B1649,2,4)</f>
        <v>0003</v>
      </c>
      <c r="F1647" t="str">
        <f>MID('Funding Import'!B1649,8,50)</f>
        <v>BROUGHT FORWARD</v>
      </c>
      <c r="G1647" t="str">
        <f>'Funding Import'!I1649</f>
        <v>Spreadsheet B 394797 20778211 ES055 MK0568 10003 OPENING BALANCES ES055 MK0568 10003 OPENING BALANCES</v>
      </c>
      <c r="H1647">
        <f>'Funding Import'!H1649</f>
        <v>72254</v>
      </c>
      <c r="I1647" s="139"/>
    </row>
    <row r="1648" spans="1:9" ht="15" x14ac:dyDescent="0.2">
      <c r="A1648" s="191" t="str">
        <f t="shared" si="50"/>
        <v>1643</v>
      </c>
      <c r="B1648" s="191"/>
      <c r="C1648" s="191" t="str">
        <f t="shared" si="51"/>
        <v>16430004</v>
      </c>
      <c r="D1648" t="str">
        <f>'Funding Import'!A1650</f>
        <v>RB051643: CHANCELLOR PARK PRIMARY</v>
      </c>
      <c r="E1648" t="str">
        <f>MID('Funding Import'!B1650,2,4)</f>
        <v>0004</v>
      </c>
      <c r="F1648" t="str">
        <f>MID('Funding Import'!B1650,8,50)</f>
        <v>STATEMENTED SEN</v>
      </c>
      <c r="G1648" t="str">
        <f>'Funding Import'!I1650</f>
        <v>Spreadsheet B 391144 20630818 ES009 MK0511 10004 EHCP ES009 MK0511 10004 EHCP</v>
      </c>
      <c r="H1648">
        <f>'Funding Import'!H1650</f>
        <v>38239</v>
      </c>
      <c r="I1648" s="139"/>
    </row>
    <row r="1649" spans="1:9" ht="15" x14ac:dyDescent="0.2">
      <c r="A1649" s="191" t="str">
        <f t="shared" si="50"/>
        <v>1643</v>
      </c>
      <c r="B1649" s="191"/>
      <c r="C1649" s="191" t="str">
        <f t="shared" si="51"/>
        <v>16430004</v>
      </c>
      <c r="D1649" t="str">
        <f>'Funding Import'!A1651</f>
        <v>RB051643: CHANCELLOR PARK PRIMARY</v>
      </c>
      <c r="E1649" t="str">
        <f>MID('Funding Import'!B1651,2,4)</f>
        <v>0004</v>
      </c>
      <c r="F1649" t="str">
        <f>MID('Funding Import'!B1651,8,50)</f>
        <v>STATEMENTED SEN</v>
      </c>
      <c r="G1649" t="str">
        <f>'Funding Import'!I1651</f>
        <v>Spreadsheet B 401820 21143763 ES099 MK0707 SEN TOP-UP SUM2 SUM-21 ES099 MK0707 SEN TOP-UP SUM2 SUM-21</v>
      </c>
      <c r="H1649">
        <f>'Funding Import'!H1651</f>
        <v>3448</v>
      </c>
      <c r="I1649" s="139"/>
    </row>
    <row r="1650" spans="1:9" ht="15" x14ac:dyDescent="0.2">
      <c r="A1650" s="191" t="str">
        <f t="shared" si="50"/>
        <v>1643</v>
      </c>
      <c r="B1650" s="191"/>
      <c r="C1650" s="191" t="str">
        <f t="shared" si="51"/>
        <v>16430004</v>
      </c>
      <c r="D1650" t="str">
        <f>'Funding Import'!A1652</f>
        <v>RB051643: CHANCELLOR PARK PRIMARY</v>
      </c>
      <c r="E1650" t="str">
        <f>MID('Funding Import'!B1652,2,4)</f>
        <v>0004</v>
      </c>
      <c r="F1650" t="str">
        <f>MID('Funding Import'!B1652,8,50)</f>
        <v>STATEMENTED SEN</v>
      </c>
      <c r="G1650" t="str">
        <f>'Funding Import'!I1652</f>
        <v>DL 8688 SEN TOP-UP AUT1 AUT-21</v>
      </c>
      <c r="H1650">
        <f>'Funding Import'!H1652</f>
        <v>11580</v>
      </c>
      <c r="I1650" s="139"/>
    </row>
    <row r="1651" spans="1:9" ht="15" x14ac:dyDescent="0.2">
      <c r="A1651" s="191" t="str">
        <f t="shared" si="50"/>
        <v>1643</v>
      </c>
      <c r="B1651" s="191"/>
      <c r="C1651" s="191" t="str">
        <f t="shared" si="51"/>
        <v>16430006</v>
      </c>
      <c r="D1651" t="str">
        <f>'Funding Import'!A1653</f>
        <v>RB051643: CHANCELLOR PARK PRIMARY</v>
      </c>
      <c r="E1651" t="str">
        <f>MID('Funding Import'!B1653,2,4)</f>
        <v>0006</v>
      </c>
      <c r="F1651" t="str">
        <f>MID('Funding Import'!B1653,8,50)</f>
        <v>EXCEPTIONAL COVID COST GRANT</v>
      </c>
      <c r="G1651" t="str">
        <f>'Funding Import'!I1653</f>
        <v>Spreadsheet B 398807 20920177 ES067 DP0558 FSMADDCOSTSCOVID FSMCOVID ES067 DP0558 FSMADDCOSTSCOVID FSMCOVID</v>
      </c>
      <c r="H1651">
        <f>'Funding Import'!H1653</f>
        <v>532</v>
      </c>
      <c r="I1651" s="139"/>
    </row>
    <row r="1652" spans="1:9" ht="15" x14ac:dyDescent="0.2">
      <c r="A1652" s="191" t="str">
        <f t="shared" si="50"/>
        <v>1643</v>
      </c>
      <c r="B1652" s="191"/>
      <c r="C1652" s="191" t="str">
        <f t="shared" si="51"/>
        <v>16430006</v>
      </c>
      <c r="D1652" t="str">
        <f>'Funding Import'!A1654</f>
        <v>RB051643: CHANCELLOR PARK PRIMARY</v>
      </c>
      <c r="E1652" t="str">
        <f>MID('Funding Import'!B1654,2,4)</f>
        <v>0006</v>
      </c>
      <c r="F1652" t="str">
        <f>MID('Funding Import'!B1654,8,50)</f>
        <v>EXCEPTIONAL COVID COST GRANT</v>
      </c>
      <c r="G1652" t="str">
        <f>'Funding Import'!I1654</f>
        <v>Spreadsheet B 398804 20920024 ES065 DP0556 COVIDEMERGENCY COVIDEM ES065 DP0556 COVIDEMERGENCY COVIDEM</v>
      </c>
      <c r="H1652">
        <f>'Funding Import'!H1654</f>
        <v>7960</v>
      </c>
      <c r="I1652" s="139"/>
    </row>
    <row r="1653" spans="1:9" ht="15" x14ac:dyDescent="0.2">
      <c r="A1653" s="191" t="str">
        <f t="shared" si="50"/>
        <v>1643</v>
      </c>
      <c r="B1653" s="191"/>
      <c r="C1653" s="191" t="str">
        <f t="shared" si="51"/>
        <v>16430006</v>
      </c>
      <c r="D1653" t="str">
        <f>'Funding Import'!A1655</f>
        <v>RB051643: CHANCELLOR PARK PRIMARY</v>
      </c>
      <c r="E1653" t="str">
        <f>MID('Funding Import'!B1655,2,4)</f>
        <v>0006</v>
      </c>
      <c r="F1653" t="str">
        <f>MID('Funding Import'!B1655,8,50)</f>
        <v>EXCEPTIONAL COVID COST GRANT</v>
      </c>
      <c r="G1653" t="str">
        <f>'Funding Import'!I1655</f>
        <v>Spreadsheet B 399778 20982606 Movement from code '0006 to '0012 covid  emergency recode ES089 RM0128 Covid emergency recode</v>
      </c>
      <c r="H1653">
        <f>'Funding Import'!H1655</f>
        <v>-7960</v>
      </c>
      <c r="I1653" s="139"/>
    </row>
    <row r="1654" spans="1:9" ht="15" x14ac:dyDescent="0.2">
      <c r="A1654" s="191" t="str">
        <f t="shared" si="50"/>
        <v>1643</v>
      </c>
      <c r="B1654" s="191"/>
      <c r="C1654" s="191" t="str">
        <f t="shared" si="51"/>
        <v>16430007</v>
      </c>
      <c r="D1654" t="str">
        <f>'Funding Import'!A1656</f>
        <v>RB051643: CHANCELLOR PARK PRIMARY</v>
      </c>
      <c r="E1654" t="str">
        <f>MID('Funding Import'!B1656,2,4)</f>
        <v>0007</v>
      </c>
      <c r="F1654" t="str">
        <f>MID('Funding Import'!B1656,8,50)</f>
        <v>PUPIL INCREASE/FORMULA ERR</v>
      </c>
      <c r="G1654" t="str">
        <f>'Funding Import'!I1656</f>
        <v>DL 8706 2021-22 KS1 Class Size Funding</v>
      </c>
      <c r="H1654">
        <f>'Funding Import'!H1656</f>
        <v>7481</v>
      </c>
      <c r="I1654" s="139"/>
    </row>
    <row r="1655" spans="1:9" ht="15" x14ac:dyDescent="0.2">
      <c r="A1655" s="191" t="str">
        <f t="shared" si="50"/>
        <v>1643</v>
      </c>
      <c r="B1655" s="191"/>
      <c r="C1655" s="191" t="str">
        <f t="shared" si="51"/>
        <v>16430012</v>
      </c>
      <c r="D1655" t="str">
        <f>'Funding Import'!A1657</f>
        <v>RB051643: CHANCELLOR PARK PRIMARY</v>
      </c>
      <c r="E1655" t="str">
        <f>MID('Funding Import'!B1657,2,4)</f>
        <v>0012</v>
      </c>
      <c r="F1655" t="str">
        <f>MID('Funding Import'!B1657,8,50)</f>
        <v>COVID CATCH UP</v>
      </c>
      <c r="G1655" t="str">
        <f>'Funding Import'!I1657</f>
        <v>Spreadsheet B 399778 20982606 Movement from code '0006 to '0012 covid  emergency recode ES089 RM0128 Covid emergency recode</v>
      </c>
      <c r="H1655">
        <f>'Funding Import'!H1657</f>
        <v>7960</v>
      </c>
      <c r="I1655" s="139"/>
    </row>
    <row r="1656" spans="1:9" ht="15" x14ac:dyDescent="0.2">
      <c r="A1656" s="191" t="str">
        <f t="shared" si="50"/>
        <v>1643</v>
      </c>
      <c r="B1656" s="191"/>
      <c r="C1656" s="191" t="str">
        <f t="shared" si="51"/>
        <v>16430012</v>
      </c>
      <c r="D1656" t="str">
        <f>'Funding Import'!A1658</f>
        <v>RB051643: CHANCELLOR PARK PRIMARY</v>
      </c>
      <c r="E1656" t="str">
        <f>MID('Funding Import'!B1658,2,4)</f>
        <v>0012</v>
      </c>
      <c r="F1656" t="str">
        <f>MID('Funding Import'!B1658,8,50)</f>
        <v>COVID CATCH UP</v>
      </c>
      <c r="G1656" t="str">
        <f>'Funding Import'!I1658</f>
        <v>DL 8645 0012recoveryc 0012RPG</v>
      </c>
      <c r="H1656">
        <f>'Funding Import'!H1658</f>
        <v>797.5</v>
      </c>
      <c r="I1656" s="139"/>
    </row>
    <row r="1657" spans="1:9" ht="15" x14ac:dyDescent="0.2">
      <c r="A1657" s="191" t="str">
        <f t="shared" si="50"/>
        <v>1643</v>
      </c>
      <c r="B1657" s="191"/>
      <c r="C1657" s="191" t="str">
        <f t="shared" si="51"/>
        <v>16430012</v>
      </c>
      <c r="D1657" t="str">
        <f>'Funding Import'!A1659</f>
        <v>RB051643: CHANCELLOR PARK PRIMARY</v>
      </c>
      <c r="E1657" t="str">
        <f>MID('Funding Import'!B1659,2,4)</f>
        <v>0012</v>
      </c>
      <c r="F1657" t="str">
        <f>MID('Funding Import'!B1659,8,50)</f>
        <v>COVID CATCH UP</v>
      </c>
      <c r="G1657" t="str">
        <f>'Funding Import'!I1659</f>
        <v>DL 8656 0012schoolled 0012SLT</v>
      </c>
      <c r="H1657">
        <f>'Funding Import'!H1659</f>
        <v>767.81</v>
      </c>
      <c r="I1657" s="139"/>
    </row>
    <row r="1658" spans="1:9" ht="15" x14ac:dyDescent="0.2">
      <c r="A1658" s="191" t="str">
        <f t="shared" si="50"/>
        <v>1643</v>
      </c>
      <c r="B1658" s="191"/>
      <c r="C1658" s="191" t="str">
        <f t="shared" si="51"/>
        <v>16430014</v>
      </c>
      <c r="D1658" t="str">
        <f>'Funding Import'!A1660</f>
        <v>RB051643: CHANCELLOR PARK PRIMARY</v>
      </c>
      <c r="E1658" t="str">
        <f>MID('Funding Import'!B1660,2,4)</f>
        <v>0014</v>
      </c>
      <c r="F1658" t="str">
        <f>MID('Funding Import'!B1660,8,50)</f>
        <v>PUPIL PREMIUM</v>
      </c>
      <c r="G1658" t="str">
        <f>'Funding Import'!I1660</f>
        <v>Spreadsheet B 400831 21077861 ES093 DP0593 SUMMER21PPG SUM21PPG ES093 DP0593 SUMMER21PPG SUM21PPG</v>
      </c>
      <c r="H1658">
        <f>'Funding Import'!H1660</f>
        <v>12746</v>
      </c>
      <c r="I1658" s="139"/>
    </row>
    <row r="1659" spans="1:9" ht="15" x14ac:dyDescent="0.2">
      <c r="A1659" s="191" t="str">
        <f t="shared" si="50"/>
        <v>1643</v>
      </c>
      <c r="B1659" s="191"/>
      <c r="C1659" s="191" t="str">
        <f t="shared" si="51"/>
        <v>16430014</v>
      </c>
      <c r="D1659" t="str">
        <f>'Funding Import'!A1661</f>
        <v>RB051643: CHANCELLOR PARK PRIMARY</v>
      </c>
      <c r="E1659" t="str">
        <f>MID('Funding Import'!B1661,2,4)</f>
        <v>0014</v>
      </c>
      <c r="F1659" t="str">
        <f>MID('Funding Import'!B1661,8,50)</f>
        <v>PUPIL PREMIUM</v>
      </c>
      <c r="G1659" t="str">
        <f>'Funding Import'!I1661</f>
        <v>DL 8701 0014 Pupil Premium Autumn Term 2021</v>
      </c>
      <c r="H1659">
        <f>'Funding Import'!H1661</f>
        <v>10197</v>
      </c>
      <c r="I1659" s="139"/>
    </row>
    <row r="1660" spans="1:9" ht="15" x14ac:dyDescent="0.2">
      <c r="A1660" s="191" t="str">
        <f t="shared" si="50"/>
        <v>1643</v>
      </c>
      <c r="B1660" s="191"/>
      <c r="C1660" s="191" t="str">
        <f t="shared" si="51"/>
        <v>16430018</v>
      </c>
      <c r="D1660" t="str">
        <f>'Funding Import'!A1662</f>
        <v>RB051643: CHANCELLOR PARK PRIMARY</v>
      </c>
      <c r="E1660" t="str">
        <f>MID('Funding Import'!B1662,2,4)</f>
        <v>0018</v>
      </c>
      <c r="F1660" t="str">
        <f>MID('Funding Import'!B1662,8,50)</f>
        <v>ADDITIONAL GRANT INCOME</v>
      </c>
      <c r="G1660" t="str">
        <f>'Funding Import'!I1662</f>
        <v>Spreadsheet B 393531 20728061 ES032 RM0087 PE GRANT APR 21 ES032 RM0087 PE GRANT APR 21</v>
      </c>
      <c r="H1660">
        <f>'Funding Import'!H1662</f>
        <v>7542</v>
      </c>
      <c r="I1660" s="139"/>
    </row>
    <row r="1661" spans="1:9" ht="15" x14ac:dyDescent="0.2">
      <c r="A1661" s="191" t="str">
        <f t="shared" si="50"/>
        <v>1643</v>
      </c>
      <c r="B1661" s="191"/>
      <c r="C1661" s="191" t="str">
        <f t="shared" si="51"/>
        <v>16430018</v>
      </c>
      <c r="D1661" t="str">
        <f>'Funding Import'!A1663</f>
        <v>RB051643: CHANCELLOR PARK PRIMARY</v>
      </c>
      <c r="E1661" t="str">
        <f>MID('Funding Import'!B1663,2,4)</f>
        <v>0018</v>
      </c>
      <c r="F1661" t="str">
        <f>MID('Funding Import'!B1663,8,50)</f>
        <v>ADDITIONAL GRANT INCOME</v>
      </c>
      <c r="G1661" t="str">
        <f>'Funding Import'!I1663</f>
        <v>Spreadsheet B 399769 20981730 UIFSM JULY21 UIFSM 21 ES085 RM0124 UIFSM JULY21 UIFSM 21</v>
      </c>
      <c r="H1661">
        <f>'Funding Import'!H1663</f>
        <v>36254</v>
      </c>
      <c r="I1661" s="139"/>
    </row>
    <row r="1662" spans="1:9" ht="15" x14ac:dyDescent="0.2">
      <c r="A1662" s="191" t="str">
        <f t="shared" si="50"/>
        <v>1643</v>
      </c>
      <c r="B1662" s="191"/>
      <c r="C1662" s="191" t="str">
        <f t="shared" si="51"/>
        <v>16430018</v>
      </c>
      <c r="D1662" t="str">
        <f>'Funding Import'!A1664</f>
        <v>RB051643: CHANCELLOR PARK PRIMARY</v>
      </c>
      <c r="E1662" t="str">
        <f>MID('Funding Import'!B1664,2,4)</f>
        <v>0018</v>
      </c>
      <c r="F1662" t="str">
        <f>MID('Funding Import'!B1664,8,50)</f>
        <v>ADDITIONAL GRANT INCOME</v>
      </c>
      <c r="G1662" t="str">
        <f>'Funding Import'!I1664</f>
        <v>DL 8673 PE GRANT OCT21 0018PE</v>
      </c>
      <c r="H1662">
        <f>'Funding Import'!H1664</f>
        <v>10547</v>
      </c>
      <c r="I1662" s="139"/>
    </row>
    <row r="1663" spans="1:9" ht="15" x14ac:dyDescent="0.2">
      <c r="A1663" s="191" t="str">
        <f t="shared" si="50"/>
        <v>1643</v>
      </c>
      <c r="B1663" s="191"/>
      <c r="C1663" s="191" t="str">
        <f t="shared" si="51"/>
        <v>16430026</v>
      </c>
      <c r="D1663" t="str">
        <f>'Funding Import'!A1665</f>
        <v>RB051643: CHANCELLOR PARK PRIMARY</v>
      </c>
      <c r="E1663" t="str">
        <f>MID('Funding Import'!B1665,2,4)</f>
        <v>0026</v>
      </c>
      <c r="F1663" t="str">
        <f>MID('Funding Import'!B1665,8,50)</f>
        <v>NOTIONAL SEN FUNDING</v>
      </c>
      <c r="G1663" t="str">
        <f>'Funding Import'!I1665</f>
        <v>Spreadsheet B 391732 20639856 ES012 MK0514 10026 NOTIONAL SEN ES012 MK0514 10026 NOTIONAL SEN</v>
      </c>
      <c r="H1663">
        <f>'Funding Import'!H1665</f>
        <v>70657</v>
      </c>
      <c r="I1663" s="139"/>
    </row>
    <row r="1664" spans="1:9" ht="15" x14ac:dyDescent="0.2">
      <c r="A1664" s="191" t="str">
        <f t="shared" si="50"/>
        <v>1643</v>
      </c>
      <c r="B1664" s="191"/>
      <c r="C1664" s="191" t="str">
        <f t="shared" si="51"/>
        <v>16430026</v>
      </c>
      <c r="D1664" t="str">
        <f>'Funding Import'!A1666</f>
        <v>RB051643: CHANCELLOR PARK PRIMARY</v>
      </c>
      <c r="E1664" t="str">
        <f>MID('Funding Import'!B1666,2,4)</f>
        <v>0026</v>
      </c>
      <c r="F1664" t="str">
        <f>MID('Funding Import'!B1666,8,50)</f>
        <v>NOTIONAL SEN FUNDING</v>
      </c>
      <c r="G1664" t="str">
        <f>'Funding Import'!I1666</f>
        <v>Spreadsheet B 402844 21179075 ES108 CJ0162 SEN SHORTFALL Sum 21 ES108 CJ0162 SEN SHORTFALL Sum 21</v>
      </c>
      <c r="H1664">
        <f>'Funding Import'!H1666</f>
        <v>8259</v>
      </c>
      <c r="I1664" s="139"/>
    </row>
    <row r="1665" spans="1:9" ht="15" x14ac:dyDescent="0.2">
      <c r="A1665" s="191" t="str">
        <f t="shared" si="50"/>
        <v>1673</v>
      </c>
      <c r="B1665" s="191"/>
      <c r="C1665" s="191" t="str">
        <f t="shared" si="51"/>
        <v>16730001</v>
      </c>
      <c r="D1665" t="str">
        <f>'Funding Import'!A1667</f>
        <v>RB051673: SPRINGFIELD PRIMARY SCHOOL</v>
      </c>
      <c r="E1665" t="str">
        <f>MID('Funding Import'!B1667,2,4)</f>
        <v>0001</v>
      </c>
      <c r="F1665" t="str">
        <f>MID('Funding Import'!B1667,8,50)</f>
        <v>FORMULA FUNDED (EXCL RATES)</v>
      </c>
      <c r="G1665" t="str">
        <f>'Funding Import'!I1667</f>
        <v>Spreadsheet B 391145 20630885 ES006 MK0508 10001 FORMULA FUNDED ES006 MK0508 10001 FORMULA FUNDED</v>
      </c>
      <c r="H1665">
        <f>'Funding Import'!H1667</f>
        <v>1610027</v>
      </c>
      <c r="I1665" s="139"/>
    </row>
    <row r="1666" spans="1:9" ht="15" x14ac:dyDescent="0.2">
      <c r="A1666" s="191" t="str">
        <f t="shared" ref="A1666:A1729" si="52">MID(D1666,5,4)</f>
        <v>1673</v>
      </c>
      <c r="B1666" s="191"/>
      <c r="C1666" s="191" t="str">
        <f t="shared" ref="C1666:C1729" si="53">A1666&amp;E1666</f>
        <v>16730002</v>
      </c>
      <c r="D1666" t="str">
        <f>'Funding Import'!A1668</f>
        <v>RB051673: SPRINGFIELD PRIMARY SCHOOL</v>
      </c>
      <c r="E1666" t="str">
        <f>MID('Funding Import'!B1668,2,4)</f>
        <v>0002</v>
      </c>
      <c r="F1666" t="str">
        <f>MID('Funding Import'!B1668,8,50)</f>
        <v>RATES</v>
      </c>
      <c r="G1666" t="str">
        <f>'Funding Import'!I1668</f>
        <v>Spreadsheet B 391137 20630756 ES007 MK0509 10002 RATES ES007 MK0509 10002 RATES</v>
      </c>
      <c r="H1666">
        <f>'Funding Import'!H1668</f>
        <v>45760</v>
      </c>
      <c r="I1666" s="139"/>
    </row>
    <row r="1667" spans="1:9" ht="15" x14ac:dyDescent="0.2">
      <c r="A1667" s="191" t="str">
        <f t="shared" si="52"/>
        <v>1673</v>
      </c>
      <c r="B1667" s="191"/>
      <c r="C1667" s="191" t="str">
        <f t="shared" si="53"/>
        <v>16730003</v>
      </c>
      <c r="D1667" t="str">
        <f>'Funding Import'!A1669</f>
        <v>RB051673: SPRINGFIELD PRIMARY SCHOOL</v>
      </c>
      <c r="E1667" t="str">
        <f>MID('Funding Import'!B1669,2,4)</f>
        <v>0003</v>
      </c>
      <c r="F1667" t="str">
        <f>MID('Funding Import'!B1669,8,50)</f>
        <v>BROUGHT FORWARD</v>
      </c>
      <c r="G1667" t="str">
        <f>'Funding Import'!I1669</f>
        <v>Spreadsheet B 394797 20778211 ES055 MK0568 10003 OPENING BALANCES ES055 MK0568 10003 OPENING BALANCES</v>
      </c>
      <c r="H1667">
        <f>'Funding Import'!H1669</f>
        <v>138098.06</v>
      </c>
      <c r="I1667" s="139"/>
    </row>
    <row r="1668" spans="1:9" ht="15" x14ac:dyDescent="0.2">
      <c r="A1668" s="191" t="str">
        <f t="shared" si="52"/>
        <v>1673</v>
      </c>
      <c r="B1668" s="191"/>
      <c r="C1668" s="191" t="str">
        <f t="shared" si="53"/>
        <v>16730004</v>
      </c>
      <c r="D1668" t="str">
        <f>'Funding Import'!A1670</f>
        <v>RB051673: SPRINGFIELD PRIMARY SCHOOL</v>
      </c>
      <c r="E1668" t="str">
        <f>MID('Funding Import'!B1670,2,4)</f>
        <v>0004</v>
      </c>
      <c r="F1668" t="str">
        <f>MID('Funding Import'!B1670,8,50)</f>
        <v>STATEMENTED SEN</v>
      </c>
      <c r="G1668" t="str">
        <f>'Funding Import'!I1670</f>
        <v>Spreadsheet B 391144 20630818 ES009 MK0511 10004 EHCP ES009 MK0511 10004 EHCP</v>
      </c>
      <c r="H1668">
        <f>'Funding Import'!H1670</f>
        <v>32538</v>
      </c>
      <c r="I1668" s="139"/>
    </row>
    <row r="1669" spans="1:9" ht="15" x14ac:dyDescent="0.2">
      <c r="A1669" s="191" t="str">
        <f t="shared" si="52"/>
        <v>1673</v>
      </c>
      <c r="B1669" s="191"/>
      <c r="C1669" s="191" t="str">
        <f t="shared" si="53"/>
        <v>16730004</v>
      </c>
      <c r="D1669" t="str">
        <f>'Funding Import'!A1671</f>
        <v>RB051673: SPRINGFIELD PRIMARY SCHOOL</v>
      </c>
      <c r="E1669" t="str">
        <f>MID('Funding Import'!B1671,2,4)</f>
        <v>0004</v>
      </c>
      <c r="F1669" t="str">
        <f>MID('Funding Import'!B1671,8,50)</f>
        <v>STATEMENTED SEN</v>
      </c>
      <c r="G1669" t="str">
        <f>'Funding Import'!I1671</f>
        <v>Spreadsheet B 394845 20782782 ES043 DP0533 SEN TOP-UP SUM1 SUM-21 ES043 DP0533 SEN TOP-UP SUM1 SUM-21</v>
      </c>
      <c r="H1669">
        <f>'Funding Import'!H1671</f>
        <v>2786</v>
      </c>
      <c r="I1669" s="139"/>
    </row>
    <row r="1670" spans="1:9" ht="15" x14ac:dyDescent="0.2">
      <c r="A1670" s="191" t="str">
        <f t="shared" si="52"/>
        <v>1673</v>
      </c>
      <c r="B1670" s="191"/>
      <c r="C1670" s="191" t="str">
        <f t="shared" si="53"/>
        <v>16730004</v>
      </c>
      <c r="D1670" t="str">
        <f>'Funding Import'!A1672</f>
        <v>RB051673: SPRINGFIELD PRIMARY SCHOOL</v>
      </c>
      <c r="E1670" t="str">
        <f>MID('Funding Import'!B1672,2,4)</f>
        <v>0004</v>
      </c>
      <c r="F1670" t="str">
        <f>MID('Funding Import'!B1672,8,50)</f>
        <v>STATEMENTED SEN</v>
      </c>
      <c r="G1670" t="str">
        <f>'Funding Import'!I1672</f>
        <v>DL 8688 SEN TOP-UP AUT1 AUT-21</v>
      </c>
      <c r="H1670">
        <f>'Funding Import'!H1672</f>
        <v>773</v>
      </c>
      <c r="I1670" s="139"/>
    </row>
    <row r="1671" spans="1:9" ht="15" x14ac:dyDescent="0.2">
      <c r="A1671" s="191" t="str">
        <f t="shared" si="52"/>
        <v>1673</v>
      </c>
      <c r="B1671" s="191"/>
      <c r="C1671" s="191" t="str">
        <f t="shared" si="53"/>
        <v>16730006</v>
      </c>
      <c r="D1671" t="str">
        <f>'Funding Import'!A1673</f>
        <v>RB051673: SPRINGFIELD PRIMARY SCHOOL</v>
      </c>
      <c r="E1671" t="str">
        <f>MID('Funding Import'!B1673,2,4)</f>
        <v>0006</v>
      </c>
      <c r="F1671" t="str">
        <f>MID('Funding Import'!B1673,8,50)</f>
        <v>EXCEPTIONAL COVID COST GRANT</v>
      </c>
      <c r="G1671" t="str">
        <f>'Funding Import'!I1673</f>
        <v>Spreadsheet B 398807 20920177 ES067 DP0558 FSMADDCOSTSCOVID FSMCOVID ES067 DP0558 FSMADDCOSTSCOVID FSMCOVID</v>
      </c>
      <c r="H1671">
        <f>'Funding Import'!H1673</f>
        <v>7620</v>
      </c>
      <c r="I1671" s="139"/>
    </row>
    <row r="1672" spans="1:9" ht="15" x14ac:dyDescent="0.2">
      <c r="A1672" s="191" t="str">
        <f t="shared" si="52"/>
        <v>1673</v>
      </c>
      <c r="B1672" s="191"/>
      <c r="C1672" s="191" t="str">
        <f t="shared" si="53"/>
        <v>16730006</v>
      </c>
      <c r="D1672" t="str">
        <f>'Funding Import'!A1674</f>
        <v>RB051673: SPRINGFIELD PRIMARY SCHOOL</v>
      </c>
      <c r="E1672" t="str">
        <f>MID('Funding Import'!B1674,2,4)</f>
        <v>0006</v>
      </c>
      <c r="F1672" t="str">
        <f>MID('Funding Import'!B1674,8,50)</f>
        <v>EXCEPTIONAL COVID COST GRANT</v>
      </c>
      <c r="G1672" t="str">
        <f>'Funding Import'!I1674</f>
        <v>Spreadsheet B 398804 20920024 ES065 DP0556 COVIDEMERGENCY COVIDEM ES065 DP0556 COVIDEMERGENCY COVIDEM</v>
      </c>
      <c r="H1672">
        <f>'Funding Import'!H1674</f>
        <v>14460</v>
      </c>
      <c r="I1672" s="139"/>
    </row>
    <row r="1673" spans="1:9" ht="15" x14ac:dyDescent="0.2">
      <c r="A1673" s="191" t="str">
        <f t="shared" si="52"/>
        <v>1673</v>
      </c>
      <c r="B1673" s="191"/>
      <c r="C1673" s="191" t="str">
        <f t="shared" si="53"/>
        <v>16730006</v>
      </c>
      <c r="D1673" t="str">
        <f>'Funding Import'!A1675</f>
        <v>RB051673: SPRINGFIELD PRIMARY SCHOOL</v>
      </c>
      <c r="E1673" t="str">
        <f>MID('Funding Import'!B1675,2,4)</f>
        <v>0006</v>
      </c>
      <c r="F1673" t="str">
        <f>MID('Funding Import'!B1675,8,50)</f>
        <v>EXCEPTIONAL COVID COST GRANT</v>
      </c>
      <c r="G1673" t="str">
        <f>'Funding Import'!I1675</f>
        <v>Spreadsheet B 399778 20982606 Movement from code '0006 to '0012 covid  emergency recode ES089 RM0128 Covid emergency recode</v>
      </c>
      <c r="H1673">
        <f>'Funding Import'!H1675</f>
        <v>-14460</v>
      </c>
      <c r="I1673" s="139"/>
    </row>
    <row r="1674" spans="1:9" ht="15" x14ac:dyDescent="0.2">
      <c r="A1674" s="191" t="str">
        <f t="shared" si="52"/>
        <v>1673</v>
      </c>
      <c r="B1674" s="191"/>
      <c r="C1674" s="191" t="str">
        <f t="shared" si="53"/>
        <v>16730007</v>
      </c>
      <c r="D1674" t="str">
        <f>'Funding Import'!A1676</f>
        <v>RB051673: SPRINGFIELD PRIMARY SCHOOL</v>
      </c>
      <c r="E1674" t="str">
        <f>MID('Funding Import'!B1676,2,4)</f>
        <v>0007</v>
      </c>
      <c r="F1674" t="str">
        <f>MID('Funding Import'!B1676,8,50)</f>
        <v>PUPIL INCREASE/FORMULA ERR</v>
      </c>
      <c r="G1674" t="str">
        <f>'Funding Import'!I1676</f>
        <v>Spreadsheet B 393467 20722138 ES023 RM0079 GROWTH FUND 21 APR-21 ES023 RM0079 GROWTH FUND 21 APR-21</v>
      </c>
      <c r="H1674">
        <f>'Funding Import'!H1676</f>
        <v>47315.7</v>
      </c>
      <c r="I1674" s="139"/>
    </row>
    <row r="1675" spans="1:9" ht="15" x14ac:dyDescent="0.2">
      <c r="A1675" s="191" t="str">
        <f t="shared" si="52"/>
        <v>1673</v>
      </c>
      <c r="B1675" s="191"/>
      <c r="C1675" s="191" t="str">
        <f t="shared" si="53"/>
        <v>16730012</v>
      </c>
      <c r="D1675" t="str">
        <f>'Funding Import'!A1677</f>
        <v>RB051673: SPRINGFIELD PRIMARY SCHOOL</v>
      </c>
      <c r="E1675" t="str">
        <f>MID('Funding Import'!B1677,2,4)</f>
        <v>0012</v>
      </c>
      <c r="F1675" t="str">
        <f>MID('Funding Import'!B1677,8,50)</f>
        <v>COVID CATCH UP</v>
      </c>
      <c r="G1675" t="str">
        <f>'Funding Import'!I1677</f>
        <v>Spreadsheet B 399778 20982606 Movement from code '0006 to '0012 covid  emergency recode ES089 RM0128 Covid emergency recode</v>
      </c>
      <c r="H1675">
        <f>'Funding Import'!H1677</f>
        <v>14460</v>
      </c>
      <c r="I1675" s="139"/>
    </row>
    <row r="1676" spans="1:9" ht="15" x14ac:dyDescent="0.2">
      <c r="A1676" s="191" t="str">
        <f t="shared" si="52"/>
        <v>1673</v>
      </c>
      <c r="B1676" s="191"/>
      <c r="C1676" s="191" t="str">
        <f t="shared" si="53"/>
        <v>16730012</v>
      </c>
      <c r="D1676" t="str">
        <f>'Funding Import'!A1678</f>
        <v>RB051673: SPRINGFIELD PRIMARY SCHOOL</v>
      </c>
      <c r="E1676" t="str">
        <f>MID('Funding Import'!B1678,2,4)</f>
        <v>0012</v>
      </c>
      <c r="F1676" t="str">
        <f>MID('Funding Import'!B1678,8,50)</f>
        <v>COVID CATCH UP</v>
      </c>
      <c r="G1676" t="str">
        <f>'Funding Import'!I1678</f>
        <v>DL 8645 0012recoveryc 0012RPG</v>
      </c>
      <c r="H1676">
        <f>'Funding Import'!H1678</f>
        <v>2863.75</v>
      </c>
      <c r="I1676" s="139"/>
    </row>
    <row r="1677" spans="1:9" ht="15" x14ac:dyDescent="0.2">
      <c r="A1677" s="191" t="str">
        <f t="shared" si="52"/>
        <v>1673</v>
      </c>
      <c r="B1677" s="191"/>
      <c r="C1677" s="191" t="str">
        <f t="shared" si="53"/>
        <v>16730012</v>
      </c>
      <c r="D1677" t="str">
        <f>'Funding Import'!A1679</f>
        <v>RB051673: SPRINGFIELD PRIMARY SCHOOL</v>
      </c>
      <c r="E1677" t="str">
        <f>MID('Funding Import'!B1679,2,4)</f>
        <v>0012</v>
      </c>
      <c r="F1677" t="str">
        <f>MID('Funding Import'!B1679,8,50)</f>
        <v>COVID CATCH UP</v>
      </c>
      <c r="G1677" t="str">
        <f>'Funding Import'!I1679</f>
        <v>DL 8656 0012schoolled 0012SLT</v>
      </c>
      <c r="H1677">
        <f>'Funding Import'!H1679</f>
        <v>2716.88</v>
      </c>
      <c r="I1677" s="139"/>
    </row>
    <row r="1678" spans="1:9" ht="15" x14ac:dyDescent="0.2">
      <c r="A1678" s="191" t="str">
        <f t="shared" si="52"/>
        <v>1673</v>
      </c>
      <c r="B1678" s="191"/>
      <c r="C1678" s="191" t="str">
        <f t="shared" si="53"/>
        <v>16730014</v>
      </c>
      <c r="D1678" t="str">
        <f>'Funding Import'!A1680</f>
        <v>RB051673: SPRINGFIELD PRIMARY SCHOOL</v>
      </c>
      <c r="E1678" t="str">
        <f>MID('Funding Import'!B1680,2,4)</f>
        <v>0014</v>
      </c>
      <c r="F1678" t="str">
        <f>MID('Funding Import'!B1680,8,50)</f>
        <v>PUPIL PREMIUM</v>
      </c>
      <c r="G1678" t="str">
        <f>'Funding Import'!I1680</f>
        <v>Spreadsheet B 400831 21077861 ES093 DP0593 SUMMER21PPG SUM21PPG ES093 DP0593 SUMMER21PPG SUM21PPG</v>
      </c>
      <c r="H1678">
        <f>'Funding Import'!H1680</f>
        <v>44273</v>
      </c>
      <c r="I1678" s="139"/>
    </row>
    <row r="1679" spans="1:9" ht="15" x14ac:dyDescent="0.2">
      <c r="A1679" s="191" t="str">
        <f t="shared" si="52"/>
        <v>1673</v>
      </c>
      <c r="B1679" s="191"/>
      <c r="C1679" s="191" t="str">
        <f t="shared" si="53"/>
        <v>16730014</v>
      </c>
      <c r="D1679" t="str">
        <f>'Funding Import'!A1681</f>
        <v>RB051673: SPRINGFIELD PRIMARY SCHOOL</v>
      </c>
      <c r="E1679" t="str">
        <f>MID('Funding Import'!B1681,2,4)</f>
        <v>0014</v>
      </c>
      <c r="F1679" t="str">
        <f>MID('Funding Import'!B1681,8,50)</f>
        <v>PUPIL PREMIUM</v>
      </c>
      <c r="G1679" t="str">
        <f>'Funding Import'!I1681</f>
        <v>DL 8701 0014 Pupil Premium Autumn Term 2021</v>
      </c>
      <c r="H1679">
        <f>'Funding Import'!H1681</f>
        <v>35418</v>
      </c>
      <c r="I1679" s="139"/>
    </row>
    <row r="1680" spans="1:9" ht="15" x14ac:dyDescent="0.2">
      <c r="A1680" s="191" t="str">
        <f t="shared" si="52"/>
        <v>1673</v>
      </c>
      <c r="B1680" s="191"/>
      <c r="C1680" s="191" t="str">
        <f t="shared" si="53"/>
        <v>16730018</v>
      </c>
      <c r="D1680" t="str">
        <f>'Funding Import'!A1682</f>
        <v>RB051673: SPRINGFIELD PRIMARY SCHOOL</v>
      </c>
      <c r="E1680" t="str">
        <f>MID('Funding Import'!B1682,2,4)</f>
        <v>0018</v>
      </c>
      <c r="F1680" t="str">
        <f>MID('Funding Import'!B1682,8,50)</f>
        <v>ADDITIONAL GRANT INCOME</v>
      </c>
      <c r="G1680" t="str">
        <f>'Funding Import'!I1682</f>
        <v>Spreadsheet B 393531 20728061 ES032 RM0087 PE GRANT APR 21 ES032 RM0087 PE GRANT APR 21</v>
      </c>
      <c r="H1680">
        <f>'Funding Import'!H1682</f>
        <v>8271</v>
      </c>
      <c r="I1680" s="139"/>
    </row>
    <row r="1681" spans="1:9" ht="15" x14ac:dyDescent="0.2">
      <c r="A1681" s="191" t="str">
        <f t="shared" si="52"/>
        <v>1673</v>
      </c>
      <c r="B1681" s="191"/>
      <c r="C1681" s="191" t="str">
        <f t="shared" si="53"/>
        <v>16730018</v>
      </c>
      <c r="D1681" t="str">
        <f>'Funding Import'!A1683</f>
        <v>RB051673: SPRINGFIELD PRIMARY SCHOOL</v>
      </c>
      <c r="E1681" t="str">
        <f>MID('Funding Import'!B1683,2,4)</f>
        <v>0018</v>
      </c>
      <c r="F1681" t="str">
        <f>MID('Funding Import'!B1683,8,50)</f>
        <v>ADDITIONAL GRANT INCOME</v>
      </c>
      <c r="G1681" t="str">
        <f>'Funding Import'!I1683</f>
        <v>Spreadsheet B 399769 20981730 UIFSM JULY21 UIFSM 21 ES085 RM0124 UIFSM JULY21 UIFSM 21</v>
      </c>
      <c r="H1681">
        <f>'Funding Import'!H1683</f>
        <v>40793</v>
      </c>
      <c r="I1681" s="139"/>
    </row>
    <row r="1682" spans="1:9" ht="15" x14ac:dyDescent="0.2">
      <c r="A1682" s="191" t="str">
        <f t="shared" si="52"/>
        <v>1673</v>
      </c>
      <c r="B1682" s="191"/>
      <c r="C1682" s="191" t="str">
        <f t="shared" si="53"/>
        <v>16730018</v>
      </c>
      <c r="D1682" t="str">
        <f>'Funding Import'!A1684</f>
        <v>RB051673: SPRINGFIELD PRIMARY SCHOOL</v>
      </c>
      <c r="E1682" t="str">
        <f>MID('Funding Import'!B1684,2,4)</f>
        <v>0018</v>
      </c>
      <c r="F1682" t="str">
        <f>MID('Funding Import'!B1684,8,50)</f>
        <v>ADDITIONAL GRANT INCOME</v>
      </c>
      <c r="G1682" t="str">
        <f>'Funding Import'!I1684</f>
        <v>DL 8673 PE GRANT OCT21 0018PE</v>
      </c>
      <c r="H1682">
        <f>'Funding Import'!H1684</f>
        <v>11573</v>
      </c>
      <c r="I1682" s="139"/>
    </row>
    <row r="1683" spans="1:9" ht="15" x14ac:dyDescent="0.2">
      <c r="A1683" s="191" t="str">
        <f t="shared" si="52"/>
        <v>1673</v>
      </c>
      <c r="B1683" s="191"/>
      <c r="C1683" s="191" t="str">
        <f t="shared" si="53"/>
        <v>16730026</v>
      </c>
      <c r="D1683" t="str">
        <f>'Funding Import'!A1685</f>
        <v>RB051673: SPRINGFIELD PRIMARY SCHOOL</v>
      </c>
      <c r="E1683" t="str">
        <f>MID('Funding Import'!B1685,2,4)</f>
        <v>0026</v>
      </c>
      <c r="F1683" t="str">
        <f>MID('Funding Import'!B1685,8,50)</f>
        <v>NOTIONAL SEN FUNDING</v>
      </c>
      <c r="G1683" t="str">
        <f>'Funding Import'!I1685</f>
        <v>Spreadsheet B 391732 20639856 ES012 MK0514 10026 NOTIONAL SEN ES012 MK0514 10026 NOTIONAL SEN</v>
      </c>
      <c r="H1683">
        <f>'Funding Import'!H1685</f>
        <v>187167</v>
      </c>
      <c r="I1683" s="139"/>
    </row>
    <row r="1684" spans="1:9" ht="15" x14ac:dyDescent="0.2">
      <c r="A1684" s="191" t="str">
        <f t="shared" si="52"/>
        <v>1688</v>
      </c>
      <c r="B1684" s="191"/>
      <c r="C1684" s="191" t="str">
        <f t="shared" si="53"/>
        <v>16880001</v>
      </c>
      <c r="D1684" t="str">
        <f>'Funding Import'!A1686</f>
        <v>RB051688: TRINITY ROAD PRIMARY SCHOOL</v>
      </c>
      <c r="E1684" t="str">
        <f>MID('Funding Import'!B1686,2,4)</f>
        <v>0001</v>
      </c>
      <c r="F1684" t="str">
        <f>MID('Funding Import'!B1686,8,50)</f>
        <v>FORMULA FUNDED (EXCL RATES)</v>
      </c>
      <c r="G1684" t="str">
        <f>'Funding Import'!I1686</f>
        <v>Spreadsheet B 391145 20630885 ES006 MK0508 10001 FORMULA FUNDED ES006 MK0508 10001 FORMULA FUNDED</v>
      </c>
      <c r="H1684">
        <f>'Funding Import'!H1686</f>
        <v>1107958</v>
      </c>
      <c r="I1684" s="139"/>
    </row>
    <row r="1685" spans="1:9" ht="15" x14ac:dyDescent="0.2">
      <c r="A1685" s="191" t="str">
        <f t="shared" si="52"/>
        <v>1688</v>
      </c>
      <c r="B1685" s="191"/>
      <c r="C1685" s="191" t="str">
        <f t="shared" si="53"/>
        <v>16880002</v>
      </c>
      <c r="D1685" t="str">
        <f>'Funding Import'!A1687</f>
        <v>RB051688: TRINITY ROAD PRIMARY SCHOOL</v>
      </c>
      <c r="E1685" t="str">
        <f>MID('Funding Import'!B1687,2,4)</f>
        <v>0002</v>
      </c>
      <c r="F1685" t="str">
        <f>MID('Funding Import'!B1687,8,50)</f>
        <v>RATES</v>
      </c>
      <c r="G1685" t="str">
        <f>'Funding Import'!I1687</f>
        <v>Spreadsheet B 391137 20630756 ES007 MK0509 10002 RATES ES007 MK0509 10002 RATES</v>
      </c>
      <c r="H1685">
        <f>'Funding Import'!H1687</f>
        <v>15229</v>
      </c>
      <c r="I1685" s="139"/>
    </row>
    <row r="1686" spans="1:9" ht="15" x14ac:dyDescent="0.2">
      <c r="A1686" s="191" t="str">
        <f t="shared" si="52"/>
        <v>1688</v>
      </c>
      <c r="B1686" s="191"/>
      <c r="C1686" s="191" t="str">
        <f t="shared" si="53"/>
        <v>16880003</v>
      </c>
      <c r="D1686" t="str">
        <f>'Funding Import'!A1688</f>
        <v>RB051688: TRINITY ROAD PRIMARY SCHOOL</v>
      </c>
      <c r="E1686" t="str">
        <f>MID('Funding Import'!B1688,2,4)</f>
        <v>0003</v>
      </c>
      <c r="F1686" t="str">
        <f>MID('Funding Import'!B1688,8,50)</f>
        <v>BROUGHT FORWARD</v>
      </c>
      <c r="G1686" t="str">
        <f>'Funding Import'!I1688</f>
        <v>Spreadsheet B 394797 20778211 ES055 MK0568 10003 OPENING BALANCES ES055 MK0568 10003 OPENING BALANCES</v>
      </c>
      <c r="H1686">
        <f>'Funding Import'!H1688</f>
        <v>167298.54</v>
      </c>
      <c r="I1686" s="139"/>
    </row>
    <row r="1687" spans="1:9" ht="15" x14ac:dyDescent="0.2">
      <c r="A1687" s="191" t="str">
        <f t="shared" si="52"/>
        <v>1688</v>
      </c>
      <c r="B1687" s="191"/>
      <c r="C1687" s="191" t="str">
        <f t="shared" si="53"/>
        <v>16880004</v>
      </c>
      <c r="D1687" t="str">
        <f>'Funding Import'!A1689</f>
        <v>RB051688: TRINITY ROAD PRIMARY SCHOOL</v>
      </c>
      <c r="E1687" t="str">
        <f>MID('Funding Import'!B1689,2,4)</f>
        <v>0004</v>
      </c>
      <c r="F1687" t="str">
        <f>MID('Funding Import'!B1689,8,50)</f>
        <v>STATEMENTED SEN</v>
      </c>
      <c r="G1687" t="str">
        <f>'Funding Import'!I1689</f>
        <v>Spreadsheet B 391144 20630818 ES009 MK0511 10004 EHCP ES009 MK0511 10004 EHCP</v>
      </c>
      <c r="H1687">
        <f>'Funding Import'!H1689</f>
        <v>51989</v>
      </c>
      <c r="I1687" s="139"/>
    </row>
    <row r="1688" spans="1:9" ht="15" x14ac:dyDescent="0.2">
      <c r="A1688" s="191" t="str">
        <f t="shared" si="52"/>
        <v>1688</v>
      </c>
      <c r="B1688" s="191"/>
      <c r="C1688" s="191" t="str">
        <f t="shared" si="53"/>
        <v>16880004</v>
      </c>
      <c r="D1688" t="str">
        <f>'Funding Import'!A1690</f>
        <v>RB051688: TRINITY ROAD PRIMARY SCHOOL</v>
      </c>
      <c r="E1688" t="str">
        <f>MID('Funding Import'!B1690,2,4)</f>
        <v>0004</v>
      </c>
      <c r="F1688" t="str">
        <f>MID('Funding Import'!B1690,8,50)</f>
        <v>STATEMENTED SEN</v>
      </c>
      <c r="G1688" t="str">
        <f>'Funding Import'!I1690</f>
        <v>Spreadsheet B 391142 20630784 ES008 MK0510 10004 PUPIL TOP UP ES008 MK0510 10004 PUPIL TOP UP</v>
      </c>
      <c r="H1688">
        <f>'Funding Import'!H1690</f>
        <v>4193</v>
      </c>
      <c r="I1688" s="139"/>
    </row>
    <row r="1689" spans="1:9" ht="15" x14ac:dyDescent="0.2">
      <c r="A1689" s="191" t="str">
        <f t="shared" si="52"/>
        <v>1688</v>
      </c>
      <c r="B1689" s="191"/>
      <c r="C1689" s="191" t="str">
        <f t="shared" si="53"/>
        <v>16880004</v>
      </c>
      <c r="D1689" t="str">
        <f>'Funding Import'!A1691</f>
        <v>RB051688: TRINITY ROAD PRIMARY SCHOOL</v>
      </c>
      <c r="E1689" t="str">
        <f>MID('Funding Import'!B1691,2,4)</f>
        <v>0004</v>
      </c>
      <c r="F1689" t="str">
        <f>MID('Funding Import'!B1691,8,50)</f>
        <v>STATEMENTED SEN</v>
      </c>
      <c r="G1689" t="str">
        <f>'Funding Import'!I1691</f>
        <v>Spreadsheet B 401820 21143763 ES099 MK0707 SEN TOP-UP SUM2 SUM-21 ES099 MK0707 SEN TOP-UP SUM2 SUM-21</v>
      </c>
      <c r="H1689">
        <f>'Funding Import'!H1691</f>
        <v>5888</v>
      </c>
      <c r="I1689" s="139"/>
    </row>
    <row r="1690" spans="1:9" ht="15" x14ac:dyDescent="0.2">
      <c r="A1690" s="191" t="str">
        <f t="shared" si="52"/>
        <v>1688</v>
      </c>
      <c r="B1690" s="191"/>
      <c r="C1690" s="191" t="str">
        <f t="shared" si="53"/>
        <v>16880006</v>
      </c>
      <c r="D1690" t="str">
        <f>'Funding Import'!A1692</f>
        <v>RB051688: TRINITY ROAD PRIMARY SCHOOL</v>
      </c>
      <c r="E1690" t="str">
        <f>MID('Funding Import'!B1692,2,4)</f>
        <v>0006</v>
      </c>
      <c r="F1690" t="str">
        <f>MID('Funding Import'!B1692,8,50)</f>
        <v>EXCEPTIONAL COVID COST GRANT</v>
      </c>
      <c r="G1690" t="str">
        <f>'Funding Import'!I1692</f>
        <v>Spreadsheet B 398804 20920024 ES065 DP0556 COVIDEMERGENCY COVIDEM ES065 DP0556 COVIDEMERGENCY COVIDEM</v>
      </c>
      <c r="H1690">
        <f>'Funding Import'!H1692</f>
        <v>11700</v>
      </c>
      <c r="I1690" s="139"/>
    </row>
    <row r="1691" spans="1:9" ht="15" x14ac:dyDescent="0.2">
      <c r="A1691" s="191" t="str">
        <f t="shared" si="52"/>
        <v>1688</v>
      </c>
      <c r="B1691" s="191"/>
      <c r="C1691" s="191" t="str">
        <f t="shared" si="53"/>
        <v>16880006</v>
      </c>
      <c r="D1691" t="str">
        <f>'Funding Import'!A1693</f>
        <v>RB051688: TRINITY ROAD PRIMARY SCHOOL</v>
      </c>
      <c r="E1691" t="str">
        <f>MID('Funding Import'!B1693,2,4)</f>
        <v>0006</v>
      </c>
      <c r="F1691" t="str">
        <f>MID('Funding Import'!B1693,8,50)</f>
        <v>EXCEPTIONAL COVID COST GRANT</v>
      </c>
      <c r="G1691" t="str">
        <f>'Funding Import'!I1693</f>
        <v>Spreadsheet B 398807 20920177 ES067 DP0558 FSMADDCOSTSCOVID FSMCOVID ES067 DP0558 FSMADDCOSTSCOVID FSMCOVID</v>
      </c>
      <c r="H1691">
        <f>'Funding Import'!H1693</f>
        <v>9090</v>
      </c>
      <c r="I1691" s="139"/>
    </row>
    <row r="1692" spans="1:9" ht="15" x14ac:dyDescent="0.2">
      <c r="A1692" s="191" t="str">
        <f t="shared" si="52"/>
        <v>1688</v>
      </c>
      <c r="B1692" s="191"/>
      <c r="C1692" s="191" t="str">
        <f t="shared" si="53"/>
        <v>16880006</v>
      </c>
      <c r="D1692" t="str">
        <f>'Funding Import'!A1694</f>
        <v>RB051688: TRINITY ROAD PRIMARY SCHOOL</v>
      </c>
      <c r="E1692" t="str">
        <f>MID('Funding Import'!B1694,2,4)</f>
        <v>0006</v>
      </c>
      <c r="F1692" t="str">
        <f>MID('Funding Import'!B1694,8,50)</f>
        <v>EXCEPTIONAL COVID COST GRANT</v>
      </c>
      <c r="G1692" t="str">
        <f>'Funding Import'!I1694</f>
        <v>Spreadsheet B 399778 20982606 Movement from code '0006 to '0012 covid  emergency recode ES089 RM0128 Covid emergency recode</v>
      </c>
      <c r="H1692">
        <f>'Funding Import'!H1694</f>
        <v>-11700</v>
      </c>
      <c r="I1692" s="139"/>
    </row>
    <row r="1693" spans="1:9" ht="15" x14ac:dyDescent="0.2">
      <c r="A1693" s="191" t="str">
        <f t="shared" si="52"/>
        <v>1688</v>
      </c>
      <c r="B1693" s="191"/>
      <c r="C1693" s="191" t="str">
        <f t="shared" si="53"/>
        <v>16880012</v>
      </c>
      <c r="D1693" t="str">
        <f>'Funding Import'!A1695</f>
        <v>RB051688: TRINITY ROAD PRIMARY SCHOOL</v>
      </c>
      <c r="E1693" t="str">
        <f>MID('Funding Import'!B1695,2,4)</f>
        <v>0012</v>
      </c>
      <c r="F1693" t="str">
        <f>MID('Funding Import'!B1695,8,50)</f>
        <v>COVID CATCH UP</v>
      </c>
      <c r="G1693" t="str">
        <f>'Funding Import'!I1695</f>
        <v>Spreadsheet B 399778 20982606 Movement from code '0006 to '0012 covid  emergency recode ES089 RM0128 Covid emergency recode</v>
      </c>
      <c r="H1693">
        <f>'Funding Import'!H1695</f>
        <v>11700</v>
      </c>
      <c r="I1693" s="139"/>
    </row>
    <row r="1694" spans="1:9" ht="15" x14ac:dyDescent="0.2">
      <c r="A1694" s="191" t="str">
        <f t="shared" si="52"/>
        <v>1688</v>
      </c>
      <c r="B1694" s="191"/>
      <c r="C1694" s="191" t="str">
        <f t="shared" si="53"/>
        <v>16880012</v>
      </c>
      <c r="D1694" t="str">
        <f>'Funding Import'!A1696</f>
        <v>RB051688: TRINITY ROAD PRIMARY SCHOOL</v>
      </c>
      <c r="E1694" t="str">
        <f>MID('Funding Import'!B1696,2,4)</f>
        <v>0012</v>
      </c>
      <c r="F1694" t="str">
        <f>MID('Funding Import'!B1696,8,50)</f>
        <v>COVID CATCH UP</v>
      </c>
      <c r="G1694" t="str">
        <f>'Funding Import'!I1696</f>
        <v>DL 8645 0012recoveryc 0012RPG</v>
      </c>
      <c r="H1694">
        <f>'Funding Import'!H1696</f>
        <v>3318</v>
      </c>
      <c r="I1694" s="139"/>
    </row>
    <row r="1695" spans="1:9" ht="15" x14ac:dyDescent="0.2">
      <c r="A1695" s="191" t="str">
        <f t="shared" si="52"/>
        <v>1688</v>
      </c>
      <c r="B1695" s="191"/>
      <c r="C1695" s="191" t="str">
        <f t="shared" si="53"/>
        <v>16880012</v>
      </c>
      <c r="D1695" t="str">
        <f>'Funding Import'!A1697</f>
        <v>RB051688: TRINITY ROAD PRIMARY SCHOOL</v>
      </c>
      <c r="E1695" t="str">
        <f>MID('Funding Import'!B1697,2,4)</f>
        <v>0012</v>
      </c>
      <c r="F1695" t="str">
        <f>MID('Funding Import'!B1697,8,50)</f>
        <v>COVID CATCH UP</v>
      </c>
      <c r="G1695" t="str">
        <f>'Funding Import'!I1697</f>
        <v>DL 8656 0012schoolled 0012SLT</v>
      </c>
      <c r="H1695">
        <f>'Funding Import'!H1697</f>
        <v>3120.47</v>
      </c>
      <c r="I1695" s="139"/>
    </row>
    <row r="1696" spans="1:9" ht="15" x14ac:dyDescent="0.2">
      <c r="A1696" s="191" t="str">
        <f t="shared" si="52"/>
        <v>1688</v>
      </c>
      <c r="B1696" s="191"/>
      <c r="C1696" s="191" t="str">
        <f t="shared" si="53"/>
        <v>16880014</v>
      </c>
      <c r="D1696" t="str">
        <f>'Funding Import'!A1698</f>
        <v>RB051688: TRINITY ROAD PRIMARY SCHOOL</v>
      </c>
      <c r="E1696" t="str">
        <f>MID('Funding Import'!B1698,2,4)</f>
        <v>0014</v>
      </c>
      <c r="F1696" t="str">
        <f>MID('Funding Import'!B1698,8,50)</f>
        <v>PUPIL PREMIUM</v>
      </c>
      <c r="G1696" t="str">
        <f>'Funding Import'!I1698</f>
        <v>Spreadsheet B 400831 21077861 ES093 DP0593 SUMMER21PPG SUM21PPG ES093 DP0593 SUMMER21PPG SUM21PPG</v>
      </c>
      <c r="H1696">
        <f>'Funding Import'!H1698</f>
        <v>50279</v>
      </c>
      <c r="I1696" s="139"/>
    </row>
    <row r="1697" spans="1:9" ht="15" x14ac:dyDescent="0.2">
      <c r="A1697" s="191" t="str">
        <f t="shared" si="52"/>
        <v>1688</v>
      </c>
      <c r="B1697" s="191"/>
      <c r="C1697" s="191" t="str">
        <f t="shared" si="53"/>
        <v>16880014</v>
      </c>
      <c r="D1697" t="str">
        <f>'Funding Import'!A1699</f>
        <v>RB051688: TRINITY ROAD PRIMARY SCHOOL</v>
      </c>
      <c r="E1697" t="str">
        <f>MID('Funding Import'!B1699,2,4)</f>
        <v>0014</v>
      </c>
      <c r="F1697" t="str">
        <f>MID('Funding Import'!B1699,8,50)</f>
        <v>PUPIL PREMIUM</v>
      </c>
      <c r="G1697" t="str">
        <f>'Funding Import'!I1699</f>
        <v>DL 8701 0014 Pupil Premium Autumn Term 2021</v>
      </c>
      <c r="H1697">
        <f>'Funding Import'!H1699</f>
        <v>40223</v>
      </c>
      <c r="I1697" s="139"/>
    </row>
    <row r="1698" spans="1:9" ht="15" x14ac:dyDescent="0.2">
      <c r="A1698" s="191" t="str">
        <f t="shared" si="52"/>
        <v>1688</v>
      </c>
      <c r="B1698" s="191"/>
      <c r="C1698" s="191" t="str">
        <f t="shared" si="53"/>
        <v>16880018</v>
      </c>
      <c r="D1698" t="str">
        <f>'Funding Import'!A1700</f>
        <v>RB051688: TRINITY ROAD PRIMARY SCHOOL</v>
      </c>
      <c r="E1698" t="str">
        <f>MID('Funding Import'!B1700,2,4)</f>
        <v>0018</v>
      </c>
      <c r="F1698" t="str">
        <f>MID('Funding Import'!B1700,8,50)</f>
        <v>ADDITIONAL GRANT INCOME</v>
      </c>
      <c r="G1698" t="str">
        <f>'Funding Import'!I1700</f>
        <v>Spreadsheet B 393531 20728061 ES032 RM0087 PE GRANT APR 21 ES032 RM0087 PE GRANT APR 21</v>
      </c>
      <c r="H1698">
        <f>'Funding Import'!H1700</f>
        <v>7767</v>
      </c>
      <c r="I1698" s="139"/>
    </row>
    <row r="1699" spans="1:9" ht="15" x14ac:dyDescent="0.2">
      <c r="A1699" s="191" t="str">
        <f t="shared" si="52"/>
        <v>1688</v>
      </c>
      <c r="B1699" s="191"/>
      <c r="C1699" s="191" t="str">
        <f t="shared" si="53"/>
        <v>16880018</v>
      </c>
      <c r="D1699" t="str">
        <f>'Funding Import'!A1701</f>
        <v>RB051688: TRINITY ROAD PRIMARY SCHOOL</v>
      </c>
      <c r="E1699" t="str">
        <f>MID('Funding Import'!B1701,2,4)</f>
        <v>0018</v>
      </c>
      <c r="F1699" t="str">
        <f>MID('Funding Import'!B1701,8,50)</f>
        <v>ADDITIONAL GRANT INCOME</v>
      </c>
      <c r="G1699" t="str">
        <f>'Funding Import'!I1701</f>
        <v>Spreadsheet B 399769 20981730 UIFSM JULY21 UIFSM 21 ES085 RM0124 UIFSM JULY21 UIFSM 21</v>
      </c>
      <c r="H1699">
        <f>'Funding Import'!H1701</f>
        <v>49332</v>
      </c>
      <c r="I1699" s="139"/>
    </row>
    <row r="1700" spans="1:9" ht="15" x14ac:dyDescent="0.2">
      <c r="A1700" s="191" t="str">
        <f t="shared" si="52"/>
        <v>1688</v>
      </c>
      <c r="B1700" s="191"/>
      <c r="C1700" s="191" t="str">
        <f t="shared" si="53"/>
        <v>16880018</v>
      </c>
      <c r="D1700" t="str">
        <f>'Funding Import'!A1702</f>
        <v>RB051688: TRINITY ROAD PRIMARY SCHOOL</v>
      </c>
      <c r="E1700" t="str">
        <f>MID('Funding Import'!B1702,2,4)</f>
        <v>0018</v>
      </c>
      <c r="F1700" t="str">
        <f>MID('Funding Import'!B1702,8,50)</f>
        <v>ADDITIONAL GRANT INCOME</v>
      </c>
      <c r="G1700" t="str">
        <f>'Funding Import'!I1702</f>
        <v>DL 8673 PE GRANT OCT21 0018PE</v>
      </c>
      <c r="H1700">
        <f>'Funding Import'!H1702</f>
        <v>10856</v>
      </c>
      <c r="I1700" s="139"/>
    </row>
    <row r="1701" spans="1:9" ht="15" x14ac:dyDescent="0.2">
      <c r="A1701" s="191" t="str">
        <f t="shared" si="52"/>
        <v>1688</v>
      </c>
      <c r="B1701" s="191"/>
      <c r="C1701" s="191" t="str">
        <f t="shared" si="53"/>
        <v>16880026</v>
      </c>
      <c r="D1701" t="str">
        <f>'Funding Import'!A1703</f>
        <v>RB051688: TRINITY ROAD PRIMARY SCHOOL</v>
      </c>
      <c r="E1701" t="str">
        <f>MID('Funding Import'!B1703,2,4)</f>
        <v>0026</v>
      </c>
      <c r="F1701" t="str">
        <f>MID('Funding Import'!B1703,8,50)</f>
        <v>NOTIONAL SEN FUNDING</v>
      </c>
      <c r="G1701" t="str">
        <f>'Funding Import'!I1703</f>
        <v>Spreadsheet B 391732 20639856 ES012 MK0514 10026 NOTIONAL SEN ES012 MK0514 10026 NOTIONAL SEN</v>
      </c>
      <c r="H1701">
        <f>'Funding Import'!H1703</f>
        <v>181561</v>
      </c>
      <c r="I1701" s="139"/>
    </row>
    <row r="1702" spans="1:9" ht="15" x14ac:dyDescent="0.2">
      <c r="A1702" s="191" t="str">
        <f t="shared" si="52"/>
        <v>1688</v>
      </c>
      <c r="B1702" s="191"/>
      <c r="C1702" s="191" t="str">
        <f t="shared" si="53"/>
        <v>16880026</v>
      </c>
      <c r="D1702" t="str">
        <f>'Funding Import'!A1704</f>
        <v>RB051688: TRINITY ROAD PRIMARY SCHOOL</v>
      </c>
      <c r="E1702" t="str">
        <f>MID('Funding Import'!B1704,2,4)</f>
        <v>0026</v>
      </c>
      <c r="F1702" t="str">
        <f>MID('Funding Import'!B1704,8,50)</f>
        <v>NOTIONAL SEN FUNDING</v>
      </c>
      <c r="G1702" t="str">
        <f>'Funding Import'!I1704</f>
        <v>Spreadsheet B 391731 20639745 ES011 MK0513 10026 PLACE LED ES011 MK0513 10026 PLACE LED</v>
      </c>
      <c r="H1702">
        <f>'Funding Import'!H1704</f>
        <v>177923</v>
      </c>
      <c r="I1702" s="139"/>
    </row>
    <row r="1703" spans="1:9" ht="15" x14ac:dyDescent="0.2">
      <c r="A1703" s="191" t="str">
        <f t="shared" si="52"/>
        <v>1690</v>
      </c>
      <c r="B1703" s="191"/>
      <c r="C1703" s="191" t="str">
        <f t="shared" si="53"/>
        <v>16900001</v>
      </c>
      <c r="D1703" t="str">
        <f>'Funding Import'!A1705</f>
        <v>RB051690: WESTLANDS CMMTY PRIMARY SCHOOL</v>
      </c>
      <c r="E1703" t="str">
        <f>MID('Funding Import'!B1705,2,4)</f>
        <v>0001</v>
      </c>
      <c r="F1703" t="str">
        <f>MID('Funding Import'!B1705,8,50)</f>
        <v>FORMULA FUNDED (EXCL RATES)</v>
      </c>
      <c r="G1703" t="str">
        <f>'Funding Import'!I1705</f>
        <v>Spreadsheet B 391145 20630885 ES006 MK0508 10001 FORMULA FUNDED ES006 MK0508 10001 FORMULA FUNDED</v>
      </c>
      <c r="H1703">
        <f>'Funding Import'!H1705</f>
        <v>2108351</v>
      </c>
      <c r="I1703" s="139"/>
    </row>
    <row r="1704" spans="1:9" ht="15" x14ac:dyDescent="0.2">
      <c r="A1704" s="191" t="str">
        <f t="shared" si="52"/>
        <v>1690</v>
      </c>
      <c r="B1704" s="191"/>
      <c r="C1704" s="191" t="str">
        <f t="shared" si="53"/>
        <v>16900002</v>
      </c>
      <c r="D1704" t="str">
        <f>'Funding Import'!A1706</f>
        <v>RB051690: WESTLANDS CMMTY PRIMARY SCHOOL</v>
      </c>
      <c r="E1704" t="str">
        <f>MID('Funding Import'!B1706,2,4)</f>
        <v>0002</v>
      </c>
      <c r="F1704" t="str">
        <f>MID('Funding Import'!B1706,8,50)</f>
        <v>RATES</v>
      </c>
      <c r="G1704" t="str">
        <f>'Funding Import'!I1706</f>
        <v>Spreadsheet B 391137 20630756 ES007 MK0509 10002 RATES ES007 MK0509 10002 RATES</v>
      </c>
      <c r="H1704">
        <f>'Funding Import'!H1706</f>
        <v>47320</v>
      </c>
      <c r="I1704" s="139"/>
    </row>
    <row r="1705" spans="1:9" ht="15" x14ac:dyDescent="0.2">
      <c r="A1705" s="191" t="str">
        <f t="shared" si="52"/>
        <v>1690</v>
      </c>
      <c r="B1705" s="191"/>
      <c r="C1705" s="191" t="str">
        <f t="shared" si="53"/>
        <v>16900003</v>
      </c>
      <c r="D1705" t="str">
        <f>'Funding Import'!A1707</f>
        <v>RB051690: WESTLANDS CMMTY PRIMARY SCHOOL</v>
      </c>
      <c r="E1705" t="str">
        <f>MID('Funding Import'!B1707,2,4)</f>
        <v>0003</v>
      </c>
      <c r="F1705" t="str">
        <f>MID('Funding Import'!B1707,8,50)</f>
        <v>BROUGHT FORWARD</v>
      </c>
      <c r="G1705" t="str">
        <f>'Funding Import'!I1707</f>
        <v>Spreadsheet B 394797 20778211 ES055 MK0568 10003 OPENING BALANCES ES055 MK0568 10003 OPENING BALANCES</v>
      </c>
      <c r="H1705">
        <f>'Funding Import'!H1707</f>
        <v>472434.49</v>
      </c>
      <c r="I1705" s="139"/>
    </row>
    <row r="1706" spans="1:9" ht="15" x14ac:dyDescent="0.2">
      <c r="A1706" s="191" t="str">
        <f t="shared" si="52"/>
        <v>1690</v>
      </c>
      <c r="B1706" s="191"/>
      <c r="C1706" s="191" t="str">
        <f t="shared" si="53"/>
        <v>16900004</v>
      </c>
      <c r="D1706" t="str">
        <f>'Funding Import'!A1708</f>
        <v>RB051690: WESTLANDS CMMTY PRIMARY SCHOOL</v>
      </c>
      <c r="E1706" t="str">
        <f>MID('Funding Import'!B1708,2,4)</f>
        <v>0004</v>
      </c>
      <c r="F1706" t="str">
        <f>MID('Funding Import'!B1708,8,50)</f>
        <v>STATEMENTED SEN</v>
      </c>
      <c r="G1706" t="str">
        <f>'Funding Import'!I1708</f>
        <v>Spreadsheet B 391144 20630818 ES009 MK0511 10004 EHCP ES009 MK0511 10004 EHCP</v>
      </c>
      <c r="H1706">
        <f>'Funding Import'!H1708</f>
        <v>84002</v>
      </c>
      <c r="I1706" s="139"/>
    </row>
    <row r="1707" spans="1:9" ht="15" x14ac:dyDescent="0.2">
      <c r="A1707" s="191" t="str">
        <f t="shared" si="52"/>
        <v>1690</v>
      </c>
      <c r="B1707" s="191"/>
      <c r="C1707" s="191" t="str">
        <f t="shared" si="53"/>
        <v>16900004</v>
      </c>
      <c r="D1707" t="str">
        <f>'Funding Import'!A1709</f>
        <v>RB051690: WESTLANDS CMMTY PRIMARY SCHOOL</v>
      </c>
      <c r="E1707" t="str">
        <f>MID('Funding Import'!B1709,2,4)</f>
        <v>0004</v>
      </c>
      <c r="F1707" t="str">
        <f>MID('Funding Import'!B1709,8,50)</f>
        <v>STATEMENTED SEN</v>
      </c>
      <c r="G1707" t="str">
        <f>'Funding Import'!I1709</f>
        <v>Spreadsheet B 394845 20782782 ES043 DP0533 SEN TOP-UP SUM1 SUM-21 ES043 DP0533 SEN TOP-UP SUM1 SUM-21</v>
      </c>
      <c r="H1707">
        <f>'Funding Import'!H1709</f>
        <v>1771</v>
      </c>
      <c r="I1707" s="139"/>
    </row>
    <row r="1708" spans="1:9" ht="15" x14ac:dyDescent="0.2">
      <c r="A1708" s="191" t="str">
        <f t="shared" si="52"/>
        <v>1690</v>
      </c>
      <c r="B1708" s="191"/>
      <c r="C1708" s="191" t="str">
        <f t="shared" si="53"/>
        <v>16900004</v>
      </c>
      <c r="D1708" t="str">
        <f>'Funding Import'!A1710</f>
        <v>RB051690: WESTLANDS CMMTY PRIMARY SCHOOL</v>
      </c>
      <c r="E1708" t="str">
        <f>MID('Funding Import'!B1710,2,4)</f>
        <v>0004</v>
      </c>
      <c r="F1708" t="str">
        <f>MID('Funding Import'!B1710,8,50)</f>
        <v>STATEMENTED SEN</v>
      </c>
      <c r="G1708" t="str">
        <f>'Funding Import'!I1710</f>
        <v>DL 8688 SEN TOP-UP AUT1 AUT-21</v>
      </c>
      <c r="H1708">
        <f>'Funding Import'!H1710</f>
        <v>1857</v>
      </c>
      <c r="I1708" s="139"/>
    </row>
    <row r="1709" spans="1:9" ht="15" x14ac:dyDescent="0.2">
      <c r="A1709" s="191" t="str">
        <f t="shared" si="52"/>
        <v>1690</v>
      </c>
      <c r="B1709" s="191"/>
      <c r="C1709" s="191" t="str">
        <f t="shared" si="53"/>
        <v>16900006</v>
      </c>
      <c r="D1709" t="str">
        <f>'Funding Import'!A1711</f>
        <v>RB051690: WESTLANDS CMMTY PRIMARY SCHOOL</v>
      </c>
      <c r="E1709" t="str">
        <f>MID('Funding Import'!B1711,2,4)</f>
        <v>0006</v>
      </c>
      <c r="F1709" t="str">
        <f>MID('Funding Import'!B1711,8,50)</f>
        <v>EXCEPTIONAL COVID COST GRANT</v>
      </c>
      <c r="G1709" t="str">
        <f>'Funding Import'!I1711</f>
        <v>Spreadsheet B 398807 20920177 ES067 DP0558 FSMADDCOSTSCOVID FSMCOVID ES067 DP0558 FSMADDCOSTSCOVID FSMCOVID</v>
      </c>
      <c r="H1709">
        <f>'Funding Import'!H1711</f>
        <v>17160</v>
      </c>
      <c r="I1709" s="139"/>
    </row>
    <row r="1710" spans="1:9" ht="15" x14ac:dyDescent="0.2">
      <c r="A1710" s="191" t="str">
        <f t="shared" si="52"/>
        <v>1690</v>
      </c>
      <c r="B1710" s="191"/>
      <c r="C1710" s="191" t="str">
        <f t="shared" si="53"/>
        <v>16900006</v>
      </c>
      <c r="D1710" t="str">
        <f>'Funding Import'!A1712</f>
        <v>RB051690: WESTLANDS CMMTY PRIMARY SCHOOL</v>
      </c>
      <c r="E1710" t="str">
        <f>MID('Funding Import'!B1712,2,4)</f>
        <v>0006</v>
      </c>
      <c r="F1710" t="str">
        <f>MID('Funding Import'!B1712,8,50)</f>
        <v>EXCEPTIONAL COVID COST GRANT</v>
      </c>
      <c r="G1710" t="str">
        <f>'Funding Import'!I1712</f>
        <v>Spreadsheet B 398804 20920024 ES065 DP0556 COVIDEMERGENCY COVIDEM ES065 DP0556 COVIDEMERGENCY COVIDEM</v>
      </c>
      <c r="H1710">
        <f>'Funding Import'!H1712</f>
        <v>19810</v>
      </c>
      <c r="I1710" s="139"/>
    </row>
    <row r="1711" spans="1:9" ht="15" x14ac:dyDescent="0.2">
      <c r="A1711" s="191" t="str">
        <f t="shared" si="52"/>
        <v>1690</v>
      </c>
      <c r="B1711" s="191"/>
      <c r="C1711" s="191" t="str">
        <f t="shared" si="53"/>
        <v>16900006</v>
      </c>
      <c r="D1711" t="str">
        <f>'Funding Import'!A1713</f>
        <v>RB051690: WESTLANDS CMMTY PRIMARY SCHOOL</v>
      </c>
      <c r="E1711" t="str">
        <f>MID('Funding Import'!B1713,2,4)</f>
        <v>0006</v>
      </c>
      <c r="F1711" t="str">
        <f>MID('Funding Import'!B1713,8,50)</f>
        <v>EXCEPTIONAL COVID COST GRANT</v>
      </c>
      <c r="G1711" t="str">
        <f>'Funding Import'!I1713</f>
        <v>Spreadsheet B 399778 20982606 Movement from code '0006 to '0012 covid  emergency recode ES089 RM0128 Covid emergency recode</v>
      </c>
      <c r="H1711">
        <f>'Funding Import'!H1713</f>
        <v>-19810</v>
      </c>
      <c r="I1711" s="139"/>
    </row>
    <row r="1712" spans="1:9" ht="15" x14ac:dyDescent="0.2">
      <c r="A1712" s="191" t="str">
        <f t="shared" si="52"/>
        <v>1690</v>
      </c>
      <c r="B1712" s="191"/>
      <c r="C1712" s="191" t="str">
        <f t="shared" si="53"/>
        <v>16900012</v>
      </c>
      <c r="D1712" t="str">
        <f>'Funding Import'!A1714</f>
        <v>RB051690: WESTLANDS CMMTY PRIMARY SCHOOL</v>
      </c>
      <c r="E1712" t="str">
        <f>MID('Funding Import'!B1714,2,4)</f>
        <v>0012</v>
      </c>
      <c r="F1712" t="str">
        <f>MID('Funding Import'!B1714,8,50)</f>
        <v>COVID CATCH UP</v>
      </c>
      <c r="G1712" t="str">
        <f>'Funding Import'!I1714</f>
        <v>Spreadsheet B 399778 20982606 Movement from code '0006 to '0012 covid  emergency recode ES089 RM0128 Covid emergency recode</v>
      </c>
      <c r="H1712">
        <f>'Funding Import'!H1714</f>
        <v>19810</v>
      </c>
      <c r="I1712" s="139"/>
    </row>
    <row r="1713" spans="1:9" ht="15" x14ac:dyDescent="0.2">
      <c r="A1713" s="191" t="str">
        <f t="shared" si="52"/>
        <v>1690</v>
      </c>
      <c r="B1713" s="191"/>
      <c r="C1713" s="191" t="str">
        <f t="shared" si="53"/>
        <v>16900012</v>
      </c>
      <c r="D1713" t="str">
        <f>'Funding Import'!A1715</f>
        <v>RB051690: WESTLANDS CMMTY PRIMARY SCHOOL</v>
      </c>
      <c r="E1713" t="str">
        <f>MID('Funding Import'!B1715,2,4)</f>
        <v>0012</v>
      </c>
      <c r="F1713" t="str">
        <f>MID('Funding Import'!B1715,8,50)</f>
        <v>COVID CATCH UP</v>
      </c>
      <c r="G1713" t="str">
        <f>'Funding Import'!I1715</f>
        <v>DL 8645 0012recoveryc 0012RPG</v>
      </c>
      <c r="H1713">
        <f>'Funding Import'!H1715</f>
        <v>5999.5</v>
      </c>
      <c r="I1713" s="139"/>
    </row>
    <row r="1714" spans="1:9" ht="15" x14ac:dyDescent="0.2">
      <c r="A1714" s="191" t="str">
        <f t="shared" si="52"/>
        <v>1690</v>
      </c>
      <c r="B1714" s="191"/>
      <c r="C1714" s="191" t="str">
        <f t="shared" si="53"/>
        <v>16900012</v>
      </c>
      <c r="D1714" t="str">
        <f>'Funding Import'!A1716</f>
        <v>RB051690: WESTLANDS CMMTY PRIMARY SCHOOL</v>
      </c>
      <c r="E1714" t="str">
        <f>MID('Funding Import'!B1716,2,4)</f>
        <v>0012</v>
      </c>
      <c r="F1714" t="str">
        <f>MID('Funding Import'!B1716,8,50)</f>
        <v>COVID CATCH UP</v>
      </c>
      <c r="G1714" t="str">
        <f>'Funding Import'!I1716</f>
        <v>DL 8656 0012schoolled 0012SLT</v>
      </c>
      <c r="H1714">
        <f>'Funding Import'!H1716</f>
        <v>5079.38</v>
      </c>
      <c r="I1714" s="139"/>
    </row>
    <row r="1715" spans="1:9" ht="15" x14ac:dyDescent="0.2">
      <c r="A1715" s="191" t="str">
        <f t="shared" si="52"/>
        <v>1690</v>
      </c>
      <c r="B1715" s="191"/>
      <c r="C1715" s="191" t="str">
        <f t="shared" si="53"/>
        <v>16900014</v>
      </c>
      <c r="D1715" t="str">
        <f>'Funding Import'!A1717</f>
        <v>RB051690: WESTLANDS CMMTY PRIMARY SCHOOL</v>
      </c>
      <c r="E1715" t="str">
        <f>MID('Funding Import'!B1717,2,4)</f>
        <v>0014</v>
      </c>
      <c r="F1715" t="str">
        <f>MID('Funding Import'!B1717,8,50)</f>
        <v>PUPIL PREMIUM</v>
      </c>
      <c r="G1715" t="str">
        <f>'Funding Import'!I1717</f>
        <v>Spreadsheet B 395862 20828831 ES060 MK0597 PPG CIC SUM21P2 SUM-21 ES060 MK0597 PPG CIC SUM21P2 SUM-21</v>
      </c>
      <c r="H1715">
        <f>'Funding Import'!H1717</f>
        <v>2104</v>
      </c>
      <c r="I1715" s="139"/>
    </row>
    <row r="1716" spans="1:9" ht="15" x14ac:dyDescent="0.2">
      <c r="A1716" s="191" t="str">
        <f t="shared" si="52"/>
        <v>1690</v>
      </c>
      <c r="B1716" s="191"/>
      <c r="C1716" s="191" t="str">
        <f t="shared" si="53"/>
        <v>16900014</v>
      </c>
      <c r="D1716" t="str">
        <f>'Funding Import'!A1718</f>
        <v>RB051690: WESTLANDS CMMTY PRIMARY SCHOOL</v>
      </c>
      <c r="E1716" t="str">
        <f>MID('Funding Import'!B1718,2,4)</f>
        <v>0014</v>
      </c>
      <c r="F1716" t="str">
        <f>MID('Funding Import'!B1718,8,50)</f>
        <v>PUPIL PREMIUM</v>
      </c>
      <c r="G1716" t="str">
        <f>'Funding Import'!I1718</f>
        <v>Spreadsheet B 400831 21077861 ES093 DP0593 SUMMER21PPG SUM21PPG ES093 DP0593 SUMMER21PPG SUM21PPG</v>
      </c>
      <c r="H1716">
        <f>'Funding Import'!H1718</f>
        <v>91214</v>
      </c>
      <c r="I1716" s="139"/>
    </row>
    <row r="1717" spans="1:9" ht="15" x14ac:dyDescent="0.2">
      <c r="A1717" s="191" t="str">
        <f t="shared" si="52"/>
        <v>1690</v>
      </c>
      <c r="B1717" s="191"/>
      <c r="C1717" s="191" t="str">
        <f t="shared" si="53"/>
        <v>16900014</v>
      </c>
      <c r="D1717" t="str">
        <f>'Funding Import'!A1719</f>
        <v>RB051690: WESTLANDS CMMTY PRIMARY SCHOOL</v>
      </c>
      <c r="E1717" t="str">
        <f>MID('Funding Import'!B1719,2,4)</f>
        <v>0014</v>
      </c>
      <c r="F1717" t="str">
        <f>MID('Funding Import'!B1719,8,50)</f>
        <v>PUPIL PREMIUM</v>
      </c>
      <c r="G1717" t="str">
        <f>'Funding Import'!I1719</f>
        <v>DL 8701 0014 Pupil Premium Autumn Term 2021</v>
      </c>
      <c r="H1717">
        <f>'Funding Import'!H1719</f>
        <v>76199</v>
      </c>
      <c r="I1717" s="139"/>
    </row>
    <row r="1718" spans="1:9" ht="15" x14ac:dyDescent="0.2">
      <c r="A1718" s="191" t="str">
        <f t="shared" si="52"/>
        <v>1690</v>
      </c>
      <c r="B1718" s="191"/>
      <c r="C1718" s="191" t="str">
        <f t="shared" si="53"/>
        <v>16900018</v>
      </c>
      <c r="D1718" t="str">
        <f>'Funding Import'!A1720</f>
        <v>RB051690: WESTLANDS CMMTY PRIMARY SCHOOL</v>
      </c>
      <c r="E1718" t="str">
        <f>MID('Funding Import'!B1720,2,4)</f>
        <v>0018</v>
      </c>
      <c r="F1718" t="str">
        <f>MID('Funding Import'!B1720,8,50)</f>
        <v>ADDITIONAL GRANT INCOME</v>
      </c>
      <c r="G1718" t="str">
        <f>'Funding Import'!I1720</f>
        <v>Spreadsheet B 393531 20728061 ES032 RM0087 PE GRANT APR 21 ES032 RM0087 PE GRANT APR 21</v>
      </c>
      <c r="H1718">
        <f>'Funding Import'!H1720</f>
        <v>8867</v>
      </c>
      <c r="I1718" s="139"/>
    </row>
    <row r="1719" spans="1:9" ht="15" x14ac:dyDescent="0.2">
      <c r="A1719" s="191" t="str">
        <f t="shared" si="52"/>
        <v>1690</v>
      </c>
      <c r="B1719" s="191"/>
      <c r="C1719" s="191" t="str">
        <f t="shared" si="53"/>
        <v>16900018</v>
      </c>
      <c r="D1719" t="str">
        <f>'Funding Import'!A1721</f>
        <v>RB051690: WESTLANDS CMMTY PRIMARY SCHOOL</v>
      </c>
      <c r="E1719" t="str">
        <f>MID('Funding Import'!B1721,2,4)</f>
        <v>0018</v>
      </c>
      <c r="F1719" t="str">
        <f>MID('Funding Import'!B1721,8,50)</f>
        <v>ADDITIONAL GRANT INCOME</v>
      </c>
      <c r="G1719" t="str">
        <f>'Funding Import'!I1721</f>
        <v>Spreadsheet B 399769 20981730 UIFSM JULY21 UIFSM 21 ES085 RM0124 UIFSM JULY21 UIFSM 21</v>
      </c>
      <c r="H1719">
        <f>'Funding Import'!H1721</f>
        <v>74212</v>
      </c>
      <c r="I1719" s="139"/>
    </row>
    <row r="1720" spans="1:9" ht="15" x14ac:dyDescent="0.2">
      <c r="A1720" s="191" t="str">
        <f t="shared" si="52"/>
        <v>1690</v>
      </c>
      <c r="B1720" s="191"/>
      <c r="C1720" s="191" t="str">
        <f t="shared" si="53"/>
        <v>16900018</v>
      </c>
      <c r="D1720" t="str">
        <f>'Funding Import'!A1722</f>
        <v>RB051690: WESTLANDS CMMTY PRIMARY SCHOOL</v>
      </c>
      <c r="E1720" t="str">
        <f>MID('Funding Import'!B1722,2,4)</f>
        <v>0018</v>
      </c>
      <c r="F1720" t="str">
        <f>MID('Funding Import'!B1722,8,50)</f>
        <v>ADDITIONAL GRANT INCOME</v>
      </c>
      <c r="G1720" t="str">
        <f>'Funding Import'!I1722</f>
        <v>DL 8673 PE GRANT OCT21 0018PE</v>
      </c>
      <c r="H1720">
        <f>'Funding Import'!H1722</f>
        <v>12373</v>
      </c>
      <c r="I1720" s="139"/>
    </row>
    <row r="1721" spans="1:9" ht="15" x14ac:dyDescent="0.2">
      <c r="A1721" s="191" t="str">
        <f t="shared" si="52"/>
        <v>1690</v>
      </c>
      <c r="B1721" s="191"/>
      <c r="C1721" s="191" t="str">
        <f t="shared" si="53"/>
        <v>16900026</v>
      </c>
      <c r="D1721" t="str">
        <f>'Funding Import'!A1723</f>
        <v>RB051690: WESTLANDS CMMTY PRIMARY SCHOOL</v>
      </c>
      <c r="E1721" t="str">
        <f>MID('Funding Import'!B1723,2,4)</f>
        <v>0026</v>
      </c>
      <c r="F1721" t="str">
        <f>MID('Funding Import'!B1723,8,50)</f>
        <v>NOTIONAL SEN FUNDING</v>
      </c>
      <c r="G1721" t="str">
        <f>'Funding Import'!I1723</f>
        <v>Spreadsheet B 391732 20639856 ES012 MK0514 10026 NOTIONAL SEN ES012 MK0514 10026 NOTIONAL SEN</v>
      </c>
      <c r="H1721">
        <f>'Funding Import'!H1723</f>
        <v>355544</v>
      </c>
      <c r="I1721" s="139"/>
    </row>
    <row r="1722" spans="1:9" ht="15" x14ac:dyDescent="0.2">
      <c r="A1722" s="191" t="str">
        <f t="shared" si="52"/>
        <v>1696</v>
      </c>
      <c r="B1722" s="191"/>
      <c r="C1722" s="191" t="str">
        <f t="shared" si="53"/>
        <v>16960001</v>
      </c>
      <c r="D1722" t="str">
        <f>'Funding Import'!A1724</f>
        <v>RB051696: THE BISHOPS COE&amp;RC PRIMARY SCH</v>
      </c>
      <c r="E1722" t="str">
        <f>MID('Funding Import'!B1724,2,4)</f>
        <v>0001</v>
      </c>
      <c r="F1722" t="str">
        <f>MID('Funding Import'!B1724,8,50)</f>
        <v>FORMULA FUNDED (EXCL RATES)</v>
      </c>
      <c r="G1722" t="str">
        <f>'Funding Import'!I1724</f>
        <v>Spreadsheet B 391145 20630885 ES006 MK0508 10001 FORMULA FUNDED ES006 MK0508 10001 FORMULA FUNDED</v>
      </c>
      <c r="H1722">
        <f>'Funding Import'!H1724</f>
        <v>1621960</v>
      </c>
      <c r="I1722" s="139"/>
    </row>
    <row r="1723" spans="1:9" ht="15" x14ac:dyDescent="0.2">
      <c r="A1723" s="191" t="str">
        <f t="shared" si="52"/>
        <v>1696</v>
      </c>
      <c r="B1723" s="191"/>
      <c r="C1723" s="191" t="str">
        <f t="shared" si="53"/>
        <v>16960001</v>
      </c>
      <c r="D1723" t="str">
        <f>'Funding Import'!A1725</f>
        <v>RB051696: THE BISHOPS COE&amp;RC PRIMARY SCH</v>
      </c>
      <c r="E1723" t="str">
        <f>MID('Funding Import'!B1725,2,4)</f>
        <v>0001</v>
      </c>
      <c r="F1723" t="str">
        <f>MID('Funding Import'!B1725,8,50)</f>
        <v>FORMULA FUNDED (EXCL RATES)</v>
      </c>
      <c r="G1723" t="str">
        <f>'Funding Import'!I1725</f>
        <v>Spreadsheet B 393405 20716327 ES028 DP0528 TeachPensionGrnt PensionG P2 ES028 DP0528 TeachPensionGrnt PensionG P2</v>
      </c>
      <c r="H1723">
        <f>'Funding Import'!H1725</f>
        <v>55</v>
      </c>
      <c r="I1723" s="139"/>
    </row>
    <row r="1724" spans="1:9" ht="15" x14ac:dyDescent="0.2">
      <c r="A1724" s="191" t="str">
        <f t="shared" si="52"/>
        <v>1696</v>
      </c>
      <c r="B1724" s="191"/>
      <c r="C1724" s="191" t="str">
        <f t="shared" si="53"/>
        <v>16960001</v>
      </c>
      <c r="D1724" t="str">
        <f>'Funding Import'!A1726</f>
        <v>RB051696: THE BISHOPS COE&amp;RC PRIMARY SCH</v>
      </c>
      <c r="E1724" t="str">
        <f>MID('Funding Import'!B1726,2,4)</f>
        <v>0001</v>
      </c>
      <c r="F1724" t="str">
        <f>MID('Funding Import'!B1726,8,50)</f>
        <v>FORMULA FUNDED (EXCL RATES)</v>
      </c>
      <c r="G1724" t="str">
        <f>'Funding Import'!I1726</f>
        <v>Spreadsheet B 393406 20716356 ES029 DP0529 TeachersPayGrant TPG21-22 P2 ES029 DP0529 TeachersPayGrant TPG21-22 P2</v>
      </c>
      <c r="H1724">
        <f>'Funding Import'!H1726</f>
        <v>20</v>
      </c>
      <c r="I1724" s="139"/>
    </row>
    <row r="1725" spans="1:9" ht="15" x14ac:dyDescent="0.2">
      <c r="A1725" s="191" t="str">
        <f t="shared" si="52"/>
        <v>1696</v>
      </c>
      <c r="B1725" s="191"/>
      <c r="C1725" s="191" t="str">
        <f t="shared" si="53"/>
        <v>16960001</v>
      </c>
      <c r="D1725" t="str">
        <f>'Funding Import'!A1727</f>
        <v>RB051696: THE BISHOPS COE&amp;RC PRIMARY SCH</v>
      </c>
      <c r="E1725" t="str">
        <f>MID('Funding Import'!B1727,2,4)</f>
        <v>0001</v>
      </c>
      <c r="F1725" t="str">
        <f>MID('Funding Import'!B1727,8,50)</f>
        <v>FORMULA FUNDED (EXCL RATES)</v>
      </c>
      <c r="G1725" t="str">
        <f>'Funding Import'!I1727</f>
        <v>DL 8678 TeachPensionGrnt 0001TPEC</v>
      </c>
      <c r="H1725">
        <f>'Funding Import'!H1727</f>
        <v>78</v>
      </c>
      <c r="I1725" s="139"/>
    </row>
    <row r="1726" spans="1:9" ht="15" x14ac:dyDescent="0.2">
      <c r="A1726" s="191" t="str">
        <f t="shared" si="52"/>
        <v>1696</v>
      </c>
      <c r="B1726" s="191"/>
      <c r="C1726" s="191" t="str">
        <f t="shared" si="53"/>
        <v>16960001</v>
      </c>
      <c r="D1726" t="str">
        <f>'Funding Import'!A1728</f>
        <v>RB051696: THE BISHOPS COE&amp;RC PRIMARY SCH</v>
      </c>
      <c r="E1726" t="str">
        <f>MID('Funding Import'!B1728,2,4)</f>
        <v>0001</v>
      </c>
      <c r="F1726" t="str">
        <f>MID('Funding Import'!B1728,8,50)</f>
        <v>FORMULA FUNDED (EXCL RATES)</v>
      </c>
      <c r="G1726" t="str">
        <f>'Funding Import'!I1728</f>
        <v>DL 8675 TeachersPayGrant 0001TPG</v>
      </c>
      <c r="H1726">
        <f>'Funding Import'!H1728</f>
        <v>27</v>
      </c>
      <c r="I1726" s="139"/>
    </row>
    <row r="1727" spans="1:9" ht="15" x14ac:dyDescent="0.2">
      <c r="A1727" s="191" t="str">
        <f t="shared" si="52"/>
        <v>1696</v>
      </c>
      <c r="B1727" s="191"/>
      <c r="C1727" s="191" t="str">
        <f t="shared" si="53"/>
        <v>16960002</v>
      </c>
      <c r="D1727" t="str">
        <f>'Funding Import'!A1729</f>
        <v>RB051696: THE BISHOPS COE&amp;RC PRIMARY SCH</v>
      </c>
      <c r="E1727" t="str">
        <f>MID('Funding Import'!B1729,2,4)</f>
        <v>0002</v>
      </c>
      <c r="F1727" t="str">
        <f>MID('Funding Import'!B1729,8,50)</f>
        <v>RATES</v>
      </c>
      <c r="G1727" t="str">
        <f>'Funding Import'!I1729</f>
        <v>Spreadsheet B 391137 20630756 ES007 MK0509 10002 RATES ES007 MK0509 10002 RATES</v>
      </c>
      <c r="H1727">
        <f>'Funding Import'!H1729</f>
        <v>8528</v>
      </c>
      <c r="I1727" s="139"/>
    </row>
    <row r="1728" spans="1:9" ht="15" x14ac:dyDescent="0.2">
      <c r="A1728" s="191" t="str">
        <f t="shared" si="52"/>
        <v>1696</v>
      </c>
      <c r="B1728" s="191"/>
      <c r="C1728" s="191" t="str">
        <f t="shared" si="53"/>
        <v>16960003</v>
      </c>
      <c r="D1728" t="str">
        <f>'Funding Import'!A1730</f>
        <v>RB051696: THE BISHOPS COE&amp;RC PRIMARY SCH</v>
      </c>
      <c r="E1728" t="str">
        <f>MID('Funding Import'!B1730,2,4)</f>
        <v>0003</v>
      </c>
      <c r="F1728" t="str">
        <f>MID('Funding Import'!B1730,8,50)</f>
        <v>BROUGHT FORWARD</v>
      </c>
      <c r="G1728" t="str">
        <f>'Funding Import'!I1730</f>
        <v>Spreadsheet B 394797 20778211 ES055 MK0568 10003 OPENING BALANCES ES055 MK0568 10003 OPENING BALANCES</v>
      </c>
      <c r="H1728">
        <f>'Funding Import'!H1730</f>
        <v>325483.15000000002</v>
      </c>
      <c r="I1728" s="139"/>
    </row>
    <row r="1729" spans="1:9" ht="15" x14ac:dyDescent="0.2">
      <c r="A1729" s="191" t="str">
        <f t="shared" si="52"/>
        <v>1696</v>
      </c>
      <c r="B1729" s="191"/>
      <c r="C1729" s="191" t="str">
        <f t="shared" si="53"/>
        <v>16960004</v>
      </c>
      <c r="D1729" t="str">
        <f>'Funding Import'!A1731</f>
        <v>RB051696: THE BISHOPS COE&amp;RC PRIMARY SCH</v>
      </c>
      <c r="E1729" t="str">
        <f>MID('Funding Import'!B1731,2,4)</f>
        <v>0004</v>
      </c>
      <c r="F1729" t="str">
        <f>MID('Funding Import'!B1731,8,50)</f>
        <v>STATEMENTED SEN</v>
      </c>
      <c r="G1729" t="str">
        <f>'Funding Import'!I1731</f>
        <v>Spreadsheet B 391144 20630818 ES009 MK0511 10004 EHCP ES009 MK0511 10004 EHCP</v>
      </c>
      <c r="H1729">
        <f>'Funding Import'!H1731</f>
        <v>71110</v>
      </c>
      <c r="I1729" s="139"/>
    </row>
    <row r="1730" spans="1:9" ht="15" x14ac:dyDescent="0.2">
      <c r="A1730" s="191" t="str">
        <f t="shared" ref="A1730:A1793" si="54">MID(D1730,5,4)</f>
        <v>1696</v>
      </c>
      <c r="B1730" s="191"/>
      <c r="C1730" s="191" t="str">
        <f t="shared" ref="C1730:C1793" si="55">A1730&amp;E1730</f>
        <v>16960004</v>
      </c>
      <c r="D1730" t="str">
        <f>'Funding Import'!A1732</f>
        <v>RB051696: THE BISHOPS COE&amp;RC PRIMARY SCH</v>
      </c>
      <c r="E1730" t="str">
        <f>MID('Funding Import'!B1732,2,4)</f>
        <v>0004</v>
      </c>
      <c r="F1730" t="str">
        <f>MID('Funding Import'!B1732,8,50)</f>
        <v>STATEMENTED SEN</v>
      </c>
      <c r="G1730" t="str">
        <f>'Funding Import'!I1732</f>
        <v>Spreadsheet B 394845 20782782 ES043 DP0533 SEN TOP-UP SUM1 SUM-21 ES043 DP0533 SEN TOP-UP SUM1 SUM-21</v>
      </c>
      <c r="H1730">
        <f>'Funding Import'!H1732</f>
        <v>464</v>
      </c>
      <c r="I1730" s="139"/>
    </row>
    <row r="1731" spans="1:9" ht="15" x14ac:dyDescent="0.2">
      <c r="A1731" s="191" t="str">
        <f t="shared" si="54"/>
        <v>1696</v>
      </c>
      <c r="B1731" s="191"/>
      <c r="C1731" s="191" t="str">
        <f t="shared" si="55"/>
        <v>16960004</v>
      </c>
      <c r="D1731" t="str">
        <f>'Funding Import'!A1733</f>
        <v>RB051696: THE BISHOPS COE&amp;RC PRIMARY SCH</v>
      </c>
      <c r="E1731" t="str">
        <f>MID('Funding Import'!B1733,2,4)</f>
        <v>0004</v>
      </c>
      <c r="F1731" t="str">
        <f>MID('Funding Import'!B1733,8,50)</f>
        <v>STATEMENTED SEN</v>
      </c>
      <c r="G1731" t="str">
        <f>'Funding Import'!I1733</f>
        <v>Spreadsheet B 401820 21143763 ES099 MK0707 SEN TOP-UP SUM2 SUM-21 ES099 MK0707 SEN TOP-UP SUM2 SUM-21</v>
      </c>
      <c r="H1731">
        <f>'Funding Import'!H1733</f>
        <v>3251</v>
      </c>
      <c r="I1731" s="139"/>
    </row>
    <row r="1732" spans="1:9" ht="15" x14ac:dyDescent="0.2">
      <c r="A1732" s="191" t="str">
        <f t="shared" si="54"/>
        <v>1696</v>
      </c>
      <c r="B1732" s="191"/>
      <c r="C1732" s="191" t="str">
        <f t="shared" si="55"/>
        <v>16960004</v>
      </c>
      <c r="D1732" t="str">
        <f>'Funding Import'!A1734</f>
        <v>RB051696: THE BISHOPS COE&amp;RC PRIMARY SCH</v>
      </c>
      <c r="E1732" t="str">
        <f>MID('Funding Import'!B1734,2,4)</f>
        <v>0004</v>
      </c>
      <c r="F1732" t="str">
        <f>MID('Funding Import'!B1734,8,50)</f>
        <v>STATEMENTED SEN</v>
      </c>
      <c r="G1732" t="str">
        <f>'Funding Import'!I1734</f>
        <v>DL 8688 SEN TOP-UP AUT1 AUT-21</v>
      </c>
      <c r="H1732">
        <f>'Funding Import'!H1734</f>
        <v>19711</v>
      </c>
      <c r="I1732" s="139"/>
    </row>
    <row r="1733" spans="1:9" ht="15" x14ac:dyDescent="0.2">
      <c r="A1733" s="191" t="str">
        <f t="shared" si="54"/>
        <v>1696</v>
      </c>
      <c r="B1733" s="191"/>
      <c r="C1733" s="191" t="str">
        <f t="shared" si="55"/>
        <v>16960006</v>
      </c>
      <c r="D1733" t="str">
        <f>'Funding Import'!A1735</f>
        <v>RB051696: THE BISHOPS COE&amp;RC PRIMARY SCH</v>
      </c>
      <c r="E1733" t="str">
        <f>MID('Funding Import'!B1735,2,4)</f>
        <v>0006</v>
      </c>
      <c r="F1733" t="str">
        <f>MID('Funding Import'!B1735,8,50)</f>
        <v>EXCEPTIONAL COVID COST GRANT</v>
      </c>
      <c r="G1733" t="str">
        <f>'Funding Import'!I1735</f>
        <v>Spreadsheet B 398804 20920024 ES065 DP0556 COVIDEMERGENCY COVIDEM ES065 DP0556 COVIDEMERGENCY COVIDEM</v>
      </c>
      <c r="H1733">
        <f>'Funding Import'!H1735</f>
        <v>14430</v>
      </c>
      <c r="I1733" s="139"/>
    </row>
    <row r="1734" spans="1:9" ht="15" x14ac:dyDescent="0.2">
      <c r="A1734" s="191" t="str">
        <f t="shared" si="54"/>
        <v>1696</v>
      </c>
      <c r="B1734" s="191"/>
      <c r="C1734" s="191" t="str">
        <f t="shared" si="55"/>
        <v>16960006</v>
      </c>
      <c r="D1734" t="str">
        <f>'Funding Import'!A1736</f>
        <v>RB051696: THE BISHOPS COE&amp;RC PRIMARY SCH</v>
      </c>
      <c r="E1734" t="str">
        <f>MID('Funding Import'!B1736,2,4)</f>
        <v>0006</v>
      </c>
      <c r="F1734" t="str">
        <f>MID('Funding Import'!B1736,8,50)</f>
        <v>EXCEPTIONAL COVID COST GRANT</v>
      </c>
      <c r="G1734" t="str">
        <f>'Funding Import'!I1736</f>
        <v>Spreadsheet B 398807 20920177 ES067 DP0558 FSMADDCOSTSCOVID FSMCOVID ES067 DP0558 FSMADDCOSTSCOVID FSMCOVID</v>
      </c>
      <c r="H1734">
        <f>'Funding Import'!H1736</f>
        <v>4575</v>
      </c>
      <c r="I1734" s="139"/>
    </row>
    <row r="1735" spans="1:9" ht="15" x14ac:dyDescent="0.2">
      <c r="A1735" s="191" t="str">
        <f t="shared" si="54"/>
        <v>1696</v>
      </c>
      <c r="B1735" s="191"/>
      <c r="C1735" s="191" t="str">
        <f t="shared" si="55"/>
        <v>16960006</v>
      </c>
      <c r="D1735" t="str">
        <f>'Funding Import'!A1737</f>
        <v>RB051696: THE BISHOPS COE&amp;RC PRIMARY SCH</v>
      </c>
      <c r="E1735" t="str">
        <f>MID('Funding Import'!B1737,2,4)</f>
        <v>0006</v>
      </c>
      <c r="F1735" t="str">
        <f>MID('Funding Import'!B1737,8,50)</f>
        <v>EXCEPTIONAL COVID COST GRANT</v>
      </c>
      <c r="G1735" t="str">
        <f>'Funding Import'!I1737</f>
        <v>Spreadsheet B 399778 20982606 Movement from code '0006 to '0012 covid  emergency recode ES089 RM0128 Covid emergency recode</v>
      </c>
      <c r="H1735">
        <f>'Funding Import'!H1737</f>
        <v>-14430</v>
      </c>
      <c r="I1735" s="139"/>
    </row>
    <row r="1736" spans="1:9" ht="15" x14ac:dyDescent="0.2">
      <c r="A1736" s="191" t="str">
        <f t="shared" si="54"/>
        <v>1696</v>
      </c>
      <c r="B1736" s="191"/>
      <c r="C1736" s="191" t="str">
        <f t="shared" si="55"/>
        <v>16960012</v>
      </c>
      <c r="D1736" t="str">
        <f>'Funding Import'!A1738</f>
        <v>RB051696: THE BISHOPS COE&amp;RC PRIMARY SCH</v>
      </c>
      <c r="E1736" t="str">
        <f>MID('Funding Import'!B1738,2,4)</f>
        <v>0012</v>
      </c>
      <c r="F1736" t="str">
        <f>MID('Funding Import'!B1738,8,50)</f>
        <v>COVID CATCH UP</v>
      </c>
      <c r="G1736" t="str">
        <f>'Funding Import'!I1738</f>
        <v>Spreadsheet B 399778 20982606 Movement from code '0006 to '0012 covid  emergency recode ES089 RM0128 Covid emergency recode</v>
      </c>
      <c r="H1736">
        <f>'Funding Import'!H1738</f>
        <v>14430</v>
      </c>
      <c r="I1736" s="139"/>
    </row>
    <row r="1737" spans="1:9" ht="15" x14ac:dyDescent="0.2">
      <c r="A1737" s="191" t="str">
        <f t="shared" si="54"/>
        <v>1696</v>
      </c>
      <c r="B1737" s="191"/>
      <c r="C1737" s="191" t="str">
        <f t="shared" si="55"/>
        <v>16960012</v>
      </c>
      <c r="D1737" t="str">
        <f>'Funding Import'!A1739</f>
        <v>RB051696: THE BISHOPS COE&amp;RC PRIMARY SCH</v>
      </c>
      <c r="E1737" t="str">
        <f>MID('Funding Import'!B1739,2,4)</f>
        <v>0012</v>
      </c>
      <c r="F1737" t="str">
        <f>MID('Funding Import'!B1739,8,50)</f>
        <v>COVID CATCH UP</v>
      </c>
      <c r="G1737" t="str">
        <f>'Funding Import'!I1739</f>
        <v>DL 8645 0012recoveryc 0012RPG</v>
      </c>
      <c r="H1737">
        <f>'Funding Import'!H1739</f>
        <v>2066.25</v>
      </c>
      <c r="I1737" s="139"/>
    </row>
    <row r="1738" spans="1:9" ht="15" x14ac:dyDescent="0.2">
      <c r="A1738" s="191" t="str">
        <f t="shared" si="54"/>
        <v>1696</v>
      </c>
      <c r="B1738" s="191"/>
      <c r="C1738" s="191" t="str">
        <f t="shared" si="55"/>
        <v>16960012</v>
      </c>
      <c r="D1738" t="str">
        <f>'Funding Import'!A1740</f>
        <v>RB051696: THE BISHOPS COE&amp;RC PRIMARY SCH</v>
      </c>
      <c r="E1738" t="str">
        <f>MID('Funding Import'!B1740,2,4)</f>
        <v>0012</v>
      </c>
      <c r="F1738" t="str">
        <f>MID('Funding Import'!B1740,8,50)</f>
        <v>COVID CATCH UP</v>
      </c>
      <c r="G1738" t="str">
        <f>'Funding Import'!I1740</f>
        <v>DL 8656 0012schoolled 0012SLT</v>
      </c>
      <c r="H1738">
        <f>'Funding Import'!H1740</f>
        <v>1890</v>
      </c>
      <c r="I1738" s="139"/>
    </row>
    <row r="1739" spans="1:9" ht="15" x14ac:dyDescent="0.2">
      <c r="A1739" s="191" t="str">
        <f t="shared" si="54"/>
        <v>1696</v>
      </c>
      <c r="B1739" s="191"/>
      <c r="C1739" s="191" t="str">
        <f t="shared" si="55"/>
        <v>16960014</v>
      </c>
      <c r="D1739" t="str">
        <f>'Funding Import'!A1741</f>
        <v>RB051696: THE BISHOPS COE&amp;RC PRIMARY SCH</v>
      </c>
      <c r="E1739" t="str">
        <f>MID('Funding Import'!B1741,2,4)</f>
        <v>0014</v>
      </c>
      <c r="F1739" t="str">
        <f>MID('Funding Import'!B1741,8,50)</f>
        <v>PUPIL PREMIUM</v>
      </c>
      <c r="G1739" t="str">
        <f>'Funding Import'!I1741</f>
        <v>Spreadsheet B 398777 20914481 PPG CIC SUM21P3 SUM-21 ES063 DP0555 PPG CIC SUM21P3 SUM-21</v>
      </c>
      <c r="H1739">
        <f>'Funding Import'!H1741</f>
        <v>280</v>
      </c>
      <c r="I1739" s="139"/>
    </row>
    <row r="1740" spans="1:9" ht="15" x14ac:dyDescent="0.2">
      <c r="A1740" s="191" t="str">
        <f t="shared" si="54"/>
        <v>1696</v>
      </c>
      <c r="B1740" s="191"/>
      <c r="C1740" s="191" t="str">
        <f t="shared" si="55"/>
        <v>16960014</v>
      </c>
      <c r="D1740" t="str">
        <f>'Funding Import'!A1742</f>
        <v>RB051696: THE BISHOPS COE&amp;RC PRIMARY SCH</v>
      </c>
      <c r="E1740" t="str">
        <f>MID('Funding Import'!B1742,2,4)</f>
        <v>0014</v>
      </c>
      <c r="F1740" t="str">
        <f>MID('Funding Import'!B1742,8,50)</f>
        <v>PUPIL PREMIUM</v>
      </c>
      <c r="G1740" t="str">
        <f>'Funding Import'!I1742</f>
        <v>Spreadsheet B 400831 21077861 ES093 DP0593 SUMMER21PPG SUM21PPG ES093 DP0593 SUMMER21PPG SUM21PPG</v>
      </c>
      <c r="H1740">
        <f>'Funding Import'!H1742</f>
        <v>33740</v>
      </c>
      <c r="I1740" s="139"/>
    </row>
    <row r="1741" spans="1:9" ht="15" x14ac:dyDescent="0.2">
      <c r="A1741" s="191" t="str">
        <f t="shared" si="54"/>
        <v>1696</v>
      </c>
      <c r="B1741" s="191"/>
      <c r="C1741" s="191" t="str">
        <f t="shared" si="55"/>
        <v>16960014</v>
      </c>
      <c r="D1741" t="str">
        <f>'Funding Import'!A1743</f>
        <v>RB051696: THE BISHOPS COE&amp;RC PRIMARY SCH</v>
      </c>
      <c r="E1741" t="str">
        <f>MID('Funding Import'!B1743,2,4)</f>
        <v>0014</v>
      </c>
      <c r="F1741" t="str">
        <f>MID('Funding Import'!B1743,8,50)</f>
        <v>PUPIL PREMIUM</v>
      </c>
      <c r="G1741" t="str">
        <f>'Funding Import'!I1743</f>
        <v>DL 8701 0014 Pupil Premium Autumn Term 2021</v>
      </c>
      <c r="H1741">
        <f>'Funding Import'!H1743</f>
        <v>26992</v>
      </c>
      <c r="I1741" s="139"/>
    </row>
    <row r="1742" spans="1:9" ht="15" x14ac:dyDescent="0.2">
      <c r="A1742" s="191" t="str">
        <f t="shared" si="54"/>
        <v>1696</v>
      </c>
      <c r="B1742" s="191"/>
      <c r="C1742" s="191" t="str">
        <f t="shared" si="55"/>
        <v>16960014</v>
      </c>
      <c r="D1742" t="str">
        <f>'Funding Import'!A1744</f>
        <v>RB051696: THE BISHOPS COE&amp;RC PRIMARY SCH</v>
      </c>
      <c r="E1742" t="str">
        <f>MID('Funding Import'!B1744,2,4)</f>
        <v>0014</v>
      </c>
      <c r="F1742" t="str">
        <f>MID('Funding Import'!B1744,8,50)</f>
        <v>PUPIL PREMIUM</v>
      </c>
      <c r="G1742" t="str">
        <f>'Funding Import'!I1744</f>
        <v>DL 8703 PPG+ CIC AUT21P3</v>
      </c>
      <c r="H1742">
        <f>'Funding Import'!H1744</f>
        <v>671</v>
      </c>
      <c r="I1742" s="139"/>
    </row>
    <row r="1743" spans="1:9" ht="15" x14ac:dyDescent="0.2">
      <c r="A1743" s="191" t="str">
        <f t="shared" si="54"/>
        <v>1696</v>
      </c>
      <c r="B1743" s="191"/>
      <c r="C1743" s="191" t="str">
        <f t="shared" si="55"/>
        <v>16960018</v>
      </c>
      <c r="D1743" t="str">
        <f>'Funding Import'!A1745</f>
        <v>RB051696: THE BISHOPS COE&amp;RC PRIMARY SCH</v>
      </c>
      <c r="E1743" t="str">
        <f>MID('Funding Import'!B1745,2,4)</f>
        <v>0018</v>
      </c>
      <c r="F1743" t="str">
        <f>MID('Funding Import'!B1745,8,50)</f>
        <v>ADDITIONAL GRANT INCOME</v>
      </c>
      <c r="G1743" t="str">
        <f>'Funding Import'!I1745</f>
        <v>Spreadsheet B 393531 20728061 ES032 RM0087 PE GRANT APR 21 ES032 RM0087 PE GRANT APR 21</v>
      </c>
      <c r="H1743">
        <f>'Funding Import'!H1745</f>
        <v>8233</v>
      </c>
      <c r="I1743" s="139"/>
    </row>
    <row r="1744" spans="1:9" ht="15" x14ac:dyDescent="0.2">
      <c r="A1744" s="191" t="str">
        <f t="shared" si="54"/>
        <v>1696</v>
      </c>
      <c r="B1744" s="191"/>
      <c r="C1744" s="191" t="str">
        <f t="shared" si="55"/>
        <v>16960018</v>
      </c>
      <c r="D1744" t="str">
        <f>'Funding Import'!A1746</f>
        <v>RB051696: THE BISHOPS COE&amp;RC PRIMARY SCH</v>
      </c>
      <c r="E1744" t="str">
        <f>MID('Funding Import'!B1746,2,4)</f>
        <v>0018</v>
      </c>
      <c r="F1744" t="str">
        <f>MID('Funding Import'!B1746,8,50)</f>
        <v>ADDITIONAL GRANT INCOME</v>
      </c>
      <c r="G1744" t="str">
        <f>'Funding Import'!I1746</f>
        <v>Spreadsheet B 399769 20981730 UIFSM JULY21 UIFSM 21 ES085 RM0124 UIFSM JULY21 UIFSM 21</v>
      </c>
      <c r="H1744">
        <f>'Funding Import'!H1746</f>
        <v>69358</v>
      </c>
      <c r="I1744" s="139"/>
    </row>
    <row r="1745" spans="1:9" ht="15" x14ac:dyDescent="0.2">
      <c r="A1745" s="191" t="str">
        <f t="shared" si="54"/>
        <v>1696</v>
      </c>
      <c r="B1745" s="191"/>
      <c r="C1745" s="191" t="str">
        <f t="shared" si="55"/>
        <v>16960018</v>
      </c>
      <c r="D1745" t="str">
        <f>'Funding Import'!A1747</f>
        <v>RB051696: THE BISHOPS COE&amp;RC PRIMARY SCH</v>
      </c>
      <c r="E1745" t="str">
        <f>MID('Funding Import'!B1747,2,4)</f>
        <v>0018</v>
      </c>
      <c r="F1745" t="str">
        <f>MID('Funding Import'!B1747,8,50)</f>
        <v>ADDITIONAL GRANT INCOME</v>
      </c>
      <c r="G1745" t="str">
        <f>'Funding Import'!I1747</f>
        <v>DL 8673 PE GRANT OCT21 0018PE</v>
      </c>
      <c r="H1745">
        <f>'Funding Import'!H1747</f>
        <v>11515</v>
      </c>
      <c r="I1745" s="139"/>
    </row>
    <row r="1746" spans="1:9" ht="15" x14ac:dyDescent="0.2">
      <c r="A1746" s="191" t="str">
        <f t="shared" si="54"/>
        <v>1696</v>
      </c>
      <c r="B1746" s="191"/>
      <c r="C1746" s="191" t="str">
        <f t="shared" si="55"/>
        <v>16960026</v>
      </c>
      <c r="D1746" t="str">
        <f>'Funding Import'!A1748</f>
        <v>RB051696: THE BISHOPS COE&amp;RC PRIMARY SCH</v>
      </c>
      <c r="E1746" t="str">
        <f>MID('Funding Import'!B1748,2,4)</f>
        <v>0026</v>
      </c>
      <c r="F1746" t="str">
        <f>MID('Funding Import'!B1748,8,50)</f>
        <v>NOTIONAL SEN FUNDING</v>
      </c>
      <c r="G1746" t="str">
        <f>'Funding Import'!I1748</f>
        <v>Spreadsheet B 391732 20639856 ES012 MK0514 10026 NOTIONAL SEN ES012 MK0514 10026 NOTIONAL SEN</v>
      </c>
      <c r="H1746">
        <f>'Funding Import'!H1748</f>
        <v>175234</v>
      </c>
      <c r="I1746" s="139"/>
    </row>
    <row r="1747" spans="1:9" ht="15" x14ac:dyDescent="0.2">
      <c r="A1747" s="191" t="str">
        <f t="shared" si="54"/>
        <v>1734</v>
      </c>
      <c r="B1747" s="191"/>
      <c r="C1747" s="191" t="str">
        <f t="shared" si="55"/>
        <v>17340001</v>
      </c>
      <c r="D1747" t="str">
        <f>'Funding Import'!A1749</f>
        <v>RB051734: LIMES FARM JUNIOR SCHOOL</v>
      </c>
      <c r="E1747" t="str">
        <f>MID('Funding Import'!B1749,2,4)</f>
        <v>0001</v>
      </c>
      <c r="F1747" t="str">
        <f>MID('Funding Import'!B1749,8,50)</f>
        <v>FORMULA FUNDED (EXCL RATES)</v>
      </c>
      <c r="G1747" t="str">
        <f>'Funding Import'!I1749</f>
        <v>Spreadsheet B 391145 20630885 ES006 MK0508 10001 FORMULA FUNDED ES006 MK0508 10001 FORMULA FUNDED</v>
      </c>
      <c r="H1747">
        <f>'Funding Import'!H1749</f>
        <v>605874</v>
      </c>
      <c r="I1747" s="139"/>
    </row>
    <row r="1748" spans="1:9" ht="15" x14ac:dyDescent="0.2">
      <c r="A1748" s="191" t="str">
        <f t="shared" si="54"/>
        <v>1734</v>
      </c>
      <c r="B1748" s="191"/>
      <c r="C1748" s="191" t="str">
        <f t="shared" si="55"/>
        <v>17340002</v>
      </c>
      <c r="D1748" t="str">
        <f>'Funding Import'!A1750</f>
        <v>RB051734: LIMES FARM JUNIOR SCHOOL</v>
      </c>
      <c r="E1748" t="str">
        <f>MID('Funding Import'!B1750,2,4)</f>
        <v>0002</v>
      </c>
      <c r="F1748" t="str">
        <f>MID('Funding Import'!B1750,8,50)</f>
        <v>RATES</v>
      </c>
      <c r="G1748" t="str">
        <f>'Funding Import'!I1750</f>
        <v>Spreadsheet B 391137 20630756 ES007 MK0509 10002 RATES ES007 MK0509 10002 RATES</v>
      </c>
      <c r="H1748">
        <f>'Funding Import'!H1750</f>
        <v>19517</v>
      </c>
      <c r="I1748" s="139"/>
    </row>
    <row r="1749" spans="1:9" ht="15" x14ac:dyDescent="0.2">
      <c r="A1749" s="191" t="str">
        <f t="shared" si="54"/>
        <v>1734</v>
      </c>
      <c r="B1749" s="191"/>
      <c r="C1749" s="191" t="str">
        <f t="shared" si="55"/>
        <v>17340003</v>
      </c>
      <c r="D1749" t="str">
        <f>'Funding Import'!A1751</f>
        <v>RB051734: LIMES FARM JUNIOR SCHOOL</v>
      </c>
      <c r="E1749" t="str">
        <f>MID('Funding Import'!B1751,2,4)</f>
        <v>0003</v>
      </c>
      <c r="F1749" t="str">
        <f>MID('Funding Import'!B1751,8,50)</f>
        <v>BROUGHT FORWARD</v>
      </c>
      <c r="G1749" t="str">
        <f>'Funding Import'!I1751</f>
        <v>Spreadsheet B 394797 20778211 ES055 MK0568 10003 OPENING BALANCES ES055 MK0568 10003 OPENING BALANCES</v>
      </c>
      <c r="H1749">
        <f>'Funding Import'!H1751</f>
        <v>203907.48</v>
      </c>
      <c r="I1749" s="139"/>
    </row>
    <row r="1750" spans="1:9" ht="15" x14ac:dyDescent="0.2">
      <c r="A1750" s="191" t="str">
        <f t="shared" si="54"/>
        <v>1734</v>
      </c>
      <c r="B1750" s="191"/>
      <c r="C1750" s="191" t="str">
        <f t="shared" si="55"/>
        <v>17340004</v>
      </c>
      <c r="D1750" t="str">
        <f>'Funding Import'!A1752</f>
        <v>RB051734: LIMES FARM JUNIOR SCHOOL</v>
      </c>
      <c r="E1750" t="str">
        <f>MID('Funding Import'!B1752,2,4)</f>
        <v>0004</v>
      </c>
      <c r="F1750" t="str">
        <f>MID('Funding Import'!B1752,8,50)</f>
        <v>STATEMENTED SEN</v>
      </c>
      <c r="G1750" t="str">
        <f>'Funding Import'!I1752</f>
        <v>Spreadsheet B 391144 20630818 ES009 MK0511 10004 EHCP ES009 MK0511 10004 EHCP</v>
      </c>
      <c r="H1750">
        <f>'Funding Import'!H1752</f>
        <v>19622</v>
      </c>
      <c r="I1750" s="139"/>
    </row>
    <row r="1751" spans="1:9" ht="15" x14ac:dyDescent="0.2">
      <c r="A1751" s="191" t="str">
        <f t="shared" si="54"/>
        <v>1734</v>
      </c>
      <c r="B1751" s="191"/>
      <c r="C1751" s="191" t="str">
        <f t="shared" si="55"/>
        <v>17340004</v>
      </c>
      <c r="D1751" t="str">
        <f>'Funding Import'!A1753</f>
        <v>RB051734: LIMES FARM JUNIOR SCHOOL</v>
      </c>
      <c r="E1751" t="str">
        <f>MID('Funding Import'!B1753,2,4)</f>
        <v>0004</v>
      </c>
      <c r="F1751" t="str">
        <f>MID('Funding Import'!B1753,8,50)</f>
        <v>STATEMENTED SEN</v>
      </c>
      <c r="G1751" t="str">
        <f>'Funding Import'!I1753</f>
        <v>DL 8688 SEN TOP-UP AUT1 AUT-21</v>
      </c>
      <c r="H1751">
        <f>'Funding Import'!H1753</f>
        <v>1020</v>
      </c>
      <c r="I1751" s="139"/>
    </row>
    <row r="1752" spans="1:9" ht="15" x14ac:dyDescent="0.2">
      <c r="A1752" s="191" t="str">
        <f t="shared" si="54"/>
        <v>1734</v>
      </c>
      <c r="B1752" s="191"/>
      <c r="C1752" s="191" t="str">
        <f t="shared" si="55"/>
        <v>17340006</v>
      </c>
      <c r="D1752" t="str">
        <f>'Funding Import'!A1754</f>
        <v>RB051734: LIMES FARM JUNIOR SCHOOL</v>
      </c>
      <c r="E1752" t="str">
        <f>MID('Funding Import'!B1754,2,4)</f>
        <v>0006</v>
      </c>
      <c r="F1752" t="str">
        <f>MID('Funding Import'!B1754,8,50)</f>
        <v>EXCEPTIONAL COVID COST GRANT</v>
      </c>
      <c r="G1752" t="str">
        <f>'Funding Import'!I1754</f>
        <v>Spreadsheet B 398804 20920024 ES065 DP0556 COVIDEMERGENCY COVIDEM ES065 DP0556 COVIDEMERGENCY COVIDEM</v>
      </c>
      <c r="H1752">
        <f>'Funding Import'!H1754</f>
        <v>4860</v>
      </c>
      <c r="I1752" s="139"/>
    </row>
    <row r="1753" spans="1:9" ht="15" x14ac:dyDescent="0.2">
      <c r="A1753" s="191" t="str">
        <f t="shared" si="54"/>
        <v>1734</v>
      </c>
      <c r="B1753" s="191"/>
      <c r="C1753" s="191" t="str">
        <f t="shared" si="55"/>
        <v>17340006</v>
      </c>
      <c r="D1753" t="str">
        <f>'Funding Import'!A1755</f>
        <v>RB051734: LIMES FARM JUNIOR SCHOOL</v>
      </c>
      <c r="E1753" t="str">
        <f>MID('Funding Import'!B1755,2,4)</f>
        <v>0006</v>
      </c>
      <c r="F1753" t="str">
        <f>MID('Funding Import'!B1755,8,50)</f>
        <v>EXCEPTIONAL COVID COST GRANT</v>
      </c>
      <c r="G1753" t="str">
        <f>'Funding Import'!I1755</f>
        <v>Spreadsheet B 399778 20982606 Movement from code '0006 to '0012 covid  emergency recode ES089 RM0128 Covid emergency recode</v>
      </c>
      <c r="H1753">
        <f>'Funding Import'!H1755</f>
        <v>-4860</v>
      </c>
      <c r="I1753" s="139"/>
    </row>
    <row r="1754" spans="1:9" ht="15" x14ac:dyDescent="0.2">
      <c r="A1754" s="191" t="str">
        <f t="shared" si="54"/>
        <v>1734</v>
      </c>
      <c r="B1754" s="191"/>
      <c r="C1754" s="191" t="str">
        <f t="shared" si="55"/>
        <v>17340012</v>
      </c>
      <c r="D1754" t="str">
        <f>'Funding Import'!A1756</f>
        <v>RB051734: LIMES FARM JUNIOR SCHOOL</v>
      </c>
      <c r="E1754" t="str">
        <f>MID('Funding Import'!B1756,2,4)</f>
        <v>0012</v>
      </c>
      <c r="F1754" t="str">
        <f>MID('Funding Import'!B1756,8,50)</f>
        <v>COVID CATCH UP</v>
      </c>
      <c r="G1754" t="str">
        <f>'Funding Import'!I1756</f>
        <v>Spreadsheet B 399778 20982606 Movement from code '0006 to '0012 covid  emergency recode ES089 RM0128 Covid emergency recode</v>
      </c>
      <c r="H1754">
        <f>'Funding Import'!H1756</f>
        <v>4860</v>
      </c>
      <c r="I1754" s="139"/>
    </row>
    <row r="1755" spans="1:9" ht="15" x14ac:dyDescent="0.2">
      <c r="A1755" s="191" t="str">
        <f t="shared" si="54"/>
        <v>1734</v>
      </c>
      <c r="B1755" s="191"/>
      <c r="C1755" s="191" t="str">
        <f t="shared" si="55"/>
        <v>17340012</v>
      </c>
      <c r="D1755" t="str">
        <f>'Funding Import'!A1757</f>
        <v>RB051734: LIMES FARM JUNIOR SCHOOL</v>
      </c>
      <c r="E1755" t="str">
        <f>MID('Funding Import'!B1757,2,4)</f>
        <v>0012</v>
      </c>
      <c r="F1755" t="str">
        <f>MID('Funding Import'!B1757,8,50)</f>
        <v>COVID CATCH UP</v>
      </c>
      <c r="G1755" t="str">
        <f>'Funding Import'!I1757</f>
        <v>DL 8645 0012recoveryc 0012RPG</v>
      </c>
      <c r="H1755">
        <f>'Funding Import'!H1757</f>
        <v>1921.25</v>
      </c>
      <c r="I1755" s="139"/>
    </row>
    <row r="1756" spans="1:9" ht="15" x14ac:dyDescent="0.2">
      <c r="A1756" s="191" t="str">
        <f t="shared" si="54"/>
        <v>1734</v>
      </c>
      <c r="B1756" s="191"/>
      <c r="C1756" s="191" t="str">
        <f t="shared" si="55"/>
        <v>17340012</v>
      </c>
      <c r="D1756" t="str">
        <f>'Funding Import'!A1758</f>
        <v>RB051734: LIMES FARM JUNIOR SCHOOL</v>
      </c>
      <c r="E1756" t="str">
        <f>MID('Funding Import'!B1758,2,4)</f>
        <v>0012</v>
      </c>
      <c r="F1756" t="str">
        <f>MID('Funding Import'!B1758,8,50)</f>
        <v>COVID CATCH UP</v>
      </c>
      <c r="G1756" t="str">
        <f>'Funding Import'!I1758</f>
        <v>DL 8656 0012schoolled 0012SLT</v>
      </c>
      <c r="H1756">
        <f>'Funding Import'!H1758</f>
        <v>1890</v>
      </c>
      <c r="I1756" s="139"/>
    </row>
    <row r="1757" spans="1:9" ht="15" x14ac:dyDescent="0.2">
      <c r="A1757" s="191" t="str">
        <f t="shared" si="54"/>
        <v>1734</v>
      </c>
      <c r="B1757" s="191"/>
      <c r="C1757" s="191" t="str">
        <f t="shared" si="55"/>
        <v>17340014</v>
      </c>
      <c r="D1757" t="str">
        <f>'Funding Import'!A1759</f>
        <v>RB051734: LIMES FARM JUNIOR SCHOOL</v>
      </c>
      <c r="E1757" t="str">
        <f>MID('Funding Import'!B1759,2,4)</f>
        <v>0014</v>
      </c>
      <c r="F1757" t="str">
        <f>MID('Funding Import'!B1759,8,50)</f>
        <v>PUPIL PREMIUM</v>
      </c>
      <c r="G1757" t="str">
        <f>'Funding Import'!I1759</f>
        <v>Spreadsheet B 400831 21077861 ES093 DP0593 SUMMER21PPG SUM21PPG ES093 DP0593 SUMMER21PPG SUM21PPG</v>
      </c>
      <c r="H1757">
        <f>'Funding Import'!H1759</f>
        <v>29702</v>
      </c>
      <c r="I1757" s="139"/>
    </row>
    <row r="1758" spans="1:9" ht="15" x14ac:dyDescent="0.2">
      <c r="A1758" s="191" t="str">
        <f t="shared" si="54"/>
        <v>1734</v>
      </c>
      <c r="B1758" s="191"/>
      <c r="C1758" s="191" t="str">
        <f t="shared" si="55"/>
        <v>17340014</v>
      </c>
      <c r="D1758" t="str">
        <f>'Funding Import'!A1760</f>
        <v>RB051734: LIMES FARM JUNIOR SCHOOL</v>
      </c>
      <c r="E1758" t="str">
        <f>MID('Funding Import'!B1760,2,4)</f>
        <v>0014</v>
      </c>
      <c r="F1758" t="str">
        <f>MID('Funding Import'!B1760,8,50)</f>
        <v>PUPIL PREMIUM</v>
      </c>
      <c r="G1758" t="str">
        <f>'Funding Import'!I1760</f>
        <v>DL 8701 0014 Pupil Premium Autumn Term 2021</v>
      </c>
      <c r="H1758">
        <f>'Funding Import'!H1760</f>
        <v>23762</v>
      </c>
      <c r="I1758" s="139"/>
    </row>
    <row r="1759" spans="1:9" ht="15" x14ac:dyDescent="0.2">
      <c r="A1759" s="191" t="str">
        <f t="shared" si="54"/>
        <v>1734</v>
      </c>
      <c r="B1759" s="191"/>
      <c r="C1759" s="191" t="str">
        <f t="shared" si="55"/>
        <v>17340018</v>
      </c>
      <c r="D1759" t="str">
        <f>'Funding Import'!A1761</f>
        <v>RB051734: LIMES FARM JUNIOR SCHOOL</v>
      </c>
      <c r="E1759" t="str">
        <f>MID('Funding Import'!B1761,2,4)</f>
        <v>0018</v>
      </c>
      <c r="F1759" t="str">
        <f>MID('Funding Import'!B1761,8,50)</f>
        <v>ADDITIONAL GRANT INCOME</v>
      </c>
      <c r="G1759" t="str">
        <f>'Funding Import'!I1761</f>
        <v>Spreadsheet B 393531 20728061 ES032 RM0087 PE GRANT APR 21 ES032 RM0087 PE GRANT APR 21</v>
      </c>
      <c r="H1759">
        <f>'Funding Import'!H1761</f>
        <v>7321</v>
      </c>
      <c r="I1759" s="139"/>
    </row>
    <row r="1760" spans="1:9" ht="15" x14ac:dyDescent="0.2">
      <c r="A1760" s="191" t="str">
        <f t="shared" si="54"/>
        <v>1734</v>
      </c>
      <c r="B1760" s="191"/>
      <c r="C1760" s="191" t="str">
        <f t="shared" si="55"/>
        <v>17340018</v>
      </c>
      <c r="D1760" t="str">
        <f>'Funding Import'!A1762</f>
        <v>RB051734: LIMES FARM JUNIOR SCHOOL</v>
      </c>
      <c r="E1760" t="str">
        <f>MID('Funding Import'!B1762,2,4)</f>
        <v>0018</v>
      </c>
      <c r="F1760" t="str">
        <f>MID('Funding Import'!B1762,8,50)</f>
        <v>ADDITIONAL GRANT INCOME</v>
      </c>
      <c r="G1760" t="str">
        <f>'Funding Import'!I1762</f>
        <v>DL 8673 PE GRANT OCT21 0018PE</v>
      </c>
      <c r="H1760">
        <f>'Funding Import'!H1762</f>
        <v>10185</v>
      </c>
      <c r="I1760" s="139"/>
    </row>
    <row r="1761" spans="1:9" ht="15" x14ac:dyDescent="0.2">
      <c r="A1761" s="191" t="str">
        <f t="shared" si="54"/>
        <v>1734</v>
      </c>
      <c r="B1761" s="191"/>
      <c r="C1761" s="191" t="str">
        <f t="shared" si="55"/>
        <v>17340026</v>
      </c>
      <c r="D1761" t="str">
        <f>'Funding Import'!A1763</f>
        <v>RB051734: LIMES FARM JUNIOR SCHOOL</v>
      </c>
      <c r="E1761" t="str">
        <f>MID('Funding Import'!B1763,2,4)</f>
        <v>0026</v>
      </c>
      <c r="F1761" t="str">
        <f>MID('Funding Import'!B1763,8,50)</f>
        <v>NOTIONAL SEN FUNDING</v>
      </c>
      <c r="G1761" t="str">
        <f>'Funding Import'!I1763</f>
        <v>Spreadsheet B 391732 20639856 ES012 MK0514 10026 NOTIONAL SEN ES012 MK0514 10026 NOTIONAL SEN</v>
      </c>
      <c r="H1761">
        <f>'Funding Import'!H1763</f>
        <v>100826</v>
      </c>
      <c r="I1761" s="139"/>
    </row>
    <row r="1762" spans="1:9" ht="15" x14ac:dyDescent="0.2">
      <c r="A1762" s="191" t="str">
        <f t="shared" si="54"/>
        <v>1760</v>
      </c>
      <c r="B1762" s="191"/>
      <c r="C1762" s="191" t="str">
        <f t="shared" si="55"/>
        <v>17600001</v>
      </c>
      <c r="D1762" t="str">
        <f>'Funding Import'!A1764</f>
        <v>RB051760: HOLY TRNTY&amp;ST NICHOLS COE VA-P</v>
      </c>
      <c r="E1762" t="str">
        <f>MID('Funding Import'!B1764,2,4)</f>
        <v>0001</v>
      </c>
      <c r="F1762" t="str">
        <f>MID('Funding Import'!B1764,8,50)</f>
        <v>FORMULA FUNDED (EXCL RATES)</v>
      </c>
      <c r="G1762" t="str">
        <f>'Funding Import'!I1764</f>
        <v>Spreadsheet B 391145 20630885 ES006 MK0508 10001 FORMULA FUNDED ES006 MK0508 10001 FORMULA FUNDED</v>
      </c>
      <c r="H1762">
        <f>'Funding Import'!H1764</f>
        <v>495639</v>
      </c>
      <c r="I1762" s="139"/>
    </row>
    <row r="1763" spans="1:9" ht="15" x14ac:dyDescent="0.2">
      <c r="A1763" s="191" t="str">
        <f t="shared" si="54"/>
        <v>1760</v>
      </c>
      <c r="B1763" s="191"/>
      <c r="C1763" s="191" t="str">
        <f t="shared" si="55"/>
        <v>17600001</v>
      </c>
      <c r="D1763" t="str">
        <f>'Funding Import'!A1765</f>
        <v>RB051760: HOLY TRNTY&amp;ST NICHOLS COE VA-P</v>
      </c>
      <c r="E1763" t="str">
        <f>MID('Funding Import'!B1765,2,4)</f>
        <v>0001</v>
      </c>
      <c r="F1763" t="str">
        <f>MID('Funding Import'!B1765,8,50)</f>
        <v>FORMULA FUNDED (EXCL RATES)</v>
      </c>
      <c r="G1763" t="str">
        <f>'Funding Import'!I1765</f>
        <v>Spreadsheet B 390086 20589725 ES001 DP0515 FEEE234 SUM21INT ES001 DP0515 FEEE234 SUM21INT</v>
      </c>
      <c r="H1763">
        <f>'Funding Import'!H1765</f>
        <v>8142.42</v>
      </c>
      <c r="I1763" s="139"/>
    </row>
    <row r="1764" spans="1:9" ht="15" x14ac:dyDescent="0.2">
      <c r="A1764" s="191" t="str">
        <f t="shared" si="54"/>
        <v>1760</v>
      </c>
      <c r="B1764" s="191"/>
      <c r="C1764" s="191" t="str">
        <f t="shared" si="55"/>
        <v>17600001</v>
      </c>
      <c r="D1764" t="str">
        <f>'Funding Import'!A1766</f>
        <v>RB051760: HOLY TRNTY&amp;ST NICHOLS COE VA-P</v>
      </c>
      <c r="E1764" t="str">
        <f>MID('Funding Import'!B1766,2,4)</f>
        <v>0001</v>
      </c>
      <c r="F1764" t="str">
        <f>MID('Funding Import'!B1766,8,50)</f>
        <v>FORMULA FUNDED (EXCL RATES)</v>
      </c>
      <c r="G1764" t="str">
        <f>'Funding Import'!I1766</f>
        <v>Spreadsheet B 395854 20828626 ES053 MK0591 FEEE234 SUM21ACT ES053 MK0591 FEEE234 SUM21ACT</v>
      </c>
      <c r="H1764">
        <f>'Funding Import'!H1766</f>
        <v>7726.32</v>
      </c>
      <c r="I1764" s="139"/>
    </row>
    <row r="1765" spans="1:9" ht="15" x14ac:dyDescent="0.2">
      <c r="A1765" s="191" t="str">
        <f t="shared" si="54"/>
        <v>1760</v>
      </c>
      <c r="B1765" s="191"/>
      <c r="C1765" s="191" t="str">
        <f t="shared" si="55"/>
        <v>17600001</v>
      </c>
      <c r="D1765" t="str">
        <f>'Funding Import'!A1767</f>
        <v>RB051760: HOLY TRNTY&amp;ST NICHOLS COE VA-P</v>
      </c>
      <c r="E1765" t="str">
        <f>MID('Funding Import'!B1767,2,4)</f>
        <v>0001</v>
      </c>
      <c r="F1765" t="str">
        <f>MID('Funding Import'!B1767,8,50)</f>
        <v>FORMULA FUNDED (EXCL RATES)</v>
      </c>
      <c r="G1765" t="str">
        <f>'Funding Import'!I1767</f>
        <v>Spreadsheet B 399874 21002937 FEEE234 Summer 2021 AMENDMENT ES088 RM0132 FEEE234 Summer 2021 AMENDMENT</v>
      </c>
      <c r="H1765">
        <f>'Funding Import'!H1767</f>
        <v>56.94</v>
      </c>
      <c r="I1765" s="139"/>
    </row>
    <row r="1766" spans="1:9" ht="15" x14ac:dyDescent="0.2">
      <c r="A1766" s="191" t="str">
        <f t="shared" si="54"/>
        <v>1760</v>
      </c>
      <c r="B1766" s="191"/>
      <c r="C1766" s="191" t="str">
        <f t="shared" si="55"/>
        <v>17600001</v>
      </c>
      <c r="D1766" t="str">
        <f>'Funding Import'!A1768</f>
        <v>RB051760: HOLY TRNTY&amp;ST NICHOLS COE VA-P</v>
      </c>
      <c r="E1766" t="str">
        <f>MID('Funding Import'!B1768,2,4)</f>
        <v>0001</v>
      </c>
      <c r="F1766" t="str">
        <f>MID('Funding Import'!B1768,8,50)</f>
        <v>FORMULA FUNDED (EXCL RATES)</v>
      </c>
      <c r="G1766" t="str">
        <f>'Funding Import'!I1768</f>
        <v>Spreadsheet B 401824 21143798 ES100 MK0709  FEEE234 AUT21INT ES100 MK0709  FEEE234 AUT21INT</v>
      </c>
      <c r="H1766">
        <f>'Funding Import'!H1768</f>
        <v>4047.12</v>
      </c>
      <c r="I1766" s="139"/>
    </row>
    <row r="1767" spans="1:9" ht="15" x14ac:dyDescent="0.2">
      <c r="A1767" s="191" t="str">
        <f t="shared" si="54"/>
        <v>1760</v>
      </c>
      <c r="B1767" s="191"/>
      <c r="C1767" s="191" t="str">
        <f t="shared" si="55"/>
        <v>17600001</v>
      </c>
      <c r="D1767" t="str">
        <f>'Funding Import'!A1769</f>
        <v>RB051760: HOLY TRNTY&amp;ST NICHOLS COE VA-P</v>
      </c>
      <c r="E1767" t="str">
        <f>MID('Funding Import'!B1769,2,4)</f>
        <v>0001</v>
      </c>
      <c r="F1767" t="str">
        <f>MID('Funding Import'!B1769,8,50)</f>
        <v>FORMULA FUNDED (EXCL RATES)</v>
      </c>
      <c r="G1767" t="str">
        <f>'Funding Import'!I1769</f>
        <v>DL 8652 FEEE234 AUT21ACT</v>
      </c>
      <c r="H1767">
        <f>'Funding Import'!H1769</f>
        <v>4047.12</v>
      </c>
      <c r="I1767" s="139"/>
    </row>
    <row r="1768" spans="1:9" ht="15" x14ac:dyDescent="0.2">
      <c r="A1768" s="191" t="str">
        <f t="shared" si="54"/>
        <v>1760</v>
      </c>
      <c r="B1768" s="191"/>
      <c r="C1768" s="191" t="str">
        <f t="shared" si="55"/>
        <v>17600001</v>
      </c>
      <c r="D1768" t="str">
        <f>'Funding Import'!A1770</f>
        <v>RB051760: HOLY TRNTY&amp;ST NICHOLS COE VA-P</v>
      </c>
      <c r="E1768" t="str">
        <f>MID('Funding Import'!B1770,2,4)</f>
        <v>0001</v>
      </c>
      <c r="F1768" t="str">
        <f>MID('Funding Import'!B1770,8,50)</f>
        <v>FORMULA FUNDED (EXCL RATES)</v>
      </c>
      <c r="G1768" t="str">
        <f>'Funding Import'!I1770</f>
        <v>DL 8708 SPR22INT - FEEE234</v>
      </c>
      <c r="H1768">
        <f>'Funding Import'!H1770</f>
        <v>4721.6400000000003</v>
      </c>
      <c r="I1768" s="139"/>
    </row>
    <row r="1769" spans="1:9" ht="15" x14ac:dyDescent="0.2">
      <c r="A1769" s="191" t="str">
        <f t="shared" si="54"/>
        <v>1760</v>
      </c>
      <c r="B1769" s="191"/>
      <c r="C1769" s="191" t="str">
        <f t="shared" si="55"/>
        <v>17600002</v>
      </c>
      <c r="D1769" t="str">
        <f>'Funding Import'!A1771</f>
        <v>RB051760: HOLY TRNTY&amp;ST NICHOLS COE VA-P</v>
      </c>
      <c r="E1769" t="str">
        <f>MID('Funding Import'!B1771,2,4)</f>
        <v>0002</v>
      </c>
      <c r="F1769" t="str">
        <f>MID('Funding Import'!B1771,8,50)</f>
        <v>RATES</v>
      </c>
      <c r="G1769" t="str">
        <f>'Funding Import'!I1771</f>
        <v>Spreadsheet B 391137 20630756 ES007 MK0509 10002 RATES ES007 MK0509 10002 RATES</v>
      </c>
      <c r="H1769">
        <f>'Funding Import'!H1771</f>
        <v>5713</v>
      </c>
      <c r="I1769" s="139"/>
    </row>
    <row r="1770" spans="1:9" ht="15" x14ac:dyDescent="0.2">
      <c r="A1770" s="191" t="str">
        <f t="shared" si="54"/>
        <v>1760</v>
      </c>
      <c r="B1770" s="191"/>
      <c r="C1770" s="191" t="str">
        <f t="shared" si="55"/>
        <v>17600003</v>
      </c>
      <c r="D1770" t="str">
        <f>'Funding Import'!A1772</f>
        <v>RB051760: HOLY TRNTY&amp;ST NICHOLS COE VA-P</v>
      </c>
      <c r="E1770" t="str">
        <f>MID('Funding Import'!B1772,2,4)</f>
        <v>0003</v>
      </c>
      <c r="F1770" t="str">
        <f>MID('Funding Import'!B1772,8,50)</f>
        <v>BROUGHT FORWARD</v>
      </c>
      <c r="G1770" t="str">
        <f>'Funding Import'!I1772</f>
        <v>Spreadsheet B 394797 20778211 ES055 MK0568 10003 OPENING BALANCES ES055 MK0568 10003 OPENING BALANCES</v>
      </c>
      <c r="H1770">
        <f>'Funding Import'!H1772</f>
        <v>63061.4</v>
      </c>
      <c r="I1770" s="139"/>
    </row>
    <row r="1771" spans="1:9" ht="15" x14ac:dyDescent="0.2">
      <c r="A1771" s="191" t="str">
        <f t="shared" si="54"/>
        <v>1760</v>
      </c>
      <c r="B1771" s="191"/>
      <c r="C1771" s="191" t="str">
        <f t="shared" si="55"/>
        <v>17600006</v>
      </c>
      <c r="D1771" t="str">
        <f>'Funding Import'!A1773</f>
        <v>RB051760: HOLY TRNTY&amp;ST NICHOLS COE VA-P</v>
      </c>
      <c r="E1771" t="str">
        <f>MID('Funding Import'!B1773,2,4)</f>
        <v>0006</v>
      </c>
      <c r="F1771" t="str">
        <f>MID('Funding Import'!B1773,8,50)</f>
        <v>EXCEPTIONAL COVID COST GRANT</v>
      </c>
      <c r="G1771" t="str">
        <f>'Funding Import'!I1773</f>
        <v>Spreadsheet B 398807 20920177 ES067 DP0558 FSMADDCOSTSCOVID FSMCOVID ES067 DP0558 FSMADDCOSTSCOVID FSMCOVID</v>
      </c>
      <c r="H1771">
        <f>'Funding Import'!H1773</f>
        <v>630</v>
      </c>
      <c r="I1771" s="139"/>
    </row>
    <row r="1772" spans="1:9" ht="15" x14ac:dyDescent="0.2">
      <c r="A1772" s="191" t="str">
        <f t="shared" si="54"/>
        <v>1760</v>
      </c>
      <c r="B1772" s="191"/>
      <c r="C1772" s="191" t="str">
        <f t="shared" si="55"/>
        <v>17600006</v>
      </c>
      <c r="D1772" t="str">
        <f>'Funding Import'!A1774</f>
        <v>RB051760: HOLY TRNTY&amp;ST NICHOLS COE VA-P</v>
      </c>
      <c r="E1772" t="str">
        <f>MID('Funding Import'!B1774,2,4)</f>
        <v>0006</v>
      </c>
      <c r="F1772" t="str">
        <f>MID('Funding Import'!B1774,8,50)</f>
        <v>EXCEPTIONAL COVID COST GRANT</v>
      </c>
      <c r="G1772" t="str">
        <f>'Funding Import'!I1774</f>
        <v>Spreadsheet B 398804 20920024 ES065 DP0556 COVIDEMERGENCY COVIDEM ES065 DP0556 COVIDEMERGENCY COVIDEM</v>
      </c>
      <c r="H1772">
        <f>'Funding Import'!H1774</f>
        <v>3760</v>
      </c>
      <c r="I1772" s="139"/>
    </row>
    <row r="1773" spans="1:9" ht="15" x14ac:dyDescent="0.2">
      <c r="A1773" s="191" t="str">
        <f t="shared" si="54"/>
        <v>1760</v>
      </c>
      <c r="B1773" s="191"/>
      <c r="C1773" s="191" t="str">
        <f t="shared" si="55"/>
        <v>17600006</v>
      </c>
      <c r="D1773" t="str">
        <f>'Funding Import'!A1775</f>
        <v>RB051760: HOLY TRNTY&amp;ST NICHOLS COE VA-P</v>
      </c>
      <c r="E1773" t="str">
        <f>MID('Funding Import'!B1775,2,4)</f>
        <v>0006</v>
      </c>
      <c r="F1773" t="str">
        <f>MID('Funding Import'!B1775,8,50)</f>
        <v>EXCEPTIONAL COVID COST GRANT</v>
      </c>
      <c r="G1773" t="str">
        <f>'Funding Import'!I1775</f>
        <v>Spreadsheet B 399778 20982606 Movement from code '0006 to '0012 covid  emergency recode ES089 RM0128 Covid emergency recode</v>
      </c>
      <c r="H1773">
        <f>'Funding Import'!H1775</f>
        <v>-3760</v>
      </c>
      <c r="I1773" s="139"/>
    </row>
    <row r="1774" spans="1:9" ht="15" x14ac:dyDescent="0.2">
      <c r="A1774" s="191" t="str">
        <f t="shared" si="54"/>
        <v>1760</v>
      </c>
      <c r="B1774" s="191"/>
      <c r="C1774" s="191" t="str">
        <f t="shared" si="55"/>
        <v>17600012</v>
      </c>
      <c r="D1774" t="str">
        <f>'Funding Import'!A1776</f>
        <v>RB051760: HOLY TRNTY&amp;ST NICHOLS COE VA-P</v>
      </c>
      <c r="E1774" t="str">
        <f>MID('Funding Import'!B1776,2,4)</f>
        <v>0012</v>
      </c>
      <c r="F1774" t="str">
        <f>MID('Funding Import'!B1776,8,50)</f>
        <v>COVID CATCH UP</v>
      </c>
      <c r="G1774" t="str">
        <f>'Funding Import'!I1776</f>
        <v>Spreadsheet B 399778 20982606 Movement from code '0006 to '0012 covid  emergency recode ES089 RM0128 Covid emergency recode</v>
      </c>
      <c r="H1774">
        <f>'Funding Import'!H1776</f>
        <v>3760</v>
      </c>
      <c r="I1774" s="139"/>
    </row>
    <row r="1775" spans="1:9" ht="15" x14ac:dyDescent="0.2">
      <c r="A1775" s="191" t="str">
        <f t="shared" si="54"/>
        <v>1760</v>
      </c>
      <c r="B1775" s="191"/>
      <c r="C1775" s="191" t="str">
        <f t="shared" si="55"/>
        <v>17600012</v>
      </c>
      <c r="D1775" t="str">
        <f>'Funding Import'!A1777</f>
        <v>RB051760: HOLY TRNTY&amp;ST NICHOLS COE VA-P</v>
      </c>
      <c r="E1775" t="str">
        <f>MID('Funding Import'!B1777,2,4)</f>
        <v>0012</v>
      </c>
      <c r="F1775" t="str">
        <f>MID('Funding Import'!B1777,8,50)</f>
        <v>COVID CATCH UP</v>
      </c>
      <c r="G1775" t="str">
        <f>'Funding Import'!I1777</f>
        <v>DL 8645 0012recoveryc 0012RPG</v>
      </c>
      <c r="H1775">
        <f>'Funding Import'!H1777</f>
        <v>500</v>
      </c>
      <c r="I1775" s="139"/>
    </row>
    <row r="1776" spans="1:9" ht="15" x14ac:dyDescent="0.2">
      <c r="A1776" s="191" t="str">
        <f t="shared" si="54"/>
        <v>1760</v>
      </c>
      <c r="B1776" s="191"/>
      <c r="C1776" s="191" t="str">
        <f t="shared" si="55"/>
        <v>17600012</v>
      </c>
      <c r="D1776" t="str">
        <f>'Funding Import'!A1778</f>
        <v>RB051760: HOLY TRNTY&amp;ST NICHOLS COE VA-P</v>
      </c>
      <c r="E1776" t="str">
        <f>MID('Funding Import'!B1778,2,4)</f>
        <v>0012</v>
      </c>
      <c r="F1776" t="str">
        <f>MID('Funding Import'!B1778,8,50)</f>
        <v>COVID CATCH UP</v>
      </c>
      <c r="G1776" t="str">
        <f>'Funding Import'!I1778</f>
        <v>DL 8656 0012schoolled 0012SLT</v>
      </c>
      <c r="H1776">
        <f>'Funding Import'!H1778</f>
        <v>295.31</v>
      </c>
      <c r="I1776" s="139"/>
    </row>
    <row r="1777" spans="1:9" ht="15" x14ac:dyDescent="0.2">
      <c r="A1777" s="191" t="str">
        <f t="shared" si="54"/>
        <v>1760</v>
      </c>
      <c r="B1777" s="191"/>
      <c r="C1777" s="191" t="str">
        <f t="shared" si="55"/>
        <v>17600014</v>
      </c>
      <c r="D1777" t="str">
        <f>'Funding Import'!A1779</f>
        <v>RB051760: HOLY TRNTY&amp;ST NICHOLS COE VA-P</v>
      </c>
      <c r="E1777" t="str">
        <f>MID('Funding Import'!B1779,2,4)</f>
        <v>0014</v>
      </c>
      <c r="F1777" t="str">
        <f>MID('Funding Import'!B1779,8,50)</f>
        <v>PUPIL PREMIUM</v>
      </c>
      <c r="G1777" t="str">
        <f>'Funding Import'!I1779</f>
        <v>Spreadsheet B 400831 21077861 ES093 DP0593 SUMMER21PPG SUM21PPG ES093 DP0593 SUMMER21PPG SUM21PPG</v>
      </c>
      <c r="H1777">
        <f>'Funding Import'!H1779</f>
        <v>5733</v>
      </c>
      <c r="I1777" s="139"/>
    </row>
    <row r="1778" spans="1:9" ht="15" x14ac:dyDescent="0.2">
      <c r="A1778" s="191" t="str">
        <f t="shared" si="54"/>
        <v>1760</v>
      </c>
      <c r="B1778" s="191"/>
      <c r="C1778" s="191" t="str">
        <f t="shared" si="55"/>
        <v>17600014</v>
      </c>
      <c r="D1778" t="str">
        <f>'Funding Import'!A1780</f>
        <v>RB051760: HOLY TRNTY&amp;ST NICHOLS COE VA-P</v>
      </c>
      <c r="E1778" t="str">
        <f>MID('Funding Import'!B1780,2,4)</f>
        <v>0014</v>
      </c>
      <c r="F1778" t="str">
        <f>MID('Funding Import'!B1780,8,50)</f>
        <v>PUPIL PREMIUM</v>
      </c>
      <c r="G1778" t="str">
        <f>'Funding Import'!I1780</f>
        <v>DL 8701 0014 Pupil Premium Autumn Term 2021</v>
      </c>
      <c r="H1778">
        <f>'Funding Import'!H1780</f>
        <v>4587</v>
      </c>
      <c r="I1778" s="139"/>
    </row>
    <row r="1779" spans="1:9" ht="15" x14ac:dyDescent="0.2">
      <c r="A1779" s="191" t="str">
        <f t="shared" si="54"/>
        <v>1760</v>
      </c>
      <c r="B1779" s="191"/>
      <c r="C1779" s="191" t="str">
        <f t="shared" si="55"/>
        <v>17600018</v>
      </c>
      <c r="D1779" t="str">
        <f>'Funding Import'!A1781</f>
        <v>RB051760: HOLY TRNTY&amp;ST NICHOLS COE VA-P</v>
      </c>
      <c r="E1779" t="str">
        <f>MID('Funding Import'!B1781,2,4)</f>
        <v>0018</v>
      </c>
      <c r="F1779" t="str">
        <f>MID('Funding Import'!B1781,8,50)</f>
        <v>ADDITIONAL GRANT INCOME</v>
      </c>
      <c r="G1779" t="str">
        <f>'Funding Import'!I1781</f>
        <v>Spreadsheet B 393531 20728061 ES032 RM0087 PE GRANT APR 21 ES032 RM0087 PE GRANT APR 21</v>
      </c>
      <c r="H1779">
        <f>'Funding Import'!H1781</f>
        <v>7017</v>
      </c>
      <c r="I1779" s="139"/>
    </row>
    <row r="1780" spans="1:9" ht="15" x14ac:dyDescent="0.2">
      <c r="A1780" s="191" t="str">
        <f t="shared" si="54"/>
        <v>1760</v>
      </c>
      <c r="B1780" s="191"/>
      <c r="C1780" s="191" t="str">
        <f t="shared" si="55"/>
        <v>17600018</v>
      </c>
      <c r="D1780" t="str">
        <f>'Funding Import'!A1782</f>
        <v>RB051760: HOLY TRNTY&amp;ST NICHOLS COE VA-P</v>
      </c>
      <c r="E1780" t="str">
        <f>MID('Funding Import'!B1782,2,4)</f>
        <v>0018</v>
      </c>
      <c r="F1780" t="str">
        <f>MID('Funding Import'!B1782,8,50)</f>
        <v>ADDITIONAL GRANT INCOME</v>
      </c>
      <c r="G1780" t="str">
        <f>'Funding Import'!I1782</f>
        <v>Spreadsheet B 399769 20981730 UIFSM JULY21 UIFSM 21 ES085 RM0124 UIFSM JULY21 UIFSM 21</v>
      </c>
      <c r="H1780">
        <f>'Funding Import'!H1782</f>
        <v>22138</v>
      </c>
      <c r="I1780" s="139"/>
    </row>
    <row r="1781" spans="1:9" ht="15" x14ac:dyDescent="0.2">
      <c r="A1781" s="191" t="str">
        <f t="shared" si="54"/>
        <v>1760</v>
      </c>
      <c r="B1781" s="191"/>
      <c r="C1781" s="191" t="str">
        <f t="shared" si="55"/>
        <v>17600018</v>
      </c>
      <c r="D1781" t="str">
        <f>'Funding Import'!A1783</f>
        <v>RB051760: HOLY TRNTY&amp;ST NICHOLS COE VA-P</v>
      </c>
      <c r="E1781" t="str">
        <f>MID('Funding Import'!B1783,2,4)</f>
        <v>0018</v>
      </c>
      <c r="F1781" t="str">
        <f>MID('Funding Import'!B1783,8,50)</f>
        <v>ADDITIONAL GRANT INCOME</v>
      </c>
      <c r="G1781" t="str">
        <f>'Funding Import'!I1783</f>
        <v>DL 8673 PE GRANT OCT21 0018PE</v>
      </c>
      <c r="H1781">
        <f>'Funding Import'!H1783</f>
        <v>9893</v>
      </c>
      <c r="I1781" s="139"/>
    </row>
    <row r="1782" spans="1:9" ht="15" x14ac:dyDescent="0.2">
      <c r="A1782" s="191" t="str">
        <f t="shared" si="54"/>
        <v>1760</v>
      </c>
      <c r="B1782" s="191"/>
      <c r="C1782" s="191" t="str">
        <f t="shared" si="55"/>
        <v>17600026</v>
      </c>
      <c r="D1782" t="str">
        <f>'Funding Import'!A1784</f>
        <v>RB051760: HOLY TRNTY&amp;ST NICHOLS COE VA-P</v>
      </c>
      <c r="E1782" t="str">
        <f>MID('Funding Import'!B1784,2,4)</f>
        <v>0026</v>
      </c>
      <c r="F1782" t="str">
        <f>MID('Funding Import'!B1784,8,50)</f>
        <v>NOTIONAL SEN FUNDING</v>
      </c>
      <c r="G1782" t="str">
        <f>'Funding Import'!I1784</f>
        <v>Spreadsheet B 391732 20639856 ES012 MK0514 10026 NOTIONAL SEN ES012 MK0514 10026 NOTIONAL SEN</v>
      </c>
      <c r="H1782">
        <f>'Funding Import'!H1784</f>
        <v>29838</v>
      </c>
      <c r="I1782" s="139"/>
    </row>
    <row r="1783" spans="1:9" ht="15" x14ac:dyDescent="0.2">
      <c r="A1783" s="191" t="str">
        <f t="shared" si="54"/>
        <v>1784</v>
      </c>
      <c r="B1783" s="191"/>
      <c r="C1783" s="191" t="str">
        <f t="shared" si="55"/>
        <v>17840001</v>
      </c>
      <c r="D1783" t="str">
        <f>'Funding Import'!A1785</f>
        <v>RB051784: OAKWOOD INFANT SCHOOL</v>
      </c>
      <c r="E1783" t="str">
        <f>MID('Funding Import'!B1785,2,4)</f>
        <v>0001</v>
      </c>
      <c r="F1783" t="str">
        <f>MID('Funding Import'!B1785,8,50)</f>
        <v>FORMULA FUNDED (EXCL RATES)</v>
      </c>
      <c r="G1783" t="str">
        <f>'Funding Import'!I1785</f>
        <v>Spreadsheet B 391145 20630885 ES006 MK0508 10001 FORMULA FUNDED ES006 MK0508 10001 FORMULA FUNDED</v>
      </c>
      <c r="H1783">
        <f>'Funding Import'!H1785</f>
        <v>1308122</v>
      </c>
      <c r="I1783" s="139"/>
    </row>
    <row r="1784" spans="1:9" ht="15" x14ac:dyDescent="0.2">
      <c r="A1784" s="191" t="str">
        <f t="shared" si="54"/>
        <v>1784</v>
      </c>
      <c r="B1784" s="191"/>
      <c r="C1784" s="191" t="str">
        <f t="shared" si="55"/>
        <v>17840001</v>
      </c>
      <c r="D1784" t="str">
        <f>'Funding Import'!A1786</f>
        <v>RB051784: OAKWOOD INFANT SCHOOL</v>
      </c>
      <c r="E1784" t="str">
        <f>MID('Funding Import'!B1786,2,4)</f>
        <v>0001</v>
      </c>
      <c r="F1784" t="str">
        <f>MID('Funding Import'!B1786,8,50)</f>
        <v>FORMULA FUNDED (EXCL RATES)</v>
      </c>
      <c r="G1784" t="str">
        <f>'Funding Import'!I1786</f>
        <v>Spreadsheet B 390086 20589725 ES001 DP0515 FEEE234 SUM21INT ES001 DP0515 FEEE234 SUM21INT</v>
      </c>
      <c r="H1784">
        <f>'Funding Import'!H1786</f>
        <v>21428.639999999999</v>
      </c>
      <c r="I1784" s="139"/>
    </row>
    <row r="1785" spans="1:9" ht="15" x14ac:dyDescent="0.2">
      <c r="A1785" s="191" t="str">
        <f t="shared" si="54"/>
        <v>1784</v>
      </c>
      <c r="B1785" s="191"/>
      <c r="C1785" s="191" t="str">
        <f t="shared" si="55"/>
        <v>17840001</v>
      </c>
      <c r="D1785" t="str">
        <f>'Funding Import'!A1787</f>
        <v>RB051784: OAKWOOD INFANT SCHOOL</v>
      </c>
      <c r="E1785" t="str">
        <f>MID('Funding Import'!B1787,2,4)</f>
        <v>0001</v>
      </c>
      <c r="F1785" t="str">
        <f>MID('Funding Import'!B1787,8,50)</f>
        <v>FORMULA FUNDED (EXCL RATES)</v>
      </c>
      <c r="G1785" t="str">
        <f>'Funding Import'!I1787</f>
        <v>Spreadsheet B 393406 20716356 ES029 DP0529 TeachersPayGrant TPG21-22 P2 ES029 DP0529 TeachersPayGrant TPG21-22 P2</v>
      </c>
      <c r="H1785">
        <f>'Funding Import'!H1787</f>
        <v>764</v>
      </c>
      <c r="I1785" s="139"/>
    </row>
    <row r="1786" spans="1:9" ht="15" x14ac:dyDescent="0.2">
      <c r="A1786" s="191" t="str">
        <f t="shared" si="54"/>
        <v>1784</v>
      </c>
      <c r="B1786" s="191"/>
      <c r="C1786" s="191" t="str">
        <f t="shared" si="55"/>
        <v>17840001</v>
      </c>
      <c r="D1786" t="str">
        <f>'Funding Import'!A1788</f>
        <v>RB051784: OAKWOOD INFANT SCHOOL</v>
      </c>
      <c r="E1786" t="str">
        <f>MID('Funding Import'!B1788,2,4)</f>
        <v>0001</v>
      </c>
      <c r="F1786" t="str">
        <f>MID('Funding Import'!B1788,8,50)</f>
        <v>FORMULA FUNDED (EXCL RATES)</v>
      </c>
      <c r="G1786" t="str">
        <f>'Funding Import'!I1788</f>
        <v>Spreadsheet B 393405 20716327 ES028 DP0528 TeachPensionGrnt PensionG P2 ES028 DP0528 TeachPensionGrnt PensionG P2</v>
      </c>
      <c r="H1786">
        <f>'Funding Import'!H1788</f>
        <v>2159</v>
      </c>
      <c r="I1786" s="139"/>
    </row>
    <row r="1787" spans="1:9" ht="15" x14ac:dyDescent="0.2">
      <c r="A1787" s="191" t="str">
        <f t="shared" si="54"/>
        <v>1784</v>
      </c>
      <c r="B1787" s="191"/>
      <c r="C1787" s="191" t="str">
        <f t="shared" si="55"/>
        <v>17840001</v>
      </c>
      <c r="D1787" t="str">
        <f>'Funding Import'!A1789</f>
        <v>RB051784: OAKWOOD INFANT SCHOOL</v>
      </c>
      <c r="E1787" t="str">
        <f>MID('Funding Import'!B1789,2,4)</f>
        <v>0001</v>
      </c>
      <c r="F1787" t="str">
        <f>MID('Funding Import'!B1789,8,50)</f>
        <v>FORMULA FUNDED (EXCL RATES)</v>
      </c>
      <c r="G1787" t="str">
        <f>'Funding Import'!I1789</f>
        <v>Spreadsheet B 395854 20828626 ES053 MK0591 FEEE234 SUM21ACT ES053 MK0591 FEEE234 SUM21ACT</v>
      </c>
      <c r="H1787">
        <f>'Funding Import'!H1789</f>
        <v>25429.86</v>
      </c>
      <c r="I1787" s="139"/>
    </row>
    <row r="1788" spans="1:9" ht="15" x14ac:dyDescent="0.2">
      <c r="A1788" s="191" t="str">
        <f t="shared" si="54"/>
        <v>1784</v>
      </c>
      <c r="B1788" s="191"/>
      <c r="C1788" s="191" t="str">
        <f t="shared" si="55"/>
        <v>17840001</v>
      </c>
      <c r="D1788" t="str">
        <f>'Funding Import'!A1790</f>
        <v>RB051784: OAKWOOD INFANT SCHOOL</v>
      </c>
      <c r="E1788" t="str">
        <f>MID('Funding Import'!B1790,2,4)</f>
        <v>0001</v>
      </c>
      <c r="F1788" t="str">
        <f>MID('Funding Import'!B1790,8,50)</f>
        <v>FORMULA FUNDED (EXCL RATES)</v>
      </c>
      <c r="G1788" t="str">
        <f>'Funding Import'!I1790</f>
        <v>Spreadsheet B 399874 21002937 FEEE234 Summer 2021 AMENDMENT ES088 RM0132 FEEE234 Summer 2021 AMENDMENT</v>
      </c>
      <c r="H1788">
        <f>'Funding Import'!H1790</f>
        <v>1013.85</v>
      </c>
      <c r="I1788" s="139"/>
    </row>
    <row r="1789" spans="1:9" ht="15" x14ac:dyDescent="0.2">
      <c r="A1789" s="191" t="str">
        <f t="shared" si="54"/>
        <v>1784</v>
      </c>
      <c r="B1789" s="191"/>
      <c r="C1789" s="191" t="str">
        <f t="shared" si="55"/>
        <v>17840001</v>
      </c>
      <c r="D1789" t="str">
        <f>'Funding Import'!A1791</f>
        <v>RB051784: OAKWOOD INFANT SCHOOL</v>
      </c>
      <c r="E1789" t="str">
        <f>MID('Funding Import'!B1791,2,4)</f>
        <v>0001</v>
      </c>
      <c r="F1789" t="str">
        <f>MID('Funding Import'!B1791,8,50)</f>
        <v>FORMULA FUNDED (EXCL RATES)</v>
      </c>
      <c r="G1789" t="str">
        <f>'Funding Import'!I1791</f>
        <v>Spreadsheet B 401824 21143798 ES100 MK0709  FEEE234 AUT21INT ES100 MK0709  FEEE234 AUT21INT</v>
      </c>
      <c r="H1789">
        <f>'Funding Import'!H1791</f>
        <v>11775.75</v>
      </c>
      <c r="I1789" s="139"/>
    </row>
    <row r="1790" spans="1:9" ht="15" x14ac:dyDescent="0.2">
      <c r="A1790" s="191" t="str">
        <f t="shared" si="54"/>
        <v>1784</v>
      </c>
      <c r="B1790" s="191"/>
      <c r="C1790" s="191" t="str">
        <f t="shared" si="55"/>
        <v>17840001</v>
      </c>
      <c r="D1790" t="str">
        <f>'Funding Import'!A1792</f>
        <v>RB051784: OAKWOOD INFANT SCHOOL</v>
      </c>
      <c r="E1790" t="str">
        <f>MID('Funding Import'!B1792,2,4)</f>
        <v>0001</v>
      </c>
      <c r="F1790" t="str">
        <f>MID('Funding Import'!B1792,8,50)</f>
        <v>FORMULA FUNDED (EXCL RATES)</v>
      </c>
      <c r="G1790" t="str">
        <f>'Funding Import'!I1792</f>
        <v>DL 8652 FEEE234 AUT21ACT</v>
      </c>
      <c r="H1790">
        <f>'Funding Import'!H1792</f>
        <v>18377.25</v>
      </c>
      <c r="I1790" s="139"/>
    </row>
    <row r="1791" spans="1:9" ht="15" x14ac:dyDescent="0.2">
      <c r="A1791" s="191" t="str">
        <f t="shared" si="54"/>
        <v>1784</v>
      </c>
      <c r="B1791" s="191"/>
      <c r="C1791" s="191" t="str">
        <f t="shared" si="55"/>
        <v>17840001</v>
      </c>
      <c r="D1791" t="str">
        <f>'Funding Import'!A1793</f>
        <v>RB051784: OAKWOOD INFANT SCHOOL</v>
      </c>
      <c r="E1791" t="str">
        <f>MID('Funding Import'!B1793,2,4)</f>
        <v>0001</v>
      </c>
      <c r="F1791" t="str">
        <f>MID('Funding Import'!B1793,8,50)</f>
        <v>FORMULA FUNDED (EXCL RATES)</v>
      </c>
      <c r="G1791" t="str">
        <f>'Funding Import'!I1793</f>
        <v>DL 8678 TeachPensionGrnt 0001TPEC</v>
      </c>
      <c r="H1791">
        <f>'Funding Import'!H1793</f>
        <v>3023</v>
      </c>
      <c r="I1791" s="139"/>
    </row>
    <row r="1792" spans="1:9" ht="15" x14ac:dyDescent="0.2">
      <c r="A1792" s="191" t="str">
        <f t="shared" si="54"/>
        <v>1784</v>
      </c>
      <c r="B1792" s="191"/>
      <c r="C1792" s="191" t="str">
        <f t="shared" si="55"/>
        <v>17840001</v>
      </c>
      <c r="D1792" t="str">
        <f>'Funding Import'!A1794</f>
        <v>RB051784: OAKWOOD INFANT SCHOOL</v>
      </c>
      <c r="E1792" t="str">
        <f>MID('Funding Import'!B1794,2,4)</f>
        <v>0001</v>
      </c>
      <c r="F1792" t="str">
        <f>MID('Funding Import'!B1794,8,50)</f>
        <v>FORMULA FUNDED (EXCL RATES)</v>
      </c>
      <c r="G1792" t="str">
        <f>'Funding Import'!I1794</f>
        <v>DL 8675 TeachersPayGrant 0001TPG</v>
      </c>
      <c r="H1792">
        <f>'Funding Import'!H1794</f>
        <v>1070</v>
      </c>
      <c r="I1792" s="139"/>
    </row>
    <row r="1793" spans="1:9" ht="15" x14ac:dyDescent="0.2">
      <c r="A1793" s="191" t="str">
        <f t="shared" si="54"/>
        <v>1784</v>
      </c>
      <c r="B1793" s="191"/>
      <c r="C1793" s="191" t="str">
        <f t="shared" si="55"/>
        <v>17840001</v>
      </c>
      <c r="D1793" t="str">
        <f>'Funding Import'!A1795</f>
        <v>RB051784: OAKWOOD INFANT SCHOOL</v>
      </c>
      <c r="E1793" t="str">
        <f>MID('Funding Import'!B1795,2,4)</f>
        <v>0001</v>
      </c>
      <c r="F1793" t="str">
        <f>MID('Funding Import'!B1795,8,50)</f>
        <v>FORMULA FUNDED (EXCL RATES)</v>
      </c>
      <c r="G1793" t="str">
        <f>'Funding Import'!I1795</f>
        <v>DL 8683 FEEE234 AUT21AMD</v>
      </c>
      <c r="H1793">
        <f>'Funding Import'!H1795</f>
        <v>788.4</v>
      </c>
      <c r="I1793" s="139"/>
    </row>
    <row r="1794" spans="1:9" ht="15" x14ac:dyDescent="0.2">
      <c r="A1794" s="191" t="str">
        <f t="shared" ref="A1794:A1857" si="56">MID(D1794,5,4)</f>
        <v>1784</v>
      </c>
      <c r="B1794" s="191"/>
      <c r="C1794" s="191" t="str">
        <f t="shared" ref="C1794:C1857" si="57">A1794&amp;E1794</f>
        <v>17840001</v>
      </c>
      <c r="D1794" t="str">
        <f>'Funding Import'!A1796</f>
        <v>RB051784: OAKWOOD INFANT SCHOOL</v>
      </c>
      <c r="E1794" t="str">
        <f>MID('Funding Import'!B1796,2,4)</f>
        <v>0001</v>
      </c>
      <c r="F1794" t="str">
        <f>MID('Funding Import'!B1796,8,50)</f>
        <v>FORMULA FUNDED (EXCL RATES)</v>
      </c>
      <c r="G1794" t="str">
        <f>'Funding Import'!I1796</f>
        <v>DL 8708 SPR22INT - FEEE234</v>
      </c>
      <c r="H1794">
        <f>'Funding Import'!H1796</f>
        <v>14573.68</v>
      </c>
      <c r="I1794" s="139"/>
    </row>
    <row r="1795" spans="1:9" ht="15" x14ac:dyDescent="0.2">
      <c r="A1795" s="191" t="str">
        <f t="shared" si="56"/>
        <v>1784</v>
      </c>
      <c r="B1795" s="191"/>
      <c r="C1795" s="191" t="str">
        <f t="shared" si="57"/>
        <v>17840002</v>
      </c>
      <c r="D1795" t="str">
        <f>'Funding Import'!A1797</f>
        <v>RB051784: OAKWOOD INFANT SCHOOL</v>
      </c>
      <c r="E1795" t="str">
        <f>MID('Funding Import'!B1797,2,4)</f>
        <v>0002</v>
      </c>
      <c r="F1795" t="str">
        <f>MID('Funding Import'!B1797,8,50)</f>
        <v>RATES</v>
      </c>
      <c r="G1795" t="str">
        <f>'Funding Import'!I1797</f>
        <v>Spreadsheet B 391137 20630756 ES007 MK0509 10002 RATES ES007 MK0509 10002 RATES</v>
      </c>
      <c r="H1795">
        <f>'Funding Import'!H1797</f>
        <v>45908</v>
      </c>
      <c r="I1795" s="139"/>
    </row>
    <row r="1796" spans="1:9" ht="15" x14ac:dyDescent="0.2">
      <c r="A1796" s="191" t="str">
        <f t="shared" si="56"/>
        <v>1784</v>
      </c>
      <c r="B1796" s="191"/>
      <c r="C1796" s="191" t="str">
        <f t="shared" si="57"/>
        <v>17840003</v>
      </c>
      <c r="D1796" t="str">
        <f>'Funding Import'!A1798</f>
        <v>RB051784: OAKWOOD INFANT SCHOOL</v>
      </c>
      <c r="E1796" t="str">
        <f>MID('Funding Import'!B1798,2,4)</f>
        <v>0003</v>
      </c>
      <c r="F1796" t="str">
        <f>MID('Funding Import'!B1798,8,50)</f>
        <v>BROUGHT FORWARD</v>
      </c>
      <c r="G1796" t="str">
        <f>'Funding Import'!I1798</f>
        <v>Spreadsheet B 394797 20778211 ES055 MK0568 10003 OPENING BALANCES ES055 MK0568 10003 OPENING BALANCES</v>
      </c>
      <c r="H1796">
        <f>'Funding Import'!H1798</f>
        <v>354318.26</v>
      </c>
      <c r="I1796" s="139"/>
    </row>
    <row r="1797" spans="1:9" ht="15" x14ac:dyDescent="0.2">
      <c r="A1797" s="191" t="str">
        <f t="shared" si="56"/>
        <v>1784</v>
      </c>
      <c r="B1797" s="191"/>
      <c r="C1797" s="191" t="str">
        <f t="shared" si="57"/>
        <v>17840004</v>
      </c>
      <c r="D1797" t="str">
        <f>'Funding Import'!A1799</f>
        <v>RB051784: OAKWOOD INFANT SCHOOL</v>
      </c>
      <c r="E1797" t="str">
        <f>MID('Funding Import'!B1799,2,4)</f>
        <v>0004</v>
      </c>
      <c r="F1797" t="str">
        <f>MID('Funding Import'!B1799,8,50)</f>
        <v>STATEMENTED SEN</v>
      </c>
      <c r="G1797" t="str">
        <f>'Funding Import'!I1799</f>
        <v>Spreadsheet B 391144 20630818 ES009 MK0511 10004 EHCP ES009 MK0511 10004 EHCP</v>
      </c>
      <c r="H1797">
        <f>'Funding Import'!H1799</f>
        <v>7500</v>
      </c>
      <c r="I1797" s="139"/>
    </row>
    <row r="1798" spans="1:9" ht="15" x14ac:dyDescent="0.2">
      <c r="A1798" s="191" t="str">
        <f t="shared" si="56"/>
        <v>1784</v>
      </c>
      <c r="B1798" s="191"/>
      <c r="C1798" s="191" t="str">
        <f t="shared" si="57"/>
        <v>17840004</v>
      </c>
      <c r="D1798" t="str">
        <f>'Funding Import'!A1800</f>
        <v>RB051784: OAKWOOD INFANT SCHOOL</v>
      </c>
      <c r="E1798" t="str">
        <f>MID('Funding Import'!B1800,2,4)</f>
        <v>0004</v>
      </c>
      <c r="F1798" t="str">
        <f>MID('Funding Import'!B1800,8,50)</f>
        <v>STATEMENTED SEN</v>
      </c>
      <c r="G1798" t="str">
        <f>'Funding Import'!I1800</f>
        <v>Spreadsheet B 394845 20782782 ES043 DP0533 SEN TOP-UP SUM1 SUM-21 ES043 DP0533 SEN TOP-UP SUM1 SUM-21</v>
      </c>
      <c r="H1798">
        <f>'Funding Import'!H1800</f>
        <v>2011</v>
      </c>
      <c r="I1798" s="139"/>
    </row>
    <row r="1799" spans="1:9" ht="15" x14ac:dyDescent="0.2">
      <c r="A1799" s="191" t="str">
        <f t="shared" si="56"/>
        <v>1784</v>
      </c>
      <c r="B1799" s="191"/>
      <c r="C1799" s="191" t="str">
        <f t="shared" si="57"/>
        <v>17840004</v>
      </c>
      <c r="D1799" t="str">
        <f>'Funding Import'!A1801</f>
        <v>RB051784: OAKWOOD INFANT SCHOOL</v>
      </c>
      <c r="E1799" t="str">
        <f>MID('Funding Import'!B1801,2,4)</f>
        <v>0004</v>
      </c>
      <c r="F1799" t="str">
        <f>MID('Funding Import'!B1801,8,50)</f>
        <v>STATEMENTED SEN</v>
      </c>
      <c r="G1799" t="str">
        <f>'Funding Import'!I1801</f>
        <v>DL 8658 EY SENPREMIUM AUT-21</v>
      </c>
      <c r="H1799">
        <f>'Funding Import'!H1801</f>
        <v>1470</v>
      </c>
      <c r="I1799" s="139"/>
    </row>
    <row r="1800" spans="1:9" ht="15" x14ac:dyDescent="0.2">
      <c r="A1800" s="191" t="str">
        <f t="shared" si="56"/>
        <v>1784</v>
      </c>
      <c r="B1800" s="191"/>
      <c r="C1800" s="191" t="str">
        <f t="shared" si="57"/>
        <v>17840004</v>
      </c>
      <c r="D1800" t="str">
        <f>'Funding Import'!A1802</f>
        <v>RB051784: OAKWOOD INFANT SCHOOL</v>
      </c>
      <c r="E1800" t="str">
        <f>MID('Funding Import'!B1802,2,4)</f>
        <v>0004</v>
      </c>
      <c r="F1800" t="str">
        <f>MID('Funding Import'!B1802,8,50)</f>
        <v>STATEMENTED SEN</v>
      </c>
      <c r="G1800" t="str">
        <f>'Funding Import'!I1802</f>
        <v>DL 8688 SEN TOP-UP AUT1 AUT-21</v>
      </c>
      <c r="H1800">
        <f>'Funding Import'!H1802</f>
        <v>8572</v>
      </c>
      <c r="I1800" s="139"/>
    </row>
    <row r="1801" spans="1:9" ht="15" x14ac:dyDescent="0.2">
      <c r="A1801" s="191" t="str">
        <f t="shared" si="56"/>
        <v>1784</v>
      </c>
      <c r="B1801" s="191"/>
      <c r="C1801" s="191" t="str">
        <f t="shared" si="57"/>
        <v>17840006</v>
      </c>
      <c r="D1801" t="str">
        <f>'Funding Import'!A1803</f>
        <v>RB051784: OAKWOOD INFANT SCHOOL</v>
      </c>
      <c r="E1801" t="str">
        <f>MID('Funding Import'!B1803,2,4)</f>
        <v>0006</v>
      </c>
      <c r="F1801" t="str">
        <f>MID('Funding Import'!B1803,8,50)</f>
        <v>EXCEPTIONAL COVID COST GRANT</v>
      </c>
      <c r="G1801" t="str">
        <f>'Funding Import'!I1803</f>
        <v>Spreadsheet B 398804 20920024 ES065 DP0556 COVIDEMERGENCY COVIDEM ES065 DP0556 COVIDEMERGENCY COVIDEM</v>
      </c>
      <c r="H1801">
        <f>'Funding Import'!H1803</f>
        <v>9600</v>
      </c>
      <c r="I1801" s="139"/>
    </row>
    <row r="1802" spans="1:9" ht="15" x14ac:dyDescent="0.2">
      <c r="A1802" s="191" t="str">
        <f t="shared" si="56"/>
        <v>1784</v>
      </c>
      <c r="B1802" s="191"/>
      <c r="C1802" s="191" t="str">
        <f t="shared" si="57"/>
        <v>17840006</v>
      </c>
      <c r="D1802" t="str">
        <f>'Funding Import'!A1804</f>
        <v>RB051784: OAKWOOD INFANT SCHOOL</v>
      </c>
      <c r="E1802" t="str">
        <f>MID('Funding Import'!B1804,2,4)</f>
        <v>0006</v>
      </c>
      <c r="F1802" t="str">
        <f>MID('Funding Import'!B1804,8,50)</f>
        <v>EXCEPTIONAL COVID COST GRANT</v>
      </c>
      <c r="G1802" t="str">
        <f>'Funding Import'!I1804</f>
        <v>Spreadsheet B 399778 20982606 Movement from code '0006 to '0012 covid  emergency recode ES089 RM0128 Covid emergency recode</v>
      </c>
      <c r="H1802">
        <f>'Funding Import'!H1804</f>
        <v>-9600</v>
      </c>
      <c r="I1802" s="139"/>
    </row>
    <row r="1803" spans="1:9" ht="15" x14ac:dyDescent="0.2">
      <c r="A1803" s="191" t="str">
        <f t="shared" si="56"/>
        <v>1784</v>
      </c>
      <c r="B1803" s="191"/>
      <c r="C1803" s="191" t="str">
        <f t="shared" si="57"/>
        <v>17840012</v>
      </c>
      <c r="D1803" t="str">
        <f>'Funding Import'!A1805</f>
        <v>RB051784: OAKWOOD INFANT SCHOOL</v>
      </c>
      <c r="E1803" t="str">
        <f>MID('Funding Import'!B1805,2,4)</f>
        <v>0012</v>
      </c>
      <c r="F1803" t="str">
        <f>MID('Funding Import'!B1805,8,50)</f>
        <v>COVID CATCH UP</v>
      </c>
      <c r="G1803" t="str">
        <f>'Funding Import'!I1805</f>
        <v>Spreadsheet B 399778 20982606 Movement from code '0006 to '0012 covid  emergency recode ES089 RM0128 Covid emergency recode</v>
      </c>
      <c r="H1803">
        <f>'Funding Import'!H1805</f>
        <v>9600</v>
      </c>
      <c r="I1803" s="139"/>
    </row>
    <row r="1804" spans="1:9" ht="15" x14ac:dyDescent="0.2">
      <c r="A1804" s="191" t="str">
        <f t="shared" si="56"/>
        <v>1784</v>
      </c>
      <c r="B1804" s="191"/>
      <c r="C1804" s="191" t="str">
        <f t="shared" si="57"/>
        <v>17840012</v>
      </c>
      <c r="D1804" t="str">
        <f>'Funding Import'!A1806</f>
        <v>RB051784: OAKWOOD INFANT SCHOOL</v>
      </c>
      <c r="E1804" t="str">
        <f>MID('Funding Import'!B1806,2,4)</f>
        <v>0012</v>
      </c>
      <c r="F1804" t="str">
        <f>MID('Funding Import'!B1806,8,50)</f>
        <v>COVID CATCH UP</v>
      </c>
      <c r="G1804" t="str">
        <f>'Funding Import'!I1806</f>
        <v>DL 8645 0012recoveryc 0012RPG</v>
      </c>
      <c r="H1804">
        <f>'Funding Import'!H1806</f>
        <v>5002.5</v>
      </c>
      <c r="I1804" s="139"/>
    </row>
    <row r="1805" spans="1:9" ht="15" x14ac:dyDescent="0.2">
      <c r="A1805" s="191" t="str">
        <f t="shared" si="56"/>
        <v>1784</v>
      </c>
      <c r="B1805" s="191"/>
      <c r="C1805" s="191" t="str">
        <f t="shared" si="57"/>
        <v>17840012</v>
      </c>
      <c r="D1805" t="str">
        <f>'Funding Import'!A1807</f>
        <v>RB051784: OAKWOOD INFANT SCHOOL</v>
      </c>
      <c r="E1805" t="str">
        <f>MID('Funding Import'!B1807,2,4)</f>
        <v>0012</v>
      </c>
      <c r="F1805" t="str">
        <f>MID('Funding Import'!B1807,8,50)</f>
        <v>COVID CATCH UP</v>
      </c>
      <c r="G1805" t="str">
        <f>'Funding Import'!I1807</f>
        <v>DL 8656 0012schoolled 0012SLT</v>
      </c>
      <c r="H1805">
        <f>'Funding Import'!H1807</f>
        <v>3839.06</v>
      </c>
      <c r="I1805" s="139"/>
    </row>
    <row r="1806" spans="1:9" ht="15" x14ac:dyDescent="0.2">
      <c r="A1806" s="191" t="str">
        <f t="shared" si="56"/>
        <v>1784</v>
      </c>
      <c r="B1806" s="191"/>
      <c r="C1806" s="191" t="str">
        <f t="shared" si="57"/>
        <v>17840014</v>
      </c>
      <c r="D1806" t="str">
        <f>'Funding Import'!A1808</f>
        <v>RB051784: OAKWOOD INFANT SCHOOL</v>
      </c>
      <c r="E1806" t="str">
        <f>MID('Funding Import'!B1808,2,4)</f>
        <v>0014</v>
      </c>
      <c r="F1806" t="str">
        <f>MID('Funding Import'!B1808,8,50)</f>
        <v>PUPIL PREMIUM</v>
      </c>
      <c r="G1806" t="str">
        <f>'Funding Import'!I1808</f>
        <v>Spreadsheet B 390080 20589421 ES002 DP0514 PPG CIC SPR21P6 SPR-21 ES002 DP0514 PPG CIC SPR21P6 SPR-21</v>
      </c>
      <c r="H1806">
        <f>'Funding Import'!H1808</f>
        <v>660</v>
      </c>
      <c r="I1806" s="139"/>
    </row>
    <row r="1807" spans="1:9" ht="15" x14ac:dyDescent="0.2">
      <c r="A1807" s="191" t="str">
        <f t="shared" si="56"/>
        <v>1784</v>
      </c>
      <c r="B1807" s="191"/>
      <c r="C1807" s="191" t="str">
        <f t="shared" si="57"/>
        <v>17840014</v>
      </c>
      <c r="D1807" t="str">
        <f>'Funding Import'!A1809</f>
        <v>RB051784: OAKWOOD INFANT SCHOOL</v>
      </c>
      <c r="E1807" t="str">
        <f>MID('Funding Import'!B1809,2,4)</f>
        <v>0014</v>
      </c>
      <c r="F1807" t="str">
        <f>MID('Funding Import'!B1809,8,50)</f>
        <v>PUPIL PREMIUM</v>
      </c>
      <c r="G1807" t="str">
        <f>'Funding Import'!I1809</f>
        <v>Spreadsheet B 398777 20914481 PPG CIC SUM21P3 SUM-21 ES063 DP0555 PPG CIC SUM21P3 SUM-21</v>
      </c>
      <c r="H1807">
        <f>'Funding Import'!H1809</f>
        <v>1384</v>
      </c>
      <c r="I1807" s="139"/>
    </row>
    <row r="1808" spans="1:9" ht="15" x14ac:dyDescent="0.2">
      <c r="A1808" s="191" t="str">
        <f t="shared" si="56"/>
        <v>1784</v>
      </c>
      <c r="B1808" s="191"/>
      <c r="C1808" s="191" t="str">
        <f t="shared" si="57"/>
        <v>17840014</v>
      </c>
      <c r="D1808" t="str">
        <f>'Funding Import'!A1810</f>
        <v>RB051784: OAKWOOD INFANT SCHOOL</v>
      </c>
      <c r="E1808" t="str">
        <f>MID('Funding Import'!B1810,2,4)</f>
        <v>0014</v>
      </c>
      <c r="F1808" t="str">
        <f>MID('Funding Import'!B1810,8,50)</f>
        <v>PUPIL PREMIUM</v>
      </c>
      <c r="G1808" t="str">
        <f>'Funding Import'!I1810</f>
        <v>Spreadsheet B 400831 21077861 ES093 DP0593 SUMMER21PPG SUM21PPG ES093 DP0593 SUMMER21PPG SUM21PPG</v>
      </c>
      <c r="H1808">
        <f>'Funding Import'!H1810</f>
        <v>79004</v>
      </c>
      <c r="I1808" s="139"/>
    </row>
    <row r="1809" spans="1:9" ht="15" x14ac:dyDescent="0.2">
      <c r="A1809" s="191" t="str">
        <f t="shared" si="56"/>
        <v>1784</v>
      </c>
      <c r="B1809" s="191"/>
      <c r="C1809" s="191" t="str">
        <f t="shared" si="57"/>
        <v>17840014</v>
      </c>
      <c r="D1809" t="str">
        <f>'Funding Import'!A1811</f>
        <v>RB051784: OAKWOOD INFANT SCHOOL</v>
      </c>
      <c r="E1809" t="str">
        <f>MID('Funding Import'!B1811,2,4)</f>
        <v>0014</v>
      </c>
      <c r="F1809" t="str">
        <f>MID('Funding Import'!B1811,8,50)</f>
        <v>PUPIL PREMIUM</v>
      </c>
      <c r="G1809" t="str">
        <f>'Funding Import'!I1811</f>
        <v>DL 8670 PPG CIC AUT21P2 AUT-21</v>
      </c>
      <c r="H1809">
        <f>'Funding Import'!H1811</f>
        <v>641</v>
      </c>
      <c r="I1809" s="139"/>
    </row>
    <row r="1810" spans="1:9" ht="15" x14ac:dyDescent="0.2">
      <c r="A1810" s="191" t="str">
        <f t="shared" si="56"/>
        <v>1784</v>
      </c>
      <c r="B1810" s="191"/>
      <c r="C1810" s="191" t="str">
        <f t="shared" si="57"/>
        <v>17840014</v>
      </c>
      <c r="D1810" t="str">
        <f>'Funding Import'!A1812</f>
        <v>RB051784: OAKWOOD INFANT SCHOOL</v>
      </c>
      <c r="E1810" t="str">
        <f>MID('Funding Import'!B1812,2,4)</f>
        <v>0014</v>
      </c>
      <c r="F1810" t="str">
        <f>MID('Funding Import'!B1812,8,50)</f>
        <v>PUPIL PREMIUM</v>
      </c>
      <c r="G1810" t="str">
        <f>'Funding Import'!I1812</f>
        <v>DL 8701 0014 Pupil Premium Autumn Term 2021</v>
      </c>
      <c r="H1810">
        <f>'Funding Import'!H1812</f>
        <v>63203</v>
      </c>
      <c r="I1810" s="139"/>
    </row>
    <row r="1811" spans="1:9" ht="15" x14ac:dyDescent="0.2">
      <c r="A1811" s="191" t="str">
        <f t="shared" si="56"/>
        <v>1784</v>
      </c>
      <c r="B1811" s="191"/>
      <c r="C1811" s="191" t="str">
        <f t="shared" si="57"/>
        <v>17840018</v>
      </c>
      <c r="D1811" t="str">
        <f>'Funding Import'!A1813</f>
        <v>RB051784: OAKWOOD INFANT SCHOOL</v>
      </c>
      <c r="E1811" t="str">
        <f>MID('Funding Import'!B1813,2,4)</f>
        <v>0018</v>
      </c>
      <c r="F1811" t="str">
        <f>MID('Funding Import'!B1813,8,50)</f>
        <v>ADDITIONAL GRANT INCOME</v>
      </c>
      <c r="G1811" t="str">
        <f>'Funding Import'!I1813</f>
        <v>Spreadsheet B 393531 20728061 ES032 RM0087 PE GRANT APR 21 ES032 RM0087 PE GRANT APR 21</v>
      </c>
      <c r="H1811">
        <f>'Funding Import'!H1813</f>
        <v>7646</v>
      </c>
      <c r="I1811" s="139"/>
    </row>
    <row r="1812" spans="1:9" ht="15" x14ac:dyDescent="0.2">
      <c r="A1812" s="191" t="str">
        <f t="shared" si="56"/>
        <v>1784</v>
      </c>
      <c r="B1812" s="191"/>
      <c r="C1812" s="191" t="str">
        <f t="shared" si="57"/>
        <v>17840018</v>
      </c>
      <c r="D1812" t="str">
        <f>'Funding Import'!A1814</f>
        <v>RB051784: OAKWOOD INFANT SCHOOL</v>
      </c>
      <c r="E1812" t="str">
        <f>MID('Funding Import'!B1814,2,4)</f>
        <v>0018</v>
      </c>
      <c r="F1812" t="str">
        <f>MID('Funding Import'!B1814,8,50)</f>
        <v>ADDITIONAL GRANT INCOME</v>
      </c>
      <c r="G1812" t="str">
        <f>'Funding Import'!I1814</f>
        <v>Spreadsheet B 399769 20981730 UIFSM JULY21 UIFSM 21 ES085 RM0124 UIFSM JULY21 UIFSM 21</v>
      </c>
      <c r="H1812">
        <f>'Funding Import'!H1814</f>
        <v>52519</v>
      </c>
      <c r="I1812" s="139"/>
    </row>
    <row r="1813" spans="1:9" ht="15" x14ac:dyDescent="0.2">
      <c r="A1813" s="191" t="str">
        <f t="shared" si="56"/>
        <v>1784</v>
      </c>
      <c r="B1813" s="191"/>
      <c r="C1813" s="191" t="str">
        <f t="shared" si="57"/>
        <v>17840018</v>
      </c>
      <c r="D1813" t="str">
        <f>'Funding Import'!A1815</f>
        <v>RB051784: OAKWOOD INFANT SCHOOL</v>
      </c>
      <c r="E1813" t="str">
        <f>MID('Funding Import'!B1815,2,4)</f>
        <v>0018</v>
      </c>
      <c r="F1813" t="str">
        <f>MID('Funding Import'!B1815,8,50)</f>
        <v>ADDITIONAL GRANT INCOME</v>
      </c>
      <c r="G1813" t="str">
        <f>'Funding Import'!I1815</f>
        <v>DL 8673 PE GRANT OCT21 0018PE</v>
      </c>
      <c r="H1813">
        <f>'Funding Import'!H1815</f>
        <v>10547</v>
      </c>
      <c r="I1813" s="139"/>
    </row>
    <row r="1814" spans="1:9" ht="15" x14ac:dyDescent="0.2">
      <c r="A1814" s="191" t="str">
        <f t="shared" si="56"/>
        <v>1784</v>
      </c>
      <c r="B1814" s="191"/>
      <c r="C1814" s="191" t="str">
        <f t="shared" si="57"/>
        <v>17840026</v>
      </c>
      <c r="D1814" t="str">
        <f>'Funding Import'!A1816</f>
        <v>RB051784: OAKWOOD INFANT SCHOOL</v>
      </c>
      <c r="E1814" t="str">
        <f>MID('Funding Import'!B1816,2,4)</f>
        <v>0026</v>
      </c>
      <c r="F1814" t="str">
        <f>MID('Funding Import'!B1816,8,50)</f>
        <v>NOTIONAL SEN FUNDING</v>
      </c>
      <c r="G1814" t="str">
        <f>'Funding Import'!I1816</f>
        <v>Spreadsheet B 391732 20639856 ES012 MK0514 10026 NOTIONAL SEN ES012 MK0514 10026 NOTIONAL SEN</v>
      </c>
      <c r="H1814">
        <f>'Funding Import'!H1816</f>
        <v>284540</v>
      </c>
      <c r="I1814" s="139"/>
    </row>
    <row r="1815" spans="1:9" ht="15" x14ac:dyDescent="0.2">
      <c r="A1815" s="191" t="str">
        <f t="shared" si="56"/>
        <v>1802</v>
      </c>
      <c r="B1815" s="191"/>
      <c r="C1815" s="191" t="str">
        <f t="shared" si="57"/>
        <v>18020001</v>
      </c>
      <c r="D1815" t="str">
        <f>'Funding Import'!A1817</f>
        <v>RB051802: CLAVERING PRIMARY SCHOOL</v>
      </c>
      <c r="E1815" t="str">
        <f>MID('Funding Import'!B1817,2,4)</f>
        <v>0001</v>
      </c>
      <c r="F1815" t="str">
        <f>MID('Funding Import'!B1817,8,50)</f>
        <v>FORMULA FUNDED (EXCL RATES)</v>
      </c>
      <c r="G1815" t="str">
        <f>'Funding Import'!I1817</f>
        <v>Spreadsheet B 391145 20630885 ES006 MK0508 10001 FORMULA FUNDED ES006 MK0508 10001 FORMULA FUNDED</v>
      </c>
      <c r="H1815">
        <f>'Funding Import'!H1817</f>
        <v>780810</v>
      </c>
      <c r="I1815" s="139"/>
    </row>
    <row r="1816" spans="1:9" ht="15" x14ac:dyDescent="0.2">
      <c r="A1816" s="191" t="str">
        <f t="shared" si="56"/>
        <v>1802</v>
      </c>
      <c r="B1816" s="191"/>
      <c r="C1816" s="191" t="str">
        <f t="shared" si="57"/>
        <v>18020002</v>
      </c>
      <c r="D1816" t="str">
        <f>'Funding Import'!A1818</f>
        <v>RB051802: CLAVERING PRIMARY SCHOOL</v>
      </c>
      <c r="E1816" t="str">
        <f>MID('Funding Import'!B1818,2,4)</f>
        <v>0002</v>
      </c>
      <c r="F1816" t="str">
        <f>MID('Funding Import'!B1818,8,50)</f>
        <v>RATES</v>
      </c>
      <c r="G1816" t="str">
        <f>'Funding Import'!I1818</f>
        <v>Spreadsheet B 391137 20630756 ES007 MK0509 10002 RATES ES007 MK0509 10002 RATES</v>
      </c>
      <c r="H1816">
        <f>'Funding Import'!H1818</f>
        <v>3796</v>
      </c>
      <c r="I1816" s="139"/>
    </row>
    <row r="1817" spans="1:9" ht="15" x14ac:dyDescent="0.2">
      <c r="A1817" s="191" t="str">
        <f t="shared" si="56"/>
        <v>1802</v>
      </c>
      <c r="B1817" s="191"/>
      <c r="C1817" s="191" t="str">
        <f t="shared" si="57"/>
        <v>18020003</v>
      </c>
      <c r="D1817" t="str">
        <f>'Funding Import'!A1819</f>
        <v>RB051802: CLAVERING PRIMARY SCHOOL</v>
      </c>
      <c r="E1817" t="str">
        <f>MID('Funding Import'!B1819,2,4)</f>
        <v>0003</v>
      </c>
      <c r="F1817" t="str">
        <f>MID('Funding Import'!B1819,8,50)</f>
        <v>BROUGHT FORWARD</v>
      </c>
      <c r="G1817" t="str">
        <f>'Funding Import'!I1819</f>
        <v>Spreadsheet B 394797 20778211 ES055 MK0568 10003 OPENING BALANCES ES055 MK0568 10003 OPENING BALANCES</v>
      </c>
      <c r="H1817">
        <f>'Funding Import'!H1819</f>
        <v>59513.35</v>
      </c>
      <c r="I1817" s="139"/>
    </row>
    <row r="1818" spans="1:9" ht="15" x14ac:dyDescent="0.2">
      <c r="A1818" s="191" t="str">
        <f t="shared" si="56"/>
        <v>1802</v>
      </c>
      <c r="B1818" s="191"/>
      <c r="C1818" s="191" t="str">
        <f t="shared" si="57"/>
        <v>18020004</v>
      </c>
      <c r="D1818" t="str">
        <f>'Funding Import'!A1820</f>
        <v>RB051802: CLAVERING PRIMARY SCHOOL</v>
      </c>
      <c r="E1818" t="str">
        <f>MID('Funding Import'!B1820,2,4)</f>
        <v>0004</v>
      </c>
      <c r="F1818" t="str">
        <f>MID('Funding Import'!B1820,8,50)</f>
        <v>STATEMENTED SEN</v>
      </c>
      <c r="G1818" t="str">
        <f>'Funding Import'!I1820</f>
        <v>Spreadsheet B 391144 20630818 ES009 MK0511 10004 EHCP ES009 MK0511 10004 EHCP</v>
      </c>
      <c r="H1818">
        <f>'Funding Import'!H1820</f>
        <v>7024</v>
      </c>
      <c r="I1818" s="139"/>
    </row>
    <row r="1819" spans="1:9" ht="15" x14ac:dyDescent="0.2">
      <c r="A1819" s="191" t="str">
        <f t="shared" si="56"/>
        <v>1802</v>
      </c>
      <c r="B1819" s="191"/>
      <c r="C1819" s="191" t="str">
        <f t="shared" si="57"/>
        <v>18020004</v>
      </c>
      <c r="D1819" t="str">
        <f>'Funding Import'!A1821</f>
        <v>RB051802: CLAVERING PRIMARY SCHOOL</v>
      </c>
      <c r="E1819" t="str">
        <f>MID('Funding Import'!B1821,2,4)</f>
        <v>0004</v>
      </c>
      <c r="F1819" t="str">
        <f>MID('Funding Import'!B1821,8,50)</f>
        <v>STATEMENTED SEN</v>
      </c>
      <c r="G1819" t="str">
        <f>'Funding Import'!I1821</f>
        <v>Spreadsheet B 401820 21143763 ES099 MK0707 SEN TOP-UP SUM2 SUM-21 ES099 MK0707 SEN TOP-UP SUM2 SUM-21</v>
      </c>
      <c r="H1819">
        <f>'Funding Import'!H1821</f>
        <v>1094</v>
      </c>
      <c r="I1819" s="139"/>
    </row>
    <row r="1820" spans="1:9" ht="15" x14ac:dyDescent="0.2">
      <c r="A1820" s="191" t="str">
        <f t="shared" si="56"/>
        <v>1802</v>
      </c>
      <c r="B1820" s="191"/>
      <c r="C1820" s="191" t="str">
        <f t="shared" si="57"/>
        <v>18020004</v>
      </c>
      <c r="D1820" t="str">
        <f>'Funding Import'!A1822</f>
        <v>RB051802: CLAVERING PRIMARY SCHOOL</v>
      </c>
      <c r="E1820" t="str">
        <f>MID('Funding Import'!B1822,2,4)</f>
        <v>0004</v>
      </c>
      <c r="F1820" t="str">
        <f>MID('Funding Import'!B1822,8,50)</f>
        <v>STATEMENTED SEN</v>
      </c>
      <c r="G1820" t="str">
        <f>'Funding Import'!I1822</f>
        <v>DL 8688 SEN TOP-UP AUT1 AUT-21</v>
      </c>
      <c r="H1820">
        <f>'Funding Import'!H1822</f>
        <v>5340</v>
      </c>
      <c r="I1820" s="139"/>
    </row>
    <row r="1821" spans="1:9" ht="15" x14ac:dyDescent="0.2">
      <c r="A1821" s="191" t="str">
        <f t="shared" si="56"/>
        <v>1802</v>
      </c>
      <c r="B1821" s="191"/>
      <c r="C1821" s="191" t="str">
        <f t="shared" si="57"/>
        <v>18020006</v>
      </c>
      <c r="D1821" t="str">
        <f>'Funding Import'!A1823</f>
        <v>RB051802: CLAVERING PRIMARY SCHOOL</v>
      </c>
      <c r="E1821" t="str">
        <f>MID('Funding Import'!B1823,2,4)</f>
        <v>0006</v>
      </c>
      <c r="F1821" t="str">
        <f>MID('Funding Import'!B1823,8,50)</f>
        <v>EXCEPTIONAL COVID COST GRANT</v>
      </c>
      <c r="G1821" t="str">
        <f>'Funding Import'!I1823</f>
        <v>Spreadsheet B 398807 20920177 ES067 DP0558 FSMADDCOSTSCOVID FSMCOVID ES067 DP0558 FSMADDCOSTSCOVID FSMCOVID</v>
      </c>
      <c r="H1821">
        <f>'Funding Import'!H1823</f>
        <v>1320</v>
      </c>
      <c r="I1821" s="139"/>
    </row>
    <row r="1822" spans="1:9" ht="15" x14ac:dyDescent="0.2">
      <c r="A1822" s="191" t="str">
        <f t="shared" si="56"/>
        <v>1802</v>
      </c>
      <c r="B1822" s="191"/>
      <c r="C1822" s="191" t="str">
        <f t="shared" si="57"/>
        <v>18020006</v>
      </c>
      <c r="D1822" t="str">
        <f>'Funding Import'!A1824</f>
        <v>RB051802: CLAVERING PRIMARY SCHOOL</v>
      </c>
      <c r="E1822" t="str">
        <f>MID('Funding Import'!B1824,2,4)</f>
        <v>0006</v>
      </c>
      <c r="F1822" t="str">
        <f>MID('Funding Import'!B1824,8,50)</f>
        <v>EXCEPTIONAL COVID COST GRANT</v>
      </c>
      <c r="G1822" t="str">
        <f>'Funding Import'!I1824</f>
        <v>Spreadsheet B 398804 20920024 ES065 DP0556 COVIDEMERGENCY COVIDEM ES065 DP0556 COVIDEMERGENCY COVIDEM</v>
      </c>
      <c r="H1822">
        <f>'Funding Import'!H1824</f>
        <v>6580</v>
      </c>
      <c r="I1822" s="139"/>
    </row>
    <row r="1823" spans="1:9" ht="15" x14ac:dyDescent="0.2">
      <c r="A1823" s="191" t="str">
        <f t="shared" si="56"/>
        <v>1802</v>
      </c>
      <c r="B1823" s="191"/>
      <c r="C1823" s="191" t="str">
        <f t="shared" si="57"/>
        <v>18020006</v>
      </c>
      <c r="D1823" t="str">
        <f>'Funding Import'!A1825</f>
        <v>RB051802: CLAVERING PRIMARY SCHOOL</v>
      </c>
      <c r="E1823" t="str">
        <f>MID('Funding Import'!B1825,2,4)</f>
        <v>0006</v>
      </c>
      <c r="F1823" t="str">
        <f>MID('Funding Import'!B1825,8,50)</f>
        <v>EXCEPTIONAL COVID COST GRANT</v>
      </c>
      <c r="G1823" t="str">
        <f>'Funding Import'!I1825</f>
        <v>Spreadsheet B 399778 20982606 Movement from code '0006 to '0012 covid  emergency recode ES089 RM0128 Covid emergency recode</v>
      </c>
      <c r="H1823">
        <f>'Funding Import'!H1825</f>
        <v>-6580</v>
      </c>
      <c r="I1823" s="139"/>
    </row>
    <row r="1824" spans="1:9" ht="15" x14ac:dyDescent="0.2">
      <c r="A1824" s="191" t="str">
        <f t="shared" si="56"/>
        <v>1802</v>
      </c>
      <c r="B1824" s="191"/>
      <c r="C1824" s="191" t="str">
        <f t="shared" si="57"/>
        <v>18020012</v>
      </c>
      <c r="D1824" t="str">
        <f>'Funding Import'!A1826</f>
        <v>RB051802: CLAVERING PRIMARY SCHOOL</v>
      </c>
      <c r="E1824" t="str">
        <f>MID('Funding Import'!B1826,2,4)</f>
        <v>0012</v>
      </c>
      <c r="F1824" t="str">
        <f>MID('Funding Import'!B1826,8,50)</f>
        <v>COVID CATCH UP</v>
      </c>
      <c r="G1824" t="str">
        <f>'Funding Import'!I1826</f>
        <v>Spreadsheet B 399778 20982606 Movement from code '0006 to '0012 covid  emergency recode ES089 RM0128 Covid emergency recode</v>
      </c>
      <c r="H1824">
        <f>'Funding Import'!H1826</f>
        <v>6580</v>
      </c>
      <c r="I1824" s="139"/>
    </row>
    <row r="1825" spans="1:9" ht="15" x14ac:dyDescent="0.2">
      <c r="A1825" s="191" t="str">
        <f t="shared" si="56"/>
        <v>1802</v>
      </c>
      <c r="B1825" s="191"/>
      <c r="C1825" s="191" t="str">
        <f t="shared" si="57"/>
        <v>18020012</v>
      </c>
      <c r="D1825" t="str">
        <f>'Funding Import'!A1827</f>
        <v>RB051802: CLAVERING PRIMARY SCHOOL</v>
      </c>
      <c r="E1825" t="str">
        <f>MID('Funding Import'!B1827,2,4)</f>
        <v>0012</v>
      </c>
      <c r="F1825" t="str">
        <f>MID('Funding Import'!B1827,8,50)</f>
        <v>COVID CATCH UP</v>
      </c>
      <c r="G1825" t="str">
        <f>'Funding Import'!I1827</f>
        <v>DL 8645 0012recoveryc 0012RPG</v>
      </c>
      <c r="H1825">
        <f>'Funding Import'!H1827</f>
        <v>652.5</v>
      </c>
      <c r="I1825" s="139"/>
    </row>
    <row r="1826" spans="1:9" ht="15" x14ac:dyDescent="0.2">
      <c r="A1826" s="191" t="str">
        <f t="shared" si="56"/>
        <v>1802</v>
      </c>
      <c r="B1826" s="191"/>
      <c r="C1826" s="191" t="str">
        <f t="shared" si="57"/>
        <v>18020012</v>
      </c>
      <c r="D1826" t="str">
        <f>'Funding Import'!A1828</f>
        <v>RB051802: CLAVERING PRIMARY SCHOOL</v>
      </c>
      <c r="E1826" t="str">
        <f>MID('Funding Import'!B1828,2,4)</f>
        <v>0012</v>
      </c>
      <c r="F1826" t="str">
        <f>MID('Funding Import'!B1828,8,50)</f>
        <v>COVID CATCH UP</v>
      </c>
      <c r="G1826" t="str">
        <f>'Funding Import'!I1828</f>
        <v>DL 8656 0012schoolled 0012SLT</v>
      </c>
      <c r="H1826">
        <f>'Funding Import'!H1828</f>
        <v>590.63</v>
      </c>
      <c r="I1826" s="139"/>
    </row>
    <row r="1827" spans="1:9" ht="15" x14ac:dyDescent="0.2">
      <c r="A1827" s="191" t="str">
        <f t="shared" si="56"/>
        <v>1802</v>
      </c>
      <c r="B1827" s="191"/>
      <c r="C1827" s="191" t="str">
        <f t="shared" si="57"/>
        <v>18020014</v>
      </c>
      <c r="D1827" t="str">
        <f>'Funding Import'!A1829</f>
        <v>RB051802: CLAVERING PRIMARY SCHOOL</v>
      </c>
      <c r="E1827" t="str">
        <f>MID('Funding Import'!B1829,2,4)</f>
        <v>0014</v>
      </c>
      <c r="F1827" t="str">
        <f>MID('Funding Import'!B1829,8,50)</f>
        <v>PUPIL PREMIUM</v>
      </c>
      <c r="G1827" t="str">
        <f>'Funding Import'!I1829</f>
        <v>Spreadsheet B 400831 21077861 ES093 DP0593 SUMMER21PPG SUM21PPG ES093 DP0593 SUMMER21PPG SUM21PPG</v>
      </c>
      <c r="H1827">
        <f>'Funding Import'!H1829</f>
        <v>10921</v>
      </c>
      <c r="I1827" s="139"/>
    </row>
    <row r="1828" spans="1:9" ht="15" x14ac:dyDescent="0.2">
      <c r="A1828" s="191" t="str">
        <f t="shared" si="56"/>
        <v>1802</v>
      </c>
      <c r="B1828" s="191"/>
      <c r="C1828" s="191" t="str">
        <f t="shared" si="57"/>
        <v>18020014</v>
      </c>
      <c r="D1828" t="str">
        <f>'Funding Import'!A1830</f>
        <v>RB051802: CLAVERING PRIMARY SCHOOL</v>
      </c>
      <c r="E1828" t="str">
        <f>MID('Funding Import'!B1830,2,4)</f>
        <v>0014</v>
      </c>
      <c r="F1828" t="str">
        <f>MID('Funding Import'!B1830,8,50)</f>
        <v>PUPIL PREMIUM</v>
      </c>
      <c r="G1828" t="str">
        <f>'Funding Import'!I1830</f>
        <v>DL 8701 0014 Pupil Premium Autumn Term 2021</v>
      </c>
      <c r="H1828">
        <f>'Funding Import'!H1830</f>
        <v>8737</v>
      </c>
      <c r="I1828" s="139"/>
    </row>
    <row r="1829" spans="1:9" ht="15" x14ac:dyDescent="0.2">
      <c r="A1829" s="191" t="str">
        <f t="shared" si="56"/>
        <v>1802</v>
      </c>
      <c r="B1829" s="191"/>
      <c r="C1829" s="191" t="str">
        <f t="shared" si="57"/>
        <v>18020018</v>
      </c>
      <c r="D1829" t="str">
        <f>'Funding Import'!A1831</f>
        <v>RB051802: CLAVERING PRIMARY SCHOOL</v>
      </c>
      <c r="E1829" t="str">
        <f>MID('Funding Import'!B1831,2,4)</f>
        <v>0018</v>
      </c>
      <c r="F1829" t="str">
        <f>MID('Funding Import'!B1831,8,50)</f>
        <v>ADDITIONAL GRANT INCOME</v>
      </c>
      <c r="G1829" t="str">
        <f>'Funding Import'!I1831</f>
        <v>Spreadsheet B 393531 20728061 ES032 RM0087 PE GRANT APR 21 ES032 RM0087 PE GRANT APR 21</v>
      </c>
      <c r="H1829">
        <f>'Funding Import'!H1831</f>
        <v>7387</v>
      </c>
      <c r="I1829" s="139"/>
    </row>
    <row r="1830" spans="1:9" ht="15" x14ac:dyDescent="0.2">
      <c r="A1830" s="191" t="str">
        <f t="shared" si="56"/>
        <v>1802</v>
      </c>
      <c r="B1830" s="191"/>
      <c r="C1830" s="191" t="str">
        <f t="shared" si="57"/>
        <v>18020018</v>
      </c>
      <c r="D1830" t="str">
        <f>'Funding Import'!A1832</f>
        <v>RB051802: CLAVERING PRIMARY SCHOOL</v>
      </c>
      <c r="E1830" t="str">
        <f>MID('Funding Import'!B1832,2,4)</f>
        <v>0018</v>
      </c>
      <c r="F1830" t="str">
        <f>MID('Funding Import'!B1832,8,50)</f>
        <v>ADDITIONAL GRANT INCOME</v>
      </c>
      <c r="G1830" t="str">
        <f>'Funding Import'!I1832</f>
        <v>Spreadsheet B 399769 20981730 UIFSM JULY21 UIFSM 21 ES085 RM0124 UIFSM JULY21 UIFSM 21</v>
      </c>
      <c r="H1830">
        <f>'Funding Import'!H1832</f>
        <v>35254</v>
      </c>
      <c r="I1830" s="139"/>
    </row>
    <row r="1831" spans="1:9" ht="15" x14ac:dyDescent="0.2">
      <c r="A1831" s="191" t="str">
        <f t="shared" si="56"/>
        <v>1802</v>
      </c>
      <c r="B1831" s="191"/>
      <c r="C1831" s="191" t="str">
        <f t="shared" si="57"/>
        <v>18020018</v>
      </c>
      <c r="D1831" t="str">
        <f>'Funding Import'!A1833</f>
        <v>RB051802: CLAVERING PRIMARY SCHOOL</v>
      </c>
      <c r="E1831" t="str">
        <f>MID('Funding Import'!B1833,2,4)</f>
        <v>0018</v>
      </c>
      <c r="F1831" t="str">
        <f>MID('Funding Import'!B1833,8,50)</f>
        <v>ADDITIONAL GRANT INCOME</v>
      </c>
      <c r="G1831" t="str">
        <f>'Funding Import'!I1833</f>
        <v>DL 8673 PE GRANT OCT21 0018PE</v>
      </c>
      <c r="H1831">
        <f>'Funding Import'!H1833</f>
        <v>10296</v>
      </c>
      <c r="I1831" s="139"/>
    </row>
    <row r="1832" spans="1:9" ht="15" x14ac:dyDescent="0.2">
      <c r="A1832" s="191" t="str">
        <f t="shared" si="56"/>
        <v>1802</v>
      </c>
      <c r="B1832" s="191"/>
      <c r="C1832" s="191" t="str">
        <f t="shared" si="57"/>
        <v>18020026</v>
      </c>
      <c r="D1832" t="str">
        <f>'Funding Import'!A1834</f>
        <v>RB051802: CLAVERING PRIMARY SCHOOL</v>
      </c>
      <c r="E1832" t="str">
        <f>MID('Funding Import'!B1834,2,4)</f>
        <v>0026</v>
      </c>
      <c r="F1832" t="str">
        <f>MID('Funding Import'!B1834,8,50)</f>
        <v>NOTIONAL SEN FUNDING</v>
      </c>
      <c r="G1832" t="str">
        <f>'Funding Import'!I1834</f>
        <v>Spreadsheet B 391732 20639856 ES012 MK0514 10026 NOTIONAL SEN ES012 MK0514 10026 NOTIONAL SEN</v>
      </c>
      <c r="H1832">
        <f>'Funding Import'!H1834</f>
        <v>51186</v>
      </c>
      <c r="I1832" s="139"/>
    </row>
    <row r="1833" spans="1:9" ht="15" x14ac:dyDescent="0.2">
      <c r="A1833" s="191" t="str">
        <f t="shared" si="56"/>
        <v>1808</v>
      </c>
      <c r="B1833" s="191"/>
      <c r="C1833" s="191" t="str">
        <f t="shared" si="57"/>
        <v>18080001</v>
      </c>
      <c r="D1833" t="str">
        <f>'Funding Import'!A1835</f>
        <v>RB051808: ST PETERS COE VC PRIM-COGGSHLL</v>
      </c>
      <c r="E1833" t="str">
        <f>MID('Funding Import'!B1835,2,4)</f>
        <v>0001</v>
      </c>
      <c r="F1833" t="str">
        <f>MID('Funding Import'!B1835,8,50)</f>
        <v>FORMULA FUNDED (EXCL RATES)</v>
      </c>
      <c r="G1833" t="str">
        <f>'Funding Import'!I1835</f>
        <v>Spreadsheet B 391145 20630885 ES006 MK0508 10001 FORMULA FUNDED ES006 MK0508 10001 FORMULA FUNDED</v>
      </c>
      <c r="H1833">
        <f>'Funding Import'!H1835</f>
        <v>1049050</v>
      </c>
      <c r="I1833" s="139"/>
    </row>
    <row r="1834" spans="1:9" ht="15" x14ac:dyDescent="0.2">
      <c r="A1834" s="191" t="str">
        <f t="shared" si="56"/>
        <v>1808</v>
      </c>
      <c r="B1834" s="191"/>
      <c r="C1834" s="191" t="str">
        <f t="shared" si="57"/>
        <v>18080001</v>
      </c>
      <c r="D1834" t="str">
        <f>'Funding Import'!A1836</f>
        <v>RB051808: ST PETERS COE VC PRIM-COGGSHLL</v>
      </c>
      <c r="E1834" t="str">
        <f>MID('Funding Import'!B1836,2,4)</f>
        <v>0001</v>
      </c>
      <c r="F1834" t="str">
        <f>MID('Funding Import'!B1836,8,50)</f>
        <v>FORMULA FUNDED (EXCL RATES)</v>
      </c>
      <c r="G1834" t="str">
        <f>'Funding Import'!I1836</f>
        <v>Spreadsheet B 393405 20716327 ES028 DP0528 TeachPensionGrnt PensionG P2 ES028 DP0528 TeachPensionGrnt PensionG P2</v>
      </c>
      <c r="H1834">
        <f>'Funding Import'!H1836</f>
        <v>1495</v>
      </c>
      <c r="I1834" s="139"/>
    </row>
    <row r="1835" spans="1:9" ht="15" x14ac:dyDescent="0.2">
      <c r="A1835" s="191" t="str">
        <f t="shared" si="56"/>
        <v>1808</v>
      </c>
      <c r="B1835" s="191"/>
      <c r="C1835" s="191" t="str">
        <f t="shared" si="57"/>
        <v>18080001</v>
      </c>
      <c r="D1835" t="str">
        <f>'Funding Import'!A1837</f>
        <v>RB051808: ST PETERS COE VC PRIM-COGGSHLL</v>
      </c>
      <c r="E1835" t="str">
        <f>MID('Funding Import'!B1837,2,4)</f>
        <v>0001</v>
      </c>
      <c r="F1835" t="str">
        <f>MID('Funding Import'!B1837,8,50)</f>
        <v>FORMULA FUNDED (EXCL RATES)</v>
      </c>
      <c r="G1835" t="str">
        <f>'Funding Import'!I1837</f>
        <v>Spreadsheet B 393406 20716356 ES029 DP0529 TeachersPayGrant TPG21-22 P2 ES029 DP0529 TeachersPayGrant TPG21-22 P2</v>
      </c>
      <c r="H1835">
        <f>'Funding Import'!H1837</f>
        <v>529</v>
      </c>
      <c r="I1835" s="139"/>
    </row>
    <row r="1836" spans="1:9" ht="15" x14ac:dyDescent="0.2">
      <c r="A1836" s="191" t="str">
        <f t="shared" si="56"/>
        <v>1808</v>
      </c>
      <c r="B1836" s="191"/>
      <c r="C1836" s="191" t="str">
        <f t="shared" si="57"/>
        <v>18080001</v>
      </c>
      <c r="D1836" t="str">
        <f>'Funding Import'!A1838</f>
        <v>RB051808: ST PETERS COE VC PRIM-COGGSHLL</v>
      </c>
      <c r="E1836" t="str">
        <f>MID('Funding Import'!B1838,2,4)</f>
        <v>0001</v>
      </c>
      <c r="F1836" t="str">
        <f>MID('Funding Import'!B1838,8,50)</f>
        <v>FORMULA FUNDED (EXCL RATES)</v>
      </c>
      <c r="G1836" t="str">
        <f>'Funding Import'!I1838</f>
        <v>ES100 FEEE234 AUT21INT correction</v>
      </c>
      <c r="H1836">
        <f>'Funding Import'!H1838</f>
        <v>11112.5</v>
      </c>
      <c r="I1836" s="139"/>
    </row>
    <row r="1837" spans="1:9" ht="15" x14ac:dyDescent="0.2">
      <c r="A1837" s="191" t="str">
        <f t="shared" si="56"/>
        <v>1808</v>
      </c>
      <c r="B1837" s="191"/>
      <c r="C1837" s="191" t="str">
        <f t="shared" si="57"/>
        <v>18080001</v>
      </c>
      <c r="D1837" t="str">
        <f>'Funding Import'!A1839</f>
        <v>RB051808: ST PETERS COE VC PRIM-COGGSHLL</v>
      </c>
      <c r="E1837" t="str">
        <f>MID('Funding Import'!B1839,2,4)</f>
        <v>0001</v>
      </c>
      <c r="F1837" t="str">
        <f>MID('Funding Import'!B1839,8,50)</f>
        <v>FORMULA FUNDED (EXCL RATES)</v>
      </c>
      <c r="G1837" t="str">
        <f>'Funding Import'!I1839</f>
        <v>DL 8678 TeachPensionGrnt 0001TPEC</v>
      </c>
      <c r="H1837">
        <f>'Funding Import'!H1839</f>
        <v>2093</v>
      </c>
      <c r="I1837" s="139"/>
    </row>
    <row r="1838" spans="1:9" ht="15" x14ac:dyDescent="0.2">
      <c r="A1838" s="191" t="str">
        <f t="shared" si="56"/>
        <v>1808</v>
      </c>
      <c r="B1838" s="191"/>
      <c r="C1838" s="191" t="str">
        <f t="shared" si="57"/>
        <v>18080001</v>
      </c>
      <c r="D1838" t="str">
        <f>'Funding Import'!A1840</f>
        <v>RB051808: ST PETERS COE VC PRIM-COGGSHLL</v>
      </c>
      <c r="E1838" t="str">
        <f>MID('Funding Import'!B1840,2,4)</f>
        <v>0001</v>
      </c>
      <c r="F1838" t="str">
        <f>MID('Funding Import'!B1840,8,50)</f>
        <v>FORMULA FUNDED (EXCL RATES)</v>
      </c>
      <c r="G1838" t="str">
        <f>'Funding Import'!I1840</f>
        <v>DL 8675 TeachersPayGrant 0001TPG</v>
      </c>
      <c r="H1838">
        <f>'Funding Import'!H1840</f>
        <v>741</v>
      </c>
      <c r="I1838" s="139"/>
    </row>
    <row r="1839" spans="1:9" ht="15" x14ac:dyDescent="0.2">
      <c r="A1839" s="191" t="str">
        <f t="shared" si="56"/>
        <v>1808</v>
      </c>
      <c r="B1839" s="191"/>
      <c r="C1839" s="191" t="str">
        <f t="shared" si="57"/>
        <v>18080001</v>
      </c>
      <c r="D1839" t="str">
        <f>'Funding Import'!A1841</f>
        <v>RB051808: ST PETERS COE VC PRIM-COGGSHLL</v>
      </c>
      <c r="E1839" t="str">
        <f>MID('Funding Import'!B1841,2,4)</f>
        <v>0001</v>
      </c>
      <c r="F1839" t="str">
        <f>MID('Funding Import'!B1841,8,50)</f>
        <v>FORMULA FUNDED (EXCL RATES)</v>
      </c>
      <c r="G1839" t="str">
        <f>'Funding Import'!I1841</f>
        <v>DL 8683 FEEE234 AUT21AMD</v>
      </c>
      <c r="H1839">
        <f>'Funding Import'!H1841</f>
        <v>13834.52</v>
      </c>
      <c r="I1839" s="139"/>
    </row>
    <row r="1840" spans="1:9" ht="15" x14ac:dyDescent="0.2">
      <c r="A1840" s="191" t="str">
        <f t="shared" si="56"/>
        <v>1808</v>
      </c>
      <c r="B1840" s="191"/>
      <c r="C1840" s="191" t="str">
        <f t="shared" si="57"/>
        <v>18080001</v>
      </c>
      <c r="D1840" t="str">
        <f>'Funding Import'!A1842</f>
        <v>RB051808: ST PETERS COE VC PRIM-COGGSHLL</v>
      </c>
      <c r="E1840" t="str">
        <f>MID('Funding Import'!B1842,2,4)</f>
        <v>0001</v>
      </c>
      <c r="F1840" t="str">
        <f>MID('Funding Import'!B1842,8,50)</f>
        <v>FORMULA FUNDED (EXCL RATES)</v>
      </c>
      <c r="G1840" t="str">
        <f>'Funding Import'!I1842</f>
        <v>DL 8708 SPR22INT - FEEE234</v>
      </c>
      <c r="H1840">
        <f>'Funding Import'!H1842</f>
        <v>9823.64</v>
      </c>
      <c r="I1840" s="139"/>
    </row>
    <row r="1841" spans="1:9" ht="15" x14ac:dyDescent="0.2">
      <c r="A1841" s="191" t="str">
        <f t="shared" si="56"/>
        <v>1808</v>
      </c>
      <c r="B1841" s="191"/>
      <c r="C1841" s="191" t="str">
        <f t="shared" si="57"/>
        <v>18080002</v>
      </c>
      <c r="D1841" t="str">
        <f>'Funding Import'!A1843</f>
        <v>RB051808: ST PETERS COE VC PRIM-COGGSHLL</v>
      </c>
      <c r="E1841" t="str">
        <f>MID('Funding Import'!B1843,2,4)</f>
        <v>0002</v>
      </c>
      <c r="F1841" t="str">
        <f>MID('Funding Import'!B1843,8,50)</f>
        <v>RATES</v>
      </c>
      <c r="G1841" t="str">
        <f>'Funding Import'!I1843</f>
        <v>Spreadsheet B 391137 20630756 ES007 MK0509 10002 RATES ES007 MK0509 10002 RATES</v>
      </c>
      <c r="H1841">
        <f>'Funding Import'!H1843</f>
        <v>26780</v>
      </c>
      <c r="I1841" s="139"/>
    </row>
    <row r="1842" spans="1:9" ht="15" x14ac:dyDescent="0.2">
      <c r="A1842" s="191" t="str">
        <f t="shared" si="56"/>
        <v>1808</v>
      </c>
      <c r="B1842" s="191"/>
      <c r="C1842" s="191" t="str">
        <f t="shared" si="57"/>
        <v>18080003</v>
      </c>
      <c r="D1842" t="str">
        <f>'Funding Import'!A1844</f>
        <v>RB051808: ST PETERS COE VC PRIM-COGGSHLL</v>
      </c>
      <c r="E1842" t="str">
        <f>MID('Funding Import'!B1844,2,4)</f>
        <v>0003</v>
      </c>
      <c r="F1842" t="str">
        <f>MID('Funding Import'!B1844,8,50)</f>
        <v>BROUGHT FORWARD</v>
      </c>
      <c r="G1842" t="str">
        <f>'Funding Import'!I1844</f>
        <v>Spreadsheet B 394797 20778211 ES055 MK0568 10003 OPENING BALANCES ES055 MK0568 10003 OPENING BALANCES</v>
      </c>
      <c r="H1842">
        <f>'Funding Import'!H1844</f>
        <v>-9808.1299999999992</v>
      </c>
      <c r="I1842" s="139"/>
    </row>
    <row r="1843" spans="1:9" ht="15" x14ac:dyDescent="0.2">
      <c r="A1843" s="191" t="str">
        <f t="shared" si="56"/>
        <v>1808</v>
      </c>
      <c r="B1843" s="191"/>
      <c r="C1843" s="191" t="str">
        <f t="shared" si="57"/>
        <v>18080004</v>
      </c>
      <c r="D1843" t="str">
        <f>'Funding Import'!A1845</f>
        <v>RB051808: ST PETERS COE VC PRIM-COGGSHLL</v>
      </c>
      <c r="E1843" t="str">
        <f>MID('Funding Import'!B1845,2,4)</f>
        <v>0004</v>
      </c>
      <c r="F1843" t="str">
        <f>MID('Funding Import'!B1845,8,50)</f>
        <v>STATEMENTED SEN</v>
      </c>
      <c r="G1843" t="str">
        <f>'Funding Import'!I1845</f>
        <v>Spreadsheet B 391144 20630818 ES009 MK0511 10004 EHCP ES009 MK0511 10004 EHCP</v>
      </c>
      <c r="H1843">
        <f>'Funding Import'!H1845</f>
        <v>32075</v>
      </c>
      <c r="I1843" s="139"/>
    </row>
    <row r="1844" spans="1:9" ht="15" x14ac:dyDescent="0.2">
      <c r="A1844" s="191" t="str">
        <f t="shared" si="56"/>
        <v>1808</v>
      </c>
      <c r="B1844" s="191"/>
      <c r="C1844" s="191" t="str">
        <f t="shared" si="57"/>
        <v>18080004</v>
      </c>
      <c r="D1844" t="str">
        <f>'Funding Import'!A1846</f>
        <v>RB051808: ST PETERS COE VC PRIM-COGGSHLL</v>
      </c>
      <c r="E1844" t="str">
        <f>MID('Funding Import'!B1846,2,4)</f>
        <v>0004</v>
      </c>
      <c r="F1844" t="str">
        <f>MID('Funding Import'!B1846,8,50)</f>
        <v>STATEMENTED SEN</v>
      </c>
      <c r="G1844" t="str">
        <f>'Funding Import'!I1846</f>
        <v>Spreadsheet B 394845 20782782 ES043 DP0533 SEN TOP-UP SUM1 SUM-21 ES043 DP0533 SEN TOP-UP SUM1 SUM-21</v>
      </c>
      <c r="H1844">
        <f>'Funding Import'!H1846</f>
        <v>3564</v>
      </c>
      <c r="I1844" s="139"/>
    </row>
    <row r="1845" spans="1:9" ht="15" x14ac:dyDescent="0.2">
      <c r="A1845" s="191" t="str">
        <f t="shared" si="56"/>
        <v>1808</v>
      </c>
      <c r="B1845" s="191"/>
      <c r="C1845" s="191" t="str">
        <f t="shared" si="57"/>
        <v>18080004</v>
      </c>
      <c r="D1845" t="str">
        <f>'Funding Import'!A1847</f>
        <v>RB051808: ST PETERS COE VC PRIM-COGGSHLL</v>
      </c>
      <c r="E1845" t="str">
        <f>MID('Funding Import'!B1847,2,4)</f>
        <v>0004</v>
      </c>
      <c r="F1845" t="str">
        <f>MID('Funding Import'!B1847,8,50)</f>
        <v>STATEMENTED SEN</v>
      </c>
      <c r="G1845" t="str">
        <f>'Funding Import'!I1847</f>
        <v>Spreadsheet B 398914 20926071 ES074 CJ0153 EY SENPREMIUM AUT-20 ES074 CJ0153 EY SENPREMIUM SUM-21</v>
      </c>
      <c r="H1845">
        <f>'Funding Import'!H1847</f>
        <v>911</v>
      </c>
      <c r="I1845" s="139"/>
    </row>
    <row r="1846" spans="1:9" ht="15" x14ac:dyDescent="0.2">
      <c r="A1846" s="191" t="str">
        <f t="shared" si="56"/>
        <v>1808</v>
      </c>
      <c r="B1846" s="191"/>
      <c r="C1846" s="191" t="str">
        <f t="shared" si="57"/>
        <v>18080004</v>
      </c>
      <c r="D1846" t="str">
        <f>'Funding Import'!A1848</f>
        <v>RB051808: ST PETERS COE VC PRIM-COGGSHLL</v>
      </c>
      <c r="E1846" t="str">
        <f>MID('Funding Import'!B1848,2,4)</f>
        <v>0004</v>
      </c>
      <c r="F1846" t="str">
        <f>MID('Funding Import'!B1848,8,50)</f>
        <v>STATEMENTED SEN</v>
      </c>
      <c r="G1846" t="str">
        <f>'Funding Import'!I1848</f>
        <v>DL 8688 SEN TOP-UP AUT1 AUT-21</v>
      </c>
      <c r="H1846">
        <f>'Funding Import'!H1848</f>
        <v>5987</v>
      </c>
      <c r="I1846" s="139"/>
    </row>
    <row r="1847" spans="1:9" ht="15" x14ac:dyDescent="0.2">
      <c r="A1847" s="191" t="str">
        <f t="shared" si="56"/>
        <v>1808</v>
      </c>
      <c r="B1847" s="191"/>
      <c r="C1847" s="191" t="str">
        <f t="shared" si="57"/>
        <v>18080006</v>
      </c>
      <c r="D1847" t="str">
        <f>'Funding Import'!A1849</f>
        <v>RB051808: ST PETERS COE VC PRIM-COGGSHLL</v>
      </c>
      <c r="E1847" t="str">
        <f>MID('Funding Import'!B1849,2,4)</f>
        <v>0006</v>
      </c>
      <c r="F1847" t="str">
        <f>MID('Funding Import'!B1849,8,50)</f>
        <v>EXCEPTIONAL COVID COST GRANT</v>
      </c>
      <c r="G1847" t="str">
        <f>'Funding Import'!I1849</f>
        <v>Spreadsheet B 398807 20920177 ES067 DP0558 FSMADDCOSTSCOVID FSMCOVID ES067 DP0558 FSMADDCOSTSCOVID FSMCOVID</v>
      </c>
      <c r="H1847">
        <f>'Funding Import'!H1849</f>
        <v>70</v>
      </c>
      <c r="I1847" s="139"/>
    </row>
    <row r="1848" spans="1:9" ht="15" x14ac:dyDescent="0.2">
      <c r="A1848" s="191" t="str">
        <f t="shared" si="56"/>
        <v>1808</v>
      </c>
      <c r="B1848" s="191"/>
      <c r="C1848" s="191" t="str">
        <f t="shared" si="57"/>
        <v>18080006</v>
      </c>
      <c r="D1848" t="str">
        <f>'Funding Import'!A1850</f>
        <v>RB051808: ST PETERS COE VC PRIM-COGGSHLL</v>
      </c>
      <c r="E1848" t="str">
        <f>MID('Funding Import'!B1850,2,4)</f>
        <v>0006</v>
      </c>
      <c r="F1848" t="str">
        <f>MID('Funding Import'!B1850,8,50)</f>
        <v>EXCEPTIONAL COVID COST GRANT</v>
      </c>
      <c r="G1848" t="str">
        <f>'Funding Import'!I1850</f>
        <v>Spreadsheet B 398804 20920024 ES065 DP0556 COVIDEMERGENCY COVIDEM ES065 DP0556 COVIDEMERGENCY COVIDEM</v>
      </c>
      <c r="H1848">
        <f>'Funding Import'!H1850</f>
        <v>9160</v>
      </c>
      <c r="I1848" s="139"/>
    </row>
    <row r="1849" spans="1:9" ht="15" x14ac:dyDescent="0.2">
      <c r="A1849" s="191" t="str">
        <f t="shared" si="56"/>
        <v>1808</v>
      </c>
      <c r="B1849" s="191"/>
      <c r="C1849" s="191" t="str">
        <f t="shared" si="57"/>
        <v>18080006</v>
      </c>
      <c r="D1849" t="str">
        <f>'Funding Import'!A1851</f>
        <v>RB051808: ST PETERS COE VC PRIM-COGGSHLL</v>
      </c>
      <c r="E1849" t="str">
        <f>MID('Funding Import'!B1851,2,4)</f>
        <v>0006</v>
      </c>
      <c r="F1849" t="str">
        <f>MID('Funding Import'!B1851,8,50)</f>
        <v>EXCEPTIONAL COVID COST GRANT</v>
      </c>
      <c r="G1849" t="str">
        <f>'Funding Import'!I1851</f>
        <v>Spreadsheet B 399778 20982606 Movement from code '0006 to '0012 covid  emergency recode ES089 RM0128 Covid emergency recode</v>
      </c>
      <c r="H1849">
        <f>'Funding Import'!H1851</f>
        <v>-9160</v>
      </c>
      <c r="I1849" s="139"/>
    </row>
    <row r="1850" spans="1:9" ht="15" x14ac:dyDescent="0.2">
      <c r="A1850" s="191" t="str">
        <f t="shared" si="56"/>
        <v>1808</v>
      </c>
      <c r="B1850" s="191"/>
      <c r="C1850" s="191" t="str">
        <f t="shared" si="57"/>
        <v>18080007</v>
      </c>
      <c r="D1850" t="str">
        <f>'Funding Import'!A1852</f>
        <v>RB051808: ST PETERS COE VC PRIM-COGGSHLL</v>
      </c>
      <c r="E1850" t="str">
        <f>MID('Funding Import'!B1852,2,4)</f>
        <v>0007</v>
      </c>
      <c r="F1850" t="str">
        <f>MID('Funding Import'!B1852,8,50)</f>
        <v>PUPIL INCREASE/FORMULA ERR</v>
      </c>
      <c r="G1850" t="str">
        <f>'Funding Import'!I1852</f>
        <v>DL 8706 2021-22 KS1 Class Size Funding</v>
      </c>
      <c r="H1850">
        <f>'Funding Import'!H1852</f>
        <v>5985</v>
      </c>
      <c r="I1850" s="139"/>
    </row>
    <row r="1851" spans="1:9" ht="15" x14ac:dyDescent="0.2">
      <c r="A1851" s="191" t="str">
        <f t="shared" si="56"/>
        <v>1808</v>
      </c>
      <c r="B1851" s="191"/>
      <c r="C1851" s="191" t="str">
        <f t="shared" si="57"/>
        <v>18080012</v>
      </c>
      <c r="D1851" t="str">
        <f>'Funding Import'!A1853</f>
        <v>RB051808: ST PETERS COE VC PRIM-COGGSHLL</v>
      </c>
      <c r="E1851" t="str">
        <f>MID('Funding Import'!B1853,2,4)</f>
        <v>0012</v>
      </c>
      <c r="F1851" t="str">
        <f>MID('Funding Import'!B1853,8,50)</f>
        <v>COVID CATCH UP</v>
      </c>
      <c r="G1851" t="str">
        <f>'Funding Import'!I1853</f>
        <v>Spreadsheet B 399778 20982606 Movement from code '0006 to '0012 covid  emergency recode ES089 RM0128 Covid emergency recode</v>
      </c>
      <c r="H1851">
        <f>'Funding Import'!H1853</f>
        <v>9160</v>
      </c>
      <c r="I1851" s="139"/>
    </row>
    <row r="1852" spans="1:9" ht="15" x14ac:dyDescent="0.2">
      <c r="A1852" s="191" t="str">
        <f t="shared" si="56"/>
        <v>1808</v>
      </c>
      <c r="B1852" s="191"/>
      <c r="C1852" s="191" t="str">
        <f t="shared" si="57"/>
        <v>18080012</v>
      </c>
      <c r="D1852" t="str">
        <f>'Funding Import'!A1854</f>
        <v>RB051808: ST PETERS COE VC PRIM-COGGSHLL</v>
      </c>
      <c r="E1852" t="str">
        <f>MID('Funding Import'!B1854,2,4)</f>
        <v>0012</v>
      </c>
      <c r="F1852" t="str">
        <f>MID('Funding Import'!B1854,8,50)</f>
        <v>COVID CATCH UP</v>
      </c>
      <c r="G1852" t="str">
        <f>'Funding Import'!I1854</f>
        <v>DL 8645 0012recoveryc 0012RPG</v>
      </c>
      <c r="H1852">
        <f>'Funding Import'!H1854</f>
        <v>1232.5</v>
      </c>
      <c r="I1852" s="139"/>
    </row>
    <row r="1853" spans="1:9" ht="15" x14ac:dyDescent="0.2">
      <c r="A1853" s="191" t="str">
        <f t="shared" si="56"/>
        <v>1808</v>
      </c>
      <c r="B1853" s="191"/>
      <c r="C1853" s="191" t="str">
        <f t="shared" si="57"/>
        <v>18080012</v>
      </c>
      <c r="D1853" t="str">
        <f>'Funding Import'!A1855</f>
        <v>RB051808: ST PETERS COE VC PRIM-COGGSHLL</v>
      </c>
      <c r="E1853" t="str">
        <f>MID('Funding Import'!B1855,2,4)</f>
        <v>0012</v>
      </c>
      <c r="F1853" t="str">
        <f>MID('Funding Import'!B1855,8,50)</f>
        <v>COVID CATCH UP</v>
      </c>
      <c r="G1853" t="str">
        <f>'Funding Import'!I1855</f>
        <v>DL 8656 0012schoolled 0012SLT</v>
      </c>
      <c r="H1853">
        <f>'Funding Import'!H1855</f>
        <v>1122.19</v>
      </c>
      <c r="I1853" s="139"/>
    </row>
    <row r="1854" spans="1:9" ht="15" x14ac:dyDescent="0.2">
      <c r="A1854" s="191" t="str">
        <f t="shared" si="56"/>
        <v>1808</v>
      </c>
      <c r="B1854" s="191"/>
      <c r="C1854" s="191" t="str">
        <f t="shared" si="57"/>
        <v>18080014</v>
      </c>
      <c r="D1854" t="str">
        <f>'Funding Import'!A1856</f>
        <v>RB051808: ST PETERS COE VC PRIM-COGGSHLL</v>
      </c>
      <c r="E1854" t="str">
        <f>MID('Funding Import'!B1856,2,4)</f>
        <v>0014</v>
      </c>
      <c r="F1854" t="str">
        <f>MID('Funding Import'!B1856,8,50)</f>
        <v>PUPIL PREMIUM</v>
      </c>
      <c r="G1854" t="str">
        <f>'Funding Import'!I1856</f>
        <v>Spreadsheet B 400831 21077861 ES093 DP0593 SUMMER21PPG SUM21PPG ES093 DP0593 SUMMER21PPG SUM21PPG</v>
      </c>
      <c r="H1854">
        <f>'Funding Import'!H1856</f>
        <v>17838</v>
      </c>
      <c r="I1854" s="139"/>
    </row>
    <row r="1855" spans="1:9" ht="15" x14ac:dyDescent="0.2">
      <c r="A1855" s="191" t="str">
        <f t="shared" si="56"/>
        <v>1808</v>
      </c>
      <c r="B1855" s="191"/>
      <c r="C1855" s="191" t="str">
        <f t="shared" si="57"/>
        <v>18080014</v>
      </c>
      <c r="D1855" t="str">
        <f>'Funding Import'!A1857</f>
        <v>RB051808: ST PETERS COE VC PRIM-COGGSHLL</v>
      </c>
      <c r="E1855" t="str">
        <f>MID('Funding Import'!B1857,2,4)</f>
        <v>0014</v>
      </c>
      <c r="F1855" t="str">
        <f>MID('Funding Import'!B1857,8,50)</f>
        <v>PUPIL PREMIUM</v>
      </c>
      <c r="G1855" t="str">
        <f>'Funding Import'!I1857</f>
        <v>DL 8701 0014 Pupil Premium Autumn Term 2021</v>
      </c>
      <c r="H1855">
        <f>'Funding Import'!H1857</f>
        <v>15347</v>
      </c>
      <c r="I1855" s="139"/>
    </row>
    <row r="1856" spans="1:9" ht="15" x14ac:dyDescent="0.2">
      <c r="A1856" s="191" t="str">
        <f t="shared" si="56"/>
        <v>1808</v>
      </c>
      <c r="B1856" s="191"/>
      <c r="C1856" s="191" t="str">
        <f t="shared" si="57"/>
        <v>18080018</v>
      </c>
      <c r="D1856" t="str">
        <f>'Funding Import'!A1858</f>
        <v>RB051808: ST PETERS COE VC PRIM-COGGSHLL</v>
      </c>
      <c r="E1856" t="str">
        <f>MID('Funding Import'!B1858,2,4)</f>
        <v>0018</v>
      </c>
      <c r="F1856" t="str">
        <f>MID('Funding Import'!B1858,8,50)</f>
        <v>ADDITIONAL GRANT INCOME</v>
      </c>
      <c r="G1856" t="str">
        <f>'Funding Import'!I1858</f>
        <v>Spreadsheet B 393531 20728061 ES032 RM0087 PE GRANT APR 21 ES032 RM0087 PE GRANT APR 21</v>
      </c>
      <c r="H1856">
        <f>'Funding Import'!H1858</f>
        <v>7679</v>
      </c>
      <c r="I1856" s="139"/>
    </row>
    <row r="1857" spans="1:9" ht="15" x14ac:dyDescent="0.2">
      <c r="A1857" s="191" t="str">
        <f t="shared" si="56"/>
        <v>1808</v>
      </c>
      <c r="B1857" s="191"/>
      <c r="C1857" s="191" t="str">
        <f t="shared" si="57"/>
        <v>18080018</v>
      </c>
      <c r="D1857" t="str">
        <f>'Funding Import'!A1859</f>
        <v>RB051808: ST PETERS COE VC PRIM-COGGSHLL</v>
      </c>
      <c r="E1857" t="str">
        <f>MID('Funding Import'!B1859,2,4)</f>
        <v>0018</v>
      </c>
      <c r="F1857" t="str">
        <f>MID('Funding Import'!B1859,8,50)</f>
        <v>ADDITIONAL GRANT INCOME</v>
      </c>
      <c r="G1857" t="str">
        <f>'Funding Import'!I1859</f>
        <v>Spreadsheet B 399769 20981730 UIFSM JULY21 UIFSM 21 ES085 RM0124 UIFSM JULY21 UIFSM 21</v>
      </c>
      <c r="H1857">
        <f>'Funding Import'!H1859</f>
        <v>39699</v>
      </c>
      <c r="I1857" s="139"/>
    </row>
    <row r="1858" spans="1:9" ht="15" x14ac:dyDescent="0.2">
      <c r="A1858" s="191" t="str">
        <f t="shared" ref="A1858:A1921" si="58">MID(D1858,5,4)</f>
        <v>1808</v>
      </c>
      <c r="B1858" s="191"/>
      <c r="C1858" s="191" t="str">
        <f t="shared" ref="C1858:C1921" si="59">A1858&amp;E1858</f>
        <v>18080018</v>
      </c>
      <c r="D1858" t="str">
        <f>'Funding Import'!A1860</f>
        <v>RB051808: ST PETERS COE VC PRIM-COGGSHLL</v>
      </c>
      <c r="E1858" t="str">
        <f>MID('Funding Import'!B1860,2,4)</f>
        <v>0018</v>
      </c>
      <c r="F1858" t="str">
        <f>MID('Funding Import'!B1860,8,50)</f>
        <v>ADDITIONAL GRANT INCOME</v>
      </c>
      <c r="G1858" t="str">
        <f>'Funding Import'!I1860</f>
        <v>DL 8673 PE GRANT OCT21 0018PE</v>
      </c>
      <c r="H1858">
        <f>'Funding Import'!H1860</f>
        <v>10652</v>
      </c>
      <c r="I1858" s="139"/>
    </row>
    <row r="1859" spans="1:9" ht="15" x14ac:dyDescent="0.2">
      <c r="A1859" s="191" t="str">
        <f t="shared" si="58"/>
        <v>1808</v>
      </c>
      <c r="B1859" s="191"/>
      <c r="C1859" s="191" t="str">
        <f t="shared" si="59"/>
        <v>18080026</v>
      </c>
      <c r="D1859" t="str">
        <f>'Funding Import'!A1861</f>
        <v>RB051808: ST PETERS COE VC PRIM-COGGSHLL</v>
      </c>
      <c r="E1859" t="str">
        <f>MID('Funding Import'!B1861,2,4)</f>
        <v>0026</v>
      </c>
      <c r="F1859" t="str">
        <f>MID('Funding Import'!B1861,8,50)</f>
        <v>NOTIONAL SEN FUNDING</v>
      </c>
      <c r="G1859" t="str">
        <f>'Funding Import'!I1861</f>
        <v>Spreadsheet B 391732 20639856 ES012 MK0514 10026 NOTIONAL SEN ES012 MK0514 10026 NOTIONAL SEN</v>
      </c>
      <c r="H1859">
        <f>'Funding Import'!H1861</f>
        <v>93866</v>
      </c>
      <c r="I1859" s="139"/>
    </row>
    <row r="1860" spans="1:9" ht="15" x14ac:dyDescent="0.2">
      <c r="A1860" s="191" t="str">
        <f t="shared" si="58"/>
        <v>1820</v>
      </c>
      <c r="B1860" s="191"/>
      <c r="C1860" s="191" t="str">
        <f t="shared" si="59"/>
        <v>18200001</v>
      </c>
      <c r="D1860" t="str">
        <f>'Funding Import'!A1862</f>
        <v>RB051820: FRIARS GROVE PRIMARY SCHOOL</v>
      </c>
      <c r="E1860" t="str">
        <f>MID('Funding Import'!B1862,2,4)</f>
        <v>0001</v>
      </c>
      <c r="F1860" t="str">
        <f>MID('Funding Import'!B1862,8,50)</f>
        <v>FORMULA FUNDED (EXCL RATES)</v>
      </c>
      <c r="G1860" t="str">
        <f>'Funding Import'!I1862</f>
        <v>Spreadsheet B 391145 20630885 ES006 MK0508 10001 FORMULA FUNDED ES006 MK0508 10001 FORMULA FUNDED</v>
      </c>
      <c r="H1860">
        <f>'Funding Import'!H1862</f>
        <v>1420869</v>
      </c>
      <c r="I1860" s="139"/>
    </row>
    <row r="1861" spans="1:9" ht="15" x14ac:dyDescent="0.2">
      <c r="A1861" s="191" t="str">
        <f t="shared" si="58"/>
        <v>1820</v>
      </c>
      <c r="B1861" s="191"/>
      <c r="C1861" s="191" t="str">
        <f t="shared" si="59"/>
        <v>18200002</v>
      </c>
      <c r="D1861" t="str">
        <f>'Funding Import'!A1863</f>
        <v>RB051820: FRIARS GROVE PRIMARY SCHOOL</v>
      </c>
      <c r="E1861" t="str">
        <f>MID('Funding Import'!B1863,2,4)</f>
        <v>0002</v>
      </c>
      <c r="F1861" t="str">
        <f>MID('Funding Import'!B1863,8,50)</f>
        <v>RATES</v>
      </c>
      <c r="G1861" t="str">
        <f>'Funding Import'!I1863</f>
        <v>Spreadsheet B 391137 20630756 ES007 MK0509 10002 RATES ES007 MK0509 10002 RATES</v>
      </c>
      <c r="H1861">
        <f>'Funding Import'!H1863</f>
        <v>34320</v>
      </c>
      <c r="I1861" s="139"/>
    </row>
    <row r="1862" spans="1:9" ht="15" x14ac:dyDescent="0.2">
      <c r="A1862" s="191" t="str">
        <f t="shared" si="58"/>
        <v>1820</v>
      </c>
      <c r="B1862" s="191"/>
      <c r="C1862" s="191" t="str">
        <f t="shared" si="59"/>
        <v>18200003</v>
      </c>
      <c r="D1862" t="str">
        <f>'Funding Import'!A1864</f>
        <v>RB051820: FRIARS GROVE PRIMARY SCHOOL</v>
      </c>
      <c r="E1862" t="str">
        <f>MID('Funding Import'!B1864,2,4)</f>
        <v>0003</v>
      </c>
      <c r="F1862" t="str">
        <f>MID('Funding Import'!B1864,8,50)</f>
        <v>BROUGHT FORWARD</v>
      </c>
      <c r="G1862" t="str">
        <f>'Funding Import'!I1864</f>
        <v>Spreadsheet B 394797 20778211 ES055 MK0568 10003 OPENING BALANCES ES055 MK0568 10003 OPENING BALANCES</v>
      </c>
      <c r="H1862">
        <f>'Funding Import'!H1864</f>
        <v>194763.93</v>
      </c>
      <c r="I1862" s="139"/>
    </row>
    <row r="1863" spans="1:9" ht="15" x14ac:dyDescent="0.2">
      <c r="A1863" s="191" t="str">
        <f t="shared" si="58"/>
        <v>1820</v>
      </c>
      <c r="B1863" s="191"/>
      <c r="C1863" s="191" t="str">
        <f t="shared" si="59"/>
        <v>18200004</v>
      </c>
      <c r="D1863" t="str">
        <f>'Funding Import'!A1865</f>
        <v>RB051820: FRIARS GROVE PRIMARY SCHOOL</v>
      </c>
      <c r="E1863" t="str">
        <f>MID('Funding Import'!B1865,2,4)</f>
        <v>0004</v>
      </c>
      <c r="F1863" t="str">
        <f>MID('Funding Import'!B1865,8,50)</f>
        <v>STATEMENTED SEN</v>
      </c>
      <c r="G1863" t="str">
        <f>'Funding Import'!I1865</f>
        <v>Spreadsheet B 391144 20630818 ES009 MK0511 10004 EHCP ES009 MK0511 10004 EHCP</v>
      </c>
      <c r="H1863">
        <f>'Funding Import'!H1865</f>
        <v>5714</v>
      </c>
      <c r="I1863" s="139"/>
    </row>
    <row r="1864" spans="1:9" ht="15" x14ac:dyDescent="0.2">
      <c r="A1864" s="191" t="str">
        <f t="shared" si="58"/>
        <v>1820</v>
      </c>
      <c r="B1864" s="191"/>
      <c r="C1864" s="191" t="str">
        <f t="shared" si="59"/>
        <v>18200004</v>
      </c>
      <c r="D1864" t="str">
        <f>'Funding Import'!A1866</f>
        <v>RB051820: FRIARS GROVE PRIMARY SCHOOL</v>
      </c>
      <c r="E1864" t="str">
        <f>MID('Funding Import'!B1866,2,4)</f>
        <v>0004</v>
      </c>
      <c r="F1864" t="str">
        <f>MID('Funding Import'!B1866,8,50)</f>
        <v>STATEMENTED SEN</v>
      </c>
      <c r="G1864" t="str">
        <f>'Funding Import'!I1866</f>
        <v>DL 8688 SEN TOP-UP AUT1 AUT-21</v>
      </c>
      <c r="H1864">
        <f>'Funding Import'!H1866</f>
        <v>1020</v>
      </c>
      <c r="I1864" s="139"/>
    </row>
    <row r="1865" spans="1:9" ht="15" x14ac:dyDescent="0.2">
      <c r="A1865" s="191" t="str">
        <f t="shared" si="58"/>
        <v>1820</v>
      </c>
      <c r="B1865" s="191"/>
      <c r="C1865" s="191" t="str">
        <f t="shared" si="59"/>
        <v>18200006</v>
      </c>
      <c r="D1865" t="str">
        <f>'Funding Import'!A1867</f>
        <v>RB051820: FRIARS GROVE PRIMARY SCHOOL</v>
      </c>
      <c r="E1865" t="str">
        <f>MID('Funding Import'!B1867,2,4)</f>
        <v>0006</v>
      </c>
      <c r="F1865" t="str">
        <f>MID('Funding Import'!B1867,8,50)</f>
        <v>EXCEPTIONAL COVID COST GRANT</v>
      </c>
      <c r="G1865" t="str">
        <f>'Funding Import'!I1867</f>
        <v>Spreadsheet B 398804 20920024 ES065 DP0556 COVIDEMERGENCY COVIDEM ES065 DP0556 COVIDEMERGENCY COVIDEM</v>
      </c>
      <c r="H1865">
        <f>'Funding Import'!H1867</f>
        <v>13100</v>
      </c>
      <c r="I1865" s="139"/>
    </row>
    <row r="1866" spans="1:9" ht="15" x14ac:dyDescent="0.2">
      <c r="A1866" s="191" t="str">
        <f t="shared" si="58"/>
        <v>1820</v>
      </c>
      <c r="B1866" s="191"/>
      <c r="C1866" s="191" t="str">
        <f t="shared" si="59"/>
        <v>18200006</v>
      </c>
      <c r="D1866" t="str">
        <f>'Funding Import'!A1868</f>
        <v>RB051820: FRIARS GROVE PRIMARY SCHOOL</v>
      </c>
      <c r="E1866" t="str">
        <f>MID('Funding Import'!B1868,2,4)</f>
        <v>0006</v>
      </c>
      <c r="F1866" t="str">
        <f>MID('Funding Import'!B1868,8,50)</f>
        <v>EXCEPTIONAL COVID COST GRANT</v>
      </c>
      <c r="G1866" t="str">
        <f>'Funding Import'!I1868</f>
        <v>Spreadsheet B 398807 20920177 ES067 DP0558 FSMADDCOSTSCOVID FSMCOVID ES067 DP0558 FSMADDCOSTSCOVID FSMCOVID</v>
      </c>
      <c r="H1866">
        <f>'Funding Import'!H1868</f>
        <v>1485</v>
      </c>
      <c r="I1866" s="139"/>
    </row>
    <row r="1867" spans="1:9" ht="15" x14ac:dyDescent="0.2">
      <c r="A1867" s="191" t="str">
        <f t="shared" si="58"/>
        <v>1820</v>
      </c>
      <c r="B1867" s="191"/>
      <c r="C1867" s="191" t="str">
        <f t="shared" si="59"/>
        <v>18200006</v>
      </c>
      <c r="D1867" t="str">
        <f>'Funding Import'!A1869</f>
        <v>RB051820: FRIARS GROVE PRIMARY SCHOOL</v>
      </c>
      <c r="E1867" t="str">
        <f>MID('Funding Import'!B1869,2,4)</f>
        <v>0006</v>
      </c>
      <c r="F1867" t="str">
        <f>MID('Funding Import'!B1869,8,50)</f>
        <v>EXCEPTIONAL COVID COST GRANT</v>
      </c>
      <c r="G1867" t="str">
        <f>'Funding Import'!I1869</f>
        <v>Spreadsheet B 399778 20982606 Movement from code '0006 to '0012 covid  emergency recode ES089 RM0128 Covid emergency recode</v>
      </c>
      <c r="H1867">
        <f>'Funding Import'!H1869</f>
        <v>-13100</v>
      </c>
      <c r="I1867" s="139"/>
    </row>
    <row r="1868" spans="1:9" ht="15" x14ac:dyDescent="0.2">
      <c r="A1868" s="191" t="str">
        <f t="shared" si="58"/>
        <v>1820</v>
      </c>
      <c r="B1868" s="191"/>
      <c r="C1868" s="191" t="str">
        <f t="shared" si="59"/>
        <v>18200012</v>
      </c>
      <c r="D1868" t="str">
        <f>'Funding Import'!A1870</f>
        <v>RB051820: FRIARS GROVE PRIMARY SCHOOL</v>
      </c>
      <c r="E1868" t="str">
        <f>MID('Funding Import'!B1870,2,4)</f>
        <v>0012</v>
      </c>
      <c r="F1868" t="str">
        <f>MID('Funding Import'!B1870,8,50)</f>
        <v>COVID CATCH UP</v>
      </c>
      <c r="G1868" t="str">
        <f>'Funding Import'!I1870</f>
        <v>Spreadsheet B 399778 20982606 Movement from code '0006 to '0012 covid  emergency recode ES089 RM0128 Covid emergency recode</v>
      </c>
      <c r="H1868">
        <f>'Funding Import'!H1870</f>
        <v>13100</v>
      </c>
      <c r="I1868" s="139"/>
    </row>
    <row r="1869" spans="1:9" ht="15" x14ac:dyDescent="0.2">
      <c r="A1869" s="191" t="str">
        <f t="shared" si="58"/>
        <v>1820</v>
      </c>
      <c r="B1869" s="191"/>
      <c r="C1869" s="191" t="str">
        <f t="shared" si="59"/>
        <v>18200012</v>
      </c>
      <c r="D1869" t="str">
        <f>'Funding Import'!A1871</f>
        <v>RB051820: FRIARS GROVE PRIMARY SCHOOL</v>
      </c>
      <c r="E1869" t="str">
        <f>MID('Funding Import'!B1871,2,4)</f>
        <v>0012</v>
      </c>
      <c r="F1869" t="str">
        <f>MID('Funding Import'!B1871,8,50)</f>
        <v>COVID CATCH UP</v>
      </c>
      <c r="G1869" t="str">
        <f>'Funding Import'!I1871</f>
        <v>DL 8645 0012recoveryc 0012RPG</v>
      </c>
      <c r="H1869">
        <f>'Funding Import'!H1871</f>
        <v>2283.75</v>
      </c>
      <c r="I1869" s="139"/>
    </row>
    <row r="1870" spans="1:9" ht="15" x14ac:dyDescent="0.2">
      <c r="A1870" s="191" t="str">
        <f t="shared" si="58"/>
        <v>1820</v>
      </c>
      <c r="B1870" s="191"/>
      <c r="C1870" s="191" t="str">
        <f t="shared" si="59"/>
        <v>18200012</v>
      </c>
      <c r="D1870" t="str">
        <f>'Funding Import'!A1872</f>
        <v>RB051820: FRIARS GROVE PRIMARY SCHOOL</v>
      </c>
      <c r="E1870" t="str">
        <f>MID('Funding Import'!B1872,2,4)</f>
        <v>0012</v>
      </c>
      <c r="F1870" t="str">
        <f>MID('Funding Import'!B1872,8,50)</f>
        <v>COVID CATCH UP</v>
      </c>
      <c r="G1870" t="str">
        <f>'Funding Import'!I1872</f>
        <v>DL 8656 0012schoolled 0012SLT</v>
      </c>
      <c r="H1870">
        <f>'Funding Import'!H1872</f>
        <v>1949.06</v>
      </c>
      <c r="I1870" s="139"/>
    </row>
    <row r="1871" spans="1:9" ht="15" x14ac:dyDescent="0.2">
      <c r="A1871" s="191" t="str">
        <f t="shared" si="58"/>
        <v>1820</v>
      </c>
      <c r="B1871" s="191"/>
      <c r="C1871" s="191" t="str">
        <f t="shared" si="59"/>
        <v>18200014</v>
      </c>
      <c r="D1871" t="str">
        <f>'Funding Import'!A1873</f>
        <v>RB051820: FRIARS GROVE PRIMARY SCHOOL</v>
      </c>
      <c r="E1871" t="str">
        <f>MID('Funding Import'!B1873,2,4)</f>
        <v>0014</v>
      </c>
      <c r="F1871" t="str">
        <f>MID('Funding Import'!B1873,8,50)</f>
        <v>PUPIL PREMIUM</v>
      </c>
      <c r="G1871" t="str">
        <f>'Funding Import'!I1873</f>
        <v>Spreadsheet B 400831 21077861 ES093 DP0593 SUMMER21PPG SUM21PPG ES093 DP0593 SUMMER21PPG SUM21PPG</v>
      </c>
      <c r="H1871">
        <f>'Funding Import'!H1873</f>
        <v>35565</v>
      </c>
      <c r="I1871" s="139"/>
    </row>
    <row r="1872" spans="1:9" ht="15" x14ac:dyDescent="0.2">
      <c r="A1872" s="191" t="str">
        <f t="shared" si="58"/>
        <v>1820</v>
      </c>
      <c r="B1872" s="191"/>
      <c r="C1872" s="191" t="str">
        <f t="shared" si="59"/>
        <v>18200014</v>
      </c>
      <c r="D1872" t="str">
        <f>'Funding Import'!A1874</f>
        <v>RB051820: FRIARS GROVE PRIMARY SCHOOL</v>
      </c>
      <c r="E1872" t="str">
        <f>MID('Funding Import'!B1874,2,4)</f>
        <v>0014</v>
      </c>
      <c r="F1872" t="str">
        <f>MID('Funding Import'!B1874,8,50)</f>
        <v>PUPIL PREMIUM</v>
      </c>
      <c r="G1872" t="str">
        <f>'Funding Import'!I1874</f>
        <v>DL 8701 0014 Pupil Premium Autumn Term 2021</v>
      </c>
      <c r="H1872">
        <f>'Funding Import'!H1874</f>
        <v>28452</v>
      </c>
      <c r="I1872" s="139"/>
    </row>
    <row r="1873" spans="1:9" ht="15" x14ac:dyDescent="0.2">
      <c r="A1873" s="191" t="str">
        <f t="shared" si="58"/>
        <v>1820</v>
      </c>
      <c r="B1873" s="191"/>
      <c r="C1873" s="191" t="str">
        <f t="shared" si="59"/>
        <v>18200018</v>
      </c>
      <c r="D1873" t="str">
        <f>'Funding Import'!A1875</f>
        <v>RB051820: FRIARS GROVE PRIMARY SCHOOL</v>
      </c>
      <c r="E1873" t="str">
        <f>MID('Funding Import'!B1875,2,4)</f>
        <v>0018</v>
      </c>
      <c r="F1873" t="str">
        <f>MID('Funding Import'!B1875,8,50)</f>
        <v>ADDITIONAL GRANT INCOME</v>
      </c>
      <c r="G1873" t="str">
        <f>'Funding Import'!I1875</f>
        <v>Spreadsheet B 393531 20728061 ES032 RM0087 PE GRANT APR 21 ES032 RM0087 PE GRANT APR 21</v>
      </c>
      <c r="H1873">
        <f>'Funding Import'!H1875</f>
        <v>8179</v>
      </c>
      <c r="I1873" s="139"/>
    </row>
    <row r="1874" spans="1:9" ht="15" x14ac:dyDescent="0.2">
      <c r="A1874" s="191" t="str">
        <f t="shared" si="58"/>
        <v>1820</v>
      </c>
      <c r="B1874" s="191"/>
      <c r="C1874" s="191" t="str">
        <f t="shared" si="59"/>
        <v>18200018</v>
      </c>
      <c r="D1874" t="str">
        <f>'Funding Import'!A1876</f>
        <v>RB051820: FRIARS GROVE PRIMARY SCHOOL</v>
      </c>
      <c r="E1874" t="str">
        <f>MID('Funding Import'!B1876,2,4)</f>
        <v>0018</v>
      </c>
      <c r="F1874" t="str">
        <f>MID('Funding Import'!B1876,8,50)</f>
        <v>ADDITIONAL GRANT INCOME</v>
      </c>
      <c r="G1874" t="str">
        <f>'Funding Import'!I1876</f>
        <v>Spreadsheet B 399769 20981730 UIFSM JULY21 UIFSM 21 ES085 RM0124 UIFSM JULY21 UIFSM 21</v>
      </c>
      <c r="H1874">
        <f>'Funding Import'!H1876</f>
        <v>47498</v>
      </c>
      <c r="I1874" s="139"/>
    </row>
    <row r="1875" spans="1:9" ht="15" x14ac:dyDescent="0.2">
      <c r="A1875" s="191" t="str">
        <f t="shared" si="58"/>
        <v>1820</v>
      </c>
      <c r="B1875" s="191"/>
      <c r="C1875" s="191" t="str">
        <f t="shared" si="59"/>
        <v>18200018</v>
      </c>
      <c r="D1875" t="str">
        <f>'Funding Import'!A1877</f>
        <v>RB051820: FRIARS GROVE PRIMARY SCHOOL</v>
      </c>
      <c r="E1875" t="str">
        <f>MID('Funding Import'!B1877,2,4)</f>
        <v>0018</v>
      </c>
      <c r="F1875" t="str">
        <f>MID('Funding Import'!B1877,8,50)</f>
        <v>ADDITIONAL GRANT INCOME</v>
      </c>
      <c r="G1875" t="str">
        <f>'Funding Import'!I1877</f>
        <v>DL 8673 PE GRANT OCT21 0018PE</v>
      </c>
      <c r="H1875">
        <f>'Funding Import'!H1877</f>
        <v>11323</v>
      </c>
      <c r="I1875" s="139"/>
    </row>
    <row r="1876" spans="1:9" ht="15" x14ac:dyDescent="0.2">
      <c r="A1876" s="191" t="str">
        <f t="shared" si="58"/>
        <v>1820</v>
      </c>
      <c r="B1876" s="191"/>
      <c r="C1876" s="191" t="str">
        <f t="shared" si="59"/>
        <v>18200026</v>
      </c>
      <c r="D1876" t="str">
        <f>'Funding Import'!A1878</f>
        <v>RB051820: FRIARS GROVE PRIMARY SCHOOL</v>
      </c>
      <c r="E1876" t="str">
        <f>MID('Funding Import'!B1878,2,4)</f>
        <v>0026</v>
      </c>
      <c r="F1876" t="str">
        <f>MID('Funding Import'!B1878,8,50)</f>
        <v>NOTIONAL SEN FUNDING</v>
      </c>
      <c r="G1876" t="str">
        <f>'Funding Import'!I1878</f>
        <v>Spreadsheet B 391732 20639856 ES012 MK0514 10026 NOTIONAL SEN ES012 MK0514 10026 NOTIONAL SEN</v>
      </c>
      <c r="H1876">
        <f>'Funding Import'!H1878</f>
        <v>206544</v>
      </c>
      <c r="I1876" s="139"/>
    </row>
    <row r="1877" spans="1:9" ht="15" x14ac:dyDescent="0.2">
      <c r="A1877" s="191" t="str">
        <f t="shared" si="58"/>
        <v>1822</v>
      </c>
      <c r="B1877" s="191"/>
      <c r="C1877" s="191" t="str">
        <f t="shared" si="59"/>
        <v>18220001</v>
      </c>
      <c r="D1877" t="str">
        <f>'Funding Import'!A1879</f>
        <v>RB051822: GOSBECKS PRIMARY SCHOOL</v>
      </c>
      <c r="E1877" t="str">
        <f>MID('Funding Import'!B1879,2,4)</f>
        <v>0001</v>
      </c>
      <c r="F1877" t="str">
        <f>MID('Funding Import'!B1879,8,50)</f>
        <v>FORMULA FUNDED (EXCL RATES)</v>
      </c>
      <c r="G1877" t="str">
        <f>'Funding Import'!I1879</f>
        <v>Spreadsheet B 391145 20630885 ES006 MK0508 10001 FORMULA FUNDED ES006 MK0508 10001 FORMULA FUNDED</v>
      </c>
      <c r="H1877">
        <f>'Funding Import'!H1879</f>
        <v>1081946</v>
      </c>
      <c r="I1877" s="139"/>
    </row>
    <row r="1878" spans="1:9" ht="15" x14ac:dyDescent="0.2">
      <c r="A1878" s="191" t="str">
        <f t="shared" si="58"/>
        <v>1822</v>
      </c>
      <c r="B1878" s="191"/>
      <c r="C1878" s="191" t="str">
        <f t="shared" si="59"/>
        <v>18220002</v>
      </c>
      <c r="D1878" t="str">
        <f>'Funding Import'!A1880</f>
        <v>RB051822: GOSBECKS PRIMARY SCHOOL</v>
      </c>
      <c r="E1878" t="str">
        <f>MID('Funding Import'!B1880,2,4)</f>
        <v>0002</v>
      </c>
      <c r="F1878" t="str">
        <f>MID('Funding Import'!B1880,8,50)</f>
        <v>RATES</v>
      </c>
      <c r="G1878" t="str">
        <f>'Funding Import'!I1880</f>
        <v>Spreadsheet B 391137 20630756 ES007 MK0509 10002 RATES ES007 MK0509 10002 RATES</v>
      </c>
      <c r="H1878">
        <f>'Funding Import'!H1880</f>
        <v>25350</v>
      </c>
      <c r="I1878" s="139"/>
    </row>
    <row r="1879" spans="1:9" ht="15" x14ac:dyDescent="0.2">
      <c r="A1879" s="191" t="str">
        <f t="shared" si="58"/>
        <v>1822</v>
      </c>
      <c r="B1879" s="191"/>
      <c r="C1879" s="191" t="str">
        <f t="shared" si="59"/>
        <v>18220003</v>
      </c>
      <c r="D1879" t="str">
        <f>'Funding Import'!A1881</f>
        <v>RB051822: GOSBECKS PRIMARY SCHOOL</v>
      </c>
      <c r="E1879" t="str">
        <f>MID('Funding Import'!B1881,2,4)</f>
        <v>0003</v>
      </c>
      <c r="F1879" t="str">
        <f>MID('Funding Import'!B1881,8,50)</f>
        <v>BROUGHT FORWARD</v>
      </c>
      <c r="G1879" t="str">
        <f>'Funding Import'!I1881</f>
        <v>Spreadsheet B 394797 20778211 ES055 MK0568 10003 OPENING BALANCES ES055 MK0568 10003 OPENING BALANCES</v>
      </c>
      <c r="H1879">
        <f>'Funding Import'!H1881</f>
        <v>206306.32</v>
      </c>
      <c r="I1879" s="139"/>
    </row>
    <row r="1880" spans="1:9" ht="15" x14ac:dyDescent="0.2">
      <c r="A1880" s="191" t="str">
        <f t="shared" si="58"/>
        <v>1822</v>
      </c>
      <c r="B1880" s="191"/>
      <c r="C1880" s="191" t="str">
        <f t="shared" si="59"/>
        <v>18220004</v>
      </c>
      <c r="D1880" t="str">
        <f>'Funding Import'!A1882</f>
        <v>RB051822: GOSBECKS PRIMARY SCHOOL</v>
      </c>
      <c r="E1880" t="str">
        <f>MID('Funding Import'!B1882,2,4)</f>
        <v>0004</v>
      </c>
      <c r="F1880" t="str">
        <f>MID('Funding Import'!B1882,8,50)</f>
        <v>STATEMENTED SEN</v>
      </c>
      <c r="G1880" t="str">
        <f>'Funding Import'!I1882</f>
        <v>Spreadsheet B 391144 20630818 ES009 MK0511 10004 EHCP ES009 MK0511 10004 EHCP</v>
      </c>
      <c r="H1880">
        <f>'Funding Import'!H1882</f>
        <v>17714</v>
      </c>
      <c r="I1880" s="139"/>
    </row>
    <row r="1881" spans="1:9" ht="15" x14ac:dyDescent="0.2">
      <c r="A1881" s="191" t="str">
        <f t="shared" si="58"/>
        <v>1822</v>
      </c>
      <c r="B1881" s="191"/>
      <c r="C1881" s="191" t="str">
        <f t="shared" si="59"/>
        <v>18220006</v>
      </c>
      <c r="D1881" t="str">
        <f>'Funding Import'!A1883</f>
        <v>RB051822: GOSBECKS PRIMARY SCHOOL</v>
      </c>
      <c r="E1881" t="str">
        <f>MID('Funding Import'!B1883,2,4)</f>
        <v>0006</v>
      </c>
      <c r="F1881" t="str">
        <f>MID('Funding Import'!B1883,8,50)</f>
        <v>EXCEPTIONAL COVID COST GRANT</v>
      </c>
      <c r="G1881" t="str">
        <f>'Funding Import'!I1883</f>
        <v>Spreadsheet B 398807 20920177 ES067 DP0558 FSMADDCOSTSCOVID FSMCOVID ES067 DP0558 FSMADDCOSTSCOVID FSMCOVID</v>
      </c>
      <c r="H1881">
        <f>'Funding Import'!H1883</f>
        <v>1170</v>
      </c>
      <c r="I1881" s="139"/>
    </row>
    <row r="1882" spans="1:9" ht="15" x14ac:dyDescent="0.2">
      <c r="A1882" s="191" t="str">
        <f t="shared" si="58"/>
        <v>1822</v>
      </c>
      <c r="B1882" s="191"/>
      <c r="C1882" s="191" t="str">
        <f t="shared" si="59"/>
        <v>18220006</v>
      </c>
      <c r="D1882" t="str">
        <f>'Funding Import'!A1884</f>
        <v>RB051822: GOSBECKS PRIMARY SCHOOL</v>
      </c>
      <c r="E1882" t="str">
        <f>MID('Funding Import'!B1884,2,4)</f>
        <v>0006</v>
      </c>
      <c r="F1882" t="str">
        <f>MID('Funding Import'!B1884,8,50)</f>
        <v>EXCEPTIONAL COVID COST GRANT</v>
      </c>
      <c r="G1882" t="str">
        <f>'Funding Import'!I1884</f>
        <v>Spreadsheet B 398804 20920024 ES065 DP0556 COVIDEMERGENCY COVIDEM ES065 DP0556 COVIDEMERGENCY COVIDEM</v>
      </c>
      <c r="H1882">
        <f>'Funding Import'!H1884</f>
        <v>10100</v>
      </c>
      <c r="I1882" s="139"/>
    </row>
    <row r="1883" spans="1:9" ht="15" x14ac:dyDescent="0.2">
      <c r="A1883" s="191" t="str">
        <f t="shared" si="58"/>
        <v>1822</v>
      </c>
      <c r="B1883" s="191"/>
      <c r="C1883" s="191" t="str">
        <f t="shared" si="59"/>
        <v>18220006</v>
      </c>
      <c r="D1883" t="str">
        <f>'Funding Import'!A1885</f>
        <v>RB051822: GOSBECKS PRIMARY SCHOOL</v>
      </c>
      <c r="E1883" t="str">
        <f>MID('Funding Import'!B1885,2,4)</f>
        <v>0006</v>
      </c>
      <c r="F1883" t="str">
        <f>MID('Funding Import'!B1885,8,50)</f>
        <v>EXCEPTIONAL COVID COST GRANT</v>
      </c>
      <c r="G1883" t="str">
        <f>'Funding Import'!I1885</f>
        <v>Spreadsheet B 399778 20982606 Movement from code '0006 to '0012 covid  emergency recode ES089 RM0128 Covid emergency recode</v>
      </c>
      <c r="H1883">
        <f>'Funding Import'!H1885</f>
        <v>-10100</v>
      </c>
      <c r="I1883" s="139"/>
    </row>
    <row r="1884" spans="1:9" ht="15" x14ac:dyDescent="0.2">
      <c r="A1884" s="191" t="str">
        <f t="shared" si="58"/>
        <v>1822</v>
      </c>
      <c r="B1884" s="191"/>
      <c r="C1884" s="191" t="str">
        <f t="shared" si="59"/>
        <v>18220012</v>
      </c>
      <c r="D1884" t="str">
        <f>'Funding Import'!A1886</f>
        <v>RB051822: GOSBECKS PRIMARY SCHOOL</v>
      </c>
      <c r="E1884" t="str">
        <f>MID('Funding Import'!B1886,2,4)</f>
        <v>0012</v>
      </c>
      <c r="F1884" t="str">
        <f>MID('Funding Import'!B1886,8,50)</f>
        <v>COVID CATCH UP</v>
      </c>
      <c r="G1884" t="str">
        <f>'Funding Import'!I1886</f>
        <v>Spreadsheet B 399778 20982606 Movement from code '0006 to '0012 covid  emergency recode ES089 RM0128 Covid emergency recode</v>
      </c>
      <c r="H1884">
        <f>'Funding Import'!H1886</f>
        <v>10100</v>
      </c>
      <c r="I1884" s="139"/>
    </row>
    <row r="1885" spans="1:9" ht="15" x14ac:dyDescent="0.2">
      <c r="A1885" s="191" t="str">
        <f t="shared" si="58"/>
        <v>1822</v>
      </c>
      <c r="B1885" s="191"/>
      <c r="C1885" s="191" t="str">
        <f t="shared" si="59"/>
        <v>18220012</v>
      </c>
      <c r="D1885" t="str">
        <f>'Funding Import'!A1887</f>
        <v>RB051822: GOSBECKS PRIMARY SCHOOL</v>
      </c>
      <c r="E1885" t="str">
        <f>MID('Funding Import'!B1887,2,4)</f>
        <v>0012</v>
      </c>
      <c r="F1885" t="str">
        <f>MID('Funding Import'!B1887,8,50)</f>
        <v>COVID CATCH UP</v>
      </c>
      <c r="G1885" t="str">
        <f>'Funding Import'!I1887</f>
        <v>DL 8645 0012recoveryc 0012RPG</v>
      </c>
      <c r="H1885">
        <f>'Funding Import'!H1887</f>
        <v>2211.25</v>
      </c>
      <c r="I1885" s="139"/>
    </row>
    <row r="1886" spans="1:9" ht="15" x14ac:dyDescent="0.2">
      <c r="A1886" s="191" t="str">
        <f t="shared" si="58"/>
        <v>1822</v>
      </c>
      <c r="B1886" s="191"/>
      <c r="C1886" s="191" t="str">
        <f t="shared" si="59"/>
        <v>18220012</v>
      </c>
      <c r="D1886" t="str">
        <f>'Funding Import'!A1888</f>
        <v>RB051822: GOSBECKS PRIMARY SCHOOL</v>
      </c>
      <c r="E1886" t="str">
        <f>MID('Funding Import'!B1888,2,4)</f>
        <v>0012</v>
      </c>
      <c r="F1886" t="str">
        <f>MID('Funding Import'!B1888,8,50)</f>
        <v>COVID CATCH UP</v>
      </c>
      <c r="G1886" t="str">
        <f>'Funding Import'!I1888</f>
        <v>DL 8656 0012schoolled 0012SLT</v>
      </c>
      <c r="H1886">
        <f>'Funding Import'!H1888</f>
        <v>1890</v>
      </c>
      <c r="I1886" s="139"/>
    </row>
    <row r="1887" spans="1:9" ht="15" x14ac:dyDescent="0.2">
      <c r="A1887" s="191" t="str">
        <f t="shared" si="58"/>
        <v>1822</v>
      </c>
      <c r="B1887" s="191"/>
      <c r="C1887" s="191" t="str">
        <f t="shared" si="59"/>
        <v>18220014</v>
      </c>
      <c r="D1887" t="str">
        <f>'Funding Import'!A1889</f>
        <v>RB051822: GOSBECKS PRIMARY SCHOOL</v>
      </c>
      <c r="E1887" t="str">
        <f>MID('Funding Import'!B1889,2,4)</f>
        <v>0014</v>
      </c>
      <c r="F1887" t="str">
        <f>MID('Funding Import'!B1889,8,50)</f>
        <v>PUPIL PREMIUM</v>
      </c>
      <c r="G1887" t="str">
        <f>'Funding Import'!I1889</f>
        <v>Spreadsheet B 400831 21077861 ES093 DP0593 SUMMER21PPG SUM21PPG ES093 DP0593 SUMMER21PPG SUM21PPG</v>
      </c>
      <c r="H1887">
        <f>'Funding Import'!H1889</f>
        <v>37085</v>
      </c>
      <c r="I1887" s="139"/>
    </row>
    <row r="1888" spans="1:9" ht="15" x14ac:dyDescent="0.2">
      <c r="A1888" s="191" t="str">
        <f t="shared" si="58"/>
        <v>1822</v>
      </c>
      <c r="B1888" s="191"/>
      <c r="C1888" s="191" t="str">
        <f t="shared" si="59"/>
        <v>18220014</v>
      </c>
      <c r="D1888" t="str">
        <f>'Funding Import'!A1890</f>
        <v>RB051822: GOSBECKS PRIMARY SCHOOL</v>
      </c>
      <c r="E1888" t="str">
        <f>MID('Funding Import'!B1890,2,4)</f>
        <v>0014</v>
      </c>
      <c r="F1888" t="str">
        <f>MID('Funding Import'!B1890,8,50)</f>
        <v>PUPIL PREMIUM</v>
      </c>
      <c r="G1888" t="str">
        <f>'Funding Import'!I1890</f>
        <v>DL 8701 0014 Pupil Premium Autumn Term 2021</v>
      </c>
      <c r="H1888">
        <f>'Funding Import'!H1890</f>
        <v>29668</v>
      </c>
      <c r="I1888" s="139"/>
    </row>
    <row r="1889" spans="1:9" ht="15" x14ac:dyDescent="0.2">
      <c r="A1889" s="191" t="str">
        <f t="shared" si="58"/>
        <v>1822</v>
      </c>
      <c r="B1889" s="191"/>
      <c r="C1889" s="191" t="str">
        <f t="shared" si="59"/>
        <v>18220018</v>
      </c>
      <c r="D1889" t="str">
        <f>'Funding Import'!A1891</f>
        <v>RB051822: GOSBECKS PRIMARY SCHOOL</v>
      </c>
      <c r="E1889" t="str">
        <f>MID('Funding Import'!B1891,2,4)</f>
        <v>0018</v>
      </c>
      <c r="F1889" t="str">
        <f>MID('Funding Import'!B1891,8,50)</f>
        <v>ADDITIONAL GRANT INCOME</v>
      </c>
      <c r="G1889" t="str">
        <f>'Funding Import'!I1891</f>
        <v>Spreadsheet B 393531 20728061 ES032 RM0087 PE GRANT APR 21 ES032 RM0087 PE GRANT APR 21</v>
      </c>
      <c r="H1889">
        <f>'Funding Import'!H1891</f>
        <v>7762</v>
      </c>
      <c r="I1889" s="139"/>
    </row>
    <row r="1890" spans="1:9" ht="15" x14ac:dyDescent="0.2">
      <c r="A1890" s="191" t="str">
        <f t="shared" si="58"/>
        <v>1822</v>
      </c>
      <c r="B1890" s="191"/>
      <c r="C1890" s="191" t="str">
        <f t="shared" si="59"/>
        <v>18220018</v>
      </c>
      <c r="D1890" t="str">
        <f>'Funding Import'!A1892</f>
        <v>RB051822: GOSBECKS PRIMARY SCHOOL</v>
      </c>
      <c r="E1890" t="str">
        <f>MID('Funding Import'!B1892,2,4)</f>
        <v>0018</v>
      </c>
      <c r="F1890" t="str">
        <f>MID('Funding Import'!B1892,8,50)</f>
        <v>ADDITIONAL GRANT INCOME</v>
      </c>
      <c r="G1890" t="str">
        <f>'Funding Import'!I1892</f>
        <v>Spreadsheet B 399769 20981730 UIFSM JULY21 UIFSM 21 ES085 RM0124 UIFSM JULY21 UIFSM 21</v>
      </c>
      <c r="H1890">
        <f>'Funding Import'!H1892</f>
        <v>45146</v>
      </c>
      <c r="I1890" s="139"/>
    </row>
    <row r="1891" spans="1:9" ht="15" x14ac:dyDescent="0.2">
      <c r="A1891" s="191" t="str">
        <f t="shared" si="58"/>
        <v>1822</v>
      </c>
      <c r="B1891" s="191"/>
      <c r="C1891" s="191" t="str">
        <f t="shared" si="59"/>
        <v>18220018</v>
      </c>
      <c r="D1891" t="str">
        <f>'Funding Import'!A1893</f>
        <v>RB051822: GOSBECKS PRIMARY SCHOOL</v>
      </c>
      <c r="E1891" t="str">
        <f>MID('Funding Import'!B1893,2,4)</f>
        <v>0018</v>
      </c>
      <c r="F1891" t="str">
        <f>MID('Funding Import'!B1893,8,50)</f>
        <v>ADDITIONAL GRANT INCOME</v>
      </c>
      <c r="G1891" t="str">
        <f>'Funding Import'!I1893</f>
        <v>DL 8673 PE GRANT OCT21 0018PE</v>
      </c>
      <c r="H1891">
        <f>'Funding Import'!H1893</f>
        <v>10850</v>
      </c>
      <c r="I1891" s="139"/>
    </row>
    <row r="1892" spans="1:9" ht="15" x14ac:dyDescent="0.2">
      <c r="A1892" s="191" t="str">
        <f t="shared" si="58"/>
        <v>1822</v>
      </c>
      <c r="B1892" s="191"/>
      <c r="C1892" s="191" t="str">
        <f t="shared" si="59"/>
        <v>18220026</v>
      </c>
      <c r="D1892" t="str">
        <f>'Funding Import'!A1894</f>
        <v>RB051822: GOSBECKS PRIMARY SCHOOL</v>
      </c>
      <c r="E1892" t="str">
        <f>MID('Funding Import'!B1894,2,4)</f>
        <v>0026</v>
      </c>
      <c r="F1892" t="str">
        <f>MID('Funding Import'!B1894,8,50)</f>
        <v>NOTIONAL SEN FUNDING</v>
      </c>
      <c r="G1892" t="str">
        <f>'Funding Import'!I1894</f>
        <v>Spreadsheet B 391732 20639856 ES012 MK0514 10026 NOTIONAL SEN ES012 MK0514 10026 NOTIONAL SEN</v>
      </c>
      <c r="H1892">
        <f>'Funding Import'!H1894</f>
        <v>172777</v>
      </c>
      <c r="I1892" s="139"/>
    </row>
    <row r="1893" spans="1:9" ht="15" x14ac:dyDescent="0.2">
      <c r="A1893" s="191" t="str">
        <f t="shared" si="58"/>
        <v>1824</v>
      </c>
      <c r="B1893" s="191"/>
      <c r="C1893" s="191" t="str">
        <f t="shared" si="59"/>
        <v>18240001</v>
      </c>
      <c r="D1893" t="str">
        <f>'Funding Import'!A1895</f>
        <v>RB051824: HAMILTON PRIMARY SCHOOL</v>
      </c>
      <c r="E1893" t="str">
        <f>MID('Funding Import'!B1895,2,4)</f>
        <v>0001</v>
      </c>
      <c r="F1893" t="str">
        <f>MID('Funding Import'!B1895,8,50)</f>
        <v>FORMULA FUNDED (EXCL RATES)</v>
      </c>
      <c r="G1893" t="str">
        <f>'Funding Import'!I1895</f>
        <v>Spreadsheet B 391145 20630885 ES006 MK0508 10001 FORMULA FUNDED ES006 MK0508 10001 FORMULA FUNDED</v>
      </c>
      <c r="H1893">
        <f>'Funding Import'!H1895</f>
        <v>1589759</v>
      </c>
      <c r="I1893" s="139"/>
    </row>
    <row r="1894" spans="1:9" ht="15" x14ac:dyDescent="0.2">
      <c r="A1894" s="191" t="str">
        <f t="shared" si="58"/>
        <v>1824</v>
      </c>
      <c r="B1894" s="191"/>
      <c r="C1894" s="191" t="str">
        <f t="shared" si="59"/>
        <v>18240002</v>
      </c>
      <c r="D1894" t="str">
        <f>'Funding Import'!A1896</f>
        <v>RB051824: HAMILTON PRIMARY SCHOOL</v>
      </c>
      <c r="E1894" t="str">
        <f>MID('Funding Import'!B1896,2,4)</f>
        <v>0002</v>
      </c>
      <c r="F1894" t="str">
        <f>MID('Funding Import'!B1896,8,50)</f>
        <v>RATES</v>
      </c>
      <c r="G1894" t="str">
        <f>'Funding Import'!I1896</f>
        <v>Spreadsheet B 391137 20630756 ES007 MK0509 10002 RATES ES007 MK0509 10002 RATES</v>
      </c>
      <c r="H1894">
        <f>'Funding Import'!H1896</f>
        <v>28825</v>
      </c>
      <c r="I1894" s="139"/>
    </row>
    <row r="1895" spans="1:9" ht="15" x14ac:dyDescent="0.2">
      <c r="A1895" s="191" t="str">
        <f t="shared" si="58"/>
        <v>1824</v>
      </c>
      <c r="B1895" s="191"/>
      <c r="C1895" s="191" t="str">
        <f t="shared" si="59"/>
        <v>18240003</v>
      </c>
      <c r="D1895" t="str">
        <f>'Funding Import'!A1897</f>
        <v>RB051824: HAMILTON PRIMARY SCHOOL</v>
      </c>
      <c r="E1895" t="str">
        <f>MID('Funding Import'!B1897,2,4)</f>
        <v>0003</v>
      </c>
      <c r="F1895" t="str">
        <f>MID('Funding Import'!B1897,8,50)</f>
        <v>BROUGHT FORWARD</v>
      </c>
      <c r="G1895" t="str">
        <f>'Funding Import'!I1897</f>
        <v>Spreadsheet B 394797 20778211 ES055 MK0568 10003 OPENING BALANCES ES055 MK0568 10003 OPENING BALANCES</v>
      </c>
      <c r="H1895">
        <f>'Funding Import'!H1897</f>
        <v>277943.38</v>
      </c>
      <c r="I1895" s="139"/>
    </row>
    <row r="1896" spans="1:9" ht="15" x14ac:dyDescent="0.2">
      <c r="A1896" s="191" t="str">
        <f t="shared" si="58"/>
        <v>1824</v>
      </c>
      <c r="B1896" s="191"/>
      <c r="C1896" s="191" t="str">
        <f t="shared" si="59"/>
        <v>18240004</v>
      </c>
      <c r="D1896" t="str">
        <f>'Funding Import'!A1898</f>
        <v>RB051824: HAMILTON PRIMARY SCHOOL</v>
      </c>
      <c r="E1896" t="str">
        <f>MID('Funding Import'!B1898,2,4)</f>
        <v>0004</v>
      </c>
      <c r="F1896" t="str">
        <f>MID('Funding Import'!B1898,8,50)</f>
        <v>STATEMENTED SEN</v>
      </c>
      <c r="G1896" t="str">
        <f>'Funding Import'!I1898</f>
        <v>Spreadsheet B 391144 20630818 ES009 MK0511 10004 EHCP ES009 MK0511 10004 EHCP</v>
      </c>
      <c r="H1896">
        <f>'Funding Import'!H1898</f>
        <v>33773</v>
      </c>
      <c r="I1896" s="139"/>
    </row>
    <row r="1897" spans="1:9" ht="15" x14ac:dyDescent="0.2">
      <c r="A1897" s="191" t="str">
        <f t="shared" si="58"/>
        <v>1824</v>
      </c>
      <c r="B1897" s="191"/>
      <c r="C1897" s="191" t="str">
        <f t="shared" si="59"/>
        <v>18240006</v>
      </c>
      <c r="D1897" t="str">
        <f>'Funding Import'!A1899</f>
        <v>RB051824: HAMILTON PRIMARY SCHOOL</v>
      </c>
      <c r="E1897" t="str">
        <f>MID('Funding Import'!B1899,2,4)</f>
        <v>0006</v>
      </c>
      <c r="F1897" t="str">
        <f>MID('Funding Import'!B1899,8,50)</f>
        <v>EXCEPTIONAL COVID COST GRANT</v>
      </c>
      <c r="G1897" t="str">
        <f>'Funding Import'!I1899</f>
        <v>Spreadsheet B 398804 20920024 ES065 DP0556 COVIDEMERGENCY COVIDEM ES065 DP0556 COVIDEMERGENCY COVIDEM</v>
      </c>
      <c r="H1897">
        <f>'Funding Import'!H1899</f>
        <v>14060</v>
      </c>
      <c r="I1897" s="139"/>
    </row>
    <row r="1898" spans="1:9" ht="15" x14ac:dyDescent="0.2">
      <c r="A1898" s="191" t="str">
        <f t="shared" si="58"/>
        <v>1824</v>
      </c>
      <c r="B1898" s="191"/>
      <c r="C1898" s="191" t="str">
        <f t="shared" si="59"/>
        <v>18240006</v>
      </c>
      <c r="D1898" t="str">
        <f>'Funding Import'!A1900</f>
        <v>RB051824: HAMILTON PRIMARY SCHOOL</v>
      </c>
      <c r="E1898" t="str">
        <f>MID('Funding Import'!B1900,2,4)</f>
        <v>0006</v>
      </c>
      <c r="F1898" t="str">
        <f>MID('Funding Import'!B1900,8,50)</f>
        <v>EXCEPTIONAL COVID COST GRANT</v>
      </c>
      <c r="G1898" t="str">
        <f>'Funding Import'!I1900</f>
        <v>Spreadsheet B 399778 20982606 Movement from code '0006 to '0012 covid  emergency recode ES089 RM0128 Covid emergency recode</v>
      </c>
      <c r="H1898">
        <f>'Funding Import'!H1900</f>
        <v>-14060</v>
      </c>
      <c r="I1898" s="139"/>
    </row>
    <row r="1899" spans="1:9" ht="15" x14ac:dyDescent="0.2">
      <c r="A1899" s="191" t="str">
        <f t="shared" si="58"/>
        <v>1824</v>
      </c>
      <c r="B1899" s="191"/>
      <c r="C1899" s="191" t="str">
        <f t="shared" si="59"/>
        <v>18240012</v>
      </c>
      <c r="D1899" t="str">
        <f>'Funding Import'!A1901</f>
        <v>RB051824: HAMILTON PRIMARY SCHOOL</v>
      </c>
      <c r="E1899" t="str">
        <f>MID('Funding Import'!B1901,2,4)</f>
        <v>0012</v>
      </c>
      <c r="F1899" t="str">
        <f>MID('Funding Import'!B1901,8,50)</f>
        <v>COVID CATCH UP</v>
      </c>
      <c r="G1899" t="str">
        <f>'Funding Import'!I1901</f>
        <v>Spreadsheet B 399778 20982606 Movement from code '0006 to '0012 covid  emergency recode ES089 RM0128 Covid emergency recode</v>
      </c>
      <c r="H1899">
        <f>'Funding Import'!H1901</f>
        <v>14060</v>
      </c>
      <c r="I1899" s="139"/>
    </row>
    <row r="1900" spans="1:9" ht="15" x14ac:dyDescent="0.2">
      <c r="A1900" s="191" t="str">
        <f t="shared" si="58"/>
        <v>1824</v>
      </c>
      <c r="B1900" s="191"/>
      <c r="C1900" s="191" t="str">
        <f t="shared" si="59"/>
        <v>18240012</v>
      </c>
      <c r="D1900" t="str">
        <f>'Funding Import'!A1902</f>
        <v>RB051824: HAMILTON PRIMARY SCHOOL</v>
      </c>
      <c r="E1900" t="str">
        <f>MID('Funding Import'!B1902,2,4)</f>
        <v>0012</v>
      </c>
      <c r="F1900" t="str">
        <f>MID('Funding Import'!B1902,8,50)</f>
        <v>COVID CATCH UP</v>
      </c>
      <c r="G1900" t="str">
        <f>'Funding Import'!I1902</f>
        <v>DL 8645 0012recoveryc 0012RPG</v>
      </c>
      <c r="H1900">
        <f>'Funding Import'!H1902</f>
        <v>1558.75</v>
      </c>
      <c r="I1900" s="139"/>
    </row>
    <row r="1901" spans="1:9" ht="15" x14ac:dyDescent="0.2">
      <c r="A1901" s="191" t="str">
        <f t="shared" si="58"/>
        <v>1824</v>
      </c>
      <c r="B1901" s="191"/>
      <c r="C1901" s="191" t="str">
        <f t="shared" si="59"/>
        <v>18240012</v>
      </c>
      <c r="D1901" t="str">
        <f>'Funding Import'!A1903</f>
        <v>RB051824: HAMILTON PRIMARY SCHOOL</v>
      </c>
      <c r="E1901" t="str">
        <f>MID('Funding Import'!B1903,2,4)</f>
        <v>0012</v>
      </c>
      <c r="F1901" t="str">
        <f>MID('Funding Import'!B1903,8,50)</f>
        <v>COVID CATCH UP</v>
      </c>
      <c r="G1901" t="str">
        <f>'Funding Import'!I1903</f>
        <v>DL 8656 0012schoolled 0012SLT</v>
      </c>
      <c r="H1901">
        <f>'Funding Import'!H1903</f>
        <v>1476.56</v>
      </c>
      <c r="I1901" s="139"/>
    </row>
    <row r="1902" spans="1:9" ht="15" x14ac:dyDescent="0.2">
      <c r="A1902" s="191" t="str">
        <f t="shared" si="58"/>
        <v>1824</v>
      </c>
      <c r="B1902" s="191"/>
      <c r="C1902" s="191" t="str">
        <f t="shared" si="59"/>
        <v>18240014</v>
      </c>
      <c r="D1902" t="str">
        <f>'Funding Import'!A1904</f>
        <v>RB051824: HAMILTON PRIMARY SCHOOL</v>
      </c>
      <c r="E1902" t="str">
        <f>MID('Funding Import'!B1904,2,4)</f>
        <v>0014</v>
      </c>
      <c r="F1902" t="str">
        <f>MID('Funding Import'!B1904,8,50)</f>
        <v>PUPIL PREMIUM</v>
      </c>
      <c r="G1902" t="str">
        <f>'Funding Import'!I1904</f>
        <v>Spreadsheet B 400831 21077861 ES093 DP0593 SUMMER21PPG SUM21PPG ES093 DP0593 SUMMER21PPG SUM21PPG</v>
      </c>
      <c r="H1902">
        <f>'Funding Import'!H1904</f>
        <v>27515</v>
      </c>
      <c r="I1902" s="139"/>
    </row>
    <row r="1903" spans="1:9" ht="15" x14ac:dyDescent="0.2">
      <c r="A1903" s="191" t="str">
        <f t="shared" si="58"/>
        <v>1824</v>
      </c>
      <c r="B1903" s="191"/>
      <c r="C1903" s="191" t="str">
        <f t="shared" si="59"/>
        <v>18240014</v>
      </c>
      <c r="D1903" t="str">
        <f>'Funding Import'!A1905</f>
        <v>RB051824: HAMILTON PRIMARY SCHOOL</v>
      </c>
      <c r="E1903" t="str">
        <f>MID('Funding Import'!B1905,2,4)</f>
        <v>0014</v>
      </c>
      <c r="F1903" t="str">
        <f>MID('Funding Import'!B1905,8,50)</f>
        <v>PUPIL PREMIUM</v>
      </c>
      <c r="G1903" t="str">
        <f>'Funding Import'!I1905</f>
        <v>DL 8663 PPG CIC AUT21P1 AUT-21</v>
      </c>
      <c r="H1903">
        <f>'Funding Import'!H1905</f>
        <v>1000</v>
      </c>
      <c r="I1903" s="139"/>
    </row>
    <row r="1904" spans="1:9" ht="15" x14ac:dyDescent="0.2">
      <c r="A1904" s="191" t="str">
        <f t="shared" si="58"/>
        <v>1824</v>
      </c>
      <c r="B1904" s="191"/>
      <c r="C1904" s="191" t="str">
        <f t="shared" si="59"/>
        <v>18240014</v>
      </c>
      <c r="D1904" t="str">
        <f>'Funding Import'!A1906</f>
        <v>RB051824: HAMILTON PRIMARY SCHOOL</v>
      </c>
      <c r="E1904" t="str">
        <f>MID('Funding Import'!B1906,2,4)</f>
        <v>0014</v>
      </c>
      <c r="F1904" t="str">
        <f>MID('Funding Import'!B1906,8,50)</f>
        <v>PUPIL PREMIUM</v>
      </c>
      <c r="G1904" t="str">
        <f>'Funding Import'!I1906</f>
        <v>DL 8701 0014 Pupil Premium Autumn Term 2021</v>
      </c>
      <c r="H1904">
        <f>'Funding Import'!H1906</f>
        <v>22012</v>
      </c>
      <c r="I1904" s="139"/>
    </row>
    <row r="1905" spans="1:9" ht="15" x14ac:dyDescent="0.2">
      <c r="A1905" s="191" t="str">
        <f t="shared" si="58"/>
        <v>1824</v>
      </c>
      <c r="B1905" s="191"/>
      <c r="C1905" s="191" t="str">
        <f t="shared" si="59"/>
        <v>18240018</v>
      </c>
      <c r="D1905" t="str">
        <f>'Funding Import'!A1907</f>
        <v>RB051824: HAMILTON PRIMARY SCHOOL</v>
      </c>
      <c r="E1905" t="str">
        <f>MID('Funding Import'!B1907,2,4)</f>
        <v>0018</v>
      </c>
      <c r="F1905" t="str">
        <f>MID('Funding Import'!B1907,8,50)</f>
        <v>ADDITIONAL GRANT INCOME</v>
      </c>
      <c r="G1905" t="str">
        <f>'Funding Import'!I1907</f>
        <v>Spreadsheet B 393531 20728061 ES032 RM0087 PE GRANT APR 21 ES032 RM0087 PE GRANT APR 21</v>
      </c>
      <c r="H1905">
        <f>'Funding Import'!H1907</f>
        <v>8175</v>
      </c>
      <c r="I1905" s="139"/>
    </row>
    <row r="1906" spans="1:9" ht="15" x14ac:dyDescent="0.2">
      <c r="A1906" s="191" t="str">
        <f t="shared" si="58"/>
        <v>1824</v>
      </c>
      <c r="B1906" s="191"/>
      <c r="C1906" s="191" t="str">
        <f t="shared" si="59"/>
        <v>18240018</v>
      </c>
      <c r="D1906" t="str">
        <f>'Funding Import'!A1908</f>
        <v>RB051824: HAMILTON PRIMARY SCHOOL</v>
      </c>
      <c r="E1906" t="str">
        <f>MID('Funding Import'!B1908,2,4)</f>
        <v>0018</v>
      </c>
      <c r="F1906" t="str">
        <f>MID('Funding Import'!B1908,8,50)</f>
        <v>ADDITIONAL GRANT INCOME</v>
      </c>
      <c r="G1906" t="str">
        <f>'Funding Import'!I1908</f>
        <v>Spreadsheet B 399769 20981730 UIFSM JULY21 UIFSM 21 ES085 RM0124 UIFSM JULY21 UIFSM 21</v>
      </c>
      <c r="H1906">
        <f>'Funding Import'!H1908</f>
        <v>70525</v>
      </c>
      <c r="I1906" s="139"/>
    </row>
    <row r="1907" spans="1:9" ht="15" x14ac:dyDescent="0.2">
      <c r="A1907" s="191" t="str">
        <f t="shared" si="58"/>
        <v>1824</v>
      </c>
      <c r="B1907" s="191"/>
      <c r="C1907" s="191" t="str">
        <f t="shared" si="59"/>
        <v>18240018</v>
      </c>
      <c r="D1907" t="str">
        <f>'Funding Import'!A1909</f>
        <v>RB051824: HAMILTON PRIMARY SCHOOL</v>
      </c>
      <c r="E1907" t="str">
        <f>MID('Funding Import'!B1909,2,4)</f>
        <v>0018</v>
      </c>
      <c r="F1907" t="str">
        <f>MID('Funding Import'!B1909,8,50)</f>
        <v>ADDITIONAL GRANT INCOME</v>
      </c>
      <c r="G1907" t="str">
        <f>'Funding Import'!I1909</f>
        <v>DL 8673 PE GRANT OCT21 0018PE</v>
      </c>
      <c r="H1907">
        <f>'Funding Import'!H1909</f>
        <v>11439</v>
      </c>
      <c r="I1907" s="139"/>
    </row>
    <row r="1908" spans="1:9" ht="15" x14ac:dyDescent="0.2">
      <c r="A1908" s="191" t="str">
        <f t="shared" si="58"/>
        <v>1824</v>
      </c>
      <c r="B1908" s="191"/>
      <c r="C1908" s="191" t="str">
        <f t="shared" si="59"/>
        <v>18240026</v>
      </c>
      <c r="D1908" t="str">
        <f>'Funding Import'!A1910</f>
        <v>RB051824: HAMILTON PRIMARY SCHOOL</v>
      </c>
      <c r="E1908" t="str">
        <f>MID('Funding Import'!B1910,2,4)</f>
        <v>0026</v>
      </c>
      <c r="F1908" t="str">
        <f>MID('Funding Import'!B1910,8,50)</f>
        <v>NOTIONAL SEN FUNDING</v>
      </c>
      <c r="G1908" t="str">
        <f>'Funding Import'!I1910</f>
        <v>Spreadsheet B 391732 20639856 ES012 MK0514 10026 NOTIONAL SEN ES012 MK0514 10026 NOTIONAL SEN</v>
      </c>
      <c r="H1908">
        <f>'Funding Import'!H1910</f>
        <v>157743</v>
      </c>
      <c r="I1908" s="139"/>
    </row>
    <row r="1909" spans="1:9" ht="15" x14ac:dyDescent="0.2">
      <c r="A1909" s="191" t="str">
        <f t="shared" si="58"/>
        <v>1826</v>
      </c>
      <c r="B1909" s="191"/>
      <c r="C1909" s="191" t="str">
        <f t="shared" si="59"/>
        <v>18260001</v>
      </c>
      <c r="D1909" t="str">
        <f>'Funding Import'!A1911</f>
        <v>RB051826: HAZELMERE JUNIOR SCHOOL</v>
      </c>
      <c r="E1909" t="str">
        <f>MID('Funding Import'!B1911,2,4)</f>
        <v>0001</v>
      </c>
      <c r="F1909" t="str">
        <f>MID('Funding Import'!B1911,8,50)</f>
        <v>FORMULA FUNDED (EXCL RATES)</v>
      </c>
      <c r="G1909" t="str">
        <f>'Funding Import'!I1911</f>
        <v>Spreadsheet B 391145 20630885 ES006 MK0508 10001 FORMULA FUNDED ES006 MK0508 10001 FORMULA FUNDED</v>
      </c>
      <c r="H1909">
        <f>'Funding Import'!H1911</f>
        <v>852614</v>
      </c>
      <c r="I1909" s="139"/>
    </row>
    <row r="1910" spans="1:9" ht="15" x14ac:dyDescent="0.2">
      <c r="A1910" s="191" t="str">
        <f t="shared" si="58"/>
        <v>1826</v>
      </c>
      <c r="B1910" s="191"/>
      <c r="C1910" s="191" t="str">
        <f t="shared" si="59"/>
        <v>18260002</v>
      </c>
      <c r="D1910" t="str">
        <f>'Funding Import'!A1912</f>
        <v>RB051826: HAZELMERE JUNIOR SCHOOL</v>
      </c>
      <c r="E1910" t="str">
        <f>MID('Funding Import'!B1912,2,4)</f>
        <v>0002</v>
      </c>
      <c r="F1910" t="str">
        <f>MID('Funding Import'!B1912,8,50)</f>
        <v>RATES</v>
      </c>
      <c r="G1910" t="str">
        <f>'Funding Import'!I1912</f>
        <v>Spreadsheet B 391137 20630756 ES007 MK0509 10002 RATES ES007 MK0509 10002 RATES</v>
      </c>
      <c r="H1910">
        <f>'Funding Import'!H1912</f>
        <v>18000</v>
      </c>
      <c r="I1910" s="139"/>
    </row>
    <row r="1911" spans="1:9" ht="15" x14ac:dyDescent="0.2">
      <c r="A1911" s="191" t="str">
        <f t="shared" si="58"/>
        <v>1826</v>
      </c>
      <c r="B1911" s="191"/>
      <c r="C1911" s="191" t="str">
        <f t="shared" si="59"/>
        <v>18260003</v>
      </c>
      <c r="D1911" t="str">
        <f>'Funding Import'!A1913</f>
        <v>RB051826: HAZELMERE JUNIOR SCHOOL</v>
      </c>
      <c r="E1911" t="str">
        <f>MID('Funding Import'!B1913,2,4)</f>
        <v>0003</v>
      </c>
      <c r="F1911" t="str">
        <f>MID('Funding Import'!B1913,8,50)</f>
        <v>BROUGHT FORWARD</v>
      </c>
      <c r="G1911" t="str">
        <f>'Funding Import'!I1913</f>
        <v>Spreadsheet B 394797 20778211 ES055 MK0568 10003 OPENING BALANCES ES055 MK0568 10003 OPENING BALANCES</v>
      </c>
      <c r="H1911">
        <f>'Funding Import'!H1913</f>
        <v>506759.76</v>
      </c>
      <c r="I1911" s="139"/>
    </row>
    <row r="1912" spans="1:9" ht="15" x14ac:dyDescent="0.2">
      <c r="A1912" s="191" t="str">
        <f t="shared" si="58"/>
        <v>1826</v>
      </c>
      <c r="B1912" s="191"/>
      <c r="C1912" s="191" t="str">
        <f t="shared" si="59"/>
        <v>18260004</v>
      </c>
      <c r="D1912" t="str">
        <f>'Funding Import'!A1914</f>
        <v>RB051826: HAZELMERE JUNIOR SCHOOL</v>
      </c>
      <c r="E1912" t="str">
        <f>MID('Funding Import'!B1914,2,4)</f>
        <v>0004</v>
      </c>
      <c r="F1912" t="str">
        <f>MID('Funding Import'!B1914,8,50)</f>
        <v>STATEMENTED SEN</v>
      </c>
      <c r="G1912" t="str">
        <f>'Funding Import'!I1914</f>
        <v>Spreadsheet B 391144 20630818 ES009 MK0511 10004 EHCP ES009 MK0511 10004 EHCP</v>
      </c>
      <c r="H1912">
        <f>'Funding Import'!H1914</f>
        <v>41224</v>
      </c>
      <c r="I1912" s="139"/>
    </row>
    <row r="1913" spans="1:9" ht="15" x14ac:dyDescent="0.2">
      <c r="A1913" s="191" t="str">
        <f t="shared" si="58"/>
        <v>1826</v>
      </c>
      <c r="B1913" s="191"/>
      <c r="C1913" s="191" t="str">
        <f t="shared" si="59"/>
        <v>18260006</v>
      </c>
      <c r="D1913" t="str">
        <f>'Funding Import'!A1915</f>
        <v>RB051826: HAZELMERE JUNIOR SCHOOL</v>
      </c>
      <c r="E1913" t="str">
        <f>MID('Funding Import'!B1915,2,4)</f>
        <v>0006</v>
      </c>
      <c r="F1913" t="str">
        <f>MID('Funding Import'!B1915,8,50)</f>
        <v>EXCEPTIONAL COVID COST GRANT</v>
      </c>
      <c r="G1913" t="str">
        <f>'Funding Import'!I1915</f>
        <v>Spreadsheet B 398804 20920024 ES065 DP0556 COVIDEMERGENCY COVIDEM ES065 DP0556 COVIDEMERGENCY COVIDEM</v>
      </c>
      <c r="H1913">
        <f>'Funding Import'!H1915</f>
        <v>7400</v>
      </c>
      <c r="I1913" s="139"/>
    </row>
    <row r="1914" spans="1:9" ht="15" x14ac:dyDescent="0.2">
      <c r="A1914" s="191" t="str">
        <f t="shared" si="58"/>
        <v>1826</v>
      </c>
      <c r="B1914" s="191"/>
      <c r="C1914" s="191" t="str">
        <f t="shared" si="59"/>
        <v>18260006</v>
      </c>
      <c r="D1914" t="str">
        <f>'Funding Import'!A1916</f>
        <v>RB051826: HAZELMERE JUNIOR SCHOOL</v>
      </c>
      <c r="E1914" t="str">
        <f>MID('Funding Import'!B1916,2,4)</f>
        <v>0006</v>
      </c>
      <c r="F1914" t="str">
        <f>MID('Funding Import'!B1916,8,50)</f>
        <v>EXCEPTIONAL COVID COST GRANT</v>
      </c>
      <c r="G1914" t="str">
        <f>'Funding Import'!I1916</f>
        <v>Spreadsheet B 398807 20920177 ES067 DP0558 FSMADDCOSTSCOVID FSMCOVID ES067 DP0558 FSMADDCOSTSCOVID FSMCOVID</v>
      </c>
      <c r="H1914">
        <f>'Funding Import'!H1916</f>
        <v>9735</v>
      </c>
      <c r="I1914" s="139"/>
    </row>
    <row r="1915" spans="1:9" ht="15" x14ac:dyDescent="0.2">
      <c r="A1915" s="191" t="str">
        <f t="shared" si="58"/>
        <v>1826</v>
      </c>
      <c r="B1915" s="191"/>
      <c r="C1915" s="191" t="str">
        <f t="shared" si="59"/>
        <v>18260006</v>
      </c>
      <c r="D1915" t="str">
        <f>'Funding Import'!A1917</f>
        <v>RB051826: HAZELMERE JUNIOR SCHOOL</v>
      </c>
      <c r="E1915" t="str">
        <f>MID('Funding Import'!B1917,2,4)</f>
        <v>0006</v>
      </c>
      <c r="F1915" t="str">
        <f>MID('Funding Import'!B1917,8,50)</f>
        <v>EXCEPTIONAL COVID COST GRANT</v>
      </c>
      <c r="G1915" t="str">
        <f>'Funding Import'!I1917</f>
        <v>Spreadsheet B 399778 20982606 Movement from code '0006 to '0012 covid  emergency recode ES089 RM0128 Covid emergency recode</v>
      </c>
      <c r="H1915">
        <f>'Funding Import'!H1917</f>
        <v>-7400</v>
      </c>
      <c r="I1915" s="139"/>
    </row>
    <row r="1916" spans="1:9" ht="15" x14ac:dyDescent="0.2">
      <c r="A1916" s="191" t="str">
        <f t="shared" si="58"/>
        <v>1826</v>
      </c>
      <c r="B1916" s="191"/>
      <c r="C1916" s="191" t="str">
        <f t="shared" si="59"/>
        <v>18260012</v>
      </c>
      <c r="D1916" t="str">
        <f>'Funding Import'!A1918</f>
        <v>RB051826: HAZELMERE JUNIOR SCHOOL</v>
      </c>
      <c r="E1916" t="str">
        <f>MID('Funding Import'!B1918,2,4)</f>
        <v>0012</v>
      </c>
      <c r="F1916" t="str">
        <f>MID('Funding Import'!B1918,8,50)</f>
        <v>COVID CATCH UP</v>
      </c>
      <c r="G1916" t="str">
        <f>'Funding Import'!I1918</f>
        <v>Spreadsheet B 399778 20982606 Movement from code '0006 to '0012 covid  emergency recode ES089 RM0128 Covid emergency recode</v>
      </c>
      <c r="H1916">
        <f>'Funding Import'!H1918</f>
        <v>7400</v>
      </c>
      <c r="I1916" s="139"/>
    </row>
    <row r="1917" spans="1:9" ht="15" x14ac:dyDescent="0.2">
      <c r="A1917" s="191" t="str">
        <f t="shared" si="58"/>
        <v>1826</v>
      </c>
      <c r="B1917" s="191"/>
      <c r="C1917" s="191" t="str">
        <f t="shared" si="59"/>
        <v>18260012</v>
      </c>
      <c r="D1917" t="str">
        <f>'Funding Import'!A1919</f>
        <v>RB051826: HAZELMERE JUNIOR SCHOOL</v>
      </c>
      <c r="E1917" t="str">
        <f>MID('Funding Import'!B1919,2,4)</f>
        <v>0012</v>
      </c>
      <c r="F1917" t="str">
        <f>MID('Funding Import'!B1919,8,50)</f>
        <v>COVID CATCH UP</v>
      </c>
      <c r="G1917" t="str">
        <f>'Funding Import'!I1919</f>
        <v>DL 8645 0012recoveryc 0012RPG</v>
      </c>
      <c r="H1917">
        <f>'Funding Import'!H1919</f>
        <v>4458.75</v>
      </c>
      <c r="I1917" s="139"/>
    </row>
    <row r="1918" spans="1:9" ht="15" x14ac:dyDescent="0.2">
      <c r="A1918" s="191" t="str">
        <f t="shared" si="58"/>
        <v>1826</v>
      </c>
      <c r="B1918" s="191"/>
      <c r="C1918" s="191" t="str">
        <f t="shared" si="59"/>
        <v>18260012</v>
      </c>
      <c r="D1918" t="str">
        <f>'Funding Import'!A1920</f>
        <v>RB051826: HAZELMERE JUNIOR SCHOOL</v>
      </c>
      <c r="E1918" t="str">
        <f>MID('Funding Import'!B1920,2,4)</f>
        <v>0012</v>
      </c>
      <c r="F1918" t="str">
        <f>MID('Funding Import'!B1920,8,50)</f>
        <v>COVID CATCH UP</v>
      </c>
      <c r="G1918" t="str">
        <f>'Funding Import'!I1920</f>
        <v>DL 8656 0012schoolled 0012SLT</v>
      </c>
      <c r="H1918">
        <f>'Funding Import'!H1920</f>
        <v>4370.63</v>
      </c>
      <c r="I1918" s="139"/>
    </row>
    <row r="1919" spans="1:9" ht="15" x14ac:dyDescent="0.2">
      <c r="A1919" s="191" t="str">
        <f t="shared" si="58"/>
        <v>1826</v>
      </c>
      <c r="B1919" s="191"/>
      <c r="C1919" s="191" t="str">
        <f t="shared" si="59"/>
        <v>18260014</v>
      </c>
      <c r="D1919" t="str">
        <f>'Funding Import'!A1921</f>
        <v>RB051826: HAZELMERE JUNIOR SCHOOL</v>
      </c>
      <c r="E1919" t="str">
        <f>MID('Funding Import'!B1921,2,4)</f>
        <v>0014</v>
      </c>
      <c r="F1919" t="str">
        <f>MID('Funding Import'!B1921,8,50)</f>
        <v>PUPIL PREMIUM</v>
      </c>
      <c r="G1919" t="str">
        <f>'Funding Import'!I1921</f>
        <v>Spreadsheet B 400831 21077861 ES093 DP0593 SUMMER21PPG SUM21PPG ES093 DP0593 SUMMER21PPG SUM21PPG</v>
      </c>
      <c r="H1919">
        <f>'Funding Import'!H1921</f>
        <v>70569</v>
      </c>
      <c r="I1919" s="139"/>
    </row>
    <row r="1920" spans="1:9" ht="15" x14ac:dyDescent="0.2">
      <c r="A1920" s="191" t="str">
        <f t="shared" si="58"/>
        <v>1826</v>
      </c>
      <c r="B1920" s="191"/>
      <c r="C1920" s="191" t="str">
        <f t="shared" si="59"/>
        <v>18260014</v>
      </c>
      <c r="D1920" t="str">
        <f>'Funding Import'!A1922</f>
        <v>RB051826: HAZELMERE JUNIOR SCHOOL</v>
      </c>
      <c r="E1920" t="str">
        <f>MID('Funding Import'!B1922,2,4)</f>
        <v>0014</v>
      </c>
      <c r="F1920" t="str">
        <f>MID('Funding Import'!B1922,8,50)</f>
        <v>PUPIL PREMIUM</v>
      </c>
      <c r="G1920" t="str">
        <f>'Funding Import'!I1922</f>
        <v>DL 8701 0014 Pupil Premium Autumn Term 2021</v>
      </c>
      <c r="H1920">
        <f>'Funding Import'!H1922</f>
        <v>56455</v>
      </c>
      <c r="I1920" s="139"/>
    </row>
    <row r="1921" spans="1:9" ht="15" x14ac:dyDescent="0.2">
      <c r="A1921" s="191" t="str">
        <f t="shared" si="58"/>
        <v>1826</v>
      </c>
      <c r="B1921" s="191"/>
      <c r="C1921" s="191" t="str">
        <f t="shared" si="59"/>
        <v>18260014</v>
      </c>
      <c r="D1921" t="str">
        <f>'Funding Import'!A1923</f>
        <v>RB051826: HAZELMERE JUNIOR SCHOOL</v>
      </c>
      <c r="E1921" t="str">
        <f>MID('Funding Import'!B1923,2,4)</f>
        <v>0014</v>
      </c>
      <c r="F1921" t="str">
        <f>MID('Funding Import'!B1923,8,50)</f>
        <v>PUPIL PREMIUM</v>
      </c>
      <c r="G1921" t="str">
        <f>'Funding Import'!I1923</f>
        <v>DL 8703 PPG+ CIC AUT21P3</v>
      </c>
      <c r="H1921">
        <f>'Funding Import'!H1923</f>
        <v>446</v>
      </c>
      <c r="I1921" s="139"/>
    </row>
    <row r="1922" spans="1:9" ht="15" x14ac:dyDescent="0.2">
      <c r="A1922" s="191" t="str">
        <f t="shared" ref="A1922:A1985" si="60">MID(D1922,5,4)</f>
        <v>1826</v>
      </c>
      <c r="B1922" s="191"/>
      <c r="C1922" s="191" t="str">
        <f t="shared" ref="C1922:C1985" si="61">A1922&amp;E1922</f>
        <v>18260018</v>
      </c>
      <c r="D1922" t="str">
        <f>'Funding Import'!A1924</f>
        <v>RB051826: HAZELMERE JUNIOR SCHOOL</v>
      </c>
      <c r="E1922" t="str">
        <f>MID('Funding Import'!B1924,2,4)</f>
        <v>0018</v>
      </c>
      <c r="F1922" t="str">
        <f>MID('Funding Import'!B1924,8,50)</f>
        <v>ADDITIONAL GRANT INCOME</v>
      </c>
      <c r="G1922" t="str">
        <f>'Funding Import'!I1924</f>
        <v>Spreadsheet B 393531 20728061 ES032 RM0087 PE GRANT APR 21 ES032 RM0087 PE GRANT APR 21</v>
      </c>
      <c r="H1922">
        <f>'Funding Import'!H1924</f>
        <v>7583</v>
      </c>
      <c r="I1922" s="139"/>
    </row>
    <row r="1923" spans="1:9" ht="15" x14ac:dyDescent="0.2">
      <c r="A1923" s="191" t="str">
        <f t="shared" si="60"/>
        <v>1826</v>
      </c>
      <c r="B1923" s="191"/>
      <c r="C1923" s="191" t="str">
        <f t="shared" si="61"/>
        <v>18260018</v>
      </c>
      <c r="D1923" t="str">
        <f>'Funding Import'!A1925</f>
        <v>RB051826: HAZELMERE JUNIOR SCHOOL</v>
      </c>
      <c r="E1923" t="str">
        <f>MID('Funding Import'!B1925,2,4)</f>
        <v>0018</v>
      </c>
      <c r="F1923" t="str">
        <f>MID('Funding Import'!B1925,8,50)</f>
        <v>ADDITIONAL GRANT INCOME</v>
      </c>
      <c r="G1923" t="str">
        <f>'Funding Import'!I1925</f>
        <v>DL 8673 PE GRANT OCT21 0018PE</v>
      </c>
      <c r="H1923">
        <f>'Funding Import'!H1925</f>
        <v>10617</v>
      </c>
      <c r="I1923" s="139"/>
    </row>
    <row r="1924" spans="1:9" ht="15" x14ac:dyDescent="0.2">
      <c r="A1924" s="191" t="str">
        <f t="shared" si="60"/>
        <v>1826</v>
      </c>
      <c r="B1924" s="191"/>
      <c r="C1924" s="191" t="str">
        <f t="shared" si="61"/>
        <v>18260026</v>
      </c>
      <c r="D1924" t="str">
        <f>'Funding Import'!A1926</f>
        <v>RB051826: HAZELMERE JUNIOR SCHOOL</v>
      </c>
      <c r="E1924" t="str">
        <f>MID('Funding Import'!B1926,2,4)</f>
        <v>0026</v>
      </c>
      <c r="F1924" t="str">
        <f>MID('Funding Import'!B1926,8,50)</f>
        <v>NOTIONAL SEN FUNDING</v>
      </c>
      <c r="G1924" t="str">
        <f>'Funding Import'!I1926</f>
        <v>Spreadsheet B 391732 20639856 ES012 MK0514 10026 NOTIONAL SEN ES012 MK0514 10026 NOTIONAL SEN</v>
      </c>
      <c r="H1924">
        <f>'Funding Import'!H1926</f>
        <v>205805</v>
      </c>
      <c r="I1924" s="139"/>
    </row>
    <row r="1925" spans="1:9" ht="15" x14ac:dyDescent="0.2">
      <c r="A1925" s="191" t="str">
        <f t="shared" si="60"/>
        <v>1828</v>
      </c>
      <c r="B1925" s="191"/>
      <c r="C1925" s="191" t="str">
        <f t="shared" si="61"/>
        <v>18280001</v>
      </c>
      <c r="D1925" t="str">
        <f>'Funding Import'!A1927</f>
        <v>RB051828: HAZELMERE INFANT SCH&amp;NURSERY</v>
      </c>
      <c r="E1925" t="str">
        <f>MID('Funding Import'!B1927,2,4)</f>
        <v>0001</v>
      </c>
      <c r="F1925" t="str">
        <f>MID('Funding Import'!B1927,8,50)</f>
        <v>FORMULA FUNDED (EXCL RATES)</v>
      </c>
      <c r="G1925" t="str">
        <f>'Funding Import'!I1927</f>
        <v>Spreadsheet B 391145 20630885 ES006 MK0508 10001 FORMULA FUNDED ES006 MK0508 10001 FORMULA FUNDED</v>
      </c>
      <c r="H1925">
        <f>'Funding Import'!H1927</f>
        <v>663630</v>
      </c>
      <c r="I1925" s="139"/>
    </row>
    <row r="1926" spans="1:9" ht="15" x14ac:dyDescent="0.2">
      <c r="A1926" s="191" t="str">
        <f t="shared" si="60"/>
        <v>1828</v>
      </c>
      <c r="B1926" s="191"/>
      <c r="C1926" s="191" t="str">
        <f t="shared" si="61"/>
        <v>18280001</v>
      </c>
      <c r="D1926" t="str">
        <f>'Funding Import'!A1928</f>
        <v>RB051828: HAZELMERE INFANT SCH&amp;NURSERY</v>
      </c>
      <c r="E1926" t="str">
        <f>MID('Funding Import'!B1928,2,4)</f>
        <v>0001</v>
      </c>
      <c r="F1926" t="str">
        <f>MID('Funding Import'!B1928,8,50)</f>
        <v>FORMULA FUNDED (EXCL RATES)</v>
      </c>
      <c r="G1926" t="str">
        <f>'Funding Import'!I1928</f>
        <v>Spreadsheet B 390086 20589725 ES001 DP0515 FEEE234 SUM21INT ES001 DP0515 FEEE234 SUM21INT</v>
      </c>
      <c r="H1926">
        <f>'Funding Import'!H1928</f>
        <v>17805.52</v>
      </c>
      <c r="I1926" s="139"/>
    </row>
    <row r="1927" spans="1:9" ht="15" x14ac:dyDescent="0.2">
      <c r="A1927" s="191" t="str">
        <f t="shared" si="60"/>
        <v>1828</v>
      </c>
      <c r="B1927" s="191"/>
      <c r="C1927" s="191" t="str">
        <f t="shared" si="61"/>
        <v>18280001</v>
      </c>
      <c r="D1927" t="str">
        <f>'Funding Import'!A1929</f>
        <v>RB051828: HAZELMERE INFANT SCH&amp;NURSERY</v>
      </c>
      <c r="E1927" t="str">
        <f>MID('Funding Import'!B1929,2,4)</f>
        <v>0001</v>
      </c>
      <c r="F1927" t="str">
        <f>MID('Funding Import'!B1929,8,50)</f>
        <v>FORMULA FUNDED (EXCL RATES)</v>
      </c>
      <c r="G1927" t="str">
        <f>'Funding Import'!I1929</f>
        <v>Spreadsheet B 394856 20783145 ES044 DP0535 FEEE234 SUM21DAF ES044 DP0535 FEEE234 SUM21DAF</v>
      </c>
      <c r="H1927">
        <f>'Funding Import'!H1929</f>
        <v>615</v>
      </c>
      <c r="I1927" s="139"/>
    </row>
    <row r="1928" spans="1:9" ht="15" x14ac:dyDescent="0.2">
      <c r="A1928" s="191" t="str">
        <f t="shared" si="60"/>
        <v>1828</v>
      </c>
      <c r="B1928" s="191"/>
      <c r="C1928" s="191" t="str">
        <f t="shared" si="61"/>
        <v>18280001</v>
      </c>
      <c r="D1928" t="str">
        <f>'Funding Import'!A1930</f>
        <v>RB051828: HAZELMERE INFANT SCH&amp;NURSERY</v>
      </c>
      <c r="E1928" t="str">
        <f>MID('Funding Import'!B1930,2,4)</f>
        <v>0001</v>
      </c>
      <c r="F1928" t="str">
        <f>MID('Funding Import'!B1930,8,50)</f>
        <v>FORMULA FUNDED (EXCL RATES)</v>
      </c>
      <c r="G1928" t="str">
        <f>'Funding Import'!I1930</f>
        <v>Spreadsheet B 393406 20716356 ES029 DP0529 TeachersPayGrant TPG21-22 P2 ES029 DP0529 TeachersPayGrant TPG21-22 P2</v>
      </c>
      <c r="H1928">
        <f>'Funding Import'!H1930</f>
        <v>568</v>
      </c>
      <c r="I1928" s="139"/>
    </row>
    <row r="1929" spans="1:9" ht="15" x14ac:dyDescent="0.2">
      <c r="A1929" s="191" t="str">
        <f t="shared" si="60"/>
        <v>1828</v>
      </c>
      <c r="B1929" s="191"/>
      <c r="C1929" s="191" t="str">
        <f t="shared" si="61"/>
        <v>18280001</v>
      </c>
      <c r="D1929" t="str">
        <f>'Funding Import'!A1931</f>
        <v>RB051828: HAZELMERE INFANT SCH&amp;NURSERY</v>
      </c>
      <c r="E1929" t="str">
        <f>MID('Funding Import'!B1931,2,4)</f>
        <v>0001</v>
      </c>
      <c r="F1929" t="str">
        <f>MID('Funding Import'!B1931,8,50)</f>
        <v>FORMULA FUNDED (EXCL RATES)</v>
      </c>
      <c r="G1929" t="str">
        <f>'Funding Import'!I1931</f>
        <v>Spreadsheet B 393405 20716327 ES028 DP0528 TeachPensionGrnt PensionG P2 ES028 DP0528 TeachPensionGrnt PensionG P2</v>
      </c>
      <c r="H1929">
        <f>'Funding Import'!H1931</f>
        <v>1605</v>
      </c>
      <c r="I1929" s="139"/>
    </row>
    <row r="1930" spans="1:9" ht="15" x14ac:dyDescent="0.2">
      <c r="A1930" s="191" t="str">
        <f t="shared" si="60"/>
        <v>1828</v>
      </c>
      <c r="B1930" s="191"/>
      <c r="C1930" s="191" t="str">
        <f t="shared" si="61"/>
        <v>18280001</v>
      </c>
      <c r="D1930" t="str">
        <f>'Funding Import'!A1932</f>
        <v>RB051828: HAZELMERE INFANT SCH&amp;NURSERY</v>
      </c>
      <c r="E1930" t="str">
        <f>MID('Funding Import'!B1932,2,4)</f>
        <v>0001</v>
      </c>
      <c r="F1930" t="str">
        <f>MID('Funding Import'!B1932,8,50)</f>
        <v>FORMULA FUNDED (EXCL RATES)</v>
      </c>
      <c r="G1930" t="str">
        <f>'Funding Import'!I1932</f>
        <v>Spreadsheet B 395854 20828626 ES053 MK0591 FEEE234 SUM21ACT ES053 MK0591 FEEE234 SUM21ACT</v>
      </c>
      <c r="H1930">
        <f>'Funding Import'!H1932</f>
        <v>19850.93</v>
      </c>
      <c r="I1930" s="139"/>
    </row>
    <row r="1931" spans="1:9" ht="15" x14ac:dyDescent="0.2">
      <c r="A1931" s="191" t="str">
        <f t="shared" si="60"/>
        <v>1828</v>
      </c>
      <c r="B1931" s="191"/>
      <c r="C1931" s="191" t="str">
        <f t="shared" si="61"/>
        <v>18280001</v>
      </c>
      <c r="D1931" t="str">
        <f>'Funding Import'!A1933</f>
        <v>RB051828: HAZELMERE INFANT SCH&amp;NURSERY</v>
      </c>
      <c r="E1931" t="str">
        <f>MID('Funding Import'!B1933,2,4)</f>
        <v>0001</v>
      </c>
      <c r="F1931" t="str">
        <f>MID('Funding Import'!B1933,8,50)</f>
        <v>FORMULA FUNDED (EXCL RATES)</v>
      </c>
      <c r="G1931" t="str">
        <f>'Funding Import'!I1933</f>
        <v>Spreadsheet B 399874 21002937 FEEE234 Summer 2021 AMENDMENT ES088 RM0132 FEEE234 Summer 2021 AMENDMENT</v>
      </c>
      <c r="H1931">
        <f>'Funding Import'!H1933</f>
        <v>1445.4</v>
      </c>
      <c r="I1931" s="139"/>
    </row>
    <row r="1932" spans="1:9" ht="15" x14ac:dyDescent="0.2">
      <c r="A1932" s="191" t="str">
        <f t="shared" si="60"/>
        <v>1828</v>
      </c>
      <c r="B1932" s="191"/>
      <c r="C1932" s="191" t="str">
        <f t="shared" si="61"/>
        <v>18280001</v>
      </c>
      <c r="D1932" t="str">
        <f>'Funding Import'!A1934</f>
        <v>RB051828: HAZELMERE INFANT SCH&amp;NURSERY</v>
      </c>
      <c r="E1932" t="str">
        <f>MID('Funding Import'!B1934,2,4)</f>
        <v>0001</v>
      </c>
      <c r="F1932" t="str">
        <f>MID('Funding Import'!B1934,8,50)</f>
        <v>FORMULA FUNDED (EXCL RATES)</v>
      </c>
      <c r="G1932" t="str">
        <f>'Funding Import'!I1934</f>
        <v>Spreadsheet B 401824 21143798 ES100 MK0709  FEEE234 AUT21INT ES100 MK0709  FEEE234 AUT21INT</v>
      </c>
      <c r="H1932">
        <f>'Funding Import'!H1934</f>
        <v>10173.450000000001</v>
      </c>
      <c r="I1932" s="139"/>
    </row>
    <row r="1933" spans="1:9" ht="15" x14ac:dyDescent="0.2">
      <c r="A1933" s="191" t="str">
        <f t="shared" si="60"/>
        <v>1828</v>
      </c>
      <c r="B1933" s="191"/>
      <c r="C1933" s="191" t="str">
        <f t="shared" si="61"/>
        <v>18280001</v>
      </c>
      <c r="D1933" t="str">
        <f>'Funding Import'!A1935</f>
        <v>RB051828: HAZELMERE INFANT SCH&amp;NURSERY</v>
      </c>
      <c r="E1933" t="str">
        <f>MID('Funding Import'!B1935,2,4)</f>
        <v>0001</v>
      </c>
      <c r="F1933" t="str">
        <f>MID('Funding Import'!B1935,8,50)</f>
        <v>FORMULA FUNDED (EXCL RATES)</v>
      </c>
      <c r="G1933" t="str">
        <f>'Funding Import'!I1935</f>
        <v>DL 8652 FEEE234 AUT21ACT</v>
      </c>
      <c r="H1933">
        <f>'Funding Import'!H1935</f>
        <v>12588.45</v>
      </c>
      <c r="I1933" s="139"/>
    </row>
    <row r="1934" spans="1:9" ht="15" x14ac:dyDescent="0.2">
      <c r="A1934" s="191" t="str">
        <f t="shared" si="60"/>
        <v>1828</v>
      </c>
      <c r="B1934" s="191"/>
      <c r="C1934" s="191" t="str">
        <f t="shared" si="61"/>
        <v>18280001</v>
      </c>
      <c r="D1934" t="str">
        <f>'Funding Import'!A1936</f>
        <v>RB051828: HAZELMERE INFANT SCH&amp;NURSERY</v>
      </c>
      <c r="E1934" t="str">
        <f>MID('Funding Import'!B1936,2,4)</f>
        <v>0001</v>
      </c>
      <c r="F1934" t="str">
        <f>MID('Funding Import'!B1936,8,50)</f>
        <v>FORMULA FUNDED (EXCL RATES)</v>
      </c>
      <c r="G1934" t="str">
        <f>'Funding Import'!I1936</f>
        <v>DL 8678 TeachPensionGrnt 0001TPEC</v>
      </c>
      <c r="H1934">
        <f>'Funding Import'!H1936</f>
        <v>2248</v>
      </c>
      <c r="I1934" s="139"/>
    </row>
    <row r="1935" spans="1:9" ht="15" x14ac:dyDescent="0.2">
      <c r="A1935" s="191" t="str">
        <f t="shared" si="60"/>
        <v>1828</v>
      </c>
      <c r="B1935" s="191"/>
      <c r="C1935" s="191" t="str">
        <f t="shared" si="61"/>
        <v>18280001</v>
      </c>
      <c r="D1935" t="str">
        <f>'Funding Import'!A1937</f>
        <v>RB051828: HAZELMERE INFANT SCH&amp;NURSERY</v>
      </c>
      <c r="E1935" t="str">
        <f>MID('Funding Import'!B1937,2,4)</f>
        <v>0001</v>
      </c>
      <c r="F1935" t="str">
        <f>MID('Funding Import'!B1937,8,50)</f>
        <v>FORMULA FUNDED (EXCL RATES)</v>
      </c>
      <c r="G1935" t="str">
        <f>'Funding Import'!I1937</f>
        <v>DL 8675 TeachersPayGrant 0001TPG</v>
      </c>
      <c r="H1935">
        <f>'Funding Import'!H1937</f>
        <v>795</v>
      </c>
      <c r="I1935" s="139"/>
    </row>
    <row r="1936" spans="1:9" ht="15" x14ac:dyDescent="0.2">
      <c r="A1936" s="191" t="str">
        <f t="shared" si="60"/>
        <v>1828</v>
      </c>
      <c r="B1936" s="191"/>
      <c r="C1936" s="191" t="str">
        <f t="shared" si="61"/>
        <v>18280001</v>
      </c>
      <c r="D1936" t="str">
        <f>'Funding Import'!A1938</f>
        <v>RB051828: HAZELMERE INFANT SCH&amp;NURSERY</v>
      </c>
      <c r="E1936" t="str">
        <f>MID('Funding Import'!B1938,2,4)</f>
        <v>0001</v>
      </c>
      <c r="F1936" t="str">
        <f>MID('Funding Import'!B1938,8,50)</f>
        <v>FORMULA FUNDED (EXCL RATES)</v>
      </c>
      <c r="G1936" t="str">
        <f>'Funding Import'!I1938</f>
        <v>DL 8683 FEEE234 AUT21AMD</v>
      </c>
      <c r="H1936">
        <f>'Funding Import'!H1938</f>
        <v>1314</v>
      </c>
      <c r="I1936" s="139"/>
    </row>
    <row r="1937" spans="1:9" ht="15" x14ac:dyDescent="0.2">
      <c r="A1937" s="191" t="str">
        <f t="shared" si="60"/>
        <v>1828</v>
      </c>
      <c r="B1937" s="191"/>
      <c r="C1937" s="191" t="str">
        <f t="shared" si="61"/>
        <v>18280001</v>
      </c>
      <c r="D1937" t="str">
        <f>'Funding Import'!A1939</f>
        <v>RB051828: HAZELMERE INFANT SCH&amp;NURSERY</v>
      </c>
      <c r="E1937" t="str">
        <f>MID('Funding Import'!B1939,2,4)</f>
        <v>0001</v>
      </c>
      <c r="F1937" t="str">
        <f>MID('Funding Import'!B1939,8,50)</f>
        <v>FORMULA FUNDED (EXCL RATES)</v>
      </c>
      <c r="G1937" t="str">
        <f>'Funding Import'!I1939</f>
        <v>DL 8708 SPR22INT - FEEE234</v>
      </c>
      <c r="H1937">
        <f>'Funding Import'!H1939</f>
        <v>11825.58</v>
      </c>
      <c r="I1937" s="139"/>
    </row>
    <row r="1938" spans="1:9" ht="15" x14ac:dyDescent="0.2">
      <c r="A1938" s="191" t="str">
        <f t="shared" si="60"/>
        <v>1828</v>
      </c>
      <c r="B1938" s="191"/>
      <c r="C1938" s="191" t="str">
        <f t="shared" si="61"/>
        <v>18280002</v>
      </c>
      <c r="D1938" t="str">
        <f>'Funding Import'!A1940</f>
        <v>RB051828: HAZELMERE INFANT SCH&amp;NURSERY</v>
      </c>
      <c r="E1938" t="str">
        <f>MID('Funding Import'!B1940,2,4)</f>
        <v>0002</v>
      </c>
      <c r="F1938" t="str">
        <f>MID('Funding Import'!B1940,8,50)</f>
        <v>RATES</v>
      </c>
      <c r="G1938" t="str">
        <f>'Funding Import'!I1940</f>
        <v>Spreadsheet B 391137 20630756 ES007 MK0509 10002 RATES ES007 MK0509 10002 RATES</v>
      </c>
      <c r="H1938">
        <f>'Funding Import'!H1940</f>
        <v>10552</v>
      </c>
      <c r="I1938" s="139"/>
    </row>
    <row r="1939" spans="1:9" ht="15" x14ac:dyDescent="0.2">
      <c r="A1939" s="191" t="str">
        <f t="shared" si="60"/>
        <v>1828</v>
      </c>
      <c r="B1939" s="191"/>
      <c r="C1939" s="191" t="str">
        <f t="shared" si="61"/>
        <v>18280003</v>
      </c>
      <c r="D1939" t="str">
        <f>'Funding Import'!A1941</f>
        <v>RB051828: HAZELMERE INFANT SCH&amp;NURSERY</v>
      </c>
      <c r="E1939" t="str">
        <f>MID('Funding Import'!B1941,2,4)</f>
        <v>0003</v>
      </c>
      <c r="F1939" t="str">
        <f>MID('Funding Import'!B1941,8,50)</f>
        <v>BROUGHT FORWARD</v>
      </c>
      <c r="G1939" t="str">
        <f>'Funding Import'!I1941</f>
        <v>Spreadsheet B 394797 20778211 ES055 MK0568 10003 OPENING BALANCES ES055 MK0568 10003 OPENING BALANCES</v>
      </c>
      <c r="H1939">
        <f>'Funding Import'!H1941</f>
        <v>91114.46</v>
      </c>
      <c r="I1939" s="139"/>
    </row>
    <row r="1940" spans="1:9" ht="15" x14ac:dyDescent="0.2">
      <c r="A1940" s="191" t="str">
        <f t="shared" si="60"/>
        <v>1828</v>
      </c>
      <c r="B1940" s="191"/>
      <c r="C1940" s="191" t="str">
        <f t="shared" si="61"/>
        <v>18280004</v>
      </c>
      <c r="D1940" t="str">
        <f>'Funding Import'!A1942</f>
        <v>RB051828: HAZELMERE INFANT SCH&amp;NURSERY</v>
      </c>
      <c r="E1940" t="str">
        <f>MID('Funding Import'!B1942,2,4)</f>
        <v>0004</v>
      </c>
      <c r="F1940" t="str">
        <f>MID('Funding Import'!B1942,8,50)</f>
        <v>STATEMENTED SEN</v>
      </c>
      <c r="G1940" t="str">
        <f>'Funding Import'!I1942</f>
        <v>Spreadsheet B 391144 20630818 ES009 MK0511 10004 EHCP ES009 MK0511 10004 EHCP</v>
      </c>
      <c r="H1940">
        <f>'Funding Import'!H1942</f>
        <v>25038</v>
      </c>
      <c r="I1940" s="139"/>
    </row>
    <row r="1941" spans="1:9" ht="15" x14ac:dyDescent="0.2">
      <c r="A1941" s="191" t="str">
        <f t="shared" si="60"/>
        <v>1828</v>
      </c>
      <c r="B1941" s="191"/>
      <c r="C1941" s="191" t="str">
        <f t="shared" si="61"/>
        <v>18280004</v>
      </c>
      <c r="D1941" t="str">
        <f>'Funding Import'!A1943</f>
        <v>RB051828: HAZELMERE INFANT SCH&amp;NURSERY</v>
      </c>
      <c r="E1941" t="str">
        <f>MID('Funding Import'!B1943,2,4)</f>
        <v>0004</v>
      </c>
      <c r="F1941" t="str">
        <f>MID('Funding Import'!B1943,8,50)</f>
        <v>STATEMENTED SEN</v>
      </c>
      <c r="G1941" t="str">
        <f>'Funding Import'!I1943</f>
        <v>Spreadsheet B 394845 20782782 ES043 DP0533 SEN TOP-UP SUM1 SUM-21 ES043 DP0533 SEN TOP-UP SUM1 SUM-21</v>
      </c>
      <c r="H1941">
        <f>'Funding Import'!H1943</f>
        <v>914</v>
      </c>
      <c r="I1941" s="139"/>
    </row>
    <row r="1942" spans="1:9" ht="15" x14ac:dyDescent="0.2">
      <c r="A1942" s="191" t="str">
        <f t="shared" si="60"/>
        <v>1828</v>
      </c>
      <c r="B1942" s="191"/>
      <c r="C1942" s="191" t="str">
        <f t="shared" si="61"/>
        <v>18280004</v>
      </c>
      <c r="D1942" t="str">
        <f>'Funding Import'!A1944</f>
        <v>RB051828: HAZELMERE INFANT SCH&amp;NURSERY</v>
      </c>
      <c r="E1942" t="str">
        <f>MID('Funding Import'!B1944,2,4)</f>
        <v>0004</v>
      </c>
      <c r="F1942" t="str">
        <f>MID('Funding Import'!B1944,8,50)</f>
        <v>STATEMENTED SEN</v>
      </c>
      <c r="G1942" t="str">
        <f>'Funding Import'!I1944</f>
        <v>Spreadsheet B 398914 20926071 ES074 CJ0153 EY SENPREMIUM AUT-20 ES074 CJ0153 EY SENPREMIUM SUM-21</v>
      </c>
      <c r="H1942">
        <f>'Funding Import'!H1944</f>
        <v>1139</v>
      </c>
      <c r="I1942" s="139"/>
    </row>
    <row r="1943" spans="1:9" ht="15" x14ac:dyDescent="0.2">
      <c r="A1943" s="191" t="str">
        <f t="shared" si="60"/>
        <v>1828</v>
      </c>
      <c r="B1943" s="191"/>
      <c r="C1943" s="191" t="str">
        <f t="shared" si="61"/>
        <v>18280004</v>
      </c>
      <c r="D1943" t="str">
        <f>'Funding Import'!A1945</f>
        <v>RB051828: HAZELMERE INFANT SCH&amp;NURSERY</v>
      </c>
      <c r="E1943" t="str">
        <f>MID('Funding Import'!B1945,2,4)</f>
        <v>0004</v>
      </c>
      <c r="F1943" t="str">
        <f>MID('Funding Import'!B1945,8,50)</f>
        <v>STATEMENTED SEN</v>
      </c>
      <c r="G1943" t="str">
        <f>'Funding Import'!I1945</f>
        <v>Spreadsheet B 401820 21143763 ES099 MK0707 SEN TOP-UP SUM2 SUM-21 ES099 MK0707 SEN TOP-UP SUM2 SUM-21</v>
      </c>
      <c r="H1943">
        <f>'Funding Import'!H1945</f>
        <v>1668</v>
      </c>
      <c r="I1943" s="139"/>
    </row>
    <row r="1944" spans="1:9" ht="15" x14ac:dyDescent="0.2">
      <c r="A1944" s="191" t="str">
        <f t="shared" si="60"/>
        <v>1828</v>
      </c>
      <c r="B1944" s="191"/>
      <c r="C1944" s="191" t="str">
        <f t="shared" si="61"/>
        <v>18280004</v>
      </c>
      <c r="D1944" t="str">
        <f>'Funding Import'!A1946</f>
        <v>RB051828: HAZELMERE INFANT SCH&amp;NURSERY</v>
      </c>
      <c r="E1944" t="str">
        <f>MID('Funding Import'!B1946,2,4)</f>
        <v>0004</v>
      </c>
      <c r="F1944" t="str">
        <f>MID('Funding Import'!B1946,8,50)</f>
        <v>STATEMENTED SEN</v>
      </c>
      <c r="G1944" t="str">
        <f>'Funding Import'!I1946</f>
        <v>Spreadsheet B 402843 21179064 ES112 MK0721 EY SENPREMIUM SUM-21 ES112 MK0721 EY SENPREMIUM SUM-21</v>
      </c>
      <c r="H1944">
        <f>'Funding Import'!H1946</f>
        <v>876</v>
      </c>
      <c r="I1944" s="139"/>
    </row>
    <row r="1945" spans="1:9" ht="15" x14ac:dyDescent="0.2">
      <c r="A1945" s="191" t="str">
        <f t="shared" si="60"/>
        <v>1828</v>
      </c>
      <c r="B1945" s="191"/>
      <c r="C1945" s="191" t="str">
        <f t="shared" si="61"/>
        <v>18280004</v>
      </c>
      <c r="D1945" t="str">
        <f>'Funding Import'!A1947</f>
        <v>RB051828: HAZELMERE INFANT SCH&amp;NURSERY</v>
      </c>
      <c r="E1945" t="str">
        <f>MID('Funding Import'!B1947,2,4)</f>
        <v>0004</v>
      </c>
      <c r="F1945" t="str">
        <f>MID('Funding Import'!B1947,8,50)</f>
        <v>STATEMENTED SEN</v>
      </c>
      <c r="G1945" t="str">
        <f>'Funding Import'!I1947</f>
        <v>DL 8658 EY SENPREMIUM AUT-21</v>
      </c>
      <c r="H1945">
        <f>'Funding Import'!H1947</f>
        <v>2328</v>
      </c>
      <c r="I1945" s="139"/>
    </row>
    <row r="1946" spans="1:9" ht="15" x14ac:dyDescent="0.2">
      <c r="A1946" s="191" t="str">
        <f t="shared" si="60"/>
        <v>1828</v>
      </c>
      <c r="B1946" s="191"/>
      <c r="C1946" s="191" t="str">
        <f t="shared" si="61"/>
        <v>18280004</v>
      </c>
      <c r="D1946" t="str">
        <f>'Funding Import'!A1948</f>
        <v>RB051828: HAZELMERE INFANT SCH&amp;NURSERY</v>
      </c>
      <c r="E1946" t="str">
        <f>MID('Funding Import'!B1948,2,4)</f>
        <v>0004</v>
      </c>
      <c r="F1946" t="str">
        <f>MID('Funding Import'!B1948,8,50)</f>
        <v>STATEMENTED SEN</v>
      </c>
      <c r="G1946" t="str">
        <f>'Funding Import'!I1948</f>
        <v>DL 8688 SEN TOP-UP AUT1 AUT-21</v>
      </c>
      <c r="H1946">
        <f>'Funding Import'!H1948</f>
        <v>6723</v>
      </c>
      <c r="I1946" s="139"/>
    </row>
    <row r="1947" spans="1:9" ht="15" x14ac:dyDescent="0.2">
      <c r="A1947" s="191" t="str">
        <f t="shared" si="60"/>
        <v>1828</v>
      </c>
      <c r="B1947" s="191"/>
      <c r="C1947" s="191" t="str">
        <f t="shared" si="61"/>
        <v>18280006</v>
      </c>
      <c r="D1947" t="str">
        <f>'Funding Import'!A1949</f>
        <v>RB051828: HAZELMERE INFANT SCH&amp;NURSERY</v>
      </c>
      <c r="E1947" t="str">
        <f>MID('Funding Import'!B1949,2,4)</f>
        <v>0006</v>
      </c>
      <c r="F1947" t="str">
        <f>MID('Funding Import'!B1949,8,50)</f>
        <v>EXCEPTIONAL COVID COST GRANT</v>
      </c>
      <c r="G1947" t="str">
        <f>'Funding Import'!I1949</f>
        <v>Spreadsheet B 398804 20920024 ES065 DP0556 COVIDEMERGENCY COVIDEM ES065 DP0556 COVIDEMERGENCY COVIDEM</v>
      </c>
      <c r="H1947">
        <f>'Funding Import'!H1949</f>
        <v>5300</v>
      </c>
      <c r="I1947" s="139"/>
    </row>
    <row r="1948" spans="1:9" ht="15" x14ac:dyDescent="0.2">
      <c r="A1948" s="191" t="str">
        <f t="shared" si="60"/>
        <v>1828</v>
      </c>
      <c r="B1948" s="191"/>
      <c r="C1948" s="191" t="str">
        <f t="shared" si="61"/>
        <v>18280006</v>
      </c>
      <c r="D1948" t="str">
        <f>'Funding Import'!A1950</f>
        <v>RB051828: HAZELMERE INFANT SCH&amp;NURSERY</v>
      </c>
      <c r="E1948" t="str">
        <f>MID('Funding Import'!B1950,2,4)</f>
        <v>0006</v>
      </c>
      <c r="F1948" t="str">
        <f>MID('Funding Import'!B1950,8,50)</f>
        <v>EXCEPTIONAL COVID COST GRANT</v>
      </c>
      <c r="G1948" t="str">
        <f>'Funding Import'!I1950</f>
        <v>Spreadsheet B 398807 20920177 ES067 DP0558 FSMADDCOSTSCOVID FSMCOVID ES067 DP0558 FSMADDCOSTSCOVID FSMCOVID</v>
      </c>
      <c r="H1948">
        <f>'Funding Import'!H1950</f>
        <v>7440</v>
      </c>
      <c r="I1948" s="139"/>
    </row>
    <row r="1949" spans="1:9" ht="15" x14ac:dyDescent="0.2">
      <c r="A1949" s="191" t="str">
        <f t="shared" si="60"/>
        <v>1828</v>
      </c>
      <c r="B1949" s="191"/>
      <c r="C1949" s="191" t="str">
        <f t="shared" si="61"/>
        <v>18280006</v>
      </c>
      <c r="D1949" t="str">
        <f>'Funding Import'!A1951</f>
        <v>RB051828: HAZELMERE INFANT SCH&amp;NURSERY</v>
      </c>
      <c r="E1949" t="str">
        <f>MID('Funding Import'!B1951,2,4)</f>
        <v>0006</v>
      </c>
      <c r="F1949" t="str">
        <f>MID('Funding Import'!B1951,8,50)</f>
        <v>EXCEPTIONAL COVID COST GRANT</v>
      </c>
      <c r="G1949" t="str">
        <f>'Funding Import'!I1951</f>
        <v>Spreadsheet B 399778 20982606 Movement from code '0006 to '0012 covid  emergency recode ES089 RM0128 Covid emergency recode</v>
      </c>
      <c r="H1949">
        <f>'Funding Import'!H1951</f>
        <v>-5300</v>
      </c>
      <c r="I1949" s="139"/>
    </row>
    <row r="1950" spans="1:9" ht="15" x14ac:dyDescent="0.2">
      <c r="A1950" s="191" t="str">
        <f t="shared" si="60"/>
        <v>1828</v>
      </c>
      <c r="B1950" s="191"/>
      <c r="C1950" s="191" t="str">
        <f t="shared" si="61"/>
        <v>18280012</v>
      </c>
      <c r="D1950" t="str">
        <f>'Funding Import'!A1952</f>
        <v>RB051828: HAZELMERE INFANT SCH&amp;NURSERY</v>
      </c>
      <c r="E1950" t="str">
        <f>MID('Funding Import'!B1952,2,4)</f>
        <v>0012</v>
      </c>
      <c r="F1950" t="str">
        <f>MID('Funding Import'!B1952,8,50)</f>
        <v>COVID CATCH UP</v>
      </c>
      <c r="G1950" t="str">
        <f>'Funding Import'!I1952</f>
        <v>Spreadsheet B 393409 20716499 ES030 DP0530 COVIDWORK COVIDWOR P2 ES030 DP0530 COVIDWORK COVIDWOR P2</v>
      </c>
      <c r="H1950">
        <f>'Funding Import'!H1952</f>
        <v>3717.36</v>
      </c>
      <c r="I1950" s="139"/>
    </row>
    <row r="1951" spans="1:9" ht="15" x14ac:dyDescent="0.2">
      <c r="A1951" s="191" t="str">
        <f t="shared" si="60"/>
        <v>1828</v>
      </c>
      <c r="B1951" s="191"/>
      <c r="C1951" s="191" t="str">
        <f t="shared" si="61"/>
        <v>18280012</v>
      </c>
      <c r="D1951" t="str">
        <f>'Funding Import'!A1953</f>
        <v>RB051828: HAZELMERE INFANT SCH&amp;NURSERY</v>
      </c>
      <c r="E1951" t="str">
        <f>MID('Funding Import'!B1953,2,4)</f>
        <v>0012</v>
      </c>
      <c r="F1951" t="str">
        <f>MID('Funding Import'!B1953,8,50)</f>
        <v>COVID CATCH UP</v>
      </c>
      <c r="G1951" t="str">
        <f>'Funding Import'!I1953</f>
        <v>Spreadsheet B 399778 20982606 Movement from code '0006 to '0012 covid  emergency recode ES089 RM0128 Covid emergency recode</v>
      </c>
      <c r="H1951">
        <f>'Funding Import'!H1953</f>
        <v>5300</v>
      </c>
      <c r="I1951" s="139"/>
    </row>
    <row r="1952" spans="1:9" ht="15" x14ac:dyDescent="0.2">
      <c r="A1952" s="191" t="str">
        <f t="shared" si="60"/>
        <v>1828</v>
      </c>
      <c r="B1952" s="191"/>
      <c r="C1952" s="191" t="str">
        <f t="shared" si="61"/>
        <v>18280012</v>
      </c>
      <c r="D1952" t="str">
        <f>'Funding Import'!A1954</f>
        <v>RB051828: HAZELMERE INFANT SCH&amp;NURSERY</v>
      </c>
      <c r="E1952" t="str">
        <f>MID('Funding Import'!B1954,2,4)</f>
        <v>0012</v>
      </c>
      <c r="F1952" t="str">
        <f>MID('Funding Import'!B1954,8,50)</f>
        <v>COVID CATCH UP</v>
      </c>
      <c r="G1952" t="str">
        <f>'Funding Import'!I1954</f>
        <v>DL 8645 0012recoveryc 0012RPG</v>
      </c>
      <c r="H1952">
        <f>'Funding Import'!H1954</f>
        <v>2791.25</v>
      </c>
      <c r="I1952" s="139"/>
    </row>
    <row r="1953" spans="1:9" ht="15" x14ac:dyDescent="0.2">
      <c r="A1953" s="191" t="str">
        <f t="shared" si="60"/>
        <v>1828</v>
      </c>
      <c r="B1953" s="191"/>
      <c r="C1953" s="191" t="str">
        <f t="shared" si="61"/>
        <v>18280012</v>
      </c>
      <c r="D1953" t="str">
        <f>'Funding Import'!A1955</f>
        <v>RB051828: HAZELMERE INFANT SCH&amp;NURSERY</v>
      </c>
      <c r="E1953" t="str">
        <f>MID('Funding Import'!B1955,2,4)</f>
        <v>0012</v>
      </c>
      <c r="F1953" t="str">
        <f>MID('Funding Import'!B1955,8,50)</f>
        <v>COVID CATCH UP</v>
      </c>
      <c r="G1953" t="str">
        <f>'Funding Import'!I1955</f>
        <v>DL 8656 0012schoolled 0012SLT</v>
      </c>
      <c r="H1953">
        <f>'Funding Import'!H1955</f>
        <v>1949.06</v>
      </c>
      <c r="I1953" s="139"/>
    </row>
    <row r="1954" spans="1:9" ht="15" x14ac:dyDescent="0.2">
      <c r="A1954" s="191" t="str">
        <f t="shared" si="60"/>
        <v>1828</v>
      </c>
      <c r="B1954" s="191"/>
      <c r="C1954" s="191" t="str">
        <f t="shared" si="61"/>
        <v>18280014</v>
      </c>
      <c r="D1954" t="str">
        <f>'Funding Import'!A1956</f>
        <v>RB051828: HAZELMERE INFANT SCH&amp;NURSERY</v>
      </c>
      <c r="E1954" t="str">
        <f>MID('Funding Import'!B1956,2,4)</f>
        <v>0014</v>
      </c>
      <c r="F1954" t="str">
        <f>MID('Funding Import'!B1956,8,50)</f>
        <v>PUPIL PREMIUM</v>
      </c>
      <c r="G1954" t="str">
        <f>'Funding Import'!I1956</f>
        <v>Spreadsheet B 400831 21077861 ES093 DP0593 SUMMER21PPG SUM21PPG ES093 DP0593 SUMMER21PPG SUM21PPG</v>
      </c>
      <c r="H1954">
        <f>'Funding Import'!H1956</f>
        <v>43152</v>
      </c>
      <c r="I1954" s="139"/>
    </row>
    <row r="1955" spans="1:9" ht="15" x14ac:dyDescent="0.2">
      <c r="A1955" s="191" t="str">
        <f t="shared" si="60"/>
        <v>1828</v>
      </c>
      <c r="B1955" s="191"/>
      <c r="C1955" s="191" t="str">
        <f t="shared" si="61"/>
        <v>18280014</v>
      </c>
      <c r="D1955" t="str">
        <f>'Funding Import'!A1957</f>
        <v>RB051828: HAZELMERE INFANT SCH&amp;NURSERY</v>
      </c>
      <c r="E1955" t="str">
        <f>MID('Funding Import'!B1957,2,4)</f>
        <v>0014</v>
      </c>
      <c r="F1955" t="str">
        <f>MID('Funding Import'!B1957,8,50)</f>
        <v>PUPIL PREMIUM</v>
      </c>
      <c r="G1955" t="str">
        <f>'Funding Import'!I1957</f>
        <v>DL 8701 0014 Pupil Premium Autumn Term 2021</v>
      </c>
      <c r="H1955">
        <f>'Funding Import'!H1957</f>
        <v>34522</v>
      </c>
      <c r="I1955" s="139"/>
    </row>
    <row r="1956" spans="1:9" ht="15" x14ac:dyDescent="0.2">
      <c r="A1956" s="191" t="str">
        <f t="shared" si="60"/>
        <v>1828</v>
      </c>
      <c r="B1956" s="191"/>
      <c r="C1956" s="191" t="str">
        <f t="shared" si="61"/>
        <v>18280018</v>
      </c>
      <c r="D1956" t="str">
        <f>'Funding Import'!A1958</f>
        <v>RB051828: HAZELMERE INFANT SCH&amp;NURSERY</v>
      </c>
      <c r="E1956" t="str">
        <f>MID('Funding Import'!B1958,2,4)</f>
        <v>0018</v>
      </c>
      <c r="F1956" t="str">
        <f>MID('Funding Import'!B1958,8,50)</f>
        <v>ADDITIONAL GRANT INCOME</v>
      </c>
      <c r="G1956" t="str">
        <f>'Funding Import'!I1958</f>
        <v>Spreadsheet B 393531 20728061 ES032 RM0087 PE GRANT APR 21 ES032 RM0087 PE GRANT APR 21</v>
      </c>
      <c r="H1956">
        <f>'Funding Import'!H1958</f>
        <v>7162</v>
      </c>
      <c r="I1956" s="139"/>
    </row>
    <row r="1957" spans="1:9" ht="15" x14ac:dyDescent="0.2">
      <c r="A1957" s="191" t="str">
        <f t="shared" si="60"/>
        <v>1828</v>
      </c>
      <c r="B1957" s="191"/>
      <c r="C1957" s="191" t="str">
        <f t="shared" si="61"/>
        <v>18280018</v>
      </c>
      <c r="D1957" t="str">
        <f>'Funding Import'!A1959</f>
        <v>RB051828: HAZELMERE INFANT SCH&amp;NURSERY</v>
      </c>
      <c r="E1957" t="str">
        <f>MID('Funding Import'!B1959,2,4)</f>
        <v>0018</v>
      </c>
      <c r="F1957" t="str">
        <f>MID('Funding Import'!B1959,8,50)</f>
        <v>ADDITIONAL GRANT INCOME</v>
      </c>
      <c r="G1957" t="str">
        <f>'Funding Import'!I1959</f>
        <v>Spreadsheet B 399769 20981730 UIFSM JULY21 UIFSM 21 ES085 RM0124 UIFSM JULY21 UIFSM 21</v>
      </c>
      <c r="H1957">
        <f>'Funding Import'!H1959</f>
        <v>26269</v>
      </c>
      <c r="I1957" s="139"/>
    </row>
    <row r="1958" spans="1:9" ht="15" x14ac:dyDescent="0.2">
      <c r="A1958" s="191" t="str">
        <f t="shared" si="60"/>
        <v>1828</v>
      </c>
      <c r="B1958" s="191"/>
      <c r="C1958" s="191" t="str">
        <f t="shared" si="61"/>
        <v>18280018</v>
      </c>
      <c r="D1958" t="str">
        <f>'Funding Import'!A1960</f>
        <v>RB051828: HAZELMERE INFANT SCH&amp;NURSERY</v>
      </c>
      <c r="E1958" t="str">
        <f>MID('Funding Import'!B1960,2,4)</f>
        <v>0018</v>
      </c>
      <c r="F1958" t="str">
        <f>MID('Funding Import'!B1960,8,50)</f>
        <v>ADDITIONAL GRANT INCOME</v>
      </c>
      <c r="G1958" t="str">
        <f>'Funding Import'!I1960</f>
        <v>DL 8673 PE GRANT OCT21 0018PE</v>
      </c>
      <c r="H1958">
        <f>'Funding Import'!H1960</f>
        <v>9981</v>
      </c>
      <c r="I1958" s="139"/>
    </row>
    <row r="1959" spans="1:9" ht="15" x14ac:dyDescent="0.2">
      <c r="A1959" s="191" t="str">
        <f t="shared" si="60"/>
        <v>1828</v>
      </c>
      <c r="B1959" s="191"/>
      <c r="C1959" s="191" t="str">
        <f t="shared" si="61"/>
        <v>18280026</v>
      </c>
      <c r="D1959" t="str">
        <f>'Funding Import'!A1961</f>
        <v>RB051828: HAZELMERE INFANT SCH&amp;NURSERY</v>
      </c>
      <c r="E1959" t="str">
        <f>MID('Funding Import'!B1961,2,4)</f>
        <v>0026</v>
      </c>
      <c r="F1959" t="str">
        <f>MID('Funding Import'!B1961,8,50)</f>
        <v>NOTIONAL SEN FUNDING</v>
      </c>
      <c r="G1959" t="str">
        <f>'Funding Import'!I1961</f>
        <v>Spreadsheet B 391732 20639856 ES012 MK0514 10026 NOTIONAL SEN ES012 MK0514 10026 NOTIONAL SEN</v>
      </c>
      <c r="H1959">
        <f>'Funding Import'!H1961</f>
        <v>138886</v>
      </c>
      <c r="I1959" s="139"/>
    </row>
    <row r="1960" spans="1:9" ht="15" x14ac:dyDescent="0.2">
      <c r="A1960" s="191" t="str">
        <f t="shared" si="60"/>
        <v>1832</v>
      </c>
      <c r="B1960" s="191"/>
      <c r="C1960" s="191" t="str">
        <f t="shared" si="61"/>
        <v>18320001</v>
      </c>
      <c r="D1960" t="str">
        <f>'Funding Import'!A1962</f>
        <v>RB051832: KENDALL COE PRIMARY SCHOOL</v>
      </c>
      <c r="E1960" t="str">
        <f>MID('Funding Import'!B1962,2,4)</f>
        <v>0001</v>
      </c>
      <c r="F1960" t="str">
        <f>MID('Funding Import'!B1962,8,50)</f>
        <v>FORMULA FUNDED (EXCL RATES)</v>
      </c>
      <c r="G1960" t="str">
        <f>'Funding Import'!I1962</f>
        <v>Spreadsheet B 391145 20630885 ES006 MK0508 10001 FORMULA FUNDED ES006 MK0508 10001 FORMULA FUNDED</v>
      </c>
      <c r="H1960">
        <f>'Funding Import'!H1962</f>
        <v>801138</v>
      </c>
      <c r="I1960" s="139"/>
    </row>
    <row r="1961" spans="1:9" ht="15" x14ac:dyDescent="0.2">
      <c r="A1961" s="191" t="str">
        <f t="shared" si="60"/>
        <v>1832</v>
      </c>
      <c r="B1961" s="191"/>
      <c r="C1961" s="191" t="str">
        <f t="shared" si="61"/>
        <v>18320002</v>
      </c>
      <c r="D1961" t="str">
        <f>'Funding Import'!A1963</f>
        <v>RB051832: KENDALL COE PRIMARY SCHOOL</v>
      </c>
      <c r="E1961" t="str">
        <f>MID('Funding Import'!B1963,2,4)</f>
        <v>0002</v>
      </c>
      <c r="F1961" t="str">
        <f>MID('Funding Import'!B1963,8,50)</f>
        <v>RATES</v>
      </c>
      <c r="G1961" t="str">
        <f>'Funding Import'!I1963</f>
        <v>Spreadsheet B 391137 20630756 ES007 MK0509 10002 RATES ES007 MK0509 10002 RATES</v>
      </c>
      <c r="H1961">
        <f>'Funding Import'!H1963</f>
        <v>18359</v>
      </c>
      <c r="I1961" s="139"/>
    </row>
    <row r="1962" spans="1:9" ht="15" x14ac:dyDescent="0.2">
      <c r="A1962" s="191" t="str">
        <f t="shared" si="60"/>
        <v>1832</v>
      </c>
      <c r="B1962" s="191"/>
      <c r="C1962" s="191" t="str">
        <f t="shared" si="61"/>
        <v>18320003</v>
      </c>
      <c r="D1962" t="str">
        <f>'Funding Import'!A1964</f>
        <v>RB051832: KENDALL COE PRIMARY SCHOOL</v>
      </c>
      <c r="E1962" t="str">
        <f>MID('Funding Import'!B1964,2,4)</f>
        <v>0003</v>
      </c>
      <c r="F1962" t="str">
        <f>MID('Funding Import'!B1964,8,50)</f>
        <v>BROUGHT FORWARD</v>
      </c>
      <c r="G1962" t="str">
        <f>'Funding Import'!I1964</f>
        <v>Spreadsheet B 394797 20778211 ES055 MK0568 10003 OPENING BALANCES ES055 MK0568 10003 OPENING BALANCES</v>
      </c>
      <c r="H1962">
        <f>'Funding Import'!H1964</f>
        <v>166047.79999999999</v>
      </c>
      <c r="I1962" s="139"/>
    </row>
    <row r="1963" spans="1:9" ht="15" x14ac:dyDescent="0.2">
      <c r="A1963" s="191" t="str">
        <f t="shared" si="60"/>
        <v>1832</v>
      </c>
      <c r="B1963" s="191"/>
      <c r="C1963" s="191" t="str">
        <f t="shared" si="61"/>
        <v>18320004</v>
      </c>
      <c r="D1963" t="str">
        <f>'Funding Import'!A1965</f>
        <v>RB051832: KENDALL COE PRIMARY SCHOOL</v>
      </c>
      <c r="E1963" t="str">
        <f>MID('Funding Import'!B1965,2,4)</f>
        <v>0004</v>
      </c>
      <c r="F1963" t="str">
        <f>MID('Funding Import'!B1965,8,50)</f>
        <v>STATEMENTED SEN</v>
      </c>
      <c r="G1963" t="str">
        <f>'Funding Import'!I1965</f>
        <v>Spreadsheet B 391144 20630818 ES009 MK0511 10004 EHCP ES009 MK0511 10004 EHCP</v>
      </c>
      <c r="H1963">
        <f>'Funding Import'!H1965</f>
        <v>4095</v>
      </c>
      <c r="I1963" s="139"/>
    </row>
    <row r="1964" spans="1:9" ht="15" x14ac:dyDescent="0.2">
      <c r="A1964" s="191" t="str">
        <f t="shared" si="60"/>
        <v>1832</v>
      </c>
      <c r="B1964" s="191"/>
      <c r="C1964" s="191" t="str">
        <f t="shared" si="61"/>
        <v>18320004</v>
      </c>
      <c r="D1964" t="str">
        <f>'Funding Import'!A1966</f>
        <v>RB051832: KENDALL COE PRIMARY SCHOOL</v>
      </c>
      <c r="E1964" t="str">
        <f>MID('Funding Import'!B1966,2,4)</f>
        <v>0004</v>
      </c>
      <c r="F1964" t="str">
        <f>MID('Funding Import'!B1966,8,50)</f>
        <v>STATEMENTED SEN</v>
      </c>
      <c r="G1964" t="str">
        <f>'Funding Import'!I1966</f>
        <v>DL 8688 SEN TOP-UP AUT1 AUT-21</v>
      </c>
      <c r="H1964">
        <f>'Funding Import'!H1966</f>
        <v>8453</v>
      </c>
      <c r="I1964" s="139"/>
    </row>
    <row r="1965" spans="1:9" ht="15" x14ac:dyDescent="0.2">
      <c r="A1965" s="191" t="str">
        <f t="shared" si="60"/>
        <v>1832</v>
      </c>
      <c r="B1965" s="191"/>
      <c r="C1965" s="191" t="str">
        <f t="shared" si="61"/>
        <v>18320006</v>
      </c>
      <c r="D1965" t="str">
        <f>'Funding Import'!A1967</f>
        <v>RB051832: KENDALL COE PRIMARY SCHOOL</v>
      </c>
      <c r="E1965" t="str">
        <f>MID('Funding Import'!B1967,2,4)</f>
        <v>0006</v>
      </c>
      <c r="F1965" t="str">
        <f>MID('Funding Import'!B1967,8,50)</f>
        <v>EXCEPTIONAL COVID COST GRANT</v>
      </c>
      <c r="G1965" t="str">
        <f>'Funding Import'!I1967</f>
        <v>Spreadsheet B 398804 20920024 ES065 DP0556 COVIDEMERGENCY COVIDEM ES065 DP0556 COVIDEMERGENCY COVIDEM</v>
      </c>
      <c r="H1965">
        <f>'Funding Import'!H1967</f>
        <v>6930</v>
      </c>
      <c r="I1965" s="139"/>
    </row>
    <row r="1966" spans="1:9" ht="15" x14ac:dyDescent="0.2">
      <c r="A1966" s="191" t="str">
        <f t="shared" si="60"/>
        <v>1832</v>
      </c>
      <c r="B1966" s="191"/>
      <c r="C1966" s="191" t="str">
        <f t="shared" si="61"/>
        <v>18320006</v>
      </c>
      <c r="D1966" t="str">
        <f>'Funding Import'!A1968</f>
        <v>RB051832: KENDALL COE PRIMARY SCHOOL</v>
      </c>
      <c r="E1966" t="str">
        <f>MID('Funding Import'!B1968,2,4)</f>
        <v>0006</v>
      </c>
      <c r="F1966" t="str">
        <f>MID('Funding Import'!B1968,8,50)</f>
        <v>EXCEPTIONAL COVID COST GRANT</v>
      </c>
      <c r="G1966" t="str">
        <f>'Funding Import'!I1968</f>
        <v>Spreadsheet B 398807 20920177 ES067 DP0558 FSMADDCOSTSCOVID FSMCOVID ES067 DP0558 FSMADDCOSTSCOVID FSMCOVID</v>
      </c>
      <c r="H1966">
        <f>'Funding Import'!H1968</f>
        <v>705</v>
      </c>
      <c r="I1966" s="139"/>
    </row>
    <row r="1967" spans="1:9" ht="15" x14ac:dyDescent="0.2">
      <c r="A1967" s="191" t="str">
        <f t="shared" si="60"/>
        <v>1832</v>
      </c>
      <c r="B1967" s="191"/>
      <c r="C1967" s="191" t="str">
        <f t="shared" si="61"/>
        <v>18320006</v>
      </c>
      <c r="D1967" t="str">
        <f>'Funding Import'!A1969</f>
        <v>RB051832: KENDALL COE PRIMARY SCHOOL</v>
      </c>
      <c r="E1967" t="str">
        <f>MID('Funding Import'!B1969,2,4)</f>
        <v>0006</v>
      </c>
      <c r="F1967" t="str">
        <f>MID('Funding Import'!B1969,8,50)</f>
        <v>EXCEPTIONAL COVID COST GRANT</v>
      </c>
      <c r="G1967" t="str">
        <f>'Funding Import'!I1969</f>
        <v>Spreadsheet B 399778 20982606 Movement from code '0006 to '0012 covid  emergency recode ES089 RM0128 Covid emergency recode</v>
      </c>
      <c r="H1967">
        <f>'Funding Import'!H1969</f>
        <v>-6930</v>
      </c>
      <c r="I1967" s="139"/>
    </row>
    <row r="1968" spans="1:9" ht="15" x14ac:dyDescent="0.2">
      <c r="A1968" s="191" t="str">
        <f t="shared" si="60"/>
        <v>1832</v>
      </c>
      <c r="B1968" s="191"/>
      <c r="C1968" s="191" t="str">
        <f t="shared" si="61"/>
        <v>18320012</v>
      </c>
      <c r="D1968" t="str">
        <f>'Funding Import'!A1970</f>
        <v>RB051832: KENDALL COE PRIMARY SCHOOL</v>
      </c>
      <c r="E1968" t="str">
        <f>MID('Funding Import'!B1970,2,4)</f>
        <v>0012</v>
      </c>
      <c r="F1968" t="str">
        <f>MID('Funding Import'!B1970,8,50)</f>
        <v>COVID CATCH UP</v>
      </c>
      <c r="G1968" t="str">
        <f>'Funding Import'!I1970</f>
        <v>Spreadsheet B 399778 20982606 Movement from code '0006 to '0012 covid  emergency recode ES089 RM0128 Covid emergency recode</v>
      </c>
      <c r="H1968">
        <f>'Funding Import'!H1970</f>
        <v>6930</v>
      </c>
      <c r="I1968" s="139"/>
    </row>
    <row r="1969" spans="1:9" ht="15" x14ac:dyDescent="0.2">
      <c r="A1969" s="191" t="str">
        <f t="shared" si="60"/>
        <v>1832</v>
      </c>
      <c r="B1969" s="191"/>
      <c r="C1969" s="191" t="str">
        <f t="shared" si="61"/>
        <v>18320012</v>
      </c>
      <c r="D1969" t="str">
        <f>'Funding Import'!A1971</f>
        <v>RB051832: KENDALL COE PRIMARY SCHOOL</v>
      </c>
      <c r="E1969" t="str">
        <f>MID('Funding Import'!B1971,2,4)</f>
        <v>0012</v>
      </c>
      <c r="F1969" t="str">
        <f>MID('Funding Import'!B1971,8,50)</f>
        <v>COVID CATCH UP</v>
      </c>
      <c r="G1969" t="str">
        <f>'Funding Import'!I1971</f>
        <v>DL 8645 0012recoveryc 0012RPG</v>
      </c>
      <c r="H1969">
        <f>'Funding Import'!H1971</f>
        <v>1558.75</v>
      </c>
      <c r="I1969" s="139"/>
    </row>
    <row r="1970" spans="1:9" ht="15" x14ac:dyDescent="0.2">
      <c r="A1970" s="191" t="str">
        <f t="shared" si="60"/>
        <v>1832</v>
      </c>
      <c r="B1970" s="191"/>
      <c r="C1970" s="191" t="str">
        <f t="shared" si="61"/>
        <v>18320012</v>
      </c>
      <c r="D1970" t="str">
        <f>'Funding Import'!A1972</f>
        <v>RB051832: KENDALL COE PRIMARY SCHOOL</v>
      </c>
      <c r="E1970" t="str">
        <f>MID('Funding Import'!B1972,2,4)</f>
        <v>0012</v>
      </c>
      <c r="F1970" t="str">
        <f>MID('Funding Import'!B1972,8,50)</f>
        <v>COVID CATCH UP</v>
      </c>
      <c r="G1970" t="str">
        <f>'Funding Import'!I1972</f>
        <v>DL 8656 0012schoolled 0012SLT</v>
      </c>
      <c r="H1970">
        <f>'Funding Import'!H1972</f>
        <v>1476.56</v>
      </c>
      <c r="I1970" s="139"/>
    </row>
    <row r="1971" spans="1:9" ht="15" x14ac:dyDescent="0.2">
      <c r="A1971" s="191" t="str">
        <f t="shared" si="60"/>
        <v>1832</v>
      </c>
      <c r="B1971" s="191"/>
      <c r="C1971" s="191" t="str">
        <f t="shared" si="61"/>
        <v>18320014</v>
      </c>
      <c r="D1971" t="str">
        <f>'Funding Import'!A1973</f>
        <v>RB051832: KENDALL COE PRIMARY SCHOOL</v>
      </c>
      <c r="E1971" t="str">
        <f>MID('Funding Import'!B1973,2,4)</f>
        <v>0014</v>
      </c>
      <c r="F1971" t="str">
        <f>MID('Funding Import'!B1973,8,50)</f>
        <v>PUPIL PREMIUM</v>
      </c>
      <c r="G1971" t="str">
        <f>'Funding Import'!I1973</f>
        <v>Spreadsheet B 400831 21077861 ES093 DP0593 SUMMER21PPG SUM21PPG ES093 DP0593 SUMMER21PPG SUM21PPG</v>
      </c>
      <c r="H1971">
        <f>'Funding Import'!H1973</f>
        <v>24644</v>
      </c>
      <c r="I1971" s="139"/>
    </row>
    <row r="1972" spans="1:9" ht="15" x14ac:dyDescent="0.2">
      <c r="A1972" s="191" t="str">
        <f t="shared" si="60"/>
        <v>1832</v>
      </c>
      <c r="B1972" s="191"/>
      <c r="C1972" s="191" t="str">
        <f t="shared" si="61"/>
        <v>18320014</v>
      </c>
      <c r="D1972" t="str">
        <f>'Funding Import'!A1974</f>
        <v>RB051832: KENDALL COE PRIMARY SCHOOL</v>
      </c>
      <c r="E1972" t="str">
        <f>MID('Funding Import'!B1974,2,4)</f>
        <v>0014</v>
      </c>
      <c r="F1972" t="str">
        <f>MID('Funding Import'!B1974,8,50)</f>
        <v>PUPIL PREMIUM</v>
      </c>
      <c r="G1972" t="str">
        <f>'Funding Import'!I1974</f>
        <v>DL 8701 0014 Pupil Premium Autumn Term 2021</v>
      </c>
      <c r="H1972">
        <f>'Funding Import'!H1974</f>
        <v>19715</v>
      </c>
      <c r="I1972" s="139"/>
    </row>
    <row r="1973" spans="1:9" ht="15" x14ac:dyDescent="0.2">
      <c r="A1973" s="191" t="str">
        <f t="shared" si="60"/>
        <v>1832</v>
      </c>
      <c r="B1973" s="191"/>
      <c r="C1973" s="191" t="str">
        <f t="shared" si="61"/>
        <v>18320018</v>
      </c>
      <c r="D1973" t="str">
        <f>'Funding Import'!A1975</f>
        <v>RB051832: KENDALL COE PRIMARY SCHOOL</v>
      </c>
      <c r="E1973" t="str">
        <f>MID('Funding Import'!B1975,2,4)</f>
        <v>0018</v>
      </c>
      <c r="F1973" t="str">
        <f>MID('Funding Import'!B1975,8,50)</f>
        <v>ADDITIONAL GRANT INCOME</v>
      </c>
      <c r="G1973" t="str">
        <f>'Funding Import'!I1975</f>
        <v>Spreadsheet B 393531 20728061 ES032 RM0087 PE GRANT APR 21 ES032 RM0087 PE GRANT APR 21</v>
      </c>
      <c r="H1973">
        <f>'Funding Import'!H1975</f>
        <v>7417</v>
      </c>
      <c r="I1973" s="139"/>
    </row>
    <row r="1974" spans="1:9" ht="15" x14ac:dyDescent="0.2">
      <c r="A1974" s="191" t="str">
        <f t="shared" si="60"/>
        <v>1832</v>
      </c>
      <c r="B1974" s="191"/>
      <c r="C1974" s="191" t="str">
        <f t="shared" si="61"/>
        <v>18320018</v>
      </c>
      <c r="D1974" t="str">
        <f>'Funding Import'!A1976</f>
        <v>RB051832: KENDALL COE PRIMARY SCHOOL</v>
      </c>
      <c r="E1974" t="str">
        <f>MID('Funding Import'!B1976,2,4)</f>
        <v>0018</v>
      </c>
      <c r="F1974" t="str">
        <f>MID('Funding Import'!B1976,8,50)</f>
        <v>ADDITIONAL GRANT INCOME</v>
      </c>
      <c r="G1974" t="str">
        <f>'Funding Import'!I1976</f>
        <v>Spreadsheet B 399769 20981730 UIFSM JULY21 UIFSM 21 ES085 RM0124 UIFSM JULY21 UIFSM 21</v>
      </c>
      <c r="H1974">
        <f>'Funding Import'!H1976</f>
        <v>31364</v>
      </c>
      <c r="I1974" s="139"/>
    </row>
    <row r="1975" spans="1:9" ht="15" x14ac:dyDescent="0.2">
      <c r="A1975" s="191" t="str">
        <f t="shared" si="60"/>
        <v>1832</v>
      </c>
      <c r="B1975" s="191"/>
      <c r="C1975" s="191" t="str">
        <f t="shared" si="61"/>
        <v>18320018</v>
      </c>
      <c r="D1975" t="str">
        <f>'Funding Import'!A1977</f>
        <v>RB051832: KENDALL COE PRIMARY SCHOOL</v>
      </c>
      <c r="E1975" t="str">
        <f>MID('Funding Import'!B1977,2,4)</f>
        <v>0018</v>
      </c>
      <c r="F1975" t="str">
        <f>MID('Funding Import'!B1977,8,50)</f>
        <v>ADDITIONAL GRANT INCOME</v>
      </c>
      <c r="G1975" t="str">
        <f>'Funding Import'!I1977</f>
        <v>DL 8673 PE GRANT OCT21 0018PE</v>
      </c>
      <c r="H1975">
        <f>'Funding Import'!H1977</f>
        <v>10366</v>
      </c>
      <c r="I1975" s="139"/>
    </row>
    <row r="1976" spans="1:9" ht="15" x14ac:dyDescent="0.2">
      <c r="A1976" s="191" t="str">
        <f t="shared" si="60"/>
        <v>1832</v>
      </c>
      <c r="B1976" s="191"/>
      <c r="C1976" s="191" t="str">
        <f t="shared" si="61"/>
        <v>18320026</v>
      </c>
      <c r="D1976" t="str">
        <f>'Funding Import'!A1978</f>
        <v>RB051832: KENDALL COE PRIMARY SCHOOL</v>
      </c>
      <c r="E1976" t="str">
        <f>MID('Funding Import'!B1978,2,4)</f>
        <v>0026</v>
      </c>
      <c r="F1976" t="str">
        <f>MID('Funding Import'!B1978,8,50)</f>
        <v>NOTIONAL SEN FUNDING</v>
      </c>
      <c r="G1976" t="str">
        <f>'Funding Import'!I1978</f>
        <v>Spreadsheet B 391732 20639856 ES012 MK0514 10026 NOTIONAL SEN ES012 MK0514 10026 NOTIONAL SEN</v>
      </c>
      <c r="H1976">
        <f>'Funding Import'!H1978</f>
        <v>124660</v>
      </c>
      <c r="I1976" s="139"/>
    </row>
    <row r="1977" spans="1:9" ht="15" x14ac:dyDescent="0.2">
      <c r="A1977" s="191" t="str">
        <f t="shared" si="60"/>
        <v>1836</v>
      </c>
      <c r="B1977" s="191"/>
      <c r="C1977" s="191" t="str">
        <f t="shared" si="61"/>
        <v>18360001</v>
      </c>
      <c r="D1977" t="str">
        <f>'Funding Import'!A1979</f>
        <v>RB051836: KING'S FORD INFANT SCH&amp;NURSERY</v>
      </c>
      <c r="E1977" t="str">
        <f>MID('Funding Import'!B1979,2,4)</f>
        <v>0001</v>
      </c>
      <c r="F1977" t="str">
        <f>MID('Funding Import'!B1979,8,50)</f>
        <v>FORMULA FUNDED (EXCL RATES)</v>
      </c>
      <c r="G1977" t="str">
        <f>'Funding Import'!I1979</f>
        <v>Spreadsheet B 391145 20630885 ES006 MK0508 10001 FORMULA FUNDED ES006 MK0508 10001 FORMULA FUNDED</v>
      </c>
      <c r="H1977">
        <f>'Funding Import'!H1979</f>
        <v>662183</v>
      </c>
      <c r="I1977" s="139"/>
    </row>
    <row r="1978" spans="1:9" ht="15" x14ac:dyDescent="0.2">
      <c r="A1978" s="191" t="str">
        <f t="shared" si="60"/>
        <v>1836</v>
      </c>
      <c r="B1978" s="191"/>
      <c r="C1978" s="191" t="str">
        <f t="shared" si="61"/>
        <v>18360001</v>
      </c>
      <c r="D1978" t="str">
        <f>'Funding Import'!A1980</f>
        <v>RB051836: KING'S FORD INFANT SCH&amp;NURSERY</v>
      </c>
      <c r="E1978" t="str">
        <f>MID('Funding Import'!B1980,2,4)</f>
        <v>0001</v>
      </c>
      <c r="F1978" t="str">
        <f>MID('Funding Import'!B1980,8,50)</f>
        <v>FORMULA FUNDED (EXCL RATES)</v>
      </c>
      <c r="G1978" t="str">
        <f>'Funding Import'!I1980</f>
        <v>Spreadsheet B 390086 20589725 ES001 DP0515 FEEE234 SUM21INT ES001 DP0515 FEEE234 SUM21INT</v>
      </c>
      <c r="H1978">
        <f>'Funding Import'!H1980</f>
        <v>19851.02</v>
      </c>
      <c r="I1978" s="139"/>
    </row>
    <row r="1979" spans="1:9" ht="15" x14ac:dyDescent="0.2">
      <c r="A1979" s="191" t="str">
        <f t="shared" si="60"/>
        <v>1836</v>
      </c>
      <c r="B1979" s="191"/>
      <c r="C1979" s="191" t="str">
        <f t="shared" si="61"/>
        <v>18360001</v>
      </c>
      <c r="D1979" t="str">
        <f>'Funding Import'!A1981</f>
        <v>RB051836: KING'S FORD INFANT SCH&amp;NURSERY</v>
      </c>
      <c r="E1979" t="str">
        <f>MID('Funding Import'!B1981,2,4)</f>
        <v>0001</v>
      </c>
      <c r="F1979" t="str">
        <f>MID('Funding Import'!B1981,8,50)</f>
        <v>FORMULA FUNDED (EXCL RATES)</v>
      </c>
      <c r="G1979" t="str">
        <f>'Funding Import'!I1981</f>
        <v>Spreadsheet B 393405 20716327 ES028 DP0528 TeachPensionGrnt PensionG P2 ES028 DP0528 TeachPensionGrnt PensionG P2</v>
      </c>
      <c r="H1979">
        <f>'Funding Import'!H1981</f>
        <v>1993</v>
      </c>
      <c r="I1979" s="139"/>
    </row>
    <row r="1980" spans="1:9" ht="15" x14ac:dyDescent="0.2">
      <c r="A1980" s="191" t="str">
        <f t="shared" si="60"/>
        <v>1836</v>
      </c>
      <c r="B1980" s="191"/>
      <c r="C1980" s="191" t="str">
        <f t="shared" si="61"/>
        <v>18360001</v>
      </c>
      <c r="D1980" t="str">
        <f>'Funding Import'!A1982</f>
        <v>RB051836: KING'S FORD INFANT SCH&amp;NURSERY</v>
      </c>
      <c r="E1980" t="str">
        <f>MID('Funding Import'!B1982,2,4)</f>
        <v>0001</v>
      </c>
      <c r="F1980" t="str">
        <f>MID('Funding Import'!B1982,8,50)</f>
        <v>FORMULA FUNDED (EXCL RATES)</v>
      </c>
      <c r="G1980" t="str">
        <f>'Funding Import'!I1982</f>
        <v>Spreadsheet B 393406 20716356 ES029 DP0529 TeachersPayGrant TPG21-22 P2 ES029 DP0529 TeachersPayGrant TPG21-22 P2</v>
      </c>
      <c r="H1980">
        <f>'Funding Import'!H1982</f>
        <v>705</v>
      </c>
      <c r="I1980" s="139"/>
    </row>
    <row r="1981" spans="1:9" ht="15" x14ac:dyDescent="0.2">
      <c r="A1981" s="191" t="str">
        <f t="shared" si="60"/>
        <v>1836</v>
      </c>
      <c r="B1981" s="191"/>
      <c r="C1981" s="191" t="str">
        <f t="shared" si="61"/>
        <v>18360001</v>
      </c>
      <c r="D1981" t="str">
        <f>'Funding Import'!A1983</f>
        <v>RB051836: KING'S FORD INFANT SCH&amp;NURSERY</v>
      </c>
      <c r="E1981" t="str">
        <f>MID('Funding Import'!B1983,2,4)</f>
        <v>0001</v>
      </c>
      <c r="F1981" t="str">
        <f>MID('Funding Import'!B1983,8,50)</f>
        <v>FORMULA FUNDED (EXCL RATES)</v>
      </c>
      <c r="G1981" t="str">
        <f>'Funding Import'!I1983</f>
        <v>Spreadsheet B 395854 20828626 ES053 MK0591 FEEE234 SUM21ACT ES053 MK0591 FEEE234 SUM21ACT</v>
      </c>
      <c r="H1981">
        <f>'Funding Import'!H1983</f>
        <v>23761.78</v>
      </c>
      <c r="I1981" s="139"/>
    </row>
    <row r="1982" spans="1:9" ht="15" x14ac:dyDescent="0.2">
      <c r="A1982" s="191" t="str">
        <f t="shared" si="60"/>
        <v>1836</v>
      </c>
      <c r="B1982" s="191"/>
      <c r="C1982" s="191" t="str">
        <f t="shared" si="61"/>
        <v>18360001</v>
      </c>
      <c r="D1982" t="str">
        <f>'Funding Import'!A1984</f>
        <v>RB051836: KING'S FORD INFANT SCH&amp;NURSERY</v>
      </c>
      <c r="E1982" t="str">
        <f>MID('Funding Import'!B1984,2,4)</f>
        <v>0001</v>
      </c>
      <c r="F1982" t="str">
        <f>MID('Funding Import'!B1984,8,50)</f>
        <v>FORMULA FUNDED (EXCL RATES)</v>
      </c>
      <c r="G1982" t="str">
        <f>'Funding Import'!I1984</f>
        <v>Spreadsheet B 399874 21002937 FEEE234 Summer 2021 AMENDMENT ES088 RM0132 FEEE234 Summer 2021 AMENDMENT</v>
      </c>
      <c r="H1982">
        <f>'Funding Import'!H1984</f>
        <v>873.6</v>
      </c>
      <c r="I1982" s="139"/>
    </row>
    <row r="1983" spans="1:9" ht="15" x14ac:dyDescent="0.2">
      <c r="A1983" s="191" t="str">
        <f t="shared" si="60"/>
        <v>1836</v>
      </c>
      <c r="B1983" s="191"/>
      <c r="C1983" s="191" t="str">
        <f t="shared" si="61"/>
        <v>18360001</v>
      </c>
      <c r="D1983" t="str">
        <f>'Funding Import'!A1985</f>
        <v>RB051836: KING'S FORD INFANT SCH&amp;NURSERY</v>
      </c>
      <c r="E1983" t="str">
        <f>MID('Funding Import'!B1985,2,4)</f>
        <v>0001</v>
      </c>
      <c r="F1983" t="str">
        <f>MID('Funding Import'!B1985,8,50)</f>
        <v>FORMULA FUNDED (EXCL RATES)</v>
      </c>
      <c r="G1983" t="str">
        <f>'Funding Import'!I1985</f>
        <v>Spreadsheet B 401824 21143798 ES100 MK0709  FEEE234 AUT21INT ES100 MK0709  FEEE234 AUT21INT</v>
      </c>
      <c r="H1983">
        <f>'Funding Import'!H1985</f>
        <v>5170.2</v>
      </c>
      <c r="I1983" s="139"/>
    </row>
    <row r="1984" spans="1:9" ht="15" x14ac:dyDescent="0.2">
      <c r="A1984" s="191" t="str">
        <f t="shared" si="60"/>
        <v>1836</v>
      </c>
      <c r="B1984" s="191"/>
      <c r="C1984" s="191" t="str">
        <f t="shared" si="61"/>
        <v>18360001</v>
      </c>
      <c r="D1984" t="str">
        <f>'Funding Import'!A1986</f>
        <v>RB051836: KING'S FORD INFANT SCH&amp;NURSERY</v>
      </c>
      <c r="E1984" t="str">
        <f>MID('Funding Import'!B1986,2,4)</f>
        <v>0001</v>
      </c>
      <c r="F1984" t="str">
        <f>MID('Funding Import'!B1986,8,50)</f>
        <v>FORMULA FUNDED (EXCL RATES)</v>
      </c>
      <c r="G1984" t="str">
        <f>'Funding Import'!I1986</f>
        <v>DL 8652 FEEE234 AUT21ACT</v>
      </c>
      <c r="H1984">
        <f>'Funding Import'!H1986</f>
        <v>25137</v>
      </c>
      <c r="I1984" s="139"/>
    </row>
    <row r="1985" spans="1:9" ht="15" x14ac:dyDescent="0.2">
      <c r="A1985" s="191" t="str">
        <f t="shared" si="60"/>
        <v>1836</v>
      </c>
      <c r="B1985" s="191"/>
      <c r="C1985" s="191" t="str">
        <f t="shared" si="61"/>
        <v>18360001</v>
      </c>
      <c r="D1985" t="str">
        <f>'Funding Import'!A1987</f>
        <v>RB051836: KING'S FORD INFANT SCH&amp;NURSERY</v>
      </c>
      <c r="E1985" t="str">
        <f>MID('Funding Import'!B1987,2,4)</f>
        <v>0001</v>
      </c>
      <c r="F1985" t="str">
        <f>MID('Funding Import'!B1987,8,50)</f>
        <v>FORMULA FUNDED (EXCL RATES)</v>
      </c>
      <c r="G1985" t="str">
        <f>'Funding Import'!I1987</f>
        <v>DL 8678 TeachPensionGrnt 0001TPEC</v>
      </c>
      <c r="H1985">
        <f>'Funding Import'!H1987</f>
        <v>2790</v>
      </c>
      <c r="I1985" s="139"/>
    </row>
    <row r="1986" spans="1:9" ht="15" x14ac:dyDescent="0.2">
      <c r="A1986" s="191" t="str">
        <f t="shared" ref="A1986:A2049" si="62">MID(D1986,5,4)</f>
        <v>1836</v>
      </c>
      <c r="B1986" s="191"/>
      <c r="C1986" s="191" t="str">
        <f t="shared" ref="C1986:C2049" si="63">A1986&amp;E1986</f>
        <v>18360001</v>
      </c>
      <c r="D1986" t="str">
        <f>'Funding Import'!A1988</f>
        <v>RB051836: KING'S FORD INFANT SCH&amp;NURSERY</v>
      </c>
      <c r="E1986" t="str">
        <f>MID('Funding Import'!B1988,2,4)</f>
        <v>0001</v>
      </c>
      <c r="F1986" t="str">
        <f>MID('Funding Import'!B1988,8,50)</f>
        <v>FORMULA FUNDED (EXCL RATES)</v>
      </c>
      <c r="G1986" t="str">
        <f>'Funding Import'!I1988</f>
        <v>DL 8675 TeachersPayGrant 0001TPG</v>
      </c>
      <c r="H1986">
        <f>'Funding Import'!H1988</f>
        <v>987</v>
      </c>
      <c r="I1986" s="139"/>
    </row>
    <row r="1987" spans="1:9" ht="15" x14ac:dyDescent="0.2">
      <c r="A1987" s="191" t="str">
        <f t="shared" si="62"/>
        <v>1836</v>
      </c>
      <c r="B1987" s="191"/>
      <c r="C1987" s="191" t="str">
        <f t="shared" si="63"/>
        <v>18360001</v>
      </c>
      <c r="D1987" t="str">
        <f>'Funding Import'!A1989</f>
        <v>RB051836: KING'S FORD INFANT SCH&amp;NURSERY</v>
      </c>
      <c r="E1987" t="str">
        <f>MID('Funding Import'!B1989,2,4)</f>
        <v>0001</v>
      </c>
      <c r="F1987" t="str">
        <f>MID('Funding Import'!B1989,8,50)</f>
        <v>FORMULA FUNDED (EXCL RATES)</v>
      </c>
      <c r="G1987" t="str">
        <f>'Funding Import'!I1989</f>
        <v>DL 8708 SPR22INT - FEEE234</v>
      </c>
      <c r="H1987">
        <f>'Funding Import'!H1989</f>
        <v>10217.209999999999</v>
      </c>
      <c r="I1987" s="139"/>
    </row>
    <row r="1988" spans="1:9" ht="15" x14ac:dyDescent="0.2">
      <c r="A1988" s="191" t="str">
        <f t="shared" si="62"/>
        <v>1836</v>
      </c>
      <c r="B1988" s="191"/>
      <c r="C1988" s="191" t="str">
        <f t="shared" si="63"/>
        <v>18360002</v>
      </c>
      <c r="D1988" t="str">
        <f>'Funding Import'!A1990</f>
        <v>RB051836: KING'S FORD INFANT SCH&amp;NURSERY</v>
      </c>
      <c r="E1988" t="str">
        <f>MID('Funding Import'!B1990,2,4)</f>
        <v>0002</v>
      </c>
      <c r="F1988" t="str">
        <f>MID('Funding Import'!B1990,8,50)</f>
        <v>RATES</v>
      </c>
      <c r="G1988" t="str">
        <f>'Funding Import'!I1990</f>
        <v>Spreadsheet B 391137 20630756 ES007 MK0509 10002 RATES ES007 MK0509 10002 RATES</v>
      </c>
      <c r="H1988">
        <f>'Funding Import'!H1990</f>
        <v>20696</v>
      </c>
      <c r="I1988" s="139"/>
    </row>
    <row r="1989" spans="1:9" ht="15" x14ac:dyDescent="0.2">
      <c r="A1989" s="191" t="str">
        <f t="shared" si="62"/>
        <v>1836</v>
      </c>
      <c r="B1989" s="191"/>
      <c r="C1989" s="191" t="str">
        <f t="shared" si="63"/>
        <v>18360003</v>
      </c>
      <c r="D1989" t="str">
        <f>'Funding Import'!A1991</f>
        <v>RB051836: KING'S FORD INFANT SCH&amp;NURSERY</v>
      </c>
      <c r="E1989" t="str">
        <f>MID('Funding Import'!B1991,2,4)</f>
        <v>0003</v>
      </c>
      <c r="F1989" t="str">
        <f>MID('Funding Import'!B1991,8,50)</f>
        <v>BROUGHT FORWARD</v>
      </c>
      <c r="G1989" t="str">
        <f>'Funding Import'!I1991</f>
        <v>Spreadsheet B 394797 20778211 ES055 MK0568 10003 OPENING BALANCES ES055 MK0568 10003 OPENING BALANCES</v>
      </c>
      <c r="H1989">
        <f>'Funding Import'!H1991</f>
        <v>57251.68</v>
      </c>
      <c r="I1989" s="139"/>
    </row>
    <row r="1990" spans="1:9" ht="15" x14ac:dyDescent="0.2">
      <c r="A1990" s="191" t="str">
        <f t="shared" si="62"/>
        <v>1836</v>
      </c>
      <c r="B1990" s="191"/>
      <c r="C1990" s="191" t="str">
        <f t="shared" si="63"/>
        <v>18360004</v>
      </c>
      <c r="D1990" t="str">
        <f>'Funding Import'!A1992</f>
        <v>RB051836: KING'S FORD INFANT SCH&amp;NURSERY</v>
      </c>
      <c r="E1990" t="str">
        <f>MID('Funding Import'!B1992,2,4)</f>
        <v>0004</v>
      </c>
      <c r="F1990" t="str">
        <f>MID('Funding Import'!B1992,8,50)</f>
        <v>STATEMENTED SEN</v>
      </c>
      <c r="G1990" t="str">
        <f>'Funding Import'!I1992</f>
        <v>Spreadsheet B 391144 20630818 ES009 MK0511 10004 EHCP ES009 MK0511 10004 EHCP</v>
      </c>
      <c r="H1990">
        <f>'Funding Import'!H1992</f>
        <v>21138</v>
      </c>
      <c r="I1990" s="139"/>
    </row>
    <row r="1991" spans="1:9" ht="15" x14ac:dyDescent="0.2">
      <c r="A1991" s="191" t="str">
        <f t="shared" si="62"/>
        <v>1836</v>
      </c>
      <c r="B1991" s="191"/>
      <c r="C1991" s="191" t="str">
        <f t="shared" si="63"/>
        <v>18360004</v>
      </c>
      <c r="D1991" t="str">
        <f>'Funding Import'!A1993</f>
        <v>RB051836: KING'S FORD INFANT SCH&amp;NURSERY</v>
      </c>
      <c r="E1991" t="str">
        <f>MID('Funding Import'!B1993,2,4)</f>
        <v>0004</v>
      </c>
      <c r="F1991" t="str">
        <f>MID('Funding Import'!B1993,8,50)</f>
        <v>STATEMENTED SEN</v>
      </c>
      <c r="G1991" t="str">
        <f>'Funding Import'!I1993</f>
        <v>Spreadsheet B 398914 20926071 ES074 CJ0153 EY SENPREMIUM AUT-20 ES074 CJ0153 EY SENPREMIUM SUM-21</v>
      </c>
      <c r="H1991">
        <f>'Funding Import'!H1993</f>
        <v>1821</v>
      </c>
      <c r="I1991" s="139"/>
    </row>
    <row r="1992" spans="1:9" ht="15" x14ac:dyDescent="0.2">
      <c r="A1992" s="191" t="str">
        <f t="shared" si="62"/>
        <v>1836</v>
      </c>
      <c r="B1992" s="191"/>
      <c r="C1992" s="191" t="str">
        <f t="shared" si="63"/>
        <v>18360004</v>
      </c>
      <c r="D1992" t="str">
        <f>'Funding Import'!A1994</f>
        <v>RB051836: KING'S FORD INFANT SCH&amp;NURSERY</v>
      </c>
      <c r="E1992" t="str">
        <f>MID('Funding Import'!B1994,2,4)</f>
        <v>0004</v>
      </c>
      <c r="F1992" t="str">
        <f>MID('Funding Import'!B1994,8,50)</f>
        <v>STATEMENTED SEN</v>
      </c>
      <c r="G1992" t="str">
        <f>'Funding Import'!I1994</f>
        <v>Spreadsheet B 402843 21179064 ES112 MK0721 EY SENPREMIUM SUM-21 ES112 MK0721 EY SENPREMIUM SUM-21</v>
      </c>
      <c r="H1992">
        <f>'Funding Import'!H1994</f>
        <v>1139</v>
      </c>
      <c r="I1992" s="139"/>
    </row>
    <row r="1993" spans="1:9" ht="15" x14ac:dyDescent="0.2">
      <c r="A1993" s="191" t="str">
        <f t="shared" si="62"/>
        <v>1836</v>
      </c>
      <c r="B1993" s="191"/>
      <c r="C1993" s="191" t="str">
        <f t="shared" si="63"/>
        <v>18360004</v>
      </c>
      <c r="D1993" t="str">
        <f>'Funding Import'!A1995</f>
        <v>RB051836: KING'S FORD INFANT SCH&amp;NURSERY</v>
      </c>
      <c r="E1993" t="str">
        <f>MID('Funding Import'!B1995,2,4)</f>
        <v>0004</v>
      </c>
      <c r="F1993" t="str">
        <f>MID('Funding Import'!B1995,8,50)</f>
        <v>STATEMENTED SEN</v>
      </c>
      <c r="G1993" t="str">
        <f>'Funding Import'!I1995</f>
        <v>DL 8688 SEN TOP-UP AUT1 AUT-21</v>
      </c>
      <c r="H1993">
        <f>'Funding Import'!H1995</f>
        <v>1774</v>
      </c>
      <c r="I1993" s="139"/>
    </row>
    <row r="1994" spans="1:9" ht="15" x14ac:dyDescent="0.2">
      <c r="A1994" s="191" t="str">
        <f t="shared" si="62"/>
        <v>1836</v>
      </c>
      <c r="B1994" s="191"/>
      <c r="C1994" s="191" t="str">
        <f t="shared" si="63"/>
        <v>18360006</v>
      </c>
      <c r="D1994" t="str">
        <f>'Funding Import'!A1996</f>
        <v>RB051836: KING'S FORD INFANT SCH&amp;NURSERY</v>
      </c>
      <c r="E1994" t="str">
        <f>MID('Funding Import'!B1996,2,4)</f>
        <v>0006</v>
      </c>
      <c r="F1994" t="str">
        <f>MID('Funding Import'!B1996,8,50)</f>
        <v>EXCEPTIONAL COVID COST GRANT</v>
      </c>
      <c r="G1994" t="str">
        <f>'Funding Import'!I1996</f>
        <v>Spreadsheet B 398807 20920177 ES067 DP0558 FSMADDCOSTSCOVID FSMCOVID ES067 DP0558 FSMADDCOSTSCOVID FSMCOVID</v>
      </c>
      <c r="H1994">
        <f>'Funding Import'!H1996</f>
        <v>1170</v>
      </c>
      <c r="I1994" s="139"/>
    </row>
    <row r="1995" spans="1:9" ht="15" x14ac:dyDescent="0.2">
      <c r="A1995" s="191" t="str">
        <f t="shared" si="62"/>
        <v>1836</v>
      </c>
      <c r="B1995" s="191"/>
      <c r="C1995" s="191" t="str">
        <f t="shared" si="63"/>
        <v>18360006</v>
      </c>
      <c r="D1995" t="str">
        <f>'Funding Import'!A1997</f>
        <v>RB051836: KING'S FORD INFANT SCH&amp;NURSERY</v>
      </c>
      <c r="E1995" t="str">
        <f>MID('Funding Import'!B1997,2,4)</f>
        <v>0006</v>
      </c>
      <c r="F1995" t="str">
        <f>MID('Funding Import'!B1997,8,50)</f>
        <v>EXCEPTIONAL COVID COST GRANT</v>
      </c>
      <c r="G1995" t="str">
        <f>'Funding Import'!I1997</f>
        <v>Spreadsheet B 398804 20920024 ES065 DP0556 COVIDEMERGENCY COVIDEM ES065 DP0556 COVIDEMERGENCY COVIDEM</v>
      </c>
      <c r="H1995">
        <f>'Funding Import'!H1997</f>
        <v>5460</v>
      </c>
      <c r="I1995" s="139"/>
    </row>
    <row r="1996" spans="1:9" ht="15" x14ac:dyDescent="0.2">
      <c r="A1996" s="191" t="str">
        <f t="shared" si="62"/>
        <v>1836</v>
      </c>
      <c r="B1996" s="191"/>
      <c r="C1996" s="191" t="str">
        <f t="shared" si="63"/>
        <v>18360006</v>
      </c>
      <c r="D1996" t="str">
        <f>'Funding Import'!A1998</f>
        <v>RB051836: KING'S FORD INFANT SCH&amp;NURSERY</v>
      </c>
      <c r="E1996" t="str">
        <f>MID('Funding Import'!B1998,2,4)</f>
        <v>0006</v>
      </c>
      <c r="F1996" t="str">
        <f>MID('Funding Import'!B1998,8,50)</f>
        <v>EXCEPTIONAL COVID COST GRANT</v>
      </c>
      <c r="G1996" t="str">
        <f>'Funding Import'!I1998</f>
        <v>Spreadsheet B 399778 20982606 Movement from code '0006 to '0012 covid  emergency recode ES089 RM0128 Covid emergency recode</v>
      </c>
      <c r="H1996">
        <f>'Funding Import'!H1998</f>
        <v>-5460</v>
      </c>
      <c r="I1996" s="139"/>
    </row>
    <row r="1997" spans="1:9" ht="15" x14ac:dyDescent="0.2">
      <c r="A1997" s="191" t="str">
        <f t="shared" si="62"/>
        <v>1836</v>
      </c>
      <c r="B1997" s="191"/>
      <c r="C1997" s="191" t="str">
        <f t="shared" si="63"/>
        <v>18360012</v>
      </c>
      <c r="D1997" t="str">
        <f>'Funding Import'!A1999</f>
        <v>RB051836: KING'S FORD INFANT SCH&amp;NURSERY</v>
      </c>
      <c r="E1997" t="str">
        <f>MID('Funding Import'!B1999,2,4)</f>
        <v>0012</v>
      </c>
      <c r="F1997" t="str">
        <f>MID('Funding Import'!B1999,8,50)</f>
        <v>COVID CATCH UP</v>
      </c>
      <c r="G1997" t="str">
        <f>'Funding Import'!I1999</f>
        <v>Spreadsheet B 399778 20982606 Movement from code '0006 to '0012 covid  emergency recode ES089 RM0128 Covid emergency recode</v>
      </c>
      <c r="H1997">
        <f>'Funding Import'!H1999</f>
        <v>5460</v>
      </c>
      <c r="I1997" s="139"/>
    </row>
    <row r="1998" spans="1:9" ht="15" x14ac:dyDescent="0.2">
      <c r="A1998" s="191" t="str">
        <f t="shared" si="62"/>
        <v>1836</v>
      </c>
      <c r="B1998" s="191"/>
      <c r="C1998" s="191" t="str">
        <f t="shared" si="63"/>
        <v>18360012</v>
      </c>
      <c r="D1998" t="str">
        <f>'Funding Import'!A2000</f>
        <v>RB051836: KING'S FORD INFANT SCH&amp;NURSERY</v>
      </c>
      <c r="E1998" t="str">
        <f>MID('Funding Import'!B2000,2,4)</f>
        <v>0012</v>
      </c>
      <c r="F1998" t="str">
        <f>MID('Funding Import'!B2000,8,50)</f>
        <v>COVID CATCH UP</v>
      </c>
      <c r="G1998" t="str">
        <f>'Funding Import'!I2000</f>
        <v>DL 8645 0012recoveryc 0012RPG</v>
      </c>
      <c r="H1998">
        <f>'Funding Import'!H2000</f>
        <v>1486.25</v>
      </c>
      <c r="I1998" s="139"/>
    </row>
    <row r="1999" spans="1:9" ht="15" x14ac:dyDescent="0.2">
      <c r="A1999" s="191" t="str">
        <f t="shared" si="62"/>
        <v>1836</v>
      </c>
      <c r="B1999" s="191"/>
      <c r="C1999" s="191" t="str">
        <f t="shared" si="63"/>
        <v>18360012</v>
      </c>
      <c r="D1999" t="str">
        <f>'Funding Import'!A2001</f>
        <v>RB051836: KING'S FORD INFANT SCH&amp;NURSERY</v>
      </c>
      <c r="E1999" t="str">
        <f>MID('Funding Import'!B2001,2,4)</f>
        <v>0012</v>
      </c>
      <c r="F1999" t="str">
        <f>MID('Funding Import'!B2001,8,50)</f>
        <v>COVID CATCH UP</v>
      </c>
      <c r="G1999" t="str">
        <f>'Funding Import'!I2001</f>
        <v>DL 8656 0012schoolled 0012SLT</v>
      </c>
      <c r="H1999">
        <f>'Funding Import'!H2001</f>
        <v>1122.19</v>
      </c>
      <c r="I1999" s="139"/>
    </row>
    <row r="2000" spans="1:9" ht="15" x14ac:dyDescent="0.2">
      <c r="A2000" s="191" t="str">
        <f t="shared" si="62"/>
        <v>1836</v>
      </c>
      <c r="B2000" s="191"/>
      <c r="C2000" s="191" t="str">
        <f t="shared" si="63"/>
        <v>18360014</v>
      </c>
      <c r="D2000" t="str">
        <f>'Funding Import'!A2002</f>
        <v>RB051836: KING'S FORD INFANT SCH&amp;NURSERY</v>
      </c>
      <c r="E2000" t="str">
        <f>MID('Funding Import'!B2002,2,4)</f>
        <v>0014</v>
      </c>
      <c r="F2000" t="str">
        <f>MID('Funding Import'!B2002,8,50)</f>
        <v>PUPIL PREMIUM</v>
      </c>
      <c r="G2000" t="str">
        <f>'Funding Import'!I2002</f>
        <v>Spreadsheet B 400831 21077861 ES093 DP0593 SUMMER21PPG SUM21PPG ES093 DP0593 SUMMER21PPG SUM21PPG</v>
      </c>
      <c r="H2000">
        <f>'Funding Import'!H2002</f>
        <v>30140</v>
      </c>
      <c r="I2000" s="139"/>
    </row>
    <row r="2001" spans="1:9" ht="15" x14ac:dyDescent="0.2">
      <c r="A2001" s="191" t="str">
        <f t="shared" si="62"/>
        <v>1836</v>
      </c>
      <c r="B2001" s="191"/>
      <c r="C2001" s="191" t="str">
        <f t="shared" si="63"/>
        <v>18360014</v>
      </c>
      <c r="D2001" t="str">
        <f>'Funding Import'!A2003</f>
        <v>RB051836: KING'S FORD INFANT SCH&amp;NURSERY</v>
      </c>
      <c r="E2001" t="str">
        <f>MID('Funding Import'!B2003,2,4)</f>
        <v>0014</v>
      </c>
      <c r="F2001" t="str">
        <f>MID('Funding Import'!B2003,8,50)</f>
        <v>PUPIL PREMIUM</v>
      </c>
      <c r="G2001" t="str">
        <f>'Funding Import'!I2003</f>
        <v>DL 8701 0014 Pupil Premium Autumn Term 2021</v>
      </c>
      <c r="H2001">
        <f>'Funding Import'!H2003</f>
        <v>24112</v>
      </c>
      <c r="I2001" s="139"/>
    </row>
    <row r="2002" spans="1:9" ht="15" x14ac:dyDescent="0.2">
      <c r="A2002" s="191" t="str">
        <f t="shared" si="62"/>
        <v>1836</v>
      </c>
      <c r="B2002" s="191"/>
      <c r="C2002" s="191" t="str">
        <f t="shared" si="63"/>
        <v>18360018</v>
      </c>
      <c r="D2002" t="str">
        <f>'Funding Import'!A2004</f>
        <v>RB051836: KING'S FORD INFANT SCH&amp;NURSERY</v>
      </c>
      <c r="E2002" t="str">
        <f>MID('Funding Import'!B2004,2,4)</f>
        <v>0018</v>
      </c>
      <c r="F2002" t="str">
        <f>MID('Funding Import'!B2004,8,50)</f>
        <v>ADDITIONAL GRANT INCOME</v>
      </c>
      <c r="G2002" t="str">
        <f>'Funding Import'!I2004</f>
        <v>Spreadsheet B 393531 20728061 ES032 RM0087 PE GRANT APR 21 ES032 RM0087 PE GRANT APR 21</v>
      </c>
      <c r="H2002">
        <f>'Funding Import'!H2004</f>
        <v>7133</v>
      </c>
      <c r="I2002" s="139"/>
    </row>
    <row r="2003" spans="1:9" ht="15" x14ac:dyDescent="0.2">
      <c r="A2003" s="191" t="str">
        <f t="shared" si="62"/>
        <v>1836</v>
      </c>
      <c r="B2003" s="191"/>
      <c r="C2003" s="191" t="str">
        <f t="shared" si="63"/>
        <v>18360018</v>
      </c>
      <c r="D2003" t="str">
        <f>'Funding Import'!A2005</f>
        <v>RB051836: KING'S FORD INFANT SCH&amp;NURSERY</v>
      </c>
      <c r="E2003" t="str">
        <f>MID('Funding Import'!B2005,2,4)</f>
        <v>0018</v>
      </c>
      <c r="F2003" t="str">
        <f>MID('Funding Import'!B2005,8,50)</f>
        <v>ADDITIONAL GRANT INCOME</v>
      </c>
      <c r="G2003" t="str">
        <f>'Funding Import'!I2005</f>
        <v>Spreadsheet B 399769 20981730 UIFSM JULY21 UIFSM 21 ES085 RM0124 UIFSM JULY21 UIFSM 21</v>
      </c>
      <c r="H2003">
        <f>'Funding Import'!H2005</f>
        <v>46610</v>
      </c>
      <c r="I2003" s="139"/>
    </row>
    <row r="2004" spans="1:9" ht="15" x14ac:dyDescent="0.2">
      <c r="A2004" s="191" t="str">
        <f t="shared" si="62"/>
        <v>1836</v>
      </c>
      <c r="B2004" s="191"/>
      <c r="C2004" s="191" t="str">
        <f t="shared" si="63"/>
        <v>18360018</v>
      </c>
      <c r="D2004" t="str">
        <f>'Funding Import'!A2006</f>
        <v>RB051836: KING'S FORD INFANT SCH&amp;NURSERY</v>
      </c>
      <c r="E2004" t="str">
        <f>MID('Funding Import'!B2006,2,4)</f>
        <v>0018</v>
      </c>
      <c r="F2004" t="str">
        <f>MID('Funding Import'!B2006,8,50)</f>
        <v>ADDITIONAL GRANT INCOME</v>
      </c>
      <c r="G2004" t="str">
        <f>'Funding Import'!I2006</f>
        <v>DL 8673 PE GRANT OCT21 0018PE</v>
      </c>
      <c r="H2004">
        <f>'Funding Import'!H2006</f>
        <v>9963</v>
      </c>
      <c r="I2004" s="139"/>
    </row>
    <row r="2005" spans="1:9" ht="15" x14ac:dyDescent="0.2">
      <c r="A2005" s="191" t="str">
        <f t="shared" si="62"/>
        <v>1836</v>
      </c>
      <c r="B2005" s="191"/>
      <c r="C2005" s="191" t="str">
        <f t="shared" si="63"/>
        <v>18360026</v>
      </c>
      <c r="D2005" t="str">
        <f>'Funding Import'!A2007</f>
        <v>RB051836: KING'S FORD INFANT SCH&amp;NURSERY</v>
      </c>
      <c r="E2005" t="str">
        <f>MID('Funding Import'!B2007,2,4)</f>
        <v>0026</v>
      </c>
      <c r="F2005" t="str">
        <f>MID('Funding Import'!B2007,8,50)</f>
        <v>NOTIONAL SEN FUNDING</v>
      </c>
      <c r="G2005" t="str">
        <f>'Funding Import'!I2007</f>
        <v>Spreadsheet B 391732 20639856 ES012 MK0514 10026 NOTIONAL SEN ES012 MK0514 10026 NOTIONAL SEN</v>
      </c>
      <c r="H2005">
        <f>'Funding Import'!H2007</f>
        <v>116619</v>
      </c>
      <c r="I2005" s="139"/>
    </row>
    <row r="2006" spans="1:9" ht="15" x14ac:dyDescent="0.2">
      <c r="A2006" s="191" t="str">
        <f t="shared" si="62"/>
        <v>1838</v>
      </c>
      <c r="B2006" s="191"/>
      <c r="C2006" s="191" t="str">
        <f t="shared" si="63"/>
        <v>18380001</v>
      </c>
      <c r="D2006" t="str">
        <f>'Funding Import'!A2008</f>
        <v>RB051838: LEXDEN PRIMARY SCHOOL</v>
      </c>
      <c r="E2006" t="str">
        <f>MID('Funding Import'!B2008,2,4)</f>
        <v>0001</v>
      </c>
      <c r="F2006" t="str">
        <f>MID('Funding Import'!B2008,8,50)</f>
        <v>FORMULA FUNDED (EXCL RATES)</v>
      </c>
      <c r="G2006" t="str">
        <f>'Funding Import'!I2008</f>
        <v>Spreadsheet B 391145 20630885 ES006 MK0508 10001 FORMULA FUNDED ES006 MK0508 10001 FORMULA FUNDED</v>
      </c>
      <c r="H2006">
        <f>'Funding Import'!H2008</f>
        <v>764889</v>
      </c>
      <c r="I2006" s="139"/>
    </row>
    <row r="2007" spans="1:9" ht="15" x14ac:dyDescent="0.2">
      <c r="A2007" s="191" t="str">
        <f t="shared" si="62"/>
        <v>1838</v>
      </c>
      <c r="B2007" s="191"/>
      <c r="C2007" s="191" t="str">
        <f t="shared" si="63"/>
        <v>18380001</v>
      </c>
      <c r="D2007" t="str">
        <f>'Funding Import'!A2009</f>
        <v>RB051838: LEXDEN PRIMARY SCHOOL</v>
      </c>
      <c r="E2007" t="str">
        <f>MID('Funding Import'!B2009,2,4)</f>
        <v>0001</v>
      </c>
      <c r="F2007" t="str">
        <f>MID('Funding Import'!B2009,8,50)</f>
        <v>FORMULA FUNDED (EXCL RATES)</v>
      </c>
      <c r="G2007" t="str">
        <f>'Funding Import'!I2009</f>
        <v>Spreadsheet B 393406 20716356 ES029 DP0529 TeachersPayGrant TPG21-22 P2 ES029 DP0529 TeachersPayGrant TPG21-22 P2</v>
      </c>
      <c r="H2007">
        <f>'Funding Import'!H2009</f>
        <v>588</v>
      </c>
      <c r="I2007" s="139"/>
    </row>
    <row r="2008" spans="1:9" ht="15" x14ac:dyDescent="0.2">
      <c r="A2008" s="191" t="str">
        <f t="shared" si="62"/>
        <v>1838</v>
      </c>
      <c r="B2008" s="191"/>
      <c r="C2008" s="191" t="str">
        <f t="shared" si="63"/>
        <v>18380001</v>
      </c>
      <c r="D2008" t="str">
        <f>'Funding Import'!A2010</f>
        <v>RB051838: LEXDEN PRIMARY SCHOOL</v>
      </c>
      <c r="E2008" t="str">
        <f>MID('Funding Import'!B2010,2,4)</f>
        <v>0001</v>
      </c>
      <c r="F2008" t="str">
        <f>MID('Funding Import'!B2010,8,50)</f>
        <v>FORMULA FUNDED (EXCL RATES)</v>
      </c>
      <c r="G2008" t="str">
        <f>'Funding Import'!I2010</f>
        <v>Spreadsheet B 393405 20716327 ES028 DP0528 TeachPensionGrnt PensionG P2 ES028 DP0528 TeachPensionGrnt PensionG P2</v>
      </c>
      <c r="H2008">
        <f>'Funding Import'!H2010</f>
        <v>1661</v>
      </c>
      <c r="I2008" s="139"/>
    </row>
    <row r="2009" spans="1:9" ht="15" x14ac:dyDescent="0.2">
      <c r="A2009" s="191" t="str">
        <f t="shared" si="62"/>
        <v>1838</v>
      </c>
      <c r="B2009" s="191"/>
      <c r="C2009" s="191" t="str">
        <f t="shared" si="63"/>
        <v>18380001</v>
      </c>
      <c r="D2009" t="str">
        <f>'Funding Import'!A2011</f>
        <v>RB051838: LEXDEN PRIMARY SCHOOL</v>
      </c>
      <c r="E2009" t="str">
        <f>MID('Funding Import'!B2011,2,4)</f>
        <v>0001</v>
      </c>
      <c r="F2009" t="str">
        <f>MID('Funding Import'!B2011,8,50)</f>
        <v>FORMULA FUNDED (EXCL RATES)</v>
      </c>
      <c r="G2009" t="str">
        <f>'Funding Import'!I2011</f>
        <v>Spreadsheet B 395854 20828626 ES053 MK0591 FEEE234 SUM21ACT ES053 MK0591 FEEE234 SUM21ACT</v>
      </c>
      <c r="H2009">
        <f>'Funding Import'!H2011</f>
        <v>35493.51</v>
      </c>
      <c r="I2009" s="139"/>
    </row>
    <row r="2010" spans="1:9" ht="15" x14ac:dyDescent="0.2">
      <c r="A2010" s="191" t="str">
        <f t="shared" si="62"/>
        <v>1838</v>
      </c>
      <c r="B2010" s="191"/>
      <c r="C2010" s="191" t="str">
        <f t="shared" si="63"/>
        <v>18380001</v>
      </c>
      <c r="D2010" t="str">
        <f>'Funding Import'!A2012</f>
        <v>RB051838: LEXDEN PRIMARY SCHOOL</v>
      </c>
      <c r="E2010" t="str">
        <f>MID('Funding Import'!B2012,2,4)</f>
        <v>0001</v>
      </c>
      <c r="F2010" t="str">
        <f>MID('Funding Import'!B2012,8,50)</f>
        <v>FORMULA FUNDED (EXCL RATES)</v>
      </c>
      <c r="G2010" t="str">
        <f>'Funding Import'!I2012</f>
        <v>DL 8652 FEEE234 AUT21ACT</v>
      </c>
      <c r="H2010">
        <f>'Funding Import'!H2012</f>
        <v>23954.28</v>
      </c>
      <c r="I2010" s="139"/>
    </row>
    <row r="2011" spans="1:9" ht="15" x14ac:dyDescent="0.2">
      <c r="A2011" s="191" t="str">
        <f t="shared" si="62"/>
        <v>1838</v>
      </c>
      <c r="B2011" s="191"/>
      <c r="C2011" s="191" t="str">
        <f t="shared" si="63"/>
        <v>18380001</v>
      </c>
      <c r="D2011" t="str">
        <f>'Funding Import'!A2013</f>
        <v>RB051838: LEXDEN PRIMARY SCHOOL</v>
      </c>
      <c r="E2011" t="str">
        <f>MID('Funding Import'!B2013,2,4)</f>
        <v>0001</v>
      </c>
      <c r="F2011" t="str">
        <f>MID('Funding Import'!B2013,8,50)</f>
        <v>FORMULA FUNDED (EXCL RATES)</v>
      </c>
      <c r="G2011" t="str">
        <f>'Funding Import'!I2013</f>
        <v>DL 8678 TeachPensionGrnt 0001TPEC</v>
      </c>
      <c r="H2011">
        <f>'Funding Import'!H2013</f>
        <v>2325</v>
      </c>
      <c r="I2011" s="139"/>
    </row>
    <row r="2012" spans="1:9" ht="15" x14ac:dyDescent="0.2">
      <c r="A2012" s="191" t="str">
        <f t="shared" si="62"/>
        <v>1838</v>
      </c>
      <c r="B2012" s="191"/>
      <c r="C2012" s="191" t="str">
        <f t="shared" si="63"/>
        <v>18380001</v>
      </c>
      <c r="D2012" t="str">
        <f>'Funding Import'!A2014</f>
        <v>RB051838: LEXDEN PRIMARY SCHOOL</v>
      </c>
      <c r="E2012" t="str">
        <f>MID('Funding Import'!B2014,2,4)</f>
        <v>0001</v>
      </c>
      <c r="F2012" t="str">
        <f>MID('Funding Import'!B2014,8,50)</f>
        <v>FORMULA FUNDED (EXCL RATES)</v>
      </c>
      <c r="G2012" t="str">
        <f>'Funding Import'!I2014</f>
        <v>DL 8675 TeachersPayGrant 0001TPG</v>
      </c>
      <c r="H2012">
        <f>'Funding Import'!H2014</f>
        <v>823</v>
      </c>
      <c r="I2012" s="139"/>
    </row>
    <row r="2013" spans="1:9" ht="15" x14ac:dyDescent="0.2">
      <c r="A2013" s="191" t="str">
        <f t="shared" si="62"/>
        <v>1838</v>
      </c>
      <c r="B2013" s="191"/>
      <c r="C2013" s="191" t="str">
        <f t="shared" si="63"/>
        <v>18380001</v>
      </c>
      <c r="D2013" t="str">
        <f>'Funding Import'!A2015</f>
        <v>RB051838: LEXDEN PRIMARY SCHOOL</v>
      </c>
      <c r="E2013" t="str">
        <f>MID('Funding Import'!B2015,2,4)</f>
        <v>0001</v>
      </c>
      <c r="F2013" t="str">
        <f>MID('Funding Import'!B2015,8,50)</f>
        <v>FORMULA FUNDED (EXCL RATES)</v>
      </c>
      <c r="G2013" t="str">
        <f>'Funding Import'!I2015</f>
        <v>DL 8708 SPR22INT - FEEE234</v>
      </c>
      <c r="H2013">
        <f>'Funding Import'!H2015</f>
        <v>14029.96</v>
      </c>
      <c r="I2013" s="139"/>
    </row>
    <row r="2014" spans="1:9" ht="15" x14ac:dyDescent="0.2">
      <c r="A2014" s="191" t="str">
        <f t="shared" si="62"/>
        <v>1838</v>
      </c>
      <c r="B2014" s="191"/>
      <c r="C2014" s="191" t="str">
        <f t="shared" si="63"/>
        <v>18380002</v>
      </c>
      <c r="D2014" t="str">
        <f>'Funding Import'!A2016</f>
        <v>RB051838: LEXDEN PRIMARY SCHOOL</v>
      </c>
      <c r="E2014" t="str">
        <f>MID('Funding Import'!B2016,2,4)</f>
        <v>0002</v>
      </c>
      <c r="F2014" t="str">
        <f>MID('Funding Import'!B2016,8,50)</f>
        <v>RATES</v>
      </c>
      <c r="G2014" t="str">
        <f>'Funding Import'!I2016</f>
        <v>Spreadsheet B 391137 20630756 ES007 MK0509 10002 RATES ES007 MK0509 10002 RATES</v>
      </c>
      <c r="H2014">
        <f>'Funding Import'!H2016</f>
        <v>17111</v>
      </c>
      <c r="I2014" s="139"/>
    </row>
    <row r="2015" spans="1:9" ht="15" x14ac:dyDescent="0.2">
      <c r="A2015" s="191" t="str">
        <f t="shared" si="62"/>
        <v>1838</v>
      </c>
      <c r="B2015" s="191"/>
      <c r="C2015" s="191" t="str">
        <f t="shared" si="63"/>
        <v>18380003</v>
      </c>
      <c r="D2015" t="str">
        <f>'Funding Import'!A2017</f>
        <v>RB051838: LEXDEN PRIMARY SCHOOL</v>
      </c>
      <c r="E2015" t="str">
        <f>MID('Funding Import'!B2017,2,4)</f>
        <v>0003</v>
      </c>
      <c r="F2015" t="str">
        <f>MID('Funding Import'!B2017,8,50)</f>
        <v>BROUGHT FORWARD</v>
      </c>
      <c r="G2015" t="str">
        <f>'Funding Import'!I2017</f>
        <v>Spreadsheet B 394797 20778211 ES055 MK0568 10003 OPENING BALANCES ES055 MK0568 10003 OPENING BALANCES</v>
      </c>
      <c r="H2015">
        <f>'Funding Import'!H2017</f>
        <v>221696.63</v>
      </c>
      <c r="I2015" s="139"/>
    </row>
    <row r="2016" spans="1:9" ht="15" x14ac:dyDescent="0.2">
      <c r="A2016" s="191" t="str">
        <f t="shared" si="62"/>
        <v>1838</v>
      </c>
      <c r="B2016" s="191"/>
      <c r="C2016" s="191" t="str">
        <f t="shared" si="63"/>
        <v>18380004</v>
      </c>
      <c r="D2016" t="str">
        <f>'Funding Import'!A2018</f>
        <v>RB051838: LEXDEN PRIMARY SCHOOL</v>
      </c>
      <c r="E2016" t="str">
        <f>MID('Funding Import'!B2018,2,4)</f>
        <v>0004</v>
      </c>
      <c r="F2016" t="str">
        <f>MID('Funding Import'!B2018,8,50)</f>
        <v>STATEMENTED SEN</v>
      </c>
      <c r="G2016" t="str">
        <f>'Funding Import'!I2018</f>
        <v>Spreadsheet B 391144 20630818 ES009 MK0511 10004 EHCP ES009 MK0511 10004 EHCP</v>
      </c>
      <c r="H2016">
        <f>'Funding Import'!H2018</f>
        <v>27200</v>
      </c>
      <c r="I2016" s="139"/>
    </row>
    <row r="2017" spans="1:9" ht="15" x14ac:dyDescent="0.2">
      <c r="A2017" s="191" t="str">
        <f t="shared" si="62"/>
        <v>1838</v>
      </c>
      <c r="B2017" s="191"/>
      <c r="C2017" s="191" t="str">
        <f t="shared" si="63"/>
        <v>18380004</v>
      </c>
      <c r="D2017" t="str">
        <f>'Funding Import'!A2019</f>
        <v>RB051838: LEXDEN PRIMARY SCHOOL</v>
      </c>
      <c r="E2017" t="str">
        <f>MID('Funding Import'!B2019,2,4)</f>
        <v>0004</v>
      </c>
      <c r="F2017" t="str">
        <f>MID('Funding Import'!B2019,8,50)</f>
        <v>STATEMENTED SEN</v>
      </c>
      <c r="G2017" t="str">
        <f>'Funding Import'!I2019</f>
        <v>Spreadsheet B 391142 20630784 ES008 MK0510 10004 PUPIL TOP UP ES008 MK0510 10004 PUPIL TOP UP</v>
      </c>
      <c r="H2017">
        <f>'Funding Import'!H2019</f>
        <v>65592</v>
      </c>
      <c r="I2017" s="139"/>
    </row>
    <row r="2018" spans="1:9" ht="15" x14ac:dyDescent="0.2">
      <c r="A2018" s="191" t="str">
        <f t="shared" si="62"/>
        <v>1838</v>
      </c>
      <c r="B2018" s="191"/>
      <c r="C2018" s="191" t="str">
        <f t="shared" si="63"/>
        <v>18380004</v>
      </c>
      <c r="D2018" t="str">
        <f>'Funding Import'!A2020</f>
        <v>RB051838: LEXDEN PRIMARY SCHOOL</v>
      </c>
      <c r="E2018" t="str">
        <f>MID('Funding Import'!B2020,2,4)</f>
        <v>0004</v>
      </c>
      <c r="F2018" t="str">
        <f>MID('Funding Import'!B2020,8,50)</f>
        <v>STATEMENTED SEN</v>
      </c>
      <c r="G2018" t="str">
        <f>'Funding Import'!I2020</f>
        <v>Spreadsheet B 395860 20828783 ES057 MK0595  ENPRO TOPUP SUM21 ES057 MK0595  ENPRO TOPUP SUM21</v>
      </c>
      <c r="H2018">
        <f>'Funding Import'!H2020</f>
        <v>10351.98</v>
      </c>
      <c r="I2018" s="139"/>
    </row>
    <row r="2019" spans="1:9" ht="15" x14ac:dyDescent="0.2">
      <c r="A2019" s="191" t="str">
        <f t="shared" si="62"/>
        <v>1838</v>
      </c>
      <c r="B2019" s="191"/>
      <c r="C2019" s="191" t="str">
        <f t="shared" si="63"/>
        <v>18380004</v>
      </c>
      <c r="D2019" t="str">
        <f>'Funding Import'!A2021</f>
        <v>RB051838: LEXDEN PRIMARY SCHOOL</v>
      </c>
      <c r="E2019" t="str">
        <f>MID('Funding Import'!B2021,2,4)</f>
        <v>0004</v>
      </c>
      <c r="F2019" t="str">
        <f>MID('Funding Import'!B2021,8,50)</f>
        <v>STATEMENTED SEN</v>
      </c>
      <c r="G2019" t="str">
        <f>'Funding Import'!I2021</f>
        <v>Spreadsheet B 398912 20926051 ES073 CJ0152 EY SENPREMIUM AUT-20 ES073 CJ0152 EY SENPREMIUM SPR-21</v>
      </c>
      <c r="H2019">
        <f>'Funding Import'!H2021</f>
        <v>788</v>
      </c>
      <c r="I2019" s="139"/>
    </row>
    <row r="2020" spans="1:9" ht="15" x14ac:dyDescent="0.2">
      <c r="A2020" s="191" t="str">
        <f t="shared" si="62"/>
        <v>1838</v>
      </c>
      <c r="B2020" s="191"/>
      <c r="C2020" s="191" t="str">
        <f t="shared" si="63"/>
        <v>18380004</v>
      </c>
      <c r="D2020" t="str">
        <f>'Funding Import'!A2022</f>
        <v>RB051838: LEXDEN PRIMARY SCHOOL</v>
      </c>
      <c r="E2020" t="str">
        <f>MID('Funding Import'!B2022,2,4)</f>
        <v>0004</v>
      </c>
      <c r="F2020" t="str">
        <f>MID('Funding Import'!B2022,8,50)</f>
        <v>STATEMENTED SEN</v>
      </c>
      <c r="G2020" t="str">
        <f>'Funding Import'!I2022</f>
        <v>Spreadsheet B 402843 21179064 ES112 MK0721 EY SENPREMIUM SUM-21 ES112 MK0721 EY SENPREMIUM SUM-21</v>
      </c>
      <c r="H2020">
        <f>'Funding Import'!H2022</f>
        <v>490</v>
      </c>
      <c r="I2020" s="139"/>
    </row>
    <row r="2021" spans="1:9" ht="15" x14ac:dyDescent="0.2">
      <c r="A2021" s="191" t="str">
        <f t="shared" si="62"/>
        <v>1838</v>
      </c>
      <c r="B2021" s="191"/>
      <c r="C2021" s="191" t="str">
        <f t="shared" si="63"/>
        <v>18380004</v>
      </c>
      <c r="D2021" t="str">
        <f>'Funding Import'!A2023</f>
        <v>RB051838: LEXDEN PRIMARY SCHOOL</v>
      </c>
      <c r="E2021" t="str">
        <f>MID('Funding Import'!B2023,2,4)</f>
        <v>0004</v>
      </c>
      <c r="F2021" t="str">
        <f>MID('Funding Import'!B2023,8,50)</f>
        <v>STATEMENTED SEN</v>
      </c>
      <c r="G2021" t="str">
        <f>'Funding Import'!I2023</f>
        <v>DL 8666 EnPro TopUp AUT21-2</v>
      </c>
      <c r="H2021">
        <f>'Funding Import'!H2023</f>
        <v>19364.150000000001</v>
      </c>
      <c r="I2021" s="139"/>
    </row>
    <row r="2022" spans="1:9" ht="15" x14ac:dyDescent="0.2">
      <c r="A2022" s="191" t="str">
        <f t="shared" si="62"/>
        <v>1838</v>
      </c>
      <c r="B2022" s="191"/>
      <c r="C2022" s="191" t="str">
        <f t="shared" si="63"/>
        <v>18380004</v>
      </c>
      <c r="D2022" t="str">
        <f>'Funding Import'!A2024</f>
        <v>RB051838: LEXDEN PRIMARY SCHOOL</v>
      </c>
      <c r="E2022" t="str">
        <f>MID('Funding Import'!B2024,2,4)</f>
        <v>0004</v>
      </c>
      <c r="F2022" t="str">
        <f>MID('Funding Import'!B2024,8,50)</f>
        <v>STATEMENTED SEN</v>
      </c>
      <c r="G2022" t="str">
        <f>'Funding Import'!I2024</f>
        <v>DL 8688 SEN TOP-UP AUT1 AUT-21</v>
      </c>
      <c r="H2022">
        <f>'Funding Import'!H2024</f>
        <v>3212</v>
      </c>
      <c r="I2022" s="139"/>
    </row>
    <row r="2023" spans="1:9" ht="15" x14ac:dyDescent="0.2">
      <c r="A2023" s="191" t="str">
        <f t="shared" si="62"/>
        <v>1838</v>
      </c>
      <c r="B2023" s="191"/>
      <c r="C2023" s="191" t="str">
        <f t="shared" si="63"/>
        <v>18380006</v>
      </c>
      <c r="D2023" t="str">
        <f>'Funding Import'!A2025</f>
        <v>RB051838: LEXDEN PRIMARY SCHOOL</v>
      </c>
      <c r="E2023" t="str">
        <f>MID('Funding Import'!B2025,2,4)</f>
        <v>0006</v>
      </c>
      <c r="F2023" t="str">
        <f>MID('Funding Import'!B2025,8,50)</f>
        <v>EXCEPTIONAL COVID COST GRANT</v>
      </c>
      <c r="G2023" t="str">
        <f>'Funding Import'!I2025</f>
        <v>Spreadsheet B 398807 20920177 ES067 DP0558 FSMADDCOSTSCOVID FSMCOVID ES067 DP0558 FSMADDCOSTSCOVID FSMCOVID</v>
      </c>
      <c r="H2023">
        <f>'Funding Import'!H2025</f>
        <v>3560</v>
      </c>
      <c r="I2023" s="139"/>
    </row>
    <row r="2024" spans="1:9" ht="15" x14ac:dyDescent="0.2">
      <c r="A2024" s="191" t="str">
        <f t="shared" si="62"/>
        <v>1838</v>
      </c>
      <c r="B2024" s="191"/>
      <c r="C2024" s="191" t="str">
        <f t="shared" si="63"/>
        <v>18380006</v>
      </c>
      <c r="D2024" t="str">
        <f>'Funding Import'!A2026</f>
        <v>RB051838: LEXDEN PRIMARY SCHOOL</v>
      </c>
      <c r="E2024" t="str">
        <f>MID('Funding Import'!B2026,2,4)</f>
        <v>0006</v>
      </c>
      <c r="F2024" t="str">
        <f>MID('Funding Import'!B2026,8,50)</f>
        <v>EXCEPTIONAL COVID COST GRANT</v>
      </c>
      <c r="G2024" t="str">
        <f>'Funding Import'!I2026</f>
        <v>Spreadsheet B 398804 20920024 ES065 DP0556 COVIDEMERGENCY COVIDEM ES065 DP0556 COVIDEMERGENCY COVIDEM</v>
      </c>
      <c r="H2024">
        <f>'Funding Import'!H2026</f>
        <v>7900</v>
      </c>
      <c r="I2024" s="139"/>
    </row>
    <row r="2025" spans="1:9" ht="15" x14ac:dyDescent="0.2">
      <c r="A2025" s="191" t="str">
        <f t="shared" si="62"/>
        <v>1838</v>
      </c>
      <c r="B2025" s="191"/>
      <c r="C2025" s="191" t="str">
        <f t="shared" si="63"/>
        <v>18380006</v>
      </c>
      <c r="D2025" t="str">
        <f>'Funding Import'!A2027</f>
        <v>RB051838: LEXDEN PRIMARY SCHOOL</v>
      </c>
      <c r="E2025" t="str">
        <f>MID('Funding Import'!B2027,2,4)</f>
        <v>0006</v>
      </c>
      <c r="F2025" t="str">
        <f>MID('Funding Import'!B2027,8,50)</f>
        <v>EXCEPTIONAL COVID COST GRANT</v>
      </c>
      <c r="G2025" t="str">
        <f>'Funding Import'!I2027</f>
        <v>Spreadsheet B 399778 20982606 Movement from code '0006 to '0012 covid  emergency recode ES089 RM0128 Covid emergency recode</v>
      </c>
      <c r="H2025">
        <f>'Funding Import'!H2027</f>
        <v>-7900</v>
      </c>
      <c r="I2025" s="139"/>
    </row>
    <row r="2026" spans="1:9" ht="15" x14ac:dyDescent="0.2">
      <c r="A2026" s="191" t="str">
        <f t="shared" si="62"/>
        <v>1838</v>
      </c>
      <c r="B2026" s="191"/>
      <c r="C2026" s="191" t="str">
        <f t="shared" si="63"/>
        <v>18380007</v>
      </c>
      <c r="D2026" t="str">
        <f>'Funding Import'!A2028</f>
        <v>RB051838: LEXDEN PRIMARY SCHOOL</v>
      </c>
      <c r="E2026" t="str">
        <f>MID('Funding Import'!B2028,2,4)</f>
        <v>0007</v>
      </c>
      <c r="F2026" t="str">
        <f>MID('Funding Import'!B2028,8,50)</f>
        <v>PUPIL INCREASE/FORMULA ERR</v>
      </c>
      <c r="G2026" t="str">
        <f>'Funding Import'!I2028</f>
        <v>DL 8706 2021-22 KS1 Class Size Funding</v>
      </c>
      <c r="H2026">
        <f>'Funding Import'!H2028</f>
        <v>13466</v>
      </c>
      <c r="I2026" s="139"/>
    </row>
    <row r="2027" spans="1:9" ht="15" x14ac:dyDescent="0.2">
      <c r="A2027" s="191" t="str">
        <f t="shared" si="62"/>
        <v>1838</v>
      </c>
      <c r="B2027" s="191"/>
      <c r="C2027" s="191" t="str">
        <f t="shared" si="63"/>
        <v>18380012</v>
      </c>
      <c r="D2027" t="str">
        <f>'Funding Import'!A2029</f>
        <v>RB051838: LEXDEN PRIMARY SCHOOL</v>
      </c>
      <c r="E2027" t="str">
        <f>MID('Funding Import'!B2029,2,4)</f>
        <v>0012</v>
      </c>
      <c r="F2027" t="str">
        <f>MID('Funding Import'!B2029,8,50)</f>
        <v>COVID CATCH UP</v>
      </c>
      <c r="G2027" t="str">
        <f>'Funding Import'!I2029</f>
        <v>Spreadsheet B 399778 20982606 Movement from code '0006 to '0012 covid  emergency recode ES089 RM0128 Covid emergency recode</v>
      </c>
      <c r="H2027">
        <f>'Funding Import'!H2029</f>
        <v>7900</v>
      </c>
      <c r="I2027" s="139"/>
    </row>
    <row r="2028" spans="1:9" ht="15" x14ac:dyDescent="0.2">
      <c r="A2028" s="191" t="str">
        <f t="shared" si="62"/>
        <v>1838</v>
      </c>
      <c r="B2028" s="191"/>
      <c r="C2028" s="191" t="str">
        <f t="shared" si="63"/>
        <v>18380012</v>
      </c>
      <c r="D2028" t="str">
        <f>'Funding Import'!A2030</f>
        <v>RB051838: LEXDEN PRIMARY SCHOOL</v>
      </c>
      <c r="E2028" t="str">
        <f>MID('Funding Import'!B2030,2,4)</f>
        <v>0012</v>
      </c>
      <c r="F2028" t="str">
        <f>MID('Funding Import'!B2030,8,50)</f>
        <v>COVID CATCH UP</v>
      </c>
      <c r="G2028" t="str">
        <f>'Funding Import'!I2030</f>
        <v>DL 8645 0012recoveryc 0012RPG</v>
      </c>
      <c r="H2028">
        <f>'Funding Import'!H2030</f>
        <v>1816.75</v>
      </c>
      <c r="I2028" s="139"/>
    </row>
    <row r="2029" spans="1:9" ht="15" x14ac:dyDescent="0.2">
      <c r="A2029" s="191" t="str">
        <f t="shared" si="62"/>
        <v>1838</v>
      </c>
      <c r="B2029" s="191"/>
      <c r="C2029" s="191" t="str">
        <f t="shared" si="63"/>
        <v>18380012</v>
      </c>
      <c r="D2029" t="str">
        <f>'Funding Import'!A2031</f>
        <v>RB051838: LEXDEN PRIMARY SCHOOL</v>
      </c>
      <c r="E2029" t="str">
        <f>MID('Funding Import'!B2031,2,4)</f>
        <v>0012</v>
      </c>
      <c r="F2029" t="str">
        <f>MID('Funding Import'!B2031,8,50)</f>
        <v>COVID CATCH UP</v>
      </c>
      <c r="G2029" t="str">
        <f>'Funding Import'!I2031</f>
        <v>DL 8656 0012schoolled 0012SLT</v>
      </c>
      <c r="H2029">
        <f>'Funding Import'!H2031</f>
        <v>1785</v>
      </c>
      <c r="I2029" s="139"/>
    </row>
    <row r="2030" spans="1:9" ht="15" x14ac:dyDescent="0.2">
      <c r="A2030" s="191" t="str">
        <f t="shared" si="62"/>
        <v>1838</v>
      </c>
      <c r="B2030" s="191"/>
      <c r="C2030" s="191" t="str">
        <f t="shared" si="63"/>
        <v>18380014</v>
      </c>
      <c r="D2030" t="str">
        <f>'Funding Import'!A2032</f>
        <v>RB051838: LEXDEN PRIMARY SCHOOL</v>
      </c>
      <c r="E2030" t="str">
        <f>MID('Funding Import'!B2032,2,4)</f>
        <v>0014</v>
      </c>
      <c r="F2030" t="str">
        <f>MID('Funding Import'!B2032,8,50)</f>
        <v>PUPIL PREMIUM</v>
      </c>
      <c r="G2030" t="str">
        <f>'Funding Import'!I2032</f>
        <v>Spreadsheet B 395862 20828831 ES060 MK0597 PPG CIC SUM21P2 SUM-21 ES060 MK0597 PPG CIC SUM21P2 SUM-21</v>
      </c>
      <c r="H2030">
        <f>'Funding Import'!H2032</f>
        <v>184</v>
      </c>
      <c r="I2030" s="139"/>
    </row>
    <row r="2031" spans="1:9" ht="15" x14ac:dyDescent="0.2">
      <c r="A2031" s="191" t="str">
        <f t="shared" si="62"/>
        <v>1838</v>
      </c>
      <c r="B2031" s="191"/>
      <c r="C2031" s="191" t="str">
        <f t="shared" si="63"/>
        <v>18380014</v>
      </c>
      <c r="D2031" t="str">
        <f>'Funding Import'!A2033</f>
        <v>RB051838: LEXDEN PRIMARY SCHOOL</v>
      </c>
      <c r="E2031" t="str">
        <f>MID('Funding Import'!B2033,2,4)</f>
        <v>0014</v>
      </c>
      <c r="F2031" t="str">
        <f>MID('Funding Import'!B2033,8,50)</f>
        <v>PUPIL PREMIUM</v>
      </c>
      <c r="G2031" t="str">
        <f>'Funding Import'!I2033</f>
        <v>Spreadsheet B 400831 21077861 ES093 DP0593 SUMMER21PPG SUM21PPG ES093 DP0593 SUMMER21PPG SUM21PPG</v>
      </c>
      <c r="H2031">
        <f>'Funding Import'!H2033</f>
        <v>26583</v>
      </c>
      <c r="I2031" s="139"/>
    </row>
    <row r="2032" spans="1:9" ht="15" x14ac:dyDescent="0.2">
      <c r="A2032" s="191" t="str">
        <f t="shared" si="62"/>
        <v>1838</v>
      </c>
      <c r="B2032" s="191"/>
      <c r="C2032" s="191" t="str">
        <f t="shared" si="63"/>
        <v>18380014</v>
      </c>
      <c r="D2032" t="str">
        <f>'Funding Import'!A2034</f>
        <v>RB051838: LEXDEN PRIMARY SCHOOL</v>
      </c>
      <c r="E2032" t="str">
        <f>MID('Funding Import'!B2034,2,4)</f>
        <v>0014</v>
      </c>
      <c r="F2032" t="str">
        <f>MID('Funding Import'!B2034,8,50)</f>
        <v>PUPIL PREMIUM</v>
      </c>
      <c r="G2032" t="str">
        <f>'Funding Import'!I2034</f>
        <v>DL 8663 PPG CIC AUT21P1 AUT-21</v>
      </c>
      <c r="H2032">
        <f>'Funding Import'!H2034</f>
        <v>1056</v>
      </c>
      <c r="I2032" s="139"/>
    </row>
    <row r="2033" spans="1:9" ht="15" x14ac:dyDescent="0.2">
      <c r="A2033" s="191" t="str">
        <f t="shared" si="62"/>
        <v>1838</v>
      </c>
      <c r="B2033" s="191"/>
      <c r="C2033" s="191" t="str">
        <f t="shared" si="63"/>
        <v>18380014</v>
      </c>
      <c r="D2033" t="str">
        <f>'Funding Import'!A2035</f>
        <v>RB051838: LEXDEN PRIMARY SCHOOL</v>
      </c>
      <c r="E2033" t="str">
        <f>MID('Funding Import'!B2035,2,4)</f>
        <v>0014</v>
      </c>
      <c r="F2033" t="str">
        <f>MID('Funding Import'!B2035,8,50)</f>
        <v>PUPIL PREMIUM</v>
      </c>
      <c r="G2033" t="str">
        <f>'Funding Import'!I2035</f>
        <v>DL 8701 0014 Pupil Premium Autumn Term 2021</v>
      </c>
      <c r="H2033">
        <f>'Funding Import'!H2035</f>
        <v>21267</v>
      </c>
      <c r="I2033" s="139"/>
    </row>
    <row r="2034" spans="1:9" ht="15" x14ac:dyDescent="0.2">
      <c r="A2034" s="191" t="str">
        <f t="shared" si="62"/>
        <v>1838</v>
      </c>
      <c r="B2034" s="191"/>
      <c r="C2034" s="191" t="str">
        <f t="shared" si="63"/>
        <v>18380018</v>
      </c>
      <c r="D2034" t="str">
        <f>'Funding Import'!A2036</f>
        <v>RB051838: LEXDEN PRIMARY SCHOOL</v>
      </c>
      <c r="E2034" t="str">
        <f>MID('Funding Import'!B2036,2,4)</f>
        <v>0018</v>
      </c>
      <c r="F2034" t="str">
        <f>MID('Funding Import'!B2036,8,50)</f>
        <v>ADDITIONAL GRANT INCOME</v>
      </c>
      <c r="G2034" t="str">
        <f>'Funding Import'!I2036</f>
        <v>Spreadsheet B 393531 20728061 ES032 RM0087 PE GRANT APR 21 ES032 RM0087 PE GRANT APR 21</v>
      </c>
      <c r="H2034">
        <f>'Funding Import'!H2036</f>
        <v>7417</v>
      </c>
      <c r="I2034" s="139"/>
    </row>
    <row r="2035" spans="1:9" ht="15" x14ac:dyDescent="0.2">
      <c r="A2035" s="191" t="str">
        <f t="shared" si="62"/>
        <v>1838</v>
      </c>
      <c r="B2035" s="191"/>
      <c r="C2035" s="191" t="str">
        <f t="shared" si="63"/>
        <v>18380018</v>
      </c>
      <c r="D2035" t="str">
        <f>'Funding Import'!A2037</f>
        <v>RB051838: LEXDEN PRIMARY SCHOOL</v>
      </c>
      <c r="E2035" t="str">
        <f>MID('Funding Import'!B2037,2,4)</f>
        <v>0018</v>
      </c>
      <c r="F2035" t="str">
        <f>MID('Funding Import'!B2037,8,50)</f>
        <v>ADDITIONAL GRANT INCOME</v>
      </c>
      <c r="G2035" t="str">
        <f>'Funding Import'!I2037</f>
        <v>Spreadsheet B 399769 20981730 UIFSM JULY21 UIFSM 21 ES085 RM0124 UIFSM JULY21 UIFSM 21</v>
      </c>
      <c r="H2035">
        <f>'Funding Import'!H2037</f>
        <v>26640</v>
      </c>
      <c r="I2035" s="139"/>
    </row>
    <row r="2036" spans="1:9" ht="15" x14ac:dyDescent="0.2">
      <c r="A2036" s="191" t="str">
        <f t="shared" si="62"/>
        <v>1838</v>
      </c>
      <c r="B2036" s="191"/>
      <c r="C2036" s="191" t="str">
        <f t="shared" si="63"/>
        <v>18380018</v>
      </c>
      <c r="D2036" t="str">
        <f>'Funding Import'!A2038</f>
        <v>RB051838: LEXDEN PRIMARY SCHOOL</v>
      </c>
      <c r="E2036" t="str">
        <f>MID('Funding Import'!B2038,2,4)</f>
        <v>0018</v>
      </c>
      <c r="F2036" t="str">
        <f>MID('Funding Import'!B2038,8,50)</f>
        <v>ADDITIONAL GRANT INCOME</v>
      </c>
      <c r="G2036" t="str">
        <f>'Funding Import'!I2038</f>
        <v>DL 8673 PE GRANT OCT21 0018PE</v>
      </c>
      <c r="H2036">
        <f>'Funding Import'!H2038</f>
        <v>10360</v>
      </c>
      <c r="I2036" s="139"/>
    </row>
    <row r="2037" spans="1:9" ht="15" x14ac:dyDescent="0.2">
      <c r="A2037" s="191" t="str">
        <f t="shared" si="62"/>
        <v>1838</v>
      </c>
      <c r="B2037" s="191"/>
      <c r="C2037" s="191" t="str">
        <f t="shared" si="63"/>
        <v>18380026</v>
      </c>
      <c r="D2037" t="str">
        <f>'Funding Import'!A2039</f>
        <v>RB051838: LEXDEN PRIMARY SCHOOL</v>
      </c>
      <c r="E2037" t="str">
        <f>MID('Funding Import'!B2039,2,4)</f>
        <v>0026</v>
      </c>
      <c r="F2037" t="str">
        <f>MID('Funding Import'!B2039,8,50)</f>
        <v>NOTIONAL SEN FUNDING</v>
      </c>
      <c r="G2037" t="str">
        <f>'Funding Import'!I2039</f>
        <v>Spreadsheet B 391732 20639856 ES012 MK0514 10026 NOTIONAL SEN ES012 MK0514 10026 NOTIONAL SEN</v>
      </c>
      <c r="H2037">
        <f>'Funding Import'!H2039</f>
        <v>110913</v>
      </c>
      <c r="I2037" s="139"/>
    </row>
    <row r="2038" spans="1:9" ht="15" x14ac:dyDescent="0.2">
      <c r="A2038" s="191" t="str">
        <f t="shared" si="62"/>
        <v>1838</v>
      </c>
      <c r="B2038" s="191"/>
      <c r="C2038" s="191" t="str">
        <f t="shared" si="63"/>
        <v>18380026</v>
      </c>
      <c r="D2038" t="str">
        <f>'Funding Import'!A2040</f>
        <v>RB051838: LEXDEN PRIMARY SCHOOL</v>
      </c>
      <c r="E2038" t="str">
        <f>MID('Funding Import'!B2040,2,4)</f>
        <v>0026</v>
      </c>
      <c r="F2038" t="str">
        <f>MID('Funding Import'!B2040,8,50)</f>
        <v>NOTIONAL SEN FUNDING</v>
      </c>
      <c r="G2038" t="str">
        <f>'Funding Import'!I2040</f>
        <v>Spreadsheet B 391731 20639745 ES011 MK0513 10026 PLACE LED ES011 MK0513 10026 PLACE LED</v>
      </c>
      <c r="H2038">
        <f>'Funding Import'!H2040</f>
        <v>151616</v>
      </c>
      <c r="I2038" s="139"/>
    </row>
    <row r="2039" spans="1:9" ht="15" x14ac:dyDescent="0.2">
      <c r="A2039" s="191" t="str">
        <f t="shared" si="62"/>
        <v>1844</v>
      </c>
      <c r="B2039" s="191"/>
      <c r="C2039" s="191" t="str">
        <f t="shared" si="63"/>
        <v>18440001</v>
      </c>
      <c r="D2039" t="str">
        <f>'Funding Import'!A2041</f>
        <v>RB051844: MONTGOMERY JUNIOR SCHOOL</v>
      </c>
      <c r="E2039" t="str">
        <f>MID('Funding Import'!B2041,2,4)</f>
        <v>0001</v>
      </c>
      <c r="F2039" t="str">
        <f>MID('Funding Import'!B2041,8,50)</f>
        <v>FORMULA FUNDED (EXCL RATES)</v>
      </c>
      <c r="G2039" t="str">
        <f>'Funding Import'!I2041</f>
        <v>Spreadsheet B 391145 20630885 ES006 MK0508 10001 FORMULA FUNDED ES006 MK0508 10001 FORMULA FUNDED</v>
      </c>
      <c r="H2039">
        <f>'Funding Import'!H2041</f>
        <v>1208991</v>
      </c>
      <c r="I2039" s="139"/>
    </row>
    <row r="2040" spans="1:9" ht="15" x14ac:dyDescent="0.2">
      <c r="A2040" s="191" t="str">
        <f t="shared" si="62"/>
        <v>1844</v>
      </c>
      <c r="B2040" s="191"/>
      <c r="C2040" s="191" t="str">
        <f t="shared" si="63"/>
        <v>18440002</v>
      </c>
      <c r="D2040" t="str">
        <f>'Funding Import'!A2042</f>
        <v>RB051844: MONTGOMERY JUNIOR SCHOOL</v>
      </c>
      <c r="E2040" t="str">
        <f>MID('Funding Import'!B2042,2,4)</f>
        <v>0002</v>
      </c>
      <c r="F2040" t="str">
        <f>MID('Funding Import'!B2042,8,50)</f>
        <v>RATES</v>
      </c>
      <c r="G2040" t="str">
        <f>'Funding Import'!I2042</f>
        <v>Spreadsheet B 391137 20630756 ES007 MK0509 10002 RATES ES007 MK0509 10002 RATES</v>
      </c>
      <c r="H2040">
        <f>'Funding Import'!H2042</f>
        <v>30492</v>
      </c>
      <c r="I2040" s="139"/>
    </row>
    <row r="2041" spans="1:9" ht="15" x14ac:dyDescent="0.2">
      <c r="A2041" s="191" t="str">
        <f t="shared" si="62"/>
        <v>1844</v>
      </c>
      <c r="B2041" s="191"/>
      <c r="C2041" s="191" t="str">
        <f t="shared" si="63"/>
        <v>18440003</v>
      </c>
      <c r="D2041" t="str">
        <f>'Funding Import'!A2043</f>
        <v>RB051844: MONTGOMERY JUNIOR SCHOOL</v>
      </c>
      <c r="E2041" t="str">
        <f>MID('Funding Import'!B2043,2,4)</f>
        <v>0003</v>
      </c>
      <c r="F2041" t="str">
        <f>MID('Funding Import'!B2043,8,50)</f>
        <v>BROUGHT FORWARD</v>
      </c>
      <c r="G2041" t="str">
        <f>'Funding Import'!I2043</f>
        <v>Spreadsheet B 394797 20778211 ES055 MK0568 10003 OPENING BALANCES ES055 MK0568 10003 OPENING BALANCES</v>
      </c>
      <c r="H2041">
        <f>'Funding Import'!H2043</f>
        <v>274536.55</v>
      </c>
      <c r="I2041" s="139"/>
    </row>
    <row r="2042" spans="1:9" ht="15" x14ac:dyDescent="0.2">
      <c r="A2042" s="191" t="str">
        <f t="shared" si="62"/>
        <v>1844</v>
      </c>
      <c r="B2042" s="191"/>
      <c r="C2042" s="191" t="str">
        <f t="shared" si="63"/>
        <v>18440004</v>
      </c>
      <c r="D2042" t="str">
        <f>'Funding Import'!A2044</f>
        <v>RB051844: MONTGOMERY JUNIOR SCHOOL</v>
      </c>
      <c r="E2042" t="str">
        <f>MID('Funding Import'!B2044,2,4)</f>
        <v>0004</v>
      </c>
      <c r="F2042" t="str">
        <f>MID('Funding Import'!B2044,8,50)</f>
        <v>STATEMENTED SEN</v>
      </c>
      <c r="G2042" t="str">
        <f>'Funding Import'!I2044</f>
        <v>Spreadsheet B 391144 20630818 ES009 MK0511 10004 EHCP ES009 MK0511 10004 EHCP</v>
      </c>
      <c r="H2042">
        <f>'Funding Import'!H2044</f>
        <v>12300</v>
      </c>
      <c r="I2042" s="139"/>
    </row>
    <row r="2043" spans="1:9" ht="15" x14ac:dyDescent="0.2">
      <c r="A2043" s="191" t="str">
        <f t="shared" si="62"/>
        <v>1844</v>
      </c>
      <c r="B2043" s="191"/>
      <c r="C2043" s="191" t="str">
        <f t="shared" si="63"/>
        <v>18440004</v>
      </c>
      <c r="D2043" t="str">
        <f>'Funding Import'!A2045</f>
        <v>RB051844: MONTGOMERY JUNIOR SCHOOL</v>
      </c>
      <c r="E2043" t="str">
        <f>MID('Funding Import'!B2045,2,4)</f>
        <v>0004</v>
      </c>
      <c r="F2043" t="str">
        <f>MID('Funding Import'!B2045,8,50)</f>
        <v>STATEMENTED SEN</v>
      </c>
      <c r="G2043" t="str">
        <f>'Funding Import'!I2045</f>
        <v>Spreadsheet B 401820 21143763 ES099 MK0707 SEN TOP-UP SUM2 SUM-21 ES099 MK0707 SEN TOP-UP SUM2 SUM-21</v>
      </c>
      <c r="H2043">
        <f>'Funding Import'!H2045</f>
        <v>1797</v>
      </c>
      <c r="I2043" s="139"/>
    </row>
    <row r="2044" spans="1:9" ht="15" x14ac:dyDescent="0.2">
      <c r="A2044" s="191" t="str">
        <f t="shared" si="62"/>
        <v>1844</v>
      </c>
      <c r="B2044" s="191"/>
      <c r="C2044" s="191" t="str">
        <f t="shared" si="63"/>
        <v>18440004</v>
      </c>
      <c r="D2044" t="str">
        <f>'Funding Import'!A2046</f>
        <v>RB051844: MONTGOMERY JUNIOR SCHOOL</v>
      </c>
      <c r="E2044" t="str">
        <f>MID('Funding Import'!B2046,2,4)</f>
        <v>0004</v>
      </c>
      <c r="F2044" t="str">
        <f>MID('Funding Import'!B2046,8,50)</f>
        <v>STATEMENTED SEN</v>
      </c>
      <c r="G2044" t="str">
        <f>'Funding Import'!I2046</f>
        <v>DL 8688 SEN TOP-UP AUT1 AUT-21</v>
      </c>
      <c r="H2044">
        <f>'Funding Import'!H2046</f>
        <v>8560</v>
      </c>
      <c r="I2044" s="139"/>
    </row>
    <row r="2045" spans="1:9" ht="15" x14ac:dyDescent="0.2">
      <c r="A2045" s="191" t="str">
        <f t="shared" si="62"/>
        <v>1844</v>
      </c>
      <c r="B2045" s="191"/>
      <c r="C2045" s="191" t="str">
        <f t="shared" si="63"/>
        <v>18440006</v>
      </c>
      <c r="D2045" t="str">
        <f>'Funding Import'!A2047</f>
        <v>RB051844: MONTGOMERY JUNIOR SCHOOL</v>
      </c>
      <c r="E2045" t="str">
        <f>MID('Funding Import'!B2047,2,4)</f>
        <v>0006</v>
      </c>
      <c r="F2045" t="str">
        <f>MID('Funding Import'!B2047,8,50)</f>
        <v>EXCEPTIONAL COVID COST GRANT</v>
      </c>
      <c r="G2045" t="str">
        <f>'Funding Import'!I2047</f>
        <v>Spreadsheet B 398804 20920024 ES065 DP0556 COVIDEMERGENCY COVIDEM ES065 DP0556 COVIDEMERGENCY COVIDEM</v>
      </c>
      <c r="H2045">
        <f>'Funding Import'!H2047</f>
        <v>11000</v>
      </c>
      <c r="I2045" s="139"/>
    </row>
    <row r="2046" spans="1:9" ht="15" x14ac:dyDescent="0.2">
      <c r="A2046" s="191" t="str">
        <f t="shared" si="62"/>
        <v>1844</v>
      </c>
      <c r="B2046" s="191"/>
      <c r="C2046" s="191" t="str">
        <f t="shared" si="63"/>
        <v>18440006</v>
      </c>
      <c r="D2046" t="str">
        <f>'Funding Import'!A2048</f>
        <v>RB051844: MONTGOMERY JUNIOR SCHOOL</v>
      </c>
      <c r="E2046" t="str">
        <f>MID('Funding Import'!B2048,2,4)</f>
        <v>0006</v>
      </c>
      <c r="F2046" t="str">
        <f>MID('Funding Import'!B2048,8,50)</f>
        <v>EXCEPTIONAL COVID COST GRANT</v>
      </c>
      <c r="G2046" t="str">
        <f>'Funding Import'!I2048</f>
        <v>Spreadsheet B 398807 20920177 ES067 DP0558 FSMADDCOSTSCOVID FSMCOVID ES067 DP0558 FSMADDCOSTSCOVID FSMCOVID</v>
      </c>
      <c r="H2046">
        <f>'Funding Import'!H2048</f>
        <v>1920</v>
      </c>
      <c r="I2046" s="139"/>
    </row>
    <row r="2047" spans="1:9" ht="15" x14ac:dyDescent="0.2">
      <c r="A2047" s="191" t="str">
        <f t="shared" si="62"/>
        <v>1844</v>
      </c>
      <c r="B2047" s="191"/>
      <c r="C2047" s="191" t="str">
        <f t="shared" si="63"/>
        <v>18440006</v>
      </c>
      <c r="D2047" t="str">
        <f>'Funding Import'!A2049</f>
        <v>RB051844: MONTGOMERY JUNIOR SCHOOL</v>
      </c>
      <c r="E2047" t="str">
        <f>MID('Funding Import'!B2049,2,4)</f>
        <v>0006</v>
      </c>
      <c r="F2047" t="str">
        <f>MID('Funding Import'!B2049,8,50)</f>
        <v>EXCEPTIONAL COVID COST GRANT</v>
      </c>
      <c r="G2047" t="str">
        <f>'Funding Import'!I2049</f>
        <v>Spreadsheet B 399778 20982606 Movement from code '0006 to '0012 covid  emergency recode ES089 RM0128 Covid emergency recode</v>
      </c>
      <c r="H2047">
        <f>'Funding Import'!H2049</f>
        <v>-11000</v>
      </c>
      <c r="I2047" s="139"/>
    </row>
    <row r="2048" spans="1:9" ht="15" x14ac:dyDescent="0.2">
      <c r="A2048" s="191" t="str">
        <f t="shared" si="62"/>
        <v>1844</v>
      </c>
      <c r="B2048" s="191"/>
      <c r="C2048" s="191" t="str">
        <f t="shared" si="63"/>
        <v>18440012</v>
      </c>
      <c r="D2048" t="str">
        <f>'Funding Import'!A2050</f>
        <v>RB051844: MONTGOMERY JUNIOR SCHOOL</v>
      </c>
      <c r="E2048" t="str">
        <f>MID('Funding Import'!B2050,2,4)</f>
        <v>0012</v>
      </c>
      <c r="F2048" t="str">
        <f>MID('Funding Import'!B2050,8,50)</f>
        <v>COVID CATCH UP</v>
      </c>
      <c r="G2048" t="str">
        <f>'Funding Import'!I2050</f>
        <v>Spreadsheet B 399778 20982606 Movement from code '0006 to '0012 covid  emergency recode ES089 RM0128 Covid emergency recode</v>
      </c>
      <c r="H2048">
        <f>'Funding Import'!H2050</f>
        <v>11000</v>
      </c>
      <c r="I2048" s="139"/>
    </row>
    <row r="2049" spans="1:9" ht="15" x14ac:dyDescent="0.2">
      <c r="A2049" s="191" t="str">
        <f t="shared" si="62"/>
        <v>1844</v>
      </c>
      <c r="B2049" s="191"/>
      <c r="C2049" s="191" t="str">
        <f t="shared" si="63"/>
        <v>18440012</v>
      </c>
      <c r="D2049" t="str">
        <f>'Funding Import'!A2051</f>
        <v>RB051844: MONTGOMERY JUNIOR SCHOOL</v>
      </c>
      <c r="E2049" t="str">
        <f>MID('Funding Import'!B2051,2,4)</f>
        <v>0012</v>
      </c>
      <c r="F2049" t="str">
        <f>MID('Funding Import'!B2051,8,50)</f>
        <v>COVID CATCH UP</v>
      </c>
      <c r="G2049" t="str">
        <f>'Funding Import'!I2051</f>
        <v>DL 8645 0012recoveryc 0012RPG</v>
      </c>
      <c r="H2049">
        <f>'Funding Import'!H2051</f>
        <v>3226.25</v>
      </c>
      <c r="I2049" s="139"/>
    </row>
    <row r="2050" spans="1:9" ht="15" x14ac:dyDescent="0.2">
      <c r="A2050" s="191" t="str">
        <f t="shared" ref="A2050:A2113" si="64">MID(D2050,5,4)</f>
        <v>1844</v>
      </c>
      <c r="B2050" s="191"/>
      <c r="C2050" s="191" t="str">
        <f t="shared" ref="C2050:C2113" si="65">A2050&amp;E2050</f>
        <v>18440012</v>
      </c>
      <c r="D2050" t="str">
        <f>'Funding Import'!A2052</f>
        <v>RB051844: MONTGOMERY JUNIOR SCHOOL</v>
      </c>
      <c r="E2050" t="str">
        <f>MID('Funding Import'!B2052,2,4)</f>
        <v>0012</v>
      </c>
      <c r="F2050" t="str">
        <f>MID('Funding Import'!B2052,8,50)</f>
        <v>COVID CATCH UP</v>
      </c>
      <c r="G2050" t="str">
        <f>'Funding Import'!I2052</f>
        <v>DL 8656 0012schoolled 0012SLT</v>
      </c>
      <c r="H2050">
        <f>'Funding Import'!H2052</f>
        <v>3130.31</v>
      </c>
      <c r="I2050" s="139"/>
    </row>
    <row r="2051" spans="1:9" ht="15" x14ac:dyDescent="0.2">
      <c r="A2051" s="191" t="str">
        <f t="shared" si="64"/>
        <v>1844</v>
      </c>
      <c r="B2051" s="191"/>
      <c r="C2051" s="191" t="str">
        <f t="shared" si="65"/>
        <v>18440014</v>
      </c>
      <c r="D2051" t="str">
        <f>'Funding Import'!A2053</f>
        <v>RB051844: MONTGOMERY JUNIOR SCHOOL</v>
      </c>
      <c r="E2051" t="str">
        <f>MID('Funding Import'!B2053,2,4)</f>
        <v>0014</v>
      </c>
      <c r="F2051" t="str">
        <f>MID('Funding Import'!B2053,8,50)</f>
        <v>PUPIL PREMIUM</v>
      </c>
      <c r="G2051" t="str">
        <f>'Funding Import'!I2053</f>
        <v>Spreadsheet B 400831 21077861 ES093 DP0593 SUMMER21PPG SUM21PPG ES093 DP0593 SUMMER21PPG SUM21PPG</v>
      </c>
      <c r="H2051">
        <f>'Funding Import'!H2053</f>
        <v>70027</v>
      </c>
      <c r="I2051" s="139"/>
    </row>
    <row r="2052" spans="1:9" ht="15" x14ac:dyDescent="0.2">
      <c r="A2052" s="191" t="str">
        <f t="shared" si="64"/>
        <v>1844</v>
      </c>
      <c r="B2052" s="191"/>
      <c r="C2052" s="191" t="str">
        <f t="shared" si="65"/>
        <v>18440014</v>
      </c>
      <c r="D2052" t="str">
        <f>'Funding Import'!A2054</f>
        <v>RB051844: MONTGOMERY JUNIOR SCHOOL</v>
      </c>
      <c r="E2052" t="str">
        <f>MID('Funding Import'!B2054,2,4)</f>
        <v>0014</v>
      </c>
      <c r="F2052" t="str">
        <f>MID('Funding Import'!B2054,8,50)</f>
        <v>PUPIL PREMIUM</v>
      </c>
      <c r="G2052" t="str">
        <f>'Funding Import'!I2054</f>
        <v>DL 8701 0014 Pupil Premium Autumn Term 2021</v>
      </c>
      <c r="H2052">
        <f>'Funding Import'!H2054</f>
        <v>56022</v>
      </c>
      <c r="I2052" s="139"/>
    </row>
    <row r="2053" spans="1:9" ht="15" x14ac:dyDescent="0.2">
      <c r="A2053" s="191" t="str">
        <f t="shared" si="64"/>
        <v>1844</v>
      </c>
      <c r="B2053" s="191"/>
      <c r="C2053" s="191" t="str">
        <f t="shared" si="65"/>
        <v>18440018</v>
      </c>
      <c r="D2053" t="str">
        <f>'Funding Import'!A2055</f>
        <v>RB051844: MONTGOMERY JUNIOR SCHOOL</v>
      </c>
      <c r="E2053" t="str">
        <f>MID('Funding Import'!B2055,2,4)</f>
        <v>0018</v>
      </c>
      <c r="F2053" t="str">
        <f>MID('Funding Import'!B2055,8,50)</f>
        <v>ADDITIONAL GRANT INCOME</v>
      </c>
      <c r="G2053" t="str">
        <f>'Funding Import'!I2055</f>
        <v>Spreadsheet B 393531 20728061 ES032 RM0087 PE GRANT APR 21 ES032 RM0087 PE GRANT APR 21</v>
      </c>
      <c r="H2053">
        <f>'Funding Import'!H2055</f>
        <v>8096</v>
      </c>
      <c r="I2053" s="139"/>
    </row>
    <row r="2054" spans="1:9" ht="15" x14ac:dyDescent="0.2">
      <c r="A2054" s="191" t="str">
        <f t="shared" si="64"/>
        <v>1844</v>
      </c>
      <c r="B2054" s="191"/>
      <c r="C2054" s="191" t="str">
        <f t="shared" si="65"/>
        <v>18440018</v>
      </c>
      <c r="D2054" t="str">
        <f>'Funding Import'!A2056</f>
        <v>RB051844: MONTGOMERY JUNIOR SCHOOL</v>
      </c>
      <c r="E2054" t="str">
        <f>MID('Funding Import'!B2056,2,4)</f>
        <v>0018</v>
      </c>
      <c r="F2054" t="str">
        <f>MID('Funding Import'!B2056,8,50)</f>
        <v>ADDITIONAL GRANT INCOME</v>
      </c>
      <c r="G2054" t="str">
        <f>'Funding Import'!I2056</f>
        <v>DL 8673 PE GRANT OCT21 0018PE</v>
      </c>
      <c r="H2054">
        <f>'Funding Import'!H2056</f>
        <v>11235</v>
      </c>
      <c r="I2054" s="139"/>
    </row>
    <row r="2055" spans="1:9" ht="15" x14ac:dyDescent="0.2">
      <c r="A2055" s="191" t="str">
        <f t="shared" si="64"/>
        <v>1844</v>
      </c>
      <c r="B2055" s="191"/>
      <c r="C2055" s="191" t="str">
        <f t="shared" si="65"/>
        <v>18440026</v>
      </c>
      <c r="D2055" t="str">
        <f>'Funding Import'!A2057</f>
        <v>RB051844: MONTGOMERY JUNIOR SCHOOL</v>
      </c>
      <c r="E2055" t="str">
        <f>MID('Funding Import'!B2057,2,4)</f>
        <v>0026</v>
      </c>
      <c r="F2055" t="str">
        <f>MID('Funding Import'!B2057,8,50)</f>
        <v>NOTIONAL SEN FUNDING</v>
      </c>
      <c r="G2055" t="str">
        <f>'Funding Import'!I2057</f>
        <v>Spreadsheet B 391732 20639856 ES012 MK0514 10026 NOTIONAL SEN ES012 MK0514 10026 NOTIONAL SEN</v>
      </c>
      <c r="H2055">
        <f>'Funding Import'!H2057</f>
        <v>157539</v>
      </c>
      <c r="I2055" s="139"/>
    </row>
    <row r="2056" spans="1:9" ht="15" x14ac:dyDescent="0.2">
      <c r="A2056" s="191" t="str">
        <f t="shared" si="64"/>
        <v>1846</v>
      </c>
      <c r="B2056" s="191"/>
      <c r="C2056" s="191" t="str">
        <f t="shared" si="65"/>
        <v>18460001</v>
      </c>
      <c r="D2056" t="str">
        <f>'Funding Import'!A2058</f>
        <v>RB051846: MONTGOMERY INFANT SCH&amp;NURSERY</v>
      </c>
      <c r="E2056" t="str">
        <f>MID('Funding Import'!B2058,2,4)</f>
        <v>0001</v>
      </c>
      <c r="F2056" t="str">
        <f>MID('Funding Import'!B2058,8,50)</f>
        <v>FORMULA FUNDED (EXCL RATES)</v>
      </c>
      <c r="G2056" t="str">
        <f>'Funding Import'!I2058</f>
        <v>Spreadsheet B 390086 20589725 ES001 DP0515 FEEE234 SUM21INT ES001 DP0515 FEEE234 SUM21INT</v>
      </c>
      <c r="H2056">
        <f>'Funding Import'!H2058</f>
        <v>19849.34</v>
      </c>
      <c r="I2056" s="139"/>
    </row>
    <row r="2057" spans="1:9" ht="15" x14ac:dyDescent="0.2">
      <c r="A2057" s="191" t="str">
        <f t="shared" si="64"/>
        <v>1846</v>
      </c>
      <c r="B2057" s="191"/>
      <c r="C2057" s="191" t="str">
        <f t="shared" si="65"/>
        <v>18460001</v>
      </c>
      <c r="D2057" t="str">
        <f>'Funding Import'!A2059</f>
        <v>RB051846: MONTGOMERY INFANT SCH&amp;NURSERY</v>
      </c>
      <c r="E2057" t="str">
        <f>MID('Funding Import'!B2059,2,4)</f>
        <v>0001</v>
      </c>
      <c r="F2057" t="str">
        <f>MID('Funding Import'!B2059,8,50)</f>
        <v>FORMULA FUNDED (EXCL RATES)</v>
      </c>
      <c r="G2057" t="str">
        <f>'Funding Import'!I2059</f>
        <v>Spreadsheet B 391145 20630885 ES006 MK0508 10001 FORMULA FUNDED ES006 MK0508 10001 FORMULA FUNDED</v>
      </c>
      <c r="H2057">
        <f>'Funding Import'!H2059</f>
        <v>964069</v>
      </c>
      <c r="I2057" s="139"/>
    </row>
    <row r="2058" spans="1:9" ht="15" x14ac:dyDescent="0.2">
      <c r="A2058" s="191" t="str">
        <f t="shared" si="64"/>
        <v>1846</v>
      </c>
      <c r="B2058" s="191"/>
      <c r="C2058" s="191" t="str">
        <f t="shared" si="65"/>
        <v>18460001</v>
      </c>
      <c r="D2058" t="str">
        <f>'Funding Import'!A2060</f>
        <v>RB051846: MONTGOMERY INFANT SCH&amp;NURSERY</v>
      </c>
      <c r="E2058" t="str">
        <f>MID('Funding Import'!B2060,2,4)</f>
        <v>0001</v>
      </c>
      <c r="F2058" t="str">
        <f>MID('Funding Import'!B2060,8,50)</f>
        <v>FORMULA FUNDED (EXCL RATES)</v>
      </c>
      <c r="G2058" t="str">
        <f>'Funding Import'!I2060</f>
        <v>Spreadsheet B 393406 20716356 ES029 DP0529 TeachersPayGrant TPG21-22 P2 ES029 DP0529 TeachersPayGrant TPG21-22 P2</v>
      </c>
      <c r="H2058">
        <f>'Funding Import'!H2060</f>
        <v>921</v>
      </c>
      <c r="I2058" s="139"/>
    </row>
    <row r="2059" spans="1:9" ht="15" x14ac:dyDescent="0.2">
      <c r="A2059" s="191" t="str">
        <f t="shared" si="64"/>
        <v>1846</v>
      </c>
      <c r="B2059" s="191"/>
      <c r="C2059" s="191" t="str">
        <f t="shared" si="65"/>
        <v>18460001</v>
      </c>
      <c r="D2059" t="str">
        <f>'Funding Import'!A2061</f>
        <v>RB051846: MONTGOMERY INFANT SCH&amp;NURSERY</v>
      </c>
      <c r="E2059" t="str">
        <f>MID('Funding Import'!B2061,2,4)</f>
        <v>0001</v>
      </c>
      <c r="F2059" t="str">
        <f>MID('Funding Import'!B2061,8,50)</f>
        <v>FORMULA FUNDED (EXCL RATES)</v>
      </c>
      <c r="G2059" t="str">
        <f>'Funding Import'!I2061</f>
        <v>Spreadsheet B 393405 20716327 ES028 DP0528 TeachPensionGrnt PensionG P2 ES028 DP0528 TeachPensionGrnt PensionG P2</v>
      </c>
      <c r="H2059">
        <f>'Funding Import'!H2061</f>
        <v>2602</v>
      </c>
      <c r="I2059" s="139"/>
    </row>
    <row r="2060" spans="1:9" ht="15" x14ac:dyDescent="0.2">
      <c r="A2060" s="191" t="str">
        <f t="shared" si="64"/>
        <v>1846</v>
      </c>
      <c r="B2060" s="191"/>
      <c r="C2060" s="191" t="str">
        <f t="shared" si="65"/>
        <v>18460001</v>
      </c>
      <c r="D2060" t="str">
        <f>'Funding Import'!A2062</f>
        <v>RB051846: MONTGOMERY INFANT SCH&amp;NURSERY</v>
      </c>
      <c r="E2060" t="str">
        <f>MID('Funding Import'!B2062,2,4)</f>
        <v>0001</v>
      </c>
      <c r="F2060" t="str">
        <f>MID('Funding Import'!B2062,8,50)</f>
        <v>FORMULA FUNDED (EXCL RATES)</v>
      </c>
      <c r="G2060" t="str">
        <f>'Funding Import'!I2062</f>
        <v>Spreadsheet B 395854 20828626 ES053 MK0591 FEEE234 SUM21ACT ES053 MK0591 FEEE234 SUM21ACT</v>
      </c>
      <c r="H2060">
        <f>'Funding Import'!H2062</f>
        <v>25514.77</v>
      </c>
      <c r="I2060" s="139"/>
    </row>
    <row r="2061" spans="1:9" ht="15" x14ac:dyDescent="0.2">
      <c r="A2061" s="191" t="str">
        <f t="shared" si="64"/>
        <v>1846</v>
      </c>
      <c r="B2061" s="191"/>
      <c r="C2061" s="191" t="str">
        <f t="shared" si="65"/>
        <v>18460001</v>
      </c>
      <c r="D2061" t="str">
        <f>'Funding Import'!A2063</f>
        <v>RB051846: MONTGOMERY INFANT SCH&amp;NURSERY</v>
      </c>
      <c r="E2061" t="str">
        <f>MID('Funding Import'!B2063,2,4)</f>
        <v>0001</v>
      </c>
      <c r="F2061" t="str">
        <f>MID('Funding Import'!B2063,8,50)</f>
        <v>FORMULA FUNDED (EXCL RATES)</v>
      </c>
      <c r="G2061" t="str">
        <f>'Funding Import'!I2063</f>
        <v>Spreadsheet B 401824 21143798 ES100 MK0709  FEEE234 AUT21INT ES100 MK0709  FEEE234 AUT21INT</v>
      </c>
      <c r="H2061">
        <f>'Funding Import'!H2063</f>
        <v>12639.9</v>
      </c>
      <c r="I2061" s="139"/>
    </row>
    <row r="2062" spans="1:9" ht="15" x14ac:dyDescent="0.2">
      <c r="A2062" s="191" t="str">
        <f t="shared" si="64"/>
        <v>1846</v>
      </c>
      <c r="B2062" s="191"/>
      <c r="C2062" s="191" t="str">
        <f t="shared" si="65"/>
        <v>18460001</v>
      </c>
      <c r="D2062" t="str">
        <f>'Funding Import'!A2064</f>
        <v>RB051846: MONTGOMERY INFANT SCH&amp;NURSERY</v>
      </c>
      <c r="E2062" t="str">
        <f>MID('Funding Import'!B2064,2,4)</f>
        <v>0001</v>
      </c>
      <c r="F2062" t="str">
        <f>MID('Funding Import'!B2064,8,50)</f>
        <v>FORMULA FUNDED (EXCL RATES)</v>
      </c>
      <c r="G2062" t="str">
        <f>'Funding Import'!I2064</f>
        <v>DL 8652 FEEE234 AUT21ACT</v>
      </c>
      <c r="H2062">
        <f>'Funding Import'!H2064</f>
        <v>24507.84</v>
      </c>
      <c r="I2062" s="139"/>
    </row>
    <row r="2063" spans="1:9" ht="15" x14ac:dyDescent="0.2">
      <c r="A2063" s="191" t="str">
        <f t="shared" si="64"/>
        <v>1846</v>
      </c>
      <c r="B2063" s="191"/>
      <c r="C2063" s="191" t="str">
        <f t="shared" si="65"/>
        <v>18460001</v>
      </c>
      <c r="D2063" t="str">
        <f>'Funding Import'!A2065</f>
        <v>RB051846: MONTGOMERY INFANT SCH&amp;NURSERY</v>
      </c>
      <c r="E2063" t="str">
        <f>MID('Funding Import'!B2065,2,4)</f>
        <v>0001</v>
      </c>
      <c r="F2063" t="str">
        <f>MID('Funding Import'!B2065,8,50)</f>
        <v>FORMULA FUNDED (EXCL RATES)</v>
      </c>
      <c r="G2063" t="str">
        <f>'Funding Import'!I2065</f>
        <v>DL 8678 TeachPensionGrnt 0001TPEC</v>
      </c>
      <c r="H2063">
        <f>'Funding Import'!H2065</f>
        <v>3643</v>
      </c>
      <c r="I2063" s="139"/>
    </row>
    <row r="2064" spans="1:9" ht="15" x14ac:dyDescent="0.2">
      <c r="A2064" s="191" t="str">
        <f t="shared" si="64"/>
        <v>1846</v>
      </c>
      <c r="B2064" s="191"/>
      <c r="C2064" s="191" t="str">
        <f t="shared" si="65"/>
        <v>18460001</v>
      </c>
      <c r="D2064" t="str">
        <f>'Funding Import'!A2066</f>
        <v>RB051846: MONTGOMERY INFANT SCH&amp;NURSERY</v>
      </c>
      <c r="E2064" t="str">
        <f>MID('Funding Import'!B2066,2,4)</f>
        <v>0001</v>
      </c>
      <c r="F2064" t="str">
        <f>MID('Funding Import'!B2066,8,50)</f>
        <v>FORMULA FUNDED (EXCL RATES)</v>
      </c>
      <c r="G2064" t="str">
        <f>'Funding Import'!I2066</f>
        <v>DL 8675 TeachersPayGrant 0001TPG</v>
      </c>
      <c r="H2064">
        <f>'Funding Import'!H2066</f>
        <v>1289</v>
      </c>
      <c r="I2064" s="139"/>
    </row>
    <row r="2065" spans="1:9" ht="15" x14ac:dyDescent="0.2">
      <c r="A2065" s="191" t="str">
        <f t="shared" si="64"/>
        <v>1846</v>
      </c>
      <c r="B2065" s="191"/>
      <c r="C2065" s="191" t="str">
        <f t="shared" si="65"/>
        <v>18460001</v>
      </c>
      <c r="D2065" t="str">
        <f>'Funding Import'!A2067</f>
        <v>RB051846: MONTGOMERY INFANT SCH&amp;NURSERY</v>
      </c>
      <c r="E2065" t="str">
        <f>MID('Funding Import'!B2067,2,4)</f>
        <v>0001</v>
      </c>
      <c r="F2065" t="str">
        <f>MID('Funding Import'!B2067,8,50)</f>
        <v>FORMULA FUNDED (EXCL RATES)</v>
      </c>
      <c r="G2065" t="str">
        <f>'Funding Import'!I2067</f>
        <v>DL 8683 FEEE234 AUT21AMD</v>
      </c>
      <c r="H2065">
        <f>'Funding Import'!H2067</f>
        <v>928.8</v>
      </c>
      <c r="I2065" s="139"/>
    </row>
    <row r="2066" spans="1:9" ht="15" x14ac:dyDescent="0.2">
      <c r="A2066" s="191" t="str">
        <f t="shared" si="64"/>
        <v>1846</v>
      </c>
      <c r="B2066" s="191"/>
      <c r="C2066" s="191" t="str">
        <f t="shared" si="65"/>
        <v>18460001</v>
      </c>
      <c r="D2066" t="str">
        <f>'Funding Import'!A2068</f>
        <v>RB051846: MONTGOMERY INFANT SCH&amp;NURSERY</v>
      </c>
      <c r="E2066" t="str">
        <f>MID('Funding Import'!B2068,2,4)</f>
        <v>0001</v>
      </c>
      <c r="F2066" t="str">
        <f>MID('Funding Import'!B2068,8,50)</f>
        <v>FORMULA FUNDED (EXCL RATES)</v>
      </c>
      <c r="G2066" t="str">
        <f>'Funding Import'!I2068</f>
        <v>DL 8708 SPR22INT - FEEE234</v>
      </c>
      <c r="H2066">
        <f>'Funding Import'!H2068</f>
        <v>17145.02</v>
      </c>
      <c r="I2066" s="139"/>
    </row>
    <row r="2067" spans="1:9" ht="15" x14ac:dyDescent="0.2">
      <c r="A2067" s="191" t="str">
        <f t="shared" si="64"/>
        <v>1846</v>
      </c>
      <c r="B2067" s="191"/>
      <c r="C2067" s="191" t="str">
        <f t="shared" si="65"/>
        <v>18460002</v>
      </c>
      <c r="D2067" t="str">
        <f>'Funding Import'!A2069</f>
        <v>RB051846: MONTGOMERY INFANT SCH&amp;NURSERY</v>
      </c>
      <c r="E2067" t="str">
        <f>MID('Funding Import'!B2069,2,4)</f>
        <v>0002</v>
      </c>
      <c r="F2067" t="str">
        <f>MID('Funding Import'!B2069,8,50)</f>
        <v>RATES</v>
      </c>
      <c r="G2067" t="str">
        <f>'Funding Import'!I2069</f>
        <v>Spreadsheet B 391137 20630756 ES007 MK0509 10002 RATES ES007 MK0509 10002 RATES</v>
      </c>
      <c r="H2067">
        <f>'Funding Import'!H2069</f>
        <v>29120</v>
      </c>
      <c r="I2067" s="139"/>
    </row>
    <row r="2068" spans="1:9" ht="15" x14ac:dyDescent="0.2">
      <c r="A2068" s="191" t="str">
        <f t="shared" si="64"/>
        <v>1846</v>
      </c>
      <c r="B2068" s="191"/>
      <c r="C2068" s="191" t="str">
        <f t="shared" si="65"/>
        <v>18460003</v>
      </c>
      <c r="D2068" t="str">
        <f>'Funding Import'!A2070</f>
        <v>RB051846: MONTGOMERY INFANT SCH&amp;NURSERY</v>
      </c>
      <c r="E2068" t="str">
        <f>MID('Funding Import'!B2070,2,4)</f>
        <v>0003</v>
      </c>
      <c r="F2068" t="str">
        <f>MID('Funding Import'!B2070,8,50)</f>
        <v>BROUGHT FORWARD</v>
      </c>
      <c r="G2068" t="str">
        <f>'Funding Import'!I2070</f>
        <v>Spreadsheet B 394797 20778211 ES055 MK0568 10003 OPENING BALANCES ES055 MK0568 10003 OPENING BALANCES</v>
      </c>
      <c r="H2068">
        <f>'Funding Import'!H2070</f>
        <v>416628.39</v>
      </c>
      <c r="I2068" s="139"/>
    </row>
    <row r="2069" spans="1:9" ht="15" x14ac:dyDescent="0.2">
      <c r="A2069" s="191" t="str">
        <f t="shared" si="64"/>
        <v>1846</v>
      </c>
      <c r="B2069" s="191"/>
      <c r="C2069" s="191" t="str">
        <f t="shared" si="65"/>
        <v>18460004</v>
      </c>
      <c r="D2069" t="str">
        <f>'Funding Import'!A2071</f>
        <v>RB051846: MONTGOMERY INFANT SCH&amp;NURSERY</v>
      </c>
      <c r="E2069" t="str">
        <f>MID('Funding Import'!B2071,2,4)</f>
        <v>0004</v>
      </c>
      <c r="F2069" t="str">
        <f>MID('Funding Import'!B2071,8,50)</f>
        <v>STATEMENTED SEN</v>
      </c>
      <c r="G2069" t="str">
        <f>'Funding Import'!I2071</f>
        <v>Spreadsheet B 391144 20630818 ES009 MK0511 10004 EHCP ES009 MK0511 10004 EHCP</v>
      </c>
      <c r="H2069">
        <f>'Funding Import'!H2071</f>
        <v>3452</v>
      </c>
      <c r="I2069" s="139"/>
    </row>
    <row r="2070" spans="1:9" ht="15" x14ac:dyDescent="0.2">
      <c r="A2070" s="191" t="str">
        <f t="shared" si="64"/>
        <v>1846</v>
      </c>
      <c r="B2070" s="191"/>
      <c r="C2070" s="191" t="str">
        <f t="shared" si="65"/>
        <v>18460004</v>
      </c>
      <c r="D2070" t="str">
        <f>'Funding Import'!A2072</f>
        <v>RB051846: MONTGOMERY INFANT SCH&amp;NURSERY</v>
      </c>
      <c r="E2070" t="str">
        <f>MID('Funding Import'!B2072,2,4)</f>
        <v>0004</v>
      </c>
      <c r="F2070" t="str">
        <f>MID('Funding Import'!B2072,8,50)</f>
        <v>STATEMENTED SEN</v>
      </c>
      <c r="G2070" t="str">
        <f>'Funding Import'!I2072</f>
        <v>Spreadsheet B 398914 20926071 ES074 CJ0153 EY SENPREMIUM AUT-20 ES074 CJ0153 EY SENPREMIUM SUM-21</v>
      </c>
      <c r="H2070">
        <f>'Funding Import'!H2072</f>
        <v>2687</v>
      </c>
      <c r="I2070" s="139"/>
    </row>
    <row r="2071" spans="1:9" ht="15" x14ac:dyDescent="0.2">
      <c r="A2071" s="191" t="str">
        <f t="shared" si="64"/>
        <v>1846</v>
      </c>
      <c r="B2071" s="191"/>
      <c r="C2071" s="191" t="str">
        <f t="shared" si="65"/>
        <v>18460004</v>
      </c>
      <c r="D2071" t="str">
        <f>'Funding Import'!A2073</f>
        <v>RB051846: MONTGOMERY INFANT SCH&amp;NURSERY</v>
      </c>
      <c r="E2071" t="str">
        <f>MID('Funding Import'!B2073,2,4)</f>
        <v>0004</v>
      </c>
      <c r="F2071" t="str">
        <f>MID('Funding Import'!B2073,8,50)</f>
        <v>STATEMENTED SEN</v>
      </c>
      <c r="G2071" t="str">
        <f>'Funding Import'!I2073</f>
        <v>DL 8688 SEN TOP-UP AUT1 AUT-21</v>
      </c>
      <c r="H2071">
        <f>'Funding Import'!H2073</f>
        <v>2260</v>
      </c>
      <c r="I2071" s="139"/>
    </row>
    <row r="2072" spans="1:9" ht="15" x14ac:dyDescent="0.2">
      <c r="A2072" s="191" t="str">
        <f t="shared" si="64"/>
        <v>1846</v>
      </c>
      <c r="B2072" s="191"/>
      <c r="C2072" s="191" t="str">
        <f t="shared" si="65"/>
        <v>18460006</v>
      </c>
      <c r="D2072" t="str">
        <f>'Funding Import'!A2074</f>
        <v>RB051846: MONTGOMERY INFANT SCH&amp;NURSERY</v>
      </c>
      <c r="E2072" t="str">
        <f>MID('Funding Import'!B2074,2,4)</f>
        <v>0006</v>
      </c>
      <c r="F2072" t="str">
        <f>MID('Funding Import'!B2074,8,50)</f>
        <v>EXCEPTIONAL COVID COST GRANT</v>
      </c>
      <c r="G2072" t="str">
        <f>'Funding Import'!I2074</f>
        <v>Spreadsheet B 398804 20920024 ES065 DP0556 COVIDEMERGENCY COVIDEM ES065 DP0556 COVIDEMERGENCY COVIDEM</v>
      </c>
      <c r="H2072">
        <f>'Funding Import'!H2074</f>
        <v>8830</v>
      </c>
      <c r="I2072" s="139"/>
    </row>
    <row r="2073" spans="1:9" ht="15" x14ac:dyDescent="0.2">
      <c r="A2073" s="191" t="str">
        <f t="shared" si="64"/>
        <v>1846</v>
      </c>
      <c r="B2073" s="191"/>
      <c r="C2073" s="191" t="str">
        <f t="shared" si="65"/>
        <v>18460006</v>
      </c>
      <c r="D2073" t="str">
        <f>'Funding Import'!A2075</f>
        <v>RB051846: MONTGOMERY INFANT SCH&amp;NURSERY</v>
      </c>
      <c r="E2073" t="str">
        <f>MID('Funding Import'!B2075,2,4)</f>
        <v>0006</v>
      </c>
      <c r="F2073" t="str">
        <f>MID('Funding Import'!B2075,8,50)</f>
        <v>EXCEPTIONAL COVID COST GRANT</v>
      </c>
      <c r="G2073" t="str">
        <f>'Funding Import'!I2075</f>
        <v>Spreadsheet B 398807 20920177 ES067 DP0558 FSMADDCOSTSCOVID FSMCOVID ES067 DP0558 FSMADDCOSTSCOVID FSMCOVID</v>
      </c>
      <c r="H2073">
        <f>'Funding Import'!H2075</f>
        <v>2160</v>
      </c>
      <c r="I2073" s="139"/>
    </row>
    <row r="2074" spans="1:9" ht="15" x14ac:dyDescent="0.2">
      <c r="A2074" s="191" t="str">
        <f t="shared" si="64"/>
        <v>1846</v>
      </c>
      <c r="B2074" s="191"/>
      <c r="C2074" s="191" t="str">
        <f t="shared" si="65"/>
        <v>18460006</v>
      </c>
      <c r="D2074" t="str">
        <f>'Funding Import'!A2076</f>
        <v>RB051846: MONTGOMERY INFANT SCH&amp;NURSERY</v>
      </c>
      <c r="E2074" t="str">
        <f>MID('Funding Import'!B2076,2,4)</f>
        <v>0006</v>
      </c>
      <c r="F2074" t="str">
        <f>MID('Funding Import'!B2076,8,50)</f>
        <v>EXCEPTIONAL COVID COST GRANT</v>
      </c>
      <c r="G2074" t="str">
        <f>'Funding Import'!I2076</f>
        <v>Spreadsheet B 399778 20982606 Movement from code '0006 to '0012 covid  emergency recode ES089 RM0128 Covid emergency recode</v>
      </c>
      <c r="H2074">
        <f>'Funding Import'!H2076</f>
        <v>-8830</v>
      </c>
      <c r="I2074" s="139"/>
    </row>
    <row r="2075" spans="1:9" ht="15" x14ac:dyDescent="0.2">
      <c r="A2075" s="191" t="str">
        <f t="shared" si="64"/>
        <v>1846</v>
      </c>
      <c r="B2075" s="191"/>
      <c r="C2075" s="191" t="str">
        <f t="shared" si="65"/>
        <v>18460012</v>
      </c>
      <c r="D2075" t="str">
        <f>'Funding Import'!A2077</f>
        <v>RB051846: MONTGOMERY INFANT SCH&amp;NURSERY</v>
      </c>
      <c r="E2075" t="str">
        <f>MID('Funding Import'!B2077,2,4)</f>
        <v>0012</v>
      </c>
      <c r="F2075" t="str">
        <f>MID('Funding Import'!B2077,8,50)</f>
        <v>COVID CATCH UP</v>
      </c>
      <c r="G2075" t="str">
        <f>'Funding Import'!I2077</f>
        <v>Spreadsheet B 399778 20982606 Movement from code '0006 to '0012 covid  emergency recode ES089 RM0128 Covid emergency recode</v>
      </c>
      <c r="H2075">
        <f>'Funding Import'!H2077</f>
        <v>8830</v>
      </c>
      <c r="I2075" s="139"/>
    </row>
    <row r="2076" spans="1:9" ht="15" x14ac:dyDescent="0.2">
      <c r="A2076" s="191" t="str">
        <f t="shared" si="64"/>
        <v>1846</v>
      </c>
      <c r="B2076" s="191"/>
      <c r="C2076" s="191" t="str">
        <f t="shared" si="65"/>
        <v>18460012</v>
      </c>
      <c r="D2076" t="str">
        <f>'Funding Import'!A2078</f>
        <v>RB051846: MONTGOMERY INFANT SCH&amp;NURSERY</v>
      </c>
      <c r="E2076" t="str">
        <f>MID('Funding Import'!B2078,2,4)</f>
        <v>0012</v>
      </c>
      <c r="F2076" t="str">
        <f>MID('Funding Import'!B2078,8,50)</f>
        <v>COVID CATCH UP</v>
      </c>
      <c r="G2076" t="str">
        <f>'Funding Import'!I2078</f>
        <v>DL 8645 0012recoveryc 0012RPG</v>
      </c>
      <c r="H2076">
        <f>'Funding Import'!H2078</f>
        <v>2066.25</v>
      </c>
      <c r="I2076" s="139"/>
    </row>
    <row r="2077" spans="1:9" ht="15" x14ac:dyDescent="0.2">
      <c r="A2077" s="191" t="str">
        <f t="shared" si="64"/>
        <v>1846</v>
      </c>
      <c r="B2077" s="191"/>
      <c r="C2077" s="191" t="str">
        <f t="shared" si="65"/>
        <v>18460012</v>
      </c>
      <c r="D2077" t="str">
        <f>'Funding Import'!A2079</f>
        <v>RB051846: MONTGOMERY INFANT SCH&amp;NURSERY</v>
      </c>
      <c r="E2077" t="str">
        <f>MID('Funding Import'!B2079,2,4)</f>
        <v>0012</v>
      </c>
      <c r="F2077" t="str">
        <f>MID('Funding Import'!B2079,8,50)</f>
        <v>COVID CATCH UP</v>
      </c>
      <c r="G2077" t="str">
        <f>'Funding Import'!I2079</f>
        <v>DL 8656 0012schoolled 0012SLT</v>
      </c>
      <c r="H2077">
        <f>'Funding Import'!H2079</f>
        <v>1358.44</v>
      </c>
      <c r="I2077" s="139"/>
    </row>
    <row r="2078" spans="1:9" ht="15" x14ac:dyDescent="0.2">
      <c r="A2078" s="191" t="str">
        <f t="shared" si="64"/>
        <v>1846</v>
      </c>
      <c r="B2078" s="191"/>
      <c r="C2078" s="191" t="str">
        <f t="shared" si="65"/>
        <v>18460014</v>
      </c>
      <c r="D2078" t="str">
        <f>'Funding Import'!A2080</f>
        <v>RB051846: MONTGOMERY INFANT SCH&amp;NURSERY</v>
      </c>
      <c r="E2078" t="str">
        <f>MID('Funding Import'!B2080,2,4)</f>
        <v>0014</v>
      </c>
      <c r="F2078" t="str">
        <f>MID('Funding Import'!B2080,8,50)</f>
        <v>PUPIL PREMIUM</v>
      </c>
      <c r="G2078" t="str">
        <f>'Funding Import'!I2080</f>
        <v>Spreadsheet B 400831 21077861 ES093 DP0593 SUMMER21PPG SUM21PPG ES093 DP0593 SUMMER21PPG SUM21PPG</v>
      </c>
      <c r="H2078">
        <f>'Funding Import'!H2080</f>
        <v>49415</v>
      </c>
      <c r="I2078" s="139"/>
    </row>
    <row r="2079" spans="1:9" ht="15" x14ac:dyDescent="0.2">
      <c r="A2079" s="191" t="str">
        <f t="shared" si="64"/>
        <v>1846</v>
      </c>
      <c r="B2079" s="191"/>
      <c r="C2079" s="191" t="str">
        <f t="shared" si="65"/>
        <v>18460014</v>
      </c>
      <c r="D2079" t="str">
        <f>'Funding Import'!A2081</f>
        <v>RB051846: MONTGOMERY INFANT SCH&amp;NURSERY</v>
      </c>
      <c r="E2079" t="str">
        <f>MID('Funding Import'!B2081,2,4)</f>
        <v>0014</v>
      </c>
      <c r="F2079" t="str">
        <f>MID('Funding Import'!B2081,8,50)</f>
        <v>PUPIL PREMIUM</v>
      </c>
      <c r="G2079" t="str">
        <f>'Funding Import'!I2081</f>
        <v>DL 8701 0014 Pupil Premium Autumn Term 2021</v>
      </c>
      <c r="H2079">
        <f>'Funding Import'!H2081</f>
        <v>40608</v>
      </c>
      <c r="I2079" s="139"/>
    </row>
    <row r="2080" spans="1:9" ht="15" x14ac:dyDescent="0.2">
      <c r="A2080" s="191" t="str">
        <f t="shared" si="64"/>
        <v>1846</v>
      </c>
      <c r="B2080" s="191"/>
      <c r="C2080" s="191" t="str">
        <f t="shared" si="65"/>
        <v>18460018</v>
      </c>
      <c r="D2080" t="str">
        <f>'Funding Import'!A2082</f>
        <v>RB051846: MONTGOMERY INFANT SCH&amp;NURSERY</v>
      </c>
      <c r="E2080" t="str">
        <f>MID('Funding Import'!B2082,2,4)</f>
        <v>0018</v>
      </c>
      <c r="F2080" t="str">
        <f>MID('Funding Import'!B2082,8,50)</f>
        <v>ADDITIONAL GRANT INCOME</v>
      </c>
      <c r="G2080" t="str">
        <f>'Funding Import'!I2082</f>
        <v>Spreadsheet B 393531 20728061 ES032 RM0087 PE GRANT APR 21 ES032 RM0087 PE GRANT APR 21</v>
      </c>
      <c r="H2080">
        <f>'Funding Import'!H2082</f>
        <v>7404</v>
      </c>
      <c r="I2080" s="139"/>
    </row>
    <row r="2081" spans="1:9" ht="15" x14ac:dyDescent="0.2">
      <c r="A2081" s="191" t="str">
        <f t="shared" si="64"/>
        <v>1846</v>
      </c>
      <c r="B2081" s="191"/>
      <c r="C2081" s="191" t="str">
        <f t="shared" si="65"/>
        <v>18460018</v>
      </c>
      <c r="D2081" t="str">
        <f>'Funding Import'!A2083</f>
        <v>RB051846: MONTGOMERY INFANT SCH&amp;NURSERY</v>
      </c>
      <c r="E2081" t="str">
        <f>MID('Funding Import'!B2083,2,4)</f>
        <v>0018</v>
      </c>
      <c r="F2081" t="str">
        <f>MID('Funding Import'!B2083,8,50)</f>
        <v>ADDITIONAL GRANT INCOME</v>
      </c>
      <c r="G2081" t="str">
        <f>'Funding Import'!I2083</f>
        <v>Spreadsheet B 399769 20981730 UIFSM JULY21 UIFSM 21 ES085 RM0124 UIFSM JULY21 UIFSM 21</v>
      </c>
      <c r="H2081">
        <f>'Funding Import'!H2083</f>
        <v>80602</v>
      </c>
      <c r="I2081" s="139"/>
    </row>
    <row r="2082" spans="1:9" ht="15" x14ac:dyDescent="0.2">
      <c r="A2082" s="191" t="str">
        <f t="shared" si="64"/>
        <v>1846</v>
      </c>
      <c r="B2082" s="191"/>
      <c r="C2082" s="191" t="str">
        <f t="shared" si="65"/>
        <v>18460018</v>
      </c>
      <c r="D2082" t="str">
        <f>'Funding Import'!A2084</f>
        <v>RB051846: MONTGOMERY INFANT SCH&amp;NURSERY</v>
      </c>
      <c r="E2082" t="str">
        <f>MID('Funding Import'!B2084,2,4)</f>
        <v>0018</v>
      </c>
      <c r="F2082" t="str">
        <f>MID('Funding Import'!B2084,8,50)</f>
        <v>ADDITIONAL GRANT INCOME</v>
      </c>
      <c r="G2082" t="str">
        <f>'Funding Import'!I2084</f>
        <v>DL 8673 PE GRANT OCT21 0018PE</v>
      </c>
      <c r="H2082">
        <f>'Funding Import'!H2084</f>
        <v>10366</v>
      </c>
      <c r="I2082" s="139"/>
    </row>
    <row r="2083" spans="1:9" ht="15" x14ac:dyDescent="0.2">
      <c r="A2083" s="191" t="str">
        <f t="shared" si="64"/>
        <v>1846</v>
      </c>
      <c r="B2083" s="191"/>
      <c r="C2083" s="191" t="str">
        <f t="shared" si="65"/>
        <v>18460026</v>
      </c>
      <c r="D2083" t="str">
        <f>'Funding Import'!A2085</f>
        <v>RB051846: MONTGOMERY INFANT SCH&amp;NURSERY</v>
      </c>
      <c r="E2083" t="str">
        <f>MID('Funding Import'!B2085,2,4)</f>
        <v>0026</v>
      </c>
      <c r="F2083" t="str">
        <f>MID('Funding Import'!B2085,8,50)</f>
        <v>NOTIONAL SEN FUNDING</v>
      </c>
      <c r="G2083" t="str">
        <f>'Funding Import'!I2085</f>
        <v>Spreadsheet B 391732 20639856 ES012 MK0514 10026 NOTIONAL SEN ES012 MK0514 10026 NOTIONAL SEN</v>
      </c>
      <c r="H2083">
        <f>'Funding Import'!H2085</f>
        <v>153749</v>
      </c>
      <c r="I2083" s="139"/>
    </row>
    <row r="2084" spans="1:9" ht="15" x14ac:dyDescent="0.2">
      <c r="A2084" s="191" t="str">
        <f t="shared" si="64"/>
        <v>1848</v>
      </c>
      <c r="B2084" s="191"/>
      <c r="C2084" s="191" t="str">
        <f t="shared" si="65"/>
        <v>18480001</v>
      </c>
      <c r="D2084" t="str">
        <f>'Funding Import'!A2086</f>
        <v>RB051848: MYLAND PRIMARY SCHOOL</v>
      </c>
      <c r="E2084" t="str">
        <f>MID('Funding Import'!B2086,2,4)</f>
        <v>0001</v>
      </c>
      <c r="F2084" t="str">
        <f>MID('Funding Import'!B2086,8,50)</f>
        <v>FORMULA FUNDED (EXCL RATES)</v>
      </c>
      <c r="G2084" t="str">
        <f>'Funding Import'!I2086</f>
        <v>Spreadsheet B 391145 20630885 ES006 MK0508 10001 FORMULA FUNDED ES006 MK0508 10001 FORMULA FUNDED</v>
      </c>
      <c r="H2084">
        <f>'Funding Import'!H2086</f>
        <v>1130399</v>
      </c>
      <c r="I2084" s="139"/>
    </row>
    <row r="2085" spans="1:9" ht="15" x14ac:dyDescent="0.2">
      <c r="A2085" s="191" t="str">
        <f t="shared" si="64"/>
        <v>1848</v>
      </c>
      <c r="B2085" s="191"/>
      <c r="C2085" s="191" t="str">
        <f t="shared" si="65"/>
        <v>18480002</v>
      </c>
      <c r="D2085" t="str">
        <f>'Funding Import'!A2087</f>
        <v>RB051848: MYLAND PRIMARY SCHOOL</v>
      </c>
      <c r="E2085" t="str">
        <f>MID('Funding Import'!B2087,2,4)</f>
        <v>0002</v>
      </c>
      <c r="F2085" t="str">
        <f>MID('Funding Import'!B2087,8,50)</f>
        <v>RATES</v>
      </c>
      <c r="G2085" t="str">
        <f>'Funding Import'!I2087</f>
        <v>Spreadsheet B 391137 20630756 ES007 MK0509 10002 RATES ES007 MK0509 10002 RATES</v>
      </c>
      <c r="H2085">
        <f>'Funding Import'!H2087</f>
        <v>25350</v>
      </c>
      <c r="I2085" s="139"/>
    </row>
    <row r="2086" spans="1:9" ht="15" x14ac:dyDescent="0.2">
      <c r="A2086" s="191" t="str">
        <f t="shared" si="64"/>
        <v>1848</v>
      </c>
      <c r="B2086" s="191"/>
      <c r="C2086" s="191" t="str">
        <f t="shared" si="65"/>
        <v>18480003</v>
      </c>
      <c r="D2086" t="str">
        <f>'Funding Import'!A2088</f>
        <v>RB051848: MYLAND PRIMARY SCHOOL</v>
      </c>
      <c r="E2086" t="str">
        <f>MID('Funding Import'!B2088,2,4)</f>
        <v>0003</v>
      </c>
      <c r="F2086" t="str">
        <f>MID('Funding Import'!B2088,8,50)</f>
        <v>BROUGHT FORWARD</v>
      </c>
      <c r="G2086" t="str">
        <f>'Funding Import'!I2088</f>
        <v>Spreadsheet B 394797 20778211 ES055 MK0568 10003 OPENING BALANCES ES055 MK0568 10003 OPENING BALANCES</v>
      </c>
      <c r="H2086">
        <f>'Funding Import'!H2088</f>
        <v>194130.37</v>
      </c>
      <c r="I2086" s="139"/>
    </row>
    <row r="2087" spans="1:9" ht="15" x14ac:dyDescent="0.2">
      <c r="A2087" s="191" t="str">
        <f t="shared" si="64"/>
        <v>1848</v>
      </c>
      <c r="B2087" s="191"/>
      <c r="C2087" s="191" t="str">
        <f t="shared" si="65"/>
        <v>18480004</v>
      </c>
      <c r="D2087" t="str">
        <f>'Funding Import'!A2089</f>
        <v>RB051848: MYLAND PRIMARY SCHOOL</v>
      </c>
      <c r="E2087" t="str">
        <f>MID('Funding Import'!B2089,2,4)</f>
        <v>0004</v>
      </c>
      <c r="F2087" t="str">
        <f>MID('Funding Import'!B2089,8,50)</f>
        <v>STATEMENTED SEN</v>
      </c>
      <c r="G2087" t="str">
        <f>'Funding Import'!I2089</f>
        <v>Spreadsheet B 391144 20630818 ES009 MK0511 10004 EHCP ES009 MK0511 10004 EHCP</v>
      </c>
      <c r="H2087">
        <f>'Funding Import'!H2089</f>
        <v>12900</v>
      </c>
      <c r="I2087" s="139"/>
    </row>
    <row r="2088" spans="1:9" ht="15" x14ac:dyDescent="0.2">
      <c r="A2088" s="191" t="str">
        <f t="shared" si="64"/>
        <v>1848</v>
      </c>
      <c r="B2088" s="191"/>
      <c r="C2088" s="191" t="str">
        <f t="shared" si="65"/>
        <v>18480004</v>
      </c>
      <c r="D2088" t="str">
        <f>'Funding Import'!A2090</f>
        <v>RB051848: MYLAND PRIMARY SCHOOL</v>
      </c>
      <c r="E2088" t="str">
        <f>MID('Funding Import'!B2090,2,4)</f>
        <v>0004</v>
      </c>
      <c r="F2088" t="str">
        <f>MID('Funding Import'!B2090,8,50)</f>
        <v>STATEMENTED SEN</v>
      </c>
      <c r="G2088" t="str">
        <f>'Funding Import'!I2090</f>
        <v>DL 8688 SEN TOP-UP AUT1 AUT-21</v>
      </c>
      <c r="H2088">
        <f>'Funding Import'!H2090</f>
        <v>1816</v>
      </c>
      <c r="I2088" s="139"/>
    </row>
    <row r="2089" spans="1:9" ht="15" x14ac:dyDescent="0.2">
      <c r="A2089" s="191" t="str">
        <f t="shared" si="64"/>
        <v>1848</v>
      </c>
      <c r="B2089" s="191"/>
      <c r="C2089" s="191" t="str">
        <f t="shared" si="65"/>
        <v>18480006</v>
      </c>
      <c r="D2089" t="str">
        <f>'Funding Import'!A2091</f>
        <v>RB051848: MYLAND PRIMARY SCHOOL</v>
      </c>
      <c r="E2089" t="str">
        <f>MID('Funding Import'!B2091,2,4)</f>
        <v>0006</v>
      </c>
      <c r="F2089" t="str">
        <f>MID('Funding Import'!B2091,8,50)</f>
        <v>EXCEPTIONAL COVID COST GRANT</v>
      </c>
      <c r="G2089" t="str">
        <f>'Funding Import'!I2091</f>
        <v>Spreadsheet B 398807 20920177 ES067 DP0558 FSMADDCOSTSCOVID FSMCOVID ES067 DP0558 FSMADDCOSTSCOVID FSMCOVID</v>
      </c>
      <c r="H2089">
        <f>'Funding Import'!H2091</f>
        <v>1170</v>
      </c>
      <c r="I2089" s="139"/>
    </row>
    <row r="2090" spans="1:9" ht="15" x14ac:dyDescent="0.2">
      <c r="A2090" s="191" t="str">
        <f t="shared" si="64"/>
        <v>1848</v>
      </c>
      <c r="B2090" s="191"/>
      <c r="C2090" s="191" t="str">
        <f t="shared" si="65"/>
        <v>18480006</v>
      </c>
      <c r="D2090" t="str">
        <f>'Funding Import'!A2092</f>
        <v>RB051848: MYLAND PRIMARY SCHOOL</v>
      </c>
      <c r="E2090" t="str">
        <f>MID('Funding Import'!B2092,2,4)</f>
        <v>0006</v>
      </c>
      <c r="F2090" t="str">
        <f>MID('Funding Import'!B2092,8,50)</f>
        <v>EXCEPTIONAL COVID COST GRANT</v>
      </c>
      <c r="G2090" t="str">
        <f>'Funding Import'!I2092</f>
        <v>Spreadsheet B 398804 20920024 ES065 DP0556 COVIDEMERGENCY COVIDEM ES065 DP0556 COVIDEMERGENCY COVIDEM</v>
      </c>
      <c r="H2090">
        <f>'Funding Import'!H2092</f>
        <v>9760</v>
      </c>
      <c r="I2090" s="139"/>
    </row>
    <row r="2091" spans="1:9" ht="15" x14ac:dyDescent="0.2">
      <c r="A2091" s="191" t="str">
        <f t="shared" si="64"/>
        <v>1848</v>
      </c>
      <c r="B2091" s="191"/>
      <c r="C2091" s="191" t="str">
        <f t="shared" si="65"/>
        <v>18480006</v>
      </c>
      <c r="D2091" t="str">
        <f>'Funding Import'!A2093</f>
        <v>RB051848: MYLAND PRIMARY SCHOOL</v>
      </c>
      <c r="E2091" t="str">
        <f>MID('Funding Import'!B2093,2,4)</f>
        <v>0006</v>
      </c>
      <c r="F2091" t="str">
        <f>MID('Funding Import'!B2093,8,50)</f>
        <v>EXCEPTIONAL COVID COST GRANT</v>
      </c>
      <c r="G2091" t="str">
        <f>'Funding Import'!I2093</f>
        <v>Spreadsheet B 399778 20982606 Movement from code '0006 to '0012 covid  emergency recode ES089 RM0128 Covid emergency recode</v>
      </c>
      <c r="H2091">
        <f>'Funding Import'!H2093</f>
        <v>-9760</v>
      </c>
      <c r="I2091" s="139"/>
    </row>
    <row r="2092" spans="1:9" ht="15" x14ac:dyDescent="0.2">
      <c r="A2092" s="191" t="str">
        <f t="shared" si="64"/>
        <v>1848</v>
      </c>
      <c r="B2092" s="191"/>
      <c r="C2092" s="191" t="str">
        <f t="shared" si="65"/>
        <v>18480007</v>
      </c>
      <c r="D2092" t="str">
        <f>'Funding Import'!A2094</f>
        <v>RB051848: MYLAND PRIMARY SCHOOL</v>
      </c>
      <c r="E2092" t="str">
        <f>MID('Funding Import'!B2094,2,4)</f>
        <v>0007</v>
      </c>
      <c r="F2092" t="str">
        <f>MID('Funding Import'!B2094,8,50)</f>
        <v>PUPIL INCREASE/FORMULA ERR</v>
      </c>
      <c r="G2092" t="str">
        <f>'Funding Import'!I2094</f>
        <v>DL 8706 2021-22 KS1 Class Size Funding</v>
      </c>
      <c r="H2092">
        <f>'Funding Import'!H2094</f>
        <v>4489</v>
      </c>
      <c r="I2092" s="139"/>
    </row>
    <row r="2093" spans="1:9" ht="15" x14ac:dyDescent="0.2">
      <c r="A2093" s="191" t="str">
        <f t="shared" si="64"/>
        <v>1848</v>
      </c>
      <c r="B2093" s="191"/>
      <c r="C2093" s="191" t="str">
        <f t="shared" si="65"/>
        <v>18480012</v>
      </c>
      <c r="D2093" t="str">
        <f>'Funding Import'!A2095</f>
        <v>RB051848: MYLAND PRIMARY SCHOOL</v>
      </c>
      <c r="E2093" t="str">
        <f>MID('Funding Import'!B2095,2,4)</f>
        <v>0012</v>
      </c>
      <c r="F2093" t="str">
        <f>MID('Funding Import'!B2095,8,50)</f>
        <v>COVID CATCH UP</v>
      </c>
      <c r="G2093" t="str">
        <f>'Funding Import'!I2095</f>
        <v>Spreadsheet B 399778 20982606 Movement from code '0006 to '0012 covid  emergency recode ES089 RM0128 Covid emergency recode</v>
      </c>
      <c r="H2093">
        <f>'Funding Import'!H2095</f>
        <v>9760</v>
      </c>
      <c r="I2093" s="139"/>
    </row>
    <row r="2094" spans="1:9" ht="15" x14ac:dyDescent="0.2">
      <c r="A2094" s="191" t="str">
        <f t="shared" si="64"/>
        <v>1848</v>
      </c>
      <c r="B2094" s="191"/>
      <c r="C2094" s="191" t="str">
        <f t="shared" si="65"/>
        <v>18480012</v>
      </c>
      <c r="D2094" t="str">
        <f>'Funding Import'!A2096</f>
        <v>RB051848: MYLAND PRIMARY SCHOOL</v>
      </c>
      <c r="E2094" t="str">
        <f>MID('Funding Import'!B2096,2,4)</f>
        <v>0012</v>
      </c>
      <c r="F2094" t="str">
        <f>MID('Funding Import'!B2096,8,50)</f>
        <v>COVID CATCH UP</v>
      </c>
      <c r="G2094" t="str">
        <f>'Funding Import'!I2096</f>
        <v>DL 8645 0012recoveryc 0012RPG</v>
      </c>
      <c r="H2094">
        <f>'Funding Import'!H2096</f>
        <v>1486.25</v>
      </c>
      <c r="I2094" s="139"/>
    </row>
    <row r="2095" spans="1:9" ht="15" x14ac:dyDescent="0.2">
      <c r="A2095" s="191" t="str">
        <f t="shared" si="64"/>
        <v>1848</v>
      </c>
      <c r="B2095" s="191"/>
      <c r="C2095" s="191" t="str">
        <f t="shared" si="65"/>
        <v>18480012</v>
      </c>
      <c r="D2095" t="str">
        <f>'Funding Import'!A2097</f>
        <v>RB051848: MYLAND PRIMARY SCHOOL</v>
      </c>
      <c r="E2095" t="str">
        <f>MID('Funding Import'!B2097,2,4)</f>
        <v>0012</v>
      </c>
      <c r="F2095" t="str">
        <f>MID('Funding Import'!B2097,8,50)</f>
        <v>COVID CATCH UP</v>
      </c>
      <c r="G2095" t="str">
        <f>'Funding Import'!I2097</f>
        <v>DL 8656 0012schoolled 0012SLT</v>
      </c>
      <c r="H2095">
        <f>'Funding Import'!H2097</f>
        <v>1358.44</v>
      </c>
      <c r="I2095" s="139"/>
    </row>
    <row r="2096" spans="1:9" ht="15" x14ac:dyDescent="0.2">
      <c r="A2096" s="191" t="str">
        <f t="shared" si="64"/>
        <v>1848</v>
      </c>
      <c r="B2096" s="191"/>
      <c r="C2096" s="191" t="str">
        <f t="shared" si="65"/>
        <v>18480014</v>
      </c>
      <c r="D2096" t="str">
        <f>'Funding Import'!A2098</f>
        <v>RB051848: MYLAND PRIMARY SCHOOL</v>
      </c>
      <c r="E2096" t="str">
        <f>MID('Funding Import'!B2098,2,4)</f>
        <v>0014</v>
      </c>
      <c r="F2096" t="str">
        <f>MID('Funding Import'!B2098,8,50)</f>
        <v>PUPIL PREMIUM</v>
      </c>
      <c r="G2096" t="str">
        <f>'Funding Import'!I2098</f>
        <v>Spreadsheet B 395862 20828831 ES060 MK0597 PPG CIC SUM21P2 SUM-21 ES060 MK0597 PPG CIC SUM21P2 SUM-21</v>
      </c>
      <c r="H2096">
        <f>'Funding Import'!H2098</f>
        <v>700</v>
      </c>
      <c r="I2096" s="139"/>
    </row>
    <row r="2097" spans="1:9" ht="15" x14ac:dyDescent="0.2">
      <c r="A2097" s="191" t="str">
        <f t="shared" si="64"/>
        <v>1848</v>
      </c>
      <c r="B2097" s="191"/>
      <c r="C2097" s="191" t="str">
        <f t="shared" si="65"/>
        <v>18480014</v>
      </c>
      <c r="D2097" t="str">
        <f>'Funding Import'!A2099</f>
        <v>RB051848: MYLAND PRIMARY SCHOOL</v>
      </c>
      <c r="E2097" t="str">
        <f>MID('Funding Import'!B2099,2,4)</f>
        <v>0014</v>
      </c>
      <c r="F2097" t="str">
        <f>MID('Funding Import'!B2099,8,50)</f>
        <v>PUPIL PREMIUM</v>
      </c>
      <c r="G2097" t="str">
        <f>'Funding Import'!I2099</f>
        <v>Spreadsheet B 400831 21077861 ES093 DP0593 SUMMER21PPG SUM21PPG ES093 DP0593 SUMMER21PPG SUM21PPG</v>
      </c>
      <c r="H2097">
        <f>'Funding Import'!H2099</f>
        <v>25190</v>
      </c>
      <c r="I2097" s="139"/>
    </row>
    <row r="2098" spans="1:9" ht="15" x14ac:dyDescent="0.2">
      <c r="A2098" s="191" t="str">
        <f t="shared" si="64"/>
        <v>1848</v>
      </c>
      <c r="B2098" s="191"/>
      <c r="C2098" s="191" t="str">
        <f t="shared" si="65"/>
        <v>18480014</v>
      </c>
      <c r="D2098" t="str">
        <f>'Funding Import'!A2100</f>
        <v>RB051848: MYLAND PRIMARY SCHOOL</v>
      </c>
      <c r="E2098" t="str">
        <f>MID('Funding Import'!B2100,2,4)</f>
        <v>0014</v>
      </c>
      <c r="F2098" t="str">
        <f>MID('Funding Import'!B2100,8,50)</f>
        <v>PUPIL PREMIUM</v>
      </c>
      <c r="G2098" t="str">
        <f>'Funding Import'!I2100</f>
        <v>DL 8701 0014 Pupil Premium Autumn Term 2021</v>
      </c>
      <c r="H2098">
        <f>'Funding Import'!H2100</f>
        <v>20152</v>
      </c>
      <c r="I2098" s="139"/>
    </row>
    <row r="2099" spans="1:9" ht="15" x14ac:dyDescent="0.2">
      <c r="A2099" s="191" t="str">
        <f t="shared" si="64"/>
        <v>1848</v>
      </c>
      <c r="B2099" s="191"/>
      <c r="C2099" s="191" t="str">
        <f t="shared" si="65"/>
        <v>18480018</v>
      </c>
      <c r="D2099" t="str">
        <f>'Funding Import'!A2101</f>
        <v>RB051848: MYLAND PRIMARY SCHOOL</v>
      </c>
      <c r="E2099" t="str">
        <f>MID('Funding Import'!B2101,2,4)</f>
        <v>0018</v>
      </c>
      <c r="F2099" t="str">
        <f>MID('Funding Import'!B2101,8,50)</f>
        <v>ADDITIONAL GRANT INCOME</v>
      </c>
      <c r="G2099" t="str">
        <f>'Funding Import'!I2101</f>
        <v>Spreadsheet B 393531 20728061 ES032 RM0087 PE GRANT APR 21 ES032 RM0087 PE GRANT APR 21</v>
      </c>
      <c r="H2099">
        <f>'Funding Import'!H2101</f>
        <v>7846</v>
      </c>
      <c r="I2099" s="139"/>
    </row>
    <row r="2100" spans="1:9" ht="15" x14ac:dyDescent="0.2">
      <c r="A2100" s="191" t="str">
        <f t="shared" si="64"/>
        <v>1848</v>
      </c>
      <c r="B2100" s="191"/>
      <c r="C2100" s="191" t="str">
        <f t="shared" si="65"/>
        <v>18480018</v>
      </c>
      <c r="D2100" t="str">
        <f>'Funding Import'!A2102</f>
        <v>RB051848: MYLAND PRIMARY SCHOOL</v>
      </c>
      <c r="E2100" t="str">
        <f>MID('Funding Import'!B2102,2,4)</f>
        <v>0018</v>
      </c>
      <c r="F2100" t="str">
        <f>MID('Funding Import'!B2102,8,50)</f>
        <v>ADDITIONAL GRANT INCOME</v>
      </c>
      <c r="G2100" t="str">
        <f>'Funding Import'!I2102</f>
        <v>Spreadsheet B 399769 20981730 UIFSM JULY21 UIFSM 21 ES085 RM0124 UIFSM JULY21 UIFSM 21</v>
      </c>
      <c r="H2100">
        <f>'Funding Import'!H2102</f>
        <v>41311</v>
      </c>
      <c r="I2100" s="139"/>
    </row>
    <row r="2101" spans="1:9" ht="15" x14ac:dyDescent="0.2">
      <c r="A2101" s="191" t="str">
        <f t="shared" si="64"/>
        <v>1848</v>
      </c>
      <c r="B2101" s="191"/>
      <c r="C2101" s="191" t="str">
        <f t="shared" si="65"/>
        <v>18480018</v>
      </c>
      <c r="D2101" t="str">
        <f>'Funding Import'!A2103</f>
        <v>RB051848: MYLAND PRIMARY SCHOOL</v>
      </c>
      <c r="E2101" t="str">
        <f>MID('Funding Import'!B2103,2,4)</f>
        <v>0018</v>
      </c>
      <c r="F2101" t="str">
        <f>MID('Funding Import'!B2103,8,50)</f>
        <v>ADDITIONAL GRANT INCOME</v>
      </c>
      <c r="G2101" t="str">
        <f>'Funding Import'!I2103</f>
        <v>DL 8673 PE GRANT OCT21 0018PE</v>
      </c>
      <c r="H2101">
        <f>'Funding Import'!H2103</f>
        <v>10856</v>
      </c>
      <c r="I2101" s="139"/>
    </row>
    <row r="2102" spans="1:9" ht="15" x14ac:dyDescent="0.2">
      <c r="A2102" s="191" t="str">
        <f t="shared" si="64"/>
        <v>1848</v>
      </c>
      <c r="B2102" s="191"/>
      <c r="C2102" s="191" t="str">
        <f t="shared" si="65"/>
        <v>18480026</v>
      </c>
      <c r="D2102" t="str">
        <f>'Funding Import'!A2104</f>
        <v>RB051848: MYLAND PRIMARY SCHOOL</v>
      </c>
      <c r="E2102" t="str">
        <f>MID('Funding Import'!B2104,2,4)</f>
        <v>0026</v>
      </c>
      <c r="F2102" t="str">
        <f>MID('Funding Import'!B2104,8,50)</f>
        <v>NOTIONAL SEN FUNDING</v>
      </c>
      <c r="G2102" t="str">
        <f>'Funding Import'!I2104</f>
        <v>Spreadsheet B 391732 20639856 ES012 MK0514 10026 NOTIONAL SEN ES012 MK0514 10026 NOTIONAL SEN</v>
      </c>
      <c r="H2102">
        <f>'Funding Import'!H2104</f>
        <v>87055</v>
      </c>
      <c r="I2102" s="139"/>
    </row>
    <row r="2103" spans="1:9" ht="15" x14ac:dyDescent="0.2">
      <c r="A2103" s="191" t="str">
        <f t="shared" si="64"/>
        <v>1850</v>
      </c>
      <c r="B2103" s="191"/>
      <c r="C2103" s="191" t="str">
        <f t="shared" si="65"/>
        <v>18500001</v>
      </c>
      <c r="D2103" t="str">
        <f>'Funding Import'!A2105</f>
        <v>RB051850: NORTH PRIMARY SCH&amp;NURSERY</v>
      </c>
      <c r="E2103" t="str">
        <f>MID('Funding Import'!B2105,2,4)</f>
        <v>0001</v>
      </c>
      <c r="F2103" t="str">
        <f>MID('Funding Import'!B2105,8,50)</f>
        <v>FORMULA FUNDED (EXCL RATES)</v>
      </c>
      <c r="G2103" t="str">
        <f>'Funding Import'!I2105</f>
        <v>Spreadsheet B 390086 20589725 ES001 DP0515 FEEE234 SUM21INT ES001 DP0515 FEEE234 SUM21INT</v>
      </c>
      <c r="H2103">
        <f>'Funding Import'!H2105</f>
        <v>19480.91</v>
      </c>
      <c r="I2103" s="139"/>
    </row>
    <row r="2104" spans="1:9" ht="15" x14ac:dyDescent="0.2">
      <c r="A2104" s="191" t="str">
        <f t="shared" si="64"/>
        <v>1850</v>
      </c>
      <c r="B2104" s="191"/>
      <c r="C2104" s="191" t="str">
        <f t="shared" si="65"/>
        <v>18500001</v>
      </c>
      <c r="D2104" t="str">
        <f>'Funding Import'!A2106</f>
        <v>RB051850: NORTH PRIMARY SCH&amp;NURSERY</v>
      </c>
      <c r="E2104" t="str">
        <f>MID('Funding Import'!B2106,2,4)</f>
        <v>0001</v>
      </c>
      <c r="F2104" t="str">
        <f>MID('Funding Import'!B2106,8,50)</f>
        <v>FORMULA FUNDED (EXCL RATES)</v>
      </c>
      <c r="G2104" t="str">
        <f>'Funding Import'!I2106</f>
        <v>Spreadsheet B 391145 20630885 ES006 MK0508 10001 FORMULA FUNDED ES006 MK0508 10001 FORMULA FUNDED</v>
      </c>
      <c r="H2104">
        <f>'Funding Import'!H2106</f>
        <v>1452192</v>
      </c>
      <c r="I2104" s="139"/>
    </row>
    <row r="2105" spans="1:9" ht="15" x14ac:dyDescent="0.2">
      <c r="A2105" s="191" t="str">
        <f t="shared" si="64"/>
        <v>1850</v>
      </c>
      <c r="B2105" s="191"/>
      <c r="C2105" s="191" t="str">
        <f t="shared" si="65"/>
        <v>18500001</v>
      </c>
      <c r="D2105" t="str">
        <f>'Funding Import'!A2107</f>
        <v>RB051850: NORTH PRIMARY SCH&amp;NURSERY</v>
      </c>
      <c r="E2105" t="str">
        <f>MID('Funding Import'!B2107,2,4)</f>
        <v>0001</v>
      </c>
      <c r="F2105" t="str">
        <f>MID('Funding Import'!B2107,8,50)</f>
        <v>FORMULA FUNDED (EXCL RATES)</v>
      </c>
      <c r="G2105" t="str">
        <f>'Funding Import'!I2107</f>
        <v>Spreadsheet B 393406 20716356 ES029 DP0529 TeachersPayGrant TPG21-22 P2 ES029 DP0529 TeachersPayGrant TPG21-22 P2</v>
      </c>
      <c r="H2105">
        <f>'Funding Import'!H2107</f>
        <v>646</v>
      </c>
      <c r="I2105" s="139"/>
    </row>
    <row r="2106" spans="1:9" ht="15" x14ac:dyDescent="0.2">
      <c r="A2106" s="191" t="str">
        <f t="shared" si="64"/>
        <v>1850</v>
      </c>
      <c r="B2106" s="191"/>
      <c r="C2106" s="191" t="str">
        <f t="shared" si="65"/>
        <v>18500001</v>
      </c>
      <c r="D2106" t="str">
        <f>'Funding Import'!A2108</f>
        <v>RB051850: NORTH PRIMARY SCH&amp;NURSERY</v>
      </c>
      <c r="E2106" t="str">
        <f>MID('Funding Import'!B2108,2,4)</f>
        <v>0001</v>
      </c>
      <c r="F2106" t="str">
        <f>MID('Funding Import'!B2108,8,50)</f>
        <v>FORMULA FUNDED (EXCL RATES)</v>
      </c>
      <c r="G2106" t="str">
        <f>'Funding Import'!I2108</f>
        <v>Spreadsheet B 393405 20716327 ES028 DP0528 TeachPensionGrnt PensionG P2 ES028 DP0528 TeachPensionGrnt PensionG P2</v>
      </c>
      <c r="H2106">
        <f>'Funding Import'!H2108</f>
        <v>1827</v>
      </c>
      <c r="I2106" s="139"/>
    </row>
    <row r="2107" spans="1:9" ht="15" x14ac:dyDescent="0.2">
      <c r="A2107" s="191" t="str">
        <f t="shared" si="64"/>
        <v>1850</v>
      </c>
      <c r="B2107" s="191"/>
      <c r="C2107" s="191" t="str">
        <f t="shared" si="65"/>
        <v>18500001</v>
      </c>
      <c r="D2107" t="str">
        <f>'Funding Import'!A2109</f>
        <v>RB051850: NORTH PRIMARY SCH&amp;NURSERY</v>
      </c>
      <c r="E2107" t="str">
        <f>MID('Funding Import'!B2109,2,4)</f>
        <v>0001</v>
      </c>
      <c r="F2107" t="str">
        <f>MID('Funding Import'!B2109,8,50)</f>
        <v>FORMULA FUNDED (EXCL RATES)</v>
      </c>
      <c r="G2107" t="str">
        <f>'Funding Import'!I2109</f>
        <v>Spreadsheet B 395854 20828626 ES053 MK0591 FEEE234 SUM21ACT ES053 MK0591 FEEE234 SUM21ACT</v>
      </c>
      <c r="H2107">
        <f>'Funding Import'!H2109</f>
        <v>23516.720000000001</v>
      </c>
      <c r="I2107" s="139"/>
    </row>
    <row r="2108" spans="1:9" ht="15" x14ac:dyDescent="0.2">
      <c r="A2108" s="191" t="str">
        <f t="shared" si="64"/>
        <v>1850</v>
      </c>
      <c r="B2108" s="191"/>
      <c r="C2108" s="191" t="str">
        <f t="shared" si="65"/>
        <v>18500001</v>
      </c>
      <c r="D2108" t="str">
        <f>'Funding Import'!A2110</f>
        <v>RB051850: NORTH PRIMARY SCH&amp;NURSERY</v>
      </c>
      <c r="E2108" t="str">
        <f>MID('Funding Import'!B2110,2,4)</f>
        <v>0001</v>
      </c>
      <c r="F2108" t="str">
        <f>MID('Funding Import'!B2110,8,50)</f>
        <v>FORMULA FUNDED (EXCL RATES)</v>
      </c>
      <c r="G2108" t="str">
        <f>'Funding Import'!I2110</f>
        <v>Spreadsheet B 401824 21143798 ES100 MK0709  FEEE234 AUT21INT ES100 MK0709  FEEE234 AUT21INT</v>
      </c>
      <c r="H2108">
        <f>'Funding Import'!H2110</f>
        <v>5574.45</v>
      </c>
      <c r="I2108" s="139"/>
    </row>
    <row r="2109" spans="1:9" ht="15" x14ac:dyDescent="0.2">
      <c r="A2109" s="191" t="str">
        <f t="shared" si="64"/>
        <v>1850</v>
      </c>
      <c r="B2109" s="191"/>
      <c r="C2109" s="191" t="str">
        <f t="shared" si="65"/>
        <v>18500001</v>
      </c>
      <c r="D2109" t="str">
        <f>'Funding Import'!A2111</f>
        <v>RB051850: NORTH PRIMARY SCH&amp;NURSERY</v>
      </c>
      <c r="E2109" t="str">
        <f>MID('Funding Import'!B2111,2,4)</f>
        <v>0001</v>
      </c>
      <c r="F2109" t="str">
        <f>MID('Funding Import'!B2111,8,50)</f>
        <v>FORMULA FUNDED (EXCL RATES)</v>
      </c>
      <c r="G2109" t="str">
        <f>'Funding Import'!I2111</f>
        <v>DL 8652 FEEE234 AUT21ACT</v>
      </c>
      <c r="H2109">
        <f>'Funding Import'!H2111</f>
        <v>25226.67</v>
      </c>
      <c r="I2109" s="139"/>
    </row>
    <row r="2110" spans="1:9" ht="15" x14ac:dyDescent="0.2">
      <c r="A2110" s="191" t="str">
        <f t="shared" si="64"/>
        <v>1850</v>
      </c>
      <c r="B2110" s="191"/>
      <c r="C2110" s="191" t="str">
        <f t="shared" si="65"/>
        <v>18500001</v>
      </c>
      <c r="D2110" t="str">
        <f>'Funding Import'!A2112</f>
        <v>RB051850: NORTH PRIMARY SCH&amp;NURSERY</v>
      </c>
      <c r="E2110" t="str">
        <f>MID('Funding Import'!B2112,2,4)</f>
        <v>0001</v>
      </c>
      <c r="F2110" t="str">
        <f>MID('Funding Import'!B2112,8,50)</f>
        <v>FORMULA FUNDED (EXCL RATES)</v>
      </c>
      <c r="G2110" t="str">
        <f>'Funding Import'!I2112</f>
        <v>DL 8678 TeachPensionGrnt 0001TPEC</v>
      </c>
      <c r="H2110">
        <f>'Funding Import'!H2112</f>
        <v>2558</v>
      </c>
      <c r="I2110" s="139"/>
    </row>
    <row r="2111" spans="1:9" ht="15" x14ac:dyDescent="0.2">
      <c r="A2111" s="191" t="str">
        <f t="shared" si="64"/>
        <v>1850</v>
      </c>
      <c r="B2111" s="191"/>
      <c r="C2111" s="191" t="str">
        <f t="shared" si="65"/>
        <v>18500001</v>
      </c>
      <c r="D2111" t="str">
        <f>'Funding Import'!A2113</f>
        <v>RB051850: NORTH PRIMARY SCH&amp;NURSERY</v>
      </c>
      <c r="E2111" t="str">
        <f>MID('Funding Import'!B2113,2,4)</f>
        <v>0001</v>
      </c>
      <c r="F2111" t="str">
        <f>MID('Funding Import'!B2113,8,50)</f>
        <v>FORMULA FUNDED (EXCL RATES)</v>
      </c>
      <c r="G2111" t="str">
        <f>'Funding Import'!I2113</f>
        <v>DL 8675 TeachersPayGrant 0001TPG</v>
      </c>
      <c r="H2111">
        <f>'Funding Import'!H2113</f>
        <v>905</v>
      </c>
      <c r="I2111" s="139"/>
    </row>
    <row r="2112" spans="1:9" ht="15" x14ac:dyDescent="0.2">
      <c r="A2112" s="191" t="str">
        <f t="shared" si="64"/>
        <v>1850</v>
      </c>
      <c r="B2112" s="191"/>
      <c r="C2112" s="191" t="str">
        <f t="shared" si="65"/>
        <v>18500001</v>
      </c>
      <c r="D2112" t="str">
        <f>'Funding Import'!A2114</f>
        <v>RB051850: NORTH PRIMARY SCH&amp;NURSERY</v>
      </c>
      <c r="E2112" t="str">
        <f>MID('Funding Import'!B2114,2,4)</f>
        <v>0001</v>
      </c>
      <c r="F2112" t="str">
        <f>MID('Funding Import'!B2114,8,50)</f>
        <v>FORMULA FUNDED (EXCL RATES)</v>
      </c>
      <c r="G2112" t="str">
        <f>'Funding Import'!I2114</f>
        <v>DL 8683 FEEE234 AUT21AMD</v>
      </c>
      <c r="H2112">
        <f>'Funding Import'!H2114</f>
        <v>919.8</v>
      </c>
      <c r="I2112" s="139"/>
    </row>
    <row r="2113" spans="1:9" ht="15" x14ac:dyDescent="0.2">
      <c r="A2113" s="191" t="str">
        <f t="shared" si="64"/>
        <v>1850</v>
      </c>
      <c r="B2113" s="191"/>
      <c r="C2113" s="191" t="str">
        <f t="shared" si="65"/>
        <v>18500001</v>
      </c>
      <c r="D2113" t="str">
        <f>'Funding Import'!A2115</f>
        <v>RB051850: NORTH PRIMARY SCH&amp;NURSERY</v>
      </c>
      <c r="E2113" t="str">
        <f>MID('Funding Import'!B2115,2,4)</f>
        <v>0001</v>
      </c>
      <c r="F2113" t="str">
        <f>MID('Funding Import'!B2115,8,50)</f>
        <v>FORMULA FUNDED (EXCL RATES)</v>
      </c>
      <c r="G2113" t="str">
        <f>'Funding Import'!I2115</f>
        <v>DL 8708 SPR22INT - FEEE234</v>
      </c>
      <c r="H2113">
        <f>'Funding Import'!H2115</f>
        <v>12012.01</v>
      </c>
      <c r="I2113" s="139"/>
    </row>
    <row r="2114" spans="1:9" ht="15" x14ac:dyDescent="0.2">
      <c r="A2114" s="191" t="str">
        <f t="shared" ref="A2114:A2177" si="66">MID(D2114,5,4)</f>
        <v>1850</v>
      </c>
      <c r="B2114" s="191"/>
      <c r="C2114" s="191" t="str">
        <f t="shared" ref="C2114:C2177" si="67">A2114&amp;E2114</f>
        <v>18500002</v>
      </c>
      <c r="D2114" t="str">
        <f>'Funding Import'!A2116</f>
        <v>RB051850: NORTH PRIMARY SCH&amp;NURSERY</v>
      </c>
      <c r="E2114" t="str">
        <f>MID('Funding Import'!B2116,2,4)</f>
        <v>0002</v>
      </c>
      <c r="F2114" t="str">
        <f>MID('Funding Import'!B2116,8,50)</f>
        <v>RATES</v>
      </c>
      <c r="G2114" t="str">
        <f>'Funding Import'!I2116</f>
        <v>Spreadsheet B 391137 20630756 ES007 MK0509 10002 RATES ES007 MK0509 10002 RATES</v>
      </c>
      <c r="H2114">
        <f>'Funding Import'!H2116</f>
        <v>56656</v>
      </c>
      <c r="I2114" s="139"/>
    </row>
    <row r="2115" spans="1:9" ht="15" x14ac:dyDescent="0.2">
      <c r="A2115" s="191" t="str">
        <f t="shared" si="66"/>
        <v>1850</v>
      </c>
      <c r="B2115" s="191"/>
      <c r="C2115" s="191" t="str">
        <f t="shared" si="67"/>
        <v>18500003</v>
      </c>
      <c r="D2115" t="str">
        <f>'Funding Import'!A2117</f>
        <v>RB051850: NORTH PRIMARY SCH&amp;NURSERY</v>
      </c>
      <c r="E2115" t="str">
        <f>MID('Funding Import'!B2117,2,4)</f>
        <v>0003</v>
      </c>
      <c r="F2115" t="str">
        <f>MID('Funding Import'!B2117,8,50)</f>
        <v>BROUGHT FORWARD</v>
      </c>
      <c r="G2115" t="str">
        <f>'Funding Import'!I2117</f>
        <v>Spreadsheet B 394797 20778211 ES055 MK0568 10003 OPENING BALANCES ES055 MK0568 10003 OPENING BALANCES</v>
      </c>
      <c r="H2115">
        <f>'Funding Import'!H2117</f>
        <v>88001.91</v>
      </c>
      <c r="I2115" s="139"/>
    </row>
    <row r="2116" spans="1:9" ht="15" x14ac:dyDescent="0.2">
      <c r="A2116" s="191" t="str">
        <f t="shared" si="66"/>
        <v>1850</v>
      </c>
      <c r="B2116" s="191"/>
      <c r="C2116" s="191" t="str">
        <f t="shared" si="67"/>
        <v>18500004</v>
      </c>
      <c r="D2116" t="str">
        <f>'Funding Import'!A2118</f>
        <v>RB051850: NORTH PRIMARY SCH&amp;NURSERY</v>
      </c>
      <c r="E2116" t="str">
        <f>MID('Funding Import'!B2118,2,4)</f>
        <v>0004</v>
      </c>
      <c r="F2116" t="str">
        <f>MID('Funding Import'!B2118,8,50)</f>
        <v>STATEMENTED SEN</v>
      </c>
      <c r="G2116" t="str">
        <f>'Funding Import'!I2118</f>
        <v>Spreadsheet B 391144 20630818 ES009 MK0511 10004 EHCP ES009 MK0511 10004 EHCP</v>
      </c>
      <c r="H2116">
        <f>'Funding Import'!H2118</f>
        <v>63480</v>
      </c>
      <c r="I2116" s="139"/>
    </row>
    <row r="2117" spans="1:9" ht="15" x14ac:dyDescent="0.2">
      <c r="A2117" s="191" t="str">
        <f t="shared" si="66"/>
        <v>1850</v>
      </c>
      <c r="B2117" s="191"/>
      <c r="C2117" s="191" t="str">
        <f t="shared" si="67"/>
        <v>18500004</v>
      </c>
      <c r="D2117" t="str">
        <f>'Funding Import'!A2119</f>
        <v>RB051850: NORTH PRIMARY SCH&amp;NURSERY</v>
      </c>
      <c r="E2117" t="str">
        <f>MID('Funding Import'!B2119,2,4)</f>
        <v>0004</v>
      </c>
      <c r="F2117" t="str">
        <f>MID('Funding Import'!B2119,8,50)</f>
        <v>STATEMENTED SEN</v>
      </c>
      <c r="G2117" t="str">
        <f>'Funding Import'!I2119</f>
        <v>Spreadsheet B 398912 20926051 ES073 CJ0152 EY SENPREMIUM AUT-20 ES073 CJ0152 EY SENPREMIUM SPR-21</v>
      </c>
      <c r="H2117">
        <f>'Funding Import'!H2119</f>
        <v>175</v>
      </c>
      <c r="I2117" s="139"/>
    </row>
    <row r="2118" spans="1:9" ht="15" x14ac:dyDescent="0.2">
      <c r="A2118" s="191" t="str">
        <f t="shared" si="66"/>
        <v>1850</v>
      </c>
      <c r="B2118" s="191"/>
      <c r="C2118" s="191" t="str">
        <f t="shared" si="67"/>
        <v>18500004</v>
      </c>
      <c r="D2118" t="str">
        <f>'Funding Import'!A2120</f>
        <v>RB051850: NORTH PRIMARY SCH&amp;NURSERY</v>
      </c>
      <c r="E2118" t="str">
        <f>MID('Funding Import'!B2120,2,4)</f>
        <v>0004</v>
      </c>
      <c r="F2118" t="str">
        <f>MID('Funding Import'!B2120,8,50)</f>
        <v>STATEMENTED SEN</v>
      </c>
      <c r="G2118" t="str">
        <f>'Funding Import'!I2120</f>
        <v>Spreadsheet B 401820 21143763 ES099 MK0707 SEN TOP-UP SUM2 SUM-21 ES099 MK0707 SEN TOP-UP SUM2 SUM-21</v>
      </c>
      <c r="H2118">
        <f>'Funding Import'!H2120</f>
        <v>1139</v>
      </c>
      <c r="I2118" s="139"/>
    </row>
    <row r="2119" spans="1:9" ht="15" x14ac:dyDescent="0.2">
      <c r="A2119" s="191" t="str">
        <f t="shared" si="66"/>
        <v>1850</v>
      </c>
      <c r="B2119" s="191"/>
      <c r="C2119" s="191" t="str">
        <f t="shared" si="67"/>
        <v>18500004</v>
      </c>
      <c r="D2119" t="str">
        <f>'Funding Import'!A2121</f>
        <v>RB051850: NORTH PRIMARY SCH&amp;NURSERY</v>
      </c>
      <c r="E2119" t="str">
        <f>MID('Funding Import'!B2121,2,4)</f>
        <v>0004</v>
      </c>
      <c r="F2119" t="str">
        <f>MID('Funding Import'!B2121,8,50)</f>
        <v>STATEMENTED SEN</v>
      </c>
      <c r="G2119" t="str">
        <f>'Funding Import'!I2121</f>
        <v>DL 8658 EY SENPREMIUM AUT-21</v>
      </c>
      <c r="H2119">
        <f>'Funding Import'!H2121</f>
        <v>1226</v>
      </c>
      <c r="I2119" s="139"/>
    </row>
    <row r="2120" spans="1:9" ht="15" x14ac:dyDescent="0.2">
      <c r="A2120" s="191" t="str">
        <f t="shared" si="66"/>
        <v>1850</v>
      </c>
      <c r="B2120" s="191"/>
      <c r="C2120" s="191" t="str">
        <f t="shared" si="67"/>
        <v>18500004</v>
      </c>
      <c r="D2120" t="str">
        <f>'Funding Import'!A2122</f>
        <v>RB051850: NORTH PRIMARY SCH&amp;NURSERY</v>
      </c>
      <c r="E2120" t="str">
        <f>MID('Funding Import'!B2122,2,4)</f>
        <v>0004</v>
      </c>
      <c r="F2120" t="str">
        <f>MID('Funding Import'!B2122,8,50)</f>
        <v>STATEMENTED SEN</v>
      </c>
      <c r="G2120" t="str">
        <f>'Funding Import'!I2122</f>
        <v>DL 8688 SEN TOP-UP AUT1 AUT-21</v>
      </c>
      <c r="H2120">
        <f>'Funding Import'!H2122</f>
        <v>2495</v>
      </c>
      <c r="I2120" s="139"/>
    </row>
    <row r="2121" spans="1:9" ht="15" x14ac:dyDescent="0.2">
      <c r="A2121" s="191" t="str">
        <f t="shared" si="66"/>
        <v>1850</v>
      </c>
      <c r="B2121" s="191"/>
      <c r="C2121" s="191" t="str">
        <f t="shared" si="67"/>
        <v>18500006</v>
      </c>
      <c r="D2121" t="str">
        <f>'Funding Import'!A2123</f>
        <v>RB051850: NORTH PRIMARY SCH&amp;NURSERY</v>
      </c>
      <c r="E2121" t="str">
        <f>MID('Funding Import'!B2123,2,4)</f>
        <v>0006</v>
      </c>
      <c r="F2121" t="str">
        <f>MID('Funding Import'!B2123,8,50)</f>
        <v>EXCEPTIONAL COVID COST GRANT</v>
      </c>
      <c r="G2121" t="str">
        <f>'Funding Import'!I2123</f>
        <v>Spreadsheet B 398804 20920024 ES065 DP0556 COVIDEMERGENCY COVIDEM ES065 DP0556 COVIDEMERGENCY COVIDEM</v>
      </c>
      <c r="H2121">
        <f>'Funding Import'!H2123</f>
        <v>13430</v>
      </c>
      <c r="I2121" s="139"/>
    </row>
    <row r="2122" spans="1:9" ht="15" x14ac:dyDescent="0.2">
      <c r="A2122" s="191" t="str">
        <f t="shared" si="66"/>
        <v>1850</v>
      </c>
      <c r="B2122" s="191"/>
      <c r="C2122" s="191" t="str">
        <f t="shared" si="67"/>
        <v>18500006</v>
      </c>
      <c r="D2122" t="str">
        <f>'Funding Import'!A2124</f>
        <v>RB051850: NORTH PRIMARY SCH&amp;NURSERY</v>
      </c>
      <c r="E2122" t="str">
        <f>MID('Funding Import'!B2124,2,4)</f>
        <v>0006</v>
      </c>
      <c r="F2122" t="str">
        <f>MID('Funding Import'!B2124,8,50)</f>
        <v>EXCEPTIONAL COVID COST GRANT</v>
      </c>
      <c r="G2122" t="str">
        <f>'Funding Import'!I2124</f>
        <v>Spreadsheet B 398807 20920177 ES067 DP0558 FSMADDCOSTSCOVID FSMCOVID ES067 DP0558 FSMADDCOSTSCOVID FSMCOVID</v>
      </c>
      <c r="H2122">
        <f>'Funding Import'!H2124</f>
        <v>217</v>
      </c>
      <c r="I2122" s="139"/>
    </row>
    <row r="2123" spans="1:9" ht="15" x14ac:dyDescent="0.2">
      <c r="A2123" s="191" t="str">
        <f t="shared" si="66"/>
        <v>1850</v>
      </c>
      <c r="B2123" s="191"/>
      <c r="C2123" s="191" t="str">
        <f t="shared" si="67"/>
        <v>18500006</v>
      </c>
      <c r="D2123" t="str">
        <f>'Funding Import'!A2125</f>
        <v>RB051850: NORTH PRIMARY SCH&amp;NURSERY</v>
      </c>
      <c r="E2123" t="str">
        <f>MID('Funding Import'!B2125,2,4)</f>
        <v>0006</v>
      </c>
      <c r="F2123" t="str">
        <f>MID('Funding Import'!B2125,8,50)</f>
        <v>EXCEPTIONAL COVID COST GRANT</v>
      </c>
      <c r="G2123" t="str">
        <f>'Funding Import'!I2125</f>
        <v>Spreadsheet B 399778 20982606 Movement from code '0006 to '0012 covid  emergency recode ES089 RM0128 Covid emergency recode</v>
      </c>
      <c r="H2123">
        <f>'Funding Import'!H2125</f>
        <v>-13430</v>
      </c>
      <c r="I2123" s="139"/>
    </row>
    <row r="2124" spans="1:9" ht="15" x14ac:dyDescent="0.2">
      <c r="A2124" s="191" t="str">
        <f t="shared" si="66"/>
        <v>1850</v>
      </c>
      <c r="B2124" s="191"/>
      <c r="C2124" s="191" t="str">
        <f t="shared" si="67"/>
        <v>18500012</v>
      </c>
      <c r="D2124" t="str">
        <f>'Funding Import'!A2126</f>
        <v>RB051850: NORTH PRIMARY SCH&amp;NURSERY</v>
      </c>
      <c r="E2124" t="str">
        <f>MID('Funding Import'!B2126,2,4)</f>
        <v>0012</v>
      </c>
      <c r="F2124" t="str">
        <f>MID('Funding Import'!B2126,8,50)</f>
        <v>COVID CATCH UP</v>
      </c>
      <c r="G2124" t="str">
        <f>'Funding Import'!I2126</f>
        <v>Spreadsheet B 399778 20982606 Movement from code '0006 to '0012 covid  emergency recode ES089 RM0128 Covid emergency recode</v>
      </c>
      <c r="H2124">
        <f>'Funding Import'!H2126</f>
        <v>13430</v>
      </c>
      <c r="I2124" s="139"/>
    </row>
    <row r="2125" spans="1:9" ht="15" x14ac:dyDescent="0.2">
      <c r="A2125" s="191" t="str">
        <f t="shared" si="66"/>
        <v>1850</v>
      </c>
      <c r="B2125" s="191"/>
      <c r="C2125" s="191" t="str">
        <f t="shared" si="67"/>
        <v>18500012</v>
      </c>
      <c r="D2125" t="str">
        <f>'Funding Import'!A2127</f>
        <v>RB051850: NORTH PRIMARY SCH&amp;NURSERY</v>
      </c>
      <c r="E2125" t="str">
        <f>MID('Funding Import'!B2127,2,4)</f>
        <v>0012</v>
      </c>
      <c r="F2125" t="str">
        <f>MID('Funding Import'!B2127,8,50)</f>
        <v>COVID CATCH UP</v>
      </c>
      <c r="G2125" t="str">
        <f>'Funding Import'!I2127</f>
        <v>DL 8645 0012recoveryc 0012RPG</v>
      </c>
      <c r="H2125">
        <f>'Funding Import'!H2127</f>
        <v>3045</v>
      </c>
      <c r="I2125" s="139"/>
    </row>
    <row r="2126" spans="1:9" ht="15" x14ac:dyDescent="0.2">
      <c r="A2126" s="191" t="str">
        <f t="shared" si="66"/>
        <v>1850</v>
      </c>
      <c r="B2126" s="191"/>
      <c r="C2126" s="191" t="str">
        <f t="shared" si="67"/>
        <v>18500012</v>
      </c>
      <c r="D2126" t="str">
        <f>'Funding Import'!A2128</f>
        <v>RB051850: NORTH PRIMARY SCH&amp;NURSERY</v>
      </c>
      <c r="E2126" t="str">
        <f>MID('Funding Import'!B2128,2,4)</f>
        <v>0012</v>
      </c>
      <c r="F2126" t="str">
        <f>MID('Funding Import'!B2128,8,50)</f>
        <v>COVID CATCH UP</v>
      </c>
      <c r="G2126" t="str">
        <f>'Funding Import'!I2128</f>
        <v>DL 8656 0012schoolled 0012SLT</v>
      </c>
      <c r="H2126">
        <f>'Funding Import'!H2128</f>
        <v>2657.81</v>
      </c>
      <c r="I2126" s="139"/>
    </row>
    <row r="2127" spans="1:9" ht="15" x14ac:dyDescent="0.2">
      <c r="A2127" s="191" t="str">
        <f t="shared" si="66"/>
        <v>1850</v>
      </c>
      <c r="B2127" s="191"/>
      <c r="C2127" s="191" t="str">
        <f t="shared" si="67"/>
        <v>18500014</v>
      </c>
      <c r="D2127" t="str">
        <f>'Funding Import'!A2129</f>
        <v>RB051850: NORTH PRIMARY SCH&amp;NURSERY</v>
      </c>
      <c r="E2127" t="str">
        <f>MID('Funding Import'!B2129,2,4)</f>
        <v>0014</v>
      </c>
      <c r="F2127" t="str">
        <f>MID('Funding Import'!B2129,8,50)</f>
        <v>PUPIL PREMIUM</v>
      </c>
      <c r="G2127" t="str">
        <f>'Funding Import'!I2129</f>
        <v>Spreadsheet B 399170 20949462 PPG CIC SUM21P4 SUM-21 ES084 RM0120 PPG CIC SUM21P4 SUM-21</v>
      </c>
      <c r="H2127">
        <f>'Funding Import'!H2129</f>
        <v>233</v>
      </c>
      <c r="I2127" s="139"/>
    </row>
    <row r="2128" spans="1:9" ht="15" x14ac:dyDescent="0.2">
      <c r="A2128" s="191" t="str">
        <f t="shared" si="66"/>
        <v>1850</v>
      </c>
      <c r="B2128" s="191"/>
      <c r="C2128" s="191" t="str">
        <f t="shared" si="67"/>
        <v>18500014</v>
      </c>
      <c r="D2128" t="str">
        <f>'Funding Import'!A2130</f>
        <v>RB051850: NORTH PRIMARY SCH&amp;NURSERY</v>
      </c>
      <c r="E2128" t="str">
        <f>MID('Funding Import'!B2130,2,4)</f>
        <v>0014</v>
      </c>
      <c r="F2128" t="str">
        <f>MID('Funding Import'!B2130,8,50)</f>
        <v>PUPIL PREMIUM</v>
      </c>
      <c r="G2128" t="str">
        <f>'Funding Import'!I2130</f>
        <v>Spreadsheet B 400831 21077861 ES093 DP0593 SUMMER21PPG SUM21PPG ES093 DP0593 SUMMER21PPG SUM21PPG</v>
      </c>
      <c r="H2128">
        <f>'Funding Import'!H2130</f>
        <v>48583</v>
      </c>
      <c r="I2128" s="139"/>
    </row>
    <row r="2129" spans="1:9" ht="15" x14ac:dyDescent="0.2">
      <c r="A2129" s="191" t="str">
        <f t="shared" si="66"/>
        <v>1850</v>
      </c>
      <c r="B2129" s="191"/>
      <c r="C2129" s="191" t="str">
        <f t="shared" si="67"/>
        <v>18500014</v>
      </c>
      <c r="D2129" t="str">
        <f>'Funding Import'!A2131</f>
        <v>RB051850: NORTH PRIMARY SCH&amp;NURSERY</v>
      </c>
      <c r="E2129" t="str">
        <f>MID('Funding Import'!B2131,2,4)</f>
        <v>0014</v>
      </c>
      <c r="F2129" t="str">
        <f>MID('Funding Import'!B2131,8,50)</f>
        <v>PUPIL PREMIUM</v>
      </c>
      <c r="G2129" t="str">
        <f>'Funding Import'!I2131</f>
        <v>DL 8670 PPG CIC AUT21P2 AUT-21</v>
      </c>
      <c r="H2129">
        <f>'Funding Import'!H2131</f>
        <v>1508</v>
      </c>
      <c r="I2129" s="139"/>
    </row>
    <row r="2130" spans="1:9" ht="15" x14ac:dyDescent="0.2">
      <c r="A2130" s="191" t="str">
        <f t="shared" si="66"/>
        <v>1850</v>
      </c>
      <c r="B2130" s="191"/>
      <c r="C2130" s="191" t="str">
        <f t="shared" si="67"/>
        <v>18500014</v>
      </c>
      <c r="D2130" t="str">
        <f>'Funding Import'!A2132</f>
        <v>RB051850: NORTH PRIMARY SCH&amp;NURSERY</v>
      </c>
      <c r="E2130" t="str">
        <f>MID('Funding Import'!B2132,2,4)</f>
        <v>0014</v>
      </c>
      <c r="F2130" t="str">
        <f>MID('Funding Import'!B2132,8,50)</f>
        <v>PUPIL PREMIUM</v>
      </c>
      <c r="G2130" t="str">
        <f>'Funding Import'!I2132</f>
        <v>DL 8701 0014 Pupil Premium Autumn Term 2021</v>
      </c>
      <c r="H2130">
        <f>'Funding Import'!H2132</f>
        <v>38867</v>
      </c>
      <c r="I2130" s="139"/>
    </row>
    <row r="2131" spans="1:9" ht="15" x14ac:dyDescent="0.2">
      <c r="A2131" s="191" t="str">
        <f t="shared" si="66"/>
        <v>1850</v>
      </c>
      <c r="B2131" s="191"/>
      <c r="C2131" s="191" t="str">
        <f t="shared" si="67"/>
        <v>18500018</v>
      </c>
      <c r="D2131" t="str">
        <f>'Funding Import'!A2133</f>
        <v>RB051850: NORTH PRIMARY SCH&amp;NURSERY</v>
      </c>
      <c r="E2131" t="str">
        <f>MID('Funding Import'!B2133,2,4)</f>
        <v>0018</v>
      </c>
      <c r="F2131" t="str">
        <f>MID('Funding Import'!B2133,8,50)</f>
        <v>ADDITIONAL GRANT INCOME</v>
      </c>
      <c r="G2131" t="str">
        <f>'Funding Import'!I2133</f>
        <v>Spreadsheet B 393531 20728061 ES032 RM0087 PE GRANT APR 21 ES032 RM0087 PE GRANT APR 21</v>
      </c>
      <c r="H2131">
        <f>'Funding Import'!H2133</f>
        <v>8146</v>
      </c>
      <c r="I2131" s="139"/>
    </row>
    <row r="2132" spans="1:9" ht="15" x14ac:dyDescent="0.2">
      <c r="A2132" s="191" t="str">
        <f t="shared" si="66"/>
        <v>1850</v>
      </c>
      <c r="B2132" s="191"/>
      <c r="C2132" s="191" t="str">
        <f t="shared" si="67"/>
        <v>18500018</v>
      </c>
      <c r="D2132" t="str">
        <f>'Funding Import'!A2134</f>
        <v>RB051850: NORTH PRIMARY SCH&amp;NURSERY</v>
      </c>
      <c r="E2132" t="str">
        <f>MID('Funding Import'!B2134,2,4)</f>
        <v>0018</v>
      </c>
      <c r="F2132" t="str">
        <f>MID('Funding Import'!B2134,8,50)</f>
        <v>ADDITIONAL GRANT INCOME</v>
      </c>
      <c r="G2132" t="str">
        <f>'Funding Import'!I2134</f>
        <v>Spreadsheet B 399769 20981730 UIFSM JULY21 UIFSM 21 ES085 RM0124 UIFSM JULY21 UIFSM 21</v>
      </c>
      <c r="H2132">
        <f>'Funding Import'!H2134</f>
        <v>54334</v>
      </c>
      <c r="I2132" s="139"/>
    </row>
    <row r="2133" spans="1:9" ht="15" x14ac:dyDescent="0.2">
      <c r="A2133" s="191" t="str">
        <f t="shared" si="66"/>
        <v>1850</v>
      </c>
      <c r="B2133" s="191"/>
      <c r="C2133" s="191" t="str">
        <f t="shared" si="67"/>
        <v>18500018</v>
      </c>
      <c r="D2133" t="str">
        <f>'Funding Import'!A2135</f>
        <v>RB051850: NORTH PRIMARY SCH&amp;NURSERY</v>
      </c>
      <c r="E2133" t="str">
        <f>MID('Funding Import'!B2135,2,4)</f>
        <v>0018</v>
      </c>
      <c r="F2133" t="str">
        <f>MID('Funding Import'!B2135,8,50)</f>
        <v>ADDITIONAL GRANT INCOME</v>
      </c>
      <c r="G2133" t="str">
        <f>'Funding Import'!I2135</f>
        <v>DL 8673 PE GRANT OCT21 0018PE</v>
      </c>
      <c r="H2133">
        <f>'Funding Import'!H2135</f>
        <v>11381</v>
      </c>
      <c r="I2133" s="139"/>
    </row>
    <row r="2134" spans="1:9" ht="15" x14ac:dyDescent="0.2">
      <c r="A2134" s="191" t="str">
        <f t="shared" si="66"/>
        <v>1850</v>
      </c>
      <c r="B2134" s="191"/>
      <c r="C2134" s="191" t="str">
        <f t="shared" si="67"/>
        <v>18500026</v>
      </c>
      <c r="D2134" t="str">
        <f>'Funding Import'!A2136</f>
        <v>RB051850: NORTH PRIMARY SCH&amp;NURSERY</v>
      </c>
      <c r="E2134" t="str">
        <f>MID('Funding Import'!B2136,2,4)</f>
        <v>0026</v>
      </c>
      <c r="F2134" t="str">
        <f>MID('Funding Import'!B2136,8,50)</f>
        <v>NOTIONAL SEN FUNDING</v>
      </c>
      <c r="G2134" t="str">
        <f>'Funding Import'!I2136</f>
        <v>Spreadsheet B 391732 20639856 ES012 MK0514 10026 NOTIONAL SEN ES012 MK0514 10026 NOTIONAL SEN</v>
      </c>
      <c r="H2134">
        <f>'Funding Import'!H2136</f>
        <v>220772</v>
      </c>
      <c r="I2134" s="139"/>
    </row>
    <row r="2135" spans="1:9" ht="15" x14ac:dyDescent="0.2">
      <c r="A2135" s="191" t="str">
        <f t="shared" si="66"/>
        <v>1852</v>
      </c>
      <c r="B2135" s="191"/>
      <c r="C2135" s="191" t="str">
        <f t="shared" si="67"/>
        <v>18520001</v>
      </c>
      <c r="D2135" t="str">
        <f>'Funding Import'!A2137</f>
        <v>RB051852: OLDHEATH COMMUNITY PRIMARY SCH</v>
      </c>
      <c r="E2135" t="str">
        <f>MID('Funding Import'!B2137,2,4)</f>
        <v>0001</v>
      </c>
      <c r="F2135" t="str">
        <f>MID('Funding Import'!B2137,8,50)</f>
        <v>FORMULA FUNDED (EXCL RATES)</v>
      </c>
      <c r="G2135" t="str">
        <f>'Funding Import'!I2137</f>
        <v>Spreadsheet B 391145 20630885 ES006 MK0508 10001 FORMULA FUNDED ES006 MK0508 10001 FORMULA FUNDED</v>
      </c>
      <c r="H2135">
        <f>'Funding Import'!H2137</f>
        <v>781976</v>
      </c>
      <c r="I2135" s="139"/>
    </row>
    <row r="2136" spans="1:9" ht="15" x14ac:dyDescent="0.2">
      <c r="A2136" s="191" t="str">
        <f t="shared" si="66"/>
        <v>1852</v>
      </c>
      <c r="B2136" s="191"/>
      <c r="C2136" s="191" t="str">
        <f t="shared" si="67"/>
        <v>18520002</v>
      </c>
      <c r="D2136" t="str">
        <f>'Funding Import'!A2138</f>
        <v>RB051852: OLDHEATH COMMUNITY PRIMARY SCH</v>
      </c>
      <c r="E2136" t="str">
        <f>MID('Funding Import'!B2138,2,4)</f>
        <v>0002</v>
      </c>
      <c r="F2136" t="str">
        <f>MID('Funding Import'!B2138,8,50)</f>
        <v>RATES</v>
      </c>
      <c r="G2136" t="str">
        <f>'Funding Import'!I2138</f>
        <v>Spreadsheet B 391137 20630756 ES007 MK0509 10002 RATES ES007 MK0509 10002 RATES</v>
      </c>
      <c r="H2136">
        <f>'Funding Import'!H2138</f>
        <v>20008</v>
      </c>
      <c r="I2136" s="139"/>
    </row>
    <row r="2137" spans="1:9" ht="15" x14ac:dyDescent="0.2">
      <c r="A2137" s="191" t="str">
        <f t="shared" si="66"/>
        <v>1852</v>
      </c>
      <c r="B2137" s="191"/>
      <c r="C2137" s="191" t="str">
        <f t="shared" si="67"/>
        <v>18520003</v>
      </c>
      <c r="D2137" t="str">
        <f>'Funding Import'!A2139</f>
        <v>RB051852: OLDHEATH COMMUNITY PRIMARY SCH</v>
      </c>
      <c r="E2137" t="str">
        <f>MID('Funding Import'!B2139,2,4)</f>
        <v>0003</v>
      </c>
      <c r="F2137" t="str">
        <f>MID('Funding Import'!B2139,8,50)</f>
        <v>BROUGHT FORWARD</v>
      </c>
      <c r="G2137" t="str">
        <f>'Funding Import'!I2139</f>
        <v>Spreadsheet B 394797 20778211 ES055 MK0568 10003 OPENING BALANCES ES055 MK0568 10003 OPENING BALANCES</v>
      </c>
      <c r="H2137">
        <f>'Funding Import'!H2139</f>
        <v>217889.05</v>
      </c>
      <c r="I2137" s="139"/>
    </row>
    <row r="2138" spans="1:9" ht="15" x14ac:dyDescent="0.2">
      <c r="A2138" s="191" t="str">
        <f t="shared" si="66"/>
        <v>1852</v>
      </c>
      <c r="B2138" s="191"/>
      <c r="C2138" s="191" t="str">
        <f t="shared" si="67"/>
        <v>18520004</v>
      </c>
      <c r="D2138" t="str">
        <f>'Funding Import'!A2140</f>
        <v>RB051852: OLDHEATH COMMUNITY PRIMARY SCH</v>
      </c>
      <c r="E2138" t="str">
        <f>MID('Funding Import'!B2140,2,4)</f>
        <v>0004</v>
      </c>
      <c r="F2138" t="str">
        <f>MID('Funding Import'!B2140,8,50)</f>
        <v>STATEMENTED SEN</v>
      </c>
      <c r="G2138" t="str">
        <f>'Funding Import'!I2140</f>
        <v>Spreadsheet B 391144 20630818 ES009 MK0511 10004 EHCP ES009 MK0511 10004 EHCP</v>
      </c>
      <c r="H2138">
        <f>'Funding Import'!H2140</f>
        <v>2538</v>
      </c>
      <c r="I2138" s="139"/>
    </row>
    <row r="2139" spans="1:9" ht="15" x14ac:dyDescent="0.2">
      <c r="A2139" s="191" t="str">
        <f t="shared" si="66"/>
        <v>1852</v>
      </c>
      <c r="B2139" s="191"/>
      <c r="C2139" s="191" t="str">
        <f t="shared" si="67"/>
        <v>18520004</v>
      </c>
      <c r="D2139" t="str">
        <f>'Funding Import'!A2141</f>
        <v>RB051852: OLDHEATH COMMUNITY PRIMARY SCH</v>
      </c>
      <c r="E2139" t="str">
        <f>MID('Funding Import'!B2141,2,4)</f>
        <v>0004</v>
      </c>
      <c r="F2139" t="str">
        <f>MID('Funding Import'!B2141,8,50)</f>
        <v>STATEMENTED SEN</v>
      </c>
      <c r="G2139" t="str">
        <f>'Funding Import'!I2141</f>
        <v>Spreadsheet B 394845 20782782 ES043 DP0533 SEN TOP-UP SUM1 SUM-21 ES043 DP0533 SEN TOP-UP SUM1 SUM-21</v>
      </c>
      <c r="H2139">
        <f>'Funding Import'!H2141</f>
        <v>2374</v>
      </c>
      <c r="I2139" s="139"/>
    </row>
    <row r="2140" spans="1:9" ht="15" x14ac:dyDescent="0.2">
      <c r="A2140" s="191" t="str">
        <f t="shared" si="66"/>
        <v>1852</v>
      </c>
      <c r="B2140" s="191"/>
      <c r="C2140" s="191" t="str">
        <f t="shared" si="67"/>
        <v>18520004</v>
      </c>
      <c r="D2140" t="str">
        <f>'Funding Import'!A2142</f>
        <v>RB051852: OLDHEATH COMMUNITY PRIMARY SCH</v>
      </c>
      <c r="E2140" t="str">
        <f>MID('Funding Import'!B2142,2,4)</f>
        <v>0004</v>
      </c>
      <c r="F2140" t="str">
        <f>MID('Funding Import'!B2142,8,50)</f>
        <v>STATEMENTED SEN</v>
      </c>
      <c r="G2140" t="str">
        <f>'Funding Import'!I2142</f>
        <v>Spreadsheet B 401820 21143763 ES099 MK0707 SEN TOP-UP SUM2 SUM-21 ES099 MK0707 SEN TOP-UP SUM2 SUM-21</v>
      </c>
      <c r="H2140">
        <f>'Funding Import'!H2142</f>
        <v>1158</v>
      </c>
      <c r="I2140" s="139"/>
    </row>
    <row r="2141" spans="1:9" ht="15" x14ac:dyDescent="0.2">
      <c r="A2141" s="191" t="str">
        <f t="shared" si="66"/>
        <v>1852</v>
      </c>
      <c r="B2141" s="191"/>
      <c r="C2141" s="191" t="str">
        <f t="shared" si="67"/>
        <v>18520004</v>
      </c>
      <c r="D2141" t="str">
        <f>'Funding Import'!A2143</f>
        <v>RB051852: OLDHEATH COMMUNITY PRIMARY SCH</v>
      </c>
      <c r="E2141" t="str">
        <f>MID('Funding Import'!B2143,2,4)</f>
        <v>0004</v>
      </c>
      <c r="F2141" t="str">
        <f>MID('Funding Import'!B2143,8,50)</f>
        <v>STATEMENTED SEN</v>
      </c>
      <c r="G2141" t="str">
        <f>'Funding Import'!I2143</f>
        <v>DL 8688 SEN TOP-UP AUT1 AUT-21</v>
      </c>
      <c r="H2141">
        <f>'Funding Import'!H2143</f>
        <v>4982</v>
      </c>
      <c r="I2141" s="139"/>
    </row>
    <row r="2142" spans="1:9" ht="15" x14ac:dyDescent="0.2">
      <c r="A2142" s="191" t="str">
        <f t="shared" si="66"/>
        <v>1852</v>
      </c>
      <c r="B2142" s="191"/>
      <c r="C2142" s="191" t="str">
        <f t="shared" si="67"/>
        <v>18520006</v>
      </c>
      <c r="D2142" t="str">
        <f>'Funding Import'!A2144</f>
        <v>RB051852: OLDHEATH COMMUNITY PRIMARY SCH</v>
      </c>
      <c r="E2142" t="str">
        <f>MID('Funding Import'!B2144,2,4)</f>
        <v>0006</v>
      </c>
      <c r="F2142" t="str">
        <f>MID('Funding Import'!B2144,8,50)</f>
        <v>EXCEPTIONAL COVID COST GRANT</v>
      </c>
      <c r="G2142" t="str">
        <f>'Funding Import'!I2144</f>
        <v>Spreadsheet B 398807 20920177 ES067 DP0558 FSMADDCOSTSCOVID FSMCOVID ES067 DP0558 FSMADDCOSTSCOVID FSMCOVID</v>
      </c>
      <c r="H2142">
        <f>'Funding Import'!H2144</f>
        <v>2500</v>
      </c>
      <c r="I2142" s="139"/>
    </row>
    <row r="2143" spans="1:9" ht="15" x14ac:dyDescent="0.2">
      <c r="A2143" s="191" t="str">
        <f t="shared" si="66"/>
        <v>1852</v>
      </c>
      <c r="B2143" s="191"/>
      <c r="C2143" s="191" t="str">
        <f t="shared" si="67"/>
        <v>18520006</v>
      </c>
      <c r="D2143" t="str">
        <f>'Funding Import'!A2145</f>
        <v>RB051852: OLDHEATH COMMUNITY PRIMARY SCH</v>
      </c>
      <c r="E2143" t="str">
        <f>MID('Funding Import'!B2145,2,4)</f>
        <v>0006</v>
      </c>
      <c r="F2143" t="str">
        <f>MID('Funding Import'!B2145,8,50)</f>
        <v>EXCEPTIONAL COVID COST GRANT</v>
      </c>
      <c r="G2143" t="str">
        <f>'Funding Import'!I2145</f>
        <v>Spreadsheet B 398804 20920024 ES065 DP0556 COVIDEMERGENCY COVIDEM ES065 DP0556 COVIDEMERGENCY COVIDEM</v>
      </c>
      <c r="H2143">
        <f>'Funding Import'!H2145</f>
        <v>6860</v>
      </c>
      <c r="I2143" s="139"/>
    </row>
    <row r="2144" spans="1:9" ht="15" x14ac:dyDescent="0.2">
      <c r="A2144" s="191" t="str">
        <f t="shared" si="66"/>
        <v>1852</v>
      </c>
      <c r="B2144" s="191"/>
      <c r="C2144" s="191" t="str">
        <f t="shared" si="67"/>
        <v>18520006</v>
      </c>
      <c r="D2144" t="str">
        <f>'Funding Import'!A2146</f>
        <v>RB051852: OLDHEATH COMMUNITY PRIMARY SCH</v>
      </c>
      <c r="E2144" t="str">
        <f>MID('Funding Import'!B2146,2,4)</f>
        <v>0006</v>
      </c>
      <c r="F2144" t="str">
        <f>MID('Funding Import'!B2146,8,50)</f>
        <v>EXCEPTIONAL COVID COST GRANT</v>
      </c>
      <c r="G2144" t="str">
        <f>'Funding Import'!I2146</f>
        <v>Spreadsheet B 399778 20982606 Movement from code '0006 to '0012 covid  emergency recode ES089 RM0128 Covid emergency recode</v>
      </c>
      <c r="H2144">
        <f>'Funding Import'!H2146</f>
        <v>-6860</v>
      </c>
      <c r="I2144" s="139"/>
    </row>
    <row r="2145" spans="1:9" ht="15" x14ac:dyDescent="0.2">
      <c r="A2145" s="191" t="str">
        <f t="shared" si="66"/>
        <v>1852</v>
      </c>
      <c r="B2145" s="191"/>
      <c r="C2145" s="191" t="str">
        <f t="shared" si="67"/>
        <v>18520012</v>
      </c>
      <c r="D2145" t="str">
        <f>'Funding Import'!A2147</f>
        <v>RB051852: OLDHEATH COMMUNITY PRIMARY SCH</v>
      </c>
      <c r="E2145" t="str">
        <f>MID('Funding Import'!B2147,2,4)</f>
        <v>0012</v>
      </c>
      <c r="F2145" t="str">
        <f>MID('Funding Import'!B2147,8,50)</f>
        <v>COVID CATCH UP</v>
      </c>
      <c r="G2145" t="str">
        <f>'Funding Import'!I2147</f>
        <v>Spreadsheet B 399778 20982606 Movement from code '0006 to '0012 covid  emergency recode ES089 RM0128 Covid emergency recode</v>
      </c>
      <c r="H2145">
        <f>'Funding Import'!H2147</f>
        <v>6860</v>
      </c>
      <c r="I2145" s="139"/>
    </row>
    <row r="2146" spans="1:9" ht="15" x14ac:dyDescent="0.2">
      <c r="A2146" s="191" t="str">
        <f t="shared" si="66"/>
        <v>1852</v>
      </c>
      <c r="B2146" s="191"/>
      <c r="C2146" s="191" t="str">
        <f t="shared" si="67"/>
        <v>18520012</v>
      </c>
      <c r="D2146" t="str">
        <f>'Funding Import'!A2148</f>
        <v>RB051852: OLDHEATH COMMUNITY PRIMARY SCH</v>
      </c>
      <c r="E2146" t="str">
        <f>MID('Funding Import'!B2148,2,4)</f>
        <v>0012</v>
      </c>
      <c r="F2146" t="str">
        <f>MID('Funding Import'!B2148,8,50)</f>
        <v>COVID CATCH UP</v>
      </c>
      <c r="G2146" t="str">
        <f>'Funding Import'!I2148</f>
        <v>DL 8645 0012recoveryc 0012RPG</v>
      </c>
      <c r="H2146">
        <f>'Funding Import'!H2148</f>
        <v>1160</v>
      </c>
      <c r="I2146" s="139"/>
    </row>
    <row r="2147" spans="1:9" ht="15" x14ac:dyDescent="0.2">
      <c r="A2147" s="191" t="str">
        <f t="shared" si="66"/>
        <v>1852</v>
      </c>
      <c r="B2147" s="191"/>
      <c r="C2147" s="191" t="str">
        <f t="shared" si="67"/>
        <v>18520012</v>
      </c>
      <c r="D2147" t="str">
        <f>'Funding Import'!A2149</f>
        <v>RB051852: OLDHEATH COMMUNITY PRIMARY SCH</v>
      </c>
      <c r="E2147" t="str">
        <f>MID('Funding Import'!B2149,2,4)</f>
        <v>0012</v>
      </c>
      <c r="F2147" t="str">
        <f>MID('Funding Import'!B2149,8,50)</f>
        <v>COVID CATCH UP</v>
      </c>
      <c r="G2147" t="str">
        <f>'Funding Import'!I2149</f>
        <v>DL 8656 0012schoolled 0012SLT</v>
      </c>
      <c r="H2147">
        <f>'Funding Import'!H2149</f>
        <v>1122.19</v>
      </c>
      <c r="I2147" s="139"/>
    </row>
    <row r="2148" spans="1:9" ht="15" x14ac:dyDescent="0.2">
      <c r="A2148" s="191" t="str">
        <f t="shared" si="66"/>
        <v>1852</v>
      </c>
      <c r="B2148" s="191"/>
      <c r="C2148" s="191" t="str">
        <f t="shared" si="67"/>
        <v>18520014</v>
      </c>
      <c r="D2148" t="str">
        <f>'Funding Import'!A2150</f>
        <v>RB051852: OLDHEATH COMMUNITY PRIMARY SCH</v>
      </c>
      <c r="E2148" t="str">
        <f>MID('Funding Import'!B2150,2,4)</f>
        <v>0014</v>
      </c>
      <c r="F2148" t="str">
        <f>MID('Funding Import'!B2150,8,50)</f>
        <v>PUPIL PREMIUM</v>
      </c>
      <c r="G2148" t="str">
        <f>'Funding Import'!I2150</f>
        <v>Spreadsheet B 400831 21077861 ES093 DP0593 SUMMER21PPG SUM21PPG ES093 DP0593 SUMMER21PPG SUM21PPG</v>
      </c>
      <c r="H2148">
        <f>'Funding Import'!H2150</f>
        <v>18450</v>
      </c>
      <c r="I2148" s="139"/>
    </row>
    <row r="2149" spans="1:9" ht="15" x14ac:dyDescent="0.2">
      <c r="A2149" s="191" t="str">
        <f t="shared" si="66"/>
        <v>1852</v>
      </c>
      <c r="B2149" s="191"/>
      <c r="C2149" s="191" t="str">
        <f t="shared" si="67"/>
        <v>18520014</v>
      </c>
      <c r="D2149" t="str">
        <f>'Funding Import'!A2151</f>
        <v>RB051852: OLDHEATH COMMUNITY PRIMARY SCH</v>
      </c>
      <c r="E2149" t="str">
        <f>MID('Funding Import'!B2151,2,4)</f>
        <v>0014</v>
      </c>
      <c r="F2149" t="str">
        <f>MID('Funding Import'!B2151,8,50)</f>
        <v>PUPIL PREMIUM</v>
      </c>
      <c r="G2149" t="str">
        <f>'Funding Import'!I2151</f>
        <v>DL 8701 0014 Pupil Premium Autumn Term 2021</v>
      </c>
      <c r="H2149">
        <f>'Funding Import'!H2151</f>
        <v>14760</v>
      </c>
      <c r="I2149" s="139"/>
    </row>
    <row r="2150" spans="1:9" ht="15" x14ac:dyDescent="0.2">
      <c r="A2150" s="191" t="str">
        <f t="shared" si="66"/>
        <v>1852</v>
      </c>
      <c r="B2150" s="191"/>
      <c r="C2150" s="191" t="str">
        <f t="shared" si="67"/>
        <v>18520018</v>
      </c>
      <c r="D2150" t="str">
        <f>'Funding Import'!A2152</f>
        <v>RB051852: OLDHEATH COMMUNITY PRIMARY SCH</v>
      </c>
      <c r="E2150" t="str">
        <f>MID('Funding Import'!B2152,2,4)</f>
        <v>0018</v>
      </c>
      <c r="F2150" t="str">
        <f>MID('Funding Import'!B2152,8,50)</f>
        <v>ADDITIONAL GRANT INCOME</v>
      </c>
      <c r="G2150" t="str">
        <f>'Funding Import'!I2152</f>
        <v>Spreadsheet B 393531 20728061 ES032 RM0087 PE GRANT APR 21 ES032 RM0087 PE GRANT APR 21</v>
      </c>
      <c r="H2150">
        <f>'Funding Import'!H2152</f>
        <v>7412</v>
      </c>
      <c r="I2150" s="139"/>
    </row>
    <row r="2151" spans="1:9" ht="15" x14ac:dyDescent="0.2">
      <c r="A2151" s="191" t="str">
        <f t="shared" si="66"/>
        <v>1852</v>
      </c>
      <c r="B2151" s="191"/>
      <c r="C2151" s="191" t="str">
        <f t="shared" si="67"/>
        <v>18520018</v>
      </c>
      <c r="D2151" t="str">
        <f>'Funding Import'!A2153</f>
        <v>RB051852: OLDHEATH COMMUNITY PRIMARY SCH</v>
      </c>
      <c r="E2151" t="str">
        <f>MID('Funding Import'!B2153,2,4)</f>
        <v>0018</v>
      </c>
      <c r="F2151" t="str">
        <f>MID('Funding Import'!B2153,8,50)</f>
        <v>ADDITIONAL GRANT INCOME</v>
      </c>
      <c r="G2151" t="str">
        <f>'Funding Import'!I2153</f>
        <v>Spreadsheet B 399769 20981730 UIFSM JULY21 UIFSM 21 ES085 RM0124 UIFSM JULY21 UIFSM 21</v>
      </c>
      <c r="H2151">
        <f>'Funding Import'!H2153</f>
        <v>32382</v>
      </c>
      <c r="I2151" s="139"/>
    </row>
    <row r="2152" spans="1:9" ht="15" x14ac:dyDescent="0.2">
      <c r="A2152" s="191" t="str">
        <f t="shared" si="66"/>
        <v>1852</v>
      </c>
      <c r="B2152" s="191"/>
      <c r="C2152" s="191" t="str">
        <f t="shared" si="67"/>
        <v>18520018</v>
      </c>
      <c r="D2152" t="str">
        <f>'Funding Import'!A2154</f>
        <v>RB051852: OLDHEATH COMMUNITY PRIMARY SCH</v>
      </c>
      <c r="E2152" t="str">
        <f>MID('Funding Import'!B2154,2,4)</f>
        <v>0018</v>
      </c>
      <c r="F2152" t="str">
        <f>MID('Funding Import'!B2154,8,50)</f>
        <v>ADDITIONAL GRANT INCOME</v>
      </c>
      <c r="G2152" t="str">
        <f>'Funding Import'!I2154</f>
        <v>DL 8673 PE GRANT OCT21 0018PE</v>
      </c>
      <c r="H2152">
        <f>'Funding Import'!H2154</f>
        <v>10372</v>
      </c>
      <c r="I2152" s="139"/>
    </row>
    <row r="2153" spans="1:9" ht="15" x14ac:dyDescent="0.2">
      <c r="A2153" s="191" t="str">
        <f t="shared" si="66"/>
        <v>1852</v>
      </c>
      <c r="B2153" s="191"/>
      <c r="C2153" s="191" t="str">
        <f t="shared" si="67"/>
        <v>18520026</v>
      </c>
      <c r="D2153" t="str">
        <f>'Funding Import'!A2155</f>
        <v>RB051852: OLDHEATH COMMUNITY PRIMARY SCH</v>
      </c>
      <c r="E2153" t="str">
        <f>MID('Funding Import'!B2155,2,4)</f>
        <v>0026</v>
      </c>
      <c r="F2153" t="str">
        <f>MID('Funding Import'!B2155,8,50)</f>
        <v>NOTIONAL SEN FUNDING</v>
      </c>
      <c r="G2153" t="str">
        <f>'Funding Import'!I2155</f>
        <v>Spreadsheet B 391732 20639856 ES012 MK0514 10026 NOTIONAL SEN ES012 MK0514 10026 NOTIONAL SEN</v>
      </c>
      <c r="H2153">
        <f>'Funding Import'!H2155</f>
        <v>97295</v>
      </c>
      <c r="I2153" s="139"/>
    </row>
    <row r="2154" spans="1:9" ht="15" x14ac:dyDescent="0.2">
      <c r="A2154" s="191" t="str">
        <f t="shared" si="66"/>
        <v>1854</v>
      </c>
      <c r="B2154" s="191"/>
      <c r="C2154" s="191" t="str">
        <f t="shared" si="67"/>
        <v>18540001</v>
      </c>
      <c r="D2154" t="str">
        <f>'Funding Import'!A2156</f>
        <v>RB051854: PARSONS HEATH COE VC PRIMARY</v>
      </c>
      <c r="E2154" t="str">
        <f>MID('Funding Import'!B2156,2,4)</f>
        <v>0001</v>
      </c>
      <c r="F2154" t="str">
        <f>MID('Funding Import'!B2156,8,50)</f>
        <v>FORMULA FUNDED (EXCL RATES)</v>
      </c>
      <c r="G2154" t="str">
        <f>'Funding Import'!I2156</f>
        <v>Spreadsheet B 391145 20630885 ES006 MK0508 10001 FORMULA FUNDED ES006 MK0508 10001 FORMULA FUNDED</v>
      </c>
      <c r="H2154">
        <f>'Funding Import'!H2156</f>
        <v>762055</v>
      </c>
      <c r="I2154" s="139"/>
    </row>
    <row r="2155" spans="1:9" ht="15" x14ac:dyDescent="0.2">
      <c r="A2155" s="191" t="str">
        <f t="shared" si="66"/>
        <v>1854</v>
      </c>
      <c r="B2155" s="191"/>
      <c r="C2155" s="191" t="str">
        <f t="shared" si="67"/>
        <v>18540002</v>
      </c>
      <c r="D2155" t="str">
        <f>'Funding Import'!A2157</f>
        <v>RB051854: PARSONS HEATH COE VC PRIMARY</v>
      </c>
      <c r="E2155" t="str">
        <f>MID('Funding Import'!B2157,2,4)</f>
        <v>0002</v>
      </c>
      <c r="F2155" t="str">
        <f>MID('Funding Import'!B2157,8,50)</f>
        <v>RATES</v>
      </c>
      <c r="G2155" t="str">
        <f>'Funding Import'!I2157</f>
        <v>Spreadsheet B 391137 20630756 ES007 MK0509 10002 RATES ES007 MK0509 10002 RATES</v>
      </c>
      <c r="H2155">
        <f>'Funding Import'!H2157</f>
        <v>20254</v>
      </c>
      <c r="I2155" s="139"/>
    </row>
    <row r="2156" spans="1:9" ht="15" x14ac:dyDescent="0.2">
      <c r="A2156" s="191" t="str">
        <f t="shared" si="66"/>
        <v>1854</v>
      </c>
      <c r="B2156" s="191"/>
      <c r="C2156" s="191" t="str">
        <f t="shared" si="67"/>
        <v>18540003</v>
      </c>
      <c r="D2156" t="str">
        <f>'Funding Import'!A2158</f>
        <v>RB051854: PARSONS HEATH COE VC PRIMARY</v>
      </c>
      <c r="E2156" t="str">
        <f>MID('Funding Import'!B2158,2,4)</f>
        <v>0003</v>
      </c>
      <c r="F2156" t="str">
        <f>MID('Funding Import'!B2158,8,50)</f>
        <v>BROUGHT FORWARD</v>
      </c>
      <c r="G2156" t="str">
        <f>'Funding Import'!I2158</f>
        <v>Spreadsheet B 394797 20778211 ES055 MK0568 10003 OPENING BALANCES ES055 MK0568 10003 OPENING BALANCES</v>
      </c>
      <c r="H2156">
        <f>'Funding Import'!H2158</f>
        <v>107054.33</v>
      </c>
      <c r="I2156" s="139"/>
    </row>
    <row r="2157" spans="1:9" ht="15" x14ac:dyDescent="0.2">
      <c r="A2157" s="191" t="str">
        <f t="shared" si="66"/>
        <v>1854</v>
      </c>
      <c r="B2157" s="191"/>
      <c r="C2157" s="191" t="str">
        <f t="shared" si="67"/>
        <v>18540004</v>
      </c>
      <c r="D2157" t="str">
        <f>'Funding Import'!A2159</f>
        <v>RB051854: PARSONS HEATH COE VC PRIMARY</v>
      </c>
      <c r="E2157" t="str">
        <f>MID('Funding Import'!B2159,2,4)</f>
        <v>0004</v>
      </c>
      <c r="F2157" t="str">
        <f>MID('Funding Import'!B2159,8,50)</f>
        <v>STATEMENTED SEN</v>
      </c>
      <c r="G2157" t="str">
        <f>'Funding Import'!I2159</f>
        <v>Spreadsheet B 391144 20630818 ES009 MK0511 10004 EHCP ES009 MK0511 10004 EHCP</v>
      </c>
      <c r="H2157">
        <f>'Funding Import'!H2159</f>
        <v>3878</v>
      </c>
      <c r="I2157" s="139"/>
    </row>
    <row r="2158" spans="1:9" ht="15" x14ac:dyDescent="0.2">
      <c r="A2158" s="191" t="str">
        <f t="shared" si="66"/>
        <v>1854</v>
      </c>
      <c r="B2158" s="191"/>
      <c r="C2158" s="191" t="str">
        <f t="shared" si="67"/>
        <v>18540004</v>
      </c>
      <c r="D2158" t="str">
        <f>'Funding Import'!A2160</f>
        <v>RB051854: PARSONS HEATH COE VC PRIMARY</v>
      </c>
      <c r="E2158" t="str">
        <f>MID('Funding Import'!B2160,2,4)</f>
        <v>0004</v>
      </c>
      <c r="F2158" t="str">
        <f>MID('Funding Import'!B2160,8,50)</f>
        <v>STATEMENTED SEN</v>
      </c>
      <c r="G2158" t="str">
        <f>'Funding Import'!I2160</f>
        <v>DL 8688 SEN TOP-UP AUT1 AUT-21</v>
      </c>
      <c r="H2158">
        <f>'Funding Import'!H2160</f>
        <v>6878</v>
      </c>
      <c r="I2158" s="139"/>
    </row>
    <row r="2159" spans="1:9" ht="15" x14ac:dyDescent="0.2">
      <c r="A2159" s="191" t="str">
        <f t="shared" si="66"/>
        <v>1854</v>
      </c>
      <c r="B2159" s="191"/>
      <c r="C2159" s="191" t="str">
        <f t="shared" si="67"/>
        <v>18540006</v>
      </c>
      <c r="D2159" t="str">
        <f>'Funding Import'!A2161</f>
        <v>RB051854: PARSONS HEATH COE VC PRIMARY</v>
      </c>
      <c r="E2159" t="str">
        <f>MID('Funding Import'!B2161,2,4)</f>
        <v>0006</v>
      </c>
      <c r="F2159" t="str">
        <f>MID('Funding Import'!B2161,8,50)</f>
        <v>EXCEPTIONAL COVID COST GRANT</v>
      </c>
      <c r="G2159" t="str">
        <f>'Funding Import'!I2161</f>
        <v>Spreadsheet B 398807 20920177 ES067 DP0558 FSMADDCOSTSCOVID FSMCOVID ES067 DP0558 FSMADDCOSTSCOVID FSMCOVID</v>
      </c>
      <c r="H2159">
        <f>'Funding Import'!H2161</f>
        <v>6675</v>
      </c>
      <c r="I2159" s="139"/>
    </row>
    <row r="2160" spans="1:9" ht="15" x14ac:dyDescent="0.2">
      <c r="A2160" s="191" t="str">
        <f t="shared" si="66"/>
        <v>1854</v>
      </c>
      <c r="B2160" s="191"/>
      <c r="C2160" s="191" t="str">
        <f t="shared" si="67"/>
        <v>18540006</v>
      </c>
      <c r="D2160" t="str">
        <f>'Funding Import'!A2162</f>
        <v>RB051854: PARSONS HEATH COE VC PRIMARY</v>
      </c>
      <c r="E2160" t="str">
        <f>MID('Funding Import'!B2162,2,4)</f>
        <v>0006</v>
      </c>
      <c r="F2160" t="str">
        <f>MID('Funding Import'!B2162,8,50)</f>
        <v>EXCEPTIONAL COVID COST GRANT</v>
      </c>
      <c r="G2160" t="str">
        <f>'Funding Import'!I2162</f>
        <v>Spreadsheet B 398804 20920024 ES065 DP0556 COVIDEMERGENCY COVIDEM ES065 DP0556 COVIDEMERGENCY COVIDEM</v>
      </c>
      <c r="H2160">
        <f>'Funding Import'!H2162</f>
        <v>6500</v>
      </c>
      <c r="I2160" s="139"/>
    </row>
    <row r="2161" spans="1:9" ht="15" x14ac:dyDescent="0.2">
      <c r="A2161" s="191" t="str">
        <f t="shared" si="66"/>
        <v>1854</v>
      </c>
      <c r="B2161" s="191"/>
      <c r="C2161" s="191" t="str">
        <f t="shared" si="67"/>
        <v>18540006</v>
      </c>
      <c r="D2161" t="str">
        <f>'Funding Import'!A2163</f>
        <v>RB051854: PARSONS HEATH COE VC PRIMARY</v>
      </c>
      <c r="E2161" t="str">
        <f>MID('Funding Import'!B2163,2,4)</f>
        <v>0006</v>
      </c>
      <c r="F2161" t="str">
        <f>MID('Funding Import'!B2163,8,50)</f>
        <v>EXCEPTIONAL COVID COST GRANT</v>
      </c>
      <c r="G2161" t="str">
        <f>'Funding Import'!I2163</f>
        <v>Spreadsheet B 399778 20982606 Movement from code '0006 to '0012 covid  emergency recode ES089 RM0128 Covid emergency recode</v>
      </c>
      <c r="H2161">
        <f>'Funding Import'!H2163</f>
        <v>-6500</v>
      </c>
      <c r="I2161" s="139"/>
    </row>
    <row r="2162" spans="1:9" ht="15" x14ac:dyDescent="0.2">
      <c r="A2162" s="191" t="str">
        <f t="shared" si="66"/>
        <v>1854</v>
      </c>
      <c r="B2162" s="191"/>
      <c r="C2162" s="191" t="str">
        <f t="shared" si="67"/>
        <v>18540012</v>
      </c>
      <c r="D2162" t="str">
        <f>'Funding Import'!A2164</f>
        <v>RB051854: PARSONS HEATH COE VC PRIMARY</v>
      </c>
      <c r="E2162" t="str">
        <f>MID('Funding Import'!B2164,2,4)</f>
        <v>0012</v>
      </c>
      <c r="F2162" t="str">
        <f>MID('Funding Import'!B2164,8,50)</f>
        <v>COVID CATCH UP</v>
      </c>
      <c r="G2162" t="str">
        <f>'Funding Import'!I2164</f>
        <v>Spreadsheet B 399778 20982606 Movement from code '0006 to '0012 covid  emergency recode ES089 RM0128 Covid emergency recode</v>
      </c>
      <c r="H2162">
        <f>'Funding Import'!H2164</f>
        <v>6500</v>
      </c>
      <c r="I2162" s="139"/>
    </row>
    <row r="2163" spans="1:9" ht="15" x14ac:dyDescent="0.2">
      <c r="A2163" s="191" t="str">
        <f t="shared" si="66"/>
        <v>1854</v>
      </c>
      <c r="B2163" s="191"/>
      <c r="C2163" s="191" t="str">
        <f t="shared" si="67"/>
        <v>18540012</v>
      </c>
      <c r="D2163" t="str">
        <f>'Funding Import'!A2165</f>
        <v>RB051854: PARSONS HEATH COE VC PRIMARY</v>
      </c>
      <c r="E2163" t="str">
        <f>MID('Funding Import'!B2165,2,4)</f>
        <v>0012</v>
      </c>
      <c r="F2163" t="str">
        <f>MID('Funding Import'!B2165,8,50)</f>
        <v>COVID CATCH UP</v>
      </c>
      <c r="G2163" t="str">
        <f>'Funding Import'!I2165</f>
        <v>DL 8645 0012recoveryc 0012RPG</v>
      </c>
      <c r="H2163">
        <f>'Funding Import'!H2165</f>
        <v>2211.25</v>
      </c>
      <c r="I2163" s="139"/>
    </row>
    <row r="2164" spans="1:9" ht="15" x14ac:dyDescent="0.2">
      <c r="A2164" s="191" t="str">
        <f t="shared" si="66"/>
        <v>1854</v>
      </c>
      <c r="B2164" s="191"/>
      <c r="C2164" s="191" t="str">
        <f t="shared" si="67"/>
        <v>18540012</v>
      </c>
      <c r="D2164" t="str">
        <f>'Funding Import'!A2166</f>
        <v>RB051854: PARSONS HEATH COE VC PRIMARY</v>
      </c>
      <c r="E2164" t="str">
        <f>MID('Funding Import'!B2166,2,4)</f>
        <v>0012</v>
      </c>
      <c r="F2164" t="str">
        <f>MID('Funding Import'!B2166,8,50)</f>
        <v>COVID CATCH UP</v>
      </c>
      <c r="G2164" t="str">
        <f>'Funding Import'!I2166</f>
        <v>DL 8656 0012schoolled 0012SLT</v>
      </c>
      <c r="H2164">
        <f>'Funding Import'!H2166</f>
        <v>2008.13</v>
      </c>
      <c r="I2164" s="139"/>
    </row>
    <row r="2165" spans="1:9" ht="15" x14ac:dyDescent="0.2">
      <c r="A2165" s="191" t="str">
        <f t="shared" si="66"/>
        <v>1854</v>
      </c>
      <c r="B2165" s="191"/>
      <c r="C2165" s="191" t="str">
        <f t="shared" si="67"/>
        <v>18540014</v>
      </c>
      <c r="D2165" t="str">
        <f>'Funding Import'!A2167</f>
        <v>RB051854: PARSONS HEATH COE VC PRIMARY</v>
      </c>
      <c r="E2165" t="str">
        <f>MID('Funding Import'!B2167,2,4)</f>
        <v>0014</v>
      </c>
      <c r="F2165" t="str">
        <f>MID('Funding Import'!B2167,8,50)</f>
        <v>PUPIL PREMIUM</v>
      </c>
      <c r="G2165" t="str">
        <f>'Funding Import'!I2167</f>
        <v>Spreadsheet B 400831 21077861 ES093 DP0593 SUMMER21PPG SUM21PPG ES093 DP0593 SUMMER21PPG SUM21PPG</v>
      </c>
      <c r="H2165">
        <f>'Funding Import'!H2167</f>
        <v>34444</v>
      </c>
      <c r="I2165" s="139"/>
    </row>
    <row r="2166" spans="1:9" ht="15" x14ac:dyDescent="0.2">
      <c r="A2166" s="191" t="str">
        <f t="shared" si="66"/>
        <v>1854</v>
      </c>
      <c r="B2166" s="191"/>
      <c r="C2166" s="191" t="str">
        <f t="shared" si="67"/>
        <v>18540014</v>
      </c>
      <c r="D2166" t="str">
        <f>'Funding Import'!A2168</f>
        <v>RB051854: PARSONS HEATH COE VC PRIMARY</v>
      </c>
      <c r="E2166" t="str">
        <f>MID('Funding Import'!B2168,2,4)</f>
        <v>0014</v>
      </c>
      <c r="F2166" t="str">
        <f>MID('Funding Import'!B2168,8,50)</f>
        <v>PUPIL PREMIUM</v>
      </c>
      <c r="G2166" t="str">
        <f>'Funding Import'!I2168</f>
        <v>DL 8701 0014 Pupil Premium Autumn Term 2021</v>
      </c>
      <c r="H2166">
        <f>'Funding Import'!H2168</f>
        <v>27555</v>
      </c>
      <c r="I2166" s="139"/>
    </row>
    <row r="2167" spans="1:9" ht="15" x14ac:dyDescent="0.2">
      <c r="A2167" s="191" t="str">
        <f t="shared" si="66"/>
        <v>1854</v>
      </c>
      <c r="B2167" s="191"/>
      <c r="C2167" s="191" t="str">
        <f t="shared" si="67"/>
        <v>18540018</v>
      </c>
      <c r="D2167" t="str">
        <f>'Funding Import'!A2169</f>
        <v>RB051854: PARSONS HEATH COE VC PRIMARY</v>
      </c>
      <c r="E2167" t="str">
        <f>MID('Funding Import'!B2169,2,4)</f>
        <v>0018</v>
      </c>
      <c r="F2167" t="str">
        <f>MID('Funding Import'!B2169,8,50)</f>
        <v>ADDITIONAL GRANT INCOME</v>
      </c>
      <c r="G2167" t="str">
        <f>'Funding Import'!I2169</f>
        <v>Spreadsheet B 393531 20728061 ES032 RM0087 PE GRANT APR 21 ES032 RM0087 PE GRANT APR 21</v>
      </c>
      <c r="H2167">
        <f>'Funding Import'!H2169</f>
        <v>7392</v>
      </c>
      <c r="I2167" s="139"/>
    </row>
    <row r="2168" spans="1:9" ht="15" x14ac:dyDescent="0.2">
      <c r="A2168" s="191" t="str">
        <f t="shared" si="66"/>
        <v>1854</v>
      </c>
      <c r="B2168" s="191"/>
      <c r="C2168" s="191" t="str">
        <f t="shared" si="67"/>
        <v>18540018</v>
      </c>
      <c r="D2168" t="str">
        <f>'Funding Import'!A2170</f>
        <v>RB051854: PARSONS HEATH COE VC PRIMARY</v>
      </c>
      <c r="E2168" t="str">
        <f>MID('Funding Import'!B2170,2,4)</f>
        <v>0018</v>
      </c>
      <c r="F2168" t="str">
        <f>MID('Funding Import'!B2170,8,50)</f>
        <v>ADDITIONAL GRANT INCOME</v>
      </c>
      <c r="G2168" t="str">
        <f>'Funding Import'!I2170</f>
        <v>Spreadsheet B 399769 20981730 UIFSM JULY21 UIFSM 21 ES085 RM0124 UIFSM JULY21 UIFSM 21</v>
      </c>
      <c r="H2168">
        <f>'Funding Import'!H2170</f>
        <v>15784</v>
      </c>
      <c r="I2168" s="139"/>
    </row>
    <row r="2169" spans="1:9" ht="15" x14ac:dyDescent="0.2">
      <c r="A2169" s="191" t="str">
        <f t="shared" si="66"/>
        <v>1854</v>
      </c>
      <c r="B2169" s="191"/>
      <c r="C2169" s="191" t="str">
        <f t="shared" si="67"/>
        <v>18540018</v>
      </c>
      <c r="D2169" t="str">
        <f>'Funding Import'!A2171</f>
        <v>RB051854: PARSONS HEATH COE VC PRIMARY</v>
      </c>
      <c r="E2169" t="str">
        <f>MID('Funding Import'!B2171,2,4)</f>
        <v>0018</v>
      </c>
      <c r="F2169" t="str">
        <f>MID('Funding Import'!B2171,8,50)</f>
        <v>ADDITIONAL GRANT INCOME</v>
      </c>
      <c r="G2169" t="str">
        <f>'Funding Import'!I2171</f>
        <v>DL 8673 PE GRANT OCT21 0018PE</v>
      </c>
      <c r="H2169">
        <f>'Funding Import'!H2171</f>
        <v>10354</v>
      </c>
      <c r="I2169" s="139"/>
    </row>
    <row r="2170" spans="1:9" ht="15" x14ac:dyDescent="0.2">
      <c r="A2170" s="191" t="str">
        <f t="shared" si="66"/>
        <v>1854</v>
      </c>
      <c r="B2170" s="191"/>
      <c r="C2170" s="191" t="str">
        <f t="shared" si="67"/>
        <v>18540026</v>
      </c>
      <c r="D2170" t="str">
        <f>'Funding Import'!A2172</f>
        <v>RB051854: PARSONS HEATH COE VC PRIMARY</v>
      </c>
      <c r="E2170" t="str">
        <f>MID('Funding Import'!B2172,2,4)</f>
        <v>0026</v>
      </c>
      <c r="F2170" t="str">
        <f>MID('Funding Import'!B2172,8,50)</f>
        <v>NOTIONAL SEN FUNDING</v>
      </c>
      <c r="G2170" t="str">
        <f>'Funding Import'!I2172</f>
        <v>Spreadsheet B 391732 20639856 ES012 MK0514 10026 NOTIONAL SEN ES012 MK0514 10026 NOTIONAL SEN</v>
      </c>
      <c r="H2170">
        <f>'Funding Import'!H2172</f>
        <v>119232</v>
      </c>
      <c r="I2170" s="139"/>
    </row>
    <row r="2171" spans="1:9" ht="15" x14ac:dyDescent="0.2">
      <c r="A2171" s="191" t="str">
        <f t="shared" si="66"/>
        <v>1856</v>
      </c>
      <c r="B2171" s="191"/>
      <c r="C2171" s="191" t="str">
        <f t="shared" si="67"/>
        <v>18560001</v>
      </c>
      <c r="D2171" t="str">
        <f>'Funding Import'!A2173</f>
        <v>RB051856: PRETTYGATE JUNIOR SCHOOL</v>
      </c>
      <c r="E2171" t="str">
        <f>MID('Funding Import'!B2173,2,4)</f>
        <v>0001</v>
      </c>
      <c r="F2171" t="str">
        <f>MID('Funding Import'!B2173,8,50)</f>
        <v>FORMULA FUNDED (EXCL RATES)</v>
      </c>
      <c r="G2171" t="str">
        <f>'Funding Import'!I2173</f>
        <v>Spreadsheet B 391145 20630885 ES006 MK0508 10001 FORMULA FUNDED ES006 MK0508 10001 FORMULA FUNDED</v>
      </c>
      <c r="H2171">
        <f>'Funding Import'!H2173</f>
        <v>961587</v>
      </c>
      <c r="I2171" s="139"/>
    </row>
    <row r="2172" spans="1:9" ht="15" x14ac:dyDescent="0.2">
      <c r="A2172" s="191" t="str">
        <f t="shared" si="66"/>
        <v>1856</v>
      </c>
      <c r="B2172" s="191"/>
      <c r="C2172" s="191" t="str">
        <f t="shared" si="67"/>
        <v>18560002</v>
      </c>
      <c r="D2172" t="str">
        <f>'Funding Import'!A2174</f>
        <v>RB051856: PRETTYGATE JUNIOR SCHOOL</v>
      </c>
      <c r="E2172" t="str">
        <f>MID('Funding Import'!B2174,2,4)</f>
        <v>0002</v>
      </c>
      <c r="F2172" t="str">
        <f>MID('Funding Import'!B2174,8,50)</f>
        <v>RATES</v>
      </c>
      <c r="G2172" t="str">
        <f>'Funding Import'!I2174</f>
        <v>Spreadsheet B 391137 20630756 ES007 MK0509 10002 RATES ES007 MK0509 10002 RATES</v>
      </c>
      <c r="H2172">
        <f>'Funding Import'!H2174</f>
        <v>14579</v>
      </c>
      <c r="I2172" s="139"/>
    </row>
    <row r="2173" spans="1:9" ht="15" x14ac:dyDescent="0.2">
      <c r="A2173" s="191" t="str">
        <f t="shared" si="66"/>
        <v>1856</v>
      </c>
      <c r="B2173" s="191"/>
      <c r="C2173" s="191" t="str">
        <f t="shared" si="67"/>
        <v>18560003</v>
      </c>
      <c r="D2173" t="str">
        <f>'Funding Import'!A2175</f>
        <v>RB051856: PRETTYGATE JUNIOR SCHOOL</v>
      </c>
      <c r="E2173" t="str">
        <f>MID('Funding Import'!B2175,2,4)</f>
        <v>0003</v>
      </c>
      <c r="F2173" t="str">
        <f>MID('Funding Import'!B2175,8,50)</f>
        <v>BROUGHT FORWARD</v>
      </c>
      <c r="G2173" t="str">
        <f>'Funding Import'!I2175</f>
        <v>Spreadsheet B 394797 20778211 ES055 MK0568 10003 OPENING BALANCES ES055 MK0568 10003 OPENING BALANCES</v>
      </c>
      <c r="H2173">
        <f>'Funding Import'!H2175</f>
        <v>210984.5</v>
      </c>
      <c r="I2173" s="139"/>
    </row>
    <row r="2174" spans="1:9" ht="15" x14ac:dyDescent="0.2">
      <c r="A2174" s="191" t="str">
        <f t="shared" si="66"/>
        <v>1856</v>
      </c>
      <c r="B2174" s="191"/>
      <c r="C2174" s="191" t="str">
        <f t="shared" si="67"/>
        <v>18560004</v>
      </c>
      <c r="D2174" t="str">
        <f>'Funding Import'!A2176</f>
        <v>RB051856: PRETTYGATE JUNIOR SCHOOL</v>
      </c>
      <c r="E2174" t="str">
        <f>MID('Funding Import'!B2176,2,4)</f>
        <v>0004</v>
      </c>
      <c r="F2174" t="str">
        <f>MID('Funding Import'!B2176,8,50)</f>
        <v>STATEMENTED SEN</v>
      </c>
      <c r="G2174" t="str">
        <f>'Funding Import'!I2176</f>
        <v>Spreadsheet B 391144 20630818 ES009 MK0511 10004 EHCP ES009 MK0511 10004 EHCP</v>
      </c>
      <c r="H2174">
        <f>'Funding Import'!H2176</f>
        <v>5109</v>
      </c>
      <c r="I2174" s="139"/>
    </row>
    <row r="2175" spans="1:9" ht="15" x14ac:dyDescent="0.2">
      <c r="A2175" s="191" t="str">
        <f t="shared" si="66"/>
        <v>1856</v>
      </c>
      <c r="B2175" s="191"/>
      <c r="C2175" s="191" t="str">
        <f t="shared" si="67"/>
        <v>18560004</v>
      </c>
      <c r="D2175" t="str">
        <f>'Funding Import'!A2177</f>
        <v>RB051856: PRETTYGATE JUNIOR SCHOOL</v>
      </c>
      <c r="E2175" t="str">
        <f>MID('Funding Import'!B2177,2,4)</f>
        <v>0004</v>
      </c>
      <c r="F2175" t="str">
        <f>MID('Funding Import'!B2177,8,50)</f>
        <v>STATEMENTED SEN</v>
      </c>
      <c r="G2175" t="str">
        <f>'Funding Import'!I2177</f>
        <v>DL 8688 SEN TOP-UP AUT1 AUT-21</v>
      </c>
      <c r="H2175">
        <f>'Funding Import'!H2177</f>
        <v>1176</v>
      </c>
      <c r="I2175" s="139"/>
    </row>
    <row r="2176" spans="1:9" ht="15" x14ac:dyDescent="0.2">
      <c r="A2176" s="191" t="str">
        <f t="shared" si="66"/>
        <v>1856</v>
      </c>
      <c r="B2176" s="191"/>
      <c r="C2176" s="191" t="str">
        <f t="shared" si="67"/>
        <v>18560006</v>
      </c>
      <c r="D2176" t="str">
        <f>'Funding Import'!A2178</f>
        <v>RB051856: PRETTYGATE JUNIOR SCHOOL</v>
      </c>
      <c r="E2176" t="str">
        <f>MID('Funding Import'!B2178,2,4)</f>
        <v>0006</v>
      </c>
      <c r="F2176" t="str">
        <f>MID('Funding Import'!B2178,8,50)</f>
        <v>EXCEPTIONAL COVID COST GRANT</v>
      </c>
      <c r="G2176" t="str">
        <f>'Funding Import'!I2178</f>
        <v>Spreadsheet B 398804 20920024 ES065 DP0556 COVIDEMERGENCY COVIDEM ES065 DP0556 COVIDEMERGENCY COVIDEM</v>
      </c>
      <c r="H2176">
        <f>'Funding Import'!H2178</f>
        <v>8560</v>
      </c>
      <c r="I2176" s="139"/>
    </row>
    <row r="2177" spans="1:9" ht="15" x14ac:dyDescent="0.2">
      <c r="A2177" s="191" t="str">
        <f t="shared" si="66"/>
        <v>1856</v>
      </c>
      <c r="B2177" s="191"/>
      <c r="C2177" s="191" t="str">
        <f t="shared" si="67"/>
        <v>18560006</v>
      </c>
      <c r="D2177" t="str">
        <f>'Funding Import'!A2179</f>
        <v>RB051856: PRETTYGATE JUNIOR SCHOOL</v>
      </c>
      <c r="E2177" t="str">
        <f>MID('Funding Import'!B2179,2,4)</f>
        <v>0006</v>
      </c>
      <c r="F2177" t="str">
        <f>MID('Funding Import'!B2179,8,50)</f>
        <v>EXCEPTIONAL COVID COST GRANT</v>
      </c>
      <c r="G2177" t="str">
        <f>'Funding Import'!I2179</f>
        <v>Spreadsheet B 399778 20982606 Movement from code '0006 to '0012 covid  emergency recode ES089 RM0128 Covid emergency recode</v>
      </c>
      <c r="H2177">
        <f>'Funding Import'!H2179</f>
        <v>-8560</v>
      </c>
      <c r="I2177" s="139"/>
    </row>
    <row r="2178" spans="1:9" ht="15" x14ac:dyDescent="0.2">
      <c r="A2178" s="191" t="str">
        <f t="shared" ref="A2178:A2241" si="68">MID(D2178,5,4)</f>
        <v>1856</v>
      </c>
      <c r="B2178" s="191"/>
      <c r="C2178" s="191" t="str">
        <f t="shared" ref="C2178:C2241" si="69">A2178&amp;E2178</f>
        <v>18560012</v>
      </c>
      <c r="D2178" t="str">
        <f>'Funding Import'!A2180</f>
        <v>RB051856: PRETTYGATE JUNIOR SCHOOL</v>
      </c>
      <c r="E2178" t="str">
        <f>MID('Funding Import'!B2180,2,4)</f>
        <v>0012</v>
      </c>
      <c r="F2178" t="str">
        <f>MID('Funding Import'!B2180,8,50)</f>
        <v>COVID CATCH UP</v>
      </c>
      <c r="G2178" t="str">
        <f>'Funding Import'!I2180</f>
        <v>Spreadsheet B 399778 20982606 Movement from code '0006 to '0012 covid  emergency recode ES089 RM0128 Covid emergency recode</v>
      </c>
      <c r="H2178">
        <f>'Funding Import'!H2180</f>
        <v>8560</v>
      </c>
      <c r="I2178" s="139"/>
    </row>
    <row r="2179" spans="1:9" ht="15" x14ac:dyDescent="0.2">
      <c r="A2179" s="191" t="str">
        <f t="shared" si="68"/>
        <v>1856</v>
      </c>
      <c r="B2179" s="191"/>
      <c r="C2179" s="191" t="str">
        <f t="shared" si="69"/>
        <v>18560012</v>
      </c>
      <c r="D2179" t="str">
        <f>'Funding Import'!A2181</f>
        <v>RB051856: PRETTYGATE JUNIOR SCHOOL</v>
      </c>
      <c r="E2179" t="str">
        <f>MID('Funding Import'!B2181,2,4)</f>
        <v>0012</v>
      </c>
      <c r="F2179" t="str">
        <f>MID('Funding Import'!B2181,8,50)</f>
        <v>COVID CATCH UP</v>
      </c>
      <c r="G2179" t="str">
        <f>'Funding Import'!I2181</f>
        <v>DL 8645 0012recoveryc 0012RPG</v>
      </c>
      <c r="H2179">
        <f>'Funding Import'!H2181</f>
        <v>1740</v>
      </c>
      <c r="I2179" s="139"/>
    </row>
    <row r="2180" spans="1:9" ht="15" x14ac:dyDescent="0.2">
      <c r="A2180" s="191" t="str">
        <f t="shared" si="68"/>
        <v>1856</v>
      </c>
      <c r="B2180" s="191"/>
      <c r="C2180" s="191" t="str">
        <f t="shared" si="69"/>
        <v>18560012</v>
      </c>
      <c r="D2180" t="str">
        <f>'Funding Import'!A2182</f>
        <v>RB051856: PRETTYGATE JUNIOR SCHOOL</v>
      </c>
      <c r="E2180" t="str">
        <f>MID('Funding Import'!B2182,2,4)</f>
        <v>0012</v>
      </c>
      <c r="F2180" t="str">
        <f>MID('Funding Import'!B2182,8,50)</f>
        <v>COVID CATCH UP</v>
      </c>
      <c r="G2180" t="str">
        <f>'Funding Import'!I2182</f>
        <v>DL 8656 0012schoolled 0012SLT</v>
      </c>
      <c r="H2180">
        <f>'Funding Import'!H2182</f>
        <v>1712.81</v>
      </c>
      <c r="I2180" s="139"/>
    </row>
    <row r="2181" spans="1:9" ht="15" x14ac:dyDescent="0.2">
      <c r="A2181" s="191" t="str">
        <f t="shared" si="68"/>
        <v>1856</v>
      </c>
      <c r="B2181" s="191"/>
      <c r="C2181" s="191" t="str">
        <f t="shared" si="69"/>
        <v>18560014</v>
      </c>
      <c r="D2181" t="str">
        <f>'Funding Import'!A2183</f>
        <v>RB051856: PRETTYGATE JUNIOR SCHOOL</v>
      </c>
      <c r="E2181" t="str">
        <f>MID('Funding Import'!B2183,2,4)</f>
        <v>0014</v>
      </c>
      <c r="F2181" t="str">
        <f>MID('Funding Import'!B2183,8,50)</f>
        <v>PUPIL PREMIUM</v>
      </c>
      <c r="G2181" t="str">
        <f>'Funding Import'!I2183</f>
        <v>Spreadsheet B 400831 21077861 ES093 DP0593 SUMMER21PPG SUM21PPG ES093 DP0593 SUMMER21PPG SUM21PPG</v>
      </c>
      <c r="H2181">
        <f>'Funding Import'!H2183</f>
        <v>27804</v>
      </c>
      <c r="I2181" s="139"/>
    </row>
    <row r="2182" spans="1:9" ht="15" x14ac:dyDescent="0.2">
      <c r="A2182" s="191" t="str">
        <f t="shared" si="68"/>
        <v>1856</v>
      </c>
      <c r="B2182" s="191"/>
      <c r="C2182" s="191" t="str">
        <f t="shared" si="69"/>
        <v>18560014</v>
      </c>
      <c r="D2182" t="str">
        <f>'Funding Import'!A2184</f>
        <v>RB051856: PRETTYGATE JUNIOR SCHOOL</v>
      </c>
      <c r="E2182" t="str">
        <f>MID('Funding Import'!B2184,2,4)</f>
        <v>0014</v>
      </c>
      <c r="F2182" t="str">
        <f>MID('Funding Import'!B2184,8,50)</f>
        <v>PUPIL PREMIUM</v>
      </c>
      <c r="G2182" t="str">
        <f>'Funding Import'!I2184</f>
        <v>DL 8701 0014 Pupil Premium Autumn Term 2021</v>
      </c>
      <c r="H2182">
        <f>'Funding Import'!H2184</f>
        <v>22243</v>
      </c>
      <c r="I2182" s="139"/>
    </row>
    <row r="2183" spans="1:9" ht="15" x14ac:dyDescent="0.2">
      <c r="A2183" s="191" t="str">
        <f t="shared" si="68"/>
        <v>1856</v>
      </c>
      <c r="B2183" s="191"/>
      <c r="C2183" s="191" t="str">
        <f t="shared" si="69"/>
        <v>18560018</v>
      </c>
      <c r="D2183" t="str">
        <f>'Funding Import'!A2185</f>
        <v>RB051856: PRETTYGATE JUNIOR SCHOOL</v>
      </c>
      <c r="E2183" t="str">
        <f>MID('Funding Import'!B2185,2,4)</f>
        <v>0018</v>
      </c>
      <c r="F2183" t="str">
        <f>MID('Funding Import'!B2185,8,50)</f>
        <v>ADDITIONAL GRANT INCOME</v>
      </c>
      <c r="G2183" t="str">
        <f>'Funding Import'!I2185</f>
        <v>Spreadsheet B 393531 20728061 ES032 RM0087 PE GRANT APR 21 ES032 RM0087 PE GRANT APR 21</v>
      </c>
      <c r="H2183">
        <f>'Funding Import'!H2185</f>
        <v>7729</v>
      </c>
      <c r="I2183" s="139"/>
    </row>
    <row r="2184" spans="1:9" ht="15" x14ac:dyDescent="0.2">
      <c r="A2184" s="191" t="str">
        <f t="shared" si="68"/>
        <v>1856</v>
      </c>
      <c r="B2184" s="191"/>
      <c r="C2184" s="191" t="str">
        <f t="shared" si="69"/>
        <v>18560018</v>
      </c>
      <c r="D2184" t="str">
        <f>'Funding Import'!A2186</f>
        <v>RB051856: PRETTYGATE JUNIOR SCHOOL</v>
      </c>
      <c r="E2184" t="str">
        <f>MID('Funding Import'!B2186,2,4)</f>
        <v>0018</v>
      </c>
      <c r="F2184" t="str">
        <f>MID('Funding Import'!B2186,8,50)</f>
        <v>ADDITIONAL GRANT INCOME</v>
      </c>
      <c r="G2184" t="str">
        <f>'Funding Import'!I2186</f>
        <v>DL 8673 PE GRANT OCT21 0018PE</v>
      </c>
      <c r="H2184">
        <f>'Funding Import'!H2186</f>
        <v>10833</v>
      </c>
      <c r="I2184" s="139"/>
    </row>
    <row r="2185" spans="1:9" ht="15" x14ac:dyDescent="0.2">
      <c r="A2185" s="191" t="str">
        <f t="shared" si="68"/>
        <v>1856</v>
      </c>
      <c r="B2185" s="191"/>
      <c r="C2185" s="191" t="str">
        <f t="shared" si="69"/>
        <v>18560026</v>
      </c>
      <c r="D2185" t="str">
        <f>'Funding Import'!A2187</f>
        <v>RB051856: PRETTYGATE JUNIOR SCHOOL</v>
      </c>
      <c r="E2185" t="str">
        <f>MID('Funding Import'!B2187,2,4)</f>
        <v>0026</v>
      </c>
      <c r="F2185" t="str">
        <f>MID('Funding Import'!B2187,8,50)</f>
        <v>NOTIONAL SEN FUNDING</v>
      </c>
      <c r="G2185" t="str">
        <f>'Funding Import'!I2187</f>
        <v>Spreadsheet B 391732 20639856 ES012 MK0514 10026 NOTIONAL SEN ES012 MK0514 10026 NOTIONAL SEN</v>
      </c>
      <c r="H2185">
        <f>'Funding Import'!H2187</f>
        <v>102650</v>
      </c>
      <c r="I2185" s="139"/>
    </row>
    <row r="2186" spans="1:9" ht="15" x14ac:dyDescent="0.2">
      <c r="A2186" s="191" t="str">
        <f t="shared" si="68"/>
        <v>1858</v>
      </c>
      <c r="B2186" s="191"/>
      <c r="C2186" s="191" t="str">
        <f t="shared" si="69"/>
        <v>18580001</v>
      </c>
      <c r="D2186" t="str">
        <f>'Funding Import'!A2188</f>
        <v>RB051858: PRETTYGATE INFANT SCHOOL</v>
      </c>
      <c r="E2186" t="str">
        <f>MID('Funding Import'!B2188,2,4)</f>
        <v>0001</v>
      </c>
      <c r="F2186" t="str">
        <f>MID('Funding Import'!B2188,8,50)</f>
        <v>FORMULA FUNDED (EXCL RATES)</v>
      </c>
      <c r="G2186" t="str">
        <f>'Funding Import'!I2188</f>
        <v>Spreadsheet B 391145 20630885 ES006 MK0508 10001 FORMULA FUNDED ES006 MK0508 10001 FORMULA FUNDED</v>
      </c>
      <c r="H2186">
        <f>'Funding Import'!H2188</f>
        <v>683662</v>
      </c>
      <c r="I2186" s="139"/>
    </row>
    <row r="2187" spans="1:9" ht="15" x14ac:dyDescent="0.2">
      <c r="A2187" s="191" t="str">
        <f t="shared" si="68"/>
        <v>1858</v>
      </c>
      <c r="B2187" s="191"/>
      <c r="C2187" s="191" t="str">
        <f t="shared" si="69"/>
        <v>18580002</v>
      </c>
      <c r="D2187" t="str">
        <f>'Funding Import'!A2189</f>
        <v>RB051858: PRETTYGATE INFANT SCHOOL</v>
      </c>
      <c r="E2187" t="str">
        <f>MID('Funding Import'!B2189,2,4)</f>
        <v>0002</v>
      </c>
      <c r="F2187" t="str">
        <f>MID('Funding Import'!B2189,8,50)</f>
        <v>RATES</v>
      </c>
      <c r="G2187" t="str">
        <f>'Funding Import'!I2189</f>
        <v>Spreadsheet B 391137 20630756 ES007 MK0509 10002 RATES ES007 MK0509 10002 RATES</v>
      </c>
      <c r="H2187">
        <f>'Funding Import'!H2189</f>
        <v>15464</v>
      </c>
      <c r="I2187" s="139"/>
    </row>
    <row r="2188" spans="1:9" ht="15" x14ac:dyDescent="0.2">
      <c r="A2188" s="191" t="str">
        <f t="shared" si="68"/>
        <v>1858</v>
      </c>
      <c r="B2188" s="191"/>
      <c r="C2188" s="191" t="str">
        <f t="shared" si="69"/>
        <v>18580003</v>
      </c>
      <c r="D2188" t="str">
        <f>'Funding Import'!A2190</f>
        <v>RB051858: PRETTYGATE INFANT SCHOOL</v>
      </c>
      <c r="E2188" t="str">
        <f>MID('Funding Import'!B2190,2,4)</f>
        <v>0003</v>
      </c>
      <c r="F2188" t="str">
        <f>MID('Funding Import'!B2190,8,50)</f>
        <v>BROUGHT FORWARD</v>
      </c>
      <c r="G2188" t="str">
        <f>'Funding Import'!I2190</f>
        <v>Spreadsheet B 394797 20778211 ES055 MK0568 10003 OPENING BALANCES ES055 MK0568 10003 OPENING BALANCES</v>
      </c>
      <c r="H2188">
        <f>'Funding Import'!H2190</f>
        <v>35021.24</v>
      </c>
      <c r="I2188" s="139"/>
    </row>
    <row r="2189" spans="1:9" ht="15" x14ac:dyDescent="0.2">
      <c r="A2189" s="191" t="str">
        <f t="shared" si="68"/>
        <v>1858</v>
      </c>
      <c r="B2189" s="191"/>
      <c r="C2189" s="191" t="str">
        <f t="shared" si="69"/>
        <v>18580004</v>
      </c>
      <c r="D2189" t="str">
        <f>'Funding Import'!A2191</f>
        <v>RB051858: PRETTYGATE INFANT SCHOOL</v>
      </c>
      <c r="E2189" t="str">
        <f>MID('Funding Import'!B2191,2,4)</f>
        <v>0004</v>
      </c>
      <c r="F2189" t="str">
        <f>MID('Funding Import'!B2191,8,50)</f>
        <v>STATEMENTED SEN</v>
      </c>
      <c r="G2189" t="str">
        <f>'Funding Import'!I2191</f>
        <v>Spreadsheet B 401820 21143763 ES099 MK0707 SEN TOP-UP SUM2 SUM-21 ES099 MK0707 SEN TOP-UP SUM2 SUM-21</v>
      </c>
      <c r="H2189">
        <f>'Funding Import'!H2191</f>
        <v>1524</v>
      </c>
      <c r="I2189" s="139"/>
    </row>
    <row r="2190" spans="1:9" ht="15" x14ac:dyDescent="0.2">
      <c r="A2190" s="191" t="str">
        <f t="shared" si="68"/>
        <v>1858</v>
      </c>
      <c r="B2190" s="191"/>
      <c r="C2190" s="191" t="str">
        <f t="shared" si="69"/>
        <v>18580004</v>
      </c>
      <c r="D2190" t="str">
        <f>'Funding Import'!A2192</f>
        <v>RB051858: PRETTYGATE INFANT SCHOOL</v>
      </c>
      <c r="E2190" t="str">
        <f>MID('Funding Import'!B2192,2,4)</f>
        <v>0004</v>
      </c>
      <c r="F2190" t="str">
        <f>MID('Funding Import'!B2192,8,50)</f>
        <v>STATEMENTED SEN</v>
      </c>
      <c r="G2190" t="str">
        <f>'Funding Import'!I2192</f>
        <v>DL 8688 SEN TOP-UP AUT1 AUT-21</v>
      </c>
      <c r="H2190">
        <f>'Funding Import'!H2192</f>
        <v>4360</v>
      </c>
      <c r="I2190" s="139"/>
    </row>
    <row r="2191" spans="1:9" ht="15" x14ac:dyDescent="0.2">
      <c r="A2191" s="191" t="str">
        <f t="shared" si="68"/>
        <v>1858</v>
      </c>
      <c r="B2191" s="191"/>
      <c r="C2191" s="191" t="str">
        <f t="shared" si="69"/>
        <v>18580006</v>
      </c>
      <c r="D2191" t="str">
        <f>'Funding Import'!A2193</f>
        <v>RB051858: PRETTYGATE INFANT SCHOOL</v>
      </c>
      <c r="E2191" t="str">
        <f>MID('Funding Import'!B2193,2,4)</f>
        <v>0006</v>
      </c>
      <c r="F2191" t="str">
        <f>MID('Funding Import'!B2193,8,50)</f>
        <v>EXCEPTIONAL COVID COST GRANT</v>
      </c>
      <c r="G2191" t="str">
        <f>'Funding Import'!I2193</f>
        <v>Spreadsheet B 398804 20920024 ES065 DP0556 COVIDEMERGENCY COVIDEM ES065 DP0556 COVIDEMERGENCY COVIDEM</v>
      </c>
      <c r="H2191">
        <f>'Funding Import'!H2193</f>
        <v>5860</v>
      </c>
      <c r="I2191" s="139"/>
    </row>
    <row r="2192" spans="1:9" ht="15" x14ac:dyDescent="0.2">
      <c r="A2192" s="191" t="str">
        <f t="shared" si="68"/>
        <v>1858</v>
      </c>
      <c r="B2192" s="191"/>
      <c r="C2192" s="191" t="str">
        <f t="shared" si="69"/>
        <v>18580006</v>
      </c>
      <c r="D2192" t="str">
        <f>'Funding Import'!A2194</f>
        <v>RB051858: PRETTYGATE INFANT SCHOOL</v>
      </c>
      <c r="E2192" t="str">
        <f>MID('Funding Import'!B2194,2,4)</f>
        <v>0006</v>
      </c>
      <c r="F2192" t="str">
        <f>MID('Funding Import'!B2194,8,50)</f>
        <v>EXCEPTIONAL COVID COST GRANT</v>
      </c>
      <c r="G2192" t="str">
        <f>'Funding Import'!I2194</f>
        <v>Spreadsheet B 399778 20982606 Movement from code '0006 to '0012 covid  emergency recode ES089 RM0128 Covid emergency recode</v>
      </c>
      <c r="H2192">
        <f>'Funding Import'!H2194</f>
        <v>-5860</v>
      </c>
      <c r="I2192" s="139"/>
    </row>
    <row r="2193" spans="1:9" ht="15" x14ac:dyDescent="0.2">
      <c r="A2193" s="191" t="str">
        <f t="shared" si="68"/>
        <v>1858</v>
      </c>
      <c r="B2193" s="191"/>
      <c r="C2193" s="191" t="str">
        <f t="shared" si="69"/>
        <v>18580012</v>
      </c>
      <c r="D2193" t="str">
        <f>'Funding Import'!A2195</f>
        <v>RB051858: PRETTYGATE INFANT SCHOOL</v>
      </c>
      <c r="E2193" t="str">
        <f>MID('Funding Import'!B2195,2,4)</f>
        <v>0012</v>
      </c>
      <c r="F2193" t="str">
        <f>MID('Funding Import'!B2195,8,50)</f>
        <v>COVID CATCH UP</v>
      </c>
      <c r="G2193" t="str">
        <f>'Funding Import'!I2195</f>
        <v>Spreadsheet B 399778 20982606 Movement from code '0006 to '0012 covid  emergency recode ES089 RM0128 Covid emergency recode</v>
      </c>
      <c r="H2193">
        <f>'Funding Import'!H2195</f>
        <v>5860</v>
      </c>
      <c r="I2193" s="139"/>
    </row>
    <row r="2194" spans="1:9" ht="15" x14ac:dyDescent="0.2">
      <c r="A2194" s="191" t="str">
        <f t="shared" si="68"/>
        <v>1858</v>
      </c>
      <c r="B2194" s="191"/>
      <c r="C2194" s="191" t="str">
        <f t="shared" si="69"/>
        <v>18580012</v>
      </c>
      <c r="D2194" t="str">
        <f>'Funding Import'!A2196</f>
        <v>RB051858: PRETTYGATE INFANT SCHOOL</v>
      </c>
      <c r="E2194" t="str">
        <f>MID('Funding Import'!B2196,2,4)</f>
        <v>0012</v>
      </c>
      <c r="F2194" t="str">
        <f>MID('Funding Import'!B2196,8,50)</f>
        <v>COVID CATCH UP</v>
      </c>
      <c r="G2194" t="str">
        <f>'Funding Import'!I2196</f>
        <v>DL 8645 0012recoveryc 0012RPG</v>
      </c>
      <c r="H2194">
        <f>'Funding Import'!H2196</f>
        <v>500</v>
      </c>
      <c r="I2194" s="139"/>
    </row>
    <row r="2195" spans="1:9" ht="15" x14ac:dyDescent="0.2">
      <c r="A2195" s="191" t="str">
        <f t="shared" si="68"/>
        <v>1858</v>
      </c>
      <c r="B2195" s="191"/>
      <c r="C2195" s="191" t="str">
        <f t="shared" si="69"/>
        <v>18580012</v>
      </c>
      <c r="D2195" t="str">
        <f>'Funding Import'!A2197</f>
        <v>RB051858: PRETTYGATE INFANT SCHOOL</v>
      </c>
      <c r="E2195" t="str">
        <f>MID('Funding Import'!B2197,2,4)</f>
        <v>0012</v>
      </c>
      <c r="F2195" t="str">
        <f>MID('Funding Import'!B2197,8,50)</f>
        <v>COVID CATCH UP</v>
      </c>
      <c r="G2195" t="str">
        <f>'Funding Import'!I2197</f>
        <v>DL 8656 0012schoolled 0012SLT</v>
      </c>
      <c r="H2195">
        <f>'Funding Import'!H2197</f>
        <v>236.25</v>
      </c>
      <c r="I2195" s="139"/>
    </row>
    <row r="2196" spans="1:9" ht="15" x14ac:dyDescent="0.2">
      <c r="A2196" s="191" t="str">
        <f t="shared" si="68"/>
        <v>1858</v>
      </c>
      <c r="B2196" s="191"/>
      <c r="C2196" s="191" t="str">
        <f t="shared" si="69"/>
        <v>18580014</v>
      </c>
      <c r="D2196" t="str">
        <f>'Funding Import'!A2198</f>
        <v>RB051858: PRETTYGATE INFANT SCHOOL</v>
      </c>
      <c r="E2196" t="str">
        <f>MID('Funding Import'!B2198,2,4)</f>
        <v>0014</v>
      </c>
      <c r="F2196" t="str">
        <f>MID('Funding Import'!B2198,8,50)</f>
        <v>PUPIL PREMIUM</v>
      </c>
      <c r="G2196" t="str">
        <f>'Funding Import'!I2198</f>
        <v>Spreadsheet B 400831 21077861 ES093 DP0593 SUMMER21PPG SUM21PPG ES093 DP0593 SUMMER21PPG SUM21PPG</v>
      </c>
      <c r="H2196">
        <f>'Funding Import'!H2198</f>
        <v>7673</v>
      </c>
      <c r="I2196" s="139"/>
    </row>
    <row r="2197" spans="1:9" ht="15" x14ac:dyDescent="0.2">
      <c r="A2197" s="191" t="str">
        <f t="shared" si="68"/>
        <v>1858</v>
      </c>
      <c r="B2197" s="191"/>
      <c r="C2197" s="191" t="str">
        <f t="shared" si="69"/>
        <v>18580014</v>
      </c>
      <c r="D2197" t="str">
        <f>'Funding Import'!A2199</f>
        <v>RB051858: PRETTYGATE INFANT SCHOOL</v>
      </c>
      <c r="E2197" t="str">
        <f>MID('Funding Import'!B2199,2,4)</f>
        <v>0014</v>
      </c>
      <c r="F2197" t="str">
        <f>MID('Funding Import'!B2199,8,50)</f>
        <v>PUPIL PREMIUM</v>
      </c>
      <c r="G2197" t="str">
        <f>'Funding Import'!I2199</f>
        <v>DL 8701 0014 Pupil Premium Autumn Term 2021</v>
      </c>
      <c r="H2197">
        <f>'Funding Import'!H2199</f>
        <v>6138</v>
      </c>
      <c r="I2197" s="139"/>
    </row>
    <row r="2198" spans="1:9" ht="15" x14ac:dyDescent="0.2">
      <c r="A2198" s="191" t="str">
        <f t="shared" si="68"/>
        <v>1858</v>
      </c>
      <c r="B2198" s="191"/>
      <c r="C2198" s="191" t="str">
        <f t="shared" si="69"/>
        <v>18580018</v>
      </c>
      <c r="D2198" t="str">
        <f>'Funding Import'!A2200</f>
        <v>RB051858: PRETTYGATE INFANT SCHOOL</v>
      </c>
      <c r="E2198" t="str">
        <f>MID('Funding Import'!B2200,2,4)</f>
        <v>0018</v>
      </c>
      <c r="F2198" t="str">
        <f>MID('Funding Import'!B2200,8,50)</f>
        <v>ADDITIONAL GRANT INCOME</v>
      </c>
      <c r="G2198" t="str">
        <f>'Funding Import'!I2200</f>
        <v>Spreadsheet B 393531 20728061 ES032 RM0087 PE GRANT APR 21 ES032 RM0087 PE GRANT APR 21</v>
      </c>
      <c r="H2198">
        <f>'Funding Import'!H2200</f>
        <v>7167</v>
      </c>
      <c r="I2198" s="139"/>
    </row>
    <row r="2199" spans="1:9" ht="15" x14ac:dyDescent="0.2">
      <c r="A2199" s="191" t="str">
        <f t="shared" si="68"/>
        <v>1858</v>
      </c>
      <c r="B2199" s="191"/>
      <c r="C2199" s="191" t="str">
        <f t="shared" si="69"/>
        <v>18580018</v>
      </c>
      <c r="D2199" t="str">
        <f>'Funding Import'!A2201</f>
        <v>RB051858: PRETTYGATE INFANT SCHOOL</v>
      </c>
      <c r="E2199" t="str">
        <f>MID('Funding Import'!B2201,2,4)</f>
        <v>0018</v>
      </c>
      <c r="F2199" t="str">
        <f>MID('Funding Import'!B2201,8,50)</f>
        <v>ADDITIONAL GRANT INCOME</v>
      </c>
      <c r="G2199" t="str">
        <f>'Funding Import'!I2201</f>
        <v>Spreadsheet B 399769 20981730 UIFSM JULY21 UIFSM 21 ES085 RM0124 UIFSM JULY21 UIFSM 21</v>
      </c>
      <c r="H2199">
        <f>'Funding Import'!H2201</f>
        <v>68599</v>
      </c>
      <c r="I2199" s="139"/>
    </row>
    <row r="2200" spans="1:9" ht="15" x14ac:dyDescent="0.2">
      <c r="A2200" s="191" t="str">
        <f t="shared" si="68"/>
        <v>1858</v>
      </c>
      <c r="B2200" s="191"/>
      <c r="C2200" s="191" t="str">
        <f t="shared" si="69"/>
        <v>18580018</v>
      </c>
      <c r="D2200" t="str">
        <f>'Funding Import'!A2202</f>
        <v>RB051858: PRETTYGATE INFANT SCHOOL</v>
      </c>
      <c r="E2200" t="str">
        <f>MID('Funding Import'!B2202,2,4)</f>
        <v>0018</v>
      </c>
      <c r="F2200" t="str">
        <f>MID('Funding Import'!B2202,8,50)</f>
        <v>ADDITIONAL GRANT INCOME</v>
      </c>
      <c r="G2200" t="str">
        <f>'Funding Import'!I2202</f>
        <v>DL 8673 PE GRANT OCT21 0018PE</v>
      </c>
      <c r="H2200">
        <f>'Funding Import'!H2202</f>
        <v>10033</v>
      </c>
      <c r="I2200" s="139"/>
    </row>
    <row r="2201" spans="1:9" ht="15" x14ac:dyDescent="0.2">
      <c r="A2201" s="191" t="str">
        <f t="shared" si="68"/>
        <v>1858</v>
      </c>
      <c r="B2201" s="191"/>
      <c r="C2201" s="191" t="str">
        <f t="shared" si="69"/>
        <v>18580026</v>
      </c>
      <c r="D2201" t="str">
        <f>'Funding Import'!A2203</f>
        <v>RB051858: PRETTYGATE INFANT SCHOOL</v>
      </c>
      <c r="E2201" t="str">
        <f>MID('Funding Import'!B2203,2,4)</f>
        <v>0026</v>
      </c>
      <c r="F2201" t="str">
        <f>MID('Funding Import'!B2203,8,50)</f>
        <v>NOTIONAL SEN FUNDING</v>
      </c>
      <c r="G2201" t="str">
        <f>'Funding Import'!I2203</f>
        <v>Spreadsheet B 391732 20639856 ES012 MK0514 10026 NOTIONAL SEN ES012 MK0514 10026 NOTIONAL SEN</v>
      </c>
      <c r="H2201">
        <f>'Funding Import'!H2203</f>
        <v>65653</v>
      </c>
      <c r="I2201" s="139"/>
    </row>
    <row r="2202" spans="1:9" ht="15" x14ac:dyDescent="0.2">
      <c r="A2202" s="191" t="str">
        <f t="shared" si="68"/>
        <v>1860</v>
      </c>
      <c r="B2202" s="191"/>
      <c r="C2202" s="191" t="str">
        <f t="shared" si="69"/>
        <v>18600001</v>
      </c>
      <c r="D2202" t="str">
        <f>'Funding Import'!A2204</f>
        <v>RB051860: ROACH VALE PRIMARY SCHOOL</v>
      </c>
      <c r="E2202" t="str">
        <f>MID('Funding Import'!B2204,2,4)</f>
        <v>0001</v>
      </c>
      <c r="F2202" t="str">
        <f>MID('Funding Import'!B2204,8,50)</f>
        <v>FORMULA FUNDED (EXCL RATES)</v>
      </c>
      <c r="G2202" t="str">
        <f>'Funding Import'!I2204</f>
        <v>Spreadsheet B 391145 20630885 ES006 MK0508 10001 FORMULA FUNDED ES006 MK0508 10001 FORMULA FUNDED</v>
      </c>
      <c r="H2202">
        <f>'Funding Import'!H2204</f>
        <v>761411</v>
      </c>
      <c r="I2202" s="139"/>
    </row>
    <row r="2203" spans="1:9" ht="15" x14ac:dyDescent="0.2">
      <c r="A2203" s="191" t="str">
        <f t="shared" si="68"/>
        <v>1860</v>
      </c>
      <c r="B2203" s="191"/>
      <c r="C2203" s="191" t="str">
        <f t="shared" si="69"/>
        <v>18600002</v>
      </c>
      <c r="D2203" t="str">
        <f>'Funding Import'!A2205</f>
        <v>RB051860: ROACH VALE PRIMARY SCHOOL</v>
      </c>
      <c r="E2203" t="str">
        <f>MID('Funding Import'!B2205,2,4)</f>
        <v>0002</v>
      </c>
      <c r="F2203" t="str">
        <f>MID('Funding Import'!B2205,8,50)</f>
        <v>RATES</v>
      </c>
      <c r="G2203" t="str">
        <f>'Funding Import'!I2205</f>
        <v>Spreadsheet B 391137 20630756 ES007 MK0509 10002 RATES ES007 MK0509 10002 RATES</v>
      </c>
      <c r="H2203">
        <f>'Funding Import'!H2205</f>
        <v>19556</v>
      </c>
      <c r="I2203" s="139"/>
    </row>
    <row r="2204" spans="1:9" ht="15" x14ac:dyDescent="0.2">
      <c r="A2204" s="191" t="str">
        <f t="shared" si="68"/>
        <v>1860</v>
      </c>
      <c r="B2204" s="191"/>
      <c r="C2204" s="191" t="str">
        <f t="shared" si="69"/>
        <v>18600003</v>
      </c>
      <c r="D2204" t="str">
        <f>'Funding Import'!A2206</f>
        <v>RB051860: ROACH VALE PRIMARY SCHOOL</v>
      </c>
      <c r="E2204" t="str">
        <f>MID('Funding Import'!B2206,2,4)</f>
        <v>0003</v>
      </c>
      <c r="F2204" t="str">
        <f>MID('Funding Import'!B2206,8,50)</f>
        <v>BROUGHT FORWARD</v>
      </c>
      <c r="G2204" t="str">
        <f>'Funding Import'!I2206</f>
        <v>Spreadsheet B 394797 20778211 ES055 MK0568 10003 OPENING BALANCES ES055 MK0568 10003 OPENING BALANCES</v>
      </c>
      <c r="H2204">
        <f>'Funding Import'!H2206</f>
        <v>131473.73000000001</v>
      </c>
      <c r="I2204" s="139"/>
    </row>
    <row r="2205" spans="1:9" ht="15" x14ac:dyDescent="0.2">
      <c r="A2205" s="191" t="str">
        <f t="shared" si="68"/>
        <v>1860</v>
      </c>
      <c r="B2205" s="191"/>
      <c r="C2205" s="191" t="str">
        <f t="shared" si="69"/>
        <v>18600004</v>
      </c>
      <c r="D2205" t="str">
        <f>'Funding Import'!A2207</f>
        <v>RB051860: ROACH VALE PRIMARY SCHOOL</v>
      </c>
      <c r="E2205" t="str">
        <f>MID('Funding Import'!B2207,2,4)</f>
        <v>0004</v>
      </c>
      <c r="F2205" t="str">
        <f>MID('Funding Import'!B2207,8,50)</f>
        <v>STATEMENTED SEN</v>
      </c>
      <c r="G2205" t="str">
        <f>'Funding Import'!I2207</f>
        <v>Spreadsheet B 401820 21143763 ES099 MK0707 SEN TOP-UP SUM2 SUM-21 ES099 MK0707 SEN TOP-UP SUM2 SUM-21</v>
      </c>
      <c r="H2205">
        <f>'Funding Import'!H2207</f>
        <v>586</v>
      </c>
      <c r="I2205" s="139"/>
    </row>
    <row r="2206" spans="1:9" ht="15" x14ac:dyDescent="0.2">
      <c r="A2206" s="191" t="str">
        <f t="shared" si="68"/>
        <v>1860</v>
      </c>
      <c r="B2206" s="191"/>
      <c r="C2206" s="191" t="str">
        <f t="shared" si="69"/>
        <v>18600004</v>
      </c>
      <c r="D2206" t="str">
        <f>'Funding Import'!A2208</f>
        <v>RB051860: ROACH VALE PRIMARY SCHOOL</v>
      </c>
      <c r="E2206" t="str">
        <f>MID('Funding Import'!B2208,2,4)</f>
        <v>0004</v>
      </c>
      <c r="F2206" t="str">
        <f>MID('Funding Import'!B2208,8,50)</f>
        <v>STATEMENTED SEN</v>
      </c>
      <c r="G2206" t="str">
        <f>'Funding Import'!I2208</f>
        <v>DL 8688 SEN TOP-UP AUT1 AUT-21</v>
      </c>
      <c r="H2206">
        <f>'Funding Import'!H2208</f>
        <v>3632</v>
      </c>
      <c r="I2206" s="139"/>
    </row>
    <row r="2207" spans="1:9" ht="15" x14ac:dyDescent="0.2">
      <c r="A2207" s="191" t="str">
        <f t="shared" si="68"/>
        <v>1860</v>
      </c>
      <c r="B2207" s="191"/>
      <c r="C2207" s="191" t="str">
        <f t="shared" si="69"/>
        <v>18600006</v>
      </c>
      <c r="D2207" t="str">
        <f>'Funding Import'!A2209</f>
        <v>RB051860: ROACH VALE PRIMARY SCHOOL</v>
      </c>
      <c r="E2207" t="str">
        <f>MID('Funding Import'!B2209,2,4)</f>
        <v>0006</v>
      </c>
      <c r="F2207" t="str">
        <f>MID('Funding Import'!B2209,8,50)</f>
        <v>EXCEPTIONAL COVID COST GRANT</v>
      </c>
      <c r="G2207" t="str">
        <f>'Funding Import'!I2209</f>
        <v>Spreadsheet B 398804 20920024 ES065 DP0556 COVIDEMERGENCY COVIDEM ES065 DP0556 COVIDEMERGENCY COVIDEM</v>
      </c>
      <c r="H2207">
        <f>'Funding Import'!H2209</f>
        <v>6560</v>
      </c>
      <c r="I2207" s="139"/>
    </row>
    <row r="2208" spans="1:9" ht="15" x14ac:dyDescent="0.2">
      <c r="A2208" s="191" t="str">
        <f t="shared" si="68"/>
        <v>1860</v>
      </c>
      <c r="B2208" s="191"/>
      <c r="C2208" s="191" t="str">
        <f t="shared" si="69"/>
        <v>18600006</v>
      </c>
      <c r="D2208" t="str">
        <f>'Funding Import'!A2210</f>
        <v>RB051860: ROACH VALE PRIMARY SCHOOL</v>
      </c>
      <c r="E2208" t="str">
        <f>MID('Funding Import'!B2210,2,4)</f>
        <v>0006</v>
      </c>
      <c r="F2208" t="str">
        <f>MID('Funding Import'!B2210,8,50)</f>
        <v>EXCEPTIONAL COVID COST GRANT</v>
      </c>
      <c r="G2208" t="str">
        <f>'Funding Import'!I2210</f>
        <v>Spreadsheet B 399778 20982606 Movement from code '0006 to '0012 covid  emergency recode ES089 RM0128 Covid emergency recode</v>
      </c>
      <c r="H2208">
        <f>'Funding Import'!H2210</f>
        <v>-6560</v>
      </c>
      <c r="I2208" s="139"/>
    </row>
    <row r="2209" spans="1:9" ht="15" x14ac:dyDescent="0.2">
      <c r="A2209" s="191" t="str">
        <f t="shared" si="68"/>
        <v>1860</v>
      </c>
      <c r="B2209" s="191"/>
      <c r="C2209" s="191" t="str">
        <f t="shared" si="69"/>
        <v>18600012</v>
      </c>
      <c r="D2209" t="str">
        <f>'Funding Import'!A2211</f>
        <v>RB051860: ROACH VALE PRIMARY SCHOOL</v>
      </c>
      <c r="E2209" t="str">
        <f>MID('Funding Import'!B2211,2,4)</f>
        <v>0012</v>
      </c>
      <c r="F2209" t="str">
        <f>MID('Funding Import'!B2211,8,50)</f>
        <v>COVID CATCH UP</v>
      </c>
      <c r="G2209" t="str">
        <f>'Funding Import'!I2211</f>
        <v>Spreadsheet B 399778 20982606 Movement from code '0006 to '0012 covid  emergency recode ES089 RM0128 Covid emergency recode</v>
      </c>
      <c r="H2209">
        <f>'Funding Import'!H2211</f>
        <v>6560</v>
      </c>
      <c r="I2209" s="139"/>
    </row>
    <row r="2210" spans="1:9" ht="15" x14ac:dyDescent="0.2">
      <c r="A2210" s="191" t="str">
        <f t="shared" si="68"/>
        <v>1860</v>
      </c>
      <c r="B2210" s="191"/>
      <c r="C2210" s="191" t="str">
        <f t="shared" si="69"/>
        <v>18600012</v>
      </c>
      <c r="D2210" t="str">
        <f>'Funding Import'!A2212</f>
        <v>RB051860: ROACH VALE PRIMARY SCHOOL</v>
      </c>
      <c r="E2210" t="str">
        <f>MID('Funding Import'!B2212,2,4)</f>
        <v>0012</v>
      </c>
      <c r="F2210" t="str">
        <f>MID('Funding Import'!B2212,8,50)</f>
        <v>COVID CATCH UP</v>
      </c>
      <c r="G2210" t="str">
        <f>'Funding Import'!I2212</f>
        <v>DL 8645 0012recoveryc 0012RPG</v>
      </c>
      <c r="H2210">
        <f>'Funding Import'!H2212</f>
        <v>2900</v>
      </c>
      <c r="I2210" s="139"/>
    </row>
    <row r="2211" spans="1:9" ht="15" x14ac:dyDescent="0.2">
      <c r="A2211" s="191" t="str">
        <f t="shared" si="68"/>
        <v>1860</v>
      </c>
      <c r="B2211" s="191"/>
      <c r="C2211" s="191" t="str">
        <f t="shared" si="69"/>
        <v>18600012</v>
      </c>
      <c r="D2211" t="str">
        <f>'Funding Import'!A2213</f>
        <v>RB051860: ROACH VALE PRIMARY SCHOOL</v>
      </c>
      <c r="E2211" t="str">
        <f>MID('Funding Import'!B2213,2,4)</f>
        <v>0012</v>
      </c>
      <c r="F2211" t="str">
        <f>MID('Funding Import'!B2213,8,50)</f>
        <v>COVID CATCH UP</v>
      </c>
      <c r="G2211" t="str">
        <f>'Funding Import'!I2213</f>
        <v>DL 8656 0012schoolled 0012SLT</v>
      </c>
      <c r="H2211">
        <f>'Funding Import'!H2213</f>
        <v>2539.69</v>
      </c>
      <c r="I2211" s="139"/>
    </row>
    <row r="2212" spans="1:9" ht="15" x14ac:dyDescent="0.2">
      <c r="A2212" s="191" t="str">
        <f t="shared" si="68"/>
        <v>1860</v>
      </c>
      <c r="B2212" s="191"/>
      <c r="C2212" s="191" t="str">
        <f t="shared" si="69"/>
        <v>18600014</v>
      </c>
      <c r="D2212" t="str">
        <f>'Funding Import'!A2214</f>
        <v>RB051860: ROACH VALE PRIMARY SCHOOL</v>
      </c>
      <c r="E2212" t="str">
        <f>MID('Funding Import'!B2214,2,4)</f>
        <v>0014</v>
      </c>
      <c r="F2212" t="str">
        <f>MID('Funding Import'!B2214,8,50)</f>
        <v>PUPIL PREMIUM</v>
      </c>
      <c r="G2212" t="str">
        <f>'Funding Import'!I2214</f>
        <v>Spreadsheet B 400831 21077861 ES093 DP0593 SUMMER21PPG SUM21PPG ES093 DP0593 SUMMER21PPG SUM21PPG</v>
      </c>
      <c r="H2212">
        <f>'Funding Import'!H2214</f>
        <v>45250</v>
      </c>
      <c r="I2212" s="139"/>
    </row>
    <row r="2213" spans="1:9" ht="15" x14ac:dyDescent="0.2">
      <c r="A2213" s="191" t="str">
        <f t="shared" si="68"/>
        <v>1860</v>
      </c>
      <c r="B2213" s="191"/>
      <c r="C2213" s="191" t="str">
        <f t="shared" si="69"/>
        <v>18600014</v>
      </c>
      <c r="D2213" t="str">
        <f>'Funding Import'!A2215</f>
        <v>RB051860: ROACH VALE PRIMARY SCHOOL</v>
      </c>
      <c r="E2213" t="str">
        <f>MID('Funding Import'!B2215,2,4)</f>
        <v>0014</v>
      </c>
      <c r="F2213" t="str">
        <f>MID('Funding Import'!B2215,8,50)</f>
        <v>PUPIL PREMIUM</v>
      </c>
      <c r="G2213" t="str">
        <f>'Funding Import'!I2215</f>
        <v>DL 8701 0014 Pupil Premium Autumn Term 2021</v>
      </c>
      <c r="H2213">
        <f>'Funding Import'!H2215</f>
        <v>36200</v>
      </c>
      <c r="I2213" s="139"/>
    </row>
    <row r="2214" spans="1:9" ht="15" x14ac:dyDescent="0.2">
      <c r="A2214" s="191" t="str">
        <f t="shared" si="68"/>
        <v>1860</v>
      </c>
      <c r="B2214" s="191"/>
      <c r="C2214" s="191" t="str">
        <f t="shared" si="69"/>
        <v>18600018</v>
      </c>
      <c r="D2214" t="str">
        <f>'Funding Import'!A2216</f>
        <v>RB051860: ROACH VALE PRIMARY SCHOOL</v>
      </c>
      <c r="E2214" t="str">
        <f>MID('Funding Import'!B2216,2,4)</f>
        <v>0018</v>
      </c>
      <c r="F2214" t="str">
        <f>MID('Funding Import'!B2216,8,50)</f>
        <v>ADDITIONAL GRANT INCOME</v>
      </c>
      <c r="G2214" t="str">
        <f>'Funding Import'!I2216</f>
        <v>Spreadsheet B 393531 20728061 ES032 RM0087 PE GRANT APR 21 ES032 RM0087 PE GRANT APR 21</v>
      </c>
      <c r="H2214">
        <f>'Funding Import'!H2216</f>
        <v>7367</v>
      </c>
      <c r="I2214" s="139"/>
    </row>
    <row r="2215" spans="1:9" ht="15" x14ac:dyDescent="0.2">
      <c r="A2215" s="191" t="str">
        <f t="shared" si="68"/>
        <v>1860</v>
      </c>
      <c r="B2215" s="191"/>
      <c r="C2215" s="191" t="str">
        <f t="shared" si="69"/>
        <v>18600018</v>
      </c>
      <c r="D2215" t="str">
        <f>'Funding Import'!A2217</f>
        <v>RB051860: ROACH VALE PRIMARY SCHOOL</v>
      </c>
      <c r="E2215" t="str">
        <f>MID('Funding Import'!B2217,2,4)</f>
        <v>0018</v>
      </c>
      <c r="F2215" t="str">
        <f>MID('Funding Import'!B2217,8,50)</f>
        <v>ADDITIONAL GRANT INCOME</v>
      </c>
      <c r="G2215" t="str">
        <f>'Funding Import'!I2217</f>
        <v>Spreadsheet B 399769 20981730 UIFSM JULY21 UIFSM 21 ES085 RM0124 UIFSM JULY21 UIFSM 21</v>
      </c>
      <c r="H2215">
        <f>'Funding Import'!H2217</f>
        <v>22415</v>
      </c>
      <c r="I2215" s="139"/>
    </row>
    <row r="2216" spans="1:9" ht="15" x14ac:dyDescent="0.2">
      <c r="A2216" s="191" t="str">
        <f t="shared" si="68"/>
        <v>1860</v>
      </c>
      <c r="B2216" s="191"/>
      <c r="C2216" s="191" t="str">
        <f t="shared" si="69"/>
        <v>18600018</v>
      </c>
      <c r="D2216" t="str">
        <f>'Funding Import'!A2218</f>
        <v>RB051860: ROACH VALE PRIMARY SCHOOL</v>
      </c>
      <c r="E2216" t="str">
        <f>MID('Funding Import'!B2218,2,4)</f>
        <v>0018</v>
      </c>
      <c r="F2216" t="str">
        <f>MID('Funding Import'!B2218,8,50)</f>
        <v>ADDITIONAL GRANT INCOME</v>
      </c>
      <c r="G2216" t="str">
        <f>'Funding Import'!I2218</f>
        <v>DL 8673 PE GRANT OCT21 0018PE</v>
      </c>
      <c r="H2216">
        <f>'Funding Import'!H2218</f>
        <v>10337</v>
      </c>
      <c r="I2216" s="139"/>
    </row>
    <row r="2217" spans="1:9" ht="15" x14ac:dyDescent="0.2">
      <c r="A2217" s="191" t="str">
        <f t="shared" si="68"/>
        <v>1860</v>
      </c>
      <c r="B2217" s="191"/>
      <c r="C2217" s="191" t="str">
        <f t="shared" si="69"/>
        <v>18600026</v>
      </c>
      <c r="D2217" t="str">
        <f>'Funding Import'!A2219</f>
        <v>RB051860: ROACH VALE PRIMARY SCHOOL</v>
      </c>
      <c r="E2217" t="str">
        <f>MID('Funding Import'!B2219,2,4)</f>
        <v>0026</v>
      </c>
      <c r="F2217" t="str">
        <f>MID('Funding Import'!B2219,8,50)</f>
        <v>NOTIONAL SEN FUNDING</v>
      </c>
      <c r="G2217" t="str">
        <f>'Funding Import'!I2219</f>
        <v>Spreadsheet B 391732 20639856 ES012 MK0514 10026 NOTIONAL SEN ES012 MK0514 10026 NOTIONAL SEN</v>
      </c>
      <c r="H2217">
        <f>'Funding Import'!H2219</f>
        <v>161345</v>
      </c>
      <c r="I2217" s="139"/>
    </row>
    <row r="2218" spans="1:9" ht="15" x14ac:dyDescent="0.2">
      <c r="A2218" s="191" t="str">
        <f t="shared" si="68"/>
        <v>1870</v>
      </c>
      <c r="B2218" s="191"/>
      <c r="C2218" s="191" t="str">
        <f t="shared" si="69"/>
        <v>18700001</v>
      </c>
      <c r="D2218" t="str">
        <f>'Funding Import'!A2220</f>
        <v>RB051870: ST GEORGE'S PRIMARY SCH &amp; NURS</v>
      </c>
      <c r="E2218" t="str">
        <f>MID('Funding Import'!B2220,2,4)</f>
        <v>0001</v>
      </c>
      <c r="F2218" t="str">
        <f>MID('Funding Import'!B2220,8,50)</f>
        <v>FORMULA FUNDED (EXCL RATES)</v>
      </c>
      <c r="G2218" t="str">
        <f>'Funding Import'!I2220</f>
        <v>Spreadsheet B 391145 20630885 ES006 MK0508 10001 FORMULA FUNDED ES006 MK0508 10001 FORMULA FUNDED</v>
      </c>
      <c r="H2218">
        <f>'Funding Import'!H2220</f>
        <v>2164863</v>
      </c>
      <c r="I2218" s="139"/>
    </row>
    <row r="2219" spans="1:9" ht="15" x14ac:dyDescent="0.2">
      <c r="A2219" s="191" t="str">
        <f t="shared" si="68"/>
        <v>1870</v>
      </c>
      <c r="B2219" s="191"/>
      <c r="C2219" s="191" t="str">
        <f t="shared" si="69"/>
        <v>18700001</v>
      </c>
      <c r="D2219" t="str">
        <f>'Funding Import'!A2221</f>
        <v>RB051870: ST GEORGE'S PRIMARY SCH &amp; NURS</v>
      </c>
      <c r="E2219" t="str">
        <f>MID('Funding Import'!B2221,2,4)</f>
        <v>0001</v>
      </c>
      <c r="F2219" t="str">
        <f>MID('Funding Import'!B2221,8,50)</f>
        <v>FORMULA FUNDED (EXCL RATES)</v>
      </c>
      <c r="G2219" t="str">
        <f>'Funding Import'!I2221</f>
        <v>Spreadsheet B 393406 20716356 ES029 DP0529 TeachersPayGrant TPG21-22 P2 ES029 DP0529 TeachersPayGrant TPG21-22 P2</v>
      </c>
      <c r="H2219">
        <f>'Funding Import'!H2221</f>
        <v>764</v>
      </c>
      <c r="I2219" s="139"/>
    </row>
    <row r="2220" spans="1:9" ht="15" x14ac:dyDescent="0.2">
      <c r="A2220" s="191" t="str">
        <f t="shared" si="68"/>
        <v>1870</v>
      </c>
      <c r="B2220" s="191"/>
      <c r="C2220" s="191" t="str">
        <f t="shared" si="69"/>
        <v>18700001</v>
      </c>
      <c r="D2220" t="str">
        <f>'Funding Import'!A2222</f>
        <v>RB051870: ST GEORGE'S PRIMARY SCH &amp; NURS</v>
      </c>
      <c r="E2220" t="str">
        <f>MID('Funding Import'!B2222,2,4)</f>
        <v>0001</v>
      </c>
      <c r="F2220" t="str">
        <f>MID('Funding Import'!B2222,8,50)</f>
        <v>FORMULA FUNDED (EXCL RATES)</v>
      </c>
      <c r="G2220" t="str">
        <f>'Funding Import'!I2222</f>
        <v>Spreadsheet B 393405 20716327 ES028 DP0528 TeachPensionGrnt PensionG P2 ES028 DP0528 TeachPensionGrnt PensionG P2</v>
      </c>
      <c r="H2220">
        <f>'Funding Import'!H2222</f>
        <v>2159</v>
      </c>
      <c r="I2220" s="139"/>
    </row>
    <row r="2221" spans="1:9" ht="15" x14ac:dyDescent="0.2">
      <c r="A2221" s="191" t="str">
        <f t="shared" si="68"/>
        <v>1870</v>
      </c>
      <c r="B2221" s="191"/>
      <c r="C2221" s="191" t="str">
        <f t="shared" si="69"/>
        <v>18700001</v>
      </c>
      <c r="D2221" t="str">
        <f>'Funding Import'!A2223</f>
        <v>RB051870: ST GEORGE'S PRIMARY SCH &amp; NURS</v>
      </c>
      <c r="E2221" t="str">
        <f>MID('Funding Import'!B2223,2,4)</f>
        <v>0001</v>
      </c>
      <c r="F2221" t="str">
        <f>MID('Funding Import'!B2223,8,50)</f>
        <v>FORMULA FUNDED (EXCL RATES)</v>
      </c>
      <c r="G2221" t="str">
        <f>'Funding Import'!I2223</f>
        <v>Spreadsheet B 395854 20828626 ES053 MK0591 FEEE234 SUM21ACT ES053 MK0591 FEEE234 SUM21ACT</v>
      </c>
      <c r="H2221">
        <f>'Funding Import'!H2223</f>
        <v>22186.2</v>
      </c>
      <c r="I2221" s="139"/>
    </row>
    <row r="2222" spans="1:9" ht="15" x14ac:dyDescent="0.2">
      <c r="A2222" s="191" t="str">
        <f t="shared" si="68"/>
        <v>1870</v>
      </c>
      <c r="B2222" s="191"/>
      <c r="C2222" s="191" t="str">
        <f t="shared" si="69"/>
        <v>18700001</v>
      </c>
      <c r="D2222" t="str">
        <f>'Funding Import'!A2224</f>
        <v>RB051870: ST GEORGE'S PRIMARY SCH &amp; NURS</v>
      </c>
      <c r="E2222" t="str">
        <f>MID('Funding Import'!B2224,2,4)</f>
        <v>0001</v>
      </c>
      <c r="F2222" t="str">
        <f>MID('Funding Import'!B2224,8,50)</f>
        <v>FORMULA FUNDED (EXCL RATES)</v>
      </c>
      <c r="G2222" t="str">
        <f>'Funding Import'!I2224</f>
        <v>DL 8652 FEEE234 AUT21ACT</v>
      </c>
      <c r="H2222">
        <f>'Funding Import'!H2224</f>
        <v>24614.1</v>
      </c>
      <c r="I2222" s="139"/>
    </row>
    <row r="2223" spans="1:9" ht="15" x14ac:dyDescent="0.2">
      <c r="A2223" s="191" t="str">
        <f t="shared" si="68"/>
        <v>1870</v>
      </c>
      <c r="B2223" s="191"/>
      <c r="C2223" s="191" t="str">
        <f t="shared" si="69"/>
        <v>18700001</v>
      </c>
      <c r="D2223" t="str">
        <f>'Funding Import'!A2225</f>
        <v>RB051870: ST GEORGE'S PRIMARY SCH &amp; NURS</v>
      </c>
      <c r="E2223" t="str">
        <f>MID('Funding Import'!B2225,2,4)</f>
        <v>0001</v>
      </c>
      <c r="F2223" t="str">
        <f>MID('Funding Import'!B2225,8,50)</f>
        <v>FORMULA FUNDED (EXCL RATES)</v>
      </c>
      <c r="G2223" t="str">
        <f>'Funding Import'!I2225</f>
        <v>DL 8678 TeachPensionGrnt 0001TPEC</v>
      </c>
      <c r="H2223">
        <f>'Funding Import'!H2225</f>
        <v>3023</v>
      </c>
      <c r="I2223" s="139"/>
    </row>
    <row r="2224" spans="1:9" ht="15" x14ac:dyDescent="0.2">
      <c r="A2224" s="191" t="str">
        <f t="shared" si="68"/>
        <v>1870</v>
      </c>
      <c r="B2224" s="191"/>
      <c r="C2224" s="191" t="str">
        <f t="shared" si="69"/>
        <v>18700001</v>
      </c>
      <c r="D2224" t="str">
        <f>'Funding Import'!A2226</f>
        <v>RB051870: ST GEORGE'S PRIMARY SCH &amp; NURS</v>
      </c>
      <c r="E2224" t="str">
        <f>MID('Funding Import'!B2226,2,4)</f>
        <v>0001</v>
      </c>
      <c r="F2224" t="str">
        <f>MID('Funding Import'!B2226,8,50)</f>
        <v>FORMULA FUNDED (EXCL RATES)</v>
      </c>
      <c r="G2224" t="str">
        <f>'Funding Import'!I2226</f>
        <v>DL 8675 TeachersPayGrant 0001TPG</v>
      </c>
      <c r="H2224">
        <f>'Funding Import'!H2226</f>
        <v>1070</v>
      </c>
      <c r="I2224" s="139"/>
    </row>
    <row r="2225" spans="1:9" ht="15" x14ac:dyDescent="0.2">
      <c r="A2225" s="191" t="str">
        <f t="shared" si="68"/>
        <v>1870</v>
      </c>
      <c r="B2225" s="191"/>
      <c r="C2225" s="191" t="str">
        <f t="shared" si="69"/>
        <v>18700001</v>
      </c>
      <c r="D2225" t="str">
        <f>'Funding Import'!A2227</f>
        <v>RB051870: ST GEORGE'S PRIMARY SCH &amp; NURS</v>
      </c>
      <c r="E2225" t="str">
        <f>MID('Funding Import'!B2227,2,4)</f>
        <v>0001</v>
      </c>
      <c r="F2225" t="str">
        <f>MID('Funding Import'!B2227,8,50)</f>
        <v>FORMULA FUNDED (EXCL RATES)</v>
      </c>
      <c r="G2225" t="str">
        <f>'Funding Import'!I2227</f>
        <v>DL 8708 SPR22INT - FEEE234</v>
      </c>
      <c r="H2225">
        <f>'Funding Import'!H2227</f>
        <v>9339.86</v>
      </c>
      <c r="I2225" s="139"/>
    </row>
    <row r="2226" spans="1:9" ht="15" x14ac:dyDescent="0.2">
      <c r="A2226" s="191" t="str">
        <f t="shared" si="68"/>
        <v>1870</v>
      </c>
      <c r="B2226" s="191"/>
      <c r="C2226" s="191" t="str">
        <f t="shared" si="69"/>
        <v>18700002</v>
      </c>
      <c r="D2226" t="str">
        <f>'Funding Import'!A2228</f>
        <v>RB051870: ST GEORGE'S PRIMARY SCH &amp; NURS</v>
      </c>
      <c r="E2226" t="str">
        <f>MID('Funding Import'!B2228,2,4)</f>
        <v>0002</v>
      </c>
      <c r="F2226" t="str">
        <f>MID('Funding Import'!B2228,8,50)</f>
        <v>RATES</v>
      </c>
      <c r="G2226" t="str">
        <f>'Funding Import'!I2228</f>
        <v>Spreadsheet B 391137 20630756 ES007 MK0509 10002 RATES ES007 MK0509 10002 RATES</v>
      </c>
      <c r="H2226">
        <f>'Funding Import'!H2228</f>
        <v>47394</v>
      </c>
      <c r="I2226" s="139"/>
    </row>
    <row r="2227" spans="1:9" ht="15" x14ac:dyDescent="0.2">
      <c r="A2227" s="191" t="str">
        <f t="shared" si="68"/>
        <v>1870</v>
      </c>
      <c r="B2227" s="191"/>
      <c r="C2227" s="191" t="str">
        <f t="shared" si="69"/>
        <v>18700003</v>
      </c>
      <c r="D2227" t="str">
        <f>'Funding Import'!A2229</f>
        <v>RB051870: ST GEORGE'S PRIMARY SCH &amp; NURS</v>
      </c>
      <c r="E2227" t="str">
        <f>MID('Funding Import'!B2229,2,4)</f>
        <v>0003</v>
      </c>
      <c r="F2227" t="str">
        <f>MID('Funding Import'!B2229,8,50)</f>
        <v>BROUGHT FORWARD</v>
      </c>
      <c r="G2227" t="str">
        <f>'Funding Import'!I2229</f>
        <v>Spreadsheet B 394797 20778211 ES055 MK0568 10003 OPENING BALANCES ES055 MK0568 10003 OPENING BALANCES</v>
      </c>
      <c r="H2227">
        <f>'Funding Import'!H2229</f>
        <v>116057.63</v>
      </c>
      <c r="I2227" s="139"/>
    </row>
    <row r="2228" spans="1:9" ht="15" x14ac:dyDescent="0.2">
      <c r="A2228" s="191" t="str">
        <f t="shared" si="68"/>
        <v>1870</v>
      </c>
      <c r="B2228" s="191"/>
      <c r="C2228" s="191" t="str">
        <f t="shared" si="69"/>
        <v>18700004</v>
      </c>
      <c r="D2228" t="str">
        <f>'Funding Import'!A2230</f>
        <v>RB051870: ST GEORGE'S PRIMARY SCH &amp; NURS</v>
      </c>
      <c r="E2228" t="str">
        <f>MID('Funding Import'!B2230,2,4)</f>
        <v>0004</v>
      </c>
      <c r="F2228" t="str">
        <f>MID('Funding Import'!B2230,8,50)</f>
        <v>STATEMENTED SEN</v>
      </c>
      <c r="G2228" t="str">
        <f>'Funding Import'!I2230</f>
        <v>Spreadsheet B 391144 20630818 ES009 MK0511 10004 EHCP ES009 MK0511 10004 EHCP</v>
      </c>
      <c r="H2228">
        <f>'Funding Import'!H2230</f>
        <v>58762</v>
      </c>
      <c r="I2228" s="139"/>
    </row>
    <row r="2229" spans="1:9" ht="15" x14ac:dyDescent="0.2">
      <c r="A2229" s="191" t="str">
        <f t="shared" si="68"/>
        <v>1870</v>
      </c>
      <c r="B2229" s="191"/>
      <c r="C2229" s="191" t="str">
        <f t="shared" si="69"/>
        <v>18700004</v>
      </c>
      <c r="D2229" t="str">
        <f>'Funding Import'!A2231</f>
        <v>RB051870: ST GEORGE'S PRIMARY SCH &amp; NURS</v>
      </c>
      <c r="E2229" t="str">
        <f>MID('Funding Import'!B2231,2,4)</f>
        <v>0004</v>
      </c>
      <c r="F2229" t="str">
        <f>MID('Funding Import'!B2231,8,50)</f>
        <v>STATEMENTED SEN</v>
      </c>
      <c r="G2229" t="str">
        <f>'Funding Import'!I2231</f>
        <v>Spreadsheet B 394845 20782782 ES043 DP0533 SEN TOP-UP SUM1 SUM-21 ES043 DP0533 SEN TOP-UP SUM1 SUM-21</v>
      </c>
      <c r="H2229">
        <f>'Funding Import'!H2231</f>
        <v>1884</v>
      </c>
      <c r="I2229" s="139"/>
    </row>
    <row r="2230" spans="1:9" ht="15" x14ac:dyDescent="0.2">
      <c r="A2230" s="191" t="str">
        <f t="shared" si="68"/>
        <v>1870</v>
      </c>
      <c r="B2230" s="191"/>
      <c r="C2230" s="191" t="str">
        <f t="shared" si="69"/>
        <v>18700004</v>
      </c>
      <c r="D2230" t="str">
        <f>'Funding Import'!A2232</f>
        <v>RB051870: ST GEORGE'S PRIMARY SCH &amp; NURS</v>
      </c>
      <c r="E2230" t="str">
        <f>MID('Funding Import'!B2232,2,4)</f>
        <v>0004</v>
      </c>
      <c r="F2230" t="str">
        <f>MID('Funding Import'!B2232,8,50)</f>
        <v>STATEMENTED SEN</v>
      </c>
      <c r="G2230" t="str">
        <f>'Funding Import'!I2232</f>
        <v>Spreadsheet B 398914 20926071 ES074 CJ0153 EY SENPREMIUM AUT-20 ES074 CJ0153 EY SENPREMIUM SUM-21</v>
      </c>
      <c r="H2230">
        <f>'Funding Import'!H2232</f>
        <v>911</v>
      </c>
      <c r="I2230" s="139"/>
    </row>
    <row r="2231" spans="1:9" ht="15" x14ac:dyDescent="0.2">
      <c r="A2231" s="191" t="str">
        <f t="shared" si="68"/>
        <v>1870</v>
      </c>
      <c r="B2231" s="191"/>
      <c r="C2231" s="191" t="str">
        <f t="shared" si="69"/>
        <v>18700004</v>
      </c>
      <c r="D2231" t="str">
        <f>'Funding Import'!A2233</f>
        <v>RB051870: ST GEORGE'S PRIMARY SCH &amp; NURS</v>
      </c>
      <c r="E2231" t="str">
        <f>MID('Funding Import'!B2233,2,4)</f>
        <v>0004</v>
      </c>
      <c r="F2231" t="str">
        <f>MID('Funding Import'!B2233,8,50)</f>
        <v>STATEMENTED SEN</v>
      </c>
      <c r="G2231" t="str">
        <f>'Funding Import'!I2233</f>
        <v>Spreadsheet B 402843 21179064 ES112 MK0721 EY SENPREMIUM SUM-21 ES112 MK0721 EY SENPREMIUM SUM-21</v>
      </c>
      <c r="H2231">
        <f>'Funding Import'!H2233</f>
        <v>1331</v>
      </c>
      <c r="I2231" s="139"/>
    </row>
    <row r="2232" spans="1:9" ht="15" x14ac:dyDescent="0.2">
      <c r="A2232" s="191" t="str">
        <f t="shared" si="68"/>
        <v>1870</v>
      </c>
      <c r="B2232" s="191"/>
      <c r="C2232" s="191" t="str">
        <f t="shared" si="69"/>
        <v>18700004</v>
      </c>
      <c r="D2232" t="str">
        <f>'Funding Import'!A2234</f>
        <v>RB051870: ST GEORGE'S PRIMARY SCH &amp; NURS</v>
      </c>
      <c r="E2232" t="str">
        <f>MID('Funding Import'!B2234,2,4)</f>
        <v>0004</v>
      </c>
      <c r="F2232" t="str">
        <f>MID('Funding Import'!B2234,8,50)</f>
        <v>STATEMENTED SEN</v>
      </c>
      <c r="G2232" t="str">
        <f>'Funding Import'!I2234</f>
        <v>DL 8688 SEN TOP-UP AUT1 AUT-21</v>
      </c>
      <c r="H2232">
        <f>'Funding Import'!H2234</f>
        <v>656</v>
      </c>
      <c r="I2232" s="139"/>
    </row>
    <row r="2233" spans="1:9" ht="15" x14ac:dyDescent="0.2">
      <c r="A2233" s="191" t="str">
        <f t="shared" si="68"/>
        <v>1870</v>
      </c>
      <c r="B2233" s="191"/>
      <c r="C2233" s="191" t="str">
        <f t="shared" si="69"/>
        <v>18700006</v>
      </c>
      <c r="D2233" t="str">
        <f>'Funding Import'!A2235</f>
        <v>RB051870: ST GEORGE'S PRIMARY SCH &amp; NURS</v>
      </c>
      <c r="E2233" t="str">
        <f>MID('Funding Import'!B2235,2,4)</f>
        <v>0006</v>
      </c>
      <c r="F2233" t="str">
        <f>MID('Funding Import'!B2235,8,50)</f>
        <v>EXCEPTIONAL COVID COST GRANT</v>
      </c>
      <c r="G2233" t="str">
        <f>'Funding Import'!I2235</f>
        <v>Spreadsheet B 398807 20920177 ES067 DP0558 FSMADDCOSTSCOVID FSMCOVID ES067 DP0558 FSMADDCOSTSCOVID FSMCOVID</v>
      </c>
      <c r="H2233">
        <f>'Funding Import'!H2235</f>
        <v>24276</v>
      </c>
      <c r="I2233" s="139"/>
    </row>
    <row r="2234" spans="1:9" ht="15" x14ac:dyDescent="0.2">
      <c r="A2234" s="191" t="str">
        <f t="shared" si="68"/>
        <v>1870</v>
      </c>
      <c r="B2234" s="191"/>
      <c r="C2234" s="191" t="str">
        <f t="shared" si="69"/>
        <v>18700006</v>
      </c>
      <c r="D2234" t="str">
        <f>'Funding Import'!A2236</f>
        <v>RB051870: ST GEORGE'S PRIMARY SCH &amp; NURS</v>
      </c>
      <c r="E2234" t="str">
        <f>MID('Funding Import'!B2236,2,4)</f>
        <v>0006</v>
      </c>
      <c r="F2234" t="str">
        <f>MID('Funding Import'!B2236,8,50)</f>
        <v>EXCEPTIONAL COVID COST GRANT</v>
      </c>
      <c r="G2234" t="str">
        <f>'Funding Import'!I2236</f>
        <v>Spreadsheet B 398804 20920024 ES065 DP0556 COVIDEMERGENCY COVIDEM ES065 DP0556 COVIDEMERGENCY COVIDEM</v>
      </c>
      <c r="H2234">
        <f>'Funding Import'!H2236</f>
        <v>19500</v>
      </c>
      <c r="I2234" s="139"/>
    </row>
    <row r="2235" spans="1:9" ht="15" x14ac:dyDescent="0.2">
      <c r="A2235" s="191" t="str">
        <f t="shared" si="68"/>
        <v>1870</v>
      </c>
      <c r="B2235" s="191"/>
      <c r="C2235" s="191" t="str">
        <f t="shared" si="69"/>
        <v>18700006</v>
      </c>
      <c r="D2235" t="str">
        <f>'Funding Import'!A2237</f>
        <v>RB051870: ST GEORGE'S PRIMARY SCH &amp; NURS</v>
      </c>
      <c r="E2235" t="str">
        <f>MID('Funding Import'!B2237,2,4)</f>
        <v>0006</v>
      </c>
      <c r="F2235" t="str">
        <f>MID('Funding Import'!B2237,8,50)</f>
        <v>EXCEPTIONAL COVID COST GRANT</v>
      </c>
      <c r="G2235" t="str">
        <f>'Funding Import'!I2237</f>
        <v>Spreadsheet B 399778 20982606 Movement from code '0006 to '0012 covid  emergency recode ES089 RM0128 Covid emergency recode</v>
      </c>
      <c r="H2235">
        <f>'Funding Import'!H2237</f>
        <v>-19500</v>
      </c>
      <c r="I2235" s="139"/>
    </row>
    <row r="2236" spans="1:9" ht="15" x14ac:dyDescent="0.2">
      <c r="A2236" s="191" t="str">
        <f t="shared" si="68"/>
        <v>1870</v>
      </c>
      <c r="B2236" s="191"/>
      <c r="C2236" s="191" t="str">
        <f t="shared" si="69"/>
        <v>18700012</v>
      </c>
      <c r="D2236" t="str">
        <f>'Funding Import'!A2238</f>
        <v>RB051870: ST GEORGE'S PRIMARY SCH &amp; NURS</v>
      </c>
      <c r="E2236" t="str">
        <f>MID('Funding Import'!B2238,2,4)</f>
        <v>0012</v>
      </c>
      <c r="F2236" t="str">
        <f>MID('Funding Import'!B2238,8,50)</f>
        <v>COVID CATCH UP</v>
      </c>
      <c r="G2236" t="str">
        <f>'Funding Import'!I2238</f>
        <v>Spreadsheet B 399778 20982606 Movement from code '0006 to '0012 covid  emergency recode ES089 RM0128 Covid emergency recode</v>
      </c>
      <c r="H2236">
        <f>'Funding Import'!H2238</f>
        <v>19500</v>
      </c>
      <c r="I2236" s="139"/>
    </row>
    <row r="2237" spans="1:9" ht="15" x14ac:dyDescent="0.2">
      <c r="A2237" s="191" t="str">
        <f t="shared" si="68"/>
        <v>1870</v>
      </c>
      <c r="B2237" s="191"/>
      <c r="C2237" s="191" t="str">
        <f t="shared" si="69"/>
        <v>18700012</v>
      </c>
      <c r="D2237" t="str">
        <f>'Funding Import'!A2239</f>
        <v>RB051870: ST GEORGE'S PRIMARY SCH &amp; NURS</v>
      </c>
      <c r="E2237" t="str">
        <f>MID('Funding Import'!B2239,2,4)</f>
        <v>0012</v>
      </c>
      <c r="F2237" t="str">
        <f>MID('Funding Import'!B2239,8,50)</f>
        <v>COVID CATCH UP</v>
      </c>
      <c r="G2237" t="str">
        <f>'Funding Import'!I2239</f>
        <v>DL 8645 0012recoveryc 0012RPG</v>
      </c>
      <c r="H2237">
        <f>'Funding Import'!H2239</f>
        <v>7866.25</v>
      </c>
      <c r="I2237" s="139"/>
    </row>
    <row r="2238" spans="1:9" ht="15" x14ac:dyDescent="0.2">
      <c r="A2238" s="191" t="str">
        <f t="shared" si="68"/>
        <v>1870</v>
      </c>
      <c r="B2238" s="191"/>
      <c r="C2238" s="191" t="str">
        <f t="shared" si="69"/>
        <v>18700012</v>
      </c>
      <c r="D2238" t="str">
        <f>'Funding Import'!A2240</f>
        <v>RB051870: ST GEORGE'S PRIMARY SCH &amp; NURS</v>
      </c>
      <c r="E2238" t="str">
        <f>MID('Funding Import'!B2240,2,4)</f>
        <v>0012</v>
      </c>
      <c r="F2238" t="str">
        <f>MID('Funding Import'!B2240,8,50)</f>
        <v>COVID CATCH UP</v>
      </c>
      <c r="G2238" t="str">
        <f>'Funding Import'!I2240</f>
        <v>DL 8656 0012schoolled 0012SLT</v>
      </c>
      <c r="H2238">
        <f>'Funding Import'!H2240</f>
        <v>6319.69</v>
      </c>
      <c r="I2238" s="139"/>
    </row>
    <row r="2239" spans="1:9" ht="15" x14ac:dyDescent="0.2">
      <c r="A2239" s="191" t="str">
        <f t="shared" si="68"/>
        <v>1870</v>
      </c>
      <c r="B2239" s="191"/>
      <c r="C2239" s="191" t="str">
        <f t="shared" si="69"/>
        <v>18700014</v>
      </c>
      <c r="D2239" t="str">
        <f>'Funding Import'!A2241</f>
        <v>RB051870: ST GEORGE'S PRIMARY SCH &amp; NURS</v>
      </c>
      <c r="E2239" t="str">
        <f>MID('Funding Import'!B2241,2,4)</f>
        <v>0014</v>
      </c>
      <c r="F2239" t="str">
        <f>MID('Funding Import'!B2241,8,50)</f>
        <v>PUPIL PREMIUM</v>
      </c>
      <c r="G2239" t="str">
        <f>'Funding Import'!I2241</f>
        <v>Spreadsheet B 400831 21077861 ES093 DP0593 SUMMER21PPG SUM21PPG ES093 DP0593 SUMMER21PPG SUM21PPG</v>
      </c>
      <c r="H2239">
        <f>'Funding Import'!H2241</f>
        <v>121428</v>
      </c>
      <c r="I2239" s="139"/>
    </row>
    <row r="2240" spans="1:9" ht="15" x14ac:dyDescent="0.2">
      <c r="A2240" s="191" t="str">
        <f t="shared" si="68"/>
        <v>1870</v>
      </c>
      <c r="B2240" s="191"/>
      <c r="C2240" s="191" t="str">
        <f t="shared" si="69"/>
        <v>18700014</v>
      </c>
      <c r="D2240" t="str">
        <f>'Funding Import'!A2242</f>
        <v>RB051870: ST GEORGE'S PRIMARY SCH &amp; NURS</v>
      </c>
      <c r="E2240" t="str">
        <f>MID('Funding Import'!B2242,2,4)</f>
        <v>0014</v>
      </c>
      <c r="F2240" t="str">
        <f>MID('Funding Import'!B2242,8,50)</f>
        <v>PUPIL PREMIUM</v>
      </c>
      <c r="G2240" t="str">
        <f>'Funding Import'!I2242</f>
        <v>DL 8701 0014 Pupil Premium Autumn Term 2021</v>
      </c>
      <c r="H2240">
        <f>'Funding Import'!H2242</f>
        <v>98218</v>
      </c>
      <c r="I2240" s="139"/>
    </row>
    <row r="2241" spans="1:9" ht="15" x14ac:dyDescent="0.2">
      <c r="A2241" s="191" t="str">
        <f t="shared" si="68"/>
        <v>1870</v>
      </c>
      <c r="B2241" s="191"/>
      <c r="C2241" s="191" t="str">
        <f t="shared" si="69"/>
        <v>18700018</v>
      </c>
      <c r="D2241" t="str">
        <f>'Funding Import'!A2243</f>
        <v>RB051870: ST GEORGE'S PRIMARY SCH &amp; NURS</v>
      </c>
      <c r="E2241" t="str">
        <f>MID('Funding Import'!B2243,2,4)</f>
        <v>0018</v>
      </c>
      <c r="F2241" t="str">
        <f>MID('Funding Import'!B2243,8,50)</f>
        <v>ADDITIONAL GRANT INCOME</v>
      </c>
      <c r="G2241" t="str">
        <f>'Funding Import'!I2243</f>
        <v>Spreadsheet B 393531 20728061 ES032 RM0087 PE GRANT APR 21 ES032 RM0087 PE GRANT APR 21</v>
      </c>
      <c r="H2241">
        <f>'Funding Import'!H2243</f>
        <v>15437</v>
      </c>
      <c r="I2241" s="139"/>
    </row>
    <row r="2242" spans="1:9" ht="15" x14ac:dyDescent="0.2">
      <c r="A2242" s="191" t="str">
        <f t="shared" ref="A2242:A2305" si="70">MID(D2242,5,4)</f>
        <v>1870</v>
      </c>
      <c r="B2242" s="191"/>
      <c r="C2242" s="191" t="str">
        <f t="shared" ref="C2242:C2305" si="71">A2242&amp;E2242</f>
        <v>18700018</v>
      </c>
      <c r="D2242" t="str">
        <f>'Funding Import'!A2244</f>
        <v>RB051870: ST GEORGE'S PRIMARY SCH &amp; NURS</v>
      </c>
      <c r="E2242" t="str">
        <f>MID('Funding Import'!B2244,2,4)</f>
        <v>0018</v>
      </c>
      <c r="F2242" t="str">
        <f>MID('Funding Import'!B2244,8,50)</f>
        <v>ADDITIONAL GRANT INCOME</v>
      </c>
      <c r="G2242" t="str">
        <f>'Funding Import'!I2244</f>
        <v>Spreadsheet B 399769 20981730 UIFSM JULY21 UIFSM 21 ES085 RM0124 UIFSM JULY21 UIFSM 21</v>
      </c>
      <c r="H2242">
        <f>'Funding Import'!H2244</f>
        <v>49647</v>
      </c>
      <c r="I2242" s="139"/>
    </row>
    <row r="2243" spans="1:9" ht="15" x14ac:dyDescent="0.2">
      <c r="A2243" s="191" t="str">
        <f t="shared" si="70"/>
        <v>1870</v>
      </c>
      <c r="B2243" s="191"/>
      <c r="C2243" s="191" t="str">
        <f t="shared" si="71"/>
        <v>18700018</v>
      </c>
      <c r="D2243" t="str">
        <f>'Funding Import'!A2245</f>
        <v>RB051870: ST GEORGE'S PRIMARY SCH &amp; NURS</v>
      </c>
      <c r="E2243" t="str">
        <f>MID('Funding Import'!B2245,2,4)</f>
        <v>0018</v>
      </c>
      <c r="F2243" t="str">
        <f>MID('Funding Import'!B2245,8,50)</f>
        <v>ADDITIONAL GRANT INCOME</v>
      </c>
      <c r="G2243" t="str">
        <f>'Funding Import'!I2245</f>
        <v>DL 8673 PE GRANT OCT21 0018PE</v>
      </c>
      <c r="H2243">
        <f>'Funding Import'!H2245</f>
        <v>12291</v>
      </c>
      <c r="I2243" s="139"/>
    </row>
    <row r="2244" spans="1:9" ht="15" x14ac:dyDescent="0.2">
      <c r="A2244" s="191" t="str">
        <f t="shared" si="70"/>
        <v>1870</v>
      </c>
      <c r="B2244" s="191"/>
      <c r="C2244" s="191" t="str">
        <f t="shared" si="71"/>
        <v>18700026</v>
      </c>
      <c r="D2244" t="str">
        <f>'Funding Import'!A2246</f>
        <v>RB051870: ST GEORGE'S PRIMARY SCH &amp; NURS</v>
      </c>
      <c r="E2244" t="str">
        <f>MID('Funding Import'!B2246,2,4)</f>
        <v>0026</v>
      </c>
      <c r="F2244" t="str">
        <f>MID('Funding Import'!B2246,8,50)</f>
        <v>NOTIONAL SEN FUNDING</v>
      </c>
      <c r="G2244" t="str">
        <f>'Funding Import'!I2246</f>
        <v>Spreadsheet B 391732 20639856 ES012 MK0514 10026 NOTIONAL SEN ES012 MK0514 10026 NOTIONAL SEN</v>
      </c>
      <c r="H2244">
        <f>'Funding Import'!H2246</f>
        <v>459399</v>
      </c>
      <c r="I2244" s="139"/>
    </row>
    <row r="2245" spans="1:9" ht="15" x14ac:dyDescent="0.2">
      <c r="A2245" s="191" t="str">
        <f t="shared" si="70"/>
        <v>1872</v>
      </c>
      <c r="B2245" s="191"/>
      <c r="C2245" s="191" t="str">
        <f t="shared" si="71"/>
        <v>18720003</v>
      </c>
      <c r="D2245" t="str">
        <f>'Funding Import'!A2247</f>
        <v>RB051872: ST GEORGE'S INFANT SCH&amp;NURSEY</v>
      </c>
      <c r="E2245" t="str">
        <f>MID('Funding Import'!B2247,2,4)</f>
        <v>0003</v>
      </c>
      <c r="F2245" t="str">
        <f>MID('Funding Import'!B2247,8,50)</f>
        <v>BROUGHT FORWARD</v>
      </c>
      <c r="G2245" t="str">
        <f>'Funding Import'!I2247</f>
        <v>Spreadsheet B 394797 20778211 ES055 MK0568 10003 OPENING BALANCES ES055 MK0568 10003 OPENING BALANCES</v>
      </c>
      <c r="H2245">
        <f>'Funding Import'!H2247</f>
        <v>282023.96000000002</v>
      </c>
      <c r="I2245" s="139"/>
    </row>
    <row r="2246" spans="1:9" ht="15" x14ac:dyDescent="0.2">
      <c r="A2246" s="191" t="str">
        <f t="shared" si="70"/>
        <v>1876</v>
      </c>
      <c r="B2246" s="191"/>
      <c r="C2246" s="191" t="str">
        <f t="shared" si="71"/>
        <v>18760001</v>
      </c>
      <c r="D2246" t="str">
        <f>'Funding Import'!A2248</f>
        <v>RB051876: ST JOHN'S COE (VC) PRIM -COLCH</v>
      </c>
      <c r="E2246" t="str">
        <f>MID('Funding Import'!B2248,2,4)</f>
        <v>0001</v>
      </c>
      <c r="F2246" t="str">
        <f>MID('Funding Import'!B2248,8,50)</f>
        <v>FORMULA FUNDED (EXCL RATES)</v>
      </c>
      <c r="G2246" t="str">
        <f>'Funding Import'!I2248</f>
        <v>Spreadsheet B 391145 20630885 ES006 MK0508 10001 FORMULA FUNDED ES006 MK0508 10001 FORMULA FUNDED</v>
      </c>
      <c r="H2246">
        <f>'Funding Import'!H2248</f>
        <v>889579</v>
      </c>
      <c r="I2246" s="139"/>
    </row>
    <row r="2247" spans="1:9" ht="15" x14ac:dyDescent="0.2">
      <c r="A2247" s="191" t="str">
        <f t="shared" si="70"/>
        <v>1876</v>
      </c>
      <c r="B2247" s="191"/>
      <c r="C2247" s="191" t="str">
        <f t="shared" si="71"/>
        <v>18760002</v>
      </c>
      <c r="D2247" t="str">
        <f>'Funding Import'!A2249</f>
        <v>RB051876: ST JOHN'S COE (VC) PRIM -COLCH</v>
      </c>
      <c r="E2247" t="str">
        <f>MID('Funding Import'!B2249,2,4)</f>
        <v>0002</v>
      </c>
      <c r="F2247" t="str">
        <f>MID('Funding Import'!B2249,8,50)</f>
        <v>RATES</v>
      </c>
      <c r="G2247" t="str">
        <f>'Funding Import'!I2249</f>
        <v>Spreadsheet B 391137 20630756 ES007 MK0509 10002 RATES ES007 MK0509 10002 RATES</v>
      </c>
      <c r="H2247">
        <f>'Funding Import'!H2249</f>
        <v>11848</v>
      </c>
      <c r="I2247" s="139"/>
    </row>
    <row r="2248" spans="1:9" ht="15" x14ac:dyDescent="0.2">
      <c r="A2248" s="191" t="str">
        <f t="shared" si="70"/>
        <v>1876</v>
      </c>
      <c r="B2248" s="191"/>
      <c r="C2248" s="191" t="str">
        <f t="shared" si="71"/>
        <v>18760003</v>
      </c>
      <c r="D2248" t="str">
        <f>'Funding Import'!A2250</f>
        <v>RB051876: ST JOHN'S COE (VC) PRIM -COLCH</v>
      </c>
      <c r="E2248" t="str">
        <f>MID('Funding Import'!B2250,2,4)</f>
        <v>0003</v>
      </c>
      <c r="F2248" t="str">
        <f>MID('Funding Import'!B2250,8,50)</f>
        <v>BROUGHT FORWARD</v>
      </c>
      <c r="G2248" t="str">
        <f>'Funding Import'!I2250</f>
        <v>Spreadsheet B 394797 20778211 ES055 MK0568 10003 OPENING BALANCES ES055 MK0568 10003 OPENING BALANCES</v>
      </c>
      <c r="H2248">
        <f>'Funding Import'!H2250</f>
        <v>329022.34000000003</v>
      </c>
      <c r="I2248" s="139"/>
    </row>
    <row r="2249" spans="1:9" ht="15" x14ac:dyDescent="0.2">
      <c r="A2249" s="191" t="str">
        <f t="shared" si="70"/>
        <v>1876</v>
      </c>
      <c r="B2249" s="191"/>
      <c r="C2249" s="191" t="str">
        <f t="shared" si="71"/>
        <v>18760004</v>
      </c>
      <c r="D2249" t="str">
        <f>'Funding Import'!A2251</f>
        <v>RB051876: ST JOHN'S COE (VC) PRIM -COLCH</v>
      </c>
      <c r="E2249" t="str">
        <f>MID('Funding Import'!B2251,2,4)</f>
        <v>0004</v>
      </c>
      <c r="F2249" t="str">
        <f>MID('Funding Import'!B2251,8,50)</f>
        <v>STATEMENTED SEN</v>
      </c>
      <c r="G2249" t="str">
        <f>'Funding Import'!I2251</f>
        <v>Spreadsheet B 391144 20630818 ES009 MK0511 10004 EHCP ES009 MK0511 10004 EHCP</v>
      </c>
      <c r="H2249">
        <f>'Funding Import'!H2251</f>
        <v>8187</v>
      </c>
      <c r="I2249" s="139"/>
    </row>
    <row r="2250" spans="1:9" ht="15" x14ac:dyDescent="0.2">
      <c r="A2250" s="191" t="str">
        <f t="shared" si="70"/>
        <v>1876</v>
      </c>
      <c r="B2250" s="191"/>
      <c r="C2250" s="191" t="str">
        <f t="shared" si="71"/>
        <v>18760004</v>
      </c>
      <c r="D2250" t="str">
        <f>'Funding Import'!A2252</f>
        <v>RB051876: ST JOHN'S COE (VC) PRIM -COLCH</v>
      </c>
      <c r="E2250" t="str">
        <f>MID('Funding Import'!B2252,2,4)</f>
        <v>0004</v>
      </c>
      <c r="F2250" t="str">
        <f>MID('Funding Import'!B2252,8,50)</f>
        <v>STATEMENTED SEN</v>
      </c>
      <c r="G2250" t="str">
        <f>'Funding Import'!I2252</f>
        <v>Spreadsheet B 401820 21143763 ES099 MK0707 SEN TOP-UP SUM2 SUM-21 ES099 MK0707 SEN TOP-UP SUM2 SUM-21</v>
      </c>
      <c r="H2250">
        <f>'Funding Import'!H2252</f>
        <v>1062</v>
      </c>
      <c r="I2250" s="139"/>
    </row>
    <row r="2251" spans="1:9" ht="15" x14ac:dyDescent="0.2">
      <c r="A2251" s="191" t="str">
        <f t="shared" si="70"/>
        <v>1876</v>
      </c>
      <c r="B2251" s="191"/>
      <c r="C2251" s="191" t="str">
        <f t="shared" si="71"/>
        <v>18760004</v>
      </c>
      <c r="D2251" t="str">
        <f>'Funding Import'!A2253</f>
        <v>RB051876: ST JOHN'S COE (VC) PRIM -COLCH</v>
      </c>
      <c r="E2251" t="str">
        <f>MID('Funding Import'!B2253,2,4)</f>
        <v>0004</v>
      </c>
      <c r="F2251" t="str">
        <f>MID('Funding Import'!B2253,8,50)</f>
        <v>STATEMENTED SEN</v>
      </c>
      <c r="G2251" t="str">
        <f>'Funding Import'!I2253</f>
        <v>DL 8688 SEN TOP-UP AUT1 AUT-21</v>
      </c>
      <c r="H2251">
        <f>'Funding Import'!H2253</f>
        <v>2202</v>
      </c>
      <c r="I2251" s="139"/>
    </row>
    <row r="2252" spans="1:9" ht="15" x14ac:dyDescent="0.2">
      <c r="A2252" s="191" t="str">
        <f t="shared" si="70"/>
        <v>1876</v>
      </c>
      <c r="B2252" s="191"/>
      <c r="C2252" s="191" t="str">
        <f t="shared" si="71"/>
        <v>18760006</v>
      </c>
      <c r="D2252" t="str">
        <f>'Funding Import'!A2254</f>
        <v>RB051876: ST JOHN'S COE (VC) PRIM -COLCH</v>
      </c>
      <c r="E2252" t="str">
        <f>MID('Funding Import'!B2254,2,4)</f>
        <v>0006</v>
      </c>
      <c r="F2252" t="str">
        <f>MID('Funding Import'!B2254,8,50)</f>
        <v>EXCEPTIONAL COVID COST GRANT</v>
      </c>
      <c r="G2252" t="str">
        <f>'Funding Import'!I2254</f>
        <v>Spreadsheet B 398804 20920024 ES065 DP0556 COVIDEMERGENCY COVIDEM ES065 DP0556 COVIDEMERGENCY COVIDEM</v>
      </c>
      <c r="H2252">
        <f>'Funding Import'!H2254</f>
        <v>7930</v>
      </c>
      <c r="I2252" s="139"/>
    </row>
    <row r="2253" spans="1:9" ht="15" x14ac:dyDescent="0.2">
      <c r="A2253" s="191" t="str">
        <f t="shared" si="70"/>
        <v>1876</v>
      </c>
      <c r="B2253" s="191"/>
      <c r="C2253" s="191" t="str">
        <f t="shared" si="71"/>
        <v>18760006</v>
      </c>
      <c r="D2253" t="str">
        <f>'Funding Import'!A2255</f>
        <v>RB051876: ST JOHN'S COE (VC) PRIM -COLCH</v>
      </c>
      <c r="E2253" t="str">
        <f>MID('Funding Import'!B2255,2,4)</f>
        <v>0006</v>
      </c>
      <c r="F2253" t="str">
        <f>MID('Funding Import'!B2255,8,50)</f>
        <v>EXCEPTIONAL COVID COST GRANT</v>
      </c>
      <c r="G2253" t="str">
        <f>'Funding Import'!I2255</f>
        <v>Spreadsheet B 399778 20982606 Movement from code '0006 to '0012 covid  emergency recode ES089 RM0128 Covid emergency recode</v>
      </c>
      <c r="H2253">
        <f>'Funding Import'!H2255</f>
        <v>-7930</v>
      </c>
      <c r="I2253" s="139"/>
    </row>
    <row r="2254" spans="1:9" ht="15" x14ac:dyDescent="0.2">
      <c r="A2254" s="191" t="str">
        <f t="shared" si="70"/>
        <v>1876</v>
      </c>
      <c r="B2254" s="191"/>
      <c r="C2254" s="191" t="str">
        <f t="shared" si="71"/>
        <v>18760012</v>
      </c>
      <c r="D2254" t="str">
        <f>'Funding Import'!A2256</f>
        <v>RB051876: ST JOHN'S COE (VC) PRIM -COLCH</v>
      </c>
      <c r="E2254" t="str">
        <f>MID('Funding Import'!B2256,2,4)</f>
        <v>0012</v>
      </c>
      <c r="F2254" t="str">
        <f>MID('Funding Import'!B2256,8,50)</f>
        <v>COVID CATCH UP</v>
      </c>
      <c r="G2254" t="str">
        <f>'Funding Import'!I2256</f>
        <v>Spreadsheet B 399778 20982606 Movement from code '0006 to '0012 covid  emergency recode ES089 RM0128 Covid emergency recode</v>
      </c>
      <c r="H2254">
        <f>'Funding Import'!H2256</f>
        <v>7930</v>
      </c>
      <c r="I2254" s="139"/>
    </row>
    <row r="2255" spans="1:9" ht="15" x14ac:dyDescent="0.2">
      <c r="A2255" s="191" t="str">
        <f t="shared" si="70"/>
        <v>1876</v>
      </c>
      <c r="B2255" s="191"/>
      <c r="C2255" s="191" t="str">
        <f t="shared" si="71"/>
        <v>18760012</v>
      </c>
      <c r="D2255" t="str">
        <f>'Funding Import'!A2257</f>
        <v>RB051876: ST JOHN'S COE (VC) PRIM -COLCH</v>
      </c>
      <c r="E2255" t="str">
        <f>MID('Funding Import'!B2257,2,4)</f>
        <v>0012</v>
      </c>
      <c r="F2255" t="str">
        <f>MID('Funding Import'!B2257,8,50)</f>
        <v>COVID CATCH UP</v>
      </c>
      <c r="G2255" t="str">
        <f>'Funding Import'!I2257</f>
        <v>DL 8645 0012recoveryc 0012RPG</v>
      </c>
      <c r="H2255">
        <f>'Funding Import'!H2257</f>
        <v>1631.25</v>
      </c>
      <c r="I2255" s="139"/>
    </row>
    <row r="2256" spans="1:9" ht="15" x14ac:dyDescent="0.2">
      <c r="A2256" s="191" t="str">
        <f t="shared" si="70"/>
        <v>1876</v>
      </c>
      <c r="B2256" s="191"/>
      <c r="C2256" s="191" t="str">
        <f t="shared" si="71"/>
        <v>18760012</v>
      </c>
      <c r="D2256" t="str">
        <f>'Funding Import'!A2258</f>
        <v>RB051876: ST JOHN'S COE (VC) PRIM -COLCH</v>
      </c>
      <c r="E2256" t="str">
        <f>MID('Funding Import'!B2258,2,4)</f>
        <v>0012</v>
      </c>
      <c r="F2256" t="str">
        <f>MID('Funding Import'!B2258,8,50)</f>
        <v>COVID CATCH UP</v>
      </c>
      <c r="G2256" t="str">
        <f>'Funding Import'!I2258</f>
        <v>DL 8656 0012schoolled 0012SLT</v>
      </c>
      <c r="H2256">
        <f>'Funding Import'!H2258</f>
        <v>1476.56</v>
      </c>
      <c r="I2256" s="139"/>
    </row>
    <row r="2257" spans="1:9" ht="15" x14ac:dyDescent="0.2">
      <c r="A2257" s="191" t="str">
        <f t="shared" si="70"/>
        <v>1876</v>
      </c>
      <c r="B2257" s="191"/>
      <c r="C2257" s="191" t="str">
        <f t="shared" si="71"/>
        <v>18760014</v>
      </c>
      <c r="D2257" t="str">
        <f>'Funding Import'!A2259</f>
        <v>RB051876: ST JOHN'S COE (VC) PRIM -COLCH</v>
      </c>
      <c r="E2257" t="str">
        <f>MID('Funding Import'!B2259,2,4)</f>
        <v>0014</v>
      </c>
      <c r="F2257" t="str">
        <f>MID('Funding Import'!B2259,8,50)</f>
        <v>PUPIL PREMIUM</v>
      </c>
      <c r="G2257" t="str">
        <f>'Funding Import'!I2259</f>
        <v>Spreadsheet B 400831 21077861 ES093 DP0593 SUMMER21PPG SUM21PPG ES093 DP0593 SUMMER21PPG SUM21PPG</v>
      </c>
      <c r="H2257">
        <f>'Funding Import'!H2259</f>
        <v>26598</v>
      </c>
      <c r="I2257" s="139"/>
    </row>
    <row r="2258" spans="1:9" ht="15" x14ac:dyDescent="0.2">
      <c r="A2258" s="191" t="str">
        <f t="shared" si="70"/>
        <v>1876</v>
      </c>
      <c r="B2258" s="191"/>
      <c r="C2258" s="191" t="str">
        <f t="shared" si="71"/>
        <v>18760014</v>
      </c>
      <c r="D2258" t="str">
        <f>'Funding Import'!A2260</f>
        <v>RB051876: ST JOHN'S COE (VC) PRIM -COLCH</v>
      </c>
      <c r="E2258" t="str">
        <f>MID('Funding Import'!B2260,2,4)</f>
        <v>0014</v>
      </c>
      <c r="F2258" t="str">
        <f>MID('Funding Import'!B2260,8,50)</f>
        <v>PUPIL PREMIUM</v>
      </c>
      <c r="G2258" t="str">
        <f>'Funding Import'!I2260</f>
        <v>DL 8701 0014 Pupil Premium Autumn Term 2021</v>
      </c>
      <c r="H2258">
        <f>'Funding Import'!H2260</f>
        <v>21278</v>
      </c>
      <c r="I2258" s="139"/>
    </row>
    <row r="2259" spans="1:9" ht="15" x14ac:dyDescent="0.2">
      <c r="A2259" s="191" t="str">
        <f t="shared" si="70"/>
        <v>1876</v>
      </c>
      <c r="B2259" s="191"/>
      <c r="C2259" s="191" t="str">
        <f t="shared" si="71"/>
        <v>18760018</v>
      </c>
      <c r="D2259" t="str">
        <f>'Funding Import'!A2261</f>
        <v>RB051876: ST JOHN'S COE (VC) PRIM -COLCH</v>
      </c>
      <c r="E2259" t="str">
        <f>MID('Funding Import'!B2261,2,4)</f>
        <v>0018</v>
      </c>
      <c r="F2259" t="str">
        <f>MID('Funding Import'!B2261,8,50)</f>
        <v>ADDITIONAL GRANT INCOME</v>
      </c>
      <c r="G2259" t="str">
        <f>'Funding Import'!I2261</f>
        <v>Spreadsheet B 393531 20728061 ES032 RM0087 PE GRANT APR 21 ES032 RM0087 PE GRANT APR 21</v>
      </c>
      <c r="H2259">
        <f>'Funding Import'!H2261</f>
        <v>7546</v>
      </c>
      <c r="I2259" s="139"/>
    </row>
    <row r="2260" spans="1:9" ht="15" x14ac:dyDescent="0.2">
      <c r="A2260" s="191" t="str">
        <f t="shared" si="70"/>
        <v>1876</v>
      </c>
      <c r="B2260" s="191"/>
      <c r="C2260" s="191" t="str">
        <f t="shared" si="71"/>
        <v>18760018</v>
      </c>
      <c r="D2260" t="str">
        <f>'Funding Import'!A2262</f>
        <v>RB051876: ST JOHN'S COE (VC) PRIM -COLCH</v>
      </c>
      <c r="E2260" t="str">
        <f>MID('Funding Import'!B2262,2,4)</f>
        <v>0018</v>
      </c>
      <c r="F2260" t="str">
        <f>MID('Funding Import'!B2262,8,50)</f>
        <v>ADDITIONAL GRANT INCOME</v>
      </c>
      <c r="G2260" t="str">
        <f>'Funding Import'!I2262</f>
        <v>Spreadsheet B 399769 20981730 UIFSM JULY21 UIFSM 21 ES085 RM0124 UIFSM JULY21 UIFSM 21</v>
      </c>
      <c r="H2260">
        <f>'Funding Import'!H2262</f>
        <v>24620</v>
      </c>
      <c r="I2260" s="139"/>
    </row>
    <row r="2261" spans="1:9" ht="15" x14ac:dyDescent="0.2">
      <c r="A2261" s="191" t="str">
        <f t="shared" si="70"/>
        <v>1876</v>
      </c>
      <c r="B2261" s="191"/>
      <c r="C2261" s="191" t="str">
        <f t="shared" si="71"/>
        <v>18760018</v>
      </c>
      <c r="D2261" t="str">
        <f>'Funding Import'!A2263</f>
        <v>RB051876: ST JOHN'S COE (VC) PRIM -COLCH</v>
      </c>
      <c r="E2261" t="str">
        <f>MID('Funding Import'!B2263,2,4)</f>
        <v>0018</v>
      </c>
      <c r="F2261" t="str">
        <f>MID('Funding Import'!B2263,8,50)</f>
        <v>ADDITIONAL GRANT INCOME</v>
      </c>
      <c r="G2261" t="str">
        <f>'Funding Import'!I2263</f>
        <v>DL 8673 PE GRANT OCT21 0018PE</v>
      </c>
      <c r="H2261">
        <f>'Funding Import'!H2263</f>
        <v>10523</v>
      </c>
      <c r="I2261" s="139"/>
    </row>
    <row r="2262" spans="1:9" ht="15" x14ac:dyDescent="0.2">
      <c r="A2262" s="191" t="str">
        <f t="shared" si="70"/>
        <v>1876</v>
      </c>
      <c r="B2262" s="191"/>
      <c r="C2262" s="191" t="str">
        <f t="shared" si="71"/>
        <v>18760026</v>
      </c>
      <c r="D2262" t="str">
        <f>'Funding Import'!A2264</f>
        <v>RB051876: ST JOHN'S COE (VC) PRIM -COLCH</v>
      </c>
      <c r="E2262" t="str">
        <f>MID('Funding Import'!B2264,2,4)</f>
        <v>0026</v>
      </c>
      <c r="F2262" t="str">
        <f>MID('Funding Import'!B2264,8,50)</f>
        <v>NOTIONAL SEN FUNDING</v>
      </c>
      <c r="G2262" t="str">
        <f>'Funding Import'!I2264</f>
        <v>Spreadsheet B 391732 20639856 ES012 MK0514 10026 NOTIONAL SEN ES012 MK0514 10026 NOTIONAL SEN</v>
      </c>
      <c r="H2262">
        <f>'Funding Import'!H2264</f>
        <v>95979</v>
      </c>
      <c r="I2262" s="139"/>
    </row>
    <row r="2263" spans="1:9" ht="15" x14ac:dyDescent="0.2">
      <c r="A2263" s="191" t="str">
        <f t="shared" si="70"/>
        <v>1878</v>
      </c>
      <c r="B2263" s="191"/>
      <c r="C2263" s="191" t="str">
        <f t="shared" si="71"/>
        <v>18780001</v>
      </c>
      <c r="D2263" t="str">
        <f>'Funding Import'!A2265</f>
        <v>RB051878: ST JOHN'S GREEN PRIMARY SCHOOL</v>
      </c>
      <c r="E2263" t="str">
        <f>MID('Funding Import'!B2265,2,4)</f>
        <v>0001</v>
      </c>
      <c r="F2263" t="str">
        <f>MID('Funding Import'!B2265,8,50)</f>
        <v>FORMULA FUNDED (EXCL RATES)</v>
      </c>
      <c r="G2263" t="str">
        <f>'Funding Import'!I2265</f>
        <v>Spreadsheet B 391145 20630885 ES006 MK0508 10001 FORMULA FUNDED ES006 MK0508 10001 FORMULA FUNDED</v>
      </c>
      <c r="H2263">
        <f>'Funding Import'!H2265</f>
        <v>2244934</v>
      </c>
      <c r="I2263" s="139"/>
    </row>
    <row r="2264" spans="1:9" ht="15" x14ac:dyDescent="0.2">
      <c r="A2264" s="191" t="str">
        <f t="shared" si="70"/>
        <v>1878</v>
      </c>
      <c r="B2264" s="191"/>
      <c r="C2264" s="191" t="str">
        <f t="shared" si="71"/>
        <v>18780002</v>
      </c>
      <c r="D2264" t="str">
        <f>'Funding Import'!A2266</f>
        <v>RB051878: ST JOHN'S GREEN PRIMARY SCHOOL</v>
      </c>
      <c r="E2264" t="str">
        <f>MID('Funding Import'!B2266,2,4)</f>
        <v>0002</v>
      </c>
      <c r="F2264" t="str">
        <f>MID('Funding Import'!B2266,8,50)</f>
        <v>RATES</v>
      </c>
      <c r="G2264" t="str">
        <f>'Funding Import'!I2266</f>
        <v>Spreadsheet B 391137 20630756 ES007 MK0509 10002 RATES ES007 MK0509 10002 RATES</v>
      </c>
      <c r="H2264">
        <f>'Funding Import'!H2266</f>
        <v>71845</v>
      </c>
      <c r="I2264" s="139"/>
    </row>
    <row r="2265" spans="1:9" ht="15" x14ac:dyDescent="0.2">
      <c r="A2265" s="191" t="str">
        <f t="shared" si="70"/>
        <v>1878</v>
      </c>
      <c r="B2265" s="191"/>
      <c r="C2265" s="191" t="str">
        <f t="shared" si="71"/>
        <v>18780003</v>
      </c>
      <c r="D2265" t="str">
        <f>'Funding Import'!A2267</f>
        <v>RB051878: ST JOHN'S GREEN PRIMARY SCHOOL</v>
      </c>
      <c r="E2265" t="str">
        <f>MID('Funding Import'!B2267,2,4)</f>
        <v>0003</v>
      </c>
      <c r="F2265" t="str">
        <f>MID('Funding Import'!B2267,8,50)</f>
        <v>BROUGHT FORWARD</v>
      </c>
      <c r="G2265" t="str">
        <f>'Funding Import'!I2267</f>
        <v>Spreadsheet B 394797 20778211 ES055 MK0568 10003 OPENING BALANCES ES055 MK0568 10003 OPENING BALANCES</v>
      </c>
      <c r="H2265">
        <f>'Funding Import'!H2267</f>
        <v>207765.33</v>
      </c>
      <c r="I2265" s="139"/>
    </row>
    <row r="2266" spans="1:9" ht="15" x14ac:dyDescent="0.2">
      <c r="A2266" s="191" t="str">
        <f t="shared" si="70"/>
        <v>1878</v>
      </c>
      <c r="B2266" s="191"/>
      <c r="C2266" s="191" t="str">
        <f t="shared" si="71"/>
        <v>18780004</v>
      </c>
      <c r="D2266" t="str">
        <f>'Funding Import'!A2268</f>
        <v>RB051878: ST JOHN'S GREEN PRIMARY SCHOOL</v>
      </c>
      <c r="E2266" t="str">
        <f>MID('Funding Import'!B2268,2,4)</f>
        <v>0004</v>
      </c>
      <c r="F2266" t="str">
        <f>MID('Funding Import'!B2268,8,50)</f>
        <v>STATEMENTED SEN</v>
      </c>
      <c r="G2266" t="str">
        <f>'Funding Import'!I2268</f>
        <v>Spreadsheet B 391144 20630818 ES009 MK0511 10004 EHCP ES009 MK0511 10004 EHCP</v>
      </c>
      <c r="H2266">
        <f>'Funding Import'!H2268</f>
        <v>60310</v>
      </c>
      <c r="I2266" s="139"/>
    </row>
    <row r="2267" spans="1:9" ht="15" x14ac:dyDescent="0.2">
      <c r="A2267" s="191" t="str">
        <f t="shared" si="70"/>
        <v>1878</v>
      </c>
      <c r="B2267" s="191"/>
      <c r="C2267" s="191" t="str">
        <f t="shared" si="71"/>
        <v>18780004</v>
      </c>
      <c r="D2267" t="str">
        <f>'Funding Import'!A2269</f>
        <v>RB051878: ST JOHN'S GREEN PRIMARY SCHOOL</v>
      </c>
      <c r="E2267" t="str">
        <f>MID('Funding Import'!B2269,2,4)</f>
        <v>0004</v>
      </c>
      <c r="F2267" t="str">
        <f>MID('Funding Import'!B2269,8,50)</f>
        <v>STATEMENTED SEN</v>
      </c>
      <c r="G2267" t="str">
        <f>'Funding Import'!I2269</f>
        <v>Spreadsheet B 394845 20782782 ES043 DP0533 SEN TOP-UP SUM1 SUM-21 ES043 DP0533 SEN TOP-UP SUM1 SUM-21</v>
      </c>
      <c r="H2267">
        <f>'Funding Import'!H2269</f>
        <v>266</v>
      </c>
      <c r="I2267" s="139"/>
    </row>
    <row r="2268" spans="1:9" ht="15" x14ac:dyDescent="0.2">
      <c r="A2268" s="191" t="str">
        <f t="shared" si="70"/>
        <v>1878</v>
      </c>
      <c r="B2268" s="191"/>
      <c r="C2268" s="191" t="str">
        <f t="shared" si="71"/>
        <v>18780004</v>
      </c>
      <c r="D2268" t="str">
        <f>'Funding Import'!A2270</f>
        <v>RB051878: ST JOHN'S GREEN PRIMARY SCHOOL</v>
      </c>
      <c r="E2268" t="str">
        <f>MID('Funding Import'!B2270,2,4)</f>
        <v>0004</v>
      </c>
      <c r="F2268" t="str">
        <f>MID('Funding Import'!B2270,8,50)</f>
        <v>STATEMENTED SEN</v>
      </c>
      <c r="G2268" t="str">
        <f>'Funding Import'!I2270</f>
        <v>DL 8688 SEN TOP-UP AUT1 AUT-21</v>
      </c>
      <c r="H2268">
        <f>'Funding Import'!H2270</f>
        <v>4155</v>
      </c>
      <c r="I2268" s="139"/>
    </row>
    <row r="2269" spans="1:9" ht="15" x14ac:dyDescent="0.2">
      <c r="A2269" s="191" t="str">
        <f t="shared" si="70"/>
        <v>1878</v>
      </c>
      <c r="B2269" s="191"/>
      <c r="C2269" s="191" t="str">
        <f t="shared" si="71"/>
        <v>18780006</v>
      </c>
      <c r="D2269" t="str">
        <f>'Funding Import'!A2271</f>
        <v>RB051878: ST JOHN'S GREEN PRIMARY SCHOOL</v>
      </c>
      <c r="E2269" t="str">
        <f>MID('Funding Import'!B2271,2,4)</f>
        <v>0006</v>
      </c>
      <c r="F2269" t="str">
        <f>MID('Funding Import'!B2271,8,50)</f>
        <v>EXCEPTIONAL COVID COST GRANT</v>
      </c>
      <c r="G2269" t="str">
        <f>'Funding Import'!I2271</f>
        <v>Spreadsheet B 398804 20920024 ES065 DP0556 COVIDEMERGENCY COVIDEM ES065 DP0556 COVIDEMERGENCY COVIDEM</v>
      </c>
      <c r="H2269">
        <f>'Funding Import'!H2271</f>
        <v>20600</v>
      </c>
      <c r="I2269" s="139"/>
    </row>
    <row r="2270" spans="1:9" ht="15" x14ac:dyDescent="0.2">
      <c r="A2270" s="191" t="str">
        <f t="shared" si="70"/>
        <v>1878</v>
      </c>
      <c r="B2270" s="191"/>
      <c r="C2270" s="191" t="str">
        <f t="shared" si="71"/>
        <v>18780006</v>
      </c>
      <c r="D2270" t="str">
        <f>'Funding Import'!A2272</f>
        <v>RB051878: ST JOHN'S GREEN PRIMARY SCHOOL</v>
      </c>
      <c r="E2270" t="str">
        <f>MID('Funding Import'!B2272,2,4)</f>
        <v>0006</v>
      </c>
      <c r="F2270" t="str">
        <f>MID('Funding Import'!B2272,8,50)</f>
        <v>EXCEPTIONAL COVID COST GRANT</v>
      </c>
      <c r="G2270" t="str">
        <f>'Funding Import'!I2272</f>
        <v>Spreadsheet B 399778 20982606 Movement from code '0006 to '0012 covid  emergency recode ES089 RM0128 Covid emergency recode</v>
      </c>
      <c r="H2270">
        <f>'Funding Import'!H2272</f>
        <v>-20600</v>
      </c>
      <c r="I2270" s="139"/>
    </row>
    <row r="2271" spans="1:9" ht="15" x14ac:dyDescent="0.2">
      <c r="A2271" s="191" t="str">
        <f t="shared" si="70"/>
        <v>1878</v>
      </c>
      <c r="B2271" s="191"/>
      <c r="C2271" s="191" t="str">
        <f t="shared" si="71"/>
        <v>18780012</v>
      </c>
      <c r="D2271" t="str">
        <f>'Funding Import'!A2273</f>
        <v>RB051878: ST JOHN'S GREEN PRIMARY SCHOOL</v>
      </c>
      <c r="E2271" t="str">
        <f>MID('Funding Import'!B2273,2,4)</f>
        <v>0012</v>
      </c>
      <c r="F2271" t="str">
        <f>MID('Funding Import'!B2273,8,50)</f>
        <v>COVID CATCH UP</v>
      </c>
      <c r="G2271" t="str">
        <f>'Funding Import'!I2273</f>
        <v>Spreadsheet B 399778 20982606 Movement from code '0006 to '0012 covid  emergency recode ES089 RM0128 Covid emergency recode</v>
      </c>
      <c r="H2271">
        <f>'Funding Import'!H2273</f>
        <v>20600</v>
      </c>
      <c r="I2271" s="139"/>
    </row>
    <row r="2272" spans="1:9" ht="15" x14ac:dyDescent="0.2">
      <c r="A2272" s="191" t="str">
        <f t="shared" si="70"/>
        <v>1878</v>
      </c>
      <c r="B2272" s="191"/>
      <c r="C2272" s="191" t="str">
        <f t="shared" si="71"/>
        <v>18780012</v>
      </c>
      <c r="D2272" t="str">
        <f>'Funding Import'!A2274</f>
        <v>RB051878: ST JOHN'S GREEN PRIMARY SCHOOL</v>
      </c>
      <c r="E2272" t="str">
        <f>MID('Funding Import'!B2274,2,4)</f>
        <v>0012</v>
      </c>
      <c r="F2272" t="str">
        <f>MID('Funding Import'!B2274,8,50)</f>
        <v>COVID CATCH UP</v>
      </c>
      <c r="G2272" t="str">
        <f>'Funding Import'!I2274</f>
        <v>DL 8645 0012recoveryc 0012RPG</v>
      </c>
      <c r="H2272">
        <f>'Funding Import'!H2274</f>
        <v>5220</v>
      </c>
      <c r="I2272" s="139"/>
    </row>
    <row r="2273" spans="1:9" ht="15" x14ac:dyDescent="0.2">
      <c r="A2273" s="191" t="str">
        <f t="shared" si="70"/>
        <v>1878</v>
      </c>
      <c r="B2273" s="191"/>
      <c r="C2273" s="191" t="str">
        <f t="shared" si="71"/>
        <v>18780012</v>
      </c>
      <c r="D2273" t="str">
        <f>'Funding Import'!A2275</f>
        <v>RB051878: ST JOHN'S GREEN PRIMARY SCHOOL</v>
      </c>
      <c r="E2273" t="str">
        <f>MID('Funding Import'!B2275,2,4)</f>
        <v>0012</v>
      </c>
      <c r="F2273" t="str">
        <f>MID('Funding Import'!B2275,8,50)</f>
        <v>COVID CATCH UP</v>
      </c>
      <c r="G2273" t="str">
        <f>'Funding Import'!I2275</f>
        <v>DL 8656 0012schoolled 0012SLT</v>
      </c>
      <c r="H2273">
        <f>'Funding Import'!H2275</f>
        <v>4665.9399999999996</v>
      </c>
      <c r="I2273" s="139"/>
    </row>
    <row r="2274" spans="1:9" ht="15" x14ac:dyDescent="0.2">
      <c r="A2274" s="191" t="str">
        <f t="shared" si="70"/>
        <v>1878</v>
      </c>
      <c r="B2274" s="191"/>
      <c r="C2274" s="191" t="str">
        <f t="shared" si="71"/>
        <v>18780014</v>
      </c>
      <c r="D2274" t="str">
        <f>'Funding Import'!A2276</f>
        <v>RB051878: ST JOHN'S GREEN PRIMARY SCHOOL</v>
      </c>
      <c r="E2274" t="str">
        <f>MID('Funding Import'!B2276,2,4)</f>
        <v>0014</v>
      </c>
      <c r="F2274" t="str">
        <f>MID('Funding Import'!B2276,8,50)</f>
        <v>PUPIL PREMIUM</v>
      </c>
      <c r="G2274" t="str">
        <f>'Funding Import'!I2276</f>
        <v>Spreadsheet B 400831 21077861 ES093 DP0593 SUMMER21PPG SUM21PPG ES093 DP0593 SUMMER21PPG SUM21PPG</v>
      </c>
      <c r="H2274">
        <f>'Funding Import'!H2276</f>
        <v>81451</v>
      </c>
      <c r="I2274" s="139"/>
    </row>
    <row r="2275" spans="1:9" ht="15" x14ac:dyDescent="0.2">
      <c r="A2275" s="191" t="str">
        <f t="shared" si="70"/>
        <v>1878</v>
      </c>
      <c r="B2275" s="191"/>
      <c r="C2275" s="191" t="str">
        <f t="shared" si="71"/>
        <v>18780014</v>
      </c>
      <c r="D2275" t="str">
        <f>'Funding Import'!A2277</f>
        <v>RB051878: ST JOHN'S GREEN PRIMARY SCHOOL</v>
      </c>
      <c r="E2275" t="str">
        <f>MID('Funding Import'!B2277,2,4)</f>
        <v>0014</v>
      </c>
      <c r="F2275" t="str">
        <f>MID('Funding Import'!B2277,8,50)</f>
        <v>PUPIL PREMIUM</v>
      </c>
      <c r="G2275" t="str">
        <f>'Funding Import'!I2277</f>
        <v>DL 8701 0014 Pupil Premium Autumn Term 2021</v>
      </c>
      <c r="H2275">
        <f>'Funding Import'!H2277</f>
        <v>66237</v>
      </c>
      <c r="I2275" s="139"/>
    </row>
    <row r="2276" spans="1:9" ht="15" x14ac:dyDescent="0.2">
      <c r="A2276" s="191" t="str">
        <f t="shared" si="70"/>
        <v>1878</v>
      </c>
      <c r="B2276" s="191"/>
      <c r="C2276" s="191" t="str">
        <f t="shared" si="71"/>
        <v>18780018</v>
      </c>
      <c r="D2276" t="str">
        <f>'Funding Import'!A2278</f>
        <v>RB051878: ST JOHN'S GREEN PRIMARY SCHOOL</v>
      </c>
      <c r="E2276" t="str">
        <f>MID('Funding Import'!B2278,2,4)</f>
        <v>0018</v>
      </c>
      <c r="F2276" t="str">
        <f>MID('Funding Import'!B2278,8,50)</f>
        <v>ADDITIONAL GRANT INCOME</v>
      </c>
      <c r="G2276" t="str">
        <f>'Funding Import'!I2278</f>
        <v>Spreadsheet B 393531 20728061 ES032 RM0087 PE GRANT APR 21 ES032 RM0087 PE GRANT APR 21</v>
      </c>
      <c r="H2276">
        <f>'Funding Import'!H2278</f>
        <v>8787</v>
      </c>
      <c r="I2276" s="139"/>
    </row>
    <row r="2277" spans="1:9" ht="15" x14ac:dyDescent="0.2">
      <c r="A2277" s="191" t="str">
        <f t="shared" si="70"/>
        <v>1878</v>
      </c>
      <c r="B2277" s="191"/>
      <c r="C2277" s="191" t="str">
        <f t="shared" si="71"/>
        <v>18780018</v>
      </c>
      <c r="D2277" t="str">
        <f>'Funding Import'!A2279</f>
        <v>RB051878: ST JOHN'S GREEN PRIMARY SCHOOL</v>
      </c>
      <c r="E2277" t="str">
        <f>MID('Funding Import'!B2279,2,4)</f>
        <v>0018</v>
      </c>
      <c r="F2277" t="str">
        <f>MID('Funding Import'!B2279,8,50)</f>
        <v>ADDITIONAL GRANT INCOME</v>
      </c>
      <c r="G2277" t="str">
        <f>'Funding Import'!I2279</f>
        <v>Spreadsheet B 399769 20981730 UIFSM JULY21 UIFSM 21 ES085 RM0124 UIFSM JULY21 UIFSM 21</v>
      </c>
      <c r="H2277">
        <f>'Funding Import'!H2279</f>
        <v>95997</v>
      </c>
      <c r="I2277" s="139"/>
    </row>
    <row r="2278" spans="1:9" ht="15" x14ac:dyDescent="0.2">
      <c r="A2278" s="191" t="str">
        <f t="shared" si="70"/>
        <v>1878</v>
      </c>
      <c r="B2278" s="191"/>
      <c r="C2278" s="191" t="str">
        <f t="shared" si="71"/>
        <v>18780018</v>
      </c>
      <c r="D2278" t="str">
        <f>'Funding Import'!A2280</f>
        <v>RB051878: ST JOHN'S GREEN PRIMARY SCHOOL</v>
      </c>
      <c r="E2278" t="str">
        <f>MID('Funding Import'!B2280,2,4)</f>
        <v>0018</v>
      </c>
      <c r="F2278" t="str">
        <f>MID('Funding Import'!B2280,8,50)</f>
        <v>ADDITIONAL GRANT INCOME</v>
      </c>
      <c r="G2278" t="str">
        <f>'Funding Import'!I2280</f>
        <v>DL 8673 PE GRANT OCT21 0018PE</v>
      </c>
      <c r="H2278">
        <f>'Funding Import'!H2280</f>
        <v>12472</v>
      </c>
      <c r="I2278" s="139"/>
    </row>
    <row r="2279" spans="1:9" ht="15" x14ac:dyDescent="0.2">
      <c r="A2279" s="191" t="str">
        <f t="shared" si="70"/>
        <v>1878</v>
      </c>
      <c r="B2279" s="191"/>
      <c r="C2279" s="191" t="str">
        <f t="shared" si="71"/>
        <v>18780026</v>
      </c>
      <c r="D2279" t="str">
        <f>'Funding Import'!A2281</f>
        <v>RB051878: ST JOHN'S GREEN PRIMARY SCHOOL</v>
      </c>
      <c r="E2279" t="str">
        <f>MID('Funding Import'!B2281,2,4)</f>
        <v>0026</v>
      </c>
      <c r="F2279" t="str">
        <f>MID('Funding Import'!B2281,8,50)</f>
        <v>NOTIONAL SEN FUNDING</v>
      </c>
      <c r="G2279" t="str">
        <f>'Funding Import'!I2281</f>
        <v>Spreadsheet B 391732 20639856 ES012 MK0514 10026 NOTIONAL SEN ES012 MK0514 10026 NOTIONAL SEN</v>
      </c>
      <c r="H2279">
        <f>'Funding Import'!H2281</f>
        <v>394544</v>
      </c>
      <c r="I2279" s="139"/>
    </row>
    <row r="2280" spans="1:9" ht="15" x14ac:dyDescent="0.2">
      <c r="A2280" s="191" t="str">
        <f t="shared" si="70"/>
        <v>1880</v>
      </c>
      <c r="B2280" s="191"/>
      <c r="C2280" s="191" t="str">
        <f t="shared" si="71"/>
        <v>18800001</v>
      </c>
      <c r="D2280" t="str">
        <f>'Funding Import'!A2282</f>
        <v>RB051880: ST MICHAEL'S PRIM SCH&amp; NURSERY</v>
      </c>
      <c r="E2280" t="str">
        <f>MID('Funding Import'!B2282,2,4)</f>
        <v>0001</v>
      </c>
      <c r="F2280" t="str">
        <f>MID('Funding Import'!B2282,8,50)</f>
        <v>FORMULA FUNDED (EXCL RATES)</v>
      </c>
      <c r="G2280" t="str">
        <f>'Funding Import'!I2282</f>
        <v>Spreadsheet B 391145 20630885 ES006 MK0508 10001 FORMULA FUNDED ES006 MK0508 10001 FORMULA FUNDED</v>
      </c>
      <c r="H2280">
        <f>'Funding Import'!H2282</f>
        <v>953234</v>
      </c>
      <c r="I2280" s="139"/>
    </row>
    <row r="2281" spans="1:9" ht="15" x14ac:dyDescent="0.2">
      <c r="A2281" s="191" t="str">
        <f t="shared" si="70"/>
        <v>1880</v>
      </c>
      <c r="B2281" s="191"/>
      <c r="C2281" s="191" t="str">
        <f t="shared" si="71"/>
        <v>18800001</v>
      </c>
      <c r="D2281" t="str">
        <f>'Funding Import'!A2283</f>
        <v>RB051880: ST MICHAEL'S PRIM SCH&amp; NURSERY</v>
      </c>
      <c r="E2281" t="str">
        <f>MID('Funding Import'!B2283,2,4)</f>
        <v>0001</v>
      </c>
      <c r="F2281" t="str">
        <f>MID('Funding Import'!B2283,8,50)</f>
        <v>FORMULA FUNDED (EXCL RATES)</v>
      </c>
      <c r="G2281" t="str">
        <f>'Funding Import'!I2283</f>
        <v>Spreadsheet B 393405 20716327 ES028 DP0528 TeachPensionGrnt PensionG P2 ES028 DP0528 TeachPensionGrnt PensionG P2</v>
      </c>
      <c r="H2281">
        <f>'Funding Import'!H2283</f>
        <v>664</v>
      </c>
      <c r="I2281" s="139"/>
    </row>
    <row r="2282" spans="1:9" ht="15" x14ac:dyDescent="0.2">
      <c r="A2282" s="191" t="str">
        <f t="shared" si="70"/>
        <v>1880</v>
      </c>
      <c r="B2282" s="191"/>
      <c r="C2282" s="191" t="str">
        <f t="shared" si="71"/>
        <v>18800001</v>
      </c>
      <c r="D2282" t="str">
        <f>'Funding Import'!A2284</f>
        <v>RB051880: ST MICHAEL'S PRIM SCH&amp; NURSERY</v>
      </c>
      <c r="E2282" t="str">
        <f>MID('Funding Import'!B2284,2,4)</f>
        <v>0001</v>
      </c>
      <c r="F2282" t="str">
        <f>MID('Funding Import'!B2284,8,50)</f>
        <v>FORMULA FUNDED (EXCL RATES)</v>
      </c>
      <c r="G2282" t="str">
        <f>'Funding Import'!I2284</f>
        <v>Spreadsheet B 393406 20716356 ES029 DP0529 TeachersPayGrant TPG21-22 P2 ES029 DP0529 TeachersPayGrant TPG21-22 P2</v>
      </c>
      <c r="H2282">
        <f>'Funding Import'!H2284</f>
        <v>235</v>
      </c>
      <c r="I2282" s="139"/>
    </row>
    <row r="2283" spans="1:9" ht="15" x14ac:dyDescent="0.2">
      <c r="A2283" s="191" t="str">
        <f t="shared" si="70"/>
        <v>1880</v>
      </c>
      <c r="B2283" s="191"/>
      <c r="C2283" s="191" t="str">
        <f t="shared" si="71"/>
        <v>18800001</v>
      </c>
      <c r="D2283" t="str">
        <f>'Funding Import'!A2285</f>
        <v>RB051880: ST MICHAEL'S PRIM SCH&amp; NURSERY</v>
      </c>
      <c r="E2283" t="str">
        <f>MID('Funding Import'!B2285,2,4)</f>
        <v>0001</v>
      </c>
      <c r="F2283" t="str">
        <f>MID('Funding Import'!B2285,8,50)</f>
        <v>FORMULA FUNDED (EXCL RATES)</v>
      </c>
      <c r="G2283" t="str">
        <f>'Funding Import'!I2285</f>
        <v>Spreadsheet B 399874 21002937 FEEE234 Summer 2021 AMENDMENT ES088 RM0132 FEEE234 Summer 2021 AMENDMENT</v>
      </c>
      <c r="H2283">
        <f>'Funding Import'!H2285</f>
        <v>14026.14</v>
      </c>
      <c r="I2283" s="139"/>
    </row>
    <row r="2284" spans="1:9" ht="15" x14ac:dyDescent="0.2">
      <c r="A2284" s="191" t="str">
        <f t="shared" si="70"/>
        <v>1880</v>
      </c>
      <c r="B2284" s="191"/>
      <c r="C2284" s="191" t="str">
        <f t="shared" si="71"/>
        <v>18800001</v>
      </c>
      <c r="D2284" t="str">
        <f>'Funding Import'!A2286</f>
        <v>RB051880: ST MICHAEL'S PRIM SCH&amp; NURSERY</v>
      </c>
      <c r="E2284" t="str">
        <f>MID('Funding Import'!B2286,2,4)</f>
        <v>0001</v>
      </c>
      <c r="F2284" t="str">
        <f>MID('Funding Import'!B2286,8,50)</f>
        <v>FORMULA FUNDED (EXCL RATES)</v>
      </c>
      <c r="G2284" t="str">
        <f>'Funding Import'!I2286</f>
        <v>Spreadsheet B 401824 21143798 ES100 MK0709  FEEE234 AUT21INT ES100 MK0709  FEEE234 AUT21INT</v>
      </c>
      <c r="H2284">
        <f>'Funding Import'!H2286</f>
        <v>1895.25</v>
      </c>
      <c r="I2284" s="139"/>
    </row>
    <row r="2285" spans="1:9" ht="15" x14ac:dyDescent="0.2">
      <c r="A2285" s="191" t="str">
        <f t="shared" si="70"/>
        <v>1880</v>
      </c>
      <c r="B2285" s="191"/>
      <c r="C2285" s="191" t="str">
        <f t="shared" si="71"/>
        <v>18800001</v>
      </c>
      <c r="D2285" t="str">
        <f>'Funding Import'!A2287</f>
        <v>RB051880: ST MICHAEL'S PRIM SCH&amp; NURSERY</v>
      </c>
      <c r="E2285" t="str">
        <f>MID('Funding Import'!B2287,2,4)</f>
        <v>0001</v>
      </c>
      <c r="F2285" t="str">
        <f>MID('Funding Import'!B2287,8,50)</f>
        <v>FORMULA FUNDED (EXCL RATES)</v>
      </c>
      <c r="G2285" t="str">
        <f>'Funding Import'!I2287</f>
        <v>DL 8652 FEEE234 AUT21ACT</v>
      </c>
      <c r="H2285">
        <f>'Funding Import'!H2287</f>
        <v>6746.25</v>
      </c>
      <c r="I2285" s="139"/>
    </row>
    <row r="2286" spans="1:9" ht="15" x14ac:dyDescent="0.2">
      <c r="A2286" s="191" t="str">
        <f t="shared" si="70"/>
        <v>1880</v>
      </c>
      <c r="B2286" s="191"/>
      <c r="C2286" s="191" t="str">
        <f t="shared" si="71"/>
        <v>18800001</v>
      </c>
      <c r="D2286" t="str">
        <f>'Funding Import'!A2288</f>
        <v>RB051880: ST MICHAEL'S PRIM SCH&amp; NURSERY</v>
      </c>
      <c r="E2286" t="str">
        <f>MID('Funding Import'!B2288,2,4)</f>
        <v>0001</v>
      </c>
      <c r="F2286" t="str">
        <f>MID('Funding Import'!B2288,8,50)</f>
        <v>FORMULA FUNDED (EXCL RATES)</v>
      </c>
      <c r="G2286" t="str">
        <f>'Funding Import'!I2288</f>
        <v>DL 8678 TeachPensionGrnt 0001TPEC</v>
      </c>
      <c r="H2286">
        <f>'Funding Import'!H2288</f>
        <v>930</v>
      </c>
      <c r="I2286" s="139"/>
    </row>
    <row r="2287" spans="1:9" ht="15" x14ac:dyDescent="0.2">
      <c r="A2287" s="191" t="str">
        <f t="shared" si="70"/>
        <v>1880</v>
      </c>
      <c r="B2287" s="191"/>
      <c r="C2287" s="191" t="str">
        <f t="shared" si="71"/>
        <v>18800001</v>
      </c>
      <c r="D2287" t="str">
        <f>'Funding Import'!A2289</f>
        <v>RB051880: ST MICHAEL'S PRIM SCH&amp; NURSERY</v>
      </c>
      <c r="E2287" t="str">
        <f>MID('Funding Import'!B2289,2,4)</f>
        <v>0001</v>
      </c>
      <c r="F2287" t="str">
        <f>MID('Funding Import'!B2289,8,50)</f>
        <v>FORMULA FUNDED (EXCL RATES)</v>
      </c>
      <c r="G2287" t="str">
        <f>'Funding Import'!I2289</f>
        <v>DL 8675 TeachersPayGrant 0001TPG</v>
      </c>
      <c r="H2287">
        <f>'Funding Import'!H2289</f>
        <v>329</v>
      </c>
      <c r="I2287" s="139"/>
    </row>
    <row r="2288" spans="1:9" ht="15" x14ac:dyDescent="0.2">
      <c r="A2288" s="191" t="str">
        <f t="shared" si="70"/>
        <v>1880</v>
      </c>
      <c r="B2288" s="191"/>
      <c r="C2288" s="191" t="str">
        <f t="shared" si="71"/>
        <v>18800001</v>
      </c>
      <c r="D2288" t="str">
        <f>'Funding Import'!A2290</f>
        <v>RB051880: ST MICHAEL'S PRIM SCH&amp; NURSERY</v>
      </c>
      <c r="E2288" t="str">
        <f>MID('Funding Import'!B2290,2,4)</f>
        <v>0001</v>
      </c>
      <c r="F2288" t="str">
        <f>MID('Funding Import'!B2290,8,50)</f>
        <v>FORMULA FUNDED (EXCL RATES)</v>
      </c>
      <c r="G2288" t="str">
        <f>'Funding Import'!I2290</f>
        <v>DL 8683 FEEE234 AUT21AMD</v>
      </c>
      <c r="H2288">
        <f>'Funding Import'!H2290</f>
        <v>5957.88</v>
      </c>
      <c r="I2288" s="139"/>
    </row>
    <row r="2289" spans="1:9" ht="15" x14ac:dyDescent="0.2">
      <c r="A2289" s="191" t="str">
        <f t="shared" si="70"/>
        <v>1880</v>
      </c>
      <c r="B2289" s="191"/>
      <c r="C2289" s="191" t="str">
        <f t="shared" si="71"/>
        <v>18800001</v>
      </c>
      <c r="D2289" t="str">
        <f>'Funding Import'!A2291</f>
        <v>RB051880: ST MICHAEL'S PRIM SCH&amp; NURSERY</v>
      </c>
      <c r="E2289" t="str">
        <f>MID('Funding Import'!B2291,2,4)</f>
        <v>0001</v>
      </c>
      <c r="F2289" t="str">
        <f>MID('Funding Import'!B2291,8,50)</f>
        <v>FORMULA FUNDED (EXCL RATES)</v>
      </c>
      <c r="G2289" t="str">
        <f>'Funding Import'!I2291</f>
        <v>DL 8708 SPR22INT - FEEE234</v>
      </c>
      <c r="H2289">
        <f>'Funding Import'!H2291</f>
        <v>722.7</v>
      </c>
      <c r="I2289" s="139"/>
    </row>
    <row r="2290" spans="1:9" ht="15" x14ac:dyDescent="0.2">
      <c r="A2290" s="191" t="str">
        <f t="shared" si="70"/>
        <v>1880</v>
      </c>
      <c r="B2290" s="191"/>
      <c r="C2290" s="191" t="str">
        <f t="shared" si="71"/>
        <v>18800002</v>
      </c>
      <c r="D2290" t="str">
        <f>'Funding Import'!A2292</f>
        <v>RB051880: ST MICHAEL'S PRIM SCH&amp; NURSERY</v>
      </c>
      <c r="E2290" t="str">
        <f>MID('Funding Import'!B2292,2,4)</f>
        <v>0002</v>
      </c>
      <c r="F2290" t="str">
        <f>MID('Funding Import'!B2292,8,50)</f>
        <v>RATES</v>
      </c>
      <c r="G2290" t="str">
        <f>'Funding Import'!I2292</f>
        <v>Spreadsheet B 391137 20630756 ES007 MK0509 10002 RATES ES007 MK0509 10002 RATES</v>
      </c>
      <c r="H2290">
        <f>'Funding Import'!H2292</f>
        <v>60265</v>
      </c>
      <c r="I2290" s="139"/>
    </row>
    <row r="2291" spans="1:9" ht="15" x14ac:dyDescent="0.2">
      <c r="A2291" s="191" t="str">
        <f t="shared" si="70"/>
        <v>1880</v>
      </c>
      <c r="B2291" s="191"/>
      <c r="C2291" s="191" t="str">
        <f t="shared" si="71"/>
        <v>18800003</v>
      </c>
      <c r="D2291" t="str">
        <f>'Funding Import'!A2293</f>
        <v>RB051880: ST MICHAEL'S PRIM SCH&amp; NURSERY</v>
      </c>
      <c r="E2291" t="str">
        <f>MID('Funding Import'!B2293,2,4)</f>
        <v>0003</v>
      </c>
      <c r="F2291" t="str">
        <f>MID('Funding Import'!B2293,8,50)</f>
        <v>BROUGHT FORWARD</v>
      </c>
      <c r="G2291" t="str">
        <f>'Funding Import'!I2293</f>
        <v>Spreadsheet B 394797 20778211 ES055 MK0568 10003 OPENING BALANCES ES055 MK0568 10003 OPENING BALANCES</v>
      </c>
      <c r="H2291">
        <f>'Funding Import'!H2293</f>
        <v>239526.47</v>
      </c>
      <c r="I2291" s="139"/>
    </row>
    <row r="2292" spans="1:9" ht="15" x14ac:dyDescent="0.2">
      <c r="A2292" s="191" t="str">
        <f t="shared" si="70"/>
        <v>1880</v>
      </c>
      <c r="B2292" s="191"/>
      <c r="C2292" s="191" t="str">
        <f t="shared" si="71"/>
        <v>18800004</v>
      </c>
      <c r="D2292" t="str">
        <f>'Funding Import'!A2294</f>
        <v>RB051880: ST MICHAEL'S PRIM SCH&amp; NURSERY</v>
      </c>
      <c r="E2292" t="str">
        <f>MID('Funding Import'!B2294,2,4)</f>
        <v>0004</v>
      </c>
      <c r="F2292" t="str">
        <f>MID('Funding Import'!B2294,8,50)</f>
        <v>STATEMENTED SEN</v>
      </c>
      <c r="G2292" t="str">
        <f>'Funding Import'!I2294</f>
        <v>Spreadsheet B 391144 20630818 ES009 MK0511 10004 EHCP ES009 MK0511 10004 EHCP</v>
      </c>
      <c r="H2292">
        <f>'Funding Import'!H2294</f>
        <v>40200</v>
      </c>
      <c r="I2292" s="139"/>
    </row>
    <row r="2293" spans="1:9" ht="15" x14ac:dyDescent="0.2">
      <c r="A2293" s="191" t="str">
        <f t="shared" si="70"/>
        <v>1880</v>
      </c>
      <c r="B2293" s="191"/>
      <c r="C2293" s="191" t="str">
        <f t="shared" si="71"/>
        <v>18800006</v>
      </c>
      <c r="D2293" t="str">
        <f>'Funding Import'!A2295</f>
        <v>RB051880: ST MICHAEL'S PRIM SCH&amp; NURSERY</v>
      </c>
      <c r="E2293" t="str">
        <f>MID('Funding Import'!B2295,2,4)</f>
        <v>0006</v>
      </c>
      <c r="F2293" t="str">
        <f>MID('Funding Import'!B2295,8,50)</f>
        <v>EXCEPTIONAL COVID COST GRANT</v>
      </c>
      <c r="G2293" t="str">
        <f>'Funding Import'!I2295</f>
        <v>Spreadsheet B 398807 20920177 ES067 DP0558 FSMADDCOSTSCOVID FSMCOVID ES067 DP0558 FSMADDCOSTSCOVID FSMCOVID</v>
      </c>
      <c r="H2293">
        <f>'Funding Import'!H2295</f>
        <v>3255</v>
      </c>
      <c r="I2293" s="139"/>
    </row>
    <row r="2294" spans="1:9" ht="15" x14ac:dyDescent="0.2">
      <c r="A2294" s="191" t="str">
        <f t="shared" si="70"/>
        <v>1880</v>
      </c>
      <c r="B2294" s="191"/>
      <c r="C2294" s="191" t="str">
        <f t="shared" si="71"/>
        <v>18800006</v>
      </c>
      <c r="D2294" t="str">
        <f>'Funding Import'!A2296</f>
        <v>RB051880: ST MICHAEL'S PRIM SCH&amp; NURSERY</v>
      </c>
      <c r="E2294" t="str">
        <f>MID('Funding Import'!B2296,2,4)</f>
        <v>0006</v>
      </c>
      <c r="F2294" t="str">
        <f>MID('Funding Import'!B2296,8,50)</f>
        <v>EXCEPTIONAL COVID COST GRANT</v>
      </c>
      <c r="G2294" t="str">
        <f>'Funding Import'!I2296</f>
        <v>Spreadsheet B 398804 20920024 ES065 DP0556 COVIDEMERGENCY COVIDEM ES065 DP0556 COVIDEMERGENCY COVIDEM</v>
      </c>
      <c r="H2294">
        <f>'Funding Import'!H2296</f>
        <v>8360</v>
      </c>
      <c r="I2294" s="139"/>
    </row>
    <row r="2295" spans="1:9" ht="15" x14ac:dyDescent="0.2">
      <c r="A2295" s="191" t="str">
        <f t="shared" si="70"/>
        <v>1880</v>
      </c>
      <c r="B2295" s="191"/>
      <c r="C2295" s="191" t="str">
        <f t="shared" si="71"/>
        <v>18800006</v>
      </c>
      <c r="D2295" t="str">
        <f>'Funding Import'!A2297</f>
        <v>RB051880: ST MICHAEL'S PRIM SCH&amp; NURSERY</v>
      </c>
      <c r="E2295" t="str">
        <f>MID('Funding Import'!B2297,2,4)</f>
        <v>0006</v>
      </c>
      <c r="F2295" t="str">
        <f>MID('Funding Import'!B2297,8,50)</f>
        <v>EXCEPTIONAL COVID COST GRANT</v>
      </c>
      <c r="G2295" t="str">
        <f>'Funding Import'!I2297</f>
        <v>Spreadsheet B 399778 20982606 Movement from code '0006 to '0012 covid  emergency recode ES089 RM0128 Covid emergency recode</v>
      </c>
      <c r="H2295">
        <f>'Funding Import'!H2297</f>
        <v>-8360</v>
      </c>
      <c r="I2295" s="139"/>
    </row>
    <row r="2296" spans="1:9" ht="15" x14ac:dyDescent="0.2">
      <c r="A2296" s="191" t="str">
        <f t="shared" si="70"/>
        <v>1880</v>
      </c>
      <c r="B2296" s="191"/>
      <c r="C2296" s="191" t="str">
        <f t="shared" si="71"/>
        <v>18800007</v>
      </c>
      <c r="D2296" t="str">
        <f>'Funding Import'!A2298</f>
        <v>RB051880: ST MICHAEL'S PRIM SCH&amp; NURSERY</v>
      </c>
      <c r="E2296" t="str">
        <f>MID('Funding Import'!B2298,2,4)</f>
        <v>0007</v>
      </c>
      <c r="F2296" t="str">
        <f>MID('Funding Import'!B2298,8,50)</f>
        <v>PUPIL INCREASE/FORMULA ERR</v>
      </c>
      <c r="G2296" t="str">
        <f>'Funding Import'!I2298</f>
        <v>Spreadsheet B 393486 20722630 Growth Fund 21 APR 21 ES025 RM0082 Growth Fund 21 APR 21</v>
      </c>
      <c r="H2296">
        <f>'Funding Import'!H2298</f>
        <v>170336.52</v>
      </c>
      <c r="I2296" s="139"/>
    </row>
    <row r="2297" spans="1:9" ht="15" x14ac:dyDescent="0.2">
      <c r="A2297" s="191" t="str">
        <f t="shared" si="70"/>
        <v>1880</v>
      </c>
      <c r="B2297" s="191"/>
      <c r="C2297" s="191" t="str">
        <f t="shared" si="71"/>
        <v>18800012</v>
      </c>
      <c r="D2297" t="str">
        <f>'Funding Import'!A2299</f>
        <v>RB051880: ST MICHAEL'S PRIM SCH&amp; NURSERY</v>
      </c>
      <c r="E2297" t="str">
        <f>MID('Funding Import'!B2299,2,4)</f>
        <v>0012</v>
      </c>
      <c r="F2297" t="str">
        <f>MID('Funding Import'!B2299,8,50)</f>
        <v>COVID CATCH UP</v>
      </c>
      <c r="G2297" t="str">
        <f>'Funding Import'!I2299</f>
        <v>Spreadsheet B 399778 20982606 Movement from code '0006 to '0012 covid  emergency recode ES089 RM0128 Covid emergency recode</v>
      </c>
      <c r="H2297">
        <f>'Funding Import'!H2299</f>
        <v>8360</v>
      </c>
      <c r="I2297" s="139"/>
    </row>
    <row r="2298" spans="1:9" ht="15" x14ac:dyDescent="0.2">
      <c r="A2298" s="191" t="str">
        <f t="shared" si="70"/>
        <v>1880</v>
      </c>
      <c r="B2298" s="191"/>
      <c r="C2298" s="191" t="str">
        <f t="shared" si="71"/>
        <v>18800012</v>
      </c>
      <c r="D2298" t="str">
        <f>'Funding Import'!A2300</f>
        <v>RB051880: ST MICHAEL'S PRIM SCH&amp; NURSERY</v>
      </c>
      <c r="E2298" t="str">
        <f>MID('Funding Import'!B2300,2,4)</f>
        <v>0012</v>
      </c>
      <c r="F2298" t="str">
        <f>MID('Funding Import'!B2300,8,50)</f>
        <v>COVID CATCH UP</v>
      </c>
      <c r="G2298" t="str">
        <f>'Funding Import'!I2300</f>
        <v>DL 8645 0012recoveryc 0012RPG</v>
      </c>
      <c r="H2298">
        <f>'Funding Import'!H2300</f>
        <v>1450</v>
      </c>
      <c r="I2298" s="139"/>
    </row>
    <row r="2299" spans="1:9" ht="15" x14ac:dyDescent="0.2">
      <c r="A2299" s="191" t="str">
        <f t="shared" si="70"/>
        <v>1880</v>
      </c>
      <c r="B2299" s="191"/>
      <c r="C2299" s="191" t="str">
        <f t="shared" si="71"/>
        <v>18800012</v>
      </c>
      <c r="D2299" t="str">
        <f>'Funding Import'!A2301</f>
        <v>RB051880: ST MICHAEL'S PRIM SCH&amp; NURSERY</v>
      </c>
      <c r="E2299" t="str">
        <f>MID('Funding Import'!B2301,2,4)</f>
        <v>0012</v>
      </c>
      <c r="F2299" t="str">
        <f>MID('Funding Import'!B2301,8,50)</f>
        <v>COVID CATCH UP</v>
      </c>
      <c r="G2299" t="str">
        <f>'Funding Import'!I2301</f>
        <v>DL 8656 0012schoolled 0012SLT</v>
      </c>
      <c r="H2299">
        <f>'Funding Import'!H2301</f>
        <v>1417.5</v>
      </c>
      <c r="I2299" s="139"/>
    </row>
    <row r="2300" spans="1:9" ht="15" x14ac:dyDescent="0.2">
      <c r="A2300" s="191" t="str">
        <f t="shared" si="70"/>
        <v>1880</v>
      </c>
      <c r="B2300" s="191"/>
      <c r="C2300" s="191" t="str">
        <f t="shared" si="71"/>
        <v>18800014</v>
      </c>
      <c r="D2300" t="str">
        <f>'Funding Import'!A2302</f>
        <v>RB051880: ST MICHAEL'S PRIM SCH&amp; NURSERY</v>
      </c>
      <c r="E2300" t="str">
        <f>MID('Funding Import'!B2302,2,4)</f>
        <v>0014</v>
      </c>
      <c r="F2300" t="str">
        <f>MID('Funding Import'!B2302,8,50)</f>
        <v>PUPIL PREMIUM</v>
      </c>
      <c r="G2300" t="str">
        <f>'Funding Import'!I2302</f>
        <v>Spreadsheet B 400831 21077861 ES093 DP0593 SUMMER21PPG SUM21PPG ES093 DP0593 SUMMER21PPG SUM21PPG</v>
      </c>
      <c r="H2300">
        <f>'Funding Import'!H2302</f>
        <v>34817</v>
      </c>
      <c r="I2300" s="139"/>
    </row>
    <row r="2301" spans="1:9" ht="15" x14ac:dyDescent="0.2">
      <c r="A2301" s="191" t="str">
        <f t="shared" si="70"/>
        <v>1880</v>
      </c>
      <c r="B2301" s="191"/>
      <c r="C2301" s="191" t="str">
        <f t="shared" si="71"/>
        <v>18800014</v>
      </c>
      <c r="D2301" t="str">
        <f>'Funding Import'!A2303</f>
        <v>RB051880: ST MICHAEL'S PRIM SCH&amp; NURSERY</v>
      </c>
      <c r="E2301" t="str">
        <f>MID('Funding Import'!B2303,2,4)</f>
        <v>0014</v>
      </c>
      <c r="F2301" t="str">
        <f>MID('Funding Import'!B2303,8,50)</f>
        <v>PUPIL PREMIUM</v>
      </c>
      <c r="G2301" t="str">
        <f>'Funding Import'!I2303</f>
        <v>DL 8701 0014 Pupil Premium Autumn Term 2021</v>
      </c>
      <c r="H2301">
        <f>'Funding Import'!H2303</f>
        <v>27853</v>
      </c>
      <c r="I2301" s="139"/>
    </row>
    <row r="2302" spans="1:9" ht="15" x14ac:dyDescent="0.2">
      <c r="A2302" s="191" t="str">
        <f t="shared" si="70"/>
        <v>1880</v>
      </c>
      <c r="B2302" s="191"/>
      <c r="C2302" s="191" t="str">
        <f t="shared" si="71"/>
        <v>18800018</v>
      </c>
      <c r="D2302" t="str">
        <f>'Funding Import'!A2304</f>
        <v>RB051880: ST MICHAEL'S PRIM SCH&amp; NURSERY</v>
      </c>
      <c r="E2302" t="str">
        <f>MID('Funding Import'!B2304,2,4)</f>
        <v>0018</v>
      </c>
      <c r="F2302" t="str">
        <f>MID('Funding Import'!B2304,8,50)</f>
        <v>ADDITIONAL GRANT INCOME</v>
      </c>
      <c r="G2302" t="str">
        <f>'Funding Import'!I2304</f>
        <v>Spreadsheet B 393531 20728061 ES032 RM0087 PE GRANT APR 21 ES032 RM0087 PE GRANT APR 21</v>
      </c>
      <c r="H2302">
        <f>'Funding Import'!H2304</f>
        <v>7592</v>
      </c>
      <c r="I2302" s="139"/>
    </row>
    <row r="2303" spans="1:9" ht="15" x14ac:dyDescent="0.2">
      <c r="A2303" s="191" t="str">
        <f t="shared" si="70"/>
        <v>1880</v>
      </c>
      <c r="B2303" s="191"/>
      <c r="C2303" s="191" t="str">
        <f t="shared" si="71"/>
        <v>18800018</v>
      </c>
      <c r="D2303" t="str">
        <f>'Funding Import'!A2305</f>
        <v>RB051880: ST MICHAEL'S PRIM SCH&amp; NURSERY</v>
      </c>
      <c r="E2303" t="str">
        <f>MID('Funding Import'!B2305,2,4)</f>
        <v>0018</v>
      </c>
      <c r="F2303" t="str">
        <f>MID('Funding Import'!B2305,8,50)</f>
        <v>ADDITIONAL GRANT INCOME</v>
      </c>
      <c r="G2303" t="str">
        <f>'Funding Import'!I2305</f>
        <v>Spreadsheet B 399769 20981730 UIFSM JULY21 UIFSM 21 ES085 RM0124 UIFSM JULY21 UIFSM 21</v>
      </c>
      <c r="H2303">
        <f>'Funding Import'!H2305</f>
        <v>39644</v>
      </c>
      <c r="I2303" s="139"/>
    </row>
    <row r="2304" spans="1:9" ht="15" x14ac:dyDescent="0.2">
      <c r="A2304" s="191" t="str">
        <f t="shared" si="70"/>
        <v>1880</v>
      </c>
      <c r="B2304" s="191"/>
      <c r="C2304" s="191" t="str">
        <f t="shared" si="71"/>
        <v>18800018</v>
      </c>
      <c r="D2304" t="str">
        <f>'Funding Import'!A2306</f>
        <v>RB051880: ST MICHAEL'S PRIM SCH&amp; NURSERY</v>
      </c>
      <c r="E2304" t="str">
        <f>MID('Funding Import'!B2306,2,4)</f>
        <v>0018</v>
      </c>
      <c r="F2304" t="str">
        <f>MID('Funding Import'!B2306,8,50)</f>
        <v>ADDITIONAL GRANT INCOME</v>
      </c>
      <c r="G2304" t="str">
        <f>'Funding Import'!I2306</f>
        <v>DL 8673 PE GRANT OCT21 0018PE</v>
      </c>
      <c r="H2304">
        <f>'Funding Import'!H2306</f>
        <v>10593</v>
      </c>
      <c r="I2304" s="139"/>
    </row>
    <row r="2305" spans="1:9" ht="15" x14ac:dyDescent="0.2">
      <c r="A2305" s="191" t="str">
        <f t="shared" si="70"/>
        <v>1880</v>
      </c>
      <c r="B2305" s="191"/>
      <c r="C2305" s="191" t="str">
        <f t="shared" si="71"/>
        <v>18800026</v>
      </c>
      <c r="D2305" t="str">
        <f>'Funding Import'!A2307</f>
        <v>RB051880: ST MICHAEL'S PRIM SCH&amp; NURSERY</v>
      </c>
      <c r="E2305" t="str">
        <f>MID('Funding Import'!B2307,2,4)</f>
        <v>0026</v>
      </c>
      <c r="F2305" t="str">
        <f>MID('Funding Import'!B2307,8,50)</f>
        <v>NOTIONAL SEN FUNDING</v>
      </c>
      <c r="G2305" t="str">
        <f>'Funding Import'!I2307</f>
        <v>Spreadsheet B 391732 20639856 ES012 MK0514 10026 NOTIONAL SEN ES012 MK0514 10026 NOTIONAL SEN</v>
      </c>
      <c r="H2305">
        <f>'Funding Import'!H2307</f>
        <v>154885</v>
      </c>
      <c r="I2305" s="139"/>
    </row>
    <row r="2306" spans="1:9" ht="15" x14ac:dyDescent="0.2">
      <c r="A2306" s="191" t="str">
        <f t="shared" ref="A2306:A2369" si="72">MID(D2306,5,4)</f>
        <v>1888</v>
      </c>
      <c r="B2306" s="191"/>
      <c r="C2306" s="191" t="str">
        <f t="shared" ref="C2306:C2369" si="73">A2306&amp;E2306</f>
        <v>18880001</v>
      </c>
      <c r="D2306" t="str">
        <f>'Funding Import'!A2308</f>
        <v>RB051888: QUEEN BOUDICA PRIMARY</v>
      </c>
      <c r="E2306" t="str">
        <f>MID('Funding Import'!B2308,2,4)</f>
        <v>0001</v>
      </c>
      <c r="F2306" t="str">
        <f>MID('Funding Import'!B2308,8,50)</f>
        <v>FORMULA FUNDED (EXCL RATES)</v>
      </c>
      <c r="G2306" t="str">
        <f>'Funding Import'!I2308</f>
        <v>Spreadsheet B 391145 20630885 ES006 MK0508 10001 FORMULA FUNDED ES006 MK0508 10001 FORMULA FUNDED</v>
      </c>
      <c r="H2306">
        <f>'Funding Import'!H2308</f>
        <v>1397567</v>
      </c>
      <c r="I2306" s="139"/>
    </row>
    <row r="2307" spans="1:9" ht="15" x14ac:dyDescent="0.2">
      <c r="A2307" s="191" t="str">
        <f t="shared" si="72"/>
        <v>1888</v>
      </c>
      <c r="B2307" s="191"/>
      <c r="C2307" s="191" t="str">
        <f t="shared" si="73"/>
        <v>18880002</v>
      </c>
      <c r="D2307" t="str">
        <f>'Funding Import'!A2309</f>
        <v>RB051888: QUEEN BOUDICA PRIMARY</v>
      </c>
      <c r="E2307" t="str">
        <f>MID('Funding Import'!B2309,2,4)</f>
        <v>0002</v>
      </c>
      <c r="F2307" t="str">
        <f>MID('Funding Import'!B2309,8,50)</f>
        <v>RATES</v>
      </c>
      <c r="G2307" t="str">
        <f>'Funding Import'!I2309</f>
        <v>Spreadsheet B 391137 20630756 ES007 MK0509 10002 RATES ES007 MK0509 10002 RATES</v>
      </c>
      <c r="H2307">
        <f>'Funding Import'!H2309</f>
        <v>57663</v>
      </c>
      <c r="I2307" s="139"/>
    </row>
    <row r="2308" spans="1:9" ht="15" x14ac:dyDescent="0.2">
      <c r="A2308" s="191" t="str">
        <f t="shared" si="72"/>
        <v>1888</v>
      </c>
      <c r="B2308" s="191"/>
      <c r="C2308" s="191" t="str">
        <f t="shared" si="73"/>
        <v>18880003</v>
      </c>
      <c r="D2308" t="str">
        <f>'Funding Import'!A2310</f>
        <v>RB051888: QUEEN BOUDICA PRIMARY</v>
      </c>
      <c r="E2308" t="str">
        <f>MID('Funding Import'!B2310,2,4)</f>
        <v>0003</v>
      </c>
      <c r="F2308" t="str">
        <f>MID('Funding Import'!B2310,8,50)</f>
        <v>BROUGHT FORWARD</v>
      </c>
      <c r="G2308" t="str">
        <f>'Funding Import'!I2310</f>
        <v>Spreadsheet B 394797 20778211 ES055 MK0568 10003 OPENING BALANCES ES055 MK0568 10003 OPENING BALANCES</v>
      </c>
      <c r="H2308">
        <f>'Funding Import'!H2310</f>
        <v>-31697.99</v>
      </c>
      <c r="I2308" s="139"/>
    </row>
    <row r="2309" spans="1:9" ht="15" x14ac:dyDescent="0.2">
      <c r="A2309" s="191" t="str">
        <f t="shared" si="72"/>
        <v>1888</v>
      </c>
      <c r="B2309" s="191"/>
      <c r="C2309" s="191" t="str">
        <f t="shared" si="73"/>
        <v>18880004</v>
      </c>
      <c r="D2309" t="str">
        <f>'Funding Import'!A2311</f>
        <v>RB051888: QUEEN BOUDICA PRIMARY</v>
      </c>
      <c r="E2309" t="str">
        <f>MID('Funding Import'!B2311,2,4)</f>
        <v>0004</v>
      </c>
      <c r="F2309" t="str">
        <f>MID('Funding Import'!B2311,8,50)</f>
        <v>STATEMENTED SEN</v>
      </c>
      <c r="G2309" t="str">
        <f>'Funding Import'!I2311</f>
        <v>Spreadsheet B 391144 20630818 ES009 MK0511 10004 EHCP ES009 MK0511 10004 EHCP</v>
      </c>
      <c r="H2309">
        <f>'Funding Import'!H2311</f>
        <v>29106</v>
      </c>
      <c r="I2309" s="139"/>
    </row>
    <row r="2310" spans="1:9" ht="15" x14ac:dyDescent="0.2">
      <c r="A2310" s="191" t="str">
        <f t="shared" si="72"/>
        <v>1888</v>
      </c>
      <c r="B2310" s="191"/>
      <c r="C2310" s="191" t="str">
        <f t="shared" si="73"/>
        <v>18880004</v>
      </c>
      <c r="D2310" t="str">
        <f>'Funding Import'!A2312</f>
        <v>RB051888: QUEEN BOUDICA PRIMARY</v>
      </c>
      <c r="E2310" t="str">
        <f>MID('Funding Import'!B2312,2,4)</f>
        <v>0004</v>
      </c>
      <c r="F2310" t="str">
        <f>MID('Funding Import'!B2312,8,50)</f>
        <v>STATEMENTED SEN</v>
      </c>
      <c r="G2310" t="str">
        <f>'Funding Import'!I2312</f>
        <v>Spreadsheet B 394845 20782782 ES043 DP0533 SEN TOP-UP SUM1 SUM-21 ES043 DP0533 SEN TOP-UP SUM1 SUM-21</v>
      </c>
      <c r="H2310">
        <f>'Funding Import'!H2312</f>
        <v>6906</v>
      </c>
      <c r="I2310" s="139"/>
    </row>
    <row r="2311" spans="1:9" ht="15" x14ac:dyDescent="0.2">
      <c r="A2311" s="191" t="str">
        <f t="shared" si="72"/>
        <v>1888</v>
      </c>
      <c r="B2311" s="191"/>
      <c r="C2311" s="191" t="str">
        <f t="shared" si="73"/>
        <v>18880004</v>
      </c>
      <c r="D2311" t="str">
        <f>'Funding Import'!A2313</f>
        <v>RB051888: QUEEN BOUDICA PRIMARY</v>
      </c>
      <c r="E2311" t="str">
        <f>MID('Funding Import'!B2313,2,4)</f>
        <v>0004</v>
      </c>
      <c r="F2311" t="str">
        <f>MID('Funding Import'!B2313,8,50)</f>
        <v>STATEMENTED SEN</v>
      </c>
      <c r="G2311" t="str">
        <f>'Funding Import'!I2313</f>
        <v>Spreadsheet B 401820 21143763 ES099 MK0707 SEN TOP-UP SUM2 SUM-21 ES099 MK0707 SEN TOP-UP SUM2 SUM-21</v>
      </c>
      <c r="H2311">
        <f>'Funding Import'!H2313</f>
        <v>139</v>
      </c>
      <c r="I2311" s="139"/>
    </row>
    <row r="2312" spans="1:9" ht="15" x14ac:dyDescent="0.2">
      <c r="A2312" s="191" t="str">
        <f t="shared" si="72"/>
        <v>1888</v>
      </c>
      <c r="B2312" s="191"/>
      <c r="C2312" s="191" t="str">
        <f t="shared" si="73"/>
        <v>18880004</v>
      </c>
      <c r="D2312" t="str">
        <f>'Funding Import'!A2314</f>
        <v>RB051888: QUEEN BOUDICA PRIMARY</v>
      </c>
      <c r="E2312" t="str">
        <f>MID('Funding Import'!B2314,2,4)</f>
        <v>0004</v>
      </c>
      <c r="F2312" t="str">
        <f>MID('Funding Import'!B2314,8,50)</f>
        <v>STATEMENTED SEN</v>
      </c>
      <c r="G2312" t="str">
        <f>'Funding Import'!I2314</f>
        <v>DL 8688 SEN TOP-UP AUT1 AUT-21</v>
      </c>
      <c r="H2312">
        <f>'Funding Import'!H2314</f>
        <v>1987</v>
      </c>
      <c r="I2312" s="139"/>
    </row>
    <row r="2313" spans="1:9" ht="15" x14ac:dyDescent="0.2">
      <c r="A2313" s="191" t="str">
        <f t="shared" si="72"/>
        <v>1888</v>
      </c>
      <c r="B2313" s="191"/>
      <c r="C2313" s="191" t="str">
        <f t="shared" si="73"/>
        <v>18880006</v>
      </c>
      <c r="D2313" t="str">
        <f>'Funding Import'!A2315</f>
        <v>RB051888: QUEEN BOUDICA PRIMARY</v>
      </c>
      <c r="E2313" t="str">
        <f>MID('Funding Import'!B2315,2,4)</f>
        <v>0006</v>
      </c>
      <c r="F2313" t="str">
        <f>MID('Funding Import'!B2315,8,50)</f>
        <v>EXCEPTIONAL COVID COST GRANT</v>
      </c>
      <c r="G2313" t="str">
        <f>'Funding Import'!I2315</f>
        <v>Spreadsheet B 398804 20920024 ES065 DP0556 COVIDEMERGENCY COVIDEM ES065 DP0556 COVIDEMERGENCY COVIDEM</v>
      </c>
      <c r="H2313">
        <f>'Funding Import'!H2315</f>
        <v>12730</v>
      </c>
      <c r="I2313" s="139"/>
    </row>
    <row r="2314" spans="1:9" ht="15" x14ac:dyDescent="0.2">
      <c r="A2314" s="191" t="str">
        <f t="shared" si="72"/>
        <v>1888</v>
      </c>
      <c r="B2314" s="191"/>
      <c r="C2314" s="191" t="str">
        <f t="shared" si="73"/>
        <v>18880006</v>
      </c>
      <c r="D2314" t="str">
        <f>'Funding Import'!A2316</f>
        <v>RB051888: QUEEN BOUDICA PRIMARY</v>
      </c>
      <c r="E2314" t="str">
        <f>MID('Funding Import'!B2316,2,4)</f>
        <v>0006</v>
      </c>
      <c r="F2314" t="str">
        <f>MID('Funding Import'!B2316,8,50)</f>
        <v>EXCEPTIONAL COVID COST GRANT</v>
      </c>
      <c r="G2314" t="str">
        <f>'Funding Import'!I2316</f>
        <v>Spreadsheet B 398807 20920177 ES067 DP0558 FSMADDCOSTSCOVID FSMCOVID ES067 DP0558 FSMADDCOSTSCOVID FSMCOVID</v>
      </c>
      <c r="H2314">
        <f>'Funding Import'!H2316</f>
        <v>2790</v>
      </c>
      <c r="I2314" s="139"/>
    </row>
    <row r="2315" spans="1:9" ht="15" x14ac:dyDescent="0.2">
      <c r="A2315" s="191" t="str">
        <f t="shared" si="72"/>
        <v>1888</v>
      </c>
      <c r="B2315" s="191"/>
      <c r="C2315" s="191" t="str">
        <f t="shared" si="73"/>
        <v>18880006</v>
      </c>
      <c r="D2315" t="str">
        <f>'Funding Import'!A2317</f>
        <v>RB051888: QUEEN BOUDICA PRIMARY</v>
      </c>
      <c r="E2315" t="str">
        <f>MID('Funding Import'!B2317,2,4)</f>
        <v>0006</v>
      </c>
      <c r="F2315" t="str">
        <f>MID('Funding Import'!B2317,8,50)</f>
        <v>EXCEPTIONAL COVID COST GRANT</v>
      </c>
      <c r="G2315" t="str">
        <f>'Funding Import'!I2317</f>
        <v>Spreadsheet B 399778 20982606 Movement from code '0006 to '0012 covid  emergency recode ES089 RM0128 Covid emergency recode</v>
      </c>
      <c r="H2315">
        <f>'Funding Import'!H2317</f>
        <v>-12730</v>
      </c>
      <c r="I2315" s="139"/>
    </row>
    <row r="2316" spans="1:9" ht="15" x14ac:dyDescent="0.2">
      <c r="A2316" s="191" t="str">
        <f t="shared" si="72"/>
        <v>1888</v>
      </c>
      <c r="B2316" s="191"/>
      <c r="C2316" s="191" t="str">
        <f t="shared" si="73"/>
        <v>18880012</v>
      </c>
      <c r="D2316" t="str">
        <f>'Funding Import'!A2318</f>
        <v>RB051888: QUEEN BOUDICA PRIMARY</v>
      </c>
      <c r="E2316" t="str">
        <f>MID('Funding Import'!B2318,2,4)</f>
        <v>0012</v>
      </c>
      <c r="F2316" t="str">
        <f>MID('Funding Import'!B2318,8,50)</f>
        <v>COVID CATCH UP</v>
      </c>
      <c r="G2316" t="str">
        <f>'Funding Import'!I2318</f>
        <v>Spreadsheet B 399778 20982606 Movement from code '0006 to '0012 covid  emergency recode ES089 RM0128 Covid emergency recode</v>
      </c>
      <c r="H2316">
        <f>'Funding Import'!H2318</f>
        <v>12730</v>
      </c>
      <c r="I2316" s="139"/>
    </row>
    <row r="2317" spans="1:9" ht="15" x14ac:dyDescent="0.2">
      <c r="A2317" s="191" t="str">
        <f t="shared" si="72"/>
        <v>1888</v>
      </c>
      <c r="B2317" s="191"/>
      <c r="C2317" s="191" t="str">
        <f t="shared" si="73"/>
        <v>18880012</v>
      </c>
      <c r="D2317" t="str">
        <f>'Funding Import'!A2319</f>
        <v>RB051888: QUEEN BOUDICA PRIMARY</v>
      </c>
      <c r="E2317" t="str">
        <f>MID('Funding Import'!B2319,2,4)</f>
        <v>0012</v>
      </c>
      <c r="F2317" t="str">
        <f>MID('Funding Import'!B2319,8,50)</f>
        <v>COVID CATCH UP</v>
      </c>
      <c r="G2317" t="str">
        <f>'Funding Import'!I2319</f>
        <v>DL 8645 0012recoveryc 0012RPG</v>
      </c>
      <c r="H2317">
        <f>'Funding Import'!H2319</f>
        <v>2646.25</v>
      </c>
      <c r="I2317" s="139"/>
    </row>
    <row r="2318" spans="1:9" ht="15" x14ac:dyDescent="0.2">
      <c r="A2318" s="191" t="str">
        <f t="shared" si="72"/>
        <v>1888</v>
      </c>
      <c r="B2318" s="191"/>
      <c r="C2318" s="191" t="str">
        <f t="shared" si="73"/>
        <v>18880012</v>
      </c>
      <c r="D2318" t="str">
        <f>'Funding Import'!A2320</f>
        <v>RB051888: QUEEN BOUDICA PRIMARY</v>
      </c>
      <c r="E2318" t="str">
        <f>MID('Funding Import'!B2320,2,4)</f>
        <v>0012</v>
      </c>
      <c r="F2318" t="str">
        <f>MID('Funding Import'!B2320,8,50)</f>
        <v>COVID CATCH UP</v>
      </c>
      <c r="G2318" t="str">
        <f>'Funding Import'!I2320</f>
        <v>DL 8656 0012schoolled 0012SLT</v>
      </c>
      <c r="H2318">
        <f>'Funding Import'!H2320</f>
        <v>2303.44</v>
      </c>
      <c r="I2318" s="139"/>
    </row>
    <row r="2319" spans="1:9" ht="15" x14ac:dyDescent="0.2">
      <c r="A2319" s="191" t="str">
        <f t="shared" si="72"/>
        <v>1888</v>
      </c>
      <c r="B2319" s="191"/>
      <c r="C2319" s="191" t="str">
        <f t="shared" si="73"/>
        <v>18880014</v>
      </c>
      <c r="D2319" t="str">
        <f>'Funding Import'!A2321</f>
        <v>RB051888: QUEEN BOUDICA PRIMARY</v>
      </c>
      <c r="E2319" t="str">
        <f>MID('Funding Import'!B2321,2,4)</f>
        <v>0014</v>
      </c>
      <c r="F2319" t="str">
        <f>MID('Funding Import'!B2321,8,50)</f>
        <v>PUPIL PREMIUM</v>
      </c>
      <c r="G2319" t="str">
        <f>'Funding Import'!I2321</f>
        <v>Spreadsheet B 400831 21077861 ES093 DP0593 SUMMER21PPG SUM21PPG ES093 DP0593 SUMMER21PPG SUM21PPG</v>
      </c>
      <c r="H2319">
        <f>'Funding Import'!H2321</f>
        <v>40111</v>
      </c>
      <c r="I2319" s="139"/>
    </row>
    <row r="2320" spans="1:9" ht="15" x14ac:dyDescent="0.2">
      <c r="A2320" s="191" t="str">
        <f t="shared" si="72"/>
        <v>1888</v>
      </c>
      <c r="B2320" s="191"/>
      <c r="C2320" s="191" t="str">
        <f t="shared" si="73"/>
        <v>18880014</v>
      </c>
      <c r="D2320" t="str">
        <f>'Funding Import'!A2322</f>
        <v>RB051888: QUEEN BOUDICA PRIMARY</v>
      </c>
      <c r="E2320" t="str">
        <f>MID('Funding Import'!B2322,2,4)</f>
        <v>0014</v>
      </c>
      <c r="F2320" t="str">
        <f>MID('Funding Import'!B2322,8,50)</f>
        <v>PUPIL PREMIUM</v>
      </c>
      <c r="G2320" t="str">
        <f>'Funding Import'!I2322</f>
        <v>DL 8701 0014 Pupil Premium Autumn Term 2021</v>
      </c>
      <c r="H2320">
        <f>'Funding Import'!H2322</f>
        <v>33165</v>
      </c>
      <c r="I2320" s="139"/>
    </row>
    <row r="2321" spans="1:9" ht="15" x14ac:dyDescent="0.2">
      <c r="A2321" s="191" t="str">
        <f t="shared" si="72"/>
        <v>1888</v>
      </c>
      <c r="B2321" s="191"/>
      <c r="C2321" s="191" t="str">
        <f t="shared" si="73"/>
        <v>18880018</v>
      </c>
      <c r="D2321" t="str">
        <f>'Funding Import'!A2323</f>
        <v>RB051888: QUEEN BOUDICA PRIMARY</v>
      </c>
      <c r="E2321" t="str">
        <f>MID('Funding Import'!B2323,2,4)</f>
        <v>0018</v>
      </c>
      <c r="F2321" t="str">
        <f>MID('Funding Import'!B2323,8,50)</f>
        <v>ADDITIONAL GRANT INCOME</v>
      </c>
      <c r="G2321" t="str">
        <f>'Funding Import'!I2323</f>
        <v>Spreadsheet B 393531 20728061 ES032 RM0087 PE GRANT APR 21 ES032 RM0087 PE GRANT APR 21</v>
      </c>
      <c r="H2321">
        <f>'Funding Import'!H2323</f>
        <v>8104</v>
      </c>
      <c r="I2321" s="139"/>
    </row>
    <row r="2322" spans="1:9" ht="15" x14ac:dyDescent="0.2">
      <c r="A2322" s="191" t="str">
        <f t="shared" si="72"/>
        <v>1888</v>
      </c>
      <c r="B2322" s="191"/>
      <c r="C2322" s="191" t="str">
        <f t="shared" si="73"/>
        <v>18880018</v>
      </c>
      <c r="D2322" t="str">
        <f>'Funding Import'!A2324</f>
        <v>RB051888: QUEEN BOUDICA PRIMARY</v>
      </c>
      <c r="E2322" t="str">
        <f>MID('Funding Import'!B2324,2,4)</f>
        <v>0018</v>
      </c>
      <c r="F2322" t="str">
        <f>MID('Funding Import'!B2324,8,50)</f>
        <v>ADDITIONAL GRANT INCOME</v>
      </c>
      <c r="G2322" t="str">
        <f>'Funding Import'!I2324</f>
        <v>Spreadsheet B 399769 20981730 UIFSM JULY21 UIFSM 21 ES085 RM0124 UIFSM JULY21 UIFSM 21</v>
      </c>
      <c r="H2322">
        <f>'Funding Import'!H2324</f>
        <v>52371</v>
      </c>
      <c r="I2322" s="139"/>
    </row>
    <row r="2323" spans="1:9" ht="15" x14ac:dyDescent="0.2">
      <c r="A2323" s="191" t="str">
        <f t="shared" si="72"/>
        <v>1888</v>
      </c>
      <c r="B2323" s="191"/>
      <c r="C2323" s="191" t="str">
        <f t="shared" si="73"/>
        <v>18880018</v>
      </c>
      <c r="D2323" t="str">
        <f>'Funding Import'!A2325</f>
        <v>RB051888: QUEEN BOUDICA PRIMARY</v>
      </c>
      <c r="E2323" t="str">
        <f>MID('Funding Import'!B2325,2,4)</f>
        <v>0018</v>
      </c>
      <c r="F2323" t="str">
        <f>MID('Funding Import'!B2325,8,50)</f>
        <v>ADDITIONAL GRANT INCOME</v>
      </c>
      <c r="G2323" t="str">
        <f>'Funding Import'!I2325</f>
        <v>DL 8673 PE GRANT OCT21 0018PE</v>
      </c>
      <c r="H2323">
        <f>'Funding Import'!H2325</f>
        <v>11323</v>
      </c>
      <c r="I2323" s="139"/>
    </row>
    <row r="2324" spans="1:9" ht="15" x14ac:dyDescent="0.2">
      <c r="A2324" s="191" t="str">
        <f t="shared" si="72"/>
        <v>1888</v>
      </c>
      <c r="B2324" s="191"/>
      <c r="C2324" s="191" t="str">
        <f t="shared" si="73"/>
        <v>18880026</v>
      </c>
      <c r="D2324" t="str">
        <f>'Funding Import'!A2326</f>
        <v>RB051888: QUEEN BOUDICA PRIMARY</v>
      </c>
      <c r="E2324" t="str">
        <f>MID('Funding Import'!B2326,2,4)</f>
        <v>0026</v>
      </c>
      <c r="F2324" t="str">
        <f>MID('Funding Import'!B2326,8,50)</f>
        <v>NOTIONAL SEN FUNDING</v>
      </c>
      <c r="G2324" t="str">
        <f>'Funding Import'!I2326</f>
        <v>Spreadsheet B 391732 20639856 ES012 MK0514 10026 NOTIONAL SEN ES012 MK0514 10026 NOTIONAL SEN</v>
      </c>
      <c r="H2324">
        <f>'Funding Import'!H2326</f>
        <v>184295</v>
      </c>
      <c r="I2324" s="139"/>
    </row>
    <row r="2325" spans="1:9" ht="15" x14ac:dyDescent="0.2">
      <c r="A2325" s="191" t="str">
        <f t="shared" si="72"/>
        <v>1950</v>
      </c>
      <c r="B2325" s="191"/>
      <c r="C2325" s="191" t="str">
        <f t="shared" si="73"/>
        <v>19500001</v>
      </c>
      <c r="D2325" t="str">
        <f>'Funding Import'!A2327</f>
        <v>RB051950: COLD NORTON PRIMARY SCHOOL</v>
      </c>
      <c r="E2325" t="str">
        <f>MID('Funding Import'!B2327,2,4)</f>
        <v>0001</v>
      </c>
      <c r="F2325" t="str">
        <f>MID('Funding Import'!B2327,8,50)</f>
        <v>FORMULA FUNDED (EXCL RATES)</v>
      </c>
      <c r="G2325" t="str">
        <f>'Funding Import'!I2327</f>
        <v>Spreadsheet B 391145 20630885 ES006 MK0508 10001 FORMULA FUNDED ES006 MK0508 10001 FORMULA FUNDED</v>
      </c>
      <c r="H2325">
        <f>'Funding Import'!H2327</f>
        <v>601315</v>
      </c>
      <c r="I2325" s="139"/>
    </row>
    <row r="2326" spans="1:9" ht="15" x14ac:dyDescent="0.2">
      <c r="A2326" s="191" t="str">
        <f t="shared" si="72"/>
        <v>1950</v>
      </c>
      <c r="B2326" s="191"/>
      <c r="C2326" s="191" t="str">
        <f t="shared" si="73"/>
        <v>19500002</v>
      </c>
      <c r="D2326" t="str">
        <f>'Funding Import'!A2328</f>
        <v>RB051950: COLD NORTON PRIMARY SCHOOL</v>
      </c>
      <c r="E2326" t="str">
        <f>MID('Funding Import'!B2328,2,4)</f>
        <v>0002</v>
      </c>
      <c r="F2326" t="str">
        <f>MID('Funding Import'!B2328,8,50)</f>
        <v>RATES</v>
      </c>
      <c r="G2326" t="str">
        <f>'Funding Import'!I2328</f>
        <v>Spreadsheet B 391137 20630756 ES007 MK0509 10002 RATES ES007 MK0509 10002 RATES</v>
      </c>
      <c r="H2326">
        <f>'Funding Import'!H2328</f>
        <v>12913</v>
      </c>
      <c r="I2326" s="139"/>
    </row>
    <row r="2327" spans="1:9" ht="15" x14ac:dyDescent="0.2">
      <c r="A2327" s="191" t="str">
        <f t="shared" si="72"/>
        <v>1950</v>
      </c>
      <c r="B2327" s="191"/>
      <c r="C2327" s="191" t="str">
        <f t="shared" si="73"/>
        <v>19500003</v>
      </c>
      <c r="D2327" t="str">
        <f>'Funding Import'!A2329</f>
        <v>RB051950: COLD NORTON PRIMARY SCHOOL</v>
      </c>
      <c r="E2327" t="str">
        <f>MID('Funding Import'!B2329,2,4)</f>
        <v>0003</v>
      </c>
      <c r="F2327" t="str">
        <f>MID('Funding Import'!B2329,8,50)</f>
        <v>BROUGHT FORWARD</v>
      </c>
      <c r="G2327" t="str">
        <f>'Funding Import'!I2329</f>
        <v>Spreadsheet B 394797 20778211 ES055 MK0568 10003 OPENING BALANCES ES055 MK0568 10003 OPENING BALANCES</v>
      </c>
      <c r="H2327">
        <f>'Funding Import'!H2329</f>
        <v>129955.45</v>
      </c>
      <c r="I2327" s="139"/>
    </row>
    <row r="2328" spans="1:9" ht="15" x14ac:dyDescent="0.2">
      <c r="A2328" s="191" t="str">
        <f t="shared" si="72"/>
        <v>1950</v>
      </c>
      <c r="B2328" s="191"/>
      <c r="C2328" s="191" t="str">
        <f t="shared" si="73"/>
        <v>19500004</v>
      </c>
      <c r="D2328" t="str">
        <f>'Funding Import'!A2330</f>
        <v>RB051950: COLD NORTON PRIMARY SCHOOL</v>
      </c>
      <c r="E2328" t="str">
        <f>MID('Funding Import'!B2330,2,4)</f>
        <v>0004</v>
      </c>
      <c r="F2328" t="str">
        <f>MID('Funding Import'!B2330,8,50)</f>
        <v>STATEMENTED SEN</v>
      </c>
      <c r="G2328" t="str">
        <f>'Funding Import'!I2330</f>
        <v>Spreadsheet B 391144 20630818 ES009 MK0511 10004 EHCP ES009 MK0511 10004 EHCP</v>
      </c>
      <c r="H2328">
        <f>'Funding Import'!H2330</f>
        <v>6600</v>
      </c>
      <c r="I2328" s="139"/>
    </row>
    <row r="2329" spans="1:9" ht="15" x14ac:dyDescent="0.2">
      <c r="A2329" s="191" t="str">
        <f t="shared" si="72"/>
        <v>1950</v>
      </c>
      <c r="B2329" s="191"/>
      <c r="C2329" s="191" t="str">
        <f t="shared" si="73"/>
        <v>19500004</v>
      </c>
      <c r="D2329" t="str">
        <f>'Funding Import'!A2331</f>
        <v>RB051950: COLD NORTON PRIMARY SCHOOL</v>
      </c>
      <c r="E2329" t="str">
        <f>MID('Funding Import'!B2331,2,4)</f>
        <v>0004</v>
      </c>
      <c r="F2329" t="str">
        <f>MID('Funding Import'!B2331,8,50)</f>
        <v>STATEMENTED SEN</v>
      </c>
      <c r="G2329" t="str">
        <f>'Funding Import'!I2331</f>
        <v>Spreadsheet B 394845 20782782 ES043 DP0533 SEN TOP-UP SUM1 SUM-21 ES043 DP0533 SEN TOP-UP SUM1 SUM-21</v>
      </c>
      <c r="H2329">
        <f>'Funding Import'!H2331</f>
        <v>2538</v>
      </c>
      <c r="I2329" s="139"/>
    </row>
    <row r="2330" spans="1:9" ht="15" x14ac:dyDescent="0.2">
      <c r="A2330" s="191" t="str">
        <f t="shared" si="72"/>
        <v>1950</v>
      </c>
      <c r="B2330" s="191"/>
      <c r="C2330" s="191" t="str">
        <f t="shared" si="73"/>
        <v>19500004</v>
      </c>
      <c r="D2330" t="str">
        <f>'Funding Import'!A2332</f>
        <v>RB051950: COLD NORTON PRIMARY SCHOOL</v>
      </c>
      <c r="E2330" t="str">
        <f>MID('Funding Import'!B2332,2,4)</f>
        <v>0004</v>
      </c>
      <c r="F2330" t="str">
        <f>MID('Funding Import'!B2332,8,50)</f>
        <v>STATEMENTED SEN</v>
      </c>
      <c r="G2330" t="str">
        <f>'Funding Import'!I2332</f>
        <v>DL 8688 SEN TOP-UP AUT1 AUT-21</v>
      </c>
      <c r="H2330">
        <f>'Funding Import'!H2332</f>
        <v>4232</v>
      </c>
      <c r="I2330" s="139"/>
    </row>
    <row r="2331" spans="1:9" ht="15" x14ac:dyDescent="0.2">
      <c r="A2331" s="191" t="str">
        <f t="shared" si="72"/>
        <v>1950</v>
      </c>
      <c r="B2331" s="191"/>
      <c r="C2331" s="191" t="str">
        <f t="shared" si="73"/>
        <v>19500006</v>
      </c>
      <c r="D2331" t="str">
        <f>'Funding Import'!A2333</f>
        <v>RB051950: COLD NORTON PRIMARY SCHOOL</v>
      </c>
      <c r="E2331" t="str">
        <f>MID('Funding Import'!B2333,2,4)</f>
        <v>0006</v>
      </c>
      <c r="F2331" t="str">
        <f>MID('Funding Import'!B2333,8,50)</f>
        <v>EXCEPTIONAL COVID COST GRANT</v>
      </c>
      <c r="G2331" t="str">
        <f>'Funding Import'!I2333</f>
        <v>Spreadsheet B 398804 20920024 ES065 DP0556 COVIDEMERGENCY COVIDEM ES065 DP0556 COVIDEMERGENCY COVIDEM</v>
      </c>
      <c r="H2331">
        <f>'Funding Import'!H2333</f>
        <v>4960</v>
      </c>
      <c r="I2331" s="139"/>
    </row>
    <row r="2332" spans="1:9" ht="15" x14ac:dyDescent="0.2">
      <c r="A2332" s="191" t="str">
        <f t="shared" si="72"/>
        <v>1950</v>
      </c>
      <c r="B2332" s="191"/>
      <c r="C2332" s="191" t="str">
        <f t="shared" si="73"/>
        <v>19500006</v>
      </c>
      <c r="D2332" t="str">
        <f>'Funding Import'!A2334</f>
        <v>RB051950: COLD NORTON PRIMARY SCHOOL</v>
      </c>
      <c r="E2332" t="str">
        <f>MID('Funding Import'!B2334,2,4)</f>
        <v>0006</v>
      </c>
      <c r="F2332" t="str">
        <f>MID('Funding Import'!B2334,8,50)</f>
        <v>EXCEPTIONAL COVID COST GRANT</v>
      </c>
      <c r="G2332" t="str">
        <f>'Funding Import'!I2334</f>
        <v>Spreadsheet B 399778 20982606 Movement from code '0006 to '0012 covid  emergency recode ES089 RM0128 Covid emergency recode</v>
      </c>
      <c r="H2332">
        <f>'Funding Import'!H2334</f>
        <v>-4960</v>
      </c>
      <c r="I2332" s="139"/>
    </row>
    <row r="2333" spans="1:9" ht="15" x14ac:dyDescent="0.2">
      <c r="A2333" s="191" t="str">
        <f t="shared" si="72"/>
        <v>1950</v>
      </c>
      <c r="B2333" s="191"/>
      <c r="C2333" s="191" t="str">
        <f t="shared" si="73"/>
        <v>19500007</v>
      </c>
      <c r="D2333" t="str">
        <f>'Funding Import'!A2335</f>
        <v>RB051950: COLD NORTON PRIMARY SCHOOL</v>
      </c>
      <c r="E2333" t="str">
        <f>MID('Funding Import'!B2335,2,4)</f>
        <v>0007</v>
      </c>
      <c r="F2333" t="str">
        <f>MID('Funding Import'!B2335,8,50)</f>
        <v>PUPIL INCREASE/FORMULA ERR</v>
      </c>
      <c r="G2333" t="str">
        <f>'Funding Import'!I2335</f>
        <v>DL 8706 2021-22 KS1 Class Size Funding</v>
      </c>
      <c r="H2333">
        <f>'Funding Import'!H2335</f>
        <v>9726</v>
      </c>
      <c r="I2333" s="139"/>
    </row>
    <row r="2334" spans="1:9" ht="15" x14ac:dyDescent="0.2">
      <c r="A2334" s="191" t="str">
        <f t="shared" si="72"/>
        <v>1950</v>
      </c>
      <c r="B2334" s="191"/>
      <c r="C2334" s="191" t="str">
        <f t="shared" si="73"/>
        <v>19500012</v>
      </c>
      <c r="D2334" t="str">
        <f>'Funding Import'!A2336</f>
        <v>RB051950: COLD NORTON PRIMARY SCHOOL</v>
      </c>
      <c r="E2334" t="str">
        <f>MID('Funding Import'!B2336,2,4)</f>
        <v>0012</v>
      </c>
      <c r="F2334" t="str">
        <f>MID('Funding Import'!B2336,8,50)</f>
        <v>COVID CATCH UP</v>
      </c>
      <c r="G2334" t="str">
        <f>'Funding Import'!I2336</f>
        <v>Spreadsheet B 399778 20982606 Movement from code '0006 to '0012 covid  emergency recode ES089 RM0128 Covid emergency recode</v>
      </c>
      <c r="H2334">
        <f>'Funding Import'!H2336</f>
        <v>4960</v>
      </c>
      <c r="I2334" s="139"/>
    </row>
    <row r="2335" spans="1:9" ht="15" x14ac:dyDescent="0.2">
      <c r="A2335" s="191" t="str">
        <f t="shared" si="72"/>
        <v>1950</v>
      </c>
      <c r="B2335" s="191"/>
      <c r="C2335" s="191" t="str">
        <f t="shared" si="73"/>
        <v>19500012</v>
      </c>
      <c r="D2335" t="str">
        <f>'Funding Import'!A2337</f>
        <v>RB051950: COLD NORTON PRIMARY SCHOOL</v>
      </c>
      <c r="E2335" t="str">
        <f>MID('Funding Import'!B2337,2,4)</f>
        <v>0012</v>
      </c>
      <c r="F2335" t="str">
        <f>MID('Funding Import'!B2337,8,50)</f>
        <v>COVID CATCH UP</v>
      </c>
      <c r="G2335" t="str">
        <f>'Funding Import'!I2337</f>
        <v>DL 8645 0012recoveryc 0012RPG</v>
      </c>
      <c r="H2335">
        <f>'Funding Import'!H2337</f>
        <v>500</v>
      </c>
      <c r="I2335" s="139"/>
    </row>
    <row r="2336" spans="1:9" ht="15" x14ac:dyDescent="0.2">
      <c r="A2336" s="191" t="str">
        <f t="shared" si="72"/>
        <v>1950</v>
      </c>
      <c r="B2336" s="191"/>
      <c r="C2336" s="191" t="str">
        <f t="shared" si="73"/>
        <v>19500012</v>
      </c>
      <c r="D2336" t="str">
        <f>'Funding Import'!A2338</f>
        <v>RB051950: COLD NORTON PRIMARY SCHOOL</v>
      </c>
      <c r="E2336" t="str">
        <f>MID('Funding Import'!B2338,2,4)</f>
        <v>0012</v>
      </c>
      <c r="F2336" t="str">
        <f>MID('Funding Import'!B2338,8,50)</f>
        <v>COVID CATCH UP</v>
      </c>
      <c r="G2336" t="str">
        <f>'Funding Import'!I2338</f>
        <v>DL 8656 0012schoolled 0012SLT</v>
      </c>
      <c r="H2336">
        <f>'Funding Import'!H2338</f>
        <v>177.19</v>
      </c>
      <c r="I2336" s="139"/>
    </row>
    <row r="2337" spans="1:9" ht="15" x14ac:dyDescent="0.2">
      <c r="A2337" s="191" t="str">
        <f t="shared" si="72"/>
        <v>1950</v>
      </c>
      <c r="B2337" s="191"/>
      <c r="C2337" s="191" t="str">
        <f t="shared" si="73"/>
        <v>19500014</v>
      </c>
      <c r="D2337" t="str">
        <f>'Funding Import'!A2339</f>
        <v>RB051950: COLD NORTON PRIMARY SCHOOL</v>
      </c>
      <c r="E2337" t="str">
        <f>MID('Funding Import'!B2339,2,4)</f>
        <v>0014</v>
      </c>
      <c r="F2337" t="str">
        <f>MID('Funding Import'!B2339,8,50)</f>
        <v>PUPIL PREMIUM</v>
      </c>
      <c r="G2337" t="str">
        <f>'Funding Import'!I2339</f>
        <v>Spreadsheet B 400831 21077861 ES093 DP0593 SUMMER21PPG SUM21PPG ES093 DP0593 SUMMER21PPG SUM21PPG</v>
      </c>
      <c r="H2337">
        <f>'Funding Import'!H2339</f>
        <v>3635</v>
      </c>
      <c r="I2337" s="139"/>
    </row>
    <row r="2338" spans="1:9" ht="15" x14ac:dyDescent="0.2">
      <c r="A2338" s="191" t="str">
        <f t="shared" si="72"/>
        <v>1950</v>
      </c>
      <c r="B2338" s="191"/>
      <c r="C2338" s="191" t="str">
        <f t="shared" si="73"/>
        <v>19500014</v>
      </c>
      <c r="D2338" t="str">
        <f>'Funding Import'!A2340</f>
        <v>RB051950: COLD NORTON PRIMARY SCHOOL</v>
      </c>
      <c r="E2338" t="str">
        <f>MID('Funding Import'!B2340,2,4)</f>
        <v>0014</v>
      </c>
      <c r="F2338" t="str">
        <f>MID('Funding Import'!B2340,8,50)</f>
        <v>PUPIL PREMIUM</v>
      </c>
      <c r="G2338" t="str">
        <f>'Funding Import'!I2340</f>
        <v>DL 8701 0014 Pupil Premium Autumn Term 2021</v>
      </c>
      <c r="H2338">
        <f>'Funding Import'!H2340</f>
        <v>2908</v>
      </c>
      <c r="I2338" s="139"/>
    </row>
    <row r="2339" spans="1:9" ht="15" x14ac:dyDescent="0.2">
      <c r="A2339" s="191" t="str">
        <f t="shared" si="72"/>
        <v>1950</v>
      </c>
      <c r="B2339" s="191"/>
      <c r="C2339" s="191" t="str">
        <f t="shared" si="73"/>
        <v>19500018</v>
      </c>
      <c r="D2339" t="str">
        <f>'Funding Import'!A2341</f>
        <v>RB051950: COLD NORTON PRIMARY SCHOOL</v>
      </c>
      <c r="E2339" t="str">
        <f>MID('Funding Import'!B2341,2,4)</f>
        <v>0018</v>
      </c>
      <c r="F2339" t="str">
        <f>MID('Funding Import'!B2341,8,50)</f>
        <v>ADDITIONAL GRANT INCOME</v>
      </c>
      <c r="G2339" t="str">
        <f>'Funding Import'!I2341</f>
        <v>Spreadsheet B 393531 20728061 ES032 RM0087 PE GRANT APR 21 ES032 RM0087 PE GRANT APR 21</v>
      </c>
      <c r="H2339">
        <f>'Funding Import'!H2341</f>
        <v>7196</v>
      </c>
      <c r="I2339" s="139"/>
    </row>
    <row r="2340" spans="1:9" ht="15" x14ac:dyDescent="0.2">
      <c r="A2340" s="191" t="str">
        <f t="shared" si="72"/>
        <v>1950</v>
      </c>
      <c r="B2340" s="191"/>
      <c r="C2340" s="191" t="str">
        <f t="shared" si="73"/>
        <v>19500018</v>
      </c>
      <c r="D2340" t="str">
        <f>'Funding Import'!A2342</f>
        <v>RB051950: COLD NORTON PRIMARY SCHOOL</v>
      </c>
      <c r="E2340" t="str">
        <f>MID('Funding Import'!B2342,2,4)</f>
        <v>0018</v>
      </c>
      <c r="F2340" t="str">
        <f>MID('Funding Import'!B2342,8,50)</f>
        <v>ADDITIONAL GRANT INCOME</v>
      </c>
      <c r="G2340" t="str">
        <f>'Funding Import'!I2342</f>
        <v>Spreadsheet B 399769 20981730 UIFSM JULY21 UIFSM 21 ES085 RM0124 UIFSM JULY21 UIFSM 21</v>
      </c>
      <c r="H2340">
        <f>'Funding Import'!H2342</f>
        <v>24009</v>
      </c>
      <c r="I2340" s="139"/>
    </row>
    <row r="2341" spans="1:9" ht="15" x14ac:dyDescent="0.2">
      <c r="A2341" s="191" t="str">
        <f t="shared" si="72"/>
        <v>1950</v>
      </c>
      <c r="B2341" s="191"/>
      <c r="C2341" s="191" t="str">
        <f t="shared" si="73"/>
        <v>19500018</v>
      </c>
      <c r="D2341" t="str">
        <f>'Funding Import'!A2343</f>
        <v>RB051950: COLD NORTON PRIMARY SCHOOL</v>
      </c>
      <c r="E2341" t="str">
        <f>MID('Funding Import'!B2343,2,4)</f>
        <v>0018</v>
      </c>
      <c r="F2341" t="str">
        <f>MID('Funding Import'!B2343,8,50)</f>
        <v>ADDITIONAL GRANT INCOME</v>
      </c>
      <c r="G2341" t="str">
        <f>'Funding Import'!I2343</f>
        <v>DL 8673 PE GRANT OCT21 0018PE</v>
      </c>
      <c r="H2341">
        <f>'Funding Import'!H2343</f>
        <v>10092</v>
      </c>
      <c r="I2341" s="139"/>
    </row>
    <row r="2342" spans="1:9" ht="15" x14ac:dyDescent="0.2">
      <c r="A2342" s="191" t="str">
        <f t="shared" si="72"/>
        <v>1950</v>
      </c>
      <c r="B2342" s="191"/>
      <c r="C2342" s="191" t="str">
        <f t="shared" si="73"/>
        <v>19500026</v>
      </c>
      <c r="D2342" t="str">
        <f>'Funding Import'!A2344</f>
        <v>RB051950: COLD NORTON PRIMARY SCHOOL</v>
      </c>
      <c r="E2342" t="str">
        <f>MID('Funding Import'!B2344,2,4)</f>
        <v>0026</v>
      </c>
      <c r="F2342" t="str">
        <f>MID('Funding Import'!B2344,8,50)</f>
        <v>NOTIONAL SEN FUNDING</v>
      </c>
      <c r="G2342" t="str">
        <f>'Funding Import'!I2344</f>
        <v>Spreadsheet B 391732 20639856 ES012 MK0514 10026 NOTIONAL SEN ES012 MK0514 10026 NOTIONAL SEN</v>
      </c>
      <c r="H2342">
        <f>'Funding Import'!H2344</f>
        <v>42034</v>
      </c>
      <c r="I2342" s="139"/>
    </row>
    <row r="2343" spans="1:9" ht="15" x14ac:dyDescent="0.2">
      <c r="A2343" s="191" t="str">
        <f t="shared" si="72"/>
        <v>1966</v>
      </c>
      <c r="B2343" s="191"/>
      <c r="C2343" s="191" t="str">
        <f t="shared" si="73"/>
        <v>19660001</v>
      </c>
      <c r="D2343" t="str">
        <f>'Funding Import'!A2345</f>
        <v>RB051966: COPFORD COE(VC)PRIMARY SCHOOL</v>
      </c>
      <c r="E2343" t="str">
        <f>MID('Funding Import'!B2345,2,4)</f>
        <v>0001</v>
      </c>
      <c r="F2343" t="str">
        <f>MID('Funding Import'!B2345,8,50)</f>
        <v>FORMULA FUNDED (EXCL RATES)</v>
      </c>
      <c r="G2343" t="str">
        <f>'Funding Import'!I2345</f>
        <v>Spreadsheet B 391145 20630885 ES006 MK0508 10001 FORMULA FUNDED ES006 MK0508 10001 FORMULA FUNDED</v>
      </c>
      <c r="H2343">
        <f>'Funding Import'!H2345</f>
        <v>787675</v>
      </c>
      <c r="I2343" s="139"/>
    </row>
    <row r="2344" spans="1:9" ht="15" x14ac:dyDescent="0.2">
      <c r="A2344" s="191" t="str">
        <f t="shared" si="72"/>
        <v>1966</v>
      </c>
      <c r="B2344" s="191"/>
      <c r="C2344" s="191" t="str">
        <f t="shared" si="73"/>
        <v>19660002</v>
      </c>
      <c r="D2344" t="str">
        <f>'Funding Import'!A2346</f>
        <v>RB051966: COPFORD COE(VC)PRIMARY SCHOOL</v>
      </c>
      <c r="E2344" t="str">
        <f>MID('Funding Import'!B2346,2,4)</f>
        <v>0002</v>
      </c>
      <c r="F2344" t="str">
        <f>MID('Funding Import'!B2346,8,50)</f>
        <v>RATES</v>
      </c>
      <c r="G2344" t="str">
        <f>'Funding Import'!I2346</f>
        <v>Spreadsheet B 391137 20630756 ES007 MK0509 10002 RATES ES007 MK0509 10002 RATES</v>
      </c>
      <c r="H2344">
        <f>'Funding Import'!H2346</f>
        <v>16326</v>
      </c>
      <c r="I2344" s="139"/>
    </row>
    <row r="2345" spans="1:9" ht="15" x14ac:dyDescent="0.2">
      <c r="A2345" s="191" t="str">
        <f t="shared" si="72"/>
        <v>1966</v>
      </c>
      <c r="B2345" s="191"/>
      <c r="C2345" s="191" t="str">
        <f t="shared" si="73"/>
        <v>19660003</v>
      </c>
      <c r="D2345" t="str">
        <f>'Funding Import'!A2347</f>
        <v>RB051966: COPFORD COE(VC)PRIMARY SCHOOL</v>
      </c>
      <c r="E2345" t="str">
        <f>MID('Funding Import'!B2347,2,4)</f>
        <v>0003</v>
      </c>
      <c r="F2345" t="str">
        <f>MID('Funding Import'!B2347,8,50)</f>
        <v>BROUGHT FORWARD</v>
      </c>
      <c r="G2345" t="str">
        <f>'Funding Import'!I2347</f>
        <v>Spreadsheet B 394797 20778211 ES055 MK0568 10003 OPENING BALANCES ES055 MK0568 10003 OPENING BALANCES</v>
      </c>
      <c r="H2345">
        <f>'Funding Import'!H2347</f>
        <v>222441.26</v>
      </c>
      <c r="I2345" s="139"/>
    </row>
    <row r="2346" spans="1:9" ht="15" x14ac:dyDescent="0.2">
      <c r="A2346" s="191" t="str">
        <f t="shared" si="72"/>
        <v>1966</v>
      </c>
      <c r="B2346" s="191"/>
      <c r="C2346" s="191" t="str">
        <f t="shared" si="73"/>
        <v>19660004</v>
      </c>
      <c r="D2346" t="str">
        <f>'Funding Import'!A2348</f>
        <v>RB051966: COPFORD COE(VC)PRIMARY SCHOOL</v>
      </c>
      <c r="E2346" t="str">
        <f>MID('Funding Import'!B2348,2,4)</f>
        <v>0004</v>
      </c>
      <c r="F2346" t="str">
        <f>MID('Funding Import'!B2348,8,50)</f>
        <v>STATEMENTED SEN</v>
      </c>
      <c r="G2346" t="str">
        <f>'Funding Import'!I2348</f>
        <v>Spreadsheet B 391144 20630818 ES009 MK0511 10004 EHCP ES009 MK0511 10004 EHCP</v>
      </c>
      <c r="H2346">
        <f>'Funding Import'!H2348</f>
        <v>22938</v>
      </c>
      <c r="I2346" s="139"/>
    </row>
    <row r="2347" spans="1:9" ht="15" x14ac:dyDescent="0.2">
      <c r="A2347" s="191" t="str">
        <f t="shared" si="72"/>
        <v>1966</v>
      </c>
      <c r="B2347" s="191"/>
      <c r="C2347" s="191" t="str">
        <f t="shared" si="73"/>
        <v>19660006</v>
      </c>
      <c r="D2347" t="str">
        <f>'Funding Import'!A2349</f>
        <v>RB051966: COPFORD COE(VC)PRIMARY SCHOOL</v>
      </c>
      <c r="E2347" t="str">
        <f>MID('Funding Import'!B2349,2,4)</f>
        <v>0006</v>
      </c>
      <c r="F2347" t="str">
        <f>MID('Funding Import'!B2349,8,50)</f>
        <v>EXCEPTIONAL COVID COST GRANT</v>
      </c>
      <c r="G2347" t="str">
        <f>'Funding Import'!I2349</f>
        <v>Spreadsheet B 398804 20920024 ES065 DP0556 COVIDEMERGENCY COVIDEM ES065 DP0556 COVIDEMERGENCY COVIDEM</v>
      </c>
      <c r="H2347">
        <f>'Funding Import'!H2349</f>
        <v>6830</v>
      </c>
      <c r="I2347" s="139"/>
    </row>
    <row r="2348" spans="1:9" ht="15" x14ac:dyDescent="0.2">
      <c r="A2348" s="191" t="str">
        <f t="shared" si="72"/>
        <v>1966</v>
      </c>
      <c r="B2348" s="191"/>
      <c r="C2348" s="191" t="str">
        <f t="shared" si="73"/>
        <v>19660006</v>
      </c>
      <c r="D2348" t="str">
        <f>'Funding Import'!A2350</f>
        <v>RB051966: COPFORD COE(VC)PRIMARY SCHOOL</v>
      </c>
      <c r="E2348" t="str">
        <f>MID('Funding Import'!B2350,2,4)</f>
        <v>0006</v>
      </c>
      <c r="F2348" t="str">
        <f>MID('Funding Import'!B2350,8,50)</f>
        <v>EXCEPTIONAL COVID COST GRANT</v>
      </c>
      <c r="G2348" t="str">
        <f>'Funding Import'!I2350</f>
        <v>Spreadsheet B 399778 20982606 Movement from code '0006 to '0012 covid  emergency recode ES089 RM0128 Covid emergency recode</v>
      </c>
      <c r="H2348">
        <f>'Funding Import'!H2350</f>
        <v>-6830</v>
      </c>
      <c r="I2348" s="139"/>
    </row>
    <row r="2349" spans="1:9" ht="15" x14ac:dyDescent="0.2">
      <c r="A2349" s="191" t="str">
        <f t="shared" si="72"/>
        <v>1966</v>
      </c>
      <c r="B2349" s="191"/>
      <c r="C2349" s="191" t="str">
        <f t="shared" si="73"/>
        <v>19660012</v>
      </c>
      <c r="D2349" t="str">
        <f>'Funding Import'!A2351</f>
        <v>RB051966: COPFORD COE(VC)PRIMARY SCHOOL</v>
      </c>
      <c r="E2349" t="str">
        <f>MID('Funding Import'!B2351,2,4)</f>
        <v>0012</v>
      </c>
      <c r="F2349" t="str">
        <f>MID('Funding Import'!B2351,8,50)</f>
        <v>COVID CATCH UP</v>
      </c>
      <c r="G2349" t="str">
        <f>'Funding Import'!I2351</f>
        <v>Spreadsheet B 399778 20982606 Movement from code '0006 to '0012 covid  emergency recode ES089 RM0128 Covid emergency recode</v>
      </c>
      <c r="H2349">
        <f>'Funding Import'!H2351</f>
        <v>6830</v>
      </c>
      <c r="I2349" s="139"/>
    </row>
    <row r="2350" spans="1:9" ht="15" x14ac:dyDescent="0.2">
      <c r="A2350" s="191" t="str">
        <f t="shared" si="72"/>
        <v>1966</v>
      </c>
      <c r="B2350" s="191"/>
      <c r="C2350" s="191" t="str">
        <f t="shared" si="73"/>
        <v>19660012</v>
      </c>
      <c r="D2350" t="str">
        <f>'Funding Import'!A2352</f>
        <v>RB051966: COPFORD COE(VC)PRIMARY SCHOOL</v>
      </c>
      <c r="E2350" t="str">
        <f>MID('Funding Import'!B2352,2,4)</f>
        <v>0012</v>
      </c>
      <c r="F2350" t="str">
        <f>MID('Funding Import'!B2352,8,50)</f>
        <v>COVID CATCH UP</v>
      </c>
      <c r="G2350" t="str">
        <f>'Funding Import'!I2352</f>
        <v>DL 8645 0012recoveryc 0012RPG</v>
      </c>
      <c r="H2350">
        <f>'Funding Import'!H2352</f>
        <v>500</v>
      </c>
      <c r="I2350" s="139"/>
    </row>
    <row r="2351" spans="1:9" ht="15" x14ac:dyDescent="0.2">
      <c r="A2351" s="191" t="str">
        <f t="shared" si="72"/>
        <v>1966</v>
      </c>
      <c r="B2351" s="191"/>
      <c r="C2351" s="191" t="str">
        <f t="shared" si="73"/>
        <v>19660012</v>
      </c>
      <c r="D2351" t="str">
        <f>'Funding Import'!A2353</f>
        <v>RB051966: COPFORD COE(VC)PRIMARY SCHOOL</v>
      </c>
      <c r="E2351" t="str">
        <f>MID('Funding Import'!B2353,2,4)</f>
        <v>0012</v>
      </c>
      <c r="F2351" t="str">
        <f>MID('Funding Import'!B2353,8,50)</f>
        <v>COVID CATCH UP</v>
      </c>
      <c r="G2351" t="str">
        <f>'Funding Import'!I2353</f>
        <v>DL 8656 0012schoolled 0012SLT</v>
      </c>
      <c r="H2351">
        <f>'Funding Import'!H2353</f>
        <v>295.31</v>
      </c>
      <c r="I2351" s="139"/>
    </row>
    <row r="2352" spans="1:9" ht="15" x14ac:dyDescent="0.2">
      <c r="A2352" s="191" t="str">
        <f t="shared" si="72"/>
        <v>1966</v>
      </c>
      <c r="B2352" s="191"/>
      <c r="C2352" s="191" t="str">
        <f t="shared" si="73"/>
        <v>19660014</v>
      </c>
      <c r="D2352" t="str">
        <f>'Funding Import'!A2354</f>
        <v>RB051966: COPFORD COE(VC)PRIMARY SCHOOL</v>
      </c>
      <c r="E2352" t="str">
        <f>MID('Funding Import'!B2354,2,4)</f>
        <v>0014</v>
      </c>
      <c r="F2352" t="str">
        <f>MID('Funding Import'!B2354,8,50)</f>
        <v>PUPIL PREMIUM</v>
      </c>
      <c r="G2352" t="str">
        <f>'Funding Import'!I2354</f>
        <v>Spreadsheet B 400831 21077861 ES093 DP0593 SUMMER21PPG SUM21PPG ES093 DP0593 SUMMER21PPG SUM21PPG</v>
      </c>
      <c r="H2352">
        <f>'Funding Import'!H2354</f>
        <v>7902</v>
      </c>
      <c r="I2352" s="139"/>
    </row>
    <row r="2353" spans="1:9" ht="15" x14ac:dyDescent="0.2">
      <c r="A2353" s="191" t="str">
        <f t="shared" si="72"/>
        <v>1966</v>
      </c>
      <c r="B2353" s="191"/>
      <c r="C2353" s="191" t="str">
        <f t="shared" si="73"/>
        <v>19660014</v>
      </c>
      <c r="D2353" t="str">
        <f>'Funding Import'!A2355</f>
        <v>RB051966: COPFORD COE(VC)PRIMARY SCHOOL</v>
      </c>
      <c r="E2353" t="str">
        <f>MID('Funding Import'!B2355,2,4)</f>
        <v>0014</v>
      </c>
      <c r="F2353" t="str">
        <f>MID('Funding Import'!B2355,8,50)</f>
        <v>PUPIL PREMIUM</v>
      </c>
      <c r="G2353" t="str">
        <f>'Funding Import'!I2355</f>
        <v>DL 8701 0014 Pupil Premium Autumn Term 2021</v>
      </c>
      <c r="H2353">
        <f>'Funding Import'!H2355</f>
        <v>6322</v>
      </c>
      <c r="I2353" s="139"/>
    </row>
    <row r="2354" spans="1:9" ht="15" x14ac:dyDescent="0.2">
      <c r="A2354" s="191" t="str">
        <f t="shared" si="72"/>
        <v>1966</v>
      </c>
      <c r="B2354" s="191"/>
      <c r="C2354" s="191" t="str">
        <f t="shared" si="73"/>
        <v>19660018</v>
      </c>
      <c r="D2354" t="str">
        <f>'Funding Import'!A2356</f>
        <v>RB051966: COPFORD COE(VC)PRIMARY SCHOOL</v>
      </c>
      <c r="E2354" t="str">
        <f>MID('Funding Import'!B2356,2,4)</f>
        <v>0018</v>
      </c>
      <c r="F2354" t="str">
        <f>MID('Funding Import'!B2356,8,50)</f>
        <v>ADDITIONAL GRANT INCOME</v>
      </c>
      <c r="G2354" t="str">
        <f>'Funding Import'!I2356</f>
        <v>Spreadsheet B 393531 20728061 ES032 RM0087 PE GRANT APR 21 ES032 RM0087 PE GRANT APR 21</v>
      </c>
      <c r="H2354">
        <f>'Funding Import'!H2356</f>
        <v>7433</v>
      </c>
      <c r="I2354" s="139"/>
    </row>
    <row r="2355" spans="1:9" ht="15" x14ac:dyDescent="0.2">
      <c r="A2355" s="191" t="str">
        <f t="shared" si="72"/>
        <v>1966</v>
      </c>
      <c r="B2355" s="191"/>
      <c r="C2355" s="191" t="str">
        <f t="shared" si="73"/>
        <v>19660018</v>
      </c>
      <c r="D2355" t="str">
        <f>'Funding Import'!A2357</f>
        <v>RB051966: COPFORD COE(VC)PRIMARY SCHOOL</v>
      </c>
      <c r="E2355" t="str">
        <f>MID('Funding Import'!B2357,2,4)</f>
        <v>0018</v>
      </c>
      <c r="F2355" t="str">
        <f>MID('Funding Import'!B2357,8,50)</f>
        <v>ADDITIONAL GRANT INCOME</v>
      </c>
      <c r="G2355" t="str">
        <f>'Funding Import'!I2357</f>
        <v>Spreadsheet B 399769 20981730 UIFSM JULY21 UIFSM 21 ES085 RM0124 UIFSM JULY21 UIFSM 21</v>
      </c>
      <c r="H2355">
        <f>'Funding Import'!H2357</f>
        <v>32326</v>
      </c>
      <c r="I2355" s="139"/>
    </row>
    <row r="2356" spans="1:9" ht="15" x14ac:dyDescent="0.2">
      <c r="A2356" s="191" t="str">
        <f t="shared" si="72"/>
        <v>1966</v>
      </c>
      <c r="B2356" s="191"/>
      <c r="C2356" s="191" t="str">
        <f t="shared" si="73"/>
        <v>19660018</v>
      </c>
      <c r="D2356" t="str">
        <f>'Funding Import'!A2358</f>
        <v>RB051966: COPFORD COE(VC)PRIMARY SCHOOL</v>
      </c>
      <c r="E2356" t="str">
        <f>MID('Funding Import'!B2358,2,4)</f>
        <v>0018</v>
      </c>
      <c r="F2356" t="str">
        <f>MID('Funding Import'!B2358,8,50)</f>
        <v>ADDITIONAL GRANT INCOME</v>
      </c>
      <c r="G2356" t="str">
        <f>'Funding Import'!I2358</f>
        <v>DL 8673 PE GRANT OCT21 0018PE</v>
      </c>
      <c r="H2356">
        <f>'Funding Import'!H2358</f>
        <v>10395</v>
      </c>
      <c r="I2356" s="139"/>
    </row>
    <row r="2357" spans="1:9" ht="15" x14ac:dyDescent="0.2">
      <c r="A2357" s="191" t="str">
        <f t="shared" si="72"/>
        <v>1966</v>
      </c>
      <c r="B2357" s="191"/>
      <c r="C2357" s="191" t="str">
        <f t="shared" si="73"/>
        <v>19660026</v>
      </c>
      <c r="D2357" t="str">
        <f>'Funding Import'!A2359</f>
        <v>RB051966: COPFORD COE(VC)PRIMARY SCHOOL</v>
      </c>
      <c r="E2357" t="str">
        <f>MID('Funding Import'!B2359,2,4)</f>
        <v>0026</v>
      </c>
      <c r="F2357" t="str">
        <f>MID('Funding Import'!B2359,8,50)</f>
        <v>NOTIONAL SEN FUNDING</v>
      </c>
      <c r="G2357" t="str">
        <f>'Funding Import'!I2359</f>
        <v>Spreadsheet B 391732 20639856 ES012 MK0514 10026 NOTIONAL SEN ES012 MK0514 10026 NOTIONAL SEN</v>
      </c>
      <c r="H2357">
        <f>'Funding Import'!H2359</f>
        <v>61230</v>
      </c>
      <c r="I2357" s="139"/>
    </row>
    <row r="2358" spans="1:9" ht="15" x14ac:dyDescent="0.2">
      <c r="A2358" s="191" t="str">
        <f t="shared" si="72"/>
        <v>1974</v>
      </c>
      <c r="B2358" s="191"/>
      <c r="C2358" s="191" t="str">
        <f t="shared" si="73"/>
        <v>19740001</v>
      </c>
      <c r="D2358" t="str">
        <f>'Funding Import'!A2360</f>
        <v>RB051974: COOPERSALE&amp;THYDON GARNON COE P</v>
      </c>
      <c r="E2358" t="str">
        <f>MID('Funding Import'!B2360,2,4)</f>
        <v>0001</v>
      </c>
      <c r="F2358" t="str">
        <f>MID('Funding Import'!B2360,8,50)</f>
        <v>FORMULA FUNDED (EXCL RATES)</v>
      </c>
      <c r="G2358" t="str">
        <f>'Funding Import'!I2360</f>
        <v>Spreadsheet B 391145 20630885 ES006 MK0508 10001 FORMULA FUNDED ES006 MK0508 10001 FORMULA FUNDED</v>
      </c>
      <c r="H2358">
        <f>'Funding Import'!H2360</f>
        <v>783264</v>
      </c>
      <c r="I2358" s="139"/>
    </row>
    <row r="2359" spans="1:9" ht="15" x14ac:dyDescent="0.2">
      <c r="A2359" s="191" t="str">
        <f t="shared" si="72"/>
        <v>1974</v>
      </c>
      <c r="B2359" s="191"/>
      <c r="C2359" s="191" t="str">
        <f t="shared" si="73"/>
        <v>19740002</v>
      </c>
      <c r="D2359" t="str">
        <f>'Funding Import'!A2361</f>
        <v>RB051974: COOPERSALE&amp;THYDON GARNON COE P</v>
      </c>
      <c r="E2359" t="str">
        <f>MID('Funding Import'!B2361,2,4)</f>
        <v>0002</v>
      </c>
      <c r="F2359" t="str">
        <f>MID('Funding Import'!B2361,8,50)</f>
        <v>RATES</v>
      </c>
      <c r="G2359" t="str">
        <f>'Funding Import'!I2361</f>
        <v>Spreadsheet B 391137 20630756 ES007 MK0509 10002 RATES ES007 MK0509 10002 RATES</v>
      </c>
      <c r="H2359">
        <f>'Funding Import'!H2361</f>
        <v>7959</v>
      </c>
      <c r="I2359" s="139"/>
    </row>
    <row r="2360" spans="1:9" ht="15" x14ac:dyDescent="0.2">
      <c r="A2360" s="191" t="str">
        <f t="shared" si="72"/>
        <v>1974</v>
      </c>
      <c r="B2360" s="191"/>
      <c r="C2360" s="191" t="str">
        <f t="shared" si="73"/>
        <v>19740003</v>
      </c>
      <c r="D2360" t="str">
        <f>'Funding Import'!A2362</f>
        <v>RB051974: COOPERSALE&amp;THYDON GARNON COE P</v>
      </c>
      <c r="E2360" t="str">
        <f>MID('Funding Import'!B2362,2,4)</f>
        <v>0003</v>
      </c>
      <c r="F2360" t="str">
        <f>MID('Funding Import'!B2362,8,50)</f>
        <v>BROUGHT FORWARD</v>
      </c>
      <c r="G2360" t="str">
        <f>'Funding Import'!I2362</f>
        <v>Spreadsheet B 394797 20778211 ES055 MK0568 10003 OPENING BALANCES ES055 MK0568 10003 OPENING BALANCES</v>
      </c>
      <c r="H2360">
        <f>'Funding Import'!H2362</f>
        <v>161838.28</v>
      </c>
      <c r="I2360" s="139"/>
    </row>
    <row r="2361" spans="1:9" ht="15" x14ac:dyDescent="0.2">
      <c r="A2361" s="191" t="str">
        <f t="shared" si="72"/>
        <v>1974</v>
      </c>
      <c r="B2361" s="191"/>
      <c r="C2361" s="191" t="str">
        <f t="shared" si="73"/>
        <v>19740004</v>
      </c>
      <c r="D2361" t="str">
        <f>'Funding Import'!A2363</f>
        <v>RB051974: COOPERSALE&amp;THYDON GARNON COE P</v>
      </c>
      <c r="E2361" t="str">
        <f>MID('Funding Import'!B2363,2,4)</f>
        <v>0004</v>
      </c>
      <c r="F2361" t="str">
        <f>MID('Funding Import'!B2363,8,50)</f>
        <v>STATEMENTED SEN</v>
      </c>
      <c r="G2361" t="str">
        <f>'Funding Import'!I2363</f>
        <v>Spreadsheet B 391144 20630818 ES009 MK0511 10004 EHCP ES009 MK0511 10004 EHCP</v>
      </c>
      <c r="H2361">
        <f>'Funding Import'!H2363</f>
        <v>11586</v>
      </c>
      <c r="I2361" s="139"/>
    </row>
    <row r="2362" spans="1:9" ht="15" x14ac:dyDescent="0.2">
      <c r="A2362" s="191" t="str">
        <f t="shared" si="72"/>
        <v>1974</v>
      </c>
      <c r="B2362" s="191"/>
      <c r="C2362" s="191" t="str">
        <f t="shared" si="73"/>
        <v>19740004</v>
      </c>
      <c r="D2362" t="str">
        <f>'Funding Import'!A2364</f>
        <v>RB051974: COOPERSALE&amp;THYDON GARNON COE P</v>
      </c>
      <c r="E2362" t="str">
        <f>MID('Funding Import'!B2364,2,4)</f>
        <v>0004</v>
      </c>
      <c r="F2362" t="str">
        <f>MID('Funding Import'!B2364,8,50)</f>
        <v>STATEMENTED SEN</v>
      </c>
      <c r="G2362" t="str">
        <f>'Funding Import'!I2364</f>
        <v>Spreadsheet B 401820 21143763 ES099 MK0707 SEN TOP-UP SUM2 SUM-21 ES099 MK0707 SEN TOP-UP SUM2 SUM-21</v>
      </c>
      <c r="H2362">
        <f>'Funding Import'!H2364</f>
        <v>832</v>
      </c>
      <c r="I2362" s="139"/>
    </row>
    <row r="2363" spans="1:9" ht="15" x14ac:dyDescent="0.2">
      <c r="A2363" s="191" t="str">
        <f t="shared" si="72"/>
        <v>1974</v>
      </c>
      <c r="B2363" s="191"/>
      <c r="C2363" s="191" t="str">
        <f t="shared" si="73"/>
        <v>19740006</v>
      </c>
      <c r="D2363" t="str">
        <f>'Funding Import'!A2365</f>
        <v>RB051974: COOPERSALE&amp;THYDON GARNON COE P</v>
      </c>
      <c r="E2363" t="str">
        <f>MID('Funding Import'!B2365,2,4)</f>
        <v>0006</v>
      </c>
      <c r="F2363" t="str">
        <f>MID('Funding Import'!B2365,8,50)</f>
        <v>EXCEPTIONAL COVID COST GRANT</v>
      </c>
      <c r="G2363" t="str">
        <f>'Funding Import'!I2365</f>
        <v>Spreadsheet B 398807 20920177 ES067 DP0558 FSMADDCOSTSCOVID FSMCOVID ES067 DP0558 FSMADDCOSTSCOVID FSMCOVID</v>
      </c>
      <c r="H2363">
        <f>'Funding Import'!H2365</f>
        <v>1479</v>
      </c>
      <c r="I2363" s="139"/>
    </row>
    <row r="2364" spans="1:9" ht="15" x14ac:dyDescent="0.2">
      <c r="A2364" s="191" t="str">
        <f t="shared" si="72"/>
        <v>1974</v>
      </c>
      <c r="B2364" s="191"/>
      <c r="C2364" s="191" t="str">
        <f t="shared" si="73"/>
        <v>19740006</v>
      </c>
      <c r="D2364" t="str">
        <f>'Funding Import'!A2366</f>
        <v>RB051974: COOPERSALE&amp;THYDON GARNON COE P</v>
      </c>
      <c r="E2364" t="str">
        <f>MID('Funding Import'!B2366,2,4)</f>
        <v>0006</v>
      </c>
      <c r="F2364" t="str">
        <f>MID('Funding Import'!B2366,8,50)</f>
        <v>EXCEPTIONAL COVID COST GRANT</v>
      </c>
      <c r="G2364" t="str">
        <f>'Funding Import'!I2366</f>
        <v>Spreadsheet B 398804 20920024 ES065 DP0556 COVIDEMERGENCY COVIDEM ES065 DP0556 COVIDEMERGENCY COVIDEM</v>
      </c>
      <c r="H2364">
        <f>'Funding Import'!H2366</f>
        <v>6730</v>
      </c>
      <c r="I2364" s="139"/>
    </row>
    <row r="2365" spans="1:9" ht="15" x14ac:dyDescent="0.2">
      <c r="A2365" s="191" t="str">
        <f t="shared" si="72"/>
        <v>1974</v>
      </c>
      <c r="B2365" s="191"/>
      <c r="C2365" s="191" t="str">
        <f t="shared" si="73"/>
        <v>19740006</v>
      </c>
      <c r="D2365" t="str">
        <f>'Funding Import'!A2367</f>
        <v>RB051974: COOPERSALE&amp;THYDON GARNON COE P</v>
      </c>
      <c r="E2365" t="str">
        <f>MID('Funding Import'!B2367,2,4)</f>
        <v>0006</v>
      </c>
      <c r="F2365" t="str">
        <f>MID('Funding Import'!B2367,8,50)</f>
        <v>EXCEPTIONAL COVID COST GRANT</v>
      </c>
      <c r="G2365" t="str">
        <f>'Funding Import'!I2367</f>
        <v>Spreadsheet B 399778 20982606 Movement from code '0006 to '0012 covid  emergency recode ES089 RM0128 Covid emergency recode</v>
      </c>
      <c r="H2365">
        <f>'Funding Import'!H2367</f>
        <v>-6730</v>
      </c>
      <c r="I2365" s="139"/>
    </row>
    <row r="2366" spans="1:9" ht="15" x14ac:dyDescent="0.2">
      <c r="A2366" s="191" t="str">
        <f t="shared" si="72"/>
        <v>1974</v>
      </c>
      <c r="B2366" s="191"/>
      <c r="C2366" s="191" t="str">
        <f t="shared" si="73"/>
        <v>19740007</v>
      </c>
      <c r="D2366" t="str">
        <f>'Funding Import'!A2368</f>
        <v>RB051974: COOPERSALE&amp;THYDON GARNON COE P</v>
      </c>
      <c r="E2366" t="str">
        <f>MID('Funding Import'!B2368,2,4)</f>
        <v>0007</v>
      </c>
      <c r="F2366" t="str">
        <f>MID('Funding Import'!B2368,8,50)</f>
        <v>PUPIL INCREASE/FORMULA ERR</v>
      </c>
      <c r="G2366" t="str">
        <f>'Funding Import'!I2368</f>
        <v>Spreadsheet B 393487 20722693 ES026 GROWTH FUND 21 APR 21 ES026 GROWTH FUND 21 APR 21</v>
      </c>
      <c r="H2366">
        <f>'Funding Import'!H2368</f>
        <v>41006.94</v>
      </c>
      <c r="I2366" s="139"/>
    </row>
    <row r="2367" spans="1:9" ht="15" x14ac:dyDescent="0.2">
      <c r="A2367" s="191" t="str">
        <f t="shared" si="72"/>
        <v>1974</v>
      </c>
      <c r="B2367" s="191"/>
      <c r="C2367" s="191" t="str">
        <f t="shared" si="73"/>
        <v>19740012</v>
      </c>
      <c r="D2367" t="str">
        <f>'Funding Import'!A2369</f>
        <v>RB051974: COOPERSALE&amp;THYDON GARNON COE P</v>
      </c>
      <c r="E2367" t="str">
        <f>MID('Funding Import'!B2369,2,4)</f>
        <v>0012</v>
      </c>
      <c r="F2367" t="str">
        <f>MID('Funding Import'!B2369,8,50)</f>
        <v>COVID CATCH UP</v>
      </c>
      <c r="G2367" t="str">
        <f>'Funding Import'!I2369</f>
        <v>Spreadsheet B 399778 20982606 Movement from code '0006 to '0012 covid  emergency recode ES089 RM0128 Covid emergency recode</v>
      </c>
      <c r="H2367">
        <f>'Funding Import'!H2369</f>
        <v>6730</v>
      </c>
      <c r="I2367" s="139"/>
    </row>
    <row r="2368" spans="1:9" ht="15" x14ac:dyDescent="0.2">
      <c r="A2368" s="191" t="str">
        <f t="shared" si="72"/>
        <v>1974</v>
      </c>
      <c r="B2368" s="191"/>
      <c r="C2368" s="191" t="str">
        <f t="shared" si="73"/>
        <v>19740012</v>
      </c>
      <c r="D2368" t="str">
        <f>'Funding Import'!A2370</f>
        <v>RB051974: COOPERSALE&amp;THYDON GARNON COE P</v>
      </c>
      <c r="E2368" t="str">
        <f>MID('Funding Import'!B2370,2,4)</f>
        <v>0012</v>
      </c>
      <c r="F2368" t="str">
        <f>MID('Funding Import'!B2370,8,50)</f>
        <v>COVID CATCH UP</v>
      </c>
      <c r="G2368" t="str">
        <f>'Funding Import'!I2370</f>
        <v>DL 8645 0012recoveryc 0012RPG</v>
      </c>
      <c r="H2368">
        <f>'Funding Import'!H2370</f>
        <v>2030</v>
      </c>
      <c r="I2368" s="139"/>
    </row>
    <row r="2369" spans="1:9" ht="15" x14ac:dyDescent="0.2">
      <c r="A2369" s="191" t="str">
        <f t="shared" si="72"/>
        <v>1974</v>
      </c>
      <c r="B2369" s="191"/>
      <c r="C2369" s="191" t="str">
        <f t="shared" si="73"/>
        <v>19740012</v>
      </c>
      <c r="D2369" t="str">
        <f>'Funding Import'!A2371</f>
        <v>RB051974: COOPERSALE&amp;THYDON GARNON COE P</v>
      </c>
      <c r="E2369" t="str">
        <f>MID('Funding Import'!B2371,2,4)</f>
        <v>0012</v>
      </c>
      <c r="F2369" t="str">
        <f>MID('Funding Import'!B2371,8,50)</f>
        <v>COVID CATCH UP</v>
      </c>
      <c r="G2369" t="str">
        <f>'Funding Import'!I2371</f>
        <v>DL 8656 0012schoolled 0012SLT</v>
      </c>
      <c r="H2369">
        <f>'Funding Import'!H2371</f>
        <v>1535.63</v>
      </c>
      <c r="I2369" s="139"/>
    </row>
    <row r="2370" spans="1:9" ht="15" x14ac:dyDescent="0.2">
      <c r="A2370" s="191" t="str">
        <f t="shared" ref="A2370:A2433" si="74">MID(D2370,5,4)</f>
        <v>1974</v>
      </c>
      <c r="B2370" s="191"/>
      <c r="C2370" s="191" t="str">
        <f t="shared" ref="C2370:C2433" si="75">A2370&amp;E2370</f>
        <v>19740014</v>
      </c>
      <c r="D2370" t="str">
        <f>'Funding Import'!A2372</f>
        <v>RB051974: COOPERSALE&amp;THYDON GARNON COE P</v>
      </c>
      <c r="E2370" t="str">
        <f>MID('Funding Import'!B2372,2,4)</f>
        <v>0014</v>
      </c>
      <c r="F2370" t="str">
        <f>MID('Funding Import'!B2372,8,50)</f>
        <v>PUPIL PREMIUM</v>
      </c>
      <c r="G2370" t="str">
        <f>'Funding Import'!I2372</f>
        <v>Spreadsheet B 400831 21077861 ES093 DP0593 SUMMER21PPG SUM21PPG ES093 DP0593 SUMMER21PPG SUM21PPG</v>
      </c>
      <c r="H2370">
        <f>'Funding Import'!H2372</f>
        <v>32217</v>
      </c>
      <c r="I2370" s="139"/>
    </row>
    <row r="2371" spans="1:9" ht="15" x14ac:dyDescent="0.2">
      <c r="A2371" s="191" t="str">
        <f t="shared" si="74"/>
        <v>1974</v>
      </c>
      <c r="B2371" s="191"/>
      <c r="C2371" s="191" t="str">
        <f t="shared" si="75"/>
        <v>19740014</v>
      </c>
      <c r="D2371" t="str">
        <f>'Funding Import'!A2373</f>
        <v>RB051974: COOPERSALE&amp;THYDON GARNON COE P</v>
      </c>
      <c r="E2371" t="str">
        <f>MID('Funding Import'!B2373,2,4)</f>
        <v>0014</v>
      </c>
      <c r="F2371" t="str">
        <f>MID('Funding Import'!B2373,8,50)</f>
        <v>PUPIL PREMIUM</v>
      </c>
      <c r="G2371" t="str">
        <f>'Funding Import'!I2373</f>
        <v>DL 8701 0014 Pupil Premium Autumn Term 2021</v>
      </c>
      <c r="H2371">
        <f>'Funding Import'!H2373</f>
        <v>25773</v>
      </c>
      <c r="I2371" s="139"/>
    </row>
    <row r="2372" spans="1:9" ht="15" x14ac:dyDescent="0.2">
      <c r="A2372" s="191" t="str">
        <f t="shared" si="74"/>
        <v>1974</v>
      </c>
      <c r="B2372" s="191"/>
      <c r="C2372" s="191" t="str">
        <f t="shared" si="75"/>
        <v>19740018</v>
      </c>
      <c r="D2372" t="str">
        <f>'Funding Import'!A2374</f>
        <v>RB051974: COOPERSALE&amp;THYDON GARNON COE P</v>
      </c>
      <c r="E2372" t="str">
        <f>MID('Funding Import'!B2374,2,4)</f>
        <v>0018</v>
      </c>
      <c r="F2372" t="str">
        <f>MID('Funding Import'!B2374,8,50)</f>
        <v>ADDITIONAL GRANT INCOME</v>
      </c>
      <c r="G2372" t="str">
        <f>'Funding Import'!I2374</f>
        <v>Spreadsheet B 393531 20728061 ES032 RM0087 PE GRANT APR 21 ES032 RM0087 PE GRANT APR 21</v>
      </c>
      <c r="H2372">
        <f>'Funding Import'!H2374</f>
        <v>7342</v>
      </c>
      <c r="I2372" s="139"/>
    </row>
    <row r="2373" spans="1:9" ht="15" x14ac:dyDescent="0.2">
      <c r="A2373" s="191" t="str">
        <f t="shared" si="74"/>
        <v>1974</v>
      </c>
      <c r="B2373" s="191"/>
      <c r="C2373" s="191" t="str">
        <f t="shared" si="75"/>
        <v>19740018</v>
      </c>
      <c r="D2373" t="str">
        <f>'Funding Import'!A2375</f>
        <v>RB051974: COOPERSALE&amp;THYDON GARNON COE P</v>
      </c>
      <c r="E2373" t="str">
        <f>MID('Funding Import'!B2375,2,4)</f>
        <v>0018</v>
      </c>
      <c r="F2373" t="str">
        <f>MID('Funding Import'!B2375,8,50)</f>
        <v>ADDITIONAL GRANT INCOME</v>
      </c>
      <c r="G2373" t="str">
        <f>'Funding Import'!I2375</f>
        <v>Spreadsheet B 399769 20981730 UIFSM JULY21 UIFSM 21 ES085 RM0124 UIFSM JULY21 UIFSM 21</v>
      </c>
      <c r="H2373">
        <f>'Funding Import'!H2375</f>
        <v>23879</v>
      </c>
      <c r="I2373" s="139"/>
    </row>
    <row r="2374" spans="1:9" ht="15" x14ac:dyDescent="0.2">
      <c r="A2374" s="191" t="str">
        <f t="shared" si="74"/>
        <v>1974</v>
      </c>
      <c r="B2374" s="191"/>
      <c r="C2374" s="191" t="str">
        <f t="shared" si="75"/>
        <v>19740018</v>
      </c>
      <c r="D2374" t="str">
        <f>'Funding Import'!A2376</f>
        <v>RB051974: COOPERSALE&amp;THYDON GARNON COE P</v>
      </c>
      <c r="E2374" t="str">
        <f>MID('Funding Import'!B2376,2,4)</f>
        <v>0018</v>
      </c>
      <c r="F2374" t="str">
        <f>MID('Funding Import'!B2376,8,50)</f>
        <v>ADDITIONAL GRANT INCOME</v>
      </c>
      <c r="G2374" t="str">
        <f>'Funding Import'!I2376</f>
        <v>DL 8673 PE GRANT OCT21 0018PE</v>
      </c>
      <c r="H2374">
        <f>'Funding Import'!H2376</f>
        <v>10325</v>
      </c>
      <c r="I2374" s="139"/>
    </row>
    <row r="2375" spans="1:9" ht="15" x14ac:dyDescent="0.2">
      <c r="A2375" s="191" t="str">
        <f t="shared" si="74"/>
        <v>1974</v>
      </c>
      <c r="B2375" s="191"/>
      <c r="C2375" s="191" t="str">
        <f t="shared" si="75"/>
        <v>19740026</v>
      </c>
      <c r="D2375" t="str">
        <f>'Funding Import'!A2377</f>
        <v>RB051974: COOPERSALE&amp;THYDON GARNON COE P</v>
      </c>
      <c r="E2375" t="str">
        <f>MID('Funding Import'!B2377,2,4)</f>
        <v>0026</v>
      </c>
      <c r="F2375" t="str">
        <f>MID('Funding Import'!B2377,8,50)</f>
        <v>NOTIONAL SEN FUNDING</v>
      </c>
      <c r="G2375" t="str">
        <f>'Funding Import'!I2377</f>
        <v>Spreadsheet B 391732 20639856 ES012 MK0514 10026 NOTIONAL SEN ES012 MK0514 10026 NOTIONAL SEN</v>
      </c>
      <c r="H2375">
        <f>'Funding Import'!H2377</f>
        <v>87211</v>
      </c>
      <c r="I2375" s="139"/>
    </row>
    <row r="2376" spans="1:9" ht="15" x14ac:dyDescent="0.2">
      <c r="A2376" s="191" t="str">
        <f t="shared" si="74"/>
        <v>2070</v>
      </c>
      <c r="B2376" s="191"/>
      <c r="C2376" s="191" t="str">
        <f t="shared" si="75"/>
        <v>20700001</v>
      </c>
      <c r="D2376" t="str">
        <f>'Funding Import'!A2378</f>
        <v>RB052070: DANBURY PARK CMMTY PRIMARY SCH</v>
      </c>
      <c r="E2376" t="str">
        <f>MID('Funding Import'!B2378,2,4)</f>
        <v>0001</v>
      </c>
      <c r="F2376" t="str">
        <f>MID('Funding Import'!B2378,8,50)</f>
        <v>FORMULA FUNDED (EXCL RATES)</v>
      </c>
      <c r="G2376" t="str">
        <f>'Funding Import'!I2378</f>
        <v>Spreadsheet B 391145 20630885 ES006 MK0508 10001 FORMULA FUNDED ES006 MK0508 10001 FORMULA FUNDED</v>
      </c>
      <c r="H2376">
        <f>'Funding Import'!H2378</f>
        <v>1003779</v>
      </c>
      <c r="I2376" s="139"/>
    </row>
    <row r="2377" spans="1:9" ht="15" x14ac:dyDescent="0.2">
      <c r="A2377" s="191" t="str">
        <f t="shared" si="74"/>
        <v>2070</v>
      </c>
      <c r="B2377" s="191"/>
      <c r="C2377" s="191" t="str">
        <f t="shared" si="75"/>
        <v>20700002</v>
      </c>
      <c r="D2377" t="str">
        <f>'Funding Import'!A2379</f>
        <v>RB052070: DANBURY PARK CMMTY PRIMARY SCH</v>
      </c>
      <c r="E2377" t="str">
        <f>MID('Funding Import'!B2379,2,4)</f>
        <v>0002</v>
      </c>
      <c r="F2377" t="str">
        <f>MID('Funding Import'!B2379,8,50)</f>
        <v>RATES</v>
      </c>
      <c r="G2377" t="str">
        <f>'Funding Import'!I2379</f>
        <v>Spreadsheet B 391137 20630756 ES007 MK0509 10002 RATES ES007 MK0509 10002 RATES</v>
      </c>
      <c r="H2377">
        <f>'Funding Import'!H2379</f>
        <v>27040</v>
      </c>
      <c r="I2377" s="139"/>
    </row>
    <row r="2378" spans="1:9" ht="15" x14ac:dyDescent="0.2">
      <c r="A2378" s="191" t="str">
        <f t="shared" si="74"/>
        <v>2070</v>
      </c>
      <c r="B2378" s="191"/>
      <c r="C2378" s="191" t="str">
        <f t="shared" si="75"/>
        <v>20700003</v>
      </c>
      <c r="D2378" t="str">
        <f>'Funding Import'!A2380</f>
        <v>RB052070: DANBURY PARK CMMTY PRIMARY SCH</v>
      </c>
      <c r="E2378" t="str">
        <f>MID('Funding Import'!B2380,2,4)</f>
        <v>0003</v>
      </c>
      <c r="F2378" t="str">
        <f>MID('Funding Import'!B2380,8,50)</f>
        <v>BROUGHT FORWARD</v>
      </c>
      <c r="G2378" t="str">
        <f>'Funding Import'!I2380</f>
        <v>Spreadsheet B 394797 20778211 ES055 MK0568 10003 OPENING BALANCES ES055 MK0568 10003 OPENING BALANCES</v>
      </c>
      <c r="H2378">
        <f>'Funding Import'!H2380</f>
        <v>32890.959999999999</v>
      </c>
      <c r="I2378" s="139"/>
    </row>
    <row r="2379" spans="1:9" ht="15" x14ac:dyDescent="0.2">
      <c r="A2379" s="191" t="str">
        <f t="shared" si="74"/>
        <v>2070</v>
      </c>
      <c r="B2379" s="191"/>
      <c r="C2379" s="191" t="str">
        <f t="shared" si="75"/>
        <v>20700004</v>
      </c>
      <c r="D2379" t="str">
        <f>'Funding Import'!A2381</f>
        <v>RB052070: DANBURY PARK CMMTY PRIMARY SCH</v>
      </c>
      <c r="E2379" t="str">
        <f>MID('Funding Import'!B2381,2,4)</f>
        <v>0004</v>
      </c>
      <c r="F2379" t="str">
        <f>MID('Funding Import'!B2381,8,50)</f>
        <v>STATEMENTED SEN</v>
      </c>
      <c r="G2379" t="str">
        <f>'Funding Import'!I2381</f>
        <v>Spreadsheet B 391144 20630818 ES009 MK0511 10004 EHCP ES009 MK0511 10004 EHCP</v>
      </c>
      <c r="H2379">
        <f>'Funding Import'!H2381</f>
        <v>21152</v>
      </c>
      <c r="I2379" s="139"/>
    </row>
    <row r="2380" spans="1:9" ht="15" x14ac:dyDescent="0.2">
      <c r="A2380" s="191" t="str">
        <f t="shared" si="74"/>
        <v>2070</v>
      </c>
      <c r="B2380" s="191"/>
      <c r="C2380" s="191" t="str">
        <f t="shared" si="75"/>
        <v>20700004</v>
      </c>
      <c r="D2380" t="str">
        <f>'Funding Import'!A2382</f>
        <v>RB052070: DANBURY PARK CMMTY PRIMARY SCH</v>
      </c>
      <c r="E2380" t="str">
        <f>MID('Funding Import'!B2382,2,4)</f>
        <v>0004</v>
      </c>
      <c r="F2380" t="str">
        <f>MID('Funding Import'!B2382,8,50)</f>
        <v>STATEMENTED SEN</v>
      </c>
      <c r="G2380" t="str">
        <f>'Funding Import'!I2382</f>
        <v>DL 8688 SEN TOP-UP AUT1 AUT-21</v>
      </c>
      <c r="H2380">
        <f>'Funding Import'!H2382</f>
        <v>5672</v>
      </c>
      <c r="I2380" s="139"/>
    </row>
    <row r="2381" spans="1:9" ht="15" x14ac:dyDescent="0.2">
      <c r="A2381" s="191" t="str">
        <f t="shared" si="74"/>
        <v>2070</v>
      </c>
      <c r="B2381" s="191"/>
      <c r="C2381" s="191" t="str">
        <f t="shared" si="75"/>
        <v>20700006</v>
      </c>
      <c r="D2381" t="str">
        <f>'Funding Import'!A2383</f>
        <v>RB052070: DANBURY PARK CMMTY PRIMARY SCH</v>
      </c>
      <c r="E2381" t="str">
        <f>MID('Funding Import'!B2383,2,4)</f>
        <v>0006</v>
      </c>
      <c r="F2381" t="str">
        <f>MID('Funding Import'!B2383,8,50)</f>
        <v>EXCEPTIONAL COVID COST GRANT</v>
      </c>
      <c r="G2381" t="str">
        <f>'Funding Import'!I2383</f>
        <v>Spreadsheet B 398804 20920024 ES065 DP0556 COVIDEMERGENCY COVIDEM ES065 DP0556 COVIDEMERGENCY COVIDEM</v>
      </c>
      <c r="H2381">
        <f>'Funding Import'!H2383</f>
        <v>8700</v>
      </c>
      <c r="I2381" s="139"/>
    </row>
    <row r="2382" spans="1:9" ht="15" x14ac:dyDescent="0.2">
      <c r="A2382" s="191" t="str">
        <f t="shared" si="74"/>
        <v>2070</v>
      </c>
      <c r="B2382" s="191"/>
      <c r="C2382" s="191" t="str">
        <f t="shared" si="75"/>
        <v>20700006</v>
      </c>
      <c r="D2382" t="str">
        <f>'Funding Import'!A2384</f>
        <v>RB052070: DANBURY PARK CMMTY PRIMARY SCH</v>
      </c>
      <c r="E2382" t="str">
        <f>MID('Funding Import'!B2384,2,4)</f>
        <v>0006</v>
      </c>
      <c r="F2382" t="str">
        <f>MID('Funding Import'!B2384,8,50)</f>
        <v>EXCEPTIONAL COVID COST GRANT</v>
      </c>
      <c r="G2382" t="str">
        <f>'Funding Import'!I2384</f>
        <v>Spreadsheet B 399778 20982606 Movement from code '0006 to '0012 covid  emergency recode ES089 RM0128 Covid emergency recode</v>
      </c>
      <c r="H2382">
        <f>'Funding Import'!H2384</f>
        <v>-8700</v>
      </c>
      <c r="I2382" s="139"/>
    </row>
    <row r="2383" spans="1:9" ht="15" x14ac:dyDescent="0.2">
      <c r="A2383" s="191" t="str">
        <f t="shared" si="74"/>
        <v>2070</v>
      </c>
      <c r="B2383" s="191"/>
      <c r="C2383" s="191" t="str">
        <f t="shared" si="75"/>
        <v>20700012</v>
      </c>
      <c r="D2383" t="str">
        <f>'Funding Import'!A2385</f>
        <v>RB052070: DANBURY PARK CMMTY PRIMARY SCH</v>
      </c>
      <c r="E2383" t="str">
        <f>MID('Funding Import'!B2385,2,4)</f>
        <v>0012</v>
      </c>
      <c r="F2383" t="str">
        <f>MID('Funding Import'!B2385,8,50)</f>
        <v>COVID CATCH UP</v>
      </c>
      <c r="G2383" t="str">
        <f>'Funding Import'!I2385</f>
        <v>Spreadsheet B 399778 20982606 Movement from code '0006 to '0012 covid  emergency recode ES089 RM0128 Covid emergency recode</v>
      </c>
      <c r="H2383">
        <f>'Funding Import'!H2385</f>
        <v>8700</v>
      </c>
      <c r="I2383" s="139"/>
    </row>
    <row r="2384" spans="1:9" ht="15" x14ac:dyDescent="0.2">
      <c r="A2384" s="191" t="str">
        <f t="shared" si="74"/>
        <v>2070</v>
      </c>
      <c r="B2384" s="191"/>
      <c r="C2384" s="191" t="str">
        <f t="shared" si="75"/>
        <v>20700012</v>
      </c>
      <c r="D2384" t="str">
        <f>'Funding Import'!A2386</f>
        <v>RB052070: DANBURY PARK CMMTY PRIMARY SCH</v>
      </c>
      <c r="E2384" t="str">
        <f>MID('Funding Import'!B2386,2,4)</f>
        <v>0012</v>
      </c>
      <c r="F2384" t="str">
        <f>MID('Funding Import'!B2386,8,50)</f>
        <v>COVID CATCH UP</v>
      </c>
      <c r="G2384" t="str">
        <f>'Funding Import'!I2386</f>
        <v>DL 8645 0012recoveryc 0012RPG</v>
      </c>
      <c r="H2384">
        <f>'Funding Import'!H2386</f>
        <v>500</v>
      </c>
      <c r="I2384" s="139"/>
    </row>
    <row r="2385" spans="1:9" ht="15" x14ac:dyDescent="0.2">
      <c r="A2385" s="191" t="str">
        <f t="shared" si="74"/>
        <v>2070</v>
      </c>
      <c r="B2385" s="191"/>
      <c r="C2385" s="191" t="str">
        <f t="shared" si="75"/>
        <v>20700012</v>
      </c>
      <c r="D2385" t="str">
        <f>'Funding Import'!A2387</f>
        <v>RB052070: DANBURY PARK CMMTY PRIMARY SCH</v>
      </c>
      <c r="E2385" t="str">
        <f>MID('Funding Import'!B2387,2,4)</f>
        <v>0012</v>
      </c>
      <c r="F2385" t="str">
        <f>MID('Funding Import'!B2387,8,50)</f>
        <v>COVID CATCH UP</v>
      </c>
      <c r="G2385" t="str">
        <f>'Funding Import'!I2387</f>
        <v>DL 8656 0012schoolled 0012SLT</v>
      </c>
      <c r="H2385">
        <f>'Funding Import'!H2387</f>
        <v>354.38</v>
      </c>
      <c r="I2385" s="139"/>
    </row>
    <row r="2386" spans="1:9" ht="15" x14ac:dyDescent="0.2">
      <c r="A2386" s="191" t="str">
        <f t="shared" si="74"/>
        <v>2070</v>
      </c>
      <c r="B2386" s="191"/>
      <c r="C2386" s="191" t="str">
        <f t="shared" si="75"/>
        <v>20700014</v>
      </c>
      <c r="D2386" t="str">
        <f>'Funding Import'!A2388</f>
        <v>RB052070: DANBURY PARK CMMTY PRIMARY SCH</v>
      </c>
      <c r="E2386" t="str">
        <f>MID('Funding Import'!B2388,2,4)</f>
        <v>0014</v>
      </c>
      <c r="F2386" t="str">
        <f>MID('Funding Import'!B2388,8,50)</f>
        <v>PUPIL PREMIUM</v>
      </c>
      <c r="G2386" t="str">
        <f>'Funding Import'!I2388</f>
        <v>Spreadsheet B 400831 21077861 ES093 DP0593 SUMMER21PPG SUM21PPG ES093 DP0593 SUMMER21PPG SUM21PPG</v>
      </c>
      <c r="H2386">
        <f>'Funding Import'!H2388</f>
        <v>6581</v>
      </c>
      <c r="I2386" s="139"/>
    </row>
    <row r="2387" spans="1:9" ht="15" x14ac:dyDescent="0.2">
      <c r="A2387" s="191" t="str">
        <f t="shared" si="74"/>
        <v>2070</v>
      </c>
      <c r="B2387" s="191"/>
      <c r="C2387" s="191" t="str">
        <f t="shared" si="75"/>
        <v>20700014</v>
      </c>
      <c r="D2387" t="str">
        <f>'Funding Import'!A2389</f>
        <v>RB052070: DANBURY PARK CMMTY PRIMARY SCH</v>
      </c>
      <c r="E2387" t="str">
        <f>MID('Funding Import'!B2389,2,4)</f>
        <v>0014</v>
      </c>
      <c r="F2387" t="str">
        <f>MID('Funding Import'!B2389,8,50)</f>
        <v>PUPIL PREMIUM</v>
      </c>
      <c r="G2387" t="str">
        <f>'Funding Import'!I2389</f>
        <v>DL 8701 0014 Pupil Premium Autumn Term 2021</v>
      </c>
      <c r="H2387">
        <f>'Funding Import'!H2389</f>
        <v>5265</v>
      </c>
      <c r="I2387" s="139"/>
    </row>
    <row r="2388" spans="1:9" ht="15" x14ac:dyDescent="0.2">
      <c r="A2388" s="191" t="str">
        <f t="shared" si="74"/>
        <v>2070</v>
      </c>
      <c r="B2388" s="191"/>
      <c r="C2388" s="191" t="str">
        <f t="shared" si="75"/>
        <v>20700018</v>
      </c>
      <c r="D2388" t="str">
        <f>'Funding Import'!A2390</f>
        <v>RB052070: DANBURY PARK CMMTY PRIMARY SCH</v>
      </c>
      <c r="E2388" t="str">
        <f>MID('Funding Import'!B2390,2,4)</f>
        <v>0018</v>
      </c>
      <c r="F2388" t="str">
        <f>MID('Funding Import'!B2390,8,50)</f>
        <v>ADDITIONAL GRANT INCOME</v>
      </c>
      <c r="G2388" t="str">
        <f>'Funding Import'!I2390</f>
        <v>Spreadsheet B 393531 20728061 ES032 RM0087 PE GRANT APR 21 ES032 RM0087 PE GRANT APR 21</v>
      </c>
      <c r="H2388">
        <f>'Funding Import'!H2390</f>
        <v>7592</v>
      </c>
      <c r="I2388" s="139"/>
    </row>
    <row r="2389" spans="1:9" ht="15" x14ac:dyDescent="0.2">
      <c r="A2389" s="191" t="str">
        <f t="shared" si="74"/>
        <v>2070</v>
      </c>
      <c r="B2389" s="191"/>
      <c r="C2389" s="191" t="str">
        <f t="shared" si="75"/>
        <v>20700018</v>
      </c>
      <c r="D2389" t="str">
        <f>'Funding Import'!A2391</f>
        <v>RB052070: DANBURY PARK CMMTY PRIMARY SCH</v>
      </c>
      <c r="E2389" t="str">
        <f>MID('Funding Import'!B2391,2,4)</f>
        <v>0018</v>
      </c>
      <c r="F2389" t="str">
        <f>MID('Funding Import'!B2391,8,50)</f>
        <v>ADDITIONAL GRANT INCOME</v>
      </c>
      <c r="G2389" t="str">
        <f>'Funding Import'!I2391</f>
        <v>Spreadsheet B 399769 20981730 UIFSM JULY21 UIFSM 21 ES085 RM0124 UIFSM JULY21 UIFSM 21</v>
      </c>
      <c r="H2389">
        <f>'Funding Import'!H2391</f>
        <v>45627</v>
      </c>
      <c r="I2389" s="139"/>
    </row>
    <row r="2390" spans="1:9" ht="15" x14ac:dyDescent="0.2">
      <c r="A2390" s="191" t="str">
        <f t="shared" si="74"/>
        <v>2070</v>
      </c>
      <c r="B2390" s="191"/>
      <c r="C2390" s="191" t="str">
        <f t="shared" si="75"/>
        <v>20700018</v>
      </c>
      <c r="D2390" t="str">
        <f>'Funding Import'!A2392</f>
        <v>RB052070: DANBURY PARK CMMTY PRIMARY SCH</v>
      </c>
      <c r="E2390" t="str">
        <f>MID('Funding Import'!B2392,2,4)</f>
        <v>0018</v>
      </c>
      <c r="F2390" t="str">
        <f>MID('Funding Import'!B2392,8,50)</f>
        <v>ADDITIONAL GRANT INCOME</v>
      </c>
      <c r="G2390" t="str">
        <f>'Funding Import'!I2392</f>
        <v>DL 8673 PE GRANT OCT21 0018PE</v>
      </c>
      <c r="H2390">
        <f>'Funding Import'!H2392</f>
        <v>10623</v>
      </c>
      <c r="I2390" s="139"/>
    </row>
    <row r="2391" spans="1:9" ht="15" x14ac:dyDescent="0.2">
      <c r="A2391" s="191" t="str">
        <f t="shared" si="74"/>
        <v>2070</v>
      </c>
      <c r="B2391" s="191"/>
      <c r="C2391" s="191" t="str">
        <f t="shared" si="75"/>
        <v>20700026</v>
      </c>
      <c r="D2391" t="str">
        <f>'Funding Import'!A2393</f>
        <v>RB052070: DANBURY PARK CMMTY PRIMARY SCH</v>
      </c>
      <c r="E2391" t="str">
        <f>MID('Funding Import'!B2393,2,4)</f>
        <v>0026</v>
      </c>
      <c r="F2391" t="str">
        <f>MID('Funding Import'!B2393,8,50)</f>
        <v>NOTIONAL SEN FUNDING</v>
      </c>
      <c r="G2391" t="str">
        <f>'Funding Import'!I2393</f>
        <v>Spreadsheet B 391732 20639856 ES012 MK0514 10026 NOTIONAL SEN ES012 MK0514 10026 NOTIONAL SEN</v>
      </c>
      <c r="H2391">
        <f>'Funding Import'!H2393</f>
        <v>77022</v>
      </c>
      <c r="I2391" s="139"/>
    </row>
    <row r="2392" spans="1:9" ht="15" x14ac:dyDescent="0.2">
      <c r="A2392" s="191" t="str">
        <f t="shared" si="74"/>
        <v>2072</v>
      </c>
      <c r="B2392" s="191"/>
      <c r="C2392" s="191" t="str">
        <f t="shared" si="75"/>
        <v>20720001</v>
      </c>
      <c r="D2392" t="str">
        <f>'Funding Import'!A2394</f>
        <v>RB052072: ST JOHN'S COE VC PRIMA-DANBURY</v>
      </c>
      <c r="E2392" t="str">
        <f>MID('Funding Import'!B2394,2,4)</f>
        <v>0001</v>
      </c>
      <c r="F2392" t="str">
        <f>MID('Funding Import'!B2394,8,50)</f>
        <v>FORMULA FUNDED (EXCL RATES)</v>
      </c>
      <c r="G2392" t="str">
        <f>'Funding Import'!I2394</f>
        <v>Spreadsheet B 391145 20630885 ES006 MK0508 10001 FORMULA FUNDED ES006 MK0508 10001 FORMULA FUNDED</v>
      </c>
      <c r="H2392">
        <f>'Funding Import'!H2394</f>
        <v>815508</v>
      </c>
      <c r="I2392" s="139"/>
    </row>
    <row r="2393" spans="1:9" ht="15" x14ac:dyDescent="0.2">
      <c r="A2393" s="191" t="str">
        <f t="shared" si="74"/>
        <v>2072</v>
      </c>
      <c r="B2393" s="191"/>
      <c r="C2393" s="191" t="str">
        <f t="shared" si="75"/>
        <v>20720002</v>
      </c>
      <c r="D2393" t="str">
        <f>'Funding Import'!A2395</f>
        <v>RB052072: ST JOHN'S COE VC PRIMA-DANBURY</v>
      </c>
      <c r="E2393" t="str">
        <f>MID('Funding Import'!B2395,2,4)</f>
        <v>0002</v>
      </c>
      <c r="F2393" t="str">
        <f>MID('Funding Import'!B2395,8,50)</f>
        <v>RATES</v>
      </c>
      <c r="G2393" t="str">
        <f>'Funding Import'!I2395</f>
        <v>Spreadsheet B 391137 20630756 ES007 MK0509 10002 RATES ES007 MK0509 10002 RATES</v>
      </c>
      <c r="H2393">
        <f>'Funding Import'!H2395</f>
        <v>23912</v>
      </c>
      <c r="I2393" s="139"/>
    </row>
    <row r="2394" spans="1:9" ht="15" x14ac:dyDescent="0.2">
      <c r="A2394" s="191" t="str">
        <f t="shared" si="74"/>
        <v>2072</v>
      </c>
      <c r="B2394" s="191"/>
      <c r="C2394" s="191" t="str">
        <f t="shared" si="75"/>
        <v>20720003</v>
      </c>
      <c r="D2394" t="str">
        <f>'Funding Import'!A2396</f>
        <v>RB052072: ST JOHN'S COE VC PRIMA-DANBURY</v>
      </c>
      <c r="E2394" t="str">
        <f>MID('Funding Import'!B2396,2,4)</f>
        <v>0003</v>
      </c>
      <c r="F2394" t="str">
        <f>MID('Funding Import'!B2396,8,50)</f>
        <v>BROUGHT FORWARD</v>
      </c>
      <c r="G2394" t="str">
        <f>'Funding Import'!I2396</f>
        <v>Spreadsheet B 394797 20778211 ES055 MK0568 10003 OPENING BALANCES ES055 MK0568 10003 OPENING BALANCES</v>
      </c>
      <c r="H2394">
        <f>'Funding Import'!H2396</f>
        <v>101927.75</v>
      </c>
      <c r="I2394" s="139"/>
    </row>
    <row r="2395" spans="1:9" ht="15" x14ac:dyDescent="0.2">
      <c r="A2395" s="191" t="str">
        <f t="shared" si="74"/>
        <v>2072</v>
      </c>
      <c r="B2395" s="191"/>
      <c r="C2395" s="191" t="str">
        <f t="shared" si="75"/>
        <v>20720004</v>
      </c>
      <c r="D2395" t="str">
        <f>'Funding Import'!A2397</f>
        <v>RB052072: ST JOHN'S COE VC PRIMA-DANBURY</v>
      </c>
      <c r="E2395" t="str">
        <f>MID('Funding Import'!B2397,2,4)</f>
        <v>0004</v>
      </c>
      <c r="F2395" t="str">
        <f>MID('Funding Import'!B2397,8,50)</f>
        <v>STATEMENTED SEN</v>
      </c>
      <c r="G2395" t="str">
        <f>'Funding Import'!I2397</f>
        <v>Spreadsheet B 391144 20630818 ES009 MK0511 10004 EHCP ES009 MK0511 10004 EHCP</v>
      </c>
      <c r="H2395">
        <f>'Funding Import'!H2397</f>
        <v>10677</v>
      </c>
      <c r="I2395" s="139"/>
    </row>
    <row r="2396" spans="1:9" ht="15" x14ac:dyDescent="0.2">
      <c r="A2396" s="191" t="str">
        <f t="shared" si="74"/>
        <v>2072</v>
      </c>
      <c r="B2396" s="191"/>
      <c r="C2396" s="191" t="str">
        <f t="shared" si="75"/>
        <v>20720004</v>
      </c>
      <c r="D2396" t="str">
        <f>'Funding Import'!A2398</f>
        <v>RB052072: ST JOHN'S COE VC PRIMA-DANBURY</v>
      </c>
      <c r="E2396" t="str">
        <f>MID('Funding Import'!B2398,2,4)</f>
        <v>0004</v>
      </c>
      <c r="F2396" t="str">
        <f>MID('Funding Import'!B2398,8,50)</f>
        <v>STATEMENTED SEN</v>
      </c>
      <c r="G2396" t="str">
        <f>'Funding Import'!I2398</f>
        <v>Spreadsheet B 401820 21143763 ES099 MK0707 SEN TOP-UP SUM2 SUM-21 ES099 MK0707 SEN TOP-UP SUM2 SUM-21</v>
      </c>
      <c r="H2396">
        <f>'Funding Import'!H2398</f>
        <v>1863</v>
      </c>
      <c r="I2396" s="139"/>
    </row>
    <row r="2397" spans="1:9" ht="15" x14ac:dyDescent="0.2">
      <c r="A2397" s="191" t="str">
        <f t="shared" si="74"/>
        <v>2072</v>
      </c>
      <c r="B2397" s="191"/>
      <c r="C2397" s="191" t="str">
        <f t="shared" si="75"/>
        <v>20720004</v>
      </c>
      <c r="D2397" t="str">
        <f>'Funding Import'!A2399</f>
        <v>RB052072: ST JOHN'S COE VC PRIMA-DANBURY</v>
      </c>
      <c r="E2397" t="str">
        <f>MID('Funding Import'!B2399,2,4)</f>
        <v>0004</v>
      </c>
      <c r="F2397" t="str">
        <f>MID('Funding Import'!B2399,8,50)</f>
        <v>STATEMENTED SEN</v>
      </c>
      <c r="G2397" t="str">
        <f>'Funding Import'!I2399</f>
        <v>DL 8688 SEN TOP-UP AUT1 AUT-21</v>
      </c>
      <c r="H2397">
        <f>'Funding Import'!H2399</f>
        <v>1408</v>
      </c>
      <c r="I2397" s="139"/>
    </row>
    <row r="2398" spans="1:9" ht="15" x14ac:dyDescent="0.2">
      <c r="A2398" s="191" t="str">
        <f t="shared" si="74"/>
        <v>2072</v>
      </c>
      <c r="B2398" s="191"/>
      <c r="C2398" s="191" t="str">
        <f t="shared" si="75"/>
        <v>20720006</v>
      </c>
      <c r="D2398" t="str">
        <f>'Funding Import'!A2400</f>
        <v>RB052072: ST JOHN'S COE VC PRIMA-DANBURY</v>
      </c>
      <c r="E2398" t="str">
        <f>MID('Funding Import'!B2400,2,4)</f>
        <v>0006</v>
      </c>
      <c r="F2398" t="str">
        <f>MID('Funding Import'!B2400,8,50)</f>
        <v>EXCEPTIONAL COVID COST GRANT</v>
      </c>
      <c r="G2398" t="str">
        <f>'Funding Import'!I2400</f>
        <v>Spreadsheet B 398807 20920177 ES067 DP0558 FSMADDCOSTSCOVID FSMCOVID ES067 DP0558 FSMADDCOSTSCOVID FSMCOVID</v>
      </c>
      <c r="H2398">
        <f>'Funding Import'!H2400</f>
        <v>699</v>
      </c>
      <c r="I2398" s="139"/>
    </row>
    <row r="2399" spans="1:9" ht="15" x14ac:dyDescent="0.2">
      <c r="A2399" s="191" t="str">
        <f t="shared" si="74"/>
        <v>2072</v>
      </c>
      <c r="B2399" s="191"/>
      <c r="C2399" s="191" t="str">
        <f t="shared" si="75"/>
        <v>20720006</v>
      </c>
      <c r="D2399" t="str">
        <f>'Funding Import'!A2401</f>
        <v>RB052072: ST JOHN'S COE VC PRIMA-DANBURY</v>
      </c>
      <c r="E2399" t="str">
        <f>MID('Funding Import'!B2401,2,4)</f>
        <v>0006</v>
      </c>
      <c r="F2399" t="str">
        <f>MID('Funding Import'!B2401,8,50)</f>
        <v>EXCEPTIONAL COVID COST GRANT</v>
      </c>
      <c r="G2399" t="str">
        <f>'Funding Import'!I2401</f>
        <v>Spreadsheet B 398804 20920024 ES065 DP0556 COVIDEMERGENCY COVIDEM ES065 DP0556 COVIDEMERGENCY COVIDEM</v>
      </c>
      <c r="H2399">
        <f>'Funding Import'!H2401</f>
        <v>7360</v>
      </c>
      <c r="I2399" s="139"/>
    </row>
    <row r="2400" spans="1:9" ht="15" x14ac:dyDescent="0.2">
      <c r="A2400" s="191" t="str">
        <f t="shared" si="74"/>
        <v>2072</v>
      </c>
      <c r="B2400" s="191"/>
      <c r="C2400" s="191" t="str">
        <f t="shared" si="75"/>
        <v>20720006</v>
      </c>
      <c r="D2400" t="str">
        <f>'Funding Import'!A2402</f>
        <v>RB052072: ST JOHN'S COE VC PRIMA-DANBURY</v>
      </c>
      <c r="E2400" t="str">
        <f>MID('Funding Import'!B2402,2,4)</f>
        <v>0006</v>
      </c>
      <c r="F2400" t="str">
        <f>MID('Funding Import'!B2402,8,50)</f>
        <v>EXCEPTIONAL COVID COST GRANT</v>
      </c>
      <c r="G2400" t="str">
        <f>'Funding Import'!I2402</f>
        <v>Spreadsheet B 399778 20982606 Movement from code '0006 to '0012 covid  emergency recode ES089 RM0128 Covid emergency recode</v>
      </c>
      <c r="H2400">
        <f>'Funding Import'!H2402</f>
        <v>-7360</v>
      </c>
      <c r="I2400" s="139"/>
    </row>
    <row r="2401" spans="1:9" ht="15" x14ac:dyDescent="0.2">
      <c r="A2401" s="191" t="str">
        <f t="shared" si="74"/>
        <v>2072</v>
      </c>
      <c r="B2401" s="191"/>
      <c r="C2401" s="191" t="str">
        <f t="shared" si="75"/>
        <v>20720012</v>
      </c>
      <c r="D2401" t="str">
        <f>'Funding Import'!A2403</f>
        <v>RB052072: ST JOHN'S COE VC PRIMA-DANBURY</v>
      </c>
      <c r="E2401" t="str">
        <f>MID('Funding Import'!B2403,2,4)</f>
        <v>0012</v>
      </c>
      <c r="F2401" t="str">
        <f>MID('Funding Import'!B2403,8,50)</f>
        <v>COVID CATCH UP</v>
      </c>
      <c r="G2401" t="str">
        <f>'Funding Import'!I2403</f>
        <v>Spreadsheet B 392887 20655951 ES015 DP0522 CovidDEP Coviddep1 ES015 DP0522 CovidDEP Coviddep1</v>
      </c>
      <c r="H2401">
        <f>'Funding Import'!H2403</f>
        <v>1500</v>
      </c>
      <c r="I2401" s="139"/>
    </row>
    <row r="2402" spans="1:9" ht="15" x14ac:dyDescent="0.2">
      <c r="A2402" s="191" t="str">
        <f t="shared" si="74"/>
        <v>2072</v>
      </c>
      <c r="B2402" s="191"/>
      <c r="C2402" s="191" t="str">
        <f t="shared" si="75"/>
        <v>20720012</v>
      </c>
      <c r="D2402" t="str">
        <f>'Funding Import'!A2404</f>
        <v>RB052072: ST JOHN'S COE VC PRIMA-DANBURY</v>
      </c>
      <c r="E2402" t="str">
        <f>MID('Funding Import'!B2404,2,4)</f>
        <v>0012</v>
      </c>
      <c r="F2402" t="str">
        <f>MID('Funding Import'!B2404,8,50)</f>
        <v>COVID CATCH UP</v>
      </c>
      <c r="G2402" t="str">
        <f>'Funding Import'!I2404</f>
        <v>Spreadsheet B 399778 20982606 Movement from code '0006 to '0012 covid  emergency recode ES089 RM0128 Covid emergency recode</v>
      </c>
      <c r="H2402">
        <f>'Funding Import'!H2404</f>
        <v>7360</v>
      </c>
      <c r="I2402" s="139"/>
    </row>
    <row r="2403" spans="1:9" ht="15" x14ac:dyDescent="0.2">
      <c r="A2403" s="191" t="str">
        <f t="shared" si="74"/>
        <v>2072</v>
      </c>
      <c r="B2403" s="191"/>
      <c r="C2403" s="191" t="str">
        <f t="shared" si="75"/>
        <v>20720012</v>
      </c>
      <c r="D2403" t="str">
        <f>'Funding Import'!A2405</f>
        <v>RB052072: ST JOHN'S COE VC PRIMA-DANBURY</v>
      </c>
      <c r="E2403" t="str">
        <f>MID('Funding Import'!B2405,2,4)</f>
        <v>0012</v>
      </c>
      <c r="F2403" t="str">
        <f>MID('Funding Import'!B2405,8,50)</f>
        <v>COVID CATCH UP</v>
      </c>
      <c r="G2403" t="str">
        <f>'Funding Import'!I2405</f>
        <v>DL 8645 0012recoveryc 0012RPG</v>
      </c>
      <c r="H2403">
        <f>'Funding Import'!H2405</f>
        <v>1196.25</v>
      </c>
      <c r="I2403" s="139"/>
    </row>
    <row r="2404" spans="1:9" ht="15" x14ac:dyDescent="0.2">
      <c r="A2404" s="191" t="str">
        <f t="shared" si="74"/>
        <v>2072</v>
      </c>
      <c r="B2404" s="191"/>
      <c r="C2404" s="191" t="str">
        <f t="shared" si="75"/>
        <v>20720012</v>
      </c>
      <c r="D2404" t="str">
        <f>'Funding Import'!A2406</f>
        <v>RB052072: ST JOHN'S COE VC PRIMA-DANBURY</v>
      </c>
      <c r="E2404" t="str">
        <f>MID('Funding Import'!B2406,2,4)</f>
        <v>0012</v>
      </c>
      <c r="F2404" t="str">
        <f>MID('Funding Import'!B2406,8,50)</f>
        <v>COVID CATCH UP</v>
      </c>
      <c r="G2404" t="str">
        <f>'Funding Import'!I2406</f>
        <v>DL 8656 0012schoolled 0012SLT</v>
      </c>
      <c r="H2404">
        <f>'Funding Import'!H2406</f>
        <v>1122.19</v>
      </c>
      <c r="I2404" s="139"/>
    </row>
    <row r="2405" spans="1:9" ht="15" x14ac:dyDescent="0.2">
      <c r="A2405" s="191" t="str">
        <f t="shared" si="74"/>
        <v>2072</v>
      </c>
      <c r="B2405" s="191"/>
      <c r="C2405" s="191" t="str">
        <f t="shared" si="75"/>
        <v>20720014</v>
      </c>
      <c r="D2405" t="str">
        <f>'Funding Import'!A2407</f>
        <v>RB052072: ST JOHN'S COE VC PRIMA-DANBURY</v>
      </c>
      <c r="E2405" t="str">
        <f>MID('Funding Import'!B2407,2,4)</f>
        <v>0014</v>
      </c>
      <c r="F2405" t="str">
        <f>MID('Funding Import'!B2407,8,50)</f>
        <v>PUPIL PREMIUM</v>
      </c>
      <c r="G2405" t="str">
        <f>'Funding Import'!I2407</f>
        <v>Spreadsheet B 399779 20982613 ES090 MK0643 PPG CIC SUM21P2 ES090 MK0643 PPG CIC SUM21P2</v>
      </c>
      <c r="H2405">
        <f>'Funding Import'!H2407</f>
        <v>440</v>
      </c>
      <c r="I2405" s="139"/>
    </row>
    <row r="2406" spans="1:9" ht="15" x14ac:dyDescent="0.2">
      <c r="A2406" s="191" t="str">
        <f t="shared" si="74"/>
        <v>2072</v>
      </c>
      <c r="B2406" s="191"/>
      <c r="C2406" s="191" t="str">
        <f t="shared" si="75"/>
        <v>20720014</v>
      </c>
      <c r="D2406" t="str">
        <f>'Funding Import'!A2408</f>
        <v>RB052072: ST JOHN'S COE VC PRIMA-DANBURY</v>
      </c>
      <c r="E2406" t="str">
        <f>MID('Funding Import'!B2408,2,4)</f>
        <v>0014</v>
      </c>
      <c r="F2406" t="str">
        <f>MID('Funding Import'!B2408,8,50)</f>
        <v>PUPIL PREMIUM</v>
      </c>
      <c r="G2406" t="str">
        <f>'Funding Import'!I2408</f>
        <v>Spreadsheet B 400831 21077861 ES093 DP0593 SUMMER21PPG SUM21PPG ES093 DP0593 SUMMER21PPG SUM21PPG</v>
      </c>
      <c r="H2406">
        <f>'Funding Import'!H2408</f>
        <v>19327</v>
      </c>
      <c r="I2406" s="139"/>
    </row>
    <row r="2407" spans="1:9" ht="15" x14ac:dyDescent="0.2">
      <c r="A2407" s="191" t="str">
        <f t="shared" si="74"/>
        <v>2072</v>
      </c>
      <c r="B2407" s="191"/>
      <c r="C2407" s="191" t="str">
        <f t="shared" si="75"/>
        <v>20720014</v>
      </c>
      <c r="D2407" t="str">
        <f>'Funding Import'!A2409</f>
        <v>RB052072: ST JOHN'S COE VC PRIMA-DANBURY</v>
      </c>
      <c r="E2407" t="str">
        <f>MID('Funding Import'!B2409,2,4)</f>
        <v>0014</v>
      </c>
      <c r="F2407" t="str">
        <f>MID('Funding Import'!B2409,8,50)</f>
        <v>PUPIL PREMIUM</v>
      </c>
      <c r="G2407" t="str">
        <f>'Funding Import'!I2409</f>
        <v>DL 8701 0014 Pupil Premium Autumn Term 2021</v>
      </c>
      <c r="H2407">
        <f>'Funding Import'!H2409</f>
        <v>15462</v>
      </c>
      <c r="I2407" s="139"/>
    </row>
    <row r="2408" spans="1:9" ht="15" x14ac:dyDescent="0.2">
      <c r="A2408" s="191" t="str">
        <f t="shared" si="74"/>
        <v>2072</v>
      </c>
      <c r="B2408" s="191"/>
      <c r="C2408" s="191" t="str">
        <f t="shared" si="75"/>
        <v>20720018</v>
      </c>
      <c r="D2408" t="str">
        <f>'Funding Import'!A2410</f>
        <v>RB052072: ST JOHN'S COE VC PRIMA-DANBURY</v>
      </c>
      <c r="E2408" t="str">
        <f>MID('Funding Import'!B2410,2,4)</f>
        <v>0018</v>
      </c>
      <c r="F2408" t="str">
        <f>MID('Funding Import'!B2410,8,50)</f>
        <v>ADDITIONAL GRANT INCOME</v>
      </c>
      <c r="G2408" t="str">
        <f>'Funding Import'!I2410</f>
        <v>Spreadsheet B 393531 20728061 ES032 RM0087 PE GRANT APR 21 ES032 RM0087 PE GRANT APR 21</v>
      </c>
      <c r="H2408">
        <f>'Funding Import'!H2410</f>
        <v>7487</v>
      </c>
      <c r="I2408" s="139"/>
    </row>
    <row r="2409" spans="1:9" ht="15" x14ac:dyDescent="0.2">
      <c r="A2409" s="191" t="str">
        <f t="shared" si="74"/>
        <v>2072</v>
      </c>
      <c r="B2409" s="191"/>
      <c r="C2409" s="191" t="str">
        <f t="shared" si="75"/>
        <v>20720018</v>
      </c>
      <c r="D2409" t="str">
        <f>'Funding Import'!A2411</f>
        <v>RB052072: ST JOHN'S COE VC PRIMA-DANBURY</v>
      </c>
      <c r="E2409" t="str">
        <f>MID('Funding Import'!B2411,2,4)</f>
        <v>0018</v>
      </c>
      <c r="F2409" t="str">
        <f>MID('Funding Import'!B2411,8,50)</f>
        <v>ADDITIONAL GRANT INCOME</v>
      </c>
      <c r="G2409" t="str">
        <f>'Funding Import'!I2411</f>
        <v>Spreadsheet B 399769 20981730 UIFSM JULY21 UIFSM 21 ES085 RM0124 UIFSM JULY21 UIFSM 21</v>
      </c>
      <c r="H2409">
        <f>'Funding Import'!H2411</f>
        <v>35087</v>
      </c>
      <c r="I2409" s="139"/>
    </row>
    <row r="2410" spans="1:9" ht="15" x14ac:dyDescent="0.2">
      <c r="A2410" s="191" t="str">
        <f t="shared" si="74"/>
        <v>2072</v>
      </c>
      <c r="B2410" s="191"/>
      <c r="C2410" s="191" t="str">
        <f t="shared" si="75"/>
        <v>20720018</v>
      </c>
      <c r="D2410" t="str">
        <f>'Funding Import'!A2412</f>
        <v>RB052072: ST JOHN'S COE VC PRIMA-DANBURY</v>
      </c>
      <c r="E2410" t="str">
        <f>MID('Funding Import'!B2412,2,4)</f>
        <v>0018</v>
      </c>
      <c r="F2410" t="str">
        <f>MID('Funding Import'!B2412,8,50)</f>
        <v>ADDITIONAL GRANT INCOME</v>
      </c>
      <c r="G2410" t="str">
        <f>'Funding Import'!I2412</f>
        <v>DL 8673 PE GRANT OCT21 0018PE</v>
      </c>
      <c r="H2410">
        <f>'Funding Import'!H2412</f>
        <v>10424</v>
      </c>
      <c r="I2410" s="139"/>
    </row>
    <row r="2411" spans="1:9" ht="15" x14ac:dyDescent="0.2">
      <c r="A2411" s="191" t="str">
        <f t="shared" si="74"/>
        <v>2072</v>
      </c>
      <c r="B2411" s="191"/>
      <c r="C2411" s="191" t="str">
        <f t="shared" si="75"/>
        <v>20720026</v>
      </c>
      <c r="D2411" t="str">
        <f>'Funding Import'!A2413</f>
        <v>RB052072: ST JOHN'S COE VC PRIMA-DANBURY</v>
      </c>
      <c r="E2411" t="str">
        <f>MID('Funding Import'!B2413,2,4)</f>
        <v>0026</v>
      </c>
      <c r="F2411" t="str">
        <f>MID('Funding Import'!B2413,8,50)</f>
        <v>NOTIONAL SEN FUNDING</v>
      </c>
      <c r="G2411" t="str">
        <f>'Funding Import'!I2413</f>
        <v>Spreadsheet B 391732 20639856 ES012 MK0514 10026 NOTIONAL SEN ES012 MK0514 10026 NOTIONAL SEN</v>
      </c>
      <c r="H2411">
        <f>'Funding Import'!H2413</f>
        <v>104219</v>
      </c>
      <c r="I2411" s="139"/>
    </row>
    <row r="2412" spans="1:9" ht="15" x14ac:dyDescent="0.2">
      <c r="A2412" s="191" t="str">
        <f t="shared" si="74"/>
        <v>2092</v>
      </c>
      <c r="B2412" s="191"/>
      <c r="C2412" s="191" t="str">
        <f t="shared" si="75"/>
        <v>20920001</v>
      </c>
      <c r="D2412" t="str">
        <f>'Funding Import'!A2414</f>
        <v>RB052092: DEDHAM COE VC PRIMARY SCHOOL</v>
      </c>
      <c r="E2412" t="str">
        <f>MID('Funding Import'!B2414,2,4)</f>
        <v>0001</v>
      </c>
      <c r="F2412" t="str">
        <f>MID('Funding Import'!B2414,8,50)</f>
        <v>FORMULA FUNDED (EXCL RATES)</v>
      </c>
      <c r="G2412" t="str">
        <f>'Funding Import'!I2414</f>
        <v>Spreadsheet B 391145 20630885 ES006 MK0508 10001 FORMULA FUNDED ES006 MK0508 10001 FORMULA FUNDED</v>
      </c>
      <c r="H2412">
        <f>'Funding Import'!H2414</f>
        <v>806016</v>
      </c>
      <c r="I2412" s="139"/>
    </row>
    <row r="2413" spans="1:9" ht="15" x14ac:dyDescent="0.2">
      <c r="A2413" s="191" t="str">
        <f t="shared" si="74"/>
        <v>2092</v>
      </c>
      <c r="B2413" s="191"/>
      <c r="C2413" s="191" t="str">
        <f t="shared" si="75"/>
        <v>20920002</v>
      </c>
      <c r="D2413" t="str">
        <f>'Funding Import'!A2415</f>
        <v>RB052092: DEDHAM COE VC PRIMARY SCHOOL</v>
      </c>
      <c r="E2413" t="str">
        <f>MID('Funding Import'!B2415,2,4)</f>
        <v>0002</v>
      </c>
      <c r="F2413" t="str">
        <f>MID('Funding Import'!B2415,8,50)</f>
        <v>RATES</v>
      </c>
      <c r="G2413" t="str">
        <f>'Funding Import'!I2415</f>
        <v>Spreadsheet B 391137 20630756 ES007 MK0509 10002 RATES ES007 MK0509 10002 RATES</v>
      </c>
      <c r="H2413">
        <f>'Funding Import'!H2415</f>
        <v>14830</v>
      </c>
      <c r="I2413" s="139"/>
    </row>
    <row r="2414" spans="1:9" ht="15" x14ac:dyDescent="0.2">
      <c r="A2414" s="191" t="str">
        <f t="shared" si="74"/>
        <v>2092</v>
      </c>
      <c r="B2414" s="191"/>
      <c r="C2414" s="191" t="str">
        <f t="shared" si="75"/>
        <v>20920003</v>
      </c>
      <c r="D2414" t="str">
        <f>'Funding Import'!A2416</f>
        <v>RB052092: DEDHAM COE VC PRIMARY SCHOOL</v>
      </c>
      <c r="E2414" t="str">
        <f>MID('Funding Import'!B2416,2,4)</f>
        <v>0003</v>
      </c>
      <c r="F2414" t="str">
        <f>MID('Funding Import'!B2416,8,50)</f>
        <v>BROUGHT FORWARD</v>
      </c>
      <c r="G2414" t="str">
        <f>'Funding Import'!I2416</f>
        <v>Spreadsheet B 394797 20778211 ES055 MK0568 10003 OPENING BALANCES ES055 MK0568 10003 OPENING BALANCES</v>
      </c>
      <c r="H2414">
        <f>'Funding Import'!H2416</f>
        <v>87359.32</v>
      </c>
      <c r="I2414" s="139"/>
    </row>
    <row r="2415" spans="1:9" ht="15" x14ac:dyDescent="0.2">
      <c r="A2415" s="191" t="str">
        <f t="shared" si="74"/>
        <v>2092</v>
      </c>
      <c r="B2415" s="191"/>
      <c r="C2415" s="191" t="str">
        <f t="shared" si="75"/>
        <v>20920004</v>
      </c>
      <c r="D2415" t="str">
        <f>'Funding Import'!A2417</f>
        <v>RB052092: DEDHAM COE VC PRIMARY SCHOOL</v>
      </c>
      <c r="E2415" t="str">
        <f>MID('Funding Import'!B2417,2,4)</f>
        <v>0004</v>
      </c>
      <c r="F2415" t="str">
        <f>MID('Funding Import'!B2417,8,50)</f>
        <v>STATEMENTED SEN</v>
      </c>
      <c r="G2415" t="str">
        <f>'Funding Import'!I2417</f>
        <v>Spreadsheet B 391144 20630818 ES009 MK0511 10004 EHCP ES009 MK0511 10004 EHCP</v>
      </c>
      <c r="H2415">
        <f>'Funding Import'!H2417</f>
        <v>2538</v>
      </c>
      <c r="I2415" s="139"/>
    </row>
    <row r="2416" spans="1:9" ht="15" x14ac:dyDescent="0.2">
      <c r="A2416" s="191" t="str">
        <f t="shared" si="74"/>
        <v>2092</v>
      </c>
      <c r="B2416" s="191"/>
      <c r="C2416" s="191" t="str">
        <f t="shared" si="75"/>
        <v>20920006</v>
      </c>
      <c r="D2416" t="str">
        <f>'Funding Import'!A2418</f>
        <v>RB052092: DEDHAM COE VC PRIMARY SCHOOL</v>
      </c>
      <c r="E2416" t="str">
        <f>MID('Funding Import'!B2418,2,4)</f>
        <v>0006</v>
      </c>
      <c r="F2416" t="str">
        <f>MID('Funding Import'!B2418,8,50)</f>
        <v>EXCEPTIONAL COVID COST GRANT</v>
      </c>
      <c r="G2416" t="str">
        <f>'Funding Import'!I2418</f>
        <v>Spreadsheet B 398807 20920177 ES067 DP0558 FSMADDCOSTSCOVID FSMCOVID ES067 DP0558 FSMADDCOSTSCOVID FSMCOVID</v>
      </c>
      <c r="H2416">
        <f>'Funding Import'!H2418</f>
        <v>750</v>
      </c>
      <c r="I2416" s="139"/>
    </row>
    <row r="2417" spans="1:9" ht="15" x14ac:dyDescent="0.2">
      <c r="A2417" s="191" t="str">
        <f t="shared" si="74"/>
        <v>2092</v>
      </c>
      <c r="B2417" s="191"/>
      <c r="C2417" s="191" t="str">
        <f t="shared" si="75"/>
        <v>20920006</v>
      </c>
      <c r="D2417" t="str">
        <f>'Funding Import'!A2419</f>
        <v>RB052092: DEDHAM COE VC PRIMARY SCHOOL</v>
      </c>
      <c r="E2417" t="str">
        <f>MID('Funding Import'!B2419,2,4)</f>
        <v>0006</v>
      </c>
      <c r="F2417" t="str">
        <f>MID('Funding Import'!B2419,8,50)</f>
        <v>EXCEPTIONAL COVID COST GRANT</v>
      </c>
      <c r="G2417" t="str">
        <f>'Funding Import'!I2419</f>
        <v>Spreadsheet B 398804 20920024 ES065 DP0556 COVIDEMERGENCY COVIDEM ES065 DP0556 COVIDEMERGENCY COVIDEM</v>
      </c>
      <c r="H2417">
        <f>'Funding Import'!H2419</f>
        <v>7060</v>
      </c>
      <c r="I2417" s="139"/>
    </row>
    <row r="2418" spans="1:9" ht="15" x14ac:dyDescent="0.2">
      <c r="A2418" s="191" t="str">
        <f t="shared" si="74"/>
        <v>2092</v>
      </c>
      <c r="B2418" s="191"/>
      <c r="C2418" s="191" t="str">
        <f t="shared" si="75"/>
        <v>20920006</v>
      </c>
      <c r="D2418" t="str">
        <f>'Funding Import'!A2420</f>
        <v>RB052092: DEDHAM COE VC PRIMARY SCHOOL</v>
      </c>
      <c r="E2418" t="str">
        <f>MID('Funding Import'!B2420,2,4)</f>
        <v>0006</v>
      </c>
      <c r="F2418" t="str">
        <f>MID('Funding Import'!B2420,8,50)</f>
        <v>EXCEPTIONAL COVID COST GRANT</v>
      </c>
      <c r="G2418" t="str">
        <f>'Funding Import'!I2420</f>
        <v>Spreadsheet B 399778 20982606 Movement from code '0006 to '0012 covid  emergency recode ES089 RM0128 Covid emergency recode</v>
      </c>
      <c r="H2418">
        <f>'Funding Import'!H2420</f>
        <v>-7060</v>
      </c>
      <c r="I2418" s="139"/>
    </row>
    <row r="2419" spans="1:9" ht="15" x14ac:dyDescent="0.2">
      <c r="A2419" s="191" t="str">
        <f t="shared" si="74"/>
        <v>2092</v>
      </c>
      <c r="B2419" s="191"/>
      <c r="C2419" s="191" t="str">
        <f t="shared" si="75"/>
        <v>20920007</v>
      </c>
      <c r="D2419" t="str">
        <f>'Funding Import'!A2421</f>
        <v>RB052092: DEDHAM COE VC PRIMARY SCHOOL</v>
      </c>
      <c r="E2419" t="str">
        <f>MID('Funding Import'!B2421,2,4)</f>
        <v>0007</v>
      </c>
      <c r="F2419" t="str">
        <f>MID('Funding Import'!B2421,8,50)</f>
        <v>PUPIL INCREASE/FORMULA ERR</v>
      </c>
      <c r="G2419" t="str">
        <f>'Funding Import'!I2421</f>
        <v>DL 8706 2021-22 KS1 Class Size Funding</v>
      </c>
      <c r="H2419">
        <f>'Funding Import'!H2421</f>
        <v>7481</v>
      </c>
      <c r="I2419" s="139"/>
    </row>
    <row r="2420" spans="1:9" ht="15" x14ac:dyDescent="0.2">
      <c r="A2420" s="191" t="str">
        <f t="shared" si="74"/>
        <v>2092</v>
      </c>
      <c r="B2420" s="191"/>
      <c r="C2420" s="191" t="str">
        <f t="shared" si="75"/>
        <v>20920012</v>
      </c>
      <c r="D2420" t="str">
        <f>'Funding Import'!A2422</f>
        <v>RB052092: DEDHAM COE VC PRIMARY SCHOOL</v>
      </c>
      <c r="E2420" t="str">
        <f>MID('Funding Import'!B2422,2,4)</f>
        <v>0012</v>
      </c>
      <c r="F2420" t="str">
        <f>MID('Funding Import'!B2422,8,50)</f>
        <v>COVID CATCH UP</v>
      </c>
      <c r="G2420" t="str">
        <f>'Funding Import'!I2422</f>
        <v>Spreadsheet B 399778 20982606 Movement from code '0006 to '0012 covid  emergency recode ES089 RM0128 Covid emergency recode</v>
      </c>
      <c r="H2420">
        <f>'Funding Import'!H2422</f>
        <v>7060</v>
      </c>
      <c r="I2420" s="139"/>
    </row>
    <row r="2421" spans="1:9" ht="15" x14ac:dyDescent="0.2">
      <c r="A2421" s="191" t="str">
        <f t="shared" si="74"/>
        <v>2092</v>
      </c>
      <c r="B2421" s="191"/>
      <c r="C2421" s="191" t="str">
        <f t="shared" si="75"/>
        <v>20920012</v>
      </c>
      <c r="D2421" t="str">
        <f>'Funding Import'!A2423</f>
        <v>RB052092: DEDHAM COE VC PRIMARY SCHOOL</v>
      </c>
      <c r="E2421" t="str">
        <f>MID('Funding Import'!B2423,2,4)</f>
        <v>0012</v>
      </c>
      <c r="F2421" t="str">
        <f>MID('Funding Import'!B2423,8,50)</f>
        <v>COVID CATCH UP</v>
      </c>
      <c r="G2421" t="str">
        <f>'Funding Import'!I2423</f>
        <v>DL 8645 0012recoveryc 0012RPG</v>
      </c>
      <c r="H2421">
        <f>'Funding Import'!H2423</f>
        <v>1196.25</v>
      </c>
      <c r="I2421" s="139"/>
    </row>
    <row r="2422" spans="1:9" ht="15" x14ac:dyDescent="0.2">
      <c r="A2422" s="191" t="str">
        <f t="shared" si="74"/>
        <v>2092</v>
      </c>
      <c r="B2422" s="191"/>
      <c r="C2422" s="191" t="str">
        <f t="shared" si="75"/>
        <v>20920012</v>
      </c>
      <c r="D2422" t="str">
        <f>'Funding Import'!A2424</f>
        <v>RB052092: DEDHAM COE VC PRIMARY SCHOOL</v>
      </c>
      <c r="E2422" t="str">
        <f>MID('Funding Import'!B2424,2,4)</f>
        <v>0012</v>
      </c>
      <c r="F2422" t="str">
        <f>MID('Funding Import'!B2424,8,50)</f>
        <v>COVID CATCH UP</v>
      </c>
      <c r="G2422" t="str">
        <f>'Funding Import'!I2424</f>
        <v>DL 8656 0012schoolled 0012SLT</v>
      </c>
      <c r="H2422">
        <f>'Funding Import'!H2424</f>
        <v>1004.06</v>
      </c>
      <c r="I2422" s="139"/>
    </row>
    <row r="2423" spans="1:9" ht="15" x14ac:dyDescent="0.2">
      <c r="A2423" s="191" t="str">
        <f t="shared" si="74"/>
        <v>2092</v>
      </c>
      <c r="B2423" s="191"/>
      <c r="C2423" s="191" t="str">
        <f t="shared" si="75"/>
        <v>20920014</v>
      </c>
      <c r="D2423" t="str">
        <f>'Funding Import'!A2425</f>
        <v>RB052092: DEDHAM COE VC PRIMARY SCHOOL</v>
      </c>
      <c r="E2423" t="str">
        <f>MID('Funding Import'!B2425,2,4)</f>
        <v>0014</v>
      </c>
      <c r="F2423" t="str">
        <f>MID('Funding Import'!B2425,8,50)</f>
        <v>PUPIL PREMIUM</v>
      </c>
      <c r="G2423" t="str">
        <f>'Funding Import'!I2425</f>
        <v>Spreadsheet B 400831 21077861 ES093 DP0593 SUMMER21PPG SUM21PPG ES093 DP0593 SUMMER21PPG SUM21PPG</v>
      </c>
      <c r="H2423">
        <f>'Funding Import'!H2425</f>
        <v>19585</v>
      </c>
      <c r="I2423" s="139"/>
    </row>
    <row r="2424" spans="1:9" ht="15" x14ac:dyDescent="0.2">
      <c r="A2424" s="191" t="str">
        <f t="shared" si="74"/>
        <v>2092</v>
      </c>
      <c r="B2424" s="191"/>
      <c r="C2424" s="191" t="str">
        <f t="shared" si="75"/>
        <v>20920014</v>
      </c>
      <c r="D2424" t="str">
        <f>'Funding Import'!A2426</f>
        <v>RB052092: DEDHAM COE VC PRIMARY SCHOOL</v>
      </c>
      <c r="E2424" t="str">
        <f>MID('Funding Import'!B2426,2,4)</f>
        <v>0014</v>
      </c>
      <c r="F2424" t="str">
        <f>MID('Funding Import'!B2426,8,50)</f>
        <v>PUPIL PREMIUM</v>
      </c>
      <c r="G2424" t="str">
        <f>'Funding Import'!I2426</f>
        <v>DL 8701 0014 Pupil Premium Autumn Term 2021</v>
      </c>
      <c r="H2424">
        <f>'Funding Import'!H2426</f>
        <v>15668</v>
      </c>
      <c r="I2424" s="139"/>
    </row>
    <row r="2425" spans="1:9" ht="15" x14ac:dyDescent="0.2">
      <c r="A2425" s="191" t="str">
        <f t="shared" si="74"/>
        <v>2092</v>
      </c>
      <c r="B2425" s="191"/>
      <c r="C2425" s="191" t="str">
        <f t="shared" si="75"/>
        <v>20920018</v>
      </c>
      <c r="D2425" t="str">
        <f>'Funding Import'!A2427</f>
        <v>RB052092: DEDHAM COE VC PRIMARY SCHOOL</v>
      </c>
      <c r="E2425" t="str">
        <f>MID('Funding Import'!B2427,2,4)</f>
        <v>0018</v>
      </c>
      <c r="F2425" t="str">
        <f>MID('Funding Import'!B2427,8,50)</f>
        <v>ADDITIONAL GRANT INCOME</v>
      </c>
      <c r="G2425" t="str">
        <f>'Funding Import'!I2427</f>
        <v>Spreadsheet B 393531 20728061 ES032 RM0087 PE GRANT APR 21 ES032 RM0087 PE GRANT APR 21</v>
      </c>
      <c r="H2425">
        <f>'Funding Import'!H2427</f>
        <v>7408</v>
      </c>
      <c r="I2425" s="139"/>
    </row>
    <row r="2426" spans="1:9" ht="15" x14ac:dyDescent="0.2">
      <c r="A2426" s="191" t="str">
        <f t="shared" si="74"/>
        <v>2092</v>
      </c>
      <c r="B2426" s="191"/>
      <c r="C2426" s="191" t="str">
        <f t="shared" si="75"/>
        <v>20920018</v>
      </c>
      <c r="D2426" t="str">
        <f>'Funding Import'!A2428</f>
        <v>RB052092: DEDHAM COE VC PRIMARY SCHOOL</v>
      </c>
      <c r="E2426" t="str">
        <f>MID('Funding Import'!B2428,2,4)</f>
        <v>0018</v>
      </c>
      <c r="F2426" t="str">
        <f>MID('Funding Import'!B2428,8,50)</f>
        <v>ADDITIONAL GRANT INCOME</v>
      </c>
      <c r="G2426" t="str">
        <f>'Funding Import'!I2428</f>
        <v>Spreadsheet B 399769 20981730 UIFSM JULY21 UIFSM 21 ES085 RM0124 UIFSM JULY21 UIFSM 21</v>
      </c>
      <c r="H2426">
        <f>'Funding Import'!H2428</f>
        <v>32919</v>
      </c>
      <c r="I2426" s="139"/>
    </row>
    <row r="2427" spans="1:9" ht="15" x14ac:dyDescent="0.2">
      <c r="A2427" s="191" t="str">
        <f t="shared" si="74"/>
        <v>2092</v>
      </c>
      <c r="B2427" s="191"/>
      <c r="C2427" s="191" t="str">
        <f t="shared" si="75"/>
        <v>20920018</v>
      </c>
      <c r="D2427" t="str">
        <f>'Funding Import'!A2429</f>
        <v>RB052092: DEDHAM COE VC PRIMARY SCHOOL</v>
      </c>
      <c r="E2427" t="str">
        <f>MID('Funding Import'!B2429,2,4)</f>
        <v>0018</v>
      </c>
      <c r="F2427" t="str">
        <f>MID('Funding Import'!B2429,8,50)</f>
        <v>ADDITIONAL GRANT INCOME</v>
      </c>
      <c r="G2427" t="str">
        <f>'Funding Import'!I2429</f>
        <v>DL 8673 PE GRANT OCT21 0018PE</v>
      </c>
      <c r="H2427">
        <f>'Funding Import'!H2429</f>
        <v>10389</v>
      </c>
      <c r="I2427" s="139"/>
    </row>
    <row r="2428" spans="1:9" ht="15" x14ac:dyDescent="0.2">
      <c r="A2428" s="191" t="str">
        <f t="shared" si="74"/>
        <v>2092</v>
      </c>
      <c r="B2428" s="191"/>
      <c r="C2428" s="191" t="str">
        <f t="shared" si="75"/>
        <v>20920026</v>
      </c>
      <c r="D2428" t="str">
        <f>'Funding Import'!A2430</f>
        <v>RB052092: DEDHAM COE VC PRIMARY SCHOOL</v>
      </c>
      <c r="E2428" t="str">
        <f>MID('Funding Import'!B2430,2,4)</f>
        <v>0026</v>
      </c>
      <c r="F2428" t="str">
        <f>MID('Funding Import'!B2430,8,50)</f>
        <v>NOTIONAL SEN FUNDING</v>
      </c>
      <c r="G2428" t="str">
        <f>'Funding Import'!I2430</f>
        <v>Spreadsheet B 391732 20639856 ES012 MK0514 10026 NOTIONAL SEN ES012 MK0514 10026 NOTIONAL SEN</v>
      </c>
      <c r="H2428">
        <f>'Funding Import'!H2430</f>
        <v>71876</v>
      </c>
      <c r="I2428" s="139"/>
    </row>
    <row r="2429" spans="1:9" ht="15" x14ac:dyDescent="0.2">
      <c r="A2429" s="191" t="str">
        <f t="shared" si="74"/>
        <v>2102</v>
      </c>
      <c r="B2429" s="191"/>
      <c r="C2429" s="191" t="str">
        <f t="shared" si="75"/>
        <v>21020001</v>
      </c>
      <c r="D2429" t="str">
        <f>'Funding Import'!A2431</f>
        <v>RB052102: DODDINGHURST INFANTS</v>
      </c>
      <c r="E2429" t="str">
        <f>MID('Funding Import'!B2431,2,4)</f>
        <v>0001</v>
      </c>
      <c r="F2429" t="str">
        <f>MID('Funding Import'!B2431,8,50)</f>
        <v>FORMULA FUNDED (EXCL RATES)</v>
      </c>
      <c r="G2429" t="str">
        <f>'Funding Import'!I2431</f>
        <v>Spreadsheet B 391145 20630885 ES006 MK0508 10001 FORMULA FUNDED ES006 MK0508 10001 FORMULA FUNDED</v>
      </c>
      <c r="H2429">
        <f>'Funding Import'!H2431</f>
        <v>630770</v>
      </c>
      <c r="I2429" s="139"/>
    </row>
    <row r="2430" spans="1:9" ht="15" x14ac:dyDescent="0.2">
      <c r="A2430" s="191" t="str">
        <f t="shared" si="74"/>
        <v>2102</v>
      </c>
      <c r="B2430" s="191"/>
      <c r="C2430" s="191" t="str">
        <f t="shared" si="75"/>
        <v>21020002</v>
      </c>
      <c r="D2430" t="str">
        <f>'Funding Import'!A2432</f>
        <v>RB052102: DODDINGHURST INFANTS</v>
      </c>
      <c r="E2430" t="str">
        <f>MID('Funding Import'!B2432,2,4)</f>
        <v>0002</v>
      </c>
      <c r="F2430" t="str">
        <f>MID('Funding Import'!B2432,8,50)</f>
        <v>RATES</v>
      </c>
      <c r="G2430" t="str">
        <f>'Funding Import'!I2432</f>
        <v>Spreadsheet B 391137 20630756 ES007 MK0509 10002 RATES ES007 MK0509 10002 RATES</v>
      </c>
      <c r="H2430">
        <f>'Funding Import'!H2432</f>
        <v>18632</v>
      </c>
      <c r="I2430" s="139"/>
    </row>
    <row r="2431" spans="1:9" ht="15" x14ac:dyDescent="0.2">
      <c r="A2431" s="191" t="str">
        <f t="shared" si="74"/>
        <v>2102</v>
      </c>
      <c r="B2431" s="191"/>
      <c r="C2431" s="191" t="str">
        <f t="shared" si="75"/>
        <v>21020003</v>
      </c>
      <c r="D2431" t="str">
        <f>'Funding Import'!A2433</f>
        <v>RB052102: DODDINGHURST INFANTS</v>
      </c>
      <c r="E2431" t="str">
        <f>MID('Funding Import'!B2433,2,4)</f>
        <v>0003</v>
      </c>
      <c r="F2431" t="str">
        <f>MID('Funding Import'!B2433,8,50)</f>
        <v>BROUGHT FORWARD</v>
      </c>
      <c r="G2431" t="str">
        <f>'Funding Import'!I2433</f>
        <v>Spreadsheet B 394797 20778211 ES055 MK0568 10003 OPENING BALANCES ES055 MK0568 10003 OPENING BALANCES</v>
      </c>
      <c r="H2431">
        <f>'Funding Import'!H2433</f>
        <v>83626.5</v>
      </c>
      <c r="I2431" s="139"/>
    </row>
    <row r="2432" spans="1:9" ht="15" x14ac:dyDescent="0.2">
      <c r="A2432" s="191" t="str">
        <f t="shared" si="74"/>
        <v>2102</v>
      </c>
      <c r="B2432" s="191"/>
      <c r="C2432" s="191" t="str">
        <f t="shared" si="75"/>
        <v>21020004</v>
      </c>
      <c r="D2432" t="str">
        <f>'Funding Import'!A2434</f>
        <v>RB052102: DODDINGHURST INFANTS</v>
      </c>
      <c r="E2432" t="str">
        <f>MID('Funding Import'!B2434,2,4)</f>
        <v>0004</v>
      </c>
      <c r="F2432" t="str">
        <f>MID('Funding Import'!B2434,8,50)</f>
        <v>STATEMENTED SEN</v>
      </c>
      <c r="G2432" t="str">
        <f>'Funding Import'!I2434</f>
        <v>Spreadsheet B 391144 20630818 ES009 MK0511 10004 EHCP ES009 MK0511 10004 EHCP</v>
      </c>
      <c r="H2432">
        <f>'Funding Import'!H2434</f>
        <v>17876</v>
      </c>
      <c r="I2432" s="139"/>
    </row>
    <row r="2433" spans="1:9" ht="15" x14ac:dyDescent="0.2">
      <c r="A2433" s="191" t="str">
        <f t="shared" si="74"/>
        <v>2102</v>
      </c>
      <c r="B2433" s="191"/>
      <c r="C2433" s="191" t="str">
        <f t="shared" si="75"/>
        <v>21020004</v>
      </c>
      <c r="D2433" t="str">
        <f>'Funding Import'!A2435</f>
        <v>RB052102: DODDINGHURST INFANTS</v>
      </c>
      <c r="E2433" t="str">
        <f>MID('Funding Import'!B2435,2,4)</f>
        <v>0004</v>
      </c>
      <c r="F2433" t="str">
        <f>MID('Funding Import'!B2435,8,50)</f>
        <v>STATEMENTED SEN</v>
      </c>
      <c r="G2433" t="str">
        <f>'Funding Import'!I2435</f>
        <v>Spreadsheet B 394845 20782782 ES043 DP0533 SEN TOP-UP SUM1 SUM-21 ES043 DP0533 SEN TOP-UP SUM1 SUM-21</v>
      </c>
      <c r="H2433">
        <f>'Funding Import'!H2435</f>
        <v>8492</v>
      </c>
      <c r="I2433" s="139"/>
    </row>
    <row r="2434" spans="1:9" ht="15" x14ac:dyDescent="0.2">
      <c r="A2434" s="191" t="str">
        <f t="shared" ref="A2434:A2497" si="76">MID(D2434,5,4)</f>
        <v>2102</v>
      </c>
      <c r="B2434" s="191"/>
      <c r="C2434" s="191" t="str">
        <f t="shared" ref="C2434:C2497" si="77">A2434&amp;E2434</f>
        <v>21020004</v>
      </c>
      <c r="D2434" t="str">
        <f>'Funding Import'!A2436</f>
        <v>RB052102: DODDINGHURST INFANTS</v>
      </c>
      <c r="E2434" t="str">
        <f>MID('Funding Import'!B2436,2,4)</f>
        <v>0004</v>
      </c>
      <c r="F2434" t="str">
        <f>MID('Funding Import'!B2436,8,50)</f>
        <v>STATEMENTED SEN</v>
      </c>
      <c r="G2434" t="str">
        <f>'Funding Import'!I2436</f>
        <v>Spreadsheet B 401820 21143763 ES099 MK0707 SEN TOP-UP SUM2 SUM-21 ES099 MK0707 SEN TOP-UP SUM2 SUM-21</v>
      </c>
      <c r="H2434">
        <f>'Funding Import'!H2436</f>
        <v>947</v>
      </c>
      <c r="I2434" s="139"/>
    </row>
    <row r="2435" spans="1:9" ht="15" x14ac:dyDescent="0.2">
      <c r="A2435" s="191" t="str">
        <f t="shared" si="76"/>
        <v>2102</v>
      </c>
      <c r="B2435" s="191"/>
      <c r="C2435" s="191" t="str">
        <f t="shared" si="77"/>
        <v>21020004</v>
      </c>
      <c r="D2435" t="str">
        <f>'Funding Import'!A2437</f>
        <v>RB052102: DODDINGHURST INFANTS</v>
      </c>
      <c r="E2435" t="str">
        <f>MID('Funding Import'!B2437,2,4)</f>
        <v>0004</v>
      </c>
      <c r="F2435" t="str">
        <f>MID('Funding Import'!B2437,8,50)</f>
        <v>STATEMENTED SEN</v>
      </c>
      <c r="G2435" t="str">
        <f>'Funding Import'!I2437</f>
        <v>DL 8688 SEN TOP-UP AUT1 AUT-21</v>
      </c>
      <c r="H2435">
        <f>'Funding Import'!H2437</f>
        <v>6178</v>
      </c>
      <c r="I2435" s="139"/>
    </row>
    <row r="2436" spans="1:9" ht="15" x14ac:dyDescent="0.2">
      <c r="A2436" s="191" t="str">
        <f t="shared" si="76"/>
        <v>2102</v>
      </c>
      <c r="B2436" s="191"/>
      <c r="C2436" s="191" t="str">
        <f t="shared" si="77"/>
        <v>21020006</v>
      </c>
      <c r="D2436" t="str">
        <f>'Funding Import'!A2438</f>
        <v>RB052102: DODDINGHURST INFANTS</v>
      </c>
      <c r="E2436" t="str">
        <f>MID('Funding Import'!B2438,2,4)</f>
        <v>0006</v>
      </c>
      <c r="F2436" t="str">
        <f>MID('Funding Import'!B2438,8,50)</f>
        <v>EXCEPTIONAL COVID COST GRANT</v>
      </c>
      <c r="G2436" t="str">
        <f>'Funding Import'!I2438</f>
        <v>Spreadsheet B 398804 20920024 ES065 DP0556 COVIDEMERGENCY COVIDEM ES065 DP0556 COVIDEMERGENCY COVIDEM</v>
      </c>
      <c r="H2436">
        <f>'Funding Import'!H2438</f>
        <v>5130</v>
      </c>
      <c r="I2436" s="139"/>
    </row>
    <row r="2437" spans="1:9" ht="15" x14ac:dyDescent="0.2">
      <c r="A2437" s="191" t="str">
        <f t="shared" si="76"/>
        <v>2102</v>
      </c>
      <c r="B2437" s="191"/>
      <c r="C2437" s="191" t="str">
        <f t="shared" si="77"/>
        <v>21020006</v>
      </c>
      <c r="D2437" t="str">
        <f>'Funding Import'!A2439</f>
        <v>RB052102: DODDINGHURST INFANTS</v>
      </c>
      <c r="E2437" t="str">
        <f>MID('Funding Import'!B2439,2,4)</f>
        <v>0006</v>
      </c>
      <c r="F2437" t="str">
        <f>MID('Funding Import'!B2439,8,50)</f>
        <v>EXCEPTIONAL COVID COST GRANT</v>
      </c>
      <c r="G2437" t="str">
        <f>'Funding Import'!I2439</f>
        <v>Spreadsheet B 399778 20982606 Movement from code '0006 to '0012 covid  emergency recode ES089 RM0128 Covid emergency recode</v>
      </c>
      <c r="H2437">
        <f>'Funding Import'!H2439</f>
        <v>-5130</v>
      </c>
      <c r="I2437" s="139"/>
    </row>
    <row r="2438" spans="1:9" ht="15" x14ac:dyDescent="0.2">
      <c r="A2438" s="191" t="str">
        <f t="shared" si="76"/>
        <v>2102</v>
      </c>
      <c r="B2438" s="191"/>
      <c r="C2438" s="191" t="str">
        <f t="shared" si="77"/>
        <v>21020012</v>
      </c>
      <c r="D2438" t="str">
        <f>'Funding Import'!A2440</f>
        <v>RB052102: DODDINGHURST INFANTS</v>
      </c>
      <c r="E2438" t="str">
        <f>MID('Funding Import'!B2440,2,4)</f>
        <v>0012</v>
      </c>
      <c r="F2438" t="str">
        <f>MID('Funding Import'!B2440,8,50)</f>
        <v>COVID CATCH UP</v>
      </c>
      <c r="G2438" t="str">
        <f>'Funding Import'!I2440</f>
        <v>Spreadsheet B 399778 20982606 Movement from code '0006 to '0012 covid  emergency recode ES089 RM0128 Covid emergency recode</v>
      </c>
      <c r="H2438">
        <f>'Funding Import'!H2440</f>
        <v>5130</v>
      </c>
      <c r="I2438" s="139"/>
    </row>
    <row r="2439" spans="1:9" ht="15" x14ac:dyDescent="0.2">
      <c r="A2439" s="191" t="str">
        <f t="shared" si="76"/>
        <v>2102</v>
      </c>
      <c r="B2439" s="191"/>
      <c r="C2439" s="191" t="str">
        <f t="shared" si="77"/>
        <v>21020012</v>
      </c>
      <c r="D2439" t="str">
        <f>'Funding Import'!A2441</f>
        <v>RB052102: DODDINGHURST INFANTS</v>
      </c>
      <c r="E2439" t="str">
        <f>MID('Funding Import'!B2441,2,4)</f>
        <v>0012</v>
      </c>
      <c r="F2439" t="str">
        <f>MID('Funding Import'!B2441,8,50)</f>
        <v>COVID CATCH UP</v>
      </c>
      <c r="G2439" t="str">
        <f>'Funding Import'!I2441</f>
        <v>DL 8645 0012recoveryc 0012RPG</v>
      </c>
      <c r="H2439">
        <f>'Funding Import'!H2441</f>
        <v>616.25</v>
      </c>
      <c r="I2439" s="139"/>
    </row>
    <row r="2440" spans="1:9" ht="15" x14ac:dyDescent="0.2">
      <c r="A2440" s="191" t="str">
        <f t="shared" si="76"/>
        <v>2102</v>
      </c>
      <c r="B2440" s="191"/>
      <c r="C2440" s="191" t="str">
        <f t="shared" si="77"/>
        <v>21020012</v>
      </c>
      <c r="D2440" t="str">
        <f>'Funding Import'!A2442</f>
        <v>RB052102: DODDINGHURST INFANTS</v>
      </c>
      <c r="E2440" t="str">
        <f>MID('Funding Import'!B2442,2,4)</f>
        <v>0012</v>
      </c>
      <c r="F2440" t="str">
        <f>MID('Funding Import'!B2442,8,50)</f>
        <v>COVID CATCH UP</v>
      </c>
      <c r="G2440" t="str">
        <f>'Funding Import'!I2442</f>
        <v>DL 8656 0012schoolled 0012SLT</v>
      </c>
      <c r="H2440">
        <f>'Funding Import'!H2442</f>
        <v>295.31</v>
      </c>
      <c r="I2440" s="139"/>
    </row>
    <row r="2441" spans="1:9" ht="15" x14ac:dyDescent="0.2">
      <c r="A2441" s="191" t="str">
        <f t="shared" si="76"/>
        <v>2102</v>
      </c>
      <c r="B2441" s="191"/>
      <c r="C2441" s="191" t="str">
        <f t="shared" si="77"/>
        <v>21020014</v>
      </c>
      <c r="D2441" t="str">
        <f>'Funding Import'!A2443</f>
        <v>RB052102: DODDINGHURST INFANTS</v>
      </c>
      <c r="E2441" t="str">
        <f>MID('Funding Import'!B2443,2,4)</f>
        <v>0014</v>
      </c>
      <c r="F2441" t="str">
        <f>MID('Funding Import'!B2443,8,50)</f>
        <v>PUPIL PREMIUM</v>
      </c>
      <c r="G2441" t="str">
        <f>'Funding Import'!I2443</f>
        <v>Spreadsheet B 400831 21077861 ES093 DP0593 SUMMER21PPG SUM21PPG ES093 DP0593 SUMMER21PPG SUM21PPG</v>
      </c>
      <c r="H2441">
        <f>'Funding Import'!H2443</f>
        <v>9527</v>
      </c>
      <c r="I2441" s="139"/>
    </row>
    <row r="2442" spans="1:9" ht="15" x14ac:dyDescent="0.2">
      <c r="A2442" s="191" t="str">
        <f t="shared" si="76"/>
        <v>2102</v>
      </c>
      <c r="B2442" s="191"/>
      <c r="C2442" s="191" t="str">
        <f t="shared" si="77"/>
        <v>21020014</v>
      </c>
      <c r="D2442" t="str">
        <f>'Funding Import'!A2444</f>
        <v>RB052102: DODDINGHURST INFANTS</v>
      </c>
      <c r="E2442" t="str">
        <f>MID('Funding Import'!B2444,2,4)</f>
        <v>0014</v>
      </c>
      <c r="F2442" t="str">
        <f>MID('Funding Import'!B2444,8,50)</f>
        <v>PUPIL PREMIUM</v>
      </c>
      <c r="G2442" t="str">
        <f>'Funding Import'!I2444</f>
        <v>DL 8701 0014 Pupil Premium Autumn Term 2021</v>
      </c>
      <c r="H2442">
        <f>'Funding Import'!H2444</f>
        <v>7622</v>
      </c>
      <c r="I2442" s="139"/>
    </row>
    <row r="2443" spans="1:9" ht="15" x14ac:dyDescent="0.2">
      <c r="A2443" s="191" t="str">
        <f t="shared" si="76"/>
        <v>2102</v>
      </c>
      <c r="B2443" s="191"/>
      <c r="C2443" s="191" t="str">
        <f t="shared" si="77"/>
        <v>21020018</v>
      </c>
      <c r="D2443" t="str">
        <f>'Funding Import'!A2445</f>
        <v>RB052102: DODDINGHURST INFANTS</v>
      </c>
      <c r="E2443" t="str">
        <f>MID('Funding Import'!B2445,2,4)</f>
        <v>0018</v>
      </c>
      <c r="F2443" t="str">
        <f>MID('Funding Import'!B2445,8,50)</f>
        <v>ADDITIONAL GRANT INCOME</v>
      </c>
      <c r="G2443" t="str">
        <f>'Funding Import'!I2445</f>
        <v>Spreadsheet B 393531 20728061 ES032 RM0087 PE GRANT APR 21 ES032 RM0087 PE GRANT APR 21</v>
      </c>
      <c r="H2443">
        <f>'Funding Import'!H2445</f>
        <v>7096</v>
      </c>
      <c r="I2443" s="139"/>
    </row>
    <row r="2444" spans="1:9" ht="15" x14ac:dyDescent="0.2">
      <c r="A2444" s="191" t="str">
        <f t="shared" si="76"/>
        <v>2102</v>
      </c>
      <c r="B2444" s="191"/>
      <c r="C2444" s="191" t="str">
        <f t="shared" si="77"/>
        <v>21020018</v>
      </c>
      <c r="D2444" t="str">
        <f>'Funding Import'!A2446</f>
        <v>RB052102: DODDINGHURST INFANTS</v>
      </c>
      <c r="E2444" t="str">
        <f>MID('Funding Import'!B2446,2,4)</f>
        <v>0018</v>
      </c>
      <c r="F2444" t="str">
        <f>MID('Funding Import'!B2446,8,50)</f>
        <v>ADDITIONAL GRANT INCOME</v>
      </c>
      <c r="G2444" t="str">
        <f>'Funding Import'!I2446</f>
        <v>Spreadsheet B 399769 20981730 UIFSM JULY21 UIFSM 21 ES085 RM0124 UIFSM JULY21 UIFSM 21</v>
      </c>
      <c r="H2444">
        <f>'Funding Import'!H2446</f>
        <v>57392</v>
      </c>
      <c r="I2444" s="139"/>
    </row>
    <row r="2445" spans="1:9" ht="15" x14ac:dyDescent="0.2">
      <c r="A2445" s="191" t="str">
        <f t="shared" si="76"/>
        <v>2102</v>
      </c>
      <c r="B2445" s="191"/>
      <c r="C2445" s="191" t="str">
        <f t="shared" si="77"/>
        <v>21020018</v>
      </c>
      <c r="D2445" t="str">
        <f>'Funding Import'!A2447</f>
        <v>RB052102: DODDINGHURST INFANTS</v>
      </c>
      <c r="E2445" t="str">
        <f>MID('Funding Import'!B2447,2,4)</f>
        <v>0018</v>
      </c>
      <c r="F2445" t="str">
        <f>MID('Funding Import'!B2447,8,50)</f>
        <v>ADDITIONAL GRANT INCOME</v>
      </c>
      <c r="G2445" t="str">
        <f>'Funding Import'!I2447</f>
        <v>DL 8673 PE GRANT OCT21 0018PE</v>
      </c>
      <c r="H2445">
        <f>'Funding Import'!H2447</f>
        <v>9969</v>
      </c>
      <c r="I2445" s="139"/>
    </row>
    <row r="2446" spans="1:9" ht="15" x14ac:dyDescent="0.2">
      <c r="A2446" s="191" t="str">
        <f t="shared" si="76"/>
        <v>2102</v>
      </c>
      <c r="B2446" s="191"/>
      <c r="C2446" s="191" t="str">
        <f t="shared" si="77"/>
        <v>21020026</v>
      </c>
      <c r="D2446" t="str">
        <f>'Funding Import'!A2448</f>
        <v>RB052102: DODDINGHURST INFANTS</v>
      </c>
      <c r="E2446" t="str">
        <f>MID('Funding Import'!B2448,2,4)</f>
        <v>0026</v>
      </c>
      <c r="F2446" t="str">
        <f>MID('Funding Import'!B2448,8,50)</f>
        <v>NOTIONAL SEN FUNDING</v>
      </c>
      <c r="G2446" t="str">
        <f>'Funding Import'!I2448</f>
        <v>Spreadsheet B 391732 20639856 ES012 MK0514 10026 NOTIONAL SEN ES012 MK0514 10026 NOTIONAL SEN</v>
      </c>
      <c r="H2446">
        <f>'Funding Import'!H2448</f>
        <v>51290</v>
      </c>
      <c r="I2446" s="139"/>
    </row>
    <row r="2447" spans="1:9" ht="15" x14ac:dyDescent="0.2">
      <c r="A2447" s="191" t="str">
        <f t="shared" si="76"/>
        <v>2102</v>
      </c>
      <c r="B2447" s="191"/>
      <c r="C2447" s="191" t="str">
        <f t="shared" si="77"/>
        <v>21020026</v>
      </c>
      <c r="D2447" t="str">
        <f>'Funding Import'!A2449</f>
        <v>RB052102: DODDINGHURST INFANTS</v>
      </c>
      <c r="E2447" t="str">
        <f>MID('Funding Import'!B2449,2,4)</f>
        <v>0026</v>
      </c>
      <c r="F2447" t="str">
        <f>MID('Funding Import'!B2449,8,50)</f>
        <v>NOTIONAL SEN FUNDING</v>
      </c>
      <c r="G2447" t="str">
        <f>'Funding Import'!I2449</f>
        <v>Spreadsheet B 402834 21178155 ES106 DP0603 SEN SHORTFALL SPR 21 ES106 DP0603 SEN SHORTFALL SPR 21</v>
      </c>
      <c r="H2447">
        <f>'Funding Import'!H2449</f>
        <v>7516</v>
      </c>
      <c r="I2447" s="139"/>
    </row>
    <row r="2448" spans="1:9" ht="15" x14ac:dyDescent="0.2">
      <c r="A2448" s="191" t="str">
        <f t="shared" si="76"/>
        <v>2114</v>
      </c>
      <c r="B2448" s="191"/>
      <c r="C2448" s="191" t="str">
        <f t="shared" si="77"/>
        <v>21140001</v>
      </c>
      <c r="D2448" t="str">
        <f>'Funding Import'!A2450</f>
        <v>RB052114: DOWNHAM COE VC PRIMARY SCHOOL</v>
      </c>
      <c r="E2448" t="str">
        <f>MID('Funding Import'!B2450,2,4)</f>
        <v>0001</v>
      </c>
      <c r="F2448" t="str">
        <f>MID('Funding Import'!B2450,8,50)</f>
        <v>FORMULA FUNDED (EXCL RATES)</v>
      </c>
      <c r="G2448" t="str">
        <f>'Funding Import'!I2450</f>
        <v>Spreadsheet B 391145 20630885 ES006 MK0508 10001 FORMULA FUNDED ES006 MK0508 10001 FORMULA FUNDED</v>
      </c>
      <c r="H2448">
        <f>'Funding Import'!H2450</f>
        <v>805791</v>
      </c>
      <c r="I2448" s="139"/>
    </row>
    <row r="2449" spans="1:9" ht="15" x14ac:dyDescent="0.2">
      <c r="A2449" s="191" t="str">
        <f t="shared" si="76"/>
        <v>2114</v>
      </c>
      <c r="B2449" s="191"/>
      <c r="C2449" s="191" t="str">
        <f t="shared" si="77"/>
        <v>21140002</v>
      </c>
      <c r="D2449" t="str">
        <f>'Funding Import'!A2451</f>
        <v>RB052114: DOWNHAM COE VC PRIMARY SCHOOL</v>
      </c>
      <c r="E2449" t="str">
        <f>MID('Funding Import'!B2451,2,4)</f>
        <v>0002</v>
      </c>
      <c r="F2449" t="str">
        <f>MID('Funding Import'!B2451,8,50)</f>
        <v>RATES</v>
      </c>
      <c r="G2449" t="str">
        <f>'Funding Import'!I2451</f>
        <v>Spreadsheet B 391137 20630756 ES007 MK0509 10002 RATES ES007 MK0509 10002 RATES</v>
      </c>
      <c r="H2449">
        <f>'Funding Import'!H2451</f>
        <v>23704</v>
      </c>
      <c r="I2449" s="139"/>
    </row>
    <row r="2450" spans="1:9" ht="15" x14ac:dyDescent="0.2">
      <c r="A2450" s="191" t="str">
        <f t="shared" si="76"/>
        <v>2114</v>
      </c>
      <c r="B2450" s="191"/>
      <c r="C2450" s="191" t="str">
        <f t="shared" si="77"/>
        <v>21140003</v>
      </c>
      <c r="D2450" t="str">
        <f>'Funding Import'!A2452</f>
        <v>RB052114: DOWNHAM COE VC PRIMARY SCHOOL</v>
      </c>
      <c r="E2450" t="str">
        <f>MID('Funding Import'!B2452,2,4)</f>
        <v>0003</v>
      </c>
      <c r="F2450" t="str">
        <f>MID('Funding Import'!B2452,8,50)</f>
        <v>BROUGHT FORWARD</v>
      </c>
      <c r="G2450" t="str">
        <f>'Funding Import'!I2452</f>
        <v>Spreadsheet B 394797 20778211 ES055 MK0568 10003 OPENING BALANCES ES055 MK0568 10003 OPENING BALANCES</v>
      </c>
      <c r="H2450">
        <f>'Funding Import'!H2452</f>
        <v>118988.92</v>
      </c>
      <c r="I2450" s="139"/>
    </row>
    <row r="2451" spans="1:9" ht="15" x14ac:dyDescent="0.2">
      <c r="A2451" s="191" t="str">
        <f t="shared" si="76"/>
        <v>2114</v>
      </c>
      <c r="B2451" s="191"/>
      <c r="C2451" s="191" t="str">
        <f t="shared" si="77"/>
        <v>21140004</v>
      </c>
      <c r="D2451" t="str">
        <f>'Funding Import'!A2453</f>
        <v>RB052114: DOWNHAM COE VC PRIMARY SCHOOL</v>
      </c>
      <c r="E2451" t="str">
        <f>MID('Funding Import'!B2453,2,4)</f>
        <v>0004</v>
      </c>
      <c r="F2451" t="str">
        <f>MID('Funding Import'!B2453,8,50)</f>
        <v>STATEMENTED SEN</v>
      </c>
      <c r="G2451" t="str">
        <f>'Funding Import'!I2453</f>
        <v>Spreadsheet B 391144 20630818 ES009 MK0511 10004 EHCP ES009 MK0511 10004 EHCP</v>
      </c>
      <c r="H2451">
        <f>'Funding Import'!H2453</f>
        <v>7500</v>
      </c>
      <c r="I2451" s="139"/>
    </row>
    <row r="2452" spans="1:9" ht="15" x14ac:dyDescent="0.2">
      <c r="A2452" s="191" t="str">
        <f t="shared" si="76"/>
        <v>2114</v>
      </c>
      <c r="B2452" s="191"/>
      <c r="C2452" s="191" t="str">
        <f t="shared" si="77"/>
        <v>21140004</v>
      </c>
      <c r="D2452" t="str">
        <f>'Funding Import'!A2454</f>
        <v>RB052114: DOWNHAM COE VC PRIMARY SCHOOL</v>
      </c>
      <c r="E2452" t="str">
        <f>MID('Funding Import'!B2454,2,4)</f>
        <v>0004</v>
      </c>
      <c r="F2452" t="str">
        <f>MID('Funding Import'!B2454,8,50)</f>
        <v>STATEMENTED SEN</v>
      </c>
      <c r="G2452" t="str">
        <f>'Funding Import'!I2454</f>
        <v>Spreadsheet B 394845 20782782 ES043 DP0533 SEN TOP-UP SUM1 SUM-21 ES043 DP0533 SEN TOP-UP SUM1 SUM-21</v>
      </c>
      <c r="H2452">
        <f>'Funding Import'!H2454</f>
        <v>10911</v>
      </c>
      <c r="I2452" s="139"/>
    </row>
    <row r="2453" spans="1:9" ht="15" x14ac:dyDescent="0.2">
      <c r="A2453" s="191" t="str">
        <f t="shared" si="76"/>
        <v>2114</v>
      </c>
      <c r="B2453" s="191"/>
      <c r="C2453" s="191" t="str">
        <f t="shared" si="77"/>
        <v>21140004</v>
      </c>
      <c r="D2453" t="str">
        <f>'Funding Import'!A2455</f>
        <v>RB052114: DOWNHAM COE VC PRIMARY SCHOOL</v>
      </c>
      <c r="E2453" t="str">
        <f>MID('Funding Import'!B2455,2,4)</f>
        <v>0004</v>
      </c>
      <c r="F2453" t="str">
        <f>MID('Funding Import'!B2455,8,50)</f>
        <v>STATEMENTED SEN</v>
      </c>
      <c r="G2453" t="str">
        <f>'Funding Import'!I2455</f>
        <v>DL 8688 SEN TOP-UP AUT1 AUT-21</v>
      </c>
      <c r="H2453">
        <f>'Funding Import'!H2455</f>
        <v>4200</v>
      </c>
      <c r="I2453" s="139"/>
    </row>
    <row r="2454" spans="1:9" ht="15" x14ac:dyDescent="0.2">
      <c r="A2454" s="191" t="str">
        <f t="shared" si="76"/>
        <v>2114</v>
      </c>
      <c r="B2454" s="191"/>
      <c r="C2454" s="191" t="str">
        <f t="shared" si="77"/>
        <v>21140006</v>
      </c>
      <c r="D2454" t="str">
        <f>'Funding Import'!A2456</f>
        <v>RB052114: DOWNHAM COE VC PRIMARY SCHOOL</v>
      </c>
      <c r="E2454" t="str">
        <f>MID('Funding Import'!B2456,2,4)</f>
        <v>0006</v>
      </c>
      <c r="F2454" t="str">
        <f>MID('Funding Import'!B2456,8,50)</f>
        <v>EXCEPTIONAL COVID COST GRANT</v>
      </c>
      <c r="G2454" t="str">
        <f>'Funding Import'!I2456</f>
        <v>Spreadsheet B 398807 20920177 ES067 DP0558 FSMADDCOSTSCOVID FSMCOVID ES067 DP0558 FSMADDCOSTSCOVID FSMCOVID</v>
      </c>
      <c r="H2454">
        <f>'Funding Import'!H2456</f>
        <v>465</v>
      </c>
      <c r="I2454" s="139"/>
    </row>
    <row r="2455" spans="1:9" ht="15" x14ac:dyDescent="0.2">
      <c r="A2455" s="191" t="str">
        <f t="shared" si="76"/>
        <v>2114</v>
      </c>
      <c r="B2455" s="191"/>
      <c r="C2455" s="191" t="str">
        <f t="shared" si="77"/>
        <v>21140006</v>
      </c>
      <c r="D2455" t="str">
        <f>'Funding Import'!A2457</f>
        <v>RB052114: DOWNHAM COE VC PRIMARY SCHOOL</v>
      </c>
      <c r="E2455" t="str">
        <f>MID('Funding Import'!B2457,2,4)</f>
        <v>0006</v>
      </c>
      <c r="F2455" t="str">
        <f>MID('Funding Import'!B2457,8,50)</f>
        <v>EXCEPTIONAL COVID COST GRANT</v>
      </c>
      <c r="G2455" t="str">
        <f>'Funding Import'!I2457</f>
        <v>Spreadsheet B 398804 20920024 ES065 DP0556 COVIDEMERGENCY COVIDEM ES065 DP0556 COVIDEMERGENCY COVIDEM</v>
      </c>
      <c r="H2455">
        <f>'Funding Import'!H2457</f>
        <v>7230</v>
      </c>
      <c r="I2455" s="139"/>
    </row>
    <row r="2456" spans="1:9" ht="15" x14ac:dyDescent="0.2">
      <c r="A2456" s="191" t="str">
        <f t="shared" si="76"/>
        <v>2114</v>
      </c>
      <c r="B2456" s="191"/>
      <c r="C2456" s="191" t="str">
        <f t="shared" si="77"/>
        <v>21140006</v>
      </c>
      <c r="D2456" t="str">
        <f>'Funding Import'!A2458</f>
        <v>RB052114: DOWNHAM COE VC PRIMARY SCHOOL</v>
      </c>
      <c r="E2456" t="str">
        <f>MID('Funding Import'!B2458,2,4)</f>
        <v>0006</v>
      </c>
      <c r="F2456" t="str">
        <f>MID('Funding Import'!B2458,8,50)</f>
        <v>EXCEPTIONAL COVID COST GRANT</v>
      </c>
      <c r="G2456" t="str">
        <f>'Funding Import'!I2458</f>
        <v>Spreadsheet B 399778 20982606 Movement from code '0006 to '0012 covid  emergency recode ES089 RM0128 Covid emergency recode</v>
      </c>
      <c r="H2456">
        <f>'Funding Import'!H2458</f>
        <v>-7230</v>
      </c>
      <c r="I2456" s="139"/>
    </row>
    <row r="2457" spans="1:9" ht="15" x14ac:dyDescent="0.2">
      <c r="A2457" s="191" t="str">
        <f t="shared" si="76"/>
        <v>2114</v>
      </c>
      <c r="B2457" s="191"/>
      <c r="C2457" s="191" t="str">
        <f t="shared" si="77"/>
        <v>21140012</v>
      </c>
      <c r="D2457" t="str">
        <f>'Funding Import'!A2459</f>
        <v>RB052114: DOWNHAM COE VC PRIMARY SCHOOL</v>
      </c>
      <c r="E2457" t="str">
        <f>MID('Funding Import'!B2459,2,4)</f>
        <v>0012</v>
      </c>
      <c r="F2457" t="str">
        <f>MID('Funding Import'!B2459,8,50)</f>
        <v>COVID CATCH UP</v>
      </c>
      <c r="G2457" t="str">
        <f>'Funding Import'!I2459</f>
        <v>Spreadsheet B 399778 20982606 Movement from code '0006 to '0012 covid  emergency recode ES089 RM0128 Covid emergency recode</v>
      </c>
      <c r="H2457">
        <f>'Funding Import'!H2459</f>
        <v>7230</v>
      </c>
      <c r="I2457" s="139"/>
    </row>
    <row r="2458" spans="1:9" ht="15" x14ac:dyDescent="0.2">
      <c r="A2458" s="191" t="str">
        <f t="shared" si="76"/>
        <v>2114</v>
      </c>
      <c r="B2458" s="191"/>
      <c r="C2458" s="191" t="str">
        <f t="shared" si="77"/>
        <v>21140012</v>
      </c>
      <c r="D2458" t="str">
        <f>'Funding Import'!A2460</f>
        <v>RB052114: DOWNHAM COE VC PRIMARY SCHOOL</v>
      </c>
      <c r="E2458" t="str">
        <f>MID('Funding Import'!B2460,2,4)</f>
        <v>0012</v>
      </c>
      <c r="F2458" t="str">
        <f>MID('Funding Import'!B2460,8,50)</f>
        <v>COVID CATCH UP</v>
      </c>
      <c r="G2458" t="str">
        <f>'Funding Import'!I2460</f>
        <v>DL 8645 0012recoveryc 0012RPG</v>
      </c>
      <c r="H2458">
        <f>'Funding Import'!H2460</f>
        <v>652.5</v>
      </c>
      <c r="I2458" s="139"/>
    </row>
    <row r="2459" spans="1:9" ht="15" x14ac:dyDescent="0.2">
      <c r="A2459" s="191" t="str">
        <f t="shared" si="76"/>
        <v>2114</v>
      </c>
      <c r="B2459" s="191"/>
      <c r="C2459" s="191" t="str">
        <f t="shared" si="77"/>
        <v>21140012</v>
      </c>
      <c r="D2459" t="str">
        <f>'Funding Import'!A2461</f>
        <v>RB052114: DOWNHAM COE VC PRIMARY SCHOOL</v>
      </c>
      <c r="E2459" t="str">
        <f>MID('Funding Import'!B2461,2,4)</f>
        <v>0012</v>
      </c>
      <c r="F2459" t="str">
        <f>MID('Funding Import'!B2461,8,50)</f>
        <v>COVID CATCH UP</v>
      </c>
      <c r="G2459" t="str">
        <f>'Funding Import'!I2461</f>
        <v>DL 8656 0012schoolled 0012SLT</v>
      </c>
      <c r="H2459">
        <f>'Funding Import'!H2461</f>
        <v>649.69000000000005</v>
      </c>
      <c r="I2459" s="139"/>
    </row>
    <row r="2460" spans="1:9" ht="15" x14ac:dyDescent="0.2">
      <c r="A2460" s="191" t="str">
        <f t="shared" si="76"/>
        <v>2114</v>
      </c>
      <c r="B2460" s="191"/>
      <c r="C2460" s="191" t="str">
        <f t="shared" si="77"/>
        <v>21140014</v>
      </c>
      <c r="D2460" t="str">
        <f>'Funding Import'!A2462</f>
        <v>RB052114: DOWNHAM COE VC PRIMARY SCHOOL</v>
      </c>
      <c r="E2460" t="str">
        <f>MID('Funding Import'!B2462,2,4)</f>
        <v>0014</v>
      </c>
      <c r="F2460" t="str">
        <f>MID('Funding Import'!B2462,8,50)</f>
        <v>PUPIL PREMIUM</v>
      </c>
      <c r="G2460" t="str">
        <f>'Funding Import'!I2462</f>
        <v>Spreadsheet B 400831 21077861 ES093 DP0593 SUMMER21PPG SUM21PPG ES093 DP0593 SUMMER21PPG SUM21PPG</v>
      </c>
      <c r="H2460">
        <f>'Funding Import'!H2462</f>
        <v>10504</v>
      </c>
      <c r="I2460" s="139"/>
    </row>
    <row r="2461" spans="1:9" ht="15" x14ac:dyDescent="0.2">
      <c r="A2461" s="191" t="str">
        <f t="shared" si="76"/>
        <v>2114</v>
      </c>
      <c r="B2461" s="191"/>
      <c r="C2461" s="191" t="str">
        <f t="shared" si="77"/>
        <v>21140014</v>
      </c>
      <c r="D2461" t="str">
        <f>'Funding Import'!A2463</f>
        <v>RB052114: DOWNHAM COE VC PRIMARY SCHOOL</v>
      </c>
      <c r="E2461" t="str">
        <f>MID('Funding Import'!B2463,2,4)</f>
        <v>0014</v>
      </c>
      <c r="F2461" t="str">
        <f>MID('Funding Import'!B2463,8,50)</f>
        <v>PUPIL PREMIUM</v>
      </c>
      <c r="G2461" t="str">
        <f>'Funding Import'!I2463</f>
        <v>DL 8701 0014 Pupil Premium Autumn Term 2021</v>
      </c>
      <c r="H2461">
        <f>'Funding Import'!H2463</f>
        <v>8403</v>
      </c>
      <c r="I2461" s="139"/>
    </row>
    <row r="2462" spans="1:9" ht="15" x14ac:dyDescent="0.2">
      <c r="A2462" s="191" t="str">
        <f t="shared" si="76"/>
        <v>2114</v>
      </c>
      <c r="B2462" s="191"/>
      <c r="C2462" s="191" t="str">
        <f t="shared" si="77"/>
        <v>21140018</v>
      </c>
      <c r="D2462" t="str">
        <f>'Funding Import'!A2464</f>
        <v>RB052114: DOWNHAM COE VC PRIMARY SCHOOL</v>
      </c>
      <c r="E2462" t="str">
        <f>MID('Funding Import'!B2464,2,4)</f>
        <v>0018</v>
      </c>
      <c r="F2462" t="str">
        <f>MID('Funding Import'!B2464,8,50)</f>
        <v>ADDITIONAL GRANT INCOME</v>
      </c>
      <c r="G2462" t="str">
        <f>'Funding Import'!I2464</f>
        <v>Spreadsheet B 393531 20728061 ES032 RM0087 PE GRANT APR 21 ES032 RM0087 PE GRANT APR 21</v>
      </c>
      <c r="H2462">
        <f>'Funding Import'!H2464</f>
        <v>7483</v>
      </c>
      <c r="I2462" s="139"/>
    </row>
    <row r="2463" spans="1:9" ht="15" x14ac:dyDescent="0.2">
      <c r="A2463" s="191" t="str">
        <f t="shared" si="76"/>
        <v>2114</v>
      </c>
      <c r="B2463" s="191"/>
      <c r="C2463" s="191" t="str">
        <f t="shared" si="77"/>
        <v>21140018</v>
      </c>
      <c r="D2463" t="str">
        <f>'Funding Import'!A2465</f>
        <v>RB052114: DOWNHAM COE VC PRIMARY SCHOOL</v>
      </c>
      <c r="E2463" t="str">
        <f>MID('Funding Import'!B2465,2,4)</f>
        <v>0018</v>
      </c>
      <c r="F2463" t="str">
        <f>MID('Funding Import'!B2465,8,50)</f>
        <v>ADDITIONAL GRANT INCOME</v>
      </c>
      <c r="G2463" t="str">
        <f>'Funding Import'!I2465</f>
        <v>Spreadsheet B 399769 20981730 UIFSM JULY21 UIFSM 21 ES085 RM0124 UIFSM JULY21 UIFSM 21</v>
      </c>
      <c r="H2463">
        <f>'Funding Import'!H2465</f>
        <v>31196</v>
      </c>
      <c r="I2463" s="139"/>
    </row>
    <row r="2464" spans="1:9" ht="15" x14ac:dyDescent="0.2">
      <c r="A2464" s="191" t="str">
        <f t="shared" si="76"/>
        <v>2114</v>
      </c>
      <c r="B2464" s="191"/>
      <c r="C2464" s="191" t="str">
        <f t="shared" si="77"/>
        <v>21140018</v>
      </c>
      <c r="D2464" t="str">
        <f>'Funding Import'!A2466</f>
        <v>RB052114: DOWNHAM COE VC PRIMARY SCHOOL</v>
      </c>
      <c r="E2464" t="str">
        <f>MID('Funding Import'!B2466,2,4)</f>
        <v>0018</v>
      </c>
      <c r="F2464" t="str">
        <f>MID('Funding Import'!B2466,8,50)</f>
        <v>ADDITIONAL GRANT INCOME</v>
      </c>
      <c r="G2464" t="str">
        <f>'Funding Import'!I2466</f>
        <v>DL 8673 PE GRANT OCT21 0018PE</v>
      </c>
      <c r="H2464">
        <f>'Funding Import'!H2466</f>
        <v>10418</v>
      </c>
      <c r="I2464" s="139"/>
    </row>
    <row r="2465" spans="1:9" ht="15" x14ac:dyDescent="0.2">
      <c r="A2465" s="191" t="str">
        <f t="shared" si="76"/>
        <v>2114</v>
      </c>
      <c r="B2465" s="191"/>
      <c r="C2465" s="191" t="str">
        <f t="shared" si="77"/>
        <v>21140026</v>
      </c>
      <c r="D2465" t="str">
        <f>'Funding Import'!A2467</f>
        <v>RB052114: DOWNHAM COE VC PRIMARY SCHOOL</v>
      </c>
      <c r="E2465" t="str">
        <f>MID('Funding Import'!B2467,2,4)</f>
        <v>0026</v>
      </c>
      <c r="F2465" t="str">
        <f>MID('Funding Import'!B2467,8,50)</f>
        <v>NOTIONAL SEN FUNDING</v>
      </c>
      <c r="G2465" t="str">
        <f>'Funding Import'!I2467</f>
        <v>Spreadsheet B 391732 20639856 ES012 MK0514 10026 NOTIONAL SEN ES012 MK0514 10026 NOTIONAL SEN</v>
      </c>
      <c r="H2465">
        <f>'Funding Import'!H2467</f>
        <v>92806</v>
      </c>
      <c r="I2465" s="139"/>
    </row>
    <row r="2466" spans="1:9" ht="15" x14ac:dyDescent="0.2">
      <c r="A2466" s="191" t="str">
        <f t="shared" si="76"/>
        <v>2168</v>
      </c>
      <c r="B2466" s="191"/>
      <c r="C2466" s="191" t="str">
        <f t="shared" si="77"/>
        <v>21680001</v>
      </c>
      <c r="D2466" t="str">
        <f>'Funding Import'!A2468</f>
        <v>RB052168: ST LAWRENCE COE PRIMA-ROWHEDGE</v>
      </c>
      <c r="E2466" t="str">
        <f>MID('Funding Import'!B2468,2,4)</f>
        <v>0001</v>
      </c>
      <c r="F2466" t="str">
        <f>MID('Funding Import'!B2468,8,50)</f>
        <v>FORMULA FUNDED (EXCL RATES)</v>
      </c>
      <c r="G2466" t="str">
        <f>'Funding Import'!I2468</f>
        <v>Spreadsheet B 391145 20630885 ES006 MK0508 10001 FORMULA FUNDED ES006 MK0508 10001 FORMULA FUNDED</v>
      </c>
      <c r="H2466">
        <f>'Funding Import'!H2468</f>
        <v>823251</v>
      </c>
      <c r="I2466" s="139"/>
    </row>
    <row r="2467" spans="1:9" ht="15" x14ac:dyDescent="0.2">
      <c r="A2467" s="191" t="str">
        <f t="shared" si="76"/>
        <v>2168</v>
      </c>
      <c r="B2467" s="191"/>
      <c r="C2467" s="191" t="str">
        <f t="shared" si="77"/>
        <v>21680002</v>
      </c>
      <c r="D2467" t="str">
        <f>'Funding Import'!A2469</f>
        <v>RB052168: ST LAWRENCE COE PRIMA-ROWHEDGE</v>
      </c>
      <c r="E2467" t="str">
        <f>MID('Funding Import'!B2469,2,4)</f>
        <v>0002</v>
      </c>
      <c r="F2467" t="str">
        <f>MID('Funding Import'!B2469,8,50)</f>
        <v>RATES</v>
      </c>
      <c r="G2467" t="str">
        <f>'Funding Import'!I2469</f>
        <v>Spreadsheet B 391137 20630756 ES007 MK0509 10002 RATES ES007 MK0509 10002 RATES</v>
      </c>
      <c r="H2467">
        <f>'Funding Import'!H2469</f>
        <v>15320</v>
      </c>
      <c r="I2467" s="139"/>
    </row>
    <row r="2468" spans="1:9" ht="15" x14ac:dyDescent="0.2">
      <c r="A2468" s="191" t="str">
        <f t="shared" si="76"/>
        <v>2168</v>
      </c>
      <c r="B2468" s="191"/>
      <c r="C2468" s="191" t="str">
        <f t="shared" si="77"/>
        <v>21680003</v>
      </c>
      <c r="D2468" t="str">
        <f>'Funding Import'!A2470</f>
        <v>RB052168: ST LAWRENCE COE PRIMA-ROWHEDGE</v>
      </c>
      <c r="E2468" t="str">
        <f>MID('Funding Import'!B2470,2,4)</f>
        <v>0003</v>
      </c>
      <c r="F2468" t="str">
        <f>MID('Funding Import'!B2470,8,50)</f>
        <v>BROUGHT FORWARD</v>
      </c>
      <c r="G2468" t="str">
        <f>'Funding Import'!I2470</f>
        <v>Spreadsheet B 394797 20778211 ES055 MK0568 10003 OPENING BALANCES ES055 MK0568 10003 OPENING BALANCES</v>
      </c>
      <c r="H2468">
        <f>'Funding Import'!H2470</f>
        <v>361089.26</v>
      </c>
      <c r="I2468" s="139"/>
    </row>
    <row r="2469" spans="1:9" ht="15" x14ac:dyDescent="0.2">
      <c r="A2469" s="191" t="str">
        <f t="shared" si="76"/>
        <v>2168</v>
      </c>
      <c r="B2469" s="191"/>
      <c r="C2469" s="191" t="str">
        <f t="shared" si="77"/>
        <v>21680004</v>
      </c>
      <c r="D2469" t="str">
        <f>'Funding Import'!A2471</f>
        <v>RB052168: ST LAWRENCE COE PRIMA-ROWHEDGE</v>
      </c>
      <c r="E2469" t="str">
        <f>MID('Funding Import'!B2471,2,4)</f>
        <v>0004</v>
      </c>
      <c r="F2469" t="str">
        <f>MID('Funding Import'!B2471,8,50)</f>
        <v>STATEMENTED SEN</v>
      </c>
      <c r="G2469" t="str">
        <f>'Funding Import'!I2471</f>
        <v>Spreadsheet B 391144 20630818 ES009 MK0511 10004 EHCP ES009 MK0511 10004 EHCP</v>
      </c>
      <c r="H2469">
        <f>'Funding Import'!H2471</f>
        <v>17709</v>
      </c>
      <c r="I2469" s="139"/>
    </row>
    <row r="2470" spans="1:9" ht="15" x14ac:dyDescent="0.2">
      <c r="A2470" s="191" t="str">
        <f t="shared" si="76"/>
        <v>2168</v>
      </c>
      <c r="B2470" s="191"/>
      <c r="C2470" s="191" t="str">
        <f t="shared" si="77"/>
        <v>21680004</v>
      </c>
      <c r="D2470" t="str">
        <f>'Funding Import'!A2472</f>
        <v>RB052168: ST LAWRENCE COE PRIMA-ROWHEDGE</v>
      </c>
      <c r="E2470" t="str">
        <f>MID('Funding Import'!B2472,2,4)</f>
        <v>0004</v>
      </c>
      <c r="F2470" t="str">
        <f>MID('Funding Import'!B2472,8,50)</f>
        <v>STATEMENTED SEN</v>
      </c>
      <c r="G2470" t="str">
        <f>'Funding Import'!I2472</f>
        <v>Spreadsheet B 394845 20782782 ES043 DP0533 SEN TOP-UP SUM1 SUM-21 ES043 DP0533 SEN TOP-UP SUM1 SUM-21</v>
      </c>
      <c r="H2470">
        <f>'Funding Import'!H2472</f>
        <v>537</v>
      </c>
      <c r="I2470" s="139"/>
    </row>
    <row r="2471" spans="1:9" ht="15" x14ac:dyDescent="0.2">
      <c r="A2471" s="191" t="str">
        <f t="shared" si="76"/>
        <v>2168</v>
      </c>
      <c r="B2471" s="191"/>
      <c r="C2471" s="191" t="str">
        <f t="shared" si="77"/>
        <v>21680004</v>
      </c>
      <c r="D2471" t="str">
        <f>'Funding Import'!A2473</f>
        <v>RB052168: ST LAWRENCE COE PRIMA-ROWHEDGE</v>
      </c>
      <c r="E2471" t="str">
        <f>MID('Funding Import'!B2473,2,4)</f>
        <v>0004</v>
      </c>
      <c r="F2471" t="str">
        <f>MID('Funding Import'!B2473,8,50)</f>
        <v>STATEMENTED SEN</v>
      </c>
      <c r="G2471" t="str">
        <f>'Funding Import'!I2473</f>
        <v>DL 8688 SEN TOP-UP AUT1 AUT-21</v>
      </c>
      <c r="H2471">
        <f>'Funding Import'!H2473</f>
        <v>2301</v>
      </c>
      <c r="I2471" s="139"/>
    </row>
    <row r="2472" spans="1:9" ht="15" x14ac:dyDescent="0.2">
      <c r="A2472" s="191" t="str">
        <f t="shared" si="76"/>
        <v>2168</v>
      </c>
      <c r="B2472" s="191"/>
      <c r="C2472" s="191" t="str">
        <f t="shared" si="77"/>
        <v>21680006</v>
      </c>
      <c r="D2472" t="str">
        <f>'Funding Import'!A2474</f>
        <v>RB052168: ST LAWRENCE COE PRIMA-ROWHEDGE</v>
      </c>
      <c r="E2472" t="str">
        <f>MID('Funding Import'!B2474,2,4)</f>
        <v>0006</v>
      </c>
      <c r="F2472" t="str">
        <f>MID('Funding Import'!B2474,8,50)</f>
        <v>EXCEPTIONAL COVID COST GRANT</v>
      </c>
      <c r="G2472" t="str">
        <f>'Funding Import'!I2474</f>
        <v>Spreadsheet B 398807 20920177 ES067 DP0558 FSMADDCOSTSCOVID FSMCOVID ES067 DP0558 FSMADDCOSTSCOVID FSMCOVID</v>
      </c>
      <c r="H2472">
        <f>'Funding Import'!H2474</f>
        <v>1650</v>
      </c>
      <c r="I2472" s="139"/>
    </row>
    <row r="2473" spans="1:9" ht="15" x14ac:dyDescent="0.2">
      <c r="A2473" s="191" t="str">
        <f t="shared" si="76"/>
        <v>2168</v>
      </c>
      <c r="B2473" s="191"/>
      <c r="C2473" s="191" t="str">
        <f t="shared" si="77"/>
        <v>21680006</v>
      </c>
      <c r="D2473" t="str">
        <f>'Funding Import'!A2475</f>
        <v>RB052168: ST LAWRENCE COE PRIMA-ROWHEDGE</v>
      </c>
      <c r="E2473" t="str">
        <f>MID('Funding Import'!B2475,2,4)</f>
        <v>0006</v>
      </c>
      <c r="F2473" t="str">
        <f>MID('Funding Import'!B2475,8,50)</f>
        <v>EXCEPTIONAL COVID COST GRANT</v>
      </c>
      <c r="G2473" t="str">
        <f>'Funding Import'!I2475</f>
        <v>Spreadsheet B 398804 20920024 ES065 DP0556 COVIDEMERGENCY COVIDEM ES065 DP0556 COVIDEMERGENCY COVIDEM</v>
      </c>
      <c r="H2473">
        <f>'Funding Import'!H2475</f>
        <v>7330</v>
      </c>
      <c r="I2473" s="139"/>
    </row>
    <row r="2474" spans="1:9" ht="15" x14ac:dyDescent="0.2">
      <c r="A2474" s="191" t="str">
        <f t="shared" si="76"/>
        <v>2168</v>
      </c>
      <c r="B2474" s="191"/>
      <c r="C2474" s="191" t="str">
        <f t="shared" si="77"/>
        <v>21680006</v>
      </c>
      <c r="D2474" t="str">
        <f>'Funding Import'!A2476</f>
        <v>RB052168: ST LAWRENCE COE PRIMA-ROWHEDGE</v>
      </c>
      <c r="E2474" t="str">
        <f>MID('Funding Import'!B2476,2,4)</f>
        <v>0006</v>
      </c>
      <c r="F2474" t="str">
        <f>MID('Funding Import'!B2476,8,50)</f>
        <v>EXCEPTIONAL COVID COST GRANT</v>
      </c>
      <c r="G2474" t="str">
        <f>'Funding Import'!I2476</f>
        <v>Spreadsheet B 399778 20982606 Movement from code '0006 to '0012 covid  emergency recode ES089 RM0128 Covid emergency recode</v>
      </c>
      <c r="H2474">
        <f>'Funding Import'!H2476</f>
        <v>-7330</v>
      </c>
      <c r="I2474" s="139"/>
    </row>
    <row r="2475" spans="1:9" ht="15" x14ac:dyDescent="0.2">
      <c r="A2475" s="191" t="str">
        <f t="shared" si="76"/>
        <v>2168</v>
      </c>
      <c r="B2475" s="191"/>
      <c r="C2475" s="191" t="str">
        <f t="shared" si="77"/>
        <v>21680007</v>
      </c>
      <c r="D2475" t="str">
        <f>'Funding Import'!A2477</f>
        <v>RB052168: ST LAWRENCE COE PRIMA-ROWHEDGE</v>
      </c>
      <c r="E2475" t="str">
        <f>MID('Funding Import'!B2477,2,4)</f>
        <v>0007</v>
      </c>
      <c r="F2475" t="str">
        <f>MID('Funding Import'!B2477,8,50)</f>
        <v>PUPIL INCREASE/FORMULA ERR</v>
      </c>
      <c r="G2475" t="str">
        <f>'Funding Import'!I2477</f>
        <v>Spreadsheet B 393486 20722630 Growth Fund 21 APR 21 ES025 RM0082 Growth Fund 21 APR 21</v>
      </c>
      <c r="H2475">
        <f>'Funding Import'!H2477</f>
        <v>31543.8</v>
      </c>
      <c r="I2475" s="139"/>
    </row>
    <row r="2476" spans="1:9" ht="15" x14ac:dyDescent="0.2">
      <c r="A2476" s="191" t="str">
        <f t="shared" si="76"/>
        <v>2168</v>
      </c>
      <c r="B2476" s="191"/>
      <c r="C2476" s="191" t="str">
        <f t="shared" si="77"/>
        <v>21680012</v>
      </c>
      <c r="D2476" t="str">
        <f>'Funding Import'!A2478</f>
        <v>RB052168: ST LAWRENCE COE PRIMA-ROWHEDGE</v>
      </c>
      <c r="E2476" t="str">
        <f>MID('Funding Import'!B2478,2,4)</f>
        <v>0012</v>
      </c>
      <c r="F2476" t="str">
        <f>MID('Funding Import'!B2478,8,50)</f>
        <v>COVID CATCH UP</v>
      </c>
      <c r="G2476" t="str">
        <f>'Funding Import'!I2478</f>
        <v>Spreadsheet B 399778 20982606 Movement from code '0006 to '0012 covid  emergency recode ES089 RM0128 Covid emergency recode</v>
      </c>
      <c r="H2476">
        <f>'Funding Import'!H2478</f>
        <v>7330</v>
      </c>
      <c r="I2476" s="139"/>
    </row>
    <row r="2477" spans="1:9" ht="15" x14ac:dyDescent="0.2">
      <c r="A2477" s="191" t="str">
        <f t="shared" si="76"/>
        <v>2168</v>
      </c>
      <c r="B2477" s="191"/>
      <c r="C2477" s="191" t="str">
        <f t="shared" si="77"/>
        <v>21680012</v>
      </c>
      <c r="D2477" t="str">
        <f>'Funding Import'!A2479</f>
        <v>RB052168: ST LAWRENCE COE PRIMA-ROWHEDGE</v>
      </c>
      <c r="E2477" t="str">
        <f>MID('Funding Import'!B2479,2,4)</f>
        <v>0012</v>
      </c>
      <c r="F2477" t="str">
        <f>MID('Funding Import'!B2479,8,50)</f>
        <v>COVID CATCH UP</v>
      </c>
      <c r="G2477" t="str">
        <f>'Funding Import'!I2479</f>
        <v>DL 8645 0012recoveryc 0012RPG</v>
      </c>
      <c r="H2477">
        <f>'Funding Import'!H2479</f>
        <v>2102.5</v>
      </c>
      <c r="I2477" s="139"/>
    </row>
    <row r="2478" spans="1:9" ht="15" x14ac:dyDescent="0.2">
      <c r="A2478" s="191" t="str">
        <f t="shared" si="76"/>
        <v>2168</v>
      </c>
      <c r="B2478" s="191"/>
      <c r="C2478" s="191" t="str">
        <f t="shared" si="77"/>
        <v>21680012</v>
      </c>
      <c r="D2478" t="str">
        <f>'Funding Import'!A2480</f>
        <v>RB052168: ST LAWRENCE COE PRIMA-ROWHEDGE</v>
      </c>
      <c r="E2478" t="str">
        <f>MID('Funding Import'!B2480,2,4)</f>
        <v>0012</v>
      </c>
      <c r="F2478" t="str">
        <f>MID('Funding Import'!B2480,8,50)</f>
        <v>COVID CATCH UP</v>
      </c>
      <c r="G2478" t="str">
        <f>'Funding Import'!I2480</f>
        <v>DL 8656 0012schoolled 0012SLT</v>
      </c>
      <c r="H2478">
        <f>'Funding Import'!H2480</f>
        <v>1890</v>
      </c>
      <c r="I2478" s="139"/>
    </row>
    <row r="2479" spans="1:9" ht="15" x14ac:dyDescent="0.2">
      <c r="A2479" s="191" t="str">
        <f t="shared" si="76"/>
        <v>2168</v>
      </c>
      <c r="B2479" s="191"/>
      <c r="C2479" s="191" t="str">
        <f t="shared" si="77"/>
        <v>21680014</v>
      </c>
      <c r="D2479" t="str">
        <f>'Funding Import'!A2481</f>
        <v>RB052168: ST LAWRENCE COE PRIMA-ROWHEDGE</v>
      </c>
      <c r="E2479" t="str">
        <f>MID('Funding Import'!B2481,2,4)</f>
        <v>0014</v>
      </c>
      <c r="F2479" t="str">
        <f>MID('Funding Import'!B2481,8,50)</f>
        <v>PUPIL PREMIUM</v>
      </c>
      <c r="G2479" t="str">
        <f>'Funding Import'!I2481</f>
        <v>Spreadsheet B 400831 21077861 ES093 DP0593 SUMMER21PPG SUM21PPG ES093 DP0593 SUMMER21PPG SUM21PPG</v>
      </c>
      <c r="H2479">
        <f>'Funding Import'!H2481</f>
        <v>34083</v>
      </c>
      <c r="I2479" s="139"/>
    </row>
    <row r="2480" spans="1:9" ht="15" x14ac:dyDescent="0.2">
      <c r="A2480" s="191" t="str">
        <f t="shared" si="76"/>
        <v>2168</v>
      </c>
      <c r="B2480" s="191"/>
      <c r="C2480" s="191" t="str">
        <f t="shared" si="77"/>
        <v>21680014</v>
      </c>
      <c r="D2480" t="str">
        <f>'Funding Import'!A2482</f>
        <v>RB052168: ST LAWRENCE COE PRIMA-ROWHEDGE</v>
      </c>
      <c r="E2480" t="str">
        <f>MID('Funding Import'!B2482,2,4)</f>
        <v>0014</v>
      </c>
      <c r="F2480" t="str">
        <f>MID('Funding Import'!B2482,8,50)</f>
        <v>PUPIL PREMIUM</v>
      </c>
      <c r="G2480" t="str">
        <f>'Funding Import'!I2482</f>
        <v>DL 8701 0014 Pupil Premium Autumn Term 2021</v>
      </c>
      <c r="H2480">
        <f>'Funding Import'!H2482</f>
        <v>27267</v>
      </c>
      <c r="I2480" s="139"/>
    </row>
    <row r="2481" spans="1:9" ht="15" x14ac:dyDescent="0.2">
      <c r="A2481" s="191" t="str">
        <f t="shared" si="76"/>
        <v>2168</v>
      </c>
      <c r="B2481" s="191"/>
      <c r="C2481" s="191" t="str">
        <f t="shared" si="77"/>
        <v>21680018</v>
      </c>
      <c r="D2481" t="str">
        <f>'Funding Import'!A2483</f>
        <v>RB052168: ST LAWRENCE COE PRIMA-ROWHEDGE</v>
      </c>
      <c r="E2481" t="str">
        <f>MID('Funding Import'!B2483,2,4)</f>
        <v>0018</v>
      </c>
      <c r="F2481" t="str">
        <f>MID('Funding Import'!B2483,8,50)</f>
        <v>ADDITIONAL GRANT INCOME</v>
      </c>
      <c r="G2481" t="str">
        <f>'Funding Import'!I2483</f>
        <v>Spreadsheet B 393531 20728061 ES032 RM0087 PE GRANT APR 21 ES032 RM0087 PE GRANT APR 21</v>
      </c>
      <c r="H2481">
        <f>'Funding Import'!H2483</f>
        <v>7396</v>
      </c>
      <c r="I2481" s="139"/>
    </row>
    <row r="2482" spans="1:9" ht="15" x14ac:dyDescent="0.2">
      <c r="A2482" s="191" t="str">
        <f t="shared" si="76"/>
        <v>2168</v>
      </c>
      <c r="B2482" s="191"/>
      <c r="C2482" s="191" t="str">
        <f t="shared" si="77"/>
        <v>21680018</v>
      </c>
      <c r="D2482" t="str">
        <f>'Funding Import'!A2484</f>
        <v>RB052168: ST LAWRENCE COE PRIMA-ROWHEDGE</v>
      </c>
      <c r="E2482" t="str">
        <f>MID('Funding Import'!B2484,2,4)</f>
        <v>0018</v>
      </c>
      <c r="F2482" t="str">
        <f>MID('Funding Import'!B2484,8,50)</f>
        <v>ADDITIONAL GRANT INCOME</v>
      </c>
      <c r="G2482" t="str">
        <f>'Funding Import'!I2484</f>
        <v>Spreadsheet B 399769 20981730 UIFSM JULY21 UIFSM 21 ES085 RM0124 UIFSM JULY21 UIFSM 21</v>
      </c>
      <c r="H2482">
        <f>'Funding Import'!H2484</f>
        <v>33308</v>
      </c>
      <c r="I2482" s="139"/>
    </row>
    <row r="2483" spans="1:9" ht="15" x14ac:dyDescent="0.2">
      <c r="A2483" s="191" t="str">
        <f t="shared" si="76"/>
        <v>2168</v>
      </c>
      <c r="B2483" s="191"/>
      <c r="C2483" s="191" t="str">
        <f t="shared" si="77"/>
        <v>21680018</v>
      </c>
      <c r="D2483" t="str">
        <f>'Funding Import'!A2485</f>
        <v>RB052168: ST LAWRENCE COE PRIMA-ROWHEDGE</v>
      </c>
      <c r="E2483" t="str">
        <f>MID('Funding Import'!B2485,2,4)</f>
        <v>0018</v>
      </c>
      <c r="F2483" t="str">
        <f>MID('Funding Import'!B2485,8,50)</f>
        <v>ADDITIONAL GRANT INCOME</v>
      </c>
      <c r="G2483" t="str">
        <f>'Funding Import'!I2485</f>
        <v>DL 8673 PE GRANT OCT21 0018PE</v>
      </c>
      <c r="H2483">
        <f>'Funding Import'!H2485</f>
        <v>10453</v>
      </c>
      <c r="I2483" s="139"/>
    </row>
    <row r="2484" spans="1:9" ht="15" x14ac:dyDescent="0.2">
      <c r="A2484" s="191" t="str">
        <f t="shared" si="76"/>
        <v>2168</v>
      </c>
      <c r="B2484" s="191"/>
      <c r="C2484" s="191" t="str">
        <f t="shared" si="77"/>
        <v>21680026</v>
      </c>
      <c r="D2484" t="str">
        <f>'Funding Import'!A2486</f>
        <v>RB052168: ST LAWRENCE COE PRIMA-ROWHEDGE</v>
      </c>
      <c r="E2484" t="str">
        <f>MID('Funding Import'!B2486,2,4)</f>
        <v>0026</v>
      </c>
      <c r="F2484" t="str">
        <f>MID('Funding Import'!B2486,8,50)</f>
        <v>NOTIONAL SEN FUNDING</v>
      </c>
      <c r="G2484" t="str">
        <f>'Funding Import'!I2486</f>
        <v>Spreadsheet B 391732 20639856 ES012 MK0514 10026 NOTIONAL SEN ES012 MK0514 10026 NOTIONAL SEN</v>
      </c>
      <c r="H2484">
        <f>'Funding Import'!H2486</f>
        <v>106831</v>
      </c>
      <c r="I2484" s="139"/>
    </row>
    <row r="2485" spans="1:9" ht="15" x14ac:dyDescent="0.2">
      <c r="A2485" s="191" t="str">
        <f t="shared" si="76"/>
        <v>2176</v>
      </c>
      <c r="B2485" s="191"/>
      <c r="C2485" s="191" t="str">
        <f t="shared" si="77"/>
        <v>21760001</v>
      </c>
      <c r="D2485" t="str">
        <f>'Funding Import'!A2487</f>
        <v>RB052176: EAST HANNINGFIELD COE PRIMARY</v>
      </c>
      <c r="E2485" t="str">
        <f>MID('Funding Import'!B2487,2,4)</f>
        <v>0001</v>
      </c>
      <c r="F2485" t="str">
        <f>MID('Funding Import'!B2487,8,50)</f>
        <v>FORMULA FUNDED (EXCL RATES)</v>
      </c>
      <c r="G2485" t="str">
        <f>'Funding Import'!I2487</f>
        <v>Spreadsheet B 391145 20630885 ES006 MK0508 10001 FORMULA FUNDED ES006 MK0508 10001 FORMULA FUNDED</v>
      </c>
      <c r="H2485">
        <f>'Funding Import'!H2487</f>
        <v>517319</v>
      </c>
      <c r="I2485" s="139"/>
    </row>
    <row r="2486" spans="1:9" ht="15" x14ac:dyDescent="0.2">
      <c r="A2486" s="191" t="str">
        <f t="shared" si="76"/>
        <v>2176</v>
      </c>
      <c r="B2486" s="191"/>
      <c r="C2486" s="191" t="str">
        <f t="shared" si="77"/>
        <v>21760002</v>
      </c>
      <c r="D2486" t="str">
        <f>'Funding Import'!A2488</f>
        <v>RB052176: EAST HANNINGFIELD COE PRIMARY</v>
      </c>
      <c r="E2486" t="str">
        <f>MID('Funding Import'!B2488,2,4)</f>
        <v>0002</v>
      </c>
      <c r="F2486" t="str">
        <f>MID('Funding Import'!B2488,8,50)</f>
        <v>RATES</v>
      </c>
      <c r="G2486" t="str">
        <f>'Funding Import'!I2488</f>
        <v>Spreadsheet B 391137 20630756 ES007 MK0509 10002 RATES ES007 MK0509 10002 RATES</v>
      </c>
      <c r="H2486">
        <f>'Funding Import'!H2488</f>
        <v>17745</v>
      </c>
      <c r="I2486" s="139"/>
    </row>
    <row r="2487" spans="1:9" ht="15" x14ac:dyDescent="0.2">
      <c r="A2487" s="191" t="str">
        <f t="shared" si="76"/>
        <v>2176</v>
      </c>
      <c r="B2487" s="191"/>
      <c r="C2487" s="191" t="str">
        <f t="shared" si="77"/>
        <v>21760003</v>
      </c>
      <c r="D2487" t="str">
        <f>'Funding Import'!A2489</f>
        <v>RB052176: EAST HANNINGFIELD COE PRIMARY</v>
      </c>
      <c r="E2487" t="str">
        <f>MID('Funding Import'!B2489,2,4)</f>
        <v>0003</v>
      </c>
      <c r="F2487" t="str">
        <f>MID('Funding Import'!B2489,8,50)</f>
        <v>BROUGHT FORWARD</v>
      </c>
      <c r="G2487" t="str">
        <f>'Funding Import'!I2489</f>
        <v>Spreadsheet B 394797 20778211 ES055 MK0568 10003 OPENING BALANCES ES055 MK0568 10003 OPENING BALANCES</v>
      </c>
      <c r="H2487">
        <f>'Funding Import'!H2489</f>
        <v>130967.14</v>
      </c>
      <c r="I2487" s="139"/>
    </row>
    <row r="2488" spans="1:9" ht="15" x14ac:dyDescent="0.2">
      <c r="A2488" s="191" t="str">
        <f t="shared" si="76"/>
        <v>2176</v>
      </c>
      <c r="B2488" s="191"/>
      <c r="C2488" s="191" t="str">
        <f t="shared" si="77"/>
        <v>21760004</v>
      </c>
      <c r="D2488" t="str">
        <f>'Funding Import'!A2490</f>
        <v>RB052176: EAST HANNINGFIELD COE PRIMARY</v>
      </c>
      <c r="E2488" t="str">
        <f>MID('Funding Import'!B2490,2,4)</f>
        <v>0004</v>
      </c>
      <c r="F2488" t="str">
        <f>MID('Funding Import'!B2490,8,50)</f>
        <v>STATEMENTED SEN</v>
      </c>
      <c r="G2488" t="str">
        <f>'Funding Import'!I2490</f>
        <v>Spreadsheet B 391144 20630818 ES009 MK0511 10004 EHCP ES009 MK0511 10004 EHCP</v>
      </c>
      <c r="H2488">
        <f>'Funding Import'!H2490</f>
        <v>10300</v>
      </c>
      <c r="I2488" s="139"/>
    </row>
    <row r="2489" spans="1:9" ht="15" x14ac:dyDescent="0.2">
      <c r="A2489" s="191" t="str">
        <f t="shared" si="76"/>
        <v>2176</v>
      </c>
      <c r="B2489" s="191"/>
      <c r="C2489" s="191" t="str">
        <f t="shared" si="77"/>
        <v>21760006</v>
      </c>
      <c r="D2489" t="str">
        <f>'Funding Import'!A2491</f>
        <v>RB052176: EAST HANNINGFIELD COE PRIMARY</v>
      </c>
      <c r="E2489" t="str">
        <f>MID('Funding Import'!B2491,2,4)</f>
        <v>0006</v>
      </c>
      <c r="F2489" t="str">
        <f>MID('Funding Import'!B2491,8,50)</f>
        <v>EXCEPTIONAL COVID COST GRANT</v>
      </c>
      <c r="G2489" t="str">
        <f>'Funding Import'!I2491</f>
        <v>Spreadsheet B 398807 20920177 ES067 DP0558 FSMADDCOSTSCOVID FSMCOVID ES067 DP0558 FSMADDCOSTSCOVID FSMCOVID</v>
      </c>
      <c r="H2489">
        <f>'Funding Import'!H2491</f>
        <v>435</v>
      </c>
      <c r="I2489" s="139"/>
    </row>
    <row r="2490" spans="1:9" ht="15" x14ac:dyDescent="0.2">
      <c r="A2490" s="191" t="str">
        <f t="shared" si="76"/>
        <v>2176</v>
      </c>
      <c r="B2490" s="191"/>
      <c r="C2490" s="191" t="str">
        <f t="shared" si="77"/>
        <v>21760006</v>
      </c>
      <c r="D2490" t="str">
        <f>'Funding Import'!A2492</f>
        <v>RB052176: EAST HANNINGFIELD COE PRIMARY</v>
      </c>
      <c r="E2490" t="str">
        <f>MID('Funding Import'!B2492,2,4)</f>
        <v>0006</v>
      </c>
      <c r="F2490" t="str">
        <f>MID('Funding Import'!B2492,8,50)</f>
        <v>EXCEPTIONAL COVID COST GRANT</v>
      </c>
      <c r="G2490" t="str">
        <f>'Funding Import'!I2492</f>
        <v>Spreadsheet B 398804 20920024 ES065 DP0556 COVIDEMERGENCY COVIDEM ES065 DP0556 COVIDEMERGENCY COVIDEM</v>
      </c>
      <c r="H2490">
        <f>'Funding Import'!H2492</f>
        <v>4030</v>
      </c>
      <c r="I2490" s="139"/>
    </row>
    <row r="2491" spans="1:9" ht="15" x14ac:dyDescent="0.2">
      <c r="A2491" s="191" t="str">
        <f t="shared" si="76"/>
        <v>2176</v>
      </c>
      <c r="B2491" s="191"/>
      <c r="C2491" s="191" t="str">
        <f t="shared" si="77"/>
        <v>21760006</v>
      </c>
      <c r="D2491" t="str">
        <f>'Funding Import'!A2493</f>
        <v>RB052176: EAST HANNINGFIELD COE PRIMARY</v>
      </c>
      <c r="E2491" t="str">
        <f>MID('Funding Import'!B2493,2,4)</f>
        <v>0006</v>
      </c>
      <c r="F2491" t="str">
        <f>MID('Funding Import'!B2493,8,50)</f>
        <v>EXCEPTIONAL COVID COST GRANT</v>
      </c>
      <c r="G2491" t="str">
        <f>'Funding Import'!I2493</f>
        <v>Spreadsheet B 399778 20982606 Movement from code '0006 to '0012 covid  emergency recode ES089 RM0128 Covid emergency recode</v>
      </c>
      <c r="H2491">
        <f>'Funding Import'!H2493</f>
        <v>-4030</v>
      </c>
      <c r="I2491" s="139"/>
    </row>
    <row r="2492" spans="1:9" ht="15" x14ac:dyDescent="0.2">
      <c r="A2492" s="191" t="str">
        <f t="shared" si="76"/>
        <v>2176</v>
      </c>
      <c r="B2492" s="191"/>
      <c r="C2492" s="191" t="str">
        <f t="shared" si="77"/>
        <v>21760012</v>
      </c>
      <c r="D2492" t="str">
        <f>'Funding Import'!A2494</f>
        <v>RB052176: EAST HANNINGFIELD COE PRIMARY</v>
      </c>
      <c r="E2492" t="str">
        <f>MID('Funding Import'!B2494,2,4)</f>
        <v>0012</v>
      </c>
      <c r="F2492" t="str">
        <f>MID('Funding Import'!B2494,8,50)</f>
        <v>COVID CATCH UP</v>
      </c>
      <c r="G2492" t="str">
        <f>'Funding Import'!I2494</f>
        <v>Spreadsheet B 399778 20982606 Movement from code '0006 to '0012 covid  emergency recode ES089 RM0128 Covid emergency recode</v>
      </c>
      <c r="H2492">
        <f>'Funding Import'!H2494</f>
        <v>4030</v>
      </c>
      <c r="I2492" s="139"/>
    </row>
    <row r="2493" spans="1:9" ht="15" x14ac:dyDescent="0.2">
      <c r="A2493" s="191" t="str">
        <f t="shared" si="76"/>
        <v>2176</v>
      </c>
      <c r="B2493" s="191"/>
      <c r="C2493" s="191" t="str">
        <f t="shared" si="77"/>
        <v>21760012</v>
      </c>
      <c r="D2493" t="str">
        <f>'Funding Import'!A2495</f>
        <v>RB052176: EAST HANNINGFIELD COE PRIMARY</v>
      </c>
      <c r="E2493" t="str">
        <f>MID('Funding Import'!B2495,2,4)</f>
        <v>0012</v>
      </c>
      <c r="F2493" t="str">
        <f>MID('Funding Import'!B2495,8,50)</f>
        <v>COVID CATCH UP</v>
      </c>
      <c r="G2493" t="str">
        <f>'Funding Import'!I2495</f>
        <v>DL 8645 0012recoveryc 0012RPG</v>
      </c>
      <c r="H2493">
        <f>'Funding Import'!H2495</f>
        <v>500</v>
      </c>
      <c r="I2493" s="139"/>
    </row>
    <row r="2494" spans="1:9" ht="15" x14ac:dyDescent="0.2">
      <c r="A2494" s="191" t="str">
        <f t="shared" si="76"/>
        <v>2176</v>
      </c>
      <c r="B2494" s="191"/>
      <c r="C2494" s="191" t="str">
        <f t="shared" si="77"/>
        <v>21760012</v>
      </c>
      <c r="D2494" t="str">
        <f>'Funding Import'!A2496</f>
        <v>RB052176: EAST HANNINGFIELD COE PRIMARY</v>
      </c>
      <c r="E2494" t="str">
        <f>MID('Funding Import'!B2496,2,4)</f>
        <v>0012</v>
      </c>
      <c r="F2494" t="str">
        <f>MID('Funding Import'!B2496,8,50)</f>
        <v>COVID CATCH UP</v>
      </c>
      <c r="G2494" t="str">
        <f>'Funding Import'!I2496</f>
        <v>DL 8656 0012schoolled 0012SLT</v>
      </c>
      <c r="H2494">
        <f>'Funding Import'!H2496</f>
        <v>472.5</v>
      </c>
      <c r="I2494" s="139"/>
    </row>
    <row r="2495" spans="1:9" ht="15" x14ac:dyDescent="0.2">
      <c r="A2495" s="191" t="str">
        <f t="shared" si="76"/>
        <v>2176</v>
      </c>
      <c r="B2495" s="191"/>
      <c r="C2495" s="191" t="str">
        <f t="shared" si="77"/>
        <v>21760014</v>
      </c>
      <c r="D2495" t="str">
        <f>'Funding Import'!A2497</f>
        <v>RB052176: EAST HANNINGFIELD COE PRIMARY</v>
      </c>
      <c r="E2495" t="str">
        <f>MID('Funding Import'!B2497,2,4)</f>
        <v>0014</v>
      </c>
      <c r="F2495" t="str">
        <f>MID('Funding Import'!B2497,8,50)</f>
        <v>PUPIL PREMIUM</v>
      </c>
      <c r="G2495" t="str">
        <f>'Funding Import'!I2497</f>
        <v>Spreadsheet B 400831 21077861 ES093 DP0593 SUMMER21PPG SUM21PPG ES093 DP0593 SUMMER21PPG SUM21PPG</v>
      </c>
      <c r="H2495">
        <f>'Funding Import'!H2497</f>
        <v>7702</v>
      </c>
      <c r="I2495" s="139"/>
    </row>
    <row r="2496" spans="1:9" ht="15" x14ac:dyDescent="0.2">
      <c r="A2496" s="191" t="str">
        <f t="shared" si="76"/>
        <v>2176</v>
      </c>
      <c r="B2496" s="191"/>
      <c r="C2496" s="191" t="str">
        <f t="shared" si="77"/>
        <v>21760014</v>
      </c>
      <c r="D2496" t="str">
        <f>'Funding Import'!A2498</f>
        <v>RB052176: EAST HANNINGFIELD COE PRIMARY</v>
      </c>
      <c r="E2496" t="str">
        <f>MID('Funding Import'!B2498,2,4)</f>
        <v>0014</v>
      </c>
      <c r="F2496" t="str">
        <f>MID('Funding Import'!B2498,8,50)</f>
        <v>PUPIL PREMIUM</v>
      </c>
      <c r="G2496" t="str">
        <f>'Funding Import'!I2498</f>
        <v>DL 8701 0014 Pupil Premium Autumn Term 2021</v>
      </c>
      <c r="H2496">
        <f>'Funding Import'!H2498</f>
        <v>6162</v>
      </c>
      <c r="I2496" s="139"/>
    </row>
    <row r="2497" spans="1:9" ht="15" x14ac:dyDescent="0.2">
      <c r="A2497" s="191" t="str">
        <f t="shared" si="76"/>
        <v>2176</v>
      </c>
      <c r="B2497" s="191"/>
      <c r="C2497" s="191" t="str">
        <f t="shared" si="77"/>
        <v>21760018</v>
      </c>
      <c r="D2497" t="str">
        <f>'Funding Import'!A2499</f>
        <v>RB052176: EAST HANNINGFIELD COE PRIMARY</v>
      </c>
      <c r="E2497" t="str">
        <f>MID('Funding Import'!B2499,2,4)</f>
        <v>0018</v>
      </c>
      <c r="F2497" t="str">
        <f>MID('Funding Import'!B2499,8,50)</f>
        <v>ADDITIONAL GRANT INCOME</v>
      </c>
      <c r="G2497" t="str">
        <f>'Funding Import'!I2499</f>
        <v>Spreadsheet B 393531 20728061 ES032 RM0087 PE GRANT APR 21 ES032 RM0087 PE GRANT APR 21</v>
      </c>
      <c r="H2497">
        <f>'Funding Import'!H2499</f>
        <v>7067</v>
      </c>
      <c r="I2497" s="139"/>
    </row>
    <row r="2498" spans="1:9" ht="15" x14ac:dyDescent="0.2">
      <c r="A2498" s="191" t="str">
        <f t="shared" ref="A2498:A2561" si="78">MID(D2498,5,4)</f>
        <v>2176</v>
      </c>
      <c r="B2498" s="191"/>
      <c r="C2498" s="191" t="str">
        <f t="shared" ref="C2498:C2561" si="79">A2498&amp;E2498</f>
        <v>21760018</v>
      </c>
      <c r="D2498" t="str">
        <f>'Funding Import'!A2500</f>
        <v>RB052176: EAST HANNINGFIELD COE PRIMARY</v>
      </c>
      <c r="E2498" t="str">
        <f>MID('Funding Import'!B2500,2,4)</f>
        <v>0018</v>
      </c>
      <c r="F2498" t="str">
        <f>MID('Funding Import'!B2500,8,50)</f>
        <v>ADDITIONAL GRANT INCOME</v>
      </c>
      <c r="G2498" t="str">
        <f>'Funding Import'!I2500</f>
        <v>Spreadsheet B 399769 20981730 UIFSM JULY21 UIFSM 21 ES085 RM0124 UIFSM JULY21 UIFSM 21</v>
      </c>
      <c r="H2498">
        <f>'Funding Import'!H2500</f>
        <v>18785</v>
      </c>
      <c r="I2498" s="139"/>
    </row>
    <row r="2499" spans="1:9" ht="15" x14ac:dyDescent="0.2">
      <c r="A2499" s="191" t="str">
        <f t="shared" si="78"/>
        <v>2176</v>
      </c>
      <c r="B2499" s="191"/>
      <c r="C2499" s="191" t="str">
        <f t="shared" si="79"/>
        <v>21760018</v>
      </c>
      <c r="D2499" t="str">
        <f>'Funding Import'!A2501</f>
        <v>RB052176: EAST HANNINGFIELD COE PRIMARY</v>
      </c>
      <c r="E2499" t="str">
        <f>MID('Funding Import'!B2501,2,4)</f>
        <v>0018</v>
      </c>
      <c r="F2499" t="str">
        <f>MID('Funding Import'!B2501,8,50)</f>
        <v>ADDITIONAL GRANT INCOME</v>
      </c>
      <c r="G2499" t="str">
        <f>'Funding Import'!I2501</f>
        <v>DL 8673 PE GRANT OCT21 0018PE</v>
      </c>
      <c r="H2499">
        <f>'Funding Import'!H2501</f>
        <v>9934</v>
      </c>
      <c r="I2499" s="139"/>
    </row>
    <row r="2500" spans="1:9" ht="15" x14ac:dyDescent="0.2">
      <c r="A2500" s="191" t="str">
        <f t="shared" si="78"/>
        <v>2176</v>
      </c>
      <c r="B2500" s="191"/>
      <c r="C2500" s="191" t="str">
        <f t="shared" si="79"/>
        <v>21760026</v>
      </c>
      <c r="D2500" t="str">
        <f>'Funding Import'!A2502</f>
        <v>RB052176: EAST HANNINGFIELD COE PRIMARY</v>
      </c>
      <c r="E2500" t="str">
        <f>MID('Funding Import'!B2502,2,4)</f>
        <v>0026</v>
      </c>
      <c r="F2500" t="str">
        <f>MID('Funding Import'!B2502,8,50)</f>
        <v>NOTIONAL SEN FUNDING</v>
      </c>
      <c r="G2500" t="str">
        <f>'Funding Import'!I2502</f>
        <v>Spreadsheet B 391732 20639856 ES012 MK0514 10026 NOTIONAL SEN ES012 MK0514 10026 NOTIONAL SEN</v>
      </c>
      <c r="H2500">
        <f>'Funding Import'!H2502</f>
        <v>33847</v>
      </c>
      <c r="I2500" s="139"/>
    </row>
    <row r="2501" spans="1:9" ht="15" x14ac:dyDescent="0.2">
      <c r="A2501" s="191" t="str">
        <f t="shared" si="78"/>
        <v>2184</v>
      </c>
      <c r="B2501" s="191"/>
      <c r="C2501" s="191" t="str">
        <f t="shared" si="79"/>
        <v>21840001</v>
      </c>
      <c r="D2501" t="str">
        <f>'Funding Import'!A2503</f>
        <v>RB052184: HOLY TRINITY C OF E PRIMARY</v>
      </c>
      <c r="E2501" t="str">
        <f>MID('Funding Import'!B2503,2,4)</f>
        <v>0001</v>
      </c>
      <c r="F2501" t="str">
        <f>MID('Funding Import'!B2503,8,50)</f>
        <v>FORMULA FUNDED (EXCL RATES)</v>
      </c>
      <c r="G2501" t="str">
        <f>'Funding Import'!I2503</f>
        <v>Spreadsheet B 391145 20630885 ES006 MK0508 10001 FORMULA FUNDED ES006 MK0508 10001 FORMULA FUNDED</v>
      </c>
      <c r="H2501">
        <f>'Funding Import'!H2503</f>
        <v>470798</v>
      </c>
      <c r="I2501" s="139"/>
    </row>
    <row r="2502" spans="1:9" ht="15" x14ac:dyDescent="0.2">
      <c r="A2502" s="191" t="str">
        <f t="shared" si="78"/>
        <v>2184</v>
      </c>
      <c r="B2502" s="191"/>
      <c r="C2502" s="191" t="str">
        <f t="shared" si="79"/>
        <v>21840002</v>
      </c>
      <c r="D2502" t="str">
        <f>'Funding Import'!A2504</f>
        <v>RB052184: HOLY TRINITY C OF E PRIMARY</v>
      </c>
      <c r="E2502" t="str">
        <f>MID('Funding Import'!B2504,2,4)</f>
        <v>0002</v>
      </c>
      <c r="F2502" t="str">
        <f>MID('Funding Import'!B2504,8,50)</f>
        <v>RATES</v>
      </c>
      <c r="G2502" t="str">
        <f>'Funding Import'!I2504</f>
        <v>Spreadsheet B 391137 20630756 ES007 MK0509 10002 RATES ES007 MK0509 10002 RATES</v>
      </c>
      <c r="H2502">
        <f>'Funding Import'!H2504</f>
        <v>17111</v>
      </c>
      <c r="I2502" s="139"/>
    </row>
    <row r="2503" spans="1:9" ht="15" x14ac:dyDescent="0.2">
      <c r="A2503" s="191" t="str">
        <f t="shared" si="78"/>
        <v>2184</v>
      </c>
      <c r="B2503" s="191"/>
      <c r="C2503" s="191" t="str">
        <f t="shared" si="79"/>
        <v>21840003</v>
      </c>
      <c r="D2503" t="str">
        <f>'Funding Import'!A2505</f>
        <v>RB052184: HOLY TRINITY C OF E PRIMARY</v>
      </c>
      <c r="E2503" t="str">
        <f>MID('Funding Import'!B2505,2,4)</f>
        <v>0003</v>
      </c>
      <c r="F2503" t="str">
        <f>MID('Funding Import'!B2505,8,50)</f>
        <v>BROUGHT FORWARD</v>
      </c>
      <c r="G2503" t="str">
        <f>'Funding Import'!I2505</f>
        <v>Spreadsheet B 394797 20778211 ES055 MK0568 10003 OPENING BALANCES ES055 MK0568 10003 OPENING BALANCES</v>
      </c>
      <c r="H2503">
        <f>'Funding Import'!H2505</f>
        <v>166996.5</v>
      </c>
      <c r="I2503" s="139"/>
    </row>
    <row r="2504" spans="1:9" ht="15" x14ac:dyDescent="0.2">
      <c r="A2504" s="191" t="str">
        <f t="shared" si="78"/>
        <v>2184</v>
      </c>
      <c r="B2504" s="191"/>
      <c r="C2504" s="191" t="str">
        <f t="shared" si="79"/>
        <v>21840004</v>
      </c>
      <c r="D2504" t="str">
        <f>'Funding Import'!A2506</f>
        <v>RB052184: HOLY TRINITY C OF E PRIMARY</v>
      </c>
      <c r="E2504" t="str">
        <f>MID('Funding Import'!B2506,2,4)</f>
        <v>0004</v>
      </c>
      <c r="F2504" t="str">
        <f>MID('Funding Import'!B2506,8,50)</f>
        <v>STATEMENTED SEN</v>
      </c>
      <c r="G2504" t="str">
        <f>'Funding Import'!I2506</f>
        <v>Spreadsheet B 391144 20630818 ES009 MK0511 10004 EHCP ES009 MK0511 10004 EHCP</v>
      </c>
      <c r="H2504">
        <f>'Funding Import'!H2506</f>
        <v>9730</v>
      </c>
      <c r="I2504" s="139"/>
    </row>
    <row r="2505" spans="1:9" ht="15" x14ac:dyDescent="0.2">
      <c r="A2505" s="191" t="str">
        <f t="shared" si="78"/>
        <v>2184</v>
      </c>
      <c r="B2505" s="191"/>
      <c r="C2505" s="191" t="str">
        <f t="shared" si="79"/>
        <v>21840006</v>
      </c>
      <c r="D2505" t="str">
        <f>'Funding Import'!A2507</f>
        <v>RB052184: HOLY TRINITY C OF E PRIMARY</v>
      </c>
      <c r="E2505" t="str">
        <f>MID('Funding Import'!B2507,2,4)</f>
        <v>0006</v>
      </c>
      <c r="F2505" t="str">
        <f>MID('Funding Import'!B2507,8,50)</f>
        <v>EXCEPTIONAL COVID COST GRANT</v>
      </c>
      <c r="G2505" t="str">
        <f>'Funding Import'!I2507</f>
        <v>Spreadsheet B 398807 20920177 ES067 DP0558 FSMADDCOSTSCOVID FSMCOVID ES067 DP0558 FSMADDCOSTSCOVID FSMCOVID</v>
      </c>
      <c r="H2505">
        <f>'Funding Import'!H2507</f>
        <v>185.5</v>
      </c>
      <c r="I2505" s="139"/>
    </row>
    <row r="2506" spans="1:9" ht="15" x14ac:dyDescent="0.2">
      <c r="A2506" s="191" t="str">
        <f t="shared" si="78"/>
        <v>2184</v>
      </c>
      <c r="B2506" s="191"/>
      <c r="C2506" s="191" t="str">
        <f t="shared" si="79"/>
        <v>21840006</v>
      </c>
      <c r="D2506" t="str">
        <f>'Funding Import'!A2508</f>
        <v>RB052184: HOLY TRINITY C OF E PRIMARY</v>
      </c>
      <c r="E2506" t="str">
        <f>MID('Funding Import'!B2508,2,4)</f>
        <v>0006</v>
      </c>
      <c r="F2506" t="str">
        <f>MID('Funding Import'!B2508,8,50)</f>
        <v>EXCEPTIONAL COVID COST GRANT</v>
      </c>
      <c r="G2506" t="str">
        <f>'Funding Import'!I2508</f>
        <v>Spreadsheet B 398804 20920024 ES065 DP0556 COVIDEMERGENCY COVIDEM ES065 DP0556 COVIDEMERGENCY COVIDEM</v>
      </c>
      <c r="H2506">
        <f>'Funding Import'!H2508</f>
        <v>3530</v>
      </c>
      <c r="I2506" s="139"/>
    </row>
    <row r="2507" spans="1:9" ht="15" x14ac:dyDescent="0.2">
      <c r="A2507" s="191" t="str">
        <f t="shared" si="78"/>
        <v>2184</v>
      </c>
      <c r="B2507" s="191"/>
      <c r="C2507" s="191" t="str">
        <f t="shared" si="79"/>
        <v>21840006</v>
      </c>
      <c r="D2507" t="str">
        <f>'Funding Import'!A2509</f>
        <v>RB052184: HOLY TRINITY C OF E PRIMARY</v>
      </c>
      <c r="E2507" t="str">
        <f>MID('Funding Import'!B2509,2,4)</f>
        <v>0006</v>
      </c>
      <c r="F2507" t="str">
        <f>MID('Funding Import'!B2509,8,50)</f>
        <v>EXCEPTIONAL COVID COST GRANT</v>
      </c>
      <c r="G2507" t="str">
        <f>'Funding Import'!I2509</f>
        <v>Spreadsheet B 399778 20982606 Movement from code '0006 to '0012 covid  emergency recode ES089 RM0128 Covid emergency recode</v>
      </c>
      <c r="H2507">
        <f>'Funding Import'!H2509</f>
        <v>-3530</v>
      </c>
      <c r="I2507" s="139"/>
    </row>
    <row r="2508" spans="1:9" ht="15" x14ac:dyDescent="0.2">
      <c r="A2508" s="191" t="str">
        <f t="shared" si="78"/>
        <v>2184</v>
      </c>
      <c r="B2508" s="191"/>
      <c r="C2508" s="191" t="str">
        <f t="shared" si="79"/>
        <v>21840007</v>
      </c>
      <c r="D2508" t="str">
        <f>'Funding Import'!A2510</f>
        <v>RB052184: HOLY TRINITY C OF E PRIMARY</v>
      </c>
      <c r="E2508" t="str">
        <f>MID('Funding Import'!B2510,2,4)</f>
        <v>0007</v>
      </c>
      <c r="F2508" t="str">
        <f>MID('Funding Import'!B2510,8,50)</f>
        <v>PUPIL INCREASE/FORMULA ERR</v>
      </c>
      <c r="G2508" t="str">
        <f>'Funding Import'!I2510</f>
        <v>DL 8706 2021-22 KS1 Class Size Funding</v>
      </c>
      <c r="H2508">
        <f>'Funding Import'!H2510</f>
        <v>8229</v>
      </c>
      <c r="I2508" s="139"/>
    </row>
    <row r="2509" spans="1:9" ht="15" x14ac:dyDescent="0.2">
      <c r="A2509" s="191" t="str">
        <f t="shared" si="78"/>
        <v>2184</v>
      </c>
      <c r="B2509" s="191"/>
      <c r="C2509" s="191" t="str">
        <f t="shared" si="79"/>
        <v>21840012</v>
      </c>
      <c r="D2509" t="str">
        <f>'Funding Import'!A2511</f>
        <v>RB052184: HOLY TRINITY C OF E PRIMARY</v>
      </c>
      <c r="E2509" t="str">
        <f>MID('Funding Import'!B2511,2,4)</f>
        <v>0012</v>
      </c>
      <c r="F2509" t="str">
        <f>MID('Funding Import'!B2511,8,50)</f>
        <v>COVID CATCH UP</v>
      </c>
      <c r="G2509" t="str">
        <f>'Funding Import'!I2511</f>
        <v>Spreadsheet B 399778 20982606 Movement from code '0006 to '0012 covid  emergency recode ES089 RM0128 Covid emergency recode</v>
      </c>
      <c r="H2509">
        <f>'Funding Import'!H2511</f>
        <v>3530</v>
      </c>
      <c r="I2509" s="139"/>
    </row>
    <row r="2510" spans="1:9" ht="15" x14ac:dyDescent="0.2">
      <c r="A2510" s="191" t="str">
        <f t="shared" si="78"/>
        <v>2184</v>
      </c>
      <c r="B2510" s="191"/>
      <c r="C2510" s="191" t="str">
        <f t="shared" si="79"/>
        <v>21840012</v>
      </c>
      <c r="D2510" t="str">
        <f>'Funding Import'!A2512</f>
        <v>RB052184: HOLY TRINITY C OF E PRIMARY</v>
      </c>
      <c r="E2510" t="str">
        <f>MID('Funding Import'!B2512,2,4)</f>
        <v>0012</v>
      </c>
      <c r="F2510" t="str">
        <f>MID('Funding Import'!B2512,8,50)</f>
        <v>COVID CATCH UP</v>
      </c>
      <c r="G2510" t="str">
        <f>'Funding Import'!I2512</f>
        <v>DL 8645 0012recoveryc 0012RPG</v>
      </c>
      <c r="H2510">
        <f>'Funding Import'!H2512</f>
        <v>761.25</v>
      </c>
      <c r="I2510" s="139"/>
    </row>
    <row r="2511" spans="1:9" ht="15" x14ac:dyDescent="0.2">
      <c r="A2511" s="191" t="str">
        <f t="shared" si="78"/>
        <v>2184</v>
      </c>
      <c r="B2511" s="191"/>
      <c r="C2511" s="191" t="str">
        <f t="shared" si="79"/>
        <v>21840012</v>
      </c>
      <c r="D2511" t="str">
        <f>'Funding Import'!A2513</f>
        <v>RB052184: HOLY TRINITY C OF E PRIMARY</v>
      </c>
      <c r="E2511" t="str">
        <f>MID('Funding Import'!B2513,2,4)</f>
        <v>0012</v>
      </c>
      <c r="F2511" t="str">
        <f>MID('Funding Import'!B2513,8,50)</f>
        <v>COVID CATCH UP</v>
      </c>
      <c r="G2511" t="str">
        <f>'Funding Import'!I2513</f>
        <v>DL 8656 0012schoolled 0012SLT</v>
      </c>
      <c r="H2511">
        <f>'Funding Import'!H2513</f>
        <v>649.69000000000005</v>
      </c>
      <c r="I2511" s="139"/>
    </row>
    <row r="2512" spans="1:9" ht="15" x14ac:dyDescent="0.2">
      <c r="A2512" s="191" t="str">
        <f t="shared" si="78"/>
        <v>2184</v>
      </c>
      <c r="B2512" s="191"/>
      <c r="C2512" s="191" t="str">
        <f t="shared" si="79"/>
        <v>21840014</v>
      </c>
      <c r="D2512" t="str">
        <f>'Funding Import'!A2514</f>
        <v>RB052184: HOLY TRINITY C OF E PRIMARY</v>
      </c>
      <c r="E2512" t="str">
        <f>MID('Funding Import'!B2514,2,4)</f>
        <v>0014</v>
      </c>
      <c r="F2512" t="str">
        <f>MID('Funding Import'!B2514,8,50)</f>
        <v>PUPIL PREMIUM</v>
      </c>
      <c r="G2512" t="str">
        <f>'Funding Import'!I2514</f>
        <v>Spreadsheet B 400831 21077861 ES093 DP0593 SUMMER21PPG SUM21PPG ES093 DP0593 SUMMER21PPG SUM21PPG</v>
      </c>
      <c r="H2512">
        <f>'Funding Import'!H2514</f>
        <v>12156</v>
      </c>
      <c r="I2512" s="139"/>
    </row>
    <row r="2513" spans="1:9" ht="15" x14ac:dyDescent="0.2">
      <c r="A2513" s="191" t="str">
        <f t="shared" si="78"/>
        <v>2184</v>
      </c>
      <c r="B2513" s="191"/>
      <c r="C2513" s="191" t="str">
        <f t="shared" si="79"/>
        <v>21840014</v>
      </c>
      <c r="D2513" t="str">
        <f>'Funding Import'!A2515</f>
        <v>RB052184: HOLY TRINITY C OF E PRIMARY</v>
      </c>
      <c r="E2513" t="str">
        <f>MID('Funding Import'!B2515,2,4)</f>
        <v>0014</v>
      </c>
      <c r="F2513" t="str">
        <f>MID('Funding Import'!B2515,8,50)</f>
        <v>PUPIL PREMIUM</v>
      </c>
      <c r="G2513" t="str">
        <f>'Funding Import'!I2515</f>
        <v>DL 8701 0014 Pupil Premium Autumn Term 2021</v>
      </c>
      <c r="H2513">
        <f>'Funding Import'!H2515</f>
        <v>9725</v>
      </c>
      <c r="I2513" s="139"/>
    </row>
    <row r="2514" spans="1:9" ht="15" x14ac:dyDescent="0.2">
      <c r="A2514" s="191" t="str">
        <f t="shared" si="78"/>
        <v>2184</v>
      </c>
      <c r="B2514" s="191"/>
      <c r="C2514" s="191" t="str">
        <f t="shared" si="79"/>
        <v>21840018</v>
      </c>
      <c r="D2514" t="str">
        <f>'Funding Import'!A2516</f>
        <v>RB052184: HOLY TRINITY C OF E PRIMARY</v>
      </c>
      <c r="E2514" t="str">
        <f>MID('Funding Import'!B2516,2,4)</f>
        <v>0018</v>
      </c>
      <c r="F2514" t="str">
        <f>MID('Funding Import'!B2516,8,50)</f>
        <v>ADDITIONAL GRANT INCOME</v>
      </c>
      <c r="G2514" t="str">
        <f>'Funding Import'!I2516</f>
        <v>Spreadsheet B 393531 20728061 ES032 RM0087 PE GRANT APR 21 ES032 RM0087 PE GRANT APR 21</v>
      </c>
      <c r="H2514">
        <f>'Funding Import'!H2516</f>
        <v>7129</v>
      </c>
      <c r="I2514" s="139"/>
    </row>
    <row r="2515" spans="1:9" ht="15" x14ac:dyDescent="0.2">
      <c r="A2515" s="191" t="str">
        <f t="shared" si="78"/>
        <v>2184</v>
      </c>
      <c r="B2515" s="191"/>
      <c r="C2515" s="191" t="str">
        <f t="shared" si="79"/>
        <v>21840018</v>
      </c>
      <c r="D2515" t="str">
        <f>'Funding Import'!A2517</f>
        <v>RB052184: HOLY TRINITY C OF E PRIMARY</v>
      </c>
      <c r="E2515" t="str">
        <f>MID('Funding Import'!B2517,2,4)</f>
        <v>0018</v>
      </c>
      <c r="F2515" t="str">
        <f>MID('Funding Import'!B2517,8,50)</f>
        <v>ADDITIONAL GRANT INCOME</v>
      </c>
      <c r="G2515" t="str">
        <f>'Funding Import'!I2517</f>
        <v>Spreadsheet B 399769 20981730 UIFSM JULY21 UIFSM 21 ES085 RM0124 UIFSM JULY21 UIFSM 21</v>
      </c>
      <c r="H2515">
        <f>'Funding Import'!H2517</f>
        <v>10226</v>
      </c>
      <c r="I2515" s="139"/>
    </row>
    <row r="2516" spans="1:9" ht="15" x14ac:dyDescent="0.2">
      <c r="A2516" s="191" t="str">
        <f t="shared" si="78"/>
        <v>2184</v>
      </c>
      <c r="B2516" s="191"/>
      <c r="C2516" s="191" t="str">
        <f t="shared" si="79"/>
        <v>21840018</v>
      </c>
      <c r="D2516" t="str">
        <f>'Funding Import'!A2518</f>
        <v>RB052184: HOLY TRINITY C OF E PRIMARY</v>
      </c>
      <c r="E2516" t="str">
        <f>MID('Funding Import'!B2518,2,4)</f>
        <v>0018</v>
      </c>
      <c r="F2516" t="str">
        <f>MID('Funding Import'!B2518,8,50)</f>
        <v>ADDITIONAL GRANT INCOME</v>
      </c>
      <c r="G2516" t="str">
        <f>'Funding Import'!I2518</f>
        <v>DL 8673 PE GRANT OCT21 0018PE</v>
      </c>
      <c r="H2516">
        <f>'Funding Import'!H2518</f>
        <v>9870</v>
      </c>
      <c r="I2516" s="139"/>
    </row>
    <row r="2517" spans="1:9" ht="15" x14ac:dyDescent="0.2">
      <c r="A2517" s="191" t="str">
        <f t="shared" si="78"/>
        <v>2184</v>
      </c>
      <c r="B2517" s="191"/>
      <c r="C2517" s="191" t="str">
        <f t="shared" si="79"/>
        <v>21840026</v>
      </c>
      <c r="D2517" t="str">
        <f>'Funding Import'!A2519</f>
        <v>RB052184: HOLY TRINITY C OF E PRIMARY</v>
      </c>
      <c r="E2517" t="str">
        <f>MID('Funding Import'!B2519,2,4)</f>
        <v>0026</v>
      </c>
      <c r="F2517" t="str">
        <f>MID('Funding Import'!B2519,8,50)</f>
        <v>NOTIONAL SEN FUNDING</v>
      </c>
      <c r="G2517" t="str">
        <f>'Funding Import'!I2519</f>
        <v>Spreadsheet B 391732 20639856 ES012 MK0514 10026 NOTIONAL SEN ES012 MK0514 10026 NOTIONAL SEN</v>
      </c>
      <c r="H2517">
        <f>'Funding Import'!H2519</f>
        <v>54115</v>
      </c>
      <c r="I2517" s="139"/>
    </row>
    <row r="2518" spans="1:9" ht="15" x14ac:dyDescent="0.2">
      <c r="A2518" s="191" t="str">
        <f t="shared" si="78"/>
        <v>2200</v>
      </c>
      <c r="B2518" s="191"/>
      <c r="C2518" s="191" t="str">
        <f t="shared" si="79"/>
        <v>22000001</v>
      </c>
      <c r="D2518" t="str">
        <f>'Funding Import'!A2520</f>
        <v>RB052200: ELSENHAM COE VC PRIMARY SCHOOL</v>
      </c>
      <c r="E2518" t="str">
        <f>MID('Funding Import'!B2520,2,4)</f>
        <v>0001</v>
      </c>
      <c r="F2518" t="str">
        <f>MID('Funding Import'!B2520,8,50)</f>
        <v>FORMULA FUNDED (EXCL RATES)</v>
      </c>
      <c r="G2518" t="str">
        <f>'Funding Import'!I2520</f>
        <v>Spreadsheet B 391145 20630885 ES006 MK0508 10001 FORMULA FUNDED ES006 MK0508 10001 FORMULA FUNDED</v>
      </c>
      <c r="H2518">
        <f>'Funding Import'!H2520</f>
        <v>1226667</v>
      </c>
      <c r="I2518" s="139"/>
    </row>
    <row r="2519" spans="1:9" ht="15" x14ac:dyDescent="0.2">
      <c r="A2519" s="191" t="str">
        <f t="shared" si="78"/>
        <v>2200</v>
      </c>
      <c r="B2519" s="191"/>
      <c r="C2519" s="191" t="str">
        <f t="shared" si="79"/>
        <v>22000002</v>
      </c>
      <c r="D2519" t="str">
        <f>'Funding Import'!A2521</f>
        <v>RB052200: ELSENHAM COE VC PRIMARY SCHOOL</v>
      </c>
      <c r="E2519" t="str">
        <f>MID('Funding Import'!B2521,2,4)</f>
        <v>0002</v>
      </c>
      <c r="F2519" t="str">
        <f>MID('Funding Import'!B2521,8,50)</f>
        <v>RATES</v>
      </c>
      <c r="G2519" t="str">
        <f>'Funding Import'!I2521</f>
        <v>Spreadsheet B 391137 20630756 ES007 MK0509 10002 RATES ES007 MK0509 10002 RATES</v>
      </c>
      <c r="H2519">
        <f>'Funding Import'!H2521</f>
        <v>3883</v>
      </c>
      <c r="I2519" s="139"/>
    </row>
    <row r="2520" spans="1:9" ht="15" x14ac:dyDescent="0.2">
      <c r="A2520" s="191" t="str">
        <f t="shared" si="78"/>
        <v>2200</v>
      </c>
      <c r="B2520" s="191"/>
      <c r="C2520" s="191" t="str">
        <f t="shared" si="79"/>
        <v>22000003</v>
      </c>
      <c r="D2520" t="str">
        <f>'Funding Import'!A2522</f>
        <v>RB052200: ELSENHAM COE VC PRIMARY SCHOOL</v>
      </c>
      <c r="E2520" t="str">
        <f>MID('Funding Import'!B2522,2,4)</f>
        <v>0003</v>
      </c>
      <c r="F2520" t="str">
        <f>MID('Funding Import'!B2522,8,50)</f>
        <v>BROUGHT FORWARD</v>
      </c>
      <c r="G2520" t="str">
        <f>'Funding Import'!I2522</f>
        <v>Spreadsheet B 394797 20778211 ES055 MK0568 10003 OPENING BALANCES ES055 MK0568 10003 OPENING BALANCES</v>
      </c>
      <c r="H2520">
        <f>'Funding Import'!H2522</f>
        <v>255453.77</v>
      </c>
      <c r="I2520" s="139"/>
    </row>
    <row r="2521" spans="1:9" ht="15" x14ac:dyDescent="0.2">
      <c r="A2521" s="191" t="str">
        <f t="shared" si="78"/>
        <v>2200</v>
      </c>
      <c r="B2521" s="191"/>
      <c r="C2521" s="191" t="str">
        <f t="shared" si="79"/>
        <v>22000004</v>
      </c>
      <c r="D2521" t="str">
        <f>'Funding Import'!A2523</f>
        <v>RB052200: ELSENHAM COE VC PRIMARY SCHOOL</v>
      </c>
      <c r="E2521" t="str">
        <f>MID('Funding Import'!B2523,2,4)</f>
        <v>0004</v>
      </c>
      <c r="F2521" t="str">
        <f>MID('Funding Import'!B2523,8,50)</f>
        <v>STATEMENTED SEN</v>
      </c>
      <c r="G2521" t="str">
        <f>'Funding Import'!I2523</f>
        <v>Spreadsheet B 391144 20630818 ES009 MK0511 10004 EHCP ES009 MK0511 10004 EHCP</v>
      </c>
      <c r="H2521">
        <f>'Funding Import'!H2523</f>
        <v>19323</v>
      </c>
      <c r="I2521" s="139"/>
    </row>
    <row r="2522" spans="1:9" ht="15" x14ac:dyDescent="0.2">
      <c r="A2522" s="191" t="str">
        <f t="shared" si="78"/>
        <v>2200</v>
      </c>
      <c r="B2522" s="191"/>
      <c r="C2522" s="191" t="str">
        <f t="shared" si="79"/>
        <v>22000004</v>
      </c>
      <c r="D2522" t="str">
        <f>'Funding Import'!A2524</f>
        <v>RB052200: ELSENHAM COE VC PRIMARY SCHOOL</v>
      </c>
      <c r="E2522" t="str">
        <f>MID('Funding Import'!B2524,2,4)</f>
        <v>0004</v>
      </c>
      <c r="F2522" t="str">
        <f>MID('Funding Import'!B2524,8,50)</f>
        <v>STATEMENTED SEN</v>
      </c>
      <c r="G2522" t="str">
        <f>'Funding Import'!I2524</f>
        <v>Spreadsheet B 394845 20782782 ES043 DP0533 SEN TOP-UP SUM1 SUM-21 ES043 DP0533 SEN TOP-UP SUM1 SUM-21</v>
      </c>
      <c r="H2522">
        <f>'Funding Import'!H2524</f>
        <v>2573</v>
      </c>
      <c r="I2522" s="139"/>
    </row>
    <row r="2523" spans="1:9" ht="15" x14ac:dyDescent="0.2">
      <c r="A2523" s="191" t="str">
        <f t="shared" si="78"/>
        <v>2200</v>
      </c>
      <c r="B2523" s="191"/>
      <c r="C2523" s="191" t="str">
        <f t="shared" si="79"/>
        <v>22000004</v>
      </c>
      <c r="D2523" t="str">
        <f>'Funding Import'!A2525</f>
        <v>RB052200: ELSENHAM COE VC PRIMARY SCHOOL</v>
      </c>
      <c r="E2523" t="str">
        <f>MID('Funding Import'!B2525,2,4)</f>
        <v>0004</v>
      </c>
      <c r="F2523" t="str">
        <f>MID('Funding Import'!B2525,8,50)</f>
        <v>STATEMENTED SEN</v>
      </c>
      <c r="G2523" t="str">
        <f>'Funding Import'!I2525</f>
        <v>Spreadsheet B 401820 21143763 ES099 MK0707 SEN TOP-UP SUM2 SUM-21 ES099 MK0707 SEN TOP-UP SUM2 SUM-21</v>
      </c>
      <c r="H2523">
        <f>'Funding Import'!H2525</f>
        <v>2250</v>
      </c>
      <c r="I2523" s="139"/>
    </row>
    <row r="2524" spans="1:9" ht="15" x14ac:dyDescent="0.2">
      <c r="A2524" s="191" t="str">
        <f t="shared" si="78"/>
        <v>2200</v>
      </c>
      <c r="B2524" s="191"/>
      <c r="C2524" s="191" t="str">
        <f t="shared" si="79"/>
        <v>22000004</v>
      </c>
      <c r="D2524" t="str">
        <f>'Funding Import'!A2526</f>
        <v>RB052200: ELSENHAM COE VC PRIMARY SCHOOL</v>
      </c>
      <c r="E2524" t="str">
        <f>MID('Funding Import'!B2526,2,4)</f>
        <v>0004</v>
      </c>
      <c r="F2524" t="str">
        <f>MID('Funding Import'!B2526,8,50)</f>
        <v>STATEMENTED SEN</v>
      </c>
      <c r="G2524" t="str">
        <f>'Funding Import'!I2526</f>
        <v>DL 8688 SEN TOP-UP AUT1 AUT-21</v>
      </c>
      <c r="H2524">
        <f>'Funding Import'!H2526</f>
        <v>3929</v>
      </c>
      <c r="I2524" s="139"/>
    </row>
    <row r="2525" spans="1:9" ht="15" x14ac:dyDescent="0.2">
      <c r="A2525" s="191" t="str">
        <f t="shared" si="78"/>
        <v>2200</v>
      </c>
      <c r="B2525" s="191"/>
      <c r="C2525" s="191" t="str">
        <f t="shared" si="79"/>
        <v>22000006</v>
      </c>
      <c r="D2525" t="str">
        <f>'Funding Import'!A2527</f>
        <v>RB052200: ELSENHAM COE VC PRIMARY SCHOOL</v>
      </c>
      <c r="E2525" t="str">
        <f>MID('Funding Import'!B2527,2,4)</f>
        <v>0006</v>
      </c>
      <c r="F2525" t="str">
        <f>MID('Funding Import'!B2527,8,50)</f>
        <v>EXCEPTIONAL COVID COST GRANT</v>
      </c>
      <c r="G2525" t="str">
        <f>'Funding Import'!I2527</f>
        <v>Spreadsheet B 398804 20920024 ES065 DP0556 COVIDEMERGENCY COVIDEM ES065 DP0556 COVIDEMERGENCY COVIDEM</v>
      </c>
      <c r="H2525">
        <f>'Funding Import'!H2527</f>
        <v>10200</v>
      </c>
      <c r="I2525" s="139"/>
    </row>
    <row r="2526" spans="1:9" ht="15" x14ac:dyDescent="0.2">
      <c r="A2526" s="191" t="str">
        <f t="shared" si="78"/>
        <v>2200</v>
      </c>
      <c r="B2526" s="191"/>
      <c r="C2526" s="191" t="str">
        <f t="shared" si="79"/>
        <v>22000006</v>
      </c>
      <c r="D2526" t="str">
        <f>'Funding Import'!A2528</f>
        <v>RB052200: ELSENHAM COE VC PRIMARY SCHOOL</v>
      </c>
      <c r="E2526" t="str">
        <f>MID('Funding Import'!B2528,2,4)</f>
        <v>0006</v>
      </c>
      <c r="F2526" t="str">
        <f>MID('Funding Import'!B2528,8,50)</f>
        <v>EXCEPTIONAL COVID COST GRANT</v>
      </c>
      <c r="G2526" t="str">
        <f>'Funding Import'!I2528</f>
        <v>Spreadsheet B 399778 20982606 Movement from code '0006 to '0012 covid  emergency recode ES089 RM0128 Covid emergency recode</v>
      </c>
      <c r="H2526">
        <f>'Funding Import'!H2528</f>
        <v>-10200</v>
      </c>
      <c r="I2526" s="139"/>
    </row>
    <row r="2527" spans="1:9" ht="15" x14ac:dyDescent="0.2">
      <c r="A2527" s="191" t="str">
        <f t="shared" si="78"/>
        <v>2200</v>
      </c>
      <c r="B2527" s="191"/>
      <c r="C2527" s="191" t="str">
        <f t="shared" si="79"/>
        <v>22000007</v>
      </c>
      <c r="D2527" t="str">
        <f>'Funding Import'!A2529</f>
        <v>RB052200: ELSENHAM COE VC PRIMARY SCHOOL</v>
      </c>
      <c r="E2527" t="str">
        <f>MID('Funding Import'!B2529,2,4)</f>
        <v>0007</v>
      </c>
      <c r="F2527" t="str">
        <f>MID('Funding Import'!B2529,8,50)</f>
        <v>PUPIL INCREASE/FORMULA ERR</v>
      </c>
      <c r="G2527" t="str">
        <f>'Funding Import'!I2529</f>
        <v>Spreadsheet B 393487 20722693 ES026 GROWTH FUND 21 APR 21 ES026 GROWTH FUND 21 APR 21</v>
      </c>
      <c r="H2527">
        <f>'Funding Import'!H2529</f>
        <v>104094.54</v>
      </c>
      <c r="I2527" s="139"/>
    </row>
    <row r="2528" spans="1:9" ht="15" x14ac:dyDescent="0.2">
      <c r="A2528" s="191" t="str">
        <f t="shared" si="78"/>
        <v>2200</v>
      </c>
      <c r="B2528" s="191"/>
      <c r="C2528" s="191" t="str">
        <f t="shared" si="79"/>
        <v>22000012</v>
      </c>
      <c r="D2528" t="str">
        <f>'Funding Import'!A2530</f>
        <v>RB052200: ELSENHAM COE VC PRIMARY SCHOOL</v>
      </c>
      <c r="E2528" t="str">
        <f>MID('Funding Import'!B2530,2,4)</f>
        <v>0012</v>
      </c>
      <c r="F2528" t="str">
        <f>MID('Funding Import'!B2530,8,50)</f>
        <v>COVID CATCH UP</v>
      </c>
      <c r="G2528" t="str">
        <f>'Funding Import'!I2530</f>
        <v>Spreadsheet B 399778 20982606 Movement from code '0006 to '0012 covid  emergency recode ES089 RM0128 Covid emergency recode</v>
      </c>
      <c r="H2528">
        <f>'Funding Import'!H2530</f>
        <v>10200</v>
      </c>
      <c r="I2528" s="139"/>
    </row>
    <row r="2529" spans="1:9" ht="15" x14ac:dyDescent="0.2">
      <c r="A2529" s="191" t="str">
        <f t="shared" si="78"/>
        <v>2200</v>
      </c>
      <c r="B2529" s="191"/>
      <c r="C2529" s="191" t="str">
        <f t="shared" si="79"/>
        <v>22000012</v>
      </c>
      <c r="D2529" t="str">
        <f>'Funding Import'!A2531</f>
        <v>RB052200: ELSENHAM COE VC PRIMARY SCHOOL</v>
      </c>
      <c r="E2529" t="str">
        <f>MID('Funding Import'!B2531,2,4)</f>
        <v>0012</v>
      </c>
      <c r="F2529" t="str">
        <f>MID('Funding Import'!B2531,8,50)</f>
        <v>COVID CATCH UP</v>
      </c>
      <c r="G2529" t="str">
        <f>'Funding Import'!I2531</f>
        <v>DL 8645 0012recoveryc 0012RPG</v>
      </c>
      <c r="H2529">
        <f>'Funding Import'!H2531</f>
        <v>1123.75</v>
      </c>
      <c r="I2529" s="139"/>
    </row>
    <row r="2530" spans="1:9" ht="15" x14ac:dyDescent="0.2">
      <c r="A2530" s="191" t="str">
        <f t="shared" si="78"/>
        <v>2200</v>
      </c>
      <c r="B2530" s="191"/>
      <c r="C2530" s="191" t="str">
        <f t="shared" si="79"/>
        <v>22000012</v>
      </c>
      <c r="D2530" t="str">
        <f>'Funding Import'!A2532</f>
        <v>RB052200: ELSENHAM COE VC PRIMARY SCHOOL</v>
      </c>
      <c r="E2530" t="str">
        <f>MID('Funding Import'!B2532,2,4)</f>
        <v>0012</v>
      </c>
      <c r="F2530" t="str">
        <f>MID('Funding Import'!B2532,8,50)</f>
        <v>COVID CATCH UP</v>
      </c>
      <c r="G2530" t="str">
        <f>'Funding Import'!I2532</f>
        <v>DL 8656 0012schoolled 0012SLT</v>
      </c>
      <c r="H2530">
        <f>'Funding Import'!H2532</f>
        <v>1004.06</v>
      </c>
      <c r="I2530" s="139"/>
    </row>
    <row r="2531" spans="1:9" ht="15" x14ac:dyDescent="0.2">
      <c r="A2531" s="191" t="str">
        <f t="shared" si="78"/>
        <v>2200</v>
      </c>
      <c r="B2531" s="191"/>
      <c r="C2531" s="191" t="str">
        <f t="shared" si="79"/>
        <v>22000014</v>
      </c>
      <c r="D2531" t="str">
        <f>'Funding Import'!A2533</f>
        <v>RB052200: ELSENHAM COE VC PRIMARY SCHOOL</v>
      </c>
      <c r="E2531" t="str">
        <f>MID('Funding Import'!B2533,2,4)</f>
        <v>0014</v>
      </c>
      <c r="F2531" t="str">
        <f>MID('Funding Import'!B2533,8,50)</f>
        <v>PUPIL PREMIUM</v>
      </c>
      <c r="G2531" t="str">
        <f>'Funding Import'!I2533</f>
        <v>Spreadsheet B 400831 21077861 ES093 DP0593 SUMMER21PPG SUM21PPG ES093 DP0593 SUMMER21PPG SUM21PPG</v>
      </c>
      <c r="H2531">
        <f>'Funding Import'!H2533</f>
        <v>18177</v>
      </c>
      <c r="I2531" s="139"/>
    </row>
    <row r="2532" spans="1:9" ht="15" x14ac:dyDescent="0.2">
      <c r="A2532" s="191" t="str">
        <f t="shared" si="78"/>
        <v>2200</v>
      </c>
      <c r="B2532" s="191"/>
      <c r="C2532" s="191" t="str">
        <f t="shared" si="79"/>
        <v>22000014</v>
      </c>
      <c r="D2532" t="str">
        <f>'Funding Import'!A2534</f>
        <v>RB052200: ELSENHAM COE VC PRIMARY SCHOOL</v>
      </c>
      <c r="E2532" t="str">
        <f>MID('Funding Import'!B2534,2,4)</f>
        <v>0014</v>
      </c>
      <c r="F2532" t="str">
        <f>MID('Funding Import'!B2534,8,50)</f>
        <v>PUPIL PREMIUM</v>
      </c>
      <c r="G2532" t="str">
        <f>'Funding Import'!I2534</f>
        <v>Spreadsheet B 399902 21007411 ES094 MK0648 PPG CIC SUM21P1-P4 ES094 MK0648 PPG CIC SUM21P2</v>
      </c>
      <c r="H2532">
        <f>'Funding Import'!H2534</f>
        <v>700</v>
      </c>
      <c r="I2532" s="139"/>
    </row>
    <row r="2533" spans="1:9" ht="15" x14ac:dyDescent="0.2">
      <c r="A2533" s="191" t="str">
        <f t="shared" si="78"/>
        <v>2200</v>
      </c>
      <c r="B2533" s="191"/>
      <c r="C2533" s="191" t="str">
        <f t="shared" si="79"/>
        <v>22000014</v>
      </c>
      <c r="D2533" t="str">
        <f>'Funding Import'!A2535</f>
        <v>RB052200: ELSENHAM COE VC PRIMARY SCHOOL</v>
      </c>
      <c r="E2533" t="str">
        <f>MID('Funding Import'!B2535,2,4)</f>
        <v>0014</v>
      </c>
      <c r="F2533" t="str">
        <f>MID('Funding Import'!B2535,8,50)</f>
        <v>PUPIL PREMIUM</v>
      </c>
      <c r="G2533" t="str">
        <f>'Funding Import'!I2535</f>
        <v>DL 8701 0014 Pupil Premium Autumn Term 2021</v>
      </c>
      <c r="H2533">
        <f>'Funding Import'!H2535</f>
        <v>14542</v>
      </c>
      <c r="I2533" s="139"/>
    </row>
    <row r="2534" spans="1:9" ht="15" x14ac:dyDescent="0.2">
      <c r="A2534" s="191" t="str">
        <f t="shared" si="78"/>
        <v>2200</v>
      </c>
      <c r="B2534" s="191"/>
      <c r="C2534" s="191" t="str">
        <f t="shared" si="79"/>
        <v>22000018</v>
      </c>
      <c r="D2534" t="str">
        <f>'Funding Import'!A2536</f>
        <v>RB052200: ELSENHAM COE VC PRIMARY SCHOOL</v>
      </c>
      <c r="E2534" t="str">
        <f>MID('Funding Import'!B2536,2,4)</f>
        <v>0018</v>
      </c>
      <c r="F2534" t="str">
        <f>MID('Funding Import'!B2536,8,50)</f>
        <v>ADDITIONAL GRANT INCOME</v>
      </c>
      <c r="G2534" t="str">
        <f>'Funding Import'!I2536</f>
        <v>Spreadsheet B 393531 20728061 ES032 RM0087 PE GRANT APR 21 ES032 RM0087 PE GRANT APR 21</v>
      </c>
      <c r="H2534">
        <f>'Funding Import'!H2536</f>
        <v>7629</v>
      </c>
      <c r="I2534" s="139"/>
    </row>
    <row r="2535" spans="1:9" ht="15" x14ac:dyDescent="0.2">
      <c r="A2535" s="191" t="str">
        <f t="shared" si="78"/>
        <v>2200</v>
      </c>
      <c r="B2535" s="191"/>
      <c r="C2535" s="191" t="str">
        <f t="shared" si="79"/>
        <v>22000018</v>
      </c>
      <c r="D2535" t="str">
        <f>'Funding Import'!A2537</f>
        <v>RB052200: ELSENHAM COE VC PRIMARY SCHOOL</v>
      </c>
      <c r="E2535" t="str">
        <f>MID('Funding Import'!B2537,2,4)</f>
        <v>0018</v>
      </c>
      <c r="F2535" t="str">
        <f>MID('Funding Import'!B2537,8,50)</f>
        <v>ADDITIONAL GRANT INCOME</v>
      </c>
      <c r="G2535" t="str">
        <f>'Funding Import'!I2537</f>
        <v>Spreadsheet B 399769 20981730 UIFSM JULY21 UIFSM 21 ES085 RM0124 UIFSM JULY21 UIFSM 21</v>
      </c>
      <c r="H2535">
        <f>'Funding Import'!H2537</f>
        <v>49629</v>
      </c>
      <c r="I2535" s="139"/>
    </row>
    <row r="2536" spans="1:9" ht="15" x14ac:dyDescent="0.2">
      <c r="A2536" s="191" t="str">
        <f t="shared" si="78"/>
        <v>2200</v>
      </c>
      <c r="B2536" s="191"/>
      <c r="C2536" s="191" t="str">
        <f t="shared" si="79"/>
        <v>22000018</v>
      </c>
      <c r="D2536" t="str">
        <f>'Funding Import'!A2538</f>
        <v>RB052200: ELSENHAM COE VC PRIMARY SCHOOL</v>
      </c>
      <c r="E2536" t="str">
        <f>MID('Funding Import'!B2538,2,4)</f>
        <v>0018</v>
      </c>
      <c r="F2536" t="str">
        <f>MID('Funding Import'!B2538,8,50)</f>
        <v>ADDITIONAL GRANT INCOME</v>
      </c>
      <c r="G2536" t="str">
        <f>'Funding Import'!I2538</f>
        <v>DL 8673 PE GRANT OCT21 0018PE</v>
      </c>
      <c r="H2536">
        <f>'Funding Import'!H2538</f>
        <v>10868</v>
      </c>
      <c r="I2536" s="139"/>
    </row>
    <row r="2537" spans="1:9" ht="15" x14ac:dyDescent="0.2">
      <c r="A2537" s="191" t="str">
        <f t="shared" si="78"/>
        <v>2200</v>
      </c>
      <c r="B2537" s="191"/>
      <c r="C2537" s="191" t="str">
        <f t="shared" si="79"/>
        <v>22000026</v>
      </c>
      <c r="D2537" t="str">
        <f>'Funding Import'!A2539</f>
        <v>RB052200: ELSENHAM COE VC PRIMARY SCHOOL</v>
      </c>
      <c r="E2537" t="str">
        <f>MID('Funding Import'!B2539,2,4)</f>
        <v>0026</v>
      </c>
      <c r="F2537" t="str">
        <f>MID('Funding Import'!B2539,8,50)</f>
        <v>NOTIONAL SEN FUNDING</v>
      </c>
      <c r="G2537" t="str">
        <f>'Funding Import'!I2539</f>
        <v>Spreadsheet B 391732 20639856 ES012 MK0514 10026 NOTIONAL SEN ES012 MK0514 10026 NOTIONAL SEN</v>
      </c>
      <c r="H2537">
        <f>'Funding Import'!H2539</f>
        <v>100868</v>
      </c>
      <c r="I2537" s="139"/>
    </row>
    <row r="2538" spans="1:9" ht="15" x14ac:dyDescent="0.2">
      <c r="A2538" s="191" t="str">
        <f t="shared" si="78"/>
        <v>2211</v>
      </c>
      <c r="B2538" s="191"/>
      <c r="C2538" s="191" t="str">
        <f t="shared" si="79"/>
        <v>22110001</v>
      </c>
      <c r="D2538" t="str">
        <f>'Funding Import'!A2540</f>
        <v>RB052211: EPPING COUNTY PRIMARY</v>
      </c>
      <c r="E2538" t="str">
        <f>MID('Funding Import'!B2540,2,4)</f>
        <v>0001</v>
      </c>
      <c r="F2538" t="str">
        <f>MID('Funding Import'!B2540,8,50)</f>
        <v>FORMULA FUNDED (EXCL RATES)</v>
      </c>
      <c r="G2538" t="str">
        <f>'Funding Import'!I2540</f>
        <v>Spreadsheet B 391145 20630885 ES006 MK0508 10001 FORMULA FUNDED ES006 MK0508 10001 FORMULA FUNDED</v>
      </c>
      <c r="H2538">
        <f>'Funding Import'!H2540</f>
        <v>1479541</v>
      </c>
      <c r="I2538" s="139"/>
    </row>
    <row r="2539" spans="1:9" ht="15" x14ac:dyDescent="0.2">
      <c r="A2539" s="191" t="str">
        <f t="shared" si="78"/>
        <v>2211</v>
      </c>
      <c r="B2539" s="191"/>
      <c r="C2539" s="191" t="str">
        <f t="shared" si="79"/>
        <v>22110002</v>
      </c>
      <c r="D2539" t="str">
        <f>'Funding Import'!A2541</f>
        <v>RB052211: EPPING COUNTY PRIMARY</v>
      </c>
      <c r="E2539" t="str">
        <f>MID('Funding Import'!B2541,2,4)</f>
        <v>0002</v>
      </c>
      <c r="F2539" t="str">
        <f>MID('Funding Import'!B2541,8,50)</f>
        <v>RATES</v>
      </c>
      <c r="G2539" t="str">
        <f>'Funding Import'!I2541</f>
        <v>Spreadsheet B 391137 20630756 ES007 MK0509 10002 RATES ES007 MK0509 10002 RATES</v>
      </c>
      <c r="H2539">
        <f>'Funding Import'!H2541</f>
        <v>65785</v>
      </c>
      <c r="I2539" s="139"/>
    </row>
    <row r="2540" spans="1:9" ht="15" x14ac:dyDescent="0.2">
      <c r="A2540" s="191" t="str">
        <f t="shared" si="78"/>
        <v>2211</v>
      </c>
      <c r="B2540" s="191"/>
      <c r="C2540" s="191" t="str">
        <f t="shared" si="79"/>
        <v>22110003</v>
      </c>
      <c r="D2540" t="str">
        <f>'Funding Import'!A2542</f>
        <v>RB052211: EPPING COUNTY PRIMARY</v>
      </c>
      <c r="E2540" t="str">
        <f>MID('Funding Import'!B2542,2,4)</f>
        <v>0003</v>
      </c>
      <c r="F2540" t="str">
        <f>MID('Funding Import'!B2542,8,50)</f>
        <v>BROUGHT FORWARD</v>
      </c>
      <c r="G2540" t="str">
        <f>'Funding Import'!I2542</f>
        <v>Spreadsheet B 394797 20778211 ES055 MK0568 10003 OPENING BALANCES ES055 MK0568 10003 OPENING BALANCES</v>
      </c>
      <c r="H2540">
        <f>'Funding Import'!H2542</f>
        <v>144548.56</v>
      </c>
      <c r="I2540" s="139"/>
    </row>
    <row r="2541" spans="1:9" ht="15" x14ac:dyDescent="0.2">
      <c r="A2541" s="191" t="str">
        <f t="shared" si="78"/>
        <v>2211</v>
      </c>
      <c r="B2541" s="191"/>
      <c r="C2541" s="191" t="str">
        <f t="shared" si="79"/>
        <v>22110004</v>
      </c>
      <c r="D2541" t="str">
        <f>'Funding Import'!A2543</f>
        <v>RB052211: EPPING COUNTY PRIMARY</v>
      </c>
      <c r="E2541" t="str">
        <f>MID('Funding Import'!B2543,2,4)</f>
        <v>0004</v>
      </c>
      <c r="F2541" t="str">
        <f>MID('Funding Import'!B2543,8,50)</f>
        <v>STATEMENTED SEN</v>
      </c>
      <c r="G2541" t="str">
        <f>'Funding Import'!I2543</f>
        <v>Spreadsheet B 391144 20630818 ES009 MK0511 10004 EHCP ES009 MK0511 10004 EHCP</v>
      </c>
      <c r="H2541">
        <f>'Funding Import'!H2543</f>
        <v>31862</v>
      </c>
      <c r="I2541" s="139"/>
    </row>
    <row r="2542" spans="1:9" ht="15" x14ac:dyDescent="0.2">
      <c r="A2542" s="191" t="str">
        <f t="shared" si="78"/>
        <v>2211</v>
      </c>
      <c r="B2542" s="191"/>
      <c r="C2542" s="191" t="str">
        <f t="shared" si="79"/>
        <v>22110004</v>
      </c>
      <c r="D2542" t="str">
        <f>'Funding Import'!A2544</f>
        <v>RB052211: EPPING COUNTY PRIMARY</v>
      </c>
      <c r="E2542" t="str">
        <f>MID('Funding Import'!B2544,2,4)</f>
        <v>0004</v>
      </c>
      <c r="F2542" t="str">
        <f>MID('Funding Import'!B2544,8,50)</f>
        <v>STATEMENTED SEN</v>
      </c>
      <c r="G2542" t="str">
        <f>'Funding Import'!I2544</f>
        <v>Spreadsheet B 401820 21143763 ES099 MK0707 SEN TOP-UP SUM2 SUM-21 ES099 MK0707 SEN TOP-UP SUM2 SUM-21</v>
      </c>
      <c r="H2542">
        <f>'Funding Import'!H2544</f>
        <v>505</v>
      </c>
      <c r="I2542" s="139"/>
    </row>
    <row r="2543" spans="1:9" ht="15" x14ac:dyDescent="0.2">
      <c r="A2543" s="191" t="str">
        <f t="shared" si="78"/>
        <v>2211</v>
      </c>
      <c r="B2543" s="191"/>
      <c r="C2543" s="191" t="str">
        <f t="shared" si="79"/>
        <v>22110004</v>
      </c>
      <c r="D2543" t="str">
        <f>'Funding Import'!A2545</f>
        <v>RB052211: EPPING COUNTY PRIMARY</v>
      </c>
      <c r="E2543" t="str">
        <f>MID('Funding Import'!B2545,2,4)</f>
        <v>0004</v>
      </c>
      <c r="F2543" t="str">
        <f>MID('Funding Import'!B2545,8,50)</f>
        <v>STATEMENTED SEN</v>
      </c>
      <c r="G2543" t="str">
        <f>'Funding Import'!I2545</f>
        <v>DL 8688 SEN TOP-UP AUT1 AUT-21</v>
      </c>
      <c r="H2543">
        <f>'Funding Import'!H2545</f>
        <v>3732</v>
      </c>
      <c r="I2543" s="139"/>
    </row>
    <row r="2544" spans="1:9" ht="15" x14ac:dyDescent="0.2">
      <c r="A2544" s="191" t="str">
        <f t="shared" si="78"/>
        <v>2211</v>
      </c>
      <c r="B2544" s="191"/>
      <c r="C2544" s="191" t="str">
        <f t="shared" si="79"/>
        <v>22110006</v>
      </c>
      <c r="D2544" t="str">
        <f>'Funding Import'!A2546</f>
        <v>RB052211: EPPING COUNTY PRIMARY</v>
      </c>
      <c r="E2544" t="str">
        <f>MID('Funding Import'!B2546,2,4)</f>
        <v>0006</v>
      </c>
      <c r="F2544" t="str">
        <f>MID('Funding Import'!B2546,8,50)</f>
        <v>EXCEPTIONAL COVID COST GRANT</v>
      </c>
      <c r="G2544" t="str">
        <f>'Funding Import'!I2546</f>
        <v>Spreadsheet B 398804 20920024 ES065 DP0556 COVIDEMERGENCY COVIDEM ES065 DP0556 COVIDEMERGENCY COVIDEM</v>
      </c>
      <c r="H2544">
        <f>'Funding Import'!H2546</f>
        <v>13210</v>
      </c>
      <c r="I2544" s="139"/>
    </row>
    <row r="2545" spans="1:9" ht="15" x14ac:dyDescent="0.2">
      <c r="A2545" s="191" t="str">
        <f t="shared" si="78"/>
        <v>2211</v>
      </c>
      <c r="B2545" s="191"/>
      <c r="C2545" s="191" t="str">
        <f t="shared" si="79"/>
        <v>22110006</v>
      </c>
      <c r="D2545" t="str">
        <f>'Funding Import'!A2547</f>
        <v>RB052211: EPPING COUNTY PRIMARY</v>
      </c>
      <c r="E2545" t="str">
        <f>MID('Funding Import'!B2547,2,4)</f>
        <v>0006</v>
      </c>
      <c r="F2545" t="str">
        <f>MID('Funding Import'!B2547,8,50)</f>
        <v>EXCEPTIONAL COVID COST GRANT</v>
      </c>
      <c r="G2545" t="str">
        <f>'Funding Import'!I2547</f>
        <v>Spreadsheet B 399778 20982606 Movement from code '0006 to '0012 covid  emergency recode ES089 RM0128 Covid emergency recode</v>
      </c>
      <c r="H2545">
        <f>'Funding Import'!H2547</f>
        <v>-13210</v>
      </c>
      <c r="I2545" s="139"/>
    </row>
    <row r="2546" spans="1:9" ht="15" x14ac:dyDescent="0.2">
      <c r="A2546" s="191" t="str">
        <f t="shared" si="78"/>
        <v>2211</v>
      </c>
      <c r="B2546" s="191"/>
      <c r="C2546" s="191" t="str">
        <f t="shared" si="79"/>
        <v>22110012</v>
      </c>
      <c r="D2546" t="str">
        <f>'Funding Import'!A2548</f>
        <v>RB052211: EPPING COUNTY PRIMARY</v>
      </c>
      <c r="E2546" t="str">
        <f>MID('Funding Import'!B2548,2,4)</f>
        <v>0012</v>
      </c>
      <c r="F2546" t="str">
        <f>MID('Funding Import'!B2548,8,50)</f>
        <v>COVID CATCH UP</v>
      </c>
      <c r="G2546" t="str">
        <f>'Funding Import'!I2548</f>
        <v>Spreadsheet B 399778 20982606 Movement from code '0006 to '0012 covid  emergency recode ES089 RM0128 Covid emergency recode</v>
      </c>
      <c r="H2546">
        <f>'Funding Import'!H2548</f>
        <v>13210</v>
      </c>
      <c r="I2546" s="139"/>
    </row>
    <row r="2547" spans="1:9" ht="15" x14ac:dyDescent="0.2">
      <c r="A2547" s="191" t="str">
        <f t="shared" si="78"/>
        <v>2211</v>
      </c>
      <c r="B2547" s="191"/>
      <c r="C2547" s="191" t="str">
        <f t="shared" si="79"/>
        <v>22110012</v>
      </c>
      <c r="D2547" t="str">
        <f>'Funding Import'!A2549</f>
        <v>RB052211: EPPING COUNTY PRIMARY</v>
      </c>
      <c r="E2547" t="str">
        <f>MID('Funding Import'!B2549,2,4)</f>
        <v>0012</v>
      </c>
      <c r="F2547" t="str">
        <f>MID('Funding Import'!B2549,8,50)</f>
        <v>COVID CATCH UP</v>
      </c>
      <c r="G2547" t="str">
        <f>'Funding Import'!I2549</f>
        <v>DL 8645 0012recoveryc 0012RPG</v>
      </c>
      <c r="H2547">
        <f>'Funding Import'!H2549</f>
        <v>2392.5</v>
      </c>
      <c r="I2547" s="139"/>
    </row>
    <row r="2548" spans="1:9" ht="15" x14ac:dyDescent="0.2">
      <c r="A2548" s="191" t="str">
        <f t="shared" si="78"/>
        <v>2211</v>
      </c>
      <c r="B2548" s="191"/>
      <c r="C2548" s="191" t="str">
        <f t="shared" si="79"/>
        <v>22110012</v>
      </c>
      <c r="D2548" t="str">
        <f>'Funding Import'!A2550</f>
        <v>RB052211: EPPING COUNTY PRIMARY</v>
      </c>
      <c r="E2548" t="str">
        <f>MID('Funding Import'!B2550,2,4)</f>
        <v>0012</v>
      </c>
      <c r="F2548" t="str">
        <f>MID('Funding Import'!B2550,8,50)</f>
        <v>COVID CATCH UP</v>
      </c>
      <c r="G2548" t="str">
        <f>'Funding Import'!I2550</f>
        <v>DL 8656 0012schoolled 0012SLT</v>
      </c>
      <c r="H2548">
        <f>'Funding Import'!H2550</f>
        <v>2067.19</v>
      </c>
      <c r="I2548" s="139"/>
    </row>
    <row r="2549" spans="1:9" ht="15" x14ac:dyDescent="0.2">
      <c r="A2549" s="191" t="str">
        <f t="shared" si="78"/>
        <v>2211</v>
      </c>
      <c r="B2549" s="191"/>
      <c r="C2549" s="191" t="str">
        <f t="shared" si="79"/>
        <v>22110014</v>
      </c>
      <c r="D2549" t="str">
        <f>'Funding Import'!A2551</f>
        <v>RB052211: EPPING COUNTY PRIMARY</v>
      </c>
      <c r="E2549" t="str">
        <f>MID('Funding Import'!B2551,2,4)</f>
        <v>0014</v>
      </c>
      <c r="F2549" t="str">
        <f>MID('Funding Import'!B2551,8,50)</f>
        <v>PUPIL PREMIUM</v>
      </c>
      <c r="G2549" t="str">
        <f>'Funding Import'!I2551</f>
        <v>Spreadsheet B 400831 21077861 ES093 DP0593 SUMMER21PPG SUM21PPG ES093 DP0593 SUMMER21PPG SUM21PPG</v>
      </c>
      <c r="H2549">
        <f>'Funding Import'!H2551</f>
        <v>37821</v>
      </c>
      <c r="I2549" s="139"/>
    </row>
    <row r="2550" spans="1:9" ht="15" x14ac:dyDescent="0.2">
      <c r="A2550" s="191" t="str">
        <f t="shared" si="78"/>
        <v>2211</v>
      </c>
      <c r="B2550" s="191"/>
      <c r="C2550" s="191" t="str">
        <f t="shared" si="79"/>
        <v>22110014</v>
      </c>
      <c r="D2550" t="str">
        <f>'Funding Import'!A2552</f>
        <v>RB052211: EPPING COUNTY PRIMARY</v>
      </c>
      <c r="E2550" t="str">
        <f>MID('Funding Import'!B2552,2,4)</f>
        <v>0014</v>
      </c>
      <c r="F2550" t="str">
        <f>MID('Funding Import'!B2552,8,50)</f>
        <v>PUPIL PREMIUM</v>
      </c>
      <c r="G2550" t="str">
        <f>'Funding Import'!I2552</f>
        <v>DL 8701 0014 Pupil Premium Autumn Term 2021</v>
      </c>
      <c r="H2550">
        <f>'Funding Import'!H2552</f>
        <v>30257</v>
      </c>
      <c r="I2550" s="139"/>
    </row>
    <row r="2551" spans="1:9" ht="15" x14ac:dyDescent="0.2">
      <c r="A2551" s="191" t="str">
        <f t="shared" si="78"/>
        <v>2211</v>
      </c>
      <c r="B2551" s="191"/>
      <c r="C2551" s="191" t="str">
        <f t="shared" si="79"/>
        <v>22110018</v>
      </c>
      <c r="D2551" t="str">
        <f>'Funding Import'!A2553</f>
        <v>RB052211: EPPING COUNTY PRIMARY</v>
      </c>
      <c r="E2551" t="str">
        <f>MID('Funding Import'!B2553,2,4)</f>
        <v>0018</v>
      </c>
      <c r="F2551" t="str">
        <f>MID('Funding Import'!B2553,8,50)</f>
        <v>ADDITIONAL GRANT INCOME</v>
      </c>
      <c r="G2551" t="str">
        <f>'Funding Import'!I2553</f>
        <v>Spreadsheet B 393531 20728061 ES032 RM0087 PE GRANT APR 21 ES032 RM0087 PE GRANT APR 21</v>
      </c>
      <c r="H2551">
        <f>'Funding Import'!H2553</f>
        <v>8125</v>
      </c>
      <c r="I2551" s="139"/>
    </row>
    <row r="2552" spans="1:9" ht="15" x14ac:dyDescent="0.2">
      <c r="A2552" s="191" t="str">
        <f t="shared" si="78"/>
        <v>2211</v>
      </c>
      <c r="B2552" s="191"/>
      <c r="C2552" s="191" t="str">
        <f t="shared" si="79"/>
        <v>22110018</v>
      </c>
      <c r="D2552" t="str">
        <f>'Funding Import'!A2554</f>
        <v>RB052211: EPPING COUNTY PRIMARY</v>
      </c>
      <c r="E2552" t="str">
        <f>MID('Funding Import'!B2554,2,4)</f>
        <v>0018</v>
      </c>
      <c r="F2552" t="str">
        <f>MID('Funding Import'!B2554,8,50)</f>
        <v>ADDITIONAL GRANT INCOME</v>
      </c>
      <c r="G2552" t="str">
        <f>'Funding Import'!I2554</f>
        <v>Spreadsheet B 399769 20981730 UIFSM JULY21 UIFSM 21 ES085 RM0124 UIFSM JULY21 UIFSM 21</v>
      </c>
      <c r="H2552">
        <f>'Funding Import'!H2554</f>
        <v>59966</v>
      </c>
      <c r="I2552" s="139"/>
    </row>
    <row r="2553" spans="1:9" ht="15" x14ac:dyDescent="0.2">
      <c r="A2553" s="191" t="str">
        <f t="shared" si="78"/>
        <v>2211</v>
      </c>
      <c r="B2553" s="191"/>
      <c r="C2553" s="191" t="str">
        <f t="shared" si="79"/>
        <v>22110018</v>
      </c>
      <c r="D2553" t="str">
        <f>'Funding Import'!A2555</f>
        <v>RB052211: EPPING COUNTY PRIMARY</v>
      </c>
      <c r="E2553" t="str">
        <f>MID('Funding Import'!B2555,2,4)</f>
        <v>0018</v>
      </c>
      <c r="F2553" t="str">
        <f>MID('Funding Import'!B2555,8,50)</f>
        <v>ADDITIONAL GRANT INCOME</v>
      </c>
      <c r="G2553" t="str">
        <f>'Funding Import'!I2555</f>
        <v>DL 8673 PE GRANT OCT21 0018PE</v>
      </c>
      <c r="H2553">
        <f>'Funding Import'!H2555</f>
        <v>11305</v>
      </c>
      <c r="I2553" s="139"/>
    </row>
    <row r="2554" spans="1:9" ht="15" x14ac:dyDescent="0.2">
      <c r="A2554" s="191" t="str">
        <f t="shared" si="78"/>
        <v>2211</v>
      </c>
      <c r="B2554" s="191"/>
      <c r="C2554" s="191" t="str">
        <f t="shared" si="79"/>
        <v>22110026</v>
      </c>
      <c r="D2554" t="str">
        <f>'Funding Import'!A2556</f>
        <v>RB052211: EPPING COUNTY PRIMARY</v>
      </c>
      <c r="E2554" t="str">
        <f>MID('Funding Import'!B2556,2,4)</f>
        <v>0026</v>
      </c>
      <c r="F2554" t="str">
        <f>MID('Funding Import'!B2556,8,50)</f>
        <v>NOTIONAL SEN FUNDING</v>
      </c>
      <c r="G2554" t="str">
        <f>'Funding Import'!I2556</f>
        <v>Spreadsheet B 391732 20639856 ES012 MK0514 10026 NOTIONAL SEN ES012 MK0514 10026 NOTIONAL SEN</v>
      </c>
      <c r="H2554">
        <f>'Funding Import'!H2556</f>
        <v>168561</v>
      </c>
      <c r="I2554" s="139"/>
    </row>
    <row r="2555" spans="1:9" ht="15" x14ac:dyDescent="0.2">
      <c r="A2555" s="191" t="str">
        <f t="shared" si="78"/>
        <v>2250</v>
      </c>
      <c r="B2555" s="191"/>
      <c r="C2555" s="191" t="str">
        <f t="shared" si="79"/>
        <v>22500001</v>
      </c>
      <c r="D2555" t="str">
        <f>'Funding Import'!A2557</f>
        <v>RB052250: FARNHAM COE PRIMARY SCHOOL</v>
      </c>
      <c r="E2555" t="str">
        <f>MID('Funding Import'!B2557,2,4)</f>
        <v>0001</v>
      </c>
      <c r="F2555" t="str">
        <f>MID('Funding Import'!B2557,8,50)</f>
        <v>FORMULA FUNDED (EXCL RATES)</v>
      </c>
      <c r="G2555" t="str">
        <f>'Funding Import'!I2557</f>
        <v>Spreadsheet B 391145 20630885 ES006 MK0508 10001 FORMULA FUNDED ES006 MK0508 10001 FORMULA FUNDED</v>
      </c>
      <c r="H2555">
        <f>'Funding Import'!H2557</f>
        <v>301280</v>
      </c>
      <c r="I2555" s="139"/>
    </row>
    <row r="2556" spans="1:9" ht="15" x14ac:dyDescent="0.2">
      <c r="A2556" s="191" t="str">
        <f t="shared" si="78"/>
        <v>2250</v>
      </c>
      <c r="B2556" s="191"/>
      <c r="C2556" s="191" t="str">
        <f t="shared" si="79"/>
        <v>22500002</v>
      </c>
      <c r="D2556" t="str">
        <f>'Funding Import'!A2558</f>
        <v>RB052250: FARNHAM COE PRIMARY SCHOOL</v>
      </c>
      <c r="E2556" t="str">
        <f>MID('Funding Import'!B2558,2,4)</f>
        <v>0002</v>
      </c>
      <c r="F2556" t="str">
        <f>MID('Funding Import'!B2558,8,50)</f>
        <v>RATES</v>
      </c>
      <c r="G2556" t="str">
        <f>'Funding Import'!I2558</f>
        <v>Spreadsheet B 391137 20630756 ES007 MK0509 10002 RATES ES007 MK0509 10002 RATES</v>
      </c>
      <c r="H2556">
        <f>'Funding Import'!H2558</f>
        <v>761</v>
      </c>
      <c r="I2556" s="139"/>
    </row>
    <row r="2557" spans="1:9" ht="15" x14ac:dyDescent="0.2">
      <c r="A2557" s="191" t="str">
        <f t="shared" si="78"/>
        <v>2250</v>
      </c>
      <c r="B2557" s="191"/>
      <c r="C2557" s="191" t="str">
        <f t="shared" si="79"/>
        <v>22500003</v>
      </c>
      <c r="D2557" t="str">
        <f>'Funding Import'!A2559</f>
        <v>RB052250: FARNHAM COE PRIMARY SCHOOL</v>
      </c>
      <c r="E2557" t="str">
        <f>MID('Funding Import'!B2559,2,4)</f>
        <v>0003</v>
      </c>
      <c r="F2557" t="str">
        <f>MID('Funding Import'!B2559,8,50)</f>
        <v>BROUGHT FORWARD</v>
      </c>
      <c r="G2557" t="str">
        <f>'Funding Import'!I2559</f>
        <v>Spreadsheet B 394797 20778211 ES055 MK0568 10003 OPENING BALANCES ES055 MK0568 10003 OPENING BALANCES</v>
      </c>
      <c r="H2557">
        <f>'Funding Import'!H2559</f>
        <v>99351.360000000001</v>
      </c>
      <c r="I2557" s="139"/>
    </row>
    <row r="2558" spans="1:9" ht="15" x14ac:dyDescent="0.2">
      <c r="A2558" s="191" t="str">
        <f t="shared" si="78"/>
        <v>2250</v>
      </c>
      <c r="B2558" s="191"/>
      <c r="C2558" s="191" t="str">
        <f t="shared" si="79"/>
        <v>22500004</v>
      </c>
      <c r="D2558" t="str">
        <f>'Funding Import'!A2560</f>
        <v>RB052250: FARNHAM COE PRIMARY SCHOOL</v>
      </c>
      <c r="E2558" t="str">
        <f>MID('Funding Import'!B2560,2,4)</f>
        <v>0004</v>
      </c>
      <c r="F2558" t="str">
        <f>MID('Funding Import'!B2560,8,50)</f>
        <v>STATEMENTED SEN</v>
      </c>
      <c r="G2558" t="str">
        <f>'Funding Import'!I2560</f>
        <v>Spreadsheet B 391144 20630818 ES009 MK0511 10004 EHCP ES009 MK0511 10004 EHCP</v>
      </c>
      <c r="H2558">
        <f>'Funding Import'!H2560</f>
        <v>17500</v>
      </c>
      <c r="I2558" s="139"/>
    </row>
    <row r="2559" spans="1:9" ht="15" x14ac:dyDescent="0.2">
      <c r="A2559" s="191" t="str">
        <f t="shared" si="78"/>
        <v>2250</v>
      </c>
      <c r="B2559" s="191"/>
      <c r="C2559" s="191" t="str">
        <f t="shared" si="79"/>
        <v>22500006</v>
      </c>
      <c r="D2559" t="str">
        <f>'Funding Import'!A2561</f>
        <v>RB052250: FARNHAM COE PRIMARY SCHOOL</v>
      </c>
      <c r="E2559" t="str">
        <f>MID('Funding Import'!B2561,2,4)</f>
        <v>0006</v>
      </c>
      <c r="F2559" t="str">
        <f>MID('Funding Import'!B2561,8,50)</f>
        <v>EXCEPTIONAL COVID COST GRANT</v>
      </c>
      <c r="G2559" t="str">
        <f>'Funding Import'!I2561</f>
        <v>Spreadsheet B 398804 20920024 ES065 DP0556 COVIDEMERGENCY COVIDEM ES065 DP0556 COVIDEMERGENCY COVIDEM</v>
      </c>
      <c r="H2559">
        <f>'Funding Import'!H2561</f>
        <v>1560</v>
      </c>
      <c r="I2559" s="139"/>
    </row>
    <row r="2560" spans="1:9" ht="15" x14ac:dyDescent="0.2">
      <c r="A2560" s="191" t="str">
        <f t="shared" si="78"/>
        <v>2250</v>
      </c>
      <c r="B2560" s="191"/>
      <c r="C2560" s="191" t="str">
        <f t="shared" si="79"/>
        <v>22500006</v>
      </c>
      <c r="D2560" t="str">
        <f>'Funding Import'!A2562</f>
        <v>RB052250: FARNHAM COE PRIMARY SCHOOL</v>
      </c>
      <c r="E2560" t="str">
        <f>MID('Funding Import'!B2562,2,4)</f>
        <v>0006</v>
      </c>
      <c r="F2560" t="str">
        <f>MID('Funding Import'!B2562,8,50)</f>
        <v>EXCEPTIONAL COVID COST GRANT</v>
      </c>
      <c r="G2560" t="str">
        <f>'Funding Import'!I2562</f>
        <v>Spreadsheet B 399778 20982606 Movement from code '0006 to '0012 covid  emergency recode ES089 RM0128 Covid emergency recode</v>
      </c>
      <c r="H2560">
        <f>'Funding Import'!H2562</f>
        <v>-1560</v>
      </c>
      <c r="I2560" s="139"/>
    </row>
    <row r="2561" spans="1:9" ht="15" x14ac:dyDescent="0.2">
      <c r="A2561" s="191" t="str">
        <f t="shared" si="78"/>
        <v>2250</v>
      </c>
      <c r="B2561" s="191"/>
      <c r="C2561" s="191" t="str">
        <f t="shared" si="79"/>
        <v>22500007</v>
      </c>
      <c r="D2561" t="str">
        <f>'Funding Import'!A2563</f>
        <v>RB052250: FARNHAM COE PRIMARY SCHOOL</v>
      </c>
      <c r="E2561" t="str">
        <f>MID('Funding Import'!B2563,2,4)</f>
        <v>0007</v>
      </c>
      <c r="F2561" t="str">
        <f>MID('Funding Import'!B2563,8,50)</f>
        <v>PUPIL INCREASE/FORMULA ERR</v>
      </c>
      <c r="G2561" t="str">
        <f>'Funding Import'!I2563</f>
        <v>DL 8706 2021-22 KS1 Class Size Funding</v>
      </c>
      <c r="H2561">
        <f>'Funding Import'!H2563</f>
        <v>5985</v>
      </c>
      <c r="I2561" s="139"/>
    </row>
    <row r="2562" spans="1:9" ht="15" x14ac:dyDescent="0.2">
      <c r="A2562" s="191" t="str">
        <f t="shared" ref="A2562:A2625" si="80">MID(D2562,5,4)</f>
        <v>2250</v>
      </c>
      <c r="B2562" s="191"/>
      <c r="C2562" s="191" t="str">
        <f t="shared" ref="C2562:C2625" si="81">A2562&amp;E2562</f>
        <v>22500012</v>
      </c>
      <c r="D2562" t="str">
        <f>'Funding Import'!A2564</f>
        <v>RB052250: FARNHAM COE PRIMARY SCHOOL</v>
      </c>
      <c r="E2562" t="str">
        <f>MID('Funding Import'!B2564,2,4)</f>
        <v>0012</v>
      </c>
      <c r="F2562" t="str">
        <f>MID('Funding Import'!B2564,8,50)</f>
        <v>COVID CATCH UP</v>
      </c>
      <c r="G2562" t="str">
        <f>'Funding Import'!I2564</f>
        <v>Spreadsheet B 399778 20982606 Movement from code '0006 to '0012 covid  emergency recode ES089 RM0128 Covid emergency recode</v>
      </c>
      <c r="H2562">
        <f>'Funding Import'!H2564</f>
        <v>1560</v>
      </c>
      <c r="I2562" s="139"/>
    </row>
    <row r="2563" spans="1:9" ht="15" x14ac:dyDescent="0.2">
      <c r="A2563" s="191" t="str">
        <f t="shared" si="80"/>
        <v>2250</v>
      </c>
      <c r="B2563" s="191"/>
      <c r="C2563" s="191" t="str">
        <f t="shared" si="81"/>
        <v>22500012</v>
      </c>
      <c r="D2563" t="str">
        <f>'Funding Import'!A2565</f>
        <v>RB052250: FARNHAM COE PRIMARY SCHOOL</v>
      </c>
      <c r="E2563" t="str">
        <f>MID('Funding Import'!B2565,2,4)</f>
        <v>0012</v>
      </c>
      <c r="F2563" t="str">
        <f>MID('Funding Import'!B2565,8,50)</f>
        <v>COVID CATCH UP</v>
      </c>
      <c r="G2563" t="str">
        <f>'Funding Import'!I2565</f>
        <v>DL 8645 0012recoveryc 0012RPG</v>
      </c>
      <c r="H2563">
        <f>'Funding Import'!H2565</f>
        <v>500</v>
      </c>
      <c r="I2563" s="139"/>
    </row>
    <row r="2564" spans="1:9" ht="15" x14ac:dyDescent="0.2">
      <c r="A2564" s="191" t="str">
        <f t="shared" si="80"/>
        <v>2250</v>
      </c>
      <c r="B2564" s="191"/>
      <c r="C2564" s="191" t="str">
        <f t="shared" si="81"/>
        <v>22500012</v>
      </c>
      <c r="D2564" t="str">
        <f>'Funding Import'!A2566</f>
        <v>RB052250: FARNHAM COE PRIMARY SCHOOL</v>
      </c>
      <c r="E2564" t="str">
        <f>MID('Funding Import'!B2566,2,4)</f>
        <v>0012</v>
      </c>
      <c r="F2564" t="str">
        <f>MID('Funding Import'!B2566,8,50)</f>
        <v>COVID CATCH UP</v>
      </c>
      <c r="G2564" t="str">
        <f>'Funding Import'!I2566</f>
        <v>DL 8656 0012schoolled 0012SLT</v>
      </c>
      <c r="H2564">
        <f>'Funding Import'!H2566</f>
        <v>177.19</v>
      </c>
      <c r="I2564" s="139"/>
    </row>
    <row r="2565" spans="1:9" ht="15" x14ac:dyDescent="0.2">
      <c r="A2565" s="191" t="str">
        <f t="shared" si="80"/>
        <v>2250</v>
      </c>
      <c r="B2565" s="191"/>
      <c r="C2565" s="191" t="str">
        <f t="shared" si="81"/>
        <v>22500014</v>
      </c>
      <c r="D2565" t="str">
        <f>'Funding Import'!A2567</f>
        <v>RB052250: FARNHAM COE PRIMARY SCHOOL</v>
      </c>
      <c r="E2565" t="str">
        <f>MID('Funding Import'!B2567,2,4)</f>
        <v>0014</v>
      </c>
      <c r="F2565" t="str">
        <f>MID('Funding Import'!B2567,8,50)</f>
        <v>PUPIL PREMIUM</v>
      </c>
      <c r="G2565" t="str">
        <f>'Funding Import'!I2567</f>
        <v>Spreadsheet B 400831 21077861 ES093 DP0593 SUMMER21PPG SUM21PPG ES093 DP0593 SUMMER21PPG SUM21PPG</v>
      </c>
      <c r="H2565">
        <f>'Funding Import'!H2567</f>
        <v>2802</v>
      </c>
      <c r="I2565" s="139"/>
    </row>
    <row r="2566" spans="1:9" ht="15" x14ac:dyDescent="0.2">
      <c r="A2566" s="191" t="str">
        <f t="shared" si="80"/>
        <v>2250</v>
      </c>
      <c r="B2566" s="191"/>
      <c r="C2566" s="191" t="str">
        <f t="shared" si="81"/>
        <v>22500014</v>
      </c>
      <c r="D2566" t="str">
        <f>'Funding Import'!A2568</f>
        <v>RB052250: FARNHAM COE PRIMARY SCHOOL</v>
      </c>
      <c r="E2566" t="str">
        <f>MID('Funding Import'!B2568,2,4)</f>
        <v>0014</v>
      </c>
      <c r="F2566" t="str">
        <f>MID('Funding Import'!B2568,8,50)</f>
        <v>PUPIL PREMIUM</v>
      </c>
      <c r="G2566" t="str">
        <f>'Funding Import'!I2568</f>
        <v>DL 8701 0014 Pupil Premium Autumn Term 2021</v>
      </c>
      <c r="H2566">
        <f>'Funding Import'!H2568</f>
        <v>2242</v>
      </c>
      <c r="I2566" s="139"/>
    </row>
    <row r="2567" spans="1:9" ht="15" x14ac:dyDescent="0.2">
      <c r="A2567" s="191" t="str">
        <f t="shared" si="80"/>
        <v>2250</v>
      </c>
      <c r="B2567" s="191"/>
      <c r="C2567" s="191" t="str">
        <f t="shared" si="81"/>
        <v>22500018</v>
      </c>
      <c r="D2567" t="str">
        <f>'Funding Import'!A2569</f>
        <v>RB052250: FARNHAM COE PRIMARY SCHOOL</v>
      </c>
      <c r="E2567" t="str">
        <f>MID('Funding Import'!B2569,2,4)</f>
        <v>0018</v>
      </c>
      <c r="F2567" t="str">
        <f>MID('Funding Import'!B2569,8,50)</f>
        <v>ADDITIONAL GRANT INCOME</v>
      </c>
      <c r="G2567" t="str">
        <f>'Funding Import'!I2569</f>
        <v>Spreadsheet B 393531 20728061 ES032 RM0087 PE GRANT APR 21 ES032 RM0087 PE GRANT APR 21</v>
      </c>
      <c r="H2567">
        <f>'Funding Import'!H2569</f>
        <v>6850</v>
      </c>
      <c r="I2567" s="139"/>
    </row>
    <row r="2568" spans="1:9" ht="15" x14ac:dyDescent="0.2">
      <c r="A2568" s="191" t="str">
        <f t="shared" si="80"/>
        <v>2250</v>
      </c>
      <c r="B2568" s="191"/>
      <c r="C2568" s="191" t="str">
        <f t="shared" si="81"/>
        <v>22500018</v>
      </c>
      <c r="D2568" t="str">
        <f>'Funding Import'!A2570</f>
        <v>RB052250: FARNHAM COE PRIMARY SCHOOL</v>
      </c>
      <c r="E2568" t="str">
        <f>MID('Funding Import'!B2570,2,4)</f>
        <v>0018</v>
      </c>
      <c r="F2568" t="str">
        <f>MID('Funding Import'!B2570,8,50)</f>
        <v>ADDITIONAL GRANT INCOME</v>
      </c>
      <c r="G2568" t="str">
        <f>'Funding Import'!I2570</f>
        <v>Spreadsheet B 399769 20981730 UIFSM JULY21 UIFSM 21 ES085 RM0124 UIFSM JULY21 UIFSM 21</v>
      </c>
      <c r="H2568">
        <f>'Funding Import'!H2570</f>
        <v>7355</v>
      </c>
      <c r="I2568" s="139"/>
    </row>
    <row r="2569" spans="1:9" ht="15" x14ac:dyDescent="0.2">
      <c r="A2569" s="191" t="str">
        <f t="shared" si="80"/>
        <v>2250</v>
      </c>
      <c r="B2569" s="191"/>
      <c r="C2569" s="191" t="str">
        <f t="shared" si="81"/>
        <v>22500018</v>
      </c>
      <c r="D2569" t="str">
        <f>'Funding Import'!A2571</f>
        <v>RB052250: FARNHAM COE PRIMARY SCHOOL</v>
      </c>
      <c r="E2569" t="str">
        <f>MID('Funding Import'!B2571,2,4)</f>
        <v>0018</v>
      </c>
      <c r="F2569" t="str">
        <f>MID('Funding Import'!B2571,8,50)</f>
        <v>ADDITIONAL GRANT INCOME</v>
      </c>
      <c r="G2569" t="str">
        <f>'Funding Import'!I2571</f>
        <v>DL 8673 PE GRANT OCT21 0018PE</v>
      </c>
      <c r="H2569">
        <f>'Funding Import'!H2571</f>
        <v>9578</v>
      </c>
      <c r="I2569" s="139"/>
    </row>
    <row r="2570" spans="1:9" ht="15" x14ac:dyDescent="0.2">
      <c r="A2570" s="191" t="str">
        <f t="shared" si="80"/>
        <v>2250</v>
      </c>
      <c r="B2570" s="191"/>
      <c r="C2570" s="191" t="str">
        <f t="shared" si="81"/>
        <v>22500026</v>
      </c>
      <c r="D2570" t="str">
        <f>'Funding Import'!A2572</f>
        <v>RB052250: FARNHAM COE PRIMARY SCHOOL</v>
      </c>
      <c r="E2570" t="str">
        <f>MID('Funding Import'!B2572,2,4)</f>
        <v>0026</v>
      </c>
      <c r="F2570" t="str">
        <f>MID('Funding Import'!B2572,8,50)</f>
        <v>NOTIONAL SEN FUNDING</v>
      </c>
      <c r="G2570" t="str">
        <f>'Funding Import'!I2572</f>
        <v>Spreadsheet B 391732 20639856 ES012 MK0514 10026 NOTIONAL SEN ES012 MK0514 10026 NOTIONAL SEN</v>
      </c>
      <c r="H2570">
        <f>'Funding Import'!H2572</f>
        <v>16060</v>
      </c>
      <c r="I2570" s="139"/>
    </row>
    <row r="2571" spans="1:9" ht="15" x14ac:dyDescent="0.2">
      <c r="A2571" s="191" t="str">
        <f t="shared" si="80"/>
        <v>2266</v>
      </c>
      <c r="B2571" s="191"/>
      <c r="C2571" s="191" t="str">
        <f t="shared" si="81"/>
        <v>22660001</v>
      </c>
      <c r="D2571" t="str">
        <f>'Funding Import'!A2573</f>
        <v>RB052266: FELSTED PRIMARY SCHOOL</v>
      </c>
      <c r="E2571" t="str">
        <f>MID('Funding Import'!B2573,2,4)</f>
        <v>0001</v>
      </c>
      <c r="F2571" t="str">
        <f>MID('Funding Import'!B2573,8,50)</f>
        <v>FORMULA FUNDED (EXCL RATES)</v>
      </c>
      <c r="G2571" t="str">
        <f>'Funding Import'!I2573</f>
        <v>Spreadsheet B 391145 20630885 ES006 MK0508 10001 FORMULA FUNDED ES006 MK0508 10001 FORMULA FUNDED</v>
      </c>
      <c r="H2571">
        <f>'Funding Import'!H2573</f>
        <v>999824</v>
      </c>
      <c r="I2571" s="139"/>
    </row>
    <row r="2572" spans="1:9" ht="15" x14ac:dyDescent="0.2">
      <c r="A2572" s="191" t="str">
        <f t="shared" si="80"/>
        <v>2266</v>
      </c>
      <c r="B2572" s="191"/>
      <c r="C2572" s="191" t="str">
        <f t="shared" si="81"/>
        <v>22660002</v>
      </c>
      <c r="D2572" t="str">
        <f>'Funding Import'!A2574</f>
        <v>RB052266: FELSTED PRIMARY SCHOOL</v>
      </c>
      <c r="E2572" t="str">
        <f>MID('Funding Import'!B2574,2,4)</f>
        <v>0002</v>
      </c>
      <c r="F2572" t="str">
        <f>MID('Funding Import'!B2574,8,50)</f>
        <v>RATES</v>
      </c>
      <c r="G2572" t="str">
        <f>'Funding Import'!I2574</f>
        <v>Spreadsheet B 391137 20630756 ES007 MK0509 10002 RATES ES007 MK0509 10002 RATES</v>
      </c>
      <c r="H2572">
        <f>'Funding Import'!H2574</f>
        <v>20914</v>
      </c>
      <c r="I2572" s="139"/>
    </row>
    <row r="2573" spans="1:9" ht="15" x14ac:dyDescent="0.2">
      <c r="A2573" s="191" t="str">
        <f t="shared" si="80"/>
        <v>2266</v>
      </c>
      <c r="B2573" s="191"/>
      <c r="C2573" s="191" t="str">
        <f t="shared" si="81"/>
        <v>22660003</v>
      </c>
      <c r="D2573" t="str">
        <f>'Funding Import'!A2575</f>
        <v>RB052266: FELSTED PRIMARY SCHOOL</v>
      </c>
      <c r="E2573" t="str">
        <f>MID('Funding Import'!B2575,2,4)</f>
        <v>0003</v>
      </c>
      <c r="F2573" t="str">
        <f>MID('Funding Import'!B2575,8,50)</f>
        <v>BROUGHT FORWARD</v>
      </c>
      <c r="G2573" t="str">
        <f>'Funding Import'!I2575</f>
        <v>Spreadsheet B 394797 20778211 ES055 MK0568 10003 OPENING BALANCES ES055 MK0568 10003 OPENING BALANCES</v>
      </c>
      <c r="H2573">
        <f>'Funding Import'!H2575</f>
        <v>323694.51</v>
      </c>
      <c r="I2573" s="139"/>
    </row>
    <row r="2574" spans="1:9" ht="15" x14ac:dyDescent="0.2">
      <c r="A2574" s="191" t="str">
        <f t="shared" si="80"/>
        <v>2266</v>
      </c>
      <c r="B2574" s="191"/>
      <c r="C2574" s="191" t="str">
        <f t="shared" si="81"/>
        <v>22660004</v>
      </c>
      <c r="D2574" t="str">
        <f>'Funding Import'!A2576</f>
        <v>RB052266: FELSTED PRIMARY SCHOOL</v>
      </c>
      <c r="E2574" t="str">
        <f>MID('Funding Import'!B2576,2,4)</f>
        <v>0004</v>
      </c>
      <c r="F2574" t="str">
        <f>MID('Funding Import'!B2576,8,50)</f>
        <v>STATEMENTED SEN</v>
      </c>
      <c r="G2574" t="str">
        <f>'Funding Import'!I2576</f>
        <v>Spreadsheet B 391144 20630818 ES009 MK0511 10004 EHCP ES009 MK0511 10004 EHCP</v>
      </c>
      <c r="H2574">
        <f>'Funding Import'!H2576</f>
        <v>20480</v>
      </c>
      <c r="I2574" s="139"/>
    </row>
    <row r="2575" spans="1:9" ht="15" x14ac:dyDescent="0.2">
      <c r="A2575" s="191" t="str">
        <f t="shared" si="80"/>
        <v>2266</v>
      </c>
      <c r="B2575" s="191"/>
      <c r="C2575" s="191" t="str">
        <f t="shared" si="81"/>
        <v>22660004</v>
      </c>
      <c r="D2575" t="str">
        <f>'Funding Import'!A2577</f>
        <v>RB052266: FELSTED PRIMARY SCHOOL</v>
      </c>
      <c r="E2575" t="str">
        <f>MID('Funding Import'!B2577,2,4)</f>
        <v>0004</v>
      </c>
      <c r="F2575" t="str">
        <f>MID('Funding Import'!B2577,8,50)</f>
        <v>STATEMENTED SEN</v>
      </c>
      <c r="G2575" t="str">
        <f>'Funding Import'!I2577</f>
        <v>DL 8688 SEN TOP-UP AUT1 AUT-21</v>
      </c>
      <c r="H2575">
        <f>'Funding Import'!H2577</f>
        <v>3222</v>
      </c>
      <c r="I2575" s="139"/>
    </row>
    <row r="2576" spans="1:9" ht="15" x14ac:dyDescent="0.2">
      <c r="A2576" s="191" t="str">
        <f t="shared" si="80"/>
        <v>2266</v>
      </c>
      <c r="B2576" s="191"/>
      <c r="C2576" s="191" t="str">
        <f t="shared" si="81"/>
        <v>22660006</v>
      </c>
      <c r="D2576" t="str">
        <f>'Funding Import'!A2578</f>
        <v>RB052266: FELSTED PRIMARY SCHOOL</v>
      </c>
      <c r="E2576" t="str">
        <f>MID('Funding Import'!B2578,2,4)</f>
        <v>0006</v>
      </c>
      <c r="F2576" t="str">
        <f>MID('Funding Import'!B2578,8,50)</f>
        <v>EXCEPTIONAL COVID COST GRANT</v>
      </c>
      <c r="G2576" t="str">
        <f>'Funding Import'!I2578</f>
        <v>Spreadsheet B 398804 20920024 ES065 DP0556 COVIDEMERGENCY COVIDEM ES065 DP0556 COVIDEMERGENCY COVIDEM</v>
      </c>
      <c r="H2576">
        <f>'Funding Import'!H2578</f>
        <v>8760</v>
      </c>
      <c r="I2576" s="139"/>
    </row>
    <row r="2577" spans="1:9" ht="15" x14ac:dyDescent="0.2">
      <c r="A2577" s="191" t="str">
        <f t="shared" si="80"/>
        <v>2266</v>
      </c>
      <c r="B2577" s="191"/>
      <c r="C2577" s="191" t="str">
        <f t="shared" si="81"/>
        <v>22660006</v>
      </c>
      <c r="D2577" t="str">
        <f>'Funding Import'!A2579</f>
        <v>RB052266: FELSTED PRIMARY SCHOOL</v>
      </c>
      <c r="E2577" t="str">
        <f>MID('Funding Import'!B2579,2,4)</f>
        <v>0006</v>
      </c>
      <c r="F2577" t="str">
        <f>MID('Funding Import'!B2579,8,50)</f>
        <v>EXCEPTIONAL COVID COST GRANT</v>
      </c>
      <c r="G2577" t="str">
        <f>'Funding Import'!I2579</f>
        <v>Spreadsheet B 399778 20982606 Movement from code '0006 to '0012 covid  emergency recode ES089 RM0128 Covid emergency recode</v>
      </c>
      <c r="H2577">
        <f>'Funding Import'!H2579</f>
        <v>-8760</v>
      </c>
      <c r="I2577" s="139"/>
    </row>
    <row r="2578" spans="1:9" ht="15" x14ac:dyDescent="0.2">
      <c r="A2578" s="191" t="str">
        <f t="shared" si="80"/>
        <v>2266</v>
      </c>
      <c r="B2578" s="191"/>
      <c r="C2578" s="191" t="str">
        <f t="shared" si="81"/>
        <v>22660012</v>
      </c>
      <c r="D2578" t="str">
        <f>'Funding Import'!A2580</f>
        <v>RB052266: FELSTED PRIMARY SCHOOL</v>
      </c>
      <c r="E2578" t="str">
        <f>MID('Funding Import'!B2580,2,4)</f>
        <v>0012</v>
      </c>
      <c r="F2578" t="str">
        <f>MID('Funding Import'!B2580,8,50)</f>
        <v>COVID CATCH UP</v>
      </c>
      <c r="G2578" t="str">
        <f>'Funding Import'!I2580</f>
        <v>Spreadsheet B 399778 20982606 Movement from code '0006 to '0012 covid  emergency recode ES089 RM0128 Covid emergency recode</v>
      </c>
      <c r="H2578">
        <f>'Funding Import'!H2580</f>
        <v>8760</v>
      </c>
      <c r="I2578" s="139"/>
    </row>
    <row r="2579" spans="1:9" ht="15" x14ac:dyDescent="0.2">
      <c r="A2579" s="191" t="str">
        <f t="shared" si="80"/>
        <v>2266</v>
      </c>
      <c r="B2579" s="191"/>
      <c r="C2579" s="191" t="str">
        <f t="shared" si="81"/>
        <v>22660012</v>
      </c>
      <c r="D2579" t="str">
        <f>'Funding Import'!A2581</f>
        <v>RB052266: FELSTED PRIMARY SCHOOL</v>
      </c>
      <c r="E2579" t="str">
        <f>MID('Funding Import'!B2581,2,4)</f>
        <v>0012</v>
      </c>
      <c r="F2579" t="str">
        <f>MID('Funding Import'!B2581,8,50)</f>
        <v>COVID CATCH UP</v>
      </c>
      <c r="G2579" t="str">
        <f>'Funding Import'!I2581</f>
        <v>DL 8645 0012recoveryc 0012RPG</v>
      </c>
      <c r="H2579">
        <f>'Funding Import'!H2581</f>
        <v>1160</v>
      </c>
      <c r="I2579" s="139"/>
    </row>
    <row r="2580" spans="1:9" ht="15" x14ac:dyDescent="0.2">
      <c r="A2580" s="191" t="str">
        <f t="shared" si="80"/>
        <v>2266</v>
      </c>
      <c r="B2580" s="191"/>
      <c r="C2580" s="191" t="str">
        <f t="shared" si="81"/>
        <v>22660012</v>
      </c>
      <c r="D2580" t="str">
        <f>'Funding Import'!A2582</f>
        <v>RB052266: FELSTED PRIMARY SCHOOL</v>
      </c>
      <c r="E2580" t="str">
        <f>MID('Funding Import'!B2582,2,4)</f>
        <v>0012</v>
      </c>
      <c r="F2580" t="str">
        <f>MID('Funding Import'!B2582,8,50)</f>
        <v>COVID CATCH UP</v>
      </c>
      <c r="G2580" t="str">
        <f>'Funding Import'!I2582</f>
        <v>DL 8656 0012schoolled 0012SLT</v>
      </c>
      <c r="H2580">
        <f>'Funding Import'!H2582</f>
        <v>1122.19</v>
      </c>
      <c r="I2580" s="139"/>
    </row>
    <row r="2581" spans="1:9" ht="15" x14ac:dyDescent="0.2">
      <c r="A2581" s="191" t="str">
        <f t="shared" si="80"/>
        <v>2266</v>
      </c>
      <c r="B2581" s="191"/>
      <c r="C2581" s="191" t="str">
        <f t="shared" si="81"/>
        <v>22660014</v>
      </c>
      <c r="D2581" t="str">
        <f>'Funding Import'!A2583</f>
        <v>RB052266: FELSTED PRIMARY SCHOOL</v>
      </c>
      <c r="E2581" t="str">
        <f>MID('Funding Import'!B2583,2,4)</f>
        <v>0014</v>
      </c>
      <c r="F2581" t="str">
        <f>MID('Funding Import'!B2583,8,50)</f>
        <v>PUPIL PREMIUM</v>
      </c>
      <c r="G2581" t="str">
        <f>'Funding Import'!I2583</f>
        <v>Spreadsheet B 400831 21077861 ES093 DP0593 SUMMER21PPG SUM21PPG ES093 DP0593 SUMMER21PPG SUM21PPG</v>
      </c>
      <c r="H2581">
        <f>'Funding Import'!H2583</f>
        <v>19283</v>
      </c>
      <c r="I2581" s="139"/>
    </row>
    <row r="2582" spans="1:9" ht="15" x14ac:dyDescent="0.2">
      <c r="A2582" s="191" t="str">
        <f t="shared" si="80"/>
        <v>2266</v>
      </c>
      <c r="B2582" s="191"/>
      <c r="C2582" s="191" t="str">
        <f t="shared" si="81"/>
        <v>22660014</v>
      </c>
      <c r="D2582" t="str">
        <f>'Funding Import'!A2584</f>
        <v>RB052266: FELSTED PRIMARY SCHOOL</v>
      </c>
      <c r="E2582" t="str">
        <f>MID('Funding Import'!B2584,2,4)</f>
        <v>0014</v>
      </c>
      <c r="F2582" t="str">
        <f>MID('Funding Import'!B2584,8,50)</f>
        <v>PUPIL PREMIUM</v>
      </c>
      <c r="G2582" t="str">
        <f>'Funding Import'!I2584</f>
        <v>DL 8701 0014 Pupil Premium Autumn Term 2021</v>
      </c>
      <c r="H2582">
        <f>'Funding Import'!H2584</f>
        <v>15427</v>
      </c>
      <c r="I2582" s="139"/>
    </row>
    <row r="2583" spans="1:9" ht="15" x14ac:dyDescent="0.2">
      <c r="A2583" s="191" t="str">
        <f t="shared" si="80"/>
        <v>2266</v>
      </c>
      <c r="B2583" s="191"/>
      <c r="C2583" s="191" t="str">
        <f t="shared" si="81"/>
        <v>22660018</v>
      </c>
      <c r="D2583" t="str">
        <f>'Funding Import'!A2585</f>
        <v>RB052266: FELSTED PRIMARY SCHOOL</v>
      </c>
      <c r="E2583" t="str">
        <f>MID('Funding Import'!B2585,2,4)</f>
        <v>0018</v>
      </c>
      <c r="F2583" t="str">
        <f>MID('Funding Import'!B2585,8,50)</f>
        <v>ADDITIONAL GRANT INCOME</v>
      </c>
      <c r="G2583" t="str">
        <f>'Funding Import'!I2585</f>
        <v>Spreadsheet B 393531 20728061 ES032 RM0087 PE GRANT APR 21 ES032 RM0087 PE GRANT APR 21</v>
      </c>
      <c r="H2583">
        <f>'Funding Import'!H2585</f>
        <v>7658</v>
      </c>
      <c r="I2583" s="139"/>
    </row>
    <row r="2584" spans="1:9" ht="15" x14ac:dyDescent="0.2">
      <c r="A2584" s="191" t="str">
        <f t="shared" si="80"/>
        <v>2266</v>
      </c>
      <c r="B2584" s="191"/>
      <c r="C2584" s="191" t="str">
        <f t="shared" si="81"/>
        <v>22660018</v>
      </c>
      <c r="D2584" t="str">
        <f>'Funding Import'!A2586</f>
        <v>RB052266: FELSTED PRIMARY SCHOOL</v>
      </c>
      <c r="E2584" t="str">
        <f>MID('Funding Import'!B2586,2,4)</f>
        <v>0018</v>
      </c>
      <c r="F2584" t="str">
        <f>MID('Funding Import'!B2586,8,50)</f>
        <v>ADDITIONAL GRANT INCOME</v>
      </c>
      <c r="G2584" t="str">
        <f>'Funding Import'!I2586</f>
        <v>Spreadsheet B 399769 20981730 UIFSM JULY21 UIFSM 21 ES085 RM0124 UIFSM JULY21 UIFSM 21</v>
      </c>
      <c r="H2584">
        <f>'Funding Import'!H2586</f>
        <v>32234</v>
      </c>
      <c r="I2584" s="139"/>
    </row>
    <row r="2585" spans="1:9" ht="15" x14ac:dyDescent="0.2">
      <c r="A2585" s="191" t="str">
        <f t="shared" si="80"/>
        <v>2266</v>
      </c>
      <c r="B2585" s="191"/>
      <c r="C2585" s="191" t="str">
        <f t="shared" si="81"/>
        <v>22660018</v>
      </c>
      <c r="D2585" t="str">
        <f>'Funding Import'!A2587</f>
        <v>RB052266: FELSTED PRIMARY SCHOOL</v>
      </c>
      <c r="E2585" t="str">
        <f>MID('Funding Import'!B2587,2,4)</f>
        <v>0018</v>
      </c>
      <c r="F2585" t="str">
        <f>MID('Funding Import'!B2587,8,50)</f>
        <v>ADDITIONAL GRANT INCOME</v>
      </c>
      <c r="G2585" t="str">
        <f>'Funding Import'!I2587</f>
        <v>DL 8673 PE GRANT OCT21 0018PE</v>
      </c>
      <c r="H2585">
        <f>'Funding Import'!H2587</f>
        <v>10669</v>
      </c>
      <c r="I2585" s="139"/>
    </row>
    <row r="2586" spans="1:9" ht="15" x14ac:dyDescent="0.2">
      <c r="A2586" s="191" t="str">
        <f t="shared" si="80"/>
        <v>2266</v>
      </c>
      <c r="B2586" s="191"/>
      <c r="C2586" s="191" t="str">
        <f t="shared" si="81"/>
        <v>22660026</v>
      </c>
      <c r="D2586" t="str">
        <f>'Funding Import'!A2588</f>
        <v>RB052266: FELSTED PRIMARY SCHOOL</v>
      </c>
      <c r="E2586" t="str">
        <f>MID('Funding Import'!B2588,2,4)</f>
        <v>0026</v>
      </c>
      <c r="F2586" t="str">
        <f>MID('Funding Import'!B2588,8,50)</f>
        <v>NOTIONAL SEN FUNDING</v>
      </c>
      <c r="G2586" t="str">
        <f>'Funding Import'!I2588</f>
        <v>Spreadsheet B 391732 20639856 ES012 MK0514 10026 NOTIONAL SEN ES012 MK0514 10026 NOTIONAL SEN</v>
      </c>
      <c r="H2586">
        <f>'Funding Import'!H2588</f>
        <v>89259</v>
      </c>
      <c r="I2586" s="139"/>
    </row>
    <row r="2587" spans="1:9" ht="15" x14ac:dyDescent="0.2">
      <c r="A2587" s="191" t="str">
        <f t="shared" si="80"/>
        <v>2282</v>
      </c>
      <c r="B2587" s="191"/>
      <c r="C2587" s="191" t="str">
        <f t="shared" si="81"/>
        <v>22820001</v>
      </c>
      <c r="D2587" t="str">
        <f>'Funding Import'!A2589</f>
        <v>RB052282: FINGRINGHOE COE(VA)PRIMARY SCH</v>
      </c>
      <c r="E2587" t="str">
        <f>MID('Funding Import'!B2589,2,4)</f>
        <v>0001</v>
      </c>
      <c r="F2587" t="str">
        <f>MID('Funding Import'!B2589,8,50)</f>
        <v>FORMULA FUNDED (EXCL RATES)</v>
      </c>
      <c r="G2587" t="str">
        <f>'Funding Import'!I2589</f>
        <v>Spreadsheet B 391145 20630885 ES006 MK0508 10001 FORMULA FUNDED ES006 MK0508 10001 FORMULA FUNDED</v>
      </c>
      <c r="H2587">
        <f>'Funding Import'!H2589</f>
        <v>453028</v>
      </c>
      <c r="I2587" s="139"/>
    </row>
    <row r="2588" spans="1:9" ht="15" x14ac:dyDescent="0.2">
      <c r="A2588" s="191" t="str">
        <f t="shared" si="80"/>
        <v>2282</v>
      </c>
      <c r="B2588" s="191"/>
      <c r="C2588" s="191" t="str">
        <f t="shared" si="81"/>
        <v>22820002</v>
      </c>
      <c r="D2588" t="str">
        <f>'Funding Import'!A2590</f>
        <v>RB052282: FINGRINGHOE COE(VA)PRIMARY SCH</v>
      </c>
      <c r="E2588" t="str">
        <f>MID('Funding Import'!B2590,2,4)</f>
        <v>0002</v>
      </c>
      <c r="F2588" t="str">
        <f>MID('Funding Import'!B2590,8,50)</f>
        <v>RATES</v>
      </c>
      <c r="G2588" t="str">
        <f>'Funding Import'!I2590</f>
        <v>Spreadsheet B 391137 20630756 ES007 MK0509 10002 RATES ES007 MK0509 10002 RATES</v>
      </c>
      <c r="H2588">
        <f>'Funding Import'!H2590</f>
        <v>1030</v>
      </c>
      <c r="I2588" s="139"/>
    </row>
    <row r="2589" spans="1:9" ht="15" x14ac:dyDescent="0.2">
      <c r="A2589" s="191" t="str">
        <f t="shared" si="80"/>
        <v>2282</v>
      </c>
      <c r="B2589" s="191"/>
      <c r="C2589" s="191" t="str">
        <f t="shared" si="81"/>
        <v>22820003</v>
      </c>
      <c r="D2589" t="str">
        <f>'Funding Import'!A2591</f>
        <v>RB052282: FINGRINGHOE COE(VA)PRIMARY SCH</v>
      </c>
      <c r="E2589" t="str">
        <f>MID('Funding Import'!B2591,2,4)</f>
        <v>0003</v>
      </c>
      <c r="F2589" t="str">
        <f>MID('Funding Import'!B2591,8,50)</f>
        <v>BROUGHT FORWARD</v>
      </c>
      <c r="G2589" t="str">
        <f>'Funding Import'!I2591</f>
        <v>Spreadsheet B 394797 20778211 ES055 MK0568 10003 OPENING BALANCES ES055 MK0568 10003 OPENING BALANCES</v>
      </c>
      <c r="H2589">
        <f>'Funding Import'!H2591</f>
        <v>99452.03</v>
      </c>
      <c r="I2589" s="139"/>
    </row>
    <row r="2590" spans="1:9" ht="15" x14ac:dyDescent="0.2">
      <c r="A2590" s="191" t="str">
        <f t="shared" si="80"/>
        <v>2282</v>
      </c>
      <c r="B2590" s="191"/>
      <c r="C2590" s="191" t="str">
        <f t="shared" si="81"/>
        <v>22820006</v>
      </c>
      <c r="D2590" t="str">
        <f>'Funding Import'!A2592</f>
        <v>RB052282: FINGRINGHOE COE(VA)PRIMARY SCH</v>
      </c>
      <c r="E2590" t="str">
        <f>MID('Funding Import'!B2592,2,4)</f>
        <v>0006</v>
      </c>
      <c r="F2590" t="str">
        <f>MID('Funding Import'!B2592,8,50)</f>
        <v>EXCEPTIONAL COVID COST GRANT</v>
      </c>
      <c r="G2590" t="str">
        <f>'Funding Import'!I2592</f>
        <v>Spreadsheet B 398804 20920024 ES065 DP0556 COVIDEMERGENCY COVIDEM ES065 DP0556 COVIDEMERGENCY COVIDEM</v>
      </c>
      <c r="H2590">
        <f>'Funding Import'!H2592</f>
        <v>3200</v>
      </c>
      <c r="I2590" s="139"/>
    </row>
    <row r="2591" spans="1:9" ht="15" x14ac:dyDescent="0.2">
      <c r="A2591" s="191" t="str">
        <f t="shared" si="80"/>
        <v>2282</v>
      </c>
      <c r="B2591" s="191"/>
      <c r="C2591" s="191" t="str">
        <f t="shared" si="81"/>
        <v>22820006</v>
      </c>
      <c r="D2591" t="str">
        <f>'Funding Import'!A2593</f>
        <v>RB052282: FINGRINGHOE COE(VA)PRIMARY SCH</v>
      </c>
      <c r="E2591" t="str">
        <f>MID('Funding Import'!B2593,2,4)</f>
        <v>0006</v>
      </c>
      <c r="F2591" t="str">
        <f>MID('Funding Import'!B2593,8,50)</f>
        <v>EXCEPTIONAL COVID COST GRANT</v>
      </c>
      <c r="G2591" t="str">
        <f>'Funding Import'!I2593</f>
        <v>Spreadsheet B 398807 20920177 ES067 DP0558 FSMADDCOSTSCOVID FSMCOVID ES067 DP0558 FSMADDCOSTSCOVID FSMCOVID</v>
      </c>
      <c r="H2591">
        <f>'Funding Import'!H2593</f>
        <v>231</v>
      </c>
      <c r="I2591" s="139"/>
    </row>
    <row r="2592" spans="1:9" ht="15" x14ac:dyDescent="0.2">
      <c r="A2592" s="191" t="str">
        <f t="shared" si="80"/>
        <v>2282</v>
      </c>
      <c r="B2592" s="191"/>
      <c r="C2592" s="191" t="str">
        <f t="shared" si="81"/>
        <v>22820006</v>
      </c>
      <c r="D2592" t="str">
        <f>'Funding Import'!A2594</f>
        <v>RB052282: FINGRINGHOE COE(VA)PRIMARY SCH</v>
      </c>
      <c r="E2592" t="str">
        <f>MID('Funding Import'!B2594,2,4)</f>
        <v>0006</v>
      </c>
      <c r="F2592" t="str">
        <f>MID('Funding Import'!B2594,8,50)</f>
        <v>EXCEPTIONAL COVID COST GRANT</v>
      </c>
      <c r="G2592" t="str">
        <f>'Funding Import'!I2594</f>
        <v>Spreadsheet B 399778 20982606 Movement from code '0006 to '0012 covid  emergency recode ES089 RM0128 Covid emergency recode</v>
      </c>
      <c r="H2592">
        <f>'Funding Import'!H2594</f>
        <v>-3200</v>
      </c>
      <c r="I2592" s="139"/>
    </row>
    <row r="2593" spans="1:9" ht="15" x14ac:dyDescent="0.2">
      <c r="A2593" s="191" t="str">
        <f t="shared" si="80"/>
        <v>2282</v>
      </c>
      <c r="B2593" s="191"/>
      <c r="C2593" s="191" t="str">
        <f t="shared" si="81"/>
        <v>22820007</v>
      </c>
      <c r="D2593" t="str">
        <f>'Funding Import'!A2595</f>
        <v>RB052282: FINGRINGHOE COE(VA)PRIMARY SCH</v>
      </c>
      <c r="E2593" t="str">
        <f>MID('Funding Import'!B2595,2,4)</f>
        <v>0007</v>
      </c>
      <c r="F2593" t="str">
        <f>MID('Funding Import'!B2595,8,50)</f>
        <v>PUPIL INCREASE/FORMULA ERR</v>
      </c>
      <c r="G2593" t="str">
        <f>'Funding Import'!I2595</f>
        <v>DL 8706 2021-22 KS1 Class Size Funding</v>
      </c>
      <c r="H2593">
        <f>'Funding Import'!H2595</f>
        <v>10474</v>
      </c>
      <c r="I2593" s="139"/>
    </row>
    <row r="2594" spans="1:9" ht="15" x14ac:dyDescent="0.2">
      <c r="A2594" s="191" t="str">
        <f t="shared" si="80"/>
        <v>2282</v>
      </c>
      <c r="B2594" s="191"/>
      <c r="C2594" s="191" t="str">
        <f t="shared" si="81"/>
        <v>22820012</v>
      </c>
      <c r="D2594" t="str">
        <f>'Funding Import'!A2596</f>
        <v>RB052282: FINGRINGHOE COE(VA)PRIMARY SCH</v>
      </c>
      <c r="E2594" t="str">
        <f>MID('Funding Import'!B2596,2,4)</f>
        <v>0012</v>
      </c>
      <c r="F2594" t="str">
        <f>MID('Funding Import'!B2596,8,50)</f>
        <v>COVID CATCH UP</v>
      </c>
      <c r="G2594" t="str">
        <f>'Funding Import'!I2596</f>
        <v>Spreadsheet B 399778 20982606 Movement from code '0006 to '0012 covid  emergency recode ES089 RM0128 Covid emergency recode</v>
      </c>
      <c r="H2594">
        <f>'Funding Import'!H2596</f>
        <v>3200</v>
      </c>
      <c r="I2594" s="139"/>
    </row>
    <row r="2595" spans="1:9" ht="15" x14ac:dyDescent="0.2">
      <c r="A2595" s="191" t="str">
        <f t="shared" si="80"/>
        <v>2282</v>
      </c>
      <c r="B2595" s="191"/>
      <c r="C2595" s="191" t="str">
        <f t="shared" si="81"/>
        <v>22820012</v>
      </c>
      <c r="D2595" t="str">
        <f>'Funding Import'!A2597</f>
        <v>RB052282: FINGRINGHOE COE(VA)PRIMARY SCH</v>
      </c>
      <c r="E2595" t="str">
        <f>MID('Funding Import'!B2597,2,4)</f>
        <v>0012</v>
      </c>
      <c r="F2595" t="str">
        <f>MID('Funding Import'!B2597,8,50)</f>
        <v>COVID CATCH UP</v>
      </c>
      <c r="G2595" t="str">
        <f>'Funding Import'!I2597</f>
        <v>DL 8645 0012recoveryc 0012RPG</v>
      </c>
      <c r="H2595">
        <f>'Funding Import'!H2597</f>
        <v>616.25</v>
      </c>
      <c r="I2595" s="139"/>
    </row>
    <row r="2596" spans="1:9" ht="15" x14ac:dyDescent="0.2">
      <c r="A2596" s="191" t="str">
        <f t="shared" si="80"/>
        <v>2282</v>
      </c>
      <c r="B2596" s="191"/>
      <c r="C2596" s="191" t="str">
        <f t="shared" si="81"/>
        <v>22820012</v>
      </c>
      <c r="D2596" t="str">
        <f>'Funding Import'!A2598</f>
        <v>RB052282: FINGRINGHOE COE(VA)PRIMARY SCH</v>
      </c>
      <c r="E2596" t="str">
        <f>MID('Funding Import'!B2598,2,4)</f>
        <v>0012</v>
      </c>
      <c r="F2596" t="str">
        <f>MID('Funding Import'!B2598,8,50)</f>
        <v>COVID CATCH UP</v>
      </c>
      <c r="G2596" t="str">
        <f>'Funding Import'!I2598</f>
        <v>DL 8656 0012schoolled 0012SLT</v>
      </c>
      <c r="H2596">
        <f>'Funding Import'!H2598</f>
        <v>590.63</v>
      </c>
      <c r="I2596" s="139"/>
    </row>
    <row r="2597" spans="1:9" ht="15" x14ac:dyDescent="0.2">
      <c r="A2597" s="191" t="str">
        <f t="shared" si="80"/>
        <v>2282</v>
      </c>
      <c r="B2597" s="191"/>
      <c r="C2597" s="191" t="str">
        <f t="shared" si="81"/>
        <v>22820014</v>
      </c>
      <c r="D2597" t="str">
        <f>'Funding Import'!A2599</f>
        <v>RB052282: FINGRINGHOE COE(VA)PRIMARY SCH</v>
      </c>
      <c r="E2597" t="str">
        <f>MID('Funding Import'!B2599,2,4)</f>
        <v>0014</v>
      </c>
      <c r="F2597" t="str">
        <f>MID('Funding Import'!B2599,8,50)</f>
        <v>PUPIL PREMIUM</v>
      </c>
      <c r="G2597" t="str">
        <f>'Funding Import'!I2599</f>
        <v>Spreadsheet B 400831 21077861 ES093 DP0593 SUMMER21PPG SUM21PPG ES093 DP0593 SUMMER21PPG SUM21PPG</v>
      </c>
      <c r="H2597">
        <f>'Funding Import'!H2599</f>
        <v>9656</v>
      </c>
      <c r="I2597" s="139"/>
    </row>
    <row r="2598" spans="1:9" ht="15" x14ac:dyDescent="0.2">
      <c r="A2598" s="191" t="str">
        <f t="shared" si="80"/>
        <v>2282</v>
      </c>
      <c r="B2598" s="191"/>
      <c r="C2598" s="191" t="str">
        <f t="shared" si="81"/>
        <v>22820014</v>
      </c>
      <c r="D2598" t="str">
        <f>'Funding Import'!A2600</f>
        <v>RB052282: FINGRINGHOE COE(VA)PRIMARY SCH</v>
      </c>
      <c r="E2598" t="str">
        <f>MID('Funding Import'!B2600,2,4)</f>
        <v>0014</v>
      </c>
      <c r="F2598" t="str">
        <f>MID('Funding Import'!B2600,8,50)</f>
        <v>PUPIL PREMIUM</v>
      </c>
      <c r="G2598" t="str">
        <f>'Funding Import'!I2600</f>
        <v>DL 8701 0014 Pupil Premium Autumn Term 2021</v>
      </c>
      <c r="H2598">
        <f>'Funding Import'!H2600</f>
        <v>7725</v>
      </c>
      <c r="I2598" s="139"/>
    </row>
    <row r="2599" spans="1:9" ht="15" x14ac:dyDescent="0.2">
      <c r="A2599" s="191" t="str">
        <f t="shared" si="80"/>
        <v>2282</v>
      </c>
      <c r="B2599" s="191"/>
      <c r="C2599" s="191" t="str">
        <f t="shared" si="81"/>
        <v>22820018</v>
      </c>
      <c r="D2599" t="str">
        <f>'Funding Import'!A2601</f>
        <v>RB052282: FINGRINGHOE COE(VA)PRIMARY SCH</v>
      </c>
      <c r="E2599" t="str">
        <f>MID('Funding Import'!B2601,2,4)</f>
        <v>0018</v>
      </c>
      <c r="F2599" t="str">
        <f>MID('Funding Import'!B2601,8,50)</f>
        <v>ADDITIONAL GRANT INCOME</v>
      </c>
      <c r="G2599" t="str">
        <f>'Funding Import'!I2601</f>
        <v>Spreadsheet B 393531 20728061 ES032 RM0087 PE GRANT APR 21 ES032 RM0087 PE GRANT APR 21</v>
      </c>
      <c r="H2599">
        <f>'Funding Import'!H2601</f>
        <v>7017</v>
      </c>
      <c r="I2599" s="139"/>
    </row>
    <row r="2600" spans="1:9" ht="15" x14ac:dyDescent="0.2">
      <c r="A2600" s="191" t="str">
        <f t="shared" si="80"/>
        <v>2282</v>
      </c>
      <c r="B2600" s="191"/>
      <c r="C2600" s="191" t="str">
        <f t="shared" si="81"/>
        <v>22820018</v>
      </c>
      <c r="D2600" t="str">
        <f>'Funding Import'!A2602</f>
        <v>RB052282: FINGRINGHOE COE(VA)PRIMARY SCH</v>
      </c>
      <c r="E2600" t="str">
        <f>MID('Funding Import'!B2602,2,4)</f>
        <v>0018</v>
      </c>
      <c r="F2600" t="str">
        <f>MID('Funding Import'!B2602,8,50)</f>
        <v>ADDITIONAL GRANT INCOME</v>
      </c>
      <c r="G2600" t="str">
        <f>'Funding Import'!I2602</f>
        <v>Spreadsheet B 399769 20981730 UIFSM JULY21 UIFSM 21 ES085 RM0124 UIFSM JULY21 UIFSM 21</v>
      </c>
      <c r="H2600">
        <f>'Funding Import'!H2602</f>
        <v>13302</v>
      </c>
      <c r="I2600" s="139"/>
    </row>
    <row r="2601" spans="1:9" ht="15" x14ac:dyDescent="0.2">
      <c r="A2601" s="191" t="str">
        <f t="shared" si="80"/>
        <v>2282</v>
      </c>
      <c r="B2601" s="191"/>
      <c r="C2601" s="191" t="str">
        <f t="shared" si="81"/>
        <v>22820018</v>
      </c>
      <c r="D2601" t="str">
        <f>'Funding Import'!A2603</f>
        <v>RB052282: FINGRINGHOE COE(VA)PRIMARY SCH</v>
      </c>
      <c r="E2601" t="str">
        <f>MID('Funding Import'!B2603,2,4)</f>
        <v>0018</v>
      </c>
      <c r="F2601" t="str">
        <f>MID('Funding Import'!B2603,8,50)</f>
        <v>ADDITIONAL GRANT INCOME</v>
      </c>
      <c r="G2601" t="str">
        <f>'Funding Import'!I2603</f>
        <v>DL 8673 PE GRANT OCT21 0018PE</v>
      </c>
      <c r="H2601">
        <f>'Funding Import'!H2603</f>
        <v>9823</v>
      </c>
      <c r="I2601" s="139"/>
    </row>
    <row r="2602" spans="1:9" ht="15" x14ac:dyDescent="0.2">
      <c r="A2602" s="191" t="str">
        <f t="shared" si="80"/>
        <v>2282</v>
      </c>
      <c r="B2602" s="191"/>
      <c r="C2602" s="191" t="str">
        <f t="shared" si="81"/>
        <v>22820026</v>
      </c>
      <c r="D2602" t="str">
        <f>'Funding Import'!A2604</f>
        <v>RB052282: FINGRINGHOE COE(VA)PRIMARY SCH</v>
      </c>
      <c r="E2602" t="str">
        <f>MID('Funding Import'!B2604,2,4)</f>
        <v>0026</v>
      </c>
      <c r="F2602" t="str">
        <f>MID('Funding Import'!B2604,8,50)</f>
        <v>NOTIONAL SEN FUNDING</v>
      </c>
      <c r="G2602" t="str">
        <f>'Funding Import'!I2604</f>
        <v>Spreadsheet B 391732 20639856 ES012 MK0514 10026 NOTIONAL SEN ES012 MK0514 10026 NOTIONAL SEN</v>
      </c>
      <c r="H2602">
        <f>'Funding Import'!H2604</f>
        <v>51920</v>
      </c>
      <c r="I2602" s="139"/>
    </row>
    <row r="2603" spans="1:9" ht="15" x14ac:dyDescent="0.2">
      <c r="A2603" s="191" t="str">
        <f t="shared" si="80"/>
        <v>2290</v>
      </c>
      <c r="B2603" s="191"/>
      <c r="C2603" s="191" t="str">
        <f t="shared" si="81"/>
        <v>22900003</v>
      </c>
      <c r="D2603" t="str">
        <f>'Funding Import'!A2605</f>
        <v>RB052290: FORD END COE PRIMARY SCHOOL</v>
      </c>
      <c r="E2603" t="str">
        <f>MID('Funding Import'!B2605,2,4)</f>
        <v>0003</v>
      </c>
      <c r="F2603" t="str">
        <f>MID('Funding Import'!B2605,8,50)</f>
        <v>BROUGHT FORWARD</v>
      </c>
      <c r="G2603" t="str">
        <f>'Funding Import'!I2605</f>
        <v>Spreadsheet B 394797 20778211 ES055 MK0568 10003 OPENING BALANCES ES055 MK0568 10003 OPENING BALANCES</v>
      </c>
      <c r="H2603">
        <f>'Funding Import'!H2605</f>
        <v>140844.45000000001</v>
      </c>
      <c r="I2603" s="139"/>
    </row>
    <row r="2604" spans="1:9" ht="15" x14ac:dyDescent="0.2">
      <c r="A2604" s="191" t="str">
        <f t="shared" si="80"/>
        <v>2298</v>
      </c>
      <c r="B2604" s="191"/>
      <c r="C2604" s="191" t="str">
        <f t="shared" si="81"/>
        <v>22980001</v>
      </c>
      <c r="D2604" t="str">
        <f>'Funding Import'!A2606</f>
        <v>RB052298: FORDHAM ALL SAINTS COE VC PRIM</v>
      </c>
      <c r="E2604" t="str">
        <f>MID('Funding Import'!B2606,2,4)</f>
        <v>0001</v>
      </c>
      <c r="F2604" t="str">
        <f>MID('Funding Import'!B2606,8,50)</f>
        <v>FORMULA FUNDED (EXCL RATES)</v>
      </c>
      <c r="G2604" t="str">
        <f>'Funding Import'!I2606</f>
        <v>Spreadsheet B 391145 20630885 ES006 MK0508 10001 FORMULA FUNDED ES006 MK0508 10001 FORMULA FUNDED</v>
      </c>
      <c r="H2604">
        <f>'Funding Import'!H2606</f>
        <v>553963</v>
      </c>
      <c r="I2604" s="139"/>
    </row>
    <row r="2605" spans="1:9" ht="15" x14ac:dyDescent="0.2">
      <c r="A2605" s="191" t="str">
        <f t="shared" si="80"/>
        <v>2298</v>
      </c>
      <c r="B2605" s="191"/>
      <c r="C2605" s="191" t="str">
        <f t="shared" si="81"/>
        <v>22980002</v>
      </c>
      <c r="D2605" t="str">
        <f>'Funding Import'!A2607</f>
        <v>RB052298: FORDHAM ALL SAINTS COE VC PRIM</v>
      </c>
      <c r="E2605" t="str">
        <f>MID('Funding Import'!B2607,2,4)</f>
        <v>0002</v>
      </c>
      <c r="F2605" t="str">
        <f>MID('Funding Import'!B2607,8,50)</f>
        <v>RATES</v>
      </c>
      <c r="G2605" t="str">
        <f>'Funding Import'!I2607</f>
        <v>Spreadsheet B 391137 20630756 ES007 MK0509 10002 RATES ES007 MK0509 10002 RATES</v>
      </c>
      <c r="H2605">
        <f>'Funding Import'!H2607</f>
        <v>16213</v>
      </c>
      <c r="I2605" s="139"/>
    </row>
    <row r="2606" spans="1:9" ht="15" x14ac:dyDescent="0.2">
      <c r="A2606" s="191" t="str">
        <f t="shared" si="80"/>
        <v>2298</v>
      </c>
      <c r="B2606" s="191"/>
      <c r="C2606" s="191" t="str">
        <f t="shared" si="81"/>
        <v>22980003</v>
      </c>
      <c r="D2606" t="str">
        <f>'Funding Import'!A2608</f>
        <v>RB052298: FORDHAM ALL SAINTS COE VC PRIM</v>
      </c>
      <c r="E2606" t="str">
        <f>MID('Funding Import'!B2608,2,4)</f>
        <v>0003</v>
      </c>
      <c r="F2606" t="str">
        <f>MID('Funding Import'!B2608,8,50)</f>
        <v>BROUGHT FORWARD</v>
      </c>
      <c r="G2606" t="str">
        <f>'Funding Import'!I2608</f>
        <v>Spreadsheet B 394797 20778211 ES055 MK0568 10003 OPENING BALANCES ES055 MK0568 10003 OPENING BALANCES</v>
      </c>
      <c r="H2606">
        <f>'Funding Import'!H2608</f>
        <v>23334.99</v>
      </c>
      <c r="I2606" s="139"/>
    </row>
    <row r="2607" spans="1:9" ht="15" x14ac:dyDescent="0.2">
      <c r="A2607" s="191" t="str">
        <f t="shared" si="80"/>
        <v>2298</v>
      </c>
      <c r="B2607" s="191"/>
      <c r="C2607" s="191" t="str">
        <f t="shared" si="81"/>
        <v>22980004</v>
      </c>
      <c r="D2607" t="str">
        <f>'Funding Import'!A2609</f>
        <v>RB052298: FORDHAM ALL SAINTS COE VC PRIM</v>
      </c>
      <c r="E2607" t="str">
        <f>MID('Funding Import'!B2609,2,4)</f>
        <v>0004</v>
      </c>
      <c r="F2607" t="str">
        <f>MID('Funding Import'!B2609,8,50)</f>
        <v>STATEMENTED SEN</v>
      </c>
      <c r="G2607" t="str">
        <f>'Funding Import'!I2609</f>
        <v>Spreadsheet B 391144 20630818 ES009 MK0511 10004 EHCP ES009 MK0511 10004 EHCP</v>
      </c>
      <c r="H2607">
        <f>'Funding Import'!H2609</f>
        <v>10638</v>
      </c>
      <c r="I2607" s="139"/>
    </row>
    <row r="2608" spans="1:9" ht="15" x14ac:dyDescent="0.2">
      <c r="A2608" s="191" t="str">
        <f t="shared" si="80"/>
        <v>2298</v>
      </c>
      <c r="B2608" s="191"/>
      <c r="C2608" s="191" t="str">
        <f t="shared" si="81"/>
        <v>22980004</v>
      </c>
      <c r="D2608" t="str">
        <f>'Funding Import'!A2610</f>
        <v>RB052298: FORDHAM ALL SAINTS COE VC PRIM</v>
      </c>
      <c r="E2608" t="str">
        <f>MID('Funding Import'!B2610,2,4)</f>
        <v>0004</v>
      </c>
      <c r="F2608" t="str">
        <f>MID('Funding Import'!B2610,8,50)</f>
        <v>STATEMENTED SEN</v>
      </c>
      <c r="G2608" t="str">
        <f>'Funding Import'!I2610</f>
        <v>DL 8688 SEN TOP-UP AUT1 AUT-21</v>
      </c>
      <c r="H2608">
        <f>'Funding Import'!H2610</f>
        <v>5534</v>
      </c>
      <c r="I2608" s="139"/>
    </row>
    <row r="2609" spans="1:9" ht="15" x14ac:dyDescent="0.2">
      <c r="A2609" s="191" t="str">
        <f t="shared" si="80"/>
        <v>2298</v>
      </c>
      <c r="B2609" s="191"/>
      <c r="C2609" s="191" t="str">
        <f t="shared" si="81"/>
        <v>22980006</v>
      </c>
      <c r="D2609" t="str">
        <f>'Funding Import'!A2611</f>
        <v>RB052298: FORDHAM ALL SAINTS COE VC PRIM</v>
      </c>
      <c r="E2609" t="str">
        <f>MID('Funding Import'!B2611,2,4)</f>
        <v>0006</v>
      </c>
      <c r="F2609" t="str">
        <f>MID('Funding Import'!B2611,8,50)</f>
        <v>EXCEPTIONAL COVID COST GRANT</v>
      </c>
      <c r="G2609" t="str">
        <f>'Funding Import'!I2611</f>
        <v>Spreadsheet B 398804 20920024 ES065 DP0556 COVIDEMERGENCY COVIDEM ES065 DP0556 COVIDEMERGENCY COVIDEM</v>
      </c>
      <c r="H2609">
        <f>'Funding Import'!H2611</f>
        <v>4400</v>
      </c>
      <c r="I2609" s="139"/>
    </row>
    <row r="2610" spans="1:9" ht="15" x14ac:dyDescent="0.2">
      <c r="A2610" s="191" t="str">
        <f t="shared" si="80"/>
        <v>2298</v>
      </c>
      <c r="B2610" s="191"/>
      <c r="C2610" s="191" t="str">
        <f t="shared" si="81"/>
        <v>22980006</v>
      </c>
      <c r="D2610" t="str">
        <f>'Funding Import'!A2612</f>
        <v>RB052298: FORDHAM ALL SAINTS COE VC PRIM</v>
      </c>
      <c r="E2610" t="str">
        <f>MID('Funding Import'!B2612,2,4)</f>
        <v>0006</v>
      </c>
      <c r="F2610" t="str">
        <f>MID('Funding Import'!B2612,8,50)</f>
        <v>EXCEPTIONAL COVID COST GRANT</v>
      </c>
      <c r="G2610" t="str">
        <f>'Funding Import'!I2612</f>
        <v>Spreadsheet B 399778 20982606 Movement from code '0006 to '0012 covid  emergency recode ES089 RM0128 Covid emergency recode</v>
      </c>
      <c r="H2610">
        <f>'Funding Import'!H2612</f>
        <v>-4400</v>
      </c>
      <c r="I2610" s="139"/>
    </row>
    <row r="2611" spans="1:9" ht="15" x14ac:dyDescent="0.2">
      <c r="A2611" s="191" t="str">
        <f t="shared" si="80"/>
        <v>2298</v>
      </c>
      <c r="B2611" s="191"/>
      <c r="C2611" s="191" t="str">
        <f t="shared" si="81"/>
        <v>22980012</v>
      </c>
      <c r="D2611" t="str">
        <f>'Funding Import'!A2613</f>
        <v>RB052298: FORDHAM ALL SAINTS COE VC PRIM</v>
      </c>
      <c r="E2611" t="str">
        <f>MID('Funding Import'!B2613,2,4)</f>
        <v>0012</v>
      </c>
      <c r="F2611" t="str">
        <f>MID('Funding Import'!B2613,8,50)</f>
        <v>COVID CATCH UP</v>
      </c>
      <c r="G2611" t="str">
        <f>'Funding Import'!I2613</f>
        <v>Spreadsheet B 399778 20982606 Movement from code '0006 to '0012 covid  emergency recode ES089 RM0128 Covid emergency recode</v>
      </c>
      <c r="H2611">
        <f>'Funding Import'!H2613</f>
        <v>4400</v>
      </c>
      <c r="I2611" s="139"/>
    </row>
    <row r="2612" spans="1:9" ht="15" x14ac:dyDescent="0.2">
      <c r="A2612" s="191" t="str">
        <f t="shared" si="80"/>
        <v>2298</v>
      </c>
      <c r="B2612" s="191"/>
      <c r="C2612" s="191" t="str">
        <f t="shared" si="81"/>
        <v>22980012</v>
      </c>
      <c r="D2612" t="str">
        <f>'Funding Import'!A2614</f>
        <v>RB052298: FORDHAM ALL SAINTS COE VC PRIM</v>
      </c>
      <c r="E2612" t="str">
        <f>MID('Funding Import'!B2614,2,4)</f>
        <v>0012</v>
      </c>
      <c r="F2612" t="str">
        <f>MID('Funding Import'!B2614,8,50)</f>
        <v>COVID CATCH UP</v>
      </c>
      <c r="G2612" t="str">
        <f>'Funding Import'!I2614</f>
        <v>DL 8645 0012recoveryc 0012RPG</v>
      </c>
      <c r="H2612">
        <f>'Funding Import'!H2614</f>
        <v>500</v>
      </c>
      <c r="I2612" s="139"/>
    </row>
    <row r="2613" spans="1:9" ht="15" x14ac:dyDescent="0.2">
      <c r="A2613" s="191" t="str">
        <f t="shared" si="80"/>
        <v>2298</v>
      </c>
      <c r="B2613" s="191"/>
      <c r="C2613" s="191" t="str">
        <f t="shared" si="81"/>
        <v>22980012</v>
      </c>
      <c r="D2613" t="str">
        <f>'Funding Import'!A2615</f>
        <v>RB052298: FORDHAM ALL SAINTS COE VC PRIM</v>
      </c>
      <c r="E2613" t="str">
        <f>MID('Funding Import'!B2615,2,4)</f>
        <v>0012</v>
      </c>
      <c r="F2613" t="str">
        <f>MID('Funding Import'!B2615,8,50)</f>
        <v>COVID CATCH UP</v>
      </c>
      <c r="G2613" t="str">
        <f>'Funding Import'!I2615</f>
        <v>DL 8656 0012schoolled 0012SLT</v>
      </c>
      <c r="H2613">
        <f>'Funding Import'!H2615</f>
        <v>118.13</v>
      </c>
      <c r="I2613" s="139"/>
    </row>
    <row r="2614" spans="1:9" ht="15" x14ac:dyDescent="0.2">
      <c r="A2614" s="191" t="str">
        <f t="shared" si="80"/>
        <v>2298</v>
      </c>
      <c r="B2614" s="191"/>
      <c r="C2614" s="191" t="str">
        <f t="shared" si="81"/>
        <v>22980014</v>
      </c>
      <c r="D2614" t="str">
        <f>'Funding Import'!A2616</f>
        <v>RB052298: FORDHAM ALL SAINTS COE VC PRIM</v>
      </c>
      <c r="E2614" t="str">
        <f>MID('Funding Import'!B2616,2,4)</f>
        <v>0014</v>
      </c>
      <c r="F2614" t="str">
        <f>MID('Funding Import'!B2616,8,50)</f>
        <v>PUPIL PREMIUM</v>
      </c>
      <c r="G2614" t="str">
        <f>'Funding Import'!I2616</f>
        <v>Spreadsheet B 400831 21077861 ES093 DP0593 SUMMER21PPG SUM21PPG ES093 DP0593 SUMMER21PPG SUM21PPG</v>
      </c>
      <c r="H2614">
        <f>'Funding Import'!H2616</f>
        <v>3492</v>
      </c>
      <c r="I2614" s="139"/>
    </row>
    <row r="2615" spans="1:9" ht="15" x14ac:dyDescent="0.2">
      <c r="A2615" s="191" t="str">
        <f t="shared" si="80"/>
        <v>2298</v>
      </c>
      <c r="B2615" s="191"/>
      <c r="C2615" s="191" t="str">
        <f t="shared" si="81"/>
        <v>22980014</v>
      </c>
      <c r="D2615" t="str">
        <f>'Funding Import'!A2617</f>
        <v>RB052298: FORDHAM ALL SAINTS COE VC PRIM</v>
      </c>
      <c r="E2615" t="str">
        <f>MID('Funding Import'!B2617,2,4)</f>
        <v>0014</v>
      </c>
      <c r="F2615" t="str">
        <f>MID('Funding Import'!B2617,8,50)</f>
        <v>PUPIL PREMIUM</v>
      </c>
      <c r="G2615" t="str">
        <f>'Funding Import'!I2617</f>
        <v>DL 8701 0014 Pupil Premium Autumn Term 2021</v>
      </c>
      <c r="H2615">
        <f>'Funding Import'!H2617</f>
        <v>2793</v>
      </c>
      <c r="I2615" s="139"/>
    </row>
    <row r="2616" spans="1:9" ht="15" x14ac:dyDescent="0.2">
      <c r="A2616" s="191" t="str">
        <f t="shared" si="80"/>
        <v>2298</v>
      </c>
      <c r="B2616" s="191"/>
      <c r="C2616" s="191" t="str">
        <f t="shared" si="81"/>
        <v>22980018</v>
      </c>
      <c r="D2616" t="str">
        <f>'Funding Import'!A2618</f>
        <v>RB052298: FORDHAM ALL SAINTS COE VC PRIM</v>
      </c>
      <c r="E2616" t="str">
        <f>MID('Funding Import'!B2618,2,4)</f>
        <v>0018</v>
      </c>
      <c r="F2616" t="str">
        <f>MID('Funding Import'!B2618,8,50)</f>
        <v>ADDITIONAL GRANT INCOME</v>
      </c>
      <c r="G2616" t="str">
        <f>'Funding Import'!I2618</f>
        <v>Spreadsheet B 393531 20728061 ES032 RM0087 PE GRANT APR 21 ES032 RM0087 PE GRANT APR 21</v>
      </c>
      <c r="H2616">
        <f>'Funding Import'!H2618</f>
        <v>7142</v>
      </c>
      <c r="I2616" s="139"/>
    </row>
    <row r="2617" spans="1:9" ht="15" x14ac:dyDescent="0.2">
      <c r="A2617" s="191" t="str">
        <f t="shared" si="80"/>
        <v>2298</v>
      </c>
      <c r="B2617" s="191"/>
      <c r="C2617" s="191" t="str">
        <f t="shared" si="81"/>
        <v>22980018</v>
      </c>
      <c r="D2617" t="str">
        <f>'Funding Import'!A2619</f>
        <v>RB052298: FORDHAM ALL SAINTS COE VC PRIM</v>
      </c>
      <c r="E2617" t="str">
        <f>MID('Funding Import'!B2619,2,4)</f>
        <v>0018</v>
      </c>
      <c r="F2617" t="str">
        <f>MID('Funding Import'!B2619,8,50)</f>
        <v>ADDITIONAL GRANT INCOME</v>
      </c>
      <c r="G2617" t="str">
        <f>'Funding Import'!I2619</f>
        <v>Spreadsheet B 399769 20981730 UIFSM JULY21 UIFSM 21 ES085 RM0124 UIFSM JULY21 UIFSM 21</v>
      </c>
      <c r="H2617">
        <f>'Funding Import'!H2619</f>
        <v>21619</v>
      </c>
      <c r="I2617" s="139"/>
    </row>
    <row r="2618" spans="1:9" ht="15" x14ac:dyDescent="0.2">
      <c r="A2618" s="191" t="str">
        <f t="shared" si="80"/>
        <v>2298</v>
      </c>
      <c r="B2618" s="191"/>
      <c r="C2618" s="191" t="str">
        <f t="shared" si="81"/>
        <v>22980018</v>
      </c>
      <c r="D2618" t="str">
        <f>'Funding Import'!A2620</f>
        <v>RB052298: FORDHAM ALL SAINTS COE VC PRIM</v>
      </c>
      <c r="E2618" t="str">
        <f>MID('Funding Import'!B2620,2,4)</f>
        <v>0018</v>
      </c>
      <c r="F2618" t="str">
        <f>MID('Funding Import'!B2620,8,50)</f>
        <v>ADDITIONAL GRANT INCOME</v>
      </c>
      <c r="G2618" t="str">
        <f>'Funding Import'!I2620</f>
        <v>DL 8673 PE GRANT OCT21 0018PE</v>
      </c>
      <c r="H2618">
        <f>'Funding Import'!H2620</f>
        <v>10010</v>
      </c>
      <c r="I2618" s="139"/>
    </row>
    <row r="2619" spans="1:9" ht="15" x14ac:dyDescent="0.2">
      <c r="A2619" s="191" t="str">
        <f t="shared" si="80"/>
        <v>2298</v>
      </c>
      <c r="B2619" s="191"/>
      <c r="C2619" s="191" t="str">
        <f t="shared" si="81"/>
        <v>22980026</v>
      </c>
      <c r="D2619" t="str">
        <f>'Funding Import'!A2621</f>
        <v>RB052298: FORDHAM ALL SAINTS COE VC PRIM</v>
      </c>
      <c r="E2619" t="str">
        <f>MID('Funding Import'!B2621,2,4)</f>
        <v>0026</v>
      </c>
      <c r="F2619" t="str">
        <f>MID('Funding Import'!B2621,8,50)</f>
        <v>NOTIONAL SEN FUNDING</v>
      </c>
      <c r="G2619" t="str">
        <f>'Funding Import'!I2621</f>
        <v>Spreadsheet B 391732 20639856 ES012 MK0514 10026 NOTIONAL SEN ES012 MK0514 10026 NOTIONAL SEN</v>
      </c>
      <c r="H2619">
        <f>'Funding Import'!H2621</f>
        <v>37007</v>
      </c>
      <c r="I2619" s="139"/>
    </row>
    <row r="2620" spans="1:9" ht="15" x14ac:dyDescent="0.2">
      <c r="A2620" s="191" t="str">
        <f t="shared" si="80"/>
        <v>2322</v>
      </c>
      <c r="B2620" s="191"/>
      <c r="C2620" s="191" t="str">
        <f t="shared" si="81"/>
        <v>23220001</v>
      </c>
      <c r="D2620" t="str">
        <f>'Funding Import'!A2622</f>
        <v>RB052322: FRINTON-ON-SEA PRIMARY SCHOOL</v>
      </c>
      <c r="E2620" t="str">
        <f>MID('Funding Import'!B2622,2,4)</f>
        <v>0001</v>
      </c>
      <c r="F2620" t="str">
        <f>MID('Funding Import'!B2622,8,50)</f>
        <v>FORMULA FUNDED (EXCL RATES)</v>
      </c>
      <c r="G2620" t="str">
        <f>'Funding Import'!I2622</f>
        <v>Spreadsheet B 391145 20630885 ES006 MK0508 10001 FORMULA FUNDED ES006 MK0508 10001 FORMULA FUNDED</v>
      </c>
      <c r="H2620">
        <f>'Funding Import'!H2622</f>
        <v>1019523</v>
      </c>
      <c r="I2620" s="139"/>
    </row>
    <row r="2621" spans="1:9" ht="15" x14ac:dyDescent="0.2">
      <c r="A2621" s="191" t="str">
        <f t="shared" si="80"/>
        <v>2322</v>
      </c>
      <c r="B2621" s="191"/>
      <c r="C2621" s="191" t="str">
        <f t="shared" si="81"/>
        <v>23220002</v>
      </c>
      <c r="D2621" t="str">
        <f>'Funding Import'!A2623</f>
        <v>RB052322: FRINTON-ON-SEA PRIMARY SCHOOL</v>
      </c>
      <c r="E2621" t="str">
        <f>MID('Funding Import'!B2623,2,4)</f>
        <v>0002</v>
      </c>
      <c r="F2621" t="str">
        <f>MID('Funding Import'!B2623,8,50)</f>
        <v>RATES</v>
      </c>
      <c r="G2621" t="str">
        <f>'Funding Import'!I2623</f>
        <v>Spreadsheet B 391137 20630756 ES007 MK0509 10002 RATES ES007 MK0509 10002 RATES</v>
      </c>
      <c r="H2621">
        <f>'Funding Import'!H2623</f>
        <v>30940</v>
      </c>
      <c r="I2621" s="139"/>
    </row>
    <row r="2622" spans="1:9" ht="15" x14ac:dyDescent="0.2">
      <c r="A2622" s="191" t="str">
        <f t="shared" si="80"/>
        <v>2322</v>
      </c>
      <c r="B2622" s="191"/>
      <c r="C2622" s="191" t="str">
        <f t="shared" si="81"/>
        <v>23220003</v>
      </c>
      <c r="D2622" t="str">
        <f>'Funding Import'!A2624</f>
        <v>RB052322: FRINTON-ON-SEA PRIMARY SCHOOL</v>
      </c>
      <c r="E2622" t="str">
        <f>MID('Funding Import'!B2624,2,4)</f>
        <v>0003</v>
      </c>
      <c r="F2622" t="str">
        <f>MID('Funding Import'!B2624,8,50)</f>
        <v>BROUGHT FORWARD</v>
      </c>
      <c r="G2622" t="str">
        <f>'Funding Import'!I2624</f>
        <v>Spreadsheet B 394797 20778211 ES055 MK0568 10003 OPENING BALANCES ES055 MK0568 10003 OPENING BALANCES</v>
      </c>
      <c r="H2622">
        <f>'Funding Import'!H2624</f>
        <v>214212.24</v>
      </c>
      <c r="I2622" s="139"/>
    </row>
    <row r="2623" spans="1:9" ht="15" x14ac:dyDescent="0.2">
      <c r="A2623" s="191" t="str">
        <f t="shared" si="80"/>
        <v>2322</v>
      </c>
      <c r="B2623" s="191"/>
      <c r="C2623" s="191" t="str">
        <f t="shared" si="81"/>
        <v>23220004</v>
      </c>
      <c r="D2623" t="str">
        <f>'Funding Import'!A2625</f>
        <v>RB052322: FRINTON-ON-SEA PRIMARY SCHOOL</v>
      </c>
      <c r="E2623" t="str">
        <f>MID('Funding Import'!B2625,2,4)</f>
        <v>0004</v>
      </c>
      <c r="F2623" t="str">
        <f>MID('Funding Import'!B2625,8,50)</f>
        <v>STATEMENTED SEN</v>
      </c>
      <c r="G2623" t="str">
        <f>'Funding Import'!I2625</f>
        <v>Spreadsheet B 391144 20630818 ES009 MK0511 10004 EHCP ES009 MK0511 10004 EHCP</v>
      </c>
      <c r="H2623">
        <f>'Funding Import'!H2625</f>
        <v>29295</v>
      </c>
      <c r="I2623" s="139"/>
    </row>
    <row r="2624" spans="1:9" ht="15" x14ac:dyDescent="0.2">
      <c r="A2624" s="191" t="str">
        <f t="shared" si="80"/>
        <v>2322</v>
      </c>
      <c r="B2624" s="191"/>
      <c r="C2624" s="191" t="str">
        <f t="shared" si="81"/>
        <v>23220004</v>
      </c>
      <c r="D2624" t="str">
        <f>'Funding Import'!A2626</f>
        <v>RB052322: FRINTON-ON-SEA PRIMARY SCHOOL</v>
      </c>
      <c r="E2624" t="str">
        <f>MID('Funding Import'!B2626,2,4)</f>
        <v>0004</v>
      </c>
      <c r="F2624" t="str">
        <f>MID('Funding Import'!B2626,8,50)</f>
        <v>STATEMENTED SEN</v>
      </c>
      <c r="G2624" t="str">
        <f>'Funding Import'!I2626</f>
        <v>Spreadsheet B 401820 21143763 ES099 MK0707 SEN TOP-UP SUM2 SUM-21 ES099 MK0707 SEN TOP-UP SUM2 SUM-21</v>
      </c>
      <c r="H2624">
        <f>'Funding Import'!H2626</f>
        <v>726</v>
      </c>
      <c r="I2624" s="139"/>
    </row>
    <row r="2625" spans="1:9" ht="15" x14ac:dyDescent="0.2">
      <c r="A2625" s="191" t="str">
        <f t="shared" si="80"/>
        <v>2322</v>
      </c>
      <c r="B2625" s="191"/>
      <c r="C2625" s="191" t="str">
        <f t="shared" si="81"/>
        <v>23220006</v>
      </c>
      <c r="D2625" t="str">
        <f>'Funding Import'!A2627</f>
        <v>RB052322: FRINTON-ON-SEA PRIMARY SCHOOL</v>
      </c>
      <c r="E2625" t="str">
        <f>MID('Funding Import'!B2627,2,4)</f>
        <v>0006</v>
      </c>
      <c r="F2625" t="str">
        <f>MID('Funding Import'!B2627,8,50)</f>
        <v>EXCEPTIONAL COVID COST GRANT</v>
      </c>
      <c r="G2625" t="str">
        <f>'Funding Import'!I2627</f>
        <v>Spreadsheet B 398804 20920024 ES065 DP0556 COVIDEMERGENCY COVIDEM ES065 DP0556 COVIDEMERGENCY COVIDEM</v>
      </c>
      <c r="H2625">
        <f>'Funding Import'!H2627</f>
        <v>6930</v>
      </c>
      <c r="I2625" s="139"/>
    </row>
    <row r="2626" spans="1:9" ht="15" x14ac:dyDescent="0.2">
      <c r="A2626" s="191" t="str">
        <f t="shared" ref="A2626:A2689" si="82">MID(D2626,5,4)</f>
        <v>2322</v>
      </c>
      <c r="B2626" s="191"/>
      <c r="C2626" s="191" t="str">
        <f t="shared" ref="C2626:C2689" si="83">A2626&amp;E2626</f>
        <v>23220006</v>
      </c>
      <c r="D2626" t="str">
        <f>'Funding Import'!A2628</f>
        <v>RB052322: FRINTON-ON-SEA PRIMARY SCHOOL</v>
      </c>
      <c r="E2626" t="str">
        <f>MID('Funding Import'!B2628,2,4)</f>
        <v>0006</v>
      </c>
      <c r="F2626" t="str">
        <f>MID('Funding Import'!B2628,8,50)</f>
        <v>EXCEPTIONAL COVID COST GRANT</v>
      </c>
      <c r="G2626" t="str">
        <f>'Funding Import'!I2628</f>
        <v>Spreadsheet B 399778 20982606 Movement from code '0006 to '0012 covid  emergency recode ES089 RM0128 Covid emergency recode</v>
      </c>
      <c r="H2626">
        <f>'Funding Import'!H2628</f>
        <v>-6930</v>
      </c>
      <c r="I2626" s="139"/>
    </row>
    <row r="2627" spans="1:9" ht="15" x14ac:dyDescent="0.2">
      <c r="A2627" s="191" t="str">
        <f t="shared" si="82"/>
        <v>2322</v>
      </c>
      <c r="B2627" s="191"/>
      <c r="C2627" s="191" t="str">
        <f t="shared" si="83"/>
        <v>23220012</v>
      </c>
      <c r="D2627" t="str">
        <f>'Funding Import'!A2629</f>
        <v>RB052322: FRINTON-ON-SEA PRIMARY SCHOOL</v>
      </c>
      <c r="E2627" t="str">
        <f>MID('Funding Import'!B2629,2,4)</f>
        <v>0012</v>
      </c>
      <c r="F2627" t="str">
        <f>MID('Funding Import'!B2629,8,50)</f>
        <v>COVID CATCH UP</v>
      </c>
      <c r="G2627" t="str">
        <f>'Funding Import'!I2629</f>
        <v>Spreadsheet B 399778 20982606 Movement from code '0006 to '0012 covid  emergency recode ES089 RM0128 Covid emergency recode</v>
      </c>
      <c r="H2627">
        <f>'Funding Import'!H2629</f>
        <v>6930</v>
      </c>
      <c r="I2627" s="139"/>
    </row>
    <row r="2628" spans="1:9" ht="15" x14ac:dyDescent="0.2">
      <c r="A2628" s="191" t="str">
        <f t="shared" si="82"/>
        <v>2322</v>
      </c>
      <c r="B2628" s="191"/>
      <c r="C2628" s="191" t="str">
        <f t="shared" si="83"/>
        <v>23220012</v>
      </c>
      <c r="D2628" t="str">
        <f>'Funding Import'!A2630</f>
        <v>RB052322: FRINTON-ON-SEA PRIMARY SCHOOL</v>
      </c>
      <c r="E2628" t="str">
        <f>MID('Funding Import'!B2630,2,4)</f>
        <v>0012</v>
      </c>
      <c r="F2628" t="str">
        <f>MID('Funding Import'!B2630,8,50)</f>
        <v>COVID CATCH UP</v>
      </c>
      <c r="G2628" t="str">
        <f>'Funding Import'!I2630</f>
        <v>DL 8645 0012recoveryc 0012RPG</v>
      </c>
      <c r="H2628">
        <f>'Funding Import'!H2630</f>
        <v>1413.75</v>
      </c>
      <c r="I2628" s="139"/>
    </row>
    <row r="2629" spans="1:9" ht="15" x14ac:dyDescent="0.2">
      <c r="A2629" s="191" t="str">
        <f t="shared" si="82"/>
        <v>2322</v>
      </c>
      <c r="B2629" s="191"/>
      <c r="C2629" s="191" t="str">
        <f t="shared" si="83"/>
        <v>23220012</v>
      </c>
      <c r="D2629" t="str">
        <f>'Funding Import'!A2631</f>
        <v>RB052322: FRINTON-ON-SEA PRIMARY SCHOOL</v>
      </c>
      <c r="E2629" t="str">
        <f>MID('Funding Import'!B2631,2,4)</f>
        <v>0012</v>
      </c>
      <c r="F2629" t="str">
        <f>MID('Funding Import'!B2631,8,50)</f>
        <v>COVID CATCH UP</v>
      </c>
      <c r="G2629" t="str">
        <f>'Funding Import'!I2631</f>
        <v>DL 8656 0012schoolled 0012SLT</v>
      </c>
      <c r="H2629">
        <f>'Funding Import'!H2631</f>
        <v>1299.3800000000001</v>
      </c>
      <c r="I2629" s="139"/>
    </row>
    <row r="2630" spans="1:9" ht="15" x14ac:dyDescent="0.2">
      <c r="A2630" s="191" t="str">
        <f t="shared" si="82"/>
        <v>2322</v>
      </c>
      <c r="B2630" s="191"/>
      <c r="C2630" s="191" t="str">
        <f t="shared" si="83"/>
        <v>23220014</v>
      </c>
      <c r="D2630" t="str">
        <f>'Funding Import'!A2632</f>
        <v>RB052322: FRINTON-ON-SEA PRIMARY SCHOOL</v>
      </c>
      <c r="E2630" t="str">
        <f>MID('Funding Import'!B2632,2,4)</f>
        <v>0014</v>
      </c>
      <c r="F2630" t="str">
        <f>MID('Funding Import'!B2632,8,50)</f>
        <v>PUPIL PREMIUM</v>
      </c>
      <c r="G2630" t="str">
        <f>'Funding Import'!I2632</f>
        <v>Spreadsheet B 393806 20749732 Journal Import 20749732: ES040 RM0091 PPG CIC SUM21P1 SUM-21</v>
      </c>
      <c r="H2630">
        <f>'Funding Import'!H2632</f>
        <v>2120</v>
      </c>
      <c r="I2630" s="139"/>
    </row>
    <row r="2631" spans="1:9" ht="15" x14ac:dyDescent="0.2">
      <c r="A2631" s="191" t="str">
        <f t="shared" si="82"/>
        <v>2322</v>
      </c>
      <c r="B2631" s="191"/>
      <c r="C2631" s="191" t="str">
        <f t="shared" si="83"/>
        <v>23220014</v>
      </c>
      <c r="D2631" t="str">
        <f>'Funding Import'!A2633</f>
        <v>RB052322: FRINTON-ON-SEA PRIMARY SCHOOL</v>
      </c>
      <c r="E2631" t="str">
        <f>MID('Funding Import'!B2633,2,4)</f>
        <v>0014</v>
      </c>
      <c r="F2631" t="str">
        <f>MID('Funding Import'!B2633,8,50)</f>
        <v>PUPIL PREMIUM</v>
      </c>
      <c r="G2631" t="str">
        <f>'Funding Import'!I2633</f>
        <v>Spreadsheet B 400831 21077861 ES093 DP0593 SUMMER21PPG SUM21PPG ES093 DP0593 SUMMER21PPG SUM21PPG</v>
      </c>
      <c r="H2631">
        <f>'Funding Import'!H2633</f>
        <v>22690</v>
      </c>
      <c r="I2631" s="139"/>
    </row>
    <row r="2632" spans="1:9" ht="15" x14ac:dyDescent="0.2">
      <c r="A2632" s="191" t="str">
        <f t="shared" si="82"/>
        <v>2322</v>
      </c>
      <c r="B2632" s="191"/>
      <c r="C2632" s="191" t="str">
        <f t="shared" si="83"/>
        <v>23220014</v>
      </c>
      <c r="D2632" t="str">
        <f>'Funding Import'!A2634</f>
        <v>RB052322: FRINTON-ON-SEA PRIMARY SCHOOL</v>
      </c>
      <c r="E2632" t="str">
        <f>MID('Funding Import'!B2634,2,4)</f>
        <v>0014</v>
      </c>
      <c r="F2632" t="str">
        <f>MID('Funding Import'!B2634,8,50)</f>
        <v>PUPIL PREMIUM</v>
      </c>
      <c r="G2632" t="str">
        <f>'Funding Import'!I2634</f>
        <v>DL 8663 PPG CIC AUT21P1 AUT-21</v>
      </c>
      <c r="H2632">
        <f>'Funding Import'!H2634</f>
        <v>1440</v>
      </c>
      <c r="I2632" s="139"/>
    </row>
    <row r="2633" spans="1:9" ht="15" x14ac:dyDescent="0.2">
      <c r="A2633" s="191" t="str">
        <f t="shared" si="82"/>
        <v>2322</v>
      </c>
      <c r="B2633" s="191"/>
      <c r="C2633" s="191" t="str">
        <f t="shared" si="83"/>
        <v>23220014</v>
      </c>
      <c r="D2633" t="str">
        <f>'Funding Import'!A2635</f>
        <v>RB052322: FRINTON-ON-SEA PRIMARY SCHOOL</v>
      </c>
      <c r="E2633" t="str">
        <f>MID('Funding Import'!B2635,2,4)</f>
        <v>0014</v>
      </c>
      <c r="F2633" t="str">
        <f>MID('Funding Import'!B2635,8,50)</f>
        <v>PUPIL PREMIUM</v>
      </c>
      <c r="G2633" t="str">
        <f>'Funding Import'!I2635</f>
        <v>DL 8701 0014 Pupil Premium Autumn Term 2021</v>
      </c>
      <c r="H2633">
        <f>'Funding Import'!H2635</f>
        <v>18152</v>
      </c>
      <c r="I2633" s="139"/>
    </row>
    <row r="2634" spans="1:9" ht="15" x14ac:dyDescent="0.2">
      <c r="A2634" s="191" t="str">
        <f t="shared" si="82"/>
        <v>2322</v>
      </c>
      <c r="B2634" s="191"/>
      <c r="C2634" s="191" t="str">
        <f t="shared" si="83"/>
        <v>23220018</v>
      </c>
      <c r="D2634" t="str">
        <f>'Funding Import'!A2636</f>
        <v>RB052322: FRINTON-ON-SEA PRIMARY SCHOOL</v>
      </c>
      <c r="E2634" t="str">
        <f>MID('Funding Import'!B2636,2,4)</f>
        <v>0018</v>
      </c>
      <c r="F2634" t="str">
        <f>MID('Funding Import'!B2636,8,50)</f>
        <v>ADDITIONAL GRANT INCOME</v>
      </c>
      <c r="G2634" t="str">
        <f>'Funding Import'!I2636</f>
        <v>Spreadsheet B 393531 20728061 ES032 RM0087 PE GRANT APR 21 ES032 RM0087 PE GRANT APR 21</v>
      </c>
      <c r="H2634">
        <f>'Funding Import'!H2636</f>
        <v>7408</v>
      </c>
      <c r="I2634" s="139"/>
    </row>
    <row r="2635" spans="1:9" ht="15" x14ac:dyDescent="0.2">
      <c r="A2635" s="191" t="str">
        <f t="shared" si="82"/>
        <v>2322</v>
      </c>
      <c r="B2635" s="191"/>
      <c r="C2635" s="191" t="str">
        <f t="shared" si="83"/>
        <v>23220018</v>
      </c>
      <c r="D2635" t="str">
        <f>'Funding Import'!A2637</f>
        <v>RB052322: FRINTON-ON-SEA PRIMARY SCHOOL</v>
      </c>
      <c r="E2635" t="str">
        <f>MID('Funding Import'!B2637,2,4)</f>
        <v>0018</v>
      </c>
      <c r="F2635" t="str">
        <f>MID('Funding Import'!B2637,8,50)</f>
        <v>ADDITIONAL GRANT INCOME</v>
      </c>
      <c r="G2635" t="str">
        <f>'Funding Import'!I2637</f>
        <v>Spreadsheet B 399769 20981730 UIFSM JULY21 UIFSM 21 ES085 RM0124 UIFSM JULY21 UIFSM 21</v>
      </c>
      <c r="H2635">
        <f>'Funding Import'!H2637</f>
        <v>30381</v>
      </c>
      <c r="I2635" s="139"/>
    </row>
    <row r="2636" spans="1:9" ht="15" x14ac:dyDescent="0.2">
      <c r="A2636" s="191" t="str">
        <f t="shared" si="82"/>
        <v>2322</v>
      </c>
      <c r="B2636" s="191"/>
      <c r="C2636" s="191" t="str">
        <f t="shared" si="83"/>
        <v>23220018</v>
      </c>
      <c r="D2636" t="str">
        <f>'Funding Import'!A2638</f>
        <v>RB052322: FRINTON-ON-SEA PRIMARY SCHOOL</v>
      </c>
      <c r="E2636" t="str">
        <f>MID('Funding Import'!B2638,2,4)</f>
        <v>0018</v>
      </c>
      <c r="F2636" t="str">
        <f>MID('Funding Import'!B2638,8,50)</f>
        <v>ADDITIONAL GRANT INCOME</v>
      </c>
      <c r="G2636" t="str">
        <f>'Funding Import'!I2638</f>
        <v>DL 8673 PE GRANT OCT21 0018PE</v>
      </c>
      <c r="H2636">
        <f>'Funding Import'!H2638</f>
        <v>10401</v>
      </c>
      <c r="I2636" s="139"/>
    </row>
    <row r="2637" spans="1:9" ht="15" x14ac:dyDescent="0.2">
      <c r="A2637" s="191" t="str">
        <f t="shared" si="82"/>
        <v>2322</v>
      </c>
      <c r="B2637" s="191"/>
      <c r="C2637" s="191" t="str">
        <f t="shared" si="83"/>
        <v>23220026</v>
      </c>
      <c r="D2637" t="str">
        <f>'Funding Import'!A2639</f>
        <v>RB052322: FRINTON-ON-SEA PRIMARY SCHOOL</v>
      </c>
      <c r="E2637" t="str">
        <f>MID('Funding Import'!B2639,2,4)</f>
        <v>0026</v>
      </c>
      <c r="F2637" t="str">
        <f>MID('Funding Import'!B2639,8,50)</f>
        <v>NOTIONAL SEN FUNDING</v>
      </c>
      <c r="G2637" t="str">
        <f>'Funding Import'!I2639</f>
        <v>Spreadsheet B 391732 20639856 ES012 MK0514 10026 NOTIONAL SEN ES012 MK0514 10026 NOTIONAL SEN</v>
      </c>
      <c r="H2637">
        <f>'Funding Import'!H2639</f>
        <v>98074</v>
      </c>
      <c r="I2637" s="139"/>
    </row>
    <row r="2638" spans="1:9" ht="15" x14ac:dyDescent="0.2">
      <c r="A2638" s="191" t="str">
        <f t="shared" si="82"/>
        <v>2334</v>
      </c>
      <c r="B2638" s="191"/>
      <c r="C2638" s="191" t="str">
        <f t="shared" si="83"/>
        <v>23340001</v>
      </c>
      <c r="D2638" t="str">
        <f>'Funding Import'!A2640</f>
        <v>RB052334: DR WALKERS COE(VC)PRIM-FYFIELD</v>
      </c>
      <c r="E2638" t="str">
        <f>MID('Funding Import'!B2640,2,4)</f>
        <v>0001</v>
      </c>
      <c r="F2638" t="str">
        <f>MID('Funding Import'!B2640,8,50)</f>
        <v>FORMULA FUNDED (EXCL RATES)</v>
      </c>
      <c r="G2638" t="str">
        <f>'Funding Import'!I2640</f>
        <v>Spreadsheet B 391145 20630885 ES006 MK0508 10001 FORMULA FUNDED ES006 MK0508 10001 FORMULA FUNDED</v>
      </c>
      <c r="H2638">
        <f>'Funding Import'!H2640</f>
        <v>458145</v>
      </c>
      <c r="I2638" s="139"/>
    </row>
    <row r="2639" spans="1:9" ht="15" x14ac:dyDescent="0.2">
      <c r="A2639" s="191" t="str">
        <f t="shared" si="82"/>
        <v>2334</v>
      </c>
      <c r="B2639" s="191"/>
      <c r="C2639" s="191" t="str">
        <f t="shared" si="83"/>
        <v>23340002</v>
      </c>
      <c r="D2639" t="str">
        <f>'Funding Import'!A2641</f>
        <v>RB052334: DR WALKERS COE(VC)PRIM-FYFIELD</v>
      </c>
      <c r="E2639" t="str">
        <f>MID('Funding Import'!B2641,2,4)</f>
        <v>0002</v>
      </c>
      <c r="F2639" t="str">
        <f>MID('Funding Import'!B2641,8,50)</f>
        <v>RATES</v>
      </c>
      <c r="G2639" t="str">
        <f>'Funding Import'!I2641</f>
        <v>Spreadsheet B 391137 20630756 ES007 MK0509 10002 RATES ES007 MK0509 10002 RATES</v>
      </c>
      <c r="H2639">
        <f>'Funding Import'!H2641</f>
        <v>13562</v>
      </c>
      <c r="I2639" s="139"/>
    </row>
    <row r="2640" spans="1:9" ht="15" x14ac:dyDescent="0.2">
      <c r="A2640" s="191" t="str">
        <f t="shared" si="82"/>
        <v>2334</v>
      </c>
      <c r="B2640" s="191"/>
      <c r="C2640" s="191" t="str">
        <f t="shared" si="83"/>
        <v>23340003</v>
      </c>
      <c r="D2640" t="str">
        <f>'Funding Import'!A2642</f>
        <v>RB052334: DR WALKERS COE(VC)PRIM-FYFIELD</v>
      </c>
      <c r="E2640" t="str">
        <f>MID('Funding Import'!B2642,2,4)</f>
        <v>0003</v>
      </c>
      <c r="F2640" t="str">
        <f>MID('Funding Import'!B2642,8,50)</f>
        <v>BROUGHT FORWARD</v>
      </c>
      <c r="G2640" t="str">
        <f>'Funding Import'!I2642</f>
        <v>Spreadsheet B 394797 20778211 ES055 MK0568 10003 OPENING BALANCES ES055 MK0568 10003 OPENING BALANCES</v>
      </c>
      <c r="H2640">
        <f>'Funding Import'!H2642</f>
        <v>53284.21</v>
      </c>
      <c r="I2640" s="139"/>
    </row>
    <row r="2641" spans="1:9" ht="15" x14ac:dyDescent="0.2">
      <c r="A2641" s="191" t="str">
        <f t="shared" si="82"/>
        <v>2334</v>
      </c>
      <c r="B2641" s="191"/>
      <c r="C2641" s="191" t="str">
        <f t="shared" si="83"/>
        <v>23340004</v>
      </c>
      <c r="D2641" t="str">
        <f>'Funding Import'!A2643</f>
        <v>RB052334: DR WALKERS COE(VC)PRIM-FYFIELD</v>
      </c>
      <c r="E2641" t="str">
        <f>MID('Funding Import'!B2643,2,4)</f>
        <v>0004</v>
      </c>
      <c r="F2641" t="str">
        <f>MID('Funding Import'!B2643,8,50)</f>
        <v>STATEMENTED SEN</v>
      </c>
      <c r="G2641" t="str">
        <f>'Funding Import'!I2643</f>
        <v>Spreadsheet B 391144 20630818 ES009 MK0511 10004 EHCP ES009 MK0511 10004 EHCP</v>
      </c>
      <c r="H2641">
        <f>'Funding Import'!H2643</f>
        <v>13971</v>
      </c>
      <c r="I2641" s="139"/>
    </row>
    <row r="2642" spans="1:9" ht="15" x14ac:dyDescent="0.2">
      <c r="A2642" s="191" t="str">
        <f t="shared" si="82"/>
        <v>2334</v>
      </c>
      <c r="B2642" s="191"/>
      <c r="C2642" s="191" t="str">
        <f t="shared" si="83"/>
        <v>23340004</v>
      </c>
      <c r="D2642" t="str">
        <f>'Funding Import'!A2644</f>
        <v>RB052334: DR WALKERS COE(VC)PRIM-FYFIELD</v>
      </c>
      <c r="E2642" t="str">
        <f>MID('Funding Import'!B2644,2,4)</f>
        <v>0004</v>
      </c>
      <c r="F2642" t="str">
        <f>MID('Funding Import'!B2644,8,50)</f>
        <v>STATEMENTED SEN</v>
      </c>
      <c r="G2642" t="str">
        <f>'Funding Import'!I2644</f>
        <v>DL 8688 SEN TOP-UP AUT1 AUT-21</v>
      </c>
      <c r="H2642">
        <f>'Funding Import'!H2644</f>
        <v>3856</v>
      </c>
      <c r="I2642" s="139"/>
    </row>
    <row r="2643" spans="1:9" ht="15" x14ac:dyDescent="0.2">
      <c r="A2643" s="191" t="str">
        <f t="shared" si="82"/>
        <v>2334</v>
      </c>
      <c r="B2643" s="191"/>
      <c r="C2643" s="191" t="str">
        <f t="shared" si="83"/>
        <v>23340006</v>
      </c>
      <c r="D2643" t="str">
        <f>'Funding Import'!A2645</f>
        <v>RB052334: DR WALKERS COE(VC)PRIM-FYFIELD</v>
      </c>
      <c r="E2643" t="str">
        <f>MID('Funding Import'!B2645,2,4)</f>
        <v>0006</v>
      </c>
      <c r="F2643" t="str">
        <f>MID('Funding Import'!B2645,8,50)</f>
        <v>EXCEPTIONAL COVID COST GRANT</v>
      </c>
      <c r="G2643" t="str">
        <f>'Funding Import'!I2645</f>
        <v>Spreadsheet B 398804 20920024 ES065 DP0556 COVIDEMERGENCY COVIDEM ES065 DP0556 COVIDEMERGENCY COVIDEM</v>
      </c>
      <c r="H2643">
        <f>'Funding Import'!H2645</f>
        <v>3200</v>
      </c>
      <c r="I2643" s="139"/>
    </row>
    <row r="2644" spans="1:9" ht="15" x14ac:dyDescent="0.2">
      <c r="A2644" s="191" t="str">
        <f t="shared" si="82"/>
        <v>2334</v>
      </c>
      <c r="B2644" s="191"/>
      <c r="C2644" s="191" t="str">
        <f t="shared" si="83"/>
        <v>23340006</v>
      </c>
      <c r="D2644" t="str">
        <f>'Funding Import'!A2646</f>
        <v>RB052334: DR WALKERS COE(VC)PRIM-FYFIELD</v>
      </c>
      <c r="E2644" t="str">
        <f>MID('Funding Import'!B2646,2,4)</f>
        <v>0006</v>
      </c>
      <c r="F2644" t="str">
        <f>MID('Funding Import'!B2646,8,50)</f>
        <v>EXCEPTIONAL COVID COST GRANT</v>
      </c>
      <c r="G2644" t="str">
        <f>'Funding Import'!I2646</f>
        <v>Spreadsheet B 399778 20982606 Movement from code '0006 to '0012 covid  emergency recode ES089 RM0128 Covid emergency recode</v>
      </c>
      <c r="H2644">
        <f>'Funding Import'!H2646</f>
        <v>-3200</v>
      </c>
      <c r="I2644" s="139"/>
    </row>
    <row r="2645" spans="1:9" ht="15" x14ac:dyDescent="0.2">
      <c r="A2645" s="191" t="str">
        <f t="shared" si="82"/>
        <v>2334</v>
      </c>
      <c r="B2645" s="191"/>
      <c r="C2645" s="191" t="str">
        <f t="shared" si="83"/>
        <v>23340007</v>
      </c>
      <c r="D2645" t="str">
        <f>'Funding Import'!A2647</f>
        <v>RB052334: DR WALKERS COE(VC)PRIM-FYFIELD</v>
      </c>
      <c r="E2645" t="str">
        <f>MID('Funding Import'!B2647,2,4)</f>
        <v>0007</v>
      </c>
      <c r="F2645" t="str">
        <f>MID('Funding Import'!B2647,8,50)</f>
        <v>PUPIL INCREASE/FORMULA ERR</v>
      </c>
      <c r="G2645" t="str">
        <f>'Funding Import'!I2647</f>
        <v>DL 8706 2021-22 KS1 Class Size Funding</v>
      </c>
      <c r="H2645">
        <f>'Funding Import'!H2647</f>
        <v>8229</v>
      </c>
      <c r="I2645" s="139"/>
    </row>
    <row r="2646" spans="1:9" ht="15" x14ac:dyDescent="0.2">
      <c r="A2646" s="191" t="str">
        <f t="shared" si="82"/>
        <v>2334</v>
      </c>
      <c r="B2646" s="191"/>
      <c r="C2646" s="191" t="str">
        <f t="shared" si="83"/>
        <v>23340012</v>
      </c>
      <c r="D2646" t="str">
        <f>'Funding Import'!A2648</f>
        <v>RB052334: DR WALKERS COE(VC)PRIM-FYFIELD</v>
      </c>
      <c r="E2646" t="str">
        <f>MID('Funding Import'!B2648,2,4)</f>
        <v>0012</v>
      </c>
      <c r="F2646" t="str">
        <f>MID('Funding Import'!B2648,8,50)</f>
        <v>COVID CATCH UP</v>
      </c>
      <c r="G2646" t="str">
        <f>'Funding Import'!I2648</f>
        <v>Spreadsheet B 399778 20982606 Movement from code '0006 to '0012 covid  emergency recode ES089 RM0128 Covid emergency recode</v>
      </c>
      <c r="H2646">
        <f>'Funding Import'!H2648</f>
        <v>3200</v>
      </c>
      <c r="I2646" s="139"/>
    </row>
    <row r="2647" spans="1:9" ht="15" x14ac:dyDescent="0.2">
      <c r="A2647" s="191" t="str">
        <f t="shared" si="82"/>
        <v>2334</v>
      </c>
      <c r="B2647" s="191"/>
      <c r="C2647" s="191" t="str">
        <f t="shared" si="83"/>
        <v>23340012</v>
      </c>
      <c r="D2647" t="str">
        <f>'Funding Import'!A2649</f>
        <v>RB052334: DR WALKERS COE(VC)PRIM-FYFIELD</v>
      </c>
      <c r="E2647" t="str">
        <f>MID('Funding Import'!B2649,2,4)</f>
        <v>0012</v>
      </c>
      <c r="F2647" t="str">
        <f>MID('Funding Import'!B2649,8,50)</f>
        <v>COVID CATCH UP</v>
      </c>
      <c r="G2647" t="str">
        <f>'Funding Import'!I2649</f>
        <v>DL 8645 0012recoveryc 0012RPG</v>
      </c>
      <c r="H2647">
        <f>'Funding Import'!H2649</f>
        <v>543.75</v>
      </c>
      <c r="I2647" s="139"/>
    </row>
    <row r="2648" spans="1:9" ht="15" x14ac:dyDescent="0.2">
      <c r="A2648" s="191" t="str">
        <f t="shared" si="82"/>
        <v>2334</v>
      </c>
      <c r="B2648" s="191"/>
      <c r="C2648" s="191" t="str">
        <f t="shared" si="83"/>
        <v>23340012</v>
      </c>
      <c r="D2648" t="str">
        <f>'Funding Import'!A2650</f>
        <v>RB052334: DR WALKERS COE(VC)PRIM-FYFIELD</v>
      </c>
      <c r="E2648" t="str">
        <f>MID('Funding Import'!B2650,2,4)</f>
        <v>0012</v>
      </c>
      <c r="F2648" t="str">
        <f>MID('Funding Import'!B2650,8,50)</f>
        <v>COVID CATCH UP</v>
      </c>
      <c r="G2648" t="str">
        <f>'Funding Import'!I2650</f>
        <v>DL 8656 0012schoolled 0012SLT</v>
      </c>
      <c r="H2648">
        <f>'Funding Import'!H2650</f>
        <v>531.55999999999995</v>
      </c>
      <c r="I2648" s="139"/>
    </row>
    <row r="2649" spans="1:9" ht="15" x14ac:dyDescent="0.2">
      <c r="A2649" s="191" t="str">
        <f t="shared" si="82"/>
        <v>2334</v>
      </c>
      <c r="B2649" s="191"/>
      <c r="C2649" s="191" t="str">
        <f t="shared" si="83"/>
        <v>23340014</v>
      </c>
      <c r="D2649" t="str">
        <f>'Funding Import'!A2651</f>
        <v>RB052334: DR WALKERS COE(VC)PRIM-FYFIELD</v>
      </c>
      <c r="E2649" t="str">
        <f>MID('Funding Import'!B2651,2,4)</f>
        <v>0014</v>
      </c>
      <c r="F2649" t="str">
        <f>MID('Funding Import'!B2651,8,50)</f>
        <v>PUPIL PREMIUM</v>
      </c>
      <c r="G2649" t="str">
        <f>'Funding Import'!I2651</f>
        <v>Spreadsheet B 399902 21007411 ES094 MK0648 PPG CIC SUM21P1-P4 ES094 MK0648 PPG CIC SUM21P4</v>
      </c>
      <c r="H2649">
        <f>'Funding Import'!H2651</f>
        <v>710</v>
      </c>
      <c r="I2649" s="139"/>
    </row>
    <row r="2650" spans="1:9" ht="15" x14ac:dyDescent="0.2">
      <c r="A2650" s="191" t="str">
        <f t="shared" si="82"/>
        <v>2334</v>
      </c>
      <c r="B2650" s="191"/>
      <c r="C2650" s="191" t="str">
        <f t="shared" si="83"/>
        <v>23340014</v>
      </c>
      <c r="D2650" t="str">
        <f>'Funding Import'!A2652</f>
        <v>RB052334: DR WALKERS COE(VC)PRIM-FYFIELD</v>
      </c>
      <c r="E2650" t="str">
        <f>MID('Funding Import'!B2652,2,4)</f>
        <v>0014</v>
      </c>
      <c r="F2650" t="str">
        <f>MID('Funding Import'!B2652,8,50)</f>
        <v>PUPIL PREMIUM</v>
      </c>
      <c r="G2650" t="str">
        <f>'Funding Import'!I2652</f>
        <v>Spreadsheet B 400831 21077861 ES093 DP0593 SUMMER21PPG SUM21PPG ES093 DP0593 SUMMER21PPG SUM21PPG</v>
      </c>
      <c r="H2650">
        <f>'Funding Import'!H2652</f>
        <v>9240</v>
      </c>
      <c r="I2650" s="139"/>
    </row>
    <row r="2651" spans="1:9" ht="15" x14ac:dyDescent="0.2">
      <c r="A2651" s="191" t="str">
        <f t="shared" si="82"/>
        <v>2334</v>
      </c>
      <c r="B2651" s="191"/>
      <c r="C2651" s="191" t="str">
        <f t="shared" si="83"/>
        <v>23340014</v>
      </c>
      <c r="D2651" t="str">
        <f>'Funding Import'!A2653</f>
        <v>RB052334: DR WALKERS COE(VC)PRIM-FYFIELD</v>
      </c>
      <c r="E2651" t="str">
        <f>MID('Funding Import'!B2653,2,4)</f>
        <v>0014</v>
      </c>
      <c r="F2651" t="str">
        <f>MID('Funding Import'!B2653,8,50)</f>
        <v>PUPIL PREMIUM</v>
      </c>
      <c r="G2651" t="str">
        <f>'Funding Import'!I2653</f>
        <v>DL 8701 0014 Pupil Premium Autumn Term 2021</v>
      </c>
      <c r="H2651">
        <f>'Funding Import'!H2653</f>
        <v>7392</v>
      </c>
      <c r="I2651" s="139"/>
    </row>
    <row r="2652" spans="1:9" ht="15" x14ac:dyDescent="0.2">
      <c r="A2652" s="191" t="str">
        <f t="shared" si="82"/>
        <v>2334</v>
      </c>
      <c r="B2652" s="191"/>
      <c r="C2652" s="191" t="str">
        <f t="shared" si="83"/>
        <v>23340018</v>
      </c>
      <c r="D2652" t="str">
        <f>'Funding Import'!A2654</f>
        <v>RB052334: DR WALKERS COE(VC)PRIM-FYFIELD</v>
      </c>
      <c r="E2652" t="str">
        <f>MID('Funding Import'!B2654,2,4)</f>
        <v>0018</v>
      </c>
      <c r="F2652" t="str">
        <f>MID('Funding Import'!B2654,8,50)</f>
        <v>ADDITIONAL GRANT INCOME</v>
      </c>
      <c r="G2652" t="str">
        <f>'Funding Import'!I2654</f>
        <v>Spreadsheet B 393531 20728061 ES032 RM0087 PE GRANT APR 21 ES032 RM0087 PE GRANT APR 21</v>
      </c>
      <c r="H2652">
        <f>'Funding Import'!H2654</f>
        <v>7017</v>
      </c>
      <c r="I2652" s="139"/>
    </row>
    <row r="2653" spans="1:9" ht="15" x14ac:dyDescent="0.2">
      <c r="A2653" s="191" t="str">
        <f t="shared" si="82"/>
        <v>2334</v>
      </c>
      <c r="B2653" s="191"/>
      <c r="C2653" s="191" t="str">
        <f t="shared" si="83"/>
        <v>23340018</v>
      </c>
      <c r="D2653" t="str">
        <f>'Funding Import'!A2655</f>
        <v>RB052334: DR WALKERS COE(VC)PRIM-FYFIELD</v>
      </c>
      <c r="E2653" t="str">
        <f>MID('Funding Import'!B2655,2,4)</f>
        <v>0018</v>
      </c>
      <c r="F2653" t="str">
        <f>MID('Funding Import'!B2655,8,50)</f>
        <v>ADDITIONAL GRANT INCOME</v>
      </c>
      <c r="G2653" t="str">
        <f>'Funding Import'!I2655</f>
        <v>Spreadsheet B 399769 20981730 UIFSM JULY21 UIFSM 21 ES085 RM0124 UIFSM JULY21 UIFSM 21</v>
      </c>
      <c r="H2653">
        <f>'Funding Import'!H2655</f>
        <v>18970</v>
      </c>
      <c r="I2653" s="139"/>
    </row>
    <row r="2654" spans="1:9" ht="15" x14ac:dyDescent="0.2">
      <c r="A2654" s="191" t="str">
        <f t="shared" si="82"/>
        <v>2334</v>
      </c>
      <c r="B2654" s="191"/>
      <c r="C2654" s="191" t="str">
        <f t="shared" si="83"/>
        <v>23340018</v>
      </c>
      <c r="D2654" t="str">
        <f>'Funding Import'!A2656</f>
        <v>RB052334: DR WALKERS COE(VC)PRIM-FYFIELD</v>
      </c>
      <c r="E2654" t="str">
        <f>MID('Funding Import'!B2656,2,4)</f>
        <v>0018</v>
      </c>
      <c r="F2654" t="str">
        <f>MID('Funding Import'!B2656,8,50)</f>
        <v>ADDITIONAL GRANT INCOME</v>
      </c>
      <c r="G2654" t="str">
        <f>'Funding Import'!I2656</f>
        <v>DL 8673 PE GRANT OCT21 0018PE</v>
      </c>
      <c r="H2654">
        <f>'Funding Import'!H2656</f>
        <v>9818</v>
      </c>
      <c r="I2654" s="139"/>
    </row>
    <row r="2655" spans="1:9" ht="15" x14ac:dyDescent="0.2">
      <c r="A2655" s="191" t="str">
        <f t="shared" si="82"/>
        <v>2334</v>
      </c>
      <c r="B2655" s="191"/>
      <c r="C2655" s="191" t="str">
        <f t="shared" si="83"/>
        <v>23340026</v>
      </c>
      <c r="D2655" t="str">
        <f>'Funding Import'!A2657</f>
        <v>RB052334: DR WALKERS COE(VC)PRIM-FYFIELD</v>
      </c>
      <c r="E2655" t="str">
        <f>MID('Funding Import'!B2657,2,4)</f>
        <v>0026</v>
      </c>
      <c r="F2655" t="str">
        <f>MID('Funding Import'!B2657,8,50)</f>
        <v>NOTIONAL SEN FUNDING</v>
      </c>
      <c r="G2655" t="str">
        <f>'Funding Import'!I2657</f>
        <v>Spreadsheet B 391732 20639856 ES012 MK0514 10026 NOTIONAL SEN ES012 MK0514 10026 NOTIONAL SEN</v>
      </c>
      <c r="H2655">
        <f>'Funding Import'!H2657</f>
        <v>44208</v>
      </c>
      <c r="I2655" s="139"/>
    </row>
    <row r="2656" spans="1:9" ht="15" x14ac:dyDescent="0.2">
      <c r="A2656" s="191" t="str">
        <f t="shared" si="82"/>
        <v>2370</v>
      </c>
      <c r="B2656" s="191"/>
      <c r="C2656" s="191" t="str">
        <f t="shared" si="83"/>
        <v>23700001</v>
      </c>
      <c r="D2656" t="str">
        <f>'Funding Import'!A2658</f>
        <v>RB052370: GALLEYWOOD INFANT SCHOOL</v>
      </c>
      <c r="E2656" t="str">
        <f>MID('Funding Import'!B2658,2,4)</f>
        <v>0001</v>
      </c>
      <c r="F2656" t="str">
        <f>MID('Funding Import'!B2658,8,50)</f>
        <v>FORMULA FUNDED (EXCL RATES)</v>
      </c>
      <c r="G2656" t="str">
        <f>'Funding Import'!I2658</f>
        <v>Spreadsheet B 391145 20630885 ES006 MK0508 10001 FORMULA FUNDED ES006 MK0508 10001 FORMULA FUNDED</v>
      </c>
      <c r="H2656">
        <f>'Funding Import'!H2658</f>
        <v>698374</v>
      </c>
      <c r="I2656" s="139"/>
    </row>
    <row r="2657" spans="1:9" ht="15" x14ac:dyDescent="0.2">
      <c r="A2657" s="191" t="str">
        <f t="shared" si="82"/>
        <v>2370</v>
      </c>
      <c r="B2657" s="191"/>
      <c r="C2657" s="191" t="str">
        <f t="shared" si="83"/>
        <v>23700002</v>
      </c>
      <c r="D2657" t="str">
        <f>'Funding Import'!A2659</f>
        <v>RB052370: GALLEYWOOD INFANT SCHOOL</v>
      </c>
      <c r="E2657" t="str">
        <f>MID('Funding Import'!B2659,2,4)</f>
        <v>0002</v>
      </c>
      <c r="F2657" t="str">
        <f>MID('Funding Import'!B2659,8,50)</f>
        <v>RATES</v>
      </c>
      <c r="G2657" t="str">
        <f>'Funding Import'!I2659</f>
        <v>Spreadsheet B 391137 20630756 ES007 MK0509 10002 RATES ES007 MK0509 10002 RATES</v>
      </c>
      <c r="H2657">
        <f>'Funding Import'!H2659</f>
        <v>16759</v>
      </c>
      <c r="I2657" s="139"/>
    </row>
    <row r="2658" spans="1:9" ht="15" x14ac:dyDescent="0.2">
      <c r="A2658" s="191" t="str">
        <f t="shared" si="82"/>
        <v>2370</v>
      </c>
      <c r="B2658" s="191"/>
      <c r="C2658" s="191" t="str">
        <f t="shared" si="83"/>
        <v>23700003</v>
      </c>
      <c r="D2658" t="str">
        <f>'Funding Import'!A2660</f>
        <v>RB052370: GALLEYWOOD INFANT SCHOOL</v>
      </c>
      <c r="E2658" t="str">
        <f>MID('Funding Import'!B2660,2,4)</f>
        <v>0003</v>
      </c>
      <c r="F2658" t="str">
        <f>MID('Funding Import'!B2660,8,50)</f>
        <v>BROUGHT FORWARD</v>
      </c>
      <c r="G2658" t="str">
        <f>'Funding Import'!I2660</f>
        <v>Spreadsheet B 394797 20778211 ES055 MK0568 10003 OPENING BALANCES ES055 MK0568 10003 OPENING BALANCES</v>
      </c>
      <c r="H2658">
        <f>'Funding Import'!H2660</f>
        <v>71483.45</v>
      </c>
      <c r="I2658" s="139"/>
    </row>
    <row r="2659" spans="1:9" ht="15" x14ac:dyDescent="0.2">
      <c r="A2659" s="191" t="str">
        <f t="shared" si="82"/>
        <v>2370</v>
      </c>
      <c r="B2659" s="191"/>
      <c r="C2659" s="191" t="str">
        <f t="shared" si="83"/>
        <v>23700004</v>
      </c>
      <c r="D2659" t="str">
        <f>'Funding Import'!A2661</f>
        <v>RB052370: GALLEYWOOD INFANT SCHOOL</v>
      </c>
      <c r="E2659" t="str">
        <f>MID('Funding Import'!B2661,2,4)</f>
        <v>0004</v>
      </c>
      <c r="F2659" t="str">
        <f>MID('Funding Import'!B2661,8,50)</f>
        <v>STATEMENTED SEN</v>
      </c>
      <c r="G2659" t="str">
        <f>'Funding Import'!I2661</f>
        <v>Spreadsheet B 391144 20630818 ES009 MK0511 10004 EHCP ES009 MK0511 10004 EHCP</v>
      </c>
      <c r="H2659">
        <f>'Funding Import'!H2661</f>
        <v>29038</v>
      </c>
      <c r="I2659" s="139"/>
    </row>
    <row r="2660" spans="1:9" ht="15" x14ac:dyDescent="0.2">
      <c r="A2660" s="191" t="str">
        <f t="shared" si="82"/>
        <v>2370</v>
      </c>
      <c r="B2660" s="191"/>
      <c r="C2660" s="191" t="str">
        <f t="shared" si="83"/>
        <v>23700004</v>
      </c>
      <c r="D2660" t="str">
        <f>'Funding Import'!A2662</f>
        <v>RB052370: GALLEYWOOD INFANT SCHOOL</v>
      </c>
      <c r="E2660" t="str">
        <f>MID('Funding Import'!B2662,2,4)</f>
        <v>0004</v>
      </c>
      <c r="F2660" t="str">
        <f>MID('Funding Import'!B2662,8,50)</f>
        <v>STATEMENTED SEN</v>
      </c>
      <c r="G2660" t="str">
        <f>'Funding Import'!I2662</f>
        <v>DL 8688 SEN TOP-UP AUT1 AUT-21</v>
      </c>
      <c r="H2660">
        <f>'Funding Import'!H2662</f>
        <v>5143</v>
      </c>
      <c r="I2660" s="139"/>
    </row>
    <row r="2661" spans="1:9" ht="15" x14ac:dyDescent="0.2">
      <c r="A2661" s="191" t="str">
        <f t="shared" si="82"/>
        <v>2370</v>
      </c>
      <c r="B2661" s="191"/>
      <c r="C2661" s="191" t="str">
        <f t="shared" si="83"/>
        <v>23700006</v>
      </c>
      <c r="D2661" t="str">
        <f>'Funding Import'!A2663</f>
        <v>RB052370: GALLEYWOOD INFANT SCHOOL</v>
      </c>
      <c r="E2661" t="str">
        <f>MID('Funding Import'!B2663,2,4)</f>
        <v>0006</v>
      </c>
      <c r="F2661" t="str">
        <f>MID('Funding Import'!B2663,8,50)</f>
        <v>EXCEPTIONAL COVID COST GRANT</v>
      </c>
      <c r="G2661" t="str">
        <f>'Funding Import'!I2663</f>
        <v>Spreadsheet B 398804 20920024 ES065 DP0556 COVIDEMERGENCY COVIDEM ES065 DP0556 COVIDEMERGENCY COVIDEM</v>
      </c>
      <c r="H2661">
        <f>'Funding Import'!H2663</f>
        <v>6000</v>
      </c>
      <c r="I2661" s="139"/>
    </row>
    <row r="2662" spans="1:9" ht="15" x14ac:dyDescent="0.2">
      <c r="A2662" s="191" t="str">
        <f t="shared" si="82"/>
        <v>2370</v>
      </c>
      <c r="B2662" s="191"/>
      <c r="C2662" s="191" t="str">
        <f t="shared" si="83"/>
        <v>23700006</v>
      </c>
      <c r="D2662" t="str">
        <f>'Funding Import'!A2664</f>
        <v>RB052370: GALLEYWOOD INFANT SCHOOL</v>
      </c>
      <c r="E2662" t="str">
        <f>MID('Funding Import'!B2664,2,4)</f>
        <v>0006</v>
      </c>
      <c r="F2662" t="str">
        <f>MID('Funding Import'!B2664,8,50)</f>
        <v>EXCEPTIONAL COVID COST GRANT</v>
      </c>
      <c r="G2662" t="str">
        <f>'Funding Import'!I2664</f>
        <v>Spreadsheet B 398807 20920177 ES067 DP0558 FSMADDCOSTSCOVID FSMCOVID ES067 DP0558 FSMADDCOSTSCOVID FSMCOVID</v>
      </c>
      <c r="H2662">
        <f>'Funding Import'!H2664</f>
        <v>954</v>
      </c>
      <c r="I2662" s="139"/>
    </row>
    <row r="2663" spans="1:9" ht="15" x14ac:dyDescent="0.2">
      <c r="A2663" s="191" t="str">
        <f t="shared" si="82"/>
        <v>2370</v>
      </c>
      <c r="B2663" s="191"/>
      <c r="C2663" s="191" t="str">
        <f t="shared" si="83"/>
        <v>23700006</v>
      </c>
      <c r="D2663" t="str">
        <f>'Funding Import'!A2665</f>
        <v>RB052370: GALLEYWOOD INFANT SCHOOL</v>
      </c>
      <c r="E2663" t="str">
        <f>MID('Funding Import'!B2665,2,4)</f>
        <v>0006</v>
      </c>
      <c r="F2663" t="str">
        <f>MID('Funding Import'!B2665,8,50)</f>
        <v>EXCEPTIONAL COVID COST GRANT</v>
      </c>
      <c r="G2663" t="str">
        <f>'Funding Import'!I2665</f>
        <v>Spreadsheet B 399778 20982606 Movement from code '0006 to '0012 covid  emergency recode ES089 RM0128 Covid emergency recode</v>
      </c>
      <c r="H2663">
        <f>'Funding Import'!H2665</f>
        <v>-6000</v>
      </c>
      <c r="I2663" s="139"/>
    </row>
    <row r="2664" spans="1:9" ht="15" x14ac:dyDescent="0.2">
      <c r="A2664" s="191" t="str">
        <f t="shared" si="82"/>
        <v>2370</v>
      </c>
      <c r="B2664" s="191"/>
      <c r="C2664" s="191" t="str">
        <f t="shared" si="83"/>
        <v>23700012</v>
      </c>
      <c r="D2664" t="str">
        <f>'Funding Import'!A2666</f>
        <v>RB052370: GALLEYWOOD INFANT SCHOOL</v>
      </c>
      <c r="E2664" t="str">
        <f>MID('Funding Import'!B2666,2,4)</f>
        <v>0012</v>
      </c>
      <c r="F2664" t="str">
        <f>MID('Funding Import'!B2666,8,50)</f>
        <v>COVID CATCH UP</v>
      </c>
      <c r="G2664" t="str">
        <f>'Funding Import'!I2666</f>
        <v>Spreadsheet B 399778 20982606 Movement from code '0006 to '0012 covid  emergency recode ES089 RM0128 Covid emergency recode</v>
      </c>
      <c r="H2664">
        <f>'Funding Import'!H2666</f>
        <v>6000</v>
      </c>
      <c r="I2664" s="139"/>
    </row>
    <row r="2665" spans="1:9" ht="15" x14ac:dyDescent="0.2">
      <c r="A2665" s="191" t="str">
        <f t="shared" si="82"/>
        <v>2370</v>
      </c>
      <c r="B2665" s="191"/>
      <c r="C2665" s="191" t="str">
        <f t="shared" si="83"/>
        <v>23700012</v>
      </c>
      <c r="D2665" t="str">
        <f>'Funding Import'!A2667</f>
        <v>RB052370: GALLEYWOOD INFANT SCHOOL</v>
      </c>
      <c r="E2665" t="str">
        <f>MID('Funding Import'!B2667,2,4)</f>
        <v>0012</v>
      </c>
      <c r="F2665" t="str">
        <f>MID('Funding Import'!B2667,8,50)</f>
        <v>COVID CATCH UP</v>
      </c>
      <c r="G2665" t="str">
        <f>'Funding Import'!I2667</f>
        <v>DL 8645 0012recoveryc 0012RPG</v>
      </c>
      <c r="H2665">
        <f>'Funding Import'!H2667</f>
        <v>1232.5</v>
      </c>
      <c r="I2665" s="139"/>
    </row>
    <row r="2666" spans="1:9" ht="15" x14ac:dyDescent="0.2">
      <c r="A2666" s="191" t="str">
        <f t="shared" si="82"/>
        <v>2370</v>
      </c>
      <c r="B2666" s="191"/>
      <c r="C2666" s="191" t="str">
        <f t="shared" si="83"/>
        <v>23700012</v>
      </c>
      <c r="D2666" t="str">
        <f>'Funding Import'!A2668</f>
        <v>RB052370: GALLEYWOOD INFANT SCHOOL</v>
      </c>
      <c r="E2666" t="str">
        <f>MID('Funding Import'!B2668,2,4)</f>
        <v>0012</v>
      </c>
      <c r="F2666" t="str">
        <f>MID('Funding Import'!B2668,8,50)</f>
        <v>COVID CATCH UP</v>
      </c>
      <c r="G2666" t="str">
        <f>'Funding Import'!I2668</f>
        <v>DL 8656 0012schoolled 0012SLT</v>
      </c>
      <c r="H2666">
        <f>'Funding Import'!H2668</f>
        <v>885.94</v>
      </c>
      <c r="I2666" s="139"/>
    </row>
    <row r="2667" spans="1:9" ht="15" x14ac:dyDescent="0.2">
      <c r="A2667" s="191" t="str">
        <f t="shared" si="82"/>
        <v>2370</v>
      </c>
      <c r="B2667" s="191"/>
      <c r="C2667" s="191" t="str">
        <f t="shared" si="83"/>
        <v>23700014</v>
      </c>
      <c r="D2667" t="str">
        <f>'Funding Import'!A2669</f>
        <v>RB052370: GALLEYWOOD INFANT SCHOOL</v>
      </c>
      <c r="E2667" t="str">
        <f>MID('Funding Import'!B2669,2,4)</f>
        <v>0014</v>
      </c>
      <c r="F2667" t="str">
        <f>MID('Funding Import'!B2669,8,50)</f>
        <v>PUPIL PREMIUM</v>
      </c>
      <c r="G2667" t="str">
        <f>'Funding Import'!I2669</f>
        <v>Spreadsheet B 400831 21077861 ES093 DP0593 SUMMER21PPG SUM21PPG ES093 DP0593 SUMMER21PPG SUM21PPG</v>
      </c>
      <c r="H2667">
        <f>'Funding Import'!H2669</f>
        <v>17838</v>
      </c>
      <c r="I2667" s="139"/>
    </row>
    <row r="2668" spans="1:9" ht="15" x14ac:dyDescent="0.2">
      <c r="A2668" s="191" t="str">
        <f t="shared" si="82"/>
        <v>2370</v>
      </c>
      <c r="B2668" s="191"/>
      <c r="C2668" s="191" t="str">
        <f t="shared" si="83"/>
        <v>23700014</v>
      </c>
      <c r="D2668" t="str">
        <f>'Funding Import'!A2670</f>
        <v>RB052370: GALLEYWOOD INFANT SCHOOL</v>
      </c>
      <c r="E2668" t="str">
        <f>MID('Funding Import'!B2670,2,4)</f>
        <v>0014</v>
      </c>
      <c r="F2668" t="str">
        <f>MID('Funding Import'!B2670,8,50)</f>
        <v>PUPIL PREMIUM</v>
      </c>
      <c r="G2668" t="str">
        <f>'Funding Import'!I2670</f>
        <v>Spreadsheet B 401817 21143696 ES103 MK0705 PPG CIC SUM21P5 SUM-21 ES103 MK0705 PPG CIC SUM21P5 SUM-21</v>
      </c>
      <c r="H2668">
        <f>'Funding Import'!H2670</f>
        <v>490</v>
      </c>
      <c r="I2668" s="139"/>
    </row>
    <row r="2669" spans="1:9" ht="15" x14ac:dyDescent="0.2">
      <c r="A2669" s="191" t="str">
        <f t="shared" si="82"/>
        <v>2370</v>
      </c>
      <c r="B2669" s="191"/>
      <c r="C2669" s="191" t="str">
        <f t="shared" si="83"/>
        <v>23700014</v>
      </c>
      <c r="D2669" t="str">
        <f>'Funding Import'!A2671</f>
        <v>RB052370: GALLEYWOOD INFANT SCHOOL</v>
      </c>
      <c r="E2669" t="str">
        <f>MID('Funding Import'!B2671,2,4)</f>
        <v>0014</v>
      </c>
      <c r="F2669" t="str">
        <f>MID('Funding Import'!B2671,8,50)</f>
        <v>PUPIL PREMIUM</v>
      </c>
      <c r="G2669" t="str">
        <f>'Funding Import'!I2671</f>
        <v>DL 8701 0014 Pupil Premium Autumn Term 2021</v>
      </c>
      <c r="H2669">
        <f>'Funding Import'!H2671</f>
        <v>15347</v>
      </c>
      <c r="I2669" s="139"/>
    </row>
    <row r="2670" spans="1:9" ht="15" x14ac:dyDescent="0.2">
      <c r="A2670" s="191" t="str">
        <f t="shared" si="82"/>
        <v>2370</v>
      </c>
      <c r="B2670" s="191"/>
      <c r="C2670" s="191" t="str">
        <f t="shared" si="83"/>
        <v>23700018</v>
      </c>
      <c r="D2670" t="str">
        <f>'Funding Import'!A2672</f>
        <v>RB052370: GALLEYWOOD INFANT SCHOOL</v>
      </c>
      <c r="E2670" t="str">
        <f>MID('Funding Import'!B2672,2,4)</f>
        <v>0018</v>
      </c>
      <c r="F2670" t="str">
        <f>MID('Funding Import'!B2672,8,50)</f>
        <v>ADDITIONAL GRANT INCOME</v>
      </c>
      <c r="G2670" t="str">
        <f>'Funding Import'!I2672</f>
        <v>Spreadsheet B 393531 20728061 ES032 RM0087 PE GRANT APR 21 ES032 RM0087 PE GRANT APR 21</v>
      </c>
      <c r="H2670">
        <f>'Funding Import'!H2672</f>
        <v>7146</v>
      </c>
      <c r="I2670" s="139"/>
    </row>
    <row r="2671" spans="1:9" ht="15" x14ac:dyDescent="0.2">
      <c r="A2671" s="191" t="str">
        <f t="shared" si="82"/>
        <v>2370</v>
      </c>
      <c r="B2671" s="191"/>
      <c r="C2671" s="191" t="str">
        <f t="shared" si="83"/>
        <v>23700018</v>
      </c>
      <c r="D2671" t="str">
        <f>'Funding Import'!A2673</f>
        <v>RB052370: GALLEYWOOD INFANT SCHOOL</v>
      </c>
      <c r="E2671" t="str">
        <f>MID('Funding Import'!B2673,2,4)</f>
        <v>0018</v>
      </c>
      <c r="F2671" t="str">
        <f>MID('Funding Import'!B2673,8,50)</f>
        <v>ADDITIONAL GRANT INCOME</v>
      </c>
      <c r="G2671" t="str">
        <f>'Funding Import'!I2673</f>
        <v>Spreadsheet B 399769 20981730 UIFSM JULY21 UIFSM 21 ES085 RM0124 UIFSM JULY21 UIFSM 21</v>
      </c>
      <c r="H2671">
        <f>'Funding Import'!H2673</f>
        <v>50129</v>
      </c>
      <c r="I2671" s="139"/>
    </row>
    <row r="2672" spans="1:9" ht="15" x14ac:dyDescent="0.2">
      <c r="A2672" s="191" t="str">
        <f t="shared" si="82"/>
        <v>2370</v>
      </c>
      <c r="B2672" s="191"/>
      <c r="C2672" s="191" t="str">
        <f t="shared" si="83"/>
        <v>23700018</v>
      </c>
      <c r="D2672" t="str">
        <f>'Funding Import'!A2674</f>
        <v>RB052370: GALLEYWOOD INFANT SCHOOL</v>
      </c>
      <c r="E2672" t="str">
        <f>MID('Funding Import'!B2674,2,4)</f>
        <v>0018</v>
      </c>
      <c r="F2672" t="str">
        <f>MID('Funding Import'!B2674,8,50)</f>
        <v>ADDITIONAL GRANT INCOME</v>
      </c>
      <c r="G2672" t="str">
        <f>'Funding Import'!I2674</f>
        <v>DL 8673 PE GRANT OCT21 0018PE</v>
      </c>
      <c r="H2672">
        <f>'Funding Import'!H2674</f>
        <v>10033</v>
      </c>
      <c r="I2672" s="139"/>
    </row>
    <row r="2673" spans="1:9" ht="15" x14ac:dyDescent="0.2">
      <c r="A2673" s="191" t="str">
        <f t="shared" si="82"/>
        <v>2370</v>
      </c>
      <c r="B2673" s="191"/>
      <c r="C2673" s="191" t="str">
        <f t="shared" si="83"/>
        <v>23700026</v>
      </c>
      <c r="D2673" t="str">
        <f>'Funding Import'!A2675</f>
        <v>RB052370: GALLEYWOOD INFANT SCHOOL</v>
      </c>
      <c r="E2673" t="str">
        <f>MID('Funding Import'!B2675,2,4)</f>
        <v>0026</v>
      </c>
      <c r="F2673" t="str">
        <f>MID('Funding Import'!B2675,8,50)</f>
        <v>NOTIONAL SEN FUNDING</v>
      </c>
      <c r="G2673" t="str">
        <f>'Funding Import'!I2675</f>
        <v>Spreadsheet B 391732 20639856 ES012 MK0514 10026 NOTIONAL SEN ES012 MK0514 10026 NOTIONAL SEN</v>
      </c>
      <c r="H2673">
        <f>'Funding Import'!H2675</f>
        <v>90227</v>
      </c>
      <c r="I2673" s="139"/>
    </row>
    <row r="2674" spans="1:9" ht="15" x14ac:dyDescent="0.2">
      <c r="A2674" s="191" t="str">
        <f t="shared" si="82"/>
        <v>2372</v>
      </c>
      <c r="B2674" s="191"/>
      <c r="C2674" s="191" t="str">
        <f t="shared" si="83"/>
        <v>23720001</v>
      </c>
      <c r="D2674" t="str">
        <f>'Funding Import'!A2676</f>
        <v>RB052372: ST MICHAEL'S COE (VA) JUNIOR</v>
      </c>
      <c r="E2674" t="str">
        <f>MID('Funding Import'!B2676,2,4)</f>
        <v>0001</v>
      </c>
      <c r="F2674" t="str">
        <f>MID('Funding Import'!B2676,8,50)</f>
        <v>FORMULA FUNDED (EXCL RATES)</v>
      </c>
      <c r="G2674" t="str">
        <f>'Funding Import'!I2676</f>
        <v>Spreadsheet B 391145 20630885 ES006 MK0508 10001 FORMULA FUNDED ES006 MK0508 10001 FORMULA FUNDED</v>
      </c>
      <c r="H2674">
        <f>'Funding Import'!H2676</f>
        <v>859256</v>
      </c>
      <c r="I2674" s="139"/>
    </row>
    <row r="2675" spans="1:9" ht="15" x14ac:dyDescent="0.2">
      <c r="A2675" s="191" t="str">
        <f t="shared" si="82"/>
        <v>2372</v>
      </c>
      <c r="B2675" s="191"/>
      <c r="C2675" s="191" t="str">
        <f t="shared" si="83"/>
        <v>23720002</v>
      </c>
      <c r="D2675" t="str">
        <f>'Funding Import'!A2677</f>
        <v>RB052372: ST MICHAEL'S COE (VA) JUNIOR</v>
      </c>
      <c r="E2675" t="str">
        <f>MID('Funding Import'!B2677,2,4)</f>
        <v>0002</v>
      </c>
      <c r="F2675" t="str">
        <f>MID('Funding Import'!B2677,8,50)</f>
        <v>RATES</v>
      </c>
      <c r="G2675" t="str">
        <f>'Funding Import'!I2677</f>
        <v>Spreadsheet B 391137 20630756 ES007 MK0509 10002 RATES ES007 MK0509 10002 RATES</v>
      </c>
      <c r="H2675">
        <f>'Funding Import'!H2677</f>
        <v>3848</v>
      </c>
      <c r="I2675" s="139"/>
    </row>
    <row r="2676" spans="1:9" ht="15" x14ac:dyDescent="0.2">
      <c r="A2676" s="191" t="str">
        <f t="shared" si="82"/>
        <v>2372</v>
      </c>
      <c r="B2676" s="191"/>
      <c r="C2676" s="191" t="str">
        <f t="shared" si="83"/>
        <v>23720003</v>
      </c>
      <c r="D2676" t="str">
        <f>'Funding Import'!A2678</f>
        <v>RB052372: ST MICHAEL'S COE (VA) JUNIOR</v>
      </c>
      <c r="E2676" t="str">
        <f>MID('Funding Import'!B2678,2,4)</f>
        <v>0003</v>
      </c>
      <c r="F2676" t="str">
        <f>MID('Funding Import'!B2678,8,50)</f>
        <v>BROUGHT FORWARD</v>
      </c>
      <c r="G2676" t="str">
        <f>'Funding Import'!I2678</f>
        <v>Spreadsheet B 394797 20778211 ES055 MK0568 10003 OPENING BALANCES ES055 MK0568 10003 OPENING BALANCES</v>
      </c>
      <c r="H2676">
        <f>'Funding Import'!H2678</f>
        <v>55619.64</v>
      </c>
      <c r="I2676" s="139"/>
    </row>
    <row r="2677" spans="1:9" ht="15" x14ac:dyDescent="0.2">
      <c r="A2677" s="191" t="str">
        <f t="shared" si="82"/>
        <v>2372</v>
      </c>
      <c r="B2677" s="191"/>
      <c r="C2677" s="191" t="str">
        <f t="shared" si="83"/>
        <v>23720004</v>
      </c>
      <c r="D2677" t="str">
        <f>'Funding Import'!A2679</f>
        <v>RB052372: ST MICHAEL'S COE (VA) JUNIOR</v>
      </c>
      <c r="E2677" t="str">
        <f>MID('Funding Import'!B2679,2,4)</f>
        <v>0004</v>
      </c>
      <c r="F2677" t="str">
        <f>MID('Funding Import'!B2679,8,50)</f>
        <v>STATEMENTED SEN</v>
      </c>
      <c r="G2677" t="str">
        <f>'Funding Import'!I2679</f>
        <v>Spreadsheet B 391144 20630818 ES009 MK0511 10004 EHCP ES009 MK0511 10004 EHCP</v>
      </c>
      <c r="H2677">
        <f>'Funding Import'!H2679</f>
        <v>25986</v>
      </c>
      <c r="I2677" s="139"/>
    </row>
    <row r="2678" spans="1:9" ht="15" x14ac:dyDescent="0.2">
      <c r="A2678" s="191" t="str">
        <f t="shared" si="82"/>
        <v>2372</v>
      </c>
      <c r="B2678" s="191"/>
      <c r="C2678" s="191" t="str">
        <f t="shared" si="83"/>
        <v>23720004</v>
      </c>
      <c r="D2678" t="str">
        <f>'Funding Import'!A2680</f>
        <v>RB052372: ST MICHAEL'S COE (VA) JUNIOR</v>
      </c>
      <c r="E2678" t="str">
        <f>MID('Funding Import'!B2680,2,4)</f>
        <v>0004</v>
      </c>
      <c r="F2678" t="str">
        <f>MID('Funding Import'!B2680,8,50)</f>
        <v>STATEMENTED SEN</v>
      </c>
      <c r="G2678" t="str">
        <f>'Funding Import'!I2680</f>
        <v>Spreadsheet B 394845 20782782 ES043 DP0533 SEN TOP-UP SUM1 SUM-21 ES043 DP0533 SEN TOP-UP SUM1 SUM-21</v>
      </c>
      <c r="H2678">
        <f>'Funding Import'!H2680</f>
        <v>4162</v>
      </c>
      <c r="I2678" s="139"/>
    </row>
    <row r="2679" spans="1:9" ht="15" x14ac:dyDescent="0.2">
      <c r="A2679" s="191" t="str">
        <f t="shared" si="82"/>
        <v>2372</v>
      </c>
      <c r="B2679" s="191"/>
      <c r="C2679" s="191" t="str">
        <f t="shared" si="83"/>
        <v>23720004</v>
      </c>
      <c r="D2679" t="str">
        <f>'Funding Import'!A2681</f>
        <v>RB052372: ST MICHAEL'S COE (VA) JUNIOR</v>
      </c>
      <c r="E2679" t="str">
        <f>MID('Funding Import'!B2681,2,4)</f>
        <v>0004</v>
      </c>
      <c r="F2679" t="str">
        <f>MID('Funding Import'!B2681,8,50)</f>
        <v>STATEMENTED SEN</v>
      </c>
      <c r="G2679" t="str">
        <f>'Funding Import'!I2681</f>
        <v>Spreadsheet B 401820 21143763 ES099 MK0707 SEN TOP-UP SUM2 SUM-21 ES099 MK0707 SEN TOP-UP SUM2 SUM-21</v>
      </c>
      <c r="H2679">
        <f>'Funding Import'!H2681</f>
        <v>2183</v>
      </c>
      <c r="I2679" s="139"/>
    </row>
    <row r="2680" spans="1:9" ht="15" x14ac:dyDescent="0.2">
      <c r="A2680" s="191" t="str">
        <f t="shared" si="82"/>
        <v>2372</v>
      </c>
      <c r="B2680" s="191"/>
      <c r="C2680" s="191" t="str">
        <f t="shared" si="83"/>
        <v>23720004</v>
      </c>
      <c r="D2680" t="str">
        <f>'Funding Import'!A2682</f>
        <v>RB052372: ST MICHAEL'S COE (VA) JUNIOR</v>
      </c>
      <c r="E2680" t="str">
        <f>MID('Funding Import'!B2682,2,4)</f>
        <v>0004</v>
      </c>
      <c r="F2680" t="str">
        <f>MID('Funding Import'!B2682,8,50)</f>
        <v>STATEMENTED SEN</v>
      </c>
      <c r="G2680" t="str">
        <f>'Funding Import'!I2682</f>
        <v>DL 8688 SEN TOP-UP AUT1 AUT-21</v>
      </c>
      <c r="H2680">
        <f>'Funding Import'!H2682</f>
        <v>7488</v>
      </c>
      <c r="I2680" s="139"/>
    </row>
    <row r="2681" spans="1:9" ht="15" x14ac:dyDescent="0.2">
      <c r="A2681" s="191" t="str">
        <f t="shared" si="82"/>
        <v>2372</v>
      </c>
      <c r="B2681" s="191"/>
      <c r="C2681" s="191" t="str">
        <f t="shared" si="83"/>
        <v>23720006</v>
      </c>
      <c r="D2681" t="str">
        <f>'Funding Import'!A2683</f>
        <v>RB052372: ST MICHAEL'S COE (VA) JUNIOR</v>
      </c>
      <c r="E2681" t="str">
        <f>MID('Funding Import'!B2683,2,4)</f>
        <v>0006</v>
      </c>
      <c r="F2681" t="str">
        <f>MID('Funding Import'!B2683,8,50)</f>
        <v>EXCEPTIONAL COVID COST GRANT</v>
      </c>
      <c r="G2681" t="str">
        <f>'Funding Import'!I2683</f>
        <v>Spreadsheet B 398804 20920024 ES065 DP0556 COVIDEMERGENCY COVIDEM ES065 DP0556 COVIDEMERGENCY COVIDEM</v>
      </c>
      <c r="H2681">
        <f>'Funding Import'!H2683</f>
        <v>7800</v>
      </c>
      <c r="I2681" s="139"/>
    </row>
    <row r="2682" spans="1:9" ht="15" x14ac:dyDescent="0.2">
      <c r="A2682" s="191" t="str">
        <f t="shared" si="82"/>
        <v>2372</v>
      </c>
      <c r="B2682" s="191"/>
      <c r="C2682" s="191" t="str">
        <f t="shared" si="83"/>
        <v>23720006</v>
      </c>
      <c r="D2682" t="str">
        <f>'Funding Import'!A2684</f>
        <v>RB052372: ST MICHAEL'S COE (VA) JUNIOR</v>
      </c>
      <c r="E2682" t="str">
        <f>MID('Funding Import'!B2684,2,4)</f>
        <v>0006</v>
      </c>
      <c r="F2682" t="str">
        <f>MID('Funding Import'!B2684,8,50)</f>
        <v>EXCEPTIONAL COVID COST GRANT</v>
      </c>
      <c r="G2682" t="str">
        <f>'Funding Import'!I2684</f>
        <v>Spreadsheet B 398807 20920177 ES067 DP0558 FSMADDCOSTSCOVID FSMCOVID ES067 DP0558 FSMADDCOSTSCOVID FSMCOVID</v>
      </c>
      <c r="H2682">
        <f>'Funding Import'!H2684</f>
        <v>4450</v>
      </c>
      <c r="I2682" s="139"/>
    </row>
    <row r="2683" spans="1:9" ht="15" x14ac:dyDescent="0.2">
      <c r="A2683" s="191" t="str">
        <f t="shared" si="82"/>
        <v>2372</v>
      </c>
      <c r="B2683" s="191"/>
      <c r="C2683" s="191" t="str">
        <f t="shared" si="83"/>
        <v>23720006</v>
      </c>
      <c r="D2683" t="str">
        <f>'Funding Import'!A2685</f>
        <v>RB052372: ST MICHAEL'S COE (VA) JUNIOR</v>
      </c>
      <c r="E2683" t="str">
        <f>MID('Funding Import'!B2685,2,4)</f>
        <v>0006</v>
      </c>
      <c r="F2683" t="str">
        <f>MID('Funding Import'!B2685,8,50)</f>
        <v>EXCEPTIONAL COVID COST GRANT</v>
      </c>
      <c r="G2683" t="str">
        <f>'Funding Import'!I2685</f>
        <v>Spreadsheet B 399778 20982606 Movement from code '0006 to '0012 covid  emergency recode ES089 RM0128 Covid emergency recode</v>
      </c>
      <c r="H2683">
        <f>'Funding Import'!H2685</f>
        <v>-7800</v>
      </c>
      <c r="I2683" s="139"/>
    </row>
    <row r="2684" spans="1:9" ht="15" x14ac:dyDescent="0.2">
      <c r="A2684" s="191" t="str">
        <f t="shared" si="82"/>
        <v>2372</v>
      </c>
      <c r="B2684" s="191"/>
      <c r="C2684" s="191" t="str">
        <f t="shared" si="83"/>
        <v>23720012</v>
      </c>
      <c r="D2684" t="str">
        <f>'Funding Import'!A2686</f>
        <v>RB052372: ST MICHAEL'S COE (VA) JUNIOR</v>
      </c>
      <c r="E2684" t="str">
        <f>MID('Funding Import'!B2686,2,4)</f>
        <v>0012</v>
      </c>
      <c r="F2684" t="str">
        <f>MID('Funding Import'!B2686,8,50)</f>
        <v>COVID CATCH UP</v>
      </c>
      <c r="G2684" t="str">
        <f>'Funding Import'!I2686</f>
        <v>Spreadsheet B 399778 20982606 Movement from code '0006 to '0012 covid  emergency recode ES089 RM0128 Covid emergency recode</v>
      </c>
      <c r="H2684">
        <f>'Funding Import'!H2686</f>
        <v>7800</v>
      </c>
      <c r="I2684" s="139"/>
    </row>
    <row r="2685" spans="1:9" ht="15" x14ac:dyDescent="0.2">
      <c r="A2685" s="191" t="str">
        <f t="shared" si="82"/>
        <v>2372</v>
      </c>
      <c r="B2685" s="191"/>
      <c r="C2685" s="191" t="str">
        <f t="shared" si="83"/>
        <v>23720012</v>
      </c>
      <c r="D2685" t="str">
        <f>'Funding Import'!A2687</f>
        <v>RB052372: ST MICHAEL'S COE (VA) JUNIOR</v>
      </c>
      <c r="E2685" t="str">
        <f>MID('Funding Import'!B2687,2,4)</f>
        <v>0012</v>
      </c>
      <c r="F2685" t="str">
        <f>MID('Funding Import'!B2687,8,50)</f>
        <v>COVID CATCH UP</v>
      </c>
      <c r="G2685" t="str">
        <f>'Funding Import'!I2687</f>
        <v>DL 8645 0012recoveryc 0012RPG</v>
      </c>
      <c r="H2685">
        <f>'Funding Import'!H2687</f>
        <v>1957.5</v>
      </c>
      <c r="I2685" s="139"/>
    </row>
    <row r="2686" spans="1:9" ht="15" x14ac:dyDescent="0.2">
      <c r="A2686" s="191" t="str">
        <f t="shared" si="82"/>
        <v>2372</v>
      </c>
      <c r="B2686" s="191"/>
      <c r="C2686" s="191" t="str">
        <f t="shared" si="83"/>
        <v>23720012</v>
      </c>
      <c r="D2686" t="str">
        <f>'Funding Import'!A2688</f>
        <v>RB052372: ST MICHAEL'S COE (VA) JUNIOR</v>
      </c>
      <c r="E2686" t="str">
        <f>MID('Funding Import'!B2688,2,4)</f>
        <v>0012</v>
      </c>
      <c r="F2686" t="str">
        <f>MID('Funding Import'!B2688,8,50)</f>
        <v>COVID CATCH UP</v>
      </c>
      <c r="G2686" t="str">
        <f>'Funding Import'!I2688</f>
        <v>DL 8656 0012schoolled 0012SLT</v>
      </c>
      <c r="H2686">
        <f>'Funding Import'!H2688</f>
        <v>1890</v>
      </c>
      <c r="I2686" s="139"/>
    </row>
    <row r="2687" spans="1:9" ht="15" x14ac:dyDescent="0.2">
      <c r="A2687" s="191" t="str">
        <f t="shared" si="82"/>
        <v>2372</v>
      </c>
      <c r="B2687" s="191"/>
      <c r="C2687" s="191" t="str">
        <f t="shared" si="83"/>
        <v>23720014</v>
      </c>
      <c r="D2687" t="str">
        <f>'Funding Import'!A2689</f>
        <v>RB052372: ST MICHAEL'S COE (VA) JUNIOR</v>
      </c>
      <c r="E2687" t="str">
        <f>MID('Funding Import'!B2689,2,4)</f>
        <v>0014</v>
      </c>
      <c r="F2687" t="str">
        <f>MID('Funding Import'!B2689,8,50)</f>
        <v>PUPIL PREMIUM</v>
      </c>
      <c r="G2687" t="str">
        <f>'Funding Import'!I2689</f>
        <v>Spreadsheet B 400831 21077861 ES093 DP0593 SUMMER21PPG SUM21PPG ES093 DP0593 SUMMER21PPG SUM21PPG</v>
      </c>
      <c r="H2687">
        <f>'Funding Import'!H2689</f>
        <v>31225</v>
      </c>
      <c r="I2687" s="139"/>
    </row>
    <row r="2688" spans="1:9" ht="15" x14ac:dyDescent="0.2">
      <c r="A2688" s="191" t="str">
        <f t="shared" si="82"/>
        <v>2372</v>
      </c>
      <c r="B2688" s="191"/>
      <c r="C2688" s="191" t="str">
        <f t="shared" si="83"/>
        <v>23720014</v>
      </c>
      <c r="D2688" t="str">
        <f>'Funding Import'!A2690</f>
        <v>RB052372: ST MICHAEL'S COE (VA) JUNIOR</v>
      </c>
      <c r="E2688" t="str">
        <f>MID('Funding Import'!B2690,2,4)</f>
        <v>0014</v>
      </c>
      <c r="F2688" t="str">
        <f>MID('Funding Import'!B2690,8,50)</f>
        <v>PUPIL PREMIUM</v>
      </c>
      <c r="G2688" t="str">
        <f>'Funding Import'!I2690</f>
        <v>DL 8701 0014 Pupil Premium Autumn Term 2021</v>
      </c>
      <c r="H2688">
        <f>'Funding Import'!H2690</f>
        <v>24980</v>
      </c>
      <c r="I2688" s="139"/>
    </row>
    <row r="2689" spans="1:9" ht="15" x14ac:dyDescent="0.2">
      <c r="A2689" s="191" t="str">
        <f t="shared" si="82"/>
        <v>2372</v>
      </c>
      <c r="B2689" s="191"/>
      <c r="C2689" s="191" t="str">
        <f t="shared" si="83"/>
        <v>23720018</v>
      </c>
      <c r="D2689" t="str">
        <f>'Funding Import'!A2691</f>
        <v>RB052372: ST MICHAEL'S COE (VA) JUNIOR</v>
      </c>
      <c r="E2689" t="str">
        <f>MID('Funding Import'!B2691,2,4)</f>
        <v>0018</v>
      </c>
      <c r="F2689" t="str">
        <f>MID('Funding Import'!B2691,8,50)</f>
        <v>ADDITIONAL GRANT INCOME</v>
      </c>
      <c r="G2689" t="str">
        <f>'Funding Import'!I2691</f>
        <v>Spreadsheet B 393531 20728061 ES032 RM0087 PE GRANT APR 21 ES032 RM0087 PE GRANT APR 21</v>
      </c>
      <c r="H2689">
        <f>'Funding Import'!H2691</f>
        <v>7608</v>
      </c>
      <c r="I2689" s="139"/>
    </row>
    <row r="2690" spans="1:9" ht="15" x14ac:dyDescent="0.2">
      <c r="A2690" s="191" t="str">
        <f t="shared" ref="A2690:A2753" si="84">MID(D2690,5,4)</f>
        <v>2372</v>
      </c>
      <c r="B2690" s="191"/>
      <c r="C2690" s="191" t="str">
        <f t="shared" ref="C2690:C2753" si="85">A2690&amp;E2690</f>
        <v>23720018</v>
      </c>
      <c r="D2690" t="str">
        <f>'Funding Import'!A2692</f>
        <v>RB052372: ST MICHAEL'S COE (VA) JUNIOR</v>
      </c>
      <c r="E2690" t="str">
        <f>MID('Funding Import'!B2692,2,4)</f>
        <v>0018</v>
      </c>
      <c r="F2690" t="str">
        <f>MID('Funding Import'!B2692,8,50)</f>
        <v>ADDITIONAL GRANT INCOME</v>
      </c>
      <c r="G2690" t="str">
        <f>'Funding Import'!I2692</f>
        <v>DL 8673 PE GRANT OCT21 0018PE</v>
      </c>
      <c r="H2690">
        <f>'Funding Import'!H2692</f>
        <v>10710</v>
      </c>
      <c r="I2690" s="139"/>
    </row>
    <row r="2691" spans="1:9" ht="15" x14ac:dyDescent="0.2">
      <c r="A2691" s="191" t="str">
        <f t="shared" si="84"/>
        <v>2372</v>
      </c>
      <c r="B2691" s="191"/>
      <c r="C2691" s="191" t="str">
        <f t="shared" si="85"/>
        <v>23720026</v>
      </c>
      <c r="D2691" t="str">
        <f>'Funding Import'!A2693</f>
        <v>RB052372: ST MICHAEL'S COE (VA) JUNIOR</v>
      </c>
      <c r="E2691" t="str">
        <f>MID('Funding Import'!B2693,2,4)</f>
        <v>0026</v>
      </c>
      <c r="F2691" t="str">
        <f>MID('Funding Import'!B2693,8,50)</f>
        <v>NOTIONAL SEN FUNDING</v>
      </c>
      <c r="G2691" t="str">
        <f>'Funding Import'!I2693</f>
        <v>Spreadsheet B 391732 20639856 ES012 MK0514 10026 NOTIONAL SEN ES012 MK0514 10026 NOTIONAL SEN</v>
      </c>
      <c r="H2691">
        <f>'Funding Import'!H2693</f>
        <v>111755</v>
      </c>
      <c r="I2691" s="139"/>
    </row>
    <row r="2692" spans="1:9" ht="15" x14ac:dyDescent="0.2">
      <c r="A2692" s="191" t="str">
        <f t="shared" si="84"/>
        <v>2450</v>
      </c>
      <c r="B2692" s="191"/>
      <c r="C2692" s="191" t="str">
        <f t="shared" si="85"/>
        <v>24500001</v>
      </c>
      <c r="D2692" t="str">
        <f>'Funding Import'!A2694</f>
        <v>RB052450: BADDOW HALL JUNIOR SCHOOL</v>
      </c>
      <c r="E2692" t="str">
        <f>MID('Funding Import'!B2694,2,4)</f>
        <v>0001</v>
      </c>
      <c r="F2692" t="str">
        <f>MID('Funding Import'!B2694,8,50)</f>
        <v>FORMULA FUNDED (EXCL RATES)</v>
      </c>
      <c r="G2692" t="str">
        <f>'Funding Import'!I2694</f>
        <v>Spreadsheet B 391145 20630885 ES006 MK0508 10001 FORMULA FUNDED ES006 MK0508 10001 FORMULA FUNDED</v>
      </c>
      <c r="H2692">
        <f>'Funding Import'!H2694</f>
        <v>826593</v>
      </c>
      <c r="I2692" s="139"/>
    </row>
    <row r="2693" spans="1:9" ht="15" x14ac:dyDescent="0.2">
      <c r="A2693" s="191" t="str">
        <f t="shared" si="84"/>
        <v>2450</v>
      </c>
      <c r="B2693" s="191"/>
      <c r="C2693" s="191" t="str">
        <f t="shared" si="85"/>
        <v>24500002</v>
      </c>
      <c r="D2693" t="str">
        <f>'Funding Import'!A2695</f>
        <v>RB052450: BADDOW HALL JUNIOR SCHOOL</v>
      </c>
      <c r="E2693" t="str">
        <f>MID('Funding Import'!B2695,2,4)</f>
        <v>0002</v>
      </c>
      <c r="F2693" t="str">
        <f>MID('Funding Import'!B2695,8,50)</f>
        <v>RATES</v>
      </c>
      <c r="G2693" t="str">
        <f>'Funding Import'!I2695</f>
        <v>Spreadsheet B 391137 20630756 ES007 MK0509 10002 RATES ES007 MK0509 10002 RATES</v>
      </c>
      <c r="H2693">
        <f>'Funding Import'!H2695</f>
        <v>24091</v>
      </c>
      <c r="I2693" s="139"/>
    </row>
    <row r="2694" spans="1:9" ht="15" x14ac:dyDescent="0.2">
      <c r="A2694" s="191" t="str">
        <f t="shared" si="84"/>
        <v>2450</v>
      </c>
      <c r="B2694" s="191"/>
      <c r="C2694" s="191" t="str">
        <f t="shared" si="85"/>
        <v>24500003</v>
      </c>
      <c r="D2694" t="str">
        <f>'Funding Import'!A2696</f>
        <v>RB052450: BADDOW HALL JUNIOR SCHOOL</v>
      </c>
      <c r="E2694" t="str">
        <f>MID('Funding Import'!B2696,2,4)</f>
        <v>0003</v>
      </c>
      <c r="F2694" t="str">
        <f>MID('Funding Import'!B2696,8,50)</f>
        <v>BROUGHT FORWARD</v>
      </c>
      <c r="G2694" t="str">
        <f>'Funding Import'!I2696</f>
        <v>Spreadsheet B 394797 20778211 ES055 MK0568 10003 OPENING BALANCES ES055 MK0568 10003 OPENING BALANCES</v>
      </c>
      <c r="H2694">
        <f>'Funding Import'!H2696</f>
        <v>143385.85</v>
      </c>
      <c r="I2694" s="139"/>
    </row>
    <row r="2695" spans="1:9" ht="15" x14ac:dyDescent="0.2">
      <c r="A2695" s="191" t="str">
        <f t="shared" si="84"/>
        <v>2450</v>
      </c>
      <c r="B2695" s="191"/>
      <c r="C2695" s="191" t="str">
        <f t="shared" si="85"/>
        <v>24500004</v>
      </c>
      <c r="D2695" t="str">
        <f>'Funding Import'!A2697</f>
        <v>RB052450: BADDOW HALL JUNIOR SCHOOL</v>
      </c>
      <c r="E2695" t="str">
        <f>MID('Funding Import'!B2697,2,4)</f>
        <v>0004</v>
      </c>
      <c r="F2695" t="str">
        <f>MID('Funding Import'!B2697,8,50)</f>
        <v>STATEMENTED SEN</v>
      </c>
      <c r="G2695" t="str">
        <f>'Funding Import'!I2697</f>
        <v>Spreadsheet B 391144 20630818 ES009 MK0511 10004 EHCP ES009 MK0511 10004 EHCP</v>
      </c>
      <c r="H2695">
        <f>'Funding Import'!H2697</f>
        <v>23500</v>
      </c>
      <c r="I2695" s="139"/>
    </row>
    <row r="2696" spans="1:9" ht="15" x14ac:dyDescent="0.2">
      <c r="A2696" s="191" t="str">
        <f t="shared" si="84"/>
        <v>2450</v>
      </c>
      <c r="B2696" s="191"/>
      <c r="C2696" s="191" t="str">
        <f t="shared" si="85"/>
        <v>24500004</v>
      </c>
      <c r="D2696" t="str">
        <f>'Funding Import'!A2698</f>
        <v>RB052450: BADDOW HALL JUNIOR SCHOOL</v>
      </c>
      <c r="E2696" t="str">
        <f>MID('Funding Import'!B2698,2,4)</f>
        <v>0004</v>
      </c>
      <c r="F2696" t="str">
        <f>MID('Funding Import'!B2698,8,50)</f>
        <v>STATEMENTED SEN</v>
      </c>
      <c r="G2696" t="str">
        <f>'Funding Import'!I2698</f>
        <v>Spreadsheet B 401820 21143763 ES099 MK0707 SEN TOP-UP SUM2 SUM-21 ES099 MK0707 SEN TOP-UP SUM2 SUM-21</v>
      </c>
      <c r="H2696">
        <f>'Funding Import'!H2698</f>
        <v>1134</v>
      </c>
      <c r="I2696" s="139"/>
    </row>
    <row r="2697" spans="1:9" ht="15" x14ac:dyDescent="0.2">
      <c r="A2697" s="191" t="str">
        <f t="shared" si="84"/>
        <v>2450</v>
      </c>
      <c r="B2697" s="191"/>
      <c r="C2697" s="191" t="str">
        <f t="shared" si="85"/>
        <v>24500004</v>
      </c>
      <c r="D2697" t="str">
        <f>'Funding Import'!A2699</f>
        <v>RB052450: BADDOW HALL JUNIOR SCHOOL</v>
      </c>
      <c r="E2697" t="str">
        <f>MID('Funding Import'!B2699,2,4)</f>
        <v>0004</v>
      </c>
      <c r="F2697" t="str">
        <f>MID('Funding Import'!B2699,8,50)</f>
        <v>STATEMENTED SEN</v>
      </c>
      <c r="G2697" t="str">
        <f>'Funding Import'!I2699</f>
        <v>DL 8688 SEN TOP-UP AUT1 AUT-21</v>
      </c>
      <c r="H2697">
        <f>'Funding Import'!H2699</f>
        <v>4724</v>
      </c>
      <c r="I2697" s="139"/>
    </row>
    <row r="2698" spans="1:9" ht="15" x14ac:dyDescent="0.2">
      <c r="A2698" s="191" t="str">
        <f t="shared" si="84"/>
        <v>2450</v>
      </c>
      <c r="B2698" s="191"/>
      <c r="C2698" s="191" t="str">
        <f t="shared" si="85"/>
        <v>24500006</v>
      </c>
      <c r="D2698" t="str">
        <f>'Funding Import'!A2700</f>
        <v>RB052450: BADDOW HALL JUNIOR SCHOOL</v>
      </c>
      <c r="E2698" t="str">
        <f>MID('Funding Import'!B2700,2,4)</f>
        <v>0006</v>
      </c>
      <c r="F2698" t="str">
        <f>MID('Funding Import'!B2700,8,50)</f>
        <v>EXCEPTIONAL COVID COST GRANT</v>
      </c>
      <c r="G2698" t="str">
        <f>'Funding Import'!I2700</f>
        <v>Spreadsheet B 398804 20920024 ES065 DP0556 COVIDEMERGENCY COVIDEM ES065 DP0556 COVIDEMERGENCY COVIDEM</v>
      </c>
      <c r="H2698">
        <f>'Funding Import'!H2700</f>
        <v>7430</v>
      </c>
      <c r="I2698" s="139"/>
    </row>
    <row r="2699" spans="1:9" ht="15" x14ac:dyDescent="0.2">
      <c r="A2699" s="191" t="str">
        <f t="shared" si="84"/>
        <v>2450</v>
      </c>
      <c r="B2699" s="191"/>
      <c r="C2699" s="191" t="str">
        <f t="shared" si="85"/>
        <v>24500006</v>
      </c>
      <c r="D2699" t="str">
        <f>'Funding Import'!A2701</f>
        <v>RB052450: BADDOW HALL JUNIOR SCHOOL</v>
      </c>
      <c r="E2699" t="str">
        <f>MID('Funding Import'!B2701,2,4)</f>
        <v>0006</v>
      </c>
      <c r="F2699" t="str">
        <f>MID('Funding Import'!B2701,8,50)</f>
        <v>EXCEPTIONAL COVID COST GRANT</v>
      </c>
      <c r="G2699" t="str">
        <f>'Funding Import'!I2701</f>
        <v>Spreadsheet B 398807 20920177 ES067 DP0558 FSMADDCOSTSCOVID FSMCOVID ES067 DP0558 FSMADDCOSTSCOVID FSMCOVID</v>
      </c>
      <c r="H2699">
        <f>'Funding Import'!H2701</f>
        <v>45.5</v>
      </c>
      <c r="I2699" s="139"/>
    </row>
    <row r="2700" spans="1:9" ht="15" x14ac:dyDescent="0.2">
      <c r="A2700" s="191" t="str">
        <f t="shared" si="84"/>
        <v>2450</v>
      </c>
      <c r="B2700" s="191"/>
      <c r="C2700" s="191" t="str">
        <f t="shared" si="85"/>
        <v>24500006</v>
      </c>
      <c r="D2700" t="str">
        <f>'Funding Import'!A2702</f>
        <v>RB052450: BADDOW HALL JUNIOR SCHOOL</v>
      </c>
      <c r="E2700" t="str">
        <f>MID('Funding Import'!B2702,2,4)</f>
        <v>0006</v>
      </c>
      <c r="F2700" t="str">
        <f>MID('Funding Import'!B2702,8,50)</f>
        <v>EXCEPTIONAL COVID COST GRANT</v>
      </c>
      <c r="G2700" t="str">
        <f>'Funding Import'!I2702</f>
        <v>Spreadsheet B 399778 20982606 Movement from code '0006 to '0012 covid  emergency recode ES089 RM0128 Covid emergency recode</v>
      </c>
      <c r="H2700">
        <f>'Funding Import'!H2702</f>
        <v>-7430</v>
      </c>
      <c r="I2700" s="139"/>
    </row>
    <row r="2701" spans="1:9" ht="15" x14ac:dyDescent="0.2">
      <c r="A2701" s="191" t="str">
        <f t="shared" si="84"/>
        <v>2450</v>
      </c>
      <c r="B2701" s="191"/>
      <c r="C2701" s="191" t="str">
        <f t="shared" si="85"/>
        <v>24500007</v>
      </c>
      <c r="D2701" t="str">
        <f>'Funding Import'!A2703</f>
        <v>RB052450: BADDOW HALL JUNIOR SCHOOL</v>
      </c>
      <c r="E2701" t="str">
        <f>MID('Funding Import'!B2703,2,4)</f>
        <v>0007</v>
      </c>
      <c r="F2701" t="str">
        <f>MID('Funding Import'!B2703,8,50)</f>
        <v>PUPIL INCREASE/FORMULA ERR</v>
      </c>
      <c r="G2701" t="str">
        <f>'Funding Import'!I2703</f>
        <v>Spreadsheet B 393467 20722138 ES023 RM0079 GROWTH FUND 21 APR-21 ES023 RM0079 GROWTH FUND 21 APR-21</v>
      </c>
      <c r="H2701">
        <f>'Funding Import'!H2703</f>
        <v>75705.119999999995</v>
      </c>
      <c r="I2701" s="139"/>
    </row>
    <row r="2702" spans="1:9" ht="15" x14ac:dyDescent="0.2">
      <c r="A2702" s="191" t="str">
        <f t="shared" si="84"/>
        <v>2450</v>
      </c>
      <c r="B2702" s="191"/>
      <c r="C2702" s="191" t="str">
        <f t="shared" si="85"/>
        <v>24500012</v>
      </c>
      <c r="D2702" t="str">
        <f>'Funding Import'!A2704</f>
        <v>RB052450: BADDOW HALL JUNIOR SCHOOL</v>
      </c>
      <c r="E2702" t="str">
        <f>MID('Funding Import'!B2704,2,4)</f>
        <v>0012</v>
      </c>
      <c r="F2702" t="str">
        <f>MID('Funding Import'!B2704,8,50)</f>
        <v>COVID CATCH UP</v>
      </c>
      <c r="G2702" t="str">
        <f>'Funding Import'!I2704</f>
        <v>Spreadsheet B 399778 20982606 Movement from code '0006 to '0012 covid  emergency recode ES089 RM0128 Covid emergency recode</v>
      </c>
      <c r="H2702">
        <f>'Funding Import'!H2704</f>
        <v>7430</v>
      </c>
      <c r="I2702" s="139"/>
    </row>
    <row r="2703" spans="1:9" ht="15" x14ac:dyDescent="0.2">
      <c r="A2703" s="191" t="str">
        <f t="shared" si="84"/>
        <v>2450</v>
      </c>
      <c r="B2703" s="191"/>
      <c r="C2703" s="191" t="str">
        <f t="shared" si="85"/>
        <v>24500012</v>
      </c>
      <c r="D2703" t="str">
        <f>'Funding Import'!A2705</f>
        <v>RB052450: BADDOW HALL JUNIOR SCHOOL</v>
      </c>
      <c r="E2703" t="str">
        <f>MID('Funding Import'!B2705,2,4)</f>
        <v>0012</v>
      </c>
      <c r="F2703" t="str">
        <f>MID('Funding Import'!B2705,8,50)</f>
        <v>COVID CATCH UP</v>
      </c>
      <c r="G2703" t="str">
        <f>'Funding Import'!I2705</f>
        <v>DL 8645 0012recoveryc 0012RPG</v>
      </c>
      <c r="H2703">
        <f>'Funding Import'!H2705</f>
        <v>1486.25</v>
      </c>
      <c r="I2703" s="139"/>
    </row>
    <row r="2704" spans="1:9" ht="15" x14ac:dyDescent="0.2">
      <c r="A2704" s="191" t="str">
        <f t="shared" si="84"/>
        <v>2450</v>
      </c>
      <c r="B2704" s="191"/>
      <c r="C2704" s="191" t="str">
        <f t="shared" si="85"/>
        <v>24500012</v>
      </c>
      <c r="D2704" t="str">
        <f>'Funding Import'!A2706</f>
        <v>RB052450: BADDOW HALL JUNIOR SCHOOL</v>
      </c>
      <c r="E2704" t="str">
        <f>MID('Funding Import'!B2706,2,4)</f>
        <v>0012</v>
      </c>
      <c r="F2704" t="str">
        <f>MID('Funding Import'!B2706,8,50)</f>
        <v>COVID CATCH UP</v>
      </c>
      <c r="G2704" t="str">
        <f>'Funding Import'!I2706</f>
        <v>DL 8656 0012schoolled 0012SLT</v>
      </c>
      <c r="H2704">
        <f>'Funding Import'!H2706</f>
        <v>1476.56</v>
      </c>
      <c r="I2704" s="139"/>
    </row>
    <row r="2705" spans="1:9" ht="15" x14ac:dyDescent="0.2">
      <c r="A2705" s="191" t="str">
        <f t="shared" si="84"/>
        <v>2450</v>
      </c>
      <c r="B2705" s="191"/>
      <c r="C2705" s="191" t="str">
        <f t="shared" si="85"/>
        <v>24500014</v>
      </c>
      <c r="D2705" t="str">
        <f>'Funding Import'!A2707</f>
        <v>RB052450: BADDOW HALL JUNIOR SCHOOL</v>
      </c>
      <c r="E2705" t="str">
        <f>MID('Funding Import'!B2707,2,4)</f>
        <v>0014</v>
      </c>
      <c r="F2705" t="str">
        <f>MID('Funding Import'!B2707,8,50)</f>
        <v>PUPIL PREMIUM</v>
      </c>
      <c r="G2705" t="str">
        <f>'Funding Import'!I2707</f>
        <v>Spreadsheet B 400831 21077861 ES093 DP0593 SUMMER21PPG SUM21PPG ES093 DP0593 SUMMER21PPG SUM21PPG</v>
      </c>
      <c r="H2705">
        <f>'Funding Import'!H2707</f>
        <v>21632</v>
      </c>
      <c r="I2705" s="139"/>
    </row>
    <row r="2706" spans="1:9" ht="15" x14ac:dyDescent="0.2">
      <c r="A2706" s="191" t="str">
        <f t="shared" si="84"/>
        <v>2450</v>
      </c>
      <c r="B2706" s="191"/>
      <c r="C2706" s="191" t="str">
        <f t="shared" si="85"/>
        <v>24500014</v>
      </c>
      <c r="D2706" t="str">
        <f>'Funding Import'!A2708</f>
        <v>RB052450: BADDOW HALL JUNIOR SCHOOL</v>
      </c>
      <c r="E2706" t="str">
        <f>MID('Funding Import'!B2708,2,4)</f>
        <v>0014</v>
      </c>
      <c r="F2706" t="str">
        <f>MID('Funding Import'!B2708,8,50)</f>
        <v>PUPIL PREMIUM</v>
      </c>
      <c r="G2706" t="str">
        <f>'Funding Import'!I2708</f>
        <v>DL 8701 0014 Pupil Premium Autumn Term 2021</v>
      </c>
      <c r="H2706">
        <f>'Funding Import'!H2708</f>
        <v>18382</v>
      </c>
      <c r="I2706" s="139"/>
    </row>
    <row r="2707" spans="1:9" ht="15" x14ac:dyDescent="0.2">
      <c r="A2707" s="191" t="str">
        <f t="shared" si="84"/>
        <v>2450</v>
      </c>
      <c r="B2707" s="191"/>
      <c r="C2707" s="191" t="str">
        <f t="shared" si="85"/>
        <v>24500018</v>
      </c>
      <c r="D2707" t="str">
        <f>'Funding Import'!A2709</f>
        <v>RB052450: BADDOW HALL JUNIOR SCHOOL</v>
      </c>
      <c r="E2707" t="str">
        <f>MID('Funding Import'!B2709,2,4)</f>
        <v>0018</v>
      </c>
      <c r="F2707" t="str">
        <f>MID('Funding Import'!B2709,8,50)</f>
        <v>ADDITIONAL GRANT INCOME</v>
      </c>
      <c r="G2707" t="str">
        <f>'Funding Import'!I2709</f>
        <v>Spreadsheet B 393531 20728061 ES032 RM0087 PE GRANT APR 21 ES032 RM0087 PE GRANT APR 21</v>
      </c>
      <c r="H2707">
        <f>'Funding Import'!H2709</f>
        <v>7621</v>
      </c>
      <c r="I2707" s="139"/>
    </row>
    <row r="2708" spans="1:9" ht="15" x14ac:dyDescent="0.2">
      <c r="A2708" s="191" t="str">
        <f t="shared" si="84"/>
        <v>2450</v>
      </c>
      <c r="B2708" s="191"/>
      <c r="C2708" s="191" t="str">
        <f t="shared" si="85"/>
        <v>24500018</v>
      </c>
      <c r="D2708" t="str">
        <f>'Funding Import'!A2710</f>
        <v>RB052450: BADDOW HALL JUNIOR SCHOOL</v>
      </c>
      <c r="E2708" t="str">
        <f>MID('Funding Import'!B2710,2,4)</f>
        <v>0018</v>
      </c>
      <c r="F2708" t="str">
        <f>MID('Funding Import'!B2710,8,50)</f>
        <v>ADDITIONAL GRANT INCOME</v>
      </c>
      <c r="G2708" t="str">
        <f>'Funding Import'!I2710</f>
        <v>DL 8673 PE GRANT OCT21 0018PE</v>
      </c>
      <c r="H2708">
        <f>'Funding Import'!H2710</f>
        <v>10675</v>
      </c>
      <c r="I2708" s="139"/>
    </row>
    <row r="2709" spans="1:9" ht="15" x14ac:dyDescent="0.2">
      <c r="A2709" s="191" t="str">
        <f t="shared" si="84"/>
        <v>2450</v>
      </c>
      <c r="B2709" s="191"/>
      <c r="C2709" s="191" t="str">
        <f t="shared" si="85"/>
        <v>24500026</v>
      </c>
      <c r="D2709" t="str">
        <f>'Funding Import'!A2711</f>
        <v>RB052450: BADDOW HALL JUNIOR SCHOOL</v>
      </c>
      <c r="E2709" t="str">
        <f>MID('Funding Import'!B2711,2,4)</f>
        <v>0026</v>
      </c>
      <c r="F2709" t="str">
        <f>MID('Funding Import'!B2711,8,50)</f>
        <v>NOTIONAL SEN FUNDING</v>
      </c>
      <c r="G2709" t="str">
        <f>'Funding Import'!I2711</f>
        <v>Spreadsheet B 391732 20639856 ES012 MK0514 10026 NOTIONAL SEN ES012 MK0514 10026 NOTIONAL SEN</v>
      </c>
      <c r="H2709">
        <f>'Funding Import'!H2711</f>
        <v>96850</v>
      </c>
      <c r="I2709" s="139"/>
    </row>
    <row r="2710" spans="1:9" ht="15" x14ac:dyDescent="0.2">
      <c r="A2710" s="191" t="str">
        <f t="shared" si="84"/>
        <v>2452</v>
      </c>
      <c r="B2710" s="191"/>
      <c r="C2710" s="191" t="str">
        <f t="shared" si="85"/>
        <v>24520001</v>
      </c>
      <c r="D2710" t="str">
        <f>'Funding Import'!A2712</f>
        <v>RB052452: BADDOW HALL INFANT SCHOOL</v>
      </c>
      <c r="E2710" t="str">
        <f>MID('Funding Import'!B2712,2,4)</f>
        <v>0001</v>
      </c>
      <c r="F2710" t="str">
        <f>MID('Funding Import'!B2712,8,50)</f>
        <v>FORMULA FUNDED (EXCL RATES)</v>
      </c>
      <c r="G2710" t="str">
        <f>'Funding Import'!I2712</f>
        <v>Spreadsheet B 391145 20630885 ES006 MK0508 10001 FORMULA FUNDED ES006 MK0508 10001 FORMULA FUNDED</v>
      </c>
      <c r="H2710">
        <f>'Funding Import'!H2712</f>
        <v>667070</v>
      </c>
      <c r="I2710" s="139"/>
    </row>
    <row r="2711" spans="1:9" ht="15" x14ac:dyDescent="0.2">
      <c r="A2711" s="191" t="str">
        <f t="shared" si="84"/>
        <v>2452</v>
      </c>
      <c r="B2711" s="191"/>
      <c r="C2711" s="191" t="str">
        <f t="shared" si="85"/>
        <v>24520002</v>
      </c>
      <c r="D2711" t="str">
        <f>'Funding Import'!A2713</f>
        <v>RB052452: BADDOW HALL INFANT SCHOOL</v>
      </c>
      <c r="E2711" t="str">
        <f>MID('Funding Import'!B2713,2,4)</f>
        <v>0002</v>
      </c>
      <c r="F2711" t="str">
        <f>MID('Funding Import'!B2713,8,50)</f>
        <v>RATES</v>
      </c>
      <c r="G2711" t="str">
        <f>'Funding Import'!I2713</f>
        <v>Spreadsheet B 391137 20630756 ES007 MK0509 10002 RATES ES007 MK0509 10002 RATES</v>
      </c>
      <c r="H2711">
        <f>'Funding Import'!H2713</f>
        <v>15402</v>
      </c>
      <c r="I2711" s="139"/>
    </row>
    <row r="2712" spans="1:9" ht="15" x14ac:dyDescent="0.2">
      <c r="A2712" s="191" t="str">
        <f t="shared" si="84"/>
        <v>2452</v>
      </c>
      <c r="B2712" s="191"/>
      <c r="C2712" s="191" t="str">
        <f t="shared" si="85"/>
        <v>24520003</v>
      </c>
      <c r="D2712" t="str">
        <f>'Funding Import'!A2714</f>
        <v>RB052452: BADDOW HALL INFANT SCHOOL</v>
      </c>
      <c r="E2712" t="str">
        <f>MID('Funding Import'!B2714,2,4)</f>
        <v>0003</v>
      </c>
      <c r="F2712" t="str">
        <f>MID('Funding Import'!B2714,8,50)</f>
        <v>BROUGHT FORWARD</v>
      </c>
      <c r="G2712" t="str">
        <f>'Funding Import'!I2714</f>
        <v>Spreadsheet B 394797 20778211 ES055 MK0568 10003 OPENING BALANCES ES055 MK0568 10003 OPENING BALANCES</v>
      </c>
      <c r="H2712">
        <f>'Funding Import'!H2714</f>
        <v>238325.97</v>
      </c>
      <c r="I2712" s="139"/>
    </row>
    <row r="2713" spans="1:9" ht="15" x14ac:dyDescent="0.2">
      <c r="A2713" s="191" t="str">
        <f t="shared" si="84"/>
        <v>2452</v>
      </c>
      <c r="B2713" s="191"/>
      <c r="C2713" s="191" t="str">
        <f t="shared" si="85"/>
        <v>24520004</v>
      </c>
      <c r="D2713" t="str">
        <f>'Funding Import'!A2715</f>
        <v>RB052452: BADDOW HALL INFANT SCHOOL</v>
      </c>
      <c r="E2713" t="str">
        <f>MID('Funding Import'!B2715,2,4)</f>
        <v>0004</v>
      </c>
      <c r="F2713" t="str">
        <f>MID('Funding Import'!B2715,8,50)</f>
        <v>STATEMENTED SEN</v>
      </c>
      <c r="G2713" t="str">
        <f>'Funding Import'!I2715</f>
        <v>Spreadsheet B 391144 20630818 ES009 MK0511 10004 EHCP ES009 MK0511 10004 EHCP</v>
      </c>
      <c r="H2713">
        <f>'Funding Import'!H2715</f>
        <v>12914</v>
      </c>
      <c r="I2713" s="139"/>
    </row>
    <row r="2714" spans="1:9" ht="15" x14ac:dyDescent="0.2">
      <c r="A2714" s="191" t="str">
        <f t="shared" si="84"/>
        <v>2452</v>
      </c>
      <c r="B2714" s="191"/>
      <c r="C2714" s="191" t="str">
        <f t="shared" si="85"/>
        <v>24520004</v>
      </c>
      <c r="D2714" t="str">
        <f>'Funding Import'!A2716</f>
        <v>RB052452: BADDOW HALL INFANT SCHOOL</v>
      </c>
      <c r="E2714" t="str">
        <f>MID('Funding Import'!B2716,2,4)</f>
        <v>0004</v>
      </c>
      <c r="F2714" t="str">
        <f>MID('Funding Import'!B2716,8,50)</f>
        <v>STATEMENTED SEN</v>
      </c>
      <c r="G2714" t="str">
        <f>'Funding Import'!I2716</f>
        <v>Spreadsheet B 394845 20782782 ES043 DP0533 SEN TOP-UP SUM1 SUM-21 ES043 DP0533 SEN TOP-UP SUM1 SUM-21</v>
      </c>
      <c r="H2714">
        <f>'Funding Import'!H2716</f>
        <v>5752</v>
      </c>
      <c r="I2714" s="139"/>
    </row>
    <row r="2715" spans="1:9" ht="15" x14ac:dyDescent="0.2">
      <c r="A2715" s="191" t="str">
        <f t="shared" si="84"/>
        <v>2452</v>
      </c>
      <c r="B2715" s="191"/>
      <c r="C2715" s="191" t="str">
        <f t="shared" si="85"/>
        <v>24520006</v>
      </c>
      <c r="D2715" t="str">
        <f>'Funding Import'!A2717</f>
        <v>RB052452: BADDOW HALL INFANT SCHOOL</v>
      </c>
      <c r="E2715" t="str">
        <f>MID('Funding Import'!B2717,2,4)</f>
        <v>0006</v>
      </c>
      <c r="F2715" t="str">
        <f>MID('Funding Import'!B2717,8,50)</f>
        <v>EXCEPTIONAL COVID COST GRANT</v>
      </c>
      <c r="G2715" t="str">
        <f>'Funding Import'!I2717</f>
        <v>Spreadsheet B 398804 20920024 ES065 DP0556 COVIDEMERGENCY COVIDEM ES065 DP0556 COVIDEMERGENCY COVIDEM</v>
      </c>
      <c r="H2715">
        <f>'Funding Import'!H2717</f>
        <v>5730</v>
      </c>
      <c r="I2715" s="139"/>
    </row>
    <row r="2716" spans="1:9" ht="15" x14ac:dyDescent="0.2">
      <c r="A2716" s="191" t="str">
        <f t="shared" si="84"/>
        <v>2452</v>
      </c>
      <c r="B2716" s="191"/>
      <c r="C2716" s="191" t="str">
        <f t="shared" si="85"/>
        <v>24520006</v>
      </c>
      <c r="D2716" t="str">
        <f>'Funding Import'!A2718</f>
        <v>RB052452: BADDOW HALL INFANT SCHOOL</v>
      </c>
      <c r="E2716" t="str">
        <f>MID('Funding Import'!B2718,2,4)</f>
        <v>0006</v>
      </c>
      <c r="F2716" t="str">
        <f>MID('Funding Import'!B2718,8,50)</f>
        <v>EXCEPTIONAL COVID COST GRANT</v>
      </c>
      <c r="G2716" t="str">
        <f>'Funding Import'!I2718</f>
        <v>Spreadsheet B 398807 20920177 ES067 DP0558 FSMADDCOSTSCOVID FSMCOVID ES067 DP0558 FSMADDCOSTSCOVID FSMCOVID</v>
      </c>
      <c r="H2716">
        <f>'Funding Import'!H2718</f>
        <v>56</v>
      </c>
      <c r="I2716" s="139"/>
    </row>
    <row r="2717" spans="1:9" ht="15" x14ac:dyDescent="0.2">
      <c r="A2717" s="191" t="str">
        <f t="shared" si="84"/>
        <v>2452</v>
      </c>
      <c r="B2717" s="191"/>
      <c r="C2717" s="191" t="str">
        <f t="shared" si="85"/>
        <v>24520006</v>
      </c>
      <c r="D2717" t="str">
        <f>'Funding Import'!A2719</f>
        <v>RB052452: BADDOW HALL INFANT SCHOOL</v>
      </c>
      <c r="E2717" t="str">
        <f>MID('Funding Import'!B2719,2,4)</f>
        <v>0006</v>
      </c>
      <c r="F2717" t="str">
        <f>MID('Funding Import'!B2719,8,50)</f>
        <v>EXCEPTIONAL COVID COST GRANT</v>
      </c>
      <c r="G2717" t="str">
        <f>'Funding Import'!I2719</f>
        <v>Spreadsheet B 399778 20982606 Movement from code '0006 to '0012 covid  emergency recode ES089 RM0128 Covid emergency recode</v>
      </c>
      <c r="H2717">
        <f>'Funding Import'!H2719</f>
        <v>-5730</v>
      </c>
      <c r="I2717" s="139"/>
    </row>
    <row r="2718" spans="1:9" ht="15" x14ac:dyDescent="0.2">
      <c r="A2718" s="191" t="str">
        <f t="shared" si="84"/>
        <v>2452</v>
      </c>
      <c r="B2718" s="191"/>
      <c r="C2718" s="191" t="str">
        <f t="shared" si="85"/>
        <v>24520012</v>
      </c>
      <c r="D2718" t="str">
        <f>'Funding Import'!A2720</f>
        <v>RB052452: BADDOW HALL INFANT SCHOOL</v>
      </c>
      <c r="E2718" t="str">
        <f>MID('Funding Import'!B2720,2,4)</f>
        <v>0012</v>
      </c>
      <c r="F2718" t="str">
        <f>MID('Funding Import'!B2720,8,50)</f>
        <v>COVID CATCH UP</v>
      </c>
      <c r="G2718" t="str">
        <f>'Funding Import'!I2720</f>
        <v>Spreadsheet B 399778 20982606 Movement from code '0006 to '0012 covid  emergency recode ES089 RM0128 Covid emergency recode</v>
      </c>
      <c r="H2718">
        <f>'Funding Import'!H2720</f>
        <v>5730</v>
      </c>
      <c r="I2718" s="139"/>
    </row>
    <row r="2719" spans="1:9" ht="15" x14ac:dyDescent="0.2">
      <c r="A2719" s="191" t="str">
        <f t="shared" si="84"/>
        <v>2452</v>
      </c>
      <c r="B2719" s="191"/>
      <c r="C2719" s="191" t="str">
        <f t="shared" si="85"/>
        <v>24520012</v>
      </c>
      <c r="D2719" t="str">
        <f>'Funding Import'!A2721</f>
        <v>RB052452: BADDOW HALL INFANT SCHOOL</v>
      </c>
      <c r="E2719" t="str">
        <f>MID('Funding Import'!B2721,2,4)</f>
        <v>0012</v>
      </c>
      <c r="F2719" t="str">
        <f>MID('Funding Import'!B2721,8,50)</f>
        <v>COVID CATCH UP</v>
      </c>
      <c r="G2719" t="str">
        <f>'Funding Import'!I2721</f>
        <v>DL 8645 0012recoveryc 0012RPG</v>
      </c>
      <c r="H2719">
        <f>'Funding Import'!H2721</f>
        <v>942.5</v>
      </c>
      <c r="I2719" s="139"/>
    </row>
    <row r="2720" spans="1:9" ht="15" x14ac:dyDescent="0.2">
      <c r="A2720" s="191" t="str">
        <f t="shared" si="84"/>
        <v>2452</v>
      </c>
      <c r="B2720" s="191"/>
      <c r="C2720" s="191" t="str">
        <f t="shared" si="85"/>
        <v>24520012</v>
      </c>
      <c r="D2720" t="str">
        <f>'Funding Import'!A2722</f>
        <v>RB052452: BADDOW HALL INFANT SCHOOL</v>
      </c>
      <c r="E2720" t="str">
        <f>MID('Funding Import'!B2722,2,4)</f>
        <v>0012</v>
      </c>
      <c r="F2720" t="str">
        <f>MID('Funding Import'!B2722,8,50)</f>
        <v>COVID CATCH UP</v>
      </c>
      <c r="G2720" t="str">
        <f>'Funding Import'!I2722</f>
        <v>DL 8656 0012schoolled 0012SLT</v>
      </c>
      <c r="H2720">
        <f>'Funding Import'!H2722</f>
        <v>590.63</v>
      </c>
      <c r="I2720" s="139"/>
    </row>
    <row r="2721" spans="1:9" ht="15" x14ac:dyDescent="0.2">
      <c r="A2721" s="191" t="str">
        <f t="shared" si="84"/>
        <v>2452</v>
      </c>
      <c r="B2721" s="191"/>
      <c r="C2721" s="191" t="str">
        <f t="shared" si="85"/>
        <v>24520014</v>
      </c>
      <c r="D2721" t="str">
        <f>'Funding Import'!A2723</f>
        <v>RB052452: BADDOW HALL INFANT SCHOOL</v>
      </c>
      <c r="E2721" t="str">
        <f>MID('Funding Import'!B2723,2,4)</f>
        <v>0014</v>
      </c>
      <c r="F2721" t="str">
        <f>MID('Funding Import'!B2723,8,50)</f>
        <v>PUPIL PREMIUM</v>
      </c>
      <c r="G2721" t="str">
        <f>'Funding Import'!I2723</f>
        <v>Spreadsheet B 400831 21077861 ES093 DP0593 SUMMER21PPG SUM21PPG ES093 DP0593 SUMMER21PPG SUM21PPG</v>
      </c>
      <c r="H2721">
        <f>'Funding Import'!H2723</f>
        <v>14571</v>
      </c>
      <c r="I2721" s="139"/>
    </row>
    <row r="2722" spans="1:9" ht="15" x14ac:dyDescent="0.2">
      <c r="A2722" s="191" t="str">
        <f t="shared" si="84"/>
        <v>2452</v>
      </c>
      <c r="B2722" s="191"/>
      <c r="C2722" s="191" t="str">
        <f t="shared" si="85"/>
        <v>24520014</v>
      </c>
      <c r="D2722" t="str">
        <f>'Funding Import'!A2724</f>
        <v>RB052452: BADDOW HALL INFANT SCHOOL</v>
      </c>
      <c r="E2722" t="str">
        <f>MID('Funding Import'!B2724,2,4)</f>
        <v>0014</v>
      </c>
      <c r="F2722" t="str">
        <f>MID('Funding Import'!B2724,8,50)</f>
        <v>PUPIL PREMIUM</v>
      </c>
      <c r="G2722" t="str">
        <f>'Funding Import'!I2724</f>
        <v>DL 8701 0014 Pupil Premium Autumn Term 2021</v>
      </c>
      <c r="H2722">
        <f>'Funding Import'!H2724</f>
        <v>11657</v>
      </c>
      <c r="I2722" s="139"/>
    </row>
    <row r="2723" spans="1:9" ht="15" x14ac:dyDescent="0.2">
      <c r="A2723" s="191" t="str">
        <f t="shared" si="84"/>
        <v>2452</v>
      </c>
      <c r="B2723" s="191"/>
      <c r="C2723" s="191" t="str">
        <f t="shared" si="85"/>
        <v>24520018</v>
      </c>
      <c r="D2723" t="str">
        <f>'Funding Import'!A2725</f>
        <v>RB052452: BADDOW HALL INFANT SCHOOL</v>
      </c>
      <c r="E2723" t="str">
        <f>MID('Funding Import'!B2725,2,4)</f>
        <v>0018</v>
      </c>
      <c r="F2723" t="str">
        <f>MID('Funding Import'!B2725,8,50)</f>
        <v>ADDITIONAL GRANT INCOME</v>
      </c>
      <c r="G2723" t="str">
        <f>'Funding Import'!I2725</f>
        <v>Spreadsheet B 393531 20728061 ES032 RM0087 PE GRANT APR 21 ES032 RM0087 PE GRANT APR 21</v>
      </c>
      <c r="H2723">
        <f>'Funding Import'!H2725</f>
        <v>7146</v>
      </c>
      <c r="I2723" s="139"/>
    </row>
    <row r="2724" spans="1:9" ht="15" x14ac:dyDescent="0.2">
      <c r="A2724" s="191" t="str">
        <f t="shared" si="84"/>
        <v>2452</v>
      </c>
      <c r="B2724" s="191"/>
      <c r="C2724" s="191" t="str">
        <f t="shared" si="85"/>
        <v>24520018</v>
      </c>
      <c r="D2724" t="str">
        <f>'Funding Import'!A2726</f>
        <v>RB052452: BADDOW HALL INFANT SCHOOL</v>
      </c>
      <c r="E2724" t="str">
        <f>MID('Funding Import'!B2726,2,4)</f>
        <v>0018</v>
      </c>
      <c r="F2724" t="str">
        <f>MID('Funding Import'!B2726,8,50)</f>
        <v>ADDITIONAL GRANT INCOME</v>
      </c>
      <c r="G2724" t="str">
        <f>'Funding Import'!I2726</f>
        <v>Spreadsheet B 399769 20981730 UIFSM JULY21 UIFSM 21 ES085 RM0124 UIFSM JULY21 UIFSM 21</v>
      </c>
      <c r="H2724">
        <f>'Funding Import'!H2726</f>
        <v>60336</v>
      </c>
      <c r="I2724" s="139"/>
    </row>
    <row r="2725" spans="1:9" ht="15" x14ac:dyDescent="0.2">
      <c r="A2725" s="191" t="str">
        <f t="shared" si="84"/>
        <v>2452</v>
      </c>
      <c r="B2725" s="191"/>
      <c r="C2725" s="191" t="str">
        <f t="shared" si="85"/>
        <v>24520018</v>
      </c>
      <c r="D2725" t="str">
        <f>'Funding Import'!A2727</f>
        <v>RB052452: BADDOW HALL INFANT SCHOOL</v>
      </c>
      <c r="E2725" t="str">
        <f>MID('Funding Import'!B2727,2,4)</f>
        <v>0018</v>
      </c>
      <c r="F2725" t="str">
        <f>MID('Funding Import'!B2727,8,50)</f>
        <v>ADDITIONAL GRANT INCOME</v>
      </c>
      <c r="G2725" t="str">
        <f>'Funding Import'!I2727</f>
        <v>DL 8673 PE GRANT OCT21 0018PE</v>
      </c>
      <c r="H2725">
        <f>'Funding Import'!H2727</f>
        <v>10022</v>
      </c>
      <c r="I2725" s="139"/>
    </row>
    <row r="2726" spans="1:9" ht="15" x14ac:dyDescent="0.2">
      <c r="A2726" s="191" t="str">
        <f t="shared" si="84"/>
        <v>2452</v>
      </c>
      <c r="B2726" s="191"/>
      <c r="C2726" s="191" t="str">
        <f t="shared" si="85"/>
        <v>24520026</v>
      </c>
      <c r="D2726" t="str">
        <f>'Funding Import'!A2728</f>
        <v>RB052452: BADDOW HALL INFANT SCHOOL</v>
      </c>
      <c r="E2726" t="str">
        <f>MID('Funding Import'!B2728,2,4)</f>
        <v>0026</v>
      </c>
      <c r="F2726" t="str">
        <f>MID('Funding Import'!B2728,8,50)</f>
        <v>NOTIONAL SEN FUNDING</v>
      </c>
      <c r="G2726" t="str">
        <f>'Funding Import'!I2728</f>
        <v>Spreadsheet B 391732 20639856 ES012 MK0514 10026 NOTIONAL SEN ES012 MK0514 10026 NOTIONAL SEN</v>
      </c>
      <c r="H2726">
        <f>'Funding Import'!H2728</f>
        <v>80764</v>
      </c>
      <c r="I2726" s="139"/>
    </row>
    <row r="2727" spans="1:9" ht="15" x14ac:dyDescent="0.2">
      <c r="A2727" s="191" t="str">
        <f t="shared" si="84"/>
        <v>2454</v>
      </c>
      <c r="B2727" s="191"/>
      <c r="C2727" s="191" t="str">
        <f t="shared" si="85"/>
        <v>24540001</v>
      </c>
      <c r="D2727" t="str">
        <f>'Funding Import'!A2729</f>
        <v>RB052454: BEEHIVE LANE CMMTY PRIMARY SCH</v>
      </c>
      <c r="E2727" t="str">
        <f>MID('Funding Import'!B2729,2,4)</f>
        <v>0001</v>
      </c>
      <c r="F2727" t="str">
        <f>MID('Funding Import'!B2729,8,50)</f>
        <v>FORMULA FUNDED (EXCL RATES)</v>
      </c>
      <c r="G2727" t="str">
        <f>'Funding Import'!I2729</f>
        <v>Spreadsheet B 391145 20630885 ES006 MK0508 10001 FORMULA FUNDED ES006 MK0508 10001 FORMULA FUNDED</v>
      </c>
      <c r="H2727">
        <f>'Funding Import'!H2729</f>
        <v>775796</v>
      </c>
      <c r="I2727" s="139"/>
    </row>
    <row r="2728" spans="1:9" ht="15" x14ac:dyDescent="0.2">
      <c r="A2728" s="191" t="str">
        <f t="shared" si="84"/>
        <v>2454</v>
      </c>
      <c r="B2728" s="191"/>
      <c r="C2728" s="191" t="str">
        <f t="shared" si="85"/>
        <v>24540002</v>
      </c>
      <c r="D2728" t="str">
        <f>'Funding Import'!A2730</f>
        <v>RB052454: BEEHIVE LANE CMMTY PRIMARY SCH</v>
      </c>
      <c r="E2728" t="str">
        <f>MID('Funding Import'!B2730,2,4)</f>
        <v>0002</v>
      </c>
      <c r="F2728" t="str">
        <f>MID('Funding Import'!B2730,8,50)</f>
        <v>RATES</v>
      </c>
      <c r="G2728" t="str">
        <f>'Funding Import'!I2730</f>
        <v>Spreadsheet B 391137 20630756 ES007 MK0509 10002 RATES ES007 MK0509 10002 RATES</v>
      </c>
      <c r="H2728">
        <f>'Funding Import'!H2730</f>
        <v>18506</v>
      </c>
      <c r="I2728" s="139"/>
    </row>
    <row r="2729" spans="1:9" ht="15" x14ac:dyDescent="0.2">
      <c r="A2729" s="191" t="str">
        <f t="shared" si="84"/>
        <v>2454</v>
      </c>
      <c r="B2729" s="191"/>
      <c r="C2729" s="191" t="str">
        <f t="shared" si="85"/>
        <v>24540003</v>
      </c>
      <c r="D2729" t="str">
        <f>'Funding Import'!A2731</f>
        <v>RB052454: BEEHIVE LANE CMMTY PRIMARY SCH</v>
      </c>
      <c r="E2729" t="str">
        <f>MID('Funding Import'!B2731,2,4)</f>
        <v>0003</v>
      </c>
      <c r="F2729" t="str">
        <f>MID('Funding Import'!B2731,8,50)</f>
        <v>BROUGHT FORWARD</v>
      </c>
      <c r="G2729" t="str">
        <f>'Funding Import'!I2731</f>
        <v>Spreadsheet B 394797 20778211 ES055 MK0568 10003 OPENING BALANCES ES055 MK0568 10003 OPENING BALANCES</v>
      </c>
      <c r="H2729">
        <f>'Funding Import'!H2731</f>
        <v>63084</v>
      </c>
      <c r="I2729" s="139"/>
    </row>
    <row r="2730" spans="1:9" ht="15" x14ac:dyDescent="0.2">
      <c r="A2730" s="191" t="str">
        <f t="shared" si="84"/>
        <v>2454</v>
      </c>
      <c r="B2730" s="191"/>
      <c r="C2730" s="191" t="str">
        <f t="shared" si="85"/>
        <v>24540004</v>
      </c>
      <c r="D2730" t="str">
        <f>'Funding Import'!A2732</f>
        <v>RB052454: BEEHIVE LANE CMMTY PRIMARY SCH</v>
      </c>
      <c r="E2730" t="str">
        <f>MID('Funding Import'!B2732,2,4)</f>
        <v>0004</v>
      </c>
      <c r="F2730" t="str">
        <f>MID('Funding Import'!B2732,8,50)</f>
        <v>STATEMENTED SEN</v>
      </c>
      <c r="G2730" t="str">
        <f>'Funding Import'!I2732</f>
        <v>Spreadsheet B 391144 20630818 ES009 MK0511 10004 EHCP ES009 MK0511 10004 EHCP</v>
      </c>
      <c r="H2730">
        <f>'Funding Import'!H2732</f>
        <v>38484</v>
      </c>
      <c r="I2730" s="139"/>
    </row>
    <row r="2731" spans="1:9" ht="15" x14ac:dyDescent="0.2">
      <c r="A2731" s="191" t="str">
        <f t="shared" si="84"/>
        <v>2454</v>
      </c>
      <c r="B2731" s="191"/>
      <c r="C2731" s="191" t="str">
        <f t="shared" si="85"/>
        <v>24540004</v>
      </c>
      <c r="D2731" t="str">
        <f>'Funding Import'!A2733</f>
        <v>RB052454: BEEHIVE LANE CMMTY PRIMARY SCH</v>
      </c>
      <c r="E2731" t="str">
        <f>MID('Funding Import'!B2733,2,4)</f>
        <v>0004</v>
      </c>
      <c r="F2731" t="str">
        <f>MID('Funding Import'!B2733,8,50)</f>
        <v>STATEMENTED SEN</v>
      </c>
      <c r="G2731" t="str">
        <f>'Funding Import'!I2733</f>
        <v>Spreadsheet B 394845 20782782 ES043 DP0533 SEN TOP-UP SUM1 SUM-21 ES043 DP0533 SEN TOP-UP SUM1 SUM-21</v>
      </c>
      <c r="H2731">
        <f>'Funding Import'!H2733</f>
        <v>11114</v>
      </c>
      <c r="I2731" s="139"/>
    </row>
    <row r="2732" spans="1:9" ht="15" x14ac:dyDescent="0.2">
      <c r="A2732" s="191" t="str">
        <f t="shared" si="84"/>
        <v>2454</v>
      </c>
      <c r="B2732" s="191"/>
      <c r="C2732" s="191" t="str">
        <f t="shared" si="85"/>
        <v>24540004</v>
      </c>
      <c r="D2732" t="str">
        <f>'Funding Import'!A2734</f>
        <v>RB052454: BEEHIVE LANE CMMTY PRIMARY SCH</v>
      </c>
      <c r="E2732" t="str">
        <f>MID('Funding Import'!B2734,2,4)</f>
        <v>0004</v>
      </c>
      <c r="F2732" t="str">
        <f>MID('Funding Import'!B2734,8,50)</f>
        <v>STATEMENTED SEN</v>
      </c>
      <c r="G2732" t="str">
        <f>'Funding Import'!I2734</f>
        <v>DL 8688 SEN TOP-UP AUT1 AUT-21</v>
      </c>
      <c r="H2732">
        <f>'Funding Import'!H2734</f>
        <v>5328</v>
      </c>
      <c r="I2732" s="139"/>
    </row>
    <row r="2733" spans="1:9" ht="15" x14ac:dyDescent="0.2">
      <c r="A2733" s="191" t="str">
        <f t="shared" si="84"/>
        <v>2454</v>
      </c>
      <c r="B2733" s="191"/>
      <c r="C2733" s="191" t="str">
        <f t="shared" si="85"/>
        <v>24540006</v>
      </c>
      <c r="D2733" t="str">
        <f>'Funding Import'!A2735</f>
        <v>RB052454: BEEHIVE LANE CMMTY PRIMARY SCH</v>
      </c>
      <c r="E2733" t="str">
        <f>MID('Funding Import'!B2735,2,4)</f>
        <v>0006</v>
      </c>
      <c r="F2733" t="str">
        <f>MID('Funding Import'!B2735,8,50)</f>
        <v>EXCEPTIONAL COVID COST GRANT</v>
      </c>
      <c r="G2733" t="str">
        <f>'Funding Import'!I2735</f>
        <v>Spreadsheet B 398804 20920024 ES065 DP0556 COVIDEMERGENCY COVIDEM ES065 DP0556 COVIDEMERGENCY COVIDEM</v>
      </c>
      <c r="H2733">
        <f>'Funding Import'!H2735</f>
        <v>6930</v>
      </c>
      <c r="I2733" s="139"/>
    </row>
    <row r="2734" spans="1:9" ht="15" x14ac:dyDescent="0.2">
      <c r="A2734" s="191" t="str">
        <f t="shared" si="84"/>
        <v>2454</v>
      </c>
      <c r="B2734" s="191"/>
      <c r="C2734" s="191" t="str">
        <f t="shared" si="85"/>
        <v>24540006</v>
      </c>
      <c r="D2734" t="str">
        <f>'Funding Import'!A2736</f>
        <v>RB052454: BEEHIVE LANE CMMTY PRIMARY SCH</v>
      </c>
      <c r="E2734" t="str">
        <f>MID('Funding Import'!B2736,2,4)</f>
        <v>0006</v>
      </c>
      <c r="F2734" t="str">
        <f>MID('Funding Import'!B2736,8,50)</f>
        <v>EXCEPTIONAL COVID COST GRANT</v>
      </c>
      <c r="G2734" t="str">
        <f>'Funding Import'!I2736</f>
        <v>Spreadsheet B 398807 20920177 ES067 DP0558 FSMADDCOSTSCOVID FSMCOVID ES067 DP0558 FSMADDCOSTSCOVID FSMCOVID</v>
      </c>
      <c r="H2734">
        <f>'Funding Import'!H2736</f>
        <v>750</v>
      </c>
      <c r="I2734" s="139"/>
    </row>
    <row r="2735" spans="1:9" ht="15" x14ac:dyDescent="0.2">
      <c r="A2735" s="191" t="str">
        <f t="shared" si="84"/>
        <v>2454</v>
      </c>
      <c r="B2735" s="191"/>
      <c r="C2735" s="191" t="str">
        <f t="shared" si="85"/>
        <v>24540006</v>
      </c>
      <c r="D2735" t="str">
        <f>'Funding Import'!A2737</f>
        <v>RB052454: BEEHIVE LANE CMMTY PRIMARY SCH</v>
      </c>
      <c r="E2735" t="str">
        <f>MID('Funding Import'!B2737,2,4)</f>
        <v>0006</v>
      </c>
      <c r="F2735" t="str">
        <f>MID('Funding Import'!B2737,8,50)</f>
        <v>EXCEPTIONAL COVID COST GRANT</v>
      </c>
      <c r="G2735" t="str">
        <f>'Funding Import'!I2737</f>
        <v>Spreadsheet B 399778 20982606 Movement from code '0006 to '0012 covid  emergency recode ES089 RM0128 Covid emergency recode</v>
      </c>
      <c r="H2735">
        <f>'Funding Import'!H2737</f>
        <v>-6930</v>
      </c>
      <c r="I2735" s="139"/>
    </row>
    <row r="2736" spans="1:9" ht="15" x14ac:dyDescent="0.2">
      <c r="A2736" s="191" t="str">
        <f t="shared" si="84"/>
        <v>2454</v>
      </c>
      <c r="B2736" s="191"/>
      <c r="C2736" s="191" t="str">
        <f t="shared" si="85"/>
        <v>24540007</v>
      </c>
      <c r="D2736" t="str">
        <f>'Funding Import'!A2738</f>
        <v>RB052454: BEEHIVE LANE CMMTY PRIMARY SCH</v>
      </c>
      <c r="E2736" t="str">
        <f>MID('Funding Import'!B2738,2,4)</f>
        <v>0007</v>
      </c>
      <c r="F2736" t="str">
        <f>MID('Funding Import'!B2738,8,50)</f>
        <v>PUPIL INCREASE/FORMULA ERR</v>
      </c>
      <c r="G2736" t="str">
        <f>'Funding Import'!I2738</f>
        <v>DL 8706 2021-22 KS1 Class Size Funding</v>
      </c>
      <c r="H2736">
        <f>'Funding Import'!H2738</f>
        <v>7481</v>
      </c>
      <c r="I2736" s="139"/>
    </row>
    <row r="2737" spans="1:9" ht="15" x14ac:dyDescent="0.2">
      <c r="A2737" s="191" t="str">
        <f t="shared" si="84"/>
        <v>2454</v>
      </c>
      <c r="B2737" s="191"/>
      <c r="C2737" s="191" t="str">
        <f t="shared" si="85"/>
        <v>24540012</v>
      </c>
      <c r="D2737" t="str">
        <f>'Funding Import'!A2739</f>
        <v>RB052454: BEEHIVE LANE CMMTY PRIMARY SCH</v>
      </c>
      <c r="E2737" t="str">
        <f>MID('Funding Import'!B2739,2,4)</f>
        <v>0012</v>
      </c>
      <c r="F2737" t="str">
        <f>MID('Funding Import'!B2739,8,50)</f>
        <v>COVID CATCH UP</v>
      </c>
      <c r="G2737" t="str">
        <f>'Funding Import'!I2739</f>
        <v>Spreadsheet B 399778 20982606 Movement from code '0006 to '0012 covid  emergency recode ES089 RM0128 Covid emergency recode</v>
      </c>
      <c r="H2737">
        <f>'Funding Import'!H2739</f>
        <v>6930</v>
      </c>
      <c r="I2737" s="139"/>
    </row>
    <row r="2738" spans="1:9" ht="15" x14ac:dyDescent="0.2">
      <c r="A2738" s="191" t="str">
        <f t="shared" si="84"/>
        <v>2454</v>
      </c>
      <c r="B2738" s="191"/>
      <c r="C2738" s="191" t="str">
        <f t="shared" si="85"/>
        <v>24540012</v>
      </c>
      <c r="D2738" t="str">
        <f>'Funding Import'!A2740</f>
        <v>RB052454: BEEHIVE LANE CMMTY PRIMARY SCH</v>
      </c>
      <c r="E2738" t="str">
        <f>MID('Funding Import'!B2740,2,4)</f>
        <v>0012</v>
      </c>
      <c r="F2738" t="str">
        <f>MID('Funding Import'!B2740,8,50)</f>
        <v>COVID CATCH UP</v>
      </c>
      <c r="G2738" t="str">
        <f>'Funding Import'!I2740</f>
        <v>DL 8645 0012recoveryc 0012RPG</v>
      </c>
      <c r="H2738">
        <f>'Funding Import'!H2740</f>
        <v>1123.75</v>
      </c>
      <c r="I2738" s="139"/>
    </row>
    <row r="2739" spans="1:9" ht="15" x14ac:dyDescent="0.2">
      <c r="A2739" s="191" t="str">
        <f t="shared" si="84"/>
        <v>2454</v>
      </c>
      <c r="B2739" s="191"/>
      <c r="C2739" s="191" t="str">
        <f t="shared" si="85"/>
        <v>24540012</v>
      </c>
      <c r="D2739" t="str">
        <f>'Funding Import'!A2741</f>
        <v>RB052454: BEEHIVE LANE CMMTY PRIMARY SCH</v>
      </c>
      <c r="E2739" t="str">
        <f>MID('Funding Import'!B2741,2,4)</f>
        <v>0012</v>
      </c>
      <c r="F2739" t="str">
        <f>MID('Funding Import'!B2741,8,50)</f>
        <v>COVID CATCH UP</v>
      </c>
      <c r="G2739" t="str">
        <f>'Funding Import'!I2741</f>
        <v>DL 8656 0012schoolled 0012SLT</v>
      </c>
      <c r="H2739">
        <f>'Funding Import'!H2741</f>
        <v>1122.19</v>
      </c>
      <c r="I2739" s="139"/>
    </row>
    <row r="2740" spans="1:9" ht="15" x14ac:dyDescent="0.2">
      <c r="A2740" s="191" t="str">
        <f t="shared" si="84"/>
        <v>2454</v>
      </c>
      <c r="B2740" s="191"/>
      <c r="C2740" s="191" t="str">
        <f t="shared" si="85"/>
        <v>24540014</v>
      </c>
      <c r="D2740" t="str">
        <f>'Funding Import'!A2742</f>
        <v>RB052454: BEEHIVE LANE CMMTY PRIMARY SCH</v>
      </c>
      <c r="E2740" t="str">
        <f>MID('Funding Import'!B2742,2,4)</f>
        <v>0014</v>
      </c>
      <c r="F2740" t="str">
        <f>MID('Funding Import'!B2742,8,50)</f>
        <v>PUPIL PREMIUM</v>
      </c>
      <c r="G2740" t="str">
        <f>'Funding Import'!I2742</f>
        <v>Spreadsheet B 400831 21077861 ES093 DP0593 SUMMER21PPG SUM21PPG ES093 DP0593 SUMMER21PPG SUM21PPG</v>
      </c>
      <c r="H2740">
        <f>'Funding Import'!H2742</f>
        <v>19456</v>
      </c>
      <c r="I2740" s="139"/>
    </row>
    <row r="2741" spans="1:9" ht="15" x14ac:dyDescent="0.2">
      <c r="A2741" s="191" t="str">
        <f t="shared" si="84"/>
        <v>2454</v>
      </c>
      <c r="B2741" s="191"/>
      <c r="C2741" s="191" t="str">
        <f t="shared" si="85"/>
        <v>24540014</v>
      </c>
      <c r="D2741" t="str">
        <f>'Funding Import'!A2743</f>
        <v>RB052454: BEEHIVE LANE CMMTY PRIMARY SCH</v>
      </c>
      <c r="E2741" t="str">
        <f>MID('Funding Import'!B2743,2,4)</f>
        <v>0014</v>
      </c>
      <c r="F2741" t="str">
        <f>MID('Funding Import'!B2743,8,50)</f>
        <v>PUPIL PREMIUM</v>
      </c>
      <c r="G2741" t="str">
        <f>'Funding Import'!I2743</f>
        <v>DL 8701 0014 Pupil Premium Autumn Term 2021</v>
      </c>
      <c r="H2741">
        <f>'Funding Import'!H2743</f>
        <v>15565</v>
      </c>
      <c r="I2741" s="139"/>
    </row>
    <row r="2742" spans="1:9" ht="15" x14ac:dyDescent="0.2">
      <c r="A2742" s="191" t="str">
        <f t="shared" si="84"/>
        <v>2454</v>
      </c>
      <c r="B2742" s="191"/>
      <c r="C2742" s="191" t="str">
        <f t="shared" si="85"/>
        <v>24540018</v>
      </c>
      <c r="D2742" t="str">
        <f>'Funding Import'!A2744</f>
        <v>RB052454: BEEHIVE LANE CMMTY PRIMARY SCH</v>
      </c>
      <c r="E2742" t="str">
        <f>MID('Funding Import'!B2744,2,4)</f>
        <v>0018</v>
      </c>
      <c r="F2742" t="str">
        <f>MID('Funding Import'!B2744,8,50)</f>
        <v>ADDITIONAL GRANT INCOME</v>
      </c>
      <c r="G2742" t="str">
        <f>'Funding Import'!I2744</f>
        <v>Spreadsheet B 393531 20728061 ES032 RM0087 PE GRANT APR 21 ES032 RM0087 PE GRANT APR 21</v>
      </c>
      <c r="H2742">
        <f>'Funding Import'!H2744</f>
        <v>7421</v>
      </c>
      <c r="I2742" s="139"/>
    </row>
    <row r="2743" spans="1:9" ht="15" x14ac:dyDescent="0.2">
      <c r="A2743" s="191" t="str">
        <f t="shared" si="84"/>
        <v>2454</v>
      </c>
      <c r="B2743" s="191"/>
      <c r="C2743" s="191" t="str">
        <f t="shared" si="85"/>
        <v>24540018</v>
      </c>
      <c r="D2743" t="str">
        <f>'Funding Import'!A2745</f>
        <v>RB052454: BEEHIVE LANE CMMTY PRIMARY SCH</v>
      </c>
      <c r="E2743" t="str">
        <f>MID('Funding Import'!B2745,2,4)</f>
        <v>0018</v>
      </c>
      <c r="F2743" t="str">
        <f>MID('Funding Import'!B2745,8,50)</f>
        <v>ADDITIONAL GRANT INCOME</v>
      </c>
      <c r="G2743" t="str">
        <f>'Funding Import'!I2745</f>
        <v>Spreadsheet B 399769 20981730 UIFSM JULY21 UIFSM 21 ES085 RM0124 UIFSM JULY21 UIFSM 21</v>
      </c>
      <c r="H2743">
        <f>'Funding Import'!H2745</f>
        <v>34475</v>
      </c>
      <c r="I2743" s="139"/>
    </row>
    <row r="2744" spans="1:9" ht="15" x14ac:dyDescent="0.2">
      <c r="A2744" s="191" t="str">
        <f t="shared" si="84"/>
        <v>2454</v>
      </c>
      <c r="B2744" s="191"/>
      <c r="C2744" s="191" t="str">
        <f t="shared" si="85"/>
        <v>24540018</v>
      </c>
      <c r="D2744" t="str">
        <f>'Funding Import'!A2746</f>
        <v>RB052454: BEEHIVE LANE CMMTY PRIMARY SCH</v>
      </c>
      <c r="E2744" t="str">
        <f>MID('Funding Import'!B2746,2,4)</f>
        <v>0018</v>
      </c>
      <c r="F2744" t="str">
        <f>MID('Funding Import'!B2746,8,50)</f>
        <v>ADDITIONAL GRANT INCOME</v>
      </c>
      <c r="G2744" t="str">
        <f>'Funding Import'!I2746</f>
        <v>DL 8673 PE GRANT OCT21 0018PE</v>
      </c>
      <c r="H2744">
        <f>'Funding Import'!H2746</f>
        <v>10378</v>
      </c>
      <c r="I2744" s="139"/>
    </row>
    <row r="2745" spans="1:9" ht="15" x14ac:dyDescent="0.2">
      <c r="A2745" s="191" t="str">
        <f t="shared" si="84"/>
        <v>2454</v>
      </c>
      <c r="B2745" s="191"/>
      <c r="C2745" s="191" t="str">
        <f t="shared" si="85"/>
        <v>24540026</v>
      </c>
      <c r="D2745" t="str">
        <f>'Funding Import'!A2747</f>
        <v>RB052454: BEEHIVE LANE CMMTY PRIMARY SCH</v>
      </c>
      <c r="E2745" t="str">
        <f>MID('Funding Import'!B2747,2,4)</f>
        <v>0026</v>
      </c>
      <c r="F2745" t="str">
        <f>MID('Funding Import'!B2747,8,50)</f>
        <v>NOTIONAL SEN FUNDING</v>
      </c>
      <c r="G2745" t="str">
        <f>'Funding Import'!I2747</f>
        <v>Spreadsheet B 391732 20639856 ES012 MK0514 10026 NOTIONAL SEN ES012 MK0514 10026 NOTIONAL SEN</v>
      </c>
      <c r="H2745">
        <f>'Funding Import'!H2747</f>
        <v>96730</v>
      </c>
      <c r="I2745" s="139"/>
    </row>
    <row r="2746" spans="1:9" ht="15" x14ac:dyDescent="0.2">
      <c r="A2746" s="191" t="str">
        <f t="shared" si="84"/>
        <v>2480</v>
      </c>
      <c r="B2746" s="191"/>
      <c r="C2746" s="191" t="str">
        <f t="shared" si="85"/>
        <v>24800001</v>
      </c>
      <c r="D2746" t="str">
        <f>'Funding Import'!A2748</f>
        <v>RB052480: GREAT BARDFIELD PRIMARY SCHOOL</v>
      </c>
      <c r="E2746" t="str">
        <f>MID('Funding Import'!B2748,2,4)</f>
        <v>0001</v>
      </c>
      <c r="F2746" t="str">
        <f>MID('Funding Import'!B2748,8,50)</f>
        <v>FORMULA FUNDED (EXCL RATES)</v>
      </c>
      <c r="G2746" t="str">
        <f>'Funding Import'!I2748</f>
        <v>Spreadsheet B 391145 20630885 ES006 MK0508 10001 FORMULA FUNDED ES006 MK0508 10001 FORMULA FUNDED</v>
      </c>
      <c r="H2746">
        <f>'Funding Import'!H2748</f>
        <v>545724</v>
      </c>
      <c r="I2746" s="139"/>
    </row>
    <row r="2747" spans="1:9" ht="15" x14ac:dyDescent="0.2">
      <c r="A2747" s="191" t="str">
        <f t="shared" si="84"/>
        <v>2480</v>
      </c>
      <c r="B2747" s="191"/>
      <c r="C2747" s="191" t="str">
        <f t="shared" si="85"/>
        <v>24800002</v>
      </c>
      <c r="D2747" t="str">
        <f>'Funding Import'!A2749</f>
        <v>RB052480: GREAT BARDFIELD PRIMARY SCHOOL</v>
      </c>
      <c r="E2747" t="str">
        <f>MID('Funding Import'!B2749,2,4)</f>
        <v>0002</v>
      </c>
      <c r="F2747" t="str">
        <f>MID('Funding Import'!B2749,8,50)</f>
        <v>RATES</v>
      </c>
      <c r="G2747" t="str">
        <f>'Funding Import'!I2749</f>
        <v>Spreadsheet B 391137 20630756 ES007 MK0509 10002 RATES ES007 MK0509 10002 RATES</v>
      </c>
      <c r="H2747">
        <f>'Funding Import'!H2749</f>
        <v>10901</v>
      </c>
      <c r="I2747" s="139"/>
    </row>
    <row r="2748" spans="1:9" ht="15" x14ac:dyDescent="0.2">
      <c r="A2748" s="191" t="str">
        <f t="shared" si="84"/>
        <v>2480</v>
      </c>
      <c r="B2748" s="191"/>
      <c r="C2748" s="191" t="str">
        <f t="shared" si="85"/>
        <v>24800003</v>
      </c>
      <c r="D2748" t="str">
        <f>'Funding Import'!A2750</f>
        <v>RB052480: GREAT BARDFIELD PRIMARY SCHOOL</v>
      </c>
      <c r="E2748" t="str">
        <f>MID('Funding Import'!B2750,2,4)</f>
        <v>0003</v>
      </c>
      <c r="F2748" t="str">
        <f>MID('Funding Import'!B2750,8,50)</f>
        <v>BROUGHT FORWARD</v>
      </c>
      <c r="G2748" t="str">
        <f>'Funding Import'!I2750</f>
        <v>Spreadsheet B 394797 20778211 ES055 MK0568 10003 OPENING BALANCES ES055 MK0568 10003 OPENING BALANCES</v>
      </c>
      <c r="H2748">
        <f>'Funding Import'!H2750</f>
        <v>44902.06</v>
      </c>
      <c r="I2748" s="139"/>
    </row>
    <row r="2749" spans="1:9" ht="15" x14ac:dyDescent="0.2">
      <c r="A2749" s="191" t="str">
        <f t="shared" si="84"/>
        <v>2480</v>
      </c>
      <c r="B2749" s="191"/>
      <c r="C2749" s="191" t="str">
        <f t="shared" si="85"/>
        <v>24800004</v>
      </c>
      <c r="D2749" t="str">
        <f>'Funding Import'!A2751</f>
        <v>RB052480: GREAT BARDFIELD PRIMARY SCHOOL</v>
      </c>
      <c r="E2749" t="str">
        <f>MID('Funding Import'!B2751,2,4)</f>
        <v>0004</v>
      </c>
      <c r="F2749" t="str">
        <f>MID('Funding Import'!B2751,8,50)</f>
        <v>STATEMENTED SEN</v>
      </c>
      <c r="G2749" t="str">
        <f>'Funding Import'!I2751</f>
        <v>Spreadsheet B 391144 20630818 ES009 MK0511 10004 EHCP ES009 MK0511 10004 EHCP</v>
      </c>
      <c r="H2749">
        <f>'Funding Import'!H2751</f>
        <v>29300</v>
      </c>
      <c r="I2749" s="139"/>
    </row>
    <row r="2750" spans="1:9" ht="15" x14ac:dyDescent="0.2">
      <c r="A2750" s="191" t="str">
        <f t="shared" si="84"/>
        <v>2480</v>
      </c>
      <c r="B2750" s="191"/>
      <c r="C2750" s="191" t="str">
        <f t="shared" si="85"/>
        <v>24800004</v>
      </c>
      <c r="D2750" t="str">
        <f>'Funding Import'!A2752</f>
        <v>RB052480: GREAT BARDFIELD PRIMARY SCHOOL</v>
      </c>
      <c r="E2750" t="str">
        <f>MID('Funding Import'!B2752,2,4)</f>
        <v>0004</v>
      </c>
      <c r="F2750" t="str">
        <f>MID('Funding Import'!B2752,8,50)</f>
        <v>STATEMENTED SEN</v>
      </c>
      <c r="G2750" t="str">
        <f>'Funding Import'!I2752</f>
        <v>Spreadsheet B 401820 21143763 ES099 MK0707 SEN TOP-UP SUM2 SUM-21 ES099 MK0707 SEN TOP-UP SUM2 SUM-21</v>
      </c>
      <c r="H2750">
        <f>'Funding Import'!H2752</f>
        <v>314</v>
      </c>
      <c r="I2750" s="139"/>
    </row>
    <row r="2751" spans="1:9" ht="15" x14ac:dyDescent="0.2">
      <c r="A2751" s="191" t="str">
        <f t="shared" si="84"/>
        <v>2480</v>
      </c>
      <c r="B2751" s="191"/>
      <c r="C2751" s="191" t="str">
        <f t="shared" si="85"/>
        <v>24800006</v>
      </c>
      <c r="D2751" t="str">
        <f>'Funding Import'!A2753</f>
        <v>RB052480: GREAT BARDFIELD PRIMARY SCHOOL</v>
      </c>
      <c r="E2751" t="str">
        <f>MID('Funding Import'!B2753,2,4)</f>
        <v>0006</v>
      </c>
      <c r="F2751" t="str">
        <f>MID('Funding Import'!B2753,8,50)</f>
        <v>EXCEPTIONAL COVID COST GRANT</v>
      </c>
      <c r="G2751" t="str">
        <f>'Funding Import'!I2753</f>
        <v>Spreadsheet B 398804 20920024 ES065 DP0556 COVIDEMERGENCY COVIDEM ES065 DP0556 COVIDEMERGENCY COVIDEM</v>
      </c>
      <c r="H2751">
        <f>'Funding Import'!H2753</f>
        <v>4360</v>
      </c>
      <c r="I2751" s="139"/>
    </row>
    <row r="2752" spans="1:9" ht="15" x14ac:dyDescent="0.2">
      <c r="A2752" s="191" t="str">
        <f t="shared" si="84"/>
        <v>2480</v>
      </c>
      <c r="B2752" s="191"/>
      <c r="C2752" s="191" t="str">
        <f t="shared" si="85"/>
        <v>24800006</v>
      </c>
      <c r="D2752" t="str">
        <f>'Funding Import'!A2754</f>
        <v>RB052480: GREAT BARDFIELD PRIMARY SCHOOL</v>
      </c>
      <c r="E2752" t="str">
        <f>MID('Funding Import'!B2754,2,4)</f>
        <v>0006</v>
      </c>
      <c r="F2752" t="str">
        <f>MID('Funding Import'!B2754,8,50)</f>
        <v>EXCEPTIONAL COVID COST GRANT</v>
      </c>
      <c r="G2752" t="str">
        <f>'Funding Import'!I2754</f>
        <v>Spreadsheet B 399778 20982606 Movement from code '0006 to '0012 covid  emergency recode ES089 RM0128 Covid emergency recode</v>
      </c>
      <c r="H2752">
        <f>'Funding Import'!H2754</f>
        <v>-4360</v>
      </c>
      <c r="I2752" s="139"/>
    </row>
    <row r="2753" spans="1:9" ht="15" x14ac:dyDescent="0.2">
      <c r="A2753" s="191" t="str">
        <f t="shared" si="84"/>
        <v>2480</v>
      </c>
      <c r="B2753" s="191"/>
      <c r="C2753" s="191" t="str">
        <f t="shared" si="85"/>
        <v>24800012</v>
      </c>
      <c r="D2753" t="str">
        <f>'Funding Import'!A2755</f>
        <v>RB052480: GREAT BARDFIELD PRIMARY SCHOOL</v>
      </c>
      <c r="E2753" t="str">
        <f>MID('Funding Import'!B2755,2,4)</f>
        <v>0012</v>
      </c>
      <c r="F2753" t="str">
        <f>MID('Funding Import'!B2755,8,50)</f>
        <v>COVID CATCH UP</v>
      </c>
      <c r="G2753" t="str">
        <f>'Funding Import'!I2755</f>
        <v>Spreadsheet B 399778 20982606 Movement from code '0006 to '0012 covid  emergency recode ES089 RM0128 Covid emergency recode</v>
      </c>
      <c r="H2753">
        <f>'Funding Import'!H2755</f>
        <v>4360</v>
      </c>
      <c r="I2753" s="139"/>
    </row>
    <row r="2754" spans="1:9" ht="15" x14ac:dyDescent="0.2">
      <c r="A2754" s="191" t="str">
        <f t="shared" ref="A2754:A2817" si="86">MID(D2754,5,4)</f>
        <v>2480</v>
      </c>
      <c r="B2754" s="191"/>
      <c r="C2754" s="191" t="str">
        <f t="shared" ref="C2754:C2817" si="87">A2754&amp;E2754</f>
        <v>24800012</v>
      </c>
      <c r="D2754" t="str">
        <f>'Funding Import'!A2756</f>
        <v>RB052480: GREAT BARDFIELD PRIMARY SCHOOL</v>
      </c>
      <c r="E2754" t="str">
        <f>MID('Funding Import'!B2756,2,4)</f>
        <v>0012</v>
      </c>
      <c r="F2754" t="str">
        <f>MID('Funding Import'!B2756,8,50)</f>
        <v>COVID CATCH UP</v>
      </c>
      <c r="G2754" t="str">
        <f>'Funding Import'!I2756</f>
        <v>DL 8645 0012recoveryc 0012RPG</v>
      </c>
      <c r="H2754">
        <f>'Funding Import'!H2756</f>
        <v>500</v>
      </c>
      <c r="I2754" s="139"/>
    </row>
    <row r="2755" spans="1:9" ht="15" x14ac:dyDescent="0.2">
      <c r="A2755" s="191" t="str">
        <f t="shared" si="86"/>
        <v>2480</v>
      </c>
      <c r="B2755" s="191"/>
      <c r="C2755" s="191" t="str">
        <f t="shared" si="87"/>
        <v>24800012</v>
      </c>
      <c r="D2755" t="str">
        <f>'Funding Import'!A2757</f>
        <v>RB052480: GREAT BARDFIELD PRIMARY SCHOOL</v>
      </c>
      <c r="E2755" t="str">
        <f>MID('Funding Import'!B2757,2,4)</f>
        <v>0012</v>
      </c>
      <c r="F2755" t="str">
        <f>MID('Funding Import'!B2757,8,50)</f>
        <v>COVID CATCH UP</v>
      </c>
      <c r="G2755" t="str">
        <f>'Funding Import'!I2757</f>
        <v>DL 8656 0012schoolled 0012SLT</v>
      </c>
      <c r="H2755">
        <f>'Funding Import'!H2757</f>
        <v>236.25</v>
      </c>
      <c r="I2755" s="139"/>
    </row>
    <row r="2756" spans="1:9" ht="15" x14ac:dyDescent="0.2">
      <c r="A2756" s="191" t="str">
        <f t="shared" si="86"/>
        <v>2480</v>
      </c>
      <c r="B2756" s="191"/>
      <c r="C2756" s="191" t="str">
        <f t="shared" si="87"/>
        <v>24800014</v>
      </c>
      <c r="D2756" t="str">
        <f>'Funding Import'!A2758</f>
        <v>RB052480: GREAT BARDFIELD PRIMARY SCHOOL</v>
      </c>
      <c r="E2756" t="str">
        <f>MID('Funding Import'!B2758,2,4)</f>
        <v>0014</v>
      </c>
      <c r="F2756" t="str">
        <f>MID('Funding Import'!B2758,8,50)</f>
        <v>PUPIL PREMIUM</v>
      </c>
      <c r="G2756" t="str">
        <f>'Funding Import'!I2758</f>
        <v>Spreadsheet B 400831 21077861 ES093 DP0593 SUMMER21PPG SUM21PPG ES093 DP0593 SUMMER21PPG SUM21PPG</v>
      </c>
      <c r="H2756">
        <f>'Funding Import'!H2758</f>
        <v>4181</v>
      </c>
      <c r="I2756" s="139"/>
    </row>
    <row r="2757" spans="1:9" ht="15" x14ac:dyDescent="0.2">
      <c r="A2757" s="191" t="str">
        <f t="shared" si="86"/>
        <v>2480</v>
      </c>
      <c r="B2757" s="191"/>
      <c r="C2757" s="191" t="str">
        <f t="shared" si="87"/>
        <v>24800014</v>
      </c>
      <c r="D2757" t="str">
        <f>'Funding Import'!A2759</f>
        <v>RB052480: GREAT BARDFIELD PRIMARY SCHOOL</v>
      </c>
      <c r="E2757" t="str">
        <f>MID('Funding Import'!B2759,2,4)</f>
        <v>0014</v>
      </c>
      <c r="F2757" t="str">
        <f>MID('Funding Import'!B2759,8,50)</f>
        <v>PUPIL PREMIUM</v>
      </c>
      <c r="G2757" t="str">
        <f>'Funding Import'!I2759</f>
        <v>DL 8663 PPG CIC AUT21P1 AUT-21</v>
      </c>
      <c r="H2757">
        <f>'Funding Import'!H2759</f>
        <v>2000</v>
      </c>
      <c r="I2757" s="139"/>
    </row>
    <row r="2758" spans="1:9" ht="15" x14ac:dyDescent="0.2">
      <c r="A2758" s="191" t="str">
        <f t="shared" si="86"/>
        <v>2480</v>
      </c>
      <c r="B2758" s="191"/>
      <c r="C2758" s="191" t="str">
        <f t="shared" si="87"/>
        <v>24800014</v>
      </c>
      <c r="D2758" t="str">
        <f>'Funding Import'!A2760</f>
        <v>RB052480: GREAT BARDFIELD PRIMARY SCHOOL</v>
      </c>
      <c r="E2758" t="str">
        <f>MID('Funding Import'!B2760,2,4)</f>
        <v>0014</v>
      </c>
      <c r="F2758" t="str">
        <f>MID('Funding Import'!B2760,8,50)</f>
        <v>PUPIL PREMIUM</v>
      </c>
      <c r="G2758" t="str">
        <f>'Funding Import'!I2760</f>
        <v>DL 8701 0014 Pupil Premium Autumn Term 2021</v>
      </c>
      <c r="H2758">
        <f>'Funding Import'!H2760</f>
        <v>3345</v>
      </c>
      <c r="I2758" s="139"/>
    </row>
    <row r="2759" spans="1:9" ht="15" x14ac:dyDescent="0.2">
      <c r="A2759" s="191" t="str">
        <f t="shared" si="86"/>
        <v>2480</v>
      </c>
      <c r="B2759" s="191"/>
      <c r="C2759" s="191" t="str">
        <f t="shared" si="87"/>
        <v>24800018</v>
      </c>
      <c r="D2759" t="str">
        <f>'Funding Import'!A2761</f>
        <v>RB052480: GREAT BARDFIELD PRIMARY SCHOOL</v>
      </c>
      <c r="E2759" t="str">
        <f>MID('Funding Import'!B2761,2,4)</f>
        <v>0018</v>
      </c>
      <c r="F2759" t="str">
        <f>MID('Funding Import'!B2761,8,50)</f>
        <v>ADDITIONAL GRANT INCOME</v>
      </c>
      <c r="G2759" t="str">
        <f>'Funding Import'!I2761</f>
        <v>Spreadsheet B 393531 20728061 ES032 RM0087 PE GRANT APR 21 ES032 RM0087 PE GRANT APR 21</v>
      </c>
      <c r="H2759">
        <f>'Funding Import'!H2761</f>
        <v>7175</v>
      </c>
      <c r="I2759" s="139"/>
    </row>
    <row r="2760" spans="1:9" ht="15" x14ac:dyDescent="0.2">
      <c r="A2760" s="191" t="str">
        <f t="shared" si="86"/>
        <v>2480</v>
      </c>
      <c r="B2760" s="191"/>
      <c r="C2760" s="191" t="str">
        <f t="shared" si="87"/>
        <v>24800018</v>
      </c>
      <c r="D2760" t="str">
        <f>'Funding Import'!A2762</f>
        <v>RB052480: GREAT BARDFIELD PRIMARY SCHOOL</v>
      </c>
      <c r="E2760" t="str">
        <f>MID('Funding Import'!B2762,2,4)</f>
        <v>0018</v>
      </c>
      <c r="F2760" t="str">
        <f>MID('Funding Import'!B2762,8,50)</f>
        <v>ADDITIONAL GRANT INCOME</v>
      </c>
      <c r="G2760" t="str">
        <f>'Funding Import'!I2762</f>
        <v>Spreadsheet B 399769 20981730 UIFSM JULY21 UIFSM 21 ES085 RM0124 UIFSM JULY21 UIFSM 21</v>
      </c>
      <c r="H2760">
        <f>'Funding Import'!H2762</f>
        <v>21211</v>
      </c>
      <c r="I2760" s="139"/>
    </row>
    <row r="2761" spans="1:9" ht="15" x14ac:dyDescent="0.2">
      <c r="A2761" s="191" t="str">
        <f t="shared" si="86"/>
        <v>2480</v>
      </c>
      <c r="B2761" s="191"/>
      <c r="C2761" s="191" t="str">
        <f t="shared" si="87"/>
        <v>24800018</v>
      </c>
      <c r="D2761" t="str">
        <f>'Funding Import'!A2763</f>
        <v>RB052480: GREAT BARDFIELD PRIMARY SCHOOL</v>
      </c>
      <c r="E2761" t="str">
        <f>MID('Funding Import'!B2763,2,4)</f>
        <v>0018</v>
      </c>
      <c r="F2761" t="str">
        <f>MID('Funding Import'!B2763,8,50)</f>
        <v>ADDITIONAL GRANT INCOME</v>
      </c>
      <c r="G2761" t="str">
        <f>'Funding Import'!I2763</f>
        <v>DL 8673 PE GRANT OCT21 0018PE</v>
      </c>
      <c r="H2761">
        <f>'Funding Import'!H2763</f>
        <v>10028</v>
      </c>
      <c r="I2761" s="139"/>
    </row>
    <row r="2762" spans="1:9" ht="15" x14ac:dyDescent="0.2">
      <c r="A2762" s="191" t="str">
        <f t="shared" si="86"/>
        <v>2480</v>
      </c>
      <c r="B2762" s="191"/>
      <c r="C2762" s="191" t="str">
        <f t="shared" si="87"/>
        <v>24800026</v>
      </c>
      <c r="D2762" t="str">
        <f>'Funding Import'!A2764</f>
        <v>RB052480: GREAT BARDFIELD PRIMARY SCHOOL</v>
      </c>
      <c r="E2762" t="str">
        <f>MID('Funding Import'!B2764,2,4)</f>
        <v>0026</v>
      </c>
      <c r="F2762" t="str">
        <f>MID('Funding Import'!B2764,8,50)</f>
        <v>NOTIONAL SEN FUNDING</v>
      </c>
      <c r="G2762" t="str">
        <f>'Funding Import'!I2764</f>
        <v>Spreadsheet B 391732 20639856 ES012 MK0514 10026 NOTIONAL SEN ES012 MK0514 10026 NOTIONAL SEN</v>
      </c>
      <c r="H2762">
        <f>'Funding Import'!H2764</f>
        <v>39720</v>
      </c>
      <c r="I2762" s="139"/>
    </row>
    <row r="2763" spans="1:9" ht="15" x14ac:dyDescent="0.2">
      <c r="A2763" s="191" t="str">
        <f t="shared" si="86"/>
        <v>2488</v>
      </c>
      <c r="B2763" s="191"/>
      <c r="C2763" s="191" t="str">
        <f t="shared" si="87"/>
        <v>24880001</v>
      </c>
      <c r="D2763" t="str">
        <f>'Funding Import'!A2765</f>
        <v>RB052488: GREAT BENTLEY PRIMARY SCHOOL</v>
      </c>
      <c r="E2763" t="str">
        <f>MID('Funding Import'!B2765,2,4)</f>
        <v>0001</v>
      </c>
      <c r="F2763" t="str">
        <f>MID('Funding Import'!B2765,8,50)</f>
        <v>FORMULA FUNDED (EXCL RATES)</v>
      </c>
      <c r="G2763" t="str">
        <f>'Funding Import'!I2765</f>
        <v>Spreadsheet B 391145 20630885 ES006 MK0508 10001 FORMULA FUNDED ES006 MK0508 10001 FORMULA FUNDED</v>
      </c>
      <c r="H2763">
        <f>'Funding Import'!H2765</f>
        <v>1037335</v>
      </c>
      <c r="I2763" s="139"/>
    </row>
    <row r="2764" spans="1:9" ht="15" x14ac:dyDescent="0.2">
      <c r="A2764" s="191" t="str">
        <f t="shared" si="86"/>
        <v>2488</v>
      </c>
      <c r="B2764" s="191"/>
      <c r="C2764" s="191" t="str">
        <f t="shared" si="87"/>
        <v>24880002</v>
      </c>
      <c r="D2764" t="str">
        <f>'Funding Import'!A2766</f>
        <v>RB052488: GREAT BENTLEY PRIMARY SCHOOL</v>
      </c>
      <c r="E2764" t="str">
        <f>MID('Funding Import'!B2766,2,4)</f>
        <v>0002</v>
      </c>
      <c r="F2764" t="str">
        <f>MID('Funding Import'!B2766,8,50)</f>
        <v>RATES</v>
      </c>
      <c r="G2764" t="str">
        <f>'Funding Import'!I2766</f>
        <v>Spreadsheet B 391137 20630756 ES007 MK0509 10002 RATES ES007 MK0509 10002 RATES</v>
      </c>
      <c r="H2764">
        <f>'Funding Import'!H2766</f>
        <v>24878</v>
      </c>
      <c r="I2764" s="139"/>
    </row>
    <row r="2765" spans="1:9" ht="15" x14ac:dyDescent="0.2">
      <c r="A2765" s="191" t="str">
        <f t="shared" si="86"/>
        <v>2488</v>
      </c>
      <c r="B2765" s="191"/>
      <c r="C2765" s="191" t="str">
        <f t="shared" si="87"/>
        <v>24880003</v>
      </c>
      <c r="D2765" t="str">
        <f>'Funding Import'!A2767</f>
        <v>RB052488: GREAT BENTLEY PRIMARY SCHOOL</v>
      </c>
      <c r="E2765" t="str">
        <f>MID('Funding Import'!B2767,2,4)</f>
        <v>0003</v>
      </c>
      <c r="F2765" t="str">
        <f>MID('Funding Import'!B2767,8,50)</f>
        <v>BROUGHT FORWARD</v>
      </c>
      <c r="G2765" t="str">
        <f>'Funding Import'!I2767</f>
        <v>Spreadsheet B 394797 20778211 ES055 MK0568 10003 OPENING BALANCES ES055 MK0568 10003 OPENING BALANCES</v>
      </c>
      <c r="H2765">
        <f>'Funding Import'!H2767</f>
        <v>313096.13</v>
      </c>
      <c r="I2765" s="139"/>
    </row>
    <row r="2766" spans="1:9" ht="15" x14ac:dyDescent="0.2">
      <c r="A2766" s="191" t="str">
        <f t="shared" si="86"/>
        <v>2488</v>
      </c>
      <c r="B2766" s="191"/>
      <c r="C2766" s="191" t="str">
        <f t="shared" si="87"/>
        <v>24880004</v>
      </c>
      <c r="D2766" t="str">
        <f>'Funding Import'!A2768</f>
        <v>RB052488: GREAT BENTLEY PRIMARY SCHOOL</v>
      </c>
      <c r="E2766" t="str">
        <f>MID('Funding Import'!B2768,2,4)</f>
        <v>0004</v>
      </c>
      <c r="F2766" t="str">
        <f>MID('Funding Import'!B2768,8,50)</f>
        <v>STATEMENTED SEN</v>
      </c>
      <c r="G2766" t="str">
        <f>'Funding Import'!I2768</f>
        <v>Spreadsheet B 391144 20630818 ES009 MK0511 10004 EHCP ES009 MK0511 10004 EHCP</v>
      </c>
      <c r="H2766">
        <f>'Funding Import'!H2768</f>
        <v>27780</v>
      </c>
      <c r="I2766" s="139"/>
    </row>
    <row r="2767" spans="1:9" ht="15" x14ac:dyDescent="0.2">
      <c r="A2767" s="191" t="str">
        <f t="shared" si="86"/>
        <v>2488</v>
      </c>
      <c r="B2767" s="191"/>
      <c r="C2767" s="191" t="str">
        <f t="shared" si="87"/>
        <v>24880004</v>
      </c>
      <c r="D2767" t="str">
        <f>'Funding Import'!A2769</f>
        <v>RB052488: GREAT BENTLEY PRIMARY SCHOOL</v>
      </c>
      <c r="E2767" t="str">
        <f>MID('Funding Import'!B2769,2,4)</f>
        <v>0004</v>
      </c>
      <c r="F2767" t="str">
        <f>MID('Funding Import'!B2769,8,50)</f>
        <v>STATEMENTED SEN</v>
      </c>
      <c r="G2767" t="str">
        <f>'Funding Import'!I2769</f>
        <v>Spreadsheet B 394845 20782782 ES043 DP0533 SEN TOP-UP SUM1 SUM-21 ES043 DP0533 SEN TOP-UP SUM1 SUM-21</v>
      </c>
      <c r="H2767">
        <f>'Funding Import'!H2769</f>
        <v>4112</v>
      </c>
      <c r="I2767" s="139"/>
    </row>
    <row r="2768" spans="1:9" ht="15" x14ac:dyDescent="0.2">
      <c r="A2768" s="191" t="str">
        <f t="shared" si="86"/>
        <v>2488</v>
      </c>
      <c r="B2768" s="191"/>
      <c r="C2768" s="191" t="str">
        <f t="shared" si="87"/>
        <v>24880004</v>
      </c>
      <c r="D2768" t="str">
        <f>'Funding Import'!A2770</f>
        <v>RB052488: GREAT BENTLEY PRIMARY SCHOOL</v>
      </c>
      <c r="E2768" t="str">
        <f>MID('Funding Import'!B2770,2,4)</f>
        <v>0004</v>
      </c>
      <c r="F2768" t="str">
        <f>MID('Funding Import'!B2770,8,50)</f>
        <v>STATEMENTED SEN</v>
      </c>
      <c r="G2768" t="str">
        <f>'Funding Import'!I2770</f>
        <v>Spreadsheet B 401820 21143763 ES099 MK0707 SEN TOP-UP SUM2 SUM-21 ES099 MK0707 SEN TOP-UP SUM2 SUM-21</v>
      </c>
      <c r="H2768">
        <f>'Funding Import'!H2770</f>
        <v>5563</v>
      </c>
      <c r="I2768" s="139"/>
    </row>
    <row r="2769" spans="1:9" ht="15" x14ac:dyDescent="0.2">
      <c r="A2769" s="191" t="str">
        <f t="shared" si="86"/>
        <v>2488</v>
      </c>
      <c r="B2769" s="191"/>
      <c r="C2769" s="191" t="str">
        <f t="shared" si="87"/>
        <v>24880004</v>
      </c>
      <c r="D2769" t="str">
        <f>'Funding Import'!A2771</f>
        <v>RB052488: GREAT BENTLEY PRIMARY SCHOOL</v>
      </c>
      <c r="E2769" t="str">
        <f>MID('Funding Import'!B2771,2,4)</f>
        <v>0004</v>
      </c>
      <c r="F2769" t="str">
        <f>MID('Funding Import'!B2771,8,50)</f>
        <v>STATEMENTED SEN</v>
      </c>
      <c r="G2769" t="str">
        <f>'Funding Import'!I2771</f>
        <v>DL 8688 SEN TOP-UP AUT1 AUT-21</v>
      </c>
      <c r="H2769">
        <f>'Funding Import'!H2771</f>
        <v>3554</v>
      </c>
      <c r="I2769" s="139"/>
    </row>
    <row r="2770" spans="1:9" ht="15" x14ac:dyDescent="0.2">
      <c r="A2770" s="191" t="str">
        <f t="shared" si="86"/>
        <v>2488</v>
      </c>
      <c r="B2770" s="191"/>
      <c r="C2770" s="191" t="str">
        <f t="shared" si="87"/>
        <v>24880006</v>
      </c>
      <c r="D2770" t="str">
        <f>'Funding Import'!A2772</f>
        <v>RB052488: GREAT BENTLEY PRIMARY SCHOOL</v>
      </c>
      <c r="E2770" t="str">
        <f>MID('Funding Import'!B2772,2,4)</f>
        <v>0006</v>
      </c>
      <c r="F2770" t="str">
        <f>MID('Funding Import'!B2772,8,50)</f>
        <v>EXCEPTIONAL COVID COST GRANT</v>
      </c>
      <c r="G2770" t="str">
        <f>'Funding Import'!I2772</f>
        <v>Spreadsheet B 398804 20920024 ES065 DP0556 COVIDEMERGENCY COVIDEM ES065 DP0556 COVIDEMERGENCY COVIDEM</v>
      </c>
      <c r="H2770">
        <f>'Funding Import'!H2772</f>
        <v>7000</v>
      </c>
      <c r="I2770" s="139"/>
    </row>
    <row r="2771" spans="1:9" ht="15" x14ac:dyDescent="0.2">
      <c r="A2771" s="191" t="str">
        <f t="shared" si="86"/>
        <v>2488</v>
      </c>
      <c r="B2771" s="191"/>
      <c r="C2771" s="191" t="str">
        <f t="shared" si="87"/>
        <v>24880006</v>
      </c>
      <c r="D2771" t="str">
        <f>'Funding Import'!A2773</f>
        <v>RB052488: GREAT BENTLEY PRIMARY SCHOOL</v>
      </c>
      <c r="E2771" t="str">
        <f>MID('Funding Import'!B2773,2,4)</f>
        <v>0006</v>
      </c>
      <c r="F2771" t="str">
        <f>MID('Funding Import'!B2773,8,50)</f>
        <v>EXCEPTIONAL COVID COST GRANT</v>
      </c>
      <c r="G2771" t="str">
        <f>'Funding Import'!I2773</f>
        <v>Spreadsheet B 399778 20982606 Movement from code '0006 to '0012 covid  emergency recode ES089 RM0128 Covid emergency recode</v>
      </c>
      <c r="H2771">
        <f>'Funding Import'!H2773</f>
        <v>-7000</v>
      </c>
      <c r="I2771" s="139"/>
    </row>
    <row r="2772" spans="1:9" ht="15" x14ac:dyDescent="0.2">
      <c r="A2772" s="191" t="str">
        <f t="shared" si="86"/>
        <v>2488</v>
      </c>
      <c r="B2772" s="191"/>
      <c r="C2772" s="191" t="str">
        <f t="shared" si="87"/>
        <v>24880007</v>
      </c>
      <c r="D2772" t="str">
        <f>'Funding Import'!A2774</f>
        <v>RB052488: GREAT BENTLEY PRIMARY SCHOOL</v>
      </c>
      <c r="E2772" t="str">
        <f>MID('Funding Import'!B2774,2,4)</f>
        <v>0007</v>
      </c>
      <c r="F2772" t="str">
        <f>MID('Funding Import'!B2774,8,50)</f>
        <v>PUPIL INCREASE/FORMULA ERR</v>
      </c>
      <c r="G2772" t="str">
        <f>'Funding Import'!I2774</f>
        <v>DL 8706 2021-22 KS1 Class Size Funding</v>
      </c>
      <c r="H2772">
        <f>'Funding Import'!H2774</f>
        <v>7481</v>
      </c>
      <c r="I2772" s="139"/>
    </row>
    <row r="2773" spans="1:9" ht="15" x14ac:dyDescent="0.2">
      <c r="A2773" s="191" t="str">
        <f t="shared" si="86"/>
        <v>2488</v>
      </c>
      <c r="B2773" s="191"/>
      <c r="C2773" s="191" t="str">
        <f t="shared" si="87"/>
        <v>24880012</v>
      </c>
      <c r="D2773" t="str">
        <f>'Funding Import'!A2775</f>
        <v>RB052488: GREAT BENTLEY PRIMARY SCHOOL</v>
      </c>
      <c r="E2773" t="str">
        <f>MID('Funding Import'!B2775,2,4)</f>
        <v>0012</v>
      </c>
      <c r="F2773" t="str">
        <f>MID('Funding Import'!B2775,8,50)</f>
        <v>COVID CATCH UP</v>
      </c>
      <c r="G2773" t="str">
        <f>'Funding Import'!I2775</f>
        <v>Spreadsheet B 399778 20982606 Movement from code '0006 to '0012 covid  emergency recode ES089 RM0128 Covid emergency recode</v>
      </c>
      <c r="H2773">
        <f>'Funding Import'!H2775</f>
        <v>7000</v>
      </c>
      <c r="I2773" s="139"/>
    </row>
    <row r="2774" spans="1:9" ht="15" x14ac:dyDescent="0.2">
      <c r="A2774" s="191" t="str">
        <f t="shared" si="86"/>
        <v>2488</v>
      </c>
      <c r="B2774" s="191"/>
      <c r="C2774" s="191" t="str">
        <f t="shared" si="87"/>
        <v>24880012</v>
      </c>
      <c r="D2774" t="str">
        <f>'Funding Import'!A2776</f>
        <v>RB052488: GREAT BENTLEY PRIMARY SCHOOL</v>
      </c>
      <c r="E2774" t="str">
        <f>MID('Funding Import'!B2776,2,4)</f>
        <v>0012</v>
      </c>
      <c r="F2774" t="str">
        <f>MID('Funding Import'!B2776,8,50)</f>
        <v>COVID CATCH UP</v>
      </c>
      <c r="G2774" t="str">
        <f>'Funding Import'!I2776</f>
        <v>DL 8645 0012recoveryc 0012RPG</v>
      </c>
      <c r="H2774">
        <f>'Funding Import'!H2776</f>
        <v>725</v>
      </c>
      <c r="I2774" s="139"/>
    </row>
    <row r="2775" spans="1:9" ht="15" x14ac:dyDescent="0.2">
      <c r="A2775" s="191" t="str">
        <f t="shared" si="86"/>
        <v>2488</v>
      </c>
      <c r="B2775" s="191"/>
      <c r="C2775" s="191" t="str">
        <f t="shared" si="87"/>
        <v>24880012</v>
      </c>
      <c r="D2775" t="str">
        <f>'Funding Import'!A2777</f>
        <v>RB052488: GREAT BENTLEY PRIMARY SCHOOL</v>
      </c>
      <c r="E2775" t="str">
        <f>MID('Funding Import'!B2777,2,4)</f>
        <v>0012</v>
      </c>
      <c r="F2775" t="str">
        <f>MID('Funding Import'!B2777,8,50)</f>
        <v>COVID CATCH UP</v>
      </c>
      <c r="G2775" t="str">
        <f>'Funding Import'!I2777</f>
        <v>DL 8656 0012schoolled 0012SLT</v>
      </c>
      <c r="H2775">
        <f>'Funding Import'!H2777</f>
        <v>649.69000000000005</v>
      </c>
      <c r="I2775" s="139"/>
    </row>
    <row r="2776" spans="1:9" ht="15" x14ac:dyDescent="0.2">
      <c r="A2776" s="191" t="str">
        <f t="shared" si="86"/>
        <v>2488</v>
      </c>
      <c r="B2776" s="191"/>
      <c r="C2776" s="191" t="str">
        <f t="shared" si="87"/>
        <v>24880014</v>
      </c>
      <c r="D2776" t="str">
        <f>'Funding Import'!A2778</f>
        <v>RB052488: GREAT BENTLEY PRIMARY SCHOOL</v>
      </c>
      <c r="E2776" t="str">
        <f>MID('Funding Import'!B2778,2,4)</f>
        <v>0014</v>
      </c>
      <c r="F2776" t="str">
        <f>MID('Funding Import'!B2778,8,50)</f>
        <v>PUPIL PREMIUM</v>
      </c>
      <c r="G2776" t="str">
        <f>'Funding Import'!I2778</f>
        <v>Spreadsheet B 400831 21077861 ES093 DP0593 SUMMER21PPG SUM21PPG ES093 DP0593 SUMMER21PPG SUM21PPG</v>
      </c>
      <c r="H2776">
        <f>'Funding Import'!H2778</f>
        <v>12688</v>
      </c>
      <c r="I2776" s="139"/>
    </row>
    <row r="2777" spans="1:9" ht="15" x14ac:dyDescent="0.2">
      <c r="A2777" s="191" t="str">
        <f t="shared" si="86"/>
        <v>2488</v>
      </c>
      <c r="B2777" s="191"/>
      <c r="C2777" s="191" t="str">
        <f t="shared" si="87"/>
        <v>24880014</v>
      </c>
      <c r="D2777" t="str">
        <f>'Funding Import'!A2779</f>
        <v>RB052488: GREAT BENTLEY PRIMARY SCHOOL</v>
      </c>
      <c r="E2777" t="str">
        <f>MID('Funding Import'!B2779,2,4)</f>
        <v>0014</v>
      </c>
      <c r="F2777" t="str">
        <f>MID('Funding Import'!B2779,8,50)</f>
        <v>PUPIL PREMIUM</v>
      </c>
      <c r="G2777" t="str">
        <f>'Funding Import'!I2779</f>
        <v>DL 8701 0014 Pupil Premium Autumn Term 2021</v>
      </c>
      <c r="H2777">
        <f>'Funding Import'!H2779</f>
        <v>10150</v>
      </c>
      <c r="I2777" s="139"/>
    </row>
    <row r="2778" spans="1:9" ht="15" x14ac:dyDescent="0.2">
      <c r="A2778" s="191" t="str">
        <f t="shared" si="86"/>
        <v>2488</v>
      </c>
      <c r="B2778" s="191"/>
      <c r="C2778" s="191" t="str">
        <f t="shared" si="87"/>
        <v>24880018</v>
      </c>
      <c r="D2778" t="str">
        <f>'Funding Import'!A2780</f>
        <v>RB052488: GREAT BENTLEY PRIMARY SCHOOL</v>
      </c>
      <c r="E2778" t="str">
        <f>MID('Funding Import'!B2780,2,4)</f>
        <v>0018</v>
      </c>
      <c r="F2778" t="str">
        <f>MID('Funding Import'!B2780,8,50)</f>
        <v>ADDITIONAL GRANT INCOME</v>
      </c>
      <c r="G2778" t="str">
        <f>'Funding Import'!I2780</f>
        <v>Spreadsheet B 393531 20728061 ES032 RM0087 PE GRANT APR 21 ES032 RM0087 PE GRANT APR 21</v>
      </c>
      <c r="H2778">
        <f>'Funding Import'!H2780</f>
        <v>7425</v>
      </c>
      <c r="I2778" s="139"/>
    </row>
    <row r="2779" spans="1:9" ht="15" x14ac:dyDescent="0.2">
      <c r="A2779" s="191" t="str">
        <f t="shared" si="86"/>
        <v>2488</v>
      </c>
      <c r="B2779" s="191"/>
      <c r="C2779" s="191" t="str">
        <f t="shared" si="87"/>
        <v>24880018</v>
      </c>
      <c r="D2779" t="str">
        <f>'Funding Import'!A2781</f>
        <v>RB052488: GREAT BENTLEY PRIMARY SCHOOL</v>
      </c>
      <c r="E2779" t="str">
        <f>MID('Funding Import'!B2781,2,4)</f>
        <v>0018</v>
      </c>
      <c r="F2779" t="str">
        <f>MID('Funding Import'!B2781,8,50)</f>
        <v>ADDITIONAL GRANT INCOME</v>
      </c>
      <c r="G2779" t="str">
        <f>'Funding Import'!I2781</f>
        <v>Spreadsheet B 399769 20981730 UIFSM JULY21 UIFSM 21 ES085 RM0124 UIFSM JULY21 UIFSM 21</v>
      </c>
      <c r="H2779">
        <f>'Funding Import'!H2781</f>
        <v>34994</v>
      </c>
      <c r="I2779" s="139"/>
    </row>
    <row r="2780" spans="1:9" ht="15" x14ac:dyDescent="0.2">
      <c r="A2780" s="191" t="str">
        <f t="shared" si="86"/>
        <v>2488</v>
      </c>
      <c r="B2780" s="191"/>
      <c r="C2780" s="191" t="str">
        <f t="shared" si="87"/>
        <v>24880018</v>
      </c>
      <c r="D2780" t="str">
        <f>'Funding Import'!A2782</f>
        <v>RB052488: GREAT BENTLEY PRIMARY SCHOOL</v>
      </c>
      <c r="E2780" t="str">
        <f>MID('Funding Import'!B2782,2,4)</f>
        <v>0018</v>
      </c>
      <c r="F2780" t="str">
        <f>MID('Funding Import'!B2782,8,50)</f>
        <v>ADDITIONAL GRANT INCOME</v>
      </c>
      <c r="G2780" t="str">
        <f>'Funding Import'!I2782</f>
        <v>DL 8673 PE GRANT OCT21 0018PE</v>
      </c>
      <c r="H2780">
        <f>'Funding Import'!H2782</f>
        <v>10395</v>
      </c>
      <c r="I2780" s="139"/>
    </row>
    <row r="2781" spans="1:9" ht="15" x14ac:dyDescent="0.2">
      <c r="A2781" s="191" t="str">
        <f t="shared" si="86"/>
        <v>2488</v>
      </c>
      <c r="B2781" s="191"/>
      <c r="C2781" s="191" t="str">
        <f t="shared" si="87"/>
        <v>24880026</v>
      </c>
      <c r="D2781" t="str">
        <f>'Funding Import'!A2783</f>
        <v>RB052488: GREAT BENTLEY PRIMARY SCHOOL</v>
      </c>
      <c r="E2781" t="str">
        <f>MID('Funding Import'!B2783,2,4)</f>
        <v>0026</v>
      </c>
      <c r="F2781" t="str">
        <f>MID('Funding Import'!B2783,8,50)</f>
        <v>NOTIONAL SEN FUNDING</v>
      </c>
      <c r="G2781" t="str">
        <f>'Funding Import'!I2783</f>
        <v>Spreadsheet B 391732 20639856 ES012 MK0514 10026 NOTIONAL SEN ES012 MK0514 10026 NOTIONAL SEN</v>
      </c>
      <c r="H2781">
        <f>'Funding Import'!H2783</f>
        <v>74995</v>
      </c>
      <c r="I2781" s="139"/>
    </row>
    <row r="2782" spans="1:9" ht="15" x14ac:dyDescent="0.2">
      <c r="A2782" s="191" t="str">
        <f t="shared" si="86"/>
        <v>2488</v>
      </c>
      <c r="B2782" s="191"/>
      <c r="C2782" s="191" t="str">
        <f t="shared" si="87"/>
        <v>24880026</v>
      </c>
      <c r="D2782" t="str">
        <f>'Funding Import'!A2784</f>
        <v>RB052488: GREAT BENTLEY PRIMARY SCHOOL</v>
      </c>
      <c r="E2782" t="str">
        <f>MID('Funding Import'!B2784,2,4)</f>
        <v>0026</v>
      </c>
      <c r="F2782" t="str">
        <f>MID('Funding Import'!B2784,8,50)</f>
        <v>NOTIONAL SEN FUNDING</v>
      </c>
      <c r="G2782" t="str">
        <f>'Funding Import'!I2784</f>
        <v>Spreadsheet B 402844 21179075 ES108 CJ0162 SEN SHORTFALL Sum 21 ES108 CJ0162 SEN SHORTFALL Sum 21</v>
      </c>
      <c r="H2782">
        <f>'Funding Import'!H2784</f>
        <v>1761</v>
      </c>
      <c r="I2782" s="139"/>
    </row>
    <row r="2783" spans="1:9" ht="15" x14ac:dyDescent="0.2">
      <c r="A2783" s="191" t="str">
        <f t="shared" si="86"/>
        <v>2496</v>
      </c>
      <c r="B2783" s="191"/>
      <c r="C2783" s="191" t="str">
        <f t="shared" si="87"/>
        <v>24960001</v>
      </c>
      <c r="D2783" t="str">
        <f>'Funding Import'!A2785</f>
        <v>RB052496: ST GEORGE'S COE PRM-GT BROMLEY</v>
      </c>
      <c r="E2783" t="str">
        <f>MID('Funding Import'!B2785,2,4)</f>
        <v>0001</v>
      </c>
      <c r="F2783" t="str">
        <f>MID('Funding Import'!B2785,8,50)</f>
        <v>FORMULA FUNDED (EXCL RATES)</v>
      </c>
      <c r="G2783" t="str">
        <f>'Funding Import'!I2785</f>
        <v>Spreadsheet B 391145 20630885 ES006 MK0508 10001 FORMULA FUNDED ES006 MK0508 10001 FORMULA FUNDED</v>
      </c>
      <c r="H2783">
        <f>'Funding Import'!H2785</f>
        <v>752276</v>
      </c>
      <c r="I2783" s="139"/>
    </row>
    <row r="2784" spans="1:9" ht="15" x14ac:dyDescent="0.2">
      <c r="A2784" s="191" t="str">
        <f t="shared" si="86"/>
        <v>2496</v>
      </c>
      <c r="B2784" s="191"/>
      <c r="C2784" s="191" t="str">
        <f t="shared" si="87"/>
        <v>24960002</v>
      </c>
      <c r="D2784" t="str">
        <f>'Funding Import'!A2786</f>
        <v>RB052496: ST GEORGE'S COE PRM-GT BROMLEY</v>
      </c>
      <c r="E2784" t="str">
        <f>MID('Funding Import'!B2786,2,4)</f>
        <v>0002</v>
      </c>
      <c r="F2784" t="str">
        <f>MID('Funding Import'!B2786,8,50)</f>
        <v>RATES</v>
      </c>
      <c r="G2784" t="str">
        <f>'Funding Import'!I2786</f>
        <v>Spreadsheet B 391137 20630756 ES007 MK0509 10002 RATES ES007 MK0509 10002 RATES</v>
      </c>
      <c r="H2784">
        <f>'Funding Import'!H2786</f>
        <v>15844</v>
      </c>
      <c r="I2784" s="139"/>
    </row>
    <row r="2785" spans="1:9" ht="15" x14ac:dyDescent="0.2">
      <c r="A2785" s="191" t="str">
        <f t="shared" si="86"/>
        <v>2496</v>
      </c>
      <c r="B2785" s="191"/>
      <c r="C2785" s="191" t="str">
        <f t="shared" si="87"/>
        <v>24960003</v>
      </c>
      <c r="D2785" t="str">
        <f>'Funding Import'!A2787</f>
        <v>RB052496: ST GEORGE'S COE PRM-GT BROMLEY</v>
      </c>
      <c r="E2785" t="str">
        <f>MID('Funding Import'!B2787,2,4)</f>
        <v>0003</v>
      </c>
      <c r="F2785" t="str">
        <f>MID('Funding Import'!B2787,8,50)</f>
        <v>BROUGHT FORWARD</v>
      </c>
      <c r="G2785" t="str">
        <f>'Funding Import'!I2787</f>
        <v>Spreadsheet B 394797 20778211 ES055 MK0568 10003 OPENING BALANCES ES055 MK0568 10003 OPENING BALANCES</v>
      </c>
      <c r="H2785">
        <f>'Funding Import'!H2787</f>
        <v>83958.34</v>
      </c>
      <c r="I2785" s="139"/>
    </row>
    <row r="2786" spans="1:9" ht="15" x14ac:dyDescent="0.2">
      <c r="A2786" s="191" t="str">
        <f t="shared" si="86"/>
        <v>2496</v>
      </c>
      <c r="B2786" s="191"/>
      <c r="C2786" s="191" t="str">
        <f t="shared" si="87"/>
        <v>24960004</v>
      </c>
      <c r="D2786" t="str">
        <f>'Funding Import'!A2788</f>
        <v>RB052496: ST GEORGE'S COE PRM-GT BROMLEY</v>
      </c>
      <c r="E2786" t="str">
        <f>MID('Funding Import'!B2788,2,4)</f>
        <v>0004</v>
      </c>
      <c r="F2786" t="str">
        <f>MID('Funding Import'!B2788,8,50)</f>
        <v>STATEMENTED SEN</v>
      </c>
      <c r="G2786" t="str">
        <f>'Funding Import'!I2788</f>
        <v>Spreadsheet B 391144 20630818 ES009 MK0511 10004 EHCP ES009 MK0511 10004 EHCP</v>
      </c>
      <c r="H2786">
        <f>'Funding Import'!H2788</f>
        <v>12595</v>
      </c>
      <c r="I2786" s="139"/>
    </row>
    <row r="2787" spans="1:9" ht="15" x14ac:dyDescent="0.2">
      <c r="A2787" s="191" t="str">
        <f t="shared" si="86"/>
        <v>2496</v>
      </c>
      <c r="B2787" s="191"/>
      <c r="C2787" s="191" t="str">
        <f t="shared" si="87"/>
        <v>24960004</v>
      </c>
      <c r="D2787" t="str">
        <f>'Funding Import'!A2789</f>
        <v>RB052496: ST GEORGE'S COE PRM-GT BROMLEY</v>
      </c>
      <c r="E2787" t="str">
        <f>MID('Funding Import'!B2789,2,4)</f>
        <v>0004</v>
      </c>
      <c r="F2787" t="str">
        <f>MID('Funding Import'!B2789,8,50)</f>
        <v>STATEMENTED SEN</v>
      </c>
      <c r="G2787" t="str">
        <f>'Funding Import'!I2789</f>
        <v>DL 8650 INCL FRAMEWORK AUT 21</v>
      </c>
      <c r="H2787">
        <f>'Funding Import'!H2789</f>
        <v>6008</v>
      </c>
      <c r="I2787" s="139"/>
    </row>
    <row r="2788" spans="1:9" ht="15" x14ac:dyDescent="0.2">
      <c r="A2788" s="191" t="str">
        <f t="shared" si="86"/>
        <v>2496</v>
      </c>
      <c r="B2788" s="191"/>
      <c r="C2788" s="191" t="str">
        <f t="shared" si="87"/>
        <v>24960004</v>
      </c>
      <c r="D2788" t="str">
        <f>'Funding Import'!A2790</f>
        <v>RB052496: ST GEORGE'S COE PRM-GT BROMLEY</v>
      </c>
      <c r="E2788" t="str">
        <f>MID('Funding Import'!B2790,2,4)</f>
        <v>0004</v>
      </c>
      <c r="F2788" t="str">
        <f>MID('Funding Import'!B2790,8,50)</f>
        <v>STATEMENTED SEN</v>
      </c>
      <c r="G2788" t="str">
        <f>'Funding Import'!I2790</f>
        <v>DL 8688 SEN TOP-UP AUT1 AUT-21</v>
      </c>
      <c r="H2788">
        <f>'Funding Import'!H2790</f>
        <v>2092</v>
      </c>
      <c r="I2788" s="139"/>
    </row>
    <row r="2789" spans="1:9" ht="15" x14ac:dyDescent="0.2">
      <c r="A2789" s="191" t="str">
        <f t="shared" si="86"/>
        <v>2496</v>
      </c>
      <c r="B2789" s="191"/>
      <c r="C2789" s="191" t="str">
        <f t="shared" si="87"/>
        <v>24960006</v>
      </c>
      <c r="D2789" t="str">
        <f>'Funding Import'!A2791</f>
        <v>RB052496: ST GEORGE'S COE PRM-GT BROMLEY</v>
      </c>
      <c r="E2789" t="str">
        <f>MID('Funding Import'!B2791,2,4)</f>
        <v>0006</v>
      </c>
      <c r="F2789" t="str">
        <f>MID('Funding Import'!B2791,8,50)</f>
        <v>EXCEPTIONAL COVID COST GRANT</v>
      </c>
      <c r="G2789" t="str">
        <f>'Funding Import'!I2791</f>
        <v>Spreadsheet B 398804 20920024 ES065 DP0556 COVIDEMERGENCY COVIDEM ES065 DP0556 COVIDEMERGENCY COVIDEM</v>
      </c>
      <c r="H2789">
        <f>'Funding Import'!H2791</f>
        <v>3960</v>
      </c>
      <c r="I2789" s="139"/>
    </row>
    <row r="2790" spans="1:9" ht="15" x14ac:dyDescent="0.2">
      <c r="A2790" s="191" t="str">
        <f t="shared" si="86"/>
        <v>2496</v>
      </c>
      <c r="B2790" s="191"/>
      <c r="C2790" s="191" t="str">
        <f t="shared" si="87"/>
        <v>24960006</v>
      </c>
      <c r="D2790" t="str">
        <f>'Funding Import'!A2792</f>
        <v>RB052496: ST GEORGE'S COE PRM-GT BROMLEY</v>
      </c>
      <c r="E2790" t="str">
        <f>MID('Funding Import'!B2792,2,4)</f>
        <v>0006</v>
      </c>
      <c r="F2790" t="str">
        <f>MID('Funding Import'!B2792,8,50)</f>
        <v>EXCEPTIONAL COVID COST GRANT</v>
      </c>
      <c r="G2790" t="str">
        <f>'Funding Import'!I2792</f>
        <v>Spreadsheet B 399778 20982606 Movement from code '0006 to '0012 covid  emergency recode ES089 RM0128 Covid emergency recode</v>
      </c>
      <c r="H2790">
        <f>'Funding Import'!H2792</f>
        <v>-3960</v>
      </c>
      <c r="I2790" s="139"/>
    </row>
    <row r="2791" spans="1:9" ht="15" x14ac:dyDescent="0.2">
      <c r="A2791" s="191" t="str">
        <f t="shared" si="86"/>
        <v>2496</v>
      </c>
      <c r="B2791" s="191"/>
      <c r="C2791" s="191" t="str">
        <f t="shared" si="87"/>
        <v>24960012</v>
      </c>
      <c r="D2791" t="str">
        <f>'Funding Import'!A2793</f>
        <v>RB052496: ST GEORGE'S COE PRM-GT BROMLEY</v>
      </c>
      <c r="E2791" t="str">
        <f>MID('Funding Import'!B2793,2,4)</f>
        <v>0012</v>
      </c>
      <c r="F2791" t="str">
        <f>MID('Funding Import'!B2793,8,50)</f>
        <v>COVID CATCH UP</v>
      </c>
      <c r="G2791" t="str">
        <f>'Funding Import'!I2793</f>
        <v>Spreadsheet B 399778 20982606 Movement from code '0006 to '0012 covid  emergency recode ES089 RM0128 Covid emergency recode</v>
      </c>
      <c r="H2791">
        <f>'Funding Import'!H2793</f>
        <v>3960</v>
      </c>
      <c r="I2791" s="139"/>
    </row>
    <row r="2792" spans="1:9" ht="15" x14ac:dyDescent="0.2">
      <c r="A2792" s="191" t="str">
        <f t="shared" si="86"/>
        <v>2496</v>
      </c>
      <c r="B2792" s="191"/>
      <c r="C2792" s="191" t="str">
        <f t="shared" si="87"/>
        <v>24960012</v>
      </c>
      <c r="D2792" t="str">
        <f>'Funding Import'!A2794</f>
        <v>RB052496: ST GEORGE'S COE PRM-GT BROMLEY</v>
      </c>
      <c r="E2792" t="str">
        <f>MID('Funding Import'!B2794,2,4)</f>
        <v>0012</v>
      </c>
      <c r="F2792" t="str">
        <f>MID('Funding Import'!B2794,8,50)</f>
        <v>COVID CATCH UP</v>
      </c>
      <c r="G2792" t="str">
        <f>'Funding Import'!I2794</f>
        <v>DL 8645 0012recoveryc 0012RPG</v>
      </c>
      <c r="H2792">
        <f>'Funding Import'!H2794</f>
        <v>500</v>
      </c>
      <c r="I2792" s="139"/>
    </row>
    <row r="2793" spans="1:9" ht="15" x14ac:dyDescent="0.2">
      <c r="A2793" s="191" t="str">
        <f t="shared" si="86"/>
        <v>2496</v>
      </c>
      <c r="B2793" s="191"/>
      <c r="C2793" s="191" t="str">
        <f t="shared" si="87"/>
        <v>24960012</v>
      </c>
      <c r="D2793" t="str">
        <f>'Funding Import'!A2795</f>
        <v>RB052496: ST GEORGE'S COE PRM-GT BROMLEY</v>
      </c>
      <c r="E2793" t="str">
        <f>MID('Funding Import'!B2795,2,4)</f>
        <v>0012</v>
      </c>
      <c r="F2793" t="str">
        <f>MID('Funding Import'!B2795,8,50)</f>
        <v>COVID CATCH UP</v>
      </c>
      <c r="G2793" t="str">
        <f>'Funding Import'!I2795</f>
        <v>DL 8656 0012schoolled 0012SLT</v>
      </c>
      <c r="H2793">
        <f>'Funding Import'!H2795</f>
        <v>118.13</v>
      </c>
      <c r="I2793" s="139"/>
    </row>
    <row r="2794" spans="1:9" ht="15" x14ac:dyDescent="0.2">
      <c r="A2794" s="191" t="str">
        <f t="shared" si="86"/>
        <v>2496</v>
      </c>
      <c r="B2794" s="191"/>
      <c r="C2794" s="191" t="str">
        <f t="shared" si="87"/>
        <v>24960014</v>
      </c>
      <c r="D2794" t="str">
        <f>'Funding Import'!A2796</f>
        <v>RB052496: ST GEORGE'S COE PRM-GT BROMLEY</v>
      </c>
      <c r="E2794" t="str">
        <f>MID('Funding Import'!B2796,2,4)</f>
        <v>0014</v>
      </c>
      <c r="F2794" t="str">
        <f>MID('Funding Import'!B2796,8,50)</f>
        <v>PUPIL PREMIUM</v>
      </c>
      <c r="G2794" t="str">
        <f>'Funding Import'!I2796</f>
        <v>Spreadsheet B 400831 21077861 ES093 DP0593 SUMMER21PPG SUM21PPG ES093 DP0593 SUMMER21PPG SUM21PPG</v>
      </c>
      <c r="H2794">
        <f>'Funding Import'!H2796</f>
        <v>2802</v>
      </c>
      <c r="I2794" s="139"/>
    </row>
    <row r="2795" spans="1:9" ht="15" x14ac:dyDescent="0.2">
      <c r="A2795" s="191" t="str">
        <f t="shared" si="86"/>
        <v>2496</v>
      </c>
      <c r="B2795" s="191"/>
      <c r="C2795" s="191" t="str">
        <f t="shared" si="87"/>
        <v>24960014</v>
      </c>
      <c r="D2795" t="str">
        <f>'Funding Import'!A2797</f>
        <v>RB052496: ST GEORGE'S COE PRM-GT BROMLEY</v>
      </c>
      <c r="E2795" t="str">
        <f>MID('Funding Import'!B2797,2,4)</f>
        <v>0014</v>
      </c>
      <c r="F2795" t="str">
        <f>MID('Funding Import'!B2797,8,50)</f>
        <v>PUPIL PREMIUM</v>
      </c>
      <c r="G2795" t="str">
        <f>'Funding Import'!I2797</f>
        <v>DL 8701 0014 Pupil Premium Autumn Term 2021</v>
      </c>
      <c r="H2795">
        <f>'Funding Import'!H2797</f>
        <v>2242</v>
      </c>
      <c r="I2795" s="139"/>
    </row>
    <row r="2796" spans="1:9" ht="15" x14ac:dyDescent="0.2">
      <c r="A2796" s="191" t="str">
        <f t="shared" si="86"/>
        <v>2496</v>
      </c>
      <c r="B2796" s="191"/>
      <c r="C2796" s="191" t="str">
        <f t="shared" si="87"/>
        <v>24960018</v>
      </c>
      <c r="D2796" t="str">
        <f>'Funding Import'!A2798</f>
        <v>RB052496: ST GEORGE'S COE PRM-GT BROMLEY</v>
      </c>
      <c r="E2796" t="str">
        <f>MID('Funding Import'!B2798,2,4)</f>
        <v>0018</v>
      </c>
      <c r="F2796" t="str">
        <f>MID('Funding Import'!B2798,8,50)</f>
        <v>ADDITIONAL GRANT INCOME</v>
      </c>
      <c r="G2796" t="str">
        <f>'Funding Import'!I2798</f>
        <v>Spreadsheet B 393531 20728061 ES032 RM0087 PE GRANT APR 21 ES032 RM0087 PE GRANT APR 21</v>
      </c>
      <c r="H2796">
        <f>'Funding Import'!H2798</f>
        <v>7067</v>
      </c>
      <c r="I2796" s="139"/>
    </row>
    <row r="2797" spans="1:9" ht="15" x14ac:dyDescent="0.2">
      <c r="A2797" s="191" t="str">
        <f t="shared" si="86"/>
        <v>2496</v>
      </c>
      <c r="B2797" s="191"/>
      <c r="C2797" s="191" t="str">
        <f t="shared" si="87"/>
        <v>24960018</v>
      </c>
      <c r="D2797" t="str">
        <f>'Funding Import'!A2799</f>
        <v>RB052496: ST GEORGE'S COE PRM-GT BROMLEY</v>
      </c>
      <c r="E2797" t="str">
        <f>MID('Funding Import'!B2799,2,4)</f>
        <v>0018</v>
      </c>
      <c r="F2797" t="str">
        <f>MID('Funding Import'!B2799,8,50)</f>
        <v>ADDITIONAL GRANT INCOME</v>
      </c>
      <c r="G2797" t="str">
        <f>'Funding Import'!I2799</f>
        <v>Spreadsheet B 399769 20981730 UIFSM JULY21 UIFSM 21 ES085 RM0124 UIFSM JULY21 UIFSM 21</v>
      </c>
      <c r="H2797">
        <f>'Funding Import'!H2799</f>
        <v>22527</v>
      </c>
      <c r="I2797" s="139"/>
    </row>
    <row r="2798" spans="1:9" ht="15" x14ac:dyDescent="0.2">
      <c r="A2798" s="191" t="str">
        <f t="shared" si="86"/>
        <v>2496</v>
      </c>
      <c r="B2798" s="191"/>
      <c r="C2798" s="191" t="str">
        <f t="shared" si="87"/>
        <v>24960018</v>
      </c>
      <c r="D2798" t="str">
        <f>'Funding Import'!A2800</f>
        <v>RB052496: ST GEORGE'S COE PRM-GT BROMLEY</v>
      </c>
      <c r="E2798" t="str">
        <f>MID('Funding Import'!B2800,2,4)</f>
        <v>0018</v>
      </c>
      <c r="F2798" t="str">
        <f>MID('Funding Import'!B2800,8,50)</f>
        <v>ADDITIONAL GRANT INCOME</v>
      </c>
      <c r="G2798" t="str">
        <f>'Funding Import'!I2800</f>
        <v>DL 8673 PE GRANT OCT21 0018PE</v>
      </c>
      <c r="H2798">
        <f>'Funding Import'!H2800</f>
        <v>9911</v>
      </c>
      <c r="I2798" s="139"/>
    </row>
    <row r="2799" spans="1:9" ht="15" x14ac:dyDescent="0.2">
      <c r="A2799" s="191" t="str">
        <f t="shared" si="86"/>
        <v>2496</v>
      </c>
      <c r="B2799" s="191"/>
      <c r="C2799" s="191" t="str">
        <f t="shared" si="87"/>
        <v>24960026</v>
      </c>
      <c r="D2799" t="str">
        <f>'Funding Import'!A2801</f>
        <v>RB052496: ST GEORGE'S COE PRM-GT BROMLEY</v>
      </c>
      <c r="E2799" t="str">
        <f>MID('Funding Import'!B2801,2,4)</f>
        <v>0026</v>
      </c>
      <c r="F2799" t="str">
        <f>MID('Funding Import'!B2801,8,50)</f>
        <v>NOTIONAL SEN FUNDING</v>
      </c>
      <c r="G2799" t="str">
        <f>'Funding Import'!I2801</f>
        <v>Spreadsheet B 391732 20639856 ES012 MK0514 10026 NOTIONAL SEN ES012 MK0514 10026 NOTIONAL SEN</v>
      </c>
      <c r="H2799">
        <f>'Funding Import'!H2801</f>
        <v>37446</v>
      </c>
      <c r="I2799" s="139"/>
    </row>
    <row r="2800" spans="1:9" ht="15" x14ac:dyDescent="0.2">
      <c r="A2800" s="191" t="str">
        <f t="shared" si="86"/>
        <v>2512</v>
      </c>
      <c r="B2800" s="191"/>
      <c r="C2800" s="191" t="str">
        <f t="shared" si="87"/>
        <v>25120001</v>
      </c>
      <c r="D2800" t="str">
        <f>'Funding Import'!A2802</f>
        <v>RB052512: GT EASTON COE(VA)PRIMARY SCHL</v>
      </c>
      <c r="E2800" t="str">
        <f>MID('Funding Import'!B2802,2,4)</f>
        <v>0001</v>
      </c>
      <c r="F2800" t="str">
        <f>MID('Funding Import'!B2802,8,50)</f>
        <v>FORMULA FUNDED (EXCL RATES)</v>
      </c>
      <c r="G2800" t="str">
        <f>'Funding Import'!I2802</f>
        <v>Spreadsheet B 391145 20630885 ES006 MK0508 10001 FORMULA FUNDED ES006 MK0508 10001 FORMULA FUNDED</v>
      </c>
      <c r="H2800">
        <f>'Funding Import'!H2802</f>
        <v>618810</v>
      </c>
      <c r="I2800" s="139"/>
    </row>
    <row r="2801" spans="1:9" ht="15" x14ac:dyDescent="0.2">
      <c r="A2801" s="191" t="str">
        <f t="shared" si="86"/>
        <v>2512</v>
      </c>
      <c r="B2801" s="191"/>
      <c r="C2801" s="191" t="str">
        <f t="shared" si="87"/>
        <v>25120002</v>
      </c>
      <c r="D2801" t="str">
        <f>'Funding Import'!A2803</f>
        <v>RB052512: GT EASTON COE(VA)PRIMARY SCHL</v>
      </c>
      <c r="E2801" t="str">
        <f>MID('Funding Import'!B2803,2,4)</f>
        <v>0002</v>
      </c>
      <c r="F2801" t="str">
        <f>MID('Funding Import'!B2803,8,50)</f>
        <v>RATES</v>
      </c>
      <c r="G2801" t="str">
        <f>'Funding Import'!I2803</f>
        <v>Spreadsheet B 391137 20630756 ES007 MK0509 10002 RATES ES007 MK0509 10002 RATES</v>
      </c>
      <c r="H2801">
        <f>'Funding Import'!H2803</f>
        <v>3276</v>
      </c>
      <c r="I2801" s="139"/>
    </row>
    <row r="2802" spans="1:9" ht="15" x14ac:dyDescent="0.2">
      <c r="A2802" s="191" t="str">
        <f t="shared" si="86"/>
        <v>2512</v>
      </c>
      <c r="B2802" s="191"/>
      <c r="C2802" s="191" t="str">
        <f t="shared" si="87"/>
        <v>25120003</v>
      </c>
      <c r="D2802" t="str">
        <f>'Funding Import'!A2804</f>
        <v>RB052512: GT EASTON COE(VA)PRIMARY SCHL</v>
      </c>
      <c r="E2802" t="str">
        <f>MID('Funding Import'!B2804,2,4)</f>
        <v>0003</v>
      </c>
      <c r="F2802" t="str">
        <f>MID('Funding Import'!B2804,8,50)</f>
        <v>BROUGHT FORWARD</v>
      </c>
      <c r="G2802" t="str">
        <f>'Funding Import'!I2804</f>
        <v>Spreadsheet B 394797 20778211 ES055 MK0568 10003 OPENING BALANCES ES055 MK0568 10003 OPENING BALANCES</v>
      </c>
      <c r="H2802">
        <f>'Funding Import'!H2804</f>
        <v>124150.73</v>
      </c>
      <c r="I2802" s="139"/>
    </row>
    <row r="2803" spans="1:9" ht="15" x14ac:dyDescent="0.2">
      <c r="A2803" s="191" t="str">
        <f t="shared" si="86"/>
        <v>2512</v>
      </c>
      <c r="B2803" s="191"/>
      <c r="C2803" s="191" t="str">
        <f t="shared" si="87"/>
        <v>25120004</v>
      </c>
      <c r="D2803" t="str">
        <f>'Funding Import'!A2805</f>
        <v>RB052512: GT EASTON COE(VA)PRIMARY SCHL</v>
      </c>
      <c r="E2803" t="str">
        <f>MID('Funding Import'!B2805,2,4)</f>
        <v>0004</v>
      </c>
      <c r="F2803" t="str">
        <f>MID('Funding Import'!B2805,8,50)</f>
        <v>STATEMENTED SEN</v>
      </c>
      <c r="G2803" t="str">
        <f>'Funding Import'!I2805</f>
        <v>Spreadsheet B 391144 20630818 ES009 MK0511 10004 EHCP ES009 MK0511 10004 EHCP</v>
      </c>
      <c r="H2803">
        <f>'Funding Import'!H2805</f>
        <v>64261</v>
      </c>
      <c r="I2803" s="139"/>
    </row>
    <row r="2804" spans="1:9" ht="15" x14ac:dyDescent="0.2">
      <c r="A2804" s="191" t="str">
        <f t="shared" si="86"/>
        <v>2512</v>
      </c>
      <c r="B2804" s="191"/>
      <c r="C2804" s="191" t="str">
        <f t="shared" si="87"/>
        <v>25120006</v>
      </c>
      <c r="D2804" t="str">
        <f>'Funding Import'!A2806</f>
        <v>RB052512: GT EASTON COE(VA)PRIMARY SCHL</v>
      </c>
      <c r="E2804" t="str">
        <f>MID('Funding Import'!B2806,2,4)</f>
        <v>0006</v>
      </c>
      <c r="F2804" t="str">
        <f>MID('Funding Import'!B2806,8,50)</f>
        <v>EXCEPTIONAL COVID COST GRANT</v>
      </c>
      <c r="G2804" t="str">
        <f>'Funding Import'!I2806</f>
        <v>Spreadsheet B 398804 20920024 ES065 DP0556 COVIDEMERGENCY COVIDEM ES065 DP0556 COVIDEMERGENCY COVIDEM</v>
      </c>
      <c r="H2804">
        <f>'Funding Import'!H2806</f>
        <v>5160</v>
      </c>
      <c r="I2804" s="139"/>
    </row>
    <row r="2805" spans="1:9" ht="15" x14ac:dyDescent="0.2">
      <c r="A2805" s="191" t="str">
        <f t="shared" si="86"/>
        <v>2512</v>
      </c>
      <c r="B2805" s="191"/>
      <c r="C2805" s="191" t="str">
        <f t="shared" si="87"/>
        <v>25120006</v>
      </c>
      <c r="D2805" t="str">
        <f>'Funding Import'!A2807</f>
        <v>RB052512: GT EASTON COE(VA)PRIMARY SCHL</v>
      </c>
      <c r="E2805" t="str">
        <f>MID('Funding Import'!B2807,2,4)</f>
        <v>0006</v>
      </c>
      <c r="F2805" t="str">
        <f>MID('Funding Import'!B2807,8,50)</f>
        <v>EXCEPTIONAL COVID COST GRANT</v>
      </c>
      <c r="G2805" t="str">
        <f>'Funding Import'!I2807</f>
        <v>Spreadsheet B 398807 20920177 ES067 DP0558 FSMADDCOSTSCOVID FSMCOVID ES067 DP0558 FSMADDCOSTSCOVID FSMCOVID</v>
      </c>
      <c r="H2805">
        <f>'Funding Import'!H2807</f>
        <v>510</v>
      </c>
      <c r="I2805" s="139"/>
    </row>
    <row r="2806" spans="1:9" ht="15" x14ac:dyDescent="0.2">
      <c r="A2806" s="191" t="str">
        <f t="shared" si="86"/>
        <v>2512</v>
      </c>
      <c r="B2806" s="191"/>
      <c r="C2806" s="191" t="str">
        <f t="shared" si="87"/>
        <v>25120006</v>
      </c>
      <c r="D2806" t="str">
        <f>'Funding Import'!A2808</f>
        <v>RB052512: GT EASTON COE(VA)PRIMARY SCHL</v>
      </c>
      <c r="E2806" t="str">
        <f>MID('Funding Import'!B2808,2,4)</f>
        <v>0006</v>
      </c>
      <c r="F2806" t="str">
        <f>MID('Funding Import'!B2808,8,50)</f>
        <v>EXCEPTIONAL COVID COST GRANT</v>
      </c>
      <c r="G2806" t="str">
        <f>'Funding Import'!I2808</f>
        <v>Spreadsheet B 399778 20982606 Movement from code '0006 to '0012 covid  emergency recode ES089 RM0128 Covid emergency recode</v>
      </c>
      <c r="H2806">
        <f>'Funding Import'!H2808</f>
        <v>-5160</v>
      </c>
      <c r="I2806" s="139"/>
    </row>
    <row r="2807" spans="1:9" ht="15" x14ac:dyDescent="0.2">
      <c r="A2807" s="191" t="str">
        <f t="shared" si="86"/>
        <v>2512</v>
      </c>
      <c r="B2807" s="191"/>
      <c r="C2807" s="191" t="str">
        <f t="shared" si="87"/>
        <v>25120012</v>
      </c>
      <c r="D2807" t="str">
        <f>'Funding Import'!A2809</f>
        <v>RB052512: GT EASTON COE(VA)PRIMARY SCHL</v>
      </c>
      <c r="E2807" t="str">
        <f>MID('Funding Import'!B2809,2,4)</f>
        <v>0012</v>
      </c>
      <c r="F2807" t="str">
        <f>MID('Funding Import'!B2809,8,50)</f>
        <v>COVID CATCH UP</v>
      </c>
      <c r="G2807" t="str">
        <f>'Funding Import'!I2809</f>
        <v>Spreadsheet B 399778 20982606 Movement from code '0006 to '0012 covid  emergency recode ES089 RM0128 Covid emergency recode</v>
      </c>
      <c r="H2807">
        <f>'Funding Import'!H2809</f>
        <v>5160</v>
      </c>
      <c r="I2807" s="139"/>
    </row>
    <row r="2808" spans="1:9" ht="15" x14ac:dyDescent="0.2">
      <c r="A2808" s="191" t="str">
        <f t="shared" si="86"/>
        <v>2512</v>
      </c>
      <c r="B2808" s="191"/>
      <c r="C2808" s="191" t="str">
        <f t="shared" si="87"/>
        <v>25120012</v>
      </c>
      <c r="D2808" t="str">
        <f>'Funding Import'!A2810</f>
        <v>RB052512: GT EASTON COE(VA)PRIMARY SCHL</v>
      </c>
      <c r="E2808" t="str">
        <f>MID('Funding Import'!B2810,2,4)</f>
        <v>0012</v>
      </c>
      <c r="F2808" t="str">
        <f>MID('Funding Import'!B2810,8,50)</f>
        <v>COVID CATCH UP</v>
      </c>
      <c r="G2808" t="str">
        <f>'Funding Import'!I2810</f>
        <v>DL 8645 0012recoveryc 0012RPG</v>
      </c>
      <c r="H2808">
        <f>'Funding Import'!H2810</f>
        <v>652.5</v>
      </c>
      <c r="I2808" s="139"/>
    </row>
    <row r="2809" spans="1:9" ht="15" x14ac:dyDescent="0.2">
      <c r="A2809" s="191" t="str">
        <f t="shared" si="86"/>
        <v>2512</v>
      </c>
      <c r="B2809" s="191"/>
      <c r="C2809" s="191" t="str">
        <f t="shared" si="87"/>
        <v>25120012</v>
      </c>
      <c r="D2809" t="str">
        <f>'Funding Import'!A2811</f>
        <v>RB052512: GT EASTON COE(VA)PRIMARY SCHL</v>
      </c>
      <c r="E2809" t="str">
        <f>MID('Funding Import'!B2811,2,4)</f>
        <v>0012</v>
      </c>
      <c r="F2809" t="str">
        <f>MID('Funding Import'!B2811,8,50)</f>
        <v>COVID CATCH UP</v>
      </c>
      <c r="G2809" t="str">
        <f>'Funding Import'!I2811</f>
        <v>DL 8656 0012schoolled 0012SLT</v>
      </c>
      <c r="H2809">
        <f>'Funding Import'!H2811</f>
        <v>590.63</v>
      </c>
      <c r="I2809" s="139"/>
    </row>
    <row r="2810" spans="1:9" ht="15" x14ac:dyDescent="0.2">
      <c r="A2810" s="191" t="str">
        <f t="shared" si="86"/>
        <v>2512</v>
      </c>
      <c r="B2810" s="191"/>
      <c r="C2810" s="191" t="str">
        <f t="shared" si="87"/>
        <v>25120014</v>
      </c>
      <c r="D2810" t="str">
        <f>'Funding Import'!A2812</f>
        <v>RB052512: GT EASTON COE(VA)PRIMARY SCHL</v>
      </c>
      <c r="E2810" t="str">
        <f>MID('Funding Import'!B2812,2,4)</f>
        <v>0014</v>
      </c>
      <c r="F2810" t="str">
        <f>MID('Funding Import'!B2812,8,50)</f>
        <v>PUPIL PREMIUM</v>
      </c>
      <c r="G2810" t="str">
        <f>'Funding Import'!I2812</f>
        <v>Spreadsheet B 400831 21077861 ES093 DP0593 SUMMER21PPG SUM21PPG ES093 DP0593 SUMMER21PPG SUM21PPG</v>
      </c>
      <c r="H2810">
        <f>'Funding Import'!H2812</f>
        <v>10504</v>
      </c>
      <c r="I2810" s="139"/>
    </row>
    <row r="2811" spans="1:9" ht="15" x14ac:dyDescent="0.2">
      <c r="A2811" s="191" t="str">
        <f t="shared" si="86"/>
        <v>2512</v>
      </c>
      <c r="B2811" s="191"/>
      <c r="C2811" s="191" t="str">
        <f t="shared" si="87"/>
        <v>25120014</v>
      </c>
      <c r="D2811" t="str">
        <f>'Funding Import'!A2813</f>
        <v>RB052512: GT EASTON COE(VA)PRIMARY SCHL</v>
      </c>
      <c r="E2811" t="str">
        <f>MID('Funding Import'!B2813,2,4)</f>
        <v>0014</v>
      </c>
      <c r="F2811" t="str">
        <f>MID('Funding Import'!B2813,8,50)</f>
        <v>PUPIL PREMIUM</v>
      </c>
      <c r="G2811" t="str">
        <f>'Funding Import'!I2813</f>
        <v>DL 8701 0014 Pupil Premium Autumn Term 2021</v>
      </c>
      <c r="H2811">
        <f>'Funding Import'!H2813</f>
        <v>8403</v>
      </c>
      <c r="I2811" s="139"/>
    </row>
    <row r="2812" spans="1:9" ht="15" x14ac:dyDescent="0.2">
      <c r="A2812" s="191" t="str">
        <f t="shared" si="86"/>
        <v>2512</v>
      </c>
      <c r="B2812" s="191"/>
      <c r="C2812" s="191" t="str">
        <f t="shared" si="87"/>
        <v>25120018</v>
      </c>
      <c r="D2812" t="str">
        <f>'Funding Import'!A2814</f>
        <v>RB052512: GT EASTON COE(VA)PRIMARY SCHL</v>
      </c>
      <c r="E2812" t="str">
        <f>MID('Funding Import'!B2814,2,4)</f>
        <v>0018</v>
      </c>
      <c r="F2812" t="str">
        <f>MID('Funding Import'!B2814,8,50)</f>
        <v>ADDITIONAL GRANT INCOME</v>
      </c>
      <c r="G2812" t="str">
        <f>'Funding Import'!I2814</f>
        <v>Spreadsheet B 393531 20728061 ES032 RM0087 PE GRANT APR 21 ES032 RM0087 PE GRANT APR 21</v>
      </c>
      <c r="H2812">
        <f>'Funding Import'!H2814</f>
        <v>7246</v>
      </c>
      <c r="I2812" s="139"/>
    </row>
    <row r="2813" spans="1:9" ht="15" x14ac:dyDescent="0.2">
      <c r="A2813" s="191" t="str">
        <f t="shared" si="86"/>
        <v>2512</v>
      </c>
      <c r="B2813" s="191"/>
      <c r="C2813" s="191" t="str">
        <f t="shared" si="87"/>
        <v>25120018</v>
      </c>
      <c r="D2813" t="str">
        <f>'Funding Import'!A2815</f>
        <v>RB052512: GT EASTON COE(VA)PRIMARY SCHL</v>
      </c>
      <c r="E2813" t="str">
        <f>MID('Funding Import'!B2815,2,4)</f>
        <v>0018</v>
      </c>
      <c r="F2813" t="str">
        <f>MID('Funding Import'!B2815,8,50)</f>
        <v>ADDITIONAL GRANT INCOME</v>
      </c>
      <c r="G2813" t="str">
        <f>'Funding Import'!I2815</f>
        <v>Spreadsheet B 399769 20981730 UIFSM JULY21 UIFSM 21 ES085 RM0124 UIFSM JULY21 UIFSM 21</v>
      </c>
      <c r="H2813">
        <f>'Funding Import'!H2815</f>
        <v>24027</v>
      </c>
      <c r="I2813" s="139"/>
    </row>
    <row r="2814" spans="1:9" ht="15" x14ac:dyDescent="0.2">
      <c r="A2814" s="191" t="str">
        <f t="shared" si="86"/>
        <v>2512</v>
      </c>
      <c r="B2814" s="191"/>
      <c r="C2814" s="191" t="str">
        <f t="shared" si="87"/>
        <v>25120018</v>
      </c>
      <c r="D2814" t="str">
        <f>'Funding Import'!A2816</f>
        <v>RB052512: GT EASTON COE(VA)PRIMARY SCHL</v>
      </c>
      <c r="E2814" t="str">
        <f>MID('Funding Import'!B2816,2,4)</f>
        <v>0018</v>
      </c>
      <c r="F2814" t="str">
        <f>MID('Funding Import'!B2816,8,50)</f>
        <v>ADDITIONAL GRANT INCOME</v>
      </c>
      <c r="G2814" t="str">
        <f>'Funding Import'!I2816</f>
        <v>DL 8673 PE GRANT OCT21 0018PE</v>
      </c>
      <c r="H2814">
        <f>'Funding Import'!H2816</f>
        <v>10127</v>
      </c>
      <c r="I2814" s="139"/>
    </row>
    <row r="2815" spans="1:9" ht="15" x14ac:dyDescent="0.2">
      <c r="A2815" s="191" t="str">
        <f t="shared" si="86"/>
        <v>2512</v>
      </c>
      <c r="B2815" s="191"/>
      <c r="C2815" s="191" t="str">
        <f t="shared" si="87"/>
        <v>25120026</v>
      </c>
      <c r="D2815" t="str">
        <f>'Funding Import'!A2817</f>
        <v>RB052512: GT EASTON COE(VA)PRIMARY SCHL</v>
      </c>
      <c r="E2815" t="str">
        <f>MID('Funding Import'!B2817,2,4)</f>
        <v>0026</v>
      </c>
      <c r="F2815" t="str">
        <f>MID('Funding Import'!B2817,8,50)</f>
        <v>NOTIONAL SEN FUNDING</v>
      </c>
      <c r="G2815" t="str">
        <f>'Funding Import'!I2817</f>
        <v>Spreadsheet B 391732 20639856 ES012 MK0514 10026 NOTIONAL SEN ES012 MK0514 10026 NOTIONAL SEN</v>
      </c>
      <c r="H2815">
        <f>'Funding Import'!H2817</f>
        <v>48611</v>
      </c>
      <c r="I2815" s="139"/>
    </row>
    <row r="2816" spans="1:9" ht="15" x14ac:dyDescent="0.2">
      <c r="A2816" s="191" t="str">
        <f t="shared" si="86"/>
        <v>2512</v>
      </c>
      <c r="B2816" s="191"/>
      <c r="C2816" s="191" t="str">
        <f t="shared" si="87"/>
        <v>25120026</v>
      </c>
      <c r="D2816" t="str">
        <f>'Funding Import'!A2818</f>
        <v>RB052512: GT EASTON COE(VA)PRIMARY SCHL</v>
      </c>
      <c r="E2816" t="str">
        <f>MID('Funding Import'!B2818,2,4)</f>
        <v>0026</v>
      </c>
      <c r="F2816" t="str">
        <f>MID('Funding Import'!B2818,8,50)</f>
        <v>NOTIONAL SEN FUNDING</v>
      </c>
      <c r="G2816" t="str">
        <f>'Funding Import'!I2818</f>
        <v>Spreadsheet B 402844 21179075 ES108 CJ0162 SEN SHORTFALL Sum 21 ES108 CJ0162 SEN SHORTFALL Sum 21</v>
      </c>
      <c r="H2816">
        <f>'Funding Import'!H2818</f>
        <v>12078</v>
      </c>
      <c r="I2816" s="139"/>
    </row>
    <row r="2817" spans="1:9" ht="15" x14ac:dyDescent="0.2">
      <c r="A2817" s="191" t="str">
        <f t="shared" si="86"/>
        <v>2528</v>
      </c>
      <c r="B2817" s="191"/>
      <c r="C2817" s="191" t="str">
        <f t="shared" si="87"/>
        <v>25280001</v>
      </c>
      <c r="D2817" t="str">
        <f>'Funding Import'!A2819</f>
        <v>RB052528: THE BISHOP WILLIAM WRD COE PRM</v>
      </c>
      <c r="E2817" t="str">
        <f>MID('Funding Import'!B2819,2,4)</f>
        <v>0001</v>
      </c>
      <c r="F2817" t="str">
        <f>MID('Funding Import'!B2819,8,50)</f>
        <v>FORMULA FUNDED (EXCL RATES)</v>
      </c>
      <c r="G2817" t="str">
        <f>'Funding Import'!I2819</f>
        <v>Spreadsheet B 391145 20630885 ES006 MK0508 10001 FORMULA FUNDED ES006 MK0508 10001 FORMULA FUNDED</v>
      </c>
      <c r="H2817">
        <f>'Funding Import'!H2819</f>
        <v>715225</v>
      </c>
      <c r="I2817" s="139"/>
    </row>
    <row r="2818" spans="1:9" ht="15" x14ac:dyDescent="0.2">
      <c r="A2818" s="191" t="str">
        <f t="shared" ref="A2818:A2881" si="88">MID(D2818,5,4)</f>
        <v>2528</v>
      </c>
      <c r="B2818" s="191"/>
      <c r="C2818" s="191" t="str">
        <f t="shared" ref="C2818:C2864" si="89">A2818&amp;E2818</f>
        <v>25280002</v>
      </c>
      <c r="D2818" t="str">
        <f>'Funding Import'!A2820</f>
        <v>RB052528: THE BISHOP WILLIAM WRD COE PRM</v>
      </c>
      <c r="E2818" t="str">
        <f>MID('Funding Import'!B2820,2,4)</f>
        <v>0002</v>
      </c>
      <c r="F2818" t="str">
        <f>MID('Funding Import'!B2820,8,50)</f>
        <v>RATES</v>
      </c>
      <c r="G2818" t="str">
        <f>'Funding Import'!I2820</f>
        <v>Spreadsheet B 391137 20630756 ES007 MK0509 10002 RATES ES007 MK0509 10002 RATES</v>
      </c>
      <c r="H2818">
        <f>'Funding Import'!H2820</f>
        <v>3629</v>
      </c>
      <c r="I2818" s="139"/>
    </row>
    <row r="2819" spans="1:9" ht="15" x14ac:dyDescent="0.2">
      <c r="A2819" s="191" t="str">
        <f t="shared" si="88"/>
        <v>2528</v>
      </c>
      <c r="B2819" s="191"/>
      <c r="C2819" s="191" t="str">
        <f t="shared" si="89"/>
        <v>25280003</v>
      </c>
      <c r="D2819" t="str">
        <f>'Funding Import'!A2821</f>
        <v>RB052528: THE BISHOP WILLIAM WRD COE PRM</v>
      </c>
      <c r="E2819" t="str">
        <f>MID('Funding Import'!B2821,2,4)</f>
        <v>0003</v>
      </c>
      <c r="F2819" t="str">
        <f>MID('Funding Import'!B2821,8,50)</f>
        <v>BROUGHT FORWARD</v>
      </c>
      <c r="G2819" t="str">
        <f>'Funding Import'!I2821</f>
        <v>Spreadsheet B 394797 20778211 ES055 MK0568 10003 OPENING BALANCES ES055 MK0568 10003 OPENING BALANCES</v>
      </c>
      <c r="H2819">
        <f>'Funding Import'!H2821</f>
        <v>17769.07</v>
      </c>
      <c r="I2819" s="139"/>
    </row>
    <row r="2820" spans="1:9" ht="15" x14ac:dyDescent="0.2">
      <c r="A2820" s="191" t="str">
        <f t="shared" si="88"/>
        <v>2528</v>
      </c>
      <c r="B2820" s="191"/>
      <c r="C2820" s="191" t="str">
        <f t="shared" si="89"/>
        <v>25280004</v>
      </c>
      <c r="D2820" t="str">
        <f>'Funding Import'!A2822</f>
        <v>RB052528: THE BISHOP WILLIAM WRD COE PRM</v>
      </c>
      <c r="E2820" t="str">
        <f>MID('Funding Import'!B2822,2,4)</f>
        <v>0004</v>
      </c>
      <c r="F2820" t="str">
        <f>MID('Funding Import'!B2822,8,50)</f>
        <v>STATEMENTED SEN</v>
      </c>
      <c r="G2820" t="str">
        <f>'Funding Import'!I2822</f>
        <v>Spreadsheet B 391144 20630818 ES009 MK0511 10004 EHCP ES009 MK0511 10004 EHCP</v>
      </c>
      <c r="H2820">
        <f>'Funding Import'!H2822</f>
        <v>25209</v>
      </c>
      <c r="I2820" s="139"/>
    </row>
    <row r="2821" spans="1:9" ht="15" x14ac:dyDescent="0.2">
      <c r="A2821" s="191" t="str">
        <f t="shared" si="88"/>
        <v>2528</v>
      </c>
      <c r="B2821" s="191"/>
      <c r="C2821" s="191" t="str">
        <f t="shared" si="89"/>
        <v>25280004</v>
      </c>
      <c r="D2821" t="str">
        <f>'Funding Import'!A2823</f>
        <v>RB052528: THE BISHOP WILLIAM WRD COE PRM</v>
      </c>
      <c r="E2821" t="str">
        <f>MID('Funding Import'!B2823,2,4)</f>
        <v>0004</v>
      </c>
      <c r="F2821" t="str">
        <f>MID('Funding Import'!B2823,8,50)</f>
        <v>STATEMENTED SEN</v>
      </c>
      <c r="G2821" t="str">
        <f>'Funding Import'!I2823</f>
        <v>Spreadsheet B 401820 21143763 ES099 MK0707 SEN TOP-UP SUM2 SUM-21 ES099 MK0707 SEN TOP-UP SUM2 SUM-21</v>
      </c>
      <c r="H2821">
        <f>'Funding Import'!H2823</f>
        <v>4777</v>
      </c>
      <c r="I2821" s="139"/>
    </row>
    <row r="2822" spans="1:9" ht="15" x14ac:dyDescent="0.2">
      <c r="A2822" s="191" t="str">
        <f t="shared" si="88"/>
        <v>2528</v>
      </c>
      <c r="B2822" s="191"/>
      <c r="C2822" s="191" t="str">
        <f t="shared" si="89"/>
        <v>25280004</v>
      </c>
      <c r="D2822" t="str">
        <f>'Funding Import'!A2824</f>
        <v>RB052528: THE BISHOP WILLIAM WRD COE PRM</v>
      </c>
      <c r="E2822" t="str">
        <f>MID('Funding Import'!B2824,2,4)</f>
        <v>0004</v>
      </c>
      <c r="F2822" t="str">
        <f>MID('Funding Import'!B2824,8,50)</f>
        <v>STATEMENTED SEN</v>
      </c>
      <c r="G2822" t="str">
        <f>'Funding Import'!I2824</f>
        <v>DL 8688 SEN TOP-UP AUT1 AUT-21</v>
      </c>
      <c r="H2822">
        <f>'Funding Import'!H2824</f>
        <v>2192</v>
      </c>
      <c r="I2822" s="139"/>
    </row>
    <row r="2823" spans="1:9" ht="15" x14ac:dyDescent="0.2">
      <c r="A2823" s="191" t="str">
        <f t="shared" si="88"/>
        <v>2528</v>
      </c>
      <c r="B2823" s="191"/>
      <c r="C2823" s="191" t="str">
        <f t="shared" si="89"/>
        <v>25280006</v>
      </c>
      <c r="D2823" t="str">
        <f>'Funding Import'!A2825</f>
        <v>RB052528: THE BISHOP WILLIAM WRD COE PRM</v>
      </c>
      <c r="E2823" t="str">
        <f>MID('Funding Import'!B2825,2,4)</f>
        <v>0006</v>
      </c>
      <c r="F2823" t="str">
        <f>MID('Funding Import'!B2825,8,50)</f>
        <v>EXCEPTIONAL COVID COST GRANT</v>
      </c>
      <c r="G2823" t="str">
        <f>'Funding Import'!I2825</f>
        <v>Spreadsheet B 398807 20920177 ES067 DP0558 FSMADDCOSTSCOVID FSMCOVID ES067 DP0558 FSMADDCOSTSCOVID FSMCOVID</v>
      </c>
      <c r="H2823">
        <f>'Funding Import'!H2825</f>
        <v>978</v>
      </c>
      <c r="I2823" s="139"/>
    </row>
    <row r="2824" spans="1:9" ht="15" x14ac:dyDescent="0.2">
      <c r="A2824" s="191" t="str">
        <f t="shared" si="88"/>
        <v>2528</v>
      </c>
      <c r="B2824" s="191"/>
      <c r="C2824" s="191" t="str">
        <f t="shared" si="89"/>
        <v>25280006</v>
      </c>
      <c r="D2824" t="str">
        <f>'Funding Import'!A2826</f>
        <v>RB052528: THE BISHOP WILLIAM WRD COE PRM</v>
      </c>
      <c r="E2824" t="str">
        <f>MID('Funding Import'!B2826,2,4)</f>
        <v>0006</v>
      </c>
      <c r="F2824" t="str">
        <f>MID('Funding Import'!B2826,8,50)</f>
        <v>EXCEPTIONAL COVID COST GRANT</v>
      </c>
      <c r="G2824" t="str">
        <f>'Funding Import'!I2826</f>
        <v>Spreadsheet B 398804 20920024 ES065 DP0556 COVIDEMERGENCY COVIDEM ES065 DP0556 COVIDEMERGENCY COVIDEM</v>
      </c>
      <c r="H2824">
        <f>'Funding Import'!H2826</f>
        <v>6200</v>
      </c>
      <c r="I2824" s="139"/>
    </row>
    <row r="2825" spans="1:9" ht="15" x14ac:dyDescent="0.2">
      <c r="A2825" s="191" t="str">
        <f t="shared" si="88"/>
        <v>2528</v>
      </c>
      <c r="B2825" s="191"/>
      <c r="C2825" s="191" t="str">
        <f t="shared" si="89"/>
        <v>25280006</v>
      </c>
      <c r="D2825" t="str">
        <f>'Funding Import'!A2827</f>
        <v>RB052528: THE BISHOP WILLIAM WRD COE PRM</v>
      </c>
      <c r="E2825" t="str">
        <f>MID('Funding Import'!B2827,2,4)</f>
        <v>0006</v>
      </c>
      <c r="F2825" t="str">
        <f>MID('Funding Import'!B2827,8,50)</f>
        <v>EXCEPTIONAL COVID COST GRANT</v>
      </c>
      <c r="G2825" t="str">
        <f>'Funding Import'!I2827</f>
        <v>Spreadsheet B 399778 20982606 Movement from code '0006 to '0012 covid  emergency recode ES089 RM0128 Covid emergency recode</v>
      </c>
      <c r="H2825">
        <f>'Funding Import'!H2827</f>
        <v>-6200</v>
      </c>
      <c r="I2825" s="139"/>
    </row>
    <row r="2826" spans="1:9" ht="15" x14ac:dyDescent="0.2">
      <c r="A2826" s="191" t="str">
        <f t="shared" si="88"/>
        <v>2528</v>
      </c>
      <c r="B2826" s="191"/>
      <c r="C2826" s="191" t="str">
        <f t="shared" si="89"/>
        <v>25280007</v>
      </c>
      <c r="D2826" t="str">
        <f>'Funding Import'!A2828</f>
        <v>RB052528: THE BISHOP WILLIAM WRD COE PRM</v>
      </c>
      <c r="E2826" t="str">
        <f>MID('Funding Import'!B2828,2,4)</f>
        <v>0007</v>
      </c>
      <c r="F2826" t="str">
        <f>MID('Funding Import'!B2828,8,50)</f>
        <v>PUPIL INCREASE/FORMULA ERR</v>
      </c>
      <c r="G2826" t="str">
        <f>'Funding Import'!I2828</f>
        <v>DL 8706 2021-22 KS1 Class Size Funding</v>
      </c>
      <c r="H2826">
        <f>'Funding Import'!H2828</f>
        <v>748</v>
      </c>
      <c r="I2826" s="139"/>
    </row>
    <row r="2827" spans="1:9" ht="15" x14ac:dyDescent="0.2">
      <c r="A2827" s="191" t="str">
        <f t="shared" si="88"/>
        <v>2528</v>
      </c>
      <c r="B2827" s="191"/>
      <c r="C2827" s="191" t="str">
        <f t="shared" si="89"/>
        <v>25280012</v>
      </c>
      <c r="D2827" t="str">
        <f>'Funding Import'!A2829</f>
        <v>RB052528: THE BISHOP WILLIAM WRD COE PRM</v>
      </c>
      <c r="E2827" t="str">
        <f>MID('Funding Import'!B2829,2,4)</f>
        <v>0012</v>
      </c>
      <c r="F2827" t="str">
        <f>MID('Funding Import'!B2829,8,50)</f>
        <v>COVID CATCH UP</v>
      </c>
      <c r="G2827" t="str">
        <f>'Funding Import'!I2829</f>
        <v>Spreadsheet B 399778 20982606 Movement from code '0006 to '0012 covid  emergency recode ES089 RM0128 Covid emergency recode</v>
      </c>
      <c r="H2827">
        <f>'Funding Import'!H2829</f>
        <v>6200</v>
      </c>
      <c r="I2827" s="139"/>
    </row>
    <row r="2828" spans="1:9" ht="15" x14ac:dyDescent="0.2">
      <c r="A2828" s="191" t="str">
        <f t="shared" si="88"/>
        <v>2528</v>
      </c>
      <c r="B2828" s="191"/>
      <c r="C2828" s="191" t="str">
        <f t="shared" si="89"/>
        <v>25280012</v>
      </c>
      <c r="D2828" t="str">
        <f>'Funding Import'!A2830</f>
        <v>RB052528: THE BISHOP WILLIAM WRD COE PRM</v>
      </c>
      <c r="E2828" t="str">
        <f>MID('Funding Import'!B2830,2,4)</f>
        <v>0012</v>
      </c>
      <c r="F2828" t="str">
        <f>MID('Funding Import'!B2830,8,50)</f>
        <v>COVID CATCH UP</v>
      </c>
      <c r="G2828" t="str">
        <f>'Funding Import'!I2830</f>
        <v>DL 8645 0012recoveryc 0012RPG</v>
      </c>
      <c r="H2828">
        <f>'Funding Import'!H2830</f>
        <v>1450</v>
      </c>
      <c r="I2828" s="139"/>
    </row>
    <row r="2829" spans="1:9" ht="15" x14ac:dyDescent="0.2">
      <c r="A2829" s="191" t="str">
        <f t="shared" si="88"/>
        <v>2528</v>
      </c>
      <c r="B2829" s="191"/>
      <c r="C2829" s="191" t="str">
        <f t="shared" si="89"/>
        <v>25280012</v>
      </c>
      <c r="D2829" t="str">
        <f>'Funding Import'!A2831</f>
        <v>RB052528: THE BISHOP WILLIAM WRD COE PRM</v>
      </c>
      <c r="E2829" t="str">
        <f>MID('Funding Import'!B2831,2,4)</f>
        <v>0012</v>
      </c>
      <c r="F2829" t="str">
        <f>MID('Funding Import'!B2831,8,50)</f>
        <v>COVID CATCH UP</v>
      </c>
      <c r="G2829" t="str">
        <f>'Funding Import'!I2831</f>
        <v>DL 8656 0012schoolled 0012SLT</v>
      </c>
      <c r="H2829">
        <f>'Funding Import'!H2831</f>
        <v>1299.3800000000001</v>
      </c>
      <c r="I2829" s="139"/>
    </row>
    <row r="2830" spans="1:9" ht="15" x14ac:dyDescent="0.2">
      <c r="A2830" s="191" t="str">
        <f t="shared" si="88"/>
        <v>2528</v>
      </c>
      <c r="B2830" s="191"/>
      <c r="C2830" s="191" t="str">
        <f t="shared" si="89"/>
        <v>25280014</v>
      </c>
      <c r="D2830" t="str">
        <f>'Funding Import'!A2832</f>
        <v>RB052528: THE BISHOP WILLIAM WRD COE PRM</v>
      </c>
      <c r="E2830" t="str">
        <f>MID('Funding Import'!B2832,2,4)</f>
        <v>0014</v>
      </c>
      <c r="F2830" t="str">
        <f>MID('Funding Import'!B2832,8,50)</f>
        <v>PUPIL PREMIUM</v>
      </c>
      <c r="G2830" t="str">
        <f>'Funding Import'!I2832</f>
        <v>Spreadsheet B 400831 21077861 ES093 DP0593 SUMMER21PPG SUM21PPG ES093 DP0593 SUMMER21PPG SUM21PPG</v>
      </c>
      <c r="H2830">
        <f>'Funding Import'!H2832</f>
        <v>24471</v>
      </c>
      <c r="I2830" s="139"/>
    </row>
    <row r="2831" spans="1:9" ht="15" x14ac:dyDescent="0.2">
      <c r="A2831" s="191" t="str">
        <f t="shared" si="88"/>
        <v>2528</v>
      </c>
      <c r="B2831" s="191"/>
      <c r="C2831" s="191" t="str">
        <f t="shared" si="89"/>
        <v>25280014</v>
      </c>
      <c r="D2831" t="str">
        <f>'Funding Import'!A2833</f>
        <v>RB052528: THE BISHOP WILLIAM WRD COE PRM</v>
      </c>
      <c r="E2831" t="str">
        <f>MID('Funding Import'!B2833,2,4)</f>
        <v>0014</v>
      </c>
      <c r="F2831" t="str">
        <f>MID('Funding Import'!B2833,8,50)</f>
        <v>PUPIL PREMIUM</v>
      </c>
      <c r="G2831" t="str">
        <f>'Funding Import'!I2833</f>
        <v>DL 8701 0014 Pupil Premium Autumn Term 2021</v>
      </c>
      <c r="H2831">
        <f>'Funding Import'!H2833</f>
        <v>19577</v>
      </c>
      <c r="I2831" s="139"/>
    </row>
    <row r="2832" spans="1:9" ht="15" x14ac:dyDescent="0.2">
      <c r="A2832" s="191" t="str">
        <f t="shared" si="88"/>
        <v>2528</v>
      </c>
      <c r="B2832" s="191"/>
      <c r="C2832" s="191" t="str">
        <f t="shared" si="89"/>
        <v>25280018</v>
      </c>
      <c r="D2832" t="str">
        <f>'Funding Import'!A2834</f>
        <v>RB052528: THE BISHOP WILLIAM WRD COE PRM</v>
      </c>
      <c r="E2832" t="str">
        <f>MID('Funding Import'!B2834,2,4)</f>
        <v>0018</v>
      </c>
      <c r="F2832" t="str">
        <f>MID('Funding Import'!B2834,8,50)</f>
        <v>ADDITIONAL GRANT INCOME</v>
      </c>
      <c r="G2832" t="str">
        <f>'Funding Import'!I2834</f>
        <v>Spreadsheet B 393531 20728061 ES032 RM0087 PE GRANT APR 21 ES032 RM0087 PE GRANT APR 21</v>
      </c>
      <c r="H2832">
        <f>'Funding Import'!H2834</f>
        <v>7342</v>
      </c>
      <c r="I2832" s="139"/>
    </row>
    <row r="2833" spans="1:9" ht="15" x14ac:dyDescent="0.2">
      <c r="A2833" s="191" t="str">
        <f t="shared" si="88"/>
        <v>2528</v>
      </c>
      <c r="B2833" s="191"/>
      <c r="C2833" s="191" t="str">
        <f t="shared" si="89"/>
        <v>25280018</v>
      </c>
      <c r="D2833" t="str">
        <f>'Funding Import'!A2835</f>
        <v>RB052528: THE BISHOP WILLIAM WRD COE PRM</v>
      </c>
      <c r="E2833" t="str">
        <f>MID('Funding Import'!B2835,2,4)</f>
        <v>0018</v>
      </c>
      <c r="F2833" t="str">
        <f>MID('Funding Import'!B2835,8,50)</f>
        <v>ADDITIONAL GRANT INCOME</v>
      </c>
      <c r="G2833" t="str">
        <f>'Funding Import'!I2835</f>
        <v>Spreadsheet B 399769 20981730 UIFSM JULY21 UIFSM 21 ES085 RM0124 UIFSM JULY21 UIFSM 21</v>
      </c>
      <c r="H2833">
        <f>'Funding Import'!H2835</f>
        <v>26584</v>
      </c>
      <c r="I2833" s="139"/>
    </row>
    <row r="2834" spans="1:9" ht="15" x14ac:dyDescent="0.2">
      <c r="A2834" s="191" t="str">
        <f t="shared" si="88"/>
        <v>2528</v>
      </c>
      <c r="B2834" s="191"/>
      <c r="C2834" s="191" t="str">
        <f t="shared" si="89"/>
        <v>25280018</v>
      </c>
      <c r="D2834" t="str">
        <f>'Funding Import'!A2836</f>
        <v>RB052528: THE BISHOP WILLIAM WRD COE PRM</v>
      </c>
      <c r="E2834" t="str">
        <f>MID('Funding Import'!B2836,2,4)</f>
        <v>0018</v>
      </c>
      <c r="F2834" t="str">
        <f>MID('Funding Import'!B2836,8,50)</f>
        <v>ADDITIONAL GRANT INCOME</v>
      </c>
      <c r="G2834" t="str">
        <f>'Funding Import'!I2836</f>
        <v>DL 8673 PE GRANT OCT21 0018PE</v>
      </c>
      <c r="H2834">
        <f>'Funding Import'!H2836</f>
        <v>10273</v>
      </c>
      <c r="I2834" s="139"/>
    </row>
    <row r="2835" spans="1:9" ht="15" x14ac:dyDescent="0.2">
      <c r="A2835" s="191" t="str">
        <f t="shared" si="88"/>
        <v>2528</v>
      </c>
      <c r="B2835" s="191"/>
      <c r="C2835" s="191" t="str">
        <f t="shared" si="89"/>
        <v>25280026</v>
      </c>
      <c r="D2835" t="str">
        <f>'Funding Import'!A2837</f>
        <v>RB052528: THE BISHOP WILLIAM WRD COE PRM</v>
      </c>
      <c r="E2835" t="str">
        <f>MID('Funding Import'!B2837,2,4)</f>
        <v>0026</v>
      </c>
      <c r="F2835" t="str">
        <f>MID('Funding Import'!B2837,8,50)</f>
        <v>NOTIONAL SEN FUNDING</v>
      </c>
      <c r="G2835" t="str">
        <f>'Funding Import'!I2837</f>
        <v>Spreadsheet B 391732 20639856 ES012 MK0514 10026 NOTIONAL SEN ES012 MK0514 10026 NOTIONAL SEN</v>
      </c>
      <c r="H2835">
        <f>'Funding Import'!H2837</f>
        <v>72293</v>
      </c>
      <c r="I2835" s="139"/>
    </row>
    <row r="2836" spans="1:9" ht="15" x14ac:dyDescent="0.2">
      <c r="A2836" s="191" t="str">
        <f t="shared" si="88"/>
        <v>2536</v>
      </c>
      <c r="B2836" s="191"/>
      <c r="C2836" s="191" t="str">
        <f t="shared" si="89"/>
        <v>25360001</v>
      </c>
      <c r="D2836" t="str">
        <f>'Funding Import'!A2838</f>
        <v>RB052536: GT LEIGHS PRIMARY SCHOOL</v>
      </c>
      <c r="E2836" t="str">
        <f>MID('Funding Import'!B2838,2,4)</f>
        <v>0001</v>
      </c>
      <c r="F2836" t="str">
        <f>MID('Funding Import'!B2838,8,50)</f>
        <v>FORMULA FUNDED (EXCL RATES)</v>
      </c>
      <c r="G2836" t="str">
        <f>'Funding Import'!I2838</f>
        <v>Spreadsheet B 391145 20630885 ES006 MK0508 10001 FORMULA FUNDED ES006 MK0508 10001 FORMULA FUNDED</v>
      </c>
      <c r="H2836">
        <f>'Funding Import'!H2838</f>
        <v>870050</v>
      </c>
      <c r="I2836" s="139"/>
    </row>
    <row r="2837" spans="1:9" ht="15" x14ac:dyDescent="0.2">
      <c r="A2837" s="191" t="str">
        <f t="shared" si="88"/>
        <v>2536</v>
      </c>
      <c r="B2837" s="191"/>
      <c r="C2837" s="191" t="str">
        <f t="shared" si="89"/>
        <v>25360002</v>
      </c>
      <c r="D2837" t="str">
        <f>'Funding Import'!A2839</f>
        <v>RB052536: GT LEIGHS PRIMARY SCHOOL</v>
      </c>
      <c r="E2837" t="str">
        <f>MID('Funding Import'!B2839,2,4)</f>
        <v>0002</v>
      </c>
      <c r="F2837" t="str">
        <f>MID('Funding Import'!B2839,8,50)</f>
        <v>RATES</v>
      </c>
      <c r="G2837" t="str">
        <f>'Funding Import'!I2839</f>
        <v>Spreadsheet B 391137 20630756 ES007 MK0509 10002 RATES ES007 MK0509 10002 RATES</v>
      </c>
      <c r="H2837">
        <f>'Funding Import'!H2839</f>
        <v>25223</v>
      </c>
      <c r="I2837" s="139"/>
    </row>
    <row r="2838" spans="1:9" ht="15" x14ac:dyDescent="0.2">
      <c r="A2838" s="191" t="str">
        <f t="shared" si="88"/>
        <v>2536</v>
      </c>
      <c r="B2838" s="191"/>
      <c r="C2838" s="191" t="str">
        <f t="shared" si="89"/>
        <v>25360003</v>
      </c>
      <c r="D2838" t="str">
        <f>'Funding Import'!A2840</f>
        <v>RB052536: GT LEIGHS PRIMARY SCHOOL</v>
      </c>
      <c r="E2838" t="str">
        <f>MID('Funding Import'!B2840,2,4)</f>
        <v>0003</v>
      </c>
      <c r="F2838" t="str">
        <f>MID('Funding Import'!B2840,8,50)</f>
        <v>BROUGHT FORWARD</v>
      </c>
      <c r="G2838" t="str">
        <f>'Funding Import'!I2840</f>
        <v>Spreadsheet B 394797 20778211 ES055 MK0568 10003 OPENING BALANCES ES055 MK0568 10003 OPENING BALANCES</v>
      </c>
      <c r="H2838">
        <f>'Funding Import'!H2840</f>
        <v>139287.25</v>
      </c>
      <c r="I2838" s="139"/>
    </row>
    <row r="2839" spans="1:9" ht="15" x14ac:dyDescent="0.2">
      <c r="A2839" s="191" t="str">
        <f t="shared" si="88"/>
        <v>2536</v>
      </c>
      <c r="B2839" s="191"/>
      <c r="C2839" s="191" t="str">
        <f t="shared" si="89"/>
        <v>25360004</v>
      </c>
      <c r="D2839" t="str">
        <f>'Funding Import'!A2841</f>
        <v>RB052536: GT LEIGHS PRIMARY SCHOOL</v>
      </c>
      <c r="E2839" t="str">
        <f>MID('Funding Import'!B2841,2,4)</f>
        <v>0004</v>
      </c>
      <c r="F2839" t="str">
        <f>MID('Funding Import'!B2841,8,50)</f>
        <v>STATEMENTED SEN</v>
      </c>
      <c r="G2839" t="str">
        <f>'Funding Import'!I2841</f>
        <v>Spreadsheet B 391144 20630818 ES009 MK0511 10004 EHCP ES009 MK0511 10004 EHCP</v>
      </c>
      <c r="H2839">
        <f>'Funding Import'!H2841</f>
        <v>23973</v>
      </c>
      <c r="I2839" s="139"/>
    </row>
    <row r="2840" spans="1:9" ht="15" x14ac:dyDescent="0.2">
      <c r="A2840" s="191" t="str">
        <f t="shared" si="88"/>
        <v>2536</v>
      </c>
      <c r="B2840" s="191"/>
      <c r="C2840" s="191" t="str">
        <f t="shared" si="89"/>
        <v>25360004</v>
      </c>
      <c r="D2840" t="str">
        <f>'Funding Import'!A2842</f>
        <v>RB052536: GT LEIGHS PRIMARY SCHOOL</v>
      </c>
      <c r="E2840" t="str">
        <f>MID('Funding Import'!B2842,2,4)</f>
        <v>0004</v>
      </c>
      <c r="F2840" t="str">
        <f>MID('Funding Import'!B2842,8,50)</f>
        <v>STATEMENTED SEN</v>
      </c>
      <c r="G2840" t="str">
        <f>'Funding Import'!I2842</f>
        <v>Spreadsheet B 394845 20782782 ES043 DP0533 SEN TOP-UP SUM1 SUM-21 ES043 DP0533 SEN TOP-UP SUM1 SUM-21</v>
      </c>
      <c r="H2840">
        <f>'Funding Import'!H2842</f>
        <v>495</v>
      </c>
      <c r="I2840" s="139"/>
    </row>
    <row r="2841" spans="1:9" ht="15" x14ac:dyDescent="0.2">
      <c r="A2841" s="191" t="str">
        <f t="shared" si="88"/>
        <v>2536</v>
      </c>
      <c r="B2841" s="191"/>
      <c r="C2841" s="191" t="str">
        <f t="shared" si="89"/>
        <v>25360004</v>
      </c>
      <c r="D2841" t="str">
        <f>'Funding Import'!A2843</f>
        <v>RB052536: GT LEIGHS PRIMARY SCHOOL</v>
      </c>
      <c r="E2841" t="str">
        <f>MID('Funding Import'!B2843,2,4)</f>
        <v>0004</v>
      </c>
      <c r="F2841" t="str">
        <f>MID('Funding Import'!B2843,8,50)</f>
        <v>STATEMENTED SEN</v>
      </c>
      <c r="G2841" t="str">
        <f>'Funding Import'!I2843</f>
        <v>DL 8688 SEN TOP-UP AUT1 AUT-21</v>
      </c>
      <c r="H2841">
        <f>'Funding Import'!H2843</f>
        <v>2586</v>
      </c>
      <c r="I2841" s="139"/>
    </row>
    <row r="2842" spans="1:9" ht="15" x14ac:dyDescent="0.2">
      <c r="A2842" s="191" t="str">
        <f t="shared" si="88"/>
        <v>2536</v>
      </c>
      <c r="B2842" s="191"/>
      <c r="C2842" s="191" t="str">
        <f t="shared" si="89"/>
        <v>25360006</v>
      </c>
      <c r="D2842" t="str">
        <f>'Funding Import'!A2844</f>
        <v>RB052536: GT LEIGHS PRIMARY SCHOOL</v>
      </c>
      <c r="E2842" t="str">
        <f>MID('Funding Import'!B2844,2,4)</f>
        <v>0006</v>
      </c>
      <c r="F2842" t="str">
        <f>MID('Funding Import'!B2844,8,50)</f>
        <v>EXCEPTIONAL COVID COST GRANT</v>
      </c>
      <c r="G2842" t="str">
        <f>'Funding Import'!I2844</f>
        <v>Spreadsheet B 398807 20920177 ES067 DP0558 FSMADDCOSTSCOVID FSMCOVID ES067 DP0558 FSMADDCOSTSCOVID FSMCOVID</v>
      </c>
      <c r="H2842">
        <f>'Funding Import'!H2844</f>
        <v>630</v>
      </c>
      <c r="I2842" s="139"/>
    </row>
    <row r="2843" spans="1:9" ht="15" x14ac:dyDescent="0.2">
      <c r="A2843" s="191" t="str">
        <f t="shared" si="88"/>
        <v>2536</v>
      </c>
      <c r="B2843" s="191"/>
      <c r="C2843" s="191" t="str">
        <f t="shared" si="89"/>
        <v>25360006</v>
      </c>
      <c r="D2843" t="str">
        <f>'Funding Import'!A2845</f>
        <v>RB052536: GT LEIGHS PRIMARY SCHOOL</v>
      </c>
      <c r="E2843" t="str">
        <f>MID('Funding Import'!B2845,2,4)</f>
        <v>0006</v>
      </c>
      <c r="F2843" t="str">
        <f>MID('Funding Import'!B2845,8,50)</f>
        <v>EXCEPTIONAL COVID COST GRANT</v>
      </c>
      <c r="G2843" t="str">
        <f>'Funding Import'!I2845</f>
        <v>Spreadsheet B 398804 20920024 ES065 DP0556 COVIDEMERGENCY COVIDEM ES065 DP0556 COVIDEMERGENCY COVIDEM</v>
      </c>
      <c r="H2843">
        <f>'Funding Import'!H2845</f>
        <v>7560</v>
      </c>
      <c r="I2843" s="139"/>
    </row>
    <row r="2844" spans="1:9" ht="15" x14ac:dyDescent="0.2">
      <c r="A2844" s="191" t="str">
        <f t="shared" si="88"/>
        <v>2536</v>
      </c>
      <c r="B2844" s="191"/>
      <c r="C2844" s="191" t="str">
        <f t="shared" si="89"/>
        <v>25360006</v>
      </c>
      <c r="D2844" t="str">
        <f>'Funding Import'!A2846</f>
        <v>RB052536: GT LEIGHS PRIMARY SCHOOL</v>
      </c>
      <c r="E2844" t="str">
        <f>MID('Funding Import'!B2846,2,4)</f>
        <v>0006</v>
      </c>
      <c r="F2844" t="str">
        <f>MID('Funding Import'!B2846,8,50)</f>
        <v>EXCEPTIONAL COVID COST GRANT</v>
      </c>
      <c r="G2844" t="str">
        <f>'Funding Import'!I2846</f>
        <v>Spreadsheet B 399778 20982606 Movement from code '0006 to '0012 covid  emergency recode ES089 RM0128 Covid emergency recode</v>
      </c>
      <c r="H2844">
        <f>'Funding Import'!H2846</f>
        <v>-7560</v>
      </c>
      <c r="I2844" s="139"/>
    </row>
    <row r="2845" spans="1:9" ht="15" x14ac:dyDescent="0.2">
      <c r="A2845" s="191" t="str">
        <f t="shared" si="88"/>
        <v>2536</v>
      </c>
      <c r="B2845" s="191"/>
      <c r="C2845" s="191" t="str">
        <f t="shared" si="89"/>
        <v>25360007</v>
      </c>
      <c r="D2845" t="str">
        <f>'Funding Import'!A2847</f>
        <v>RB052536: GT LEIGHS PRIMARY SCHOOL</v>
      </c>
      <c r="E2845" t="str">
        <f>MID('Funding Import'!B2847,2,4)</f>
        <v>0007</v>
      </c>
      <c r="F2845" t="str">
        <f>MID('Funding Import'!B2847,8,50)</f>
        <v>PUPIL INCREASE/FORMULA ERR</v>
      </c>
      <c r="G2845" t="str">
        <f>'Funding Import'!I2847</f>
        <v>Spreadsheet B 393467 20722138 ES023 RM0079 GROWTH FUND 21 APR-21 ES023 RM0079 GROWTH FUND 21 APR-21</v>
      </c>
      <c r="H2845">
        <f>'Funding Import'!H2847</f>
        <v>37852.559999999998</v>
      </c>
      <c r="I2845" s="139"/>
    </row>
    <row r="2846" spans="1:9" ht="15" x14ac:dyDescent="0.2">
      <c r="A2846" s="191" t="str">
        <f t="shared" si="88"/>
        <v>2536</v>
      </c>
      <c r="B2846" s="191"/>
      <c r="C2846" s="191" t="str">
        <f t="shared" si="89"/>
        <v>25360007</v>
      </c>
      <c r="D2846" t="str">
        <f>'Funding Import'!A2848</f>
        <v>RB052536: GT LEIGHS PRIMARY SCHOOL</v>
      </c>
      <c r="E2846" t="str">
        <f>MID('Funding Import'!B2848,2,4)</f>
        <v>0007</v>
      </c>
      <c r="F2846" t="str">
        <f>MID('Funding Import'!B2848,8,50)</f>
        <v>PUPIL INCREASE/FORMULA ERR</v>
      </c>
      <c r="G2846" t="str">
        <f>'Funding Import'!I2848</f>
        <v>DL 8706 2021-22 KS1 Class Size Funding</v>
      </c>
      <c r="H2846">
        <f>'Funding Import'!H2848</f>
        <v>5237</v>
      </c>
      <c r="I2846" s="139"/>
    </row>
    <row r="2847" spans="1:9" ht="15" x14ac:dyDescent="0.2">
      <c r="A2847" s="191" t="str">
        <f t="shared" si="88"/>
        <v>2536</v>
      </c>
      <c r="B2847" s="191"/>
      <c r="C2847" s="191" t="str">
        <f t="shared" si="89"/>
        <v>25360012</v>
      </c>
      <c r="D2847" t="str">
        <f>'Funding Import'!A2849</f>
        <v>RB052536: GT LEIGHS PRIMARY SCHOOL</v>
      </c>
      <c r="E2847" t="str">
        <f>MID('Funding Import'!B2849,2,4)</f>
        <v>0012</v>
      </c>
      <c r="F2847" t="str">
        <f>MID('Funding Import'!B2849,8,50)</f>
        <v>COVID CATCH UP</v>
      </c>
      <c r="G2847" t="str">
        <f>'Funding Import'!I2849</f>
        <v>Spreadsheet B 399778 20982606 Movement from code '0006 to '0012 covid  emergency recode ES089 RM0128 Covid emergency recode</v>
      </c>
      <c r="H2847">
        <f>'Funding Import'!H2849</f>
        <v>7560</v>
      </c>
      <c r="I2847" s="139"/>
    </row>
    <row r="2848" spans="1:9" ht="15" x14ac:dyDescent="0.2">
      <c r="A2848" s="191" t="str">
        <f t="shared" si="88"/>
        <v>2536</v>
      </c>
      <c r="B2848" s="191"/>
      <c r="C2848" s="191" t="str">
        <f t="shared" si="89"/>
        <v>25360012</v>
      </c>
      <c r="D2848" t="str">
        <f>'Funding Import'!A2850</f>
        <v>RB052536: GT LEIGHS PRIMARY SCHOOL</v>
      </c>
      <c r="E2848" t="str">
        <f>MID('Funding Import'!B2850,2,4)</f>
        <v>0012</v>
      </c>
      <c r="F2848" t="str">
        <f>MID('Funding Import'!B2850,8,50)</f>
        <v>COVID CATCH UP</v>
      </c>
      <c r="G2848" t="str">
        <f>'Funding Import'!I2850</f>
        <v>DL 8645 0012recoveryc 0012RPG</v>
      </c>
      <c r="H2848">
        <f>'Funding Import'!H2850</f>
        <v>833.75</v>
      </c>
      <c r="I2848" s="139"/>
    </row>
    <row r="2849" spans="1:9" ht="15" x14ac:dyDescent="0.2">
      <c r="A2849" s="191" t="str">
        <f t="shared" si="88"/>
        <v>2536</v>
      </c>
      <c r="B2849" s="191"/>
      <c r="C2849" s="191" t="str">
        <f t="shared" si="89"/>
        <v>25360012</v>
      </c>
      <c r="D2849" t="str">
        <f>'Funding Import'!A2851</f>
        <v>RB052536: GT LEIGHS PRIMARY SCHOOL</v>
      </c>
      <c r="E2849" t="str">
        <f>MID('Funding Import'!B2851,2,4)</f>
        <v>0012</v>
      </c>
      <c r="F2849" t="str">
        <f>MID('Funding Import'!B2851,8,50)</f>
        <v>COVID CATCH UP</v>
      </c>
      <c r="G2849" t="str">
        <f>'Funding Import'!I2851</f>
        <v>DL 8656 0012schoolled 0012SLT</v>
      </c>
      <c r="H2849">
        <f>'Funding Import'!H2851</f>
        <v>767.81</v>
      </c>
      <c r="I2849" s="139"/>
    </row>
    <row r="2850" spans="1:9" ht="15" x14ac:dyDescent="0.2">
      <c r="A2850" s="191" t="str">
        <f t="shared" si="88"/>
        <v>2536</v>
      </c>
      <c r="B2850" s="191"/>
      <c r="C2850" s="191" t="str">
        <f t="shared" si="89"/>
        <v>25360014</v>
      </c>
      <c r="D2850" t="str">
        <f>'Funding Import'!A2852</f>
        <v>RB052536: GT LEIGHS PRIMARY SCHOOL</v>
      </c>
      <c r="E2850" t="str">
        <f>MID('Funding Import'!B2852,2,4)</f>
        <v>0014</v>
      </c>
      <c r="F2850" t="str">
        <f>MID('Funding Import'!B2852,8,50)</f>
        <v>PUPIL PREMIUM</v>
      </c>
      <c r="G2850" t="str">
        <f>'Funding Import'!I2852</f>
        <v>Spreadsheet B 400831 21077861 ES093 DP0593 SUMMER21PPG SUM21PPG ES093 DP0593 SUMMER21PPG SUM21PPG</v>
      </c>
      <c r="H2850">
        <f>'Funding Import'!H2852</f>
        <v>14973</v>
      </c>
      <c r="I2850" s="139"/>
    </row>
    <row r="2851" spans="1:9" ht="15" x14ac:dyDescent="0.2">
      <c r="A2851" s="191" t="str">
        <f t="shared" si="88"/>
        <v>2536</v>
      </c>
      <c r="B2851" s="191"/>
      <c r="C2851" s="191" t="str">
        <f t="shared" si="89"/>
        <v>25360014</v>
      </c>
      <c r="D2851" t="str">
        <f>'Funding Import'!A2853</f>
        <v>RB052536: GT LEIGHS PRIMARY SCHOOL</v>
      </c>
      <c r="E2851" t="str">
        <f>MID('Funding Import'!B2853,2,4)</f>
        <v>0014</v>
      </c>
      <c r="F2851" t="str">
        <f>MID('Funding Import'!B2853,8,50)</f>
        <v>PUPIL PREMIUM</v>
      </c>
      <c r="G2851" t="str">
        <f>'Funding Import'!I2853</f>
        <v>DL 8701 0014 Pupil Premium Autumn Term 2021</v>
      </c>
      <c r="H2851">
        <f>'Funding Import'!H2853</f>
        <v>11978</v>
      </c>
      <c r="I2851" s="139"/>
    </row>
    <row r="2852" spans="1:9" ht="15" x14ac:dyDescent="0.2">
      <c r="A2852" s="191" t="str">
        <f t="shared" si="88"/>
        <v>2536</v>
      </c>
      <c r="B2852" s="191"/>
      <c r="C2852" s="191" t="str">
        <f t="shared" si="89"/>
        <v>25360018</v>
      </c>
      <c r="D2852" t="str">
        <f>'Funding Import'!A2854</f>
        <v>RB052536: GT LEIGHS PRIMARY SCHOOL</v>
      </c>
      <c r="E2852" t="str">
        <f>MID('Funding Import'!B2854,2,4)</f>
        <v>0018</v>
      </c>
      <c r="F2852" t="str">
        <f>MID('Funding Import'!B2854,8,50)</f>
        <v>ADDITIONAL GRANT INCOME</v>
      </c>
      <c r="G2852" t="str">
        <f>'Funding Import'!I2854</f>
        <v>Spreadsheet B 393531 20728061 ES032 RM0087 PE GRANT APR 21 ES032 RM0087 PE GRANT APR 21</v>
      </c>
      <c r="H2852">
        <f>'Funding Import'!H2854</f>
        <v>7483</v>
      </c>
      <c r="I2852" s="139"/>
    </row>
    <row r="2853" spans="1:9" ht="15" x14ac:dyDescent="0.2">
      <c r="A2853" s="191" t="str">
        <f t="shared" si="88"/>
        <v>2536</v>
      </c>
      <c r="B2853" s="191"/>
      <c r="C2853" s="191" t="str">
        <f t="shared" si="89"/>
        <v>25360018</v>
      </c>
      <c r="D2853" t="str">
        <f>'Funding Import'!A2855</f>
        <v>RB052536: GT LEIGHS PRIMARY SCHOOL</v>
      </c>
      <c r="E2853" t="str">
        <f>MID('Funding Import'!B2855,2,4)</f>
        <v>0018</v>
      </c>
      <c r="F2853" t="str">
        <f>MID('Funding Import'!B2855,8,50)</f>
        <v>ADDITIONAL GRANT INCOME</v>
      </c>
      <c r="G2853" t="str">
        <f>'Funding Import'!I2855</f>
        <v>Spreadsheet B 399769 20981730 UIFSM JULY21 UIFSM 21 ES085 RM0124 UIFSM JULY21 UIFSM 21</v>
      </c>
      <c r="H2853">
        <f>'Funding Import'!H2855</f>
        <v>34420</v>
      </c>
      <c r="I2853" s="139"/>
    </row>
    <row r="2854" spans="1:9" ht="15" x14ac:dyDescent="0.2">
      <c r="A2854" s="191" t="str">
        <f t="shared" si="88"/>
        <v>2536</v>
      </c>
      <c r="B2854" s="191"/>
      <c r="C2854" s="191" t="str">
        <f t="shared" si="89"/>
        <v>25360018</v>
      </c>
      <c r="D2854" t="str">
        <f>'Funding Import'!A2856</f>
        <v>RB052536: GT LEIGHS PRIMARY SCHOOL</v>
      </c>
      <c r="E2854" t="str">
        <f>MID('Funding Import'!B2856,2,4)</f>
        <v>0018</v>
      </c>
      <c r="F2854" t="str">
        <f>MID('Funding Import'!B2856,8,50)</f>
        <v>ADDITIONAL GRANT INCOME</v>
      </c>
      <c r="G2854" t="str">
        <f>'Funding Import'!I2856</f>
        <v>DL 8673 PE GRANT OCT21 0018PE</v>
      </c>
      <c r="H2854">
        <f>'Funding Import'!H2856</f>
        <v>10477</v>
      </c>
      <c r="I2854" s="139"/>
    </row>
    <row r="2855" spans="1:9" ht="15" x14ac:dyDescent="0.2">
      <c r="A2855" s="191" t="str">
        <f t="shared" si="88"/>
        <v>2536</v>
      </c>
      <c r="B2855" s="191"/>
      <c r="C2855" s="191" t="str">
        <f t="shared" si="89"/>
        <v>25360026</v>
      </c>
      <c r="D2855" t="str">
        <f>'Funding Import'!A2857</f>
        <v>RB052536: GT LEIGHS PRIMARY SCHOOL</v>
      </c>
      <c r="E2855" t="str">
        <f>MID('Funding Import'!B2857,2,4)</f>
        <v>0026</v>
      </c>
      <c r="F2855" t="str">
        <f>MID('Funding Import'!B2857,8,50)</f>
        <v>NOTIONAL SEN FUNDING</v>
      </c>
      <c r="G2855" t="str">
        <f>'Funding Import'!I2857</f>
        <v>Spreadsheet B 391732 20639856 ES012 MK0514 10026 NOTIONAL SEN ES012 MK0514 10026 NOTIONAL SEN</v>
      </c>
      <c r="H2855">
        <f>'Funding Import'!H2857</f>
        <v>69957</v>
      </c>
      <c r="I2855" s="139"/>
    </row>
    <row r="2856" spans="1:9" ht="15" x14ac:dyDescent="0.2">
      <c r="A2856" s="191" t="str">
        <f t="shared" si="88"/>
        <v>2544</v>
      </c>
      <c r="B2856" s="191"/>
      <c r="C2856" s="191" t="str">
        <f t="shared" si="89"/>
        <v>25440001</v>
      </c>
      <c r="D2856" t="str">
        <f>'Funding Import'!A2858</f>
        <v>RB052544: ST GILES' COE PRIMARY SCHOOL</v>
      </c>
      <c r="E2856" t="str">
        <f>MID('Funding Import'!B2858,2,4)</f>
        <v>0001</v>
      </c>
      <c r="F2856" t="str">
        <f>MID('Funding Import'!B2858,8,50)</f>
        <v>FORMULA FUNDED (EXCL RATES)</v>
      </c>
      <c r="G2856" t="str">
        <f>'Funding Import'!I2858</f>
        <v>Spreadsheet B 391145 20630885 ES006 MK0508 10001 FORMULA FUNDED ES006 MK0508 10001 FORMULA FUNDED</v>
      </c>
      <c r="H2856">
        <f>'Funding Import'!H2858</f>
        <v>458804</v>
      </c>
      <c r="I2856" s="139"/>
    </row>
    <row r="2857" spans="1:9" ht="15" x14ac:dyDescent="0.2">
      <c r="A2857" s="191" t="str">
        <f t="shared" si="88"/>
        <v>2544</v>
      </c>
      <c r="B2857" s="191"/>
      <c r="C2857" s="191" t="str">
        <f t="shared" si="89"/>
        <v>25440002</v>
      </c>
      <c r="D2857" t="str">
        <f>'Funding Import'!A2859</f>
        <v>RB052544: ST GILES' COE PRIMARY SCHOOL</v>
      </c>
      <c r="E2857" t="str">
        <f>MID('Funding Import'!B2859,2,4)</f>
        <v>0002</v>
      </c>
      <c r="F2857" t="str">
        <f>MID('Funding Import'!B2859,8,50)</f>
        <v>RATES</v>
      </c>
      <c r="G2857" t="str">
        <f>'Funding Import'!I2859</f>
        <v>Spreadsheet B 391137 20630756 ES007 MK0509 10002 RATES ES007 MK0509 10002 RATES</v>
      </c>
      <c r="H2857">
        <f>'Funding Import'!H2859</f>
        <v>11462</v>
      </c>
      <c r="I2857" s="139"/>
    </row>
    <row r="2858" spans="1:9" ht="15" x14ac:dyDescent="0.2">
      <c r="A2858" s="191" t="str">
        <f t="shared" si="88"/>
        <v>2544</v>
      </c>
      <c r="B2858" s="191"/>
      <c r="C2858" s="191" t="str">
        <f t="shared" si="89"/>
        <v>25440003</v>
      </c>
      <c r="D2858" t="str">
        <f>'Funding Import'!A2860</f>
        <v>RB052544: ST GILES' COE PRIMARY SCHOOL</v>
      </c>
      <c r="E2858" t="str">
        <f>MID('Funding Import'!B2860,2,4)</f>
        <v>0003</v>
      </c>
      <c r="F2858" t="str">
        <f>MID('Funding Import'!B2860,8,50)</f>
        <v>BROUGHT FORWARD</v>
      </c>
      <c r="G2858" t="str">
        <f>'Funding Import'!I2860</f>
        <v>Spreadsheet B 394797 20778211 ES055 MK0568 10003 OPENING BALANCES ES055 MK0568 10003 OPENING BALANCES</v>
      </c>
      <c r="H2858">
        <f>'Funding Import'!H2860</f>
        <v>37605.769999999997</v>
      </c>
      <c r="I2858" s="139"/>
    </row>
    <row r="2859" spans="1:9" ht="15" x14ac:dyDescent="0.2">
      <c r="A2859" s="191" t="str">
        <f t="shared" si="88"/>
        <v>2544</v>
      </c>
      <c r="B2859" s="191"/>
      <c r="C2859" s="191" t="str">
        <f t="shared" si="89"/>
        <v>25440004</v>
      </c>
      <c r="D2859" t="str">
        <f>'Funding Import'!A2861</f>
        <v>RB052544: ST GILES' COE PRIMARY SCHOOL</v>
      </c>
      <c r="E2859" t="str">
        <f>MID('Funding Import'!B2861,2,4)</f>
        <v>0004</v>
      </c>
      <c r="F2859" t="str">
        <f>MID('Funding Import'!B2861,8,50)</f>
        <v>STATEMENTED SEN</v>
      </c>
      <c r="G2859" t="str">
        <f>'Funding Import'!I2861</f>
        <v>Spreadsheet B 391144 20630818 ES009 MK0511 10004 EHCP ES009 MK0511 10004 EHCP</v>
      </c>
      <c r="H2859">
        <f>'Funding Import'!H2861</f>
        <v>5238</v>
      </c>
      <c r="I2859" s="139"/>
    </row>
    <row r="2860" spans="1:9" ht="15" x14ac:dyDescent="0.2">
      <c r="A2860" s="191" t="str">
        <f t="shared" si="88"/>
        <v>2544</v>
      </c>
      <c r="B2860" s="191"/>
      <c r="C2860" s="191" t="str">
        <f t="shared" si="89"/>
        <v>25440004</v>
      </c>
      <c r="D2860" t="str">
        <f>'Funding Import'!A2862</f>
        <v>RB052544: ST GILES' COE PRIMARY SCHOOL</v>
      </c>
      <c r="E2860" t="str">
        <f>MID('Funding Import'!B2862,2,4)</f>
        <v>0004</v>
      </c>
      <c r="F2860" t="str">
        <f>MID('Funding Import'!B2862,8,50)</f>
        <v>STATEMENTED SEN</v>
      </c>
      <c r="G2860" t="str">
        <f>'Funding Import'!I2862</f>
        <v>Spreadsheet B 394845 20782782 ES043 DP0533 SEN TOP-UP SUM1 SUM-21 ES043 DP0533 SEN TOP-UP SUM1 SUM-21</v>
      </c>
      <c r="H2860">
        <f>'Funding Import'!H2862</f>
        <v>5999</v>
      </c>
      <c r="I2860" s="139"/>
    </row>
    <row r="2861" spans="1:9" ht="15" x14ac:dyDescent="0.2">
      <c r="A2861" s="191" t="str">
        <f t="shared" si="88"/>
        <v>2544</v>
      </c>
      <c r="B2861" s="191"/>
      <c r="C2861" s="191" t="str">
        <f t="shared" si="89"/>
        <v>25440006</v>
      </c>
      <c r="D2861" t="str">
        <f>'Funding Import'!A2863</f>
        <v>RB052544: ST GILES' COE PRIMARY SCHOOL</v>
      </c>
      <c r="E2861" t="str">
        <f>MID('Funding Import'!B2863,2,4)</f>
        <v>0006</v>
      </c>
      <c r="F2861" t="str">
        <f>MID('Funding Import'!B2863,8,50)</f>
        <v>EXCEPTIONAL COVID COST GRANT</v>
      </c>
      <c r="G2861" t="str">
        <f>'Funding Import'!I2863</f>
        <v>Spreadsheet B 398807 20920177 ES067 DP0558 FSMADDCOSTSCOVID FSMCOVID ES067 DP0558 FSMADDCOSTSCOVID FSMCOVID</v>
      </c>
      <c r="H2861">
        <f>'Funding Import'!H2863</f>
        <v>255</v>
      </c>
      <c r="I2861" s="139"/>
    </row>
    <row r="2862" spans="1:9" ht="15" x14ac:dyDescent="0.2">
      <c r="A2862" s="191" t="str">
        <f t="shared" si="88"/>
        <v>2544</v>
      </c>
      <c r="B2862" s="191"/>
      <c r="C2862" s="191" t="str">
        <f t="shared" si="89"/>
        <v>25440006</v>
      </c>
      <c r="D2862" t="str">
        <f>'Funding Import'!A2864</f>
        <v>RB052544: ST GILES' COE PRIMARY SCHOOL</v>
      </c>
      <c r="E2862" t="str">
        <f>MID('Funding Import'!B2864,2,4)</f>
        <v>0006</v>
      </c>
      <c r="F2862" t="str">
        <f>MID('Funding Import'!B2864,8,50)</f>
        <v>EXCEPTIONAL COVID COST GRANT</v>
      </c>
      <c r="G2862" t="str">
        <f>'Funding Import'!I2864</f>
        <v>Spreadsheet B 398804 20920024 ES065 DP0556 COVIDEMERGENCY COVIDEM ES065 DP0556 COVIDEMERGENCY COVIDEM</v>
      </c>
      <c r="H2862">
        <f>'Funding Import'!H2864</f>
        <v>3330</v>
      </c>
      <c r="I2862" s="139"/>
    </row>
    <row r="2863" spans="1:9" ht="15" x14ac:dyDescent="0.2">
      <c r="A2863" s="191" t="str">
        <f t="shared" si="88"/>
        <v>2544</v>
      </c>
      <c r="B2863" s="191"/>
      <c r="C2863" s="191" t="str">
        <f t="shared" si="89"/>
        <v>25440006</v>
      </c>
      <c r="D2863" t="str">
        <f>'Funding Import'!A2865</f>
        <v>RB052544: ST GILES' COE PRIMARY SCHOOL</v>
      </c>
      <c r="E2863" t="str">
        <f>MID('Funding Import'!B2865,2,4)</f>
        <v>0006</v>
      </c>
      <c r="F2863" t="str">
        <f>MID('Funding Import'!B2865,8,50)</f>
        <v>EXCEPTIONAL COVID COST GRANT</v>
      </c>
      <c r="G2863" t="str">
        <f>'Funding Import'!I2865</f>
        <v>Spreadsheet B 399778 20982606 Movement from code '0006 to '0012 covid  emergency recode ES089 RM0128 Covid emergency recode</v>
      </c>
      <c r="H2863">
        <f>'Funding Import'!H2865</f>
        <v>-3330</v>
      </c>
      <c r="I2863" s="139"/>
    </row>
    <row r="2864" spans="1:9" ht="15" x14ac:dyDescent="0.2">
      <c r="A2864" s="191" t="str">
        <f t="shared" si="88"/>
        <v>2544</v>
      </c>
      <c r="B2864" s="191"/>
      <c r="C2864" s="191" t="str">
        <f t="shared" si="89"/>
        <v>25440007</v>
      </c>
      <c r="D2864" t="str">
        <f>'Funding Import'!A2866</f>
        <v>RB052544: ST GILES' COE PRIMARY SCHOOL</v>
      </c>
      <c r="E2864" t="str">
        <f>MID('Funding Import'!B2866,2,4)</f>
        <v>0007</v>
      </c>
      <c r="F2864" t="str">
        <f>MID('Funding Import'!B2866,8,50)</f>
        <v>PUPIL INCREASE/FORMULA ERR</v>
      </c>
      <c r="G2864" t="str">
        <f>'Funding Import'!I2866</f>
        <v>DL 8706 2021-22 KS1 Class Size Funding</v>
      </c>
      <c r="H2864">
        <f>'Funding Import'!H2866</f>
        <v>8229</v>
      </c>
      <c r="I2864" s="139"/>
    </row>
    <row r="2865" spans="1:9" ht="15" x14ac:dyDescent="0.2">
      <c r="A2865" s="191" t="str">
        <f t="shared" si="88"/>
        <v>2544</v>
      </c>
      <c r="B2865" s="191"/>
      <c r="C2865" s="191" t="str">
        <f>A2865&amp;E2865</f>
        <v>25440012</v>
      </c>
      <c r="D2865" t="str">
        <f>'Funding Import'!A2867</f>
        <v>RB052544: ST GILES' COE PRIMARY SCHOOL</v>
      </c>
      <c r="E2865" t="str">
        <f>MID('Funding Import'!B2867,2,4)</f>
        <v>0012</v>
      </c>
      <c r="F2865" t="str">
        <f>MID('Funding Import'!B2867,8,50)</f>
        <v>COVID CATCH UP</v>
      </c>
      <c r="G2865" t="str">
        <f>'Funding Import'!I2867</f>
        <v>Spreadsheet B 399778 20982606 Movement from code '0006 to '0012 covid  emergency recode ES089 RM0128 Covid emergency recode</v>
      </c>
      <c r="H2865">
        <f>'Funding Import'!H2867</f>
        <v>3330</v>
      </c>
      <c r="I2865" s="139"/>
    </row>
    <row r="2866" spans="1:9" ht="15" x14ac:dyDescent="0.2">
      <c r="A2866" s="191" t="str">
        <f t="shared" si="88"/>
        <v>2544</v>
      </c>
      <c r="B2866" s="191"/>
      <c r="C2866" s="191" t="str">
        <f t="shared" ref="C2866:C2929" si="90">A2866&amp;E2866</f>
        <v>25440012</v>
      </c>
      <c r="D2866" t="str">
        <f>'Funding Import'!A2868</f>
        <v>RB052544: ST GILES' COE PRIMARY SCHOOL</v>
      </c>
      <c r="E2866" t="str">
        <f>MID('Funding Import'!B2868,2,4)</f>
        <v>0012</v>
      </c>
      <c r="F2866" t="str">
        <f>MID('Funding Import'!B2868,8,50)</f>
        <v>COVID CATCH UP</v>
      </c>
      <c r="G2866" t="str">
        <f>'Funding Import'!I2868</f>
        <v>DL 8645 0012recoveryc 0012RPG</v>
      </c>
      <c r="H2866">
        <f>'Funding Import'!H2868</f>
        <v>500</v>
      </c>
      <c r="I2866" s="139"/>
    </row>
    <row r="2867" spans="1:9" ht="15" x14ac:dyDescent="0.2">
      <c r="A2867" s="191" t="str">
        <f t="shared" si="88"/>
        <v>2544</v>
      </c>
      <c r="B2867" s="191"/>
      <c r="C2867" s="191" t="str">
        <f t="shared" si="90"/>
        <v>25440012</v>
      </c>
      <c r="D2867" t="str">
        <f>'Funding Import'!A2869</f>
        <v>RB052544: ST GILES' COE PRIMARY SCHOOL</v>
      </c>
      <c r="E2867" t="str">
        <f>MID('Funding Import'!B2869,2,4)</f>
        <v>0012</v>
      </c>
      <c r="F2867" t="str">
        <f>MID('Funding Import'!B2869,8,50)</f>
        <v>COVID CATCH UP</v>
      </c>
      <c r="G2867" t="str">
        <f>'Funding Import'!I2869</f>
        <v>DL 8656 0012schoolled 0012SLT</v>
      </c>
      <c r="H2867">
        <f>'Funding Import'!H2869</f>
        <v>354.38</v>
      </c>
      <c r="I2867" s="139"/>
    </row>
    <row r="2868" spans="1:9" ht="15" x14ac:dyDescent="0.2">
      <c r="A2868" s="191" t="str">
        <f t="shared" si="88"/>
        <v>2544</v>
      </c>
      <c r="B2868" s="191"/>
      <c r="C2868" s="191" t="str">
        <f t="shared" si="90"/>
        <v>25440014</v>
      </c>
      <c r="D2868" t="str">
        <f>'Funding Import'!A2870</f>
        <v>RB052544: ST GILES' COE PRIMARY SCHOOL</v>
      </c>
      <c r="E2868" t="str">
        <f>MID('Funding Import'!B2870,2,4)</f>
        <v>0014</v>
      </c>
      <c r="F2868" t="str">
        <f>MID('Funding Import'!B2870,8,50)</f>
        <v>PUPIL PREMIUM</v>
      </c>
      <c r="G2868" t="str">
        <f>'Funding Import'!I2870</f>
        <v>Spreadsheet B 400831 21077861 ES093 DP0593 SUMMER21PPG SUM21PPG ES093 DP0593 SUMMER21PPG SUM21PPG</v>
      </c>
      <c r="H2868">
        <f>'Funding Import'!H2870</f>
        <v>5604</v>
      </c>
      <c r="I2868" s="139"/>
    </row>
    <row r="2869" spans="1:9" ht="15" x14ac:dyDescent="0.2">
      <c r="A2869" s="191" t="str">
        <f t="shared" si="88"/>
        <v>2544</v>
      </c>
      <c r="B2869" s="191"/>
      <c r="C2869" s="191" t="str">
        <f t="shared" si="90"/>
        <v>25440014</v>
      </c>
      <c r="D2869" t="str">
        <f>'Funding Import'!A2871</f>
        <v>RB052544: ST GILES' COE PRIMARY SCHOOL</v>
      </c>
      <c r="E2869" t="str">
        <f>MID('Funding Import'!B2871,2,4)</f>
        <v>0014</v>
      </c>
      <c r="F2869" t="str">
        <f>MID('Funding Import'!B2871,8,50)</f>
        <v>PUPIL PREMIUM</v>
      </c>
      <c r="G2869" t="str">
        <f>'Funding Import'!I2871</f>
        <v>DL 8701 0014 Pupil Premium Autumn Term 2021</v>
      </c>
      <c r="H2869">
        <f>'Funding Import'!H2871</f>
        <v>4483</v>
      </c>
      <c r="I2869" s="139"/>
    </row>
    <row r="2870" spans="1:9" ht="15" x14ac:dyDescent="0.2">
      <c r="A2870" s="191" t="str">
        <f t="shared" si="88"/>
        <v>2544</v>
      </c>
      <c r="B2870" s="191"/>
      <c r="C2870" s="191" t="str">
        <f t="shared" si="90"/>
        <v>25440018</v>
      </c>
      <c r="D2870" t="str">
        <f>'Funding Import'!A2872</f>
        <v>RB052544: ST GILES' COE PRIMARY SCHOOL</v>
      </c>
      <c r="E2870" t="str">
        <f>MID('Funding Import'!B2872,2,4)</f>
        <v>0018</v>
      </c>
      <c r="F2870" t="str">
        <f>MID('Funding Import'!B2872,8,50)</f>
        <v>ADDITIONAL GRANT INCOME</v>
      </c>
      <c r="G2870" t="str">
        <f>'Funding Import'!I2872</f>
        <v>Spreadsheet B 393531 20728061 ES032 RM0087 PE GRANT APR 21 ES032 RM0087 PE GRANT APR 21</v>
      </c>
      <c r="H2870">
        <f>'Funding Import'!H2872</f>
        <v>7008</v>
      </c>
      <c r="I2870" s="139"/>
    </row>
    <row r="2871" spans="1:9" ht="15" x14ac:dyDescent="0.2">
      <c r="A2871" s="191" t="str">
        <f t="shared" si="88"/>
        <v>2544</v>
      </c>
      <c r="B2871" s="191"/>
      <c r="C2871" s="191" t="str">
        <f t="shared" si="90"/>
        <v>25440018</v>
      </c>
      <c r="D2871" t="str">
        <f>'Funding Import'!A2873</f>
        <v>RB052544: ST GILES' COE PRIMARY SCHOOL</v>
      </c>
      <c r="E2871" t="str">
        <f>MID('Funding Import'!B2873,2,4)</f>
        <v>0018</v>
      </c>
      <c r="F2871" t="str">
        <f>MID('Funding Import'!B2873,8,50)</f>
        <v>ADDITIONAL GRANT INCOME</v>
      </c>
      <c r="G2871" t="str">
        <f>'Funding Import'!I2873</f>
        <v>Spreadsheet B 399769 20981730 UIFSM JULY21 UIFSM 21 ES085 RM0124 UIFSM JULY21 UIFSM 21</v>
      </c>
      <c r="H2871">
        <f>'Funding Import'!H2873</f>
        <v>14524</v>
      </c>
      <c r="I2871" s="139"/>
    </row>
    <row r="2872" spans="1:9" ht="15" x14ac:dyDescent="0.2">
      <c r="A2872" s="191" t="str">
        <f t="shared" si="88"/>
        <v>2544</v>
      </c>
      <c r="B2872" s="191"/>
      <c r="C2872" s="191" t="str">
        <f t="shared" si="90"/>
        <v>25440018</v>
      </c>
      <c r="D2872" t="str">
        <f>'Funding Import'!A2874</f>
        <v>RB052544: ST GILES' COE PRIMARY SCHOOL</v>
      </c>
      <c r="E2872" t="str">
        <f>MID('Funding Import'!B2874,2,4)</f>
        <v>0018</v>
      </c>
      <c r="F2872" t="str">
        <f>MID('Funding Import'!B2874,8,50)</f>
        <v>ADDITIONAL GRANT INCOME</v>
      </c>
      <c r="G2872" t="str">
        <f>'Funding Import'!I2874</f>
        <v>DL 8673 PE GRANT OCT21 0018PE</v>
      </c>
      <c r="H2872">
        <f>'Funding Import'!H2874</f>
        <v>9835</v>
      </c>
      <c r="I2872" s="139"/>
    </row>
    <row r="2873" spans="1:9" ht="15" x14ac:dyDescent="0.2">
      <c r="A2873" s="191" t="str">
        <f t="shared" si="88"/>
        <v>2544</v>
      </c>
      <c r="B2873" s="191"/>
      <c r="C2873" s="191" t="str">
        <f t="shared" si="90"/>
        <v>25440026</v>
      </c>
      <c r="D2873" t="str">
        <f>'Funding Import'!A2875</f>
        <v>RB052544: ST GILES' COE PRIMARY SCHOOL</v>
      </c>
      <c r="E2873" t="str">
        <f>MID('Funding Import'!B2875,2,4)</f>
        <v>0026</v>
      </c>
      <c r="F2873" t="str">
        <f>MID('Funding Import'!B2875,8,50)</f>
        <v>NOTIONAL SEN FUNDING</v>
      </c>
      <c r="G2873" t="str">
        <f>'Funding Import'!I2875</f>
        <v>Spreadsheet B 391732 20639856 ES012 MK0514 10026 NOTIONAL SEN ES012 MK0514 10026 NOTIONAL SEN</v>
      </c>
      <c r="H2873">
        <f>'Funding Import'!H2875</f>
        <v>33938</v>
      </c>
      <c r="I2873" s="139"/>
    </row>
    <row r="2874" spans="1:9" ht="15" x14ac:dyDescent="0.2">
      <c r="A2874" s="191" t="str">
        <f t="shared" si="88"/>
        <v>2552</v>
      </c>
      <c r="B2874" s="191"/>
      <c r="C2874" s="191" t="str">
        <f t="shared" si="90"/>
        <v>25520001</v>
      </c>
      <c r="D2874" t="str">
        <f>'Funding Import'!A2876</f>
        <v>RB052552: ALL SAINTS COE(VA)PR-GRT OAKLY</v>
      </c>
      <c r="E2874" t="str">
        <f>MID('Funding Import'!B2876,2,4)</f>
        <v>0001</v>
      </c>
      <c r="F2874" t="str">
        <f>MID('Funding Import'!B2876,8,50)</f>
        <v>FORMULA FUNDED (EXCL RATES)</v>
      </c>
      <c r="G2874" t="str">
        <f>'Funding Import'!I2876</f>
        <v>Spreadsheet B 391145 20630885 ES006 MK0508 10001 FORMULA FUNDED ES006 MK0508 10001 FORMULA FUNDED</v>
      </c>
      <c r="H2874">
        <f>'Funding Import'!H2876</f>
        <v>487737</v>
      </c>
      <c r="I2874" s="139"/>
    </row>
    <row r="2875" spans="1:9" ht="15" x14ac:dyDescent="0.2">
      <c r="A2875" s="191" t="str">
        <f t="shared" si="88"/>
        <v>2552</v>
      </c>
      <c r="B2875" s="191"/>
      <c r="C2875" s="191" t="str">
        <f t="shared" si="90"/>
        <v>25520002</v>
      </c>
      <c r="D2875" t="str">
        <f>'Funding Import'!A2877</f>
        <v>RB052552: ALL SAINTS COE(VA)PR-GRT OAKLY</v>
      </c>
      <c r="E2875" t="str">
        <f>MID('Funding Import'!B2877,2,4)</f>
        <v>0002</v>
      </c>
      <c r="F2875" t="str">
        <f>MID('Funding Import'!B2877,8,50)</f>
        <v>RATES</v>
      </c>
      <c r="G2875" t="str">
        <f>'Funding Import'!I2877</f>
        <v>Spreadsheet B 391137 20630756 ES007 MK0509 10002 RATES ES007 MK0509 10002 RATES</v>
      </c>
      <c r="H2875">
        <f>'Funding Import'!H2877</f>
        <v>2912</v>
      </c>
      <c r="I2875" s="139"/>
    </row>
    <row r="2876" spans="1:9" ht="15" x14ac:dyDescent="0.2">
      <c r="A2876" s="191" t="str">
        <f t="shared" si="88"/>
        <v>2552</v>
      </c>
      <c r="B2876" s="191"/>
      <c r="C2876" s="191" t="str">
        <f t="shared" si="90"/>
        <v>25520003</v>
      </c>
      <c r="D2876" t="str">
        <f>'Funding Import'!A2878</f>
        <v>RB052552: ALL SAINTS COE(VA)PR-GRT OAKLY</v>
      </c>
      <c r="E2876" t="str">
        <f>MID('Funding Import'!B2878,2,4)</f>
        <v>0003</v>
      </c>
      <c r="F2876" t="str">
        <f>MID('Funding Import'!B2878,8,50)</f>
        <v>BROUGHT FORWARD</v>
      </c>
      <c r="G2876" t="str">
        <f>'Funding Import'!I2878</f>
        <v>Spreadsheet B 394797 20778211 ES055 MK0568 10003 OPENING BALANCES ES055 MK0568 10003 OPENING BALANCES</v>
      </c>
      <c r="H2876">
        <f>'Funding Import'!H2878</f>
        <v>96577.87</v>
      </c>
      <c r="I2876" s="139"/>
    </row>
    <row r="2877" spans="1:9" ht="15" x14ac:dyDescent="0.2">
      <c r="A2877" s="191" t="str">
        <f t="shared" si="88"/>
        <v>2552</v>
      </c>
      <c r="B2877" s="191"/>
      <c r="C2877" s="191" t="str">
        <f t="shared" si="90"/>
        <v>25520004</v>
      </c>
      <c r="D2877" t="str">
        <f>'Funding Import'!A2879</f>
        <v>RB052552: ALL SAINTS COE(VA)PR-GRT OAKLY</v>
      </c>
      <c r="E2877" t="str">
        <f>MID('Funding Import'!B2879,2,4)</f>
        <v>0004</v>
      </c>
      <c r="F2877" t="str">
        <f>MID('Funding Import'!B2879,8,50)</f>
        <v>STATEMENTED SEN</v>
      </c>
      <c r="G2877" t="str">
        <f>'Funding Import'!I2879</f>
        <v>Spreadsheet B 391144 20630818 ES009 MK0511 10004 EHCP ES009 MK0511 10004 EHCP</v>
      </c>
      <c r="H2877">
        <f>'Funding Import'!H2879</f>
        <v>2718</v>
      </c>
      <c r="I2877" s="139"/>
    </row>
    <row r="2878" spans="1:9" ht="15" x14ac:dyDescent="0.2">
      <c r="A2878" s="191" t="str">
        <f t="shared" si="88"/>
        <v>2552</v>
      </c>
      <c r="B2878" s="191"/>
      <c r="C2878" s="191" t="str">
        <f t="shared" si="90"/>
        <v>25520004</v>
      </c>
      <c r="D2878" t="str">
        <f>'Funding Import'!A2880</f>
        <v>RB052552: ALL SAINTS COE(VA)PR-GRT OAKLY</v>
      </c>
      <c r="E2878" t="str">
        <f>MID('Funding Import'!B2880,2,4)</f>
        <v>0004</v>
      </c>
      <c r="F2878" t="str">
        <f>MID('Funding Import'!B2880,8,50)</f>
        <v>STATEMENTED SEN</v>
      </c>
      <c r="G2878" t="str">
        <f>'Funding Import'!I2880</f>
        <v>DL 8688 SEN TOP-UP AUT1 AUT-21</v>
      </c>
      <c r="H2878">
        <f>'Funding Import'!H2880</f>
        <v>680</v>
      </c>
      <c r="I2878" s="139"/>
    </row>
    <row r="2879" spans="1:9" ht="15" x14ac:dyDescent="0.2">
      <c r="A2879" s="191" t="str">
        <f t="shared" si="88"/>
        <v>2552</v>
      </c>
      <c r="B2879" s="191"/>
      <c r="C2879" s="191" t="str">
        <f t="shared" si="90"/>
        <v>25520006</v>
      </c>
      <c r="D2879" t="str">
        <f>'Funding Import'!A2881</f>
        <v>RB052552: ALL SAINTS COE(VA)PR-GRT OAKLY</v>
      </c>
      <c r="E2879" t="str">
        <f>MID('Funding Import'!B2881,2,4)</f>
        <v>0006</v>
      </c>
      <c r="F2879" t="str">
        <f>MID('Funding Import'!B2881,8,50)</f>
        <v>EXCEPTIONAL COVID COST GRANT</v>
      </c>
      <c r="G2879" t="str">
        <f>'Funding Import'!I2881</f>
        <v>Spreadsheet B 398807 20920177 ES067 DP0558 FSMADDCOSTSCOVID FSMCOVID ES067 DP0558 FSMADDCOSTSCOVID FSMCOVID</v>
      </c>
      <c r="H2879">
        <f>'Funding Import'!H2881</f>
        <v>630</v>
      </c>
      <c r="I2879" s="139"/>
    </row>
    <row r="2880" spans="1:9" ht="15" x14ac:dyDescent="0.2">
      <c r="A2880" s="191" t="str">
        <f t="shared" si="88"/>
        <v>2552</v>
      </c>
      <c r="B2880" s="191"/>
      <c r="C2880" s="191" t="str">
        <f t="shared" si="90"/>
        <v>25520006</v>
      </c>
      <c r="D2880" t="str">
        <f>'Funding Import'!A2882</f>
        <v>RB052552: ALL SAINTS COE(VA)PR-GRT OAKLY</v>
      </c>
      <c r="E2880" t="str">
        <f>MID('Funding Import'!B2882,2,4)</f>
        <v>0006</v>
      </c>
      <c r="F2880" t="str">
        <f>MID('Funding Import'!B2882,8,50)</f>
        <v>EXCEPTIONAL COVID COST GRANT</v>
      </c>
      <c r="G2880" t="str">
        <f>'Funding Import'!I2882</f>
        <v>Spreadsheet B 398804 20920024 ES065 DP0556 COVIDEMERGENCY COVIDEM ES065 DP0556 COVIDEMERGENCY COVIDEM</v>
      </c>
      <c r="H2880">
        <f>'Funding Import'!H2882</f>
        <v>3660</v>
      </c>
      <c r="I2880" s="139"/>
    </row>
    <row r="2881" spans="1:9" ht="15" x14ac:dyDescent="0.2">
      <c r="A2881" s="191" t="str">
        <f t="shared" si="88"/>
        <v>2552</v>
      </c>
      <c r="B2881" s="191"/>
      <c r="C2881" s="191" t="str">
        <f t="shared" si="90"/>
        <v>25520006</v>
      </c>
      <c r="D2881" t="str">
        <f>'Funding Import'!A2883</f>
        <v>RB052552: ALL SAINTS COE(VA)PR-GRT OAKLY</v>
      </c>
      <c r="E2881" t="str">
        <f>MID('Funding Import'!B2883,2,4)</f>
        <v>0006</v>
      </c>
      <c r="F2881" t="str">
        <f>MID('Funding Import'!B2883,8,50)</f>
        <v>EXCEPTIONAL COVID COST GRANT</v>
      </c>
      <c r="G2881" t="str">
        <f>'Funding Import'!I2883</f>
        <v>Spreadsheet B 399778 20982606 Movement from code '0006 to '0012 covid  emergency recode ES089 RM0128 Covid emergency recode</v>
      </c>
      <c r="H2881">
        <f>'Funding Import'!H2883</f>
        <v>-3660</v>
      </c>
      <c r="I2881" s="139"/>
    </row>
    <row r="2882" spans="1:9" ht="15" x14ac:dyDescent="0.2">
      <c r="A2882" s="191" t="str">
        <f t="shared" ref="A2882:A2945" si="91">MID(D2882,5,4)</f>
        <v>2552</v>
      </c>
      <c r="B2882" s="191"/>
      <c r="C2882" s="191" t="str">
        <f t="shared" si="90"/>
        <v>25520007</v>
      </c>
      <c r="D2882" t="str">
        <f>'Funding Import'!A2884</f>
        <v>RB052552: ALL SAINTS COE(VA)PR-GRT OAKLY</v>
      </c>
      <c r="E2882" t="str">
        <f>MID('Funding Import'!B2884,2,4)</f>
        <v>0007</v>
      </c>
      <c r="F2882" t="str">
        <f>MID('Funding Import'!B2884,8,50)</f>
        <v>PUPIL INCREASE/FORMULA ERR</v>
      </c>
      <c r="G2882" t="str">
        <f>'Funding Import'!I2884</f>
        <v>DL 8706 2021-22 KS1 Class Size Funding</v>
      </c>
      <c r="H2882">
        <f>'Funding Import'!H2884</f>
        <v>5237</v>
      </c>
      <c r="I2882" s="139"/>
    </row>
    <row r="2883" spans="1:9" ht="15" x14ac:dyDescent="0.2">
      <c r="A2883" s="191" t="str">
        <f t="shared" si="91"/>
        <v>2552</v>
      </c>
      <c r="B2883" s="191"/>
      <c r="C2883" s="191" t="str">
        <f t="shared" si="90"/>
        <v>25520012</v>
      </c>
      <c r="D2883" t="str">
        <f>'Funding Import'!A2885</f>
        <v>RB052552: ALL SAINTS COE(VA)PR-GRT OAKLY</v>
      </c>
      <c r="E2883" t="str">
        <f>MID('Funding Import'!B2885,2,4)</f>
        <v>0012</v>
      </c>
      <c r="F2883" t="str">
        <f>MID('Funding Import'!B2885,8,50)</f>
        <v>COVID CATCH UP</v>
      </c>
      <c r="G2883" t="str">
        <f>'Funding Import'!I2885</f>
        <v>Spreadsheet B 399778 20982606 Movement from code '0006 to '0012 covid  emergency recode ES089 RM0128 Covid emergency recode</v>
      </c>
      <c r="H2883">
        <f>'Funding Import'!H2885</f>
        <v>3660</v>
      </c>
      <c r="I2883" s="139"/>
    </row>
    <row r="2884" spans="1:9" ht="15" x14ac:dyDescent="0.2">
      <c r="A2884" s="191" t="str">
        <f t="shared" si="91"/>
        <v>2552</v>
      </c>
      <c r="B2884" s="191"/>
      <c r="C2884" s="191" t="str">
        <f t="shared" si="90"/>
        <v>25520012</v>
      </c>
      <c r="D2884" t="str">
        <f>'Funding Import'!A2886</f>
        <v>RB052552: ALL SAINTS COE(VA)PR-GRT OAKLY</v>
      </c>
      <c r="E2884" t="str">
        <f>MID('Funding Import'!B2886,2,4)</f>
        <v>0012</v>
      </c>
      <c r="F2884" t="str">
        <f>MID('Funding Import'!B2886,8,50)</f>
        <v>COVID CATCH UP</v>
      </c>
      <c r="G2884" t="str">
        <f>'Funding Import'!I2886</f>
        <v>DL 8645 0012recoveryc 0012RPG</v>
      </c>
      <c r="H2884">
        <f>'Funding Import'!H2886</f>
        <v>761.25</v>
      </c>
      <c r="I2884" s="139"/>
    </row>
    <row r="2885" spans="1:9" ht="15" x14ac:dyDescent="0.2">
      <c r="A2885" s="191" t="str">
        <f t="shared" si="91"/>
        <v>2552</v>
      </c>
      <c r="B2885" s="191"/>
      <c r="C2885" s="191" t="str">
        <f t="shared" si="90"/>
        <v>25520012</v>
      </c>
      <c r="D2885" t="str">
        <f>'Funding Import'!A2887</f>
        <v>RB052552: ALL SAINTS COE(VA)PR-GRT OAKLY</v>
      </c>
      <c r="E2885" t="str">
        <f>MID('Funding Import'!B2887,2,4)</f>
        <v>0012</v>
      </c>
      <c r="F2885" t="str">
        <f>MID('Funding Import'!B2887,8,50)</f>
        <v>COVID CATCH UP</v>
      </c>
      <c r="G2885" t="str">
        <f>'Funding Import'!I2887</f>
        <v>DL 8656 0012schoolled 0012SLT</v>
      </c>
      <c r="H2885">
        <f>'Funding Import'!H2887</f>
        <v>767.81</v>
      </c>
      <c r="I2885" s="139"/>
    </row>
    <row r="2886" spans="1:9" ht="15" x14ac:dyDescent="0.2">
      <c r="A2886" s="191" t="str">
        <f t="shared" si="91"/>
        <v>2552</v>
      </c>
      <c r="B2886" s="191"/>
      <c r="C2886" s="191" t="str">
        <f t="shared" si="90"/>
        <v>25520014</v>
      </c>
      <c r="D2886" t="str">
        <f>'Funding Import'!A2888</f>
        <v>RB052552: ALL SAINTS COE(VA)PR-GRT OAKLY</v>
      </c>
      <c r="E2886" t="str">
        <f>MID('Funding Import'!B2888,2,4)</f>
        <v>0014</v>
      </c>
      <c r="F2886" t="str">
        <f>MID('Funding Import'!B2888,8,50)</f>
        <v>PUPIL PREMIUM</v>
      </c>
      <c r="G2886" t="str">
        <f>'Funding Import'!I2888</f>
        <v>Spreadsheet B 400831 21077861 ES093 DP0593 SUMMER21PPG SUM21PPG ES093 DP0593 SUMMER21PPG SUM21PPG</v>
      </c>
      <c r="H2886">
        <f>'Funding Import'!H2888</f>
        <v>12027</v>
      </c>
      <c r="I2886" s="139"/>
    </row>
    <row r="2887" spans="1:9" ht="15" x14ac:dyDescent="0.2">
      <c r="A2887" s="191" t="str">
        <f t="shared" si="91"/>
        <v>2552</v>
      </c>
      <c r="B2887" s="191"/>
      <c r="C2887" s="191" t="str">
        <f t="shared" si="90"/>
        <v>25520014</v>
      </c>
      <c r="D2887" t="str">
        <f>'Funding Import'!A2889</f>
        <v>RB052552: ALL SAINTS COE(VA)PR-GRT OAKLY</v>
      </c>
      <c r="E2887" t="str">
        <f>MID('Funding Import'!B2889,2,4)</f>
        <v>0014</v>
      </c>
      <c r="F2887" t="str">
        <f>MID('Funding Import'!B2889,8,50)</f>
        <v>PUPIL PREMIUM</v>
      </c>
      <c r="G2887" t="str">
        <f>'Funding Import'!I2889</f>
        <v>DL 8701 0014 Pupil Premium Autumn Term 2021</v>
      </c>
      <c r="H2887">
        <f>'Funding Import'!H2889</f>
        <v>9622</v>
      </c>
      <c r="I2887" s="139"/>
    </row>
    <row r="2888" spans="1:9" ht="15" x14ac:dyDescent="0.2">
      <c r="A2888" s="191" t="str">
        <f t="shared" si="91"/>
        <v>2552</v>
      </c>
      <c r="B2888" s="191"/>
      <c r="C2888" s="191" t="str">
        <f t="shared" si="90"/>
        <v>25520018</v>
      </c>
      <c r="D2888" t="str">
        <f>'Funding Import'!A2890</f>
        <v>RB052552: ALL SAINTS COE(VA)PR-GRT OAKLY</v>
      </c>
      <c r="E2888" t="str">
        <f>MID('Funding Import'!B2890,2,4)</f>
        <v>0018</v>
      </c>
      <c r="F2888" t="str">
        <f>MID('Funding Import'!B2890,8,50)</f>
        <v>ADDITIONAL GRANT INCOME</v>
      </c>
      <c r="G2888" t="str">
        <f>'Funding Import'!I2890</f>
        <v>Spreadsheet B 393531 20728061 ES032 RM0087 PE GRANT APR 21 ES032 RM0087 PE GRANT APR 21</v>
      </c>
      <c r="H2888">
        <f>'Funding Import'!H2890</f>
        <v>7025</v>
      </c>
      <c r="I2888" s="139"/>
    </row>
    <row r="2889" spans="1:9" ht="15" x14ac:dyDescent="0.2">
      <c r="A2889" s="191" t="str">
        <f t="shared" si="91"/>
        <v>2552</v>
      </c>
      <c r="B2889" s="191"/>
      <c r="C2889" s="191" t="str">
        <f t="shared" si="90"/>
        <v>25520018</v>
      </c>
      <c r="D2889" t="str">
        <f>'Funding Import'!A2891</f>
        <v>RB052552: ALL SAINTS COE(VA)PR-GRT OAKLY</v>
      </c>
      <c r="E2889" t="str">
        <f>MID('Funding Import'!B2891,2,4)</f>
        <v>0018</v>
      </c>
      <c r="F2889" t="str">
        <f>MID('Funding Import'!B2891,8,50)</f>
        <v>ADDITIONAL GRANT INCOME</v>
      </c>
      <c r="G2889" t="str">
        <f>'Funding Import'!I2891</f>
        <v>Spreadsheet B 399769 20981730 UIFSM JULY21 UIFSM 21 ES085 RM0124 UIFSM JULY21 UIFSM 21</v>
      </c>
      <c r="H2889">
        <f>'Funding Import'!H2891</f>
        <v>14302</v>
      </c>
      <c r="I2889" s="139"/>
    </row>
    <row r="2890" spans="1:9" ht="15" x14ac:dyDescent="0.2">
      <c r="A2890" s="191" t="str">
        <f t="shared" si="91"/>
        <v>2552</v>
      </c>
      <c r="B2890" s="191"/>
      <c r="C2890" s="191" t="str">
        <f t="shared" si="90"/>
        <v>25520018</v>
      </c>
      <c r="D2890" t="str">
        <f>'Funding Import'!A2892</f>
        <v>RB052552: ALL SAINTS COE(VA)PR-GRT OAKLY</v>
      </c>
      <c r="E2890" t="str">
        <f>MID('Funding Import'!B2892,2,4)</f>
        <v>0018</v>
      </c>
      <c r="F2890" t="str">
        <f>MID('Funding Import'!B2892,8,50)</f>
        <v>ADDITIONAL GRANT INCOME</v>
      </c>
      <c r="G2890" t="str">
        <f>'Funding Import'!I2892</f>
        <v>DL 8673 PE GRANT OCT21 0018PE</v>
      </c>
      <c r="H2890">
        <f>'Funding Import'!H2892</f>
        <v>9888</v>
      </c>
      <c r="I2890" s="139"/>
    </row>
    <row r="2891" spans="1:9" ht="15" x14ac:dyDescent="0.2">
      <c r="A2891" s="191" t="str">
        <f t="shared" si="91"/>
        <v>2552</v>
      </c>
      <c r="B2891" s="191"/>
      <c r="C2891" s="191" t="str">
        <f t="shared" si="90"/>
        <v>25520026</v>
      </c>
      <c r="D2891" t="str">
        <f>'Funding Import'!A2893</f>
        <v>RB052552: ALL SAINTS COE(VA)PR-GRT OAKLY</v>
      </c>
      <c r="E2891" t="str">
        <f>MID('Funding Import'!B2893,2,4)</f>
        <v>0026</v>
      </c>
      <c r="F2891" t="str">
        <f>MID('Funding Import'!B2893,8,50)</f>
        <v>NOTIONAL SEN FUNDING</v>
      </c>
      <c r="G2891" t="str">
        <f>'Funding Import'!I2893</f>
        <v>Spreadsheet B 391732 20639856 ES012 MK0514 10026 NOTIONAL SEN ES012 MK0514 10026 NOTIONAL SEN</v>
      </c>
      <c r="H2891">
        <f>'Funding Import'!H2893</f>
        <v>54909</v>
      </c>
      <c r="I2891" s="139"/>
    </row>
    <row r="2892" spans="1:9" ht="15" x14ac:dyDescent="0.2">
      <c r="A2892" s="191" t="str">
        <f t="shared" si="91"/>
        <v>2560</v>
      </c>
      <c r="B2892" s="191"/>
      <c r="C2892" s="191" t="str">
        <f t="shared" si="90"/>
        <v>25600001</v>
      </c>
      <c r="D2892" t="str">
        <f>'Funding Import'!A2894</f>
        <v>RB052560: GREAT SAMPFORD PRIMARY SCHOOL</v>
      </c>
      <c r="E2892" t="str">
        <f>MID('Funding Import'!B2894,2,4)</f>
        <v>0001</v>
      </c>
      <c r="F2892" t="str">
        <f>MID('Funding Import'!B2894,8,50)</f>
        <v>FORMULA FUNDED (EXCL RATES)</v>
      </c>
      <c r="G2892" t="str">
        <f>'Funding Import'!I2894</f>
        <v>Spreadsheet B 391145 20630885 ES006 MK0508 10001 FORMULA FUNDED ES006 MK0508 10001 FORMULA FUNDED</v>
      </c>
      <c r="H2892">
        <f>'Funding Import'!H2894</f>
        <v>465218</v>
      </c>
      <c r="I2892" s="139"/>
    </row>
    <row r="2893" spans="1:9" ht="15" x14ac:dyDescent="0.2">
      <c r="A2893" s="191" t="str">
        <f t="shared" si="91"/>
        <v>2560</v>
      </c>
      <c r="B2893" s="191"/>
      <c r="C2893" s="191" t="str">
        <f t="shared" si="90"/>
        <v>25600002</v>
      </c>
      <c r="D2893" t="str">
        <f>'Funding Import'!A2895</f>
        <v>RB052560: GREAT SAMPFORD PRIMARY SCHOOL</v>
      </c>
      <c r="E2893" t="str">
        <f>MID('Funding Import'!B2895,2,4)</f>
        <v>0002</v>
      </c>
      <c r="F2893" t="str">
        <f>MID('Funding Import'!B2895,8,50)</f>
        <v>RATES</v>
      </c>
      <c r="G2893" t="str">
        <f>'Funding Import'!I2895</f>
        <v>Spreadsheet B 391137 20630756 ES007 MK0509 10002 RATES ES007 MK0509 10002 RATES</v>
      </c>
      <c r="H2893">
        <f>'Funding Import'!H2895</f>
        <v>14830</v>
      </c>
      <c r="I2893" s="139"/>
    </row>
    <row r="2894" spans="1:9" ht="15" x14ac:dyDescent="0.2">
      <c r="A2894" s="191" t="str">
        <f t="shared" si="91"/>
        <v>2560</v>
      </c>
      <c r="B2894" s="191"/>
      <c r="C2894" s="191" t="str">
        <f t="shared" si="90"/>
        <v>25600003</v>
      </c>
      <c r="D2894" t="str">
        <f>'Funding Import'!A2896</f>
        <v>RB052560: GREAT SAMPFORD PRIMARY SCHOOL</v>
      </c>
      <c r="E2894" t="str">
        <f>MID('Funding Import'!B2896,2,4)</f>
        <v>0003</v>
      </c>
      <c r="F2894" t="str">
        <f>MID('Funding Import'!B2896,8,50)</f>
        <v>BROUGHT FORWARD</v>
      </c>
      <c r="G2894" t="str">
        <f>'Funding Import'!I2896</f>
        <v>Spreadsheet B 394797 20778211 ES055 MK0568 10003 OPENING BALANCES ES055 MK0568 10003 OPENING BALANCES</v>
      </c>
      <c r="H2894">
        <f>'Funding Import'!H2896</f>
        <v>139893.85999999999</v>
      </c>
      <c r="I2894" s="139"/>
    </row>
    <row r="2895" spans="1:9" ht="15" x14ac:dyDescent="0.2">
      <c r="A2895" s="191" t="str">
        <f t="shared" si="91"/>
        <v>2560</v>
      </c>
      <c r="B2895" s="191"/>
      <c r="C2895" s="191" t="str">
        <f t="shared" si="90"/>
        <v>25600004</v>
      </c>
      <c r="D2895" t="str">
        <f>'Funding Import'!A2897</f>
        <v>RB052560: GREAT SAMPFORD PRIMARY SCHOOL</v>
      </c>
      <c r="E2895" t="str">
        <f>MID('Funding Import'!B2897,2,4)</f>
        <v>0004</v>
      </c>
      <c r="F2895" t="str">
        <f>MID('Funding Import'!B2897,8,50)</f>
        <v>STATEMENTED SEN</v>
      </c>
      <c r="G2895" t="str">
        <f>'Funding Import'!I2897</f>
        <v>Spreadsheet B 391144 20630818 ES009 MK0511 10004 EHCP ES009 MK0511 10004 EHCP</v>
      </c>
      <c r="H2895">
        <f>'Funding Import'!H2897</f>
        <v>2700</v>
      </c>
      <c r="I2895" s="139"/>
    </row>
    <row r="2896" spans="1:9" ht="15" x14ac:dyDescent="0.2">
      <c r="A2896" s="191" t="str">
        <f t="shared" si="91"/>
        <v>2560</v>
      </c>
      <c r="B2896" s="191"/>
      <c r="C2896" s="191" t="str">
        <f t="shared" si="90"/>
        <v>25600004</v>
      </c>
      <c r="D2896" t="str">
        <f>'Funding Import'!A2898</f>
        <v>RB052560: GREAT SAMPFORD PRIMARY SCHOOL</v>
      </c>
      <c r="E2896" t="str">
        <f>MID('Funding Import'!B2898,2,4)</f>
        <v>0004</v>
      </c>
      <c r="F2896" t="str">
        <f>MID('Funding Import'!B2898,8,50)</f>
        <v>STATEMENTED SEN</v>
      </c>
      <c r="G2896" t="str">
        <f>'Funding Import'!I2898</f>
        <v>DL 8688 SEN TOP-UP AUT1 AUT-21</v>
      </c>
      <c r="H2896">
        <f>'Funding Import'!H2898</f>
        <v>629</v>
      </c>
      <c r="I2896" s="139"/>
    </row>
    <row r="2897" spans="1:9" ht="15" x14ac:dyDescent="0.2">
      <c r="A2897" s="191" t="str">
        <f t="shared" si="91"/>
        <v>2560</v>
      </c>
      <c r="B2897" s="191"/>
      <c r="C2897" s="191" t="str">
        <f t="shared" si="90"/>
        <v>25600006</v>
      </c>
      <c r="D2897" t="str">
        <f>'Funding Import'!A2899</f>
        <v>RB052560: GREAT SAMPFORD PRIMARY SCHOOL</v>
      </c>
      <c r="E2897" t="str">
        <f>MID('Funding Import'!B2899,2,4)</f>
        <v>0006</v>
      </c>
      <c r="F2897" t="str">
        <f>MID('Funding Import'!B2899,8,50)</f>
        <v>EXCEPTIONAL COVID COST GRANT</v>
      </c>
      <c r="G2897" t="str">
        <f>'Funding Import'!I2899</f>
        <v>Spreadsheet B 398804 20920024 ES065 DP0556 COVIDEMERGENCY COVIDEM ES065 DP0556 COVIDEMERGENCY COVIDEM</v>
      </c>
      <c r="H2897">
        <f>'Funding Import'!H2899</f>
        <v>3460</v>
      </c>
      <c r="I2897" s="139"/>
    </row>
    <row r="2898" spans="1:9" ht="15" x14ac:dyDescent="0.2">
      <c r="A2898" s="191" t="str">
        <f t="shared" si="91"/>
        <v>2560</v>
      </c>
      <c r="B2898" s="191"/>
      <c r="C2898" s="191" t="str">
        <f t="shared" si="90"/>
        <v>25600006</v>
      </c>
      <c r="D2898" t="str">
        <f>'Funding Import'!A2900</f>
        <v>RB052560: GREAT SAMPFORD PRIMARY SCHOOL</v>
      </c>
      <c r="E2898" t="str">
        <f>MID('Funding Import'!B2900,2,4)</f>
        <v>0006</v>
      </c>
      <c r="F2898" t="str">
        <f>MID('Funding Import'!B2900,8,50)</f>
        <v>EXCEPTIONAL COVID COST GRANT</v>
      </c>
      <c r="G2898" t="str">
        <f>'Funding Import'!I2900</f>
        <v>Spreadsheet B 399778 20982606 Movement from code '0006 to '0012 covid  emergency recode ES089 RM0128 Covid emergency recode</v>
      </c>
      <c r="H2898">
        <f>'Funding Import'!H2900</f>
        <v>-3460</v>
      </c>
      <c r="I2898" s="139"/>
    </row>
    <row r="2899" spans="1:9" ht="15" x14ac:dyDescent="0.2">
      <c r="A2899" s="191" t="str">
        <f t="shared" si="91"/>
        <v>2560</v>
      </c>
      <c r="B2899" s="191"/>
      <c r="C2899" s="191" t="str">
        <f t="shared" si="90"/>
        <v>25600007</v>
      </c>
      <c r="D2899" t="str">
        <f>'Funding Import'!A2901</f>
        <v>RB052560: GREAT SAMPFORD PRIMARY SCHOOL</v>
      </c>
      <c r="E2899" t="str">
        <f>MID('Funding Import'!B2901,2,4)</f>
        <v>0007</v>
      </c>
      <c r="F2899" t="str">
        <f>MID('Funding Import'!B2901,8,50)</f>
        <v>PUPIL INCREASE/FORMULA ERR</v>
      </c>
      <c r="G2899" t="str">
        <f>'Funding Import'!I2901</f>
        <v>DL 8706 2021-22 KS1 Class Size Funding</v>
      </c>
      <c r="H2899">
        <f>'Funding Import'!H2901</f>
        <v>2245</v>
      </c>
      <c r="I2899" s="139"/>
    </row>
    <row r="2900" spans="1:9" ht="15" x14ac:dyDescent="0.2">
      <c r="A2900" s="191" t="str">
        <f t="shared" si="91"/>
        <v>2560</v>
      </c>
      <c r="B2900" s="191"/>
      <c r="C2900" s="191" t="str">
        <f t="shared" si="90"/>
        <v>25600012</v>
      </c>
      <c r="D2900" t="str">
        <f>'Funding Import'!A2902</f>
        <v>RB052560: GREAT SAMPFORD PRIMARY SCHOOL</v>
      </c>
      <c r="E2900" t="str">
        <f>MID('Funding Import'!B2902,2,4)</f>
        <v>0012</v>
      </c>
      <c r="F2900" t="str">
        <f>MID('Funding Import'!B2902,8,50)</f>
        <v>COVID CATCH UP</v>
      </c>
      <c r="G2900" t="str">
        <f>'Funding Import'!I2902</f>
        <v>Spreadsheet B 399778 20982606 Movement from code '0006 to '0012 covid  emergency recode ES089 RM0128 Covid emergency recode</v>
      </c>
      <c r="H2900">
        <f>'Funding Import'!H2902</f>
        <v>3460</v>
      </c>
      <c r="I2900" s="139"/>
    </row>
    <row r="2901" spans="1:9" ht="15" x14ac:dyDescent="0.2">
      <c r="A2901" s="191" t="str">
        <f t="shared" si="91"/>
        <v>2560</v>
      </c>
      <c r="B2901" s="191"/>
      <c r="C2901" s="191" t="str">
        <f t="shared" si="90"/>
        <v>25600012</v>
      </c>
      <c r="D2901" t="str">
        <f>'Funding Import'!A2903</f>
        <v>RB052560: GREAT SAMPFORD PRIMARY SCHOOL</v>
      </c>
      <c r="E2901" t="str">
        <f>MID('Funding Import'!B2903,2,4)</f>
        <v>0012</v>
      </c>
      <c r="F2901" t="str">
        <f>MID('Funding Import'!B2903,8,50)</f>
        <v>COVID CATCH UP</v>
      </c>
      <c r="G2901" t="str">
        <f>'Funding Import'!I2903</f>
        <v>DL 8645 0012recoveryc 0012RPG</v>
      </c>
      <c r="H2901">
        <f>'Funding Import'!H2903</f>
        <v>500</v>
      </c>
      <c r="I2901" s="139"/>
    </row>
    <row r="2902" spans="1:9" ht="15" x14ac:dyDescent="0.2">
      <c r="A2902" s="191" t="str">
        <f t="shared" si="91"/>
        <v>2560</v>
      </c>
      <c r="B2902" s="191"/>
      <c r="C2902" s="191" t="str">
        <f t="shared" si="90"/>
        <v>25600012</v>
      </c>
      <c r="D2902" t="str">
        <f>'Funding Import'!A2904</f>
        <v>RB052560: GREAT SAMPFORD PRIMARY SCHOOL</v>
      </c>
      <c r="E2902" t="str">
        <f>MID('Funding Import'!B2904,2,4)</f>
        <v>0012</v>
      </c>
      <c r="F2902" t="str">
        <f>MID('Funding Import'!B2904,8,50)</f>
        <v>COVID CATCH UP</v>
      </c>
      <c r="G2902" t="str">
        <f>'Funding Import'!I2904</f>
        <v>DL 8656 0012schoolled 0012SLT</v>
      </c>
      <c r="H2902">
        <f>'Funding Import'!H2904</f>
        <v>59.06</v>
      </c>
      <c r="I2902" s="139"/>
    </row>
    <row r="2903" spans="1:9" ht="15" x14ac:dyDescent="0.2">
      <c r="A2903" s="191" t="str">
        <f t="shared" si="91"/>
        <v>2560</v>
      </c>
      <c r="B2903" s="191"/>
      <c r="C2903" s="191" t="str">
        <f t="shared" si="90"/>
        <v>25600014</v>
      </c>
      <c r="D2903" t="str">
        <f>'Funding Import'!A2905</f>
        <v>RB052560: GREAT SAMPFORD PRIMARY SCHOOL</v>
      </c>
      <c r="E2903" t="str">
        <f>MID('Funding Import'!B2905,2,4)</f>
        <v>0014</v>
      </c>
      <c r="F2903" t="str">
        <f>MID('Funding Import'!B2905,8,50)</f>
        <v>PUPIL PREMIUM</v>
      </c>
      <c r="G2903" t="str">
        <f>'Funding Import'!I2905</f>
        <v>Spreadsheet B 400831 21077861 ES093 DP0593 SUMMER21PPG SUM21PPG ES093 DP0593 SUMMER21PPG SUM21PPG</v>
      </c>
      <c r="H2903">
        <f>'Funding Import'!H2905</f>
        <v>2227</v>
      </c>
      <c r="I2903" s="139"/>
    </row>
    <row r="2904" spans="1:9" ht="15" x14ac:dyDescent="0.2">
      <c r="A2904" s="191" t="str">
        <f t="shared" si="91"/>
        <v>2560</v>
      </c>
      <c r="B2904" s="191"/>
      <c r="C2904" s="191" t="str">
        <f t="shared" si="90"/>
        <v>25600014</v>
      </c>
      <c r="D2904" t="str">
        <f>'Funding Import'!A2906</f>
        <v>RB052560: GREAT SAMPFORD PRIMARY SCHOOL</v>
      </c>
      <c r="E2904" t="str">
        <f>MID('Funding Import'!B2906,2,4)</f>
        <v>0014</v>
      </c>
      <c r="F2904" t="str">
        <f>MID('Funding Import'!B2906,8,50)</f>
        <v>PUPIL PREMIUM</v>
      </c>
      <c r="G2904" t="str">
        <f>'Funding Import'!I2906</f>
        <v>DL 8701 0014 Pupil Premium Autumn Term 2021</v>
      </c>
      <c r="H2904">
        <f>'Funding Import'!H2906</f>
        <v>1782</v>
      </c>
      <c r="I2904" s="139"/>
    </row>
    <row r="2905" spans="1:9" ht="15" x14ac:dyDescent="0.2">
      <c r="A2905" s="191" t="str">
        <f t="shared" si="91"/>
        <v>2560</v>
      </c>
      <c r="B2905" s="191"/>
      <c r="C2905" s="191" t="str">
        <f t="shared" si="90"/>
        <v>25600018</v>
      </c>
      <c r="D2905" t="str">
        <f>'Funding Import'!A2907</f>
        <v>RB052560: GREAT SAMPFORD PRIMARY SCHOOL</v>
      </c>
      <c r="E2905" t="str">
        <f>MID('Funding Import'!B2907,2,4)</f>
        <v>0018</v>
      </c>
      <c r="F2905" t="str">
        <f>MID('Funding Import'!B2907,8,50)</f>
        <v>ADDITIONAL GRANT INCOME</v>
      </c>
      <c r="G2905" t="str">
        <f>'Funding Import'!I2907</f>
        <v>Spreadsheet B 393531 20728061 ES032 RM0087 PE GRANT APR 21 ES032 RM0087 PE GRANT APR 21</v>
      </c>
      <c r="H2905">
        <f>'Funding Import'!H2907</f>
        <v>7042</v>
      </c>
      <c r="I2905" s="139"/>
    </row>
    <row r="2906" spans="1:9" ht="15" x14ac:dyDescent="0.2">
      <c r="A2906" s="191" t="str">
        <f t="shared" si="91"/>
        <v>2560</v>
      </c>
      <c r="B2906" s="191"/>
      <c r="C2906" s="191" t="str">
        <f t="shared" si="90"/>
        <v>25600018</v>
      </c>
      <c r="D2906" t="str">
        <f>'Funding Import'!A2908</f>
        <v>RB052560: GREAT SAMPFORD PRIMARY SCHOOL</v>
      </c>
      <c r="E2906" t="str">
        <f>MID('Funding Import'!B2908,2,4)</f>
        <v>0018</v>
      </c>
      <c r="F2906" t="str">
        <f>MID('Funding Import'!B2908,8,50)</f>
        <v>ADDITIONAL GRANT INCOME</v>
      </c>
      <c r="G2906" t="str">
        <f>'Funding Import'!I2908</f>
        <v>Spreadsheet B 399769 20981730 UIFSM JULY21 UIFSM 21 ES085 RM0124 UIFSM JULY21 UIFSM 21</v>
      </c>
      <c r="H2906">
        <f>'Funding Import'!H2908</f>
        <v>20619</v>
      </c>
      <c r="I2906" s="139"/>
    </row>
    <row r="2907" spans="1:9" ht="15" x14ac:dyDescent="0.2">
      <c r="A2907" s="191" t="str">
        <f t="shared" si="91"/>
        <v>2560</v>
      </c>
      <c r="B2907" s="191"/>
      <c r="C2907" s="191" t="str">
        <f t="shared" si="90"/>
        <v>25600018</v>
      </c>
      <c r="D2907" t="str">
        <f>'Funding Import'!A2909</f>
        <v>RB052560: GREAT SAMPFORD PRIMARY SCHOOL</v>
      </c>
      <c r="E2907" t="str">
        <f>MID('Funding Import'!B2909,2,4)</f>
        <v>0018</v>
      </c>
      <c r="F2907" t="str">
        <f>MID('Funding Import'!B2909,8,50)</f>
        <v>ADDITIONAL GRANT INCOME</v>
      </c>
      <c r="G2907" t="str">
        <f>'Funding Import'!I2909</f>
        <v>DL 8673 PE GRANT OCT21 0018PE</v>
      </c>
      <c r="H2907">
        <f>'Funding Import'!H2909</f>
        <v>9835</v>
      </c>
      <c r="I2907" s="139"/>
    </row>
    <row r="2908" spans="1:9" ht="15" x14ac:dyDescent="0.2">
      <c r="A2908" s="191" t="str">
        <f t="shared" si="91"/>
        <v>2560</v>
      </c>
      <c r="B2908" s="191"/>
      <c r="C2908" s="191" t="str">
        <f t="shared" si="90"/>
        <v>25600026</v>
      </c>
      <c r="D2908" t="str">
        <f>'Funding Import'!A2910</f>
        <v>RB052560: GREAT SAMPFORD PRIMARY SCHOOL</v>
      </c>
      <c r="E2908" t="str">
        <f>MID('Funding Import'!B2910,2,4)</f>
        <v>0026</v>
      </c>
      <c r="F2908" t="str">
        <f>MID('Funding Import'!B2910,8,50)</f>
        <v>NOTIONAL SEN FUNDING</v>
      </c>
      <c r="G2908" t="str">
        <f>'Funding Import'!I2910</f>
        <v>Spreadsheet B 391732 20639856 ES012 MK0514 10026 NOTIONAL SEN ES012 MK0514 10026 NOTIONAL SEN</v>
      </c>
      <c r="H2908">
        <f>'Funding Import'!H2910</f>
        <v>27140</v>
      </c>
      <c r="I2908" s="139"/>
    </row>
    <row r="2909" spans="1:9" ht="15" x14ac:dyDescent="0.2">
      <c r="A2909" s="191" t="str">
        <f t="shared" si="91"/>
        <v>2568</v>
      </c>
      <c r="B2909" s="191"/>
      <c r="C2909" s="191" t="str">
        <f t="shared" si="90"/>
        <v>25680001</v>
      </c>
      <c r="D2909" t="str">
        <f>'Funding Import'!A2911</f>
        <v>RB052568: GREAT TEY COE (VC) PRIMARY SCH</v>
      </c>
      <c r="E2909" t="str">
        <f>MID('Funding Import'!B2911,2,4)</f>
        <v>0001</v>
      </c>
      <c r="F2909" t="str">
        <f>MID('Funding Import'!B2911,8,50)</f>
        <v>FORMULA FUNDED (EXCL RATES)</v>
      </c>
      <c r="G2909" t="str">
        <f>'Funding Import'!I2911</f>
        <v>Spreadsheet B 391145 20630885 ES006 MK0508 10001 FORMULA FUNDED ES006 MK0508 10001 FORMULA FUNDED</v>
      </c>
      <c r="H2909">
        <f>'Funding Import'!H2911</f>
        <v>358937</v>
      </c>
      <c r="I2909" s="139"/>
    </row>
    <row r="2910" spans="1:9" ht="15" x14ac:dyDescent="0.2">
      <c r="A2910" s="191" t="str">
        <f t="shared" si="91"/>
        <v>2568</v>
      </c>
      <c r="B2910" s="191"/>
      <c r="C2910" s="191" t="str">
        <f t="shared" si="90"/>
        <v>25680002</v>
      </c>
      <c r="D2910" t="str">
        <f>'Funding Import'!A2912</f>
        <v>RB052568: GREAT TEY COE (VC) PRIMARY SCH</v>
      </c>
      <c r="E2910" t="str">
        <f>MID('Funding Import'!B2912,2,4)</f>
        <v>0002</v>
      </c>
      <c r="F2910" t="str">
        <f>MID('Funding Import'!B2912,8,50)</f>
        <v>RATES</v>
      </c>
      <c r="G2910" t="str">
        <f>'Funding Import'!I2912</f>
        <v>Spreadsheet B 391137 20630756 ES007 MK0509 10002 RATES ES007 MK0509 10002 RATES</v>
      </c>
      <c r="H2910">
        <f>'Funding Import'!H2912</f>
        <v>5628</v>
      </c>
      <c r="I2910" s="139"/>
    </row>
    <row r="2911" spans="1:9" ht="15" x14ac:dyDescent="0.2">
      <c r="A2911" s="191" t="str">
        <f t="shared" si="91"/>
        <v>2568</v>
      </c>
      <c r="B2911" s="191"/>
      <c r="C2911" s="191" t="str">
        <f t="shared" si="90"/>
        <v>25680003</v>
      </c>
      <c r="D2911" t="str">
        <f>'Funding Import'!A2913</f>
        <v>RB052568: GREAT TEY COE (VC) PRIMARY SCH</v>
      </c>
      <c r="E2911" t="str">
        <f>MID('Funding Import'!B2913,2,4)</f>
        <v>0003</v>
      </c>
      <c r="F2911" t="str">
        <f>MID('Funding Import'!B2913,8,50)</f>
        <v>BROUGHT FORWARD</v>
      </c>
      <c r="G2911" t="str">
        <f>'Funding Import'!I2913</f>
        <v>Spreadsheet B 394797 20778211 ES055 MK0568 10003 OPENING BALANCES ES055 MK0568 10003 OPENING BALANCES</v>
      </c>
      <c r="H2911">
        <f>'Funding Import'!H2913</f>
        <v>40197.089999999997</v>
      </c>
      <c r="I2911" s="139"/>
    </row>
    <row r="2912" spans="1:9" ht="15" x14ac:dyDescent="0.2">
      <c r="A2912" s="191" t="str">
        <f t="shared" si="91"/>
        <v>2568</v>
      </c>
      <c r="B2912" s="191"/>
      <c r="C2912" s="191" t="str">
        <f t="shared" si="90"/>
        <v>25680004</v>
      </c>
      <c r="D2912" t="str">
        <f>'Funding Import'!A2914</f>
        <v>RB052568: GREAT TEY COE (VC) PRIMARY SCH</v>
      </c>
      <c r="E2912" t="str">
        <f>MID('Funding Import'!B2914,2,4)</f>
        <v>0004</v>
      </c>
      <c r="F2912" t="str">
        <f>MID('Funding Import'!B2914,8,50)</f>
        <v>STATEMENTED SEN</v>
      </c>
      <c r="G2912" t="str">
        <f>'Funding Import'!I2914</f>
        <v>Spreadsheet B 391144 20630818 ES009 MK0511 10004 EHCP ES009 MK0511 10004 EHCP</v>
      </c>
      <c r="H2912">
        <f>'Funding Import'!H2914</f>
        <v>17132</v>
      </c>
      <c r="I2912" s="139"/>
    </row>
    <row r="2913" spans="1:9" ht="15" x14ac:dyDescent="0.2">
      <c r="A2913" s="191" t="str">
        <f t="shared" si="91"/>
        <v>2568</v>
      </c>
      <c r="B2913" s="191"/>
      <c r="C2913" s="191" t="str">
        <f t="shared" si="90"/>
        <v>25680006</v>
      </c>
      <c r="D2913" t="str">
        <f>'Funding Import'!A2915</f>
        <v>RB052568: GREAT TEY COE (VC) PRIMARY SCH</v>
      </c>
      <c r="E2913" t="str">
        <f>MID('Funding Import'!B2915,2,4)</f>
        <v>0006</v>
      </c>
      <c r="F2913" t="str">
        <f>MID('Funding Import'!B2915,8,50)</f>
        <v>EXCEPTIONAL COVID COST GRANT</v>
      </c>
      <c r="G2913" t="str">
        <f>'Funding Import'!I2915</f>
        <v>Spreadsheet B 398804 20920024 ES065 DP0556 COVIDEMERGENCY COVIDEM ES065 DP0556 COVIDEMERGENCY COVIDEM</v>
      </c>
      <c r="H2913">
        <f>'Funding Import'!H2915</f>
        <v>2330</v>
      </c>
      <c r="I2913" s="139"/>
    </row>
    <row r="2914" spans="1:9" ht="15" x14ac:dyDescent="0.2">
      <c r="A2914" s="191" t="str">
        <f t="shared" si="91"/>
        <v>2568</v>
      </c>
      <c r="B2914" s="191"/>
      <c r="C2914" s="191" t="str">
        <f t="shared" si="90"/>
        <v>25680006</v>
      </c>
      <c r="D2914" t="str">
        <f>'Funding Import'!A2916</f>
        <v>RB052568: GREAT TEY COE (VC) PRIMARY SCH</v>
      </c>
      <c r="E2914" t="str">
        <f>MID('Funding Import'!B2916,2,4)</f>
        <v>0006</v>
      </c>
      <c r="F2914" t="str">
        <f>MID('Funding Import'!B2916,8,50)</f>
        <v>EXCEPTIONAL COVID COST GRANT</v>
      </c>
      <c r="G2914" t="str">
        <f>'Funding Import'!I2916</f>
        <v>Spreadsheet B 398807 20920177 ES067 DP0558 FSMADDCOSTSCOVID FSMCOVID ES067 DP0558 FSMADDCOSTSCOVID FSMCOVID</v>
      </c>
      <c r="H2914">
        <f>'Funding Import'!H2916</f>
        <v>405</v>
      </c>
      <c r="I2914" s="139"/>
    </row>
    <row r="2915" spans="1:9" ht="15" x14ac:dyDescent="0.2">
      <c r="A2915" s="191" t="str">
        <f t="shared" si="91"/>
        <v>2568</v>
      </c>
      <c r="B2915" s="191"/>
      <c r="C2915" s="191" t="str">
        <f t="shared" si="90"/>
        <v>25680006</v>
      </c>
      <c r="D2915" t="str">
        <f>'Funding Import'!A2917</f>
        <v>RB052568: GREAT TEY COE (VC) PRIMARY SCH</v>
      </c>
      <c r="E2915" t="str">
        <f>MID('Funding Import'!B2917,2,4)</f>
        <v>0006</v>
      </c>
      <c r="F2915" t="str">
        <f>MID('Funding Import'!B2917,8,50)</f>
        <v>EXCEPTIONAL COVID COST GRANT</v>
      </c>
      <c r="G2915" t="str">
        <f>'Funding Import'!I2917</f>
        <v>Spreadsheet B 399778 20982606 Movement from code '0006 to '0012 covid  emergency recode ES089 RM0128 Covid emergency recode</v>
      </c>
      <c r="H2915">
        <f>'Funding Import'!H2917</f>
        <v>-2330</v>
      </c>
      <c r="I2915" s="139"/>
    </row>
    <row r="2916" spans="1:9" ht="15" x14ac:dyDescent="0.2">
      <c r="A2916" s="191" t="str">
        <f t="shared" si="91"/>
        <v>2568</v>
      </c>
      <c r="B2916" s="191"/>
      <c r="C2916" s="191" t="str">
        <f t="shared" si="90"/>
        <v>25680012</v>
      </c>
      <c r="D2916" t="str">
        <f>'Funding Import'!A2918</f>
        <v>RB052568: GREAT TEY COE (VC) PRIMARY SCH</v>
      </c>
      <c r="E2916" t="str">
        <f>MID('Funding Import'!B2918,2,4)</f>
        <v>0012</v>
      </c>
      <c r="F2916" t="str">
        <f>MID('Funding Import'!B2918,8,50)</f>
        <v>COVID CATCH UP</v>
      </c>
      <c r="G2916" t="str">
        <f>'Funding Import'!I2918</f>
        <v>Spreadsheet B 399778 20982606 Movement from code '0006 to '0012 covid  emergency recode ES089 RM0128 Covid emergency recode</v>
      </c>
      <c r="H2916">
        <f>'Funding Import'!H2918</f>
        <v>2330</v>
      </c>
      <c r="I2916" s="139"/>
    </row>
    <row r="2917" spans="1:9" ht="15" x14ac:dyDescent="0.2">
      <c r="A2917" s="191" t="str">
        <f t="shared" si="91"/>
        <v>2568</v>
      </c>
      <c r="B2917" s="191"/>
      <c r="C2917" s="191" t="str">
        <f t="shared" si="90"/>
        <v>25680012</v>
      </c>
      <c r="D2917" t="str">
        <f>'Funding Import'!A2919</f>
        <v>RB052568: GREAT TEY COE (VC) PRIMARY SCH</v>
      </c>
      <c r="E2917" t="str">
        <f>MID('Funding Import'!B2919,2,4)</f>
        <v>0012</v>
      </c>
      <c r="F2917" t="str">
        <f>MID('Funding Import'!B2919,8,50)</f>
        <v>COVID CATCH UP</v>
      </c>
      <c r="G2917" t="str">
        <f>'Funding Import'!I2919</f>
        <v>DL 8645 0012recoveryc 0012RPG</v>
      </c>
      <c r="H2917">
        <f>'Funding Import'!H2919</f>
        <v>500</v>
      </c>
      <c r="I2917" s="139"/>
    </row>
    <row r="2918" spans="1:9" ht="15" x14ac:dyDescent="0.2">
      <c r="A2918" s="191" t="str">
        <f t="shared" si="91"/>
        <v>2568</v>
      </c>
      <c r="B2918" s="191"/>
      <c r="C2918" s="191" t="str">
        <f t="shared" si="90"/>
        <v>25680012</v>
      </c>
      <c r="D2918" t="str">
        <f>'Funding Import'!A2920</f>
        <v>RB052568: GREAT TEY COE (VC) PRIMARY SCH</v>
      </c>
      <c r="E2918" t="str">
        <f>MID('Funding Import'!B2920,2,4)</f>
        <v>0012</v>
      </c>
      <c r="F2918" t="str">
        <f>MID('Funding Import'!B2920,8,50)</f>
        <v>COVID CATCH UP</v>
      </c>
      <c r="G2918" t="str">
        <f>'Funding Import'!I2920</f>
        <v>DL 8656 0012schoolled 0012SLT</v>
      </c>
      <c r="H2918">
        <f>'Funding Import'!H2920</f>
        <v>354.38</v>
      </c>
      <c r="I2918" s="139"/>
    </row>
    <row r="2919" spans="1:9" ht="15" x14ac:dyDescent="0.2">
      <c r="A2919" s="191" t="str">
        <f t="shared" si="91"/>
        <v>2568</v>
      </c>
      <c r="B2919" s="191"/>
      <c r="C2919" s="191" t="str">
        <f t="shared" si="90"/>
        <v>25680014</v>
      </c>
      <c r="D2919" t="str">
        <f>'Funding Import'!A2921</f>
        <v>RB052568: GREAT TEY COE (VC) PRIMARY SCH</v>
      </c>
      <c r="E2919" t="str">
        <f>MID('Funding Import'!B2921,2,4)</f>
        <v>0014</v>
      </c>
      <c r="F2919" t="str">
        <f>MID('Funding Import'!B2921,8,50)</f>
        <v>PUPIL PREMIUM</v>
      </c>
      <c r="G2919" t="str">
        <f>'Funding Import'!I2921</f>
        <v>Spreadsheet B 400831 21077861 ES093 DP0593 SUMMER21PPG SUM21PPG ES093 DP0593 SUMMER21PPG SUM21PPG</v>
      </c>
      <c r="H2919">
        <f>'Funding Import'!H2921</f>
        <v>6165</v>
      </c>
      <c r="I2919" s="139"/>
    </row>
    <row r="2920" spans="1:9" ht="15" x14ac:dyDescent="0.2">
      <c r="A2920" s="191" t="str">
        <f t="shared" si="91"/>
        <v>2568</v>
      </c>
      <c r="B2920" s="191"/>
      <c r="C2920" s="191" t="str">
        <f t="shared" si="90"/>
        <v>25680014</v>
      </c>
      <c r="D2920" t="str">
        <f>'Funding Import'!A2922</f>
        <v>RB052568: GREAT TEY COE (VC) PRIMARY SCH</v>
      </c>
      <c r="E2920" t="str">
        <f>MID('Funding Import'!B2922,2,4)</f>
        <v>0014</v>
      </c>
      <c r="F2920" t="str">
        <f>MID('Funding Import'!B2922,8,50)</f>
        <v>PUPIL PREMIUM</v>
      </c>
      <c r="G2920" t="str">
        <f>'Funding Import'!I2922</f>
        <v>DL 8701 0014 Pupil Premium Autumn Term 2021</v>
      </c>
      <c r="H2920">
        <f>'Funding Import'!H2922</f>
        <v>4932</v>
      </c>
      <c r="I2920" s="139"/>
    </row>
    <row r="2921" spans="1:9" ht="15" x14ac:dyDescent="0.2">
      <c r="A2921" s="191" t="str">
        <f t="shared" si="91"/>
        <v>2568</v>
      </c>
      <c r="B2921" s="191"/>
      <c r="C2921" s="191" t="str">
        <f t="shared" si="90"/>
        <v>25680018</v>
      </c>
      <c r="D2921" t="str">
        <f>'Funding Import'!A2923</f>
        <v>RB052568: GREAT TEY COE (VC) PRIMARY SCH</v>
      </c>
      <c r="E2921" t="str">
        <f>MID('Funding Import'!B2923,2,4)</f>
        <v>0018</v>
      </c>
      <c r="F2921" t="str">
        <f>MID('Funding Import'!B2923,8,50)</f>
        <v>ADDITIONAL GRANT INCOME</v>
      </c>
      <c r="G2921" t="str">
        <f>'Funding Import'!I2923</f>
        <v>Spreadsheet B 393531 20728061 ES032 RM0087 PE GRANT APR 21 ES032 RM0087 PE GRANT APR 21</v>
      </c>
      <c r="H2921">
        <f>'Funding Import'!H2923</f>
        <v>6917</v>
      </c>
      <c r="I2921" s="139"/>
    </row>
    <row r="2922" spans="1:9" ht="15" x14ac:dyDescent="0.2">
      <c r="A2922" s="191" t="str">
        <f t="shared" si="91"/>
        <v>2568</v>
      </c>
      <c r="B2922" s="191"/>
      <c r="C2922" s="191" t="str">
        <f t="shared" si="90"/>
        <v>25680018</v>
      </c>
      <c r="D2922" t="str">
        <f>'Funding Import'!A2924</f>
        <v>RB052568: GREAT TEY COE (VC) PRIMARY SCH</v>
      </c>
      <c r="E2922" t="str">
        <f>MID('Funding Import'!B2924,2,4)</f>
        <v>0018</v>
      </c>
      <c r="F2922" t="str">
        <f>MID('Funding Import'!B2924,8,50)</f>
        <v>ADDITIONAL GRANT INCOME</v>
      </c>
      <c r="G2922" t="str">
        <f>'Funding Import'!I2924</f>
        <v>Spreadsheet B 399769 20981730 UIFSM JULY21 UIFSM 21 ES085 RM0124 UIFSM JULY21 UIFSM 21</v>
      </c>
      <c r="H2922">
        <f>'Funding Import'!H2924</f>
        <v>8243</v>
      </c>
      <c r="I2922" s="139"/>
    </row>
    <row r="2923" spans="1:9" ht="15" x14ac:dyDescent="0.2">
      <c r="A2923" s="191" t="str">
        <f t="shared" si="91"/>
        <v>2568</v>
      </c>
      <c r="B2923" s="191"/>
      <c r="C2923" s="191" t="str">
        <f t="shared" si="90"/>
        <v>25680018</v>
      </c>
      <c r="D2923" t="str">
        <f>'Funding Import'!A2925</f>
        <v>RB052568: GREAT TEY COE (VC) PRIMARY SCH</v>
      </c>
      <c r="E2923" t="str">
        <f>MID('Funding Import'!B2925,2,4)</f>
        <v>0018</v>
      </c>
      <c r="F2923" t="str">
        <f>MID('Funding Import'!B2925,8,50)</f>
        <v>ADDITIONAL GRANT INCOME</v>
      </c>
      <c r="G2923" t="str">
        <f>'Funding Import'!I2925</f>
        <v>DL 8673 PE GRANT OCT21 0018PE</v>
      </c>
      <c r="H2923">
        <f>'Funding Import'!H2925</f>
        <v>9707</v>
      </c>
      <c r="I2923" s="139"/>
    </row>
    <row r="2924" spans="1:9" ht="15" x14ac:dyDescent="0.2">
      <c r="A2924" s="191" t="str">
        <f t="shared" si="91"/>
        <v>2568</v>
      </c>
      <c r="B2924" s="191"/>
      <c r="C2924" s="191" t="str">
        <f t="shared" si="90"/>
        <v>25680026</v>
      </c>
      <c r="D2924" t="str">
        <f>'Funding Import'!A2926</f>
        <v>RB052568: GREAT TEY COE (VC) PRIMARY SCH</v>
      </c>
      <c r="E2924" t="str">
        <f>MID('Funding Import'!B2926,2,4)</f>
        <v>0026</v>
      </c>
      <c r="F2924" t="str">
        <f>MID('Funding Import'!B2926,8,50)</f>
        <v>NOTIONAL SEN FUNDING</v>
      </c>
      <c r="G2924" t="str">
        <f>'Funding Import'!I2926</f>
        <v>Spreadsheet B 391732 20639856 ES012 MK0514 10026 NOTIONAL SEN ES012 MK0514 10026 NOTIONAL SEN</v>
      </c>
      <c r="H2924">
        <f>'Funding Import'!H2926</f>
        <v>32607</v>
      </c>
      <c r="I2924" s="139"/>
    </row>
    <row r="2925" spans="1:9" ht="15" x14ac:dyDescent="0.2">
      <c r="A2925" s="191" t="str">
        <f t="shared" si="91"/>
        <v>2592</v>
      </c>
      <c r="B2925" s="191"/>
      <c r="C2925" s="191" t="str">
        <f t="shared" si="90"/>
        <v>25920001</v>
      </c>
      <c r="D2925" t="str">
        <f>'Funding Import'!A2927</f>
        <v>RB052592: GREAT WALTHAM COE VC PRIMARY</v>
      </c>
      <c r="E2925" t="str">
        <f>MID('Funding Import'!B2927,2,4)</f>
        <v>0001</v>
      </c>
      <c r="F2925" t="str">
        <f>MID('Funding Import'!B2927,8,50)</f>
        <v>FORMULA FUNDED (EXCL RATES)</v>
      </c>
      <c r="G2925" t="str">
        <f>'Funding Import'!I2927</f>
        <v>Spreadsheet B 391145 20630885 ES006 MK0508 10001 FORMULA FUNDED ES006 MK0508 10001 FORMULA FUNDED</v>
      </c>
      <c r="H2925">
        <f>'Funding Import'!H2927</f>
        <v>654042</v>
      </c>
      <c r="I2925" s="139"/>
    </row>
    <row r="2926" spans="1:9" ht="15" x14ac:dyDescent="0.2">
      <c r="A2926" s="191" t="str">
        <f t="shared" si="91"/>
        <v>2592</v>
      </c>
      <c r="B2926" s="191"/>
      <c r="C2926" s="191" t="str">
        <f t="shared" si="90"/>
        <v>25920002</v>
      </c>
      <c r="D2926" t="str">
        <f>'Funding Import'!A2928</f>
        <v>RB052592: GREAT WALTHAM COE VC PRIMARY</v>
      </c>
      <c r="E2926" t="str">
        <f>MID('Funding Import'!B2928,2,4)</f>
        <v>0002</v>
      </c>
      <c r="F2926" t="str">
        <f>MID('Funding Import'!B2928,8,50)</f>
        <v>RATES</v>
      </c>
      <c r="G2926" t="str">
        <f>'Funding Import'!I2928</f>
        <v>Spreadsheet B 391137 20630756 ES007 MK0509 10002 RATES ES007 MK0509 10002 RATES</v>
      </c>
      <c r="H2926">
        <f>'Funding Import'!H2928</f>
        <v>14105</v>
      </c>
      <c r="I2926" s="139"/>
    </row>
    <row r="2927" spans="1:9" ht="15" x14ac:dyDescent="0.2">
      <c r="A2927" s="191" t="str">
        <f t="shared" si="91"/>
        <v>2592</v>
      </c>
      <c r="B2927" s="191"/>
      <c r="C2927" s="191" t="str">
        <f t="shared" si="90"/>
        <v>25920003</v>
      </c>
      <c r="D2927" t="str">
        <f>'Funding Import'!A2929</f>
        <v>RB052592: GREAT WALTHAM COE VC PRIMARY</v>
      </c>
      <c r="E2927" t="str">
        <f>MID('Funding Import'!B2929,2,4)</f>
        <v>0003</v>
      </c>
      <c r="F2927" t="str">
        <f>MID('Funding Import'!B2929,8,50)</f>
        <v>BROUGHT FORWARD</v>
      </c>
      <c r="G2927" t="str">
        <f>'Funding Import'!I2929</f>
        <v>Spreadsheet B 394797 20778211 ES055 MK0568 10003 OPENING BALANCES ES055 MK0568 10003 OPENING BALANCES</v>
      </c>
      <c r="H2927">
        <f>'Funding Import'!H2929</f>
        <v>98534.61</v>
      </c>
      <c r="I2927" s="139"/>
    </row>
    <row r="2928" spans="1:9" ht="15" x14ac:dyDescent="0.2">
      <c r="A2928" s="191" t="str">
        <f t="shared" si="91"/>
        <v>2592</v>
      </c>
      <c r="B2928" s="191"/>
      <c r="C2928" s="191" t="str">
        <f t="shared" si="90"/>
        <v>25920004</v>
      </c>
      <c r="D2928" t="str">
        <f>'Funding Import'!A2930</f>
        <v>RB052592: GREAT WALTHAM COE VC PRIMARY</v>
      </c>
      <c r="E2928" t="str">
        <f>MID('Funding Import'!B2930,2,4)</f>
        <v>0004</v>
      </c>
      <c r="F2928" t="str">
        <f>MID('Funding Import'!B2930,8,50)</f>
        <v>STATEMENTED SEN</v>
      </c>
      <c r="G2928" t="str">
        <f>'Funding Import'!I2930</f>
        <v>Spreadsheet B 391144 20630818 ES009 MK0511 10004 EHCP ES009 MK0511 10004 EHCP</v>
      </c>
      <c r="H2928">
        <f>'Funding Import'!H2930</f>
        <v>8500</v>
      </c>
      <c r="I2928" s="139"/>
    </row>
    <row r="2929" spans="1:9" ht="15" x14ac:dyDescent="0.2">
      <c r="A2929" s="191" t="str">
        <f t="shared" si="91"/>
        <v>2592</v>
      </c>
      <c r="B2929" s="191"/>
      <c r="C2929" s="191" t="str">
        <f t="shared" si="90"/>
        <v>25920006</v>
      </c>
      <c r="D2929" t="str">
        <f>'Funding Import'!A2931</f>
        <v>RB052592: GREAT WALTHAM COE VC PRIMARY</v>
      </c>
      <c r="E2929" t="str">
        <f>MID('Funding Import'!B2931,2,4)</f>
        <v>0006</v>
      </c>
      <c r="F2929" t="str">
        <f>MID('Funding Import'!B2931,8,50)</f>
        <v>EXCEPTIONAL COVID COST GRANT</v>
      </c>
      <c r="G2929" t="str">
        <f>'Funding Import'!I2931</f>
        <v>Spreadsheet B 398804 20920024 ES065 DP0556 COVIDEMERGENCY COVIDEM ES065 DP0556 COVIDEMERGENCY COVIDEM</v>
      </c>
      <c r="H2929">
        <f>'Funding Import'!H2931</f>
        <v>5500</v>
      </c>
      <c r="I2929" s="139"/>
    </row>
    <row r="2930" spans="1:9" ht="15" x14ac:dyDescent="0.2">
      <c r="A2930" s="191" t="str">
        <f t="shared" si="91"/>
        <v>2592</v>
      </c>
      <c r="B2930" s="191"/>
      <c r="C2930" s="191" t="str">
        <f t="shared" ref="C2930:C2993" si="92">A2930&amp;E2930</f>
        <v>25920006</v>
      </c>
      <c r="D2930" t="str">
        <f>'Funding Import'!A2932</f>
        <v>RB052592: GREAT WALTHAM COE VC PRIMARY</v>
      </c>
      <c r="E2930" t="str">
        <f>MID('Funding Import'!B2932,2,4)</f>
        <v>0006</v>
      </c>
      <c r="F2930" t="str">
        <f>MID('Funding Import'!B2932,8,50)</f>
        <v>EXCEPTIONAL COVID COST GRANT</v>
      </c>
      <c r="G2930" t="str">
        <f>'Funding Import'!I2932</f>
        <v>Spreadsheet B 399778 20982606 Movement from code '0006 to '0012 covid  emergency recode ES089 RM0128 Covid emergency recode</v>
      </c>
      <c r="H2930">
        <f>'Funding Import'!H2932</f>
        <v>-5500</v>
      </c>
      <c r="I2930" s="139"/>
    </row>
    <row r="2931" spans="1:9" ht="15" x14ac:dyDescent="0.2">
      <c r="A2931" s="191" t="str">
        <f t="shared" si="91"/>
        <v>2592</v>
      </c>
      <c r="B2931" s="191"/>
      <c r="C2931" s="191" t="str">
        <f t="shared" si="92"/>
        <v>25920007</v>
      </c>
      <c r="D2931" t="str">
        <f>'Funding Import'!A2933</f>
        <v>RB052592: GREAT WALTHAM COE VC PRIMARY</v>
      </c>
      <c r="E2931" t="str">
        <f>MID('Funding Import'!B2933,2,4)</f>
        <v>0007</v>
      </c>
      <c r="F2931" t="str">
        <f>MID('Funding Import'!B2933,8,50)</f>
        <v>PUPIL INCREASE/FORMULA ERR</v>
      </c>
      <c r="G2931" t="str">
        <f>'Funding Import'!I2933</f>
        <v>DL 8706 2021-22 KS1 Class Size Funding</v>
      </c>
      <c r="H2931">
        <f>'Funding Import'!H2933</f>
        <v>4489</v>
      </c>
      <c r="I2931" s="139"/>
    </row>
    <row r="2932" spans="1:9" ht="15" x14ac:dyDescent="0.2">
      <c r="A2932" s="191" t="str">
        <f t="shared" si="91"/>
        <v>2592</v>
      </c>
      <c r="B2932" s="191"/>
      <c r="C2932" s="191" t="str">
        <f t="shared" si="92"/>
        <v>25920012</v>
      </c>
      <c r="D2932" t="str">
        <f>'Funding Import'!A2934</f>
        <v>RB052592: GREAT WALTHAM COE VC PRIMARY</v>
      </c>
      <c r="E2932" t="str">
        <f>MID('Funding Import'!B2934,2,4)</f>
        <v>0012</v>
      </c>
      <c r="F2932" t="str">
        <f>MID('Funding Import'!B2934,8,50)</f>
        <v>COVID CATCH UP</v>
      </c>
      <c r="G2932" t="str">
        <f>'Funding Import'!I2934</f>
        <v>Spreadsheet B 399778 20982606 Movement from code '0006 to '0012 covid  emergency recode ES089 RM0128 Covid emergency recode</v>
      </c>
      <c r="H2932">
        <f>'Funding Import'!H2934</f>
        <v>5500</v>
      </c>
      <c r="I2932" s="139"/>
    </row>
    <row r="2933" spans="1:9" ht="15" x14ac:dyDescent="0.2">
      <c r="A2933" s="191" t="str">
        <f t="shared" si="91"/>
        <v>2592</v>
      </c>
      <c r="B2933" s="191"/>
      <c r="C2933" s="191" t="str">
        <f t="shared" si="92"/>
        <v>25920012</v>
      </c>
      <c r="D2933" t="str">
        <f>'Funding Import'!A2935</f>
        <v>RB052592: GREAT WALTHAM COE VC PRIMARY</v>
      </c>
      <c r="E2933" t="str">
        <f>MID('Funding Import'!B2935,2,4)</f>
        <v>0012</v>
      </c>
      <c r="F2933" t="str">
        <f>MID('Funding Import'!B2935,8,50)</f>
        <v>COVID CATCH UP</v>
      </c>
      <c r="G2933" t="str">
        <f>'Funding Import'!I2935</f>
        <v>DL 8645 0012recoveryc 0012RPG</v>
      </c>
      <c r="H2933">
        <f>'Funding Import'!H2935</f>
        <v>942.5</v>
      </c>
      <c r="I2933" s="139"/>
    </row>
    <row r="2934" spans="1:9" ht="15" x14ac:dyDescent="0.2">
      <c r="A2934" s="191" t="str">
        <f t="shared" si="91"/>
        <v>2592</v>
      </c>
      <c r="B2934" s="191"/>
      <c r="C2934" s="191" t="str">
        <f t="shared" si="92"/>
        <v>25920012</v>
      </c>
      <c r="D2934" t="str">
        <f>'Funding Import'!A2936</f>
        <v>RB052592: GREAT WALTHAM COE VC PRIMARY</v>
      </c>
      <c r="E2934" t="str">
        <f>MID('Funding Import'!B2936,2,4)</f>
        <v>0012</v>
      </c>
      <c r="F2934" t="str">
        <f>MID('Funding Import'!B2936,8,50)</f>
        <v>COVID CATCH UP</v>
      </c>
      <c r="G2934" t="str">
        <f>'Funding Import'!I2936</f>
        <v>DL 8656 0012schoolled 0012SLT</v>
      </c>
      <c r="H2934">
        <f>'Funding Import'!H2936</f>
        <v>826.88</v>
      </c>
      <c r="I2934" s="139"/>
    </row>
    <row r="2935" spans="1:9" ht="15" x14ac:dyDescent="0.2">
      <c r="A2935" s="191" t="str">
        <f t="shared" si="91"/>
        <v>2592</v>
      </c>
      <c r="B2935" s="191"/>
      <c r="C2935" s="191" t="str">
        <f t="shared" si="92"/>
        <v>25920014</v>
      </c>
      <c r="D2935" t="str">
        <f>'Funding Import'!A2937</f>
        <v>RB052592: GREAT WALTHAM COE VC PRIMARY</v>
      </c>
      <c r="E2935" t="str">
        <f>MID('Funding Import'!B2937,2,4)</f>
        <v>0014</v>
      </c>
      <c r="F2935" t="str">
        <f>MID('Funding Import'!B2937,8,50)</f>
        <v>PUPIL PREMIUM</v>
      </c>
      <c r="G2935" t="str">
        <f>'Funding Import'!I2937</f>
        <v>Spreadsheet B 395862 20828831 ES060 MK0597 PPG CIC SUM21P2 SUM-21 ES060 MK0597 PPG CIC SUM21P2 SUM-21</v>
      </c>
      <c r="H2935">
        <f>'Funding Import'!H2937</f>
        <v>813</v>
      </c>
      <c r="I2935" s="139"/>
    </row>
    <row r="2936" spans="1:9" ht="15" x14ac:dyDescent="0.2">
      <c r="A2936" s="191" t="str">
        <f t="shared" si="91"/>
        <v>2592</v>
      </c>
      <c r="B2936" s="191"/>
      <c r="C2936" s="191" t="str">
        <f t="shared" si="92"/>
        <v>25920014</v>
      </c>
      <c r="D2936" t="str">
        <f>'Funding Import'!A2938</f>
        <v>RB052592: GREAT WALTHAM COE VC PRIMARY</v>
      </c>
      <c r="E2936" t="str">
        <f>MID('Funding Import'!B2938,2,4)</f>
        <v>0014</v>
      </c>
      <c r="F2936" t="str">
        <f>MID('Funding Import'!B2938,8,50)</f>
        <v>PUPIL PREMIUM</v>
      </c>
      <c r="G2936" t="str">
        <f>'Funding Import'!I2938</f>
        <v>Spreadsheet B 400831 21077861 ES093 DP0593 SUMMER21PPG SUM21PPG ES093 DP0593 SUMMER21PPG SUM21PPG</v>
      </c>
      <c r="H2936">
        <f>'Funding Import'!H2938</f>
        <v>14571</v>
      </c>
      <c r="I2936" s="139"/>
    </row>
    <row r="2937" spans="1:9" ht="15" x14ac:dyDescent="0.2">
      <c r="A2937" s="191" t="str">
        <f t="shared" si="91"/>
        <v>2592</v>
      </c>
      <c r="B2937" s="191"/>
      <c r="C2937" s="191" t="str">
        <f t="shared" si="92"/>
        <v>25920014</v>
      </c>
      <c r="D2937" t="str">
        <f>'Funding Import'!A2939</f>
        <v>RB052592: GREAT WALTHAM COE VC PRIMARY</v>
      </c>
      <c r="E2937" t="str">
        <f>MID('Funding Import'!B2939,2,4)</f>
        <v>0014</v>
      </c>
      <c r="F2937" t="str">
        <f>MID('Funding Import'!B2939,8,50)</f>
        <v>PUPIL PREMIUM</v>
      </c>
      <c r="G2937" t="str">
        <f>'Funding Import'!I2939</f>
        <v>DL 8701 0014 Pupil Premium Autumn Term 2021</v>
      </c>
      <c r="H2937">
        <f>'Funding Import'!H2939</f>
        <v>11657</v>
      </c>
      <c r="I2937" s="139"/>
    </row>
    <row r="2938" spans="1:9" ht="15" x14ac:dyDescent="0.2">
      <c r="A2938" s="191" t="str">
        <f t="shared" si="91"/>
        <v>2592</v>
      </c>
      <c r="B2938" s="191"/>
      <c r="C2938" s="191" t="str">
        <f t="shared" si="92"/>
        <v>25920014</v>
      </c>
      <c r="D2938" t="str">
        <f>'Funding Import'!A2940</f>
        <v>RB052592: GREAT WALTHAM COE VC PRIMARY</v>
      </c>
      <c r="E2938" t="str">
        <f>MID('Funding Import'!B2940,2,4)</f>
        <v>0014</v>
      </c>
      <c r="F2938" t="str">
        <f>MID('Funding Import'!B2940,8,50)</f>
        <v>PUPIL PREMIUM</v>
      </c>
      <c r="G2938" t="str">
        <f>'Funding Import'!I2940</f>
        <v>DL 8703 PPG+ CIC AUT21P3</v>
      </c>
      <c r="H2938">
        <f>'Funding Import'!H2940</f>
        <v>420</v>
      </c>
      <c r="I2938" s="139"/>
    </row>
    <row r="2939" spans="1:9" ht="15" x14ac:dyDescent="0.2">
      <c r="A2939" s="191" t="str">
        <f t="shared" si="91"/>
        <v>2592</v>
      </c>
      <c r="B2939" s="191"/>
      <c r="C2939" s="191" t="str">
        <f t="shared" si="92"/>
        <v>25920018</v>
      </c>
      <c r="D2939" t="str">
        <f>'Funding Import'!A2941</f>
        <v>RB052592: GREAT WALTHAM COE VC PRIMARY</v>
      </c>
      <c r="E2939" t="str">
        <f>MID('Funding Import'!B2941,2,4)</f>
        <v>0018</v>
      </c>
      <c r="F2939" t="str">
        <f>MID('Funding Import'!B2941,8,50)</f>
        <v>ADDITIONAL GRANT INCOME</v>
      </c>
      <c r="G2939" t="str">
        <f>'Funding Import'!I2941</f>
        <v>Spreadsheet B 393531 20728061 ES032 RM0087 PE GRANT APR 21 ES032 RM0087 PE GRANT APR 21</v>
      </c>
      <c r="H2939">
        <f>'Funding Import'!H2941</f>
        <v>7258</v>
      </c>
      <c r="I2939" s="139"/>
    </row>
    <row r="2940" spans="1:9" ht="15" x14ac:dyDescent="0.2">
      <c r="A2940" s="191" t="str">
        <f t="shared" si="91"/>
        <v>2592</v>
      </c>
      <c r="B2940" s="191"/>
      <c r="C2940" s="191" t="str">
        <f t="shared" si="92"/>
        <v>25920018</v>
      </c>
      <c r="D2940" t="str">
        <f>'Funding Import'!A2942</f>
        <v>RB052592: GREAT WALTHAM COE VC PRIMARY</v>
      </c>
      <c r="E2940" t="str">
        <f>MID('Funding Import'!B2942,2,4)</f>
        <v>0018</v>
      </c>
      <c r="F2940" t="str">
        <f>MID('Funding Import'!B2942,8,50)</f>
        <v>ADDITIONAL GRANT INCOME</v>
      </c>
      <c r="G2940" t="str">
        <f>'Funding Import'!I2942</f>
        <v>Spreadsheet B 399769 20981730 UIFSM JULY21 UIFSM 21 ES085 RM0124 UIFSM JULY21 UIFSM 21</v>
      </c>
      <c r="H2940">
        <f>'Funding Import'!H2942</f>
        <v>24175</v>
      </c>
      <c r="I2940" s="139"/>
    </row>
    <row r="2941" spans="1:9" ht="15" x14ac:dyDescent="0.2">
      <c r="A2941" s="191" t="str">
        <f t="shared" si="91"/>
        <v>2592</v>
      </c>
      <c r="B2941" s="191"/>
      <c r="C2941" s="191" t="str">
        <f t="shared" si="92"/>
        <v>25920018</v>
      </c>
      <c r="D2941" t="str">
        <f>'Funding Import'!A2943</f>
        <v>RB052592: GREAT WALTHAM COE VC PRIMARY</v>
      </c>
      <c r="E2941" t="str">
        <f>MID('Funding Import'!B2943,2,4)</f>
        <v>0018</v>
      </c>
      <c r="F2941" t="str">
        <f>MID('Funding Import'!B2943,8,50)</f>
        <v>ADDITIONAL GRANT INCOME</v>
      </c>
      <c r="G2941" t="str">
        <f>'Funding Import'!I2943</f>
        <v>DL 8673 PE GRANT OCT21 0018PE</v>
      </c>
      <c r="H2941">
        <f>'Funding Import'!H2943</f>
        <v>10168</v>
      </c>
      <c r="I2941" s="139"/>
    </row>
    <row r="2942" spans="1:9" ht="15" x14ac:dyDescent="0.2">
      <c r="A2942" s="191" t="str">
        <f t="shared" si="91"/>
        <v>2592</v>
      </c>
      <c r="B2942" s="191"/>
      <c r="C2942" s="191" t="str">
        <f t="shared" si="92"/>
        <v>25920026</v>
      </c>
      <c r="D2942" t="str">
        <f>'Funding Import'!A2944</f>
        <v>RB052592: GREAT WALTHAM COE VC PRIMARY</v>
      </c>
      <c r="E2942" t="str">
        <f>MID('Funding Import'!B2944,2,4)</f>
        <v>0026</v>
      </c>
      <c r="F2942" t="str">
        <f>MID('Funding Import'!B2944,8,50)</f>
        <v>NOTIONAL SEN FUNDING</v>
      </c>
      <c r="G2942" t="str">
        <f>'Funding Import'!I2944</f>
        <v>Spreadsheet B 391732 20639856 ES012 MK0514 10026 NOTIONAL SEN ES012 MK0514 10026 NOTIONAL SEN</v>
      </c>
      <c r="H2942">
        <f>'Funding Import'!H2944</f>
        <v>51862</v>
      </c>
      <c r="I2942" s="139"/>
    </row>
    <row r="2943" spans="1:9" ht="15" x14ac:dyDescent="0.2">
      <c r="A2943" s="191" t="str">
        <f t="shared" si="91"/>
        <v>2682</v>
      </c>
      <c r="B2943" s="191"/>
      <c r="C2943" s="191" t="str">
        <f t="shared" si="92"/>
        <v>26820001</v>
      </c>
      <c r="D2943" t="str">
        <f>'Funding Import'!A2945</f>
        <v>RB052682: HOLY TRINITY COE(VC)PRIM-HALST</v>
      </c>
      <c r="E2943" t="str">
        <f>MID('Funding Import'!B2945,2,4)</f>
        <v>0001</v>
      </c>
      <c r="F2943" t="str">
        <f>MID('Funding Import'!B2945,8,50)</f>
        <v>FORMULA FUNDED (EXCL RATES)</v>
      </c>
      <c r="G2943" t="str">
        <f>'Funding Import'!I2945</f>
        <v>Spreadsheet B 391145 20630885 ES006 MK0508 10001 FORMULA FUNDED ES006 MK0508 10001 FORMULA FUNDED</v>
      </c>
      <c r="H2943">
        <f>'Funding Import'!H2945</f>
        <v>791465</v>
      </c>
      <c r="I2943" s="139"/>
    </row>
    <row r="2944" spans="1:9" ht="15" x14ac:dyDescent="0.2">
      <c r="A2944" s="191" t="str">
        <f t="shared" si="91"/>
        <v>2682</v>
      </c>
      <c r="B2944" s="191"/>
      <c r="C2944" s="191" t="str">
        <f t="shared" si="92"/>
        <v>26820002</v>
      </c>
      <c r="D2944" t="str">
        <f>'Funding Import'!A2946</f>
        <v>RB052682: HOLY TRINITY COE(VC)PRIM-HALST</v>
      </c>
      <c r="E2944" t="str">
        <f>MID('Funding Import'!B2946,2,4)</f>
        <v>0002</v>
      </c>
      <c r="F2944" t="str">
        <f>MID('Funding Import'!B2946,8,50)</f>
        <v>RATES</v>
      </c>
      <c r="G2944" t="str">
        <f>'Funding Import'!I2946</f>
        <v>Spreadsheet B 391137 20630756 ES007 MK0509 10002 RATES ES007 MK0509 10002 RATES</v>
      </c>
      <c r="H2944">
        <f>'Funding Import'!H2946</f>
        <v>22435</v>
      </c>
      <c r="I2944" s="139"/>
    </row>
    <row r="2945" spans="1:9" ht="15" x14ac:dyDescent="0.2">
      <c r="A2945" s="191" t="str">
        <f t="shared" si="91"/>
        <v>2682</v>
      </c>
      <c r="B2945" s="191"/>
      <c r="C2945" s="191" t="str">
        <f t="shared" si="92"/>
        <v>26820003</v>
      </c>
      <c r="D2945" t="str">
        <f>'Funding Import'!A2947</f>
        <v>RB052682: HOLY TRINITY COE(VC)PRIM-HALST</v>
      </c>
      <c r="E2945" t="str">
        <f>MID('Funding Import'!B2947,2,4)</f>
        <v>0003</v>
      </c>
      <c r="F2945" t="str">
        <f>MID('Funding Import'!B2947,8,50)</f>
        <v>BROUGHT FORWARD</v>
      </c>
      <c r="G2945" t="str">
        <f>'Funding Import'!I2947</f>
        <v>Spreadsheet B 394797 20778211 ES055 MK0568 10003 OPENING BALANCES ES055 MK0568 10003 OPENING BALANCES</v>
      </c>
      <c r="H2945">
        <f>'Funding Import'!H2947</f>
        <v>146964.35</v>
      </c>
      <c r="I2945" s="139"/>
    </row>
    <row r="2946" spans="1:9" ht="15" x14ac:dyDescent="0.2">
      <c r="A2946" s="191" t="str">
        <f t="shared" ref="A2946:A3009" si="93">MID(D2946,5,4)</f>
        <v>2682</v>
      </c>
      <c r="B2946" s="191"/>
      <c r="C2946" s="191" t="str">
        <f t="shared" si="92"/>
        <v>26820004</v>
      </c>
      <c r="D2946" t="str">
        <f>'Funding Import'!A2948</f>
        <v>RB052682: HOLY TRINITY COE(VC)PRIM-HALST</v>
      </c>
      <c r="E2946" t="str">
        <f>MID('Funding Import'!B2948,2,4)</f>
        <v>0004</v>
      </c>
      <c r="F2946" t="str">
        <f>MID('Funding Import'!B2948,8,50)</f>
        <v>STATEMENTED SEN</v>
      </c>
      <c r="G2946" t="str">
        <f>'Funding Import'!I2948</f>
        <v>Spreadsheet B 391144 20630818 ES009 MK0511 10004 EHCP ES009 MK0511 10004 EHCP</v>
      </c>
      <c r="H2946">
        <f>'Funding Import'!H2948</f>
        <v>22492</v>
      </c>
      <c r="I2946" s="139"/>
    </row>
    <row r="2947" spans="1:9" ht="15" x14ac:dyDescent="0.2">
      <c r="A2947" s="191" t="str">
        <f t="shared" si="93"/>
        <v>2682</v>
      </c>
      <c r="B2947" s="191"/>
      <c r="C2947" s="191" t="str">
        <f t="shared" si="92"/>
        <v>26820004</v>
      </c>
      <c r="D2947" t="str">
        <f>'Funding Import'!A2949</f>
        <v>RB052682: HOLY TRINITY COE(VC)PRIM-HALST</v>
      </c>
      <c r="E2947" t="str">
        <f>MID('Funding Import'!B2949,2,4)</f>
        <v>0004</v>
      </c>
      <c r="F2947" t="str">
        <f>MID('Funding Import'!B2949,8,50)</f>
        <v>STATEMENTED SEN</v>
      </c>
      <c r="G2947" t="str">
        <f>'Funding Import'!I2949</f>
        <v>Spreadsheet B 394845 20782782 ES043 DP0533 SEN TOP-UP SUM1 SUM-21 ES043 DP0533 SEN TOP-UP SUM1 SUM-21</v>
      </c>
      <c r="H2947">
        <f>'Funding Import'!H2949</f>
        <v>3727</v>
      </c>
      <c r="I2947" s="139"/>
    </row>
    <row r="2948" spans="1:9" ht="15" x14ac:dyDescent="0.2">
      <c r="A2948" s="191" t="str">
        <f t="shared" si="93"/>
        <v>2682</v>
      </c>
      <c r="B2948" s="191"/>
      <c r="C2948" s="191" t="str">
        <f t="shared" si="92"/>
        <v>26820004</v>
      </c>
      <c r="D2948" t="str">
        <f>'Funding Import'!A2950</f>
        <v>RB052682: HOLY TRINITY COE(VC)PRIM-HALST</v>
      </c>
      <c r="E2948" t="str">
        <f>MID('Funding Import'!B2950,2,4)</f>
        <v>0004</v>
      </c>
      <c r="F2948" t="str">
        <f>MID('Funding Import'!B2950,8,50)</f>
        <v>STATEMENTED SEN</v>
      </c>
      <c r="G2948" t="str">
        <f>'Funding Import'!I2950</f>
        <v>Spreadsheet B 401820 21143763 ES099 MK0707 SEN TOP-UP SUM2 SUM-21 ES099 MK0707 SEN TOP-UP SUM2 SUM-21</v>
      </c>
      <c r="H2948">
        <f>'Funding Import'!H2950</f>
        <v>990</v>
      </c>
      <c r="I2948" s="139"/>
    </row>
    <row r="2949" spans="1:9" ht="15" x14ac:dyDescent="0.2">
      <c r="A2949" s="191" t="str">
        <f t="shared" si="93"/>
        <v>2682</v>
      </c>
      <c r="B2949" s="191"/>
      <c r="C2949" s="191" t="str">
        <f t="shared" si="92"/>
        <v>26820004</v>
      </c>
      <c r="D2949" t="str">
        <f>'Funding Import'!A2951</f>
        <v>RB052682: HOLY TRINITY COE(VC)PRIM-HALST</v>
      </c>
      <c r="E2949" t="str">
        <f>MID('Funding Import'!B2951,2,4)</f>
        <v>0004</v>
      </c>
      <c r="F2949" t="str">
        <f>MID('Funding Import'!B2951,8,50)</f>
        <v>STATEMENTED SEN</v>
      </c>
      <c r="G2949" t="str">
        <f>'Funding Import'!I2951</f>
        <v>DL 8688 SEN TOP-UP AUT1 AUT-21</v>
      </c>
      <c r="H2949">
        <f>'Funding Import'!H2951</f>
        <v>10743</v>
      </c>
      <c r="I2949" s="139"/>
    </row>
    <row r="2950" spans="1:9" ht="15" x14ac:dyDescent="0.2">
      <c r="A2950" s="191" t="str">
        <f t="shared" si="93"/>
        <v>2682</v>
      </c>
      <c r="B2950" s="191"/>
      <c r="C2950" s="191" t="str">
        <f t="shared" si="92"/>
        <v>26820006</v>
      </c>
      <c r="D2950" t="str">
        <f>'Funding Import'!A2952</f>
        <v>RB052682: HOLY TRINITY COE(VC)PRIM-HALST</v>
      </c>
      <c r="E2950" t="str">
        <f>MID('Funding Import'!B2952,2,4)</f>
        <v>0006</v>
      </c>
      <c r="F2950" t="str">
        <f>MID('Funding Import'!B2952,8,50)</f>
        <v>EXCEPTIONAL COVID COST GRANT</v>
      </c>
      <c r="G2950" t="str">
        <f>'Funding Import'!I2952</f>
        <v>Spreadsheet B 398804 20920024 ES065 DP0556 COVIDEMERGENCY COVIDEM ES065 DP0556 COVIDEMERGENCY COVIDEM</v>
      </c>
      <c r="H2950">
        <f>'Funding Import'!H2952</f>
        <v>7060</v>
      </c>
      <c r="I2950" s="139"/>
    </row>
    <row r="2951" spans="1:9" ht="15" x14ac:dyDescent="0.2">
      <c r="A2951" s="191" t="str">
        <f t="shared" si="93"/>
        <v>2682</v>
      </c>
      <c r="B2951" s="191"/>
      <c r="C2951" s="191" t="str">
        <f t="shared" si="92"/>
        <v>26820006</v>
      </c>
      <c r="D2951" t="str">
        <f>'Funding Import'!A2953</f>
        <v>RB052682: HOLY TRINITY COE(VC)PRIM-HALST</v>
      </c>
      <c r="E2951" t="str">
        <f>MID('Funding Import'!B2953,2,4)</f>
        <v>0006</v>
      </c>
      <c r="F2951" t="str">
        <f>MID('Funding Import'!B2953,8,50)</f>
        <v>EXCEPTIONAL COVID COST GRANT</v>
      </c>
      <c r="G2951" t="str">
        <f>'Funding Import'!I2953</f>
        <v>Spreadsheet B 399778 20982606 Movement from code '0006 to '0012 covid  emergency recode ES089 RM0128 Covid emergency recode</v>
      </c>
      <c r="H2951">
        <f>'Funding Import'!H2953</f>
        <v>-7060</v>
      </c>
      <c r="I2951" s="139"/>
    </row>
    <row r="2952" spans="1:9" ht="15" x14ac:dyDescent="0.2">
      <c r="A2952" s="191" t="str">
        <f t="shared" si="93"/>
        <v>2682</v>
      </c>
      <c r="B2952" s="191"/>
      <c r="C2952" s="191" t="str">
        <f t="shared" si="92"/>
        <v>26820012</v>
      </c>
      <c r="D2952" t="str">
        <f>'Funding Import'!A2954</f>
        <v>RB052682: HOLY TRINITY COE(VC)PRIM-HALST</v>
      </c>
      <c r="E2952" t="str">
        <f>MID('Funding Import'!B2954,2,4)</f>
        <v>0012</v>
      </c>
      <c r="F2952" t="str">
        <f>MID('Funding Import'!B2954,8,50)</f>
        <v>COVID CATCH UP</v>
      </c>
      <c r="G2952" t="str">
        <f>'Funding Import'!I2954</f>
        <v>Spreadsheet B 399778 20982606 Movement from code '0006 to '0012 covid  emergency recode ES089 RM0128 Covid emergency recode</v>
      </c>
      <c r="H2952">
        <f>'Funding Import'!H2954</f>
        <v>7060</v>
      </c>
      <c r="I2952" s="139"/>
    </row>
    <row r="2953" spans="1:9" ht="15" x14ac:dyDescent="0.2">
      <c r="A2953" s="191" t="str">
        <f t="shared" si="93"/>
        <v>2682</v>
      </c>
      <c r="B2953" s="191"/>
      <c r="C2953" s="191" t="str">
        <f t="shared" si="92"/>
        <v>26820012</v>
      </c>
      <c r="D2953" t="str">
        <f>'Funding Import'!A2955</f>
        <v>RB052682: HOLY TRINITY COE(VC)PRIM-HALST</v>
      </c>
      <c r="E2953" t="str">
        <f>MID('Funding Import'!B2955,2,4)</f>
        <v>0012</v>
      </c>
      <c r="F2953" t="str">
        <f>MID('Funding Import'!B2955,8,50)</f>
        <v>COVID CATCH UP</v>
      </c>
      <c r="G2953" t="str">
        <f>'Funding Import'!I2955</f>
        <v>DL 8645 0012recoveryc 0012RPG</v>
      </c>
      <c r="H2953">
        <f>'Funding Import'!H2955</f>
        <v>1341.25</v>
      </c>
      <c r="I2953" s="139"/>
    </row>
    <row r="2954" spans="1:9" ht="15" x14ac:dyDescent="0.2">
      <c r="A2954" s="191" t="str">
        <f t="shared" si="93"/>
        <v>2682</v>
      </c>
      <c r="B2954" s="191"/>
      <c r="C2954" s="191" t="str">
        <f t="shared" si="92"/>
        <v>26820012</v>
      </c>
      <c r="D2954" t="str">
        <f>'Funding Import'!A2956</f>
        <v>RB052682: HOLY TRINITY COE(VC)PRIM-HALST</v>
      </c>
      <c r="E2954" t="str">
        <f>MID('Funding Import'!B2956,2,4)</f>
        <v>0012</v>
      </c>
      <c r="F2954" t="str">
        <f>MID('Funding Import'!B2956,8,50)</f>
        <v>COVID CATCH UP</v>
      </c>
      <c r="G2954" t="str">
        <f>'Funding Import'!I2956</f>
        <v>DL 8656 0012schoolled 0012SLT</v>
      </c>
      <c r="H2954">
        <f>'Funding Import'!H2956</f>
        <v>1181.25</v>
      </c>
      <c r="I2954" s="139"/>
    </row>
    <row r="2955" spans="1:9" ht="15" x14ac:dyDescent="0.2">
      <c r="A2955" s="191" t="str">
        <f t="shared" si="93"/>
        <v>2682</v>
      </c>
      <c r="B2955" s="191"/>
      <c r="C2955" s="191" t="str">
        <f t="shared" si="92"/>
        <v>26820014</v>
      </c>
      <c r="D2955" t="str">
        <f>'Funding Import'!A2957</f>
        <v>RB052682: HOLY TRINITY COE(VC)PRIM-HALST</v>
      </c>
      <c r="E2955" t="str">
        <f>MID('Funding Import'!B2957,2,4)</f>
        <v>0014</v>
      </c>
      <c r="F2955" t="str">
        <f>MID('Funding Import'!B2957,8,50)</f>
        <v>PUPIL PREMIUM</v>
      </c>
      <c r="G2955" t="str">
        <f>'Funding Import'!I2957</f>
        <v>Spreadsheet B 400831 21077861 ES093 DP0593 SUMMER21PPG SUM21PPG ES093 DP0593 SUMMER21PPG SUM21PPG</v>
      </c>
      <c r="H2955">
        <f>'Funding Import'!H2957</f>
        <v>20735</v>
      </c>
      <c r="I2955" s="139"/>
    </row>
    <row r="2956" spans="1:9" ht="15" x14ac:dyDescent="0.2">
      <c r="A2956" s="191" t="str">
        <f t="shared" si="93"/>
        <v>2682</v>
      </c>
      <c r="B2956" s="191"/>
      <c r="C2956" s="191" t="str">
        <f t="shared" si="92"/>
        <v>26820014</v>
      </c>
      <c r="D2956" t="str">
        <f>'Funding Import'!A2958</f>
        <v>RB052682: HOLY TRINITY COE(VC)PRIM-HALST</v>
      </c>
      <c r="E2956" t="str">
        <f>MID('Funding Import'!B2958,2,4)</f>
        <v>0014</v>
      </c>
      <c r="F2956" t="str">
        <f>MID('Funding Import'!B2958,8,50)</f>
        <v>PUPIL PREMIUM</v>
      </c>
      <c r="G2956" t="str">
        <f>'Funding Import'!I2958</f>
        <v>DL 8701 0014 Pupil Premium Autumn Term 2021</v>
      </c>
      <c r="H2956">
        <f>'Funding Import'!H2958</f>
        <v>16588</v>
      </c>
      <c r="I2956" s="139"/>
    </row>
    <row r="2957" spans="1:9" ht="15" x14ac:dyDescent="0.2">
      <c r="A2957" s="191" t="str">
        <f t="shared" si="93"/>
        <v>2682</v>
      </c>
      <c r="B2957" s="191"/>
      <c r="C2957" s="191" t="str">
        <f t="shared" si="92"/>
        <v>26820018</v>
      </c>
      <c r="D2957" t="str">
        <f>'Funding Import'!A2959</f>
        <v>RB052682: HOLY TRINITY COE(VC)PRIM-HALST</v>
      </c>
      <c r="E2957" t="str">
        <f>MID('Funding Import'!B2959,2,4)</f>
        <v>0018</v>
      </c>
      <c r="F2957" t="str">
        <f>MID('Funding Import'!B2959,8,50)</f>
        <v>ADDITIONAL GRANT INCOME</v>
      </c>
      <c r="G2957" t="str">
        <f>'Funding Import'!I2959</f>
        <v>Spreadsheet B 393531 20728061 ES032 RM0087 PE GRANT APR 21 ES032 RM0087 PE GRANT APR 21</v>
      </c>
      <c r="H2957">
        <f>'Funding Import'!H2959</f>
        <v>7421</v>
      </c>
      <c r="I2957" s="139"/>
    </row>
    <row r="2958" spans="1:9" ht="15" x14ac:dyDescent="0.2">
      <c r="A2958" s="191" t="str">
        <f t="shared" si="93"/>
        <v>2682</v>
      </c>
      <c r="B2958" s="191"/>
      <c r="C2958" s="191" t="str">
        <f t="shared" si="92"/>
        <v>26820018</v>
      </c>
      <c r="D2958" t="str">
        <f>'Funding Import'!A2960</f>
        <v>RB052682: HOLY TRINITY COE(VC)PRIM-HALST</v>
      </c>
      <c r="E2958" t="str">
        <f>MID('Funding Import'!B2960,2,4)</f>
        <v>0018</v>
      </c>
      <c r="F2958" t="str">
        <f>MID('Funding Import'!B2960,8,50)</f>
        <v>ADDITIONAL GRANT INCOME</v>
      </c>
      <c r="G2958" t="str">
        <f>'Funding Import'!I2960</f>
        <v>Spreadsheet B 399769 20981730 UIFSM JULY21 UIFSM 21 ES085 RM0124 UIFSM JULY21 UIFSM 21</v>
      </c>
      <c r="H2958">
        <f>'Funding Import'!H2960</f>
        <v>29641</v>
      </c>
      <c r="I2958" s="139"/>
    </row>
    <row r="2959" spans="1:9" ht="15" x14ac:dyDescent="0.2">
      <c r="A2959" s="191" t="str">
        <f t="shared" si="93"/>
        <v>2682</v>
      </c>
      <c r="B2959" s="191"/>
      <c r="C2959" s="191" t="str">
        <f t="shared" si="92"/>
        <v>26820018</v>
      </c>
      <c r="D2959" t="str">
        <f>'Funding Import'!A2961</f>
        <v>RB052682: HOLY TRINITY COE(VC)PRIM-HALST</v>
      </c>
      <c r="E2959" t="str">
        <f>MID('Funding Import'!B2961,2,4)</f>
        <v>0018</v>
      </c>
      <c r="F2959" t="str">
        <f>MID('Funding Import'!B2961,8,50)</f>
        <v>ADDITIONAL GRANT INCOME</v>
      </c>
      <c r="G2959" t="str">
        <f>'Funding Import'!I2961</f>
        <v>DL 8673 PE GRANT OCT21 0018PE</v>
      </c>
      <c r="H2959">
        <f>'Funding Import'!H2961</f>
        <v>10378</v>
      </c>
      <c r="I2959" s="139"/>
    </row>
    <row r="2960" spans="1:9" ht="15" x14ac:dyDescent="0.2">
      <c r="A2960" s="191" t="str">
        <f t="shared" si="93"/>
        <v>2682</v>
      </c>
      <c r="B2960" s="191"/>
      <c r="C2960" s="191" t="str">
        <f t="shared" si="92"/>
        <v>26820026</v>
      </c>
      <c r="D2960" t="str">
        <f>'Funding Import'!A2962</f>
        <v>RB052682: HOLY TRINITY COE(VC)PRIM-HALST</v>
      </c>
      <c r="E2960" t="str">
        <f>MID('Funding Import'!B2962,2,4)</f>
        <v>0026</v>
      </c>
      <c r="F2960" t="str">
        <f>MID('Funding Import'!B2962,8,50)</f>
        <v>NOTIONAL SEN FUNDING</v>
      </c>
      <c r="G2960" t="str">
        <f>'Funding Import'!I2962</f>
        <v>Spreadsheet B 391732 20639856 ES012 MK0514 10026 NOTIONAL SEN ES012 MK0514 10026 NOTIONAL SEN</v>
      </c>
      <c r="H2960">
        <f>'Funding Import'!H2962</f>
        <v>92957</v>
      </c>
      <c r="I2960" s="139"/>
    </row>
    <row r="2961" spans="1:9" ht="15" x14ac:dyDescent="0.2">
      <c r="A2961" s="191" t="str">
        <f t="shared" si="93"/>
        <v>2706</v>
      </c>
      <c r="B2961" s="191"/>
      <c r="C2961" s="191" t="str">
        <f t="shared" si="92"/>
        <v>27060001</v>
      </c>
      <c r="D2961" t="str">
        <f>'Funding Import'!A2963</f>
        <v>RB052706: CHURCH LANGLEY COMMTY PRIMARY</v>
      </c>
      <c r="E2961" t="str">
        <f>MID('Funding Import'!B2963,2,4)</f>
        <v>0001</v>
      </c>
      <c r="F2961" t="str">
        <f>MID('Funding Import'!B2963,8,50)</f>
        <v>FORMULA FUNDED (EXCL RATES)</v>
      </c>
      <c r="G2961" t="str">
        <f>'Funding Import'!I2963</f>
        <v>Spreadsheet B 391145 20630885 ES006 MK0508 10001 FORMULA FUNDED ES006 MK0508 10001 FORMULA FUNDED</v>
      </c>
      <c r="H2961">
        <f>'Funding Import'!H2963</f>
        <v>1860262</v>
      </c>
      <c r="I2961" s="139"/>
    </row>
    <row r="2962" spans="1:9" ht="15" x14ac:dyDescent="0.2">
      <c r="A2962" s="191" t="str">
        <f t="shared" si="93"/>
        <v>2706</v>
      </c>
      <c r="B2962" s="191"/>
      <c r="C2962" s="191" t="str">
        <f t="shared" si="92"/>
        <v>27060002</v>
      </c>
      <c r="D2962" t="str">
        <f>'Funding Import'!A2964</f>
        <v>RB052706: CHURCH LANGLEY COMMTY PRIMARY</v>
      </c>
      <c r="E2962" t="str">
        <f>MID('Funding Import'!B2964,2,4)</f>
        <v>0002</v>
      </c>
      <c r="F2962" t="str">
        <f>MID('Funding Import'!B2964,8,50)</f>
        <v>RATES</v>
      </c>
      <c r="G2962" t="str">
        <f>'Funding Import'!I2964</f>
        <v>Spreadsheet B 391137 20630756 ES007 MK0509 10002 RATES ES007 MK0509 10002 RATES</v>
      </c>
      <c r="H2962">
        <f>'Funding Import'!H2964</f>
        <v>63960</v>
      </c>
      <c r="I2962" s="139"/>
    </row>
    <row r="2963" spans="1:9" ht="15" x14ac:dyDescent="0.2">
      <c r="A2963" s="191" t="str">
        <f t="shared" si="93"/>
        <v>2706</v>
      </c>
      <c r="B2963" s="191"/>
      <c r="C2963" s="191" t="str">
        <f t="shared" si="92"/>
        <v>27060003</v>
      </c>
      <c r="D2963" t="str">
        <f>'Funding Import'!A2965</f>
        <v>RB052706: CHURCH LANGLEY COMMTY PRIMARY</v>
      </c>
      <c r="E2963" t="str">
        <f>MID('Funding Import'!B2965,2,4)</f>
        <v>0003</v>
      </c>
      <c r="F2963" t="str">
        <f>MID('Funding Import'!B2965,8,50)</f>
        <v>BROUGHT FORWARD</v>
      </c>
      <c r="G2963" t="str">
        <f>'Funding Import'!I2965</f>
        <v>Spreadsheet B 394797 20778211 ES055 MK0568 10003 OPENING BALANCES ES055 MK0568 10003 OPENING BALANCES</v>
      </c>
      <c r="H2963">
        <f>'Funding Import'!H2965</f>
        <v>556649.36</v>
      </c>
      <c r="I2963" s="139"/>
    </row>
    <row r="2964" spans="1:9" ht="15" x14ac:dyDescent="0.2">
      <c r="A2964" s="191" t="str">
        <f t="shared" si="93"/>
        <v>2706</v>
      </c>
      <c r="B2964" s="191"/>
      <c r="C2964" s="191" t="str">
        <f t="shared" si="92"/>
        <v>27060004</v>
      </c>
      <c r="D2964" t="str">
        <f>'Funding Import'!A2966</f>
        <v>RB052706: CHURCH LANGLEY COMMTY PRIMARY</v>
      </c>
      <c r="E2964" t="str">
        <f>MID('Funding Import'!B2966,2,4)</f>
        <v>0004</v>
      </c>
      <c r="F2964" t="str">
        <f>MID('Funding Import'!B2966,8,50)</f>
        <v>STATEMENTED SEN</v>
      </c>
      <c r="G2964" t="str">
        <f>'Funding Import'!I2966</f>
        <v>Spreadsheet B 391144 20630818 ES009 MK0511 10004 EHCP ES009 MK0511 10004 EHCP</v>
      </c>
      <c r="H2964">
        <f>'Funding Import'!H2966</f>
        <v>27075</v>
      </c>
      <c r="I2964" s="139"/>
    </row>
    <row r="2965" spans="1:9" ht="15" x14ac:dyDescent="0.2">
      <c r="A2965" s="191" t="str">
        <f t="shared" si="93"/>
        <v>2706</v>
      </c>
      <c r="B2965" s="191"/>
      <c r="C2965" s="191" t="str">
        <f t="shared" si="92"/>
        <v>27060006</v>
      </c>
      <c r="D2965" t="str">
        <f>'Funding Import'!A2967</f>
        <v>RB052706: CHURCH LANGLEY COMMTY PRIMARY</v>
      </c>
      <c r="E2965" t="str">
        <f>MID('Funding Import'!B2967,2,4)</f>
        <v>0006</v>
      </c>
      <c r="F2965" t="str">
        <f>MID('Funding Import'!B2967,8,50)</f>
        <v>EXCEPTIONAL COVID COST GRANT</v>
      </c>
      <c r="G2965" t="str">
        <f>'Funding Import'!I2967</f>
        <v>Spreadsheet B 398804 20920024 ES065 DP0556 COVIDEMERGENCY COVIDEM ES065 DP0556 COVIDEMERGENCY COVIDEM</v>
      </c>
      <c r="H2965">
        <f>'Funding Import'!H2967</f>
        <v>16660</v>
      </c>
      <c r="I2965" s="139"/>
    </row>
    <row r="2966" spans="1:9" ht="15" x14ac:dyDescent="0.2">
      <c r="A2966" s="191" t="str">
        <f t="shared" si="93"/>
        <v>2706</v>
      </c>
      <c r="B2966" s="191"/>
      <c r="C2966" s="191" t="str">
        <f t="shared" si="92"/>
        <v>27060006</v>
      </c>
      <c r="D2966" t="str">
        <f>'Funding Import'!A2968</f>
        <v>RB052706: CHURCH LANGLEY COMMTY PRIMARY</v>
      </c>
      <c r="E2966" t="str">
        <f>MID('Funding Import'!B2968,2,4)</f>
        <v>0006</v>
      </c>
      <c r="F2966" t="str">
        <f>MID('Funding Import'!B2968,8,50)</f>
        <v>EXCEPTIONAL COVID COST GRANT</v>
      </c>
      <c r="G2966" t="str">
        <f>'Funding Import'!I2968</f>
        <v>Spreadsheet B 399778 20982606 Movement from code '0006 to '0012 covid  emergency recode ES089 RM0128 Covid emergency recode</v>
      </c>
      <c r="H2966">
        <f>'Funding Import'!H2968</f>
        <v>-16660</v>
      </c>
      <c r="I2966" s="139"/>
    </row>
    <row r="2967" spans="1:9" ht="15" x14ac:dyDescent="0.2">
      <c r="A2967" s="191" t="str">
        <f t="shared" si="93"/>
        <v>2706</v>
      </c>
      <c r="B2967" s="191"/>
      <c r="C2967" s="191" t="str">
        <f t="shared" si="92"/>
        <v>27060012</v>
      </c>
      <c r="D2967" t="str">
        <f>'Funding Import'!A2969</f>
        <v>RB052706: CHURCH LANGLEY COMMTY PRIMARY</v>
      </c>
      <c r="E2967" t="str">
        <f>MID('Funding Import'!B2969,2,4)</f>
        <v>0012</v>
      </c>
      <c r="F2967" t="str">
        <f>MID('Funding Import'!B2969,8,50)</f>
        <v>COVID CATCH UP</v>
      </c>
      <c r="G2967" t="str">
        <f>'Funding Import'!I2969</f>
        <v>Spreadsheet B 399778 20982606 Movement from code '0006 to '0012 covid  emergency recode ES089 RM0128 Covid emergency recode</v>
      </c>
      <c r="H2967">
        <f>'Funding Import'!H2969</f>
        <v>16660</v>
      </c>
      <c r="I2967" s="139"/>
    </row>
    <row r="2968" spans="1:9" ht="15" x14ac:dyDescent="0.2">
      <c r="A2968" s="191" t="str">
        <f t="shared" si="93"/>
        <v>2706</v>
      </c>
      <c r="B2968" s="191"/>
      <c r="C2968" s="191" t="str">
        <f t="shared" si="92"/>
        <v>27060012</v>
      </c>
      <c r="D2968" t="str">
        <f>'Funding Import'!A2970</f>
        <v>RB052706: CHURCH LANGLEY COMMTY PRIMARY</v>
      </c>
      <c r="E2968" t="str">
        <f>MID('Funding Import'!B2970,2,4)</f>
        <v>0012</v>
      </c>
      <c r="F2968" t="str">
        <f>MID('Funding Import'!B2970,8,50)</f>
        <v>COVID CATCH UP</v>
      </c>
      <c r="G2968" t="str">
        <f>'Funding Import'!I2970</f>
        <v>DL 8645 0012recoveryc 0012RPG</v>
      </c>
      <c r="H2968">
        <f>'Funding Import'!H2970</f>
        <v>1740</v>
      </c>
      <c r="I2968" s="139"/>
    </row>
    <row r="2969" spans="1:9" ht="15" x14ac:dyDescent="0.2">
      <c r="A2969" s="191" t="str">
        <f t="shared" si="93"/>
        <v>2706</v>
      </c>
      <c r="B2969" s="191"/>
      <c r="C2969" s="191" t="str">
        <f t="shared" si="92"/>
        <v>27060012</v>
      </c>
      <c r="D2969" t="str">
        <f>'Funding Import'!A2971</f>
        <v>RB052706: CHURCH LANGLEY COMMTY PRIMARY</v>
      </c>
      <c r="E2969" t="str">
        <f>MID('Funding Import'!B2971,2,4)</f>
        <v>0012</v>
      </c>
      <c r="F2969" t="str">
        <f>MID('Funding Import'!B2971,8,50)</f>
        <v>COVID CATCH UP</v>
      </c>
      <c r="G2969" t="str">
        <f>'Funding Import'!I2971</f>
        <v>DL 8656 0012schoolled 0012SLT</v>
      </c>
      <c r="H2969">
        <f>'Funding Import'!H2971</f>
        <v>1712.81</v>
      </c>
      <c r="I2969" s="139"/>
    </row>
    <row r="2970" spans="1:9" ht="15" x14ac:dyDescent="0.2">
      <c r="A2970" s="191" t="str">
        <f t="shared" si="93"/>
        <v>2706</v>
      </c>
      <c r="B2970" s="191"/>
      <c r="C2970" s="191" t="str">
        <f t="shared" si="92"/>
        <v>27060014</v>
      </c>
      <c r="D2970" t="str">
        <f>'Funding Import'!A2972</f>
        <v>RB052706: CHURCH LANGLEY COMMTY PRIMARY</v>
      </c>
      <c r="E2970" t="str">
        <f>MID('Funding Import'!B2972,2,4)</f>
        <v>0014</v>
      </c>
      <c r="F2970" t="str">
        <f>MID('Funding Import'!B2972,8,50)</f>
        <v>PUPIL PREMIUM</v>
      </c>
      <c r="G2970" t="str">
        <f>'Funding Import'!I2972</f>
        <v>Spreadsheet B 400831 21077861 ES093 DP0593 SUMMER21PPG SUM21PPG ES093 DP0593 SUMMER21PPG SUM21PPG</v>
      </c>
      <c r="H2970">
        <f>'Funding Import'!H2972</f>
        <v>26900</v>
      </c>
      <c r="I2970" s="139"/>
    </row>
    <row r="2971" spans="1:9" ht="15" x14ac:dyDescent="0.2">
      <c r="A2971" s="191" t="str">
        <f t="shared" si="93"/>
        <v>2706</v>
      </c>
      <c r="B2971" s="191"/>
      <c r="C2971" s="191" t="str">
        <f t="shared" si="92"/>
        <v>27060014</v>
      </c>
      <c r="D2971" t="str">
        <f>'Funding Import'!A2973</f>
        <v>RB052706: CHURCH LANGLEY COMMTY PRIMARY</v>
      </c>
      <c r="E2971" t="str">
        <f>MID('Funding Import'!B2973,2,4)</f>
        <v>0014</v>
      </c>
      <c r="F2971" t="str">
        <f>MID('Funding Import'!B2973,8,50)</f>
        <v>PUPIL PREMIUM</v>
      </c>
      <c r="G2971" t="str">
        <f>'Funding Import'!I2973</f>
        <v>DL 8701 0014 Pupil Premium Autumn Term 2021</v>
      </c>
      <c r="H2971">
        <f>'Funding Import'!H2973</f>
        <v>21520</v>
      </c>
      <c r="I2971" s="139"/>
    </row>
    <row r="2972" spans="1:9" ht="15" x14ac:dyDescent="0.2">
      <c r="A2972" s="191" t="str">
        <f t="shared" si="93"/>
        <v>2706</v>
      </c>
      <c r="B2972" s="191"/>
      <c r="C2972" s="191" t="str">
        <f t="shared" si="92"/>
        <v>27060018</v>
      </c>
      <c r="D2972" t="str">
        <f>'Funding Import'!A2974</f>
        <v>RB052706: CHURCH LANGLEY COMMTY PRIMARY</v>
      </c>
      <c r="E2972" t="str">
        <f>MID('Funding Import'!B2974,2,4)</f>
        <v>0018</v>
      </c>
      <c r="F2972" t="str">
        <f>MID('Funding Import'!B2974,8,50)</f>
        <v>ADDITIONAL GRANT INCOME</v>
      </c>
      <c r="G2972" t="str">
        <f>'Funding Import'!I2974</f>
        <v>Spreadsheet B 393531 20728061 ES032 RM0087 PE GRANT APR 21 ES032 RM0087 PE GRANT APR 21</v>
      </c>
      <c r="H2972">
        <f>'Funding Import'!H2974</f>
        <v>8467</v>
      </c>
      <c r="I2972" s="139"/>
    </row>
    <row r="2973" spans="1:9" ht="15" x14ac:dyDescent="0.2">
      <c r="A2973" s="191" t="str">
        <f t="shared" si="93"/>
        <v>2706</v>
      </c>
      <c r="B2973" s="191"/>
      <c r="C2973" s="191" t="str">
        <f t="shared" si="92"/>
        <v>27060018</v>
      </c>
      <c r="D2973" t="str">
        <f>'Funding Import'!A2975</f>
        <v>RB052706: CHURCH LANGLEY COMMTY PRIMARY</v>
      </c>
      <c r="E2973" t="str">
        <f>MID('Funding Import'!B2975,2,4)</f>
        <v>0018</v>
      </c>
      <c r="F2973" t="str">
        <f>MID('Funding Import'!B2975,8,50)</f>
        <v>ADDITIONAL GRANT INCOME</v>
      </c>
      <c r="G2973" t="str">
        <f>'Funding Import'!I2975</f>
        <v>Spreadsheet B 399769 20981730 UIFSM JULY21 UIFSM 21 ES085 RM0124 UIFSM JULY21 UIFSM 21</v>
      </c>
      <c r="H2973">
        <f>'Funding Import'!H2975</f>
        <v>68784</v>
      </c>
      <c r="I2973" s="139"/>
    </row>
    <row r="2974" spans="1:9" ht="15" x14ac:dyDescent="0.2">
      <c r="A2974" s="191" t="str">
        <f t="shared" si="93"/>
        <v>2706</v>
      </c>
      <c r="B2974" s="191"/>
      <c r="C2974" s="191" t="str">
        <f t="shared" si="92"/>
        <v>27060018</v>
      </c>
      <c r="D2974" t="str">
        <f>'Funding Import'!A2976</f>
        <v>RB052706: CHURCH LANGLEY COMMTY PRIMARY</v>
      </c>
      <c r="E2974" t="str">
        <f>MID('Funding Import'!B2976,2,4)</f>
        <v>0018</v>
      </c>
      <c r="F2974" t="str">
        <f>MID('Funding Import'!B2976,8,50)</f>
        <v>ADDITIONAL GRANT INCOME</v>
      </c>
      <c r="G2974" t="str">
        <f>'Funding Import'!I2976</f>
        <v>DL 8673 PE GRANT OCT21 0018PE</v>
      </c>
      <c r="H2974">
        <f>'Funding Import'!H2976</f>
        <v>11900</v>
      </c>
      <c r="I2974" s="139"/>
    </row>
    <row r="2975" spans="1:9" ht="15" x14ac:dyDescent="0.2">
      <c r="A2975" s="191" t="str">
        <f t="shared" si="93"/>
        <v>2706</v>
      </c>
      <c r="B2975" s="191"/>
      <c r="C2975" s="191" t="str">
        <f t="shared" si="92"/>
        <v>27060026</v>
      </c>
      <c r="D2975" t="str">
        <f>'Funding Import'!A2977</f>
        <v>RB052706: CHURCH LANGLEY COMMTY PRIMARY</v>
      </c>
      <c r="E2975" t="str">
        <f>MID('Funding Import'!B2977,2,4)</f>
        <v>0026</v>
      </c>
      <c r="F2975" t="str">
        <f>MID('Funding Import'!B2977,8,50)</f>
        <v>NOTIONAL SEN FUNDING</v>
      </c>
      <c r="G2975" t="str">
        <f>'Funding Import'!I2977</f>
        <v>Spreadsheet B 391732 20639856 ES012 MK0514 10026 NOTIONAL SEN ES012 MK0514 10026 NOTIONAL SEN</v>
      </c>
      <c r="H2975">
        <f>'Funding Import'!H2977</f>
        <v>218500</v>
      </c>
      <c r="I2975" s="139"/>
    </row>
    <row r="2976" spans="1:9" ht="15" x14ac:dyDescent="0.2">
      <c r="A2976" s="191" t="str">
        <f t="shared" si="93"/>
        <v>2708</v>
      </c>
      <c r="B2976" s="191"/>
      <c r="C2976" s="191" t="str">
        <f t="shared" si="92"/>
        <v>27080001</v>
      </c>
      <c r="D2976" t="str">
        <f>'Funding Import'!A2978</f>
        <v>RB052708: CHURCHGATE COE(VA)PRIM-HARLOW</v>
      </c>
      <c r="E2976" t="str">
        <f>MID('Funding Import'!B2978,2,4)</f>
        <v>0001</v>
      </c>
      <c r="F2976" t="str">
        <f>MID('Funding Import'!B2978,8,50)</f>
        <v>FORMULA FUNDED (EXCL RATES)</v>
      </c>
      <c r="G2976" t="str">
        <f>'Funding Import'!I2978</f>
        <v>Spreadsheet B 391145 20630885 ES006 MK0508 10001 FORMULA FUNDED ES006 MK0508 10001 FORMULA FUNDED</v>
      </c>
      <c r="H2976">
        <f>'Funding Import'!H2978</f>
        <v>796886</v>
      </c>
      <c r="I2976" s="139"/>
    </row>
    <row r="2977" spans="1:9" ht="15" x14ac:dyDescent="0.2">
      <c r="A2977" s="191" t="str">
        <f t="shared" si="93"/>
        <v>2708</v>
      </c>
      <c r="B2977" s="191"/>
      <c r="C2977" s="191" t="str">
        <f t="shared" si="92"/>
        <v>27080002</v>
      </c>
      <c r="D2977" t="str">
        <f>'Funding Import'!A2979</f>
        <v>RB052708: CHURCHGATE COE(VA)PRIM-HARLOW</v>
      </c>
      <c r="E2977" t="str">
        <f>MID('Funding Import'!B2979,2,4)</f>
        <v>0002</v>
      </c>
      <c r="F2977" t="str">
        <f>MID('Funding Import'!B2979,8,50)</f>
        <v>RATES</v>
      </c>
      <c r="G2977" t="str">
        <f>'Funding Import'!I2979</f>
        <v>Spreadsheet B 391137 20630756 ES007 MK0509 10002 RATES ES007 MK0509 10002 RATES</v>
      </c>
      <c r="H2977">
        <f>'Funding Import'!H2979</f>
        <v>4420</v>
      </c>
      <c r="I2977" s="139"/>
    </row>
    <row r="2978" spans="1:9" ht="15" x14ac:dyDescent="0.2">
      <c r="A2978" s="191" t="str">
        <f t="shared" si="93"/>
        <v>2708</v>
      </c>
      <c r="B2978" s="191"/>
      <c r="C2978" s="191" t="str">
        <f t="shared" si="92"/>
        <v>27080003</v>
      </c>
      <c r="D2978" t="str">
        <f>'Funding Import'!A2980</f>
        <v>RB052708: CHURCHGATE COE(VA)PRIM-HARLOW</v>
      </c>
      <c r="E2978" t="str">
        <f>MID('Funding Import'!B2980,2,4)</f>
        <v>0003</v>
      </c>
      <c r="F2978" t="str">
        <f>MID('Funding Import'!B2980,8,50)</f>
        <v>BROUGHT FORWARD</v>
      </c>
      <c r="G2978" t="str">
        <f>'Funding Import'!I2980</f>
        <v>Spreadsheet B 394797 20778211 ES055 MK0568 10003 OPENING BALANCES ES055 MK0568 10003 OPENING BALANCES</v>
      </c>
      <c r="H2978">
        <f>'Funding Import'!H2980</f>
        <v>169814.53</v>
      </c>
      <c r="I2978" s="139"/>
    </row>
    <row r="2979" spans="1:9" ht="15" x14ac:dyDescent="0.2">
      <c r="A2979" s="191" t="str">
        <f t="shared" si="93"/>
        <v>2708</v>
      </c>
      <c r="B2979" s="191"/>
      <c r="C2979" s="191" t="str">
        <f t="shared" si="92"/>
        <v>27080004</v>
      </c>
      <c r="D2979" t="str">
        <f>'Funding Import'!A2981</f>
        <v>RB052708: CHURCHGATE COE(VA)PRIM-HARLOW</v>
      </c>
      <c r="E2979" t="str">
        <f>MID('Funding Import'!B2981,2,4)</f>
        <v>0004</v>
      </c>
      <c r="F2979" t="str">
        <f>MID('Funding Import'!B2981,8,50)</f>
        <v>STATEMENTED SEN</v>
      </c>
      <c r="G2979" t="str">
        <f>'Funding Import'!I2981</f>
        <v>Spreadsheet B 391144 20630818 ES009 MK0511 10004 EHCP ES009 MK0511 10004 EHCP</v>
      </c>
      <c r="H2979">
        <f>'Funding Import'!H2981</f>
        <v>11200</v>
      </c>
      <c r="I2979" s="139"/>
    </row>
    <row r="2980" spans="1:9" ht="15" x14ac:dyDescent="0.2">
      <c r="A2980" s="191" t="str">
        <f t="shared" si="93"/>
        <v>2708</v>
      </c>
      <c r="B2980" s="191"/>
      <c r="C2980" s="191" t="str">
        <f t="shared" si="92"/>
        <v>27080004</v>
      </c>
      <c r="D2980" t="str">
        <f>'Funding Import'!A2982</f>
        <v>RB052708: CHURCHGATE COE(VA)PRIM-HARLOW</v>
      </c>
      <c r="E2980" t="str">
        <f>MID('Funding Import'!B2982,2,4)</f>
        <v>0004</v>
      </c>
      <c r="F2980" t="str">
        <f>MID('Funding Import'!B2982,8,50)</f>
        <v>STATEMENTED SEN</v>
      </c>
      <c r="G2980" t="str">
        <f>'Funding Import'!I2982</f>
        <v>DL 8688 SEN TOP-UP AUT1 AUT-21</v>
      </c>
      <c r="H2980">
        <f>'Funding Import'!H2982</f>
        <v>831</v>
      </c>
      <c r="I2980" s="139"/>
    </row>
    <row r="2981" spans="1:9" ht="15" x14ac:dyDescent="0.2">
      <c r="A2981" s="191" t="str">
        <f t="shared" si="93"/>
        <v>2708</v>
      </c>
      <c r="B2981" s="191"/>
      <c r="C2981" s="191" t="str">
        <f t="shared" si="92"/>
        <v>27080006</v>
      </c>
      <c r="D2981" t="str">
        <f>'Funding Import'!A2983</f>
        <v>RB052708: CHURCHGATE COE(VA)PRIM-HARLOW</v>
      </c>
      <c r="E2981" t="str">
        <f>MID('Funding Import'!B2983,2,4)</f>
        <v>0006</v>
      </c>
      <c r="F2981" t="str">
        <f>MID('Funding Import'!B2983,8,50)</f>
        <v>EXCEPTIONAL COVID COST GRANT</v>
      </c>
      <c r="G2981" t="str">
        <f>'Funding Import'!I2983</f>
        <v>Spreadsheet B 398804 20920024 ES065 DP0556 COVIDEMERGENCY COVIDEM ES065 DP0556 COVIDEMERGENCY COVIDEM</v>
      </c>
      <c r="H2981">
        <f>'Funding Import'!H2983</f>
        <v>6830</v>
      </c>
      <c r="I2981" s="139"/>
    </row>
    <row r="2982" spans="1:9" ht="15" x14ac:dyDescent="0.2">
      <c r="A2982" s="191" t="str">
        <f t="shared" si="93"/>
        <v>2708</v>
      </c>
      <c r="B2982" s="191"/>
      <c r="C2982" s="191" t="str">
        <f t="shared" si="92"/>
        <v>27080006</v>
      </c>
      <c r="D2982" t="str">
        <f>'Funding Import'!A2984</f>
        <v>RB052708: CHURCHGATE COE(VA)PRIM-HARLOW</v>
      </c>
      <c r="E2982" t="str">
        <f>MID('Funding Import'!B2984,2,4)</f>
        <v>0006</v>
      </c>
      <c r="F2982" t="str">
        <f>MID('Funding Import'!B2984,8,50)</f>
        <v>EXCEPTIONAL COVID COST GRANT</v>
      </c>
      <c r="G2982" t="str">
        <f>'Funding Import'!I2984</f>
        <v>Spreadsheet B 399778 20982606 Movement from code '0006 to '0012 covid  emergency recode ES089 RM0128 Covid emergency recode</v>
      </c>
      <c r="H2982">
        <f>'Funding Import'!H2984</f>
        <v>-6830</v>
      </c>
      <c r="I2982" s="139"/>
    </row>
    <row r="2983" spans="1:9" ht="15" x14ac:dyDescent="0.2">
      <c r="A2983" s="191" t="str">
        <f t="shared" si="93"/>
        <v>2708</v>
      </c>
      <c r="B2983" s="191"/>
      <c r="C2983" s="191" t="str">
        <f t="shared" si="92"/>
        <v>27080012</v>
      </c>
      <c r="D2983" t="str">
        <f>'Funding Import'!A2985</f>
        <v>RB052708: CHURCHGATE COE(VA)PRIM-HARLOW</v>
      </c>
      <c r="E2983" t="str">
        <f>MID('Funding Import'!B2985,2,4)</f>
        <v>0012</v>
      </c>
      <c r="F2983" t="str">
        <f>MID('Funding Import'!B2985,8,50)</f>
        <v>COVID CATCH UP</v>
      </c>
      <c r="G2983" t="str">
        <f>'Funding Import'!I2985</f>
        <v>Spreadsheet B 399778 20982606 Movement from code '0006 to '0012 covid  emergency recode ES089 RM0128 Covid emergency recode</v>
      </c>
      <c r="H2983">
        <f>'Funding Import'!H2985</f>
        <v>6830</v>
      </c>
      <c r="I2983" s="139"/>
    </row>
    <row r="2984" spans="1:9" ht="15" x14ac:dyDescent="0.2">
      <c r="A2984" s="191" t="str">
        <f t="shared" si="93"/>
        <v>2708</v>
      </c>
      <c r="B2984" s="191"/>
      <c r="C2984" s="191" t="str">
        <f t="shared" si="92"/>
        <v>27080012</v>
      </c>
      <c r="D2984" t="str">
        <f>'Funding Import'!A2986</f>
        <v>RB052708: CHURCHGATE COE(VA)PRIM-HARLOW</v>
      </c>
      <c r="E2984" t="str">
        <f>MID('Funding Import'!B2986,2,4)</f>
        <v>0012</v>
      </c>
      <c r="F2984" t="str">
        <f>MID('Funding Import'!B2986,8,50)</f>
        <v>COVID CATCH UP</v>
      </c>
      <c r="G2984" t="str">
        <f>'Funding Import'!I2986</f>
        <v>DL 8645 0012recoveryc 0012RPG</v>
      </c>
      <c r="H2984">
        <f>'Funding Import'!H2986</f>
        <v>1341.25</v>
      </c>
      <c r="I2984" s="139"/>
    </row>
    <row r="2985" spans="1:9" ht="15" x14ac:dyDescent="0.2">
      <c r="A2985" s="191" t="str">
        <f t="shared" si="93"/>
        <v>2708</v>
      </c>
      <c r="B2985" s="191"/>
      <c r="C2985" s="191" t="str">
        <f t="shared" si="92"/>
        <v>27080012</v>
      </c>
      <c r="D2985" t="str">
        <f>'Funding Import'!A2987</f>
        <v>RB052708: CHURCHGATE COE(VA)PRIM-HARLOW</v>
      </c>
      <c r="E2985" t="str">
        <f>MID('Funding Import'!B2987,2,4)</f>
        <v>0012</v>
      </c>
      <c r="F2985" t="str">
        <f>MID('Funding Import'!B2987,8,50)</f>
        <v>COVID CATCH UP</v>
      </c>
      <c r="G2985" t="str">
        <f>'Funding Import'!I2987</f>
        <v>DL 8656 0012schoolled 0012SLT</v>
      </c>
      <c r="H2985">
        <f>'Funding Import'!H2987</f>
        <v>1181.25</v>
      </c>
      <c r="I2985" s="139"/>
    </row>
    <row r="2986" spans="1:9" ht="15" x14ac:dyDescent="0.2">
      <c r="A2986" s="191" t="str">
        <f t="shared" si="93"/>
        <v>2708</v>
      </c>
      <c r="B2986" s="191"/>
      <c r="C2986" s="191" t="str">
        <f t="shared" si="92"/>
        <v>27080014</v>
      </c>
      <c r="D2986" t="str">
        <f>'Funding Import'!A2988</f>
        <v>RB052708: CHURCHGATE COE(VA)PRIM-HARLOW</v>
      </c>
      <c r="E2986" t="str">
        <f>MID('Funding Import'!B2988,2,4)</f>
        <v>0014</v>
      </c>
      <c r="F2986" t="str">
        <f>MID('Funding Import'!B2988,8,50)</f>
        <v>PUPIL PREMIUM</v>
      </c>
      <c r="G2986" t="str">
        <f>'Funding Import'!I2988</f>
        <v>Spreadsheet B 400831 21077861 ES093 DP0593 SUMMER21PPG SUM21PPG ES093 DP0593 SUMMER21PPG SUM21PPG</v>
      </c>
      <c r="H2986">
        <f>'Funding Import'!H2988</f>
        <v>20735</v>
      </c>
      <c r="I2986" s="139"/>
    </row>
    <row r="2987" spans="1:9" ht="15" x14ac:dyDescent="0.2">
      <c r="A2987" s="191" t="str">
        <f t="shared" si="93"/>
        <v>2708</v>
      </c>
      <c r="B2987" s="191"/>
      <c r="C2987" s="191" t="str">
        <f t="shared" si="92"/>
        <v>27080014</v>
      </c>
      <c r="D2987" t="str">
        <f>'Funding Import'!A2989</f>
        <v>RB052708: CHURCHGATE COE(VA)PRIM-HARLOW</v>
      </c>
      <c r="E2987" t="str">
        <f>MID('Funding Import'!B2989,2,4)</f>
        <v>0014</v>
      </c>
      <c r="F2987" t="str">
        <f>MID('Funding Import'!B2989,8,50)</f>
        <v>PUPIL PREMIUM</v>
      </c>
      <c r="G2987" t="str">
        <f>'Funding Import'!I2989</f>
        <v>DL 8701 0014 Pupil Premium Autumn Term 2021</v>
      </c>
      <c r="H2987">
        <f>'Funding Import'!H2989</f>
        <v>16588</v>
      </c>
      <c r="I2987" s="139"/>
    </row>
    <row r="2988" spans="1:9" ht="15" x14ac:dyDescent="0.2">
      <c r="A2988" s="191" t="str">
        <f t="shared" si="93"/>
        <v>2708</v>
      </c>
      <c r="B2988" s="191"/>
      <c r="C2988" s="191" t="str">
        <f t="shared" si="92"/>
        <v>27080018</v>
      </c>
      <c r="D2988" t="str">
        <f>'Funding Import'!A2990</f>
        <v>RB052708: CHURCHGATE COE(VA)PRIM-HARLOW</v>
      </c>
      <c r="E2988" t="str">
        <f>MID('Funding Import'!B2990,2,4)</f>
        <v>0018</v>
      </c>
      <c r="F2988" t="str">
        <f>MID('Funding Import'!B2990,8,50)</f>
        <v>ADDITIONAL GRANT INCOME</v>
      </c>
      <c r="G2988" t="str">
        <f>'Funding Import'!I2990</f>
        <v>Spreadsheet B 393531 20728061 ES032 RM0087 PE GRANT APR 21 ES032 RM0087 PE GRANT APR 21</v>
      </c>
      <c r="H2988">
        <f>'Funding Import'!H2990</f>
        <v>7421</v>
      </c>
      <c r="I2988" s="139"/>
    </row>
    <row r="2989" spans="1:9" ht="15" x14ac:dyDescent="0.2">
      <c r="A2989" s="191" t="str">
        <f t="shared" si="93"/>
        <v>2708</v>
      </c>
      <c r="B2989" s="191"/>
      <c r="C2989" s="191" t="str">
        <f t="shared" si="92"/>
        <v>27080018</v>
      </c>
      <c r="D2989" t="str">
        <f>'Funding Import'!A2991</f>
        <v>RB052708: CHURCHGATE COE(VA)PRIM-HARLOW</v>
      </c>
      <c r="E2989" t="str">
        <f>MID('Funding Import'!B2991,2,4)</f>
        <v>0018</v>
      </c>
      <c r="F2989" t="str">
        <f>MID('Funding Import'!B2991,8,50)</f>
        <v>ADDITIONAL GRANT INCOME</v>
      </c>
      <c r="G2989" t="str">
        <f>'Funding Import'!I2991</f>
        <v>Spreadsheet B 399769 20981730 UIFSM JULY21 UIFSM 21 ES085 RM0124 UIFSM JULY21 UIFSM 21</v>
      </c>
      <c r="H2989">
        <f>'Funding Import'!H2991</f>
        <v>26473</v>
      </c>
      <c r="I2989" s="139"/>
    </row>
    <row r="2990" spans="1:9" ht="15" x14ac:dyDescent="0.2">
      <c r="A2990" s="191" t="str">
        <f t="shared" si="93"/>
        <v>2708</v>
      </c>
      <c r="B2990" s="191"/>
      <c r="C2990" s="191" t="str">
        <f t="shared" si="92"/>
        <v>27080018</v>
      </c>
      <c r="D2990" t="str">
        <f>'Funding Import'!A2992</f>
        <v>RB052708: CHURCHGATE COE(VA)PRIM-HARLOW</v>
      </c>
      <c r="E2990" t="str">
        <f>MID('Funding Import'!B2992,2,4)</f>
        <v>0018</v>
      </c>
      <c r="F2990" t="str">
        <f>MID('Funding Import'!B2992,8,50)</f>
        <v>ADDITIONAL GRANT INCOME</v>
      </c>
      <c r="G2990" t="str">
        <f>'Funding Import'!I2992</f>
        <v>DL 8673 PE GRANT OCT21 0018PE</v>
      </c>
      <c r="H2990">
        <f>'Funding Import'!H2992</f>
        <v>10325</v>
      </c>
      <c r="I2990" s="139"/>
    </row>
    <row r="2991" spans="1:9" ht="15" x14ac:dyDescent="0.2">
      <c r="A2991" s="191" t="str">
        <f t="shared" si="93"/>
        <v>2708</v>
      </c>
      <c r="B2991" s="191"/>
      <c r="C2991" s="191" t="str">
        <f t="shared" si="92"/>
        <v>27080026</v>
      </c>
      <c r="D2991" t="str">
        <f>'Funding Import'!A2993</f>
        <v>RB052708: CHURCHGATE COE(VA)PRIM-HARLOW</v>
      </c>
      <c r="E2991" t="str">
        <f>MID('Funding Import'!B2993,2,4)</f>
        <v>0026</v>
      </c>
      <c r="F2991" t="str">
        <f>MID('Funding Import'!B2993,8,50)</f>
        <v>NOTIONAL SEN FUNDING</v>
      </c>
      <c r="G2991" t="str">
        <f>'Funding Import'!I2993</f>
        <v>Spreadsheet B 391732 20639856 ES012 MK0514 10026 NOTIONAL SEN ES012 MK0514 10026 NOTIONAL SEN</v>
      </c>
      <c r="H2991">
        <f>'Funding Import'!H2993</f>
        <v>77549</v>
      </c>
      <c r="I2991" s="139"/>
    </row>
    <row r="2992" spans="1:9" ht="15" x14ac:dyDescent="0.2">
      <c r="A2992" s="191" t="str">
        <f t="shared" si="93"/>
        <v>2715</v>
      </c>
      <c r="B2992" s="191"/>
      <c r="C2992" s="191" t="str">
        <f t="shared" si="92"/>
        <v>27150001</v>
      </c>
      <c r="D2992" t="str">
        <f>'Funding Import'!A2994</f>
        <v>RB052715: HARE STREET PRIMARY SCHOOL</v>
      </c>
      <c r="E2992" t="str">
        <f>MID('Funding Import'!B2994,2,4)</f>
        <v>0001</v>
      </c>
      <c r="F2992" t="str">
        <f>MID('Funding Import'!B2994,8,50)</f>
        <v>FORMULA FUNDED (EXCL RATES)</v>
      </c>
      <c r="G2992" t="str">
        <f>'Funding Import'!I2994</f>
        <v>Spreadsheet B 391145 20630885 ES006 MK0508 10001 FORMULA FUNDED ES006 MK0508 10001 FORMULA FUNDED</v>
      </c>
      <c r="H2992">
        <f>'Funding Import'!H2994</f>
        <v>1492043</v>
      </c>
      <c r="I2992" s="139"/>
    </row>
    <row r="2993" spans="1:9" ht="15" x14ac:dyDescent="0.2">
      <c r="A2993" s="191" t="str">
        <f t="shared" si="93"/>
        <v>2715</v>
      </c>
      <c r="B2993" s="191"/>
      <c r="C2993" s="191" t="str">
        <f t="shared" si="92"/>
        <v>27150001</v>
      </c>
      <c r="D2993" t="str">
        <f>'Funding Import'!A2995</f>
        <v>RB052715: HARE STREET PRIMARY SCHOOL</v>
      </c>
      <c r="E2993" t="str">
        <f>MID('Funding Import'!B2995,2,4)</f>
        <v>0001</v>
      </c>
      <c r="F2993" t="str">
        <f>MID('Funding Import'!B2995,8,50)</f>
        <v>FORMULA FUNDED (EXCL RATES)</v>
      </c>
      <c r="G2993" t="str">
        <f>'Funding Import'!I2995</f>
        <v>Spreadsheet B 390086 20589725 ES001 DP0515 FEEE234 SUM21INT ES001 DP0515 FEEE234 SUM21INT</v>
      </c>
      <c r="H2993">
        <f>'Funding Import'!H2995</f>
        <v>21648.97</v>
      </c>
      <c r="I2993" s="139"/>
    </row>
    <row r="2994" spans="1:9" ht="15" x14ac:dyDescent="0.2">
      <c r="A2994" s="191" t="str">
        <f t="shared" si="93"/>
        <v>2715</v>
      </c>
      <c r="B2994" s="191"/>
      <c r="C2994" s="191" t="str">
        <f t="shared" ref="C2994:C3057" si="94">A2994&amp;E2994</f>
        <v>27150001</v>
      </c>
      <c r="D2994" t="str">
        <f>'Funding Import'!A2996</f>
        <v>RB052715: HARE STREET PRIMARY SCHOOL</v>
      </c>
      <c r="E2994" t="str">
        <f>MID('Funding Import'!B2996,2,4)</f>
        <v>0001</v>
      </c>
      <c r="F2994" t="str">
        <f>MID('Funding Import'!B2996,8,50)</f>
        <v>FORMULA FUNDED (EXCL RATES)</v>
      </c>
      <c r="G2994" t="str">
        <f>'Funding Import'!I2996</f>
        <v>Spreadsheet B 393406 20716356 ES029 DP0529 TeachersPayGrant TPG21-22 P2 ES029 DP0529 TeachersPayGrant TPG21-22 P2</v>
      </c>
      <c r="H2994">
        <f>'Funding Import'!H2996</f>
        <v>787</v>
      </c>
      <c r="I2994" s="139"/>
    </row>
    <row r="2995" spans="1:9" ht="15" x14ac:dyDescent="0.2">
      <c r="A2995" s="191" t="str">
        <f t="shared" si="93"/>
        <v>2715</v>
      </c>
      <c r="B2995" s="191"/>
      <c r="C2995" s="191" t="str">
        <f t="shared" si="94"/>
        <v>27150001</v>
      </c>
      <c r="D2995" t="str">
        <f>'Funding Import'!A2997</f>
        <v>RB052715: HARE STREET PRIMARY SCHOOL</v>
      </c>
      <c r="E2995" t="str">
        <f>MID('Funding Import'!B2997,2,4)</f>
        <v>0001</v>
      </c>
      <c r="F2995" t="str">
        <f>MID('Funding Import'!B2997,8,50)</f>
        <v>FORMULA FUNDED (EXCL RATES)</v>
      </c>
      <c r="G2995" t="str">
        <f>'Funding Import'!I2997</f>
        <v>Spreadsheet B 393405 20716327 ES028 DP0528 TeachPensionGrnt PensionG P2 ES028 DP0528 TeachPensionGrnt PensionG P2</v>
      </c>
      <c r="H2995">
        <f>'Funding Import'!H2997</f>
        <v>2225</v>
      </c>
      <c r="I2995" s="139"/>
    </row>
    <row r="2996" spans="1:9" ht="15" x14ac:dyDescent="0.2">
      <c r="A2996" s="191" t="str">
        <f t="shared" si="93"/>
        <v>2715</v>
      </c>
      <c r="B2996" s="191"/>
      <c r="C2996" s="191" t="str">
        <f t="shared" si="94"/>
        <v>27150001</v>
      </c>
      <c r="D2996" t="str">
        <f>'Funding Import'!A2998</f>
        <v>RB052715: HARE STREET PRIMARY SCHOOL</v>
      </c>
      <c r="E2996" t="str">
        <f>MID('Funding Import'!B2998,2,4)</f>
        <v>0001</v>
      </c>
      <c r="F2996" t="str">
        <f>MID('Funding Import'!B2998,8,50)</f>
        <v>FORMULA FUNDED (EXCL RATES)</v>
      </c>
      <c r="G2996" t="str">
        <f>'Funding Import'!I2998</f>
        <v>Spreadsheet B 395854 20828626 ES053 MK0591 FEEE234 SUM21ACT ES053 MK0591 FEEE234 SUM21ACT</v>
      </c>
      <c r="H2996">
        <f>'Funding Import'!H2998</f>
        <v>25771.13</v>
      </c>
      <c r="I2996" s="139"/>
    </row>
    <row r="2997" spans="1:9" ht="15" x14ac:dyDescent="0.2">
      <c r="A2997" s="191" t="str">
        <f t="shared" si="93"/>
        <v>2715</v>
      </c>
      <c r="B2997" s="191"/>
      <c r="C2997" s="191" t="str">
        <f t="shared" si="94"/>
        <v>27150001</v>
      </c>
      <c r="D2997" t="str">
        <f>'Funding Import'!A2999</f>
        <v>RB052715: HARE STREET PRIMARY SCHOOL</v>
      </c>
      <c r="E2997" t="str">
        <f>MID('Funding Import'!B2999,2,4)</f>
        <v>0001</v>
      </c>
      <c r="F2997" t="str">
        <f>MID('Funding Import'!B2999,8,50)</f>
        <v>FORMULA FUNDED (EXCL RATES)</v>
      </c>
      <c r="G2997" t="str">
        <f>'Funding Import'!I2999</f>
        <v>Spreadsheet B 401824 21143798 ES100 MK0709  FEEE234 AUT21INT ES100 MK0709  FEEE234 AUT21INT</v>
      </c>
      <c r="H2997">
        <f>'Funding Import'!H2999</f>
        <v>23032.2</v>
      </c>
      <c r="I2997" s="139"/>
    </row>
    <row r="2998" spans="1:9" ht="15" x14ac:dyDescent="0.2">
      <c r="A2998" s="191" t="str">
        <f t="shared" si="93"/>
        <v>2715</v>
      </c>
      <c r="B2998" s="191"/>
      <c r="C2998" s="191" t="str">
        <f t="shared" si="94"/>
        <v>27150001</v>
      </c>
      <c r="D2998" t="str">
        <f>'Funding Import'!A3000</f>
        <v>RB052715: HARE STREET PRIMARY SCHOOL</v>
      </c>
      <c r="E2998" t="str">
        <f>MID('Funding Import'!B3000,2,4)</f>
        <v>0001</v>
      </c>
      <c r="F2998" t="str">
        <f>MID('Funding Import'!B3000,8,50)</f>
        <v>FORMULA FUNDED (EXCL RATES)</v>
      </c>
      <c r="G2998" t="str">
        <f>'Funding Import'!I3000</f>
        <v>DL 8652 FEEE234 AUT21ACT</v>
      </c>
      <c r="H2998">
        <f>'Funding Import'!H3000</f>
        <v>26637</v>
      </c>
      <c r="I2998" s="139"/>
    </row>
    <row r="2999" spans="1:9" ht="15" x14ac:dyDescent="0.2">
      <c r="A2999" s="191" t="str">
        <f t="shared" si="93"/>
        <v>2715</v>
      </c>
      <c r="B2999" s="191"/>
      <c r="C2999" s="191" t="str">
        <f t="shared" si="94"/>
        <v>27150001</v>
      </c>
      <c r="D2999" t="str">
        <f>'Funding Import'!A3001</f>
        <v>RB052715: HARE STREET PRIMARY SCHOOL</v>
      </c>
      <c r="E2999" t="str">
        <f>MID('Funding Import'!B3001,2,4)</f>
        <v>0001</v>
      </c>
      <c r="F2999" t="str">
        <f>MID('Funding Import'!B3001,8,50)</f>
        <v>FORMULA FUNDED (EXCL RATES)</v>
      </c>
      <c r="G2999" t="str">
        <f>'Funding Import'!I3001</f>
        <v>DL 8678 TeachPensionGrnt 0001TPEC</v>
      </c>
      <c r="H2999">
        <f>'Funding Import'!H3001</f>
        <v>3114</v>
      </c>
      <c r="I2999" s="139"/>
    </row>
    <row r="3000" spans="1:9" ht="15" x14ac:dyDescent="0.2">
      <c r="A3000" s="191" t="str">
        <f t="shared" si="93"/>
        <v>2715</v>
      </c>
      <c r="B3000" s="191"/>
      <c r="C3000" s="191" t="str">
        <f t="shared" si="94"/>
        <v>27150001</v>
      </c>
      <c r="D3000" t="str">
        <f>'Funding Import'!A3002</f>
        <v>RB052715: HARE STREET PRIMARY SCHOOL</v>
      </c>
      <c r="E3000" t="str">
        <f>MID('Funding Import'!B3002,2,4)</f>
        <v>0001</v>
      </c>
      <c r="F3000" t="str">
        <f>MID('Funding Import'!B3002,8,50)</f>
        <v>FORMULA FUNDED (EXCL RATES)</v>
      </c>
      <c r="G3000" t="str">
        <f>'Funding Import'!I3002</f>
        <v>DL 8675 TeachersPayGrant 0001TPG</v>
      </c>
      <c r="H3000">
        <f>'Funding Import'!H3002</f>
        <v>1102</v>
      </c>
      <c r="I3000" s="139"/>
    </row>
    <row r="3001" spans="1:9" ht="15" x14ac:dyDescent="0.2">
      <c r="A3001" s="191" t="str">
        <f t="shared" si="93"/>
        <v>2715</v>
      </c>
      <c r="B3001" s="191"/>
      <c r="C3001" s="191" t="str">
        <f t="shared" si="94"/>
        <v>27150001</v>
      </c>
      <c r="D3001" t="str">
        <f>'Funding Import'!A3003</f>
        <v>RB052715: HARE STREET PRIMARY SCHOOL</v>
      </c>
      <c r="E3001" t="str">
        <f>MID('Funding Import'!B3003,2,4)</f>
        <v>0001</v>
      </c>
      <c r="F3001" t="str">
        <f>MID('Funding Import'!B3003,8,50)</f>
        <v>FORMULA FUNDED (EXCL RATES)</v>
      </c>
      <c r="G3001" t="str">
        <f>'Funding Import'!I3003</f>
        <v>DL 8708 SPR22INT - FEEE234</v>
      </c>
      <c r="H3001">
        <f>'Funding Import'!H3003</f>
        <v>19140.04</v>
      </c>
      <c r="I3001" s="139"/>
    </row>
    <row r="3002" spans="1:9" ht="15" x14ac:dyDescent="0.2">
      <c r="A3002" s="191" t="str">
        <f t="shared" si="93"/>
        <v>2715</v>
      </c>
      <c r="B3002" s="191"/>
      <c r="C3002" s="191" t="str">
        <f t="shared" si="94"/>
        <v>27150002</v>
      </c>
      <c r="D3002" t="str">
        <f>'Funding Import'!A3004</f>
        <v>RB052715: HARE STREET PRIMARY SCHOOL</v>
      </c>
      <c r="E3002" t="str">
        <f>MID('Funding Import'!B3004,2,4)</f>
        <v>0002</v>
      </c>
      <c r="F3002" t="str">
        <f>MID('Funding Import'!B3004,8,50)</f>
        <v>RATES</v>
      </c>
      <c r="G3002" t="str">
        <f>'Funding Import'!I3004</f>
        <v>Spreadsheet B 391137 20630756 ES007 MK0509 10002 RATES ES007 MK0509 10002 RATES</v>
      </c>
      <c r="H3002">
        <f>'Funding Import'!H3004</f>
        <v>34020</v>
      </c>
      <c r="I3002" s="139"/>
    </row>
    <row r="3003" spans="1:9" ht="15" x14ac:dyDescent="0.2">
      <c r="A3003" s="191" t="str">
        <f t="shared" si="93"/>
        <v>2715</v>
      </c>
      <c r="B3003" s="191"/>
      <c r="C3003" s="191" t="str">
        <f t="shared" si="94"/>
        <v>27150003</v>
      </c>
      <c r="D3003" t="str">
        <f>'Funding Import'!A3005</f>
        <v>RB052715: HARE STREET PRIMARY SCHOOL</v>
      </c>
      <c r="E3003" t="str">
        <f>MID('Funding Import'!B3005,2,4)</f>
        <v>0003</v>
      </c>
      <c r="F3003" t="str">
        <f>MID('Funding Import'!B3005,8,50)</f>
        <v>BROUGHT FORWARD</v>
      </c>
      <c r="G3003" t="str">
        <f>'Funding Import'!I3005</f>
        <v>Spreadsheet B 394797 20778211 ES055 MK0568 10003 OPENING BALANCES ES055 MK0568 10003 OPENING BALANCES</v>
      </c>
      <c r="H3003">
        <f>'Funding Import'!H3005</f>
        <v>142849.22</v>
      </c>
      <c r="I3003" s="139"/>
    </row>
    <row r="3004" spans="1:9" ht="15" x14ac:dyDescent="0.2">
      <c r="A3004" s="191" t="str">
        <f t="shared" si="93"/>
        <v>2715</v>
      </c>
      <c r="B3004" s="191"/>
      <c r="C3004" s="191" t="str">
        <f t="shared" si="94"/>
        <v>27150004</v>
      </c>
      <c r="D3004" t="str">
        <f>'Funding Import'!A3006</f>
        <v>RB052715: HARE STREET PRIMARY SCHOOL</v>
      </c>
      <c r="E3004" t="str">
        <f>MID('Funding Import'!B3006,2,4)</f>
        <v>0004</v>
      </c>
      <c r="F3004" t="str">
        <f>MID('Funding Import'!B3006,8,50)</f>
        <v>STATEMENTED SEN</v>
      </c>
      <c r="G3004" t="str">
        <f>'Funding Import'!I3006</f>
        <v>Spreadsheet B 391144 20630818 ES009 MK0511 10004 EHCP ES009 MK0511 10004 EHCP</v>
      </c>
      <c r="H3004">
        <f>'Funding Import'!H3006</f>
        <v>67508</v>
      </c>
      <c r="I3004" s="139"/>
    </row>
    <row r="3005" spans="1:9" ht="15" x14ac:dyDescent="0.2">
      <c r="A3005" s="191" t="str">
        <f t="shared" si="93"/>
        <v>2715</v>
      </c>
      <c r="B3005" s="191"/>
      <c r="C3005" s="191" t="str">
        <f t="shared" si="94"/>
        <v>27150004</v>
      </c>
      <c r="D3005" t="str">
        <f>'Funding Import'!A3007</f>
        <v>RB052715: HARE STREET PRIMARY SCHOOL</v>
      </c>
      <c r="E3005" t="str">
        <f>MID('Funding Import'!B3007,2,4)</f>
        <v>0004</v>
      </c>
      <c r="F3005" t="str">
        <f>MID('Funding Import'!B3007,8,50)</f>
        <v>STATEMENTED SEN</v>
      </c>
      <c r="G3005" t="str">
        <f>'Funding Import'!I3007</f>
        <v>Spreadsheet B 394845 20782782 ES043 DP0533 SEN TOP-UP SUM1 SUM-21 ES043 DP0533 SEN TOP-UP SUM1 SUM-21</v>
      </c>
      <c r="H3005">
        <f>'Funding Import'!H3007</f>
        <v>3721</v>
      </c>
      <c r="I3005" s="139"/>
    </row>
    <row r="3006" spans="1:9" ht="15" x14ac:dyDescent="0.2">
      <c r="A3006" s="191" t="str">
        <f t="shared" si="93"/>
        <v>2715</v>
      </c>
      <c r="B3006" s="191"/>
      <c r="C3006" s="191" t="str">
        <f t="shared" si="94"/>
        <v>27150004</v>
      </c>
      <c r="D3006" t="str">
        <f>'Funding Import'!A3008</f>
        <v>RB052715: HARE STREET PRIMARY SCHOOL</v>
      </c>
      <c r="E3006" t="str">
        <f>MID('Funding Import'!B3008,2,4)</f>
        <v>0004</v>
      </c>
      <c r="F3006" t="str">
        <f>MID('Funding Import'!B3008,8,50)</f>
        <v>STATEMENTED SEN</v>
      </c>
      <c r="G3006" t="str">
        <f>'Funding Import'!I3008</f>
        <v>DL 8688 SEN TOP-UP AUT1 AUT-21</v>
      </c>
      <c r="H3006">
        <f>'Funding Import'!H3008</f>
        <v>6136</v>
      </c>
      <c r="I3006" s="139"/>
    </row>
    <row r="3007" spans="1:9" ht="15" x14ac:dyDescent="0.2">
      <c r="A3007" s="191" t="str">
        <f t="shared" si="93"/>
        <v>2715</v>
      </c>
      <c r="B3007" s="191"/>
      <c r="C3007" s="191" t="str">
        <f t="shared" si="94"/>
        <v>27150006</v>
      </c>
      <c r="D3007" t="str">
        <f>'Funding Import'!A3009</f>
        <v>RB052715: HARE STREET PRIMARY SCHOOL</v>
      </c>
      <c r="E3007" t="str">
        <f>MID('Funding Import'!B3009,2,4)</f>
        <v>0006</v>
      </c>
      <c r="F3007" t="str">
        <f>MID('Funding Import'!B3009,8,50)</f>
        <v>EXCEPTIONAL COVID COST GRANT</v>
      </c>
      <c r="G3007" t="str">
        <f>'Funding Import'!I3009</f>
        <v>Spreadsheet B 398807 20920177 ES067 DP0558 FSMADDCOSTSCOVID FSMCOVID ES067 DP0558 FSMADDCOSTSCOVID FSMCOVID</v>
      </c>
      <c r="H3007">
        <f>'Funding Import'!H3009</f>
        <v>13373.5</v>
      </c>
      <c r="I3007" s="139"/>
    </row>
    <row r="3008" spans="1:9" ht="15" x14ac:dyDescent="0.2">
      <c r="A3008" s="191" t="str">
        <f t="shared" si="93"/>
        <v>2715</v>
      </c>
      <c r="B3008" s="191"/>
      <c r="C3008" s="191" t="str">
        <f t="shared" si="94"/>
        <v>27150006</v>
      </c>
      <c r="D3008" t="str">
        <f>'Funding Import'!A3010</f>
        <v>RB052715: HARE STREET PRIMARY SCHOOL</v>
      </c>
      <c r="E3008" t="str">
        <f>MID('Funding Import'!B3010,2,4)</f>
        <v>0006</v>
      </c>
      <c r="F3008" t="str">
        <f>MID('Funding Import'!B3010,8,50)</f>
        <v>EXCEPTIONAL COVID COST GRANT</v>
      </c>
      <c r="G3008" t="str">
        <f>'Funding Import'!I3010</f>
        <v>Spreadsheet B 398804 20920024 ES065 DP0556 COVIDEMERGENCY COVIDEM ES065 DP0556 COVIDEMERGENCY COVIDEM</v>
      </c>
      <c r="H3008">
        <f>'Funding Import'!H3010</f>
        <v>14000</v>
      </c>
      <c r="I3008" s="139"/>
    </row>
    <row r="3009" spans="1:9" ht="15" x14ac:dyDescent="0.2">
      <c r="A3009" s="191" t="str">
        <f t="shared" si="93"/>
        <v>2715</v>
      </c>
      <c r="B3009" s="191"/>
      <c r="C3009" s="191" t="str">
        <f t="shared" si="94"/>
        <v>27150006</v>
      </c>
      <c r="D3009" t="str">
        <f>'Funding Import'!A3011</f>
        <v>RB052715: HARE STREET PRIMARY SCHOOL</v>
      </c>
      <c r="E3009" t="str">
        <f>MID('Funding Import'!B3011,2,4)</f>
        <v>0006</v>
      </c>
      <c r="F3009" t="str">
        <f>MID('Funding Import'!B3011,8,50)</f>
        <v>EXCEPTIONAL COVID COST GRANT</v>
      </c>
      <c r="G3009" t="str">
        <f>'Funding Import'!I3011</f>
        <v>Spreadsheet B 399778 20982606 Movement from code '0006 to '0012 covid  emergency recode ES089 RM0128 Covid emergency recode</v>
      </c>
      <c r="H3009">
        <f>'Funding Import'!H3011</f>
        <v>-14000</v>
      </c>
      <c r="I3009" s="139"/>
    </row>
    <row r="3010" spans="1:9" ht="15" x14ac:dyDescent="0.2">
      <c r="A3010" s="191" t="str">
        <f t="shared" ref="A3010:A3073" si="95">MID(D3010,5,4)</f>
        <v>2715</v>
      </c>
      <c r="B3010" s="191"/>
      <c r="C3010" s="191" t="str">
        <f t="shared" si="94"/>
        <v>27150012</v>
      </c>
      <c r="D3010" t="str">
        <f>'Funding Import'!A3012</f>
        <v>RB052715: HARE STREET PRIMARY SCHOOL</v>
      </c>
      <c r="E3010" t="str">
        <f>MID('Funding Import'!B3012,2,4)</f>
        <v>0012</v>
      </c>
      <c r="F3010" t="str">
        <f>MID('Funding Import'!B3012,8,50)</f>
        <v>COVID CATCH UP</v>
      </c>
      <c r="G3010" t="str">
        <f>'Funding Import'!I3012</f>
        <v>Spreadsheet B 399778 20982606 Movement from code '0006 to '0012 covid  emergency recode ES089 RM0128 Covid emergency recode</v>
      </c>
      <c r="H3010">
        <f>'Funding Import'!H3012</f>
        <v>14000</v>
      </c>
      <c r="I3010" s="139"/>
    </row>
    <row r="3011" spans="1:9" ht="15" x14ac:dyDescent="0.2">
      <c r="A3011" s="191" t="str">
        <f t="shared" si="95"/>
        <v>2715</v>
      </c>
      <c r="B3011" s="191"/>
      <c r="C3011" s="191" t="str">
        <f t="shared" si="94"/>
        <v>27150012</v>
      </c>
      <c r="D3011" t="str">
        <f>'Funding Import'!A3013</f>
        <v>RB052715: HARE STREET PRIMARY SCHOOL</v>
      </c>
      <c r="E3011" t="str">
        <f>MID('Funding Import'!B3013,2,4)</f>
        <v>0012</v>
      </c>
      <c r="F3011" t="str">
        <f>MID('Funding Import'!B3013,8,50)</f>
        <v>COVID CATCH UP</v>
      </c>
      <c r="G3011" t="str">
        <f>'Funding Import'!I3013</f>
        <v>DL 8645 0012recoveryc 0012RPG</v>
      </c>
      <c r="H3011">
        <f>'Funding Import'!H3013</f>
        <v>5437.5</v>
      </c>
      <c r="I3011" s="139"/>
    </row>
    <row r="3012" spans="1:9" ht="15" x14ac:dyDescent="0.2">
      <c r="A3012" s="191" t="str">
        <f t="shared" si="95"/>
        <v>2715</v>
      </c>
      <c r="B3012" s="191"/>
      <c r="C3012" s="191" t="str">
        <f t="shared" si="94"/>
        <v>27150012</v>
      </c>
      <c r="D3012" t="str">
        <f>'Funding Import'!A3014</f>
        <v>RB052715: HARE STREET PRIMARY SCHOOL</v>
      </c>
      <c r="E3012" t="str">
        <f>MID('Funding Import'!B3014,2,4)</f>
        <v>0012</v>
      </c>
      <c r="F3012" t="str">
        <f>MID('Funding Import'!B3014,8,50)</f>
        <v>COVID CATCH UP</v>
      </c>
      <c r="G3012" t="str">
        <f>'Funding Import'!I3014</f>
        <v>DL 8656 0012schoolled 0012SLT</v>
      </c>
      <c r="H3012">
        <f>'Funding Import'!H3014</f>
        <v>5020.3100000000004</v>
      </c>
      <c r="I3012" s="139"/>
    </row>
    <row r="3013" spans="1:9" ht="15" x14ac:dyDescent="0.2">
      <c r="A3013" s="191" t="str">
        <f t="shared" si="95"/>
        <v>2715</v>
      </c>
      <c r="B3013" s="191"/>
      <c r="C3013" s="191" t="str">
        <f t="shared" si="94"/>
        <v>27150014</v>
      </c>
      <c r="D3013" t="str">
        <f>'Funding Import'!A3015</f>
        <v>RB052715: HARE STREET PRIMARY SCHOOL</v>
      </c>
      <c r="E3013" t="str">
        <f>MID('Funding Import'!B3015,2,4)</f>
        <v>0014</v>
      </c>
      <c r="F3013" t="str">
        <f>MID('Funding Import'!B3015,8,50)</f>
        <v>PUPIL PREMIUM</v>
      </c>
      <c r="G3013" t="str">
        <f>'Funding Import'!I3015</f>
        <v>Spreadsheet B 400831 21077861 ES093 DP0593 SUMMER21PPG SUM21PPG ES093 DP0593 SUMMER21PPG SUM21PPG</v>
      </c>
      <c r="H3013">
        <f>'Funding Import'!H3015</f>
        <v>84063</v>
      </c>
      <c r="I3013" s="139"/>
    </row>
    <row r="3014" spans="1:9" ht="15" x14ac:dyDescent="0.2">
      <c r="A3014" s="191" t="str">
        <f t="shared" si="95"/>
        <v>2715</v>
      </c>
      <c r="B3014" s="191"/>
      <c r="C3014" s="191" t="str">
        <f t="shared" si="94"/>
        <v>27150014</v>
      </c>
      <c r="D3014" t="str">
        <f>'Funding Import'!A3016</f>
        <v>RB052715: HARE STREET PRIMARY SCHOOL</v>
      </c>
      <c r="E3014" t="str">
        <f>MID('Funding Import'!B3016,2,4)</f>
        <v>0014</v>
      </c>
      <c r="F3014" t="str">
        <f>MID('Funding Import'!B3016,8,50)</f>
        <v>PUPIL PREMIUM</v>
      </c>
      <c r="G3014" t="str">
        <f>'Funding Import'!I3016</f>
        <v>DL 8701 0014 Pupil Premium Autumn Term 2021</v>
      </c>
      <c r="H3014">
        <f>'Funding Import'!H3016</f>
        <v>67250</v>
      </c>
      <c r="I3014" s="139"/>
    </row>
    <row r="3015" spans="1:9" ht="15" x14ac:dyDescent="0.2">
      <c r="A3015" s="191" t="str">
        <f t="shared" si="95"/>
        <v>2715</v>
      </c>
      <c r="B3015" s="191"/>
      <c r="C3015" s="191" t="str">
        <f t="shared" si="94"/>
        <v>27150018</v>
      </c>
      <c r="D3015" t="str">
        <f>'Funding Import'!A3017</f>
        <v>RB052715: HARE STREET PRIMARY SCHOOL</v>
      </c>
      <c r="E3015" t="str">
        <f>MID('Funding Import'!B3017,2,4)</f>
        <v>0018</v>
      </c>
      <c r="F3015" t="str">
        <f>MID('Funding Import'!B3017,8,50)</f>
        <v>ADDITIONAL GRANT INCOME</v>
      </c>
      <c r="G3015" t="str">
        <f>'Funding Import'!I3017</f>
        <v>Spreadsheet B 393531 20728061 ES032 RM0087 PE GRANT APR 21 ES032 RM0087 PE GRANT APR 21</v>
      </c>
      <c r="H3015">
        <f>'Funding Import'!H3017</f>
        <v>8150</v>
      </c>
      <c r="I3015" s="139"/>
    </row>
    <row r="3016" spans="1:9" ht="15" x14ac:dyDescent="0.2">
      <c r="A3016" s="191" t="str">
        <f t="shared" si="95"/>
        <v>2715</v>
      </c>
      <c r="B3016" s="191"/>
      <c r="C3016" s="191" t="str">
        <f t="shared" si="94"/>
        <v>27150018</v>
      </c>
      <c r="D3016" t="str">
        <f>'Funding Import'!A3018</f>
        <v>RB052715: HARE STREET PRIMARY SCHOOL</v>
      </c>
      <c r="E3016" t="str">
        <f>MID('Funding Import'!B3018,2,4)</f>
        <v>0018</v>
      </c>
      <c r="F3016" t="str">
        <f>MID('Funding Import'!B3018,8,50)</f>
        <v>ADDITIONAL GRANT INCOME</v>
      </c>
      <c r="G3016" t="str">
        <f>'Funding Import'!I3018</f>
        <v>Spreadsheet B 399769 20981730 UIFSM JULY21 UIFSM 21 ES085 RM0124 UIFSM JULY21 UIFSM 21</v>
      </c>
      <c r="H3016">
        <f>'Funding Import'!H3018</f>
        <v>60374</v>
      </c>
      <c r="I3016" s="139"/>
    </row>
    <row r="3017" spans="1:9" ht="15" x14ac:dyDescent="0.2">
      <c r="A3017" s="191" t="str">
        <f t="shared" si="95"/>
        <v>2715</v>
      </c>
      <c r="B3017" s="191"/>
      <c r="C3017" s="191" t="str">
        <f t="shared" si="94"/>
        <v>27150018</v>
      </c>
      <c r="D3017" t="str">
        <f>'Funding Import'!A3019</f>
        <v>RB052715: HARE STREET PRIMARY SCHOOL</v>
      </c>
      <c r="E3017" t="str">
        <f>MID('Funding Import'!B3019,2,4)</f>
        <v>0018</v>
      </c>
      <c r="F3017" t="str">
        <f>MID('Funding Import'!B3019,8,50)</f>
        <v>ADDITIONAL GRANT INCOME</v>
      </c>
      <c r="G3017" t="str">
        <f>'Funding Import'!I3019</f>
        <v>DL 8673 PE GRANT OCT21 0018PE</v>
      </c>
      <c r="H3017">
        <f>'Funding Import'!H3019</f>
        <v>11433</v>
      </c>
      <c r="I3017" s="139"/>
    </row>
    <row r="3018" spans="1:9" ht="15" x14ac:dyDescent="0.2">
      <c r="A3018" s="191" t="str">
        <f t="shared" si="95"/>
        <v>2715</v>
      </c>
      <c r="B3018" s="191"/>
      <c r="C3018" s="191" t="str">
        <f t="shared" si="94"/>
        <v>27150026</v>
      </c>
      <c r="D3018" t="str">
        <f>'Funding Import'!A3020</f>
        <v>RB052715: HARE STREET PRIMARY SCHOOL</v>
      </c>
      <c r="E3018" t="str">
        <f>MID('Funding Import'!B3020,2,4)</f>
        <v>0026</v>
      </c>
      <c r="F3018" t="str">
        <f>MID('Funding Import'!B3020,8,50)</f>
        <v>NOTIONAL SEN FUNDING</v>
      </c>
      <c r="G3018" t="str">
        <f>'Funding Import'!I3020</f>
        <v>Spreadsheet B 391732 20639856 ES012 MK0514 10026 NOTIONAL SEN ES012 MK0514 10026 NOTIONAL SEN</v>
      </c>
      <c r="H3018">
        <f>'Funding Import'!H3020</f>
        <v>274088</v>
      </c>
      <c r="I3018" s="139"/>
    </row>
    <row r="3019" spans="1:9" ht="15" x14ac:dyDescent="0.2">
      <c r="A3019" s="191" t="str">
        <f t="shared" si="95"/>
        <v>2842</v>
      </c>
      <c r="B3019" s="191"/>
      <c r="C3019" s="191" t="str">
        <f t="shared" si="94"/>
        <v>28420001</v>
      </c>
      <c r="D3019" t="str">
        <f>'Funding Import'!A3021</f>
        <v>RB052842: ALL SAINTS COE(VA)PR-DOVERCORT</v>
      </c>
      <c r="E3019" t="str">
        <f>MID('Funding Import'!B3021,2,4)</f>
        <v>0001</v>
      </c>
      <c r="F3019" t="str">
        <f>MID('Funding Import'!B3021,8,50)</f>
        <v>FORMULA FUNDED (EXCL RATES)</v>
      </c>
      <c r="G3019" t="str">
        <f>'Funding Import'!I3021</f>
        <v>Spreadsheet B 391145 20630885 ES006 MK0508 10001 FORMULA FUNDED ES006 MK0508 10001 FORMULA FUNDED</v>
      </c>
      <c r="H3019">
        <f>'Funding Import'!H3021</f>
        <v>749750</v>
      </c>
      <c r="I3019" s="139"/>
    </row>
    <row r="3020" spans="1:9" ht="15" x14ac:dyDescent="0.2">
      <c r="A3020" s="191" t="str">
        <f t="shared" si="95"/>
        <v>2842</v>
      </c>
      <c r="B3020" s="191"/>
      <c r="C3020" s="191" t="str">
        <f t="shared" si="94"/>
        <v>28420002</v>
      </c>
      <c r="D3020" t="str">
        <f>'Funding Import'!A3022</f>
        <v>RB052842: ALL SAINTS COE(VA)PR-DOVERCORT</v>
      </c>
      <c r="E3020" t="str">
        <f>MID('Funding Import'!B3022,2,4)</f>
        <v>0002</v>
      </c>
      <c r="F3020" t="str">
        <f>MID('Funding Import'!B3022,8,50)</f>
        <v>RATES</v>
      </c>
      <c r="G3020" t="str">
        <f>'Funding Import'!I3022</f>
        <v>Spreadsheet B 391137 20630756 ES007 MK0509 10002 RATES ES007 MK0509 10002 RATES</v>
      </c>
      <c r="H3020">
        <f>'Funding Import'!H3022</f>
        <v>3250</v>
      </c>
      <c r="I3020" s="139"/>
    </row>
    <row r="3021" spans="1:9" ht="15" x14ac:dyDescent="0.2">
      <c r="A3021" s="191" t="str">
        <f t="shared" si="95"/>
        <v>2842</v>
      </c>
      <c r="B3021" s="191"/>
      <c r="C3021" s="191" t="str">
        <f t="shared" si="94"/>
        <v>28420003</v>
      </c>
      <c r="D3021" t="str">
        <f>'Funding Import'!A3023</f>
        <v>RB052842: ALL SAINTS COE(VA)PR-DOVERCORT</v>
      </c>
      <c r="E3021" t="str">
        <f>MID('Funding Import'!B3023,2,4)</f>
        <v>0003</v>
      </c>
      <c r="F3021" t="str">
        <f>MID('Funding Import'!B3023,8,50)</f>
        <v>BROUGHT FORWARD</v>
      </c>
      <c r="G3021" t="str">
        <f>'Funding Import'!I3023</f>
        <v>Spreadsheet B 394797 20778211 ES055 MK0568 10003 OPENING BALANCES ES055 MK0568 10003 OPENING BALANCES</v>
      </c>
      <c r="H3021">
        <f>'Funding Import'!H3023</f>
        <v>227994.08</v>
      </c>
      <c r="I3021" s="139"/>
    </row>
    <row r="3022" spans="1:9" ht="15" x14ac:dyDescent="0.2">
      <c r="A3022" s="191" t="str">
        <f t="shared" si="95"/>
        <v>2842</v>
      </c>
      <c r="B3022" s="191"/>
      <c r="C3022" s="191" t="str">
        <f t="shared" si="94"/>
        <v>28420004</v>
      </c>
      <c r="D3022" t="str">
        <f>'Funding Import'!A3024</f>
        <v>RB052842: ALL SAINTS COE(VA)PR-DOVERCORT</v>
      </c>
      <c r="E3022" t="str">
        <f>MID('Funding Import'!B3024,2,4)</f>
        <v>0004</v>
      </c>
      <c r="F3022" t="str">
        <f>MID('Funding Import'!B3024,8,50)</f>
        <v>STATEMENTED SEN</v>
      </c>
      <c r="G3022" t="str">
        <f>'Funding Import'!I3024</f>
        <v>Spreadsheet B 391144 20630818 ES009 MK0511 10004 EHCP ES009 MK0511 10004 EHCP</v>
      </c>
      <c r="H3022">
        <f>'Funding Import'!H3024</f>
        <v>4162</v>
      </c>
      <c r="I3022" s="139"/>
    </row>
    <row r="3023" spans="1:9" ht="15" x14ac:dyDescent="0.2">
      <c r="A3023" s="191" t="str">
        <f t="shared" si="95"/>
        <v>2842</v>
      </c>
      <c r="B3023" s="191"/>
      <c r="C3023" s="191" t="str">
        <f t="shared" si="94"/>
        <v>28420006</v>
      </c>
      <c r="D3023" t="str">
        <f>'Funding Import'!A3025</f>
        <v>RB052842: ALL SAINTS COE(VA)PR-DOVERCORT</v>
      </c>
      <c r="E3023" t="str">
        <f>MID('Funding Import'!B3025,2,4)</f>
        <v>0006</v>
      </c>
      <c r="F3023" t="str">
        <f>MID('Funding Import'!B3025,8,50)</f>
        <v>EXCEPTIONAL COVID COST GRANT</v>
      </c>
      <c r="G3023" t="str">
        <f>'Funding Import'!I3025</f>
        <v>Spreadsheet B 398804 20920024 ES065 DP0556 COVIDEMERGENCY COVIDEM ES065 DP0556 COVIDEMERGENCY COVIDEM</v>
      </c>
      <c r="H3023">
        <f>'Funding Import'!H3025</f>
        <v>6560</v>
      </c>
      <c r="I3023" s="139"/>
    </row>
    <row r="3024" spans="1:9" ht="15" x14ac:dyDescent="0.2">
      <c r="A3024" s="191" t="str">
        <f t="shared" si="95"/>
        <v>2842</v>
      </c>
      <c r="B3024" s="191"/>
      <c r="C3024" s="191" t="str">
        <f t="shared" si="94"/>
        <v>28420006</v>
      </c>
      <c r="D3024" t="str">
        <f>'Funding Import'!A3026</f>
        <v>RB052842: ALL SAINTS COE(VA)PR-DOVERCORT</v>
      </c>
      <c r="E3024" t="str">
        <f>MID('Funding Import'!B3026,2,4)</f>
        <v>0006</v>
      </c>
      <c r="F3024" t="str">
        <f>MID('Funding Import'!B3026,8,50)</f>
        <v>EXCEPTIONAL COVID COST GRANT</v>
      </c>
      <c r="G3024" t="str">
        <f>'Funding Import'!I3026</f>
        <v>Spreadsheet B 399778 20982606 Movement from code '0006 to '0012 covid  emergency recode ES089 RM0128 Covid emergency recode</v>
      </c>
      <c r="H3024">
        <f>'Funding Import'!H3026</f>
        <v>-6560</v>
      </c>
      <c r="I3024" s="139"/>
    </row>
    <row r="3025" spans="1:9" ht="15" x14ac:dyDescent="0.2">
      <c r="A3025" s="191" t="str">
        <f t="shared" si="95"/>
        <v>2842</v>
      </c>
      <c r="B3025" s="191"/>
      <c r="C3025" s="191" t="str">
        <f t="shared" si="94"/>
        <v>28420012</v>
      </c>
      <c r="D3025" t="str">
        <f>'Funding Import'!A3027</f>
        <v>RB052842: ALL SAINTS COE(VA)PR-DOVERCORT</v>
      </c>
      <c r="E3025" t="str">
        <f>MID('Funding Import'!B3027,2,4)</f>
        <v>0012</v>
      </c>
      <c r="F3025" t="str">
        <f>MID('Funding Import'!B3027,8,50)</f>
        <v>COVID CATCH UP</v>
      </c>
      <c r="G3025" t="str">
        <f>'Funding Import'!I3027</f>
        <v>Spreadsheet B 399778 20982606 Movement from code '0006 to '0012 covid  emergency recode ES089 RM0128 Covid emergency recode</v>
      </c>
      <c r="H3025">
        <f>'Funding Import'!H3027</f>
        <v>6560</v>
      </c>
      <c r="I3025" s="139"/>
    </row>
    <row r="3026" spans="1:9" ht="15" x14ac:dyDescent="0.2">
      <c r="A3026" s="191" t="str">
        <f t="shared" si="95"/>
        <v>2842</v>
      </c>
      <c r="B3026" s="191"/>
      <c r="C3026" s="191" t="str">
        <f t="shared" si="94"/>
        <v>28420012</v>
      </c>
      <c r="D3026" t="str">
        <f>'Funding Import'!A3028</f>
        <v>RB052842: ALL SAINTS COE(VA)PR-DOVERCORT</v>
      </c>
      <c r="E3026" t="str">
        <f>MID('Funding Import'!B3028,2,4)</f>
        <v>0012</v>
      </c>
      <c r="F3026" t="str">
        <f>MID('Funding Import'!B3028,8,50)</f>
        <v>COVID CATCH UP</v>
      </c>
      <c r="G3026" t="str">
        <f>'Funding Import'!I3028</f>
        <v>DL 8645 0012recoveryc 0012RPG</v>
      </c>
      <c r="H3026">
        <f>'Funding Import'!H3028</f>
        <v>1667.5</v>
      </c>
      <c r="I3026" s="139"/>
    </row>
    <row r="3027" spans="1:9" ht="15" x14ac:dyDescent="0.2">
      <c r="A3027" s="191" t="str">
        <f t="shared" si="95"/>
        <v>2842</v>
      </c>
      <c r="B3027" s="191"/>
      <c r="C3027" s="191" t="str">
        <f t="shared" si="94"/>
        <v>28420012</v>
      </c>
      <c r="D3027" t="str">
        <f>'Funding Import'!A3029</f>
        <v>RB052842: ALL SAINTS COE(VA)PR-DOVERCORT</v>
      </c>
      <c r="E3027" t="str">
        <f>MID('Funding Import'!B3029,2,4)</f>
        <v>0012</v>
      </c>
      <c r="F3027" t="str">
        <f>MID('Funding Import'!B3029,8,50)</f>
        <v>COVID CATCH UP</v>
      </c>
      <c r="G3027" t="str">
        <f>'Funding Import'!I3029</f>
        <v>DL 8656 0012schoolled 0012SLT</v>
      </c>
      <c r="H3027">
        <f>'Funding Import'!H3029</f>
        <v>1358.44</v>
      </c>
      <c r="I3027" s="139"/>
    </row>
    <row r="3028" spans="1:9" ht="15" x14ac:dyDescent="0.2">
      <c r="A3028" s="191" t="str">
        <f t="shared" si="95"/>
        <v>2842</v>
      </c>
      <c r="B3028" s="191"/>
      <c r="C3028" s="191" t="str">
        <f t="shared" si="94"/>
        <v>28420014</v>
      </c>
      <c r="D3028" t="str">
        <f>'Funding Import'!A3030</f>
        <v>RB052842: ALL SAINTS COE(VA)PR-DOVERCORT</v>
      </c>
      <c r="E3028" t="str">
        <f>MID('Funding Import'!B3030,2,4)</f>
        <v>0014</v>
      </c>
      <c r="F3028" t="str">
        <f>MID('Funding Import'!B3030,8,50)</f>
        <v>PUPIL PREMIUM</v>
      </c>
      <c r="G3028" t="str">
        <f>'Funding Import'!I3030</f>
        <v>Spreadsheet B 400831 21077861 ES093 DP0593 SUMMER21PPG SUM21PPG ES093 DP0593 SUMMER21PPG SUM21PPG</v>
      </c>
      <c r="H3028">
        <f>'Funding Import'!H3030</f>
        <v>26196</v>
      </c>
      <c r="I3028" s="139"/>
    </row>
    <row r="3029" spans="1:9" ht="15" x14ac:dyDescent="0.2">
      <c r="A3029" s="191" t="str">
        <f t="shared" si="95"/>
        <v>2842</v>
      </c>
      <c r="B3029" s="191"/>
      <c r="C3029" s="191" t="str">
        <f t="shared" si="94"/>
        <v>28420014</v>
      </c>
      <c r="D3029" t="str">
        <f>'Funding Import'!A3031</f>
        <v>RB052842: ALL SAINTS COE(VA)PR-DOVERCORT</v>
      </c>
      <c r="E3029" t="str">
        <f>MID('Funding Import'!B3031,2,4)</f>
        <v>0014</v>
      </c>
      <c r="F3029" t="str">
        <f>MID('Funding Import'!B3031,8,50)</f>
        <v>PUPIL PREMIUM</v>
      </c>
      <c r="G3029" t="str">
        <f>'Funding Import'!I3031</f>
        <v>DL 8701 0014 Pupil Premium Autumn Term 2021</v>
      </c>
      <c r="H3029">
        <f>'Funding Import'!H3031</f>
        <v>20957</v>
      </c>
      <c r="I3029" s="139"/>
    </row>
    <row r="3030" spans="1:9" ht="15" x14ac:dyDescent="0.2">
      <c r="A3030" s="191" t="str">
        <f t="shared" si="95"/>
        <v>2842</v>
      </c>
      <c r="B3030" s="191"/>
      <c r="C3030" s="191" t="str">
        <f t="shared" si="94"/>
        <v>28420018</v>
      </c>
      <c r="D3030" t="str">
        <f>'Funding Import'!A3032</f>
        <v>RB052842: ALL SAINTS COE(VA)PR-DOVERCORT</v>
      </c>
      <c r="E3030" t="str">
        <f>MID('Funding Import'!B3032,2,4)</f>
        <v>0018</v>
      </c>
      <c r="F3030" t="str">
        <f>MID('Funding Import'!B3032,8,50)</f>
        <v>ADDITIONAL GRANT INCOME</v>
      </c>
      <c r="G3030" t="str">
        <f>'Funding Import'!I3032</f>
        <v>Spreadsheet B 393531 20728061 ES032 RM0087 PE GRANT APR 21 ES032 RM0087 PE GRANT APR 21</v>
      </c>
      <c r="H3030">
        <f>'Funding Import'!H3032</f>
        <v>7383</v>
      </c>
      <c r="I3030" s="139"/>
    </row>
    <row r="3031" spans="1:9" ht="15" x14ac:dyDescent="0.2">
      <c r="A3031" s="191" t="str">
        <f t="shared" si="95"/>
        <v>2842</v>
      </c>
      <c r="B3031" s="191"/>
      <c r="C3031" s="191" t="str">
        <f t="shared" si="94"/>
        <v>28420018</v>
      </c>
      <c r="D3031" t="str">
        <f>'Funding Import'!A3033</f>
        <v>RB052842: ALL SAINTS COE(VA)PR-DOVERCORT</v>
      </c>
      <c r="E3031" t="str">
        <f>MID('Funding Import'!B3033,2,4)</f>
        <v>0018</v>
      </c>
      <c r="F3031" t="str">
        <f>MID('Funding Import'!B3033,8,50)</f>
        <v>ADDITIONAL GRANT INCOME</v>
      </c>
      <c r="G3031" t="str">
        <f>'Funding Import'!I3033</f>
        <v>Spreadsheet B 399769 20981730 UIFSM JULY21 UIFSM 21 ES085 RM0124 UIFSM JULY21 UIFSM 21</v>
      </c>
      <c r="H3031">
        <f>'Funding Import'!H3033</f>
        <v>25194</v>
      </c>
      <c r="I3031" s="139"/>
    </row>
    <row r="3032" spans="1:9" ht="15" x14ac:dyDescent="0.2">
      <c r="A3032" s="191" t="str">
        <f t="shared" si="95"/>
        <v>2842</v>
      </c>
      <c r="B3032" s="191"/>
      <c r="C3032" s="191" t="str">
        <f t="shared" si="94"/>
        <v>28420018</v>
      </c>
      <c r="D3032" t="str">
        <f>'Funding Import'!A3034</f>
        <v>RB052842: ALL SAINTS COE(VA)PR-DOVERCORT</v>
      </c>
      <c r="E3032" t="str">
        <f>MID('Funding Import'!B3034,2,4)</f>
        <v>0018</v>
      </c>
      <c r="F3032" t="str">
        <f>MID('Funding Import'!B3034,8,50)</f>
        <v>ADDITIONAL GRANT INCOME</v>
      </c>
      <c r="G3032" t="str">
        <f>'Funding Import'!I3034</f>
        <v>DL 8673 PE GRANT OCT21 0018PE</v>
      </c>
      <c r="H3032">
        <f>'Funding Import'!H3034</f>
        <v>10343</v>
      </c>
      <c r="I3032" s="139"/>
    </row>
    <row r="3033" spans="1:9" ht="15" x14ac:dyDescent="0.2">
      <c r="A3033" s="191" t="str">
        <f t="shared" si="95"/>
        <v>2842</v>
      </c>
      <c r="B3033" s="191"/>
      <c r="C3033" s="191" t="str">
        <f t="shared" si="94"/>
        <v>28420026</v>
      </c>
      <c r="D3033" t="str">
        <f>'Funding Import'!A3035</f>
        <v>RB052842: ALL SAINTS COE(VA)PR-DOVERCORT</v>
      </c>
      <c r="E3033" t="str">
        <f>MID('Funding Import'!B3035,2,4)</f>
        <v>0026</v>
      </c>
      <c r="F3033" t="str">
        <f>MID('Funding Import'!B3035,8,50)</f>
        <v>NOTIONAL SEN FUNDING</v>
      </c>
      <c r="G3033" t="str">
        <f>'Funding Import'!I3035</f>
        <v>Spreadsheet B 391732 20639856 ES012 MK0514 10026 NOTIONAL SEN ES012 MK0514 10026 NOTIONAL SEN</v>
      </c>
      <c r="H3033">
        <f>'Funding Import'!H3035</f>
        <v>130054</v>
      </c>
      <c r="I3033" s="139"/>
    </row>
    <row r="3034" spans="1:9" ht="15" x14ac:dyDescent="0.2">
      <c r="A3034" s="191" t="str">
        <f t="shared" si="95"/>
        <v>2846</v>
      </c>
      <c r="B3034" s="191"/>
      <c r="C3034" s="191" t="str">
        <f t="shared" si="94"/>
        <v>28460001</v>
      </c>
      <c r="D3034" t="str">
        <f>'Funding Import'!A3036</f>
        <v>RB052846: SPRING MEADOW PRIMARY SCHOOL</v>
      </c>
      <c r="E3034" t="str">
        <f>MID('Funding Import'!B3036,2,4)</f>
        <v>0001</v>
      </c>
      <c r="F3034" t="str">
        <f>MID('Funding Import'!B3036,8,50)</f>
        <v>FORMULA FUNDED (EXCL RATES)</v>
      </c>
      <c r="G3034" t="str">
        <f>'Funding Import'!I3036</f>
        <v>Spreadsheet B 391145 20630885 ES006 MK0508 10001 FORMULA FUNDED ES006 MK0508 10001 FORMULA FUNDED</v>
      </c>
      <c r="H3034">
        <f>'Funding Import'!H3036</f>
        <v>1286301</v>
      </c>
      <c r="I3034" s="139"/>
    </row>
    <row r="3035" spans="1:9" ht="15" x14ac:dyDescent="0.2">
      <c r="A3035" s="191" t="str">
        <f t="shared" si="95"/>
        <v>2846</v>
      </c>
      <c r="B3035" s="191"/>
      <c r="C3035" s="191" t="str">
        <f t="shared" si="94"/>
        <v>28460001</v>
      </c>
      <c r="D3035" t="str">
        <f>'Funding Import'!A3037</f>
        <v>RB052846: SPRING MEADOW PRIMARY SCHOOL</v>
      </c>
      <c r="E3035" t="str">
        <f>MID('Funding Import'!B3037,2,4)</f>
        <v>0001</v>
      </c>
      <c r="F3035" t="str">
        <f>MID('Funding Import'!B3037,8,50)</f>
        <v>FORMULA FUNDED (EXCL RATES)</v>
      </c>
      <c r="G3035" t="str">
        <f>'Funding Import'!I3037</f>
        <v>Spreadsheet B 390086 20589725 ES001 DP0515 FEEE234 SUM21INT ES001 DP0515 FEEE234 SUM21INT</v>
      </c>
      <c r="H3035">
        <f>'Funding Import'!H3037</f>
        <v>24819.13</v>
      </c>
      <c r="I3035" s="139"/>
    </row>
    <row r="3036" spans="1:9" ht="15" x14ac:dyDescent="0.2">
      <c r="A3036" s="191" t="str">
        <f t="shared" si="95"/>
        <v>2846</v>
      </c>
      <c r="B3036" s="191"/>
      <c r="C3036" s="191" t="str">
        <f t="shared" si="94"/>
        <v>28460001</v>
      </c>
      <c r="D3036" t="str">
        <f>'Funding Import'!A3038</f>
        <v>RB052846: SPRING MEADOW PRIMARY SCHOOL</v>
      </c>
      <c r="E3036" t="str">
        <f>MID('Funding Import'!B3038,2,4)</f>
        <v>0001</v>
      </c>
      <c r="F3036" t="str">
        <f>MID('Funding Import'!B3038,8,50)</f>
        <v>FORMULA FUNDED (EXCL RATES)</v>
      </c>
      <c r="G3036" t="str">
        <f>'Funding Import'!I3038</f>
        <v>Spreadsheet B 393406 20716356 ES029 DP0529 TeachersPayGrant TPG21-22 P2 ES029 DP0529 TeachersPayGrant TPG21-22 P2</v>
      </c>
      <c r="H3036">
        <f>'Funding Import'!H3038</f>
        <v>1019</v>
      </c>
      <c r="I3036" s="139"/>
    </row>
    <row r="3037" spans="1:9" ht="15" x14ac:dyDescent="0.2">
      <c r="A3037" s="191" t="str">
        <f t="shared" si="95"/>
        <v>2846</v>
      </c>
      <c r="B3037" s="191"/>
      <c r="C3037" s="191" t="str">
        <f t="shared" si="94"/>
        <v>28460001</v>
      </c>
      <c r="D3037" t="str">
        <f>'Funding Import'!A3039</f>
        <v>RB052846: SPRING MEADOW PRIMARY SCHOOL</v>
      </c>
      <c r="E3037" t="str">
        <f>MID('Funding Import'!B3039,2,4)</f>
        <v>0001</v>
      </c>
      <c r="F3037" t="str">
        <f>MID('Funding Import'!B3039,8,50)</f>
        <v>FORMULA FUNDED (EXCL RATES)</v>
      </c>
      <c r="G3037" t="str">
        <f>'Funding Import'!I3039</f>
        <v>Spreadsheet B 393405 20716327 ES028 DP0528 TeachPensionGrnt PensionG P2 ES028 DP0528 TeachPensionGrnt PensionG P2</v>
      </c>
      <c r="H3037">
        <f>'Funding Import'!H3039</f>
        <v>2879</v>
      </c>
      <c r="I3037" s="139"/>
    </row>
    <row r="3038" spans="1:9" ht="15" x14ac:dyDescent="0.2">
      <c r="A3038" s="191" t="str">
        <f t="shared" si="95"/>
        <v>2846</v>
      </c>
      <c r="B3038" s="191"/>
      <c r="C3038" s="191" t="str">
        <f t="shared" si="94"/>
        <v>28460001</v>
      </c>
      <c r="D3038" t="str">
        <f>'Funding Import'!A3040</f>
        <v>RB052846: SPRING MEADOW PRIMARY SCHOOL</v>
      </c>
      <c r="E3038" t="str">
        <f>MID('Funding Import'!B3040,2,4)</f>
        <v>0001</v>
      </c>
      <c r="F3038" t="str">
        <f>MID('Funding Import'!B3040,8,50)</f>
        <v>FORMULA FUNDED (EXCL RATES)</v>
      </c>
      <c r="G3038" t="str">
        <f>'Funding Import'!I3040</f>
        <v>Spreadsheet B 395854 20828626 ES053 MK0591 FEEE234 SUM21ACT ES053 MK0591 FEEE234 SUM21ACT</v>
      </c>
      <c r="H3038">
        <f>'Funding Import'!H3040</f>
        <v>29457.95</v>
      </c>
      <c r="I3038" s="139"/>
    </row>
    <row r="3039" spans="1:9" ht="15" x14ac:dyDescent="0.2">
      <c r="A3039" s="191" t="str">
        <f t="shared" si="95"/>
        <v>2846</v>
      </c>
      <c r="B3039" s="191"/>
      <c r="C3039" s="191" t="str">
        <f t="shared" si="94"/>
        <v>28460001</v>
      </c>
      <c r="D3039" t="str">
        <f>'Funding Import'!A3041</f>
        <v>RB052846: SPRING MEADOW PRIMARY SCHOOL</v>
      </c>
      <c r="E3039" t="str">
        <f>MID('Funding Import'!B3041,2,4)</f>
        <v>0001</v>
      </c>
      <c r="F3039" t="str">
        <f>MID('Funding Import'!B3041,8,50)</f>
        <v>FORMULA FUNDED (EXCL RATES)</v>
      </c>
      <c r="G3039" t="str">
        <f>'Funding Import'!I3041</f>
        <v>Spreadsheet B 399874 21002937 FEEE234 Summer 2021 AMENDMENT ES088 RM0132 FEEE234 Summer 2021 AMENDMENT</v>
      </c>
      <c r="H3039">
        <f>'Funding Import'!H3041</f>
        <v>105.12</v>
      </c>
      <c r="I3039" s="139"/>
    </row>
    <row r="3040" spans="1:9" ht="15" x14ac:dyDescent="0.2">
      <c r="A3040" s="191" t="str">
        <f t="shared" si="95"/>
        <v>2846</v>
      </c>
      <c r="B3040" s="191"/>
      <c r="C3040" s="191" t="str">
        <f t="shared" si="94"/>
        <v>28460001</v>
      </c>
      <c r="D3040" t="str">
        <f>'Funding Import'!A3042</f>
        <v>RB052846: SPRING MEADOW PRIMARY SCHOOL</v>
      </c>
      <c r="E3040" t="str">
        <f>MID('Funding Import'!B3042,2,4)</f>
        <v>0001</v>
      </c>
      <c r="F3040" t="str">
        <f>MID('Funding Import'!B3042,8,50)</f>
        <v>FORMULA FUNDED (EXCL RATES)</v>
      </c>
      <c r="G3040" t="str">
        <f>'Funding Import'!I3042</f>
        <v>Spreadsheet B 401824 21143798 ES100 MK0709  FEEE234 AUT21INT ES100 MK0709  FEEE234 AUT21INT</v>
      </c>
      <c r="H3040">
        <f>'Funding Import'!H3042</f>
        <v>19360.740000000002</v>
      </c>
      <c r="I3040" s="139"/>
    </row>
    <row r="3041" spans="1:9" ht="15" x14ac:dyDescent="0.2">
      <c r="A3041" s="191" t="str">
        <f t="shared" si="95"/>
        <v>2846</v>
      </c>
      <c r="B3041" s="191"/>
      <c r="C3041" s="191" t="str">
        <f t="shared" si="94"/>
        <v>28460001</v>
      </c>
      <c r="D3041" t="str">
        <f>'Funding Import'!A3043</f>
        <v>RB052846: SPRING MEADOW PRIMARY SCHOOL</v>
      </c>
      <c r="E3041" t="str">
        <f>MID('Funding Import'!B3043,2,4)</f>
        <v>0001</v>
      </c>
      <c r="F3041" t="str">
        <f>MID('Funding Import'!B3043,8,50)</f>
        <v>FORMULA FUNDED (EXCL RATES)</v>
      </c>
      <c r="G3041" t="str">
        <f>'Funding Import'!I3043</f>
        <v>DL 8652 FEEE234 AUT21ACT</v>
      </c>
      <c r="H3041">
        <f>'Funding Import'!H3043</f>
        <v>27189.119999999999</v>
      </c>
      <c r="I3041" s="139"/>
    </row>
    <row r="3042" spans="1:9" ht="15" x14ac:dyDescent="0.2">
      <c r="A3042" s="191" t="str">
        <f t="shared" si="95"/>
        <v>2846</v>
      </c>
      <c r="B3042" s="191"/>
      <c r="C3042" s="191" t="str">
        <f t="shared" si="94"/>
        <v>28460001</v>
      </c>
      <c r="D3042" t="str">
        <f>'Funding Import'!A3044</f>
        <v>RB052846: SPRING MEADOW PRIMARY SCHOOL</v>
      </c>
      <c r="E3042" t="str">
        <f>MID('Funding Import'!B3044,2,4)</f>
        <v>0001</v>
      </c>
      <c r="F3042" t="str">
        <f>MID('Funding Import'!B3044,8,50)</f>
        <v>FORMULA FUNDED (EXCL RATES)</v>
      </c>
      <c r="G3042" t="str">
        <f>'Funding Import'!I3044</f>
        <v>DL 8678 TeachPensionGrnt 0001TPEC</v>
      </c>
      <c r="H3042">
        <f>'Funding Import'!H3044</f>
        <v>4030</v>
      </c>
      <c r="I3042" s="139"/>
    </row>
    <row r="3043" spans="1:9" ht="15" x14ac:dyDescent="0.2">
      <c r="A3043" s="191" t="str">
        <f t="shared" si="95"/>
        <v>2846</v>
      </c>
      <c r="B3043" s="191"/>
      <c r="C3043" s="191" t="str">
        <f t="shared" si="94"/>
        <v>28460001</v>
      </c>
      <c r="D3043" t="str">
        <f>'Funding Import'!A3045</f>
        <v>RB052846: SPRING MEADOW PRIMARY SCHOOL</v>
      </c>
      <c r="E3043" t="str">
        <f>MID('Funding Import'!B3045,2,4)</f>
        <v>0001</v>
      </c>
      <c r="F3043" t="str">
        <f>MID('Funding Import'!B3045,8,50)</f>
        <v>FORMULA FUNDED (EXCL RATES)</v>
      </c>
      <c r="G3043" t="str">
        <f>'Funding Import'!I3045</f>
        <v>DL 8675 TeachersPayGrant 0001TPG</v>
      </c>
      <c r="H3043">
        <f>'Funding Import'!H3045</f>
        <v>1426</v>
      </c>
      <c r="I3043" s="139"/>
    </row>
    <row r="3044" spans="1:9" ht="15" x14ac:dyDescent="0.2">
      <c r="A3044" s="191" t="str">
        <f t="shared" si="95"/>
        <v>2846</v>
      </c>
      <c r="B3044" s="191"/>
      <c r="C3044" s="191" t="str">
        <f t="shared" si="94"/>
        <v>28460001</v>
      </c>
      <c r="D3044" t="str">
        <f>'Funding Import'!A3046</f>
        <v>RB052846: SPRING MEADOW PRIMARY SCHOOL</v>
      </c>
      <c r="E3044" t="str">
        <f>MID('Funding Import'!B3046,2,4)</f>
        <v>0001</v>
      </c>
      <c r="F3044" t="str">
        <f>MID('Funding Import'!B3046,8,50)</f>
        <v>FORMULA FUNDED (EXCL RATES)</v>
      </c>
      <c r="G3044" t="str">
        <f>'Funding Import'!I3046</f>
        <v>DL 8683 FEEE234 AUT21AMD</v>
      </c>
      <c r="H3044">
        <f>'Funding Import'!H3046</f>
        <v>1182.5999999999999</v>
      </c>
      <c r="I3044" s="139"/>
    </row>
    <row r="3045" spans="1:9" ht="15" x14ac:dyDescent="0.2">
      <c r="A3045" s="191" t="str">
        <f t="shared" si="95"/>
        <v>2846</v>
      </c>
      <c r="B3045" s="191"/>
      <c r="C3045" s="191" t="str">
        <f t="shared" si="94"/>
        <v>28460001</v>
      </c>
      <c r="D3045" t="str">
        <f>'Funding Import'!A3047</f>
        <v>RB052846: SPRING MEADOW PRIMARY SCHOOL</v>
      </c>
      <c r="E3045" t="str">
        <f>MID('Funding Import'!B3047,2,4)</f>
        <v>0001</v>
      </c>
      <c r="F3045" t="str">
        <f>MID('Funding Import'!B3047,8,50)</f>
        <v>FORMULA FUNDED (EXCL RATES)</v>
      </c>
      <c r="G3045" t="str">
        <f>'Funding Import'!I3047</f>
        <v>DL 8708 SPR22INT - FEEE234</v>
      </c>
      <c r="H3045">
        <f>'Funding Import'!H3047</f>
        <v>19849.43</v>
      </c>
      <c r="I3045" s="139"/>
    </row>
    <row r="3046" spans="1:9" ht="15" x14ac:dyDescent="0.2">
      <c r="A3046" s="191" t="str">
        <f t="shared" si="95"/>
        <v>2846</v>
      </c>
      <c r="B3046" s="191"/>
      <c r="C3046" s="191" t="str">
        <f t="shared" si="94"/>
        <v>28460002</v>
      </c>
      <c r="D3046" t="str">
        <f>'Funding Import'!A3048</f>
        <v>RB052846: SPRING MEADOW PRIMARY SCHOOL</v>
      </c>
      <c r="E3046" t="str">
        <f>MID('Funding Import'!B3048,2,4)</f>
        <v>0002</v>
      </c>
      <c r="F3046" t="str">
        <f>MID('Funding Import'!B3048,8,50)</f>
        <v>RATES</v>
      </c>
      <c r="G3046" t="str">
        <f>'Funding Import'!I3048</f>
        <v>Spreadsheet B 391137 20630756 ES007 MK0509 10002 RATES ES007 MK0509 10002 RATES</v>
      </c>
      <c r="H3046">
        <f>'Funding Import'!H3048</f>
        <v>31554</v>
      </c>
      <c r="I3046" s="139"/>
    </row>
    <row r="3047" spans="1:9" ht="15" x14ac:dyDescent="0.2">
      <c r="A3047" s="191" t="str">
        <f t="shared" si="95"/>
        <v>2846</v>
      </c>
      <c r="B3047" s="191"/>
      <c r="C3047" s="191" t="str">
        <f t="shared" si="94"/>
        <v>28460003</v>
      </c>
      <c r="D3047" t="str">
        <f>'Funding Import'!A3049</f>
        <v>RB052846: SPRING MEADOW PRIMARY SCHOOL</v>
      </c>
      <c r="E3047" t="str">
        <f>MID('Funding Import'!B3049,2,4)</f>
        <v>0003</v>
      </c>
      <c r="F3047" t="str">
        <f>MID('Funding Import'!B3049,8,50)</f>
        <v>BROUGHT FORWARD</v>
      </c>
      <c r="G3047" t="str">
        <f>'Funding Import'!I3049</f>
        <v>Spreadsheet B 394797 20778211 ES055 MK0568 10003 OPENING BALANCES ES055 MK0568 10003 OPENING BALANCES</v>
      </c>
      <c r="H3047">
        <f>'Funding Import'!H3049</f>
        <v>181418.91</v>
      </c>
      <c r="I3047" s="139"/>
    </row>
    <row r="3048" spans="1:9" ht="15" x14ac:dyDescent="0.2">
      <c r="A3048" s="191" t="str">
        <f t="shared" si="95"/>
        <v>2846</v>
      </c>
      <c r="B3048" s="191"/>
      <c r="C3048" s="191" t="str">
        <f t="shared" si="94"/>
        <v>28460004</v>
      </c>
      <c r="D3048" t="str">
        <f>'Funding Import'!A3050</f>
        <v>RB052846: SPRING MEADOW PRIMARY SCHOOL</v>
      </c>
      <c r="E3048" t="str">
        <f>MID('Funding Import'!B3050,2,4)</f>
        <v>0004</v>
      </c>
      <c r="F3048" t="str">
        <f>MID('Funding Import'!B3050,8,50)</f>
        <v>STATEMENTED SEN</v>
      </c>
      <c r="G3048" t="str">
        <f>'Funding Import'!I3050</f>
        <v>Spreadsheet B 391144 20630818 ES009 MK0511 10004 EHCP ES009 MK0511 10004 EHCP</v>
      </c>
      <c r="H3048">
        <f>'Funding Import'!H3050</f>
        <v>42138</v>
      </c>
      <c r="I3048" s="139"/>
    </row>
    <row r="3049" spans="1:9" ht="15" x14ac:dyDescent="0.2">
      <c r="A3049" s="191" t="str">
        <f t="shared" si="95"/>
        <v>2846</v>
      </c>
      <c r="B3049" s="191"/>
      <c r="C3049" s="191" t="str">
        <f t="shared" si="94"/>
        <v>28460004</v>
      </c>
      <c r="D3049" t="str">
        <f>'Funding Import'!A3051</f>
        <v>RB052846: SPRING MEADOW PRIMARY SCHOOL</v>
      </c>
      <c r="E3049" t="str">
        <f>MID('Funding Import'!B3051,2,4)</f>
        <v>0004</v>
      </c>
      <c r="F3049" t="str">
        <f>MID('Funding Import'!B3051,8,50)</f>
        <v>STATEMENTED SEN</v>
      </c>
      <c r="G3049" t="str">
        <f>'Funding Import'!I3051</f>
        <v>Spreadsheet B 394845 20782782 ES043 DP0533 SEN TOP-UP SUM1 SUM-21 ES043 DP0533 SEN TOP-UP SUM1 SUM-21</v>
      </c>
      <c r="H3049">
        <f>'Funding Import'!H3051</f>
        <v>3123</v>
      </c>
      <c r="I3049" s="139"/>
    </row>
    <row r="3050" spans="1:9" ht="15" x14ac:dyDescent="0.2">
      <c r="A3050" s="191" t="str">
        <f t="shared" si="95"/>
        <v>2846</v>
      </c>
      <c r="B3050" s="191"/>
      <c r="C3050" s="191" t="str">
        <f t="shared" si="94"/>
        <v>28460004</v>
      </c>
      <c r="D3050" t="str">
        <f>'Funding Import'!A3052</f>
        <v>RB052846: SPRING MEADOW PRIMARY SCHOOL</v>
      </c>
      <c r="E3050" t="str">
        <f>MID('Funding Import'!B3052,2,4)</f>
        <v>0004</v>
      </c>
      <c r="F3050" t="str">
        <f>MID('Funding Import'!B3052,8,50)</f>
        <v>STATEMENTED SEN</v>
      </c>
      <c r="G3050" t="str">
        <f>'Funding Import'!I3052</f>
        <v>Spreadsheet B 398914 20926071 ES074 CJ0153 EY SENPREMIUM AUT-20 ES074 CJ0153 EY SENPREMIUM SUM-21</v>
      </c>
      <c r="H3050">
        <f>'Funding Import'!H3052</f>
        <v>1707</v>
      </c>
      <c r="I3050" s="139"/>
    </row>
    <row r="3051" spans="1:9" ht="15" x14ac:dyDescent="0.2">
      <c r="A3051" s="191" t="str">
        <f t="shared" si="95"/>
        <v>2846</v>
      </c>
      <c r="B3051" s="191"/>
      <c r="C3051" s="191" t="str">
        <f t="shared" si="94"/>
        <v>28460004</v>
      </c>
      <c r="D3051" t="str">
        <f>'Funding Import'!A3053</f>
        <v>RB052846: SPRING MEADOW PRIMARY SCHOOL</v>
      </c>
      <c r="E3051" t="str">
        <f>MID('Funding Import'!B3053,2,4)</f>
        <v>0004</v>
      </c>
      <c r="F3051" t="str">
        <f>MID('Funding Import'!B3053,8,50)</f>
        <v>STATEMENTED SEN</v>
      </c>
      <c r="G3051" t="str">
        <f>'Funding Import'!I3053</f>
        <v>DL 8688 SEN TOP-UP AUT1 AUT-21</v>
      </c>
      <c r="H3051">
        <f>'Funding Import'!H3053</f>
        <v>16675</v>
      </c>
      <c r="I3051" s="139"/>
    </row>
    <row r="3052" spans="1:9" ht="15" x14ac:dyDescent="0.2">
      <c r="A3052" s="191" t="str">
        <f t="shared" si="95"/>
        <v>2846</v>
      </c>
      <c r="B3052" s="191"/>
      <c r="C3052" s="191" t="str">
        <f t="shared" si="94"/>
        <v>28460006</v>
      </c>
      <c r="D3052" t="str">
        <f>'Funding Import'!A3054</f>
        <v>RB052846: SPRING MEADOW PRIMARY SCHOOL</v>
      </c>
      <c r="E3052" t="str">
        <f>MID('Funding Import'!B3054,2,4)</f>
        <v>0006</v>
      </c>
      <c r="F3052" t="str">
        <f>MID('Funding Import'!B3054,8,50)</f>
        <v>EXCEPTIONAL COVID COST GRANT</v>
      </c>
      <c r="G3052" t="str">
        <f>'Funding Import'!I3054</f>
        <v>Spreadsheet B 398807 20920177 ES067 DP0558 FSMADDCOSTSCOVID FSMCOVID ES067 DP0558 FSMADDCOSTSCOVID FSMCOVID</v>
      </c>
      <c r="H3052">
        <f>'Funding Import'!H3054</f>
        <v>2010</v>
      </c>
      <c r="I3052" s="139"/>
    </row>
    <row r="3053" spans="1:9" ht="15" x14ac:dyDescent="0.2">
      <c r="A3053" s="191" t="str">
        <f t="shared" si="95"/>
        <v>2846</v>
      </c>
      <c r="B3053" s="191"/>
      <c r="C3053" s="191" t="str">
        <f t="shared" si="94"/>
        <v>28460006</v>
      </c>
      <c r="D3053" t="str">
        <f>'Funding Import'!A3055</f>
        <v>RB052846: SPRING MEADOW PRIMARY SCHOOL</v>
      </c>
      <c r="E3053" t="str">
        <f>MID('Funding Import'!B3055,2,4)</f>
        <v>0006</v>
      </c>
      <c r="F3053" t="str">
        <f>MID('Funding Import'!B3055,8,50)</f>
        <v>EXCEPTIONAL COVID COST GRANT</v>
      </c>
      <c r="G3053" t="str">
        <f>'Funding Import'!I3055</f>
        <v>Spreadsheet B 398804 20920024 ES065 DP0556 COVIDEMERGENCY COVIDEM ES065 DP0556 COVIDEMERGENCY COVIDEM</v>
      </c>
      <c r="H3053">
        <f>'Funding Import'!H3055</f>
        <v>11930</v>
      </c>
      <c r="I3053" s="139"/>
    </row>
    <row r="3054" spans="1:9" ht="15" x14ac:dyDescent="0.2">
      <c r="A3054" s="191" t="str">
        <f t="shared" si="95"/>
        <v>2846</v>
      </c>
      <c r="B3054" s="191"/>
      <c r="C3054" s="191" t="str">
        <f t="shared" si="94"/>
        <v>28460006</v>
      </c>
      <c r="D3054" t="str">
        <f>'Funding Import'!A3056</f>
        <v>RB052846: SPRING MEADOW PRIMARY SCHOOL</v>
      </c>
      <c r="E3054" t="str">
        <f>MID('Funding Import'!B3056,2,4)</f>
        <v>0006</v>
      </c>
      <c r="F3054" t="str">
        <f>MID('Funding Import'!B3056,8,50)</f>
        <v>EXCEPTIONAL COVID COST GRANT</v>
      </c>
      <c r="G3054" t="str">
        <f>'Funding Import'!I3056</f>
        <v>Spreadsheet B 399778 20982606 Movement from code '0006 to '0012 covid  emergency recode ES089 RM0128 Covid emergency recode</v>
      </c>
      <c r="H3054">
        <f>'Funding Import'!H3056</f>
        <v>-11930</v>
      </c>
      <c r="I3054" s="139"/>
    </row>
    <row r="3055" spans="1:9" ht="15" x14ac:dyDescent="0.2">
      <c r="A3055" s="191" t="str">
        <f t="shared" si="95"/>
        <v>2846</v>
      </c>
      <c r="B3055" s="191"/>
      <c r="C3055" s="191" t="str">
        <f t="shared" si="94"/>
        <v>28460012</v>
      </c>
      <c r="D3055" t="str">
        <f>'Funding Import'!A3057</f>
        <v>RB052846: SPRING MEADOW PRIMARY SCHOOL</v>
      </c>
      <c r="E3055" t="str">
        <f>MID('Funding Import'!B3057,2,4)</f>
        <v>0012</v>
      </c>
      <c r="F3055" t="str">
        <f>MID('Funding Import'!B3057,8,50)</f>
        <v>COVID CATCH UP</v>
      </c>
      <c r="G3055" t="str">
        <f>'Funding Import'!I3057</f>
        <v>Spreadsheet B 399778 20982606 Movement from code '0006 to '0012 covid  emergency recode ES089 RM0128 Covid emergency recode</v>
      </c>
      <c r="H3055">
        <f>'Funding Import'!H3057</f>
        <v>11930</v>
      </c>
      <c r="I3055" s="139"/>
    </row>
    <row r="3056" spans="1:9" ht="15" x14ac:dyDescent="0.2">
      <c r="A3056" s="191" t="str">
        <f t="shared" si="95"/>
        <v>2846</v>
      </c>
      <c r="B3056" s="191"/>
      <c r="C3056" s="191" t="str">
        <f t="shared" si="94"/>
        <v>28460012</v>
      </c>
      <c r="D3056" t="str">
        <f>'Funding Import'!A3058</f>
        <v>RB052846: SPRING MEADOW PRIMARY SCHOOL</v>
      </c>
      <c r="E3056" t="str">
        <f>MID('Funding Import'!B3058,2,4)</f>
        <v>0012</v>
      </c>
      <c r="F3056" t="str">
        <f>MID('Funding Import'!B3058,8,50)</f>
        <v>COVID CATCH UP</v>
      </c>
      <c r="G3056" t="str">
        <f>'Funding Import'!I3058</f>
        <v>DL 8645 0012recoveryc 0012RPG</v>
      </c>
      <c r="H3056">
        <f>'Funding Import'!H3058</f>
        <v>6380</v>
      </c>
      <c r="I3056" s="139"/>
    </row>
    <row r="3057" spans="1:9" ht="15" x14ac:dyDescent="0.2">
      <c r="A3057" s="191" t="str">
        <f t="shared" si="95"/>
        <v>2846</v>
      </c>
      <c r="B3057" s="191"/>
      <c r="C3057" s="191" t="str">
        <f t="shared" si="94"/>
        <v>28460012</v>
      </c>
      <c r="D3057" t="str">
        <f>'Funding Import'!A3059</f>
        <v>RB052846: SPRING MEADOW PRIMARY SCHOOL</v>
      </c>
      <c r="E3057" t="str">
        <f>MID('Funding Import'!B3059,2,4)</f>
        <v>0012</v>
      </c>
      <c r="F3057" t="str">
        <f>MID('Funding Import'!B3059,8,50)</f>
        <v>COVID CATCH UP</v>
      </c>
      <c r="G3057" t="str">
        <f>'Funding Import'!I3059</f>
        <v>DL 8656 0012schoolled 0012SLT</v>
      </c>
      <c r="H3057">
        <f>'Funding Import'!H3059</f>
        <v>5788.13</v>
      </c>
      <c r="I3057" s="139"/>
    </row>
    <row r="3058" spans="1:9" ht="15" x14ac:dyDescent="0.2">
      <c r="A3058" s="191" t="str">
        <f t="shared" si="95"/>
        <v>2846</v>
      </c>
      <c r="B3058" s="191"/>
      <c r="C3058" s="191" t="str">
        <f t="shared" ref="C3058:C3121" si="96">A3058&amp;E3058</f>
        <v>28460014</v>
      </c>
      <c r="D3058" t="str">
        <f>'Funding Import'!A3060</f>
        <v>RB052846: SPRING MEADOW PRIMARY SCHOOL</v>
      </c>
      <c r="E3058" t="str">
        <f>MID('Funding Import'!B3060,2,4)</f>
        <v>0014</v>
      </c>
      <c r="F3058" t="str">
        <f>MID('Funding Import'!B3060,8,50)</f>
        <v>PUPIL PREMIUM</v>
      </c>
      <c r="G3058" t="str">
        <f>'Funding Import'!I3060</f>
        <v>Spreadsheet B 393806 20749732 Journal Import 20749732: ES040 RM0091 PPG CIC SUM21P1 SUM-21</v>
      </c>
      <c r="H3058">
        <f>'Funding Import'!H3060</f>
        <v>2977</v>
      </c>
      <c r="I3058" s="139"/>
    </row>
    <row r="3059" spans="1:9" ht="15" x14ac:dyDescent="0.2">
      <c r="A3059" s="191" t="str">
        <f t="shared" si="95"/>
        <v>2846</v>
      </c>
      <c r="B3059" s="191"/>
      <c r="C3059" s="191" t="str">
        <f t="shared" si="96"/>
        <v>28460014</v>
      </c>
      <c r="D3059" t="str">
        <f>'Funding Import'!A3061</f>
        <v>RB052846: SPRING MEADOW PRIMARY SCHOOL</v>
      </c>
      <c r="E3059" t="str">
        <f>MID('Funding Import'!B3061,2,4)</f>
        <v>0014</v>
      </c>
      <c r="F3059" t="str">
        <f>MID('Funding Import'!B3061,8,50)</f>
        <v>PUPIL PREMIUM</v>
      </c>
      <c r="G3059" t="str">
        <f>'Funding Import'!I3061</f>
        <v>Spreadsheet B 400831 21077861 ES093 DP0593 SUMMER21PPG SUM21PPG ES093 DP0593 SUMMER21PPG SUM21PPG</v>
      </c>
      <c r="H3059">
        <f>'Funding Import'!H3061</f>
        <v>96587</v>
      </c>
      <c r="I3059" s="139"/>
    </row>
    <row r="3060" spans="1:9" ht="15" x14ac:dyDescent="0.2">
      <c r="A3060" s="191" t="str">
        <f t="shared" si="95"/>
        <v>2846</v>
      </c>
      <c r="B3060" s="191"/>
      <c r="C3060" s="191" t="str">
        <f t="shared" si="96"/>
        <v>28460014</v>
      </c>
      <c r="D3060" t="str">
        <f>'Funding Import'!A3062</f>
        <v>RB052846: SPRING MEADOW PRIMARY SCHOOL</v>
      </c>
      <c r="E3060" t="str">
        <f>MID('Funding Import'!B3062,2,4)</f>
        <v>0014</v>
      </c>
      <c r="F3060" t="str">
        <f>MID('Funding Import'!B3062,8,50)</f>
        <v>PUPIL PREMIUM</v>
      </c>
      <c r="G3060" t="str">
        <f>'Funding Import'!I3062</f>
        <v>DL 8663 PPG CIC AUT21P1 AUT-21</v>
      </c>
      <c r="H3060">
        <f>'Funding Import'!H3062</f>
        <v>1000</v>
      </c>
      <c r="I3060" s="139"/>
    </row>
    <row r="3061" spans="1:9" ht="15" x14ac:dyDescent="0.2">
      <c r="A3061" s="191" t="str">
        <f t="shared" si="95"/>
        <v>2846</v>
      </c>
      <c r="B3061" s="191"/>
      <c r="C3061" s="191" t="str">
        <f t="shared" si="96"/>
        <v>28460014</v>
      </c>
      <c r="D3061" t="str">
        <f>'Funding Import'!A3063</f>
        <v>RB052846: SPRING MEADOW PRIMARY SCHOOL</v>
      </c>
      <c r="E3061" t="str">
        <f>MID('Funding Import'!B3063,2,4)</f>
        <v>0014</v>
      </c>
      <c r="F3061" t="str">
        <f>MID('Funding Import'!B3063,8,50)</f>
        <v>PUPIL PREMIUM</v>
      </c>
      <c r="G3061" t="str">
        <f>'Funding Import'!I3063</f>
        <v>DL 8701 0014 Pupil Premium Autumn Term 2021</v>
      </c>
      <c r="H3061">
        <f>'Funding Import'!H3063</f>
        <v>81573</v>
      </c>
      <c r="I3061" s="139"/>
    </row>
    <row r="3062" spans="1:9" ht="15" x14ac:dyDescent="0.2">
      <c r="A3062" s="191" t="str">
        <f t="shared" si="95"/>
        <v>2846</v>
      </c>
      <c r="B3062" s="191"/>
      <c r="C3062" s="191" t="str">
        <f t="shared" si="96"/>
        <v>28460018</v>
      </c>
      <c r="D3062" t="str">
        <f>'Funding Import'!A3064</f>
        <v>RB052846: SPRING MEADOW PRIMARY SCHOOL</v>
      </c>
      <c r="E3062" t="str">
        <f>MID('Funding Import'!B3064,2,4)</f>
        <v>0018</v>
      </c>
      <c r="F3062" t="str">
        <f>MID('Funding Import'!B3064,8,50)</f>
        <v>ADDITIONAL GRANT INCOME</v>
      </c>
      <c r="G3062" t="str">
        <f>'Funding Import'!I3064</f>
        <v>Spreadsheet B 393531 20728061 ES032 RM0087 PE GRANT APR 21 ES032 RM0087 PE GRANT APR 21</v>
      </c>
      <c r="H3062">
        <f>'Funding Import'!H3064</f>
        <v>7954</v>
      </c>
      <c r="I3062" s="139"/>
    </row>
    <row r="3063" spans="1:9" ht="15" x14ac:dyDescent="0.2">
      <c r="A3063" s="191" t="str">
        <f t="shared" si="95"/>
        <v>2846</v>
      </c>
      <c r="B3063" s="191"/>
      <c r="C3063" s="191" t="str">
        <f t="shared" si="96"/>
        <v>28460018</v>
      </c>
      <c r="D3063" t="str">
        <f>'Funding Import'!A3065</f>
        <v>RB052846: SPRING MEADOW PRIMARY SCHOOL</v>
      </c>
      <c r="E3063" t="str">
        <f>MID('Funding Import'!B3065,2,4)</f>
        <v>0018</v>
      </c>
      <c r="F3063" t="str">
        <f>MID('Funding Import'!B3065,8,50)</f>
        <v>ADDITIONAL GRANT INCOME</v>
      </c>
      <c r="G3063" t="str">
        <f>'Funding Import'!I3065</f>
        <v>Spreadsheet B 399769 20981730 UIFSM JULY21 UIFSM 21 ES085 RM0124 UIFSM JULY21 UIFSM 21</v>
      </c>
      <c r="H3063">
        <f>'Funding Import'!H3065</f>
        <v>32067</v>
      </c>
      <c r="I3063" s="139"/>
    </row>
    <row r="3064" spans="1:9" ht="15" x14ac:dyDescent="0.2">
      <c r="A3064" s="191" t="str">
        <f t="shared" si="95"/>
        <v>2846</v>
      </c>
      <c r="B3064" s="191"/>
      <c r="C3064" s="191" t="str">
        <f t="shared" si="96"/>
        <v>28460018</v>
      </c>
      <c r="D3064" t="str">
        <f>'Funding Import'!A3066</f>
        <v>RB052846: SPRING MEADOW PRIMARY SCHOOL</v>
      </c>
      <c r="E3064" t="str">
        <f>MID('Funding Import'!B3066,2,4)</f>
        <v>0018</v>
      </c>
      <c r="F3064" t="str">
        <f>MID('Funding Import'!B3066,8,50)</f>
        <v>ADDITIONAL GRANT INCOME</v>
      </c>
      <c r="G3064" t="str">
        <f>'Funding Import'!I3066</f>
        <v>DL 8673 PE GRANT OCT21 0018PE</v>
      </c>
      <c r="H3064">
        <f>'Funding Import'!H3066</f>
        <v>11107</v>
      </c>
      <c r="I3064" s="139"/>
    </row>
    <row r="3065" spans="1:9" ht="15" x14ac:dyDescent="0.2">
      <c r="A3065" s="191" t="str">
        <f t="shared" si="95"/>
        <v>2846</v>
      </c>
      <c r="B3065" s="191"/>
      <c r="C3065" s="191" t="str">
        <f t="shared" si="96"/>
        <v>28460026</v>
      </c>
      <c r="D3065" t="str">
        <f>'Funding Import'!A3067</f>
        <v>RB052846: SPRING MEADOW PRIMARY SCHOOL</v>
      </c>
      <c r="E3065" t="str">
        <f>MID('Funding Import'!B3067,2,4)</f>
        <v>0026</v>
      </c>
      <c r="F3065" t="str">
        <f>MID('Funding Import'!B3067,8,50)</f>
        <v>NOTIONAL SEN FUNDING</v>
      </c>
      <c r="G3065" t="str">
        <f>'Funding Import'!I3067</f>
        <v>Spreadsheet B 391732 20639856 ES012 MK0514 10026 NOTIONAL SEN ES012 MK0514 10026 NOTIONAL SEN</v>
      </c>
      <c r="H3065">
        <f>'Funding Import'!H3067</f>
        <v>293852</v>
      </c>
      <c r="I3065" s="139"/>
    </row>
    <row r="3066" spans="1:9" ht="15" x14ac:dyDescent="0.2">
      <c r="A3066" s="191" t="str">
        <f t="shared" si="95"/>
        <v>2848</v>
      </c>
      <c r="B3066" s="191"/>
      <c r="C3066" s="191" t="str">
        <f t="shared" si="96"/>
        <v>28480001</v>
      </c>
      <c r="D3066" t="str">
        <f>'Funding Import'!A3068</f>
        <v>RB052848: HARWICH COMMTY PRIM SCH&amp;NURSER</v>
      </c>
      <c r="E3066" t="str">
        <f>MID('Funding Import'!B3068,2,4)</f>
        <v>0001</v>
      </c>
      <c r="F3066" t="str">
        <f>MID('Funding Import'!B3068,8,50)</f>
        <v>FORMULA FUNDED (EXCL RATES)</v>
      </c>
      <c r="G3066" t="str">
        <f>'Funding Import'!I3068</f>
        <v>Spreadsheet B 391145 20630885 ES006 MK0508 10001 FORMULA FUNDED ES006 MK0508 10001 FORMULA FUNDED</v>
      </c>
      <c r="H3066">
        <f>'Funding Import'!H3068</f>
        <v>1057298</v>
      </c>
      <c r="I3066" s="139"/>
    </row>
    <row r="3067" spans="1:9" ht="15" x14ac:dyDescent="0.2">
      <c r="A3067" s="191" t="str">
        <f t="shared" si="95"/>
        <v>2848</v>
      </c>
      <c r="B3067" s="191"/>
      <c r="C3067" s="191" t="str">
        <f t="shared" si="96"/>
        <v>28480001</v>
      </c>
      <c r="D3067" t="str">
        <f>'Funding Import'!A3069</f>
        <v>RB052848: HARWICH COMMTY PRIM SCH&amp;NURSER</v>
      </c>
      <c r="E3067" t="str">
        <f>MID('Funding Import'!B3069,2,4)</f>
        <v>0001</v>
      </c>
      <c r="F3067" t="str">
        <f>MID('Funding Import'!B3069,8,50)</f>
        <v>FORMULA FUNDED (EXCL RATES)</v>
      </c>
      <c r="G3067" t="str">
        <f>'Funding Import'!I3069</f>
        <v>Spreadsheet B 390086 20589725 ES001 DP0515 FEEE234 SUM21INT ES001 DP0515 FEEE234 SUM21INT</v>
      </c>
      <c r="H3067">
        <f>'Funding Import'!H3069</f>
        <v>7536.2</v>
      </c>
      <c r="I3067" s="139"/>
    </row>
    <row r="3068" spans="1:9" ht="15" x14ac:dyDescent="0.2">
      <c r="A3068" s="191" t="str">
        <f t="shared" si="95"/>
        <v>2848</v>
      </c>
      <c r="B3068" s="191"/>
      <c r="C3068" s="191" t="str">
        <f t="shared" si="96"/>
        <v>28480001</v>
      </c>
      <c r="D3068" t="str">
        <f>'Funding Import'!A3070</f>
        <v>RB052848: HARWICH COMMTY PRIM SCH&amp;NURSER</v>
      </c>
      <c r="E3068" t="str">
        <f>MID('Funding Import'!B3070,2,4)</f>
        <v>0001</v>
      </c>
      <c r="F3068" t="str">
        <f>MID('Funding Import'!B3070,8,50)</f>
        <v>FORMULA FUNDED (EXCL RATES)</v>
      </c>
      <c r="G3068" t="str">
        <f>'Funding Import'!I3070</f>
        <v>Spreadsheet B 393405 20716327 ES028 DP0528 TeachPensionGrnt PensionG P2 ES028 DP0528 TeachPensionGrnt PensionG P2</v>
      </c>
      <c r="H3068">
        <f>'Funding Import'!H3070</f>
        <v>1495</v>
      </c>
      <c r="I3068" s="139"/>
    </row>
    <row r="3069" spans="1:9" ht="15" x14ac:dyDescent="0.2">
      <c r="A3069" s="191" t="str">
        <f t="shared" si="95"/>
        <v>2848</v>
      </c>
      <c r="B3069" s="191"/>
      <c r="C3069" s="191" t="str">
        <f t="shared" si="96"/>
        <v>28480001</v>
      </c>
      <c r="D3069" t="str">
        <f>'Funding Import'!A3071</f>
        <v>RB052848: HARWICH COMMTY PRIM SCH&amp;NURSER</v>
      </c>
      <c r="E3069" t="str">
        <f>MID('Funding Import'!B3071,2,4)</f>
        <v>0001</v>
      </c>
      <c r="F3069" t="str">
        <f>MID('Funding Import'!B3071,8,50)</f>
        <v>FORMULA FUNDED (EXCL RATES)</v>
      </c>
      <c r="G3069" t="str">
        <f>'Funding Import'!I3071</f>
        <v>Spreadsheet B 393406 20716356 ES029 DP0529 TeachersPayGrant TPG21-22 P2 ES029 DP0529 TeachersPayGrant TPG21-22 P2</v>
      </c>
      <c r="H3069">
        <f>'Funding Import'!H3071</f>
        <v>529</v>
      </c>
      <c r="I3069" s="139"/>
    </row>
    <row r="3070" spans="1:9" ht="15" x14ac:dyDescent="0.2">
      <c r="A3070" s="191" t="str">
        <f t="shared" si="95"/>
        <v>2848</v>
      </c>
      <c r="B3070" s="191"/>
      <c r="C3070" s="191" t="str">
        <f t="shared" si="96"/>
        <v>28480001</v>
      </c>
      <c r="D3070" t="str">
        <f>'Funding Import'!A3072</f>
        <v>RB052848: HARWICH COMMTY PRIM SCH&amp;NURSER</v>
      </c>
      <c r="E3070" t="str">
        <f>MID('Funding Import'!B3072,2,4)</f>
        <v>0001</v>
      </c>
      <c r="F3070" t="str">
        <f>MID('Funding Import'!B3072,8,50)</f>
        <v>FORMULA FUNDED (EXCL RATES)</v>
      </c>
      <c r="G3070" t="str">
        <f>'Funding Import'!I3072</f>
        <v>Spreadsheet B 395854 20828626 ES053 MK0591 FEEE234 SUM21ACT ES053 MK0591 FEEE234 SUM21ACT</v>
      </c>
      <c r="H3070">
        <f>'Funding Import'!H3072</f>
        <v>14991.46</v>
      </c>
      <c r="I3070" s="139"/>
    </row>
    <row r="3071" spans="1:9" ht="15" x14ac:dyDescent="0.2">
      <c r="A3071" s="191" t="str">
        <f t="shared" si="95"/>
        <v>2848</v>
      </c>
      <c r="B3071" s="191"/>
      <c r="C3071" s="191" t="str">
        <f t="shared" si="96"/>
        <v>28480001</v>
      </c>
      <c r="D3071" t="str">
        <f>'Funding Import'!A3073</f>
        <v>RB052848: HARWICH COMMTY PRIM SCH&amp;NURSER</v>
      </c>
      <c r="E3071" t="str">
        <f>MID('Funding Import'!B3073,2,4)</f>
        <v>0001</v>
      </c>
      <c r="F3071" t="str">
        <f>MID('Funding Import'!B3073,8,50)</f>
        <v>FORMULA FUNDED (EXCL RATES)</v>
      </c>
      <c r="G3071" t="str">
        <f>'Funding Import'!I3073</f>
        <v>Spreadsheet B 399874 21002937 FEEE234 Summer 2021 AMENDMENT ES088 RM0132 FEEE234 Summer 2021 AMENDMENT</v>
      </c>
      <c r="H3071">
        <f>'Funding Import'!H3073</f>
        <v>525.6</v>
      </c>
      <c r="I3071" s="139"/>
    </row>
    <row r="3072" spans="1:9" ht="15" x14ac:dyDescent="0.2">
      <c r="A3072" s="191" t="str">
        <f t="shared" si="95"/>
        <v>2848</v>
      </c>
      <c r="B3072" s="191"/>
      <c r="C3072" s="191" t="str">
        <f t="shared" si="96"/>
        <v>28480001</v>
      </c>
      <c r="D3072" t="str">
        <f>'Funding Import'!A3074</f>
        <v>RB052848: HARWICH COMMTY PRIM SCH&amp;NURSER</v>
      </c>
      <c r="E3072" t="str">
        <f>MID('Funding Import'!B3074,2,4)</f>
        <v>0001</v>
      </c>
      <c r="F3072" t="str">
        <f>MID('Funding Import'!B3074,8,50)</f>
        <v>FORMULA FUNDED (EXCL RATES)</v>
      </c>
      <c r="G3072" t="str">
        <f>'Funding Import'!I3074</f>
        <v>Spreadsheet B 401824 21143798 ES100 MK0709  FEEE234 AUT21INT ES100 MK0709  FEEE234 AUT21INT</v>
      </c>
      <c r="H3072">
        <f>'Funding Import'!H3074</f>
        <v>4269.72</v>
      </c>
      <c r="I3072" s="139"/>
    </row>
    <row r="3073" spans="1:9" ht="15" x14ac:dyDescent="0.2">
      <c r="A3073" s="191" t="str">
        <f t="shared" si="95"/>
        <v>2848</v>
      </c>
      <c r="B3073" s="191"/>
      <c r="C3073" s="191" t="str">
        <f t="shared" si="96"/>
        <v>28480001</v>
      </c>
      <c r="D3073" t="str">
        <f>'Funding Import'!A3075</f>
        <v>RB052848: HARWICH COMMTY PRIM SCH&amp;NURSER</v>
      </c>
      <c r="E3073" t="str">
        <f>MID('Funding Import'!B3075,2,4)</f>
        <v>0001</v>
      </c>
      <c r="F3073" t="str">
        <f>MID('Funding Import'!B3075,8,50)</f>
        <v>FORMULA FUNDED (EXCL RATES)</v>
      </c>
      <c r="G3073" t="str">
        <f>'Funding Import'!I3075</f>
        <v>DL 8652 FEEE234 AUT21ACT</v>
      </c>
      <c r="H3073">
        <f>'Funding Import'!H3075</f>
        <v>8765.82</v>
      </c>
      <c r="I3073" s="139"/>
    </row>
    <row r="3074" spans="1:9" ht="15" x14ac:dyDescent="0.2">
      <c r="A3074" s="191" t="str">
        <f t="shared" ref="A3074:A3137" si="97">MID(D3074,5,4)</f>
        <v>2848</v>
      </c>
      <c r="B3074" s="191"/>
      <c r="C3074" s="191" t="str">
        <f t="shared" si="96"/>
        <v>28480001</v>
      </c>
      <c r="D3074" t="str">
        <f>'Funding Import'!A3076</f>
        <v>RB052848: HARWICH COMMTY PRIM SCH&amp;NURSER</v>
      </c>
      <c r="E3074" t="str">
        <f>MID('Funding Import'!B3076,2,4)</f>
        <v>0001</v>
      </c>
      <c r="F3074" t="str">
        <f>MID('Funding Import'!B3076,8,50)</f>
        <v>FORMULA FUNDED (EXCL RATES)</v>
      </c>
      <c r="G3074" t="str">
        <f>'Funding Import'!I3076</f>
        <v>DL 8678 TeachPensionGrnt 0001TPEC</v>
      </c>
      <c r="H3074">
        <f>'Funding Import'!H3076</f>
        <v>2093</v>
      </c>
      <c r="I3074" s="139"/>
    </row>
    <row r="3075" spans="1:9" ht="15" x14ac:dyDescent="0.2">
      <c r="A3075" s="191" t="str">
        <f t="shared" si="97"/>
        <v>2848</v>
      </c>
      <c r="B3075" s="191"/>
      <c r="C3075" s="191" t="str">
        <f t="shared" si="96"/>
        <v>28480001</v>
      </c>
      <c r="D3075" t="str">
        <f>'Funding Import'!A3077</f>
        <v>RB052848: HARWICH COMMTY PRIM SCH&amp;NURSER</v>
      </c>
      <c r="E3075" t="str">
        <f>MID('Funding Import'!B3077,2,4)</f>
        <v>0001</v>
      </c>
      <c r="F3075" t="str">
        <f>MID('Funding Import'!B3077,8,50)</f>
        <v>FORMULA FUNDED (EXCL RATES)</v>
      </c>
      <c r="G3075" t="str">
        <f>'Funding Import'!I3077</f>
        <v>DL 8675 TeachersPayGrant 0001TPG</v>
      </c>
      <c r="H3075">
        <f>'Funding Import'!H3077</f>
        <v>741</v>
      </c>
      <c r="I3075" s="139"/>
    </row>
    <row r="3076" spans="1:9" ht="15" x14ac:dyDescent="0.2">
      <c r="A3076" s="191" t="str">
        <f t="shared" si="97"/>
        <v>2848</v>
      </c>
      <c r="B3076" s="191"/>
      <c r="C3076" s="191" t="str">
        <f t="shared" si="96"/>
        <v>28480001</v>
      </c>
      <c r="D3076" t="str">
        <f>'Funding Import'!A3078</f>
        <v>RB052848: HARWICH COMMTY PRIM SCH&amp;NURSER</v>
      </c>
      <c r="E3076" t="str">
        <f>MID('Funding Import'!B3078,2,4)</f>
        <v>0001</v>
      </c>
      <c r="F3076" t="str">
        <f>MID('Funding Import'!B3078,8,50)</f>
        <v>FORMULA FUNDED (EXCL RATES)</v>
      </c>
      <c r="G3076" t="str">
        <f>'Funding Import'!I3078</f>
        <v>DL 8683 FEEE234 AUT21AMD</v>
      </c>
      <c r="H3076">
        <f>'Funding Import'!H3078</f>
        <v>662.85</v>
      </c>
      <c r="I3076" s="139"/>
    </row>
    <row r="3077" spans="1:9" ht="15" x14ac:dyDescent="0.2">
      <c r="A3077" s="191" t="str">
        <f t="shared" si="97"/>
        <v>2848</v>
      </c>
      <c r="B3077" s="191"/>
      <c r="C3077" s="191" t="str">
        <f t="shared" si="96"/>
        <v>28480001</v>
      </c>
      <c r="D3077" t="str">
        <f>'Funding Import'!A3079</f>
        <v>RB052848: HARWICH COMMTY PRIM SCH&amp;NURSER</v>
      </c>
      <c r="E3077" t="str">
        <f>MID('Funding Import'!B3079,2,4)</f>
        <v>0001</v>
      </c>
      <c r="F3077" t="str">
        <f>MID('Funding Import'!B3079,8,50)</f>
        <v>FORMULA FUNDED (EXCL RATES)</v>
      </c>
      <c r="G3077" t="str">
        <f>'Funding Import'!I3079</f>
        <v>DL 8708 SPR22INT - FEEE234</v>
      </c>
      <c r="H3077">
        <f>'Funding Import'!H3079</f>
        <v>7171.76</v>
      </c>
      <c r="I3077" s="139"/>
    </row>
    <row r="3078" spans="1:9" ht="15" x14ac:dyDescent="0.2">
      <c r="A3078" s="191" t="str">
        <f t="shared" si="97"/>
        <v>2848</v>
      </c>
      <c r="B3078" s="191"/>
      <c r="C3078" s="191" t="str">
        <f t="shared" si="96"/>
        <v>28480002</v>
      </c>
      <c r="D3078" t="str">
        <f>'Funding Import'!A3080</f>
        <v>RB052848: HARWICH COMMTY PRIM SCH&amp;NURSER</v>
      </c>
      <c r="E3078" t="str">
        <f>MID('Funding Import'!B3080,2,4)</f>
        <v>0002</v>
      </c>
      <c r="F3078" t="str">
        <f>MID('Funding Import'!B3080,8,50)</f>
        <v>RATES</v>
      </c>
      <c r="G3078" t="str">
        <f>'Funding Import'!I3080</f>
        <v>Spreadsheet B 391137 20630756 ES007 MK0509 10002 RATES ES007 MK0509 10002 RATES</v>
      </c>
      <c r="H3078">
        <f>'Funding Import'!H3080</f>
        <v>36140</v>
      </c>
      <c r="I3078" s="139"/>
    </row>
    <row r="3079" spans="1:9" ht="15" x14ac:dyDescent="0.2">
      <c r="A3079" s="191" t="str">
        <f t="shared" si="97"/>
        <v>2848</v>
      </c>
      <c r="B3079" s="191"/>
      <c r="C3079" s="191" t="str">
        <f t="shared" si="96"/>
        <v>28480003</v>
      </c>
      <c r="D3079" t="str">
        <f>'Funding Import'!A3081</f>
        <v>RB052848: HARWICH COMMTY PRIM SCH&amp;NURSER</v>
      </c>
      <c r="E3079" t="str">
        <f>MID('Funding Import'!B3081,2,4)</f>
        <v>0003</v>
      </c>
      <c r="F3079" t="str">
        <f>MID('Funding Import'!B3081,8,50)</f>
        <v>BROUGHT FORWARD</v>
      </c>
      <c r="G3079" t="str">
        <f>'Funding Import'!I3081</f>
        <v>Spreadsheet B 394797 20778211 ES055 MK0568 10003 OPENING BALANCES ES055 MK0568 10003 OPENING BALANCES</v>
      </c>
      <c r="H3079">
        <f>'Funding Import'!H3081</f>
        <v>54719.71</v>
      </c>
      <c r="I3079" s="139"/>
    </row>
    <row r="3080" spans="1:9" ht="15" x14ac:dyDescent="0.2">
      <c r="A3080" s="191" t="str">
        <f t="shared" si="97"/>
        <v>2848</v>
      </c>
      <c r="B3080" s="191"/>
      <c r="C3080" s="191" t="str">
        <f t="shared" si="96"/>
        <v>28480004</v>
      </c>
      <c r="D3080" t="str">
        <f>'Funding Import'!A3082</f>
        <v>RB052848: HARWICH COMMTY PRIM SCH&amp;NURSER</v>
      </c>
      <c r="E3080" t="str">
        <f>MID('Funding Import'!B3082,2,4)</f>
        <v>0004</v>
      </c>
      <c r="F3080" t="str">
        <f>MID('Funding Import'!B3082,8,50)</f>
        <v>STATEMENTED SEN</v>
      </c>
      <c r="G3080" t="str">
        <f>'Funding Import'!I3082</f>
        <v>Spreadsheet B 391144 20630818 ES009 MK0511 10004 EHCP ES009 MK0511 10004 EHCP</v>
      </c>
      <c r="H3080">
        <f>'Funding Import'!H3082</f>
        <v>27300</v>
      </c>
      <c r="I3080" s="139"/>
    </row>
    <row r="3081" spans="1:9" ht="15" x14ac:dyDescent="0.2">
      <c r="A3081" s="191" t="str">
        <f t="shared" si="97"/>
        <v>2848</v>
      </c>
      <c r="B3081" s="191"/>
      <c r="C3081" s="191" t="str">
        <f t="shared" si="96"/>
        <v>28480004</v>
      </c>
      <c r="D3081" t="str">
        <f>'Funding Import'!A3083</f>
        <v>RB052848: HARWICH COMMTY PRIM SCH&amp;NURSER</v>
      </c>
      <c r="E3081" t="str">
        <f>MID('Funding Import'!B3083,2,4)</f>
        <v>0004</v>
      </c>
      <c r="F3081" t="str">
        <f>MID('Funding Import'!B3083,8,50)</f>
        <v>STATEMENTED SEN</v>
      </c>
      <c r="G3081" t="str">
        <f>'Funding Import'!I3083</f>
        <v>Spreadsheet B 394845 20782782 ES043 DP0533 SEN TOP-UP SUM1 SUM-21 ES043 DP0533 SEN TOP-UP SUM1 SUM-21</v>
      </c>
      <c r="H3081">
        <f>'Funding Import'!H3083</f>
        <v>914</v>
      </c>
      <c r="I3081" s="139"/>
    </row>
    <row r="3082" spans="1:9" ht="15" x14ac:dyDescent="0.2">
      <c r="A3082" s="191" t="str">
        <f t="shared" si="97"/>
        <v>2848</v>
      </c>
      <c r="B3082" s="191"/>
      <c r="C3082" s="191" t="str">
        <f t="shared" si="96"/>
        <v>28480004</v>
      </c>
      <c r="D3082" t="str">
        <f>'Funding Import'!A3084</f>
        <v>RB052848: HARWICH COMMTY PRIM SCH&amp;NURSER</v>
      </c>
      <c r="E3082" t="str">
        <f>MID('Funding Import'!B3084,2,4)</f>
        <v>0004</v>
      </c>
      <c r="F3082" t="str">
        <f>MID('Funding Import'!B3084,8,50)</f>
        <v>STATEMENTED SEN</v>
      </c>
      <c r="G3082" t="str">
        <f>'Funding Import'!I3084</f>
        <v>DL 8688 SEN TOP-UP AUT1 AUT-21</v>
      </c>
      <c r="H3082">
        <f>'Funding Import'!H3084</f>
        <v>860</v>
      </c>
      <c r="I3082" s="139"/>
    </row>
    <row r="3083" spans="1:9" ht="15" x14ac:dyDescent="0.2">
      <c r="A3083" s="191" t="str">
        <f t="shared" si="97"/>
        <v>2848</v>
      </c>
      <c r="B3083" s="191"/>
      <c r="C3083" s="191" t="str">
        <f t="shared" si="96"/>
        <v>28480006</v>
      </c>
      <c r="D3083" t="str">
        <f>'Funding Import'!A3085</f>
        <v>RB052848: HARWICH COMMTY PRIM SCH&amp;NURSER</v>
      </c>
      <c r="E3083" t="str">
        <f>MID('Funding Import'!B3085,2,4)</f>
        <v>0006</v>
      </c>
      <c r="F3083" t="str">
        <f>MID('Funding Import'!B3085,8,50)</f>
        <v>EXCEPTIONAL COVID COST GRANT</v>
      </c>
      <c r="G3083" t="str">
        <f>'Funding Import'!I3085</f>
        <v>Spreadsheet B 398804 20920024 ES065 DP0556 COVIDEMERGENCY COVIDEM ES065 DP0556 COVIDEMERGENCY COVIDEM</v>
      </c>
      <c r="H3083">
        <f>'Funding Import'!H3085</f>
        <v>7000</v>
      </c>
      <c r="I3083" s="139"/>
    </row>
    <row r="3084" spans="1:9" ht="15" x14ac:dyDescent="0.2">
      <c r="A3084" s="191" t="str">
        <f t="shared" si="97"/>
        <v>2848</v>
      </c>
      <c r="B3084" s="191"/>
      <c r="C3084" s="191" t="str">
        <f t="shared" si="96"/>
        <v>28480006</v>
      </c>
      <c r="D3084" t="str">
        <f>'Funding Import'!A3086</f>
        <v>RB052848: HARWICH COMMTY PRIM SCH&amp;NURSER</v>
      </c>
      <c r="E3084" t="str">
        <f>MID('Funding Import'!B3086,2,4)</f>
        <v>0006</v>
      </c>
      <c r="F3084" t="str">
        <f>MID('Funding Import'!B3086,8,50)</f>
        <v>EXCEPTIONAL COVID COST GRANT</v>
      </c>
      <c r="G3084" t="str">
        <f>'Funding Import'!I3086</f>
        <v>Spreadsheet B 399778 20982606 Movement from code '0006 to '0012 covid  emergency recode ES089 RM0128 Covid emergency recode</v>
      </c>
      <c r="H3084">
        <f>'Funding Import'!H3086</f>
        <v>-7000</v>
      </c>
      <c r="I3084" s="139"/>
    </row>
    <row r="3085" spans="1:9" ht="15" x14ac:dyDescent="0.2">
      <c r="A3085" s="191" t="str">
        <f t="shared" si="97"/>
        <v>2848</v>
      </c>
      <c r="B3085" s="191"/>
      <c r="C3085" s="191" t="str">
        <f t="shared" si="96"/>
        <v>28480012</v>
      </c>
      <c r="D3085" t="str">
        <f>'Funding Import'!A3087</f>
        <v>RB052848: HARWICH COMMTY PRIM SCH&amp;NURSER</v>
      </c>
      <c r="E3085" t="str">
        <f>MID('Funding Import'!B3087,2,4)</f>
        <v>0012</v>
      </c>
      <c r="F3085" t="str">
        <f>MID('Funding Import'!B3087,8,50)</f>
        <v>COVID CATCH UP</v>
      </c>
      <c r="G3085" t="str">
        <f>'Funding Import'!I3087</f>
        <v>Spreadsheet B 399778 20982606 Movement from code '0006 to '0012 covid  emergency recode ES089 RM0128 Covid emergency recode</v>
      </c>
      <c r="H3085">
        <f>'Funding Import'!H3087</f>
        <v>7000</v>
      </c>
      <c r="I3085" s="139"/>
    </row>
    <row r="3086" spans="1:9" ht="15" x14ac:dyDescent="0.2">
      <c r="A3086" s="191" t="str">
        <f t="shared" si="97"/>
        <v>2848</v>
      </c>
      <c r="B3086" s="191"/>
      <c r="C3086" s="191" t="str">
        <f t="shared" si="96"/>
        <v>28480012</v>
      </c>
      <c r="D3086" t="str">
        <f>'Funding Import'!A3088</f>
        <v>RB052848: HARWICH COMMTY PRIM SCH&amp;NURSER</v>
      </c>
      <c r="E3086" t="str">
        <f>MID('Funding Import'!B3088,2,4)</f>
        <v>0012</v>
      </c>
      <c r="F3086" t="str">
        <f>MID('Funding Import'!B3088,8,50)</f>
        <v>COVID CATCH UP</v>
      </c>
      <c r="G3086" t="str">
        <f>'Funding Import'!I3088</f>
        <v>DL 8645 0012recoveryc 0012RPG</v>
      </c>
      <c r="H3086">
        <f>'Funding Import'!H3088</f>
        <v>4096.25</v>
      </c>
      <c r="I3086" s="139"/>
    </row>
    <row r="3087" spans="1:9" ht="15" x14ac:dyDescent="0.2">
      <c r="A3087" s="191" t="str">
        <f t="shared" si="97"/>
        <v>2848</v>
      </c>
      <c r="B3087" s="191"/>
      <c r="C3087" s="191" t="str">
        <f t="shared" si="96"/>
        <v>28480012</v>
      </c>
      <c r="D3087" t="str">
        <f>'Funding Import'!A3089</f>
        <v>RB052848: HARWICH COMMTY PRIM SCH&amp;NURSER</v>
      </c>
      <c r="E3087" t="str">
        <f>MID('Funding Import'!B3089,2,4)</f>
        <v>0012</v>
      </c>
      <c r="F3087" t="str">
        <f>MID('Funding Import'!B3089,8,50)</f>
        <v>COVID CATCH UP</v>
      </c>
      <c r="G3087" t="str">
        <f>'Funding Import'!I3089</f>
        <v>DL 8656 0012schoolled 0012SLT</v>
      </c>
      <c r="H3087">
        <f>'Funding Import'!H3089</f>
        <v>3602.81</v>
      </c>
      <c r="I3087" s="139"/>
    </row>
    <row r="3088" spans="1:9" ht="15" x14ac:dyDescent="0.2">
      <c r="A3088" s="191" t="str">
        <f t="shared" si="97"/>
        <v>2848</v>
      </c>
      <c r="B3088" s="191"/>
      <c r="C3088" s="191" t="str">
        <f t="shared" si="96"/>
        <v>28480014</v>
      </c>
      <c r="D3088" t="str">
        <f>'Funding Import'!A3090</f>
        <v>RB052848: HARWICH COMMTY PRIM SCH&amp;NURSER</v>
      </c>
      <c r="E3088" t="str">
        <f>MID('Funding Import'!B3090,2,4)</f>
        <v>0014</v>
      </c>
      <c r="F3088" t="str">
        <f>MID('Funding Import'!B3090,8,50)</f>
        <v>PUPIL PREMIUM</v>
      </c>
      <c r="G3088" t="str">
        <f>'Funding Import'!I3090</f>
        <v>Spreadsheet B 400831 21077861 ES093 DP0593 SUMMER21PPG SUM21PPG ES093 DP0593 SUMMER21PPG SUM21PPG</v>
      </c>
      <c r="H3088">
        <f>'Funding Import'!H3090</f>
        <v>63744</v>
      </c>
      <c r="I3088" s="139"/>
    </row>
    <row r="3089" spans="1:9" ht="15" x14ac:dyDescent="0.2">
      <c r="A3089" s="191" t="str">
        <f t="shared" si="97"/>
        <v>2848</v>
      </c>
      <c r="B3089" s="191"/>
      <c r="C3089" s="191" t="str">
        <f t="shared" si="96"/>
        <v>28480014</v>
      </c>
      <c r="D3089" t="str">
        <f>'Funding Import'!A3091</f>
        <v>RB052848: HARWICH COMMTY PRIM SCH&amp;NURSER</v>
      </c>
      <c r="E3089" t="str">
        <f>MID('Funding Import'!B3091,2,4)</f>
        <v>0014</v>
      </c>
      <c r="F3089" t="str">
        <f>MID('Funding Import'!B3091,8,50)</f>
        <v>PUPIL PREMIUM</v>
      </c>
      <c r="G3089" t="str">
        <f>'Funding Import'!I3091</f>
        <v>DL 8701 0014 Pupil Premium Autumn Term 2021</v>
      </c>
      <c r="H3089">
        <f>'Funding Import'!H3091</f>
        <v>50995</v>
      </c>
      <c r="I3089" s="139"/>
    </row>
    <row r="3090" spans="1:9" ht="15" x14ac:dyDescent="0.2">
      <c r="A3090" s="191" t="str">
        <f t="shared" si="97"/>
        <v>2848</v>
      </c>
      <c r="B3090" s="191"/>
      <c r="C3090" s="191" t="str">
        <f t="shared" si="96"/>
        <v>28480018</v>
      </c>
      <c r="D3090" t="str">
        <f>'Funding Import'!A3092</f>
        <v>RB052848: HARWICH COMMTY PRIM SCH&amp;NURSER</v>
      </c>
      <c r="E3090" t="str">
        <f>MID('Funding Import'!B3092,2,4)</f>
        <v>0018</v>
      </c>
      <c r="F3090" t="str">
        <f>MID('Funding Import'!B3092,8,50)</f>
        <v>ADDITIONAL GRANT INCOME</v>
      </c>
      <c r="G3090" t="str">
        <f>'Funding Import'!I3092</f>
        <v>Spreadsheet B 393531 20728061 ES032 RM0087 PE GRANT APR 21 ES032 RM0087 PE GRANT APR 21</v>
      </c>
      <c r="H3090">
        <f>'Funding Import'!H3092</f>
        <v>7412</v>
      </c>
      <c r="I3090" s="139"/>
    </row>
    <row r="3091" spans="1:9" ht="15" x14ac:dyDescent="0.2">
      <c r="A3091" s="191" t="str">
        <f t="shared" si="97"/>
        <v>2848</v>
      </c>
      <c r="B3091" s="191"/>
      <c r="C3091" s="191" t="str">
        <f t="shared" si="96"/>
        <v>28480018</v>
      </c>
      <c r="D3091" t="str">
        <f>'Funding Import'!A3093</f>
        <v>RB052848: HARWICH COMMTY PRIM SCH&amp;NURSER</v>
      </c>
      <c r="E3091" t="str">
        <f>MID('Funding Import'!B3093,2,4)</f>
        <v>0018</v>
      </c>
      <c r="F3091" t="str">
        <f>MID('Funding Import'!B3093,8,50)</f>
        <v>ADDITIONAL GRANT INCOME</v>
      </c>
      <c r="G3091" t="str">
        <f>'Funding Import'!I3093</f>
        <v>Spreadsheet B 399769 20981730 UIFSM JULY21 UIFSM 21 ES085 RM0124 UIFSM JULY21 UIFSM 21</v>
      </c>
      <c r="H3091">
        <f>'Funding Import'!H3093</f>
        <v>14931</v>
      </c>
      <c r="I3091" s="139"/>
    </row>
    <row r="3092" spans="1:9" ht="15" x14ac:dyDescent="0.2">
      <c r="A3092" s="191" t="str">
        <f t="shared" si="97"/>
        <v>2848</v>
      </c>
      <c r="B3092" s="191"/>
      <c r="C3092" s="191" t="str">
        <f t="shared" si="96"/>
        <v>28480018</v>
      </c>
      <c r="D3092" t="str">
        <f>'Funding Import'!A3094</f>
        <v>RB052848: HARWICH COMMTY PRIM SCH&amp;NURSER</v>
      </c>
      <c r="E3092" t="str">
        <f>MID('Funding Import'!B3094,2,4)</f>
        <v>0018</v>
      </c>
      <c r="F3092" t="str">
        <f>MID('Funding Import'!B3094,8,50)</f>
        <v>ADDITIONAL GRANT INCOME</v>
      </c>
      <c r="G3092" t="str">
        <f>'Funding Import'!I3094</f>
        <v>DL 8673 PE GRANT OCT21 0018PE</v>
      </c>
      <c r="H3092">
        <f>'Funding Import'!H3094</f>
        <v>10383</v>
      </c>
      <c r="I3092" s="139"/>
    </row>
    <row r="3093" spans="1:9" ht="15" x14ac:dyDescent="0.2">
      <c r="A3093" s="191" t="str">
        <f t="shared" si="97"/>
        <v>2848</v>
      </c>
      <c r="B3093" s="191"/>
      <c r="C3093" s="191" t="str">
        <f t="shared" si="96"/>
        <v>28480026</v>
      </c>
      <c r="D3093" t="str">
        <f>'Funding Import'!A3095</f>
        <v>RB052848: HARWICH COMMTY PRIM SCH&amp;NURSER</v>
      </c>
      <c r="E3093" t="str">
        <f>MID('Funding Import'!B3095,2,4)</f>
        <v>0026</v>
      </c>
      <c r="F3093" t="str">
        <f>MID('Funding Import'!B3095,8,50)</f>
        <v>NOTIONAL SEN FUNDING</v>
      </c>
      <c r="G3093" t="str">
        <f>'Funding Import'!I3095</f>
        <v>Spreadsheet B 391732 20639856 ES012 MK0514 10026 NOTIONAL SEN ES012 MK0514 10026 NOTIONAL SEN</v>
      </c>
      <c r="H3093">
        <f>'Funding Import'!H3095</f>
        <v>197382</v>
      </c>
      <c r="I3093" s="139"/>
    </row>
    <row r="3094" spans="1:9" ht="15" x14ac:dyDescent="0.2">
      <c r="A3094" s="191" t="str">
        <f t="shared" si="97"/>
        <v>2856</v>
      </c>
      <c r="B3094" s="191"/>
      <c r="C3094" s="191" t="str">
        <f t="shared" si="96"/>
        <v>28560001</v>
      </c>
      <c r="D3094" t="str">
        <f>'Funding Import'!A3096</f>
        <v>RB052856: MAYFLOWER PRIMARY SCHOOL</v>
      </c>
      <c r="E3094" t="str">
        <f>MID('Funding Import'!B3096,2,4)</f>
        <v>0001</v>
      </c>
      <c r="F3094" t="str">
        <f>MID('Funding Import'!B3096,8,50)</f>
        <v>FORMULA FUNDED (EXCL RATES)</v>
      </c>
      <c r="G3094" t="str">
        <f>'Funding Import'!I3096</f>
        <v>Spreadsheet B 391145 20630885 ES006 MK0508 10001 FORMULA FUNDED ES006 MK0508 10001 FORMULA FUNDED</v>
      </c>
      <c r="H3094">
        <f>'Funding Import'!H3096</f>
        <v>1204429</v>
      </c>
      <c r="I3094" s="139"/>
    </row>
    <row r="3095" spans="1:9" ht="15" x14ac:dyDescent="0.2">
      <c r="A3095" s="191" t="str">
        <f t="shared" si="97"/>
        <v>2856</v>
      </c>
      <c r="B3095" s="191"/>
      <c r="C3095" s="191" t="str">
        <f t="shared" si="96"/>
        <v>28560002</v>
      </c>
      <c r="D3095" t="str">
        <f>'Funding Import'!A3097</f>
        <v>RB052856: MAYFLOWER PRIMARY SCHOOL</v>
      </c>
      <c r="E3095" t="str">
        <f>MID('Funding Import'!B3097,2,4)</f>
        <v>0002</v>
      </c>
      <c r="F3095" t="str">
        <f>MID('Funding Import'!B3097,8,50)</f>
        <v>RATES</v>
      </c>
      <c r="G3095" t="str">
        <f>'Funding Import'!I3097</f>
        <v>Spreadsheet B 391137 20630756 ES007 MK0509 10002 RATES ES007 MK0509 10002 RATES</v>
      </c>
      <c r="H3095">
        <f>'Funding Import'!H3097</f>
        <v>31268</v>
      </c>
      <c r="I3095" s="139"/>
    </row>
    <row r="3096" spans="1:9" ht="15" x14ac:dyDescent="0.2">
      <c r="A3096" s="191" t="str">
        <f t="shared" si="97"/>
        <v>2856</v>
      </c>
      <c r="B3096" s="191"/>
      <c r="C3096" s="191" t="str">
        <f t="shared" si="96"/>
        <v>28560003</v>
      </c>
      <c r="D3096" t="str">
        <f>'Funding Import'!A3098</f>
        <v>RB052856: MAYFLOWER PRIMARY SCHOOL</v>
      </c>
      <c r="E3096" t="str">
        <f>MID('Funding Import'!B3098,2,4)</f>
        <v>0003</v>
      </c>
      <c r="F3096" t="str">
        <f>MID('Funding Import'!B3098,8,50)</f>
        <v>BROUGHT FORWARD</v>
      </c>
      <c r="G3096" t="str">
        <f>'Funding Import'!I3098</f>
        <v>Spreadsheet B 394797 20778211 ES055 MK0568 10003 OPENING BALANCES ES055 MK0568 10003 OPENING BALANCES</v>
      </c>
      <c r="H3096">
        <f>'Funding Import'!H3098</f>
        <v>244776.34</v>
      </c>
      <c r="I3096" s="139"/>
    </row>
    <row r="3097" spans="1:9" ht="15" x14ac:dyDescent="0.2">
      <c r="A3097" s="191" t="str">
        <f t="shared" si="97"/>
        <v>2856</v>
      </c>
      <c r="B3097" s="191"/>
      <c r="C3097" s="191" t="str">
        <f t="shared" si="96"/>
        <v>28560004</v>
      </c>
      <c r="D3097" t="str">
        <f>'Funding Import'!A3099</f>
        <v>RB052856: MAYFLOWER PRIMARY SCHOOL</v>
      </c>
      <c r="E3097" t="str">
        <f>MID('Funding Import'!B3099,2,4)</f>
        <v>0004</v>
      </c>
      <c r="F3097" t="str">
        <f>MID('Funding Import'!B3099,8,50)</f>
        <v>STATEMENTED SEN</v>
      </c>
      <c r="G3097" t="str">
        <f>'Funding Import'!I3099</f>
        <v>Spreadsheet B 391144 20630818 ES009 MK0511 10004 EHCP ES009 MK0511 10004 EHCP</v>
      </c>
      <c r="H3097">
        <f>'Funding Import'!H3099</f>
        <v>38224</v>
      </c>
      <c r="I3097" s="139"/>
    </row>
    <row r="3098" spans="1:9" ht="15" x14ac:dyDescent="0.2">
      <c r="A3098" s="191" t="str">
        <f t="shared" si="97"/>
        <v>2856</v>
      </c>
      <c r="B3098" s="191"/>
      <c r="C3098" s="191" t="str">
        <f t="shared" si="96"/>
        <v>28560004</v>
      </c>
      <c r="D3098" t="str">
        <f>'Funding Import'!A3100</f>
        <v>RB052856: MAYFLOWER PRIMARY SCHOOL</v>
      </c>
      <c r="E3098" t="str">
        <f>MID('Funding Import'!B3100,2,4)</f>
        <v>0004</v>
      </c>
      <c r="F3098" t="str">
        <f>MID('Funding Import'!B3100,8,50)</f>
        <v>STATEMENTED SEN</v>
      </c>
      <c r="G3098" t="str">
        <f>'Funding Import'!I3100</f>
        <v>Spreadsheet B 394845 20782782 ES043 DP0533 SEN TOP-UP SUM1 SUM-21 ES043 DP0533 SEN TOP-UP SUM1 SUM-21</v>
      </c>
      <c r="H3098">
        <f>'Funding Import'!H3100</f>
        <v>545</v>
      </c>
      <c r="I3098" s="139"/>
    </row>
    <row r="3099" spans="1:9" ht="15" x14ac:dyDescent="0.2">
      <c r="A3099" s="191" t="str">
        <f t="shared" si="97"/>
        <v>2856</v>
      </c>
      <c r="B3099" s="191"/>
      <c r="C3099" s="191" t="str">
        <f t="shared" si="96"/>
        <v>28560004</v>
      </c>
      <c r="D3099" t="str">
        <f>'Funding Import'!A3101</f>
        <v>RB052856: MAYFLOWER PRIMARY SCHOOL</v>
      </c>
      <c r="E3099" t="str">
        <f>MID('Funding Import'!B3101,2,4)</f>
        <v>0004</v>
      </c>
      <c r="F3099" t="str">
        <f>MID('Funding Import'!B3101,8,50)</f>
        <v>STATEMENTED SEN</v>
      </c>
      <c r="G3099" t="str">
        <f>'Funding Import'!I3101</f>
        <v>Spreadsheet B 401820 21143763 ES099 MK0707 SEN TOP-UP SUM2 SUM-21 ES099 MK0707 SEN TOP-UP SUM2 SUM-21</v>
      </c>
      <c r="H3099">
        <f>'Funding Import'!H3101</f>
        <v>655</v>
      </c>
      <c r="I3099" s="139"/>
    </row>
    <row r="3100" spans="1:9" ht="15" x14ac:dyDescent="0.2">
      <c r="A3100" s="191" t="str">
        <f t="shared" si="97"/>
        <v>2856</v>
      </c>
      <c r="B3100" s="191"/>
      <c r="C3100" s="191" t="str">
        <f t="shared" si="96"/>
        <v>28560006</v>
      </c>
      <c r="D3100" t="str">
        <f>'Funding Import'!A3102</f>
        <v>RB052856: MAYFLOWER PRIMARY SCHOOL</v>
      </c>
      <c r="E3100" t="str">
        <f>MID('Funding Import'!B3102,2,4)</f>
        <v>0006</v>
      </c>
      <c r="F3100" t="str">
        <f>MID('Funding Import'!B3102,8,50)</f>
        <v>EXCEPTIONAL COVID COST GRANT</v>
      </c>
      <c r="G3100" t="str">
        <f>'Funding Import'!I3102</f>
        <v>Spreadsheet B 398809 20920376 ES069 DP0560 COVIDNTP COVIDNTP ES069 DP0560 COVIDNTP COVIDNTP</v>
      </c>
      <c r="H3100">
        <f>'Funding Import'!H3102</f>
        <v>3175.35</v>
      </c>
      <c r="I3100" s="139"/>
    </row>
    <row r="3101" spans="1:9" ht="15" x14ac:dyDescent="0.2">
      <c r="A3101" s="191" t="str">
        <f t="shared" si="97"/>
        <v>2856</v>
      </c>
      <c r="B3101" s="191"/>
      <c r="C3101" s="191" t="str">
        <f t="shared" si="96"/>
        <v>28560006</v>
      </c>
      <c r="D3101" t="str">
        <f>'Funding Import'!A3103</f>
        <v>RB052856: MAYFLOWER PRIMARY SCHOOL</v>
      </c>
      <c r="E3101" t="str">
        <f>MID('Funding Import'!B3103,2,4)</f>
        <v>0006</v>
      </c>
      <c r="F3101" t="str">
        <f>MID('Funding Import'!B3103,8,50)</f>
        <v>EXCEPTIONAL COVID COST GRANT</v>
      </c>
      <c r="G3101" t="str">
        <f>'Funding Import'!I3103</f>
        <v>Spreadsheet B 398804 20920024 ES065 DP0556 COVIDEMERGENCY COVIDEM ES065 DP0556 COVIDEMERGENCY COVIDEM</v>
      </c>
      <c r="H3101">
        <f>'Funding Import'!H3103</f>
        <v>10930</v>
      </c>
      <c r="I3101" s="139"/>
    </row>
    <row r="3102" spans="1:9" ht="15" x14ac:dyDescent="0.2">
      <c r="A3102" s="191" t="str">
        <f t="shared" si="97"/>
        <v>2856</v>
      </c>
      <c r="B3102" s="191"/>
      <c r="C3102" s="191" t="str">
        <f t="shared" si="96"/>
        <v>28560006</v>
      </c>
      <c r="D3102" t="str">
        <f>'Funding Import'!A3104</f>
        <v>RB052856: MAYFLOWER PRIMARY SCHOOL</v>
      </c>
      <c r="E3102" t="str">
        <f>MID('Funding Import'!B3104,2,4)</f>
        <v>0006</v>
      </c>
      <c r="F3102" t="str">
        <f>MID('Funding Import'!B3104,8,50)</f>
        <v>EXCEPTIONAL COVID COST GRANT</v>
      </c>
      <c r="G3102" t="str">
        <f>'Funding Import'!I3104</f>
        <v>Spreadsheet B 398807 20920177 ES067 DP0558 FSMADDCOSTSCOVID FSMCOVID ES067 DP0558 FSMADDCOSTSCOVID FSMCOVID</v>
      </c>
      <c r="H3102">
        <f>'Funding Import'!H3104</f>
        <v>2292.5</v>
      </c>
      <c r="I3102" s="139"/>
    </row>
    <row r="3103" spans="1:9" ht="15" x14ac:dyDescent="0.2">
      <c r="A3103" s="191" t="str">
        <f t="shared" si="97"/>
        <v>2856</v>
      </c>
      <c r="B3103" s="191"/>
      <c r="C3103" s="191" t="str">
        <f t="shared" si="96"/>
        <v>28560006</v>
      </c>
      <c r="D3103" t="str">
        <f>'Funding Import'!A3105</f>
        <v>RB052856: MAYFLOWER PRIMARY SCHOOL</v>
      </c>
      <c r="E3103" t="str">
        <f>MID('Funding Import'!B3105,2,4)</f>
        <v>0006</v>
      </c>
      <c r="F3103" t="str">
        <f>MID('Funding Import'!B3105,8,50)</f>
        <v>EXCEPTIONAL COVID COST GRANT</v>
      </c>
      <c r="G3103" t="str">
        <f>'Funding Import'!I3105</f>
        <v>Spreadsheet B 399775 20982365 COVIDNTP COVIDNTP ES086 RM0127 COVIDNTP COVIDNTP</v>
      </c>
      <c r="H3103">
        <f>'Funding Import'!H3105</f>
        <v>3123.28</v>
      </c>
      <c r="I3103" s="139"/>
    </row>
    <row r="3104" spans="1:9" ht="15" x14ac:dyDescent="0.2">
      <c r="A3104" s="191" t="str">
        <f t="shared" si="97"/>
        <v>2856</v>
      </c>
      <c r="B3104" s="191"/>
      <c r="C3104" s="191" t="str">
        <f t="shared" si="96"/>
        <v>28560006</v>
      </c>
      <c r="D3104" t="str">
        <f>'Funding Import'!A3106</f>
        <v>RB052856: MAYFLOWER PRIMARY SCHOOL</v>
      </c>
      <c r="E3104" t="str">
        <f>MID('Funding Import'!B3106,2,4)</f>
        <v>0006</v>
      </c>
      <c r="F3104" t="str">
        <f>MID('Funding Import'!B3106,8,50)</f>
        <v>EXCEPTIONAL COVID COST GRANT</v>
      </c>
      <c r="G3104" t="str">
        <f>'Funding Import'!I3106</f>
        <v>Spreadsheet B 399778 20982606 Movement from code '0006 to '0012 covid  emergency recode ES089 RM0128 Covid emergency recode</v>
      </c>
      <c r="H3104">
        <f>'Funding Import'!H3106</f>
        <v>-10930</v>
      </c>
      <c r="I3104" s="139"/>
    </row>
    <row r="3105" spans="1:9" ht="15" x14ac:dyDescent="0.2">
      <c r="A3105" s="191" t="str">
        <f t="shared" si="97"/>
        <v>2856</v>
      </c>
      <c r="B3105" s="191"/>
      <c r="C3105" s="191" t="str">
        <f t="shared" si="96"/>
        <v>28560007</v>
      </c>
      <c r="D3105" t="str">
        <f>'Funding Import'!A3107</f>
        <v>RB052856: MAYFLOWER PRIMARY SCHOOL</v>
      </c>
      <c r="E3105" t="str">
        <f>MID('Funding Import'!B3107,2,4)</f>
        <v>0007</v>
      </c>
      <c r="F3105" t="str">
        <f>MID('Funding Import'!B3107,8,50)</f>
        <v>PUPIL INCREASE/FORMULA ERR</v>
      </c>
      <c r="G3105" t="str">
        <f>'Funding Import'!I3107</f>
        <v>Spreadsheet B 393486 20722630 Growth Fund 21 APR 21 ES025 RM0082 Growth Fund 21 APR 21</v>
      </c>
      <c r="H3105">
        <f>'Funding Import'!H3107</f>
        <v>56778.84</v>
      </c>
      <c r="I3105" s="139"/>
    </row>
    <row r="3106" spans="1:9" ht="15" x14ac:dyDescent="0.2">
      <c r="A3106" s="191" t="str">
        <f t="shared" si="97"/>
        <v>2856</v>
      </c>
      <c r="B3106" s="191"/>
      <c r="C3106" s="191" t="str">
        <f t="shared" si="96"/>
        <v>28560012</v>
      </c>
      <c r="D3106" t="str">
        <f>'Funding Import'!A3108</f>
        <v>RB052856: MAYFLOWER PRIMARY SCHOOL</v>
      </c>
      <c r="E3106" t="str">
        <f>MID('Funding Import'!B3108,2,4)</f>
        <v>0012</v>
      </c>
      <c r="F3106" t="str">
        <f>MID('Funding Import'!B3108,8,50)</f>
        <v>COVID CATCH UP</v>
      </c>
      <c r="G3106" t="str">
        <f>'Funding Import'!I3108</f>
        <v>Spreadsheet B 392873 20655429 ES014 DP0521 NTPMENTOR NTPMENTR1 ES014 DP0521 NTPMENTOR NTPMENTR1</v>
      </c>
      <c r="H3106">
        <f>'Funding Import'!H3108</f>
        <v>2550.6799999999998</v>
      </c>
      <c r="I3106" s="139"/>
    </row>
    <row r="3107" spans="1:9" ht="15" x14ac:dyDescent="0.2">
      <c r="A3107" s="191" t="str">
        <f t="shared" si="97"/>
        <v>2856</v>
      </c>
      <c r="B3107" s="191"/>
      <c r="C3107" s="191" t="str">
        <f t="shared" si="96"/>
        <v>28560012</v>
      </c>
      <c r="D3107" t="str">
        <f>'Funding Import'!A3109</f>
        <v>RB052856: MAYFLOWER PRIMARY SCHOOL</v>
      </c>
      <c r="E3107" t="str">
        <f>MID('Funding Import'!B3109,2,4)</f>
        <v>0012</v>
      </c>
      <c r="F3107" t="str">
        <f>MID('Funding Import'!B3109,8,50)</f>
        <v>COVID CATCH UP</v>
      </c>
      <c r="G3107" t="str">
        <f>'Funding Import'!I3109</f>
        <v>Spreadsheet B 394874 20784106 ES052 DP0543 NTPMENTOR NTPMENTR ES052 DP0543 NTPMENTOR NTPMENTR</v>
      </c>
      <c r="H3107">
        <f>'Funding Import'!H3109</f>
        <v>1613.7</v>
      </c>
      <c r="I3107" s="139"/>
    </row>
    <row r="3108" spans="1:9" ht="15" x14ac:dyDescent="0.2">
      <c r="A3108" s="191" t="str">
        <f t="shared" si="97"/>
        <v>2856</v>
      </c>
      <c r="B3108" s="191"/>
      <c r="C3108" s="191" t="str">
        <f t="shared" si="96"/>
        <v>28560012</v>
      </c>
      <c r="D3108" t="str">
        <f>'Funding Import'!A3110</f>
        <v>RB052856: MAYFLOWER PRIMARY SCHOOL</v>
      </c>
      <c r="E3108" t="str">
        <f>MID('Funding Import'!B3110,2,4)</f>
        <v>0012</v>
      </c>
      <c r="F3108" t="str">
        <f>MID('Funding Import'!B3110,8,50)</f>
        <v>COVID CATCH UP</v>
      </c>
      <c r="G3108" t="str">
        <f>'Funding Import'!I3110</f>
        <v>Spreadsheet B 399778 20982606 Movement from code '0006 to '0012 covid  emergency recode ES089 RM0128 Covid emergency recode</v>
      </c>
      <c r="H3108">
        <f>'Funding Import'!H3110</f>
        <v>10930</v>
      </c>
      <c r="I3108" s="139"/>
    </row>
    <row r="3109" spans="1:9" ht="15" x14ac:dyDescent="0.2">
      <c r="A3109" s="191" t="str">
        <f t="shared" si="97"/>
        <v>2856</v>
      </c>
      <c r="B3109" s="191"/>
      <c r="C3109" s="191" t="str">
        <f t="shared" si="96"/>
        <v>28560012</v>
      </c>
      <c r="D3109" t="str">
        <f>'Funding Import'!A3111</f>
        <v>RB052856: MAYFLOWER PRIMARY SCHOOL</v>
      </c>
      <c r="E3109" t="str">
        <f>MID('Funding Import'!B3111,2,4)</f>
        <v>0012</v>
      </c>
      <c r="F3109" t="str">
        <f>MID('Funding Import'!B3111,8,50)</f>
        <v>COVID CATCH UP</v>
      </c>
      <c r="G3109" t="str">
        <f>'Funding Import'!I3111</f>
        <v>DL 8645 0012recoveryc 0012RPG</v>
      </c>
      <c r="H3109">
        <f>'Funding Import'!H3111</f>
        <v>5256.25</v>
      </c>
      <c r="I3109" s="139"/>
    </row>
    <row r="3110" spans="1:9" ht="15" x14ac:dyDescent="0.2">
      <c r="A3110" s="191" t="str">
        <f t="shared" si="97"/>
        <v>2856</v>
      </c>
      <c r="B3110" s="191"/>
      <c r="C3110" s="191" t="str">
        <f t="shared" si="96"/>
        <v>28560012</v>
      </c>
      <c r="D3110" t="str">
        <f>'Funding Import'!A3112</f>
        <v>RB052856: MAYFLOWER PRIMARY SCHOOL</v>
      </c>
      <c r="E3110" t="str">
        <f>MID('Funding Import'!B3112,2,4)</f>
        <v>0012</v>
      </c>
      <c r="F3110" t="str">
        <f>MID('Funding Import'!B3112,8,50)</f>
        <v>COVID CATCH UP</v>
      </c>
      <c r="G3110" t="str">
        <f>'Funding Import'!I3112</f>
        <v>DL 8656 0012schoolled 0012SLT</v>
      </c>
      <c r="H3110">
        <f>'Funding Import'!H3112</f>
        <v>4488.75</v>
      </c>
      <c r="I3110" s="139"/>
    </row>
    <row r="3111" spans="1:9" ht="15" x14ac:dyDescent="0.2">
      <c r="A3111" s="191" t="str">
        <f t="shared" si="97"/>
        <v>2856</v>
      </c>
      <c r="B3111" s="191"/>
      <c r="C3111" s="191" t="str">
        <f t="shared" si="96"/>
        <v>28560014</v>
      </c>
      <c r="D3111" t="str">
        <f>'Funding Import'!A3113</f>
        <v>RB052856: MAYFLOWER PRIMARY SCHOOL</v>
      </c>
      <c r="E3111" t="str">
        <f>MID('Funding Import'!B3113,2,4)</f>
        <v>0014</v>
      </c>
      <c r="F3111" t="str">
        <f>MID('Funding Import'!B3113,8,50)</f>
        <v>PUPIL PREMIUM</v>
      </c>
      <c r="G3111" t="str">
        <f>'Funding Import'!I3113</f>
        <v>Spreadsheet B 395862 20828831 ES060 MK0597 PPG CIC SUM21P2 SUM-21 ES060 MK0597 PPG CIC SUM21P2 SUM-21</v>
      </c>
      <c r="H3111">
        <f>'Funding Import'!H3113</f>
        <v>700</v>
      </c>
      <c r="I3111" s="139"/>
    </row>
    <row r="3112" spans="1:9" ht="15" x14ac:dyDescent="0.2">
      <c r="A3112" s="191" t="str">
        <f t="shared" si="97"/>
        <v>2856</v>
      </c>
      <c r="B3112" s="191"/>
      <c r="C3112" s="191" t="str">
        <f t="shared" si="96"/>
        <v>28560014</v>
      </c>
      <c r="D3112" t="str">
        <f>'Funding Import'!A3114</f>
        <v>RB052856: MAYFLOWER PRIMARY SCHOOL</v>
      </c>
      <c r="E3112" t="str">
        <f>MID('Funding Import'!B3114,2,4)</f>
        <v>0014</v>
      </c>
      <c r="F3112" t="str">
        <f>MID('Funding Import'!B3114,8,50)</f>
        <v>PUPIL PREMIUM</v>
      </c>
      <c r="G3112" t="str">
        <f>'Funding Import'!I3114</f>
        <v>Spreadsheet B 400831 21077861 ES093 DP0593 SUMMER21PPG SUM21PPG ES093 DP0593 SUMMER21PPG SUM21PPG</v>
      </c>
      <c r="H3112">
        <f>'Funding Import'!H3114</f>
        <v>78700</v>
      </c>
      <c r="I3112" s="139"/>
    </row>
    <row r="3113" spans="1:9" ht="15" x14ac:dyDescent="0.2">
      <c r="A3113" s="191" t="str">
        <f t="shared" si="97"/>
        <v>2856</v>
      </c>
      <c r="B3113" s="191"/>
      <c r="C3113" s="191" t="str">
        <f t="shared" si="96"/>
        <v>28560014</v>
      </c>
      <c r="D3113" t="str">
        <f>'Funding Import'!A3115</f>
        <v>RB052856: MAYFLOWER PRIMARY SCHOOL</v>
      </c>
      <c r="E3113" t="str">
        <f>MID('Funding Import'!B3115,2,4)</f>
        <v>0014</v>
      </c>
      <c r="F3113" t="str">
        <f>MID('Funding Import'!B3115,8,50)</f>
        <v>PUPIL PREMIUM</v>
      </c>
      <c r="G3113" t="str">
        <f>'Funding Import'!I3115</f>
        <v>DL 8670 PPG CIC AUT21P2 AUT-21</v>
      </c>
      <c r="H3113">
        <f>'Funding Import'!H3115</f>
        <v>770</v>
      </c>
      <c r="I3113" s="139"/>
    </row>
    <row r="3114" spans="1:9" ht="15" x14ac:dyDescent="0.2">
      <c r="A3114" s="191" t="str">
        <f t="shared" si="97"/>
        <v>2856</v>
      </c>
      <c r="B3114" s="191"/>
      <c r="C3114" s="191" t="str">
        <f t="shared" si="96"/>
        <v>28560014</v>
      </c>
      <c r="D3114" t="str">
        <f>'Funding Import'!A3116</f>
        <v>RB052856: MAYFLOWER PRIMARY SCHOOL</v>
      </c>
      <c r="E3114" t="str">
        <f>MID('Funding Import'!B3116,2,4)</f>
        <v>0014</v>
      </c>
      <c r="F3114" t="str">
        <f>MID('Funding Import'!B3116,8,50)</f>
        <v>PUPIL PREMIUM</v>
      </c>
      <c r="G3114" t="str">
        <f>'Funding Import'!I3116</f>
        <v>DL 8701 0014 Pupil Premium Autumn Term 2021</v>
      </c>
      <c r="H3114">
        <f>'Funding Import'!H3116</f>
        <v>65112</v>
      </c>
      <c r="I3114" s="139"/>
    </row>
    <row r="3115" spans="1:9" ht="15" x14ac:dyDescent="0.2">
      <c r="A3115" s="191" t="str">
        <f t="shared" si="97"/>
        <v>2856</v>
      </c>
      <c r="B3115" s="191"/>
      <c r="C3115" s="191" t="str">
        <f t="shared" si="96"/>
        <v>28560018</v>
      </c>
      <c r="D3115" t="str">
        <f>'Funding Import'!A3117</f>
        <v>RB052856: MAYFLOWER PRIMARY SCHOOL</v>
      </c>
      <c r="E3115" t="str">
        <f>MID('Funding Import'!B3117,2,4)</f>
        <v>0018</v>
      </c>
      <c r="F3115" t="str">
        <f>MID('Funding Import'!B3117,8,50)</f>
        <v>ADDITIONAL GRANT INCOME</v>
      </c>
      <c r="G3115" t="str">
        <f>'Funding Import'!I3117</f>
        <v>Spreadsheet B 393531 20728061 ES032 RM0087 PE GRANT APR 21 ES032 RM0087 PE GRANT APR 21</v>
      </c>
      <c r="H3115">
        <f>'Funding Import'!H3117</f>
        <v>7846</v>
      </c>
      <c r="I3115" s="139"/>
    </row>
    <row r="3116" spans="1:9" ht="15" x14ac:dyDescent="0.2">
      <c r="A3116" s="191" t="str">
        <f t="shared" si="97"/>
        <v>2856</v>
      </c>
      <c r="B3116" s="191"/>
      <c r="C3116" s="191" t="str">
        <f t="shared" si="96"/>
        <v>28560018</v>
      </c>
      <c r="D3116" t="str">
        <f>'Funding Import'!A3118</f>
        <v>RB052856: MAYFLOWER PRIMARY SCHOOL</v>
      </c>
      <c r="E3116" t="str">
        <f>MID('Funding Import'!B3118,2,4)</f>
        <v>0018</v>
      </c>
      <c r="F3116" t="str">
        <f>MID('Funding Import'!B3118,8,50)</f>
        <v>ADDITIONAL GRANT INCOME</v>
      </c>
      <c r="G3116" t="str">
        <f>'Funding Import'!I3118</f>
        <v>Spreadsheet B 399769 20981730 UIFSM JULY21 UIFSM 21 ES085 RM0124 UIFSM JULY21 UIFSM 21</v>
      </c>
      <c r="H3116">
        <f>'Funding Import'!H3118</f>
        <v>31697</v>
      </c>
      <c r="I3116" s="139"/>
    </row>
    <row r="3117" spans="1:9" ht="15" x14ac:dyDescent="0.2">
      <c r="A3117" s="191" t="str">
        <f t="shared" si="97"/>
        <v>2856</v>
      </c>
      <c r="B3117" s="191"/>
      <c r="C3117" s="191" t="str">
        <f t="shared" si="96"/>
        <v>28560018</v>
      </c>
      <c r="D3117" t="str">
        <f>'Funding Import'!A3119</f>
        <v>RB052856: MAYFLOWER PRIMARY SCHOOL</v>
      </c>
      <c r="E3117" t="str">
        <f>MID('Funding Import'!B3119,2,4)</f>
        <v>0018</v>
      </c>
      <c r="F3117" t="str">
        <f>MID('Funding Import'!B3119,8,50)</f>
        <v>ADDITIONAL GRANT INCOME</v>
      </c>
      <c r="G3117" t="str">
        <f>'Funding Import'!I3119</f>
        <v>DL 8673 PE GRANT OCT21 0018PE</v>
      </c>
      <c r="H3117">
        <f>'Funding Import'!H3119</f>
        <v>10897</v>
      </c>
      <c r="I3117" s="139"/>
    </row>
    <row r="3118" spans="1:9" ht="15" x14ac:dyDescent="0.2">
      <c r="A3118" s="191" t="str">
        <f t="shared" si="97"/>
        <v>2856</v>
      </c>
      <c r="B3118" s="191"/>
      <c r="C3118" s="191" t="str">
        <f t="shared" si="96"/>
        <v>28560026</v>
      </c>
      <c r="D3118" t="str">
        <f>'Funding Import'!A3120</f>
        <v>RB052856: MAYFLOWER PRIMARY SCHOOL</v>
      </c>
      <c r="E3118" t="str">
        <f>MID('Funding Import'!B3120,2,4)</f>
        <v>0026</v>
      </c>
      <c r="F3118" t="str">
        <f>MID('Funding Import'!B3120,8,50)</f>
        <v>NOTIONAL SEN FUNDING</v>
      </c>
      <c r="G3118" t="str">
        <f>'Funding Import'!I3120</f>
        <v>Spreadsheet B 391732 20639856 ES012 MK0514 10026 NOTIONAL SEN ES012 MK0514 10026 NOTIONAL SEN</v>
      </c>
      <c r="H3118">
        <f>'Funding Import'!H3120</f>
        <v>275656</v>
      </c>
      <c r="I3118" s="139"/>
    </row>
    <row r="3119" spans="1:9" ht="15" x14ac:dyDescent="0.2">
      <c r="A3119" s="191" t="str">
        <f t="shared" si="97"/>
        <v>2870</v>
      </c>
      <c r="B3119" s="191"/>
      <c r="C3119" s="191" t="str">
        <f t="shared" si="96"/>
        <v>28700001</v>
      </c>
      <c r="D3119" t="str">
        <f>'Funding Import'!A3121</f>
        <v>RB052870: ST MARYS COE(VA)PR-HATFIELD BD</v>
      </c>
      <c r="E3119" t="str">
        <f>MID('Funding Import'!B3121,2,4)</f>
        <v>0001</v>
      </c>
      <c r="F3119" t="str">
        <f>MID('Funding Import'!B3121,8,50)</f>
        <v>FORMULA FUNDED (EXCL RATES)</v>
      </c>
      <c r="G3119" t="str">
        <f>'Funding Import'!I3121</f>
        <v>Spreadsheet B 391145 20630885 ES006 MK0508 10001 FORMULA FUNDED ES006 MK0508 10001 FORMULA FUNDED</v>
      </c>
      <c r="H3119">
        <f>'Funding Import'!H3121</f>
        <v>384202</v>
      </c>
      <c r="I3119" s="139"/>
    </row>
    <row r="3120" spans="1:9" ht="15" x14ac:dyDescent="0.2">
      <c r="A3120" s="191" t="str">
        <f t="shared" si="97"/>
        <v>2870</v>
      </c>
      <c r="B3120" s="191"/>
      <c r="C3120" s="191" t="str">
        <f t="shared" si="96"/>
        <v>28700002</v>
      </c>
      <c r="D3120" t="str">
        <f>'Funding Import'!A3122</f>
        <v>RB052870: ST MARYS COE(VA)PR-HATFIELD BD</v>
      </c>
      <c r="E3120" t="str">
        <f>MID('Funding Import'!B3122,2,4)</f>
        <v>0002</v>
      </c>
      <c r="F3120" t="str">
        <f>MID('Funding Import'!B3122,8,50)</f>
        <v>RATES</v>
      </c>
      <c r="G3120" t="str">
        <f>'Funding Import'!I3122</f>
        <v>Spreadsheet B 391137 20630756 ES007 MK0509 10002 RATES ES007 MK0509 10002 RATES</v>
      </c>
      <c r="H3120">
        <f>'Funding Import'!H3122</f>
        <v>2860</v>
      </c>
      <c r="I3120" s="139"/>
    </row>
    <row r="3121" spans="1:9" ht="15" x14ac:dyDescent="0.2">
      <c r="A3121" s="191" t="str">
        <f t="shared" si="97"/>
        <v>2870</v>
      </c>
      <c r="B3121" s="191"/>
      <c r="C3121" s="191" t="str">
        <f t="shared" si="96"/>
        <v>28700003</v>
      </c>
      <c r="D3121" t="str">
        <f>'Funding Import'!A3123</f>
        <v>RB052870: ST MARYS COE(VA)PR-HATFIELD BD</v>
      </c>
      <c r="E3121" t="str">
        <f>MID('Funding Import'!B3123,2,4)</f>
        <v>0003</v>
      </c>
      <c r="F3121" t="str">
        <f>MID('Funding Import'!B3123,8,50)</f>
        <v>BROUGHT FORWARD</v>
      </c>
      <c r="G3121" t="str">
        <f>'Funding Import'!I3123</f>
        <v>Spreadsheet B 394797 20778211 ES055 MK0568 10003 OPENING BALANCES ES055 MK0568 10003 OPENING BALANCES</v>
      </c>
      <c r="H3121">
        <f>'Funding Import'!H3123</f>
        <v>-14248.64</v>
      </c>
      <c r="I3121" s="139"/>
    </row>
    <row r="3122" spans="1:9" ht="15" x14ac:dyDescent="0.2">
      <c r="A3122" s="191" t="str">
        <f t="shared" si="97"/>
        <v>2870</v>
      </c>
      <c r="B3122" s="191"/>
      <c r="C3122" s="191" t="str">
        <f t="shared" ref="C3122:C3185" si="98">A3122&amp;E3122</f>
        <v>28700004</v>
      </c>
      <c r="D3122" t="str">
        <f>'Funding Import'!A3124</f>
        <v>RB052870: ST MARYS COE(VA)PR-HATFIELD BD</v>
      </c>
      <c r="E3122" t="str">
        <f>MID('Funding Import'!B3124,2,4)</f>
        <v>0004</v>
      </c>
      <c r="F3122" t="str">
        <f>MID('Funding Import'!B3124,8,50)</f>
        <v>STATEMENTED SEN</v>
      </c>
      <c r="G3122" t="str">
        <f>'Funding Import'!I3124</f>
        <v>Spreadsheet B 391144 20630818 ES009 MK0511 10004 EHCP ES009 MK0511 10004 EHCP</v>
      </c>
      <c r="H3122">
        <f>'Funding Import'!H3124</f>
        <v>4500</v>
      </c>
      <c r="I3122" s="139"/>
    </row>
    <row r="3123" spans="1:9" ht="15" x14ac:dyDescent="0.2">
      <c r="A3123" s="191" t="str">
        <f t="shared" si="97"/>
        <v>2870</v>
      </c>
      <c r="B3123" s="191"/>
      <c r="C3123" s="191" t="str">
        <f t="shared" si="98"/>
        <v>28700004</v>
      </c>
      <c r="D3123" t="str">
        <f>'Funding Import'!A3125</f>
        <v>RB052870: ST MARYS COE(VA)PR-HATFIELD BD</v>
      </c>
      <c r="E3123" t="str">
        <f>MID('Funding Import'!B3125,2,4)</f>
        <v>0004</v>
      </c>
      <c r="F3123" t="str">
        <f>MID('Funding Import'!B3125,8,50)</f>
        <v>STATEMENTED SEN</v>
      </c>
      <c r="G3123" t="str">
        <f>'Funding Import'!I3125</f>
        <v>Spreadsheet B 394845 20782782 ES043 DP0533 SEN TOP-UP SUM1 SUM-21 ES043 DP0533 SEN TOP-UP SUM1 SUM-21</v>
      </c>
      <c r="H3123">
        <f>'Funding Import'!H3125</f>
        <v>2424</v>
      </c>
      <c r="I3123" s="139"/>
    </row>
    <row r="3124" spans="1:9" ht="15" x14ac:dyDescent="0.2">
      <c r="A3124" s="191" t="str">
        <f t="shared" si="97"/>
        <v>2870</v>
      </c>
      <c r="B3124" s="191"/>
      <c r="C3124" s="191" t="str">
        <f t="shared" si="98"/>
        <v>28700004</v>
      </c>
      <c r="D3124" t="str">
        <f>'Funding Import'!A3126</f>
        <v>RB052870: ST MARYS COE(VA)PR-HATFIELD BD</v>
      </c>
      <c r="E3124" t="str">
        <f>MID('Funding Import'!B3126,2,4)</f>
        <v>0004</v>
      </c>
      <c r="F3124" t="str">
        <f>MID('Funding Import'!B3126,8,50)</f>
        <v>STATEMENTED SEN</v>
      </c>
      <c r="G3124" t="str">
        <f>'Funding Import'!I3126</f>
        <v>DL 8688 SEN TOP-UP AUT1 AUT-21</v>
      </c>
      <c r="H3124">
        <f>'Funding Import'!H3126</f>
        <v>1236</v>
      </c>
      <c r="I3124" s="139"/>
    </row>
    <row r="3125" spans="1:9" ht="15" x14ac:dyDescent="0.2">
      <c r="A3125" s="191" t="str">
        <f t="shared" si="97"/>
        <v>2870</v>
      </c>
      <c r="B3125" s="191"/>
      <c r="C3125" s="191" t="str">
        <f t="shared" si="98"/>
        <v>28700006</v>
      </c>
      <c r="D3125" t="str">
        <f>'Funding Import'!A3127</f>
        <v>RB052870: ST MARYS COE(VA)PR-HATFIELD BD</v>
      </c>
      <c r="E3125" t="str">
        <f>MID('Funding Import'!B3127,2,4)</f>
        <v>0006</v>
      </c>
      <c r="F3125" t="str">
        <f>MID('Funding Import'!B3127,8,50)</f>
        <v>EXCEPTIONAL COVID COST GRANT</v>
      </c>
      <c r="G3125" t="str">
        <f>'Funding Import'!I3127</f>
        <v>Spreadsheet B 398804 20920024 ES065 DP0556 COVIDEMERGENCY COVIDEM ES065 DP0556 COVIDEMERGENCY COVIDEM</v>
      </c>
      <c r="H3125">
        <f>'Funding Import'!H3127</f>
        <v>2430</v>
      </c>
      <c r="I3125" s="139"/>
    </row>
    <row r="3126" spans="1:9" ht="15" x14ac:dyDescent="0.2">
      <c r="A3126" s="191" t="str">
        <f t="shared" si="97"/>
        <v>2870</v>
      </c>
      <c r="B3126" s="191"/>
      <c r="C3126" s="191" t="str">
        <f t="shared" si="98"/>
        <v>28700006</v>
      </c>
      <c r="D3126" t="str">
        <f>'Funding Import'!A3128</f>
        <v>RB052870: ST MARYS COE(VA)PR-HATFIELD BD</v>
      </c>
      <c r="E3126" t="str">
        <f>MID('Funding Import'!B3128,2,4)</f>
        <v>0006</v>
      </c>
      <c r="F3126" t="str">
        <f>MID('Funding Import'!B3128,8,50)</f>
        <v>EXCEPTIONAL COVID COST GRANT</v>
      </c>
      <c r="G3126" t="str">
        <f>'Funding Import'!I3128</f>
        <v>Spreadsheet B 399778 20982606 Movement from code '0006 to '0012 covid  emergency recode ES089 RM0128 Covid emergency recode</v>
      </c>
      <c r="H3126">
        <f>'Funding Import'!H3128</f>
        <v>-2430</v>
      </c>
      <c r="I3126" s="139"/>
    </row>
    <row r="3127" spans="1:9" ht="15" x14ac:dyDescent="0.2">
      <c r="A3127" s="191" t="str">
        <f t="shared" si="97"/>
        <v>2870</v>
      </c>
      <c r="B3127" s="191"/>
      <c r="C3127" s="191" t="str">
        <f t="shared" si="98"/>
        <v>28700012</v>
      </c>
      <c r="D3127" t="str">
        <f>'Funding Import'!A3129</f>
        <v>RB052870: ST MARYS COE(VA)PR-HATFIELD BD</v>
      </c>
      <c r="E3127" t="str">
        <f>MID('Funding Import'!B3129,2,4)</f>
        <v>0012</v>
      </c>
      <c r="F3127" t="str">
        <f>MID('Funding Import'!B3129,8,50)</f>
        <v>COVID CATCH UP</v>
      </c>
      <c r="G3127" t="str">
        <f>'Funding Import'!I3129</f>
        <v>Spreadsheet B 399778 20982606 Movement from code '0006 to '0012 covid  emergency recode ES089 RM0128 Covid emergency recode</v>
      </c>
      <c r="H3127">
        <f>'Funding Import'!H3129</f>
        <v>2430</v>
      </c>
      <c r="I3127" s="139"/>
    </row>
    <row r="3128" spans="1:9" ht="15" x14ac:dyDescent="0.2">
      <c r="A3128" s="191" t="str">
        <f t="shared" si="97"/>
        <v>2870</v>
      </c>
      <c r="B3128" s="191"/>
      <c r="C3128" s="191" t="str">
        <f t="shared" si="98"/>
        <v>28700012</v>
      </c>
      <c r="D3128" t="str">
        <f>'Funding Import'!A3130</f>
        <v>RB052870: ST MARYS COE(VA)PR-HATFIELD BD</v>
      </c>
      <c r="E3128" t="str">
        <f>MID('Funding Import'!B3130,2,4)</f>
        <v>0012</v>
      </c>
      <c r="F3128" t="str">
        <f>MID('Funding Import'!B3130,8,50)</f>
        <v>COVID CATCH UP</v>
      </c>
      <c r="G3128" t="str">
        <f>'Funding Import'!I3130</f>
        <v>DL 8645 0012recoveryc 0012RPG</v>
      </c>
      <c r="H3128">
        <f>'Funding Import'!H3130</f>
        <v>500</v>
      </c>
      <c r="I3128" s="139"/>
    </row>
    <row r="3129" spans="1:9" ht="15" x14ac:dyDescent="0.2">
      <c r="A3129" s="191" t="str">
        <f t="shared" si="97"/>
        <v>2870</v>
      </c>
      <c r="B3129" s="191"/>
      <c r="C3129" s="191" t="str">
        <f t="shared" si="98"/>
        <v>28700012</v>
      </c>
      <c r="D3129" t="str">
        <f>'Funding Import'!A3131</f>
        <v>RB052870: ST MARYS COE(VA)PR-HATFIELD BD</v>
      </c>
      <c r="E3129" t="str">
        <f>MID('Funding Import'!B3131,2,4)</f>
        <v>0012</v>
      </c>
      <c r="F3129" t="str">
        <f>MID('Funding Import'!B3131,8,50)</f>
        <v>COVID CATCH UP</v>
      </c>
      <c r="G3129" t="str">
        <f>'Funding Import'!I3131</f>
        <v>DL 8656 0012schoolled 0012SLT</v>
      </c>
      <c r="H3129">
        <f>'Funding Import'!H3131</f>
        <v>118.13</v>
      </c>
      <c r="I3129" s="139"/>
    </row>
    <row r="3130" spans="1:9" ht="15" x14ac:dyDescent="0.2">
      <c r="A3130" s="191" t="str">
        <f t="shared" si="97"/>
        <v>2870</v>
      </c>
      <c r="B3130" s="191"/>
      <c r="C3130" s="191" t="str">
        <f t="shared" si="98"/>
        <v>28700014</v>
      </c>
      <c r="D3130" t="str">
        <f>'Funding Import'!A3132</f>
        <v>RB052870: ST MARYS COE(VA)PR-HATFIELD BD</v>
      </c>
      <c r="E3130" t="str">
        <f>MID('Funding Import'!B3132,2,4)</f>
        <v>0014</v>
      </c>
      <c r="F3130" t="str">
        <f>MID('Funding Import'!B3132,8,50)</f>
        <v>PUPIL PREMIUM</v>
      </c>
      <c r="G3130" t="str">
        <f>'Funding Import'!I3132</f>
        <v>Spreadsheet B 400831 21077861 ES093 DP0593 SUMMER21PPG SUM21PPG ES093 DP0593 SUMMER21PPG SUM21PPG</v>
      </c>
      <c r="H3130">
        <f>'Funding Import'!H3132</f>
        <v>1681</v>
      </c>
      <c r="I3130" s="139"/>
    </row>
    <row r="3131" spans="1:9" ht="15" x14ac:dyDescent="0.2">
      <c r="A3131" s="191" t="str">
        <f t="shared" si="97"/>
        <v>2870</v>
      </c>
      <c r="B3131" s="191"/>
      <c r="C3131" s="191" t="str">
        <f t="shared" si="98"/>
        <v>28700014</v>
      </c>
      <c r="D3131" t="str">
        <f>'Funding Import'!A3133</f>
        <v>RB052870: ST MARYS COE(VA)PR-HATFIELD BD</v>
      </c>
      <c r="E3131" t="str">
        <f>MID('Funding Import'!B3133,2,4)</f>
        <v>0014</v>
      </c>
      <c r="F3131" t="str">
        <f>MID('Funding Import'!B3133,8,50)</f>
        <v>PUPIL PREMIUM</v>
      </c>
      <c r="G3131" t="str">
        <f>'Funding Import'!I3133</f>
        <v>DL 8701 0014 Pupil Premium Autumn Term 2021</v>
      </c>
      <c r="H3131">
        <f>'Funding Import'!H3133</f>
        <v>1345</v>
      </c>
      <c r="I3131" s="139"/>
    </row>
    <row r="3132" spans="1:9" ht="15" x14ac:dyDescent="0.2">
      <c r="A3132" s="191" t="str">
        <f t="shared" si="97"/>
        <v>2870</v>
      </c>
      <c r="B3132" s="191"/>
      <c r="C3132" s="191" t="str">
        <f t="shared" si="98"/>
        <v>28700018</v>
      </c>
      <c r="D3132" t="str">
        <f>'Funding Import'!A3134</f>
        <v>RB052870: ST MARYS COE(VA)PR-HATFIELD BD</v>
      </c>
      <c r="E3132" t="str">
        <f>MID('Funding Import'!B3134,2,4)</f>
        <v>0018</v>
      </c>
      <c r="F3132" t="str">
        <f>MID('Funding Import'!B3134,8,50)</f>
        <v>ADDITIONAL GRANT INCOME</v>
      </c>
      <c r="G3132" t="str">
        <f>'Funding Import'!I3134</f>
        <v>Spreadsheet B 393531 20728061 ES032 RM0087 PE GRANT APR 21 ES032 RM0087 PE GRANT APR 21</v>
      </c>
      <c r="H3132">
        <f>'Funding Import'!H3134</f>
        <v>6967</v>
      </c>
      <c r="I3132" s="139"/>
    </row>
    <row r="3133" spans="1:9" ht="15" x14ac:dyDescent="0.2">
      <c r="A3133" s="191" t="str">
        <f t="shared" si="97"/>
        <v>2870</v>
      </c>
      <c r="B3133" s="191"/>
      <c r="C3133" s="191" t="str">
        <f t="shared" si="98"/>
        <v>28700018</v>
      </c>
      <c r="D3133" t="str">
        <f>'Funding Import'!A3135</f>
        <v>RB052870: ST MARYS COE(VA)PR-HATFIELD BD</v>
      </c>
      <c r="E3133" t="str">
        <f>MID('Funding Import'!B3135,2,4)</f>
        <v>0018</v>
      </c>
      <c r="F3133" t="str">
        <f>MID('Funding Import'!B3135,8,50)</f>
        <v>ADDITIONAL GRANT INCOME</v>
      </c>
      <c r="G3133" t="str">
        <f>'Funding Import'!I3135</f>
        <v>Spreadsheet B 399769 20981730 UIFSM JULY21 UIFSM 21 ES085 RM0124 UIFSM JULY21 UIFSM 21</v>
      </c>
      <c r="H3133">
        <f>'Funding Import'!H3135</f>
        <v>7855</v>
      </c>
      <c r="I3133" s="139"/>
    </row>
    <row r="3134" spans="1:9" ht="15" x14ac:dyDescent="0.2">
      <c r="A3134" s="191" t="str">
        <f t="shared" si="97"/>
        <v>2870</v>
      </c>
      <c r="B3134" s="191"/>
      <c r="C3134" s="191" t="str">
        <f t="shared" si="98"/>
        <v>28700018</v>
      </c>
      <c r="D3134" t="str">
        <f>'Funding Import'!A3136</f>
        <v>RB052870: ST MARYS COE(VA)PR-HATFIELD BD</v>
      </c>
      <c r="E3134" t="str">
        <f>MID('Funding Import'!B3136,2,4)</f>
        <v>0018</v>
      </c>
      <c r="F3134" t="str">
        <f>MID('Funding Import'!B3136,8,50)</f>
        <v>ADDITIONAL GRANT INCOME</v>
      </c>
      <c r="G3134" t="str">
        <f>'Funding Import'!I3136</f>
        <v>DL 8673 PE GRANT OCT21 0018PE</v>
      </c>
      <c r="H3134">
        <f>'Funding Import'!H3136</f>
        <v>9701</v>
      </c>
      <c r="I3134" s="139"/>
    </row>
    <row r="3135" spans="1:9" ht="15" x14ac:dyDescent="0.2">
      <c r="A3135" s="191" t="str">
        <f t="shared" si="97"/>
        <v>2870</v>
      </c>
      <c r="B3135" s="191"/>
      <c r="C3135" s="191" t="str">
        <f t="shared" si="98"/>
        <v>28700026</v>
      </c>
      <c r="D3135" t="str">
        <f>'Funding Import'!A3137</f>
        <v>RB052870: ST MARYS COE(VA)PR-HATFIELD BD</v>
      </c>
      <c r="E3135" t="str">
        <f>MID('Funding Import'!B3137,2,4)</f>
        <v>0026</v>
      </c>
      <c r="F3135" t="str">
        <f>MID('Funding Import'!B3137,8,50)</f>
        <v>NOTIONAL SEN FUNDING</v>
      </c>
      <c r="G3135" t="str">
        <f>'Funding Import'!I3137</f>
        <v>Spreadsheet B 391732 20639856 ES012 MK0514 10026 NOTIONAL SEN ES012 MK0514 10026 NOTIONAL SEN</v>
      </c>
      <c r="H3135">
        <f>'Funding Import'!H3137</f>
        <v>26169</v>
      </c>
      <c r="I3135" s="139"/>
    </row>
    <row r="3136" spans="1:9" ht="15" x14ac:dyDescent="0.2">
      <c r="A3136" s="191" t="str">
        <f t="shared" si="97"/>
        <v>2886</v>
      </c>
      <c r="B3136" s="191"/>
      <c r="C3136" s="191" t="str">
        <f t="shared" si="98"/>
        <v>28860001</v>
      </c>
      <c r="D3136" t="str">
        <f>'Funding Import'!A3138</f>
        <v>RB052886: HATFIELD PEVEREL INFANT SCHOOL</v>
      </c>
      <c r="E3136" t="str">
        <f>MID('Funding Import'!B3138,2,4)</f>
        <v>0001</v>
      </c>
      <c r="F3136" t="str">
        <f>MID('Funding Import'!B3138,8,50)</f>
        <v>FORMULA FUNDED (EXCL RATES)</v>
      </c>
      <c r="G3136" t="str">
        <f>'Funding Import'!I3138</f>
        <v>Spreadsheet B 391145 20630885 ES006 MK0508 10001 FORMULA FUNDED ES006 MK0508 10001 FORMULA FUNDED</v>
      </c>
      <c r="H3136">
        <f>'Funding Import'!H3138</f>
        <v>652222</v>
      </c>
      <c r="I3136" s="139"/>
    </row>
    <row r="3137" spans="1:9" ht="15" x14ac:dyDescent="0.2">
      <c r="A3137" s="191" t="str">
        <f t="shared" si="97"/>
        <v>2886</v>
      </c>
      <c r="B3137" s="191"/>
      <c r="C3137" s="191" t="str">
        <f t="shared" si="98"/>
        <v>28860002</v>
      </c>
      <c r="D3137" t="str">
        <f>'Funding Import'!A3139</f>
        <v>RB052886: HATFIELD PEVEREL INFANT SCHOOL</v>
      </c>
      <c r="E3137" t="str">
        <f>MID('Funding Import'!B3139,2,4)</f>
        <v>0002</v>
      </c>
      <c r="F3137" t="str">
        <f>MID('Funding Import'!B3139,8,50)</f>
        <v>RATES</v>
      </c>
      <c r="G3137" t="str">
        <f>'Funding Import'!I3139</f>
        <v>Spreadsheet B 391137 20630756 ES007 MK0509 10002 RATES ES007 MK0509 10002 RATES</v>
      </c>
      <c r="H3137">
        <f>'Funding Import'!H3139</f>
        <v>7623</v>
      </c>
      <c r="I3137" s="139"/>
    </row>
    <row r="3138" spans="1:9" ht="15" x14ac:dyDescent="0.2">
      <c r="A3138" s="191" t="str">
        <f t="shared" ref="A3138:A3201" si="99">MID(D3138,5,4)</f>
        <v>2886</v>
      </c>
      <c r="B3138" s="191"/>
      <c r="C3138" s="191" t="str">
        <f t="shared" si="98"/>
        <v>28860003</v>
      </c>
      <c r="D3138" t="str">
        <f>'Funding Import'!A3140</f>
        <v>RB052886: HATFIELD PEVEREL INFANT SCHOOL</v>
      </c>
      <c r="E3138" t="str">
        <f>MID('Funding Import'!B3140,2,4)</f>
        <v>0003</v>
      </c>
      <c r="F3138" t="str">
        <f>MID('Funding Import'!B3140,8,50)</f>
        <v>BROUGHT FORWARD</v>
      </c>
      <c r="G3138" t="str">
        <f>'Funding Import'!I3140</f>
        <v>Spreadsheet B 394797 20778211 ES055 MK0568 10003 OPENING BALANCES ES055 MK0568 10003 OPENING BALANCES</v>
      </c>
      <c r="H3138">
        <f>'Funding Import'!H3140</f>
        <v>72486.38</v>
      </c>
      <c r="I3138" s="139"/>
    </row>
    <row r="3139" spans="1:9" ht="15" x14ac:dyDescent="0.2">
      <c r="A3139" s="191" t="str">
        <f t="shared" si="99"/>
        <v>2886</v>
      </c>
      <c r="B3139" s="191"/>
      <c r="C3139" s="191" t="str">
        <f t="shared" si="98"/>
        <v>28860004</v>
      </c>
      <c r="D3139" t="str">
        <f>'Funding Import'!A3141</f>
        <v>RB052886: HATFIELD PEVEREL INFANT SCHOOL</v>
      </c>
      <c r="E3139" t="str">
        <f>MID('Funding Import'!B3141,2,4)</f>
        <v>0004</v>
      </c>
      <c r="F3139" t="str">
        <f>MID('Funding Import'!B3141,8,50)</f>
        <v>STATEMENTED SEN</v>
      </c>
      <c r="G3139" t="str">
        <f>'Funding Import'!I3141</f>
        <v>Spreadsheet B 391144 20630818 ES009 MK0511 10004 EHCP ES009 MK0511 10004 EHCP</v>
      </c>
      <c r="H3139">
        <f>'Funding Import'!H3141</f>
        <v>4800</v>
      </c>
      <c r="I3139" s="139"/>
    </row>
    <row r="3140" spans="1:9" ht="15" x14ac:dyDescent="0.2">
      <c r="A3140" s="191" t="str">
        <f t="shared" si="99"/>
        <v>2886</v>
      </c>
      <c r="B3140" s="191"/>
      <c r="C3140" s="191" t="str">
        <f t="shared" si="98"/>
        <v>28860004</v>
      </c>
      <c r="D3140" t="str">
        <f>'Funding Import'!A3142</f>
        <v>RB052886: HATFIELD PEVEREL INFANT SCHOOL</v>
      </c>
      <c r="E3140" t="str">
        <f>MID('Funding Import'!B3142,2,4)</f>
        <v>0004</v>
      </c>
      <c r="F3140" t="str">
        <f>MID('Funding Import'!B3142,8,50)</f>
        <v>STATEMENTED SEN</v>
      </c>
      <c r="G3140" t="str">
        <f>'Funding Import'!I3142</f>
        <v>Spreadsheet B 394845 20782782 ES043 DP0533 SEN TOP-UP SUM1 SUM-21 ES043 DP0533 SEN TOP-UP SUM1 SUM-21</v>
      </c>
      <c r="H3140">
        <f>'Funding Import'!H3142</f>
        <v>2000</v>
      </c>
      <c r="I3140" s="139"/>
    </row>
    <row r="3141" spans="1:9" ht="15" x14ac:dyDescent="0.2">
      <c r="A3141" s="191" t="str">
        <f t="shared" si="99"/>
        <v>2886</v>
      </c>
      <c r="B3141" s="191"/>
      <c r="C3141" s="191" t="str">
        <f t="shared" si="98"/>
        <v>28860004</v>
      </c>
      <c r="D3141" t="str">
        <f>'Funding Import'!A3143</f>
        <v>RB052886: HATFIELD PEVEREL INFANT SCHOOL</v>
      </c>
      <c r="E3141" t="str">
        <f>MID('Funding Import'!B3143,2,4)</f>
        <v>0004</v>
      </c>
      <c r="F3141" t="str">
        <f>MID('Funding Import'!B3143,8,50)</f>
        <v>STATEMENTED SEN</v>
      </c>
      <c r="G3141" t="str">
        <f>'Funding Import'!I3143</f>
        <v>DL 8688 SEN TOP-UP AUT1 AUT-21</v>
      </c>
      <c r="H3141">
        <f>'Funding Import'!H3143</f>
        <v>1600</v>
      </c>
      <c r="I3141" s="139"/>
    </row>
    <row r="3142" spans="1:9" ht="15" x14ac:dyDescent="0.2">
      <c r="A3142" s="191" t="str">
        <f t="shared" si="99"/>
        <v>2886</v>
      </c>
      <c r="B3142" s="191"/>
      <c r="C3142" s="191" t="str">
        <f t="shared" si="98"/>
        <v>28860006</v>
      </c>
      <c r="D3142" t="str">
        <f>'Funding Import'!A3144</f>
        <v>RB052886: HATFIELD PEVEREL INFANT SCHOOL</v>
      </c>
      <c r="E3142" t="str">
        <f>MID('Funding Import'!B3144,2,4)</f>
        <v>0006</v>
      </c>
      <c r="F3142" t="str">
        <f>MID('Funding Import'!B3144,8,50)</f>
        <v>EXCEPTIONAL COVID COST GRANT</v>
      </c>
      <c r="G3142" t="str">
        <f>'Funding Import'!I3144</f>
        <v>Spreadsheet B 398804 20920024 ES065 DP0556 COVIDEMERGENCY COVIDEM ES065 DP0556 COVIDEMERGENCY COVIDEM</v>
      </c>
      <c r="H3142">
        <f>'Funding Import'!H3144</f>
        <v>5200</v>
      </c>
      <c r="I3142" s="139"/>
    </row>
    <row r="3143" spans="1:9" ht="15" x14ac:dyDescent="0.2">
      <c r="A3143" s="191" t="str">
        <f t="shared" si="99"/>
        <v>2886</v>
      </c>
      <c r="B3143" s="191"/>
      <c r="C3143" s="191" t="str">
        <f t="shared" si="98"/>
        <v>28860006</v>
      </c>
      <c r="D3143" t="str">
        <f>'Funding Import'!A3145</f>
        <v>RB052886: HATFIELD PEVEREL INFANT SCHOOL</v>
      </c>
      <c r="E3143" t="str">
        <f>MID('Funding Import'!B3145,2,4)</f>
        <v>0006</v>
      </c>
      <c r="F3143" t="str">
        <f>MID('Funding Import'!B3145,8,50)</f>
        <v>EXCEPTIONAL COVID COST GRANT</v>
      </c>
      <c r="G3143" t="str">
        <f>'Funding Import'!I3145</f>
        <v>Spreadsheet B 398807 20920177 ES067 DP0558 FSMADDCOSTSCOVID FSMCOVID ES067 DP0558 FSMADDCOSTSCOVID FSMCOVID</v>
      </c>
      <c r="H3143">
        <f>'Funding Import'!H3145</f>
        <v>1916</v>
      </c>
      <c r="I3143" s="139"/>
    </row>
    <row r="3144" spans="1:9" ht="15" x14ac:dyDescent="0.2">
      <c r="A3144" s="191" t="str">
        <f t="shared" si="99"/>
        <v>2886</v>
      </c>
      <c r="B3144" s="191"/>
      <c r="C3144" s="191" t="str">
        <f t="shared" si="98"/>
        <v>28860006</v>
      </c>
      <c r="D3144" t="str">
        <f>'Funding Import'!A3146</f>
        <v>RB052886: HATFIELD PEVEREL INFANT SCHOOL</v>
      </c>
      <c r="E3144" t="str">
        <f>MID('Funding Import'!B3146,2,4)</f>
        <v>0006</v>
      </c>
      <c r="F3144" t="str">
        <f>MID('Funding Import'!B3146,8,50)</f>
        <v>EXCEPTIONAL COVID COST GRANT</v>
      </c>
      <c r="G3144" t="str">
        <f>'Funding Import'!I3146</f>
        <v>Spreadsheet B 399778 20982606 Movement from code '0006 to '0012 covid  emergency recode ES089 RM0128 Covid emergency recode</v>
      </c>
      <c r="H3144">
        <f>'Funding Import'!H3146</f>
        <v>-5200</v>
      </c>
      <c r="I3144" s="139"/>
    </row>
    <row r="3145" spans="1:9" ht="15" x14ac:dyDescent="0.2">
      <c r="A3145" s="191" t="str">
        <f t="shared" si="99"/>
        <v>2886</v>
      </c>
      <c r="B3145" s="191"/>
      <c r="C3145" s="191" t="str">
        <f t="shared" si="98"/>
        <v>28860012</v>
      </c>
      <c r="D3145" t="str">
        <f>'Funding Import'!A3147</f>
        <v>RB052886: HATFIELD PEVEREL INFANT SCHOOL</v>
      </c>
      <c r="E3145" t="str">
        <f>MID('Funding Import'!B3147,2,4)</f>
        <v>0012</v>
      </c>
      <c r="F3145" t="str">
        <f>MID('Funding Import'!B3147,8,50)</f>
        <v>COVID CATCH UP</v>
      </c>
      <c r="G3145" t="str">
        <f>'Funding Import'!I3147</f>
        <v>Spreadsheet B 399778 20982606 Movement from code '0006 to '0012 covid  emergency recode ES089 RM0128 Covid emergency recode</v>
      </c>
      <c r="H3145">
        <f>'Funding Import'!H3147</f>
        <v>5200</v>
      </c>
      <c r="I3145" s="139"/>
    </row>
    <row r="3146" spans="1:9" ht="15" x14ac:dyDescent="0.2">
      <c r="A3146" s="191" t="str">
        <f t="shared" si="99"/>
        <v>2886</v>
      </c>
      <c r="B3146" s="191"/>
      <c r="C3146" s="191" t="str">
        <f t="shared" si="98"/>
        <v>28860012</v>
      </c>
      <c r="D3146" t="str">
        <f>'Funding Import'!A3148</f>
        <v>RB052886: HATFIELD PEVEREL INFANT SCHOOL</v>
      </c>
      <c r="E3146" t="str">
        <f>MID('Funding Import'!B3148,2,4)</f>
        <v>0012</v>
      </c>
      <c r="F3146" t="str">
        <f>MID('Funding Import'!B3148,8,50)</f>
        <v>COVID CATCH UP</v>
      </c>
      <c r="G3146" t="str">
        <f>'Funding Import'!I3148</f>
        <v>DL 8645 0012recoveryc 0012RPG</v>
      </c>
      <c r="H3146">
        <f>'Funding Import'!H3148</f>
        <v>543.75</v>
      </c>
      <c r="I3146" s="139"/>
    </row>
    <row r="3147" spans="1:9" ht="15" x14ac:dyDescent="0.2">
      <c r="A3147" s="191" t="str">
        <f t="shared" si="99"/>
        <v>2886</v>
      </c>
      <c r="B3147" s="191"/>
      <c r="C3147" s="191" t="str">
        <f t="shared" si="98"/>
        <v>28860012</v>
      </c>
      <c r="D3147" t="str">
        <f>'Funding Import'!A3149</f>
        <v>RB052886: HATFIELD PEVEREL INFANT SCHOOL</v>
      </c>
      <c r="E3147" t="str">
        <f>MID('Funding Import'!B3149,2,4)</f>
        <v>0012</v>
      </c>
      <c r="F3147" t="str">
        <f>MID('Funding Import'!B3149,8,50)</f>
        <v>COVID CATCH UP</v>
      </c>
      <c r="G3147" t="str">
        <f>'Funding Import'!I3149</f>
        <v>DL 8656 0012schoolled 0012SLT</v>
      </c>
      <c r="H3147">
        <f>'Funding Import'!H3149</f>
        <v>413.44</v>
      </c>
      <c r="I3147" s="139"/>
    </row>
    <row r="3148" spans="1:9" ht="15" x14ac:dyDescent="0.2">
      <c r="A3148" s="191" t="str">
        <f t="shared" si="99"/>
        <v>2886</v>
      </c>
      <c r="B3148" s="191"/>
      <c r="C3148" s="191" t="str">
        <f t="shared" si="98"/>
        <v>28860014</v>
      </c>
      <c r="D3148" t="str">
        <f>'Funding Import'!A3150</f>
        <v>RB052886: HATFIELD PEVEREL INFANT SCHOOL</v>
      </c>
      <c r="E3148" t="str">
        <f>MID('Funding Import'!B3150,2,4)</f>
        <v>0014</v>
      </c>
      <c r="F3148" t="str">
        <f>MID('Funding Import'!B3150,8,50)</f>
        <v>PUPIL PREMIUM</v>
      </c>
      <c r="G3148" t="str">
        <f>'Funding Import'!I3150</f>
        <v>Spreadsheet B 400831 21077861 ES093 DP0593 SUMMER21PPG SUM21PPG ES093 DP0593 SUMMER21PPG SUM21PPG</v>
      </c>
      <c r="H3148">
        <f>'Funding Import'!H3150</f>
        <v>8406</v>
      </c>
      <c r="I3148" s="139"/>
    </row>
    <row r="3149" spans="1:9" ht="15" x14ac:dyDescent="0.2">
      <c r="A3149" s="191" t="str">
        <f t="shared" si="99"/>
        <v>2886</v>
      </c>
      <c r="B3149" s="191"/>
      <c r="C3149" s="191" t="str">
        <f t="shared" si="98"/>
        <v>28860014</v>
      </c>
      <c r="D3149" t="str">
        <f>'Funding Import'!A3151</f>
        <v>RB052886: HATFIELD PEVEREL INFANT SCHOOL</v>
      </c>
      <c r="E3149" t="str">
        <f>MID('Funding Import'!B3151,2,4)</f>
        <v>0014</v>
      </c>
      <c r="F3149" t="str">
        <f>MID('Funding Import'!B3151,8,50)</f>
        <v>PUPIL PREMIUM</v>
      </c>
      <c r="G3149" t="str">
        <f>'Funding Import'!I3151</f>
        <v>DL 8701 0014 Pupil Premium Autumn Term 2021</v>
      </c>
      <c r="H3149">
        <f>'Funding Import'!H3151</f>
        <v>6725</v>
      </c>
      <c r="I3149" s="139"/>
    </row>
    <row r="3150" spans="1:9" ht="15" x14ac:dyDescent="0.2">
      <c r="A3150" s="191" t="str">
        <f t="shared" si="99"/>
        <v>2886</v>
      </c>
      <c r="B3150" s="191"/>
      <c r="C3150" s="191" t="str">
        <f t="shared" si="98"/>
        <v>28860018</v>
      </c>
      <c r="D3150" t="str">
        <f>'Funding Import'!A3152</f>
        <v>RB052886: HATFIELD PEVEREL INFANT SCHOOL</v>
      </c>
      <c r="E3150" t="str">
        <f>MID('Funding Import'!B3152,2,4)</f>
        <v>0018</v>
      </c>
      <c r="F3150" t="str">
        <f>MID('Funding Import'!B3152,8,50)</f>
        <v>ADDITIONAL GRANT INCOME</v>
      </c>
      <c r="G3150" t="str">
        <f>'Funding Import'!I3152</f>
        <v>Spreadsheet B 393531 20728061 ES032 RM0087 PE GRANT APR 21 ES032 RM0087 PE GRANT APR 21</v>
      </c>
      <c r="H3150">
        <f>'Funding Import'!H3152</f>
        <v>7054</v>
      </c>
      <c r="I3150" s="139"/>
    </row>
    <row r="3151" spans="1:9" ht="15" x14ac:dyDescent="0.2">
      <c r="A3151" s="191" t="str">
        <f t="shared" si="99"/>
        <v>2886</v>
      </c>
      <c r="B3151" s="191"/>
      <c r="C3151" s="191" t="str">
        <f t="shared" si="98"/>
        <v>28860018</v>
      </c>
      <c r="D3151" t="str">
        <f>'Funding Import'!A3153</f>
        <v>RB052886: HATFIELD PEVEREL INFANT SCHOOL</v>
      </c>
      <c r="E3151" t="str">
        <f>MID('Funding Import'!B3153,2,4)</f>
        <v>0018</v>
      </c>
      <c r="F3151" t="str">
        <f>MID('Funding Import'!B3153,8,50)</f>
        <v>ADDITIONAL GRANT INCOME</v>
      </c>
      <c r="G3151" t="str">
        <f>'Funding Import'!I3153</f>
        <v>Spreadsheet B 399769 20981730 UIFSM JULY21 UIFSM 21 ES085 RM0124 UIFSM JULY21 UIFSM 21</v>
      </c>
      <c r="H3151">
        <f>'Funding Import'!H3153</f>
        <v>55983</v>
      </c>
      <c r="I3151" s="139"/>
    </row>
    <row r="3152" spans="1:9" ht="15" x14ac:dyDescent="0.2">
      <c r="A3152" s="191" t="str">
        <f t="shared" si="99"/>
        <v>2886</v>
      </c>
      <c r="B3152" s="191"/>
      <c r="C3152" s="191" t="str">
        <f t="shared" si="98"/>
        <v>28860018</v>
      </c>
      <c r="D3152" t="str">
        <f>'Funding Import'!A3154</f>
        <v>RB052886: HATFIELD PEVEREL INFANT SCHOOL</v>
      </c>
      <c r="E3152" t="str">
        <f>MID('Funding Import'!B3154,2,4)</f>
        <v>0018</v>
      </c>
      <c r="F3152" t="str">
        <f>MID('Funding Import'!B3154,8,50)</f>
        <v>ADDITIONAL GRANT INCOME</v>
      </c>
      <c r="G3152" t="str">
        <f>'Funding Import'!I3154</f>
        <v>DL 8673 PE GRANT OCT21 0018PE</v>
      </c>
      <c r="H3152">
        <f>'Funding Import'!H3154</f>
        <v>9923</v>
      </c>
      <c r="I3152" s="139"/>
    </row>
    <row r="3153" spans="1:9" ht="15" x14ac:dyDescent="0.2">
      <c r="A3153" s="191" t="str">
        <f t="shared" si="99"/>
        <v>2886</v>
      </c>
      <c r="B3153" s="191"/>
      <c r="C3153" s="191" t="str">
        <f t="shared" si="98"/>
        <v>28860026</v>
      </c>
      <c r="D3153" t="str">
        <f>'Funding Import'!A3155</f>
        <v>RB052886: HATFIELD PEVEREL INFANT SCHOOL</v>
      </c>
      <c r="E3153" t="str">
        <f>MID('Funding Import'!B3155,2,4)</f>
        <v>0026</v>
      </c>
      <c r="F3153" t="str">
        <f>MID('Funding Import'!B3155,8,50)</f>
        <v>NOTIONAL SEN FUNDING</v>
      </c>
      <c r="G3153" t="str">
        <f>'Funding Import'!I3155</f>
        <v>Spreadsheet B 391732 20639856 ES012 MK0514 10026 NOTIONAL SEN ES012 MK0514 10026 NOTIONAL SEN</v>
      </c>
      <c r="H3153">
        <f>'Funding Import'!H3155</f>
        <v>47688</v>
      </c>
      <c r="I3153" s="139"/>
    </row>
    <row r="3154" spans="1:9" ht="15" x14ac:dyDescent="0.2">
      <c r="A3154" s="191" t="str">
        <f t="shared" si="99"/>
        <v>2912</v>
      </c>
      <c r="B3154" s="191"/>
      <c r="C3154" s="191" t="str">
        <f t="shared" si="98"/>
        <v>29120001</v>
      </c>
      <c r="D3154" t="str">
        <f>'Funding Import'!A3156</f>
        <v>RB052912: HENHAM &amp; UGLEY SCHOOL</v>
      </c>
      <c r="E3154" t="str">
        <f>MID('Funding Import'!B3156,2,4)</f>
        <v>0001</v>
      </c>
      <c r="F3154" t="str">
        <f>MID('Funding Import'!B3156,8,50)</f>
        <v>FORMULA FUNDED (EXCL RATES)</v>
      </c>
      <c r="G3154" t="str">
        <f>'Funding Import'!I3156</f>
        <v>Spreadsheet B 390086 20589725 ES001 DP0515 FEEE234 SUM21INT ES001 DP0515 FEEE234 SUM21INT</v>
      </c>
      <c r="H3154">
        <f>'Funding Import'!H3156</f>
        <v>9301.52</v>
      </c>
      <c r="I3154" s="139"/>
    </row>
    <row r="3155" spans="1:9" ht="15" x14ac:dyDescent="0.2">
      <c r="A3155" s="191" t="str">
        <f t="shared" si="99"/>
        <v>2912</v>
      </c>
      <c r="B3155" s="191"/>
      <c r="C3155" s="191" t="str">
        <f t="shared" si="98"/>
        <v>29120001</v>
      </c>
      <c r="D3155" t="str">
        <f>'Funding Import'!A3157</f>
        <v>RB052912: HENHAM &amp; UGLEY SCHOOL</v>
      </c>
      <c r="E3155" t="str">
        <f>MID('Funding Import'!B3157,2,4)</f>
        <v>0001</v>
      </c>
      <c r="F3155" t="str">
        <f>MID('Funding Import'!B3157,8,50)</f>
        <v>FORMULA FUNDED (EXCL RATES)</v>
      </c>
      <c r="G3155" t="str">
        <f>'Funding Import'!I3157</f>
        <v>Spreadsheet B 391145 20630885 ES006 MK0508 10001 FORMULA FUNDED ES006 MK0508 10001 FORMULA FUNDED</v>
      </c>
      <c r="H3155">
        <f>'Funding Import'!H3157</f>
        <v>698389</v>
      </c>
      <c r="I3155" s="139"/>
    </row>
    <row r="3156" spans="1:9" ht="15" x14ac:dyDescent="0.2">
      <c r="A3156" s="191" t="str">
        <f t="shared" si="99"/>
        <v>2912</v>
      </c>
      <c r="B3156" s="191"/>
      <c r="C3156" s="191" t="str">
        <f t="shared" si="98"/>
        <v>29120001</v>
      </c>
      <c r="D3156" t="str">
        <f>'Funding Import'!A3158</f>
        <v>RB052912: HENHAM &amp; UGLEY SCHOOL</v>
      </c>
      <c r="E3156" t="str">
        <f>MID('Funding Import'!B3158,2,4)</f>
        <v>0001</v>
      </c>
      <c r="F3156" t="str">
        <f>MID('Funding Import'!B3158,8,50)</f>
        <v>FORMULA FUNDED (EXCL RATES)</v>
      </c>
      <c r="G3156" t="str">
        <f>'Funding Import'!I3158</f>
        <v>Spreadsheet B 393406 20716356 ES029 DP0529 TeachersPayGrant TPG21-22 P2 ES029 DP0529 TeachersPayGrant TPG21-22 P2</v>
      </c>
      <c r="H3156">
        <f>'Funding Import'!H3158</f>
        <v>392</v>
      </c>
      <c r="I3156" s="139"/>
    </row>
    <row r="3157" spans="1:9" ht="15" x14ac:dyDescent="0.2">
      <c r="A3157" s="191" t="str">
        <f t="shared" si="99"/>
        <v>2912</v>
      </c>
      <c r="B3157" s="191"/>
      <c r="C3157" s="191" t="str">
        <f t="shared" si="98"/>
        <v>29120001</v>
      </c>
      <c r="D3157" t="str">
        <f>'Funding Import'!A3159</f>
        <v>RB052912: HENHAM &amp; UGLEY SCHOOL</v>
      </c>
      <c r="E3157" t="str">
        <f>MID('Funding Import'!B3159,2,4)</f>
        <v>0001</v>
      </c>
      <c r="F3157" t="str">
        <f>MID('Funding Import'!B3159,8,50)</f>
        <v>FORMULA FUNDED (EXCL RATES)</v>
      </c>
      <c r="G3157" t="str">
        <f>'Funding Import'!I3159</f>
        <v>Spreadsheet B 393405 20716327 ES028 DP0528 TeachPensionGrnt PensionG P2 ES028 DP0528 TeachPensionGrnt PensionG P2</v>
      </c>
      <c r="H3157">
        <f>'Funding Import'!H3159</f>
        <v>1107</v>
      </c>
      <c r="I3157" s="139"/>
    </row>
    <row r="3158" spans="1:9" ht="15" x14ac:dyDescent="0.2">
      <c r="A3158" s="191" t="str">
        <f t="shared" si="99"/>
        <v>2912</v>
      </c>
      <c r="B3158" s="191"/>
      <c r="C3158" s="191" t="str">
        <f t="shared" si="98"/>
        <v>29120001</v>
      </c>
      <c r="D3158" t="str">
        <f>'Funding Import'!A3160</f>
        <v>RB052912: HENHAM &amp; UGLEY SCHOOL</v>
      </c>
      <c r="E3158" t="str">
        <f>MID('Funding Import'!B3160,2,4)</f>
        <v>0001</v>
      </c>
      <c r="F3158" t="str">
        <f>MID('Funding Import'!B3160,8,50)</f>
        <v>FORMULA FUNDED (EXCL RATES)</v>
      </c>
      <c r="G3158" t="str">
        <f>'Funding Import'!I3160</f>
        <v>Spreadsheet B 395854 20828626 ES053 MK0591 FEEE234 SUM21ACT ES053 MK0591 FEEE234 SUM21ACT</v>
      </c>
      <c r="H3158">
        <f>'Funding Import'!H3160</f>
        <v>11836.48</v>
      </c>
      <c r="I3158" s="139"/>
    </row>
    <row r="3159" spans="1:9" ht="15" x14ac:dyDescent="0.2">
      <c r="A3159" s="191" t="str">
        <f t="shared" si="99"/>
        <v>2912</v>
      </c>
      <c r="B3159" s="191"/>
      <c r="C3159" s="191" t="str">
        <f t="shared" si="98"/>
        <v>29120001</v>
      </c>
      <c r="D3159" t="str">
        <f>'Funding Import'!A3161</f>
        <v>RB052912: HENHAM &amp; UGLEY SCHOOL</v>
      </c>
      <c r="E3159" t="str">
        <f>MID('Funding Import'!B3161,2,4)</f>
        <v>0001</v>
      </c>
      <c r="F3159" t="str">
        <f>MID('Funding Import'!B3161,8,50)</f>
        <v>FORMULA FUNDED (EXCL RATES)</v>
      </c>
      <c r="G3159" t="str">
        <f>'Funding Import'!I3161</f>
        <v>Spreadsheet B 401824 21143798 ES100 MK0709  FEEE234 AUT21INT ES100 MK0709  FEEE234 AUT21INT</v>
      </c>
      <c r="H3159">
        <f>'Funding Import'!H3161</f>
        <v>4434.3599999999997</v>
      </c>
      <c r="I3159" s="139"/>
    </row>
    <row r="3160" spans="1:9" ht="15" x14ac:dyDescent="0.2">
      <c r="A3160" s="191" t="str">
        <f t="shared" si="99"/>
        <v>2912</v>
      </c>
      <c r="B3160" s="191"/>
      <c r="C3160" s="191" t="str">
        <f t="shared" si="98"/>
        <v>29120001</v>
      </c>
      <c r="D3160" t="str">
        <f>'Funding Import'!A3162</f>
        <v>RB052912: HENHAM &amp; UGLEY SCHOOL</v>
      </c>
      <c r="E3160" t="str">
        <f>MID('Funding Import'!B3162,2,4)</f>
        <v>0001</v>
      </c>
      <c r="F3160" t="str">
        <f>MID('Funding Import'!B3162,8,50)</f>
        <v>FORMULA FUNDED (EXCL RATES)</v>
      </c>
      <c r="G3160" t="str">
        <f>'Funding Import'!I3162</f>
        <v>DL 8652 FEEE234 AUT21ACT</v>
      </c>
      <c r="H3160">
        <f>'Funding Import'!H3162</f>
        <v>6623.82</v>
      </c>
      <c r="I3160" s="139"/>
    </row>
    <row r="3161" spans="1:9" ht="15" x14ac:dyDescent="0.2">
      <c r="A3161" s="191" t="str">
        <f t="shared" si="99"/>
        <v>2912</v>
      </c>
      <c r="B3161" s="191"/>
      <c r="C3161" s="191" t="str">
        <f t="shared" si="98"/>
        <v>29120001</v>
      </c>
      <c r="D3161" t="str">
        <f>'Funding Import'!A3163</f>
        <v>RB052912: HENHAM &amp; UGLEY SCHOOL</v>
      </c>
      <c r="E3161" t="str">
        <f>MID('Funding Import'!B3163,2,4)</f>
        <v>0001</v>
      </c>
      <c r="F3161" t="str">
        <f>MID('Funding Import'!B3163,8,50)</f>
        <v>FORMULA FUNDED (EXCL RATES)</v>
      </c>
      <c r="G3161" t="str">
        <f>'Funding Import'!I3163</f>
        <v>DL 8678 TeachPensionGrnt 0001TPEC</v>
      </c>
      <c r="H3161">
        <f>'Funding Import'!H3163</f>
        <v>1550</v>
      </c>
      <c r="I3161" s="139"/>
    </row>
    <row r="3162" spans="1:9" ht="15" x14ac:dyDescent="0.2">
      <c r="A3162" s="191" t="str">
        <f t="shared" si="99"/>
        <v>2912</v>
      </c>
      <c r="B3162" s="191"/>
      <c r="C3162" s="191" t="str">
        <f t="shared" si="98"/>
        <v>29120001</v>
      </c>
      <c r="D3162" t="str">
        <f>'Funding Import'!A3164</f>
        <v>RB052912: HENHAM &amp; UGLEY SCHOOL</v>
      </c>
      <c r="E3162" t="str">
        <f>MID('Funding Import'!B3164,2,4)</f>
        <v>0001</v>
      </c>
      <c r="F3162" t="str">
        <f>MID('Funding Import'!B3164,8,50)</f>
        <v>FORMULA FUNDED (EXCL RATES)</v>
      </c>
      <c r="G3162" t="str">
        <f>'Funding Import'!I3164</f>
        <v>DL 8675 TeachersPayGrant 0001TPG</v>
      </c>
      <c r="H3162">
        <f>'Funding Import'!H3164</f>
        <v>549</v>
      </c>
      <c r="I3162" s="139"/>
    </row>
    <row r="3163" spans="1:9" ht="15" x14ac:dyDescent="0.2">
      <c r="A3163" s="191" t="str">
        <f t="shared" si="99"/>
        <v>2912</v>
      </c>
      <c r="B3163" s="191"/>
      <c r="C3163" s="191" t="str">
        <f t="shared" si="98"/>
        <v>29120001</v>
      </c>
      <c r="D3163" t="str">
        <f>'Funding Import'!A3165</f>
        <v>RB052912: HENHAM &amp; UGLEY SCHOOL</v>
      </c>
      <c r="E3163" t="str">
        <f>MID('Funding Import'!B3165,2,4)</f>
        <v>0001</v>
      </c>
      <c r="F3163" t="str">
        <f>MID('Funding Import'!B3165,8,50)</f>
        <v>FORMULA FUNDED (EXCL RATES)</v>
      </c>
      <c r="G3163" t="str">
        <f>'Funding Import'!I3165</f>
        <v>DL 8708 SPR22INT - FEEE234</v>
      </c>
      <c r="H3163">
        <f>'Funding Import'!H3165</f>
        <v>4703.99</v>
      </c>
      <c r="I3163" s="139"/>
    </row>
    <row r="3164" spans="1:9" ht="15" x14ac:dyDescent="0.2">
      <c r="A3164" s="191" t="str">
        <f t="shared" si="99"/>
        <v>2912</v>
      </c>
      <c r="B3164" s="191"/>
      <c r="C3164" s="191" t="str">
        <f t="shared" si="98"/>
        <v>29120002</v>
      </c>
      <c r="D3164" t="str">
        <f>'Funding Import'!A3166</f>
        <v>RB052912: HENHAM &amp; UGLEY SCHOOL</v>
      </c>
      <c r="E3164" t="str">
        <f>MID('Funding Import'!B3166,2,4)</f>
        <v>0002</v>
      </c>
      <c r="F3164" t="str">
        <f>MID('Funding Import'!B3166,8,50)</f>
        <v>RATES</v>
      </c>
      <c r="G3164" t="str">
        <f>'Funding Import'!I3166</f>
        <v>Spreadsheet B 391137 20630756 ES007 MK0509 10002 RATES ES007 MK0509 10002 RATES</v>
      </c>
      <c r="H3164">
        <f>'Funding Import'!H3166</f>
        <v>4501</v>
      </c>
      <c r="I3164" s="139"/>
    </row>
    <row r="3165" spans="1:9" ht="15" x14ac:dyDescent="0.2">
      <c r="A3165" s="191" t="str">
        <f t="shared" si="99"/>
        <v>2912</v>
      </c>
      <c r="B3165" s="191"/>
      <c r="C3165" s="191" t="str">
        <f t="shared" si="98"/>
        <v>29120003</v>
      </c>
      <c r="D3165" t="str">
        <f>'Funding Import'!A3167</f>
        <v>RB052912: HENHAM &amp; UGLEY SCHOOL</v>
      </c>
      <c r="E3165" t="str">
        <f>MID('Funding Import'!B3167,2,4)</f>
        <v>0003</v>
      </c>
      <c r="F3165" t="str">
        <f>MID('Funding Import'!B3167,8,50)</f>
        <v>BROUGHT FORWARD</v>
      </c>
      <c r="G3165" t="str">
        <f>'Funding Import'!I3167</f>
        <v>Spreadsheet B 394797 20778211 ES055 MK0568 10003 OPENING BALANCES ES055 MK0568 10003 OPENING BALANCES</v>
      </c>
      <c r="H3165">
        <f>'Funding Import'!H3167</f>
        <v>104926.19</v>
      </c>
      <c r="I3165" s="139"/>
    </row>
    <row r="3166" spans="1:9" ht="15" x14ac:dyDescent="0.2">
      <c r="A3166" s="191" t="str">
        <f t="shared" si="99"/>
        <v>2912</v>
      </c>
      <c r="B3166" s="191"/>
      <c r="C3166" s="191" t="str">
        <f t="shared" si="98"/>
        <v>29120004</v>
      </c>
      <c r="D3166" t="str">
        <f>'Funding Import'!A3168</f>
        <v>RB052912: HENHAM &amp; UGLEY SCHOOL</v>
      </c>
      <c r="E3166" t="str">
        <f>MID('Funding Import'!B3168,2,4)</f>
        <v>0004</v>
      </c>
      <c r="F3166" t="str">
        <f>MID('Funding Import'!B3168,8,50)</f>
        <v>STATEMENTED SEN</v>
      </c>
      <c r="G3166" t="str">
        <f>'Funding Import'!I3168</f>
        <v>Spreadsheet B 391144 20630818 ES009 MK0511 10004 EHCP ES009 MK0511 10004 EHCP</v>
      </c>
      <c r="H3166">
        <f>'Funding Import'!H3168</f>
        <v>15946</v>
      </c>
      <c r="I3166" s="139"/>
    </row>
    <row r="3167" spans="1:9" ht="15" x14ac:dyDescent="0.2">
      <c r="A3167" s="191" t="str">
        <f t="shared" si="99"/>
        <v>2912</v>
      </c>
      <c r="B3167" s="191"/>
      <c r="C3167" s="191" t="str">
        <f t="shared" si="98"/>
        <v>29120004</v>
      </c>
      <c r="D3167" t="str">
        <f>'Funding Import'!A3169</f>
        <v>RB052912: HENHAM &amp; UGLEY SCHOOL</v>
      </c>
      <c r="E3167" t="str">
        <f>MID('Funding Import'!B3169,2,4)</f>
        <v>0004</v>
      </c>
      <c r="F3167" t="str">
        <f>MID('Funding Import'!B3169,8,50)</f>
        <v>STATEMENTED SEN</v>
      </c>
      <c r="G3167" t="str">
        <f>'Funding Import'!I3169</f>
        <v>DL 8688 SEN TOP-UP AUT1 AUT-21</v>
      </c>
      <c r="H3167">
        <f>'Funding Import'!H3169</f>
        <v>1816</v>
      </c>
      <c r="I3167" s="139"/>
    </row>
    <row r="3168" spans="1:9" ht="15" x14ac:dyDescent="0.2">
      <c r="A3168" s="191" t="str">
        <f t="shared" si="99"/>
        <v>2912</v>
      </c>
      <c r="B3168" s="191"/>
      <c r="C3168" s="191" t="str">
        <f t="shared" si="98"/>
        <v>29120006</v>
      </c>
      <c r="D3168" t="str">
        <f>'Funding Import'!A3170</f>
        <v>RB052912: HENHAM &amp; UGLEY SCHOOL</v>
      </c>
      <c r="E3168" t="str">
        <f>MID('Funding Import'!B3170,2,4)</f>
        <v>0006</v>
      </c>
      <c r="F3168" t="str">
        <f>MID('Funding Import'!B3170,8,50)</f>
        <v>EXCEPTIONAL COVID COST GRANT</v>
      </c>
      <c r="G3168" t="str">
        <f>'Funding Import'!I3170</f>
        <v>Spreadsheet B 398804 20920024 ES065 DP0556 COVIDEMERGENCY COVIDEM ES065 DP0556 COVIDEMERGENCY COVIDEM</v>
      </c>
      <c r="H3168">
        <f>'Funding Import'!H3170</f>
        <v>6030</v>
      </c>
      <c r="I3168" s="139"/>
    </row>
    <row r="3169" spans="1:9" ht="15" x14ac:dyDescent="0.2">
      <c r="A3169" s="191" t="str">
        <f t="shared" si="99"/>
        <v>2912</v>
      </c>
      <c r="B3169" s="191"/>
      <c r="C3169" s="191" t="str">
        <f t="shared" si="98"/>
        <v>29120006</v>
      </c>
      <c r="D3169" t="str">
        <f>'Funding Import'!A3171</f>
        <v>RB052912: HENHAM &amp; UGLEY SCHOOL</v>
      </c>
      <c r="E3169" t="str">
        <f>MID('Funding Import'!B3171,2,4)</f>
        <v>0006</v>
      </c>
      <c r="F3169" t="str">
        <f>MID('Funding Import'!B3171,8,50)</f>
        <v>EXCEPTIONAL COVID COST GRANT</v>
      </c>
      <c r="G3169" t="str">
        <f>'Funding Import'!I3171</f>
        <v>Spreadsheet B 398807 20920177 ES067 DP0558 FSMADDCOSTSCOVID FSMCOVID ES067 DP0558 FSMADDCOSTSCOVID FSMCOVID</v>
      </c>
      <c r="H3169">
        <f>'Funding Import'!H3171</f>
        <v>801</v>
      </c>
      <c r="I3169" s="139"/>
    </row>
    <row r="3170" spans="1:9" ht="15" x14ac:dyDescent="0.2">
      <c r="A3170" s="191" t="str">
        <f t="shared" si="99"/>
        <v>2912</v>
      </c>
      <c r="B3170" s="191"/>
      <c r="C3170" s="191" t="str">
        <f t="shared" si="98"/>
        <v>29120006</v>
      </c>
      <c r="D3170" t="str">
        <f>'Funding Import'!A3172</f>
        <v>RB052912: HENHAM &amp; UGLEY SCHOOL</v>
      </c>
      <c r="E3170" t="str">
        <f>MID('Funding Import'!B3172,2,4)</f>
        <v>0006</v>
      </c>
      <c r="F3170" t="str">
        <f>MID('Funding Import'!B3172,8,50)</f>
        <v>EXCEPTIONAL COVID COST GRANT</v>
      </c>
      <c r="G3170" t="str">
        <f>'Funding Import'!I3172</f>
        <v>Spreadsheet B 399778 20982606 Movement from code '0006 to '0012 covid  emergency recode ES089 RM0128 Covid emergency recode</v>
      </c>
      <c r="H3170">
        <f>'Funding Import'!H3172</f>
        <v>-6030</v>
      </c>
      <c r="I3170" s="139"/>
    </row>
    <row r="3171" spans="1:9" ht="15" x14ac:dyDescent="0.2">
      <c r="A3171" s="191" t="str">
        <f t="shared" si="99"/>
        <v>2912</v>
      </c>
      <c r="B3171" s="191"/>
      <c r="C3171" s="191" t="str">
        <f t="shared" si="98"/>
        <v>29120007</v>
      </c>
      <c r="D3171" t="str">
        <f>'Funding Import'!A3173</f>
        <v>RB052912: HENHAM &amp; UGLEY SCHOOL</v>
      </c>
      <c r="E3171" t="str">
        <f>MID('Funding Import'!B3173,2,4)</f>
        <v>0007</v>
      </c>
      <c r="F3171" t="str">
        <f>MID('Funding Import'!B3173,8,50)</f>
        <v>PUPIL INCREASE/FORMULA ERR</v>
      </c>
      <c r="G3171" t="str">
        <f>'Funding Import'!I3173</f>
        <v>DL 8706 2021-22 KS1 Class Size Funding</v>
      </c>
      <c r="H3171">
        <f>'Funding Import'!H3173</f>
        <v>748</v>
      </c>
      <c r="I3171" s="139"/>
    </row>
    <row r="3172" spans="1:9" ht="15" x14ac:dyDescent="0.2">
      <c r="A3172" s="191" t="str">
        <f t="shared" si="99"/>
        <v>2912</v>
      </c>
      <c r="B3172" s="191"/>
      <c r="C3172" s="191" t="str">
        <f t="shared" si="98"/>
        <v>29120012</v>
      </c>
      <c r="D3172" t="str">
        <f>'Funding Import'!A3174</f>
        <v>RB052912: HENHAM &amp; UGLEY SCHOOL</v>
      </c>
      <c r="E3172" t="str">
        <f>MID('Funding Import'!B3174,2,4)</f>
        <v>0012</v>
      </c>
      <c r="F3172" t="str">
        <f>MID('Funding Import'!B3174,8,50)</f>
        <v>COVID CATCH UP</v>
      </c>
      <c r="G3172" t="str">
        <f>'Funding Import'!I3174</f>
        <v>Spreadsheet B 399778 20982606 Movement from code '0006 to '0012 covid  emergency recode ES089 RM0128 Covid emergency recode</v>
      </c>
      <c r="H3172">
        <f>'Funding Import'!H3174</f>
        <v>6030</v>
      </c>
      <c r="I3172" s="139"/>
    </row>
    <row r="3173" spans="1:9" ht="15" x14ac:dyDescent="0.2">
      <c r="A3173" s="191" t="str">
        <f t="shared" si="99"/>
        <v>2912</v>
      </c>
      <c r="B3173" s="191"/>
      <c r="C3173" s="191" t="str">
        <f t="shared" si="98"/>
        <v>29120012</v>
      </c>
      <c r="D3173" t="str">
        <f>'Funding Import'!A3175</f>
        <v>RB052912: HENHAM &amp; UGLEY SCHOOL</v>
      </c>
      <c r="E3173" t="str">
        <f>MID('Funding Import'!B3175,2,4)</f>
        <v>0012</v>
      </c>
      <c r="F3173" t="str">
        <f>MID('Funding Import'!B3175,8,50)</f>
        <v>COVID CATCH UP</v>
      </c>
      <c r="G3173" t="str">
        <f>'Funding Import'!I3175</f>
        <v>DL 8645 0012recoveryc 0012RPG</v>
      </c>
      <c r="H3173">
        <f>'Funding Import'!H3175</f>
        <v>870</v>
      </c>
      <c r="I3173" s="139"/>
    </row>
    <row r="3174" spans="1:9" ht="15" x14ac:dyDescent="0.2">
      <c r="A3174" s="191" t="str">
        <f t="shared" si="99"/>
        <v>2912</v>
      </c>
      <c r="B3174" s="191"/>
      <c r="C3174" s="191" t="str">
        <f t="shared" si="98"/>
        <v>29120012</v>
      </c>
      <c r="D3174" t="str">
        <f>'Funding Import'!A3176</f>
        <v>RB052912: HENHAM &amp; UGLEY SCHOOL</v>
      </c>
      <c r="E3174" t="str">
        <f>MID('Funding Import'!B3176,2,4)</f>
        <v>0012</v>
      </c>
      <c r="F3174" t="str">
        <f>MID('Funding Import'!B3176,8,50)</f>
        <v>COVID CATCH UP</v>
      </c>
      <c r="G3174" t="str">
        <f>'Funding Import'!I3176</f>
        <v>DL 8656 0012schoolled 0012SLT</v>
      </c>
      <c r="H3174">
        <f>'Funding Import'!H3176</f>
        <v>767.81</v>
      </c>
      <c r="I3174" s="139"/>
    </row>
    <row r="3175" spans="1:9" ht="15" x14ac:dyDescent="0.2">
      <c r="A3175" s="191" t="str">
        <f t="shared" si="99"/>
        <v>2912</v>
      </c>
      <c r="B3175" s="191"/>
      <c r="C3175" s="191" t="str">
        <f t="shared" si="98"/>
        <v>29120014</v>
      </c>
      <c r="D3175" t="str">
        <f>'Funding Import'!A3177</f>
        <v>RB052912: HENHAM &amp; UGLEY SCHOOL</v>
      </c>
      <c r="E3175" t="str">
        <f>MID('Funding Import'!B3177,2,4)</f>
        <v>0014</v>
      </c>
      <c r="F3175" t="str">
        <f>MID('Funding Import'!B3177,8,50)</f>
        <v>PUPIL PREMIUM</v>
      </c>
      <c r="G3175" t="str">
        <f>'Funding Import'!I3177</f>
        <v>Spreadsheet B 400831 21077861 ES093 DP0593 SUMMER21PPG SUM21PPG ES093 DP0593 SUMMER21PPG SUM21PPG</v>
      </c>
      <c r="H3175">
        <f>'Funding Import'!H3177</f>
        <v>13450</v>
      </c>
      <c r="I3175" s="139"/>
    </row>
    <row r="3176" spans="1:9" ht="15" x14ac:dyDescent="0.2">
      <c r="A3176" s="191" t="str">
        <f t="shared" si="99"/>
        <v>2912</v>
      </c>
      <c r="B3176" s="191"/>
      <c r="C3176" s="191" t="str">
        <f t="shared" si="98"/>
        <v>29120014</v>
      </c>
      <c r="D3176" t="str">
        <f>'Funding Import'!A3178</f>
        <v>RB052912: HENHAM &amp; UGLEY SCHOOL</v>
      </c>
      <c r="E3176" t="str">
        <f>MID('Funding Import'!B3178,2,4)</f>
        <v>0014</v>
      </c>
      <c r="F3176" t="str">
        <f>MID('Funding Import'!B3178,8,50)</f>
        <v>PUPIL PREMIUM</v>
      </c>
      <c r="G3176" t="str">
        <f>'Funding Import'!I3178</f>
        <v>DL 8701 0014 Pupil Premium Autumn Term 2021</v>
      </c>
      <c r="H3176">
        <f>'Funding Import'!H3178</f>
        <v>10760</v>
      </c>
      <c r="I3176" s="139"/>
    </row>
    <row r="3177" spans="1:9" ht="15" x14ac:dyDescent="0.2">
      <c r="A3177" s="191" t="str">
        <f t="shared" si="99"/>
        <v>2912</v>
      </c>
      <c r="B3177" s="191"/>
      <c r="C3177" s="191" t="str">
        <f t="shared" si="98"/>
        <v>29120018</v>
      </c>
      <c r="D3177" t="str">
        <f>'Funding Import'!A3179</f>
        <v>RB052912: HENHAM &amp; UGLEY SCHOOL</v>
      </c>
      <c r="E3177" t="str">
        <f>MID('Funding Import'!B3179,2,4)</f>
        <v>0018</v>
      </c>
      <c r="F3177" t="str">
        <f>MID('Funding Import'!B3179,8,50)</f>
        <v>ADDITIONAL GRANT INCOME</v>
      </c>
      <c r="G3177" t="str">
        <f>'Funding Import'!I3179</f>
        <v>Spreadsheet B 393531 20728061 ES032 RM0087 PE GRANT APR 21 ES032 RM0087 PE GRANT APR 21</v>
      </c>
      <c r="H3177">
        <f>'Funding Import'!H3179</f>
        <v>7329</v>
      </c>
      <c r="I3177" s="139"/>
    </row>
    <row r="3178" spans="1:9" ht="15" x14ac:dyDescent="0.2">
      <c r="A3178" s="191" t="str">
        <f t="shared" si="99"/>
        <v>2912</v>
      </c>
      <c r="B3178" s="191"/>
      <c r="C3178" s="191" t="str">
        <f t="shared" si="98"/>
        <v>29120018</v>
      </c>
      <c r="D3178" t="str">
        <f>'Funding Import'!A3180</f>
        <v>RB052912: HENHAM &amp; UGLEY SCHOOL</v>
      </c>
      <c r="E3178" t="str">
        <f>MID('Funding Import'!B3180,2,4)</f>
        <v>0018</v>
      </c>
      <c r="F3178" t="str">
        <f>MID('Funding Import'!B3180,8,50)</f>
        <v>ADDITIONAL GRANT INCOME</v>
      </c>
      <c r="G3178" t="str">
        <f>'Funding Import'!I3180</f>
        <v>Spreadsheet B 399769 20981730 UIFSM JULY21 UIFSM 21 ES085 RM0124 UIFSM JULY21 UIFSM 21</v>
      </c>
      <c r="H3178">
        <f>'Funding Import'!H3180</f>
        <v>26454</v>
      </c>
      <c r="I3178" s="139"/>
    </row>
    <row r="3179" spans="1:9" ht="15" x14ac:dyDescent="0.2">
      <c r="A3179" s="191" t="str">
        <f t="shared" si="99"/>
        <v>2912</v>
      </c>
      <c r="B3179" s="191"/>
      <c r="C3179" s="191" t="str">
        <f t="shared" si="98"/>
        <v>29120018</v>
      </c>
      <c r="D3179" t="str">
        <f>'Funding Import'!A3181</f>
        <v>RB052912: HENHAM &amp; UGLEY SCHOOL</v>
      </c>
      <c r="E3179" t="str">
        <f>MID('Funding Import'!B3181,2,4)</f>
        <v>0018</v>
      </c>
      <c r="F3179" t="str">
        <f>MID('Funding Import'!B3181,8,50)</f>
        <v>ADDITIONAL GRANT INCOME</v>
      </c>
      <c r="G3179" t="str">
        <f>'Funding Import'!I3181</f>
        <v>DL 8673 PE GRANT OCT21 0018PE</v>
      </c>
      <c r="H3179">
        <f>'Funding Import'!H3181</f>
        <v>10243</v>
      </c>
      <c r="I3179" s="139"/>
    </row>
    <row r="3180" spans="1:9" ht="15" x14ac:dyDescent="0.2">
      <c r="A3180" s="191" t="str">
        <f t="shared" si="99"/>
        <v>2912</v>
      </c>
      <c r="B3180" s="191"/>
      <c r="C3180" s="191" t="str">
        <f t="shared" si="98"/>
        <v>29120026</v>
      </c>
      <c r="D3180" t="str">
        <f>'Funding Import'!A3182</f>
        <v>RB052912: HENHAM &amp; UGLEY SCHOOL</v>
      </c>
      <c r="E3180" t="str">
        <f>MID('Funding Import'!B3182,2,4)</f>
        <v>0026</v>
      </c>
      <c r="F3180" t="str">
        <f>MID('Funding Import'!B3182,8,50)</f>
        <v>NOTIONAL SEN FUNDING</v>
      </c>
      <c r="G3180" t="str">
        <f>'Funding Import'!I3182</f>
        <v>Spreadsheet B 391732 20639856 ES012 MK0514 10026 NOTIONAL SEN ES012 MK0514 10026 NOTIONAL SEN</v>
      </c>
      <c r="H3180">
        <f>'Funding Import'!H3182</f>
        <v>59145</v>
      </c>
      <c r="I3180" s="139"/>
    </row>
    <row r="3181" spans="1:9" ht="15" x14ac:dyDescent="0.2">
      <c r="A3181" s="191" t="str">
        <f t="shared" si="99"/>
        <v>2944</v>
      </c>
      <c r="B3181" s="191"/>
      <c r="C3181" s="191" t="str">
        <f t="shared" si="98"/>
        <v>29440001</v>
      </c>
      <c r="D3181" t="str">
        <f>'Funding Import'!A3183</f>
        <v>RB052944: HIGHWOOD PRIMARY SCHOOL</v>
      </c>
      <c r="E3181" t="str">
        <f>MID('Funding Import'!B3183,2,4)</f>
        <v>0001</v>
      </c>
      <c r="F3181" t="str">
        <f>MID('Funding Import'!B3183,8,50)</f>
        <v>FORMULA FUNDED (EXCL RATES)</v>
      </c>
      <c r="G3181" t="str">
        <f>'Funding Import'!I3183</f>
        <v>Spreadsheet B 391145 20630885 ES006 MK0508 10001 FORMULA FUNDED ES006 MK0508 10001 FORMULA FUNDED</v>
      </c>
      <c r="H3181">
        <f>'Funding Import'!H3183</f>
        <v>322092</v>
      </c>
      <c r="I3181" s="139"/>
    </row>
    <row r="3182" spans="1:9" ht="15" x14ac:dyDescent="0.2">
      <c r="A3182" s="191" t="str">
        <f t="shared" si="99"/>
        <v>2944</v>
      </c>
      <c r="B3182" s="191"/>
      <c r="C3182" s="191" t="str">
        <f t="shared" si="98"/>
        <v>29440002</v>
      </c>
      <c r="D3182" t="str">
        <f>'Funding Import'!A3184</f>
        <v>RB052944: HIGHWOOD PRIMARY SCHOOL</v>
      </c>
      <c r="E3182" t="str">
        <f>MID('Funding Import'!B3184,2,4)</f>
        <v>0002</v>
      </c>
      <c r="F3182" t="str">
        <f>MID('Funding Import'!B3184,8,50)</f>
        <v>RATES</v>
      </c>
      <c r="G3182" t="str">
        <f>'Funding Import'!I3184</f>
        <v>Spreadsheet B 391137 20630756 ES007 MK0509 10002 RATES ES007 MK0509 10002 RATES</v>
      </c>
      <c r="H3182">
        <f>'Funding Import'!H3184</f>
        <v>6413</v>
      </c>
      <c r="I3182" s="139"/>
    </row>
    <row r="3183" spans="1:9" ht="15" x14ac:dyDescent="0.2">
      <c r="A3183" s="191" t="str">
        <f t="shared" si="99"/>
        <v>2944</v>
      </c>
      <c r="B3183" s="191"/>
      <c r="C3183" s="191" t="str">
        <f t="shared" si="98"/>
        <v>29440003</v>
      </c>
      <c r="D3183" t="str">
        <f>'Funding Import'!A3185</f>
        <v>RB052944: HIGHWOOD PRIMARY SCHOOL</v>
      </c>
      <c r="E3183" t="str">
        <f>MID('Funding Import'!B3185,2,4)</f>
        <v>0003</v>
      </c>
      <c r="F3183" t="str">
        <f>MID('Funding Import'!B3185,8,50)</f>
        <v>BROUGHT FORWARD</v>
      </c>
      <c r="G3183" t="str">
        <f>'Funding Import'!I3185</f>
        <v>Spreadsheet B 394797 20778211 ES055 MK0568 10003 OPENING BALANCES ES055 MK0568 10003 OPENING BALANCES</v>
      </c>
      <c r="H3183">
        <f>'Funding Import'!H3185</f>
        <v>94912.31</v>
      </c>
      <c r="I3183" s="139"/>
    </row>
    <row r="3184" spans="1:9" ht="15" x14ac:dyDescent="0.2">
      <c r="A3184" s="191" t="str">
        <f t="shared" si="99"/>
        <v>2944</v>
      </c>
      <c r="B3184" s="191"/>
      <c r="C3184" s="191" t="str">
        <f t="shared" si="98"/>
        <v>29440004</v>
      </c>
      <c r="D3184" t="str">
        <f>'Funding Import'!A3186</f>
        <v>RB052944: HIGHWOOD PRIMARY SCHOOL</v>
      </c>
      <c r="E3184" t="str">
        <f>MID('Funding Import'!B3186,2,4)</f>
        <v>0004</v>
      </c>
      <c r="F3184" t="str">
        <f>MID('Funding Import'!B3186,8,50)</f>
        <v>STATEMENTED SEN</v>
      </c>
      <c r="G3184" t="str">
        <f>'Funding Import'!I3186</f>
        <v>Spreadsheet B 391144 20630818 ES009 MK0511 10004 EHCP ES009 MK0511 10004 EHCP</v>
      </c>
      <c r="H3184">
        <f>'Funding Import'!H3186</f>
        <v>32413</v>
      </c>
      <c r="I3184" s="139"/>
    </row>
    <row r="3185" spans="1:9" ht="15" x14ac:dyDescent="0.2">
      <c r="A3185" s="191" t="str">
        <f t="shared" si="99"/>
        <v>2944</v>
      </c>
      <c r="B3185" s="191"/>
      <c r="C3185" s="191" t="str">
        <f t="shared" si="98"/>
        <v>29440004</v>
      </c>
      <c r="D3185" t="str">
        <f>'Funding Import'!A3187</f>
        <v>RB052944: HIGHWOOD PRIMARY SCHOOL</v>
      </c>
      <c r="E3185" t="str">
        <f>MID('Funding Import'!B3187,2,4)</f>
        <v>0004</v>
      </c>
      <c r="F3185" t="str">
        <f>MID('Funding Import'!B3187,8,50)</f>
        <v>STATEMENTED SEN</v>
      </c>
      <c r="G3185" t="str">
        <f>'Funding Import'!I3187</f>
        <v>Spreadsheet B 394845 20782782 ES043 DP0533 SEN TOP-UP SUM1 SUM-21 ES043 DP0533 SEN TOP-UP SUM1 SUM-21</v>
      </c>
      <c r="H3185">
        <f>'Funding Import'!H3187</f>
        <v>424</v>
      </c>
      <c r="I3185" s="139"/>
    </row>
    <row r="3186" spans="1:9" ht="15" x14ac:dyDescent="0.2">
      <c r="A3186" s="191" t="str">
        <f t="shared" si="99"/>
        <v>2944</v>
      </c>
      <c r="B3186" s="191"/>
      <c r="C3186" s="191" t="str">
        <f t="shared" ref="C3186:C3249" si="100">A3186&amp;E3186</f>
        <v>29440006</v>
      </c>
      <c r="D3186" t="str">
        <f>'Funding Import'!A3188</f>
        <v>RB052944: HIGHWOOD PRIMARY SCHOOL</v>
      </c>
      <c r="E3186" t="str">
        <f>MID('Funding Import'!B3188,2,4)</f>
        <v>0006</v>
      </c>
      <c r="F3186" t="str">
        <f>MID('Funding Import'!B3188,8,50)</f>
        <v>EXCEPTIONAL COVID COST GRANT</v>
      </c>
      <c r="G3186" t="str">
        <f>'Funding Import'!I3188</f>
        <v>Spreadsheet B 398807 20920177 ES067 DP0558 FSMADDCOSTSCOVID FSMCOVID ES067 DP0558 FSMADDCOSTSCOVID FSMCOVID</v>
      </c>
      <c r="H3186">
        <f>'Funding Import'!H3188</f>
        <v>45.5</v>
      </c>
      <c r="I3186" s="139"/>
    </row>
    <row r="3187" spans="1:9" ht="15" x14ac:dyDescent="0.2">
      <c r="A3187" s="191" t="str">
        <f t="shared" si="99"/>
        <v>2944</v>
      </c>
      <c r="B3187" s="191"/>
      <c r="C3187" s="191" t="str">
        <f t="shared" si="100"/>
        <v>29440006</v>
      </c>
      <c r="D3187" t="str">
        <f>'Funding Import'!A3189</f>
        <v>RB052944: HIGHWOOD PRIMARY SCHOOL</v>
      </c>
      <c r="E3187" t="str">
        <f>MID('Funding Import'!B3189,2,4)</f>
        <v>0006</v>
      </c>
      <c r="F3187" t="str">
        <f>MID('Funding Import'!B3189,8,50)</f>
        <v>EXCEPTIONAL COVID COST GRANT</v>
      </c>
      <c r="G3187" t="str">
        <f>'Funding Import'!I3189</f>
        <v>Spreadsheet B 398804 20920024 ES065 DP0556 COVIDEMERGENCY COVIDEM ES065 DP0556 COVIDEMERGENCY COVIDEM</v>
      </c>
      <c r="H3187">
        <f>'Funding Import'!H3189</f>
        <v>1760</v>
      </c>
      <c r="I3187" s="139"/>
    </row>
    <row r="3188" spans="1:9" ht="15" x14ac:dyDescent="0.2">
      <c r="A3188" s="191" t="str">
        <f t="shared" si="99"/>
        <v>2944</v>
      </c>
      <c r="B3188" s="191"/>
      <c r="C3188" s="191" t="str">
        <f t="shared" si="100"/>
        <v>29440006</v>
      </c>
      <c r="D3188" t="str">
        <f>'Funding Import'!A3190</f>
        <v>RB052944: HIGHWOOD PRIMARY SCHOOL</v>
      </c>
      <c r="E3188" t="str">
        <f>MID('Funding Import'!B3190,2,4)</f>
        <v>0006</v>
      </c>
      <c r="F3188" t="str">
        <f>MID('Funding Import'!B3190,8,50)</f>
        <v>EXCEPTIONAL COVID COST GRANT</v>
      </c>
      <c r="G3188" t="str">
        <f>'Funding Import'!I3190</f>
        <v>Spreadsheet B 399778 20982606 Movement from code '0006 to '0012 covid  emergency recode ES089 RM0128 Covid emergency recode</v>
      </c>
      <c r="H3188">
        <f>'Funding Import'!H3190</f>
        <v>-1760</v>
      </c>
      <c r="I3188" s="139"/>
    </row>
    <row r="3189" spans="1:9" ht="15" x14ac:dyDescent="0.2">
      <c r="A3189" s="191" t="str">
        <f t="shared" si="99"/>
        <v>2944</v>
      </c>
      <c r="B3189" s="191"/>
      <c r="C3189" s="191" t="str">
        <f t="shared" si="100"/>
        <v>29440012</v>
      </c>
      <c r="D3189" t="str">
        <f>'Funding Import'!A3191</f>
        <v>RB052944: HIGHWOOD PRIMARY SCHOOL</v>
      </c>
      <c r="E3189" t="str">
        <f>MID('Funding Import'!B3191,2,4)</f>
        <v>0012</v>
      </c>
      <c r="F3189" t="str">
        <f>MID('Funding Import'!B3191,8,50)</f>
        <v>COVID CATCH UP</v>
      </c>
      <c r="G3189" t="str">
        <f>'Funding Import'!I3191</f>
        <v>Spreadsheet B 399778 20982606 Movement from code '0006 to '0012 covid  emergency recode ES089 RM0128 Covid emergency recode</v>
      </c>
      <c r="H3189">
        <f>'Funding Import'!H3191</f>
        <v>1760</v>
      </c>
      <c r="I3189" s="139"/>
    </row>
    <row r="3190" spans="1:9" ht="15" x14ac:dyDescent="0.2">
      <c r="A3190" s="191" t="str">
        <f t="shared" si="99"/>
        <v>2944</v>
      </c>
      <c r="B3190" s="191"/>
      <c r="C3190" s="191" t="str">
        <f t="shared" si="100"/>
        <v>29440012</v>
      </c>
      <c r="D3190" t="str">
        <f>'Funding Import'!A3192</f>
        <v>RB052944: HIGHWOOD PRIMARY SCHOOL</v>
      </c>
      <c r="E3190" t="str">
        <f>MID('Funding Import'!B3192,2,4)</f>
        <v>0012</v>
      </c>
      <c r="F3190" t="str">
        <f>MID('Funding Import'!B3192,8,50)</f>
        <v>COVID CATCH UP</v>
      </c>
      <c r="G3190" t="str">
        <f>'Funding Import'!I3192</f>
        <v>DL 8645 0012recoveryc 0012RPG</v>
      </c>
      <c r="H3190">
        <f>'Funding Import'!H3192</f>
        <v>500</v>
      </c>
      <c r="I3190" s="139"/>
    </row>
    <row r="3191" spans="1:9" ht="15" x14ac:dyDescent="0.2">
      <c r="A3191" s="191" t="str">
        <f t="shared" si="99"/>
        <v>2944</v>
      </c>
      <c r="B3191" s="191"/>
      <c r="C3191" s="191" t="str">
        <f t="shared" si="100"/>
        <v>29440012</v>
      </c>
      <c r="D3191" t="str">
        <f>'Funding Import'!A3193</f>
        <v>RB052944: HIGHWOOD PRIMARY SCHOOL</v>
      </c>
      <c r="E3191" t="str">
        <f>MID('Funding Import'!B3193,2,4)</f>
        <v>0012</v>
      </c>
      <c r="F3191" t="str">
        <f>MID('Funding Import'!B3193,8,50)</f>
        <v>COVID CATCH UP</v>
      </c>
      <c r="G3191" t="str">
        <f>'Funding Import'!I3193</f>
        <v>DL 8656 0012schoolled 0012SLT</v>
      </c>
      <c r="H3191">
        <f>'Funding Import'!H3193</f>
        <v>472.5</v>
      </c>
      <c r="I3191" s="139"/>
    </row>
    <row r="3192" spans="1:9" ht="15" x14ac:dyDescent="0.2">
      <c r="A3192" s="191" t="str">
        <f t="shared" si="99"/>
        <v>2944</v>
      </c>
      <c r="B3192" s="191"/>
      <c r="C3192" s="191" t="str">
        <f t="shared" si="100"/>
        <v>29440014</v>
      </c>
      <c r="D3192" t="str">
        <f>'Funding Import'!A3194</f>
        <v>RB052944: HIGHWOOD PRIMARY SCHOOL</v>
      </c>
      <c r="E3192" t="str">
        <f>MID('Funding Import'!B3194,2,4)</f>
        <v>0014</v>
      </c>
      <c r="F3192" t="str">
        <f>MID('Funding Import'!B3194,8,50)</f>
        <v>PUPIL PREMIUM</v>
      </c>
      <c r="G3192" t="str">
        <f>'Funding Import'!I3194</f>
        <v>Spreadsheet B 400831 21077861 ES093 DP0593 SUMMER21PPG SUM21PPG ES093 DP0593 SUMMER21PPG SUM21PPG</v>
      </c>
      <c r="H3192">
        <f>'Funding Import'!H3194</f>
        <v>7702</v>
      </c>
      <c r="I3192" s="139"/>
    </row>
    <row r="3193" spans="1:9" ht="15" x14ac:dyDescent="0.2">
      <c r="A3193" s="191" t="str">
        <f t="shared" si="99"/>
        <v>2944</v>
      </c>
      <c r="B3193" s="191"/>
      <c r="C3193" s="191" t="str">
        <f t="shared" si="100"/>
        <v>29440014</v>
      </c>
      <c r="D3193" t="str">
        <f>'Funding Import'!A3195</f>
        <v>RB052944: HIGHWOOD PRIMARY SCHOOL</v>
      </c>
      <c r="E3193" t="str">
        <f>MID('Funding Import'!B3195,2,4)</f>
        <v>0014</v>
      </c>
      <c r="F3193" t="str">
        <f>MID('Funding Import'!B3195,8,50)</f>
        <v>PUPIL PREMIUM</v>
      </c>
      <c r="G3193" t="str">
        <f>'Funding Import'!I3195</f>
        <v>DL 8701 0014 Pupil Premium Autumn Term 2021</v>
      </c>
      <c r="H3193">
        <f>'Funding Import'!H3195</f>
        <v>6162</v>
      </c>
      <c r="I3193" s="139"/>
    </row>
    <row r="3194" spans="1:9" ht="15" x14ac:dyDescent="0.2">
      <c r="A3194" s="191" t="str">
        <f t="shared" si="99"/>
        <v>2944</v>
      </c>
      <c r="B3194" s="191"/>
      <c r="C3194" s="191" t="str">
        <f t="shared" si="100"/>
        <v>29440018</v>
      </c>
      <c r="D3194" t="str">
        <f>'Funding Import'!A3196</f>
        <v>RB052944: HIGHWOOD PRIMARY SCHOOL</v>
      </c>
      <c r="E3194" t="str">
        <f>MID('Funding Import'!B3196,2,4)</f>
        <v>0018</v>
      </c>
      <c r="F3194" t="str">
        <f>MID('Funding Import'!B3196,8,50)</f>
        <v>ADDITIONAL GRANT INCOME</v>
      </c>
      <c r="G3194" t="str">
        <f>'Funding Import'!I3196</f>
        <v>Spreadsheet B 393531 20728061 ES032 RM0087 PE GRANT APR 21 ES032 RM0087 PE GRANT APR 21</v>
      </c>
      <c r="H3194">
        <f>'Funding Import'!H3196</f>
        <v>6842</v>
      </c>
      <c r="I3194" s="139"/>
    </row>
    <row r="3195" spans="1:9" ht="15" x14ac:dyDescent="0.2">
      <c r="A3195" s="191" t="str">
        <f t="shared" si="99"/>
        <v>2944</v>
      </c>
      <c r="B3195" s="191"/>
      <c r="C3195" s="191" t="str">
        <f t="shared" si="100"/>
        <v>29440018</v>
      </c>
      <c r="D3195" t="str">
        <f>'Funding Import'!A3197</f>
        <v>RB052944: HIGHWOOD PRIMARY SCHOOL</v>
      </c>
      <c r="E3195" t="str">
        <f>MID('Funding Import'!B3197,2,4)</f>
        <v>0018</v>
      </c>
      <c r="F3195" t="str">
        <f>MID('Funding Import'!B3197,8,50)</f>
        <v>ADDITIONAL GRANT INCOME</v>
      </c>
      <c r="G3195" t="str">
        <f>'Funding Import'!I3197</f>
        <v>Spreadsheet B 399769 20981730 UIFSM JULY21 UIFSM 21 ES085 RM0124 UIFSM JULY21 UIFSM 21</v>
      </c>
      <c r="H3195">
        <f>'Funding Import'!H3197</f>
        <v>14505</v>
      </c>
      <c r="I3195" s="139"/>
    </row>
    <row r="3196" spans="1:9" ht="15" x14ac:dyDescent="0.2">
      <c r="A3196" s="191" t="str">
        <f t="shared" si="99"/>
        <v>2944</v>
      </c>
      <c r="B3196" s="191"/>
      <c r="C3196" s="191" t="str">
        <f t="shared" si="100"/>
        <v>29440018</v>
      </c>
      <c r="D3196" t="str">
        <f>'Funding Import'!A3198</f>
        <v>RB052944: HIGHWOOD PRIMARY SCHOOL</v>
      </c>
      <c r="E3196" t="str">
        <f>MID('Funding Import'!B3198,2,4)</f>
        <v>0018</v>
      </c>
      <c r="F3196" t="str">
        <f>MID('Funding Import'!B3198,8,50)</f>
        <v>ADDITIONAL GRANT INCOME</v>
      </c>
      <c r="G3196" t="str">
        <f>'Funding Import'!I3198</f>
        <v>DL 8673 PE GRANT OCT21 0018PE</v>
      </c>
      <c r="H3196">
        <f>'Funding Import'!H3198</f>
        <v>9578</v>
      </c>
      <c r="I3196" s="139"/>
    </row>
    <row r="3197" spans="1:9" ht="15" x14ac:dyDescent="0.2">
      <c r="A3197" s="191" t="str">
        <f t="shared" si="99"/>
        <v>2944</v>
      </c>
      <c r="B3197" s="191"/>
      <c r="C3197" s="191" t="str">
        <f t="shared" si="100"/>
        <v>29440026</v>
      </c>
      <c r="D3197" t="str">
        <f>'Funding Import'!A3199</f>
        <v>RB052944: HIGHWOOD PRIMARY SCHOOL</v>
      </c>
      <c r="E3197" t="str">
        <f>MID('Funding Import'!B3199,2,4)</f>
        <v>0026</v>
      </c>
      <c r="F3197" t="str">
        <f>MID('Funding Import'!B3199,8,50)</f>
        <v>NOTIONAL SEN FUNDING</v>
      </c>
      <c r="G3197" t="str">
        <f>'Funding Import'!I3199</f>
        <v>Spreadsheet B 391732 20639856 ES012 MK0514 10026 NOTIONAL SEN ES012 MK0514 10026 NOTIONAL SEN</v>
      </c>
      <c r="H3197">
        <f>'Funding Import'!H3199</f>
        <v>28093</v>
      </c>
      <c r="I3197" s="139"/>
    </row>
    <row r="3198" spans="1:9" ht="15" x14ac:dyDescent="0.2">
      <c r="A3198" s="191" t="str">
        <f t="shared" si="99"/>
        <v>2975</v>
      </c>
      <c r="B3198" s="191"/>
      <c r="C3198" s="191" t="str">
        <f t="shared" si="100"/>
        <v>29750001</v>
      </c>
      <c r="D3198" t="str">
        <f>'Funding Import'!A3200</f>
        <v>RB052975: RIVERSIDE PRIMARY SCHOOL</v>
      </c>
      <c r="E3198" t="str">
        <f>MID('Funding Import'!B3200,2,4)</f>
        <v>0001</v>
      </c>
      <c r="F3198" t="str">
        <f>MID('Funding Import'!B3200,8,50)</f>
        <v>FORMULA FUNDED (EXCL RATES)</v>
      </c>
      <c r="G3198" t="str">
        <f>'Funding Import'!I3200</f>
        <v>Spreadsheet B 391145 20630885 ES006 MK0508 10001 FORMULA FUNDED ES006 MK0508 10001 FORMULA FUNDED</v>
      </c>
      <c r="H3198">
        <f>'Funding Import'!H3200</f>
        <v>1242398</v>
      </c>
      <c r="I3198" s="139"/>
    </row>
    <row r="3199" spans="1:9" ht="15" x14ac:dyDescent="0.2">
      <c r="A3199" s="191" t="str">
        <f t="shared" si="99"/>
        <v>2975</v>
      </c>
      <c r="B3199" s="191"/>
      <c r="C3199" s="191" t="str">
        <f t="shared" si="100"/>
        <v>29750002</v>
      </c>
      <c r="D3199" t="str">
        <f>'Funding Import'!A3201</f>
        <v>RB052975: RIVERSIDE PRIMARY SCHOOL</v>
      </c>
      <c r="E3199" t="str">
        <f>MID('Funding Import'!B3201,2,4)</f>
        <v>0002</v>
      </c>
      <c r="F3199" t="str">
        <f>MID('Funding Import'!B3201,8,50)</f>
        <v>RATES</v>
      </c>
      <c r="G3199" t="str">
        <f>'Funding Import'!I3201</f>
        <v>Spreadsheet B 391137 20630756 ES007 MK0509 10002 RATES ES007 MK0509 10002 RATES</v>
      </c>
      <c r="H3199">
        <f>'Funding Import'!H3201</f>
        <v>27570</v>
      </c>
      <c r="I3199" s="139"/>
    </row>
    <row r="3200" spans="1:9" ht="15" x14ac:dyDescent="0.2">
      <c r="A3200" s="191" t="str">
        <f t="shared" si="99"/>
        <v>2975</v>
      </c>
      <c r="B3200" s="191"/>
      <c r="C3200" s="191" t="str">
        <f t="shared" si="100"/>
        <v>29750003</v>
      </c>
      <c r="D3200" t="str">
        <f>'Funding Import'!A3202</f>
        <v>RB052975: RIVERSIDE PRIMARY SCHOOL</v>
      </c>
      <c r="E3200" t="str">
        <f>MID('Funding Import'!B3202,2,4)</f>
        <v>0003</v>
      </c>
      <c r="F3200" t="str">
        <f>MID('Funding Import'!B3202,8,50)</f>
        <v>BROUGHT FORWARD</v>
      </c>
      <c r="G3200" t="str">
        <f>'Funding Import'!I3202</f>
        <v>Spreadsheet B 394797 20778211 ES055 MK0568 10003 OPENING BALANCES ES055 MK0568 10003 OPENING BALANCES</v>
      </c>
      <c r="H3200">
        <f>'Funding Import'!H3202</f>
        <v>134992.07</v>
      </c>
      <c r="I3200" s="139"/>
    </row>
    <row r="3201" spans="1:9" ht="15" x14ac:dyDescent="0.2">
      <c r="A3201" s="191" t="str">
        <f t="shared" si="99"/>
        <v>2975</v>
      </c>
      <c r="B3201" s="191"/>
      <c r="C3201" s="191" t="str">
        <f t="shared" si="100"/>
        <v>29750004</v>
      </c>
      <c r="D3201" t="str">
        <f>'Funding Import'!A3203</f>
        <v>RB052975: RIVERSIDE PRIMARY SCHOOL</v>
      </c>
      <c r="E3201" t="str">
        <f>MID('Funding Import'!B3203,2,4)</f>
        <v>0004</v>
      </c>
      <c r="F3201" t="str">
        <f>MID('Funding Import'!B3203,8,50)</f>
        <v>STATEMENTED SEN</v>
      </c>
      <c r="G3201" t="str">
        <f>'Funding Import'!I3203</f>
        <v>Spreadsheet B 391144 20630818 ES009 MK0511 10004 EHCP ES009 MK0511 10004 EHCP</v>
      </c>
      <c r="H3201">
        <f>'Funding Import'!H3203</f>
        <v>26838</v>
      </c>
      <c r="I3201" s="139"/>
    </row>
    <row r="3202" spans="1:9" ht="15" x14ac:dyDescent="0.2">
      <c r="A3202" s="191" t="str">
        <f t="shared" ref="A3202:A3265" si="101">MID(D3202,5,4)</f>
        <v>2975</v>
      </c>
      <c r="B3202" s="191"/>
      <c r="C3202" s="191" t="str">
        <f t="shared" si="100"/>
        <v>29750004</v>
      </c>
      <c r="D3202" t="str">
        <f>'Funding Import'!A3204</f>
        <v>RB052975: RIVERSIDE PRIMARY SCHOOL</v>
      </c>
      <c r="E3202" t="str">
        <f>MID('Funding Import'!B3204,2,4)</f>
        <v>0004</v>
      </c>
      <c r="F3202" t="str">
        <f>MID('Funding Import'!B3204,8,50)</f>
        <v>STATEMENTED SEN</v>
      </c>
      <c r="G3202" t="str">
        <f>'Funding Import'!I3204</f>
        <v>Spreadsheet B 394845 20782782 ES043 DP0533 SEN TOP-UP SUM1 SUM-21 ES043 DP0533 SEN TOP-UP SUM1 SUM-21</v>
      </c>
      <c r="H3202">
        <f>'Funding Import'!H3204</f>
        <v>6152</v>
      </c>
      <c r="I3202" s="139"/>
    </row>
    <row r="3203" spans="1:9" ht="15" x14ac:dyDescent="0.2">
      <c r="A3203" s="191" t="str">
        <f t="shared" si="101"/>
        <v>2975</v>
      </c>
      <c r="B3203" s="191"/>
      <c r="C3203" s="191" t="str">
        <f t="shared" si="100"/>
        <v>29750004</v>
      </c>
      <c r="D3203" t="str">
        <f>'Funding Import'!A3205</f>
        <v>RB052975: RIVERSIDE PRIMARY SCHOOL</v>
      </c>
      <c r="E3203" t="str">
        <f>MID('Funding Import'!B3205,2,4)</f>
        <v>0004</v>
      </c>
      <c r="F3203" t="str">
        <f>MID('Funding Import'!B3205,8,50)</f>
        <v>STATEMENTED SEN</v>
      </c>
      <c r="G3203" t="str">
        <f>'Funding Import'!I3205</f>
        <v>Spreadsheet B 401820 21143763 ES099 MK0707 SEN TOP-UP SUM2 SUM-21 ES099 MK0707 SEN TOP-UP SUM2 SUM-21</v>
      </c>
      <c r="H3203">
        <f>'Funding Import'!H3205</f>
        <v>1974</v>
      </c>
      <c r="I3203" s="139"/>
    </row>
    <row r="3204" spans="1:9" ht="15" x14ac:dyDescent="0.2">
      <c r="A3204" s="191" t="str">
        <f t="shared" si="101"/>
        <v>2975</v>
      </c>
      <c r="B3204" s="191"/>
      <c r="C3204" s="191" t="str">
        <f t="shared" si="100"/>
        <v>29750004</v>
      </c>
      <c r="D3204" t="str">
        <f>'Funding Import'!A3206</f>
        <v>RB052975: RIVERSIDE PRIMARY SCHOOL</v>
      </c>
      <c r="E3204" t="str">
        <f>MID('Funding Import'!B3206,2,4)</f>
        <v>0004</v>
      </c>
      <c r="F3204" t="str">
        <f>MID('Funding Import'!B3206,8,50)</f>
        <v>STATEMENTED SEN</v>
      </c>
      <c r="G3204" t="str">
        <f>'Funding Import'!I3206</f>
        <v>DL 8688 SEN TOP-UP AUT1 AUT-21</v>
      </c>
      <c r="H3204">
        <f>'Funding Import'!H3206</f>
        <v>18447</v>
      </c>
      <c r="I3204" s="139"/>
    </row>
    <row r="3205" spans="1:9" ht="15" x14ac:dyDescent="0.2">
      <c r="A3205" s="191" t="str">
        <f t="shared" si="101"/>
        <v>2975</v>
      </c>
      <c r="B3205" s="191"/>
      <c r="C3205" s="191" t="str">
        <f t="shared" si="100"/>
        <v>29750006</v>
      </c>
      <c r="D3205" t="str">
        <f>'Funding Import'!A3207</f>
        <v>RB052975: RIVERSIDE PRIMARY SCHOOL</v>
      </c>
      <c r="E3205" t="str">
        <f>MID('Funding Import'!B3207,2,4)</f>
        <v>0006</v>
      </c>
      <c r="F3205" t="str">
        <f>MID('Funding Import'!B3207,8,50)</f>
        <v>EXCEPTIONAL COVID COST GRANT</v>
      </c>
      <c r="G3205" t="str">
        <f>'Funding Import'!I3207</f>
        <v>Spreadsheet B 398804 20920024 ES065 DP0556 COVIDEMERGENCY COVIDEM ES065 DP0556 COVIDEMERGENCY COVIDEM</v>
      </c>
      <c r="H3205">
        <f>'Funding Import'!H3207</f>
        <v>10700</v>
      </c>
      <c r="I3205" s="139"/>
    </row>
    <row r="3206" spans="1:9" ht="15" x14ac:dyDescent="0.2">
      <c r="A3206" s="191" t="str">
        <f t="shared" si="101"/>
        <v>2975</v>
      </c>
      <c r="B3206" s="191"/>
      <c r="C3206" s="191" t="str">
        <f t="shared" si="100"/>
        <v>29750006</v>
      </c>
      <c r="D3206" t="str">
        <f>'Funding Import'!A3208</f>
        <v>RB052975: RIVERSIDE PRIMARY SCHOOL</v>
      </c>
      <c r="E3206" t="str">
        <f>MID('Funding Import'!B3208,2,4)</f>
        <v>0006</v>
      </c>
      <c r="F3206" t="str">
        <f>MID('Funding Import'!B3208,8,50)</f>
        <v>EXCEPTIONAL COVID COST GRANT</v>
      </c>
      <c r="G3206" t="str">
        <f>'Funding Import'!I3208</f>
        <v>Spreadsheet B 399778 20982606 Movement from code '0006 to '0012 covid  emergency recode ES089 RM0128 Covid emergency recode</v>
      </c>
      <c r="H3206">
        <f>'Funding Import'!H3208</f>
        <v>-10700</v>
      </c>
      <c r="I3206" s="139"/>
    </row>
    <row r="3207" spans="1:9" ht="15" x14ac:dyDescent="0.2">
      <c r="A3207" s="191" t="str">
        <f t="shared" si="101"/>
        <v>2975</v>
      </c>
      <c r="B3207" s="191"/>
      <c r="C3207" s="191" t="str">
        <f t="shared" si="100"/>
        <v>29750012</v>
      </c>
      <c r="D3207" t="str">
        <f>'Funding Import'!A3209</f>
        <v>RB052975: RIVERSIDE PRIMARY SCHOOL</v>
      </c>
      <c r="E3207" t="str">
        <f>MID('Funding Import'!B3209,2,4)</f>
        <v>0012</v>
      </c>
      <c r="F3207" t="str">
        <f>MID('Funding Import'!B3209,8,50)</f>
        <v>COVID CATCH UP</v>
      </c>
      <c r="G3207" t="str">
        <f>'Funding Import'!I3209</f>
        <v>Spreadsheet B 399778 20982606 Movement from code '0006 to '0012 covid  emergency recode ES089 RM0128 Covid emergency recode</v>
      </c>
      <c r="H3207">
        <f>'Funding Import'!H3209</f>
        <v>10700</v>
      </c>
      <c r="I3207" s="139"/>
    </row>
    <row r="3208" spans="1:9" ht="15" x14ac:dyDescent="0.2">
      <c r="A3208" s="191" t="str">
        <f t="shared" si="101"/>
        <v>2975</v>
      </c>
      <c r="B3208" s="191"/>
      <c r="C3208" s="191" t="str">
        <f t="shared" si="100"/>
        <v>29750012</v>
      </c>
      <c r="D3208" t="str">
        <f>'Funding Import'!A3210</f>
        <v>RB052975: RIVERSIDE PRIMARY SCHOOL</v>
      </c>
      <c r="E3208" t="str">
        <f>MID('Funding Import'!B3210,2,4)</f>
        <v>0012</v>
      </c>
      <c r="F3208" t="str">
        <f>MID('Funding Import'!B3210,8,50)</f>
        <v>COVID CATCH UP</v>
      </c>
      <c r="G3208" t="str">
        <f>'Funding Import'!I3210</f>
        <v>DL 8645 0012recoveryc 0012RPG</v>
      </c>
      <c r="H3208">
        <f>'Funding Import'!H3210</f>
        <v>1558.75</v>
      </c>
      <c r="I3208" s="139"/>
    </row>
    <row r="3209" spans="1:9" ht="15" x14ac:dyDescent="0.2">
      <c r="A3209" s="191" t="str">
        <f t="shared" si="101"/>
        <v>2975</v>
      </c>
      <c r="B3209" s="191"/>
      <c r="C3209" s="191" t="str">
        <f t="shared" si="100"/>
        <v>29750012</v>
      </c>
      <c r="D3209" t="str">
        <f>'Funding Import'!A3211</f>
        <v>RB052975: RIVERSIDE PRIMARY SCHOOL</v>
      </c>
      <c r="E3209" t="str">
        <f>MID('Funding Import'!B3211,2,4)</f>
        <v>0012</v>
      </c>
      <c r="F3209" t="str">
        <f>MID('Funding Import'!B3211,8,50)</f>
        <v>COVID CATCH UP</v>
      </c>
      <c r="G3209" t="str">
        <f>'Funding Import'!I3211</f>
        <v>DL 8656 0012schoolled 0012SLT</v>
      </c>
      <c r="H3209">
        <f>'Funding Import'!H3211</f>
        <v>1358.44</v>
      </c>
      <c r="I3209" s="139"/>
    </row>
    <row r="3210" spans="1:9" ht="15" x14ac:dyDescent="0.2">
      <c r="A3210" s="191" t="str">
        <f t="shared" si="101"/>
        <v>2975</v>
      </c>
      <c r="B3210" s="191"/>
      <c r="C3210" s="191" t="str">
        <f t="shared" si="100"/>
        <v>29750014</v>
      </c>
      <c r="D3210" t="str">
        <f>'Funding Import'!A3212</f>
        <v>RB052975: RIVERSIDE PRIMARY SCHOOL</v>
      </c>
      <c r="E3210" t="str">
        <f>MID('Funding Import'!B3212,2,4)</f>
        <v>0014</v>
      </c>
      <c r="F3210" t="str">
        <f>MID('Funding Import'!B3212,8,50)</f>
        <v>PUPIL PREMIUM</v>
      </c>
      <c r="G3210" t="str">
        <f>'Funding Import'!I3212</f>
        <v>Spreadsheet B 400831 21077861 ES093 DP0593 SUMMER21PPG SUM21PPG ES093 DP0593 SUMMER21PPG SUM21PPG</v>
      </c>
      <c r="H3210">
        <f>'Funding Import'!H3212</f>
        <v>25060</v>
      </c>
      <c r="I3210" s="139"/>
    </row>
    <row r="3211" spans="1:9" ht="15" x14ac:dyDescent="0.2">
      <c r="A3211" s="191" t="str">
        <f t="shared" si="101"/>
        <v>2975</v>
      </c>
      <c r="B3211" s="191"/>
      <c r="C3211" s="191" t="str">
        <f t="shared" si="100"/>
        <v>29750014</v>
      </c>
      <c r="D3211" t="str">
        <f>'Funding Import'!A3213</f>
        <v>RB052975: RIVERSIDE PRIMARY SCHOOL</v>
      </c>
      <c r="E3211" t="str">
        <f>MID('Funding Import'!B3213,2,4)</f>
        <v>0014</v>
      </c>
      <c r="F3211" t="str">
        <f>MID('Funding Import'!B3213,8,50)</f>
        <v>PUPIL PREMIUM</v>
      </c>
      <c r="G3211" t="str">
        <f>'Funding Import'!I3213</f>
        <v>DL 8701 0014 Pupil Premium Autumn Term 2021</v>
      </c>
      <c r="H3211">
        <f>'Funding Import'!H3213</f>
        <v>20048</v>
      </c>
      <c r="I3211" s="139"/>
    </row>
    <row r="3212" spans="1:9" ht="15" x14ac:dyDescent="0.2">
      <c r="A3212" s="191" t="str">
        <f t="shared" si="101"/>
        <v>2975</v>
      </c>
      <c r="B3212" s="191"/>
      <c r="C3212" s="191" t="str">
        <f t="shared" si="100"/>
        <v>29750018</v>
      </c>
      <c r="D3212" t="str">
        <f>'Funding Import'!A3214</f>
        <v>RB052975: RIVERSIDE PRIMARY SCHOOL</v>
      </c>
      <c r="E3212" t="str">
        <f>MID('Funding Import'!B3214,2,4)</f>
        <v>0018</v>
      </c>
      <c r="F3212" t="str">
        <f>MID('Funding Import'!B3214,8,50)</f>
        <v>ADDITIONAL GRANT INCOME</v>
      </c>
      <c r="G3212" t="str">
        <f>'Funding Import'!I3214</f>
        <v>Spreadsheet B 393531 20728061 ES032 RM0087 PE GRANT APR 21 ES032 RM0087 PE GRANT APR 21</v>
      </c>
      <c r="H3212">
        <f>'Funding Import'!H3214</f>
        <v>7833</v>
      </c>
      <c r="I3212" s="139"/>
    </row>
    <row r="3213" spans="1:9" ht="15" x14ac:dyDescent="0.2">
      <c r="A3213" s="191" t="str">
        <f t="shared" si="101"/>
        <v>2975</v>
      </c>
      <c r="B3213" s="191"/>
      <c r="C3213" s="191" t="str">
        <f t="shared" si="100"/>
        <v>29750018</v>
      </c>
      <c r="D3213" t="str">
        <f>'Funding Import'!A3215</f>
        <v>RB052975: RIVERSIDE PRIMARY SCHOOL</v>
      </c>
      <c r="E3213" t="str">
        <f>MID('Funding Import'!B3215,2,4)</f>
        <v>0018</v>
      </c>
      <c r="F3213" t="str">
        <f>MID('Funding Import'!B3215,8,50)</f>
        <v>ADDITIONAL GRANT INCOME</v>
      </c>
      <c r="G3213" t="str">
        <f>'Funding Import'!I3215</f>
        <v>Spreadsheet B 399769 20981730 UIFSM JULY21 UIFSM 21 ES085 RM0124 UIFSM JULY21 UIFSM 21</v>
      </c>
      <c r="H3213">
        <f>'Funding Import'!H3215</f>
        <v>47925</v>
      </c>
      <c r="I3213" s="139"/>
    </row>
    <row r="3214" spans="1:9" ht="15" x14ac:dyDescent="0.2">
      <c r="A3214" s="191" t="str">
        <f t="shared" si="101"/>
        <v>2975</v>
      </c>
      <c r="B3214" s="191"/>
      <c r="C3214" s="191" t="str">
        <f t="shared" si="100"/>
        <v>29750018</v>
      </c>
      <c r="D3214" t="str">
        <f>'Funding Import'!A3216</f>
        <v>RB052975: RIVERSIDE PRIMARY SCHOOL</v>
      </c>
      <c r="E3214" t="str">
        <f>MID('Funding Import'!B3216,2,4)</f>
        <v>0018</v>
      </c>
      <c r="F3214" t="str">
        <f>MID('Funding Import'!B3216,8,50)</f>
        <v>ADDITIONAL GRANT INCOME</v>
      </c>
      <c r="G3214" t="str">
        <f>'Funding Import'!I3216</f>
        <v>DL 8673 PE GRANT OCT21 0018PE</v>
      </c>
      <c r="H3214">
        <f>'Funding Import'!H3216</f>
        <v>10891</v>
      </c>
      <c r="I3214" s="139"/>
    </row>
    <row r="3215" spans="1:9" ht="15" x14ac:dyDescent="0.2">
      <c r="A3215" s="191" t="str">
        <f t="shared" si="101"/>
        <v>2975</v>
      </c>
      <c r="B3215" s="191"/>
      <c r="C3215" s="191" t="str">
        <f t="shared" si="100"/>
        <v>29750026</v>
      </c>
      <c r="D3215" t="str">
        <f>'Funding Import'!A3217</f>
        <v>RB052975: RIVERSIDE PRIMARY SCHOOL</v>
      </c>
      <c r="E3215" t="str">
        <f>MID('Funding Import'!B3217,2,4)</f>
        <v>0026</v>
      </c>
      <c r="F3215" t="str">
        <f>MID('Funding Import'!B3217,8,50)</f>
        <v>NOTIONAL SEN FUNDING</v>
      </c>
      <c r="G3215" t="str">
        <f>'Funding Import'!I3217</f>
        <v>Spreadsheet B 391732 20639856 ES012 MK0514 10026 NOTIONAL SEN ES012 MK0514 10026 NOTIONAL SEN</v>
      </c>
      <c r="H3215">
        <f>'Funding Import'!H3217</f>
        <v>86863</v>
      </c>
      <c r="I3215" s="139"/>
    </row>
    <row r="3216" spans="1:9" ht="15" x14ac:dyDescent="0.2">
      <c r="A3216" s="191" t="str">
        <f t="shared" si="101"/>
        <v>2975</v>
      </c>
      <c r="B3216" s="191"/>
      <c r="C3216" s="191" t="str">
        <f t="shared" si="100"/>
        <v>29750026</v>
      </c>
      <c r="D3216" t="str">
        <f>'Funding Import'!A3218</f>
        <v>RB052975: RIVERSIDE PRIMARY SCHOOL</v>
      </c>
      <c r="E3216" t="str">
        <f>MID('Funding Import'!B3218,2,4)</f>
        <v>0026</v>
      </c>
      <c r="F3216" t="str">
        <f>MID('Funding Import'!B3218,8,50)</f>
        <v>NOTIONAL SEN FUNDING</v>
      </c>
      <c r="G3216" t="str">
        <f>'Funding Import'!I3218</f>
        <v>Spreadsheet B 402844 21179075 ES108 CJ0162 SEN SHORTFALL Sum 21 ES108 CJ0162 SEN SHORTFALL Sum 21</v>
      </c>
      <c r="H3216">
        <f>'Funding Import'!H3218</f>
        <v>5781</v>
      </c>
      <c r="I3216" s="139"/>
    </row>
    <row r="3217" spans="1:9" ht="15" x14ac:dyDescent="0.2">
      <c r="A3217" s="191" t="str">
        <f t="shared" si="101"/>
        <v>2988</v>
      </c>
      <c r="B3217" s="191"/>
      <c r="C3217" s="191" t="str">
        <f t="shared" si="100"/>
        <v>29880001</v>
      </c>
      <c r="D3217" t="str">
        <f>'Funding Import'!A3219</f>
        <v>RB052988: WILLOWBROOK PRIMARY SCHOOL</v>
      </c>
      <c r="E3217" t="str">
        <f>MID('Funding Import'!B3219,2,4)</f>
        <v>0001</v>
      </c>
      <c r="F3217" t="str">
        <f>MID('Funding Import'!B3219,8,50)</f>
        <v>FORMULA FUNDED (EXCL RATES)</v>
      </c>
      <c r="G3217" t="str">
        <f>'Funding Import'!I3219</f>
        <v>Spreadsheet B 391145 20630885 ES006 MK0508 10001 FORMULA FUNDED ES006 MK0508 10001 FORMULA FUNDED</v>
      </c>
      <c r="H3217">
        <f>'Funding Import'!H3219</f>
        <v>794303</v>
      </c>
      <c r="I3217" s="139"/>
    </row>
    <row r="3218" spans="1:9" ht="15" x14ac:dyDescent="0.2">
      <c r="A3218" s="191" t="str">
        <f t="shared" si="101"/>
        <v>2988</v>
      </c>
      <c r="B3218" s="191"/>
      <c r="C3218" s="191" t="str">
        <f t="shared" si="100"/>
        <v>29880002</v>
      </c>
      <c r="D3218" t="str">
        <f>'Funding Import'!A3220</f>
        <v>RB052988: WILLOWBROOK PRIMARY SCHOOL</v>
      </c>
      <c r="E3218" t="str">
        <f>MID('Funding Import'!B3220,2,4)</f>
        <v>0002</v>
      </c>
      <c r="F3218" t="str">
        <f>MID('Funding Import'!B3220,8,50)</f>
        <v>RATES</v>
      </c>
      <c r="G3218" t="str">
        <f>'Funding Import'!I3220</f>
        <v>Spreadsheet B 391137 20630756 ES007 MK0509 10002 RATES ES007 MK0509 10002 RATES</v>
      </c>
      <c r="H3218">
        <f>'Funding Import'!H3220</f>
        <v>36400</v>
      </c>
      <c r="I3218" s="139"/>
    </row>
    <row r="3219" spans="1:9" ht="15" x14ac:dyDescent="0.2">
      <c r="A3219" s="191" t="str">
        <f t="shared" si="101"/>
        <v>2988</v>
      </c>
      <c r="B3219" s="191"/>
      <c r="C3219" s="191" t="str">
        <f t="shared" si="100"/>
        <v>29880003</v>
      </c>
      <c r="D3219" t="str">
        <f>'Funding Import'!A3221</f>
        <v>RB052988: WILLOWBROOK PRIMARY SCHOOL</v>
      </c>
      <c r="E3219" t="str">
        <f>MID('Funding Import'!B3221,2,4)</f>
        <v>0003</v>
      </c>
      <c r="F3219" t="str">
        <f>MID('Funding Import'!B3221,8,50)</f>
        <v>BROUGHT FORWARD</v>
      </c>
      <c r="G3219" t="str">
        <f>'Funding Import'!I3221</f>
        <v>Spreadsheet B 394797 20778211 ES055 MK0568 10003 OPENING BALANCES ES055 MK0568 10003 OPENING BALANCES</v>
      </c>
      <c r="H3219">
        <f>'Funding Import'!H3221</f>
        <v>228543.22</v>
      </c>
      <c r="I3219" s="139"/>
    </row>
    <row r="3220" spans="1:9" ht="15" x14ac:dyDescent="0.2">
      <c r="A3220" s="191" t="str">
        <f t="shared" si="101"/>
        <v>2988</v>
      </c>
      <c r="B3220" s="191"/>
      <c r="C3220" s="191" t="str">
        <f t="shared" si="100"/>
        <v>29880004</v>
      </c>
      <c r="D3220" t="str">
        <f>'Funding Import'!A3222</f>
        <v>RB052988: WILLOWBROOK PRIMARY SCHOOL</v>
      </c>
      <c r="E3220" t="str">
        <f>MID('Funding Import'!B3222,2,4)</f>
        <v>0004</v>
      </c>
      <c r="F3220" t="str">
        <f>MID('Funding Import'!B3222,8,50)</f>
        <v>STATEMENTED SEN</v>
      </c>
      <c r="G3220" t="str">
        <f>'Funding Import'!I3222</f>
        <v>Spreadsheet B 391144 20630818 ES009 MK0511 10004 EHCP ES009 MK0511 10004 EHCP</v>
      </c>
      <c r="H3220">
        <f>'Funding Import'!H3222</f>
        <v>9319</v>
      </c>
      <c r="I3220" s="139"/>
    </row>
    <row r="3221" spans="1:9" ht="15" x14ac:dyDescent="0.2">
      <c r="A3221" s="191" t="str">
        <f t="shared" si="101"/>
        <v>2988</v>
      </c>
      <c r="B3221" s="191"/>
      <c r="C3221" s="191" t="str">
        <f t="shared" si="100"/>
        <v>29880004</v>
      </c>
      <c r="D3221" t="str">
        <f>'Funding Import'!A3223</f>
        <v>RB052988: WILLOWBROOK PRIMARY SCHOOL</v>
      </c>
      <c r="E3221" t="str">
        <f>MID('Funding Import'!B3223,2,4)</f>
        <v>0004</v>
      </c>
      <c r="F3221" t="str">
        <f>MID('Funding Import'!B3223,8,50)</f>
        <v>STATEMENTED SEN</v>
      </c>
      <c r="G3221" t="str">
        <f>'Funding Import'!I3223</f>
        <v>DL 8688 SEN TOP-UP AUT1 AUT-21</v>
      </c>
      <c r="H3221">
        <f>'Funding Import'!H3223</f>
        <v>1127</v>
      </c>
      <c r="I3221" s="139"/>
    </row>
    <row r="3222" spans="1:9" ht="15" x14ac:dyDescent="0.2">
      <c r="A3222" s="191" t="str">
        <f t="shared" si="101"/>
        <v>2988</v>
      </c>
      <c r="B3222" s="191"/>
      <c r="C3222" s="191" t="str">
        <f t="shared" si="100"/>
        <v>29880006</v>
      </c>
      <c r="D3222" t="str">
        <f>'Funding Import'!A3224</f>
        <v>RB052988: WILLOWBROOK PRIMARY SCHOOL</v>
      </c>
      <c r="E3222" t="str">
        <f>MID('Funding Import'!B3224,2,4)</f>
        <v>0006</v>
      </c>
      <c r="F3222" t="str">
        <f>MID('Funding Import'!B3224,8,50)</f>
        <v>EXCEPTIONAL COVID COST GRANT</v>
      </c>
      <c r="G3222" t="str">
        <f>'Funding Import'!I3224</f>
        <v>Spreadsheet B 398807 20920177 ES067 DP0558 FSMADDCOSTSCOVID FSMCOVID ES067 DP0558 FSMADDCOSTSCOVID FSMCOVID</v>
      </c>
      <c r="H3222">
        <f>'Funding Import'!H3224</f>
        <v>946</v>
      </c>
      <c r="I3222" s="139"/>
    </row>
    <row r="3223" spans="1:9" ht="15" x14ac:dyDescent="0.2">
      <c r="A3223" s="191" t="str">
        <f t="shared" si="101"/>
        <v>2988</v>
      </c>
      <c r="B3223" s="191"/>
      <c r="C3223" s="191" t="str">
        <f t="shared" si="100"/>
        <v>29880006</v>
      </c>
      <c r="D3223" t="str">
        <f>'Funding Import'!A3225</f>
        <v>RB052988: WILLOWBROOK PRIMARY SCHOOL</v>
      </c>
      <c r="E3223" t="str">
        <f>MID('Funding Import'!B3225,2,4)</f>
        <v>0006</v>
      </c>
      <c r="F3223" t="str">
        <f>MID('Funding Import'!B3225,8,50)</f>
        <v>EXCEPTIONAL COVID COST GRANT</v>
      </c>
      <c r="G3223" t="str">
        <f>'Funding Import'!I3225</f>
        <v>Spreadsheet B 398804 20920024 ES065 DP0556 COVIDEMERGENCY COVIDEM ES065 DP0556 COVIDEMERGENCY COVIDEM</v>
      </c>
      <c r="H3223">
        <f>'Funding Import'!H3225</f>
        <v>6960</v>
      </c>
      <c r="I3223" s="139"/>
    </row>
    <row r="3224" spans="1:9" ht="15" x14ac:dyDescent="0.2">
      <c r="A3224" s="191" t="str">
        <f t="shared" si="101"/>
        <v>2988</v>
      </c>
      <c r="B3224" s="191"/>
      <c r="C3224" s="191" t="str">
        <f t="shared" si="100"/>
        <v>29880006</v>
      </c>
      <c r="D3224" t="str">
        <f>'Funding Import'!A3226</f>
        <v>RB052988: WILLOWBROOK PRIMARY SCHOOL</v>
      </c>
      <c r="E3224" t="str">
        <f>MID('Funding Import'!B3226,2,4)</f>
        <v>0006</v>
      </c>
      <c r="F3224" t="str">
        <f>MID('Funding Import'!B3226,8,50)</f>
        <v>EXCEPTIONAL COVID COST GRANT</v>
      </c>
      <c r="G3224" t="str">
        <f>'Funding Import'!I3226</f>
        <v>Spreadsheet B 399778 20982606 Movement from code '0006 to '0012 covid  emergency recode ES089 RM0128 Covid emergency recode</v>
      </c>
      <c r="H3224">
        <f>'Funding Import'!H3226</f>
        <v>-6960</v>
      </c>
      <c r="I3224" s="139"/>
    </row>
    <row r="3225" spans="1:9" ht="15" x14ac:dyDescent="0.2">
      <c r="A3225" s="191" t="str">
        <f t="shared" si="101"/>
        <v>2988</v>
      </c>
      <c r="B3225" s="191"/>
      <c r="C3225" s="191" t="str">
        <f t="shared" si="100"/>
        <v>29880007</v>
      </c>
      <c r="D3225" t="str">
        <f>'Funding Import'!A3227</f>
        <v>RB052988: WILLOWBROOK PRIMARY SCHOOL</v>
      </c>
      <c r="E3225" t="str">
        <f>MID('Funding Import'!B3227,2,4)</f>
        <v>0007</v>
      </c>
      <c r="F3225" t="str">
        <f>MID('Funding Import'!B3227,8,50)</f>
        <v>PUPIL INCREASE/FORMULA ERR</v>
      </c>
      <c r="G3225" t="str">
        <f>'Funding Import'!I3227</f>
        <v>DL 8706 2021-22 KS1 Class Size Funding</v>
      </c>
      <c r="H3225">
        <f>'Funding Import'!H3227</f>
        <v>9726</v>
      </c>
      <c r="I3225" s="139"/>
    </row>
    <row r="3226" spans="1:9" ht="15" x14ac:dyDescent="0.2">
      <c r="A3226" s="191" t="str">
        <f t="shared" si="101"/>
        <v>2988</v>
      </c>
      <c r="B3226" s="191"/>
      <c r="C3226" s="191" t="str">
        <f t="shared" si="100"/>
        <v>29880012</v>
      </c>
      <c r="D3226" t="str">
        <f>'Funding Import'!A3228</f>
        <v>RB052988: WILLOWBROOK PRIMARY SCHOOL</v>
      </c>
      <c r="E3226" t="str">
        <f>MID('Funding Import'!B3228,2,4)</f>
        <v>0012</v>
      </c>
      <c r="F3226" t="str">
        <f>MID('Funding Import'!B3228,8,50)</f>
        <v>COVID CATCH UP</v>
      </c>
      <c r="G3226" t="str">
        <f>'Funding Import'!I3228</f>
        <v>Spreadsheet B 399778 20982606 Movement from code '0006 to '0012 covid  emergency recode ES089 RM0128 Covid emergency recode</v>
      </c>
      <c r="H3226">
        <f>'Funding Import'!H3228</f>
        <v>6960</v>
      </c>
      <c r="I3226" s="139"/>
    </row>
    <row r="3227" spans="1:9" ht="15" x14ac:dyDescent="0.2">
      <c r="A3227" s="191" t="str">
        <f t="shared" si="101"/>
        <v>2988</v>
      </c>
      <c r="B3227" s="191"/>
      <c r="C3227" s="191" t="str">
        <f t="shared" si="100"/>
        <v>29880012</v>
      </c>
      <c r="D3227" t="str">
        <f>'Funding Import'!A3229</f>
        <v>RB052988: WILLOWBROOK PRIMARY SCHOOL</v>
      </c>
      <c r="E3227" t="str">
        <f>MID('Funding Import'!B3229,2,4)</f>
        <v>0012</v>
      </c>
      <c r="F3227" t="str">
        <f>MID('Funding Import'!B3229,8,50)</f>
        <v>COVID CATCH UP</v>
      </c>
      <c r="G3227" t="str">
        <f>'Funding Import'!I3229</f>
        <v>DL 8645 0012recoveryc 0012RPG</v>
      </c>
      <c r="H3227">
        <f>'Funding Import'!H3229</f>
        <v>1703.75</v>
      </c>
      <c r="I3227" s="139"/>
    </row>
    <row r="3228" spans="1:9" ht="15" x14ac:dyDescent="0.2">
      <c r="A3228" s="191" t="str">
        <f t="shared" si="101"/>
        <v>2988</v>
      </c>
      <c r="B3228" s="191"/>
      <c r="C3228" s="191" t="str">
        <f t="shared" si="100"/>
        <v>29880012</v>
      </c>
      <c r="D3228" t="str">
        <f>'Funding Import'!A3230</f>
        <v>RB052988: WILLOWBROOK PRIMARY SCHOOL</v>
      </c>
      <c r="E3228" t="str">
        <f>MID('Funding Import'!B3230,2,4)</f>
        <v>0012</v>
      </c>
      <c r="F3228" t="str">
        <f>MID('Funding Import'!B3230,8,50)</f>
        <v>COVID CATCH UP</v>
      </c>
      <c r="G3228" t="str">
        <f>'Funding Import'!I3230</f>
        <v>DL 8656 0012schoolled 0012SLT</v>
      </c>
      <c r="H3228">
        <f>'Funding Import'!H3230</f>
        <v>1476.56</v>
      </c>
      <c r="I3228" s="139"/>
    </row>
    <row r="3229" spans="1:9" ht="15" x14ac:dyDescent="0.2">
      <c r="A3229" s="191" t="str">
        <f t="shared" si="101"/>
        <v>2988</v>
      </c>
      <c r="B3229" s="191"/>
      <c r="C3229" s="191" t="str">
        <f t="shared" si="100"/>
        <v>29880014</v>
      </c>
      <c r="D3229" t="str">
        <f>'Funding Import'!A3231</f>
        <v>RB052988: WILLOWBROOK PRIMARY SCHOOL</v>
      </c>
      <c r="E3229" t="str">
        <f>MID('Funding Import'!B3231,2,4)</f>
        <v>0014</v>
      </c>
      <c r="F3229" t="str">
        <f>MID('Funding Import'!B3231,8,50)</f>
        <v>PUPIL PREMIUM</v>
      </c>
      <c r="G3229" t="str">
        <f>'Funding Import'!I3231</f>
        <v>Spreadsheet B 400831 21077861 ES093 DP0593 SUMMER21PPG SUM21PPG ES093 DP0593 SUMMER21PPG SUM21PPG</v>
      </c>
      <c r="H3229">
        <f>'Funding Import'!H3231</f>
        <v>27173</v>
      </c>
      <c r="I3229" s="139"/>
    </row>
    <row r="3230" spans="1:9" ht="15" x14ac:dyDescent="0.2">
      <c r="A3230" s="191" t="str">
        <f t="shared" si="101"/>
        <v>2988</v>
      </c>
      <c r="B3230" s="191"/>
      <c r="C3230" s="191" t="str">
        <f t="shared" si="100"/>
        <v>29880014</v>
      </c>
      <c r="D3230" t="str">
        <f>'Funding Import'!A3232</f>
        <v>RB052988: WILLOWBROOK PRIMARY SCHOOL</v>
      </c>
      <c r="E3230" t="str">
        <f>MID('Funding Import'!B3232,2,4)</f>
        <v>0014</v>
      </c>
      <c r="F3230" t="str">
        <f>MID('Funding Import'!B3232,8,50)</f>
        <v>PUPIL PREMIUM</v>
      </c>
      <c r="G3230" t="str">
        <f>'Funding Import'!I3232</f>
        <v>DL 8701 0014 Pupil Premium Autumn Term 2021</v>
      </c>
      <c r="H3230">
        <f>'Funding Import'!H3232</f>
        <v>21738</v>
      </c>
      <c r="I3230" s="139"/>
    </row>
    <row r="3231" spans="1:9" ht="15" x14ac:dyDescent="0.2">
      <c r="A3231" s="191" t="str">
        <f t="shared" si="101"/>
        <v>2988</v>
      </c>
      <c r="B3231" s="191"/>
      <c r="C3231" s="191" t="str">
        <f t="shared" si="100"/>
        <v>29880018</v>
      </c>
      <c r="D3231" t="str">
        <f>'Funding Import'!A3233</f>
        <v>RB052988: WILLOWBROOK PRIMARY SCHOOL</v>
      </c>
      <c r="E3231" t="str">
        <f>MID('Funding Import'!B3233,2,4)</f>
        <v>0018</v>
      </c>
      <c r="F3231" t="str">
        <f>MID('Funding Import'!B3233,8,50)</f>
        <v>ADDITIONAL GRANT INCOME</v>
      </c>
      <c r="G3231" t="str">
        <f>'Funding Import'!I3233</f>
        <v>Spreadsheet B 393531 20728061 ES032 RM0087 PE GRANT APR 21 ES032 RM0087 PE GRANT APR 21</v>
      </c>
      <c r="H3231">
        <f>'Funding Import'!H3233</f>
        <v>7421</v>
      </c>
      <c r="I3231" s="139"/>
    </row>
    <row r="3232" spans="1:9" ht="15" x14ac:dyDescent="0.2">
      <c r="A3232" s="191" t="str">
        <f t="shared" si="101"/>
        <v>2988</v>
      </c>
      <c r="B3232" s="191"/>
      <c r="C3232" s="191" t="str">
        <f t="shared" si="100"/>
        <v>29880018</v>
      </c>
      <c r="D3232" t="str">
        <f>'Funding Import'!A3234</f>
        <v>RB052988: WILLOWBROOK PRIMARY SCHOOL</v>
      </c>
      <c r="E3232" t="str">
        <f>MID('Funding Import'!B3234,2,4)</f>
        <v>0018</v>
      </c>
      <c r="F3232" t="str">
        <f>MID('Funding Import'!B3234,8,50)</f>
        <v>ADDITIONAL GRANT INCOME</v>
      </c>
      <c r="G3232" t="str">
        <f>'Funding Import'!I3234</f>
        <v>Spreadsheet B 399769 20981730 UIFSM JULY21 UIFSM 21 ES085 RM0124 UIFSM JULY21 UIFSM 21</v>
      </c>
      <c r="H3232">
        <f>'Funding Import'!H3234</f>
        <v>28548</v>
      </c>
      <c r="I3232" s="139"/>
    </row>
    <row r="3233" spans="1:9" ht="15" x14ac:dyDescent="0.2">
      <c r="A3233" s="191" t="str">
        <f t="shared" si="101"/>
        <v>2988</v>
      </c>
      <c r="B3233" s="191"/>
      <c r="C3233" s="191" t="str">
        <f t="shared" si="100"/>
        <v>29880018</v>
      </c>
      <c r="D3233" t="str">
        <f>'Funding Import'!A3235</f>
        <v>RB052988: WILLOWBROOK PRIMARY SCHOOL</v>
      </c>
      <c r="E3233" t="str">
        <f>MID('Funding Import'!B3235,2,4)</f>
        <v>0018</v>
      </c>
      <c r="F3233" t="str">
        <f>MID('Funding Import'!B3235,8,50)</f>
        <v>ADDITIONAL GRANT INCOME</v>
      </c>
      <c r="G3233" t="str">
        <f>'Funding Import'!I3235</f>
        <v>DL 8673 PE GRANT OCT21 0018PE</v>
      </c>
      <c r="H3233">
        <f>'Funding Import'!H3235</f>
        <v>10401</v>
      </c>
      <c r="I3233" s="139"/>
    </row>
    <row r="3234" spans="1:9" ht="15" x14ac:dyDescent="0.2">
      <c r="A3234" s="191" t="str">
        <f t="shared" si="101"/>
        <v>2988</v>
      </c>
      <c r="B3234" s="191"/>
      <c r="C3234" s="191" t="str">
        <f t="shared" si="100"/>
        <v>29880026</v>
      </c>
      <c r="D3234" t="str">
        <f>'Funding Import'!A3236</f>
        <v>RB052988: WILLOWBROOK PRIMARY SCHOOL</v>
      </c>
      <c r="E3234" t="str">
        <f>MID('Funding Import'!B3236,2,4)</f>
        <v>0026</v>
      </c>
      <c r="F3234" t="str">
        <f>MID('Funding Import'!B3236,8,50)</f>
        <v>NOTIONAL SEN FUNDING</v>
      </c>
      <c r="G3234" t="str">
        <f>'Funding Import'!I3236</f>
        <v>Spreadsheet B 391732 20639856 ES012 MK0514 10026 NOTIONAL SEN ES012 MK0514 10026 NOTIONAL SEN</v>
      </c>
      <c r="H3234">
        <f>'Funding Import'!H3236</f>
        <v>103580</v>
      </c>
      <c r="I3234" s="139"/>
    </row>
    <row r="3235" spans="1:9" ht="15" x14ac:dyDescent="0.2">
      <c r="A3235" s="191" t="str">
        <f t="shared" si="101"/>
        <v>2992</v>
      </c>
      <c r="B3235" s="191"/>
      <c r="C3235" s="191" t="str">
        <f t="shared" si="100"/>
        <v>29920001</v>
      </c>
      <c r="D3235" t="str">
        <f>'Funding Import'!A3237</f>
        <v>RB052992: LONG RIDINGS PRIMARY SCHOOL</v>
      </c>
      <c r="E3235" t="str">
        <f>MID('Funding Import'!B3237,2,4)</f>
        <v>0001</v>
      </c>
      <c r="F3235" t="str">
        <f>MID('Funding Import'!B3237,8,50)</f>
        <v>FORMULA FUNDED (EXCL RATES)</v>
      </c>
      <c r="G3235" t="str">
        <f>'Funding Import'!I3237</f>
        <v>Spreadsheet B 391145 20630885 ES006 MK0508 10001 FORMULA FUNDED ES006 MK0508 10001 FORMULA FUNDED</v>
      </c>
      <c r="H3235">
        <f>'Funding Import'!H3237</f>
        <v>1554158</v>
      </c>
      <c r="I3235" s="139"/>
    </row>
    <row r="3236" spans="1:9" ht="15" x14ac:dyDescent="0.2">
      <c r="A3236" s="191" t="str">
        <f t="shared" si="101"/>
        <v>2992</v>
      </c>
      <c r="B3236" s="191"/>
      <c r="C3236" s="191" t="str">
        <f t="shared" si="100"/>
        <v>29920002</v>
      </c>
      <c r="D3236" t="str">
        <f>'Funding Import'!A3238</f>
        <v>RB052992: LONG RIDINGS PRIMARY SCHOOL</v>
      </c>
      <c r="E3236" t="str">
        <f>MID('Funding Import'!B3238,2,4)</f>
        <v>0002</v>
      </c>
      <c r="F3236" t="str">
        <f>MID('Funding Import'!B3238,8,50)</f>
        <v>RATES</v>
      </c>
      <c r="G3236" t="str">
        <f>'Funding Import'!I3238</f>
        <v>Spreadsheet B 391137 20630756 ES007 MK0509 10002 RATES ES007 MK0509 10002 RATES</v>
      </c>
      <c r="H3236">
        <f>'Funding Import'!H3238</f>
        <v>28651</v>
      </c>
      <c r="I3236" s="139"/>
    </row>
    <row r="3237" spans="1:9" ht="15" x14ac:dyDescent="0.2">
      <c r="A3237" s="191" t="str">
        <f t="shared" si="101"/>
        <v>2992</v>
      </c>
      <c r="B3237" s="191"/>
      <c r="C3237" s="191" t="str">
        <f t="shared" si="100"/>
        <v>29920003</v>
      </c>
      <c r="D3237" t="str">
        <f>'Funding Import'!A3239</f>
        <v>RB052992: LONG RIDINGS PRIMARY SCHOOL</v>
      </c>
      <c r="E3237" t="str">
        <f>MID('Funding Import'!B3239,2,4)</f>
        <v>0003</v>
      </c>
      <c r="F3237" t="str">
        <f>MID('Funding Import'!B3239,8,50)</f>
        <v>BROUGHT FORWARD</v>
      </c>
      <c r="G3237" t="str">
        <f>'Funding Import'!I3239</f>
        <v>Spreadsheet B 394797 20778211 ES055 MK0568 10003 OPENING BALANCES ES055 MK0568 10003 OPENING BALANCES</v>
      </c>
      <c r="H3237">
        <f>'Funding Import'!H3239</f>
        <v>206481.9</v>
      </c>
      <c r="I3237" s="139"/>
    </row>
    <row r="3238" spans="1:9" ht="15" x14ac:dyDescent="0.2">
      <c r="A3238" s="191" t="str">
        <f t="shared" si="101"/>
        <v>2992</v>
      </c>
      <c r="B3238" s="191"/>
      <c r="C3238" s="191" t="str">
        <f t="shared" si="100"/>
        <v>29920004</v>
      </c>
      <c r="D3238" t="str">
        <f>'Funding Import'!A3240</f>
        <v>RB052992: LONG RIDINGS PRIMARY SCHOOL</v>
      </c>
      <c r="E3238" t="str">
        <f>MID('Funding Import'!B3240,2,4)</f>
        <v>0004</v>
      </c>
      <c r="F3238" t="str">
        <f>MID('Funding Import'!B3240,8,50)</f>
        <v>STATEMENTED SEN</v>
      </c>
      <c r="G3238" t="str">
        <f>'Funding Import'!I3240</f>
        <v>Spreadsheet B 391144 20630818 ES009 MK0511 10004 EHCP ES009 MK0511 10004 EHCP</v>
      </c>
      <c r="H3238">
        <f>'Funding Import'!H3240</f>
        <v>23586</v>
      </c>
      <c r="I3238" s="139"/>
    </row>
    <row r="3239" spans="1:9" ht="15" x14ac:dyDescent="0.2">
      <c r="A3239" s="191" t="str">
        <f t="shared" si="101"/>
        <v>2992</v>
      </c>
      <c r="B3239" s="191"/>
      <c r="C3239" s="191" t="str">
        <f t="shared" si="100"/>
        <v>29920004</v>
      </c>
      <c r="D3239" t="str">
        <f>'Funding Import'!A3241</f>
        <v>RB052992: LONG RIDINGS PRIMARY SCHOOL</v>
      </c>
      <c r="E3239" t="str">
        <f>MID('Funding Import'!B3241,2,4)</f>
        <v>0004</v>
      </c>
      <c r="F3239" t="str">
        <f>MID('Funding Import'!B3241,8,50)</f>
        <v>STATEMENTED SEN</v>
      </c>
      <c r="G3239" t="str">
        <f>'Funding Import'!I3241</f>
        <v>Spreadsheet B 394845 20782782 ES043 DP0533 SEN TOP-UP SUM1 SUM-21 ES043 DP0533 SEN TOP-UP SUM1 SUM-21</v>
      </c>
      <c r="H3239">
        <f>'Funding Import'!H3241</f>
        <v>185</v>
      </c>
      <c r="I3239" s="139"/>
    </row>
    <row r="3240" spans="1:9" ht="15" x14ac:dyDescent="0.2">
      <c r="A3240" s="191" t="str">
        <f t="shared" si="101"/>
        <v>2992</v>
      </c>
      <c r="B3240" s="191"/>
      <c r="C3240" s="191" t="str">
        <f t="shared" si="100"/>
        <v>29920004</v>
      </c>
      <c r="D3240" t="str">
        <f>'Funding Import'!A3242</f>
        <v>RB052992: LONG RIDINGS PRIMARY SCHOOL</v>
      </c>
      <c r="E3240" t="str">
        <f>MID('Funding Import'!B3242,2,4)</f>
        <v>0004</v>
      </c>
      <c r="F3240" t="str">
        <f>MID('Funding Import'!B3242,8,50)</f>
        <v>STATEMENTED SEN</v>
      </c>
      <c r="G3240" t="str">
        <f>'Funding Import'!I3242</f>
        <v>DL 8688 SEN TOP-UP AUT1 AUT-21</v>
      </c>
      <c r="H3240">
        <f>'Funding Import'!H3242</f>
        <v>7951</v>
      </c>
      <c r="I3240" s="139"/>
    </row>
    <row r="3241" spans="1:9" ht="15" x14ac:dyDescent="0.2">
      <c r="A3241" s="191" t="str">
        <f t="shared" si="101"/>
        <v>2992</v>
      </c>
      <c r="B3241" s="191"/>
      <c r="C3241" s="191" t="str">
        <f t="shared" si="100"/>
        <v>29920006</v>
      </c>
      <c r="D3241" t="str">
        <f>'Funding Import'!A3243</f>
        <v>RB052992: LONG RIDINGS PRIMARY SCHOOL</v>
      </c>
      <c r="E3241" t="str">
        <f>MID('Funding Import'!B3243,2,4)</f>
        <v>0006</v>
      </c>
      <c r="F3241" t="str">
        <f>MID('Funding Import'!B3243,8,50)</f>
        <v>EXCEPTIONAL COVID COST GRANT</v>
      </c>
      <c r="G3241" t="str">
        <f>'Funding Import'!I3243</f>
        <v>Spreadsheet B 398804 20920024 ES065 DP0556 COVIDEMERGENCY COVIDEM ES065 DP0556 COVIDEMERGENCY COVIDEM</v>
      </c>
      <c r="H3241">
        <f>'Funding Import'!H3243</f>
        <v>13830</v>
      </c>
      <c r="I3241" s="139"/>
    </row>
    <row r="3242" spans="1:9" ht="15" x14ac:dyDescent="0.2">
      <c r="A3242" s="191" t="str">
        <f t="shared" si="101"/>
        <v>2992</v>
      </c>
      <c r="B3242" s="191"/>
      <c r="C3242" s="191" t="str">
        <f t="shared" si="100"/>
        <v>29920006</v>
      </c>
      <c r="D3242" t="str">
        <f>'Funding Import'!A3244</f>
        <v>RB052992: LONG RIDINGS PRIMARY SCHOOL</v>
      </c>
      <c r="E3242" t="str">
        <f>MID('Funding Import'!B3244,2,4)</f>
        <v>0006</v>
      </c>
      <c r="F3242" t="str">
        <f>MID('Funding Import'!B3244,8,50)</f>
        <v>EXCEPTIONAL COVID COST GRANT</v>
      </c>
      <c r="G3242" t="str">
        <f>'Funding Import'!I3244</f>
        <v>Spreadsheet B 399778 20982606 Movement from code '0006 to '0012 covid  emergency recode ES089 RM0128 Covid emergency recode</v>
      </c>
      <c r="H3242">
        <f>'Funding Import'!H3244</f>
        <v>-13830</v>
      </c>
      <c r="I3242" s="139"/>
    </row>
    <row r="3243" spans="1:9" ht="15" x14ac:dyDescent="0.2">
      <c r="A3243" s="191" t="str">
        <f t="shared" si="101"/>
        <v>2992</v>
      </c>
      <c r="B3243" s="191"/>
      <c r="C3243" s="191" t="str">
        <f t="shared" si="100"/>
        <v>29920012</v>
      </c>
      <c r="D3243" t="str">
        <f>'Funding Import'!A3245</f>
        <v>RB052992: LONG RIDINGS PRIMARY SCHOOL</v>
      </c>
      <c r="E3243" t="str">
        <f>MID('Funding Import'!B3245,2,4)</f>
        <v>0012</v>
      </c>
      <c r="F3243" t="str">
        <f>MID('Funding Import'!B3245,8,50)</f>
        <v>COVID CATCH UP</v>
      </c>
      <c r="G3243" t="str">
        <f>'Funding Import'!I3245</f>
        <v>Spreadsheet B 399778 20982606 Movement from code '0006 to '0012 covid  emergency recode ES089 RM0128 Covid emergency recode</v>
      </c>
      <c r="H3243">
        <f>'Funding Import'!H3245</f>
        <v>13830</v>
      </c>
      <c r="I3243" s="139"/>
    </row>
    <row r="3244" spans="1:9" ht="15" x14ac:dyDescent="0.2">
      <c r="A3244" s="191" t="str">
        <f t="shared" si="101"/>
        <v>2992</v>
      </c>
      <c r="B3244" s="191"/>
      <c r="C3244" s="191" t="str">
        <f t="shared" si="100"/>
        <v>29920012</v>
      </c>
      <c r="D3244" t="str">
        <f>'Funding Import'!A3246</f>
        <v>RB052992: LONG RIDINGS PRIMARY SCHOOL</v>
      </c>
      <c r="E3244" t="str">
        <f>MID('Funding Import'!B3246,2,4)</f>
        <v>0012</v>
      </c>
      <c r="F3244" t="str">
        <f>MID('Funding Import'!B3246,8,50)</f>
        <v>COVID CATCH UP</v>
      </c>
      <c r="G3244" t="str">
        <f>'Funding Import'!I3246</f>
        <v>DL 8645 0012recoveryc 0012RPG</v>
      </c>
      <c r="H3244">
        <f>'Funding Import'!H3246</f>
        <v>1522.5</v>
      </c>
      <c r="I3244" s="139"/>
    </row>
    <row r="3245" spans="1:9" ht="15" x14ac:dyDescent="0.2">
      <c r="A3245" s="191" t="str">
        <f t="shared" si="101"/>
        <v>2992</v>
      </c>
      <c r="B3245" s="191"/>
      <c r="C3245" s="191" t="str">
        <f t="shared" si="100"/>
        <v>29920012</v>
      </c>
      <c r="D3245" t="str">
        <f>'Funding Import'!A3247</f>
        <v>RB052992: LONG RIDINGS PRIMARY SCHOOL</v>
      </c>
      <c r="E3245" t="str">
        <f>MID('Funding Import'!B3247,2,4)</f>
        <v>0012</v>
      </c>
      <c r="F3245" t="str">
        <f>MID('Funding Import'!B3247,8,50)</f>
        <v>COVID CATCH UP</v>
      </c>
      <c r="G3245" t="str">
        <f>'Funding Import'!I3247</f>
        <v>DL 8656 0012schoolled 0012SLT</v>
      </c>
      <c r="H3245">
        <f>'Funding Import'!H3247</f>
        <v>1299.3800000000001</v>
      </c>
      <c r="I3245" s="139"/>
    </row>
    <row r="3246" spans="1:9" ht="15" x14ac:dyDescent="0.2">
      <c r="A3246" s="191" t="str">
        <f t="shared" si="101"/>
        <v>2992</v>
      </c>
      <c r="B3246" s="191"/>
      <c r="C3246" s="191" t="str">
        <f t="shared" si="100"/>
        <v>29920014</v>
      </c>
      <c r="D3246" t="str">
        <f>'Funding Import'!A3248</f>
        <v>RB052992: LONG RIDINGS PRIMARY SCHOOL</v>
      </c>
      <c r="E3246" t="str">
        <f>MID('Funding Import'!B3248,2,4)</f>
        <v>0014</v>
      </c>
      <c r="F3246" t="str">
        <f>MID('Funding Import'!B3248,8,50)</f>
        <v>PUPIL PREMIUM</v>
      </c>
      <c r="G3246" t="str">
        <f>'Funding Import'!I3248</f>
        <v>Spreadsheet B 400831 21077861 ES093 DP0593 SUMMER21PPG SUM21PPG ES093 DP0593 SUMMER21PPG SUM21PPG</v>
      </c>
      <c r="H3246">
        <f>'Funding Import'!H3248</f>
        <v>24917</v>
      </c>
      <c r="I3246" s="139"/>
    </row>
    <row r="3247" spans="1:9" ht="15" x14ac:dyDescent="0.2">
      <c r="A3247" s="191" t="str">
        <f t="shared" si="101"/>
        <v>2992</v>
      </c>
      <c r="B3247" s="191"/>
      <c r="C3247" s="191" t="str">
        <f t="shared" si="100"/>
        <v>29920014</v>
      </c>
      <c r="D3247" t="str">
        <f>'Funding Import'!A3249</f>
        <v>RB052992: LONG RIDINGS PRIMARY SCHOOL</v>
      </c>
      <c r="E3247" t="str">
        <f>MID('Funding Import'!B3249,2,4)</f>
        <v>0014</v>
      </c>
      <c r="F3247" t="str">
        <f>MID('Funding Import'!B3249,8,50)</f>
        <v>PUPIL PREMIUM</v>
      </c>
      <c r="G3247" t="str">
        <f>'Funding Import'!I3249</f>
        <v>DL 8701 0014 Pupil Premium Autumn Term 2021</v>
      </c>
      <c r="H3247">
        <f>'Funding Import'!H3249</f>
        <v>19933</v>
      </c>
      <c r="I3247" s="139"/>
    </row>
    <row r="3248" spans="1:9" ht="15" x14ac:dyDescent="0.2">
      <c r="A3248" s="191" t="str">
        <f t="shared" si="101"/>
        <v>2992</v>
      </c>
      <c r="B3248" s="191"/>
      <c r="C3248" s="191" t="str">
        <f t="shared" si="100"/>
        <v>29920018</v>
      </c>
      <c r="D3248" t="str">
        <f>'Funding Import'!A3250</f>
        <v>RB052992: LONG RIDINGS PRIMARY SCHOOL</v>
      </c>
      <c r="E3248" t="str">
        <f>MID('Funding Import'!B3250,2,4)</f>
        <v>0018</v>
      </c>
      <c r="F3248" t="str">
        <f>MID('Funding Import'!B3250,8,50)</f>
        <v>ADDITIONAL GRANT INCOME</v>
      </c>
      <c r="G3248" t="str">
        <f>'Funding Import'!I3250</f>
        <v>Spreadsheet B 393531 20728061 ES032 RM0087 PE GRANT APR 21 ES032 RM0087 PE GRANT APR 21</v>
      </c>
      <c r="H3248">
        <f>'Funding Import'!H3250</f>
        <v>8154</v>
      </c>
      <c r="I3248" s="139"/>
    </row>
    <row r="3249" spans="1:9" ht="15" x14ac:dyDescent="0.2">
      <c r="A3249" s="191" t="str">
        <f t="shared" si="101"/>
        <v>2992</v>
      </c>
      <c r="B3249" s="191"/>
      <c r="C3249" s="191" t="str">
        <f t="shared" si="100"/>
        <v>29920018</v>
      </c>
      <c r="D3249" t="str">
        <f>'Funding Import'!A3251</f>
        <v>RB052992: LONG RIDINGS PRIMARY SCHOOL</v>
      </c>
      <c r="E3249" t="str">
        <f>MID('Funding Import'!B3251,2,4)</f>
        <v>0018</v>
      </c>
      <c r="F3249" t="str">
        <f>MID('Funding Import'!B3251,8,50)</f>
        <v>ADDITIONAL GRANT INCOME</v>
      </c>
      <c r="G3249" t="str">
        <f>'Funding Import'!I3251</f>
        <v>Spreadsheet B 399769 20981730 UIFSM JULY21 UIFSM 21 ES085 RM0124 UIFSM JULY21 UIFSM 21</v>
      </c>
      <c r="H3249">
        <f>'Funding Import'!H3251</f>
        <v>58502</v>
      </c>
      <c r="I3249" s="139"/>
    </row>
    <row r="3250" spans="1:9" ht="15" x14ac:dyDescent="0.2">
      <c r="A3250" s="191" t="str">
        <f t="shared" si="101"/>
        <v>2992</v>
      </c>
      <c r="B3250" s="191"/>
      <c r="C3250" s="191" t="str">
        <f t="shared" ref="C3250:C3313" si="102">A3250&amp;E3250</f>
        <v>29920018</v>
      </c>
      <c r="D3250" t="str">
        <f>'Funding Import'!A3252</f>
        <v>RB052992: LONG RIDINGS PRIMARY SCHOOL</v>
      </c>
      <c r="E3250" t="str">
        <f>MID('Funding Import'!B3252,2,4)</f>
        <v>0018</v>
      </c>
      <c r="F3250" t="str">
        <f>MID('Funding Import'!B3252,8,50)</f>
        <v>ADDITIONAL GRANT INCOME</v>
      </c>
      <c r="G3250" t="str">
        <f>'Funding Import'!I3252</f>
        <v>DL 8673 PE GRANT OCT21 0018PE</v>
      </c>
      <c r="H3250">
        <f>'Funding Import'!H3252</f>
        <v>11381</v>
      </c>
      <c r="I3250" s="139"/>
    </row>
    <row r="3251" spans="1:9" ht="15" x14ac:dyDescent="0.2">
      <c r="A3251" s="191" t="str">
        <f t="shared" si="101"/>
        <v>2992</v>
      </c>
      <c r="B3251" s="191"/>
      <c r="C3251" s="191" t="str">
        <f t="shared" si="102"/>
        <v>29920026</v>
      </c>
      <c r="D3251" t="str">
        <f>'Funding Import'!A3253</f>
        <v>RB052992: LONG RIDINGS PRIMARY SCHOOL</v>
      </c>
      <c r="E3251" t="str">
        <f>MID('Funding Import'!B3253,2,4)</f>
        <v>0026</v>
      </c>
      <c r="F3251" t="str">
        <f>MID('Funding Import'!B3253,8,50)</f>
        <v>NOTIONAL SEN FUNDING</v>
      </c>
      <c r="G3251" t="str">
        <f>'Funding Import'!I3253</f>
        <v>Spreadsheet B 391732 20639856 ES012 MK0514 10026 NOTIONAL SEN ES012 MK0514 10026 NOTIONAL SEN</v>
      </c>
      <c r="H3251">
        <f>'Funding Import'!H3253</f>
        <v>168482</v>
      </c>
      <c r="I3251" s="139"/>
    </row>
    <row r="3252" spans="1:9" ht="15" x14ac:dyDescent="0.2">
      <c r="A3252" s="191" t="str">
        <f t="shared" si="101"/>
        <v>2996</v>
      </c>
      <c r="B3252" s="191"/>
      <c r="C3252" s="191" t="str">
        <f t="shared" si="102"/>
        <v>29960001</v>
      </c>
      <c r="D3252" t="str">
        <f>'Funding Import'!A3254</f>
        <v>RB052996: ST JOSEPH THE WORKER RC PRIM</v>
      </c>
      <c r="E3252" t="str">
        <f>MID('Funding Import'!B3254,2,4)</f>
        <v>0001</v>
      </c>
      <c r="F3252" t="str">
        <f>MID('Funding Import'!B3254,8,50)</f>
        <v>FORMULA FUNDED (EXCL RATES)</v>
      </c>
      <c r="G3252" t="str">
        <f>'Funding Import'!I3254</f>
        <v>Spreadsheet B 391145 20630885 ES006 MK0508 10001 FORMULA FUNDED ES006 MK0508 10001 FORMULA FUNDED</v>
      </c>
      <c r="H3252">
        <f>'Funding Import'!H3254</f>
        <v>798607</v>
      </c>
      <c r="I3252" s="139"/>
    </row>
    <row r="3253" spans="1:9" ht="15" x14ac:dyDescent="0.2">
      <c r="A3253" s="191" t="str">
        <f t="shared" si="101"/>
        <v>2996</v>
      </c>
      <c r="B3253" s="191"/>
      <c r="C3253" s="191" t="str">
        <f t="shared" si="102"/>
        <v>29960002</v>
      </c>
      <c r="D3253" t="str">
        <f>'Funding Import'!A3255</f>
        <v>RB052996: ST JOSEPH THE WORKER RC PRIM</v>
      </c>
      <c r="E3253" t="str">
        <f>MID('Funding Import'!B3255,2,4)</f>
        <v>0002</v>
      </c>
      <c r="F3253" t="str">
        <f>MID('Funding Import'!B3255,8,50)</f>
        <v>RATES</v>
      </c>
      <c r="G3253" t="str">
        <f>'Funding Import'!I3255</f>
        <v>Spreadsheet B 391137 20630756 ES007 MK0509 10002 RATES ES007 MK0509 10002 RATES</v>
      </c>
      <c r="H3253">
        <f>'Funding Import'!H3255</f>
        <v>3747</v>
      </c>
      <c r="I3253" s="139"/>
    </row>
    <row r="3254" spans="1:9" ht="15" x14ac:dyDescent="0.2">
      <c r="A3254" s="191" t="str">
        <f t="shared" si="101"/>
        <v>2996</v>
      </c>
      <c r="B3254" s="191"/>
      <c r="C3254" s="191" t="str">
        <f t="shared" si="102"/>
        <v>29960003</v>
      </c>
      <c r="D3254" t="str">
        <f>'Funding Import'!A3256</f>
        <v>RB052996: ST JOSEPH THE WORKER RC PRIM</v>
      </c>
      <c r="E3254" t="str">
        <f>MID('Funding Import'!B3256,2,4)</f>
        <v>0003</v>
      </c>
      <c r="F3254" t="str">
        <f>MID('Funding Import'!B3256,8,50)</f>
        <v>BROUGHT FORWARD</v>
      </c>
      <c r="G3254" t="str">
        <f>'Funding Import'!I3256</f>
        <v>Spreadsheet B 394797 20778211 ES055 MK0568 10003 OPENING BALANCES ES055 MK0568 10003 OPENING BALANCES</v>
      </c>
      <c r="H3254">
        <f>'Funding Import'!H3256</f>
        <v>195291.74</v>
      </c>
      <c r="I3254" s="139"/>
    </row>
    <row r="3255" spans="1:9" ht="15" x14ac:dyDescent="0.2">
      <c r="A3255" s="191" t="str">
        <f t="shared" si="101"/>
        <v>2996</v>
      </c>
      <c r="B3255" s="191"/>
      <c r="C3255" s="191" t="str">
        <f t="shared" si="102"/>
        <v>29960004</v>
      </c>
      <c r="D3255" t="str">
        <f>'Funding Import'!A3257</f>
        <v>RB052996: ST JOSEPH THE WORKER RC PRIM</v>
      </c>
      <c r="E3255" t="str">
        <f>MID('Funding Import'!B3257,2,4)</f>
        <v>0004</v>
      </c>
      <c r="F3255" t="str">
        <f>MID('Funding Import'!B3257,8,50)</f>
        <v>STATEMENTED SEN</v>
      </c>
      <c r="G3255" t="str">
        <f>'Funding Import'!I3257</f>
        <v>Spreadsheet B 391144 20630818 ES009 MK0511 10004 EHCP ES009 MK0511 10004 EHCP</v>
      </c>
      <c r="H3255">
        <f>'Funding Import'!H3257</f>
        <v>23469</v>
      </c>
      <c r="I3255" s="139"/>
    </row>
    <row r="3256" spans="1:9" ht="15" x14ac:dyDescent="0.2">
      <c r="A3256" s="191" t="str">
        <f t="shared" si="101"/>
        <v>2996</v>
      </c>
      <c r="B3256" s="191"/>
      <c r="C3256" s="191" t="str">
        <f t="shared" si="102"/>
        <v>29960004</v>
      </c>
      <c r="D3256" t="str">
        <f>'Funding Import'!A3258</f>
        <v>RB052996: ST JOSEPH THE WORKER RC PRIM</v>
      </c>
      <c r="E3256" t="str">
        <f>MID('Funding Import'!B3258,2,4)</f>
        <v>0004</v>
      </c>
      <c r="F3256" t="str">
        <f>MID('Funding Import'!B3258,8,50)</f>
        <v>STATEMENTED SEN</v>
      </c>
      <c r="G3256" t="str">
        <f>'Funding Import'!I3258</f>
        <v>DL 8688 SEN TOP-UP AUT1 AUT-21</v>
      </c>
      <c r="H3256">
        <f>'Funding Import'!H3258</f>
        <v>2232</v>
      </c>
      <c r="I3256" s="139"/>
    </row>
    <row r="3257" spans="1:9" ht="15" x14ac:dyDescent="0.2">
      <c r="A3257" s="191" t="str">
        <f t="shared" si="101"/>
        <v>2996</v>
      </c>
      <c r="B3257" s="191"/>
      <c r="C3257" s="191" t="str">
        <f t="shared" si="102"/>
        <v>29960006</v>
      </c>
      <c r="D3257" t="str">
        <f>'Funding Import'!A3259</f>
        <v>RB052996: ST JOSEPH THE WORKER RC PRIM</v>
      </c>
      <c r="E3257" t="str">
        <f>MID('Funding Import'!B3259,2,4)</f>
        <v>0006</v>
      </c>
      <c r="F3257" t="str">
        <f>MID('Funding Import'!B3259,8,50)</f>
        <v>EXCEPTIONAL COVID COST GRANT</v>
      </c>
      <c r="G3257" t="str">
        <f>'Funding Import'!I3259</f>
        <v>Spreadsheet B 398807 20920177 ES067 DP0558 FSMADDCOSTSCOVID FSMCOVID ES067 DP0558 FSMADDCOSTSCOVID FSMCOVID</v>
      </c>
      <c r="H3257">
        <f>'Funding Import'!H3259</f>
        <v>330</v>
      </c>
      <c r="I3257" s="139"/>
    </row>
    <row r="3258" spans="1:9" ht="15" x14ac:dyDescent="0.2">
      <c r="A3258" s="191" t="str">
        <f t="shared" si="101"/>
        <v>2996</v>
      </c>
      <c r="B3258" s="191"/>
      <c r="C3258" s="191" t="str">
        <f t="shared" si="102"/>
        <v>29960006</v>
      </c>
      <c r="D3258" t="str">
        <f>'Funding Import'!A3260</f>
        <v>RB052996: ST JOSEPH THE WORKER RC PRIM</v>
      </c>
      <c r="E3258" t="str">
        <f>MID('Funding Import'!B3260,2,4)</f>
        <v>0006</v>
      </c>
      <c r="F3258" t="str">
        <f>MID('Funding Import'!B3260,8,50)</f>
        <v>EXCEPTIONAL COVID COST GRANT</v>
      </c>
      <c r="G3258" t="str">
        <f>'Funding Import'!I3260</f>
        <v>Spreadsheet B 398804 20920024 ES065 DP0556 COVIDEMERGENCY COVIDEM ES065 DP0556 COVIDEMERGENCY COVIDEM</v>
      </c>
      <c r="H3258">
        <f>'Funding Import'!H3260</f>
        <v>7030</v>
      </c>
      <c r="I3258" s="139"/>
    </row>
    <row r="3259" spans="1:9" ht="15" x14ac:dyDescent="0.2">
      <c r="A3259" s="191" t="str">
        <f t="shared" si="101"/>
        <v>2996</v>
      </c>
      <c r="B3259" s="191"/>
      <c r="C3259" s="191" t="str">
        <f t="shared" si="102"/>
        <v>29960006</v>
      </c>
      <c r="D3259" t="str">
        <f>'Funding Import'!A3261</f>
        <v>RB052996: ST JOSEPH THE WORKER RC PRIM</v>
      </c>
      <c r="E3259" t="str">
        <f>MID('Funding Import'!B3261,2,4)</f>
        <v>0006</v>
      </c>
      <c r="F3259" t="str">
        <f>MID('Funding Import'!B3261,8,50)</f>
        <v>EXCEPTIONAL COVID COST GRANT</v>
      </c>
      <c r="G3259" t="str">
        <f>'Funding Import'!I3261</f>
        <v>Spreadsheet B 399778 20982606 Movement from code '0006 to '0012 covid  emergency recode ES089 RM0128 Covid emergency recode</v>
      </c>
      <c r="H3259">
        <f>'Funding Import'!H3261</f>
        <v>-7030</v>
      </c>
      <c r="I3259" s="139"/>
    </row>
    <row r="3260" spans="1:9" ht="15" x14ac:dyDescent="0.2">
      <c r="A3260" s="191" t="str">
        <f t="shared" si="101"/>
        <v>2996</v>
      </c>
      <c r="B3260" s="191"/>
      <c r="C3260" s="191" t="str">
        <f t="shared" si="102"/>
        <v>29960007</v>
      </c>
      <c r="D3260" t="str">
        <f>'Funding Import'!A3262</f>
        <v>RB052996: ST JOSEPH THE WORKER RC PRIM</v>
      </c>
      <c r="E3260" t="str">
        <f>MID('Funding Import'!B3262,2,4)</f>
        <v>0007</v>
      </c>
      <c r="F3260" t="str">
        <f>MID('Funding Import'!B3262,8,50)</f>
        <v>PUPIL INCREASE/FORMULA ERR</v>
      </c>
      <c r="G3260" t="str">
        <f>'Funding Import'!I3262</f>
        <v>DL 8706 2021-22 KS1 Class Size Funding</v>
      </c>
      <c r="H3260">
        <f>'Funding Import'!H3262</f>
        <v>7481</v>
      </c>
      <c r="I3260" s="139"/>
    </row>
    <row r="3261" spans="1:9" ht="15" x14ac:dyDescent="0.2">
      <c r="A3261" s="191" t="str">
        <f t="shared" si="101"/>
        <v>2996</v>
      </c>
      <c r="B3261" s="191"/>
      <c r="C3261" s="191" t="str">
        <f t="shared" si="102"/>
        <v>29960012</v>
      </c>
      <c r="D3261" t="str">
        <f>'Funding Import'!A3263</f>
        <v>RB052996: ST JOSEPH THE WORKER RC PRIM</v>
      </c>
      <c r="E3261" t="str">
        <f>MID('Funding Import'!B3263,2,4)</f>
        <v>0012</v>
      </c>
      <c r="F3261" t="str">
        <f>MID('Funding Import'!B3263,8,50)</f>
        <v>COVID CATCH UP</v>
      </c>
      <c r="G3261" t="str">
        <f>'Funding Import'!I3263</f>
        <v>Spreadsheet B 399778 20982606 Movement from code '0006 to '0012 covid  emergency recode ES089 RM0128 Covid emergency recode</v>
      </c>
      <c r="H3261">
        <f>'Funding Import'!H3263</f>
        <v>7030</v>
      </c>
      <c r="I3261" s="139"/>
    </row>
    <row r="3262" spans="1:9" ht="15" x14ac:dyDescent="0.2">
      <c r="A3262" s="191" t="str">
        <f t="shared" si="101"/>
        <v>2996</v>
      </c>
      <c r="B3262" s="191"/>
      <c r="C3262" s="191" t="str">
        <f t="shared" si="102"/>
        <v>29960012</v>
      </c>
      <c r="D3262" t="str">
        <f>'Funding Import'!A3264</f>
        <v>RB052996: ST JOSEPH THE WORKER RC PRIM</v>
      </c>
      <c r="E3262" t="str">
        <f>MID('Funding Import'!B3264,2,4)</f>
        <v>0012</v>
      </c>
      <c r="F3262" t="str">
        <f>MID('Funding Import'!B3264,8,50)</f>
        <v>COVID CATCH UP</v>
      </c>
      <c r="G3262" t="str">
        <f>'Funding Import'!I3264</f>
        <v>DL 8645 0012recoveryc 0012RPG</v>
      </c>
      <c r="H3262">
        <f>'Funding Import'!H3264</f>
        <v>507.5</v>
      </c>
      <c r="I3262" s="139"/>
    </row>
    <row r="3263" spans="1:9" ht="15" x14ac:dyDescent="0.2">
      <c r="A3263" s="191" t="str">
        <f t="shared" si="101"/>
        <v>2996</v>
      </c>
      <c r="B3263" s="191"/>
      <c r="C3263" s="191" t="str">
        <f t="shared" si="102"/>
        <v>29960012</v>
      </c>
      <c r="D3263" t="str">
        <f>'Funding Import'!A3265</f>
        <v>RB052996: ST JOSEPH THE WORKER RC PRIM</v>
      </c>
      <c r="E3263" t="str">
        <f>MID('Funding Import'!B3265,2,4)</f>
        <v>0012</v>
      </c>
      <c r="F3263" t="str">
        <f>MID('Funding Import'!B3265,8,50)</f>
        <v>COVID CATCH UP</v>
      </c>
      <c r="G3263" t="str">
        <f>'Funding Import'!I3265</f>
        <v>DL 8656 0012schoolled 0012SLT</v>
      </c>
      <c r="H3263">
        <f>'Funding Import'!H3265</f>
        <v>472.5</v>
      </c>
      <c r="I3263" s="139"/>
    </row>
    <row r="3264" spans="1:9" ht="15" x14ac:dyDescent="0.2">
      <c r="A3264" s="191" t="str">
        <f t="shared" si="101"/>
        <v>2996</v>
      </c>
      <c r="B3264" s="191"/>
      <c r="C3264" s="191" t="str">
        <f t="shared" si="102"/>
        <v>29960014</v>
      </c>
      <c r="D3264" t="str">
        <f>'Funding Import'!A3266</f>
        <v>RB052996: ST JOSEPH THE WORKER RC PRIM</v>
      </c>
      <c r="E3264" t="str">
        <f>MID('Funding Import'!B3266,2,4)</f>
        <v>0014</v>
      </c>
      <c r="F3264" t="str">
        <f>MID('Funding Import'!B3266,8,50)</f>
        <v>PUPIL PREMIUM</v>
      </c>
      <c r="G3264" t="str">
        <f>'Funding Import'!I3266</f>
        <v>Spreadsheet B 400831 21077861 ES093 DP0593 SUMMER21PPG SUM21PPG ES093 DP0593 SUMMER21PPG SUM21PPG</v>
      </c>
      <c r="H3264">
        <f>'Funding Import'!H3266</f>
        <v>7846</v>
      </c>
      <c r="I3264" s="139"/>
    </row>
    <row r="3265" spans="1:9" ht="15" x14ac:dyDescent="0.2">
      <c r="A3265" s="191" t="str">
        <f t="shared" si="101"/>
        <v>2996</v>
      </c>
      <c r="B3265" s="191"/>
      <c r="C3265" s="191" t="str">
        <f t="shared" si="102"/>
        <v>29960014</v>
      </c>
      <c r="D3265" t="str">
        <f>'Funding Import'!A3267</f>
        <v>RB052996: ST JOSEPH THE WORKER RC PRIM</v>
      </c>
      <c r="E3265" t="str">
        <f>MID('Funding Import'!B3267,2,4)</f>
        <v>0014</v>
      </c>
      <c r="F3265" t="str">
        <f>MID('Funding Import'!B3267,8,50)</f>
        <v>PUPIL PREMIUM</v>
      </c>
      <c r="G3265" t="str">
        <f>'Funding Import'!I3267</f>
        <v>DL 8701 0014 Pupil Premium Autumn Term 2021</v>
      </c>
      <c r="H3265">
        <f>'Funding Import'!H3267</f>
        <v>6277</v>
      </c>
      <c r="I3265" s="139"/>
    </row>
    <row r="3266" spans="1:9" ht="15" x14ac:dyDescent="0.2">
      <c r="A3266" s="191" t="str">
        <f t="shared" ref="A3266:A3329" si="103">MID(D3266,5,4)</f>
        <v>2996</v>
      </c>
      <c r="B3266" s="191"/>
      <c r="C3266" s="191" t="str">
        <f t="shared" si="102"/>
        <v>29960018</v>
      </c>
      <c r="D3266" t="str">
        <f>'Funding Import'!A3268</f>
        <v>RB052996: ST JOSEPH THE WORKER RC PRIM</v>
      </c>
      <c r="E3266" t="str">
        <f>MID('Funding Import'!B3268,2,4)</f>
        <v>0018</v>
      </c>
      <c r="F3266" t="str">
        <f>MID('Funding Import'!B3268,8,50)</f>
        <v>ADDITIONAL GRANT INCOME</v>
      </c>
      <c r="G3266" t="str">
        <f>'Funding Import'!I3268</f>
        <v>Spreadsheet B 393531 20728061 ES032 RM0087 PE GRANT APR 21 ES032 RM0087 PE GRANT APR 21</v>
      </c>
      <c r="H3266">
        <f>'Funding Import'!H3268</f>
        <v>7421</v>
      </c>
      <c r="I3266" s="139"/>
    </row>
    <row r="3267" spans="1:9" ht="15" x14ac:dyDescent="0.2">
      <c r="A3267" s="191" t="str">
        <f t="shared" si="103"/>
        <v>2996</v>
      </c>
      <c r="B3267" s="191"/>
      <c r="C3267" s="191" t="str">
        <f t="shared" si="102"/>
        <v>29960018</v>
      </c>
      <c r="D3267" t="str">
        <f>'Funding Import'!A3269</f>
        <v>RB052996: ST JOSEPH THE WORKER RC PRIM</v>
      </c>
      <c r="E3267" t="str">
        <f>MID('Funding Import'!B3269,2,4)</f>
        <v>0018</v>
      </c>
      <c r="F3267" t="str">
        <f>MID('Funding Import'!B3269,8,50)</f>
        <v>ADDITIONAL GRANT INCOME</v>
      </c>
      <c r="G3267" t="str">
        <f>'Funding Import'!I3269</f>
        <v>Spreadsheet B 399769 20981730 UIFSM JULY21 UIFSM 21 ES085 RM0124 UIFSM JULY21 UIFSM 21</v>
      </c>
      <c r="H3267">
        <f>'Funding Import'!H3269</f>
        <v>35365</v>
      </c>
      <c r="I3267" s="139"/>
    </row>
    <row r="3268" spans="1:9" ht="15" x14ac:dyDescent="0.2">
      <c r="A3268" s="191" t="str">
        <f t="shared" si="103"/>
        <v>2996</v>
      </c>
      <c r="B3268" s="191"/>
      <c r="C3268" s="191" t="str">
        <f t="shared" si="102"/>
        <v>29960018</v>
      </c>
      <c r="D3268" t="str">
        <f>'Funding Import'!A3270</f>
        <v>RB052996: ST JOSEPH THE WORKER RC PRIM</v>
      </c>
      <c r="E3268" t="str">
        <f>MID('Funding Import'!B3270,2,4)</f>
        <v>0018</v>
      </c>
      <c r="F3268" t="str">
        <f>MID('Funding Import'!B3270,8,50)</f>
        <v>ADDITIONAL GRANT INCOME</v>
      </c>
      <c r="G3268" t="str">
        <f>'Funding Import'!I3270</f>
        <v>DL 8673 PE GRANT OCT21 0018PE</v>
      </c>
      <c r="H3268">
        <f>'Funding Import'!H3270</f>
        <v>10372</v>
      </c>
      <c r="I3268" s="139"/>
    </row>
    <row r="3269" spans="1:9" ht="15" x14ac:dyDescent="0.2">
      <c r="A3269" s="191" t="str">
        <f t="shared" si="103"/>
        <v>2996</v>
      </c>
      <c r="B3269" s="191"/>
      <c r="C3269" s="191" t="str">
        <f t="shared" si="102"/>
        <v>29960026</v>
      </c>
      <c r="D3269" t="str">
        <f>'Funding Import'!A3271</f>
        <v>RB052996: ST JOSEPH THE WORKER RC PRIM</v>
      </c>
      <c r="E3269" t="str">
        <f>MID('Funding Import'!B3271,2,4)</f>
        <v>0026</v>
      </c>
      <c r="F3269" t="str">
        <f>MID('Funding Import'!B3271,8,50)</f>
        <v>NOTIONAL SEN FUNDING</v>
      </c>
      <c r="G3269" t="str">
        <f>'Funding Import'!I3271</f>
        <v>Spreadsheet B 391732 20639856 ES012 MK0514 10026 NOTIONAL SEN ES012 MK0514 10026 NOTIONAL SEN</v>
      </c>
      <c r="H3269">
        <f>'Funding Import'!H3271</f>
        <v>81038</v>
      </c>
      <c r="I3269" s="139"/>
    </row>
    <row r="3270" spans="1:9" ht="15" x14ac:dyDescent="0.2">
      <c r="A3270" s="191" t="str">
        <f t="shared" si="103"/>
        <v>3050</v>
      </c>
      <c r="B3270" s="191"/>
      <c r="C3270" s="191" t="str">
        <f t="shared" si="102"/>
        <v>30500001</v>
      </c>
      <c r="D3270" t="str">
        <f>'Funding Import'!A3272</f>
        <v>RB053050: INGATESTONE INFANT SCHOOL</v>
      </c>
      <c r="E3270" t="str">
        <f>MID('Funding Import'!B3272,2,4)</f>
        <v>0001</v>
      </c>
      <c r="F3270" t="str">
        <f>MID('Funding Import'!B3272,8,50)</f>
        <v>FORMULA FUNDED (EXCL RATES)</v>
      </c>
      <c r="G3270" t="str">
        <f>'Funding Import'!I3272</f>
        <v>Spreadsheet B 391145 20630885 ES006 MK0508 10001 FORMULA FUNDED ES006 MK0508 10001 FORMULA FUNDED</v>
      </c>
      <c r="H3270">
        <f>'Funding Import'!H3272</f>
        <v>568744</v>
      </c>
      <c r="I3270" s="139"/>
    </row>
    <row r="3271" spans="1:9" ht="15" x14ac:dyDescent="0.2">
      <c r="A3271" s="191" t="str">
        <f t="shared" si="103"/>
        <v>3050</v>
      </c>
      <c r="B3271" s="191"/>
      <c r="C3271" s="191" t="str">
        <f t="shared" si="102"/>
        <v>30500002</v>
      </c>
      <c r="D3271" t="str">
        <f>'Funding Import'!A3273</f>
        <v>RB053050: INGATESTONE INFANT SCHOOL</v>
      </c>
      <c r="E3271" t="str">
        <f>MID('Funding Import'!B3273,2,4)</f>
        <v>0002</v>
      </c>
      <c r="F3271" t="str">
        <f>MID('Funding Import'!B3273,8,50)</f>
        <v>RATES</v>
      </c>
      <c r="G3271" t="str">
        <f>'Funding Import'!I3273</f>
        <v>Spreadsheet B 391137 20630756 ES007 MK0509 10002 RATES ES007 MK0509 10002 RATES</v>
      </c>
      <c r="H3271">
        <f>'Funding Import'!H3273</f>
        <v>23307</v>
      </c>
      <c r="I3271" s="139"/>
    </row>
    <row r="3272" spans="1:9" ht="15" x14ac:dyDescent="0.2">
      <c r="A3272" s="191" t="str">
        <f t="shared" si="103"/>
        <v>3050</v>
      </c>
      <c r="B3272" s="191"/>
      <c r="C3272" s="191" t="str">
        <f t="shared" si="102"/>
        <v>30500003</v>
      </c>
      <c r="D3272" t="str">
        <f>'Funding Import'!A3274</f>
        <v>RB053050: INGATESTONE INFANT SCHOOL</v>
      </c>
      <c r="E3272" t="str">
        <f>MID('Funding Import'!B3274,2,4)</f>
        <v>0003</v>
      </c>
      <c r="F3272" t="str">
        <f>MID('Funding Import'!B3274,8,50)</f>
        <v>BROUGHT FORWARD</v>
      </c>
      <c r="G3272" t="str">
        <f>'Funding Import'!I3274</f>
        <v>Spreadsheet B 394797 20778211 ES055 MK0568 10003 OPENING BALANCES ES055 MK0568 10003 OPENING BALANCES</v>
      </c>
      <c r="H3272">
        <f>'Funding Import'!H3274</f>
        <v>138612.51</v>
      </c>
      <c r="I3272" s="139"/>
    </row>
    <row r="3273" spans="1:9" ht="15" x14ac:dyDescent="0.2">
      <c r="A3273" s="191" t="str">
        <f t="shared" si="103"/>
        <v>3050</v>
      </c>
      <c r="B3273" s="191"/>
      <c r="C3273" s="191" t="str">
        <f t="shared" si="102"/>
        <v>30500004</v>
      </c>
      <c r="D3273" t="str">
        <f>'Funding Import'!A3275</f>
        <v>RB053050: INGATESTONE INFANT SCHOOL</v>
      </c>
      <c r="E3273" t="str">
        <f>MID('Funding Import'!B3275,2,4)</f>
        <v>0004</v>
      </c>
      <c r="F3273" t="str">
        <f>MID('Funding Import'!B3275,8,50)</f>
        <v>STATEMENTED SEN</v>
      </c>
      <c r="G3273" t="str">
        <f>'Funding Import'!I3275</f>
        <v>Spreadsheet B 391144 20630818 ES009 MK0511 10004 EHCP ES009 MK0511 10004 EHCP</v>
      </c>
      <c r="H3273">
        <f>'Funding Import'!H3275</f>
        <v>9600</v>
      </c>
      <c r="I3273" s="139"/>
    </row>
    <row r="3274" spans="1:9" ht="15" x14ac:dyDescent="0.2">
      <c r="A3274" s="191" t="str">
        <f t="shared" si="103"/>
        <v>3050</v>
      </c>
      <c r="B3274" s="191"/>
      <c r="C3274" s="191" t="str">
        <f t="shared" si="102"/>
        <v>30500004</v>
      </c>
      <c r="D3274" t="str">
        <f>'Funding Import'!A3276</f>
        <v>RB053050: INGATESTONE INFANT SCHOOL</v>
      </c>
      <c r="E3274" t="str">
        <f>MID('Funding Import'!B3276,2,4)</f>
        <v>0004</v>
      </c>
      <c r="F3274" t="str">
        <f>MID('Funding Import'!B3276,8,50)</f>
        <v>STATEMENTED SEN</v>
      </c>
      <c r="G3274" t="str">
        <f>'Funding Import'!I3276</f>
        <v>Spreadsheet B 394845 20782782 ES043 DP0533 SEN TOP-UP SUM1 SUM-21 ES043 DP0533 SEN TOP-UP SUM1 SUM-21</v>
      </c>
      <c r="H3274">
        <f>'Funding Import'!H3276</f>
        <v>2876</v>
      </c>
      <c r="I3274" s="139"/>
    </row>
    <row r="3275" spans="1:9" ht="15" x14ac:dyDescent="0.2">
      <c r="A3275" s="191" t="str">
        <f t="shared" si="103"/>
        <v>3050</v>
      </c>
      <c r="B3275" s="191"/>
      <c r="C3275" s="191" t="str">
        <f t="shared" si="102"/>
        <v>30500004</v>
      </c>
      <c r="D3275" t="str">
        <f>'Funding Import'!A3277</f>
        <v>RB053050: INGATESTONE INFANT SCHOOL</v>
      </c>
      <c r="E3275" t="str">
        <f>MID('Funding Import'!B3277,2,4)</f>
        <v>0004</v>
      </c>
      <c r="F3275" t="str">
        <f>MID('Funding Import'!B3277,8,50)</f>
        <v>STATEMENTED SEN</v>
      </c>
      <c r="G3275" t="str">
        <f>'Funding Import'!I3277</f>
        <v>DL 8688 SEN TOP-UP AUT1 AUT-21</v>
      </c>
      <c r="H3275">
        <f>'Funding Import'!H3277</f>
        <v>1816</v>
      </c>
      <c r="I3275" s="139"/>
    </row>
    <row r="3276" spans="1:9" ht="15" x14ac:dyDescent="0.2">
      <c r="A3276" s="191" t="str">
        <f t="shared" si="103"/>
        <v>3050</v>
      </c>
      <c r="B3276" s="191"/>
      <c r="C3276" s="191" t="str">
        <f t="shared" si="102"/>
        <v>30500006</v>
      </c>
      <c r="D3276" t="str">
        <f>'Funding Import'!A3278</f>
        <v>RB053050: INGATESTONE INFANT SCHOOL</v>
      </c>
      <c r="E3276" t="str">
        <f>MID('Funding Import'!B3278,2,4)</f>
        <v>0006</v>
      </c>
      <c r="F3276" t="str">
        <f>MID('Funding Import'!B3278,8,50)</f>
        <v>EXCEPTIONAL COVID COST GRANT</v>
      </c>
      <c r="G3276" t="str">
        <f>'Funding Import'!I3278</f>
        <v>Spreadsheet B 398807 20920177 ES067 DP0558 FSMADDCOSTSCOVID FSMCOVID ES067 DP0558 FSMADDCOSTSCOVID FSMCOVID</v>
      </c>
      <c r="H3276">
        <f>'Funding Import'!H3278</f>
        <v>147</v>
      </c>
      <c r="I3276" s="139"/>
    </row>
    <row r="3277" spans="1:9" ht="15" x14ac:dyDescent="0.2">
      <c r="A3277" s="191" t="str">
        <f t="shared" si="103"/>
        <v>3050</v>
      </c>
      <c r="B3277" s="191"/>
      <c r="C3277" s="191" t="str">
        <f t="shared" si="102"/>
        <v>30500006</v>
      </c>
      <c r="D3277" t="str">
        <f>'Funding Import'!A3279</f>
        <v>RB053050: INGATESTONE INFANT SCHOOL</v>
      </c>
      <c r="E3277" t="str">
        <f>MID('Funding Import'!B3279,2,4)</f>
        <v>0006</v>
      </c>
      <c r="F3277" t="str">
        <f>MID('Funding Import'!B3279,8,50)</f>
        <v>EXCEPTIONAL COVID COST GRANT</v>
      </c>
      <c r="G3277" t="str">
        <f>'Funding Import'!I3279</f>
        <v>Spreadsheet B 398804 20920024 ES065 DP0556 COVIDEMERGENCY COVIDEM ES065 DP0556 COVIDEMERGENCY COVIDEM</v>
      </c>
      <c r="H3277">
        <f>'Funding Import'!H3279</f>
        <v>4430</v>
      </c>
      <c r="I3277" s="139"/>
    </row>
    <row r="3278" spans="1:9" ht="15" x14ac:dyDescent="0.2">
      <c r="A3278" s="191" t="str">
        <f t="shared" si="103"/>
        <v>3050</v>
      </c>
      <c r="B3278" s="191"/>
      <c r="C3278" s="191" t="str">
        <f t="shared" si="102"/>
        <v>30500006</v>
      </c>
      <c r="D3278" t="str">
        <f>'Funding Import'!A3280</f>
        <v>RB053050: INGATESTONE INFANT SCHOOL</v>
      </c>
      <c r="E3278" t="str">
        <f>MID('Funding Import'!B3280,2,4)</f>
        <v>0006</v>
      </c>
      <c r="F3278" t="str">
        <f>MID('Funding Import'!B3280,8,50)</f>
        <v>EXCEPTIONAL COVID COST GRANT</v>
      </c>
      <c r="G3278" t="str">
        <f>'Funding Import'!I3280</f>
        <v>Spreadsheet B 399778 20982606 Movement from code '0006 to '0012 covid  emergency recode ES089 RM0128 Covid emergency recode</v>
      </c>
      <c r="H3278">
        <f>'Funding Import'!H3280</f>
        <v>-4430</v>
      </c>
      <c r="I3278" s="139"/>
    </row>
    <row r="3279" spans="1:9" ht="15" x14ac:dyDescent="0.2">
      <c r="A3279" s="191" t="str">
        <f t="shared" si="103"/>
        <v>3050</v>
      </c>
      <c r="B3279" s="191"/>
      <c r="C3279" s="191" t="str">
        <f t="shared" si="102"/>
        <v>30500012</v>
      </c>
      <c r="D3279" t="str">
        <f>'Funding Import'!A3281</f>
        <v>RB053050: INGATESTONE INFANT SCHOOL</v>
      </c>
      <c r="E3279" t="str">
        <f>MID('Funding Import'!B3281,2,4)</f>
        <v>0012</v>
      </c>
      <c r="F3279" t="str">
        <f>MID('Funding Import'!B3281,8,50)</f>
        <v>COVID CATCH UP</v>
      </c>
      <c r="G3279" t="str">
        <f>'Funding Import'!I3281</f>
        <v>Spreadsheet B 399778 20982606 Movement from code '0006 to '0012 covid  emergency recode ES089 RM0128 Covid emergency recode</v>
      </c>
      <c r="H3279">
        <f>'Funding Import'!H3281</f>
        <v>4430</v>
      </c>
      <c r="I3279" s="139"/>
    </row>
    <row r="3280" spans="1:9" ht="15" x14ac:dyDescent="0.2">
      <c r="A3280" s="191" t="str">
        <f t="shared" si="103"/>
        <v>3050</v>
      </c>
      <c r="B3280" s="191"/>
      <c r="C3280" s="191" t="str">
        <f t="shared" si="102"/>
        <v>30500012</v>
      </c>
      <c r="D3280" t="str">
        <f>'Funding Import'!A3282</f>
        <v>RB053050: INGATESTONE INFANT SCHOOL</v>
      </c>
      <c r="E3280" t="str">
        <f>MID('Funding Import'!B3282,2,4)</f>
        <v>0012</v>
      </c>
      <c r="F3280" t="str">
        <f>MID('Funding Import'!B3282,8,50)</f>
        <v>COVID CATCH UP</v>
      </c>
      <c r="G3280" t="str">
        <f>'Funding Import'!I3282</f>
        <v>DL 8645 0012recoveryc 0012RPG</v>
      </c>
      <c r="H3280">
        <f>'Funding Import'!H3282</f>
        <v>500</v>
      </c>
      <c r="I3280" s="139"/>
    </row>
    <row r="3281" spans="1:9" ht="15" x14ac:dyDescent="0.2">
      <c r="A3281" s="191" t="str">
        <f t="shared" si="103"/>
        <v>3050</v>
      </c>
      <c r="B3281" s="191"/>
      <c r="C3281" s="191" t="str">
        <f t="shared" si="102"/>
        <v>30500012</v>
      </c>
      <c r="D3281" t="str">
        <f>'Funding Import'!A3283</f>
        <v>RB053050: INGATESTONE INFANT SCHOOL</v>
      </c>
      <c r="E3281" t="str">
        <f>MID('Funding Import'!B3283,2,4)</f>
        <v>0012</v>
      </c>
      <c r="F3281" t="str">
        <f>MID('Funding Import'!B3283,8,50)</f>
        <v>COVID CATCH UP</v>
      </c>
      <c r="G3281" t="str">
        <f>'Funding Import'!I3283</f>
        <v>DL 8656 0012schoolled 0012SLT</v>
      </c>
      <c r="H3281">
        <f>'Funding Import'!H3283</f>
        <v>177.19</v>
      </c>
      <c r="I3281" s="139"/>
    </row>
    <row r="3282" spans="1:9" ht="15" x14ac:dyDescent="0.2">
      <c r="A3282" s="191" t="str">
        <f t="shared" si="103"/>
        <v>3050</v>
      </c>
      <c r="B3282" s="191"/>
      <c r="C3282" s="191" t="str">
        <f t="shared" si="102"/>
        <v>30500014</v>
      </c>
      <c r="D3282" t="str">
        <f>'Funding Import'!A3284</f>
        <v>RB053050: INGATESTONE INFANT SCHOOL</v>
      </c>
      <c r="E3282" t="str">
        <f>MID('Funding Import'!B3284,2,4)</f>
        <v>0014</v>
      </c>
      <c r="F3282" t="str">
        <f>MID('Funding Import'!B3284,8,50)</f>
        <v>PUPIL PREMIUM</v>
      </c>
      <c r="G3282" t="str">
        <f>'Funding Import'!I3284</f>
        <v>Spreadsheet B 400831 21077861 ES093 DP0593 SUMMER21PPG SUM21PPG ES093 DP0593 SUMMER21PPG SUM21PPG</v>
      </c>
      <c r="H3282">
        <f>'Funding Import'!H3284</f>
        <v>4483</v>
      </c>
      <c r="I3282" s="139"/>
    </row>
    <row r="3283" spans="1:9" ht="15" x14ac:dyDescent="0.2">
      <c r="A3283" s="191" t="str">
        <f t="shared" si="103"/>
        <v>3050</v>
      </c>
      <c r="B3283" s="191"/>
      <c r="C3283" s="191" t="str">
        <f t="shared" si="102"/>
        <v>30500014</v>
      </c>
      <c r="D3283" t="str">
        <f>'Funding Import'!A3285</f>
        <v>RB053050: INGATESTONE INFANT SCHOOL</v>
      </c>
      <c r="E3283" t="str">
        <f>MID('Funding Import'!B3285,2,4)</f>
        <v>0014</v>
      </c>
      <c r="F3283" t="str">
        <f>MID('Funding Import'!B3285,8,50)</f>
        <v>PUPIL PREMIUM</v>
      </c>
      <c r="G3283" t="str">
        <f>'Funding Import'!I3285</f>
        <v>DL 8701 0014 Pupil Premium Autumn Term 2021</v>
      </c>
      <c r="H3283">
        <f>'Funding Import'!H3285</f>
        <v>3587</v>
      </c>
      <c r="I3283" s="139"/>
    </row>
    <row r="3284" spans="1:9" ht="15" x14ac:dyDescent="0.2">
      <c r="A3284" s="191" t="str">
        <f t="shared" si="103"/>
        <v>3050</v>
      </c>
      <c r="B3284" s="191"/>
      <c r="C3284" s="191" t="str">
        <f t="shared" si="102"/>
        <v>30500018</v>
      </c>
      <c r="D3284" t="str">
        <f>'Funding Import'!A3286</f>
        <v>RB053050: INGATESTONE INFANT SCHOOL</v>
      </c>
      <c r="E3284" t="str">
        <f>MID('Funding Import'!B3286,2,4)</f>
        <v>0018</v>
      </c>
      <c r="F3284" t="str">
        <f>MID('Funding Import'!B3286,8,50)</f>
        <v>ADDITIONAL GRANT INCOME</v>
      </c>
      <c r="G3284" t="str">
        <f>'Funding Import'!I3286</f>
        <v>Spreadsheet B 393531 20728061 ES032 RM0087 PE GRANT APR 21 ES032 RM0087 PE GRANT APR 21</v>
      </c>
      <c r="H3284">
        <f>'Funding Import'!H3286</f>
        <v>7025</v>
      </c>
      <c r="I3284" s="139"/>
    </row>
    <row r="3285" spans="1:9" ht="15" x14ac:dyDescent="0.2">
      <c r="A3285" s="191" t="str">
        <f t="shared" si="103"/>
        <v>3050</v>
      </c>
      <c r="B3285" s="191"/>
      <c r="C3285" s="191" t="str">
        <f t="shared" si="102"/>
        <v>30500018</v>
      </c>
      <c r="D3285" t="str">
        <f>'Funding Import'!A3287</f>
        <v>RB053050: INGATESTONE INFANT SCHOOL</v>
      </c>
      <c r="E3285" t="str">
        <f>MID('Funding Import'!B3287,2,4)</f>
        <v>0018</v>
      </c>
      <c r="F3285" t="str">
        <f>MID('Funding Import'!B3287,8,50)</f>
        <v>ADDITIONAL GRANT INCOME</v>
      </c>
      <c r="G3285" t="str">
        <f>'Funding Import'!I3287</f>
        <v>Spreadsheet B 399769 20981730 UIFSM JULY21 UIFSM 21 ES085 RM0124 UIFSM JULY21 UIFSM 21</v>
      </c>
      <c r="H3285">
        <f>'Funding Import'!H3287</f>
        <v>51463</v>
      </c>
      <c r="I3285" s="139"/>
    </row>
    <row r="3286" spans="1:9" ht="15" x14ac:dyDescent="0.2">
      <c r="A3286" s="191" t="str">
        <f t="shared" si="103"/>
        <v>3050</v>
      </c>
      <c r="B3286" s="191"/>
      <c r="C3286" s="191" t="str">
        <f t="shared" si="102"/>
        <v>30500018</v>
      </c>
      <c r="D3286" t="str">
        <f>'Funding Import'!A3288</f>
        <v>RB053050: INGATESTONE INFANT SCHOOL</v>
      </c>
      <c r="E3286" t="str">
        <f>MID('Funding Import'!B3288,2,4)</f>
        <v>0018</v>
      </c>
      <c r="F3286" t="str">
        <f>MID('Funding Import'!B3288,8,50)</f>
        <v>ADDITIONAL GRANT INCOME</v>
      </c>
      <c r="G3286" t="str">
        <f>'Funding Import'!I3288</f>
        <v>DL 8673 PE GRANT OCT21 0018PE</v>
      </c>
      <c r="H3286">
        <f>'Funding Import'!H3288</f>
        <v>9853</v>
      </c>
      <c r="I3286" s="139"/>
    </row>
    <row r="3287" spans="1:9" ht="15" x14ac:dyDescent="0.2">
      <c r="A3287" s="191" t="str">
        <f t="shared" si="103"/>
        <v>3050</v>
      </c>
      <c r="B3287" s="191"/>
      <c r="C3287" s="191" t="str">
        <f t="shared" si="102"/>
        <v>30500026</v>
      </c>
      <c r="D3287" t="str">
        <f>'Funding Import'!A3289</f>
        <v>RB053050: INGATESTONE INFANT SCHOOL</v>
      </c>
      <c r="E3287" t="str">
        <f>MID('Funding Import'!B3289,2,4)</f>
        <v>0026</v>
      </c>
      <c r="F3287" t="str">
        <f>MID('Funding Import'!B3289,8,50)</f>
        <v>NOTIONAL SEN FUNDING</v>
      </c>
      <c r="G3287" t="str">
        <f>'Funding Import'!I3289</f>
        <v>Spreadsheet B 391732 20639856 ES012 MK0514 10026 NOTIONAL SEN ES012 MK0514 10026 NOTIONAL SEN</v>
      </c>
      <c r="H3287">
        <f>'Funding Import'!H3289</f>
        <v>39023</v>
      </c>
      <c r="I3287" s="139"/>
    </row>
    <row r="3288" spans="1:9" ht="15" x14ac:dyDescent="0.2">
      <c r="A3288" s="191" t="str">
        <f t="shared" si="103"/>
        <v>3052</v>
      </c>
      <c r="B3288" s="191"/>
      <c r="C3288" s="191" t="str">
        <f t="shared" si="102"/>
        <v>30520001</v>
      </c>
      <c r="D3288" t="str">
        <f>'Funding Import'!A3290</f>
        <v>RB053052: INGATESTONE&amp;FRYERNING COE VA J</v>
      </c>
      <c r="E3288" t="str">
        <f>MID('Funding Import'!B3290,2,4)</f>
        <v>0001</v>
      </c>
      <c r="F3288" t="str">
        <f>MID('Funding Import'!B3290,8,50)</f>
        <v>FORMULA FUNDED (EXCL RATES)</v>
      </c>
      <c r="G3288" t="str">
        <f>'Funding Import'!I3290</f>
        <v>Spreadsheet B 391145 20630885 ES006 MK0508 10001 FORMULA FUNDED ES006 MK0508 10001 FORMULA FUNDED</v>
      </c>
      <c r="H3288">
        <f>'Funding Import'!H3290</f>
        <v>724187</v>
      </c>
      <c r="I3288" s="139"/>
    </row>
    <row r="3289" spans="1:9" ht="15" x14ac:dyDescent="0.2">
      <c r="A3289" s="191" t="str">
        <f t="shared" si="103"/>
        <v>3052</v>
      </c>
      <c r="B3289" s="191"/>
      <c r="C3289" s="191" t="str">
        <f t="shared" si="102"/>
        <v>30520002</v>
      </c>
      <c r="D3289" t="str">
        <f>'Funding Import'!A3291</f>
        <v>RB053052: INGATESTONE&amp;FRYERNING COE VA J</v>
      </c>
      <c r="E3289" t="str">
        <f>MID('Funding Import'!B3291,2,4)</f>
        <v>0002</v>
      </c>
      <c r="F3289" t="str">
        <f>MID('Funding Import'!B3291,8,50)</f>
        <v>RATES</v>
      </c>
      <c r="G3289" t="str">
        <f>'Funding Import'!I3291</f>
        <v>Spreadsheet B 391137 20630756 ES007 MK0509 10002 RATES ES007 MK0509 10002 RATES</v>
      </c>
      <c r="H3289">
        <f>'Funding Import'!H3291</f>
        <v>3402</v>
      </c>
      <c r="I3289" s="139"/>
    </row>
    <row r="3290" spans="1:9" ht="15" x14ac:dyDescent="0.2">
      <c r="A3290" s="191" t="str">
        <f t="shared" si="103"/>
        <v>3052</v>
      </c>
      <c r="B3290" s="191"/>
      <c r="C3290" s="191" t="str">
        <f t="shared" si="102"/>
        <v>30520003</v>
      </c>
      <c r="D3290" t="str">
        <f>'Funding Import'!A3292</f>
        <v>RB053052: INGATESTONE&amp;FRYERNING COE VA J</v>
      </c>
      <c r="E3290" t="str">
        <f>MID('Funding Import'!B3292,2,4)</f>
        <v>0003</v>
      </c>
      <c r="F3290" t="str">
        <f>MID('Funding Import'!B3292,8,50)</f>
        <v>BROUGHT FORWARD</v>
      </c>
      <c r="G3290" t="str">
        <f>'Funding Import'!I3292</f>
        <v>Spreadsheet B 394797 20778211 ES055 MK0568 10003 OPENING BALANCES ES055 MK0568 10003 OPENING BALANCES</v>
      </c>
      <c r="H3290">
        <f>'Funding Import'!H3292</f>
        <v>6731.07</v>
      </c>
      <c r="I3290" s="139"/>
    </row>
    <row r="3291" spans="1:9" ht="15" x14ac:dyDescent="0.2">
      <c r="A3291" s="191" t="str">
        <f t="shared" si="103"/>
        <v>3052</v>
      </c>
      <c r="B3291" s="191"/>
      <c r="C3291" s="191" t="str">
        <f t="shared" si="102"/>
        <v>30520004</v>
      </c>
      <c r="D3291" t="str">
        <f>'Funding Import'!A3293</f>
        <v>RB053052: INGATESTONE&amp;FRYERNING COE VA J</v>
      </c>
      <c r="E3291" t="str">
        <f>MID('Funding Import'!B3293,2,4)</f>
        <v>0004</v>
      </c>
      <c r="F3291" t="str">
        <f>MID('Funding Import'!B3293,8,50)</f>
        <v>STATEMENTED SEN</v>
      </c>
      <c r="G3291" t="str">
        <f>'Funding Import'!I3293</f>
        <v>Spreadsheet B 391144 20630818 ES009 MK0511 10004 EHCP ES009 MK0511 10004 EHCP</v>
      </c>
      <c r="H3291">
        <f>'Funding Import'!H3293</f>
        <v>12576</v>
      </c>
      <c r="I3291" s="139"/>
    </row>
    <row r="3292" spans="1:9" ht="15" x14ac:dyDescent="0.2">
      <c r="A3292" s="191" t="str">
        <f t="shared" si="103"/>
        <v>3052</v>
      </c>
      <c r="B3292" s="191"/>
      <c r="C3292" s="191" t="str">
        <f t="shared" si="102"/>
        <v>30520004</v>
      </c>
      <c r="D3292" t="str">
        <f>'Funding Import'!A3294</f>
        <v>RB053052: INGATESTONE&amp;FRYERNING COE VA J</v>
      </c>
      <c r="E3292" t="str">
        <f>MID('Funding Import'!B3294,2,4)</f>
        <v>0004</v>
      </c>
      <c r="F3292" t="str">
        <f>MID('Funding Import'!B3294,8,50)</f>
        <v>STATEMENTED SEN</v>
      </c>
      <c r="G3292" t="str">
        <f>'Funding Import'!I3294</f>
        <v>DL 8688 SEN TOP-UP AUT1 AUT-21</v>
      </c>
      <c r="H3292">
        <f>'Funding Import'!H3294</f>
        <v>6175</v>
      </c>
      <c r="I3292" s="139"/>
    </row>
    <row r="3293" spans="1:9" ht="15" x14ac:dyDescent="0.2">
      <c r="A3293" s="191" t="str">
        <f t="shared" si="103"/>
        <v>3052</v>
      </c>
      <c r="B3293" s="191"/>
      <c r="C3293" s="191" t="str">
        <f t="shared" si="102"/>
        <v>30520006</v>
      </c>
      <c r="D3293" t="str">
        <f>'Funding Import'!A3295</f>
        <v>RB053052: INGATESTONE&amp;FRYERNING COE VA J</v>
      </c>
      <c r="E3293" t="str">
        <f>MID('Funding Import'!B3295,2,4)</f>
        <v>0006</v>
      </c>
      <c r="F3293" t="str">
        <f>MID('Funding Import'!B3295,8,50)</f>
        <v>EXCEPTIONAL COVID COST GRANT</v>
      </c>
      <c r="G3293" t="str">
        <f>'Funding Import'!I3295</f>
        <v>Spreadsheet B 398807 20920177 ES067 DP0558 FSMADDCOSTSCOVID FSMCOVID ES067 DP0558 FSMADDCOSTSCOVID FSMCOVID</v>
      </c>
      <c r="H3293">
        <f>'Funding Import'!H3295</f>
        <v>330</v>
      </c>
      <c r="I3293" s="139"/>
    </row>
    <row r="3294" spans="1:9" ht="15" x14ac:dyDescent="0.2">
      <c r="A3294" s="191" t="str">
        <f t="shared" si="103"/>
        <v>3052</v>
      </c>
      <c r="B3294" s="191"/>
      <c r="C3294" s="191" t="str">
        <f t="shared" si="102"/>
        <v>30520006</v>
      </c>
      <c r="D3294" t="str">
        <f>'Funding Import'!A3296</f>
        <v>RB053052: INGATESTONE&amp;FRYERNING COE VA J</v>
      </c>
      <c r="E3294" t="str">
        <f>MID('Funding Import'!B3296,2,4)</f>
        <v>0006</v>
      </c>
      <c r="F3294" t="str">
        <f>MID('Funding Import'!B3296,8,50)</f>
        <v>EXCEPTIONAL COVID COST GRANT</v>
      </c>
      <c r="G3294" t="str">
        <f>'Funding Import'!I3296</f>
        <v>Spreadsheet B 398804 20920024 ES065 DP0556 COVIDEMERGENCY COVIDEM ES065 DP0556 COVIDEMERGENCY COVIDEM</v>
      </c>
      <c r="H3294">
        <f>'Funding Import'!H3296</f>
        <v>6160</v>
      </c>
      <c r="I3294" s="139"/>
    </row>
    <row r="3295" spans="1:9" ht="15" x14ac:dyDescent="0.2">
      <c r="A3295" s="191" t="str">
        <f t="shared" si="103"/>
        <v>3052</v>
      </c>
      <c r="B3295" s="191"/>
      <c r="C3295" s="191" t="str">
        <f t="shared" si="102"/>
        <v>30520006</v>
      </c>
      <c r="D3295" t="str">
        <f>'Funding Import'!A3297</f>
        <v>RB053052: INGATESTONE&amp;FRYERNING COE VA J</v>
      </c>
      <c r="E3295" t="str">
        <f>MID('Funding Import'!B3297,2,4)</f>
        <v>0006</v>
      </c>
      <c r="F3295" t="str">
        <f>MID('Funding Import'!B3297,8,50)</f>
        <v>EXCEPTIONAL COVID COST GRANT</v>
      </c>
      <c r="G3295" t="str">
        <f>'Funding Import'!I3297</f>
        <v>Spreadsheet B 399778 20982606 Movement from code '0006 to '0012 covid  emergency recode ES089 RM0128 Covid emergency recode</v>
      </c>
      <c r="H3295">
        <f>'Funding Import'!H3297</f>
        <v>-6160</v>
      </c>
      <c r="I3295" s="139"/>
    </row>
    <row r="3296" spans="1:9" ht="15" x14ac:dyDescent="0.2">
      <c r="A3296" s="191" t="str">
        <f t="shared" si="103"/>
        <v>3052</v>
      </c>
      <c r="B3296" s="191"/>
      <c r="C3296" s="191" t="str">
        <f t="shared" si="102"/>
        <v>30520012</v>
      </c>
      <c r="D3296" t="str">
        <f>'Funding Import'!A3298</f>
        <v>RB053052: INGATESTONE&amp;FRYERNING COE VA J</v>
      </c>
      <c r="E3296" t="str">
        <f>MID('Funding Import'!B3298,2,4)</f>
        <v>0012</v>
      </c>
      <c r="F3296" t="str">
        <f>MID('Funding Import'!B3298,8,50)</f>
        <v>COVID CATCH UP</v>
      </c>
      <c r="G3296" t="str">
        <f>'Funding Import'!I3298</f>
        <v>Spreadsheet B 393409 20716499 ES030 DP0530 COVIDWORK COVIDWOR P2 ES030 DP0530 COVIDWORK COVIDWOR P2</v>
      </c>
      <c r="H3296">
        <f>'Funding Import'!H3298</f>
        <v>4405</v>
      </c>
      <c r="I3296" s="139"/>
    </row>
    <row r="3297" spans="1:9" ht="15" x14ac:dyDescent="0.2">
      <c r="A3297" s="191" t="str">
        <f t="shared" si="103"/>
        <v>3052</v>
      </c>
      <c r="B3297" s="191"/>
      <c r="C3297" s="191" t="str">
        <f t="shared" si="102"/>
        <v>30520012</v>
      </c>
      <c r="D3297" t="str">
        <f>'Funding Import'!A3299</f>
        <v>RB053052: INGATESTONE&amp;FRYERNING COE VA J</v>
      </c>
      <c r="E3297" t="str">
        <f>MID('Funding Import'!B3299,2,4)</f>
        <v>0012</v>
      </c>
      <c r="F3297" t="str">
        <f>MID('Funding Import'!B3299,8,50)</f>
        <v>COVID CATCH UP</v>
      </c>
      <c r="G3297" t="str">
        <f>'Funding Import'!I3299</f>
        <v>Spreadsheet B 399778 20982606 Movement from code '0006 to '0012 covid  emergency recode ES089 RM0128 Covid emergency recode</v>
      </c>
      <c r="H3297">
        <f>'Funding Import'!H3299</f>
        <v>6160</v>
      </c>
      <c r="I3297" s="139"/>
    </row>
    <row r="3298" spans="1:9" ht="15" x14ac:dyDescent="0.2">
      <c r="A3298" s="191" t="str">
        <f t="shared" si="103"/>
        <v>3052</v>
      </c>
      <c r="B3298" s="191"/>
      <c r="C3298" s="191" t="str">
        <f t="shared" si="102"/>
        <v>30520012</v>
      </c>
      <c r="D3298" t="str">
        <f>'Funding Import'!A3300</f>
        <v>RB053052: INGATESTONE&amp;FRYERNING COE VA J</v>
      </c>
      <c r="E3298" t="str">
        <f>MID('Funding Import'!B3300,2,4)</f>
        <v>0012</v>
      </c>
      <c r="F3298" t="str">
        <f>MID('Funding Import'!B3300,8,50)</f>
        <v>COVID CATCH UP</v>
      </c>
      <c r="G3298" t="str">
        <f>'Funding Import'!I3300</f>
        <v>DL 8645 0012recoveryc 0012RPG</v>
      </c>
      <c r="H3298">
        <f>'Funding Import'!H3300</f>
        <v>500</v>
      </c>
      <c r="I3298" s="139"/>
    </row>
    <row r="3299" spans="1:9" ht="15" x14ac:dyDescent="0.2">
      <c r="A3299" s="191" t="str">
        <f t="shared" si="103"/>
        <v>3052</v>
      </c>
      <c r="B3299" s="191"/>
      <c r="C3299" s="191" t="str">
        <f t="shared" si="102"/>
        <v>30520012</v>
      </c>
      <c r="D3299" t="str">
        <f>'Funding Import'!A3301</f>
        <v>RB053052: INGATESTONE&amp;FRYERNING COE VA J</v>
      </c>
      <c r="E3299" t="str">
        <f>MID('Funding Import'!B3301,2,4)</f>
        <v>0012</v>
      </c>
      <c r="F3299" t="str">
        <f>MID('Funding Import'!B3301,8,50)</f>
        <v>COVID CATCH UP</v>
      </c>
      <c r="G3299" t="str">
        <f>'Funding Import'!I3301</f>
        <v>DL 8656 0012schoolled 0012SLT</v>
      </c>
      <c r="H3299">
        <f>'Funding Import'!H3301</f>
        <v>472.5</v>
      </c>
      <c r="I3299" s="139"/>
    </row>
    <row r="3300" spans="1:9" ht="15" x14ac:dyDescent="0.2">
      <c r="A3300" s="191" t="str">
        <f t="shared" si="103"/>
        <v>3052</v>
      </c>
      <c r="B3300" s="191"/>
      <c r="C3300" s="191" t="str">
        <f t="shared" si="102"/>
        <v>30520014</v>
      </c>
      <c r="D3300" t="str">
        <f>'Funding Import'!A3302</f>
        <v>RB053052: INGATESTONE&amp;FRYERNING COE VA J</v>
      </c>
      <c r="E3300" t="str">
        <f>MID('Funding Import'!B3302,2,4)</f>
        <v>0014</v>
      </c>
      <c r="F3300" t="str">
        <f>MID('Funding Import'!B3302,8,50)</f>
        <v>PUPIL PREMIUM</v>
      </c>
      <c r="G3300" t="str">
        <f>'Funding Import'!I3302</f>
        <v>Spreadsheet B 400831 21077861 ES093 DP0593 SUMMER21PPG SUM21PPG ES093 DP0593 SUMMER21PPG SUM21PPG</v>
      </c>
      <c r="H3300">
        <f>'Funding Import'!H3302</f>
        <v>7415</v>
      </c>
      <c r="I3300" s="139"/>
    </row>
    <row r="3301" spans="1:9" ht="15" x14ac:dyDescent="0.2">
      <c r="A3301" s="191" t="str">
        <f t="shared" si="103"/>
        <v>3052</v>
      </c>
      <c r="B3301" s="191"/>
      <c r="C3301" s="191" t="str">
        <f t="shared" si="102"/>
        <v>30520014</v>
      </c>
      <c r="D3301" t="str">
        <f>'Funding Import'!A3303</f>
        <v>RB053052: INGATESTONE&amp;FRYERNING COE VA J</v>
      </c>
      <c r="E3301" t="str">
        <f>MID('Funding Import'!B3303,2,4)</f>
        <v>0014</v>
      </c>
      <c r="F3301" t="str">
        <f>MID('Funding Import'!B3303,8,50)</f>
        <v>PUPIL PREMIUM</v>
      </c>
      <c r="G3301" t="str">
        <f>'Funding Import'!I3303</f>
        <v>DL 8701 0014 Pupil Premium Autumn Term 2021</v>
      </c>
      <c r="H3301">
        <f>'Funding Import'!H3303</f>
        <v>5932</v>
      </c>
      <c r="I3301" s="139"/>
    </row>
    <row r="3302" spans="1:9" ht="15" x14ac:dyDescent="0.2">
      <c r="A3302" s="191" t="str">
        <f t="shared" si="103"/>
        <v>3052</v>
      </c>
      <c r="B3302" s="191"/>
      <c r="C3302" s="191" t="str">
        <f t="shared" si="102"/>
        <v>30520018</v>
      </c>
      <c r="D3302" t="str">
        <f>'Funding Import'!A3304</f>
        <v>RB053052: INGATESTONE&amp;FRYERNING COE VA J</v>
      </c>
      <c r="E3302" t="str">
        <f>MID('Funding Import'!B3304,2,4)</f>
        <v>0018</v>
      </c>
      <c r="F3302" t="str">
        <f>MID('Funding Import'!B3304,8,50)</f>
        <v>ADDITIONAL GRANT INCOME</v>
      </c>
      <c r="G3302" t="str">
        <f>'Funding Import'!I3304</f>
        <v>Spreadsheet B 393531 20728061 ES032 RM0087 PE GRANT APR 21 ES032 RM0087 PE GRANT APR 21</v>
      </c>
      <c r="H3302">
        <f>'Funding Import'!H3304</f>
        <v>7450</v>
      </c>
      <c r="I3302" s="139"/>
    </row>
    <row r="3303" spans="1:9" ht="15" x14ac:dyDescent="0.2">
      <c r="A3303" s="191" t="str">
        <f t="shared" si="103"/>
        <v>3052</v>
      </c>
      <c r="B3303" s="191"/>
      <c r="C3303" s="191" t="str">
        <f t="shared" si="102"/>
        <v>30520018</v>
      </c>
      <c r="D3303" t="str">
        <f>'Funding Import'!A3305</f>
        <v>RB053052: INGATESTONE&amp;FRYERNING COE VA J</v>
      </c>
      <c r="E3303" t="str">
        <f>MID('Funding Import'!B3305,2,4)</f>
        <v>0018</v>
      </c>
      <c r="F3303" t="str">
        <f>MID('Funding Import'!B3305,8,50)</f>
        <v>ADDITIONAL GRANT INCOME</v>
      </c>
      <c r="G3303" t="str">
        <f>'Funding Import'!I3305</f>
        <v>DL 8673 PE GRANT OCT21 0018PE</v>
      </c>
      <c r="H3303">
        <f>'Funding Import'!H3305</f>
        <v>10424</v>
      </c>
      <c r="I3303" s="139"/>
    </row>
    <row r="3304" spans="1:9" ht="15" x14ac:dyDescent="0.2">
      <c r="A3304" s="191" t="str">
        <f t="shared" si="103"/>
        <v>3052</v>
      </c>
      <c r="B3304" s="191"/>
      <c r="C3304" s="191" t="str">
        <f t="shared" si="102"/>
        <v>30520026</v>
      </c>
      <c r="D3304" t="str">
        <f>'Funding Import'!A3306</f>
        <v>RB053052: INGATESTONE&amp;FRYERNING COE VA J</v>
      </c>
      <c r="E3304" t="str">
        <f>MID('Funding Import'!B3306,2,4)</f>
        <v>0026</v>
      </c>
      <c r="F3304" t="str">
        <f>MID('Funding Import'!B3306,8,50)</f>
        <v>NOTIONAL SEN FUNDING</v>
      </c>
      <c r="G3304" t="str">
        <f>'Funding Import'!I3306</f>
        <v>Spreadsheet B 391732 20639856 ES012 MK0514 10026 NOTIONAL SEN ES012 MK0514 10026 NOTIONAL SEN</v>
      </c>
      <c r="H3304">
        <f>'Funding Import'!H3306</f>
        <v>64951</v>
      </c>
      <c r="I3304" s="139"/>
    </row>
    <row r="3305" spans="1:9" ht="15" x14ac:dyDescent="0.2">
      <c r="A3305" s="191" t="str">
        <f t="shared" si="103"/>
        <v>3064</v>
      </c>
      <c r="B3305" s="191"/>
      <c r="C3305" s="191" t="str">
        <f t="shared" si="102"/>
        <v>30640001</v>
      </c>
      <c r="D3305" t="str">
        <f>'Funding Import'!A3307</f>
        <v>RB053064: INGRAVE JOHNSTONE COE(VA)PRIM</v>
      </c>
      <c r="E3305" t="str">
        <f>MID('Funding Import'!B3307,2,4)</f>
        <v>0001</v>
      </c>
      <c r="F3305" t="str">
        <f>MID('Funding Import'!B3307,8,50)</f>
        <v>FORMULA FUNDED (EXCL RATES)</v>
      </c>
      <c r="G3305" t="str">
        <f>'Funding Import'!I3307</f>
        <v>Spreadsheet B 391145 20630885 ES006 MK0508 10001 FORMULA FUNDED ES006 MK0508 10001 FORMULA FUNDED</v>
      </c>
      <c r="H3305">
        <f>'Funding Import'!H3307</f>
        <v>785438</v>
      </c>
      <c r="I3305" s="139"/>
    </row>
    <row r="3306" spans="1:9" ht="15" x14ac:dyDescent="0.2">
      <c r="A3306" s="191" t="str">
        <f t="shared" si="103"/>
        <v>3064</v>
      </c>
      <c r="B3306" s="191"/>
      <c r="C3306" s="191" t="str">
        <f t="shared" si="102"/>
        <v>30640002</v>
      </c>
      <c r="D3306" t="str">
        <f>'Funding Import'!A3308</f>
        <v>RB053064: INGRAVE JOHNSTONE COE(VA)PRIM</v>
      </c>
      <c r="E3306" t="str">
        <f>MID('Funding Import'!B3308,2,4)</f>
        <v>0002</v>
      </c>
      <c r="F3306" t="str">
        <f>MID('Funding Import'!B3308,8,50)</f>
        <v>RATES</v>
      </c>
      <c r="G3306" t="str">
        <f>'Funding Import'!I3308</f>
        <v>Spreadsheet B 391137 20630756 ES007 MK0509 10002 RATES ES007 MK0509 10002 RATES</v>
      </c>
      <c r="H3306">
        <f>'Funding Import'!H3308</f>
        <v>3614</v>
      </c>
      <c r="I3306" s="139"/>
    </row>
    <row r="3307" spans="1:9" ht="15" x14ac:dyDescent="0.2">
      <c r="A3307" s="191" t="str">
        <f t="shared" si="103"/>
        <v>3064</v>
      </c>
      <c r="B3307" s="191"/>
      <c r="C3307" s="191" t="str">
        <f t="shared" si="102"/>
        <v>30640003</v>
      </c>
      <c r="D3307" t="str">
        <f>'Funding Import'!A3309</f>
        <v>RB053064: INGRAVE JOHNSTONE COE(VA)PRIM</v>
      </c>
      <c r="E3307" t="str">
        <f>MID('Funding Import'!B3309,2,4)</f>
        <v>0003</v>
      </c>
      <c r="F3307" t="str">
        <f>MID('Funding Import'!B3309,8,50)</f>
        <v>BROUGHT FORWARD</v>
      </c>
      <c r="G3307" t="str">
        <f>'Funding Import'!I3309</f>
        <v>Spreadsheet B 394797 20778211 ES055 MK0568 10003 OPENING BALANCES ES055 MK0568 10003 OPENING BALANCES</v>
      </c>
      <c r="H3307">
        <f>'Funding Import'!H3309</f>
        <v>43964.46</v>
      </c>
      <c r="I3307" s="139"/>
    </row>
    <row r="3308" spans="1:9" ht="15" x14ac:dyDescent="0.2">
      <c r="A3308" s="191" t="str">
        <f t="shared" si="103"/>
        <v>3064</v>
      </c>
      <c r="B3308" s="191"/>
      <c r="C3308" s="191" t="str">
        <f t="shared" si="102"/>
        <v>30640004</v>
      </c>
      <c r="D3308" t="str">
        <f>'Funding Import'!A3310</f>
        <v>RB053064: INGRAVE JOHNSTONE COE(VA)PRIM</v>
      </c>
      <c r="E3308" t="str">
        <f>MID('Funding Import'!B3310,2,4)</f>
        <v>0004</v>
      </c>
      <c r="F3308" t="str">
        <f>MID('Funding Import'!B3310,8,50)</f>
        <v>STATEMENTED SEN</v>
      </c>
      <c r="G3308" t="str">
        <f>'Funding Import'!I3310</f>
        <v>Spreadsheet B 391144 20630818 ES009 MK0511 10004 EHCP ES009 MK0511 10004 EHCP</v>
      </c>
      <c r="H3308">
        <f>'Funding Import'!H3310</f>
        <v>4500</v>
      </c>
      <c r="I3308" s="139"/>
    </row>
    <row r="3309" spans="1:9" ht="15" x14ac:dyDescent="0.2">
      <c r="A3309" s="191" t="str">
        <f t="shared" si="103"/>
        <v>3064</v>
      </c>
      <c r="B3309" s="191"/>
      <c r="C3309" s="191" t="str">
        <f t="shared" si="102"/>
        <v>30640004</v>
      </c>
      <c r="D3309" t="str">
        <f>'Funding Import'!A3311</f>
        <v>RB053064: INGRAVE JOHNSTONE COE(VA)PRIM</v>
      </c>
      <c r="E3309" t="str">
        <f>MID('Funding Import'!B3311,2,4)</f>
        <v>0004</v>
      </c>
      <c r="F3309" t="str">
        <f>MID('Funding Import'!B3311,8,50)</f>
        <v>STATEMENTED SEN</v>
      </c>
      <c r="G3309" t="str">
        <f>'Funding Import'!I3311</f>
        <v>Spreadsheet B 394845 20782782 ES043 DP0533 SEN TOP-UP SUM1 SUM-21 ES043 DP0533 SEN TOP-UP SUM1 SUM-21</v>
      </c>
      <c r="H3309">
        <f>'Funding Import'!H3311</f>
        <v>1953</v>
      </c>
      <c r="I3309" s="139"/>
    </row>
    <row r="3310" spans="1:9" ht="15" x14ac:dyDescent="0.2">
      <c r="A3310" s="191" t="str">
        <f t="shared" si="103"/>
        <v>3064</v>
      </c>
      <c r="B3310" s="191"/>
      <c r="C3310" s="191" t="str">
        <f t="shared" si="102"/>
        <v>30640004</v>
      </c>
      <c r="D3310" t="str">
        <f>'Funding Import'!A3312</f>
        <v>RB053064: INGRAVE JOHNSTONE COE(VA)PRIM</v>
      </c>
      <c r="E3310" t="str">
        <f>MID('Funding Import'!B3312,2,4)</f>
        <v>0004</v>
      </c>
      <c r="F3310" t="str">
        <f>MID('Funding Import'!B3312,8,50)</f>
        <v>STATEMENTED SEN</v>
      </c>
      <c r="G3310" t="str">
        <f>'Funding Import'!I3312</f>
        <v>DL 8688 SEN TOP-UP AUT1 AUT-21</v>
      </c>
      <c r="H3310">
        <f>'Funding Import'!H3312</f>
        <v>600</v>
      </c>
      <c r="I3310" s="139"/>
    </row>
    <row r="3311" spans="1:9" ht="15" x14ac:dyDescent="0.2">
      <c r="A3311" s="191" t="str">
        <f t="shared" si="103"/>
        <v>3064</v>
      </c>
      <c r="B3311" s="191"/>
      <c r="C3311" s="191" t="str">
        <f t="shared" si="102"/>
        <v>30640006</v>
      </c>
      <c r="D3311" t="str">
        <f>'Funding Import'!A3313</f>
        <v>RB053064: INGRAVE JOHNSTONE COE(VA)PRIM</v>
      </c>
      <c r="E3311" t="str">
        <f>MID('Funding Import'!B3313,2,4)</f>
        <v>0006</v>
      </c>
      <c r="F3311" t="str">
        <f>MID('Funding Import'!B3313,8,50)</f>
        <v>EXCEPTIONAL COVID COST GRANT</v>
      </c>
      <c r="G3311" t="str">
        <f>'Funding Import'!I3313</f>
        <v>Spreadsheet B 398804 20920024 ES065 DP0556 COVIDEMERGENCY COVIDEM ES065 DP0556 COVIDEMERGENCY COVIDEM</v>
      </c>
      <c r="H3311">
        <f>'Funding Import'!H3313</f>
        <v>6700</v>
      </c>
      <c r="I3311" s="139"/>
    </row>
    <row r="3312" spans="1:9" ht="15" x14ac:dyDescent="0.2">
      <c r="A3312" s="191" t="str">
        <f t="shared" si="103"/>
        <v>3064</v>
      </c>
      <c r="B3312" s="191"/>
      <c r="C3312" s="191" t="str">
        <f t="shared" si="102"/>
        <v>30640006</v>
      </c>
      <c r="D3312" t="str">
        <f>'Funding Import'!A3314</f>
        <v>RB053064: INGRAVE JOHNSTONE COE(VA)PRIM</v>
      </c>
      <c r="E3312" t="str">
        <f>MID('Funding Import'!B3314,2,4)</f>
        <v>0006</v>
      </c>
      <c r="F3312" t="str">
        <f>MID('Funding Import'!B3314,8,50)</f>
        <v>EXCEPTIONAL COVID COST GRANT</v>
      </c>
      <c r="G3312" t="str">
        <f>'Funding Import'!I3314</f>
        <v>Spreadsheet B 399778 20982606 Movement from code '0006 to '0012 covid  emergency recode ES089 RM0128 Covid emergency recode</v>
      </c>
      <c r="H3312">
        <f>'Funding Import'!H3314</f>
        <v>-6700</v>
      </c>
      <c r="I3312" s="139"/>
    </row>
    <row r="3313" spans="1:9" ht="15" x14ac:dyDescent="0.2">
      <c r="A3313" s="191" t="str">
        <f t="shared" si="103"/>
        <v>3064</v>
      </c>
      <c r="B3313" s="191"/>
      <c r="C3313" s="191" t="str">
        <f t="shared" si="102"/>
        <v>30640012</v>
      </c>
      <c r="D3313" t="str">
        <f>'Funding Import'!A3315</f>
        <v>RB053064: INGRAVE JOHNSTONE COE(VA)PRIM</v>
      </c>
      <c r="E3313" t="str">
        <f>MID('Funding Import'!B3315,2,4)</f>
        <v>0012</v>
      </c>
      <c r="F3313" t="str">
        <f>MID('Funding Import'!B3315,8,50)</f>
        <v>COVID CATCH UP</v>
      </c>
      <c r="G3313" t="str">
        <f>'Funding Import'!I3315</f>
        <v>Spreadsheet B 399778 20982606 Movement from code '0006 to '0012 covid  emergency recode ES089 RM0128 Covid emergency recode</v>
      </c>
      <c r="H3313">
        <f>'Funding Import'!H3315</f>
        <v>6700</v>
      </c>
      <c r="I3313" s="139"/>
    </row>
    <row r="3314" spans="1:9" ht="15" x14ac:dyDescent="0.2">
      <c r="A3314" s="191" t="str">
        <f t="shared" si="103"/>
        <v>3064</v>
      </c>
      <c r="B3314" s="191"/>
      <c r="C3314" s="191" t="str">
        <f t="shared" ref="C3314:C3377" si="104">A3314&amp;E3314</f>
        <v>30640012</v>
      </c>
      <c r="D3314" t="str">
        <f>'Funding Import'!A3316</f>
        <v>RB053064: INGRAVE JOHNSTONE COE(VA)PRIM</v>
      </c>
      <c r="E3314" t="str">
        <f>MID('Funding Import'!B3316,2,4)</f>
        <v>0012</v>
      </c>
      <c r="F3314" t="str">
        <f>MID('Funding Import'!B3316,8,50)</f>
        <v>COVID CATCH UP</v>
      </c>
      <c r="G3314" t="str">
        <f>'Funding Import'!I3316</f>
        <v>DL 8645 0012recoveryc 0012RPG</v>
      </c>
      <c r="H3314">
        <f>'Funding Import'!H3316</f>
        <v>543.75</v>
      </c>
      <c r="I3314" s="139"/>
    </row>
    <row r="3315" spans="1:9" ht="15" x14ac:dyDescent="0.2">
      <c r="A3315" s="191" t="str">
        <f t="shared" si="103"/>
        <v>3064</v>
      </c>
      <c r="B3315" s="191"/>
      <c r="C3315" s="191" t="str">
        <f t="shared" si="104"/>
        <v>30640012</v>
      </c>
      <c r="D3315" t="str">
        <f>'Funding Import'!A3317</f>
        <v>RB053064: INGRAVE JOHNSTONE COE(VA)PRIM</v>
      </c>
      <c r="E3315" t="str">
        <f>MID('Funding Import'!B3317,2,4)</f>
        <v>0012</v>
      </c>
      <c r="F3315" t="str">
        <f>MID('Funding Import'!B3317,8,50)</f>
        <v>COVID CATCH UP</v>
      </c>
      <c r="G3315" t="str">
        <f>'Funding Import'!I3317</f>
        <v>DL 8656 0012schoolled 0012SLT</v>
      </c>
      <c r="H3315">
        <f>'Funding Import'!H3317</f>
        <v>472.5</v>
      </c>
      <c r="I3315" s="139"/>
    </row>
    <row r="3316" spans="1:9" ht="15" x14ac:dyDescent="0.2">
      <c r="A3316" s="191" t="str">
        <f t="shared" si="103"/>
        <v>3064</v>
      </c>
      <c r="B3316" s="191"/>
      <c r="C3316" s="191" t="str">
        <f t="shared" si="104"/>
        <v>30640014</v>
      </c>
      <c r="D3316" t="str">
        <f>'Funding Import'!A3318</f>
        <v>RB053064: INGRAVE JOHNSTONE COE(VA)PRIM</v>
      </c>
      <c r="E3316" t="str">
        <f>MID('Funding Import'!B3318,2,4)</f>
        <v>0014</v>
      </c>
      <c r="F3316" t="str">
        <f>MID('Funding Import'!B3318,8,50)</f>
        <v>PUPIL PREMIUM</v>
      </c>
      <c r="G3316" t="str">
        <f>'Funding Import'!I3318</f>
        <v>Spreadsheet B 400831 21077861 ES093 DP0593 SUMMER21PPG SUM21PPG ES093 DP0593 SUMMER21PPG SUM21PPG</v>
      </c>
      <c r="H3316">
        <f>'Funding Import'!H3318</f>
        <v>9081</v>
      </c>
      <c r="I3316" s="139"/>
    </row>
    <row r="3317" spans="1:9" ht="15" x14ac:dyDescent="0.2">
      <c r="A3317" s="191" t="str">
        <f t="shared" si="103"/>
        <v>3064</v>
      </c>
      <c r="B3317" s="191"/>
      <c r="C3317" s="191" t="str">
        <f t="shared" si="104"/>
        <v>30640014</v>
      </c>
      <c r="D3317" t="str">
        <f>'Funding Import'!A3319</f>
        <v>RB053064: INGRAVE JOHNSTONE COE(VA)PRIM</v>
      </c>
      <c r="E3317" t="str">
        <f>MID('Funding Import'!B3319,2,4)</f>
        <v>0014</v>
      </c>
      <c r="F3317" t="str">
        <f>MID('Funding Import'!B3319,8,50)</f>
        <v>PUPIL PREMIUM</v>
      </c>
      <c r="G3317" t="str">
        <f>'Funding Import'!I3319</f>
        <v>DL 8701 0014 Pupil Premium Autumn Term 2021</v>
      </c>
      <c r="H3317">
        <f>'Funding Import'!H3319</f>
        <v>7265</v>
      </c>
      <c r="I3317" s="139"/>
    </row>
    <row r="3318" spans="1:9" ht="15" x14ac:dyDescent="0.2">
      <c r="A3318" s="191" t="str">
        <f t="shared" si="103"/>
        <v>3064</v>
      </c>
      <c r="B3318" s="191"/>
      <c r="C3318" s="191" t="str">
        <f t="shared" si="104"/>
        <v>30640018</v>
      </c>
      <c r="D3318" t="str">
        <f>'Funding Import'!A3320</f>
        <v>RB053064: INGRAVE JOHNSTONE COE(VA)PRIM</v>
      </c>
      <c r="E3318" t="str">
        <f>MID('Funding Import'!B3320,2,4)</f>
        <v>0018</v>
      </c>
      <c r="F3318" t="str">
        <f>MID('Funding Import'!B3320,8,50)</f>
        <v>ADDITIONAL GRANT INCOME</v>
      </c>
      <c r="G3318" t="str">
        <f>'Funding Import'!I3320</f>
        <v>Spreadsheet B 393531 20728061 ES032 RM0087 PE GRANT APR 21 ES032 RM0087 PE GRANT APR 21</v>
      </c>
      <c r="H3318">
        <f>'Funding Import'!H3320</f>
        <v>7379</v>
      </c>
      <c r="I3318" s="139"/>
    </row>
    <row r="3319" spans="1:9" ht="15" x14ac:dyDescent="0.2">
      <c r="A3319" s="191" t="str">
        <f t="shared" si="103"/>
        <v>3064</v>
      </c>
      <c r="B3319" s="191"/>
      <c r="C3319" s="191" t="str">
        <f t="shared" si="104"/>
        <v>30640018</v>
      </c>
      <c r="D3319" t="str">
        <f>'Funding Import'!A3321</f>
        <v>RB053064: INGRAVE JOHNSTONE COE(VA)PRIM</v>
      </c>
      <c r="E3319" t="str">
        <f>MID('Funding Import'!B3321,2,4)</f>
        <v>0018</v>
      </c>
      <c r="F3319" t="str">
        <f>MID('Funding Import'!B3321,8,50)</f>
        <v>ADDITIONAL GRANT INCOME</v>
      </c>
      <c r="G3319" t="str">
        <f>'Funding Import'!I3321</f>
        <v>Spreadsheet B 399769 20981730 UIFSM JULY21 UIFSM 21 ES085 RM0124 UIFSM JULY21 UIFSM 21</v>
      </c>
      <c r="H3319">
        <f>'Funding Import'!H3321</f>
        <v>28307</v>
      </c>
      <c r="I3319" s="139"/>
    </row>
    <row r="3320" spans="1:9" ht="15" x14ac:dyDescent="0.2">
      <c r="A3320" s="191" t="str">
        <f t="shared" si="103"/>
        <v>3064</v>
      </c>
      <c r="B3320" s="191"/>
      <c r="C3320" s="191" t="str">
        <f t="shared" si="104"/>
        <v>30640018</v>
      </c>
      <c r="D3320" t="str">
        <f>'Funding Import'!A3322</f>
        <v>RB053064: INGRAVE JOHNSTONE COE(VA)PRIM</v>
      </c>
      <c r="E3320" t="str">
        <f>MID('Funding Import'!B3322,2,4)</f>
        <v>0018</v>
      </c>
      <c r="F3320" t="str">
        <f>MID('Funding Import'!B3322,8,50)</f>
        <v>ADDITIONAL GRANT INCOME</v>
      </c>
      <c r="G3320" t="str">
        <f>'Funding Import'!I3322</f>
        <v>DL 8673 PE GRANT OCT21 0018PE</v>
      </c>
      <c r="H3320">
        <f>'Funding Import'!H3322</f>
        <v>10348</v>
      </c>
      <c r="I3320" s="139"/>
    </row>
    <row r="3321" spans="1:9" ht="15" x14ac:dyDescent="0.2">
      <c r="A3321" s="191" t="str">
        <f t="shared" si="103"/>
        <v>3064</v>
      </c>
      <c r="B3321" s="191"/>
      <c r="C3321" s="191" t="str">
        <f t="shared" si="104"/>
        <v>30640026</v>
      </c>
      <c r="D3321" t="str">
        <f>'Funding Import'!A3323</f>
        <v>RB053064: INGRAVE JOHNSTONE COE(VA)PRIM</v>
      </c>
      <c r="E3321" t="str">
        <f>MID('Funding Import'!B3323,2,4)</f>
        <v>0026</v>
      </c>
      <c r="F3321" t="str">
        <f>MID('Funding Import'!B3323,8,50)</f>
        <v>NOTIONAL SEN FUNDING</v>
      </c>
      <c r="G3321" t="str">
        <f>'Funding Import'!I3323</f>
        <v>Spreadsheet B 391732 20639856 ES012 MK0514 10026 NOTIONAL SEN ES012 MK0514 10026 NOTIONAL SEN</v>
      </c>
      <c r="H3321">
        <f>'Funding Import'!H3323</f>
        <v>58429</v>
      </c>
      <c r="I3321" s="139"/>
    </row>
    <row r="3322" spans="1:9" ht="15" x14ac:dyDescent="0.2">
      <c r="A3322" s="191" t="str">
        <f t="shared" si="103"/>
        <v>3108</v>
      </c>
      <c r="B3322" s="191"/>
      <c r="C3322" s="191" t="str">
        <f t="shared" si="104"/>
        <v>31080001</v>
      </c>
      <c r="D3322" t="str">
        <f>'Funding Import'!A3324</f>
        <v>RB053108: KELVEDON HATCH CMMTY PRIMARY S</v>
      </c>
      <c r="E3322" t="str">
        <f>MID('Funding Import'!B3324,2,4)</f>
        <v>0001</v>
      </c>
      <c r="F3322" t="str">
        <f>MID('Funding Import'!B3324,8,50)</f>
        <v>FORMULA FUNDED (EXCL RATES)</v>
      </c>
      <c r="G3322" t="str">
        <f>'Funding Import'!I3324</f>
        <v>Spreadsheet B 391145 20630885 ES006 MK0508 10001 FORMULA FUNDED ES006 MK0508 10001 FORMULA FUNDED</v>
      </c>
      <c r="H3322">
        <f>'Funding Import'!H3324</f>
        <v>733302</v>
      </c>
      <c r="I3322" s="139"/>
    </row>
    <row r="3323" spans="1:9" ht="15" x14ac:dyDescent="0.2">
      <c r="A3323" s="191" t="str">
        <f t="shared" si="103"/>
        <v>3108</v>
      </c>
      <c r="B3323" s="191"/>
      <c r="C3323" s="191" t="str">
        <f t="shared" si="104"/>
        <v>31080002</v>
      </c>
      <c r="D3323" t="str">
        <f>'Funding Import'!A3325</f>
        <v>RB053108: KELVEDON HATCH CMMTY PRIMARY S</v>
      </c>
      <c r="E3323" t="str">
        <f>MID('Funding Import'!B3325,2,4)</f>
        <v>0002</v>
      </c>
      <c r="F3323" t="str">
        <f>MID('Funding Import'!B3325,8,50)</f>
        <v>RATES</v>
      </c>
      <c r="G3323" t="str">
        <f>'Funding Import'!I3325</f>
        <v>Spreadsheet B 391137 20630756 ES007 MK0509 10002 RATES ES007 MK0509 10002 RATES</v>
      </c>
      <c r="H3323">
        <f>'Funding Import'!H3325</f>
        <v>21167</v>
      </c>
      <c r="I3323" s="139"/>
    </row>
    <row r="3324" spans="1:9" ht="15" x14ac:dyDescent="0.2">
      <c r="A3324" s="191" t="str">
        <f t="shared" si="103"/>
        <v>3108</v>
      </c>
      <c r="B3324" s="191"/>
      <c r="C3324" s="191" t="str">
        <f t="shared" si="104"/>
        <v>31080003</v>
      </c>
      <c r="D3324" t="str">
        <f>'Funding Import'!A3326</f>
        <v>RB053108: KELVEDON HATCH CMMTY PRIMARY S</v>
      </c>
      <c r="E3324" t="str">
        <f>MID('Funding Import'!B3326,2,4)</f>
        <v>0003</v>
      </c>
      <c r="F3324" t="str">
        <f>MID('Funding Import'!B3326,8,50)</f>
        <v>BROUGHT FORWARD</v>
      </c>
      <c r="G3324" t="str">
        <f>'Funding Import'!I3326</f>
        <v>Spreadsheet B 394797 20778211 ES055 MK0568 10003 OPENING BALANCES ES055 MK0568 10003 OPENING BALANCES</v>
      </c>
      <c r="H3324">
        <f>'Funding Import'!H3326</f>
        <v>100912.81</v>
      </c>
      <c r="I3324" s="139"/>
    </row>
    <row r="3325" spans="1:9" ht="15" x14ac:dyDescent="0.2">
      <c r="A3325" s="191" t="str">
        <f t="shared" si="103"/>
        <v>3108</v>
      </c>
      <c r="B3325" s="191"/>
      <c r="C3325" s="191" t="str">
        <f t="shared" si="104"/>
        <v>31080004</v>
      </c>
      <c r="D3325" t="str">
        <f>'Funding Import'!A3327</f>
        <v>RB053108: KELVEDON HATCH CMMTY PRIMARY S</v>
      </c>
      <c r="E3325" t="str">
        <f>MID('Funding Import'!B3327,2,4)</f>
        <v>0004</v>
      </c>
      <c r="F3325" t="str">
        <f>MID('Funding Import'!B3327,8,50)</f>
        <v>STATEMENTED SEN</v>
      </c>
      <c r="G3325" t="str">
        <f>'Funding Import'!I3327</f>
        <v>Spreadsheet B 391144 20630818 ES009 MK0511 10004 EHCP ES009 MK0511 10004 EHCP</v>
      </c>
      <c r="H3325">
        <f>'Funding Import'!H3327</f>
        <v>43209</v>
      </c>
      <c r="I3325" s="139"/>
    </row>
    <row r="3326" spans="1:9" ht="15" x14ac:dyDescent="0.2">
      <c r="A3326" s="191" t="str">
        <f t="shared" si="103"/>
        <v>3108</v>
      </c>
      <c r="B3326" s="191"/>
      <c r="C3326" s="191" t="str">
        <f t="shared" si="104"/>
        <v>31080004</v>
      </c>
      <c r="D3326" t="str">
        <f>'Funding Import'!A3328</f>
        <v>RB053108: KELVEDON HATCH CMMTY PRIMARY S</v>
      </c>
      <c r="E3326" t="str">
        <f>MID('Funding Import'!B3328,2,4)</f>
        <v>0004</v>
      </c>
      <c r="F3326" t="str">
        <f>MID('Funding Import'!B3328,8,50)</f>
        <v>STATEMENTED SEN</v>
      </c>
      <c r="G3326" t="str">
        <f>'Funding Import'!I3328</f>
        <v>Spreadsheet B 394845 20782782 ES043 DP0533 SEN TOP-UP SUM1 SUM-21 ES043 DP0533 SEN TOP-UP SUM1 SUM-21</v>
      </c>
      <c r="H3326">
        <f>'Funding Import'!H3328</f>
        <v>14003</v>
      </c>
      <c r="I3326" s="139"/>
    </row>
    <row r="3327" spans="1:9" ht="15" x14ac:dyDescent="0.2">
      <c r="A3327" s="191" t="str">
        <f t="shared" si="103"/>
        <v>3108</v>
      </c>
      <c r="B3327" s="191"/>
      <c r="C3327" s="191" t="str">
        <f t="shared" si="104"/>
        <v>31080004</v>
      </c>
      <c r="D3327" t="str">
        <f>'Funding Import'!A3329</f>
        <v>RB053108: KELVEDON HATCH CMMTY PRIMARY S</v>
      </c>
      <c r="E3327" t="str">
        <f>MID('Funding Import'!B3329,2,4)</f>
        <v>0004</v>
      </c>
      <c r="F3327" t="str">
        <f>MID('Funding Import'!B3329,8,50)</f>
        <v>STATEMENTED SEN</v>
      </c>
      <c r="G3327" t="str">
        <f>'Funding Import'!I3329</f>
        <v>DL 8688 SEN TOP-UP AUT1 AUT-21</v>
      </c>
      <c r="H3327">
        <f>'Funding Import'!H3329</f>
        <v>2935</v>
      </c>
      <c r="I3327" s="139"/>
    </row>
    <row r="3328" spans="1:9" ht="15" x14ac:dyDescent="0.2">
      <c r="A3328" s="191" t="str">
        <f t="shared" si="103"/>
        <v>3108</v>
      </c>
      <c r="B3328" s="191"/>
      <c r="C3328" s="191" t="str">
        <f t="shared" si="104"/>
        <v>31080006</v>
      </c>
      <c r="D3328" t="str">
        <f>'Funding Import'!A3330</f>
        <v>RB053108: KELVEDON HATCH CMMTY PRIMARY S</v>
      </c>
      <c r="E3328" t="str">
        <f>MID('Funding Import'!B3330,2,4)</f>
        <v>0006</v>
      </c>
      <c r="F3328" t="str">
        <f>MID('Funding Import'!B3330,8,50)</f>
        <v>EXCEPTIONAL COVID COST GRANT</v>
      </c>
      <c r="G3328" t="str">
        <f>'Funding Import'!I3330</f>
        <v>Spreadsheet B 398807 20920177 ES067 DP0558 FSMADDCOSTSCOVID FSMCOVID ES067 DP0558 FSMADDCOSTSCOVID FSMCOVID</v>
      </c>
      <c r="H3328">
        <f>'Funding Import'!H3330</f>
        <v>1140</v>
      </c>
      <c r="I3328" s="139"/>
    </row>
    <row r="3329" spans="1:9" ht="15" x14ac:dyDescent="0.2">
      <c r="A3329" s="191" t="str">
        <f t="shared" si="103"/>
        <v>3108</v>
      </c>
      <c r="B3329" s="191"/>
      <c r="C3329" s="191" t="str">
        <f t="shared" si="104"/>
        <v>31080006</v>
      </c>
      <c r="D3329" t="str">
        <f>'Funding Import'!A3331</f>
        <v>RB053108: KELVEDON HATCH CMMTY PRIMARY S</v>
      </c>
      <c r="E3329" t="str">
        <f>MID('Funding Import'!B3331,2,4)</f>
        <v>0006</v>
      </c>
      <c r="F3329" t="str">
        <f>MID('Funding Import'!B3331,8,50)</f>
        <v>EXCEPTIONAL COVID COST GRANT</v>
      </c>
      <c r="G3329" t="str">
        <f>'Funding Import'!I3331</f>
        <v>Spreadsheet B 398804 20920024 ES065 DP0556 COVIDEMERGENCY COVIDEM ES065 DP0556 COVIDEMERGENCY COVIDEM</v>
      </c>
      <c r="H3329">
        <f>'Funding Import'!H3331</f>
        <v>6230</v>
      </c>
      <c r="I3329" s="139"/>
    </row>
    <row r="3330" spans="1:9" ht="15" x14ac:dyDescent="0.2">
      <c r="A3330" s="191" t="str">
        <f t="shared" ref="A3330:A3393" si="105">MID(D3330,5,4)</f>
        <v>3108</v>
      </c>
      <c r="B3330" s="191"/>
      <c r="C3330" s="191" t="str">
        <f t="shared" si="104"/>
        <v>31080006</v>
      </c>
      <c r="D3330" t="str">
        <f>'Funding Import'!A3332</f>
        <v>RB053108: KELVEDON HATCH CMMTY PRIMARY S</v>
      </c>
      <c r="E3330" t="str">
        <f>MID('Funding Import'!B3332,2,4)</f>
        <v>0006</v>
      </c>
      <c r="F3330" t="str">
        <f>MID('Funding Import'!B3332,8,50)</f>
        <v>EXCEPTIONAL COVID COST GRANT</v>
      </c>
      <c r="G3330" t="str">
        <f>'Funding Import'!I3332</f>
        <v>Spreadsheet B 399778 20982606 Movement from code '0006 to '0012 covid  emergency recode ES089 RM0128 Covid emergency recode</v>
      </c>
      <c r="H3330">
        <f>'Funding Import'!H3332</f>
        <v>-6230</v>
      </c>
      <c r="I3330" s="139"/>
    </row>
    <row r="3331" spans="1:9" ht="15" x14ac:dyDescent="0.2">
      <c r="A3331" s="191" t="str">
        <f t="shared" si="105"/>
        <v>3108</v>
      </c>
      <c r="B3331" s="191"/>
      <c r="C3331" s="191" t="str">
        <f t="shared" si="104"/>
        <v>31080012</v>
      </c>
      <c r="D3331" t="str">
        <f>'Funding Import'!A3333</f>
        <v>RB053108: KELVEDON HATCH CMMTY PRIMARY S</v>
      </c>
      <c r="E3331" t="str">
        <f>MID('Funding Import'!B3333,2,4)</f>
        <v>0012</v>
      </c>
      <c r="F3331" t="str">
        <f>MID('Funding Import'!B3333,8,50)</f>
        <v>COVID CATCH UP</v>
      </c>
      <c r="G3331" t="str">
        <f>'Funding Import'!I3333</f>
        <v>Spreadsheet B 399778 20982606 Movement from code '0006 to '0012 covid  emergency recode ES089 RM0128 Covid emergency recode</v>
      </c>
      <c r="H3331">
        <f>'Funding Import'!H3333</f>
        <v>6230</v>
      </c>
      <c r="I3331" s="139"/>
    </row>
    <row r="3332" spans="1:9" ht="15" x14ac:dyDescent="0.2">
      <c r="A3332" s="191" t="str">
        <f t="shared" si="105"/>
        <v>3108</v>
      </c>
      <c r="B3332" s="191"/>
      <c r="C3332" s="191" t="str">
        <f t="shared" si="104"/>
        <v>31080012</v>
      </c>
      <c r="D3332" t="str">
        <f>'Funding Import'!A3334</f>
        <v>RB053108: KELVEDON HATCH CMMTY PRIMARY S</v>
      </c>
      <c r="E3332" t="str">
        <f>MID('Funding Import'!B3334,2,4)</f>
        <v>0012</v>
      </c>
      <c r="F3332" t="str">
        <f>MID('Funding Import'!B3334,8,50)</f>
        <v>COVID CATCH UP</v>
      </c>
      <c r="G3332" t="str">
        <f>'Funding Import'!I3334</f>
        <v>DL 8645 0012recoveryc 0012RPG</v>
      </c>
      <c r="H3332">
        <f>'Funding Import'!H3334</f>
        <v>1341.25</v>
      </c>
      <c r="I3332" s="139"/>
    </row>
    <row r="3333" spans="1:9" ht="15" x14ac:dyDescent="0.2">
      <c r="A3333" s="191" t="str">
        <f t="shared" si="105"/>
        <v>3108</v>
      </c>
      <c r="B3333" s="191"/>
      <c r="C3333" s="191" t="str">
        <f t="shared" si="104"/>
        <v>31080012</v>
      </c>
      <c r="D3333" t="str">
        <f>'Funding Import'!A3335</f>
        <v>RB053108: KELVEDON HATCH CMMTY PRIMARY S</v>
      </c>
      <c r="E3333" t="str">
        <f>MID('Funding Import'!B3335,2,4)</f>
        <v>0012</v>
      </c>
      <c r="F3333" t="str">
        <f>MID('Funding Import'!B3335,8,50)</f>
        <v>COVID CATCH UP</v>
      </c>
      <c r="G3333" t="str">
        <f>'Funding Import'!I3335</f>
        <v>DL 8656 0012schoolled 0012SLT</v>
      </c>
      <c r="H3333">
        <f>'Funding Import'!H3335</f>
        <v>1299.3800000000001</v>
      </c>
      <c r="I3333" s="139"/>
    </row>
    <row r="3334" spans="1:9" ht="15" x14ac:dyDescent="0.2">
      <c r="A3334" s="191" t="str">
        <f t="shared" si="105"/>
        <v>3108</v>
      </c>
      <c r="B3334" s="191"/>
      <c r="C3334" s="191" t="str">
        <f t="shared" si="104"/>
        <v>31080014</v>
      </c>
      <c r="D3334" t="str">
        <f>'Funding Import'!A3336</f>
        <v>RB053108: KELVEDON HATCH CMMTY PRIMARY S</v>
      </c>
      <c r="E3334" t="str">
        <f>MID('Funding Import'!B3336,2,4)</f>
        <v>0014</v>
      </c>
      <c r="F3334" t="str">
        <f>MID('Funding Import'!B3336,8,50)</f>
        <v>PUPIL PREMIUM</v>
      </c>
      <c r="G3334" t="str">
        <f>'Funding Import'!I3336</f>
        <v>Spreadsheet B 400831 21077861 ES093 DP0593 SUMMER21PPG SUM21PPG ES093 DP0593 SUMMER21PPG SUM21PPG</v>
      </c>
      <c r="H3334">
        <f>'Funding Import'!H3336</f>
        <v>20994</v>
      </c>
      <c r="I3334" s="139"/>
    </row>
    <row r="3335" spans="1:9" ht="15" x14ac:dyDescent="0.2">
      <c r="A3335" s="191" t="str">
        <f t="shared" si="105"/>
        <v>3108</v>
      </c>
      <c r="B3335" s="191"/>
      <c r="C3335" s="191" t="str">
        <f t="shared" si="104"/>
        <v>31080014</v>
      </c>
      <c r="D3335" t="str">
        <f>'Funding Import'!A3337</f>
        <v>RB053108: KELVEDON HATCH CMMTY PRIMARY S</v>
      </c>
      <c r="E3335" t="str">
        <f>MID('Funding Import'!B3337,2,4)</f>
        <v>0014</v>
      </c>
      <c r="F3335" t="str">
        <f>MID('Funding Import'!B3337,8,50)</f>
        <v>PUPIL PREMIUM</v>
      </c>
      <c r="G3335" t="str">
        <f>'Funding Import'!I3337</f>
        <v>DL 8701 0014 Pupil Premium Autumn Term 2021</v>
      </c>
      <c r="H3335">
        <f>'Funding Import'!H3337</f>
        <v>16795</v>
      </c>
      <c r="I3335" s="139"/>
    </row>
    <row r="3336" spans="1:9" ht="15" x14ac:dyDescent="0.2">
      <c r="A3336" s="191" t="str">
        <f t="shared" si="105"/>
        <v>3108</v>
      </c>
      <c r="B3336" s="191"/>
      <c r="C3336" s="191" t="str">
        <f t="shared" si="104"/>
        <v>31080018</v>
      </c>
      <c r="D3336" t="str">
        <f>'Funding Import'!A3338</f>
        <v>RB053108: KELVEDON HATCH CMMTY PRIMARY S</v>
      </c>
      <c r="E3336" t="str">
        <f>MID('Funding Import'!B3338,2,4)</f>
        <v>0018</v>
      </c>
      <c r="F3336" t="str">
        <f>MID('Funding Import'!B3338,8,50)</f>
        <v>ADDITIONAL GRANT INCOME</v>
      </c>
      <c r="G3336" t="str">
        <f>'Funding Import'!I3338</f>
        <v>Spreadsheet B 393531 20728061 ES032 RM0087 PE GRANT APR 21 ES032 RM0087 PE GRANT APR 21</v>
      </c>
      <c r="H3336">
        <f>'Funding Import'!H3338</f>
        <v>7358</v>
      </c>
      <c r="I3336" s="139"/>
    </row>
    <row r="3337" spans="1:9" ht="15" x14ac:dyDescent="0.2">
      <c r="A3337" s="191" t="str">
        <f t="shared" si="105"/>
        <v>3108</v>
      </c>
      <c r="B3337" s="191"/>
      <c r="C3337" s="191" t="str">
        <f t="shared" si="104"/>
        <v>31080018</v>
      </c>
      <c r="D3337" t="str">
        <f>'Funding Import'!A3339</f>
        <v>RB053108: KELVEDON HATCH CMMTY PRIMARY S</v>
      </c>
      <c r="E3337" t="str">
        <f>MID('Funding Import'!B3339,2,4)</f>
        <v>0018</v>
      </c>
      <c r="F3337" t="str">
        <f>MID('Funding Import'!B3339,8,50)</f>
        <v>ADDITIONAL GRANT INCOME</v>
      </c>
      <c r="G3337" t="str">
        <f>'Funding Import'!I3339</f>
        <v>Spreadsheet B 399769 20981730 UIFSM JULY21 UIFSM 21 ES085 RM0124 UIFSM JULY21 UIFSM 21</v>
      </c>
      <c r="H3337">
        <f>'Funding Import'!H3339</f>
        <v>27010</v>
      </c>
      <c r="I3337" s="139"/>
    </row>
    <row r="3338" spans="1:9" ht="15" x14ac:dyDescent="0.2">
      <c r="A3338" s="191" t="str">
        <f t="shared" si="105"/>
        <v>3108</v>
      </c>
      <c r="B3338" s="191"/>
      <c r="C3338" s="191" t="str">
        <f t="shared" si="104"/>
        <v>31080018</v>
      </c>
      <c r="D3338" t="str">
        <f>'Funding Import'!A3340</f>
        <v>RB053108: KELVEDON HATCH CMMTY PRIMARY S</v>
      </c>
      <c r="E3338" t="str">
        <f>MID('Funding Import'!B3340,2,4)</f>
        <v>0018</v>
      </c>
      <c r="F3338" t="str">
        <f>MID('Funding Import'!B3340,8,50)</f>
        <v>ADDITIONAL GRANT INCOME</v>
      </c>
      <c r="G3338" t="str">
        <f>'Funding Import'!I3340</f>
        <v>DL 8673 PE GRANT OCT21 0018PE</v>
      </c>
      <c r="H3338">
        <f>'Funding Import'!H3340</f>
        <v>10290</v>
      </c>
      <c r="I3338" s="139"/>
    </row>
    <row r="3339" spans="1:9" ht="15" x14ac:dyDescent="0.2">
      <c r="A3339" s="191" t="str">
        <f t="shared" si="105"/>
        <v>3108</v>
      </c>
      <c r="B3339" s="191"/>
      <c r="C3339" s="191" t="str">
        <f t="shared" si="104"/>
        <v>31080026</v>
      </c>
      <c r="D3339" t="str">
        <f>'Funding Import'!A3341</f>
        <v>RB053108: KELVEDON HATCH CMMTY PRIMARY S</v>
      </c>
      <c r="E3339" t="str">
        <f>MID('Funding Import'!B3341,2,4)</f>
        <v>0026</v>
      </c>
      <c r="F3339" t="str">
        <f>MID('Funding Import'!B3341,8,50)</f>
        <v>NOTIONAL SEN FUNDING</v>
      </c>
      <c r="G3339" t="str">
        <f>'Funding Import'!I3341</f>
        <v>Spreadsheet B 391732 20639856 ES012 MK0514 10026 NOTIONAL SEN ES012 MK0514 10026 NOTIONAL SEN</v>
      </c>
      <c r="H3339">
        <f>'Funding Import'!H3341</f>
        <v>91134</v>
      </c>
      <c r="I3339" s="139"/>
    </row>
    <row r="3340" spans="1:9" ht="15" x14ac:dyDescent="0.2">
      <c r="A3340" s="191" t="str">
        <f t="shared" si="105"/>
        <v>3176</v>
      </c>
      <c r="B3340" s="191"/>
      <c r="C3340" s="191" t="str">
        <f t="shared" si="104"/>
        <v>31760001</v>
      </c>
      <c r="D3340" t="str">
        <f>'Funding Import'!A3342</f>
        <v>RB053176: MILLHOUSE PRIMARY SCHOOL</v>
      </c>
      <c r="E3340" t="str">
        <f>MID('Funding Import'!B3342,2,4)</f>
        <v>0001</v>
      </c>
      <c r="F3340" t="str">
        <f>MID('Funding Import'!B3342,8,50)</f>
        <v>FORMULA FUNDED (EXCL RATES)</v>
      </c>
      <c r="G3340" t="str">
        <f>'Funding Import'!I3342</f>
        <v>Spreadsheet B 390086 20589725 ES001 DP0515 FEEE234 SUM21INT ES001 DP0515 FEEE234 SUM21INT</v>
      </c>
      <c r="H3340">
        <f>'Funding Import'!H3342</f>
        <v>20963.52</v>
      </c>
      <c r="I3340" s="139"/>
    </row>
    <row r="3341" spans="1:9" ht="15" x14ac:dyDescent="0.2">
      <c r="A3341" s="191" t="str">
        <f t="shared" si="105"/>
        <v>3176</v>
      </c>
      <c r="B3341" s="191"/>
      <c r="C3341" s="191" t="str">
        <f t="shared" si="104"/>
        <v>31760001</v>
      </c>
      <c r="D3341" t="str">
        <f>'Funding Import'!A3343</f>
        <v>RB053176: MILLHOUSE PRIMARY SCHOOL</v>
      </c>
      <c r="E3341" t="str">
        <f>MID('Funding Import'!B3343,2,4)</f>
        <v>0001</v>
      </c>
      <c r="F3341" t="str">
        <f>MID('Funding Import'!B3343,8,50)</f>
        <v>FORMULA FUNDED (EXCL RATES)</v>
      </c>
      <c r="G3341" t="str">
        <f>'Funding Import'!I3343</f>
        <v>Spreadsheet B 391145 20630885 ES006 MK0508 10001 FORMULA FUNDED ES006 MK0508 10001 FORMULA FUNDED</v>
      </c>
      <c r="H3341">
        <f>'Funding Import'!H3343</f>
        <v>2104745</v>
      </c>
      <c r="I3341" s="139"/>
    </row>
    <row r="3342" spans="1:9" ht="15" x14ac:dyDescent="0.2">
      <c r="A3342" s="191" t="str">
        <f t="shared" si="105"/>
        <v>3176</v>
      </c>
      <c r="B3342" s="191"/>
      <c r="C3342" s="191" t="str">
        <f t="shared" si="104"/>
        <v>31760001</v>
      </c>
      <c r="D3342" t="str">
        <f>'Funding Import'!A3344</f>
        <v>RB053176: MILLHOUSE PRIMARY SCHOOL</v>
      </c>
      <c r="E3342" t="str">
        <f>MID('Funding Import'!B3344,2,4)</f>
        <v>0001</v>
      </c>
      <c r="F3342" t="str">
        <f>MID('Funding Import'!B3344,8,50)</f>
        <v>FORMULA FUNDED (EXCL RATES)</v>
      </c>
      <c r="G3342" t="str">
        <f>'Funding Import'!I3344</f>
        <v>Spreadsheet B 393406 20716356 ES029 DP0529 TeachersPayGrant TPG21-22 P2 ES029 DP0529 TeachersPayGrant TPG21-22 P2</v>
      </c>
      <c r="H3342">
        <f>'Funding Import'!H3344</f>
        <v>808</v>
      </c>
      <c r="I3342" s="139"/>
    </row>
    <row r="3343" spans="1:9" ht="15" x14ac:dyDescent="0.2">
      <c r="A3343" s="191" t="str">
        <f t="shared" si="105"/>
        <v>3176</v>
      </c>
      <c r="B3343" s="191"/>
      <c r="C3343" s="191" t="str">
        <f t="shared" si="104"/>
        <v>31760001</v>
      </c>
      <c r="D3343" t="str">
        <f>'Funding Import'!A3345</f>
        <v>RB053176: MILLHOUSE PRIMARY SCHOOL</v>
      </c>
      <c r="E3343" t="str">
        <f>MID('Funding Import'!B3345,2,4)</f>
        <v>0001</v>
      </c>
      <c r="F3343" t="str">
        <f>MID('Funding Import'!B3345,8,50)</f>
        <v>FORMULA FUNDED (EXCL RATES)</v>
      </c>
      <c r="G3343" t="str">
        <f>'Funding Import'!I3345</f>
        <v>Spreadsheet B 393405 20716327 ES028 DP0528 TeachPensionGrnt PensionG P2 ES028 DP0528 TeachPensionGrnt PensionG P2</v>
      </c>
      <c r="H3343">
        <f>'Funding Import'!H3345</f>
        <v>2282</v>
      </c>
      <c r="I3343" s="139"/>
    </row>
    <row r="3344" spans="1:9" ht="15" x14ac:dyDescent="0.2">
      <c r="A3344" s="191" t="str">
        <f t="shared" si="105"/>
        <v>3176</v>
      </c>
      <c r="B3344" s="191"/>
      <c r="C3344" s="191" t="str">
        <f t="shared" si="104"/>
        <v>31760001</v>
      </c>
      <c r="D3344" t="str">
        <f>'Funding Import'!A3346</f>
        <v>RB053176: MILLHOUSE PRIMARY SCHOOL</v>
      </c>
      <c r="E3344" t="str">
        <f>MID('Funding Import'!B3346,2,4)</f>
        <v>0001</v>
      </c>
      <c r="F3344" t="str">
        <f>MID('Funding Import'!B3346,8,50)</f>
        <v>FORMULA FUNDED (EXCL RATES)</v>
      </c>
      <c r="G3344" t="str">
        <f>'Funding Import'!I3346</f>
        <v>Spreadsheet B 395854 20828626 ES053 MK0591 FEEE234 SUM21ACT ES053 MK0591 FEEE234 SUM21ACT</v>
      </c>
      <c r="H3344">
        <f>'Funding Import'!H3346</f>
        <v>25027.23</v>
      </c>
      <c r="I3344" s="139"/>
    </row>
    <row r="3345" spans="1:9" ht="15" x14ac:dyDescent="0.2">
      <c r="A3345" s="191" t="str">
        <f t="shared" si="105"/>
        <v>3176</v>
      </c>
      <c r="B3345" s="191"/>
      <c r="C3345" s="191" t="str">
        <f t="shared" si="104"/>
        <v>31760001</v>
      </c>
      <c r="D3345" t="str">
        <f>'Funding Import'!A3347</f>
        <v>RB053176: MILLHOUSE PRIMARY SCHOOL</v>
      </c>
      <c r="E3345" t="str">
        <f>MID('Funding Import'!B3347,2,4)</f>
        <v>0001</v>
      </c>
      <c r="F3345" t="str">
        <f>MID('Funding Import'!B3347,8,50)</f>
        <v>FORMULA FUNDED (EXCL RATES)</v>
      </c>
      <c r="G3345" t="str">
        <f>'Funding Import'!I3347</f>
        <v>Spreadsheet B 401824 21143798 ES100 MK0709  FEEE234 AUT21INT ES100 MK0709  FEEE234 AUT21INT</v>
      </c>
      <c r="H3345">
        <f>'Funding Import'!H3347</f>
        <v>17071.95</v>
      </c>
      <c r="I3345" s="139"/>
    </row>
    <row r="3346" spans="1:9" ht="15" x14ac:dyDescent="0.2">
      <c r="A3346" s="191" t="str">
        <f t="shared" si="105"/>
        <v>3176</v>
      </c>
      <c r="B3346" s="191"/>
      <c r="C3346" s="191" t="str">
        <f t="shared" si="104"/>
        <v>31760001</v>
      </c>
      <c r="D3346" t="str">
        <f>'Funding Import'!A3348</f>
        <v>RB053176: MILLHOUSE PRIMARY SCHOOL</v>
      </c>
      <c r="E3346" t="str">
        <f>MID('Funding Import'!B3348,2,4)</f>
        <v>0001</v>
      </c>
      <c r="F3346" t="str">
        <f>MID('Funding Import'!B3348,8,50)</f>
        <v>FORMULA FUNDED (EXCL RATES)</v>
      </c>
      <c r="G3346" t="str">
        <f>'Funding Import'!I3348</f>
        <v>DL 8652 FEEE234 AUT21ACT</v>
      </c>
      <c r="H3346">
        <f>'Funding Import'!H3348</f>
        <v>22958.25</v>
      </c>
      <c r="I3346" s="139"/>
    </row>
    <row r="3347" spans="1:9" ht="15" x14ac:dyDescent="0.2">
      <c r="A3347" s="191" t="str">
        <f t="shared" si="105"/>
        <v>3176</v>
      </c>
      <c r="B3347" s="191"/>
      <c r="C3347" s="191" t="str">
        <f t="shared" si="104"/>
        <v>31760001</v>
      </c>
      <c r="D3347" t="str">
        <f>'Funding Import'!A3349</f>
        <v>RB053176: MILLHOUSE PRIMARY SCHOOL</v>
      </c>
      <c r="E3347" t="str">
        <f>MID('Funding Import'!B3349,2,4)</f>
        <v>0001</v>
      </c>
      <c r="F3347" t="str">
        <f>MID('Funding Import'!B3349,8,50)</f>
        <v>FORMULA FUNDED (EXCL RATES)</v>
      </c>
      <c r="G3347" t="str">
        <f>'Funding Import'!I3349</f>
        <v>DL 8678 TeachPensionGrnt 0001TPEC</v>
      </c>
      <c r="H3347">
        <f>'Funding Import'!H3349</f>
        <v>3194</v>
      </c>
      <c r="I3347" s="139"/>
    </row>
    <row r="3348" spans="1:9" ht="15" x14ac:dyDescent="0.2">
      <c r="A3348" s="191" t="str">
        <f t="shared" si="105"/>
        <v>3176</v>
      </c>
      <c r="B3348" s="191"/>
      <c r="C3348" s="191" t="str">
        <f t="shared" si="104"/>
        <v>31760001</v>
      </c>
      <c r="D3348" t="str">
        <f>'Funding Import'!A3350</f>
        <v>RB053176: MILLHOUSE PRIMARY SCHOOL</v>
      </c>
      <c r="E3348" t="str">
        <f>MID('Funding Import'!B3350,2,4)</f>
        <v>0001</v>
      </c>
      <c r="F3348" t="str">
        <f>MID('Funding Import'!B3350,8,50)</f>
        <v>FORMULA FUNDED (EXCL RATES)</v>
      </c>
      <c r="G3348" t="str">
        <f>'Funding Import'!I3350</f>
        <v>DL 8675 TeachersPayGrant 0001TPG</v>
      </c>
      <c r="H3348">
        <f>'Funding Import'!H3350</f>
        <v>1130</v>
      </c>
      <c r="I3348" s="139"/>
    </row>
    <row r="3349" spans="1:9" ht="15" x14ac:dyDescent="0.2">
      <c r="A3349" s="191" t="str">
        <f t="shared" si="105"/>
        <v>3176</v>
      </c>
      <c r="B3349" s="191"/>
      <c r="C3349" s="191" t="str">
        <f t="shared" si="104"/>
        <v>31760001</v>
      </c>
      <c r="D3349" t="str">
        <f>'Funding Import'!A3351</f>
        <v>RB053176: MILLHOUSE PRIMARY SCHOOL</v>
      </c>
      <c r="E3349" t="str">
        <f>MID('Funding Import'!B3351,2,4)</f>
        <v>0001</v>
      </c>
      <c r="F3349" t="str">
        <f>MID('Funding Import'!B3351,8,50)</f>
        <v>FORMULA FUNDED (EXCL RATES)</v>
      </c>
      <c r="G3349" t="str">
        <f>'Funding Import'!I3351</f>
        <v>DL 8683 FEEE234 AUT21AMD</v>
      </c>
      <c r="H3349">
        <f>'Funding Import'!H3351</f>
        <v>1642.5</v>
      </c>
      <c r="I3349" s="139"/>
    </row>
    <row r="3350" spans="1:9" ht="15" x14ac:dyDescent="0.2">
      <c r="A3350" s="191" t="str">
        <f t="shared" si="105"/>
        <v>3176</v>
      </c>
      <c r="B3350" s="191"/>
      <c r="C3350" s="191" t="str">
        <f t="shared" si="104"/>
        <v>31760001</v>
      </c>
      <c r="D3350" t="str">
        <f>'Funding Import'!A3352</f>
        <v>RB053176: MILLHOUSE PRIMARY SCHOOL</v>
      </c>
      <c r="E3350" t="str">
        <f>MID('Funding Import'!B3352,2,4)</f>
        <v>0001</v>
      </c>
      <c r="F3350" t="str">
        <f>MID('Funding Import'!B3352,8,50)</f>
        <v>FORMULA FUNDED (EXCL RATES)</v>
      </c>
      <c r="G3350" t="str">
        <f>'Funding Import'!I3352</f>
        <v>DL 8708 SPR22INT - FEEE234</v>
      </c>
      <c r="H3350">
        <f>'Funding Import'!H3352</f>
        <v>16753.29</v>
      </c>
      <c r="I3350" s="139"/>
    </row>
    <row r="3351" spans="1:9" ht="15" x14ac:dyDescent="0.2">
      <c r="A3351" s="191" t="str">
        <f t="shared" si="105"/>
        <v>3176</v>
      </c>
      <c r="B3351" s="191"/>
      <c r="C3351" s="191" t="str">
        <f t="shared" si="104"/>
        <v>31760002</v>
      </c>
      <c r="D3351" t="str">
        <f>'Funding Import'!A3353</f>
        <v>RB053176: MILLHOUSE PRIMARY SCHOOL</v>
      </c>
      <c r="E3351" t="str">
        <f>MID('Funding Import'!B3353,2,4)</f>
        <v>0002</v>
      </c>
      <c r="F3351" t="str">
        <f>MID('Funding Import'!B3353,8,50)</f>
        <v>RATES</v>
      </c>
      <c r="G3351" t="str">
        <f>'Funding Import'!I3353</f>
        <v>Spreadsheet B 391137 20630756 ES007 MK0509 10002 RATES ES007 MK0509 10002 RATES</v>
      </c>
      <c r="H3351">
        <f>'Funding Import'!H3353</f>
        <v>62510</v>
      </c>
      <c r="I3351" s="139"/>
    </row>
    <row r="3352" spans="1:9" ht="15" x14ac:dyDescent="0.2">
      <c r="A3352" s="191" t="str">
        <f t="shared" si="105"/>
        <v>3176</v>
      </c>
      <c r="B3352" s="191"/>
      <c r="C3352" s="191" t="str">
        <f t="shared" si="104"/>
        <v>31760003</v>
      </c>
      <c r="D3352" t="str">
        <f>'Funding Import'!A3354</f>
        <v>RB053176: MILLHOUSE PRIMARY SCHOOL</v>
      </c>
      <c r="E3352" t="str">
        <f>MID('Funding Import'!B3354,2,4)</f>
        <v>0003</v>
      </c>
      <c r="F3352" t="str">
        <f>MID('Funding Import'!B3354,8,50)</f>
        <v>BROUGHT FORWARD</v>
      </c>
      <c r="G3352" t="str">
        <f>'Funding Import'!I3354</f>
        <v>Spreadsheet B 394797 20778211 ES055 MK0568 10003 OPENING BALANCES ES055 MK0568 10003 OPENING BALANCES</v>
      </c>
      <c r="H3352">
        <f>'Funding Import'!H3354</f>
        <v>683823.73</v>
      </c>
      <c r="I3352" s="139"/>
    </row>
    <row r="3353" spans="1:9" ht="15" x14ac:dyDescent="0.2">
      <c r="A3353" s="191" t="str">
        <f t="shared" si="105"/>
        <v>3176</v>
      </c>
      <c r="B3353" s="191"/>
      <c r="C3353" s="191" t="str">
        <f t="shared" si="104"/>
        <v>31760004</v>
      </c>
      <c r="D3353" t="str">
        <f>'Funding Import'!A3355</f>
        <v>RB053176: MILLHOUSE PRIMARY SCHOOL</v>
      </c>
      <c r="E3353" t="str">
        <f>MID('Funding Import'!B3355,2,4)</f>
        <v>0004</v>
      </c>
      <c r="F3353" t="str">
        <f>MID('Funding Import'!B3355,8,50)</f>
        <v>STATEMENTED SEN</v>
      </c>
      <c r="G3353" t="str">
        <f>'Funding Import'!I3355</f>
        <v>Spreadsheet B 391144 20630818 ES009 MK0511 10004 EHCP ES009 MK0511 10004 EHCP</v>
      </c>
      <c r="H3353">
        <f>'Funding Import'!H3355</f>
        <v>43762</v>
      </c>
      <c r="I3353" s="139"/>
    </row>
    <row r="3354" spans="1:9" ht="15" x14ac:dyDescent="0.2">
      <c r="A3354" s="191" t="str">
        <f t="shared" si="105"/>
        <v>3176</v>
      </c>
      <c r="B3354" s="191"/>
      <c r="C3354" s="191" t="str">
        <f t="shared" si="104"/>
        <v>31760004</v>
      </c>
      <c r="D3354" t="str">
        <f>'Funding Import'!A3356</f>
        <v>RB053176: MILLHOUSE PRIMARY SCHOOL</v>
      </c>
      <c r="E3354" t="str">
        <f>MID('Funding Import'!B3356,2,4)</f>
        <v>0004</v>
      </c>
      <c r="F3354" t="str">
        <f>MID('Funding Import'!B3356,8,50)</f>
        <v>STATEMENTED SEN</v>
      </c>
      <c r="G3354" t="str">
        <f>'Funding Import'!I3356</f>
        <v>DL 8688 SEN TOP-UP AUT1 AUT-21</v>
      </c>
      <c r="H3354">
        <f>'Funding Import'!H3356</f>
        <v>5381</v>
      </c>
      <c r="I3354" s="139"/>
    </row>
    <row r="3355" spans="1:9" ht="15" x14ac:dyDescent="0.2">
      <c r="A3355" s="191" t="str">
        <f t="shared" si="105"/>
        <v>3176</v>
      </c>
      <c r="B3355" s="191"/>
      <c r="C3355" s="191" t="str">
        <f t="shared" si="104"/>
        <v>31760006</v>
      </c>
      <c r="D3355" t="str">
        <f>'Funding Import'!A3357</f>
        <v>RB053176: MILLHOUSE PRIMARY SCHOOL</v>
      </c>
      <c r="E3355" t="str">
        <f>MID('Funding Import'!B3357,2,4)</f>
        <v>0006</v>
      </c>
      <c r="F3355" t="str">
        <f>MID('Funding Import'!B3357,8,50)</f>
        <v>EXCEPTIONAL COVID COST GRANT</v>
      </c>
      <c r="G3355" t="str">
        <f>'Funding Import'!I3357</f>
        <v>Spreadsheet B 398804 20920024 ES065 DP0556 COVIDEMERGENCY COVIDEM ES065 DP0556 COVIDEMERGENCY COVIDEM</v>
      </c>
      <c r="H3355">
        <f>'Funding Import'!H3357</f>
        <v>20230</v>
      </c>
      <c r="I3355" s="139"/>
    </row>
    <row r="3356" spans="1:9" ht="15" x14ac:dyDescent="0.2">
      <c r="A3356" s="191" t="str">
        <f t="shared" si="105"/>
        <v>3176</v>
      </c>
      <c r="B3356" s="191"/>
      <c r="C3356" s="191" t="str">
        <f t="shared" si="104"/>
        <v>31760006</v>
      </c>
      <c r="D3356" t="str">
        <f>'Funding Import'!A3358</f>
        <v>RB053176: MILLHOUSE PRIMARY SCHOOL</v>
      </c>
      <c r="E3356" t="str">
        <f>MID('Funding Import'!B3358,2,4)</f>
        <v>0006</v>
      </c>
      <c r="F3356" t="str">
        <f>MID('Funding Import'!B3358,8,50)</f>
        <v>EXCEPTIONAL COVID COST GRANT</v>
      </c>
      <c r="G3356" t="str">
        <f>'Funding Import'!I3358</f>
        <v>Spreadsheet B 399778 20982606 Movement from code '0006 to '0012 covid  emergency recode ES089 RM0128 Covid emergency recode</v>
      </c>
      <c r="H3356">
        <f>'Funding Import'!H3358</f>
        <v>-20230</v>
      </c>
      <c r="I3356" s="139"/>
    </row>
    <row r="3357" spans="1:9" ht="15" x14ac:dyDescent="0.2">
      <c r="A3357" s="191" t="str">
        <f t="shared" si="105"/>
        <v>3176</v>
      </c>
      <c r="B3357" s="191"/>
      <c r="C3357" s="191" t="str">
        <f t="shared" si="104"/>
        <v>31760012</v>
      </c>
      <c r="D3357" t="str">
        <f>'Funding Import'!A3359</f>
        <v>RB053176: MILLHOUSE PRIMARY SCHOOL</v>
      </c>
      <c r="E3357" t="str">
        <f>MID('Funding Import'!B3359,2,4)</f>
        <v>0012</v>
      </c>
      <c r="F3357" t="str">
        <f>MID('Funding Import'!B3359,8,50)</f>
        <v>COVID CATCH UP</v>
      </c>
      <c r="G3357" t="str">
        <f>'Funding Import'!I3359</f>
        <v>Spreadsheet B 399778 20982606 Movement from code '0006 to '0012 covid  emergency recode ES089 RM0128 Covid emergency recode</v>
      </c>
      <c r="H3357">
        <f>'Funding Import'!H3359</f>
        <v>20230</v>
      </c>
      <c r="I3357" s="139"/>
    </row>
    <row r="3358" spans="1:9" ht="15" x14ac:dyDescent="0.2">
      <c r="A3358" s="191" t="str">
        <f t="shared" si="105"/>
        <v>3176</v>
      </c>
      <c r="B3358" s="191"/>
      <c r="C3358" s="191" t="str">
        <f t="shared" si="104"/>
        <v>31760012</v>
      </c>
      <c r="D3358" t="str">
        <f>'Funding Import'!A3360</f>
        <v>RB053176: MILLHOUSE PRIMARY SCHOOL</v>
      </c>
      <c r="E3358" t="str">
        <f>MID('Funding Import'!B3360,2,4)</f>
        <v>0012</v>
      </c>
      <c r="F3358" t="str">
        <f>MID('Funding Import'!B3360,8,50)</f>
        <v>COVID CATCH UP</v>
      </c>
      <c r="G3358" t="str">
        <f>'Funding Import'!I3360</f>
        <v>DL 8645 0012recoveryc 0012RPG</v>
      </c>
      <c r="H3358">
        <f>'Funding Import'!H3360</f>
        <v>7250</v>
      </c>
      <c r="I3358" s="139"/>
    </row>
    <row r="3359" spans="1:9" ht="15" x14ac:dyDescent="0.2">
      <c r="A3359" s="191" t="str">
        <f t="shared" si="105"/>
        <v>3176</v>
      </c>
      <c r="B3359" s="191"/>
      <c r="C3359" s="191" t="str">
        <f t="shared" si="104"/>
        <v>31760012</v>
      </c>
      <c r="D3359" t="str">
        <f>'Funding Import'!A3361</f>
        <v>RB053176: MILLHOUSE PRIMARY SCHOOL</v>
      </c>
      <c r="E3359" t="str">
        <f>MID('Funding Import'!B3361,2,4)</f>
        <v>0012</v>
      </c>
      <c r="F3359" t="str">
        <f>MID('Funding Import'!B3361,8,50)</f>
        <v>COVID CATCH UP</v>
      </c>
      <c r="G3359" t="str">
        <f>'Funding Import'!I3361</f>
        <v>DL 8656 0012schoolled 0012SLT</v>
      </c>
      <c r="H3359">
        <f>'Funding Import'!H3361</f>
        <v>6142.5</v>
      </c>
      <c r="I3359" s="139"/>
    </row>
    <row r="3360" spans="1:9" ht="15" x14ac:dyDescent="0.2">
      <c r="A3360" s="191" t="str">
        <f t="shared" si="105"/>
        <v>3176</v>
      </c>
      <c r="B3360" s="191"/>
      <c r="C3360" s="191" t="str">
        <f t="shared" si="104"/>
        <v>31760014</v>
      </c>
      <c r="D3360" t="str">
        <f>'Funding Import'!A3362</f>
        <v>RB053176: MILLHOUSE PRIMARY SCHOOL</v>
      </c>
      <c r="E3360" t="str">
        <f>MID('Funding Import'!B3362,2,4)</f>
        <v>0014</v>
      </c>
      <c r="F3360" t="str">
        <f>MID('Funding Import'!B3362,8,50)</f>
        <v>PUPIL PREMIUM</v>
      </c>
      <c r="G3360" t="str">
        <f>'Funding Import'!I3362</f>
        <v>Spreadsheet B 400831 21077861 ES093 DP0593 SUMMER21PPG SUM21PPG ES093 DP0593 SUMMER21PPG SUM21PPG</v>
      </c>
      <c r="H3360">
        <f>'Funding Import'!H3362</f>
        <v>112083</v>
      </c>
      <c r="I3360" s="139"/>
    </row>
    <row r="3361" spans="1:9" ht="15" x14ac:dyDescent="0.2">
      <c r="A3361" s="191" t="str">
        <f t="shared" si="105"/>
        <v>3176</v>
      </c>
      <c r="B3361" s="191"/>
      <c r="C3361" s="191" t="str">
        <f t="shared" si="104"/>
        <v>31760014</v>
      </c>
      <c r="D3361" t="str">
        <f>'Funding Import'!A3363</f>
        <v>RB053176: MILLHOUSE PRIMARY SCHOOL</v>
      </c>
      <c r="E3361" t="str">
        <f>MID('Funding Import'!B3363,2,4)</f>
        <v>0014</v>
      </c>
      <c r="F3361" t="str">
        <f>MID('Funding Import'!B3363,8,50)</f>
        <v>PUPIL PREMIUM</v>
      </c>
      <c r="G3361" t="str">
        <f>'Funding Import'!I3363</f>
        <v>DL 8701 0014 Pupil Premium Autumn Term 2021</v>
      </c>
      <c r="H3361">
        <f>'Funding Import'!H3363</f>
        <v>89667</v>
      </c>
      <c r="I3361" s="139"/>
    </row>
    <row r="3362" spans="1:9" ht="15" x14ac:dyDescent="0.2">
      <c r="A3362" s="191" t="str">
        <f t="shared" si="105"/>
        <v>3176</v>
      </c>
      <c r="B3362" s="191"/>
      <c r="C3362" s="191" t="str">
        <f t="shared" si="104"/>
        <v>31760018</v>
      </c>
      <c r="D3362" t="str">
        <f>'Funding Import'!A3364</f>
        <v>RB053176: MILLHOUSE PRIMARY SCHOOL</v>
      </c>
      <c r="E3362" t="str">
        <f>MID('Funding Import'!B3364,2,4)</f>
        <v>0018</v>
      </c>
      <c r="F3362" t="str">
        <f>MID('Funding Import'!B3364,8,50)</f>
        <v>ADDITIONAL GRANT INCOME</v>
      </c>
      <c r="G3362" t="str">
        <f>'Funding Import'!I3364</f>
        <v>Spreadsheet B 393531 20728061 ES032 RM0087 PE GRANT APR 21 ES032 RM0087 PE GRANT APR 21</v>
      </c>
      <c r="H3362">
        <f>'Funding Import'!H3364</f>
        <v>8829</v>
      </c>
      <c r="I3362" s="139"/>
    </row>
    <row r="3363" spans="1:9" ht="15" x14ac:dyDescent="0.2">
      <c r="A3363" s="191" t="str">
        <f t="shared" si="105"/>
        <v>3176</v>
      </c>
      <c r="B3363" s="191"/>
      <c r="C3363" s="191" t="str">
        <f t="shared" si="104"/>
        <v>31760018</v>
      </c>
      <c r="D3363" t="str">
        <f>'Funding Import'!A3365</f>
        <v>RB053176: MILLHOUSE PRIMARY SCHOOL</v>
      </c>
      <c r="E3363" t="str">
        <f>MID('Funding Import'!B3365,2,4)</f>
        <v>0018</v>
      </c>
      <c r="F3363" t="str">
        <f>MID('Funding Import'!B3365,8,50)</f>
        <v>ADDITIONAL GRANT INCOME</v>
      </c>
      <c r="G3363" t="str">
        <f>'Funding Import'!I3365</f>
        <v>Spreadsheet B 399769 20981730 UIFSM JULY21 UIFSM 21 ES085 RM0124 UIFSM JULY21 UIFSM 21</v>
      </c>
      <c r="H3363">
        <f>'Funding Import'!H3365</f>
        <v>68079</v>
      </c>
      <c r="I3363" s="139"/>
    </row>
    <row r="3364" spans="1:9" ht="15" x14ac:dyDescent="0.2">
      <c r="A3364" s="191" t="str">
        <f t="shared" si="105"/>
        <v>3176</v>
      </c>
      <c r="B3364" s="191"/>
      <c r="C3364" s="191" t="str">
        <f t="shared" si="104"/>
        <v>31760018</v>
      </c>
      <c r="D3364" t="str">
        <f>'Funding Import'!A3366</f>
        <v>RB053176: MILLHOUSE PRIMARY SCHOOL</v>
      </c>
      <c r="E3364" t="str">
        <f>MID('Funding Import'!B3366,2,4)</f>
        <v>0018</v>
      </c>
      <c r="F3364" t="str">
        <f>MID('Funding Import'!B3366,8,50)</f>
        <v>ADDITIONAL GRANT INCOME</v>
      </c>
      <c r="G3364" t="str">
        <f>'Funding Import'!I3366</f>
        <v>DL 8673 PE GRANT OCT21 0018PE</v>
      </c>
      <c r="H3364">
        <f>'Funding Import'!H3366</f>
        <v>12367</v>
      </c>
      <c r="I3364" s="139"/>
    </row>
    <row r="3365" spans="1:9" ht="15" x14ac:dyDescent="0.2">
      <c r="A3365" s="191" t="str">
        <f t="shared" si="105"/>
        <v>3176</v>
      </c>
      <c r="B3365" s="191"/>
      <c r="C3365" s="191" t="str">
        <f t="shared" si="104"/>
        <v>31760026</v>
      </c>
      <c r="D3365" t="str">
        <f>'Funding Import'!A3367</f>
        <v>RB053176: MILLHOUSE PRIMARY SCHOOL</v>
      </c>
      <c r="E3365" t="str">
        <f>MID('Funding Import'!B3367,2,4)</f>
        <v>0026</v>
      </c>
      <c r="F3365" t="str">
        <f>MID('Funding Import'!B3367,8,50)</f>
        <v>NOTIONAL SEN FUNDING</v>
      </c>
      <c r="G3365" t="str">
        <f>'Funding Import'!I3367</f>
        <v>Spreadsheet B 391732 20639856 ES012 MK0514 10026 NOTIONAL SEN ES012 MK0514 10026 NOTIONAL SEN</v>
      </c>
      <c r="H3365">
        <f>'Funding Import'!H3367</f>
        <v>415482</v>
      </c>
      <c r="I3365" s="139"/>
    </row>
    <row r="3366" spans="1:9" ht="15" x14ac:dyDescent="0.2">
      <c r="A3366" s="191" t="str">
        <f t="shared" si="105"/>
        <v>3208</v>
      </c>
      <c r="B3366" s="191"/>
      <c r="C3366" s="191" t="str">
        <f t="shared" si="104"/>
        <v>32080001</v>
      </c>
      <c r="D3366" t="str">
        <f>'Funding Import'!A3368</f>
        <v>RB053208: LANGENHOE COMMUNITY PRIMARY SC</v>
      </c>
      <c r="E3366" t="str">
        <f>MID('Funding Import'!B3368,2,4)</f>
        <v>0001</v>
      </c>
      <c r="F3366" t="str">
        <f>MID('Funding Import'!B3368,8,50)</f>
        <v>FORMULA FUNDED (EXCL RATES)</v>
      </c>
      <c r="G3366" t="str">
        <f>'Funding Import'!I3368</f>
        <v>Spreadsheet B 391145 20630885 ES006 MK0508 10001 FORMULA FUNDED ES006 MK0508 10001 FORMULA FUNDED</v>
      </c>
      <c r="H3366">
        <f>'Funding Import'!H3368</f>
        <v>541393</v>
      </c>
      <c r="I3366" s="139"/>
    </row>
    <row r="3367" spans="1:9" ht="15" x14ac:dyDescent="0.2">
      <c r="A3367" s="191" t="str">
        <f t="shared" si="105"/>
        <v>3208</v>
      </c>
      <c r="B3367" s="191"/>
      <c r="C3367" s="191" t="str">
        <f t="shared" si="104"/>
        <v>32080001</v>
      </c>
      <c r="D3367" t="str">
        <f>'Funding Import'!A3369</f>
        <v>RB053208: LANGENHOE COMMUNITY PRIMARY SC</v>
      </c>
      <c r="E3367" t="str">
        <f>MID('Funding Import'!B3369,2,4)</f>
        <v>0001</v>
      </c>
      <c r="F3367" t="str">
        <f>MID('Funding Import'!B3369,8,50)</f>
        <v>FORMULA FUNDED (EXCL RATES)</v>
      </c>
      <c r="G3367" t="str">
        <f>'Funding Import'!I3369</f>
        <v>Spreadsheet B 393406 20716356 ES029 DP0529 TeachersPayGrant TPG21-22 P2 ES029 DP0529 TeachersPayGrant TPG21-22 P2</v>
      </c>
      <c r="H3367">
        <f>'Funding Import'!H3369</f>
        <v>353</v>
      </c>
      <c r="I3367" s="139"/>
    </row>
    <row r="3368" spans="1:9" ht="15" x14ac:dyDescent="0.2">
      <c r="A3368" s="191" t="str">
        <f t="shared" si="105"/>
        <v>3208</v>
      </c>
      <c r="B3368" s="191"/>
      <c r="C3368" s="191" t="str">
        <f t="shared" si="104"/>
        <v>32080001</v>
      </c>
      <c r="D3368" t="str">
        <f>'Funding Import'!A3370</f>
        <v>RB053208: LANGENHOE COMMUNITY PRIMARY SC</v>
      </c>
      <c r="E3368" t="str">
        <f>MID('Funding Import'!B3370,2,4)</f>
        <v>0001</v>
      </c>
      <c r="F3368" t="str">
        <f>MID('Funding Import'!B3370,8,50)</f>
        <v>FORMULA FUNDED (EXCL RATES)</v>
      </c>
      <c r="G3368" t="str">
        <f>'Funding Import'!I3370</f>
        <v>Spreadsheet B 393405 20716327 ES028 DP0528 TeachPensionGrnt PensionG P2 ES028 DP0528 TeachPensionGrnt PensionG P2</v>
      </c>
      <c r="H3368">
        <f>'Funding Import'!H3370</f>
        <v>996</v>
      </c>
      <c r="I3368" s="139"/>
    </row>
    <row r="3369" spans="1:9" ht="15" x14ac:dyDescent="0.2">
      <c r="A3369" s="191" t="str">
        <f t="shared" si="105"/>
        <v>3208</v>
      </c>
      <c r="B3369" s="191"/>
      <c r="C3369" s="191" t="str">
        <f t="shared" si="104"/>
        <v>32080001</v>
      </c>
      <c r="D3369" t="str">
        <f>'Funding Import'!A3371</f>
        <v>RB053208: LANGENHOE COMMUNITY PRIMARY SC</v>
      </c>
      <c r="E3369" t="str">
        <f>MID('Funding Import'!B3371,2,4)</f>
        <v>0001</v>
      </c>
      <c r="F3369" t="str">
        <f>MID('Funding Import'!B3371,8,50)</f>
        <v>FORMULA FUNDED (EXCL RATES)</v>
      </c>
      <c r="G3369" t="str">
        <f>'Funding Import'!I3371</f>
        <v>DL 8678 TeachPensionGrnt 0001TPEC</v>
      </c>
      <c r="H3369">
        <f>'Funding Import'!H3371</f>
        <v>1395</v>
      </c>
      <c r="I3369" s="139"/>
    </row>
    <row r="3370" spans="1:9" ht="15" x14ac:dyDescent="0.2">
      <c r="A3370" s="191" t="str">
        <f t="shared" si="105"/>
        <v>3208</v>
      </c>
      <c r="B3370" s="191"/>
      <c r="C3370" s="191" t="str">
        <f t="shared" si="104"/>
        <v>32080001</v>
      </c>
      <c r="D3370" t="str">
        <f>'Funding Import'!A3372</f>
        <v>RB053208: LANGENHOE COMMUNITY PRIMARY SC</v>
      </c>
      <c r="E3370" t="str">
        <f>MID('Funding Import'!B3372,2,4)</f>
        <v>0001</v>
      </c>
      <c r="F3370" t="str">
        <f>MID('Funding Import'!B3372,8,50)</f>
        <v>FORMULA FUNDED (EXCL RATES)</v>
      </c>
      <c r="G3370" t="str">
        <f>'Funding Import'!I3372</f>
        <v>DL 8675 TeachersPayGrant 0001TPG</v>
      </c>
      <c r="H3370">
        <f>'Funding Import'!H3372</f>
        <v>494</v>
      </c>
      <c r="I3370" s="139"/>
    </row>
    <row r="3371" spans="1:9" ht="15" x14ac:dyDescent="0.2">
      <c r="A3371" s="191" t="str">
        <f t="shared" si="105"/>
        <v>3208</v>
      </c>
      <c r="B3371" s="191"/>
      <c r="C3371" s="191" t="str">
        <f t="shared" si="104"/>
        <v>32080002</v>
      </c>
      <c r="D3371" t="str">
        <f>'Funding Import'!A3373</f>
        <v>RB053208: LANGENHOE COMMUNITY PRIMARY SC</v>
      </c>
      <c r="E3371" t="str">
        <f>MID('Funding Import'!B3373,2,4)</f>
        <v>0002</v>
      </c>
      <c r="F3371" t="str">
        <f>MID('Funding Import'!B3373,8,50)</f>
        <v>RATES</v>
      </c>
      <c r="G3371" t="str">
        <f>'Funding Import'!I3373</f>
        <v>Spreadsheet B 391137 20630756 ES007 MK0509 10002 RATES ES007 MK0509 10002 RATES</v>
      </c>
      <c r="H3371">
        <f>'Funding Import'!H3373</f>
        <v>19705</v>
      </c>
      <c r="I3371" s="139"/>
    </row>
    <row r="3372" spans="1:9" ht="15" x14ac:dyDescent="0.2">
      <c r="A3372" s="191" t="str">
        <f t="shared" si="105"/>
        <v>3208</v>
      </c>
      <c r="B3372" s="191"/>
      <c r="C3372" s="191" t="str">
        <f t="shared" si="104"/>
        <v>32080003</v>
      </c>
      <c r="D3372" t="str">
        <f>'Funding Import'!A3374</f>
        <v>RB053208: LANGENHOE COMMUNITY PRIMARY SC</v>
      </c>
      <c r="E3372" t="str">
        <f>MID('Funding Import'!B3374,2,4)</f>
        <v>0003</v>
      </c>
      <c r="F3372" t="str">
        <f>MID('Funding Import'!B3374,8,50)</f>
        <v>BROUGHT FORWARD</v>
      </c>
      <c r="G3372" t="str">
        <f>'Funding Import'!I3374</f>
        <v>Spreadsheet B 394797 20778211 ES055 MK0568 10003 OPENING BALANCES ES055 MK0568 10003 OPENING BALANCES</v>
      </c>
      <c r="H3372">
        <f>'Funding Import'!H3374</f>
        <v>82463.98</v>
      </c>
      <c r="I3372" s="139"/>
    </row>
    <row r="3373" spans="1:9" ht="15" x14ac:dyDescent="0.2">
      <c r="A3373" s="191" t="str">
        <f t="shared" si="105"/>
        <v>3208</v>
      </c>
      <c r="B3373" s="191"/>
      <c r="C3373" s="191" t="str">
        <f t="shared" si="104"/>
        <v>32080004</v>
      </c>
      <c r="D3373" t="str">
        <f>'Funding Import'!A3375</f>
        <v>RB053208: LANGENHOE COMMUNITY PRIMARY SC</v>
      </c>
      <c r="E3373" t="str">
        <f>MID('Funding Import'!B3375,2,4)</f>
        <v>0004</v>
      </c>
      <c r="F3373" t="str">
        <f>MID('Funding Import'!B3375,8,50)</f>
        <v>STATEMENTED SEN</v>
      </c>
      <c r="G3373" t="str">
        <f>'Funding Import'!I3375</f>
        <v>Spreadsheet B 391144 20630818 ES009 MK0511 10004 EHCP ES009 MK0511 10004 EHCP</v>
      </c>
      <c r="H3373">
        <f>'Funding Import'!H3375</f>
        <v>12027</v>
      </c>
      <c r="I3373" s="139"/>
    </row>
    <row r="3374" spans="1:9" ht="15" x14ac:dyDescent="0.2">
      <c r="A3374" s="191" t="str">
        <f t="shared" si="105"/>
        <v>3208</v>
      </c>
      <c r="B3374" s="191"/>
      <c r="C3374" s="191" t="str">
        <f t="shared" si="104"/>
        <v>32080004</v>
      </c>
      <c r="D3374" t="str">
        <f>'Funding Import'!A3376</f>
        <v>RB053208: LANGENHOE COMMUNITY PRIMARY SC</v>
      </c>
      <c r="E3374" t="str">
        <f>MID('Funding Import'!B3376,2,4)</f>
        <v>0004</v>
      </c>
      <c r="F3374" t="str">
        <f>MID('Funding Import'!B3376,8,50)</f>
        <v>STATEMENTED SEN</v>
      </c>
      <c r="G3374" t="str">
        <f>'Funding Import'!I3376</f>
        <v>Spreadsheet B 394845 20782782 ES043 DP0533 SEN TOP-UP SUM1 SUM-21 ES043 DP0533 SEN TOP-UP SUM1 SUM-21</v>
      </c>
      <c r="H3374">
        <f>'Funding Import'!H3376</f>
        <v>609</v>
      </c>
      <c r="I3374" s="139"/>
    </row>
    <row r="3375" spans="1:9" ht="15" x14ac:dyDescent="0.2">
      <c r="A3375" s="191" t="str">
        <f t="shared" si="105"/>
        <v>3208</v>
      </c>
      <c r="B3375" s="191"/>
      <c r="C3375" s="191" t="str">
        <f t="shared" si="104"/>
        <v>32080004</v>
      </c>
      <c r="D3375" t="str">
        <f>'Funding Import'!A3377</f>
        <v>RB053208: LANGENHOE COMMUNITY PRIMARY SC</v>
      </c>
      <c r="E3375" t="str">
        <f>MID('Funding Import'!B3377,2,4)</f>
        <v>0004</v>
      </c>
      <c r="F3375" t="str">
        <f>MID('Funding Import'!B3377,8,50)</f>
        <v>STATEMENTED SEN</v>
      </c>
      <c r="G3375" t="str">
        <f>'Funding Import'!I3377</f>
        <v>DL 8688 SEN TOP-UP AUT1 AUT-21</v>
      </c>
      <c r="H3375">
        <f>'Funding Import'!H3377</f>
        <v>3497</v>
      </c>
      <c r="I3375" s="139"/>
    </row>
    <row r="3376" spans="1:9" ht="15" x14ac:dyDescent="0.2">
      <c r="A3376" s="191" t="str">
        <f t="shared" si="105"/>
        <v>3208</v>
      </c>
      <c r="B3376" s="191"/>
      <c r="C3376" s="191" t="str">
        <f t="shared" si="104"/>
        <v>32080006</v>
      </c>
      <c r="D3376" t="str">
        <f>'Funding Import'!A3378</f>
        <v>RB053208: LANGENHOE COMMUNITY PRIMARY SC</v>
      </c>
      <c r="E3376" t="str">
        <f>MID('Funding Import'!B3378,2,4)</f>
        <v>0006</v>
      </c>
      <c r="F3376" t="str">
        <f>MID('Funding Import'!B3378,8,50)</f>
        <v>EXCEPTIONAL COVID COST GRANT</v>
      </c>
      <c r="G3376" t="str">
        <f>'Funding Import'!I3378</f>
        <v>Spreadsheet B 398807 20920177 ES067 DP0558 FSMADDCOSTSCOVID FSMCOVID ES067 DP0558 FSMADDCOSTSCOVID FSMCOVID</v>
      </c>
      <c r="H3376">
        <f>'Funding Import'!H3378</f>
        <v>150</v>
      </c>
      <c r="I3376" s="139"/>
    </row>
    <row r="3377" spans="1:9" ht="15" x14ac:dyDescent="0.2">
      <c r="A3377" s="191" t="str">
        <f t="shared" si="105"/>
        <v>3208</v>
      </c>
      <c r="B3377" s="191"/>
      <c r="C3377" s="191" t="str">
        <f t="shared" si="104"/>
        <v>32080006</v>
      </c>
      <c r="D3377" t="str">
        <f>'Funding Import'!A3379</f>
        <v>RB053208: LANGENHOE COMMUNITY PRIMARY SC</v>
      </c>
      <c r="E3377" t="str">
        <f>MID('Funding Import'!B3379,2,4)</f>
        <v>0006</v>
      </c>
      <c r="F3377" t="str">
        <f>MID('Funding Import'!B3379,8,50)</f>
        <v>EXCEPTIONAL COVID COST GRANT</v>
      </c>
      <c r="G3377" t="str">
        <f>'Funding Import'!I3379</f>
        <v>Spreadsheet B 398804 20920024 ES065 DP0556 COVIDEMERGENCY COVIDEM ES065 DP0556 COVIDEMERGENCY COVIDEM</v>
      </c>
      <c r="H3377">
        <f>'Funding Import'!H3379</f>
        <v>4300</v>
      </c>
      <c r="I3377" s="139"/>
    </row>
    <row r="3378" spans="1:9" ht="15" x14ac:dyDescent="0.2">
      <c r="A3378" s="191" t="str">
        <f t="shared" si="105"/>
        <v>3208</v>
      </c>
      <c r="B3378" s="191"/>
      <c r="C3378" s="191" t="str">
        <f t="shared" ref="C3378:C3441" si="106">A3378&amp;E3378</f>
        <v>32080006</v>
      </c>
      <c r="D3378" t="str">
        <f>'Funding Import'!A3380</f>
        <v>RB053208: LANGENHOE COMMUNITY PRIMARY SC</v>
      </c>
      <c r="E3378" t="str">
        <f>MID('Funding Import'!B3380,2,4)</f>
        <v>0006</v>
      </c>
      <c r="F3378" t="str">
        <f>MID('Funding Import'!B3380,8,50)</f>
        <v>EXCEPTIONAL COVID COST GRANT</v>
      </c>
      <c r="G3378" t="str">
        <f>'Funding Import'!I3380</f>
        <v>Spreadsheet B 399778 20982606 Movement from code '0006 to '0012 covid  emergency recode ES089 RM0128 Covid emergency recode</v>
      </c>
      <c r="H3378">
        <f>'Funding Import'!H3380</f>
        <v>-4300</v>
      </c>
      <c r="I3378" s="139"/>
    </row>
    <row r="3379" spans="1:9" ht="15" x14ac:dyDescent="0.2">
      <c r="A3379" s="191" t="str">
        <f t="shared" si="105"/>
        <v>3208</v>
      </c>
      <c r="B3379" s="191"/>
      <c r="C3379" s="191" t="str">
        <f t="shared" si="106"/>
        <v>32080012</v>
      </c>
      <c r="D3379" t="str">
        <f>'Funding Import'!A3381</f>
        <v>RB053208: LANGENHOE COMMUNITY PRIMARY SC</v>
      </c>
      <c r="E3379" t="str">
        <f>MID('Funding Import'!B3381,2,4)</f>
        <v>0012</v>
      </c>
      <c r="F3379" t="str">
        <f>MID('Funding Import'!B3381,8,50)</f>
        <v>COVID CATCH UP</v>
      </c>
      <c r="G3379" t="str">
        <f>'Funding Import'!I3381</f>
        <v>Spreadsheet B 399778 20982606 Movement from code '0006 to '0012 covid  emergency recode ES089 RM0128 Covid emergency recode</v>
      </c>
      <c r="H3379">
        <f>'Funding Import'!H3381</f>
        <v>4300</v>
      </c>
      <c r="I3379" s="139"/>
    </row>
    <row r="3380" spans="1:9" ht="15" x14ac:dyDescent="0.2">
      <c r="A3380" s="191" t="str">
        <f t="shared" si="105"/>
        <v>3208</v>
      </c>
      <c r="B3380" s="191"/>
      <c r="C3380" s="191" t="str">
        <f t="shared" si="106"/>
        <v>32080012</v>
      </c>
      <c r="D3380" t="str">
        <f>'Funding Import'!A3382</f>
        <v>RB053208: LANGENHOE COMMUNITY PRIMARY SC</v>
      </c>
      <c r="E3380" t="str">
        <f>MID('Funding Import'!B3382,2,4)</f>
        <v>0012</v>
      </c>
      <c r="F3380" t="str">
        <f>MID('Funding Import'!B3382,8,50)</f>
        <v>COVID CATCH UP</v>
      </c>
      <c r="G3380" t="str">
        <f>'Funding Import'!I3382</f>
        <v>DL 8645 0012recoveryc 0012RPG</v>
      </c>
      <c r="H3380">
        <f>'Funding Import'!H3382</f>
        <v>500</v>
      </c>
      <c r="I3380" s="139"/>
    </row>
    <row r="3381" spans="1:9" ht="15" x14ac:dyDescent="0.2">
      <c r="A3381" s="191" t="str">
        <f t="shared" si="105"/>
        <v>3208</v>
      </c>
      <c r="B3381" s="191"/>
      <c r="C3381" s="191" t="str">
        <f t="shared" si="106"/>
        <v>32080012</v>
      </c>
      <c r="D3381" t="str">
        <f>'Funding Import'!A3383</f>
        <v>RB053208: LANGENHOE COMMUNITY PRIMARY SC</v>
      </c>
      <c r="E3381" t="str">
        <f>MID('Funding Import'!B3383,2,4)</f>
        <v>0012</v>
      </c>
      <c r="F3381" t="str">
        <f>MID('Funding Import'!B3383,8,50)</f>
        <v>COVID CATCH UP</v>
      </c>
      <c r="G3381" t="str">
        <f>'Funding Import'!I3383</f>
        <v>DL 8656 0012schoolled 0012SLT</v>
      </c>
      <c r="H3381">
        <f>'Funding Import'!H3383</f>
        <v>295.31</v>
      </c>
      <c r="I3381" s="139"/>
    </row>
    <row r="3382" spans="1:9" ht="15" x14ac:dyDescent="0.2">
      <c r="A3382" s="191" t="str">
        <f t="shared" si="105"/>
        <v>3208</v>
      </c>
      <c r="B3382" s="191"/>
      <c r="C3382" s="191" t="str">
        <f t="shared" si="106"/>
        <v>32080014</v>
      </c>
      <c r="D3382" t="str">
        <f>'Funding Import'!A3384</f>
        <v>RB053208: LANGENHOE COMMUNITY PRIMARY SC</v>
      </c>
      <c r="E3382" t="str">
        <f>MID('Funding Import'!B3384,2,4)</f>
        <v>0014</v>
      </c>
      <c r="F3382" t="str">
        <f>MID('Funding Import'!B3384,8,50)</f>
        <v>PUPIL PREMIUM</v>
      </c>
      <c r="G3382" t="str">
        <f>'Funding Import'!I3384</f>
        <v>Spreadsheet B 400831 21077861 ES093 DP0593 SUMMER21PPG SUM21PPG ES093 DP0593 SUMMER21PPG SUM21PPG</v>
      </c>
      <c r="H3382">
        <f>'Funding Import'!H3384</f>
        <v>5977</v>
      </c>
      <c r="I3382" s="139"/>
    </row>
    <row r="3383" spans="1:9" ht="15" x14ac:dyDescent="0.2">
      <c r="A3383" s="191" t="str">
        <f t="shared" si="105"/>
        <v>3208</v>
      </c>
      <c r="B3383" s="191"/>
      <c r="C3383" s="191" t="str">
        <f t="shared" si="106"/>
        <v>32080014</v>
      </c>
      <c r="D3383" t="str">
        <f>'Funding Import'!A3385</f>
        <v>RB053208: LANGENHOE COMMUNITY PRIMARY SC</v>
      </c>
      <c r="E3383" t="str">
        <f>MID('Funding Import'!B3385,2,4)</f>
        <v>0014</v>
      </c>
      <c r="F3383" t="str">
        <f>MID('Funding Import'!B3385,8,50)</f>
        <v>PUPIL PREMIUM</v>
      </c>
      <c r="G3383" t="str">
        <f>'Funding Import'!I3385</f>
        <v>DL 8701 0014 Pupil Premium Autumn Term 2021</v>
      </c>
      <c r="H3383">
        <f>'Funding Import'!H3385</f>
        <v>4782</v>
      </c>
      <c r="I3383" s="139"/>
    </row>
    <row r="3384" spans="1:9" ht="15" x14ac:dyDescent="0.2">
      <c r="A3384" s="191" t="str">
        <f t="shared" si="105"/>
        <v>3208</v>
      </c>
      <c r="B3384" s="191"/>
      <c r="C3384" s="191" t="str">
        <f t="shared" si="106"/>
        <v>32080018</v>
      </c>
      <c r="D3384" t="str">
        <f>'Funding Import'!A3386</f>
        <v>RB053208: LANGENHOE COMMUNITY PRIMARY SC</v>
      </c>
      <c r="E3384" t="str">
        <f>MID('Funding Import'!B3386,2,4)</f>
        <v>0018</v>
      </c>
      <c r="F3384" t="str">
        <f>MID('Funding Import'!B3386,8,50)</f>
        <v>ADDITIONAL GRANT INCOME</v>
      </c>
      <c r="G3384" t="str">
        <f>'Funding Import'!I3386</f>
        <v>Spreadsheet B 393531 20728061 ES032 RM0087 PE GRANT APR 21 ES032 RM0087 PE GRANT APR 21</v>
      </c>
      <c r="H3384">
        <f>'Funding Import'!H3386</f>
        <v>7175</v>
      </c>
      <c r="I3384" s="139"/>
    </row>
    <row r="3385" spans="1:9" ht="15" x14ac:dyDescent="0.2">
      <c r="A3385" s="191" t="str">
        <f t="shared" si="105"/>
        <v>3208</v>
      </c>
      <c r="B3385" s="191"/>
      <c r="C3385" s="191" t="str">
        <f t="shared" si="106"/>
        <v>32080018</v>
      </c>
      <c r="D3385" t="str">
        <f>'Funding Import'!A3387</f>
        <v>RB053208: LANGENHOE COMMUNITY PRIMARY SC</v>
      </c>
      <c r="E3385" t="str">
        <f>MID('Funding Import'!B3387,2,4)</f>
        <v>0018</v>
      </c>
      <c r="F3385" t="str">
        <f>MID('Funding Import'!B3387,8,50)</f>
        <v>ADDITIONAL GRANT INCOME</v>
      </c>
      <c r="G3385" t="str">
        <f>'Funding Import'!I3387</f>
        <v>Spreadsheet B 399769 20981730 UIFSM JULY21 UIFSM 21 ES085 RM0124 UIFSM JULY21 UIFSM 21</v>
      </c>
      <c r="H3385">
        <f>'Funding Import'!H3387</f>
        <v>21193</v>
      </c>
      <c r="I3385" s="139"/>
    </row>
    <row r="3386" spans="1:9" ht="15" x14ac:dyDescent="0.2">
      <c r="A3386" s="191" t="str">
        <f t="shared" si="105"/>
        <v>3208</v>
      </c>
      <c r="B3386" s="191"/>
      <c r="C3386" s="191" t="str">
        <f t="shared" si="106"/>
        <v>32080018</v>
      </c>
      <c r="D3386" t="str">
        <f>'Funding Import'!A3388</f>
        <v>RB053208: LANGENHOE COMMUNITY PRIMARY SC</v>
      </c>
      <c r="E3386" t="str">
        <f>MID('Funding Import'!B3388,2,4)</f>
        <v>0018</v>
      </c>
      <c r="F3386" t="str">
        <f>MID('Funding Import'!B3388,8,50)</f>
        <v>ADDITIONAL GRANT INCOME</v>
      </c>
      <c r="G3386" t="str">
        <f>'Funding Import'!I3388</f>
        <v>DL 8673 PE GRANT OCT21 0018PE</v>
      </c>
      <c r="H3386">
        <f>'Funding Import'!H3388</f>
        <v>9993</v>
      </c>
      <c r="I3386" s="139"/>
    </row>
    <row r="3387" spans="1:9" ht="15" x14ac:dyDescent="0.2">
      <c r="A3387" s="191" t="str">
        <f t="shared" si="105"/>
        <v>3208</v>
      </c>
      <c r="B3387" s="191"/>
      <c r="C3387" s="191" t="str">
        <f t="shared" si="106"/>
        <v>32080026</v>
      </c>
      <c r="D3387" t="str">
        <f>'Funding Import'!A3389</f>
        <v>RB053208: LANGENHOE COMMUNITY PRIMARY SC</v>
      </c>
      <c r="E3387" t="str">
        <f>MID('Funding Import'!B3389,2,4)</f>
        <v>0026</v>
      </c>
      <c r="F3387" t="str">
        <f>MID('Funding Import'!B3389,8,50)</f>
        <v>NOTIONAL SEN FUNDING</v>
      </c>
      <c r="G3387" t="str">
        <f>'Funding Import'!I3389</f>
        <v>Spreadsheet B 391732 20639856 ES012 MK0514 10026 NOTIONAL SEN ES012 MK0514 10026 NOTIONAL SEN</v>
      </c>
      <c r="H3387">
        <f>'Funding Import'!H3389</f>
        <v>54480</v>
      </c>
      <c r="I3387" s="139"/>
    </row>
    <row r="3388" spans="1:9" ht="15" x14ac:dyDescent="0.2">
      <c r="A3388" s="191" t="str">
        <f t="shared" si="105"/>
        <v>3216</v>
      </c>
      <c r="B3388" s="191"/>
      <c r="C3388" s="191" t="str">
        <f t="shared" si="106"/>
        <v>32160001</v>
      </c>
      <c r="D3388" t="str">
        <f>'Funding Import'!A3390</f>
        <v>RB053216: LANGHAM PRIMARY SCHOOL</v>
      </c>
      <c r="E3388" t="str">
        <f>MID('Funding Import'!B3390,2,4)</f>
        <v>0001</v>
      </c>
      <c r="F3388" t="str">
        <f>MID('Funding Import'!B3390,8,50)</f>
        <v>FORMULA FUNDED (EXCL RATES)</v>
      </c>
      <c r="G3388" t="str">
        <f>'Funding Import'!I3390</f>
        <v>Spreadsheet B 391145 20630885 ES006 MK0508 10001 FORMULA FUNDED ES006 MK0508 10001 FORMULA FUNDED</v>
      </c>
      <c r="H3388">
        <f>'Funding Import'!H3390</f>
        <v>462646</v>
      </c>
      <c r="I3388" s="139"/>
    </row>
    <row r="3389" spans="1:9" ht="15" x14ac:dyDescent="0.2">
      <c r="A3389" s="191" t="str">
        <f t="shared" si="105"/>
        <v>3216</v>
      </c>
      <c r="B3389" s="191"/>
      <c r="C3389" s="191" t="str">
        <f t="shared" si="106"/>
        <v>32160002</v>
      </c>
      <c r="D3389" t="str">
        <f>'Funding Import'!A3391</f>
        <v>RB053216: LANGHAM PRIMARY SCHOOL</v>
      </c>
      <c r="E3389" t="str">
        <f>MID('Funding Import'!B3391,2,4)</f>
        <v>0002</v>
      </c>
      <c r="F3389" t="str">
        <f>MID('Funding Import'!B3391,8,50)</f>
        <v>RATES</v>
      </c>
      <c r="G3389" t="str">
        <f>'Funding Import'!I3391</f>
        <v>Spreadsheet B 391137 20630756 ES007 MK0509 10002 RATES ES007 MK0509 10002 RATES</v>
      </c>
      <c r="H3389">
        <f>'Funding Import'!H3391</f>
        <v>12802</v>
      </c>
      <c r="I3389" s="139"/>
    </row>
    <row r="3390" spans="1:9" ht="15" x14ac:dyDescent="0.2">
      <c r="A3390" s="191" t="str">
        <f t="shared" si="105"/>
        <v>3216</v>
      </c>
      <c r="B3390" s="191"/>
      <c r="C3390" s="191" t="str">
        <f t="shared" si="106"/>
        <v>32160003</v>
      </c>
      <c r="D3390" t="str">
        <f>'Funding Import'!A3392</f>
        <v>RB053216: LANGHAM PRIMARY SCHOOL</v>
      </c>
      <c r="E3390" t="str">
        <f>MID('Funding Import'!B3392,2,4)</f>
        <v>0003</v>
      </c>
      <c r="F3390" t="str">
        <f>MID('Funding Import'!B3392,8,50)</f>
        <v>BROUGHT FORWARD</v>
      </c>
      <c r="G3390" t="str">
        <f>'Funding Import'!I3392</f>
        <v>Spreadsheet B 394797 20778211 ES055 MK0568 10003 OPENING BALANCES ES055 MK0568 10003 OPENING BALANCES</v>
      </c>
      <c r="H3390">
        <f>'Funding Import'!H3392</f>
        <v>34188.400000000001</v>
      </c>
      <c r="I3390" s="139"/>
    </row>
    <row r="3391" spans="1:9" ht="15" x14ac:dyDescent="0.2">
      <c r="A3391" s="191" t="str">
        <f t="shared" si="105"/>
        <v>3216</v>
      </c>
      <c r="B3391" s="191"/>
      <c r="C3391" s="191" t="str">
        <f t="shared" si="106"/>
        <v>32160004</v>
      </c>
      <c r="D3391" t="str">
        <f>'Funding Import'!A3393</f>
        <v>RB053216: LANGHAM PRIMARY SCHOOL</v>
      </c>
      <c r="E3391" t="str">
        <f>MID('Funding Import'!B3393,2,4)</f>
        <v>0004</v>
      </c>
      <c r="F3391" t="str">
        <f>MID('Funding Import'!B3393,8,50)</f>
        <v>STATEMENTED SEN</v>
      </c>
      <c r="G3391" t="str">
        <f>'Funding Import'!I3393</f>
        <v>Spreadsheet B 391144 20630818 ES009 MK0511 10004 EHCP ES009 MK0511 10004 EHCP</v>
      </c>
      <c r="H3391">
        <f>'Funding Import'!H3393</f>
        <v>16395</v>
      </c>
      <c r="I3391" s="139"/>
    </row>
    <row r="3392" spans="1:9" ht="15" x14ac:dyDescent="0.2">
      <c r="A3392" s="191" t="str">
        <f t="shared" si="105"/>
        <v>3216</v>
      </c>
      <c r="B3392" s="191"/>
      <c r="C3392" s="191" t="str">
        <f t="shared" si="106"/>
        <v>32160006</v>
      </c>
      <c r="D3392" t="str">
        <f>'Funding Import'!A3394</f>
        <v>RB053216: LANGHAM PRIMARY SCHOOL</v>
      </c>
      <c r="E3392" t="str">
        <f>MID('Funding Import'!B3394,2,4)</f>
        <v>0006</v>
      </c>
      <c r="F3392" t="str">
        <f>MID('Funding Import'!B3394,8,50)</f>
        <v>EXCEPTIONAL COVID COST GRANT</v>
      </c>
      <c r="G3392" t="str">
        <f>'Funding Import'!I3394</f>
        <v>Spreadsheet B 398804 20920024 ES065 DP0556 COVIDEMERGENCY COVIDEM ES065 DP0556 COVIDEMERGENCY COVIDEM</v>
      </c>
      <c r="H3392">
        <f>'Funding Import'!H3394</f>
        <v>3430</v>
      </c>
      <c r="I3392" s="139"/>
    </row>
    <row r="3393" spans="1:9" ht="15" x14ac:dyDescent="0.2">
      <c r="A3393" s="191" t="str">
        <f t="shared" si="105"/>
        <v>3216</v>
      </c>
      <c r="B3393" s="191"/>
      <c r="C3393" s="191" t="str">
        <f t="shared" si="106"/>
        <v>32160006</v>
      </c>
      <c r="D3393" t="str">
        <f>'Funding Import'!A3395</f>
        <v>RB053216: LANGHAM PRIMARY SCHOOL</v>
      </c>
      <c r="E3393" t="str">
        <f>MID('Funding Import'!B3395,2,4)</f>
        <v>0006</v>
      </c>
      <c r="F3393" t="str">
        <f>MID('Funding Import'!B3395,8,50)</f>
        <v>EXCEPTIONAL COVID COST GRANT</v>
      </c>
      <c r="G3393" t="str">
        <f>'Funding Import'!I3395</f>
        <v>Spreadsheet B 399778 20982606 Movement from code '0006 to '0012 covid  emergency recode ES089 RM0128 Covid emergency recode</v>
      </c>
      <c r="H3393">
        <f>'Funding Import'!H3395</f>
        <v>-3430</v>
      </c>
      <c r="I3393" s="139"/>
    </row>
    <row r="3394" spans="1:9" ht="15" x14ac:dyDescent="0.2">
      <c r="A3394" s="191" t="str">
        <f t="shared" ref="A3394:A3457" si="107">MID(D3394,5,4)</f>
        <v>3216</v>
      </c>
      <c r="B3394" s="191"/>
      <c r="C3394" s="191" t="str">
        <f t="shared" si="106"/>
        <v>32160007</v>
      </c>
      <c r="D3394" t="str">
        <f>'Funding Import'!A3396</f>
        <v>RB053216: LANGHAM PRIMARY SCHOOL</v>
      </c>
      <c r="E3394" t="str">
        <f>MID('Funding Import'!B3396,2,4)</f>
        <v>0007</v>
      </c>
      <c r="F3394" t="str">
        <f>MID('Funding Import'!B3396,8,50)</f>
        <v>PUPIL INCREASE/FORMULA ERR</v>
      </c>
      <c r="G3394" t="str">
        <f>'Funding Import'!I3396</f>
        <v>DL 8706 2021-22 KS1 Class Size Funding</v>
      </c>
      <c r="H3394">
        <f>'Funding Import'!H3396</f>
        <v>6733</v>
      </c>
      <c r="I3394" s="139"/>
    </row>
    <row r="3395" spans="1:9" ht="15" x14ac:dyDescent="0.2">
      <c r="A3395" s="191" t="str">
        <f t="shared" si="107"/>
        <v>3216</v>
      </c>
      <c r="B3395" s="191"/>
      <c r="C3395" s="191" t="str">
        <f t="shared" si="106"/>
        <v>32160012</v>
      </c>
      <c r="D3395" t="str">
        <f>'Funding Import'!A3397</f>
        <v>RB053216: LANGHAM PRIMARY SCHOOL</v>
      </c>
      <c r="E3395" t="str">
        <f>MID('Funding Import'!B3397,2,4)</f>
        <v>0012</v>
      </c>
      <c r="F3395" t="str">
        <f>MID('Funding Import'!B3397,8,50)</f>
        <v>COVID CATCH UP</v>
      </c>
      <c r="G3395" t="str">
        <f>'Funding Import'!I3397</f>
        <v>Spreadsheet B 399778 20982606 Movement from code '0006 to '0012 covid  emergency recode ES089 RM0128 Covid emergency recode</v>
      </c>
      <c r="H3395">
        <f>'Funding Import'!H3397</f>
        <v>3430</v>
      </c>
      <c r="I3395" s="139"/>
    </row>
    <row r="3396" spans="1:9" ht="15" x14ac:dyDescent="0.2">
      <c r="A3396" s="191" t="str">
        <f t="shared" si="107"/>
        <v>3216</v>
      </c>
      <c r="B3396" s="191"/>
      <c r="C3396" s="191" t="str">
        <f t="shared" si="106"/>
        <v>32160012</v>
      </c>
      <c r="D3396" t="str">
        <f>'Funding Import'!A3398</f>
        <v>RB053216: LANGHAM PRIMARY SCHOOL</v>
      </c>
      <c r="E3396" t="str">
        <f>MID('Funding Import'!B3398,2,4)</f>
        <v>0012</v>
      </c>
      <c r="F3396" t="str">
        <f>MID('Funding Import'!B3398,8,50)</f>
        <v>COVID CATCH UP</v>
      </c>
      <c r="G3396" t="str">
        <f>'Funding Import'!I3398</f>
        <v>DL 8645 0012recoveryc 0012RPG</v>
      </c>
      <c r="H3396">
        <f>'Funding Import'!H3398</f>
        <v>500</v>
      </c>
      <c r="I3396" s="139"/>
    </row>
    <row r="3397" spans="1:9" ht="15" x14ac:dyDescent="0.2">
      <c r="A3397" s="191" t="str">
        <f t="shared" si="107"/>
        <v>3216</v>
      </c>
      <c r="B3397" s="191"/>
      <c r="C3397" s="191" t="str">
        <f t="shared" si="106"/>
        <v>32160012</v>
      </c>
      <c r="D3397" t="str">
        <f>'Funding Import'!A3399</f>
        <v>RB053216: LANGHAM PRIMARY SCHOOL</v>
      </c>
      <c r="E3397" t="str">
        <f>MID('Funding Import'!B3399,2,4)</f>
        <v>0012</v>
      </c>
      <c r="F3397" t="str">
        <f>MID('Funding Import'!B3399,8,50)</f>
        <v>COVID CATCH UP</v>
      </c>
      <c r="G3397" t="str">
        <f>'Funding Import'!I3399</f>
        <v>DL 8656 0012schoolled 0012SLT</v>
      </c>
      <c r="H3397">
        <f>'Funding Import'!H3399</f>
        <v>118.13</v>
      </c>
      <c r="I3397" s="139"/>
    </row>
    <row r="3398" spans="1:9" ht="15" x14ac:dyDescent="0.2">
      <c r="A3398" s="191" t="str">
        <f t="shared" si="107"/>
        <v>3216</v>
      </c>
      <c r="B3398" s="191"/>
      <c r="C3398" s="191" t="str">
        <f t="shared" si="106"/>
        <v>32160014</v>
      </c>
      <c r="D3398" t="str">
        <f>'Funding Import'!A3400</f>
        <v>RB053216: LANGHAM PRIMARY SCHOOL</v>
      </c>
      <c r="E3398" t="str">
        <f>MID('Funding Import'!B3400,2,4)</f>
        <v>0014</v>
      </c>
      <c r="F3398" t="str">
        <f>MID('Funding Import'!B3400,8,50)</f>
        <v>PUPIL PREMIUM</v>
      </c>
      <c r="G3398" t="str">
        <f>'Funding Import'!I3400</f>
        <v>Spreadsheet B 400831 21077861 ES093 DP0593 SUMMER21PPG SUM21PPG ES093 DP0593 SUMMER21PPG SUM21PPG</v>
      </c>
      <c r="H3398">
        <f>'Funding Import'!H3400</f>
        <v>1940</v>
      </c>
      <c r="I3398" s="139"/>
    </row>
    <row r="3399" spans="1:9" ht="15" x14ac:dyDescent="0.2">
      <c r="A3399" s="191" t="str">
        <f t="shared" si="107"/>
        <v>3216</v>
      </c>
      <c r="B3399" s="191"/>
      <c r="C3399" s="191" t="str">
        <f t="shared" si="106"/>
        <v>32160014</v>
      </c>
      <c r="D3399" t="str">
        <f>'Funding Import'!A3401</f>
        <v>RB053216: LANGHAM PRIMARY SCHOOL</v>
      </c>
      <c r="E3399" t="str">
        <f>MID('Funding Import'!B3401,2,4)</f>
        <v>0014</v>
      </c>
      <c r="F3399" t="str">
        <f>MID('Funding Import'!B3401,8,50)</f>
        <v>PUPIL PREMIUM</v>
      </c>
      <c r="G3399" t="str">
        <f>'Funding Import'!I3401</f>
        <v>DL 8701 0014 Pupil Premium Autumn Term 2021</v>
      </c>
      <c r="H3399">
        <f>'Funding Import'!H3401</f>
        <v>1552</v>
      </c>
      <c r="I3399" s="139"/>
    </row>
    <row r="3400" spans="1:9" ht="15" x14ac:dyDescent="0.2">
      <c r="A3400" s="191" t="str">
        <f t="shared" si="107"/>
        <v>3216</v>
      </c>
      <c r="B3400" s="191"/>
      <c r="C3400" s="191" t="str">
        <f t="shared" si="106"/>
        <v>32160018</v>
      </c>
      <c r="D3400" t="str">
        <f>'Funding Import'!A3402</f>
        <v>RB053216: LANGHAM PRIMARY SCHOOL</v>
      </c>
      <c r="E3400" t="str">
        <f>MID('Funding Import'!B3402,2,4)</f>
        <v>0018</v>
      </c>
      <c r="F3400" t="str">
        <f>MID('Funding Import'!B3402,8,50)</f>
        <v>ADDITIONAL GRANT INCOME</v>
      </c>
      <c r="G3400" t="str">
        <f>'Funding Import'!I3402</f>
        <v>Spreadsheet B 393531 20728061 ES032 RM0087 PE GRANT APR 21 ES032 RM0087 PE GRANT APR 21</v>
      </c>
      <c r="H3400">
        <f>'Funding Import'!H3402</f>
        <v>7033</v>
      </c>
      <c r="I3400" s="139"/>
    </row>
    <row r="3401" spans="1:9" ht="15" x14ac:dyDescent="0.2">
      <c r="A3401" s="191" t="str">
        <f t="shared" si="107"/>
        <v>3216</v>
      </c>
      <c r="B3401" s="191"/>
      <c r="C3401" s="191" t="str">
        <f t="shared" si="106"/>
        <v>32160018</v>
      </c>
      <c r="D3401" t="str">
        <f>'Funding Import'!A3403</f>
        <v>RB053216: LANGHAM PRIMARY SCHOOL</v>
      </c>
      <c r="E3401" t="str">
        <f>MID('Funding Import'!B3403,2,4)</f>
        <v>0018</v>
      </c>
      <c r="F3401" t="str">
        <f>MID('Funding Import'!B3403,8,50)</f>
        <v>ADDITIONAL GRANT INCOME</v>
      </c>
      <c r="G3401" t="str">
        <f>'Funding Import'!I3403</f>
        <v>Spreadsheet B 399769 20981730 UIFSM JULY21 UIFSM 21 ES085 RM0124 UIFSM JULY21 UIFSM 21</v>
      </c>
      <c r="H3401">
        <f>'Funding Import'!H3403</f>
        <v>15876</v>
      </c>
      <c r="I3401" s="139"/>
    </row>
    <row r="3402" spans="1:9" ht="15" x14ac:dyDescent="0.2">
      <c r="A3402" s="191" t="str">
        <f t="shared" si="107"/>
        <v>3216</v>
      </c>
      <c r="B3402" s="191"/>
      <c r="C3402" s="191" t="str">
        <f t="shared" si="106"/>
        <v>32160018</v>
      </c>
      <c r="D3402" t="str">
        <f>'Funding Import'!A3404</f>
        <v>RB053216: LANGHAM PRIMARY SCHOOL</v>
      </c>
      <c r="E3402" t="str">
        <f>MID('Funding Import'!B3404,2,4)</f>
        <v>0018</v>
      </c>
      <c r="F3402" t="str">
        <f>MID('Funding Import'!B3404,8,50)</f>
        <v>ADDITIONAL GRANT INCOME</v>
      </c>
      <c r="G3402" t="str">
        <f>'Funding Import'!I3404</f>
        <v>DL 8673 PE GRANT OCT21 0018PE</v>
      </c>
      <c r="H3402">
        <f>'Funding Import'!H3404</f>
        <v>9847</v>
      </c>
      <c r="I3402" s="139"/>
    </row>
    <row r="3403" spans="1:9" ht="15" x14ac:dyDescent="0.2">
      <c r="A3403" s="191" t="str">
        <f t="shared" si="107"/>
        <v>3216</v>
      </c>
      <c r="B3403" s="191"/>
      <c r="C3403" s="191" t="str">
        <f t="shared" si="106"/>
        <v>32160026</v>
      </c>
      <c r="D3403" t="str">
        <f>'Funding Import'!A3405</f>
        <v>RB053216: LANGHAM PRIMARY SCHOOL</v>
      </c>
      <c r="E3403" t="str">
        <f>MID('Funding Import'!B3405,2,4)</f>
        <v>0026</v>
      </c>
      <c r="F3403" t="str">
        <f>MID('Funding Import'!B3405,8,50)</f>
        <v>NOTIONAL SEN FUNDING</v>
      </c>
      <c r="G3403" t="str">
        <f>'Funding Import'!I3405</f>
        <v>Spreadsheet B 391732 20639856 ES012 MK0514 10026 NOTIONAL SEN ES012 MK0514 10026 NOTIONAL SEN</v>
      </c>
      <c r="H3403">
        <f>'Funding Import'!H3405</f>
        <v>32620</v>
      </c>
      <c r="I3403" s="139"/>
    </row>
    <row r="3404" spans="1:9" ht="15" x14ac:dyDescent="0.2">
      <c r="A3404" s="191" t="str">
        <f t="shared" si="107"/>
        <v>3234</v>
      </c>
      <c r="B3404" s="191"/>
      <c r="C3404" s="191" t="str">
        <f t="shared" si="106"/>
        <v>32340001</v>
      </c>
      <c r="D3404" t="str">
        <f>'Funding Import'!A3406</f>
        <v>RB053234: HIGHFIELDS PRIMARY SCHOOL</v>
      </c>
      <c r="E3404" t="str">
        <f>MID('Funding Import'!B3406,2,4)</f>
        <v>0001</v>
      </c>
      <c r="F3404" t="str">
        <f>MID('Funding Import'!B3406,8,50)</f>
        <v>FORMULA FUNDED (EXCL RATES)</v>
      </c>
      <c r="G3404" t="str">
        <f>'Funding Import'!I3406</f>
        <v>Spreadsheet B 391145 20630885 ES006 MK0508 10001 FORMULA FUNDED ES006 MK0508 10001 FORMULA FUNDED</v>
      </c>
      <c r="H3404">
        <f>'Funding Import'!H3406</f>
        <v>1477092</v>
      </c>
      <c r="I3404" s="139"/>
    </row>
    <row r="3405" spans="1:9" ht="15" x14ac:dyDescent="0.2">
      <c r="A3405" s="191" t="str">
        <f t="shared" si="107"/>
        <v>3234</v>
      </c>
      <c r="B3405" s="191"/>
      <c r="C3405" s="191" t="str">
        <f t="shared" si="106"/>
        <v>32340002</v>
      </c>
      <c r="D3405" t="str">
        <f>'Funding Import'!A3407</f>
        <v>RB053234: HIGHFIELDS PRIMARY SCHOOL</v>
      </c>
      <c r="E3405" t="str">
        <f>MID('Funding Import'!B3407,2,4)</f>
        <v>0002</v>
      </c>
      <c r="F3405" t="str">
        <f>MID('Funding Import'!B3407,8,50)</f>
        <v>RATES</v>
      </c>
      <c r="G3405" t="str">
        <f>'Funding Import'!I3407</f>
        <v>Spreadsheet B 391137 20630756 ES007 MK0509 10002 RATES ES007 MK0509 10002 RATES</v>
      </c>
      <c r="H3405">
        <f>'Funding Import'!H3407</f>
        <v>40714</v>
      </c>
      <c r="I3405" s="139"/>
    </row>
    <row r="3406" spans="1:9" ht="15" x14ac:dyDescent="0.2">
      <c r="A3406" s="191" t="str">
        <f t="shared" si="107"/>
        <v>3234</v>
      </c>
      <c r="B3406" s="191"/>
      <c r="C3406" s="191" t="str">
        <f t="shared" si="106"/>
        <v>32340003</v>
      </c>
      <c r="D3406" t="str">
        <f>'Funding Import'!A3408</f>
        <v>RB053234: HIGHFIELDS PRIMARY SCHOOL</v>
      </c>
      <c r="E3406" t="str">
        <f>MID('Funding Import'!B3408,2,4)</f>
        <v>0003</v>
      </c>
      <c r="F3406" t="str">
        <f>MID('Funding Import'!B3408,8,50)</f>
        <v>BROUGHT FORWARD</v>
      </c>
      <c r="G3406" t="str">
        <f>'Funding Import'!I3408</f>
        <v>Spreadsheet B 394797 20778211 ES055 MK0568 10003 OPENING BALANCES ES055 MK0568 10003 OPENING BALANCES</v>
      </c>
      <c r="H3406">
        <f>'Funding Import'!H3408</f>
        <v>184252.03</v>
      </c>
      <c r="I3406" s="139"/>
    </row>
    <row r="3407" spans="1:9" ht="15" x14ac:dyDescent="0.2">
      <c r="A3407" s="191" t="str">
        <f t="shared" si="107"/>
        <v>3234</v>
      </c>
      <c r="B3407" s="191"/>
      <c r="C3407" s="191" t="str">
        <f t="shared" si="106"/>
        <v>32340004</v>
      </c>
      <c r="D3407" t="str">
        <f>'Funding Import'!A3409</f>
        <v>RB053234: HIGHFIELDS PRIMARY SCHOOL</v>
      </c>
      <c r="E3407" t="str">
        <f>MID('Funding Import'!B3409,2,4)</f>
        <v>0004</v>
      </c>
      <c r="F3407" t="str">
        <f>MID('Funding Import'!B3409,8,50)</f>
        <v>STATEMENTED SEN</v>
      </c>
      <c r="G3407" t="str">
        <f>'Funding Import'!I3409</f>
        <v>Spreadsheet B 391144 20630818 ES009 MK0511 10004 EHCP ES009 MK0511 10004 EHCP</v>
      </c>
      <c r="H3407">
        <f>'Funding Import'!H3409</f>
        <v>25281</v>
      </c>
      <c r="I3407" s="139"/>
    </row>
    <row r="3408" spans="1:9" ht="15" x14ac:dyDescent="0.2">
      <c r="A3408" s="191" t="str">
        <f t="shared" si="107"/>
        <v>3234</v>
      </c>
      <c r="B3408" s="191"/>
      <c r="C3408" s="191" t="str">
        <f t="shared" si="106"/>
        <v>32340004</v>
      </c>
      <c r="D3408" t="str">
        <f>'Funding Import'!A3410</f>
        <v>RB053234: HIGHFIELDS PRIMARY SCHOOL</v>
      </c>
      <c r="E3408" t="str">
        <f>MID('Funding Import'!B3410,2,4)</f>
        <v>0004</v>
      </c>
      <c r="F3408" t="str">
        <f>MID('Funding Import'!B3410,8,50)</f>
        <v>STATEMENTED SEN</v>
      </c>
      <c r="G3408" t="str">
        <f>'Funding Import'!I3410</f>
        <v>Spreadsheet B 394845 20782782 ES043 DP0533 SEN TOP-UP SUM1 SUM-21 ES043 DP0533 SEN TOP-UP SUM1 SUM-21</v>
      </c>
      <c r="H3408">
        <f>'Funding Import'!H3410</f>
        <v>609</v>
      </c>
      <c r="I3408" s="139"/>
    </row>
    <row r="3409" spans="1:9" ht="15" x14ac:dyDescent="0.2">
      <c r="A3409" s="191" t="str">
        <f t="shared" si="107"/>
        <v>3234</v>
      </c>
      <c r="B3409" s="191"/>
      <c r="C3409" s="191" t="str">
        <f t="shared" si="106"/>
        <v>32340004</v>
      </c>
      <c r="D3409" t="str">
        <f>'Funding Import'!A3411</f>
        <v>RB053234: HIGHFIELDS PRIMARY SCHOOL</v>
      </c>
      <c r="E3409" t="str">
        <f>MID('Funding Import'!B3411,2,4)</f>
        <v>0004</v>
      </c>
      <c r="F3409" t="str">
        <f>MID('Funding Import'!B3411,8,50)</f>
        <v>STATEMENTED SEN</v>
      </c>
      <c r="G3409" t="str">
        <f>'Funding Import'!I3411</f>
        <v>Spreadsheet B 401820 21143763 ES099 MK0707 SEN TOP-UP SUM2 SUM-21 ES099 MK0707 SEN TOP-UP SUM2 SUM-21</v>
      </c>
      <c r="H3409">
        <f>'Funding Import'!H3411</f>
        <v>1143</v>
      </c>
      <c r="I3409" s="139"/>
    </row>
    <row r="3410" spans="1:9" ht="15" x14ac:dyDescent="0.2">
      <c r="A3410" s="191" t="str">
        <f t="shared" si="107"/>
        <v>3234</v>
      </c>
      <c r="B3410" s="191"/>
      <c r="C3410" s="191" t="str">
        <f t="shared" si="106"/>
        <v>32340004</v>
      </c>
      <c r="D3410" t="str">
        <f>'Funding Import'!A3412</f>
        <v>RB053234: HIGHFIELDS PRIMARY SCHOOL</v>
      </c>
      <c r="E3410" t="str">
        <f>MID('Funding Import'!B3412,2,4)</f>
        <v>0004</v>
      </c>
      <c r="F3410" t="str">
        <f>MID('Funding Import'!B3412,8,50)</f>
        <v>STATEMENTED SEN</v>
      </c>
      <c r="G3410" t="str">
        <f>'Funding Import'!I3412</f>
        <v>DL 8688 SEN TOP-UP AUT1 AUT-21</v>
      </c>
      <c r="H3410">
        <f>'Funding Import'!H3412</f>
        <v>4592</v>
      </c>
      <c r="I3410" s="139"/>
    </row>
    <row r="3411" spans="1:9" ht="15" x14ac:dyDescent="0.2">
      <c r="A3411" s="191" t="str">
        <f t="shared" si="107"/>
        <v>3234</v>
      </c>
      <c r="B3411" s="191"/>
      <c r="C3411" s="191" t="str">
        <f t="shared" si="106"/>
        <v>32340006</v>
      </c>
      <c r="D3411" t="str">
        <f>'Funding Import'!A3413</f>
        <v>RB053234: HIGHFIELDS PRIMARY SCHOOL</v>
      </c>
      <c r="E3411" t="str">
        <f>MID('Funding Import'!B3413,2,4)</f>
        <v>0006</v>
      </c>
      <c r="F3411" t="str">
        <f>MID('Funding Import'!B3413,8,50)</f>
        <v>EXCEPTIONAL COVID COST GRANT</v>
      </c>
      <c r="G3411" t="str">
        <f>'Funding Import'!I3413</f>
        <v>Spreadsheet B 398804 20920024 ES065 DP0556 COVIDEMERGENCY COVIDEM ES065 DP0556 COVIDEMERGENCY COVIDEM</v>
      </c>
      <c r="H3411">
        <f>'Funding Import'!H3413</f>
        <v>10830</v>
      </c>
      <c r="I3411" s="139"/>
    </row>
    <row r="3412" spans="1:9" ht="15" x14ac:dyDescent="0.2">
      <c r="A3412" s="191" t="str">
        <f t="shared" si="107"/>
        <v>3234</v>
      </c>
      <c r="B3412" s="191"/>
      <c r="C3412" s="191" t="str">
        <f t="shared" si="106"/>
        <v>32340006</v>
      </c>
      <c r="D3412" t="str">
        <f>'Funding Import'!A3414</f>
        <v>RB053234: HIGHFIELDS PRIMARY SCHOOL</v>
      </c>
      <c r="E3412" t="str">
        <f>MID('Funding Import'!B3414,2,4)</f>
        <v>0006</v>
      </c>
      <c r="F3412" t="str">
        <f>MID('Funding Import'!B3414,8,50)</f>
        <v>EXCEPTIONAL COVID COST GRANT</v>
      </c>
      <c r="G3412" t="str">
        <f>'Funding Import'!I3414</f>
        <v>Spreadsheet B 399778 20982606 Movement from code '0006 to '0012 covid  emergency recode ES089 RM0128 Covid emergency recode</v>
      </c>
      <c r="H3412">
        <f>'Funding Import'!H3414</f>
        <v>-10830</v>
      </c>
      <c r="I3412" s="139"/>
    </row>
    <row r="3413" spans="1:9" ht="15" x14ac:dyDescent="0.2">
      <c r="A3413" s="191" t="str">
        <f t="shared" si="107"/>
        <v>3234</v>
      </c>
      <c r="B3413" s="191"/>
      <c r="C3413" s="191" t="str">
        <f t="shared" si="106"/>
        <v>32340012</v>
      </c>
      <c r="D3413" t="str">
        <f>'Funding Import'!A3415</f>
        <v>RB053234: HIGHFIELDS PRIMARY SCHOOL</v>
      </c>
      <c r="E3413" t="str">
        <f>MID('Funding Import'!B3415,2,4)</f>
        <v>0012</v>
      </c>
      <c r="F3413" t="str">
        <f>MID('Funding Import'!B3415,8,50)</f>
        <v>COVID CATCH UP</v>
      </c>
      <c r="G3413" t="str">
        <f>'Funding Import'!I3415</f>
        <v>Spreadsheet B 399778 20982606 Movement from code '0006 to '0012 covid  emergency recode ES089 RM0128 Covid emergency recode</v>
      </c>
      <c r="H3413">
        <f>'Funding Import'!H3415</f>
        <v>10830</v>
      </c>
      <c r="I3413" s="139"/>
    </row>
    <row r="3414" spans="1:9" ht="15" x14ac:dyDescent="0.2">
      <c r="A3414" s="191" t="str">
        <f t="shared" si="107"/>
        <v>3234</v>
      </c>
      <c r="B3414" s="191"/>
      <c r="C3414" s="191" t="str">
        <f t="shared" si="106"/>
        <v>32340012</v>
      </c>
      <c r="D3414" t="str">
        <f>'Funding Import'!A3416</f>
        <v>RB053234: HIGHFIELDS PRIMARY SCHOOL</v>
      </c>
      <c r="E3414" t="str">
        <f>MID('Funding Import'!B3416,2,4)</f>
        <v>0012</v>
      </c>
      <c r="F3414" t="str">
        <f>MID('Funding Import'!B3416,8,50)</f>
        <v>COVID CATCH UP</v>
      </c>
      <c r="G3414" t="str">
        <f>'Funding Import'!I3416</f>
        <v>Spreadsheet B 401813 21143657 ES101 MK0704 COVIDDEP COVIDEPP4 ES101 MK0704 COVIDDEP COVIDEPP4</v>
      </c>
      <c r="H3414">
        <f>'Funding Import'!H3416</f>
        <v>1500</v>
      </c>
      <c r="I3414" s="139"/>
    </row>
    <row r="3415" spans="1:9" ht="15" x14ac:dyDescent="0.2">
      <c r="A3415" s="191" t="str">
        <f t="shared" si="107"/>
        <v>3234</v>
      </c>
      <c r="B3415" s="191"/>
      <c r="C3415" s="191" t="str">
        <f t="shared" si="106"/>
        <v>32340012</v>
      </c>
      <c r="D3415" t="str">
        <f>'Funding Import'!A3417</f>
        <v>RB053234: HIGHFIELDS PRIMARY SCHOOL</v>
      </c>
      <c r="E3415" t="str">
        <f>MID('Funding Import'!B3417,2,4)</f>
        <v>0012</v>
      </c>
      <c r="F3415" t="str">
        <f>MID('Funding Import'!B3417,8,50)</f>
        <v>COVID CATCH UP</v>
      </c>
      <c r="G3415" t="str">
        <f>'Funding Import'!I3417</f>
        <v>DL 8645 0012recoveryc 0012RPG</v>
      </c>
      <c r="H3415">
        <f>'Funding Import'!H3417</f>
        <v>1087.5</v>
      </c>
      <c r="I3415" s="139"/>
    </row>
    <row r="3416" spans="1:9" ht="15" x14ac:dyDescent="0.2">
      <c r="A3416" s="191" t="str">
        <f t="shared" si="107"/>
        <v>3234</v>
      </c>
      <c r="B3416" s="191"/>
      <c r="C3416" s="191" t="str">
        <f t="shared" si="106"/>
        <v>32340012</v>
      </c>
      <c r="D3416" t="str">
        <f>'Funding Import'!A3418</f>
        <v>RB053234: HIGHFIELDS PRIMARY SCHOOL</v>
      </c>
      <c r="E3416" t="str">
        <f>MID('Funding Import'!B3418,2,4)</f>
        <v>0012</v>
      </c>
      <c r="F3416" t="str">
        <f>MID('Funding Import'!B3418,8,50)</f>
        <v>COVID CATCH UP</v>
      </c>
      <c r="G3416" t="str">
        <f>'Funding Import'!I3418</f>
        <v>DL 8656 0012schoolled 0012SLT</v>
      </c>
      <c r="H3416">
        <f>'Funding Import'!H3418</f>
        <v>945</v>
      </c>
      <c r="I3416" s="139"/>
    </row>
    <row r="3417" spans="1:9" ht="15" x14ac:dyDescent="0.2">
      <c r="A3417" s="191" t="str">
        <f t="shared" si="107"/>
        <v>3234</v>
      </c>
      <c r="B3417" s="191"/>
      <c r="C3417" s="191" t="str">
        <f t="shared" si="106"/>
        <v>32340014</v>
      </c>
      <c r="D3417" t="str">
        <f>'Funding Import'!A3419</f>
        <v>RB053234: HIGHFIELDS PRIMARY SCHOOL</v>
      </c>
      <c r="E3417" t="str">
        <f>MID('Funding Import'!B3419,2,4)</f>
        <v>0014</v>
      </c>
      <c r="F3417" t="str">
        <f>MID('Funding Import'!B3419,8,50)</f>
        <v>PUPIL PREMIUM</v>
      </c>
      <c r="G3417" t="str">
        <f>'Funding Import'!I3419</f>
        <v>Spreadsheet B 400831 21077861 ES093 DP0593 SUMMER21PPG SUM21PPG ES093 DP0593 SUMMER21PPG SUM21PPG</v>
      </c>
      <c r="H3417">
        <f>'Funding Import'!H3419</f>
        <v>18421</v>
      </c>
      <c r="I3417" s="139"/>
    </row>
    <row r="3418" spans="1:9" ht="15" x14ac:dyDescent="0.2">
      <c r="A3418" s="191" t="str">
        <f t="shared" si="107"/>
        <v>3234</v>
      </c>
      <c r="B3418" s="191"/>
      <c r="C3418" s="191" t="str">
        <f t="shared" si="106"/>
        <v>32340014</v>
      </c>
      <c r="D3418" t="str">
        <f>'Funding Import'!A3420</f>
        <v>RB053234: HIGHFIELDS PRIMARY SCHOOL</v>
      </c>
      <c r="E3418" t="str">
        <f>MID('Funding Import'!B3420,2,4)</f>
        <v>0014</v>
      </c>
      <c r="F3418" t="str">
        <f>MID('Funding Import'!B3420,8,50)</f>
        <v>PUPIL PREMIUM</v>
      </c>
      <c r="G3418" t="str">
        <f>'Funding Import'!I3420</f>
        <v>DL 8701 0014 Pupil Premium Autumn Term 2021</v>
      </c>
      <c r="H3418">
        <f>'Funding Import'!H3420</f>
        <v>14737</v>
      </c>
      <c r="I3418" s="139"/>
    </row>
    <row r="3419" spans="1:9" ht="15" x14ac:dyDescent="0.2">
      <c r="A3419" s="191" t="str">
        <f t="shared" si="107"/>
        <v>3234</v>
      </c>
      <c r="B3419" s="191"/>
      <c r="C3419" s="191" t="str">
        <f t="shared" si="106"/>
        <v>32340018</v>
      </c>
      <c r="D3419" t="str">
        <f>'Funding Import'!A3421</f>
        <v>RB053234: HIGHFIELDS PRIMARY SCHOOL</v>
      </c>
      <c r="E3419" t="str">
        <f>MID('Funding Import'!B3421,2,4)</f>
        <v>0018</v>
      </c>
      <c r="F3419" t="str">
        <f>MID('Funding Import'!B3421,8,50)</f>
        <v>ADDITIONAL GRANT INCOME</v>
      </c>
      <c r="G3419" t="str">
        <f>'Funding Import'!I3421</f>
        <v>Spreadsheet B 393531 20728061 ES032 RM0087 PE GRANT APR 21 ES032 RM0087 PE GRANT APR 21</v>
      </c>
      <c r="H3419">
        <f>'Funding Import'!H3421</f>
        <v>7829</v>
      </c>
      <c r="I3419" s="139"/>
    </row>
    <row r="3420" spans="1:9" ht="15" x14ac:dyDescent="0.2">
      <c r="A3420" s="191" t="str">
        <f t="shared" si="107"/>
        <v>3234</v>
      </c>
      <c r="B3420" s="191"/>
      <c r="C3420" s="191" t="str">
        <f t="shared" si="106"/>
        <v>32340018</v>
      </c>
      <c r="D3420" t="str">
        <f>'Funding Import'!A3422</f>
        <v>RB053234: HIGHFIELDS PRIMARY SCHOOL</v>
      </c>
      <c r="E3420" t="str">
        <f>MID('Funding Import'!B3422,2,4)</f>
        <v>0018</v>
      </c>
      <c r="F3420" t="str">
        <f>MID('Funding Import'!B3422,8,50)</f>
        <v>ADDITIONAL GRANT INCOME</v>
      </c>
      <c r="G3420" t="str">
        <f>'Funding Import'!I3422</f>
        <v>Spreadsheet B 399769 20981730 UIFSM JULY21 UIFSM 21 ES085 RM0124 UIFSM JULY21 UIFSM 21</v>
      </c>
      <c r="H3420">
        <f>'Funding Import'!H3422</f>
        <v>49499</v>
      </c>
      <c r="I3420" s="139"/>
    </row>
    <row r="3421" spans="1:9" ht="15" x14ac:dyDescent="0.2">
      <c r="A3421" s="191" t="str">
        <f t="shared" si="107"/>
        <v>3234</v>
      </c>
      <c r="B3421" s="191"/>
      <c r="C3421" s="191" t="str">
        <f t="shared" si="106"/>
        <v>32340018</v>
      </c>
      <c r="D3421" t="str">
        <f>'Funding Import'!A3423</f>
        <v>RB053234: HIGHFIELDS PRIMARY SCHOOL</v>
      </c>
      <c r="E3421" t="str">
        <f>MID('Funding Import'!B3423,2,4)</f>
        <v>0018</v>
      </c>
      <c r="F3421" t="str">
        <f>MID('Funding Import'!B3423,8,50)</f>
        <v>ADDITIONAL GRANT INCOME</v>
      </c>
      <c r="G3421" t="str">
        <f>'Funding Import'!I3423</f>
        <v>DL 8673 PE GRANT OCT21 0018PE</v>
      </c>
      <c r="H3421">
        <f>'Funding Import'!H3423</f>
        <v>10984</v>
      </c>
      <c r="I3421" s="139"/>
    </row>
    <row r="3422" spans="1:9" ht="15" x14ac:dyDescent="0.2">
      <c r="A3422" s="191" t="str">
        <f t="shared" si="107"/>
        <v>3234</v>
      </c>
      <c r="B3422" s="191"/>
      <c r="C3422" s="191" t="str">
        <f t="shared" si="106"/>
        <v>32340026</v>
      </c>
      <c r="D3422" t="str">
        <f>'Funding Import'!A3424</f>
        <v>RB053234: HIGHFIELDS PRIMARY SCHOOL</v>
      </c>
      <c r="E3422" t="str">
        <f>MID('Funding Import'!B3424,2,4)</f>
        <v>0026</v>
      </c>
      <c r="F3422" t="str">
        <f>MID('Funding Import'!B3424,8,50)</f>
        <v>NOTIONAL SEN FUNDING</v>
      </c>
      <c r="G3422" t="str">
        <f>'Funding Import'!I3424</f>
        <v>Spreadsheet B 391732 20639856 ES012 MK0514 10026 NOTIONAL SEN ES012 MK0514 10026 NOTIONAL SEN</v>
      </c>
      <c r="H3422">
        <f>'Funding Import'!H3424</f>
        <v>111453</v>
      </c>
      <c r="I3422" s="139"/>
    </row>
    <row r="3423" spans="1:9" ht="15" x14ac:dyDescent="0.2">
      <c r="A3423" s="191" t="str">
        <f t="shared" si="107"/>
        <v>3246</v>
      </c>
      <c r="B3423" s="191"/>
      <c r="C3423" s="191" t="str">
        <f t="shared" si="106"/>
        <v>32460001</v>
      </c>
      <c r="D3423" t="str">
        <f>'Funding Import'!A3425</f>
        <v>RB053246: LAYER-DE-LA-HAYE COE (VC) PRIM</v>
      </c>
      <c r="E3423" t="str">
        <f>MID('Funding Import'!B3425,2,4)</f>
        <v>0001</v>
      </c>
      <c r="F3423" t="str">
        <f>MID('Funding Import'!B3425,8,50)</f>
        <v>FORMULA FUNDED (EXCL RATES)</v>
      </c>
      <c r="G3423" t="str">
        <f>'Funding Import'!I3425</f>
        <v>Spreadsheet B 391145 20630885 ES006 MK0508 10001 FORMULA FUNDED ES006 MK0508 10001 FORMULA FUNDED</v>
      </c>
      <c r="H3423">
        <f>'Funding Import'!H3425</f>
        <v>781218</v>
      </c>
      <c r="I3423" s="139"/>
    </row>
    <row r="3424" spans="1:9" ht="15" x14ac:dyDescent="0.2">
      <c r="A3424" s="191" t="str">
        <f t="shared" si="107"/>
        <v>3246</v>
      </c>
      <c r="B3424" s="191"/>
      <c r="C3424" s="191" t="str">
        <f t="shared" si="106"/>
        <v>32460002</v>
      </c>
      <c r="D3424" t="str">
        <f>'Funding Import'!A3426</f>
        <v>RB053246: LAYER-DE-LA-HAYE COE (VC) PRIM</v>
      </c>
      <c r="E3424" t="str">
        <f>MID('Funding Import'!B3426,2,4)</f>
        <v>0002</v>
      </c>
      <c r="F3424" t="str">
        <f>MID('Funding Import'!B3426,8,50)</f>
        <v>RATES</v>
      </c>
      <c r="G3424" t="str">
        <f>'Funding Import'!I3426</f>
        <v>Spreadsheet B 391137 20630756 ES007 MK0509 10002 RATES ES007 MK0509 10002 RATES</v>
      </c>
      <c r="H3424">
        <f>'Funding Import'!H3426</f>
        <v>18505</v>
      </c>
      <c r="I3424" s="139"/>
    </row>
    <row r="3425" spans="1:9" ht="15" x14ac:dyDescent="0.2">
      <c r="A3425" s="191" t="str">
        <f t="shared" si="107"/>
        <v>3246</v>
      </c>
      <c r="B3425" s="191"/>
      <c r="C3425" s="191" t="str">
        <f t="shared" si="106"/>
        <v>32460003</v>
      </c>
      <c r="D3425" t="str">
        <f>'Funding Import'!A3427</f>
        <v>RB053246: LAYER-DE-LA-HAYE COE (VC) PRIM</v>
      </c>
      <c r="E3425" t="str">
        <f>MID('Funding Import'!B3427,2,4)</f>
        <v>0003</v>
      </c>
      <c r="F3425" t="str">
        <f>MID('Funding Import'!B3427,8,50)</f>
        <v>BROUGHT FORWARD</v>
      </c>
      <c r="G3425" t="str">
        <f>'Funding Import'!I3427</f>
        <v>Spreadsheet B 394797 20778211 ES055 MK0568 10003 OPENING BALANCES ES055 MK0568 10003 OPENING BALANCES</v>
      </c>
      <c r="H3425">
        <f>'Funding Import'!H3427</f>
        <v>92038.59</v>
      </c>
      <c r="I3425" s="139"/>
    </row>
    <row r="3426" spans="1:9" ht="15" x14ac:dyDescent="0.2">
      <c r="A3426" s="191" t="str">
        <f t="shared" si="107"/>
        <v>3246</v>
      </c>
      <c r="B3426" s="191"/>
      <c r="C3426" s="191" t="str">
        <f t="shared" si="106"/>
        <v>32460004</v>
      </c>
      <c r="D3426" t="str">
        <f>'Funding Import'!A3428</f>
        <v>RB053246: LAYER-DE-LA-HAYE COE (VC) PRIM</v>
      </c>
      <c r="E3426" t="str">
        <f>MID('Funding Import'!B3428,2,4)</f>
        <v>0004</v>
      </c>
      <c r="F3426" t="str">
        <f>MID('Funding Import'!B3428,8,50)</f>
        <v>STATEMENTED SEN</v>
      </c>
      <c r="G3426" t="str">
        <f>'Funding Import'!I3428</f>
        <v>Spreadsheet B 391144 20630818 ES009 MK0511 10004 EHCP ES009 MK0511 10004 EHCP</v>
      </c>
      <c r="H3426">
        <f>'Funding Import'!H3428</f>
        <v>7500</v>
      </c>
      <c r="I3426" s="139"/>
    </row>
    <row r="3427" spans="1:9" ht="15" x14ac:dyDescent="0.2">
      <c r="A3427" s="191" t="str">
        <f t="shared" si="107"/>
        <v>3246</v>
      </c>
      <c r="B3427" s="191"/>
      <c r="C3427" s="191" t="str">
        <f t="shared" si="106"/>
        <v>32460004</v>
      </c>
      <c r="D3427" t="str">
        <f>'Funding Import'!A3429</f>
        <v>RB053246: LAYER-DE-LA-HAYE COE (VC) PRIM</v>
      </c>
      <c r="E3427" t="str">
        <f>MID('Funding Import'!B3429,2,4)</f>
        <v>0004</v>
      </c>
      <c r="F3427" t="str">
        <f>MID('Funding Import'!B3429,8,50)</f>
        <v>STATEMENTED SEN</v>
      </c>
      <c r="G3427" t="str">
        <f>'Funding Import'!I3429</f>
        <v>Spreadsheet B 394845 20782782 ES043 DP0533 SEN TOP-UP SUM1 SUM-21 ES043 DP0533 SEN TOP-UP SUM1 SUM-21</v>
      </c>
      <c r="H3427">
        <f>'Funding Import'!H3429</f>
        <v>8190</v>
      </c>
      <c r="I3427" s="139"/>
    </row>
    <row r="3428" spans="1:9" ht="15" x14ac:dyDescent="0.2">
      <c r="A3428" s="191" t="str">
        <f t="shared" si="107"/>
        <v>3246</v>
      </c>
      <c r="B3428" s="191"/>
      <c r="C3428" s="191" t="str">
        <f t="shared" si="106"/>
        <v>32460004</v>
      </c>
      <c r="D3428" t="str">
        <f>'Funding Import'!A3430</f>
        <v>RB053246: LAYER-DE-LA-HAYE COE (VC) PRIM</v>
      </c>
      <c r="E3428" t="str">
        <f>MID('Funding Import'!B3430,2,4)</f>
        <v>0004</v>
      </c>
      <c r="F3428" t="str">
        <f>MID('Funding Import'!B3430,8,50)</f>
        <v>STATEMENTED SEN</v>
      </c>
      <c r="G3428" t="str">
        <f>'Funding Import'!I3430</f>
        <v>Spreadsheet B 400883 21083432 ES095 MK0662 SEN ADDITIONAL SUM 21 ES095 MK0662 SEN ADDITIONAL SUM 21</v>
      </c>
      <c r="H3428">
        <f>'Funding Import'!H3430</f>
        <v>1697</v>
      </c>
      <c r="I3428" s="139"/>
    </row>
    <row r="3429" spans="1:9" ht="15" x14ac:dyDescent="0.2">
      <c r="A3429" s="191" t="str">
        <f t="shared" si="107"/>
        <v>3246</v>
      </c>
      <c r="B3429" s="191"/>
      <c r="C3429" s="191" t="str">
        <f t="shared" si="106"/>
        <v>32460004</v>
      </c>
      <c r="D3429" t="str">
        <f>'Funding Import'!A3431</f>
        <v>RB053246: LAYER-DE-LA-HAYE COE (VC) PRIM</v>
      </c>
      <c r="E3429" t="str">
        <f>MID('Funding Import'!B3431,2,4)</f>
        <v>0004</v>
      </c>
      <c r="F3429" t="str">
        <f>MID('Funding Import'!B3431,8,50)</f>
        <v>STATEMENTED SEN</v>
      </c>
      <c r="G3429" t="str">
        <f>'Funding Import'!I3431</f>
        <v>Spreadsheet B 401820 21143763 ES099 MK0707 SEN TOP-UP SUM2 SUM-21 ES099 MK0707 SEN TOP-UP SUM2 SUM-21</v>
      </c>
      <c r="H3429">
        <f>'Funding Import'!H3431</f>
        <v>2531</v>
      </c>
      <c r="I3429" s="139"/>
    </row>
    <row r="3430" spans="1:9" ht="15" x14ac:dyDescent="0.2">
      <c r="A3430" s="191" t="str">
        <f t="shared" si="107"/>
        <v>3246</v>
      </c>
      <c r="B3430" s="191"/>
      <c r="C3430" s="191" t="str">
        <f t="shared" si="106"/>
        <v>32460004</v>
      </c>
      <c r="D3430" t="str">
        <f>'Funding Import'!A3432</f>
        <v>RB053246: LAYER-DE-LA-HAYE COE (VC) PRIM</v>
      </c>
      <c r="E3430" t="str">
        <f>MID('Funding Import'!B3432,2,4)</f>
        <v>0004</v>
      </c>
      <c r="F3430" t="str">
        <f>MID('Funding Import'!B3432,8,50)</f>
        <v>STATEMENTED SEN</v>
      </c>
      <c r="G3430" t="str">
        <f>'Funding Import'!I3432</f>
        <v>DL 8688 SEN TOP-UP AUT1 AUT-21</v>
      </c>
      <c r="H3430">
        <f>'Funding Import'!H3432</f>
        <v>4768</v>
      </c>
      <c r="I3430" s="139"/>
    </row>
    <row r="3431" spans="1:9" ht="15" x14ac:dyDescent="0.2">
      <c r="A3431" s="191" t="str">
        <f t="shared" si="107"/>
        <v>3246</v>
      </c>
      <c r="B3431" s="191"/>
      <c r="C3431" s="191" t="str">
        <f t="shared" si="106"/>
        <v>32460006</v>
      </c>
      <c r="D3431" t="str">
        <f>'Funding Import'!A3433</f>
        <v>RB053246: LAYER-DE-LA-HAYE COE (VC) PRIM</v>
      </c>
      <c r="E3431" t="str">
        <f>MID('Funding Import'!B3433,2,4)</f>
        <v>0006</v>
      </c>
      <c r="F3431" t="str">
        <f>MID('Funding Import'!B3433,8,50)</f>
        <v>EXCEPTIONAL COVID COST GRANT</v>
      </c>
      <c r="G3431" t="str">
        <f>'Funding Import'!I3433</f>
        <v>Spreadsheet B 398804 20920024 ES065 DP0556 COVIDEMERGENCY COVIDEM ES065 DP0556 COVIDEMERGENCY COVIDEM</v>
      </c>
      <c r="H3431">
        <f>'Funding Import'!H3433</f>
        <v>6860</v>
      </c>
      <c r="I3431" s="139"/>
    </row>
    <row r="3432" spans="1:9" ht="15" x14ac:dyDescent="0.2">
      <c r="A3432" s="191" t="str">
        <f t="shared" si="107"/>
        <v>3246</v>
      </c>
      <c r="B3432" s="191"/>
      <c r="C3432" s="191" t="str">
        <f t="shared" si="106"/>
        <v>32460006</v>
      </c>
      <c r="D3432" t="str">
        <f>'Funding Import'!A3434</f>
        <v>RB053246: LAYER-DE-LA-HAYE COE (VC) PRIM</v>
      </c>
      <c r="E3432" t="str">
        <f>MID('Funding Import'!B3434,2,4)</f>
        <v>0006</v>
      </c>
      <c r="F3432" t="str">
        <f>MID('Funding Import'!B3434,8,50)</f>
        <v>EXCEPTIONAL COVID COST GRANT</v>
      </c>
      <c r="G3432" t="str">
        <f>'Funding Import'!I3434</f>
        <v>Spreadsheet B 398807 20920177 ES067 DP0558 FSMADDCOSTSCOVID FSMCOVID ES067 DP0558 FSMADDCOSTSCOVID FSMCOVID</v>
      </c>
      <c r="H3432">
        <f>'Funding Import'!H3434</f>
        <v>1323</v>
      </c>
      <c r="I3432" s="139"/>
    </row>
    <row r="3433" spans="1:9" ht="15" x14ac:dyDescent="0.2">
      <c r="A3433" s="191" t="str">
        <f t="shared" si="107"/>
        <v>3246</v>
      </c>
      <c r="B3433" s="191"/>
      <c r="C3433" s="191" t="str">
        <f t="shared" si="106"/>
        <v>32460006</v>
      </c>
      <c r="D3433" t="str">
        <f>'Funding Import'!A3435</f>
        <v>RB053246: LAYER-DE-LA-HAYE COE (VC) PRIM</v>
      </c>
      <c r="E3433" t="str">
        <f>MID('Funding Import'!B3435,2,4)</f>
        <v>0006</v>
      </c>
      <c r="F3433" t="str">
        <f>MID('Funding Import'!B3435,8,50)</f>
        <v>EXCEPTIONAL COVID COST GRANT</v>
      </c>
      <c r="G3433" t="str">
        <f>'Funding Import'!I3435</f>
        <v>Spreadsheet B 399778 20982606 Movement from code '0006 to '0012 covid  emergency recode ES089 RM0128 Covid emergency recode</v>
      </c>
      <c r="H3433">
        <f>'Funding Import'!H3435</f>
        <v>-6860</v>
      </c>
      <c r="I3433" s="139"/>
    </row>
    <row r="3434" spans="1:9" ht="15" x14ac:dyDescent="0.2">
      <c r="A3434" s="191" t="str">
        <f t="shared" si="107"/>
        <v>3246</v>
      </c>
      <c r="B3434" s="191"/>
      <c r="C3434" s="191" t="str">
        <f t="shared" si="106"/>
        <v>32460012</v>
      </c>
      <c r="D3434" t="str">
        <f>'Funding Import'!A3436</f>
        <v>RB053246: LAYER-DE-LA-HAYE COE (VC) PRIM</v>
      </c>
      <c r="E3434" t="str">
        <f>MID('Funding Import'!B3436,2,4)</f>
        <v>0012</v>
      </c>
      <c r="F3434" t="str">
        <f>MID('Funding Import'!B3436,8,50)</f>
        <v>COVID CATCH UP</v>
      </c>
      <c r="G3434" t="str">
        <f>'Funding Import'!I3436</f>
        <v>Spreadsheet B 399778 20982606 Movement from code '0006 to '0012 covid  emergency recode ES089 RM0128 Covid emergency recode</v>
      </c>
      <c r="H3434">
        <f>'Funding Import'!H3436</f>
        <v>6860</v>
      </c>
      <c r="I3434" s="139"/>
    </row>
    <row r="3435" spans="1:9" ht="15" x14ac:dyDescent="0.2">
      <c r="A3435" s="191" t="str">
        <f t="shared" si="107"/>
        <v>3246</v>
      </c>
      <c r="B3435" s="191"/>
      <c r="C3435" s="191" t="str">
        <f t="shared" si="106"/>
        <v>32460012</v>
      </c>
      <c r="D3435" t="str">
        <f>'Funding Import'!A3437</f>
        <v>RB053246: LAYER-DE-LA-HAYE COE (VC) PRIM</v>
      </c>
      <c r="E3435" t="str">
        <f>MID('Funding Import'!B3437,2,4)</f>
        <v>0012</v>
      </c>
      <c r="F3435" t="str">
        <f>MID('Funding Import'!B3437,8,50)</f>
        <v>COVID CATCH UP</v>
      </c>
      <c r="G3435" t="str">
        <f>'Funding Import'!I3437</f>
        <v>DL 8645 0012recoveryc 0012RPG</v>
      </c>
      <c r="H3435">
        <f>'Funding Import'!H3437</f>
        <v>652.5</v>
      </c>
      <c r="I3435" s="139"/>
    </row>
    <row r="3436" spans="1:9" ht="15" x14ac:dyDescent="0.2">
      <c r="A3436" s="191" t="str">
        <f t="shared" si="107"/>
        <v>3246</v>
      </c>
      <c r="B3436" s="191"/>
      <c r="C3436" s="191" t="str">
        <f t="shared" si="106"/>
        <v>32460012</v>
      </c>
      <c r="D3436" t="str">
        <f>'Funding Import'!A3438</f>
        <v>RB053246: LAYER-DE-LA-HAYE COE (VC) PRIM</v>
      </c>
      <c r="E3436" t="str">
        <f>MID('Funding Import'!B3438,2,4)</f>
        <v>0012</v>
      </c>
      <c r="F3436" t="str">
        <f>MID('Funding Import'!B3438,8,50)</f>
        <v>COVID CATCH UP</v>
      </c>
      <c r="G3436" t="str">
        <f>'Funding Import'!I3438</f>
        <v>DL 8656 0012schoolled 0012SLT</v>
      </c>
      <c r="H3436">
        <f>'Funding Import'!H3438</f>
        <v>590.63</v>
      </c>
      <c r="I3436" s="139"/>
    </row>
    <row r="3437" spans="1:9" ht="15" x14ac:dyDescent="0.2">
      <c r="A3437" s="191" t="str">
        <f t="shared" si="107"/>
        <v>3246</v>
      </c>
      <c r="B3437" s="191"/>
      <c r="C3437" s="191" t="str">
        <f t="shared" si="106"/>
        <v>32460014</v>
      </c>
      <c r="D3437" t="str">
        <f>'Funding Import'!A3439</f>
        <v>RB053246: LAYER-DE-LA-HAYE COE (VC) PRIM</v>
      </c>
      <c r="E3437" t="str">
        <f>MID('Funding Import'!B3439,2,4)</f>
        <v>0014</v>
      </c>
      <c r="F3437" t="str">
        <f>MID('Funding Import'!B3439,8,50)</f>
        <v>PUPIL PREMIUM</v>
      </c>
      <c r="G3437" t="str">
        <f>'Funding Import'!I3439</f>
        <v>Spreadsheet B 400831 21077861 ES093 DP0593 SUMMER21PPG SUM21PPG ES093 DP0593 SUMMER21PPG SUM21PPG</v>
      </c>
      <c r="H3437">
        <f>'Funding Import'!H3439</f>
        <v>11767</v>
      </c>
      <c r="I3437" s="139"/>
    </row>
    <row r="3438" spans="1:9" ht="15" x14ac:dyDescent="0.2">
      <c r="A3438" s="191" t="str">
        <f t="shared" si="107"/>
        <v>3246</v>
      </c>
      <c r="B3438" s="191"/>
      <c r="C3438" s="191" t="str">
        <f t="shared" si="106"/>
        <v>32460014</v>
      </c>
      <c r="D3438" t="str">
        <f>'Funding Import'!A3440</f>
        <v>RB053246: LAYER-DE-LA-HAYE COE (VC) PRIM</v>
      </c>
      <c r="E3438" t="str">
        <f>MID('Funding Import'!B3440,2,4)</f>
        <v>0014</v>
      </c>
      <c r="F3438" t="str">
        <f>MID('Funding Import'!B3440,8,50)</f>
        <v>PUPIL PREMIUM</v>
      </c>
      <c r="G3438" t="str">
        <f>'Funding Import'!I3440</f>
        <v>DL 8701 0014 Pupil Premium Autumn Term 2021</v>
      </c>
      <c r="H3438">
        <f>'Funding Import'!H3440</f>
        <v>9413</v>
      </c>
      <c r="I3438" s="139"/>
    </row>
    <row r="3439" spans="1:9" ht="15" x14ac:dyDescent="0.2">
      <c r="A3439" s="191" t="str">
        <f t="shared" si="107"/>
        <v>3246</v>
      </c>
      <c r="B3439" s="191"/>
      <c r="C3439" s="191" t="str">
        <f t="shared" si="106"/>
        <v>32460018</v>
      </c>
      <c r="D3439" t="str">
        <f>'Funding Import'!A3441</f>
        <v>RB053246: LAYER-DE-LA-HAYE COE (VC) PRIM</v>
      </c>
      <c r="E3439" t="str">
        <f>MID('Funding Import'!B3441,2,4)</f>
        <v>0018</v>
      </c>
      <c r="F3439" t="str">
        <f>MID('Funding Import'!B3441,8,50)</f>
        <v>ADDITIONAL GRANT INCOME</v>
      </c>
      <c r="G3439" t="str">
        <f>'Funding Import'!I3441</f>
        <v>Spreadsheet B 393531 20728061 ES032 RM0087 PE GRANT APR 21 ES032 RM0087 PE GRANT APR 21</v>
      </c>
      <c r="H3439">
        <f>'Funding Import'!H3441</f>
        <v>7412</v>
      </c>
      <c r="I3439" s="139"/>
    </row>
    <row r="3440" spans="1:9" ht="15" x14ac:dyDescent="0.2">
      <c r="A3440" s="191" t="str">
        <f t="shared" si="107"/>
        <v>3246</v>
      </c>
      <c r="B3440" s="191"/>
      <c r="C3440" s="191" t="str">
        <f t="shared" si="106"/>
        <v>32460018</v>
      </c>
      <c r="D3440" t="str">
        <f>'Funding Import'!A3442</f>
        <v>RB053246: LAYER-DE-LA-HAYE COE (VC) PRIM</v>
      </c>
      <c r="E3440" t="str">
        <f>MID('Funding Import'!B3442,2,4)</f>
        <v>0018</v>
      </c>
      <c r="F3440" t="str">
        <f>MID('Funding Import'!B3442,8,50)</f>
        <v>ADDITIONAL GRANT INCOME</v>
      </c>
      <c r="G3440" t="str">
        <f>'Funding Import'!I3442</f>
        <v>Spreadsheet B 399769 20981730 UIFSM JULY21 UIFSM 21 ES085 RM0124 UIFSM JULY21 UIFSM 21</v>
      </c>
      <c r="H3440">
        <f>'Funding Import'!H3442</f>
        <v>32475</v>
      </c>
      <c r="I3440" s="139"/>
    </row>
    <row r="3441" spans="1:9" ht="15" x14ac:dyDescent="0.2">
      <c r="A3441" s="191" t="str">
        <f t="shared" si="107"/>
        <v>3246</v>
      </c>
      <c r="B3441" s="191"/>
      <c r="C3441" s="191" t="str">
        <f t="shared" si="106"/>
        <v>32460018</v>
      </c>
      <c r="D3441" t="str">
        <f>'Funding Import'!A3443</f>
        <v>RB053246: LAYER-DE-LA-HAYE COE (VC) PRIM</v>
      </c>
      <c r="E3441" t="str">
        <f>MID('Funding Import'!B3443,2,4)</f>
        <v>0018</v>
      </c>
      <c r="F3441" t="str">
        <f>MID('Funding Import'!B3443,8,50)</f>
        <v>ADDITIONAL GRANT INCOME</v>
      </c>
      <c r="G3441" t="str">
        <f>'Funding Import'!I3443</f>
        <v>DL 8673 PE GRANT OCT21 0018PE</v>
      </c>
      <c r="H3441">
        <f>'Funding Import'!H3443</f>
        <v>10372</v>
      </c>
      <c r="I3441" s="139"/>
    </row>
    <row r="3442" spans="1:9" ht="15" x14ac:dyDescent="0.2">
      <c r="A3442" s="191" t="str">
        <f t="shared" si="107"/>
        <v>3246</v>
      </c>
      <c r="B3442" s="191"/>
      <c r="C3442" s="191" t="str">
        <f t="shared" ref="C3442:C3505" si="108">A3442&amp;E3442</f>
        <v>32460026</v>
      </c>
      <c r="D3442" t="str">
        <f>'Funding Import'!A3444</f>
        <v>RB053246: LAYER-DE-LA-HAYE COE (VC) PRIM</v>
      </c>
      <c r="E3442" t="str">
        <f>MID('Funding Import'!B3444,2,4)</f>
        <v>0026</v>
      </c>
      <c r="F3442" t="str">
        <f>MID('Funding Import'!B3444,8,50)</f>
        <v>NOTIONAL SEN FUNDING</v>
      </c>
      <c r="G3442" t="str">
        <f>'Funding Import'!I3444</f>
        <v>Spreadsheet B 391732 20639856 ES012 MK0514 10026 NOTIONAL SEN ES012 MK0514 10026 NOTIONAL SEN</v>
      </c>
      <c r="H3442">
        <f>'Funding Import'!H3444</f>
        <v>71828</v>
      </c>
      <c r="I3442" s="139"/>
    </row>
    <row r="3443" spans="1:9" ht="15" x14ac:dyDescent="0.2">
      <c r="A3443" s="191" t="str">
        <f t="shared" si="107"/>
        <v>3262</v>
      </c>
      <c r="B3443" s="191"/>
      <c r="C3443" s="191" t="str">
        <f t="shared" si="108"/>
        <v>32620001</v>
      </c>
      <c r="D3443" t="str">
        <f>'Funding Import'!A3445</f>
        <v>RB053262: LITTLE HALLINGBURY COE(VA)PRY</v>
      </c>
      <c r="E3443" t="str">
        <f>MID('Funding Import'!B3445,2,4)</f>
        <v>0001</v>
      </c>
      <c r="F3443" t="str">
        <f>MID('Funding Import'!B3445,8,50)</f>
        <v>FORMULA FUNDED (EXCL RATES)</v>
      </c>
      <c r="G3443" t="str">
        <f>'Funding Import'!I3445</f>
        <v>Spreadsheet B 391145 20630885 ES006 MK0508 10001 FORMULA FUNDED ES006 MK0508 10001 FORMULA FUNDED</v>
      </c>
      <c r="H3443">
        <f>'Funding Import'!H3445</f>
        <v>540528</v>
      </c>
      <c r="I3443" s="139"/>
    </row>
    <row r="3444" spans="1:9" ht="15" x14ac:dyDescent="0.2">
      <c r="A3444" s="191" t="str">
        <f t="shared" si="107"/>
        <v>3262</v>
      </c>
      <c r="B3444" s="191"/>
      <c r="C3444" s="191" t="str">
        <f t="shared" si="108"/>
        <v>32620002</v>
      </c>
      <c r="D3444" t="str">
        <f>'Funding Import'!A3446</f>
        <v>RB053262: LITTLE HALLINGBURY COE(VA)PRY</v>
      </c>
      <c r="E3444" t="str">
        <f>MID('Funding Import'!B3446,2,4)</f>
        <v>0002</v>
      </c>
      <c r="F3444" t="str">
        <f>MID('Funding Import'!B3446,8,50)</f>
        <v>RATES</v>
      </c>
      <c r="G3444" t="str">
        <f>'Funding Import'!I3446</f>
        <v>Spreadsheet B 391137 20630756 ES007 MK0509 10002 RATES ES007 MK0509 10002 RATES</v>
      </c>
      <c r="H3444">
        <f>'Funding Import'!H3446</f>
        <v>3224</v>
      </c>
      <c r="I3444" s="139"/>
    </row>
    <row r="3445" spans="1:9" ht="15" x14ac:dyDescent="0.2">
      <c r="A3445" s="191" t="str">
        <f t="shared" si="107"/>
        <v>3262</v>
      </c>
      <c r="B3445" s="191"/>
      <c r="C3445" s="191" t="str">
        <f t="shared" si="108"/>
        <v>32620003</v>
      </c>
      <c r="D3445" t="str">
        <f>'Funding Import'!A3447</f>
        <v>RB053262: LITTLE HALLINGBURY COE(VA)PRY</v>
      </c>
      <c r="E3445" t="str">
        <f>MID('Funding Import'!B3447,2,4)</f>
        <v>0003</v>
      </c>
      <c r="F3445" t="str">
        <f>MID('Funding Import'!B3447,8,50)</f>
        <v>BROUGHT FORWARD</v>
      </c>
      <c r="G3445" t="str">
        <f>'Funding Import'!I3447</f>
        <v>Spreadsheet B 394797 20778211 ES055 MK0568 10003 OPENING BALANCES ES055 MK0568 10003 OPENING BALANCES</v>
      </c>
      <c r="H3445">
        <f>'Funding Import'!H3447</f>
        <v>4394.5200000000004</v>
      </c>
      <c r="I3445" s="139"/>
    </row>
    <row r="3446" spans="1:9" ht="15" x14ac:dyDescent="0.2">
      <c r="A3446" s="191" t="str">
        <f t="shared" si="107"/>
        <v>3262</v>
      </c>
      <c r="B3446" s="191"/>
      <c r="C3446" s="191" t="str">
        <f t="shared" si="108"/>
        <v>32620004</v>
      </c>
      <c r="D3446" t="str">
        <f>'Funding Import'!A3448</f>
        <v>RB053262: LITTLE HALLINGBURY COE(VA)PRY</v>
      </c>
      <c r="E3446" t="str">
        <f>MID('Funding Import'!B3448,2,4)</f>
        <v>0004</v>
      </c>
      <c r="F3446" t="str">
        <f>MID('Funding Import'!B3448,8,50)</f>
        <v>STATEMENTED SEN</v>
      </c>
      <c r="G3446" t="str">
        <f>'Funding Import'!I3448</f>
        <v>Spreadsheet B 394845 20782782 ES043 DP0533 SEN TOP-UP SUM1 SUM-21 ES043 DP0533 SEN TOP-UP SUM1 SUM-21</v>
      </c>
      <c r="H3446">
        <f>'Funding Import'!H3448</f>
        <v>3423</v>
      </c>
      <c r="I3446" s="139"/>
    </row>
    <row r="3447" spans="1:9" ht="15" x14ac:dyDescent="0.2">
      <c r="A3447" s="191" t="str">
        <f t="shared" si="107"/>
        <v>3262</v>
      </c>
      <c r="B3447" s="191"/>
      <c r="C3447" s="191" t="str">
        <f t="shared" si="108"/>
        <v>32620004</v>
      </c>
      <c r="D3447" t="str">
        <f>'Funding Import'!A3449</f>
        <v>RB053262: LITTLE HALLINGBURY COE(VA)PRY</v>
      </c>
      <c r="E3447" t="str">
        <f>MID('Funding Import'!B3449,2,4)</f>
        <v>0004</v>
      </c>
      <c r="F3447" t="str">
        <f>MID('Funding Import'!B3449,8,50)</f>
        <v>STATEMENTED SEN</v>
      </c>
      <c r="G3447" t="str">
        <f>'Funding Import'!I3449</f>
        <v>DL 8688 SEN TOP-UP AUT1 AUT-21</v>
      </c>
      <c r="H3447">
        <f>'Funding Import'!H3449</f>
        <v>3404</v>
      </c>
      <c r="I3447" s="139"/>
    </row>
    <row r="3448" spans="1:9" ht="15" x14ac:dyDescent="0.2">
      <c r="A3448" s="191" t="str">
        <f t="shared" si="107"/>
        <v>3262</v>
      </c>
      <c r="B3448" s="191"/>
      <c r="C3448" s="191" t="str">
        <f t="shared" si="108"/>
        <v>32620006</v>
      </c>
      <c r="D3448" t="str">
        <f>'Funding Import'!A3450</f>
        <v>RB053262: LITTLE HALLINGBURY COE(VA)PRY</v>
      </c>
      <c r="E3448" t="str">
        <f>MID('Funding Import'!B3450,2,4)</f>
        <v>0006</v>
      </c>
      <c r="F3448" t="str">
        <f>MID('Funding Import'!B3450,8,50)</f>
        <v>EXCEPTIONAL COVID COST GRANT</v>
      </c>
      <c r="G3448" t="str">
        <f>'Funding Import'!I3450</f>
        <v>Spreadsheet B 398804 20920024 ES065 DP0556 COVIDEMERGENCY COVIDEM ES065 DP0556 COVIDEMERGENCY COVIDEM</v>
      </c>
      <c r="H3448">
        <f>'Funding Import'!H3450</f>
        <v>4260</v>
      </c>
      <c r="I3448" s="139"/>
    </row>
    <row r="3449" spans="1:9" ht="15" x14ac:dyDescent="0.2">
      <c r="A3449" s="191" t="str">
        <f t="shared" si="107"/>
        <v>3262</v>
      </c>
      <c r="B3449" s="191"/>
      <c r="C3449" s="191" t="str">
        <f t="shared" si="108"/>
        <v>32620006</v>
      </c>
      <c r="D3449" t="str">
        <f>'Funding Import'!A3451</f>
        <v>RB053262: LITTLE HALLINGBURY COE(VA)PRY</v>
      </c>
      <c r="E3449" t="str">
        <f>MID('Funding Import'!B3451,2,4)</f>
        <v>0006</v>
      </c>
      <c r="F3449" t="str">
        <f>MID('Funding Import'!B3451,8,50)</f>
        <v>EXCEPTIONAL COVID COST GRANT</v>
      </c>
      <c r="G3449" t="str">
        <f>'Funding Import'!I3451</f>
        <v>Spreadsheet B 399778 20982606 Movement from code '0006 to '0012 covid  emergency recode ES089 RM0128 Covid emergency recode</v>
      </c>
      <c r="H3449">
        <f>'Funding Import'!H3451</f>
        <v>-4260</v>
      </c>
      <c r="I3449" s="139"/>
    </row>
    <row r="3450" spans="1:9" ht="15" x14ac:dyDescent="0.2">
      <c r="A3450" s="191" t="str">
        <f t="shared" si="107"/>
        <v>3262</v>
      </c>
      <c r="B3450" s="191"/>
      <c r="C3450" s="191" t="str">
        <f t="shared" si="108"/>
        <v>32620007</v>
      </c>
      <c r="D3450" t="str">
        <f>'Funding Import'!A3452</f>
        <v>RB053262: LITTLE HALLINGBURY COE(VA)PRY</v>
      </c>
      <c r="E3450" t="str">
        <f>MID('Funding Import'!B3452,2,4)</f>
        <v>0007</v>
      </c>
      <c r="F3450" t="str">
        <f>MID('Funding Import'!B3452,8,50)</f>
        <v>PUPIL INCREASE/FORMULA ERR</v>
      </c>
      <c r="G3450" t="str">
        <f>'Funding Import'!I3452</f>
        <v>DL 8706 2021-22 KS1 Class Size Funding</v>
      </c>
      <c r="H3450">
        <f>'Funding Import'!H3452</f>
        <v>3741</v>
      </c>
      <c r="I3450" s="139"/>
    </row>
    <row r="3451" spans="1:9" ht="15" x14ac:dyDescent="0.2">
      <c r="A3451" s="191" t="str">
        <f t="shared" si="107"/>
        <v>3262</v>
      </c>
      <c r="B3451" s="191"/>
      <c r="C3451" s="191" t="str">
        <f t="shared" si="108"/>
        <v>32620012</v>
      </c>
      <c r="D3451" t="str">
        <f>'Funding Import'!A3453</f>
        <v>RB053262: LITTLE HALLINGBURY COE(VA)PRY</v>
      </c>
      <c r="E3451" t="str">
        <f>MID('Funding Import'!B3453,2,4)</f>
        <v>0012</v>
      </c>
      <c r="F3451" t="str">
        <f>MID('Funding Import'!B3453,8,50)</f>
        <v>COVID CATCH UP</v>
      </c>
      <c r="G3451" t="str">
        <f>'Funding Import'!I3453</f>
        <v>Spreadsheet B 399778 20982606 Movement from code '0006 to '0012 covid  emergency recode ES089 RM0128 Covid emergency recode</v>
      </c>
      <c r="H3451">
        <f>'Funding Import'!H3453</f>
        <v>4260</v>
      </c>
      <c r="I3451" s="139"/>
    </row>
    <row r="3452" spans="1:9" ht="15" x14ac:dyDescent="0.2">
      <c r="A3452" s="191" t="str">
        <f t="shared" si="107"/>
        <v>3262</v>
      </c>
      <c r="B3452" s="191"/>
      <c r="C3452" s="191" t="str">
        <f t="shared" si="108"/>
        <v>32620012</v>
      </c>
      <c r="D3452" t="str">
        <f>'Funding Import'!A3454</f>
        <v>RB053262: LITTLE HALLINGBURY COE(VA)PRY</v>
      </c>
      <c r="E3452" t="str">
        <f>MID('Funding Import'!B3454,2,4)</f>
        <v>0012</v>
      </c>
      <c r="F3452" t="str">
        <f>MID('Funding Import'!B3454,8,50)</f>
        <v>COVID CATCH UP</v>
      </c>
      <c r="G3452" t="str">
        <f>'Funding Import'!I3454</f>
        <v>DL 8645 0012recoveryc 0012RPG</v>
      </c>
      <c r="H3452">
        <f>'Funding Import'!H3454</f>
        <v>500</v>
      </c>
      <c r="I3452" s="139"/>
    </row>
    <row r="3453" spans="1:9" ht="15" x14ac:dyDescent="0.2">
      <c r="A3453" s="191" t="str">
        <f t="shared" si="107"/>
        <v>3262</v>
      </c>
      <c r="B3453" s="191"/>
      <c r="C3453" s="191" t="str">
        <f t="shared" si="108"/>
        <v>32620012</v>
      </c>
      <c r="D3453" t="str">
        <f>'Funding Import'!A3455</f>
        <v>RB053262: LITTLE HALLINGBURY COE(VA)PRY</v>
      </c>
      <c r="E3453" t="str">
        <f>MID('Funding Import'!B3455,2,4)</f>
        <v>0012</v>
      </c>
      <c r="F3453" t="str">
        <f>MID('Funding Import'!B3455,8,50)</f>
        <v>COVID CATCH UP</v>
      </c>
      <c r="G3453" t="str">
        <f>'Funding Import'!I3455</f>
        <v>DL 8656 0012schoolled 0012SLT</v>
      </c>
      <c r="H3453">
        <f>'Funding Import'!H3455</f>
        <v>295.31</v>
      </c>
      <c r="I3453" s="139"/>
    </row>
    <row r="3454" spans="1:9" ht="15" x14ac:dyDescent="0.2">
      <c r="A3454" s="191" t="str">
        <f t="shared" si="107"/>
        <v>3262</v>
      </c>
      <c r="B3454" s="191"/>
      <c r="C3454" s="191" t="str">
        <f t="shared" si="108"/>
        <v>32620014</v>
      </c>
      <c r="D3454" t="str">
        <f>'Funding Import'!A3456</f>
        <v>RB053262: LITTLE HALLINGBURY COE(VA)PRY</v>
      </c>
      <c r="E3454" t="str">
        <f>MID('Funding Import'!B3456,2,4)</f>
        <v>0014</v>
      </c>
      <c r="F3454" t="str">
        <f>MID('Funding Import'!B3456,8,50)</f>
        <v>PUPIL PREMIUM</v>
      </c>
      <c r="G3454" t="str">
        <f>'Funding Import'!I3456</f>
        <v>Spreadsheet B 390080 20589421 ES002 DP0514 PPG CIC SPR21P6 SPR-21 ES002 DP0514 PPG CIC SPR21P6 SPR-21</v>
      </c>
      <c r="H3454">
        <f>'Funding Import'!H3456</f>
        <v>1225</v>
      </c>
      <c r="I3454" s="139"/>
    </row>
    <row r="3455" spans="1:9" ht="15" x14ac:dyDescent="0.2">
      <c r="A3455" s="191" t="str">
        <f t="shared" si="107"/>
        <v>3262</v>
      </c>
      <c r="B3455" s="191"/>
      <c r="C3455" s="191" t="str">
        <f t="shared" si="108"/>
        <v>32620014</v>
      </c>
      <c r="D3455" t="str">
        <f>'Funding Import'!A3457</f>
        <v>RB053262: LITTLE HALLINGBURY COE(VA)PRY</v>
      </c>
      <c r="E3455" t="str">
        <f>MID('Funding Import'!B3457,2,4)</f>
        <v>0014</v>
      </c>
      <c r="F3455" t="str">
        <f>MID('Funding Import'!B3457,8,50)</f>
        <v>PUPIL PREMIUM</v>
      </c>
      <c r="G3455" t="str">
        <f>'Funding Import'!I3457</f>
        <v>Spreadsheet B 400831 21077861 ES093 DP0593 SUMMER21PPG SUM21PPG ES093 DP0593 SUMMER21PPG SUM21PPG</v>
      </c>
      <c r="H3455">
        <f>'Funding Import'!H3457</f>
        <v>5044</v>
      </c>
      <c r="I3455" s="139"/>
    </row>
    <row r="3456" spans="1:9" ht="15" x14ac:dyDescent="0.2">
      <c r="A3456" s="191" t="str">
        <f t="shared" si="107"/>
        <v>3262</v>
      </c>
      <c r="B3456" s="191"/>
      <c r="C3456" s="191" t="str">
        <f t="shared" si="108"/>
        <v>32620014</v>
      </c>
      <c r="D3456" t="str">
        <f>'Funding Import'!A3458</f>
        <v>RB053262: LITTLE HALLINGBURY COE(VA)PRY</v>
      </c>
      <c r="E3456" t="str">
        <f>MID('Funding Import'!B3458,2,4)</f>
        <v>0014</v>
      </c>
      <c r="F3456" t="str">
        <f>MID('Funding Import'!B3458,8,50)</f>
        <v>PUPIL PREMIUM</v>
      </c>
      <c r="G3456" t="str">
        <f>'Funding Import'!I3458</f>
        <v>Spreadsheet B 399170 20949462 PPG CIC SUM21P4 SUM-21 ES084 RM0120 PPG CIC SUM21P4 SUM-21</v>
      </c>
      <c r="H3456">
        <f>'Funding Import'!H3458</f>
        <v>700</v>
      </c>
      <c r="I3456" s="139"/>
    </row>
    <row r="3457" spans="1:9" ht="15" x14ac:dyDescent="0.2">
      <c r="A3457" s="191" t="str">
        <f t="shared" si="107"/>
        <v>3262</v>
      </c>
      <c r="B3457" s="191"/>
      <c r="C3457" s="191" t="str">
        <f t="shared" si="108"/>
        <v>32620014</v>
      </c>
      <c r="D3457" t="str">
        <f>'Funding Import'!A3459</f>
        <v>RB053262: LITTLE HALLINGBURY COE(VA)PRY</v>
      </c>
      <c r="E3457" t="str">
        <f>MID('Funding Import'!B3459,2,4)</f>
        <v>0014</v>
      </c>
      <c r="F3457" t="str">
        <f>MID('Funding Import'!B3459,8,50)</f>
        <v>PUPIL PREMIUM</v>
      </c>
      <c r="G3457" t="str">
        <f>'Funding Import'!I3459</f>
        <v>DL 8701 0014 Pupil Premium Autumn Term 2021</v>
      </c>
      <c r="H3457">
        <f>'Funding Import'!H3459</f>
        <v>4035</v>
      </c>
      <c r="I3457" s="139"/>
    </row>
    <row r="3458" spans="1:9" ht="15" x14ac:dyDescent="0.2">
      <c r="A3458" s="191" t="str">
        <f t="shared" ref="A3458:A3521" si="109">MID(D3458,5,4)</f>
        <v>3262</v>
      </c>
      <c r="B3458" s="191"/>
      <c r="C3458" s="191" t="str">
        <f t="shared" si="108"/>
        <v>32620014</v>
      </c>
      <c r="D3458" t="str">
        <f>'Funding Import'!A3460</f>
        <v>RB053262: LITTLE HALLINGBURY COE(VA)PRY</v>
      </c>
      <c r="E3458" t="str">
        <f>MID('Funding Import'!B3460,2,4)</f>
        <v>0014</v>
      </c>
      <c r="F3458" t="str">
        <f>MID('Funding Import'!B3460,8,50)</f>
        <v>PUPIL PREMIUM</v>
      </c>
      <c r="G3458" t="str">
        <f>'Funding Import'!I3460</f>
        <v>DL 8711 PPG+ CIC AUT21P4</v>
      </c>
      <c r="H3458">
        <f>'Funding Import'!H3460</f>
        <v>500</v>
      </c>
      <c r="I3458" s="139"/>
    </row>
    <row r="3459" spans="1:9" ht="15" x14ac:dyDescent="0.2">
      <c r="A3459" s="191" t="str">
        <f t="shared" si="109"/>
        <v>3262</v>
      </c>
      <c r="B3459" s="191"/>
      <c r="C3459" s="191" t="str">
        <f t="shared" si="108"/>
        <v>32620018</v>
      </c>
      <c r="D3459" t="str">
        <f>'Funding Import'!A3461</f>
        <v>RB053262: LITTLE HALLINGBURY COE(VA)PRY</v>
      </c>
      <c r="E3459" t="str">
        <f>MID('Funding Import'!B3461,2,4)</f>
        <v>0018</v>
      </c>
      <c r="F3459" t="str">
        <f>MID('Funding Import'!B3461,8,50)</f>
        <v>ADDITIONAL GRANT INCOME</v>
      </c>
      <c r="G3459" t="str">
        <f>'Funding Import'!I3461</f>
        <v>Spreadsheet B 393531 20728061 ES032 RM0087 PE GRANT APR 21 ES032 RM0087 PE GRANT APR 21</v>
      </c>
      <c r="H3459">
        <f>'Funding Import'!H3461</f>
        <v>7183</v>
      </c>
      <c r="I3459" s="139"/>
    </row>
    <row r="3460" spans="1:9" ht="15" x14ac:dyDescent="0.2">
      <c r="A3460" s="191" t="str">
        <f t="shared" si="109"/>
        <v>3262</v>
      </c>
      <c r="B3460" s="191"/>
      <c r="C3460" s="191" t="str">
        <f t="shared" si="108"/>
        <v>32620018</v>
      </c>
      <c r="D3460" t="str">
        <f>'Funding Import'!A3462</f>
        <v>RB053262: LITTLE HALLINGBURY COE(VA)PRY</v>
      </c>
      <c r="E3460" t="str">
        <f>MID('Funding Import'!B3462,2,4)</f>
        <v>0018</v>
      </c>
      <c r="F3460" t="str">
        <f>MID('Funding Import'!B3462,8,50)</f>
        <v>ADDITIONAL GRANT INCOME</v>
      </c>
      <c r="G3460" t="str">
        <f>'Funding Import'!I3462</f>
        <v>Spreadsheet B 399769 20981730 UIFSM JULY21 UIFSM 21 ES085 RM0124 UIFSM JULY21 UIFSM 21</v>
      </c>
      <c r="H3460">
        <f>'Funding Import'!H3462</f>
        <v>18432</v>
      </c>
      <c r="I3460" s="139"/>
    </row>
    <row r="3461" spans="1:9" ht="15" x14ac:dyDescent="0.2">
      <c r="A3461" s="191" t="str">
        <f t="shared" si="109"/>
        <v>3262</v>
      </c>
      <c r="B3461" s="191"/>
      <c r="C3461" s="191" t="str">
        <f t="shared" si="108"/>
        <v>32620018</v>
      </c>
      <c r="D3461" t="str">
        <f>'Funding Import'!A3463</f>
        <v>RB053262: LITTLE HALLINGBURY COE(VA)PRY</v>
      </c>
      <c r="E3461" t="str">
        <f>MID('Funding Import'!B3463,2,4)</f>
        <v>0018</v>
      </c>
      <c r="F3461" t="str">
        <f>MID('Funding Import'!B3463,8,50)</f>
        <v>ADDITIONAL GRANT INCOME</v>
      </c>
      <c r="G3461" t="str">
        <f>'Funding Import'!I3463</f>
        <v>DL 8673 PE GRANT OCT21 0018PE</v>
      </c>
      <c r="H3461">
        <f>'Funding Import'!H3463</f>
        <v>10045</v>
      </c>
      <c r="I3461" s="139"/>
    </row>
    <row r="3462" spans="1:9" ht="15" x14ac:dyDescent="0.2">
      <c r="A3462" s="191" t="str">
        <f t="shared" si="109"/>
        <v>3262</v>
      </c>
      <c r="B3462" s="191"/>
      <c r="C3462" s="191" t="str">
        <f t="shared" si="108"/>
        <v>32620026</v>
      </c>
      <c r="D3462" t="str">
        <f>'Funding Import'!A3464</f>
        <v>RB053262: LITTLE HALLINGBURY COE(VA)PRY</v>
      </c>
      <c r="E3462" t="str">
        <f>MID('Funding Import'!B3464,2,4)</f>
        <v>0026</v>
      </c>
      <c r="F3462" t="str">
        <f>MID('Funding Import'!B3464,8,50)</f>
        <v>NOTIONAL SEN FUNDING</v>
      </c>
      <c r="G3462" t="str">
        <f>'Funding Import'!I3464</f>
        <v>Spreadsheet B 391732 20639856 ES012 MK0514 10026 NOTIONAL SEN ES012 MK0514 10026 NOTIONAL SEN</v>
      </c>
      <c r="H3462">
        <f>'Funding Import'!H3464</f>
        <v>34763</v>
      </c>
      <c r="I3462" s="139"/>
    </row>
    <row r="3463" spans="1:9" ht="15" x14ac:dyDescent="0.2">
      <c r="A3463" s="191" t="str">
        <f t="shared" si="109"/>
        <v>3278</v>
      </c>
      <c r="B3463" s="191"/>
      <c r="C3463" s="191" t="str">
        <f t="shared" si="108"/>
        <v>32780001</v>
      </c>
      <c r="D3463" t="str">
        <f>'Funding Import'!A3465</f>
        <v>RB053278: LITTLE WALTHAM COE(VA) PRIMARY</v>
      </c>
      <c r="E3463" t="str">
        <f>MID('Funding Import'!B3465,2,4)</f>
        <v>0001</v>
      </c>
      <c r="F3463" t="str">
        <f>MID('Funding Import'!B3465,8,50)</f>
        <v>FORMULA FUNDED (EXCL RATES)</v>
      </c>
      <c r="G3463" t="str">
        <f>'Funding Import'!I3465</f>
        <v>Spreadsheet B 391145 20630885 ES006 MK0508 10001 FORMULA FUNDED ES006 MK0508 10001 FORMULA FUNDED</v>
      </c>
      <c r="H3463">
        <f>'Funding Import'!H3465</f>
        <v>808030</v>
      </c>
      <c r="I3463" s="139"/>
    </row>
    <row r="3464" spans="1:9" ht="15" x14ac:dyDescent="0.2">
      <c r="A3464" s="191" t="str">
        <f t="shared" si="109"/>
        <v>3278</v>
      </c>
      <c r="B3464" s="191"/>
      <c r="C3464" s="191" t="str">
        <f t="shared" si="108"/>
        <v>32780002</v>
      </c>
      <c r="D3464" t="str">
        <f>'Funding Import'!A3466</f>
        <v>RB053278: LITTLE WALTHAM COE(VA) PRIMARY</v>
      </c>
      <c r="E3464" t="str">
        <f>MID('Funding Import'!B3466,2,4)</f>
        <v>0002</v>
      </c>
      <c r="F3464" t="str">
        <f>MID('Funding Import'!B3466,8,50)</f>
        <v>RATES</v>
      </c>
      <c r="G3464" t="str">
        <f>'Funding Import'!I3466</f>
        <v>Spreadsheet B 391137 20630756 ES007 MK0509 10002 RATES ES007 MK0509 10002 RATES</v>
      </c>
      <c r="H3464">
        <f>'Funding Import'!H3466</f>
        <v>5098</v>
      </c>
      <c r="I3464" s="139"/>
    </row>
    <row r="3465" spans="1:9" ht="15" x14ac:dyDescent="0.2">
      <c r="A3465" s="191" t="str">
        <f t="shared" si="109"/>
        <v>3278</v>
      </c>
      <c r="B3465" s="191"/>
      <c r="C3465" s="191" t="str">
        <f t="shared" si="108"/>
        <v>32780003</v>
      </c>
      <c r="D3465" t="str">
        <f>'Funding Import'!A3467</f>
        <v>RB053278: LITTLE WALTHAM COE(VA) PRIMARY</v>
      </c>
      <c r="E3465" t="str">
        <f>MID('Funding Import'!B3467,2,4)</f>
        <v>0003</v>
      </c>
      <c r="F3465" t="str">
        <f>MID('Funding Import'!B3467,8,50)</f>
        <v>BROUGHT FORWARD</v>
      </c>
      <c r="G3465" t="str">
        <f>'Funding Import'!I3467</f>
        <v>Spreadsheet B 394797 20778211 ES055 MK0568 10003 OPENING BALANCES ES055 MK0568 10003 OPENING BALANCES</v>
      </c>
      <c r="H3465">
        <f>'Funding Import'!H3467</f>
        <v>152827.69</v>
      </c>
      <c r="I3465" s="139"/>
    </row>
    <row r="3466" spans="1:9" ht="15" x14ac:dyDescent="0.2">
      <c r="A3466" s="191" t="str">
        <f t="shared" si="109"/>
        <v>3278</v>
      </c>
      <c r="B3466" s="191"/>
      <c r="C3466" s="191" t="str">
        <f t="shared" si="108"/>
        <v>32780004</v>
      </c>
      <c r="D3466" t="str">
        <f>'Funding Import'!A3468</f>
        <v>RB053278: LITTLE WALTHAM COE(VA) PRIMARY</v>
      </c>
      <c r="E3466" t="str">
        <f>MID('Funding Import'!B3468,2,4)</f>
        <v>0004</v>
      </c>
      <c r="F3466" t="str">
        <f>MID('Funding Import'!B3468,8,50)</f>
        <v>STATEMENTED SEN</v>
      </c>
      <c r="G3466" t="str">
        <f>'Funding Import'!I3468</f>
        <v>Spreadsheet B 391144 20630818 ES009 MK0511 10004 EHCP ES009 MK0511 10004 EHCP</v>
      </c>
      <c r="H3466">
        <f>'Funding Import'!H3468</f>
        <v>29998</v>
      </c>
      <c r="I3466" s="139"/>
    </row>
    <row r="3467" spans="1:9" ht="15" x14ac:dyDescent="0.2">
      <c r="A3467" s="191" t="str">
        <f t="shared" si="109"/>
        <v>3278</v>
      </c>
      <c r="B3467" s="191"/>
      <c r="C3467" s="191" t="str">
        <f t="shared" si="108"/>
        <v>32780004</v>
      </c>
      <c r="D3467" t="str">
        <f>'Funding Import'!A3469</f>
        <v>RB053278: LITTLE WALTHAM COE(VA) PRIMARY</v>
      </c>
      <c r="E3467" t="str">
        <f>MID('Funding Import'!B3469,2,4)</f>
        <v>0004</v>
      </c>
      <c r="F3467" t="str">
        <f>MID('Funding Import'!B3469,8,50)</f>
        <v>STATEMENTED SEN</v>
      </c>
      <c r="G3467" t="str">
        <f>'Funding Import'!I3469</f>
        <v>Spreadsheet B 394845 20782782 ES043 DP0533 SEN TOP-UP SUM1 SUM-21 ES043 DP0533 SEN TOP-UP SUM1 SUM-21</v>
      </c>
      <c r="H3467">
        <f>'Funding Import'!H3469</f>
        <v>1785</v>
      </c>
      <c r="I3467" s="139"/>
    </row>
    <row r="3468" spans="1:9" ht="15" x14ac:dyDescent="0.2">
      <c r="A3468" s="191" t="str">
        <f t="shared" si="109"/>
        <v>3278</v>
      </c>
      <c r="B3468" s="191"/>
      <c r="C3468" s="191" t="str">
        <f t="shared" si="108"/>
        <v>32780004</v>
      </c>
      <c r="D3468" t="str">
        <f>'Funding Import'!A3470</f>
        <v>RB053278: LITTLE WALTHAM COE(VA) PRIMARY</v>
      </c>
      <c r="E3468" t="str">
        <f>MID('Funding Import'!B3470,2,4)</f>
        <v>0004</v>
      </c>
      <c r="F3468" t="str">
        <f>MID('Funding Import'!B3470,8,50)</f>
        <v>STATEMENTED SEN</v>
      </c>
      <c r="G3468" t="str">
        <f>'Funding Import'!I3470</f>
        <v>Spreadsheet B 401820 21143763 ES099 MK0707 SEN TOP-UP SUM2 SUM-21 ES099 MK0707 SEN TOP-UP SUM2 SUM-21</v>
      </c>
      <c r="H3468">
        <f>'Funding Import'!H3470</f>
        <v>3991</v>
      </c>
      <c r="I3468" s="139"/>
    </row>
    <row r="3469" spans="1:9" ht="15" x14ac:dyDescent="0.2">
      <c r="A3469" s="191" t="str">
        <f t="shared" si="109"/>
        <v>3278</v>
      </c>
      <c r="B3469" s="191"/>
      <c r="C3469" s="191" t="str">
        <f t="shared" si="108"/>
        <v>32780004</v>
      </c>
      <c r="D3469" t="str">
        <f>'Funding Import'!A3471</f>
        <v>RB053278: LITTLE WALTHAM COE(VA) PRIMARY</v>
      </c>
      <c r="E3469" t="str">
        <f>MID('Funding Import'!B3471,2,4)</f>
        <v>0004</v>
      </c>
      <c r="F3469" t="str">
        <f>MID('Funding Import'!B3471,8,50)</f>
        <v>STATEMENTED SEN</v>
      </c>
      <c r="G3469" t="str">
        <f>'Funding Import'!I3471</f>
        <v>DL 8688 SEN TOP-UP AUT1 AUT-21</v>
      </c>
      <c r="H3469">
        <f>'Funding Import'!H3471</f>
        <v>9993</v>
      </c>
      <c r="I3469" s="139"/>
    </row>
    <row r="3470" spans="1:9" ht="15" x14ac:dyDescent="0.2">
      <c r="A3470" s="191" t="str">
        <f t="shared" si="109"/>
        <v>3278</v>
      </c>
      <c r="B3470" s="191"/>
      <c r="C3470" s="191" t="str">
        <f t="shared" si="108"/>
        <v>32780006</v>
      </c>
      <c r="D3470" t="str">
        <f>'Funding Import'!A3472</f>
        <v>RB053278: LITTLE WALTHAM COE(VA) PRIMARY</v>
      </c>
      <c r="E3470" t="str">
        <f>MID('Funding Import'!B3472,2,4)</f>
        <v>0006</v>
      </c>
      <c r="F3470" t="str">
        <f>MID('Funding Import'!B3472,8,50)</f>
        <v>EXCEPTIONAL COVID COST GRANT</v>
      </c>
      <c r="G3470" t="str">
        <f>'Funding Import'!I3472</f>
        <v>Spreadsheet B 398807 20920177 ES067 DP0558 FSMADDCOSTSCOVID FSMCOVID ES067 DP0558 FSMADDCOSTSCOVID FSMCOVID</v>
      </c>
      <c r="H3470">
        <f>'Funding Import'!H3472</f>
        <v>3414</v>
      </c>
      <c r="I3470" s="139"/>
    </row>
    <row r="3471" spans="1:9" ht="15" x14ac:dyDescent="0.2">
      <c r="A3471" s="191" t="str">
        <f t="shared" si="109"/>
        <v>3278</v>
      </c>
      <c r="B3471" s="191"/>
      <c r="C3471" s="191" t="str">
        <f t="shared" si="108"/>
        <v>32780006</v>
      </c>
      <c r="D3471" t="str">
        <f>'Funding Import'!A3473</f>
        <v>RB053278: LITTLE WALTHAM COE(VA) PRIMARY</v>
      </c>
      <c r="E3471" t="str">
        <f>MID('Funding Import'!B3473,2,4)</f>
        <v>0006</v>
      </c>
      <c r="F3471" t="str">
        <f>MID('Funding Import'!B3473,8,50)</f>
        <v>EXCEPTIONAL COVID COST GRANT</v>
      </c>
      <c r="G3471" t="str">
        <f>'Funding Import'!I3473</f>
        <v>Spreadsheet B 398804 20920024 ES065 DP0556 COVIDEMERGENCY COVIDEM ES065 DP0556 COVIDEMERGENCY COVIDEM</v>
      </c>
      <c r="H3471">
        <f>'Funding Import'!H3473</f>
        <v>6960</v>
      </c>
      <c r="I3471" s="139"/>
    </row>
    <row r="3472" spans="1:9" ht="15" x14ac:dyDescent="0.2">
      <c r="A3472" s="191" t="str">
        <f t="shared" si="109"/>
        <v>3278</v>
      </c>
      <c r="B3472" s="191"/>
      <c r="C3472" s="191" t="str">
        <f t="shared" si="108"/>
        <v>32780006</v>
      </c>
      <c r="D3472" t="str">
        <f>'Funding Import'!A3474</f>
        <v>RB053278: LITTLE WALTHAM COE(VA) PRIMARY</v>
      </c>
      <c r="E3472" t="str">
        <f>MID('Funding Import'!B3474,2,4)</f>
        <v>0006</v>
      </c>
      <c r="F3472" t="str">
        <f>MID('Funding Import'!B3474,8,50)</f>
        <v>EXCEPTIONAL COVID COST GRANT</v>
      </c>
      <c r="G3472" t="str">
        <f>'Funding Import'!I3474</f>
        <v>Spreadsheet B 399778 20982606 Movement from code '0006 to '0012 covid  emergency recode ES089 RM0128 Covid emergency recode</v>
      </c>
      <c r="H3472">
        <f>'Funding Import'!H3474</f>
        <v>-6960</v>
      </c>
      <c r="I3472" s="139"/>
    </row>
    <row r="3473" spans="1:9" ht="15" x14ac:dyDescent="0.2">
      <c r="A3473" s="191" t="str">
        <f t="shared" si="109"/>
        <v>3278</v>
      </c>
      <c r="B3473" s="191"/>
      <c r="C3473" s="191" t="str">
        <f t="shared" si="108"/>
        <v>32780007</v>
      </c>
      <c r="D3473" t="str">
        <f>'Funding Import'!A3475</f>
        <v>RB053278: LITTLE WALTHAM COE(VA) PRIMARY</v>
      </c>
      <c r="E3473" t="str">
        <f>MID('Funding Import'!B3475,2,4)</f>
        <v>0007</v>
      </c>
      <c r="F3473" t="str">
        <f>MID('Funding Import'!B3475,8,50)</f>
        <v>PUPIL INCREASE/FORMULA ERR</v>
      </c>
      <c r="G3473" t="str">
        <f>'Funding Import'!I3475</f>
        <v>Spreadsheet B 393467 20722138 ES023 RM0079 GROWTH FUND 21 APR-21 ES023 RM0079 GROWTH FUND 21 APR-21</v>
      </c>
      <c r="H3473">
        <f>'Funding Import'!H3475</f>
        <v>44161.32</v>
      </c>
      <c r="I3473" s="139"/>
    </row>
    <row r="3474" spans="1:9" ht="15" x14ac:dyDescent="0.2">
      <c r="A3474" s="191" t="str">
        <f t="shared" si="109"/>
        <v>3278</v>
      </c>
      <c r="B3474" s="191"/>
      <c r="C3474" s="191" t="str">
        <f t="shared" si="108"/>
        <v>32780012</v>
      </c>
      <c r="D3474" t="str">
        <f>'Funding Import'!A3476</f>
        <v>RB053278: LITTLE WALTHAM COE(VA) PRIMARY</v>
      </c>
      <c r="E3474" t="str">
        <f>MID('Funding Import'!B3476,2,4)</f>
        <v>0012</v>
      </c>
      <c r="F3474" t="str">
        <f>MID('Funding Import'!B3476,8,50)</f>
        <v>COVID CATCH UP</v>
      </c>
      <c r="G3474" t="str">
        <f>'Funding Import'!I3476</f>
        <v>Spreadsheet B 399778 20982606 Movement from code '0006 to '0012 covid  emergency recode ES089 RM0128 Covid emergency recode</v>
      </c>
      <c r="H3474">
        <f>'Funding Import'!H3476</f>
        <v>6960</v>
      </c>
      <c r="I3474" s="139"/>
    </row>
    <row r="3475" spans="1:9" ht="15" x14ac:dyDescent="0.2">
      <c r="A3475" s="191" t="str">
        <f t="shared" si="109"/>
        <v>3278</v>
      </c>
      <c r="B3475" s="191"/>
      <c r="C3475" s="191" t="str">
        <f t="shared" si="108"/>
        <v>32780012</v>
      </c>
      <c r="D3475" t="str">
        <f>'Funding Import'!A3477</f>
        <v>RB053278: LITTLE WALTHAM COE(VA) PRIMARY</v>
      </c>
      <c r="E3475" t="str">
        <f>MID('Funding Import'!B3477,2,4)</f>
        <v>0012</v>
      </c>
      <c r="F3475" t="str">
        <f>MID('Funding Import'!B3477,8,50)</f>
        <v>COVID CATCH UP</v>
      </c>
      <c r="G3475" t="str">
        <f>'Funding Import'!I3477</f>
        <v>DL 8645 0012recoveryc 0012RPG</v>
      </c>
      <c r="H3475">
        <f>'Funding Import'!H3477</f>
        <v>1450</v>
      </c>
      <c r="I3475" s="139"/>
    </row>
    <row r="3476" spans="1:9" ht="15" x14ac:dyDescent="0.2">
      <c r="A3476" s="191" t="str">
        <f t="shared" si="109"/>
        <v>3278</v>
      </c>
      <c r="B3476" s="191"/>
      <c r="C3476" s="191" t="str">
        <f t="shared" si="108"/>
        <v>32780012</v>
      </c>
      <c r="D3476" t="str">
        <f>'Funding Import'!A3478</f>
        <v>RB053278: LITTLE WALTHAM COE(VA) PRIMARY</v>
      </c>
      <c r="E3476" t="str">
        <f>MID('Funding Import'!B3478,2,4)</f>
        <v>0012</v>
      </c>
      <c r="F3476" t="str">
        <f>MID('Funding Import'!B3478,8,50)</f>
        <v>COVID CATCH UP</v>
      </c>
      <c r="G3476" t="str">
        <f>'Funding Import'!I3478</f>
        <v>DL 8656 0012schoolled 0012SLT</v>
      </c>
      <c r="H3476">
        <f>'Funding Import'!H3478</f>
        <v>1122.19</v>
      </c>
      <c r="I3476" s="139"/>
    </row>
    <row r="3477" spans="1:9" ht="15" x14ac:dyDescent="0.2">
      <c r="A3477" s="191" t="str">
        <f t="shared" si="109"/>
        <v>3278</v>
      </c>
      <c r="B3477" s="191"/>
      <c r="C3477" s="191" t="str">
        <f t="shared" si="108"/>
        <v>32780014</v>
      </c>
      <c r="D3477" t="str">
        <f>'Funding Import'!A3479</f>
        <v>RB053278: LITTLE WALTHAM COE(VA) PRIMARY</v>
      </c>
      <c r="E3477" t="str">
        <f>MID('Funding Import'!B3479,2,4)</f>
        <v>0014</v>
      </c>
      <c r="F3477" t="str">
        <f>MID('Funding Import'!B3479,8,50)</f>
        <v>PUPIL PREMIUM</v>
      </c>
      <c r="G3477" t="str">
        <f>'Funding Import'!I3479</f>
        <v>Spreadsheet B 400831 21077861 ES093 DP0593 SUMMER21PPG SUM21PPG ES093 DP0593 SUMMER21PPG SUM21PPG</v>
      </c>
      <c r="H3477">
        <f>'Funding Import'!H3479</f>
        <v>24083</v>
      </c>
      <c r="I3477" s="139"/>
    </row>
    <row r="3478" spans="1:9" ht="15" x14ac:dyDescent="0.2">
      <c r="A3478" s="191" t="str">
        <f t="shared" si="109"/>
        <v>3278</v>
      </c>
      <c r="B3478" s="191"/>
      <c r="C3478" s="191" t="str">
        <f t="shared" si="108"/>
        <v>32780014</v>
      </c>
      <c r="D3478" t="str">
        <f>'Funding Import'!A3480</f>
        <v>RB053278: LITTLE WALTHAM COE(VA) PRIMARY</v>
      </c>
      <c r="E3478" t="str">
        <f>MID('Funding Import'!B3480,2,4)</f>
        <v>0014</v>
      </c>
      <c r="F3478" t="str">
        <f>MID('Funding Import'!B3480,8,50)</f>
        <v>PUPIL PREMIUM</v>
      </c>
      <c r="G3478" t="str">
        <f>'Funding Import'!I3480</f>
        <v>DL 8701 0014 Pupil Premium Autumn Term 2021</v>
      </c>
      <c r="H3478">
        <f>'Funding Import'!H3480</f>
        <v>19267</v>
      </c>
      <c r="I3478" s="139"/>
    </row>
    <row r="3479" spans="1:9" ht="15" x14ac:dyDescent="0.2">
      <c r="A3479" s="191" t="str">
        <f t="shared" si="109"/>
        <v>3278</v>
      </c>
      <c r="B3479" s="191"/>
      <c r="C3479" s="191" t="str">
        <f t="shared" si="108"/>
        <v>32780018</v>
      </c>
      <c r="D3479" t="str">
        <f>'Funding Import'!A3481</f>
        <v>RB053278: LITTLE WALTHAM COE(VA) PRIMARY</v>
      </c>
      <c r="E3479" t="str">
        <f>MID('Funding Import'!B3481,2,4)</f>
        <v>0018</v>
      </c>
      <c r="F3479" t="str">
        <f>MID('Funding Import'!B3481,8,50)</f>
        <v>ADDITIONAL GRANT INCOME</v>
      </c>
      <c r="G3479" t="str">
        <f>'Funding Import'!I3481</f>
        <v>Spreadsheet B 393531 20728061 ES032 RM0087 PE GRANT APR 21 ES032 RM0087 PE GRANT APR 21</v>
      </c>
      <c r="H3479">
        <f>'Funding Import'!H3481</f>
        <v>7404</v>
      </c>
      <c r="I3479" s="139"/>
    </row>
    <row r="3480" spans="1:9" ht="15" x14ac:dyDescent="0.2">
      <c r="A3480" s="191" t="str">
        <f t="shared" si="109"/>
        <v>3278</v>
      </c>
      <c r="B3480" s="191"/>
      <c r="C3480" s="191" t="str">
        <f t="shared" si="108"/>
        <v>32780018</v>
      </c>
      <c r="D3480" t="str">
        <f>'Funding Import'!A3482</f>
        <v>RB053278: LITTLE WALTHAM COE(VA) PRIMARY</v>
      </c>
      <c r="E3480" t="str">
        <f>MID('Funding Import'!B3482,2,4)</f>
        <v>0018</v>
      </c>
      <c r="F3480" t="str">
        <f>MID('Funding Import'!B3482,8,50)</f>
        <v>ADDITIONAL GRANT INCOME</v>
      </c>
      <c r="G3480" t="str">
        <f>'Funding Import'!I3482</f>
        <v>Spreadsheet B 399769 20981730 UIFSM JULY21 UIFSM 21 ES085 RM0124 UIFSM JULY21 UIFSM 21</v>
      </c>
      <c r="H3480">
        <f>'Funding Import'!H3482</f>
        <v>22898</v>
      </c>
      <c r="I3480" s="139"/>
    </row>
    <row r="3481" spans="1:9" ht="15" x14ac:dyDescent="0.2">
      <c r="A3481" s="191" t="str">
        <f t="shared" si="109"/>
        <v>3278</v>
      </c>
      <c r="B3481" s="191"/>
      <c r="C3481" s="191" t="str">
        <f t="shared" si="108"/>
        <v>32780018</v>
      </c>
      <c r="D3481" t="str">
        <f>'Funding Import'!A3483</f>
        <v>RB053278: LITTLE WALTHAM COE(VA) PRIMARY</v>
      </c>
      <c r="E3481" t="str">
        <f>MID('Funding Import'!B3483,2,4)</f>
        <v>0018</v>
      </c>
      <c r="F3481" t="str">
        <f>MID('Funding Import'!B3483,8,50)</f>
        <v>ADDITIONAL GRANT INCOME</v>
      </c>
      <c r="G3481" t="str">
        <f>'Funding Import'!I3483</f>
        <v>DL 8673 PE GRANT OCT21 0018PE</v>
      </c>
      <c r="H3481">
        <f>'Funding Import'!H3483</f>
        <v>10401</v>
      </c>
      <c r="I3481" s="139"/>
    </row>
    <row r="3482" spans="1:9" ht="15" x14ac:dyDescent="0.2">
      <c r="A3482" s="191" t="str">
        <f t="shared" si="109"/>
        <v>3278</v>
      </c>
      <c r="B3482" s="191"/>
      <c r="C3482" s="191" t="str">
        <f t="shared" si="108"/>
        <v>32780026</v>
      </c>
      <c r="D3482" t="str">
        <f>'Funding Import'!A3484</f>
        <v>RB053278: LITTLE WALTHAM COE(VA) PRIMARY</v>
      </c>
      <c r="E3482" t="str">
        <f>MID('Funding Import'!B3484,2,4)</f>
        <v>0026</v>
      </c>
      <c r="F3482" t="str">
        <f>MID('Funding Import'!B3484,8,50)</f>
        <v>NOTIONAL SEN FUNDING</v>
      </c>
      <c r="G3482" t="str">
        <f>'Funding Import'!I3484</f>
        <v>Spreadsheet B 391732 20639856 ES012 MK0514 10026 NOTIONAL SEN ES012 MK0514 10026 NOTIONAL SEN</v>
      </c>
      <c r="H3482">
        <f>'Funding Import'!H3484</f>
        <v>92418</v>
      </c>
      <c r="I3482" s="139"/>
    </row>
    <row r="3483" spans="1:9" ht="15" x14ac:dyDescent="0.2">
      <c r="A3483" s="191" t="str">
        <f t="shared" si="109"/>
        <v>3332</v>
      </c>
      <c r="B3483" s="191"/>
      <c r="C3483" s="191" t="str">
        <f t="shared" si="108"/>
        <v>33320001</v>
      </c>
      <c r="D3483" t="str">
        <f>'Funding Import'!A3485</f>
        <v>RB053332: ALL SAINTS MALDON COE VC PRIMA</v>
      </c>
      <c r="E3483" t="str">
        <f>MID('Funding Import'!B3485,2,4)</f>
        <v>0001</v>
      </c>
      <c r="F3483" t="str">
        <f>MID('Funding Import'!B3485,8,50)</f>
        <v>FORMULA FUNDED (EXCL RATES)</v>
      </c>
      <c r="G3483" t="str">
        <f>'Funding Import'!I3485</f>
        <v>Spreadsheet B 391145 20630885 ES006 MK0508 10001 FORMULA FUNDED ES006 MK0508 10001 FORMULA FUNDED</v>
      </c>
      <c r="H3483">
        <f>'Funding Import'!H3485</f>
        <v>1124499</v>
      </c>
      <c r="I3483" s="139"/>
    </row>
    <row r="3484" spans="1:9" ht="15" x14ac:dyDescent="0.2">
      <c r="A3484" s="191" t="str">
        <f t="shared" si="109"/>
        <v>3332</v>
      </c>
      <c r="B3484" s="191"/>
      <c r="C3484" s="191" t="str">
        <f t="shared" si="108"/>
        <v>33320002</v>
      </c>
      <c r="D3484" t="str">
        <f>'Funding Import'!A3486</f>
        <v>RB053332: ALL SAINTS MALDON COE VC PRIMA</v>
      </c>
      <c r="E3484" t="str">
        <f>MID('Funding Import'!B3486,2,4)</f>
        <v>0002</v>
      </c>
      <c r="F3484" t="str">
        <f>MID('Funding Import'!B3486,8,50)</f>
        <v>RATES</v>
      </c>
      <c r="G3484" t="str">
        <f>'Funding Import'!I3486</f>
        <v>Spreadsheet B 391137 20630756 ES007 MK0509 10002 RATES ES007 MK0509 10002 RATES</v>
      </c>
      <c r="H3484">
        <f>'Funding Import'!H3486</f>
        <v>22312</v>
      </c>
      <c r="I3484" s="139"/>
    </row>
    <row r="3485" spans="1:9" ht="15" x14ac:dyDescent="0.2">
      <c r="A3485" s="191" t="str">
        <f t="shared" si="109"/>
        <v>3332</v>
      </c>
      <c r="B3485" s="191"/>
      <c r="C3485" s="191" t="str">
        <f t="shared" si="108"/>
        <v>33320003</v>
      </c>
      <c r="D3485" t="str">
        <f>'Funding Import'!A3487</f>
        <v>RB053332: ALL SAINTS MALDON COE VC PRIMA</v>
      </c>
      <c r="E3485" t="str">
        <f>MID('Funding Import'!B3487,2,4)</f>
        <v>0003</v>
      </c>
      <c r="F3485" t="str">
        <f>MID('Funding Import'!B3487,8,50)</f>
        <v>BROUGHT FORWARD</v>
      </c>
      <c r="G3485" t="str">
        <f>'Funding Import'!I3487</f>
        <v>Spreadsheet B 394797 20778211 ES055 MK0568 10003 OPENING BALANCES ES055 MK0568 10003 OPENING BALANCES</v>
      </c>
      <c r="H3485">
        <f>'Funding Import'!H3487</f>
        <v>52608.41</v>
      </c>
      <c r="I3485" s="139"/>
    </row>
    <row r="3486" spans="1:9" ht="15" x14ac:dyDescent="0.2">
      <c r="A3486" s="191" t="str">
        <f t="shared" si="109"/>
        <v>3332</v>
      </c>
      <c r="B3486" s="191"/>
      <c r="C3486" s="191" t="str">
        <f t="shared" si="108"/>
        <v>33320004</v>
      </c>
      <c r="D3486" t="str">
        <f>'Funding Import'!A3488</f>
        <v>RB053332: ALL SAINTS MALDON COE VC PRIMA</v>
      </c>
      <c r="E3486" t="str">
        <f>MID('Funding Import'!B3488,2,4)</f>
        <v>0004</v>
      </c>
      <c r="F3486" t="str">
        <f>MID('Funding Import'!B3488,8,50)</f>
        <v>STATEMENTED SEN</v>
      </c>
      <c r="G3486" t="str">
        <f>'Funding Import'!I3488</f>
        <v>Spreadsheet B 391144 20630818 ES009 MK0511 10004 EHCP ES009 MK0511 10004 EHCP</v>
      </c>
      <c r="H3486">
        <f>'Funding Import'!H3488</f>
        <v>33640</v>
      </c>
      <c r="I3486" s="139"/>
    </row>
    <row r="3487" spans="1:9" ht="15" x14ac:dyDescent="0.2">
      <c r="A3487" s="191" t="str">
        <f t="shared" si="109"/>
        <v>3332</v>
      </c>
      <c r="B3487" s="191"/>
      <c r="C3487" s="191" t="str">
        <f t="shared" si="108"/>
        <v>33320004</v>
      </c>
      <c r="D3487" t="str">
        <f>'Funding Import'!A3489</f>
        <v>RB053332: ALL SAINTS MALDON COE VC PRIMA</v>
      </c>
      <c r="E3487" t="str">
        <f>MID('Funding Import'!B3489,2,4)</f>
        <v>0004</v>
      </c>
      <c r="F3487" t="str">
        <f>MID('Funding Import'!B3489,8,50)</f>
        <v>STATEMENTED SEN</v>
      </c>
      <c r="G3487" t="str">
        <f>'Funding Import'!I3489</f>
        <v>Spreadsheet B 394845 20782782 ES043 DP0533 SEN TOP-UP SUM1 SUM-21 ES043 DP0533 SEN TOP-UP SUM1 SUM-21</v>
      </c>
      <c r="H3487">
        <f>'Funding Import'!H3489</f>
        <v>914</v>
      </c>
      <c r="I3487" s="139"/>
    </row>
    <row r="3488" spans="1:9" ht="15" x14ac:dyDescent="0.2">
      <c r="A3488" s="191" t="str">
        <f t="shared" si="109"/>
        <v>3332</v>
      </c>
      <c r="B3488" s="191"/>
      <c r="C3488" s="191" t="str">
        <f t="shared" si="108"/>
        <v>33320004</v>
      </c>
      <c r="D3488" t="str">
        <f>'Funding Import'!A3490</f>
        <v>RB053332: ALL SAINTS MALDON COE VC PRIMA</v>
      </c>
      <c r="E3488" t="str">
        <f>MID('Funding Import'!B3490,2,4)</f>
        <v>0004</v>
      </c>
      <c r="F3488" t="str">
        <f>MID('Funding Import'!B3490,8,50)</f>
        <v>STATEMENTED SEN</v>
      </c>
      <c r="G3488" t="str">
        <f>'Funding Import'!I3490</f>
        <v>DL 8688 SEN TOP-UP AUT1 AUT-21</v>
      </c>
      <c r="H3488">
        <f>'Funding Import'!H3490</f>
        <v>355</v>
      </c>
      <c r="I3488" s="139"/>
    </row>
    <row r="3489" spans="1:9" ht="15" x14ac:dyDescent="0.2">
      <c r="A3489" s="191" t="str">
        <f t="shared" si="109"/>
        <v>3332</v>
      </c>
      <c r="B3489" s="191"/>
      <c r="C3489" s="191" t="str">
        <f t="shared" si="108"/>
        <v>33320006</v>
      </c>
      <c r="D3489" t="str">
        <f>'Funding Import'!A3491</f>
        <v>RB053332: ALL SAINTS MALDON COE VC PRIMA</v>
      </c>
      <c r="E3489" t="str">
        <f>MID('Funding Import'!B3491,2,4)</f>
        <v>0006</v>
      </c>
      <c r="F3489" t="str">
        <f>MID('Funding Import'!B3491,8,50)</f>
        <v>EXCEPTIONAL COVID COST GRANT</v>
      </c>
      <c r="G3489" t="str">
        <f>'Funding Import'!I3491</f>
        <v>Spreadsheet B 398804 20920024 ES065 DP0556 COVIDEMERGENCY COVIDEM ES065 DP0556 COVIDEMERGENCY COVIDEM</v>
      </c>
      <c r="H3489">
        <f>'Funding Import'!H3491</f>
        <v>10400</v>
      </c>
      <c r="I3489" s="139"/>
    </row>
    <row r="3490" spans="1:9" ht="15" x14ac:dyDescent="0.2">
      <c r="A3490" s="191" t="str">
        <f t="shared" si="109"/>
        <v>3332</v>
      </c>
      <c r="B3490" s="191"/>
      <c r="C3490" s="191" t="str">
        <f t="shared" si="108"/>
        <v>33320006</v>
      </c>
      <c r="D3490" t="str">
        <f>'Funding Import'!A3492</f>
        <v>RB053332: ALL SAINTS MALDON COE VC PRIMA</v>
      </c>
      <c r="E3490" t="str">
        <f>MID('Funding Import'!B3492,2,4)</f>
        <v>0006</v>
      </c>
      <c r="F3490" t="str">
        <f>MID('Funding Import'!B3492,8,50)</f>
        <v>EXCEPTIONAL COVID COST GRANT</v>
      </c>
      <c r="G3490" t="str">
        <f>'Funding Import'!I3492</f>
        <v>Spreadsheet B 398807 20920177 ES067 DP0558 FSMADDCOSTSCOVID FSMCOVID ES067 DP0558 FSMADDCOSTSCOVID FSMCOVID</v>
      </c>
      <c r="H3490">
        <f>'Funding Import'!H3492</f>
        <v>1020</v>
      </c>
      <c r="I3490" s="139"/>
    </row>
    <row r="3491" spans="1:9" ht="15" x14ac:dyDescent="0.2">
      <c r="A3491" s="191" t="str">
        <f t="shared" si="109"/>
        <v>3332</v>
      </c>
      <c r="B3491" s="191"/>
      <c r="C3491" s="191" t="str">
        <f t="shared" si="108"/>
        <v>33320006</v>
      </c>
      <c r="D3491" t="str">
        <f>'Funding Import'!A3493</f>
        <v>RB053332: ALL SAINTS MALDON COE VC PRIMA</v>
      </c>
      <c r="E3491" t="str">
        <f>MID('Funding Import'!B3493,2,4)</f>
        <v>0006</v>
      </c>
      <c r="F3491" t="str">
        <f>MID('Funding Import'!B3493,8,50)</f>
        <v>EXCEPTIONAL COVID COST GRANT</v>
      </c>
      <c r="G3491" t="str">
        <f>'Funding Import'!I3493</f>
        <v>Spreadsheet B 399778 20982606 Movement from code '0006 to '0012 covid  emergency recode ES089 RM0128 Covid emergency recode</v>
      </c>
      <c r="H3491">
        <f>'Funding Import'!H3493</f>
        <v>-10400</v>
      </c>
      <c r="I3491" s="139"/>
    </row>
    <row r="3492" spans="1:9" ht="15" x14ac:dyDescent="0.2">
      <c r="A3492" s="191" t="str">
        <f t="shared" si="109"/>
        <v>3332</v>
      </c>
      <c r="B3492" s="191"/>
      <c r="C3492" s="191" t="str">
        <f t="shared" si="108"/>
        <v>33320012</v>
      </c>
      <c r="D3492" t="str">
        <f>'Funding Import'!A3494</f>
        <v>RB053332: ALL SAINTS MALDON COE VC PRIMA</v>
      </c>
      <c r="E3492" t="str">
        <f>MID('Funding Import'!B3494,2,4)</f>
        <v>0012</v>
      </c>
      <c r="F3492" t="str">
        <f>MID('Funding Import'!B3494,8,50)</f>
        <v>COVID CATCH UP</v>
      </c>
      <c r="G3492" t="str">
        <f>'Funding Import'!I3494</f>
        <v>Spreadsheet B 399778 20982606 Movement from code '0006 to '0012 covid  emergency recode ES089 RM0128 Covid emergency recode</v>
      </c>
      <c r="H3492">
        <f>'Funding Import'!H3494</f>
        <v>10400</v>
      </c>
      <c r="I3492" s="139"/>
    </row>
    <row r="3493" spans="1:9" ht="15" x14ac:dyDescent="0.2">
      <c r="A3493" s="191" t="str">
        <f t="shared" si="109"/>
        <v>3332</v>
      </c>
      <c r="B3493" s="191"/>
      <c r="C3493" s="191" t="str">
        <f t="shared" si="108"/>
        <v>33320012</v>
      </c>
      <c r="D3493" t="str">
        <f>'Funding Import'!A3495</f>
        <v>RB053332: ALL SAINTS MALDON COE VC PRIMA</v>
      </c>
      <c r="E3493" t="str">
        <f>MID('Funding Import'!B3495,2,4)</f>
        <v>0012</v>
      </c>
      <c r="F3493" t="str">
        <f>MID('Funding Import'!B3495,8,50)</f>
        <v>COVID CATCH UP</v>
      </c>
      <c r="G3493" t="str">
        <f>'Funding Import'!I3495</f>
        <v>DL 8645 0012recoveryc 0012RPG</v>
      </c>
      <c r="H3493">
        <f>'Funding Import'!H3495</f>
        <v>2863.75</v>
      </c>
      <c r="I3493" s="139"/>
    </row>
    <row r="3494" spans="1:9" ht="15" x14ac:dyDescent="0.2">
      <c r="A3494" s="191" t="str">
        <f t="shared" si="109"/>
        <v>3332</v>
      </c>
      <c r="B3494" s="191"/>
      <c r="C3494" s="191" t="str">
        <f t="shared" si="108"/>
        <v>33320012</v>
      </c>
      <c r="D3494" t="str">
        <f>'Funding Import'!A3496</f>
        <v>RB053332: ALL SAINTS MALDON COE VC PRIMA</v>
      </c>
      <c r="E3494" t="str">
        <f>MID('Funding Import'!B3496,2,4)</f>
        <v>0012</v>
      </c>
      <c r="F3494" t="str">
        <f>MID('Funding Import'!B3496,8,50)</f>
        <v>COVID CATCH UP</v>
      </c>
      <c r="G3494" t="str">
        <f>'Funding Import'!I3496</f>
        <v>DL 8656 0012schoolled 0012SLT</v>
      </c>
      <c r="H3494">
        <f>'Funding Import'!H3496</f>
        <v>2539.69</v>
      </c>
      <c r="I3494" s="139"/>
    </row>
    <row r="3495" spans="1:9" ht="15" x14ac:dyDescent="0.2">
      <c r="A3495" s="191" t="str">
        <f t="shared" si="109"/>
        <v>3332</v>
      </c>
      <c r="B3495" s="191"/>
      <c r="C3495" s="191" t="str">
        <f t="shared" si="108"/>
        <v>33320014</v>
      </c>
      <c r="D3495" t="str">
        <f>'Funding Import'!A3497</f>
        <v>RB053332: ALL SAINTS MALDON COE VC PRIMA</v>
      </c>
      <c r="E3495" t="str">
        <f>MID('Funding Import'!B3497,2,4)</f>
        <v>0014</v>
      </c>
      <c r="F3495" t="str">
        <f>MID('Funding Import'!B3497,8,50)</f>
        <v>PUPIL PREMIUM</v>
      </c>
      <c r="G3495" t="str">
        <f>'Funding Import'!I3497</f>
        <v>Spreadsheet B 400831 21077861 ES093 DP0593 SUMMER21PPG SUM21PPG ES093 DP0593 SUMMER21PPG SUM21PPG</v>
      </c>
      <c r="H3495">
        <f>'Funding Import'!H3497</f>
        <v>45106</v>
      </c>
      <c r="I3495" s="139"/>
    </row>
    <row r="3496" spans="1:9" ht="15" x14ac:dyDescent="0.2">
      <c r="A3496" s="191" t="str">
        <f t="shared" si="109"/>
        <v>3332</v>
      </c>
      <c r="B3496" s="191"/>
      <c r="C3496" s="191" t="str">
        <f t="shared" si="108"/>
        <v>33320014</v>
      </c>
      <c r="D3496" t="str">
        <f>'Funding Import'!A3498</f>
        <v>RB053332: ALL SAINTS MALDON COE VC PRIMA</v>
      </c>
      <c r="E3496" t="str">
        <f>MID('Funding Import'!B3498,2,4)</f>
        <v>0014</v>
      </c>
      <c r="F3496" t="str">
        <f>MID('Funding Import'!B3498,8,50)</f>
        <v>PUPIL PREMIUM</v>
      </c>
      <c r="G3496" t="str">
        <f>'Funding Import'!I3498</f>
        <v>DL 8701 0014 Pupil Premium Autumn Term 2021</v>
      </c>
      <c r="H3496">
        <f>'Funding Import'!H3498</f>
        <v>36085</v>
      </c>
      <c r="I3496" s="139"/>
    </row>
    <row r="3497" spans="1:9" ht="15" x14ac:dyDescent="0.2">
      <c r="A3497" s="191" t="str">
        <f t="shared" si="109"/>
        <v>3332</v>
      </c>
      <c r="B3497" s="191"/>
      <c r="C3497" s="191" t="str">
        <f t="shared" si="108"/>
        <v>33320018</v>
      </c>
      <c r="D3497" t="str">
        <f>'Funding Import'!A3499</f>
        <v>RB053332: ALL SAINTS MALDON COE VC PRIMA</v>
      </c>
      <c r="E3497" t="str">
        <f>MID('Funding Import'!B3499,2,4)</f>
        <v>0018</v>
      </c>
      <c r="F3497" t="str">
        <f>MID('Funding Import'!B3499,8,50)</f>
        <v>ADDITIONAL GRANT INCOME</v>
      </c>
      <c r="G3497" t="str">
        <f>'Funding Import'!I3499</f>
        <v>Spreadsheet B 393531 20728061 ES032 RM0087 PE GRANT APR 21 ES032 RM0087 PE GRANT APR 21</v>
      </c>
      <c r="H3497">
        <f>'Funding Import'!H3499</f>
        <v>7775</v>
      </c>
      <c r="I3497" s="139"/>
    </row>
    <row r="3498" spans="1:9" ht="15" x14ac:dyDescent="0.2">
      <c r="A3498" s="191" t="str">
        <f t="shared" si="109"/>
        <v>3332</v>
      </c>
      <c r="B3498" s="191"/>
      <c r="C3498" s="191" t="str">
        <f t="shared" si="108"/>
        <v>33320018</v>
      </c>
      <c r="D3498" t="str">
        <f>'Funding Import'!A3500</f>
        <v>RB053332: ALL SAINTS MALDON COE VC PRIMA</v>
      </c>
      <c r="E3498" t="str">
        <f>MID('Funding Import'!B3500,2,4)</f>
        <v>0018</v>
      </c>
      <c r="F3498" t="str">
        <f>MID('Funding Import'!B3500,8,50)</f>
        <v>ADDITIONAL GRANT INCOME</v>
      </c>
      <c r="G3498" t="str">
        <f>'Funding Import'!I3500</f>
        <v>Spreadsheet B 399769 20981730 UIFSM JULY21 UIFSM 21 ES085 RM0124 UIFSM JULY21 UIFSM 21</v>
      </c>
      <c r="H3498">
        <f>'Funding Import'!H3500</f>
        <v>45313</v>
      </c>
      <c r="I3498" s="139"/>
    </row>
    <row r="3499" spans="1:9" ht="15" x14ac:dyDescent="0.2">
      <c r="A3499" s="191" t="str">
        <f t="shared" si="109"/>
        <v>3332</v>
      </c>
      <c r="B3499" s="191"/>
      <c r="C3499" s="191" t="str">
        <f t="shared" si="108"/>
        <v>33320018</v>
      </c>
      <c r="D3499" t="str">
        <f>'Funding Import'!A3501</f>
        <v>RB053332: ALL SAINTS MALDON COE VC PRIMA</v>
      </c>
      <c r="E3499" t="str">
        <f>MID('Funding Import'!B3501,2,4)</f>
        <v>0018</v>
      </c>
      <c r="F3499" t="str">
        <f>MID('Funding Import'!B3501,8,50)</f>
        <v>ADDITIONAL GRANT INCOME</v>
      </c>
      <c r="G3499" t="str">
        <f>'Funding Import'!I3501</f>
        <v>DL 8673 PE GRANT OCT21 0018PE</v>
      </c>
      <c r="H3499">
        <f>'Funding Import'!H3501</f>
        <v>10891</v>
      </c>
      <c r="I3499" s="139"/>
    </row>
    <row r="3500" spans="1:9" ht="15" x14ac:dyDescent="0.2">
      <c r="A3500" s="191" t="str">
        <f t="shared" si="109"/>
        <v>3332</v>
      </c>
      <c r="B3500" s="191"/>
      <c r="C3500" s="191" t="str">
        <f t="shared" si="108"/>
        <v>33320026</v>
      </c>
      <c r="D3500" t="str">
        <f>'Funding Import'!A3502</f>
        <v>RB053332: ALL SAINTS MALDON COE VC PRIMA</v>
      </c>
      <c r="E3500" t="str">
        <f>MID('Funding Import'!B3502,2,4)</f>
        <v>0026</v>
      </c>
      <c r="F3500" t="str">
        <f>MID('Funding Import'!B3502,8,50)</f>
        <v>NOTIONAL SEN FUNDING</v>
      </c>
      <c r="G3500" t="str">
        <f>'Funding Import'!I3502</f>
        <v>Spreadsheet B 391732 20639856 ES012 MK0514 10026 NOTIONAL SEN ES012 MK0514 10026 NOTIONAL SEN</v>
      </c>
      <c r="H3500">
        <f>'Funding Import'!H3502</f>
        <v>167493</v>
      </c>
      <c r="I3500" s="139"/>
    </row>
    <row r="3501" spans="1:9" ht="15" x14ac:dyDescent="0.2">
      <c r="A3501" s="191" t="str">
        <f t="shared" si="109"/>
        <v>3336</v>
      </c>
      <c r="B3501" s="191"/>
      <c r="C3501" s="191" t="str">
        <f t="shared" si="108"/>
        <v>33360001</v>
      </c>
      <c r="D3501" t="str">
        <f>'Funding Import'!A3503</f>
        <v>RB053336: WENTWORTH PRIMARY SCHOOL</v>
      </c>
      <c r="E3501" t="str">
        <f>MID('Funding Import'!B3503,2,4)</f>
        <v>0001</v>
      </c>
      <c r="F3501" t="str">
        <f>MID('Funding Import'!B3503,8,50)</f>
        <v>FORMULA FUNDED (EXCL RATES)</v>
      </c>
      <c r="G3501" t="str">
        <f>'Funding Import'!I3503</f>
        <v>Spreadsheet B 391145 20630885 ES006 MK0508 10001 FORMULA FUNDED ES006 MK0508 10001 FORMULA FUNDED</v>
      </c>
      <c r="H3501">
        <f>'Funding Import'!H3503</f>
        <v>1557449</v>
      </c>
      <c r="I3501" s="139"/>
    </row>
    <row r="3502" spans="1:9" ht="15" x14ac:dyDescent="0.2">
      <c r="A3502" s="191" t="str">
        <f t="shared" si="109"/>
        <v>3336</v>
      </c>
      <c r="B3502" s="191"/>
      <c r="C3502" s="191" t="str">
        <f t="shared" si="108"/>
        <v>33360002</v>
      </c>
      <c r="D3502" t="str">
        <f>'Funding Import'!A3504</f>
        <v>RB053336: WENTWORTH PRIMARY SCHOOL</v>
      </c>
      <c r="E3502" t="str">
        <f>MID('Funding Import'!B3504,2,4)</f>
        <v>0002</v>
      </c>
      <c r="F3502" t="str">
        <f>MID('Funding Import'!B3504,8,50)</f>
        <v>RATES</v>
      </c>
      <c r="G3502" t="str">
        <f>'Funding Import'!I3504</f>
        <v>Spreadsheet B 391137 20630756 ES007 MK0509 10002 RATES ES007 MK0509 10002 RATES</v>
      </c>
      <c r="H3502">
        <f>'Funding Import'!H3504</f>
        <v>47200</v>
      </c>
      <c r="I3502" s="139"/>
    </row>
    <row r="3503" spans="1:9" ht="15" x14ac:dyDescent="0.2">
      <c r="A3503" s="191" t="str">
        <f t="shared" si="109"/>
        <v>3336</v>
      </c>
      <c r="B3503" s="191"/>
      <c r="C3503" s="191" t="str">
        <f t="shared" si="108"/>
        <v>33360003</v>
      </c>
      <c r="D3503" t="str">
        <f>'Funding Import'!A3505</f>
        <v>RB053336: WENTWORTH PRIMARY SCHOOL</v>
      </c>
      <c r="E3503" t="str">
        <f>MID('Funding Import'!B3505,2,4)</f>
        <v>0003</v>
      </c>
      <c r="F3503" t="str">
        <f>MID('Funding Import'!B3505,8,50)</f>
        <v>BROUGHT FORWARD</v>
      </c>
      <c r="G3503" t="str">
        <f>'Funding Import'!I3505</f>
        <v>Spreadsheet B 394797 20778211 ES055 MK0568 10003 OPENING BALANCES ES055 MK0568 10003 OPENING BALANCES</v>
      </c>
      <c r="H3503">
        <f>'Funding Import'!H3505</f>
        <v>191310.63</v>
      </c>
      <c r="I3503" s="139"/>
    </row>
    <row r="3504" spans="1:9" ht="15" x14ac:dyDescent="0.2">
      <c r="A3504" s="191" t="str">
        <f t="shared" si="109"/>
        <v>3336</v>
      </c>
      <c r="B3504" s="191"/>
      <c r="C3504" s="191" t="str">
        <f t="shared" si="108"/>
        <v>33360004</v>
      </c>
      <c r="D3504" t="str">
        <f>'Funding Import'!A3506</f>
        <v>RB053336: WENTWORTH PRIMARY SCHOOL</v>
      </c>
      <c r="E3504" t="str">
        <f>MID('Funding Import'!B3506,2,4)</f>
        <v>0004</v>
      </c>
      <c r="F3504" t="str">
        <f>MID('Funding Import'!B3506,8,50)</f>
        <v>STATEMENTED SEN</v>
      </c>
      <c r="G3504" t="str">
        <f>'Funding Import'!I3506</f>
        <v>Spreadsheet B 391144 20630818 ES009 MK0511 10004 EHCP ES009 MK0511 10004 EHCP</v>
      </c>
      <c r="H3504">
        <f>'Funding Import'!H3506</f>
        <v>18862</v>
      </c>
      <c r="I3504" s="139"/>
    </row>
    <row r="3505" spans="1:9" ht="15" x14ac:dyDescent="0.2">
      <c r="A3505" s="191" t="str">
        <f t="shared" si="109"/>
        <v>3336</v>
      </c>
      <c r="B3505" s="191"/>
      <c r="C3505" s="191" t="str">
        <f t="shared" si="108"/>
        <v>33360004</v>
      </c>
      <c r="D3505" t="str">
        <f>'Funding Import'!A3507</f>
        <v>RB053336: WENTWORTH PRIMARY SCHOOL</v>
      </c>
      <c r="E3505" t="str">
        <f>MID('Funding Import'!B3507,2,4)</f>
        <v>0004</v>
      </c>
      <c r="F3505" t="str">
        <f>MID('Funding Import'!B3507,8,50)</f>
        <v>STATEMENTED SEN</v>
      </c>
      <c r="G3505" t="str">
        <f>'Funding Import'!I3507</f>
        <v>Spreadsheet B 394845 20782782 ES043 DP0533 SEN TOP-UP SUM1 SUM-21 ES043 DP0533 SEN TOP-UP SUM1 SUM-21</v>
      </c>
      <c r="H3505">
        <f>'Funding Import'!H3507</f>
        <v>914</v>
      </c>
      <c r="I3505" s="139"/>
    </row>
    <row r="3506" spans="1:9" ht="15" x14ac:dyDescent="0.2">
      <c r="A3506" s="191" t="str">
        <f t="shared" si="109"/>
        <v>3336</v>
      </c>
      <c r="B3506" s="191"/>
      <c r="C3506" s="191" t="str">
        <f t="shared" ref="C3506:C3569" si="110">A3506&amp;E3506</f>
        <v>33360006</v>
      </c>
      <c r="D3506" t="str">
        <f>'Funding Import'!A3508</f>
        <v>RB053336: WENTWORTH PRIMARY SCHOOL</v>
      </c>
      <c r="E3506" t="str">
        <f>MID('Funding Import'!B3508,2,4)</f>
        <v>0006</v>
      </c>
      <c r="F3506" t="str">
        <f>MID('Funding Import'!B3508,8,50)</f>
        <v>EXCEPTIONAL COVID COST GRANT</v>
      </c>
      <c r="G3506" t="str">
        <f>'Funding Import'!I3508</f>
        <v>Spreadsheet B 398804 20920024 ES065 DP0556 COVIDEMERGENCY COVIDEM ES065 DP0556 COVIDEMERGENCY COVIDEM</v>
      </c>
      <c r="H3506">
        <f>'Funding Import'!H3508</f>
        <v>13760</v>
      </c>
      <c r="I3506" s="139"/>
    </row>
    <row r="3507" spans="1:9" ht="15" x14ac:dyDescent="0.2">
      <c r="A3507" s="191" t="str">
        <f t="shared" si="109"/>
        <v>3336</v>
      </c>
      <c r="B3507" s="191"/>
      <c r="C3507" s="191" t="str">
        <f t="shared" si="110"/>
        <v>33360006</v>
      </c>
      <c r="D3507" t="str">
        <f>'Funding Import'!A3509</f>
        <v>RB053336: WENTWORTH PRIMARY SCHOOL</v>
      </c>
      <c r="E3507" t="str">
        <f>MID('Funding Import'!B3509,2,4)</f>
        <v>0006</v>
      </c>
      <c r="F3507" t="str">
        <f>MID('Funding Import'!B3509,8,50)</f>
        <v>EXCEPTIONAL COVID COST GRANT</v>
      </c>
      <c r="G3507" t="str">
        <f>'Funding Import'!I3509</f>
        <v>Spreadsheet B 398807 20920177 ES067 DP0558 FSMADDCOSTSCOVID FSMCOVID ES067 DP0558 FSMADDCOSTSCOVID FSMCOVID</v>
      </c>
      <c r="H3507">
        <f>'Funding Import'!H3509</f>
        <v>2120</v>
      </c>
      <c r="I3507" s="139"/>
    </row>
    <row r="3508" spans="1:9" ht="15" x14ac:dyDescent="0.2">
      <c r="A3508" s="191" t="str">
        <f t="shared" si="109"/>
        <v>3336</v>
      </c>
      <c r="B3508" s="191"/>
      <c r="C3508" s="191" t="str">
        <f t="shared" si="110"/>
        <v>33360006</v>
      </c>
      <c r="D3508" t="str">
        <f>'Funding Import'!A3510</f>
        <v>RB053336: WENTWORTH PRIMARY SCHOOL</v>
      </c>
      <c r="E3508" t="str">
        <f>MID('Funding Import'!B3510,2,4)</f>
        <v>0006</v>
      </c>
      <c r="F3508" t="str">
        <f>MID('Funding Import'!B3510,8,50)</f>
        <v>EXCEPTIONAL COVID COST GRANT</v>
      </c>
      <c r="G3508" t="str">
        <f>'Funding Import'!I3510</f>
        <v>Spreadsheet B 399778 20982606 Movement from code '0006 to '0012 covid  emergency recode ES089 RM0128 Covid emergency recode</v>
      </c>
      <c r="H3508">
        <f>'Funding Import'!H3510</f>
        <v>-13760</v>
      </c>
      <c r="I3508" s="139"/>
    </row>
    <row r="3509" spans="1:9" ht="15" x14ac:dyDescent="0.2">
      <c r="A3509" s="191" t="str">
        <f t="shared" si="109"/>
        <v>3336</v>
      </c>
      <c r="B3509" s="191"/>
      <c r="C3509" s="191" t="str">
        <f t="shared" si="110"/>
        <v>33360012</v>
      </c>
      <c r="D3509" t="str">
        <f>'Funding Import'!A3511</f>
        <v>RB053336: WENTWORTH PRIMARY SCHOOL</v>
      </c>
      <c r="E3509" t="str">
        <f>MID('Funding Import'!B3511,2,4)</f>
        <v>0012</v>
      </c>
      <c r="F3509" t="str">
        <f>MID('Funding Import'!B3511,8,50)</f>
        <v>COVID CATCH UP</v>
      </c>
      <c r="G3509" t="str">
        <f>'Funding Import'!I3511</f>
        <v>Spreadsheet B 399778 20982606 Movement from code '0006 to '0012 covid  emergency recode ES089 RM0128 Covid emergency recode</v>
      </c>
      <c r="H3509">
        <f>'Funding Import'!H3511</f>
        <v>13760</v>
      </c>
      <c r="I3509" s="139"/>
    </row>
    <row r="3510" spans="1:9" ht="15" x14ac:dyDescent="0.2">
      <c r="A3510" s="191" t="str">
        <f t="shared" si="109"/>
        <v>3336</v>
      </c>
      <c r="B3510" s="191"/>
      <c r="C3510" s="191" t="str">
        <f t="shared" si="110"/>
        <v>33360012</v>
      </c>
      <c r="D3510" t="str">
        <f>'Funding Import'!A3512</f>
        <v>RB053336: WENTWORTH PRIMARY SCHOOL</v>
      </c>
      <c r="E3510" t="str">
        <f>MID('Funding Import'!B3512,2,4)</f>
        <v>0012</v>
      </c>
      <c r="F3510" t="str">
        <f>MID('Funding Import'!B3512,8,50)</f>
        <v>COVID CATCH UP</v>
      </c>
      <c r="G3510" t="str">
        <f>'Funding Import'!I3512</f>
        <v>DL 8645 0012recoveryc 0012RPG</v>
      </c>
      <c r="H3510">
        <f>'Funding Import'!H3512</f>
        <v>2030</v>
      </c>
      <c r="I3510" s="139"/>
    </row>
    <row r="3511" spans="1:9" ht="15" x14ac:dyDescent="0.2">
      <c r="A3511" s="191" t="str">
        <f t="shared" si="109"/>
        <v>3336</v>
      </c>
      <c r="B3511" s="191"/>
      <c r="C3511" s="191" t="str">
        <f t="shared" si="110"/>
        <v>33360012</v>
      </c>
      <c r="D3511" t="str">
        <f>'Funding Import'!A3513</f>
        <v>RB053336: WENTWORTH PRIMARY SCHOOL</v>
      </c>
      <c r="E3511" t="str">
        <f>MID('Funding Import'!B3513,2,4)</f>
        <v>0012</v>
      </c>
      <c r="F3511" t="str">
        <f>MID('Funding Import'!B3513,8,50)</f>
        <v>COVID CATCH UP</v>
      </c>
      <c r="G3511" t="str">
        <f>'Funding Import'!I3513</f>
        <v>DL 8656 0012schoolled 0012SLT</v>
      </c>
      <c r="H3511">
        <f>'Funding Import'!H3513</f>
        <v>1653.75</v>
      </c>
      <c r="I3511" s="139"/>
    </row>
    <row r="3512" spans="1:9" ht="15" x14ac:dyDescent="0.2">
      <c r="A3512" s="191" t="str">
        <f t="shared" si="109"/>
        <v>3336</v>
      </c>
      <c r="B3512" s="191"/>
      <c r="C3512" s="191" t="str">
        <f t="shared" si="110"/>
        <v>33360014</v>
      </c>
      <c r="D3512" t="str">
        <f>'Funding Import'!A3514</f>
        <v>RB053336: WENTWORTH PRIMARY SCHOOL</v>
      </c>
      <c r="E3512" t="str">
        <f>MID('Funding Import'!B3514,2,4)</f>
        <v>0014</v>
      </c>
      <c r="F3512" t="str">
        <f>MID('Funding Import'!B3514,8,50)</f>
        <v>PUPIL PREMIUM</v>
      </c>
      <c r="G3512" t="str">
        <f>'Funding Import'!I3514</f>
        <v>Spreadsheet B 400831 21077861 ES093 DP0593 SUMMER21PPG SUM21PPG ES093 DP0593 SUMMER21PPG SUM21PPG</v>
      </c>
      <c r="H3512">
        <f>'Funding Import'!H3514</f>
        <v>32633</v>
      </c>
      <c r="I3512" s="139"/>
    </row>
    <row r="3513" spans="1:9" ht="15" x14ac:dyDescent="0.2">
      <c r="A3513" s="191" t="str">
        <f t="shared" si="109"/>
        <v>3336</v>
      </c>
      <c r="B3513" s="191"/>
      <c r="C3513" s="191" t="str">
        <f t="shared" si="110"/>
        <v>33360014</v>
      </c>
      <c r="D3513" t="str">
        <f>'Funding Import'!A3515</f>
        <v>RB053336: WENTWORTH PRIMARY SCHOOL</v>
      </c>
      <c r="E3513" t="str">
        <f>MID('Funding Import'!B3515,2,4)</f>
        <v>0014</v>
      </c>
      <c r="F3513" t="str">
        <f>MID('Funding Import'!B3515,8,50)</f>
        <v>PUPIL PREMIUM</v>
      </c>
      <c r="G3513" t="str">
        <f>'Funding Import'!I3515</f>
        <v>DL 8701 0014 Pupil Premium Autumn Term 2021</v>
      </c>
      <c r="H3513">
        <f>'Funding Import'!H3515</f>
        <v>26107</v>
      </c>
      <c r="I3513" s="139"/>
    </row>
    <row r="3514" spans="1:9" ht="15" x14ac:dyDescent="0.2">
      <c r="A3514" s="191" t="str">
        <f t="shared" si="109"/>
        <v>3336</v>
      </c>
      <c r="B3514" s="191"/>
      <c r="C3514" s="191" t="str">
        <f t="shared" si="110"/>
        <v>33360018</v>
      </c>
      <c r="D3514" t="str">
        <f>'Funding Import'!A3516</f>
        <v>RB053336: WENTWORTH PRIMARY SCHOOL</v>
      </c>
      <c r="E3514" t="str">
        <f>MID('Funding Import'!B3516,2,4)</f>
        <v>0018</v>
      </c>
      <c r="F3514" t="str">
        <f>MID('Funding Import'!B3516,8,50)</f>
        <v>ADDITIONAL GRANT INCOME</v>
      </c>
      <c r="G3514" t="str">
        <f>'Funding Import'!I3516</f>
        <v>Spreadsheet B 393531 20728061 ES032 RM0087 PE GRANT APR 21 ES032 RM0087 PE GRANT APR 21</v>
      </c>
      <c r="H3514">
        <f>'Funding Import'!H3516</f>
        <v>8154</v>
      </c>
      <c r="I3514" s="139"/>
    </row>
    <row r="3515" spans="1:9" ht="15" x14ac:dyDescent="0.2">
      <c r="A3515" s="191" t="str">
        <f t="shared" si="109"/>
        <v>3336</v>
      </c>
      <c r="B3515" s="191"/>
      <c r="C3515" s="191" t="str">
        <f t="shared" si="110"/>
        <v>33360018</v>
      </c>
      <c r="D3515" t="str">
        <f>'Funding Import'!A3517</f>
        <v>RB053336: WENTWORTH PRIMARY SCHOOL</v>
      </c>
      <c r="E3515" t="str">
        <f>MID('Funding Import'!B3517,2,4)</f>
        <v>0018</v>
      </c>
      <c r="F3515" t="str">
        <f>MID('Funding Import'!B3517,8,50)</f>
        <v>ADDITIONAL GRANT INCOME</v>
      </c>
      <c r="G3515" t="str">
        <f>'Funding Import'!I3517</f>
        <v>Spreadsheet B 399769 20981730 UIFSM JULY21 UIFSM 21 ES085 RM0124 UIFSM JULY21 UIFSM 21</v>
      </c>
      <c r="H3515">
        <f>'Funding Import'!H3517</f>
        <v>55168</v>
      </c>
      <c r="I3515" s="139"/>
    </row>
    <row r="3516" spans="1:9" ht="15" x14ac:dyDescent="0.2">
      <c r="A3516" s="191" t="str">
        <f t="shared" si="109"/>
        <v>3336</v>
      </c>
      <c r="B3516" s="191"/>
      <c r="C3516" s="191" t="str">
        <f t="shared" si="110"/>
        <v>33360018</v>
      </c>
      <c r="D3516" t="str">
        <f>'Funding Import'!A3518</f>
        <v>RB053336: WENTWORTH PRIMARY SCHOOL</v>
      </c>
      <c r="E3516" t="str">
        <f>MID('Funding Import'!B3518,2,4)</f>
        <v>0018</v>
      </c>
      <c r="F3516" t="str">
        <f>MID('Funding Import'!B3518,8,50)</f>
        <v>ADDITIONAL GRANT INCOME</v>
      </c>
      <c r="G3516" t="str">
        <f>'Funding Import'!I3518</f>
        <v>DL 8673 PE GRANT OCT21 0018PE</v>
      </c>
      <c r="H3516">
        <f>'Funding Import'!H3518</f>
        <v>11398</v>
      </c>
      <c r="I3516" s="139"/>
    </row>
    <row r="3517" spans="1:9" ht="15" x14ac:dyDescent="0.2">
      <c r="A3517" s="191" t="str">
        <f t="shared" si="109"/>
        <v>3336</v>
      </c>
      <c r="B3517" s="191"/>
      <c r="C3517" s="191" t="str">
        <f t="shared" si="110"/>
        <v>33360026</v>
      </c>
      <c r="D3517" t="str">
        <f>'Funding Import'!A3519</f>
        <v>RB053336: WENTWORTH PRIMARY SCHOOL</v>
      </c>
      <c r="E3517" t="str">
        <f>MID('Funding Import'!B3519,2,4)</f>
        <v>0026</v>
      </c>
      <c r="F3517" t="str">
        <f>MID('Funding Import'!B3519,8,50)</f>
        <v>NOTIONAL SEN FUNDING</v>
      </c>
      <c r="G3517" t="str">
        <f>'Funding Import'!I3519</f>
        <v>Spreadsheet B 391732 20639856 ES012 MK0514 10026 NOTIONAL SEN ES012 MK0514 10026 NOTIONAL SEN</v>
      </c>
      <c r="H3517">
        <f>'Funding Import'!H3519</f>
        <v>156925</v>
      </c>
      <c r="I3517" s="139"/>
    </row>
    <row r="3518" spans="1:9" ht="15" x14ac:dyDescent="0.2">
      <c r="A3518" s="191" t="str">
        <f t="shared" si="109"/>
        <v>3338</v>
      </c>
      <c r="B3518" s="191"/>
      <c r="C3518" s="191" t="str">
        <f t="shared" si="110"/>
        <v>33380001</v>
      </c>
      <c r="D3518" t="str">
        <f>'Funding Import'!A3520</f>
        <v>RB053338: ST FRANCIS R C PRIMARY-MALDON</v>
      </c>
      <c r="E3518" t="str">
        <f>MID('Funding Import'!B3520,2,4)</f>
        <v>0001</v>
      </c>
      <c r="F3518" t="str">
        <f>MID('Funding Import'!B3520,8,50)</f>
        <v>FORMULA FUNDED (EXCL RATES)</v>
      </c>
      <c r="G3518" t="str">
        <f>'Funding Import'!I3520</f>
        <v>Spreadsheet B 391145 20630885 ES006 MK0508 10001 FORMULA FUNDED ES006 MK0508 10001 FORMULA FUNDED</v>
      </c>
      <c r="H3518">
        <f>'Funding Import'!H3520</f>
        <v>754873</v>
      </c>
      <c r="I3518" s="139"/>
    </row>
    <row r="3519" spans="1:9" ht="15" x14ac:dyDescent="0.2">
      <c r="A3519" s="191" t="str">
        <f t="shared" si="109"/>
        <v>3338</v>
      </c>
      <c r="B3519" s="191"/>
      <c r="C3519" s="191" t="str">
        <f t="shared" si="110"/>
        <v>33380002</v>
      </c>
      <c r="D3519" t="str">
        <f>'Funding Import'!A3521</f>
        <v>RB053338: ST FRANCIS R C PRIMARY-MALDON</v>
      </c>
      <c r="E3519" t="str">
        <f>MID('Funding Import'!B3521,2,4)</f>
        <v>0002</v>
      </c>
      <c r="F3519" t="str">
        <f>MID('Funding Import'!B3521,8,50)</f>
        <v>RATES</v>
      </c>
      <c r="G3519" t="str">
        <f>'Funding Import'!I3521</f>
        <v>Spreadsheet B 391137 20630756 ES007 MK0509 10002 RATES ES007 MK0509 10002 RATES</v>
      </c>
      <c r="H3519">
        <f>'Funding Import'!H3521</f>
        <v>7318</v>
      </c>
      <c r="I3519" s="139"/>
    </row>
    <row r="3520" spans="1:9" ht="15" x14ac:dyDescent="0.2">
      <c r="A3520" s="191" t="str">
        <f t="shared" si="109"/>
        <v>3338</v>
      </c>
      <c r="B3520" s="191"/>
      <c r="C3520" s="191" t="str">
        <f t="shared" si="110"/>
        <v>33380003</v>
      </c>
      <c r="D3520" t="str">
        <f>'Funding Import'!A3522</f>
        <v>RB053338: ST FRANCIS R C PRIMARY-MALDON</v>
      </c>
      <c r="E3520" t="str">
        <f>MID('Funding Import'!B3522,2,4)</f>
        <v>0003</v>
      </c>
      <c r="F3520" t="str">
        <f>MID('Funding Import'!B3522,8,50)</f>
        <v>BROUGHT FORWARD</v>
      </c>
      <c r="G3520" t="str">
        <f>'Funding Import'!I3522</f>
        <v>Spreadsheet B 394797 20778211 ES055 MK0568 10003 OPENING BALANCES ES055 MK0568 10003 OPENING BALANCES</v>
      </c>
      <c r="H3520">
        <f>'Funding Import'!H3522</f>
        <v>47347.82</v>
      </c>
      <c r="I3520" s="139"/>
    </row>
    <row r="3521" spans="1:9" ht="15" x14ac:dyDescent="0.2">
      <c r="A3521" s="191" t="str">
        <f t="shared" si="109"/>
        <v>3338</v>
      </c>
      <c r="B3521" s="191"/>
      <c r="C3521" s="191" t="str">
        <f t="shared" si="110"/>
        <v>33380004</v>
      </c>
      <c r="D3521" t="str">
        <f>'Funding Import'!A3523</f>
        <v>RB053338: ST FRANCIS R C PRIMARY-MALDON</v>
      </c>
      <c r="E3521" t="str">
        <f>MID('Funding Import'!B3523,2,4)</f>
        <v>0004</v>
      </c>
      <c r="F3521" t="str">
        <f>MID('Funding Import'!B3523,8,50)</f>
        <v>STATEMENTED SEN</v>
      </c>
      <c r="G3521" t="str">
        <f>'Funding Import'!I3523</f>
        <v>Spreadsheet B 391144 20630818 ES009 MK0511 10004 EHCP ES009 MK0511 10004 EHCP</v>
      </c>
      <c r="H3521">
        <f>'Funding Import'!H3523</f>
        <v>7500</v>
      </c>
      <c r="I3521" s="139"/>
    </row>
    <row r="3522" spans="1:9" ht="15" x14ac:dyDescent="0.2">
      <c r="A3522" s="191" t="str">
        <f t="shared" ref="A3522:A3585" si="111">MID(D3522,5,4)</f>
        <v>3338</v>
      </c>
      <c r="B3522" s="191"/>
      <c r="C3522" s="191" t="str">
        <f t="shared" si="110"/>
        <v>33380006</v>
      </c>
      <c r="D3522" t="str">
        <f>'Funding Import'!A3524</f>
        <v>RB053338: ST FRANCIS R C PRIMARY-MALDON</v>
      </c>
      <c r="E3522" t="str">
        <f>MID('Funding Import'!B3524,2,4)</f>
        <v>0006</v>
      </c>
      <c r="F3522" t="str">
        <f>MID('Funding Import'!B3524,8,50)</f>
        <v>EXCEPTIONAL COVID COST GRANT</v>
      </c>
      <c r="G3522" t="str">
        <f>'Funding Import'!I3524</f>
        <v>Spreadsheet B 398807 20920177 ES067 DP0558 FSMADDCOSTSCOVID FSMCOVID ES067 DP0558 FSMADDCOSTSCOVID FSMCOVID</v>
      </c>
      <c r="H3522">
        <f>'Funding Import'!H3524</f>
        <v>1572</v>
      </c>
      <c r="I3522" s="139"/>
    </row>
    <row r="3523" spans="1:9" ht="15" x14ac:dyDescent="0.2">
      <c r="A3523" s="191" t="str">
        <f t="shared" si="111"/>
        <v>3338</v>
      </c>
      <c r="B3523" s="191"/>
      <c r="C3523" s="191" t="str">
        <f t="shared" si="110"/>
        <v>33380006</v>
      </c>
      <c r="D3523" t="str">
        <f>'Funding Import'!A3525</f>
        <v>RB053338: ST FRANCIS R C PRIMARY-MALDON</v>
      </c>
      <c r="E3523" t="str">
        <f>MID('Funding Import'!B3525,2,4)</f>
        <v>0006</v>
      </c>
      <c r="F3523" t="str">
        <f>MID('Funding Import'!B3525,8,50)</f>
        <v>EXCEPTIONAL COVID COST GRANT</v>
      </c>
      <c r="G3523" t="str">
        <f>'Funding Import'!I3525</f>
        <v>Spreadsheet B 398804 20920024 ES065 DP0556 COVIDEMERGENCY COVIDEM ES065 DP0556 COVIDEMERGENCY COVIDEM</v>
      </c>
      <c r="H3523">
        <f>'Funding Import'!H3525</f>
        <v>6600</v>
      </c>
      <c r="I3523" s="139"/>
    </row>
    <row r="3524" spans="1:9" ht="15" x14ac:dyDescent="0.2">
      <c r="A3524" s="191" t="str">
        <f t="shared" si="111"/>
        <v>3338</v>
      </c>
      <c r="B3524" s="191"/>
      <c r="C3524" s="191" t="str">
        <f t="shared" si="110"/>
        <v>33380006</v>
      </c>
      <c r="D3524" t="str">
        <f>'Funding Import'!A3526</f>
        <v>RB053338: ST FRANCIS R C PRIMARY-MALDON</v>
      </c>
      <c r="E3524" t="str">
        <f>MID('Funding Import'!B3526,2,4)</f>
        <v>0006</v>
      </c>
      <c r="F3524" t="str">
        <f>MID('Funding Import'!B3526,8,50)</f>
        <v>EXCEPTIONAL COVID COST GRANT</v>
      </c>
      <c r="G3524" t="str">
        <f>'Funding Import'!I3526</f>
        <v>Spreadsheet B 399778 20982606 Movement from code '0006 to '0012 covid  emergency recode ES089 RM0128 Covid emergency recode</v>
      </c>
      <c r="H3524">
        <f>'Funding Import'!H3526</f>
        <v>-6600</v>
      </c>
      <c r="I3524" s="139"/>
    </row>
    <row r="3525" spans="1:9" ht="15" x14ac:dyDescent="0.2">
      <c r="A3525" s="191" t="str">
        <f t="shared" si="111"/>
        <v>3338</v>
      </c>
      <c r="B3525" s="191"/>
      <c r="C3525" s="191" t="str">
        <f t="shared" si="110"/>
        <v>33380012</v>
      </c>
      <c r="D3525" t="str">
        <f>'Funding Import'!A3527</f>
        <v>RB053338: ST FRANCIS R C PRIMARY-MALDON</v>
      </c>
      <c r="E3525" t="str">
        <f>MID('Funding Import'!B3527,2,4)</f>
        <v>0012</v>
      </c>
      <c r="F3525" t="str">
        <f>MID('Funding Import'!B3527,8,50)</f>
        <v>COVID CATCH UP</v>
      </c>
      <c r="G3525" t="str">
        <f>'Funding Import'!I3527</f>
        <v>Spreadsheet B 393409 20716499 ES030 DP0530 COVIDWORK COVIDWOR P2 ES030 DP0530 COVIDWORK COVIDWOR P2</v>
      </c>
      <c r="H3525">
        <f>'Funding Import'!H3527</f>
        <v>360.25</v>
      </c>
      <c r="I3525" s="139"/>
    </row>
    <row r="3526" spans="1:9" ht="15" x14ac:dyDescent="0.2">
      <c r="A3526" s="191" t="str">
        <f t="shared" si="111"/>
        <v>3338</v>
      </c>
      <c r="B3526" s="191"/>
      <c r="C3526" s="191" t="str">
        <f t="shared" si="110"/>
        <v>33380012</v>
      </c>
      <c r="D3526" t="str">
        <f>'Funding Import'!A3528</f>
        <v>RB053338: ST FRANCIS R C PRIMARY-MALDON</v>
      </c>
      <c r="E3526" t="str">
        <f>MID('Funding Import'!B3528,2,4)</f>
        <v>0012</v>
      </c>
      <c r="F3526" t="str">
        <f>MID('Funding Import'!B3528,8,50)</f>
        <v>COVID CATCH UP</v>
      </c>
      <c r="G3526" t="str">
        <f>'Funding Import'!I3528</f>
        <v>Spreadsheet B 399778 20982606 Movement from code '0006 to '0012 covid  emergency recode ES089 RM0128 Covid emergency recode</v>
      </c>
      <c r="H3526">
        <f>'Funding Import'!H3528</f>
        <v>6600</v>
      </c>
      <c r="I3526" s="139"/>
    </row>
    <row r="3527" spans="1:9" ht="15" x14ac:dyDescent="0.2">
      <c r="A3527" s="191" t="str">
        <f t="shared" si="111"/>
        <v>3338</v>
      </c>
      <c r="B3527" s="191"/>
      <c r="C3527" s="191" t="str">
        <f t="shared" si="110"/>
        <v>33380012</v>
      </c>
      <c r="D3527" t="str">
        <f>'Funding Import'!A3529</f>
        <v>RB053338: ST FRANCIS R C PRIMARY-MALDON</v>
      </c>
      <c r="E3527" t="str">
        <f>MID('Funding Import'!B3529,2,4)</f>
        <v>0012</v>
      </c>
      <c r="F3527" t="str">
        <f>MID('Funding Import'!B3529,8,50)</f>
        <v>COVID CATCH UP</v>
      </c>
      <c r="G3527" t="str">
        <f>'Funding Import'!I3529</f>
        <v>DL 8645 0012recoveryc 0012RPG</v>
      </c>
      <c r="H3527">
        <f>'Funding Import'!H3529</f>
        <v>833.75</v>
      </c>
      <c r="I3527" s="139"/>
    </row>
    <row r="3528" spans="1:9" ht="15" x14ac:dyDescent="0.2">
      <c r="A3528" s="191" t="str">
        <f t="shared" si="111"/>
        <v>3338</v>
      </c>
      <c r="B3528" s="191"/>
      <c r="C3528" s="191" t="str">
        <f t="shared" si="110"/>
        <v>33380012</v>
      </c>
      <c r="D3528" t="str">
        <f>'Funding Import'!A3530</f>
        <v>RB053338: ST FRANCIS R C PRIMARY-MALDON</v>
      </c>
      <c r="E3528" t="str">
        <f>MID('Funding Import'!B3530,2,4)</f>
        <v>0012</v>
      </c>
      <c r="F3528" t="str">
        <f>MID('Funding Import'!B3530,8,50)</f>
        <v>COVID CATCH UP</v>
      </c>
      <c r="G3528" t="str">
        <f>'Funding Import'!I3530</f>
        <v>DL 8656 0012schoolled 0012SLT</v>
      </c>
      <c r="H3528">
        <f>'Funding Import'!H3530</f>
        <v>767.81</v>
      </c>
      <c r="I3528" s="139"/>
    </row>
    <row r="3529" spans="1:9" ht="15" x14ac:dyDescent="0.2">
      <c r="A3529" s="191" t="str">
        <f t="shared" si="111"/>
        <v>3338</v>
      </c>
      <c r="B3529" s="191"/>
      <c r="C3529" s="191" t="str">
        <f t="shared" si="110"/>
        <v>33380014</v>
      </c>
      <c r="D3529" t="str">
        <f>'Funding Import'!A3531</f>
        <v>RB053338: ST FRANCIS R C PRIMARY-MALDON</v>
      </c>
      <c r="E3529" t="str">
        <f>MID('Funding Import'!B3531,2,4)</f>
        <v>0014</v>
      </c>
      <c r="F3529" t="str">
        <f>MID('Funding Import'!B3531,8,50)</f>
        <v>PUPIL PREMIUM</v>
      </c>
      <c r="G3529" t="str">
        <f>'Funding Import'!I3531</f>
        <v>Spreadsheet B 399170 20949462 PPG CIC SUM21P4 SUM-21 ES084 RM0120 PPG CIC SUM21P4 SUM-21</v>
      </c>
      <c r="H3529">
        <f>'Funding Import'!H3531</f>
        <v>600</v>
      </c>
      <c r="I3529" s="139"/>
    </row>
    <row r="3530" spans="1:9" ht="15" x14ac:dyDescent="0.2">
      <c r="A3530" s="191" t="str">
        <f t="shared" si="111"/>
        <v>3338</v>
      </c>
      <c r="B3530" s="191"/>
      <c r="C3530" s="191" t="str">
        <f t="shared" si="110"/>
        <v>33380014</v>
      </c>
      <c r="D3530" t="str">
        <f>'Funding Import'!A3532</f>
        <v>RB053338: ST FRANCIS R C PRIMARY-MALDON</v>
      </c>
      <c r="E3530" t="str">
        <f>MID('Funding Import'!B3532,2,4)</f>
        <v>0014</v>
      </c>
      <c r="F3530" t="str">
        <f>MID('Funding Import'!B3532,8,50)</f>
        <v>PUPIL PREMIUM</v>
      </c>
      <c r="G3530" t="str">
        <f>'Funding Import'!I3532</f>
        <v>Spreadsheet B 400831 21077861 ES093 DP0593 SUMMER21PPG SUM21PPG ES093 DP0593 SUMMER21PPG SUM21PPG</v>
      </c>
      <c r="H3530">
        <f>'Funding Import'!H3532</f>
        <v>13306</v>
      </c>
      <c r="I3530" s="139"/>
    </row>
    <row r="3531" spans="1:9" ht="15" x14ac:dyDescent="0.2">
      <c r="A3531" s="191" t="str">
        <f t="shared" si="111"/>
        <v>3338</v>
      </c>
      <c r="B3531" s="191"/>
      <c r="C3531" s="191" t="str">
        <f t="shared" si="110"/>
        <v>33380014</v>
      </c>
      <c r="D3531" t="str">
        <f>'Funding Import'!A3533</f>
        <v>RB053338: ST FRANCIS R C PRIMARY-MALDON</v>
      </c>
      <c r="E3531" t="str">
        <f>MID('Funding Import'!B3533,2,4)</f>
        <v>0014</v>
      </c>
      <c r="F3531" t="str">
        <f>MID('Funding Import'!B3533,8,50)</f>
        <v>PUPIL PREMIUM</v>
      </c>
      <c r="G3531" t="str">
        <f>'Funding Import'!I3533</f>
        <v>DL 8670 PPG CIC AUT21P2 AUT-21</v>
      </c>
      <c r="H3531">
        <f>'Funding Import'!H3533</f>
        <v>625</v>
      </c>
      <c r="I3531" s="139"/>
    </row>
    <row r="3532" spans="1:9" ht="15" x14ac:dyDescent="0.2">
      <c r="A3532" s="191" t="str">
        <f t="shared" si="111"/>
        <v>3338</v>
      </c>
      <c r="B3532" s="191"/>
      <c r="C3532" s="191" t="str">
        <f t="shared" si="110"/>
        <v>33380014</v>
      </c>
      <c r="D3532" t="str">
        <f>'Funding Import'!A3534</f>
        <v>RB053338: ST FRANCIS R C PRIMARY-MALDON</v>
      </c>
      <c r="E3532" t="str">
        <f>MID('Funding Import'!B3534,2,4)</f>
        <v>0014</v>
      </c>
      <c r="F3532" t="str">
        <f>MID('Funding Import'!B3534,8,50)</f>
        <v>PUPIL PREMIUM</v>
      </c>
      <c r="G3532" t="str">
        <f>'Funding Import'!I3534</f>
        <v>DL 8701 0014 Pupil Premium Autumn Term 2021</v>
      </c>
      <c r="H3532">
        <f>'Funding Import'!H3534</f>
        <v>10645</v>
      </c>
      <c r="I3532" s="139"/>
    </row>
    <row r="3533" spans="1:9" ht="15" x14ac:dyDescent="0.2">
      <c r="A3533" s="191" t="str">
        <f t="shared" si="111"/>
        <v>3338</v>
      </c>
      <c r="B3533" s="191"/>
      <c r="C3533" s="191" t="str">
        <f t="shared" si="110"/>
        <v>33380018</v>
      </c>
      <c r="D3533" t="str">
        <f>'Funding Import'!A3535</f>
        <v>RB053338: ST FRANCIS R C PRIMARY-MALDON</v>
      </c>
      <c r="E3533" t="str">
        <f>MID('Funding Import'!B3535,2,4)</f>
        <v>0018</v>
      </c>
      <c r="F3533" t="str">
        <f>MID('Funding Import'!B3535,8,50)</f>
        <v>ADDITIONAL GRANT INCOME</v>
      </c>
      <c r="G3533" t="str">
        <f>'Funding Import'!I3535</f>
        <v>Spreadsheet B 393531 20728061 ES032 RM0087 PE GRANT APR 21 ES032 RM0087 PE GRANT APR 21</v>
      </c>
      <c r="H3533">
        <f>'Funding Import'!H3535</f>
        <v>7383</v>
      </c>
      <c r="I3533" s="139"/>
    </row>
    <row r="3534" spans="1:9" ht="15" x14ac:dyDescent="0.2">
      <c r="A3534" s="191" t="str">
        <f t="shared" si="111"/>
        <v>3338</v>
      </c>
      <c r="B3534" s="191"/>
      <c r="C3534" s="191" t="str">
        <f t="shared" si="110"/>
        <v>33380018</v>
      </c>
      <c r="D3534" t="str">
        <f>'Funding Import'!A3536</f>
        <v>RB053338: ST FRANCIS R C PRIMARY-MALDON</v>
      </c>
      <c r="E3534" t="str">
        <f>MID('Funding Import'!B3536,2,4)</f>
        <v>0018</v>
      </c>
      <c r="F3534" t="str">
        <f>MID('Funding Import'!B3536,8,50)</f>
        <v>ADDITIONAL GRANT INCOME</v>
      </c>
      <c r="G3534" t="str">
        <f>'Funding Import'!I3536</f>
        <v>Spreadsheet B 399769 20981730 UIFSM JULY21 UIFSM 21 ES085 RM0124 UIFSM JULY21 UIFSM 21</v>
      </c>
      <c r="H3534">
        <f>'Funding Import'!H3536</f>
        <v>33549</v>
      </c>
      <c r="I3534" s="139"/>
    </row>
    <row r="3535" spans="1:9" ht="15" x14ac:dyDescent="0.2">
      <c r="A3535" s="191" t="str">
        <f t="shared" si="111"/>
        <v>3338</v>
      </c>
      <c r="B3535" s="191"/>
      <c r="C3535" s="191" t="str">
        <f t="shared" si="110"/>
        <v>33380018</v>
      </c>
      <c r="D3535" t="str">
        <f>'Funding Import'!A3537</f>
        <v>RB053338: ST FRANCIS R C PRIMARY-MALDON</v>
      </c>
      <c r="E3535" t="str">
        <f>MID('Funding Import'!B3537,2,4)</f>
        <v>0018</v>
      </c>
      <c r="F3535" t="str">
        <f>MID('Funding Import'!B3537,8,50)</f>
        <v>ADDITIONAL GRANT INCOME</v>
      </c>
      <c r="G3535" t="str">
        <f>'Funding Import'!I3537</f>
        <v>DL 8673 PE GRANT OCT21 0018PE</v>
      </c>
      <c r="H3535">
        <f>'Funding Import'!H3537</f>
        <v>10331</v>
      </c>
      <c r="I3535" s="139"/>
    </row>
    <row r="3536" spans="1:9" ht="15" x14ac:dyDescent="0.2">
      <c r="A3536" s="191" t="str">
        <f t="shared" si="111"/>
        <v>3338</v>
      </c>
      <c r="B3536" s="191"/>
      <c r="C3536" s="191" t="str">
        <f t="shared" si="110"/>
        <v>33380026</v>
      </c>
      <c r="D3536" t="str">
        <f>'Funding Import'!A3538</f>
        <v>RB053338: ST FRANCIS R C PRIMARY-MALDON</v>
      </c>
      <c r="E3536" t="str">
        <f>MID('Funding Import'!B3538,2,4)</f>
        <v>0026</v>
      </c>
      <c r="F3536" t="str">
        <f>MID('Funding Import'!B3538,8,50)</f>
        <v>NOTIONAL SEN FUNDING</v>
      </c>
      <c r="G3536" t="str">
        <f>'Funding Import'!I3538</f>
        <v>Spreadsheet B 391732 20639856 ES012 MK0514 10026 NOTIONAL SEN ES012 MK0514 10026 NOTIONAL SEN</v>
      </c>
      <c r="H3536">
        <f>'Funding Import'!H3538</f>
        <v>71789</v>
      </c>
      <c r="I3536" s="139"/>
    </row>
    <row r="3537" spans="1:9" ht="15" x14ac:dyDescent="0.2">
      <c r="A3537" s="191" t="str">
        <f t="shared" si="111"/>
        <v>3350</v>
      </c>
      <c r="B3537" s="191"/>
      <c r="C3537" s="191" t="str">
        <f t="shared" si="110"/>
        <v>33500001</v>
      </c>
      <c r="D3537" t="str">
        <f>'Funding Import'!A3539</f>
        <v>RB053350: MANUDEN PRIMARY SCHOOL</v>
      </c>
      <c r="E3537" t="str">
        <f>MID('Funding Import'!B3539,2,4)</f>
        <v>0001</v>
      </c>
      <c r="F3537" t="str">
        <f>MID('Funding Import'!B3539,8,50)</f>
        <v>FORMULA FUNDED (EXCL RATES)</v>
      </c>
      <c r="G3537" t="str">
        <f>'Funding Import'!I3539</f>
        <v>Spreadsheet B 391145 20630885 ES006 MK0508 10001 FORMULA FUNDED ES006 MK0508 10001 FORMULA FUNDED</v>
      </c>
      <c r="H3537">
        <f>'Funding Import'!H3539</f>
        <v>415255</v>
      </c>
      <c r="I3537" s="139"/>
    </row>
    <row r="3538" spans="1:9" ht="15" x14ac:dyDescent="0.2">
      <c r="A3538" s="191" t="str">
        <f t="shared" si="111"/>
        <v>3350</v>
      </c>
      <c r="B3538" s="191"/>
      <c r="C3538" s="191" t="str">
        <f t="shared" si="110"/>
        <v>33500002</v>
      </c>
      <c r="D3538" t="str">
        <f>'Funding Import'!A3540</f>
        <v>RB053350: MANUDEN PRIMARY SCHOOL</v>
      </c>
      <c r="E3538" t="str">
        <f>MID('Funding Import'!B3540,2,4)</f>
        <v>0002</v>
      </c>
      <c r="F3538" t="str">
        <f>MID('Funding Import'!B3540,8,50)</f>
        <v>RATES</v>
      </c>
      <c r="G3538" t="str">
        <f>'Funding Import'!I3540</f>
        <v>Spreadsheet B 391137 20630756 ES007 MK0509 10002 RATES ES007 MK0509 10002 RATES</v>
      </c>
      <c r="H3538">
        <f>'Funding Import'!H3540</f>
        <v>10901</v>
      </c>
      <c r="I3538" s="139"/>
    </row>
    <row r="3539" spans="1:9" ht="15" x14ac:dyDescent="0.2">
      <c r="A3539" s="191" t="str">
        <f t="shared" si="111"/>
        <v>3350</v>
      </c>
      <c r="B3539" s="191"/>
      <c r="C3539" s="191" t="str">
        <f t="shared" si="110"/>
        <v>33500003</v>
      </c>
      <c r="D3539" t="str">
        <f>'Funding Import'!A3541</f>
        <v>RB053350: MANUDEN PRIMARY SCHOOL</v>
      </c>
      <c r="E3539" t="str">
        <f>MID('Funding Import'!B3541,2,4)</f>
        <v>0003</v>
      </c>
      <c r="F3539" t="str">
        <f>MID('Funding Import'!B3541,8,50)</f>
        <v>BROUGHT FORWARD</v>
      </c>
      <c r="G3539" t="str">
        <f>'Funding Import'!I3541</f>
        <v>Spreadsheet B 394797 20778211 ES055 MK0568 10003 OPENING BALANCES ES055 MK0568 10003 OPENING BALANCES</v>
      </c>
      <c r="H3539">
        <f>'Funding Import'!H3541</f>
        <v>87804.19</v>
      </c>
      <c r="I3539" s="139"/>
    </row>
    <row r="3540" spans="1:9" ht="15" x14ac:dyDescent="0.2">
      <c r="A3540" s="191" t="str">
        <f t="shared" si="111"/>
        <v>3350</v>
      </c>
      <c r="B3540" s="191"/>
      <c r="C3540" s="191" t="str">
        <f t="shared" si="110"/>
        <v>33500004</v>
      </c>
      <c r="D3540" t="str">
        <f>'Funding Import'!A3542</f>
        <v>RB053350: MANUDEN PRIMARY SCHOOL</v>
      </c>
      <c r="E3540" t="str">
        <f>MID('Funding Import'!B3542,2,4)</f>
        <v>0004</v>
      </c>
      <c r="F3540" t="str">
        <f>MID('Funding Import'!B3542,8,50)</f>
        <v>STATEMENTED SEN</v>
      </c>
      <c r="G3540" t="str">
        <f>'Funding Import'!I3542</f>
        <v>DL 8688 SEN TOP-UP AUT1 AUT-21</v>
      </c>
      <c r="H3540">
        <f>'Funding Import'!H3542</f>
        <v>2596</v>
      </c>
      <c r="I3540" s="139"/>
    </row>
    <row r="3541" spans="1:9" ht="15" x14ac:dyDescent="0.2">
      <c r="A3541" s="191" t="str">
        <f t="shared" si="111"/>
        <v>3350</v>
      </c>
      <c r="B3541" s="191"/>
      <c r="C3541" s="191" t="str">
        <f t="shared" si="110"/>
        <v>33500006</v>
      </c>
      <c r="D3541" t="str">
        <f>'Funding Import'!A3543</f>
        <v>RB053350: MANUDEN PRIMARY SCHOOL</v>
      </c>
      <c r="E3541" t="str">
        <f>MID('Funding Import'!B3543,2,4)</f>
        <v>0006</v>
      </c>
      <c r="F3541" t="str">
        <f>MID('Funding Import'!B3543,8,50)</f>
        <v>EXCEPTIONAL COVID COST GRANT</v>
      </c>
      <c r="G3541" t="str">
        <f>'Funding Import'!I3543</f>
        <v>Spreadsheet B 398804 20920024 ES065 DP0556 COVIDEMERGENCY COVIDEM ES065 DP0556 COVIDEMERGENCY COVIDEM</v>
      </c>
      <c r="H3541">
        <f>'Funding Import'!H3543</f>
        <v>2830</v>
      </c>
      <c r="I3541" s="139"/>
    </row>
    <row r="3542" spans="1:9" ht="15" x14ac:dyDescent="0.2">
      <c r="A3542" s="191" t="str">
        <f t="shared" si="111"/>
        <v>3350</v>
      </c>
      <c r="B3542" s="191"/>
      <c r="C3542" s="191" t="str">
        <f t="shared" si="110"/>
        <v>33500006</v>
      </c>
      <c r="D3542" t="str">
        <f>'Funding Import'!A3544</f>
        <v>RB053350: MANUDEN PRIMARY SCHOOL</v>
      </c>
      <c r="E3542" t="str">
        <f>MID('Funding Import'!B3544,2,4)</f>
        <v>0006</v>
      </c>
      <c r="F3542" t="str">
        <f>MID('Funding Import'!B3544,8,50)</f>
        <v>EXCEPTIONAL COVID COST GRANT</v>
      </c>
      <c r="G3542" t="str">
        <f>'Funding Import'!I3544</f>
        <v>Spreadsheet B 398807 20920177 ES067 DP0558 FSMADDCOSTSCOVID FSMCOVID ES067 DP0558 FSMADDCOSTSCOVID FSMCOVID</v>
      </c>
      <c r="H3542">
        <f>'Funding Import'!H3544</f>
        <v>450</v>
      </c>
      <c r="I3542" s="139"/>
    </row>
    <row r="3543" spans="1:9" ht="15" x14ac:dyDescent="0.2">
      <c r="A3543" s="191" t="str">
        <f t="shared" si="111"/>
        <v>3350</v>
      </c>
      <c r="B3543" s="191"/>
      <c r="C3543" s="191" t="str">
        <f t="shared" si="110"/>
        <v>33500006</v>
      </c>
      <c r="D3543" t="str">
        <f>'Funding Import'!A3545</f>
        <v>RB053350: MANUDEN PRIMARY SCHOOL</v>
      </c>
      <c r="E3543" t="str">
        <f>MID('Funding Import'!B3545,2,4)</f>
        <v>0006</v>
      </c>
      <c r="F3543" t="str">
        <f>MID('Funding Import'!B3545,8,50)</f>
        <v>EXCEPTIONAL COVID COST GRANT</v>
      </c>
      <c r="G3543" t="str">
        <f>'Funding Import'!I3545</f>
        <v>Spreadsheet B 399778 20982606 Movement from code '0006 to '0012 covid  emergency recode ES089 RM0128 Covid emergency recode</v>
      </c>
      <c r="H3543">
        <f>'Funding Import'!H3545</f>
        <v>-2830</v>
      </c>
      <c r="I3543" s="139"/>
    </row>
    <row r="3544" spans="1:9" ht="15" x14ac:dyDescent="0.2">
      <c r="A3544" s="191" t="str">
        <f t="shared" si="111"/>
        <v>3350</v>
      </c>
      <c r="B3544" s="191"/>
      <c r="C3544" s="191" t="str">
        <f t="shared" si="110"/>
        <v>33500007</v>
      </c>
      <c r="D3544" t="str">
        <f>'Funding Import'!A3546</f>
        <v>RB053350: MANUDEN PRIMARY SCHOOL</v>
      </c>
      <c r="E3544" t="str">
        <f>MID('Funding Import'!B3546,2,4)</f>
        <v>0007</v>
      </c>
      <c r="F3544" t="str">
        <f>MID('Funding Import'!B3546,8,50)</f>
        <v>PUPIL INCREASE/FORMULA ERR</v>
      </c>
      <c r="G3544" t="str">
        <f>'Funding Import'!I3546</f>
        <v>DL 8706 2021-22 KS1 Class Size Funding</v>
      </c>
      <c r="H3544">
        <f>'Funding Import'!H3546</f>
        <v>5237</v>
      </c>
      <c r="I3544" s="139"/>
    </row>
    <row r="3545" spans="1:9" ht="15" x14ac:dyDescent="0.2">
      <c r="A3545" s="191" t="str">
        <f t="shared" si="111"/>
        <v>3350</v>
      </c>
      <c r="B3545" s="191"/>
      <c r="C3545" s="191" t="str">
        <f t="shared" si="110"/>
        <v>33500012</v>
      </c>
      <c r="D3545" t="str">
        <f>'Funding Import'!A3547</f>
        <v>RB053350: MANUDEN PRIMARY SCHOOL</v>
      </c>
      <c r="E3545" t="str">
        <f>MID('Funding Import'!B3547,2,4)</f>
        <v>0012</v>
      </c>
      <c r="F3545" t="str">
        <f>MID('Funding Import'!B3547,8,50)</f>
        <v>COVID CATCH UP</v>
      </c>
      <c r="G3545" t="str">
        <f>'Funding Import'!I3547</f>
        <v>Spreadsheet B 399778 20982606 Movement from code '0006 to '0012 covid  emergency recode ES089 RM0128 Covid emergency recode</v>
      </c>
      <c r="H3545">
        <f>'Funding Import'!H3547</f>
        <v>2830</v>
      </c>
      <c r="I3545" s="139"/>
    </row>
    <row r="3546" spans="1:9" ht="15" x14ac:dyDescent="0.2">
      <c r="A3546" s="191" t="str">
        <f t="shared" si="111"/>
        <v>3350</v>
      </c>
      <c r="B3546" s="191"/>
      <c r="C3546" s="191" t="str">
        <f t="shared" si="110"/>
        <v>33500012</v>
      </c>
      <c r="D3546" t="str">
        <f>'Funding Import'!A3548</f>
        <v>RB053350: MANUDEN PRIMARY SCHOOL</v>
      </c>
      <c r="E3546" t="str">
        <f>MID('Funding Import'!B3548,2,4)</f>
        <v>0012</v>
      </c>
      <c r="F3546" t="str">
        <f>MID('Funding Import'!B3548,8,50)</f>
        <v>COVID CATCH UP</v>
      </c>
      <c r="G3546" t="str">
        <f>'Funding Import'!I3548</f>
        <v>DL 8645 0012recoveryc 0012RPG</v>
      </c>
      <c r="H3546">
        <f>'Funding Import'!H3548</f>
        <v>500</v>
      </c>
      <c r="I3546" s="139"/>
    </row>
    <row r="3547" spans="1:9" ht="15" x14ac:dyDescent="0.2">
      <c r="A3547" s="191" t="str">
        <f t="shared" si="111"/>
        <v>3350</v>
      </c>
      <c r="B3547" s="191"/>
      <c r="C3547" s="191" t="str">
        <f t="shared" si="110"/>
        <v>33500012</v>
      </c>
      <c r="D3547" t="str">
        <f>'Funding Import'!A3549</f>
        <v>RB053350: MANUDEN PRIMARY SCHOOL</v>
      </c>
      <c r="E3547" t="str">
        <f>MID('Funding Import'!B3549,2,4)</f>
        <v>0012</v>
      </c>
      <c r="F3547" t="str">
        <f>MID('Funding Import'!B3549,8,50)</f>
        <v>COVID CATCH UP</v>
      </c>
      <c r="G3547" t="str">
        <f>'Funding Import'!I3549</f>
        <v>DL 8656 0012schoolled 0012SLT</v>
      </c>
      <c r="H3547">
        <f>'Funding Import'!H3549</f>
        <v>295.31</v>
      </c>
      <c r="I3547" s="139"/>
    </row>
    <row r="3548" spans="1:9" ht="15" x14ac:dyDescent="0.2">
      <c r="A3548" s="191" t="str">
        <f t="shared" si="111"/>
        <v>3350</v>
      </c>
      <c r="B3548" s="191"/>
      <c r="C3548" s="191" t="str">
        <f t="shared" si="110"/>
        <v>33500014</v>
      </c>
      <c r="D3548" t="str">
        <f>'Funding Import'!A3550</f>
        <v>RB053350: MANUDEN PRIMARY SCHOOL</v>
      </c>
      <c r="E3548" t="str">
        <f>MID('Funding Import'!B3550,2,4)</f>
        <v>0014</v>
      </c>
      <c r="F3548" t="str">
        <f>MID('Funding Import'!B3550,8,50)</f>
        <v>PUPIL PREMIUM</v>
      </c>
      <c r="G3548" t="str">
        <f>'Funding Import'!I3550</f>
        <v>Spreadsheet B 400831 21077861 ES093 DP0593 SUMMER21PPG SUM21PPG ES093 DP0593 SUMMER21PPG SUM21PPG</v>
      </c>
      <c r="H3548">
        <f>'Funding Import'!H3550</f>
        <v>4483</v>
      </c>
      <c r="I3548" s="139"/>
    </row>
    <row r="3549" spans="1:9" ht="15" x14ac:dyDescent="0.2">
      <c r="A3549" s="191" t="str">
        <f t="shared" si="111"/>
        <v>3350</v>
      </c>
      <c r="B3549" s="191"/>
      <c r="C3549" s="191" t="str">
        <f t="shared" si="110"/>
        <v>33500014</v>
      </c>
      <c r="D3549" t="str">
        <f>'Funding Import'!A3551</f>
        <v>RB053350: MANUDEN PRIMARY SCHOOL</v>
      </c>
      <c r="E3549" t="str">
        <f>MID('Funding Import'!B3551,2,4)</f>
        <v>0014</v>
      </c>
      <c r="F3549" t="str">
        <f>MID('Funding Import'!B3551,8,50)</f>
        <v>PUPIL PREMIUM</v>
      </c>
      <c r="G3549" t="str">
        <f>'Funding Import'!I3551</f>
        <v>DL 8701 0014 Pupil Premium Autumn Term 2021</v>
      </c>
      <c r="H3549">
        <f>'Funding Import'!H3551</f>
        <v>3587</v>
      </c>
      <c r="I3549" s="139"/>
    </row>
    <row r="3550" spans="1:9" ht="15" x14ac:dyDescent="0.2">
      <c r="A3550" s="191" t="str">
        <f t="shared" si="111"/>
        <v>3350</v>
      </c>
      <c r="B3550" s="191"/>
      <c r="C3550" s="191" t="str">
        <f t="shared" si="110"/>
        <v>33500018</v>
      </c>
      <c r="D3550" t="str">
        <f>'Funding Import'!A3552</f>
        <v>RB053350: MANUDEN PRIMARY SCHOOL</v>
      </c>
      <c r="E3550" t="str">
        <f>MID('Funding Import'!B3552,2,4)</f>
        <v>0018</v>
      </c>
      <c r="F3550" t="str">
        <f>MID('Funding Import'!B3552,8,50)</f>
        <v>ADDITIONAL GRANT INCOME</v>
      </c>
      <c r="G3550" t="str">
        <f>'Funding Import'!I3552</f>
        <v>Spreadsheet B 393531 20728061 ES032 RM0087 PE GRANT APR 21 ES032 RM0087 PE GRANT APR 21</v>
      </c>
      <c r="H3550">
        <f>'Funding Import'!H3552</f>
        <v>7004</v>
      </c>
      <c r="I3550" s="139"/>
    </row>
    <row r="3551" spans="1:9" ht="15" x14ac:dyDescent="0.2">
      <c r="A3551" s="191" t="str">
        <f t="shared" si="111"/>
        <v>3350</v>
      </c>
      <c r="B3551" s="191"/>
      <c r="C3551" s="191" t="str">
        <f t="shared" si="110"/>
        <v>33500018</v>
      </c>
      <c r="D3551" t="str">
        <f>'Funding Import'!A3553</f>
        <v>RB053350: MANUDEN PRIMARY SCHOOL</v>
      </c>
      <c r="E3551" t="str">
        <f>MID('Funding Import'!B3553,2,4)</f>
        <v>0018</v>
      </c>
      <c r="F3551" t="str">
        <f>MID('Funding Import'!B3553,8,50)</f>
        <v>ADDITIONAL GRANT INCOME</v>
      </c>
      <c r="G3551" t="str">
        <f>'Funding Import'!I3553</f>
        <v>Spreadsheet B 399769 20981730 UIFSM JULY21 UIFSM 21 ES085 RM0124 UIFSM JULY21 UIFSM 21</v>
      </c>
      <c r="H3551">
        <f>'Funding Import'!H3553</f>
        <v>17433</v>
      </c>
      <c r="I3551" s="139"/>
    </row>
    <row r="3552" spans="1:9" ht="15" x14ac:dyDescent="0.2">
      <c r="A3552" s="191" t="str">
        <f t="shared" si="111"/>
        <v>3350</v>
      </c>
      <c r="B3552" s="191"/>
      <c r="C3552" s="191" t="str">
        <f t="shared" si="110"/>
        <v>33500018</v>
      </c>
      <c r="D3552" t="str">
        <f>'Funding Import'!A3554</f>
        <v>RB053350: MANUDEN PRIMARY SCHOOL</v>
      </c>
      <c r="E3552" t="str">
        <f>MID('Funding Import'!B3554,2,4)</f>
        <v>0018</v>
      </c>
      <c r="F3552" t="str">
        <f>MID('Funding Import'!B3554,8,50)</f>
        <v>ADDITIONAL GRANT INCOME</v>
      </c>
      <c r="G3552" t="str">
        <f>'Funding Import'!I3554</f>
        <v>DL 8673 PE GRANT OCT21 0018PE</v>
      </c>
      <c r="H3552">
        <f>'Funding Import'!H3554</f>
        <v>9748</v>
      </c>
      <c r="I3552" s="139"/>
    </row>
    <row r="3553" spans="1:9" ht="15" x14ac:dyDescent="0.2">
      <c r="A3553" s="191" t="str">
        <f t="shared" si="111"/>
        <v>3350</v>
      </c>
      <c r="B3553" s="191"/>
      <c r="C3553" s="191" t="str">
        <f t="shared" si="110"/>
        <v>33500026</v>
      </c>
      <c r="D3553" t="str">
        <f>'Funding Import'!A3555</f>
        <v>RB053350: MANUDEN PRIMARY SCHOOL</v>
      </c>
      <c r="E3553" t="str">
        <f>MID('Funding Import'!B3555,2,4)</f>
        <v>0026</v>
      </c>
      <c r="F3553" t="str">
        <f>MID('Funding Import'!B3555,8,50)</f>
        <v>NOTIONAL SEN FUNDING</v>
      </c>
      <c r="G3553" t="str">
        <f>'Funding Import'!I3555</f>
        <v>Spreadsheet B 391732 20639856 ES012 MK0514 10026 NOTIONAL SEN ES012 MK0514 10026 NOTIONAL SEN</v>
      </c>
      <c r="H3553">
        <f>'Funding Import'!H3555</f>
        <v>21475</v>
      </c>
      <c r="I3553" s="139"/>
    </row>
    <row r="3554" spans="1:9" ht="15" x14ac:dyDescent="0.2">
      <c r="A3554" s="191" t="str">
        <f t="shared" si="111"/>
        <v>3362</v>
      </c>
      <c r="B3554" s="191"/>
      <c r="C3554" s="191" t="str">
        <f t="shared" si="110"/>
        <v>33620001</v>
      </c>
      <c r="D3554" t="str">
        <f>'Funding Import'!A3556</f>
        <v>RB053362: ST ANDREWS COE VC PR MARKS TEY</v>
      </c>
      <c r="E3554" t="str">
        <f>MID('Funding Import'!B3556,2,4)</f>
        <v>0001</v>
      </c>
      <c r="F3554" t="str">
        <f>MID('Funding Import'!B3556,8,50)</f>
        <v>FORMULA FUNDED (EXCL RATES)</v>
      </c>
      <c r="G3554" t="str">
        <f>'Funding Import'!I3556</f>
        <v>Spreadsheet B 391145 20630885 ES006 MK0508 10001 FORMULA FUNDED ES006 MK0508 10001 FORMULA FUNDED</v>
      </c>
      <c r="H3554">
        <f>'Funding Import'!H3556</f>
        <v>636740</v>
      </c>
      <c r="I3554" s="139"/>
    </row>
    <row r="3555" spans="1:9" ht="15" x14ac:dyDescent="0.2">
      <c r="A3555" s="191" t="str">
        <f t="shared" si="111"/>
        <v>3362</v>
      </c>
      <c r="B3555" s="191"/>
      <c r="C3555" s="191" t="str">
        <f t="shared" si="110"/>
        <v>33620002</v>
      </c>
      <c r="D3555" t="str">
        <f>'Funding Import'!A3557</f>
        <v>RB053362: ST ANDREWS COE VC PR MARKS TEY</v>
      </c>
      <c r="E3555" t="str">
        <f>MID('Funding Import'!B3557,2,4)</f>
        <v>0002</v>
      </c>
      <c r="F3555" t="str">
        <f>MID('Funding Import'!B3557,8,50)</f>
        <v>RATES</v>
      </c>
      <c r="G3555" t="str">
        <f>'Funding Import'!I3557</f>
        <v>Spreadsheet B 391137 20630756 ES007 MK0509 10002 RATES ES007 MK0509 10002 RATES</v>
      </c>
      <c r="H3555">
        <f>'Funding Import'!H3557</f>
        <v>17618</v>
      </c>
      <c r="I3555" s="139"/>
    </row>
    <row r="3556" spans="1:9" ht="15" x14ac:dyDescent="0.2">
      <c r="A3556" s="191" t="str">
        <f t="shared" si="111"/>
        <v>3362</v>
      </c>
      <c r="B3556" s="191"/>
      <c r="C3556" s="191" t="str">
        <f t="shared" si="110"/>
        <v>33620003</v>
      </c>
      <c r="D3556" t="str">
        <f>'Funding Import'!A3558</f>
        <v>RB053362: ST ANDREWS COE VC PR MARKS TEY</v>
      </c>
      <c r="E3556" t="str">
        <f>MID('Funding Import'!B3558,2,4)</f>
        <v>0003</v>
      </c>
      <c r="F3556" t="str">
        <f>MID('Funding Import'!B3558,8,50)</f>
        <v>BROUGHT FORWARD</v>
      </c>
      <c r="G3556" t="str">
        <f>'Funding Import'!I3558</f>
        <v>Spreadsheet B 394797 20778211 ES055 MK0568 10003 OPENING BALANCES ES055 MK0568 10003 OPENING BALANCES</v>
      </c>
      <c r="H3556">
        <f>'Funding Import'!H3558</f>
        <v>117471.63</v>
      </c>
      <c r="I3556" s="139"/>
    </row>
    <row r="3557" spans="1:9" ht="15" x14ac:dyDescent="0.2">
      <c r="A3557" s="191" t="str">
        <f t="shared" si="111"/>
        <v>3362</v>
      </c>
      <c r="B3557" s="191"/>
      <c r="C3557" s="191" t="str">
        <f t="shared" si="110"/>
        <v>33620004</v>
      </c>
      <c r="D3557" t="str">
        <f>'Funding Import'!A3559</f>
        <v>RB053362: ST ANDREWS COE VC PR MARKS TEY</v>
      </c>
      <c r="E3557" t="str">
        <f>MID('Funding Import'!B3559,2,4)</f>
        <v>0004</v>
      </c>
      <c r="F3557" t="str">
        <f>MID('Funding Import'!B3559,8,50)</f>
        <v>STATEMENTED SEN</v>
      </c>
      <c r="G3557" t="str">
        <f>'Funding Import'!I3559</f>
        <v>Spreadsheet B 391144 20630818 ES009 MK0511 10004 EHCP ES009 MK0511 10004 EHCP</v>
      </c>
      <c r="H3557">
        <f>'Funding Import'!H3559</f>
        <v>2700</v>
      </c>
      <c r="I3557" s="139"/>
    </row>
    <row r="3558" spans="1:9" ht="15" x14ac:dyDescent="0.2">
      <c r="A3558" s="191" t="str">
        <f t="shared" si="111"/>
        <v>3362</v>
      </c>
      <c r="B3558" s="191"/>
      <c r="C3558" s="191" t="str">
        <f t="shared" si="110"/>
        <v>33620004</v>
      </c>
      <c r="D3558" t="str">
        <f>'Funding Import'!A3560</f>
        <v>RB053362: ST ANDREWS COE VC PR MARKS TEY</v>
      </c>
      <c r="E3558" t="str">
        <f>MID('Funding Import'!B3560,2,4)</f>
        <v>0004</v>
      </c>
      <c r="F3558" t="str">
        <f>MID('Funding Import'!B3560,8,50)</f>
        <v>STATEMENTED SEN</v>
      </c>
      <c r="G3558" t="str">
        <f>'Funding Import'!I3560</f>
        <v>Spreadsheet B 401820 21143763 ES099 MK0707 SEN TOP-UP SUM2 SUM-21 ES099 MK0707 SEN TOP-UP SUM2 SUM-21</v>
      </c>
      <c r="H3558">
        <f>'Funding Import'!H3560</f>
        <v>2409</v>
      </c>
      <c r="I3558" s="139"/>
    </row>
    <row r="3559" spans="1:9" ht="15" x14ac:dyDescent="0.2">
      <c r="A3559" s="191" t="str">
        <f t="shared" si="111"/>
        <v>3362</v>
      </c>
      <c r="B3559" s="191"/>
      <c r="C3559" s="191" t="str">
        <f t="shared" si="110"/>
        <v>33620004</v>
      </c>
      <c r="D3559" t="str">
        <f>'Funding Import'!A3561</f>
        <v>RB053362: ST ANDREWS COE VC PR MARKS TEY</v>
      </c>
      <c r="E3559" t="str">
        <f>MID('Funding Import'!B3561,2,4)</f>
        <v>0004</v>
      </c>
      <c r="F3559" t="str">
        <f>MID('Funding Import'!B3561,8,50)</f>
        <v>STATEMENTED SEN</v>
      </c>
      <c r="G3559" t="str">
        <f>'Funding Import'!I3561</f>
        <v>DL 8688 SEN TOP-UP AUT1 AUT-21</v>
      </c>
      <c r="H3559">
        <f>'Funding Import'!H3561</f>
        <v>3212</v>
      </c>
      <c r="I3559" s="139"/>
    </row>
    <row r="3560" spans="1:9" ht="15" x14ac:dyDescent="0.2">
      <c r="A3560" s="191" t="str">
        <f t="shared" si="111"/>
        <v>3362</v>
      </c>
      <c r="B3560" s="191"/>
      <c r="C3560" s="191" t="str">
        <f t="shared" si="110"/>
        <v>33620006</v>
      </c>
      <c r="D3560" t="str">
        <f>'Funding Import'!A3562</f>
        <v>RB053362: ST ANDREWS COE VC PR MARKS TEY</v>
      </c>
      <c r="E3560" t="str">
        <f>MID('Funding Import'!B3562,2,4)</f>
        <v>0006</v>
      </c>
      <c r="F3560" t="str">
        <f>MID('Funding Import'!B3562,8,50)</f>
        <v>EXCEPTIONAL COVID COST GRANT</v>
      </c>
      <c r="G3560" t="str">
        <f>'Funding Import'!I3562</f>
        <v>Spreadsheet B 398804 20920024 ES065 DP0556 COVIDEMERGENCY COVIDEM ES065 DP0556 COVIDEMERGENCY COVIDEM</v>
      </c>
      <c r="H3560">
        <f>'Funding Import'!H3562</f>
        <v>5330</v>
      </c>
      <c r="I3560" s="139"/>
    </row>
    <row r="3561" spans="1:9" ht="15" x14ac:dyDescent="0.2">
      <c r="A3561" s="191" t="str">
        <f t="shared" si="111"/>
        <v>3362</v>
      </c>
      <c r="B3561" s="191"/>
      <c r="C3561" s="191" t="str">
        <f t="shared" si="110"/>
        <v>33620006</v>
      </c>
      <c r="D3561" t="str">
        <f>'Funding Import'!A3563</f>
        <v>RB053362: ST ANDREWS COE VC PR MARKS TEY</v>
      </c>
      <c r="E3561" t="str">
        <f>MID('Funding Import'!B3563,2,4)</f>
        <v>0006</v>
      </c>
      <c r="F3561" t="str">
        <f>MID('Funding Import'!B3563,8,50)</f>
        <v>EXCEPTIONAL COVID COST GRANT</v>
      </c>
      <c r="G3561" t="str">
        <f>'Funding Import'!I3563</f>
        <v>Spreadsheet B 399778 20982606 Movement from code '0006 to '0012 covid  emergency recode ES089 RM0128 Covid emergency recode</v>
      </c>
      <c r="H3561">
        <f>'Funding Import'!H3563</f>
        <v>-5330</v>
      </c>
      <c r="I3561" s="139"/>
    </row>
    <row r="3562" spans="1:9" ht="15" x14ac:dyDescent="0.2">
      <c r="A3562" s="191" t="str">
        <f t="shared" si="111"/>
        <v>3362</v>
      </c>
      <c r="B3562" s="191"/>
      <c r="C3562" s="191" t="str">
        <f t="shared" si="110"/>
        <v>33620012</v>
      </c>
      <c r="D3562" t="str">
        <f>'Funding Import'!A3564</f>
        <v>RB053362: ST ANDREWS COE VC PR MARKS TEY</v>
      </c>
      <c r="E3562" t="str">
        <f>MID('Funding Import'!B3564,2,4)</f>
        <v>0012</v>
      </c>
      <c r="F3562" t="str">
        <f>MID('Funding Import'!B3564,8,50)</f>
        <v>COVID CATCH UP</v>
      </c>
      <c r="G3562" t="str">
        <f>'Funding Import'!I3564</f>
        <v>Spreadsheet B 399778 20982606 Movement from code '0006 to '0012 covid  emergency recode ES089 RM0128 Covid emergency recode</v>
      </c>
      <c r="H3562">
        <f>'Funding Import'!H3564</f>
        <v>5330</v>
      </c>
      <c r="I3562" s="139"/>
    </row>
    <row r="3563" spans="1:9" ht="15" x14ac:dyDescent="0.2">
      <c r="A3563" s="191" t="str">
        <f t="shared" si="111"/>
        <v>3362</v>
      </c>
      <c r="B3563" s="191"/>
      <c r="C3563" s="191" t="str">
        <f t="shared" si="110"/>
        <v>33620012</v>
      </c>
      <c r="D3563" t="str">
        <f>'Funding Import'!A3565</f>
        <v>RB053362: ST ANDREWS COE VC PR MARKS TEY</v>
      </c>
      <c r="E3563" t="str">
        <f>MID('Funding Import'!B3565,2,4)</f>
        <v>0012</v>
      </c>
      <c r="F3563" t="str">
        <f>MID('Funding Import'!B3565,8,50)</f>
        <v>COVID CATCH UP</v>
      </c>
      <c r="G3563" t="str">
        <f>'Funding Import'!I3565</f>
        <v>DL 8645 0012recoveryc 0012RPG</v>
      </c>
      <c r="H3563">
        <f>'Funding Import'!H3565</f>
        <v>500</v>
      </c>
      <c r="I3563" s="139"/>
    </row>
    <row r="3564" spans="1:9" ht="15" x14ac:dyDescent="0.2">
      <c r="A3564" s="191" t="str">
        <f t="shared" si="111"/>
        <v>3362</v>
      </c>
      <c r="B3564" s="191"/>
      <c r="C3564" s="191" t="str">
        <f t="shared" si="110"/>
        <v>33620012</v>
      </c>
      <c r="D3564" t="str">
        <f>'Funding Import'!A3566</f>
        <v>RB053362: ST ANDREWS COE VC PR MARKS TEY</v>
      </c>
      <c r="E3564" t="str">
        <f>MID('Funding Import'!B3566,2,4)</f>
        <v>0012</v>
      </c>
      <c r="F3564" t="str">
        <f>MID('Funding Import'!B3566,8,50)</f>
        <v>COVID CATCH UP</v>
      </c>
      <c r="G3564" t="str">
        <f>'Funding Import'!I3566</f>
        <v>DL 8656 0012schoolled 0012SLT</v>
      </c>
      <c r="H3564">
        <f>'Funding Import'!H3566</f>
        <v>413.44</v>
      </c>
      <c r="I3564" s="139"/>
    </row>
    <row r="3565" spans="1:9" ht="15" x14ac:dyDescent="0.2">
      <c r="A3565" s="191" t="str">
        <f t="shared" si="111"/>
        <v>3362</v>
      </c>
      <c r="B3565" s="191"/>
      <c r="C3565" s="191" t="str">
        <f t="shared" si="110"/>
        <v>33620014</v>
      </c>
      <c r="D3565" t="str">
        <f>'Funding Import'!A3567</f>
        <v>RB053362: ST ANDREWS COE VC PR MARKS TEY</v>
      </c>
      <c r="E3565" t="str">
        <f>MID('Funding Import'!B3567,2,4)</f>
        <v>0014</v>
      </c>
      <c r="F3565" t="str">
        <f>MID('Funding Import'!B3567,8,50)</f>
        <v>PUPIL PREMIUM</v>
      </c>
      <c r="G3565" t="str">
        <f>'Funding Import'!I3567</f>
        <v>Spreadsheet B 399902 21007411 ES094 MK0648 PPG CIC SUM21P1-P4 ES094 MK0648 PPG CIC SUM21P1</v>
      </c>
      <c r="H3565">
        <f>'Funding Import'!H3567</f>
        <v>700</v>
      </c>
      <c r="I3565" s="139"/>
    </row>
    <row r="3566" spans="1:9" ht="15" x14ac:dyDescent="0.2">
      <c r="A3566" s="191" t="str">
        <f t="shared" si="111"/>
        <v>3362</v>
      </c>
      <c r="B3566" s="191"/>
      <c r="C3566" s="191" t="str">
        <f t="shared" si="110"/>
        <v>33620014</v>
      </c>
      <c r="D3566" t="str">
        <f>'Funding Import'!A3568</f>
        <v>RB053362: ST ANDREWS COE VC PR MARKS TEY</v>
      </c>
      <c r="E3566" t="str">
        <f>MID('Funding Import'!B3568,2,4)</f>
        <v>0014</v>
      </c>
      <c r="F3566" t="str">
        <f>MID('Funding Import'!B3568,8,50)</f>
        <v>PUPIL PREMIUM</v>
      </c>
      <c r="G3566" t="str">
        <f>'Funding Import'!I3568</f>
        <v>Spreadsheet B 400831 21077861 ES093 DP0593 SUMMER21PPG SUM21PPG ES093 DP0593 SUMMER21PPG SUM21PPG</v>
      </c>
      <c r="H3566">
        <f>'Funding Import'!H3568</f>
        <v>6983</v>
      </c>
      <c r="I3566" s="139"/>
    </row>
    <row r="3567" spans="1:9" ht="15" x14ac:dyDescent="0.2">
      <c r="A3567" s="191" t="str">
        <f t="shared" si="111"/>
        <v>3362</v>
      </c>
      <c r="B3567" s="191"/>
      <c r="C3567" s="191" t="str">
        <f t="shared" si="110"/>
        <v>33620014</v>
      </c>
      <c r="D3567" t="str">
        <f>'Funding Import'!A3569</f>
        <v>RB053362: ST ANDREWS COE VC PR MARKS TEY</v>
      </c>
      <c r="E3567" t="str">
        <f>MID('Funding Import'!B3569,2,4)</f>
        <v>0014</v>
      </c>
      <c r="F3567" t="str">
        <f>MID('Funding Import'!B3569,8,50)</f>
        <v>PUPIL PREMIUM</v>
      </c>
      <c r="G3567" t="str">
        <f>'Funding Import'!I3569</f>
        <v>DL 8670 PPG CIC AUT21P2 AUT-21</v>
      </c>
      <c r="H3567">
        <f>'Funding Import'!H3569</f>
        <v>700</v>
      </c>
      <c r="I3567" s="139"/>
    </row>
    <row r="3568" spans="1:9" ht="15" x14ac:dyDescent="0.2">
      <c r="A3568" s="191" t="str">
        <f t="shared" si="111"/>
        <v>3362</v>
      </c>
      <c r="B3568" s="191"/>
      <c r="C3568" s="191" t="str">
        <f t="shared" si="110"/>
        <v>33620014</v>
      </c>
      <c r="D3568" t="str">
        <f>'Funding Import'!A3570</f>
        <v>RB053362: ST ANDREWS COE VC PR MARKS TEY</v>
      </c>
      <c r="E3568" t="str">
        <f>MID('Funding Import'!B3570,2,4)</f>
        <v>0014</v>
      </c>
      <c r="F3568" t="str">
        <f>MID('Funding Import'!B3570,8,50)</f>
        <v>PUPIL PREMIUM</v>
      </c>
      <c r="G3568" t="str">
        <f>'Funding Import'!I3570</f>
        <v>DL 8701 0014 Pupil Premium Autumn Term 2021</v>
      </c>
      <c r="H3568">
        <f>'Funding Import'!H3570</f>
        <v>5587</v>
      </c>
      <c r="I3568" s="139"/>
    </row>
    <row r="3569" spans="1:9" ht="15" x14ac:dyDescent="0.2">
      <c r="A3569" s="191" t="str">
        <f t="shared" si="111"/>
        <v>3362</v>
      </c>
      <c r="B3569" s="191"/>
      <c r="C3569" s="191" t="str">
        <f t="shared" si="110"/>
        <v>33620018</v>
      </c>
      <c r="D3569" t="str">
        <f>'Funding Import'!A3571</f>
        <v>RB053362: ST ANDREWS COE VC PR MARKS TEY</v>
      </c>
      <c r="E3569" t="str">
        <f>MID('Funding Import'!B3571,2,4)</f>
        <v>0018</v>
      </c>
      <c r="F3569" t="str">
        <f>MID('Funding Import'!B3571,8,50)</f>
        <v>ADDITIONAL GRANT INCOME</v>
      </c>
      <c r="G3569" t="str">
        <f>'Funding Import'!I3571</f>
        <v>Spreadsheet B 393531 20728061 ES032 RM0087 PE GRANT APR 21 ES032 RM0087 PE GRANT APR 21</v>
      </c>
      <c r="H3569">
        <f>'Funding Import'!H3571</f>
        <v>7279</v>
      </c>
      <c r="I3569" s="139"/>
    </row>
    <row r="3570" spans="1:9" ht="15" x14ac:dyDescent="0.2">
      <c r="A3570" s="191" t="str">
        <f t="shared" si="111"/>
        <v>3362</v>
      </c>
      <c r="B3570" s="191"/>
      <c r="C3570" s="191" t="str">
        <f t="shared" ref="C3570:C3633" si="112">A3570&amp;E3570</f>
        <v>33620018</v>
      </c>
      <c r="D3570" t="str">
        <f>'Funding Import'!A3572</f>
        <v>RB053362: ST ANDREWS COE VC PR MARKS TEY</v>
      </c>
      <c r="E3570" t="str">
        <f>MID('Funding Import'!B3572,2,4)</f>
        <v>0018</v>
      </c>
      <c r="F3570" t="str">
        <f>MID('Funding Import'!B3572,8,50)</f>
        <v>ADDITIONAL GRANT INCOME</v>
      </c>
      <c r="G3570" t="str">
        <f>'Funding Import'!I3572</f>
        <v>Spreadsheet B 399769 20981730 UIFSM JULY21 UIFSM 21 ES085 RM0124 UIFSM JULY21 UIFSM 21</v>
      </c>
      <c r="H3570">
        <f>'Funding Import'!H3572</f>
        <v>20212</v>
      </c>
      <c r="I3570" s="139"/>
    </row>
    <row r="3571" spans="1:9" ht="15" x14ac:dyDescent="0.2">
      <c r="A3571" s="191" t="str">
        <f t="shared" si="111"/>
        <v>3362</v>
      </c>
      <c r="B3571" s="191"/>
      <c r="C3571" s="191" t="str">
        <f t="shared" si="112"/>
        <v>33620018</v>
      </c>
      <c r="D3571" t="str">
        <f>'Funding Import'!A3573</f>
        <v>RB053362: ST ANDREWS COE VC PR MARKS TEY</v>
      </c>
      <c r="E3571" t="str">
        <f>MID('Funding Import'!B3573,2,4)</f>
        <v>0018</v>
      </c>
      <c r="F3571" t="str">
        <f>MID('Funding Import'!B3573,8,50)</f>
        <v>ADDITIONAL GRANT INCOME</v>
      </c>
      <c r="G3571" t="str">
        <f>'Funding Import'!I3573</f>
        <v>DL 8673 PE GRANT OCT21 0018PE</v>
      </c>
      <c r="H3571">
        <f>'Funding Import'!H3573</f>
        <v>10103</v>
      </c>
      <c r="I3571" s="139"/>
    </row>
    <row r="3572" spans="1:9" ht="15" x14ac:dyDescent="0.2">
      <c r="A3572" s="191" t="str">
        <f t="shared" si="111"/>
        <v>3362</v>
      </c>
      <c r="B3572" s="191"/>
      <c r="C3572" s="191" t="str">
        <f t="shared" si="112"/>
        <v>33620026</v>
      </c>
      <c r="D3572" t="str">
        <f>'Funding Import'!A3574</f>
        <v>RB053362: ST ANDREWS COE VC PR MARKS TEY</v>
      </c>
      <c r="E3572" t="str">
        <f>MID('Funding Import'!B3574,2,4)</f>
        <v>0026</v>
      </c>
      <c r="F3572" t="str">
        <f>MID('Funding Import'!B3574,8,50)</f>
        <v>NOTIONAL SEN FUNDING</v>
      </c>
      <c r="G3572" t="str">
        <f>'Funding Import'!I3574</f>
        <v>Spreadsheet B 391732 20639856 ES012 MK0514 10026 NOTIONAL SEN ES012 MK0514 10026 NOTIONAL SEN</v>
      </c>
      <c r="H3572">
        <f>'Funding Import'!H3574</f>
        <v>47324</v>
      </c>
      <c r="I3572" s="139"/>
    </row>
    <row r="3573" spans="1:9" ht="15" x14ac:dyDescent="0.2">
      <c r="A3573" s="191" t="str">
        <f t="shared" si="111"/>
        <v>3370</v>
      </c>
      <c r="B3573" s="191"/>
      <c r="C3573" s="191" t="str">
        <f t="shared" si="112"/>
        <v>33700001</v>
      </c>
      <c r="D3573" t="str">
        <f>'Funding Import'!A3575</f>
        <v>RB053370: MATCHING GREEN COE VC PRIMARY</v>
      </c>
      <c r="E3573" t="str">
        <f>MID('Funding Import'!B3575,2,4)</f>
        <v>0001</v>
      </c>
      <c r="F3573" t="str">
        <f>MID('Funding Import'!B3575,8,50)</f>
        <v>FORMULA FUNDED (EXCL RATES)</v>
      </c>
      <c r="G3573" t="str">
        <f>'Funding Import'!I3575</f>
        <v>Spreadsheet B 391145 20630885 ES006 MK0508 10001 FORMULA FUNDED ES006 MK0508 10001 FORMULA FUNDED</v>
      </c>
      <c r="H3573">
        <f>'Funding Import'!H3575</f>
        <v>429631</v>
      </c>
      <c r="I3573" s="139"/>
    </row>
    <row r="3574" spans="1:9" ht="15" x14ac:dyDescent="0.2">
      <c r="A3574" s="191" t="str">
        <f t="shared" si="111"/>
        <v>3370</v>
      </c>
      <c r="B3574" s="191"/>
      <c r="C3574" s="191" t="str">
        <f t="shared" si="112"/>
        <v>33700002</v>
      </c>
      <c r="D3574" t="str">
        <f>'Funding Import'!A3576</f>
        <v>RB053370: MATCHING GREEN COE VC PRIMARY</v>
      </c>
      <c r="E3574" t="str">
        <f>MID('Funding Import'!B3576,2,4)</f>
        <v>0002</v>
      </c>
      <c r="F3574" t="str">
        <f>MID('Funding Import'!B3576,8,50)</f>
        <v>RATES</v>
      </c>
      <c r="G3574" t="str">
        <f>'Funding Import'!I3576</f>
        <v>Spreadsheet B 391137 20630756 ES007 MK0509 10002 RATES ES007 MK0509 10002 RATES</v>
      </c>
      <c r="H3574">
        <f>'Funding Import'!H3576</f>
        <v>9320</v>
      </c>
      <c r="I3574" s="139"/>
    </row>
    <row r="3575" spans="1:9" ht="15" x14ac:dyDescent="0.2">
      <c r="A3575" s="191" t="str">
        <f t="shared" si="111"/>
        <v>3370</v>
      </c>
      <c r="B3575" s="191"/>
      <c r="C3575" s="191" t="str">
        <f t="shared" si="112"/>
        <v>33700003</v>
      </c>
      <c r="D3575" t="str">
        <f>'Funding Import'!A3577</f>
        <v>RB053370: MATCHING GREEN COE VC PRIMARY</v>
      </c>
      <c r="E3575" t="str">
        <f>MID('Funding Import'!B3577,2,4)</f>
        <v>0003</v>
      </c>
      <c r="F3575" t="str">
        <f>MID('Funding Import'!B3577,8,50)</f>
        <v>BROUGHT FORWARD</v>
      </c>
      <c r="G3575" t="str">
        <f>'Funding Import'!I3577</f>
        <v>Spreadsheet B 394797 20778211 ES055 MK0568 10003 OPENING BALANCES ES055 MK0568 10003 OPENING BALANCES</v>
      </c>
      <c r="H3575">
        <f>'Funding Import'!H3577</f>
        <v>61333.26</v>
      </c>
      <c r="I3575" s="139"/>
    </row>
    <row r="3576" spans="1:9" ht="15" x14ac:dyDescent="0.2">
      <c r="A3576" s="191" t="str">
        <f t="shared" si="111"/>
        <v>3370</v>
      </c>
      <c r="B3576" s="191"/>
      <c r="C3576" s="191" t="str">
        <f t="shared" si="112"/>
        <v>33700004</v>
      </c>
      <c r="D3576" t="str">
        <f>'Funding Import'!A3578</f>
        <v>RB053370: MATCHING GREEN COE VC PRIMARY</v>
      </c>
      <c r="E3576" t="str">
        <f>MID('Funding Import'!B3578,2,4)</f>
        <v>0004</v>
      </c>
      <c r="F3576" t="str">
        <f>MID('Funding Import'!B3578,8,50)</f>
        <v>STATEMENTED SEN</v>
      </c>
      <c r="G3576" t="str">
        <f>'Funding Import'!I3578</f>
        <v>DL 8688 SEN TOP-UP AUT1 AUT-21</v>
      </c>
      <c r="H3576">
        <f>'Funding Import'!H3578</f>
        <v>1020</v>
      </c>
      <c r="I3576" s="139"/>
    </row>
    <row r="3577" spans="1:9" ht="15" x14ac:dyDescent="0.2">
      <c r="A3577" s="191" t="str">
        <f t="shared" si="111"/>
        <v>3370</v>
      </c>
      <c r="B3577" s="191"/>
      <c r="C3577" s="191" t="str">
        <f t="shared" si="112"/>
        <v>33700006</v>
      </c>
      <c r="D3577" t="str">
        <f>'Funding Import'!A3579</f>
        <v>RB053370: MATCHING GREEN COE VC PRIMARY</v>
      </c>
      <c r="E3577" t="str">
        <f>MID('Funding Import'!B3579,2,4)</f>
        <v>0006</v>
      </c>
      <c r="F3577" t="str">
        <f>MID('Funding Import'!B3579,8,50)</f>
        <v>EXCEPTIONAL COVID COST GRANT</v>
      </c>
      <c r="G3577" t="str">
        <f>'Funding Import'!I3579</f>
        <v>Spreadsheet B 398804 20920024 ES065 DP0556 COVIDEMERGENCY COVIDEM ES065 DP0556 COVIDEMERGENCY COVIDEM</v>
      </c>
      <c r="H3577">
        <f>'Funding Import'!H3579</f>
        <v>2930</v>
      </c>
      <c r="I3577" s="139"/>
    </row>
    <row r="3578" spans="1:9" ht="15" x14ac:dyDescent="0.2">
      <c r="A3578" s="191" t="str">
        <f t="shared" si="111"/>
        <v>3370</v>
      </c>
      <c r="B3578" s="191"/>
      <c r="C3578" s="191" t="str">
        <f t="shared" si="112"/>
        <v>33700006</v>
      </c>
      <c r="D3578" t="str">
        <f>'Funding Import'!A3580</f>
        <v>RB053370: MATCHING GREEN COE VC PRIMARY</v>
      </c>
      <c r="E3578" t="str">
        <f>MID('Funding Import'!B3580,2,4)</f>
        <v>0006</v>
      </c>
      <c r="F3578" t="str">
        <f>MID('Funding Import'!B3580,8,50)</f>
        <v>EXCEPTIONAL COVID COST GRANT</v>
      </c>
      <c r="G3578" t="str">
        <f>'Funding Import'!I3580</f>
        <v>Spreadsheet B 398807 20920177 ES067 DP0558 FSMADDCOSTSCOVID FSMCOVID ES067 DP0558 FSMADDCOSTSCOVID FSMCOVID</v>
      </c>
      <c r="H3578">
        <f>'Funding Import'!H3580</f>
        <v>720</v>
      </c>
      <c r="I3578" s="139"/>
    </row>
    <row r="3579" spans="1:9" ht="15" x14ac:dyDescent="0.2">
      <c r="A3579" s="191" t="str">
        <f t="shared" si="111"/>
        <v>3370</v>
      </c>
      <c r="B3579" s="191"/>
      <c r="C3579" s="191" t="str">
        <f t="shared" si="112"/>
        <v>33700006</v>
      </c>
      <c r="D3579" t="str">
        <f>'Funding Import'!A3581</f>
        <v>RB053370: MATCHING GREEN COE VC PRIMARY</v>
      </c>
      <c r="E3579" t="str">
        <f>MID('Funding Import'!B3581,2,4)</f>
        <v>0006</v>
      </c>
      <c r="F3579" t="str">
        <f>MID('Funding Import'!B3581,8,50)</f>
        <v>EXCEPTIONAL COVID COST GRANT</v>
      </c>
      <c r="G3579" t="str">
        <f>'Funding Import'!I3581</f>
        <v>Spreadsheet B 399778 20982606 Movement from code '0006 to '0012 covid  emergency recode ES089 RM0128 Covid emergency recode</v>
      </c>
      <c r="H3579">
        <f>'Funding Import'!H3581</f>
        <v>-2930</v>
      </c>
      <c r="I3579" s="139"/>
    </row>
    <row r="3580" spans="1:9" ht="15" x14ac:dyDescent="0.2">
      <c r="A3580" s="191" t="str">
        <f t="shared" si="111"/>
        <v>3370</v>
      </c>
      <c r="B3580" s="191"/>
      <c r="C3580" s="191" t="str">
        <f t="shared" si="112"/>
        <v>33700007</v>
      </c>
      <c r="D3580" t="str">
        <f>'Funding Import'!A3582</f>
        <v>RB053370: MATCHING GREEN COE VC PRIMARY</v>
      </c>
      <c r="E3580" t="str">
        <f>MID('Funding Import'!B3582,2,4)</f>
        <v>0007</v>
      </c>
      <c r="F3580" t="str">
        <f>MID('Funding Import'!B3582,8,50)</f>
        <v>PUPIL INCREASE/FORMULA ERR</v>
      </c>
      <c r="G3580" t="str">
        <f>'Funding Import'!I3582</f>
        <v>DL 8706 2021-22 KS1 Class Size Funding</v>
      </c>
      <c r="H3580">
        <f>'Funding Import'!H3582</f>
        <v>11970</v>
      </c>
      <c r="I3580" s="139"/>
    </row>
    <row r="3581" spans="1:9" ht="15" x14ac:dyDescent="0.2">
      <c r="A3581" s="191" t="str">
        <f t="shared" si="111"/>
        <v>3370</v>
      </c>
      <c r="B3581" s="191"/>
      <c r="C3581" s="191" t="str">
        <f t="shared" si="112"/>
        <v>33700012</v>
      </c>
      <c r="D3581" t="str">
        <f>'Funding Import'!A3583</f>
        <v>RB053370: MATCHING GREEN COE VC PRIMARY</v>
      </c>
      <c r="E3581" t="str">
        <f>MID('Funding Import'!B3583,2,4)</f>
        <v>0012</v>
      </c>
      <c r="F3581" t="str">
        <f>MID('Funding Import'!B3583,8,50)</f>
        <v>COVID CATCH UP</v>
      </c>
      <c r="G3581" t="str">
        <f>'Funding Import'!I3583</f>
        <v>Spreadsheet B 399778 20982606 Movement from code '0006 to '0012 covid  emergency recode ES089 RM0128 Covid emergency recode</v>
      </c>
      <c r="H3581">
        <f>'Funding Import'!H3583</f>
        <v>2930</v>
      </c>
      <c r="I3581" s="139"/>
    </row>
    <row r="3582" spans="1:9" ht="15" x14ac:dyDescent="0.2">
      <c r="A3582" s="191" t="str">
        <f t="shared" si="111"/>
        <v>3370</v>
      </c>
      <c r="B3582" s="191"/>
      <c r="C3582" s="191" t="str">
        <f t="shared" si="112"/>
        <v>33700012</v>
      </c>
      <c r="D3582" t="str">
        <f>'Funding Import'!A3584</f>
        <v>RB053370: MATCHING GREEN COE VC PRIMARY</v>
      </c>
      <c r="E3582" t="str">
        <f>MID('Funding Import'!B3584,2,4)</f>
        <v>0012</v>
      </c>
      <c r="F3582" t="str">
        <f>MID('Funding Import'!B3584,8,50)</f>
        <v>COVID CATCH UP</v>
      </c>
      <c r="G3582" t="str">
        <f>'Funding Import'!I3584</f>
        <v>DL 8645 0012recoveryc 0012RPG</v>
      </c>
      <c r="H3582">
        <f>'Funding Import'!H3584</f>
        <v>500</v>
      </c>
      <c r="I3582" s="139"/>
    </row>
    <row r="3583" spans="1:9" ht="15" x14ac:dyDescent="0.2">
      <c r="A3583" s="191" t="str">
        <f t="shared" si="111"/>
        <v>3370</v>
      </c>
      <c r="B3583" s="191"/>
      <c r="C3583" s="191" t="str">
        <f t="shared" si="112"/>
        <v>33700012</v>
      </c>
      <c r="D3583" t="str">
        <f>'Funding Import'!A3585</f>
        <v>RB053370: MATCHING GREEN COE VC PRIMARY</v>
      </c>
      <c r="E3583" t="str">
        <f>MID('Funding Import'!B3585,2,4)</f>
        <v>0012</v>
      </c>
      <c r="F3583" t="str">
        <f>MID('Funding Import'!B3585,8,50)</f>
        <v>COVID CATCH UP</v>
      </c>
      <c r="G3583" t="str">
        <f>'Funding Import'!I3585</f>
        <v>DL 8656 0012schoolled 0012SLT</v>
      </c>
      <c r="H3583">
        <f>'Funding Import'!H3585</f>
        <v>236.25</v>
      </c>
      <c r="I3583" s="139"/>
    </row>
    <row r="3584" spans="1:9" ht="15" x14ac:dyDescent="0.2">
      <c r="A3584" s="191" t="str">
        <f t="shared" si="111"/>
        <v>3370</v>
      </c>
      <c r="B3584" s="191"/>
      <c r="C3584" s="191" t="str">
        <f t="shared" si="112"/>
        <v>33700014</v>
      </c>
      <c r="D3584" t="str">
        <f>'Funding Import'!A3586</f>
        <v>RB053370: MATCHING GREEN COE VC PRIMARY</v>
      </c>
      <c r="E3584" t="str">
        <f>MID('Funding Import'!B3586,2,4)</f>
        <v>0014</v>
      </c>
      <c r="F3584" t="str">
        <f>MID('Funding Import'!B3586,8,50)</f>
        <v>PUPIL PREMIUM</v>
      </c>
      <c r="G3584" t="str">
        <f>'Funding Import'!I3586</f>
        <v>Spreadsheet B 400831 21077861 ES093 DP0593 SUMMER21PPG SUM21PPG ES093 DP0593 SUMMER21PPG SUM21PPG</v>
      </c>
      <c r="H3584">
        <f>'Funding Import'!H3586</f>
        <v>4483</v>
      </c>
      <c r="I3584" s="139"/>
    </row>
    <row r="3585" spans="1:9" ht="15" x14ac:dyDescent="0.2">
      <c r="A3585" s="191" t="str">
        <f t="shared" si="111"/>
        <v>3370</v>
      </c>
      <c r="B3585" s="191"/>
      <c r="C3585" s="191" t="str">
        <f t="shared" si="112"/>
        <v>33700014</v>
      </c>
      <c r="D3585" t="str">
        <f>'Funding Import'!A3587</f>
        <v>RB053370: MATCHING GREEN COE VC PRIMARY</v>
      </c>
      <c r="E3585" t="str">
        <f>MID('Funding Import'!B3587,2,4)</f>
        <v>0014</v>
      </c>
      <c r="F3585" t="str">
        <f>MID('Funding Import'!B3587,8,50)</f>
        <v>PUPIL PREMIUM</v>
      </c>
      <c r="G3585" t="str">
        <f>'Funding Import'!I3587</f>
        <v>DL 8701 0014 Pupil Premium Autumn Term 2021</v>
      </c>
      <c r="H3585">
        <f>'Funding Import'!H3587</f>
        <v>3587</v>
      </c>
      <c r="I3585" s="139"/>
    </row>
    <row r="3586" spans="1:9" ht="15" x14ac:dyDescent="0.2">
      <c r="A3586" s="191" t="str">
        <f t="shared" ref="A3586:A3649" si="113">MID(D3586,5,4)</f>
        <v>3370</v>
      </c>
      <c r="B3586" s="191"/>
      <c r="C3586" s="191" t="str">
        <f t="shared" si="112"/>
        <v>33700018</v>
      </c>
      <c r="D3586" t="str">
        <f>'Funding Import'!A3588</f>
        <v>RB053370: MATCHING GREEN COE VC PRIMARY</v>
      </c>
      <c r="E3586" t="str">
        <f>MID('Funding Import'!B3588,2,4)</f>
        <v>0018</v>
      </c>
      <c r="F3586" t="str">
        <f>MID('Funding Import'!B3588,8,50)</f>
        <v>ADDITIONAL GRANT INCOME</v>
      </c>
      <c r="G3586" t="str">
        <f>'Funding Import'!I3588</f>
        <v>Spreadsheet B 393531 20728061 ES032 RM0087 PE GRANT APR 21 ES032 RM0087 PE GRANT APR 21</v>
      </c>
      <c r="H3586">
        <f>'Funding Import'!H3588</f>
        <v>6967</v>
      </c>
      <c r="I3586" s="139"/>
    </row>
    <row r="3587" spans="1:9" ht="15" x14ac:dyDescent="0.2">
      <c r="A3587" s="191" t="str">
        <f t="shared" si="113"/>
        <v>3370</v>
      </c>
      <c r="B3587" s="191"/>
      <c r="C3587" s="191" t="str">
        <f t="shared" si="112"/>
        <v>33700018</v>
      </c>
      <c r="D3587" t="str">
        <f>'Funding Import'!A3589</f>
        <v>RB053370: MATCHING GREEN COE VC PRIMARY</v>
      </c>
      <c r="E3587" t="str">
        <f>MID('Funding Import'!B3589,2,4)</f>
        <v>0018</v>
      </c>
      <c r="F3587" t="str">
        <f>MID('Funding Import'!B3589,8,50)</f>
        <v>ADDITIONAL GRANT INCOME</v>
      </c>
      <c r="G3587" t="str">
        <f>'Funding Import'!I3589</f>
        <v>Spreadsheet B 399769 20981730 UIFSM JULY21 UIFSM 21 ES085 RM0124 UIFSM JULY21 UIFSM 21</v>
      </c>
      <c r="H3587">
        <f>'Funding Import'!H3589</f>
        <v>13079</v>
      </c>
      <c r="I3587" s="139"/>
    </row>
    <row r="3588" spans="1:9" ht="15" x14ac:dyDescent="0.2">
      <c r="A3588" s="191" t="str">
        <f t="shared" si="113"/>
        <v>3370</v>
      </c>
      <c r="B3588" s="191"/>
      <c r="C3588" s="191" t="str">
        <f t="shared" si="112"/>
        <v>33700018</v>
      </c>
      <c r="D3588" t="str">
        <f>'Funding Import'!A3590</f>
        <v>RB053370: MATCHING GREEN COE VC PRIMARY</v>
      </c>
      <c r="E3588" t="str">
        <f>MID('Funding Import'!B3590,2,4)</f>
        <v>0018</v>
      </c>
      <c r="F3588" t="str">
        <f>MID('Funding Import'!B3590,8,50)</f>
        <v>ADDITIONAL GRANT INCOME</v>
      </c>
      <c r="G3588" t="str">
        <f>'Funding Import'!I3590</f>
        <v>DL 8673 PE GRANT OCT21 0018PE</v>
      </c>
      <c r="H3588">
        <f>'Funding Import'!H3590</f>
        <v>9759</v>
      </c>
      <c r="I3588" s="139"/>
    </row>
    <row r="3589" spans="1:9" ht="15" x14ac:dyDescent="0.2">
      <c r="A3589" s="191" t="str">
        <f t="shared" si="113"/>
        <v>3370</v>
      </c>
      <c r="B3589" s="191"/>
      <c r="C3589" s="191" t="str">
        <f t="shared" si="112"/>
        <v>33700026</v>
      </c>
      <c r="D3589" t="str">
        <f>'Funding Import'!A3591</f>
        <v>RB053370: MATCHING GREEN COE VC PRIMARY</v>
      </c>
      <c r="E3589" t="str">
        <f>MID('Funding Import'!B3591,2,4)</f>
        <v>0026</v>
      </c>
      <c r="F3589" t="str">
        <f>MID('Funding Import'!B3591,8,50)</f>
        <v>NOTIONAL SEN FUNDING</v>
      </c>
      <c r="G3589" t="str">
        <f>'Funding Import'!I3591</f>
        <v>Spreadsheet B 391732 20639856 ES012 MK0514 10026 NOTIONAL SEN ES012 MK0514 10026 NOTIONAL SEN</v>
      </c>
      <c r="H3589">
        <f>'Funding Import'!H3591</f>
        <v>26783</v>
      </c>
      <c r="I3589" s="139"/>
    </row>
    <row r="3590" spans="1:9" ht="15" x14ac:dyDescent="0.2">
      <c r="A3590" s="191" t="str">
        <f t="shared" si="113"/>
        <v>3402</v>
      </c>
      <c r="B3590" s="191"/>
      <c r="C3590" s="191" t="str">
        <f t="shared" si="112"/>
        <v>34020001</v>
      </c>
      <c r="D3590" t="str">
        <f>'Funding Import'!A3592</f>
        <v>RB053402: MORETON COE VA PRIMARY SCHOOL</v>
      </c>
      <c r="E3590" t="str">
        <f>MID('Funding Import'!B3592,2,4)</f>
        <v>0001</v>
      </c>
      <c r="F3590" t="str">
        <f>MID('Funding Import'!B3592,8,50)</f>
        <v>FORMULA FUNDED (EXCL RATES)</v>
      </c>
      <c r="G3590" t="str">
        <f>'Funding Import'!I3592</f>
        <v>Spreadsheet B 391145 20630885 ES006 MK0508 10001 FORMULA FUNDED ES006 MK0508 10001 FORMULA FUNDED</v>
      </c>
      <c r="H3590">
        <f>'Funding Import'!H3592</f>
        <v>709253</v>
      </c>
      <c r="I3590" s="139"/>
    </row>
    <row r="3591" spans="1:9" ht="15" x14ac:dyDescent="0.2">
      <c r="A3591" s="191" t="str">
        <f t="shared" si="113"/>
        <v>3402</v>
      </c>
      <c r="B3591" s="191"/>
      <c r="C3591" s="191" t="str">
        <f t="shared" si="112"/>
        <v>34020002</v>
      </c>
      <c r="D3591" t="str">
        <f>'Funding Import'!A3593</f>
        <v>RB053402: MORETON COE VA PRIMARY SCHOOL</v>
      </c>
      <c r="E3591" t="str">
        <f>MID('Funding Import'!B3593,2,4)</f>
        <v>0002</v>
      </c>
      <c r="F3591" t="str">
        <f>MID('Funding Import'!B3593,8,50)</f>
        <v>RATES</v>
      </c>
      <c r="G3591" t="str">
        <f>'Funding Import'!I3593</f>
        <v>Spreadsheet B 391137 20630756 ES007 MK0509 10002 RATES ES007 MK0509 10002 RATES</v>
      </c>
      <c r="H3591">
        <f>'Funding Import'!H3593</f>
        <v>2600</v>
      </c>
      <c r="I3591" s="139"/>
    </row>
    <row r="3592" spans="1:9" ht="15" x14ac:dyDescent="0.2">
      <c r="A3592" s="191" t="str">
        <f t="shared" si="113"/>
        <v>3402</v>
      </c>
      <c r="B3592" s="191"/>
      <c r="C3592" s="191" t="str">
        <f t="shared" si="112"/>
        <v>34020003</v>
      </c>
      <c r="D3592" t="str">
        <f>'Funding Import'!A3594</f>
        <v>RB053402: MORETON COE VA PRIMARY SCHOOL</v>
      </c>
      <c r="E3592" t="str">
        <f>MID('Funding Import'!B3594,2,4)</f>
        <v>0003</v>
      </c>
      <c r="F3592" t="str">
        <f>MID('Funding Import'!B3594,8,50)</f>
        <v>BROUGHT FORWARD</v>
      </c>
      <c r="G3592" t="str">
        <f>'Funding Import'!I3594</f>
        <v>Spreadsheet B 394797 20778211 ES055 MK0568 10003 OPENING BALANCES ES055 MK0568 10003 OPENING BALANCES</v>
      </c>
      <c r="H3592">
        <f>'Funding Import'!H3594</f>
        <v>1767.88</v>
      </c>
      <c r="I3592" s="139"/>
    </row>
    <row r="3593" spans="1:9" ht="15" x14ac:dyDescent="0.2">
      <c r="A3593" s="191" t="str">
        <f t="shared" si="113"/>
        <v>3402</v>
      </c>
      <c r="B3593" s="191"/>
      <c r="C3593" s="191" t="str">
        <f t="shared" si="112"/>
        <v>34020004</v>
      </c>
      <c r="D3593" t="str">
        <f>'Funding Import'!A3595</f>
        <v>RB053402: MORETON COE VA PRIMARY SCHOOL</v>
      </c>
      <c r="E3593" t="str">
        <f>MID('Funding Import'!B3595,2,4)</f>
        <v>0004</v>
      </c>
      <c r="F3593" t="str">
        <f>MID('Funding Import'!B3595,8,50)</f>
        <v>STATEMENTED SEN</v>
      </c>
      <c r="G3593" t="str">
        <f>'Funding Import'!I3595</f>
        <v>Spreadsheet B 394845 20782782 ES043 DP0533 SEN TOP-UP SUM1 SUM-21 ES043 DP0533 SEN TOP-UP SUM1 SUM-21</v>
      </c>
      <c r="H3593">
        <f>'Funding Import'!H3595</f>
        <v>3525</v>
      </c>
      <c r="I3593" s="139"/>
    </row>
    <row r="3594" spans="1:9" ht="15" x14ac:dyDescent="0.2">
      <c r="A3594" s="191" t="str">
        <f t="shared" si="113"/>
        <v>3402</v>
      </c>
      <c r="B3594" s="191"/>
      <c r="C3594" s="191" t="str">
        <f t="shared" si="112"/>
        <v>34020004</v>
      </c>
      <c r="D3594" t="str">
        <f>'Funding Import'!A3596</f>
        <v>RB053402: MORETON COE VA PRIMARY SCHOOL</v>
      </c>
      <c r="E3594" t="str">
        <f>MID('Funding Import'!B3596,2,4)</f>
        <v>0004</v>
      </c>
      <c r="F3594" t="str">
        <f>MID('Funding Import'!B3596,8,50)</f>
        <v>STATEMENTED SEN</v>
      </c>
      <c r="G3594" t="str">
        <f>'Funding Import'!I3596</f>
        <v>Spreadsheet B 401820 21143763 ES099 MK0707 SEN TOP-UP SUM2 SUM-21 ES099 MK0707 SEN TOP-UP SUM2 SUM-21</v>
      </c>
      <c r="H3594">
        <f>'Funding Import'!H3596</f>
        <v>467</v>
      </c>
      <c r="I3594" s="139"/>
    </row>
    <row r="3595" spans="1:9" ht="15" x14ac:dyDescent="0.2">
      <c r="A3595" s="191" t="str">
        <f t="shared" si="113"/>
        <v>3402</v>
      </c>
      <c r="B3595" s="191"/>
      <c r="C3595" s="191" t="str">
        <f t="shared" si="112"/>
        <v>34020004</v>
      </c>
      <c r="D3595" t="str">
        <f>'Funding Import'!A3597</f>
        <v>RB053402: MORETON COE VA PRIMARY SCHOOL</v>
      </c>
      <c r="E3595" t="str">
        <f>MID('Funding Import'!B3597,2,4)</f>
        <v>0004</v>
      </c>
      <c r="F3595" t="str">
        <f>MID('Funding Import'!B3597,8,50)</f>
        <v>STATEMENTED SEN</v>
      </c>
      <c r="G3595" t="str">
        <f>'Funding Import'!I3597</f>
        <v>DL 8688 SEN TOP-UP AUT1 AUT-21</v>
      </c>
      <c r="H3595">
        <f>'Funding Import'!H3597</f>
        <v>1806</v>
      </c>
      <c r="I3595" s="139"/>
    </row>
    <row r="3596" spans="1:9" ht="15" x14ac:dyDescent="0.2">
      <c r="A3596" s="191" t="str">
        <f t="shared" si="113"/>
        <v>3402</v>
      </c>
      <c r="B3596" s="191"/>
      <c r="C3596" s="191" t="str">
        <f t="shared" si="112"/>
        <v>34020006</v>
      </c>
      <c r="D3596" t="str">
        <f>'Funding Import'!A3598</f>
        <v>RB053402: MORETON COE VA PRIMARY SCHOOL</v>
      </c>
      <c r="E3596" t="str">
        <f>MID('Funding Import'!B3598,2,4)</f>
        <v>0006</v>
      </c>
      <c r="F3596" t="str">
        <f>MID('Funding Import'!B3598,8,50)</f>
        <v>EXCEPTIONAL COVID COST GRANT</v>
      </c>
      <c r="G3596" t="str">
        <f>'Funding Import'!I3598</f>
        <v>Spreadsheet B 398804 20920024 ES065 DP0556 COVIDEMERGENCY COVIDEM ES065 DP0556 COVIDEMERGENCY COVIDEM</v>
      </c>
      <c r="H3596">
        <f>'Funding Import'!H3598</f>
        <v>6030</v>
      </c>
      <c r="I3596" s="139"/>
    </row>
    <row r="3597" spans="1:9" ht="15" x14ac:dyDescent="0.2">
      <c r="A3597" s="191" t="str">
        <f t="shared" si="113"/>
        <v>3402</v>
      </c>
      <c r="B3597" s="191"/>
      <c r="C3597" s="191" t="str">
        <f t="shared" si="112"/>
        <v>34020006</v>
      </c>
      <c r="D3597" t="str">
        <f>'Funding Import'!A3599</f>
        <v>RB053402: MORETON COE VA PRIMARY SCHOOL</v>
      </c>
      <c r="E3597" t="str">
        <f>MID('Funding Import'!B3599,2,4)</f>
        <v>0006</v>
      </c>
      <c r="F3597" t="str">
        <f>MID('Funding Import'!B3599,8,50)</f>
        <v>EXCEPTIONAL COVID COST GRANT</v>
      </c>
      <c r="G3597" t="str">
        <f>'Funding Import'!I3599</f>
        <v>Spreadsheet B 399778 20982606 Movement from code '0006 to '0012 covid  emergency recode ES089 RM0128 Covid emergency recode</v>
      </c>
      <c r="H3597">
        <f>'Funding Import'!H3599</f>
        <v>-6030</v>
      </c>
      <c r="I3597" s="139"/>
    </row>
    <row r="3598" spans="1:9" ht="15" x14ac:dyDescent="0.2">
      <c r="A3598" s="191" t="str">
        <f t="shared" si="113"/>
        <v>3402</v>
      </c>
      <c r="B3598" s="191"/>
      <c r="C3598" s="191" t="str">
        <f t="shared" si="112"/>
        <v>34020007</v>
      </c>
      <c r="D3598" t="str">
        <f>'Funding Import'!A3600</f>
        <v>RB053402: MORETON COE VA PRIMARY SCHOOL</v>
      </c>
      <c r="E3598" t="str">
        <f>MID('Funding Import'!B3600,2,4)</f>
        <v>0007</v>
      </c>
      <c r="F3598" t="str">
        <f>MID('Funding Import'!B3600,8,50)</f>
        <v>PUPIL INCREASE/FORMULA ERR</v>
      </c>
      <c r="G3598" t="str">
        <f>'Funding Import'!I3600</f>
        <v>DL 8706 2021-22 KS1 Class Size Funding</v>
      </c>
      <c r="H3598">
        <f>'Funding Import'!H3600</f>
        <v>6733</v>
      </c>
      <c r="I3598" s="139"/>
    </row>
    <row r="3599" spans="1:9" ht="15" x14ac:dyDescent="0.2">
      <c r="A3599" s="191" t="str">
        <f t="shared" si="113"/>
        <v>3402</v>
      </c>
      <c r="B3599" s="191"/>
      <c r="C3599" s="191" t="str">
        <f t="shared" si="112"/>
        <v>34020012</v>
      </c>
      <c r="D3599" t="str">
        <f>'Funding Import'!A3601</f>
        <v>RB053402: MORETON COE VA PRIMARY SCHOOL</v>
      </c>
      <c r="E3599" t="str">
        <f>MID('Funding Import'!B3601,2,4)</f>
        <v>0012</v>
      </c>
      <c r="F3599" t="str">
        <f>MID('Funding Import'!B3601,8,50)</f>
        <v>COVID CATCH UP</v>
      </c>
      <c r="G3599" t="str">
        <f>'Funding Import'!I3601</f>
        <v>Spreadsheet B 399778 20982606 Movement from code '0006 to '0012 covid  emergency recode ES089 RM0128 Covid emergency recode</v>
      </c>
      <c r="H3599">
        <f>'Funding Import'!H3601</f>
        <v>6030</v>
      </c>
      <c r="I3599" s="139"/>
    </row>
    <row r="3600" spans="1:9" ht="15" x14ac:dyDescent="0.2">
      <c r="A3600" s="191" t="str">
        <f t="shared" si="113"/>
        <v>3402</v>
      </c>
      <c r="B3600" s="191"/>
      <c r="C3600" s="191" t="str">
        <f t="shared" si="112"/>
        <v>34020012</v>
      </c>
      <c r="D3600" t="str">
        <f>'Funding Import'!A3602</f>
        <v>RB053402: MORETON COE VA PRIMARY SCHOOL</v>
      </c>
      <c r="E3600" t="str">
        <f>MID('Funding Import'!B3602,2,4)</f>
        <v>0012</v>
      </c>
      <c r="F3600" t="str">
        <f>MID('Funding Import'!B3602,8,50)</f>
        <v>COVID CATCH UP</v>
      </c>
      <c r="G3600" t="str">
        <f>'Funding Import'!I3602</f>
        <v>DL 8645 0012recoveryc 0012RPG</v>
      </c>
      <c r="H3600">
        <f>'Funding Import'!H3602</f>
        <v>761.25</v>
      </c>
      <c r="I3600" s="139"/>
    </row>
    <row r="3601" spans="1:9" ht="15" x14ac:dyDescent="0.2">
      <c r="A3601" s="191" t="str">
        <f t="shared" si="113"/>
        <v>3402</v>
      </c>
      <c r="B3601" s="191"/>
      <c r="C3601" s="191" t="str">
        <f t="shared" si="112"/>
        <v>34020012</v>
      </c>
      <c r="D3601" t="str">
        <f>'Funding Import'!A3603</f>
        <v>RB053402: MORETON COE VA PRIMARY SCHOOL</v>
      </c>
      <c r="E3601" t="str">
        <f>MID('Funding Import'!B3603,2,4)</f>
        <v>0012</v>
      </c>
      <c r="F3601" t="str">
        <f>MID('Funding Import'!B3603,8,50)</f>
        <v>COVID CATCH UP</v>
      </c>
      <c r="G3601" t="str">
        <f>'Funding Import'!I3603</f>
        <v>DL 8656 0012schoolled 0012SLT</v>
      </c>
      <c r="H3601">
        <f>'Funding Import'!H3603</f>
        <v>590.63</v>
      </c>
      <c r="I3601" s="139"/>
    </row>
    <row r="3602" spans="1:9" ht="15" x14ac:dyDescent="0.2">
      <c r="A3602" s="191" t="str">
        <f t="shared" si="113"/>
        <v>3402</v>
      </c>
      <c r="B3602" s="191"/>
      <c r="C3602" s="191" t="str">
        <f t="shared" si="112"/>
        <v>34020014</v>
      </c>
      <c r="D3602" t="str">
        <f>'Funding Import'!A3604</f>
        <v>RB053402: MORETON COE VA PRIMARY SCHOOL</v>
      </c>
      <c r="E3602" t="str">
        <f>MID('Funding Import'!B3604,2,4)</f>
        <v>0014</v>
      </c>
      <c r="F3602" t="str">
        <f>MID('Funding Import'!B3604,8,50)</f>
        <v>PUPIL PREMIUM</v>
      </c>
      <c r="G3602" t="str">
        <f>'Funding Import'!I3604</f>
        <v>Spreadsheet B 400831 21077861 ES093 DP0593 SUMMER21PPG SUM21PPG ES093 DP0593 SUMMER21PPG SUM21PPG</v>
      </c>
      <c r="H3602">
        <f>'Funding Import'!H3604</f>
        <v>11769</v>
      </c>
      <c r="I3602" s="139"/>
    </row>
    <row r="3603" spans="1:9" ht="15" x14ac:dyDescent="0.2">
      <c r="A3603" s="191" t="str">
        <f t="shared" si="113"/>
        <v>3402</v>
      </c>
      <c r="B3603" s="191"/>
      <c r="C3603" s="191" t="str">
        <f t="shared" si="112"/>
        <v>34020014</v>
      </c>
      <c r="D3603" t="str">
        <f>'Funding Import'!A3605</f>
        <v>RB053402: MORETON COE VA PRIMARY SCHOOL</v>
      </c>
      <c r="E3603" t="str">
        <f>MID('Funding Import'!B3605,2,4)</f>
        <v>0014</v>
      </c>
      <c r="F3603" t="str">
        <f>MID('Funding Import'!B3605,8,50)</f>
        <v>PUPIL PREMIUM</v>
      </c>
      <c r="G3603" t="str">
        <f>'Funding Import'!I3605</f>
        <v>DL 8701 0014 Pupil Premium Autumn Term 2021</v>
      </c>
      <c r="H3603">
        <f>'Funding Import'!H3605</f>
        <v>9415</v>
      </c>
      <c r="I3603" s="139"/>
    </row>
    <row r="3604" spans="1:9" ht="15" x14ac:dyDescent="0.2">
      <c r="A3604" s="191" t="str">
        <f t="shared" si="113"/>
        <v>3402</v>
      </c>
      <c r="B3604" s="191"/>
      <c r="C3604" s="191" t="str">
        <f t="shared" si="112"/>
        <v>34020018</v>
      </c>
      <c r="D3604" t="str">
        <f>'Funding Import'!A3606</f>
        <v>RB053402: MORETON COE VA PRIMARY SCHOOL</v>
      </c>
      <c r="E3604" t="str">
        <f>MID('Funding Import'!B3606,2,4)</f>
        <v>0018</v>
      </c>
      <c r="F3604" t="str">
        <f>MID('Funding Import'!B3606,8,50)</f>
        <v>ADDITIONAL GRANT INCOME</v>
      </c>
      <c r="G3604" t="str">
        <f>'Funding Import'!I3606</f>
        <v>Spreadsheet B 393531 20728061 ES032 RM0087 PE GRANT APR 21 ES032 RM0087 PE GRANT APR 21</v>
      </c>
      <c r="H3604">
        <f>'Funding Import'!H3606</f>
        <v>7367</v>
      </c>
      <c r="I3604" s="139"/>
    </row>
    <row r="3605" spans="1:9" ht="15" x14ac:dyDescent="0.2">
      <c r="A3605" s="191" t="str">
        <f t="shared" si="113"/>
        <v>3402</v>
      </c>
      <c r="B3605" s="191"/>
      <c r="C3605" s="191" t="str">
        <f t="shared" si="112"/>
        <v>34020018</v>
      </c>
      <c r="D3605" t="str">
        <f>'Funding Import'!A3607</f>
        <v>RB053402: MORETON COE VA PRIMARY SCHOOL</v>
      </c>
      <c r="E3605" t="str">
        <f>MID('Funding Import'!B3607,2,4)</f>
        <v>0018</v>
      </c>
      <c r="F3605" t="str">
        <f>MID('Funding Import'!B3607,8,50)</f>
        <v>ADDITIONAL GRANT INCOME</v>
      </c>
      <c r="G3605" t="str">
        <f>'Funding Import'!I3607</f>
        <v>Spreadsheet B 399769 20981730 UIFSM JULY21 UIFSM 21 ES085 RM0124 UIFSM JULY21 UIFSM 21</v>
      </c>
      <c r="H3605">
        <f>'Funding Import'!H3607</f>
        <v>20433</v>
      </c>
      <c r="I3605" s="139"/>
    </row>
    <row r="3606" spans="1:9" ht="15" x14ac:dyDescent="0.2">
      <c r="A3606" s="191" t="str">
        <f t="shared" si="113"/>
        <v>3402</v>
      </c>
      <c r="B3606" s="191"/>
      <c r="C3606" s="191" t="str">
        <f t="shared" si="112"/>
        <v>34020018</v>
      </c>
      <c r="D3606" t="str">
        <f>'Funding Import'!A3608</f>
        <v>RB053402: MORETON COE VA PRIMARY SCHOOL</v>
      </c>
      <c r="E3606" t="str">
        <f>MID('Funding Import'!B3608,2,4)</f>
        <v>0018</v>
      </c>
      <c r="F3606" t="str">
        <f>MID('Funding Import'!B3608,8,50)</f>
        <v>ADDITIONAL GRANT INCOME</v>
      </c>
      <c r="G3606" t="str">
        <f>'Funding Import'!I3608</f>
        <v>DL 8673 PE GRANT OCT21 0018PE</v>
      </c>
      <c r="H3606">
        <f>'Funding Import'!H3608</f>
        <v>10255</v>
      </c>
      <c r="I3606" s="139"/>
    </row>
    <row r="3607" spans="1:9" ht="15" x14ac:dyDescent="0.2">
      <c r="A3607" s="191" t="str">
        <f t="shared" si="113"/>
        <v>3402</v>
      </c>
      <c r="B3607" s="191"/>
      <c r="C3607" s="191" t="str">
        <f t="shared" si="112"/>
        <v>34020026</v>
      </c>
      <c r="D3607" t="str">
        <f>'Funding Import'!A3609</f>
        <v>RB053402: MORETON COE VA PRIMARY SCHOOL</v>
      </c>
      <c r="E3607" t="str">
        <f>MID('Funding Import'!B3609,2,4)</f>
        <v>0026</v>
      </c>
      <c r="F3607" t="str">
        <f>MID('Funding Import'!B3609,8,50)</f>
        <v>NOTIONAL SEN FUNDING</v>
      </c>
      <c r="G3607" t="str">
        <f>'Funding Import'!I3609</f>
        <v>Spreadsheet B 391732 20639856 ES012 MK0514 10026 NOTIONAL SEN ES012 MK0514 10026 NOTIONAL SEN</v>
      </c>
      <c r="H3607">
        <f>'Funding Import'!H3609</f>
        <v>83588</v>
      </c>
      <c r="I3607" s="139"/>
    </row>
    <row r="3608" spans="1:9" ht="15" x14ac:dyDescent="0.2">
      <c r="A3608" s="191" t="str">
        <f t="shared" si="113"/>
        <v>3440</v>
      </c>
      <c r="B3608" s="191"/>
      <c r="C3608" s="191" t="str">
        <f t="shared" si="112"/>
        <v>34400001</v>
      </c>
      <c r="D3608" t="str">
        <f>'Funding Import'!A3610</f>
        <v>RB053440: NAZEING PRIMARY SCHOOL</v>
      </c>
      <c r="E3608" t="str">
        <f>MID('Funding Import'!B3610,2,4)</f>
        <v>0001</v>
      </c>
      <c r="F3608" t="str">
        <f>MID('Funding Import'!B3610,8,50)</f>
        <v>FORMULA FUNDED (EXCL RATES)</v>
      </c>
      <c r="G3608" t="str">
        <f>'Funding Import'!I3610</f>
        <v>Spreadsheet B 391145 20630885 ES006 MK0508 10001 FORMULA FUNDED ES006 MK0508 10001 FORMULA FUNDED</v>
      </c>
      <c r="H3608">
        <f>'Funding Import'!H3610</f>
        <v>1040854</v>
      </c>
      <c r="I3608" s="139"/>
    </row>
    <row r="3609" spans="1:9" ht="15" x14ac:dyDescent="0.2">
      <c r="A3609" s="191" t="str">
        <f t="shared" si="113"/>
        <v>3440</v>
      </c>
      <c r="B3609" s="191"/>
      <c r="C3609" s="191" t="str">
        <f t="shared" si="112"/>
        <v>34400002</v>
      </c>
      <c r="D3609" t="str">
        <f>'Funding Import'!A3611</f>
        <v>RB053440: NAZEING PRIMARY SCHOOL</v>
      </c>
      <c r="E3609" t="str">
        <f>MID('Funding Import'!B3611,2,4)</f>
        <v>0002</v>
      </c>
      <c r="F3609" t="str">
        <f>MID('Funding Import'!B3611,8,50)</f>
        <v>RATES</v>
      </c>
      <c r="G3609" t="str">
        <f>'Funding Import'!I3611</f>
        <v>Spreadsheet B 391137 20630756 ES007 MK0509 10002 RATES ES007 MK0509 10002 RATES</v>
      </c>
      <c r="H3609">
        <f>'Funding Import'!H3611</f>
        <v>20896</v>
      </c>
      <c r="I3609" s="139"/>
    </row>
    <row r="3610" spans="1:9" ht="15" x14ac:dyDescent="0.2">
      <c r="A3610" s="191" t="str">
        <f t="shared" si="113"/>
        <v>3440</v>
      </c>
      <c r="B3610" s="191"/>
      <c r="C3610" s="191" t="str">
        <f t="shared" si="112"/>
        <v>34400003</v>
      </c>
      <c r="D3610" t="str">
        <f>'Funding Import'!A3612</f>
        <v>RB053440: NAZEING PRIMARY SCHOOL</v>
      </c>
      <c r="E3610" t="str">
        <f>MID('Funding Import'!B3612,2,4)</f>
        <v>0003</v>
      </c>
      <c r="F3610" t="str">
        <f>MID('Funding Import'!B3612,8,50)</f>
        <v>BROUGHT FORWARD</v>
      </c>
      <c r="G3610" t="str">
        <f>'Funding Import'!I3612</f>
        <v>Spreadsheet B 394797 20778211 ES055 MK0568 10003 OPENING BALANCES ES055 MK0568 10003 OPENING BALANCES</v>
      </c>
      <c r="H3610">
        <f>'Funding Import'!H3612</f>
        <v>143945.85999999999</v>
      </c>
      <c r="I3610" s="139"/>
    </row>
    <row r="3611" spans="1:9" ht="15" x14ac:dyDescent="0.2">
      <c r="A3611" s="191" t="str">
        <f t="shared" si="113"/>
        <v>3440</v>
      </c>
      <c r="B3611" s="191"/>
      <c r="C3611" s="191" t="str">
        <f t="shared" si="112"/>
        <v>34400004</v>
      </c>
      <c r="D3611" t="str">
        <f>'Funding Import'!A3613</f>
        <v>RB053440: NAZEING PRIMARY SCHOOL</v>
      </c>
      <c r="E3611" t="str">
        <f>MID('Funding Import'!B3613,2,4)</f>
        <v>0004</v>
      </c>
      <c r="F3611" t="str">
        <f>MID('Funding Import'!B3613,8,50)</f>
        <v>STATEMENTED SEN</v>
      </c>
      <c r="G3611" t="str">
        <f>'Funding Import'!I3613</f>
        <v>Spreadsheet B 391144 20630818 ES009 MK0511 10004 EHCP ES009 MK0511 10004 EHCP</v>
      </c>
      <c r="H3611">
        <f>'Funding Import'!H3613</f>
        <v>8109</v>
      </c>
      <c r="I3611" s="139"/>
    </row>
    <row r="3612" spans="1:9" ht="15" x14ac:dyDescent="0.2">
      <c r="A3612" s="191" t="str">
        <f t="shared" si="113"/>
        <v>3440</v>
      </c>
      <c r="B3612" s="191"/>
      <c r="C3612" s="191" t="str">
        <f t="shared" si="112"/>
        <v>34400006</v>
      </c>
      <c r="D3612" t="str">
        <f>'Funding Import'!A3614</f>
        <v>RB053440: NAZEING PRIMARY SCHOOL</v>
      </c>
      <c r="E3612" t="str">
        <f>MID('Funding Import'!B3614,2,4)</f>
        <v>0006</v>
      </c>
      <c r="F3612" t="str">
        <f>MID('Funding Import'!B3614,8,50)</f>
        <v>EXCEPTIONAL COVID COST GRANT</v>
      </c>
      <c r="G3612" t="str">
        <f>'Funding Import'!I3614</f>
        <v>Spreadsheet B 398804 20920024 ES065 DP0556 COVIDEMERGENCY COVIDEM ES065 DP0556 COVIDEMERGENCY COVIDEM</v>
      </c>
      <c r="H3612">
        <f>'Funding Import'!H3614</f>
        <v>9330</v>
      </c>
      <c r="I3612" s="139"/>
    </row>
    <row r="3613" spans="1:9" ht="15" x14ac:dyDescent="0.2">
      <c r="A3613" s="191" t="str">
        <f t="shared" si="113"/>
        <v>3440</v>
      </c>
      <c r="B3613" s="191"/>
      <c r="C3613" s="191" t="str">
        <f t="shared" si="112"/>
        <v>34400006</v>
      </c>
      <c r="D3613" t="str">
        <f>'Funding Import'!A3615</f>
        <v>RB053440: NAZEING PRIMARY SCHOOL</v>
      </c>
      <c r="E3613" t="str">
        <f>MID('Funding Import'!B3615,2,4)</f>
        <v>0006</v>
      </c>
      <c r="F3613" t="str">
        <f>MID('Funding Import'!B3615,8,50)</f>
        <v>EXCEPTIONAL COVID COST GRANT</v>
      </c>
      <c r="G3613" t="str">
        <f>'Funding Import'!I3615</f>
        <v>Spreadsheet B 399778 20982606 Movement from code '0006 to '0012 covid  emergency recode ES089 RM0128 Covid emergency recode</v>
      </c>
      <c r="H3613">
        <f>'Funding Import'!H3615</f>
        <v>-9330</v>
      </c>
      <c r="I3613" s="139"/>
    </row>
    <row r="3614" spans="1:9" ht="15" x14ac:dyDescent="0.2">
      <c r="A3614" s="191" t="str">
        <f t="shared" si="113"/>
        <v>3440</v>
      </c>
      <c r="B3614" s="191"/>
      <c r="C3614" s="191" t="str">
        <f t="shared" si="112"/>
        <v>34400012</v>
      </c>
      <c r="D3614" t="str">
        <f>'Funding Import'!A3616</f>
        <v>RB053440: NAZEING PRIMARY SCHOOL</v>
      </c>
      <c r="E3614" t="str">
        <f>MID('Funding Import'!B3616,2,4)</f>
        <v>0012</v>
      </c>
      <c r="F3614" t="str">
        <f>MID('Funding Import'!B3616,8,50)</f>
        <v>COVID CATCH UP</v>
      </c>
      <c r="G3614" t="str">
        <f>'Funding Import'!I3616</f>
        <v>Spreadsheet B 399778 20982606 Movement from code '0006 to '0012 covid  emergency recode ES089 RM0128 Covid emergency recode</v>
      </c>
      <c r="H3614">
        <f>'Funding Import'!H3616</f>
        <v>9330</v>
      </c>
      <c r="I3614" s="139"/>
    </row>
    <row r="3615" spans="1:9" ht="15" x14ac:dyDescent="0.2">
      <c r="A3615" s="191" t="str">
        <f t="shared" si="113"/>
        <v>3440</v>
      </c>
      <c r="B3615" s="191"/>
      <c r="C3615" s="191" t="str">
        <f t="shared" si="112"/>
        <v>34400012</v>
      </c>
      <c r="D3615" t="str">
        <f>'Funding Import'!A3617</f>
        <v>RB053440: NAZEING PRIMARY SCHOOL</v>
      </c>
      <c r="E3615" t="str">
        <f>MID('Funding Import'!B3617,2,4)</f>
        <v>0012</v>
      </c>
      <c r="F3615" t="str">
        <f>MID('Funding Import'!B3617,8,50)</f>
        <v>COVID CATCH UP</v>
      </c>
      <c r="G3615" t="str">
        <f>'Funding Import'!I3617</f>
        <v>DL 8645 0012recoveryc 0012RPG</v>
      </c>
      <c r="H3615">
        <f>'Funding Import'!H3617</f>
        <v>1631.25</v>
      </c>
      <c r="I3615" s="139"/>
    </row>
    <row r="3616" spans="1:9" ht="15" x14ac:dyDescent="0.2">
      <c r="A3616" s="191" t="str">
        <f t="shared" si="113"/>
        <v>3440</v>
      </c>
      <c r="B3616" s="191"/>
      <c r="C3616" s="191" t="str">
        <f t="shared" si="112"/>
        <v>34400012</v>
      </c>
      <c r="D3616" t="str">
        <f>'Funding Import'!A3618</f>
        <v>RB053440: NAZEING PRIMARY SCHOOL</v>
      </c>
      <c r="E3616" t="str">
        <f>MID('Funding Import'!B3618,2,4)</f>
        <v>0012</v>
      </c>
      <c r="F3616" t="str">
        <f>MID('Funding Import'!B3618,8,50)</f>
        <v>COVID CATCH UP</v>
      </c>
      <c r="G3616" t="str">
        <f>'Funding Import'!I3618</f>
        <v>DL 8656 0012schoolled 0012SLT</v>
      </c>
      <c r="H3616">
        <f>'Funding Import'!H3618</f>
        <v>1476.56</v>
      </c>
      <c r="I3616" s="139"/>
    </row>
    <row r="3617" spans="1:9" ht="15" x14ac:dyDescent="0.2">
      <c r="A3617" s="191" t="str">
        <f t="shared" si="113"/>
        <v>3440</v>
      </c>
      <c r="B3617" s="191"/>
      <c r="C3617" s="191" t="str">
        <f t="shared" si="112"/>
        <v>34400014</v>
      </c>
      <c r="D3617" t="str">
        <f>'Funding Import'!A3619</f>
        <v>RB053440: NAZEING PRIMARY SCHOOL</v>
      </c>
      <c r="E3617" t="str">
        <f>MID('Funding Import'!B3619,2,4)</f>
        <v>0014</v>
      </c>
      <c r="F3617" t="str">
        <f>MID('Funding Import'!B3619,8,50)</f>
        <v>PUPIL PREMIUM</v>
      </c>
      <c r="G3617" t="str">
        <f>'Funding Import'!I3619</f>
        <v>Spreadsheet B 400831 21077861 ES093 DP0593 SUMMER21PPG SUM21PPG ES093 DP0593 SUMMER21PPG SUM21PPG</v>
      </c>
      <c r="H3617">
        <f>'Funding Import'!H3619</f>
        <v>25348</v>
      </c>
      <c r="I3617" s="139"/>
    </row>
    <row r="3618" spans="1:9" ht="15" x14ac:dyDescent="0.2">
      <c r="A3618" s="191" t="str">
        <f t="shared" si="113"/>
        <v>3440</v>
      </c>
      <c r="B3618" s="191"/>
      <c r="C3618" s="191" t="str">
        <f t="shared" si="112"/>
        <v>34400014</v>
      </c>
      <c r="D3618" t="str">
        <f>'Funding Import'!A3620</f>
        <v>RB053440: NAZEING PRIMARY SCHOOL</v>
      </c>
      <c r="E3618" t="str">
        <f>MID('Funding Import'!B3620,2,4)</f>
        <v>0014</v>
      </c>
      <c r="F3618" t="str">
        <f>MID('Funding Import'!B3620,8,50)</f>
        <v>PUPIL PREMIUM</v>
      </c>
      <c r="G3618" t="str">
        <f>'Funding Import'!I3620</f>
        <v>DL 8701 0014 Pupil Premium Autumn Term 2021</v>
      </c>
      <c r="H3618">
        <f>'Funding Import'!H3620</f>
        <v>20278</v>
      </c>
      <c r="I3618" s="139"/>
    </row>
    <row r="3619" spans="1:9" ht="15" x14ac:dyDescent="0.2">
      <c r="A3619" s="191" t="str">
        <f t="shared" si="113"/>
        <v>3440</v>
      </c>
      <c r="B3619" s="191"/>
      <c r="C3619" s="191" t="str">
        <f t="shared" si="112"/>
        <v>34400018</v>
      </c>
      <c r="D3619" t="str">
        <f>'Funding Import'!A3621</f>
        <v>RB053440: NAZEING PRIMARY SCHOOL</v>
      </c>
      <c r="E3619" t="str">
        <f>MID('Funding Import'!B3621,2,4)</f>
        <v>0018</v>
      </c>
      <c r="F3619" t="str">
        <f>MID('Funding Import'!B3621,8,50)</f>
        <v>ADDITIONAL GRANT INCOME</v>
      </c>
      <c r="G3619" t="str">
        <f>'Funding Import'!I3621</f>
        <v>Spreadsheet B 393531 20728061 ES032 RM0087 PE GRANT APR 21 ES032 RM0087 PE GRANT APR 21</v>
      </c>
      <c r="H3619">
        <f>'Funding Import'!H3621</f>
        <v>7662</v>
      </c>
      <c r="I3619" s="139"/>
    </row>
    <row r="3620" spans="1:9" ht="15" x14ac:dyDescent="0.2">
      <c r="A3620" s="191" t="str">
        <f t="shared" si="113"/>
        <v>3440</v>
      </c>
      <c r="B3620" s="191"/>
      <c r="C3620" s="191" t="str">
        <f t="shared" si="112"/>
        <v>34400018</v>
      </c>
      <c r="D3620" t="str">
        <f>'Funding Import'!A3622</f>
        <v>RB053440: NAZEING PRIMARY SCHOOL</v>
      </c>
      <c r="E3620" t="str">
        <f>MID('Funding Import'!B3622,2,4)</f>
        <v>0018</v>
      </c>
      <c r="F3620" t="str">
        <f>MID('Funding Import'!B3622,8,50)</f>
        <v>ADDITIONAL GRANT INCOME</v>
      </c>
      <c r="G3620" t="str">
        <f>'Funding Import'!I3622</f>
        <v>Spreadsheet B 399769 20981730 UIFSM JULY21 UIFSM 21 ES085 RM0124 UIFSM JULY21 UIFSM 21</v>
      </c>
      <c r="H3620">
        <f>'Funding Import'!H3622</f>
        <v>26677</v>
      </c>
      <c r="I3620" s="139"/>
    </row>
    <row r="3621" spans="1:9" ht="15" x14ac:dyDescent="0.2">
      <c r="A3621" s="191" t="str">
        <f t="shared" si="113"/>
        <v>3440</v>
      </c>
      <c r="B3621" s="191"/>
      <c r="C3621" s="191" t="str">
        <f t="shared" si="112"/>
        <v>34400018</v>
      </c>
      <c r="D3621" t="str">
        <f>'Funding Import'!A3623</f>
        <v>RB053440: NAZEING PRIMARY SCHOOL</v>
      </c>
      <c r="E3621" t="str">
        <f>MID('Funding Import'!B3623,2,4)</f>
        <v>0018</v>
      </c>
      <c r="F3621" t="str">
        <f>MID('Funding Import'!B3623,8,50)</f>
        <v>ADDITIONAL GRANT INCOME</v>
      </c>
      <c r="G3621" t="str">
        <f>'Funding Import'!I3623</f>
        <v>DL 8673 PE GRANT OCT21 0018PE</v>
      </c>
      <c r="H3621">
        <f>'Funding Import'!H3623</f>
        <v>10728</v>
      </c>
      <c r="I3621" s="139"/>
    </row>
    <row r="3622" spans="1:9" ht="15" x14ac:dyDescent="0.2">
      <c r="A3622" s="191" t="str">
        <f t="shared" si="113"/>
        <v>3440</v>
      </c>
      <c r="B3622" s="191"/>
      <c r="C3622" s="191" t="str">
        <f t="shared" si="112"/>
        <v>34400026</v>
      </c>
      <c r="D3622" t="str">
        <f>'Funding Import'!A3624</f>
        <v>RB053440: NAZEING PRIMARY SCHOOL</v>
      </c>
      <c r="E3622" t="str">
        <f>MID('Funding Import'!B3624,2,4)</f>
        <v>0026</v>
      </c>
      <c r="F3622" t="str">
        <f>MID('Funding Import'!B3624,8,50)</f>
        <v>NOTIONAL SEN FUNDING</v>
      </c>
      <c r="G3622" t="str">
        <f>'Funding Import'!I3624</f>
        <v>Spreadsheet B 391732 20639856 ES012 MK0514 10026 NOTIONAL SEN ES012 MK0514 10026 NOTIONAL SEN</v>
      </c>
      <c r="H3622">
        <f>'Funding Import'!H3624</f>
        <v>126897</v>
      </c>
      <c r="I3622" s="139"/>
    </row>
    <row r="3623" spans="1:9" ht="15" x14ac:dyDescent="0.2">
      <c r="A3623" s="191" t="str">
        <f t="shared" si="113"/>
        <v>3456</v>
      </c>
      <c r="B3623" s="191"/>
      <c r="C3623" s="191" t="str">
        <f t="shared" si="112"/>
        <v>34560001</v>
      </c>
      <c r="D3623" t="str">
        <f>'Funding Import'!A3625</f>
        <v>RB053456: NEWPORT PRIMARY SCHOOL</v>
      </c>
      <c r="E3623" t="str">
        <f>MID('Funding Import'!B3625,2,4)</f>
        <v>0001</v>
      </c>
      <c r="F3623" t="str">
        <f>MID('Funding Import'!B3625,8,50)</f>
        <v>FORMULA FUNDED (EXCL RATES)</v>
      </c>
      <c r="G3623" t="str">
        <f>'Funding Import'!I3625</f>
        <v>Spreadsheet B 391145 20630885 ES006 MK0508 10001 FORMULA FUNDED ES006 MK0508 10001 FORMULA FUNDED</v>
      </c>
      <c r="H3623">
        <f>'Funding Import'!H3625</f>
        <v>691350</v>
      </c>
      <c r="I3623" s="139"/>
    </row>
    <row r="3624" spans="1:9" ht="15" x14ac:dyDescent="0.2">
      <c r="A3624" s="191" t="str">
        <f t="shared" si="113"/>
        <v>3456</v>
      </c>
      <c r="B3624" s="191"/>
      <c r="C3624" s="191" t="str">
        <f t="shared" si="112"/>
        <v>34560002</v>
      </c>
      <c r="D3624" t="str">
        <f>'Funding Import'!A3626</f>
        <v>RB053456: NEWPORT PRIMARY SCHOOL</v>
      </c>
      <c r="E3624" t="str">
        <f>MID('Funding Import'!B3626,2,4)</f>
        <v>0002</v>
      </c>
      <c r="F3624" t="str">
        <f>MID('Funding Import'!B3626,8,50)</f>
        <v>RATES</v>
      </c>
      <c r="G3624" t="str">
        <f>'Funding Import'!I3626</f>
        <v>Spreadsheet B 391137 20630756 ES007 MK0509 10002 RATES ES007 MK0509 10002 RATES</v>
      </c>
      <c r="H3624">
        <f>'Funding Import'!H3626</f>
        <v>4435</v>
      </c>
      <c r="I3624" s="139"/>
    </row>
    <row r="3625" spans="1:9" ht="15" x14ac:dyDescent="0.2">
      <c r="A3625" s="191" t="str">
        <f t="shared" si="113"/>
        <v>3456</v>
      </c>
      <c r="B3625" s="191"/>
      <c r="C3625" s="191" t="str">
        <f t="shared" si="112"/>
        <v>34560003</v>
      </c>
      <c r="D3625" t="str">
        <f>'Funding Import'!A3627</f>
        <v>RB053456: NEWPORT PRIMARY SCHOOL</v>
      </c>
      <c r="E3625" t="str">
        <f>MID('Funding Import'!B3627,2,4)</f>
        <v>0003</v>
      </c>
      <c r="F3625" t="str">
        <f>MID('Funding Import'!B3627,8,50)</f>
        <v>BROUGHT FORWARD</v>
      </c>
      <c r="G3625" t="str">
        <f>'Funding Import'!I3627</f>
        <v>Spreadsheet B 394797 20778211 ES055 MK0568 10003 OPENING BALANCES ES055 MK0568 10003 OPENING BALANCES</v>
      </c>
      <c r="H3625">
        <f>'Funding Import'!H3627</f>
        <v>67020.14</v>
      </c>
      <c r="I3625" s="139"/>
    </row>
    <row r="3626" spans="1:9" ht="15" x14ac:dyDescent="0.2">
      <c r="A3626" s="191" t="str">
        <f t="shared" si="113"/>
        <v>3456</v>
      </c>
      <c r="B3626" s="191"/>
      <c r="C3626" s="191" t="str">
        <f t="shared" si="112"/>
        <v>34560004</v>
      </c>
      <c r="D3626" t="str">
        <f>'Funding Import'!A3628</f>
        <v>RB053456: NEWPORT PRIMARY SCHOOL</v>
      </c>
      <c r="E3626" t="str">
        <f>MID('Funding Import'!B3628,2,4)</f>
        <v>0004</v>
      </c>
      <c r="F3626" t="str">
        <f>MID('Funding Import'!B3628,8,50)</f>
        <v>STATEMENTED SEN</v>
      </c>
      <c r="G3626" t="str">
        <f>'Funding Import'!I3628</f>
        <v>Spreadsheet B 391144 20630818 ES009 MK0511 10004 EHCP ES009 MK0511 10004 EHCP</v>
      </c>
      <c r="H3626">
        <f>'Funding Import'!H3628</f>
        <v>11348</v>
      </c>
      <c r="I3626" s="139"/>
    </row>
    <row r="3627" spans="1:9" ht="15" x14ac:dyDescent="0.2">
      <c r="A3627" s="191" t="str">
        <f t="shared" si="113"/>
        <v>3456</v>
      </c>
      <c r="B3627" s="191"/>
      <c r="C3627" s="191" t="str">
        <f t="shared" si="112"/>
        <v>34560004</v>
      </c>
      <c r="D3627" t="str">
        <f>'Funding Import'!A3629</f>
        <v>RB053456: NEWPORT PRIMARY SCHOOL</v>
      </c>
      <c r="E3627" t="str">
        <f>MID('Funding Import'!B3629,2,4)</f>
        <v>0004</v>
      </c>
      <c r="F3627" t="str">
        <f>MID('Funding Import'!B3629,8,50)</f>
        <v>STATEMENTED SEN</v>
      </c>
      <c r="G3627" t="str">
        <f>'Funding Import'!I3629</f>
        <v>DL 8688 SEN TOP-UP AUT1 AUT-21</v>
      </c>
      <c r="H3627">
        <f>'Funding Import'!H3629</f>
        <v>4256</v>
      </c>
      <c r="I3627" s="139"/>
    </row>
    <row r="3628" spans="1:9" ht="15" x14ac:dyDescent="0.2">
      <c r="A3628" s="191" t="str">
        <f t="shared" si="113"/>
        <v>3456</v>
      </c>
      <c r="B3628" s="191"/>
      <c r="C3628" s="191" t="str">
        <f t="shared" si="112"/>
        <v>34560006</v>
      </c>
      <c r="D3628" t="str">
        <f>'Funding Import'!A3630</f>
        <v>RB053456: NEWPORT PRIMARY SCHOOL</v>
      </c>
      <c r="E3628" t="str">
        <f>MID('Funding Import'!B3630,2,4)</f>
        <v>0006</v>
      </c>
      <c r="F3628" t="str">
        <f>MID('Funding Import'!B3630,8,50)</f>
        <v>EXCEPTIONAL COVID COST GRANT</v>
      </c>
      <c r="G3628" t="str">
        <f>'Funding Import'!I3630</f>
        <v>Spreadsheet B 398807 20920177 ES067 DP0558 FSMADDCOSTSCOVID FSMCOVID ES067 DP0558 FSMADDCOSTSCOVID FSMCOVID</v>
      </c>
      <c r="H3628">
        <f>'Funding Import'!H3630</f>
        <v>864</v>
      </c>
      <c r="I3628" s="139"/>
    </row>
    <row r="3629" spans="1:9" ht="15" x14ac:dyDescent="0.2">
      <c r="A3629" s="191" t="str">
        <f t="shared" si="113"/>
        <v>3456</v>
      </c>
      <c r="B3629" s="191"/>
      <c r="C3629" s="191" t="str">
        <f t="shared" si="112"/>
        <v>34560006</v>
      </c>
      <c r="D3629" t="str">
        <f>'Funding Import'!A3631</f>
        <v>RB053456: NEWPORT PRIMARY SCHOOL</v>
      </c>
      <c r="E3629" t="str">
        <f>MID('Funding Import'!B3631,2,4)</f>
        <v>0006</v>
      </c>
      <c r="F3629" t="str">
        <f>MID('Funding Import'!B3631,8,50)</f>
        <v>EXCEPTIONAL COVID COST GRANT</v>
      </c>
      <c r="G3629" t="str">
        <f>'Funding Import'!I3631</f>
        <v>Spreadsheet B 398804 20920024 ES065 DP0556 COVIDEMERGENCY COVIDEM ES065 DP0556 COVIDEMERGENCY COVIDEM</v>
      </c>
      <c r="H3629">
        <f>'Funding Import'!H3631</f>
        <v>5960</v>
      </c>
      <c r="I3629" s="139"/>
    </row>
    <row r="3630" spans="1:9" ht="15" x14ac:dyDescent="0.2">
      <c r="A3630" s="191" t="str">
        <f t="shared" si="113"/>
        <v>3456</v>
      </c>
      <c r="B3630" s="191"/>
      <c r="C3630" s="191" t="str">
        <f t="shared" si="112"/>
        <v>34560006</v>
      </c>
      <c r="D3630" t="str">
        <f>'Funding Import'!A3632</f>
        <v>RB053456: NEWPORT PRIMARY SCHOOL</v>
      </c>
      <c r="E3630" t="str">
        <f>MID('Funding Import'!B3632,2,4)</f>
        <v>0006</v>
      </c>
      <c r="F3630" t="str">
        <f>MID('Funding Import'!B3632,8,50)</f>
        <v>EXCEPTIONAL COVID COST GRANT</v>
      </c>
      <c r="G3630" t="str">
        <f>'Funding Import'!I3632</f>
        <v>Spreadsheet B 399778 20982606 Movement from code '0006 to '0012 covid  emergency recode ES089 RM0128 Covid emergency recode</v>
      </c>
      <c r="H3630">
        <f>'Funding Import'!H3632</f>
        <v>-5960</v>
      </c>
      <c r="I3630" s="139"/>
    </row>
    <row r="3631" spans="1:9" ht="15" x14ac:dyDescent="0.2">
      <c r="A3631" s="191" t="str">
        <f t="shared" si="113"/>
        <v>3456</v>
      </c>
      <c r="B3631" s="191"/>
      <c r="C3631" s="191" t="str">
        <f t="shared" si="112"/>
        <v>34560007</v>
      </c>
      <c r="D3631" t="str">
        <f>'Funding Import'!A3633</f>
        <v>RB053456: NEWPORT PRIMARY SCHOOL</v>
      </c>
      <c r="E3631" t="str">
        <f>MID('Funding Import'!B3633,2,4)</f>
        <v>0007</v>
      </c>
      <c r="F3631" t="str">
        <f>MID('Funding Import'!B3633,8,50)</f>
        <v>PUPIL INCREASE/FORMULA ERR</v>
      </c>
      <c r="G3631" t="str">
        <f>'Funding Import'!I3633</f>
        <v>Spreadsheet B 393487 20722693 ES026 GROWTH FUND 21 APR 21 ES026 GROWTH FUND 21 APR 21</v>
      </c>
      <c r="H3631">
        <f>'Funding Import'!H3633</f>
        <v>28389.42</v>
      </c>
      <c r="I3631" s="139"/>
    </row>
    <row r="3632" spans="1:9" ht="15" x14ac:dyDescent="0.2">
      <c r="A3632" s="191" t="str">
        <f t="shared" si="113"/>
        <v>3456</v>
      </c>
      <c r="B3632" s="191"/>
      <c r="C3632" s="191" t="str">
        <f t="shared" si="112"/>
        <v>34560012</v>
      </c>
      <c r="D3632" t="str">
        <f>'Funding Import'!A3634</f>
        <v>RB053456: NEWPORT PRIMARY SCHOOL</v>
      </c>
      <c r="E3632" t="str">
        <f>MID('Funding Import'!B3634,2,4)</f>
        <v>0012</v>
      </c>
      <c r="F3632" t="str">
        <f>MID('Funding Import'!B3634,8,50)</f>
        <v>COVID CATCH UP</v>
      </c>
      <c r="G3632" t="str">
        <f>'Funding Import'!I3634</f>
        <v>Spreadsheet B 399778 20982606 Movement from code '0006 to '0012 covid  emergency recode ES089 RM0128 Covid emergency recode</v>
      </c>
      <c r="H3632">
        <f>'Funding Import'!H3634</f>
        <v>5960</v>
      </c>
      <c r="I3632" s="139"/>
    </row>
    <row r="3633" spans="1:9" ht="15" x14ac:dyDescent="0.2">
      <c r="A3633" s="191" t="str">
        <f t="shared" si="113"/>
        <v>3456</v>
      </c>
      <c r="B3633" s="191"/>
      <c r="C3633" s="191" t="str">
        <f t="shared" si="112"/>
        <v>34560012</v>
      </c>
      <c r="D3633" t="str">
        <f>'Funding Import'!A3635</f>
        <v>RB053456: NEWPORT PRIMARY SCHOOL</v>
      </c>
      <c r="E3633" t="str">
        <f>MID('Funding Import'!B3635,2,4)</f>
        <v>0012</v>
      </c>
      <c r="F3633" t="str">
        <f>MID('Funding Import'!B3635,8,50)</f>
        <v>COVID CATCH UP</v>
      </c>
      <c r="G3633" t="str">
        <f>'Funding Import'!I3635</f>
        <v>DL 8645 0012recoveryc 0012RPG</v>
      </c>
      <c r="H3633">
        <f>'Funding Import'!H3635</f>
        <v>1268.75</v>
      </c>
      <c r="I3633" s="139"/>
    </row>
    <row r="3634" spans="1:9" ht="15" x14ac:dyDescent="0.2">
      <c r="A3634" s="191" t="str">
        <f t="shared" si="113"/>
        <v>3456</v>
      </c>
      <c r="B3634" s="191"/>
      <c r="C3634" s="191" t="str">
        <f t="shared" ref="C3634:C3697" si="114">A3634&amp;E3634</f>
        <v>34560012</v>
      </c>
      <c r="D3634" t="str">
        <f>'Funding Import'!A3636</f>
        <v>RB053456: NEWPORT PRIMARY SCHOOL</v>
      </c>
      <c r="E3634" t="str">
        <f>MID('Funding Import'!B3636,2,4)</f>
        <v>0012</v>
      </c>
      <c r="F3634" t="str">
        <f>MID('Funding Import'!B3636,8,50)</f>
        <v>COVID CATCH UP</v>
      </c>
      <c r="G3634" t="str">
        <f>'Funding Import'!I3636</f>
        <v>DL 8656 0012schoolled 0012SLT</v>
      </c>
      <c r="H3634">
        <f>'Funding Import'!H3636</f>
        <v>945</v>
      </c>
      <c r="I3634" s="139"/>
    </row>
    <row r="3635" spans="1:9" ht="15" x14ac:dyDescent="0.2">
      <c r="A3635" s="191" t="str">
        <f t="shared" si="113"/>
        <v>3456</v>
      </c>
      <c r="B3635" s="191"/>
      <c r="C3635" s="191" t="str">
        <f t="shared" si="114"/>
        <v>34560014</v>
      </c>
      <c r="D3635" t="str">
        <f>'Funding Import'!A3637</f>
        <v>RB053456: NEWPORT PRIMARY SCHOOL</v>
      </c>
      <c r="E3635" t="str">
        <f>MID('Funding Import'!B3637,2,4)</f>
        <v>0014</v>
      </c>
      <c r="F3635" t="str">
        <f>MID('Funding Import'!B3637,8,50)</f>
        <v>PUPIL PREMIUM</v>
      </c>
      <c r="G3635" t="str">
        <f>'Funding Import'!I3637</f>
        <v>Spreadsheet B 400831 21077861 ES093 DP0593 SUMMER21PPG SUM21PPG ES093 DP0593 SUMMER21PPG SUM21PPG</v>
      </c>
      <c r="H3635">
        <f>'Funding Import'!H3637</f>
        <v>20906</v>
      </c>
      <c r="I3635" s="139"/>
    </row>
    <row r="3636" spans="1:9" ht="15" x14ac:dyDescent="0.2">
      <c r="A3636" s="191" t="str">
        <f t="shared" si="113"/>
        <v>3456</v>
      </c>
      <c r="B3636" s="191"/>
      <c r="C3636" s="191" t="str">
        <f t="shared" si="114"/>
        <v>34560014</v>
      </c>
      <c r="D3636" t="str">
        <f>'Funding Import'!A3638</f>
        <v>RB053456: NEWPORT PRIMARY SCHOOL</v>
      </c>
      <c r="E3636" t="str">
        <f>MID('Funding Import'!B3638,2,4)</f>
        <v>0014</v>
      </c>
      <c r="F3636" t="str">
        <f>MID('Funding Import'!B3638,8,50)</f>
        <v>PUPIL PREMIUM</v>
      </c>
      <c r="G3636" t="str">
        <f>'Funding Import'!I3638</f>
        <v>DL 8701 0014 Pupil Premium Autumn Term 2021</v>
      </c>
      <c r="H3636">
        <f>'Funding Import'!H3638</f>
        <v>16725</v>
      </c>
      <c r="I3636" s="139"/>
    </row>
    <row r="3637" spans="1:9" ht="15" x14ac:dyDescent="0.2">
      <c r="A3637" s="191" t="str">
        <f t="shared" si="113"/>
        <v>3456</v>
      </c>
      <c r="B3637" s="191"/>
      <c r="C3637" s="191" t="str">
        <f t="shared" si="114"/>
        <v>34560018</v>
      </c>
      <c r="D3637" t="str">
        <f>'Funding Import'!A3639</f>
        <v>RB053456: NEWPORT PRIMARY SCHOOL</v>
      </c>
      <c r="E3637" t="str">
        <f>MID('Funding Import'!B3639,2,4)</f>
        <v>0018</v>
      </c>
      <c r="F3637" t="str">
        <f>MID('Funding Import'!B3639,8,50)</f>
        <v>ADDITIONAL GRANT INCOME</v>
      </c>
      <c r="G3637" t="str">
        <f>'Funding Import'!I3639</f>
        <v>Spreadsheet B 393531 20728061 ES032 RM0087 PE GRANT APR 21 ES032 RM0087 PE GRANT APR 21</v>
      </c>
      <c r="H3637">
        <f>'Funding Import'!H3639</f>
        <v>7267</v>
      </c>
      <c r="I3637" s="139"/>
    </row>
    <row r="3638" spans="1:9" ht="15" x14ac:dyDescent="0.2">
      <c r="A3638" s="191" t="str">
        <f t="shared" si="113"/>
        <v>3456</v>
      </c>
      <c r="B3638" s="191"/>
      <c r="C3638" s="191" t="str">
        <f t="shared" si="114"/>
        <v>34560018</v>
      </c>
      <c r="D3638" t="str">
        <f>'Funding Import'!A3640</f>
        <v>RB053456: NEWPORT PRIMARY SCHOOL</v>
      </c>
      <c r="E3638" t="str">
        <f>MID('Funding Import'!B3640,2,4)</f>
        <v>0018</v>
      </c>
      <c r="F3638" t="str">
        <f>MID('Funding Import'!B3640,8,50)</f>
        <v>ADDITIONAL GRANT INCOME</v>
      </c>
      <c r="G3638" t="str">
        <f>'Funding Import'!I3640</f>
        <v>Spreadsheet B 399769 20981730 UIFSM JULY21 UIFSM 21 ES085 RM0124 UIFSM JULY21 UIFSM 21</v>
      </c>
      <c r="H3638">
        <f>'Funding Import'!H3640</f>
        <v>28251</v>
      </c>
      <c r="I3638" s="139"/>
    </row>
    <row r="3639" spans="1:9" ht="15" x14ac:dyDescent="0.2">
      <c r="A3639" s="191" t="str">
        <f t="shared" si="113"/>
        <v>3456</v>
      </c>
      <c r="B3639" s="191"/>
      <c r="C3639" s="191" t="str">
        <f t="shared" si="114"/>
        <v>34560018</v>
      </c>
      <c r="D3639" t="str">
        <f>'Funding Import'!A3641</f>
        <v>RB053456: NEWPORT PRIMARY SCHOOL</v>
      </c>
      <c r="E3639" t="str">
        <f>MID('Funding Import'!B3641,2,4)</f>
        <v>0018</v>
      </c>
      <c r="F3639" t="str">
        <f>MID('Funding Import'!B3641,8,50)</f>
        <v>ADDITIONAL GRANT INCOME</v>
      </c>
      <c r="G3639" t="str">
        <f>'Funding Import'!I3641</f>
        <v>DL 8673 PE GRANT OCT21 0018PE</v>
      </c>
      <c r="H3639">
        <f>'Funding Import'!H3641</f>
        <v>10197</v>
      </c>
      <c r="I3639" s="139"/>
    </row>
    <row r="3640" spans="1:9" ht="15" x14ac:dyDescent="0.2">
      <c r="A3640" s="191" t="str">
        <f t="shared" si="113"/>
        <v>3456</v>
      </c>
      <c r="B3640" s="191"/>
      <c r="C3640" s="191" t="str">
        <f t="shared" si="114"/>
        <v>34560026</v>
      </c>
      <c r="D3640" t="str">
        <f>'Funding Import'!A3642</f>
        <v>RB053456: NEWPORT PRIMARY SCHOOL</v>
      </c>
      <c r="E3640" t="str">
        <f>MID('Funding Import'!B3642,2,4)</f>
        <v>0026</v>
      </c>
      <c r="F3640" t="str">
        <f>MID('Funding Import'!B3642,8,50)</f>
        <v>NOTIONAL SEN FUNDING</v>
      </c>
      <c r="G3640" t="str">
        <f>'Funding Import'!I3642</f>
        <v>Spreadsheet B 391732 20639856 ES012 MK0514 10026 NOTIONAL SEN ES012 MK0514 10026 NOTIONAL SEN</v>
      </c>
      <c r="H3640">
        <f>'Funding Import'!H3642</f>
        <v>72565</v>
      </c>
      <c r="I3640" s="139"/>
    </row>
    <row r="3641" spans="1:9" ht="15" x14ac:dyDescent="0.2">
      <c r="A3641" s="191" t="str">
        <f t="shared" si="113"/>
        <v>3574</v>
      </c>
      <c r="B3641" s="191"/>
      <c r="C3641" s="191" t="str">
        <f t="shared" si="114"/>
        <v>35740001</v>
      </c>
      <c r="D3641" t="str">
        <f>'Funding Import'!A3643</f>
        <v>RB053574: ST JOHN BAPTIST COE(VA)PR-PEBM</v>
      </c>
      <c r="E3641" t="str">
        <f>MID('Funding Import'!B3643,2,4)</f>
        <v>0001</v>
      </c>
      <c r="F3641" t="str">
        <f>MID('Funding Import'!B3643,8,50)</f>
        <v>FORMULA FUNDED (EXCL RATES)</v>
      </c>
      <c r="G3641" t="str">
        <f>'Funding Import'!I3643</f>
        <v>Spreadsheet B 391145 20630885 ES006 MK0508 10001 FORMULA FUNDED ES006 MK0508 10001 FORMULA FUNDED</v>
      </c>
      <c r="H3641">
        <f>'Funding Import'!H3643</f>
        <v>407994</v>
      </c>
      <c r="I3641" s="139"/>
    </row>
    <row r="3642" spans="1:9" ht="15" x14ac:dyDescent="0.2">
      <c r="A3642" s="191" t="str">
        <f t="shared" si="113"/>
        <v>3574</v>
      </c>
      <c r="B3642" s="191"/>
      <c r="C3642" s="191" t="str">
        <f t="shared" si="114"/>
        <v>35740002</v>
      </c>
      <c r="D3642" t="str">
        <f>'Funding Import'!A3644</f>
        <v>RB053574: ST JOHN BAPTIST COE(VA)PR-PEBM</v>
      </c>
      <c r="E3642" t="str">
        <f>MID('Funding Import'!B3644,2,4)</f>
        <v>0002</v>
      </c>
      <c r="F3642" t="str">
        <f>MID('Funding Import'!B3644,8,50)</f>
        <v>RATES</v>
      </c>
      <c r="G3642" t="str">
        <f>'Funding Import'!I3644</f>
        <v>Spreadsheet B 391137 20630756 ES007 MK0509 10002 RATES ES007 MK0509 10002 RATES</v>
      </c>
      <c r="H3642">
        <f>'Funding Import'!H3644</f>
        <v>1681</v>
      </c>
      <c r="I3642" s="139"/>
    </row>
    <row r="3643" spans="1:9" ht="15" x14ac:dyDescent="0.2">
      <c r="A3643" s="191" t="str">
        <f t="shared" si="113"/>
        <v>3574</v>
      </c>
      <c r="B3643" s="191"/>
      <c r="C3643" s="191" t="str">
        <f t="shared" si="114"/>
        <v>35740003</v>
      </c>
      <c r="D3643" t="str">
        <f>'Funding Import'!A3645</f>
        <v>RB053574: ST JOHN BAPTIST COE(VA)PR-PEBM</v>
      </c>
      <c r="E3643" t="str">
        <f>MID('Funding Import'!B3645,2,4)</f>
        <v>0003</v>
      </c>
      <c r="F3643" t="str">
        <f>MID('Funding Import'!B3645,8,50)</f>
        <v>BROUGHT FORWARD</v>
      </c>
      <c r="G3643" t="str">
        <f>'Funding Import'!I3645</f>
        <v>Spreadsheet B 394797 20778211 ES055 MK0568 10003 OPENING BALANCES ES055 MK0568 10003 OPENING BALANCES</v>
      </c>
      <c r="H3643">
        <f>'Funding Import'!H3645</f>
        <v>58902.54</v>
      </c>
      <c r="I3643" s="139"/>
    </row>
    <row r="3644" spans="1:9" ht="15" x14ac:dyDescent="0.2">
      <c r="A3644" s="191" t="str">
        <f t="shared" si="113"/>
        <v>3574</v>
      </c>
      <c r="B3644" s="191"/>
      <c r="C3644" s="191" t="str">
        <f t="shared" si="114"/>
        <v>35740004</v>
      </c>
      <c r="D3644" t="str">
        <f>'Funding Import'!A3646</f>
        <v>RB053574: ST JOHN BAPTIST COE(VA)PR-PEBM</v>
      </c>
      <c r="E3644" t="str">
        <f>MID('Funding Import'!B3646,2,4)</f>
        <v>0004</v>
      </c>
      <c r="F3644" t="str">
        <f>MID('Funding Import'!B3646,8,50)</f>
        <v>STATEMENTED SEN</v>
      </c>
      <c r="G3644" t="str">
        <f>'Funding Import'!I3646</f>
        <v>Spreadsheet B 391144 20630818 ES009 MK0511 10004 EHCP ES009 MK0511 10004 EHCP</v>
      </c>
      <c r="H3644">
        <f>'Funding Import'!H3646</f>
        <v>7500</v>
      </c>
      <c r="I3644" s="139"/>
    </row>
    <row r="3645" spans="1:9" ht="15" x14ac:dyDescent="0.2">
      <c r="A3645" s="191" t="str">
        <f t="shared" si="113"/>
        <v>3574</v>
      </c>
      <c r="B3645" s="191"/>
      <c r="C3645" s="191" t="str">
        <f t="shared" si="114"/>
        <v>35740006</v>
      </c>
      <c r="D3645" t="str">
        <f>'Funding Import'!A3647</f>
        <v>RB053574: ST JOHN BAPTIST COE(VA)PR-PEBM</v>
      </c>
      <c r="E3645" t="str">
        <f>MID('Funding Import'!B3647,2,4)</f>
        <v>0006</v>
      </c>
      <c r="F3645" t="str">
        <f>MID('Funding Import'!B3647,8,50)</f>
        <v>EXCEPTIONAL COVID COST GRANT</v>
      </c>
      <c r="G3645" t="str">
        <f>'Funding Import'!I3647</f>
        <v>Spreadsheet B 398804 20920024 ES065 DP0556 COVIDEMERGENCY COVIDEM ES065 DP0556 COVIDEMERGENCY COVIDEM</v>
      </c>
      <c r="H3645">
        <f>'Funding Import'!H3647</f>
        <v>2730</v>
      </c>
      <c r="I3645" s="139"/>
    </row>
    <row r="3646" spans="1:9" ht="15" x14ac:dyDescent="0.2">
      <c r="A3646" s="191" t="str">
        <f t="shared" si="113"/>
        <v>3574</v>
      </c>
      <c r="B3646" s="191"/>
      <c r="C3646" s="191" t="str">
        <f t="shared" si="114"/>
        <v>35740006</v>
      </c>
      <c r="D3646" t="str">
        <f>'Funding Import'!A3648</f>
        <v>RB053574: ST JOHN BAPTIST COE(VA)PR-PEBM</v>
      </c>
      <c r="E3646" t="str">
        <f>MID('Funding Import'!B3648,2,4)</f>
        <v>0006</v>
      </c>
      <c r="F3646" t="str">
        <f>MID('Funding Import'!B3648,8,50)</f>
        <v>EXCEPTIONAL COVID COST GRANT</v>
      </c>
      <c r="G3646" t="str">
        <f>'Funding Import'!I3648</f>
        <v>Spreadsheet B 399778 20982606 Movement from code '0006 to '0012 covid  emergency recode ES089 RM0128 Covid emergency recode</v>
      </c>
      <c r="H3646">
        <f>'Funding Import'!H3648</f>
        <v>-2730</v>
      </c>
      <c r="I3646" s="139"/>
    </row>
    <row r="3647" spans="1:9" ht="15" x14ac:dyDescent="0.2">
      <c r="A3647" s="191" t="str">
        <f t="shared" si="113"/>
        <v>3574</v>
      </c>
      <c r="B3647" s="191"/>
      <c r="C3647" s="191" t="str">
        <f t="shared" si="114"/>
        <v>35740012</v>
      </c>
      <c r="D3647" t="str">
        <f>'Funding Import'!A3649</f>
        <v>RB053574: ST JOHN BAPTIST COE(VA)PR-PEBM</v>
      </c>
      <c r="E3647" t="str">
        <f>MID('Funding Import'!B3649,2,4)</f>
        <v>0012</v>
      </c>
      <c r="F3647" t="str">
        <f>MID('Funding Import'!B3649,8,50)</f>
        <v>COVID CATCH UP</v>
      </c>
      <c r="G3647" t="str">
        <f>'Funding Import'!I3649</f>
        <v>Spreadsheet B 399778 20982606 Movement from code '0006 to '0012 covid  emergency recode ES089 RM0128 Covid emergency recode</v>
      </c>
      <c r="H3647">
        <f>'Funding Import'!H3649</f>
        <v>2730</v>
      </c>
      <c r="I3647" s="139"/>
    </row>
    <row r="3648" spans="1:9" ht="15" x14ac:dyDescent="0.2">
      <c r="A3648" s="191" t="str">
        <f t="shared" si="113"/>
        <v>3574</v>
      </c>
      <c r="B3648" s="191"/>
      <c r="C3648" s="191" t="str">
        <f t="shared" si="114"/>
        <v>35740012</v>
      </c>
      <c r="D3648" t="str">
        <f>'Funding Import'!A3650</f>
        <v>RB053574: ST JOHN BAPTIST COE(VA)PR-PEBM</v>
      </c>
      <c r="E3648" t="str">
        <f>MID('Funding Import'!B3650,2,4)</f>
        <v>0012</v>
      </c>
      <c r="F3648" t="str">
        <f>MID('Funding Import'!B3650,8,50)</f>
        <v>COVID CATCH UP</v>
      </c>
      <c r="G3648" t="str">
        <f>'Funding Import'!I3650</f>
        <v>DL 8645 0012recoveryc 0012RPG</v>
      </c>
      <c r="H3648">
        <f>'Funding Import'!H3650</f>
        <v>500</v>
      </c>
      <c r="I3648" s="139"/>
    </row>
    <row r="3649" spans="1:9" ht="15" x14ac:dyDescent="0.2">
      <c r="A3649" s="191" t="str">
        <f t="shared" si="113"/>
        <v>3574</v>
      </c>
      <c r="B3649" s="191"/>
      <c r="C3649" s="191" t="str">
        <f t="shared" si="114"/>
        <v>35740012</v>
      </c>
      <c r="D3649" t="str">
        <f>'Funding Import'!A3651</f>
        <v>RB053574: ST JOHN BAPTIST COE(VA)PR-PEBM</v>
      </c>
      <c r="E3649" t="str">
        <f>MID('Funding Import'!B3651,2,4)</f>
        <v>0012</v>
      </c>
      <c r="F3649" t="str">
        <f>MID('Funding Import'!B3651,8,50)</f>
        <v>COVID CATCH UP</v>
      </c>
      <c r="G3649" t="str">
        <f>'Funding Import'!I3651</f>
        <v>DL 8656 0012schoolled 0012SLT</v>
      </c>
      <c r="H3649">
        <f>'Funding Import'!H3651</f>
        <v>295.31</v>
      </c>
      <c r="I3649" s="139"/>
    </row>
    <row r="3650" spans="1:9" ht="15" x14ac:dyDescent="0.2">
      <c r="A3650" s="191" t="str">
        <f t="shared" ref="A3650:A3713" si="115">MID(D3650,5,4)</f>
        <v>3574</v>
      </c>
      <c r="B3650" s="191"/>
      <c r="C3650" s="191" t="str">
        <f t="shared" si="114"/>
        <v>35740014</v>
      </c>
      <c r="D3650" t="str">
        <f>'Funding Import'!A3652</f>
        <v>RB053574: ST JOHN BAPTIST COE(VA)PR-PEBM</v>
      </c>
      <c r="E3650" t="str">
        <f>MID('Funding Import'!B3652,2,4)</f>
        <v>0014</v>
      </c>
      <c r="F3650" t="str">
        <f>MID('Funding Import'!B3652,8,50)</f>
        <v>PUPIL PREMIUM</v>
      </c>
      <c r="G3650" t="str">
        <f>'Funding Import'!I3652</f>
        <v>Spreadsheet B 400831 21077861 ES093 DP0593 SUMMER21PPG SUM21PPG ES093 DP0593 SUMMER21PPG SUM21PPG</v>
      </c>
      <c r="H3650">
        <f>'Funding Import'!H3652</f>
        <v>5173</v>
      </c>
      <c r="I3650" s="139"/>
    </row>
    <row r="3651" spans="1:9" ht="15" x14ac:dyDescent="0.2">
      <c r="A3651" s="191" t="str">
        <f t="shared" si="115"/>
        <v>3574</v>
      </c>
      <c r="B3651" s="191"/>
      <c r="C3651" s="191" t="str">
        <f t="shared" si="114"/>
        <v>35740014</v>
      </c>
      <c r="D3651" t="str">
        <f>'Funding Import'!A3653</f>
        <v>RB053574: ST JOHN BAPTIST COE(VA)PR-PEBM</v>
      </c>
      <c r="E3651" t="str">
        <f>MID('Funding Import'!B3653,2,4)</f>
        <v>0014</v>
      </c>
      <c r="F3651" t="str">
        <f>MID('Funding Import'!B3653,8,50)</f>
        <v>PUPIL PREMIUM</v>
      </c>
      <c r="G3651" t="str">
        <f>'Funding Import'!I3653</f>
        <v>DL 8701 0014 Pupil Premium Autumn Term 2021</v>
      </c>
      <c r="H3651">
        <f>'Funding Import'!H3653</f>
        <v>4138</v>
      </c>
      <c r="I3651" s="139"/>
    </row>
    <row r="3652" spans="1:9" ht="15" x14ac:dyDescent="0.2">
      <c r="A3652" s="191" t="str">
        <f t="shared" si="115"/>
        <v>3574</v>
      </c>
      <c r="B3652" s="191"/>
      <c r="C3652" s="191" t="str">
        <f t="shared" si="114"/>
        <v>35740018</v>
      </c>
      <c r="D3652" t="str">
        <f>'Funding Import'!A3654</f>
        <v>RB053574: ST JOHN BAPTIST COE(VA)PR-PEBM</v>
      </c>
      <c r="E3652" t="str">
        <f>MID('Funding Import'!B3654,2,4)</f>
        <v>0018</v>
      </c>
      <c r="F3652" t="str">
        <f>MID('Funding Import'!B3654,8,50)</f>
        <v>ADDITIONAL GRANT INCOME</v>
      </c>
      <c r="G3652" t="str">
        <f>'Funding Import'!I3654</f>
        <v>Spreadsheet B 393531 20728061 ES032 RM0087 PE GRANT APR 21 ES032 RM0087 PE GRANT APR 21</v>
      </c>
      <c r="H3652">
        <f>'Funding Import'!H3654</f>
        <v>6954</v>
      </c>
      <c r="I3652" s="139"/>
    </row>
    <row r="3653" spans="1:9" ht="15" x14ac:dyDescent="0.2">
      <c r="A3653" s="191" t="str">
        <f t="shared" si="115"/>
        <v>3574</v>
      </c>
      <c r="B3653" s="191"/>
      <c r="C3653" s="191" t="str">
        <f t="shared" si="114"/>
        <v>35740018</v>
      </c>
      <c r="D3653" t="str">
        <f>'Funding Import'!A3655</f>
        <v>RB053574: ST JOHN BAPTIST COE(VA)PR-PEBM</v>
      </c>
      <c r="E3653" t="str">
        <f>MID('Funding Import'!B3655,2,4)</f>
        <v>0018</v>
      </c>
      <c r="F3653" t="str">
        <f>MID('Funding Import'!B3655,8,50)</f>
        <v>ADDITIONAL GRANT INCOME</v>
      </c>
      <c r="G3653" t="str">
        <f>'Funding Import'!I3655</f>
        <v>Spreadsheet B 399769 20981730 UIFSM JULY21 UIFSM 21 ES085 RM0124 UIFSM JULY21 UIFSM 21</v>
      </c>
      <c r="H3653">
        <f>'Funding Import'!H3655</f>
        <v>11468</v>
      </c>
      <c r="I3653" s="139"/>
    </row>
    <row r="3654" spans="1:9" ht="15" x14ac:dyDescent="0.2">
      <c r="A3654" s="191" t="str">
        <f t="shared" si="115"/>
        <v>3574</v>
      </c>
      <c r="B3654" s="191"/>
      <c r="C3654" s="191" t="str">
        <f t="shared" si="114"/>
        <v>35740018</v>
      </c>
      <c r="D3654" t="str">
        <f>'Funding Import'!A3656</f>
        <v>RB053574: ST JOHN BAPTIST COE(VA)PR-PEBM</v>
      </c>
      <c r="E3654" t="str">
        <f>MID('Funding Import'!B3656,2,4)</f>
        <v>0018</v>
      </c>
      <c r="F3654" t="str">
        <f>MID('Funding Import'!B3656,8,50)</f>
        <v>ADDITIONAL GRANT INCOME</v>
      </c>
      <c r="G3654" t="str">
        <f>'Funding Import'!I3656</f>
        <v>DL 8673 PE GRANT OCT21 0018PE</v>
      </c>
      <c r="H3654">
        <f>'Funding Import'!H3656</f>
        <v>9753</v>
      </c>
      <c r="I3654" s="139"/>
    </row>
    <row r="3655" spans="1:9" ht="15" x14ac:dyDescent="0.2">
      <c r="A3655" s="191" t="str">
        <f t="shared" si="115"/>
        <v>3574</v>
      </c>
      <c r="B3655" s="191"/>
      <c r="C3655" s="191" t="str">
        <f t="shared" si="114"/>
        <v>35740026</v>
      </c>
      <c r="D3655" t="str">
        <f>'Funding Import'!A3657</f>
        <v>RB053574: ST JOHN BAPTIST COE(VA)PR-PEBM</v>
      </c>
      <c r="E3655" t="str">
        <f>MID('Funding Import'!B3657,2,4)</f>
        <v>0026</v>
      </c>
      <c r="F3655" t="str">
        <f>MID('Funding Import'!B3657,8,50)</f>
        <v>NOTIONAL SEN FUNDING</v>
      </c>
      <c r="G3655" t="str">
        <f>'Funding Import'!I3657</f>
        <v>Spreadsheet B 391732 20639856 ES012 MK0514 10026 NOTIONAL SEN ES012 MK0514 10026 NOTIONAL SEN</v>
      </c>
      <c r="H3655">
        <f>'Funding Import'!H3657</f>
        <v>37873</v>
      </c>
      <c r="I3655" s="139"/>
    </row>
    <row r="3656" spans="1:9" ht="15" x14ac:dyDescent="0.2">
      <c r="A3656" s="191" t="str">
        <f t="shared" si="115"/>
        <v>3590</v>
      </c>
      <c r="B3656" s="191"/>
      <c r="C3656" s="191" t="str">
        <f t="shared" si="114"/>
        <v>35900001</v>
      </c>
      <c r="D3656" t="str">
        <f>'Funding Import'!A3658</f>
        <v>RB053590: EVERSLEY PRIMARY SCHOOL</v>
      </c>
      <c r="E3656" t="str">
        <f>MID('Funding Import'!B3658,2,4)</f>
        <v>0001</v>
      </c>
      <c r="F3656" t="str">
        <f>MID('Funding Import'!B3658,8,50)</f>
        <v>FORMULA FUNDED (EXCL RATES)</v>
      </c>
      <c r="G3656" t="str">
        <f>'Funding Import'!I3658</f>
        <v>Spreadsheet B 391145 20630885 ES006 MK0508 10001 FORMULA FUNDED ES006 MK0508 10001 FORMULA FUNDED</v>
      </c>
      <c r="H3656">
        <f>'Funding Import'!H3658</f>
        <v>1455128</v>
      </c>
      <c r="I3656" s="139"/>
    </row>
    <row r="3657" spans="1:9" ht="15" x14ac:dyDescent="0.2">
      <c r="A3657" s="191" t="str">
        <f t="shared" si="115"/>
        <v>3590</v>
      </c>
      <c r="B3657" s="191"/>
      <c r="C3657" s="191" t="str">
        <f t="shared" si="114"/>
        <v>35900002</v>
      </c>
      <c r="D3657" t="str">
        <f>'Funding Import'!A3659</f>
        <v>RB053590: EVERSLEY PRIMARY SCHOOL</v>
      </c>
      <c r="E3657" t="str">
        <f>MID('Funding Import'!B3659,2,4)</f>
        <v>0002</v>
      </c>
      <c r="F3657" t="str">
        <f>MID('Funding Import'!B3659,8,50)</f>
        <v>RATES</v>
      </c>
      <c r="G3657" t="str">
        <f>'Funding Import'!I3659</f>
        <v>Spreadsheet B 391137 20630756 ES007 MK0509 10002 RATES ES007 MK0509 10002 RATES</v>
      </c>
      <c r="H3657">
        <f>'Funding Import'!H3659</f>
        <v>29484</v>
      </c>
      <c r="I3657" s="139"/>
    </row>
    <row r="3658" spans="1:9" ht="15" x14ac:dyDescent="0.2">
      <c r="A3658" s="191" t="str">
        <f t="shared" si="115"/>
        <v>3590</v>
      </c>
      <c r="B3658" s="191"/>
      <c r="C3658" s="191" t="str">
        <f t="shared" si="114"/>
        <v>35900003</v>
      </c>
      <c r="D3658" t="str">
        <f>'Funding Import'!A3660</f>
        <v>RB053590: EVERSLEY PRIMARY SCHOOL</v>
      </c>
      <c r="E3658" t="str">
        <f>MID('Funding Import'!B3660,2,4)</f>
        <v>0003</v>
      </c>
      <c r="F3658" t="str">
        <f>MID('Funding Import'!B3660,8,50)</f>
        <v>BROUGHT FORWARD</v>
      </c>
      <c r="G3658" t="str">
        <f>'Funding Import'!I3660</f>
        <v>Spreadsheet B 394797 20778211 ES055 MK0568 10003 OPENING BALANCES ES055 MK0568 10003 OPENING BALANCES</v>
      </c>
      <c r="H3658">
        <f>'Funding Import'!H3660</f>
        <v>638774.71</v>
      </c>
      <c r="I3658" s="139"/>
    </row>
    <row r="3659" spans="1:9" ht="15" x14ac:dyDescent="0.2">
      <c r="A3659" s="191" t="str">
        <f t="shared" si="115"/>
        <v>3590</v>
      </c>
      <c r="B3659" s="191"/>
      <c r="C3659" s="191" t="str">
        <f t="shared" si="114"/>
        <v>35900004</v>
      </c>
      <c r="D3659" t="str">
        <f>'Funding Import'!A3661</f>
        <v>RB053590: EVERSLEY PRIMARY SCHOOL</v>
      </c>
      <c r="E3659" t="str">
        <f>MID('Funding Import'!B3661,2,4)</f>
        <v>0004</v>
      </c>
      <c r="F3659" t="str">
        <f>MID('Funding Import'!B3661,8,50)</f>
        <v>STATEMENTED SEN</v>
      </c>
      <c r="G3659" t="str">
        <f>'Funding Import'!I3661</f>
        <v>Spreadsheet B 391144 20630818 ES009 MK0511 10004 EHCP ES009 MK0511 10004 EHCP</v>
      </c>
      <c r="H3659">
        <f>'Funding Import'!H3661</f>
        <v>40379</v>
      </c>
      <c r="I3659" s="139"/>
    </row>
    <row r="3660" spans="1:9" ht="15" x14ac:dyDescent="0.2">
      <c r="A3660" s="191" t="str">
        <f t="shared" si="115"/>
        <v>3590</v>
      </c>
      <c r="B3660" s="191"/>
      <c r="C3660" s="191" t="str">
        <f t="shared" si="114"/>
        <v>35900006</v>
      </c>
      <c r="D3660" t="str">
        <f>'Funding Import'!A3662</f>
        <v>RB053590: EVERSLEY PRIMARY SCHOOL</v>
      </c>
      <c r="E3660" t="str">
        <f>MID('Funding Import'!B3662,2,4)</f>
        <v>0006</v>
      </c>
      <c r="F3660" t="str">
        <f>MID('Funding Import'!B3662,8,50)</f>
        <v>EXCEPTIONAL COVID COST GRANT</v>
      </c>
      <c r="G3660" t="str">
        <f>'Funding Import'!I3662</f>
        <v>Spreadsheet B 398809 20920376 ES069 DP0560 COVIDNTP COVIDNTP ES069 DP0560 COVIDNTP COVIDNTP</v>
      </c>
      <c r="H3660">
        <f>'Funding Import'!H3662</f>
        <v>3175.34</v>
      </c>
      <c r="I3660" s="139"/>
    </row>
    <row r="3661" spans="1:9" ht="15" x14ac:dyDescent="0.2">
      <c r="A3661" s="191" t="str">
        <f t="shared" si="115"/>
        <v>3590</v>
      </c>
      <c r="B3661" s="191"/>
      <c r="C3661" s="191" t="str">
        <f t="shared" si="114"/>
        <v>35900006</v>
      </c>
      <c r="D3661" t="str">
        <f>'Funding Import'!A3663</f>
        <v>RB053590: EVERSLEY PRIMARY SCHOOL</v>
      </c>
      <c r="E3661" t="str">
        <f>MID('Funding Import'!B3663,2,4)</f>
        <v>0006</v>
      </c>
      <c r="F3661" t="str">
        <f>MID('Funding Import'!B3663,8,50)</f>
        <v>EXCEPTIONAL COVID COST GRANT</v>
      </c>
      <c r="G3661" t="str">
        <f>'Funding Import'!I3663</f>
        <v>Spreadsheet B 398804 20920024 ES065 DP0556 COVIDEMERGENCY COVIDEM ES065 DP0556 COVIDEMERGENCY COVIDEM</v>
      </c>
      <c r="H3661">
        <f>'Funding Import'!H3663</f>
        <v>13800</v>
      </c>
      <c r="I3661" s="139"/>
    </row>
    <row r="3662" spans="1:9" ht="15" x14ac:dyDescent="0.2">
      <c r="A3662" s="191" t="str">
        <f t="shared" si="115"/>
        <v>3590</v>
      </c>
      <c r="B3662" s="191"/>
      <c r="C3662" s="191" t="str">
        <f t="shared" si="114"/>
        <v>35900006</v>
      </c>
      <c r="D3662" t="str">
        <f>'Funding Import'!A3664</f>
        <v>RB053590: EVERSLEY PRIMARY SCHOOL</v>
      </c>
      <c r="E3662" t="str">
        <f>MID('Funding Import'!B3664,2,4)</f>
        <v>0006</v>
      </c>
      <c r="F3662" t="str">
        <f>MID('Funding Import'!B3664,8,50)</f>
        <v>EXCEPTIONAL COVID COST GRANT</v>
      </c>
      <c r="G3662" t="str">
        <f>'Funding Import'!I3664</f>
        <v>Spreadsheet B 398807 20920177 ES067 DP0558 FSMADDCOSTSCOVID FSMCOVID ES067 DP0558 FSMADDCOSTSCOVID FSMCOVID</v>
      </c>
      <c r="H3662">
        <f>'Funding Import'!H3664</f>
        <v>6092.5</v>
      </c>
      <c r="I3662" s="139"/>
    </row>
    <row r="3663" spans="1:9" ht="15" x14ac:dyDescent="0.2">
      <c r="A3663" s="191" t="str">
        <f t="shared" si="115"/>
        <v>3590</v>
      </c>
      <c r="B3663" s="191"/>
      <c r="C3663" s="191" t="str">
        <f t="shared" si="114"/>
        <v>35900006</v>
      </c>
      <c r="D3663" t="str">
        <f>'Funding Import'!A3665</f>
        <v>RB053590: EVERSLEY PRIMARY SCHOOL</v>
      </c>
      <c r="E3663" t="str">
        <f>MID('Funding Import'!B3665,2,4)</f>
        <v>0006</v>
      </c>
      <c r="F3663" t="str">
        <f>MID('Funding Import'!B3665,8,50)</f>
        <v>EXCEPTIONAL COVID COST GRANT</v>
      </c>
      <c r="G3663" t="str">
        <f>'Funding Import'!I3665</f>
        <v>Spreadsheet B 399775 20982365 COVIDNTP COVIDNTP ES086 RM0127 COVIDNTP COVIDNTP</v>
      </c>
      <c r="H3663">
        <f>'Funding Import'!H3665</f>
        <v>3123.29</v>
      </c>
      <c r="I3663" s="139"/>
    </row>
    <row r="3664" spans="1:9" ht="15" x14ac:dyDescent="0.2">
      <c r="A3664" s="191" t="str">
        <f t="shared" si="115"/>
        <v>3590</v>
      </c>
      <c r="B3664" s="191"/>
      <c r="C3664" s="191" t="str">
        <f t="shared" si="114"/>
        <v>35900006</v>
      </c>
      <c r="D3664" t="str">
        <f>'Funding Import'!A3666</f>
        <v>RB053590: EVERSLEY PRIMARY SCHOOL</v>
      </c>
      <c r="E3664" t="str">
        <f>MID('Funding Import'!B3666,2,4)</f>
        <v>0006</v>
      </c>
      <c r="F3664" t="str">
        <f>MID('Funding Import'!B3666,8,50)</f>
        <v>EXCEPTIONAL COVID COST GRANT</v>
      </c>
      <c r="G3664" t="str">
        <f>'Funding Import'!I3666</f>
        <v>Spreadsheet B 399778 20982606 Movement from code '0006 to '0012 covid  emergency recode ES089 RM0128 Covid emergency recode</v>
      </c>
      <c r="H3664">
        <f>'Funding Import'!H3666</f>
        <v>-13800</v>
      </c>
      <c r="I3664" s="139"/>
    </row>
    <row r="3665" spans="1:9" ht="15" x14ac:dyDescent="0.2">
      <c r="A3665" s="191" t="str">
        <f t="shared" si="115"/>
        <v>3590</v>
      </c>
      <c r="B3665" s="191"/>
      <c r="C3665" s="191" t="str">
        <f t="shared" si="114"/>
        <v>35900012</v>
      </c>
      <c r="D3665" t="str">
        <f>'Funding Import'!A3667</f>
        <v>RB053590: EVERSLEY PRIMARY SCHOOL</v>
      </c>
      <c r="E3665" t="str">
        <f>MID('Funding Import'!B3667,2,4)</f>
        <v>0012</v>
      </c>
      <c r="F3665" t="str">
        <f>MID('Funding Import'!B3667,8,50)</f>
        <v>COVID CATCH UP</v>
      </c>
      <c r="G3665" t="str">
        <f>'Funding Import'!I3667</f>
        <v>Spreadsheet B 392873 20655429 ES014 DP0521 NTPMENTOR NTPMENTR1 ES014 DP0521 NTPMENTOR NTPMENTR1</v>
      </c>
      <c r="H3665">
        <f>'Funding Import'!H3667</f>
        <v>2915.07</v>
      </c>
      <c r="I3665" s="139"/>
    </row>
    <row r="3666" spans="1:9" ht="15" x14ac:dyDescent="0.2">
      <c r="A3666" s="191" t="str">
        <f t="shared" si="115"/>
        <v>3590</v>
      </c>
      <c r="B3666" s="191"/>
      <c r="C3666" s="191" t="str">
        <f t="shared" si="114"/>
        <v>35900012</v>
      </c>
      <c r="D3666" t="str">
        <f>'Funding Import'!A3668</f>
        <v>RB053590: EVERSLEY PRIMARY SCHOOL</v>
      </c>
      <c r="E3666" t="str">
        <f>MID('Funding Import'!B3668,2,4)</f>
        <v>0012</v>
      </c>
      <c r="F3666" t="str">
        <f>MID('Funding Import'!B3668,8,50)</f>
        <v>COVID CATCH UP</v>
      </c>
      <c r="G3666" t="str">
        <f>'Funding Import'!I3668</f>
        <v>Spreadsheet B 394874 20784106 ES052 DP0543 NTPMENTOR NTPMENTR ES052 DP0543 NTPMENTOR NTPMENTR</v>
      </c>
      <c r="H3666">
        <f>'Funding Import'!H3668</f>
        <v>1613.7</v>
      </c>
      <c r="I3666" s="139"/>
    </row>
    <row r="3667" spans="1:9" ht="15" x14ac:dyDescent="0.2">
      <c r="A3667" s="191" t="str">
        <f t="shared" si="115"/>
        <v>3590</v>
      </c>
      <c r="B3667" s="191"/>
      <c r="C3667" s="191" t="str">
        <f t="shared" si="114"/>
        <v>35900012</v>
      </c>
      <c r="D3667" t="str">
        <f>'Funding Import'!A3669</f>
        <v>RB053590: EVERSLEY PRIMARY SCHOOL</v>
      </c>
      <c r="E3667" t="str">
        <f>MID('Funding Import'!B3669,2,4)</f>
        <v>0012</v>
      </c>
      <c r="F3667" t="str">
        <f>MID('Funding Import'!B3669,8,50)</f>
        <v>COVID CATCH UP</v>
      </c>
      <c r="G3667" t="str">
        <f>'Funding Import'!I3669</f>
        <v>Spreadsheet B 399778 20982606 Movement from code '0006 to '0012 covid  emergency recode ES089 RM0128 Covid emergency recode</v>
      </c>
      <c r="H3667">
        <f>'Funding Import'!H3669</f>
        <v>13800</v>
      </c>
      <c r="I3667" s="139"/>
    </row>
    <row r="3668" spans="1:9" ht="15" x14ac:dyDescent="0.2">
      <c r="A3668" s="191" t="str">
        <f t="shared" si="115"/>
        <v>3590</v>
      </c>
      <c r="B3668" s="191"/>
      <c r="C3668" s="191" t="str">
        <f t="shared" si="114"/>
        <v>35900012</v>
      </c>
      <c r="D3668" t="str">
        <f>'Funding Import'!A3670</f>
        <v>RB053590: EVERSLEY PRIMARY SCHOOL</v>
      </c>
      <c r="E3668" t="str">
        <f>MID('Funding Import'!B3670,2,4)</f>
        <v>0012</v>
      </c>
      <c r="F3668" t="str">
        <f>MID('Funding Import'!B3670,8,50)</f>
        <v>COVID CATCH UP</v>
      </c>
      <c r="G3668" t="str">
        <f>'Funding Import'!I3670</f>
        <v>DL 8645 0012recoveryc 0012RPG</v>
      </c>
      <c r="H3668">
        <f>'Funding Import'!H3670</f>
        <v>4350</v>
      </c>
      <c r="I3668" s="139"/>
    </row>
    <row r="3669" spans="1:9" ht="15" x14ac:dyDescent="0.2">
      <c r="A3669" s="191" t="str">
        <f t="shared" si="115"/>
        <v>3590</v>
      </c>
      <c r="B3669" s="191"/>
      <c r="C3669" s="191" t="str">
        <f t="shared" si="114"/>
        <v>35900012</v>
      </c>
      <c r="D3669" t="str">
        <f>'Funding Import'!A3671</f>
        <v>RB053590: EVERSLEY PRIMARY SCHOOL</v>
      </c>
      <c r="E3669" t="str">
        <f>MID('Funding Import'!B3671,2,4)</f>
        <v>0012</v>
      </c>
      <c r="F3669" t="str">
        <f>MID('Funding Import'!B3671,8,50)</f>
        <v>COVID CATCH UP</v>
      </c>
      <c r="G3669" t="str">
        <f>'Funding Import'!I3671</f>
        <v>DL 8656 0012schoolled 0012SLT</v>
      </c>
      <c r="H3669">
        <f>'Funding Import'!H3671</f>
        <v>3720.94</v>
      </c>
      <c r="I3669" s="139"/>
    </row>
    <row r="3670" spans="1:9" ht="15" x14ac:dyDescent="0.2">
      <c r="A3670" s="191" t="str">
        <f t="shared" si="115"/>
        <v>3590</v>
      </c>
      <c r="B3670" s="191"/>
      <c r="C3670" s="191" t="str">
        <f t="shared" si="114"/>
        <v>35900014</v>
      </c>
      <c r="D3670" t="str">
        <f>'Funding Import'!A3672</f>
        <v>RB053590: EVERSLEY PRIMARY SCHOOL</v>
      </c>
      <c r="E3670" t="str">
        <f>MID('Funding Import'!B3672,2,4)</f>
        <v>0014</v>
      </c>
      <c r="F3670" t="str">
        <f>MID('Funding Import'!B3672,8,50)</f>
        <v>PUPIL PREMIUM</v>
      </c>
      <c r="G3670" t="str">
        <f>'Funding Import'!I3672</f>
        <v>Spreadsheet B 400831 21077861 ES093 DP0593 SUMMER21PPG SUM21PPG ES093 DP0593 SUMMER21PPG SUM21PPG</v>
      </c>
      <c r="H3670">
        <f>'Funding Import'!H3672</f>
        <v>68083</v>
      </c>
      <c r="I3670" s="139"/>
    </row>
    <row r="3671" spans="1:9" ht="15" x14ac:dyDescent="0.2">
      <c r="A3671" s="191" t="str">
        <f t="shared" si="115"/>
        <v>3590</v>
      </c>
      <c r="B3671" s="191"/>
      <c r="C3671" s="191" t="str">
        <f t="shared" si="114"/>
        <v>35900014</v>
      </c>
      <c r="D3671" t="str">
        <f>'Funding Import'!A3673</f>
        <v>RB053590: EVERSLEY PRIMARY SCHOOL</v>
      </c>
      <c r="E3671" t="str">
        <f>MID('Funding Import'!B3673,2,4)</f>
        <v>0014</v>
      </c>
      <c r="F3671" t="str">
        <f>MID('Funding Import'!B3673,8,50)</f>
        <v>PUPIL PREMIUM</v>
      </c>
      <c r="G3671" t="str">
        <f>'Funding Import'!I3673</f>
        <v>DL 8701 0014 Pupil Premium Autumn Term 2021</v>
      </c>
      <c r="H3671">
        <f>'Funding Import'!H3673</f>
        <v>54467</v>
      </c>
      <c r="I3671" s="139"/>
    </row>
    <row r="3672" spans="1:9" ht="15" x14ac:dyDescent="0.2">
      <c r="A3672" s="191" t="str">
        <f t="shared" si="115"/>
        <v>3590</v>
      </c>
      <c r="B3672" s="191"/>
      <c r="C3672" s="191" t="str">
        <f t="shared" si="114"/>
        <v>35900018</v>
      </c>
      <c r="D3672" t="str">
        <f>'Funding Import'!A3674</f>
        <v>RB053590: EVERSLEY PRIMARY SCHOOL</v>
      </c>
      <c r="E3672" t="str">
        <f>MID('Funding Import'!B3674,2,4)</f>
        <v>0018</v>
      </c>
      <c r="F3672" t="str">
        <f>MID('Funding Import'!B3674,8,50)</f>
        <v>ADDITIONAL GRANT INCOME</v>
      </c>
      <c r="G3672" t="str">
        <f>'Funding Import'!I3674</f>
        <v>Spreadsheet B 393531 20728061 ES032 RM0087 PE GRANT APR 21 ES032 RM0087 PE GRANT APR 21</v>
      </c>
      <c r="H3672">
        <f>'Funding Import'!H3674</f>
        <v>8167</v>
      </c>
      <c r="I3672" s="139"/>
    </row>
    <row r="3673" spans="1:9" ht="15" x14ac:dyDescent="0.2">
      <c r="A3673" s="191" t="str">
        <f t="shared" si="115"/>
        <v>3590</v>
      </c>
      <c r="B3673" s="191"/>
      <c r="C3673" s="191" t="str">
        <f t="shared" si="114"/>
        <v>35900018</v>
      </c>
      <c r="D3673" t="str">
        <f>'Funding Import'!A3675</f>
        <v>RB053590: EVERSLEY PRIMARY SCHOOL</v>
      </c>
      <c r="E3673" t="str">
        <f>MID('Funding Import'!B3675,2,4)</f>
        <v>0018</v>
      </c>
      <c r="F3673" t="str">
        <f>MID('Funding Import'!B3675,8,50)</f>
        <v>ADDITIONAL GRANT INCOME</v>
      </c>
      <c r="G3673" t="str">
        <f>'Funding Import'!I3675</f>
        <v>Spreadsheet B 399769 20981730 UIFSM JULY21 UIFSM 21 ES085 RM0124 UIFSM JULY21 UIFSM 21</v>
      </c>
      <c r="H3673">
        <f>'Funding Import'!H3675</f>
        <v>48943</v>
      </c>
      <c r="I3673" s="139"/>
    </row>
    <row r="3674" spans="1:9" ht="15" x14ac:dyDescent="0.2">
      <c r="A3674" s="191" t="str">
        <f t="shared" si="115"/>
        <v>3590</v>
      </c>
      <c r="B3674" s="191"/>
      <c r="C3674" s="191" t="str">
        <f t="shared" si="114"/>
        <v>35900018</v>
      </c>
      <c r="D3674" t="str">
        <f>'Funding Import'!A3676</f>
        <v>RB053590: EVERSLEY PRIMARY SCHOOL</v>
      </c>
      <c r="E3674" t="str">
        <f>MID('Funding Import'!B3676,2,4)</f>
        <v>0018</v>
      </c>
      <c r="F3674" t="str">
        <f>MID('Funding Import'!B3676,8,50)</f>
        <v>ADDITIONAL GRANT INCOME</v>
      </c>
      <c r="G3674" t="str">
        <f>'Funding Import'!I3676</f>
        <v>DL 8673 PE GRANT OCT21 0018PE</v>
      </c>
      <c r="H3674">
        <f>'Funding Import'!H3676</f>
        <v>11404</v>
      </c>
      <c r="I3674" s="139"/>
    </row>
    <row r="3675" spans="1:9" ht="15" x14ac:dyDescent="0.2">
      <c r="A3675" s="191" t="str">
        <f t="shared" si="115"/>
        <v>3590</v>
      </c>
      <c r="B3675" s="191"/>
      <c r="C3675" s="191" t="str">
        <f t="shared" si="114"/>
        <v>35900026</v>
      </c>
      <c r="D3675" t="str">
        <f>'Funding Import'!A3677</f>
        <v>RB053590: EVERSLEY PRIMARY SCHOOL</v>
      </c>
      <c r="E3675" t="str">
        <f>MID('Funding Import'!B3677,2,4)</f>
        <v>0026</v>
      </c>
      <c r="F3675" t="str">
        <f>MID('Funding Import'!B3677,8,50)</f>
        <v>NOTIONAL SEN FUNDING</v>
      </c>
      <c r="G3675" t="str">
        <f>'Funding Import'!I3677</f>
        <v>Spreadsheet B 391732 20639856 ES012 MK0514 10026 NOTIONAL SEN ES012 MK0514 10026 NOTIONAL SEN</v>
      </c>
      <c r="H3675">
        <f>'Funding Import'!H3677</f>
        <v>312300</v>
      </c>
      <c r="I3675" s="139"/>
    </row>
    <row r="3676" spans="1:9" ht="15" x14ac:dyDescent="0.2">
      <c r="A3676" s="191" t="str">
        <f t="shared" si="115"/>
        <v>3670</v>
      </c>
      <c r="B3676" s="191"/>
      <c r="C3676" s="191" t="str">
        <f t="shared" si="114"/>
        <v>36700001</v>
      </c>
      <c r="D3676" t="str">
        <f>'Funding Import'!A3678</f>
        <v>RB053670: RADWINTER COE(VA)PRIMARY SCHL</v>
      </c>
      <c r="E3676" t="str">
        <f>MID('Funding Import'!B3678,2,4)</f>
        <v>0001</v>
      </c>
      <c r="F3676" t="str">
        <f>MID('Funding Import'!B3678,8,50)</f>
        <v>FORMULA FUNDED (EXCL RATES)</v>
      </c>
      <c r="G3676" t="str">
        <f>'Funding Import'!I3678</f>
        <v>Spreadsheet B 391145 20630885 ES006 MK0508 10001 FORMULA FUNDED ES006 MK0508 10001 FORMULA FUNDED</v>
      </c>
      <c r="H3676">
        <f>'Funding Import'!H3678</f>
        <v>546147</v>
      </c>
      <c r="I3676" s="139"/>
    </row>
    <row r="3677" spans="1:9" ht="15" x14ac:dyDescent="0.2">
      <c r="A3677" s="191" t="str">
        <f t="shared" si="115"/>
        <v>3670</v>
      </c>
      <c r="B3677" s="191"/>
      <c r="C3677" s="191" t="str">
        <f t="shared" si="114"/>
        <v>36700002</v>
      </c>
      <c r="D3677" t="str">
        <f>'Funding Import'!A3679</f>
        <v>RB053670: RADWINTER COE(VA)PRIMARY SCHL</v>
      </c>
      <c r="E3677" t="str">
        <f>MID('Funding Import'!B3679,2,4)</f>
        <v>0002</v>
      </c>
      <c r="F3677" t="str">
        <f>MID('Funding Import'!B3679,8,50)</f>
        <v>RATES</v>
      </c>
      <c r="G3677" t="str">
        <f>'Funding Import'!I3679</f>
        <v>Spreadsheet B 391137 20630756 ES007 MK0509 10002 RATES ES007 MK0509 10002 RATES</v>
      </c>
      <c r="H3677">
        <f>'Funding Import'!H3679</f>
        <v>2652</v>
      </c>
      <c r="I3677" s="139"/>
    </row>
    <row r="3678" spans="1:9" ht="15" x14ac:dyDescent="0.2">
      <c r="A3678" s="191" t="str">
        <f t="shared" si="115"/>
        <v>3670</v>
      </c>
      <c r="B3678" s="191"/>
      <c r="C3678" s="191" t="str">
        <f t="shared" si="114"/>
        <v>36700003</v>
      </c>
      <c r="D3678" t="str">
        <f>'Funding Import'!A3680</f>
        <v>RB053670: RADWINTER COE(VA)PRIMARY SCHL</v>
      </c>
      <c r="E3678" t="str">
        <f>MID('Funding Import'!B3680,2,4)</f>
        <v>0003</v>
      </c>
      <c r="F3678" t="str">
        <f>MID('Funding Import'!B3680,8,50)</f>
        <v>BROUGHT FORWARD</v>
      </c>
      <c r="G3678" t="str">
        <f>'Funding Import'!I3680</f>
        <v>Spreadsheet B 394797 20778211 ES055 MK0568 10003 OPENING BALANCES ES055 MK0568 10003 OPENING BALANCES</v>
      </c>
      <c r="H3678">
        <f>'Funding Import'!H3680</f>
        <v>24015.71</v>
      </c>
      <c r="I3678" s="139"/>
    </row>
    <row r="3679" spans="1:9" ht="15" x14ac:dyDescent="0.2">
      <c r="A3679" s="191" t="str">
        <f t="shared" si="115"/>
        <v>3670</v>
      </c>
      <c r="B3679" s="191"/>
      <c r="C3679" s="191" t="str">
        <f t="shared" si="114"/>
        <v>36700004</v>
      </c>
      <c r="D3679" t="str">
        <f>'Funding Import'!A3681</f>
        <v>RB053670: RADWINTER COE(VA)PRIMARY SCHL</v>
      </c>
      <c r="E3679" t="str">
        <f>MID('Funding Import'!B3681,2,4)</f>
        <v>0004</v>
      </c>
      <c r="F3679" t="str">
        <f>MID('Funding Import'!B3681,8,50)</f>
        <v>STATEMENTED SEN</v>
      </c>
      <c r="G3679" t="str">
        <f>'Funding Import'!I3681</f>
        <v>Spreadsheet B 391144 20630818 ES009 MK0511 10004 EHCP ES009 MK0511 10004 EHCP</v>
      </c>
      <c r="H3679">
        <f>'Funding Import'!H3681</f>
        <v>4800</v>
      </c>
      <c r="I3679" s="139"/>
    </row>
    <row r="3680" spans="1:9" ht="15" x14ac:dyDescent="0.2">
      <c r="A3680" s="191" t="str">
        <f t="shared" si="115"/>
        <v>3670</v>
      </c>
      <c r="B3680" s="191"/>
      <c r="C3680" s="191" t="str">
        <f t="shared" si="114"/>
        <v>36700004</v>
      </c>
      <c r="D3680" t="str">
        <f>'Funding Import'!A3682</f>
        <v>RB053670: RADWINTER COE(VA)PRIMARY SCHL</v>
      </c>
      <c r="E3680" t="str">
        <f>MID('Funding Import'!B3682,2,4)</f>
        <v>0004</v>
      </c>
      <c r="F3680" t="str">
        <f>MID('Funding Import'!B3682,8,50)</f>
        <v>STATEMENTED SEN</v>
      </c>
      <c r="G3680" t="str">
        <f>'Funding Import'!I3682</f>
        <v>Spreadsheet B 401820 21143763 ES099 MK0707 SEN TOP-UP SUM2 SUM-21 ES099 MK0707 SEN TOP-UP SUM2 SUM-21</v>
      </c>
      <c r="H3680">
        <f>'Funding Import'!H3682</f>
        <v>1060</v>
      </c>
      <c r="I3680" s="139"/>
    </row>
    <row r="3681" spans="1:9" ht="15" x14ac:dyDescent="0.2">
      <c r="A3681" s="191" t="str">
        <f t="shared" si="115"/>
        <v>3670</v>
      </c>
      <c r="B3681" s="191"/>
      <c r="C3681" s="191" t="str">
        <f t="shared" si="114"/>
        <v>36700004</v>
      </c>
      <c r="D3681" t="str">
        <f>'Funding Import'!A3683</f>
        <v>RB053670: RADWINTER COE(VA)PRIMARY SCHL</v>
      </c>
      <c r="E3681" t="str">
        <f>MID('Funding Import'!B3683,2,4)</f>
        <v>0004</v>
      </c>
      <c r="F3681" t="str">
        <f>MID('Funding Import'!B3683,8,50)</f>
        <v>STATEMENTED SEN</v>
      </c>
      <c r="G3681" t="str">
        <f>'Funding Import'!I3683</f>
        <v>DL 8688 SEN TOP-UP AUT1 AUT-21</v>
      </c>
      <c r="H3681">
        <f>'Funding Import'!H3683</f>
        <v>1869</v>
      </c>
      <c r="I3681" s="139"/>
    </row>
    <row r="3682" spans="1:9" ht="15" x14ac:dyDescent="0.2">
      <c r="A3682" s="191" t="str">
        <f t="shared" si="115"/>
        <v>3670</v>
      </c>
      <c r="B3682" s="191"/>
      <c r="C3682" s="191" t="str">
        <f t="shared" si="114"/>
        <v>36700006</v>
      </c>
      <c r="D3682" t="str">
        <f>'Funding Import'!A3684</f>
        <v>RB053670: RADWINTER COE(VA)PRIMARY SCHL</v>
      </c>
      <c r="E3682" t="str">
        <f>MID('Funding Import'!B3684,2,4)</f>
        <v>0006</v>
      </c>
      <c r="F3682" t="str">
        <f>MID('Funding Import'!B3684,8,50)</f>
        <v>EXCEPTIONAL COVID COST GRANT</v>
      </c>
      <c r="G3682" t="str">
        <f>'Funding Import'!I3684</f>
        <v>Spreadsheet B 398804 20920024 ES065 DP0556 COVIDEMERGENCY COVIDEM ES065 DP0556 COVIDEMERGENCY COVIDEM</v>
      </c>
      <c r="H3682">
        <f>'Funding Import'!H3684</f>
        <v>4300</v>
      </c>
      <c r="I3682" s="139"/>
    </row>
    <row r="3683" spans="1:9" ht="15" x14ac:dyDescent="0.2">
      <c r="A3683" s="191" t="str">
        <f t="shared" si="115"/>
        <v>3670</v>
      </c>
      <c r="B3683" s="191"/>
      <c r="C3683" s="191" t="str">
        <f t="shared" si="114"/>
        <v>36700006</v>
      </c>
      <c r="D3683" t="str">
        <f>'Funding Import'!A3685</f>
        <v>RB053670: RADWINTER COE(VA)PRIMARY SCHL</v>
      </c>
      <c r="E3683" t="str">
        <f>MID('Funding Import'!B3685,2,4)</f>
        <v>0006</v>
      </c>
      <c r="F3683" t="str">
        <f>MID('Funding Import'!B3685,8,50)</f>
        <v>EXCEPTIONAL COVID COST GRANT</v>
      </c>
      <c r="G3683" t="str">
        <f>'Funding Import'!I3685</f>
        <v>Spreadsheet B 399778 20982606 Movement from code '0006 to '0012 covid  emergency recode ES089 RM0128 Covid emergency recode</v>
      </c>
      <c r="H3683">
        <f>'Funding Import'!H3685</f>
        <v>-4300</v>
      </c>
      <c r="I3683" s="139"/>
    </row>
    <row r="3684" spans="1:9" ht="15" x14ac:dyDescent="0.2">
      <c r="A3684" s="191" t="str">
        <f t="shared" si="115"/>
        <v>3670</v>
      </c>
      <c r="B3684" s="191"/>
      <c r="C3684" s="191" t="str">
        <f t="shared" si="114"/>
        <v>36700007</v>
      </c>
      <c r="D3684" t="str">
        <f>'Funding Import'!A3686</f>
        <v>RB053670: RADWINTER COE(VA)PRIMARY SCHL</v>
      </c>
      <c r="E3684" t="str">
        <f>MID('Funding Import'!B3686,2,4)</f>
        <v>0007</v>
      </c>
      <c r="F3684" t="str">
        <f>MID('Funding Import'!B3686,8,50)</f>
        <v>PUPIL INCREASE/FORMULA ERR</v>
      </c>
      <c r="G3684" t="str">
        <f>'Funding Import'!I3686</f>
        <v>Spreadsheet B 393487 20722693 ES026 GROWTH FUND 21 APR 21 ES026 GROWTH FUND 21 APR 21</v>
      </c>
      <c r="H3684">
        <f>'Funding Import'!H3686</f>
        <v>3154.38</v>
      </c>
      <c r="I3684" s="139"/>
    </row>
    <row r="3685" spans="1:9" ht="15" x14ac:dyDescent="0.2">
      <c r="A3685" s="191" t="str">
        <f t="shared" si="115"/>
        <v>3670</v>
      </c>
      <c r="B3685" s="191"/>
      <c r="C3685" s="191" t="str">
        <f t="shared" si="114"/>
        <v>36700012</v>
      </c>
      <c r="D3685" t="str">
        <f>'Funding Import'!A3687</f>
        <v>RB053670: RADWINTER COE(VA)PRIMARY SCHL</v>
      </c>
      <c r="E3685" t="str">
        <f>MID('Funding Import'!B3687,2,4)</f>
        <v>0012</v>
      </c>
      <c r="F3685" t="str">
        <f>MID('Funding Import'!B3687,8,50)</f>
        <v>COVID CATCH UP</v>
      </c>
      <c r="G3685" t="str">
        <f>'Funding Import'!I3687</f>
        <v>Spreadsheet B 399778 20982606 Movement from code '0006 to '0012 covid  emergency recode ES089 RM0128 Covid emergency recode</v>
      </c>
      <c r="H3685">
        <f>'Funding Import'!H3687</f>
        <v>4300</v>
      </c>
      <c r="I3685" s="139"/>
    </row>
    <row r="3686" spans="1:9" ht="15" x14ac:dyDescent="0.2">
      <c r="A3686" s="191" t="str">
        <f t="shared" si="115"/>
        <v>3670</v>
      </c>
      <c r="B3686" s="191"/>
      <c r="C3686" s="191" t="str">
        <f t="shared" si="114"/>
        <v>36700012</v>
      </c>
      <c r="D3686" t="str">
        <f>'Funding Import'!A3688</f>
        <v>RB053670: RADWINTER COE(VA)PRIMARY SCHL</v>
      </c>
      <c r="E3686" t="str">
        <f>MID('Funding Import'!B3688,2,4)</f>
        <v>0012</v>
      </c>
      <c r="F3686" t="str">
        <f>MID('Funding Import'!B3688,8,50)</f>
        <v>COVID CATCH UP</v>
      </c>
      <c r="G3686" t="str">
        <f>'Funding Import'!I3688</f>
        <v>DL 8645 0012recoveryc 0012RPG</v>
      </c>
      <c r="H3686">
        <f>'Funding Import'!H3688</f>
        <v>500</v>
      </c>
      <c r="I3686" s="139"/>
    </row>
    <row r="3687" spans="1:9" ht="15" x14ac:dyDescent="0.2">
      <c r="A3687" s="191" t="str">
        <f t="shared" si="115"/>
        <v>3670</v>
      </c>
      <c r="B3687" s="191"/>
      <c r="C3687" s="191" t="str">
        <f t="shared" si="114"/>
        <v>36700012</v>
      </c>
      <c r="D3687" t="str">
        <f>'Funding Import'!A3689</f>
        <v>RB053670: RADWINTER COE(VA)PRIMARY SCHL</v>
      </c>
      <c r="E3687" t="str">
        <f>MID('Funding Import'!B3689,2,4)</f>
        <v>0012</v>
      </c>
      <c r="F3687" t="str">
        <f>MID('Funding Import'!B3689,8,50)</f>
        <v>COVID CATCH UP</v>
      </c>
      <c r="G3687" t="str">
        <f>'Funding Import'!I3689</f>
        <v>DL 8656 0012schoolled 0012SLT</v>
      </c>
      <c r="H3687">
        <f>'Funding Import'!H3689</f>
        <v>236.25</v>
      </c>
      <c r="I3687" s="139"/>
    </row>
    <row r="3688" spans="1:9" ht="15" x14ac:dyDescent="0.2">
      <c r="A3688" s="191" t="str">
        <f t="shared" si="115"/>
        <v>3670</v>
      </c>
      <c r="B3688" s="191"/>
      <c r="C3688" s="191" t="str">
        <f t="shared" si="114"/>
        <v>36700014</v>
      </c>
      <c r="D3688" t="str">
        <f>'Funding Import'!A3690</f>
        <v>RB053670: RADWINTER COE(VA)PRIMARY SCHL</v>
      </c>
      <c r="E3688" t="str">
        <f>MID('Funding Import'!B3690,2,4)</f>
        <v>0014</v>
      </c>
      <c r="F3688" t="str">
        <f>MID('Funding Import'!B3690,8,50)</f>
        <v>PUPIL PREMIUM</v>
      </c>
      <c r="G3688" t="str">
        <f>'Funding Import'!I3690</f>
        <v>Spreadsheet B 400831 21077861 ES093 DP0593 SUMMER21PPG SUM21PPG ES093 DP0593 SUMMER21PPG SUM21PPG</v>
      </c>
      <c r="H3688">
        <f>'Funding Import'!H3690</f>
        <v>5429</v>
      </c>
      <c r="I3688" s="139"/>
    </row>
    <row r="3689" spans="1:9" ht="15" x14ac:dyDescent="0.2">
      <c r="A3689" s="191" t="str">
        <f t="shared" si="115"/>
        <v>3670</v>
      </c>
      <c r="B3689" s="191"/>
      <c r="C3689" s="191" t="str">
        <f t="shared" si="114"/>
        <v>36700014</v>
      </c>
      <c r="D3689" t="str">
        <f>'Funding Import'!A3691</f>
        <v>RB053670: RADWINTER COE(VA)PRIMARY SCHL</v>
      </c>
      <c r="E3689" t="str">
        <f>MID('Funding Import'!B3691,2,4)</f>
        <v>0014</v>
      </c>
      <c r="F3689" t="str">
        <f>MID('Funding Import'!B3691,8,50)</f>
        <v>PUPIL PREMIUM</v>
      </c>
      <c r="G3689" t="str">
        <f>'Funding Import'!I3691</f>
        <v>DL 8701 0014 Pupil Premium Autumn Term 2021</v>
      </c>
      <c r="H3689">
        <f>'Funding Import'!H3691</f>
        <v>4343</v>
      </c>
      <c r="I3689" s="139"/>
    </row>
    <row r="3690" spans="1:9" ht="15" x14ac:dyDescent="0.2">
      <c r="A3690" s="191" t="str">
        <f t="shared" si="115"/>
        <v>3670</v>
      </c>
      <c r="B3690" s="191"/>
      <c r="C3690" s="191" t="str">
        <f t="shared" si="114"/>
        <v>36700018</v>
      </c>
      <c r="D3690" t="str">
        <f>'Funding Import'!A3692</f>
        <v>RB053670: RADWINTER COE(VA)PRIMARY SCHL</v>
      </c>
      <c r="E3690" t="str">
        <f>MID('Funding Import'!B3692,2,4)</f>
        <v>0018</v>
      </c>
      <c r="F3690" t="str">
        <f>MID('Funding Import'!B3692,8,50)</f>
        <v>ADDITIONAL GRANT INCOME</v>
      </c>
      <c r="G3690" t="str">
        <f>'Funding Import'!I3692</f>
        <v>Spreadsheet B 393531 20728061 ES032 RM0087 PE GRANT APR 21 ES032 RM0087 PE GRANT APR 21</v>
      </c>
      <c r="H3690">
        <f>'Funding Import'!H3692</f>
        <v>7137</v>
      </c>
      <c r="I3690" s="139"/>
    </row>
    <row r="3691" spans="1:9" ht="15" x14ac:dyDescent="0.2">
      <c r="A3691" s="191" t="str">
        <f t="shared" si="115"/>
        <v>3670</v>
      </c>
      <c r="B3691" s="191"/>
      <c r="C3691" s="191" t="str">
        <f t="shared" si="114"/>
        <v>36700018</v>
      </c>
      <c r="D3691" t="str">
        <f>'Funding Import'!A3693</f>
        <v>RB053670: RADWINTER COE(VA)PRIMARY SCHL</v>
      </c>
      <c r="E3691" t="str">
        <f>MID('Funding Import'!B3693,2,4)</f>
        <v>0018</v>
      </c>
      <c r="F3691" t="str">
        <f>MID('Funding Import'!B3693,8,50)</f>
        <v>ADDITIONAL GRANT INCOME</v>
      </c>
      <c r="G3691" t="str">
        <f>'Funding Import'!I3693</f>
        <v>Spreadsheet B 399769 20981730 UIFSM JULY21 UIFSM 21 ES085 RM0124 UIFSM JULY21 UIFSM 21</v>
      </c>
      <c r="H3691">
        <f>'Funding Import'!H3693</f>
        <v>18433</v>
      </c>
      <c r="I3691" s="139"/>
    </row>
    <row r="3692" spans="1:9" ht="15" x14ac:dyDescent="0.2">
      <c r="A3692" s="191" t="str">
        <f t="shared" si="115"/>
        <v>3670</v>
      </c>
      <c r="B3692" s="191"/>
      <c r="C3692" s="191" t="str">
        <f t="shared" si="114"/>
        <v>36700018</v>
      </c>
      <c r="D3692" t="str">
        <f>'Funding Import'!A3694</f>
        <v>RB053670: RADWINTER COE(VA)PRIMARY SCHL</v>
      </c>
      <c r="E3692" t="str">
        <f>MID('Funding Import'!B3694,2,4)</f>
        <v>0018</v>
      </c>
      <c r="F3692" t="str">
        <f>MID('Funding Import'!B3694,8,50)</f>
        <v>ADDITIONAL GRANT INCOME</v>
      </c>
      <c r="G3692" t="str">
        <f>'Funding Import'!I3694</f>
        <v>DL 8673 PE GRANT OCT21 0018PE</v>
      </c>
      <c r="H3692">
        <f>'Funding Import'!H3694</f>
        <v>9998</v>
      </c>
      <c r="I3692" s="139"/>
    </row>
    <row r="3693" spans="1:9" ht="15" x14ac:dyDescent="0.2">
      <c r="A3693" s="191" t="str">
        <f t="shared" si="115"/>
        <v>3670</v>
      </c>
      <c r="B3693" s="191"/>
      <c r="C3693" s="191" t="str">
        <f t="shared" si="114"/>
        <v>36700026</v>
      </c>
      <c r="D3693" t="str">
        <f>'Funding Import'!A3695</f>
        <v>RB053670: RADWINTER COE(VA)PRIMARY SCHL</v>
      </c>
      <c r="E3693" t="str">
        <f>MID('Funding Import'!B3695,2,4)</f>
        <v>0026</v>
      </c>
      <c r="F3693" t="str">
        <f>MID('Funding Import'!B3695,8,50)</f>
        <v>NOTIONAL SEN FUNDING</v>
      </c>
      <c r="G3693" t="str">
        <f>'Funding Import'!I3695</f>
        <v>Spreadsheet B 391732 20639856 ES012 MK0514 10026 NOTIONAL SEN ES012 MK0514 10026 NOTIONAL SEN</v>
      </c>
      <c r="H3693">
        <f>'Funding Import'!H3695</f>
        <v>32044</v>
      </c>
      <c r="I3693" s="139"/>
    </row>
    <row r="3694" spans="1:9" ht="15" x14ac:dyDescent="0.2">
      <c r="A3694" s="191" t="str">
        <f t="shared" si="115"/>
        <v>3688</v>
      </c>
      <c r="B3694" s="191"/>
      <c r="C3694" s="191" t="str">
        <f t="shared" si="114"/>
        <v>36880001</v>
      </c>
      <c r="D3694" t="str">
        <f>'Funding Import'!A3696</f>
        <v>RB053688: ST NICHOLAS COE VC PRM-RAWRETH</v>
      </c>
      <c r="E3694" t="str">
        <f>MID('Funding Import'!B3696,2,4)</f>
        <v>0001</v>
      </c>
      <c r="F3694" t="str">
        <f>MID('Funding Import'!B3696,8,50)</f>
        <v>FORMULA FUNDED (EXCL RATES)</v>
      </c>
      <c r="G3694" t="str">
        <f>'Funding Import'!I3696</f>
        <v>Spreadsheet B 391145 20630885 ES006 MK0508 10001 FORMULA FUNDED ES006 MK0508 10001 FORMULA FUNDED</v>
      </c>
      <c r="H3694">
        <f>'Funding Import'!H3696</f>
        <v>587254</v>
      </c>
      <c r="I3694" s="139"/>
    </row>
    <row r="3695" spans="1:9" ht="15" x14ac:dyDescent="0.2">
      <c r="A3695" s="191" t="str">
        <f t="shared" si="115"/>
        <v>3688</v>
      </c>
      <c r="B3695" s="191"/>
      <c r="C3695" s="191" t="str">
        <f t="shared" si="114"/>
        <v>36880002</v>
      </c>
      <c r="D3695" t="str">
        <f>'Funding Import'!A3697</f>
        <v>RB053688: ST NICHOLAS COE VC PRM-RAWRETH</v>
      </c>
      <c r="E3695" t="str">
        <f>MID('Funding Import'!B3697,2,4)</f>
        <v>0002</v>
      </c>
      <c r="F3695" t="str">
        <f>MID('Funding Import'!B3697,8,50)</f>
        <v>RATES</v>
      </c>
      <c r="G3695" t="str">
        <f>'Funding Import'!I3697</f>
        <v>Spreadsheet B 391137 20630756 ES007 MK0509 10002 RATES ES007 MK0509 10002 RATES</v>
      </c>
      <c r="H3695">
        <f>'Funding Import'!H3697</f>
        <v>23956</v>
      </c>
      <c r="I3695" s="139"/>
    </row>
    <row r="3696" spans="1:9" ht="15" x14ac:dyDescent="0.2">
      <c r="A3696" s="191" t="str">
        <f t="shared" si="115"/>
        <v>3688</v>
      </c>
      <c r="B3696" s="191"/>
      <c r="C3696" s="191" t="str">
        <f t="shared" si="114"/>
        <v>36880003</v>
      </c>
      <c r="D3696" t="str">
        <f>'Funding Import'!A3698</f>
        <v>RB053688: ST NICHOLAS COE VC PRM-RAWRETH</v>
      </c>
      <c r="E3696" t="str">
        <f>MID('Funding Import'!B3698,2,4)</f>
        <v>0003</v>
      </c>
      <c r="F3696" t="str">
        <f>MID('Funding Import'!B3698,8,50)</f>
        <v>BROUGHT FORWARD</v>
      </c>
      <c r="G3696" t="str">
        <f>'Funding Import'!I3698</f>
        <v>Spreadsheet B 394797 20778211 ES055 MK0568 10003 OPENING BALANCES ES055 MK0568 10003 OPENING BALANCES</v>
      </c>
      <c r="H3696">
        <f>'Funding Import'!H3698</f>
        <v>135899.44</v>
      </c>
      <c r="I3696" s="139"/>
    </row>
    <row r="3697" spans="1:9" ht="15" x14ac:dyDescent="0.2">
      <c r="A3697" s="191" t="str">
        <f t="shared" si="115"/>
        <v>3688</v>
      </c>
      <c r="B3697" s="191"/>
      <c r="C3697" s="191" t="str">
        <f t="shared" si="114"/>
        <v>36880004</v>
      </c>
      <c r="D3697" t="str">
        <f>'Funding Import'!A3699</f>
        <v>RB053688: ST NICHOLAS COE VC PRM-RAWRETH</v>
      </c>
      <c r="E3697" t="str">
        <f>MID('Funding Import'!B3699,2,4)</f>
        <v>0004</v>
      </c>
      <c r="F3697" t="str">
        <f>MID('Funding Import'!B3699,8,50)</f>
        <v>STATEMENTED SEN</v>
      </c>
      <c r="G3697" t="str">
        <f>'Funding Import'!I3699</f>
        <v>Spreadsheet B 391144 20630818 ES009 MK0511 10004 EHCP ES009 MK0511 10004 EHCP</v>
      </c>
      <c r="H3697">
        <f>'Funding Import'!H3699</f>
        <v>25884</v>
      </c>
      <c r="I3697" s="139"/>
    </row>
    <row r="3698" spans="1:9" ht="15" x14ac:dyDescent="0.2">
      <c r="A3698" s="191" t="str">
        <f t="shared" si="115"/>
        <v>3688</v>
      </c>
      <c r="B3698" s="191"/>
      <c r="C3698" s="191" t="str">
        <f t="shared" ref="C3698:C3761" si="116">A3698&amp;E3698</f>
        <v>36880004</v>
      </c>
      <c r="D3698" t="str">
        <f>'Funding Import'!A3700</f>
        <v>RB053688: ST NICHOLAS COE VC PRM-RAWRETH</v>
      </c>
      <c r="E3698" t="str">
        <f>MID('Funding Import'!B3700,2,4)</f>
        <v>0004</v>
      </c>
      <c r="F3698" t="str">
        <f>MID('Funding Import'!B3700,8,50)</f>
        <v>STATEMENTED SEN</v>
      </c>
      <c r="G3698" t="str">
        <f>'Funding Import'!I3700</f>
        <v>Spreadsheet B 394845 20782782 ES043 DP0533 SEN TOP-UP SUM1 SUM-21 ES043 DP0533 SEN TOP-UP SUM1 SUM-21</v>
      </c>
      <c r="H3698">
        <f>'Funding Import'!H3700</f>
        <v>2328</v>
      </c>
      <c r="I3698" s="139"/>
    </row>
    <row r="3699" spans="1:9" ht="15" x14ac:dyDescent="0.2">
      <c r="A3699" s="191" t="str">
        <f t="shared" si="115"/>
        <v>3688</v>
      </c>
      <c r="B3699" s="191"/>
      <c r="C3699" s="191" t="str">
        <f t="shared" si="116"/>
        <v>36880004</v>
      </c>
      <c r="D3699" t="str">
        <f>'Funding Import'!A3701</f>
        <v>RB053688: ST NICHOLAS COE VC PRM-RAWRETH</v>
      </c>
      <c r="E3699" t="str">
        <f>MID('Funding Import'!B3701,2,4)</f>
        <v>0004</v>
      </c>
      <c r="F3699" t="str">
        <f>MID('Funding Import'!B3701,8,50)</f>
        <v>STATEMENTED SEN</v>
      </c>
      <c r="G3699" t="str">
        <f>'Funding Import'!I3701</f>
        <v>DL 8688 SEN TOP-UP AUT1 AUT-21</v>
      </c>
      <c r="H3699">
        <f>'Funding Import'!H3701</f>
        <v>569</v>
      </c>
      <c r="I3699" s="139"/>
    </row>
    <row r="3700" spans="1:9" ht="15" x14ac:dyDescent="0.2">
      <c r="A3700" s="191" t="str">
        <f t="shared" si="115"/>
        <v>3688</v>
      </c>
      <c r="B3700" s="191"/>
      <c r="C3700" s="191" t="str">
        <f t="shared" si="116"/>
        <v>36880006</v>
      </c>
      <c r="D3700" t="str">
        <f>'Funding Import'!A3702</f>
        <v>RB053688: ST NICHOLAS COE VC PRM-RAWRETH</v>
      </c>
      <c r="E3700" t="str">
        <f>MID('Funding Import'!B3702,2,4)</f>
        <v>0006</v>
      </c>
      <c r="F3700" t="str">
        <f>MID('Funding Import'!B3702,8,50)</f>
        <v>EXCEPTIONAL COVID COST GRANT</v>
      </c>
      <c r="G3700" t="str">
        <f>'Funding Import'!I3702</f>
        <v>Spreadsheet B 398804 20920024 ES065 DP0556 COVIDEMERGENCY COVIDEM ES065 DP0556 COVIDEMERGENCY COVIDEM</v>
      </c>
      <c r="H3700">
        <f>'Funding Import'!H3702</f>
        <v>4730</v>
      </c>
      <c r="I3700" s="139"/>
    </row>
    <row r="3701" spans="1:9" ht="15" x14ac:dyDescent="0.2">
      <c r="A3701" s="191" t="str">
        <f t="shared" si="115"/>
        <v>3688</v>
      </c>
      <c r="B3701" s="191"/>
      <c r="C3701" s="191" t="str">
        <f t="shared" si="116"/>
        <v>36880006</v>
      </c>
      <c r="D3701" t="str">
        <f>'Funding Import'!A3703</f>
        <v>RB053688: ST NICHOLAS COE VC PRM-RAWRETH</v>
      </c>
      <c r="E3701" t="str">
        <f>MID('Funding Import'!B3703,2,4)</f>
        <v>0006</v>
      </c>
      <c r="F3701" t="str">
        <f>MID('Funding Import'!B3703,8,50)</f>
        <v>EXCEPTIONAL COVID COST GRANT</v>
      </c>
      <c r="G3701" t="str">
        <f>'Funding Import'!I3703</f>
        <v>Spreadsheet B 398807 20920177 ES067 DP0558 FSMADDCOSTSCOVID FSMCOVID ES067 DP0558 FSMADDCOSTSCOVID FSMCOVID</v>
      </c>
      <c r="H3701">
        <f>'Funding Import'!H3703</f>
        <v>1620</v>
      </c>
      <c r="I3701" s="139"/>
    </row>
    <row r="3702" spans="1:9" ht="15" x14ac:dyDescent="0.2">
      <c r="A3702" s="191" t="str">
        <f t="shared" si="115"/>
        <v>3688</v>
      </c>
      <c r="B3702" s="191"/>
      <c r="C3702" s="191" t="str">
        <f t="shared" si="116"/>
        <v>36880006</v>
      </c>
      <c r="D3702" t="str">
        <f>'Funding Import'!A3704</f>
        <v>RB053688: ST NICHOLAS COE VC PRM-RAWRETH</v>
      </c>
      <c r="E3702" t="str">
        <f>MID('Funding Import'!B3704,2,4)</f>
        <v>0006</v>
      </c>
      <c r="F3702" t="str">
        <f>MID('Funding Import'!B3704,8,50)</f>
        <v>EXCEPTIONAL COVID COST GRANT</v>
      </c>
      <c r="G3702" t="str">
        <f>'Funding Import'!I3704</f>
        <v>Spreadsheet B 399778 20982606 Movement from code '0006 to '0012 covid  emergency recode ES089 RM0128 Covid emergency recode</v>
      </c>
      <c r="H3702">
        <f>'Funding Import'!H3704</f>
        <v>-4730</v>
      </c>
      <c r="I3702" s="139"/>
    </row>
    <row r="3703" spans="1:9" ht="15" x14ac:dyDescent="0.2">
      <c r="A3703" s="191" t="str">
        <f t="shared" si="115"/>
        <v>3688</v>
      </c>
      <c r="B3703" s="191"/>
      <c r="C3703" s="191" t="str">
        <f t="shared" si="116"/>
        <v>36880007</v>
      </c>
      <c r="D3703" t="str">
        <f>'Funding Import'!A3705</f>
        <v>RB053688: ST NICHOLAS COE VC PRM-RAWRETH</v>
      </c>
      <c r="E3703" t="str">
        <f>MID('Funding Import'!B3705,2,4)</f>
        <v>0007</v>
      </c>
      <c r="F3703" t="str">
        <f>MID('Funding Import'!B3705,8,50)</f>
        <v>PUPIL INCREASE/FORMULA ERR</v>
      </c>
      <c r="G3703" t="str">
        <f>'Funding Import'!I3705</f>
        <v>DL 8706 2021-22 KS1 Class Size Funding</v>
      </c>
      <c r="H3703">
        <f>'Funding Import'!H3705</f>
        <v>9726</v>
      </c>
      <c r="I3703" s="139"/>
    </row>
    <row r="3704" spans="1:9" ht="15" x14ac:dyDescent="0.2">
      <c r="A3704" s="191" t="str">
        <f t="shared" si="115"/>
        <v>3688</v>
      </c>
      <c r="B3704" s="191"/>
      <c r="C3704" s="191" t="str">
        <f t="shared" si="116"/>
        <v>36880012</v>
      </c>
      <c r="D3704" t="str">
        <f>'Funding Import'!A3706</f>
        <v>RB053688: ST NICHOLAS COE VC PRM-RAWRETH</v>
      </c>
      <c r="E3704" t="str">
        <f>MID('Funding Import'!B3706,2,4)</f>
        <v>0012</v>
      </c>
      <c r="F3704" t="str">
        <f>MID('Funding Import'!B3706,8,50)</f>
        <v>COVID CATCH UP</v>
      </c>
      <c r="G3704" t="str">
        <f>'Funding Import'!I3706</f>
        <v>Spreadsheet B 399778 20982606 Movement from code '0006 to '0012 covid  emergency recode ES089 RM0128 Covid emergency recode</v>
      </c>
      <c r="H3704">
        <f>'Funding Import'!H3706</f>
        <v>4730</v>
      </c>
      <c r="I3704" s="139"/>
    </row>
    <row r="3705" spans="1:9" ht="15" x14ac:dyDescent="0.2">
      <c r="A3705" s="191" t="str">
        <f t="shared" si="115"/>
        <v>3688</v>
      </c>
      <c r="B3705" s="191"/>
      <c r="C3705" s="191" t="str">
        <f t="shared" si="116"/>
        <v>36880012</v>
      </c>
      <c r="D3705" t="str">
        <f>'Funding Import'!A3707</f>
        <v>RB053688: ST NICHOLAS COE VC PRM-RAWRETH</v>
      </c>
      <c r="E3705" t="str">
        <f>MID('Funding Import'!B3707,2,4)</f>
        <v>0012</v>
      </c>
      <c r="F3705" t="str">
        <f>MID('Funding Import'!B3707,8,50)</f>
        <v>COVID CATCH UP</v>
      </c>
      <c r="G3705" t="str">
        <f>'Funding Import'!I3707</f>
        <v>DL 8645 0012recoveryc 0012RPG</v>
      </c>
      <c r="H3705">
        <f>'Funding Import'!H3707</f>
        <v>500</v>
      </c>
      <c r="I3705" s="139"/>
    </row>
    <row r="3706" spans="1:9" ht="15" x14ac:dyDescent="0.2">
      <c r="A3706" s="191" t="str">
        <f t="shared" si="115"/>
        <v>3688</v>
      </c>
      <c r="B3706" s="191"/>
      <c r="C3706" s="191" t="str">
        <f t="shared" si="116"/>
        <v>36880012</v>
      </c>
      <c r="D3706" t="str">
        <f>'Funding Import'!A3708</f>
        <v>RB053688: ST NICHOLAS COE VC PRM-RAWRETH</v>
      </c>
      <c r="E3706" t="str">
        <f>MID('Funding Import'!B3708,2,4)</f>
        <v>0012</v>
      </c>
      <c r="F3706" t="str">
        <f>MID('Funding Import'!B3708,8,50)</f>
        <v>COVID CATCH UP</v>
      </c>
      <c r="G3706" t="str">
        <f>'Funding Import'!I3708</f>
        <v>DL 8656 0012schoolled 0012SLT</v>
      </c>
      <c r="H3706">
        <f>'Funding Import'!H3708</f>
        <v>236.25</v>
      </c>
      <c r="I3706" s="139"/>
    </row>
    <row r="3707" spans="1:9" ht="15" x14ac:dyDescent="0.2">
      <c r="A3707" s="191" t="str">
        <f t="shared" si="115"/>
        <v>3688</v>
      </c>
      <c r="B3707" s="191"/>
      <c r="C3707" s="191" t="str">
        <f t="shared" si="116"/>
        <v>36880014</v>
      </c>
      <c r="D3707" t="str">
        <f>'Funding Import'!A3709</f>
        <v>RB053688: ST NICHOLAS COE VC PRM-RAWRETH</v>
      </c>
      <c r="E3707" t="str">
        <f>MID('Funding Import'!B3709,2,4)</f>
        <v>0014</v>
      </c>
      <c r="F3707" t="str">
        <f>MID('Funding Import'!B3709,8,50)</f>
        <v>PUPIL PREMIUM</v>
      </c>
      <c r="G3707" t="str">
        <f>'Funding Import'!I3709</f>
        <v>Spreadsheet B 400831 21077861 ES093 DP0593 SUMMER21PPG SUM21PPG ES093 DP0593 SUMMER21PPG SUM21PPG</v>
      </c>
      <c r="H3707">
        <f>'Funding Import'!H3709</f>
        <v>3923</v>
      </c>
      <c r="I3707" s="139"/>
    </row>
    <row r="3708" spans="1:9" ht="15" x14ac:dyDescent="0.2">
      <c r="A3708" s="191" t="str">
        <f t="shared" si="115"/>
        <v>3688</v>
      </c>
      <c r="B3708" s="191"/>
      <c r="C3708" s="191" t="str">
        <f t="shared" si="116"/>
        <v>36880014</v>
      </c>
      <c r="D3708" t="str">
        <f>'Funding Import'!A3710</f>
        <v>RB053688: ST NICHOLAS COE VC PRM-RAWRETH</v>
      </c>
      <c r="E3708" t="str">
        <f>MID('Funding Import'!B3710,2,4)</f>
        <v>0014</v>
      </c>
      <c r="F3708" t="str">
        <f>MID('Funding Import'!B3710,8,50)</f>
        <v>PUPIL PREMIUM</v>
      </c>
      <c r="G3708" t="str">
        <f>'Funding Import'!I3710</f>
        <v>DL 8701 0014 Pupil Premium Autumn Term 2021</v>
      </c>
      <c r="H3708">
        <f>'Funding Import'!H3710</f>
        <v>3138</v>
      </c>
      <c r="I3708" s="139"/>
    </row>
    <row r="3709" spans="1:9" ht="15" x14ac:dyDescent="0.2">
      <c r="A3709" s="191" t="str">
        <f t="shared" si="115"/>
        <v>3688</v>
      </c>
      <c r="B3709" s="191"/>
      <c r="C3709" s="191" t="str">
        <f t="shared" si="116"/>
        <v>36880018</v>
      </c>
      <c r="D3709" t="str">
        <f>'Funding Import'!A3711</f>
        <v>RB053688: ST NICHOLAS COE VC PRM-RAWRETH</v>
      </c>
      <c r="E3709" t="str">
        <f>MID('Funding Import'!B3711,2,4)</f>
        <v>0018</v>
      </c>
      <c r="F3709" t="str">
        <f>MID('Funding Import'!B3711,8,50)</f>
        <v>ADDITIONAL GRANT INCOME</v>
      </c>
      <c r="G3709" t="str">
        <f>'Funding Import'!I3711</f>
        <v>Spreadsheet B 393531 20728061 ES032 RM0087 PE GRANT APR 21 ES032 RM0087 PE GRANT APR 21</v>
      </c>
      <c r="H3709">
        <f>'Funding Import'!H3711</f>
        <v>7179</v>
      </c>
      <c r="I3709" s="139"/>
    </row>
    <row r="3710" spans="1:9" ht="15" x14ac:dyDescent="0.2">
      <c r="A3710" s="191" t="str">
        <f t="shared" si="115"/>
        <v>3688</v>
      </c>
      <c r="B3710" s="191"/>
      <c r="C3710" s="191" t="str">
        <f t="shared" si="116"/>
        <v>36880018</v>
      </c>
      <c r="D3710" t="str">
        <f>'Funding Import'!A3712</f>
        <v>RB053688: ST NICHOLAS COE VC PRM-RAWRETH</v>
      </c>
      <c r="E3710" t="str">
        <f>MID('Funding Import'!B3712,2,4)</f>
        <v>0018</v>
      </c>
      <c r="F3710" t="str">
        <f>MID('Funding Import'!B3712,8,50)</f>
        <v>ADDITIONAL GRANT INCOME</v>
      </c>
      <c r="G3710" t="str">
        <f>'Funding Import'!I3712</f>
        <v>Spreadsheet B 399769 20981730 UIFSM JULY21 UIFSM 21 ES085 RM0124 UIFSM JULY21 UIFSM 21</v>
      </c>
      <c r="H3710">
        <f>'Funding Import'!H3712</f>
        <v>27733</v>
      </c>
      <c r="I3710" s="139"/>
    </row>
    <row r="3711" spans="1:9" ht="15" x14ac:dyDescent="0.2">
      <c r="A3711" s="191" t="str">
        <f t="shared" si="115"/>
        <v>3688</v>
      </c>
      <c r="B3711" s="191"/>
      <c r="C3711" s="191" t="str">
        <f t="shared" si="116"/>
        <v>36880018</v>
      </c>
      <c r="D3711" t="str">
        <f>'Funding Import'!A3713</f>
        <v>RB053688: ST NICHOLAS COE VC PRM-RAWRETH</v>
      </c>
      <c r="E3711" t="str">
        <f>MID('Funding Import'!B3713,2,4)</f>
        <v>0018</v>
      </c>
      <c r="F3711" t="str">
        <f>MID('Funding Import'!B3713,8,50)</f>
        <v>ADDITIONAL GRANT INCOME</v>
      </c>
      <c r="G3711" t="str">
        <f>'Funding Import'!I3713</f>
        <v>DL 8673 PE GRANT OCT21 0018PE</v>
      </c>
      <c r="H3711">
        <f>'Funding Import'!H3713</f>
        <v>10057</v>
      </c>
      <c r="I3711" s="139"/>
    </row>
    <row r="3712" spans="1:9" ht="15" x14ac:dyDescent="0.2">
      <c r="A3712" s="191" t="str">
        <f t="shared" si="115"/>
        <v>3688</v>
      </c>
      <c r="B3712" s="191"/>
      <c r="C3712" s="191" t="str">
        <f t="shared" si="116"/>
        <v>36880026</v>
      </c>
      <c r="D3712" t="str">
        <f>'Funding Import'!A3714</f>
        <v>RB053688: ST NICHOLAS COE VC PRM-RAWRETH</v>
      </c>
      <c r="E3712" t="str">
        <f>MID('Funding Import'!B3714,2,4)</f>
        <v>0026</v>
      </c>
      <c r="F3712" t="str">
        <f>MID('Funding Import'!B3714,8,50)</f>
        <v>NOTIONAL SEN FUNDING</v>
      </c>
      <c r="G3712" t="str">
        <f>'Funding Import'!I3714</f>
        <v>Spreadsheet B 391732 20639856 ES012 MK0514 10026 NOTIONAL SEN ES012 MK0514 10026 NOTIONAL SEN</v>
      </c>
      <c r="H3712">
        <f>'Funding Import'!H3714</f>
        <v>33381</v>
      </c>
      <c r="I3712" s="139"/>
    </row>
    <row r="3713" spans="1:9" ht="15" x14ac:dyDescent="0.2">
      <c r="A3713" s="191" t="str">
        <f t="shared" si="115"/>
        <v>3688</v>
      </c>
      <c r="B3713" s="191"/>
      <c r="C3713" s="191" t="str">
        <f t="shared" si="116"/>
        <v>36880026</v>
      </c>
      <c r="D3713" t="str">
        <f>'Funding Import'!A3715</f>
        <v>RB053688: ST NICHOLAS COE VC PRM-RAWRETH</v>
      </c>
      <c r="E3713" t="str">
        <f>MID('Funding Import'!B3715,2,4)</f>
        <v>0026</v>
      </c>
      <c r="F3713" t="str">
        <f>MID('Funding Import'!B3715,8,50)</f>
        <v>NOTIONAL SEN FUNDING</v>
      </c>
      <c r="G3713" t="str">
        <f>'Funding Import'!I3715</f>
        <v>Spreadsheet B 402844 21179075 ES108 CJ0162 SEN SHORTFALL Sum 21 ES108 CJ0162 SEN SHORTFALL Sum 21</v>
      </c>
      <c r="H3713">
        <f>'Funding Import'!H3715</f>
        <v>6054</v>
      </c>
      <c r="I3713" s="139"/>
    </row>
    <row r="3714" spans="1:9" ht="15" x14ac:dyDescent="0.2">
      <c r="A3714" s="191" t="str">
        <f t="shared" ref="A3714:A3777" si="117">MID(D3714,5,4)</f>
        <v>3704</v>
      </c>
      <c r="B3714" s="191"/>
      <c r="C3714" s="191" t="str">
        <f t="shared" si="116"/>
        <v>37040001</v>
      </c>
      <c r="D3714" t="str">
        <f>'Funding Import'!A3716</f>
        <v>RB053704: DOWNHALL PRIMARY SCHOOL</v>
      </c>
      <c r="E3714" t="str">
        <f>MID('Funding Import'!B3716,2,4)</f>
        <v>0001</v>
      </c>
      <c r="F3714" t="str">
        <f>MID('Funding Import'!B3716,8,50)</f>
        <v>FORMULA FUNDED (EXCL RATES)</v>
      </c>
      <c r="G3714" t="str">
        <f>'Funding Import'!I3716</f>
        <v>Spreadsheet B 391145 20630885 ES006 MK0508 10001 FORMULA FUNDED ES006 MK0508 10001 FORMULA FUNDED</v>
      </c>
      <c r="H3714">
        <f>'Funding Import'!H3716</f>
        <v>966639</v>
      </c>
      <c r="I3714" s="139"/>
    </row>
    <row r="3715" spans="1:9" ht="15" x14ac:dyDescent="0.2">
      <c r="A3715" s="191" t="str">
        <f t="shared" si="117"/>
        <v>3704</v>
      </c>
      <c r="B3715" s="191"/>
      <c r="C3715" s="191" t="str">
        <f t="shared" si="116"/>
        <v>37040002</v>
      </c>
      <c r="D3715" t="str">
        <f>'Funding Import'!A3717</f>
        <v>RB053704: DOWNHALL PRIMARY SCHOOL</v>
      </c>
      <c r="E3715" t="str">
        <f>MID('Funding Import'!B3717,2,4)</f>
        <v>0002</v>
      </c>
      <c r="F3715" t="str">
        <f>MID('Funding Import'!B3717,8,50)</f>
        <v>RATES</v>
      </c>
      <c r="G3715" t="str">
        <f>'Funding Import'!I3717</f>
        <v>Spreadsheet B 391137 20630756 ES007 MK0509 10002 RATES ES007 MK0509 10002 RATES</v>
      </c>
      <c r="H3715">
        <f>'Funding Import'!H3717</f>
        <v>28019</v>
      </c>
      <c r="I3715" s="139"/>
    </row>
    <row r="3716" spans="1:9" ht="15" x14ac:dyDescent="0.2">
      <c r="A3716" s="191" t="str">
        <f t="shared" si="117"/>
        <v>3704</v>
      </c>
      <c r="B3716" s="191"/>
      <c r="C3716" s="191" t="str">
        <f t="shared" si="116"/>
        <v>37040003</v>
      </c>
      <c r="D3716" t="str">
        <f>'Funding Import'!A3718</f>
        <v>RB053704: DOWNHALL PRIMARY SCHOOL</v>
      </c>
      <c r="E3716" t="str">
        <f>MID('Funding Import'!B3718,2,4)</f>
        <v>0003</v>
      </c>
      <c r="F3716" t="str">
        <f>MID('Funding Import'!B3718,8,50)</f>
        <v>BROUGHT FORWARD</v>
      </c>
      <c r="G3716" t="str">
        <f>'Funding Import'!I3718</f>
        <v>Spreadsheet B 394797 20778211 ES055 MK0568 10003 OPENING BALANCES ES055 MK0568 10003 OPENING BALANCES</v>
      </c>
      <c r="H3716">
        <f>'Funding Import'!H3718</f>
        <v>259519.62</v>
      </c>
      <c r="I3716" s="139"/>
    </row>
    <row r="3717" spans="1:9" ht="15" x14ac:dyDescent="0.2">
      <c r="A3717" s="191" t="str">
        <f t="shared" si="117"/>
        <v>3704</v>
      </c>
      <c r="B3717" s="191"/>
      <c r="C3717" s="191" t="str">
        <f t="shared" si="116"/>
        <v>37040004</v>
      </c>
      <c r="D3717" t="str">
        <f>'Funding Import'!A3719</f>
        <v>RB053704: DOWNHALL PRIMARY SCHOOL</v>
      </c>
      <c r="E3717" t="str">
        <f>MID('Funding Import'!B3719,2,4)</f>
        <v>0004</v>
      </c>
      <c r="F3717" t="str">
        <f>MID('Funding Import'!B3719,8,50)</f>
        <v>STATEMENTED SEN</v>
      </c>
      <c r="G3717" t="str">
        <f>'Funding Import'!I3719</f>
        <v>Spreadsheet B 391144 20630818 ES009 MK0511 10004 EHCP ES009 MK0511 10004 EHCP</v>
      </c>
      <c r="H3717">
        <f>'Funding Import'!H3719</f>
        <v>1800</v>
      </c>
      <c r="I3717" s="139"/>
    </row>
    <row r="3718" spans="1:9" ht="15" x14ac:dyDescent="0.2">
      <c r="A3718" s="191" t="str">
        <f t="shared" si="117"/>
        <v>3704</v>
      </c>
      <c r="B3718" s="191"/>
      <c r="C3718" s="191" t="str">
        <f t="shared" si="116"/>
        <v>37040006</v>
      </c>
      <c r="D3718" t="str">
        <f>'Funding Import'!A3720</f>
        <v>RB053704: DOWNHALL PRIMARY SCHOOL</v>
      </c>
      <c r="E3718" t="str">
        <f>MID('Funding Import'!B3720,2,4)</f>
        <v>0006</v>
      </c>
      <c r="F3718" t="str">
        <f>MID('Funding Import'!B3720,8,50)</f>
        <v>EXCEPTIONAL COVID COST GRANT</v>
      </c>
      <c r="G3718" t="str">
        <f>'Funding Import'!I3720</f>
        <v>Spreadsheet B 398804 20920024 ES065 DP0556 COVIDEMERGENCY COVIDEM ES065 DP0556 COVIDEMERGENCY COVIDEM</v>
      </c>
      <c r="H3718">
        <f>'Funding Import'!H3720</f>
        <v>8400</v>
      </c>
      <c r="I3718" s="139"/>
    </row>
    <row r="3719" spans="1:9" ht="15" x14ac:dyDescent="0.2">
      <c r="A3719" s="191" t="str">
        <f t="shared" si="117"/>
        <v>3704</v>
      </c>
      <c r="B3719" s="191"/>
      <c r="C3719" s="191" t="str">
        <f t="shared" si="116"/>
        <v>37040006</v>
      </c>
      <c r="D3719" t="str">
        <f>'Funding Import'!A3721</f>
        <v>RB053704: DOWNHALL PRIMARY SCHOOL</v>
      </c>
      <c r="E3719" t="str">
        <f>MID('Funding Import'!B3721,2,4)</f>
        <v>0006</v>
      </c>
      <c r="F3719" t="str">
        <f>MID('Funding Import'!B3721,8,50)</f>
        <v>EXCEPTIONAL COVID COST GRANT</v>
      </c>
      <c r="G3719" t="str">
        <f>'Funding Import'!I3721</f>
        <v>Spreadsheet B 398807 20920177 ES067 DP0558 FSMADDCOSTSCOVID FSMCOVID ES067 DP0558 FSMADDCOSTSCOVID FSMCOVID</v>
      </c>
      <c r="H3719">
        <f>'Funding Import'!H3721</f>
        <v>1225</v>
      </c>
      <c r="I3719" s="139"/>
    </row>
    <row r="3720" spans="1:9" ht="15" x14ac:dyDescent="0.2">
      <c r="A3720" s="191" t="str">
        <f t="shared" si="117"/>
        <v>3704</v>
      </c>
      <c r="B3720" s="191"/>
      <c r="C3720" s="191" t="str">
        <f t="shared" si="116"/>
        <v>37040006</v>
      </c>
      <c r="D3720" t="str">
        <f>'Funding Import'!A3722</f>
        <v>RB053704: DOWNHALL PRIMARY SCHOOL</v>
      </c>
      <c r="E3720" t="str">
        <f>MID('Funding Import'!B3722,2,4)</f>
        <v>0006</v>
      </c>
      <c r="F3720" t="str">
        <f>MID('Funding Import'!B3722,8,50)</f>
        <v>EXCEPTIONAL COVID COST GRANT</v>
      </c>
      <c r="G3720" t="str">
        <f>'Funding Import'!I3722</f>
        <v>Spreadsheet B 399778 20982606 Movement from code '0006 to '0012 covid  emergency recode ES089 RM0128 Covid emergency recode</v>
      </c>
      <c r="H3720">
        <f>'Funding Import'!H3722</f>
        <v>-8400</v>
      </c>
      <c r="I3720" s="139"/>
    </row>
    <row r="3721" spans="1:9" ht="15" x14ac:dyDescent="0.2">
      <c r="A3721" s="191" t="str">
        <f t="shared" si="117"/>
        <v>3704</v>
      </c>
      <c r="B3721" s="191"/>
      <c r="C3721" s="191" t="str">
        <f t="shared" si="116"/>
        <v>37040012</v>
      </c>
      <c r="D3721" t="str">
        <f>'Funding Import'!A3723</f>
        <v>RB053704: DOWNHALL PRIMARY SCHOOL</v>
      </c>
      <c r="E3721" t="str">
        <f>MID('Funding Import'!B3723,2,4)</f>
        <v>0012</v>
      </c>
      <c r="F3721" t="str">
        <f>MID('Funding Import'!B3723,8,50)</f>
        <v>COVID CATCH UP</v>
      </c>
      <c r="G3721" t="str">
        <f>'Funding Import'!I3723</f>
        <v>Spreadsheet B 399778 20982606 Movement from code '0006 to '0012 covid  emergency recode ES089 RM0128 Covid emergency recode</v>
      </c>
      <c r="H3721">
        <f>'Funding Import'!H3723</f>
        <v>8400</v>
      </c>
      <c r="I3721" s="139"/>
    </row>
    <row r="3722" spans="1:9" ht="15" x14ac:dyDescent="0.2">
      <c r="A3722" s="191" t="str">
        <f t="shared" si="117"/>
        <v>3704</v>
      </c>
      <c r="B3722" s="191"/>
      <c r="C3722" s="191" t="str">
        <f t="shared" si="116"/>
        <v>37040012</v>
      </c>
      <c r="D3722" t="str">
        <f>'Funding Import'!A3724</f>
        <v>RB053704: DOWNHALL PRIMARY SCHOOL</v>
      </c>
      <c r="E3722" t="str">
        <f>MID('Funding Import'!B3724,2,4)</f>
        <v>0012</v>
      </c>
      <c r="F3722" t="str">
        <f>MID('Funding Import'!B3724,8,50)</f>
        <v>COVID CATCH UP</v>
      </c>
      <c r="G3722" t="str">
        <f>'Funding Import'!I3724</f>
        <v>DL 8645 0012recoveryc 0012RPG</v>
      </c>
      <c r="H3722">
        <f>'Funding Import'!H3724</f>
        <v>1305</v>
      </c>
      <c r="I3722" s="139"/>
    </row>
    <row r="3723" spans="1:9" ht="15" x14ac:dyDescent="0.2">
      <c r="A3723" s="191" t="str">
        <f t="shared" si="117"/>
        <v>3704</v>
      </c>
      <c r="B3723" s="191"/>
      <c r="C3723" s="191" t="str">
        <f t="shared" si="116"/>
        <v>37040012</v>
      </c>
      <c r="D3723" t="str">
        <f>'Funding Import'!A3725</f>
        <v>RB053704: DOWNHALL PRIMARY SCHOOL</v>
      </c>
      <c r="E3723" t="str">
        <f>MID('Funding Import'!B3725,2,4)</f>
        <v>0012</v>
      </c>
      <c r="F3723" t="str">
        <f>MID('Funding Import'!B3725,8,50)</f>
        <v>COVID CATCH UP</v>
      </c>
      <c r="G3723" t="str">
        <f>'Funding Import'!I3725</f>
        <v>DL 8656 0012schoolled 0012SLT</v>
      </c>
      <c r="H3723">
        <f>'Funding Import'!H3725</f>
        <v>1299.3800000000001</v>
      </c>
      <c r="I3723" s="139"/>
    </row>
    <row r="3724" spans="1:9" ht="15" x14ac:dyDescent="0.2">
      <c r="A3724" s="191" t="str">
        <f t="shared" si="117"/>
        <v>3704</v>
      </c>
      <c r="B3724" s="191"/>
      <c r="C3724" s="191" t="str">
        <f t="shared" si="116"/>
        <v>37040014</v>
      </c>
      <c r="D3724" t="str">
        <f>'Funding Import'!A3726</f>
        <v>RB053704: DOWNHALL PRIMARY SCHOOL</v>
      </c>
      <c r="E3724" t="str">
        <f>MID('Funding Import'!B3726,2,4)</f>
        <v>0014</v>
      </c>
      <c r="F3724" t="str">
        <f>MID('Funding Import'!B3726,8,50)</f>
        <v>PUPIL PREMIUM</v>
      </c>
      <c r="G3724" t="str">
        <f>'Funding Import'!I3726</f>
        <v>Spreadsheet B 400831 21077861 ES093 DP0593 SUMMER21PPG SUM21PPG ES093 DP0593 SUMMER21PPG SUM21PPG</v>
      </c>
      <c r="H3724">
        <f>'Funding Import'!H3726</f>
        <v>20175</v>
      </c>
      <c r="I3724" s="139"/>
    </row>
    <row r="3725" spans="1:9" ht="15" x14ac:dyDescent="0.2">
      <c r="A3725" s="191" t="str">
        <f t="shared" si="117"/>
        <v>3704</v>
      </c>
      <c r="B3725" s="191"/>
      <c r="C3725" s="191" t="str">
        <f t="shared" si="116"/>
        <v>37040014</v>
      </c>
      <c r="D3725" t="str">
        <f>'Funding Import'!A3727</f>
        <v>RB053704: DOWNHALL PRIMARY SCHOOL</v>
      </c>
      <c r="E3725" t="str">
        <f>MID('Funding Import'!B3727,2,4)</f>
        <v>0014</v>
      </c>
      <c r="F3725" t="str">
        <f>MID('Funding Import'!B3727,8,50)</f>
        <v>PUPIL PREMIUM</v>
      </c>
      <c r="G3725" t="str">
        <f>'Funding Import'!I3727</f>
        <v>DL 8701 0014 Pupil Premium Autumn Term 2021</v>
      </c>
      <c r="H3725">
        <f>'Funding Import'!H3727</f>
        <v>16140</v>
      </c>
      <c r="I3725" s="139"/>
    </row>
    <row r="3726" spans="1:9" ht="15" x14ac:dyDescent="0.2">
      <c r="A3726" s="191" t="str">
        <f t="shared" si="117"/>
        <v>3704</v>
      </c>
      <c r="B3726" s="191"/>
      <c r="C3726" s="191" t="str">
        <f t="shared" si="116"/>
        <v>37040018</v>
      </c>
      <c r="D3726" t="str">
        <f>'Funding Import'!A3728</f>
        <v>RB053704: DOWNHALL PRIMARY SCHOOL</v>
      </c>
      <c r="E3726" t="str">
        <f>MID('Funding Import'!B3728,2,4)</f>
        <v>0018</v>
      </c>
      <c r="F3726" t="str">
        <f>MID('Funding Import'!B3728,8,50)</f>
        <v>ADDITIONAL GRANT INCOME</v>
      </c>
      <c r="G3726" t="str">
        <f>'Funding Import'!I3728</f>
        <v>Spreadsheet B 393531 20728061 ES032 RM0087 PE GRANT APR 21 ES032 RM0087 PE GRANT APR 21</v>
      </c>
      <c r="H3726">
        <f>'Funding Import'!H3728</f>
        <v>7700</v>
      </c>
      <c r="I3726" s="139"/>
    </row>
    <row r="3727" spans="1:9" ht="15" x14ac:dyDescent="0.2">
      <c r="A3727" s="191" t="str">
        <f t="shared" si="117"/>
        <v>3704</v>
      </c>
      <c r="B3727" s="191"/>
      <c r="C3727" s="191" t="str">
        <f t="shared" si="116"/>
        <v>37040018</v>
      </c>
      <c r="D3727" t="str">
        <f>'Funding Import'!A3729</f>
        <v>RB053704: DOWNHALL PRIMARY SCHOOL</v>
      </c>
      <c r="E3727" t="str">
        <f>MID('Funding Import'!B3729,2,4)</f>
        <v>0018</v>
      </c>
      <c r="F3727" t="str">
        <f>MID('Funding Import'!B3729,8,50)</f>
        <v>ADDITIONAL GRANT INCOME</v>
      </c>
      <c r="G3727" t="str">
        <f>'Funding Import'!I3729</f>
        <v>Spreadsheet B 399769 20981730 UIFSM JULY21 UIFSM 21 ES085 RM0124 UIFSM JULY21 UIFSM 21</v>
      </c>
      <c r="H3727">
        <f>'Funding Import'!H3729</f>
        <v>22823</v>
      </c>
      <c r="I3727" s="139"/>
    </row>
    <row r="3728" spans="1:9" ht="15" x14ac:dyDescent="0.2">
      <c r="A3728" s="191" t="str">
        <f t="shared" si="117"/>
        <v>3704</v>
      </c>
      <c r="B3728" s="191"/>
      <c r="C3728" s="191" t="str">
        <f t="shared" si="116"/>
        <v>37040018</v>
      </c>
      <c r="D3728" t="str">
        <f>'Funding Import'!A3730</f>
        <v>RB053704: DOWNHALL PRIMARY SCHOOL</v>
      </c>
      <c r="E3728" t="str">
        <f>MID('Funding Import'!B3730,2,4)</f>
        <v>0018</v>
      </c>
      <c r="F3728" t="str">
        <f>MID('Funding Import'!B3730,8,50)</f>
        <v>ADDITIONAL GRANT INCOME</v>
      </c>
      <c r="G3728" t="str">
        <f>'Funding Import'!I3730</f>
        <v>DL 8673 PE GRANT OCT21 0018PE</v>
      </c>
      <c r="H3728">
        <f>'Funding Import'!H3730</f>
        <v>10693</v>
      </c>
      <c r="I3728" s="139"/>
    </row>
    <row r="3729" spans="1:9" ht="15" x14ac:dyDescent="0.2">
      <c r="A3729" s="191" t="str">
        <f t="shared" si="117"/>
        <v>3704</v>
      </c>
      <c r="B3729" s="191"/>
      <c r="C3729" s="191" t="str">
        <f t="shared" si="116"/>
        <v>37040026</v>
      </c>
      <c r="D3729" t="str">
        <f>'Funding Import'!A3731</f>
        <v>RB053704: DOWNHALL PRIMARY SCHOOL</v>
      </c>
      <c r="E3729" t="str">
        <f>MID('Funding Import'!B3731,2,4)</f>
        <v>0026</v>
      </c>
      <c r="F3729" t="str">
        <f>MID('Funding Import'!B3731,8,50)</f>
        <v>NOTIONAL SEN FUNDING</v>
      </c>
      <c r="G3729" t="str">
        <f>'Funding Import'!I3731</f>
        <v>Spreadsheet B 391732 20639856 ES012 MK0514 10026 NOTIONAL SEN ES012 MK0514 10026 NOTIONAL SEN</v>
      </c>
      <c r="H3729">
        <f>'Funding Import'!H3731</f>
        <v>76893</v>
      </c>
      <c r="I3729" s="139"/>
    </row>
    <row r="3730" spans="1:9" ht="15" x14ac:dyDescent="0.2">
      <c r="A3730" s="191" t="str">
        <f t="shared" si="117"/>
        <v>3706</v>
      </c>
      <c r="B3730" s="191"/>
      <c r="C3730" s="191" t="str">
        <f t="shared" si="116"/>
        <v>37060001</v>
      </c>
      <c r="D3730" t="str">
        <f>'Funding Import'!A3732</f>
        <v>RB053706: EDWARD FRANCIS PRIMARY SCHOOL</v>
      </c>
      <c r="E3730" t="str">
        <f>MID('Funding Import'!B3732,2,4)</f>
        <v>0001</v>
      </c>
      <c r="F3730" t="str">
        <f>MID('Funding Import'!B3732,8,50)</f>
        <v>FORMULA FUNDED (EXCL RATES)</v>
      </c>
      <c r="G3730" t="str">
        <f>'Funding Import'!I3732</f>
        <v>Spreadsheet B 391145 20630885 ES006 MK0508 10001 FORMULA FUNDED ES006 MK0508 10001 FORMULA FUNDED</v>
      </c>
      <c r="H3730">
        <f>'Funding Import'!H3732</f>
        <v>1599880</v>
      </c>
      <c r="I3730" s="139"/>
    </row>
    <row r="3731" spans="1:9" ht="15" x14ac:dyDescent="0.2">
      <c r="A3731" s="191" t="str">
        <f t="shared" si="117"/>
        <v>3706</v>
      </c>
      <c r="B3731" s="191"/>
      <c r="C3731" s="191" t="str">
        <f t="shared" si="116"/>
        <v>37060002</v>
      </c>
      <c r="D3731" t="str">
        <f>'Funding Import'!A3733</f>
        <v>RB053706: EDWARD FRANCIS PRIMARY SCHOOL</v>
      </c>
      <c r="E3731" t="str">
        <f>MID('Funding Import'!B3733,2,4)</f>
        <v>0002</v>
      </c>
      <c r="F3731" t="str">
        <f>MID('Funding Import'!B3733,8,50)</f>
        <v>RATES</v>
      </c>
      <c r="G3731" t="str">
        <f>'Funding Import'!I3733</f>
        <v>Spreadsheet B 391137 20630756 ES007 MK0509 10002 RATES ES007 MK0509 10002 RATES</v>
      </c>
      <c r="H3731">
        <f>'Funding Import'!H3733</f>
        <v>47106</v>
      </c>
      <c r="I3731" s="139"/>
    </row>
    <row r="3732" spans="1:9" ht="15" x14ac:dyDescent="0.2">
      <c r="A3732" s="191" t="str">
        <f t="shared" si="117"/>
        <v>3706</v>
      </c>
      <c r="B3732" s="191"/>
      <c r="C3732" s="191" t="str">
        <f t="shared" si="116"/>
        <v>37060003</v>
      </c>
      <c r="D3732" t="str">
        <f>'Funding Import'!A3734</f>
        <v>RB053706: EDWARD FRANCIS PRIMARY SCHOOL</v>
      </c>
      <c r="E3732" t="str">
        <f>MID('Funding Import'!B3734,2,4)</f>
        <v>0003</v>
      </c>
      <c r="F3732" t="str">
        <f>MID('Funding Import'!B3734,8,50)</f>
        <v>BROUGHT FORWARD</v>
      </c>
      <c r="G3732" t="str">
        <f>'Funding Import'!I3734</f>
        <v>Spreadsheet B 394797 20778211 ES055 MK0568 10003 OPENING BALANCES ES055 MK0568 10003 OPENING BALANCES</v>
      </c>
      <c r="H3732">
        <f>'Funding Import'!H3734</f>
        <v>309836.58</v>
      </c>
      <c r="I3732" s="139"/>
    </row>
    <row r="3733" spans="1:9" ht="15" x14ac:dyDescent="0.2">
      <c r="A3733" s="191" t="str">
        <f t="shared" si="117"/>
        <v>3706</v>
      </c>
      <c r="B3733" s="191"/>
      <c r="C3733" s="191" t="str">
        <f t="shared" si="116"/>
        <v>37060004</v>
      </c>
      <c r="D3733" t="str">
        <f>'Funding Import'!A3735</f>
        <v>RB053706: EDWARD FRANCIS PRIMARY SCHOOL</v>
      </c>
      <c r="E3733" t="str">
        <f>MID('Funding Import'!B3735,2,4)</f>
        <v>0004</v>
      </c>
      <c r="F3733" t="str">
        <f>MID('Funding Import'!B3735,8,50)</f>
        <v>STATEMENTED SEN</v>
      </c>
      <c r="G3733" t="str">
        <f>'Funding Import'!I3735</f>
        <v>Spreadsheet B 391144 20630818 ES009 MK0511 10004 EHCP ES009 MK0511 10004 EHCP</v>
      </c>
      <c r="H3733">
        <f>'Funding Import'!H3735</f>
        <v>44377</v>
      </c>
      <c r="I3733" s="139"/>
    </row>
    <row r="3734" spans="1:9" ht="15" x14ac:dyDescent="0.2">
      <c r="A3734" s="191" t="str">
        <f t="shared" si="117"/>
        <v>3706</v>
      </c>
      <c r="B3734" s="191"/>
      <c r="C3734" s="191" t="str">
        <f t="shared" si="116"/>
        <v>37060004</v>
      </c>
      <c r="D3734" t="str">
        <f>'Funding Import'!A3736</f>
        <v>RB053706: EDWARD FRANCIS PRIMARY SCHOOL</v>
      </c>
      <c r="E3734" t="str">
        <f>MID('Funding Import'!B3736,2,4)</f>
        <v>0004</v>
      </c>
      <c r="F3734" t="str">
        <f>MID('Funding Import'!B3736,8,50)</f>
        <v>STATEMENTED SEN</v>
      </c>
      <c r="G3734" t="str">
        <f>'Funding Import'!I3736</f>
        <v>Spreadsheet B 394845 20782782 ES043 DP0533 SEN TOP-UP SUM1 SUM-21 ES043 DP0533 SEN TOP-UP SUM1 SUM-21</v>
      </c>
      <c r="H3734">
        <f>'Funding Import'!H3736</f>
        <v>5217</v>
      </c>
      <c r="I3734" s="139"/>
    </row>
    <row r="3735" spans="1:9" ht="15" x14ac:dyDescent="0.2">
      <c r="A3735" s="191" t="str">
        <f t="shared" si="117"/>
        <v>3706</v>
      </c>
      <c r="B3735" s="191"/>
      <c r="C3735" s="191" t="str">
        <f t="shared" si="116"/>
        <v>37060004</v>
      </c>
      <c r="D3735" t="str">
        <f>'Funding Import'!A3737</f>
        <v>RB053706: EDWARD FRANCIS PRIMARY SCHOOL</v>
      </c>
      <c r="E3735" t="str">
        <f>MID('Funding Import'!B3737,2,4)</f>
        <v>0004</v>
      </c>
      <c r="F3735" t="str">
        <f>MID('Funding Import'!B3737,8,50)</f>
        <v>STATEMENTED SEN</v>
      </c>
      <c r="G3735" t="str">
        <f>'Funding Import'!I3737</f>
        <v>DL 8688 SEN TOP-UP AUT1 AUT-21</v>
      </c>
      <c r="H3735">
        <f>'Funding Import'!H3737</f>
        <v>6388</v>
      </c>
      <c r="I3735" s="139"/>
    </row>
    <row r="3736" spans="1:9" ht="15" x14ac:dyDescent="0.2">
      <c r="A3736" s="191" t="str">
        <f t="shared" si="117"/>
        <v>3706</v>
      </c>
      <c r="B3736" s="191"/>
      <c r="C3736" s="191" t="str">
        <f t="shared" si="116"/>
        <v>37060006</v>
      </c>
      <c r="D3736" t="str">
        <f>'Funding Import'!A3738</f>
        <v>RB053706: EDWARD FRANCIS PRIMARY SCHOOL</v>
      </c>
      <c r="E3736" t="str">
        <f>MID('Funding Import'!B3738,2,4)</f>
        <v>0006</v>
      </c>
      <c r="F3736" t="str">
        <f>MID('Funding Import'!B3738,8,50)</f>
        <v>EXCEPTIONAL COVID COST GRANT</v>
      </c>
      <c r="G3736" t="str">
        <f>'Funding Import'!I3738</f>
        <v>Spreadsheet B 398807 20920177 ES067 DP0558 FSMADDCOSTSCOVID FSMCOVID ES067 DP0558 FSMADDCOSTSCOVID FSMCOVID</v>
      </c>
      <c r="H3736">
        <f>'Funding Import'!H3738</f>
        <v>1050</v>
      </c>
      <c r="I3736" s="139"/>
    </row>
    <row r="3737" spans="1:9" ht="15" x14ac:dyDescent="0.2">
      <c r="A3737" s="191" t="str">
        <f t="shared" si="117"/>
        <v>3706</v>
      </c>
      <c r="B3737" s="191"/>
      <c r="C3737" s="191" t="str">
        <f t="shared" si="116"/>
        <v>37060006</v>
      </c>
      <c r="D3737" t="str">
        <f>'Funding Import'!A3739</f>
        <v>RB053706: EDWARD FRANCIS PRIMARY SCHOOL</v>
      </c>
      <c r="E3737" t="str">
        <f>MID('Funding Import'!B3739,2,4)</f>
        <v>0006</v>
      </c>
      <c r="F3737" t="str">
        <f>MID('Funding Import'!B3739,8,50)</f>
        <v>EXCEPTIONAL COVID COST GRANT</v>
      </c>
      <c r="G3737" t="str">
        <f>'Funding Import'!I3739</f>
        <v>Spreadsheet B 398804 20920024 ES065 DP0556 COVIDEMERGENCY COVIDEM ES065 DP0556 COVIDEMERGENCY COVIDEM</v>
      </c>
      <c r="H3737">
        <f>'Funding Import'!H3739</f>
        <v>13900</v>
      </c>
      <c r="I3737" s="139"/>
    </row>
    <row r="3738" spans="1:9" ht="15" x14ac:dyDescent="0.2">
      <c r="A3738" s="191" t="str">
        <f t="shared" si="117"/>
        <v>3706</v>
      </c>
      <c r="B3738" s="191"/>
      <c r="C3738" s="191" t="str">
        <f t="shared" si="116"/>
        <v>37060006</v>
      </c>
      <c r="D3738" t="str">
        <f>'Funding Import'!A3740</f>
        <v>RB053706: EDWARD FRANCIS PRIMARY SCHOOL</v>
      </c>
      <c r="E3738" t="str">
        <f>MID('Funding Import'!B3740,2,4)</f>
        <v>0006</v>
      </c>
      <c r="F3738" t="str">
        <f>MID('Funding Import'!B3740,8,50)</f>
        <v>EXCEPTIONAL COVID COST GRANT</v>
      </c>
      <c r="G3738" t="str">
        <f>'Funding Import'!I3740</f>
        <v>Spreadsheet B 399778 20982606 Movement from code '0006 to '0012 covid  emergency recode ES089 RM0128 Covid emergency recode</v>
      </c>
      <c r="H3738">
        <f>'Funding Import'!H3740</f>
        <v>-13900</v>
      </c>
      <c r="I3738" s="139"/>
    </row>
    <row r="3739" spans="1:9" ht="15" x14ac:dyDescent="0.2">
      <c r="A3739" s="191" t="str">
        <f t="shared" si="117"/>
        <v>3706</v>
      </c>
      <c r="B3739" s="191"/>
      <c r="C3739" s="191" t="str">
        <f t="shared" si="116"/>
        <v>37060012</v>
      </c>
      <c r="D3739" t="str">
        <f>'Funding Import'!A3741</f>
        <v>RB053706: EDWARD FRANCIS PRIMARY SCHOOL</v>
      </c>
      <c r="E3739" t="str">
        <f>MID('Funding Import'!B3741,2,4)</f>
        <v>0012</v>
      </c>
      <c r="F3739" t="str">
        <f>MID('Funding Import'!B3741,8,50)</f>
        <v>COVID CATCH UP</v>
      </c>
      <c r="G3739" t="str">
        <f>'Funding Import'!I3741</f>
        <v>Spreadsheet B 399778 20982606 Movement from code '0006 to '0012 covid  emergency recode ES089 RM0128 Covid emergency recode</v>
      </c>
      <c r="H3739">
        <f>'Funding Import'!H3741</f>
        <v>13900</v>
      </c>
      <c r="I3739" s="139"/>
    </row>
    <row r="3740" spans="1:9" ht="15" x14ac:dyDescent="0.2">
      <c r="A3740" s="191" t="str">
        <f t="shared" si="117"/>
        <v>3706</v>
      </c>
      <c r="B3740" s="191"/>
      <c r="C3740" s="191" t="str">
        <f t="shared" si="116"/>
        <v>37060012</v>
      </c>
      <c r="D3740" t="str">
        <f>'Funding Import'!A3742</f>
        <v>RB053706: EDWARD FRANCIS PRIMARY SCHOOL</v>
      </c>
      <c r="E3740" t="str">
        <f>MID('Funding Import'!B3742,2,4)</f>
        <v>0012</v>
      </c>
      <c r="F3740" t="str">
        <f>MID('Funding Import'!B3742,8,50)</f>
        <v>COVID CATCH UP</v>
      </c>
      <c r="G3740" t="str">
        <f>'Funding Import'!I3742</f>
        <v>DL 8645 0012recoveryc 0012RPG</v>
      </c>
      <c r="H3740">
        <f>'Funding Import'!H3742</f>
        <v>1558.75</v>
      </c>
      <c r="I3740" s="139"/>
    </row>
    <row r="3741" spans="1:9" ht="15" x14ac:dyDescent="0.2">
      <c r="A3741" s="191" t="str">
        <f t="shared" si="117"/>
        <v>3706</v>
      </c>
      <c r="B3741" s="191"/>
      <c r="C3741" s="191" t="str">
        <f t="shared" si="116"/>
        <v>37060012</v>
      </c>
      <c r="D3741" t="str">
        <f>'Funding Import'!A3743</f>
        <v>RB053706: EDWARD FRANCIS PRIMARY SCHOOL</v>
      </c>
      <c r="E3741" t="str">
        <f>MID('Funding Import'!B3743,2,4)</f>
        <v>0012</v>
      </c>
      <c r="F3741" t="str">
        <f>MID('Funding Import'!B3743,8,50)</f>
        <v>COVID CATCH UP</v>
      </c>
      <c r="G3741" t="str">
        <f>'Funding Import'!I3743</f>
        <v>DL 8656 0012schoolled 0012SLT</v>
      </c>
      <c r="H3741">
        <f>'Funding Import'!H3743</f>
        <v>1476.56</v>
      </c>
      <c r="I3741" s="139"/>
    </row>
    <row r="3742" spans="1:9" ht="15" x14ac:dyDescent="0.2">
      <c r="A3742" s="191" t="str">
        <f t="shared" si="117"/>
        <v>3706</v>
      </c>
      <c r="B3742" s="191"/>
      <c r="C3742" s="191" t="str">
        <f t="shared" si="116"/>
        <v>37060014</v>
      </c>
      <c r="D3742" t="str">
        <f>'Funding Import'!A3744</f>
        <v>RB053706: EDWARD FRANCIS PRIMARY SCHOOL</v>
      </c>
      <c r="E3742" t="str">
        <f>MID('Funding Import'!B3744,2,4)</f>
        <v>0014</v>
      </c>
      <c r="F3742" t="str">
        <f>MID('Funding Import'!B3744,8,50)</f>
        <v>PUPIL PREMIUM</v>
      </c>
      <c r="G3742" t="str">
        <f>'Funding Import'!I3744</f>
        <v>Spreadsheet B 395862 20828831 ES060 MK0597 PPG CIC SUM21P2 SUM-21 ES060 MK0597 PPG CIC SUM21P2 SUM-21</v>
      </c>
      <c r="H3742">
        <f>'Funding Import'!H3744</f>
        <v>695</v>
      </c>
      <c r="I3742" s="139"/>
    </row>
    <row r="3743" spans="1:9" ht="15" x14ac:dyDescent="0.2">
      <c r="A3743" s="191" t="str">
        <f t="shared" si="117"/>
        <v>3706</v>
      </c>
      <c r="B3743" s="191"/>
      <c r="C3743" s="191" t="str">
        <f t="shared" si="116"/>
        <v>37060014</v>
      </c>
      <c r="D3743" t="str">
        <f>'Funding Import'!A3745</f>
        <v>RB053706: EDWARD FRANCIS PRIMARY SCHOOL</v>
      </c>
      <c r="E3743" t="str">
        <f>MID('Funding Import'!B3745,2,4)</f>
        <v>0014</v>
      </c>
      <c r="F3743" t="str">
        <f>MID('Funding Import'!B3745,8,50)</f>
        <v>PUPIL PREMIUM</v>
      </c>
      <c r="G3743" t="str">
        <f>'Funding Import'!I3745</f>
        <v>Spreadsheet B 400831 21077861 ES093 DP0593 SUMMER21PPG SUM21PPG ES093 DP0593 SUMMER21PPG SUM21PPG</v>
      </c>
      <c r="H3743">
        <f>'Funding Import'!H3745</f>
        <v>25348</v>
      </c>
      <c r="I3743" s="139"/>
    </row>
    <row r="3744" spans="1:9" ht="15" x14ac:dyDescent="0.2">
      <c r="A3744" s="191" t="str">
        <f t="shared" si="117"/>
        <v>3706</v>
      </c>
      <c r="B3744" s="191"/>
      <c r="C3744" s="191" t="str">
        <f t="shared" si="116"/>
        <v>37060014</v>
      </c>
      <c r="D3744" t="str">
        <f>'Funding Import'!A3746</f>
        <v>RB053706: EDWARD FRANCIS PRIMARY SCHOOL</v>
      </c>
      <c r="E3744" t="str">
        <f>MID('Funding Import'!B3746,2,4)</f>
        <v>0014</v>
      </c>
      <c r="F3744" t="str">
        <f>MID('Funding Import'!B3746,8,50)</f>
        <v>PUPIL PREMIUM</v>
      </c>
      <c r="G3744" t="str">
        <f>'Funding Import'!I3746</f>
        <v>DL 8670 PPG CIC AUT21P2 AUT-21</v>
      </c>
      <c r="H3744">
        <f>'Funding Import'!H3746</f>
        <v>670</v>
      </c>
      <c r="I3744" s="139"/>
    </row>
    <row r="3745" spans="1:9" ht="15" x14ac:dyDescent="0.2">
      <c r="A3745" s="191" t="str">
        <f t="shared" si="117"/>
        <v>3706</v>
      </c>
      <c r="B3745" s="191"/>
      <c r="C3745" s="191" t="str">
        <f t="shared" si="116"/>
        <v>37060014</v>
      </c>
      <c r="D3745" t="str">
        <f>'Funding Import'!A3747</f>
        <v>RB053706: EDWARD FRANCIS PRIMARY SCHOOL</v>
      </c>
      <c r="E3745" t="str">
        <f>MID('Funding Import'!B3747,2,4)</f>
        <v>0014</v>
      </c>
      <c r="F3745" t="str">
        <f>MID('Funding Import'!B3747,8,50)</f>
        <v>PUPIL PREMIUM</v>
      </c>
      <c r="G3745" t="str">
        <f>'Funding Import'!I3747</f>
        <v>DL 8701 0014 Pupil Premium Autumn Term 2021</v>
      </c>
      <c r="H3745">
        <f>'Funding Import'!H3747</f>
        <v>20278</v>
      </c>
      <c r="I3745" s="139"/>
    </row>
    <row r="3746" spans="1:9" ht="15" x14ac:dyDescent="0.2">
      <c r="A3746" s="191" t="str">
        <f t="shared" si="117"/>
        <v>3706</v>
      </c>
      <c r="B3746" s="191"/>
      <c r="C3746" s="191" t="str">
        <f t="shared" si="116"/>
        <v>37060018</v>
      </c>
      <c r="D3746" t="str">
        <f>'Funding Import'!A3748</f>
        <v>RB053706: EDWARD FRANCIS PRIMARY SCHOOL</v>
      </c>
      <c r="E3746" t="str">
        <f>MID('Funding Import'!B3748,2,4)</f>
        <v>0018</v>
      </c>
      <c r="F3746" t="str">
        <f>MID('Funding Import'!B3748,8,50)</f>
        <v>ADDITIONAL GRANT INCOME</v>
      </c>
      <c r="G3746" t="str">
        <f>'Funding Import'!I3748</f>
        <v>Spreadsheet B 393531 20728061 ES032 RM0087 PE GRANT APR 21 ES032 RM0087 PE GRANT APR 21</v>
      </c>
      <c r="H3746">
        <f>'Funding Import'!H3748</f>
        <v>8192</v>
      </c>
      <c r="I3746" s="139"/>
    </row>
    <row r="3747" spans="1:9" ht="15" x14ac:dyDescent="0.2">
      <c r="A3747" s="191" t="str">
        <f t="shared" si="117"/>
        <v>3706</v>
      </c>
      <c r="B3747" s="191"/>
      <c r="C3747" s="191" t="str">
        <f t="shared" si="116"/>
        <v>37060018</v>
      </c>
      <c r="D3747" t="str">
        <f>'Funding Import'!A3749</f>
        <v>RB053706: EDWARD FRANCIS PRIMARY SCHOOL</v>
      </c>
      <c r="E3747" t="str">
        <f>MID('Funding Import'!B3749,2,4)</f>
        <v>0018</v>
      </c>
      <c r="F3747" t="str">
        <f>MID('Funding Import'!B3749,8,50)</f>
        <v>ADDITIONAL GRANT INCOME</v>
      </c>
      <c r="G3747" t="str">
        <f>'Funding Import'!I3749</f>
        <v>Spreadsheet B 399769 20981730 UIFSM JULY21 UIFSM 21 ES085 RM0124 UIFSM JULY21 UIFSM 21</v>
      </c>
      <c r="H3747">
        <f>'Funding Import'!H3749</f>
        <v>67043</v>
      </c>
      <c r="I3747" s="139"/>
    </row>
    <row r="3748" spans="1:9" ht="15" x14ac:dyDescent="0.2">
      <c r="A3748" s="191" t="str">
        <f t="shared" si="117"/>
        <v>3706</v>
      </c>
      <c r="B3748" s="191"/>
      <c r="C3748" s="191" t="str">
        <f t="shared" si="116"/>
        <v>37060018</v>
      </c>
      <c r="D3748" t="str">
        <f>'Funding Import'!A3750</f>
        <v>RB053706: EDWARD FRANCIS PRIMARY SCHOOL</v>
      </c>
      <c r="E3748" t="str">
        <f>MID('Funding Import'!B3750,2,4)</f>
        <v>0018</v>
      </c>
      <c r="F3748" t="str">
        <f>MID('Funding Import'!B3750,8,50)</f>
        <v>ADDITIONAL GRANT INCOME</v>
      </c>
      <c r="G3748" t="str">
        <f>'Funding Import'!I3750</f>
        <v>DL 8673 PE GRANT OCT21 0018PE</v>
      </c>
      <c r="H3748">
        <f>'Funding Import'!H3750</f>
        <v>11463</v>
      </c>
      <c r="I3748" s="139"/>
    </row>
    <row r="3749" spans="1:9" ht="15" x14ac:dyDescent="0.2">
      <c r="A3749" s="191" t="str">
        <f t="shared" si="117"/>
        <v>3706</v>
      </c>
      <c r="B3749" s="191"/>
      <c r="C3749" s="191" t="str">
        <f t="shared" si="116"/>
        <v>37060026</v>
      </c>
      <c r="D3749" t="str">
        <f>'Funding Import'!A3751</f>
        <v>RB053706: EDWARD FRANCIS PRIMARY SCHOOL</v>
      </c>
      <c r="E3749" t="str">
        <f>MID('Funding Import'!B3751,2,4)</f>
        <v>0026</v>
      </c>
      <c r="F3749" t="str">
        <f>MID('Funding Import'!B3751,8,50)</f>
        <v>NOTIONAL SEN FUNDING</v>
      </c>
      <c r="G3749" t="str">
        <f>'Funding Import'!I3751</f>
        <v>Spreadsheet B 391732 20639856 ES012 MK0514 10026 NOTIONAL SEN ES012 MK0514 10026 NOTIONAL SEN</v>
      </c>
      <c r="H3749">
        <f>'Funding Import'!H3751</f>
        <v>126917</v>
      </c>
      <c r="I3749" s="139"/>
    </row>
    <row r="3750" spans="1:9" ht="15" x14ac:dyDescent="0.2">
      <c r="A3750" s="191" t="str">
        <f t="shared" si="117"/>
        <v>3750</v>
      </c>
      <c r="B3750" s="191"/>
      <c r="C3750" s="191" t="str">
        <f t="shared" si="116"/>
        <v>37500001</v>
      </c>
      <c r="D3750" t="str">
        <f>'Funding Import'!A3752</f>
        <v>RB053750: RETTENDON PRIMARY SCHOOL</v>
      </c>
      <c r="E3750" t="str">
        <f>MID('Funding Import'!B3752,2,4)</f>
        <v>0001</v>
      </c>
      <c r="F3750" t="str">
        <f>MID('Funding Import'!B3752,8,50)</f>
        <v>FORMULA FUNDED (EXCL RATES)</v>
      </c>
      <c r="G3750" t="str">
        <f>'Funding Import'!I3752</f>
        <v>Spreadsheet B 391145 20630885 ES006 MK0508 10001 FORMULA FUNDED ES006 MK0508 10001 FORMULA FUNDED</v>
      </c>
      <c r="H3750">
        <f>'Funding Import'!H3752</f>
        <v>573921</v>
      </c>
      <c r="I3750" s="139"/>
    </row>
    <row r="3751" spans="1:9" ht="15" x14ac:dyDescent="0.2">
      <c r="A3751" s="191" t="str">
        <f t="shared" si="117"/>
        <v>3750</v>
      </c>
      <c r="B3751" s="191"/>
      <c r="C3751" s="191" t="str">
        <f t="shared" si="116"/>
        <v>37500002</v>
      </c>
      <c r="D3751" t="str">
        <f>'Funding Import'!A3753</f>
        <v>RB053750: RETTENDON PRIMARY SCHOOL</v>
      </c>
      <c r="E3751" t="str">
        <f>MID('Funding Import'!B3753,2,4)</f>
        <v>0002</v>
      </c>
      <c r="F3751" t="str">
        <f>MID('Funding Import'!B3753,8,50)</f>
        <v>RATES</v>
      </c>
      <c r="G3751" t="str">
        <f>'Funding Import'!I3753</f>
        <v>Spreadsheet B 391137 20630756 ES007 MK0509 10002 RATES ES007 MK0509 10002 RATES</v>
      </c>
      <c r="H3751">
        <f>'Funding Import'!H3753</f>
        <v>15958</v>
      </c>
      <c r="I3751" s="139"/>
    </row>
    <row r="3752" spans="1:9" ht="15" x14ac:dyDescent="0.2">
      <c r="A3752" s="191" t="str">
        <f t="shared" si="117"/>
        <v>3750</v>
      </c>
      <c r="B3752" s="191"/>
      <c r="C3752" s="191" t="str">
        <f t="shared" si="116"/>
        <v>37500003</v>
      </c>
      <c r="D3752" t="str">
        <f>'Funding Import'!A3754</f>
        <v>RB053750: RETTENDON PRIMARY SCHOOL</v>
      </c>
      <c r="E3752" t="str">
        <f>MID('Funding Import'!B3754,2,4)</f>
        <v>0003</v>
      </c>
      <c r="F3752" t="str">
        <f>MID('Funding Import'!B3754,8,50)</f>
        <v>BROUGHT FORWARD</v>
      </c>
      <c r="G3752" t="str">
        <f>'Funding Import'!I3754</f>
        <v>Spreadsheet B 394797 20778211 ES055 MK0568 10003 OPENING BALANCES ES055 MK0568 10003 OPENING BALANCES</v>
      </c>
      <c r="H3752">
        <f>'Funding Import'!H3754</f>
        <v>172050.97</v>
      </c>
      <c r="I3752" s="139"/>
    </row>
    <row r="3753" spans="1:9" ht="15" x14ac:dyDescent="0.2">
      <c r="A3753" s="191" t="str">
        <f t="shared" si="117"/>
        <v>3750</v>
      </c>
      <c r="B3753" s="191"/>
      <c r="C3753" s="191" t="str">
        <f t="shared" si="116"/>
        <v>37500004</v>
      </c>
      <c r="D3753" t="str">
        <f>'Funding Import'!A3755</f>
        <v>RB053750: RETTENDON PRIMARY SCHOOL</v>
      </c>
      <c r="E3753" t="str">
        <f>MID('Funding Import'!B3755,2,4)</f>
        <v>0004</v>
      </c>
      <c r="F3753" t="str">
        <f>MID('Funding Import'!B3755,8,50)</f>
        <v>STATEMENTED SEN</v>
      </c>
      <c r="G3753" t="str">
        <f>'Funding Import'!I3755</f>
        <v>Spreadsheet B 391144 20630818 ES009 MK0511 10004 EHCP ES009 MK0511 10004 EHCP</v>
      </c>
      <c r="H3753">
        <f>'Funding Import'!H3755</f>
        <v>7500</v>
      </c>
      <c r="I3753" s="139"/>
    </row>
    <row r="3754" spans="1:9" ht="15" x14ac:dyDescent="0.2">
      <c r="A3754" s="191" t="str">
        <f t="shared" si="117"/>
        <v>3750</v>
      </c>
      <c r="B3754" s="191"/>
      <c r="C3754" s="191" t="str">
        <f t="shared" si="116"/>
        <v>37500004</v>
      </c>
      <c r="D3754" t="str">
        <f>'Funding Import'!A3756</f>
        <v>RB053750: RETTENDON PRIMARY SCHOOL</v>
      </c>
      <c r="E3754" t="str">
        <f>MID('Funding Import'!B3756,2,4)</f>
        <v>0004</v>
      </c>
      <c r="F3754" t="str">
        <f>MID('Funding Import'!B3756,8,50)</f>
        <v>STATEMENTED SEN</v>
      </c>
      <c r="G3754" t="str">
        <f>'Funding Import'!I3756</f>
        <v>Spreadsheet B 394845 20782782 ES043 DP0533 SEN TOP-UP SUM1 SUM-21 ES043 DP0533 SEN TOP-UP SUM1 SUM-21</v>
      </c>
      <c r="H3754">
        <f>'Funding Import'!H3756</f>
        <v>2876</v>
      </c>
      <c r="I3754" s="139"/>
    </row>
    <row r="3755" spans="1:9" ht="15" x14ac:dyDescent="0.2">
      <c r="A3755" s="191" t="str">
        <f t="shared" si="117"/>
        <v>3750</v>
      </c>
      <c r="B3755" s="191"/>
      <c r="C3755" s="191" t="str">
        <f t="shared" si="116"/>
        <v>37500004</v>
      </c>
      <c r="D3755" t="str">
        <f>'Funding Import'!A3757</f>
        <v>RB053750: RETTENDON PRIMARY SCHOOL</v>
      </c>
      <c r="E3755" t="str">
        <f>MID('Funding Import'!B3757,2,4)</f>
        <v>0004</v>
      </c>
      <c r="F3755" t="str">
        <f>MID('Funding Import'!B3757,8,50)</f>
        <v>STATEMENTED SEN</v>
      </c>
      <c r="G3755" t="str">
        <f>'Funding Import'!I3757</f>
        <v>DL 8688 SEN TOP-UP AUT1 AUT-21</v>
      </c>
      <c r="H3755">
        <f>'Funding Import'!H3757</f>
        <v>5672</v>
      </c>
      <c r="I3755" s="139"/>
    </row>
    <row r="3756" spans="1:9" ht="15" x14ac:dyDescent="0.2">
      <c r="A3756" s="191" t="str">
        <f t="shared" si="117"/>
        <v>3750</v>
      </c>
      <c r="B3756" s="191"/>
      <c r="C3756" s="191" t="str">
        <f t="shared" si="116"/>
        <v>37500006</v>
      </c>
      <c r="D3756" t="str">
        <f>'Funding Import'!A3758</f>
        <v>RB053750: RETTENDON PRIMARY SCHOOL</v>
      </c>
      <c r="E3756" t="str">
        <f>MID('Funding Import'!B3758,2,4)</f>
        <v>0006</v>
      </c>
      <c r="F3756" t="str">
        <f>MID('Funding Import'!B3758,8,50)</f>
        <v>EXCEPTIONAL COVID COST GRANT</v>
      </c>
      <c r="G3756" t="str">
        <f>'Funding Import'!I3758</f>
        <v>Spreadsheet B 398804 20920024 ES065 DP0556 COVIDEMERGENCY COVIDEM ES065 DP0556 COVIDEMERGENCY COVIDEM</v>
      </c>
      <c r="H3756">
        <f>'Funding Import'!H3758</f>
        <v>4730</v>
      </c>
      <c r="I3756" s="139"/>
    </row>
    <row r="3757" spans="1:9" ht="15" x14ac:dyDescent="0.2">
      <c r="A3757" s="191" t="str">
        <f t="shared" si="117"/>
        <v>3750</v>
      </c>
      <c r="B3757" s="191"/>
      <c r="C3757" s="191" t="str">
        <f t="shared" si="116"/>
        <v>37500006</v>
      </c>
      <c r="D3757" t="str">
        <f>'Funding Import'!A3759</f>
        <v>RB053750: RETTENDON PRIMARY SCHOOL</v>
      </c>
      <c r="E3757" t="str">
        <f>MID('Funding Import'!B3759,2,4)</f>
        <v>0006</v>
      </c>
      <c r="F3757" t="str">
        <f>MID('Funding Import'!B3759,8,50)</f>
        <v>EXCEPTIONAL COVID COST GRANT</v>
      </c>
      <c r="G3757" t="str">
        <f>'Funding Import'!I3759</f>
        <v>Spreadsheet B 399778 20982606 Movement from code '0006 to '0012 covid  emergency recode ES089 RM0128 Covid emergency recode</v>
      </c>
      <c r="H3757">
        <f>'Funding Import'!H3759</f>
        <v>-4730</v>
      </c>
      <c r="I3757" s="139"/>
    </row>
    <row r="3758" spans="1:9" ht="15" x14ac:dyDescent="0.2">
      <c r="A3758" s="191" t="str">
        <f t="shared" si="117"/>
        <v>3750</v>
      </c>
      <c r="B3758" s="191"/>
      <c r="C3758" s="191" t="str">
        <f t="shared" si="116"/>
        <v>37500007</v>
      </c>
      <c r="D3758" t="str">
        <f>'Funding Import'!A3760</f>
        <v>RB053750: RETTENDON PRIMARY SCHOOL</v>
      </c>
      <c r="E3758" t="str">
        <f>MID('Funding Import'!B3760,2,4)</f>
        <v>0007</v>
      </c>
      <c r="F3758" t="str">
        <f>MID('Funding Import'!B3760,8,50)</f>
        <v>PUPIL INCREASE/FORMULA ERR</v>
      </c>
      <c r="G3758" t="str">
        <f>'Funding Import'!I3760</f>
        <v>DL 8706 2021-22 KS1 Class Size Funding</v>
      </c>
      <c r="H3758">
        <f>'Funding Import'!H3760</f>
        <v>11222</v>
      </c>
      <c r="I3758" s="139"/>
    </row>
    <row r="3759" spans="1:9" ht="15" x14ac:dyDescent="0.2">
      <c r="A3759" s="191" t="str">
        <f t="shared" si="117"/>
        <v>3750</v>
      </c>
      <c r="B3759" s="191"/>
      <c r="C3759" s="191" t="str">
        <f t="shared" si="116"/>
        <v>37500012</v>
      </c>
      <c r="D3759" t="str">
        <f>'Funding Import'!A3761</f>
        <v>RB053750: RETTENDON PRIMARY SCHOOL</v>
      </c>
      <c r="E3759" t="str">
        <f>MID('Funding Import'!B3761,2,4)</f>
        <v>0012</v>
      </c>
      <c r="F3759" t="str">
        <f>MID('Funding Import'!B3761,8,50)</f>
        <v>COVID CATCH UP</v>
      </c>
      <c r="G3759" t="str">
        <f>'Funding Import'!I3761</f>
        <v>Spreadsheet B 399778 20982606 Movement from code '0006 to '0012 covid  emergency recode ES089 RM0128 Covid emergency recode</v>
      </c>
      <c r="H3759">
        <f>'Funding Import'!H3761</f>
        <v>4730</v>
      </c>
      <c r="I3759" s="139"/>
    </row>
    <row r="3760" spans="1:9" ht="15" x14ac:dyDescent="0.2">
      <c r="A3760" s="191" t="str">
        <f t="shared" si="117"/>
        <v>3750</v>
      </c>
      <c r="B3760" s="191"/>
      <c r="C3760" s="191" t="str">
        <f t="shared" si="116"/>
        <v>37500012</v>
      </c>
      <c r="D3760" t="str">
        <f>'Funding Import'!A3762</f>
        <v>RB053750: RETTENDON PRIMARY SCHOOL</v>
      </c>
      <c r="E3760" t="str">
        <f>MID('Funding Import'!B3762,2,4)</f>
        <v>0012</v>
      </c>
      <c r="F3760" t="str">
        <f>MID('Funding Import'!B3762,8,50)</f>
        <v>COVID CATCH UP</v>
      </c>
      <c r="G3760" t="str">
        <f>'Funding Import'!I3762</f>
        <v>DL 8645 0012recoveryc 0012RPG</v>
      </c>
      <c r="H3760">
        <f>'Funding Import'!H3762</f>
        <v>507.5</v>
      </c>
      <c r="I3760" s="139"/>
    </row>
    <row r="3761" spans="1:9" ht="15" x14ac:dyDescent="0.2">
      <c r="A3761" s="191" t="str">
        <f t="shared" si="117"/>
        <v>3750</v>
      </c>
      <c r="B3761" s="191"/>
      <c r="C3761" s="191" t="str">
        <f t="shared" si="116"/>
        <v>37500012</v>
      </c>
      <c r="D3761" t="str">
        <f>'Funding Import'!A3763</f>
        <v>RB053750: RETTENDON PRIMARY SCHOOL</v>
      </c>
      <c r="E3761" t="str">
        <f>MID('Funding Import'!B3763,2,4)</f>
        <v>0012</v>
      </c>
      <c r="F3761" t="str">
        <f>MID('Funding Import'!B3763,8,50)</f>
        <v>COVID CATCH UP</v>
      </c>
      <c r="G3761" t="str">
        <f>'Funding Import'!I3763</f>
        <v>DL 8656 0012schoolled 0012SLT</v>
      </c>
      <c r="H3761">
        <f>'Funding Import'!H3763</f>
        <v>472.5</v>
      </c>
      <c r="I3761" s="139"/>
    </row>
    <row r="3762" spans="1:9" ht="15" x14ac:dyDescent="0.2">
      <c r="A3762" s="191" t="str">
        <f t="shared" si="117"/>
        <v>3750</v>
      </c>
      <c r="B3762" s="191"/>
      <c r="C3762" s="191" t="str">
        <f t="shared" ref="C3762:C3825" si="118">A3762&amp;E3762</f>
        <v>37500014</v>
      </c>
      <c r="D3762" t="str">
        <f>'Funding Import'!A3764</f>
        <v>RB053750: RETTENDON PRIMARY SCHOOL</v>
      </c>
      <c r="E3762" t="str">
        <f>MID('Funding Import'!B3764,2,4)</f>
        <v>0014</v>
      </c>
      <c r="F3762" t="str">
        <f>MID('Funding Import'!B3764,8,50)</f>
        <v>PUPIL PREMIUM</v>
      </c>
      <c r="G3762" t="str">
        <f>'Funding Import'!I3764</f>
        <v>Spreadsheet B 400831 21077861 ES093 DP0593 SUMMER21PPG SUM21PPG ES093 DP0593 SUMMER21PPG SUM21PPG</v>
      </c>
      <c r="H3762">
        <f>'Funding Import'!H3764</f>
        <v>9096</v>
      </c>
      <c r="I3762" s="139"/>
    </row>
    <row r="3763" spans="1:9" ht="15" x14ac:dyDescent="0.2">
      <c r="A3763" s="191" t="str">
        <f t="shared" si="117"/>
        <v>3750</v>
      </c>
      <c r="B3763" s="191"/>
      <c r="C3763" s="191" t="str">
        <f t="shared" si="118"/>
        <v>37500014</v>
      </c>
      <c r="D3763" t="str">
        <f>'Funding Import'!A3765</f>
        <v>RB053750: RETTENDON PRIMARY SCHOOL</v>
      </c>
      <c r="E3763" t="str">
        <f>MID('Funding Import'!B3765,2,4)</f>
        <v>0014</v>
      </c>
      <c r="F3763" t="str">
        <f>MID('Funding Import'!B3765,8,50)</f>
        <v>PUPIL PREMIUM</v>
      </c>
      <c r="G3763" t="str">
        <f>'Funding Import'!I3765</f>
        <v>DL 8701 0014 Pupil Premium Autumn Term 2021</v>
      </c>
      <c r="H3763">
        <f>'Funding Import'!H3765</f>
        <v>7277</v>
      </c>
      <c r="I3763" s="139"/>
    </row>
    <row r="3764" spans="1:9" ht="15" x14ac:dyDescent="0.2">
      <c r="A3764" s="191" t="str">
        <f t="shared" si="117"/>
        <v>3750</v>
      </c>
      <c r="B3764" s="191"/>
      <c r="C3764" s="191" t="str">
        <f t="shared" si="118"/>
        <v>37500018</v>
      </c>
      <c r="D3764" t="str">
        <f>'Funding Import'!A3766</f>
        <v>RB053750: RETTENDON PRIMARY SCHOOL</v>
      </c>
      <c r="E3764" t="str">
        <f>MID('Funding Import'!B3766,2,4)</f>
        <v>0018</v>
      </c>
      <c r="F3764" t="str">
        <f>MID('Funding Import'!B3766,8,50)</f>
        <v>ADDITIONAL GRANT INCOME</v>
      </c>
      <c r="G3764" t="str">
        <f>'Funding Import'!I3766</f>
        <v>Spreadsheet B 393531 20728061 ES032 RM0087 PE GRANT APR 21 ES032 RM0087 PE GRANT APR 21</v>
      </c>
      <c r="H3764">
        <f>'Funding Import'!H3766</f>
        <v>7183</v>
      </c>
      <c r="I3764" s="139"/>
    </row>
    <row r="3765" spans="1:9" ht="15" x14ac:dyDescent="0.2">
      <c r="A3765" s="191" t="str">
        <f t="shared" si="117"/>
        <v>3750</v>
      </c>
      <c r="B3765" s="191"/>
      <c r="C3765" s="191" t="str">
        <f t="shared" si="118"/>
        <v>37500018</v>
      </c>
      <c r="D3765" t="str">
        <f>'Funding Import'!A3767</f>
        <v>RB053750: RETTENDON PRIMARY SCHOOL</v>
      </c>
      <c r="E3765" t="str">
        <f>MID('Funding Import'!B3767,2,4)</f>
        <v>0018</v>
      </c>
      <c r="F3765" t="str">
        <f>MID('Funding Import'!B3767,8,50)</f>
        <v>ADDITIONAL GRANT INCOME</v>
      </c>
      <c r="G3765" t="str">
        <f>'Funding Import'!I3767</f>
        <v>Spreadsheet B 399769 20981730 UIFSM JULY21 UIFSM 21 ES085 RM0124 UIFSM JULY21 UIFSM 21</v>
      </c>
      <c r="H3765">
        <f>'Funding Import'!H3767</f>
        <v>24527</v>
      </c>
      <c r="I3765" s="139"/>
    </row>
    <row r="3766" spans="1:9" ht="15" x14ac:dyDescent="0.2">
      <c r="A3766" s="191" t="str">
        <f t="shared" si="117"/>
        <v>3750</v>
      </c>
      <c r="B3766" s="191"/>
      <c r="C3766" s="191" t="str">
        <f t="shared" si="118"/>
        <v>37500018</v>
      </c>
      <c r="D3766" t="str">
        <f>'Funding Import'!A3768</f>
        <v>RB053750: RETTENDON PRIMARY SCHOOL</v>
      </c>
      <c r="E3766" t="str">
        <f>MID('Funding Import'!B3768,2,4)</f>
        <v>0018</v>
      </c>
      <c r="F3766" t="str">
        <f>MID('Funding Import'!B3768,8,50)</f>
        <v>ADDITIONAL GRANT INCOME</v>
      </c>
      <c r="G3766" t="str">
        <f>'Funding Import'!I3768</f>
        <v>DL 8673 PE GRANT OCT21 0018PE</v>
      </c>
      <c r="H3766">
        <f>'Funding Import'!H3768</f>
        <v>10028</v>
      </c>
      <c r="I3766" s="139"/>
    </row>
    <row r="3767" spans="1:9" ht="15" x14ac:dyDescent="0.2">
      <c r="A3767" s="191" t="str">
        <f t="shared" si="117"/>
        <v>3750</v>
      </c>
      <c r="B3767" s="191"/>
      <c r="C3767" s="191" t="str">
        <f t="shared" si="118"/>
        <v>37500026</v>
      </c>
      <c r="D3767" t="str">
        <f>'Funding Import'!A3769</f>
        <v>RB053750: RETTENDON PRIMARY SCHOOL</v>
      </c>
      <c r="E3767" t="str">
        <f>MID('Funding Import'!B3769,2,4)</f>
        <v>0026</v>
      </c>
      <c r="F3767" t="str">
        <f>MID('Funding Import'!B3769,8,50)</f>
        <v>NOTIONAL SEN FUNDING</v>
      </c>
      <c r="G3767" t="str">
        <f>'Funding Import'!I3769</f>
        <v>Spreadsheet B 391732 20639856 ES012 MK0514 10026 NOTIONAL SEN ES012 MK0514 10026 NOTIONAL SEN</v>
      </c>
      <c r="H3767">
        <f>'Funding Import'!H3769</f>
        <v>53204</v>
      </c>
      <c r="I3767" s="139"/>
    </row>
    <row r="3768" spans="1:9" ht="15" x14ac:dyDescent="0.2">
      <c r="A3768" s="191" t="str">
        <f t="shared" si="117"/>
        <v>3758</v>
      </c>
      <c r="B3768" s="191"/>
      <c r="C3768" s="191" t="str">
        <f t="shared" si="118"/>
        <v>37580001</v>
      </c>
      <c r="D3768" t="str">
        <f>'Funding Import'!A3770</f>
        <v>RB053758: RICKLING COE(VC)PRIMARY SCHOOL</v>
      </c>
      <c r="E3768" t="str">
        <f>MID('Funding Import'!B3770,2,4)</f>
        <v>0001</v>
      </c>
      <c r="F3768" t="str">
        <f>MID('Funding Import'!B3770,8,50)</f>
        <v>FORMULA FUNDED (EXCL RATES)</v>
      </c>
      <c r="G3768" t="str">
        <f>'Funding Import'!I3770</f>
        <v>Spreadsheet B 391145 20630885 ES006 MK0508 10001 FORMULA FUNDED ES006 MK0508 10001 FORMULA FUNDED</v>
      </c>
      <c r="H3768">
        <f>'Funding Import'!H3770</f>
        <v>471105</v>
      </c>
      <c r="I3768" s="139"/>
    </row>
    <row r="3769" spans="1:9" ht="15" x14ac:dyDescent="0.2">
      <c r="A3769" s="191" t="str">
        <f t="shared" si="117"/>
        <v>3758</v>
      </c>
      <c r="B3769" s="191"/>
      <c r="C3769" s="191" t="str">
        <f t="shared" si="118"/>
        <v>37580002</v>
      </c>
      <c r="D3769" t="str">
        <f>'Funding Import'!A3771</f>
        <v>RB053758: RICKLING COE(VC)PRIMARY SCHOOL</v>
      </c>
      <c r="E3769" t="str">
        <f>MID('Funding Import'!B3771,2,4)</f>
        <v>0002</v>
      </c>
      <c r="F3769" t="str">
        <f>MID('Funding Import'!B3771,8,50)</f>
        <v>RATES</v>
      </c>
      <c r="G3769" t="str">
        <f>'Funding Import'!I3771</f>
        <v>Spreadsheet B 391137 20630756 ES007 MK0509 10002 RATES ES007 MK0509 10002 RATES</v>
      </c>
      <c r="H3769">
        <f>'Funding Import'!H3771</f>
        <v>17238</v>
      </c>
      <c r="I3769" s="139"/>
    </row>
    <row r="3770" spans="1:9" ht="15" x14ac:dyDescent="0.2">
      <c r="A3770" s="191" t="str">
        <f t="shared" si="117"/>
        <v>3758</v>
      </c>
      <c r="B3770" s="191"/>
      <c r="C3770" s="191" t="str">
        <f t="shared" si="118"/>
        <v>37580003</v>
      </c>
      <c r="D3770" t="str">
        <f>'Funding Import'!A3772</f>
        <v>RB053758: RICKLING COE(VC)PRIMARY SCHOOL</v>
      </c>
      <c r="E3770" t="str">
        <f>MID('Funding Import'!B3772,2,4)</f>
        <v>0003</v>
      </c>
      <c r="F3770" t="str">
        <f>MID('Funding Import'!B3772,8,50)</f>
        <v>BROUGHT FORWARD</v>
      </c>
      <c r="G3770" t="str">
        <f>'Funding Import'!I3772</f>
        <v>Spreadsheet B 394797 20778211 ES055 MK0568 10003 OPENING BALANCES ES055 MK0568 10003 OPENING BALANCES</v>
      </c>
      <c r="H3770">
        <f>'Funding Import'!H3772</f>
        <v>101133.54</v>
      </c>
      <c r="I3770" s="139"/>
    </row>
    <row r="3771" spans="1:9" ht="15" x14ac:dyDescent="0.2">
      <c r="A3771" s="191" t="str">
        <f t="shared" si="117"/>
        <v>3758</v>
      </c>
      <c r="B3771" s="191"/>
      <c r="C3771" s="191" t="str">
        <f t="shared" si="118"/>
        <v>37580006</v>
      </c>
      <c r="D3771" t="str">
        <f>'Funding Import'!A3773</f>
        <v>RB053758: RICKLING COE(VC)PRIMARY SCHOOL</v>
      </c>
      <c r="E3771" t="str">
        <f>MID('Funding Import'!B3773,2,4)</f>
        <v>0006</v>
      </c>
      <c r="F3771" t="str">
        <f>MID('Funding Import'!B3773,8,50)</f>
        <v>EXCEPTIONAL COVID COST GRANT</v>
      </c>
      <c r="G3771" t="str">
        <f>'Funding Import'!I3773</f>
        <v>Spreadsheet B 398804 20920024 ES065 DP0556 COVIDEMERGENCY COVIDEM ES065 DP0556 COVIDEMERGENCY COVIDEM</v>
      </c>
      <c r="H3771">
        <f>'Funding Import'!H3773</f>
        <v>3530</v>
      </c>
      <c r="I3771" s="139"/>
    </row>
    <row r="3772" spans="1:9" ht="15" x14ac:dyDescent="0.2">
      <c r="A3772" s="191" t="str">
        <f t="shared" si="117"/>
        <v>3758</v>
      </c>
      <c r="B3772" s="191"/>
      <c r="C3772" s="191" t="str">
        <f t="shared" si="118"/>
        <v>37580006</v>
      </c>
      <c r="D3772" t="str">
        <f>'Funding Import'!A3774</f>
        <v>RB053758: RICKLING COE(VC)PRIMARY SCHOOL</v>
      </c>
      <c r="E3772" t="str">
        <f>MID('Funding Import'!B3774,2,4)</f>
        <v>0006</v>
      </c>
      <c r="F3772" t="str">
        <f>MID('Funding Import'!B3774,8,50)</f>
        <v>EXCEPTIONAL COVID COST GRANT</v>
      </c>
      <c r="G3772" t="str">
        <f>'Funding Import'!I3774</f>
        <v>Spreadsheet B 398807 20920177 ES067 DP0558 FSMADDCOSTSCOVID FSMCOVID ES067 DP0558 FSMADDCOSTSCOVID FSMCOVID</v>
      </c>
      <c r="H3772">
        <f>'Funding Import'!H3774</f>
        <v>185</v>
      </c>
      <c r="I3772" s="139"/>
    </row>
    <row r="3773" spans="1:9" ht="15" x14ac:dyDescent="0.2">
      <c r="A3773" s="191" t="str">
        <f t="shared" si="117"/>
        <v>3758</v>
      </c>
      <c r="B3773" s="191"/>
      <c r="C3773" s="191" t="str">
        <f t="shared" si="118"/>
        <v>37580006</v>
      </c>
      <c r="D3773" t="str">
        <f>'Funding Import'!A3775</f>
        <v>RB053758: RICKLING COE(VC)PRIMARY SCHOOL</v>
      </c>
      <c r="E3773" t="str">
        <f>MID('Funding Import'!B3775,2,4)</f>
        <v>0006</v>
      </c>
      <c r="F3773" t="str">
        <f>MID('Funding Import'!B3775,8,50)</f>
        <v>EXCEPTIONAL COVID COST GRANT</v>
      </c>
      <c r="G3773" t="str">
        <f>'Funding Import'!I3775</f>
        <v>Spreadsheet B 399778 20982606 Movement from code '0006 to '0012 covid  emergency recode ES089 RM0128 Covid emergency recode</v>
      </c>
      <c r="H3773">
        <f>'Funding Import'!H3775</f>
        <v>-3530</v>
      </c>
      <c r="I3773" s="139"/>
    </row>
    <row r="3774" spans="1:9" ht="15" x14ac:dyDescent="0.2">
      <c r="A3774" s="191" t="str">
        <f t="shared" si="117"/>
        <v>3758</v>
      </c>
      <c r="B3774" s="191"/>
      <c r="C3774" s="191" t="str">
        <f t="shared" si="118"/>
        <v>37580007</v>
      </c>
      <c r="D3774" t="str">
        <f>'Funding Import'!A3776</f>
        <v>RB053758: RICKLING COE(VC)PRIMARY SCHOOL</v>
      </c>
      <c r="E3774" t="str">
        <f>MID('Funding Import'!B3776,2,4)</f>
        <v>0007</v>
      </c>
      <c r="F3774" t="str">
        <f>MID('Funding Import'!B3776,8,50)</f>
        <v>PUPIL INCREASE/FORMULA ERR</v>
      </c>
      <c r="G3774" t="str">
        <f>'Funding Import'!I3776</f>
        <v>DL 8706 2021-22 KS1 Class Size Funding</v>
      </c>
      <c r="H3774">
        <f>'Funding Import'!H3776</f>
        <v>3741</v>
      </c>
      <c r="I3774" s="139"/>
    </row>
    <row r="3775" spans="1:9" ht="15" x14ac:dyDescent="0.2">
      <c r="A3775" s="191" t="str">
        <f t="shared" si="117"/>
        <v>3758</v>
      </c>
      <c r="B3775" s="191"/>
      <c r="C3775" s="191" t="str">
        <f t="shared" si="118"/>
        <v>37580012</v>
      </c>
      <c r="D3775" t="str">
        <f>'Funding Import'!A3777</f>
        <v>RB053758: RICKLING COE(VC)PRIMARY SCHOOL</v>
      </c>
      <c r="E3775" t="str">
        <f>MID('Funding Import'!B3777,2,4)</f>
        <v>0012</v>
      </c>
      <c r="F3775" t="str">
        <f>MID('Funding Import'!B3777,8,50)</f>
        <v>COVID CATCH UP</v>
      </c>
      <c r="G3775" t="str">
        <f>'Funding Import'!I3777</f>
        <v>Spreadsheet B 399778 20982606 Movement from code '0006 to '0012 covid  emergency recode ES089 RM0128 Covid emergency recode</v>
      </c>
      <c r="H3775">
        <f>'Funding Import'!H3777</f>
        <v>3530</v>
      </c>
      <c r="I3775" s="139"/>
    </row>
    <row r="3776" spans="1:9" ht="15" x14ac:dyDescent="0.2">
      <c r="A3776" s="191" t="str">
        <f t="shared" si="117"/>
        <v>3758</v>
      </c>
      <c r="B3776" s="191"/>
      <c r="C3776" s="191" t="str">
        <f t="shared" si="118"/>
        <v>37580012</v>
      </c>
      <c r="D3776" t="str">
        <f>'Funding Import'!A3778</f>
        <v>RB053758: RICKLING COE(VC)PRIMARY SCHOOL</v>
      </c>
      <c r="E3776" t="str">
        <f>MID('Funding Import'!B3778,2,4)</f>
        <v>0012</v>
      </c>
      <c r="F3776" t="str">
        <f>MID('Funding Import'!B3778,8,50)</f>
        <v>COVID CATCH UP</v>
      </c>
      <c r="G3776" t="str">
        <f>'Funding Import'!I3778</f>
        <v>DL 8645 0012recoveryc 0012RPG</v>
      </c>
      <c r="H3776">
        <f>'Funding Import'!H3778</f>
        <v>500</v>
      </c>
      <c r="I3776" s="139"/>
    </row>
    <row r="3777" spans="1:9" ht="15" x14ac:dyDescent="0.2">
      <c r="A3777" s="191" t="str">
        <f t="shared" si="117"/>
        <v>3758</v>
      </c>
      <c r="B3777" s="191"/>
      <c r="C3777" s="191" t="str">
        <f t="shared" si="118"/>
        <v>37580012</v>
      </c>
      <c r="D3777" t="str">
        <f>'Funding Import'!A3779</f>
        <v>RB053758: RICKLING COE(VC)PRIMARY SCHOOL</v>
      </c>
      <c r="E3777" t="str">
        <f>MID('Funding Import'!B3779,2,4)</f>
        <v>0012</v>
      </c>
      <c r="F3777" t="str">
        <f>MID('Funding Import'!B3779,8,50)</f>
        <v>COVID CATCH UP</v>
      </c>
      <c r="G3777" t="str">
        <f>'Funding Import'!I3779</f>
        <v>DL 8656 0012schoolled 0012SLT</v>
      </c>
      <c r="H3777">
        <f>'Funding Import'!H3779</f>
        <v>118.13</v>
      </c>
      <c r="I3777" s="139"/>
    </row>
    <row r="3778" spans="1:9" ht="15" x14ac:dyDescent="0.2">
      <c r="A3778" s="191" t="str">
        <f t="shared" ref="A3778:A3841" si="119">MID(D3778,5,4)</f>
        <v>3758</v>
      </c>
      <c r="B3778" s="191"/>
      <c r="C3778" s="191" t="str">
        <f t="shared" si="118"/>
        <v>37580014</v>
      </c>
      <c r="D3778" t="str">
        <f>'Funding Import'!A3780</f>
        <v>RB053758: RICKLING COE(VC)PRIMARY SCHOOL</v>
      </c>
      <c r="E3778" t="str">
        <f>MID('Funding Import'!B3780,2,4)</f>
        <v>0014</v>
      </c>
      <c r="F3778" t="str">
        <f>MID('Funding Import'!B3780,8,50)</f>
        <v>PUPIL PREMIUM</v>
      </c>
      <c r="G3778" t="str">
        <f>'Funding Import'!I3780</f>
        <v>Spreadsheet B 400831 21077861 ES093 DP0593 SUMMER21PPG SUM21PPG ES093 DP0593 SUMMER21PPG SUM21PPG</v>
      </c>
      <c r="H3778">
        <f>'Funding Import'!H3780</f>
        <v>1940</v>
      </c>
      <c r="I3778" s="139"/>
    </row>
    <row r="3779" spans="1:9" ht="15" x14ac:dyDescent="0.2">
      <c r="A3779" s="191" t="str">
        <f t="shared" si="119"/>
        <v>3758</v>
      </c>
      <c r="B3779" s="191"/>
      <c r="C3779" s="191" t="str">
        <f t="shared" si="118"/>
        <v>37580014</v>
      </c>
      <c r="D3779" t="str">
        <f>'Funding Import'!A3781</f>
        <v>RB053758: RICKLING COE(VC)PRIMARY SCHOOL</v>
      </c>
      <c r="E3779" t="str">
        <f>MID('Funding Import'!B3781,2,4)</f>
        <v>0014</v>
      </c>
      <c r="F3779" t="str">
        <f>MID('Funding Import'!B3781,8,50)</f>
        <v>PUPIL PREMIUM</v>
      </c>
      <c r="G3779" t="str">
        <f>'Funding Import'!I3781</f>
        <v>DL 8701 0014 Pupil Premium Autumn Term 2021</v>
      </c>
      <c r="H3779">
        <f>'Funding Import'!H3781</f>
        <v>1552</v>
      </c>
      <c r="I3779" s="139"/>
    </row>
    <row r="3780" spans="1:9" ht="15" x14ac:dyDescent="0.2">
      <c r="A3780" s="191" t="str">
        <f t="shared" si="119"/>
        <v>3758</v>
      </c>
      <c r="B3780" s="191"/>
      <c r="C3780" s="191" t="str">
        <f t="shared" si="118"/>
        <v>37580018</v>
      </c>
      <c r="D3780" t="str">
        <f>'Funding Import'!A3782</f>
        <v>RB053758: RICKLING COE(VC)PRIMARY SCHOOL</v>
      </c>
      <c r="E3780" t="str">
        <f>MID('Funding Import'!B3782,2,4)</f>
        <v>0018</v>
      </c>
      <c r="F3780" t="str">
        <f>MID('Funding Import'!B3782,8,50)</f>
        <v>ADDITIONAL GRANT INCOME</v>
      </c>
      <c r="G3780" t="str">
        <f>'Funding Import'!I3782</f>
        <v>Spreadsheet B 393531 20728061 ES032 RM0087 PE GRANT APR 21 ES032 RM0087 PE GRANT APR 21</v>
      </c>
      <c r="H3780">
        <f>'Funding Import'!H3782</f>
        <v>7050</v>
      </c>
      <c r="I3780" s="139"/>
    </row>
    <row r="3781" spans="1:9" ht="15" x14ac:dyDescent="0.2">
      <c r="A3781" s="191" t="str">
        <f t="shared" si="119"/>
        <v>3758</v>
      </c>
      <c r="B3781" s="191"/>
      <c r="C3781" s="191" t="str">
        <f t="shared" si="118"/>
        <v>37580018</v>
      </c>
      <c r="D3781" t="str">
        <f>'Funding Import'!A3783</f>
        <v>RB053758: RICKLING COE(VC)PRIMARY SCHOOL</v>
      </c>
      <c r="E3781" t="str">
        <f>MID('Funding Import'!B3783,2,4)</f>
        <v>0018</v>
      </c>
      <c r="F3781" t="str">
        <f>MID('Funding Import'!B3783,8,50)</f>
        <v>ADDITIONAL GRANT INCOME</v>
      </c>
      <c r="G3781" t="str">
        <f>'Funding Import'!I3783</f>
        <v>Spreadsheet B 399769 20981730 UIFSM JULY21 UIFSM 21 ES085 RM0124 UIFSM JULY21 UIFSM 21</v>
      </c>
      <c r="H3781">
        <f>'Funding Import'!H3783</f>
        <v>18229</v>
      </c>
      <c r="I3781" s="139"/>
    </row>
    <row r="3782" spans="1:9" ht="15" x14ac:dyDescent="0.2">
      <c r="A3782" s="191" t="str">
        <f t="shared" si="119"/>
        <v>3758</v>
      </c>
      <c r="B3782" s="191"/>
      <c r="C3782" s="191" t="str">
        <f t="shared" si="118"/>
        <v>37580018</v>
      </c>
      <c r="D3782" t="str">
        <f>'Funding Import'!A3784</f>
        <v>RB053758: RICKLING COE(VC)PRIMARY SCHOOL</v>
      </c>
      <c r="E3782" t="str">
        <f>MID('Funding Import'!B3784,2,4)</f>
        <v>0018</v>
      </c>
      <c r="F3782" t="str">
        <f>MID('Funding Import'!B3784,8,50)</f>
        <v>ADDITIONAL GRANT INCOME</v>
      </c>
      <c r="G3782" t="str">
        <f>'Funding Import'!I3784</f>
        <v>DL 8673 PE GRANT OCT21 0018PE</v>
      </c>
      <c r="H3782">
        <f>'Funding Import'!H3784</f>
        <v>9864</v>
      </c>
      <c r="I3782" s="139"/>
    </row>
    <row r="3783" spans="1:9" ht="15" x14ac:dyDescent="0.2">
      <c r="A3783" s="191" t="str">
        <f t="shared" si="119"/>
        <v>3758</v>
      </c>
      <c r="B3783" s="191"/>
      <c r="C3783" s="191" t="str">
        <f t="shared" si="118"/>
        <v>37580026</v>
      </c>
      <c r="D3783" t="str">
        <f>'Funding Import'!A3785</f>
        <v>RB053758: RICKLING COE(VC)PRIMARY SCHOOL</v>
      </c>
      <c r="E3783" t="str">
        <f>MID('Funding Import'!B3785,2,4)</f>
        <v>0026</v>
      </c>
      <c r="F3783" t="str">
        <f>MID('Funding Import'!B3785,8,50)</f>
        <v>NOTIONAL SEN FUNDING</v>
      </c>
      <c r="G3783" t="str">
        <f>'Funding Import'!I3785</f>
        <v>Spreadsheet B 391732 20639856 ES012 MK0514 10026 NOTIONAL SEN ES012 MK0514 10026 NOTIONAL SEN</v>
      </c>
      <c r="H3783">
        <f>'Funding Import'!H3785</f>
        <v>26928</v>
      </c>
      <c r="I3783" s="139"/>
    </row>
    <row r="3784" spans="1:9" ht="15" x14ac:dyDescent="0.2">
      <c r="A3784" s="191" t="str">
        <f t="shared" si="119"/>
        <v>3788</v>
      </c>
      <c r="B3784" s="191"/>
      <c r="C3784" s="191" t="str">
        <f t="shared" si="118"/>
        <v>37880001</v>
      </c>
      <c r="D3784" t="str">
        <f>'Funding Import'!A3786</f>
        <v>RB053788: HOLT FARM INFANT SCHOOL</v>
      </c>
      <c r="E3784" t="str">
        <f>MID('Funding Import'!B3786,2,4)</f>
        <v>0001</v>
      </c>
      <c r="F3784" t="str">
        <f>MID('Funding Import'!B3786,8,50)</f>
        <v>FORMULA FUNDED (EXCL RATES)</v>
      </c>
      <c r="G3784" t="str">
        <f>'Funding Import'!I3786</f>
        <v>Spreadsheet B 391145 20630885 ES006 MK0508 10001 FORMULA FUNDED ES006 MK0508 10001 FORMULA FUNDED</v>
      </c>
      <c r="H3784">
        <f>'Funding Import'!H3786</f>
        <v>800650</v>
      </c>
      <c r="I3784" s="139"/>
    </row>
    <row r="3785" spans="1:9" ht="15" x14ac:dyDescent="0.2">
      <c r="A3785" s="191" t="str">
        <f t="shared" si="119"/>
        <v>3788</v>
      </c>
      <c r="B3785" s="191"/>
      <c r="C3785" s="191" t="str">
        <f t="shared" si="118"/>
        <v>37880002</v>
      </c>
      <c r="D3785" t="str">
        <f>'Funding Import'!A3787</f>
        <v>RB053788: HOLT FARM INFANT SCHOOL</v>
      </c>
      <c r="E3785" t="str">
        <f>MID('Funding Import'!B3787,2,4)</f>
        <v>0002</v>
      </c>
      <c r="F3785" t="str">
        <f>MID('Funding Import'!B3787,8,50)</f>
        <v>RATES</v>
      </c>
      <c r="G3785" t="str">
        <f>'Funding Import'!I3787</f>
        <v>Spreadsheet B 391137 20630756 ES007 MK0509 10002 RATES ES007 MK0509 10002 RATES</v>
      </c>
      <c r="H3785">
        <f>'Funding Import'!H3787</f>
        <v>23322</v>
      </c>
      <c r="I3785" s="139"/>
    </row>
    <row r="3786" spans="1:9" ht="15" x14ac:dyDescent="0.2">
      <c r="A3786" s="191" t="str">
        <f t="shared" si="119"/>
        <v>3788</v>
      </c>
      <c r="B3786" s="191"/>
      <c r="C3786" s="191" t="str">
        <f t="shared" si="118"/>
        <v>37880003</v>
      </c>
      <c r="D3786" t="str">
        <f>'Funding Import'!A3788</f>
        <v>RB053788: HOLT FARM INFANT SCHOOL</v>
      </c>
      <c r="E3786" t="str">
        <f>MID('Funding Import'!B3788,2,4)</f>
        <v>0003</v>
      </c>
      <c r="F3786" t="str">
        <f>MID('Funding Import'!B3788,8,50)</f>
        <v>BROUGHT FORWARD</v>
      </c>
      <c r="G3786" t="str">
        <f>'Funding Import'!I3788</f>
        <v>Spreadsheet B 394797 20778211 ES055 MK0568 10003 OPENING BALANCES ES055 MK0568 10003 OPENING BALANCES</v>
      </c>
      <c r="H3786">
        <f>'Funding Import'!H3788</f>
        <v>127782.78</v>
      </c>
      <c r="I3786" s="139"/>
    </row>
    <row r="3787" spans="1:9" ht="15" x14ac:dyDescent="0.2">
      <c r="A3787" s="191" t="str">
        <f t="shared" si="119"/>
        <v>3788</v>
      </c>
      <c r="B3787" s="191"/>
      <c r="C3787" s="191" t="str">
        <f t="shared" si="118"/>
        <v>37880004</v>
      </c>
      <c r="D3787" t="str">
        <f>'Funding Import'!A3789</f>
        <v>RB053788: HOLT FARM INFANT SCHOOL</v>
      </c>
      <c r="E3787" t="str">
        <f>MID('Funding Import'!B3789,2,4)</f>
        <v>0004</v>
      </c>
      <c r="F3787" t="str">
        <f>MID('Funding Import'!B3789,8,50)</f>
        <v>STATEMENTED SEN</v>
      </c>
      <c r="G3787" t="str">
        <f>'Funding Import'!I3789</f>
        <v>Spreadsheet B 391144 20630818 ES009 MK0511 10004 EHCP ES009 MK0511 10004 EHCP</v>
      </c>
      <c r="H3787">
        <f>'Funding Import'!H3789</f>
        <v>4800</v>
      </c>
      <c r="I3787" s="139"/>
    </row>
    <row r="3788" spans="1:9" ht="15" x14ac:dyDescent="0.2">
      <c r="A3788" s="191" t="str">
        <f t="shared" si="119"/>
        <v>3788</v>
      </c>
      <c r="B3788" s="191"/>
      <c r="C3788" s="191" t="str">
        <f t="shared" si="118"/>
        <v>37880004</v>
      </c>
      <c r="D3788" t="str">
        <f>'Funding Import'!A3790</f>
        <v>RB053788: HOLT FARM INFANT SCHOOL</v>
      </c>
      <c r="E3788" t="str">
        <f>MID('Funding Import'!B3790,2,4)</f>
        <v>0004</v>
      </c>
      <c r="F3788" t="str">
        <f>MID('Funding Import'!B3790,8,50)</f>
        <v>STATEMENTED SEN</v>
      </c>
      <c r="G3788" t="str">
        <f>'Funding Import'!I3790</f>
        <v>Spreadsheet B 394845 20782782 ES043 DP0533 SEN TOP-UP SUM1 SUM-21 ES043 DP0533 SEN TOP-UP SUM1 SUM-21</v>
      </c>
      <c r="H3788">
        <f>'Funding Import'!H3790</f>
        <v>1452</v>
      </c>
      <c r="I3788" s="139"/>
    </row>
    <row r="3789" spans="1:9" ht="15" x14ac:dyDescent="0.2">
      <c r="A3789" s="191" t="str">
        <f t="shared" si="119"/>
        <v>3788</v>
      </c>
      <c r="B3789" s="191"/>
      <c r="C3789" s="191" t="str">
        <f t="shared" si="118"/>
        <v>37880004</v>
      </c>
      <c r="D3789" t="str">
        <f>'Funding Import'!A3791</f>
        <v>RB053788: HOLT FARM INFANT SCHOOL</v>
      </c>
      <c r="E3789" t="str">
        <f>MID('Funding Import'!B3791,2,4)</f>
        <v>0004</v>
      </c>
      <c r="F3789" t="str">
        <f>MID('Funding Import'!B3791,8,50)</f>
        <v>STATEMENTED SEN</v>
      </c>
      <c r="G3789" t="str">
        <f>'Funding Import'!I3791</f>
        <v>Spreadsheet B 401820 21143763 ES099 MK0707 SEN TOP-UP SUM2 SUM-21 ES099 MK0707 SEN TOP-UP SUM2 SUM-21</v>
      </c>
      <c r="H3789">
        <f>'Funding Import'!H3791</f>
        <v>1856</v>
      </c>
      <c r="I3789" s="139"/>
    </row>
    <row r="3790" spans="1:9" ht="15" x14ac:dyDescent="0.2">
      <c r="A3790" s="191" t="str">
        <f t="shared" si="119"/>
        <v>3788</v>
      </c>
      <c r="B3790" s="191"/>
      <c r="C3790" s="191" t="str">
        <f t="shared" si="118"/>
        <v>37880004</v>
      </c>
      <c r="D3790" t="str">
        <f>'Funding Import'!A3792</f>
        <v>RB053788: HOLT FARM INFANT SCHOOL</v>
      </c>
      <c r="E3790" t="str">
        <f>MID('Funding Import'!B3792,2,4)</f>
        <v>0004</v>
      </c>
      <c r="F3790" t="str">
        <f>MID('Funding Import'!B3792,8,50)</f>
        <v>STATEMENTED SEN</v>
      </c>
      <c r="G3790" t="str">
        <f>'Funding Import'!I3792</f>
        <v>DL 8688 SEN TOP-UP AUT1 AUT-21</v>
      </c>
      <c r="H3790">
        <f>'Funding Import'!H3792</f>
        <v>2911</v>
      </c>
      <c r="I3790" s="139"/>
    </row>
    <row r="3791" spans="1:9" ht="15" x14ac:dyDescent="0.2">
      <c r="A3791" s="191" t="str">
        <f t="shared" si="119"/>
        <v>3788</v>
      </c>
      <c r="B3791" s="191"/>
      <c r="C3791" s="191" t="str">
        <f t="shared" si="118"/>
        <v>37880006</v>
      </c>
      <c r="D3791" t="str">
        <f>'Funding Import'!A3793</f>
        <v>RB053788: HOLT FARM INFANT SCHOOL</v>
      </c>
      <c r="E3791" t="str">
        <f>MID('Funding Import'!B3793,2,4)</f>
        <v>0006</v>
      </c>
      <c r="F3791" t="str">
        <f>MID('Funding Import'!B3793,8,50)</f>
        <v>EXCEPTIONAL COVID COST GRANT</v>
      </c>
      <c r="G3791" t="str">
        <f>'Funding Import'!I3793</f>
        <v>Spreadsheet B 398804 20920024 ES065 DP0556 COVIDEMERGENCY COVIDEM ES065 DP0556 COVIDEMERGENCY COVIDEM</v>
      </c>
      <c r="H3791">
        <f>'Funding Import'!H3793</f>
        <v>6930</v>
      </c>
      <c r="I3791" s="139"/>
    </row>
    <row r="3792" spans="1:9" ht="15" x14ac:dyDescent="0.2">
      <c r="A3792" s="191" t="str">
        <f t="shared" si="119"/>
        <v>3788</v>
      </c>
      <c r="B3792" s="191"/>
      <c r="C3792" s="191" t="str">
        <f t="shared" si="118"/>
        <v>37880006</v>
      </c>
      <c r="D3792" t="str">
        <f>'Funding Import'!A3794</f>
        <v>RB053788: HOLT FARM INFANT SCHOOL</v>
      </c>
      <c r="E3792" t="str">
        <f>MID('Funding Import'!B3794,2,4)</f>
        <v>0006</v>
      </c>
      <c r="F3792" t="str">
        <f>MID('Funding Import'!B3794,8,50)</f>
        <v>EXCEPTIONAL COVID COST GRANT</v>
      </c>
      <c r="G3792" t="str">
        <f>'Funding Import'!I3794</f>
        <v>Spreadsheet B 398807 20920177 ES067 DP0558 FSMADDCOSTSCOVID FSMCOVID ES067 DP0558 FSMADDCOSTSCOVID FSMCOVID</v>
      </c>
      <c r="H3792">
        <f>'Funding Import'!H3794</f>
        <v>1107</v>
      </c>
      <c r="I3792" s="139"/>
    </row>
    <row r="3793" spans="1:9" ht="15" x14ac:dyDescent="0.2">
      <c r="A3793" s="191" t="str">
        <f t="shared" si="119"/>
        <v>3788</v>
      </c>
      <c r="B3793" s="191"/>
      <c r="C3793" s="191" t="str">
        <f t="shared" si="118"/>
        <v>37880006</v>
      </c>
      <c r="D3793" t="str">
        <f>'Funding Import'!A3795</f>
        <v>RB053788: HOLT FARM INFANT SCHOOL</v>
      </c>
      <c r="E3793" t="str">
        <f>MID('Funding Import'!B3795,2,4)</f>
        <v>0006</v>
      </c>
      <c r="F3793" t="str">
        <f>MID('Funding Import'!B3795,8,50)</f>
        <v>EXCEPTIONAL COVID COST GRANT</v>
      </c>
      <c r="G3793" t="str">
        <f>'Funding Import'!I3795</f>
        <v>Spreadsheet B 399778 20982606 Movement from code '0006 to '0012 covid  emergency recode ES089 RM0128 Covid emergency recode</v>
      </c>
      <c r="H3793">
        <f>'Funding Import'!H3795</f>
        <v>-6930</v>
      </c>
      <c r="I3793" s="139"/>
    </row>
    <row r="3794" spans="1:9" ht="15" x14ac:dyDescent="0.2">
      <c r="A3794" s="191" t="str">
        <f t="shared" si="119"/>
        <v>3788</v>
      </c>
      <c r="B3794" s="191"/>
      <c r="C3794" s="191" t="str">
        <f t="shared" si="118"/>
        <v>37880012</v>
      </c>
      <c r="D3794" t="str">
        <f>'Funding Import'!A3796</f>
        <v>RB053788: HOLT FARM INFANT SCHOOL</v>
      </c>
      <c r="E3794" t="str">
        <f>MID('Funding Import'!B3796,2,4)</f>
        <v>0012</v>
      </c>
      <c r="F3794" t="str">
        <f>MID('Funding Import'!B3796,8,50)</f>
        <v>COVID CATCH UP</v>
      </c>
      <c r="G3794" t="str">
        <f>'Funding Import'!I3796</f>
        <v>Spreadsheet B 399778 20982606 Movement from code '0006 to '0012 covid  emergency recode ES089 RM0128 Covid emergency recode</v>
      </c>
      <c r="H3794">
        <f>'Funding Import'!H3796</f>
        <v>6930</v>
      </c>
      <c r="I3794" s="139"/>
    </row>
    <row r="3795" spans="1:9" ht="15" x14ac:dyDescent="0.2">
      <c r="A3795" s="191" t="str">
        <f t="shared" si="119"/>
        <v>3788</v>
      </c>
      <c r="B3795" s="191"/>
      <c r="C3795" s="191" t="str">
        <f t="shared" si="118"/>
        <v>37880012</v>
      </c>
      <c r="D3795" t="str">
        <f>'Funding Import'!A3797</f>
        <v>RB053788: HOLT FARM INFANT SCHOOL</v>
      </c>
      <c r="E3795" t="str">
        <f>MID('Funding Import'!B3797,2,4)</f>
        <v>0012</v>
      </c>
      <c r="F3795" t="str">
        <f>MID('Funding Import'!B3797,8,50)</f>
        <v>COVID CATCH UP</v>
      </c>
      <c r="G3795" t="str">
        <f>'Funding Import'!I3797</f>
        <v>DL 8645 0012recoveryc 0012RPG</v>
      </c>
      <c r="H3795">
        <f>'Funding Import'!H3797</f>
        <v>1522.5</v>
      </c>
      <c r="I3795" s="139"/>
    </row>
    <row r="3796" spans="1:9" ht="15" x14ac:dyDescent="0.2">
      <c r="A3796" s="191" t="str">
        <f t="shared" si="119"/>
        <v>3788</v>
      </c>
      <c r="B3796" s="191"/>
      <c r="C3796" s="191" t="str">
        <f t="shared" si="118"/>
        <v>37880012</v>
      </c>
      <c r="D3796" t="str">
        <f>'Funding Import'!A3798</f>
        <v>RB053788: HOLT FARM INFANT SCHOOL</v>
      </c>
      <c r="E3796" t="str">
        <f>MID('Funding Import'!B3798,2,4)</f>
        <v>0012</v>
      </c>
      <c r="F3796" t="str">
        <f>MID('Funding Import'!B3798,8,50)</f>
        <v>COVID CATCH UP</v>
      </c>
      <c r="G3796" t="str">
        <f>'Funding Import'!I3798</f>
        <v>DL 8656 0012schoolled 0012SLT</v>
      </c>
      <c r="H3796">
        <f>'Funding Import'!H3798</f>
        <v>1063.1300000000001</v>
      </c>
      <c r="I3796" s="139"/>
    </row>
    <row r="3797" spans="1:9" ht="15" x14ac:dyDescent="0.2">
      <c r="A3797" s="191" t="str">
        <f t="shared" si="119"/>
        <v>3788</v>
      </c>
      <c r="B3797" s="191"/>
      <c r="C3797" s="191" t="str">
        <f t="shared" si="118"/>
        <v>37880014</v>
      </c>
      <c r="D3797" t="str">
        <f>'Funding Import'!A3799</f>
        <v>RB053788: HOLT FARM INFANT SCHOOL</v>
      </c>
      <c r="E3797" t="str">
        <f>MID('Funding Import'!B3799,2,4)</f>
        <v>0014</v>
      </c>
      <c r="F3797" t="str">
        <f>MID('Funding Import'!B3799,8,50)</f>
        <v>PUPIL PREMIUM</v>
      </c>
      <c r="G3797" t="str">
        <f>'Funding Import'!I3799</f>
        <v>Spreadsheet B 400831 21077861 ES093 DP0593 SUMMER21PPG SUM21PPG ES093 DP0593 SUMMER21PPG SUM21PPG</v>
      </c>
      <c r="H3797">
        <f>'Funding Import'!H3799</f>
        <v>23538</v>
      </c>
      <c r="I3797" s="139"/>
    </row>
    <row r="3798" spans="1:9" ht="15" x14ac:dyDescent="0.2">
      <c r="A3798" s="191" t="str">
        <f t="shared" si="119"/>
        <v>3788</v>
      </c>
      <c r="B3798" s="191"/>
      <c r="C3798" s="191" t="str">
        <f t="shared" si="118"/>
        <v>37880014</v>
      </c>
      <c r="D3798" t="str">
        <f>'Funding Import'!A3800</f>
        <v>RB053788: HOLT FARM INFANT SCHOOL</v>
      </c>
      <c r="E3798" t="str">
        <f>MID('Funding Import'!B3800,2,4)</f>
        <v>0014</v>
      </c>
      <c r="F3798" t="str">
        <f>MID('Funding Import'!B3800,8,50)</f>
        <v>PUPIL PREMIUM</v>
      </c>
      <c r="G3798" t="str">
        <f>'Funding Import'!I3800</f>
        <v>DL 8701 0014 Pupil Premium Autumn Term 2021</v>
      </c>
      <c r="H3798">
        <f>'Funding Import'!H3800</f>
        <v>18830</v>
      </c>
      <c r="I3798" s="139"/>
    </row>
    <row r="3799" spans="1:9" ht="15" x14ac:dyDescent="0.2">
      <c r="A3799" s="191" t="str">
        <f t="shared" si="119"/>
        <v>3788</v>
      </c>
      <c r="B3799" s="191"/>
      <c r="C3799" s="191" t="str">
        <f t="shared" si="118"/>
        <v>37880018</v>
      </c>
      <c r="D3799" t="str">
        <f>'Funding Import'!A3801</f>
        <v>RB053788: HOLT FARM INFANT SCHOOL</v>
      </c>
      <c r="E3799" t="str">
        <f>MID('Funding Import'!B3801,2,4)</f>
        <v>0018</v>
      </c>
      <c r="F3799" t="str">
        <f>MID('Funding Import'!B3801,8,50)</f>
        <v>ADDITIONAL GRANT INCOME</v>
      </c>
      <c r="G3799" t="str">
        <f>'Funding Import'!I3801</f>
        <v>Spreadsheet B 393531 20728061 ES032 RM0087 PE GRANT APR 21 ES032 RM0087 PE GRANT APR 21</v>
      </c>
      <c r="H3799">
        <f>'Funding Import'!H3801</f>
        <v>7283</v>
      </c>
      <c r="I3799" s="139"/>
    </row>
    <row r="3800" spans="1:9" ht="15" x14ac:dyDescent="0.2">
      <c r="A3800" s="191" t="str">
        <f t="shared" si="119"/>
        <v>3788</v>
      </c>
      <c r="B3800" s="191"/>
      <c r="C3800" s="191" t="str">
        <f t="shared" si="118"/>
        <v>37880018</v>
      </c>
      <c r="D3800" t="str">
        <f>'Funding Import'!A3802</f>
        <v>RB053788: HOLT FARM INFANT SCHOOL</v>
      </c>
      <c r="E3800" t="str">
        <f>MID('Funding Import'!B3802,2,4)</f>
        <v>0018</v>
      </c>
      <c r="F3800" t="str">
        <f>MID('Funding Import'!B3802,8,50)</f>
        <v>ADDITIONAL GRANT INCOME</v>
      </c>
      <c r="G3800" t="str">
        <f>'Funding Import'!I3802</f>
        <v>Spreadsheet B 399769 20981730 UIFSM JULY21 UIFSM 21 ES085 RM0124 UIFSM JULY21 UIFSM 21</v>
      </c>
      <c r="H3800">
        <f>'Funding Import'!H3802</f>
        <v>60206</v>
      </c>
      <c r="I3800" s="139"/>
    </row>
    <row r="3801" spans="1:9" ht="15" x14ac:dyDescent="0.2">
      <c r="A3801" s="191" t="str">
        <f t="shared" si="119"/>
        <v>3788</v>
      </c>
      <c r="B3801" s="191"/>
      <c r="C3801" s="191" t="str">
        <f t="shared" si="118"/>
        <v>37880018</v>
      </c>
      <c r="D3801" t="str">
        <f>'Funding Import'!A3803</f>
        <v>RB053788: HOLT FARM INFANT SCHOOL</v>
      </c>
      <c r="E3801" t="str">
        <f>MID('Funding Import'!B3803,2,4)</f>
        <v>0018</v>
      </c>
      <c r="F3801" t="str">
        <f>MID('Funding Import'!B3803,8,50)</f>
        <v>ADDITIONAL GRANT INCOME</v>
      </c>
      <c r="G3801" t="str">
        <f>'Funding Import'!I3803</f>
        <v>DL 8673 PE GRANT OCT21 0018PE</v>
      </c>
      <c r="H3801">
        <f>'Funding Import'!H3803</f>
        <v>10249</v>
      </c>
      <c r="I3801" s="139"/>
    </row>
    <row r="3802" spans="1:9" ht="15" x14ac:dyDescent="0.2">
      <c r="A3802" s="191" t="str">
        <f t="shared" si="119"/>
        <v>3788</v>
      </c>
      <c r="B3802" s="191"/>
      <c r="C3802" s="191" t="str">
        <f t="shared" si="118"/>
        <v>37880026</v>
      </c>
      <c r="D3802" t="str">
        <f>'Funding Import'!A3804</f>
        <v>RB053788: HOLT FARM INFANT SCHOOL</v>
      </c>
      <c r="E3802" t="str">
        <f>MID('Funding Import'!B3804,2,4)</f>
        <v>0026</v>
      </c>
      <c r="F3802" t="str">
        <f>MID('Funding Import'!B3804,8,50)</f>
        <v>NOTIONAL SEN FUNDING</v>
      </c>
      <c r="G3802" t="str">
        <f>'Funding Import'!I3804</f>
        <v>Spreadsheet B 391732 20639856 ES012 MK0514 10026 NOTIONAL SEN ES012 MK0514 10026 NOTIONAL SEN</v>
      </c>
      <c r="H3802">
        <f>'Funding Import'!H3804</f>
        <v>85749</v>
      </c>
      <c r="I3802" s="139"/>
    </row>
    <row r="3803" spans="1:9" ht="15" x14ac:dyDescent="0.2">
      <c r="A3803" s="191" t="str">
        <f t="shared" si="119"/>
        <v>3884</v>
      </c>
      <c r="B3803" s="191"/>
      <c r="C3803" s="191" t="str">
        <f t="shared" si="118"/>
        <v>38840001</v>
      </c>
      <c r="D3803" t="str">
        <f>'Funding Import'!A3805</f>
        <v>RB053884: ST MARY'S COE(VA)PR-SFFRN WLDN</v>
      </c>
      <c r="E3803" t="str">
        <f>MID('Funding Import'!B3805,2,4)</f>
        <v>0001</v>
      </c>
      <c r="F3803" t="str">
        <f>MID('Funding Import'!B3805,8,50)</f>
        <v>FORMULA FUNDED (EXCL RATES)</v>
      </c>
      <c r="G3803" t="str">
        <f>'Funding Import'!I3805</f>
        <v>Spreadsheet B 391145 20630885 ES006 MK0508 10001 FORMULA FUNDED ES006 MK0508 10001 FORMULA FUNDED</v>
      </c>
      <c r="H3803">
        <f>'Funding Import'!H3805</f>
        <v>809967</v>
      </c>
      <c r="I3803" s="139"/>
    </row>
    <row r="3804" spans="1:9" ht="15" x14ac:dyDescent="0.2">
      <c r="A3804" s="191" t="str">
        <f t="shared" si="119"/>
        <v>3884</v>
      </c>
      <c r="B3804" s="191"/>
      <c r="C3804" s="191" t="str">
        <f t="shared" si="118"/>
        <v>38840002</v>
      </c>
      <c r="D3804" t="str">
        <f>'Funding Import'!A3806</f>
        <v>RB053884: ST MARY'S COE(VA)PR-SFFRN WLDN</v>
      </c>
      <c r="E3804" t="str">
        <f>MID('Funding Import'!B3806,2,4)</f>
        <v>0002</v>
      </c>
      <c r="F3804" t="str">
        <f>MID('Funding Import'!B3806,8,50)</f>
        <v>RATES</v>
      </c>
      <c r="G3804" t="str">
        <f>'Funding Import'!I3806</f>
        <v>Spreadsheet B 391137 20630756 ES007 MK0509 10002 RATES ES007 MK0509 10002 RATES</v>
      </c>
      <c r="H3804">
        <f>'Funding Import'!H3806</f>
        <v>3614</v>
      </c>
      <c r="I3804" s="139"/>
    </row>
    <row r="3805" spans="1:9" ht="15" x14ac:dyDescent="0.2">
      <c r="A3805" s="191" t="str">
        <f t="shared" si="119"/>
        <v>3884</v>
      </c>
      <c r="B3805" s="191"/>
      <c r="C3805" s="191" t="str">
        <f t="shared" si="118"/>
        <v>38840003</v>
      </c>
      <c r="D3805" t="str">
        <f>'Funding Import'!A3807</f>
        <v>RB053884: ST MARY'S COE(VA)PR-SFFRN WLDN</v>
      </c>
      <c r="E3805" t="str">
        <f>MID('Funding Import'!B3807,2,4)</f>
        <v>0003</v>
      </c>
      <c r="F3805" t="str">
        <f>MID('Funding Import'!B3807,8,50)</f>
        <v>BROUGHT FORWARD</v>
      </c>
      <c r="G3805" t="str">
        <f>'Funding Import'!I3807</f>
        <v>Spreadsheet B 394797 20778211 ES055 MK0568 10003 OPENING BALANCES ES055 MK0568 10003 OPENING BALANCES</v>
      </c>
      <c r="H3805">
        <f>'Funding Import'!H3807</f>
        <v>203952.34</v>
      </c>
      <c r="I3805" s="139"/>
    </row>
    <row r="3806" spans="1:9" ht="15" x14ac:dyDescent="0.2">
      <c r="A3806" s="191" t="str">
        <f t="shared" si="119"/>
        <v>3884</v>
      </c>
      <c r="B3806" s="191"/>
      <c r="C3806" s="191" t="str">
        <f t="shared" si="118"/>
        <v>38840004</v>
      </c>
      <c r="D3806" t="str">
        <f>'Funding Import'!A3808</f>
        <v>RB053884: ST MARY'S COE(VA)PR-SFFRN WLDN</v>
      </c>
      <c r="E3806" t="str">
        <f>MID('Funding Import'!B3808,2,4)</f>
        <v>0004</v>
      </c>
      <c r="F3806" t="str">
        <f>MID('Funding Import'!B3808,8,50)</f>
        <v>STATEMENTED SEN</v>
      </c>
      <c r="G3806" t="str">
        <f>'Funding Import'!I3808</f>
        <v>Spreadsheet B 391144 20630818 ES009 MK0511 10004 EHCP ES009 MK0511 10004 EHCP</v>
      </c>
      <c r="H3806">
        <f>'Funding Import'!H3808</f>
        <v>21124</v>
      </c>
      <c r="I3806" s="139"/>
    </row>
    <row r="3807" spans="1:9" ht="15" x14ac:dyDescent="0.2">
      <c r="A3807" s="191" t="str">
        <f t="shared" si="119"/>
        <v>3884</v>
      </c>
      <c r="B3807" s="191"/>
      <c r="C3807" s="191" t="str">
        <f t="shared" si="118"/>
        <v>38840004</v>
      </c>
      <c r="D3807" t="str">
        <f>'Funding Import'!A3809</f>
        <v>RB053884: ST MARY'S COE(VA)PR-SFFRN WLDN</v>
      </c>
      <c r="E3807" t="str">
        <f>MID('Funding Import'!B3809,2,4)</f>
        <v>0004</v>
      </c>
      <c r="F3807" t="str">
        <f>MID('Funding Import'!B3809,8,50)</f>
        <v>STATEMENTED SEN</v>
      </c>
      <c r="G3807" t="str">
        <f>'Funding Import'!I3809</f>
        <v>Spreadsheet B 394845 20782782 ES043 DP0533 SEN TOP-UP SUM1 SUM-21 ES043 DP0533 SEN TOP-UP SUM1 SUM-21</v>
      </c>
      <c r="H3807">
        <f>'Funding Import'!H3809</f>
        <v>2342</v>
      </c>
      <c r="I3807" s="139"/>
    </row>
    <row r="3808" spans="1:9" ht="15" x14ac:dyDescent="0.2">
      <c r="A3808" s="191" t="str">
        <f t="shared" si="119"/>
        <v>3884</v>
      </c>
      <c r="B3808" s="191"/>
      <c r="C3808" s="191" t="str">
        <f t="shared" si="118"/>
        <v>38840004</v>
      </c>
      <c r="D3808" t="str">
        <f>'Funding Import'!A3810</f>
        <v>RB053884: ST MARY'S COE(VA)PR-SFFRN WLDN</v>
      </c>
      <c r="E3808" t="str">
        <f>MID('Funding Import'!B3810,2,4)</f>
        <v>0004</v>
      </c>
      <c r="F3808" t="str">
        <f>MID('Funding Import'!B3810,8,50)</f>
        <v>STATEMENTED SEN</v>
      </c>
      <c r="G3808" t="str">
        <f>'Funding Import'!I3810</f>
        <v>Spreadsheet B 401820 21143763 ES099 MK0707 SEN TOP-UP SUM2 SUM-21 ES099 MK0707 SEN TOP-UP SUM2 SUM-21</v>
      </c>
      <c r="H3808">
        <f>'Funding Import'!H3810</f>
        <v>807</v>
      </c>
      <c r="I3808" s="139"/>
    </row>
    <row r="3809" spans="1:9" ht="15" x14ac:dyDescent="0.2">
      <c r="A3809" s="191" t="str">
        <f t="shared" si="119"/>
        <v>3884</v>
      </c>
      <c r="B3809" s="191"/>
      <c r="C3809" s="191" t="str">
        <f t="shared" si="118"/>
        <v>38840004</v>
      </c>
      <c r="D3809" t="str">
        <f>'Funding Import'!A3811</f>
        <v>RB053884: ST MARY'S COE(VA)PR-SFFRN WLDN</v>
      </c>
      <c r="E3809" t="str">
        <f>MID('Funding Import'!B3811,2,4)</f>
        <v>0004</v>
      </c>
      <c r="F3809" t="str">
        <f>MID('Funding Import'!B3811,8,50)</f>
        <v>STATEMENTED SEN</v>
      </c>
      <c r="G3809" t="str">
        <f>'Funding Import'!I3811</f>
        <v>DL 8651 EQUIP TRAINING Aut 21</v>
      </c>
      <c r="H3809">
        <f>'Funding Import'!H3811</f>
        <v>160</v>
      </c>
      <c r="I3809" s="139"/>
    </row>
    <row r="3810" spans="1:9" ht="15" x14ac:dyDescent="0.2">
      <c r="A3810" s="191" t="str">
        <f t="shared" si="119"/>
        <v>3884</v>
      </c>
      <c r="B3810" s="191"/>
      <c r="C3810" s="191" t="str">
        <f t="shared" si="118"/>
        <v>38840004</v>
      </c>
      <c r="D3810" t="str">
        <f>'Funding Import'!A3812</f>
        <v>RB053884: ST MARY'S COE(VA)PR-SFFRN WLDN</v>
      </c>
      <c r="E3810" t="str">
        <f>MID('Funding Import'!B3812,2,4)</f>
        <v>0004</v>
      </c>
      <c r="F3810" t="str">
        <f>MID('Funding Import'!B3812,8,50)</f>
        <v>STATEMENTED SEN</v>
      </c>
      <c r="G3810" t="str">
        <f>'Funding Import'!I3812</f>
        <v>DL 8688 SEN TOP-UP AUT1 AUT-21</v>
      </c>
      <c r="H3810">
        <f>'Funding Import'!H3812</f>
        <v>7475</v>
      </c>
      <c r="I3810" s="139"/>
    </row>
    <row r="3811" spans="1:9" ht="15" x14ac:dyDescent="0.2">
      <c r="A3811" s="191" t="str">
        <f t="shared" si="119"/>
        <v>3884</v>
      </c>
      <c r="B3811" s="191"/>
      <c r="C3811" s="191" t="str">
        <f t="shared" si="118"/>
        <v>38840006</v>
      </c>
      <c r="D3811" t="str">
        <f>'Funding Import'!A3813</f>
        <v>RB053884: ST MARY'S COE(VA)PR-SFFRN WLDN</v>
      </c>
      <c r="E3811" t="str">
        <f>MID('Funding Import'!B3813,2,4)</f>
        <v>0006</v>
      </c>
      <c r="F3811" t="str">
        <f>MID('Funding Import'!B3813,8,50)</f>
        <v>EXCEPTIONAL COVID COST GRANT</v>
      </c>
      <c r="G3811" t="str">
        <f>'Funding Import'!I3813</f>
        <v>Spreadsheet B 398804 20920024 ES065 DP0556 COVIDEMERGENCY COVIDEM ES065 DP0556 COVIDEMERGENCY COVIDEM</v>
      </c>
      <c r="H3811">
        <f>'Funding Import'!H3813</f>
        <v>7160</v>
      </c>
      <c r="I3811" s="139"/>
    </row>
    <row r="3812" spans="1:9" ht="15" x14ac:dyDescent="0.2">
      <c r="A3812" s="191" t="str">
        <f t="shared" si="119"/>
        <v>3884</v>
      </c>
      <c r="B3812" s="191"/>
      <c r="C3812" s="191" t="str">
        <f t="shared" si="118"/>
        <v>38840006</v>
      </c>
      <c r="D3812" t="str">
        <f>'Funding Import'!A3814</f>
        <v>RB053884: ST MARY'S COE(VA)PR-SFFRN WLDN</v>
      </c>
      <c r="E3812" t="str">
        <f>MID('Funding Import'!B3814,2,4)</f>
        <v>0006</v>
      </c>
      <c r="F3812" t="str">
        <f>MID('Funding Import'!B3814,8,50)</f>
        <v>EXCEPTIONAL COVID COST GRANT</v>
      </c>
      <c r="G3812" t="str">
        <f>'Funding Import'!I3814</f>
        <v>Spreadsheet B 398807 20920177 ES067 DP0558 FSMADDCOSTSCOVID FSMCOVID ES067 DP0558 FSMADDCOSTSCOVID FSMCOVID</v>
      </c>
      <c r="H3812">
        <f>'Funding Import'!H3814</f>
        <v>495</v>
      </c>
      <c r="I3812" s="139"/>
    </row>
    <row r="3813" spans="1:9" ht="15" x14ac:dyDescent="0.2">
      <c r="A3813" s="191" t="str">
        <f t="shared" si="119"/>
        <v>3884</v>
      </c>
      <c r="B3813" s="191"/>
      <c r="C3813" s="191" t="str">
        <f t="shared" si="118"/>
        <v>38840006</v>
      </c>
      <c r="D3813" t="str">
        <f>'Funding Import'!A3815</f>
        <v>RB053884: ST MARY'S COE(VA)PR-SFFRN WLDN</v>
      </c>
      <c r="E3813" t="str">
        <f>MID('Funding Import'!B3815,2,4)</f>
        <v>0006</v>
      </c>
      <c r="F3813" t="str">
        <f>MID('Funding Import'!B3815,8,50)</f>
        <v>EXCEPTIONAL COVID COST GRANT</v>
      </c>
      <c r="G3813" t="str">
        <f>'Funding Import'!I3815</f>
        <v>Spreadsheet B 399778 20982606 Movement from code '0006 to '0012 covid  emergency recode ES089 RM0128 Covid emergency recode</v>
      </c>
      <c r="H3813">
        <f>'Funding Import'!H3815</f>
        <v>-7160</v>
      </c>
      <c r="I3813" s="139"/>
    </row>
    <row r="3814" spans="1:9" ht="15" x14ac:dyDescent="0.2">
      <c r="A3814" s="191" t="str">
        <f t="shared" si="119"/>
        <v>3884</v>
      </c>
      <c r="B3814" s="191"/>
      <c r="C3814" s="191" t="str">
        <f t="shared" si="118"/>
        <v>38840012</v>
      </c>
      <c r="D3814" t="str">
        <f>'Funding Import'!A3816</f>
        <v>RB053884: ST MARY'S COE(VA)PR-SFFRN WLDN</v>
      </c>
      <c r="E3814" t="str">
        <f>MID('Funding Import'!B3816,2,4)</f>
        <v>0012</v>
      </c>
      <c r="F3814" t="str">
        <f>MID('Funding Import'!B3816,8,50)</f>
        <v>COVID CATCH UP</v>
      </c>
      <c r="G3814" t="str">
        <f>'Funding Import'!I3816</f>
        <v>Spreadsheet B 399778 20982606 Movement from code '0006 to '0012 covid  emergency recode ES089 RM0128 Covid emergency recode</v>
      </c>
      <c r="H3814">
        <f>'Funding Import'!H3816</f>
        <v>7160</v>
      </c>
      <c r="I3814" s="139"/>
    </row>
    <row r="3815" spans="1:9" ht="15" x14ac:dyDescent="0.2">
      <c r="A3815" s="191" t="str">
        <f t="shared" si="119"/>
        <v>3884</v>
      </c>
      <c r="B3815" s="191"/>
      <c r="C3815" s="191" t="str">
        <f t="shared" si="118"/>
        <v>38840012</v>
      </c>
      <c r="D3815" t="str">
        <f>'Funding Import'!A3817</f>
        <v>RB053884: ST MARY'S COE(VA)PR-SFFRN WLDN</v>
      </c>
      <c r="E3815" t="str">
        <f>MID('Funding Import'!B3817,2,4)</f>
        <v>0012</v>
      </c>
      <c r="F3815" t="str">
        <f>MID('Funding Import'!B3817,8,50)</f>
        <v>COVID CATCH UP</v>
      </c>
      <c r="G3815" t="str">
        <f>'Funding Import'!I3817</f>
        <v>DL 8645 0012recoveryc 0012RPG</v>
      </c>
      <c r="H3815">
        <f>'Funding Import'!H3817</f>
        <v>1341.25</v>
      </c>
      <c r="I3815" s="139"/>
    </row>
    <row r="3816" spans="1:9" ht="15" x14ac:dyDescent="0.2">
      <c r="A3816" s="191" t="str">
        <f t="shared" si="119"/>
        <v>3884</v>
      </c>
      <c r="B3816" s="191"/>
      <c r="C3816" s="191" t="str">
        <f t="shared" si="118"/>
        <v>38840012</v>
      </c>
      <c r="D3816" t="str">
        <f>'Funding Import'!A3818</f>
        <v>RB053884: ST MARY'S COE(VA)PR-SFFRN WLDN</v>
      </c>
      <c r="E3816" t="str">
        <f>MID('Funding Import'!B3818,2,4)</f>
        <v>0012</v>
      </c>
      <c r="F3816" t="str">
        <f>MID('Funding Import'!B3818,8,50)</f>
        <v>COVID CATCH UP</v>
      </c>
      <c r="G3816" t="str">
        <f>'Funding Import'!I3818</f>
        <v>DL 8656 0012schoolled 0012SLT</v>
      </c>
      <c r="H3816">
        <f>'Funding Import'!H3818</f>
        <v>1122.19</v>
      </c>
      <c r="I3816" s="139"/>
    </row>
    <row r="3817" spans="1:9" ht="15" x14ac:dyDescent="0.2">
      <c r="A3817" s="191" t="str">
        <f t="shared" si="119"/>
        <v>3884</v>
      </c>
      <c r="B3817" s="191"/>
      <c r="C3817" s="191" t="str">
        <f t="shared" si="118"/>
        <v>38840014</v>
      </c>
      <c r="D3817" t="str">
        <f>'Funding Import'!A3819</f>
        <v>RB053884: ST MARY'S COE(VA)PR-SFFRN WLDN</v>
      </c>
      <c r="E3817" t="str">
        <f>MID('Funding Import'!B3819,2,4)</f>
        <v>0014</v>
      </c>
      <c r="F3817" t="str">
        <f>MID('Funding Import'!B3819,8,50)</f>
        <v>PUPIL PREMIUM</v>
      </c>
      <c r="G3817" t="str">
        <f>'Funding Import'!I3819</f>
        <v>Spreadsheet B 400831 21077861 ES093 DP0593 SUMMER21PPG SUM21PPG ES093 DP0593 SUMMER21PPG SUM21PPG</v>
      </c>
      <c r="H3817">
        <f>'Funding Import'!H3819</f>
        <v>21956</v>
      </c>
      <c r="I3817" s="139"/>
    </row>
    <row r="3818" spans="1:9" ht="15" x14ac:dyDescent="0.2">
      <c r="A3818" s="191" t="str">
        <f t="shared" si="119"/>
        <v>3884</v>
      </c>
      <c r="B3818" s="191"/>
      <c r="C3818" s="191" t="str">
        <f t="shared" si="118"/>
        <v>38840014</v>
      </c>
      <c r="D3818" t="str">
        <f>'Funding Import'!A3820</f>
        <v>RB053884: ST MARY'S COE(VA)PR-SFFRN WLDN</v>
      </c>
      <c r="E3818" t="str">
        <f>MID('Funding Import'!B3820,2,4)</f>
        <v>0014</v>
      </c>
      <c r="F3818" t="str">
        <f>MID('Funding Import'!B3820,8,50)</f>
        <v>PUPIL PREMIUM</v>
      </c>
      <c r="G3818" t="str">
        <f>'Funding Import'!I3820</f>
        <v>DL 8701 0014 Pupil Premium Autumn Term 2021</v>
      </c>
      <c r="H3818">
        <f>'Funding Import'!H3820</f>
        <v>17565</v>
      </c>
      <c r="I3818" s="139"/>
    </row>
    <row r="3819" spans="1:9" ht="15" x14ac:dyDescent="0.2">
      <c r="A3819" s="191" t="str">
        <f t="shared" si="119"/>
        <v>3884</v>
      </c>
      <c r="B3819" s="191"/>
      <c r="C3819" s="191" t="str">
        <f t="shared" si="118"/>
        <v>38840018</v>
      </c>
      <c r="D3819" t="str">
        <f>'Funding Import'!A3821</f>
        <v>RB053884: ST MARY'S COE(VA)PR-SFFRN WLDN</v>
      </c>
      <c r="E3819" t="str">
        <f>MID('Funding Import'!B3821,2,4)</f>
        <v>0018</v>
      </c>
      <c r="F3819" t="str">
        <f>MID('Funding Import'!B3821,8,50)</f>
        <v>ADDITIONAL GRANT INCOME</v>
      </c>
      <c r="G3819" t="str">
        <f>'Funding Import'!I3821</f>
        <v>Spreadsheet B 393531 20728061 ES032 RM0087 PE GRANT APR 21 ES032 RM0087 PE GRANT APR 21</v>
      </c>
      <c r="H3819">
        <f>'Funding Import'!H3821</f>
        <v>7433</v>
      </c>
      <c r="I3819" s="139"/>
    </row>
    <row r="3820" spans="1:9" ht="15" x14ac:dyDescent="0.2">
      <c r="A3820" s="191" t="str">
        <f t="shared" si="119"/>
        <v>3884</v>
      </c>
      <c r="B3820" s="191"/>
      <c r="C3820" s="191" t="str">
        <f t="shared" si="118"/>
        <v>38840018</v>
      </c>
      <c r="D3820" t="str">
        <f>'Funding Import'!A3822</f>
        <v>RB053884: ST MARY'S COE(VA)PR-SFFRN WLDN</v>
      </c>
      <c r="E3820" t="str">
        <f>MID('Funding Import'!B3822,2,4)</f>
        <v>0018</v>
      </c>
      <c r="F3820" t="str">
        <f>MID('Funding Import'!B3822,8,50)</f>
        <v>ADDITIONAL GRANT INCOME</v>
      </c>
      <c r="G3820" t="str">
        <f>'Funding Import'!I3822</f>
        <v>Spreadsheet B 399769 20981730 UIFSM JULY21 UIFSM 21 ES085 RM0124 UIFSM JULY21 UIFSM 21</v>
      </c>
      <c r="H3820">
        <f>'Funding Import'!H3822</f>
        <v>35235</v>
      </c>
      <c r="I3820" s="139"/>
    </row>
    <row r="3821" spans="1:9" ht="15" x14ac:dyDescent="0.2">
      <c r="A3821" s="191" t="str">
        <f t="shared" si="119"/>
        <v>3884</v>
      </c>
      <c r="B3821" s="191"/>
      <c r="C3821" s="191" t="str">
        <f t="shared" si="118"/>
        <v>38840018</v>
      </c>
      <c r="D3821" t="str">
        <f>'Funding Import'!A3823</f>
        <v>RB053884: ST MARY'S COE(VA)PR-SFFRN WLDN</v>
      </c>
      <c r="E3821" t="str">
        <f>MID('Funding Import'!B3823,2,4)</f>
        <v>0018</v>
      </c>
      <c r="F3821" t="str">
        <f>MID('Funding Import'!B3823,8,50)</f>
        <v>ADDITIONAL GRANT INCOME</v>
      </c>
      <c r="G3821" t="str">
        <f>'Funding Import'!I3823</f>
        <v>DL 8673 PE GRANT OCT21 0018PE</v>
      </c>
      <c r="H3821">
        <f>'Funding Import'!H3823</f>
        <v>10413</v>
      </c>
      <c r="I3821" s="139"/>
    </row>
    <row r="3822" spans="1:9" ht="15" x14ac:dyDescent="0.2">
      <c r="A3822" s="191" t="str">
        <f t="shared" si="119"/>
        <v>3884</v>
      </c>
      <c r="B3822" s="191"/>
      <c r="C3822" s="191" t="str">
        <f t="shared" si="118"/>
        <v>38840026</v>
      </c>
      <c r="D3822" t="str">
        <f>'Funding Import'!A3824</f>
        <v>RB053884: ST MARY'S COE(VA)PR-SFFRN WLDN</v>
      </c>
      <c r="E3822" t="str">
        <f>MID('Funding Import'!B3824,2,4)</f>
        <v>0026</v>
      </c>
      <c r="F3822" t="str">
        <f>MID('Funding Import'!B3824,8,50)</f>
        <v>NOTIONAL SEN FUNDING</v>
      </c>
      <c r="G3822" t="str">
        <f>'Funding Import'!I3824</f>
        <v>Spreadsheet B 391732 20639856 ES012 MK0514 10026 NOTIONAL SEN ES012 MK0514 10026 NOTIONAL SEN</v>
      </c>
      <c r="H3822">
        <f>'Funding Import'!H3824</f>
        <v>84489</v>
      </c>
      <c r="I3822" s="139"/>
    </row>
    <row r="3823" spans="1:9" ht="15" x14ac:dyDescent="0.2">
      <c r="A3823" s="191" t="str">
        <f t="shared" si="119"/>
        <v>3908</v>
      </c>
      <c r="B3823" s="191"/>
      <c r="C3823" s="191" t="str">
        <f t="shared" si="118"/>
        <v>39080001</v>
      </c>
      <c r="D3823" t="str">
        <f>'Funding Import'!A3825</f>
        <v>RB053908: SHEERING COE VC PRIMARY SCHOOL</v>
      </c>
      <c r="E3823" t="str">
        <f>MID('Funding Import'!B3825,2,4)</f>
        <v>0001</v>
      </c>
      <c r="F3823" t="str">
        <f>MID('Funding Import'!B3825,8,50)</f>
        <v>FORMULA FUNDED (EXCL RATES)</v>
      </c>
      <c r="G3823" t="str">
        <f>'Funding Import'!I3825</f>
        <v>Spreadsheet B 391145 20630885 ES006 MK0508 10001 FORMULA FUNDED ES006 MK0508 10001 FORMULA FUNDED</v>
      </c>
      <c r="H3823">
        <f>'Funding Import'!H3825</f>
        <v>468737</v>
      </c>
      <c r="I3823" s="139"/>
    </row>
    <row r="3824" spans="1:9" ht="15" x14ac:dyDescent="0.2">
      <c r="A3824" s="191" t="str">
        <f t="shared" si="119"/>
        <v>3908</v>
      </c>
      <c r="B3824" s="191"/>
      <c r="C3824" s="191" t="str">
        <f t="shared" si="118"/>
        <v>39080002</v>
      </c>
      <c r="D3824" t="str">
        <f>'Funding Import'!A3826</f>
        <v>RB053908: SHEERING COE VC PRIMARY SCHOOL</v>
      </c>
      <c r="E3824" t="str">
        <f>MID('Funding Import'!B3826,2,4)</f>
        <v>0002</v>
      </c>
      <c r="F3824" t="str">
        <f>MID('Funding Import'!B3826,8,50)</f>
        <v>RATES</v>
      </c>
      <c r="G3824" t="str">
        <f>'Funding Import'!I3826</f>
        <v>Spreadsheet B 391137 20630756 ES007 MK0509 10002 RATES ES007 MK0509 10002 RATES</v>
      </c>
      <c r="H3824">
        <f>'Funding Import'!H3826</f>
        <v>9126</v>
      </c>
      <c r="I3824" s="139"/>
    </row>
    <row r="3825" spans="1:9" ht="15" x14ac:dyDescent="0.2">
      <c r="A3825" s="191" t="str">
        <f t="shared" si="119"/>
        <v>3908</v>
      </c>
      <c r="B3825" s="191"/>
      <c r="C3825" s="191" t="str">
        <f t="shared" si="118"/>
        <v>39080003</v>
      </c>
      <c r="D3825" t="str">
        <f>'Funding Import'!A3827</f>
        <v>RB053908: SHEERING COE VC PRIMARY SCHOOL</v>
      </c>
      <c r="E3825" t="str">
        <f>MID('Funding Import'!B3827,2,4)</f>
        <v>0003</v>
      </c>
      <c r="F3825" t="str">
        <f>MID('Funding Import'!B3827,8,50)</f>
        <v>BROUGHT FORWARD</v>
      </c>
      <c r="G3825" t="str">
        <f>'Funding Import'!I3827</f>
        <v>Spreadsheet B 394797 20778211 ES055 MK0568 10003 OPENING BALANCES ES055 MK0568 10003 OPENING BALANCES</v>
      </c>
      <c r="H3825">
        <f>'Funding Import'!H3827</f>
        <v>47819.47</v>
      </c>
      <c r="I3825" s="139"/>
    </row>
    <row r="3826" spans="1:9" ht="15" x14ac:dyDescent="0.2">
      <c r="A3826" s="191" t="str">
        <f t="shared" si="119"/>
        <v>3908</v>
      </c>
      <c r="B3826" s="191"/>
      <c r="C3826" s="191" t="str">
        <f t="shared" ref="C3826:C3889" si="120">A3826&amp;E3826</f>
        <v>39080004</v>
      </c>
      <c r="D3826" t="str">
        <f>'Funding Import'!A3828</f>
        <v>RB053908: SHEERING COE VC PRIMARY SCHOOL</v>
      </c>
      <c r="E3826" t="str">
        <f>MID('Funding Import'!B3828,2,4)</f>
        <v>0004</v>
      </c>
      <c r="F3826" t="str">
        <f>MID('Funding Import'!B3828,8,50)</f>
        <v>STATEMENTED SEN</v>
      </c>
      <c r="G3826" t="str">
        <f>'Funding Import'!I3828</f>
        <v>Spreadsheet B 391144 20630818 ES009 MK0511 10004 EHCP ES009 MK0511 10004 EHCP</v>
      </c>
      <c r="H3826">
        <f>'Funding Import'!H3828</f>
        <v>12300</v>
      </c>
      <c r="I3826" s="139"/>
    </row>
    <row r="3827" spans="1:9" ht="15" x14ac:dyDescent="0.2">
      <c r="A3827" s="191" t="str">
        <f t="shared" si="119"/>
        <v>3908</v>
      </c>
      <c r="B3827" s="191"/>
      <c r="C3827" s="191" t="str">
        <f t="shared" si="120"/>
        <v>39080004</v>
      </c>
      <c r="D3827" t="str">
        <f>'Funding Import'!A3829</f>
        <v>RB053908: SHEERING COE VC PRIMARY SCHOOL</v>
      </c>
      <c r="E3827" t="str">
        <f>MID('Funding Import'!B3829,2,4)</f>
        <v>0004</v>
      </c>
      <c r="F3827" t="str">
        <f>MID('Funding Import'!B3829,8,50)</f>
        <v>STATEMENTED SEN</v>
      </c>
      <c r="G3827" t="str">
        <f>'Funding Import'!I3829</f>
        <v>DL 8688 SEN TOP-UP AUT1 AUT-21</v>
      </c>
      <c r="H3827">
        <f>'Funding Import'!H3829</f>
        <v>3212</v>
      </c>
      <c r="I3827" s="139"/>
    </row>
    <row r="3828" spans="1:9" ht="15" x14ac:dyDescent="0.2">
      <c r="A3828" s="191" t="str">
        <f t="shared" si="119"/>
        <v>3908</v>
      </c>
      <c r="B3828" s="191"/>
      <c r="C3828" s="191" t="str">
        <f t="shared" si="120"/>
        <v>39080006</v>
      </c>
      <c r="D3828" t="str">
        <f>'Funding Import'!A3830</f>
        <v>RB053908: SHEERING COE VC PRIMARY SCHOOL</v>
      </c>
      <c r="E3828" t="str">
        <f>MID('Funding Import'!B3830,2,4)</f>
        <v>0006</v>
      </c>
      <c r="F3828" t="str">
        <f>MID('Funding Import'!B3830,8,50)</f>
        <v>EXCEPTIONAL COVID COST GRANT</v>
      </c>
      <c r="G3828" t="str">
        <f>'Funding Import'!I3830</f>
        <v>Spreadsheet B 398804 20920024 ES065 DP0556 COVIDEMERGENCY COVIDEM ES065 DP0556 COVIDEMERGENCY COVIDEM</v>
      </c>
      <c r="H3828">
        <f>'Funding Import'!H3830</f>
        <v>3360</v>
      </c>
      <c r="I3828" s="139"/>
    </row>
    <row r="3829" spans="1:9" ht="15" x14ac:dyDescent="0.2">
      <c r="A3829" s="191" t="str">
        <f t="shared" si="119"/>
        <v>3908</v>
      </c>
      <c r="B3829" s="191"/>
      <c r="C3829" s="191" t="str">
        <f t="shared" si="120"/>
        <v>39080006</v>
      </c>
      <c r="D3829" t="str">
        <f>'Funding Import'!A3831</f>
        <v>RB053908: SHEERING COE VC PRIMARY SCHOOL</v>
      </c>
      <c r="E3829" t="str">
        <f>MID('Funding Import'!B3831,2,4)</f>
        <v>0006</v>
      </c>
      <c r="F3829" t="str">
        <f>MID('Funding Import'!B3831,8,50)</f>
        <v>EXCEPTIONAL COVID COST GRANT</v>
      </c>
      <c r="G3829" t="str">
        <f>'Funding Import'!I3831</f>
        <v>Spreadsheet B 399778 20982606 Movement from code '0006 to '0012 covid  emergency recode ES089 RM0128 Covid emergency recode</v>
      </c>
      <c r="H3829">
        <f>'Funding Import'!H3831</f>
        <v>-3360</v>
      </c>
      <c r="I3829" s="139"/>
    </row>
    <row r="3830" spans="1:9" ht="15" x14ac:dyDescent="0.2">
      <c r="A3830" s="191" t="str">
        <f t="shared" si="119"/>
        <v>3908</v>
      </c>
      <c r="B3830" s="191"/>
      <c r="C3830" s="191" t="str">
        <f t="shared" si="120"/>
        <v>39080007</v>
      </c>
      <c r="D3830" t="str">
        <f>'Funding Import'!A3832</f>
        <v>RB053908: SHEERING COE VC PRIMARY SCHOOL</v>
      </c>
      <c r="E3830" t="str">
        <f>MID('Funding Import'!B3832,2,4)</f>
        <v>0007</v>
      </c>
      <c r="F3830" t="str">
        <f>MID('Funding Import'!B3832,8,50)</f>
        <v>PUPIL INCREASE/FORMULA ERR</v>
      </c>
      <c r="G3830" t="str">
        <f>'Funding Import'!I3832</f>
        <v>DL 8706 2021-22 KS1 Class Size Funding</v>
      </c>
      <c r="H3830">
        <f>'Funding Import'!H3832</f>
        <v>2993</v>
      </c>
      <c r="I3830" s="139"/>
    </row>
    <row r="3831" spans="1:9" ht="15" x14ac:dyDescent="0.2">
      <c r="A3831" s="191" t="str">
        <f t="shared" si="119"/>
        <v>3908</v>
      </c>
      <c r="B3831" s="191"/>
      <c r="C3831" s="191" t="str">
        <f t="shared" si="120"/>
        <v>39080012</v>
      </c>
      <c r="D3831" t="str">
        <f>'Funding Import'!A3833</f>
        <v>RB053908: SHEERING COE VC PRIMARY SCHOOL</v>
      </c>
      <c r="E3831" t="str">
        <f>MID('Funding Import'!B3833,2,4)</f>
        <v>0012</v>
      </c>
      <c r="F3831" t="str">
        <f>MID('Funding Import'!B3833,8,50)</f>
        <v>COVID CATCH UP</v>
      </c>
      <c r="G3831" t="str">
        <f>'Funding Import'!I3833</f>
        <v>Spreadsheet B 399778 20982606 Movement from code '0006 to '0012 covid  emergency recode ES089 RM0128 Covid emergency recode</v>
      </c>
      <c r="H3831">
        <f>'Funding Import'!H3833</f>
        <v>3360</v>
      </c>
      <c r="I3831" s="139"/>
    </row>
    <row r="3832" spans="1:9" ht="15" x14ac:dyDescent="0.2">
      <c r="A3832" s="191" t="str">
        <f t="shared" si="119"/>
        <v>3908</v>
      </c>
      <c r="B3832" s="191"/>
      <c r="C3832" s="191" t="str">
        <f t="shared" si="120"/>
        <v>39080012</v>
      </c>
      <c r="D3832" t="str">
        <f>'Funding Import'!A3834</f>
        <v>RB053908: SHEERING COE VC PRIMARY SCHOOL</v>
      </c>
      <c r="E3832" t="str">
        <f>MID('Funding Import'!B3834,2,4)</f>
        <v>0012</v>
      </c>
      <c r="F3832" t="str">
        <f>MID('Funding Import'!B3834,8,50)</f>
        <v>COVID CATCH UP</v>
      </c>
      <c r="G3832" t="str">
        <f>'Funding Import'!I3834</f>
        <v>DL 8645 0012recoveryc 0012RPG</v>
      </c>
      <c r="H3832">
        <f>'Funding Import'!H3834</f>
        <v>616.25</v>
      </c>
      <c r="I3832" s="139"/>
    </row>
    <row r="3833" spans="1:9" ht="15" x14ac:dyDescent="0.2">
      <c r="A3833" s="191" t="str">
        <f t="shared" si="119"/>
        <v>3908</v>
      </c>
      <c r="B3833" s="191"/>
      <c r="C3833" s="191" t="str">
        <f t="shared" si="120"/>
        <v>39080012</v>
      </c>
      <c r="D3833" t="str">
        <f>'Funding Import'!A3835</f>
        <v>RB053908: SHEERING COE VC PRIMARY SCHOOL</v>
      </c>
      <c r="E3833" t="str">
        <f>MID('Funding Import'!B3835,2,4)</f>
        <v>0012</v>
      </c>
      <c r="F3833" t="str">
        <f>MID('Funding Import'!B3835,8,50)</f>
        <v>COVID CATCH UP</v>
      </c>
      <c r="G3833" t="str">
        <f>'Funding Import'!I3835</f>
        <v>DL 8656 0012schoolled 0012SLT</v>
      </c>
      <c r="H3833">
        <f>'Funding Import'!H3835</f>
        <v>590.63</v>
      </c>
      <c r="I3833" s="139"/>
    </row>
    <row r="3834" spans="1:9" ht="15" x14ac:dyDescent="0.2">
      <c r="A3834" s="191" t="str">
        <f t="shared" si="119"/>
        <v>3908</v>
      </c>
      <c r="B3834" s="191"/>
      <c r="C3834" s="191" t="str">
        <f t="shared" si="120"/>
        <v>39080014</v>
      </c>
      <c r="D3834" t="str">
        <f>'Funding Import'!A3836</f>
        <v>RB053908: SHEERING COE VC PRIMARY SCHOOL</v>
      </c>
      <c r="E3834" t="str">
        <f>MID('Funding Import'!B3836,2,4)</f>
        <v>0014</v>
      </c>
      <c r="F3834" t="str">
        <f>MID('Funding Import'!B3836,8,50)</f>
        <v>PUPIL PREMIUM</v>
      </c>
      <c r="G3834" t="str">
        <f>'Funding Import'!I3836</f>
        <v>Spreadsheet B 400831 21077861 ES093 DP0593 SUMMER21PPG SUM21PPG ES093 DP0593 SUMMER21PPG SUM21PPG</v>
      </c>
      <c r="H3834">
        <f>'Funding Import'!H3836</f>
        <v>10360</v>
      </c>
      <c r="I3834" s="139"/>
    </row>
    <row r="3835" spans="1:9" ht="15" x14ac:dyDescent="0.2">
      <c r="A3835" s="191" t="str">
        <f t="shared" si="119"/>
        <v>3908</v>
      </c>
      <c r="B3835" s="191"/>
      <c r="C3835" s="191" t="str">
        <f t="shared" si="120"/>
        <v>39080014</v>
      </c>
      <c r="D3835" t="str">
        <f>'Funding Import'!A3837</f>
        <v>RB053908: SHEERING COE VC PRIMARY SCHOOL</v>
      </c>
      <c r="E3835" t="str">
        <f>MID('Funding Import'!B3837,2,4)</f>
        <v>0014</v>
      </c>
      <c r="F3835" t="str">
        <f>MID('Funding Import'!B3837,8,50)</f>
        <v>PUPIL PREMIUM</v>
      </c>
      <c r="G3835" t="str">
        <f>'Funding Import'!I3837</f>
        <v>DL 8701 0014 Pupil Premium Autumn Term 2021</v>
      </c>
      <c r="H3835">
        <f>'Funding Import'!H3837</f>
        <v>8288</v>
      </c>
      <c r="I3835" s="139"/>
    </row>
    <row r="3836" spans="1:9" ht="15" x14ac:dyDescent="0.2">
      <c r="A3836" s="191" t="str">
        <f t="shared" si="119"/>
        <v>3908</v>
      </c>
      <c r="B3836" s="191"/>
      <c r="C3836" s="191" t="str">
        <f t="shared" si="120"/>
        <v>39080018</v>
      </c>
      <c r="D3836" t="str">
        <f>'Funding Import'!A3838</f>
        <v>RB053908: SHEERING COE VC PRIMARY SCHOOL</v>
      </c>
      <c r="E3836" t="str">
        <f>MID('Funding Import'!B3838,2,4)</f>
        <v>0018</v>
      </c>
      <c r="F3836" t="str">
        <f>MID('Funding Import'!B3838,8,50)</f>
        <v>ADDITIONAL GRANT INCOME</v>
      </c>
      <c r="G3836" t="str">
        <f>'Funding Import'!I3838</f>
        <v>Spreadsheet B 393531 20728061 ES032 RM0087 PE GRANT APR 21 ES032 RM0087 PE GRANT APR 21</v>
      </c>
      <c r="H3836">
        <f>'Funding Import'!H3838</f>
        <v>7042</v>
      </c>
      <c r="I3836" s="139"/>
    </row>
    <row r="3837" spans="1:9" ht="15" x14ac:dyDescent="0.2">
      <c r="A3837" s="191" t="str">
        <f t="shared" si="119"/>
        <v>3908</v>
      </c>
      <c r="B3837" s="191"/>
      <c r="C3837" s="191" t="str">
        <f t="shared" si="120"/>
        <v>39080018</v>
      </c>
      <c r="D3837" t="str">
        <f>'Funding Import'!A3839</f>
        <v>RB053908: SHEERING COE VC PRIMARY SCHOOL</v>
      </c>
      <c r="E3837" t="str">
        <f>MID('Funding Import'!B3839,2,4)</f>
        <v>0018</v>
      </c>
      <c r="F3837" t="str">
        <f>MID('Funding Import'!B3839,8,50)</f>
        <v>ADDITIONAL GRANT INCOME</v>
      </c>
      <c r="G3837" t="str">
        <f>'Funding Import'!I3839</f>
        <v>Spreadsheet B 399769 20981730 UIFSM JULY21 UIFSM 21 ES085 RM0124 UIFSM JULY21 UIFSM 21</v>
      </c>
      <c r="H3837">
        <f>'Funding Import'!H3839</f>
        <v>19822</v>
      </c>
      <c r="I3837" s="139"/>
    </row>
    <row r="3838" spans="1:9" ht="15" x14ac:dyDescent="0.2">
      <c r="A3838" s="191" t="str">
        <f t="shared" si="119"/>
        <v>3908</v>
      </c>
      <c r="B3838" s="191"/>
      <c r="C3838" s="191" t="str">
        <f t="shared" si="120"/>
        <v>39080018</v>
      </c>
      <c r="D3838" t="str">
        <f>'Funding Import'!A3840</f>
        <v>RB053908: SHEERING COE VC PRIMARY SCHOOL</v>
      </c>
      <c r="E3838" t="str">
        <f>MID('Funding Import'!B3840,2,4)</f>
        <v>0018</v>
      </c>
      <c r="F3838" t="str">
        <f>MID('Funding Import'!B3840,8,50)</f>
        <v>ADDITIONAL GRANT INCOME</v>
      </c>
      <c r="G3838" t="str">
        <f>'Funding Import'!I3840</f>
        <v>DL 8673 PE GRANT OCT21 0018PE</v>
      </c>
      <c r="H3838">
        <f>'Funding Import'!H3840</f>
        <v>9823</v>
      </c>
      <c r="I3838" s="139"/>
    </row>
    <row r="3839" spans="1:9" ht="15" x14ac:dyDescent="0.2">
      <c r="A3839" s="191" t="str">
        <f t="shared" si="119"/>
        <v>3908</v>
      </c>
      <c r="B3839" s="191"/>
      <c r="C3839" s="191" t="str">
        <f t="shared" si="120"/>
        <v>39080026</v>
      </c>
      <c r="D3839" t="str">
        <f>'Funding Import'!A3841</f>
        <v>RB053908: SHEERING COE VC PRIMARY SCHOOL</v>
      </c>
      <c r="E3839" t="str">
        <f>MID('Funding Import'!B3841,2,4)</f>
        <v>0026</v>
      </c>
      <c r="F3839" t="str">
        <f>MID('Funding Import'!B3841,8,50)</f>
        <v>NOTIONAL SEN FUNDING</v>
      </c>
      <c r="G3839" t="str">
        <f>'Funding Import'!I3841</f>
        <v>Spreadsheet B 391732 20639856 ES012 MK0514 10026 NOTIONAL SEN ES012 MK0514 10026 NOTIONAL SEN</v>
      </c>
      <c r="H3839">
        <f>'Funding Import'!H3841</f>
        <v>30195</v>
      </c>
      <c r="I3839" s="139"/>
    </row>
    <row r="3840" spans="1:9" ht="15" x14ac:dyDescent="0.2">
      <c r="A3840" s="191" t="str">
        <f t="shared" si="119"/>
        <v>3932</v>
      </c>
      <c r="B3840" s="191"/>
      <c r="C3840" s="191" t="str">
        <f t="shared" si="120"/>
        <v>39320001</v>
      </c>
      <c r="D3840" t="str">
        <f>'Funding Import'!A3842</f>
        <v>RB053932: ST PETERS COE(VA)PRM-SIBLE HED</v>
      </c>
      <c r="E3840" t="str">
        <f>MID('Funding Import'!B3842,2,4)</f>
        <v>0001</v>
      </c>
      <c r="F3840" t="str">
        <f>MID('Funding Import'!B3842,8,50)</f>
        <v>FORMULA FUNDED (EXCL RATES)</v>
      </c>
      <c r="G3840" t="str">
        <f>'Funding Import'!I3842</f>
        <v>Spreadsheet B 391145 20630885 ES006 MK0508 10001 FORMULA FUNDED ES006 MK0508 10001 FORMULA FUNDED</v>
      </c>
      <c r="H3840">
        <f>'Funding Import'!H3842</f>
        <v>818857</v>
      </c>
      <c r="I3840" s="139"/>
    </row>
    <row r="3841" spans="1:9" ht="15" x14ac:dyDescent="0.2">
      <c r="A3841" s="191" t="str">
        <f t="shared" si="119"/>
        <v>3932</v>
      </c>
      <c r="B3841" s="191"/>
      <c r="C3841" s="191" t="str">
        <f t="shared" si="120"/>
        <v>39320001</v>
      </c>
      <c r="D3841" t="str">
        <f>'Funding Import'!A3843</f>
        <v>RB053932: ST PETERS COE(VA)PRM-SIBLE HED</v>
      </c>
      <c r="E3841" t="str">
        <f>MID('Funding Import'!B3843,2,4)</f>
        <v>0001</v>
      </c>
      <c r="F3841" t="str">
        <f>MID('Funding Import'!B3843,8,50)</f>
        <v>FORMULA FUNDED (EXCL RATES)</v>
      </c>
      <c r="G3841" t="str">
        <f>'Funding Import'!I3843</f>
        <v>DL 8652 FEEE234 AUT21ACT</v>
      </c>
      <c r="H3841">
        <f>'Funding Import'!H3843</f>
        <v>13834.52</v>
      </c>
      <c r="I3841" s="139"/>
    </row>
    <row r="3842" spans="1:9" ht="15" x14ac:dyDescent="0.2">
      <c r="A3842" s="191" t="str">
        <f t="shared" ref="A3842:A3905" si="121">MID(D3842,5,4)</f>
        <v>3932</v>
      </c>
      <c r="B3842" s="191"/>
      <c r="C3842" s="191" t="str">
        <f t="shared" si="120"/>
        <v>39320001</v>
      </c>
      <c r="D3842" t="str">
        <f>'Funding Import'!A3844</f>
        <v>RB053932: ST PETERS COE(VA)PRM-SIBLE HED</v>
      </c>
      <c r="E3842" t="str">
        <f>MID('Funding Import'!B3844,2,4)</f>
        <v>0001</v>
      </c>
      <c r="F3842" t="str">
        <f>MID('Funding Import'!B3844,8,50)</f>
        <v>FORMULA FUNDED (EXCL RATES)</v>
      </c>
      <c r="G3842" t="str">
        <f>'Funding Import'!I3844</f>
        <v xml:space="preserve">move back FEEE234 AUT21ACT paid to St Peters, Sible Hedingham (School DfE No: 3013) </v>
      </c>
      <c r="H3842">
        <f>'Funding Import'!H3844</f>
        <v>-13834.52</v>
      </c>
      <c r="I3842" s="139"/>
    </row>
    <row r="3843" spans="1:9" ht="15" x14ac:dyDescent="0.2">
      <c r="A3843" s="191" t="str">
        <f t="shared" si="121"/>
        <v>3932</v>
      </c>
      <c r="B3843" s="191"/>
      <c r="C3843" s="191" t="str">
        <f t="shared" si="120"/>
        <v>39320002</v>
      </c>
      <c r="D3843" t="str">
        <f>'Funding Import'!A3845</f>
        <v>RB053932: ST PETERS COE(VA)PRM-SIBLE HED</v>
      </c>
      <c r="E3843" t="str">
        <f>MID('Funding Import'!B3845,2,4)</f>
        <v>0002</v>
      </c>
      <c r="F3843" t="str">
        <f>MID('Funding Import'!B3845,8,50)</f>
        <v>RATES</v>
      </c>
      <c r="G3843" t="str">
        <f>'Funding Import'!I3845</f>
        <v>Spreadsheet B 391137 20630756 ES007 MK0509 10002 RATES ES007 MK0509 10002 RATES</v>
      </c>
      <c r="H3843">
        <f>'Funding Import'!H3845</f>
        <v>19520</v>
      </c>
      <c r="I3843" s="139"/>
    </row>
    <row r="3844" spans="1:9" ht="15" x14ac:dyDescent="0.2">
      <c r="A3844" s="191" t="str">
        <f t="shared" si="121"/>
        <v>3932</v>
      </c>
      <c r="B3844" s="191"/>
      <c r="C3844" s="191" t="str">
        <f t="shared" si="120"/>
        <v>39320003</v>
      </c>
      <c r="D3844" t="str">
        <f>'Funding Import'!A3846</f>
        <v>RB053932: ST PETERS COE(VA)PRM-SIBLE HED</v>
      </c>
      <c r="E3844" t="str">
        <f>MID('Funding Import'!B3846,2,4)</f>
        <v>0003</v>
      </c>
      <c r="F3844" t="str">
        <f>MID('Funding Import'!B3846,8,50)</f>
        <v>BROUGHT FORWARD</v>
      </c>
      <c r="G3844" t="str">
        <f>'Funding Import'!I3846</f>
        <v>Spreadsheet B 394797 20778211 ES055 MK0568 10003 OPENING BALANCES ES055 MK0568 10003 OPENING BALANCES</v>
      </c>
      <c r="H3844">
        <f>'Funding Import'!H3846</f>
        <v>156886.17000000001</v>
      </c>
      <c r="I3844" s="139"/>
    </row>
    <row r="3845" spans="1:9" ht="15" x14ac:dyDescent="0.2">
      <c r="A3845" s="191" t="str">
        <f t="shared" si="121"/>
        <v>3932</v>
      </c>
      <c r="B3845" s="191"/>
      <c r="C3845" s="191" t="str">
        <f t="shared" si="120"/>
        <v>39320004</v>
      </c>
      <c r="D3845" t="str">
        <f>'Funding Import'!A3847</f>
        <v>RB053932: ST PETERS COE(VA)PRM-SIBLE HED</v>
      </c>
      <c r="E3845" t="str">
        <f>MID('Funding Import'!B3847,2,4)</f>
        <v>0004</v>
      </c>
      <c r="F3845" t="str">
        <f>MID('Funding Import'!B3847,8,50)</f>
        <v>STATEMENTED SEN</v>
      </c>
      <c r="G3845" t="str">
        <f>'Funding Import'!I3847</f>
        <v>Spreadsheet B 391144 20630818 ES009 MK0511 10004 EHCP ES009 MK0511 10004 EHCP</v>
      </c>
      <c r="H3845">
        <f>'Funding Import'!H3847</f>
        <v>22900</v>
      </c>
      <c r="I3845" s="139"/>
    </row>
    <row r="3846" spans="1:9" ht="15" x14ac:dyDescent="0.2">
      <c r="A3846" s="191" t="str">
        <f t="shared" si="121"/>
        <v>3932</v>
      </c>
      <c r="B3846" s="191"/>
      <c r="C3846" s="191" t="str">
        <f t="shared" si="120"/>
        <v>39320004</v>
      </c>
      <c r="D3846" t="str">
        <f>'Funding Import'!A3848</f>
        <v>RB053932: ST PETERS COE(VA)PRM-SIBLE HED</v>
      </c>
      <c r="E3846" t="str">
        <f>MID('Funding Import'!B3848,2,4)</f>
        <v>0004</v>
      </c>
      <c r="F3846" t="str">
        <f>MID('Funding Import'!B3848,8,50)</f>
        <v>STATEMENTED SEN</v>
      </c>
      <c r="G3846" t="str">
        <f>'Funding Import'!I3848</f>
        <v>Spreadsheet B 394845 20782782 ES043 DP0533 SEN TOP-UP SUM1 SUM-21 ES043 DP0533 SEN TOP-UP SUM1 SUM-21</v>
      </c>
      <c r="H3846">
        <f>'Funding Import'!H3848</f>
        <v>3139</v>
      </c>
      <c r="I3846" s="139"/>
    </row>
    <row r="3847" spans="1:9" ht="15" x14ac:dyDescent="0.2">
      <c r="A3847" s="191" t="str">
        <f t="shared" si="121"/>
        <v>3932</v>
      </c>
      <c r="B3847" s="191"/>
      <c r="C3847" s="191" t="str">
        <f t="shared" si="120"/>
        <v>39320004</v>
      </c>
      <c r="D3847" t="str">
        <f>'Funding Import'!A3849</f>
        <v>RB053932: ST PETERS COE(VA)PRM-SIBLE HED</v>
      </c>
      <c r="E3847" t="str">
        <f>MID('Funding Import'!B3849,2,4)</f>
        <v>0004</v>
      </c>
      <c r="F3847" t="str">
        <f>MID('Funding Import'!B3849,8,50)</f>
        <v>STATEMENTED SEN</v>
      </c>
      <c r="G3847" t="str">
        <f>'Funding Import'!I3849</f>
        <v>Spreadsheet B 401820 21143763 ES099 MK0707 SEN TOP-UP SUM2 SUM-21 ES099 MK0707 SEN TOP-UP SUM2 SUM-21</v>
      </c>
      <c r="H3847">
        <f>'Funding Import'!H3849</f>
        <v>1042</v>
      </c>
      <c r="I3847" s="139"/>
    </row>
    <row r="3848" spans="1:9" ht="15" x14ac:dyDescent="0.2">
      <c r="A3848" s="191" t="str">
        <f t="shared" si="121"/>
        <v>3932</v>
      </c>
      <c r="B3848" s="191"/>
      <c r="C3848" s="191" t="str">
        <f t="shared" si="120"/>
        <v>39320004</v>
      </c>
      <c r="D3848" t="str">
        <f>'Funding Import'!A3850</f>
        <v>RB053932: ST PETERS COE(VA)PRM-SIBLE HED</v>
      </c>
      <c r="E3848" t="str">
        <f>MID('Funding Import'!B3850,2,4)</f>
        <v>0004</v>
      </c>
      <c r="F3848" t="str">
        <f>MID('Funding Import'!B3850,8,50)</f>
        <v>STATEMENTED SEN</v>
      </c>
      <c r="G3848" t="str">
        <f>'Funding Import'!I3850</f>
        <v>DL 8688 SEN TOP-UP AUT1 AUT-21</v>
      </c>
      <c r="H3848">
        <f>'Funding Import'!H3850</f>
        <v>1020</v>
      </c>
      <c r="I3848" s="139"/>
    </row>
    <row r="3849" spans="1:9" ht="15" x14ac:dyDescent="0.2">
      <c r="A3849" s="191" t="str">
        <f t="shared" si="121"/>
        <v>3932</v>
      </c>
      <c r="B3849" s="191"/>
      <c r="C3849" s="191" t="str">
        <f t="shared" si="120"/>
        <v>39320006</v>
      </c>
      <c r="D3849" t="str">
        <f>'Funding Import'!A3851</f>
        <v>RB053932: ST PETERS COE(VA)PRM-SIBLE HED</v>
      </c>
      <c r="E3849" t="str">
        <f>MID('Funding Import'!B3851,2,4)</f>
        <v>0006</v>
      </c>
      <c r="F3849" t="str">
        <f>MID('Funding Import'!B3851,8,50)</f>
        <v>EXCEPTIONAL COVID COST GRANT</v>
      </c>
      <c r="G3849" t="str">
        <f>'Funding Import'!I3851</f>
        <v>Spreadsheet B 398804 20920024 ES065 DP0556 COVIDEMERGENCY COVIDEM ES065 DP0556 COVIDEMERGENCY COVIDEM</v>
      </c>
      <c r="H3849">
        <f>'Funding Import'!H3851</f>
        <v>7130</v>
      </c>
      <c r="I3849" s="139"/>
    </row>
    <row r="3850" spans="1:9" ht="15" x14ac:dyDescent="0.2">
      <c r="A3850" s="191" t="str">
        <f t="shared" si="121"/>
        <v>3932</v>
      </c>
      <c r="B3850" s="191"/>
      <c r="C3850" s="191" t="str">
        <f t="shared" si="120"/>
        <v>39320006</v>
      </c>
      <c r="D3850" t="str">
        <f>'Funding Import'!A3852</f>
        <v>RB053932: ST PETERS COE(VA)PRM-SIBLE HED</v>
      </c>
      <c r="E3850" t="str">
        <f>MID('Funding Import'!B3852,2,4)</f>
        <v>0006</v>
      </c>
      <c r="F3850" t="str">
        <f>MID('Funding Import'!B3852,8,50)</f>
        <v>EXCEPTIONAL COVID COST GRANT</v>
      </c>
      <c r="G3850" t="str">
        <f>'Funding Import'!I3852</f>
        <v>Spreadsheet B 399778 20982606 Movement from code '0006 to '0012 covid  emergency recode ES089 RM0128 Covid emergency recode</v>
      </c>
      <c r="H3850">
        <f>'Funding Import'!H3852</f>
        <v>-7130</v>
      </c>
      <c r="I3850" s="139"/>
    </row>
    <row r="3851" spans="1:9" ht="15" x14ac:dyDescent="0.2">
      <c r="A3851" s="191" t="str">
        <f t="shared" si="121"/>
        <v>3932</v>
      </c>
      <c r="B3851" s="191"/>
      <c r="C3851" s="191" t="str">
        <f t="shared" si="120"/>
        <v>39320007</v>
      </c>
      <c r="D3851" t="str">
        <f>'Funding Import'!A3853</f>
        <v>RB053932: ST PETERS COE(VA)PRM-SIBLE HED</v>
      </c>
      <c r="E3851" t="str">
        <f>MID('Funding Import'!B3853,2,4)</f>
        <v>0007</v>
      </c>
      <c r="F3851" t="str">
        <f>MID('Funding Import'!B3853,8,50)</f>
        <v>PUPIL INCREASE/FORMULA ERR</v>
      </c>
      <c r="G3851" t="str">
        <f>'Funding Import'!I3853</f>
        <v>DL 8706 2021-22 KS1 Class Size Funding</v>
      </c>
      <c r="H3851">
        <f>'Funding Import'!H3853</f>
        <v>7481</v>
      </c>
      <c r="I3851" s="139"/>
    </row>
    <row r="3852" spans="1:9" ht="15" x14ac:dyDescent="0.2">
      <c r="A3852" s="191" t="str">
        <f t="shared" si="121"/>
        <v>3932</v>
      </c>
      <c r="B3852" s="191"/>
      <c r="C3852" s="191" t="str">
        <f t="shared" si="120"/>
        <v>39320012</v>
      </c>
      <c r="D3852" t="str">
        <f>'Funding Import'!A3854</f>
        <v>RB053932: ST PETERS COE(VA)PRM-SIBLE HED</v>
      </c>
      <c r="E3852" t="str">
        <f>MID('Funding Import'!B3854,2,4)</f>
        <v>0012</v>
      </c>
      <c r="F3852" t="str">
        <f>MID('Funding Import'!B3854,8,50)</f>
        <v>COVID CATCH UP</v>
      </c>
      <c r="G3852" t="str">
        <f>'Funding Import'!I3854</f>
        <v>Spreadsheet B 399778 20982606 Movement from code '0006 to '0012 covid  emergency recode ES089 RM0128 Covid emergency recode</v>
      </c>
      <c r="H3852">
        <f>'Funding Import'!H3854</f>
        <v>7130</v>
      </c>
      <c r="I3852" s="139"/>
    </row>
    <row r="3853" spans="1:9" ht="15" x14ac:dyDescent="0.2">
      <c r="A3853" s="191" t="str">
        <f t="shared" si="121"/>
        <v>3932</v>
      </c>
      <c r="B3853" s="191"/>
      <c r="C3853" s="191" t="str">
        <f t="shared" si="120"/>
        <v>39320012</v>
      </c>
      <c r="D3853" t="str">
        <f>'Funding Import'!A3855</f>
        <v>RB053932: ST PETERS COE(VA)PRM-SIBLE HED</v>
      </c>
      <c r="E3853" t="str">
        <f>MID('Funding Import'!B3855,2,4)</f>
        <v>0012</v>
      </c>
      <c r="F3853" t="str">
        <f>MID('Funding Import'!B3855,8,50)</f>
        <v>COVID CATCH UP</v>
      </c>
      <c r="G3853" t="str">
        <f>'Funding Import'!I3855</f>
        <v>DL 8645 0012recoveryc 0012RPG</v>
      </c>
      <c r="H3853">
        <f>'Funding Import'!H3855</f>
        <v>942.5</v>
      </c>
      <c r="I3853" s="139"/>
    </row>
    <row r="3854" spans="1:9" ht="15" x14ac:dyDescent="0.2">
      <c r="A3854" s="191" t="str">
        <f t="shared" si="121"/>
        <v>3932</v>
      </c>
      <c r="B3854" s="191"/>
      <c r="C3854" s="191" t="str">
        <f t="shared" si="120"/>
        <v>39320012</v>
      </c>
      <c r="D3854" t="str">
        <f>'Funding Import'!A3856</f>
        <v>RB053932: ST PETERS COE(VA)PRM-SIBLE HED</v>
      </c>
      <c r="E3854" t="str">
        <f>MID('Funding Import'!B3856,2,4)</f>
        <v>0012</v>
      </c>
      <c r="F3854" t="str">
        <f>MID('Funding Import'!B3856,8,50)</f>
        <v>COVID CATCH UP</v>
      </c>
      <c r="G3854" t="str">
        <f>'Funding Import'!I3856</f>
        <v>DL 8656 0012schoolled 0012SLT</v>
      </c>
      <c r="H3854">
        <f>'Funding Import'!H3856</f>
        <v>945</v>
      </c>
      <c r="I3854" s="139"/>
    </row>
    <row r="3855" spans="1:9" ht="15" x14ac:dyDescent="0.2">
      <c r="A3855" s="191" t="str">
        <f t="shared" si="121"/>
        <v>3932</v>
      </c>
      <c r="B3855" s="191"/>
      <c r="C3855" s="191" t="str">
        <f t="shared" si="120"/>
        <v>39320014</v>
      </c>
      <c r="D3855" t="str">
        <f>'Funding Import'!A3857</f>
        <v>RB053932: ST PETERS COE(VA)PRM-SIBLE HED</v>
      </c>
      <c r="E3855" t="str">
        <f>MID('Funding Import'!B3857,2,4)</f>
        <v>0014</v>
      </c>
      <c r="F3855" t="str">
        <f>MID('Funding Import'!B3857,8,50)</f>
        <v>PUPIL PREMIUM</v>
      </c>
      <c r="G3855" t="str">
        <f>'Funding Import'!I3857</f>
        <v>Spreadsheet B 400831 21077861 ES093 DP0593 SUMMER21PPG SUM21PPG ES093 DP0593 SUMMER21PPG SUM21PPG</v>
      </c>
      <c r="H3855">
        <f>'Funding Import'!H3857</f>
        <v>14571</v>
      </c>
      <c r="I3855" s="139"/>
    </row>
    <row r="3856" spans="1:9" ht="15" x14ac:dyDescent="0.2">
      <c r="A3856" s="191" t="str">
        <f t="shared" si="121"/>
        <v>3932</v>
      </c>
      <c r="B3856" s="191"/>
      <c r="C3856" s="191" t="str">
        <f t="shared" si="120"/>
        <v>39320014</v>
      </c>
      <c r="D3856" t="str">
        <f>'Funding Import'!A3858</f>
        <v>RB053932: ST PETERS COE(VA)PRM-SIBLE HED</v>
      </c>
      <c r="E3856" t="str">
        <f>MID('Funding Import'!B3858,2,4)</f>
        <v>0014</v>
      </c>
      <c r="F3856" t="str">
        <f>MID('Funding Import'!B3858,8,50)</f>
        <v>PUPIL PREMIUM</v>
      </c>
      <c r="G3856" t="str">
        <f>'Funding Import'!I3858</f>
        <v>DL 8701 0014 Pupil Premium Autumn Term 2021</v>
      </c>
      <c r="H3856">
        <f>'Funding Import'!H3858</f>
        <v>11657</v>
      </c>
      <c r="I3856" s="139"/>
    </row>
    <row r="3857" spans="1:9" ht="15" x14ac:dyDescent="0.2">
      <c r="A3857" s="191" t="str">
        <f t="shared" si="121"/>
        <v>3932</v>
      </c>
      <c r="B3857" s="191"/>
      <c r="C3857" s="191" t="str">
        <f t="shared" si="120"/>
        <v>39320018</v>
      </c>
      <c r="D3857" t="str">
        <f>'Funding Import'!A3859</f>
        <v>RB053932: ST PETERS COE(VA)PRM-SIBLE HED</v>
      </c>
      <c r="E3857" t="str">
        <f>MID('Funding Import'!B3859,2,4)</f>
        <v>0018</v>
      </c>
      <c r="F3857" t="str">
        <f>MID('Funding Import'!B3859,8,50)</f>
        <v>ADDITIONAL GRANT INCOME</v>
      </c>
      <c r="G3857" t="str">
        <f>'Funding Import'!I3859</f>
        <v>Spreadsheet B 393531 20728061 ES032 RM0087 PE GRANT APR 21 ES032 RM0087 PE GRANT APR 21</v>
      </c>
      <c r="H3857">
        <f>'Funding Import'!H3859</f>
        <v>7425</v>
      </c>
      <c r="I3857" s="139"/>
    </row>
    <row r="3858" spans="1:9" ht="15" x14ac:dyDescent="0.2">
      <c r="A3858" s="191" t="str">
        <f t="shared" si="121"/>
        <v>3932</v>
      </c>
      <c r="B3858" s="191"/>
      <c r="C3858" s="191" t="str">
        <f t="shared" si="120"/>
        <v>39320018</v>
      </c>
      <c r="D3858" t="str">
        <f>'Funding Import'!A3860</f>
        <v>RB053932: ST PETERS COE(VA)PRM-SIBLE HED</v>
      </c>
      <c r="E3858" t="str">
        <f>MID('Funding Import'!B3860,2,4)</f>
        <v>0018</v>
      </c>
      <c r="F3858" t="str">
        <f>MID('Funding Import'!B3860,8,50)</f>
        <v>ADDITIONAL GRANT INCOME</v>
      </c>
      <c r="G3858" t="str">
        <f>'Funding Import'!I3860</f>
        <v>Spreadsheet B 399769 20981730 UIFSM JULY21 UIFSM 21 ES085 RM0124 UIFSM JULY21 UIFSM 21</v>
      </c>
      <c r="H3858">
        <f>'Funding Import'!H3860</f>
        <v>34976</v>
      </c>
      <c r="I3858" s="139"/>
    </row>
    <row r="3859" spans="1:9" ht="15" x14ac:dyDescent="0.2">
      <c r="A3859" s="191" t="str">
        <f t="shared" si="121"/>
        <v>3932</v>
      </c>
      <c r="B3859" s="191"/>
      <c r="C3859" s="191" t="str">
        <f t="shared" si="120"/>
        <v>39320018</v>
      </c>
      <c r="D3859" t="str">
        <f>'Funding Import'!A3861</f>
        <v>RB053932: ST PETERS COE(VA)PRM-SIBLE HED</v>
      </c>
      <c r="E3859" t="str">
        <f>MID('Funding Import'!B3861,2,4)</f>
        <v>0018</v>
      </c>
      <c r="F3859" t="str">
        <f>MID('Funding Import'!B3861,8,50)</f>
        <v>ADDITIONAL GRANT INCOME</v>
      </c>
      <c r="G3859" t="str">
        <f>'Funding Import'!I3861</f>
        <v>DL 8673 PE GRANT OCT21 0018PE</v>
      </c>
      <c r="H3859">
        <f>'Funding Import'!H3861</f>
        <v>10401</v>
      </c>
      <c r="I3859" s="139"/>
    </row>
    <row r="3860" spans="1:9" ht="15" x14ac:dyDescent="0.2">
      <c r="A3860" s="191" t="str">
        <f t="shared" si="121"/>
        <v>3932</v>
      </c>
      <c r="B3860" s="191"/>
      <c r="C3860" s="191" t="str">
        <f t="shared" si="120"/>
        <v>39320026</v>
      </c>
      <c r="D3860" t="str">
        <f>'Funding Import'!A3862</f>
        <v>RB053932: ST PETERS COE(VA)PRM-SIBLE HED</v>
      </c>
      <c r="E3860" t="str">
        <f>MID('Funding Import'!B3862,2,4)</f>
        <v>0026</v>
      </c>
      <c r="F3860" t="str">
        <f>MID('Funding Import'!B3862,8,50)</f>
        <v>NOTIONAL SEN FUNDING</v>
      </c>
      <c r="G3860" t="str">
        <f>'Funding Import'!I3862</f>
        <v>Spreadsheet B 391732 20639856 ES012 MK0514 10026 NOTIONAL SEN ES012 MK0514 10026 NOTIONAL SEN</v>
      </c>
      <c r="H3860">
        <f>'Funding Import'!H3862</f>
        <v>81176</v>
      </c>
      <c r="I3860" s="139"/>
    </row>
    <row r="3861" spans="1:9" ht="15" x14ac:dyDescent="0.2">
      <c r="A3861" s="191" t="str">
        <f t="shared" si="121"/>
        <v>4132</v>
      </c>
      <c r="B3861" s="191"/>
      <c r="C3861" s="191" t="str">
        <f t="shared" si="120"/>
        <v>41320001</v>
      </c>
      <c r="D3861" t="str">
        <f>'Funding Import'!A3863</f>
        <v>RB054132: ST PETERS COE(VA)PRM-STH WEALD</v>
      </c>
      <c r="E3861" t="str">
        <f>MID('Funding Import'!B3863,2,4)</f>
        <v>0001</v>
      </c>
      <c r="F3861" t="str">
        <f>MID('Funding Import'!B3863,8,50)</f>
        <v>FORMULA FUNDED (EXCL RATES)</v>
      </c>
      <c r="G3861" t="str">
        <f>'Funding Import'!I3863</f>
        <v>Spreadsheet B 391145 20630885 ES006 MK0508 10001 FORMULA FUNDED ES006 MK0508 10001 FORMULA FUNDED</v>
      </c>
      <c r="H3861">
        <f>'Funding Import'!H3863</f>
        <v>1526560</v>
      </c>
      <c r="I3861" s="139"/>
    </row>
    <row r="3862" spans="1:9" ht="15" x14ac:dyDescent="0.2">
      <c r="A3862" s="191" t="str">
        <f t="shared" si="121"/>
        <v>4132</v>
      </c>
      <c r="B3862" s="191"/>
      <c r="C3862" s="191" t="str">
        <f t="shared" si="120"/>
        <v>41320002</v>
      </c>
      <c r="D3862" t="str">
        <f>'Funding Import'!A3864</f>
        <v>RB054132: ST PETERS COE(VA)PRM-STH WEALD</v>
      </c>
      <c r="E3862" t="str">
        <f>MID('Funding Import'!B3864,2,4)</f>
        <v>0002</v>
      </c>
      <c r="F3862" t="str">
        <f>MID('Funding Import'!B3864,8,50)</f>
        <v>RATES</v>
      </c>
      <c r="G3862" t="str">
        <f>'Funding Import'!I3864</f>
        <v>Spreadsheet B 391137 20630756 ES007 MK0509 10002 RATES ES007 MK0509 10002 RATES</v>
      </c>
      <c r="H3862">
        <f>'Funding Import'!H3864</f>
        <v>6213</v>
      </c>
      <c r="I3862" s="139"/>
    </row>
    <row r="3863" spans="1:9" ht="15" x14ac:dyDescent="0.2">
      <c r="A3863" s="191" t="str">
        <f t="shared" si="121"/>
        <v>4132</v>
      </c>
      <c r="B3863" s="191"/>
      <c r="C3863" s="191" t="str">
        <f t="shared" si="120"/>
        <v>41320003</v>
      </c>
      <c r="D3863" t="str">
        <f>'Funding Import'!A3865</f>
        <v>RB054132: ST PETERS COE(VA)PRM-STH WEALD</v>
      </c>
      <c r="E3863" t="str">
        <f>MID('Funding Import'!B3865,2,4)</f>
        <v>0003</v>
      </c>
      <c r="F3863" t="str">
        <f>MID('Funding Import'!B3865,8,50)</f>
        <v>BROUGHT FORWARD</v>
      </c>
      <c r="G3863" t="str">
        <f>'Funding Import'!I3865</f>
        <v>Spreadsheet B 394797 20778211 ES055 MK0568 10003 OPENING BALANCES ES055 MK0568 10003 OPENING BALANCES</v>
      </c>
      <c r="H3863">
        <f>'Funding Import'!H3865</f>
        <v>167050.92000000001</v>
      </c>
      <c r="I3863" s="139"/>
    </row>
    <row r="3864" spans="1:9" ht="15" x14ac:dyDescent="0.2">
      <c r="A3864" s="191" t="str">
        <f t="shared" si="121"/>
        <v>4132</v>
      </c>
      <c r="B3864" s="191"/>
      <c r="C3864" s="191" t="str">
        <f t="shared" si="120"/>
        <v>41320004</v>
      </c>
      <c r="D3864" t="str">
        <f>'Funding Import'!A3866</f>
        <v>RB054132: ST PETERS COE(VA)PRM-STH WEALD</v>
      </c>
      <c r="E3864" t="str">
        <f>MID('Funding Import'!B3866,2,4)</f>
        <v>0004</v>
      </c>
      <c r="F3864" t="str">
        <f>MID('Funding Import'!B3866,8,50)</f>
        <v>STATEMENTED SEN</v>
      </c>
      <c r="G3864" t="str">
        <f>'Funding Import'!I3866</f>
        <v>Spreadsheet B 391144 20630818 ES009 MK0511 10004 EHCP ES009 MK0511 10004 EHCP</v>
      </c>
      <c r="H3864">
        <f>'Funding Import'!H3866</f>
        <v>49275</v>
      </c>
      <c r="I3864" s="139"/>
    </row>
    <row r="3865" spans="1:9" ht="15" x14ac:dyDescent="0.2">
      <c r="A3865" s="191" t="str">
        <f t="shared" si="121"/>
        <v>4132</v>
      </c>
      <c r="B3865" s="191"/>
      <c r="C3865" s="191" t="str">
        <f t="shared" si="120"/>
        <v>41320004</v>
      </c>
      <c r="D3865" t="str">
        <f>'Funding Import'!A3867</f>
        <v>RB054132: ST PETERS COE(VA)PRM-STH WEALD</v>
      </c>
      <c r="E3865" t="str">
        <f>MID('Funding Import'!B3867,2,4)</f>
        <v>0004</v>
      </c>
      <c r="F3865" t="str">
        <f>MID('Funding Import'!B3867,8,50)</f>
        <v>STATEMENTED SEN</v>
      </c>
      <c r="G3865" t="str">
        <f>'Funding Import'!I3867</f>
        <v>Spreadsheet B 394845 20782782 ES043 DP0533 SEN TOP-UP SUM1 SUM-21 ES043 DP0533 SEN TOP-UP SUM1 SUM-21</v>
      </c>
      <c r="H3865">
        <f>'Funding Import'!H3867</f>
        <v>2814</v>
      </c>
      <c r="I3865" s="139"/>
    </row>
    <row r="3866" spans="1:9" ht="15" x14ac:dyDescent="0.2">
      <c r="A3866" s="191" t="str">
        <f t="shared" si="121"/>
        <v>4132</v>
      </c>
      <c r="B3866" s="191"/>
      <c r="C3866" s="191" t="str">
        <f t="shared" si="120"/>
        <v>41320004</v>
      </c>
      <c r="D3866" t="str">
        <f>'Funding Import'!A3868</f>
        <v>RB054132: ST PETERS COE(VA)PRM-STH WEALD</v>
      </c>
      <c r="E3866" t="str">
        <f>MID('Funding Import'!B3868,2,4)</f>
        <v>0004</v>
      </c>
      <c r="F3866" t="str">
        <f>MID('Funding Import'!B3868,8,50)</f>
        <v>STATEMENTED SEN</v>
      </c>
      <c r="G3866" t="str">
        <f>'Funding Import'!I3868</f>
        <v>DL 8688 SEN TOP-UP AUT1 AUT-21</v>
      </c>
      <c r="H3866">
        <f>'Funding Import'!H3868</f>
        <v>5736</v>
      </c>
      <c r="I3866" s="139"/>
    </row>
    <row r="3867" spans="1:9" ht="15" x14ac:dyDescent="0.2">
      <c r="A3867" s="191" t="str">
        <f t="shared" si="121"/>
        <v>4132</v>
      </c>
      <c r="B3867" s="191"/>
      <c r="C3867" s="191" t="str">
        <f t="shared" si="120"/>
        <v>41320006</v>
      </c>
      <c r="D3867" t="str">
        <f>'Funding Import'!A3869</f>
        <v>RB054132: ST PETERS COE(VA)PRM-STH WEALD</v>
      </c>
      <c r="E3867" t="str">
        <f>MID('Funding Import'!B3869,2,4)</f>
        <v>0006</v>
      </c>
      <c r="F3867" t="str">
        <f>MID('Funding Import'!B3869,8,50)</f>
        <v>EXCEPTIONAL COVID COST GRANT</v>
      </c>
      <c r="G3867" t="str">
        <f>'Funding Import'!I3869</f>
        <v>Spreadsheet B 398804 20920024 ES065 DP0556 COVIDEMERGENCY COVIDEM ES065 DP0556 COVIDEMERGENCY COVIDEM</v>
      </c>
      <c r="H3867">
        <f>'Funding Import'!H3869</f>
        <v>12880</v>
      </c>
      <c r="I3867" s="139"/>
    </row>
    <row r="3868" spans="1:9" ht="15" x14ac:dyDescent="0.2">
      <c r="A3868" s="191" t="str">
        <f t="shared" si="121"/>
        <v>4132</v>
      </c>
      <c r="B3868" s="191"/>
      <c r="C3868" s="191" t="str">
        <f t="shared" si="120"/>
        <v>41320006</v>
      </c>
      <c r="D3868" t="str">
        <f>'Funding Import'!A3870</f>
        <v>RB054132: ST PETERS COE(VA)PRM-STH WEALD</v>
      </c>
      <c r="E3868" t="str">
        <f>MID('Funding Import'!B3870,2,4)</f>
        <v>0006</v>
      </c>
      <c r="F3868" t="str">
        <f>MID('Funding Import'!B3870,8,50)</f>
        <v>EXCEPTIONAL COVID COST GRANT</v>
      </c>
      <c r="G3868" t="str">
        <f>'Funding Import'!I3870</f>
        <v>Spreadsheet B 399778 20982606 Movement from code '0006 to '0012 covid  emergency recode ES089 RM0128 Covid emergency recode</v>
      </c>
      <c r="H3868">
        <f>'Funding Import'!H3870</f>
        <v>-12880</v>
      </c>
      <c r="I3868" s="139"/>
    </row>
    <row r="3869" spans="1:9" ht="15" x14ac:dyDescent="0.2">
      <c r="A3869" s="191" t="str">
        <f t="shared" si="121"/>
        <v>4132</v>
      </c>
      <c r="B3869" s="191"/>
      <c r="C3869" s="191" t="str">
        <f t="shared" si="120"/>
        <v>41320007</v>
      </c>
      <c r="D3869" t="str">
        <f>'Funding Import'!A3871</f>
        <v>RB054132: ST PETERS COE(VA)PRM-STH WEALD</v>
      </c>
      <c r="E3869" t="str">
        <f>MID('Funding Import'!B3871,2,4)</f>
        <v>0007</v>
      </c>
      <c r="F3869" t="str">
        <f>MID('Funding Import'!B3871,8,50)</f>
        <v>PUPIL INCREASE/FORMULA ERR</v>
      </c>
      <c r="G3869" t="str">
        <f>'Funding Import'!I3871</f>
        <v>Spreadsheet B 393476 20722386 Journal Import 20722386: Growth Fund 21 Apr-21</v>
      </c>
      <c r="H3869">
        <f>'Funding Import'!H3871</f>
        <v>22080.66</v>
      </c>
      <c r="I3869" s="139"/>
    </row>
    <row r="3870" spans="1:9" ht="15" x14ac:dyDescent="0.2">
      <c r="A3870" s="191" t="str">
        <f t="shared" si="121"/>
        <v>4132</v>
      </c>
      <c r="B3870" s="191"/>
      <c r="C3870" s="191" t="str">
        <f t="shared" si="120"/>
        <v>41320012</v>
      </c>
      <c r="D3870" t="str">
        <f>'Funding Import'!A3872</f>
        <v>RB054132: ST PETERS COE(VA)PRM-STH WEALD</v>
      </c>
      <c r="E3870" t="str">
        <f>MID('Funding Import'!B3872,2,4)</f>
        <v>0012</v>
      </c>
      <c r="F3870" t="str">
        <f>MID('Funding Import'!B3872,8,50)</f>
        <v>COVID CATCH UP</v>
      </c>
      <c r="G3870" t="str">
        <f>'Funding Import'!I3872</f>
        <v>Spreadsheet B 399778 20982606 Movement from code '0006 to '0012 covid  emergency recode ES089 RM0128 Covid emergency recode</v>
      </c>
      <c r="H3870">
        <f>'Funding Import'!H3872</f>
        <v>12880</v>
      </c>
      <c r="I3870" s="139"/>
    </row>
    <row r="3871" spans="1:9" ht="15" x14ac:dyDescent="0.2">
      <c r="A3871" s="191" t="str">
        <f t="shared" si="121"/>
        <v>4132</v>
      </c>
      <c r="B3871" s="191"/>
      <c r="C3871" s="191" t="str">
        <f t="shared" si="120"/>
        <v>41320012</v>
      </c>
      <c r="D3871" t="str">
        <f>'Funding Import'!A3873</f>
        <v>RB054132: ST PETERS COE(VA)PRM-STH WEALD</v>
      </c>
      <c r="E3871" t="str">
        <f>MID('Funding Import'!B3873,2,4)</f>
        <v>0012</v>
      </c>
      <c r="F3871" t="str">
        <f>MID('Funding Import'!B3873,8,50)</f>
        <v>COVID CATCH UP</v>
      </c>
      <c r="G3871" t="str">
        <f>'Funding Import'!I3873</f>
        <v>DL 8645 0012recoveryc 0012RPG</v>
      </c>
      <c r="H3871">
        <f>'Funding Import'!H3873</f>
        <v>507.5</v>
      </c>
      <c r="I3871" s="139"/>
    </row>
    <row r="3872" spans="1:9" ht="15" x14ac:dyDescent="0.2">
      <c r="A3872" s="191" t="str">
        <f t="shared" si="121"/>
        <v>4132</v>
      </c>
      <c r="B3872" s="191"/>
      <c r="C3872" s="191" t="str">
        <f t="shared" si="120"/>
        <v>41320012</v>
      </c>
      <c r="D3872" t="str">
        <f>'Funding Import'!A3874</f>
        <v>RB054132: ST PETERS COE(VA)PRM-STH WEALD</v>
      </c>
      <c r="E3872" t="str">
        <f>MID('Funding Import'!B3874,2,4)</f>
        <v>0012</v>
      </c>
      <c r="F3872" t="str">
        <f>MID('Funding Import'!B3874,8,50)</f>
        <v>COVID CATCH UP</v>
      </c>
      <c r="G3872" t="str">
        <f>'Funding Import'!I3874</f>
        <v>DL 8656 0012schoolled 0012SLT</v>
      </c>
      <c r="H3872">
        <f>'Funding Import'!H3874</f>
        <v>472.5</v>
      </c>
      <c r="I3872" s="139"/>
    </row>
    <row r="3873" spans="1:9" ht="15" x14ac:dyDescent="0.2">
      <c r="A3873" s="191" t="str">
        <f t="shared" si="121"/>
        <v>4132</v>
      </c>
      <c r="B3873" s="191"/>
      <c r="C3873" s="191" t="str">
        <f t="shared" si="120"/>
        <v>41320014</v>
      </c>
      <c r="D3873" t="str">
        <f>'Funding Import'!A3875</f>
        <v>RB054132: ST PETERS COE(VA)PRM-STH WEALD</v>
      </c>
      <c r="E3873" t="str">
        <f>MID('Funding Import'!B3875,2,4)</f>
        <v>0014</v>
      </c>
      <c r="F3873" t="str">
        <f>MID('Funding Import'!B3875,8,50)</f>
        <v>PUPIL PREMIUM</v>
      </c>
      <c r="G3873" t="str">
        <f>'Funding Import'!I3875</f>
        <v>Spreadsheet B 400831 21077861 ES093 DP0593 SUMMER21PPG SUM21PPG ES093 DP0593 SUMMER21PPG SUM21PPG</v>
      </c>
      <c r="H3873">
        <f>'Funding Import'!H3875</f>
        <v>11179</v>
      </c>
      <c r="I3873" s="139"/>
    </row>
    <row r="3874" spans="1:9" ht="15" x14ac:dyDescent="0.2">
      <c r="A3874" s="191" t="str">
        <f t="shared" si="121"/>
        <v>4132</v>
      </c>
      <c r="B3874" s="191"/>
      <c r="C3874" s="191" t="str">
        <f t="shared" si="120"/>
        <v>41320014</v>
      </c>
      <c r="D3874" t="str">
        <f>'Funding Import'!A3876</f>
        <v>RB054132: ST PETERS COE(VA)PRM-STH WEALD</v>
      </c>
      <c r="E3874" t="str">
        <f>MID('Funding Import'!B3876,2,4)</f>
        <v>0014</v>
      </c>
      <c r="F3874" t="str">
        <f>MID('Funding Import'!B3876,8,50)</f>
        <v>PUPIL PREMIUM</v>
      </c>
      <c r="G3874" t="str">
        <f>'Funding Import'!I3876</f>
        <v>DL 8701 0014 Pupil Premium Autumn Term 2021</v>
      </c>
      <c r="H3874">
        <f>'Funding Import'!H3876</f>
        <v>8943</v>
      </c>
      <c r="I3874" s="139"/>
    </row>
    <row r="3875" spans="1:9" ht="15" x14ac:dyDescent="0.2">
      <c r="A3875" s="191" t="str">
        <f t="shared" si="121"/>
        <v>4132</v>
      </c>
      <c r="B3875" s="191"/>
      <c r="C3875" s="191" t="str">
        <f t="shared" si="120"/>
        <v>41320018</v>
      </c>
      <c r="D3875" t="str">
        <f>'Funding Import'!A3877</f>
        <v>RB054132: ST PETERS COE(VA)PRM-STH WEALD</v>
      </c>
      <c r="E3875" t="str">
        <f>MID('Funding Import'!B3877,2,4)</f>
        <v>0018</v>
      </c>
      <c r="F3875" t="str">
        <f>MID('Funding Import'!B3877,8,50)</f>
        <v>ADDITIONAL GRANT INCOME</v>
      </c>
      <c r="G3875" t="str">
        <f>'Funding Import'!I3877</f>
        <v>Spreadsheet B 393531 20728061 ES032 RM0087 PE GRANT APR 21 ES032 RM0087 PE GRANT APR 21</v>
      </c>
      <c r="H3875">
        <f>'Funding Import'!H3877</f>
        <v>7929</v>
      </c>
      <c r="I3875" s="139"/>
    </row>
    <row r="3876" spans="1:9" ht="15" x14ac:dyDescent="0.2">
      <c r="A3876" s="191" t="str">
        <f t="shared" si="121"/>
        <v>4132</v>
      </c>
      <c r="B3876" s="191"/>
      <c r="C3876" s="191" t="str">
        <f t="shared" si="120"/>
        <v>41320018</v>
      </c>
      <c r="D3876" t="str">
        <f>'Funding Import'!A3878</f>
        <v>RB054132: ST PETERS COE(VA)PRM-STH WEALD</v>
      </c>
      <c r="E3876" t="str">
        <f>MID('Funding Import'!B3878,2,4)</f>
        <v>0018</v>
      </c>
      <c r="F3876" t="str">
        <f>MID('Funding Import'!B3878,8,50)</f>
        <v>ADDITIONAL GRANT INCOME</v>
      </c>
      <c r="G3876" t="str">
        <f>'Funding Import'!I3878</f>
        <v>Spreadsheet B 399769 20981730 UIFSM JULY21 UIFSM 21 ES085 RM0124 UIFSM JULY21 UIFSM 21</v>
      </c>
      <c r="H3876">
        <f>'Funding Import'!H3878</f>
        <v>81084</v>
      </c>
      <c r="I3876" s="139"/>
    </row>
    <row r="3877" spans="1:9" ht="15" x14ac:dyDescent="0.2">
      <c r="A3877" s="191" t="str">
        <f t="shared" si="121"/>
        <v>4132</v>
      </c>
      <c r="B3877" s="191"/>
      <c r="C3877" s="191" t="str">
        <f t="shared" si="120"/>
        <v>41320018</v>
      </c>
      <c r="D3877" t="str">
        <f>'Funding Import'!A3879</f>
        <v>RB054132: ST PETERS COE(VA)PRM-STH WEALD</v>
      </c>
      <c r="E3877" t="str">
        <f>MID('Funding Import'!B3879,2,4)</f>
        <v>0018</v>
      </c>
      <c r="F3877" t="str">
        <f>MID('Funding Import'!B3879,8,50)</f>
        <v>ADDITIONAL GRANT INCOME</v>
      </c>
      <c r="G3877" t="str">
        <f>'Funding Import'!I3879</f>
        <v>DL 8673 PE GRANT OCT21 0018PE</v>
      </c>
      <c r="H3877">
        <f>'Funding Import'!H3879</f>
        <v>11223</v>
      </c>
      <c r="I3877" s="139"/>
    </row>
    <row r="3878" spans="1:9" ht="15" x14ac:dyDescent="0.2">
      <c r="A3878" s="191" t="str">
        <f t="shared" si="121"/>
        <v>4132</v>
      </c>
      <c r="B3878" s="191"/>
      <c r="C3878" s="191" t="str">
        <f t="shared" si="120"/>
        <v>41320026</v>
      </c>
      <c r="D3878" t="str">
        <f>'Funding Import'!A3880</f>
        <v>RB054132: ST PETERS COE(VA)PRM-STH WEALD</v>
      </c>
      <c r="E3878" t="str">
        <f>MID('Funding Import'!B3880,2,4)</f>
        <v>0026</v>
      </c>
      <c r="F3878" t="str">
        <f>MID('Funding Import'!B3880,8,50)</f>
        <v>NOTIONAL SEN FUNDING</v>
      </c>
      <c r="G3878" t="str">
        <f>'Funding Import'!I3880</f>
        <v>Spreadsheet B 391732 20639856 ES012 MK0514 10026 NOTIONAL SEN ES012 MK0514 10026 NOTIONAL SEN</v>
      </c>
      <c r="H3878">
        <f>'Funding Import'!H3880</f>
        <v>80133</v>
      </c>
      <c r="I3878" s="139"/>
    </row>
    <row r="3879" spans="1:9" ht="15" x14ac:dyDescent="0.2">
      <c r="A3879" s="191" t="str">
        <f t="shared" si="121"/>
        <v>4132</v>
      </c>
      <c r="B3879" s="191"/>
      <c r="C3879" s="191" t="str">
        <f t="shared" si="120"/>
        <v>41320026</v>
      </c>
      <c r="D3879" t="str">
        <f>'Funding Import'!A3881</f>
        <v>RB054132: ST PETERS COE(VA)PRM-STH WEALD</v>
      </c>
      <c r="E3879" t="str">
        <f>MID('Funding Import'!B3881,2,4)</f>
        <v>0026</v>
      </c>
      <c r="F3879" t="str">
        <f>MID('Funding Import'!B3881,8,50)</f>
        <v>NOTIONAL SEN FUNDING</v>
      </c>
      <c r="G3879" t="str">
        <f>'Funding Import'!I3881</f>
        <v>Spreadsheet B 402844 21179075 ES108 CJ0162 SEN SHORTFALL Sum 21 ES108 CJ0162 SEN SHORTFALL Sum 21</v>
      </c>
      <c r="H3879">
        <f>'Funding Import'!H3881</f>
        <v>14407</v>
      </c>
      <c r="I3879" s="139"/>
    </row>
    <row r="3880" spans="1:9" ht="15" x14ac:dyDescent="0.2">
      <c r="A3880" s="191" t="str">
        <f t="shared" si="121"/>
        <v>4148</v>
      </c>
      <c r="B3880" s="191"/>
      <c r="C3880" s="191" t="str">
        <f t="shared" si="120"/>
        <v>41480001</v>
      </c>
      <c r="D3880" t="str">
        <f>'Funding Import'!A3882</f>
        <v>RB054148: ST JOSEPH'S R C PRIM-S WOODHAM</v>
      </c>
      <c r="E3880" t="str">
        <f>MID('Funding Import'!B3882,2,4)</f>
        <v>0001</v>
      </c>
      <c r="F3880" t="str">
        <f>MID('Funding Import'!B3882,8,50)</f>
        <v>FORMULA FUNDED (EXCL RATES)</v>
      </c>
      <c r="G3880" t="str">
        <f>'Funding Import'!I3882</f>
        <v>Spreadsheet B 391145 20630885 ES006 MK0508 10001 FORMULA FUNDED ES006 MK0508 10001 FORMULA FUNDED</v>
      </c>
      <c r="H3880">
        <f>'Funding Import'!H3882</f>
        <v>751774</v>
      </c>
      <c r="I3880" s="139"/>
    </row>
    <row r="3881" spans="1:9" ht="15" x14ac:dyDescent="0.2">
      <c r="A3881" s="191" t="str">
        <f t="shared" si="121"/>
        <v>4148</v>
      </c>
      <c r="B3881" s="191"/>
      <c r="C3881" s="191" t="str">
        <f t="shared" si="120"/>
        <v>41480002</v>
      </c>
      <c r="D3881" t="str">
        <f>'Funding Import'!A3883</f>
        <v>RB054148: ST JOSEPH'S R C PRIM-S WOODHAM</v>
      </c>
      <c r="E3881" t="str">
        <f>MID('Funding Import'!B3883,2,4)</f>
        <v>0002</v>
      </c>
      <c r="F3881" t="str">
        <f>MID('Funding Import'!B3883,8,50)</f>
        <v>RATES</v>
      </c>
      <c r="G3881" t="str">
        <f>'Funding Import'!I3883</f>
        <v>Spreadsheet B 391137 20630756 ES007 MK0509 10002 RATES ES007 MK0509 10002 RATES</v>
      </c>
      <c r="H3881">
        <f>'Funding Import'!H3883</f>
        <v>5068</v>
      </c>
      <c r="I3881" s="139"/>
    </row>
    <row r="3882" spans="1:9" ht="15" x14ac:dyDescent="0.2">
      <c r="A3882" s="191" t="str">
        <f t="shared" si="121"/>
        <v>4148</v>
      </c>
      <c r="B3882" s="191"/>
      <c r="C3882" s="191" t="str">
        <f t="shared" si="120"/>
        <v>41480003</v>
      </c>
      <c r="D3882" t="str">
        <f>'Funding Import'!A3884</f>
        <v>RB054148: ST JOSEPH'S R C PRIM-S WOODHAM</v>
      </c>
      <c r="E3882" t="str">
        <f>MID('Funding Import'!B3884,2,4)</f>
        <v>0003</v>
      </c>
      <c r="F3882" t="str">
        <f>MID('Funding Import'!B3884,8,50)</f>
        <v>BROUGHT FORWARD</v>
      </c>
      <c r="G3882" t="str">
        <f>'Funding Import'!I3884</f>
        <v>Spreadsheet B 394797 20778211 ES055 MK0568 10003 OPENING BALANCES ES055 MK0568 10003 OPENING BALANCES</v>
      </c>
      <c r="H3882">
        <f>'Funding Import'!H3884</f>
        <v>19847.64</v>
      </c>
      <c r="I3882" s="139"/>
    </row>
    <row r="3883" spans="1:9" ht="15" x14ac:dyDescent="0.2">
      <c r="A3883" s="191" t="str">
        <f t="shared" si="121"/>
        <v>4148</v>
      </c>
      <c r="B3883" s="191"/>
      <c r="C3883" s="191" t="str">
        <f t="shared" si="120"/>
        <v>41480004</v>
      </c>
      <c r="D3883" t="str">
        <f>'Funding Import'!A3885</f>
        <v>RB054148: ST JOSEPH'S R C PRIM-S WOODHAM</v>
      </c>
      <c r="E3883" t="str">
        <f>MID('Funding Import'!B3885,2,4)</f>
        <v>0004</v>
      </c>
      <c r="F3883" t="str">
        <f>MID('Funding Import'!B3885,8,50)</f>
        <v>STATEMENTED SEN</v>
      </c>
      <c r="G3883" t="str">
        <f>'Funding Import'!I3885</f>
        <v>Spreadsheet B 391144 20630818 ES009 MK0511 10004 EHCP ES009 MK0511 10004 EHCP</v>
      </c>
      <c r="H3883">
        <f>'Funding Import'!H3885</f>
        <v>43300</v>
      </c>
      <c r="I3883" s="139"/>
    </row>
    <row r="3884" spans="1:9" ht="15" x14ac:dyDescent="0.2">
      <c r="A3884" s="191" t="str">
        <f t="shared" si="121"/>
        <v>4148</v>
      </c>
      <c r="B3884" s="191"/>
      <c r="C3884" s="191" t="str">
        <f t="shared" si="120"/>
        <v>41480004</v>
      </c>
      <c r="D3884" t="str">
        <f>'Funding Import'!A3886</f>
        <v>RB054148: ST JOSEPH'S R C PRIM-S WOODHAM</v>
      </c>
      <c r="E3884" t="str">
        <f>MID('Funding Import'!B3886,2,4)</f>
        <v>0004</v>
      </c>
      <c r="F3884" t="str">
        <f>MID('Funding Import'!B3886,8,50)</f>
        <v>STATEMENTED SEN</v>
      </c>
      <c r="G3884" t="str">
        <f>'Funding Import'!I3886</f>
        <v>DL 8688 SEN TOP-UP AUT1 AUT-21</v>
      </c>
      <c r="H3884">
        <f>'Funding Import'!H3886</f>
        <v>7586</v>
      </c>
      <c r="I3884" s="139"/>
    </row>
    <row r="3885" spans="1:9" ht="15" x14ac:dyDescent="0.2">
      <c r="A3885" s="191" t="str">
        <f t="shared" si="121"/>
        <v>4148</v>
      </c>
      <c r="B3885" s="191"/>
      <c r="C3885" s="191" t="str">
        <f t="shared" si="120"/>
        <v>41480006</v>
      </c>
      <c r="D3885" t="str">
        <f>'Funding Import'!A3887</f>
        <v>RB054148: ST JOSEPH'S R C PRIM-S WOODHAM</v>
      </c>
      <c r="E3885" t="str">
        <f>MID('Funding Import'!B3887,2,4)</f>
        <v>0006</v>
      </c>
      <c r="F3885" t="str">
        <f>MID('Funding Import'!B3887,8,50)</f>
        <v>EXCEPTIONAL COVID COST GRANT</v>
      </c>
      <c r="G3885" t="str">
        <f>'Funding Import'!I3887</f>
        <v>Spreadsheet B 398804 20920024 ES065 DP0556 COVIDEMERGENCY COVIDEM ES065 DP0556 COVIDEMERGENCY COVIDEM</v>
      </c>
      <c r="H3885">
        <f>'Funding Import'!H3887</f>
        <v>6460</v>
      </c>
      <c r="I3885" s="139"/>
    </row>
    <row r="3886" spans="1:9" ht="15" x14ac:dyDescent="0.2">
      <c r="A3886" s="191" t="str">
        <f t="shared" si="121"/>
        <v>4148</v>
      </c>
      <c r="B3886" s="191"/>
      <c r="C3886" s="191" t="str">
        <f t="shared" si="120"/>
        <v>41480006</v>
      </c>
      <c r="D3886" t="str">
        <f>'Funding Import'!A3888</f>
        <v>RB054148: ST JOSEPH'S R C PRIM-S WOODHAM</v>
      </c>
      <c r="E3886" t="str">
        <f>MID('Funding Import'!B3888,2,4)</f>
        <v>0006</v>
      </c>
      <c r="F3886" t="str">
        <f>MID('Funding Import'!B3888,8,50)</f>
        <v>EXCEPTIONAL COVID COST GRANT</v>
      </c>
      <c r="G3886" t="str">
        <f>'Funding Import'!I3888</f>
        <v>Spreadsheet B 398807 20920177 ES067 DP0558 FSMADDCOSTSCOVID FSMCOVID ES067 DP0558 FSMADDCOSTSCOVID FSMCOVID</v>
      </c>
      <c r="H3886">
        <f>'Funding Import'!H3888</f>
        <v>900</v>
      </c>
      <c r="I3886" s="139"/>
    </row>
    <row r="3887" spans="1:9" ht="15" x14ac:dyDescent="0.2">
      <c r="A3887" s="191" t="str">
        <f t="shared" si="121"/>
        <v>4148</v>
      </c>
      <c r="B3887" s="191"/>
      <c r="C3887" s="191" t="str">
        <f t="shared" si="120"/>
        <v>41480006</v>
      </c>
      <c r="D3887" t="str">
        <f>'Funding Import'!A3889</f>
        <v>RB054148: ST JOSEPH'S R C PRIM-S WOODHAM</v>
      </c>
      <c r="E3887" t="str">
        <f>MID('Funding Import'!B3889,2,4)</f>
        <v>0006</v>
      </c>
      <c r="F3887" t="str">
        <f>MID('Funding Import'!B3889,8,50)</f>
        <v>EXCEPTIONAL COVID COST GRANT</v>
      </c>
      <c r="G3887" t="str">
        <f>'Funding Import'!I3889</f>
        <v>Spreadsheet B 399778 20982606 Movement from code '0006 to '0012 covid  emergency recode ES089 RM0128 Covid emergency recode</v>
      </c>
      <c r="H3887">
        <f>'Funding Import'!H3889</f>
        <v>-6460</v>
      </c>
      <c r="I3887" s="139"/>
    </row>
    <row r="3888" spans="1:9" ht="15" x14ac:dyDescent="0.2">
      <c r="A3888" s="191" t="str">
        <f t="shared" si="121"/>
        <v>4148</v>
      </c>
      <c r="B3888" s="191"/>
      <c r="C3888" s="191" t="str">
        <f t="shared" si="120"/>
        <v>41480012</v>
      </c>
      <c r="D3888" t="str">
        <f>'Funding Import'!A3890</f>
        <v>RB054148: ST JOSEPH'S R C PRIM-S WOODHAM</v>
      </c>
      <c r="E3888" t="str">
        <f>MID('Funding Import'!B3890,2,4)</f>
        <v>0012</v>
      </c>
      <c r="F3888" t="str">
        <f>MID('Funding Import'!B3890,8,50)</f>
        <v>COVID CATCH UP</v>
      </c>
      <c r="G3888" t="str">
        <f>'Funding Import'!I3890</f>
        <v>Spreadsheet B 399778 20982606 Movement from code '0006 to '0012 covid  emergency recode ES089 RM0128 Covid emergency recode</v>
      </c>
      <c r="H3888">
        <f>'Funding Import'!H3890</f>
        <v>6460</v>
      </c>
      <c r="I3888" s="139"/>
    </row>
    <row r="3889" spans="1:9" ht="15" x14ac:dyDescent="0.2">
      <c r="A3889" s="191" t="str">
        <f t="shared" si="121"/>
        <v>4148</v>
      </c>
      <c r="B3889" s="191"/>
      <c r="C3889" s="191" t="str">
        <f t="shared" si="120"/>
        <v>41480012</v>
      </c>
      <c r="D3889" t="str">
        <f>'Funding Import'!A3891</f>
        <v>RB054148: ST JOSEPH'S R C PRIM-S WOODHAM</v>
      </c>
      <c r="E3889" t="str">
        <f>MID('Funding Import'!B3891,2,4)</f>
        <v>0012</v>
      </c>
      <c r="F3889" t="str">
        <f>MID('Funding Import'!B3891,8,50)</f>
        <v>COVID CATCH UP</v>
      </c>
      <c r="G3889" t="str">
        <f>'Funding Import'!I3891</f>
        <v>DL 8645 0012recoveryc 0012RPG</v>
      </c>
      <c r="H3889">
        <f>'Funding Import'!H3891</f>
        <v>580</v>
      </c>
      <c r="I3889" s="139"/>
    </row>
    <row r="3890" spans="1:9" ht="15" x14ac:dyDescent="0.2">
      <c r="A3890" s="191" t="str">
        <f t="shared" si="121"/>
        <v>4148</v>
      </c>
      <c r="B3890" s="191"/>
      <c r="C3890" s="191" t="str">
        <f t="shared" ref="C3890:C3953" si="122">A3890&amp;E3890</f>
        <v>41480012</v>
      </c>
      <c r="D3890" t="str">
        <f>'Funding Import'!A3892</f>
        <v>RB054148: ST JOSEPH'S R C PRIM-S WOODHAM</v>
      </c>
      <c r="E3890" t="str">
        <f>MID('Funding Import'!B3892,2,4)</f>
        <v>0012</v>
      </c>
      <c r="F3890" t="str">
        <f>MID('Funding Import'!B3892,8,50)</f>
        <v>COVID CATCH UP</v>
      </c>
      <c r="G3890" t="str">
        <f>'Funding Import'!I3892</f>
        <v>DL 8656 0012schoolled 0012SLT</v>
      </c>
      <c r="H3890">
        <f>'Funding Import'!H3892</f>
        <v>590.63</v>
      </c>
      <c r="I3890" s="139"/>
    </row>
    <row r="3891" spans="1:9" ht="15" x14ac:dyDescent="0.2">
      <c r="A3891" s="191" t="str">
        <f t="shared" si="121"/>
        <v>4148</v>
      </c>
      <c r="B3891" s="191"/>
      <c r="C3891" s="191" t="str">
        <f t="shared" si="122"/>
        <v>41480014</v>
      </c>
      <c r="D3891" t="str">
        <f>'Funding Import'!A3893</f>
        <v>RB054148: ST JOSEPH'S R C PRIM-S WOODHAM</v>
      </c>
      <c r="E3891" t="str">
        <f>MID('Funding Import'!B3893,2,4)</f>
        <v>0014</v>
      </c>
      <c r="F3891" t="str">
        <f>MID('Funding Import'!B3893,8,50)</f>
        <v>PUPIL PREMIUM</v>
      </c>
      <c r="G3891" t="str">
        <f>'Funding Import'!I3893</f>
        <v>Spreadsheet B 400831 21077861 ES093 DP0593 SUMMER21PPG SUM21PPG ES093 DP0593 SUMMER21PPG SUM21PPG</v>
      </c>
      <c r="H3891">
        <f>'Funding Import'!H3893</f>
        <v>9800</v>
      </c>
      <c r="I3891" s="139"/>
    </row>
    <row r="3892" spans="1:9" ht="15" x14ac:dyDescent="0.2">
      <c r="A3892" s="191" t="str">
        <f t="shared" si="121"/>
        <v>4148</v>
      </c>
      <c r="B3892" s="191"/>
      <c r="C3892" s="191" t="str">
        <f t="shared" si="122"/>
        <v>41480014</v>
      </c>
      <c r="D3892" t="str">
        <f>'Funding Import'!A3894</f>
        <v>RB054148: ST JOSEPH'S R C PRIM-S WOODHAM</v>
      </c>
      <c r="E3892" t="str">
        <f>MID('Funding Import'!B3894,2,4)</f>
        <v>0014</v>
      </c>
      <c r="F3892" t="str">
        <f>MID('Funding Import'!B3894,8,50)</f>
        <v>PUPIL PREMIUM</v>
      </c>
      <c r="G3892" t="str">
        <f>'Funding Import'!I3894</f>
        <v>DL 8701 0014 Pupil Premium Autumn Term 2021</v>
      </c>
      <c r="H3892">
        <f>'Funding Import'!H3894</f>
        <v>7840</v>
      </c>
      <c r="I3892" s="139"/>
    </row>
    <row r="3893" spans="1:9" ht="15" x14ac:dyDescent="0.2">
      <c r="A3893" s="191" t="str">
        <f t="shared" si="121"/>
        <v>4148</v>
      </c>
      <c r="B3893" s="191"/>
      <c r="C3893" s="191" t="str">
        <f t="shared" si="122"/>
        <v>41480018</v>
      </c>
      <c r="D3893" t="str">
        <f>'Funding Import'!A3895</f>
        <v>RB054148: ST JOSEPH'S R C PRIM-S WOODHAM</v>
      </c>
      <c r="E3893" t="str">
        <f>MID('Funding Import'!B3895,2,4)</f>
        <v>0018</v>
      </c>
      <c r="F3893" t="str">
        <f>MID('Funding Import'!B3895,8,50)</f>
        <v>ADDITIONAL GRANT INCOME</v>
      </c>
      <c r="G3893" t="str">
        <f>'Funding Import'!I3895</f>
        <v>Spreadsheet B 393531 20728061 ES032 RM0087 PE GRANT APR 21 ES032 RM0087 PE GRANT APR 21</v>
      </c>
      <c r="H3893">
        <f>'Funding Import'!H3895</f>
        <v>7375</v>
      </c>
      <c r="I3893" s="139"/>
    </row>
    <row r="3894" spans="1:9" ht="15" x14ac:dyDescent="0.2">
      <c r="A3894" s="191" t="str">
        <f t="shared" si="121"/>
        <v>4148</v>
      </c>
      <c r="B3894" s="191"/>
      <c r="C3894" s="191" t="str">
        <f t="shared" si="122"/>
        <v>41480018</v>
      </c>
      <c r="D3894" t="str">
        <f>'Funding Import'!A3896</f>
        <v>RB054148: ST JOSEPH'S R C PRIM-S WOODHAM</v>
      </c>
      <c r="E3894" t="str">
        <f>MID('Funding Import'!B3896,2,4)</f>
        <v>0018</v>
      </c>
      <c r="F3894" t="str">
        <f>MID('Funding Import'!B3896,8,50)</f>
        <v>ADDITIONAL GRANT INCOME</v>
      </c>
      <c r="G3894" t="str">
        <f>'Funding Import'!I3896</f>
        <v>Spreadsheet B 399769 20981730 UIFSM JULY21 UIFSM 21 ES085 RM0124 UIFSM JULY21 UIFSM 21</v>
      </c>
      <c r="H3894">
        <f>'Funding Import'!H3896</f>
        <v>27584</v>
      </c>
      <c r="I3894" s="139"/>
    </row>
    <row r="3895" spans="1:9" ht="15" x14ac:dyDescent="0.2">
      <c r="A3895" s="191" t="str">
        <f t="shared" si="121"/>
        <v>4148</v>
      </c>
      <c r="B3895" s="191"/>
      <c r="C3895" s="191" t="str">
        <f t="shared" si="122"/>
        <v>41480018</v>
      </c>
      <c r="D3895" t="str">
        <f>'Funding Import'!A3897</f>
        <v>RB054148: ST JOSEPH'S R C PRIM-S WOODHAM</v>
      </c>
      <c r="E3895" t="str">
        <f>MID('Funding Import'!B3897,2,4)</f>
        <v>0018</v>
      </c>
      <c r="F3895" t="str">
        <f>MID('Funding Import'!B3897,8,50)</f>
        <v>ADDITIONAL GRANT INCOME</v>
      </c>
      <c r="G3895" t="str">
        <f>'Funding Import'!I3897</f>
        <v>DL 8673 PE GRANT OCT21 0018PE</v>
      </c>
      <c r="H3895">
        <f>'Funding Import'!H3897</f>
        <v>10325</v>
      </c>
      <c r="I3895" s="139"/>
    </row>
    <row r="3896" spans="1:9" ht="15" x14ac:dyDescent="0.2">
      <c r="A3896" s="191" t="str">
        <f t="shared" si="121"/>
        <v>4148</v>
      </c>
      <c r="B3896" s="191"/>
      <c r="C3896" s="191" t="str">
        <f t="shared" si="122"/>
        <v>41480026</v>
      </c>
      <c r="D3896" t="str">
        <f>'Funding Import'!A3898</f>
        <v>RB054148: ST JOSEPH'S R C PRIM-S WOODHAM</v>
      </c>
      <c r="E3896" t="str">
        <f>MID('Funding Import'!B3898,2,4)</f>
        <v>0026</v>
      </c>
      <c r="F3896" t="str">
        <f>MID('Funding Import'!B3898,8,50)</f>
        <v>NOTIONAL SEN FUNDING</v>
      </c>
      <c r="G3896" t="str">
        <f>'Funding Import'!I3898</f>
        <v>Spreadsheet B 391732 20639856 ES012 MK0514 10026 NOTIONAL SEN ES012 MK0514 10026 NOTIONAL SEN</v>
      </c>
      <c r="H3896">
        <f>'Funding Import'!H3898</f>
        <v>51580</v>
      </c>
      <c r="I3896" s="139"/>
    </row>
    <row r="3897" spans="1:9" ht="15" x14ac:dyDescent="0.2">
      <c r="A3897" s="191" t="str">
        <f t="shared" si="121"/>
        <v>4148</v>
      </c>
      <c r="B3897" s="191"/>
      <c r="C3897" s="191" t="str">
        <f t="shared" si="122"/>
        <v>41480026</v>
      </c>
      <c r="D3897" t="str">
        <f>'Funding Import'!A3899</f>
        <v>RB054148: ST JOSEPH'S R C PRIM-S WOODHAM</v>
      </c>
      <c r="E3897" t="str">
        <f>MID('Funding Import'!B3899,2,4)</f>
        <v>0026</v>
      </c>
      <c r="F3897" t="str">
        <f>MID('Funding Import'!B3899,8,50)</f>
        <v>NOTIONAL SEN FUNDING</v>
      </c>
      <c r="G3897" t="str">
        <f>'Funding Import'!I3899</f>
        <v>Spreadsheet B 402844 21179075 ES108 CJ0162 SEN SHORTFALL Sum 21 ES108 CJ0162 SEN SHORTFALL Sum 21</v>
      </c>
      <c r="H3897">
        <f>'Funding Import'!H3899</f>
        <v>3651</v>
      </c>
      <c r="I3897" s="139"/>
    </row>
    <row r="3898" spans="1:9" ht="15" x14ac:dyDescent="0.2">
      <c r="A3898" s="191" t="str">
        <f t="shared" si="121"/>
        <v>4150</v>
      </c>
      <c r="B3898" s="191"/>
      <c r="C3898" s="191" t="str">
        <f t="shared" si="122"/>
        <v>41500001</v>
      </c>
      <c r="D3898" t="str">
        <f>'Funding Import'!A3900</f>
        <v>RB054150: TRINITY ST MARYS COE VA PR-SWF</v>
      </c>
      <c r="E3898" t="str">
        <f>MID('Funding Import'!B3900,2,4)</f>
        <v>0001</v>
      </c>
      <c r="F3898" t="str">
        <f>MID('Funding Import'!B3900,8,50)</f>
        <v>FORMULA FUNDED (EXCL RATES)</v>
      </c>
      <c r="G3898" t="str">
        <f>'Funding Import'!I3900</f>
        <v>Spreadsheet B 391145 20630885 ES006 MK0508 10001 FORMULA FUNDED ES006 MK0508 10001 FORMULA FUNDED</v>
      </c>
      <c r="H3898">
        <f>'Funding Import'!H3900</f>
        <v>715166</v>
      </c>
      <c r="I3898" s="139"/>
    </row>
    <row r="3899" spans="1:9" ht="15" x14ac:dyDescent="0.2">
      <c r="A3899" s="191" t="str">
        <f t="shared" si="121"/>
        <v>4150</v>
      </c>
      <c r="B3899" s="191"/>
      <c r="C3899" s="191" t="str">
        <f t="shared" si="122"/>
        <v>41500002</v>
      </c>
      <c r="D3899" t="str">
        <f>'Funding Import'!A3901</f>
        <v>RB054150: TRINITY ST MARYS COE VA PR-SWF</v>
      </c>
      <c r="E3899" t="str">
        <f>MID('Funding Import'!B3901,2,4)</f>
        <v>0002</v>
      </c>
      <c r="F3899" t="str">
        <f>MID('Funding Import'!B3901,8,50)</f>
        <v>RATES</v>
      </c>
      <c r="G3899" t="str">
        <f>'Funding Import'!I3901</f>
        <v>Spreadsheet B 391137 20630756 ES007 MK0509 10002 RATES ES007 MK0509 10002 RATES</v>
      </c>
      <c r="H3899">
        <f>'Funding Import'!H3901</f>
        <v>3755</v>
      </c>
      <c r="I3899" s="139"/>
    </row>
    <row r="3900" spans="1:9" ht="15" x14ac:dyDescent="0.2">
      <c r="A3900" s="191" t="str">
        <f t="shared" si="121"/>
        <v>4150</v>
      </c>
      <c r="B3900" s="191"/>
      <c r="C3900" s="191" t="str">
        <f t="shared" si="122"/>
        <v>41500003</v>
      </c>
      <c r="D3900" t="str">
        <f>'Funding Import'!A3902</f>
        <v>RB054150: TRINITY ST MARYS COE VA PR-SWF</v>
      </c>
      <c r="E3900" t="str">
        <f>MID('Funding Import'!B3902,2,4)</f>
        <v>0003</v>
      </c>
      <c r="F3900" t="str">
        <f>MID('Funding Import'!B3902,8,50)</f>
        <v>BROUGHT FORWARD</v>
      </c>
      <c r="G3900" t="str">
        <f>'Funding Import'!I3902</f>
        <v>Spreadsheet B 394797 20778211 ES055 MK0568 10003 OPENING BALANCES ES055 MK0568 10003 OPENING BALANCES</v>
      </c>
      <c r="H3900">
        <f>'Funding Import'!H3902</f>
        <v>138326.91</v>
      </c>
      <c r="I3900" s="139"/>
    </row>
    <row r="3901" spans="1:9" ht="15" x14ac:dyDescent="0.2">
      <c r="A3901" s="191" t="str">
        <f t="shared" si="121"/>
        <v>4150</v>
      </c>
      <c r="B3901" s="191"/>
      <c r="C3901" s="191" t="str">
        <f t="shared" si="122"/>
        <v>41500004</v>
      </c>
      <c r="D3901" t="str">
        <f>'Funding Import'!A3903</f>
        <v>RB054150: TRINITY ST MARYS COE VA PR-SWF</v>
      </c>
      <c r="E3901" t="str">
        <f>MID('Funding Import'!B3903,2,4)</f>
        <v>0004</v>
      </c>
      <c r="F3901" t="str">
        <f>MID('Funding Import'!B3903,8,50)</f>
        <v>STATEMENTED SEN</v>
      </c>
      <c r="G3901" t="str">
        <f>'Funding Import'!I3903</f>
        <v>Spreadsheet B 391144 20630818 ES009 MK0511 10004 EHCP ES009 MK0511 10004 EHCP</v>
      </c>
      <c r="H3901">
        <f>'Funding Import'!H3903</f>
        <v>20766</v>
      </c>
      <c r="I3901" s="139"/>
    </row>
    <row r="3902" spans="1:9" ht="15" x14ac:dyDescent="0.2">
      <c r="A3902" s="191" t="str">
        <f t="shared" si="121"/>
        <v>4150</v>
      </c>
      <c r="B3902" s="191"/>
      <c r="C3902" s="191" t="str">
        <f t="shared" si="122"/>
        <v>41500004</v>
      </c>
      <c r="D3902" t="str">
        <f>'Funding Import'!A3904</f>
        <v>RB054150: TRINITY ST MARYS COE VA PR-SWF</v>
      </c>
      <c r="E3902" t="str">
        <f>MID('Funding Import'!B3904,2,4)</f>
        <v>0004</v>
      </c>
      <c r="F3902" t="str">
        <f>MID('Funding Import'!B3904,8,50)</f>
        <v>STATEMENTED SEN</v>
      </c>
      <c r="G3902" t="str">
        <f>'Funding Import'!I3904</f>
        <v>DL 8688 SEN TOP-UP AUT1 AUT-21</v>
      </c>
      <c r="H3902">
        <f>'Funding Import'!H3904</f>
        <v>609</v>
      </c>
      <c r="I3902" s="139"/>
    </row>
    <row r="3903" spans="1:9" ht="15" x14ac:dyDescent="0.2">
      <c r="A3903" s="191" t="str">
        <f t="shared" si="121"/>
        <v>4150</v>
      </c>
      <c r="B3903" s="191"/>
      <c r="C3903" s="191" t="str">
        <f t="shared" si="122"/>
        <v>41500006</v>
      </c>
      <c r="D3903" t="str">
        <f>'Funding Import'!A3905</f>
        <v>RB054150: TRINITY ST MARYS COE VA PR-SWF</v>
      </c>
      <c r="E3903" t="str">
        <f>MID('Funding Import'!B3905,2,4)</f>
        <v>0006</v>
      </c>
      <c r="F3903" t="str">
        <f>MID('Funding Import'!B3905,8,50)</f>
        <v>EXCEPTIONAL COVID COST GRANT</v>
      </c>
      <c r="G3903" t="str">
        <f>'Funding Import'!I3905</f>
        <v>Spreadsheet B 398807 20920177 ES067 DP0558 FSMADDCOSTSCOVID FSMCOVID ES067 DP0558 FSMADDCOSTSCOVID FSMCOVID</v>
      </c>
      <c r="H3903">
        <f>'Funding Import'!H3905</f>
        <v>133</v>
      </c>
      <c r="I3903" s="139"/>
    </row>
    <row r="3904" spans="1:9" ht="15" x14ac:dyDescent="0.2">
      <c r="A3904" s="191" t="str">
        <f t="shared" si="121"/>
        <v>4150</v>
      </c>
      <c r="B3904" s="191"/>
      <c r="C3904" s="191" t="str">
        <f t="shared" si="122"/>
        <v>41500006</v>
      </c>
      <c r="D3904" t="str">
        <f>'Funding Import'!A3906</f>
        <v>RB054150: TRINITY ST MARYS COE VA PR-SWF</v>
      </c>
      <c r="E3904" t="str">
        <f>MID('Funding Import'!B3906,2,4)</f>
        <v>0006</v>
      </c>
      <c r="F3904" t="str">
        <f>MID('Funding Import'!B3906,8,50)</f>
        <v>EXCEPTIONAL COVID COST GRANT</v>
      </c>
      <c r="G3904" t="str">
        <f>'Funding Import'!I3906</f>
        <v>Spreadsheet B 398804 20920024 ES065 DP0556 COVIDEMERGENCY COVIDEM ES065 DP0556 COVIDEMERGENCY COVIDEM</v>
      </c>
      <c r="H3904">
        <f>'Funding Import'!H3906</f>
        <v>6260</v>
      </c>
      <c r="I3904" s="139"/>
    </row>
    <row r="3905" spans="1:9" ht="15" x14ac:dyDescent="0.2">
      <c r="A3905" s="191" t="str">
        <f t="shared" si="121"/>
        <v>4150</v>
      </c>
      <c r="B3905" s="191"/>
      <c r="C3905" s="191" t="str">
        <f t="shared" si="122"/>
        <v>41500006</v>
      </c>
      <c r="D3905" t="str">
        <f>'Funding Import'!A3907</f>
        <v>RB054150: TRINITY ST MARYS COE VA PR-SWF</v>
      </c>
      <c r="E3905" t="str">
        <f>MID('Funding Import'!B3907,2,4)</f>
        <v>0006</v>
      </c>
      <c r="F3905" t="str">
        <f>MID('Funding Import'!B3907,8,50)</f>
        <v>EXCEPTIONAL COVID COST GRANT</v>
      </c>
      <c r="G3905" t="str">
        <f>'Funding Import'!I3907</f>
        <v>Spreadsheet B 399778 20982606 Movement from code '0006 to '0012 covid  emergency recode ES089 RM0128 Covid emergency recode</v>
      </c>
      <c r="H3905">
        <f>'Funding Import'!H3907</f>
        <v>-6260</v>
      </c>
      <c r="I3905" s="139"/>
    </row>
    <row r="3906" spans="1:9" ht="15" x14ac:dyDescent="0.2">
      <c r="A3906" s="191" t="str">
        <f t="shared" ref="A3906:A3969" si="123">MID(D3906,5,4)</f>
        <v>4150</v>
      </c>
      <c r="B3906" s="191"/>
      <c r="C3906" s="191" t="str">
        <f t="shared" si="122"/>
        <v>41500012</v>
      </c>
      <c r="D3906" t="str">
        <f>'Funding Import'!A3908</f>
        <v>RB054150: TRINITY ST MARYS COE VA PR-SWF</v>
      </c>
      <c r="E3906" t="str">
        <f>MID('Funding Import'!B3908,2,4)</f>
        <v>0012</v>
      </c>
      <c r="F3906" t="str">
        <f>MID('Funding Import'!B3908,8,50)</f>
        <v>COVID CATCH UP</v>
      </c>
      <c r="G3906" t="str">
        <f>'Funding Import'!I3908</f>
        <v>Spreadsheet B 399778 20982606 Movement from code '0006 to '0012 covid  emergency recode ES089 RM0128 Covid emergency recode</v>
      </c>
      <c r="H3906">
        <f>'Funding Import'!H3908</f>
        <v>6260</v>
      </c>
      <c r="I3906" s="139"/>
    </row>
    <row r="3907" spans="1:9" ht="15" x14ac:dyDescent="0.2">
      <c r="A3907" s="191" t="str">
        <f t="shared" si="123"/>
        <v>4150</v>
      </c>
      <c r="B3907" s="191"/>
      <c r="C3907" s="191" t="str">
        <f t="shared" si="122"/>
        <v>41500012</v>
      </c>
      <c r="D3907" t="str">
        <f>'Funding Import'!A3909</f>
        <v>RB054150: TRINITY ST MARYS COE VA PR-SWF</v>
      </c>
      <c r="E3907" t="str">
        <f>MID('Funding Import'!B3909,2,4)</f>
        <v>0012</v>
      </c>
      <c r="F3907" t="str">
        <f>MID('Funding Import'!B3909,8,50)</f>
        <v>COVID CATCH UP</v>
      </c>
      <c r="G3907" t="str">
        <f>'Funding Import'!I3909</f>
        <v>DL 8645 0012recoveryc 0012RPG</v>
      </c>
      <c r="H3907">
        <f>'Funding Import'!H3909</f>
        <v>688.75</v>
      </c>
      <c r="I3907" s="139"/>
    </row>
    <row r="3908" spans="1:9" ht="15" x14ac:dyDescent="0.2">
      <c r="A3908" s="191" t="str">
        <f t="shared" si="123"/>
        <v>4150</v>
      </c>
      <c r="B3908" s="191"/>
      <c r="C3908" s="191" t="str">
        <f t="shared" si="122"/>
        <v>41500012</v>
      </c>
      <c r="D3908" t="str">
        <f>'Funding Import'!A3910</f>
        <v>RB054150: TRINITY ST MARYS COE VA PR-SWF</v>
      </c>
      <c r="E3908" t="str">
        <f>MID('Funding Import'!B3910,2,4)</f>
        <v>0012</v>
      </c>
      <c r="F3908" t="str">
        <f>MID('Funding Import'!B3910,8,50)</f>
        <v>COVID CATCH UP</v>
      </c>
      <c r="G3908" t="str">
        <f>'Funding Import'!I3910</f>
        <v>DL 8656 0012schoolled 0012SLT</v>
      </c>
      <c r="H3908">
        <f>'Funding Import'!H3910</f>
        <v>649.69000000000005</v>
      </c>
      <c r="I3908" s="139"/>
    </row>
    <row r="3909" spans="1:9" ht="15" x14ac:dyDescent="0.2">
      <c r="A3909" s="191" t="str">
        <f t="shared" si="123"/>
        <v>4150</v>
      </c>
      <c r="B3909" s="191"/>
      <c r="C3909" s="191" t="str">
        <f t="shared" si="122"/>
        <v>41500014</v>
      </c>
      <c r="D3909" t="str">
        <f>'Funding Import'!A3911</f>
        <v>RB054150: TRINITY ST MARYS COE VA PR-SWF</v>
      </c>
      <c r="E3909" t="str">
        <f>MID('Funding Import'!B3911,2,4)</f>
        <v>0014</v>
      </c>
      <c r="F3909" t="str">
        <f>MID('Funding Import'!B3911,8,50)</f>
        <v>PUPIL PREMIUM</v>
      </c>
      <c r="G3909" t="str">
        <f>'Funding Import'!I3911</f>
        <v>Spreadsheet B 400831 21077861 ES093 DP0593 SUMMER21PPG SUM21PPG ES093 DP0593 SUMMER21PPG SUM21PPG</v>
      </c>
      <c r="H3909">
        <f>'Funding Import'!H3911</f>
        <v>11481</v>
      </c>
      <c r="I3909" s="139"/>
    </row>
    <row r="3910" spans="1:9" ht="15" x14ac:dyDescent="0.2">
      <c r="A3910" s="191" t="str">
        <f t="shared" si="123"/>
        <v>4150</v>
      </c>
      <c r="B3910" s="191"/>
      <c r="C3910" s="191" t="str">
        <f t="shared" si="122"/>
        <v>41500014</v>
      </c>
      <c r="D3910" t="str">
        <f>'Funding Import'!A3912</f>
        <v>RB054150: TRINITY ST MARYS COE VA PR-SWF</v>
      </c>
      <c r="E3910" t="str">
        <f>MID('Funding Import'!B3912,2,4)</f>
        <v>0014</v>
      </c>
      <c r="F3910" t="str">
        <f>MID('Funding Import'!B3912,8,50)</f>
        <v>PUPIL PREMIUM</v>
      </c>
      <c r="G3910" t="str">
        <f>'Funding Import'!I3912</f>
        <v>DL 8701 0014 Pupil Premium Autumn Term 2021</v>
      </c>
      <c r="H3910">
        <f>'Funding Import'!H3912</f>
        <v>9185</v>
      </c>
      <c r="I3910" s="139"/>
    </row>
    <row r="3911" spans="1:9" ht="15" x14ac:dyDescent="0.2">
      <c r="A3911" s="191" t="str">
        <f t="shared" si="123"/>
        <v>4150</v>
      </c>
      <c r="B3911" s="191"/>
      <c r="C3911" s="191" t="str">
        <f t="shared" si="122"/>
        <v>41500018</v>
      </c>
      <c r="D3911" t="str">
        <f>'Funding Import'!A3913</f>
        <v>RB054150: TRINITY ST MARYS COE VA PR-SWF</v>
      </c>
      <c r="E3911" t="str">
        <f>MID('Funding Import'!B3913,2,4)</f>
        <v>0018</v>
      </c>
      <c r="F3911" t="str">
        <f>MID('Funding Import'!B3913,8,50)</f>
        <v>ADDITIONAL GRANT INCOME</v>
      </c>
      <c r="G3911" t="str">
        <f>'Funding Import'!I3913</f>
        <v>Spreadsheet B 393531 20728061 ES032 RM0087 PE GRANT APR 21 ES032 RM0087 PE GRANT APR 21</v>
      </c>
      <c r="H3911">
        <f>'Funding Import'!H3913</f>
        <v>7354</v>
      </c>
      <c r="I3911" s="139"/>
    </row>
    <row r="3912" spans="1:9" ht="15" x14ac:dyDescent="0.2">
      <c r="A3912" s="191" t="str">
        <f t="shared" si="123"/>
        <v>4150</v>
      </c>
      <c r="B3912" s="191"/>
      <c r="C3912" s="191" t="str">
        <f t="shared" si="122"/>
        <v>41500018</v>
      </c>
      <c r="D3912" t="str">
        <f>'Funding Import'!A3914</f>
        <v>RB054150: TRINITY ST MARYS COE VA PR-SWF</v>
      </c>
      <c r="E3912" t="str">
        <f>MID('Funding Import'!B3914,2,4)</f>
        <v>0018</v>
      </c>
      <c r="F3912" t="str">
        <f>MID('Funding Import'!B3914,8,50)</f>
        <v>ADDITIONAL GRANT INCOME</v>
      </c>
      <c r="G3912" t="str">
        <f>'Funding Import'!I3914</f>
        <v>Spreadsheet B 399769 20981730 UIFSM JULY21 UIFSM 21 ES085 RM0124 UIFSM JULY21 UIFSM 21</v>
      </c>
      <c r="H3912">
        <f>'Funding Import'!H3914</f>
        <v>29363</v>
      </c>
      <c r="I3912" s="139"/>
    </row>
    <row r="3913" spans="1:9" ht="15" x14ac:dyDescent="0.2">
      <c r="A3913" s="191" t="str">
        <f t="shared" si="123"/>
        <v>4150</v>
      </c>
      <c r="B3913" s="191"/>
      <c r="C3913" s="191" t="str">
        <f t="shared" si="122"/>
        <v>41500018</v>
      </c>
      <c r="D3913" t="str">
        <f>'Funding Import'!A3915</f>
        <v>RB054150: TRINITY ST MARYS COE VA PR-SWF</v>
      </c>
      <c r="E3913" t="str">
        <f>MID('Funding Import'!B3915,2,4)</f>
        <v>0018</v>
      </c>
      <c r="F3913" t="str">
        <f>MID('Funding Import'!B3915,8,50)</f>
        <v>ADDITIONAL GRANT INCOME</v>
      </c>
      <c r="G3913" t="str">
        <f>'Funding Import'!I3915</f>
        <v>DL 8673 PE GRANT OCT21 0018PE</v>
      </c>
      <c r="H3913">
        <f>'Funding Import'!H3915</f>
        <v>10284</v>
      </c>
      <c r="I3913" s="139"/>
    </row>
    <row r="3914" spans="1:9" ht="15" x14ac:dyDescent="0.2">
      <c r="A3914" s="191" t="str">
        <f t="shared" si="123"/>
        <v>4150</v>
      </c>
      <c r="B3914" s="191"/>
      <c r="C3914" s="191" t="str">
        <f t="shared" si="122"/>
        <v>41500026</v>
      </c>
      <c r="D3914" t="str">
        <f>'Funding Import'!A3916</f>
        <v>RB054150: TRINITY ST MARYS COE VA PR-SWF</v>
      </c>
      <c r="E3914" t="str">
        <f>MID('Funding Import'!B3916,2,4)</f>
        <v>0026</v>
      </c>
      <c r="F3914" t="str">
        <f>MID('Funding Import'!B3916,8,50)</f>
        <v>NOTIONAL SEN FUNDING</v>
      </c>
      <c r="G3914" t="str">
        <f>'Funding Import'!I3916</f>
        <v>Spreadsheet B 391732 20639856 ES012 MK0514 10026 NOTIONAL SEN ES012 MK0514 10026 NOTIONAL SEN</v>
      </c>
      <c r="H3914">
        <f>'Funding Import'!H3916</f>
        <v>68845</v>
      </c>
      <c r="I3914" s="139"/>
    </row>
    <row r="3915" spans="1:9" ht="15" x14ac:dyDescent="0.2">
      <c r="A3915" s="191" t="str">
        <f t="shared" si="123"/>
        <v>4200</v>
      </c>
      <c r="B3915" s="191"/>
      <c r="C3915" s="191" t="str">
        <f t="shared" si="122"/>
        <v>42000001</v>
      </c>
      <c r="D3915" t="str">
        <f>'Funding Import'!A3917</f>
        <v>RB054200: BENTFIELD PRIMARY SCHOOL</v>
      </c>
      <c r="E3915" t="str">
        <f>MID('Funding Import'!B3917,2,4)</f>
        <v>0001</v>
      </c>
      <c r="F3915" t="str">
        <f>MID('Funding Import'!B3917,8,50)</f>
        <v>FORMULA FUNDED (EXCL RATES)</v>
      </c>
      <c r="G3915" t="str">
        <f>'Funding Import'!I3917</f>
        <v>Spreadsheet B 391145 20630885 ES006 MK0508 10001 FORMULA FUNDED ES006 MK0508 10001 FORMULA FUNDED</v>
      </c>
      <c r="H3915">
        <f>'Funding Import'!H3917</f>
        <v>831852</v>
      </c>
      <c r="I3915" s="139"/>
    </row>
    <row r="3916" spans="1:9" ht="15" x14ac:dyDescent="0.2">
      <c r="A3916" s="191" t="str">
        <f t="shared" si="123"/>
        <v>4200</v>
      </c>
      <c r="B3916" s="191"/>
      <c r="C3916" s="191" t="str">
        <f t="shared" si="122"/>
        <v>42000001</v>
      </c>
      <c r="D3916" t="str">
        <f>'Funding Import'!A3918</f>
        <v>RB054200: BENTFIELD PRIMARY SCHOOL</v>
      </c>
      <c r="E3916" t="str">
        <f>MID('Funding Import'!B3918,2,4)</f>
        <v>0001</v>
      </c>
      <c r="F3916" t="str">
        <f>MID('Funding Import'!B3918,8,50)</f>
        <v>FORMULA FUNDED (EXCL RATES)</v>
      </c>
      <c r="G3916" t="str">
        <f>'Funding Import'!I3918</f>
        <v>Spreadsheet B 393406 20716356 ES029 DP0529 TeachersPayGrant TPG21-22 P2 ES029 DP0529 TeachersPayGrant TPG21-22 P2</v>
      </c>
      <c r="H3916">
        <f>'Funding Import'!H3918</f>
        <v>549</v>
      </c>
      <c r="I3916" s="139"/>
    </row>
    <row r="3917" spans="1:9" ht="15" x14ac:dyDescent="0.2">
      <c r="A3917" s="191" t="str">
        <f t="shared" si="123"/>
        <v>4200</v>
      </c>
      <c r="B3917" s="191"/>
      <c r="C3917" s="191" t="str">
        <f t="shared" si="122"/>
        <v>42000001</v>
      </c>
      <c r="D3917" t="str">
        <f>'Funding Import'!A3919</f>
        <v>RB054200: BENTFIELD PRIMARY SCHOOL</v>
      </c>
      <c r="E3917" t="str">
        <f>MID('Funding Import'!B3919,2,4)</f>
        <v>0001</v>
      </c>
      <c r="F3917" t="str">
        <f>MID('Funding Import'!B3919,8,50)</f>
        <v>FORMULA FUNDED (EXCL RATES)</v>
      </c>
      <c r="G3917" t="str">
        <f>'Funding Import'!I3919</f>
        <v>Spreadsheet B 393405 20716327 ES028 DP0528 TeachPensionGrnt PensionG P2 ES028 DP0528 TeachPensionGrnt PensionG P2</v>
      </c>
      <c r="H3917">
        <f>'Funding Import'!H3919</f>
        <v>1550</v>
      </c>
      <c r="I3917" s="139"/>
    </row>
    <row r="3918" spans="1:9" ht="15" x14ac:dyDescent="0.2">
      <c r="A3918" s="191" t="str">
        <f t="shared" si="123"/>
        <v>4200</v>
      </c>
      <c r="B3918" s="191"/>
      <c r="C3918" s="191" t="str">
        <f t="shared" si="122"/>
        <v>42000001</v>
      </c>
      <c r="D3918" t="str">
        <f>'Funding Import'!A3920</f>
        <v>RB054200: BENTFIELD PRIMARY SCHOOL</v>
      </c>
      <c r="E3918" t="str">
        <f>MID('Funding Import'!B3920,2,4)</f>
        <v>0001</v>
      </c>
      <c r="F3918" t="str">
        <f>MID('Funding Import'!B3920,8,50)</f>
        <v>FORMULA FUNDED (EXCL RATES)</v>
      </c>
      <c r="G3918" t="str">
        <f>'Funding Import'!I3920</f>
        <v>Spreadsheet B 395854 20828626 ES053 MK0591 FEEE234 SUM21ACT ES053 MK0591 FEEE234 SUM21ACT</v>
      </c>
      <c r="H3918">
        <f>'Funding Import'!H3920</f>
        <v>37393.199999999997</v>
      </c>
      <c r="I3918" s="139"/>
    </row>
    <row r="3919" spans="1:9" ht="15" x14ac:dyDescent="0.2">
      <c r="A3919" s="191" t="str">
        <f t="shared" si="123"/>
        <v>4200</v>
      </c>
      <c r="B3919" s="191"/>
      <c r="C3919" s="191" t="str">
        <f t="shared" si="122"/>
        <v>42000001</v>
      </c>
      <c r="D3919" t="str">
        <f>'Funding Import'!A3921</f>
        <v>RB054200: BENTFIELD PRIMARY SCHOOL</v>
      </c>
      <c r="E3919" t="str">
        <f>MID('Funding Import'!B3921,2,4)</f>
        <v>0001</v>
      </c>
      <c r="F3919" t="str">
        <f>MID('Funding Import'!B3921,8,50)</f>
        <v>FORMULA FUNDED (EXCL RATES)</v>
      </c>
      <c r="G3919" t="str">
        <f>'Funding Import'!I3921</f>
        <v>Spreadsheet B 401824 21143798 ES100 MK0709  FEEE234 AUT21INT ES100 MK0709  FEEE234 AUT21INT</v>
      </c>
      <c r="H3919">
        <f>'Funding Import'!H3921</f>
        <v>7873.95</v>
      </c>
      <c r="I3919" s="139"/>
    </row>
    <row r="3920" spans="1:9" ht="15" x14ac:dyDescent="0.2">
      <c r="A3920" s="191" t="str">
        <f t="shared" si="123"/>
        <v>4200</v>
      </c>
      <c r="B3920" s="191"/>
      <c r="C3920" s="191" t="str">
        <f t="shared" si="122"/>
        <v>42000001</v>
      </c>
      <c r="D3920" t="str">
        <f>'Funding Import'!A3922</f>
        <v>RB054200: BENTFIELD PRIMARY SCHOOL</v>
      </c>
      <c r="E3920" t="str">
        <f>MID('Funding Import'!B3922,2,4)</f>
        <v>0001</v>
      </c>
      <c r="F3920" t="str">
        <f>MID('Funding Import'!B3922,8,50)</f>
        <v>FORMULA FUNDED (EXCL RATES)</v>
      </c>
      <c r="G3920" t="str">
        <f>'Funding Import'!I3922</f>
        <v>DL 8652 FEEE234 AUT21ACT</v>
      </c>
      <c r="H3920">
        <f>'Funding Import'!H3922</f>
        <v>21019.95</v>
      </c>
      <c r="I3920" s="139"/>
    </row>
    <row r="3921" spans="1:9" ht="15" x14ac:dyDescent="0.2">
      <c r="A3921" s="191" t="str">
        <f t="shared" si="123"/>
        <v>4200</v>
      </c>
      <c r="B3921" s="191"/>
      <c r="C3921" s="191" t="str">
        <f t="shared" si="122"/>
        <v>42000001</v>
      </c>
      <c r="D3921" t="str">
        <f>'Funding Import'!A3923</f>
        <v>RB054200: BENTFIELD PRIMARY SCHOOL</v>
      </c>
      <c r="E3921" t="str">
        <f>MID('Funding Import'!B3923,2,4)</f>
        <v>0001</v>
      </c>
      <c r="F3921" t="str">
        <f>MID('Funding Import'!B3923,8,50)</f>
        <v>FORMULA FUNDED (EXCL RATES)</v>
      </c>
      <c r="G3921" t="str">
        <f>'Funding Import'!I3923</f>
        <v>DL 8678 TeachPensionGrnt 0001TPEC</v>
      </c>
      <c r="H3921">
        <f>'Funding Import'!H3923</f>
        <v>2170</v>
      </c>
      <c r="I3921" s="139"/>
    </row>
    <row r="3922" spans="1:9" ht="15" x14ac:dyDescent="0.2">
      <c r="A3922" s="191" t="str">
        <f t="shared" si="123"/>
        <v>4200</v>
      </c>
      <c r="B3922" s="191"/>
      <c r="C3922" s="191" t="str">
        <f t="shared" si="122"/>
        <v>42000001</v>
      </c>
      <c r="D3922" t="str">
        <f>'Funding Import'!A3924</f>
        <v>RB054200: BENTFIELD PRIMARY SCHOOL</v>
      </c>
      <c r="E3922" t="str">
        <f>MID('Funding Import'!B3924,2,4)</f>
        <v>0001</v>
      </c>
      <c r="F3922" t="str">
        <f>MID('Funding Import'!B3924,8,50)</f>
        <v>FORMULA FUNDED (EXCL RATES)</v>
      </c>
      <c r="G3922" t="str">
        <f>'Funding Import'!I3924</f>
        <v>DL 8675 TeachersPayGrant 0001TPG</v>
      </c>
      <c r="H3922">
        <f>'Funding Import'!H3924</f>
        <v>768</v>
      </c>
      <c r="I3922" s="139"/>
    </row>
    <row r="3923" spans="1:9" ht="15" x14ac:dyDescent="0.2">
      <c r="A3923" s="191" t="str">
        <f t="shared" si="123"/>
        <v>4200</v>
      </c>
      <c r="B3923" s="191"/>
      <c r="C3923" s="191" t="str">
        <f t="shared" si="122"/>
        <v>42000001</v>
      </c>
      <c r="D3923" t="str">
        <f>'Funding Import'!A3925</f>
        <v>RB054200: BENTFIELD PRIMARY SCHOOL</v>
      </c>
      <c r="E3923" t="str">
        <f>MID('Funding Import'!B3925,2,4)</f>
        <v>0001</v>
      </c>
      <c r="F3923" t="str">
        <f>MID('Funding Import'!B3925,8,50)</f>
        <v>FORMULA FUNDED (EXCL RATES)</v>
      </c>
      <c r="G3923" t="str">
        <f>'Funding Import'!I3925</f>
        <v>DL 8708 SPR22INT - FEEE234</v>
      </c>
      <c r="H3923">
        <f>'Funding Import'!H3925</f>
        <v>8716.1299999999992</v>
      </c>
      <c r="I3923" s="139"/>
    </row>
    <row r="3924" spans="1:9" ht="15" x14ac:dyDescent="0.2">
      <c r="A3924" s="191" t="str">
        <f t="shared" si="123"/>
        <v>4200</v>
      </c>
      <c r="B3924" s="191"/>
      <c r="C3924" s="191" t="str">
        <f t="shared" si="122"/>
        <v>42000002</v>
      </c>
      <c r="D3924" t="str">
        <f>'Funding Import'!A3926</f>
        <v>RB054200: BENTFIELD PRIMARY SCHOOL</v>
      </c>
      <c r="E3924" t="str">
        <f>MID('Funding Import'!B3926,2,4)</f>
        <v>0002</v>
      </c>
      <c r="F3924" t="str">
        <f>MID('Funding Import'!B3926,8,50)</f>
        <v>RATES</v>
      </c>
      <c r="G3924" t="str">
        <f>'Funding Import'!I3926</f>
        <v>Spreadsheet B 391137 20630756 ES007 MK0509 10002 RATES ES007 MK0509 10002 RATES</v>
      </c>
      <c r="H3924">
        <f>'Funding Import'!H3926</f>
        <v>40560</v>
      </c>
      <c r="I3924" s="139"/>
    </row>
    <row r="3925" spans="1:9" ht="15" x14ac:dyDescent="0.2">
      <c r="A3925" s="191" t="str">
        <f t="shared" si="123"/>
        <v>4200</v>
      </c>
      <c r="B3925" s="191"/>
      <c r="C3925" s="191" t="str">
        <f t="shared" si="122"/>
        <v>42000003</v>
      </c>
      <c r="D3925" t="str">
        <f>'Funding Import'!A3927</f>
        <v>RB054200: BENTFIELD PRIMARY SCHOOL</v>
      </c>
      <c r="E3925" t="str">
        <f>MID('Funding Import'!B3927,2,4)</f>
        <v>0003</v>
      </c>
      <c r="F3925" t="str">
        <f>MID('Funding Import'!B3927,8,50)</f>
        <v>BROUGHT FORWARD</v>
      </c>
      <c r="G3925" t="str">
        <f>'Funding Import'!I3927</f>
        <v>Spreadsheet B 394797 20778211 ES055 MK0568 10003 OPENING BALANCES ES055 MK0568 10003 OPENING BALANCES</v>
      </c>
      <c r="H3925">
        <f>'Funding Import'!H3927</f>
        <v>185357.22</v>
      </c>
      <c r="I3925" s="139"/>
    </row>
    <row r="3926" spans="1:9" ht="15" x14ac:dyDescent="0.2">
      <c r="A3926" s="191" t="str">
        <f t="shared" si="123"/>
        <v>4200</v>
      </c>
      <c r="B3926" s="191"/>
      <c r="C3926" s="191" t="str">
        <f t="shared" si="122"/>
        <v>42000004</v>
      </c>
      <c r="D3926" t="str">
        <f>'Funding Import'!A3928</f>
        <v>RB054200: BENTFIELD PRIMARY SCHOOL</v>
      </c>
      <c r="E3926" t="str">
        <f>MID('Funding Import'!B3928,2,4)</f>
        <v>0004</v>
      </c>
      <c r="F3926" t="str">
        <f>MID('Funding Import'!B3928,8,50)</f>
        <v>STATEMENTED SEN</v>
      </c>
      <c r="G3926" t="str">
        <f>'Funding Import'!I3928</f>
        <v>Spreadsheet B 391144 20630818 ES009 MK0511 10004 EHCP ES009 MK0511 10004 EHCP</v>
      </c>
      <c r="H3926">
        <f>'Funding Import'!H3928</f>
        <v>25516</v>
      </c>
      <c r="I3926" s="139"/>
    </row>
    <row r="3927" spans="1:9" ht="15" x14ac:dyDescent="0.2">
      <c r="A3927" s="191" t="str">
        <f t="shared" si="123"/>
        <v>4200</v>
      </c>
      <c r="B3927" s="191"/>
      <c r="C3927" s="191" t="str">
        <f t="shared" si="122"/>
        <v>42000004</v>
      </c>
      <c r="D3927" t="str">
        <f>'Funding Import'!A3929</f>
        <v>RB054200: BENTFIELD PRIMARY SCHOOL</v>
      </c>
      <c r="E3927" t="str">
        <f>MID('Funding Import'!B3929,2,4)</f>
        <v>0004</v>
      </c>
      <c r="F3927" t="str">
        <f>MID('Funding Import'!B3929,8,50)</f>
        <v>STATEMENTED SEN</v>
      </c>
      <c r="G3927" t="str">
        <f>'Funding Import'!I3929</f>
        <v>Spreadsheet B 391142 20630784 ES008 MK0510 10004 PUPIL TOP UP ES008 MK0510 10004 PUPIL TOP UP</v>
      </c>
      <c r="H3927">
        <f>'Funding Import'!H3929</f>
        <v>349000</v>
      </c>
      <c r="I3927" s="139"/>
    </row>
    <row r="3928" spans="1:9" ht="15" x14ac:dyDescent="0.2">
      <c r="A3928" s="191" t="str">
        <f t="shared" si="123"/>
        <v>4200</v>
      </c>
      <c r="B3928" s="191"/>
      <c r="C3928" s="191" t="str">
        <f t="shared" si="122"/>
        <v>42000004</v>
      </c>
      <c r="D3928" t="str">
        <f>'Funding Import'!A3930</f>
        <v>RB054200: BENTFIELD PRIMARY SCHOOL</v>
      </c>
      <c r="E3928" t="str">
        <f>MID('Funding Import'!B3930,2,4)</f>
        <v>0004</v>
      </c>
      <c r="F3928" t="str">
        <f>MID('Funding Import'!B3930,8,50)</f>
        <v>STATEMENTED SEN</v>
      </c>
      <c r="G3928" t="str">
        <f>'Funding Import'!I3930</f>
        <v>Spreadsheet B 395860 20828783 ES057 MK0595  ENPRO TOPUP SUM21 ES057 MK0595  ENPRO TOPUP SUM21</v>
      </c>
      <c r="H3928">
        <f>'Funding Import'!H3930</f>
        <v>5904.8</v>
      </c>
      <c r="I3928" s="139"/>
    </row>
    <row r="3929" spans="1:9" ht="15" x14ac:dyDescent="0.2">
      <c r="A3929" s="191" t="str">
        <f t="shared" si="123"/>
        <v>4200</v>
      </c>
      <c r="B3929" s="191"/>
      <c r="C3929" s="191" t="str">
        <f t="shared" si="122"/>
        <v>42000004</v>
      </c>
      <c r="D3929" t="str">
        <f>'Funding Import'!A3931</f>
        <v>RB054200: BENTFIELD PRIMARY SCHOOL</v>
      </c>
      <c r="E3929" t="str">
        <f>MID('Funding Import'!B3931,2,4)</f>
        <v>0004</v>
      </c>
      <c r="F3929" t="str">
        <f>MID('Funding Import'!B3931,8,50)</f>
        <v>STATEMENTED SEN</v>
      </c>
      <c r="G3929" t="str">
        <f>'Funding Import'!I3931</f>
        <v>Spreadsheet B 401820 21143763 ES099 MK0707 SEN TOP-UP SUM2 SUM-21 ES099 MK0707 SEN TOP-UP SUM2 SUM-21</v>
      </c>
      <c r="H3929">
        <f>'Funding Import'!H3931</f>
        <v>911</v>
      </c>
      <c r="I3929" s="139"/>
    </row>
    <row r="3930" spans="1:9" ht="15" x14ac:dyDescent="0.2">
      <c r="A3930" s="191" t="str">
        <f t="shared" si="123"/>
        <v>4200</v>
      </c>
      <c r="B3930" s="191"/>
      <c r="C3930" s="191" t="str">
        <f t="shared" si="122"/>
        <v>42000004</v>
      </c>
      <c r="D3930" t="str">
        <f>'Funding Import'!A3932</f>
        <v>RB054200: BENTFIELD PRIMARY SCHOOL</v>
      </c>
      <c r="E3930" t="str">
        <f>MID('Funding Import'!B3932,2,4)</f>
        <v>0004</v>
      </c>
      <c r="F3930" t="str">
        <f>MID('Funding Import'!B3932,8,50)</f>
        <v>STATEMENTED SEN</v>
      </c>
      <c r="G3930" t="str">
        <f>'Funding Import'!I3932</f>
        <v>DL 8688 SEN TOP-UP AUT1 AUT-21</v>
      </c>
      <c r="H3930">
        <f>'Funding Import'!H3932</f>
        <v>1932</v>
      </c>
      <c r="I3930" s="139"/>
    </row>
    <row r="3931" spans="1:9" ht="15" x14ac:dyDescent="0.2">
      <c r="A3931" s="191" t="str">
        <f t="shared" si="123"/>
        <v>4200</v>
      </c>
      <c r="B3931" s="191"/>
      <c r="C3931" s="191" t="str">
        <f t="shared" si="122"/>
        <v>42000006</v>
      </c>
      <c r="D3931" t="str">
        <f>'Funding Import'!A3933</f>
        <v>RB054200: BENTFIELD PRIMARY SCHOOL</v>
      </c>
      <c r="E3931" t="str">
        <f>MID('Funding Import'!B3933,2,4)</f>
        <v>0006</v>
      </c>
      <c r="F3931" t="str">
        <f>MID('Funding Import'!B3933,8,50)</f>
        <v>EXCEPTIONAL COVID COST GRANT</v>
      </c>
      <c r="G3931" t="str">
        <f>'Funding Import'!I3933</f>
        <v>Spreadsheet B 398804 20920024 ES065 DP0556 COVIDEMERGENCY COVIDEM ES065 DP0556 COVIDEMERGENCY COVIDEM</v>
      </c>
      <c r="H3931">
        <f>'Funding Import'!H3933</f>
        <v>8200</v>
      </c>
      <c r="I3931" s="139"/>
    </row>
    <row r="3932" spans="1:9" ht="15" x14ac:dyDescent="0.2">
      <c r="A3932" s="191" t="str">
        <f t="shared" si="123"/>
        <v>4200</v>
      </c>
      <c r="B3932" s="191"/>
      <c r="C3932" s="191" t="str">
        <f t="shared" si="122"/>
        <v>42000006</v>
      </c>
      <c r="D3932" t="str">
        <f>'Funding Import'!A3934</f>
        <v>RB054200: BENTFIELD PRIMARY SCHOOL</v>
      </c>
      <c r="E3932" t="str">
        <f>MID('Funding Import'!B3934,2,4)</f>
        <v>0006</v>
      </c>
      <c r="F3932" t="str">
        <f>MID('Funding Import'!B3934,8,50)</f>
        <v>EXCEPTIONAL COVID COST GRANT</v>
      </c>
      <c r="G3932" t="str">
        <f>'Funding Import'!I3934</f>
        <v>Spreadsheet B 399778 20982606 Movement from code '0006 to '0012 covid  emergency recode ES089 RM0128 Covid emergency recode</v>
      </c>
      <c r="H3932">
        <f>'Funding Import'!H3934</f>
        <v>-8200</v>
      </c>
      <c r="I3932" s="139"/>
    </row>
    <row r="3933" spans="1:9" ht="15" x14ac:dyDescent="0.2">
      <c r="A3933" s="191" t="str">
        <f t="shared" si="123"/>
        <v>4200</v>
      </c>
      <c r="B3933" s="191"/>
      <c r="C3933" s="191" t="str">
        <f t="shared" si="122"/>
        <v>42000007</v>
      </c>
      <c r="D3933" t="str">
        <f>'Funding Import'!A3935</f>
        <v>RB054200: BENTFIELD PRIMARY SCHOOL</v>
      </c>
      <c r="E3933" t="str">
        <f>MID('Funding Import'!B3935,2,4)</f>
        <v>0007</v>
      </c>
      <c r="F3933" t="str">
        <f>MID('Funding Import'!B3935,8,50)</f>
        <v>PUPIL INCREASE/FORMULA ERR</v>
      </c>
      <c r="G3933" t="str">
        <f>'Funding Import'!I3935</f>
        <v>Spreadsheet B 393487 20722693 ES026 GROWTH FUND 21 APR 21 ES026 GROWTH FUND 21 APR 21</v>
      </c>
      <c r="H3933">
        <f>'Funding Import'!H3935</f>
        <v>12617.52</v>
      </c>
      <c r="I3933" s="139"/>
    </row>
    <row r="3934" spans="1:9" ht="15" x14ac:dyDescent="0.2">
      <c r="A3934" s="191" t="str">
        <f t="shared" si="123"/>
        <v>4200</v>
      </c>
      <c r="B3934" s="191"/>
      <c r="C3934" s="191" t="str">
        <f t="shared" si="122"/>
        <v>42000012</v>
      </c>
      <c r="D3934" t="str">
        <f>'Funding Import'!A3936</f>
        <v>RB054200: BENTFIELD PRIMARY SCHOOL</v>
      </c>
      <c r="E3934" t="str">
        <f>MID('Funding Import'!B3936,2,4)</f>
        <v>0012</v>
      </c>
      <c r="F3934" t="str">
        <f>MID('Funding Import'!B3936,8,50)</f>
        <v>COVID CATCH UP</v>
      </c>
      <c r="G3934" t="str">
        <f>'Funding Import'!I3936</f>
        <v>Spreadsheet B 399778 20982606 Movement from code '0006 to '0012 covid  emergency recode ES089 RM0128 Covid emergency recode</v>
      </c>
      <c r="H3934">
        <f>'Funding Import'!H3936</f>
        <v>8200</v>
      </c>
      <c r="I3934" s="139"/>
    </row>
    <row r="3935" spans="1:9" ht="15" x14ac:dyDescent="0.2">
      <c r="A3935" s="191" t="str">
        <f t="shared" si="123"/>
        <v>4200</v>
      </c>
      <c r="B3935" s="191"/>
      <c r="C3935" s="191" t="str">
        <f t="shared" si="122"/>
        <v>42000012</v>
      </c>
      <c r="D3935" t="str">
        <f>'Funding Import'!A3937</f>
        <v>RB054200: BENTFIELD PRIMARY SCHOOL</v>
      </c>
      <c r="E3935" t="str">
        <f>MID('Funding Import'!B3937,2,4)</f>
        <v>0012</v>
      </c>
      <c r="F3935" t="str">
        <f>MID('Funding Import'!B3937,8,50)</f>
        <v>COVID CATCH UP</v>
      </c>
      <c r="G3935" t="str">
        <f>'Funding Import'!I3937</f>
        <v>DL 8645 0012recoveryc 0012RPG</v>
      </c>
      <c r="H3935">
        <f>'Funding Import'!H3937</f>
        <v>697.75</v>
      </c>
      <c r="I3935" s="139"/>
    </row>
    <row r="3936" spans="1:9" ht="15" x14ac:dyDescent="0.2">
      <c r="A3936" s="191" t="str">
        <f t="shared" si="123"/>
        <v>4200</v>
      </c>
      <c r="B3936" s="191"/>
      <c r="C3936" s="191" t="str">
        <f t="shared" si="122"/>
        <v>42000012</v>
      </c>
      <c r="D3936" t="str">
        <f>'Funding Import'!A3938</f>
        <v>RB054200: BENTFIELD PRIMARY SCHOOL</v>
      </c>
      <c r="E3936" t="str">
        <f>MID('Funding Import'!B3938,2,4)</f>
        <v>0012</v>
      </c>
      <c r="F3936" t="str">
        <f>MID('Funding Import'!B3938,8,50)</f>
        <v>COVID CATCH UP</v>
      </c>
      <c r="G3936" t="str">
        <f>'Funding Import'!I3938</f>
        <v>DL 8656 0012schoolled 0012SLT</v>
      </c>
      <c r="H3936">
        <f>'Funding Import'!H3938</f>
        <v>685.78</v>
      </c>
      <c r="I3936" s="139"/>
    </row>
    <row r="3937" spans="1:9" ht="15" x14ac:dyDescent="0.2">
      <c r="A3937" s="191" t="str">
        <f t="shared" si="123"/>
        <v>4200</v>
      </c>
      <c r="B3937" s="191"/>
      <c r="C3937" s="191" t="str">
        <f t="shared" si="122"/>
        <v>42000014</v>
      </c>
      <c r="D3937" t="str">
        <f>'Funding Import'!A3939</f>
        <v>RB054200: BENTFIELD PRIMARY SCHOOL</v>
      </c>
      <c r="E3937" t="str">
        <f>MID('Funding Import'!B3939,2,4)</f>
        <v>0014</v>
      </c>
      <c r="F3937" t="str">
        <f>MID('Funding Import'!B3939,8,50)</f>
        <v>PUPIL PREMIUM</v>
      </c>
      <c r="G3937" t="str">
        <f>'Funding Import'!I3939</f>
        <v>Spreadsheet B 400831 21077861 ES093 DP0593 SUMMER21PPG SUM21PPG ES093 DP0593 SUMMER21PPG SUM21PPG</v>
      </c>
      <c r="H3937">
        <f>'Funding Import'!H3939</f>
        <v>10921</v>
      </c>
      <c r="I3937" s="139"/>
    </row>
    <row r="3938" spans="1:9" ht="15" x14ac:dyDescent="0.2">
      <c r="A3938" s="191" t="str">
        <f t="shared" si="123"/>
        <v>4200</v>
      </c>
      <c r="B3938" s="191"/>
      <c r="C3938" s="191" t="str">
        <f t="shared" si="122"/>
        <v>42000014</v>
      </c>
      <c r="D3938" t="str">
        <f>'Funding Import'!A3940</f>
        <v>RB054200: BENTFIELD PRIMARY SCHOOL</v>
      </c>
      <c r="E3938" t="str">
        <f>MID('Funding Import'!B3940,2,4)</f>
        <v>0014</v>
      </c>
      <c r="F3938" t="str">
        <f>MID('Funding Import'!B3940,8,50)</f>
        <v>PUPIL PREMIUM</v>
      </c>
      <c r="G3938" t="str">
        <f>'Funding Import'!I3940</f>
        <v>DL 8701 0014 Pupil Premium Autumn Term 2021</v>
      </c>
      <c r="H3938">
        <f>'Funding Import'!H3940</f>
        <v>8737</v>
      </c>
      <c r="I3938" s="139"/>
    </row>
    <row r="3939" spans="1:9" ht="15" x14ac:dyDescent="0.2">
      <c r="A3939" s="191" t="str">
        <f t="shared" si="123"/>
        <v>4200</v>
      </c>
      <c r="B3939" s="191"/>
      <c r="C3939" s="191" t="str">
        <f t="shared" si="122"/>
        <v>42000018</v>
      </c>
      <c r="D3939" t="str">
        <f>'Funding Import'!A3941</f>
        <v>RB054200: BENTFIELD PRIMARY SCHOOL</v>
      </c>
      <c r="E3939" t="str">
        <f>MID('Funding Import'!B3941,2,4)</f>
        <v>0018</v>
      </c>
      <c r="F3939" t="str">
        <f>MID('Funding Import'!B3941,8,50)</f>
        <v>ADDITIONAL GRANT INCOME</v>
      </c>
      <c r="G3939" t="str">
        <f>'Funding Import'!I3941</f>
        <v>Spreadsheet B 393531 20728061 ES032 RM0087 PE GRANT APR 21 ES032 RM0087 PE GRANT APR 21</v>
      </c>
      <c r="H3939">
        <f>'Funding Import'!H3941</f>
        <v>7483</v>
      </c>
      <c r="I3939" s="139"/>
    </row>
    <row r="3940" spans="1:9" ht="15" x14ac:dyDescent="0.2">
      <c r="A3940" s="191" t="str">
        <f t="shared" si="123"/>
        <v>4200</v>
      </c>
      <c r="B3940" s="191"/>
      <c r="C3940" s="191" t="str">
        <f t="shared" si="122"/>
        <v>42000018</v>
      </c>
      <c r="D3940" t="str">
        <f>'Funding Import'!A3942</f>
        <v>RB054200: BENTFIELD PRIMARY SCHOOL</v>
      </c>
      <c r="E3940" t="str">
        <f>MID('Funding Import'!B3942,2,4)</f>
        <v>0018</v>
      </c>
      <c r="F3940" t="str">
        <f>MID('Funding Import'!B3942,8,50)</f>
        <v>ADDITIONAL GRANT INCOME</v>
      </c>
      <c r="G3940" t="str">
        <f>'Funding Import'!I3942</f>
        <v>Spreadsheet B 399769 20981730 UIFSM JULY21 UIFSM 21 ES085 RM0124 UIFSM JULY21 UIFSM 21</v>
      </c>
      <c r="H3940">
        <f>'Funding Import'!H3942</f>
        <v>33457</v>
      </c>
      <c r="I3940" s="139"/>
    </row>
    <row r="3941" spans="1:9" ht="15" x14ac:dyDescent="0.2">
      <c r="A3941" s="191" t="str">
        <f t="shared" si="123"/>
        <v>4200</v>
      </c>
      <c r="B3941" s="191"/>
      <c r="C3941" s="191" t="str">
        <f t="shared" si="122"/>
        <v>42000018</v>
      </c>
      <c r="D3941" t="str">
        <f>'Funding Import'!A3943</f>
        <v>RB054200: BENTFIELD PRIMARY SCHOOL</v>
      </c>
      <c r="E3941" t="str">
        <f>MID('Funding Import'!B3943,2,4)</f>
        <v>0018</v>
      </c>
      <c r="F3941" t="str">
        <f>MID('Funding Import'!B3943,8,50)</f>
        <v>ADDITIONAL GRANT INCOME</v>
      </c>
      <c r="G3941" t="str">
        <f>'Funding Import'!I3943</f>
        <v>DL 8673 PE GRANT OCT21 0018PE</v>
      </c>
      <c r="H3941">
        <f>'Funding Import'!H3943</f>
        <v>10430</v>
      </c>
      <c r="I3941" s="139"/>
    </row>
    <row r="3942" spans="1:9" ht="15" x14ac:dyDescent="0.2">
      <c r="A3942" s="191" t="str">
        <f t="shared" si="123"/>
        <v>4200</v>
      </c>
      <c r="B3942" s="191"/>
      <c r="C3942" s="191" t="str">
        <f t="shared" si="122"/>
        <v>42000026</v>
      </c>
      <c r="D3942" t="str">
        <f>'Funding Import'!A3944</f>
        <v>RB054200: BENTFIELD PRIMARY SCHOOL</v>
      </c>
      <c r="E3942" t="str">
        <f>MID('Funding Import'!B3944,2,4)</f>
        <v>0026</v>
      </c>
      <c r="F3942" t="str">
        <f>MID('Funding Import'!B3944,8,50)</f>
        <v>NOTIONAL SEN FUNDING</v>
      </c>
      <c r="G3942" t="str">
        <f>'Funding Import'!I3944</f>
        <v>Spreadsheet B 391732 20639856 ES012 MK0514 10026 NOTIONAL SEN ES012 MK0514 10026 NOTIONAL SEN</v>
      </c>
      <c r="H3942">
        <f>'Funding Import'!H3944</f>
        <v>75027</v>
      </c>
      <c r="I3942" s="139"/>
    </row>
    <row r="3943" spans="1:9" ht="15" x14ac:dyDescent="0.2">
      <c r="A3943" s="191" t="str">
        <f t="shared" si="123"/>
        <v>4200</v>
      </c>
      <c r="B3943" s="191"/>
      <c r="C3943" s="191" t="str">
        <f t="shared" si="122"/>
        <v>42000026</v>
      </c>
      <c r="D3943" t="str">
        <f>'Funding Import'!A3945</f>
        <v>RB054200: BENTFIELD PRIMARY SCHOOL</v>
      </c>
      <c r="E3943" t="str">
        <f>MID('Funding Import'!B3945,2,4)</f>
        <v>0026</v>
      </c>
      <c r="F3943" t="str">
        <f>MID('Funding Import'!B3945,8,50)</f>
        <v>NOTIONAL SEN FUNDING</v>
      </c>
      <c r="G3943" t="str">
        <f>'Funding Import'!I3945</f>
        <v>Spreadsheet B 391731 20639745 ES011 MK0513 10026 PLACE LED ES011 MK0513 10026 PLACE LED</v>
      </c>
      <c r="H3943">
        <f>'Funding Import'!H3945</f>
        <v>176924</v>
      </c>
      <c r="I3943" s="139"/>
    </row>
    <row r="3944" spans="1:9" ht="15" x14ac:dyDescent="0.2">
      <c r="A3944" s="191" t="str">
        <f t="shared" si="123"/>
        <v>4216</v>
      </c>
      <c r="B3944" s="191"/>
      <c r="C3944" s="191" t="str">
        <f t="shared" si="122"/>
        <v>42160001</v>
      </c>
      <c r="D3944" t="str">
        <f>'Funding Import'!A3946</f>
        <v>RB054216: STANWAY PRIMARY SCHOOL</v>
      </c>
      <c r="E3944" t="str">
        <f>MID('Funding Import'!B3946,2,4)</f>
        <v>0001</v>
      </c>
      <c r="F3944" t="str">
        <f>MID('Funding Import'!B3946,8,50)</f>
        <v>FORMULA FUNDED (EXCL RATES)</v>
      </c>
      <c r="G3944" t="str">
        <f>'Funding Import'!I3946</f>
        <v>Spreadsheet B 391145 20630885 ES006 MK0508 10001 FORMULA FUNDED ES006 MK0508 10001 FORMULA FUNDED</v>
      </c>
      <c r="H3944">
        <f>'Funding Import'!H3946</f>
        <v>1487736</v>
      </c>
      <c r="I3944" s="139"/>
    </row>
    <row r="3945" spans="1:9" ht="15" x14ac:dyDescent="0.2">
      <c r="A3945" s="191" t="str">
        <f t="shared" si="123"/>
        <v>4216</v>
      </c>
      <c r="B3945" s="191"/>
      <c r="C3945" s="191" t="str">
        <f t="shared" si="122"/>
        <v>42160002</v>
      </c>
      <c r="D3945" t="str">
        <f>'Funding Import'!A3947</f>
        <v>RB054216: STANWAY PRIMARY SCHOOL</v>
      </c>
      <c r="E3945" t="str">
        <f>MID('Funding Import'!B3947,2,4)</f>
        <v>0002</v>
      </c>
      <c r="F3945" t="str">
        <f>MID('Funding Import'!B3947,8,50)</f>
        <v>RATES</v>
      </c>
      <c r="G3945" t="str">
        <f>'Funding Import'!I3947</f>
        <v>Spreadsheet B 391137 20630756 ES007 MK0509 10002 RATES ES007 MK0509 10002 RATES</v>
      </c>
      <c r="H3945">
        <f>'Funding Import'!H3947</f>
        <v>19166</v>
      </c>
      <c r="I3945" s="139"/>
    </row>
    <row r="3946" spans="1:9" ht="15" x14ac:dyDescent="0.2">
      <c r="A3946" s="191" t="str">
        <f t="shared" si="123"/>
        <v>4216</v>
      </c>
      <c r="B3946" s="191"/>
      <c r="C3946" s="191" t="str">
        <f t="shared" si="122"/>
        <v>42160003</v>
      </c>
      <c r="D3946" t="str">
        <f>'Funding Import'!A3948</f>
        <v>RB054216: STANWAY PRIMARY SCHOOL</v>
      </c>
      <c r="E3946" t="str">
        <f>MID('Funding Import'!B3948,2,4)</f>
        <v>0003</v>
      </c>
      <c r="F3946" t="str">
        <f>MID('Funding Import'!B3948,8,50)</f>
        <v>BROUGHT FORWARD</v>
      </c>
      <c r="G3946" t="str">
        <f>'Funding Import'!I3948</f>
        <v>Spreadsheet B 394797 20778211 ES055 MK0568 10003 OPENING BALANCES ES055 MK0568 10003 OPENING BALANCES</v>
      </c>
      <c r="H3946">
        <f>'Funding Import'!H3948</f>
        <v>142866.25</v>
      </c>
      <c r="I3946" s="139"/>
    </row>
    <row r="3947" spans="1:9" ht="15" x14ac:dyDescent="0.2">
      <c r="A3947" s="191" t="str">
        <f t="shared" si="123"/>
        <v>4216</v>
      </c>
      <c r="B3947" s="191"/>
      <c r="C3947" s="191" t="str">
        <f t="shared" si="122"/>
        <v>42160004</v>
      </c>
      <c r="D3947" t="str">
        <f>'Funding Import'!A3949</f>
        <v>RB054216: STANWAY PRIMARY SCHOOL</v>
      </c>
      <c r="E3947" t="str">
        <f>MID('Funding Import'!B3949,2,4)</f>
        <v>0004</v>
      </c>
      <c r="F3947" t="str">
        <f>MID('Funding Import'!B3949,8,50)</f>
        <v>STATEMENTED SEN</v>
      </c>
      <c r="G3947" t="str">
        <f>'Funding Import'!I3949</f>
        <v>Spreadsheet B 391144 20630818 ES009 MK0511 10004 EHCP ES009 MK0511 10004 EHCP</v>
      </c>
      <c r="H3947">
        <f>'Funding Import'!H3949</f>
        <v>21876</v>
      </c>
      <c r="I3947" s="139"/>
    </row>
    <row r="3948" spans="1:9" ht="15" x14ac:dyDescent="0.2">
      <c r="A3948" s="191" t="str">
        <f t="shared" si="123"/>
        <v>4216</v>
      </c>
      <c r="B3948" s="191"/>
      <c r="C3948" s="191" t="str">
        <f t="shared" si="122"/>
        <v>42160004</v>
      </c>
      <c r="D3948" t="str">
        <f>'Funding Import'!A3950</f>
        <v>RB054216: STANWAY PRIMARY SCHOOL</v>
      </c>
      <c r="E3948" t="str">
        <f>MID('Funding Import'!B3950,2,4)</f>
        <v>0004</v>
      </c>
      <c r="F3948" t="str">
        <f>MID('Funding Import'!B3950,8,50)</f>
        <v>STATEMENTED SEN</v>
      </c>
      <c r="G3948" t="str">
        <f>'Funding Import'!I3950</f>
        <v>Spreadsheet B 394845 20782782 ES043 DP0533 SEN TOP-UP SUM1 SUM-21 ES043 DP0533 SEN TOP-UP SUM1 SUM-21</v>
      </c>
      <c r="H3948">
        <f>'Funding Import'!H3950</f>
        <v>3063</v>
      </c>
      <c r="I3948" s="139"/>
    </row>
    <row r="3949" spans="1:9" ht="15" x14ac:dyDescent="0.2">
      <c r="A3949" s="191" t="str">
        <f t="shared" si="123"/>
        <v>4216</v>
      </c>
      <c r="B3949" s="191"/>
      <c r="C3949" s="191" t="str">
        <f t="shared" si="122"/>
        <v>42160004</v>
      </c>
      <c r="D3949" t="str">
        <f>'Funding Import'!A3951</f>
        <v>RB054216: STANWAY PRIMARY SCHOOL</v>
      </c>
      <c r="E3949" t="str">
        <f>MID('Funding Import'!B3951,2,4)</f>
        <v>0004</v>
      </c>
      <c r="F3949" t="str">
        <f>MID('Funding Import'!B3951,8,50)</f>
        <v>STATEMENTED SEN</v>
      </c>
      <c r="G3949" t="str">
        <f>'Funding Import'!I3951</f>
        <v>DL 8688 SEN TOP-UP AUT1 AUT-21</v>
      </c>
      <c r="H3949">
        <f>'Funding Import'!H3951</f>
        <v>5220</v>
      </c>
      <c r="I3949" s="139"/>
    </row>
    <row r="3950" spans="1:9" ht="15" x14ac:dyDescent="0.2">
      <c r="A3950" s="191" t="str">
        <f t="shared" si="123"/>
        <v>4216</v>
      </c>
      <c r="B3950" s="191"/>
      <c r="C3950" s="191" t="str">
        <f t="shared" si="122"/>
        <v>42160006</v>
      </c>
      <c r="D3950" t="str">
        <f>'Funding Import'!A3952</f>
        <v>RB054216: STANWAY PRIMARY SCHOOL</v>
      </c>
      <c r="E3950" t="str">
        <f>MID('Funding Import'!B3952,2,4)</f>
        <v>0006</v>
      </c>
      <c r="F3950" t="str">
        <f>MID('Funding Import'!B3952,8,50)</f>
        <v>EXCEPTIONAL COVID COST GRANT</v>
      </c>
      <c r="G3950" t="str">
        <f>'Funding Import'!I3952</f>
        <v>Spreadsheet B 398804 20920024 ES065 DP0556 COVIDEMERGENCY COVIDEM ES065 DP0556 COVIDEMERGENCY COVIDEM</v>
      </c>
      <c r="H3950">
        <f>'Funding Import'!H3952</f>
        <v>12700</v>
      </c>
      <c r="I3950" s="139"/>
    </row>
    <row r="3951" spans="1:9" ht="15" x14ac:dyDescent="0.2">
      <c r="A3951" s="191" t="str">
        <f t="shared" si="123"/>
        <v>4216</v>
      </c>
      <c r="B3951" s="191"/>
      <c r="C3951" s="191" t="str">
        <f t="shared" si="122"/>
        <v>42160006</v>
      </c>
      <c r="D3951" t="str">
        <f>'Funding Import'!A3953</f>
        <v>RB054216: STANWAY PRIMARY SCHOOL</v>
      </c>
      <c r="E3951" t="str">
        <f>MID('Funding Import'!B3953,2,4)</f>
        <v>0006</v>
      </c>
      <c r="F3951" t="str">
        <f>MID('Funding Import'!B3953,8,50)</f>
        <v>EXCEPTIONAL COVID COST GRANT</v>
      </c>
      <c r="G3951" t="str">
        <f>'Funding Import'!I3953</f>
        <v>Spreadsheet B 398807 20920177 ES067 DP0558 FSMADDCOSTSCOVID FSMCOVID ES067 DP0558 FSMADDCOSTSCOVID FSMCOVID</v>
      </c>
      <c r="H3951">
        <f>'Funding Import'!H3953</f>
        <v>810</v>
      </c>
      <c r="I3951" s="139"/>
    </row>
    <row r="3952" spans="1:9" ht="15" x14ac:dyDescent="0.2">
      <c r="A3952" s="191" t="str">
        <f t="shared" si="123"/>
        <v>4216</v>
      </c>
      <c r="B3952" s="191"/>
      <c r="C3952" s="191" t="str">
        <f t="shared" si="122"/>
        <v>42160006</v>
      </c>
      <c r="D3952" t="str">
        <f>'Funding Import'!A3954</f>
        <v>RB054216: STANWAY PRIMARY SCHOOL</v>
      </c>
      <c r="E3952" t="str">
        <f>MID('Funding Import'!B3954,2,4)</f>
        <v>0006</v>
      </c>
      <c r="F3952" t="str">
        <f>MID('Funding Import'!B3954,8,50)</f>
        <v>EXCEPTIONAL COVID COST GRANT</v>
      </c>
      <c r="G3952" t="str">
        <f>'Funding Import'!I3954</f>
        <v>Spreadsheet B 399778 20982606 Movement from code '0006 to '0012 covid  emergency recode ES089 RM0128 Covid emergency recode</v>
      </c>
      <c r="H3952">
        <f>'Funding Import'!H3954</f>
        <v>-12700</v>
      </c>
      <c r="I3952" s="139"/>
    </row>
    <row r="3953" spans="1:9" ht="15" x14ac:dyDescent="0.2">
      <c r="A3953" s="191" t="str">
        <f t="shared" si="123"/>
        <v>4216</v>
      </c>
      <c r="B3953" s="191"/>
      <c r="C3953" s="191" t="str">
        <f t="shared" si="122"/>
        <v>42160007</v>
      </c>
      <c r="D3953" t="str">
        <f>'Funding Import'!A3955</f>
        <v>RB054216: STANWAY PRIMARY SCHOOL</v>
      </c>
      <c r="E3953" t="str">
        <f>MID('Funding Import'!B3955,2,4)</f>
        <v>0007</v>
      </c>
      <c r="F3953" t="str">
        <f>MID('Funding Import'!B3955,8,50)</f>
        <v>PUPIL INCREASE/FORMULA ERR</v>
      </c>
      <c r="G3953" t="str">
        <f>'Funding Import'!I3955</f>
        <v>Spreadsheet B 393486 20722630 Growth Fund 21 APR 21 ES025 RM0082 Growth Fund 21 APR 21</v>
      </c>
      <c r="H3953">
        <f>'Funding Import'!H3955</f>
        <v>9463.14</v>
      </c>
      <c r="I3953" s="139"/>
    </row>
    <row r="3954" spans="1:9" ht="15" x14ac:dyDescent="0.2">
      <c r="A3954" s="191" t="str">
        <f t="shared" si="123"/>
        <v>4216</v>
      </c>
      <c r="B3954" s="191"/>
      <c r="C3954" s="191" t="str">
        <f t="shared" ref="C3954:C4017" si="124">A3954&amp;E3954</f>
        <v>42160007</v>
      </c>
      <c r="D3954" t="str">
        <f>'Funding Import'!A3956</f>
        <v>RB054216: STANWAY PRIMARY SCHOOL</v>
      </c>
      <c r="E3954" t="str">
        <f>MID('Funding Import'!B3956,2,4)</f>
        <v>0007</v>
      </c>
      <c r="F3954" t="str">
        <f>MID('Funding Import'!B3956,8,50)</f>
        <v>PUPIL INCREASE/FORMULA ERR</v>
      </c>
      <c r="G3954" t="str">
        <f>'Funding Import'!I3956</f>
        <v>DL 8638 Growth Fund 21 Sep-21</v>
      </c>
      <c r="H3954">
        <f>'Funding Import'!H3956</f>
        <v>46001.38</v>
      </c>
      <c r="I3954" s="139"/>
    </row>
    <row r="3955" spans="1:9" ht="15" x14ac:dyDescent="0.2">
      <c r="A3955" s="191" t="str">
        <f t="shared" si="123"/>
        <v>4216</v>
      </c>
      <c r="B3955" s="191"/>
      <c r="C3955" s="191" t="str">
        <f t="shared" si="124"/>
        <v>42160012</v>
      </c>
      <c r="D3955" t="str">
        <f>'Funding Import'!A3957</f>
        <v>RB054216: STANWAY PRIMARY SCHOOL</v>
      </c>
      <c r="E3955" t="str">
        <f>MID('Funding Import'!B3957,2,4)</f>
        <v>0012</v>
      </c>
      <c r="F3955" t="str">
        <f>MID('Funding Import'!B3957,8,50)</f>
        <v>COVID CATCH UP</v>
      </c>
      <c r="G3955" t="str">
        <f>'Funding Import'!I3957</f>
        <v>Spreadsheet B 399778 20982606 Movement from code '0006 to '0012 covid  emergency recode ES089 RM0128 Covid emergency recode</v>
      </c>
      <c r="H3955">
        <f>'Funding Import'!H3957</f>
        <v>12700</v>
      </c>
      <c r="I3955" s="139"/>
    </row>
    <row r="3956" spans="1:9" ht="15" x14ac:dyDescent="0.2">
      <c r="A3956" s="191" t="str">
        <f t="shared" si="123"/>
        <v>4216</v>
      </c>
      <c r="B3956" s="191"/>
      <c r="C3956" s="191" t="str">
        <f t="shared" si="124"/>
        <v>42160012</v>
      </c>
      <c r="D3956" t="str">
        <f>'Funding Import'!A3958</f>
        <v>RB054216: STANWAY PRIMARY SCHOOL</v>
      </c>
      <c r="E3956" t="str">
        <f>MID('Funding Import'!B3958,2,4)</f>
        <v>0012</v>
      </c>
      <c r="F3956" t="str">
        <f>MID('Funding Import'!B3958,8,50)</f>
        <v>COVID CATCH UP</v>
      </c>
      <c r="G3956" t="str">
        <f>'Funding Import'!I3958</f>
        <v>DL 8645 0012recoveryc 0012RPG</v>
      </c>
      <c r="H3956">
        <f>'Funding Import'!H3958</f>
        <v>1087.5</v>
      </c>
      <c r="I3956" s="139"/>
    </row>
    <row r="3957" spans="1:9" ht="15" x14ac:dyDescent="0.2">
      <c r="A3957" s="191" t="str">
        <f t="shared" si="123"/>
        <v>4216</v>
      </c>
      <c r="B3957" s="191"/>
      <c r="C3957" s="191" t="str">
        <f t="shared" si="124"/>
        <v>42160012</v>
      </c>
      <c r="D3957" t="str">
        <f>'Funding Import'!A3959</f>
        <v>RB054216: STANWAY PRIMARY SCHOOL</v>
      </c>
      <c r="E3957" t="str">
        <f>MID('Funding Import'!B3959,2,4)</f>
        <v>0012</v>
      </c>
      <c r="F3957" t="str">
        <f>MID('Funding Import'!B3959,8,50)</f>
        <v>COVID CATCH UP</v>
      </c>
      <c r="G3957" t="str">
        <f>'Funding Import'!I3959</f>
        <v>DL 8656 0012schoolled 0012SLT</v>
      </c>
      <c r="H3957">
        <f>'Funding Import'!H3959</f>
        <v>1063.1300000000001</v>
      </c>
      <c r="I3957" s="139"/>
    </row>
    <row r="3958" spans="1:9" ht="15" x14ac:dyDescent="0.2">
      <c r="A3958" s="191" t="str">
        <f t="shared" si="123"/>
        <v>4216</v>
      </c>
      <c r="B3958" s="191"/>
      <c r="C3958" s="191" t="str">
        <f t="shared" si="124"/>
        <v>42160014</v>
      </c>
      <c r="D3958" t="str">
        <f>'Funding Import'!A3960</f>
        <v>RB054216: STANWAY PRIMARY SCHOOL</v>
      </c>
      <c r="E3958" t="str">
        <f>MID('Funding Import'!B3960,2,4)</f>
        <v>0014</v>
      </c>
      <c r="F3958" t="str">
        <f>MID('Funding Import'!B3960,8,50)</f>
        <v>PUPIL PREMIUM</v>
      </c>
      <c r="G3958" t="str">
        <f>'Funding Import'!I3960</f>
        <v>Spreadsheet B 400831 21077861 ES093 DP0593 SUMMER21PPG SUM21PPG ES093 DP0593 SUMMER21PPG SUM21PPG</v>
      </c>
      <c r="H3958">
        <f>'Funding Import'!H3960</f>
        <v>19283</v>
      </c>
      <c r="I3958" s="139"/>
    </row>
    <row r="3959" spans="1:9" ht="15" x14ac:dyDescent="0.2">
      <c r="A3959" s="191" t="str">
        <f t="shared" si="123"/>
        <v>4216</v>
      </c>
      <c r="B3959" s="191"/>
      <c r="C3959" s="191" t="str">
        <f t="shared" si="124"/>
        <v>42160014</v>
      </c>
      <c r="D3959" t="str">
        <f>'Funding Import'!A3961</f>
        <v>RB054216: STANWAY PRIMARY SCHOOL</v>
      </c>
      <c r="E3959" t="str">
        <f>MID('Funding Import'!B3961,2,4)</f>
        <v>0014</v>
      </c>
      <c r="F3959" t="str">
        <f>MID('Funding Import'!B3961,8,50)</f>
        <v>PUPIL PREMIUM</v>
      </c>
      <c r="G3959" t="str">
        <f>'Funding Import'!I3961</f>
        <v>DL 8701 0014 Pupil Premium Autumn Term 2021</v>
      </c>
      <c r="H3959">
        <f>'Funding Import'!H3961</f>
        <v>15427</v>
      </c>
      <c r="I3959" s="139"/>
    </row>
    <row r="3960" spans="1:9" ht="15" x14ac:dyDescent="0.2">
      <c r="A3960" s="191" t="str">
        <f t="shared" si="123"/>
        <v>4216</v>
      </c>
      <c r="B3960" s="191"/>
      <c r="C3960" s="191" t="str">
        <f t="shared" si="124"/>
        <v>42160018</v>
      </c>
      <c r="D3960" t="str">
        <f>'Funding Import'!A3962</f>
        <v>RB054216: STANWAY PRIMARY SCHOOL</v>
      </c>
      <c r="E3960" t="str">
        <f>MID('Funding Import'!B3962,2,4)</f>
        <v>0018</v>
      </c>
      <c r="F3960" t="str">
        <f>MID('Funding Import'!B3962,8,50)</f>
        <v>ADDITIONAL GRANT INCOME</v>
      </c>
      <c r="G3960" t="str">
        <f>'Funding Import'!I3962</f>
        <v>Spreadsheet B 393531 20728061 ES032 RM0087 PE GRANT APR 21 ES032 RM0087 PE GRANT APR 21</v>
      </c>
      <c r="H3960">
        <f>'Funding Import'!H3962</f>
        <v>7942</v>
      </c>
      <c r="I3960" s="139"/>
    </row>
    <row r="3961" spans="1:9" ht="15" x14ac:dyDescent="0.2">
      <c r="A3961" s="191" t="str">
        <f t="shared" si="123"/>
        <v>4216</v>
      </c>
      <c r="B3961" s="191"/>
      <c r="C3961" s="191" t="str">
        <f t="shared" si="124"/>
        <v>42160018</v>
      </c>
      <c r="D3961" t="str">
        <f>'Funding Import'!A3963</f>
        <v>RB054216: STANWAY PRIMARY SCHOOL</v>
      </c>
      <c r="E3961" t="str">
        <f>MID('Funding Import'!B3963,2,4)</f>
        <v>0018</v>
      </c>
      <c r="F3961" t="str">
        <f>MID('Funding Import'!B3963,8,50)</f>
        <v>ADDITIONAL GRANT INCOME</v>
      </c>
      <c r="G3961" t="str">
        <f>'Funding Import'!I3963</f>
        <v>Spreadsheet B 399769 20981730 UIFSM JULY21 UIFSM 21 ES085 RM0124 UIFSM JULY21 UIFSM 21</v>
      </c>
      <c r="H3961">
        <f>'Funding Import'!H3963</f>
        <v>58984</v>
      </c>
      <c r="I3961" s="139"/>
    </row>
    <row r="3962" spans="1:9" ht="15" x14ac:dyDescent="0.2">
      <c r="A3962" s="191" t="str">
        <f t="shared" si="123"/>
        <v>4216</v>
      </c>
      <c r="B3962" s="191"/>
      <c r="C3962" s="191" t="str">
        <f t="shared" si="124"/>
        <v>42160018</v>
      </c>
      <c r="D3962" t="str">
        <f>'Funding Import'!A3964</f>
        <v>RB054216: STANWAY PRIMARY SCHOOL</v>
      </c>
      <c r="E3962" t="str">
        <f>MID('Funding Import'!B3964,2,4)</f>
        <v>0018</v>
      </c>
      <c r="F3962" t="str">
        <f>MID('Funding Import'!B3964,8,50)</f>
        <v>ADDITIONAL GRANT INCOME</v>
      </c>
      <c r="G3962" t="str">
        <f>'Funding Import'!I3964</f>
        <v>DL 8673 PE GRANT OCT21 0018PE</v>
      </c>
      <c r="H3962">
        <f>'Funding Import'!H3964</f>
        <v>11247</v>
      </c>
      <c r="I3962" s="139"/>
    </row>
    <row r="3963" spans="1:9" ht="15" x14ac:dyDescent="0.2">
      <c r="A3963" s="191" t="str">
        <f t="shared" si="123"/>
        <v>4216</v>
      </c>
      <c r="B3963" s="191"/>
      <c r="C3963" s="191" t="str">
        <f t="shared" si="124"/>
        <v>42160026</v>
      </c>
      <c r="D3963" t="str">
        <f>'Funding Import'!A3965</f>
        <v>RB054216: STANWAY PRIMARY SCHOOL</v>
      </c>
      <c r="E3963" t="str">
        <f>MID('Funding Import'!B3965,2,4)</f>
        <v>0026</v>
      </c>
      <c r="F3963" t="str">
        <f>MID('Funding Import'!B3965,8,50)</f>
        <v>NOTIONAL SEN FUNDING</v>
      </c>
      <c r="G3963" t="str">
        <f>'Funding Import'!I3965</f>
        <v>Spreadsheet B 391732 20639856 ES012 MK0514 10026 NOTIONAL SEN ES012 MK0514 10026 NOTIONAL SEN</v>
      </c>
      <c r="H3963">
        <f>'Funding Import'!H3965</f>
        <v>138297</v>
      </c>
      <c r="I3963" s="139"/>
    </row>
    <row r="3964" spans="1:9" ht="15" x14ac:dyDescent="0.2">
      <c r="A3964" s="191" t="str">
        <f t="shared" si="123"/>
        <v>4218</v>
      </c>
      <c r="B3964" s="191"/>
      <c r="C3964" s="191" t="str">
        <f t="shared" si="124"/>
        <v>42180001</v>
      </c>
      <c r="D3964" t="str">
        <f>'Funding Import'!A3966</f>
        <v>RB054218: STANWAY FIVEWAYS PRIMARY SCH</v>
      </c>
      <c r="E3964" t="str">
        <f>MID('Funding Import'!B3966,2,4)</f>
        <v>0001</v>
      </c>
      <c r="F3964" t="str">
        <f>MID('Funding Import'!B3966,8,50)</f>
        <v>FORMULA FUNDED (EXCL RATES)</v>
      </c>
      <c r="G3964" t="str">
        <f>'Funding Import'!I3966</f>
        <v>Spreadsheet B 391145 20630885 ES006 MK0508 10001 FORMULA FUNDED ES006 MK0508 10001 FORMULA FUNDED</v>
      </c>
      <c r="H3964">
        <f>'Funding Import'!H3966</f>
        <v>1759073</v>
      </c>
      <c r="I3964" s="139"/>
    </row>
    <row r="3965" spans="1:9" ht="15" x14ac:dyDescent="0.2">
      <c r="A3965" s="191" t="str">
        <f t="shared" si="123"/>
        <v>4218</v>
      </c>
      <c r="B3965" s="191"/>
      <c r="C3965" s="191" t="str">
        <f t="shared" si="124"/>
        <v>42180002</v>
      </c>
      <c r="D3965" t="str">
        <f>'Funding Import'!A3967</f>
        <v>RB054218: STANWAY FIVEWAYS PRIMARY SCH</v>
      </c>
      <c r="E3965" t="str">
        <f>MID('Funding Import'!B3967,2,4)</f>
        <v>0002</v>
      </c>
      <c r="F3965" t="str">
        <f>MID('Funding Import'!B3967,8,50)</f>
        <v>RATES</v>
      </c>
      <c r="G3965" t="str">
        <f>'Funding Import'!I3967</f>
        <v>Spreadsheet B 391137 20630756 ES007 MK0509 10002 RATES ES007 MK0509 10002 RATES</v>
      </c>
      <c r="H3965">
        <f>'Funding Import'!H3967</f>
        <v>63440</v>
      </c>
      <c r="I3965" s="139"/>
    </row>
    <row r="3966" spans="1:9" ht="15" x14ac:dyDescent="0.2">
      <c r="A3966" s="191" t="str">
        <f t="shared" si="123"/>
        <v>4218</v>
      </c>
      <c r="B3966" s="191"/>
      <c r="C3966" s="191" t="str">
        <f t="shared" si="124"/>
        <v>42180003</v>
      </c>
      <c r="D3966" t="str">
        <f>'Funding Import'!A3968</f>
        <v>RB054218: STANWAY FIVEWAYS PRIMARY SCH</v>
      </c>
      <c r="E3966" t="str">
        <f>MID('Funding Import'!B3968,2,4)</f>
        <v>0003</v>
      </c>
      <c r="F3966" t="str">
        <f>MID('Funding Import'!B3968,8,50)</f>
        <v>BROUGHT FORWARD</v>
      </c>
      <c r="G3966" t="str">
        <f>'Funding Import'!I3968</f>
        <v>Spreadsheet B 394797 20778211 ES055 MK0568 10003 OPENING BALANCES ES055 MK0568 10003 OPENING BALANCES</v>
      </c>
      <c r="H3966">
        <f>'Funding Import'!H3968</f>
        <v>238650.39</v>
      </c>
      <c r="I3966" s="139"/>
    </row>
    <row r="3967" spans="1:9" ht="15" x14ac:dyDescent="0.2">
      <c r="A3967" s="191" t="str">
        <f t="shared" si="123"/>
        <v>4218</v>
      </c>
      <c r="B3967" s="191"/>
      <c r="C3967" s="191" t="str">
        <f t="shared" si="124"/>
        <v>42180004</v>
      </c>
      <c r="D3967" t="str">
        <f>'Funding Import'!A3969</f>
        <v>RB054218: STANWAY FIVEWAYS PRIMARY SCH</v>
      </c>
      <c r="E3967" t="str">
        <f>MID('Funding Import'!B3969,2,4)</f>
        <v>0004</v>
      </c>
      <c r="F3967" t="str">
        <f>MID('Funding Import'!B3969,8,50)</f>
        <v>STATEMENTED SEN</v>
      </c>
      <c r="G3967" t="str">
        <f>'Funding Import'!I3969</f>
        <v>Spreadsheet B 391144 20630818 ES009 MK0511 10004 EHCP ES009 MK0511 10004 EHCP</v>
      </c>
      <c r="H3967">
        <f>'Funding Import'!H3969</f>
        <v>32786</v>
      </c>
      <c r="I3967" s="139"/>
    </row>
    <row r="3968" spans="1:9" ht="15" x14ac:dyDescent="0.2">
      <c r="A3968" s="191" t="str">
        <f t="shared" si="123"/>
        <v>4218</v>
      </c>
      <c r="B3968" s="191"/>
      <c r="C3968" s="191" t="str">
        <f t="shared" si="124"/>
        <v>42180004</v>
      </c>
      <c r="D3968" t="str">
        <f>'Funding Import'!A3970</f>
        <v>RB054218: STANWAY FIVEWAYS PRIMARY SCH</v>
      </c>
      <c r="E3968" t="str">
        <f>MID('Funding Import'!B3970,2,4)</f>
        <v>0004</v>
      </c>
      <c r="F3968" t="str">
        <f>MID('Funding Import'!B3970,8,50)</f>
        <v>STATEMENTED SEN</v>
      </c>
      <c r="G3968" t="str">
        <f>'Funding Import'!I3970</f>
        <v>Spreadsheet B 394845 20782782 ES043 DP0533 SEN TOP-UP SUM1 SUM-21 ES043 DP0533 SEN TOP-UP SUM1 SUM-21</v>
      </c>
      <c r="H3968">
        <f>'Funding Import'!H3970</f>
        <v>4889</v>
      </c>
      <c r="I3968" s="139"/>
    </row>
    <row r="3969" spans="1:9" ht="15" x14ac:dyDescent="0.2">
      <c r="A3969" s="191" t="str">
        <f t="shared" si="123"/>
        <v>4218</v>
      </c>
      <c r="B3969" s="191"/>
      <c r="C3969" s="191" t="str">
        <f t="shared" si="124"/>
        <v>42180004</v>
      </c>
      <c r="D3969" t="str">
        <f>'Funding Import'!A3971</f>
        <v>RB054218: STANWAY FIVEWAYS PRIMARY SCH</v>
      </c>
      <c r="E3969" t="str">
        <f>MID('Funding Import'!B3971,2,4)</f>
        <v>0004</v>
      </c>
      <c r="F3969" t="str">
        <f>MID('Funding Import'!B3971,8,50)</f>
        <v>STATEMENTED SEN</v>
      </c>
      <c r="G3969" t="str">
        <f>'Funding Import'!I3971</f>
        <v>DL 8688 SEN TOP-UP AUT1 AUT-21</v>
      </c>
      <c r="H3969">
        <f>'Funding Import'!H3971</f>
        <v>15186</v>
      </c>
      <c r="I3969" s="139"/>
    </row>
    <row r="3970" spans="1:9" ht="15" x14ac:dyDescent="0.2">
      <c r="A3970" s="191" t="str">
        <f t="shared" ref="A3970:A4033" si="125">MID(D3970,5,4)</f>
        <v>4218</v>
      </c>
      <c r="B3970" s="191"/>
      <c r="C3970" s="191" t="str">
        <f t="shared" si="124"/>
        <v>42180006</v>
      </c>
      <c r="D3970" t="str">
        <f>'Funding Import'!A3972</f>
        <v>RB054218: STANWAY FIVEWAYS PRIMARY SCH</v>
      </c>
      <c r="E3970" t="str">
        <f>MID('Funding Import'!B3972,2,4)</f>
        <v>0006</v>
      </c>
      <c r="F3970" t="str">
        <f>MID('Funding Import'!B3972,8,50)</f>
        <v>EXCEPTIONAL COVID COST GRANT</v>
      </c>
      <c r="G3970" t="str">
        <f>'Funding Import'!I3972</f>
        <v>Spreadsheet B 398804 20920024 ES065 DP0556 COVIDEMERGENCY COVIDEM ES065 DP0556 COVIDEMERGENCY COVIDEM</v>
      </c>
      <c r="H3970">
        <f>'Funding Import'!H3972</f>
        <v>15130</v>
      </c>
      <c r="I3970" s="139"/>
    </row>
    <row r="3971" spans="1:9" ht="15" x14ac:dyDescent="0.2">
      <c r="A3971" s="191" t="str">
        <f t="shared" si="125"/>
        <v>4218</v>
      </c>
      <c r="B3971" s="191"/>
      <c r="C3971" s="191" t="str">
        <f t="shared" si="124"/>
        <v>42180006</v>
      </c>
      <c r="D3971" t="str">
        <f>'Funding Import'!A3973</f>
        <v>RB054218: STANWAY FIVEWAYS PRIMARY SCH</v>
      </c>
      <c r="E3971" t="str">
        <f>MID('Funding Import'!B3973,2,4)</f>
        <v>0006</v>
      </c>
      <c r="F3971" t="str">
        <f>MID('Funding Import'!B3973,8,50)</f>
        <v>EXCEPTIONAL COVID COST GRANT</v>
      </c>
      <c r="G3971" t="str">
        <f>'Funding Import'!I3973</f>
        <v>Spreadsheet B 398807 20920177 ES067 DP0558 FSMADDCOSTSCOVID FSMCOVID ES067 DP0558 FSMADDCOSTSCOVID FSMCOVID</v>
      </c>
      <c r="H3971">
        <f>'Funding Import'!H3973</f>
        <v>392</v>
      </c>
      <c r="I3971" s="139"/>
    </row>
    <row r="3972" spans="1:9" ht="15" x14ac:dyDescent="0.2">
      <c r="A3972" s="191" t="str">
        <f t="shared" si="125"/>
        <v>4218</v>
      </c>
      <c r="B3972" s="191"/>
      <c r="C3972" s="191" t="str">
        <f t="shared" si="124"/>
        <v>42180006</v>
      </c>
      <c r="D3972" t="str">
        <f>'Funding Import'!A3974</f>
        <v>RB054218: STANWAY FIVEWAYS PRIMARY SCH</v>
      </c>
      <c r="E3972" t="str">
        <f>MID('Funding Import'!B3974,2,4)</f>
        <v>0006</v>
      </c>
      <c r="F3972" t="str">
        <f>MID('Funding Import'!B3974,8,50)</f>
        <v>EXCEPTIONAL COVID COST GRANT</v>
      </c>
      <c r="G3972" t="str">
        <f>'Funding Import'!I3974</f>
        <v>Spreadsheet B 399778 20982606 Movement from code '0006 to '0012 covid  emergency recode ES089 RM0128 Covid emergency recode</v>
      </c>
      <c r="H3972">
        <f>'Funding Import'!H3974</f>
        <v>-15130</v>
      </c>
      <c r="I3972" s="139"/>
    </row>
    <row r="3973" spans="1:9" ht="15" x14ac:dyDescent="0.2">
      <c r="A3973" s="191" t="str">
        <f t="shared" si="125"/>
        <v>4218</v>
      </c>
      <c r="B3973" s="191"/>
      <c r="C3973" s="191" t="str">
        <f t="shared" si="124"/>
        <v>42180007</v>
      </c>
      <c r="D3973" t="str">
        <f>'Funding Import'!A3975</f>
        <v>RB054218: STANWAY FIVEWAYS PRIMARY SCH</v>
      </c>
      <c r="E3973" t="str">
        <f>MID('Funding Import'!B3975,2,4)</f>
        <v>0007</v>
      </c>
      <c r="F3973" t="str">
        <f>MID('Funding Import'!B3975,8,50)</f>
        <v>PUPIL INCREASE/FORMULA ERR</v>
      </c>
      <c r="G3973" t="str">
        <f>'Funding Import'!I3975</f>
        <v>Spreadsheet B 393486 20722630 Growth Fund 21 APR 21 ES025 RM0082 Growth Fund 21 APR 21</v>
      </c>
      <c r="H3973">
        <f>'Funding Import'!H3975</f>
        <v>171125.12</v>
      </c>
      <c r="I3973" s="139"/>
    </row>
    <row r="3974" spans="1:9" ht="15" x14ac:dyDescent="0.2">
      <c r="A3974" s="191" t="str">
        <f t="shared" si="125"/>
        <v>4218</v>
      </c>
      <c r="B3974" s="191"/>
      <c r="C3974" s="191" t="str">
        <f t="shared" si="124"/>
        <v>42180012</v>
      </c>
      <c r="D3974" t="str">
        <f>'Funding Import'!A3976</f>
        <v>RB054218: STANWAY FIVEWAYS PRIMARY SCH</v>
      </c>
      <c r="E3974" t="str">
        <f>MID('Funding Import'!B3976,2,4)</f>
        <v>0012</v>
      </c>
      <c r="F3974" t="str">
        <f>MID('Funding Import'!B3976,8,50)</f>
        <v>COVID CATCH UP</v>
      </c>
      <c r="G3974" t="str">
        <f>'Funding Import'!I3976</f>
        <v>Spreadsheet B 399778 20982606 Movement from code '0006 to '0012 covid  emergency recode ES089 RM0128 Covid emergency recode</v>
      </c>
      <c r="H3974">
        <f>'Funding Import'!H3976</f>
        <v>15130</v>
      </c>
      <c r="I3974" s="139"/>
    </row>
    <row r="3975" spans="1:9" ht="15" x14ac:dyDescent="0.2">
      <c r="A3975" s="191" t="str">
        <f t="shared" si="125"/>
        <v>4218</v>
      </c>
      <c r="B3975" s="191"/>
      <c r="C3975" s="191" t="str">
        <f t="shared" si="124"/>
        <v>42180012</v>
      </c>
      <c r="D3975" t="str">
        <f>'Funding Import'!A3977</f>
        <v>RB054218: STANWAY FIVEWAYS PRIMARY SCH</v>
      </c>
      <c r="E3975" t="str">
        <f>MID('Funding Import'!B3977,2,4)</f>
        <v>0012</v>
      </c>
      <c r="F3975" t="str">
        <f>MID('Funding Import'!B3977,8,50)</f>
        <v>COVID CATCH UP</v>
      </c>
      <c r="G3975" t="str">
        <f>'Funding Import'!I3977</f>
        <v>DL 8645 0012recoveryc 0012RPG</v>
      </c>
      <c r="H3975">
        <f>'Funding Import'!H3977</f>
        <v>2827.5</v>
      </c>
      <c r="I3975" s="139"/>
    </row>
    <row r="3976" spans="1:9" ht="15" x14ac:dyDescent="0.2">
      <c r="A3976" s="191" t="str">
        <f t="shared" si="125"/>
        <v>4218</v>
      </c>
      <c r="B3976" s="191"/>
      <c r="C3976" s="191" t="str">
        <f t="shared" si="124"/>
        <v>42180012</v>
      </c>
      <c r="D3976" t="str">
        <f>'Funding Import'!A3978</f>
        <v>RB054218: STANWAY FIVEWAYS PRIMARY SCH</v>
      </c>
      <c r="E3976" t="str">
        <f>MID('Funding Import'!B3978,2,4)</f>
        <v>0012</v>
      </c>
      <c r="F3976" t="str">
        <f>MID('Funding Import'!B3978,8,50)</f>
        <v>COVID CATCH UP</v>
      </c>
      <c r="G3976" t="str">
        <f>'Funding Import'!I3978</f>
        <v>DL 8656 0012schoolled 0012SLT</v>
      </c>
      <c r="H3976">
        <f>'Funding Import'!H3978</f>
        <v>2598.75</v>
      </c>
      <c r="I3976" s="139"/>
    </row>
    <row r="3977" spans="1:9" ht="15" x14ac:dyDescent="0.2">
      <c r="A3977" s="191" t="str">
        <f t="shared" si="125"/>
        <v>4218</v>
      </c>
      <c r="B3977" s="191"/>
      <c r="C3977" s="191" t="str">
        <f t="shared" si="124"/>
        <v>42180014</v>
      </c>
      <c r="D3977" t="str">
        <f>'Funding Import'!A3979</f>
        <v>RB054218: STANWAY FIVEWAYS PRIMARY SCH</v>
      </c>
      <c r="E3977" t="str">
        <f>MID('Funding Import'!B3979,2,4)</f>
        <v>0014</v>
      </c>
      <c r="F3977" t="str">
        <f>MID('Funding Import'!B3979,8,50)</f>
        <v>PUPIL PREMIUM</v>
      </c>
      <c r="G3977" t="str">
        <f>'Funding Import'!I3979</f>
        <v>Spreadsheet B 395862 20828831 ES060 MK0597 PPG CIC SUM21P2 SUM-21 ES060 MK0597 PPG CIC SUM21P2 SUM-21</v>
      </c>
      <c r="H3977">
        <f>'Funding Import'!H3979</f>
        <v>200</v>
      </c>
      <c r="I3977" s="139"/>
    </row>
    <row r="3978" spans="1:9" ht="15" x14ac:dyDescent="0.2">
      <c r="A3978" s="191" t="str">
        <f t="shared" si="125"/>
        <v>4218</v>
      </c>
      <c r="B3978" s="191"/>
      <c r="C3978" s="191" t="str">
        <f t="shared" si="124"/>
        <v>42180014</v>
      </c>
      <c r="D3978" t="str">
        <f>'Funding Import'!A3980</f>
        <v>RB054218: STANWAY FIVEWAYS PRIMARY SCH</v>
      </c>
      <c r="E3978" t="str">
        <f>MID('Funding Import'!B3980,2,4)</f>
        <v>0014</v>
      </c>
      <c r="F3978" t="str">
        <f>MID('Funding Import'!B3980,8,50)</f>
        <v>PUPIL PREMIUM</v>
      </c>
      <c r="G3978" t="str">
        <f>'Funding Import'!I3980</f>
        <v>Spreadsheet B 400831 21077861 ES093 DP0593 SUMMER21PPG SUM21PPG ES093 DP0593 SUMMER21PPG SUM21PPG</v>
      </c>
      <c r="H3978">
        <f>'Funding Import'!H3980</f>
        <v>44875</v>
      </c>
      <c r="I3978" s="139"/>
    </row>
    <row r="3979" spans="1:9" ht="15" x14ac:dyDescent="0.2">
      <c r="A3979" s="191" t="str">
        <f t="shared" si="125"/>
        <v>4218</v>
      </c>
      <c r="B3979" s="191"/>
      <c r="C3979" s="191" t="str">
        <f t="shared" si="124"/>
        <v>42180014</v>
      </c>
      <c r="D3979" t="str">
        <f>'Funding Import'!A3981</f>
        <v>RB054218: STANWAY FIVEWAYS PRIMARY SCH</v>
      </c>
      <c r="E3979" t="str">
        <f>MID('Funding Import'!B3981,2,4)</f>
        <v>0014</v>
      </c>
      <c r="F3979" t="str">
        <f>MID('Funding Import'!B3981,8,50)</f>
        <v>PUPIL PREMIUM</v>
      </c>
      <c r="G3979" t="str">
        <f>'Funding Import'!I3981</f>
        <v>DL 8663 PPG CIC AUT21P1 AUT-21</v>
      </c>
      <c r="H3979">
        <f>'Funding Import'!H3981</f>
        <v>1000</v>
      </c>
      <c r="I3979" s="139"/>
    </row>
    <row r="3980" spans="1:9" ht="15" x14ac:dyDescent="0.2">
      <c r="A3980" s="191" t="str">
        <f t="shared" si="125"/>
        <v>4218</v>
      </c>
      <c r="B3980" s="191"/>
      <c r="C3980" s="191" t="str">
        <f t="shared" si="124"/>
        <v>42180014</v>
      </c>
      <c r="D3980" t="str">
        <f>'Funding Import'!A3982</f>
        <v>RB054218: STANWAY FIVEWAYS PRIMARY SCH</v>
      </c>
      <c r="E3980" t="str">
        <f>MID('Funding Import'!B3982,2,4)</f>
        <v>0014</v>
      </c>
      <c r="F3980" t="str">
        <f>MID('Funding Import'!B3982,8,50)</f>
        <v>PUPIL PREMIUM</v>
      </c>
      <c r="G3980" t="str">
        <f>'Funding Import'!I3982</f>
        <v>DL 8701 0014 Pupil Premium Autumn Term 2021</v>
      </c>
      <c r="H3980">
        <f>'Funding Import'!H3982</f>
        <v>35900</v>
      </c>
      <c r="I3980" s="139"/>
    </row>
    <row r="3981" spans="1:9" ht="15" x14ac:dyDescent="0.2">
      <c r="A3981" s="191" t="str">
        <f t="shared" si="125"/>
        <v>4218</v>
      </c>
      <c r="B3981" s="191"/>
      <c r="C3981" s="191" t="str">
        <f t="shared" si="124"/>
        <v>42180018</v>
      </c>
      <c r="D3981" t="str">
        <f>'Funding Import'!A3983</f>
        <v>RB054218: STANWAY FIVEWAYS PRIMARY SCH</v>
      </c>
      <c r="E3981" t="str">
        <f>MID('Funding Import'!B3983,2,4)</f>
        <v>0018</v>
      </c>
      <c r="F3981" t="str">
        <f>MID('Funding Import'!B3983,8,50)</f>
        <v>ADDITIONAL GRANT INCOME</v>
      </c>
      <c r="G3981" t="str">
        <f>'Funding Import'!I3983</f>
        <v>Spreadsheet B 393531 20728061 ES032 RM0087 PE GRANT APR 21 ES032 RM0087 PE GRANT APR 21</v>
      </c>
      <c r="H3981">
        <f>'Funding Import'!H3983</f>
        <v>8258</v>
      </c>
      <c r="I3981" s="139"/>
    </row>
    <row r="3982" spans="1:9" ht="15" x14ac:dyDescent="0.2">
      <c r="A3982" s="191" t="str">
        <f t="shared" si="125"/>
        <v>4218</v>
      </c>
      <c r="B3982" s="191"/>
      <c r="C3982" s="191" t="str">
        <f t="shared" si="124"/>
        <v>42180018</v>
      </c>
      <c r="D3982" t="str">
        <f>'Funding Import'!A3984</f>
        <v>RB054218: STANWAY FIVEWAYS PRIMARY SCH</v>
      </c>
      <c r="E3982" t="str">
        <f>MID('Funding Import'!B3984,2,4)</f>
        <v>0018</v>
      </c>
      <c r="F3982" t="str">
        <f>MID('Funding Import'!B3984,8,50)</f>
        <v>ADDITIONAL GRANT INCOME</v>
      </c>
      <c r="G3982" t="str">
        <f>'Funding Import'!I3984</f>
        <v>Spreadsheet B 399769 20981730 UIFSM JULY21 UIFSM 21 ES085 RM0124 UIFSM JULY21 UIFSM 21</v>
      </c>
      <c r="H3982">
        <f>'Funding Import'!H3984</f>
        <v>54094</v>
      </c>
      <c r="I3982" s="139"/>
    </row>
    <row r="3983" spans="1:9" ht="15" x14ac:dyDescent="0.2">
      <c r="A3983" s="191" t="str">
        <f t="shared" si="125"/>
        <v>4218</v>
      </c>
      <c r="B3983" s="191"/>
      <c r="C3983" s="191" t="str">
        <f t="shared" si="124"/>
        <v>42180018</v>
      </c>
      <c r="D3983" t="str">
        <f>'Funding Import'!A3985</f>
        <v>RB054218: STANWAY FIVEWAYS PRIMARY SCH</v>
      </c>
      <c r="E3983" t="str">
        <f>MID('Funding Import'!B3985,2,4)</f>
        <v>0018</v>
      </c>
      <c r="F3983" t="str">
        <f>MID('Funding Import'!B3985,8,50)</f>
        <v>ADDITIONAL GRANT INCOME</v>
      </c>
      <c r="G3983" t="str">
        <f>'Funding Import'!I3985</f>
        <v>DL 8673 PE GRANT OCT21 0018PE</v>
      </c>
      <c r="H3983">
        <f>'Funding Import'!H3985</f>
        <v>11655</v>
      </c>
      <c r="I3983" s="139"/>
    </row>
    <row r="3984" spans="1:9" ht="15" x14ac:dyDescent="0.2">
      <c r="A3984" s="191" t="str">
        <f t="shared" si="125"/>
        <v>4218</v>
      </c>
      <c r="B3984" s="191"/>
      <c r="C3984" s="191" t="str">
        <f t="shared" si="124"/>
        <v>42180026</v>
      </c>
      <c r="D3984" t="str">
        <f>'Funding Import'!A3986</f>
        <v>RB054218: STANWAY FIVEWAYS PRIMARY SCH</v>
      </c>
      <c r="E3984" t="str">
        <f>MID('Funding Import'!B3986,2,4)</f>
        <v>0026</v>
      </c>
      <c r="F3984" t="str">
        <f>MID('Funding Import'!B3986,8,50)</f>
        <v>NOTIONAL SEN FUNDING</v>
      </c>
      <c r="G3984" t="str">
        <f>'Funding Import'!I3986</f>
        <v>Spreadsheet B 391732 20639856 ES012 MK0514 10026 NOTIONAL SEN ES012 MK0514 10026 NOTIONAL SEN</v>
      </c>
      <c r="H3984">
        <f>'Funding Import'!H3986</f>
        <v>193753</v>
      </c>
      <c r="I3984" s="139"/>
    </row>
    <row r="3985" spans="1:9" ht="15" x14ac:dyDescent="0.2">
      <c r="A3985" s="191" t="str">
        <f t="shared" si="125"/>
        <v>4238</v>
      </c>
      <c r="B3985" s="191"/>
      <c r="C3985" s="191" t="str">
        <f t="shared" si="124"/>
        <v>42380001</v>
      </c>
      <c r="D3985" t="str">
        <f>'Funding Import'!A3987</f>
        <v>RB054238: STEBBING PRIMARY SCHOOL</v>
      </c>
      <c r="E3985" t="str">
        <f>MID('Funding Import'!B3987,2,4)</f>
        <v>0001</v>
      </c>
      <c r="F3985" t="str">
        <f>MID('Funding Import'!B3987,8,50)</f>
        <v>FORMULA FUNDED (EXCL RATES)</v>
      </c>
      <c r="G3985" t="str">
        <f>'Funding Import'!I3987</f>
        <v>Spreadsheet B 391145 20630885 ES006 MK0508 10001 FORMULA FUNDED ES006 MK0508 10001 FORMULA FUNDED</v>
      </c>
      <c r="H3985">
        <f>'Funding Import'!H3987</f>
        <v>692590</v>
      </c>
      <c r="I3985" s="139"/>
    </row>
    <row r="3986" spans="1:9" ht="15" x14ac:dyDescent="0.2">
      <c r="A3986" s="191" t="str">
        <f t="shared" si="125"/>
        <v>4238</v>
      </c>
      <c r="B3986" s="191"/>
      <c r="C3986" s="191" t="str">
        <f t="shared" si="124"/>
        <v>42380002</v>
      </c>
      <c r="D3986" t="str">
        <f>'Funding Import'!A3988</f>
        <v>RB054238: STEBBING PRIMARY SCHOOL</v>
      </c>
      <c r="E3986" t="str">
        <f>MID('Funding Import'!B3988,2,4)</f>
        <v>0002</v>
      </c>
      <c r="F3986" t="str">
        <f>MID('Funding Import'!B3988,8,50)</f>
        <v>RATES</v>
      </c>
      <c r="G3986" t="str">
        <f>'Funding Import'!I3988</f>
        <v>Spreadsheet B 391137 20630756 ES007 MK0509 10002 RATES ES007 MK0509 10002 RATES</v>
      </c>
      <c r="H3986">
        <f>'Funding Import'!H3988</f>
        <v>3094</v>
      </c>
      <c r="I3986" s="139"/>
    </row>
    <row r="3987" spans="1:9" ht="15" x14ac:dyDescent="0.2">
      <c r="A3987" s="191" t="str">
        <f t="shared" si="125"/>
        <v>4238</v>
      </c>
      <c r="B3987" s="191"/>
      <c r="C3987" s="191" t="str">
        <f t="shared" si="124"/>
        <v>42380003</v>
      </c>
      <c r="D3987" t="str">
        <f>'Funding Import'!A3989</f>
        <v>RB054238: STEBBING PRIMARY SCHOOL</v>
      </c>
      <c r="E3987" t="str">
        <f>MID('Funding Import'!B3989,2,4)</f>
        <v>0003</v>
      </c>
      <c r="F3987" t="str">
        <f>MID('Funding Import'!B3989,8,50)</f>
        <v>BROUGHT FORWARD</v>
      </c>
      <c r="G3987" t="str">
        <f>'Funding Import'!I3989</f>
        <v>Spreadsheet B 394797 20778211 ES055 MK0568 10003 OPENING BALANCES ES055 MK0568 10003 OPENING BALANCES</v>
      </c>
      <c r="H3987">
        <f>'Funding Import'!H3989</f>
        <v>243171.66</v>
      </c>
      <c r="I3987" s="139"/>
    </row>
    <row r="3988" spans="1:9" ht="15" x14ac:dyDescent="0.2">
      <c r="A3988" s="191" t="str">
        <f t="shared" si="125"/>
        <v>4238</v>
      </c>
      <c r="B3988" s="191"/>
      <c r="C3988" s="191" t="str">
        <f t="shared" si="124"/>
        <v>42380004</v>
      </c>
      <c r="D3988" t="str">
        <f>'Funding Import'!A3990</f>
        <v>RB054238: STEBBING PRIMARY SCHOOL</v>
      </c>
      <c r="E3988" t="str">
        <f>MID('Funding Import'!B3990,2,4)</f>
        <v>0004</v>
      </c>
      <c r="F3988" t="str">
        <f>MID('Funding Import'!B3990,8,50)</f>
        <v>STATEMENTED SEN</v>
      </c>
      <c r="G3988" t="str">
        <f>'Funding Import'!I3990</f>
        <v>Spreadsheet B 391144 20630818 ES009 MK0511 10004 EHCP ES009 MK0511 10004 EHCP</v>
      </c>
      <c r="H3988">
        <f>'Funding Import'!H3990</f>
        <v>42838</v>
      </c>
      <c r="I3988" s="139"/>
    </row>
    <row r="3989" spans="1:9" ht="15" x14ac:dyDescent="0.2">
      <c r="A3989" s="191" t="str">
        <f t="shared" si="125"/>
        <v>4238</v>
      </c>
      <c r="B3989" s="191"/>
      <c r="C3989" s="191" t="str">
        <f t="shared" si="124"/>
        <v>42380006</v>
      </c>
      <c r="D3989" t="str">
        <f>'Funding Import'!A3991</f>
        <v>RB054238: STEBBING PRIMARY SCHOOL</v>
      </c>
      <c r="E3989" t="str">
        <f>MID('Funding Import'!B3991,2,4)</f>
        <v>0006</v>
      </c>
      <c r="F3989" t="str">
        <f>MID('Funding Import'!B3991,8,50)</f>
        <v>EXCEPTIONAL COVID COST GRANT</v>
      </c>
      <c r="G3989" t="str">
        <f>'Funding Import'!I3991</f>
        <v>Spreadsheet B 398807 20920177 ES067 DP0558 FSMADDCOSTSCOVID FSMCOVID ES067 DP0558 FSMADDCOSTSCOVID FSMCOVID</v>
      </c>
      <c r="H3989">
        <f>'Funding Import'!H3991</f>
        <v>2493</v>
      </c>
      <c r="I3989" s="139"/>
    </row>
    <row r="3990" spans="1:9" ht="15" x14ac:dyDescent="0.2">
      <c r="A3990" s="191" t="str">
        <f t="shared" si="125"/>
        <v>4238</v>
      </c>
      <c r="B3990" s="191"/>
      <c r="C3990" s="191" t="str">
        <f t="shared" si="124"/>
        <v>42380006</v>
      </c>
      <c r="D3990" t="str">
        <f>'Funding Import'!A3992</f>
        <v>RB054238: STEBBING PRIMARY SCHOOL</v>
      </c>
      <c r="E3990" t="str">
        <f>MID('Funding Import'!B3992,2,4)</f>
        <v>0006</v>
      </c>
      <c r="F3990" t="str">
        <f>MID('Funding Import'!B3992,8,50)</f>
        <v>EXCEPTIONAL COVID COST GRANT</v>
      </c>
      <c r="G3990" t="str">
        <f>'Funding Import'!I3992</f>
        <v>Spreadsheet B 398804 20920024 ES065 DP0556 COVIDEMERGENCY COVIDEM ES065 DP0556 COVIDEMERGENCY COVIDEM</v>
      </c>
      <c r="H3990">
        <f>'Funding Import'!H3992</f>
        <v>4830</v>
      </c>
      <c r="I3990" s="139"/>
    </row>
    <row r="3991" spans="1:9" ht="15" x14ac:dyDescent="0.2">
      <c r="A3991" s="191" t="str">
        <f t="shared" si="125"/>
        <v>4238</v>
      </c>
      <c r="B3991" s="191"/>
      <c r="C3991" s="191" t="str">
        <f t="shared" si="124"/>
        <v>42380006</v>
      </c>
      <c r="D3991" t="str">
        <f>'Funding Import'!A3993</f>
        <v>RB054238: STEBBING PRIMARY SCHOOL</v>
      </c>
      <c r="E3991" t="str">
        <f>MID('Funding Import'!B3993,2,4)</f>
        <v>0006</v>
      </c>
      <c r="F3991" t="str">
        <f>MID('Funding Import'!B3993,8,50)</f>
        <v>EXCEPTIONAL COVID COST GRANT</v>
      </c>
      <c r="G3991" t="str">
        <f>'Funding Import'!I3993</f>
        <v>Spreadsheet B 399778 20982606 Movement from code '0006 to '0012 covid  emergency recode ES089 RM0128 Covid emergency recode</v>
      </c>
      <c r="H3991">
        <f>'Funding Import'!H3993</f>
        <v>-4830</v>
      </c>
      <c r="I3991" s="139"/>
    </row>
    <row r="3992" spans="1:9" ht="15" x14ac:dyDescent="0.2">
      <c r="A3992" s="191" t="str">
        <f t="shared" si="125"/>
        <v>4238</v>
      </c>
      <c r="B3992" s="191"/>
      <c r="C3992" s="191" t="str">
        <f t="shared" si="124"/>
        <v>42380007</v>
      </c>
      <c r="D3992" t="str">
        <f>'Funding Import'!A3994</f>
        <v>RB054238: STEBBING PRIMARY SCHOOL</v>
      </c>
      <c r="E3992" t="str">
        <f>MID('Funding Import'!B3994,2,4)</f>
        <v>0007</v>
      </c>
      <c r="F3992" t="str">
        <f>MID('Funding Import'!B3994,8,50)</f>
        <v>PUPIL INCREASE/FORMULA ERR</v>
      </c>
      <c r="G3992" t="str">
        <f>'Funding Import'!I3994</f>
        <v>Spreadsheet B 393487 20722693 ES026 GROWTH FUND 21 APR 21 ES026 GROWTH FUND 21 APR 21</v>
      </c>
      <c r="H3992">
        <f>'Funding Import'!H3994</f>
        <v>15771.9</v>
      </c>
      <c r="I3992" s="139"/>
    </row>
    <row r="3993" spans="1:9" ht="15" x14ac:dyDescent="0.2">
      <c r="A3993" s="191" t="str">
        <f t="shared" si="125"/>
        <v>4238</v>
      </c>
      <c r="B3993" s="191"/>
      <c r="C3993" s="191" t="str">
        <f t="shared" si="124"/>
        <v>42380012</v>
      </c>
      <c r="D3993" t="str">
        <f>'Funding Import'!A3995</f>
        <v>RB054238: STEBBING PRIMARY SCHOOL</v>
      </c>
      <c r="E3993" t="str">
        <f>MID('Funding Import'!B3995,2,4)</f>
        <v>0012</v>
      </c>
      <c r="F3993" t="str">
        <f>MID('Funding Import'!B3995,8,50)</f>
        <v>COVID CATCH UP</v>
      </c>
      <c r="G3993" t="str">
        <f>'Funding Import'!I3995</f>
        <v>Spreadsheet B 399778 20982606 Movement from code '0006 to '0012 covid  emergency recode ES089 RM0128 Covid emergency recode</v>
      </c>
      <c r="H3993">
        <f>'Funding Import'!H3995</f>
        <v>4830</v>
      </c>
      <c r="I3993" s="139"/>
    </row>
    <row r="3994" spans="1:9" ht="15" x14ac:dyDescent="0.2">
      <c r="A3994" s="191" t="str">
        <f t="shared" si="125"/>
        <v>4238</v>
      </c>
      <c r="B3994" s="191"/>
      <c r="C3994" s="191" t="str">
        <f t="shared" si="124"/>
        <v>42380012</v>
      </c>
      <c r="D3994" t="str">
        <f>'Funding Import'!A3996</f>
        <v>RB054238: STEBBING PRIMARY SCHOOL</v>
      </c>
      <c r="E3994" t="str">
        <f>MID('Funding Import'!B3996,2,4)</f>
        <v>0012</v>
      </c>
      <c r="F3994" t="str">
        <f>MID('Funding Import'!B3996,8,50)</f>
        <v>COVID CATCH UP</v>
      </c>
      <c r="G3994" t="str">
        <f>'Funding Import'!I3996</f>
        <v>DL 8645 0012recoveryc 0012RPG</v>
      </c>
      <c r="H3994">
        <f>'Funding Import'!H3996</f>
        <v>906.25</v>
      </c>
      <c r="I3994" s="139"/>
    </row>
    <row r="3995" spans="1:9" ht="15" x14ac:dyDescent="0.2">
      <c r="A3995" s="191" t="str">
        <f t="shared" si="125"/>
        <v>4238</v>
      </c>
      <c r="B3995" s="191"/>
      <c r="C3995" s="191" t="str">
        <f t="shared" si="124"/>
        <v>42380012</v>
      </c>
      <c r="D3995" t="str">
        <f>'Funding Import'!A3997</f>
        <v>RB054238: STEBBING PRIMARY SCHOOL</v>
      </c>
      <c r="E3995" t="str">
        <f>MID('Funding Import'!B3997,2,4)</f>
        <v>0012</v>
      </c>
      <c r="F3995" t="str">
        <f>MID('Funding Import'!B3997,8,50)</f>
        <v>COVID CATCH UP</v>
      </c>
      <c r="G3995" t="str">
        <f>'Funding Import'!I3997</f>
        <v>DL 8656 0012schoolled 0012SLT</v>
      </c>
      <c r="H3995">
        <f>'Funding Import'!H3997</f>
        <v>767.81</v>
      </c>
      <c r="I3995" s="139"/>
    </row>
    <row r="3996" spans="1:9" ht="15" x14ac:dyDescent="0.2">
      <c r="A3996" s="191" t="str">
        <f t="shared" si="125"/>
        <v>4238</v>
      </c>
      <c r="B3996" s="191"/>
      <c r="C3996" s="191" t="str">
        <f t="shared" si="124"/>
        <v>42380014</v>
      </c>
      <c r="D3996" t="str">
        <f>'Funding Import'!A3998</f>
        <v>RB054238: STEBBING PRIMARY SCHOOL</v>
      </c>
      <c r="E3996" t="str">
        <f>MID('Funding Import'!B3998,2,4)</f>
        <v>0014</v>
      </c>
      <c r="F3996" t="str">
        <f>MID('Funding Import'!B3998,8,50)</f>
        <v>PUPIL PREMIUM</v>
      </c>
      <c r="G3996" t="str">
        <f>'Funding Import'!I3998</f>
        <v>Spreadsheet B 400831 21077861 ES093 DP0593 SUMMER21PPG SUM21PPG ES093 DP0593 SUMMER21PPG SUM21PPG</v>
      </c>
      <c r="H3996">
        <f>'Funding Import'!H3998</f>
        <v>15648</v>
      </c>
      <c r="I3996" s="139"/>
    </row>
    <row r="3997" spans="1:9" ht="15" x14ac:dyDescent="0.2">
      <c r="A3997" s="191" t="str">
        <f t="shared" si="125"/>
        <v>4238</v>
      </c>
      <c r="B3997" s="191"/>
      <c r="C3997" s="191" t="str">
        <f t="shared" si="124"/>
        <v>42380014</v>
      </c>
      <c r="D3997" t="str">
        <f>'Funding Import'!A3999</f>
        <v>RB054238: STEBBING PRIMARY SCHOOL</v>
      </c>
      <c r="E3997" t="str">
        <f>MID('Funding Import'!B3999,2,4)</f>
        <v>0014</v>
      </c>
      <c r="F3997" t="str">
        <f>MID('Funding Import'!B3999,8,50)</f>
        <v>PUPIL PREMIUM</v>
      </c>
      <c r="G3997" t="str">
        <f>'Funding Import'!I3999</f>
        <v>DL 8701 0014 Pupil Premium Autumn Term 2021</v>
      </c>
      <c r="H3997">
        <f>'Funding Import'!H3999</f>
        <v>12518</v>
      </c>
      <c r="I3997" s="139"/>
    </row>
    <row r="3998" spans="1:9" ht="15" x14ac:dyDescent="0.2">
      <c r="A3998" s="191" t="str">
        <f t="shared" si="125"/>
        <v>4238</v>
      </c>
      <c r="B3998" s="191"/>
      <c r="C3998" s="191" t="str">
        <f t="shared" si="124"/>
        <v>42380018</v>
      </c>
      <c r="D3998" t="str">
        <f>'Funding Import'!A4000</f>
        <v>RB054238: STEBBING PRIMARY SCHOOL</v>
      </c>
      <c r="E3998" t="str">
        <f>MID('Funding Import'!B4000,2,4)</f>
        <v>0018</v>
      </c>
      <c r="F3998" t="str">
        <f>MID('Funding Import'!B4000,8,50)</f>
        <v>ADDITIONAL GRANT INCOME</v>
      </c>
      <c r="G3998" t="str">
        <f>'Funding Import'!I4000</f>
        <v>Spreadsheet B 393531 20728061 ES032 RM0087 PE GRANT APR 21 ES032 RM0087 PE GRANT APR 21</v>
      </c>
      <c r="H3998">
        <f>'Funding Import'!H4000</f>
        <v>7146</v>
      </c>
      <c r="I3998" s="139"/>
    </row>
    <row r="3999" spans="1:9" ht="15" x14ac:dyDescent="0.2">
      <c r="A3999" s="191" t="str">
        <f t="shared" si="125"/>
        <v>4238</v>
      </c>
      <c r="B3999" s="191"/>
      <c r="C3999" s="191" t="str">
        <f t="shared" si="124"/>
        <v>42380018</v>
      </c>
      <c r="D3999" t="str">
        <f>'Funding Import'!A4001</f>
        <v>RB054238: STEBBING PRIMARY SCHOOL</v>
      </c>
      <c r="E3999" t="str">
        <f>MID('Funding Import'!B4001,2,4)</f>
        <v>0018</v>
      </c>
      <c r="F3999" t="str">
        <f>MID('Funding Import'!B4001,8,50)</f>
        <v>ADDITIONAL GRANT INCOME</v>
      </c>
      <c r="G3999" t="str">
        <f>'Funding Import'!I4001</f>
        <v>Spreadsheet B 399769 20981730 UIFSM JULY21 UIFSM 21 ES085 RM0124 UIFSM JULY21 UIFSM 21</v>
      </c>
      <c r="H3999">
        <f>'Funding Import'!H4001</f>
        <v>28640</v>
      </c>
      <c r="I3999" s="139"/>
    </row>
    <row r="4000" spans="1:9" ht="15" x14ac:dyDescent="0.2">
      <c r="A4000" s="191" t="str">
        <f t="shared" si="125"/>
        <v>4238</v>
      </c>
      <c r="B4000" s="191"/>
      <c r="C4000" s="191" t="str">
        <f t="shared" si="124"/>
        <v>42380018</v>
      </c>
      <c r="D4000" t="str">
        <f>'Funding Import'!A4002</f>
        <v>RB054238: STEBBING PRIMARY SCHOOL</v>
      </c>
      <c r="E4000" t="str">
        <f>MID('Funding Import'!B4002,2,4)</f>
        <v>0018</v>
      </c>
      <c r="F4000" t="str">
        <f>MID('Funding Import'!B4002,8,50)</f>
        <v>ADDITIONAL GRANT INCOME</v>
      </c>
      <c r="G4000" t="str">
        <f>'Funding Import'!I4002</f>
        <v>DL 8673 PE GRANT OCT21 0018PE</v>
      </c>
      <c r="H4000">
        <f>'Funding Import'!H4002</f>
        <v>10098</v>
      </c>
      <c r="I4000" s="139"/>
    </row>
    <row r="4001" spans="1:9" ht="15" x14ac:dyDescent="0.2">
      <c r="A4001" s="191" t="str">
        <f t="shared" si="125"/>
        <v>4238</v>
      </c>
      <c r="B4001" s="191"/>
      <c r="C4001" s="191" t="str">
        <f t="shared" si="124"/>
        <v>42380026</v>
      </c>
      <c r="D4001" t="str">
        <f>'Funding Import'!A4003</f>
        <v>RB054238: STEBBING PRIMARY SCHOOL</v>
      </c>
      <c r="E4001" t="str">
        <f>MID('Funding Import'!B4003,2,4)</f>
        <v>0026</v>
      </c>
      <c r="F4001" t="str">
        <f>MID('Funding Import'!B4003,8,50)</f>
        <v>NOTIONAL SEN FUNDING</v>
      </c>
      <c r="G4001" t="str">
        <f>'Funding Import'!I4003</f>
        <v>Spreadsheet B 391732 20639856 ES012 MK0514 10026 NOTIONAL SEN ES012 MK0514 10026 NOTIONAL SEN</v>
      </c>
      <c r="H4001">
        <f>'Funding Import'!H4003</f>
        <v>55684</v>
      </c>
      <c r="I4001" s="139"/>
    </row>
    <row r="4002" spans="1:9" ht="15" x14ac:dyDescent="0.2">
      <c r="A4002" s="191" t="str">
        <f t="shared" si="125"/>
        <v>4238</v>
      </c>
      <c r="B4002" s="191"/>
      <c r="C4002" s="191" t="str">
        <f t="shared" si="124"/>
        <v>42380026</v>
      </c>
      <c r="D4002" t="str">
        <f>'Funding Import'!A4004</f>
        <v>RB054238: STEBBING PRIMARY SCHOOL</v>
      </c>
      <c r="E4002" t="str">
        <f>MID('Funding Import'!B4004,2,4)</f>
        <v>0026</v>
      </c>
      <c r="F4002" t="str">
        <f>MID('Funding Import'!B4004,8,50)</f>
        <v>NOTIONAL SEN FUNDING</v>
      </c>
      <c r="G4002" t="str">
        <f>'Funding Import'!I4004</f>
        <v>Spreadsheet B 402844 21179075 ES108 CJ0162 SEN SHORTFALL Sum 21 ES108 CJ0162 SEN SHORTFALL Sum 21</v>
      </c>
      <c r="H4002">
        <f>'Funding Import'!H4004</f>
        <v>5826</v>
      </c>
      <c r="I4002" s="139"/>
    </row>
    <row r="4003" spans="1:9" ht="15" x14ac:dyDescent="0.2">
      <c r="A4003" s="191" t="str">
        <f t="shared" si="125"/>
        <v>4262</v>
      </c>
      <c r="B4003" s="191"/>
      <c r="C4003" s="191" t="str">
        <f t="shared" si="124"/>
        <v>42620001</v>
      </c>
      <c r="D4003" t="str">
        <f>'Funding Import'!A4005</f>
        <v>RB054262: STOCK CHURCH OF ENGLAND PRIM</v>
      </c>
      <c r="E4003" t="str">
        <f>MID('Funding Import'!B4005,2,4)</f>
        <v>0001</v>
      </c>
      <c r="F4003" t="str">
        <f>MID('Funding Import'!B4005,8,50)</f>
        <v>FORMULA FUNDED (EXCL RATES)</v>
      </c>
      <c r="G4003" t="str">
        <f>'Funding Import'!I4005</f>
        <v>Spreadsheet B 391145 20630885 ES006 MK0508 10001 FORMULA FUNDED ES006 MK0508 10001 FORMULA FUNDED</v>
      </c>
      <c r="H4003">
        <f>'Funding Import'!H4005</f>
        <v>749263</v>
      </c>
      <c r="I4003" s="139"/>
    </row>
    <row r="4004" spans="1:9" ht="15" x14ac:dyDescent="0.2">
      <c r="A4004" s="191" t="str">
        <f t="shared" si="125"/>
        <v>4262</v>
      </c>
      <c r="B4004" s="191"/>
      <c r="C4004" s="191" t="str">
        <f t="shared" si="124"/>
        <v>42620002</v>
      </c>
      <c r="D4004" t="str">
        <f>'Funding Import'!A4006</f>
        <v>RB054262: STOCK CHURCH OF ENGLAND PRIM</v>
      </c>
      <c r="E4004" t="str">
        <f>MID('Funding Import'!B4006,2,4)</f>
        <v>0002</v>
      </c>
      <c r="F4004" t="str">
        <f>MID('Funding Import'!B4006,8,50)</f>
        <v>RATES</v>
      </c>
      <c r="G4004" t="str">
        <f>'Funding Import'!I4006</f>
        <v>Spreadsheet B 391137 20630756 ES007 MK0509 10002 RATES ES007 MK0509 10002 RATES</v>
      </c>
      <c r="H4004">
        <f>'Funding Import'!H4006</f>
        <v>17238</v>
      </c>
      <c r="I4004" s="139"/>
    </row>
    <row r="4005" spans="1:9" ht="15" x14ac:dyDescent="0.2">
      <c r="A4005" s="191" t="str">
        <f t="shared" si="125"/>
        <v>4262</v>
      </c>
      <c r="B4005" s="191"/>
      <c r="C4005" s="191" t="str">
        <f t="shared" si="124"/>
        <v>42620003</v>
      </c>
      <c r="D4005" t="str">
        <f>'Funding Import'!A4007</f>
        <v>RB054262: STOCK CHURCH OF ENGLAND PRIM</v>
      </c>
      <c r="E4005" t="str">
        <f>MID('Funding Import'!B4007,2,4)</f>
        <v>0003</v>
      </c>
      <c r="F4005" t="str">
        <f>MID('Funding Import'!B4007,8,50)</f>
        <v>BROUGHT FORWARD</v>
      </c>
      <c r="G4005" t="str">
        <f>'Funding Import'!I4007</f>
        <v>Spreadsheet B 394797 20778211 ES055 MK0568 10003 OPENING BALANCES ES055 MK0568 10003 OPENING BALANCES</v>
      </c>
      <c r="H4005">
        <f>'Funding Import'!H4007</f>
        <v>58397.1</v>
      </c>
      <c r="I4005" s="139"/>
    </row>
    <row r="4006" spans="1:9" ht="15" x14ac:dyDescent="0.2">
      <c r="A4006" s="191" t="str">
        <f t="shared" si="125"/>
        <v>4262</v>
      </c>
      <c r="B4006" s="191"/>
      <c r="C4006" s="191" t="str">
        <f t="shared" si="124"/>
        <v>42620004</v>
      </c>
      <c r="D4006" t="str">
        <f>'Funding Import'!A4008</f>
        <v>RB054262: STOCK CHURCH OF ENGLAND PRIM</v>
      </c>
      <c r="E4006" t="str">
        <f>MID('Funding Import'!B4008,2,4)</f>
        <v>0004</v>
      </c>
      <c r="F4006" t="str">
        <f>MID('Funding Import'!B4008,8,50)</f>
        <v>STATEMENTED SEN</v>
      </c>
      <c r="G4006" t="str">
        <f>'Funding Import'!I4008</f>
        <v>Spreadsheet B 391144 20630818 ES009 MK0511 10004 EHCP ES009 MK0511 10004 EHCP</v>
      </c>
      <c r="H4006">
        <f>'Funding Import'!H4008</f>
        <v>12300</v>
      </c>
      <c r="I4006" s="139"/>
    </row>
    <row r="4007" spans="1:9" ht="15" x14ac:dyDescent="0.2">
      <c r="A4007" s="191" t="str">
        <f t="shared" si="125"/>
        <v>4262</v>
      </c>
      <c r="B4007" s="191"/>
      <c r="C4007" s="191" t="str">
        <f t="shared" si="124"/>
        <v>42620004</v>
      </c>
      <c r="D4007" t="str">
        <f>'Funding Import'!A4009</f>
        <v>RB054262: STOCK CHURCH OF ENGLAND PRIM</v>
      </c>
      <c r="E4007" t="str">
        <f>MID('Funding Import'!B4009,2,4)</f>
        <v>0004</v>
      </c>
      <c r="F4007" t="str">
        <f>MID('Funding Import'!B4009,8,50)</f>
        <v>STATEMENTED SEN</v>
      </c>
      <c r="G4007" t="str">
        <f>'Funding Import'!I4009</f>
        <v>Spreadsheet B 394845 20782782 ES043 DP0533 SEN TOP-UP SUM1 SUM-21 ES043 DP0533 SEN TOP-UP SUM1 SUM-21</v>
      </c>
      <c r="H4007">
        <f>'Funding Import'!H4009</f>
        <v>7769</v>
      </c>
      <c r="I4007" s="139"/>
    </row>
    <row r="4008" spans="1:9" ht="15" x14ac:dyDescent="0.2">
      <c r="A4008" s="191" t="str">
        <f t="shared" si="125"/>
        <v>4262</v>
      </c>
      <c r="B4008" s="191"/>
      <c r="C4008" s="191" t="str">
        <f t="shared" si="124"/>
        <v>42620004</v>
      </c>
      <c r="D4008" t="str">
        <f>'Funding Import'!A4010</f>
        <v>RB054262: STOCK CHURCH OF ENGLAND PRIM</v>
      </c>
      <c r="E4008" t="str">
        <f>MID('Funding Import'!B4010,2,4)</f>
        <v>0004</v>
      </c>
      <c r="F4008" t="str">
        <f>MID('Funding Import'!B4010,8,50)</f>
        <v>STATEMENTED SEN</v>
      </c>
      <c r="G4008" t="str">
        <f>'Funding Import'!I4010</f>
        <v>DL 8688 SEN TOP-UP AUT1 AUT-21</v>
      </c>
      <c r="H4008">
        <f>'Funding Import'!H4010</f>
        <v>2957</v>
      </c>
      <c r="I4008" s="139"/>
    </row>
    <row r="4009" spans="1:9" ht="15" x14ac:dyDescent="0.2">
      <c r="A4009" s="191" t="str">
        <f t="shared" si="125"/>
        <v>4262</v>
      </c>
      <c r="B4009" s="191"/>
      <c r="C4009" s="191" t="str">
        <f t="shared" si="124"/>
        <v>42620006</v>
      </c>
      <c r="D4009" t="str">
        <f>'Funding Import'!A4011</f>
        <v>RB054262: STOCK CHURCH OF ENGLAND PRIM</v>
      </c>
      <c r="E4009" t="str">
        <f>MID('Funding Import'!B4011,2,4)</f>
        <v>0006</v>
      </c>
      <c r="F4009" t="str">
        <f>MID('Funding Import'!B4011,8,50)</f>
        <v>EXCEPTIONAL COVID COST GRANT</v>
      </c>
      <c r="G4009" t="str">
        <f>'Funding Import'!I4011</f>
        <v>Spreadsheet B 398804 20920024 ES065 DP0556 COVIDEMERGENCY COVIDEM ES065 DP0556 COVIDEMERGENCY COVIDEM</v>
      </c>
      <c r="H4009">
        <f>'Funding Import'!H4011</f>
        <v>6500</v>
      </c>
      <c r="I4009" s="139"/>
    </row>
    <row r="4010" spans="1:9" ht="15" x14ac:dyDescent="0.2">
      <c r="A4010" s="191" t="str">
        <f t="shared" si="125"/>
        <v>4262</v>
      </c>
      <c r="B4010" s="191"/>
      <c r="C4010" s="191" t="str">
        <f t="shared" si="124"/>
        <v>42620006</v>
      </c>
      <c r="D4010" t="str">
        <f>'Funding Import'!A4012</f>
        <v>RB054262: STOCK CHURCH OF ENGLAND PRIM</v>
      </c>
      <c r="E4010" t="str">
        <f>MID('Funding Import'!B4012,2,4)</f>
        <v>0006</v>
      </c>
      <c r="F4010" t="str">
        <f>MID('Funding Import'!B4012,8,50)</f>
        <v>EXCEPTIONAL COVID COST GRANT</v>
      </c>
      <c r="G4010" t="str">
        <f>'Funding Import'!I4012</f>
        <v>Spreadsheet B 399778 20982606 Movement from code '0006 to '0012 covid  emergency recode ES089 RM0128 Covid emergency recode</v>
      </c>
      <c r="H4010">
        <f>'Funding Import'!H4012</f>
        <v>-6500</v>
      </c>
      <c r="I4010" s="139"/>
    </row>
    <row r="4011" spans="1:9" ht="15" x14ac:dyDescent="0.2">
      <c r="A4011" s="191" t="str">
        <f t="shared" si="125"/>
        <v>4262</v>
      </c>
      <c r="B4011" s="191"/>
      <c r="C4011" s="191" t="str">
        <f t="shared" si="124"/>
        <v>42620007</v>
      </c>
      <c r="D4011" t="str">
        <f>'Funding Import'!A4013</f>
        <v>RB054262: STOCK CHURCH OF ENGLAND PRIM</v>
      </c>
      <c r="E4011" t="str">
        <f>MID('Funding Import'!B4013,2,4)</f>
        <v>0007</v>
      </c>
      <c r="F4011" t="str">
        <f>MID('Funding Import'!B4013,8,50)</f>
        <v>PUPIL INCREASE/FORMULA ERR</v>
      </c>
      <c r="G4011" t="str">
        <f>'Funding Import'!I4013</f>
        <v>DL 8706 2021-22 KS1 Class Size Funding</v>
      </c>
      <c r="H4011">
        <f>'Funding Import'!H4013</f>
        <v>8229</v>
      </c>
      <c r="I4011" s="139"/>
    </row>
    <row r="4012" spans="1:9" ht="15" x14ac:dyDescent="0.2">
      <c r="A4012" s="191" t="str">
        <f t="shared" si="125"/>
        <v>4262</v>
      </c>
      <c r="B4012" s="191"/>
      <c r="C4012" s="191" t="str">
        <f t="shared" si="124"/>
        <v>42620012</v>
      </c>
      <c r="D4012" t="str">
        <f>'Funding Import'!A4014</f>
        <v>RB054262: STOCK CHURCH OF ENGLAND PRIM</v>
      </c>
      <c r="E4012" t="str">
        <f>MID('Funding Import'!B4014,2,4)</f>
        <v>0012</v>
      </c>
      <c r="F4012" t="str">
        <f>MID('Funding Import'!B4014,8,50)</f>
        <v>COVID CATCH UP</v>
      </c>
      <c r="G4012" t="str">
        <f>'Funding Import'!I4014</f>
        <v>Spreadsheet B 393409 20716499 ES030 DP0530 COVIDWORK COVIDWOR P2 ES030 DP0530 COVIDWORK COVIDWOR P2</v>
      </c>
      <c r="H4012">
        <f>'Funding Import'!H4014</f>
        <v>5625</v>
      </c>
      <c r="I4012" s="139"/>
    </row>
    <row r="4013" spans="1:9" ht="15" x14ac:dyDescent="0.2">
      <c r="A4013" s="191" t="str">
        <f t="shared" si="125"/>
        <v>4262</v>
      </c>
      <c r="B4013" s="191"/>
      <c r="C4013" s="191" t="str">
        <f t="shared" si="124"/>
        <v>42620012</v>
      </c>
      <c r="D4013" t="str">
        <f>'Funding Import'!A4015</f>
        <v>RB054262: STOCK CHURCH OF ENGLAND PRIM</v>
      </c>
      <c r="E4013" t="str">
        <f>MID('Funding Import'!B4015,2,4)</f>
        <v>0012</v>
      </c>
      <c r="F4013" t="str">
        <f>MID('Funding Import'!B4015,8,50)</f>
        <v>COVID CATCH UP</v>
      </c>
      <c r="G4013" t="str">
        <f>'Funding Import'!I4015</f>
        <v>Spreadsheet B 399778 20982606 Movement from code '0006 to '0012 covid  emergency recode ES089 RM0128 Covid emergency recode</v>
      </c>
      <c r="H4013">
        <f>'Funding Import'!H4015</f>
        <v>6500</v>
      </c>
      <c r="I4013" s="139"/>
    </row>
    <row r="4014" spans="1:9" ht="15" x14ac:dyDescent="0.2">
      <c r="A4014" s="191" t="str">
        <f t="shared" si="125"/>
        <v>4262</v>
      </c>
      <c r="B4014" s="191"/>
      <c r="C4014" s="191" t="str">
        <f t="shared" si="124"/>
        <v>42620012</v>
      </c>
      <c r="D4014" t="str">
        <f>'Funding Import'!A4016</f>
        <v>RB054262: STOCK CHURCH OF ENGLAND PRIM</v>
      </c>
      <c r="E4014" t="str">
        <f>MID('Funding Import'!B4016,2,4)</f>
        <v>0012</v>
      </c>
      <c r="F4014" t="str">
        <f>MID('Funding Import'!B4016,8,50)</f>
        <v>COVID CATCH UP</v>
      </c>
      <c r="G4014" t="str">
        <f>'Funding Import'!I4016</f>
        <v>DL 8645 0012recoveryc 0012RPG</v>
      </c>
      <c r="H4014">
        <f>'Funding Import'!H4016</f>
        <v>500</v>
      </c>
      <c r="I4014" s="139"/>
    </row>
    <row r="4015" spans="1:9" ht="15" x14ac:dyDescent="0.2">
      <c r="A4015" s="191" t="str">
        <f t="shared" si="125"/>
        <v>4262</v>
      </c>
      <c r="B4015" s="191"/>
      <c r="C4015" s="191" t="str">
        <f t="shared" si="124"/>
        <v>42620012</v>
      </c>
      <c r="D4015" t="str">
        <f>'Funding Import'!A4017</f>
        <v>RB054262: STOCK CHURCH OF ENGLAND PRIM</v>
      </c>
      <c r="E4015" t="str">
        <f>MID('Funding Import'!B4017,2,4)</f>
        <v>0012</v>
      </c>
      <c r="F4015" t="str">
        <f>MID('Funding Import'!B4017,8,50)</f>
        <v>COVID CATCH UP</v>
      </c>
      <c r="G4015" t="str">
        <f>'Funding Import'!I4017</f>
        <v>DL 8656 0012schoolled 0012SLT</v>
      </c>
      <c r="H4015">
        <f>'Funding Import'!H4017</f>
        <v>295.31</v>
      </c>
      <c r="I4015" s="139"/>
    </row>
    <row r="4016" spans="1:9" ht="15" x14ac:dyDescent="0.2">
      <c r="A4016" s="191" t="str">
        <f t="shared" si="125"/>
        <v>4262</v>
      </c>
      <c r="B4016" s="191"/>
      <c r="C4016" s="191" t="str">
        <f t="shared" si="124"/>
        <v>42620014</v>
      </c>
      <c r="D4016" t="str">
        <f>'Funding Import'!A4018</f>
        <v>RB054262: STOCK CHURCH OF ENGLAND PRIM</v>
      </c>
      <c r="E4016" t="str">
        <f>MID('Funding Import'!B4018,2,4)</f>
        <v>0014</v>
      </c>
      <c r="F4016" t="str">
        <f>MID('Funding Import'!B4018,8,50)</f>
        <v>PUPIL PREMIUM</v>
      </c>
      <c r="G4016" t="str">
        <f>'Funding Import'!I4018</f>
        <v>Spreadsheet B 400831 21077861 ES093 DP0593 SUMMER21PPG SUM21PPG ES093 DP0593 SUMMER21PPG SUM21PPG</v>
      </c>
      <c r="H4016">
        <f>'Funding Import'!H4018</f>
        <v>4483</v>
      </c>
      <c r="I4016" s="139"/>
    </row>
    <row r="4017" spans="1:9" ht="15" x14ac:dyDescent="0.2">
      <c r="A4017" s="191" t="str">
        <f t="shared" si="125"/>
        <v>4262</v>
      </c>
      <c r="B4017" s="191"/>
      <c r="C4017" s="191" t="str">
        <f t="shared" si="124"/>
        <v>42620014</v>
      </c>
      <c r="D4017" t="str">
        <f>'Funding Import'!A4019</f>
        <v>RB054262: STOCK CHURCH OF ENGLAND PRIM</v>
      </c>
      <c r="E4017" t="str">
        <f>MID('Funding Import'!B4019,2,4)</f>
        <v>0014</v>
      </c>
      <c r="F4017" t="str">
        <f>MID('Funding Import'!B4019,8,50)</f>
        <v>PUPIL PREMIUM</v>
      </c>
      <c r="G4017" t="str">
        <f>'Funding Import'!I4019</f>
        <v>DL 8701 0014 Pupil Premium Autumn Term 2021</v>
      </c>
      <c r="H4017">
        <f>'Funding Import'!H4019</f>
        <v>3587</v>
      </c>
      <c r="I4017" s="139"/>
    </row>
    <row r="4018" spans="1:9" ht="15" x14ac:dyDescent="0.2">
      <c r="A4018" s="191" t="str">
        <f t="shared" si="125"/>
        <v>4262</v>
      </c>
      <c r="B4018" s="191"/>
      <c r="C4018" s="191" t="str">
        <f t="shared" ref="C4018:C4081" si="126">A4018&amp;E4018</f>
        <v>42620018</v>
      </c>
      <c r="D4018" t="str">
        <f>'Funding Import'!A4020</f>
        <v>RB054262: STOCK CHURCH OF ENGLAND PRIM</v>
      </c>
      <c r="E4018" t="str">
        <f>MID('Funding Import'!B4020,2,4)</f>
        <v>0018</v>
      </c>
      <c r="F4018" t="str">
        <f>MID('Funding Import'!B4020,8,50)</f>
        <v>ADDITIONAL GRANT INCOME</v>
      </c>
      <c r="G4018" t="str">
        <f>'Funding Import'!I4020</f>
        <v>Spreadsheet B 393531 20728061 ES032 RM0087 PE GRANT APR 21 ES032 RM0087 PE GRANT APR 21</v>
      </c>
      <c r="H4018">
        <f>'Funding Import'!H4020</f>
        <v>7367</v>
      </c>
      <c r="I4018" s="139"/>
    </row>
    <row r="4019" spans="1:9" ht="15" x14ac:dyDescent="0.2">
      <c r="A4019" s="191" t="str">
        <f t="shared" si="125"/>
        <v>4262</v>
      </c>
      <c r="B4019" s="191"/>
      <c r="C4019" s="191" t="str">
        <f t="shared" si="126"/>
        <v>42620018</v>
      </c>
      <c r="D4019" t="str">
        <f>'Funding Import'!A4021</f>
        <v>RB054262: STOCK CHURCH OF ENGLAND PRIM</v>
      </c>
      <c r="E4019" t="str">
        <f>MID('Funding Import'!B4021,2,4)</f>
        <v>0018</v>
      </c>
      <c r="F4019" t="str">
        <f>MID('Funding Import'!B4021,8,50)</f>
        <v>ADDITIONAL GRANT INCOME</v>
      </c>
      <c r="G4019" t="str">
        <f>'Funding Import'!I4021</f>
        <v>Spreadsheet B 399769 20981730 UIFSM JULY21 UIFSM 21 ES085 RM0124 UIFSM JULY21 UIFSM 21</v>
      </c>
      <c r="H4019">
        <f>'Funding Import'!H4021</f>
        <v>35142</v>
      </c>
      <c r="I4019" s="139"/>
    </row>
    <row r="4020" spans="1:9" ht="15" x14ac:dyDescent="0.2">
      <c r="A4020" s="191" t="str">
        <f t="shared" si="125"/>
        <v>4262</v>
      </c>
      <c r="B4020" s="191"/>
      <c r="C4020" s="191" t="str">
        <f t="shared" si="126"/>
        <v>42620018</v>
      </c>
      <c r="D4020" t="str">
        <f>'Funding Import'!A4022</f>
        <v>RB054262: STOCK CHURCH OF ENGLAND PRIM</v>
      </c>
      <c r="E4020" t="str">
        <f>MID('Funding Import'!B4022,2,4)</f>
        <v>0018</v>
      </c>
      <c r="F4020" t="str">
        <f>MID('Funding Import'!B4022,8,50)</f>
        <v>ADDITIONAL GRANT INCOME</v>
      </c>
      <c r="G4020" t="str">
        <f>'Funding Import'!I4022</f>
        <v>DL 8673 PE GRANT OCT21 0018PE</v>
      </c>
      <c r="H4020">
        <f>'Funding Import'!H4022</f>
        <v>10302</v>
      </c>
      <c r="I4020" s="139"/>
    </row>
    <row r="4021" spans="1:9" ht="15" x14ac:dyDescent="0.2">
      <c r="A4021" s="191" t="str">
        <f t="shared" si="125"/>
        <v>4262</v>
      </c>
      <c r="B4021" s="191"/>
      <c r="C4021" s="191" t="str">
        <f t="shared" si="126"/>
        <v>42620026</v>
      </c>
      <c r="D4021" t="str">
        <f>'Funding Import'!A4023</f>
        <v>RB054262: STOCK CHURCH OF ENGLAND PRIM</v>
      </c>
      <c r="E4021" t="str">
        <f>MID('Funding Import'!B4023,2,4)</f>
        <v>0026</v>
      </c>
      <c r="F4021" t="str">
        <f>MID('Funding Import'!B4023,8,50)</f>
        <v>NOTIONAL SEN FUNDING</v>
      </c>
      <c r="G4021" t="str">
        <f>'Funding Import'!I4023</f>
        <v>Spreadsheet B 391732 20639856 ES012 MK0514 10026 NOTIONAL SEN ES012 MK0514 10026 NOTIONAL SEN</v>
      </c>
      <c r="H4021">
        <f>'Funding Import'!H4023</f>
        <v>58232</v>
      </c>
      <c r="I4021" s="139"/>
    </row>
    <row r="4022" spans="1:9" ht="15" x14ac:dyDescent="0.2">
      <c r="A4022" s="191" t="str">
        <f t="shared" si="125"/>
        <v>4358</v>
      </c>
      <c r="B4022" s="191"/>
      <c r="C4022" s="191" t="str">
        <f t="shared" si="126"/>
        <v>43580001</v>
      </c>
      <c r="D4022" t="str">
        <f>'Funding Import'!A4024</f>
        <v>RB054358: TENDRING PRIMARY SCHOOL</v>
      </c>
      <c r="E4022" t="str">
        <f>MID('Funding Import'!B4024,2,4)</f>
        <v>0001</v>
      </c>
      <c r="F4022" t="str">
        <f>MID('Funding Import'!B4024,8,50)</f>
        <v>FORMULA FUNDED (EXCL RATES)</v>
      </c>
      <c r="G4022" t="str">
        <f>'Funding Import'!I4024</f>
        <v>Spreadsheet B 391145 20630885 ES006 MK0508 10001 FORMULA FUNDED ES006 MK0508 10001 FORMULA FUNDED</v>
      </c>
      <c r="H4022">
        <f>'Funding Import'!H4024</f>
        <v>883505</v>
      </c>
      <c r="I4022" s="139"/>
    </row>
    <row r="4023" spans="1:9" ht="15" x14ac:dyDescent="0.2">
      <c r="A4023" s="191" t="str">
        <f t="shared" si="125"/>
        <v>4358</v>
      </c>
      <c r="B4023" s="191"/>
      <c r="C4023" s="191" t="str">
        <f t="shared" si="126"/>
        <v>43580002</v>
      </c>
      <c r="D4023" t="str">
        <f>'Funding Import'!A4025</f>
        <v>RB054358: TENDRING PRIMARY SCHOOL</v>
      </c>
      <c r="E4023" t="str">
        <f>MID('Funding Import'!B4025,2,4)</f>
        <v>0002</v>
      </c>
      <c r="F4023" t="str">
        <f>MID('Funding Import'!B4025,8,50)</f>
        <v>RATES</v>
      </c>
      <c r="G4023" t="str">
        <f>'Funding Import'!I4025</f>
        <v>Spreadsheet B 391137 20630756 ES007 MK0509 10002 RATES ES007 MK0509 10002 RATES</v>
      </c>
      <c r="H4023">
        <f>'Funding Import'!H4025</f>
        <v>18830</v>
      </c>
      <c r="I4023" s="139"/>
    </row>
    <row r="4024" spans="1:9" ht="15" x14ac:dyDescent="0.2">
      <c r="A4024" s="191" t="str">
        <f t="shared" si="125"/>
        <v>4358</v>
      </c>
      <c r="B4024" s="191"/>
      <c r="C4024" s="191" t="str">
        <f t="shared" si="126"/>
        <v>43580003</v>
      </c>
      <c r="D4024" t="str">
        <f>'Funding Import'!A4026</f>
        <v>RB054358: TENDRING PRIMARY SCHOOL</v>
      </c>
      <c r="E4024" t="str">
        <f>MID('Funding Import'!B4026,2,4)</f>
        <v>0003</v>
      </c>
      <c r="F4024" t="str">
        <f>MID('Funding Import'!B4026,8,50)</f>
        <v>BROUGHT FORWARD</v>
      </c>
      <c r="G4024" t="str">
        <f>'Funding Import'!I4026</f>
        <v>Spreadsheet B 394797 20778211 ES055 MK0568 10003 OPENING BALANCES ES055 MK0568 10003 OPENING BALANCES</v>
      </c>
      <c r="H4024">
        <f>'Funding Import'!H4026</f>
        <v>83021.11</v>
      </c>
      <c r="I4024" s="139"/>
    </row>
    <row r="4025" spans="1:9" ht="15" x14ac:dyDescent="0.2">
      <c r="A4025" s="191" t="str">
        <f t="shared" si="125"/>
        <v>4358</v>
      </c>
      <c r="B4025" s="191"/>
      <c r="C4025" s="191" t="str">
        <f t="shared" si="126"/>
        <v>43580004</v>
      </c>
      <c r="D4025" t="str">
        <f>'Funding Import'!A4027</f>
        <v>RB054358: TENDRING PRIMARY SCHOOL</v>
      </c>
      <c r="E4025" t="str">
        <f>MID('Funding Import'!B4027,2,4)</f>
        <v>0004</v>
      </c>
      <c r="F4025" t="str">
        <f>MID('Funding Import'!B4027,8,50)</f>
        <v>STATEMENTED SEN</v>
      </c>
      <c r="G4025" t="str">
        <f>'Funding Import'!I4027</f>
        <v>Spreadsheet B 391144 20630818 ES009 MK0511 10004 EHCP ES009 MK0511 10004 EHCP</v>
      </c>
      <c r="H4025">
        <f>'Funding Import'!H4027</f>
        <v>18214</v>
      </c>
      <c r="I4025" s="139"/>
    </row>
    <row r="4026" spans="1:9" ht="15" x14ac:dyDescent="0.2">
      <c r="A4026" s="191" t="str">
        <f t="shared" si="125"/>
        <v>4358</v>
      </c>
      <c r="B4026" s="191"/>
      <c r="C4026" s="191" t="str">
        <f t="shared" si="126"/>
        <v>43580004</v>
      </c>
      <c r="D4026" t="str">
        <f>'Funding Import'!A4028</f>
        <v>RB054358: TENDRING PRIMARY SCHOOL</v>
      </c>
      <c r="E4026" t="str">
        <f>MID('Funding Import'!B4028,2,4)</f>
        <v>0004</v>
      </c>
      <c r="F4026" t="str">
        <f>MID('Funding Import'!B4028,8,50)</f>
        <v>STATEMENTED SEN</v>
      </c>
      <c r="G4026" t="str">
        <f>'Funding Import'!I4028</f>
        <v>Spreadsheet B 401820 21143763 ES099 MK0707 SEN TOP-UP SUM2 SUM-21 ES099 MK0707 SEN TOP-UP SUM2 SUM-21</v>
      </c>
      <c r="H4026">
        <f>'Funding Import'!H4028</f>
        <v>1500</v>
      </c>
      <c r="I4026" s="139"/>
    </row>
    <row r="4027" spans="1:9" ht="15" x14ac:dyDescent="0.2">
      <c r="A4027" s="191" t="str">
        <f t="shared" si="125"/>
        <v>4358</v>
      </c>
      <c r="B4027" s="191"/>
      <c r="C4027" s="191" t="str">
        <f t="shared" si="126"/>
        <v>43580006</v>
      </c>
      <c r="D4027" t="str">
        <f>'Funding Import'!A4029</f>
        <v>RB054358: TENDRING PRIMARY SCHOOL</v>
      </c>
      <c r="E4027" t="str">
        <f>MID('Funding Import'!B4029,2,4)</f>
        <v>0006</v>
      </c>
      <c r="F4027" t="str">
        <f>MID('Funding Import'!B4029,8,50)</f>
        <v>EXCEPTIONAL COVID COST GRANT</v>
      </c>
      <c r="G4027" t="str">
        <f>'Funding Import'!I4029</f>
        <v>Spreadsheet B 398807 20920177 ES067 DP0558 FSMADDCOSTSCOVID FSMCOVID ES067 DP0558 FSMADDCOSTSCOVID FSMCOVID</v>
      </c>
      <c r="H4027">
        <f>'Funding Import'!H4029</f>
        <v>426</v>
      </c>
      <c r="I4027" s="139"/>
    </row>
    <row r="4028" spans="1:9" ht="15" x14ac:dyDescent="0.2">
      <c r="A4028" s="191" t="str">
        <f t="shared" si="125"/>
        <v>4358</v>
      </c>
      <c r="B4028" s="191"/>
      <c r="C4028" s="191" t="str">
        <f t="shared" si="126"/>
        <v>43580006</v>
      </c>
      <c r="D4028" t="str">
        <f>'Funding Import'!A4030</f>
        <v>RB054358: TENDRING PRIMARY SCHOOL</v>
      </c>
      <c r="E4028" t="str">
        <f>MID('Funding Import'!B4030,2,4)</f>
        <v>0006</v>
      </c>
      <c r="F4028" t="str">
        <f>MID('Funding Import'!B4030,8,50)</f>
        <v>EXCEPTIONAL COVID COST GRANT</v>
      </c>
      <c r="G4028" t="str">
        <f>'Funding Import'!I4030</f>
        <v>Spreadsheet B 398804 20920024 ES065 DP0556 COVIDEMERGENCY COVIDEM ES065 DP0556 COVIDEMERGENCY COVIDEM</v>
      </c>
      <c r="H4028">
        <f>'Funding Import'!H4030</f>
        <v>5400</v>
      </c>
      <c r="I4028" s="139"/>
    </row>
    <row r="4029" spans="1:9" ht="15" x14ac:dyDescent="0.2">
      <c r="A4029" s="191" t="str">
        <f t="shared" si="125"/>
        <v>4358</v>
      </c>
      <c r="B4029" s="191"/>
      <c r="C4029" s="191" t="str">
        <f t="shared" si="126"/>
        <v>43580006</v>
      </c>
      <c r="D4029" t="str">
        <f>'Funding Import'!A4031</f>
        <v>RB054358: TENDRING PRIMARY SCHOOL</v>
      </c>
      <c r="E4029" t="str">
        <f>MID('Funding Import'!B4031,2,4)</f>
        <v>0006</v>
      </c>
      <c r="F4029" t="str">
        <f>MID('Funding Import'!B4031,8,50)</f>
        <v>EXCEPTIONAL COVID COST GRANT</v>
      </c>
      <c r="G4029" t="str">
        <f>'Funding Import'!I4031</f>
        <v>Spreadsheet B 399778 20982606 Movement from code '0006 to '0012 covid  emergency recode ES089 RM0128 Covid emergency recode</v>
      </c>
      <c r="H4029">
        <f>'Funding Import'!H4031</f>
        <v>-5400</v>
      </c>
      <c r="I4029" s="139"/>
    </row>
    <row r="4030" spans="1:9" ht="15" x14ac:dyDescent="0.2">
      <c r="A4030" s="191" t="str">
        <f t="shared" si="125"/>
        <v>4358</v>
      </c>
      <c r="B4030" s="191"/>
      <c r="C4030" s="191" t="str">
        <f t="shared" si="126"/>
        <v>43580012</v>
      </c>
      <c r="D4030" t="str">
        <f>'Funding Import'!A4032</f>
        <v>RB054358: TENDRING PRIMARY SCHOOL</v>
      </c>
      <c r="E4030" t="str">
        <f>MID('Funding Import'!B4032,2,4)</f>
        <v>0012</v>
      </c>
      <c r="F4030" t="str">
        <f>MID('Funding Import'!B4032,8,50)</f>
        <v>COVID CATCH UP</v>
      </c>
      <c r="G4030" t="str">
        <f>'Funding Import'!I4032</f>
        <v>Spreadsheet B 399778 20982606 Movement from code '0006 to '0012 covid  emergency recode ES089 RM0128 Covid emergency recode</v>
      </c>
      <c r="H4030">
        <f>'Funding Import'!H4032</f>
        <v>5400</v>
      </c>
      <c r="I4030" s="139"/>
    </row>
    <row r="4031" spans="1:9" ht="15" x14ac:dyDescent="0.2">
      <c r="A4031" s="191" t="str">
        <f t="shared" si="125"/>
        <v>4358</v>
      </c>
      <c r="B4031" s="191"/>
      <c r="C4031" s="191" t="str">
        <f t="shared" si="126"/>
        <v>43580012</v>
      </c>
      <c r="D4031" t="str">
        <f>'Funding Import'!A4033</f>
        <v>RB054358: TENDRING PRIMARY SCHOOL</v>
      </c>
      <c r="E4031" t="str">
        <f>MID('Funding Import'!B4033,2,4)</f>
        <v>0012</v>
      </c>
      <c r="F4031" t="str">
        <f>MID('Funding Import'!B4033,8,50)</f>
        <v>COVID CATCH UP</v>
      </c>
      <c r="G4031" t="str">
        <f>'Funding Import'!I4033</f>
        <v>DL 8645 0012recoveryc 0012RPG</v>
      </c>
      <c r="H4031">
        <f>'Funding Import'!H4033</f>
        <v>833.75</v>
      </c>
      <c r="I4031" s="139"/>
    </row>
    <row r="4032" spans="1:9" ht="15" x14ac:dyDescent="0.2">
      <c r="A4032" s="191" t="str">
        <f t="shared" si="125"/>
        <v>4358</v>
      </c>
      <c r="B4032" s="191"/>
      <c r="C4032" s="191" t="str">
        <f t="shared" si="126"/>
        <v>43580012</v>
      </c>
      <c r="D4032" t="str">
        <f>'Funding Import'!A4034</f>
        <v>RB054358: TENDRING PRIMARY SCHOOL</v>
      </c>
      <c r="E4032" t="str">
        <f>MID('Funding Import'!B4034,2,4)</f>
        <v>0012</v>
      </c>
      <c r="F4032" t="str">
        <f>MID('Funding Import'!B4034,8,50)</f>
        <v>COVID CATCH UP</v>
      </c>
      <c r="G4032" t="str">
        <f>'Funding Import'!I4034</f>
        <v>DL 8656 0012schoolled 0012SLT</v>
      </c>
      <c r="H4032">
        <f>'Funding Import'!H4034</f>
        <v>767.81</v>
      </c>
      <c r="I4032" s="139"/>
    </row>
    <row r="4033" spans="1:9" ht="15" x14ac:dyDescent="0.2">
      <c r="A4033" s="191" t="str">
        <f t="shared" si="125"/>
        <v>4358</v>
      </c>
      <c r="B4033" s="191"/>
      <c r="C4033" s="191" t="str">
        <f t="shared" si="126"/>
        <v>43580014</v>
      </c>
      <c r="D4033" t="str">
        <f>'Funding Import'!A4035</f>
        <v>RB054358: TENDRING PRIMARY SCHOOL</v>
      </c>
      <c r="E4033" t="str">
        <f>MID('Funding Import'!B4035,2,4)</f>
        <v>0014</v>
      </c>
      <c r="F4033" t="str">
        <f>MID('Funding Import'!B4035,8,50)</f>
        <v>PUPIL PREMIUM</v>
      </c>
      <c r="G4033" t="str">
        <f>'Funding Import'!I4035</f>
        <v>Spreadsheet B 400831 21077861 ES093 DP0593 SUMMER21PPG SUM21PPG ES093 DP0593 SUMMER21PPG SUM21PPG</v>
      </c>
      <c r="H4033">
        <f>'Funding Import'!H4035</f>
        <v>13852</v>
      </c>
      <c r="I4033" s="139"/>
    </row>
    <row r="4034" spans="1:9" ht="15" x14ac:dyDescent="0.2">
      <c r="A4034" s="191" t="str">
        <f t="shared" ref="A4034:A4097" si="127">MID(D4034,5,4)</f>
        <v>4358</v>
      </c>
      <c r="B4034" s="191"/>
      <c r="C4034" s="191" t="str">
        <f t="shared" si="126"/>
        <v>43580014</v>
      </c>
      <c r="D4034" t="str">
        <f>'Funding Import'!A4036</f>
        <v>RB054358: TENDRING PRIMARY SCHOOL</v>
      </c>
      <c r="E4034" t="str">
        <f>MID('Funding Import'!B4036,2,4)</f>
        <v>0014</v>
      </c>
      <c r="F4034" t="str">
        <f>MID('Funding Import'!B4036,8,50)</f>
        <v>PUPIL PREMIUM</v>
      </c>
      <c r="G4034" t="str">
        <f>'Funding Import'!I4036</f>
        <v>DL 8701 0014 Pupil Premium Autumn Term 2021</v>
      </c>
      <c r="H4034">
        <f>'Funding Import'!H4036</f>
        <v>11082</v>
      </c>
      <c r="I4034" s="139"/>
    </row>
    <row r="4035" spans="1:9" ht="15" x14ac:dyDescent="0.2">
      <c r="A4035" s="191" t="str">
        <f t="shared" si="127"/>
        <v>4358</v>
      </c>
      <c r="B4035" s="191"/>
      <c r="C4035" s="191" t="str">
        <f t="shared" si="126"/>
        <v>43580018</v>
      </c>
      <c r="D4035" t="str">
        <f>'Funding Import'!A4037</f>
        <v>RB054358: TENDRING PRIMARY SCHOOL</v>
      </c>
      <c r="E4035" t="str">
        <f>MID('Funding Import'!B4037,2,4)</f>
        <v>0018</v>
      </c>
      <c r="F4035" t="str">
        <f>MID('Funding Import'!B4037,8,50)</f>
        <v>ADDITIONAL GRANT INCOME</v>
      </c>
      <c r="G4035" t="str">
        <f>'Funding Import'!I4037</f>
        <v>Spreadsheet B 393531 20728061 ES032 RM0087 PE GRANT APR 21 ES032 RM0087 PE GRANT APR 21</v>
      </c>
      <c r="H4035">
        <f>'Funding Import'!H4037</f>
        <v>7196</v>
      </c>
      <c r="I4035" s="139"/>
    </row>
    <row r="4036" spans="1:9" ht="15" x14ac:dyDescent="0.2">
      <c r="A4036" s="191" t="str">
        <f t="shared" si="127"/>
        <v>4358</v>
      </c>
      <c r="B4036" s="191"/>
      <c r="C4036" s="191" t="str">
        <f t="shared" si="126"/>
        <v>43580018</v>
      </c>
      <c r="D4036" t="str">
        <f>'Funding Import'!A4038</f>
        <v>RB054358: TENDRING PRIMARY SCHOOL</v>
      </c>
      <c r="E4036" t="str">
        <f>MID('Funding Import'!B4038,2,4)</f>
        <v>0018</v>
      </c>
      <c r="F4036" t="str">
        <f>MID('Funding Import'!B4038,8,50)</f>
        <v>ADDITIONAL GRANT INCOME</v>
      </c>
      <c r="G4036" t="str">
        <f>'Funding Import'!I4038</f>
        <v>Spreadsheet B 399769 20981730 UIFSM JULY21 UIFSM 21 ES085 RM0124 UIFSM JULY21 UIFSM 21</v>
      </c>
      <c r="H4036">
        <f>'Funding Import'!H4038</f>
        <v>34901</v>
      </c>
      <c r="I4036" s="139"/>
    </row>
    <row r="4037" spans="1:9" ht="15" x14ac:dyDescent="0.2">
      <c r="A4037" s="191" t="str">
        <f t="shared" si="127"/>
        <v>4358</v>
      </c>
      <c r="B4037" s="191"/>
      <c r="C4037" s="191" t="str">
        <f t="shared" si="126"/>
        <v>43580018</v>
      </c>
      <c r="D4037" t="str">
        <f>'Funding Import'!A4039</f>
        <v>RB054358: TENDRING PRIMARY SCHOOL</v>
      </c>
      <c r="E4037" t="str">
        <f>MID('Funding Import'!B4039,2,4)</f>
        <v>0018</v>
      </c>
      <c r="F4037" t="str">
        <f>MID('Funding Import'!B4039,8,50)</f>
        <v>ADDITIONAL GRANT INCOME</v>
      </c>
      <c r="G4037" t="str">
        <f>'Funding Import'!I4039</f>
        <v>DL 8673 PE GRANT OCT21 0018PE</v>
      </c>
      <c r="H4037">
        <f>'Funding Import'!H4039</f>
        <v>10138</v>
      </c>
      <c r="I4037" s="139"/>
    </row>
    <row r="4038" spans="1:9" ht="15" x14ac:dyDescent="0.2">
      <c r="A4038" s="191" t="str">
        <f t="shared" si="127"/>
        <v>4358</v>
      </c>
      <c r="B4038" s="191"/>
      <c r="C4038" s="191" t="str">
        <f t="shared" si="126"/>
        <v>43580026</v>
      </c>
      <c r="D4038" t="str">
        <f>'Funding Import'!A4040</f>
        <v>RB054358: TENDRING PRIMARY SCHOOL</v>
      </c>
      <c r="E4038" t="str">
        <f>MID('Funding Import'!B4040,2,4)</f>
        <v>0026</v>
      </c>
      <c r="F4038" t="str">
        <f>MID('Funding Import'!B4040,8,50)</f>
        <v>NOTIONAL SEN FUNDING</v>
      </c>
      <c r="G4038" t="str">
        <f>'Funding Import'!I4040</f>
        <v>Spreadsheet B 391732 20639856 ES012 MK0514 10026 NOTIONAL SEN ES012 MK0514 10026 NOTIONAL SEN</v>
      </c>
      <c r="H4038">
        <f>'Funding Import'!H4040</f>
        <v>69960</v>
      </c>
      <c r="I4038" s="139"/>
    </row>
    <row r="4039" spans="1:9" ht="15" x14ac:dyDescent="0.2">
      <c r="A4039" s="191" t="str">
        <f t="shared" si="127"/>
        <v>4366</v>
      </c>
      <c r="B4039" s="191"/>
      <c r="C4039" s="191" t="str">
        <f t="shared" si="126"/>
        <v>43660001</v>
      </c>
      <c r="D4039" t="str">
        <f>'Funding Import'!A4041</f>
        <v>RB054366: TERLING COE(VA) PRIMARY SCHOOL</v>
      </c>
      <c r="E4039" t="str">
        <f>MID('Funding Import'!B4041,2,4)</f>
        <v>0001</v>
      </c>
      <c r="F4039" t="str">
        <f>MID('Funding Import'!B4041,8,50)</f>
        <v>FORMULA FUNDED (EXCL RATES)</v>
      </c>
      <c r="G4039" t="str">
        <f>'Funding Import'!I4041</f>
        <v>Spreadsheet B 391145 20630885 ES006 MK0508 10001 FORMULA FUNDED ES006 MK0508 10001 FORMULA FUNDED</v>
      </c>
      <c r="H4039">
        <f>'Funding Import'!H4041</f>
        <v>459221</v>
      </c>
      <c r="I4039" s="139"/>
    </row>
    <row r="4040" spans="1:9" ht="15" x14ac:dyDescent="0.2">
      <c r="A4040" s="191" t="str">
        <f t="shared" si="127"/>
        <v>4366</v>
      </c>
      <c r="B4040" s="191"/>
      <c r="C4040" s="191" t="str">
        <f t="shared" si="126"/>
        <v>43660002</v>
      </c>
      <c r="D4040" t="str">
        <f>'Funding Import'!A4042</f>
        <v>RB054366: TERLING COE(VA) PRIMARY SCHOOL</v>
      </c>
      <c r="E4040" t="str">
        <f>MID('Funding Import'!B4042,2,4)</f>
        <v>0002</v>
      </c>
      <c r="F4040" t="str">
        <f>MID('Funding Import'!B4042,8,50)</f>
        <v>RATES</v>
      </c>
      <c r="G4040" t="str">
        <f>'Funding Import'!I4042</f>
        <v>Spreadsheet B 391137 20630756 ES007 MK0509 10002 RATES ES007 MK0509 10002 RATES</v>
      </c>
      <c r="H4040">
        <f>'Funding Import'!H4042</f>
        <v>2213</v>
      </c>
      <c r="I4040" s="139"/>
    </row>
    <row r="4041" spans="1:9" ht="15" x14ac:dyDescent="0.2">
      <c r="A4041" s="191" t="str">
        <f t="shared" si="127"/>
        <v>4366</v>
      </c>
      <c r="B4041" s="191"/>
      <c r="C4041" s="191" t="str">
        <f t="shared" si="126"/>
        <v>43660003</v>
      </c>
      <c r="D4041" t="str">
        <f>'Funding Import'!A4043</f>
        <v>RB054366: TERLING COE(VA) PRIMARY SCHOOL</v>
      </c>
      <c r="E4041" t="str">
        <f>MID('Funding Import'!B4043,2,4)</f>
        <v>0003</v>
      </c>
      <c r="F4041" t="str">
        <f>MID('Funding Import'!B4043,8,50)</f>
        <v>BROUGHT FORWARD</v>
      </c>
      <c r="G4041" t="str">
        <f>'Funding Import'!I4043</f>
        <v>Spreadsheet B 394797 20778211 ES055 MK0568 10003 OPENING BALANCES ES055 MK0568 10003 OPENING BALANCES</v>
      </c>
      <c r="H4041">
        <f>'Funding Import'!H4043</f>
        <v>33951.22</v>
      </c>
      <c r="I4041" s="139"/>
    </row>
    <row r="4042" spans="1:9" ht="15" x14ac:dyDescent="0.2">
      <c r="A4042" s="191" t="str">
        <f t="shared" si="127"/>
        <v>4366</v>
      </c>
      <c r="B4042" s="191"/>
      <c r="C4042" s="191" t="str">
        <f t="shared" si="126"/>
        <v>43660004</v>
      </c>
      <c r="D4042" t="str">
        <f>'Funding Import'!A4044</f>
        <v>RB054366: TERLING COE(VA) PRIMARY SCHOOL</v>
      </c>
      <c r="E4042" t="str">
        <f>MID('Funding Import'!B4044,2,4)</f>
        <v>0004</v>
      </c>
      <c r="F4042" t="str">
        <f>MID('Funding Import'!B4044,8,50)</f>
        <v>STATEMENTED SEN</v>
      </c>
      <c r="G4042" t="str">
        <f>'Funding Import'!I4044</f>
        <v>Spreadsheet B 391144 20630818 ES009 MK0511 10004 EHCP ES009 MK0511 10004 EHCP</v>
      </c>
      <c r="H4042">
        <f>'Funding Import'!H4044</f>
        <v>6323</v>
      </c>
      <c r="I4042" s="139"/>
    </row>
    <row r="4043" spans="1:9" ht="15" x14ac:dyDescent="0.2">
      <c r="A4043" s="191" t="str">
        <f t="shared" si="127"/>
        <v>4366</v>
      </c>
      <c r="B4043" s="191"/>
      <c r="C4043" s="191" t="str">
        <f t="shared" si="126"/>
        <v>43660004</v>
      </c>
      <c r="D4043" t="str">
        <f>'Funding Import'!A4045</f>
        <v>RB054366: TERLING COE(VA) PRIMARY SCHOOL</v>
      </c>
      <c r="E4043" t="str">
        <f>MID('Funding Import'!B4045,2,4)</f>
        <v>0004</v>
      </c>
      <c r="F4043" t="str">
        <f>MID('Funding Import'!B4045,8,50)</f>
        <v>STATEMENTED SEN</v>
      </c>
      <c r="G4043" t="str">
        <f>'Funding Import'!I4045</f>
        <v>Spreadsheet B 394845 20782782 ES043 DP0533 SEN TOP-UP SUM1 SUM-21 ES043 DP0533 SEN TOP-UP SUM1 SUM-21</v>
      </c>
      <c r="H4043">
        <f>'Funding Import'!H4045</f>
        <v>1624</v>
      </c>
      <c r="I4043" s="139"/>
    </row>
    <row r="4044" spans="1:9" ht="15" x14ac:dyDescent="0.2">
      <c r="A4044" s="191" t="str">
        <f t="shared" si="127"/>
        <v>4366</v>
      </c>
      <c r="B4044" s="191"/>
      <c r="C4044" s="191" t="str">
        <f t="shared" si="126"/>
        <v>43660004</v>
      </c>
      <c r="D4044" t="str">
        <f>'Funding Import'!A4046</f>
        <v>RB054366: TERLING COE(VA) PRIMARY SCHOOL</v>
      </c>
      <c r="E4044" t="str">
        <f>MID('Funding Import'!B4046,2,4)</f>
        <v>0004</v>
      </c>
      <c r="F4044" t="str">
        <f>MID('Funding Import'!B4046,8,50)</f>
        <v>STATEMENTED SEN</v>
      </c>
      <c r="G4044" t="str">
        <f>'Funding Import'!I4046</f>
        <v>DL 8688 SEN TOP-UP AUT1 AUT-21</v>
      </c>
      <c r="H4044">
        <f>'Funding Import'!H4046</f>
        <v>1770</v>
      </c>
      <c r="I4044" s="139"/>
    </row>
    <row r="4045" spans="1:9" ht="15" x14ac:dyDescent="0.2">
      <c r="A4045" s="191" t="str">
        <f t="shared" si="127"/>
        <v>4366</v>
      </c>
      <c r="B4045" s="191"/>
      <c r="C4045" s="191" t="str">
        <f t="shared" si="126"/>
        <v>43660006</v>
      </c>
      <c r="D4045" t="str">
        <f>'Funding Import'!A4047</f>
        <v>RB054366: TERLING COE(VA) PRIMARY SCHOOL</v>
      </c>
      <c r="E4045" t="str">
        <f>MID('Funding Import'!B4047,2,4)</f>
        <v>0006</v>
      </c>
      <c r="F4045" t="str">
        <f>MID('Funding Import'!B4047,8,50)</f>
        <v>EXCEPTIONAL COVID COST GRANT</v>
      </c>
      <c r="G4045" t="str">
        <f>'Funding Import'!I4047</f>
        <v>Spreadsheet B 398804 20920024 ES065 DP0556 COVIDEMERGENCY COVIDEM ES065 DP0556 COVIDEMERGENCY COVIDEM</v>
      </c>
      <c r="H4045">
        <f>'Funding Import'!H4047</f>
        <v>3360</v>
      </c>
      <c r="I4045" s="139"/>
    </row>
    <row r="4046" spans="1:9" ht="15" x14ac:dyDescent="0.2">
      <c r="A4046" s="191" t="str">
        <f t="shared" si="127"/>
        <v>4366</v>
      </c>
      <c r="B4046" s="191"/>
      <c r="C4046" s="191" t="str">
        <f t="shared" si="126"/>
        <v>43660006</v>
      </c>
      <c r="D4046" t="str">
        <f>'Funding Import'!A4048</f>
        <v>RB054366: TERLING COE(VA) PRIMARY SCHOOL</v>
      </c>
      <c r="E4046" t="str">
        <f>MID('Funding Import'!B4048,2,4)</f>
        <v>0006</v>
      </c>
      <c r="F4046" t="str">
        <f>MID('Funding Import'!B4048,8,50)</f>
        <v>EXCEPTIONAL COVID COST GRANT</v>
      </c>
      <c r="G4046" t="str">
        <f>'Funding Import'!I4048</f>
        <v>Spreadsheet B 399778 20982606 Movement from code '0006 to '0012 covid  emergency recode ES089 RM0128 Covid emergency recode</v>
      </c>
      <c r="H4046">
        <f>'Funding Import'!H4048</f>
        <v>-3360</v>
      </c>
      <c r="I4046" s="139"/>
    </row>
    <row r="4047" spans="1:9" ht="15" x14ac:dyDescent="0.2">
      <c r="A4047" s="191" t="str">
        <f t="shared" si="127"/>
        <v>4366</v>
      </c>
      <c r="B4047" s="191"/>
      <c r="C4047" s="191" t="str">
        <f t="shared" si="126"/>
        <v>43660007</v>
      </c>
      <c r="D4047" t="str">
        <f>'Funding Import'!A4049</f>
        <v>RB054366: TERLING COE(VA) PRIMARY SCHOOL</v>
      </c>
      <c r="E4047" t="str">
        <f>MID('Funding Import'!B4049,2,4)</f>
        <v>0007</v>
      </c>
      <c r="F4047" t="str">
        <f>MID('Funding Import'!B4049,8,50)</f>
        <v>PUPIL INCREASE/FORMULA ERR</v>
      </c>
      <c r="G4047" t="str">
        <f>'Funding Import'!I4049</f>
        <v>DL 8706 2021-22 KS1 Class Size Funding</v>
      </c>
      <c r="H4047">
        <f>'Funding Import'!H4049</f>
        <v>2993</v>
      </c>
      <c r="I4047" s="139"/>
    </row>
    <row r="4048" spans="1:9" ht="15" x14ac:dyDescent="0.2">
      <c r="A4048" s="191" t="str">
        <f t="shared" si="127"/>
        <v>4366</v>
      </c>
      <c r="B4048" s="191"/>
      <c r="C4048" s="191" t="str">
        <f t="shared" si="126"/>
        <v>43660012</v>
      </c>
      <c r="D4048" t="str">
        <f>'Funding Import'!A4050</f>
        <v>RB054366: TERLING COE(VA) PRIMARY SCHOOL</v>
      </c>
      <c r="E4048" t="str">
        <f>MID('Funding Import'!B4050,2,4)</f>
        <v>0012</v>
      </c>
      <c r="F4048" t="str">
        <f>MID('Funding Import'!B4050,8,50)</f>
        <v>COVID CATCH UP</v>
      </c>
      <c r="G4048" t="str">
        <f>'Funding Import'!I4050</f>
        <v>Spreadsheet B 393409 20716499 ES030 DP0530 COVIDWORK COVIDWOR P2 ES030 DP0530 COVIDWORK COVIDWOR P2</v>
      </c>
      <c r="H4048">
        <f>'Funding Import'!H4050</f>
        <v>179.52</v>
      </c>
      <c r="I4048" s="139"/>
    </row>
    <row r="4049" spans="1:9" ht="15" x14ac:dyDescent="0.2">
      <c r="A4049" s="191" t="str">
        <f t="shared" si="127"/>
        <v>4366</v>
      </c>
      <c r="B4049" s="191"/>
      <c r="C4049" s="191" t="str">
        <f t="shared" si="126"/>
        <v>43660012</v>
      </c>
      <c r="D4049" t="str">
        <f>'Funding Import'!A4051</f>
        <v>RB054366: TERLING COE(VA) PRIMARY SCHOOL</v>
      </c>
      <c r="E4049" t="str">
        <f>MID('Funding Import'!B4051,2,4)</f>
        <v>0012</v>
      </c>
      <c r="F4049" t="str">
        <f>MID('Funding Import'!B4051,8,50)</f>
        <v>COVID CATCH UP</v>
      </c>
      <c r="G4049" t="str">
        <f>'Funding Import'!I4051</f>
        <v>Spreadsheet B 399778 20982606 Movement from code '0006 to '0012 covid  emergency recode ES089 RM0128 Covid emergency recode</v>
      </c>
      <c r="H4049">
        <f>'Funding Import'!H4051</f>
        <v>3360</v>
      </c>
      <c r="I4049" s="139"/>
    </row>
    <row r="4050" spans="1:9" ht="15" x14ac:dyDescent="0.2">
      <c r="A4050" s="191" t="str">
        <f t="shared" si="127"/>
        <v>4366</v>
      </c>
      <c r="B4050" s="191"/>
      <c r="C4050" s="191" t="str">
        <f t="shared" si="126"/>
        <v>43660012</v>
      </c>
      <c r="D4050" t="str">
        <f>'Funding Import'!A4052</f>
        <v>RB054366: TERLING COE(VA) PRIMARY SCHOOL</v>
      </c>
      <c r="E4050" t="str">
        <f>MID('Funding Import'!B4052,2,4)</f>
        <v>0012</v>
      </c>
      <c r="F4050" t="str">
        <f>MID('Funding Import'!B4052,8,50)</f>
        <v>COVID CATCH UP</v>
      </c>
      <c r="G4050" t="str">
        <f>'Funding Import'!I4052</f>
        <v>DL 8645 0012recoveryc 0012RPG</v>
      </c>
      <c r="H4050">
        <f>'Funding Import'!H4052</f>
        <v>500</v>
      </c>
      <c r="I4050" s="139"/>
    </row>
    <row r="4051" spans="1:9" ht="15" x14ac:dyDescent="0.2">
      <c r="A4051" s="191" t="str">
        <f t="shared" si="127"/>
        <v>4366</v>
      </c>
      <c r="B4051" s="191"/>
      <c r="C4051" s="191" t="str">
        <f t="shared" si="126"/>
        <v>43660012</v>
      </c>
      <c r="D4051" t="str">
        <f>'Funding Import'!A4053</f>
        <v>RB054366: TERLING COE(VA) PRIMARY SCHOOL</v>
      </c>
      <c r="E4051" t="str">
        <f>MID('Funding Import'!B4053,2,4)</f>
        <v>0012</v>
      </c>
      <c r="F4051" t="str">
        <f>MID('Funding Import'!B4053,8,50)</f>
        <v>COVID CATCH UP</v>
      </c>
      <c r="G4051" t="str">
        <f>'Funding Import'!I4053</f>
        <v>DL 8656 0012schoolled 0012SLT</v>
      </c>
      <c r="H4051">
        <f>'Funding Import'!H4053</f>
        <v>295.31</v>
      </c>
      <c r="I4051" s="139"/>
    </row>
    <row r="4052" spans="1:9" ht="15" x14ac:dyDescent="0.2">
      <c r="A4052" s="191" t="str">
        <f t="shared" si="127"/>
        <v>4366</v>
      </c>
      <c r="B4052" s="191"/>
      <c r="C4052" s="191" t="str">
        <f t="shared" si="126"/>
        <v>43660014</v>
      </c>
      <c r="D4052" t="str">
        <f>'Funding Import'!A4054</f>
        <v>RB054366: TERLING COE(VA) PRIMARY SCHOOL</v>
      </c>
      <c r="E4052" t="str">
        <f>MID('Funding Import'!B4054,2,4)</f>
        <v>0014</v>
      </c>
      <c r="F4052" t="str">
        <f>MID('Funding Import'!B4054,8,50)</f>
        <v>PUPIL PREMIUM</v>
      </c>
      <c r="G4052" t="str">
        <f>'Funding Import'!I4054</f>
        <v>Spreadsheet B 400831 21077861 ES093 DP0593 SUMMER21PPG SUM21PPG ES093 DP0593 SUMMER21PPG SUM21PPG</v>
      </c>
      <c r="H4052">
        <f>'Funding Import'!H4054</f>
        <v>7558</v>
      </c>
      <c r="I4052" s="139"/>
    </row>
    <row r="4053" spans="1:9" ht="15" x14ac:dyDescent="0.2">
      <c r="A4053" s="191" t="str">
        <f t="shared" si="127"/>
        <v>4366</v>
      </c>
      <c r="B4053" s="191"/>
      <c r="C4053" s="191" t="str">
        <f t="shared" si="126"/>
        <v>43660014</v>
      </c>
      <c r="D4053" t="str">
        <f>'Funding Import'!A4055</f>
        <v>RB054366: TERLING COE(VA) PRIMARY SCHOOL</v>
      </c>
      <c r="E4053" t="str">
        <f>MID('Funding Import'!B4055,2,4)</f>
        <v>0014</v>
      </c>
      <c r="F4053" t="str">
        <f>MID('Funding Import'!B4055,8,50)</f>
        <v>PUPIL PREMIUM</v>
      </c>
      <c r="G4053" t="str">
        <f>'Funding Import'!I4055</f>
        <v>DL 8701 0014 Pupil Premium Autumn Term 2021</v>
      </c>
      <c r="H4053">
        <f>'Funding Import'!H4055</f>
        <v>6047</v>
      </c>
      <c r="I4053" s="139"/>
    </row>
    <row r="4054" spans="1:9" ht="15" x14ac:dyDescent="0.2">
      <c r="A4054" s="191" t="str">
        <f t="shared" si="127"/>
        <v>4366</v>
      </c>
      <c r="B4054" s="191"/>
      <c r="C4054" s="191" t="str">
        <f t="shared" si="126"/>
        <v>43660018</v>
      </c>
      <c r="D4054" t="str">
        <f>'Funding Import'!A4056</f>
        <v>RB054366: TERLING COE(VA) PRIMARY SCHOOL</v>
      </c>
      <c r="E4054" t="str">
        <f>MID('Funding Import'!B4056,2,4)</f>
        <v>0018</v>
      </c>
      <c r="F4054" t="str">
        <f>MID('Funding Import'!B4056,8,50)</f>
        <v>ADDITIONAL GRANT INCOME</v>
      </c>
      <c r="G4054" t="str">
        <f>'Funding Import'!I4056</f>
        <v>Spreadsheet B 393531 20728061 ES032 RM0087 PE GRANT APR 21 ES032 RM0087 PE GRANT APR 21</v>
      </c>
      <c r="H4054">
        <f>'Funding Import'!H4056</f>
        <v>7004</v>
      </c>
      <c r="I4054" s="139"/>
    </row>
    <row r="4055" spans="1:9" ht="15" x14ac:dyDescent="0.2">
      <c r="A4055" s="191" t="str">
        <f t="shared" si="127"/>
        <v>4366</v>
      </c>
      <c r="B4055" s="191"/>
      <c r="C4055" s="191" t="str">
        <f t="shared" si="126"/>
        <v>43660018</v>
      </c>
      <c r="D4055" t="str">
        <f>'Funding Import'!A4057</f>
        <v>RB054366: TERLING COE(VA) PRIMARY SCHOOL</v>
      </c>
      <c r="E4055" t="str">
        <f>MID('Funding Import'!B4057,2,4)</f>
        <v>0018</v>
      </c>
      <c r="F4055" t="str">
        <f>MID('Funding Import'!B4057,8,50)</f>
        <v>ADDITIONAL GRANT INCOME</v>
      </c>
      <c r="G4055" t="str">
        <f>'Funding Import'!I4057</f>
        <v>Spreadsheet B 399769 20981730 UIFSM JULY21 UIFSM 21 ES085 RM0124 UIFSM JULY21 UIFSM 21</v>
      </c>
      <c r="H4055">
        <f>'Funding Import'!H4057</f>
        <v>17988</v>
      </c>
      <c r="I4055" s="139"/>
    </row>
    <row r="4056" spans="1:9" ht="15" x14ac:dyDescent="0.2">
      <c r="A4056" s="191" t="str">
        <f t="shared" si="127"/>
        <v>4366</v>
      </c>
      <c r="B4056" s="191"/>
      <c r="C4056" s="191" t="str">
        <f t="shared" si="126"/>
        <v>43660018</v>
      </c>
      <c r="D4056" t="str">
        <f>'Funding Import'!A4058</f>
        <v>RB054366: TERLING COE(VA) PRIMARY SCHOOL</v>
      </c>
      <c r="E4056" t="str">
        <f>MID('Funding Import'!B4058,2,4)</f>
        <v>0018</v>
      </c>
      <c r="F4056" t="str">
        <f>MID('Funding Import'!B4058,8,50)</f>
        <v>ADDITIONAL GRANT INCOME</v>
      </c>
      <c r="G4056" t="str">
        <f>'Funding Import'!I4058</f>
        <v>DL 8673 PE GRANT OCT21 0018PE</v>
      </c>
      <c r="H4056">
        <f>'Funding Import'!H4058</f>
        <v>9794</v>
      </c>
      <c r="I4056" s="139"/>
    </row>
    <row r="4057" spans="1:9" ht="15" x14ac:dyDescent="0.2">
      <c r="A4057" s="191" t="str">
        <f t="shared" si="127"/>
        <v>4366</v>
      </c>
      <c r="B4057" s="191"/>
      <c r="C4057" s="191" t="str">
        <f t="shared" si="126"/>
        <v>43660026</v>
      </c>
      <c r="D4057" t="str">
        <f>'Funding Import'!A4059</f>
        <v>RB054366: TERLING COE(VA) PRIMARY SCHOOL</v>
      </c>
      <c r="E4057" t="str">
        <f>MID('Funding Import'!B4059,2,4)</f>
        <v>0026</v>
      </c>
      <c r="F4057" t="str">
        <f>MID('Funding Import'!B4059,8,50)</f>
        <v>NOTIONAL SEN FUNDING</v>
      </c>
      <c r="G4057" t="str">
        <f>'Funding Import'!I4059</f>
        <v>Spreadsheet B 391732 20639856 ES012 MK0514 10026 NOTIONAL SEN ES012 MK0514 10026 NOTIONAL SEN</v>
      </c>
      <c r="H4057">
        <f>'Funding Import'!H4059</f>
        <v>37648</v>
      </c>
      <c r="I4057" s="139"/>
    </row>
    <row r="4058" spans="1:9" ht="15" x14ac:dyDescent="0.2">
      <c r="A4058" s="191" t="str">
        <f t="shared" si="127"/>
        <v>4432</v>
      </c>
      <c r="B4058" s="191"/>
      <c r="C4058" s="191" t="str">
        <f t="shared" si="126"/>
        <v>44320001</v>
      </c>
      <c r="D4058" t="str">
        <f>'Funding Import'!A4060</f>
        <v>RB054432: BAYNARDS PRIMARY SCHOOL</v>
      </c>
      <c r="E4058" t="str">
        <f>MID('Funding Import'!B4060,2,4)</f>
        <v>0001</v>
      </c>
      <c r="F4058" t="str">
        <f>MID('Funding Import'!B4060,8,50)</f>
        <v>FORMULA FUNDED (EXCL RATES)</v>
      </c>
      <c r="G4058" t="str">
        <f>'Funding Import'!I4060</f>
        <v>Spreadsheet B 391145 20630885 ES006 MK0508 10001 FORMULA FUNDED ES006 MK0508 10001 FORMULA FUNDED</v>
      </c>
      <c r="H4058">
        <f>'Funding Import'!H4060</f>
        <v>457001</v>
      </c>
      <c r="I4058" s="139"/>
    </row>
    <row r="4059" spans="1:9" ht="15" x14ac:dyDescent="0.2">
      <c r="A4059" s="191" t="str">
        <f t="shared" si="127"/>
        <v>4432</v>
      </c>
      <c r="B4059" s="191"/>
      <c r="C4059" s="191" t="str">
        <f t="shared" si="126"/>
        <v>44320002</v>
      </c>
      <c r="D4059" t="str">
        <f>'Funding Import'!A4061</f>
        <v>RB054432: BAYNARDS PRIMARY SCHOOL</v>
      </c>
      <c r="E4059" t="str">
        <f>MID('Funding Import'!B4061,2,4)</f>
        <v>0002</v>
      </c>
      <c r="F4059" t="str">
        <f>MID('Funding Import'!B4061,8,50)</f>
        <v>RATES</v>
      </c>
      <c r="G4059" t="str">
        <f>'Funding Import'!I4061</f>
        <v>Spreadsheet B 391137 20630756 ES007 MK0509 10002 RATES ES007 MK0509 10002 RATES</v>
      </c>
      <c r="H4059">
        <f>'Funding Import'!H4061</f>
        <v>18743</v>
      </c>
      <c r="I4059" s="139"/>
    </row>
    <row r="4060" spans="1:9" ht="15" x14ac:dyDescent="0.2">
      <c r="A4060" s="191" t="str">
        <f t="shared" si="127"/>
        <v>4432</v>
      </c>
      <c r="B4060" s="191"/>
      <c r="C4060" s="191" t="str">
        <f t="shared" si="126"/>
        <v>44320003</v>
      </c>
      <c r="D4060" t="str">
        <f>'Funding Import'!A4062</f>
        <v>RB054432: BAYNARDS PRIMARY SCHOOL</v>
      </c>
      <c r="E4060" t="str">
        <f>MID('Funding Import'!B4062,2,4)</f>
        <v>0003</v>
      </c>
      <c r="F4060" t="str">
        <f>MID('Funding Import'!B4062,8,50)</f>
        <v>BROUGHT FORWARD</v>
      </c>
      <c r="G4060" t="str">
        <f>'Funding Import'!I4062</f>
        <v>Spreadsheet B 394797 20778211 ES055 MK0568 10003 OPENING BALANCES ES055 MK0568 10003 OPENING BALANCES</v>
      </c>
      <c r="H4060">
        <f>'Funding Import'!H4062</f>
        <v>95947.77</v>
      </c>
      <c r="I4060" s="139"/>
    </row>
    <row r="4061" spans="1:9" ht="15" x14ac:dyDescent="0.2">
      <c r="A4061" s="191" t="str">
        <f t="shared" si="127"/>
        <v>4432</v>
      </c>
      <c r="B4061" s="191"/>
      <c r="C4061" s="191" t="str">
        <f t="shared" si="126"/>
        <v>44320004</v>
      </c>
      <c r="D4061" t="str">
        <f>'Funding Import'!A4063</f>
        <v>RB054432: BAYNARDS PRIMARY SCHOOL</v>
      </c>
      <c r="E4061" t="str">
        <f>MID('Funding Import'!B4063,2,4)</f>
        <v>0004</v>
      </c>
      <c r="F4061" t="str">
        <f>MID('Funding Import'!B4063,8,50)</f>
        <v>STATEMENTED SEN</v>
      </c>
      <c r="G4061" t="str">
        <f>'Funding Import'!I4063</f>
        <v>Spreadsheet B 391144 20630818 ES009 MK0511 10004 EHCP ES009 MK0511 10004 EHCP</v>
      </c>
      <c r="H4061">
        <f>'Funding Import'!H4063</f>
        <v>17100</v>
      </c>
      <c r="I4061" s="139"/>
    </row>
    <row r="4062" spans="1:9" ht="15" x14ac:dyDescent="0.2">
      <c r="A4062" s="191" t="str">
        <f t="shared" si="127"/>
        <v>4432</v>
      </c>
      <c r="B4062" s="191"/>
      <c r="C4062" s="191" t="str">
        <f t="shared" si="126"/>
        <v>44320004</v>
      </c>
      <c r="D4062" t="str">
        <f>'Funding Import'!A4064</f>
        <v>RB054432: BAYNARDS PRIMARY SCHOOL</v>
      </c>
      <c r="E4062" t="str">
        <f>MID('Funding Import'!B4064,2,4)</f>
        <v>0004</v>
      </c>
      <c r="F4062" t="str">
        <f>MID('Funding Import'!B4064,8,50)</f>
        <v>STATEMENTED SEN</v>
      </c>
      <c r="G4062" t="str">
        <f>'Funding Import'!I4064</f>
        <v>Spreadsheet B 401820 21143763 ES099 MK0707 SEN TOP-UP SUM2 SUM-21 ES099 MK0707 SEN TOP-UP SUM2 SUM-21</v>
      </c>
      <c r="H4062">
        <f>'Funding Import'!H4064</f>
        <v>1950</v>
      </c>
      <c r="I4062" s="139"/>
    </row>
    <row r="4063" spans="1:9" ht="15" x14ac:dyDescent="0.2">
      <c r="A4063" s="191" t="str">
        <f t="shared" si="127"/>
        <v>4432</v>
      </c>
      <c r="B4063" s="191"/>
      <c r="C4063" s="191" t="str">
        <f t="shared" si="126"/>
        <v>44320006</v>
      </c>
      <c r="D4063" t="str">
        <f>'Funding Import'!A4065</f>
        <v>RB054432: BAYNARDS PRIMARY SCHOOL</v>
      </c>
      <c r="E4063" t="str">
        <f>MID('Funding Import'!B4065,2,4)</f>
        <v>0006</v>
      </c>
      <c r="F4063" t="str">
        <f>MID('Funding Import'!B4065,8,50)</f>
        <v>EXCEPTIONAL COVID COST GRANT</v>
      </c>
      <c r="G4063" t="str">
        <f>'Funding Import'!I4065</f>
        <v>Spreadsheet B 398804 20920024 ES065 DP0556 COVIDEMERGENCY COVIDEM ES065 DP0556 COVIDEMERGENCY COVIDEM</v>
      </c>
      <c r="H4063">
        <f>'Funding Import'!H4065</f>
        <v>3400</v>
      </c>
      <c r="I4063" s="139"/>
    </row>
    <row r="4064" spans="1:9" ht="15" x14ac:dyDescent="0.2">
      <c r="A4064" s="191" t="str">
        <f t="shared" si="127"/>
        <v>4432</v>
      </c>
      <c r="B4064" s="191"/>
      <c r="C4064" s="191" t="str">
        <f t="shared" si="126"/>
        <v>44320006</v>
      </c>
      <c r="D4064" t="str">
        <f>'Funding Import'!A4066</f>
        <v>RB054432: BAYNARDS PRIMARY SCHOOL</v>
      </c>
      <c r="E4064" t="str">
        <f>MID('Funding Import'!B4066,2,4)</f>
        <v>0006</v>
      </c>
      <c r="F4064" t="str">
        <f>MID('Funding Import'!B4066,8,50)</f>
        <v>EXCEPTIONAL COVID COST GRANT</v>
      </c>
      <c r="G4064" t="str">
        <f>'Funding Import'!I4066</f>
        <v>Spreadsheet B 399778 20982606 Movement from code '0006 to '0012 covid  emergency recode ES089 RM0128 Covid emergency recode</v>
      </c>
      <c r="H4064">
        <f>'Funding Import'!H4066</f>
        <v>-3400</v>
      </c>
      <c r="I4064" s="139"/>
    </row>
    <row r="4065" spans="1:9" ht="15" x14ac:dyDescent="0.2">
      <c r="A4065" s="191" t="str">
        <f t="shared" si="127"/>
        <v>4432</v>
      </c>
      <c r="B4065" s="191"/>
      <c r="C4065" s="191" t="str">
        <f t="shared" si="126"/>
        <v>44320007</v>
      </c>
      <c r="D4065" t="str">
        <f>'Funding Import'!A4067</f>
        <v>RB054432: BAYNARDS PRIMARY SCHOOL</v>
      </c>
      <c r="E4065" t="str">
        <f>MID('Funding Import'!B4067,2,4)</f>
        <v>0007</v>
      </c>
      <c r="F4065" t="str">
        <f>MID('Funding Import'!B4067,8,50)</f>
        <v>PUPIL INCREASE/FORMULA ERR</v>
      </c>
      <c r="G4065" t="str">
        <f>'Funding Import'!I4067</f>
        <v>DL 8706 2021-22 KS1 Class Size Funding</v>
      </c>
      <c r="H4065">
        <f>'Funding Import'!H4067</f>
        <v>1496</v>
      </c>
      <c r="I4065" s="139"/>
    </row>
    <row r="4066" spans="1:9" ht="15" x14ac:dyDescent="0.2">
      <c r="A4066" s="191" t="str">
        <f t="shared" si="127"/>
        <v>4432</v>
      </c>
      <c r="B4066" s="191"/>
      <c r="C4066" s="191" t="str">
        <f t="shared" si="126"/>
        <v>44320012</v>
      </c>
      <c r="D4066" t="str">
        <f>'Funding Import'!A4068</f>
        <v>RB054432: BAYNARDS PRIMARY SCHOOL</v>
      </c>
      <c r="E4066" t="str">
        <f>MID('Funding Import'!B4068,2,4)</f>
        <v>0012</v>
      </c>
      <c r="F4066" t="str">
        <f>MID('Funding Import'!B4068,8,50)</f>
        <v>COVID CATCH UP</v>
      </c>
      <c r="G4066" t="str">
        <f>'Funding Import'!I4068</f>
        <v>Spreadsheet B 399778 20982606 Movement from code '0006 to '0012 covid  emergency recode ES089 RM0128 Covid emergency recode</v>
      </c>
      <c r="H4066">
        <f>'Funding Import'!H4068</f>
        <v>3400</v>
      </c>
      <c r="I4066" s="139"/>
    </row>
    <row r="4067" spans="1:9" ht="15" x14ac:dyDescent="0.2">
      <c r="A4067" s="191" t="str">
        <f t="shared" si="127"/>
        <v>4432</v>
      </c>
      <c r="B4067" s="191"/>
      <c r="C4067" s="191" t="str">
        <f t="shared" si="126"/>
        <v>44320012</v>
      </c>
      <c r="D4067" t="str">
        <f>'Funding Import'!A4069</f>
        <v>RB054432: BAYNARDS PRIMARY SCHOOL</v>
      </c>
      <c r="E4067" t="str">
        <f>MID('Funding Import'!B4069,2,4)</f>
        <v>0012</v>
      </c>
      <c r="F4067" t="str">
        <f>MID('Funding Import'!B4069,8,50)</f>
        <v>COVID CATCH UP</v>
      </c>
      <c r="G4067" t="str">
        <f>'Funding Import'!I4069</f>
        <v>DL 8645 0012recoveryc 0012RPG</v>
      </c>
      <c r="H4067">
        <f>'Funding Import'!H4069</f>
        <v>1450</v>
      </c>
      <c r="I4067" s="139"/>
    </row>
    <row r="4068" spans="1:9" ht="15" x14ac:dyDescent="0.2">
      <c r="A4068" s="191" t="str">
        <f t="shared" si="127"/>
        <v>4432</v>
      </c>
      <c r="B4068" s="191"/>
      <c r="C4068" s="191" t="str">
        <f t="shared" si="126"/>
        <v>44320012</v>
      </c>
      <c r="D4068" t="str">
        <f>'Funding Import'!A4070</f>
        <v>RB054432: BAYNARDS PRIMARY SCHOOL</v>
      </c>
      <c r="E4068" t="str">
        <f>MID('Funding Import'!B4070,2,4)</f>
        <v>0012</v>
      </c>
      <c r="F4068" t="str">
        <f>MID('Funding Import'!B4070,8,50)</f>
        <v>COVID CATCH UP</v>
      </c>
      <c r="G4068" t="str">
        <f>'Funding Import'!I4070</f>
        <v>DL 8656 0012schoolled 0012SLT</v>
      </c>
      <c r="H4068">
        <f>'Funding Import'!H4070</f>
        <v>1240.31</v>
      </c>
      <c r="I4068" s="139"/>
    </row>
    <row r="4069" spans="1:9" ht="15" x14ac:dyDescent="0.2">
      <c r="A4069" s="191" t="str">
        <f t="shared" si="127"/>
        <v>4432</v>
      </c>
      <c r="B4069" s="191"/>
      <c r="C4069" s="191" t="str">
        <f t="shared" si="126"/>
        <v>44320014</v>
      </c>
      <c r="D4069" t="str">
        <f>'Funding Import'!A4071</f>
        <v>RB054432: BAYNARDS PRIMARY SCHOOL</v>
      </c>
      <c r="E4069" t="str">
        <f>MID('Funding Import'!B4071,2,4)</f>
        <v>0014</v>
      </c>
      <c r="F4069" t="str">
        <f>MID('Funding Import'!B4071,8,50)</f>
        <v>PUPIL PREMIUM</v>
      </c>
      <c r="G4069" t="str">
        <f>'Funding Import'!I4071</f>
        <v>Spreadsheet B 400831 21077861 ES093 DP0593 SUMMER21PPG SUM21PPG ES093 DP0593 SUMMER21PPG SUM21PPG</v>
      </c>
      <c r="H4069">
        <f>'Funding Import'!H4071</f>
        <v>22546</v>
      </c>
      <c r="I4069" s="139"/>
    </row>
    <row r="4070" spans="1:9" ht="15" x14ac:dyDescent="0.2">
      <c r="A4070" s="191" t="str">
        <f t="shared" si="127"/>
        <v>4432</v>
      </c>
      <c r="B4070" s="191"/>
      <c r="C4070" s="191" t="str">
        <f t="shared" si="126"/>
        <v>44320014</v>
      </c>
      <c r="D4070" t="str">
        <f>'Funding Import'!A4072</f>
        <v>RB054432: BAYNARDS PRIMARY SCHOOL</v>
      </c>
      <c r="E4070" t="str">
        <f>MID('Funding Import'!B4072,2,4)</f>
        <v>0014</v>
      </c>
      <c r="F4070" t="str">
        <f>MID('Funding Import'!B4072,8,50)</f>
        <v>PUPIL PREMIUM</v>
      </c>
      <c r="G4070" t="str">
        <f>'Funding Import'!I4072</f>
        <v>DL 8701 0014 Pupil Premium Autumn Term 2021</v>
      </c>
      <c r="H4070">
        <f>'Funding Import'!H4072</f>
        <v>18037</v>
      </c>
      <c r="I4070" s="139"/>
    </row>
    <row r="4071" spans="1:9" ht="15" x14ac:dyDescent="0.2">
      <c r="A4071" s="191" t="str">
        <f t="shared" si="127"/>
        <v>4432</v>
      </c>
      <c r="B4071" s="191"/>
      <c r="C4071" s="191" t="str">
        <f t="shared" si="126"/>
        <v>44320018</v>
      </c>
      <c r="D4071" t="str">
        <f>'Funding Import'!A4073</f>
        <v>RB054432: BAYNARDS PRIMARY SCHOOL</v>
      </c>
      <c r="E4071" t="str">
        <f>MID('Funding Import'!B4073,2,4)</f>
        <v>0018</v>
      </c>
      <c r="F4071" t="str">
        <f>MID('Funding Import'!B4073,8,50)</f>
        <v>ADDITIONAL GRANT INCOME</v>
      </c>
      <c r="G4071" t="str">
        <f>'Funding Import'!I4073</f>
        <v>Spreadsheet B 393531 20728061 ES032 RM0087 PE GRANT APR 21 ES032 RM0087 PE GRANT APR 21</v>
      </c>
      <c r="H4071">
        <f>'Funding Import'!H4073</f>
        <v>7025</v>
      </c>
      <c r="I4071" s="139"/>
    </row>
    <row r="4072" spans="1:9" ht="15" x14ac:dyDescent="0.2">
      <c r="A4072" s="191" t="str">
        <f t="shared" si="127"/>
        <v>4432</v>
      </c>
      <c r="B4072" s="191"/>
      <c r="C4072" s="191" t="str">
        <f t="shared" si="126"/>
        <v>44320018</v>
      </c>
      <c r="D4072" t="str">
        <f>'Funding Import'!A4074</f>
        <v>RB054432: BAYNARDS PRIMARY SCHOOL</v>
      </c>
      <c r="E4072" t="str">
        <f>MID('Funding Import'!B4074,2,4)</f>
        <v>0018</v>
      </c>
      <c r="F4072" t="str">
        <f>MID('Funding Import'!B4074,8,50)</f>
        <v>ADDITIONAL GRANT INCOME</v>
      </c>
      <c r="G4072" t="str">
        <f>'Funding Import'!I4074</f>
        <v>Spreadsheet B 399769 20981730 UIFSM JULY21 UIFSM 21 ES085 RM0124 UIFSM JULY21 UIFSM 21</v>
      </c>
      <c r="H4072">
        <f>'Funding Import'!H4074</f>
        <v>12190</v>
      </c>
      <c r="I4072" s="139"/>
    </row>
    <row r="4073" spans="1:9" ht="15" x14ac:dyDescent="0.2">
      <c r="A4073" s="191" t="str">
        <f t="shared" si="127"/>
        <v>4432</v>
      </c>
      <c r="B4073" s="191"/>
      <c r="C4073" s="191" t="str">
        <f t="shared" si="126"/>
        <v>44320018</v>
      </c>
      <c r="D4073" t="str">
        <f>'Funding Import'!A4075</f>
        <v>RB054432: BAYNARDS PRIMARY SCHOOL</v>
      </c>
      <c r="E4073" t="str">
        <f>MID('Funding Import'!B4075,2,4)</f>
        <v>0018</v>
      </c>
      <c r="F4073" t="str">
        <f>MID('Funding Import'!B4075,8,50)</f>
        <v>ADDITIONAL GRANT INCOME</v>
      </c>
      <c r="G4073" t="str">
        <f>'Funding Import'!I4075</f>
        <v>DL 8673 PE GRANT OCT21 0018PE</v>
      </c>
      <c r="H4073">
        <f>'Funding Import'!H4075</f>
        <v>9835</v>
      </c>
      <c r="I4073" s="139"/>
    </row>
    <row r="4074" spans="1:9" ht="15" x14ac:dyDescent="0.2">
      <c r="A4074" s="191" t="str">
        <f t="shared" si="127"/>
        <v>4432</v>
      </c>
      <c r="B4074" s="191"/>
      <c r="C4074" s="191" t="str">
        <f t="shared" si="126"/>
        <v>44320026</v>
      </c>
      <c r="D4074" t="str">
        <f>'Funding Import'!A4076</f>
        <v>RB054432: BAYNARDS PRIMARY SCHOOL</v>
      </c>
      <c r="E4074" t="str">
        <f>MID('Funding Import'!B4076,2,4)</f>
        <v>0026</v>
      </c>
      <c r="F4074" t="str">
        <f>MID('Funding Import'!B4076,8,50)</f>
        <v>NOTIONAL SEN FUNDING</v>
      </c>
      <c r="G4074" t="str">
        <f>'Funding Import'!I4076</f>
        <v>Spreadsheet B 391732 20639856 ES012 MK0514 10026 NOTIONAL SEN ES012 MK0514 10026 NOTIONAL SEN</v>
      </c>
      <c r="H4074">
        <f>'Funding Import'!H4076</f>
        <v>55419</v>
      </c>
      <c r="I4074" s="139"/>
    </row>
    <row r="4075" spans="1:9" ht="15" x14ac:dyDescent="0.2">
      <c r="A4075" s="191" t="str">
        <f t="shared" si="127"/>
        <v>4436</v>
      </c>
      <c r="B4075" s="191"/>
      <c r="C4075" s="191" t="str">
        <f t="shared" si="126"/>
        <v>44360001</v>
      </c>
      <c r="D4075" t="str">
        <f>'Funding Import'!A4077</f>
        <v>RB054436: TIPTREE-ST LUKES COE(CTRLD)PRM</v>
      </c>
      <c r="E4075" t="str">
        <f>MID('Funding Import'!B4077,2,4)</f>
        <v>0001</v>
      </c>
      <c r="F4075" t="str">
        <f>MID('Funding Import'!B4077,8,50)</f>
        <v>FORMULA FUNDED (EXCL RATES)</v>
      </c>
      <c r="G4075" t="str">
        <f>'Funding Import'!I4077</f>
        <v>Spreadsheet B 391145 20630885 ES006 MK0508 10001 FORMULA FUNDED ES006 MK0508 10001 FORMULA FUNDED</v>
      </c>
      <c r="H4075">
        <f>'Funding Import'!H4077</f>
        <v>985795</v>
      </c>
      <c r="I4075" s="139"/>
    </row>
    <row r="4076" spans="1:9" ht="15" x14ac:dyDescent="0.2">
      <c r="A4076" s="191" t="str">
        <f t="shared" si="127"/>
        <v>4436</v>
      </c>
      <c r="B4076" s="191"/>
      <c r="C4076" s="191" t="str">
        <f t="shared" si="126"/>
        <v>44360002</v>
      </c>
      <c r="D4076" t="str">
        <f>'Funding Import'!A4078</f>
        <v>RB054436: TIPTREE-ST LUKES COE(CTRLD)PRM</v>
      </c>
      <c r="E4076" t="str">
        <f>MID('Funding Import'!B4078,2,4)</f>
        <v>0002</v>
      </c>
      <c r="F4076" t="str">
        <f>MID('Funding Import'!B4078,8,50)</f>
        <v>RATES</v>
      </c>
      <c r="G4076" t="str">
        <f>'Funding Import'!I4078</f>
        <v>Spreadsheet B 391137 20630756 ES007 MK0509 10002 RATES ES007 MK0509 10002 RATES</v>
      </c>
      <c r="H4076">
        <f>'Funding Import'!H4078</f>
        <v>31980</v>
      </c>
      <c r="I4076" s="139"/>
    </row>
    <row r="4077" spans="1:9" ht="15" x14ac:dyDescent="0.2">
      <c r="A4077" s="191" t="str">
        <f t="shared" si="127"/>
        <v>4436</v>
      </c>
      <c r="B4077" s="191"/>
      <c r="C4077" s="191" t="str">
        <f t="shared" si="126"/>
        <v>44360003</v>
      </c>
      <c r="D4077" t="str">
        <f>'Funding Import'!A4079</f>
        <v>RB054436: TIPTREE-ST LUKES COE(CTRLD)PRM</v>
      </c>
      <c r="E4077" t="str">
        <f>MID('Funding Import'!B4079,2,4)</f>
        <v>0003</v>
      </c>
      <c r="F4077" t="str">
        <f>MID('Funding Import'!B4079,8,50)</f>
        <v>BROUGHT FORWARD</v>
      </c>
      <c r="G4077" t="str">
        <f>'Funding Import'!I4079</f>
        <v>Spreadsheet B 394797 20778211 ES055 MK0568 10003 OPENING BALANCES ES055 MK0568 10003 OPENING BALANCES</v>
      </c>
      <c r="H4077">
        <f>'Funding Import'!H4079</f>
        <v>162678.13</v>
      </c>
      <c r="I4077" s="139"/>
    </row>
    <row r="4078" spans="1:9" ht="15" x14ac:dyDescent="0.2">
      <c r="A4078" s="191" t="str">
        <f t="shared" si="127"/>
        <v>4436</v>
      </c>
      <c r="B4078" s="191"/>
      <c r="C4078" s="191" t="str">
        <f t="shared" si="126"/>
        <v>44360004</v>
      </c>
      <c r="D4078" t="str">
        <f>'Funding Import'!A4080</f>
        <v>RB054436: TIPTREE-ST LUKES COE(CTRLD)PRM</v>
      </c>
      <c r="E4078" t="str">
        <f>MID('Funding Import'!B4080,2,4)</f>
        <v>0004</v>
      </c>
      <c r="F4078" t="str">
        <f>MID('Funding Import'!B4080,8,50)</f>
        <v>STATEMENTED SEN</v>
      </c>
      <c r="G4078" t="str">
        <f>'Funding Import'!I4080</f>
        <v>Spreadsheet B 391144 20630818 ES009 MK0511 10004 EHCP ES009 MK0511 10004 EHCP</v>
      </c>
      <c r="H4078">
        <f>'Funding Import'!H4080</f>
        <v>34255</v>
      </c>
      <c r="I4078" s="139"/>
    </row>
    <row r="4079" spans="1:9" ht="15" x14ac:dyDescent="0.2">
      <c r="A4079" s="191" t="str">
        <f t="shared" si="127"/>
        <v>4436</v>
      </c>
      <c r="B4079" s="191"/>
      <c r="C4079" s="191" t="str">
        <f t="shared" si="126"/>
        <v>44360004</v>
      </c>
      <c r="D4079" t="str">
        <f>'Funding Import'!A4081</f>
        <v>RB054436: TIPTREE-ST LUKES COE(CTRLD)PRM</v>
      </c>
      <c r="E4079" t="str">
        <f>MID('Funding Import'!B4081,2,4)</f>
        <v>0004</v>
      </c>
      <c r="F4079" t="str">
        <f>MID('Funding Import'!B4081,8,50)</f>
        <v>STATEMENTED SEN</v>
      </c>
      <c r="G4079" t="str">
        <f>'Funding Import'!I4081</f>
        <v>DL 8688 SEN TOP-UP AUT1 AUT-21</v>
      </c>
      <c r="H4079">
        <f>'Funding Import'!H4081</f>
        <v>3380</v>
      </c>
      <c r="I4079" s="139"/>
    </row>
    <row r="4080" spans="1:9" ht="15" x14ac:dyDescent="0.2">
      <c r="A4080" s="191" t="str">
        <f t="shared" si="127"/>
        <v>4436</v>
      </c>
      <c r="B4080" s="191"/>
      <c r="C4080" s="191" t="str">
        <f t="shared" si="126"/>
        <v>44360006</v>
      </c>
      <c r="D4080" t="str">
        <f>'Funding Import'!A4082</f>
        <v>RB054436: TIPTREE-ST LUKES COE(CTRLD)PRM</v>
      </c>
      <c r="E4080" t="str">
        <f>MID('Funding Import'!B4082,2,4)</f>
        <v>0006</v>
      </c>
      <c r="F4080" t="str">
        <f>MID('Funding Import'!B4082,8,50)</f>
        <v>EXCEPTIONAL COVID COST GRANT</v>
      </c>
      <c r="G4080" t="str">
        <f>'Funding Import'!I4082</f>
        <v>Spreadsheet B 398807 20920177 ES067 DP0558 FSMADDCOSTSCOVID FSMCOVID ES067 DP0558 FSMADDCOSTSCOVID FSMCOVID</v>
      </c>
      <c r="H4080">
        <f>'Funding Import'!H4082</f>
        <v>450</v>
      </c>
      <c r="I4080" s="139"/>
    </row>
    <row r="4081" spans="1:9" ht="15" x14ac:dyDescent="0.2">
      <c r="A4081" s="191" t="str">
        <f t="shared" si="127"/>
        <v>4436</v>
      </c>
      <c r="B4081" s="191"/>
      <c r="C4081" s="191" t="str">
        <f t="shared" si="126"/>
        <v>44360006</v>
      </c>
      <c r="D4081" t="str">
        <f>'Funding Import'!A4083</f>
        <v>RB054436: TIPTREE-ST LUKES COE(CTRLD)PRM</v>
      </c>
      <c r="E4081" t="str">
        <f>MID('Funding Import'!B4083,2,4)</f>
        <v>0006</v>
      </c>
      <c r="F4081" t="str">
        <f>MID('Funding Import'!B4083,8,50)</f>
        <v>EXCEPTIONAL COVID COST GRANT</v>
      </c>
      <c r="G4081" t="str">
        <f>'Funding Import'!I4083</f>
        <v>Spreadsheet B 398804 20920024 ES065 DP0556 COVIDEMERGENCY COVIDEM ES065 DP0556 COVIDEMERGENCY COVIDEM</v>
      </c>
      <c r="H4081">
        <f>'Funding Import'!H4083</f>
        <v>8660</v>
      </c>
      <c r="I4081" s="139"/>
    </row>
    <row r="4082" spans="1:9" ht="15" x14ac:dyDescent="0.2">
      <c r="A4082" s="191" t="str">
        <f t="shared" si="127"/>
        <v>4436</v>
      </c>
      <c r="B4082" s="191"/>
      <c r="C4082" s="191" t="str">
        <f t="shared" ref="C4082:C4145" si="128">A4082&amp;E4082</f>
        <v>44360006</v>
      </c>
      <c r="D4082" t="str">
        <f>'Funding Import'!A4084</f>
        <v>RB054436: TIPTREE-ST LUKES COE(CTRLD)PRM</v>
      </c>
      <c r="E4082" t="str">
        <f>MID('Funding Import'!B4084,2,4)</f>
        <v>0006</v>
      </c>
      <c r="F4082" t="str">
        <f>MID('Funding Import'!B4084,8,50)</f>
        <v>EXCEPTIONAL COVID COST GRANT</v>
      </c>
      <c r="G4082" t="str">
        <f>'Funding Import'!I4084</f>
        <v>Spreadsheet B 399778 20982606 Movement from code '0006 to '0012 covid  emergency recode ES089 RM0128 Covid emergency recode</v>
      </c>
      <c r="H4082">
        <f>'Funding Import'!H4084</f>
        <v>-8660</v>
      </c>
      <c r="I4082" s="139"/>
    </row>
    <row r="4083" spans="1:9" ht="15" x14ac:dyDescent="0.2">
      <c r="A4083" s="191" t="str">
        <f t="shared" si="127"/>
        <v>4436</v>
      </c>
      <c r="B4083" s="191"/>
      <c r="C4083" s="191" t="str">
        <f t="shared" si="128"/>
        <v>44360012</v>
      </c>
      <c r="D4083" t="str">
        <f>'Funding Import'!A4085</f>
        <v>RB054436: TIPTREE-ST LUKES COE(CTRLD)PRM</v>
      </c>
      <c r="E4083" t="str">
        <f>MID('Funding Import'!B4085,2,4)</f>
        <v>0012</v>
      </c>
      <c r="F4083" t="str">
        <f>MID('Funding Import'!B4085,8,50)</f>
        <v>COVID CATCH UP</v>
      </c>
      <c r="G4083" t="str">
        <f>'Funding Import'!I4085</f>
        <v>Spreadsheet B 399778 20982606 Movement from code '0006 to '0012 covid  emergency recode ES089 RM0128 Covid emergency recode</v>
      </c>
      <c r="H4083">
        <f>'Funding Import'!H4085</f>
        <v>8660</v>
      </c>
      <c r="I4083" s="139"/>
    </row>
    <row r="4084" spans="1:9" ht="15" x14ac:dyDescent="0.2">
      <c r="A4084" s="191" t="str">
        <f t="shared" si="127"/>
        <v>4436</v>
      </c>
      <c r="B4084" s="191"/>
      <c r="C4084" s="191" t="str">
        <f t="shared" si="128"/>
        <v>44360012</v>
      </c>
      <c r="D4084" t="str">
        <f>'Funding Import'!A4086</f>
        <v>RB054436: TIPTREE-ST LUKES COE(CTRLD)PRM</v>
      </c>
      <c r="E4084" t="str">
        <f>MID('Funding Import'!B4086,2,4)</f>
        <v>0012</v>
      </c>
      <c r="F4084" t="str">
        <f>MID('Funding Import'!B4086,8,50)</f>
        <v>COVID CATCH UP</v>
      </c>
      <c r="G4084" t="str">
        <f>'Funding Import'!I4086</f>
        <v>DL 8645 0012recoveryc 0012RPG</v>
      </c>
      <c r="H4084">
        <f>'Funding Import'!H4086</f>
        <v>580</v>
      </c>
      <c r="I4084" s="139"/>
    </row>
    <row r="4085" spans="1:9" ht="15" x14ac:dyDescent="0.2">
      <c r="A4085" s="191" t="str">
        <f t="shared" si="127"/>
        <v>4436</v>
      </c>
      <c r="B4085" s="191"/>
      <c r="C4085" s="191" t="str">
        <f t="shared" si="128"/>
        <v>44360012</v>
      </c>
      <c r="D4085" t="str">
        <f>'Funding Import'!A4087</f>
        <v>RB054436: TIPTREE-ST LUKES COE(CTRLD)PRM</v>
      </c>
      <c r="E4085" t="str">
        <f>MID('Funding Import'!B4087,2,4)</f>
        <v>0012</v>
      </c>
      <c r="F4085" t="str">
        <f>MID('Funding Import'!B4087,8,50)</f>
        <v>COVID CATCH UP</v>
      </c>
      <c r="G4085" t="str">
        <f>'Funding Import'!I4087</f>
        <v>DL 8656 0012schoolled 0012SLT</v>
      </c>
      <c r="H4085">
        <f>'Funding Import'!H4087</f>
        <v>590.63</v>
      </c>
      <c r="I4085" s="139"/>
    </row>
    <row r="4086" spans="1:9" ht="15" x14ac:dyDescent="0.2">
      <c r="A4086" s="191" t="str">
        <f t="shared" si="127"/>
        <v>4436</v>
      </c>
      <c r="B4086" s="191"/>
      <c r="C4086" s="191" t="str">
        <f t="shared" si="128"/>
        <v>44360014</v>
      </c>
      <c r="D4086" t="str">
        <f>'Funding Import'!A4088</f>
        <v>RB054436: TIPTREE-ST LUKES COE(CTRLD)PRM</v>
      </c>
      <c r="E4086" t="str">
        <f>MID('Funding Import'!B4088,2,4)</f>
        <v>0014</v>
      </c>
      <c r="F4086" t="str">
        <f>MID('Funding Import'!B4088,8,50)</f>
        <v>PUPIL PREMIUM</v>
      </c>
      <c r="G4086" t="str">
        <f>'Funding Import'!I4088</f>
        <v>Spreadsheet B 400831 21077861 ES093 DP0593 SUMMER21PPG SUM21PPG ES093 DP0593 SUMMER21PPG SUM21PPG</v>
      </c>
      <c r="H4086">
        <f>'Funding Import'!H4088</f>
        <v>9800</v>
      </c>
      <c r="I4086" s="139"/>
    </row>
    <row r="4087" spans="1:9" ht="15" x14ac:dyDescent="0.2">
      <c r="A4087" s="191" t="str">
        <f t="shared" si="127"/>
        <v>4436</v>
      </c>
      <c r="B4087" s="191"/>
      <c r="C4087" s="191" t="str">
        <f t="shared" si="128"/>
        <v>44360014</v>
      </c>
      <c r="D4087" t="str">
        <f>'Funding Import'!A4089</f>
        <v>RB054436: TIPTREE-ST LUKES COE(CTRLD)PRM</v>
      </c>
      <c r="E4087" t="str">
        <f>MID('Funding Import'!B4089,2,4)</f>
        <v>0014</v>
      </c>
      <c r="F4087" t="str">
        <f>MID('Funding Import'!B4089,8,50)</f>
        <v>PUPIL PREMIUM</v>
      </c>
      <c r="G4087" t="str">
        <f>'Funding Import'!I4089</f>
        <v>DL 8701 0014 Pupil Premium Autumn Term 2021</v>
      </c>
      <c r="H4087">
        <f>'Funding Import'!H4089</f>
        <v>7840</v>
      </c>
      <c r="I4087" s="139"/>
    </row>
    <row r="4088" spans="1:9" ht="15" x14ac:dyDescent="0.2">
      <c r="A4088" s="191" t="str">
        <f t="shared" si="127"/>
        <v>4436</v>
      </c>
      <c r="B4088" s="191"/>
      <c r="C4088" s="191" t="str">
        <f t="shared" si="128"/>
        <v>44360018</v>
      </c>
      <c r="D4088" t="str">
        <f>'Funding Import'!A4090</f>
        <v>RB054436: TIPTREE-ST LUKES COE(CTRLD)PRM</v>
      </c>
      <c r="E4088" t="str">
        <f>MID('Funding Import'!B4090,2,4)</f>
        <v>0018</v>
      </c>
      <c r="F4088" t="str">
        <f>MID('Funding Import'!B4090,8,50)</f>
        <v>ADDITIONAL GRANT INCOME</v>
      </c>
      <c r="G4088" t="str">
        <f>'Funding Import'!I4090</f>
        <v>Spreadsheet B 393531 20728061 ES032 RM0087 PE GRANT APR 21 ES032 RM0087 PE GRANT APR 21</v>
      </c>
      <c r="H4088">
        <f>'Funding Import'!H4090</f>
        <v>7608</v>
      </c>
      <c r="I4088" s="139"/>
    </row>
    <row r="4089" spans="1:9" ht="15" x14ac:dyDescent="0.2">
      <c r="A4089" s="191" t="str">
        <f t="shared" si="127"/>
        <v>4436</v>
      </c>
      <c r="B4089" s="191"/>
      <c r="C4089" s="191" t="str">
        <f t="shared" si="128"/>
        <v>44360018</v>
      </c>
      <c r="D4089" t="str">
        <f>'Funding Import'!A4091</f>
        <v>RB054436: TIPTREE-ST LUKES COE(CTRLD)PRM</v>
      </c>
      <c r="E4089" t="str">
        <f>MID('Funding Import'!B4091,2,4)</f>
        <v>0018</v>
      </c>
      <c r="F4089" t="str">
        <f>MID('Funding Import'!B4091,8,50)</f>
        <v>ADDITIONAL GRANT INCOME</v>
      </c>
      <c r="G4089" t="str">
        <f>'Funding Import'!I4091</f>
        <v>Spreadsheet B 399769 20981730 UIFSM JULY21 UIFSM 21 ES085 RM0124 UIFSM JULY21 UIFSM 21</v>
      </c>
      <c r="H4089">
        <f>'Funding Import'!H4091</f>
        <v>44608</v>
      </c>
      <c r="I4089" s="139"/>
    </row>
    <row r="4090" spans="1:9" ht="15" x14ac:dyDescent="0.2">
      <c r="A4090" s="191" t="str">
        <f t="shared" si="127"/>
        <v>4436</v>
      </c>
      <c r="B4090" s="191"/>
      <c r="C4090" s="191" t="str">
        <f t="shared" si="128"/>
        <v>44360018</v>
      </c>
      <c r="D4090" t="str">
        <f>'Funding Import'!A4092</f>
        <v>RB054436: TIPTREE-ST LUKES COE(CTRLD)PRM</v>
      </c>
      <c r="E4090" t="str">
        <f>MID('Funding Import'!B4092,2,4)</f>
        <v>0018</v>
      </c>
      <c r="F4090" t="str">
        <f>MID('Funding Import'!B4092,8,50)</f>
        <v>ADDITIONAL GRANT INCOME</v>
      </c>
      <c r="G4090" t="str">
        <f>'Funding Import'!I4092</f>
        <v>DL 8673 PE GRANT OCT21 0018PE</v>
      </c>
      <c r="H4090">
        <f>'Funding Import'!H4092</f>
        <v>10599</v>
      </c>
      <c r="I4090" s="139"/>
    </row>
    <row r="4091" spans="1:9" ht="15" x14ac:dyDescent="0.2">
      <c r="A4091" s="191" t="str">
        <f t="shared" si="127"/>
        <v>4436</v>
      </c>
      <c r="B4091" s="191"/>
      <c r="C4091" s="191" t="str">
        <f t="shared" si="128"/>
        <v>44360026</v>
      </c>
      <c r="D4091" t="str">
        <f>'Funding Import'!A4093</f>
        <v>RB054436: TIPTREE-ST LUKES COE(CTRLD)PRM</v>
      </c>
      <c r="E4091" t="str">
        <f>MID('Funding Import'!B4093,2,4)</f>
        <v>0026</v>
      </c>
      <c r="F4091" t="str">
        <f>MID('Funding Import'!B4093,8,50)</f>
        <v>NOTIONAL SEN FUNDING</v>
      </c>
      <c r="G4091" t="str">
        <f>'Funding Import'!I4093</f>
        <v>Spreadsheet B 391732 20639856 ES012 MK0514 10026 NOTIONAL SEN ES012 MK0514 10026 NOTIONAL SEN</v>
      </c>
      <c r="H4091">
        <f>'Funding Import'!H4093</f>
        <v>90865</v>
      </c>
      <c r="I4091" s="139"/>
    </row>
    <row r="4092" spans="1:9" ht="15" x14ac:dyDescent="0.2">
      <c r="A4092" s="191" t="str">
        <f t="shared" si="127"/>
        <v>4438</v>
      </c>
      <c r="B4092" s="191"/>
      <c r="C4092" s="191" t="str">
        <f t="shared" si="128"/>
        <v>44380001</v>
      </c>
      <c r="D4092" t="str">
        <f>'Funding Import'!A4094</f>
        <v>RB054438: MILLDENE PRIMARY SCHOOL</v>
      </c>
      <c r="E4092" t="str">
        <f>MID('Funding Import'!B4094,2,4)</f>
        <v>0001</v>
      </c>
      <c r="F4092" t="str">
        <f>MID('Funding Import'!B4094,8,50)</f>
        <v>FORMULA FUNDED (EXCL RATES)</v>
      </c>
      <c r="G4092" t="str">
        <f>'Funding Import'!I4094</f>
        <v>Spreadsheet B 391145 20630885 ES006 MK0508 10001 FORMULA FUNDED ES006 MK0508 10001 FORMULA FUNDED</v>
      </c>
      <c r="H4092">
        <f>'Funding Import'!H4094</f>
        <v>704499</v>
      </c>
      <c r="I4092" s="139"/>
    </row>
    <row r="4093" spans="1:9" ht="15" x14ac:dyDescent="0.2">
      <c r="A4093" s="191" t="str">
        <f t="shared" si="127"/>
        <v>4438</v>
      </c>
      <c r="B4093" s="191"/>
      <c r="C4093" s="191" t="str">
        <f t="shared" si="128"/>
        <v>44380002</v>
      </c>
      <c r="D4093" t="str">
        <f>'Funding Import'!A4095</f>
        <v>RB054438: MILLDENE PRIMARY SCHOOL</v>
      </c>
      <c r="E4093" t="str">
        <f>MID('Funding Import'!B4095,2,4)</f>
        <v>0002</v>
      </c>
      <c r="F4093" t="str">
        <f>MID('Funding Import'!B4095,8,50)</f>
        <v>RATES</v>
      </c>
      <c r="G4093" t="str">
        <f>'Funding Import'!I4095</f>
        <v>Spreadsheet B 391137 20630756 ES007 MK0509 10002 RATES ES007 MK0509 10002 RATES</v>
      </c>
      <c r="H4093">
        <f>'Funding Import'!H4095</f>
        <v>31153</v>
      </c>
      <c r="I4093" s="139"/>
    </row>
    <row r="4094" spans="1:9" ht="15" x14ac:dyDescent="0.2">
      <c r="A4094" s="191" t="str">
        <f t="shared" si="127"/>
        <v>4438</v>
      </c>
      <c r="B4094" s="191"/>
      <c r="C4094" s="191" t="str">
        <f t="shared" si="128"/>
        <v>44380003</v>
      </c>
      <c r="D4094" t="str">
        <f>'Funding Import'!A4096</f>
        <v>RB054438: MILLDENE PRIMARY SCHOOL</v>
      </c>
      <c r="E4094" t="str">
        <f>MID('Funding Import'!B4096,2,4)</f>
        <v>0003</v>
      </c>
      <c r="F4094" t="str">
        <f>MID('Funding Import'!B4096,8,50)</f>
        <v>BROUGHT FORWARD</v>
      </c>
      <c r="G4094" t="str">
        <f>'Funding Import'!I4096</f>
        <v>Spreadsheet B 394797 20778211 ES055 MK0568 10003 OPENING BALANCES ES055 MK0568 10003 OPENING BALANCES</v>
      </c>
      <c r="H4094">
        <f>'Funding Import'!H4096</f>
        <v>42715.81</v>
      </c>
      <c r="I4094" s="139"/>
    </row>
    <row r="4095" spans="1:9" ht="15" x14ac:dyDescent="0.2">
      <c r="A4095" s="191" t="str">
        <f t="shared" si="127"/>
        <v>4438</v>
      </c>
      <c r="B4095" s="191"/>
      <c r="C4095" s="191" t="str">
        <f t="shared" si="128"/>
        <v>44380004</v>
      </c>
      <c r="D4095" t="str">
        <f>'Funding Import'!A4097</f>
        <v>RB054438: MILLDENE PRIMARY SCHOOL</v>
      </c>
      <c r="E4095" t="str">
        <f>MID('Funding Import'!B4097,2,4)</f>
        <v>0004</v>
      </c>
      <c r="F4095" t="str">
        <f>MID('Funding Import'!B4097,8,50)</f>
        <v>STATEMENTED SEN</v>
      </c>
      <c r="G4095" t="str">
        <f>'Funding Import'!I4097</f>
        <v>Spreadsheet B 391144 20630818 ES009 MK0511 10004 EHCP ES009 MK0511 10004 EHCP</v>
      </c>
      <c r="H4095">
        <f>'Funding Import'!H4097</f>
        <v>3147</v>
      </c>
      <c r="I4095" s="139"/>
    </row>
    <row r="4096" spans="1:9" ht="15" x14ac:dyDescent="0.2">
      <c r="A4096" s="191" t="str">
        <f t="shared" si="127"/>
        <v>4438</v>
      </c>
      <c r="B4096" s="191"/>
      <c r="C4096" s="191" t="str">
        <f t="shared" si="128"/>
        <v>44380004</v>
      </c>
      <c r="D4096" t="str">
        <f>'Funding Import'!A4098</f>
        <v>RB054438: MILLDENE PRIMARY SCHOOL</v>
      </c>
      <c r="E4096" t="str">
        <f>MID('Funding Import'!B4098,2,4)</f>
        <v>0004</v>
      </c>
      <c r="F4096" t="str">
        <f>MID('Funding Import'!B4098,8,50)</f>
        <v>STATEMENTED SEN</v>
      </c>
      <c r="G4096" t="str">
        <f>'Funding Import'!I4098</f>
        <v>Spreadsheet B 401820 21143763 ES099 MK0707 SEN TOP-UP SUM2 SUM-21 ES099 MK0707 SEN TOP-UP SUM2 SUM-21</v>
      </c>
      <c r="H4096">
        <f>'Funding Import'!H4098</f>
        <v>2952</v>
      </c>
      <c r="I4096" s="139"/>
    </row>
    <row r="4097" spans="1:9" ht="15" x14ac:dyDescent="0.2">
      <c r="A4097" s="191" t="str">
        <f t="shared" si="127"/>
        <v>4438</v>
      </c>
      <c r="B4097" s="191"/>
      <c r="C4097" s="191" t="str">
        <f t="shared" si="128"/>
        <v>44380004</v>
      </c>
      <c r="D4097" t="str">
        <f>'Funding Import'!A4099</f>
        <v>RB054438: MILLDENE PRIMARY SCHOOL</v>
      </c>
      <c r="E4097" t="str">
        <f>MID('Funding Import'!B4099,2,4)</f>
        <v>0004</v>
      </c>
      <c r="F4097" t="str">
        <f>MID('Funding Import'!B4099,8,50)</f>
        <v>STATEMENTED SEN</v>
      </c>
      <c r="G4097" t="str">
        <f>'Funding Import'!I4099</f>
        <v>DL 8688 SEN TOP-UP AUT1 AUT-21</v>
      </c>
      <c r="H4097">
        <f>'Funding Import'!H4099</f>
        <v>2360</v>
      </c>
      <c r="I4097" s="139"/>
    </row>
    <row r="4098" spans="1:9" ht="15" x14ac:dyDescent="0.2">
      <c r="A4098" s="191" t="str">
        <f t="shared" ref="A4098:A4161" si="129">MID(D4098,5,4)</f>
        <v>4438</v>
      </c>
      <c r="B4098" s="191"/>
      <c r="C4098" s="191" t="str">
        <f t="shared" si="128"/>
        <v>44380006</v>
      </c>
      <c r="D4098" t="str">
        <f>'Funding Import'!A4100</f>
        <v>RB054438: MILLDENE PRIMARY SCHOOL</v>
      </c>
      <c r="E4098" t="str">
        <f>MID('Funding Import'!B4100,2,4)</f>
        <v>0006</v>
      </c>
      <c r="F4098" t="str">
        <f>MID('Funding Import'!B4100,8,50)</f>
        <v>EXCEPTIONAL COVID COST GRANT</v>
      </c>
      <c r="G4098" t="str">
        <f>'Funding Import'!I4100</f>
        <v>Spreadsheet B 398804 20920024 ES065 DP0556 COVIDEMERGENCY COVIDEM ES065 DP0556 COVIDEMERGENCY COVIDEM</v>
      </c>
      <c r="H4098">
        <f>'Funding Import'!H4100</f>
        <v>6060</v>
      </c>
      <c r="I4098" s="139"/>
    </row>
    <row r="4099" spans="1:9" ht="15" x14ac:dyDescent="0.2">
      <c r="A4099" s="191" t="str">
        <f t="shared" si="129"/>
        <v>4438</v>
      </c>
      <c r="B4099" s="191"/>
      <c r="C4099" s="191" t="str">
        <f t="shared" si="128"/>
        <v>44380006</v>
      </c>
      <c r="D4099" t="str">
        <f>'Funding Import'!A4101</f>
        <v>RB054438: MILLDENE PRIMARY SCHOOL</v>
      </c>
      <c r="E4099" t="str">
        <f>MID('Funding Import'!B4101,2,4)</f>
        <v>0006</v>
      </c>
      <c r="F4099" t="str">
        <f>MID('Funding Import'!B4101,8,50)</f>
        <v>EXCEPTIONAL COVID COST GRANT</v>
      </c>
      <c r="G4099" t="str">
        <f>'Funding Import'!I4101</f>
        <v>Spreadsheet B 398807 20920177 ES067 DP0558 FSMADDCOSTSCOVID FSMCOVID ES067 DP0558 FSMADDCOSTSCOVID FSMCOVID</v>
      </c>
      <c r="H4099">
        <f>'Funding Import'!H4101</f>
        <v>780</v>
      </c>
      <c r="I4099" s="139"/>
    </row>
    <row r="4100" spans="1:9" ht="15" x14ac:dyDescent="0.2">
      <c r="A4100" s="191" t="str">
        <f t="shared" si="129"/>
        <v>4438</v>
      </c>
      <c r="B4100" s="191"/>
      <c r="C4100" s="191" t="str">
        <f t="shared" si="128"/>
        <v>44380006</v>
      </c>
      <c r="D4100" t="str">
        <f>'Funding Import'!A4102</f>
        <v>RB054438: MILLDENE PRIMARY SCHOOL</v>
      </c>
      <c r="E4100" t="str">
        <f>MID('Funding Import'!B4102,2,4)</f>
        <v>0006</v>
      </c>
      <c r="F4100" t="str">
        <f>MID('Funding Import'!B4102,8,50)</f>
        <v>EXCEPTIONAL COVID COST GRANT</v>
      </c>
      <c r="G4100" t="str">
        <f>'Funding Import'!I4102</f>
        <v>Spreadsheet B 399778 20982606 Movement from code '0006 to '0012 covid  emergency recode ES089 RM0128 Covid emergency recode</v>
      </c>
      <c r="H4100">
        <f>'Funding Import'!H4102</f>
        <v>-6060</v>
      </c>
      <c r="I4100" s="139"/>
    </row>
    <row r="4101" spans="1:9" ht="15" x14ac:dyDescent="0.2">
      <c r="A4101" s="191" t="str">
        <f t="shared" si="129"/>
        <v>4438</v>
      </c>
      <c r="B4101" s="191"/>
      <c r="C4101" s="191" t="str">
        <f t="shared" si="128"/>
        <v>44380007</v>
      </c>
      <c r="D4101" t="str">
        <f>'Funding Import'!A4103</f>
        <v>RB054438: MILLDENE PRIMARY SCHOOL</v>
      </c>
      <c r="E4101" t="str">
        <f>MID('Funding Import'!B4103,2,4)</f>
        <v>0007</v>
      </c>
      <c r="F4101" t="str">
        <f>MID('Funding Import'!B4103,8,50)</f>
        <v>PUPIL INCREASE/FORMULA ERR</v>
      </c>
      <c r="G4101" t="str">
        <f>'Funding Import'!I4103</f>
        <v>DL 8706 2021-22 KS1 Class Size Funding</v>
      </c>
      <c r="H4101">
        <f>'Funding Import'!H4103</f>
        <v>748</v>
      </c>
      <c r="I4101" s="139"/>
    </row>
    <row r="4102" spans="1:9" ht="15" x14ac:dyDescent="0.2">
      <c r="A4102" s="191" t="str">
        <f t="shared" si="129"/>
        <v>4438</v>
      </c>
      <c r="B4102" s="191"/>
      <c r="C4102" s="191" t="str">
        <f t="shared" si="128"/>
        <v>44380012</v>
      </c>
      <c r="D4102" t="str">
        <f>'Funding Import'!A4104</f>
        <v>RB054438: MILLDENE PRIMARY SCHOOL</v>
      </c>
      <c r="E4102" t="str">
        <f>MID('Funding Import'!B4104,2,4)</f>
        <v>0012</v>
      </c>
      <c r="F4102" t="str">
        <f>MID('Funding Import'!B4104,8,50)</f>
        <v>COVID CATCH UP</v>
      </c>
      <c r="G4102" t="str">
        <f>'Funding Import'!I4104</f>
        <v>Spreadsheet B 399778 20982606 Movement from code '0006 to '0012 covid  emergency recode ES089 RM0128 Covid emergency recode</v>
      </c>
      <c r="H4102">
        <f>'Funding Import'!H4104</f>
        <v>6060</v>
      </c>
      <c r="I4102" s="139"/>
    </row>
    <row r="4103" spans="1:9" ht="15" x14ac:dyDescent="0.2">
      <c r="A4103" s="191" t="str">
        <f t="shared" si="129"/>
        <v>4438</v>
      </c>
      <c r="B4103" s="191"/>
      <c r="C4103" s="191" t="str">
        <f t="shared" si="128"/>
        <v>44380012</v>
      </c>
      <c r="D4103" t="str">
        <f>'Funding Import'!A4105</f>
        <v>RB054438: MILLDENE PRIMARY SCHOOL</v>
      </c>
      <c r="E4103" t="str">
        <f>MID('Funding Import'!B4105,2,4)</f>
        <v>0012</v>
      </c>
      <c r="F4103" t="str">
        <f>MID('Funding Import'!B4105,8,50)</f>
        <v>COVID CATCH UP</v>
      </c>
      <c r="G4103" t="str">
        <f>'Funding Import'!I4105</f>
        <v>DL 8645 0012recoveryc 0012RPG</v>
      </c>
      <c r="H4103">
        <f>'Funding Import'!H4105</f>
        <v>1051.25</v>
      </c>
      <c r="I4103" s="139"/>
    </row>
    <row r="4104" spans="1:9" ht="15" x14ac:dyDescent="0.2">
      <c r="A4104" s="191" t="str">
        <f t="shared" si="129"/>
        <v>4438</v>
      </c>
      <c r="B4104" s="191"/>
      <c r="C4104" s="191" t="str">
        <f t="shared" si="128"/>
        <v>44380012</v>
      </c>
      <c r="D4104" t="str">
        <f>'Funding Import'!A4106</f>
        <v>RB054438: MILLDENE PRIMARY SCHOOL</v>
      </c>
      <c r="E4104" t="str">
        <f>MID('Funding Import'!B4106,2,4)</f>
        <v>0012</v>
      </c>
      <c r="F4104" t="str">
        <f>MID('Funding Import'!B4106,8,50)</f>
        <v>COVID CATCH UP</v>
      </c>
      <c r="G4104" t="str">
        <f>'Funding Import'!I4106</f>
        <v>DL 8656 0012schoolled 0012SLT</v>
      </c>
      <c r="H4104">
        <f>'Funding Import'!H4106</f>
        <v>885.94</v>
      </c>
      <c r="I4104" s="139"/>
    </row>
    <row r="4105" spans="1:9" ht="15" x14ac:dyDescent="0.2">
      <c r="A4105" s="191" t="str">
        <f t="shared" si="129"/>
        <v>4438</v>
      </c>
      <c r="B4105" s="191"/>
      <c r="C4105" s="191" t="str">
        <f t="shared" si="128"/>
        <v>44380014</v>
      </c>
      <c r="D4105" t="str">
        <f>'Funding Import'!A4107</f>
        <v>RB054438: MILLDENE PRIMARY SCHOOL</v>
      </c>
      <c r="E4105" t="str">
        <f>MID('Funding Import'!B4107,2,4)</f>
        <v>0014</v>
      </c>
      <c r="F4105" t="str">
        <f>MID('Funding Import'!B4107,8,50)</f>
        <v>PUPIL PREMIUM</v>
      </c>
      <c r="G4105" t="str">
        <f>'Funding Import'!I4107</f>
        <v>Spreadsheet B 400831 21077861 ES093 DP0593 SUMMER21PPG SUM21PPG ES093 DP0593 SUMMER21PPG SUM21PPG</v>
      </c>
      <c r="H4105">
        <f>'Funding Import'!H4107</f>
        <v>16381</v>
      </c>
      <c r="I4105" s="139"/>
    </row>
    <row r="4106" spans="1:9" ht="15" x14ac:dyDescent="0.2">
      <c r="A4106" s="191" t="str">
        <f t="shared" si="129"/>
        <v>4438</v>
      </c>
      <c r="B4106" s="191"/>
      <c r="C4106" s="191" t="str">
        <f t="shared" si="128"/>
        <v>44380014</v>
      </c>
      <c r="D4106" t="str">
        <f>'Funding Import'!A4108</f>
        <v>RB054438: MILLDENE PRIMARY SCHOOL</v>
      </c>
      <c r="E4106" t="str">
        <f>MID('Funding Import'!B4108,2,4)</f>
        <v>0014</v>
      </c>
      <c r="F4106" t="str">
        <f>MID('Funding Import'!B4108,8,50)</f>
        <v>PUPIL PREMIUM</v>
      </c>
      <c r="G4106" t="str">
        <f>'Funding Import'!I4108</f>
        <v>DL 8701 0014 Pupil Premium Autumn Term 2021</v>
      </c>
      <c r="H4106">
        <f>'Funding Import'!H4108</f>
        <v>13105</v>
      </c>
      <c r="I4106" s="139"/>
    </row>
    <row r="4107" spans="1:9" ht="15" x14ac:dyDescent="0.2">
      <c r="A4107" s="191" t="str">
        <f t="shared" si="129"/>
        <v>4438</v>
      </c>
      <c r="B4107" s="191"/>
      <c r="C4107" s="191" t="str">
        <f t="shared" si="128"/>
        <v>44380018</v>
      </c>
      <c r="D4107" t="str">
        <f>'Funding Import'!A4109</f>
        <v>RB054438: MILLDENE PRIMARY SCHOOL</v>
      </c>
      <c r="E4107" t="str">
        <f>MID('Funding Import'!B4109,2,4)</f>
        <v>0018</v>
      </c>
      <c r="F4107" t="str">
        <f>MID('Funding Import'!B4109,8,50)</f>
        <v>ADDITIONAL GRANT INCOME</v>
      </c>
      <c r="G4107" t="str">
        <f>'Funding Import'!I4109</f>
        <v>Spreadsheet B 393531 20728061 ES032 RM0087 PE GRANT APR 21 ES032 RM0087 PE GRANT APR 21</v>
      </c>
      <c r="H4107">
        <f>'Funding Import'!H4109</f>
        <v>7325</v>
      </c>
      <c r="I4107" s="139"/>
    </row>
    <row r="4108" spans="1:9" ht="15" x14ac:dyDescent="0.2">
      <c r="A4108" s="191" t="str">
        <f t="shared" si="129"/>
        <v>4438</v>
      </c>
      <c r="B4108" s="191"/>
      <c r="C4108" s="191" t="str">
        <f t="shared" si="128"/>
        <v>44380018</v>
      </c>
      <c r="D4108" t="str">
        <f>'Funding Import'!A4110</f>
        <v>RB054438: MILLDENE PRIMARY SCHOOL</v>
      </c>
      <c r="E4108" t="str">
        <f>MID('Funding Import'!B4110,2,4)</f>
        <v>0018</v>
      </c>
      <c r="F4108" t="str">
        <f>MID('Funding Import'!B4110,8,50)</f>
        <v>ADDITIONAL GRANT INCOME</v>
      </c>
      <c r="G4108" t="str">
        <f>'Funding Import'!I4110</f>
        <v>Spreadsheet B 399769 20981730 UIFSM JULY21 UIFSM 21 ES085 RM0124 UIFSM JULY21 UIFSM 21</v>
      </c>
      <c r="H4108">
        <f>'Funding Import'!H4110</f>
        <v>21767</v>
      </c>
      <c r="I4108" s="139"/>
    </row>
    <row r="4109" spans="1:9" ht="15" x14ac:dyDescent="0.2">
      <c r="A4109" s="191" t="str">
        <f t="shared" si="129"/>
        <v>4438</v>
      </c>
      <c r="B4109" s="191"/>
      <c r="C4109" s="191" t="str">
        <f t="shared" si="128"/>
        <v>44380018</v>
      </c>
      <c r="D4109" t="str">
        <f>'Funding Import'!A4111</f>
        <v>RB054438: MILLDENE PRIMARY SCHOOL</v>
      </c>
      <c r="E4109" t="str">
        <f>MID('Funding Import'!B4111,2,4)</f>
        <v>0018</v>
      </c>
      <c r="F4109" t="str">
        <f>MID('Funding Import'!B4111,8,50)</f>
        <v>ADDITIONAL GRANT INCOME</v>
      </c>
      <c r="G4109" t="str">
        <f>'Funding Import'!I4111</f>
        <v>DL 8673 PE GRANT OCT21 0018PE</v>
      </c>
      <c r="H4109">
        <f>'Funding Import'!H4111</f>
        <v>10255</v>
      </c>
      <c r="I4109" s="139"/>
    </row>
    <row r="4110" spans="1:9" ht="15" x14ac:dyDescent="0.2">
      <c r="A4110" s="191" t="str">
        <f t="shared" si="129"/>
        <v>4438</v>
      </c>
      <c r="B4110" s="191"/>
      <c r="C4110" s="191" t="str">
        <f t="shared" si="128"/>
        <v>44380026</v>
      </c>
      <c r="D4110" t="str">
        <f>'Funding Import'!A4112</f>
        <v>RB054438: MILLDENE PRIMARY SCHOOL</v>
      </c>
      <c r="E4110" t="str">
        <f>MID('Funding Import'!B4112,2,4)</f>
        <v>0026</v>
      </c>
      <c r="F4110" t="str">
        <f>MID('Funding Import'!B4112,8,50)</f>
        <v>NOTIONAL SEN FUNDING</v>
      </c>
      <c r="G4110" t="str">
        <f>'Funding Import'!I4112</f>
        <v>Spreadsheet B 391732 20639856 ES012 MK0514 10026 NOTIONAL SEN ES012 MK0514 10026 NOTIONAL SEN</v>
      </c>
      <c r="H4110">
        <f>'Funding Import'!H4112</f>
        <v>69284</v>
      </c>
      <c r="I4110" s="139"/>
    </row>
    <row r="4111" spans="1:9" ht="15" x14ac:dyDescent="0.2">
      <c r="A4111" s="191" t="str">
        <f t="shared" si="129"/>
        <v>4480</v>
      </c>
      <c r="B4111" s="191"/>
      <c r="C4111" s="191" t="str">
        <f t="shared" si="128"/>
        <v>44800003</v>
      </c>
      <c r="D4111" t="str">
        <f>'Funding Import'!A4113</f>
        <v>RB054480: ST NICHOLAS C OF E PRIMARY</v>
      </c>
      <c r="E4111" t="str">
        <f>MID('Funding Import'!B4113,2,4)</f>
        <v>0003</v>
      </c>
      <c r="F4111" t="str">
        <f>MID('Funding Import'!B4113,8,50)</f>
        <v>BROUGHT FORWARD</v>
      </c>
      <c r="G4111" t="str">
        <f>'Funding Import'!I4113</f>
        <v>Spreadsheet B 394797 20778211 ES055 MK0568 10003 OPENING BALANCES ES055 MK0568 10003 OPENING BALANCES</v>
      </c>
      <c r="H4111">
        <f>'Funding Import'!H4113</f>
        <v>19640.72</v>
      </c>
      <c r="I4111" s="139"/>
    </row>
    <row r="4112" spans="1:9" ht="15" x14ac:dyDescent="0.2">
      <c r="A4112" s="191" t="str">
        <f t="shared" si="129"/>
        <v>4490</v>
      </c>
      <c r="B4112" s="191"/>
      <c r="C4112" s="191" t="str">
        <f t="shared" si="128"/>
        <v>44900001</v>
      </c>
      <c r="D4112" t="str">
        <f>'Funding Import'!A4114</f>
        <v>RB054490: TOLLESBURY SCHOOL</v>
      </c>
      <c r="E4112" t="str">
        <f>MID('Funding Import'!B4114,2,4)</f>
        <v>0001</v>
      </c>
      <c r="F4112" t="str">
        <f>MID('Funding Import'!B4114,8,50)</f>
        <v>FORMULA FUNDED (EXCL RATES)</v>
      </c>
      <c r="G4112" t="str">
        <f>'Funding Import'!I4114</f>
        <v>Spreadsheet B 391145 20630885 ES006 MK0508 10001 FORMULA FUNDED ES006 MK0508 10001 FORMULA FUNDED</v>
      </c>
      <c r="H4112">
        <f>'Funding Import'!H4114</f>
        <v>801700</v>
      </c>
      <c r="I4112" s="139"/>
    </row>
    <row r="4113" spans="1:9" ht="15" x14ac:dyDescent="0.2">
      <c r="A4113" s="191" t="str">
        <f t="shared" si="129"/>
        <v>4490</v>
      </c>
      <c r="B4113" s="191"/>
      <c r="C4113" s="191" t="str">
        <f t="shared" si="128"/>
        <v>44900002</v>
      </c>
      <c r="D4113" t="str">
        <f>'Funding Import'!A4115</f>
        <v>RB054490: TOLLESBURY SCHOOL</v>
      </c>
      <c r="E4113" t="str">
        <f>MID('Funding Import'!B4115,2,4)</f>
        <v>0002</v>
      </c>
      <c r="F4113" t="str">
        <f>MID('Funding Import'!B4115,8,50)</f>
        <v>RATES</v>
      </c>
      <c r="G4113" t="str">
        <f>'Funding Import'!I4115</f>
        <v>Spreadsheet B 391137 20630756 ES007 MK0509 10002 RATES ES007 MK0509 10002 RATES</v>
      </c>
      <c r="H4113">
        <f>'Funding Import'!H4115</f>
        <v>15717</v>
      </c>
      <c r="I4113" s="139"/>
    </row>
    <row r="4114" spans="1:9" ht="15" x14ac:dyDescent="0.2">
      <c r="A4114" s="191" t="str">
        <f t="shared" si="129"/>
        <v>4490</v>
      </c>
      <c r="B4114" s="191"/>
      <c r="C4114" s="191" t="str">
        <f t="shared" si="128"/>
        <v>44900003</v>
      </c>
      <c r="D4114" t="str">
        <f>'Funding Import'!A4116</f>
        <v>RB054490: TOLLESBURY SCHOOL</v>
      </c>
      <c r="E4114" t="str">
        <f>MID('Funding Import'!B4116,2,4)</f>
        <v>0003</v>
      </c>
      <c r="F4114" t="str">
        <f>MID('Funding Import'!B4116,8,50)</f>
        <v>BROUGHT FORWARD</v>
      </c>
      <c r="G4114" t="str">
        <f>'Funding Import'!I4116</f>
        <v>Spreadsheet B 394797 20778211 ES055 MK0568 10003 OPENING BALANCES ES055 MK0568 10003 OPENING BALANCES</v>
      </c>
      <c r="H4114">
        <f>'Funding Import'!H4116</f>
        <v>118138.68</v>
      </c>
      <c r="I4114" s="139"/>
    </row>
    <row r="4115" spans="1:9" ht="15" x14ac:dyDescent="0.2">
      <c r="A4115" s="191" t="str">
        <f t="shared" si="129"/>
        <v>4490</v>
      </c>
      <c r="B4115" s="191"/>
      <c r="C4115" s="191" t="str">
        <f t="shared" si="128"/>
        <v>44900004</v>
      </c>
      <c r="D4115" t="str">
        <f>'Funding Import'!A4117</f>
        <v>RB054490: TOLLESBURY SCHOOL</v>
      </c>
      <c r="E4115" t="str">
        <f>MID('Funding Import'!B4117,2,4)</f>
        <v>0004</v>
      </c>
      <c r="F4115" t="str">
        <f>MID('Funding Import'!B4117,8,50)</f>
        <v>STATEMENTED SEN</v>
      </c>
      <c r="G4115" t="str">
        <f>'Funding Import'!I4117</f>
        <v>Spreadsheet B 391144 20630818 ES009 MK0511 10004 EHCP ES009 MK0511 10004 EHCP</v>
      </c>
      <c r="H4115">
        <f>'Funding Import'!H4117</f>
        <v>15310</v>
      </c>
      <c r="I4115" s="139"/>
    </row>
    <row r="4116" spans="1:9" ht="15" x14ac:dyDescent="0.2">
      <c r="A4116" s="191" t="str">
        <f t="shared" si="129"/>
        <v>4490</v>
      </c>
      <c r="B4116" s="191"/>
      <c r="C4116" s="191" t="str">
        <f t="shared" si="128"/>
        <v>44900004</v>
      </c>
      <c r="D4116" t="str">
        <f>'Funding Import'!A4118</f>
        <v>RB054490: TOLLESBURY SCHOOL</v>
      </c>
      <c r="E4116" t="str">
        <f>MID('Funding Import'!B4118,2,4)</f>
        <v>0004</v>
      </c>
      <c r="F4116" t="str">
        <f>MID('Funding Import'!B4118,8,50)</f>
        <v>STATEMENTED SEN</v>
      </c>
      <c r="G4116" t="str">
        <f>'Funding Import'!I4118</f>
        <v>Spreadsheet B 394845 20782782 ES043 DP0533 SEN TOP-UP SUM1 SUM-21 ES043 DP0533 SEN TOP-UP SUM1 SUM-21</v>
      </c>
      <c r="H4116">
        <f>'Funding Import'!H4118</f>
        <v>3384</v>
      </c>
      <c r="I4116" s="139"/>
    </row>
    <row r="4117" spans="1:9" ht="15" x14ac:dyDescent="0.2">
      <c r="A4117" s="191" t="str">
        <f t="shared" si="129"/>
        <v>4490</v>
      </c>
      <c r="B4117" s="191"/>
      <c r="C4117" s="191" t="str">
        <f t="shared" si="128"/>
        <v>44900004</v>
      </c>
      <c r="D4117" t="str">
        <f>'Funding Import'!A4119</f>
        <v>RB054490: TOLLESBURY SCHOOL</v>
      </c>
      <c r="E4117" t="str">
        <f>MID('Funding Import'!B4119,2,4)</f>
        <v>0004</v>
      </c>
      <c r="F4117" t="str">
        <f>MID('Funding Import'!B4119,8,50)</f>
        <v>STATEMENTED SEN</v>
      </c>
      <c r="G4117" t="str">
        <f>'Funding Import'!I4119</f>
        <v>Spreadsheet B 401820 21143763 ES099 MK0707 SEN TOP-UP SUM2 SUM-21 ES099 MK0707 SEN TOP-UP SUM2 SUM-21</v>
      </c>
      <c r="H4117">
        <f>'Funding Import'!H4119</f>
        <v>1149</v>
      </c>
      <c r="I4117" s="139"/>
    </row>
    <row r="4118" spans="1:9" ht="15" x14ac:dyDescent="0.2">
      <c r="A4118" s="191" t="str">
        <f t="shared" si="129"/>
        <v>4490</v>
      </c>
      <c r="B4118" s="191"/>
      <c r="C4118" s="191" t="str">
        <f t="shared" si="128"/>
        <v>44900004</v>
      </c>
      <c r="D4118" t="str">
        <f>'Funding Import'!A4120</f>
        <v>RB054490: TOLLESBURY SCHOOL</v>
      </c>
      <c r="E4118" t="str">
        <f>MID('Funding Import'!B4120,2,4)</f>
        <v>0004</v>
      </c>
      <c r="F4118" t="str">
        <f>MID('Funding Import'!B4120,8,50)</f>
        <v>STATEMENTED SEN</v>
      </c>
      <c r="G4118" t="str">
        <f>'Funding Import'!I4120</f>
        <v>DL 8688 SEN TOP-UP AUT1 AUT-21</v>
      </c>
      <c r="H4118">
        <f>'Funding Import'!H4120</f>
        <v>8880</v>
      </c>
      <c r="I4118" s="139"/>
    </row>
    <row r="4119" spans="1:9" ht="15" x14ac:dyDescent="0.2">
      <c r="A4119" s="191" t="str">
        <f t="shared" si="129"/>
        <v>4490</v>
      </c>
      <c r="B4119" s="191"/>
      <c r="C4119" s="191" t="str">
        <f t="shared" si="128"/>
        <v>44900006</v>
      </c>
      <c r="D4119" t="str">
        <f>'Funding Import'!A4121</f>
        <v>RB054490: TOLLESBURY SCHOOL</v>
      </c>
      <c r="E4119" t="str">
        <f>MID('Funding Import'!B4121,2,4)</f>
        <v>0006</v>
      </c>
      <c r="F4119" t="str">
        <f>MID('Funding Import'!B4121,8,50)</f>
        <v>EXCEPTIONAL COVID COST GRANT</v>
      </c>
      <c r="G4119" t="str">
        <f>'Funding Import'!I4121</f>
        <v>Spreadsheet B 398804 20920024 ES065 DP0556 COVIDEMERGENCY COVIDEM ES065 DP0556 COVIDEMERGENCY COVIDEM</v>
      </c>
      <c r="H4119">
        <f>'Funding Import'!H4121</f>
        <v>7060</v>
      </c>
      <c r="I4119" s="139"/>
    </row>
    <row r="4120" spans="1:9" ht="15" x14ac:dyDescent="0.2">
      <c r="A4120" s="191" t="str">
        <f t="shared" si="129"/>
        <v>4490</v>
      </c>
      <c r="B4120" s="191"/>
      <c r="C4120" s="191" t="str">
        <f t="shared" si="128"/>
        <v>44900006</v>
      </c>
      <c r="D4120" t="str">
        <f>'Funding Import'!A4122</f>
        <v>RB054490: TOLLESBURY SCHOOL</v>
      </c>
      <c r="E4120" t="str">
        <f>MID('Funding Import'!B4122,2,4)</f>
        <v>0006</v>
      </c>
      <c r="F4120" t="str">
        <f>MID('Funding Import'!B4122,8,50)</f>
        <v>EXCEPTIONAL COVID COST GRANT</v>
      </c>
      <c r="G4120" t="str">
        <f>'Funding Import'!I4122</f>
        <v>Spreadsheet B 399778 20982606 Movement from code '0006 to '0012 covid  emergency recode ES089 RM0128 Covid emergency recode</v>
      </c>
      <c r="H4120">
        <f>'Funding Import'!H4122</f>
        <v>-7060</v>
      </c>
      <c r="I4120" s="139"/>
    </row>
    <row r="4121" spans="1:9" ht="15" x14ac:dyDescent="0.2">
      <c r="A4121" s="191" t="str">
        <f t="shared" si="129"/>
        <v>4490</v>
      </c>
      <c r="B4121" s="191"/>
      <c r="C4121" s="191" t="str">
        <f t="shared" si="128"/>
        <v>44900007</v>
      </c>
      <c r="D4121" t="str">
        <f>'Funding Import'!A4123</f>
        <v>RB054490: TOLLESBURY SCHOOL</v>
      </c>
      <c r="E4121" t="str">
        <f>MID('Funding Import'!B4123,2,4)</f>
        <v>0007</v>
      </c>
      <c r="F4121" t="str">
        <f>MID('Funding Import'!B4123,8,50)</f>
        <v>PUPIL INCREASE/FORMULA ERR</v>
      </c>
      <c r="G4121" t="str">
        <f>'Funding Import'!I4123</f>
        <v>Spreadsheet B 393467 20722138 ES023 RM0079 GROWTH FUND 21 APR-21 ES023 RM0079 GROWTH FUND 21 APR-21</v>
      </c>
      <c r="H4121">
        <f>'Funding Import'!H4123</f>
        <v>28389.42</v>
      </c>
      <c r="I4121" s="139"/>
    </row>
    <row r="4122" spans="1:9" ht="15" x14ac:dyDescent="0.2">
      <c r="A4122" s="191" t="str">
        <f t="shared" si="129"/>
        <v>4490</v>
      </c>
      <c r="B4122" s="191"/>
      <c r="C4122" s="191" t="str">
        <f t="shared" si="128"/>
        <v>44900007</v>
      </c>
      <c r="D4122" t="str">
        <f>'Funding Import'!A4124</f>
        <v>RB054490: TOLLESBURY SCHOOL</v>
      </c>
      <c r="E4122" t="str">
        <f>MID('Funding Import'!B4124,2,4)</f>
        <v>0007</v>
      </c>
      <c r="F4122" t="str">
        <f>MID('Funding Import'!B4124,8,50)</f>
        <v>PUPIL INCREASE/FORMULA ERR</v>
      </c>
      <c r="G4122" t="str">
        <f>'Funding Import'!I4124</f>
        <v>DL 8706 2021-22 KS1 Class Size Funding</v>
      </c>
      <c r="H4122">
        <f>'Funding Import'!H4124</f>
        <v>1496</v>
      </c>
      <c r="I4122" s="139"/>
    </row>
    <row r="4123" spans="1:9" ht="15" x14ac:dyDescent="0.2">
      <c r="A4123" s="191" t="str">
        <f t="shared" si="129"/>
        <v>4490</v>
      </c>
      <c r="B4123" s="191"/>
      <c r="C4123" s="191" t="str">
        <f t="shared" si="128"/>
        <v>44900012</v>
      </c>
      <c r="D4123" t="str">
        <f>'Funding Import'!A4125</f>
        <v>RB054490: TOLLESBURY SCHOOL</v>
      </c>
      <c r="E4123" t="str">
        <f>MID('Funding Import'!B4125,2,4)</f>
        <v>0012</v>
      </c>
      <c r="F4123" t="str">
        <f>MID('Funding Import'!B4125,8,50)</f>
        <v>COVID CATCH UP</v>
      </c>
      <c r="G4123" t="str">
        <f>'Funding Import'!I4125</f>
        <v>Spreadsheet B 399778 20982606 Movement from code '0006 to '0012 covid  emergency recode ES089 RM0128 Covid emergency recode</v>
      </c>
      <c r="H4123">
        <f>'Funding Import'!H4125</f>
        <v>7060</v>
      </c>
      <c r="I4123" s="139"/>
    </row>
    <row r="4124" spans="1:9" ht="15" x14ac:dyDescent="0.2">
      <c r="A4124" s="191" t="str">
        <f t="shared" si="129"/>
        <v>4490</v>
      </c>
      <c r="B4124" s="191"/>
      <c r="C4124" s="191" t="str">
        <f t="shared" si="128"/>
        <v>44900012</v>
      </c>
      <c r="D4124" t="str">
        <f>'Funding Import'!A4126</f>
        <v>RB054490: TOLLESBURY SCHOOL</v>
      </c>
      <c r="E4124" t="str">
        <f>MID('Funding Import'!B4126,2,4)</f>
        <v>0012</v>
      </c>
      <c r="F4124" t="str">
        <f>MID('Funding Import'!B4126,8,50)</f>
        <v>COVID CATCH UP</v>
      </c>
      <c r="G4124" t="str">
        <f>'Funding Import'!I4126</f>
        <v>DL 8645 0012recoveryc 0012RPG</v>
      </c>
      <c r="H4124">
        <f>'Funding Import'!H4126</f>
        <v>1232.5</v>
      </c>
      <c r="I4124" s="139"/>
    </row>
    <row r="4125" spans="1:9" ht="15" x14ac:dyDescent="0.2">
      <c r="A4125" s="191" t="str">
        <f t="shared" si="129"/>
        <v>4490</v>
      </c>
      <c r="B4125" s="191"/>
      <c r="C4125" s="191" t="str">
        <f t="shared" si="128"/>
        <v>44900012</v>
      </c>
      <c r="D4125" t="str">
        <f>'Funding Import'!A4127</f>
        <v>RB054490: TOLLESBURY SCHOOL</v>
      </c>
      <c r="E4125" t="str">
        <f>MID('Funding Import'!B4127,2,4)</f>
        <v>0012</v>
      </c>
      <c r="F4125" t="str">
        <f>MID('Funding Import'!B4127,8,50)</f>
        <v>COVID CATCH UP</v>
      </c>
      <c r="G4125" t="str">
        <f>'Funding Import'!I4127</f>
        <v>DL 8656 0012schoolled 0012SLT</v>
      </c>
      <c r="H4125">
        <f>'Funding Import'!H4127</f>
        <v>1122.19</v>
      </c>
      <c r="I4125" s="139"/>
    </row>
    <row r="4126" spans="1:9" ht="15" x14ac:dyDescent="0.2">
      <c r="A4126" s="191" t="str">
        <f t="shared" si="129"/>
        <v>4490</v>
      </c>
      <c r="B4126" s="191"/>
      <c r="C4126" s="191" t="str">
        <f t="shared" si="128"/>
        <v>44900014</v>
      </c>
      <c r="D4126" t="str">
        <f>'Funding Import'!A4128</f>
        <v>RB054490: TOLLESBURY SCHOOL</v>
      </c>
      <c r="E4126" t="str">
        <f>MID('Funding Import'!B4128,2,4)</f>
        <v>0014</v>
      </c>
      <c r="F4126" t="str">
        <f>MID('Funding Import'!B4128,8,50)</f>
        <v>PUPIL PREMIUM</v>
      </c>
      <c r="G4126" t="str">
        <f>'Funding Import'!I4128</f>
        <v>Spreadsheet B 393806 20749732 Journal Import 20749732: ES040 RM0091 PPG CIC SUM21P1 SUM-21</v>
      </c>
      <c r="H4126">
        <f>'Funding Import'!H4128</f>
        <v>700</v>
      </c>
      <c r="I4126" s="139"/>
    </row>
    <row r="4127" spans="1:9" ht="15" x14ac:dyDescent="0.2">
      <c r="A4127" s="191" t="str">
        <f t="shared" si="129"/>
        <v>4490</v>
      </c>
      <c r="B4127" s="191"/>
      <c r="C4127" s="191" t="str">
        <f t="shared" si="128"/>
        <v>44900014</v>
      </c>
      <c r="D4127" t="str">
        <f>'Funding Import'!A4129</f>
        <v>RB054490: TOLLESBURY SCHOOL</v>
      </c>
      <c r="E4127" t="str">
        <f>MID('Funding Import'!B4129,2,4)</f>
        <v>0014</v>
      </c>
      <c r="F4127" t="str">
        <f>MID('Funding Import'!B4129,8,50)</f>
        <v>PUPIL PREMIUM</v>
      </c>
      <c r="G4127" t="str">
        <f>'Funding Import'!I4129</f>
        <v>Spreadsheet B 400831 21077861 ES093 DP0593 SUMMER21PPG SUM21PPG ES093 DP0593 SUMMER21PPG SUM21PPG</v>
      </c>
      <c r="H4127">
        <f>'Funding Import'!H4129</f>
        <v>20404</v>
      </c>
      <c r="I4127" s="139"/>
    </row>
    <row r="4128" spans="1:9" ht="15" x14ac:dyDescent="0.2">
      <c r="A4128" s="191" t="str">
        <f t="shared" si="129"/>
        <v>4490</v>
      </c>
      <c r="B4128" s="191"/>
      <c r="C4128" s="191" t="str">
        <f t="shared" si="128"/>
        <v>44900014</v>
      </c>
      <c r="D4128" t="str">
        <f>'Funding Import'!A4130</f>
        <v>RB054490: TOLLESBURY SCHOOL</v>
      </c>
      <c r="E4128" t="str">
        <f>MID('Funding Import'!B4130,2,4)</f>
        <v>0014</v>
      </c>
      <c r="F4128" t="str">
        <f>MID('Funding Import'!B4130,8,50)</f>
        <v>PUPIL PREMIUM</v>
      </c>
      <c r="G4128" t="str">
        <f>'Funding Import'!I4130</f>
        <v>DL 8670 PPG CIC AUT21P2 AUT-21</v>
      </c>
      <c r="H4128">
        <f>'Funding Import'!H4130</f>
        <v>1000</v>
      </c>
      <c r="I4128" s="139"/>
    </row>
    <row r="4129" spans="1:9" ht="15" x14ac:dyDescent="0.2">
      <c r="A4129" s="191" t="str">
        <f t="shared" si="129"/>
        <v>4490</v>
      </c>
      <c r="B4129" s="191"/>
      <c r="C4129" s="191" t="str">
        <f t="shared" si="128"/>
        <v>44900014</v>
      </c>
      <c r="D4129" t="str">
        <f>'Funding Import'!A4131</f>
        <v>RB054490: TOLLESBURY SCHOOL</v>
      </c>
      <c r="E4129" t="str">
        <f>MID('Funding Import'!B4131,2,4)</f>
        <v>0014</v>
      </c>
      <c r="F4129" t="str">
        <f>MID('Funding Import'!B4131,8,50)</f>
        <v>PUPIL PREMIUM</v>
      </c>
      <c r="G4129" t="str">
        <f>'Funding Import'!I4131</f>
        <v>DL 8701 0014 Pupil Premium Autumn Term 2021</v>
      </c>
      <c r="H4129">
        <f>'Funding Import'!H4131</f>
        <v>16323</v>
      </c>
      <c r="I4129" s="139"/>
    </row>
    <row r="4130" spans="1:9" ht="15" x14ac:dyDescent="0.2">
      <c r="A4130" s="191" t="str">
        <f t="shared" si="129"/>
        <v>4490</v>
      </c>
      <c r="B4130" s="191"/>
      <c r="C4130" s="191" t="str">
        <f t="shared" si="128"/>
        <v>44900018</v>
      </c>
      <c r="D4130" t="str">
        <f>'Funding Import'!A4132</f>
        <v>RB054490: TOLLESBURY SCHOOL</v>
      </c>
      <c r="E4130" t="str">
        <f>MID('Funding Import'!B4132,2,4)</f>
        <v>0018</v>
      </c>
      <c r="F4130" t="str">
        <f>MID('Funding Import'!B4132,8,50)</f>
        <v>ADDITIONAL GRANT INCOME</v>
      </c>
      <c r="G4130" t="str">
        <f>'Funding Import'!I4132</f>
        <v>Spreadsheet B 393531 20728061 ES032 RM0087 PE GRANT APR 21 ES032 RM0087 PE GRANT APR 21</v>
      </c>
      <c r="H4130">
        <f>'Funding Import'!H4132</f>
        <v>7442</v>
      </c>
      <c r="I4130" s="139"/>
    </row>
    <row r="4131" spans="1:9" ht="15" x14ac:dyDescent="0.2">
      <c r="A4131" s="191" t="str">
        <f t="shared" si="129"/>
        <v>4490</v>
      </c>
      <c r="B4131" s="191"/>
      <c r="C4131" s="191" t="str">
        <f t="shared" si="128"/>
        <v>44900018</v>
      </c>
      <c r="D4131" t="str">
        <f>'Funding Import'!A4133</f>
        <v>RB054490: TOLLESBURY SCHOOL</v>
      </c>
      <c r="E4131" t="str">
        <f>MID('Funding Import'!B4133,2,4)</f>
        <v>0018</v>
      </c>
      <c r="F4131" t="str">
        <f>MID('Funding Import'!B4133,8,50)</f>
        <v>ADDITIONAL GRANT INCOME</v>
      </c>
      <c r="G4131" t="str">
        <f>'Funding Import'!I4133</f>
        <v>Spreadsheet B 399769 20981730 UIFSM JULY21 UIFSM 21 ES085 RM0124 UIFSM JULY21 UIFSM 21</v>
      </c>
      <c r="H4131">
        <f>'Funding Import'!H4133</f>
        <v>23823</v>
      </c>
      <c r="I4131" s="139"/>
    </row>
    <row r="4132" spans="1:9" ht="15" x14ac:dyDescent="0.2">
      <c r="A4132" s="191" t="str">
        <f t="shared" si="129"/>
        <v>4490</v>
      </c>
      <c r="B4132" s="191"/>
      <c r="C4132" s="191" t="str">
        <f t="shared" si="128"/>
        <v>44900018</v>
      </c>
      <c r="D4132" t="str">
        <f>'Funding Import'!A4134</f>
        <v>RB054490: TOLLESBURY SCHOOL</v>
      </c>
      <c r="E4132" t="str">
        <f>MID('Funding Import'!B4134,2,4)</f>
        <v>0018</v>
      </c>
      <c r="F4132" t="str">
        <f>MID('Funding Import'!B4134,8,50)</f>
        <v>ADDITIONAL GRANT INCOME</v>
      </c>
      <c r="G4132" t="str">
        <f>'Funding Import'!I4134</f>
        <v>DL 8673 PE GRANT OCT21 0018PE</v>
      </c>
      <c r="H4132">
        <f>'Funding Import'!H4134</f>
        <v>10465</v>
      </c>
      <c r="I4132" s="139"/>
    </row>
    <row r="4133" spans="1:9" ht="15" x14ac:dyDescent="0.2">
      <c r="A4133" s="191" t="str">
        <f t="shared" si="129"/>
        <v>4490</v>
      </c>
      <c r="B4133" s="191"/>
      <c r="C4133" s="191" t="str">
        <f t="shared" si="128"/>
        <v>44900026</v>
      </c>
      <c r="D4133" t="str">
        <f>'Funding Import'!A4135</f>
        <v>RB054490: TOLLESBURY SCHOOL</v>
      </c>
      <c r="E4133" t="str">
        <f>MID('Funding Import'!B4135,2,4)</f>
        <v>0026</v>
      </c>
      <c r="F4133" t="str">
        <f>MID('Funding Import'!B4135,8,50)</f>
        <v>NOTIONAL SEN FUNDING</v>
      </c>
      <c r="G4133" t="str">
        <f>'Funding Import'!I4135</f>
        <v>Spreadsheet B 391732 20639856 ES012 MK0514 10026 NOTIONAL SEN ES012 MK0514 10026 NOTIONAL SEN</v>
      </c>
      <c r="H4133">
        <f>'Funding Import'!H4135</f>
        <v>76192</v>
      </c>
      <c r="I4133" s="139"/>
    </row>
    <row r="4134" spans="1:9" ht="15" x14ac:dyDescent="0.2">
      <c r="A4134" s="191" t="str">
        <f t="shared" si="129"/>
        <v>4508</v>
      </c>
      <c r="B4134" s="191"/>
      <c r="C4134" s="191" t="str">
        <f t="shared" si="128"/>
        <v>45080001</v>
      </c>
      <c r="D4134" t="str">
        <f>'Funding Import'!A4136</f>
        <v>RB054508: ST MARGARETS COE(VC)PRM-TOPPLE</v>
      </c>
      <c r="E4134" t="str">
        <f>MID('Funding Import'!B4136,2,4)</f>
        <v>0001</v>
      </c>
      <c r="F4134" t="str">
        <f>MID('Funding Import'!B4136,8,50)</f>
        <v>FORMULA FUNDED (EXCL RATES)</v>
      </c>
      <c r="G4134" t="str">
        <f>'Funding Import'!I4136</f>
        <v>Spreadsheet B 391145 20630885 ES006 MK0508 10001 FORMULA FUNDED ES006 MK0508 10001 FORMULA FUNDED</v>
      </c>
      <c r="H4134">
        <f>'Funding Import'!H4136</f>
        <v>364375</v>
      </c>
      <c r="I4134" s="139"/>
    </row>
    <row r="4135" spans="1:9" ht="15" x14ac:dyDescent="0.2">
      <c r="A4135" s="191" t="str">
        <f t="shared" si="129"/>
        <v>4508</v>
      </c>
      <c r="B4135" s="191"/>
      <c r="C4135" s="191" t="str">
        <f t="shared" si="128"/>
        <v>45080002</v>
      </c>
      <c r="D4135" t="str">
        <f>'Funding Import'!A4137</f>
        <v>RB054508: ST MARGARETS COE(VC)PRM-TOPPLE</v>
      </c>
      <c r="E4135" t="str">
        <f>MID('Funding Import'!B4137,2,4)</f>
        <v>0002</v>
      </c>
      <c r="F4135" t="str">
        <f>MID('Funding Import'!B4137,8,50)</f>
        <v>RATES</v>
      </c>
      <c r="G4135" t="str">
        <f>'Funding Import'!I4137</f>
        <v>Spreadsheet B 391137 20630756 ES007 MK0509 10002 RATES ES007 MK0509 10002 RATES</v>
      </c>
      <c r="H4135">
        <f>'Funding Import'!H4137</f>
        <v>6782</v>
      </c>
      <c r="I4135" s="139"/>
    </row>
    <row r="4136" spans="1:9" ht="15" x14ac:dyDescent="0.2">
      <c r="A4136" s="191" t="str">
        <f t="shared" si="129"/>
        <v>4508</v>
      </c>
      <c r="B4136" s="191"/>
      <c r="C4136" s="191" t="str">
        <f t="shared" si="128"/>
        <v>45080003</v>
      </c>
      <c r="D4136" t="str">
        <f>'Funding Import'!A4138</f>
        <v>RB054508: ST MARGARETS COE(VC)PRM-TOPPLE</v>
      </c>
      <c r="E4136" t="str">
        <f>MID('Funding Import'!B4138,2,4)</f>
        <v>0003</v>
      </c>
      <c r="F4136" t="str">
        <f>MID('Funding Import'!B4138,8,50)</f>
        <v>BROUGHT FORWARD</v>
      </c>
      <c r="G4136" t="str">
        <f>'Funding Import'!I4138</f>
        <v>Spreadsheet B 394797 20778211 ES055 MK0568 10003 OPENING BALANCES ES055 MK0568 10003 OPENING BALANCES</v>
      </c>
      <c r="H4136">
        <f>'Funding Import'!H4138</f>
        <v>98999.3</v>
      </c>
      <c r="I4136" s="139"/>
    </row>
    <row r="4137" spans="1:9" ht="15" x14ac:dyDescent="0.2">
      <c r="A4137" s="191" t="str">
        <f t="shared" si="129"/>
        <v>4508</v>
      </c>
      <c r="B4137" s="191"/>
      <c r="C4137" s="191" t="str">
        <f t="shared" si="128"/>
        <v>45080004</v>
      </c>
      <c r="D4137" t="str">
        <f>'Funding Import'!A4139</f>
        <v>RB054508: ST MARGARETS COE(VC)PRM-TOPPLE</v>
      </c>
      <c r="E4137" t="str">
        <f>MID('Funding Import'!B4139,2,4)</f>
        <v>0004</v>
      </c>
      <c r="F4137" t="str">
        <f>MID('Funding Import'!B4139,8,50)</f>
        <v>STATEMENTED SEN</v>
      </c>
      <c r="G4137" t="str">
        <f>'Funding Import'!I4139</f>
        <v>Spreadsheet B 391144 20630818 ES009 MK0511 10004 EHCP ES009 MK0511 10004 EHCP</v>
      </c>
      <c r="H4137">
        <f>'Funding Import'!H4139</f>
        <v>7500</v>
      </c>
      <c r="I4137" s="139"/>
    </row>
    <row r="4138" spans="1:9" ht="15" x14ac:dyDescent="0.2">
      <c r="A4138" s="191" t="str">
        <f t="shared" si="129"/>
        <v>4508</v>
      </c>
      <c r="B4138" s="191"/>
      <c r="C4138" s="191" t="str">
        <f t="shared" si="128"/>
        <v>45080006</v>
      </c>
      <c r="D4138" t="str">
        <f>'Funding Import'!A4140</f>
        <v>RB054508: ST MARGARETS COE(VC)PRM-TOPPLE</v>
      </c>
      <c r="E4138" t="str">
        <f>MID('Funding Import'!B4140,2,4)</f>
        <v>0006</v>
      </c>
      <c r="F4138" t="str">
        <f>MID('Funding Import'!B4140,8,50)</f>
        <v>EXCEPTIONAL COVID COST GRANT</v>
      </c>
      <c r="G4138" t="str">
        <f>'Funding Import'!I4140</f>
        <v>Spreadsheet B 398807 20920177 ES067 DP0558 FSMADDCOSTSCOVID FSMCOVID ES067 DP0558 FSMADDCOSTSCOVID FSMCOVID</v>
      </c>
      <c r="H4138">
        <f>'Funding Import'!H4140</f>
        <v>240</v>
      </c>
      <c r="I4138" s="139"/>
    </row>
    <row r="4139" spans="1:9" ht="15" x14ac:dyDescent="0.2">
      <c r="A4139" s="191" t="str">
        <f t="shared" si="129"/>
        <v>4508</v>
      </c>
      <c r="B4139" s="191"/>
      <c r="C4139" s="191" t="str">
        <f t="shared" si="128"/>
        <v>45080006</v>
      </c>
      <c r="D4139" t="str">
        <f>'Funding Import'!A4141</f>
        <v>RB054508: ST MARGARETS COE(VC)PRM-TOPPLE</v>
      </c>
      <c r="E4139" t="str">
        <f>MID('Funding Import'!B4141,2,4)</f>
        <v>0006</v>
      </c>
      <c r="F4139" t="str">
        <f>MID('Funding Import'!B4141,8,50)</f>
        <v>EXCEPTIONAL COVID COST GRANT</v>
      </c>
      <c r="G4139" t="str">
        <f>'Funding Import'!I4141</f>
        <v>Spreadsheet B 398804 20920024 ES065 DP0556 COVIDEMERGENCY COVIDEM ES065 DP0556 COVIDEMERGENCY COVIDEM</v>
      </c>
      <c r="H4139">
        <f>'Funding Import'!H4141</f>
        <v>2230</v>
      </c>
      <c r="I4139" s="139"/>
    </row>
    <row r="4140" spans="1:9" ht="15" x14ac:dyDescent="0.2">
      <c r="A4140" s="191" t="str">
        <f t="shared" si="129"/>
        <v>4508</v>
      </c>
      <c r="B4140" s="191"/>
      <c r="C4140" s="191" t="str">
        <f t="shared" si="128"/>
        <v>45080006</v>
      </c>
      <c r="D4140" t="str">
        <f>'Funding Import'!A4142</f>
        <v>RB054508: ST MARGARETS COE(VC)PRM-TOPPLE</v>
      </c>
      <c r="E4140" t="str">
        <f>MID('Funding Import'!B4142,2,4)</f>
        <v>0006</v>
      </c>
      <c r="F4140" t="str">
        <f>MID('Funding Import'!B4142,8,50)</f>
        <v>EXCEPTIONAL COVID COST GRANT</v>
      </c>
      <c r="G4140" t="str">
        <f>'Funding Import'!I4142</f>
        <v>Spreadsheet B 399778 20982606 Movement from code '0006 to '0012 covid  emergency recode ES089 RM0128 Covid emergency recode</v>
      </c>
      <c r="H4140">
        <f>'Funding Import'!H4142</f>
        <v>-2230</v>
      </c>
      <c r="I4140" s="139"/>
    </row>
    <row r="4141" spans="1:9" ht="15" x14ac:dyDescent="0.2">
      <c r="A4141" s="191" t="str">
        <f t="shared" si="129"/>
        <v>4508</v>
      </c>
      <c r="B4141" s="191"/>
      <c r="C4141" s="191" t="str">
        <f t="shared" si="128"/>
        <v>45080007</v>
      </c>
      <c r="D4141" t="str">
        <f>'Funding Import'!A4143</f>
        <v>RB054508: ST MARGARETS COE(VC)PRM-TOPPLE</v>
      </c>
      <c r="E4141" t="str">
        <f>MID('Funding Import'!B4143,2,4)</f>
        <v>0007</v>
      </c>
      <c r="F4141" t="str">
        <f>MID('Funding Import'!B4143,8,50)</f>
        <v>PUPIL INCREASE/FORMULA ERR</v>
      </c>
      <c r="G4141" t="str">
        <f>'Funding Import'!I4143</f>
        <v>DL 8706 2021-22 KS1 Class Size Funding</v>
      </c>
      <c r="H4141">
        <f>'Funding Import'!H4143</f>
        <v>13466</v>
      </c>
      <c r="I4141" s="139"/>
    </row>
    <row r="4142" spans="1:9" ht="15" x14ac:dyDescent="0.2">
      <c r="A4142" s="191" t="str">
        <f t="shared" si="129"/>
        <v>4508</v>
      </c>
      <c r="B4142" s="191"/>
      <c r="C4142" s="191" t="str">
        <f t="shared" si="128"/>
        <v>45080012</v>
      </c>
      <c r="D4142" t="str">
        <f>'Funding Import'!A4144</f>
        <v>RB054508: ST MARGARETS COE(VC)PRM-TOPPLE</v>
      </c>
      <c r="E4142" t="str">
        <f>MID('Funding Import'!B4144,2,4)</f>
        <v>0012</v>
      </c>
      <c r="F4142" t="str">
        <f>MID('Funding Import'!B4144,8,50)</f>
        <v>COVID CATCH UP</v>
      </c>
      <c r="G4142" t="str">
        <f>'Funding Import'!I4144</f>
        <v>Spreadsheet B 399778 20982606 Movement from code '0006 to '0012 covid  emergency recode ES089 RM0128 Covid emergency recode</v>
      </c>
      <c r="H4142">
        <f>'Funding Import'!H4144</f>
        <v>2230</v>
      </c>
      <c r="I4142" s="139"/>
    </row>
    <row r="4143" spans="1:9" ht="15" x14ac:dyDescent="0.2">
      <c r="A4143" s="191" t="str">
        <f t="shared" si="129"/>
        <v>4508</v>
      </c>
      <c r="B4143" s="191"/>
      <c r="C4143" s="191" t="str">
        <f t="shared" si="128"/>
        <v>45080012</v>
      </c>
      <c r="D4143" t="str">
        <f>'Funding Import'!A4145</f>
        <v>RB054508: ST MARGARETS COE(VC)PRM-TOPPLE</v>
      </c>
      <c r="E4143" t="str">
        <f>MID('Funding Import'!B4145,2,4)</f>
        <v>0012</v>
      </c>
      <c r="F4143" t="str">
        <f>MID('Funding Import'!B4145,8,50)</f>
        <v>COVID CATCH UP</v>
      </c>
      <c r="G4143" t="str">
        <f>'Funding Import'!I4145</f>
        <v>DL 8645 0012recoveryc 0012RPG</v>
      </c>
      <c r="H4143">
        <f>'Funding Import'!H4145</f>
        <v>500</v>
      </c>
      <c r="I4143" s="139"/>
    </row>
    <row r="4144" spans="1:9" ht="15" x14ac:dyDescent="0.2">
      <c r="A4144" s="191" t="str">
        <f t="shared" si="129"/>
        <v>4508</v>
      </c>
      <c r="B4144" s="191"/>
      <c r="C4144" s="191" t="str">
        <f t="shared" si="128"/>
        <v>45080012</v>
      </c>
      <c r="D4144" t="str">
        <f>'Funding Import'!A4146</f>
        <v>RB054508: ST MARGARETS COE(VC)PRM-TOPPLE</v>
      </c>
      <c r="E4144" t="str">
        <f>MID('Funding Import'!B4146,2,4)</f>
        <v>0012</v>
      </c>
      <c r="F4144" t="str">
        <f>MID('Funding Import'!B4146,8,50)</f>
        <v>COVID CATCH UP</v>
      </c>
      <c r="G4144" t="str">
        <f>'Funding Import'!I4146</f>
        <v>DL 8656 0012schoolled 0012SLT</v>
      </c>
      <c r="H4144">
        <f>'Funding Import'!H4146</f>
        <v>354.38</v>
      </c>
      <c r="I4144" s="139"/>
    </row>
    <row r="4145" spans="1:9" ht="15" x14ac:dyDescent="0.2">
      <c r="A4145" s="191" t="str">
        <f t="shared" si="129"/>
        <v>4508</v>
      </c>
      <c r="B4145" s="191"/>
      <c r="C4145" s="191" t="str">
        <f t="shared" si="128"/>
        <v>45080014</v>
      </c>
      <c r="D4145" t="str">
        <f>'Funding Import'!A4147</f>
        <v>RB054508: ST MARGARETS COE(VC)PRM-TOPPLE</v>
      </c>
      <c r="E4145" t="str">
        <f>MID('Funding Import'!B4147,2,4)</f>
        <v>0014</v>
      </c>
      <c r="F4145" t="str">
        <f>MID('Funding Import'!B4147,8,50)</f>
        <v>PUPIL PREMIUM</v>
      </c>
      <c r="G4145" t="str">
        <f>'Funding Import'!I4147</f>
        <v>Spreadsheet B 400831 21077861 ES093 DP0593 SUMMER21PPG SUM21PPG ES093 DP0593 SUMMER21PPG SUM21PPG</v>
      </c>
      <c r="H4145">
        <f>'Funding Import'!H4147</f>
        <v>8348</v>
      </c>
      <c r="I4145" s="139"/>
    </row>
    <row r="4146" spans="1:9" ht="15" x14ac:dyDescent="0.2">
      <c r="A4146" s="191" t="str">
        <f t="shared" si="129"/>
        <v>4508</v>
      </c>
      <c r="B4146" s="191"/>
      <c r="C4146" s="191" t="str">
        <f t="shared" ref="C4146:C4209" si="130">A4146&amp;E4146</f>
        <v>45080014</v>
      </c>
      <c r="D4146" t="str">
        <f>'Funding Import'!A4148</f>
        <v>RB054508: ST MARGARETS COE(VC)PRM-TOPPLE</v>
      </c>
      <c r="E4146" t="str">
        <f>MID('Funding Import'!B4148,2,4)</f>
        <v>0014</v>
      </c>
      <c r="F4146" t="str">
        <f>MID('Funding Import'!B4148,8,50)</f>
        <v>PUPIL PREMIUM</v>
      </c>
      <c r="G4146" t="str">
        <f>'Funding Import'!I4148</f>
        <v>DL 8701 0014 Pupil Premium Autumn Term 2021</v>
      </c>
      <c r="H4146">
        <f>'Funding Import'!H4148</f>
        <v>6678</v>
      </c>
      <c r="I4146" s="139"/>
    </row>
    <row r="4147" spans="1:9" ht="15" x14ac:dyDescent="0.2">
      <c r="A4147" s="191" t="str">
        <f t="shared" si="129"/>
        <v>4508</v>
      </c>
      <c r="B4147" s="191"/>
      <c r="C4147" s="191" t="str">
        <f t="shared" si="130"/>
        <v>45080018</v>
      </c>
      <c r="D4147" t="str">
        <f>'Funding Import'!A4149</f>
        <v>RB054508: ST MARGARETS COE(VC)PRM-TOPPLE</v>
      </c>
      <c r="E4147" t="str">
        <f>MID('Funding Import'!B4149,2,4)</f>
        <v>0018</v>
      </c>
      <c r="F4147" t="str">
        <f>MID('Funding Import'!B4149,8,50)</f>
        <v>ADDITIONAL GRANT INCOME</v>
      </c>
      <c r="G4147" t="str">
        <f>'Funding Import'!I4149</f>
        <v>Spreadsheet B 393531 20728061 ES032 RM0087 PE GRANT APR 21 ES032 RM0087 PE GRANT APR 21</v>
      </c>
      <c r="H4147">
        <f>'Funding Import'!H4149</f>
        <v>6912</v>
      </c>
      <c r="I4147" s="139"/>
    </row>
    <row r="4148" spans="1:9" ht="15" x14ac:dyDescent="0.2">
      <c r="A4148" s="191" t="str">
        <f t="shared" si="129"/>
        <v>4508</v>
      </c>
      <c r="B4148" s="191"/>
      <c r="C4148" s="191" t="str">
        <f t="shared" si="130"/>
        <v>45080018</v>
      </c>
      <c r="D4148" t="str">
        <f>'Funding Import'!A4150</f>
        <v>RB054508: ST MARGARETS COE(VC)PRM-TOPPLE</v>
      </c>
      <c r="E4148" t="str">
        <f>MID('Funding Import'!B4150,2,4)</f>
        <v>0018</v>
      </c>
      <c r="F4148" t="str">
        <f>MID('Funding Import'!B4150,8,50)</f>
        <v>ADDITIONAL GRANT INCOME</v>
      </c>
      <c r="G4148" t="str">
        <f>'Funding Import'!I4150</f>
        <v>Spreadsheet B 399769 20981730 UIFSM JULY21 UIFSM 21 ES085 RM0124 UIFSM JULY21 UIFSM 21</v>
      </c>
      <c r="H4148">
        <f>'Funding Import'!H4150</f>
        <v>10855</v>
      </c>
      <c r="I4148" s="139"/>
    </row>
    <row r="4149" spans="1:9" ht="15" x14ac:dyDescent="0.2">
      <c r="A4149" s="191" t="str">
        <f t="shared" si="129"/>
        <v>4508</v>
      </c>
      <c r="B4149" s="191"/>
      <c r="C4149" s="191" t="str">
        <f t="shared" si="130"/>
        <v>45080018</v>
      </c>
      <c r="D4149" t="str">
        <f>'Funding Import'!A4151</f>
        <v>RB054508: ST MARGARETS COE(VC)PRM-TOPPLE</v>
      </c>
      <c r="E4149" t="str">
        <f>MID('Funding Import'!B4151,2,4)</f>
        <v>0018</v>
      </c>
      <c r="F4149" t="str">
        <f>MID('Funding Import'!B4151,8,50)</f>
        <v>ADDITIONAL GRANT INCOME</v>
      </c>
      <c r="G4149" t="str">
        <f>'Funding Import'!I4151</f>
        <v>DL 8673 PE GRANT OCT21 0018PE</v>
      </c>
      <c r="H4149">
        <f>'Funding Import'!H4151</f>
        <v>9695</v>
      </c>
      <c r="I4149" s="139"/>
    </row>
    <row r="4150" spans="1:9" ht="15" x14ac:dyDescent="0.2">
      <c r="A4150" s="191" t="str">
        <f t="shared" si="129"/>
        <v>4508</v>
      </c>
      <c r="B4150" s="191"/>
      <c r="C4150" s="191" t="str">
        <f t="shared" si="130"/>
        <v>45080026</v>
      </c>
      <c r="D4150" t="str">
        <f>'Funding Import'!A4152</f>
        <v>RB054508: ST MARGARETS COE(VC)PRM-TOPPLE</v>
      </c>
      <c r="E4150" t="str">
        <f>MID('Funding Import'!B4152,2,4)</f>
        <v>0026</v>
      </c>
      <c r="F4150" t="str">
        <f>MID('Funding Import'!B4152,8,50)</f>
        <v>NOTIONAL SEN FUNDING</v>
      </c>
      <c r="G4150" t="str">
        <f>'Funding Import'!I4152</f>
        <v>Spreadsheet B 391732 20639856 ES012 MK0514 10026 NOTIONAL SEN ES012 MK0514 10026 NOTIONAL SEN</v>
      </c>
      <c r="H4150">
        <f>'Funding Import'!H4152</f>
        <v>22062</v>
      </c>
      <c r="I4150" s="139"/>
    </row>
    <row r="4151" spans="1:9" ht="15" x14ac:dyDescent="0.2">
      <c r="A4151" s="191" t="str">
        <f t="shared" si="129"/>
        <v>4600</v>
      </c>
      <c r="B4151" s="191"/>
      <c r="C4151" s="191" t="str">
        <f t="shared" si="130"/>
        <v>46000001</v>
      </c>
      <c r="D4151" t="str">
        <f>'Funding Import'!A4153</f>
        <v>RB054600: VANGE PRIMARY SCH &amp; NURSERY</v>
      </c>
      <c r="E4151" t="str">
        <f>MID('Funding Import'!B4153,2,4)</f>
        <v>0001</v>
      </c>
      <c r="F4151" t="str">
        <f>MID('Funding Import'!B4153,8,50)</f>
        <v>FORMULA FUNDED (EXCL RATES)</v>
      </c>
      <c r="G4151" t="str">
        <f>'Funding Import'!I4153</f>
        <v>Spreadsheet B 391145 20630885 ES006 MK0508 10001 FORMULA FUNDED ES006 MK0508 10001 FORMULA FUNDED</v>
      </c>
      <c r="H4151">
        <f>'Funding Import'!H4153</f>
        <v>459457</v>
      </c>
      <c r="I4151" s="139"/>
    </row>
    <row r="4152" spans="1:9" ht="15" x14ac:dyDescent="0.2">
      <c r="A4152" s="191" t="str">
        <f t="shared" si="129"/>
        <v>4600</v>
      </c>
      <c r="B4152" s="191"/>
      <c r="C4152" s="191" t="str">
        <f t="shared" si="130"/>
        <v>46000001</v>
      </c>
      <c r="D4152" t="str">
        <f>'Funding Import'!A4154</f>
        <v>RB054600: VANGE PRIMARY SCH &amp; NURSERY</v>
      </c>
      <c r="E4152" t="str">
        <f>MID('Funding Import'!B4154,2,4)</f>
        <v>0001</v>
      </c>
      <c r="F4152" t="str">
        <f>MID('Funding Import'!B4154,8,50)</f>
        <v>FORMULA FUNDED (EXCL RATES)</v>
      </c>
      <c r="G4152" t="str">
        <f>'Funding Import'!I4154</f>
        <v>Spreadsheet B 390086 20589725 ES001 DP0515 FEEE234 SUM21INT ES001 DP0515 FEEE234 SUM21INT</v>
      </c>
      <c r="H4152">
        <f>'Funding Import'!H4154</f>
        <v>5936.4</v>
      </c>
      <c r="I4152" s="139"/>
    </row>
    <row r="4153" spans="1:9" ht="15" x14ac:dyDescent="0.2">
      <c r="A4153" s="191" t="str">
        <f t="shared" si="129"/>
        <v>4600</v>
      </c>
      <c r="B4153" s="191"/>
      <c r="C4153" s="191" t="str">
        <f t="shared" si="130"/>
        <v>46000001</v>
      </c>
      <c r="D4153" t="str">
        <f>'Funding Import'!A4155</f>
        <v>RB054600: VANGE PRIMARY SCH &amp; NURSERY</v>
      </c>
      <c r="E4153" t="str">
        <f>MID('Funding Import'!B4155,2,4)</f>
        <v>0001</v>
      </c>
      <c r="F4153" t="str">
        <f>MID('Funding Import'!B4155,8,50)</f>
        <v>FORMULA FUNDED (EXCL RATES)</v>
      </c>
      <c r="G4153" t="str">
        <f>'Funding Import'!I4155</f>
        <v>Spreadsheet B 393406 20716356 ES029 DP0529 TeachersPayGrant TPG21-22 P2 ES029 DP0529 TeachersPayGrant TPG21-22 P2</v>
      </c>
      <c r="H4153">
        <f>'Funding Import'!H4155</f>
        <v>182</v>
      </c>
      <c r="I4153" s="139"/>
    </row>
    <row r="4154" spans="1:9" ht="15" x14ac:dyDescent="0.2">
      <c r="A4154" s="191" t="str">
        <f t="shared" si="129"/>
        <v>4600</v>
      </c>
      <c r="B4154" s="191"/>
      <c r="C4154" s="191" t="str">
        <f t="shared" si="130"/>
        <v>46000001</v>
      </c>
      <c r="D4154" t="str">
        <f>'Funding Import'!A4156</f>
        <v>RB054600: VANGE PRIMARY SCH &amp; NURSERY</v>
      </c>
      <c r="E4154" t="str">
        <f>MID('Funding Import'!B4156,2,4)</f>
        <v>0001</v>
      </c>
      <c r="F4154" t="str">
        <f>MID('Funding Import'!B4156,8,50)</f>
        <v>FORMULA FUNDED (EXCL RATES)</v>
      </c>
      <c r="G4154" t="str">
        <f>'Funding Import'!I4156</f>
        <v>Spreadsheet B 393405 20716327 ES028 DP0528 TeachPensionGrnt PensionG P2 ES028 DP0528 TeachPensionGrnt PensionG P2</v>
      </c>
      <c r="H4154">
        <f>'Funding Import'!H4156</f>
        <v>513</v>
      </c>
      <c r="I4154" s="139"/>
    </row>
    <row r="4155" spans="1:9" ht="15" x14ac:dyDescent="0.2">
      <c r="A4155" s="191" t="str">
        <f t="shared" si="129"/>
        <v>4600</v>
      </c>
      <c r="B4155" s="191"/>
      <c r="C4155" s="191" t="str">
        <f t="shared" si="130"/>
        <v>46000001</v>
      </c>
      <c r="D4155" t="str">
        <f>'Funding Import'!A4157</f>
        <v>RB054600: VANGE PRIMARY SCH &amp; NURSERY</v>
      </c>
      <c r="E4155" t="str">
        <f>MID('Funding Import'!B4157,2,4)</f>
        <v>0001</v>
      </c>
      <c r="F4155" t="str">
        <f>MID('Funding Import'!B4157,8,50)</f>
        <v>FORMULA FUNDED (EXCL RATES)</v>
      </c>
      <c r="G4155" t="str">
        <f>'Funding Import'!I4157</f>
        <v>Spreadsheet B 395854 20828626 ES053 MK0591 FEEE234 SUM21ACT ES053 MK0591 FEEE234 SUM21ACT</v>
      </c>
      <c r="H4155">
        <f>'Funding Import'!H4157</f>
        <v>7650.81</v>
      </c>
      <c r="I4155" s="139"/>
    </row>
    <row r="4156" spans="1:9" ht="15" x14ac:dyDescent="0.2">
      <c r="A4156" s="191" t="str">
        <f t="shared" si="129"/>
        <v>4600</v>
      </c>
      <c r="B4156" s="191"/>
      <c r="C4156" s="191" t="str">
        <f t="shared" si="130"/>
        <v>46000001</v>
      </c>
      <c r="D4156" t="str">
        <f>'Funding Import'!A4158</f>
        <v>RB054600: VANGE PRIMARY SCH &amp; NURSERY</v>
      </c>
      <c r="E4156" t="str">
        <f>MID('Funding Import'!B4158,2,4)</f>
        <v>0001</v>
      </c>
      <c r="F4156" t="str">
        <f>MID('Funding Import'!B4158,8,50)</f>
        <v>FORMULA FUNDED (EXCL RATES)</v>
      </c>
      <c r="G4156" t="str">
        <f>'Funding Import'!I4158</f>
        <v>Spreadsheet B 401824 21143798 ES100 MK0709  FEEE234 AUT21INT ES100 MK0709  FEEE234 AUT21INT</v>
      </c>
      <c r="H4156">
        <f>'Funding Import'!H4158</f>
        <v>1839.6</v>
      </c>
      <c r="I4156" s="139"/>
    </row>
    <row r="4157" spans="1:9" ht="15" x14ac:dyDescent="0.2">
      <c r="A4157" s="191" t="str">
        <f t="shared" si="129"/>
        <v>4600</v>
      </c>
      <c r="B4157" s="191"/>
      <c r="C4157" s="191" t="str">
        <f t="shared" si="130"/>
        <v>46000001</v>
      </c>
      <c r="D4157" t="str">
        <f>'Funding Import'!A4159</f>
        <v>RB054600: VANGE PRIMARY SCH &amp; NURSERY</v>
      </c>
      <c r="E4157" t="str">
        <f>MID('Funding Import'!B4159,2,4)</f>
        <v>0001</v>
      </c>
      <c r="F4157" t="str">
        <f>MID('Funding Import'!B4159,8,50)</f>
        <v>FORMULA FUNDED (EXCL RATES)</v>
      </c>
      <c r="G4157" t="str">
        <f>'Funding Import'!I4159</f>
        <v>DL 8652 FEEE234 AUT21ACT</v>
      </c>
      <c r="H4157">
        <f>'Funding Import'!H4159</f>
        <v>1003.8</v>
      </c>
      <c r="I4157" s="139"/>
    </row>
    <row r="4158" spans="1:9" ht="15" x14ac:dyDescent="0.2">
      <c r="A4158" s="191" t="str">
        <f t="shared" si="129"/>
        <v>4600</v>
      </c>
      <c r="B4158" s="191"/>
      <c r="C4158" s="191" t="str">
        <f t="shared" si="130"/>
        <v>46000001</v>
      </c>
      <c r="D4158" t="str">
        <f>'Funding Import'!A4160</f>
        <v>RB054600: VANGE PRIMARY SCH &amp; NURSERY</v>
      </c>
      <c r="E4158" t="str">
        <f>MID('Funding Import'!B4160,2,4)</f>
        <v>0001</v>
      </c>
      <c r="F4158" t="str">
        <f>MID('Funding Import'!B4160,8,50)</f>
        <v>FORMULA FUNDED (EXCL RATES)</v>
      </c>
      <c r="G4158" t="str">
        <f>'Funding Import'!I4160</f>
        <v>DL 8678 TeachPensionGrnt 0001TPEC</v>
      </c>
      <c r="H4158">
        <f>'Funding Import'!H4160</f>
        <v>719</v>
      </c>
      <c r="I4158" s="139"/>
    </row>
    <row r="4159" spans="1:9" ht="15" x14ac:dyDescent="0.2">
      <c r="A4159" s="191" t="str">
        <f t="shared" si="129"/>
        <v>4600</v>
      </c>
      <c r="B4159" s="191"/>
      <c r="C4159" s="191" t="str">
        <f t="shared" si="130"/>
        <v>46000001</v>
      </c>
      <c r="D4159" t="str">
        <f>'Funding Import'!A4161</f>
        <v>RB054600: VANGE PRIMARY SCH &amp; NURSERY</v>
      </c>
      <c r="E4159" t="str">
        <f>MID('Funding Import'!B4161,2,4)</f>
        <v>0001</v>
      </c>
      <c r="F4159" t="str">
        <f>MID('Funding Import'!B4161,8,50)</f>
        <v>FORMULA FUNDED (EXCL RATES)</v>
      </c>
      <c r="G4159" t="str">
        <f>'Funding Import'!I4161</f>
        <v>DL 8675 TeachersPayGrant 0001TPG</v>
      </c>
      <c r="H4159">
        <f>'Funding Import'!H4161</f>
        <v>254</v>
      </c>
      <c r="I4159" s="139"/>
    </row>
    <row r="4160" spans="1:9" ht="15" x14ac:dyDescent="0.2">
      <c r="A4160" s="191" t="str">
        <f t="shared" si="129"/>
        <v>4600</v>
      </c>
      <c r="B4160" s="191"/>
      <c r="C4160" s="191" t="str">
        <f t="shared" si="130"/>
        <v>46000001</v>
      </c>
      <c r="D4160" t="str">
        <f>'Funding Import'!A4162</f>
        <v>RB054600: VANGE PRIMARY SCH &amp; NURSERY</v>
      </c>
      <c r="E4160" t="str">
        <f>MID('Funding Import'!B4162,2,4)</f>
        <v>0001</v>
      </c>
      <c r="F4160" t="str">
        <f>MID('Funding Import'!B4162,8,50)</f>
        <v>FORMULA FUNDED (EXCL RATES)</v>
      </c>
      <c r="G4160" t="str">
        <f>'Funding Import'!I4162</f>
        <v>DL 8708 SPR22INT - FEEE234</v>
      </c>
      <c r="H4160">
        <f>'Funding Import'!H4162</f>
        <v>1806.75</v>
      </c>
      <c r="I4160" s="139"/>
    </row>
    <row r="4161" spans="1:9" ht="15" x14ac:dyDescent="0.2">
      <c r="A4161" s="191" t="str">
        <f t="shared" si="129"/>
        <v>4600</v>
      </c>
      <c r="B4161" s="191"/>
      <c r="C4161" s="191" t="str">
        <f t="shared" si="130"/>
        <v>46000002</v>
      </c>
      <c r="D4161" t="str">
        <f>'Funding Import'!A4163</f>
        <v>RB054600: VANGE PRIMARY SCH &amp; NURSERY</v>
      </c>
      <c r="E4161" t="str">
        <f>MID('Funding Import'!B4163,2,4)</f>
        <v>0002</v>
      </c>
      <c r="F4161" t="str">
        <f>MID('Funding Import'!B4163,8,50)</f>
        <v>RATES</v>
      </c>
      <c r="G4161" t="str">
        <f>'Funding Import'!I4163</f>
        <v>Spreadsheet B 391137 20630756 ES007 MK0509 10002 RATES ES007 MK0509 10002 RATES</v>
      </c>
      <c r="H4161">
        <f>'Funding Import'!H4163</f>
        <v>20280</v>
      </c>
      <c r="I4161" s="139"/>
    </row>
    <row r="4162" spans="1:9" ht="15" x14ac:dyDescent="0.2">
      <c r="A4162" s="191" t="str">
        <f t="shared" ref="A4162:A4225" si="131">MID(D4162,5,4)</f>
        <v>4600</v>
      </c>
      <c r="B4162" s="191"/>
      <c r="C4162" s="191" t="str">
        <f t="shared" si="130"/>
        <v>46000003</v>
      </c>
      <c r="D4162" t="str">
        <f>'Funding Import'!A4164</f>
        <v>RB054600: VANGE PRIMARY SCH &amp; NURSERY</v>
      </c>
      <c r="E4162" t="str">
        <f>MID('Funding Import'!B4164,2,4)</f>
        <v>0003</v>
      </c>
      <c r="F4162" t="str">
        <f>MID('Funding Import'!B4164,8,50)</f>
        <v>BROUGHT FORWARD</v>
      </c>
      <c r="G4162" t="str">
        <f>'Funding Import'!I4164</f>
        <v>Spreadsheet B 394797 20778211 ES055 MK0568 10003 OPENING BALANCES ES055 MK0568 10003 OPENING BALANCES</v>
      </c>
      <c r="H4162">
        <f>'Funding Import'!H4164</f>
        <v>53460.42</v>
      </c>
      <c r="I4162" s="139"/>
    </row>
    <row r="4163" spans="1:9" ht="15" x14ac:dyDescent="0.2">
      <c r="A4163" s="191" t="str">
        <f t="shared" si="131"/>
        <v>4600</v>
      </c>
      <c r="B4163" s="191"/>
      <c r="C4163" s="191" t="str">
        <f t="shared" si="130"/>
        <v>46000004</v>
      </c>
      <c r="D4163" t="str">
        <f>'Funding Import'!A4165</f>
        <v>RB054600: VANGE PRIMARY SCH &amp; NURSERY</v>
      </c>
      <c r="E4163" t="str">
        <f>MID('Funding Import'!B4165,2,4)</f>
        <v>0004</v>
      </c>
      <c r="F4163" t="str">
        <f>MID('Funding Import'!B4165,8,50)</f>
        <v>STATEMENTED SEN</v>
      </c>
      <c r="G4163" t="str">
        <f>'Funding Import'!I4165</f>
        <v>Spreadsheet B 391144 20630818 ES009 MK0511 10004 EHCP ES009 MK0511 10004 EHCP</v>
      </c>
      <c r="H4163">
        <f>'Funding Import'!H4165</f>
        <v>7500</v>
      </c>
      <c r="I4163" s="139"/>
    </row>
    <row r="4164" spans="1:9" ht="15" x14ac:dyDescent="0.2">
      <c r="A4164" s="191" t="str">
        <f t="shared" si="131"/>
        <v>4600</v>
      </c>
      <c r="B4164" s="191"/>
      <c r="C4164" s="191" t="str">
        <f t="shared" si="130"/>
        <v>46000006</v>
      </c>
      <c r="D4164" t="str">
        <f>'Funding Import'!A4166</f>
        <v>RB054600: VANGE PRIMARY SCH &amp; NURSERY</v>
      </c>
      <c r="E4164" t="str">
        <f>MID('Funding Import'!B4166,2,4)</f>
        <v>0006</v>
      </c>
      <c r="F4164" t="str">
        <f>MID('Funding Import'!B4166,8,50)</f>
        <v>EXCEPTIONAL COVID COST GRANT</v>
      </c>
      <c r="G4164" t="str">
        <f>'Funding Import'!I4166</f>
        <v>Spreadsheet B 398807 20920177 ES067 DP0558 FSMADDCOSTSCOVID FSMCOVID ES067 DP0558 FSMADDCOSTSCOVID FSMCOVID</v>
      </c>
      <c r="H4164">
        <f>'Funding Import'!H4166</f>
        <v>535.5</v>
      </c>
      <c r="I4164" s="139"/>
    </row>
    <row r="4165" spans="1:9" ht="15" x14ac:dyDescent="0.2">
      <c r="A4165" s="191" t="str">
        <f t="shared" si="131"/>
        <v>4600</v>
      </c>
      <c r="B4165" s="191"/>
      <c r="C4165" s="191" t="str">
        <f t="shared" si="130"/>
        <v>46000006</v>
      </c>
      <c r="D4165" t="str">
        <f>'Funding Import'!A4167</f>
        <v>RB054600: VANGE PRIMARY SCH &amp; NURSERY</v>
      </c>
      <c r="E4165" t="str">
        <f>MID('Funding Import'!B4167,2,4)</f>
        <v>0006</v>
      </c>
      <c r="F4165" t="str">
        <f>MID('Funding Import'!B4167,8,50)</f>
        <v>EXCEPTIONAL COVID COST GRANT</v>
      </c>
      <c r="G4165" t="str">
        <f>'Funding Import'!I4167</f>
        <v>Spreadsheet B 398804 20920024 ES065 DP0556 COVIDEMERGENCY COVIDEM ES065 DP0556 COVIDEMERGENCY COVIDEM</v>
      </c>
      <c r="H4165">
        <f>'Funding Import'!H4167</f>
        <v>3230</v>
      </c>
      <c r="I4165" s="139"/>
    </row>
    <row r="4166" spans="1:9" ht="15" x14ac:dyDescent="0.2">
      <c r="A4166" s="191" t="str">
        <f t="shared" si="131"/>
        <v>4600</v>
      </c>
      <c r="B4166" s="191"/>
      <c r="C4166" s="191" t="str">
        <f t="shared" si="130"/>
        <v>46000006</v>
      </c>
      <c r="D4166" t="str">
        <f>'Funding Import'!A4168</f>
        <v>RB054600: VANGE PRIMARY SCH &amp; NURSERY</v>
      </c>
      <c r="E4166" t="str">
        <f>MID('Funding Import'!B4168,2,4)</f>
        <v>0006</v>
      </c>
      <c r="F4166" t="str">
        <f>MID('Funding Import'!B4168,8,50)</f>
        <v>EXCEPTIONAL COVID COST GRANT</v>
      </c>
      <c r="G4166" t="str">
        <f>'Funding Import'!I4168</f>
        <v>Spreadsheet B 399778 20982606 Movement from code '0006 to '0012 covid  emergency recode ES089 RM0128 Covid emergency recode</v>
      </c>
      <c r="H4166">
        <f>'Funding Import'!H4168</f>
        <v>-3230</v>
      </c>
      <c r="I4166" s="139"/>
    </row>
    <row r="4167" spans="1:9" ht="15" x14ac:dyDescent="0.2">
      <c r="A4167" s="191" t="str">
        <f t="shared" si="131"/>
        <v>4600</v>
      </c>
      <c r="B4167" s="191"/>
      <c r="C4167" s="191" t="str">
        <f t="shared" si="130"/>
        <v>46000007</v>
      </c>
      <c r="D4167" t="str">
        <f>'Funding Import'!A4169</f>
        <v>RB054600: VANGE PRIMARY SCH &amp; NURSERY</v>
      </c>
      <c r="E4167" t="str">
        <f>MID('Funding Import'!B4169,2,4)</f>
        <v>0007</v>
      </c>
      <c r="F4167" t="str">
        <f>MID('Funding Import'!B4169,8,50)</f>
        <v>PUPIL INCREASE/FORMULA ERR</v>
      </c>
      <c r="G4167" t="str">
        <f>'Funding Import'!I4169</f>
        <v>DL 8706 2021-22 KS1 Class Size Funding</v>
      </c>
      <c r="H4167">
        <f>'Funding Import'!H4169</f>
        <v>8229</v>
      </c>
      <c r="I4167" s="139"/>
    </row>
    <row r="4168" spans="1:9" ht="15" x14ac:dyDescent="0.2">
      <c r="A4168" s="191" t="str">
        <f t="shared" si="131"/>
        <v>4600</v>
      </c>
      <c r="B4168" s="191"/>
      <c r="C4168" s="191" t="str">
        <f t="shared" si="130"/>
        <v>46000012</v>
      </c>
      <c r="D4168" t="str">
        <f>'Funding Import'!A4170</f>
        <v>RB054600: VANGE PRIMARY SCH &amp; NURSERY</v>
      </c>
      <c r="E4168" t="str">
        <f>MID('Funding Import'!B4170,2,4)</f>
        <v>0012</v>
      </c>
      <c r="F4168" t="str">
        <f>MID('Funding Import'!B4170,8,50)</f>
        <v>COVID CATCH UP</v>
      </c>
      <c r="G4168" t="str">
        <f>'Funding Import'!I4170</f>
        <v>Spreadsheet B 399778 20982606 Movement from code '0006 to '0012 covid  emergency recode ES089 RM0128 Covid emergency recode</v>
      </c>
      <c r="H4168">
        <f>'Funding Import'!H4170</f>
        <v>3230</v>
      </c>
      <c r="I4168" s="139"/>
    </row>
    <row r="4169" spans="1:9" ht="15" x14ac:dyDescent="0.2">
      <c r="A4169" s="191" t="str">
        <f t="shared" si="131"/>
        <v>4600</v>
      </c>
      <c r="B4169" s="191"/>
      <c r="C4169" s="191" t="str">
        <f t="shared" si="130"/>
        <v>46000012</v>
      </c>
      <c r="D4169" t="str">
        <f>'Funding Import'!A4171</f>
        <v>RB054600: VANGE PRIMARY SCH &amp; NURSERY</v>
      </c>
      <c r="E4169" t="str">
        <f>MID('Funding Import'!B4171,2,4)</f>
        <v>0012</v>
      </c>
      <c r="F4169" t="str">
        <f>MID('Funding Import'!B4171,8,50)</f>
        <v>COVID CATCH UP</v>
      </c>
      <c r="G4169" t="str">
        <f>'Funding Import'!I4171</f>
        <v>DL 8645 0012recoveryc 0012RPG</v>
      </c>
      <c r="H4169">
        <f>'Funding Import'!H4171</f>
        <v>1413.75</v>
      </c>
      <c r="I4169" s="139"/>
    </row>
    <row r="4170" spans="1:9" ht="15" x14ac:dyDescent="0.2">
      <c r="A4170" s="191" t="str">
        <f t="shared" si="131"/>
        <v>4600</v>
      </c>
      <c r="B4170" s="191"/>
      <c r="C4170" s="191" t="str">
        <f t="shared" si="130"/>
        <v>46000012</v>
      </c>
      <c r="D4170" t="str">
        <f>'Funding Import'!A4172</f>
        <v>RB054600: VANGE PRIMARY SCH &amp; NURSERY</v>
      </c>
      <c r="E4170" t="str">
        <f>MID('Funding Import'!B4172,2,4)</f>
        <v>0012</v>
      </c>
      <c r="F4170" t="str">
        <f>MID('Funding Import'!B4172,8,50)</f>
        <v>COVID CATCH UP</v>
      </c>
      <c r="G4170" t="str">
        <f>'Funding Import'!I4172</f>
        <v>DL 8656 0012schoolled 0012SLT</v>
      </c>
      <c r="H4170">
        <f>'Funding Import'!H4172</f>
        <v>1358.44</v>
      </c>
      <c r="I4170" s="139"/>
    </row>
    <row r="4171" spans="1:9" ht="15" x14ac:dyDescent="0.2">
      <c r="A4171" s="191" t="str">
        <f t="shared" si="131"/>
        <v>4600</v>
      </c>
      <c r="B4171" s="191"/>
      <c r="C4171" s="191" t="str">
        <f t="shared" si="130"/>
        <v>46000014</v>
      </c>
      <c r="D4171" t="str">
        <f>'Funding Import'!A4173</f>
        <v>RB054600: VANGE PRIMARY SCH &amp; NURSERY</v>
      </c>
      <c r="E4171" t="str">
        <f>MID('Funding Import'!B4173,2,4)</f>
        <v>0014</v>
      </c>
      <c r="F4171" t="str">
        <f>MID('Funding Import'!B4173,8,50)</f>
        <v>PUPIL PREMIUM</v>
      </c>
      <c r="G4171" t="str">
        <f>'Funding Import'!I4173</f>
        <v>Spreadsheet B 400831 21077861 ES093 DP0593 SUMMER21PPG SUM21PPG ES093 DP0593 SUMMER21PPG SUM21PPG</v>
      </c>
      <c r="H4171">
        <f>'Funding Import'!H4173</f>
        <v>21856</v>
      </c>
      <c r="I4171" s="139"/>
    </row>
    <row r="4172" spans="1:9" ht="15" x14ac:dyDescent="0.2">
      <c r="A4172" s="191" t="str">
        <f t="shared" si="131"/>
        <v>4600</v>
      </c>
      <c r="B4172" s="191"/>
      <c r="C4172" s="191" t="str">
        <f t="shared" si="130"/>
        <v>46000014</v>
      </c>
      <c r="D4172" t="str">
        <f>'Funding Import'!A4174</f>
        <v>RB054600: VANGE PRIMARY SCH &amp; NURSERY</v>
      </c>
      <c r="E4172" t="str">
        <f>MID('Funding Import'!B4174,2,4)</f>
        <v>0014</v>
      </c>
      <c r="F4172" t="str">
        <f>MID('Funding Import'!B4174,8,50)</f>
        <v>PUPIL PREMIUM</v>
      </c>
      <c r="G4172" t="str">
        <f>'Funding Import'!I4174</f>
        <v>DL 8701 0014 Pupil Premium Autumn Term 2021</v>
      </c>
      <c r="H4172">
        <f>'Funding Import'!H4174</f>
        <v>17485</v>
      </c>
      <c r="I4172" s="139"/>
    </row>
    <row r="4173" spans="1:9" ht="15" x14ac:dyDescent="0.2">
      <c r="A4173" s="191" t="str">
        <f t="shared" si="131"/>
        <v>4600</v>
      </c>
      <c r="B4173" s="191"/>
      <c r="C4173" s="191" t="str">
        <f t="shared" si="130"/>
        <v>46000018</v>
      </c>
      <c r="D4173" t="str">
        <f>'Funding Import'!A4175</f>
        <v>RB054600: VANGE PRIMARY SCH &amp; NURSERY</v>
      </c>
      <c r="E4173" t="str">
        <f>MID('Funding Import'!B4175,2,4)</f>
        <v>0018</v>
      </c>
      <c r="F4173" t="str">
        <f>MID('Funding Import'!B4175,8,50)</f>
        <v>ADDITIONAL GRANT INCOME</v>
      </c>
      <c r="G4173" t="str">
        <f>'Funding Import'!I4175</f>
        <v>Spreadsheet B 393531 20728061 ES032 RM0087 PE GRANT APR 21 ES032 RM0087 PE GRANT APR 21</v>
      </c>
      <c r="H4173">
        <f>'Funding Import'!H4175</f>
        <v>7042</v>
      </c>
      <c r="I4173" s="139"/>
    </row>
    <row r="4174" spans="1:9" ht="15" x14ac:dyDescent="0.2">
      <c r="A4174" s="191" t="str">
        <f t="shared" si="131"/>
        <v>4600</v>
      </c>
      <c r="B4174" s="191"/>
      <c r="C4174" s="191" t="str">
        <f t="shared" si="130"/>
        <v>46000018</v>
      </c>
      <c r="D4174" t="str">
        <f>'Funding Import'!A4176</f>
        <v>RB054600: VANGE PRIMARY SCH &amp; NURSERY</v>
      </c>
      <c r="E4174" t="str">
        <f>MID('Funding Import'!B4176,2,4)</f>
        <v>0018</v>
      </c>
      <c r="F4174" t="str">
        <f>MID('Funding Import'!B4176,8,50)</f>
        <v>ADDITIONAL GRANT INCOME</v>
      </c>
      <c r="G4174" t="str">
        <f>'Funding Import'!I4176</f>
        <v>Spreadsheet B 399769 20981730 UIFSM JULY21 UIFSM 21 ES085 RM0124 UIFSM JULY21 UIFSM 21</v>
      </c>
      <c r="H4174">
        <f>'Funding Import'!H4176</f>
        <v>14728</v>
      </c>
      <c r="I4174" s="139"/>
    </row>
    <row r="4175" spans="1:9" ht="15" x14ac:dyDescent="0.2">
      <c r="A4175" s="191" t="str">
        <f t="shared" si="131"/>
        <v>4600</v>
      </c>
      <c r="B4175" s="191"/>
      <c r="C4175" s="191" t="str">
        <f t="shared" si="130"/>
        <v>46000018</v>
      </c>
      <c r="D4175" t="str">
        <f>'Funding Import'!A4177</f>
        <v>RB054600: VANGE PRIMARY SCH &amp; NURSERY</v>
      </c>
      <c r="E4175" t="str">
        <f>MID('Funding Import'!B4177,2,4)</f>
        <v>0018</v>
      </c>
      <c r="F4175" t="str">
        <f>MID('Funding Import'!B4177,8,50)</f>
        <v>ADDITIONAL GRANT INCOME</v>
      </c>
      <c r="G4175" t="str">
        <f>'Funding Import'!I4177</f>
        <v>DL 8673 PE GRANT OCT21 0018PE</v>
      </c>
      <c r="H4175">
        <f>'Funding Import'!H4177</f>
        <v>9823</v>
      </c>
      <c r="I4175" s="139"/>
    </row>
    <row r="4176" spans="1:9" ht="15" x14ac:dyDescent="0.2">
      <c r="A4176" s="191" t="str">
        <f t="shared" si="131"/>
        <v>4600</v>
      </c>
      <c r="B4176" s="191"/>
      <c r="C4176" s="191" t="str">
        <f t="shared" si="130"/>
        <v>46000026</v>
      </c>
      <c r="D4176" t="str">
        <f>'Funding Import'!A4178</f>
        <v>RB054600: VANGE PRIMARY SCH &amp; NURSERY</v>
      </c>
      <c r="E4176" t="str">
        <f>MID('Funding Import'!B4178,2,4)</f>
        <v>0026</v>
      </c>
      <c r="F4176" t="str">
        <f>MID('Funding Import'!B4178,8,50)</f>
        <v>NOTIONAL SEN FUNDING</v>
      </c>
      <c r="G4176" t="str">
        <f>'Funding Import'!I4178</f>
        <v>Spreadsheet B 391732 20639856 ES012 MK0514 10026 NOTIONAL SEN ES012 MK0514 10026 NOTIONAL SEN</v>
      </c>
      <c r="H4176">
        <f>'Funding Import'!H4178</f>
        <v>83862</v>
      </c>
      <c r="I4176" s="139"/>
    </row>
    <row r="4177" spans="1:9" ht="15" x14ac:dyDescent="0.2">
      <c r="A4177" s="191" t="str">
        <f t="shared" si="131"/>
        <v>4698</v>
      </c>
      <c r="B4177" s="191"/>
      <c r="C4177" s="191" t="str">
        <f t="shared" si="130"/>
        <v>46980001</v>
      </c>
      <c r="D4177" t="str">
        <f>'Funding Import'!A4179</f>
        <v>RB054698: HEATHLNDS COE VC PRM-WST BERGH</v>
      </c>
      <c r="E4177" t="str">
        <f>MID('Funding Import'!B4179,2,4)</f>
        <v>0001</v>
      </c>
      <c r="F4177" t="str">
        <f>MID('Funding Import'!B4179,8,50)</f>
        <v>FORMULA FUNDED (EXCL RATES)</v>
      </c>
      <c r="G4177" t="str">
        <f>'Funding Import'!I4179</f>
        <v>Spreadsheet B 391145 20630885 ES006 MK0508 10001 FORMULA FUNDED ES006 MK0508 10001 FORMULA FUNDED</v>
      </c>
      <c r="H4177">
        <f>'Funding Import'!H4179</f>
        <v>1620496</v>
      </c>
      <c r="I4177" s="139"/>
    </row>
    <row r="4178" spans="1:9" ht="15" x14ac:dyDescent="0.2">
      <c r="A4178" s="191" t="str">
        <f t="shared" si="131"/>
        <v>4698</v>
      </c>
      <c r="B4178" s="191"/>
      <c r="C4178" s="191" t="str">
        <f t="shared" si="130"/>
        <v>46980002</v>
      </c>
      <c r="D4178" t="str">
        <f>'Funding Import'!A4180</f>
        <v>RB054698: HEATHLNDS COE VC PRM-WST BERGH</v>
      </c>
      <c r="E4178" t="str">
        <f>MID('Funding Import'!B4180,2,4)</f>
        <v>0002</v>
      </c>
      <c r="F4178" t="str">
        <f>MID('Funding Import'!B4180,8,50)</f>
        <v>RATES</v>
      </c>
      <c r="G4178" t="str">
        <f>'Funding Import'!I4180</f>
        <v>Spreadsheet B 391137 20630756 ES007 MK0509 10002 RATES ES007 MK0509 10002 RATES</v>
      </c>
      <c r="H4178">
        <f>'Funding Import'!H4180</f>
        <v>23195</v>
      </c>
      <c r="I4178" s="139"/>
    </row>
    <row r="4179" spans="1:9" ht="15" x14ac:dyDescent="0.2">
      <c r="A4179" s="191" t="str">
        <f t="shared" si="131"/>
        <v>4698</v>
      </c>
      <c r="B4179" s="191"/>
      <c r="C4179" s="191" t="str">
        <f t="shared" si="130"/>
        <v>46980003</v>
      </c>
      <c r="D4179" t="str">
        <f>'Funding Import'!A4181</f>
        <v>RB054698: HEATHLNDS COE VC PRM-WST BERGH</v>
      </c>
      <c r="E4179" t="str">
        <f>MID('Funding Import'!B4181,2,4)</f>
        <v>0003</v>
      </c>
      <c r="F4179" t="str">
        <f>MID('Funding Import'!B4181,8,50)</f>
        <v>BROUGHT FORWARD</v>
      </c>
      <c r="G4179" t="str">
        <f>'Funding Import'!I4181</f>
        <v>Spreadsheet B 394797 20778211 ES055 MK0568 10003 OPENING BALANCES ES055 MK0568 10003 OPENING BALANCES</v>
      </c>
      <c r="H4179">
        <f>'Funding Import'!H4181</f>
        <v>74259.62</v>
      </c>
      <c r="I4179" s="139"/>
    </row>
    <row r="4180" spans="1:9" ht="15" x14ac:dyDescent="0.2">
      <c r="A4180" s="191" t="str">
        <f t="shared" si="131"/>
        <v>4698</v>
      </c>
      <c r="B4180" s="191"/>
      <c r="C4180" s="191" t="str">
        <f t="shared" si="130"/>
        <v>46980004</v>
      </c>
      <c r="D4180" t="str">
        <f>'Funding Import'!A4182</f>
        <v>RB054698: HEATHLNDS COE VC PRM-WST BERGH</v>
      </c>
      <c r="E4180" t="str">
        <f>MID('Funding Import'!B4182,2,4)</f>
        <v>0004</v>
      </c>
      <c r="F4180" t="str">
        <f>MID('Funding Import'!B4182,8,50)</f>
        <v>STATEMENTED SEN</v>
      </c>
      <c r="G4180" t="str">
        <f>'Funding Import'!I4182</f>
        <v>Spreadsheet B 391144 20630818 ES009 MK0511 10004 EHCP ES009 MK0511 10004 EHCP</v>
      </c>
      <c r="H4180">
        <f>'Funding Import'!H4182</f>
        <v>28709</v>
      </c>
      <c r="I4180" s="139"/>
    </row>
    <row r="4181" spans="1:9" ht="15" x14ac:dyDescent="0.2">
      <c r="A4181" s="191" t="str">
        <f t="shared" si="131"/>
        <v>4698</v>
      </c>
      <c r="B4181" s="191"/>
      <c r="C4181" s="191" t="str">
        <f t="shared" si="130"/>
        <v>46980004</v>
      </c>
      <c r="D4181" t="str">
        <f>'Funding Import'!A4183</f>
        <v>RB054698: HEATHLNDS COE VC PRM-WST BERGH</v>
      </c>
      <c r="E4181" t="str">
        <f>MID('Funding Import'!B4183,2,4)</f>
        <v>0004</v>
      </c>
      <c r="F4181" t="str">
        <f>MID('Funding Import'!B4183,8,50)</f>
        <v>STATEMENTED SEN</v>
      </c>
      <c r="G4181" t="str">
        <f>'Funding Import'!I4183</f>
        <v>DL 8688 SEN TOP-UP AUT1 AUT-21</v>
      </c>
      <c r="H4181">
        <f>'Funding Import'!H4183</f>
        <v>4164</v>
      </c>
      <c r="I4181" s="139"/>
    </row>
    <row r="4182" spans="1:9" ht="15" x14ac:dyDescent="0.2">
      <c r="A4182" s="191" t="str">
        <f t="shared" si="131"/>
        <v>4698</v>
      </c>
      <c r="B4182" s="191"/>
      <c r="C4182" s="191" t="str">
        <f t="shared" si="130"/>
        <v>46980006</v>
      </c>
      <c r="D4182" t="str">
        <f>'Funding Import'!A4184</f>
        <v>RB054698: HEATHLNDS COE VC PRM-WST BERGH</v>
      </c>
      <c r="E4182" t="str">
        <f>MID('Funding Import'!B4184,2,4)</f>
        <v>0006</v>
      </c>
      <c r="F4182" t="str">
        <f>MID('Funding Import'!B4184,8,50)</f>
        <v>EXCEPTIONAL COVID COST GRANT</v>
      </c>
      <c r="G4182" t="str">
        <f>'Funding Import'!I4184</f>
        <v>Spreadsheet B 398804 20920024 ES065 DP0556 COVIDEMERGENCY COVIDEM ES065 DP0556 COVIDEMERGENCY COVIDEM</v>
      </c>
      <c r="H4182">
        <f>'Funding Import'!H4184</f>
        <v>13960</v>
      </c>
      <c r="I4182" s="139"/>
    </row>
    <row r="4183" spans="1:9" ht="15" x14ac:dyDescent="0.2">
      <c r="A4183" s="191" t="str">
        <f t="shared" si="131"/>
        <v>4698</v>
      </c>
      <c r="B4183" s="191"/>
      <c r="C4183" s="191" t="str">
        <f t="shared" si="130"/>
        <v>46980006</v>
      </c>
      <c r="D4183" t="str">
        <f>'Funding Import'!A4185</f>
        <v>RB054698: HEATHLNDS COE VC PRM-WST BERGH</v>
      </c>
      <c r="E4183" t="str">
        <f>MID('Funding Import'!B4185,2,4)</f>
        <v>0006</v>
      </c>
      <c r="F4183" t="str">
        <f>MID('Funding Import'!B4185,8,50)</f>
        <v>EXCEPTIONAL COVID COST GRANT</v>
      </c>
      <c r="G4183" t="str">
        <f>'Funding Import'!I4185</f>
        <v>Spreadsheet B 398807 20920177 ES067 DP0558 FSMADDCOSTSCOVID FSMCOVID ES067 DP0558 FSMADDCOSTSCOVID FSMCOVID</v>
      </c>
      <c r="H4183">
        <f>'Funding Import'!H4185</f>
        <v>329</v>
      </c>
      <c r="I4183" s="139"/>
    </row>
    <row r="4184" spans="1:9" ht="15" x14ac:dyDescent="0.2">
      <c r="A4184" s="191" t="str">
        <f t="shared" si="131"/>
        <v>4698</v>
      </c>
      <c r="B4184" s="191"/>
      <c r="C4184" s="191" t="str">
        <f t="shared" si="130"/>
        <v>46980006</v>
      </c>
      <c r="D4184" t="str">
        <f>'Funding Import'!A4186</f>
        <v>RB054698: HEATHLNDS COE VC PRM-WST BERGH</v>
      </c>
      <c r="E4184" t="str">
        <f>MID('Funding Import'!B4186,2,4)</f>
        <v>0006</v>
      </c>
      <c r="F4184" t="str">
        <f>MID('Funding Import'!B4186,8,50)</f>
        <v>EXCEPTIONAL COVID COST GRANT</v>
      </c>
      <c r="G4184" t="str">
        <f>'Funding Import'!I4186</f>
        <v>Spreadsheet B 399778 20982606 Movement from code '0006 to '0012 covid  emergency recode ES089 RM0128 Covid emergency recode</v>
      </c>
      <c r="H4184">
        <f>'Funding Import'!H4186</f>
        <v>-13960</v>
      </c>
      <c r="I4184" s="139"/>
    </row>
    <row r="4185" spans="1:9" ht="15" x14ac:dyDescent="0.2">
      <c r="A4185" s="191" t="str">
        <f t="shared" si="131"/>
        <v>4698</v>
      </c>
      <c r="B4185" s="191"/>
      <c r="C4185" s="191" t="str">
        <f t="shared" si="130"/>
        <v>46980012</v>
      </c>
      <c r="D4185" t="str">
        <f>'Funding Import'!A4187</f>
        <v>RB054698: HEATHLNDS COE VC PRM-WST BERGH</v>
      </c>
      <c r="E4185" t="str">
        <f>MID('Funding Import'!B4187,2,4)</f>
        <v>0012</v>
      </c>
      <c r="F4185" t="str">
        <f>MID('Funding Import'!B4187,8,50)</f>
        <v>COVID CATCH UP</v>
      </c>
      <c r="G4185" t="str">
        <f>'Funding Import'!I4187</f>
        <v>Spreadsheet B 399778 20982606 Movement from code '0006 to '0012 covid  emergency recode ES089 RM0128 Covid emergency recode</v>
      </c>
      <c r="H4185">
        <f>'Funding Import'!H4187</f>
        <v>13960</v>
      </c>
      <c r="I4185" s="139"/>
    </row>
    <row r="4186" spans="1:9" ht="15" x14ac:dyDescent="0.2">
      <c r="A4186" s="191" t="str">
        <f t="shared" si="131"/>
        <v>4698</v>
      </c>
      <c r="B4186" s="191"/>
      <c r="C4186" s="191" t="str">
        <f t="shared" si="130"/>
        <v>46980012</v>
      </c>
      <c r="D4186" t="str">
        <f>'Funding Import'!A4188</f>
        <v>RB054698: HEATHLNDS COE VC PRM-WST BERGH</v>
      </c>
      <c r="E4186" t="str">
        <f>MID('Funding Import'!B4188,2,4)</f>
        <v>0012</v>
      </c>
      <c r="F4186" t="str">
        <f>MID('Funding Import'!B4188,8,50)</f>
        <v>COVID CATCH UP</v>
      </c>
      <c r="G4186" t="str">
        <f>'Funding Import'!I4188</f>
        <v>DL 8645 0012recoveryc 0012RPG</v>
      </c>
      <c r="H4186">
        <f>'Funding Import'!H4188</f>
        <v>833.75</v>
      </c>
      <c r="I4186" s="139"/>
    </row>
    <row r="4187" spans="1:9" ht="15" x14ac:dyDescent="0.2">
      <c r="A4187" s="191" t="str">
        <f t="shared" si="131"/>
        <v>4698</v>
      </c>
      <c r="B4187" s="191"/>
      <c r="C4187" s="191" t="str">
        <f t="shared" si="130"/>
        <v>46980012</v>
      </c>
      <c r="D4187" t="str">
        <f>'Funding Import'!A4189</f>
        <v>RB054698: HEATHLNDS COE VC PRM-WST BERGH</v>
      </c>
      <c r="E4187" t="str">
        <f>MID('Funding Import'!B4189,2,4)</f>
        <v>0012</v>
      </c>
      <c r="F4187" t="str">
        <f>MID('Funding Import'!B4189,8,50)</f>
        <v>COVID CATCH UP</v>
      </c>
      <c r="G4187" t="str">
        <f>'Funding Import'!I4189</f>
        <v>DL 8656 0012schoolled 0012SLT</v>
      </c>
      <c r="H4187">
        <f>'Funding Import'!H4189</f>
        <v>767.81</v>
      </c>
      <c r="I4187" s="139"/>
    </row>
    <row r="4188" spans="1:9" ht="15" x14ac:dyDescent="0.2">
      <c r="A4188" s="191" t="str">
        <f t="shared" si="131"/>
        <v>4698</v>
      </c>
      <c r="B4188" s="191"/>
      <c r="C4188" s="191" t="str">
        <f t="shared" si="130"/>
        <v>46980014</v>
      </c>
      <c r="D4188" t="str">
        <f>'Funding Import'!A4190</f>
        <v>RB054698: HEATHLNDS COE VC PRM-WST BERGH</v>
      </c>
      <c r="E4188" t="str">
        <f>MID('Funding Import'!B4190,2,4)</f>
        <v>0014</v>
      </c>
      <c r="F4188" t="str">
        <f>MID('Funding Import'!B4190,8,50)</f>
        <v>PUPIL PREMIUM</v>
      </c>
      <c r="G4188" t="str">
        <f>'Funding Import'!I4190</f>
        <v>Spreadsheet B 400831 21077861 ES093 DP0593 SUMMER21PPG SUM21PPG ES093 DP0593 SUMMER21PPG SUM21PPG</v>
      </c>
      <c r="H4188">
        <f>'Funding Import'!H4190</f>
        <v>14398</v>
      </c>
      <c r="I4188" s="139"/>
    </row>
    <row r="4189" spans="1:9" ht="15" x14ac:dyDescent="0.2">
      <c r="A4189" s="191" t="str">
        <f t="shared" si="131"/>
        <v>4698</v>
      </c>
      <c r="B4189" s="191"/>
      <c r="C4189" s="191" t="str">
        <f t="shared" si="130"/>
        <v>46980014</v>
      </c>
      <c r="D4189" t="str">
        <f>'Funding Import'!A4191</f>
        <v>RB054698: HEATHLNDS COE VC PRM-WST BERGH</v>
      </c>
      <c r="E4189" t="str">
        <f>MID('Funding Import'!B4191,2,4)</f>
        <v>0014</v>
      </c>
      <c r="F4189" t="str">
        <f>MID('Funding Import'!B4191,8,50)</f>
        <v>PUPIL PREMIUM</v>
      </c>
      <c r="G4189" t="str">
        <f>'Funding Import'!I4191</f>
        <v>DL 8701 0014 Pupil Premium Autumn Term 2021</v>
      </c>
      <c r="H4189">
        <f>'Funding Import'!H4191</f>
        <v>11518</v>
      </c>
      <c r="I4189" s="139"/>
    </row>
    <row r="4190" spans="1:9" ht="15" x14ac:dyDescent="0.2">
      <c r="A4190" s="191" t="str">
        <f t="shared" si="131"/>
        <v>4698</v>
      </c>
      <c r="B4190" s="191"/>
      <c r="C4190" s="191" t="str">
        <f t="shared" si="130"/>
        <v>46980018</v>
      </c>
      <c r="D4190" t="str">
        <f>'Funding Import'!A4192</f>
        <v>RB054698: HEATHLNDS COE VC PRM-WST BERGH</v>
      </c>
      <c r="E4190" t="str">
        <f>MID('Funding Import'!B4192,2,4)</f>
        <v>0018</v>
      </c>
      <c r="F4190" t="str">
        <f>MID('Funding Import'!B4192,8,50)</f>
        <v>ADDITIONAL GRANT INCOME</v>
      </c>
      <c r="G4190" t="str">
        <f>'Funding Import'!I4192</f>
        <v>Spreadsheet B 393531 20728061 ES032 RM0087 PE GRANT APR 21 ES032 RM0087 PE GRANT APR 21</v>
      </c>
      <c r="H4190">
        <f>'Funding Import'!H4192</f>
        <v>8171</v>
      </c>
      <c r="I4190" s="139"/>
    </row>
    <row r="4191" spans="1:9" ht="15" x14ac:dyDescent="0.2">
      <c r="A4191" s="191" t="str">
        <f t="shared" si="131"/>
        <v>4698</v>
      </c>
      <c r="B4191" s="191"/>
      <c r="C4191" s="191" t="str">
        <f t="shared" si="130"/>
        <v>46980018</v>
      </c>
      <c r="D4191" t="str">
        <f>'Funding Import'!A4193</f>
        <v>RB054698: HEATHLNDS COE VC PRM-WST BERGH</v>
      </c>
      <c r="E4191" t="str">
        <f>MID('Funding Import'!B4193,2,4)</f>
        <v>0018</v>
      </c>
      <c r="F4191" t="str">
        <f>MID('Funding Import'!B4193,8,50)</f>
        <v>ADDITIONAL GRANT INCOME</v>
      </c>
      <c r="G4191" t="str">
        <f>'Funding Import'!I4193</f>
        <v>Spreadsheet B 399769 20981730 UIFSM JULY21 UIFSM 21 ES085 RM0124 UIFSM JULY21 UIFSM 21</v>
      </c>
      <c r="H4191">
        <f>'Funding Import'!H4193</f>
        <v>66227</v>
      </c>
      <c r="I4191" s="139"/>
    </row>
    <row r="4192" spans="1:9" ht="15" x14ac:dyDescent="0.2">
      <c r="A4192" s="191" t="str">
        <f t="shared" si="131"/>
        <v>4698</v>
      </c>
      <c r="B4192" s="191"/>
      <c r="C4192" s="191" t="str">
        <f t="shared" si="130"/>
        <v>46980018</v>
      </c>
      <c r="D4192" t="str">
        <f>'Funding Import'!A4194</f>
        <v>RB054698: HEATHLNDS COE VC PRM-WST BERGH</v>
      </c>
      <c r="E4192" t="str">
        <f>MID('Funding Import'!B4194,2,4)</f>
        <v>0018</v>
      </c>
      <c r="F4192" t="str">
        <f>MID('Funding Import'!B4194,8,50)</f>
        <v>ADDITIONAL GRANT INCOME</v>
      </c>
      <c r="G4192" t="str">
        <f>'Funding Import'!I4194</f>
        <v>DL 8673 PE GRANT OCT21 0018PE</v>
      </c>
      <c r="H4192">
        <f>'Funding Import'!H4194</f>
        <v>11468</v>
      </c>
      <c r="I4192" s="139"/>
    </row>
    <row r="4193" spans="1:9" ht="15" x14ac:dyDescent="0.2">
      <c r="A4193" s="191" t="str">
        <f t="shared" si="131"/>
        <v>4698</v>
      </c>
      <c r="B4193" s="191"/>
      <c r="C4193" s="191" t="str">
        <f t="shared" si="130"/>
        <v>46980026</v>
      </c>
      <c r="D4193" t="str">
        <f>'Funding Import'!A4195</f>
        <v>RB054698: HEATHLNDS COE VC PRM-WST BERGH</v>
      </c>
      <c r="E4193" t="str">
        <f>MID('Funding Import'!B4195,2,4)</f>
        <v>0026</v>
      </c>
      <c r="F4193" t="str">
        <f>MID('Funding Import'!B4195,8,50)</f>
        <v>NOTIONAL SEN FUNDING</v>
      </c>
      <c r="G4193" t="str">
        <f>'Funding Import'!I4195</f>
        <v>Spreadsheet B 391732 20639856 ES012 MK0514 10026 NOTIONAL SEN ES012 MK0514 10026 NOTIONAL SEN</v>
      </c>
      <c r="H4193">
        <f>'Funding Import'!H4195</f>
        <v>118724</v>
      </c>
      <c r="I4193" s="139"/>
    </row>
    <row r="4194" spans="1:9" ht="15" x14ac:dyDescent="0.2">
      <c r="A4194" s="191" t="str">
        <f t="shared" si="131"/>
        <v>4706</v>
      </c>
      <c r="B4194" s="191"/>
      <c r="C4194" s="191" t="str">
        <f t="shared" si="130"/>
        <v>47060001</v>
      </c>
      <c r="D4194" t="str">
        <f>'Funding Import'!A4196</f>
        <v>RB054706: WEST HORNDON PRIMARY SCHOOL</v>
      </c>
      <c r="E4194" t="str">
        <f>MID('Funding Import'!B4196,2,4)</f>
        <v>0001</v>
      </c>
      <c r="F4194" t="str">
        <f>MID('Funding Import'!B4196,8,50)</f>
        <v>FORMULA FUNDED (EXCL RATES)</v>
      </c>
      <c r="G4194" t="str">
        <f>'Funding Import'!I4196</f>
        <v>Spreadsheet B 391145 20630885 ES006 MK0508 10001 FORMULA FUNDED ES006 MK0508 10001 FORMULA FUNDED</v>
      </c>
      <c r="H4194">
        <f>'Funding Import'!H4196</f>
        <v>616301</v>
      </c>
      <c r="I4194" s="139"/>
    </row>
    <row r="4195" spans="1:9" ht="15" x14ac:dyDescent="0.2">
      <c r="A4195" s="191" t="str">
        <f t="shared" si="131"/>
        <v>4706</v>
      </c>
      <c r="B4195" s="191"/>
      <c r="C4195" s="191" t="str">
        <f t="shared" si="130"/>
        <v>47060002</v>
      </c>
      <c r="D4195" t="str">
        <f>'Funding Import'!A4197</f>
        <v>RB054706: WEST HORNDON PRIMARY SCHOOL</v>
      </c>
      <c r="E4195" t="str">
        <f>MID('Funding Import'!B4197,2,4)</f>
        <v>0002</v>
      </c>
      <c r="F4195" t="str">
        <f>MID('Funding Import'!B4197,8,50)</f>
        <v>RATES</v>
      </c>
      <c r="G4195" t="str">
        <f>'Funding Import'!I4197</f>
        <v>Spreadsheet B 391137 20630756 ES007 MK0509 10002 RATES ES007 MK0509 10002 RATES</v>
      </c>
      <c r="H4195">
        <f>'Funding Import'!H4197</f>
        <v>20399</v>
      </c>
      <c r="I4195" s="139"/>
    </row>
    <row r="4196" spans="1:9" ht="15" x14ac:dyDescent="0.2">
      <c r="A4196" s="191" t="str">
        <f t="shared" si="131"/>
        <v>4706</v>
      </c>
      <c r="B4196" s="191"/>
      <c r="C4196" s="191" t="str">
        <f t="shared" si="130"/>
        <v>47060003</v>
      </c>
      <c r="D4196" t="str">
        <f>'Funding Import'!A4198</f>
        <v>RB054706: WEST HORNDON PRIMARY SCHOOL</v>
      </c>
      <c r="E4196" t="str">
        <f>MID('Funding Import'!B4198,2,4)</f>
        <v>0003</v>
      </c>
      <c r="F4196" t="str">
        <f>MID('Funding Import'!B4198,8,50)</f>
        <v>BROUGHT FORWARD</v>
      </c>
      <c r="G4196" t="str">
        <f>'Funding Import'!I4198</f>
        <v>Spreadsheet B 394797 20778211 ES055 MK0568 10003 OPENING BALANCES ES055 MK0568 10003 OPENING BALANCES</v>
      </c>
      <c r="H4196">
        <f>'Funding Import'!H4198</f>
        <v>91112.41</v>
      </c>
      <c r="I4196" s="139"/>
    </row>
    <row r="4197" spans="1:9" ht="15" x14ac:dyDescent="0.2">
      <c r="A4197" s="191" t="str">
        <f t="shared" si="131"/>
        <v>4706</v>
      </c>
      <c r="B4197" s="191"/>
      <c r="C4197" s="191" t="str">
        <f t="shared" si="130"/>
        <v>47060004</v>
      </c>
      <c r="D4197" t="str">
        <f>'Funding Import'!A4199</f>
        <v>RB054706: WEST HORNDON PRIMARY SCHOOL</v>
      </c>
      <c r="E4197" t="str">
        <f>MID('Funding Import'!B4199,2,4)</f>
        <v>0004</v>
      </c>
      <c r="F4197" t="str">
        <f>MID('Funding Import'!B4199,8,50)</f>
        <v>STATEMENTED SEN</v>
      </c>
      <c r="G4197" t="str">
        <f>'Funding Import'!I4199</f>
        <v>Spreadsheet B 391142 20630784 ES008 MK0510 10004 PUPIL TOP UP ES008 MK0510 10004 PUPIL TOP UP</v>
      </c>
      <c r="H4197">
        <f>'Funding Import'!H4199</f>
        <v>8985</v>
      </c>
      <c r="I4197" s="139"/>
    </row>
    <row r="4198" spans="1:9" ht="15" x14ac:dyDescent="0.2">
      <c r="A4198" s="191" t="str">
        <f t="shared" si="131"/>
        <v>4706</v>
      </c>
      <c r="B4198" s="191"/>
      <c r="C4198" s="191" t="str">
        <f t="shared" si="130"/>
        <v>47060004</v>
      </c>
      <c r="D4198" t="str">
        <f>'Funding Import'!A4200</f>
        <v>RB054706: WEST HORNDON PRIMARY SCHOOL</v>
      </c>
      <c r="E4198" t="str">
        <f>MID('Funding Import'!B4200,2,4)</f>
        <v>0004</v>
      </c>
      <c r="F4198" t="str">
        <f>MID('Funding Import'!B4200,8,50)</f>
        <v>STATEMENTED SEN</v>
      </c>
      <c r="G4198" t="str">
        <f>'Funding Import'!I4200</f>
        <v>Spreadsheet B 391144 20630818 ES009 MK0511 10004 EHCP ES009 MK0511 10004 EHCP</v>
      </c>
      <c r="H4198">
        <f>'Funding Import'!H4200</f>
        <v>11595</v>
      </c>
      <c r="I4198" s="139"/>
    </row>
    <row r="4199" spans="1:9" ht="15" x14ac:dyDescent="0.2">
      <c r="A4199" s="191" t="str">
        <f t="shared" si="131"/>
        <v>4706</v>
      </c>
      <c r="B4199" s="191"/>
      <c r="C4199" s="191" t="str">
        <f t="shared" si="130"/>
        <v>47060004</v>
      </c>
      <c r="D4199" t="str">
        <f>'Funding Import'!A4201</f>
        <v>RB054706: WEST HORNDON PRIMARY SCHOOL</v>
      </c>
      <c r="E4199" t="str">
        <f>MID('Funding Import'!B4201,2,4)</f>
        <v>0004</v>
      </c>
      <c r="F4199" t="str">
        <f>MID('Funding Import'!B4201,8,50)</f>
        <v>STATEMENTED SEN</v>
      </c>
      <c r="G4199" t="str">
        <f>'Funding Import'!I4201</f>
        <v>DL 8666 EnPro TopUp AUT21-2</v>
      </c>
      <c r="H4199">
        <f>'Funding Import'!H4201</f>
        <v>571.14</v>
      </c>
      <c r="I4199" s="139"/>
    </row>
    <row r="4200" spans="1:9" ht="15" x14ac:dyDescent="0.2">
      <c r="A4200" s="191" t="str">
        <f t="shared" si="131"/>
        <v>4706</v>
      </c>
      <c r="B4200" s="191"/>
      <c r="C4200" s="191" t="str">
        <f t="shared" si="130"/>
        <v>47060006</v>
      </c>
      <c r="D4200" t="str">
        <f>'Funding Import'!A4202</f>
        <v>RB054706: WEST HORNDON PRIMARY SCHOOL</v>
      </c>
      <c r="E4200" t="str">
        <f>MID('Funding Import'!B4202,2,4)</f>
        <v>0006</v>
      </c>
      <c r="F4200" t="str">
        <f>MID('Funding Import'!B4202,8,50)</f>
        <v>EXCEPTIONAL COVID COST GRANT</v>
      </c>
      <c r="G4200" t="str">
        <f>'Funding Import'!I4202</f>
        <v>Spreadsheet B 398807 20920177 ES067 DP0558 FSMADDCOSTSCOVID FSMCOVID ES067 DP0558 FSMADDCOSTSCOVID FSMCOVID</v>
      </c>
      <c r="H4200">
        <f>'Funding Import'!H4202</f>
        <v>35</v>
      </c>
      <c r="I4200" s="139"/>
    </row>
    <row r="4201" spans="1:9" ht="15" x14ac:dyDescent="0.2">
      <c r="A4201" s="191" t="str">
        <f t="shared" si="131"/>
        <v>4706</v>
      </c>
      <c r="B4201" s="191"/>
      <c r="C4201" s="191" t="str">
        <f t="shared" si="130"/>
        <v>47060006</v>
      </c>
      <c r="D4201" t="str">
        <f>'Funding Import'!A4203</f>
        <v>RB054706: WEST HORNDON PRIMARY SCHOOL</v>
      </c>
      <c r="E4201" t="str">
        <f>MID('Funding Import'!B4203,2,4)</f>
        <v>0006</v>
      </c>
      <c r="F4201" t="str">
        <f>MID('Funding Import'!B4203,8,50)</f>
        <v>EXCEPTIONAL COVID COST GRANT</v>
      </c>
      <c r="G4201" t="str">
        <f>'Funding Import'!I4203</f>
        <v>Spreadsheet B 398804 20920024 ES065 DP0556 COVIDEMERGENCY COVIDEM ES065 DP0556 COVIDEMERGENCY COVIDEM</v>
      </c>
      <c r="H4201">
        <f>'Funding Import'!H4203</f>
        <v>6100</v>
      </c>
      <c r="I4201" s="139"/>
    </row>
    <row r="4202" spans="1:9" ht="15" x14ac:dyDescent="0.2">
      <c r="A4202" s="191" t="str">
        <f t="shared" si="131"/>
        <v>4706</v>
      </c>
      <c r="B4202" s="191"/>
      <c r="C4202" s="191" t="str">
        <f t="shared" si="130"/>
        <v>47060006</v>
      </c>
      <c r="D4202" t="str">
        <f>'Funding Import'!A4204</f>
        <v>RB054706: WEST HORNDON PRIMARY SCHOOL</v>
      </c>
      <c r="E4202" t="str">
        <f>MID('Funding Import'!B4204,2,4)</f>
        <v>0006</v>
      </c>
      <c r="F4202" t="str">
        <f>MID('Funding Import'!B4204,8,50)</f>
        <v>EXCEPTIONAL COVID COST GRANT</v>
      </c>
      <c r="G4202" t="str">
        <f>'Funding Import'!I4204</f>
        <v>Spreadsheet B 399778 20982606 Movement from code '0006 to '0012 covid  emergency recode ES089 RM0128 Covid emergency recode</v>
      </c>
      <c r="H4202">
        <f>'Funding Import'!H4204</f>
        <v>-6100</v>
      </c>
      <c r="I4202" s="139"/>
    </row>
    <row r="4203" spans="1:9" ht="15" x14ac:dyDescent="0.2">
      <c r="A4203" s="191" t="str">
        <f t="shared" si="131"/>
        <v>4706</v>
      </c>
      <c r="B4203" s="191"/>
      <c r="C4203" s="191" t="str">
        <f t="shared" si="130"/>
        <v>47060007</v>
      </c>
      <c r="D4203" t="str">
        <f>'Funding Import'!A4205</f>
        <v>RB054706: WEST HORNDON PRIMARY SCHOOL</v>
      </c>
      <c r="E4203" t="str">
        <f>MID('Funding Import'!B4205,2,4)</f>
        <v>0007</v>
      </c>
      <c r="F4203" t="str">
        <f>MID('Funding Import'!B4205,8,50)</f>
        <v>PUPIL INCREASE/FORMULA ERR</v>
      </c>
      <c r="G4203" t="str">
        <f>'Funding Import'!I4205</f>
        <v>Spreadsheet B 393476 20722386 Journal Import 20722386: Growth Fund 21 Apr-21</v>
      </c>
      <c r="H4203">
        <f>'Funding Import'!H4205</f>
        <v>22080.66</v>
      </c>
      <c r="I4203" s="139"/>
    </row>
    <row r="4204" spans="1:9" ht="15" x14ac:dyDescent="0.2">
      <c r="A4204" s="191" t="str">
        <f t="shared" si="131"/>
        <v>4706</v>
      </c>
      <c r="B4204" s="191"/>
      <c r="C4204" s="191" t="str">
        <f t="shared" si="130"/>
        <v>47060007</v>
      </c>
      <c r="D4204" t="str">
        <f>'Funding Import'!A4206</f>
        <v>RB054706: WEST HORNDON PRIMARY SCHOOL</v>
      </c>
      <c r="E4204" t="str">
        <f>MID('Funding Import'!B4206,2,4)</f>
        <v>0007</v>
      </c>
      <c r="F4204" t="str">
        <f>MID('Funding Import'!B4206,8,50)</f>
        <v>PUPIL INCREASE/FORMULA ERR</v>
      </c>
      <c r="G4204" t="str">
        <f>'Funding Import'!I4206</f>
        <v>DL 8706 2021-22 KS1 Class Size Funding</v>
      </c>
      <c r="H4204">
        <f>'Funding Import'!H4206</f>
        <v>8229</v>
      </c>
      <c r="I4204" s="139"/>
    </row>
    <row r="4205" spans="1:9" ht="15" x14ac:dyDescent="0.2">
      <c r="A4205" s="191" t="str">
        <f t="shared" si="131"/>
        <v>4706</v>
      </c>
      <c r="B4205" s="191"/>
      <c r="C4205" s="191" t="str">
        <f t="shared" si="130"/>
        <v>47060012</v>
      </c>
      <c r="D4205" t="str">
        <f>'Funding Import'!A4207</f>
        <v>RB054706: WEST HORNDON PRIMARY SCHOOL</v>
      </c>
      <c r="E4205" t="str">
        <f>MID('Funding Import'!B4207,2,4)</f>
        <v>0012</v>
      </c>
      <c r="F4205" t="str">
        <f>MID('Funding Import'!B4207,8,50)</f>
        <v>COVID CATCH UP</v>
      </c>
      <c r="G4205" t="str">
        <f>'Funding Import'!I4207</f>
        <v>Spreadsheet B 399778 20982606 Movement from code '0006 to '0012 covid  emergency recode ES089 RM0128 Covid emergency recode</v>
      </c>
      <c r="H4205">
        <f>'Funding Import'!H4207</f>
        <v>6100</v>
      </c>
      <c r="I4205" s="139"/>
    </row>
    <row r="4206" spans="1:9" ht="15" x14ac:dyDescent="0.2">
      <c r="A4206" s="191" t="str">
        <f t="shared" si="131"/>
        <v>4706</v>
      </c>
      <c r="B4206" s="191"/>
      <c r="C4206" s="191" t="str">
        <f t="shared" si="130"/>
        <v>47060012</v>
      </c>
      <c r="D4206" t="str">
        <f>'Funding Import'!A4208</f>
        <v>RB054706: WEST HORNDON PRIMARY SCHOOL</v>
      </c>
      <c r="E4206" t="str">
        <f>MID('Funding Import'!B4208,2,4)</f>
        <v>0012</v>
      </c>
      <c r="F4206" t="str">
        <f>MID('Funding Import'!B4208,8,50)</f>
        <v>COVID CATCH UP</v>
      </c>
      <c r="G4206" t="str">
        <f>'Funding Import'!I4208</f>
        <v>DL 8645 0012recoveryc 0012RPG</v>
      </c>
      <c r="H4206">
        <f>'Funding Import'!H4208</f>
        <v>785</v>
      </c>
      <c r="I4206" s="139"/>
    </row>
    <row r="4207" spans="1:9" ht="15" x14ac:dyDescent="0.2">
      <c r="A4207" s="191" t="str">
        <f t="shared" si="131"/>
        <v>4706</v>
      </c>
      <c r="B4207" s="191"/>
      <c r="C4207" s="191" t="str">
        <f t="shared" si="130"/>
        <v>47060012</v>
      </c>
      <c r="D4207" t="str">
        <f>'Funding Import'!A4209</f>
        <v>RB054706: WEST HORNDON PRIMARY SCHOOL</v>
      </c>
      <c r="E4207" t="str">
        <f>MID('Funding Import'!B4209,2,4)</f>
        <v>0012</v>
      </c>
      <c r="F4207" t="str">
        <f>MID('Funding Import'!B4209,8,50)</f>
        <v>COVID CATCH UP</v>
      </c>
      <c r="G4207" t="str">
        <f>'Funding Import'!I4209</f>
        <v>DL 8656 0012schoolled 0012SLT</v>
      </c>
      <c r="H4207">
        <f>'Funding Import'!H4209</f>
        <v>685.78</v>
      </c>
      <c r="I4207" s="139"/>
    </row>
    <row r="4208" spans="1:9" ht="15" x14ac:dyDescent="0.2">
      <c r="A4208" s="191" t="str">
        <f t="shared" si="131"/>
        <v>4706</v>
      </c>
      <c r="B4208" s="191"/>
      <c r="C4208" s="191" t="str">
        <f t="shared" si="130"/>
        <v>47060014</v>
      </c>
      <c r="D4208" t="str">
        <f>'Funding Import'!A4210</f>
        <v>RB054706: WEST HORNDON PRIMARY SCHOOL</v>
      </c>
      <c r="E4208" t="str">
        <f>MID('Funding Import'!B4210,2,4)</f>
        <v>0014</v>
      </c>
      <c r="F4208" t="str">
        <f>MID('Funding Import'!B4210,8,50)</f>
        <v>PUPIL PREMIUM</v>
      </c>
      <c r="G4208" t="str">
        <f>'Funding Import'!I4210</f>
        <v>Spreadsheet B 400831 21077861 ES093 DP0593 SUMMER21PPG SUM21PPG ES093 DP0593 SUMMER21PPG SUM21PPG</v>
      </c>
      <c r="H4208">
        <f>'Funding Import'!H4210</f>
        <v>10136</v>
      </c>
      <c r="I4208" s="139"/>
    </row>
    <row r="4209" spans="1:9" ht="15" x14ac:dyDescent="0.2">
      <c r="A4209" s="191" t="str">
        <f t="shared" si="131"/>
        <v>4706</v>
      </c>
      <c r="B4209" s="191"/>
      <c r="C4209" s="191" t="str">
        <f t="shared" si="130"/>
        <v>47060014</v>
      </c>
      <c r="D4209" t="str">
        <f>'Funding Import'!A4211</f>
        <v>RB054706: WEST HORNDON PRIMARY SCHOOL</v>
      </c>
      <c r="E4209" t="str">
        <f>MID('Funding Import'!B4211,2,4)</f>
        <v>0014</v>
      </c>
      <c r="F4209" t="str">
        <f>MID('Funding Import'!B4211,8,50)</f>
        <v>PUPIL PREMIUM</v>
      </c>
      <c r="G4209" t="str">
        <f>'Funding Import'!I4211</f>
        <v>DL 8701 0014 Pupil Premium Autumn Term 2021</v>
      </c>
      <c r="H4209">
        <f>'Funding Import'!H4211</f>
        <v>9185</v>
      </c>
      <c r="I4209" s="139"/>
    </row>
    <row r="4210" spans="1:9" ht="15" x14ac:dyDescent="0.2">
      <c r="A4210" s="191" t="str">
        <f t="shared" si="131"/>
        <v>4706</v>
      </c>
      <c r="B4210" s="191"/>
      <c r="C4210" s="191" t="str">
        <f t="shared" ref="C4210:C4273" si="132">A4210&amp;E4210</f>
        <v>47060018</v>
      </c>
      <c r="D4210" t="str">
        <f>'Funding Import'!A4212</f>
        <v>RB054706: WEST HORNDON PRIMARY SCHOOL</v>
      </c>
      <c r="E4210" t="str">
        <f>MID('Funding Import'!B4212,2,4)</f>
        <v>0018</v>
      </c>
      <c r="F4210" t="str">
        <f>MID('Funding Import'!B4212,8,50)</f>
        <v>ADDITIONAL GRANT INCOME</v>
      </c>
      <c r="G4210" t="str">
        <f>'Funding Import'!I4212</f>
        <v>Spreadsheet B 393531 20728061 ES032 RM0087 PE GRANT APR 21 ES032 RM0087 PE GRANT APR 21</v>
      </c>
      <c r="H4210">
        <f>'Funding Import'!H4212</f>
        <v>7158</v>
      </c>
      <c r="I4210" s="139"/>
    </row>
    <row r="4211" spans="1:9" ht="15" x14ac:dyDescent="0.2">
      <c r="A4211" s="191" t="str">
        <f t="shared" si="131"/>
        <v>4706</v>
      </c>
      <c r="B4211" s="191"/>
      <c r="C4211" s="191" t="str">
        <f t="shared" si="132"/>
        <v>47060018</v>
      </c>
      <c r="D4211" t="str">
        <f>'Funding Import'!A4213</f>
        <v>RB054706: WEST HORNDON PRIMARY SCHOOL</v>
      </c>
      <c r="E4211" t="str">
        <f>MID('Funding Import'!B4213,2,4)</f>
        <v>0018</v>
      </c>
      <c r="F4211" t="str">
        <f>MID('Funding Import'!B4213,8,50)</f>
        <v>ADDITIONAL GRANT INCOME</v>
      </c>
      <c r="G4211" t="str">
        <f>'Funding Import'!I4213</f>
        <v>Spreadsheet B 399769 20981730 UIFSM JULY21 UIFSM 21 ES085 RM0124 UIFSM JULY21 UIFSM 21</v>
      </c>
      <c r="H4211">
        <f>'Funding Import'!H4213</f>
        <v>22397</v>
      </c>
      <c r="I4211" s="139"/>
    </row>
    <row r="4212" spans="1:9" ht="15" x14ac:dyDescent="0.2">
      <c r="A4212" s="191" t="str">
        <f t="shared" si="131"/>
        <v>4706</v>
      </c>
      <c r="B4212" s="191"/>
      <c r="C4212" s="191" t="str">
        <f t="shared" si="132"/>
        <v>47060018</v>
      </c>
      <c r="D4212" t="str">
        <f>'Funding Import'!A4214</f>
        <v>RB054706: WEST HORNDON PRIMARY SCHOOL</v>
      </c>
      <c r="E4212" t="str">
        <f>MID('Funding Import'!B4214,2,4)</f>
        <v>0018</v>
      </c>
      <c r="F4212" t="str">
        <f>MID('Funding Import'!B4214,8,50)</f>
        <v>ADDITIONAL GRANT INCOME</v>
      </c>
      <c r="G4212" t="str">
        <f>'Funding Import'!I4214</f>
        <v>DL 8673 PE GRANT OCT21 0018PE</v>
      </c>
      <c r="H4212">
        <f>'Funding Import'!H4214</f>
        <v>10010</v>
      </c>
      <c r="I4212" s="139"/>
    </row>
    <row r="4213" spans="1:9" ht="15" x14ac:dyDescent="0.2">
      <c r="A4213" s="191" t="str">
        <f t="shared" si="131"/>
        <v>4706</v>
      </c>
      <c r="B4213" s="191"/>
      <c r="C4213" s="191" t="str">
        <f t="shared" si="132"/>
        <v>47060026</v>
      </c>
      <c r="D4213" t="str">
        <f>'Funding Import'!A4215</f>
        <v>RB054706: WEST HORNDON PRIMARY SCHOOL</v>
      </c>
      <c r="E4213" t="str">
        <f>MID('Funding Import'!B4215,2,4)</f>
        <v>0026</v>
      </c>
      <c r="F4213" t="str">
        <f>MID('Funding Import'!B4215,8,50)</f>
        <v>NOTIONAL SEN FUNDING</v>
      </c>
      <c r="G4213" t="str">
        <f>'Funding Import'!I4215</f>
        <v>Spreadsheet B 391731 20639745 ES011 MK0513 10026 PLACE LED ES011 MK0513 10026 PLACE LED</v>
      </c>
      <c r="H4213">
        <f>'Funding Import'!H4215</f>
        <v>152693</v>
      </c>
      <c r="I4213" s="139"/>
    </row>
    <row r="4214" spans="1:9" ht="15" x14ac:dyDescent="0.2">
      <c r="A4214" s="191" t="str">
        <f t="shared" si="131"/>
        <v>4706</v>
      </c>
      <c r="B4214" s="191"/>
      <c r="C4214" s="191" t="str">
        <f t="shared" si="132"/>
        <v>47060026</v>
      </c>
      <c r="D4214" t="str">
        <f>'Funding Import'!A4216</f>
        <v>RB054706: WEST HORNDON PRIMARY SCHOOL</v>
      </c>
      <c r="E4214" t="str">
        <f>MID('Funding Import'!B4216,2,4)</f>
        <v>0026</v>
      </c>
      <c r="F4214" t="str">
        <f>MID('Funding Import'!B4216,8,50)</f>
        <v>NOTIONAL SEN FUNDING</v>
      </c>
      <c r="G4214" t="str">
        <f>'Funding Import'!I4216</f>
        <v>Spreadsheet B 391732 20639856 ES012 MK0514 10026 NOTIONAL SEN ES012 MK0514 10026 NOTIONAL SEN</v>
      </c>
      <c r="H4214">
        <f>'Funding Import'!H4216</f>
        <v>72867</v>
      </c>
      <c r="I4214" s="139"/>
    </row>
    <row r="4215" spans="1:9" ht="15" x14ac:dyDescent="0.2">
      <c r="A4215" s="191" t="str">
        <f t="shared" si="131"/>
        <v>4724</v>
      </c>
      <c r="B4215" s="191"/>
      <c r="C4215" s="191" t="str">
        <f t="shared" si="132"/>
        <v>47240001</v>
      </c>
      <c r="D4215" t="str">
        <f>'Funding Import'!A4217</f>
        <v>RB054724: ST PETERS COE(VA)PR-W HANFIELD</v>
      </c>
      <c r="E4215" t="str">
        <f>MID('Funding Import'!B4217,2,4)</f>
        <v>0001</v>
      </c>
      <c r="F4215" t="str">
        <f>MID('Funding Import'!B4217,8,50)</f>
        <v>FORMULA FUNDED (EXCL RATES)</v>
      </c>
      <c r="G4215" t="str">
        <f>'Funding Import'!I4217</f>
        <v>Spreadsheet B 391145 20630885 ES006 MK0508 10001 FORMULA FUNDED ES006 MK0508 10001 FORMULA FUNDED</v>
      </c>
      <c r="H4215">
        <f>'Funding Import'!H4217</f>
        <v>461044</v>
      </c>
      <c r="I4215" s="139"/>
    </row>
    <row r="4216" spans="1:9" ht="15" x14ac:dyDescent="0.2">
      <c r="A4216" s="191" t="str">
        <f t="shared" si="131"/>
        <v>4724</v>
      </c>
      <c r="B4216" s="191"/>
      <c r="C4216" s="191" t="str">
        <f t="shared" si="132"/>
        <v>47240002</v>
      </c>
      <c r="D4216" t="str">
        <f>'Funding Import'!A4218</f>
        <v>RB054724: ST PETERS COE(VA)PR-W HANFIELD</v>
      </c>
      <c r="E4216" t="str">
        <f>MID('Funding Import'!B4218,2,4)</f>
        <v>0002</v>
      </c>
      <c r="F4216" t="str">
        <f>MID('Funding Import'!B4218,8,50)</f>
        <v>RATES</v>
      </c>
      <c r="G4216" t="str">
        <f>'Funding Import'!I4218</f>
        <v>Spreadsheet B 391137 20630756 ES007 MK0509 10002 RATES ES007 MK0509 10002 RATES</v>
      </c>
      <c r="H4216">
        <f>'Funding Import'!H4218</f>
        <v>5965</v>
      </c>
      <c r="I4216" s="139"/>
    </row>
    <row r="4217" spans="1:9" ht="15" x14ac:dyDescent="0.2">
      <c r="A4217" s="191" t="str">
        <f t="shared" si="131"/>
        <v>4724</v>
      </c>
      <c r="B4217" s="191"/>
      <c r="C4217" s="191" t="str">
        <f t="shared" si="132"/>
        <v>47240003</v>
      </c>
      <c r="D4217" t="str">
        <f>'Funding Import'!A4219</f>
        <v>RB054724: ST PETERS COE(VA)PR-W HANFIELD</v>
      </c>
      <c r="E4217" t="str">
        <f>MID('Funding Import'!B4219,2,4)</f>
        <v>0003</v>
      </c>
      <c r="F4217" t="str">
        <f>MID('Funding Import'!B4219,8,50)</f>
        <v>BROUGHT FORWARD</v>
      </c>
      <c r="G4217" t="str">
        <f>'Funding Import'!I4219</f>
        <v>Spreadsheet B 394797 20778211 ES055 MK0568 10003 OPENING BALANCES ES055 MK0568 10003 OPENING BALANCES</v>
      </c>
      <c r="H4217">
        <f>'Funding Import'!H4219</f>
        <v>122124.45</v>
      </c>
      <c r="I4217" s="139"/>
    </row>
    <row r="4218" spans="1:9" ht="15" x14ac:dyDescent="0.2">
      <c r="A4218" s="191" t="str">
        <f t="shared" si="131"/>
        <v>4724</v>
      </c>
      <c r="B4218" s="191"/>
      <c r="C4218" s="191" t="str">
        <f t="shared" si="132"/>
        <v>47240004</v>
      </c>
      <c r="D4218" t="str">
        <f>'Funding Import'!A4220</f>
        <v>RB054724: ST PETERS COE(VA)PR-W HANFIELD</v>
      </c>
      <c r="E4218" t="str">
        <f>MID('Funding Import'!B4220,2,4)</f>
        <v>0004</v>
      </c>
      <c r="F4218" t="str">
        <f>MID('Funding Import'!B4220,8,50)</f>
        <v>STATEMENTED SEN</v>
      </c>
      <c r="G4218" t="str">
        <f>'Funding Import'!I4220</f>
        <v>Spreadsheet B 391144 20630818 ES009 MK0511 10004 EHCP ES009 MK0511 10004 EHCP</v>
      </c>
      <c r="H4218">
        <f>'Funding Import'!H4220</f>
        <v>15000</v>
      </c>
      <c r="I4218" s="139"/>
    </row>
    <row r="4219" spans="1:9" ht="15" x14ac:dyDescent="0.2">
      <c r="A4219" s="191" t="str">
        <f t="shared" si="131"/>
        <v>4724</v>
      </c>
      <c r="B4219" s="191"/>
      <c r="C4219" s="191" t="str">
        <f t="shared" si="132"/>
        <v>47240006</v>
      </c>
      <c r="D4219" t="str">
        <f>'Funding Import'!A4221</f>
        <v>RB054724: ST PETERS COE(VA)PR-W HANFIELD</v>
      </c>
      <c r="E4219" t="str">
        <f>MID('Funding Import'!B4221,2,4)</f>
        <v>0006</v>
      </c>
      <c r="F4219" t="str">
        <f>MID('Funding Import'!B4221,8,50)</f>
        <v>EXCEPTIONAL COVID COST GRANT</v>
      </c>
      <c r="G4219" t="str">
        <f>'Funding Import'!I4221</f>
        <v>Spreadsheet B 398807 20920177 ES067 DP0558 FSMADDCOSTSCOVID FSMCOVID ES067 DP0558 FSMADDCOSTSCOVID FSMCOVID</v>
      </c>
      <c r="H4219">
        <f>'Funding Import'!H4221</f>
        <v>240</v>
      </c>
      <c r="I4219" s="139"/>
    </row>
    <row r="4220" spans="1:9" ht="15" x14ac:dyDescent="0.2">
      <c r="A4220" s="191" t="str">
        <f t="shared" si="131"/>
        <v>4724</v>
      </c>
      <c r="B4220" s="191"/>
      <c r="C4220" s="191" t="str">
        <f t="shared" si="132"/>
        <v>47240006</v>
      </c>
      <c r="D4220" t="str">
        <f>'Funding Import'!A4222</f>
        <v>RB054724: ST PETERS COE(VA)PR-W HANFIELD</v>
      </c>
      <c r="E4220" t="str">
        <f>MID('Funding Import'!B4222,2,4)</f>
        <v>0006</v>
      </c>
      <c r="F4220" t="str">
        <f>MID('Funding Import'!B4222,8,50)</f>
        <v>EXCEPTIONAL COVID COST GRANT</v>
      </c>
      <c r="G4220" t="str">
        <f>'Funding Import'!I4222</f>
        <v>Spreadsheet B 398804 20920024 ES065 DP0556 COVIDEMERGENCY COVIDEM ES065 DP0556 COVIDEMERGENCY COVIDEM</v>
      </c>
      <c r="H4220">
        <f>'Funding Import'!H4222</f>
        <v>3400</v>
      </c>
      <c r="I4220" s="139"/>
    </row>
    <row r="4221" spans="1:9" ht="15" x14ac:dyDescent="0.2">
      <c r="A4221" s="191" t="str">
        <f t="shared" si="131"/>
        <v>4724</v>
      </c>
      <c r="B4221" s="191"/>
      <c r="C4221" s="191" t="str">
        <f t="shared" si="132"/>
        <v>47240006</v>
      </c>
      <c r="D4221" t="str">
        <f>'Funding Import'!A4223</f>
        <v>RB054724: ST PETERS COE(VA)PR-W HANFIELD</v>
      </c>
      <c r="E4221" t="str">
        <f>MID('Funding Import'!B4223,2,4)</f>
        <v>0006</v>
      </c>
      <c r="F4221" t="str">
        <f>MID('Funding Import'!B4223,8,50)</f>
        <v>EXCEPTIONAL COVID COST GRANT</v>
      </c>
      <c r="G4221" t="str">
        <f>'Funding Import'!I4223</f>
        <v>Spreadsheet B 399778 20982606 Movement from code '0006 to '0012 covid  emergency recode ES089 RM0128 Covid emergency recode</v>
      </c>
      <c r="H4221">
        <f>'Funding Import'!H4223</f>
        <v>-3400</v>
      </c>
      <c r="I4221" s="139"/>
    </row>
    <row r="4222" spans="1:9" ht="15" x14ac:dyDescent="0.2">
      <c r="A4222" s="191" t="str">
        <f t="shared" si="131"/>
        <v>4724</v>
      </c>
      <c r="B4222" s="191"/>
      <c r="C4222" s="191" t="str">
        <f t="shared" si="132"/>
        <v>47240007</v>
      </c>
      <c r="D4222" t="str">
        <f>'Funding Import'!A4224</f>
        <v>RB054724: ST PETERS COE(VA)PR-W HANFIELD</v>
      </c>
      <c r="E4222" t="str">
        <f>MID('Funding Import'!B4224,2,4)</f>
        <v>0007</v>
      </c>
      <c r="F4222" t="str">
        <f>MID('Funding Import'!B4224,8,50)</f>
        <v>PUPIL INCREASE/FORMULA ERR</v>
      </c>
      <c r="G4222" t="str">
        <f>'Funding Import'!I4224</f>
        <v>DL 8706 2021-22 KS1 Class Size Funding</v>
      </c>
      <c r="H4222">
        <f>'Funding Import'!H4224</f>
        <v>4489</v>
      </c>
      <c r="I4222" s="139"/>
    </row>
    <row r="4223" spans="1:9" ht="15" x14ac:dyDescent="0.2">
      <c r="A4223" s="191" t="str">
        <f t="shared" si="131"/>
        <v>4724</v>
      </c>
      <c r="B4223" s="191"/>
      <c r="C4223" s="191" t="str">
        <f t="shared" si="132"/>
        <v>47240012</v>
      </c>
      <c r="D4223" t="str">
        <f>'Funding Import'!A4225</f>
        <v>RB054724: ST PETERS COE(VA)PR-W HANFIELD</v>
      </c>
      <c r="E4223" t="str">
        <f>MID('Funding Import'!B4225,2,4)</f>
        <v>0012</v>
      </c>
      <c r="F4223" t="str">
        <f>MID('Funding Import'!B4225,8,50)</f>
        <v>COVID CATCH UP</v>
      </c>
      <c r="G4223" t="str">
        <f>'Funding Import'!I4225</f>
        <v>Spreadsheet B 399778 20982606 Movement from code '0006 to '0012 covid  emergency recode ES089 RM0128 Covid emergency recode</v>
      </c>
      <c r="H4223">
        <f>'Funding Import'!H4225</f>
        <v>3400</v>
      </c>
      <c r="I4223" s="139"/>
    </row>
    <row r="4224" spans="1:9" ht="15" x14ac:dyDescent="0.2">
      <c r="A4224" s="191" t="str">
        <f t="shared" si="131"/>
        <v>4724</v>
      </c>
      <c r="B4224" s="191"/>
      <c r="C4224" s="191" t="str">
        <f t="shared" si="132"/>
        <v>47240012</v>
      </c>
      <c r="D4224" t="str">
        <f>'Funding Import'!A4226</f>
        <v>RB054724: ST PETERS COE(VA)PR-W HANFIELD</v>
      </c>
      <c r="E4224" t="str">
        <f>MID('Funding Import'!B4226,2,4)</f>
        <v>0012</v>
      </c>
      <c r="F4224" t="str">
        <f>MID('Funding Import'!B4226,8,50)</f>
        <v>COVID CATCH UP</v>
      </c>
      <c r="G4224" t="str">
        <f>'Funding Import'!I4226</f>
        <v>DL 8645 0012recoveryc 0012RPG</v>
      </c>
      <c r="H4224">
        <f>'Funding Import'!H4226</f>
        <v>500</v>
      </c>
      <c r="I4224" s="139"/>
    </row>
    <row r="4225" spans="1:9" ht="15" x14ac:dyDescent="0.2">
      <c r="A4225" s="191" t="str">
        <f t="shared" si="131"/>
        <v>4724</v>
      </c>
      <c r="B4225" s="191"/>
      <c r="C4225" s="191" t="str">
        <f t="shared" si="132"/>
        <v>47240012</v>
      </c>
      <c r="D4225" t="str">
        <f>'Funding Import'!A4227</f>
        <v>RB054724: ST PETERS COE(VA)PR-W HANFIELD</v>
      </c>
      <c r="E4225" t="str">
        <f>MID('Funding Import'!B4227,2,4)</f>
        <v>0012</v>
      </c>
      <c r="F4225" t="str">
        <f>MID('Funding Import'!B4227,8,50)</f>
        <v>COVID CATCH UP</v>
      </c>
      <c r="G4225" t="str">
        <f>'Funding Import'!I4227</f>
        <v>DL 8656 0012schoolled 0012SLT</v>
      </c>
      <c r="H4225">
        <f>'Funding Import'!H4227</f>
        <v>236.25</v>
      </c>
      <c r="I4225" s="139"/>
    </row>
    <row r="4226" spans="1:9" ht="15" x14ac:dyDescent="0.2">
      <c r="A4226" s="191" t="str">
        <f t="shared" ref="A4226:A4289" si="133">MID(D4226,5,4)</f>
        <v>4724</v>
      </c>
      <c r="B4226" s="191"/>
      <c r="C4226" s="191" t="str">
        <f t="shared" si="132"/>
        <v>47240014</v>
      </c>
      <c r="D4226" t="str">
        <f>'Funding Import'!A4228</f>
        <v>RB054724: ST PETERS COE(VA)PR-W HANFIELD</v>
      </c>
      <c r="E4226" t="str">
        <f>MID('Funding Import'!B4228,2,4)</f>
        <v>0014</v>
      </c>
      <c r="F4226" t="str">
        <f>MID('Funding Import'!B4228,8,50)</f>
        <v>PUPIL PREMIUM</v>
      </c>
      <c r="G4226" t="str">
        <f>'Funding Import'!I4228</f>
        <v>Spreadsheet B 400831 21077861 ES093 DP0593 SUMMER21PPG SUM21PPG ES093 DP0593 SUMMER21PPG SUM21PPG</v>
      </c>
      <c r="H4226">
        <f>'Funding Import'!H4228</f>
        <v>3253</v>
      </c>
      <c r="I4226" s="139"/>
    </row>
    <row r="4227" spans="1:9" ht="15" x14ac:dyDescent="0.2">
      <c r="A4227" s="191" t="str">
        <f t="shared" si="133"/>
        <v>4724</v>
      </c>
      <c r="B4227" s="191"/>
      <c r="C4227" s="191" t="str">
        <f t="shared" si="132"/>
        <v>47240014</v>
      </c>
      <c r="D4227" t="str">
        <f>'Funding Import'!A4229</f>
        <v>RB054724: ST PETERS COE(VA)PR-W HANFIELD</v>
      </c>
      <c r="E4227" t="str">
        <f>MID('Funding Import'!B4229,2,4)</f>
        <v>0014</v>
      </c>
      <c r="F4227" t="str">
        <f>MID('Funding Import'!B4229,8,50)</f>
        <v>PUPIL PREMIUM</v>
      </c>
      <c r="G4227" t="str">
        <f>'Funding Import'!I4229</f>
        <v>DL 8701 0014 Pupil Premium Autumn Term 2021</v>
      </c>
      <c r="H4227">
        <f>'Funding Import'!H4229</f>
        <v>3678</v>
      </c>
      <c r="I4227" s="139"/>
    </row>
    <row r="4228" spans="1:9" ht="15" x14ac:dyDescent="0.2">
      <c r="A4228" s="191" t="str">
        <f t="shared" si="133"/>
        <v>4724</v>
      </c>
      <c r="B4228" s="191"/>
      <c r="C4228" s="191" t="str">
        <f t="shared" si="132"/>
        <v>47240018</v>
      </c>
      <c r="D4228" t="str">
        <f>'Funding Import'!A4230</f>
        <v>RB054724: ST PETERS COE(VA)PR-W HANFIELD</v>
      </c>
      <c r="E4228" t="str">
        <f>MID('Funding Import'!B4230,2,4)</f>
        <v>0018</v>
      </c>
      <c r="F4228" t="str">
        <f>MID('Funding Import'!B4230,8,50)</f>
        <v>ADDITIONAL GRANT INCOME</v>
      </c>
      <c r="G4228" t="str">
        <f>'Funding Import'!I4230</f>
        <v>Spreadsheet B 393531 20728061 ES032 RM0087 PE GRANT APR 21 ES032 RM0087 PE GRANT APR 21</v>
      </c>
      <c r="H4228">
        <f>'Funding Import'!H4230</f>
        <v>7025</v>
      </c>
      <c r="I4228" s="139"/>
    </row>
    <row r="4229" spans="1:9" ht="15" x14ac:dyDescent="0.2">
      <c r="A4229" s="191" t="str">
        <f t="shared" si="133"/>
        <v>4724</v>
      </c>
      <c r="B4229" s="191"/>
      <c r="C4229" s="191" t="str">
        <f t="shared" si="132"/>
        <v>47240018</v>
      </c>
      <c r="D4229" t="str">
        <f>'Funding Import'!A4231</f>
        <v>RB054724: ST PETERS COE(VA)PR-W HANFIELD</v>
      </c>
      <c r="E4229" t="str">
        <f>MID('Funding Import'!B4231,2,4)</f>
        <v>0018</v>
      </c>
      <c r="F4229" t="str">
        <f>MID('Funding Import'!B4231,8,50)</f>
        <v>ADDITIONAL GRANT INCOME</v>
      </c>
      <c r="G4229" t="str">
        <f>'Funding Import'!I4231</f>
        <v>Spreadsheet B 399769 20981730 UIFSM JULY21 UIFSM 21 ES085 RM0124 UIFSM JULY21 UIFSM 21</v>
      </c>
      <c r="H4229">
        <f>'Funding Import'!H4231</f>
        <v>17303</v>
      </c>
      <c r="I4229" s="139"/>
    </row>
    <row r="4230" spans="1:9" ht="15" x14ac:dyDescent="0.2">
      <c r="A4230" s="191" t="str">
        <f t="shared" si="133"/>
        <v>4724</v>
      </c>
      <c r="B4230" s="191"/>
      <c r="C4230" s="191" t="str">
        <f t="shared" si="132"/>
        <v>47240018</v>
      </c>
      <c r="D4230" t="str">
        <f>'Funding Import'!A4232</f>
        <v>RB054724: ST PETERS COE(VA)PR-W HANFIELD</v>
      </c>
      <c r="E4230" t="str">
        <f>MID('Funding Import'!B4232,2,4)</f>
        <v>0018</v>
      </c>
      <c r="F4230" t="str">
        <f>MID('Funding Import'!B4232,8,50)</f>
        <v>ADDITIONAL GRANT INCOME</v>
      </c>
      <c r="G4230" t="str">
        <f>'Funding Import'!I4232</f>
        <v>DL 8673 PE GRANT OCT21 0018PE</v>
      </c>
      <c r="H4230">
        <f>'Funding Import'!H4232</f>
        <v>9841</v>
      </c>
      <c r="I4230" s="139"/>
    </row>
    <row r="4231" spans="1:9" ht="15" x14ac:dyDescent="0.2">
      <c r="A4231" s="191" t="str">
        <f t="shared" si="133"/>
        <v>4724</v>
      </c>
      <c r="B4231" s="191"/>
      <c r="C4231" s="191" t="str">
        <f t="shared" si="132"/>
        <v>47240026</v>
      </c>
      <c r="D4231" t="str">
        <f>'Funding Import'!A4233</f>
        <v>RB054724: ST PETERS COE(VA)PR-W HANFIELD</v>
      </c>
      <c r="E4231" t="str">
        <f>MID('Funding Import'!B4233,2,4)</f>
        <v>0026</v>
      </c>
      <c r="F4231" t="str">
        <f>MID('Funding Import'!B4233,8,50)</f>
        <v>NOTIONAL SEN FUNDING</v>
      </c>
      <c r="G4231" t="str">
        <f>'Funding Import'!I4233</f>
        <v>Spreadsheet B 391732 20639856 ES012 MK0514 10026 NOTIONAL SEN ES012 MK0514 10026 NOTIONAL SEN</v>
      </c>
      <c r="H4231">
        <f>'Funding Import'!H4233</f>
        <v>30114</v>
      </c>
      <c r="I4231" s="139"/>
    </row>
    <row r="4232" spans="1:9" ht="15" x14ac:dyDescent="0.2">
      <c r="A4232" s="191" t="str">
        <f t="shared" si="133"/>
        <v>4734</v>
      </c>
      <c r="B4232" s="191"/>
      <c r="C4232" s="191" t="str">
        <f t="shared" si="132"/>
        <v>47340001</v>
      </c>
      <c r="D4232" t="str">
        <f>'Funding Import'!A4234</f>
        <v>RB054734: WETHERSFIELD COE VC PRIMARY SC</v>
      </c>
      <c r="E4232" t="str">
        <f>MID('Funding Import'!B4234,2,4)</f>
        <v>0001</v>
      </c>
      <c r="F4232" t="str">
        <f>MID('Funding Import'!B4234,8,50)</f>
        <v>FORMULA FUNDED (EXCL RATES)</v>
      </c>
      <c r="G4232" t="str">
        <f>'Funding Import'!I4234</f>
        <v>Spreadsheet B 391145 20630885 ES006 MK0508 10001 FORMULA FUNDED ES006 MK0508 10001 FORMULA FUNDED</v>
      </c>
      <c r="H4232">
        <f>'Funding Import'!H4234</f>
        <v>356541</v>
      </c>
      <c r="I4232" s="139"/>
    </row>
    <row r="4233" spans="1:9" ht="15" x14ac:dyDescent="0.2">
      <c r="A4233" s="191" t="str">
        <f t="shared" si="133"/>
        <v>4734</v>
      </c>
      <c r="B4233" s="191"/>
      <c r="C4233" s="191" t="str">
        <f t="shared" si="132"/>
        <v>47340002</v>
      </c>
      <c r="D4233" t="str">
        <f>'Funding Import'!A4235</f>
        <v>RB054734: WETHERSFIELD COE VC PRIMARY SC</v>
      </c>
      <c r="E4233" t="str">
        <f>MID('Funding Import'!B4235,2,4)</f>
        <v>0002</v>
      </c>
      <c r="F4233" t="str">
        <f>MID('Funding Import'!B4235,8,50)</f>
        <v>RATES</v>
      </c>
      <c r="G4233" t="str">
        <f>'Funding Import'!I4235</f>
        <v>Spreadsheet B 391137 20630756 ES007 MK0509 10002 RATES ES007 MK0509 10002 RATES</v>
      </c>
      <c r="H4233">
        <f>'Funding Import'!H4235</f>
        <v>4573</v>
      </c>
      <c r="I4233" s="139"/>
    </row>
    <row r="4234" spans="1:9" ht="15" x14ac:dyDescent="0.2">
      <c r="A4234" s="191" t="str">
        <f t="shared" si="133"/>
        <v>4734</v>
      </c>
      <c r="B4234" s="191"/>
      <c r="C4234" s="191" t="str">
        <f t="shared" si="132"/>
        <v>47340003</v>
      </c>
      <c r="D4234" t="str">
        <f>'Funding Import'!A4236</f>
        <v>RB054734: WETHERSFIELD COE VC PRIMARY SC</v>
      </c>
      <c r="E4234" t="str">
        <f>MID('Funding Import'!B4236,2,4)</f>
        <v>0003</v>
      </c>
      <c r="F4234" t="str">
        <f>MID('Funding Import'!B4236,8,50)</f>
        <v>BROUGHT FORWARD</v>
      </c>
      <c r="G4234" t="str">
        <f>'Funding Import'!I4236</f>
        <v>Spreadsheet B 394797 20778211 ES055 MK0568 10003 OPENING BALANCES ES055 MK0568 10003 OPENING BALANCES</v>
      </c>
      <c r="H4234">
        <f>'Funding Import'!H4236</f>
        <v>41869.53</v>
      </c>
      <c r="I4234" s="139"/>
    </row>
    <row r="4235" spans="1:9" ht="15" x14ac:dyDescent="0.2">
      <c r="A4235" s="191" t="str">
        <f t="shared" si="133"/>
        <v>4734</v>
      </c>
      <c r="B4235" s="191"/>
      <c r="C4235" s="191" t="str">
        <f t="shared" si="132"/>
        <v>47340004</v>
      </c>
      <c r="D4235" t="str">
        <f>'Funding Import'!A4237</f>
        <v>RB054734: WETHERSFIELD COE VC PRIMARY SC</v>
      </c>
      <c r="E4235" t="str">
        <f>MID('Funding Import'!B4237,2,4)</f>
        <v>0004</v>
      </c>
      <c r="F4235" t="str">
        <f>MID('Funding Import'!B4237,8,50)</f>
        <v>STATEMENTED SEN</v>
      </c>
      <c r="G4235" t="str">
        <f>'Funding Import'!I4237</f>
        <v>Spreadsheet B 391144 20630818 ES009 MK0511 10004 EHCP ES009 MK0511 10004 EHCP</v>
      </c>
      <c r="H4235">
        <f>'Funding Import'!H4237</f>
        <v>7500</v>
      </c>
      <c r="I4235" s="139"/>
    </row>
    <row r="4236" spans="1:9" ht="15" x14ac:dyDescent="0.2">
      <c r="A4236" s="191" t="str">
        <f t="shared" si="133"/>
        <v>4734</v>
      </c>
      <c r="B4236" s="191"/>
      <c r="C4236" s="191" t="str">
        <f t="shared" si="132"/>
        <v>47340006</v>
      </c>
      <c r="D4236" t="str">
        <f>'Funding Import'!A4238</f>
        <v>RB054734: WETHERSFIELD COE VC PRIMARY SC</v>
      </c>
      <c r="E4236" t="str">
        <f>MID('Funding Import'!B4238,2,4)</f>
        <v>0006</v>
      </c>
      <c r="F4236" t="str">
        <f>MID('Funding Import'!B4238,8,50)</f>
        <v>EXCEPTIONAL COVID COST GRANT</v>
      </c>
      <c r="G4236" t="str">
        <f>'Funding Import'!I4238</f>
        <v>Spreadsheet B 398804 20920024 ES065 DP0556 COVIDEMERGENCY COVIDEM ES065 DP0556 COVIDEMERGENCY COVIDEM</v>
      </c>
      <c r="H4236">
        <f>'Funding Import'!H4238</f>
        <v>2160</v>
      </c>
      <c r="I4236" s="139"/>
    </row>
    <row r="4237" spans="1:9" ht="15" x14ac:dyDescent="0.2">
      <c r="A4237" s="191" t="str">
        <f t="shared" si="133"/>
        <v>4734</v>
      </c>
      <c r="B4237" s="191"/>
      <c r="C4237" s="191" t="str">
        <f t="shared" si="132"/>
        <v>47340006</v>
      </c>
      <c r="D4237" t="str">
        <f>'Funding Import'!A4239</f>
        <v>RB054734: WETHERSFIELD COE VC PRIMARY SC</v>
      </c>
      <c r="E4237" t="str">
        <f>MID('Funding Import'!B4239,2,4)</f>
        <v>0006</v>
      </c>
      <c r="F4237" t="str">
        <f>MID('Funding Import'!B4239,8,50)</f>
        <v>EXCEPTIONAL COVID COST GRANT</v>
      </c>
      <c r="G4237" t="str">
        <f>'Funding Import'!I4239</f>
        <v>Spreadsheet B 398807 20920177 ES067 DP0558 FSMADDCOSTSCOVID FSMCOVID ES067 DP0558 FSMADDCOSTSCOVID FSMCOVID</v>
      </c>
      <c r="H4237">
        <f>'Funding Import'!H4239</f>
        <v>90</v>
      </c>
      <c r="I4237" s="139"/>
    </row>
    <row r="4238" spans="1:9" ht="15" x14ac:dyDescent="0.2">
      <c r="A4238" s="191" t="str">
        <f t="shared" si="133"/>
        <v>4734</v>
      </c>
      <c r="B4238" s="191"/>
      <c r="C4238" s="191" t="str">
        <f t="shared" si="132"/>
        <v>47340006</v>
      </c>
      <c r="D4238" t="str">
        <f>'Funding Import'!A4240</f>
        <v>RB054734: WETHERSFIELD COE VC PRIMARY SC</v>
      </c>
      <c r="E4238" t="str">
        <f>MID('Funding Import'!B4240,2,4)</f>
        <v>0006</v>
      </c>
      <c r="F4238" t="str">
        <f>MID('Funding Import'!B4240,8,50)</f>
        <v>EXCEPTIONAL COVID COST GRANT</v>
      </c>
      <c r="G4238" t="str">
        <f>'Funding Import'!I4240</f>
        <v>Spreadsheet B 399778 20982606 Movement from code '0006 to '0012 covid  emergency recode ES089 RM0128 Covid emergency recode</v>
      </c>
      <c r="H4238">
        <f>'Funding Import'!H4240</f>
        <v>-2160</v>
      </c>
      <c r="I4238" s="139"/>
    </row>
    <row r="4239" spans="1:9" ht="15" x14ac:dyDescent="0.2">
      <c r="A4239" s="191" t="str">
        <f t="shared" si="133"/>
        <v>4734</v>
      </c>
      <c r="B4239" s="191"/>
      <c r="C4239" s="191" t="str">
        <f t="shared" si="132"/>
        <v>47340007</v>
      </c>
      <c r="D4239" t="str">
        <f>'Funding Import'!A4241</f>
        <v>RB054734: WETHERSFIELD COE VC PRIMARY SC</v>
      </c>
      <c r="E4239" t="str">
        <f>MID('Funding Import'!B4241,2,4)</f>
        <v>0007</v>
      </c>
      <c r="F4239" t="str">
        <f>MID('Funding Import'!B4241,8,50)</f>
        <v>PUPIL INCREASE/FORMULA ERR</v>
      </c>
      <c r="G4239" t="str">
        <f>'Funding Import'!I4241</f>
        <v>DL 8706 2021-22 KS1 Class Size Funding</v>
      </c>
      <c r="H4239">
        <f>'Funding Import'!H4241</f>
        <v>748</v>
      </c>
      <c r="I4239" s="139"/>
    </row>
    <row r="4240" spans="1:9" ht="15" x14ac:dyDescent="0.2">
      <c r="A4240" s="191" t="str">
        <f t="shared" si="133"/>
        <v>4734</v>
      </c>
      <c r="B4240" s="191"/>
      <c r="C4240" s="191" t="str">
        <f t="shared" si="132"/>
        <v>47340012</v>
      </c>
      <c r="D4240" t="str">
        <f>'Funding Import'!A4242</f>
        <v>RB054734: WETHERSFIELD COE VC PRIMARY SC</v>
      </c>
      <c r="E4240" t="str">
        <f>MID('Funding Import'!B4242,2,4)</f>
        <v>0012</v>
      </c>
      <c r="F4240" t="str">
        <f>MID('Funding Import'!B4242,8,50)</f>
        <v>COVID CATCH UP</v>
      </c>
      <c r="G4240" t="str">
        <f>'Funding Import'!I4242</f>
        <v>Spreadsheet B 392887 20655951 ES015 DP0522 CovidDEP Coviddep1 ES015 DP0522 CovidDEP Coviddep1</v>
      </c>
      <c r="H4240">
        <f>'Funding Import'!H4242</f>
        <v>1500</v>
      </c>
      <c r="I4240" s="139"/>
    </row>
    <row r="4241" spans="1:9" ht="15" x14ac:dyDescent="0.2">
      <c r="A4241" s="191" t="str">
        <f t="shared" si="133"/>
        <v>4734</v>
      </c>
      <c r="B4241" s="191"/>
      <c r="C4241" s="191" t="str">
        <f t="shared" si="132"/>
        <v>47340012</v>
      </c>
      <c r="D4241" t="str">
        <f>'Funding Import'!A4243</f>
        <v>RB054734: WETHERSFIELD COE VC PRIMARY SC</v>
      </c>
      <c r="E4241" t="str">
        <f>MID('Funding Import'!B4243,2,4)</f>
        <v>0012</v>
      </c>
      <c r="F4241" t="str">
        <f>MID('Funding Import'!B4243,8,50)</f>
        <v>COVID CATCH UP</v>
      </c>
      <c r="G4241" t="str">
        <f>'Funding Import'!I4243</f>
        <v>Spreadsheet B 399778 20982606 Movement from code '0006 to '0012 covid  emergency recode ES089 RM0128 Covid emergency recode</v>
      </c>
      <c r="H4241">
        <f>'Funding Import'!H4243</f>
        <v>2160</v>
      </c>
      <c r="I4241" s="139"/>
    </row>
    <row r="4242" spans="1:9" ht="15" x14ac:dyDescent="0.2">
      <c r="A4242" s="191" t="str">
        <f t="shared" si="133"/>
        <v>4734</v>
      </c>
      <c r="B4242" s="191"/>
      <c r="C4242" s="191" t="str">
        <f t="shared" si="132"/>
        <v>47340012</v>
      </c>
      <c r="D4242" t="str">
        <f>'Funding Import'!A4244</f>
        <v>RB054734: WETHERSFIELD COE VC PRIMARY SC</v>
      </c>
      <c r="E4242" t="str">
        <f>MID('Funding Import'!B4244,2,4)</f>
        <v>0012</v>
      </c>
      <c r="F4242" t="str">
        <f>MID('Funding Import'!B4244,8,50)</f>
        <v>COVID CATCH UP</v>
      </c>
      <c r="G4242" t="str">
        <f>'Funding Import'!I4244</f>
        <v>DL 8645 0012recoveryc 0012RPG</v>
      </c>
      <c r="H4242">
        <f>'Funding Import'!H4244</f>
        <v>500</v>
      </c>
      <c r="I4242" s="139"/>
    </row>
    <row r="4243" spans="1:9" ht="15" x14ac:dyDescent="0.2">
      <c r="A4243" s="191" t="str">
        <f t="shared" si="133"/>
        <v>4734</v>
      </c>
      <c r="B4243" s="191"/>
      <c r="C4243" s="191" t="str">
        <f t="shared" si="132"/>
        <v>47340012</v>
      </c>
      <c r="D4243" t="str">
        <f>'Funding Import'!A4245</f>
        <v>RB054734: WETHERSFIELD COE VC PRIMARY SC</v>
      </c>
      <c r="E4243" t="str">
        <f>MID('Funding Import'!B4245,2,4)</f>
        <v>0012</v>
      </c>
      <c r="F4243" t="str">
        <f>MID('Funding Import'!B4245,8,50)</f>
        <v>COVID CATCH UP</v>
      </c>
      <c r="G4243" t="str">
        <f>'Funding Import'!I4245</f>
        <v>DL 8656 0012schoolled 0012SLT</v>
      </c>
      <c r="H4243">
        <f>'Funding Import'!H4245</f>
        <v>118.13</v>
      </c>
      <c r="I4243" s="139"/>
    </row>
    <row r="4244" spans="1:9" ht="15" x14ac:dyDescent="0.2">
      <c r="A4244" s="191" t="str">
        <f t="shared" si="133"/>
        <v>4734</v>
      </c>
      <c r="B4244" s="191"/>
      <c r="C4244" s="191" t="str">
        <f t="shared" si="132"/>
        <v>47340014</v>
      </c>
      <c r="D4244" t="str">
        <f>'Funding Import'!A4246</f>
        <v>RB054734: WETHERSFIELD COE VC PRIMARY SC</v>
      </c>
      <c r="E4244" t="str">
        <f>MID('Funding Import'!B4246,2,4)</f>
        <v>0014</v>
      </c>
      <c r="F4244" t="str">
        <f>MID('Funding Import'!B4246,8,50)</f>
        <v>PUPIL PREMIUM</v>
      </c>
      <c r="G4244" t="str">
        <f>'Funding Import'!I4246</f>
        <v>Spreadsheet B 400831 21077861 ES093 DP0593 SUMMER21PPG SUM21PPG ES093 DP0593 SUMMER21PPG SUM21PPG</v>
      </c>
      <c r="H4244">
        <f>'Funding Import'!H4246</f>
        <v>3146</v>
      </c>
      <c r="I4244" s="139"/>
    </row>
    <row r="4245" spans="1:9" ht="15" x14ac:dyDescent="0.2">
      <c r="A4245" s="191" t="str">
        <f t="shared" si="133"/>
        <v>4734</v>
      </c>
      <c r="B4245" s="191"/>
      <c r="C4245" s="191" t="str">
        <f t="shared" si="132"/>
        <v>47340014</v>
      </c>
      <c r="D4245" t="str">
        <f>'Funding Import'!A4247</f>
        <v>RB054734: WETHERSFIELD COE VC PRIMARY SC</v>
      </c>
      <c r="E4245" t="str">
        <f>MID('Funding Import'!B4247,2,4)</f>
        <v>0014</v>
      </c>
      <c r="F4245" t="str">
        <f>MID('Funding Import'!B4247,8,50)</f>
        <v>PUPIL PREMIUM</v>
      </c>
      <c r="G4245" t="str">
        <f>'Funding Import'!I4247</f>
        <v>DL 8701 0014 Pupil Premium Autumn Term 2021</v>
      </c>
      <c r="H4245">
        <f>'Funding Import'!H4247</f>
        <v>2517</v>
      </c>
      <c r="I4245" s="139"/>
    </row>
    <row r="4246" spans="1:9" ht="15" x14ac:dyDescent="0.2">
      <c r="A4246" s="191" t="str">
        <f t="shared" si="133"/>
        <v>4734</v>
      </c>
      <c r="B4246" s="191"/>
      <c r="C4246" s="191" t="str">
        <f t="shared" si="132"/>
        <v>47340018</v>
      </c>
      <c r="D4246" t="str">
        <f>'Funding Import'!A4248</f>
        <v>RB054734: WETHERSFIELD COE VC PRIMARY SC</v>
      </c>
      <c r="E4246" t="str">
        <f>MID('Funding Import'!B4248,2,4)</f>
        <v>0018</v>
      </c>
      <c r="F4246" t="str">
        <f>MID('Funding Import'!B4248,8,50)</f>
        <v>ADDITIONAL GRANT INCOME</v>
      </c>
      <c r="G4246" t="str">
        <f>'Funding Import'!I4248</f>
        <v>Spreadsheet B 393531 20728061 ES032 RM0087 PE GRANT APR 21 ES032 RM0087 PE GRANT APR 21</v>
      </c>
      <c r="H4246">
        <f>'Funding Import'!H4248</f>
        <v>6904</v>
      </c>
      <c r="I4246" s="139"/>
    </row>
    <row r="4247" spans="1:9" ht="15" x14ac:dyDescent="0.2">
      <c r="A4247" s="191" t="str">
        <f t="shared" si="133"/>
        <v>4734</v>
      </c>
      <c r="B4247" s="191"/>
      <c r="C4247" s="191" t="str">
        <f t="shared" si="132"/>
        <v>47340018</v>
      </c>
      <c r="D4247" t="str">
        <f>'Funding Import'!A4249</f>
        <v>RB054734: WETHERSFIELD COE VC PRIMARY SC</v>
      </c>
      <c r="E4247" t="str">
        <f>MID('Funding Import'!B4249,2,4)</f>
        <v>0018</v>
      </c>
      <c r="F4247" t="str">
        <f>MID('Funding Import'!B4249,8,50)</f>
        <v>ADDITIONAL GRANT INCOME</v>
      </c>
      <c r="G4247" t="str">
        <f>'Funding Import'!I4249</f>
        <v>Spreadsheet B 399769 20981730 UIFSM JULY21 UIFSM 21 ES085 RM0124 UIFSM JULY21 UIFSM 21</v>
      </c>
      <c r="H4247">
        <f>'Funding Import'!H4249</f>
        <v>6410</v>
      </c>
      <c r="I4247" s="139"/>
    </row>
    <row r="4248" spans="1:9" ht="15" x14ac:dyDescent="0.2">
      <c r="A4248" s="191" t="str">
        <f t="shared" si="133"/>
        <v>4734</v>
      </c>
      <c r="B4248" s="191"/>
      <c r="C4248" s="191" t="str">
        <f t="shared" si="132"/>
        <v>47340018</v>
      </c>
      <c r="D4248" t="str">
        <f>'Funding Import'!A4250</f>
        <v>RB054734: WETHERSFIELD COE VC PRIMARY SC</v>
      </c>
      <c r="E4248" t="str">
        <f>MID('Funding Import'!B4250,2,4)</f>
        <v>0018</v>
      </c>
      <c r="F4248" t="str">
        <f>MID('Funding Import'!B4250,8,50)</f>
        <v>ADDITIONAL GRANT INCOME</v>
      </c>
      <c r="G4248" t="str">
        <f>'Funding Import'!I4250</f>
        <v>DL 8673 PE GRANT OCT21 0018PE</v>
      </c>
      <c r="H4248">
        <f>'Funding Import'!H4250</f>
        <v>9648</v>
      </c>
      <c r="I4248" s="139"/>
    </row>
    <row r="4249" spans="1:9" ht="15" x14ac:dyDescent="0.2">
      <c r="A4249" s="191" t="str">
        <f t="shared" si="133"/>
        <v>4734</v>
      </c>
      <c r="B4249" s="191"/>
      <c r="C4249" s="191" t="str">
        <f t="shared" si="132"/>
        <v>47340026</v>
      </c>
      <c r="D4249" t="str">
        <f>'Funding Import'!A4251</f>
        <v>RB054734: WETHERSFIELD COE VC PRIMARY SC</v>
      </c>
      <c r="E4249" t="str">
        <f>MID('Funding Import'!B4251,2,4)</f>
        <v>0026</v>
      </c>
      <c r="F4249" t="str">
        <f>MID('Funding Import'!B4251,8,50)</f>
        <v>NOTIONAL SEN FUNDING</v>
      </c>
      <c r="G4249" t="str">
        <f>'Funding Import'!I4251</f>
        <v>Spreadsheet B 391732 20639856 ES012 MK0514 10026 NOTIONAL SEN ES012 MK0514 10026 NOTIONAL SEN</v>
      </c>
      <c r="H4249">
        <f>'Funding Import'!H4251</f>
        <v>14902</v>
      </c>
      <c r="I4249" s="139"/>
    </row>
    <row r="4250" spans="1:9" ht="15" x14ac:dyDescent="0.2">
      <c r="A4250" s="191" t="str">
        <f t="shared" si="133"/>
        <v>4744</v>
      </c>
      <c r="B4250" s="191"/>
      <c r="C4250" s="191" t="str">
        <f t="shared" si="132"/>
        <v>47440001</v>
      </c>
      <c r="D4250" t="str">
        <f>'Funding Import'!A4252</f>
        <v>RB054744: WHITE NOTLEY COE VC PRIMARY SC</v>
      </c>
      <c r="E4250" t="str">
        <f>MID('Funding Import'!B4252,2,4)</f>
        <v>0001</v>
      </c>
      <c r="F4250" t="str">
        <f>MID('Funding Import'!B4252,8,50)</f>
        <v>FORMULA FUNDED (EXCL RATES)</v>
      </c>
      <c r="G4250" t="str">
        <f>'Funding Import'!I4252</f>
        <v>Spreadsheet B 391145 20630885 ES006 MK0508 10001 FORMULA FUNDED ES006 MK0508 10001 FORMULA FUNDED</v>
      </c>
      <c r="H4250">
        <f>'Funding Import'!H4252</f>
        <v>473746</v>
      </c>
      <c r="I4250" s="139"/>
    </row>
    <row r="4251" spans="1:9" ht="15" x14ac:dyDescent="0.2">
      <c r="A4251" s="191" t="str">
        <f t="shared" si="133"/>
        <v>4744</v>
      </c>
      <c r="B4251" s="191"/>
      <c r="C4251" s="191" t="str">
        <f t="shared" si="132"/>
        <v>47440002</v>
      </c>
      <c r="D4251" t="str">
        <f>'Funding Import'!A4253</f>
        <v>RB054744: WHITE NOTLEY COE VC PRIMARY SC</v>
      </c>
      <c r="E4251" t="str">
        <f>MID('Funding Import'!B4253,2,4)</f>
        <v>0002</v>
      </c>
      <c r="F4251" t="str">
        <f>MID('Funding Import'!B4253,8,50)</f>
        <v>RATES</v>
      </c>
      <c r="G4251" t="str">
        <f>'Funding Import'!I4253</f>
        <v>Spreadsheet B 391137 20630756 ES007 MK0509 10002 RATES ES007 MK0509 10002 RATES</v>
      </c>
      <c r="H4251">
        <f>'Funding Import'!H4253</f>
        <v>15727</v>
      </c>
      <c r="I4251" s="139"/>
    </row>
    <row r="4252" spans="1:9" ht="15" x14ac:dyDescent="0.2">
      <c r="A4252" s="191" t="str">
        <f t="shared" si="133"/>
        <v>4744</v>
      </c>
      <c r="B4252" s="191"/>
      <c r="C4252" s="191" t="str">
        <f t="shared" si="132"/>
        <v>47440003</v>
      </c>
      <c r="D4252" t="str">
        <f>'Funding Import'!A4254</f>
        <v>RB054744: WHITE NOTLEY COE VC PRIMARY SC</v>
      </c>
      <c r="E4252" t="str">
        <f>MID('Funding Import'!B4254,2,4)</f>
        <v>0003</v>
      </c>
      <c r="F4252" t="str">
        <f>MID('Funding Import'!B4254,8,50)</f>
        <v>BROUGHT FORWARD</v>
      </c>
      <c r="G4252" t="str">
        <f>'Funding Import'!I4254</f>
        <v>Spreadsheet B 394797 20778211 ES055 MK0568 10003 OPENING BALANCES ES055 MK0568 10003 OPENING BALANCES</v>
      </c>
      <c r="H4252">
        <f>'Funding Import'!H4254</f>
        <v>83746.75</v>
      </c>
      <c r="I4252" s="139"/>
    </row>
    <row r="4253" spans="1:9" ht="15" x14ac:dyDescent="0.2">
      <c r="A4253" s="191" t="str">
        <f t="shared" si="133"/>
        <v>4744</v>
      </c>
      <c r="B4253" s="191"/>
      <c r="C4253" s="191" t="str">
        <f t="shared" si="132"/>
        <v>47440004</v>
      </c>
      <c r="D4253" t="str">
        <f>'Funding Import'!A4255</f>
        <v>RB054744: WHITE NOTLEY COE VC PRIMARY SC</v>
      </c>
      <c r="E4253" t="str">
        <f>MID('Funding Import'!B4255,2,4)</f>
        <v>0004</v>
      </c>
      <c r="F4253" t="str">
        <f>MID('Funding Import'!B4255,8,50)</f>
        <v>STATEMENTED SEN</v>
      </c>
      <c r="G4253" t="str">
        <f>'Funding Import'!I4255</f>
        <v>Spreadsheet B 391144 20630818 ES009 MK0511 10004 EHCP ES009 MK0511 10004 EHCP</v>
      </c>
      <c r="H4253">
        <f>'Funding Import'!H4255</f>
        <v>5683</v>
      </c>
      <c r="I4253" s="139"/>
    </row>
    <row r="4254" spans="1:9" ht="15" x14ac:dyDescent="0.2">
      <c r="A4254" s="191" t="str">
        <f t="shared" si="133"/>
        <v>4744</v>
      </c>
      <c r="B4254" s="191"/>
      <c r="C4254" s="191" t="str">
        <f t="shared" si="132"/>
        <v>47440004</v>
      </c>
      <c r="D4254" t="str">
        <f>'Funding Import'!A4256</f>
        <v>RB054744: WHITE NOTLEY COE VC PRIMARY SC</v>
      </c>
      <c r="E4254" t="str">
        <f>MID('Funding Import'!B4256,2,4)</f>
        <v>0004</v>
      </c>
      <c r="F4254" t="str">
        <f>MID('Funding Import'!B4256,8,50)</f>
        <v>STATEMENTED SEN</v>
      </c>
      <c r="G4254" t="str">
        <f>'Funding Import'!I4256</f>
        <v>Spreadsheet B 394845 20782782 ES043 DP0533 SEN TOP-UP SUM1 SUM-21 ES043 DP0533 SEN TOP-UP SUM1 SUM-21</v>
      </c>
      <c r="H4254">
        <f>'Funding Import'!H4256</f>
        <v>2909</v>
      </c>
      <c r="I4254" s="139"/>
    </row>
    <row r="4255" spans="1:9" ht="15" x14ac:dyDescent="0.2">
      <c r="A4255" s="191" t="str">
        <f t="shared" si="133"/>
        <v>4744</v>
      </c>
      <c r="B4255" s="191"/>
      <c r="C4255" s="191" t="str">
        <f t="shared" si="132"/>
        <v>47440004</v>
      </c>
      <c r="D4255" t="str">
        <f>'Funding Import'!A4257</f>
        <v>RB054744: WHITE NOTLEY COE VC PRIMARY SC</v>
      </c>
      <c r="E4255" t="str">
        <f>MID('Funding Import'!B4257,2,4)</f>
        <v>0004</v>
      </c>
      <c r="F4255" t="str">
        <f>MID('Funding Import'!B4257,8,50)</f>
        <v>STATEMENTED SEN</v>
      </c>
      <c r="G4255" t="str">
        <f>'Funding Import'!I4257</f>
        <v>DL 8688 SEN TOP-UP AUT1 AUT-21</v>
      </c>
      <c r="H4255">
        <f>'Funding Import'!H4257</f>
        <v>4267</v>
      </c>
      <c r="I4255" s="139"/>
    </row>
    <row r="4256" spans="1:9" ht="15" x14ac:dyDescent="0.2">
      <c r="A4256" s="191" t="str">
        <f t="shared" si="133"/>
        <v>4744</v>
      </c>
      <c r="B4256" s="191"/>
      <c r="C4256" s="191" t="str">
        <f t="shared" si="132"/>
        <v>47440006</v>
      </c>
      <c r="D4256" t="str">
        <f>'Funding Import'!A4258</f>
        <v>RB054744: WHITE NOTLEY COE VC PRIMARY SC</v>
      </c>
      <c r="E4256" t="str">
        <f>MID('Funding Import'!B4258,2,4)</f>
        <v>0006</v>
      </c>
      <c r="F4256" t="str">
        <f>MID('Funding Import'!B4258,8,50)</f>
        <v>EXCEPTIONAL COVID COST GRANT</v>
      </c>
      <c r="G4256" t="str">
        <f>'Funding Import'!I4258</f>
        <v>Spreadsheet B 398804 20920024 ES065 DP0556 COVIDEMERGENCY COVIDEM ES065 DP0556 COVIDEMERGENCY COVIDEM</v>
      </c>
      <c r="H4256">
        <f>'Funding Import'!H4258</f>
        <v>3550</v>
      </c>
      <c r="I4256" s="139"/>
    </row>
    <row r="4257" spans="1:9" ht="15" x14ac:dyDescent="0.2">
      <c r="A4257" s="191" t="str">
        <f t="shared" si="133"/>
        <v>4744</v>
      </c>
      <c r="B4257" s="191"/>
      <c r="C4257" s="191" t="str">
        <f t="shared" si="132"/>
        <v>47440006</v>
      </c>
      <c r="D4257" t="str">
        <f>'Funding Import'!A4259</f>
        <v>RB054744: WHITE NOTLEY COE VC PRIMARY SC</v>
      </c>
      <c r="E4257" t="str">
        <f>MID('Funding Import'!B4259,2,4)</f>
        <v>0006</v>
      </c>
      <c r="F4257" t="str">
        <f>MID('Funding Import'!B4259,8,50)</f>
        <v>EXCEPTIONAL COVID COST GRANT</v>
      </c>
      <c r="G4257" t="str">
        <f>'Funding Import'!I4259</f>
        <v>Spreadsheet B 399778 20982606 Movement from code '0006 to '0012 covid  emergency recode ES089 RM0128 Covid emergency recode</v>
      </c>
      <c r="H4257">
        <f>'Funding Import'!H4259</f>
        <v>-3550</v>
      </c>
      <c r="I4257" s="139"/>
    </row>
    <row r="4258" spans="1:9" ht="15" x14ac:dyDescent="0.2">
      <c r="A4258" s="191" t="str">
        <f t="shared" si="133"/>
        <v>4744</v>
      </c>
      <c r="B4258" s="191"/>
      <c r="C4258" s="191" t="str">
        <f t="shared" si="132"/>
        <v>47440007</v>
      </c>
      <c r="D4258" t="str">
        <f>'Funding Import'!A4260</f>
        <v>RB054744: WHITE NOTLEY COE VC PRIMARY SC</v>
      </c>
      <c r="E4258" t="str">
        <f>MID('Funding Import'!B4260,2,4)</f>
        <v>0007</v>
      </c>
      <c r="F4258" t="str">
        <f>MID('Funding Import'!B4260,8,50)</f>
        <v>PUPIL INCREASE/FORMULA ERR</v>
      </c>
      <c r="G4258" t="str">
        <f>'Funding Import'!I4260</f>
        <v>DL 8706 2021-22 KS1 Class Size Funding</v>
      </c>
      <c r="H4258">
        <f>'Funding Import'!H4260</f>
        <v>3741</v>
      </c>
      <c r="I4258" s="139"/>
    </row>
    <row r="4259" spans="1:9" ht="15" x14ac:dyDescent="0.2">
      <c r="A4259" s="191" t="str">
        <f t="shared" si="133"/>
        <v>4744</v>
      </c>
      <c r="B4259" s="191"/>
      <c r="C4259" s="191" t="str">
        <f t="shared" si="132"/>
        <v>47440012</v>
      </c>
      <c r="D4259" t="str">
        <f>'Funding Import'!A4261</f>
        <v>RB054744: WHITE NOTLEY COE VC PRIMARY SC</v>
      </c>
      <c r="E4259" t="str">
        <f>MID('Funding Import'!B4261,2,4)</f>
        <v>0012</v>
      </c>
      <c r="F4259" t="str">
        <f>MID('Funding Import'!B4261,8,50)</f>
        <v>COVID CATCH UP</v>
      </c>
      <c r="G4259" t="str">
        <f>'Funding Import'!I4261</f>
        <v>Spreadsheet B 399778 20982606 Movement from code '0006 to '0012 covid  emergency recode ES089 RM0128 Covid emergency recode</v>
      </c>
      <c r="H4259">
        <f>'Funding Import'!H4261</f>
        <v>3550</v>
      </c>
      <c r="I4259" s="139"/>
    </row>
    <row r="4260" spans="1:9" ht="15" x14ac:dyDescent="0.2">
      <c r="A4260" s="191" t="str">
        <f t="shared" si="133"/>
        <v>4744</v>
      </c>
      <c r="B4260" s="191"/>
      <c r="C4260" s="191" t="str">
        <f t="shared" si="132"/>
        <v>47440012</v>
      </c>
      <c r="D4260" t="str">
        <f>'Funding Import'!A4262</f>
        <v>RB054744: WHITE NOTLEY COE VC PRIMARY SC</v>
      </c>
      <c r="E4260" t="str">
        <f>MID('Funding Import'!B4262,2,4)</f>
        <v>0012</v>
      </c>
      <c r="F4260" t="str">
        <f>MID('Funding Import'!B4262,8,50)</f>
        <v>COVID CATCH UP</v>
      </c>
      <c r="G4260" t="str">
        <f>'Funding Import'!I4262</f>
        <v>DL 8645 0012recoveryc 0012RPG</v>
      </c>
      <c r="H4260">
        <f>'Funding Import'!H4262</f>
        <v>500</v>
      </c>
      <c r="I4260" s="139"/>
    </row>
    <row r="4261" spans="1:9" ht="15" x14ac:dyDescent="0.2">
      <c r="A4261" s="191" t="str">
        <f t="shared" si="133"/>
        <v>4744</v>
      </c>
      <c r="B4261" s="191"/>
      <c r="C4261" s="191" t="str">
        <f t="shared" si="132"/>
        <v>47440012</v>
      </c>
      <c r="D4261" t="str">
        <f>'Funding Import'!A4263</f>
        <v>RB054744: WHITE NOTLEY COE VC PRIMARY SC</v>
      </c>
      <c r="E4261" t="str">
        <f>MID('Funding Import'!B4263,2,4)</f>
        <v>0012</v>
      </c>
      <c r="F4261" t="str">
        <f>MID('Funding Import'!B4263,8,50)</f>
        <v>COVID CATCH UP</v>
      </c>
      <c r="G4261" t="str">
        <f>'Funding Import'!I4263</f>
        <v>DL 8656 0012schoolled 0012SLT</v>
      </c>
      <c r="H4261">
        <f>'Funding Import'!H4263</f>
        <v>177.19</v>
      </c>
      <c r="I4261" s="139"/>
    </row>
    <row r="4262" spans="1:9" ht="15" x14ac:dyDescent="0.2">
      <c r="A4262" s="191" t="str">
        <f t="shared" si="133"/>
        <v>4744</v>
      </c>
      <c r="B4262" s="191"/>
      <c r="C4262" s="191" t="str">
        <f t="shared" si="132"/>
        <v>47440014</v>
      </c>
      <c r="D4262" t="str">
        <f>'Funding Import'!A4264</f>
        <v>RB054744: WHITE NOTLEY COE VC PRIMARY SC</v>
      </c>
      <c r="E4262" t="str">
        <f>MID('Funding Import'!B4264,2,4)</f>
        <v>0014</v>
      </c>
      <c r="F4262" t="str">
        <f>MID('Funding Import'!B4264,8,50)</f>
        <v>PUPIL PREMIUM</v>
      </c>
      <c r="G4262" t="str">
        <f>'Funding Import'!I4264</f>
        <v>Spreadsheet B 400831 21077861 ES093 DP0593 SUMMER21PPG SUM21PPG ES093 DP0593 SUMMER21PPG SUM21PPG</v>
      </c>
      <c r="H4262">
        <f>'Funding Import'!H4264</f>
        <v>2802</v>
      </c>
      <c r="I4262" s="139"/>
    </row>
    <row r="4263" spans="1:9" ht="15" x14ac:dyDescent="0.2">
      <c r="A4263" s="191" t="str">
        <f t="shared" si="133"/>
        <v>4744</v>
      </c>
      <c r="B4263" s="191"/>
      <c r="C4263" s="191" t="str">
        <f t="shared" si="132"/>
        <v>47440014</v>
      </c>
      <c r="D4263" t="str">
        <f>'Funding Import'!A4265</f>
        <v>RB054744: WHITE NOTLEY COE VC PRIMARY SC</v>
      </c>
      <c r="E4263" t="str">
        <f>MID('Funding Import'!B4265,2,4)</f>
        <v>0014</v>
      </c>
      <c r="F4263" t="str">
        <f>MID('Funding Import'!B4265,8,50)</f>
        <v>PUPIL PREMIUM</v>
      </c>
      <c r="G4263" t="str">
        <f>'Funding Import'!I4265</f>
        <v>DL 8701 0014 Pupil Premium Autumn Term 2021</v>
      </c>
      <c r="H4263">
        <f>'Funding Import'!H4265</f>
        <v>2242</v>
      </c>
      <c r="I4263" s="139"/>
    </row>
    <row r="4264" spans="1:9" ht="15" x14ac:dyDescent="0.2">
      <c r="A4264" s="191" t="str">
        <f t="shared" si="133"/>
        <v>4744</v>
      </c>
      <c r="B4264" s="191"/>
      <c r="C4264" s="191" t="str">
        <f t="shared" si="132"/>
        <v>47440018</v>
      </c>
      <c r="D4264" t="str">
        <f>'Funding Import'!A4266</f>
        <v>RB054744: WHITE NOTLEY COE VC PRIMARY SC</v>
      </c>
      <c r="E4264" t="str">
        <f>MID('Funding Import'!B4266,2,4)</f>
        <v>0018</v>
      </c>
      <c r="F4264" t="str">
        <f>MID('Funding Import'!B4266,8,50)</f>
        <v>ADDITIONAL GRANT INCOME</v>
      </c>
      <c r="G4264" t="str">
        <f>'Funding Import'!I4266</f>
        <v>Spreadsheet B 393531 20728061 ES032 RM0087 PE GRANT APR 21 ES032 RM0087 PE GRANT APR 21</v>
      </c>
      <c r="H4264">
        <f>'Funding Import'!H4266</f>
        <v>7046</v>
      </c>
      <c r="I4264" s="139"/>
    </row>
    <row r="4265" spans="1:9" ht="15" x14ac:dyDescent="0.2">
      <c r="A4265" s="191" t="str">
        <f t="shared" si="133"/>
        <v>4744</v>
      </c>
      <c r="B4265" s="191"/>
      <c r="C4265" s="191" t="str">
        <f t="shared" si="132"/>
        <v>47440018</v>
      </c>
      <c r="D4265" t="str">
        <f>'Funding Import'!A4267</f>
        <v>RB054744: WHITE NOTLEY COE VC PRIMARY SC</v>
      </c>
      <c r="E4265" t="str">
        <f>MID('Funding Import'!B4267,2,4)</f>
        <v>0018</v>
      </c>
      <c r="F4265" t="str">
        <f>MID('Funding Import'!B4267,8,50)</f>
        <v>ADDITIONAL GRANT INCOME</v>
      </c>
      <c r="G4265" t="str">
        <f>'Funding Import'!I4267</f>
        <v>Spreadsheet B 399769 20981730 UIFSM JULY21 UIFSM 21 ES085 RM0124 UIFSM JULY21 UIFSM 21</v>
      </c>
      <c r="H4265">
        <f>'Funding Import'!H4267</f>
        <v>20211</v>
      </c>
      <c r="I4265" s="139"/>
    </row>
    <row r="4266" spans="1:9" ht="15" x14ac:dyDescent="0.2">
      <c r="A4266" s="191" t="str">
        <f t="shared" si="133"/>
        <v>4744</v>
      </c>
      <c r="B4266" s="191"/>
      <c r="C4266" s="191" t="str">
        <f t="shared" si="132"/>
        <v>47440018</v>
      </c>
      <c r="D4266" t="str">
        <f>'Funding Import'!A4268</f>
        <v>RB054744: WHITE NOTLEY COE VC PRIMARY SC</v>
      </c>
      <c r="E4266" t="str">
        <f>MID('Funding Import'!B4268,2,4)</f>
        <v>0018</v>
      </c>
      <c r="F4266" t="str">
        <f>MID('Funding Import'!B4268,8,50)</f>
        <v>ADDITIONAL GRANT INCOME</v>
      </c>
      <c r="G4266" t="str">
        <f>'Funding Import'!I4268</f>
        <v>DL 8673 PE GRANT OCT21 0018PE</v>
      </c>
      <c r="H4266">
        <f>'Funding Import'!H4268</f>
        <v>9858</v>
      </c>
      <c r="I4266" s="139"/>
    </row>
    <row r="4267" spans="1:9" ht="15" x14ac:dyDescent="0.2">
      <c r="A4267" s="191" t="str">
        <f t="shared" si="133"/>
        <v>4744</v>
      </c>
      <c r="B4267" s="191"/>
      <c r="C4267" s="191" t="str">
        <f t="shared" si="132"/>
        <v>47440026</v>
      </c>
      <c r="D4267" t="str">
        <f>'Funding Import'!A4269</f>
        <v>RB054744: WHITE NOTLEY COE VC PRIMARY SC</v>
      </c>
      <c r="E4267" t="str">
        <f>MID('Funding Import'!B4269,2,4)</f>
        <v>0026</v>
      </c>
      <c r="F4267" t="str">
        <f>MID('Funding Import'!B4269,8,50)</f>
        <v>NOTIONAL SEN FUNDING</v>
      </c>
      <c r="G4267" t="str">
        <f>'Funding Import'!I4269</f>
        <v>Spreadsheet B 391732 20639856 ES012 MK0514 10026 NOTIONAL SEN ES012 MK0514 10026 NOTIONAL SEN</v>
      </c>
      <c r="H4267">
        <f>'Funding Import'!H4269</f>
        <v>36640</v>
      </c>
      <c r="I4267" s="139"/>
    </row>
    <row r="4268" spans="1:9" ht="15" x14ac:dyDescent="0.2">
      <c r="A4268" s="191" t="str">
        <f t="shared" si="133"/>
        <v>4750</v>
      </c>
      <c r="B4268" s="191"/>
      <c r="C4268" s="191" t="str">
        <f t="shared" si="132"/>
        <v>47500001</v>
      </c>
      <c r="D4268" t="str">
        <f>'Funding Import'!A4270</f>
        <v>RB054750: ABACUS PRIMARY SCHOOL</v>
      </c>
      <c r="E4268" t="str">
        <f>MID('Funding Import'!B4270,2,4)</f>
        <v>0001</v>
      </c>
      <c r="F4268" t="str">
        <f>MID('Funding Import'!B4270,8,50)</f>
        <v>FORMULA FUNDED (EXCL RATES)</v>
      </c>
      <c r="G4268" t="str">
        <f>'Funding Import'!I4270</f>
        <v>Spreadsheet B 391145 20630885 ES006 MK0508 10001 FORMULA FUNDED ES006 MK0508 10001 FORMULA FUNDED</v>
      </c>
      <c r="H4268">
        <f>'Funding Import'!H4270</f>
        <v>1526350</v>
      </c>
      <c r="I4268" s="139"/>
    </row>
    <row r="4269" spans="1:9" ht="15" x14ac:dyDescent="0.2">
      <c r="A4269" s="191" t="str">
        <f t="shared" si="133"/>
        <v>4750</v>
      </c>
      <c r="B4269" s="191"/>
      <c r="C4269" s="191" t="str">
        <f t="shared" si="132"/>
        <v>47500002</v>
      </c>
      <c r="D4269" t="str">
        <f>'Funding Import'!A4271</f>
        <v>RB054750: ABACUS PRIMARY SCHOOL</v>
      </c>
      <c r="E4269" t="str">
        <f>MID('Funding Import'!B4271,2,4)</f>
        <v>0002</v>
      </c>
      <c r="F4269" t="str">
        <f>MID('Funding Import'!B4271,8,50)</f>
        <v>RATES</v>
      </c>
      <c r="G4269" t="str">
        <f>'Funding Import'!I4271</f>
        <v>Spreadsheet B 391137 20630756 ES007 MK0509 10002 RATES ES007 MK0509 10002 RATES</v>
      </c>
      <c r="H4269">
        <f>'Funding Import'!H4271</f>
        <v>52000</v>
      </c>
      <c r="I4269" s="139"/>
    </row>
    <row r="4270" spans="1:9" ht="15" x14ac:dyDescent="0.2">
      <c r="A4270" s="191" t="str">
        <f t="shared" si="133"/>
        <v>4750</v>
      </c>
      <c r="B4270" s="191"/>
      <c r="C4270" s="191" t="str">
        <f t="shared" si="132"/>
        <v>47500003</v>
      </c>
      <c r="D4270" t="str">
        <f>'Funding Import'!A4272</f>
        <v>RB054750: ABACUS PRIMARY SCHOOL</v>
      </c>
      <c r="E4270" t="str">
        <f>MID('Funding Import'!B4272,2,4)</f>
        <v>0003</v>
      </c>
      <c r="F4270" t="str">
        <f>MID('Funding Import'!B4272,8,50)</f>
        <v>BROUGHT FORWARD</v>
      </c>
      <c r="G4270" t="str">
        <f>'Funding Import'!I4272</f>
        <v>Spreadsheet B 394797 20778211 ES055 MK0568 10003 OPENING BALANCES ES055 MK0568 10003 OPENING BALANCES</v>
      </c>
      <c r="H4270">
        <f>'Funding Import'!H4272</f>
        <v>180612.08</v>
      </c>
      <c r="I4270" s="139"/>
    </row>
    <row r="4271" spans="1:9" ht="15" x14ac:dyDescent="0.2">
      <c r="A4271" s="191" t="str">
        <f t="shared" si="133"/>
        <v>4750</v>
      </c>
      <c r="B4271" s="191"/>
      <c r="C4271" s="191" t="str">
        <f t="shared" si="132"/>
        <v>47500004</v>
      </c>
      <c r="D4271" t="str">
        <f>'Funding Import'!A4273</f>
        <v>RB054750: ABACUS PRIMARY SCHOOL</v>
      </c>
      <c r="E4271" t="str">
        <f>MID('Funding Import'!B4273,2,4)</f>
        <v>0004</v>
      </c>
      <c r="F4271" t="str">
        <f>MID('Funding Import'!B4273,8,50)</f>
        <v>STATEMENTED SEN</v>
      </c>
      <c r="G4271" t="str">
        <f>'Funding Import'!I4273</f>
        <v>Spreadsheet B 391144 20630818 ES009 MK0511 10004 EHCP ES009 MK0511 10004 EHCP</v>
      </c>
      <c r="H4271">
        <f>'Funding Import'!H4273</f>
        <v>53414</v>
      </c>
      <c r="I4271" s="139"/>
    </row>
    <row r="4272" spans="1:9" ht="15" x14ac:dyDescent="0.2">
      <c r="A4272" s="191" t="str">
        <f t="shared" si="133"/>
        <v>4750</v>
      </c>
      <c r="B4272" s="191"/>
      <c r="C4272" s="191" t="str">
        <f t="shared" si="132"/>
        <v>47500004</v>
      </c>
      <c r="D4272" t="str">
        <f>'Funding Import'!A4274</f>
        <v>RB054750: ABACUS PRIMARY SCHOOL</v>
      </c>
      <c r="E4272" t="str">
        <f>MID('Funding Import'!B4274,2,4)</f>
        <v>0004</v>
      </c>
      <c r="F4272" t="str">
        <f>MID('Funding Import'!B4274,8,50)</f>
        <v>STATEMENTED SEN</v>
      </c>
      <c r="G4272" t="str">
        <f>'Funding Import'!I4274</f>
        <v>Spreadsheet B 394845 20782782 ES043 DP0533 SEN TOP-UP SUM1 SUM-21 ES043 DP0533 SEN TOP-UP SUM1 SUM-21</v>
      </c>
      <c r="H4272">
        <f>'Funding Import'!H4274</f>
        <v>2864</v>
      </c>
      <c r="I4272" s="139"/>
    </row>
    <row r="4273" spans="1:9" ht="15" x14ac:dyDescent="0.2">
      <c r="A4273" s="191" t="str">
        <f t="shared" si="133"/>
        <v>4750</v>
      </c>
      <c r="B4273" s="191"/>
      <c r="C4273" s="191" t="str">
        <f t="shared" si="132"/>
        <v>47500004</v>
      </c>
      <c r="D4273" t="str">
        <f>'Funding Import'!A4275</f>
        <v>RB054750: ABACUS PRIMARY SCHOOL</v>
      </c>
      <c r="E4273" t="str">
        <f>MID('Funding Import'!B4275,2,4)</f>
        <v>0004</v>
      </c>
      <c r="F4273" t="str">
        <f>MID('Funding Import'!B4275,8,50)</f>
        <v>STATEMENTED SEN</v>
      </c>
      <c r="G4273" t="str">
        <f>'Funding Import'!I4275</f>
        <v>Spreadsheet B 401820 21143763 ES099 MK0707 SEN TOP-UP SUM2 SUM-21 ES099 MK0707 SEN TOP-UP SUM2 SUM-21</v>
      </c>
      <c r="H4273">
        <f>'Funding Import'!H4275</f>
        <v>2040</v>
      </c>
      <c r="I4273" s="139"/>
    </row>
    <row r="4274" spans="1:9" ht="15" x14ac:dyDescent="0.2">
      <c r="A4274" s="191" t="str">
        <f t="shared" si="133"/>
        <v>4750</v>
      </c>
      <c r="B4274" s="191"/>
      <c r="C4274" s="191" t="str">
        <f t="shared" ref="C4274:C4337" si="134">A4274&amp;E4274</f>
        <v>47500004</v>
      </c>
      <c r="D4274" t="str">
        <f>'Funding Import'!A4276</f>
        <v>RB054750: ABACUS PRIMARY SCHOOL</v>
      </c>
      <c r="E4274" t="str">
        <f>MID('Funding Import'!B4276,2,4)</f>
        <v>0004</v>
      </c>
      <c r="F4274" t="str">
        <f>MID('Funding Import'!B4276,8,50)</f>
        <v>STATEMENTED SEN</v>
      </c>
      <c r="G4274" t="str">
        <f>'Funding Import'!I4276</f>
        <v>DL 8688 SEN TOP-UP AUT1 AUT-21</v>
      </c>
      <c r="H4274">
        <f>'Funding Import'!H4276</f>
        <v>15511</v>
      </c>
      <c r="I4274" s="139"/>
    </row>
    <row r="4275" spans="1:9" ht="15" x14ac:dyDescent="0.2">
      <c r="A4275" s="191" t="str">
        <f t="shared" si="133"/>
        <v>4750</v>
      </c>
      <c r="B4275" s="191"/>
      <c r="C4275" s="191" t="str">
        <f t="shared" si="134"/>
        <v>47500006</v>
      </c>
      <c r="D4275" t="str">
        <f>'Funding Import'!A4277</f>
        <v>RB054750: ABACUS PRIMARY SCHOOL</v>
      </c>
      <c r="E4275" t="str">
        <f>MID('Funding Import'!B4277,2,4)</f>
        <v>0006</v>
      </c>
      <c r="F4275" t="str">
        <f>MID('Funding Import'!B4277,8,50)</f>
        <v>EXCEPTIONAL COVID COST GRANT</v>
      </c>
      <c r="G4275" t="str">
        <f>'Funding Import'!I4277</f>
        <v>Spreadsheet B 398804 20920024 ES065 DP0556 COVIDEMERGENCY COVIDEM ES065 DP0556 COVIDEMERGENCY COVIDEM</v>
      </c>
      <c r="H4275">
        <f>'Funding Import'!H4277</f>
        <v>12960</v>
      </c>
      <c r="I4275" s="139"/>
    </row>
    <row r="4276" spans="1:9" ht="15" x14ac:dyDescent="0.2">
      <c r="A4276" s="191" t="str">
        <f t="shared" si="133"/>
        <v>4750</v>
      </c>
      <c r="B4276" s="191"/>
      <c r="C4276" s="191" t="str">
        <f t="shared" si="134"/>
        <v>47500006</v>
      </c>
      <c r="D4276" t="str">
        <f>'Funding Import'!A4278</f>
        <v>RB054750: ABACUS PRIMARY SCHOOL</v>
      </c>
      <c r="E4276" t="str">
        <f>MID('Funding Import'!B4278,2,4)</f>
        <v>0006</v>
      </c>
      <c r="F4276" t="str">
        <f>MID('Funding Import'!B4278,8,50)</f>
        <v>EXCEPTIONAL COVID COST GRANT</v>
      </c>
      <c r="G4276" t="str">
        <f>'Funding Import'!I4278</f>
        <v>Spreadsheet B 399778 20982606 Movement from code '0006 to '0012 covid  emergency recode ES089 RM0128 Covid emergency recode</v>
      </c>
      <c r="H4276">
        <f>'Funding Import'!H4278</f>
        <v>-12960</v>
      </c>
      <c r="I4276" s="139"/>
    </row>
    <row r="4277" spans="1:9" ht="15" x14ac:dyDescent="0.2">
      <c r="A4277" s="191" t="str">
        <f t="shared" si="133"/>
        <v>4750</v>
      </c>
      <c r="B4277" s="191"/>
      <c r="C4277" s="191" t="str">
        <f t="shared" si="134"/>
        <v>47500012</v>
      </c>
      <c r="D4277" t="str">
        <f>'Funding Import'!A4279</f>
        <v>RB054750: ABACUS PRIMARY SCHOOL</v>
      </c>
      <c r="E4277" t="str">
        <f>MID('Funding Import'!B4279,2,4)</f>
        <v>0012</v>
      </c>
      <c r="F4277" t="str">
        <f>MID('Funding Import'!B4279,8,50)</f>
        <v>COVID CATCH UP</v>
      </c>
      <c r="G4277" t="str">
        <f>'Funding Import'!I4279</f>
        <v>Spreadsheet B 399778 20982606 Movement from code '0006 to '0012 covid  emergency recode ES089 RM0128 Covid emergency recode</v>
      </c>
      <c r="H4277">
        <f>'Funding Import'!H4279</f>
        <v>12960</v>
      </c>
      <c r="I4277" s="139"/>
    </row>
    <row r="4278" spans="1:9" ht="15" x14ac:dyDescent="0.2">
      <c r="A4278" s="191" t="str">
        <f t="shared" si="133"/>
        <v>4750</v>
      </c>
      <c r="B4278" s="191"/>
      <c r="C4278" s="191" t="str">
        <f t="shared" si="134"/>
        <v>47500012</v>
      </c>
      <c r="D4278" t="str">
        <f>'Funding Import'!A4280</f>
        <v>RB054750: ABACUS PRIMARY SCHOOL</v>
      </c>
      <c r="E4278" t="str">
        <f>MID('Funding Import'!B4280,2,4)</f>
        <v>0012</v>
      </c>
      <c r="F4278" t="str">
        <f>MID('Funding Import'!B4280,8,50)</f>
        <v>COVID CATCH UP</v>
      </c>
      <c r="G4278" t="str">
        <f>'Funding Import'!I4280</f>
        <v>DL 8645 0012recoveryc 0012RPG</v>
      </c>
      <c r="H4278">
        <f>'Funding Import'!H4280</f>
        <v>978.75</v>
      </c>
      <c r="I4278" s="139"/>
    </row>
    <row r="4279" spans="1:9" ht="15" x14ac:dyDescent="0.2">
      <c r="A4279" s="191" t="str">
        <f t="shared" si="133"/>
        <v>4750</v>
      </c>
      <c r="B4279" s="191"/>
      <c r="C4279" s="191" t="str">
        <f t="shared" si="134"/>
        <v>47500012</v>
      </c>
      <c r="D4279" t="str">
        <f>'Funding Import'!A4281</f>
        <v>RB054750: ABACUS PRIMARY SCHOOL</v>
      </c>
      <c r="E4279" t="str">
        <f>MID('Funding Import'!B4281,2,4)</f>
        <v>0012</v>
      </c>
      <c r="F4279" t="str">
        <f>MID('Funding Import'!B4281,8,50)</f>
        <v>COVID CATCH UP</v>
      </c>
      <c r="G4279" t="str">
        <f>'Funding Import'!I4281</f>
        <v>DL 8656 0012schoolled 0012SLT</v>
      </c>
      <c r="H4279">
        <f>'Funding Import'!H4281</f>
        <v>826.88</v>
      </c>
      <c r="I4279" s="139"/>
    </row>
    <row r="4280" spans="1:9" ht="15" x14ac:dyDescent="0.2">
      <c r="A4280" s="191" t="str">
        <f t="shared" si="133"/>
        <v>4750</v>
      </c>
      <c r="B4280" s="191"/>
      <c r="C4280" s="191" t="str">
        <f t="shared" si="134"/>
        <v>47500014</v>
      </c>
      <c r="D4280" t="str">
        <f>'Funding Import'!A4282</f>
        <v>RB054750: ABACUS PRIMARY SCHOOL</v>
      </c>
      <c r="E4280" t="str">
        <f>MID('Funding Import'!B4282,2,4)</f>
        <v>0014</v>
      </c>
      <c r="F4280" t="str">
        <f>MID('Funding Import'!B4282,8,50)</f>
        <v>PUPIL PREMIUM</v>
      </c>
      <c r="G4280" t="str">
        <f>'Funding Import'!I4282</f>
        <v>Spreadsheet B 400831 21077861 ES093 DP0593 SUMMER21PPG SUM21PPG ES093 DP0593 SUMMER21PPG SUM21PPG</v>
      </c>
      <c r="H4280">
        <f>'Funding Import'!H4282</f>
        <v>16798</v>
      </c>
      <c r="I4280" s="139"/>
    </row>
    <row r="4281" spans="1:9" ht="15" x14ac:dyDescent="0.2">
      <c r="A4281" s="191" t="str">
        <f t="shared" si="133"/>
        <v>4750</v>
      </c>
      <c r="B4281" s="191"/>
      <c r="C4281" s="191" t="str">
        <f t="shared" si="134"/>
        <v>47500014</v>
      </c>
      <c r="D4281" t="str">
        <f>'Funding Import'!A4283</f>
        <v>RB054750: ABACUS PRIMARY SCHOOL</v>
      </c>
      <c r="E4281" t="str">
        <f>MID('Funding Import'!B4283,2,4)</f>
        <v>0014</v>
      </c>
      <c r="F4281" t="str">
        <f>MID('Funding Import'!B4283,8,50)</f>
        <v>PUPIL PREMIUM</v>
      </c>
      <c r="G4281" t="str">
        <f>'Funding Import'!I4283</f>
        <v>DL 8701 0014 Pupil Premium Autumn Term 2021</v>
      </c>
      <c r="H4281">
        <f>'Funding Import'!H4283</f>
        <v>13438</v>
      </c>
      <c r="I4281" s="139"/>
    </row>
    <row r="4282" spans="1:9" ht="15" x14ac:dyDescent="0.2">
      <c r="A4282" s="191" t="str">
        <f t="shared" si="133"/>
        <v>4750</v>
      </c>
      <c r="B4282" s="191"/>
      <c r="C4282" s="191" t="str">
        <f t="shared" si="134"/>
        <v>47500018</v>
      </c>
      <c r="D4282" t="str">
        <f>'Funding Import'!A4284</f>
        <v>RB054750: ABACUS PRIMARY SCHOOL</v>
      </c>
      <c r="E4282" t="str">
        <f>MID('Funding Import'!B4284,2,4)</f>
        <v>0018</v>
      </c>
      <c r="F4282" t="str">
        <f>MID('Funding Import'!B4284,8,50)</f>
        <v>ADDITIONAL GRANT INCOME</v>
      </c>
      <c r="G4282" t="str">
        <f>'Funding Import'!I4284</f>
        <v>Spreadsheet B 393531 20728061 ES032 RM0087 PE GRANT APR 21 ES032 RM0087 PE GRANT APR 21</v>
      </c>
      <c r="H4282">
        <f>'Funding Import'!H4284</f>
        <v>7975</v>
      </c>
      <c r="I4282" s="139"/>
    </row>
    <row r="4283" spans="1:9" ht="15" x14ac:dyDescent="0.2">
      <c r="A4283" s="191" t="str">
        <f t="shared" si="133"/>
        <v>4750</v>
      </c>
      <c r="B4283" s="191"/>
      <c r="C4283" s="191" t="str">
        <f t="shared" si="134"/>
        <v>47500018</v>
      </c>
      <c r="D4283" t="str">
        <f>'Funding Import'!A4285</f>
        <v>RB054750: ABACUS PRIMARY SCHOOL</v>
      </c>
      <c r="E4283" t="str">
        <f>MID('Funding Import'!B4285,2,4)</f>
        <v>0018</v>
      </c>
      <c r="F4283" t="str">
        <f>MID('Funding Import'!B4285,8,50)</f>
        <v>ADDITIONAL GRANT INCOME</v>
      </c>
      <c r="G4283" t="str">
        <f>'Funding Import'!I4285</f>
        <v>Spreadsheet B 399769 20981730 UIFSM JULY21 UIFSM 21 ES085 RM0124 UIFSM JULY21 UIFSM 21</v>
      </c>
      <c r="H4283">
        <f>'Funding Import'!H4285</f>
        <v>72452</v>
      </c>
      <c r="I4283" s="139"/>
    </row>
    <row r="4284" spans="1:9" ht="15" x14ac:dyDescent="0.2">
      <c r="A4284" s="191" t="str">
        <f t="shared" si="133"/>
        <v>4750</v>
      </c>
      <c r="B4284" s="191"/>
      <c r="C4284" s="191" t="str">
        <f t="shared" si="134"/>
        <v>47500018</v>
      </c>
      <c r="D4284" t="str">
        <f>'Funding Import'!A4286</f>
        <v>RB054750: ABACUS PRIMARY SCHOOL</v>
      </c>
      <c r="E4284" t="str">
        <f>MID('Funding Import'!B4286,2,4)</f>
        <v>0018</v>
      </c>
      <c r="F4284" t="str">
        <f>MID('Funding Import'!B4286,8,50)</f>
        <v>ADDITIONAL GRANT INCOME</v>
      </c>
      <c r="G4284" t="str">
        <f>'Funding Import'!I4286</f>
        <v>DL 8673 PE GRANT OCT21 0018PE</v>
      </c>
      <c r="H4284">
        <f>'Funding Import'!H4286</f>
        <v>11247</v>
      </c>
      <c r="I4284" s="139"/>
    </row>
    <row r="4285" spans="1:9" ht="15" x14ac:dyDescent="0.2">
      <c r="A4285" s="191" t="str">
        <f t="shared" si="133"/>
        <v>4750</v>
      </c>
      <c r="B4285" s="191"/>
      <c r="C4285" s="191" t="str">
        <f t="shared" si="134"/>
        <v>47500026</v>
      </c>
      <c r="D4285" t="str">
        <f>'Funding Import'!A4287</f>
        <v>RB054750: ABACUS PRIMARY SCHOOL</v>
      </c>
      <c r="E4285" t="str">
        <f>MID('Funding Import'!B4287,2,4)</f>
        <v>0026</v>
      </c>
      <c r="F4285" t="str">
        <f>MID('Funding Import'!B4287,8,50)</f>
        <v>NOTIONAL SEN FUNDING</v>
      </c>
      <c r="G4285" t="str">
        <f>'Funding Import'!I4287</f>
        <v>Spreadsheet B 391732 20639856 ES012 MK0514 10026 NOTIONAL SEN ES012 MK0514 10026 NOTIONAL SEN</v>
      </c>
      <c r="H4285">
        <f>'Funding Import'!H4287</f>
        <v>124858</v>
      </c>
      <c r="I4285" s="139"/>
    </row>
    <row r="4286" spans="1:9" ht="15" x14ac:dyDescent="0.2">
      <c r="A4286" s="191" t="str">
        <f t="shared" si="133"/>
        <v>4754</v>
      </c>
      <c r="B4286" s="191"/>
      <c r="C4286" s="191" t="str">
        <f t="shared" si="134"/>
        <v>47540001</v>
      </c>
      <c r="D4286" t="str">
        <f>'Funding Import'!A4288</f>
        <v>RB054754: WICKFORD PRIMARY SCHOOL</v>
      </c>
      <c r="E4286" t="str">
        <f>MID('Funding Import'!B4288,2,4)</f>
        <v>0001</v>
      </c>
      <c r="F4286" t="str">
        <f>MID('Funding Import'!B4288,8,50)</f>
        <v>FORMULA FUNDED (EXCL RATES)</v>
      </c>
      <c r="G4286" t="str">
        <f>'Funding Import'!I4288</f>
        <v>Spreadsheet B 391145 20630885 ES006 MK0508 10001 FORMULA FUNDED ES006 MK0508 10001 FORMULA FUNDED</v>
      </c>
      <c r="H4286">
        <f>'Funding Import'!H4288</f>
        <v>2125080</v>
      </c>
      <c r="I4286" s="139"/>
    </row>
    <row r="4287" spans="1:9" ht="15" x14ac:dyDescent="0.2">
      <c r="A4287" s="191" t="str">
        <f t="shared" si="133"/>
        <v>4754</v>
      </c>
      <c r="B4287" s="191"/>
      <c r="C4287" s="191" t="str">
        <f t="shared" si="134"/>
        <v>47540002</v>
      </c>
      <c r="D4287" t="str">
        <f>'Funding Import'!A4289</f>
        <v>RB054754: WICKFORD PRIMARY SCHOOL</v>
      </c>
      <c r="E4287" t="str">
        <f>MID('Funding Import'!B4289,2,4)</f>
        <v>0002</v>
      </c>
      <c r="F4287" t="str">
        <f>MID('Funding Import'!B4289,8,50)</f>
        <v>RATES</v>
      </c>
      <c r="G4287" t="str">
        <f>'Funding Import'!I4289</f>
        <v>Spreadsheet B 391137 20630756 ES007 MK0509 10002 RATES ES007 MK0509 10002 RATES</v>
      </c>
      <c r="H4287">
        <f>'Funding Import'!H4289</f>
        <v>47606</v>
      </c>
      <c r="I4287" s="139"/>
    </row>
    <row r="4288" spans="1:9" ht="15" x14ac:dyDescent="0.2">
      <c r="A4288" s="191" t="str">
        <f t="shared" si="133"/>
        <v>4754</v>
      </c>
      <c r="B4288" s="191"/>
      <c r="C4288" s="191" t="str">
        <f t="shared" si="134"/>
        <v>47540003</v>
      </c>
      <c r="D4288" t="str">
        <f>'Funding Import'!A4290</f>
        <v>RB054754: WICKFORD PRIMARY SCHOOL</v>
      </c>
      <c r="E4288" t="str">
        <f>MID('Funding Import'!B4290,2,4)</f>
        <v>0003</v>
      </c>
      <c r="F4288" t="str">
        <f>MID('Funding Import'!B4290,8,50)</f>
        <v>BROUGHT FORWARD</v>
      </c>
      <c r="G4288" t="str">
        <f>'Funding Import'!I4290</f>
        <v>Spreadsheet B 394797 20778211 ES055 MK0568 10003 OPENING BALANCES ES055 MK0568 10003 OPENING BALANCES</v>
      </c>
      <c r="H4288">
        <f>'Funding Import'!H4290</f>
        <v>707788.2</v>
      </c>
      <c r="I4288" s="139"/>
    </row>
    <row r="4289" spans="1:9" ht="15" x14ac:dyDescent="0.2">
      <c r="A4289" s="191" t="str">
        <f t="shared" si="133"/>
        <v>4754</v>
      </c>
      <c r="B4289" s="191"/>
      <c r="C4289" s="191" t="str">
        <f t="shared" si="134"/>
        <v>47540004</v>
      </c>
      <c r="D4289" t="str">
        <f>'Funding Import'!A4291</f>
        <v>RB054754: WICKFORD PRIMARY SCHOOL</v>
      </c>
      <c r="E4289" t="str">
        <f>MID('Funding Import'!B4291,2,4)</f>
        <v>0004</v>
      </c>
      <c r="F4289" t="str">
        <f>MID('Funding Import'!B4291,8,50)</f>
        <v>STATEMENTED SEN</v>
      </c>
      <c r="G4289" t="str">
        <f>'Funding Import'!I4291</f>
        <v>Spreadsheet B 391144 20630818 ES009 MK0511 10004 EHCP ES009 MK0511 10004 EHCP</v>
      </c>
      <c r="H4289">
        <f>'Funding Import'!H4291</f>
        <v>57000</v>
      </c>
      <c r="I4289" s="139"/>
    </row>
    <row r="4290" spans="1:9" ht="15" x14ac:dyDescent="0.2">
      <c r="A4290" s="191" t="str">
        <f t="shared" ref="A4290:A4353" si="135">MID(D4290,5,4)</f>
        <v>4754</v>
      </c>
      <c r="B4290" s="191"/>
      <c r="C4290" s="191" t="str">
        <f t="shared" si="134"/>
        <v>47540004</v>
      </c>
      <c r="D4290" t="str">
        <f>'Funding Import'!A4292</f>
        <v>RB054754: WICKFORD PRIMARY SCHOOL</v>
      </c>
      <c r="E4290" t="str">
        <f>MID('Funding Import'!B4292,2,4)</f>
        <v>0004</v>
      </c>
      <c r="F4290" t="str">
        <f>MID('Funding Import'!B4292,8,50)</f>
        <v>STATEMENTED SEN</v>
      </c>
      <c r="G4290" t="str">
        <f>'Funding Import'!I4292</f>
        <v>Spreadsheet B 394845 20782782 ES043 DP0533 SEN TOP-UP SUM1 SUM-21 ES043 DP0533 SEN TOP-UP SUM1 SUM-21</v>
      </c>
      <c r="H4290">
        <f>'Funding Import'!H4292</f>
        <v>7401</v>
      </c>
      <c r="I4290" s="139"/>
    </row>
    <row r="4291" spans="1:9" ht="15" x14ac:dyDescent="0.2">
      <c r="A4291" s="191" t="str">
        <f t="shared" si="135"/>
        <v>4754</v>
      </c>
      <c r="B4291" s="191"/>
      <c r="C4291" s="191" t="str">
        <f t="shared" si="134"/>
        <v>47540004</v>
      </c>
      <c r="D4291" t="str">
        <f>'Funding Import'!A4293</f>
        <v>RB054754: WICKFORD PRIMARY SCHOOL</v>
      </c>
      <c r="E4291" t="str">
        <f>MID('Funding Import'!B4293,2,4)</f>
        <v>0004</v>
      </c>
      <c r="F4291" t="str">
        <f>MID('Funding Import'!B4293,8,50)</f>
        <v>STATEMENTED SEN</v>
      </c>
      <c r="G4291" t="str">
        <f>'Funding Import'!I4293</f>
        <v>Spreadsheet B 401820 21143763 ES099 MK0707 SEN TOP-UP SUM2 SUM-21 ES099 MK0707 SEN TOP-UP SUM2 SUM-21</v>
      </c>
      <c r="H4291">
        <f>'Funding Import'!H4293</f>
        <v>1480</v>
      </c>
      <c r="I4291" s="139"/>
    </row>
    <row r="4292" spans="1:9" ht="15" x14ac:dyDescent="0.2">
      <c r="A4292" s="191" t="str">
        <f t="shared" si="135"/>
        <v>4754</v>
      </c>
      <c r="B4292" s="191"/>
      <c r="C4292" s="191" t="str">
        <f t="shared" si="134"/>
        <v>47540004</v>
      </c>
      <c r="D4292" t="str">
        <f>'Funding Import'!A4294</f>
        <v>RB054754: WICKFORD PRIMARY SCHOOL</v>
      </c>
      <c r="E4292" t="str">
        <f>MID('Funding Import'!B4294,2,4)</f>
        <v>0004</v>
      </c>
      <c r="F4292" t="str">
        <f>MID('Funding Import'!B4294,8,50)</f>
        <v>STATEMENTED SEN</v>
      </c>
      <c r="G4292" t="str">
        <f>'Funding Import'!I4294</f>
        <v>DL 8688 SEN TOP-UP AUT1 AUT-21</v>
      </c>
      <c r="H4292">
        <f>'Funding Import'!H4294</f>
        <v>221</v>
      </c>
      <c r="I4292" s="139"/>
    </row>
    <row r="4293" spans="1:9" ht="15" x14ac:dyDescent="0.2">
      <c r="A4293" s="191" t="str">
        <f t="shared" si="135"/>
        <v>4754</v>
      </c>
      <c r="B4293" s="191"/>
      <c r="C4293" s="191" t="str">
        <f t="shared" si="134"/>
        <v>47540006</v>
      </c>
      <c r="D4293" t="str">
        <f>'Funding Import'!A4295</f>
        <v>RB054754: WICKFORD PRIMARY SCHOOL</v>
      </c>
      <c r="E4293" t="str">
        <f>MID('Funding Import'!B4295,2,4)</f>
        <v>0006</v>
      </c>
      <c r="F4293" t="str">
        <f>MID('Funding Import'!B4295,8,50)</f>
        <v>EXCEPTIONAL COVID COST GRANT</v>
      </c>
      <c r="G4293" t="str">
        <f>'Funding Import'!I4295</f>
        <v>Spreadsheet B 398804 20920024 ES065 DP0556 COVIDEMERGENCY COVIDEM ES065 DP0556 COVIDEMERGENCY COVIDEM</v>
      </c>
      <c r="H4293">
        <f>'Funding Import'!H4295</f>
        <v>18260</v>
      </c>
      <c r="I4293" s="139"/>
    </row>
    <row r="4294" spans="1:9" ht="15" x14ac:dyDescent="0.2">
      <c r="A4294" s="191" t="str">
        <f t="shared" si="135"/>
        <v>4754</v>
      </c>
      <c r="B4294" s="191"/>
      <c r="C4294" s="191" t="str">
        <f t="shared" si="134"/>
        <v>47540006</v>
      </c>
      <c r="D4294" t="str">
        <f>'Funding Import'!A4296</f>
        <v>RB054754: WICKFORD PRIMARY SCHOOL</v>
      </c>
      <c r="E4294" t="str">
        <f>MID('Funding Import'!B4296,2,4)</f>
        <v>0006</v>
      </c>
      <c r="F4294" t="str">
        <f>MID('Funding Import'!B4296,8,50)</f>
        <v>EXCEPTIONAL COVID COST GRANT</v>
      </c>
      <c r="G4294" t="str">
        <f>'Funding Import'!I4296</f>
        <v>Spreadsheet B 399778 20982606 Movement from code '0006 to '0012 covid  emergency recode ES089 RM0128 Covid emergency recode</v>
      </c>
      <c r="H4294">
        <f>'Funding Import'!H4296</f>
        <v>-18260</v>
      </c>
      <c r="I4294" s="139"/>
    </row>
    <row r="4295" spans="1:9" ht="15" x14ac:dyDescent="0.2">
      <c r="A4295" s="191" t="str">
        <f t="shared" si="135"/>
        <v>4754</v>
      </c>
      <c r="B4295" s="191"/>
      <c r="C4295" s="191" t="str">
        <f t="shared" si="134"/>
        <v>47540012</v>
      </c>
      <c r="D4295" t="str">
        <f>'Funding Import'!A4297</f>
        <v>RB054754: WICKFORD PRIMARY SCHOOL</v>
      </c>
      <c r="E4295" t="str">
        <f>MID('Funding Import'!B4297,2,4)</f>
        <v>0012</v>
      </c>
      <c r="F4295" t="str">
        <f>MID('Funding Import'!B4297,8,50)</f>
        <v>COVID CATCH UP</v>
      </c>
      <c r="G4295" t="str">
        <f>'Funding Import'!I4297</f>
        <v>Spreadsheet B 399778 20982606 Movement from code '0006 to '0012 covid  emergency recode ES089 RM0128 Covid emergency recode</v>
      </c>
      <c r="H4295">
        <f>'Funding Import'!H4297</f>
        <v>18260</v>
      </c>
      <c r="I4295" s="139"/>
    </row>
    <row r="4296" spans="1:9" ht="15" x14ac:dyDescent="0.2">
      <c r="A4296" s="191" t="str">
        <f t="shared" si="135"/>
        <v>4754</v>
      </c>
      <c r="B4296" s="191"/>
      <c r="C4296" s="191" t="str">
        <f t="shared" si="134"/>
        <v>47540012</v>
      </c>
      <c r="D4296" t="str">
        <f>'Funding Import'!A4298</f>
        <v>RB054754: WICKFORD PRIMARY SCHOOL</v>
      </c>
      <c r="E4296" t="str">
        <f>MID('Funding Import'!B4298,2,4)</f>
        <v>0012</v>
      </c>
      <c r="F4296" t="str">
        <f>MID('Funding Import'!B4298,8,50)</f>
        <v>COVID CATCH UP</v>
      </c>
      <c r="G4296" t="str">
        <f>'Funding Import'!I4298</f>
        <v>DL 8645 0012recoveryc 0012RPG</v>
      </c>
      <c r="H4296">
        <f>'Funding Import'!H4298</f>
        <v>3190</v>
      </c>
      <c r="I4296" s="139"/>
    </row>
    <row r="4297" spans="1:9" ht="15" x14ac:dyDescent="0.2">
      <c r="A4297" s="191" t="str">
        <f t="shared" si="135"/>
        <v>4754</v>
      </c>
      <c r="B4297" s="191"/>
      <c r="C4297" s="191" t="str">
        <f t="shared" si="134"/>
        <v>47540012</v>
      </c>
      <c r="D4297" t="str">
        <f>'Funding Import'!A4299</f>
        <v>RB054754: WICKFORD PRIMARY SCHOOL</v>
      </c>
      <c r="E4297" t="str">
        <f>MID('Funding Import'!B4299,2,4)</f>
        <v>0012</v>
      </c>
      <c r="F4297" t="str">
        <f>MID('Funding Import'!B4299,8,50)</f>
        <v>COVID CATCH UP</v>
      </c>
      <c r="G4297" t="str">
        <f>'Funding Import'!I4299</f>
        <v>DL 8656 0012schoolled 0012SLT</v>
      </c>
      <c r="H4297">
        <f>'Funding Import'!H4299</f>
        <v>2953.13</v>
      </c>
      <c r="I4297" s="139"/>
    </row>
    <row r="4298" spans="1:9" ht="15" x14ac:dyDescent="0.2">
      <c r="A4298" s="191" t="str">
        <f t="shared" si="135"/>
        <v>4754</v>
      </c>
      <c r="B4298" s="191"/>
      <c r="C4298" s="191" t="str">
        <f t="shared" si="134"/>
        <v>47540014</v>
      </c>
      <c r="D4298" t="str">
        <f>'Funding Import'!A4300</f>
        <v>RB054754: WICKFORD PRIMARY SCHOOL</v>
      </c>
      <c r="E4298" t="str">
        <f>MID('Funding Import'!B4300,2,4)</f>
        <v>0014</v>
      </c>
      <c r="F4298" t="str">
        <f>MID('Funding Import'!B4300,8,50)</f>
        <v>PUPIL PREMIUM</v>
      </c>
      <c r="G4298" t="str">
        <f>'Funding Import'!I4300</f>
        <v>Spreadsheet B 400831 21077861 ES093 DP0593 SUMMER21PPG SUM21PPG ES093 DP0593 SUMMER21PPG SUM21PPG</v>
      </c>
      <c r="H4298">
        <f>'Funding Import'!H4300</f>
        <v>51529</v>
      </c>
      <c r="I4298" s="139"/>
    </row>
    <row r="4299" spans="1:9" ht="15" x14ac:dyDescent="0.2">
      <c r="A4299" s="191" t="str">
        <f t="shared" si="135"/>
        <v>4754</v>
      </c>
      <c r="B4299" s="191"/>
      <c r="C4299" s="191" t="str">
        <f t="shared" si="134"/>
        <v>47540014</v>
      </c>
      <c r="D4299" t="str">
        <f>'Funding Import'!A4301</f>
        <v>RB054754: WICKFORD PRIMARY SCHOOL</v>
      </c>
      <c r="E4299" t="str">
        <f>MID('Funding Import'!B4301,2,4)</f>
        <v>0014</v>
      </c>
      <c r="F4299" t="str">
        <f>MID('Funding Import'!B4301,8,50)</f>
        <v>PUPIL PREMIUM</v>
      </c>
      <c r="G4299" t="str">
        <f>'Funding Import'!I4301</f>
        <v>DL 8701 0014 Pupil Premium Autumn Term 2021</v>
      </c>
      <c r="H4299">
        <f>'Funding Import'!H4301</f>
        <v>41223</v>
      </c>
      <c r="I4299" s="139"/>
    </row>
    <row r="4300" spans="1:9" ht="15" x14ac:dyDescent="0.2">
      <c r="A4300" s="191" t="str">
        <f t="shared" si="135"/>
        <v>4754</v>
      </c>
      <c r="B4300" s="191"/>
      <c r="C4300" s="191" t="str">
        <f t="shared" si="134"/>
        <v>47540018</v>
      </c>
      <c r="D4300" t="str">
        <f>'Funding Import'!A4302</f>
        <v>RB054754: WICKFORD PRIMARY SCHOOL</v>
      </c>
      <c r="E4300" t="str">
        <f>MID('Funding Import'!B4302,2,4)</f>
        <v>0018</v>
      </c>
      <c r="F4300" t="str">
        <f>MID('Funding Import'!B4302,8,50)</f>
        <v>ADDITIONAL GRANT INCOME</v>
      </c>
      <c r="G4300" t="str">
        <f>'Funding Import'!I4302</f>
        <v>Spreadsheet B 393531 20728061 ES032 RM0087 PE GRANT APR 21 ES032 RM0087 PE GRANT APR 21</v>
      </c>
      <c r="H4300">
        <f>'Funding Import'!H4302</f>
        <v>8746</v>
      </c>
      <c r="I4300" s="139"/>
    </row>
    <row r="4301" spans="1:9" ht="15" x14ac:dyDescent="0.2">
      <c r="A4301" s="191" t="str">
        <f t="shared" si="135"/>
        <v>4754</v>
      </c>
      <c r="B4301" s="191"/>
      <c r="C4301" s="191" t="str">
        <f t="shared" si="134"/>
        <v>47540018</v>
      </c>
      <c r="D4301" t="str">
        <f>'Funding Import'!A4303</f>
        <v>RB054754: WICKFORD PRIMARY SCHOOL</v>
      </c>
      <c r="E4301" t="str">
        <f>MID('Funding Import'!B4303,2,4)</f>
        <v>0018</v>
      </c>
      <c r="F4301" t="str">
        <f>MID('Funding Import'!B4303,8,50)</f>
        <v>ADDITIONAL GRANT INCOME</v>
      </c>
      <c r="G4301" t="str">
        <f>'Funding Import'!I4303</f>
        <v>Spreadsheet B 399769 20981730 UIFSM JULY21 UIFSM 21 ES085 RM0124 UIFSM JULY21 UIFSM 21</v>
      </c>
      <c r="H4301">
        <f>'Funding Import'!H4303</f>
        <v>47573</v>
      </c>
      <c r="I4301" s="139"/>
    </row>
    <row r="4302" spans="1:9" ht="15" x14ac:dyDescent="0.2">
      <c r="A4302" s="191" t="str">
        <f t="shared" si="135"/>
        <v>4754</v>
      </c>
      <c r="B4302" s="191"/>
      <c r="C4302" s="191" t="str">
        <f t="shared" si="134"/>
        <v>47540018</v>
      </c>
      <c r="D4302" t="str">
        <f>'Funding Import'!A4304</f>
        <v>RB054754: WICKFORD PRIMARY SCHOOL</v>
      </c>
      <c r="E4302" t="str">
        <f>MID('Funding Import'!B4304,2,4)</f>
        <v>0018</v>
      </c>
      <c r="F4302" t="str">
        <f>MID('Funding Import'!B4304,8,50)</f>
        <v>ADDITIONAL GRANT INCOME</v>
      </c>
      <c r="G4302" t="str">
        <f>'Funding Import'!I4304</f>
        <v>DL 8673 PE GRANT OCT21 0018PE</v>
      </c>
      <c r="H4302">
        <f>'Funding Import'!H4304</f>
        <v>12192</v>
      </c>
      <c r="I4302" s="139"/>
    </row>
    <row r="4303" spans="1:9" ht="15" x14ac:dyDescent="0.2">
      <c r="A4303" s="191" t="str">
        <f t="shared" si="135"/>
        <v>4754</v>
      </c>
      <c r="B4303" s="191"/>
      <c r="C4303" s="191" t="str">
        <f t="shared" si="134"/>
        <v>47540026</v>
      </c>
      <c r="D4303" t="str">
        <f>'Funding Import'!A4305</f>
        <v>RB054754: WICKFORD PRIMARY SCHOOL</v>
      </c>
      <c r="E4303" t="str">
        <f>MID('Funding Import'!B4305,2,4)</f>
        <v>0026</v>
      </c>
      <c r="F4303" t="str">
        <f>MID('Funding Import'!B4305,8,50)</f>
        <v>NOTIONAL SEN FUNDING</v>
      </c>
      <c r="G4303" t="str">
        <f>'Funding Import'!I4305</f>
        <v>Spreadsheet B 391732 20639856 ES012 MK0514 10026 NOTIONAL SEN ES012 MK0514 10026 NOTIONAL SEN</v>
      </c>
      <c r="H4303">
        <f>'Funding Import'!H4305</f>
        <v>215407</v>
      </c>
      <c r="I4303" s="139"/>
    </row>
    <row r="4304" spans="1:9" ht="15" x14ac:dyDescent="0.2">
      <c r="A4304" s="191" t="str">
        <f t="shared" si="135"/>
        <v>4768</v>
      </c>
      <c r="B4304" s="191"/>
      <c r="C4304" s="191" t="str">
        <f t="shared" si="134"/>
        <v>47680001</v>
      </c>
      <c r="D4304" t="str">
        <f>'Funding Import'!A4306</f>
        <v>RB054768: GRANGE PRIMARY SCHOOL</v>
      </c>
      <c r="E4304" t="str">
        <f>MID('Funding Import'!B4306,2,4)</f>
        <v>0001</v>
      </c>
      <c r="F4304" t="str">
        <f>MID('Funding Import'!B4306,8,50)</f>
        <v>FORMULA FUNDED (EXCL RATES)</v>
      </c>
      <c r="G4304" t="str">
        <f>'Funding Import'!I4306</f>
        <v>Spreadsheet B 391145 20630885 ES006 MK0508 10001 FORMULA FUNDED ES006 MK0508 10001 FORMULA FUNDED</v>
      </c>
      <c r="H4304">
        <f>'Funding Import'!H4306</f>
        <v>1098553</v>
      </c>
      <c r="I4304" s="139"/>
    </row>
    <row r="4305" spans="1:9" ht="15" x14ac:dyDescent="0.2">
      <c r="A4305" s="191" t="str">
        <f t="shared" si="135"/>
        <v>4768</v>
      </c>
      <c r="B4305" s="191"/>
      <c r="C4305" s="191" t="str">
        <f t="shared" si="134"/>
        <v>47680002</v>
      </c>
      <c r="D4305" t="str">
        <f>'Funding Import'!A4307</f>
        <v>RB054768: GRANGE PRIMARY SCHOOL</v>
      </c>
      <c r="E4305" t="str">
        <f>MID('Funding Import'!B4307,2,4)</f>
        <v>0002</v>
      </c>
      <c r="F4305" t="str">
        <f>MID('Funding Import'!B4307,8,50)</f>
        <v>RATES</v>
      </c>
      <c r="G4305" t="str">
        <f>'Funding Import'!I4307</f>
        <v>Spreadsheet B 391137 20630756 ES007 MK0509 10002 RATES ES007 MK0509 10002 RATES</v>
      </c>
      <c r="H4305">
        <f>'Funding Import'!H4307</f>
        <v>51799</v>
      </c>
      <c r="I4305" s="139"/>
    </row>
    <row r="4306" spans="1:9" ht="15" x14ac:dyDescent="0.2">
      <c r="A4306" s="191" t="str">
        <f t="shared" si="135"/>
        <v>4768</v>
      </c>
      <c r="B4306" s="191"/>
      <c r="C4306" s="191" t="str">
        <f t="shared" si="134"/>
        <v>47680003</v>
      </c>
      <c r="D4306" t="str">
        <f>'Funding Import'!A4308</f>
        <v>RB054768: GRANGE PRIMARY SCHOOL</v>
      </c>
      <c r="E4306" t="str">
        <f>MID('Funding Import'!B4308,2,4)</f>
        <v>0003</v>
      </c>
      <c r="F4306" t="str">
        <f>MID('Funding Import'!B4308,8,50)</f>
        <v>BROUGHT FORWARD</v>
      </c>
      <c r="G4306" t="str">
        <f>'Funding Import'!I4308</f>
        <v>Spreadsheet B 394797 20778211 ES055 MK0568 10003 OPENING BALANCES ES055 MK0568 10003 OPENING BALANCES</v>
      </c>
      <c r="H4306">
        <f>'Funding Import'!H4308</f>
        <v>28340.69</v>
      </c>
      <c r="I4306" s="139"/>
    </row>
    <row r="4307" spans="1:9" ht="15" x14ac:dyDescent="0.2">
      <c r="A4307" s="191" t="str">
        <f t="shared" si="135"/>
        <v>4768</v>
      </c>
      <c r="B4307" s="191"/>
      <c r="C4307" s="191" t="str">
        <f t="shared" si="134"/>
        <v>47680004</v>
      </c>
      <c r="D4307" t="str">
        <f>'Funding Import'!A4309</f>
        <v>RB054768: GRANGE PRIMARY SCHOOL</v>
      </c>
      <c r="E4307" t="str">
        <f>MID('Funding Import'!B4309,2,4)</f>
        <v>0004</v>
      </c>
      <c r="F4307" t="str">
        <f>MID('Funding Import'!B4309,8,50)</f>
        <v>STATEMENTED SEN</v>
      </c>
      <c r="G4307" t="str">
        <f>'Funding Import'!I4309</f>
        <v>Spreadsheet B 391144 20630818 ES009 MK0511 10004 EHCP ES009 MK0511 10004 EHCP</v>
      </c>
      <c r="H4307">
        <f>'Funding Import'!H4309</f>
        <v>17595</v>
      </c>
      <c r="I4307" s="139"/>
    </row>
    <row r="4308" spans="1:9" ht="15" x14ac:dyDescent="0.2">
      <c r="A4308" s="191" t="str">
        <f t="shared" si="135"/>
        <v>4768</v>
      </c>
      <c r="B4308" s="191"/>
      <c r="C4308" s="191" t="str">
        <f t="shared" si="134"/>
        <v>47680006</v>
      </c>
      <c r="D4308" t="str">
        <f>'Funding Import'!A4310</f>
        <v>RB054768: GRANGE PRIMARY SCHOOL</v>
      </c>
      <c r="E4308" t="str">
        <f>MID('Funding Import'!B4310,2,4)</f>
        <v>0006</v>
      </c>
      <c r="F4308" t="str">
        <f>MID('Funding Import'!B4310,8,50)</f>
        <v>EXCEPTIONAL COVID COST GRANT</v>
      </c>
      <c r="G4308" t="str">
        <f>'Funding Import'!I4310</f>
        <v>Spreadsheet B 398804 20920024 ES065 DP0556 COVIDEMERGENCY COVIDEM ES065 DP0556 COVIDEMERGENCY COVIDEM</v>
      </c>
      <c r="H4308">
        <f>'Funding Import'!H4310</f>
        <v>9960</v>
      </c>
      <c r="I4308" s="139"/>
    </row>
    <row r="4309" spans="1:9" ht="15" x14ac:dyDescent="0.2">
      <c r="A4309" s="191" t="str">
        <f t="shared" si="135"/>
        <v>4768</v>
      </c>
      <c r="B4309" s="191"/>
      <c r="C4309" s="191" t="str">
        <f t="shared" si="134"/>
        <v>47680006</v>
      </c>
      <c r="D4309" t="str">
        <f>'Funding Import'!A4311</f>
        <v>RB054768: GRANGE PRIMARY SCHOOL</v>
      </c>
      <c r="E4309" t="str">
        <f>MID('Funding Import'!B4311,2,4)</f>
        <v>0006</v>
      </c>
      <c r="F4309" t="str">
        <f>MID('Funding Import'!B4311,8,50)</f>
        <v>EXCEPTIONAL COVID COST GRANT</v>
      </c>
      <c r="G4309" t="str">
        <f>'Funding Import'!I4311</f>
        <v>Spreadsheet B 399778 20982606 Movement from code '0006 to '0012 covid  emergency recode ES089 RM0128 Covid emergency recode</v>
      </c>
      <c r="H4309">
        <f>'Funding Import'!H4311</f>
        <v>-9960</v>
      </c>
      <c r="I4309" s="139"/>
    </row>
    <row r="4310" spans="1:9" ht="15" x14ac:dyDescent="0.2">
      <c r="A4310" s="191" t="str">
        <f t="shared" si="135"/>
        <v>4768</v>
      </c>
      <c r="B4310" s="191"/>
      <c r="C4310" s="191" t="str">
        <f t="shared" si="134"/>
        <v>47680012</v>
      </c>
      <c r="D4310" t="str">
        <f>'Funding Import'!A4312</f>
        <v>RB054768: GRANGE PRIMARY SCHOOL</v>
      </c>
      <c r="E4310" t="str">
        <f>MID('Funding Import'!B4312,2,4)</f>
        <v>0012</v>
      </c>
      <c r="F4310" t="str">
        <f>MID('Funding Import'!B4312,8,50)</f>
        <v>COVID CATCH UP</v>
      </c>
      <c r="G4310" t="str">
        <f>'Funding Import'!I4312</f>
        <v>Spreadsheet B 399778 20982606 Movement from code '0006 to '0012 covid  emergency recode ES089 RM0128 Covid emergency recode</v>
      </c>
      <c r="H4310">
        <f>'Funding Import'!H4312</f>
        <v>9960</v>
      </c>
      <c r="I4310" s="139"/>
    </row>
    <row r="4311" spans="1:9" ht="15" x14ac:dyDescent="0.2">
      <c r="A4311" s="191" t="str">
        <f t="shared" si="135"/>
        <v>4768</v>
      </c>
      <c r="B4311" s="191"/>
      <c r="C4311" s="191" t="str">
        <f t="shared" si="134"/>
        <v>47680012</v>
      </c>
      <c r="D4311" t="str">
        <f>'Funding Import'!A4313</f>
        <v>RB054768: GRANGE PRIMARY SCHOOL</v>
      </c>
      <c r="E4311" t="str">
        <f>MID('Funding Import'!B4313,2,4)</f>
        <v>0012</v>
      </c>
      <c r="F4311" t="str">
        <f>MID('Funding Import'!B4313,8,50)</f>
        <v>COVID CATCH UP</v>
      </c>
      <c r="G4311" t="str">
        <f>'Funding Import'!I4313</f>
        <v>DL 8645 0012recoveryc 0012RPG</v>
      </c>
      <c r="H4311">
        <f>'Funding Import'!H4313</f>
        <v>797.5</v>
      </c>
      <c r="I4311" s="139"/>
    </row>
    <row r="4312" spans="1:9" ht="15" x14ac:dyDescent="0.2">
      <c r="A4312" s="191" t="str">
        <f t="shared" si="135"/>
        <v>4768</v>
      </c>
      <c r="B4312" s="191"/>
      <c r="C4312" s="191" t="str">
        <f t="shared" si="134"/>
        <v>47680012</v>
      </c>
      <c r="D4312" t="str">
        <f>'Funding Import'!A4314</f>
        <v>RB054768: GRANGE PRIMARY SCHOOL</v>
      </c>
      <c r="E4312" t="str">
        <f>MID('Funding Import'!B4314,2,4)</f>
        <v>0012</v>
      </c>
      <c r="F4312" t="str">
        <f>MID('Funding Import'!B4314,8,50)</f>
        <v>COVID CATCH UP</v>
      </c>
      <c r="G4312" t="str">
        <f>'Funding Import'!I4314</f>
        <v>DL 8656 0012schoolled 0012SLT</v>
      </c>
      <c r="H4312">
        <f>'Funding Import'!H4314</f>
        <v>767.81</v>
      </c>
      <c r="I4312" s="139"/>
    </row>
    <row r="4313" spans="1:9" ht="15" x14ac:dyDescent="0.2">
      <c r="A4313" s="191" t="str">
        <f t="shared" si="135"/>
        <v>4768</v>
      </c>
      <c r="B4313" s="191"/>
      <c r="C4313" s="191" t="str">
        <f t="shared" si="134"/>
        <v>47680014</v>
      </c>
      <c r="D4313" t="str">
        <f>'Funding Import'!A4315</f>
        <v>RB054768: GRANGE PRIMARY SCHOOL</v>
      </c>
      <c r="E4313" t="str">
        <f>MID('Funding Import'!B4315,2,4)</f>
        <v>0014</v>
      </c>
      <c r="F4313" t="str">
        <f>MID('Funding Import'!B4315,8,50)</f>
        <v>PUPIL PREMIUM</v>
      </c>
      <c r="G4313" t="str">
        <f>'Funding Import'!I4315</f>
        <v>Spreadsheet B 400831 21077861 ES093 DP0593 SUMMER21PPG SUM21PPG ES093 DP0593 SUMMER21PPG SUM21PPG</v>
      </c>
      <c r="H4313">
        <f>'Funding Import'!H4315</f>
        <v>12329</v>
      </c>
      <c r="I4313" s="139"/>
    </row>
    <row r="4314" spans="1:9" ht="15" x14ac:dyDescent="0.2">
      <c r="A4314" s="191" t="str">
        <f t="shared" si="135"/>
        <v>4768</v>
      </c>
      <c r="B4314" s="191"/>
      <c r="C4314" s="191" t="str">
        <f t="shared" si="134"/>
        <v>47680014</v>
      </c>
      <c r="D4314" t="str">
        <f>'Funding Import'!A4316</f>
        <v>RB054768: GRANGE PRIMARY SCHOOL</v>
      </c>
      <c r="E4314" t="str">
        <f>MID('Funding Import'!B4316,2,4)</f>
        <v>0014</v>
      </c>
      <c r="F4314" t="str">
        <f>MID('Funding Import'!B4316,8,50)</f>
        <v>PUPIL PREMIUM</v>
      </c>
      <c r="G4314" t="str">
        <f>'Funding Import'!I4316</f>
        <v>DL 8701 0014 Pupil Premium Autumn Term 2021</v>
      </c>
      <c r="H4314">
        <f>'Funding Import'!H4316</f>
        <v>9863</v>
      </c>
      <c r="I4314" s="139"/>
    </row>
    <row r="4315" spans="1:9" ht="15" x14ac:dyDescent="0.2">
      <c r="A4315" s="191" t="str">
        <f t="shared" si="135"/>
        <v>4768</v>
      </c>
      <c r="B4315" s="191"/>
      <c r="C4315" s="191" t="str">
        <f t="shared" si="134"/>
        <v>47680018</v>
      </c>
      <c r="D4315" t="str">
        <f>'Funding Import'!A4317</f>
        <v>RB054768: GRANGE PRIMARY SCHOOL</v>
      </c>
      <c r="E4315" t="str">
        <f>MID('Funding Import'!B4317,2,4)</f>
        <v>0018</v>
      </c>
      <c r="F4315" t="str">
        <f>MID('Funding Import'!B4317,8,50)</f>
        <v>ADDITIONAL GRANT INCOME</v>
      </c>
      <c r="G4315" t="str">
        <f>'Funding Import'!I4317</f>
        <v>Spreadsheet B 393531 20728061 ES032 RM0087 PE GRANT APR 21 ES032 RM0087 PE GRANT APR 21</v>
      </c>
      <c r="H4315">
        <f>'Funding Import'!H4317</f>
        <v>7771</v>
      </c>
      <c r="I4315" s="139"/>
    </row>
    <row r="4316" spans="1:9" ht="15" x14ac:dyDescent="0.2">
      <c r="A4316" s="191" t="str">
        <f t="shared" si="135"/>
        <v>4768</v>
      </c>
      <c r="B4316" s="191"/>
      <c r="C4316" s="191" t="str">
        <f t="shared" si="134"/>
        <v>47680018</v>
      </c>
      <c r="D4316" t="str">
        <f>'Funding Import'!A4318</f>
        <v>RB054768: GRANGE PRIMARY SCHOOL</v>
      </c>
      <c r="E4316" t="str">
        <f>MID('Funding Import'!B4318,2,4)</f>
        <v>0018</v>
      </c>
      <c r="F4316" t="str">
        <f>MID('Funding Import'!B4318,8,50)</f>
        <v>ADDITIONAL GRANT INCOME</v>
      </c>
      <c r="G4316" t="str">
        <f>'Funding Import'!I4318</f>
        <v>Spreadsheet B 399769 20981730 UIFSM JULY21 UIFSM 21 ES085 RM0124 UIFSM JULY21 UIFSM 21</v>
      </c>
      <c r="H4316">
        <f>'Funding Import'!H4318</f>
        <v>43775</v>
      </c>
      <c r="I4316" s="139"/>
    </row>
    <row r="4317" spans="1:9" ht="15" x14ac:dyDescent="0.2">
      <c r="A4317" s="191" t="str">
        <f t="shared" si="135"/>
        <v>4768</v>
      </c>
      <c r="B4317" s="191"/>
      <c r="C4317" s="191" t="str">
        <f t="shared" si="134"/>
        <v>47680018</v>
      </c>
      <c r="D4317" t="str">
        <f>'Funding Import'!A4319</f>
        <v>RB054768: GRANGE PRIMARY SCHOOL</v>
      </c>
      <c r="E4317" t="str">
        <f>MID('Funding Import'!B4319,2,4)</f>
        <v>0018</v>
      </c>
      <c r="F4317" t="str">
        <f>MID('Funding Import'!B4319,8,50)</f>
        <v>ADDITIONAL GRANT INCOME</v>
      </c>
      <c r="G4317" t="str">
        <f>'Funding Import'!I4319</f>
        <v>DL 8673 PE GRANT OCT21 0018PE</v>
      </c>
      <c r="H4317">
        <f>'Funding Import'!H4319</f>
        <v>10868</v>
      </c>
      <c r="I4317" s="139"/>
    </row>
    <row r="4318" spans="1:9" ht="15" x14ac:dyDescent="0.2">
      <c r="A4318" s="191" t="str">
        <f t="shared" si="135"/>
        <v>4768</v>
      </c>
      <c r="B4318" s="191"/>
      <c r="C4318" s="191" t="str">
        <f t="shared" si="134"/>
        <v>47680026</v>
      </c>
      <c r="D4318" t="str">
        <f>'Funding Import'!A4320</f>
        <v>RB054768: GRANGE PRIMARY SCHOOL</v>
      </c>
      <c r="E4318" t="str">
        <f>MID('Funding Import'!B4320,2,4)</f>
        <v>0026</v>
      </c>
      <c r="F4318" t="str">
        <f>MID('Funding Import'!B4320,8,50)</f>
        <v>NOTIONAL SEN FUNDING</v>
      </c>
      <c r="G4318" t="str">
        <f>'Funding Import'!I4320</f>
        <v>Spreadsheet B 391732 20639856 ES012 MK0514 10026 NOTIONAL SEN ES012 MK0514 10026 NOTIONAL SEN</v>
      </c>
      <c r="H4318">
        <f>'Funding Import'!H4320</f>
        <v>139594</v>
      </c>
      <c r="I4318" s="139"/>
    </row>
    <row r="4319" spans="1:9" ht="15" x14ac:dyDescent="0.2">
      <c r="A4319" s="191" t="str">
        <f t="shared" si="135"/>
        <v>4770</v>
      </c>
      <c r="B4319" s="191"/>
      <c r="C4319" s="191" t="str">
        <f t="shared" si="134"/>
        <v>47700001</v>
      </c>
      <c r="D4319" t="str">
        <f>'Funding Import'!A4321</f>
        <v>RB054770: OAKFIELD PRIMARY</v>
      </c>
      <c r="E4319" t="str">
        <f>MID('Funding Import'!B4321,2,4)</f>
        <v>0001</v>
      </c>
      <c r="F4319" t="str">
        <f>MID('Funding Import'!B4321,8,50)</f>
        <v>FORMULA FUNDED (EXCL RATES)</v>
      </c>
      <c r="G4319" t="str">
        <f>'Funding Import'!I4321</f>
        <v>Spreadsheet B 391145 20630885 ES006 MK0508 10001 FORMULA FUNDED ES006 MK0508 10001 FORMULA FUNDED</v>
      </c>
      <c r="H4319">
        <f>'Funding Import'!H4321</f>
        <v>1608824</v>
      </c>
      <c r="I4319" s="139"/>
    </row>
    <row r="4320" spans="1:9" ht="15" x14ac:dyDescent="0.2">
      <c r="A4320" s="191" t="str">
        <f t="shared" si="135"/>
        <v>4770</v>
      </c>
      <c r="B4320" s="191"/>
      <c r="C4320" s="191" t="str">
        <f t="shared" si="134"/>
        <v>47700002</v>
      </c>
      <c r="D4320" t="str">
        <f>'Funding Import'!A4322</f>
        <v>RB054770: OAKFIELD PRIMARY</v>
      </c>
      <c r="E4320" t="str">
        <f>MID('Funding Import'!B4322,2,4)</f>
        <v>0002</v>
      </c>
      <c r="F4320" t="str">
        <f>MID('Funding Import'!B4322,8,50)</f>
        <v>RATES</v>
      </c>
      <c r="G4320" t="str">
        <f>'Funding Import'!I4322</f>
        <v>Spreadsheet B 391137 20630756 ES007 MK0509 10002 RATES ES007 MK0509 10002 RATES</v>
      </c>
      <c r="H4320">
        <f>'Funding Import'!H4322</f>
        <v>47124</v>
      </c>
      <c r="I4320" s="139"/>
    </row>
    <row r="4321" spans="1:9" ht="15" x14ac:dyDescent="0.2">
      <c r="A4321" s="191" t="str">
        <f t="shared" si="135"/>
        <v>4770</v>
      </c>
      <c r="B4321" s="191"/>
      <c r="C4321" s="191" t="str">
        <f t="shared" si="134"/>
        <v>47700003</v>
      </c>
      <c r="D4321" t="str">
        <f>'Funding Import'!A4323</f>
        <v>RB054770: OAKFIELD PRIMARY</v>
      </c>
      <c r="E4321" t="str">
        <f>MID('Funding Import'!B4323,2,4)</f>
        <v>0003</v>
      </c>
      <c r="F4321" t="str">
        <f>MID('Funding Import'!B4323,8,50)</f>
        <v>BROUGHT FORWARD</v>
      </c>
      <c r="G4321" t="str">
        <f>'Funding Import'!I4323</f>
        <v>Spreadsheet B 394797 20778211 ES055 MK0568 10003 OPENING BALANCES ES055 MK0568 10003 OPENING BALANCES</v>
      </c>
      <c r="H4321">
        <f>'Funding Import'!H4323</f>
        <v>18998.73</v>
      </c>
      <c r="I4321" s="139"/>
    </row>
    <row r="4322" spans="1:9" ht="15" x14ac:dyDescent="0.2">
      <c r="A4322" s="191" t="str">
        <f t="shared" si="135"/>
        <v>4770</v>
      </c>
      <c r="B4322" s="191"/>
      <c r="C4322" s="191" t="str">
        <f t="shared" si="134"/>
        <v>47700004</v>
      </c>
      <c r="D4322" t="str">
        <f>'Funding Import'!A4324</f>
        <v>RB054770: OAKFIELD PRIMARY</v>
      </c>
      <c r="E4322" t="str">
        <f>MID('Funding Import'!B4324,2,4)</f>
        <v>0004</v>
      </c>
      <c r="F4322" t="str">
        <f>MID('Funding Import'!B4324,8,50)</f>
        <v>STATEMENTED SEN</v>
      </c>
      <c r="G4322" t="str">
        <f>'Funding Import'!I4324</f>
        <v>Spreadsheet B 391144 20630818 ES009 MK0511 10004 EHCP ES009 MK0511 10004 EHCP</v>
      </c>
      <c r="H4322">
        <f>'Funding Import'!H4324</f>
        <v>55324</v>
      </c>
      <c r="I4322" s="139"/>
    </row>
    <row r="4323" spans="1:9" ht="15" x14ac:dyDescent="0.2">
      <c r="A4323" s="191" t="str">
        <f t="shared" si="135"/>
        <v>4770</v>
      </c>
      <c r="B4323" s="191"/>
      <c r="C4323" s="191" t="str">
        <f t="shared" si="134"/>
        <v>47700004</v>
      </c>
      <c r="D4323" t="str">
        <f>'Funding Import'!A4325</f>
        <v>RB054770: OAKFIELD PRIMARY</v>
      </c>
      <c r="E4323" t="str">
        <f>MID('Funding Import'!B4325,2,4)</f>
        <v>0004</v>
      </c>
      <c r="F4323" t="str">
        <f>MID('Funding Import'!B4325,8,50)</f>
        <v>STATEMENTED SEN</v>
      </c>
      <c r="G4323" t="str">
        <f>'Funding Import'!I4325</f>
        <v>Spreadsheet B 401820 21143763 ES099 MK0707 SEN TOP-UP SUM2 SUM-21 ES099 MK0707 SEN TOP-UP SUM2 SUM-21</v>
      </c>
      <c r="H4323">
        <f>'Funding Import'!H4325</f>
        <v>423</v>
      </c>
      <c r="I4323" s="139"/>
    </row>
    <row r="4324" spans="1:9" ht="15" x14ac:dyDescent="0.2">
      <c r="A4324" s="191" t="str">
        <f t="shared" si="135"/>
        <v>4770</v>
      </c>
      <c r="B4324" s="191"/>
      <c r="C4324" s="191" t="str">
        <f t="shared" si="134"/>
        <v>47700004</v>
      </c>
      <c r="D4324" t="str">
        <f>'Funding Import'!A4326</f>
        <v>RB054770: OAKFIELD PRIMARY</v>
      </c>
      <c r="E4324" t="str">
        <f>MID('Funding Import'!B4326,2,4)</f>
        <v>0004</v>
      </c>
      <c r="F4324" t="str">
        <f>MID('Funding Import'!B4326,8,50)</f>
        <v>STATEMENTED SEN</v>
      </c>
      <c r="G4324" t="str">
        <f>'Funding Import'!I4326</f>
        <v>DL 8688 SEN TOP-UP AUT1 AUT-21</v>
      </c>
      <c r="H4324">
        <f>'Funding Import'!H4326</f>
        <v>2939</v>
      </c>
      <c r="I4324" s="139"/>
    </row>
    <row r="4325" spans="1:9" ht="15" x14ac:dyDescent="0.2">
      <c r="A4325" s="191" t="str">
        <f t="shared" si="135"/>
        <v>4770</v>
      </c>
      <c r="B4325" s="191"/>
      <c r="C4325" s="191" t="str">
        <f t="shared" si="134"/>
        <v>47700006</v>
      </c>
      <c r="D4325" t="str">
        <f>'Funding Import'!A4327</f>
        <v>RB054770: OAKFIELD PRIMARY</v>
      </c>
      <c r="E4325" t="str">
        <f>MID('Funding Import'!B4327,2,4)</f>
        <v>0006</v>
      </c>
      <c r="F4325" t="str">
        <f>MID('Funding Import'!B4327,8,50)</f>
        <v>EXCEPTIONAL COVID COST GRANT</v>
      </c>
      <c r="G4325" t="str">
        <f>'Funding Import'!I4327</f>
        <v>Spreadsheet B 398804 20920024 ES065 DP0556 COVIDEMERGENCY COVIDEM ES065 DP0556 COVIDEMERGENCY COVIDEM</v>
      </c>
      <c r="H4325">
        <f>'Funding Import'!H4327</f>
        <v>13960</v>
      </c>
      <c r="I4325" s="139"/>
    </row>
    <row r="4326" spans="1:9" ht="15" x14ac:dyDescent="0.2">
      <c r="A4326" s="191" t="str">
        <f t="shared" si="135"/>
        <v>4770</v>
      </c>
      <c r="B4326" s="191"/>
      <c r="C4326" s="191" t="str">
        <f t="shared" si="134"/>
        <v>47700006</v>
      </c>
      <c r="D4326" t="str">
        <f>'Funding Import'!A4328</f>
        <v>RB054770: OAKFIELD PRIMARY</v>
      </c>
      <c r="E4326" t="str">
        <f>MID('Funding Import'!B4328,2,4)</f>
        <v>0006</v>
      </c>
      <c r="F4326" t="str">
        <f>MID('Funding Import'!B4328,8,50)</f>
        <v>EXCEPTIONAL COVID COST GRANT</v>
      </c>
      <c r="G4326" t="str">
        <f>'Funding Import'!I4328</f>
        <v>Spreadsheet B 399778 20982606 Movement from code '0006 to '0012 covid  emergency recode ES089 RM0128 Covid emergency recode</v>
      </c>
      <c r="H4326">
        <f>'Funding Import'!H4328</f>
        <v>-13960</v>
      </c>
      <c r="I4326" s="139"/>
    </row>
    <row r="4327" spans="1:9" ht="15" x14ac:dyDescent="0.2">
      <c r="A4327" s="191" t="str">
        <f t="shared" si="135"/>
        <v>4770</v>
      </c>
      <c r="B4327" s="191"/>
      <c r="C4327" s="191" t="str">
        <f t="shared" si="134"/>
        <v>47700012</v>
      </c>
      <c r="D4327" t="str">
        <f>'Funding Import'!A4329</f>
        <v>RB054770: OAKFIELD PRIMARY</v>
      </c>
      <c r="E4327" t="str">
        <f>MID('Funding Import'!B4329,2,4)</f>
        <v>0012</v>
      </c>
      <c r="F4327" t="str">
        <f>MID('Funding Import'!B4329,8,50)</f>
        <v>COVID CATCH UP</v>
      </c>
      <c r="G4327" t="str">
        <f>'Funding Import'!I4329</f>
        <v>Spreadsheet B 399778 20982606 Movement from code '0006 to '0012 covid  emergency recode ES089 RM0128 Covid emergency recode</v>
      </c>
      <c r="H4327">
        <f>'Funding Import'!H4329</f>
        <v>13960</v>
      </c>
      <c r="I4327" s="139"/>
    </row>
    <row r="4328" spans="1:9" ht="15" x14ac:dyDescent="0.2">
      <c r="A4328" s="191" t="str">
        <f t="shared" si="135"/>
        <v>4770</v>
      </c>
      <c r="B4328" s="191"/>
      <c r="C4328" s="191" t="str">
        <f t="shared" si="134"/>
        <v>47700012</v>
      </c>
      <c r="D4328" t="str">
        <f>'Funding Import'!A4330</f>
        <v>RB054770: OAKFIELD PRIMARY</v>
      </c>
      <c r="E4328" t="str">
        <f>MID('Funding Import'!B4330,2,4)</f>
        <v>0012</v>
      </c>
      <c r="F4328" t="str">
        <f>MID('Funding Import'!B4330,8,50)</f>
        <v>COVID CATCH UP</v>
      </c>
      <c r="G4328" t="str">
        <f>'Funding Import'!I4330</f>
        <v>DL 8645 0012recoveryc 0012RPG</v>
      </c>
      <c r="H4328">
        <f>'Funding Import'!H4330</f>
        <v>1341.25</v>
      </c>
      <c r="I4328" s="139"/>
    </row>
    <row r="4329" spans="1:9" ht="15" x14ac:dyDescent="0.2">
      <c r="A4329" s="191" t="str">
        <f t="shared" si="135"/>
        <v>4770</v>
      </c>
      <c r="B4329" s="191"/>
      <c r="C4329" s="191" t="str">
        <f t="shared" si="134"/>
        <v>47700012</v>
      </c>
      <c r="D4329" t="str">
        <f>'Funding Import'!A4331</f>
        <v>RB054770: OAKFIELD PRIMARY</v>
      </c>
      <c r="E4329" t="str">
        <f>MID('Funding Import'!B4331,2,4)</f>
        <v>0012</v>
      </c>
      <c r="F4329" t="str">
        <f>MID('Funding Import'!B4331,8,50)</f>
        <v>COVID CATCH UP</v>
      </c>
      <c r="G4329" t="str">
        <f>'Funding Import'!I4331</f>
        <v>DL 8656 0012schoolled 0012SLT</v>
      </c>
      <c r="H4329">
        <f>'Funding Import'!H4331</f>
        <v>1122.19</v>
      </c>
      <c r="I4329" s="139"/>
    </row>
    <row r="4330" spans="1:9" ht="15" x14ac:dyDescent="0.2">
      <c r="A4330" s="191" t="str">
        <f t="shared" si="135"/>
        <v>4770</v>
      </c>
      <c r="B4330" s="191"/>
      <c r="C4330" s="191" t="str">
        <f t="shared" si="134"/>
        <v>47700014</v>
      </c>
      <c r="D4330" t="str">
        <f>'Funding Import'!A4332</f>
        <v>RB054770: OAKFIELD PRIMARY</v>
      </c>
      <c r="E4330" t="str">
        <f>MID('Funding Import'!B4332,2,4)</f>
        <v>0014</v>
      </c>
      <c r="F4330" t="str">
        <f>MID('Funding Import'!B4332,8,50)</f>
        <v>PUPIL PREMIUM</v>
      </c>
      <c r="G4330" t="str">
        <f>'Funding Import'!I4332</f>
        <v>Spreadsheet B 400831 21077861 ES093 DP0593 SUMMER21PPG SUM21PPG ES093 DP0593 SUMMER21PPG SUM21PPG</v>
      </c>
      <c r="H4330">
        <f>'Funding Import'!H4332</f>
        <v>20735</v>
      </c>
      <c r="I4330" s="139"/>
    </row>
    <row r="4331" spans="1:9" ht="15" x14ac:dyDescent="0.2">
      <c r="A4331" s="191" t="str">
        <f t="shared" si="135"/>
        <v>4770</v>
      </c>
      <c r="B4331" s="191"/>
      <c r="C4331" s="191" t="str">
        <f t="shared" si="134"/>
        <v>47700014</v>
      </c>
      <c r="D4331" t="str">
        <f>'Funding Import'!A4333</f>
        <v>RB054770: OAKFIELD PRIMARY</v>
      </c>
      <c r="E4331" t="str">
        <f>MID('Funding Import'!B4333,2,4)</f>
        <v>0014</v>
      </c>
      <c r="F4331" t="str">
        <f>MID('Funding Import'!B4333,8,50)</f>
        <v>PUPIL PREMIUM</v>
      </c>
      <c r="G4331" t="str">
        <f>'Funding Import'!I4333</f>
        <v>DL 8701 0014 Pupil Premium Autumn Term 2021</v>
      </c>
      <c r="H4331">
        <f>'Funding Import'!H4333</f>
        <v>16588</v>
      </c>
      <c r="I4331" s="139"/>
    </row>
    <row r="4332" spans="1:9" ht="15" x14ac:dyDescent="0.2">
      <c r="A4332" s="191" t="str">
        <f t="shared" si="135"/>
        <v>4770</v>
      </c>
      <c r="B4332" s="191"/>
      <c r="C4332" s="191" t="str">
        <f t="shared" si="134"/>
        <v>47700014</v>
      </c>
      <c r="D4332" t="str">
        <f>'Funding Import'!A4334</f>
        <v>RB054770: OAKFIELD PRIMARY</v>
      </c>
      <c r="E4332" t="str">
        <f>MID('Funding Import'!B4334,2,4)</f>
        <v>0014</v>
      </c>
      <c r="F4332" t="str">
        <f>MID('Funding Import'!B4334,8,50)</f>
        <v>PUPIL PREMIUM</v>
      </c>
      <c r="G4332" t="str">
        <f>'Funding Import'!I4334</f>
        <v>DL 8703 PPG+ CIC AUT21P3</v>
      </c>
      <c r="H4332">
        <f>'Funding Import'!H4334</f>
        <v>1800</v>
      </c>
      <c r="I4332" s="139"/>
    </row>
    <row r="4333" spans="1:9" ht="15" x14ac:dyDescent="0.2">
      <c r="A4333" s="191" t="str">
        <f t="shared" si="135"/>
        <v>4770</v>
      </c>
      <c r="B4333" s="191"/>
      <c r="C4333" s="191" t="str">
        <f t="shared" si="134"/>
        <v>47700018</v>
      </c>
      <c r="D4333" t="str">
        <f>'Funding Import'!A4335</f>
        <v>RB054770: OAKFIELD PRIMARY</v>
      </c>
      <c r="E4333" t="str">
        <f>MID('Funding Import'!B4335,2,4)</f>
        <v>0018</v>
      </c>
      <c r="F4333" t="str">
        <f>MID('Funding Import'!B4335,8,50)</f>
        <v>ADDITIONAL GRANT INCOME</v>
      </c>
      <c r="G4333" t="str">
        <f>'Funding Import'!I4335</f>
        <v>Spreadsheet B 393531 20728061 ES032 RM0087 PE GRANT APR 21 ES032 RM0087 PE GRANT APR 21</v>
      </c>
      <c r="H4333">
        <f>'Funding Import'!H4335</f>
        <v>8158</v>
      </c>
      <c r="I4333" s="139"/>
    </row>
    <row r="4334" spans="1:9" ht="15" x14ac:dyDescent="0.2">
      <c r="A4334" s="191" t="str">
        <f t="shared" si="135"/>
        <v>4770</v>
      </c>
      <c r="B4334" s="191"/>
      <c r="C4334" s="191" t="str">
        <f t="shared" si="134"/>
        <v>47700018</v>
      </c>
      <c r="D4334" t="str">
        <f>'Funding Import'!A4336</f>
        <v>RB054770: OAKFIELD PRIMARY</v>
      </c>
      <c r="E4334" t="str">
        <f>MID('Funding Import'!B4336,2,4)</f>
        <v>0018</v>
      </c>
      <c r="F4334" t="str">
        <f>MID('Funding Import'!B4336,8,50)</f>
        <v>ADDITIONAL GRANT INCOME</v>
      </c>
      <c r="G4334" t="str">
        <f>'Funding Import'!I4336</f>
        <v>Spreadsheet B 399769 20981730 UIFSM JULY21 UIFSM 21 ES085 RM0124 UIFSM JULY21 UIFSM 21</v>
      </c>
      <c r="H4334">
        <f>'Funding Import'!H4336</f>
        <v>68747</v>
      </c>
      <c r="I4334" s="139"/>
    </row>
    <row r="4335" spans="1:9" ht="15" x14ac:dyDescent="0.2">
      <c r="A4335" s="191" t="str">
        <f t="shared" si="135"/>
        <v>4770</v>
      </c>
      <c r="B4335" s="191"/>
      <c r="C4335" s="191" t="str">
        <f t="shared" si="134"/>
        <v>47700018</v>
      </c>
      <c r="D4335" t="str">
        <f>'Funding Import'!A4337</f>
        <v>RB054770: OAKFIELD PRIMARY</v>
      </c>
      <c r="E4335" t="str">
        <f>MID('Funding Import'!B4337,2,4)</f>
        <v>0018</v>
      </c>
      <c r="F4335" t="str">
        <f>MID('Funding Import'!B4337,8,50)</f>
        <v>ADDITIONAL GRANT INCOME</v>
      </c>
      <c r="G4335" t="str">
        <f>'Funding Import'!I4337</f>
        <v>DL 8673 PE GRANT OCT21 0018PE</v>
      </c>
      <c r="H4335">
        <f>'Funding Import'!H4337</f>
        <v>11398</v>
      </c>
      <c r="I4335" s="139"/>
    </row>
    <row r="4336" spans="1:9" ht="15" x14ac:dyDescent="0.2">
      <c r="A4336" s="191" t="str">
        <f t="shared" si="135"/>
        <v>4770</v>
      </c>
      <c r="B4336" s="191"/>
      <c r="C4336" s="191" t="str">
        <f t="shared" si="134"/>
        <v>47700026</v>
      </c>
      <c r="D4336" t="str">
        <f>'Funding Import'!A4338</f>
        <v>RB054770: OAKFIELD PRIMARY</v>
      </c>
      <c r="E4336" t="str">
        <f>MID('Funding Import'!B4338,2,4)</f>
        <v>0026</v>
      </c>
      <c r="F4336" t="str">
        <f>MID('Funding Import'!B4338,8,50)</f>
        <v>NOTIONAL SEN FUNDING</v>
      </c>
      <c r="G4336" t="str">
        <f>'Funding Import'!I4338</f>
        <v>Spreadsheet B 391732 20639856 ES012 MK0514 10026 NOTIONAL SEN ES012 MK0514 10026 NOTIONAL SEN</v>
      </c>
      <c r="H4336">
        <f>'Funding Import'!H4338</f>
        <v>130380</v>
      </c>
      <c r="I4336" s="139"/>
    </row>
    <row r="4337" spans="1:9" ht="15" x14ac:dyDescent="0.2">
      <c r="A4337" s="191" t="str">
        <f t="shared" si="135"/>
        <v>4810</v>
      </c>
      <c r="B4337" s="191"/>
      <c r="C4337" s="191" t="str">
        <f t="shared" si="134"/>
        <v>48100001</v>
      </c>
      <c r="D4337" t="str">
        <f>'Funding Import'!A4339</f>
        <v>RB054810: WIMBISH PRIMARY SCHOOL</v>
      </c>
      <c r="E4337" t="str">
        <f>MID('Funding Import'!B4339,2,4)</f>
        <v>0001</v>
      </c>
      <c r="F4337" t="str">
        <f>MID('Funding Import'!B4339,8,50)</f>
        <v>FORMULA FUNDED (EXCL RATES)</v>
      </c>
      <c r="G4337" t="str">
        <f>'Funding Import'!I4339</f>
        <v>Spreadsheet B 391145 20630885 ES006 MK0508 10001 FORMULA FUNDED ES006 MK0508 10001 FORMULA FUNDED</v>
      </c>
      <c r="H4337">
        <f>'Funding Import'!H4339</f>
        <v>439763</v>
      </c>
      <c r="I4337" s="139"/>
    </row>
    <row r="4338" spans="1:9" ht="15" x14ac:dyDescent="0.2">
      <c r="A4338" s="191" t="str">
        <f t="shared" si="135"/>
        <v>4810</v>
      </c>
      <c r="B4338" s="191"/>
      <c r="C4338" s="191" t="str">
        <f t="shared" ref="C4338:C4401" si="136">A4338&amp;E4338</f>
        <v>48100002</v>
      </c>
      <c r="D4338" t="str">
        <f>'Funding Import'!A4340</f>
        <v>RB054810: WIMBISH PRIMARY SCHOOL</v>
      </c>
      <c r="E4338" t="str">
        <f>MID('Funding Import'!B4340,2,4)</f>
        <v>0002</v>
      </c>
      <c r="F4338" t="str">
        <f>MID('Funding Import'!B4340,8,50)</f>
        <v>RATES</v>
      </c>
      <c r="G4338" t="str">
        <f>'Funding Import'!I4340</f>
        <v>Spreadsheet B 391137 20630756 ES007 MK0509 10002 RATES ES007 MK0509 10002 RATES</v>
      </c>
      <c r="H4338">
        <f>'Funding Import'!H4340</f>
        <v>10774</v>
      </c>
      <c r="I4338" s="139"/>
    </row>
    <row r="4339" spans="1:9" ht="15" x14ac:dyDescent="0.2">
      <c r="A4339" s="191" t="str">
        <f t="shared" si="135"/>
        <v>4810</v>
      </c>
      <c r="B4339" s="191"/>
      <c r="C4339" s="191" t="str">
        <f t="shared" si="136"/>
        <v>48100003</v>
      </c>
      <c r="D4339" t="str">
        <f>'Funding Import'!A4341</f>
        <v>RB054810: WIMBISH PRIMARY SCHOOL</v>
      </c>
      <c r="E4339" t="str">
        <f>MID('Funding Import'!B4341,2,4)</f>
        <v>0003</v>
      </c>
      <c r="F4339" t="str">
        <f>MID('Funding Import'!B4341,8,50)</f>
        <v>BROUGHT FORWARD</v>
      </c>
      <c r="G4339" t="str">
        <f>'Funding Import'!I4341</f>
        <v>Spreadsheet B 394797 20778211 ES055 MK0568 10003 OPENING BALANCES ES055 MK0568 10003 OPENING BALANCES</v>
      </c>
      <c r="H4339">
        <f>'Funding Import'!H4341</f>
        <v>47463.06</v>
      </c>
      <c r="I4339" s="139"/>
    </row>
    <row r="4340" spans="1:9" ht="15" x14ac:dyDescent="0.2">
      <c r="A4340" s="191" t="str">
        <f t="shared" si="135"/>
        <v>4810</v>
      </c>
      <c r="B4340" s="191"/>
      <c r="C4340" s="191" t="str">
        <f t="shared" si="136"/>
        <v>48100004</v>
      </c>
      <c r="D4340" t="str">
        <f>'Funding Import'!A4342</f>
        <v>RB054810: WIMBISH PRIMARY SCHOOL</v>
      </c>
      <c r="E4340" t="str">
        <f>MID('Funding Import'!B4342,2,4)</f>
        <v>0004</v>
      </c>
      <c r="F4340" t="str">
        <f>MID('Funding Import'!B4342,8,50)</f>
        <v>STATEMENTED SEN</v>
      </c>
      <c r="G4340" t="str">
        <f>'Funding Import'!I4342</f>
        <v>Spreadsheet B 394845 20782782 ES043 DP0533 SEN TOP-UP SUM1 SUM-21 ES043 DP0533 SEN TOP-UP SUM1 SUM-21</v>
      </c>
      <c r="H4340">
        <f>'Funding Import'!H4342</f>
        <v>914</v>
      </c>
      <c r="I4340" s="139"/>
    </row>
    <row r="4341" spans="1:9" ht="15" x14ac:dyDescent="0.2">
      <c r="A4341" s="191" t="str">
        <f t="shared" si="135"/>
        <v>4810</v>
      </c>
      <c r="B4341" s="191"/>
      <c r="C4341" s="191" t="str">
        <f t="shared" si="136"/>
        <v>48100004</v>
      </c>
      <c r="D4341" t="str">
        <f>'Funding Import'!A4343</f>
        <v>RB054810: WIMBISH PRIMARY SCHOOL</v>
      </c>
      <c r="E4341" t="str">
        <f>MID('Funding Import'!B4343,2,4)</f>
        <v>0004</v>
      </c>
      <c r="F4341" t="str">
        <f>MID('Funding Import'!B4343,8,50)</f>
        <v>STATEMENTED SEN</v>
      </c>
      <c r="G4341" t="str">
        <f>'Funding Import'!I4343</f>
        <v>DL 8688 SEN TOP-UP AUT1 AUT-21</v>
      </c>
      <c r="H4341">
        <f>'Funding Import'!H4343</f>
        <v>1188</v>
      </c>
      <c r="I4341" s="139"/>
    </row>
    <row r="4342" spans="1:9" ht="15" x14ac:dyDescent="0.2">
      <c r="A4342" s="191" t="str">
        <f t="shared" si="135"/>
        <v>4810</v>
      </c>
      <c r="B4342" s="191"/>
      <c r="C4342" s="191" t="str">
        <f t="shared" si="136"/>
        <v>48100006</v>
      </c>
      <c r="D4342" t="str">
        <f>'Funding Import'!A4344</f>
        <v>RB054810: WIMBISH PRIMARY SCHOOL</v>
      </c>
      <c r="E4342" t="str">
        <f>MID('Funding Import'!B4344,2,4)</f>
        <v>0006</v>
      </c>
      <c r="F4342" t="str">
        <f>MID('Funding Import'!B4344,8,50)</f>
        <v>EXCEPTIONAL COVID COST GRANT</v>
      </c>
      <c r="G4342" t="str">
        <f>'Funding Import'!I4344</f>
        <v>Spreadsheet B 398804 20920024 ES065 DP0556 COVIDEMERGENCY COVIDEM ES065 DP0556 COVIDEMERGENCY COVIDEM</v>
      </c>
      <c r="H4342">
        <f>'Funding Import'!H4344</f>
        <v>3160</v>
      </c>
      <c r="I4342" s="139"/>
    </row>
    <row r="4343" spans="1:9" ht="15" x14ac:dyDescent="0.2">
      <c r="A4343" s="191" t="str">
        <f t="shared" si="135"/>
        <v>4810</v>
      </c>
      <c r="B4343" s="191"/>
      <c r="C4343" s="191" t="str">
        <f t="shared" si="136"/>
        <v>48100006</v>
      </c>
      <c r="D4343" t="str">
        <f>'Funding Import'!A4345</f>
        <v>RB054810: WIMBISH PRIMARY SCHOOL</v>
      </c>
      <c r="E4343" t="str">
        <f>MID('Funding Import'!B4345,2,4)</f>
        <v>0006</v>
      </c>
      <c r="F4343" t="str">
        <f>MID('Funding Import'!B4345,8,50)</f>
        <v>EXCEPTIONAL COVID COST GRANT</v>
      </c>
      <c r="G4343" t="str">
        <f>'Funding Import'!I4345</f>
        <v>Spreadsheet B 399778 20982606 Movement from code '0006 to '0012 covid  emergency recode ES089 RM0128 Covid emergency recode</v>
      </c>
      <c r="H4343">
        <f>'Funding Import'!H4345</f>
        <v>-3160</v>
      </c>
      <c r="I4343" s="139"/>
    </row>
    <row r="4344" spans="1:9" ht="15" x14ac:dyDescent="0.2">
      <c r="A4344" s="191" t="str">
        <f t="shared" si="135"/>
        <v>4810</v>
      </c>
      <c r="B4344" s="191"/>
      <c r="C4344" s="191" t="str">
        <f t="shared" si="136"/>
        <v>48100007</v>
      </c>
      <c r="D4344" t="str">
        <f>'Funding Import'!A4346</f>
        <v>RB054810: WIMBISH PRIMARY SCHOOL</v>
      </c>
      <c r="E4344" t="str">
        <f>MID('Funding Import'!B4346,2,4)</f>
        <v>0007</v>
      </c>
      <c r="F4344" t="str">
        <f>MID('Funding Import'!B4346,8,50)</f>
        <v>PUPIL INCREASE/FORMULA ERR</v>
      </c>
      <c r="G4344" t="str">
        <f>'Funding Import'!I4346</f>
        <v>DL 8706 2021-22 KS1 Class Size Funding</v>
      </c>
      <c r="H4344">
        <f>'Funding Import'!H4346</f>
        <v>7481</v>
      </c>
      <c r="I4344" s="139"/>
    </row>
    <row r="4345" spans="1:9" ht="15" x14ac:dyDescent="0.2">
      <c r="A4345" s="191" t="str">
        <f t="shared" si="135"/>
        <v>4810</v>
      </c>
      <c r="B4345" s="191"/>
      <c r="C4345" s="191" t="str">
        <f t="shared" si="136"/>
        <v>48100012</v>
      </c>
      <c r="D4345" t="str">
        <f>'Funding Import'!A4347</f>
        <v>RB054810: WIMBISH PRIMARY SCHOOL</v>
      </c>
      <c r="E4345" t="str">
        <f>MID('Funding Import'!B4347,2,4)</f>
        <v>0012</v>
      </c>
      <c r="F4345" t="str">
        <f>MID('Funding Import'!B4347,8,50)</f>
        <v>COVID CATCH UP</v>
      </c>
      <c r="G4345" t="str">
        <f>'Funding Import'!I4347</f>
        <v>Spreadsheet B 399778 20982606 Movement from code '0006 to '0012 covid  emergency recode ES089 RM0128 Covid emergency recode</v>
      </c>
      <c r="H4345">
        <f>'Funding Import'!H4347</f>
        <v>3160</v>
      </c>
      <c r="I4345" s="139"/>
    </row>
    <row r="4346" spans="1:9" ht="15" x14ac:dyDescent="0.2">
      <c r="A4346" s="191" t="str">
        <f t="shared" si="135"/>
        <v>4810</v>
      </c>
      <c r="B4346" s="191"/>
      <c r="C4346" s="191" t="str">
        <f t="shared" si="136"/>
        <v>48100012</v>
      </c>
      <c r="D4346" t="str">
        <f>'Funding Import'!A4348</f>
        <v>RB054810: WIMBISH PRIMARY SCHOOL</v>
      </c>
      <c r="E4346" t="str">
        <f>MID('Funding Import'!B4348,2,4)</f>
        <v>0012</v>
      </c>
      <c r="F4346" t="str">
        <f>MID('Funding Import'!B4348,8,50)</f>
        <v>COVID CATCH UP</v>
      </c>
      <c r="G4346" t="str">
        <f>'Funding Import'!I4348</f>
        <v>DL 8645 0012recoveryc 0012RPG</v>
      </c>
      <c r="H4346">
        <f>'Funding Import'!H4348</f>
        <v>500</v>
      </c>
      <c r="I4346" s="139"/>
    </row>
    <row r="4347" spans="1:9" ht="15" x14ac:dyDescent="0.2">
      <c r="A4347" s="191" t="str">
        <f t="shared" si="135"/>
        <v>4810</v>
      </c>
      <c r="B4347" s="191"/>
      <c r="C4347" s="191" t="str">
        <f t="shared" si="136"/>
        <v>48100012</v>
      </c>
      <c r="D4347" t="str">
        <f>'Funding Import'!A4349</f>
        <v>RB054810: WIMBISH PRIMARY SCHOOL</v>
      </c>
      <c r="E4347" t="str">
        <f>MID('Funding Import'!B4349,2,4)</f>
        <v>0012</v>
      </c>
      <c r="F4347" t="str">
        <f>MID('Funding Import'!B4349,8,50)</f>
        <v>COVID CATCH UP</v>
      </c>
      <c r="G4347" t="str">
        <f>'Funding Import'!I4349</f>
        <v>DL 8656 0012schoolled 0012SLT</v>
      </c>
      <c r="H4347">
        <f>'Funding Import'!H4349</f>
        <v>177.19</v>
      </c>
      <c r="I4347" s="139"/>
    </row>
    <row r="4348" spans="1:9" ht="15" x14ac:dyDescent="0.2">
      <c r="A4348" s="191" t="str">
        <f t="shared" si="135"/>
        <v>4810</v>
      </c>
      <c r="B4348" s="191"/>
      <c r="C4348" s="191" t="str">
        <f t="shared" si="136"/>
        <v>48100014</v>
      </c>
      <c r="D4348" t="str">
        <f>'Funding Import'!A4350</f>
        <v>RB054810: WIMBISH PRIMARY SCHOOL</v>
      </c>
      <c r="E4348" t="str">
        <f>MID('Funding Import'!B4350,2,4)</f>
        <v>0014</v>
      </c>
      <c r="F4348" t="str">
        <f>MID('Funding Import'!B4350,8,50)</f>
        <v>PUPIL PREMIUM</v>
      </c>
      <c r="G4348" t="str">
        <f>'Funding Import'!I4350</f>
        <v>Spreadsheet B 400831 21077861 ES093 DP0593 SUMMER21PPG SUM21PPG ES093 DP0593 SUMMER21PPG SUM21PPG</v>
      </c>
      <c r="H4348">
        <f>'Funding Import'!H4350</f>
        <v>9777</v>
      </c>
      <c r="I4348" s="139"/>
    </row>
    <row r="4349" spans="1:9" ht="15" x14ac:dyDescent="0.2">
      <c r="A4349" s="191" t="str">
        <f t="shared" si="135"/>
        <v>4810</v>
      </c>
      <c r="B4349" s="191"/>
      <c r="C4349" s="191" t="str">
        <f t="shared" si="136"/>
        <v>48100014</v>
      </c>
      <c r="D4349" t="str">
        <f>'Funding Import'!A4351</f>
        <v>RB054810: WIMBISH PRIMARY SCHOOL</v>
      </c>
      <c r="E4349" t="str">
        <f>MID('Funding Import'!B4351,2,4)</f>
        <v>0014</v>
      </c>
      <c r="F4349" t="str">
        <f>MID('Funding Import'!B4351,8,50)</f>
        <v>PUPIL PREMIUM</v>
      </c>
      <c r="G4349" t="str">
        <f>'Funding Import'!I4351</f>
        <v>DL 8701 0014 Pupil Premium Autumn Term 2021</v>
      </c>
      <c r="H4349">
        <f>'Funding Import'!H4351</f>
        <v>7822</v>
      </c>
      <c r="I4349" s="139"/>
    </row>
    <row r="4350" spans="1:9" ht="15" x14ac:dyDescent="0.2">
      <c r="A4350" s="191" t="str">
        <f t="shared" si="135"/>
        <v>4810</v>
      </c>
      <c r="B4350" s="191"/>
      <c r="C4350" s="191" t="str">
        <f t="shared" si="136"/>
        <v>48100018</v>
      </c>
      <c r="D4350" t="str">
        <f>'Funding Import'!A4352</f>
        <v>RB054810: WIMBISH PRIMARY SCHOOL</v>
      </c>
      <c r="E4350" t="str">
        <f>MID('Funding Import'!B4352,2,4)</f>
        <v>0018</v>
      </c>
      <c r="F4350" t="str">
        <f>MID('Funding Import'!B4352,8,50)</f>
        <v>ADDITIONAL GRANT INCOME</v>
      </c>
      <c r="G4350" t="str">
        <f>'Funding Import'!I4352</f>
        <v>Spreadsheet B 393531 20728061 ES032 RM0087 PE GRANT APR 21 ES032 RM0087 PE GRANT APR 21</v>
      </c>
      <c r="H4350">
        <f>'Funding Import'!H4352</f>
        <v>7000</v>
      </c>
      <c r="I4350" s="139"/>
    </row>
    <row r="4351" spans="1:9" ht="15" x14ac:dyDescent="0.2">
      <c r="A4351" s="191" t="str">
        <f t="shared" si="135"/>
        <v>4810</v>
      </c>
      <c r="B4351" s="191"/>
      <c r="C4351" s="191" t="str">
        <f t="shared" si="136"/>
        <v>48100018</v>
      </c>
      <c r="D4351" t="str">
        <f>'Funding Import'!A4353</f>
        <v>RB054810: WIMBISH PRIMARY SCHOOL</v>
      </c>
      <c r="E4351" t="str">
        <f>MID('Funding Import'!B4353,2,4)</f>
        <v>0018</v>
      </c>
      <c r="F4351" t="str">
        <f>MID('Funding Import'!B4353,8,50)</f>
        <v>ADDITIONAL GRANT INCOME</v>
      </c>
      <c r="G4351" t="str">
        <f>'Funding Import'!I4353</f>
        <v>Spreadsheet B 399769 20981730 UIFSM JULY21 UIFSM 21 ES085 RM0124 UIFSM JULY21 UIFSM 21</v>
      </c>
      <c r="H4351">
        <f>'Funding Import'!H4353</f>
        <v>15802</v>
      </c>
      <c r="I4351" s="139"/>
    </row>
    <row r="4352" spans="1:9" ht="15" x14ac:dyDescent="0.2">
      <c r="A4352" s="191" t="str">
        <f t="shared" si="135"/>
        <v>4810</v>
      </c>
      <c r="B4352" s="191"/>
      <c r="C4352" s="191" t="str">
        <f t="shared" si="136"/>
        <v>48100018</v>
      </c>
      <c r="D4352" t="str">
        <f>'Funding Import'!A4354</f>
        <v>RB054810: WIMBISH PRIMARY SCHOOL</v>
      </c>
      <c r="E4352" t="str">
        <f>MID('Funding Import'!B4354,2,4)</f>
        <v>0018</v>
      </c>
      <c r="F4352" t="str">
        <f>MID('Funding Import'!B4354,8,50)</f>
        <v>ADDITIONAL GRANT INCOME</v>
      </c>
      <c r="G4352" t="str">
        <f>'Funding Import'!I4354</f>
        <v>DL 8673 PE GRANT OCT21 0018PE</v>
      </c>
      <c r="H4352">
        <f>'Funding Import'!H4354</f>
        <v>9806</v>
      </c>
      <c r="I4352" s="139"/>
    </row>
    <row r="4353" spans="1:9" ht="15" x14ac:dyDescent="0.2">
      <c r="A4353" s="191" t="str">
        <f t="shared" si="135"/>
        <v>4810</v>
      </c>
      <c r="B4353" s="191"/>
      <c r="C4353" s="191" t="str">
        <f t="shared" si="136"/>
        <v>48100026</v>
      </c>
      <c r="D4353" t="str">
        <f>'Funding Import'!A4355</f>
        <v>RB054810: WIMBISH PRIMARY SCHOOL</v>
      </c>
      <c r="E4353" t="str">
        <f>MID('Funding Import'!B4355,2,4)</f>
        <v>0026</v>
      </c>
      <c r="F4353" t="str">
        <f>MID('Funding Import'!B4355,8,50)</f>
        <v>NOTIONAL SEN FUNDING</v>
      </c>
      <c r="G4353" t="str">
        <f>'Funding Import'!I4355</f>
        <v>Spreadsheet B 391732 20639856 ES012 MK0514 10026 NOTIONAL SEN ES012 MK0514 10026 NOTIONAL SEN</v>
      </c>
      <c r="H4353">
        <f>'Funding Import'!H4355</f>
        <v>39135</v>
      </c>
      <c r="I4353" s="139"/>
    </row>
    <row r="4354" spans="1:9" ht="15" x14ac:dyDescent="0.2">
      <c r="A4354" s="191" t="str">
        <f t="shared" ref="A4354:A4417" si="137">MID(D4354,5,4)</f>
        <v>4816</v>
      </c>
      <c r="B4354" s="191"/>
      <c r="C4354" s="191" t="str">
        <f t="shared" si="136"/>
        <v>48160001</v>
      </c>
      <c r="D4354" t="str">
        <f>'Funding Import'!A4356</f>
        <v>RB054816: CHIPPING HILL SCHOOL</v>
      </c>
      <c r="E4354" t="str">
        <f>MID('Funding Import'!B4356,2,4)</f>
        <v>0001</v>
      </c>
      <c r="F4354" t="str">
        <f>MID('Funding Import'!B4356,8,50)</f>
        <v>FORMULA FUNDED (EXCL RATES)</v>
      </c>
      <c r="G4354" t="str">
        <f>'Funding Import'!I4356</f>
        <v>Spreadsheet B 391145 20630885 ES006 MK0508 10001 FORMULA FUNDED ES006 MK0508 10001 FORMULA FUNDED</v>
      </c>
      <c r="H4354">
        <f>'Funding Import'!H4356</f>
        <v>1541810</v>
      </c>
      <c r="I4354" s="139"/>
    </row>
    <row r="4355" spans="1:9" ht="15" x14ac:dyDescent="0.2">
      <c r="A4355" s="191" t="str">
        <f t="shared" si="137"/>
        <v>4816</v>
      </c>
      <c r="B4355" s="191"/>
      <c r="C4355" s="191" t="str">
        <f t="shared" si="136"/>
        <v>48160002</v>
      </c>
      <c r="D4355" t="str">
        <f>'Funding Import'!A4357</f>
        <v>RB054816: CHIPPING HILL SCHOOL</v>
      </c>
      <c r="E4355" t="str">
        <f>MID('Funding Import'!B4357,2,4)</f>
        <v>0002</v>
      </c>
      <c r="F4355" t="str">
        <f>MID('Funding Import'!B4357,8,50)</f>
        <v>RATES</v>
      </c>
      <c r="G4355" t="str">
        <f>'Funding Import'!I4357</f>
        <v>Spreadsheet B 391137 20630756 ES007 MK0509 10002 RATES ES007 MK0509 10002 RATES</v>
      </c>
      <c r="H4355">
        <f>'Funding Import'!H4357</f>
        <v>55131</v>
      </c>
      <c r="I4355" s="139"/>
    </row>
    <row r="4356" spans="1:9" ht="15" x14ac:dyDescent="0.2">
      <c r="A4356" s="191" t="str">
        <f t="shared" si="137"/>
        <v>4816</v>
      </c>
      <c r="B4356" s="191"/>
      <c r="C4356" s="191" t="str">
        <f t="shared" si="136"/>
        <v>48160003</v>
      </c>
      <c r="D4356" t="str">
        <f>'Funding Import'!A4358</f>
        <v>RB054816: CHIPPING HILL SCHOOL</v>
      </c>
      <c r="E4356" t="str">
        <f>MID('Funding Import'!B4358,2,4)</f>
        <v>0003</v>
      </c>
      <c r="F4356" t="str">
        <f>MID('Funding Import'!B4358,8,50)</f>
        <v>BROUGHT FORWARD</v>
      </c>
      <c r="G4356" t="str">
        <f>'Funding Import'!I4358</f>
        <v>Spreadsheet B 394797 20778211 ES055 MK0568 10003 OPENING BALANCES ES055 MK0568 10003 OPENING BALANCES</v>
      </c>
      <c r="H4356">
        <f>'Funding Import'!H4358</f>
        <v>295842.12</v>
      </c>
      <c r="I4356" s="139"/>
    </row>
    <row r="4357" spans="1:9" ht="15" x14ac:dyDescent="0.2">
      <c r="A4357" s="191" t="str">
        <f t="shared" si="137"/>
        <v>4816</v>
      </c>
      <c r="B4357" s="191"/>
      <c r="C4357" s="191" t="str">
        <f t="shared" si="136"/>
        <v>48160004</v>
      </c>
      <c r="D4357" t="str">
        <f>'Funding Import'!A4359</f>
        <v>RB054816: CHIPPING HILL SCHOOL</v>
      </c>
      <c r="E4357" t="str">
        <f>MID('Funding Import'!B4359,2,4)</f>
        <v>0004</v>
      </c>
      <c r="F4357" t="str">
        <f>MID('Funding Import'!B4359,8,50)</f>
        <v>STATEMENTED SEN</v>
      </c>
      <c r="G4357" t="str">
        <f>'Funding Import'!I4359</f>
        <v>Spreadsheet B 391144 20630818 ES009 MK0511 10004 EHCP ES009 MK0511 10004 EHCP</v>
      </c>
      <c r="H4357">
        <f>'Funding Import'!H4359</f>
        <v>43691</v>
      </c>
      <c r="I4357" s="139"/>
    </row>
    <row r="4358" spans="1:9" ht="15" x14ac:dyDescent="0.2">
      <c r="A4358" s="191" t="str">
        <f t="shared" si="137"/>
        <v>4816</v>
      </c>
      <c r="B4358" s="191"/>
      <c r="C4358" s="191" t="str">
        <f t="shared" si="136"/>
        <v>48160004</v>
      </c>
      <c r="D4358" t="str">
        <f>'Funding Import'!A4360</f>
        <v>RB054816: CHIPPING HILL SCHOOL</v>
      </c>
      <c r="E4358" t="str">
        <f>MID('Funding Import'!B4360,2,4)</f>
        <v>0004</v>
      </c>
      <c r="F4358" t="str">
        <f>MID('Funding Import'!B4360,8,50)</f>
        <v>STATEMENTED SEN</v>
      </c>
      <c r="G4358" t="str">
        <f>'Funding Import'!I4360</f>
        <v>DL 8688 SEN TOP-UP AUT1 AUT-21</v>
      </c>
      <c r="H4358">
        <f>'Funding Import'!H4360</f>
        <v>7864</v>
      </c>
      <c r="I4358" s="139"/>
    </row>
    <row r="4359" spans="1:9" ht="15" x14ac:dyDescent="0.2">
      <c r="A4359" s="191" t="str">
        <f t="shared" si="137"/>
        <v>4816</v>
      </c>
      <c r="B4359" s="191"/>
      <c r="C4359" s="191" t="str">
        <f t="shared" si="136"/>
        <v>48160006</v>
      </c>
      <c r="D4359" t="str">
        <f>'Funding Import'!A4361</f>
        <v>RB054816: CHIPPING HILL SCHOOL</v>
      </c>
      <c r="E4359" t="str">
        <f>MID('Funding Import'!B4361,2,4)</f>
        <v>0006</v>
      </c>
      <c r="F4359" t="str">
        <f>MID('Funding Import'!B4361,8,50)</f>
        <v>EXCEPTIONAL COVID COST GRANT</v>
      </c>
      <c r="G4359" t="str">
        <f>'Funding Import'!I4361</f>
        <v>Spreadsheet B 398804 20920024 ES065 DP0556 COVIDEMERGENCY COVIDEM ES065 DP0556 COVIDEMERGENCY COVIDEM</v>
      </c>
      <c r="H4359">
        <f>'Funding Import'!H4361</f>
        <v>12930</v>
      </c>
      <c r="I4359" s="139"/>
    </row>
    <row r="4360" spans="1:9" ht="15" x14ac:dyDescent="0.2">
      <c r="A4360" s="191" t="str">
        <f t="shared" si="137"/>
        <v>4816</v>
      </c>
      <c r="B4360" s="191"/>
      <c r="C4360" s="191" t="str">
        <f t="shared" si="136"/>
        <v>48160006</v>
      </c>
      <c r="D4360" t="str">
        <f>'Funding Import'!A4362</f>
        <v>RB054816: CHIPPING HILL SCHOOL</v>
      </c>
      <c r="E4360" t="str">
        <f>MID('Funding Import'!B4362,2,4)</f>
        <v>0006</v>
      </c>
      <c r="F4360" t="str">
        <f>MID('Funding Import'!B4362,8,50)</f>
        <v>EXCEPTIONAL COVID COST GRANT</v>
      </c>
      <c r="G4360" t="str">
        <f>'Funding Import'!I4362</f>
        <v>Spreadsheet B 399778 20982606 Movement from code '0006 to '0012 covid  emergency recode ES089 RM0128 Covid emergency recode</v>
      </c>
      <c r="H4360">
        <f>'Funding Import'!H4362</f>
        <v>-12930</v>
      </c>
      <c r="I4360" s="139"/>
    </row>
    <row r="4361" spans="1:9" ht="15" x14ac:dyDescent="0.2">
      <c r="A4361" s="191" t="str">
        <f t="shared" si="137"/>
        <v>4816</v>
      </c>
      <c r="B4361" s="191"/>
      <c r="C4361" s="191" t="str">
        <f t="shared" si="136"/>
        <v>48160012</v>
      </c>
      <c r="D4361" t="str">
        <f>'Funding Import'!A4363</f>
        <v>RB054816: CHIPPING HILL SCHOOL</v>
      </c>
      <c r="E4361" t="str">
        <f>MID('Funding Import'!B4363,2,4)</f>
        <v>0012</v>
      </c>
      <c r="F4361" t="str">
        <f>MID('Funding Import'!B4363,8,50)</f>
        <v>COVID CATCH UP</v>
      </c>
      <c r="G4361" t="str">
        <f>'Funding Import'!I4363</f>
        <v>Spreadsheet B 399778 20982606 Movement from code '0006 to '0012 covid  emergency recode ES089 RM0128 Covid emergency recode</v>
      </c>
      <c r="H4361">
        <f>'Funding Import'!H4363</f>
        <v>12930</v>
      </c>
      <c r="I4361" s="139"/>
    </row>
    <row r="4362" spans="1:9" ht="15" x14ac:dyDescent="0.2">
      <c r="A4362" s="191" t="str">
        <f t="shared" si="137"/>
        <v>4816</v>
      </c>
      <c r="B4362" s="191"/>
      <c r="C4362" s="191" t="str">
        <f t="shared" si="136"/>
        <v>48160012</v>
      </c>
      <c r="D4362" t="str">
        <f>'Funding Import'!A4364</f>
        <v>RB054816: CHIPPING HILL SCHOOL</v>
      </c>
      <c r="E4362" t="str">
        <f>MID('Funding Import'!B4364,2,4)</f>
        <v>0012</v>
      </c>
      <c r="F4362" t="str">
        <f>MID('Funding Import'!B4364,8,50)</f>
        <v>COVID CATCH UP</v>
      </c>
      <c r="G4362" t="str">
        <f>'Funding Import'!I4364</f>
        <v>DL 8645 0012recoveryc 0012RPG</v>
      </c>
      <c r="H4362">
        <f>'Funding Import'!H4364</f>
        <v>2030</v>
      </c>
      <c r="I4362" s="139"/>
    </row>
    <row r="4363" spans="1:9" ht="15" x14ac:dyDescent="0.2">
      <c r="A4363" s="191" t="str">
        <f t="shared" si="137"/>
        <v>4816</v>
      </c>
      <c r="B4363" s="191"/>
      <c r="C4363" s="191" t="str">
        <f t="shared" si="136"/>
        <v>48160012</v>
      </c>
      <c r="D4363" t="str">
        <f>'Funding Import'!A4365</f>
        <v>RB054816: CHIPPING HILL SCHOOL</v>
      </c>
      <c r="E4363" t="str">
        <f>MID('Funding Import'!B4365,2,4)</f>
        <v>0012</v>
      </c>
      <c r="F4363" t="str">
        <f>MID('Funding Import'!B4365,8,50)</f>
        <v>COVID CATCH UP</v>
      </c>
      <c r="G4363" t="str">
        <f>'Funding Import'!I4365</f>
        <v>DL 8656 0012schoolled 0012SLT</v>
      </c>
      <c r="H4363">
        <f>'Funding Import'!H4365</f>
        <v>1712.81</v>
      </c>
      <c r="I4363" s="139"/>
    </row>
    <row r="4364" spans="1:9" ht="15" x14ac:dyDescent="0.2">
      <c r="A4364" s="191" t="str">
        <f t="shared" si="137"/>
        <v>4816</v>
      </c>
      <c r="B4364" s="191"/>
      <c r="C4364" s="191" t="str">
        <f t="shared" si="136"/>
        <v>48160014</v>
      </c>
      <c r="D4364" t="str">
        <f>'Funding Import'!A4366</f>
        <v>RB054816: CHIPPING HILL SCHOOL</v>
      </c>
      <c r="E4364" t="str">
        <f>MID('Funding Import'!B4366,2,4)</f>
        <v>0014</v>
      </c>
      <c r="F4364" t="str">
        <f>MID('Funding Import'!B4366,8,50)</f>
        <v>PUPIL PREMIUM</v>
      </c>
      <c r="G4364" t="str">
        <f>'Funding Import'!I4366</f>
        <v>Spreadsheet B 395862 20828831 ES060 MK0597 PPG CIC SUM21P2 SUM-21 ES060 MK0597 PPG CIC SUM21P2 SUM-21</v>
      </c>
      <c r="H4364">
        <f>'Funding Import'!H4366</f>
        <v>290</v>
      </c>
      <c r="I4364" s="139"/>
    </row>
    <row r="4365" spans="1:9" ht="15" x14ac:dyDescent="0.2">
      <c r="A4365" s="191" t="str">
        <f t="shared" si="137"/>
        <v>4816</v>
      </c>
      <c r="B4365" s="191"/>
      <c r="C4365" s="191" t="str">
        <f t="shared" si="136"/>
        <v>48160014</v>
      </c>
      <c r="D4365" t="str">
        <f>'Funding Import'!A4367</f>
        <v>RB054816: CHIPPING HILL SCHOOL</v>
      </c>
      <c r="E4365" t="str">
        <f>MID('Funding Import'!B4367,2,4)</f>
        <v>0014</v>
      </c>
      <c r="F4365" t="str">
        <f>MID('Funding Import'!B4367,8,50)</f>
        <v>PUPIL PREMIUM</v>
      </c>
      <c r="G4365" t="str">
        <f>'Funding Import'!I4367</f>
        <v>Spreadsheet B 400831 21077861 ES093 DP0593 SUMMER21PPG SUM21PPG ES093 DP0593 SUMMER21PPG SUM21PPG</v>
      </c>
      <c r="H4365">
        <f>'Funding Import'!H4367</f>
        <v>31193</v>
      </c>
      <c r="I4365" s="139"/>
    </row>
    <row r="4366" spans="1:9" ht="15" x14ac:dyDescent="0.2">
      <c r="A4366" s="191" t="str">
        <f t="shared" si="137"/>
        <v>4816</v>
      </c>
      <c r="B4366" s="191"/>
      <c r="C4366" s="191" t="str">
        <f t="shared" si="136"/>
        <v>48160014</v>
      </c>
      <c r="D4366" t="str">
        <f>'Funding Import'!A4368</f>
        <v>RB054816: CHIPPING HILL SCHOOL</v>
      </c>
      <c r="E4366" t="str">
        <f>MID('Funding Import'!B4368,2,4)</f>
        <v>0014</v>
      </c>
      <c r="F4366" t="str">
        <f>MID('Funding Import'!B4368,8,50)</f>
        <v>PUPIL PREMIUM</v>
      </c>
      <c r="G4366" t="str">
        <f>'Funding Import'!I4368</f>
        <v>DL 8663 PPG CIC AUT21P1 AUT-21</v>
      </c>
      <c r="H4366">
        <f>'Funding Import'!H4368</f>
        <v>287</v>
      </c>
      <c r="I4366" s="139"/>
    </row>
    <row r="4367" spans="1:9" ht="15" x14ac:dyDescent="0.2">
      <c r="A4367" s="191" t="str">
        <f t="shared" si="137"/>
        <v>4816</v>
      </c>
      <c r="B4367" s="191"/>
      <c r="C4367" s="191" t="str">
        <f t="shared" si="136"/>
        <v>48160014</v>
      </c>
      <c r="D4367" t="str">
        <f>'Funding Import'!A4369</f>
        <v>RB054816: CHIPPING HILL SCHOOL</v>
      </c>
      <c r="E4367" t="str">
        <f>MID('Funding Import'!B4369,2,4)</f>
        <v>0014</v>
      </c>
      <c r="F4367" t="str">
        <f>MID('Funding Import'!B4369,8,50)</f>
        <v>PUPIL PREMIUM</v>
      </c>
      <c r="G4367" t="str">
        <f>'Funding Import'!I4369</f>
        <v>DL 8701 0014 Pupil Premium Autumn Term 2021</v>
      </c>
      <c r="H4367">
        <f>'Funding Import'!H4369</f>
        <v>27107</v>
      </c>
      <c r="I4367" s="139"/>
    </row>
    <row r="4368" spans="1:9" ht="15" x14ac:dyDescent="0.2">
      <c r="A4368" s="191" t="str">
        <f t="shared" si="137"/>
        <v>4816</v>
      </c>
      <c r="B4368" s="191"/>
      <c r="C4368" s="191" t="str">
        <f t="shared" si="136"/>
        <v>48160014</v>
      </c>
      <c r="D4368" t="str">
        <f>'Funding Import'!A4370</f>
        <v>RB054816: CHIPPING HILL SCHOOL</v>
      </c>
      <c r="E4368" t="str">
        <f>MID('Funding Import'!B4370,2,4)</f>
        <v>0014</v>
      </c>
      <c r="F4368" t="str">
        <f>MID('Funding Import'!B4370,8,50)</f>
        <v>PUPIL PREMIUM</v>
      </c>
      <c r="G4368" t="str">
        <f>'Funding Import'!I4370</f>
        <v>DL 8703 PPG+ CIC AUT21P3</v>
      </c>
      <c r="H4368">
        <f>'Funding Import'!H4370</f>
        <v>306</v>
      </c>
      <c r="I4368" s="139"/>
    </row>
    <row r="4369" spans="1:9" ht="15" x14ac:dyDescent="0.2">
      <c r="A4369" s="191" t="str">
        <f t="shared" si="137"/>
        <v>4816</v>
      </c>
      <c r="B4369" s="191"/>
      <c r="C4369" s="191" t="str">
        <f t="shared" si="136"/>
        <v>48160018</v>
      </c>
      <c r="D4369" t="str">
        <f>'Funding Import'!A4371</f>
        <v>RB054816: CHIPPING HILL SCHOOL</v>
      </c>
      <c r="E4369" t="str">
        <f>MID('Funding Import'!B4371,2,4)</f>
        <v>0018</v>
      </c>
      <c r="F4369" t="str">
        <f>MID('Funding Import'!B4371,8,50)</f>
        <v>ADDITIONAL GRANT INCOME</v>
      </c>
      <c r="G4369" t="str">
        <f>'Funding Import'!I4371</f>
        <v>Spreadsheet B 393531 20728061 ES032 RM0087 PE GRANT APR 21 ES032 RM0087 PE GRANT APR 21</v>
      </c>
      <c r="H4369">
        <f>'Funding Import'!H4371</f>
        <v>7908</v>
      </c>
      <c r="I4369" s="139"/>
    </row>
    <row r="4370" spans="1:9" ht="15" x14ac:dyDescent="0.2">
      <c r="A4370" s="191" t="str">
        <f t="shared" si="137"/>
        <v>4816</v>
      </c>
      <c r="B4370" s="191"/>
      <c r="C4370" s="191" t="str">
        <f t="shared" si="136"/>
        <v>48160018</v>
      </c>
      <c r="D4370" t="str">
        <f>'Funding Import'!A4372</f>
        <v>RB054816: CHIPPING HILL SCHOOL</v>
      </c>
      <c r="E4370" t="str">
        <f>MID('Funding Import'!B4372,2,4)</f>
        <v>0018</v>
      </c>
      <c r="F4370" t="str">
        <f>MID('Funding Import'!B4372,8,50)</f>
        <v>ADDITIONAL GRANT INCOME</v>
      </c>
      <c r="G4370" t="str">
        <f>'Funding Import'!I4372</f>
        <v>Spreadsheet B 399769 20981730 UIFSM JULY21 UIFSM 21 ES085 RM0124 UIFSM JULY21 UIFSM 21</v>
      </c>
      <c r="H4370">
        <f>'Funding Import'!H4372</f>
        <v>63912</v>
      </c>
      <c r="I4370" s="139"/>
    </row>
    <row r="4371" spans="1:9" ht="15" x14ac:dyDescent="0.2">
      <c r="A4371" s="191" t="str">
        <f t="shared" si="137"/>
        <v>4816</v>
      </c>
      <c r="B4371" s="191"/>
      <c r="C4371" s="191" t="str">
        <f t="shared" si="136"/>
        <v>48160018</v>
      </c>
      <c r="D4371" t="str">
        <f>'Funding Import'!A4373</f>
        <v>RB054816: CHIPPING HILL SCHOOL</v>
      </c>
      <c r="E4371" t="str">
        <f>MID('Funding Import'!B4373,2,4)</f>
        <v>0018</v>
      </c>
      <c r="F4371" t="str">
        <f>MID('Funding Import'!B4373,8,50)</f>
        <v>ADDITIONAL GRANT INCOME</v>
      </c>
      <c r="G4371" t="str">
        <f>'Funding Import'!I4373</f>
        <v>DL 8673 PE GRANT OCT21 0018PE</v>
      </c>
      <c r="H4371">
        <f>'Funding Import'!H4373</f>
        <v>11253</v>
      </c>
      <c r="I4371" s="139"/>
    </row>
    <row r="4372" spans="1:9" ht="15" x14ac:dyDescent="0.2">
      <c r="A4372" s="191" t="str">
        <f t="shared" si="137"/>
        <v>4816</v>
      </c>
      <c r="B4372" s="191"/>
      <c r="C4372" s="191" t="str">
        <f t="shared" si="136"/>
        <v>48160026</v>
      </c>
      <c r="D4372" t="str">
        <f>'Funding Import'!A4374</f>
        <v>RB054816: CHIPPING HILL SCHOOL</v>
      </c>
      <c r="E4372" t="str">
        <f>MID('Funding Import'!B4374,2,4)</f>
        <v>0026</v>
      </c>
      <c r="F4372" t="str">
        <f>MID('Funding Import'!B4374,8,50)</f>
        <v>NOTIONAL SEN FUNDING</v>
      </c>
      <c r="G4372" t="str">
        <f>'Funding Import'!I4374</f>
        <v>Spreadsheet B 391732 20639856 ES012 MK0514 10026 NOTIONAL SEN ES012 MK0514 10026 NOTIONAL SEN</v>
      </c>
      <c r="H4372">
        <f>'Funding Import'!H4374</f>
        <v>125287</v>
      </c>
      <c r="I4372" s="139"/>
    </row>
    <row r="4373" spans="1:9" ht="15" x14ac:dyDescent="0.2">
      <c r="A4373" s="191" t="str">
        <f t="shared" si="137"/>
        <v>4854</v>
      </c>
      <c r="B4373" s="191"/>
      <c r="C4373" s="191" t="str">
        <f t="shared" si="136"/>
        <v>48540001</v>
      </c>
      <c r="D4373" t="str">
        <f>'Funding Import'!A4375</f>
        <v>RB054854: THE BROOMGROVE JUNIOR</v>
      </c>
      <c r="E4373" t="str">
        <f>MID('Funding Import'!B4375,2,4)</f>
        <v>0001</v>
      </c>
      <c r="F4373" t="str">
        <f>MID('Funding Import'!B4375,8,50)</f>
        <v>FORMULA FUNDED (EXCL RATES)</v>
      </c>
      <c r="G4373" t="str">
        <f>'Funding Import'!I4375</f>
        <v>Spreadsheet B 391145 20630885 ES006 MK0508 10001 FORMULA FUNDED ES006 MK0508 10001 FORMULA FUNDED</v>
      </c>
      <c r="H4373">
        <f>'Funding Import'!H4375</f>
        <v>795500</v>
      </c>
      <c r="I4373" s="139"/>
    </row>
    <row r="4374" spans="1:9" ht="15" x14ac:dyDescent="0.2">
      <c r="A4374" s="191" t="str">
        <f t="shared" si="137"/>
        <v>4854</v>
      </c>
      <c r="B4374" s="191"/>
      <c r="C4374" s="191" t="str">
        <f t="shared" si="136"/>
        <v>48540002</v>
      </c>
      <c r="D4374" t="str">
        <f>'Funding Import'!A4376</f>
        <v>RB054854: THE BROOMGROVE JUNIOR</v>
      </c>
      <c r="E4374" t="str">
        <f>MID('Funding Import'!B4376,2,4)</f>
        <v>0002</v>
      </c>
      <c r="F4374" t="str">
        <f>MID('Funding Import'!B4376,8,50)</f>
        <v>RATES</v>
      </c>
      <c r="G4374" t="str">
        <f>'Funding Import'!I4376</f>
        <v>Spreadsheet B 391137 20630756 ES007 MK0509 10002 RATES ES007 MK0509 10002 RATES</v>
      </c>
      <c r="H4374">
        <f>'Funding Import'!H4376</f>
        <v>21690</v>
      </c>
      <c r="I4374" s="139"/>
    </row>
    <row r="4375" spans="1:9" ht="15" x14ac:dyDescent="0.2">
      <c r="A4375" s="191" t="str">
        <f t="shared" si="137"/>
        <v>4854</v>
      </c>
      <c r="B4375" s="191"/>
      <c r="C4375" s="191" t="str">
        <f t="shared" si="136"/>
        <v>48540003</v>
      </c>
      <c r="D4375" t="str">
        <f>'Funding Import'!A4377</f>
        <v>RB054854: THE BROOMGROVE JUNIOR</v>
      </c>
      <c r="E4375" t="str">
        <f>MID('Funding Import'!B4377,2,4)</f>
        <v>0003</v>
      </c>
      <c r="F4375" t="str">
        <f>MID('Funding Import'!B4377,8,50)</f>
        <v>BROUGHT FORWARD</v>
      </c>
      <c r="G4375" t="str">
        <f>'Funding Import'!I4377</f>
        <v>Spreadsheet B 394797 20778211 ES055 MK0568 10003 OPENING BALANCES ES055 MK0568 10003 OPENING BALANCES</v>
      </c>
      <c r="H4375">
        <f>'Funding Import'!H4377</f>
        <v>24471.74</v>
      </c>
      <c r="I4375" s="139"/>
    </row>
    <row r="4376" spans="1:9" ht="15" x14ac:dyDescent="0.2">
      <c r="A4376" s="191" t="str">
        <f t="shared" si="137"/>
        <v>4854</v>
      </c>
      <c r="B4376" s="191"/>
      <c r="C4376" s="191" t="str">
        <f t="shared" si="136"/>
        <v>48540004</v>
      </c>
      <c r="D4376" t="str">
        <f>'Funding Import'!A4378</f>
        <v>RB054854: THE BROOMGROVE JUNIOR</v>
      </c>
      <c r="E4376" t="str">
        <f>MID('Funding Import'!B4378,2,4)</f>
        <v>0004</v>
      </c>
      <c r="F4376" t="str">
        <f>MID('Funding Import'!B4378,8,50)</f>
        <v>STATEMENTED SEN</v>
      </c>
      <c r="G4376" t="str">
        <f>'Funding Import'!I4378</f>
        <v>Spreadsheet B 391144 20630818 ES009 MK0511 10004 EHCP ES009 MK0511 10004 EHCP</v>
      </c>
      <c r="H4376">
        <f>'Funding Import'!H4378</f>
        <v>45438</v>
      </c>
      <c r="I4376" s="139"/>
    </row>
    <row r="4377" spans="1:9" ht="15" x14ac:dyDescent="0.2">
      <c r="A4377" s="191" t="str">
        <f t="shared" si="137"/>
        <v>4854</v>
      </c>
      <c r="B4377" s="191"/>
      <c r="C4377" s="191" t="str">
        <f t="shared" si="136"/>
        <v>48540004</v>
      </c>
      <c r="D4377" t="str">
        <f>'Funding Import'!A4379</f>
        <v>RB054854: THE BROOMGROVE JUNIOR</v>
      </c>
      <c r="E4377" t="str">
        <f>MID('Funding Import'!B4379,2,4)</f>
        <v>0004</v>
      </c>
      <c r="F4377" t="str">
        <f>MID('Funding Import'!B4379,8,50)</f>
        <v>STATEMENTED SEN</v>
      </c>
      <c r="G4377" t="str">
        <f>'Funding Import'!I4379</f>
        <v>Spreadsheet B 394845 20782782 ES043 DP0533 SEN TOP-UP SUM1 SUM-21 ES043 DP0533 SEN TOP-UP SUM1 SUM-21</v>
      </c>
      <c r="H4377">
        <f>'Funding Import'!H4379</f>
        <v>914</v>
      </c>
      <c r="I4377" s="139"/>
    </row>
    <row r="4378" spans="1:9" ht="15" x14ac:dyDescent="0.2">
      <c r="A4378" s="191" t="str">
        <f t="shared" si="137"/>
        <v>4854</v>
      </c>
      <c r="B4378" s="191"/>
      <c r="C4378" s="191" t="str">
        <f t="shared" si="136"/>
        <v>48540004</v>
      </c>
      <c r="D4378" t="str">
        <f>'Funding Import'!A4380</f>
        <v>RB054854: THE BROOMGROVE JUNIOR</v>
      </c>
      <c r="E4378" t="str">
        <f>MID('Funding Import'!B4380,2,4)</f>
        <v>0004</v>
      </c>
      <c r="F4378" t="str">
        <f>MID('Funding Import'!B4380,8,50)</f>
        <v>STATEMENTED SEN</v>
      </c>
      <c r="G4378" t="str">
        <f>'Funding Import'!I4380</f>
        <v>DL 8688 SEN TOP-UP AUT1 AUT-21</v>
      </c>
      <c r="H4378">
        <f>'Funding Import'!H4380</f>
        <v>1698</v>
      </c>
      <c r="I4378" s="139"/>
    </row>
    <row r="4379" spans="1:9" ht="15" x14ac:dyDescent="0.2">
      <c r="A4379" s="191" t="str">
        <f t="shared" si="137"/>
        <v>4854</v>
      </c>
      <c r="B4379" s="191"/>
      <c r="C4379" s="191" t="str">
        <f t="shared" si="136"/>
        <v>48540006</v>
      </c>
      <c r="D4379" t="str">
        <f>'Funding Import'!A4381</f>
        <v>RB054854: THE BROOMGROVE JUNIOR</v>
      </c>
      <c r="E4379" t="str">
        <f>MID('Funding Import'!B4381,2,4)</f>
        <v>0006</v>
      </c>
      <c r="F4379" t="str">
        <f>MID('Funding Import'!B4381,8,50)</f>
        <v>EXCEPTIONAL COVID COST GRANT</v>
      </c>
      <c r="G4379" t="str">
        <f>'Funding Import'!I4381</f>
        <v>Spreadsheet B 398807 20920177 ES067 DP0558 FSMADDCOSTSCOVID FSMCOVID ES067 DP0558 FSMADDCOSTSCOVID FSMCOVID</v>
      </c>
      <c r="H4379">
        <f>'Funding Import'!H4381</f>
        <v>280</v>
      </c>
      <c r="I4379" s="139"/>
    </row>
    <row r="4380" spans="1:9" ht="15" x14ac:dyDescent="0.2">
      <c r="A4380" s="191" t="str">
        <f t="shared" si="137"/>
        <v>4854</v>
      </c>
      <c r="B4380" s="191"/>
      <c r="C4380" s="191" t="str">
        <f t="shared" si="136"/>
        <v>48540006</v>
      </c>
      <c r="D4380" t="str">
        <f>'Funding Import'!A4382</f>
        <v>RB054854: THE BROOMGROVE JUNIOR</v>
      </c>
      <c r="E4380" t="str">
        <f>MID('Funding Import'!B4382,2,4)</f>
        <v>0006</v>
      </c>
      <c r="F4380" t="str">
        <f>MID('Funding Import'!B4382,8,50)</f>
        <v>EXCEPTIONAL COVID COST GRANT</v>
      </c>
      <c r="G4380" t="str">
        <f>'Funding Import'!I4382</f>
        <v>Spreadsheet B 398804 20920024 ES065 DP0556 COVIDEMERGENCY COVIDEM ES065 DP0556 COVIDEMERGENCY COVIDEM</v>
      </c>
      <c r="H4380">
        <f>'Funding Import'!H4382</f>
        <v>7000</v>
      </c>
      <c r="I4380" s="139"/>
    </row>
    <row r="4381" spans="1:9" ht="15" x14ac:dyDescent="0.2">
      <c r="A4381" s="191" t="str">
        <f t="shared" si="137"/>
        <v>4854</v>
      </c>
      <c r="B4381" s="191"/>
      <c r="C4381" s="191" t="str">
        <f t="shared" si="136"/>
        <v>48540006</v>
      </c>
      <c r="D4381" t="str">
        <f>'Funding Import'!A4383</f>
        <v>RB054854: THE BROOMGROVE JUNIOR</v>
      </c>
      <c r="E4381" t="str">
        <f>MID('Funding Import'!B4383,2,4)</f>
        <v>0006</v>
      </c>
      <c r="F4381" t="str">
        <f>MID('Funding Import'!B4383,8,50)</f>
        <v>EXCEPTIONAL COVID COST GRANT</v>
      </c>
      <c r="G4381" t="str">
        <f>'Funding Import'!I4383</f>
        <v>Spreadsheet B 399778 20982606 Movement from code '0006 to '0012 covid  emergency recode ES089 RM0128 Covid emergency recode</v>
      </c>
      <c r="H4381">
        <f>'Funding Import'!H4383</f>
        <v>-7000</v>
      </c>
      <c r="I4381" s="139"/>
    </row>
    <row r="4382" spans="1:9" ht="15" x14ac:dyDescent="0.2">
      <c r="A4382" s="191" t="str">
        <f t="shared" si="137"/>
        <v>4854</v>
      </c>
      <c r="B4382" s="191"/>
      <c r="C4382" s="191" t="str">
        <f t="shared" si="136"/>
        <v>48540012</v>
      </c>
      <c r="D4382" t="str">
        <f>'Funding Import'!A4384</f>
        <v>RB054854: THE BROOMGROVE JUNIOR</v>
      </c>
      <c r="E4382" t="str">
        <f>MID('Funding Import'!B4384,2,4)</f>
        <v>0012</v>
      </c>
      <c r="F4382" t="str">
        <f>MID('Funding Import'!B4384,8,50)</f>
        <v>COVID CATCH UP</v>
      </c>
      <c r="G4382" t="str">
        <f>'Funding Import'!I4384</f>
        <v>Spreadsheet B 399778 20982606 Movement from code '0006 to '0012 covid  emergency recode ES089 RM0128 Covid emergency recode</v>
      </c>
      <c r="H4382">
        <f>'Funding Import'!H4384</f>
        <v>7000</v>
      </c>
      <c r="I4382" s="139"/>
    </row>
    <row r="4383" spans="1:9" ht="15" x14ac:dyDescent="0.2">
      <c r="A4383" s="191" t="str">
        <f t="shared" si="137"/>
        <v>4854</v>
      </c>
      <c r="B4383" s="191"/>
      <c r="C4383" s="191" t="str">
        <f t="shared" si="136"/>
        <v>48540012</v>
      </c>
      <c r="D4383" t="str">
        <f>'Funding Import'!A4385</f>
        <v>RB054854: THE BROOMGROVE JUNIOR</v>
      </c>
      <c r="E4383" t="str">
        <f>MID('Funding Import'!B4385,2,4)</f>
        <v>0012</v>
      </c>
      <c r="F4383" t="str">
        <f>MID('Funding Import'!B4385,8,50)</f>
        <v>COVID CATCH UP</v>
      </c>
      <c r="G4383" t="str">
        <f>'Funding Import'!I4385</f>
        <v>DL 8645 0012recoveryc 0012RPG</v>
      </c>
      <c r="H4383">
        <f>'Funding Import'!H4385</f>
        <v>1341.25</v>
      </c>
      <c r="I4383" s="139"/>
    </row>
    <row r="4384" spans="1:9" ht="15" x14ac:dyDescent="0.2">
      <c r="A4384" s="191" t="str">
        <f t="shared" si="137"/>
        <v>4854</v>
      </c>
      <c r="B4384" s="191"/>
      <c r="C4384" s="191" t="str">
        <f t="shared" si="136"/>
        <v>48540012</v>
      </c>
      <c r="D4384" t="str">
        <f>'Funding Import'!A4386</f>
        <v>RB054854: THE BROOMGROVE JUNIOR</v>
      </c>
      <c r="E4384" t="str">
        <f>MID('Funding Import'!B4386,2,4)</f>
        <v>0012</v>
      </c>
      <c r="F4384" t="str">
        <f>MID('Funding Import'!B4386,8,50)</f>
        <v>COVID CATCH UP</v>
      </c>
      <c r="G4384" t="str">
        <f>'Funding Import'!I4386</f>
        <v>DL 8656 0012schoolled 0012SLT</v>
      </c>
      <c r="H4384">
        <f>'Funding Import'!H4386</f>
        <v>1299.3800000000001</v>
      </c>
      <c r="I4384" s="139"/>
    </row>
    <row r="4385" spans="1:9" ht="15" x14ac:dyDescent="0.2">
      <c r="A4385" s="191" t="str">
        <f t="shared" si="137"/>
        <v>4854</v>
      </c>
      <c r="B4385" s="191"/>
      <c r="C4385" s="191" t="str">
        <f t="shared" si="136"/>
        <v>48540014</v>
      </c>
      <c r="D4385" t="str">
        <f>'Funding Import'!A4387</f>
        <v>RB054854: THE BROOMGROVE JUNIOR</v>
      </c>
      <c r="E4385" t="str">
        <f>MID('Funding Import'!B4387,2,4)</f>
        <v>0014</v>
      </c>
      <c r="F4385" t="str">
        <f>MID('Funding Import'!B4387,8,50)</f>
        <v>PUPIL PREMIUM</v>
      </c>
      <c r="G4385" t="str">
        <f>'Funding Import'!I4387</f>
        <v>Spreadsheet B 400831 21077861 ES093 DP0593 SUMMER21PPG SUM21PPG ES093 DP0593 SUMMER21PPG SUM21PPG</v>
      </c>
      <c r="H4385">
        <f>'Funding Import'!H4387</f>
        <v>22790</v>
      </c>
      <c r="I4385" s="139"/>
    </row>
    <row r="4386" spans="1:9" ht="15" x14ac:dyDescent="0.2">
      <c r="A4386" s="191" t="str">
        <f t="shared" si="137"/>
        <v>4854</v>
      </c>
      <c r="B4386" s="191"/>
      <c r="C4386" s="191" t="str">
        <f t="shared" si="136"/>
        <v>48540014</v>
      </c>
      <c r="D4386" t="str">
        <f>'Funding Import'!A4388</f>
        <v>RB054854: THE BROOMGROVE JUNIOR</v>
      </c>
      <c r="E4386" t="str">
        <f>MID('Funding Import'!B4388,2,4)</f>
        <v>0014</v>
      </c>
      <c r="F4386" t="str">
        <f>MID('Funding Import'!B4388,8,50)</f>
        <v>PUPIL PREMIUM</v>
      </c>
      <c r="G4386" t="str">
        <f>'Funding Import'!I4388</f>
        <v>DL 8701 0014 Pupil Premium Autumn Term 2021</v>
      </c>
      <c r="H4386">
        <f>'Funding Import'!H4388</f>
        <v>18232</v>
      </c>
      <c r="I4386" s="139"/>
    </row>
    <row r="4387" spans="1:9" ht="15" x14ac:dyDescent="0.2">
      <c r="A4387" s="191" t="str">
        <f t="shared" si="137"/>
        <v>4854</v>
      </c>
      <c r="B4387" s="191"/>
      <c r="C4387" s="191" t="str">
        <f t="shared" si="136"/>
        <v>48540018</v>
      </c>
      <c r="D4387" t="str">
        <f>'Funding Import'!A4389</f>
        <v>RB054854: THE BROOMGROVE JUNIOR</v>
      </c>
      <c r="E4387" t="str">
        <f>MID('Funding Import'!B4389,2,4)</f>
        <v>0018</v>
      </c>
      <c r="F4387" t="str">
        <f>MID('Funding Import'!B4389,8,50)</f>
        <v>ADDITIONAL GRANT INCOME</v>
      </c>
      <c r="G4387" t="str">
        <f>'Funding Import'!I4389</f>
        <v>Spreadsheet B 393531 20728061 ES032 RM0087 PE GRANT APR 21 ES032 RM0087 PE GRANT APR 21</v>
      </c>
      <c r="H4387">
        <f>'Funding Import'!H4389</f>
        <v>7537</v>
      </c>
      <c r="I4387" s="139"/>
    </row>
    <row r="4388" spans="1:9" ht="15" x14ac:dyDescent="0.2">
      <c r="A4388" s="191" t="str">
        <f t="shared" si="137"/>
        <v>4854</v>
      </c>
      <c r="B4388" s="191"/>
      <c r="C4388" s="191" t="str">
        <f t="shared" si="136"/>
        <v>48540018</v>
      </c>
      <c r="D4388" t="str">
        <f>'Funding Import'!A4390</f>
        <v>RB054854: THE BROOMGROVE JUNIOR</v>
      </c>
      <c r="E4388" t="str">
        <f>MID('Funding Import'!B4390,2,4)</f>
        <v>0018</v>
      </c>
      <c r="F4388" t="str">
        <f>MID('Funding Import'!B4390,8,50)</f>
        <v>ADDITIONAL GRANT INCOME</v>
      </c>
      <c r="G4388" t="str">
        <f>'Funding Import'!I4390</f>
        <v>DL 8673 PE GRANT OCT21 0018PE</v>
      </c>
      <c r="H4388">
        <f>'Funding Import'!H4390</f>
        <v>10541</v>
      </c>
      <c r="I4388" s="139"/>
    </row>
    <row r="4389" spans="1:9" ht="15" x14ac:dyDescent="0.2">
      <c r="A4389" s="191" t="str">
        <f t="shared" si="137"/>
        <v>4854</v>
      </c>
      <c r="B4389" s="191"/>
      <c r="C4389" s="191" t="str">
        <f t="shared" si="136"/>
        <v>48540026</v>
      </c>
      <c r="D4389" t="str">
        <f>'Funding Import'!A4391</f>
        <v>RB054854: THE BROOMGROVE JUNIOR</v>
      </c>
      <c r="E4389" t="str">
        <f>MID('Funding Import'!B4391,2,4)</f>
        <v>0026</v>
      </c>
      <c r="F4389" t="str">
        <f>MID('Funding Import'!B4391,8,50)</f>
        <v>NOTIONAL SEN FUNDING</v>
      </c>
      <c r="G4389" t="str">
        <f>'Funding Import'!I4391</f>
        <v>Spreadsheet B 391732 20639856 ES012 MK0514 10026 NOTIONAL SEN ES012 MK0514 10026 NOTIONAL SEN</v>
      </c>
      <c r="H4389">
        <f>'Funding Import'!H4391</f>
        <v>74110</v>
      </c>
      <c r="I4389" s="139"/>
    </row>
    <row r="4390" spans="1:9" ht="15" x14ac:dyDescent="0.2">
      <c r="A4390" s="191" t="str">
        <f t="shared" si="137"/>
        <v>4856</v>
      </c>
      <c r="B4390" s="191"/>
      <c r="C4390" s="191" t="str">
        <f t="shared" si="136"/>
        <v>48560001</v>
      </c>
      <c r="D4390" t="str">
        <f>'Funding Import'!A4392</f>
        <v>RB054856: THE BROOMGROVE INFANTS</v>
      </c>
      <c r="E4390" t="str">
        <f>MID('Funding Import'!B4392,2,4)</f>
        <v>0001</v>
      </c>
      <c r="F4390" t="str">
        <f>MID('Funding Import'!B4392,8,50)</f>
        <v>FORMULA FUNDED (EXCL RATES)</v>
      </c>
      <c r="G4390" t="str">
        <f>'Funding Import'!I4392</f>
        <v>Spreadsheet B 391145 20630885 ES006 MK0508 10001 FORMULA FUNDED ES006 MK0508 10001 FORMULA FUNDED</v>
      </c>
      <c r="H4390">
        <f>'Funding Import'!H4392</f>
        <v>662724</v>
      </c>
      <c r="I4390" s="139"/>
    </row>
    <row r="4391" spans="1:9" ht="15" x14ac:dyDescent="0.2">
      <c r="A4391" s="191" t="str">
        <f t="shared" si="137"/>
        <v>4856</v>
      </c>
      <c r="B4391" s="191"/>
      <c r="C4391" s="191" t="str">
        <f t="shared" si="136"/>
        <v>48560002</v>
      </c>
      <c r="D4391" t="str">
        <f>'Funding Import'!A4393</f>
        <v>RB054856: THE BROOMGROVE INFANTS</v>
      </c>
      <c r="E4391" t="str">
        <f>MID('Funding Import'!B4393,2,4)</f>
        <v>0002</v>
      </c>
      <c r="F4391" t="str">
        <f>MID('Funding Import'!B4393,8,50)</f>
        <v>RATES</v>
      </c>
      <c r="G4391" t="str">
        <f>'Funding Import'!I4393</f>
        <v>Spreadsheet B 391137 20630756 ES007 MK0509 10002 RATES ES007 MK0509 10002 RATES</v>
      </c>
      <c r="H4391">
        <f>'Funding Import'!H4393</f>
        <v>18289</v>
      </c>
      <c r="I4391" s="139"/>
    </row>
    <row r="4392" spans="1:9" ht="15" x14ac:dyDescent="0.2">
      <c r="A4392" s="191" t="str">
        <f t="shared" si="137"/>
        <v>4856</v>
      </c>
      <c r="B4392" s="191"/>
      <c r="C4392" s="191" t="str">
        <f t="shared" si="136"/>
        <v>48560003</v>
      </c>
      <c r="D4392" t="str">
        <f>'Funding Import'!A4394</f>
        <v>RB054856: THE BROOMGROVE INFANTS</v>
      </c>
      <c r="E4392" t="str">
        <f>MID('Funding Import'!B4394,2,4)</f>
        <v>0003</v>
      </c>
      <c r="F4392" t="str">
        <f>MID('Funding Import'!B4394,8,50)</f>
        <v>BROUGHT FORWARD</v>
      </c>
      <c r="G4392" t="str">
        <f>'Funding Import'!I4394</f>
        <v>Spreadsheet B 394797 20778211 ES055 MK0568 10003 OPENING BALANCES ES055 MK0568 10003 OPENING BALANCES</v>
      </c>
      <c r="H4392">
        <f>'Funding Import'!H4394</f>
        <v>98457.98</v>
      </c>
      <c r="I4392" s="139"/>
    </row>
    <row r="4393" spans="1:9" ht="15" x14ac:dyDescent="0.2">
      <c r="A4393" s="191" t="str">
        <f t="shared" si="137"/>
        <v>4856</v>
      </c>
      <c r="B4393" s="191"/>
      <c r="C4393" s="191" t="str">
        <f t="shared" si="136"/>
        <v>48560004</v>
      </c>
      <c r="D4393" t="str">
        <f>'Funding Import'!A4395</f>
        <v>RB054856: THE BROOMGROVE INFANTS</v>
      </c>
      <c r="E4393" t="str">
        <f>MID('Funding Import'!B4395,2,4)</f>
        <v>0004</v>
      </c>
      <c r="F4393" t="str">
        <f>MID('Funding Import'!B4395,8,50)</f>
        <v>STATEMENTED SEN</v>
      </c>
      <c r="G4393" t="str">
        <f>'Funding Import'!I4395</f>
        <v>Spreadsheet B 391144 20630818 ES009 MK0511 10004 EHCP ES009 MK0511 10004 EHCP</v>
      </c>
      <c r="H4393">
        <f>'Funding Import'!H4395</f>
        <v>10200</v>
      </c>
      <c r="I4393" s="139"/>
    </row>
    <row r="4394" spans="1:9" ht="15" x14ac:dyDescent="0.2">
      <c r="A4394" s="191" t="str">
        <f t="shared" si="137"/>
        <v>4856</v>
      </c>
      <c r="B4394" s="191"/>
      <c r="C4394" s="191" t="str">
        <f t="shared" si="136"/>
        <v>48560004</v>
      </c>
      <c r="D4394" t="str">
        <f>'Funding Import'!A4396</f>
        <v>RB054856: THE BROOMGROVE INFANTS</v>
      </c>
      <c r="E4394" t="str">
        <f>MID('Funding Import'!B4396,2,4)</f>
        <v>0004</v>
      </c>
      <c r="F4394" t="str">
        <f>MID('Funding Import'!B4396,8,50)</f>
        <v>STATEMENTED SEN</v>
      </c>
      <c r="G4394" t="str">
        <f>'Funding Import'!I4396</f>
        <v>Spreadsheet B 394845 20782782 ES043 DP0533 SEN TOP-UP SUM1 SUM-21 ES043 DP0533 SEN TOP-UP SUM1 SUM-21</v>
      </c>
      <c r="H4394">
        <f>'Funding Import'!H4396</f>
        <v>4112</v>
      </c>
      <c r="I4394" s="139"/>
    </row>
    <row r="4395" spans="1:9" ht="15" x14ac:dyDescent="0.2">
      <c r="A4395" s="191" t="str">
        <f t="shared" si="137"/>
        <v>4856</v>
      </c>
      <c r="B4395" s="191"/>
      <c r="C4395" s="191" t="str">
        <f t="shared" si="136"/>
        <v>48560004</v>
      </c>
      <c r="D4395" t="str">
        <f>'Funding Import'!A4397</f>
        <v>RB054856: THE BROOMGROVE INFANTS</v>
      </c>
      <c r="E4395" t="str">
        <f>MID('Funding Import'!B4397,2,4)</f>
        <v>0004</v>
      </c>
      <c r="F4395" t="str">
        <f>MID('Funding Import'!B4397,8,50)</f>
        <v>STATEMENTED SEN</v>
      </c>
      <c r="G4395" t="str">
        <f>'Funding Import'!I4397</f>
        <v>DL 8688 SEN TOP-UP AUT1 AUT-21</v>
      </c>
      <c r="H4395">
        <f>'Funding Import'!H4397</f>
        <v>5443</v>
      </c>
      <c r="I4395" s="139"/>
    </row>
    <row r="4396" spans="1:9" ht="15" x14ac:dyDescent="0.2">
      <c r="A4396" s="191" t="str">
        <f t="shared" si="137"/>
        <v>4856</v>
      </c>
      <c r="B4396" s="191"/>
      <c r="C4396" s="191" t="str">
        <f t="shared" si="136"/>
        <v>48560006</v>
      </c>
      <c r="D4396" t="str">
        <f>'Funding Import'!A4398</f>
        <v>RB054856: THE BROOMGROVE INFANTS</v>
      </c>
      <c r="E4396" t="str">
        <f>MID('Funding Import'!B4398,2,4)</f>
        <v>0006</v>
      </c>
      <c r="F4396" t="str">
        <f>MID('Funding Import'!B4398,8,50)</f>
        <v>EXCEPTIONAL COVID COST GRANT</v>
      </c>
      <c r="G4396" t="str">
        <f>'Funding Import'!I4398</f>
        <v>Spreadsheet B 398804 20920024 ES065 DP0556 COVIDEMERGENCY COVIDEM ES065 DP0556 COVIDEMERGENCY COVIDEM</v>
      </c>
      <c r="H4396">
        <f>'Funding Import'!H4398</f>
        <v>5560</v>
      </c>
      <c r="I4396" s="139"/>
    </row>
    <row r="4397" spans="1:9" ht="15" x14ac:dyDescent="0.2">
      <c r="A4397" s="191" t="str">
        <f t="shared" si="137"/>
        <v>4856</v>
      </c>
      <c r="B4397" s="191"/>
      <c r="C4397" s="191" t="str">
        <f t="shared" si="136"/>
        <v>48560006</v>
      </c>
      <c r="D4397" t="str">
        <f>'Funding Import'!A4399</f>
        <v>RB054856: THE BROOMGROVE INFANTS</v>
      </c>
      <c r="E4397" t="str">
        <f>MID('Funding Import'!B4399,2,4)</f>
        <v>0006</v>
      </c>
      <c r="F4397" t="str">
        <f>MID('Funding Import'!B4399,8,50)</f>
        <v>EXCEPTIONAL COVID COST GRANT</v>
      </c>
      <c r="G4397" t="str">
        <f>'Funding Import'!I4399</f>
        <v>Spreadsheet B 399778 20982606 Movement from code '0006 to '0012 covid  emergency recode ES089 RM0128 Covid emergency recode</v>
      </c>
      <c r="H4397">
        <f>'Funding Import'!H4399</f>
        <v>-5560</v>
      </c>
      <c r="I4397" s="139"/>
    </row>
    <row r="4398" spans="1:9" ht="15" x14ac:dyDescent="0.2">
      <c r="A4398" s="191" t="str">
        <f t="shared" si="137"/>
        <v>4856</v>
      </c>
      <c r="B4398" s="191"/>
      <c r="C4398" s="191" t="str">
        <f t="shared" si="136"/>
        <v>48560012</v>
      </c>
      <c r="D4398" t="str">
        <f>'Funding Import'!A4400</f>
        <v>RB054856: THE BROOMGROVE INFANTS</v>
      </c>
      <c r="E4398" t="str">
        <f>MID('Funding Import'!B4400,2,4)</f>
        <v>0012</v>
      </c>
      <c r="F4398" t="str">
        <f>MID('Funding Import'!B4400,8,50)</f>
        <v>COVID CATCH UP</v>
      </c>
      <c r="G4398" t="str">
        <f>'Funding Import'!I4400</f>
        <v>Spreadsheet B 399778 20982606 Movement from code '0006 to '0012 covid  emergency recode ES089 RM0128 Covid emergency recode</v>
      </c>
      <c r="H4398">
        <f>'Funding Import'!H4400</f>
        <v>5560</v>
      </c>
      <c r="I4398" s="139"/>
    </row>
    <row r="4399" spans="1:9" ht="15" x14ac:dyDescent="0.2">
      <c r="A4399" s="191" t="str">
        <f t="shared" si="137"/>
        <v>4856</v>
      </c>
      <c r="B4399" s="191"/>
      <c r="C4399" s="191" t="str">
        <f t="shared" si="136"/>
        <v>48560012</v>
      </c>
      <c r="D4399" t="str">
        <f>'Funding Import'!A4401</f>
        <v>RB054856: THE BROOMGROVE INFANTS</v>
      </c>
      <c r="E4399" t="str">
        <f>MID('Funding Import'!B4401,2,4)</f>
        <v>0012</v>
      </c>
      <c r="F4399" t="str">
        <f>MID('Funding Import'!B4401,8,50)</f>
        <v>COVID CATCH UP</v>
      </c>
      <c r="G4399" t="str">
        <f>'Funding Import'!I4401</f>
        <v>DL 8645 0012recoveryc 0012RPG</v>
      </c>
      <c r="H4399">
        <f>'Funding Import'!H4401</f>
        <v>1123.75</v>
      </c>
      <c r="I4399" s="139"/>
    </row>
    <row r="4400" spans="1:9" ht="15" x14ac:dyDescent="0.2">
      <c r="A4400" s="191" t="str">
        <f t="shared" si="137"/>
        <v>4856</v>
      </c>
      <c r="B4400" s="191"/>
      <c r="C4400" s="191" t="str">
        <f t="shared" si="136"/>
        <v>48560012</v>
      </c>
      <c r="D4400" t="str">
        <f>'Funding Import'!A4402</f>
        <v>RB054856: THE BROOMGROVE INFANTS</v>
      </c>
      <c r="E4400" t="str">
        <f>MID('Funding Import'!B4402,2,4)</f>
        <v>0012</v>
      </c>
      <c r="F4400" t="str">
        <f>MID('Funding Import'!B4402,8,50)</f>
        <v>COVID CATCH UP</v>
      </c>
      <c r="G4400" t="str">
        <f>'Funding Import'!I4402</f>
        <v>DL 8656 0012schoolled 0012SLT</v>
      </c>
      <c r="H4400">
        <f>'Funding Import'!H4402</f>
        <v>826.88</v>
      </c>
      <c r="I4400" s="139"/>
    </row>
    <row r="4401" spans="1:9" ht="15" x14ac:dyDescent="0.2">
      <c r="A4401" s="191" t="str">
        <f t="shared" si="137"/>
        <v>4856</v>
      </c>
      <c r="B4401" s="191"/>
      <c r="C4401" s="191" t="str">
        <f t="shared" si="136"/>
        <v>48560014</v>
      </c>
      <c r="D4401" t="str">
        <f>'Funding Import'!A4403</f>
        <v>RB054856: THE BROOMGROVE INFANTS</v>
      </c>
      <c r="E4401" t="str">
        <f>MID('Funding Import'!B4403,2,4)</f>
        <v>0014</v>
      </c>
      <c r="F4401" t="str">
        <f>MID('Funding Import'!B4403,8,50)</f>
        <v>PUPIL PREMIUM</v>
      </c>
      <c r="G4401" t="str">
        <f>'Funding Import'!I4403</f>
        <v>Spreadsheet B 400831 21077861 ES093 DP0593 SUMMER21PPG SUM21PPG ES093 DP0593 SUMMER21PPG SUM21PPG</v>
      </c>
      <c r="H4401">
        <f>'Funding Import'!H4403</f>
        <v>17790</v>
      </c>
      <c r="I4401" s="139"/>
    </row>
    <row r="4402" spans="1:9" ht="15" x14ac:dyDescent="0.2">
      <c r="A4402" s="191" t="str">
        <f t="shared" si="137"/>
        <v>4856</v>
      </c>
      <c r="B4402" s="191"/>
      <c r="C4402" s="191" t="str">
        <f t="shared" ref="C4402:C4465" si="138">A4402&amp;E4402</f>
        <v>48560014</v>
      </c>
      <c r="D4402" t="str">
        <f>'Funding Import'!A4404</f>
        <v>RB054856: THE BROOMGROVE INFANTS</v>
      </c>
      <c r="E4402" t="str">
        <f>MID('Funding Import'!B4404,2,4)</f>
        <v>0014</v>
      </c>
      <c r="F4402" t="str">
        <f>MID('Funding Import'!B4404,8,50)</f>
        <v>PUPIL PREMIUM</v>
      </c>
      <c r="G4402" t="str">
        <f>'Funding Import'!I4404</f>
        <v>DL 8670 PPG CIC AUT21P2 AUT-21</v>
      </c>
      <c r="H4402">
        <f>'Funding Import'!H4404</f>
        <v>2913</v>
      </c>
      <c r="I4402" s="139"/>
    </row>
    <row r="4403" spans="1:9" ht="15" x14ac:dyDescent="0.2">
      <c r="A4403" s="191" t="str">
        <f t="shared" si="137"/>
        <v>4856</v>
      </c>
      <c r="B4403" s="191"/>
      <c r="C4403" s="191" t="str">
        <f t="shared" si="138"/>
        <v>48560014</v>
      </c>
      <c r="D4403" t="str">
        <f>'Funding Import'!A4405</f>
        <v>RB054856: THE BROOMGROVE INFANTS</v>
      </c>
      <c r="E4403" t="str">
        <f>MID('Funding Import'!B4405,2,4)</f>
        <v>0014</v>
      </c>
      <c r="F4403" t="str">
        <f>MID('Funding Import'!B4405,8,50)</f>
        <v>PUPIL PREMIUM</v>
      </c>
      <c r="G4403" t="str">
        <f>'Funding Import'!I4405</f>
        <v>DL 8701 0014 Pupil Premium Autumn Term 2021</v>
      </c>
      <c r="H4403">
        <f>'Funding Import'!H4405</f>
        <v>14232</v>
      </c>
      <c r="I4403" s="139"/>
    </row>
    <row r="4404" spans="1:9" ht="15" x14ac:dyDescent="0.2">
      <c r="A4404" s="191" t="str">
        <f t="shared" si="137"/>
        <v>4856</v>
      </c>
      <c r="B4404" s="191"/>
      <c r="C4404" s="191" t="str">
        <f t="shared" si="138"/>
        <v>48560018</v>
      </c>
      <c r="D4404" t="str">
        <f>'Funding Import'!A4406</f>
        <v>RB054856: THE BROOMGROVE INFANTS</v>
      </c>
      <c r="E4404" t="str">
        <f>MID('Funding Import'!B4406,2,4)</f>
        <v>0018</v>
      </c>
      <c r="F4404" t="str">
        <f>MID('Funding Import'!B4406,8,50)</f>
        <v>ADDITIONAL GRANT INCOME</v>
      </c>
      <c r="G4404" t="str">
        <f>'Funding Import'!I4406</f>
        <v>Spreadsheet B 393531 20728061 ES032 RM0087 PE GRANT APR 21 ES032 RM0087 PE GRANT APR 21</v>
      </c>
      <c r="H4404">
        <f>'Funding Import'!H4406</f>
        <v>7146</v>
      </c>
      <c r="I4404" s="139"/>
    </row>
    <row r="4405" spans="1:9" ht="15" x14ac:dyDescent="0.2">
      <c r="A4405" s="191" t="str">
        <f t="shared" si="137"/>
        <v>4856</v>
      </c>
      <c r="B4405" s="191"/>
      <c r="C4405" s="191" t="str">
        <f t="shared" si="138"/>
        <v>48560018</v>
      </c>
      <c r="D4405" t="str">
        <f>'Funding Import'!A4407</f>
        <v>RB054856: THE BROOMGROVE INFANTS</v>
      </c>
      <c r="E4405" t="str">
        <f>MID('Funding Import'!B4407,2,4)</f>
        <v>0018</v>
      </c>
      <c r="F4405" t="str">
        <f>MID('Funding Import'!B4407,8,50)</f>
        <v>ADDITIONAL GRANT INCOME</v>
      </c>
      <c r="G4405" t="str">
        <f>'Funding Import'!I4407</f>
        <v>Spreadsheet B 399769 20981730 UIFSM JULY21 UIFSM 21 ES085 RM0124 UIFSM JULY21 UIFSM 21</v>
      </c>
      <c r="H4405">
        <f>'Funding Import'!H4407</f>
        <v>47722</v>
      </c>
      <c r="I4405" s="139"/>
    </row>
    <row r="4406" spans="1:9" ht="15" x14ac:dyDescent="0.2">
      <c r="A4406" s="191" t="str">
        <f t="shared" si="137"/>
        <v>4856</v>
      </c>
      <c r="B4406" s="191"/>
      <c r="C4406" s="191" t="str">
        <f t="shared" si="138"/>
        <v>48560018</v>
      </c>
      <c r="D4406" t="str">
        <f>'Funding Import'!A4408</f>
        <v>RB054856: THE BROOMGROVE INFANTS</v>
      </c>
      <c r="E4406" t="str">
        <f>MID('Funding Import'!B4408,2,4)</f>
        <v>0018</v>
      </c>
      <c r="F4406" t="str">
        <f>MID('Funding Import'!B4408,8,50)</f>
        <v>ADDITIONAL GRANT INCOME</v>
      </c>
      <c r="G4406" t="str">
        <f>'Funding Import'!I4408</f>
        <v>DL 8673 PE GRANT OCT21 0018PE</v>
      </c>
      <c r="H4406">
        <f>'Funding Import'!H4408</f>
        <v>9993</v>
      </c>
      <c r="I4406" s="139"/>
    </row>
    <row r="4407" spans="1:9" ht="15" x14ac:dyDescent="0.2">
      <c r="A4407" s="191" t="str">
        <f t="shared" si="137"/>
        <v>4856</v>
      </c>
      <c r="B4407" s="191"/>
      <c r="C4407" s="191" t="str">
        <f t="shared" si="138"/>
        <v>48560026</v>
      </c>
      <c r="D4407" t="str">
        <f>'Funding Import'!A4409</f>
        <v>RB054856: THE BROOMGROVE INFANTS</v>
      </c>
      <c r="E4407" t="str">
        <f>MID('Funding Import'!B4409,2,4)</f>
        <v>0026</v>
      </c>
      <c r="F4407" t="str">
        <f>MID('Funding Import'!B4409,8,50)</f>
        <v>NOTIONAL SEN FUNDING</v>
      </c>
      <c r="G4407" t="str">
        <f>'Funding Import'!I4409</f>
        <v>Spreadsheet B 391732 20639856 ES012 MK0514 10026 NOTIONAL SEN ES012 MK0514 10026 NOTIONAL SEN</v>
      </c>
      <c r="H4407">
        <f>'Funding Import'!H4409</f>
        <v>65913</v>
      </c>
      <c r="I4407" s="139"/>
    </row>
    <row r="4408" spans="1:9" ht="15" x14ac:dyDescent="0.2">
      <c r="A4408" s="191" t="str">
        <f t="shared" si="137"/>
        <v>4864</v>
      </c>
      <c r="B4408" s="191"/>
      <c r="C4408" s="191" t="str">
        <f t="shared" si="138"/>
        <v>48640001</v>
      </c>
      <c r="D4408" t="str">
        <f>'Funding Import'!A4410</f>
        <v>RB054864: WIX &amp; WRABNESS PRIMARY SCHOOL</v>
      </c>
      <c r="E4408" t="str">
        <f>MID('Funding Import'!B4410,2,4)</f>
        <v>0001</v>
      </c>
      <c r="F4408" t="str">
        <f>MID('Funding Import'!B4410,8,50)</f>
        <v>FORMULA FUNDED (EXCL RATES)</v>
      </c>
      <c r="G4408" t="str">
        <f>'Funding Import'!I4410</f>
        <v>Spreadsheet B 391145 20630885 ES006 MK0508 10001 FORMULA FUNDED ES006 MK0508 10001 FORMULA FUNDED</v>
      </c>
      <c r="H4408">
        <f>'Funding Import'!H4410</f>
        <v>761094</v>
      </c>
      <c r="I4408" s="139"/>
    </row>
    <row r="4409" spans="1:9" ht="15" x14ac:dyDescent="0.2">
      <c r="A4409" s="191" t="str">
        <f t="shared" si="137"/>
        <v>4864</v>
      </c>
      <c r="B4409" s="191"/>
      <c r="C4409" s="191" t="str">
        <f t="shared" si="138"/>
        <v>48640002</v>
      </c>
      <c r="D4409" t="str">
        <f>'Funding Import'!A4411</f>
        <v>RB054864: WIX &amp; WRABNESS PRIMARY SCHOOL</v>
      </c>
      <c r="E4409" t="str">
        <f>MID('Funding Import'!B4411,2,4)</f>
        <v>0002</v>
      </c>
      <c r="F4409" t="str">
        <f>MID('Funding Import'!B4411,8,50)</f>
        <v>RATES</v>
      </c>
      <c r="G4409" t="str">
        <f>'Funding Import'!I4411</f>
        <v>Spreadsheet B 391137 20630756 ES007 MK0509 10002 RATES ES007 MK0509 10002 RATES</v>
      </c>
      <c r="H4409">
        <f>'Funding Import'!H4411</f>
        <v>17094</v>
      </c>
      <c r="I4409" s="139"/>
    </row>
    <row r="4410" spans="1:9" ht="15" x14ac:dyDescent="0.2">
      <c r="A4410" s="191" t="str">
        <f t="shared" si="137"/>
        <v>4864</v>
      </c>
      <c r="B4410" s="191"/>
      <c r="C4410" s="191" t="str">
        <f t="shared" si="138"/>
        <v>48640003</v>
      </c>
      <c r="D4410" t="str">
        <f>'Funding Import'!A4412</f>
        <v>RB054864: WIX &amp; WRABNESS PRIMARY SCHOOL</v>
      </c>
      <c r="E4410" t="str">
        <f>MID('Funding Import'!B4412,2,4)</f>
        <v>0003</v>
      </c>
      <c r="F4410" t="str">
        <f>MID('Funding Import'!B4412,8,50)</f>
        <v>BROUGHT FORWARD</v>
      </c>
      <c r="G4410" t="str">
        <f>'Funding Import'!I4412</f>
        <v>Spreadsheet B 394797 20778211 ES055 MK0568 10003 OPENING BALANCES ES055 MK0568 10003 OPENING BALANCES</v>
      </c>
      <c r="H4410">
        <f>'Funding Import'!H4412</f>
        <v>34819.599999999999</v>
      </c>
      <c r="I4410" s="139"/>
    </row>
    <row r="4411" spans="1:9" ht="15" x14ac:dyDescent="0.2">
      <c r="A4411" s="191" t="str">
        <f t="shared" si="137"/>
        <v>4864</v>
      </c>
      <c r="B4411" s="191"/>
      <c r="C4411" s="191" t="str">
        <f t="shared" si="138"/>
        <v>48640004</v>
      </c>
      <c r="D4411" t="str">
        <f>'Funding Import'!A4413</f>
        <v>RB054864: WIX &amp; WRABNESS PRIMARY SCHOOL</v>
      </c>
      <c r="E4411" t="str">
        <f>MID('Funding Import'!B4413,2,4)</f>
        <v>0004</v>
      </c>
      <c r="F4411" t="str">
        <f>MID('Funding Import'!B4413,8,50)</f>
        <v>STATEMENTED SEN</v>
      </c>
      <c r="G4411" t="str">
        <f>'Funding Import'!I4413</f>
        <v>Spreadsheet B 391144 20630818 ES009 MK0511 10004 EHCP ES009 MK0511 10004 EHCP</v>
      </c>
      <c r="H4411">
        <f>'Funding Import'!H4413</f>
        <v>4800</v>
      </c>
      <c r="I4411" s="139"/>
    </row>
    <row r="4412" spans="1:9" ht="15" x14ac:dyDescent="0.2">
      <c r="A4412" s="191" t="str">
        <f t="shared" si="137"/>
        <v>4864</v>
      </c>
      <c r="B4412" s="191"/>
      <c r="C4412" s="191" t="str">
        <f t="shared" si="138"/>
        <v>48640004</v>
      </c>
      <c r="D4412" t="str">
        <f>'Funding Import'!A4414</f>
        <v>RB054864: WIX &amp; WRABNESS PRIMARY SCHOOL</v>
      </c>
      <c r="E4412" t="str">
        <f>MID('Funding Import'!B4414,2,4)</f>
        <v>0004</v>
      </c>
      <c r="F4412" t="str">
        <f>MID('Funding Import'!B4414,8,50)</f>
        <v>STATEMENTED SEN</v>
      </c>
      <c r="G4412" t="str">
        <f>'Funding Import'!I4414</f>
        <v>Spreadsheet B 401820 21143763 ES099 MK0707 SEN TOP-UP SUM2 SUM-21 ES099 MK0707 SEN TOP-UP SUM2 SUM-21</v>
      </c>
      <c r="H4412">
        <f>'Funding Import'!H4414</f>
        <v>750</v>
      </c>
      <c r="I4412" s="139"/>
    </row>
    <row r="4413" spans="1:9" ht="15" x14ac:dyDescent="0.2">
      <c r="A4413" s="191" t="str">
        <f t="shared" si="137"/>
        <v>4864</v>
      </c>
      <c r="B4413" s="191"/>
      <c r="C4413" s="191" t="str">
        <f t="shared" si="138"/>
        <v>48640004</v>
      </c>
      <c r="D4413" t="str">
        <f>'Funding Import'!A4415</f>
        <v>RB054864: WIX &amp; WRABNESS PRIMARY SCHOOL</v>
      </c>
      <c r="E4413" t="str">
        <f>MID('Funding Import'!B4415,2,4)</f>
        <v>0004</v>
      </c>
      <c r="F4413" t="str">
        <f>MID('Funding Import'!B4415,8,50)</f>
        <v>STATEMENTED SEN</v>
      </c>
      <c r="G4413" t="str">
        <f>'Funding Import'!I4415</f>
        <v>DL 8688 SEN TOP-UP AUT1 AUT-21</v>
      </c>
      <c r="H4413">
        <f>'Funding Import'!H4415</f>
        <v>600</v>
      </c>
      <c r="I4413" s="139"/>
    </row>
    <row r="4414" spans="1:9" ht="15" x14ac:dyDescent="0.2">
      <c r="A4414" s="191" t="str">
        <f t="shared" si="137"/>
        <v>4864</v>
      </c>
      <c r="B4414" s="191"/>
      <c r="C4414" s="191" t="str">
        <f t="shared" si="138"/>
        <v>48640006</v>
      </c>
      <c r="D4414" t="str">
        <f>'Funding Import'!A4416</f>
        <v>RB054864: WIX &amp; WRABNESS PRIMARY SCHOOL</v>
      </c>
      <c r="E4414" t="str">
        <f>MID('Funding Import'!B4416,2,4)</f>
        <v>0006</v>
      </c>
      <c r="F4414" t="str">
        <f>MID('Funding Import'!B4416,8,50)</f>
        <v>EXCEPTIONAL COVID COST GRANT</v>
      </c>
      <c r="G4414" t="str">
        <f>'Funding Import'!I4416</f>
        <v>Spreadsheet B 392871 20655391 ES013 DP0520 Covidemergency Covidem1 ES013 DP0520 Covidemergency Covidem1</v>
      </c>
      <c r="H4414">
        <f>'Funding Import'!H4416</f>
        <v>757</v>
      </c>
      <c r="I4414" s="139"/>
    </row>
    <row r="4415" spans="1:9" ht="15" x14ac:dyDescent="0.2">
      <c r="A4415" s="191" t="str">
        <f t="shared" si="137"/>
        <v>4864</v>
      </c>
      <c r="B4415" s="191"/>
      <c r="C4415" s="191" t="str">
        <f t="shared" si="138"/>
        <v>48640006</v>
      </c>
      <c r="D4415" t="str">
        <f>'Funding Import'!A4417</f>
        <v>RB054864: WIX &amp; WRABNESS PRIMARY SCHOOL</v>
      </c>
      <c r="E4415" t="str">
        <f>MID('Funding Import'!B4417,2,4)</f>
        <v>0006</v>
      </c>
      <c r="F4415" t="str">
        <f>MID('Funding Import'!B4417,8,50)</f>
        <v>EXCEPTIONAL COVID COST GRANT</v>
      </c>
      <c r="G4415" t="str">
        <f>'Funding Import'!I4417</f>
        <v>Spreadsheet B 398804 20920024 ES065 DP0556 COVIDEMERGENCY COVIDEM ES065 DP0556 COVIDEMERGENCY COVIDEM</v>
      </c>
      <c r="H4415">
        <f>'Funding Import'!H4417</f>
        <v>3730</v>
      </c>
      <c r="I4415" s="139"/>
    </row>
    <row r="4416" spans="1:9" ht="15" x14ac:dyDescent="0.2">
      <c r="A4416" s="191" t="str">
        <f t="shared" si="137"/>
        <v>4864</v>
      </c>
      <c r="B4416" s="191"/>
      <c r="C4416" s="191" t="str">
        <f t="shared" si="138"/>
        <v>48640006</v>
      </c>
      <c r="D4416" t="str">
        <f>'Funding Import'!A4418</f>
        <v>RB054864: WIX &amp; WRABNESS PRIMARY SCHOOL</v>
      </c>
      <c r="E4416" t="str">
        <f>MID('Funding Import'!B4418,2,4)</f>
        <v>0006</v>
      </c>
      <c r="F4416" t="str">
        <f>MID('Funding Import'!B4418,8,50)</f>
        <v>EXCEPTIONAL COVID COST GRANT</v>
      </c>
      <c r="G4416" t="str">
        <f>'Funding Import'!I4418</f>
        <v>Spreadsheet B 399778 20982606 Movement from code '0006 to '0012 covid  emergency recode ES089 RM0128 Covid emergency recode</v>
      </c>
      <c r="H4416">
        <f>'Funding Import'!H4418</f>
        <v>-3730</v>
      </c>
      <c r="I4416" s="139"/>
    </row>
    <row r="4417" spans="1:9" ht="15" x14ac:dyDescent="0.2">
      <c r="A4417" s="191" t="str">
        <f t="shared" si="137"/>
        <v>4864</v>
      </c>
      <c r="B4417" s="191"/>
      <c r="C4417" s="191" t="str">
        <f t="shared" si="138"/>
        <v>48640007</v>
      </c>
      <c r="D4417" t="str">
        <f>'Funding Import'!A4419</f>
        <v>RB054864: WIX &amp; WRABNESS PRIMARY SCHOOL</v>
      </c>
      <c r="E4417" t="str">
        <f>MID('Funding Import'!B4419,2,4)</f>
        <v>0007</v>
      </c>
      <c r="F4417" t="str">
        <f>MID('Funding Import'!B4419,8,50)</f>
        <v>PUPIL INCREASE/FORMULA ERR</v>
      </c>
      <c r="G4417" t="str">
        <f>'Funding Import'!I4419</f>
        <v>DL 8706 2021-22 KS1 Class Size Funding</v>
      </c>
      <c r="H4417">
        <f>'Funding Import'!H4419</f>
        <v>3741</v>
      </c>
      <c r="I4417" s="139"/>
    </row>
    <row r="4418" spans="1:9" ht="15" x14ac:dyDescent="0.2">
      <c r="A4418" s="191" t="str">
        <f t="shared" ref="A4418:A4481" si="139">MID(D4418,5,4)</f>
        <v>4864</v>
      </c>
      <c r="B4418" s="191"/>
      <c r="C4418" s="191" t="str">
        <f t="shared" si="138"/>
        <v>48640012</v>
      </c>
      <c r="D4418" t="str">
        <f>'Funding Import'!A4420</f>
        <v>RB054864: WIX &amp; WRABNESS PRIMARY SCHOOL</v>
      </c>
      <c r="E4418" t="str">
        <f>MID('Funding Import'!B4420,2,4)</f>
        <v>0012</v>
      </c>
      <c r="F4418" t="str">
        <f>MID('Funding Import'!B4420,8,50)</f>
        <v>COVID CATCH UP</v>
      </c>
      <c r="G4418" t="str">
        <f>'Funding Import'!I4420</f>
        <v>Spreadsheet B 399778 20982606 Movement from code '0006 to '0012 covid  emergency recode ES089 RM0128 Covid emergency recode</v>
      </c>
      <c r="H4418">
        <f>'Funding Import'!H4420</f>
        <v>3730</v>
      </c>
      <c r="I4418" s="139"/>
    </row>
    <row r="4419" spans="1:9" ht="15" x14ac:dyDescent="0.2">
      <c r="A4419" s="191" t="str">
        <f t="shared" si="139"/>
        <v>4864</v>
      </c>
      <c r="B4419" s="191"/>
      <c r="C4419" s="191" t="str">
        <f t="shared" si="138"/>
        <v>48640012</v>
      </c>
      <c r="D4419" t="str">
        <f>'Funding Import'!A4421</f>
        <v>RB054864: WIX &amp; WRABNESS PRIMARY SCHOOL</v>
      </c>
      <c r="E4419" t="str">
        <f>MID('Funding Import'!B4421,2,4)</f>
        <v>0012</v>
      </c>
      <c r="F4419" t="str">
        <f>MID('Funding Import'!B4421,8,50)</f>
        <v>COVID CATCH UP</v>
      </c>
      <c r="G4419" t="str">
        <f>'Funding Import'!I4421</f>
        <v>DL 8645 0012recoveryc 0012RPG</v>
      </c>
      <c r="H4419">
        <f>'Funding Import'!H4421</f>
        <v>500</v>
      </c>
      <c r="I4419" s="139"/>
    </row>
    <row r="4420" spans="1:9" ht="15" x14ac:dyDescent="0.2">
      <c r="A4420" s="191" t="str">
        <f t="shared" si="139"/>
        <v>4864</v>
      </c>
      <c r="B4420" s="191"/>
      <c r="C4420" s="191" t="str">
        <f t="shared" si="138"/>
        <v>48640012</v>
      </c>
      <c r="D4420" t="str">
        <f>'Funding Import'!A4422</f>
        <v>RB054864: WIX &amp; WRABNESS PRIMARY SCHOOL</v>
      </c>
      <c r="E4420" t="str">
        <f>MID('Funding Import'!B4422,2,4)</f>
        <v>0012</v>
      </c>
      <c r="F4420" t="str">
        <f>MID('Funding Import'!B4422,8,50)</f>
        <v>COVID CATCH UP</v>
      </c>
      <c r="G4420" t="str">
        <f>'Funding Import'!I4422</f>
        <v>DL 8656 0012schoolled 0012SLT</v>
      </c>
      <c r="H4420">
        <f>'Funding Import'!H4422</f>
        <v>177.19</v>
      </c>
      <c r="I4420" s="139"/>
    </row>
    <row r="4421" spans="1:9" ht="15" x14ac:dyDescent="0.2">
      <c r="A4421" s="191" t="str">
        <f t="shared" si="139"/>
        <v>4864</v>
      </c>
      <c r="B4421" s="191"/>
      <c r="C4421" s="191" t="str">
        <f t="shared" si="138"/>
        <v>48640014</v>
      </c>
      <c r="D4421" t="str">
        <f>'Funding Import'!A4423</f>
        <v>RB054864: WIX &amp; WRABNESS PRIMARY SCHOOL</v>
      </c>
      <c r="E4421" t="str">
        <f>MID('Funding Import'!B4423,2,4)</f>
        <v>0014</v>
      </c>
      <c r="F4421" t="str">
        <f>MID('Funding Import'!B4423,8,50)</f>
        <v>PUPIL PREMIUM</v>
      </c>
      <c r="G4421" t="str">
        <f>'Funding Import'!I4423</f>
        <v>Spreadsheet B 400831 21077861 ES093 DP0593 SUMMER21PPG SUM21PPG ES093 DP0593 SUMMER21PPG SUM21PPG</v>
      </c>
      <c r="H4421">
        <f>'Funding Import'!H4423</f>
        <v>3060</v>
      </c>
      <c r="I4421" s="139"/>
    </row>
    <row r="4422" spans="1:9" ht="15" x14ac:dyDescent="0.2">
      <c r="A4422" s="191" t="str">
        <f t="shared" si="139"/>
        <v>4864</v>
      </c>
      <c r="B4422" s="191"/>
      <c r="C4422" s="191" t="str">
        <f t="shared" si="138"/>
        <v>48640014</v>
      </c>
      <c r="D4422" t="str">
        <f>'Funding Import'!A4424</f>
        <v>RB054864: WIX &amp; WRABNESS PRIMARY SCHOOL</v>
      </c>
      <c r="E4422" t="str">
        <f>MID('Funding Import'!B4424,2,4)</f>
        <v>0014</v>
      </c>
      <c r="F4422" t="str">
        <f>MID('Funding Import'!B4424,8,50)</f>
        <v>PUPIL PREMIUM</v>
      </c>
      <c r="G4422" t="str">
        <f>'Funding Import'!I4424</f>
        <v>DL 8701 0014 Pupil Premium Autumn Term 2021</v>
      </c>
      <c r="H4422">
        <f>'Funding Import'!H4424</f>
        <v>2448</v>
      </c>
      <c r="I4422" s="139"/>
    </row>
    <row r="4423" spans="1:9" ht="15" x14ac:dyDescent="0.2">
      <c r="A4423" s="191" t="str">
        <f t="shared" si="139"/>
        <v>4864</v>
      </c>
      <c r="B4423" s="191"/>
      <c r="C4423" s="191" t="str">
        <f t="shared" si="138"/>
        <v>48640018</v>
      </c>
      <c r="D4423" t="str">
        <f>'Funding Import'!A4425</f>
        <v>RB054864: WIX &amp; WRABNESS PRIMARY SCHOOL</v>
      </c>
      <c r="E4423" t="str">
        <f>MID('Funding Import'!B4425,2,4)</f>
        <v>0018</v>
      </c>
      <c r="F4423" t="str">
        <f>MID('Funding Import'!B4425,8,50)</f>
        <v>ADDITIONAL GRANT INCOME</v>
      </c>
      <c r="G4423" t="str">
        <f>'Funding Import'!I4425</f>
        <v>Spreadsheet B 393531 20728061 ES032 RM0087 PE GRANT APR 21 ES032 RM0087 PE GRANT APR 21</v>
      </c>
      <c r="H4423">
        <f>'Funding Import'!H4425</f>
        <v>7096</v>
      </c>
      <c r="I4423" s="139"/>
    </row>
    <row r="4424" spans="1:9" ht="15" x14ac:dyDescent="0.2">
      <c r="A4424" s="191" t="str">
        <f t="shared" si="139"/>
        <v>4864</v>
      </c>
      <c r="B4424" s="191"/>
      <c r="C4424" s="191" t="str">
        <f t="shared" si="138"/>
        <v>48640018</v>
      </c>
      <c r="D4424" t="str">
        <f>'Funding Import'!A4426</f>
        <v>RB054864: WIX &amp; WRABNESS PRIMARY SCHOOL</v>
      </c>
      <c r="E4424" t="str">
        <f>MID('Funding Import'!B4426,2,4)</f>
        <v>0018</v>
      </c>
      <c r="F4424" t="str">
        <f>MID('Funding Import'!B4426,8,50)</f>
        <v>ADDITIONAL GRANT INCOME</v>
      </c>
      <c r="G4424" t="str">
        <f>'Funding Import'!I4426</f>
        <v>Spreadsheet B 399769 20981730 UIFSM JULY21 UIFSM 21 ES085 RM0124 UIFSM JULY21 UIFSM 21</v>
      </c>
      <c r="H4424">
        <f>'Funding Import'!H4426</f>
        <v>17414</v>
      </c>
      <c r="I4424" s="139"/>
    </row>
    <row r="4425" spans="1:9" ht="15" x14ac:dyDescent="0.2">
      <c r="A4425" s="191" t="str">
        <f t="shared" si="139"/>
        <v>4864</v>
      </c>
      <c r="B4425" s="191"/>
      <c r="C4425" s="191" t="str">
        <f t="shared" si="138"/>
        <v>48640018</v>
      </c>
      <c r="D4425" t="str">
        <f>'Funding Import'!A4427</f>
        <v>RB054864: WIX &amp; WRABNESS PRIMARY SCHOOL</v>
      </c>
      <c r="E4425" t="str">
        <f>MID('Funding Import'!B4427,2,4)</f>
        <v>0018</v>
      </c>
      <c r="F4425" t="str">
        <f>MID('Funding Import'!B4427,8,50)</f>
        <v>ADDITIONAL GRANT INCOME</v>
      </c>
      <c r="G4425" t="str">
        <f>'Funding Import'!I4427</f>
        <v>DL 8673 PE GRANT OCT21 0018PE</v>
      </c>
      <c r="H4425">
        <f>'Funding Import'!H4427</f>
        <v>9917</v>
      </c>
      <c r="I4425" s="139"/>
    </row>
    <row r="4426" spans="1:9" ht="15" x14ac:dyDescent="0.2">
      <c r="A4426" s="191" t="str">
        <f t="shared" si="139"/>
        <v>4864</v>
      </c>
      <c r="B4426" s="191"/>
      <c r="C4426" s="191" t="str">
        <f t="shared" si="138"/>
        <v>48640026</v>
      </c>
      <c r="D4426" t="str">
        <f>'Funding Import'!A4428</f>
        <v>RB054864: WIX &amp; WRABNESS PRIMARY SCHOOL</v>
      </c>
      <c r="E4426" t="str">
        <f>MID('Funding Import'!B4428,2,4)</f>
        <v>0026</v>
      </c>
      <c r="F4426" t="str">
        <f>MID('Funding Import'!B4428,8,50)</f>
        <v>NOTIONAL SEN FUNDING</v>
      </c>
      <c r="G4426" t="str">
        <f>'Funding Import'!I4428</f>
        <v>Spreadsheet B 391732 20639856 ES012 MK0514 10026 NOTIONAL SEN ES012 MK0514 10026 NOTIONAL SEN</v>
      </c>
      <c r="H4426">
        <f>'Funding Import'!H4428</f>
        <v>39522</v>
      </c>
      <c r="I4426" s="139"/>
    </row>
    <row r="4427" spans="1:9" ht="15" x14ac:dyDescent="0.2">
      <c r="A4427" s="191" t="str">
        <f t="shared" si="139"/>
        <v>4880</v>
      </c>
      <c r="B4427" s="191"/>
      <c r="C4427" s="191" t="str">
        <f t="shared" si="138"/>
        <v>48800001</v>
      </c>
      <c r="D4427" t="str">
        <f>'Funding Import'!A4429</f>
        <v>RB054880: WOODHAM WALTER COE(VC)PRIMARY</v>
      </c>
      <c r="E4427" t="str">
        <f>MID('Funding Import'!B4429,2,4)</f>
        <v>0001</v>
      </c>
      <c r="F4427" t="str">
        <f>MID('Funding Import'!B4429,8,50)</f>
        <v>FORMULA FUNDED (EXCL RATES)</v>
      </c>
      <c r="G4427" t="str">
        <f>'Funding Import'!I4429</f>
        <v>Spreadsheet B 391145 20630885 ES006 MK0508 10001 FORMULA FUNDED ES006 MK0508 10001 FORMULA FUNDED</v>
      </c>
      <c r="H4427">
        <f>'Funding Import'!H4429</f>
        <v>487230</v>
      </c>
      <c r="I4427" s="139"/>
    </row>
    <row r="4428" spans="1:9" ht="15" x14ac:dyDescent="0.2">
      <c r="A4428" s="191" t="str">
        <f t="shared" si="139"/>
        <v>4880</v>
      </c>
      <c r="B4428" s="191"/>
      <c r="C4428" s="191" t="str">
        <f t="shared" si="138"/>
        <v>48800002</v>
      </c>
      <c r="D4428" t="str">
        <f>'Funding Import'!A4430</f>
        <v>RB054880: WOODHAM WALTER COE(VC)PRIMARY</v>
      </c>
      <c r="E4428" t="str">
        <f>MID('Funding Import'!B4430,2,4)</f>
        <v>0002</v>
      </c>
      <c r="F4428" t="str">
        <f>MID('Funding Import'!B4430,8,50)</f>
        <v>RATES</v>
      </c>
      <c r="G4428" t="str">
        <f>'Funding Import'!I4430</f>
        <v>Spreadsheet B 391137 20630756 ES007 MK0509 10002 RATES ES007 MK0509 10002 RATES</v>
      </c>
      <c r="H4428">
        <f>'Funding Import'!H4430</f>
        <v>9633</v>
      </c>
      <c r="I4428" s="139"/>
    </row>
    <row r="4429" spans="1:9" ht="15" x14ac:dyDescent="0.2">
      <c r="A4429" s="191" t="str">
        <f t="shared" si="139"/>
        <v>4880</v>
      </c>
      <c r="B4429" s="191"/>
      <c r="C4429" s="191" t="str">
        <f t="shared" si="138"/>
        <v>48800003</v>
      </c>
      <c r="D4429" t="str">
        <f>'Funding Import'!A4431</f>
        <v>RB054880: WOODHAM WALTER COE(VC)PRIMARY</v>
      </c>
      <c r="E4429" t="str">
        <f>MID('Funding Import'!B4431,2,4)</f>
        <v>0003</v>
      </c>
      <c r="F4429" t="str">
        <f>MID('Funding Import'!B4431,8,50)</f>
        <v>BROUGHT FORWARD</v>
      </c>
      <c r="G4429" t="str">
        <f>'Funding Import'!I4431</f>
        <v>Spreadsheet B 394797 20778211 ES055 MK0568 10003 OPENING BALANCES ES055 MK0568 10003 OPENING BALANCES</v>
      </c>
      <c r="H4429">
        <f>'Funding Import'!H4431</f>
        <v>127914.49</v>
      </c>
      <c r="I4429" s="139"/>
    </row>
    <row r="4430" spans="1:9" ht="15" x14ac:dyDescent="0.2">
      <c r="A4430" s="191" t="str">
        <f t="shared" si="139"/>
        <v>4880</v>
      </c>
      <c r="B4430" s="191"/>
      <c r="C4430" s="191" t="str">
        <f t="shared" si="138"/>
        <v>48800004</v>
      </c>
      <c r="D4430" t="str">
        <f>'Funding Import'!A4432</f>
        <v>RB054880: WOODHAM WALTER COE(VC)PRIMARY</v>
      </c>
      <c r="E4430" t="str">
        <f>MID('Funding Import'!B4432,2,4)</f>
        <v>0004</v>
      </c>
      <c r="F4430" t="str">
        <f>MID('Funding Import'!B4432,8,50)</f>
        <v>STATEMENTED SEN</v>
      </c>
      <c r="G4430" t="str">
        <f>'Funding Import'!I4432</f>
        <v>Spreadsheet B 391144 20630818 ES009 MK0511 10004 EHCP ES009 MK0511 10004 EHCP</v>
      </c>
      <c r="H4430">
        <f>'Funding Import'!H4432</f>
        <v>10200</v>
      </c>
      <c r="I4430" s="139"/>
    </row>
    <row r="4431" spans="1:9" ht="15" x14ac:dyDescent="0.2">
      <c r="A4431" s="191" t="str">
        <f t="shared" si="139"/>
        <v>4880</v>
      </c>
      <c r="B4431" s="191"/>
      <c r="C4431" s="191" t="str">
        <f t="shared" si="138"/>
        <v>48800004</v>
      </c>
      <c r="D4431" t="str">
        <f>'Funding Import'!A4433</f>
        <v>RB054880: WOODHAM WALTER COE(VC)PRIMARY</v>
      </c>
      <c r="E4431" t="str">
        <f>MID('Funding Import'!B4433,2,4)</f>
        <v>0004</v>
      </c>
      <c r="F4431" t="str">
        <f>MID('Funding Import'!B4433,8,50)</f>
        <v>STATEMENTED SEN</v>
      </c>
      <c r="G4431" t="str">
        <f>'Funding Import'!I4433</f>
        <v>Spreadsheet B 394845 20782782 ES043 DP0533 SEN TOP-UP SUM1 SUM-21 ES043 DP0533 SEN TOP-UP SUM1 SUM-21</v>
      </c>
      <c r="H4431">
        <f>'Funding Import'!H4433</f>
        <v>1056</v>
      </c>
      <c r="I4431" s="139"/>
    </row>
    <row r="4432" spans="1:9" ht="15" x14ac:dyDescent="0.2">
      <c r="A4432" s="191" t="str">
        <f t="shared" si="139"/>
        <v>4880</v>
      </c>
      <c r="B4432" s="191"/>
      <c r="C4432" s="191" t="str">
        <f t="shared" si="138"/>
        <v>48800004</v>
      </c>
      <c r="D4432" t="str">
        <f>'Funding Import'!A4434</f>
        <v>RB054880: WOODHAM WALTER COE(VC)PRIMARY</v>
      </c>
      <c r="E4432" t="str">
        <f>MID('Funding Import'!B4434,2,4)</f>
        <v>0004</v>
      </c>
      <c r="F4432" t="str">
        <f>MID('Funding Import'!B4434,8,50)</f>
        <v>STATEMENTED SEN</v>
      </c>
      <c r="G4432" t="str">
        <f>'Funding Import'!I4434</f>
        <v>DL 8688 SEN TOP-UP AUT1 AUT-21</v>
      </c>
      <c r="H4432">
        <f>'Funding Import'!H4434</f>
        <v>8515</v>
      </c>
      <c r="I4432" s="139"/>
    </row>
    <row r="4433" spans="1:9" ht="15" x14ac:dyDescent="0.2">
      <c r="A4433" s="191" t="str">
        <f t="shared" si="139"/>
        <v>4880</v>
      </c>
      <c r="B4433" s="191"/>
      <c r="C4433" s="191" t="str">
        <f t="shared" si="138"/>
        <v>48800006</v>
      </c>
      <c r="D4433" t="str">
        <f>'Funding Import'!A4435</f>
        <v>RB054880: WOODHAM WALTER COE(VC)PRIMARY</v>
      </c>
      <c r="E4433" t="str">
        <f>MID('Funding Import'!B4435,2,4)</f>
        <v>0006</v>
      </c>
      <c r="F4433" t="str">
        <f>MID('Funding Import'!B4435,8,50)</f>
        <v>EXCEPTIONAL COVID COST GRANT</v>
      </c>
      <c r="G4433" t="str">
        <f>'Funding Import'!I4435</f>
        <v>Spreadsheet B 398804 20920024 ES065 DP0556 COVIDEMERGENCY COVIDEM ES065 DP0556 COVIDEMERGENCY COVIDEM</v>
      </c>
      <c r="H4433">
        <f>'Funding Import'!H4435</f>
        <v>3600</v>
      </c>
      <c r="I4433" s="139"/>
    </row>
    <row r="4434" spans="1:9" ht="15" x14ac:dyDescent="0.2">
      <c r="A4434" s="191" t="str">
        <f t="shared" si="139"/>
        <v>4880</v>
      </c>
      <c r="B4434" s="191"/>
      <c r="C4434" s="191" t="str">
        <f t="shared" si="138"/>
        <v>48800006</v>
      </c>
      <c r="D4434" t="str">
        <f>'Funding Import'!A4436</f>
        <v>RB054880: WOODHAM WALTER COE(VC)PRIMARY</v>
      </c>
      <c r="E4434" t="str">
        <f>MID('Funding Import'!B4436,2,4)</f>
        <v>0006</v>
      </c>
      <c r="F4434" t="str">
        <f>MID('Funding Import'!B4436,8,50)</f>
        <v>EXCEPTIONAL COVID COST GRANT</v>
      </c>
      <c r="G4434" t="str">
        <f>'Funding Import'!I4436</f>
        <v>Spreadsheet B 399778 20982606 Movement from code '0006 to '0012 covid  emergency recode ES089 RM0128 Covid emergency recode</v>
      </c>
      <c r="H4434">
        <f>'Funding Import'!H4436</f>
        <v>-3600</v>
      </c>
      <c r="I4434" s="139"/>
    </row>
    <row r="4435" spans="1:9" ht="15" x14ac:dyDescent="0.2">
      <c r="A4435" s="191" t="str">
        <f t="shared" si="139"/>
        <v>4880</v>
      </c>
      <c r="B4435" s="191"/>
      <c r="C4435" s="191" t="str">
        <f t="shared" si="138"/>
        <v>48800007</v>
      </c>
      <c r="D4435" t="str">
        <f>'Funding Import'!A4437</f>
        <v>RB054880: WOODHAM WALTER COE(VC)PRIMARY</v>
      </c>
      <c r="E4435" t="str">
        <f>MID('Funding Import'!B4437,2,4)</f>
        <v>0007</v>
      </c>
      <c r="F4435" t="str">
        <f>MID('Funding Import'!B4437,8,50)</f>
        <v>PUPIL INCREASE/FORMULA ERR</v>
      </c>
      <c r="G4435" t="str">
        <f>'Funding Import'!I4437</f>
        <v>DL 8706 2021-22 KS1 Class Size Funding</v>
      </c>
      <c r="H4435">
        <f>'Funding Import'!H4437</f>
        <v>4489</v>
      </c>
      <c r="I4435" s="139"/>
    </row>
    <row r="4436" spans="1:9" ht="15" x14ac:dyDescent="0.2">
      <c r="A4436" s="191" t="str">
        <f t="shared" si="139"/>
        <v>4880</v>
      </c>
      <c r="B4436" s="191"/>
      <c r="C4436" s="191" t="str">
        <f t="shared" si="138"/>
        <v>48800012</v>
      </c>
      <c r="D4436" t="str">
        <f>'Funding Import'!A4438</f>
        <v>RB054880: WOODHAM WALTER COE(VC)PRIMARY</v>
      </c>
      <c r="E4436" t="str">
        <f>MID('Funding Import'!B4438,2,4)</f>
        <v>0012</v>
      </c>
      <c r="F4436" t="str">
        <f>MID('Funding Import'!B4438,8,50)</f>
        <v>COVID CATCH UP</v>
      </c>
      <c r="G4436" t="str">
        <f>'Funding Import'!I4438</f>
        <v>Spreadsheet B 399778 20982606 Movement from code '0006 to '0012 covid  emergency recode ES089 RM0128 Covid emergency recode</v>
      </c>
      <c r="H4436">
        <f>'Funding Import'!H4438</f>
        <v>3600</v>
      </c>
      <c r="I4436" s="139"/>
    </row>
    <row r="4437" spans="1:9" ht="15" x14ac:dyDescent="0.2">
      <c r="A4437" s="191" t="str">
        <f t="shared" si="139"/>
        <v>4880</v>
      </c>
      <c r="B4437" s="191"/>
      <c r="C4437" s="191" t="str">
        <f t="shared" si="138"/>
        <v>48800012</v>
      </c>
      <c r="D4437" t="str">
        <f>'Funding Import'!A4439</f>
        <v>RB054880: WOODHAM WALTER COE(VC)PRIMARY</v>
      </c>
      <c r="E4437" t="str">
        <f>MID('Funding Import'!B4439,2,4)</f>
        <v>0012</v>
      </c>
      <c r="F4437" t="str">
        <f>MID('Funding Import'!B4439,8,50)</f>
        <v>COVID CATCH UP</v>
      </c>
      <c r="G4437" t="str">
        <f>'Funding Import'!I4439</f>
        <v>DL 8645 0012recoveryc 0012RPG</v>
      </c>
      <c r="H4437">
        <f>'Funding Import'!H4439</f>
        <v>1123.75</v>
      </c>
      <c r="I4437" s="139"/>
    </row>
    <row r="4438" spans="1:9" ht="15" x14ac:dyDescent="0.2">
      <c r="A4438" s="191" t="str">
        <f t="shared" si="139"/>
        <v>4880</v>
      </c>
      <c r="B4438" s="191"/>
      <c r="C4438" s="191" t="str">
        <f t="shared" si="138"/>
        <v>48800012</v>
      </c>
      <c r="D4438" t="str">
        <f>'Funding Import'!A4440</f>
        <v>RB054880: WOODHAM WALTER COE(VC)PRIMARY</v>
      </c>
      <c r="E4438" t="str">
        <f>MID('Funding Import'!B4440,2,4)</f>
        <v>0012</v>
      </c>
      <c r="F4438" t="str">
        <f>MID('Funding Import'!B4440,8,50)</f>
        <v>COVID CATCH UP</v>
      </c>
      <c r="G4438" t="str">
        <f>'Funding Import'!I4440</f>
        <v>DL 8656 0012schoolled 0012SLT</v>
      </c>
      <c r="H4438">
        <f>'Funding Import'!H4440</f>
        <v>1004.06</v>
      </c>
      <c r="I4438" s="139"/>
    </row>
    <row r="4439" spans="1:9" ht="15" x14ac:dyDescent="0.2">
      <c r="A4439" s="191" t="str">
        <f t="shared" si="139"/>
        <v>4880</v>
      </c>
      <c r="B4439" s="191"/>
      <c r="C4439" s="191" t="str">
        <f t="shared" si="138"/>
        <v>48800014</v>
      </c>
      <c r="D4439" t="str">
        <f>'Funding Import'!A4441</f>
        <v>RB054880: WOODHAM WALTER COE(VC)PRIMARY</v>
      </c>
      <c r="E4439" t="str">
        <f>MID('Funding Import'!B4441,2,4)</f>
        <v>0014</v>
      </c>
      <c r="F4439" t="str">
        <f>MID('Funding Import'!B4441,8,50)</f>
        <v>PUPIL PREMIUM</v>
      </c>
      <c r="G4439" t="str">
        <f>'Funding Import'!I4441</f>
        <v>Spreadsheet B 400831 21077861 ES093 DP0593 SUMMER21PPG SUM21PPG ES093 DP0593 SUMMER21PPG SUM21PPG</v>
      </c>
      <c r="H4439">
        <f>'Funding Import'!H4441</f>
        <v>17373</v>
      </c>
      <c r="I4439" s="139"/>
    </row>
    <row r="4440" spans="1:9" ht="15" x14ac:dyDescent="0.2">
      <c r="A4440" s="191" t="str">
        <f t="shared" si="139"/>
        <v>4880</v>
      </c>
      <c r="B4440" s="191"/>
      <c r="C4440" s="191" t="str">
        <f t="shared" si="138"/>
        <v>48800014</v>
      </c>
      <c r="D4440" t="str">
        <f>'Funding Import'!A4442</f>
        <v>RB054880: WOODHAM WALTER COE(VC)PRIMARY</v>
      </c>
      <c r="E4440" t="str">
        <f>MID('Funding Import'!B4442,2,4)</f>
        <v>0014</v>
      </c>
      <c r="F4440" t="str">
        <f>MID('Funding Import'!B4442,8,50)</f>
        <v>PUPIL PREMIUM</v>
      </c>
      <c r="G4440" t="str">
        <f>'Funding Import'!I4442</f>
        <v>DL 8670 PPG CIC AUT21P2 AUT-21</v>
      </c>
      <c r="H4440">
        <f>'Funding Import'!H4442</f>
        <v>1000</v>
      </c>
      <c r="I4440" s="139"/>
    </row>
    <row r="4441" spans="1:9" ht="15" x14ac:dyDescent="0.2">
      <c r="A4441" s="191" t="str">
        <f t="shared" si="139"/>
        <v>4880</v>
      </c>
      <c r="B4441" s="191"/>
      <c r="C4441" s="191" t="str">
        <f t="shared" si="138"/>
        <v>48800014</v>
      </c>
      <c r="D4441" t="str">
        <f>'Funding Import'!A4443</f>
        <v>RB054880: WOODHAM WALTER COE(VC)PRIMARY</v>
      </c>
      <c r="E4441" t="str">
        <f>MID('Funding Import'!B4443,2,4)</f>
        <v>0014</v>
      </c>
      <c r="F4441" t="str">
        <f>MID('Funding Import'!B4443,8,50)</f>
        <v>PUPIL PREMIUM</v>
      </c>
      <c r="G4441" t="str">
        <f>'Funding Import'!I4443</f>
        <v>DL 8701 0014 Pupil Premium Autumn Term 2021</v>
      </c>
      <c r="H4441">
        <f>'Funding Import'!H4443</f>
        <v>13898</v>
      </c>
      <c r="I4441" s="139"/>
    </row>
    <row r="4442" spans="1:9" ht="15" x14ac:dyDescent="0.2">
      <c r="A4442" s="191" t="str">
        <f t="shared" si="139"/>
        <v>4880</v>
      </c>
      <c r="B4442" s="191"/>
      <c r="C4442" s="191" t="str">
        <f t="shared" si="138"/>
        <v>48800018</v>
      </c>
      <c r="D4442" t="str">
        <f>'Funding Import'!A4444</f>
        <v>RB054880: WOODHAM WALTER COE(VC)PRIMARY</v>
      </c>
      <c r="E4442" t="str">
        <f>MID('Funding Import'!B4444,2,4)</f>
        <v>0018</v>
      </c>
      <c r="F4442" t="str">
        <f>MID('Funding Import'!B4444,8,50)</f>
        <v>ADDITIONAL GRANT INCOME</v>
      </c>
      <c r="G4442" t="str">
        <f>'Funding Import'!I4444</f>
        <v>Spreadsheet B 393531 20728061 ES032 RM0087 PE GRANT APR 21 ES032 RM0087 PE GRANT APR 21</v>
      </c>
      <c r="H4442">
        <f>'Funding Import'!H4444</f>
        <v>7025</v>
      </c>
      <c r="I4442" s="139"/>
    </row>
    <row r="4443" spans="1:9" ht="15" x14ac:dyDescent="0.2">
      <c r="A4443" s="191" t="str">
        <f t="shared" si="139"/>
        <v>4880</v>
      </c>
      <c r="B4443" s="191"/>
      <c r="C4443" s="191" t="str">
        <f t="shared" si="138"/>
        <v>48800018</v>
      </c>
      <c r="D4443" t="str">
        <f>'Funding Import'!A4445</f>
        <v>RB054880: WOODHAM WALTER COE(VC)PRIMARY</v>
      </c>
      <c r="E4443" t="str">
        <f>MID('Funding Import'!B4445,2,4)</f>
        <v>0018</v>
      </c>
      <c r="F4443" t="str">
        <f>MID('Funding Import'!B4445,8,50)</f>
        <v>ADDITIONAL GRANT INCOME</v>
      </c>
      <c r="G4443" t="str">
        <f>'Funding Import'!I4445</f>
        <v>Spreadsheet B 399769 20981730 UIFSM JULY21 UIFSM 21 ES085 RM0124 UIFSM JULY21 UIFSM 21</v>
      </c>
      <c r="H4443">
        <f>'Funding Import'!H4445</f>
        <v>10282</v>
      </c>
      <c r="I4443" s="139"/>
    </row>
    <row r="4444" spans="1:9" ht="15" x14ac:dyDescent="0.2">
      <c r="A4444" s="191" t="str">
        <f t="shared" si="139"/>
        <v>4880</v>
      </c>
      <c r="B4444" s="191"/>
      <c r="C4444" s="191" t="str">
        <f t="shared" si="138"/>
        <v>48800018</v>
      </c>
      <c r="D4444" t="str">
        <f>'Funding Import'!A4446</f>
        <v>RB054880: WOODHAM WALTER COE(VC)PRIMARY</v>
      </c>
      <c r="E4444" t="str">
        <f>MID('Funding Import'!B4446,2,4)</f>
        <v>0018</v>
      </c>
      <c r="F4444" t="str">
        <f>MID('Funding Import'!B4446,8,50)</f>
        <v>ADDITIONAL GRANT INCOME</v>
      </c>
      <c r="G4444" t="str">
        <f>'Funding Import'!I4446</f>
        <v>DL 8673 PE GRANT OCT21 0018PE</v>
      </c>
      <c r="H4444">
        <f>'Funding Import'!H4446</f>
        <v>9882</v>
      </c>
      <c r="I4444" s="139"/>
    </row>
    <row r="4445" spans="1:9" ht="15" x14ac:dyDescent="0.2">
      <c r="A4445" s="191" t="str">
        <f t="shared" si="139"/>
        <v>4880</v>
      </c>
      <c r="B4445" s="191"/>
      <c r="C4445" s="191" t="str">
        <f t="shared" si="138"/>
        <v>48800026</v>
      </c>
      <c r="D4445" t="str">
        <f>'Funding Import'!A4447</f>
        <v>RB054880: WOODHAM WALTER COE(VC)PRIMARY</v>
      </c>
      <c r="E4445" t="str">
        <f>MID('Funding Import'!B4447,2,4)</f>
        <v>0026</v>
      </c>
      <c r="F4445" t="str">
        <f>MID('Funding Import'!B4447,8,50)</f>
        <v>NOTIONAL SEN FUNDING</v>
      </c>
      <c r="G4445" t="str">
        <f>'Funding Import'!I4447</f>
        <v>Spreadsheet B 391732 20639856 ES012 MK0514 10026 NOTIONAL SEN ES012 MK0514 10026 NOTIONAL SEN</v>
      </c>
      <c r="H4445">
        <f>'Funding Import'!H4447</f>
        <v>52950</v>
      </c>
      <c r="I4445" s="139"/>
    </row>
    <row r="4446" spans="1:9" ht="15" x14ac:dyDescent="0.2">
      <c r="A4446" s="191" t="str">
        <f t="shared" si="139"/>
        <v>4896</v>
      </c>
      <c r="B4446" s="191"/>
      <c r="C4446" s="191" t="str">
        <f t="shared" si="138"/>
        <v>48960001</v>
      </c>
      <c r="D4446" t="str">
        <f>'Funding Import'!A4448</f>
        <v>RB054896: WRITTLE JUNIOR SCHOOL</v>
      </c>
      <c r="E4446" t="str">
        <f>MID('Funding Import'!B4448,2,4)</f>
        <v>0001</v>
      </c>
      <c r="F4446" t="str">
        <f>MID('Funding Import'!B4448,8,50)</f>
        <v>FORMULA FUNDED (EXCL RATES)</v>
      </c>
      <c r="G4446" t="str">
        <f>'Funding Import'!I4448</f>
        <v>Spreadsheet B 391145 20630885 ES006 MK0508 10001 FORMULA FUNDED ES006 MK0508 10001 FORMULA FUNDED</v>
      </c>
      <c r="H4446">
        <f>'Funding Import'!H4448</f>
        <v>897541</v>
      </c>
      <c r="I4446" s="139"/>
    </row>
    <row r="4447" spans="1:9" ht="15" x14ac:dyDescent="0.2">
      <c r="A4447" s="191" t="str">
        <f t="shared" si="139"/>
        <v>4896</v>
      </c>
      <c r="B4447" s="191"/>
      <c r="C4447" s="191" t="str">
        <f t="shared" si="138"/>
        <v>48960002</v>
      </c>
      <c r="D4447" t="str">
        <f>'Funding Import'!A4449</f>
        <v>RB054896: WRITTLE JUNIOR SCHOOL</v>
      </c>
      <c r="E4447" t="str">
        <f>MID('Funding Import'!B4449,2,4)</f>
        <v>0002</v>
      </c>
      <c r="F4447" t="str">
        <f>MID('Funding Import'!B4449,8,50)</f>
        <v>RATES</v>
      </c>
      <c r="G4447" t="str">
        <f>'Funding Import'!I4449</f>
        <v>Spreadsheet B 391137 20630756 ES007 MK0509 10002 RATES ES007 MK0509 10002 RATES</v>
      </c>
      <c r="H4447">
        <f>'Funding Import'!H4449</f>
        <v>20457</v>
      </c>
      <c r="I4447" s="139"/>
    </row>
    <row r="4448" spans="1:9" ht="15" x14ac:dyDescent="0.2">
      <c r="A4448" s="191" t="str">
        <f t="shared" si="139"/>
        <v>4896</v>
      </c>
      <c r="B4448" s="191"/>
      <c r="C4448" s="191" t="str">
        <f t="shared" si="138"/>
        <v>48960003</v>
      </c>
      <c r="D4448" t="str">
        <f>'Funding Import'!A4450</f>
        <v>RB054896: WRITTLE JUNIOR SCHOOL</v>
      </c>
      <c r="E4448" t="str">
        <f>MID('Funding Import'!B4450,2,4)</f>
        <v>0003</v>
      </c>
      <c r="F4448" t="str">
        <f>MID('Funding Import'!B4450,8,50)</f>
        <v>BROUGHT FORWARD</v>
      </c>
      <c r="G4448" t="str">
        <f>'Funding Import'!I4450</f>
        <v>Spreadsheet B 394797 20778211 ES055 MK0568 10003 OPENING BALANCES ES055 MK0568 10003 OPENING BALANCES</v>
      </c>
      <c r="H4448">
        <f>'Funding Import'!H4450</f>
        <v>222356.2</v>
      </c>
      <c r="I4448" s="139"/>
    </row>
    <row r="4449" spans="1:9" ht="15" x14ac:dyDescent="0.2">
      <c r="A4449" s="191" t="str">
        <f t="shared" si="139"/>
        <v>4896</v>
      </c>
      <c r="B4449" s="191"/>
      <c r="C4449" s="191" t="str">
        <f t="shared" si="138"/>
        <v>48960004</v>
      </c>
      <c r="D4449" t="str">
        <f>'Funding Import'!A4451</f>
        <v>RB054896: WRITTLE JUNIOR SCHOOL</v>
      </c>
      <c r="E4449" t="str">
        <f>MID('Funding Import'!B4451,2,4)</f>
        <v>0004</v>
      </c>
      <c r="F4449" t="str">
        <f>MID('Funding Import'!B4451,8,50)</f>
        <v>STATEMENTED SEN</v>
      </c>
      <c r="G4449" t="str">
        <f>'Funding Import'!I4451</f>
        <v>Spreadsheet B 391144 20630818 ES009 MK0511 10004 EHCP ES009 MK0511 10004 EHCP</v>
      </c>
      <c r="H4449">
        <f>'Funding Import'!H4451</f>
        <v>22676</v>
      </c>
      <c r="I4449" s="139"/>
    </row>
    <row r="4450" spans="1:9" ht="15" x14ac:dyDescent="0.2">
      <c r="A4450" s="191" t="str">
        <f t="shared" si="139"/>
        <v>4896</v>
      </c>
      <c r="B4450" s="191"/>
      <c r="C4450" s="191" t="str">
        <f t="shared" si="138"/>
        <v>48960004</v>
      </c>
      <c r="D4450" t="str">
        <f>'Funding Import'!A4452</f>
        <v>RB054896: WRITTLE JUNIOR SCHOOL</v>
      </c>
      <c r="E4450" t="str">
        <f>MID('Funding Import'!B4452,2,4)</f>
        <v>0004</v>
      </c>
      <c r="F4450" t="str">
        <f>MID('Funding Import'!B4452,8,50)</f>
        <v>STATEMENTED SEN</v>
      </c>
      <c r="G4450" t="str">
        <f>'Funding Import'!I4452</f>
        <v>DL 8688 SEN TOP-UP AUT1 AUT-21</v>
      </c>
      <c r="H4450">
        <f>'Funding Import'!H4452</f>
        <v>1816</v>
      </c>
      <c r="I4450" s="139"/>
    </row>
    <row r="4451" spans="1:9" ht="15" x14ac:dyDescent="0.2">
      <c r="A4451" s="191" t="str">
        <f t="shared" si="139"/>
        <v>4896</v>
      </c>
      <c r="B4451" s="191"/>
      <c r="C4451" s="191" t="str">
        <f t="shared" si="138"/>
        <v>48960006</v>
      </c>
      <c r="D4451" t="str">
        <f>'Funding Import'!A4453</f>
        <v>RB054896: WRITTLE JUNIOR SCHOOL</v>
      </c>
      <c r="E4451" t="str">
        <f>MID('Funding Import'!B4453,2,4)</f>
        <v>0006</v>
      </c>
      <c r="F4451" t="str">
        <f>MID('Funding Import'!B4453,8,50)</f>
        <v>EXCEPTIONAL COVID COST GRANT</v>
      </c>
      <c r="G4451" t="str">
        <f>'Funding Import'!I4453</f>
        <v>Spreadsheet B 398804 20920024 ES065 DP0556 COVIDEMERGENCY COVIDEM ES065 DP0556 COVIDEMERGENCY COVIDEM</v>
      </c>
      <c r="H4451">
        <f>'Funding Import'!H4453</f>
        <v>8000</v>
      </c>
      <c r="I4451" s="139"/>
    </row>
    <row r="4452" spans="1:9" ht="15" x14ac:dyDescent="0.2">
      <c r="A4452" s="191" t="str">
        <f t="shared" si="139"/>
        <v>4896</v>
      </c>
      <c r="B4452" s="191"/>
      <c r="C4452" s="191" t="str">
        <f t="shared" si="138"/>
        <v>48960006</v>
      </c>
      <c r="D4452" t="str">
        <f>'Funding Import'!A4454</f>
        <v>RB054896: WRITTLE JUNIOR SCHOOL</v>
      </c>
      <c r="E4452" t="str">
        <f>MID('Funding Import'!B4454,2,4)</f>
        <v>0006</v>
      </c>
      <c r="F4452" t="str">
        <f>MID('Funding Import'!B4454,8,50)</f>
        <v>EXCEPTIONAL COVID COST GRANT</v>
      </c>
      <c r="G4452" t="str">
        <f>'Funding Import'!I4454</f>
        <v>Spreadsheet B 399778 20982606 Movement from code '0006 to '0012 covid  emergency recode ES089 RM0128 Covid emergency recode</v>
      </c>
      <c r="H4452">
        <f>'Funding Import'!H4454</f>
        <v>-8000</v>
      </c>
      <c r="I4452" s="139"/>
    </row>
    <row r="4453" spans="1:9" ht="15" x14ac:dyDescent="0.2">
      <c r="A4453" s="191" t="str">
        <f t="shared" si="139"/>
        <v>4896</v>
      </c>
      <c r="B4453" s="191"/>
      <c r="C4453" s="191" t="str">
        <f t="shared" si="138"/>
        <v>48960012</v>
      </c>
      <c r="D4453" t="str">
        <f>'Funding Import'!A4455</f>
        <v>RB054896: WRITTLE JUNIOR SCHOOL</v>
      </c>
      <c r="E4453" t="str">
        <f>MID('Funding Import'!B4455,2,4)</f>
        <v>0012</v>
      </c>
      <c r="F4453" t="str">
        <f>MID('Funding Import'!B4455,8,50)</f>
        <v>COVID CATCH UP</v>
      </c>
      <c r="G4453" t="str">
        <f>'Funding Import'!I4455</f>
        <v>Spreadsheet B 399778 20982606 Movement from code '0006 to '0012 covid  emergency recode ES089 RM0128 Covid emergency recode</v>
      </c>
      <c r="H4453">
        <f>'Funding Import'!H4455</f>
        <v>8000</v>
      </c>
      <c r="I4453" s="139"/>
    </row>
    <row r="4454" spans="1:9" ht="15" x14ac:dyDescent="0.2">
      <c r="A4454" s="191" t="str">
        <f t="shared" si="139"/>
        <v>4896</v>
      </c>
      <c r="B4454" s="191"/>
      <c r="C4454" s="191" t="str">
        <f t="shared" si="138"/>
        <v>48960012</v>
      </c>
      <c r="D4454" t="str">
        <f>'Funding Import'!A4456</f>
        <v>RB054896: WRITTLE JUNIOR SCHOOL</v>
      </c>
      <c r="E4454" t="str">
        <f>MID('Funding Import'!B4456,2,4)</f>
        <v>0012</v>
      </c>
      <c r="F4454" t="str">
        <f>MID('Funding Import'!B4456,8,50)</f>
        <v>COVID CATCH UP</v>
      </c>
      <c r="G4454" t="str">
        <f>'Funding Import'!I4456</f>
        <v>DL 8645 0012recoveryc 0012RPG</v>
      </c>
      <c r="H4454">
        <f>'Funding Import'!H4456</f>
        <v>1305</v>
      </c>
    </row>
    <row r="4455" spans="1:9" ht="15" x14ac:dyDescent="0.2">
      <c r="A4455" s="191" t="str">
        <f t="shared" si="139"/>
        <v>4896</v>
      </c>
      <c r="B4455" s="191"/>
      <c r="C4455" s="191" t="str">
        <f t="shared" si="138"/>
        <v>48960012</v>
      </c>
      <c r="D4455" t="str">
        <f>'Funding Import'!A4457</f>
        <v>RB054896: WRITTLE JUNIOR SCHOOL</v>
      </c>
      <c r="E4455" t="str">
        <f>MID('Funding Import'!B4457,2,4)</f>
        <v>0012</v>
      </c>
      <c r="F4455" t="str">
        <f>MID('Funding Import'!B4457,8,50)</f>
        <v>COVID CATCH UP</v>
      </c>
      <c r="G4455" t="str">
        <f>'Funding Import'!I4457</f>
        <v>DL 8656 0012schoolled 0012SLT</v>
      </c>
      <c r="H4455">
        <f>'Funding Import'!H4457</f>
        <v>1299.3800000000001</v>
      </c>
    </row>
    <row r="4456" spans="1:9" ht="15" x14ac:dyDescent="0.2">
      <c r="A4456" s="191" t="str">
        <f t="shared" si="139"/>
        <v>4896</v>
      </c>
      <c r="B4456" s="191"/>
      <c r="C4456" s="191" t="str">
        <f t="shared" si="138"/>
        <v>48960014</v>
      </c>
      <c r="D4456" t="str">
        <f>'Funding Import'!A4458</f>
        <v>RB054896: WRITTLE JUNIOR SCHOOL</v>
      </c>
      <c r="E4456" t="str">
        <f>MID('Funding Import'!B4458,2,4)</f>
        <v>0014</v>
      </c>
      <c r="F4456" t="str">
        <f>MID('Funding Import'!B4458,8,50)</f>
        <v>PUPIL PREMIUM</v>
      </c>
      <c r="G4456" t="str">
        <f>'Funding Import'!I4458</f>
        <v>Spreadsheet B 395862 20828831 ES060 MK0597 PPG CIC SUM21P2 SUM-21 ES060 MK0597 PPG CIC SUM21P2 SUM-21</v>
      </c>
      <c r="H4456">
        <f>'Funding Import'!H4458</f>
        <v>1400</v>
      </c>
    </row>
    <row r="4457" spans="1:9" ht="15" x14ac:dyDescent="0.2">
      <c r="A4457" s="191" t="str">
        <f t="shared" si="139"/>
        <v>4896</v>
      </c>
      <c r="B4457" s="191"/>
      <c r="C4457" s="191" t="str">
        <f t="shared" si="138"/>
        <v>48960014</v>
      </c>
      <c r="D4457" t="str">
        <f>'Funding Import'!A4459</f>
        <v>RB054896: WRITTLE JUNIOR SCHOOL</v>
      </c>
      <c r="E4457" t="str">
        <f>MID('Funding Import'!B4459,2,4)</f>
        <v>0014</v>
      </c>
      <c r="F4457" t="str">
        <f>MID('Funding Import'!B4459,8,50)</f>
        <v>PUPIL PREMIUM</v>
      </c>
      <c r="G4457" t="str">
        <f>'Funding Import'!I4459</f>
        <v>Spreadsheet B 400831 21077861 ES093 DP0593 SUMMER21PPG SUM21PPG ES093 DP0593 SUMMER21PPG SUM21PPG</v>
      </c>
      <c r="H4457">
        <f>'Funding Import'!H4459</f>
        <v>18735</v>
      </c>
    </row>
    <row r="4458" spans="1:9" ht="15" x14ac:dyDescent="0.2">
      <c r="A4458" s="191" t="str">
        <f t="shared" si="139"/>
        <v>4896</v>
      </c>
      <c r="B4458" s="191"/>
      <c r="C4458" s="191" t="str">
        <f t="shared" si="138"/>
        <v>48960014</v>
      </c>
      <c r="D4458" t="str">
        <f>'Funding Import'!A4460</f>
        <v>RB054896: WRITTLE JUNIOR SCHOOL</v>
      </c>
      <c r="E4458" t="str">
        <f>MID('Funding Import'!B4460,2,4)</f>
        <v>0014</v>
      </c>
      <c r="F4458" t="str">
        <f>MID('Funding Import'!B4460,8,50)</f>
        <v>PUPIL PREMIUM</v>
      </c>
      <c r="G4458" t="str">
        <f>'Funding Import'!I4460</f>
        <v>DL 8701 0014 Pupil Premium Autumn Term 2021</v>
      </c>
      <c r="H4458">
        <f>'Funding Import'!H4460</f>
        <v>17140</v>
      </c>
    </row>
    <row r="4459" spans="1:9" ht="15" x14ac:dyDescent="0.2">
      <c r="A4459" s="191" t="str">
        <f t="shared" si="139"/>
        <v>4896</v>
      </c>
      <c r="B4459" s="191"/>
      <c r="C4459" s="191" t="str">
        <f t="shared" si="138"/>
        <v>48960018</v>
      </c>
      <c r="D4459" t="str">
        <f>'Funding Import'!A4461</f>
        <v>RB054896: WRITTLE JUNIOR SCHOOL</v>
      </c>
      <c r="E4459" t="str">
        <f>MID('Funding Import'!B4461,2,4)</f>
        <v>0018</v>
      </c>
      <c r="F4459" t="str">
        <f>MID('Funding Import'!B4461,8,50)</f>
        <v>ADDITIONAL GRANT INCOME</v>
      </c>
      <c r="G4459" t="str">
        <f>'Funding Import'!I4461</f>
        <v>Spreadsheet B 393531 20728061 ES032 RM0087 PE GRANT APR 21 ES032 RM0087 PE GRANT APR 21</v>
      </c>
      <c r="H4459">
        <f>'Funding Import'!H4461</f>
        <v>7675</v>
      </c>
    </row>
    <row r="4460" spans="1:9" ht="15" x14ac:dyDescent="0.2">
      <c r="A4460" s="191" t="str">
        <f t="shared" si="139"/>
        <v>4896</v>
      </c>
      <c r="B4460" s="191"/>
      <c r="C4460" s="191" t="str">
        <f t="shared" si="138"/>
        <v>48960018</v>
      </c>
      <c r="D4460" t="str">
        <f>'Funding Import'!A4462</f>
        <v>RB054896: WRITTLE JUNIOR SCHOOL</v>
      </c>
      <c r="E4460" t="str">
        <f>MID('Funding Import'!B4462,2,4)</f>
        <v>0018</v>
      </c>
      <c r="F4460" t="str">
        <f>MID('Funding Import'!B4462,8,50)</f>
        <v>ADDITIONAL GRANT INCOME</v>
      </c>
      <c r="G4460" t="str">
        <f>'Funding Import'!I4462</f>
        <v>DL 8673 PE GRANT OCT21 0018PE</v>
      </c>
      <c r="H4460">
        <f>'Funding Import'!H4462</f>
        <v>10733</v>
      </c>
    </row>
    <row r="4461" spans="1:9" ht="15" x14ac:dyDescent="0.2">
      <c r="A4461" s="191" t="str">
        <f t="shared" si="139"/>
        <v>4896</v>
      </c>
      <c r="B4461" s="191"/>
      <c r="C4461" s="191" t="str">
        <f t="shared" si="138"/>
        <v>48960026</v>
      </c>
      <c r="D4461" t="str">
        <f>'Funding Import'!A4463</f>
        <v>RB054896: WRITTLE JUNIOR SCHOOL</v>
      </c>
      <c r="E4461" t="str">
        <f>MID('Funding Import'!B4463,2,4)</f>
        <v>0026</v>
      </c>
      <c r="F4461" t="str">
        <f>MID('Funding Import'!B4463,8,50)</f>
        <v>NOTIONAL SEN FUNDING</v>
      </c>
      <c r="G4461" t="str">
        <f>'Funding Import'!I4463</f>
        <v>Spreadsheet B 391732 20639856 ES012 MK0514 10026 NOTIONAL SEN ES012 MK0514 10026 NOTIONAL SEN</v>
      </c>
      <c r="H4461">
        <f>'Funding Import'!H4463</f>
        <v>96299</v>
      </c>
    </row>
    <row r="4462" spans="1:9" ht="15" x14ac:dyDescent="0.2">
      <c r="A4462" s="191" t="str">
        <f t="shared" si="139"/>
        <v>4898</v>
      </c>
      <c r="B4462" s="191"/>
      <c r="C4462" s="191" t="str">
        <f t="shared" si="138"/>
        <v>48980001</v>
      </c>
      <c r="D4462" t="str">
        <f>'Funding Import'!A4464</f>
        <v>RB054898: WRITTLE INFANT SCHOOL</v>
      </c>
      <c r="E4462" t="str">
        <f>MID('Funding Import'!B4464,2,4)</f>
        <v>0001</v>
      </c>
      <c r="F4462" t="str">
        <f>MID('Funding Import'!B4464,8,50)</f>
        <v>FORMULA FUNDED (EXCL RATES)</v>
      </c>
      <c r="G4462" t="str">
        <f>'Funding Import'!I4464</f>
        <v>Spreadsheet B 391145 20630885 ES006 MK0508 10001 FORMULA FUNDED ES006 MK0508 10001 FORMULA FUNDED</v>
      </c>
      <c r="H4462">
        <f>'Funding Import'!H4464</f>
        <v>696581</v>
      </c>
    </row>
    <row r="4463" spans="1:9" ht="15" x14ac:dyDescent="0.2">
      <c r="A4463" s="191" t="str">
        <f t="shared" si="139"/>
        <v>4898</v>
      </c>
      <c r="B4463" s="191"/>
      <c r="C4463" s="191" t="str">
        <f t="shared" si="138"/>
        <v>48980002</v>
      </c>
      <c r="D4463" t="str">
        <f>'Funding Import'!A4465</f>
        <v>RB054898: WRITTLE INFANT SCHOOL</v>
      </c>
      <c r="E4463" t="str">
        <f>MID('Funding Import'!B4465,2,4)</f>
        <v>0002</v>
      </c>
      <c r="F4463" t="str">
        <f>MID('Funding Import'!B4465,8,50)</f>
        <v>RATES</v>
      </c>
      <c r="G4463" t="str">
        <f>'Funding Import'!I4465</f>
        <v>Spreadsheet B 391137 20630756 ES007 MK0509 10002 RATES ES007 MK0509 10002 RATES</v>
      </c>
      <c r="H4463">
        <f>'Funding Import'!H4465</f>
        <v>12790</v>
      </c>
    </row>
    <row r="4464" spans="1:9" ht="15" x14ac:dyDescent="0.2">
      <c r="A4464" s="191" t="str">
        <f t="shared" si="139"/>
        <v>4898</v>
      </c>
      <c r="B4464" s="191"/>
      <c r="C4464" s="191" t="str">
        <f t="shared" si="138"/>
        <v>48980003</v>
      </c>
      <c r="D4464" t="str">
        <f>'Funding Import'!A4466</f>
        <v>RB054898: WRITTLE INFANT SCHOOL</v>
      </c>
      <c r="E4464" t="str">
        <f>MID('Funding Import'!B4466,2,4)</f>
        <v>0003</v>
      </c>
      <c r="F4464" t="str">
        <f>MID('Funding Import'!B4466,8,50)</f>
        <v>BROUGHT FORWARD</v>
      </c>
      <c r="G4464" t="str">
        <f>'Funding Import'!I4466</f>
        <v>Spreadsheet B 394797 20778211 ES055 MK0568 10003 OPENING BALANCES ES055 MK0568 10003 OPENING BALANCES</v>
      </c>
      <c r="H4464">
        <f>'Funding Import'!H4466</f>
        <v>139380.70000000001</v>
      </c>
    </row>
    <row r="4465" spans="1:8" ht="15" x14ac:dyDescent="0.2">
      <c r="A4465" s="191" t="str">
        <f t="shared" si="139"/>
        <v>4898</v>
      </c>
      <c r="B4465" s="191"/>
      <c r="C4465" s="191" t="str">
        <f t="shared" si="138"/>
        <v>48980004</v>
      </c>
      <c r="D4465" t="str">
        <f>'Funding Import'!A4467</f>
        <v>RB054898: WRITTLE INFANT SCHOOL</v>
      </c>
      <c r="E4465" t="str">
        <f>MID('Funding Import'!B4467,2,4)</f>
        <v>0004</v>
      </c>
      <c r="F4465" t="str">
        <f>MID('Funding Import'!B4467,8,50)</f>
        <v>STATEMENTED SEN</v>
      </c>
      <c r="G4465" t="str">
        <f>'Funding Import'!I4467</f>
        <v>Spreadsheet B 391144 20630818 ES009 MK0511 10004 EHCP ES009 MK0511 10004 EHCP</v>
      </c>
      <c r="H4465">
        <f>'Funding Import'!H4467</f>
        <v>1624</v>
      </c>
    </row>
    <row r="4466" spans="1:8" ht="15" x14ac:dyDescent="0.2">
      <c r="A4466" s="191" t="str">
        <f t="shared" si="139"/>
        <v>4898</v>
      </c>
      <c r="B4466" s="191"/>
      <c r="C4466" s="191" t="str">
        <f t="shared" ref="C4466:C4529" si="140">A4466&amp;E4466</f>
        <v>48980004</v>
      </c>
      <c r="D4466" t="str">
        <f>'Funding Import'!A4468</f>
        <v>RB054898: WRITTLE INFANT SCHOOL</v>
      </c>
      <c r="E4466" t="str">
        <f>MID('Funding Import'!B4468,2,4)</f>
        <v>0004</v>
      </c>
      <c r="F4466" t="str">
        <f>MID('Funding Import'!B4468,8,50)</f>
        <v>STATEMENTED SEN</v>
      </c>
      <c r="G4466" t="str">
        <f>'Funding Import'!I4468</f>
        <v>Spreadsheet B 394845 20782782 ES043 DP0533 SEN TOP-UP SUM1 SUM-21 ES043 DP0533 SEN TOP-UP SUM1 SUM-21</v>
      </c>
      <c r="H4466">
        <f>'Funding Import'!H4468</f>
        <v>6734</v>
      </c>
    </row>
    <row r="4467" spans="1:8" ht="15" x14ac:dyDescent="0.2">
      <c r="A4467" s="191" t="str">
        <f t="shared" si="139"/>
        <v>4898</v>
      </c>
      <c r="B4467" s="191"/>
      <c r="C4467" s="191" t="str">
        <f t="shared" si="140"/>
        <v>48980004</v>
      </c>
      <c r="D4467" t="str">
        <f>'Funding Import'!A4469</f>
        <v>RB054898: WRITTLE INFANT SCHOOL</v>
      </c>
      <c r="E4467" t="str">
        <f>MID('Funding Import'!B4469,2,4)</f>
        <v>0004</v>
      </c>
      <c r="F4467" t="str">
        <f>MID('Funding Import'!B4469,8,50)</f>
        <v>STATEMENTED SEN</v>
      </c>
      <c r="G4467" t="str">
        <f>'Funding Import'!I4469</f>
        <v>Spreadsheet B 401820 21143763 ES099 MK0707 SEN TOP-UP SUM2 SUM-21 ES099 MK0707 SEN TOP-UP SUM2 SUM-21</v>
      </c>
      <c r="H4467">
        <f>'Funding Import'!H4469</f>
        <v>620</v>
      </c>
    </row>
    <row r="4468" spans="1:8" ht="15" x14ac:dyDescent="0.2">
      <c r="A4468" s="191" t="str">
        <f t="shared" si="139"/>
        <v>4898</v>
      </c>
      <c r="B4468" s="191"/>
      <c r="C4468" s="191" t="str">
        <f t="shared" si="140"/>
        <v>48980004</v>
      </c>
      <c r="D4468" t="str">
        <f>'Funding Import'!A4470</f>
        <v>RB054898: WRITTLE INFANT SCHOOL</v>
      </c>
      <c r="E4468" t="str">
        <f>MID('Funding Import'!B4470,2,4)</f>
        <v>0004</v>
      </c>
      <c r="F4468" t="str">
        <f>MID('Funding Import'!B4470,8,50)</f>
        <v>STATEMENTED SEN</v>
      </c>
      <c r="G4468" t="str">
        <f>'Funding Import'!I4470</f>
        <v>DL 8688 SEN TOP-UP AUT1 AUT-21</v>
      </c>
      <c r="H4468">
        <f>'Funding Import'!H4470</f>
        <v>11525</v>
      </c>
    </row>
    <row r="4469" spans="1:8" ht="15" x14ac:dyDescent="0.2">
      <c r="A4469" s="191" t="str">
        <f t="shared" si="139"/>
        <v>4898</v>
      </c>
      <c r="B4469" s="191"/>
      <c r="C4469" s="191" t="str">
        <f t="shared" si="140"/>
        <v>48980006</v>
      </c>
      <c r="D4469" t="str">
        <f>'Funding Import'!A4471</f>
        <v>RB054898: WRITTLE INFANT SCHOOL</v>
      </c>
      <c r="E4469" t="str">
        <f>MID('Funding Import'!B4471,2,4)</f>
        <v>0006</v>
      </c>
      <c r="F4469" t="str">
        <f>MID('Funding Import'!B4471,8,50)</f>
        <v>EXCEPTIONAL COVID COST GRANT</v>
      </c>
      <c r="G4469" t="str">
        <f>'Funding Import'!I4471</f>
        <v>Spreadsheet B 398804 20920024 ES065 DP0556 COVIDEMERGENCY COVIDEM ES065 DP0556 COVIDEMERGENCY COVIDEM</v>
      </c>
      <c r="H4469">
        <f>'Funding Import'!H4471</f>
        <v>5930</v>
      </c>
    </row>
    <row r="4470" spans="1:8" ht="15" x14ac:dyDescent="0.2">
      <c r="A4470" s="191" t="str">
        <f t="shared" si="139"/>
        <v>4898</v>
      </c>
      <c r="B4470" s="191"/>
      <c r="C4470" s="191" t="str">
        <f t="shared" si="140"/>
        <v>48980006</v>
      </c>
      <c r="D4470" t="str">
        <f>'Funding Import'!A4472</f>
        <v>RB054898: WRITTLE INFANT SCHOOL</v>
      </c>
      <c r="E4470" t="str">
        <f>MID('Funding Import'!B4472,2,4)</f>
        <v>0006</v>
      </c>
      <c r="F4470" t="str">
        <f>MID('Funding Import'!B4472,8,50)</f>
        <v>EXCEPTIONAL COVID COST GRANT</v>
      </c>
      <c r="G4470" t="str">
        <f>'Funding Import'!I4472</f>
        <v>Spreadsheet B 399778 20982606 Movement from code '0006 to '0012 covid  emergency recode ES089 RM0128 Covid emergency recode</v>
      </c>
      <c r="H4470">
        <f>'Funding Import'!H4472</f>
        <v>-5930</v>
      </c>
    </row>
    <row r="4471" spans="1:8" ht="15" x14ac:dyDescent="0.2">
      <c r="A4471" s="191" t="str">
        <f t="shared" si="139"/>
        <v>4898</v>
      </c>
      <c r="B4471" s="191"/>
      <c r="C4471" s="191" t="str">
        <f t="shared" si="140"/>
        <v>48980012</v>
      </c>
      <c r="D4471" t="str">
        <f>'Funding Import'!A4473</f>
        <v>RB054898: WRITTLE INFANT SCHOOL</v>
      </c>
      <c r="E4471" t="str">
        <f>MID('Funding Import'!B4473,2,4)</f>
        <v>0012</v>
      </c>
      <c r="F4471" t="str">
        <f>MID('Funding Import'!B4473,8,50)</f>
        <v>COVID CATCH UP</v>
      </c>
      <c r="G4471" t="str">
        <f>'Funding Import'!I4473</f>
        <v>Spreadsheet B 399778 20982606 Movement from code '0006 to '0012 covid  emergency recode ES089 RM0128 Covid emergency recode</v>
      </c>
      <c r="H4471">
        <f>'Funding Import'!H4473</f>
        <v>5930</v>
      </c>
    </row>
    <row r="4472" spans="1:8" ht="15" x14ac:dyDescent="0.2">
      <c r="A4472" s="191" t="str">
        <f t="shared" si="139"/>
        <v>4898</v>
      </c>
      <c r="B4472" s="191"/>
      <c r="C4472" s="191" t="str">
        <f t="shared" si="140"/>
        <v>48980012</v>
      </c>
      <c r="D4472" t="str">
        <f>'Funding Import'!A4474</f>
        <v>RB054898: WRITTLE INFANT SCHOOL</v>
      </c>
      <c r="E4472" t="str">
        <f>MID('Funding Import'!B4474,2,4)</f>
        <v>0012</v>
      </c>
      <c r="F4472" t="str">
        <f>MID('Funding Import'!B4474,8,50)</f>
        <v>COVID CATCH UP</v>
      </c>
      <c r="G4472" t="str">
        <f>'Funding Import'!I4474</f>
        <v>DL 8645 0012recoveryc 0012RPG</v>
      </c>
      <c r="H4472">
        <f>'Funding Import'!H4474</f>
        <v>688.75</v>
      </c>
    </row>
    <row r="4473" spans="1:8" ht="15" x14ac:dyDescent="0.2">
      <c r="A4473" s="191" t="str">
        <f t="shared" si="139"/>
        <v>4898</v>
      </c>
      <c r="B4473" s="191"/>
      <c r="C4473" s="191" t="str">
        <f t="shared" si="140"/>
        <v>48980012</v>
      </c>
      <c r="D4473" t="str">
        <f>'Funding Import'!A4475</f>
        <v>RB054898: WRITTLE INFANT SCHOOL</v>
      </c>
      <c r="E4473" t="str">
        <f>MID('Funding Import'!B4475,2,4)</f>
        <v>0012</v>
      </c>
      <c r="F4473" t="str">
        <f>MID('Funding Import'!B4475,8,50)</f>
        <v>COVID CATCH UP</v>
      </c>
      <c r="G4473" t="str">
        <f>'Funding Import'!I4475</f>
        <v>DL 8656 0012schoolled 0012SLT</v>
      </c>
      <c r="H4473">
        <f>'Funding Import'!H4475</f>
        <v>354.38</v>
      </c>
    </row>
    <row r="4474" spans="1:8" ht="15" x14ac:dyDescent="0.2">
      <c r="A4474" s="191" t="str">
        <f t="shared" si="139"/>
        <v>4898</v>
      </c>
      <c r="B4474" s="191"/>
      <c r="C4474" s="191" t="str">
        <f t="shared" si="140"/>
        <v>48980014</v>
      </c>
      <c r="D4474" t="str">
        <f>'Funding Import'!A4476</f>
        <v>RB054898: WRITTLE INFANT SCHOOL</v>
      </c>
      <c r="E4474" t="str">
        <f>MID('Funding Import'!B4476,2,4)</f>
        <v>0014</v>
      </c>
      <c r="F4474" t="str">
        <f>MID('Funding Import'!B4476,8,50)</f>
        <v>PUPIL PREMIUM</v>
      </c>
      <c r="G4474" t="str">
        <f>'Funding Import'!I4476</f>
        <v>Spreadsheet B 393806 20749732 Journal Import 20749732: ES040 RM0091 PPG CIC SUM21P1 SUM-21</v>
      </c>
      <c r="H4474">
        <f>'Funding Import'!H4476</f>
        <v>700</v>
      </c>
    </row>
    <row r="4475" spans="1:8" ht="15" x14ac:dyDescent="0.2">
      <c r="A4475" s="191" t="str">
        <f t="shared" si="139"/>
        <v>4898</v>
      </c>
      <c r="B4475" s="191"/>
      <c r="C4475" s="191" t="str">
        <f t="shared" si="140"/>
        <v>48980014</v>
      </c>
      <c r="D4475" t="str">
        <f>'Funding Import'!A4477</f>
        <v>RB054898: WRITTLE INFANT SCHOOL</v>
      </c>
      <c r="E4475" t="str">
        <f>MID('Funding Import'!B4477,2,4)</f>
        <v>0014</v>
      </c>
      <c r="F4475" t="str">
        <f>MID('Funding Import'!B4477,8,50)</f>
        <v>PUPIL PREMIUM</v>
      </c>
      <c r="G4475" t="str">
        <f>'Funding Import'!I4477</f>
        <v>Spreadsheet B 400831 21077861 ES093 DP0593 SUMMER21PPG SUM21PPG ES093 DP0593 SUMMER21PPG SUM21PPG</v>
      </c>
      <c r="H4475">
        <f>'Funding Import'!H4477</f>
        <v>9208</v>
      </c>
    </row>
    <row r="4476" spans="1:8" ht="15" x14ac:dyDescent="0.2">
      <c r="A4476" s="191" t="str">
        <f t="shared" si="139"/>
        <v>4898</v>
      </c>
      <c r="B4476" s="191"/>
      <c r="C4476" s="191" t="str">
        <f t="shared" si="140"/>
        <v>48980014</v>
      </c>
      <c r="D4476" t="str">
        <f>'Funding Import'!A4478</f>
        <v>RB054898: WRITTLE INFANT SCHOOL</v>
      </c>
      <c r="E4476" t="str">
        <f>MID('Funding Import'!B4478,2,4)</f>
        <v>0014</v>
      </c>
      <c r="F4476" t="str">
        <f>MID('Funding Import'!B4478,8,50)</f>
        <v>PUPIL PREMIUM</v>
      </c>
      <c r="G4476" t="str">
        <f>'Funding Import'!I4478</f>
        <v>DL 8663 PPG CIC AUT21P1 AUT-21</v>
      </c>
      <c r="H4476">
        <f>'Funding Import'!H4478</f>
        <v>1000</v>
      </c>
    </row>
    <row r="4477" spans="1:8" ht="15" x14ac:dyDescent="0.2">
      <c r="A4477" s="191" t="str">
        <f t="shared" si="139"/>
        <v>4898</v>
      </c>
      <c r="B4477" s="191"/>
      <c r="C4477" s="191" t="str">
        <f t="shared" si="140"/>
        <v>48980014</v>
      </c>
      <c r="D4477" t="str">
        <f>'Funding Import'!A4479</f>
        <v>RB054898: WRITTLE INFANT SCHOOL</v>
      </c>
      <c r="E4477" t="str">
        <f>MID('Funding Import'!B4479,2,4)</f>
        <v>0014</v>
      </c>
      <c r="F4477" t="str">
        <f>MID('Funding Import'!B4479,8,50)</f>
        <v>PUPIL PREMIUM</v>
      </c>
      <c r="G4477" t="str">
        <f>'Funding Import'!I4479</f>
        <v>DL 8701 0014 Pupil Premium Autumn Term 2021</v>
      </c>
      <c r="H4477">
        <f>'Funding Import'!H4479</f>
        <v>9518</v>
      </c>
    </row>
    <row r="4478" spans="1:8" ht="15" x14ac:dyDescent="0.2">
      <c r="A4478" s="191" t="str">
        <f t="shared" si="139"/>
        <v>4898</v>
      </c>
      <c r="B4478" s="191"/>
      <c r="C4478" s="191" t="str">
        <f t="shared" si="140"/>
        <v>48980018</v>
      </c>
      <c r="D4478" t="str">
        <f>'Funding Import'!A4480</f>
        <v>RB054898: WRITTLE INFANT SCHOOL</v>
      </c>
      <c r="E4478" t="str">
        <f>MID('Funding Import'!B4480,2,4)</f>
        <v>0018</v>
      </c>
      <c r="F4478" t="str">
        <f>MID('Funding Import'!B4480,8,50)</f>
        <v>ADDITIONAL GRANT INCOME</v>
      </c>
      <c r="G4478" t="str">
        <f>'Funding Import'!I4480</f>
        <v>Spreadsheet B 393531 20728061 ES032 RM0087 PE GRANT APR 21 ES032 RM0087 PE GRANT APR 21</v>
      </c>
      <c r="H4478">
        <f>'Funding Import'!H4480</f>
        <v>7167</v>
      </c>
    </row>
    <row r="4479" spans="1:8" ht="15" x14ac:dyDescent="0.2">
      <c r="A4479" s="191" t="str">
        <f t="shared" si="139"/>
        <v>4898</v>
      </c>
      <c r="B4479" s="191"/>
      <c r="C4479" s="191" t="str">
        <f t="shared" si="140"/>
        <v>48980018</v>
      </c>
      <c r="D4479" t="str">
        <f>'Funding Import'!A4481</f>
        <v>RB054898: WRITTLE INFANT SCHOOL</v>
      </c>
      <c r="E4479" t="str">
        <f>MID('Funding Import'!B4481,2,4)</f>
        <v>0018</v>
      </c>
      <c r="F4479" t="str">
        <f>MID('Funding Import'!B4481,8,50)</f>
        <v>ADDITIONAL GRANT INCOME</v>
      </c>
      <c r="G4479" t="str">
        <f>'Funding Import'!I4481</f>
        <v>Spreadsheet B 399769 20981730 UIFSM JULY21 UIFSM 21 ES085 RM0124 UIFSM JULY21 UIFSM 21</v>
      </c>
      <c r="H4479">
        <f>'Funding Import'!H4481</f>
        <v>63689</v>
      </c>
    </row>
    <row r="4480" spans="1:8" ht="15" x14ac:dyDescent="0.2">
      <c r="A4480" s="191" t="str">
        <f t="shared" si="139"/>
        <v>4898</v>
      </c>
      <c r="B4480" s="191"/>
      <c r="C4480" s="191" t="str">
        <f t="shared" si="140"/>
        <v>48980018</v>
      </c>
      <c r="D4480" t="str">
        <f>'Funding Import'!A4482</f>
        <v>RB054898: WRITTLE INFANT SCHOOL</v>
      </c>
      <c r="E4480" t="str">
        <f>MID('Funding Import'!B4482,2,4)</f>
        <v>0018</v>
      </c>
      <c r="F4480" t="str">
        <f>MID('Funding Import'!B4482,8,50)</f>
        <v>ADDITIONAL GRANT INCOME</v>
      </c>
      <c r="G4480" t="str">
        <f>'Funding Import'!I4482</f>
        <v>DL 8673 PE GRANT OCT21 0018PE</v>
      </c>
      <c r="H4480">
        <f>'Funding Import'!H4482</f>
        <v>10010</v>
      </c>
    </row>
    <row r="4481" spans="1:8" ht="15" x14ac:dyDescent="0.2">
      <c r="A4481" s="191" t="str">
        <f t="shared" si="139"/>
        <v>4898</v>
      </c>
      <c r="B4481" s="191"/>
      <c r="C4481" s="191" t="str">
        <f t="shared" si="140"/>
        <v>48980026</v>
      </c>
      <c r="D4481" t="str">
        <f>'Funding Import'!A4483</f>
        <v>RB054898: WRITTLE INFANT SCHOOL</v>
      </c>
      <c r="E4481" t="str">
        <f>MID('Funding Import'!B4483,2,4)</f>
        <v>0026</v>
      </c>
      <c r="F4481" t="str">
        <f>MID('Funding Import'!B4483,8,50)</f>
        <v>NOTIONAL SEN FUNDING</v>
      </c>
      <c r="G4481" t="str">
        <f>'Funding Import'!I4483</f>
        <v>Spreadsheet B 391732 20639856 ES012 MK0514 10026 NOTIONAL SEN ES012 MK0514 10026 NOTIONAL SEN</v>
      </c>
      <c r="H4481">
        <f>'Funding Import'!H4483</f>
        <v>69371</v>
      </c>
    </row>
    <row r="4482" spans="1:8" ht="15" x14ac:dyDescent="0.2">
      <c r="A4482" s="191" t="str">
        <f t="shared" ref="A4482:A4545" si="141">MID(D4482,5,4)</f>
        <v>5890</v>
      </c>
      <c r="B4482" s="191"/>
      <c r="C4482" s="191" t="str">
        <f t="shared" si="140"/>
        <v>58900001</v>
      </c>
      <c r="D4482" t="str">
        <f>'Funding Import'!A4484</f>
        <v>GMSS5890: ST BENEDICTS CATHOLIC COLLEGE</v>
      </c>
      <c r="E4482" t="str">
        <f>MID('Funding Import'!B4484,2,4)</f>
        <v>0001</v>
      </c>
      <c r="F4482" t="str">
        <f>MID('Funding Import'!B4484,8,50)</f>
        <v>FORMULA FUNDED (EXCL RATES)</v>
      </c>
      <c r="G4482" t="str">
        <f>'Funding Import'!I4484</f>
        <v>Spreadsheet B 391145 20630885 ES006 MK0508 10001 FORMULA FUNDED ES006 MK0508 10001 FORMULA FUNDED</v>
      </c>
      <c r="H4482">
        <f>'Funding Import'!H4484</f>
        <v>4385620</v>
      </c>
    </row>
    <row r="4483" spans="1:8" ht="15" x14ac:dyDescent="0.2">
      <c r="A4483" s="191" t="str">
        <f t="shared" si="141"/>
        <v>5890</v>
      </c>
      <c r="B4483" s="191"/>
      <c r="C4483" s="191" t="str">
        <f t="shared" si="140"/>
        <v>58900002</v>
      </c>
      <c r="D4483" t="str">
        <f>'Funding Import'!A4485</f>
        <v>GMSS5890: ST BENEDICTS CATHOLIC COLLEGE</v>
      </c>
      <c r="E4483" t="str">
        <f>MID('Funding Import'!B4485,2,4)</f>
        <v>0002</v>
      </c>
      <c r="F4483" t="str">
        <f>MID('Funding Import'!B4485,8,50)</f>
        <v>RATES</v>
      </c>
      <c r="G4483" t="str">
        <f>'Funding Import'!I4485</f>
        <v>Spreadsheet B 391137 20630756 ES007 MK0509 10002 RATES ES007 MK0509 10002 RATES</v>
      </c>
      <c r="H4483">
        <f>'Funding Import'!H4485</f>
        <v>21769</v>
      </c>
    </row>
    <row r="4484" spans="1:8" ht="15" x14ac:dyDescent="0.2">
      <c r="A4484" s="191" t="str">
        <f t="shared" si="141"/>
        <v>5890</v>
      </c>
      <c r="B4484" s="191"/>
      <c r="C4484" s="191" t="str">
        <f t="shared" si="140"/>
        <v>58900003</v>
      </c>
      <c r="D4484" t="str">
        <f>'Funding Import'!A4486</f>
        <v>GMSS5890: ST BENEDICTS CATHOLIC COLLEGE</v>
      </c>
      <c r="E4484" t="str">
        <f>MID('Funding Import'!B4486,2,4)</f>
        <v>0003</v>
      </c>
      <c r="F4484" t="str">
        <f>MID('Funding Import'!B4486,8,50)</f>
        <v>BROUGHT FORWARD</v>
      </c>
      <c r="G4484" t="str">
        <f>'Funding Import'!I4486</f>
        <v>Spreadsheet B 394797 20778211 ES055 MK0568 10003 OPENING BALANCES ES055 MK0568 10003 OPENING BALANCES</v>
      </c>
      <c r="H4484">
        <f>'Funding Import'!H4486</f>
        <v>253464.27</v>
      </c>
    </row>
    <row r="4485" spans="1:8" ht="15" x14ac:dyDescent="0.2">
      <c r="A4485" s="191" t="str">
        <f t="shared" si="141"/>
        <v>5890</v>
      </c>
      <c r="B4485" s="191"/>
      <c r="C4485" s="191" t="str">
        <f t="shared" si="140"/>
        <v>58900004</v>
      </c>
      <c r="D4485" t="str">
        <f>'Funding Import'!A4487</f>
        <v>GMSS5890: ST BENEDICTS CATHOLIC COLLEGE</v>
      </c>
      <c r="E4485" t="str">
        <f>MID('Funding Import'!B4487,2,4)</f>
        <v>0004</v>
      </c>
      <c r="F4485" t="str">
        <f>MID('Funding Import'!B4487,8,50)</f>
        <v>STATEMENTED SEN</v>
      </c>
      <c r="G4485" t="str">
        <f>'Funding Import'!I4487</f>
        <v>Spreadsheet B 391144 20630818 ES009 MK0511 10004 EHCP ES009 MK0511 10004 EHCP</v>
      </c>
      <c r="H4485">
        <f>'Funding Import'!H4487</f>
        <v>66343</v>
      </c>
    </row>
    <row r="4486" spans="1:8" ht="15" x14ac:dyDescent="0.2">
      <c r="A4486" s="191" t="str">
        <f t="shared" si="141"/>
        <v>5890</v>
      </c>
      <c r="B4486" s="191"/>
      <c r="C4486" s="191" t="str">
        <f t="shared" si="140"/>
        <v>58900004</v>
      </c>
      <c r="D4486" t="str">
        <f>'Funding Import'!A4488</f>
        <v>GMSS5890: ST BENEDICTS CATHOLIC COLLEGE</v>
      </c>
      <c r="E4486" t="str">
        <f>MID('Funding Import'!B4488,2,4)</f>
        <v>0004</v>
      </c>
      <c r="F4486" t="str">
        <f>MID('Funding Import'!B4488,8,50)</f>
        <v>STATEMENTED SEN</v>
      </c>
      <c r="G4486" t="str">
        <f>'Funding Import'!I4488</f>
        <v>DL 8688 SEN TOP-UP AUT1 AUT-21</v>
      </c>
      <c r="H4486">
        <f>'Funding Import'!H4488</f>
        <v>8629</v>
      </c>
    </row>
    <row r="4487" spans="1:8" ht="15" x14ac:dyDescent="0.2">
      <c r="A4487" s="191" t="str">
        <f t="shared" si="141"/>
        <v>5890</v>
      </c>
      <c r="B4487" s="191"/>
      <c r="C4487" s="191" t="str">
        <f t="shared" si="140"/>
        <v>58900006</v>
      </c>
      <c r="D4487" t="str">
        <f>'Funding Import'!A4489</f>
        <v>GMSS5890: ST BENEDICTS CATHOLIC COLLEGE</v>
      </c>
      <c r="E4487" t="str">
        <f>MID('Funding Import'!B4489,2,4)</f>
        <v>0006</v>
      </c>
      <c r="F4487" t="str">
        <f>MID('Funding Import'!B4489,8,50)</f>
        <v>EXCEPTIONAL COVID COST GRANT</v>
      </c>
      <c r="G4487" t="str">
        <f>'Funding Import'!I4489</f>
        <v>Spreadsheet B 398807 20920177 ES067 DP0558 FSMADDCOSTSCOVID FSMCOVID ES067 DP0558 FSMADDCOSTSCOVID FSMCOVID</v>
      </c>
      <c r="H4487">
        <f>'Funding Import'!H4489</f>
        <v>2745</v>
      </c>
    </row>
    <row r="4488" spans="1:8" ht="15" x14ac:dyDescent="0.2">
      <c r="A4488" s="191" t="str">
        <f t="shared" si="141"/>
        <v>5890</v>
      </c>
      <c r="B4488" s="191"/>
      <c r="C4488" s="191" t="str">
        <f t="shared" si="140"/>
        <v>58900006</v>
      </c>
      <c r="D4488" t="str">
        <f>'Funding Import'!A4490</f>
        <v>GMSS5890: ST BENEDICTS CATHOLIC COLLEGE</v>
      </c>
      <c r="E4488" t="str">
        <f>MID('Funding Import'!B4490,2,4)</f>
        <v>0006</v>
      </c>
      <c r="F4488" t="str">
        <f>MID('Funding Import'!B4490,8,50)</f>
        <v>EXCEPTIONAL COVID COST GRANT</v>
      </c>
      <c r="G4488" t="str">
        <f>'Funding Import'!I4490</f>
        <v>Spreadsheet B 398808 20920307 ES068 DP0559 COVIDMASS COVIDMAS ES068 DP0559 COVIDMASS COVIDMAS</v>
      </c>
      <c r="H4488">
        <f>'Funding Import'!H4490</f>
        <v>16360</v>
      </c>
    </row>
    <row r="4489" spans="1:8" ht="15" x14ac:dyDescent="0.2">
      <c r="A4489" s="191" t="str">
        <f t="shared" si="141"/>
        <v>5890</v>
      </c>
      <c r="B4489" s="191"/>
      <c r="C4489" s="191" t="str">
        <f t="shared" si="140"/>
        <v>58900006</v>
      </c>
      <c r="D4489" t="str">
        <f>'Funding Import'!A4491</f>
        <v>GMSS5890: ST BENEDICTS CATHOLIC COLLEGE</v>
      </c>
      <c r="E4489" t="str">
        <f>MID('Funding Import'!B4491,2,4)</f>
        <v>0006</v>
      </c>
      <c r="F4489" t="str">
        <f>MID('Funding Import'!B4491,8,50)</f>
        <v>EXCEPTIONAL COVID COST GRANT</v>
      </c>
      <c r="G4489" t="str">
        <f>'Funding Import'!I4491</f>
        <v>Spreadsheet B 398804 20920024 ES065 DP0556 COVIDEMERGENCY COVIDEM ES065 DP0556 COVIDEMERGENCY COVIDEM</v>
      </c>
      <c r="H4489">
        <f>'Funding Import'!H4491</f>
        <v>29560</v>
      </c>
    </row>
    <row r="4490" spans="1:8" ht="15" x14ac:dyDescent="0.2">
      <c r="A4490" s="191" t="str">
        <f t="shared" si="141"/>
        <v>5890</v>
      </c>
      <c r="B4490" s="191"/>
      <c r="C4490" s="191" t="str">
        <f t="shared" si="140"/>
        <v>58900006</v>
      </c>
      <c r="D4490" t="str">
        <f>'Funding Import'!A4492</f>
        <v>GMSS5890: ST BENEDICTS CATHOLIC COLLEGE</v>
      </c>
      <c r="E4490" t="str">
        <f>MID('Funding Import'!B4492,2,4)</f>
        <v>0006</v>
      </c>
      <c r="F4490" t="str">
        <f>MID('Funding Import'!B4492,8,50)</f>
        <v>EXCEPTIONAL COVID COST GRANT</v>
      </c>
      <c r="G4490" t="str">
        <f>'Funding Import'!I4492</f>
        <v>Spreadsheet B 399800 20985967 ES091 MK0645 COVID EMERGENCY RECODE ON THE LEDGER ES091 MK0645 COVID EMERGENCY RECODE ON THE LEDGER</v>
      </c>
      <c r="H4490">
        <f>'Funding Import'!H4492</f>
        <v>13030</v>
      </c>
    </row>
    <row r="4491" spans="1:8" ht="15" x14ac:dyDescent="0.2">
      <c r="A4491" s="191" t="str">
        <f t="shared" si="141"/>
        <v>5890</v>
      </c>
      <c r="B4491" s="191"/>
      <c r="C4491" s="191" t="str">
        <f t="shared" si="140"/>
        <v>58900006</v>
      </c>
      <c r="D4491" t="str">
        <f>'Funding Import'!A4493</f>
        <v>GMSS5890: ST BENEDICTS CATHOLIC COLLEGE</v>
      </c>
      <c r="E4491" t="str">
        <f>MID('Funding Import'!B4493,2,4)</f>
        <v>0006</v>
      </c>
      <c r="F4491" t="str">
        <f>MID('Funding Import'!B4493,8,50)</f>
        <v>EXCEPTIONAL COVID COST GRANT</v>
      </c>
      <c r="G4491" t="str">
        <f>'Funding Import'!I4493</f>
        <v>Spreadsheet B 399778 20982606 Movement from code '0006 to '0012 covid  emergency recode ES089 RM0128 Covid emergency recode</v>
      </c>
      <c r="H4491">
        <f>'Funding Import'!H4493</f>
        <v>-29560</v>
      </c>
    </row>
    <row r="4492" spans="1:8" ht="15" x14ac:dyDescent="0.2">
      <c r="A4492" s="191" t="str">
        <f t="shared" si="141"/>
        <v>5890</v>
      </c>
      <c r="B4492" s="191"/>
      <c r="C4492" s="191" t="str">
        <f t="shared" si="140"/>
        <v>58900006</v>
      </c>
      <c r="D4492" t="str">
        <f>'Funding Import'!A4494</f>
        <v>GMSS5890: ST BENEDICTS CATHOLIC COLLEGE</v>
      </c>
      <c r="E4492" t="str">
        <f>MID('Funding Import'!B4494,2,4)</f>
        <v>0006</v>
      </c>
      <c r="F4492" t="str">
        <f>MID('Funding Import'!B4494,8,50)</f>
        <v>EXCEPTIONAL COVID COST GRANT</v>
      </c>
      <c r="G4492" t="str">
        <f>'Funding Import'!I4494</f>
        <v>DL 8644 COVIDNTP COVIDNTP</v>
      </c>
      <c r="H4492">
        <f>'Funding Import'!H4494</f>
        <v>8290</v>
      </c>
    </row>
    <row r="4493" spans="1:8" ht="15" x14ac:dyDescent="0.2">
      <c r="A4493" s="191" t="str">
        <f t="shared" si="141"/>
        <v>5890</v>
      </c>
      <c r="B4493" s="191"/>
      <c r="C4493" s="191" t="str">
        <f t="shared" si="140"/>
        <v>58900006</v>
      </c>
      <c r="D4493" t="str">
        <f>'Funding Import'!A4495</f>
        <v>GMSS5890: ST BENEDICTS CATHOLIC COLLEGE</v>
      </c>
      <c r="E4493" t="str">
        <f>MID('Funding Import'!B4495,2,4)</f>
        <v>0006</v>
      </c>
      <c r="F4493" t="str">
        <f>MID('Funding Import'!B4495,8,50)</f>
        <v>EXCEPTIONAL COVID COST GRANT</v>
      </c>
      <c r="G4493" t="str">
        <f>'Funding Import'!I4495</f>
        <v>DL 8693 0006NTPCOVID 0006NTPC</v>
      </c>
      <c r="H4493">
        <f>'Funding Import'!H4495</f>
        <v>9060</v>
      </c>
    </row>
    <row r="4494" spans="1:8" ht="15" x14ac:dyDescent="0.2">
      <c r="A4494" s="191" t="str">
        <f t="shared" si="141"/>
        <v>5890</v>
      </c>
      <c r="B4494" s="191"/>
      <c r="C4494" s="191" t="str">
        <f t="shared" si="140"/>
        <v>58900012</v>
      </c>
      <c r="D4494" t="str">
        <f>'Funding Import'!A4496</f>
        <v>GMSS5890: ST BENEDICTS CATHOLIC COLLEGE</v>
      </c>
      <c r="E4494" t="str">
        <f>MID('Funding Import'!B4496,2,4)</f>
        <v>0012</v>
      </c>
      <c r="F4494" t="str">
        <f>MID('Funding Import'!B4496,8,50)</f>
        <v>COVID CATCH UP</v>
      </c>
      <c r="G4494" t="str">
        <f>'Funding Import'!I4496</f>
        <v>Spreadsheet B 393410 20716535 ES031 DP0531 MASSTESTING MASSTEST P2 ES031 DP0531 MASSTESTING MASSTEST P2</v>
      </c>
      <c r="H4494">
        <f>'Funding Import'!H4496</f>
        <v>13030</v>
      </c>
    </row>
    <row r="4495" spans="1:8" ht="15" x14ac:dyDescent="0.2">
      <c r="A4495" s="191" t="str">
        <f t="shared" si="141"/>
        <v>5890</v>
      </c>
      <c r="B4495" s="191"/>
      <c r="C4495" s="191" t="str">
        <f t="shared" si="140"/>
        <v>58900012</v>
      </c>
      <c r="D4495" t="str">
        <f>'Funding Import'!A4497</f>
        <v>GMSS5890: ST BENEDICTS CATHOLIC COLLEGE</v>
      </c>
      <c r="E4495" t="str">
        <f>MID('Funding Import'!B4497,2,4)</f>
        <v>0012</v>
      </c>
      <c r="F4495" t="str">
        <f>MID('Funding Import'!B4497,8,50)</f>
        <v>COVID CATCH UP</v>
      </c>
      <c r="G4495" t="str">
        <f>'Funding Import'!I4497</f>
        <v>Spreadsheet B 399778 20982606 Movement from code '0006 to '0012 covid  emergency recode ES089 RM0128 Covid emergency recode</v>
      </c>
      <c r="H4495">
        <f>'Funding Import'!H4497</f>
        <v>29560</v>
      </c>
    </row>
    <row r="4496" spans="1:8" ht="15" x14ac:dyDescent="0.2">
      <c r="A4496" s="191" t="str">
        <f t="shared" si="141"/>
        <v>5890</v>
      </c>
      <c r="B4496" s="191"/>
      <c r="C4496" s="191" t="str">
        <f t="shared" si="140"/>
        <v>58900012</v>
      </c>
      <c r="D4496" t="str">
        <f>'Funding Import'!A4498</f>
        <v>GMSS5890: ST BENEDICTS CATHOLIC COLLEGE</v>
      </c>
      <c r="E4496" t="str">
        <f>MID('Funding Import'!B4498,2,4)</f>
        <v>0012</v>
      </c>
      <c r="F4496" t="str">
        <f>MID('Funding Import'!B4498,8,50)</f>
        <v>COVID CATCH UP</v>
      </c>
      <c r="G4496" t="str">
        <f>'Funding Import'!I4498</f>
        <v>Spreadsheet B 399800 20985967 ES091 MK0645 COVID EMERGENCY RECODE ON THE LEDGER ES091 MK0645 COVID EMERGENCY RECODE ON THE LEDGER</v>
      </c>
      <c r="H4496">
        <f>'Funding Import'!H4498</f>
        <v>-13030</v>
      </c>
    </row>
    <row r="4497" spans="1:8" ht="15" x14ac:dyDescent="0.2">
      <c r="A4497" s="191" t="str">
        <f t="shared" si="141"/>
        <v>5890</v>
      </c>
      <c r="B4497" s="191"/>
      <c r="C4497" s="191" t="str">
        <f t="shared" si="140"/>
        <v>58900012</v>
      </c>
      <c r="D4497" t="str">
        <f>'Funding Import'!A4499</f>
        <v>GMSS5890: ST BENEDICTS CATHOLIC COLLEGE</v>
      </c>
      <c r="E4497" t="str">
        <f>MID('Funding Import'!B4499,2,4)</f>
        <v>0012</v>
      </c>
      <c r="F4497" t="str">
        <f>MID('Funding Import'!B4499,8,50)</f>
        <v>COVID CATCH UP</v>
      </c>
      <c r="G4497" t="str">
        <f>'Funding Import'!I4499</f>
        <v>DL 8645 0012recoveryc 0012RPG</v>
      </c>
      <c r="H4497">
        <f>'Funding Import'!H4499</f>
        <v>5673.25</v>
      </c>
    </row>
    <row r="4498" spans="1:8" ht="15" x14ac:dyDescent="0.2">
      <c r="A4498" s="191" t="str">
        <f t="shared" si="141"/>
        <v>5890</v>
      </c>
      <c r="B4498" s="191"/>
      <c r="C4498" s="191" t="str">
        <f t="shared" si="140"/>
        <v>58900012</v>
      </c>
      <c r="D4498" t="str">
        <f>'Funding Import'!A4500</f>
        <v>GMSS5890: ST BENEDICTS CATHOLIC COLLEGE</v>
      </c>
      <c r="E4498" t="str">
        <f>MID('Funding Import'!B4500,2,4)</f>
        <v>0012</v>
      </c>
      <c r="F4498" t="str">
        <f>MID('Funding Import'!B4500,8,50)</f>
        <v>COVID CATCH UP</v>
      </c>
      <c r="G4498" t="str">
        <f>'Funding Import'!I4500</f>
        <v>DL 8656 0012schoolled 0012SLT</v>
      </c>
      <c r="H4498">
        <f>'Funding Import'!H4500</f>
        <v>5551.88</v>
      </c>
    </row>
    <row r="4499" spans="1:8" ht="15" x14ac:dyDescent="0.2">
      <c r="A4499" s="191" t="str">
        <f t="shared" si="141"/>
        <v>5890</v>
      </c>
      <c r="B4499" s="191"/>
      <c r="C4499" s="191" t="str">
        <f t="shared" si="140"/>
        <v>58900012</v>
      </c>
      <c r="D4499" t="str">
        <f>'Funding Import'!A4501</f>
        <v>GMSS5890: ST BENEDICTS CATHOLIC COLLEGE</v>
      </c>
      <c r="E4499" t="str">
        <f>MID('Funding Import'!B4501,2,4)</f>
        <v>0012</v>
      </c>
      <c r="F4499" t="str">
        <f>MID('Funding Import'!B4501,8,50)</f>
        <v>COVID CATCH UP</v>
      </c>
      <c r="G4499" t="str">
        <f>'Funding Import'!I4501</f>
        <v>DL 8692 0012sumerschool 0012summ</v>
      </c>
      <c r="H4499">
        <f>'Funding Import'!H4501</f>
        <v>26659.25</v>
      </c>
    </row>
    <row r="4500" spans="1:8" ht="15" x14ac:dyDescent="0.2">
      <c r="A4500" s="191" t="str">
        <f t="shared" si="141"/>
        <v>5890</v>
      </c>
      <c r="B4500" s="191"/>
      <c r="C4500" s="191" t="str">
        <f t="shared" si="140"/>
        <v>58900014</v>
      </c>
      <c r="D4500" t="str">
        <f>'Funding Import'!A4502</f>
        <v>GMSS5890: ST BENEDICTS CATHOLIC COLLEGE</v>
      </c>
      <c r="E4500" t="str">
        <f>MID('Funding Import'!B4502,2,4)</f>
        <v>0014</v>
      </c>
      <c r="F4500" t="str">
        <f>MID('Funding Import'!B4502,8,50)</f>
        <v>PUPIL PREMIUM</v>
      </c>
      <c r="G4500" t="str">
        <f>'Funding Import'!I4502</f>
        <v>Spreadsheet B 390080 20589421 ES002 DP0514 PPG CIC SPR21P6 SPR-21 ES002 DP0514 PPG CIC SPR21P6 SPR-21</v>
      </c>
      <c r="H4500">
        <f>'Funding Import'!H4502</f>
        <v>3135</v>
      </c>
    </row>
    <row r="4501" spans="1:8" ht="15" x14ac:dyDescent="0.2">
      <c r="A4501" s="191" t="str">
        <f t="shared" si="141"/>
        <v>5890</v>
      </c>
      <c r="B4501" s="191"/>
      <c r="C4501" s="191" t="str">
        <f t="shared" si="140"/>
        <v>58900014</v>
      </c>
      <c r="D4501" t="str">
        <f>'Funding Import'!A4503</f>
        <v>GMSS5890: ST BENEDICTS CATHOLIC COLLEGE</v>
      </c>
      <c r="E4501" t="str">
        <f>MID('Funding Import'!B4503,2,4)</f>
        <v>0014</v>
      </c>
      <c r="F4501" t="str">
        <f>MID('Funding Import'!B4503,8,50)</f>
        <v>PUPIL PREMIUM</v>
      </c>
      <c r="G4501" t="str">
        <f>'Funding Import'!I4503</f>
        <v>Spreadsheet B 400831 21077861 ES093 DP0593 SUMMER21PPG SUM21PPG ES093 DP0593 SUMMER21PPG SUM21PPG</v>
      </c>
      <c r="H4501">
        <f>'Funding Import'!H4503</f>
        <v>66611</v>
      </c>
    </row>
    <row r="4502" spans="1:8" ht="15" x14ac:dyDescent="0.2">
      <c r="A4502" s="191" t="str">
        <f t="shared" si="141"/>
        <v>5890</v>
      </c>
      <c r="B4502" s="191"/>
      <c r="C4502" s="191" t="str">
        <f t="shared" si="140"/>
        <v>58900014</v>
      </c>
      <c r="D4502" t="str">
        <f>'Funding Import'!A4504</f>
        <v>GMSS5890: ST BENEDICTS CATHOLIC COLLEGE</v>
      </c>
      <c r="E4502" t="str">
        <f>MID('Funding Import'!B4504,2,4)</f>
        <v>0014</v>
      </c>
      <c r="F4502" t="str">
        <f>MID('Funding Import'!B4504,8,50)</f>
        <v>PUPIL PREMIUM</v>
      </c>
      <c r="G4502" t="str">
        <f>'Funding Import'!I4504</f>
        <v>Spreadsheet B 401817 21143696 ES103 MK0705 PPG CIC SUM21P5 SUM-21 ES103 MK0705 PPG CIC SUM21P5 SUM-21</v>
      </c>
      <c r="H4502">
        <f>'Funding Import'!H4504</f>
        <v>2000</v>
      </c>
    </row>
    <row r="4503" spans="1:8" ht="15" x14ac:dyDescent="0.2">
      <c r="A4503" s="191" t="str">
        <f t="shared" si="141"/>
        <v>5890</v>
      </c>
      <c r="B4503" s="191"/>
      <c r="C4503" s="191" t="str">
        <f t="shared" si="140"/>
        <v>58900014</v>
      </c>
      <c r="D4503" t="str">
        <f>'Funding Import'!A4505</f>
        <v>GMSS5890: ST BENEDICTS CATHOLIC COLLEGE</v>
      </c>
      <c r="E4503" t="str">
        <f>MID('Funding Import'!B4505,2,4)</f>
        <v>0014</v>
      </c>
      <c r="F4503" t="str">
        <f>MID('Funding Import'!B4505,8,50)</f>
        <v>PUPIL PREMIUM</v>
      </c>
      <c r="G4503" t="str">
        <f>'Funding Import'!I4505</f>
        <v>DL 8670 PPG CIC AUT21P2 AUT-21</v>
      </c>
      <c r="H4503">
        <f>'Funding Import'!H4505</f>
        <v>630</v>
      </c>
    </row>
    <row r="4504" spans="1:8" ht="15" x14ac:dyDescent="0.2">
      <c r="A4504" s="191" t="str">
        <f t="shared" si="141"/>
        <v>5890</v>
      </c>
      <c r="B4504" s="191"/>
      <c r="C4504" s="191" t="str">
        <f t="shared" si="140"/>
        <v>58900014</v>
      </c>
      <c r="D4504" t="str">
        <f>'Funding Import'!A4506</f>
        <v>GMSS5890: ST BENEDICTS CATHOLIC COLLEGE</v>
      </c>
      <c r="E4504" t="str">
        <f>MID('Funding Import'!B4506,2,4)</f>
        <v>0014</v>
      </c>
      <c r="F4504" t="str">
        <f>MID('Funding Import'!B4506,8,50)</f>
        <v>PUPIL PREMIUM</v>
      </c>
      <c r="G4504" t="str">
        <f>'Funding Import'!I4506</f>
        <v>DL 8701 0014 Pupil Premium Autumn Term 2021</v>
      </c>
      <c r="H4504">
        <f>'Funding Import'!H4506</f>
        <v>54053</v>
      </c>
    </row>
    <row r="4505" spans="1:8" ht="15" x14ac:dyDescent="0.2">
      <c r="A4505" s="191" t="str">
        <f t="shared" si="141"/>
        <v>5890</v>
      </c>
      <c r="B4505" s="191"/>
      <c r="C4505" s="191" t="str">
        <f t="shared" si="140"/>
        <v>58900026</v>
      </c>
      <c r="D4505" t="str">
        <f>'Funding Import'!A4507</f>
        <v>GMSS5890: ST BENEDICTS CATHOLIC COLLEGE</v>
      </c>
      <c r="E4505" t="str">
        <f>MID('Funding Import'!B4507,2,4)</f>
        <v>0026</v>
      </c>
      <c r="F4505" t="str">
        <f>MID('Funding Import'!B4507,8,50)</f>
        <v>NOTIONAL SEN FUNDING</v>
      </c>
      <c r="G4505" t="str">
        <f>'Funding Import'!I4507</f>
        <v>Spreadsheet B 391732 20639856 ES012 MK0514 10026 NOTIONAL SEN ES012 MK0514 10026 NOTIONAL SEN</v>
      </c>
      <c r="H4505">
        <f>'Funding Import'!H4507</f>
        <v>508025</v>
      </c>
    </row>
    <row r="4506" spans="1:8" ht="15" x14ac:dyDescent="0.2">
      <c r="A4506" s="191" t="str">
        <f t="shared" si="141"/>
        <v>7880</v>
      </c>
      <c r="B4506" s="191"/>
      <c r="C4506" s="191" t="str">
        <f t="shared" si="140"/>
        <v>78800001</v>
      </c>
      <c r="D4506" t="str">
        <f>'Funding Import'!A4508</f>
        <v>GMSS7880: BEAUCHAMPS HIGH SCHOOL</v>
      </c>
      <c r="E4506" t="str">
        <f>MID('Funding Import'!B4508,2,4)</f>
        <v>0001</v>
      </c>
      <c r="F4506" t="str">
        <f>MID('Funding Import'!B4508,8,50)</f>
        <v>FORMULA FUNDED (EXCL RATES)</v>
      </c>
      <c r="G4506" t="str">
        <f>'Funding Import'!I4508</f>
        <v>Spreadsheet B 391145 20630885 ES006 MK0508 10001 FORMULA FUNDED ES006 MK0508 10001 FORMULA FUNDED</v>
      </c>
      <c r="H4506">
        <f>'Funding Import'!H4508</f>
        <v>6085997.1399999997</v>
      </c>
    </row>
    <row r="4507" spans="1:8" ht="15" x14ac:dyDescent="0.2">
      <c r="A4507" s="191" t="str">
        <f t="shared" si="141"/>
        <v>7880</v>
      </c>
      <c r="B4507" s="191"/>
      <c r="C4507" s="191" t="str">
        <f t="shared" si="140"/>
        <v>78800001</v>
      </c>
      <c r="D4507" t="str">
        <f>'Funding Import'!A4509</f>
        <v>GMSS7880: BEAUCHAMPS HIGH SCHOOL</v>
      </c>
      <c r="E4507" t="str">
        <f>MID('Funding Import'!B4509,2,4)</f>
        <v>0001</v>
      </c>
      <c r="F4507" t="str">
        <f>MID('Funding Import'!B4509,8,50)</f>
        <v>FORMULA FUNDED (EXCL RATES)</v>
      </c>
      <c r="G4507" t="str">
        <f>'Funding Import'!I4509</f>
        <v>Spreadsheet B 393405 20716327 ES028 DP0528 TeachPensionGrnt PensionG P2 ES028 DP0528 TeachPensionGrnt PensionG P2</v>
      </c>
      <c r="H4507">
        <f>'Funding Import'!H4509</f>
        <v>14422</v>
      </c>
    </row>
    <row r="4508" spans="1:8" ht="15" x14ac:dyDescent="0.2">
      <c r="A4508" s="191" t="str">
        <f t="shared" si="141"/>
        <v>7880</v>
      </c>
      <c r="B4508" s="191"/>
      <c r="C4508" s="191" t="str">
        <f t="shared" si="140"/>
        <v>78800001</v>
      </c>
      <c r="D4508" t="str">
        <f>'Funding Import'!A4510</f>
        <v>GMSS7880: BEAUCHAMPS HIGH SCHOOL</v>
      </c>
      <c r="E4508" t="str">
        <f>MID('Funding Import'!B4510,2,4)</f>
        <v>0001</v>
      </c>
      <c r="F4508" t="str">
        <f>MID('Funding Import'!B4510,8,50)</f>
        <v>FORMULA FUNDED (EXCL RATES)</v>
      </c>
      <c r="G4508" t="str">
        <f>'Funding Import'!I4510</f>
        <v>Spreadsheet B 393406 20716356 ES029 DP0529 TeachersPayGrant TPG21-22 P2 ES029 DP0529 TeachersPayGrant TPG21-22 P2</v>
      </c>
      <c r="H4508">
        <f>'Funding Import'!H4510</f>
        <v>5104</v>
      </c>
    </row>
    <row r="4509" spans="1:8" ht="15" x14ac:dyDescent="0.2">
      <c r="A4509" s="191" t="str">
        <f t="shared" si="141"/>
        <v>7880</v>
      </c>
      <c r="B4509" s="191"/>
      <c r="C4509" s="191" t="str">
        <f t="shared" si="140"/>
        <v>78800001</v>
      </c>
      <c r="D4509" t="str">
        <f>'Funding Import'!A4511</f>
        <v>GMSS7880: BEAUCHAMPS HIGH SCHOOL</v>
      </c>
      <c r="E4509" t="str">
        <f>MID('Funding Import'!B4511,2,4)</f>
        <v>0001</v>
      </c>
      <c r="F4509" t="str">
        <f>MID('Funding Import'!B4511,8,50)</f>
        <v>FORMULA FUNDED (EXCL RATES)</v>
      </c>
      <c r="G4509" t="str">
        <f>'Funding Import'!I4511</f>
        <v>DL 8678 TeachPensionGrnt 0001TPEC</v>
      </c>
      <c r="H4509">
        <f>'Funding Import'!H4511</f>
        <v>27744</v>
      </c>
    </row>
    <row r="4510" spans="1:8" ht="15" x14ac:dyDescent="0.2">
      <c r="A4510" s="191" t="str">
        <f t="shared" si="141"/>
        <v>7880</v>
      </c>
      <c r="B4510" s="191"/>
      <c r="C4510" s="191" t="str">
        <f t="shared" si="140"/>
        <v>78800001</v>
      </c>
      <c r="D4510" t="str">
        <f>'Funding Import'!A4512</f>
        <v>GMSS7880: BEAUCHAMPS HIGH SCHOOL</v>
      </c>
      <c r="E4510" t="str">
        <f>MID('Funding Import'!B4512,2,4)</f>
        <v>0001</v>
      </c>
      <c r="F4510" t="str">
        <f>MID('Funding Import'!B4512,8,50)</f>
        <v>FORMULA FUNDED (EXCL RATES)</v>
      </c>
      <c r="G4510" t="str">
        <f>'Funding Import'!I4512</f>
        <v>DL 8675 TeachersPayGrant 0001TPG</v>
      </c>
      <c r="H4510">
        <f>'Funding Import'!H4512</f>
        <v>9818</v>
      </c>
    </row>
    <row r="4511" spans="1:8" ht="15" x14ac:dyDescent="0.2">
      <c r="A4511" s="191" t="str">
        <f t="shared" si="141"/>
        <v>7880</v>
      </c>
      <c r="B4511" s="191"/>
      <c r="C4511" s="191" t="str">
        <f t="shared" si="140"/>
        <v>78800002</v>
      </c>
      <c r="D4511" t="str">
        <f>'Funding Import'!A4513</f>
        <v>GMSS7880: BEAUCHAMPS HIGH SCHOOL</v>
      </c>
      <c r="E4511" t="str">
        <f>MID('Funding Import'!B4513,2,4)</f>
        <v>0002</v>
      </c>
      <c r="F4511" t="str">
        <f>MID('Funding Import'!B4513,8,50)</f>
        <v>RATES</v>
      </c>
      <c r="G4511" t="str">
        <f>'Funding Import'!I4513</f>
        <v>Spreadsheet B 391137 20630756 ES007 MK0509 10002 RATES ES007 MK0509 10002 RATES</v>
      </c>
      <c r="H4511">
        <f>'Funding Import'!H4513</f>
        <v>31720</v>
      </c>
    </row>
    <row r="4512" spans="1:8" ht="15" x14ac:dyDescent="0.2">
      <c r="A4512" s="191" t="str">
        <f t="shared" si="141"/>
        <v>7880</v>
      </c>
      <c r="B4512" s="191"/>
      <c r="C4512" s="191" t="str">
        <f t="shared" si="140"/>
        <v>78800003</v>
      </c>
      <c r="D4512" t="str">
        <f>'Funding Import'!A4514</f>
        <v>GMSS7880: BEAUCHAMPS HIGH SCHOOL</v>
      </c>
      <c r="E4512" t="str">
        <f>MID('Funding Import'!B4514,2,4)</f>
        <v>0003</v>
      </c>
      <c r="F4512" t="str">
        <f>MID('Funding Import'!B4514,8,50)</f>
        <v>BROUGHT FORWARD</v>
      </c>
      <c r="G4512" t="str">
        <f>'Funding Import'!I4514</f>
        <v>Spreadsheet B 394797 20778211 ES055 MK0568 10003 OPENING BALANCES ES055 MK0568 10003 OPENING BALANCES</v>
      </c>
      <c r="H4512">
        <f>'Funding Import'!H4514</f>
        <v>950920.22</v>
      </c>
    </row>
    <row r="4513" spans="1:8" ht="15" x14ac:dyDescent="0.2">
      <c r="A4513" s="191" t="str">
        <f t="shared" si="141"/>
        <v>7880</v>
      </c>
      <c r="B4513" s="191"/>
      <c r="C4513" s="191" t="str">
        <f t="shared" si="140"/>
        <v>78800004</v>
      </c>
      <c r="D4513" t="str">
        <f>'Funding Import'!A4515</f>
        <v>GMSS7880: BEAUCHAMPS HIGH SCHOOL</v>
      </c>
      <c r="E4513" t="str">
        <f>MID('Funding Import'!B4515,2,4)</f>
        <v>0004</v>
      </c>
      <c r="F4513" t="str">
        <f>MID('Funding Import'!B4515,8,50)</f>
        <v>STATEMENTED SEN</v>
      </c>
      <c r="G4513" t="str">
        <f>'Funding Import'!I4515</f>
        <v>Spreadsheet B 391144 20630818 ES009 MK0511 10004 EHCP ES009 MK0511 10004 EHCP</v>
      </c>
      <c r="H4513">
        <f>'Funding Import'!H4515</f>
        <v>80799</v>
      </c>
    </row>
    <row r="4514" spans="1:8" ht="15" x14ac:dyDescent="0.2">
      <c r="A4514" s="191" t="str">
        <f t="shared" si="141"/>
        <v>7880</v>
      </c>
      <c r="B4514" s="191"/>
      <c r="C4514" s="191" t="str">
        <f t="shared" si="140"/>
        <v>78800004</v>
      </c>
      <c r="D4514" t="str">
        <f>'Funding Import'!A4516</f>
        <v>GMSS7880: BEAUCHAMPS HIGH SCHOOL</v>
      </c>
      <c r="E4514" t="str">
        <f>MID('Funding Import'!B4516,2,4)</f>
        <v>0004</v>
      </c>
      <c r="F4514" t="str">
        <f>MID('Funding Import'!B4516,8,50)</f>
        <v>STATEMENTED SEN</v>
      </c>
      <c r="G4514" t="str">
        <f>'Funding Import'!I4516</f>
        <v>Spreadsheet B 401820 21143763 ES099 MK0707 SEN TOP-UP SUM2 SUM-21 ES099 MK0707 SEN TOP-UP SUM2 SUM-21</v>
      </c>
      <c r="H4514">
        <f>'Funding Import'!H4516</f>
        <v>1882</v>
      </c>
    </row>
    <row r="4515" spans="1:8" ht="15" x14ac:dyDescent="0.2">
      <c r="A4515" s="191" t="str">
        <f t="shared" si="141"/>
        <v>7880</v>
      </c>
      <c r="B4515" s="191"/>
      <c r="C4515" s="191" t="str">
        <f t="shared" si="140"/>
        <v>78800004</v>
      </c>
      <c r="D4515" t="str">
        <f>'Funding Import'!A4517</f>
        <v>GMSS7880: BEAUCHAMPS HIGH SCHOOL</v>
      </c>
      <c r="E4515" t="str">
        <f>MID('Funding Import'!B4517,2,4)</f>
        <v>0004</v>
      </c>
      <c r="F4515" t="str">
        <f>MID('Funding Import'!B4517,8,50)</f>
        <v>STATEMENTED SEN</v>
      </c>
      <c r="G4515" t="str">
        <f>'Funding Import'!I4517</f>
        <v>DL 8688 SEN TOP-UP AUT1 AUT-21</v>
      </c>
      <c r="H4515">
        <f>'Funding Import'!H4517</f>
        <v>15565</v>
      </c>
    </row>
    <row r="4516" spans="1:8" ht="15" x14ac:dyDescent="0.2">
      <c r="A4516" s="191" t="str">
        <f t="shared" si="141"/>
        <v>7880</v>
      </c>
      <c r="B4516" s="191"/>
      <c r="C4516" s="191" t="str">
        <f t="shared" si="140"/>
        <v>78800006</v>
      </c>
      <c r="D4516" t="str">
        <f>'Funding Import'!A4518</f>
        <v>GMSS7880: BEAUCHAMPS HIGH SCHOOL</v>
      </c>
      <c r="E4516" t="str">
        <f>MID('Funding Import'!B4518,2,4)</f>
        <v>0006</v>
      </c>
      <c r="F4516" t="str">
        <f>MID('Funding Import'!B4518,8,50)</f>
        <v>EXCEPTIONAL COVID COST GRANT</v>
      </c>
      <c r="G4516" t="str">
        <f>'Funding Import'!I4518</f>
        <v>Spreadsheet B 398808 20920307 ES068 DP0559 COVIDMASS COVIDMAS ES068 DP0559 COVIDMASS COVIDMAS</v>
      </c>
      <c r="H4516">
        <f>'Funding Import'!H4518</f>
        <v>22160</v>
      </c>
    </row>
    <row r="4517" spans="1:8" ht="15" x14ac:dyDescent="0.2">
      <c r="A4517" s="191" t="str">
        <f t="shared" si="141"/>
        <v>7880</v>
      </c>
      <c r="B4517" s="191"/>
      <c r="C4517" s="191" t="str">
        <f t="shared" si="140"/>
        <v>78800006</v>
      </c>
      <c r="D4517" t="str">
        <f>'Funding Import'!A4519</f>
        <v>GMSS7880: BEAUCHAMPS HIGH SCHOOL</v>
      </c>
      <c r="E4517" t="str">
        <f>MID('Funding Import'!B4519,2,4)</f>
        <v>0006</v>
      </c>
      <c r="F4517" t="str">
        <f>MID('Funding Import'!B4519,8,50)</f>
        <v>EXCEPTIONAL COVID COST GRANT</v>
      </c>
      <c r="G4517" t="str">
        <f>'Funding Import'!I4519</f>
        <v>Spreadsheet B 398804 20920024 ES065 DP0556 COVIDEMERGENCY COVIDEM ES065 DP0556 COVIDEMERGENCY COVIDEM</v>
      </c>
      <c r="H4517">
        <f>'Funding Import'!H4519</f>
        <v>40800</v>
      </c>
    </row>
    <row r="4518" spans="1:8" ht="15" x14ac:dyDescent="0.2">
      <c r="A4518" s="191" t="str">
        <f t="shared" si="141"/>
        <v>7880</v>
      </c>
      <c r="B4518" s="191"/>
      <c r="C4518" s="191" t="str">
        <f t="shared" si="140"/>
        <v>78800006</v>
      </c>
      <c r="D4518" t="str">
        <f>'Funding Import'!A4520</f>
        <v>GMSS7880: BEAUCHAMPS HIGH SCHOOL</v>
      </c>
      <c r="E4518" t="str">
        <f>MID('Funding Import'!B4520,2,4)</f>
        <v>0006</v>
      </c>
      <c r="F4518" t="str">
        <f>MID('Funding Import'!B4520,8,50)</f>
        <v>EXCEPTIONAL COVID COST GRANT</v>
      </c>
      <c r="G4518" t="str">
        <f>'Funding Import'!I4520</f>
        <v>Spreadsheet B 398807 20920177 ES067 DP0558 FSMADDCOSTSCOVID FSMCOVID ES067 DP0558 FSMADDCOSTSCOVID FSMCOVID</v>
      </c>
      <c r="H4518">
        <f>'Funding Import'!H4520</f>
        <v>397.65</v>
      </c>
    </row>
    <row r="4519" spans="1:8" ht="15" x14ac:dyDescent="0.2">
      <c r="A4519" s="191" t="str">
        <f t="shared" si="141"/>
        <v>7880</v>
      </c>
      <c r="B4519" s="191"/>
      <c r="C4519" s="191" t="str">
        <f t="shared" si="140"/>
        <v>78800006</v>
      </c>
      <c r="D4519" t="str">
        <f>'Funding Import'!A4521</f>
        <v>GMSS7880: BEAUCHAMPS HIGH SCHOOL</v>
      </c>
      <c r="E4519" t="str">
        <f>MID('Funding Import'!B4521,2,4)</f>
        <v>0006</v>
      </c>
      <c r="F4519" t="str">
        <f>MID('Funding Import'!B4521,8,50)</f>
        <v>EXCEPTIONAL COVID COST GRANT</v>
      </c>
      <c r="G4519" t="str">
        <f>'Funding Import'!I4521</f>
        <v>Spreadsheet B 399778 20982606 Movement from code '0006 to '0012 covid  emergency recode ES089 RM0128 Covid emergency recode</v>
      </c>
      <c r="H4519">
        <f>'Funding Import'!H4521</f>
        <v>-40800</v>
      </c>
    </row>
    <row r="4520" spans="1:8" ht="15" x14ac:dyDescent="0.2">
      <c r="A4520" s="191" t="str">
        <f t="shared" si="141"/>
        <v>7880</v>
      </c>
      <c r="B4520" s="191"/>
      <c r="C4520" s="191" t="str">
        <f t="shared" si="140"/>
        <v>78800006</v>
      </c>
      <c r="D4520" t="str">
        <f>'Funding Import'!A4522</f>
        <v>GMSS7880: BEAUCHAMPS HIGH SCHOOL</v>
      </c>
      <c r="E4520" t="str">
        <f>MID('Funding Import'!B4522,2,4)</f>
        <v>0006</v>
      </c>
      <c r="F4520" t="str">
        <f>MID('Funding Import'!B4522,8,50)</f>
        <v>EXCEPTIONAL COVID COST GRANT</v>
      </c>
      <c r="G4520" t="str">
        <f>'Funding Import'!I4522</f>
        <v>Spreadsheet B 399800 20985967 ES091 MK0645 COVID EMERGENCY RECODE ON THE LEDGER ES091 MK0645 COVID EMERGENCY RECODE ON THE LEDGER</v>
      </c>
      <c r="H4520">
        <f>'Funding Import'!H4522</f>
        <v>13030</v>
      </c>
    </row>
    <row r="4521" spans="1:8" ht="15" x14ac:dyDescent="0.2">
      <c r="A4521" s="191" t="str">
        <f t="shared" si="141"/>
        <v>7880</v>
      </c>
      <c r="B4521" s="191"/>
      <c r="C4521" s="191" t="str">
        <f t="shared" si="140"/>
        <v>78800006</v>
      </c>
      <c r="D4521" t="str">
        <f>'Funding Import'!A4523</f>
        <v>GMSS7880: BEAUCHAMPS HIGH SCHOOL</v>
      </c>
      <c r="E4521" t="str">
        <f>MID('Funding Import'!B4523,2,4)</f>
        <v>0006</v>
      </c>
      <c r="F4521" t="str">
        <f>MID('Funding Import'!B4523,8,50)</f>
        <v>EXCEPTIONAL COVID COST GRANT</v>
      </c>
      <c r="G4521" t="str">
        <f>'Funding Import'!I4523</f>
        <v>DL 8693 0006NTPCOVID 0006NTPC</v>
      </c>
      <c r="H4521">
        <f>'Funding Import'!H4523</f>
        <v>9060</v>
      </c>
    </row>
    <row r="4522" spans="1:8" ht="15" x14ac:dyDescent="0.2">
      <c r="A4522" s="191" t="str">
        <f t="shared" si="141"/>
        <v>7880</v>
      </c>
      <c r="B4522" s="191"/>
      <c r="C4522" s="191" t="str">
        <f t="shared" si="140"/>
        <v>78800012</v>
      </c>
      <c r="D4522" t="str">
        <f>'Funding Import'!A4524</f>
        <v>GMSS7880: BEAUCHAMPS HIGH SCHOOL</v>
      </c>
      <c r="E4522" t="str">
        <f>MID('Funding Import'!B4524,2,4)</f>
        <v>0012</v>
      </c>
      <c r="F4522" t="str">
        <f>MID('Funding Import'!B4524,8,50)</f>
        <v>COVID CATCH UP</v>
      </c>
      <c r="G4522" t="str">
        <f>'Funding Import'!I4524</f>
        <v>Spreadsheet B 393410 20716535 ES031 DP0531 MASSTESTING MASSTEST P2 ES031 DP0531 MASSTESTING MASSTEST P2</v>
      </c>
      <c r="H4522">
        <f>'Funding Import'!H4524</f>
        <v>13030</v>
      </c>
    </row>
    <row r="4523" spans="1:8" ht="15" x14ac:dyDescent="0.2">
      <c r="A4523" s="191" t="str">
        <f t="shared" si="141"/>
        <v>7880</v>
      </c>
      <c r="B4523" s="191"/>
      <c r="C4523" s="191" t="str">
        <f t="shared" si="140"/>
        <v>78800012</v>
      </c>
      <c r="D4523" t="str">
        <f>'Funding Import'!A4525</f>
        <v>GMSS7880: BEAUCHAMPS HIGH SCHOOL</v>
      </c>
      <c r="E4523" t="str">
        <f>MID('Funding Import'!B4525,2,4)</f>
        <v>0012</v>
      </c>
      <c r="F4523" t="str">
        <f>MID('Funding Import'!B4525,8,50)</f>
        <v>COVID CATCH UP</v>
      </c>
      <c r="G4523" t="str">
        <f>'Funding Import'!I4525</f>
        <v>Spreadsheet B 399778 20982606 Movement from code '0006 to '0012 covid  emergency recode ES089 RM0128 Covid emergency recode</v>
      </c>
      <c r="H4523">
        <f>'Funding Import'!H4525</f>
        <v>40800</v>
      </c>
    </row>
    <row r="4524" spans="1:8" ht="15" x14ac:dyDescent="0.2">
      <c r="A4524" s="191" t="str">
        <f t="shared" si="141"/>
        <v>7880</v>
      </c>
      <c r="B4524" s="191"/>
      <c r="C4524" s="191" t="str">
        <f t="shared" si="140"/>
        <v>78800012</v>
      </c>
      <c r="D4524" t="str">
        <f>'Funding Import'!A4526</f>
        <v>GMSS7880: BEAUCHAMPS HIGH SCHOOL</v>
      </c>
      <c r="E4524" t="str">
        <f>MID('Funding Import'!B4526,2,4)</f>
        <v>0012</v>
      </c>
      <c r="F4524" t="str">
        <f>MID('Funding Import'!B4526,8,50)</f>
        <v>COVID CATCH UP</v>
      </c>
      <c r="G4524" t="str">
        <f>'Funding Import'!I4526</f>
        <v>Spreadsheet B 399800 20985967 ES091 MK0645 COVID EMERGENCY RECODE ON THE LEDGER ES091 MK0645 COVID EMERGENCY RECODE ON THE LEDGER</v>
      </c>
      <c r="H4524">
        <f>'Funding Import'!H4526</f>
        <v>-13030</v>
      </c>
    </row>
    <row r="4525" spans="1:8" ht="15" x14ac:dyDescent="0.2">
      <c r="A4525" s="191" t="str">
        <f t="shared" si="141"/>
        <v>7880</v>
      </c>
      <c r="B4525" s="191"/>
      <c r="C4525" s="191" t="str">
        <f t="shared" si="140"/>
        <v>78800012</v>
      </c>
      <c r="D4525" t="str">
        <f>'Funding Import'!A4527</f>
        <v>GMSS7880: BEAUCHAMPS HIGH SCHOOL</v>
      </c>
      <c r="E4525" t="str">
        <f>MID('Funding Import'!B4527,2,4)</f>
        <v>0012</v>
      </c>
      <c r="F4525" t="str">
        <f>MID('Funding Import'!B4527,8,50)</f>
        <v>COVID CATCH UP</v>
      </c>
      <c r="G4525" t="str">
        <f>'Funding Import'!I4527</f>
        <v>DL 8645 0012recoveryc 0012RPG</v>
      </c>
      <c r="H4525">
        <f>'Funding Import'!H4527</f>
        <v>7068.75</v>
      </c>
    </row>
    <row r="4526" spans="1:8" ht="15" x14ac:dyDescent="0.2">
      <c r="A4526" s="191" t="str">
        <f t="shared" si="141"/>
        <v>7880</v>
      </c>
      <c r="B4526" s="191"/>
      <c r="C4526" s="191" t="str">
        <f t="shared" si="140"/>
        <v>78800012</v>
      </c>
      <c r="D4526" t="str">
        <f>'Funding Import'!A4528</f>
        <v>GMSS7880: BEAUCHAMPS HIGH SCHOOL</v>
      </c>
      <c r="E4526" t="str">
        <f>MID('Funding Import'!B4528,2,4)</f>
        <v>0012</v>
      </c>
      <c r="F4526" t="str">
        <f>MID('Funding Import'!B4528,8,50)</f>
        <v>COVID CATCH UP</v>
      </c>
      <c r="G4526" t="str">
        <f>'Funding Import'!I4528</f>
        <v>DL 8656 0012schoolled 0012SLT</v>
      </c>
      <c r="H4526">
        <f>'Funding Import'!H4528</f>
        <v>6910.31</v>
      </c>
    </row>
    <row r="4527" spans="1:8" ht="15" x14ac:dyDescent="0.2">
      <c r="A4527" s="191" t="str">
        <f t="shared" si="141"/>
        <v>7880</v>
      </c>
      <c r="B4527" s="191"/>
      <c r="C4527" s="191" t="str">
        <f t="shared" si="140"/>
        <v>78800012</v>
      </c>
      <c r="D4527" t="str">
        <f>'Funding Import'!A4529</f>
        <v>GMSS7880: BEAUCHAMPS HIGH SCHOOL</v>
      </c>
      <c r="E4527" t="str">
        <f>MID('Funding Import'!B4529,2,4)</f>
        <v>0012</v>
      </c>
      <c r="F4527" t="str">
        <f>MID('Funding Import'!B4529,8,50)</f>
        <v>COVID CATCH UP</v>
      </c>
      <c r="G4527" t="str">
        <f>'Funding Import'!I4529</f>
        <v>DL 8692 0012sumerschool 0012summ</v>
      </c>
      <c r="H4527">
        <f>'Funding Import'!H4529</f>
        <v>7750</v>
      </c>
    </row>
    <row r="4528" spans="1:8" ht="15" x14ac:dyDescent="0.2">
      <c r="A4528" s="191" t="str">
        <f t="shared" si="141"/>
        <v>7880</v>
      </c>
      <c r="B4528" s="191"/>
      <c r="C4528" s="191" t="str">
        <f t="shared" si="140"/>
        <v>78800014</v>
      </c>
      <c r="D4528" t="str">
        <f>'Funding Import'!A4530</f>
        <v>GMSS7880: BEAUCHAMPS HIGH SCHOOL</v>
      </c>
      <c r="E4528" t="str">
        <f>MID('Funding Import'!B4530,2,4)</f>
        <v>0014</v>
      </c>
      <c r="F4528" t="str">
        <f>MID('Funding Import'!B4530,8,50)</f>
        <v>PUPIL PREMIUM</v>
      </c>
      <c r="G4528" t="str">
        <f>'Funding Import'!I4530</f>
        <v>Spreadsheet B 398777 20914481 PPG CIC SUM21P3 SUM-21 ES063 DP0555 PPG CIC SUM21P3 SUM-21</v>
      </c>
      <c r="H4528">
        <f>'Funding Import'!H4530</f>
        <v>970</v>
      </c>
    </row>
    <row r="4529" spans="1:8" ht="15" x14ac:dyDescent="0.2">
      <c r="A4529" s="191" t="str">
        <f t="shared" si="141"/>
        <v>7880</v>
      </c>
      <c r="B4529" s="191"/>
      <c r="C4529" s="191" t="str">
        <f t="shared" si="140"/>
        <v>78800014</v>
      </c>
      <c r="D4529" t="str">
        <f>'Funding Import'!A4531</f>
        <v>GMSS7880: BEAUCHAMPS HIGH SCHOOL</v>
      </c>
      <c r="E4529" t="str">
        <f>MID('Funding Import'!B4531,2,4)</f>
        <v>0014</v>
      </c>
      <c r="F4529" t="str">
        <f>MID('Funding Import'!B4531,8,50)</f>
        <v>PUPIL PREMIUM</v>
      </c>
      <c r="G4529" t="str">
        <f>'Funding Import'!I4531</f>
        <v>Spreadsheet B 400831 21077861 ES093 DP0593 SUMMER21PPG SUM21PPG ES093 DP0593 SUMMER21PPG SUM21PPG</v>
      </c>
      <c r="H4529">
        <f>'Funding Import'!H4531</f>
        <v>81980</v>
      </c>
    </row>
    <row r="4530" spans="1:8" ht="15" x14ac:dyDescent="0.2">
      <c r="A4530" s="191" t="str">
        <f t="shared" si="141"/>
        <v>7880</v>
      </c>
      <c r="B4530" s="191"/>
      <c r="C4530" s="191" t="str">
        <f t="shared" ref="C4530:C4593" si="142">A4530&amp;E4530</f>
        <v>78800014</v>
      </c>
      <c r="D4530" t="str">
        <f>'Funding Import'!A4532</f>
        <v>GMSS7880: BEAUCHAMPS HIGH SCHOOL</v>
      </c>
      <c r="E4530" t="str">
        <f>MID('Funding Import'!B4532,2,4)</f>
        <v>0014</v>
      </c>
      <c r="F4530" t="str">
        <f>MID('Funding Import'!B4532,8,50)</f>
        <v>PUPIL PREMIUM</v>
      </c>
      <c r="G4530" t="str">
        <f>'Funding Import'!I4532</f>
        <v>DL 8701 0014 Pupil Premium Autumn Term 2021</v>
      </c>
      <c r="H4530">
        <f>'Funding Import'!H4532</f>
        <v>66348</v>
      </c>
    </row>
    <row r="4531" spans="1:8" ht="15" x14ac:dyDescent="0.2">
      <c r="A4531" s="191" t="str">
        <f t="shared" si="141"/>
        <v>7880</v>
      </c>
      <c r="B4531" s="191"/>
      <c r="C4531" s="191" t="str">
        <f t="shared" si="142"/>
        <v>78800014</v>
      </c>
      <c r="D4531" t="str">
        <f>'Funding Import'!A4533</f>
        <v>GMSS7880: BEAUCHAMPS HIGH SCHOOL</v>
      </c>
      <c r="E4531" t="str">
        <f>MID('Funding Import'!B4533,2,4)</f>
        <v>0014</v>
      </c>
      <c r="F4531" t="str">
        <f>MID('Funding Import'!B4533,8,50)</f>
        <v>PUPIL PREMIUM</v>
      </c>
      <c r="G4531" t="str">
        <f>'Funding Import'!I4533</f>
        <v>DL 8703 PPG+ CIC AUT21P3</v>
      </c>
      <c r="H4531">
        <f>'Funding Import'!H4533</f>
        <v>900</v>
      </c>
    </row>
    <row r="4532" spans="1:8" ht="15" x14ac:dyDescent="0.2">
      <c r="A4532" s="191" t="str">
        <f t="shared" si="141"/>
        <v>7880</v>
      </c>
      <c r="B4532" s="191"/>
      <c r="C4532" s="191" t="str">
        <f t="shared" si="142"/>
        <v>78800023</v>
      </c>
      <c r="D4532" t="str">
        <f>'Funding Import'!A4534</f>
        <v>GMSS7880: BEAUCHAMPS HIGH SCHOOL</v>
      </c>
      <c r="E4532" t="str">
        <f>MID('Funding Import'!B4534,2,4)</f>
        <v>0023</v>
      </c>
      <c r="F4532" t="str">
        <f>MID('Funding Import'!B4534,8,50)</f>
        <v>SIXTH FORM FUNDING</v>
      </c>
      <c r="G4532" t="str">
        <f>'Funding Import'!I4534</f>
        <v>Spreadsheet B 391730 20639717 ES010 MK0512 10023 6TH FORM ES010 MK0512 10023 6TH FORM</v>
      </c>
      <c r="H4532">
        <f>'Funding Import'!H4534</f>
        <v>983919.86</v>
      </c>
    </row>
    <row r="4533" spans="1:8" ht="15" x14ac:dyDescent="0.2">
      <c r="A4533" s="191" t="str">
        <f t="shared" si="141"/>
        <v>7880</v>
      </c>
      <c r="B4533" s="191"/>
      <c r="C4533" s="191" t="str">
        <f t="shared" si="142"/>
        <v>78800023</v>
      </c>
      <c r="D4533" t="str">
        <f>'Funding Import'!A4535</f>
        <v>GMSS7880: BEAUCHAMPS HIGH SCHOOL</v>
      </c>
      <c r="E4533" t="str">
        <f>MID('Funding Import'!B4535,2,4)</f>
        <v>0023</v>
      </c>
      <c r="F4533" t="str">
        <f>MID('Funding Import'!B4535,8,50)</f>
        <v>SIXTH FORM FUNDING</v>
      </c>
      <c r="G4533" t="str">
        <f>'Funding Import'!I4535</f>
        <v>Spreadsheet B 393396 20715702 ES018 DP0523 POST16FUNDING POST16a ES018 DP0523 POST16FUNDING POST16a</v>
      </c>
      <c r="H4533">
        <f>'Funding Import'!H4535</f>
        <v>12854.37</v>
      </c>
    </row>
    <row r="4534" spans="1:8" ht="15" x14ac:dyDescent="0.2">
      <c r="A4534" s="191" t="str">
        <f t="shared" si="141"/>
        <v>7880</v>
      </c>
      <c r="B4534" s="191"/>
      <c r="C4534" s="191" t="str">
        <f t="shared" si="142"/>
        <v>78800026</v>
      </c>
      <c r="D4534" t="str">
        <f>'Funding Import'!A4536</f>
        <v>GMSS7880: BEAUCHAMPS HIGH SCHOOL</v>
      </c>
      <c r="E4534" t="str">
        <f>MID('Funding Import'!B4536,2,4)</f>
        <v>0026</v>
      </c>
      <c r="F4534" t="str">
        <f>MID('Funding Import'!B4536,8,50)</f>
        <v>NOTIONAL SEN FUNDING</v>
      </c>
      <c r="G4534" t="str">
        <f>'Funding Import'!I4536</f>
        <v>Spreadsheet B 391732 20639856 ES012 MK0514 10026 NOTIONAL SEN ES012 MK0514 10026 NOTIONAL SEN</v>
      </c>
      <c r="H4534">
        <f>'Funding Import'!H4536</f>
        <v>671842</v>
      </c>
    </row>
    <row r="4535" spans="1:8" ht="15" x14ac:dyDescent="0.2">
      <c r="A4535" s="191" t="str">
        <f t="shared" si="141"/>
        <v>7880</v>
      </c>
      <c r="B4535" s="191"/>
      <c r="C4535" s="191" t="str">
        <f t="shared" si="142"/>
        <v>78800030</v>
      </c>
      <c r="D4535" t="str">
        <f>'Funding Import'!A4537</f>
        <v>GMSS7880: BEAUCHAMPS HIGH SCHOOL</v>
      </c>
      <c r="E4535" t="str">
        <f>MID('Funding Import'!B4537,2,4)</f>
        <v>0030</v>
      </c>
      <c r="F4535" t="str">
        <f>MID('Funding Import'!B4537,8,50)</f>
        <v>16-19 BURSARY FUNDING</v>
      </c>
      <c r="G4535" t="str">
        <f>'Funding Import'!I4537</f>
        <v>Spreadsheet B 393731 20738356 16-19 BURSARY 2 16-19 BURSARY 2 ES037 RM0087 16-19 BURSARY 2 16-19 BURSARY 2</v>
      </c>
      <c r="H4535">
        <f>'Funding Import'!H4537</f>
        <v>2697.4</v>
      </c>
    </row>
    <row r="4536" spans="1:8" ht="15" x14ac:dyDescent="0.2">
      <c r="A4536" s="191" t="str">
        <f t="shared" si="141"/>
        <v>7880</v>
      </c>
      <c r="B4536" s="191"/>
      <c r="C4536" s="191" t="str">
        <f t="shared" si="142"/>
        <v>78800030</v>
      </c>
      <c r="D4536" t="str">
        <f>'Funding Import'!A4538</f>
        <v>GMSS7880: BEAUCHAMPS HIGH SCHOOL</v>
      </c>
      <c r="E4536" t="str">
        <f>MID('Funding Import'!B4538,2,4)</f>
        <v>0030</v>
      </c>
      <c r="F4536" t="str">
        <f>MID('Funding Import'!B4538,8,50)</f>
        <v>16-19 BURSARY FUNDING</v>
      </c>
      <c r="G4536" t="str">
        <f>'Funding Import'!I4538</f>
        <v>DL 8660 16-19 BURSARY 5 16-19 BURSARY 5 (6,283.66+1,200)</v>
      </c>
      <c r="H4536">
        <f>'Funding Import'!H4538</f>
        <v>7483.66</v>
      </c>
    </row>
    <row r="4537" spans="1:8" ht="15" x14ac:dyDescent="0.2">
      <c r="A4537" s="191" t="str">
        <f t="shared" si="141"/>
        <v>5090</v>
      </c>
      <c r="B4537" s="191"/>
      <c r="C4537" s="191" t="str">
        <f t="shared" si="142"/>
        <v>50900001</v>
      </c>
      <c r="D4537" t="str">
        <f>'Funding Import'!A4539</f>
        <v>RB055090: DE LA SALLE SCHOOL</v>
      </c>
      <c r="E4537" t="str">
        <f>MID('Funding Import'!B4539,2,4)</f>
        <v>0001</v>
      </c>
      <c r="F4537" t="str">
        <f>MID('Funding Import'!B4539,8,50)</f>
        <v>FORMULA FUNDED (EXCL RATES)</v>
      </c>
      <c r="G4537" t="str">
        <f>'Funding Import'!I4539</f>
        <v>Spreadsheet B 391145 20630885 ES006 MK0508 10001 FORMULA FUNDED ES006 MK0508 10001 FORMULA FUNDED</v>
      </c>
      <c r="H4537">
        <f>'Funding Import'!H4539</f>
        <v>3863597</v>
      </c>
    </row>
    <row r="4538" spans="1:8" ht="15" x14ac:dyDescent="0.2">
      <c r="A4538" s="191" t="str">
        <f t="shared" si="141"/>
        <v>5090</v>
      </c>
      <c r="B4538" s="191"/>
      <c r="C4538" s="191" t="str">
        <f t="shared" si="142"/>
        <v>50900002</v>
      </c>
      <c r="D4538" t="str">
        <f>'Funding Import'!A4540</f>
        <v>RB055090: DE LA SALLE SCHOOL</v>
      </c>
      <c r="E4538" t="str">
        <f>MID('Funding Import'!B4540,2,4)</f>
        <v>0002</v>
      </c>
      <c r="F4538" t="str">
        <f>MID('Funding Import'!B4540,8,50)</f>
        <v>RATES</v>
      </c>
      <c r="G4538" t="str">
        <f>'Funding Import'!I4540</f>
        <v>Spreadsheet B 391137 20630756 ES007 MK0509 10002 RATES ES007 MK0509 10002 RATES</v>
      </c>
      <c r="H4538">
        <f>'Funding Import'!H4540</f>
        <v>16430</v>
      </c>
    </row>
    <row r="4539" spans="1:8" ht="15" x14ac:dyDescent="0.2">
      <c r="A4539" s="191" t="str">
        <f t="shared" si="141"/>
        <v>5090</v>
      </c>
      <c r="B4539" s="191"/>
      <c r="C4539" s="191" t="str">
        <f t="shared" si="142"/>
        <v>50900003</v>
      </c>
      <c r="D4539" t="str">
        <f>'Funding Import'!A4541</f>
        <v>RB055090: DE LA SALLE SCHOOL</v>
      </c>
      <c r="E4539" t="str">
        <f>MID('Funding Import'!B4541,2,4)</f>
        <v>0003</v>
      </c>
      <c r="F4539" t="str">
        <f>MID('Funding Import'!B4541,8,50)</f>
        <v>BROUGHT FORWARD</v>
      </c>
      <c r="G4539" t="str">
        <f>'Funding Import'!I4541</f>
        <v>Spreadsheet B 394797 20778211 ES055 MK0568 10003 OPENING BALANCES ES055 MK0568 10003 OPENING BALANCES</v>
      </c>
      <c r="H4539">
        <f>'Funding Import'!H4541</f>
        <v>552377.18000000005</v>
      </c>
    </row>
    <row r="4540" spans="1:8" ht="15" x14ac:dyDescent="0.2">
      <c r="A4540" s="191" t="str">
        <f t="shared" si="141"/>
        <v>5090</v>
      </c>
      <c r="B4540" s="191"/>
      <c r="C4540" s="191" t="str">
        <f t="shared" si="142"/>
        <v>50900004</v>
      </c>
      <c r="D4540" t="str">
        <f>'Funding Import'!A4542</f>
        <v>RB055090: DE LA SALLE SCHOOL</v>
      </c>
      <c r="E4540" t="str">
        <f>MID('Funding Import'!B4542,2,4)</f>
        <v>0004</v>
      </c>
      <c r="F4540" t="str">
        <f>MID('Funding Import'!B4542,8,50)</f>
        <v>STATEMENTED SEN</v>
      </c>
      <c r="G4540" t="str">
        <f>'Funding Import'!I4542</f>
        <v>Spreadsheet B 391144 20630818 ES009 MK0511 10004 EHCP ES009 MK0511 10004 EHCP</v>
      </c>
      <c r="H4540">
        <f>'Funding Import'!H4542</f>
        <v>66899</v>
      </c>
    </row>
    <row r="4541" spans="1:8" ht="15" x14ac:dyDescent="0.2">
      <c r="A4541" s="191" t="str">
        <f t="shared" si="141"/>
        <v>5090</v>
      </c>
      <c r="B4541" s="191"/>
      <c r="C4541" s="191" t="str">
        <f t="shared" si="142"/>
        <v>50900004</v>
      </c>
      <c r="D4541" t="str">
        <f>'Funding Import'!A4543</f>
        <v>RB055090: DE LA SALLE SCHOOL</v>
      </c>
      <c r="E4541" t="str">
        <f>MID('Funding Import'!B4543,2,4)</f>
        <v>0004</v>
      </c>
      <c r="F4541" t="str">
        <f>MID('Funding Import'!B4543,8,50)</f>
        <v>STATEMENTED SEN</v>
      </c>
      <c r="G4541" t="str">
        <f>'Funding Import'!I4543</f>
        <v>Spreadsheet B 394845 20782782 ES043 DP0533 SEN TOP-UP SUM1 SUM-21 ES043 DP0533 SEN TOP-UP SUM1 SUM-21</v>
      </c>
      <c r="H4541">
        <f>'Funding Import'!H4543</f>
        <v>258</v>
      </c>
    </row>
    <row r="4542" spans="1:8" ht="15" x14ac:dyDescent="0.2">
      <c r="A4542" s="191" t="str">
        <f t="shared" si="141"/>
        <v>5090</v>
      </c>
      <c r="B4542" s="191"/>
      <c r="C4542" s="191" t="str">
        <f t="shared" si="142"/>
        <v>50900004</v>
      </c>
      <c r="D4542" t="str">
        <f>'Funding Import'!A4544</f>
        <v>RB055090: DE LA SALLE SCHOOL</v>
      </c>
      <c r="E4542" t="str">
        <f>MID('Funding Import'!B4544,2,4)</f>
        <v>0004</v>
      </c>
      <c r="F4542" t="str">
        <f>MID('Funding Import'!B4544,8,50)</f>
        <v>STATEMENTED SEN</v>
      </c>
      <c r="G4542" t="str">
        <f>'Funding Import'!I4544</f>
        <v>DL 8688 SEN TOP-UP AUT1 AUT-21</v>
      </c>
      <c r="H4542">
        <f>'Funding Import'!H4544</f>
        <v>24057</v>
      </c>
    </row>
    <row r="4543" spans="1:8" ht="15" x14ac:dyDescent="0.2">
      <c r="A4543" s="191" t="str">
        <f t="shared" si="141"/>
        <v>5090</v>
      </c>
      <c r="B4543" s="191"/>
      <c r="C4543" s="191" t="str">
        <f t="shared" si="142"/>
        <v>50900006</v>
      </c>
      <c r="D4543" t="str">
        <f>'Funding Import'!A4545</f>
        <v>RB055090: DE LA SALLE SCHOOL</v>
      </c>
      <c r="E4543" t="str">
        <f>MID('Funding Import'!B4545,2,4)</f>
        <v>0006</v>
      </c>
      <c r="F4543" t="str">
        <f>MID('Funding Import'!B4545,8,50)</f>
        <v>EXCEPTIONAL COVID COST GRANT</v>
      </c>
      <c r="G4543" t="str">
        <f>'Funding Import'!I4545</f>
        <v>Spreadsheet B 398804 20920024 ES065 DP0556 COVIDEMERGENCY COVIDEM ES065 DP0556 COVIDEMERGENCY COVIDEM</v>
      </c>
      <c r="H4543">
        <f>'Funding Import'!H4545</f>
        <v>25230</v>
      </c>
    </row>
    <row r="4544" spans="1:8" ht="15" x14ac:dyDescent="0.2">
      <c r="A4544" s="191" t="str">
        <f t="shared" si="141"/>
        <v>5090</v>
      </c>
      <c r="B4544" s="191"/>
      <c r="C4544" s="191" t="str">
        <f t="shared" si="142"/>
        <v>50900006</v>
      </c>
      <c r="D4544" t="str">
        <f>'Funding Import'!A4546</f>
        <v>RB055090: DE LA SALLE SCHOOL</v>
      </c>
      <c r="E4544" t="str">
        <f>MID('Funding Import'!B4546,2,4)</f>
        <v>0006</v>
      </c>
      <c r="F4544" t="str">
        <f>MID('Funding Import'!B4546,8,50)</f>
        <v>EXCEPTIONAL COVID COST GRANT</v>
      </c>
      <c r="G4544" t="str">
        <f>'Funding Import'!I4546</f>
        <v>Spreadsheet B 398808 20920307 ES068 DP0559 COVIDMASS COVIDMAS ES068 DP0559 COVIDMASS COVIDMAS</v>
      </c>
      <c r="H4544">
        <f>'Funding Import'!H4546</f>
        <v>14800</v>
      </c>
    </row>
    <row r="4545" spans="1:8" ht="15" x14ac:dyDescent="0.2">
      <c r="A4545" s="191" t="str">
        <f t="shared" si="141"/>
        <v>5090</v>
      </c>
      <c r="B4545" s="191"/>
      <c r="C4545" s="191" t="str">
        <f t="shared" si="142"/>
        <v>50900006</v>
      </c>
      <c r="D4545" t="str">
        <f>'Funding Import'!A4547</f>
        <v>RB055090: DE LA SALLE SCHOOL</v>
      </c>
      <c r="E4545" t="str">
        <f>MID('Funding Import'!B4547,2,4)</f>
        <v>0006</v>
      </c>
      <c r="F4545" t="str">
        <f>MID('Funding Import'!B4547,8,50)</f>
        <v>EXCEPTIONAL COVID COST GRANT</v>
      </c>
      <c r="G4545" t="str">
        <f>'Funding Import'!I4547</f>
        <v>Spreadsheet B 398807 20920177 ES067 DP0558 FSMADDCOSTSCOVID FSMCOVID ES067 DP0558 FSMADDCOSTSCOVID FSMCOVID</v>
      </c>
      <c r="H4545">
        <f>'Funding Import'!H4547</f>
        <v>10657.5</v>
      </c>
    </row>
    <row r="4546" spans="1:8" ht="15" x14ac:dyDescent="0.2">
      <c r="A4546" s="191" t="str">
        <f t="shared" ref="A4546:A4609" si="143">MID(D4546,5,4)</f>
        <v>5090</v>
      </c>
      <c r="B4546" s="191"/>
      <c r="C4546" s="191" t="str">
        <f t="shared" si="142"/>
        <v>50900006</v>
      </c>
      <c r="D4546" t="str">
        <f>'Funding Import'!A4548</f>
        <v>RB055090: DE LA SALLE SCHOOL</v>
      </c>
      <c r="E4546" t="str">
        <f>MID('Funding Import'!B4548,2,4)</f>
        <v>0006</v>
      </c>
      <c r="F4546" t="str">
        <f>MID('Funding Import'!B4548,8,50)</f>
        <v>EXCEPTIONAL COVID COST GRANT</v>
      </c>
      <c r="G4546" t="str">
        <f>'Funding Import'!I4548</f>
        <v>Spreadsheet B 399800 20985967 ES091 MK0645 COVID EMERGENCY RECODE ON THE LEDGER ES091 MK0645 COVID EMERGENCY RECODE ON THE LEDGER</v>
      </c>
      <c r="H4546">
        <f>'Funding Import'!H4548</f>
        <v>14160</v>
      </c>
    </row>
    <row r="4547" spans="1:8" ht="15" x14ac:dyDescent="0.2">
      <c r="A4547" s="191" t="str">
        <f t="shared" si="143"/>
        <v>5090</v>
      </c>
      <c r="B4547" s="191"/>
      <c r="C4547" s="191" t="str">
        <f t="shared" si="142"/>
        <v>50900006</v>
      </c>
      <c r="D4547" t="str">
        <f>'Funding Import'!A4549</f>
        <v>RB055090: DE LA SALLE SCHOOL</v>
      </c>
      <c r="E4547" t="str">
        <f>MID('Funding Import'!B4549,2,4)</f>
        <v>0006</v>
      </c>
      <c r="F4547" t="str">
        <f>MID('Funding Import'!B4549,8,50)</f>
        <v>EXCEPTIONAL COVID COST GRANT</v>
      </c>
      <c r="G4547" t="str">
        <f>'Funding Import'!I4549</f>
        <v>Spreadsheet B 399778 20982606 Movement from code '0006 to '0012 covid  emergency recode ES089 RM0128 Covid emergency recode</v>
      </c>
      <c r="H4547">
        <f>'Funding Import'!H4549</f>
        <v>-25230</v>
      </c>
    </row>
    <row r="4548" spans="1:8" ht="15" x14ac:dyDescent="0.2">
      <c r="A4548" s="191" t="str">
        <f t="shared" si="143"/>
        <v>5090</v>
      </c>
      <c r="B4548" s="191"/>
      <c r="C4548" s="191" t="str">
        <f t="shared" si="142"/>
        <v>50900006</v>
      </c>
      <c r="D4548" t="str">
        <f>'Funding Import'!A4550</f>
        <v>RB055090: DE LA SALLE SCHOOL</v>
      </c>
      <c r="E4548" t="str">
        <f>MID('Funding Import'!B4550,2,4)</f>
        <v>0006</v>
      </c>
      <c r="F4548" t="str">
        <f>MID('Funding Import'!B4550,8,50)</f>
        <v>EXCEPTIONAL COVID COST GRANT</v>
      </c>
      <c r="G4548" t="str">
        <f>'Funding Import'!I4550</f>
        <v>DL 8644 COVIDNTP COVIDNTP</v>
      </c>
      <c r="H4548">
        <f>'Funding Import'!H4550</f>
        <v>8290</v>
      </c>
    </row>
    <row r="4549" spans="1:8" ht="15" x14ac:dyDescent="0.2">
      <c r="A4549" s="191" t="str">
        <f t="shared" si="143"/>
        <v>5090</v>
      </c>
      <c r="B4549" s="191"/>
      <c r="C4549" s="191" t="str">
        <f t="shared" si="142"/>
        <v>50900006</v>
      </c>
      <c r="D4549" t="str">
        <f>'Funding Import'!A4551</f>
        <v>RB055090: DE LA SALLE SCHOOL</v>
      </c>
      <c r="E4549" t="str">
        <f>MID('Funding Import'!B4551,2,4)</f>
        <v>0006</v>
      </c>
      <c r="F4549" t="str">
        <f>MID('Funding Import'!B4551,8,50)</f>
        <v>EXCEPTIONAL COVID COST GRANT</v>
      </c>
      <c r="G4549" t="str">
        <f>'Funding Import'!I4551</f>
        <v>DL 8693 0006NTPCOVID 0006NTPC</v>
      </c>
      <c r="H4549">
        <f>'Funding Import'!H4551</f>
        <v>11300</v>
      </c>
    </row>
    <row r="4550" spans="1:8" ht="15" x14ac:dyDescent="0.2">
      <c r="A4550" s="191" t="str">
        <f t="shared" si="143"/>
        <v>5090</v>
      </c>
      <c r="B4550" s="191"/>
      <c r="C4550" s="191" t="str">
        <f t="shared" si="142"/>
        <v>50900012</v>
      </c>
      <c r="D4550" t="str">
        <f>'Funding Import'!A4552</f>
        <v>RB055090: DE LA SALLE SCHOOL</v>
      </c>
      <c r="E4550" t="str">
        <f>MID('Funding Import'!B4552,2,4)</f>
        <v>0012</v>
      </c>
      <c r="F4550" t="str">
        <f>MID('Funding Import'!B4552,8,50)</f>
        <v>COVID CATCH UP</v>
      </c>
      <c r="G4550" t="str">
        <f>'Funding Import'!I4552</f>
        <v>Spreadsheet B 393410 20716535 ES031 DP0531 MASSTESTING MASSTEST P2 ES031 DP0531 MASSTESTING MASSTEST P2</v>
      </c>
      <c r="H4550">
        <f>'Funding Import'!H4552</f>
        <v>14160</v>
      </c>
    </row>
    <row r="4551" spans="1:8" ht="15" x14ac:dyDescent="0.2">
      <c r="A4551" s="191" t="str">
        <f t="shared" si="143"/>
        <v>5090</v>
      </c>
      <c r="B4551" s="191"/>
      <c r="C4551" s="191" t="str">
        <f t="shared" si="142"/>
        <v>50900012</v>
      </c>
      <c r="D4551" t="str">
        <f>'Funding Import'!A4553</f>
        <v>RB055090: DE LA SALLE SCHOOL</v>
      </c>
      <c r="E4551" t="str">
        <f>MID('Funding Import'!B4553,2,4)</f>
        <v>0012</v>
      </c>
      <c r="F4551" t="str">
        <f>MID('Funding Import'!B4553,8,50)</f>
        <v>COVID CATCH UP</v>
      </c>
      <c r="G4551" t="str">
        <f>'Funding Import'!I4553</f>
        <v>Spreadsheet B 399778 20982606 Movement from code '0006 to '0012 covid  emergency recode ES089 RM0128 Covid emergency recode</v>
      </c>
      <c r="H4551">
        <f>'Funding Import'!H4553</f>
        <v>25230</v>
      </c>
    </row>
    <row r="4552" spans="1:8" ht="15" x14ac:dyDescent="0.2">
      <c r="A4552" s="191" t="str">
        <f t="shared" si="143"/>
        <v>5090</v>
      </c>
      <c r="B4552" s="191"/>
      <c r="C4552" s="191" t="str">
        <f t="shared" si="142"/>
        <v>50900012</v>
      </c>
      <c r="D4552" t="str">
        <f>'Funding Import'!A4554</f>
        <v>RB055090: DE LA SALLE SCHOOL</v>
      </c>
      <c r="E4552" t="str">
        <f>MID('Funding Import'!B4554,2,4)</f>
        <v>0012</v>
      </c>
      <c r="F4552" t="str">
        <f>MID('Funding Import'!B4554,8,50)</f>
        <v>COVID CATCH UP</v>
      </c>
      <c r="G4552" t="str">
        <f>'Funding Import'!I4554</f>
        <v>Spreadsheet B 399800 20985967 ES091 MK0645 COVID EMERGENCY RECODE ON THE LEDGER ES091 MK0645 COVID EMERGENCY RECODE ON THE LEDGER</v>
      </c>
      <c r="H4552">
        <f>'Funding Import'!H4554</f>
        <v>-14160</v>
      </c>
    </row>
    <row r="4553" spans="1:8" ht="15" x14ac:dyDescent="0.2">
      <c r="A4553" s="191" t="str">
        <f t="shared" si="143"/>
        <v>5090</v>
      </c>
      <c r="B4553" s="191"/>
      <c r="C4553" s="191" t="str">
        <f t="shared" si="142"/>
        <v>50900012</v>
      </c>
      <c r="D4553" t="str">
        <f>'Funding Import'!A4555</f>
        <v>RB055090: DE LA SALLE SCHOOL</v>
      </c>
      <c r="E4553" t="str">
        <f>MID('Funding Import'!B4555,2,4)</f>
        <v>0012</v>
      </c>
      <c r="F4553" t="str">
        <f>MID('Funding Import'!B4555,8,50)</f>
        <v>COVID CATCH UP</v>
      </c>
      <c r="G4553" t="str">
        <f>'Funding Import'!I4555</f>
        <v>DL 8645 0012recoveryc 0012RPG</v>
      </c>
      <c r="H4553">
        <f>'Funding Import'!H4555</f>
        <v>9751.25</v>
      </c>
    </row>
    <row r="4554" spans="1:8" ht="15" x14ac:dyDescent="0.2">
      <c r="A4554" s="191" t="str">
        <f t="shared" si="143"/>
        <v>5090</v>
      </c>
      <c r="B4554" s="191"/>
      <c r="C4554" s="191" t="str">
        <f t="shared" si="142"/>
        <v>50900012</v>
      </c>
      <c r="D4554" t="str">
        <f>'Funding Import'!A4556</f>
        <v>RB055090: DE LA SALLE SCHOOL</v>
      </c>
      <c r="E4554" t="str">
        <f>MID('Funding Import'!B4556,2,4)</f>
        <v>0012</v>
      </c>
      <c r="F4554" t="str">
        <f>MID('Funding Import'!B4556,8,50)</f>
        <v>COVID CATCH UP</v>
      </c>
      <c r="G4554" t="str">
        <f>'Funding Import'!I4556</f>
        <v>DL 8656 0012schoolled 0012SLT</v>
      </c>
      <c r="H4554">
        <f>'Funding Import'!H4556</f>
        <v>9509.06</v>
      </c>
    </row>
    <row r="4555" spans="1:8" ht="15" x14ac:dyDescent="0.2">
      <c r="A4555" s="191" t="str">
        <f t="shared" si="143"/>
        <v>5090</v>
      </c>
      <c r="B4555" s="191"/>
      <c r="C4555" s="191" t="str">
        <f t="shared" si="142"/>
        <v>50900012</v>
      </c>
      <c r="D4555" t="str">
        <f>'Funding Import'!A4557</f>
        <v>RB055090: DE LA SALLE SCHOOL</v>
      </c>
      <c r="E4555" t="str">
        <f>MID('Funding Import'!B4557,2,4)</f>
        <v>0012</v>
      </c>
      <c r="F4555" t="str">
        <f>MID('Funding Import'!B4557,8,50)</f>
        <v>COVID CATCH UP</v>
      </c>
      <c r="G4555" t="str">
        <f>'Funding Import'!I4557</f>
        <v>DL 8692 0012sumerschool 0012summ</v>
      </c>
      <c r="H4555">
        <f>'Funding Import'!H4557</f>
        <v>38570</v>
      </c>
    </row>
    <row r="4556" spans="1:8" ht="15" x14ac:dyDescent="0.2">
      <c r="A4556" s="191" t="str">
        <f t="shared" si="143"/>
        <v>5090</v>
      </c>
      <c r="B4556" s="191"/>
      <c r="C4556" s="191" t="str">
        <f t="shared" si="142"/>
        <v>50900014</v>
      </c>
      <c r="D4556" t="str">
        <f>'Funding Import'!A4558</f>
        <v>RB055090: DE LA SALLE SCHOOL</v>
      </c>
      <c r="E4556" t="str">
        <f>MID('Funding Import'!B4558,2,4)</f>
        <v>0014</v>
      </c>
      <c r="F4556" t="str">
        <f>MID('Funding Import'!B4558,8,50)</f>
        <v>PUPIL PREMIUM</v>
      </c>
      <c r="G4556" t="str">
        <f>'Funding Import'!I4558</f>
        <v>Spreadsheet B 390080 20589421 ES002 DP0514 PPG CIC SPR21P6 SPR-21 ES002 DP0514 PPG CIC SPR21P6 SPR-21</v>
      </c>
      <c r="H4556">
        <f>'Funding Import'!H4558</f>
        <v>400</v>
      </c>
    </row>
    <row r="4557" spans="1:8" ht="15" x14ac:dyDescent="0.2">
      <c r="A4557" s="191" t="str">
        <f t="shared" si="143"/>
        <v>5090</v>
      </c>
      <c r="B4557" s="191"/>
      <c r="C4557" s="191" t="str">
        <f t="shared" si="142"/>
        <v>50900014</v>
      </c>
      <c r="D4557" t="str">
        <f>'Funding Import'!A4559</f>
        <v>RB055090: DE LA SALLE SCHOOL</v>
      </c>
      <c r="E4557" t="str">
        <f>MID('Funding Import'!B4559,2,4)</f>
        <v>0014</v>
      </c>
      <c r="F4557" t="str">
        <f>MID('Funding Import'!B4559,8,50)</f>
        <v>PUPIL PREMIUM</v>
      </c>
      <c r="G4557" t="str">
        <f>'Funding Import'!I4559</f>
        <v>Spreadsheet B 399170 20949462 PPG CIC SUM21P4 SUM-21 ES084 RM0120 PPG CIC SUM21P4 SUM-21</v>
      </c>
      <c r="H4557">
        <f>'Funding Import'!H4559</f>
        <v>1585</v>
      </c>
    </row>
    <row r="4558" spans="1:8" ht="15" x14ac:dyDescent="0.2">
      <c r="A4558" s="191" t="str">
        <f t="shared" si="143"/>
        <v>5090</v>
      </c>
      <c r="B4558" s="191"/>
      <c r="C4558" s="191" t="str">
        <f t="shared" si="142"/>
        <v>50900014</v>
      </c>
      <c r="D4558" t="str">
        <f>'Funding Import'!A4560</f>
        <v>RB055090: DE LA SALLE SCHOOL</v>
      </c>
      <c r="E4558" t="str">
        <f>MID('Funding Import'!B4560,2,4)</f>
        <v>0014</v>
      </c>
      <c r="F4558" t="str">
        <f>MID('Funding Import'!B4560,8,50)</f>
        <v>PUPIL PREMIUM</v>
      </c>
      <c r="G4558" t="str">
        <f>'Funding Import'!I4560</f>
        <v>Spreadsheet B 400831 21077861 ES093 DP0593 SUMMER21PPG SUM21PPG ES093 DP0593 SUMMER21PPG SUM21PPG</v>
      </c>
      <c r="H4558">
        <f>'Funding Import'!H4560</f>
        <v>106085</v>
      </c>
    </row>
    <row r="4559" spans="1:8" ht="15" x14ac:dyDescent="0.2">
      <c r="A4559" s="191" t="str">
        <f t="shared" si="143"/>
        <v>5090</v>
      </c>
      <c r="B4559" s="191"/>
      <c r="C4559" s="191" t="str">
        <f t="shared" si="142"/>
        <v>50900014</v>
      </c>
      <c r="D4559" t="str">
        <f>'Funding Import'!A4561</f>
        <v>RB055090: DE LA SALLE SCHOOL</v>
      </c>
      <c r="E4559" t="str">
        <f>MID('Funding Import'!B4561,2,4)</f>
        <v>0014</v>
      </c>
      <c r="F4559" t="str">
        <f>MID('Funding Import'!B4561,8,50)</f>
        <v>PUPIL PREMIUM</v>
      </c>
      <c r="G4559" t="str">
        <f>'Funding Import'!I4561</f>
        <v>Spreadsheet B 401817 21143696 ES103 MK0705 PPG CIC SUM21P5 SUM-21 ES103 MK0705 PPG CIC SUM21P5 SUM-21</v>
      </c>
      <c r="H4559">
        <f>'Funding Import'!H4561</f>
        <v>2050</v>
      </c>
    </row>
    <row r="4560" spans="1:8" ht="15" x14ac:dyDescent="0.2">
      <c r="A4560" s="191" t="str">
        <f t="shared" si="143"/>
        <v>5090</v>
      </c>
      <c r="B4560" s="191"/>
      <c r="C4560" s="191" t="str">
        <f t="shared" si="142"/>
        <v>50900014</v>
      </c>
      <c r="D4560" t="str">
        <f>'Funding Import'!A4562</f>
        <v>RB055090: DE LA SALLE SCHOOL</v>
      </c>
      <c r="E4560" t="str">
        <f>MID('Funding Import'!B4562,2,4)</f>
        <v>0014</v>
      </c>
      <c r="F4560" t="str">
        <f>MID('Funding Import'!B4562,8,50)</f>
        <v>PUPIL PREMIUM</v>
      </c>
      <c r="G4560" t="str">
        <f>'Funding Import'!I4562</f>
        <v>DL 8670 PPG CIC AUT21P2 AUT-21</v>
      </c>
      <c r="H4560">
        <f>'Funding Import'!H4562</f>
        <v>1600</v>
      </c>
    </row>
    <row r="4561" spans="1:8" ht="15" x14ac:dyDescent="0.2">
      <c r="A4561" s="191" t="str">
        <f t="shared" si="143"/>
        <v>5090</v>
      </c>
      <c r="B4561" s="191"/>
      <c r="C4561" s="191" t="str">
        <f t="shared" si="142"/>
        <v>50900014</v>
      </c>
      <c r="D4561" t="str">
        <f>'Funding Import'!A4563</f>
        <v>RB055090: DE LA SALLE SCHOOL</v>
      </c>
      <c r="E4561" t="str">
        <f>MID('Funding Import'!B4563,2,4)</f>
        <v>0014</v>
      </c>
      <c r="F4561" t="str">
        <f>MID('Funding Import'!B4563,8,50)</f>
        <v>PUPIL PREMIUM</v>
      </c>
      <c r="G4561" t="str">
        <f>'Funding Import'!I4563</f>
        <v>DL 8701 0014 Pupil Premium Autumn Term 2021</v>
      </c>
      <c r="H4561">
        <f>'Funding Import'!H4563</f>
        <v>85632</v>
      </c>
    </row>
    <row r="4562" spans="1:8" ht="15" x14ac:dyDescent="0.2">
      <c r="A4562" s="191" t="str">
        <f t="shared" si="143"/>
        <v>5090</v>
      </c>
      <c r="B4562" s="191"/>
      <c r="C4562" s="191" t="str">
        <f t="shared" si="142"/>
        <v>50900014</v>
      </c>
      <c r="D4562" t="str">
        <f>'Funding Import'!A4564</f>
        <v>RB055090: DE LA SALLE SCHOOL</v>
      </c>
      <c r="E4562" t="str">
        <f>MID('Funding Import'!B4564,2,4)</f>
        <v>0014</v>
      </c>
      <c r="F4562" t="str">
        <f>MID('Funding Import'!B4564,8,50)</f>
        <v>PUPIL PREMIUM</v>
      </c>
      <c r="G4562" t="str">
        <f>'Funding Import'!I4564</f>
        <v>DL 8703 PPG+ CIC AUT21P3</v>
      </c>
      <c r="H4562">
        <f>'Funding Import'!H4564</f>
        <v>798</v>
      </c>
    </row>
    <row r="4563" spans="1:8" ht="15" x14ac:dyDescent="0.2">
      <c r="A4563" s="191" t="str">
        <f t="shared" si="143"/>
        <v>5090</v>
      </c>
      <c r="B4563" s="191"/>
      <c r="C4563" s="191" t="str">
        <f t="shared" si="142"/>
        <v>50900026</v>
      </c>
      <c r="D4563" t="str">
        <f>'Funding Import'!A4565</f>
        <v>RB055090: DE LA SALLE SCHOOL</v>
      </c>
      <c r="E4563" t="str">
        <f>MID('Funding Import'!B4565,2,4)</f>
        <v>0026</v>
      </c>
      <c r="F4563" t="str">
        <f>MID('Funding Import'!B4565,8,50)</f>
        <v>NOTIONAL SEN FUNDING</v>
      </c>
      <c r="G4563" t="str">
        <f>'Funding Import'!I4565</f>
        <v>Spreadsheet B 391732 20639856 ES012 MK0514 10026 NOTIONAL SEN ES012 MK0514 10026 NOTIONAL SEN</v>
      </c>
      <c r="H4563">
        <f>'Funding Import'!H4565</f>
        <v>708985</v>
      </c>
    </row>
    <row r="4564" spans="1:8" ht="15" x14ac:dyDescent="0.2">
      <c r="A4564" s="191" t="str">
        <f t="shared" si="143"/>
        <v>5690</v>
      </c>
      <c r="B4564" s="191"/>
      <c r="C4564" s="191" t="str">
        <f t="shared" si="142"/>
        <v>56900001</v>
      </c>
      <c r="D4564" t="str">
        <f>'Funding Import'!A4566</f>
        <v>RB055690: ST JOHN PAYNE RC COMP SCH CHLM</v>
      </c>
      <c r="E4564" t="str">
        <f>MID('Funding Import'!B4566,2,4)</f>
        <v>0001</v>
      </c>
      <c r="F4564" t="str">
        <f>MID('Funding Import'!B4566,8,50)</f>
        <v>FORMULA FUNDED (EXCL RATES)</v>
      </c>
      <c r="G4564" t="str">
        <f>'Funding Import'!I4566</f>
        <v>Spreadsheet B 391145 20630885 ES006 MK0508 10001 FORMULA FUNDED ES006 MK0508 10001 FORMULA FUNDED</v>
      </c>
      <c r="H4564">
        <f>'Funding Import'!H4566</f>
        <v>4689495.2699999996</v>
      </c>
    </row>
    <row r="4565" spans="1:8" ht="15" x14ac:dyDescent="0.2">
      <c r="A4565" s="191" t="str">
        <f t="shared" si="143"/>
        <v>5690</v>
      </c>
      <c r="B4565" s="191"/>
      <c r="C4565" s="191" t="str">
        <f t="shared" si="142"/>
        <v>56900001</v>
      </c>
      <c r="D4565" t="str">
        <f>'Funding Import'!A4567</f>
        <v>RB055690: ST JOHN PAYNE RC COMP SCH CHLM</v>
      </c>
      <c r="E4565" t="str">
        <f>MID('Funding Import'!B4567,2,4)</f>
        <v>0001</v>
      </c>
      <c r="F4565" t="str">
        <f>MID('Funding Import'!B4567,8,50)</f>
        <v>FORMULA FUNDED (EXCL RATES)</v>
      </c>
      <c r="G4565" t="str">
        <f>'Funding Import'!I4567</f>
        <v>Spreadsheet B 393406 20716356 ES029 DP0529 TeachersPayGrant TPG21-22 P2 ES029 DP0529 TeachersPayGrant TPG21-22 P2</v>
      </c>
      <c r="H4565">
        <f>'Funding Import'!H4567</f>
        <v>5440</v>
      </c>
    </row>
    <row r="4566" spans="1:8" ht="15" x14ac:dyDescent="0.2">
      <c r="A4566" s="191" t="str">
        <f t="shared" si="143"/>
        <v>5690</v>
      </c>
      <c r="B4566" s="191"/>
      <c r="C4566" s="191" t="str">
        <f t="shared" si="142"/>
        <v>56900001</v>
      </c>
      <c r="D4566" t="str">
        <f>'Funding Import'!A4568</f>
        <v>RB055690: ST JOHN PAYNE RC COMP SCH CHLM</v>
      </c>
      <c r="E4566" t="str">
        <f>MID('Funding Import'!B4568,2,4)</f>
        <v>0001</v>
      </c>
      <c r="F4566" t="str">
        <f>MID('Funding Import'!B4568,8,50)</f>
        <v>FORMULA FUNDED (EXCL RATES)</v>
      </c>
      <c r="G4566" t="str">
        <f>'Funding Import'!I4568</f>
        <v>Spreadsheet B 393405 20716327 ES028 DP0528 TeachPensionGrnt PensionG P2 ES028 DP0528 TeachPensionGrnt PensionG P2</v>
      </c>
      <c r="H4566">
        <f>'Funding Import'!H4568</f>
        <v>15370</v>
      </c>
    </row>
    <row r="4567" spans="1:8" ht="15" x14ac:dyDescent="0.2">
      <c r="A4567" s="191" t="str">
        <f t="shared" si="143"/>
        <v>5690</v>
      </c>
      <c r="B4567" s="191"/>
      <c r="C4567" s="191" t="str">
        <f t="shared" si="142"/>
        <v>56900001</v>
      </c>
      <c r="D4567" t="str">
        <f>'Funding Import'!A4569</f>
        <v>RB055690: ST JOHN PAYNE RC COMP SCH CHLM</v>
      </c>
      <c r="E4567" t="str">
        <f>MID('Funding Import'!B4569,2,4)</f>
        <v>0001</v>
      </c>
      <c r="F4567" t="str">
        <f>MID('Funding Import'!B4569,8,50)</f>
        <v>FORMULA FUNDED (EXCL RATES)</v>
      </c>
      <c r="G4567" t="str">
        <f>'Funding Import'!I4569</f>
        <v>DL 8678 TeachPensionGrnt 0001TPEC</v>
      </c>
      <c r="H4567">
        <f>'Funding Import'!H4569</f>
        <v>32305</v>
      </c>
    </row>
    <row r="4568" spans="1:8" ht="15" x14ac:dyDescent="0.2">
      <c r="A4568" s="191" t="str">
        <f t="shared" si="143"/>
        <v>5690</v>
      </c>
      <c r="B4568" s="191"/>
      <c r="C4568" s="191" t="str">
        <f t="shared" si="142"/>
        <v>56900001</v>
      </c>
      <c r="D4568" t="str">
        <f>'Funding Import'!A4570</f>
        <v>RB055690: ST JOHN PAYNE RC COMP SCH CHLM</v>
      </c>
      <c r="E4568" t="str">
        <f>MID('Funding Import'!B4570,2,4)</f>
        <v>0001</v>
      </c>
      <c r="F4568" t="str">
        <f>MID('Funding Import'!B4570,8,50)</f>
        <v>FORMULA FUNDED (EXCL RATES)</v>
      </c>
      <c r="G4568" t="str">
        <f>'Funding Import'!I4570</f>
        <v>DL 8675 TeachersPayGrant 0001TPG</v>
      </c>
      <c r="H4568">
        <f>'Funding Import'!H4570</f>
        <v>11431</v>
      </c>
    </row>
    <row r="4569" spans="1:8" ht="15" x14ac:dyDescent="0.2">
      <c r="A4569" s="191" t="str">
        <f t="shared" si="143"/>
        <v>5690</v>
      </c>
      <c r="B4569" s="191"/>
      <c r="C4569" s="191" t="str">
        <f t="shared" si="142"/>
        <v>56900002</v>
      </c>
      <c r="D4569" t="str">
        <f>'Funding Import'!A4571</f>
        <v>RB055690: ST JOHN PAYNE RC COMP SCH CHLM</v>
      </c>
      <c r="E4569" t="str">
        <f>MID('Funding Import'!B4571,2,4)</f>
        <v>0002</v>
      </c>
      <c r="F4569" t="str">
        <f>MID('Funding Import'!B4571,8,50)</f>
        <v>RATES</v>
      </c>
      <c r="G4569" t="str">
        <f>'Funding Import'!I4571</f>
        <v>Spreadsheet B 391137 20630756 ES007 MK0509 10002 RATES ES007 MK0509 10002 RATES</v>
      </c>
      <c r="H4569">
        <f>'Funding Import'!H4571</f>
        <v>34060</v>
      </c>
    </row>
    <row r="4570" spans="1:8" ht="15" x14ac:dyDescent="0.2">
      <c r="A4570" s="191" t="str">
        <f t="shared" si="143"/>
        <v>5690</v>
      </c>
      <c r="B4570" s="191"/>
      <c r="C4570" s="191" t="str">
        <f t="shared" si="142"/>
        <v>56900003</v>
      </c>
      <c r="D4570" t="str">
        <f>'Funding Import'!A4572</f>
        <v>RB055690: ST JOHN PAYNE RC COMP SCH CHLM</v>
      </c>
      <c r="E4570" t="str">
        <f>MID('Funding Import'!B4572,2,4)</f>
        <v>0003</v>
      </c>
      <c r="F4570" t="str">
        <f>MID('Funding Import'!B4572,8,50)</f>
        <v>BROUGHT FORWARD</v>
      </c>
      <c r="G4570" t="str">
        <f>'Funding Import'!I4572</f>
        <v>Spreadsheet B 394797 20778211 ES055 MK0568 10003 OPENING BALANCES ES055 MK0568 10003 OPENING BALANCES</v>
      </c>
      <c r="H4570">
        <f>'Funding Import'!H4572</f>
        <v>423123.46</v>
      </c>
    </row>
    <row r="4571" spans="1:8" ht="15" x14ac:dyDescent="0.2">
      <c r="A4571" s="191" t="str">
        <f t="shared" si="143"/>
        <v>5690</v>
      </c>
      <c r="B4571" s="191"/>
      <c r="C4571" s="191" t="str">
        <f t="shared" si="142"/>
        <v>56900004</v>
      </c>
      <c r="D4571" t="str">
        <f>'Funding Import'!A4573</f>
        <v>RB055690: ST JOHN PAYNE RC COMP SCH CHLM</v>
      </c>
      <c r="E4571" t="str">
        <f>MID('Funding Import'!B4573,2,4)</f>
        <v>0004</v>
      </c>
      <c r="F4571" t="str">
        <f>MID('Funding Import'!B4573,8,50)</f>
        <v>STATEMENTED SEN</v>
      </c>
      <c r="G4571" t="str">
        <f>'Funding Import'!I4573</f>
        <v>Spreadsheet B 391144 20630818 ES009 MK0511 10004 EHCP ES009 MK0511 10004 EHCP</v>
      </c>
      <c r="H4571">
        <f>'Funding Import'!H4573</f>
        <v>44520</v>
      </c>
    </row>
    <row r="4572" spans="1:8" ht="15" x14ac:dyDescent="0.2">
      <c r="A4572" s="191" t="str">
        <f t="shared" si="143"/>
        <v>5690</v>
      </c>
      <c r="B4572" s="191"/>
      <c r="C4572" s="191" t="str">
        <f t="shared" si="142"/>
        <v>56900004</v>
      </c>
      <c r="D4572" t="str">
        <f>'Funding Import'!A4574</f>
        <v>RB055690: ST JOHN PAYNE RC COMP SCH CHLM</v>
      </c>
      <c r="E4572" t="str">
        <f>MID('Funding Import'!B4574,2,4)</f>
        <v>0004</v>
      </c>
      <c r="F4572" t="str">
        <f>MID('Funding Import'!B4574,8,50)</f>
        <v>STATEMENTED SEN</v>
      </c>
      <c r="G4572" t="str">
        <f>'Funding Import'!I4574</f>
        <v>Spreadsheet B 394845 20782782 ES043 DP0533 SEN TOP-UP SUM1 SUM-21 ES043 DP0533 SEN TOP-UP SUM1 SUM-21</v>
      </c>
      <c r="H4572">
        <f>'Funding Import'!H4574</f>
        <v>1228</v>
      </c>
    </row>
    <row r="4573" spans="1:8" ht="15" x14ac:dyDescent="0.2">
      <c r="A4573" s="191" t="str">
        <f t="shared" si="143"/>
        <v>5690</v>
      </c>
      <c r="B4573" s="191"/>
      <c r="C4573" s="191" t="str">
        <f t="shared" si="142"/>
        <v>56900004</v>
      </c>
      <c r="D4573" t="str">
        <f>'Funding Import'!A4575</f>
        <v>RB055690: ST JOHN PAYNE RC COMP SCH CHLM</v>
      </c>
      <c r="E4573" t="str">
        <f>MID('Funding Import'!B4575,2,4)</f>
        <v>0004</v>
      </c>
      <c r="F4573" t="str">
        <f>MID('Funding Import'!B4575,8,50)</f>
        <v>STATEMENTED SEN</v>
      </c>
      <c r="G4573" t="str">
        <f>'Funding Import'!I4575</f>
        <v>DL 8688 SEN TOP-UP AUT1 AUT-21</v>
      </c>
      <c r="H4573">
        <f>'Funding Import'!H4575</f>
        <v>2544</v>
      </c>
    </row>
    <row r="4574" spans="1:8" ht="15" x14ac:dyDescent="0.2">
      <c r="A4574" s="191" t="str">
        <f t="shared" si="143"/>
        <v>5690</v>
      </c>
      <c r="B4574" s="191"/>
      <c r="C4574" s="191" t="str">
        <f t="shared" si="142"/>
        <v>56900006</v>
      </c>
      <c r="D4574" t="str">
        <f>'Funding Import'!A4576</f>
        <v>RB055690: ST JOHN PAYNE RC COMP SCH CHLM</v>
      </c>
      <c r="E4574" t="str">
        <f>MID('Funding Import'!B4576,2,4)</f>
        <v>0006</v>
      </c>
      <c r="F4574" t="str">
        <f>MID('Funding Import'!B4576,8,50)</f>
        <v>EXCEPTIONAL COVID COST GRANT</v>
      </c>
      <c r="G4574" t="str">
        <f>'Funding Import'!I4576</f>
        <v>Spreadsheet B 398807 20920177 ES067 DP0558 FSMADDCOSTSCOVID FSMCOVID ES067 DP0558 FSMADDCOSTSCOVID FSMCOVID</v>
      </c>
      <c r="H4574">
        <f>'Funding Import'!H4576</f>
        <v>12690</v>
      </c>
    </row>
    <row r="4575" spans="1:8" ht="15" x14ac:dyDescent="0.2">
      <c r="A4575" s="191" t="str">
        <f t="shared" si="143"/>
        <v>5690</v>
      </c>
      <c r="B4575" s="191"/>
      <c r="C4575" s="191" t="str">
        <f t="shared" si="142"/>
        <v>56900006</v>
      </c>
      <c r="D4575" t="str">
        <f>'Funding Import'!A4577</f>
        <v>RB055690: ST JOHN PAYNE RC COMP SCH CHLM</v>
      </c>
      <c r="E4575" t="str">
        <f>MID('Funding Import'!B4577,2,4)</f>
        <v>0006</v>
      </c>
      <c r="F4575" t="str">
        <f>MID('Funding Import'!B4577,8,50)</f>
        <v>EXCEPTIONAL COVID COST GRANT</v>
      </c>
      <c r="G4575" t="str">
        <f>'Funding Import'!I4577</f>
        <v>Spreadsheet B 398804 20920024 ES065 DP0556 COVIDEMERGENCY COVIDEM ES065 DP0556 COVIDEMERGENCY COVIDEM</v>
      </c>
      <c r="H4575">
        <f>'Funding Import'!H4577</f>
        <v>31660</v>
      </c>
    </row>
    <row r="4576" spans="1:8" ht="15" x14ac:dyDescent="0.2">
      <c r="A4576" s="191" t="str">
        <f t="shared" si="143"/>
        <v>5690</v>
      </c>
      <c r="B4576" s="191"/>
      <c r="C4576" s="191" t="str">
        <f t="shared" si="142"/>
        <v>56900006</v>
      </c>
      <c r="D4576" t="str">
        <f>'Funding Import'!A4578</f>
        <v>RB055690: ST JOHN PAYNE RC COMP SCH CHLM</v>
      </c>
      <c r="E4576" t="str">
        <f>MID('Funding Import'!B4578,2,4)</f>
        <v>0006</v>
      </c>
      <c r="F4576" t="str">
        <f>MID('Funding Import'!B4578,8,50)</f>
        <v>EXCEPTIONAL COVID COST GRANT</v>
      </c>
      <c r="G4576" t="str">
        <f>'Funding Import'!I4578</f>
        <v>Spreadsheet B 398808 20920307 ES068 DP0559 COVIDMASS COVIDMAS ES068 DP0559 COVIDMASS COVIDMAS</v>
      </c>
      <c r="H4576">
        <f>'Funding Import'!H4578</f>
        <v>17820</v>
      </c>
    </row>
    <row r="4577" spans="1:8" ht="15" x14ac:dyDescent="0.2">
      <c r="A4577" s="191" t="str">
        <f t="shared" si="143"/>
        <v>5690</v>
      </c>
      <c r="B4577" s="191"/>
      <c r="C4577" s="191" t="str">
        <f t="shared" si="142"/>
        <v>56900006</v>
      </c>
      <c r="D4577" t="str">
        <f>'Funding Import'!A4579</f>
        <v>RB055690: ST JOHN PAYNE RC COMP SCH CHLM</v>
      </c>
      <c r="E4577" t="str">
        <f>MID('Funding Import'!B4579,2,4)</f>
        <v>0006</v>
      </c>
      <c r="F4577" t="str">
        <f>MID('Funding Import'!B4579,8,50)</f>
        <v>EXCEPTIONAL COVID COST GRANT</v>
      </c>
      <c r="G4577" t="str">
        <f>'Funding Import'!I4579</f>
        <v>Spreadsheet B 399800 20985967 ES091 MK0645 COVID EMERGENCY RECODE ON THE LEDGER ES091 MK0645 COVID EMERGENCY RECODE ON THE LEDGER</v>
      </c>
      <c r="H4577">
        <f>'Funding Import'!H4579</f>
        <v>14160</v>
      </c>
    </row>
    <row r="4578" spans="1:8" ht="15" x14ac:dyDescent="0.2">
      <c r="A4578" s="191" t="str">
        <f t="shared" si="143"/>
        <v>5690</v>
      </c>
      <c r="B4578" s="191"/>
      <c r="C4578" s="191" t="str">
        <f t="shared" si="142"/>
        <v>56900006</v>
      </c>
      <c r="D4578" t="str">
        <f>'Funding Import'!A4580</f>
        <v>RB055690: ST JOHN PAYNE RC COMP SCH CHLM</v>
      </c>
      <c r="E4578" t="str">
        <f>MID('Funding Import'!B4580,2,4)</f>
        <v>0006</v>
      </c>
      <c r="F4578" t="str">
        <f>MID('Funding Import'!B4580,8,50)</f>
        <v>EXCEPTIONAL COVID COST GRANT</v>
      </c>
      <c r="G4578" t="str">
        <f>'Funding Import'!I4580</f>
        <v>Spreadsheet B 399778 20982606 Movement from code '0006 to '0012 covid  emergency recode ES089 RM0128 Covid emergency recode</v>
      </c>
      <c r="H4578">
        <f>'Funding Import'!H4580</f>
        <v>-31660</v>
      </c>
    </row>
    <row r="4579" spans="1:8" ht="15" x14ac:dyDescent="0.2">
      <c r="A4579" s="191" t="str">
        <f t="shared" si="143"/>
        <v>5690</v>
      </c>
      <c r="B4579" s="191"/>
      <c r="C4579" s="191" t="str">
        <f t="shared" si="142"/>
        <v>56900006</v>
      </c>
      <c r="D4579" t="str">
        <f>'Funding Import'!A4581</f>
        <v>RB055690: ST JOHN PAYNE RC COMP SCH CHLM</v>
      </c>
      <c r="E4579" t="str">
        <f>MID('Funding Import'!B4581,2,4)</f>
        <v>0006</v>
      </c>
      <c r="F4579" t="str">
        <f>MID('Funding Import'!B4581,8,50)</f>
        <v>EXCEPTIONAL COVID COST GRANT</v>
      </c>
      <c r="G4579" t="str">
        <f>'Funding Import'!I4581</f>
        <v>DL 8644 COVIDNTP COVIDNTP</v>
      </c>
      <c r="H4579">
        <f>'Funding Import'!H4581</f>
        <v>8290</v>
      </c>
    </row>
    <row r="4580" spans="1:8" ht="15" x14ac:dyDescent="0.2">
      <c r="A4580" s="191" t="str">
        <f t="shared" si="143"/>
        <v>5690</v>
      </c>
      <c r="B4580" s="191"/>
      <c r="C4580" s="191" t="str">
        <f t="shared" si="142"/>
        <v>56900006</v>
      </c>
      <c r="D4580" t="str">
        <f>'Funding Import'!A4582</f>
        <v>RB055690: ST JOHN PAYNE RC COMP SCH CHLM</v>
      </c>
      <c r="E4580" t="str">
        <f>MID('Funding Import'!B4582,2,4)</f>
        <v>0006</v>
      </c>
      <c r="F4580" t="str">
        <f>MID('Funding Import'!B4582,8,50)</f>
        <v>EXCEPTIONAL COVID COST GRANT</v>
      </c>
      <c r="G4580" t="str">
        <f>'Funding Import'!I4582</f>
        <v>DL 8693 0006NTPCOVID 0006NTPC</v>
      </c>
      <c r="H4580">
        <f>'Funding Import'!H4582</f>
        <v>7930</v>
      </c>
    </row>
    <row r="4581" spans="1:8" ht="15" x14ac:dyDescent="0.2">
      <c r="A4581" s="191" t="str">
        <f t="shared" si="143"/>
        <v>5690</v>
      </c>
      <c r="B4581" s="191"/>
      <c r="C4581" s="191" t="str">
        <f t="shared" si="142"/>
        <v>56900012</v>
      </c>
      <c r="D4581" t="str">
        <f>'Funding Import'!A4583</f>
        <v>RB055690: ST JOHN PAYNE RC COMP SCH CHLM</v>
      </c>
      <c r="E4581" t="str">
        <f>MID('Funding Import'!B4583,2,4)</f>
        <v>0012</v>
      </c>
      <c r="F4581" t="str">
        <f>MID('Funding Import'!B4583,8,50)</f>
        <v>COVID CATCH UP</v>
      </c>
      <c r="G4581" t="str">
        <f>'Funding Import'!I4583</f>
        <v>Spreadsheet B 393410 20716535 ES031 DP0531 MASSTESTING MASSTEST P2 ES031 DP0531 MASSTESTING MASSTEST P2</v>
      </c>
      <c r="H4581">
        <f>'Funding Import'!H4583</f>
        <v>14160</v>
      </c>
    </row>
    <row r="4582" spans="1:8" ht="15" x14ac:dyDescent="0.2">
      <c r="A4582" s="191" t="str">
        <f t="shared" si="143"/>
        <v>5690</v>
      </c>
      <c r="B4582" s="191"/>
      <c r="C4582" s="191" t="str">
        <f t="shared" si="142"/>
        <v>56900012</v>
      </c>
      <c r="D4582" t="str">
        <f>'Funding Import'!A4584</f>
        <v>RB055690: ST JOHN PAYNE RC COMP SCH CHLM</v>
      </c>
      <c r="E4582" t="str">
        <f>MID('Funding Import'!B4584,2,4)</f>
        <v>0012</v>
      </c>
      <c r="F4582" t="str">
        <f>MID('Funding Import'!B4584,8,50)</f>
        <v>COVID CATCH UP</v>
      </c>
      <c r="G4582" t="str">
        <f>'Funding Import'!I4584</f>
        <v>Spreadsheet B 399778 20982606 Movement from code '0006 to '0012 covid  emergency recode ES089 RM0128 Covid emergency recode</v>
      </c>
      <c r="H4582">
        <f>'Funding Import'!H4584</f>
        <v>31660</v>
      </c>
    </row>
    <row r="4583" spans="1:8" ht="15" x14ac:dyDescent="0.2">
      <c r="A4583" s="191" t="str">
        <f t="shared" si="143"/>
        <v>5690</v>
      </c>
      <c r="B4583" s="191"/>
      <c r="C4583" s="191" t="str">
        <f t="shared" si="142"/>
        <v>56900012</v>
      </c>
      <c r="D4583" t="str">
        <f>'Funding Import'!A4585</f>
        <v>RB055690: ST JOHN PAYNE RC COMP SCH CHLM</v>
      </c>
      <c r="E4583" t="str">
        <f>MID('Funding Import'!B4585,2,4)</f>
        <v>0012</v>
      </c>
      <c r="F4583" t="str">
        <f>MID('Funding Import'!B4585,8,50)</f>
        <v>COVID CATCH UP</v>
      </c>
      <c r="G4583" t="str">
        <f>'Funding Import'!I4585</f>
        <v>Spreadsheet B 399800 20985967 ES091 MK0645 COVID EMERGENCY RECODE ON THE LEDGER ES091 MK0645 COVID EMERGENCY RECODE ON THE LEDGER</v>
      </c>
      <c r="H4583">
        <f>'Funding Import'!H4585</f>
        <v>-14160</v>
      </c>
    </row>
    <row r="4584" spans="1:8" ht="15" x14ac:dyDescent="0.2">
      <c r="A4584" s="191" t="str">
        <f t="shared" si="143"/>
        <v>5690</v>
      </c>
      <c r="B4584" s="191"/>
      <c r="C4584" s="191" t="str">
        <f t="shared" si="142"/>
        <v>56900012</v>
      </c>
      <c r="D4584" t="str">
        <f>'Funding Import'!A4586</f>
        <v>RB055690: ST JOHN PAYNE RC COMP SCH CHLM</v>
      </c>
      <c r="E4584" t="str">
        <f>MID('Funding Import'!B4586,2,4)</f>
        <v>0012</v>
      </c>
      <c r="F4584" t="str">
        <f>MID('Funding Import'!B4586,8,50)</f>
        <v>COVID CATCH UP</v>
      </c>
      <c r="G4584" t="str">
        <f>'Funding Import'!I4586</f>
        <v>DL 8645 0012recoveryc 0012RPG</v>
      </c>
      <c r="H4584">
        <f>'Funding Import'!H4586</f>
        <v>6053.75</v>
      </c>
    </row>
    <row r="4585" spans="1:8" ht="15" x14ac:dyDescent="0.2">
      <c r="A4585" s="191" t="str">
        <f t="shared" si="143"/>
        <v>5690</v>
      </c>
      <c r="B4585" s="191"/>
      <c r="C4585" s="191" t="str">
        <f t="shared" si="142"/>
        <v>56900012</v>
      </c>
      <c r="D4585" t="str">
        <f>'Funding Import'!A4587</f>
        <v>RB055690: ST JOHN PAYNE RC COMP SCH CHLM</v>
      </c>
      <c r="E4585" t="str">
        <f>MID('Funding Import'!B4587,2,4)</f>
        <v>0012</v>
      </c>
      <c r="F4585" t="str">
        <f>MID('Funding Import'!B4587,8,50)</f>
        <v>COVID CATCH UP</v>
      </c>
      <c r="G4585" t="str">
        <f>'Funding Import'!I4587</f>
        <v>DL 8656 0012schoolled 0012SLT</v>
      </c>
      <c r="H4585">
        <f>'Funding Import'!H4587</f>
        <v>5906.25</v>
      </c>
    </row>
    <row r="4586" spans="1:8" ht="15" x14ac:dyDescent="0.2">
      <c r="A4586" s="191" t="str">
        <f t="shared" si="143"/>
        <v>5690</v>
      </c>
      <c r="B4586" s="191"/>
      <c r="C4586" s="191" t="str">
        <f t="shared" si="142"/>
        <v>56900014</v>
      </c>
      <c r="D4586" t="str">
        <f>'Funding Import'!A4588</f>
        <v>RB055690: ST JOHN PAYNE RC COMP SCH CHLM</v>
      </c>
      <c r="E4586" t="str">
        <f>MID('Funding Import'!B4588,2,4)</f>
        <v>0014</v>
      </c>
      <c r="F4586" t="str">
        <f>MID('Funding Import'!B4588,8,50)</f>
        <v>PUPIL PREMIUM</v>
      </c>
      <c r="G4586" t="str">
        <f>'Funding Import'!I4588</f>
        <v>Spreadsheet B 400831 21077861 ES093 DP0593 SUMMER21PPG SUM21PPG ES093 DP0593 SUMMER21PPG SUM21PPG</v>
      </c>
      <c r="H4586">
        <f>'Funding Import'!H4588</f>
        <v>68072</v>
      </c>
    </row>
    <row r="4587" spans="1:8" ht="15" x14ac:dyDescent="0.2">
      <c r="A4587" s="191" t="str">
        <f t="shared" si="143"/>
        <v>5690</v>
      </c>
      <c r="B4587" s="191"/>
      <c r="C4587" s="191" t="str">
        <f t="shared" si="142"/>
        <v>56900014</v>
      </c>
      <c r="D4587" t="str">
        <f>'Funding Import'!A4589</f>
        <v>RB055690: ST JOHN PAYNE RC COMP SCH CHLM</v>
      </c>
      <c r="E4587" t="str">
        <f>MID('Funding Import'!B4589,2,4)</f>
        <v>0014</v>
      </c>
      <c r="F4587" t="str">
        <f>MID('Funding Import'!B4589,8,50)</f>
        <v>PUPIL PREMIUM</v>
      </c>
      <c r="G4587" t="str">
        <f>'Funding Import'!I4589</f>
        <v>DL 8701 0014 Pupil Premium Autumn Term 2021</v>
      </c>
      <c r="H4587">
        <f>'Funding Import'!H4589</f>
        <v>55222</v>
      </c>
    </row>
    <row r="4588" spans="1:8" ht="15" x14ac:dyDescent="0.2">
      <c r="A4588" s="191" t="str">
        <f t="shared" si="143"/>
        <v>5690</v>
      </c>
      <c r="B4588" s="191"/>
      <c r="C4588" s="191" t="str">
        <f t="shared" si="142"/>
        <v>56900023</v>
      </c>
      <c r="D4588" t="str">
        <f>'Funding Import'!A4590</f>
        <v>RB055690: ST JOHN PAYNE RC COMP SCH CHLM</v>
      </c>
      <c r="E4588" t="str">
        <f>MID('Funding Import'!B4590,2,4)</f>
        <v>0023</v>
      </c>
      <c r="F4588" t="str">
        <f>MID('Funding Import'!B4590,8,50)</f>
        <v>SIXTH FORM FUNDING</v>
      </c>
      <c r="G4588" t="str">
        <f>'Funding Import'!I4590</f>
        <v>Spreadsheet B 391730 20639717 ES010 MK0512 10023 6TH FORM ES010 MK0512 10023 6TH FORM</v>
      </c>
      <c r="H4588">
        <f>'Funding Import'!H4590</f>
        <v>1133427.73</v>
      </c>
    </row>
    <row r="4589" spans="1:8" ht="15" x14ac:dyDescent="0.2">
      <c r="A4589" s="191" t="str">
        <f t="shared" si="143"/>
        <v>5690</v>
      </c>
      <c r="B4589" s="191"/>
      <c r="C4589" s="191" t="str">
        <f t="shared" si="142"/>
        <v>56900023</v>
      </c>
      <c r="D4589" t="str">
        <f>'Funding Import'!A4591</f>
        <v>RB055690: ST JOHN PAYNE RC COMP SCH CHLM</v>
      </c>
      <c r="E4589" t="str">
        <f>MID('Funding Import'!B4591,2,4)</f>
        <v>0023</v>
      </c>
      <c r="F4589" t="str">
        <f>MID('Funding Import'!B4591,8,50)</f>
        <v>SIXTH FORM FUNDING</v>
      </c>
      <c r="G4589" t="str">
        <f>'Funding Import'!I4591</f>
        <v>Spreadsheet B 393396 20715702 ES018 DP0523 POST16FUNDING POST16a ES018 DP0523 POST16FUNDING POST16a</v>
      </c>
      <c r="H4589">
        <f>'Funding Import'!H4591</f>
        <v>27651.5</v>
      </c>
    </row>
    <row r="4590" spans="1:8" ht="15" x14ac:dyDescent="0.2">
      <c r="A4590" s="191" t="str">
        <f t="shared" si="143"/>
        <v>5690</v>
      </c>
      <c r="B4590" s="191"/>
      <c r="C4590" s="191" t="str">
        <f t="shared" si="142"/>
        <v>56900026</v>
      </c>
      <c r="D4590" t="str">
        <f>'Funding Import'!A4592</f>
        <v>RB055690: ST JOHN PAYNE RC COMP SCH CHLM</v>
      </c>
      <c r="E4590" t="str">
        <f>MID('Funding Import'!B4592,2,4)</f>
        <v>0026</v>
      </c>
      <c r="F4590" t="str">
        <f>MID('Funding Import'!B4592,8,50)</f>
        <v>NOTIONAL SEN FUNDING</v>
      </c>
      <c r="G4590" t="str">
        <f>'Funding Import'!I4592</f>
        <v>Spreadsheet B 391732 20639856 ES012 MK0514 10026 NOTIONAL SEN ES012 MK0514 10026 NOTIONAL SEN</v>
      </c>
      <c r="H4590">
        <f>'Funding Import'!H4592</f>
        <v>533071</v>
      </c>
    </row>
    <row r="4591" spans="1:8" ht="15" x14ac:dyDescent="0.2">
      <c r="A4591" s="191" t="str">
        <f t="shared" si="143"/>
        <v>5690</v>
      </c>
      <c r="B4591" s="191"/>
      <c r="C4591" s="191" t="str">
        <f t="shared" si="142"/>
        <v>56900030</v>
      </c>
      <c r="D4591" t="str">
        <f>'Funding Import'!A4593</f>
        <v>RB055690: ST JOHN PAYNE RC COMP SCH CHLM</v>
      </c>
      <c r="E4591" t="str">
        <f>MID('Funding Import'!B4593,2,4)</f>
        <v>0030</v>
      </c>
      <c r="F4591" t="str">
        <f>MID('Funding Import'!B4593,8,50)</f>
        <v>16-19 BURSARY FUNDING</v>
      </c>
      <c r="G4591" t="str">
        <f>'Funding Import'!I4593</f>
        <v>Spreadsheet B 391040 20624019 ES004 DP0518 16-19 BURSARY 1 16-19 BURSARY 1 ES004 DP0518 16-19 BURSARY 1 16-19 BURSARY 1</v>
      </c>
      <c r="H4591">
        <f>'Funding Import'!H4593</f>
        <v>1000</v>
      </c>
    </row>
    <row r="4592" spans="1:8" ht="15" x14ac:dyDescent="0.2">
      <c r="A4592" s="191" t="str">
        <f t="shared" si="143"/>
        <v>5690</v>
      </c>
      <c r="B4592" s="191"/>
      <c r="C4592" s="191" t="str">
        <f t="shared" si="142"/>
        <v>56900030</v>
      </c>
      <c r="D4592" t="str">
        <f>'Funding Import'!A4594</f>
        <v>RB055690: ST JOHN PAYNE RC COMP SCH CHLM</v>
      </c>
      <c r="E4592" t="str">
        <f>MID('Funding Import'!B4594,2,4)</f>
        <v>0030</v>
      </c>
      <c r="F4592" t="str">
        <f>MID('Funding Import'!B4594,8,50)</f>
        <v>16-19 BURSARY FUNDING</v>
      </c>
      <c r="G4592" t="str">
        <f>'Funding Import'!I4594</f>
        <v>Spreadsheet B 393731 20738356 16-19 BURSARY 2 16-19 BURSARY 2 ES037 RM0087 16-19 BURSARY 2 16-19 BURSARY 2</v>
      </c>
      <c r="H4592">
        <f>'Funding Import'!H4594</f>
        <v>4122.92</v>
      </c>
    </row>
    <row r="4593" spans="1:8" ht="15" x14ac:dyDescent="0.2">
      <c r="A4593" s="191" t="str">
        <f t="shared" si="143"/>
        <v>5690</v>
      </c>
      <c r="B4593" s="191"/>
      <c r="C4593" s="191" t="str">
        <f t="shared" si="142"/>
        <v>56900030</v>
      </c>
      <c r="D4593" t="str">
        <f>'Funding Import'!A4595</f>
        <v>RB055690: ST JOHN PAYNE RC COMP SCH CHLM</v>
      </c>
      <c r="E4593" t="str">
        <f>MID('Funding Import'!B4595,2,4)</f>
        <v>0030</v>
      </c>
      <c r="F4593" t="str">
        <f>MID('Funding Import'!B4595,8,50)</f>
        <v>16-19 BURSARY FUNDING</v>
      </c>
      <c r="G4593" t="str">
        <f>'Funding Import'!I4595</f>
        <v>DL 8660 16-19 BURSARY 5 16-19 BURSARY 5</v>
      </c>
      <c r="H4593">
        <f>'Funding Import'!H4595</f>
        <v>8039.15</v>
      </c>
    </row>
    <row r="4594" spans="1:8" ht="15" x14ac:dyDescent="0.2">
      <c r="A4594" s="191" t="str">
        <f t="shared" si="143"/>
        <v>8013</v>
      </c>
      <c r="B4594" s="191"/>
      <c r="C4594" s="191" t="str">
        <f t="shared" ref="C4594:C4657" si="144">A4594&amp;E4594</f>
        <v>80130003</v>
      </c>
      <c r="D4594" t="str">
        <f>'Funding Import'!A4596</f>
        <v>RB088013: CEDAR HALL SCHOOL</v>
      </c>
      <c r="E4594" t="str">
        <f>MID('Funding Import'!B4596,2,4)</f>
        <v>0003</v>
      </c>
      <c r="F4594" t="str">
        <f>MID('Funding Import'!B4596,8,50)</f>
        <v>BROUGHT FORWARD</v>
      </c>
      <c r="G4594" t="str">
        <f>'Funding Import'!I4596</f>
        <v>Spreadsheet B 394797 20778211 ES055 MK0568 10003 OPENING BALANCES ES055 MK0568 10003 OPENING BALANCES</v>
      </c>
      <c r="H4594">
        <f>'Funding Import'!H4596</f>
        <v>263582.38</v>
      </c>
    </row>
    <row r="4595" spans="1:8" ht="15" x14ac:dyDescent="0.2">
      <c r="A4595" s="191" t="str">
        <f t="shared" si="143"/>
        <v>8013</v>
      </c>
      <c r="B4595" s="191"/>
      <c r="C4595" s="191" t="str">
        <f t="shared" si="144"/>
        <v>80130004</v>
      </c>
      <c r="D4595" t="str">
        <f>'Funding Import'!A4597</f>
        <v>RB088013: CEDAR HALL SCHOOL</v>
      </c>
      <c r="E4595" t="str">
        <f>MID('Funding Import'!B4597,2,4)</f>
        <v>0004</v>
      </c>
      <c r="F4595" t="str">
        <f>MID('Funding Import'!B4597,8,50)</f>
        <v>STATEMENTED SEN</v>
      </c>
      <c r="G4595" t="str">
        <f>'Funding Import'!I4597</f>
        <v>Spreadsheet B 391142 20630784 ES008 MK0510 10004 PUPIL TOP UP ES008 MK0510 10004 PUPIL TOP UP</v>
      </c>
      <c r="H4595">
        <f>'Funding Import'!H4597</f>
        <v>535492</v>
      </c>
    </row>
    <row r="4596" spans="1:8" ht="15" x14ac:dyDescent="0.2">
      <c r="A4596" s="191" t="str">
        <f t="shared" si="143"/>
        <v>8013</v>
      </c>
      <c r="B4596" s="191"/>
      <c r="C4596" s="191" t="str">
        <f t="shared" si="144"/>
        <v>80130004</v>
      </c>
      <c r="D4596" t="str">
        <f>'Funding Import'!A4598</f>
        <v>RB088013: CEDAR HALL SCHOOL</v>
      </c>
      <c r="E4596" t="str">
        <f>MID('Funding Import'!B4598,2,4)</f>
        <v>0004</v>
      </c>
      <c r="F4596" t="str">
        <f>MID('Funding Import'!B4598,8,50)</f>
        <v>STATEMENTED SEN</v>
      </c>
      <c r="G4596" t="str">
        <f>'Funding Import'!I4598</f>
        <v>Spreadsheet B 394870 20783890 ES050 DP0541 TOP-UP SUM21-1 ES050 DP0541 TOP-UP SUM21-1</v>
      </c>
      <c r="H4596">
        <f>'Funding Import'!H4598</f>
        <v>43735.05</v>
      </c>
    </row>
    <row r="4597" spans="1:8" ht="15" x14ac:dyDescent="0.2">
      <c r="A4597" s="191" t="str">
        <f t="shared" si="143"/>
        <v>8013</v>
      </c>
      <c r="B4597" s="191"/>
      <c r="C4597" s="191" t="str">
        <f t="shared" si="144"/>
        <v>80130004</v>
      </c>
      <c r="D4597" t="str">
        <f>'Funding Import'!A4599</f>
        <v>RB088013: CEDAR HALL SCHOOL</v>
      </c>
      <c r="E4597" t="str">
        <f>MID('Funding Import'!B4599,2,4)</f>
        <v>0004</v>
      </c>
      <c r="F4597" t="str">
        <f>MID('Funding Import'!B4599,8,50)</f>
        <v>STATEMENTED SEN</v>
      </c>
      <c r="G4597" t="str">
        <f>'Funding Import'!I4599</f>
        <v>DL 8641 TOP-UP AUT21-3</v>
      </c>
      <c r="H4597">
        <f>'Funding Import'!H4599</f>
        <v>7081.82</v>
      </c>
    </row>
    <row r="4598" spans="1:8" ht="15" x14ac:dyDescent="0.2">
      <c r="A4598" s="191" t="str">
        <f t="shared" si="143"/>
        <v>8013</v>
      </c>
      <c r="B4598" s="191"/>
      <c r="C4598" s="191" t="str">
        <f t="shared" si="144"/>
        <v>80130004</v>
      </c>
      <c r="D4598" t="str">
        <f>'Funding Import'!A4600</f>
        <v>RB088013: CEDAR HALL SCHOOL</v>
      </c>
      <c r="E4598" t="str">
        <f>MID('Funding Import'!B4600,2,4)</f>
        <v>0004</v>
      </c>
      <c r="F4598" t="str">
        <f>MID('Funding Import'!B4600,8,50)</f>
        <v>STATEMENTED SEN</v>
      </c>
      <c r="G4598" t="str">
        <f>'Funding Import'!I4600</f>
        <v>DL 8642 TOP-UP AUT21-8</v>
      </c>
      <c r="H4598">
        <f>'Funding Import'!H4600</f>
        <v>8402.52</v>
      </c>
    </row>
    <row r="4599" spans="1:8" ht="15" x14ac:dyDescent="0.2">
      <c r="A4599" s="191" t="str">
        <f t="shared" si="143"/>
        <v>8013</v>
      </c>
      <c r="B4599" s="191"/>
      <c r="C4599" s="191" t="str">
        <f t="shared" si="144"/>
        <v>80130004</v>
      </c>
      <c r="D4599" t="str">
        <f>'Funding Import'!A4601</f>
        <v>RB088013: CEDAR HALL SCHOOL</v>
      </c>
      <c r="E4599" t="str">
        <f>MID('Funding Import'!B4601,2,4)</f>
        <v>0004</v>
      </c>
      <c r="F4599" t="str">
        <f>MID('Funding Import'!B4601,8,50)</f>
        <v>STATEMENTED SEN</v>
      </c>
      <c r="G4599" t="str">
        <f>'Funding Import'!I4601</f>
        <v>DL 8698 AUT21-13 Top-Up-Funding 21/22</v>
      </c>
      <c r="H4599">
        <f>'Funding Import'!H4601</f>
        <v>6693.56</v>
      </c>
    </row>
    <row r="4600" spans="1:8" ht="15" x14ac:dyDescent="0.2">
      <c r="A4600" s="191" t="str">
        <f t="shared" si="143"/>
        <v>8013</v>
      </c>
      <c r="B4600" s="191"/>
      <c r="C4600" s="191" t="str">
        <f t="shared" si="144"/>
        <v>80130004</v>
      </c>
      <c r="D4600" t="str">
        <f>'Funding Import'!A4602</f>
        <v>RB088013: CEDAR HALL SCHOOL</v>
      </c>
      <c r="E4600" t="str">
        <f>MID('Funding Import'!B4602,2,4)</f>
        <v>0004</v>
      </c>
      <c r="F4600" t="str">
        <f>MID('Funding Import'!B4602,8,50)</f>
        <v>STATEMENTED SEN</v>
      </c>
      <c r="G4600" t="str">
        <f>'Funding Import'!I4602</f>
        <v>DL 8699 AUT21-7 PlaceFnd Addnl x7 Places</v>
      </c>
      <c r="H4600">
        <f>'Funding Import'!H4602</f>
        <v>24873.33</v>
      </c>
    </row>
    <row r="4601" spans="1:8" ht="15" x14ac:dyDescent="0.2">
      <c r="A4601" s="191" t="str">
        <f t="shared" si="143"/>
        <v>8013</v>
      </c>
      <c r="B4601" s="191"/>
      <c r="C4601" s="191" t="str">
        <f t="shared" si="144"/>
        <v>80130006</v>
      </c>
      <c r="D4601" t="str">
        <f>'Funding Import'!A4603</f>
        <v>RB088013: CEDAR HALL SCHOOL</v>
      </c>
      <c r="E4601" t="str">
        <f>MID('Funding Import'!B4603,2,4)</f>
        <v>0006</v>
      </c>
      <c r="F4601" t="str">
        <f>MID('Funding Import'!B4603,8,50)</f>
        <v>EXCEPTIONAL COVID COST GRANT</v>
      </c>
      <c r="G4601" t="str">
        <f>'Funding Import'!I4603</f>
        <v>Spreadsheet B 398806 20920050 ES066 DP0557 COVIDEMERGENCY COVIDEM ES066 DP0557 COVIDEMERGENCY COVIDEM</v>
      </c>
      <c r="H4601">
        <f>'Funding Import'!H4603</f>
        <v>16000</v>
      </c>
    </row>
    <row r="4602" spans="1:8" ht="15" x14ac:dyDescent="0.2">
      <c r="A4602" s="191" t="str">
        <f t="shared" si="143"/>
        <v>8013</v>
      </c>
      <c r="B4602" s="191"/>
      <c r="C4602" s="191" t="str">
        <f t="shared" si="144"/>
        <v>80130006</v>
      </c>
      <c r="D4602" t="str">
        <f>'Funding Import'!A4604</f>
        <v>RB088013: CEDAR HALL SCHOOL</v>
      </c>
      <c r="E4602" t="str">
        <f>MID('Funding Import'!B4604,2,4)</f>
        <v>0006</v>
      </c>
      <c r="F4602" t="str">
        <f>MID('Funding Import'!B4604,8,50)</f>
        <v>EXCEPTIONAL COVID COST GRANT</v>
      </c>
      <c r="G4602" t="str">
        <f>'Funding Import'!I4604</f>
        <v>Spreadsheet B 398807 20920177 ES067 DP0558 FSMADDCOSTSCOVID FSMCOVID ES067 DP0558 FSMADDCOSTSCOVID FSMCOVID</v>
      </c>
      <c r="H4602">
        <f>'Funding Import'!H4604</f>
        <v>4170</v>
      </c>
    </row>
    <row r="4603" spans="1:8" ht="15" x14ac:dyDescent="0.2">
      <c r="A4603" s="191" t="str">
        <f t="shared" si="143"/>
        <v>8013</v>
      </c>
      <c r="B4603" s="191"/>
      <c r="C4603" s="191" t="str">
        <f t="shared" si="144"/>
        <v>80130006</v>
      </c>
      <c r="D4603" t="str">
        <f>'Funding Import'!A4605</f>
        <v>RB088013: CEDAR HALL SCHOOL</v>
      </c>
      <c r="E4603" t="str">
        <f>MID('Funding Import'!B4605,2,4)</f>
        <v>0006</v>
      </c>
      <c r="F4603" t="str">
        <f>MID('Funding Import'!B4605,8,50)</f>
        <v>EXCEPTIONAL COVID COST GRANT</v>
      </c>
      <c r="G4603" t="str">
        <f>'Funding Import'!I4605</f>
        <v>Spreadsheet B 399800 20985967 ES091 MK0645 COVID EMERGENCY RECODE ON THE LEDGER ES091 MK0645 COVID EMERGENCY RECODE ON THE LEDGER</v>
      </c>
      <c r="H4603">
        <f>'Funding Import'!H4605</f>
        <v>-16000</v>
      </c>
    </row>
    <row r="4604" spans="1:8" ht="15" x14ac:dyDescent="0.2">
      <c r="A4604" s="191" t="str">
        <f t="shared" si="143"/>
        <v>8013</v>
      </c>
      <c r="B4604" s="191"/>
      <c r="C4604" s="191" t="str">
        <f t="shared" si="144"/>
        <v>80130012</v>
      </c>
      <c r="D4604" t="str">
        <f>'Funding Import'!A4606</f>
        <v>RB088013: CEDAR HALL SCHOOL</v>
      </c>
      <c r="E4604" t="str">
        <f>MID('Funding Import'!B4606,2,4)</f>
        <v>0012</v>
      </c>
      <c r="F4604" t="str">
        <f>MID('Funding Import'!B4606,8,50)</f>
        <v>COVID CATCH UP</v>
      </c>
      <c r="G4604" t="str">
        <f>'Funding Import'!I4606</f>
        <v>Spreadsheet B 399800 20985967 ES091 MK0645 COVID EMERGENCY RECODE ON THE LEDGER ES091 MK0645 COVID EMERGENCY RECODE ON THE LEDGER</v>
      </c>
      <c r="H4604">
        <f>'Funding Import'!H4606</f>
        <v>16000</v>
      </c>
    </row>
    <row r="4605" spans="1:8" ht="15" x14ac:dyDescent="0.2">
      <c r="A4605" s="191" t="str">
        <f t="shared" si="143"/>
        <v>8013</v>
      </c>
      <c r="B4605" s="191"/>
      <c r="C4605" s="191" t="str">
        <f t="shared" si="144"/>
        <v>80130012</v>
      </c>
      <c r="D4605" t="str">
        <f>'Funding Import'!A4607</f>
        <v>RB088013: CEDAR HALL SCHOOL</v>
      </c>
      <c r="E4605" t="str">
        <f>MID('Funding Import'!B4607,2,4)</f>
        <v>0012</v>
      </c>
      <c r="F4605" t="str">
        <f>MID('Funding Import'!B4607,8,50)</f>
        <v>COVID CATCH UP</v>
      </c>
      <c r="G4605" t="str">
        <f>'Funding Import'!I4607</f>
        <v>DL 8646 0012recoveryc 0012RPG</v>
      </c>
      <c r="H4605">
        <f>'Funding Import'!H4607</f>
        <v>4422.5</v>
      </c>
    </row>
    <row r="4606" spans="1:8" ht="15" x14ac:dyDescent="0.2">
      <c r="A4606" s="191" t="str">
        <f t="shared" si="143"/>
        <v>8013</v>
      </c>
      <c r="B4606" s="191"/>
      <c r="C4606" s="191" t="str">
        <f t="shared" si="144"/>
        <v>80130012</v>
      </c>
      <c r="D4606" t="str">
        <f>'Funding Import'!A4608</f>
        <v>RB088013: CEDAR HALL SCHOOL</v>
      </c>
      <c r="E4606" t="str">
        <f>MID('Funding Import'!B4608,2,4)</f>
        <v>0012</v>
      </c>
      <c r="F4606" t="str">
        <f>MID('Funding Import'!B4608,8,50)</f>
        <v>COVID CATCH UP</v>
      </c>
      <c r="G4606" t="str">
        <f>'Funding Import'!I4608</f>
        <v>DL 8686 0012schoolled 0012SLT</v>
      </c>
      <c r="H4606">
        <f>'Funding Import'!H4608</f>
        <v>5706.09</v>
      </c>
    </row>
    <row r="4607" spans="1:8" ht="15" x14ac:dyDescent="0.2">
      <c r="A4607" s="191" t="str">
        <f t="shared" si="143"/>
        <v>8013</v>
      </c>
      <c r="B4607" s="191"/>
      <c r="C4607" s="191" t="str">
        <f t="shared" si="144"/>
        <v>80130012</v>
      </c>
      <c r="D4607" t="str">
        <f>'Funding Import'!A4609</f>
        <v>RB088013: CEDAR HALL SCHOOL</v>
      </c>
      <c r="E4607" t="str">
        <f>MID('Funding Import'!B4609,2,4)</f>
        <v>0012</v>
      </c>
      <c r="F4607" t="str">
        <f>MID('Funding Import'!B4609,8,50)</f>
        <v>COVID CATCH UP</v>
      </c>
      <c r="G4607" t="str">
        <f>'Funding Import'!I4609</f>
        <v>DL 8692 0012sumerschool 0012summ</v>
      </c>
      <c r="H4607">
        <f>'Funding Import'!H4609</f>
        <v>10850.1</v>
      </c>
    </row>
    <row r="4608" spans="1:8" ht="15" x14ac:dyDescent="0.2">
      <c r="A4608" s="191" t="str">
        <f t="shared" si="143"/>
        <v>8013</v>
      </c>
      <c r="B4608" s="191"/>
      <c r="C4608" s="191" t="str">
        <f t="shared" si="144"/>
        <v>80130014</v>
      </c>
      <c r="D4608" t="str">
        <f>'Funding Import'!A4610</f>
        <v>RB088013: CEDAR HALL SCHOOL</v>
      </c>
      <c r="E4608" t="str">
        <f>MID('Funding Import'!B4610,2,4)</f>
        <v>0014</v>
      </c>
      <c r="F4608" t="str">
        <f>MID('Funding Import'!B4610,8,50)</f>
        <v>PUPIL PREMIUM</v>
      </c>
      <c r="G4608" t="str">
        <f>'Funding Import'!I4610</f>
        <v>Spreadsheet B 395862 20828831 ES060 MK0597 PPG CIC SUM21P2 SUM-21 ES060 MK0597 PPG CIC SUM21P2 SUM-21</v>
      </c>
      <c r="H4608">
        <f>'Funding Import'!H4610</f>
        <v>515</v>
      </c>
    </row>
    <row r="4609" spans="1:8" ht="15" x14ac:dyDescent="0.2">
      <c r="A4609" s="191" t="str">
        <f t="shared" si="143"/>
        <v>8013</v>
      </c>
      <c r="B4609" s="191"/>
      <c r="C4609" s="191" t="str">
        <f t="shared" si="144"/>
        <v>80130014</v>
      </c>
      <c r="D4609" t="str">
        <f>'Funding Import'!A4611</f>
        <v>RB088013: CEDAR HALL SCHOOL</v>
      </c>
      <c r="E4609" t="str">
        <f>MID('Funding Import'!B4611,2,4)</f>
        <v>0014</v>
      </c>
      <c r="F4609" t="str">
        <f>MID('Funding Import'!B4611,8,50)</f>
        <v>PUPIL PREMIUM</v>
      </c>
      <c r="G4609" t="str">
        <f>'Funding Import'!I4611</f>
        <v>Spreadsheet B 400831 21077861 ES093 DP0593 SUMMER21PPG SUM21PPG ES093 DP0593 SUMMER21PPG SUM21PPG</v>
      </c>
      <c r="H4609">
        <f>'Funding Import'!H4611</f>
        <v>30623</v>
      </c>
    </row>
    <row r="4610" spans="1:8" ht="15" x14ac:dyDescent="0.2">
      <c r="A4610" s="191" t="str">
        <f t="shared" ref="A4610:A4673" si="145">MID(D4610,5,4)</f>
        <v>8013</v>
      </c>
      <c r="B4610" s="191"/>
      <c r="C4610" s="191" t="str">
        <f t="shared" si="144"/>
        <v>80130014</v>
      </c>
      <c r="D4610" t="str">
        <f>'Funding Import'!A4612</f>
        <v>RB088013: CEDAR HALL SCHOOL</v>
      </c>
      <c r="E4610" t="str">
        <f>MID('Funding Import'!B4612,2,4)</f>
        <v>0014</v>
      </c>
      <c r="F4610" t="str">
        <f>MID('Funding Import'!B4612,8,50)</f>
        <v>PUPIL PREMIUM</v>
      </c>
      <c r="G4610" t="str">
        <f>'Funding Import'!I4612</f>
        <v>DL 8701 0014 Pupil Premium Autumn Term 2021</v>
      </c>
      <c r="H4610">
        <f>'Funding Import'!H4612</f>
        <v>24498</v>
      </c>
    </row>
    <row r="4611" spans="1:8" ht="15" x14ac:dyDescent="0.2">
      <c r="A4611" s="191" t="str">
        <f t="shared" si="145"/>
        <v>8013</v>
      </c>
      <c r="B4611" s="191"/>
      <c r="C4611" s="191" t="str">
        <f t="shared" si="144"/>
        <v>80130018</v>
      </c>
      <c r="D4611" t="str">
        <f>'Funding Import'!A4613</f>
        <v>RB088013: CEDAR HALL SCHOOL</v>
      </c>
      <c r="E4611" t="str">
        <f>MID('Funding Import'!B4613,2,4)</f>
        <v>0018</v>
      </c>
      <c r="F4611" t="str">
        <f>MID('Funding Import'!B4613,8,50)</f>
        <v>ADDITIONAL GRANT INCOME</v>
      </c>
      <c r="G4611" t="str">
        <f>'Funding Import'!I4613</f>
        <v>Spreadsheet B 393531 20728061 ES032 RM0087 PE GRANT APR 21 ES032 RM0087 PE GRANT APR 21</v>
      </c>
      <c r="H4611">
        <f>'Funding Import'!H4613</f>
        <v>6821</v>
      </c>
    </row>
    <row r="4612" spans="1:8" ht="15" x14ac:dyDescent="0.2">
      <c r="A4612" s="191" t="str">
        <f t="shared" si="145"/>
        <v>8013</v>
      </c>
      <c r="B4612" s="191"/>
      <c r="C4612" s="191" t="str">
        <f t="shared" si="144"/>
        <v>80130018</v>
      </c>
      <c r="D4612" t="str">
        <f>'Funding Import'!A4614</f>
        <v>RB088013: CEDAR HALL SCHOOL</v>
      </c>
      <c r="E4612" t="str">
        <f>MID('Funding Import'!B4614,2,4)</f>
        <v>0018</v>
      </c>
      <c r="F4612" t="str">
        <f>MID('Funding Import'!B4614,8,50)</f>
        <v>ADDITIONAL GRANT INCOME</v>
      </c>
      <c r="G4612" t="str">
        <f>'Funding Import'!I4614</f>
        <v>Spreadsheet B 399769 20981730 UIFSM JULY21 UIFSM 21 ES085 RM0124 UIFSM JULY21 UIFSM 21</v>
      </c>
      <c r="H4612">
        <f>'Funding Import'!H4614</f>
        <v>1816</v>
      </c>
    </row>
    <row r="4613" spans="1:8" ht="15" x14ac:dyDescent="0.2">
      <c r="A4613" s="191" t="str">
        <f t="shared" si="145"/>
        <v>8013</v>
      </c>
      <c r="B4613" s="191"/>
      <c r="C4613" s="191" t="str">
        <f t="shared" si="144"/>
        <v>80130018</v>
      </c>
      <c r="D4613" t="str">
        <f>'Funding Import'!A4615</f>
        <v>RB088013: CEDAR HALL SCHOOL</v>
      </c>
      <c r="E4613" t="str">
        <f>MID('Funding Import'!B4615,2,4)</f>
        <v>0018</v>
      </c>
      <c r="F4613" t="str">
        <f>MID('Funding Import'!B4615,8,50)</f>
        <v>ADDITIONAL GRANT INCOME</v>
      </c>
      <c r="G4613" t="str">
        <f>'Funding Import'!I4615</f>
        <v>DL 8673 PE GRANT OCT21 0018PE</v>
      </c>
      <c r="H4613">
        <f>'Funding Import'!H4615</f>
        <v>9520</v>
      </c>
    </row>
    <row r="4614" spans="1:8" ht="15" x14ac:dyDescent="0.2">
      <c r="A4614" s="191" t="str">
        <f t="shared" si="145"/>
        <v>8013</v>
      </c>
      <c r="B4614" s="191"/>
      <c r="C4614" s="191" t="str">
        <f t="shared" si="144"/>
        <v>80130026</v>
      </c>
      <c r="D4614" t="str">
        <f>'Funding Import'!A4616</f>
        <v>RB088013: CEDAR HALL SCHOOL</v>
      </c>
      <c r="E4614" t="str">
        <f>MID('Funding Import'!B4616,2,4)</f>
        <v>0026</v>
      </c>
      <c r="F4614" t="str">
        <f>MID('Funding Import'!B4616,8,50)</f>
        <v>NOTIONAL SEN FUNDING</v>
      </c>
      <c r="G4614" t="str">
        <f>'Funding Import'!I4616</f>
        <v>Spreadsheet B 391731 20639745 ES011 MK0513 10026 PLACE LED ES011 MK0513 10026 PLACE LED</v>
      </c>
      <c r="H4614">
        <f>'Funding Import'!H4616</f>
        <v>1560000</v>
      </c>
    </row>
    <row r="4615" spans="1:8" ht="15" x14ac:dyDescent="0.2">
      <c r="A4615" s="191" t="str">
        <f t="shared" si="145"/>
        <v>8014</v>
      </c>
      <c r="B4615" s="191"/>
      <c r="C4615" s="191" t="str">
        <f t="shared" si="144"/>
        <v>80140003</v>
      </c>
      <c r="D4615" t="str">
        <f>'Funding Import'!A4617</f>
        <v>RB088014: GLENWOOD SCHOOL</v>
      </c>
      <c r="E4615" t="str">
        <f>MID('Funding Import'!B4617,2,4)</f>
        <v>0003</v>
      </c>
      <c r="F4615" t="str">
        <f>MID('Funding Import'!B4617,8,50)</f>
        <v>BROUGHT FORWARD</v>
      </c>
      <c r="G4615" t="str">
        <f>'Funding Import'!I4617</f>
        <v>Spreadsheet B 394797 20778211 ES055 MK0568 10003 OPENING BALANCES ES055 MK0568 10003 OPENING BALANCES</v>
      </c>
      <c r="H4615">
        <f>'Funding Import'!H4617</f>
        <v>1044093.76</v>
      </c>
    </row>
    <row r="4616" spans="1:8" ht="15" x14ac:dyDescent="0.2">
      <c r="A4616" s="191" t="str">
        <f t="shared" si="145"/>
        <v>8014</v>
      </c>
      <c r="B4616" s="191"/>
      <c r="C4616" s="191" t="str">
        <f t="shared" si="144"/>
        <v>80140004</v>
      </c>
      <c r="D4616" t="str">
        <f>'Funding Import'!A4618</f>
        <v>RB088014: GLENWOOD SCHOOL</v>
      </c>
      <c r="E4616" t="str">
        <f>MID('Funding Import'!B4618,2,4)</f>
        <v>0004</v>
      </c>
      <c r="F4616" t="str">
        <f>MID('Funding Import'!B4618,8,50)</f>
        <v>STATEMENTED SEN</v>
      </c>
      <c r="G4616" t="str">
        <f>'Funding Import'!I4618</f>
        <v>Spreadsheet B 391142 20630784 ES008 MK0510 10004 PUPIL TOP UP ES008 MK0510 10004 PUPIL TOP UP</v>
      </c>
      <c r="H4616">
        <f>'Funding Import'!H4618</f>
        <v>2678662</v>
      </c>
    </row>
    <row r="4617" spans="1:8" ht="15" x14ac:dyDescent="0.2">
      <c r="A4617" s="191" t="str">
        <f t="shared" si="145"/>
        <v>8014</v>
      </c>
      <c r="B4617" s="191"/>
      <c r="C4617" s="191" t="str">
        <f t="shared" si="144"/>
        <v>80140004</v>
      </c>
      <c r="D4617" t="str">
        <f>'Funding Import'!A4619</f>
        <v>RB088014: GLENWOOD SCHOOL</v>
      </c>
      <c r="E4617" t="str">
        <f>MID('Funding Import'!B4619,2,4)</f>
        <v>0004</v>
      </c>
      <c r="F4617" t="str">
        <f>MID('Funding Import'!B4619,8,50)</f>
        <v>STATEMENTED SEN</v>
      </c>
      <c r="G4617" t="str">
        <f>'Funding Import'!I4619</f>
        <v>Spreadsheet B 394870 20783890 ES050 DP0541 TOP-UP SUM21-1 ES050 DP0541 TOP-UP SUM21-1</v>
      </c>
      <c r="H4617">
        <f>'Funding Import'!H4619</f>
        <v>5637.7</v>
      </c>
    </row>
    <row r="4618" spans="1:8" ht="15" x14ac:dyDescent="0.2">
      <c r="A4618" s="191" t="str">
        <f t="shared" si="145"/>
        <v>8014</v>
      </c>
      <c r="B4618" s="191"/>
      <c r="C4618" s="191" t="str">
        <f t="shared" si="144"/>
        <v>80140006</v>
      </c>
      <c r="D4618" t="str">
        <f>'Funding Import'!A4620</f>
        <v>RB088014: GLENWOOD SCHOOL</v>
      </c>
      <c r="E4618" t="str">
        <f>MID('Funding Import'!B4620,2,4)</f>
        <v>0006</v>
      </c>
      <c r="F4618" t="str">
        <f>MID('Funding Import'!B4620,8,50)</f>
        <v>EXCEPTIONAL COVID COST GRANT</v>
      </c>
      <c r="G4618" t="str">
        <f>'Funding Import'!I4620</f>
        <v>Spreadsheet B 398806 20920050 ES066 DP0557 COVIDEMERGENCY COVIDEM ES066 DP0557 COVIDEMERGENCY COVIDEM</v>
      </c>
      <c r="H4618">
        <f>'Funding Import'!H4620</f>
        <v>22200</v>
      </c>
    </row>
    <row r="4619" spans="1:8" ht="15" x14ac:dyDescent="0.2">
      <c r="A4619" s="191" t="str">
        <f t="shared" si="145"/>
        <v>8014</v>
      </c>
      <c r="B4619" s="191"/>
      <c r="C4619" s="191" t="str">
        <f t="shared" si="144"/>
        <v>80140006</v>
      </c>
      <c r="D4619" t="str">
        <f>'Funding Import'!A4621</f>
        <v>RB088014: GLENWOOD SCHOOL</v>
      </c>
      <c r="E4619" t="str">
        <f>MID('Funding Import'!B4621,2,4)</f>
        <v>0006</v>
      </c>
      <c r="F4619" t="str">
        <f>MID('Funding Import'!B4621,8,50)</f>
        <v>EXCEPTIONAL COVID COST GRANT</v>
      </c>
      <c r="G4619" t="str">
        <f>'Funding Import'!I4621</f>
        <v>Spreadsheet B 398807 20920177 ES067 DP0558 FSMADDCOSTSCOVID FSMCOVID ES067 DP0558 FSMADDCOSTSCOVID FSMCOVID</v>
      </c>
      <c r="H4619">
        <f>'Funding Import'!H4621</f>
        <v>5913</v>
      </c>
    </row>
    <row r="4620" spans="1:8" ht="15" x14ac:dyDescent="0.2">
      <c r="A4620" s="191" t="str">
        <f t="shared" si="145"/>
        <v>8014</v>
      </c>
      <c r="B4620" s="191"/>
      <c r="C4620" s="191" t="str">
        <f t="shared" si="144"/>
        <v>80140006</v>
      </c>
      <c r="D4620" t="str">
        <f>'Funding Import'!A4622</f>
        <v>RB088014: GLENWOOD SCHOOL</v>
      </c>
      <c r="E4620" t="str">
        <f>MID('Funding Import'!B4622,2,4)</f>
        <v>0006</v>
      </c>
      <c r="F4620" t="str">
        <f>MID('Funding Import'!B4622,8,50)</f>
        <v>EXCEPTIONAL COVID COST GRANT</v>
      </c>
      <c r="G4620" t="str">
        <f>'Funding Import'!I4622</f>
        <v>Spreadsheet B 399800 20985967 ES091 MK0645 COVID EMERGENCY RECODE ON THE LEDGER ES091 MK0645 COVID EMERGENCY RECODE ON THE LEDGER</v>
      </c>
      <c r="H4620">
        <f>'Funding Import'!H4622</f>
        <v>-6750</v>
      </c>
    </row>
    <row r="4621" spans="1:8" ht="15" x14ac:dyDescent="0.2">
      <c r="A4621" s="191" t="str">
        <f t="shared" si="145"/>
        <v>8014</v>
      </c>
      <c r="B4621" s="191"/>
      <c r="C4621" s="191" t="str">
        <f t="shared" si="144"/>
        <v>80140012</v>
      </c>
      <c r="D4621" t="str">
        <f>'Funding Import'!A4623</f>
        <v>RB088014: GLENWOOD SCHOOL</v>
      </c>
      <c r="E4621" t="str">
        <f>MID('Funding Import'!B4623,2,4)</f>
        <v>0012</v>
      </c>
      <c r="F4621" t="str">
        <f>MID('Funding Import'!B4623,8,50)</f>
        <v>COVID CATCH UP</v>
      </c>
      <c r="G4621" t="str">
        <f>'Funding Import'!I4623</f>
        <v>Spreadsheet B 393410 20716535 ES031 DP0531 MASSTESTING MASSTEST P2 ES031 DP0531 MASSTESTING MASSTEST P2</v>
      </c>
      <c r="H4621">
        <f>'Funding Import'!H4623</f>
        <v>15450</v>
      </c>
    </row>
    <row r="4622" spans="1:8" ht="15" x14ac:dyDescent="0.2">
      <c r="A4622" s="191" t="str">
        <f t="shared" si="145"/>
        <v>8014</v>
      </c>
      <c r="B4622" s="191"/>
      <c r="C4622" s="191" t="str">
        <f t="shared" si="144"/>
        <v>80140012</v>
      </c>
      <c r="D4622" t="str">
        <f>'Funding Import'!A4624</f>
        <v>RB088014: GLENWOOD SCHOOL</v>
      </c>
      <c r="E4622" t="str">
        <f>MID('Funding Import'!B4624,2,4)</f>
        <v>0012</v>
      </c>
      <c r="F4622" t="str">
        <f>MID('Funding Import'!B4624,8,50)</f>
        <v>COVID CATCH UP</v>
      </c>
      <c r="G4622" t="str">
        <f>'Funding Import'!I4624</f>
        <v>Spreadsheet B 399800 20985967 ES091 MK0645 COVID EMERGENCY RECODE ON THE LEDGER ES091 MK0645 COVID EMERGENCY RECODE ON THE LEDGER</v>
      </c>
      <c r="H4622">
        <f>'Funding Import'!H4624</f>
        <v>6750</v>
      </c>
    </row>
    <row r="4623" spans="1:8" ht="15" x14ac:dyDescent="0.2">
      <c r="A4623" s="191" t="str">
        <f t="shared" si="145"/>
        <v>8014</v>
      </c>
      <c r="B4623" s="191"/>
      <c r="C4623" s="191" t="str">
        <f t="shared" si="144"/>
        <v>80140012</v>
      </c>
      <c r="D4623" t="str">
        <f>'Funding Import'!A4625</f>
        <v>RB088014: GLENWOOD SCHOOL</v>
      </c>
      <c r="E4623" t="str">
        <f>MID('Funding Import'!B4625,2,4)</f>
        <v>0012</v>
      </c>
      <c r="F4623" t="str">
        <f>MID('Funding Import'!B4625,8,50)</f>
        <v>COVID CATCH UP</v>
      </c>
      <c r="G4623" t="str">
        <f>'Funding Import'!I4625</f>
        <v>DL 8646 0012recoveryc 0012RPG</v>
      </c>
      <c r="H4623">
        <f>'Funding Import'!H4625</f>
        <v>4640</v>
      </c>
    </row>
    <row r="4624" spans="1:8" ht="15" x14ac:dyDescent="0.2">
      <c r="A4624" s="191" t="str">
        <f t="shared" si="145"/>
        <v>8014</v>
      </c>
      <c r="B4624" s="191"/>
      <c r="C4624" s="191" t="str">
        <f t="shared" si="144"/>
        <v>80140012</v>
      </c>
      <c r="D4624" t="str">
        <f>'Funding Import'!A4626</f>
        <v>RB088014: GLENWOOD SCHOOL</v>
      </c>
      <c r="E4624" t="str">
        <f>MID('Funding Import'!B4626,2,4)</f>
        <v>0012</v>
      </c>
      <c r="F4624" t="str">
        <f>MID('Funding Import'!B4626,8,50)</f>
        <v>COVID CATCH UP</v>
      </c>
      <c r="G4624" t="str">
        <f>'Funding Import'!I4626</f>
        <v>DL 8686 0012schoolled 0012SLT</v>
      </c>
      <c r="H4624">
        <f>'Funding Import'!H4626</f>
        <v>5706.09</v>
      </c>
    </row>
    <row r="4625" spans="1:8" ht="15" x14ac:dyDescent="0.2">
      <c r="A4625" s="191" t="str">
        <f t="shared" si="145"/>
        <v>8014</v>
      </c>
      <c r="B4625" s="191"/>
      <c r="C4625" s="191" t="str">
        <f t="shared" si="144"/>
        <v>80140012</v>
      </c>
      <c r="D4625" t="str">
        <f>'Funding Import'!A4627</f>
        <v>RB088014: GLENWOOD SCHOOL</v>
      </c>
      <c r="E4625" t="str">
        <f>MID('Funding Import'!B4627,2,4)</f>
        <v>0012</v>
      </c>
      <c r="F4625" t="str">
        <f>MID('Funding Import'!B4627,8,50)</f>
        <v>COVID CATCH UP</v>
      </c>
      <c r="G4625" t="str">
        <f>'Funding Import'!I4627</f>
        <v>DL 8692 0012sumerschool 0012summ</v>
      </c>
      <c r="H4625">
        <f>'Funding Import'!H4627</f>
        <v>9594.93</v>
      </c>
    </row>
    <row r="4626" spans="1:8" ht="15" x14ac:dyDescent="0.2">
      <c r="A4626" s="191" t="str">
        <f t="shared" si="145"/>
        <v>8014</v>
      </c>
      <c r="B4626" s="191"/>
      <c r="C4626" s="191" t="str">
        <f t="shared" si="144"/>
        <v>80140014</v>
      </c>
      <c r="D4626" t="str">
        <f>'Funding Import'!A4628</f>
        <v>RB088014: GLENWOOD SCHOOL</v>
      </c>
      <c r="E4626" t="str">
        <f>MID('Funding Import'!B4628,2,4)</f>
        <v>0014</v>
      </c>
      <c r="F4626" t="str">
        <f>MID('Funding Import'!B4628,8,50)</f>
        <v>PUPIL PREMIUM</v>
      </c>
      <c r="G4626" t="str">
        <f>'Funding Import'!I4628</f>
        <v>Spreadsheet B 395862 20828831 ES060 MK0597 PPG CIC SUM21P2 SUM-21 ES060 MK0597 PPG CIC SUM21P2 SUM-21</v>
      </c>
      <c r="H4626">
        <f>'Funding Import'!H4628</f>
        <v>4338</v>
      </c>
    </row>
    <row r="4627" spans="1:8" ht="15" x14ac:dyDescent="0.2">
      <c r="A4627" s="191" t="str">
        <f t="shared" si="145"/>
        <v>8014</v>
      </c>
      <c r="B4627" s="191"/>
      <c r="C4627" s="191" t="str">
        <f t="shared" si="144"/>
        <v>80140014</v>
      </c>
      <c r="D4627" t="str">
        <f>'Funding Import'!A4629</f>
        <v>RB088014: GLENWOOD SCHOOL</v>
      </c>
      <c r="E4627" t="str">
        <f>MID('Funding Import'!B4629,2,4)</f>
        <v>0014</v>
      </c>
      <c r="F4627" t="str">
        <f>MID('Funding Import'!B4629,8,50)</f>
        <v>PUPIL PREMIUM</v>
      </c>
      <c r="G4627" t="str">
        <f>'Funding Import'!I4629</f>
        <v>Spreadsheet B 400831 21077861 ES093 DP0593 SUMMER21PPG SUM21PPG ES093 DP0593 SUMMER21PPG SUM21PPG</v>
      </c>
      <c r="H4627">
        <f>'Funding Import'!H4629</f>
        <v>34354</v>
      </c>
    </row>
    <row r="4628" spans="1:8" ht="15" x14ac:dyDescent="0.2">
      <c r="A4628" s="191" t="str">
        <f t="shared" si="145"/>
        <v>8014</v>
      </c>
      <c r="B4628" s="191"/>
      <c r="C4628" s="191" t="str">
        <f t="shared" si="144"/>
        <v>80140014</v>
      </c>
      <c r="D4628" t="str">
        <f>'Funding Import'!A4630</f>
        <v>RB088014: GLENWOOD SCHOOL</v>
      </c>
      <c r="E4628" t="str">
        <f>MID('Funding Import'!B4630,2,4)</f>
        <v>0014</v>
      </c>
      <c r="F4628" t="str">
        <f>MID('Funding Import'!B4630,8,50)</f>
        <v>PUPIL PREMIUM</v>
      </c>
      <c r="G4628" t="str">
        <f>'Funding Import'!I4630</f>
        <v>DL 8701 0014 Pupil Premium Autumn Term 2021</v>
      </c>
      <c r="H4628">
        <f>'Funding Import'!H4630</f>
        <v>27483</v>
      </c>
    </row>
    <row r="4629" spans="1:8" ht="15" x14ac:dyDescent="0.2">
      <c r="A4629" s="191" t="str">
        <f t="shared" si="145"/>
        <v>8014</v>
      </c>
      <c r="B4629" s="191"/>
      <c r="C4629" s="191" t="str">
        <f t="shared" si="144"/>
        <v>80140014</v>
      </c>
      <c r="D4629" t="str">
        <f>'Funding Import'!A4631</f>
        <v>RB088014: GLENWOOD SCHOOL</v>
      </c>
      <c r="E4629" t="str">
        <f>MID('Funding Import'!B4631,2,4)</f>
        <v>0014</v>
      </c>
      <c r="F4629" t="str">
        <f>MID('Funding Import'!B4631,8,50)</f>
        <v>PUPIL PREMIUM</v>
      </c>
      <c r="G4629" t="str">
        <f>'Funding Import'!I4631</f>
        <v>DL 8703 PPG+ CIC AUT21P3</v>
      </c>
      <c r="H4629">
        <f>'Funding Import'!H4631</f>
        <v>3900</v>
      </c>
    </row>
    <row r="4630" spans="1:8" ht="15" x14ac:dyDescent="0.2">
      <c r="A4630" s="191" t="str">
        <f t="shared" si="145"/>
        <v>8014</v>
      </c>
      <c r="B4630" s="191"/>
      <c r="C4630" s="191" t="str">
        <f t="shared" si="144"/>
        <v>80140018</v>
      </c>
      <c r="D4630" t="str">
        <f>'Funding Import'!A4632</f>
        <v>RB088014: GLENWOOD SCHOOL</v>
      </c>
      <c r="E4630" t="str">
        <f>MID('Funding Import'!B4632,2,4)</f>
        <v>0018</v>
      </c>
      <c r="F4630" t="str">
        <f>MID('Funding Import'!B4632,8,50)</f>
        <v>ADDITIONAL GRANT INCOME</v>
      </c>
      <c r="G4630" t="str">
        <f>'Funding Import'!I4632</f>
        <v>Spreadsheet B 393531 20728061 ES032 RM0087 PE GRANT APR 21 ES032 RM0087 PE GRANT APR 21</v>
      </c>
      <c r="H4630">
        <f>'Funding Import'!H4632</f>
        <v>7167</v>
      </c>
    </row>
    <row r="4631" spans="1:8" ht="15" x14ac:dyDescent="0.2">
      <c r="A4631" s="191" t="str">
        <f t="shared" si="145"/>
        <v>8014</v>
      </c>
      <c r="B4631" s="191"/>
      <c r="C4631" s="191" t="str">
        <f t="shared" si="144"/>
        <v>80140018</v>
      </c>
      <c r="D4631" t="str">
        <f>'Funding Import'!A4633</f>
        <v>RB088014: GLENWOOD SCHOOL</v>
      </c>
      <c r="E4631" t="str">
        <f>MID('Funding Import'!B4633,2,4)</f>
        <v>0018</v>
      </c>
      <c r="F4631" t="str">
        <f>MID('Funding Import'!B4633,8,50)</f>
        <v>ADDITIONAL GRANT INCOME</v>
      </c>
      <c r="G4631" t="str">
        <f>'Funding Import'!I4633</f>
        <v>Spreadsheet B 399769 20981730 UIFSM JULY21 UIFSM 21 ES085 RM0124 UIFSM JULY21 UIFSM 21</v>
      </c>
      <c r="H4631">
        <f>'Funding Import'!H4633</f>
        <v>8041</v>
      </c>
    </row>
    <row r="4632" spans="1:8" ht="15" x14ac:dyDescent="0.2">
      <c r="A4632" s="191" t="str">
        <f t="shared" si="145"/>
        <v>8014</v>
      </c>
      <c r="B4632" s="191"/>
      <c r="C4632" s="191" t="str">
        <f t="shared" si="144"/>
        <v>80140018</v>
      </c>
      <c r="D4632" t="str">
        <f>'Funding Import'!A4634</f>
        <v>RB088014: GLENWOOD SCHOOL</v>
      </c>
      <c r="E4632" t="str">
        <f>MID('Funding Import'!B4634,2,4)</f>
        <v>0018</v>
      </c>
      <c r="F4632" t="str">
        <f>MID('Funding Import'!B4634,8,50)</f>
        <v>ADDITIONAL GRANT INCOME</v>
      </c>
      <c r="G4632" t="str">
        <f>'Funding Import'!I4634</f>
        <v>DL 8673 PE GRANT OCT21 0018PE</v>
      </c>
      <c r="H4632">
        <f>'Funding Import'!H4634</f>
        <v>10051</v>
      </c>
    </row>
    <row r="4633" spans="1:8" ht="15" x14ac:dyDescent="0.2">
      <c r="A4633" s="191" t="str">
        <f t="shared" si="145"/>
        <v>8014</v>
      </c>
      <c r="B4633" s="191"/>
      <c r="C4633" s="191" t="str">
        <f t="shared" si="144"/>
        <v>80140023</v>
      </c>
      <c r="D4633" t="str">
        <f>'Funding Import'!A4635</f>
        <v>RB088014: GLENWOOD SCHOOL</v>
      </c>
      <c r="E4633" t="str">
        <f>MID('Funding Import'!B4635,2,4)</f>
        <v>0023</v>
      </c>
      <c r="F4633" t="str">
        <f>MID('Funding Import'!B4635,8,50)</f>
        <v>SIXTH FORM FUNDING</v>
      </c>
      <c r="G4633" t="str">
        <f>'Funding Import'!I4635</f>
        <v>Spreadsheet B 391730 20639717 ES010 MK0512 10023 6TH FORM ES010 MK0512 10023 6TH FORM</v>
      </c>
      <c r="H4633">
        <f>'Funding Import'!H4635</f>
        <v>260000</v>
      </c>
    </row>
    <row r="4634" spans="1:8" ht="15" x14ac:dyDescent="0.2">
      <c r="A4634" s="191" t="str">
        <f t="shared" si="145"/>
        <v>8014</v>
      </c>
      <c r="B4634" s="191"/>
      <c r="C4634" s="191" t="str">
        <f t="shared" si="144"/>
        <v>80140026</v>
      </c>
      <c r="D4634" t="str">
        <f>'Funding Import'!A4636</f>
        <v>RB088014: GLENWOOD SCHOOL</v>
      </c>
      <c r="E4634" t="str">
        <f>MID('Funding Import'!B4636,2,4)</f>
        <v>0026</v>
      </c>
      <c r="F4634" t="str">
        <f>MID('Funding Import'!B4636,8,50)</f>
        <v>NOTIONAL SEN FUNDING</v>
      </c>
      <c r="G4634" t="str">
        <f>'Funding Import'!I4636</f>
        <v>Spreadsheet B 391731 20639745 ES011 MK0513 10026 PLACE LED ES011 MK0513 10026 PLACE LED</v>
      </c>
      <c r="H4634">
        <f>'Funding Import'!H4636</f>
        <v>1970000</v>
      </c>
    </row>
    <row r="4635" spans="1:8" ht="15" x14ac:dyDescent="0.2">
      <c r="A4635" s="191" t="str">
        <f t="shared" si="145"/>
        <v>8014</v>
      </c>
      <c r="B4635" s="191"/>
      <c r="C4635" s="191" t="str">
        <f t="shared" si="144"/>
        <v>80140030</v>
      </c>
      <c r="D4635" t="str">
        <f>'Funding Import'!A4637</f>
        <v>RB088014: GLENWOOD SCHOOL</v>
      </c>
      <c r="E4635" t="str">
        <f>MID('Funding Import'!B4637,2,4)</f>
        <v>0030</v>
      </c>
      <c r="F4635" t="str">
        <f>MID('Funding Import'!B4637,8,50)</f>
        <v>16-19 BURSARY FUNDING</v>
      </c>
      <c r="G4635" t="str">
        <f>'Funding Import'!I4637</f>
        <v>Spreadsheet B 391040 20624019 ES004 DP0518 16-19 BURSARY 1 16-19 BURSARY 1 ES004 DP0518 16-19 BURSARY 1 16-19 BURSARY 1</v>
      </c>
      <c r="H4635">
        <f>'Funding Import'!H4637</f>
        <v>11497.21</v>
      </c>
    </row>
    <row r="4636" spans="1:8" ht="15" x14ac:dyDescent="0.2">
      <c r="A4636" s="191" t="str">
        <f t="shared" si="145"/>
        <v>8014</v>
      </c>
      <c r="B4636" s="191"/>
      <c r="C4636" s="191" t="str">
        <f t="shared" si="144"/>
        <v>80140030</v>
      </c>
      <c r="D4636" t="str">
        <f>'Funding Import'!A4638</f>
        <v>RB088014: GLENWOOD SCHOOL</v>
      </c>
      <c r="E4636" t="str">
        <f>MID('Funding Import'!B4638,2,4)</f>
        <v>0030</v>
      </c>
      <c r="F4636" t="str">
        <f>MID('Funding Import'!B4638,8,50)</f>
        <v>16-19 BURSARY FUNDING</v>
      </c>
      <c r="G4636" t="str">
        <f>'Funding Import'!I4638</f>
        <v>DL 8660 16-19 BURSARY 5 16-19 BURSARY 5</v>
      </c>
      <c r="H4636">
        <f>'Funding Import'!H4638</f>
        <v>2089.7800000000002</v>
      </c>
    </row>
    <row r="4637" spans="1:8" ht="15" x14ac:dyDescent="0.2">
      <c r="A4637" s="191" t="str">
        <f t="shared" si="145"/>
        <v>8019</v>
      </c>
      <c r="B4637" s="191"/>
      <c r="C4637" s="191" t="str">
        <f t="shared" si="144"/>
        <v>80190003</v>
      </c>
      <c r="D4637" t="str">
        <f>'Funding Import'!A4639</f>
        <v>RB088019: THE EDITH BORTHWICK SCHOOL</v>
      </c>
      <c r="E4637" t="str">
        <f>MID('Funding Import'!B4639,2,4)</f>
        <v>0003</v>
      </c>
      <c r="F4637" t="str">
        <f>MID('Funding Import'!B4639,8,50)</f>
        <v>BROUGHT FORWARD</v>
      </c>
      <c r="G4637" t="str">
        <f>'Funding Import'!I4639</f>
        <v>Spreadsheet B 394797 20778211 ES055 MK0568 10003 OPENING BALANCES ES055 MK0568 10003 OPENING BALANCES</v>
      </c>
      <c r="H4637">
        <f>'Funding Import'!H4639</f>
        <v>274527.93</v>
      </c>
    </row>
    <row r="4638" spans="1:8" ht="15" x14ac:dyDescent="0.2">
      <c r="A4638" s="191" t="str">
        <f t="shared" si="145"/>
        <v>8019</v>
      </c>
      <c r="B4638" s="191"/>
      <c r="C4638" s="191" t="str">
        <f t="shared" si="144"/>
        <v>80190004</v>
      </c>
      <c r="D4638" t="str">
        <f>'Funding Import'!A4640</f>
        <v>RB088019: THE EDITH BORTHWICK SCHOOL</v>
      </c>
      <c r="E4638" t="str">
        <f>MID('Funding Import'!B4640,2,4)</f>
        <v>0004</v>
      </c>
      <c r="F4638" t="str">
        <f>MID('Funding Import'!B4640,8,50)</f>
        <v>STATEMENTED SEN</v>
      </c>
      <c r="G4638" t="str">
        <f>'Funding Import'!I4640</f>
        <v>Spreadsheet B 391142 20630784 ES008 MK0510 10004 PUPIL TOP UP ES008 MK0510 10004 PUPIL TOP UP</v>
      </c>
      <c r="H4638">
        <f>'Funding Import'!H4640</f>
        <v>2243906</v>
      </c>
    </row>
    <row r="4639" spans="1:8" ht="15" x14ac:dyDescent="0.2">
      <c r="A4639" s="191" t="str">
        <f t="shared" si="145"/>
        <v>8019</v>
      </c>
      <c r="B4639" s="191"/>
      <c r="C4639" s="191" t="str">
        <f t="shared" si="144"/>
        <v>80190004</v>
      </c>
      <c r="D4639" t="str">
        <f>'Funding Import'!A4641</f>
        <v>RB088019: THE EDITH BORTHWICK SCHOOL</v>
      </c>
      <c r="E4639" t="str">
        <f>MID('Funding Import'!B4641,2,4)</f>
        <v>0004</v>
      </c>
      <c r="F4639" t="str">
        <f>MID('Funding Import'!B4641,8,50)</f>
        <v>STATEMENTED SEN</v>
      </c>
      <c r="G4639" t="str">
        <f>'Funding Import'!I4641</f>
        <v>Spreadsheet B 398928 20926200 ES075 CJ0157 TOP-UP SUM21-6 ES075 CJ0157 TOP-UP SUM21-6</v>
      </c>
      <c r="H4639">
        <f>'Funding Import'!H4641</f>
        <v>40287.019999999997</v>
      </c>
    </row>
    <row r="4640" spans="1:8" ht="15" x14ac:dyDescent="0.2">
      <c r="A4640" s="191" t="str">
        <f t="shared" si="145"/>
        <v>8019</v>
      </c>
      <c r="B4640" s="191"/>
      <c r="C4640" s="191" t="str">
        <f t="shared" si="144"/>
        <v>80190004</v>
      </c>
      <c r="D4640" t="str">
        <f>'Funding Import'!A4642</f>
        <v>RB088019: THE EDITH BORTHWICK SCHOOL</v>
      </c>
      <c r="E4640" t="str">
        <f>MID('Funding Import'!B4642,2,4)</f>
        <v>0004</v>
      </c>
      <c r="F4640" t="str">
        <f>MID('Funding Import'!B4642,8,50)</f>
        <v>STATEMENTED SEN</v>
      </c>
      <c r="G4640" t="str">
        <f>'Funding Import'!I4642</f>
        <v>DL 8665 TOP-UP AUT21-11</v>
      </c>
      <c r="H4640">
        <f>'Funding Import'!H4642</f>
        <v>90483.01</v>
      </c>
    </row>
    <row r="4641" spans="1:8" ht="15" x14ac:dyDescent="0.2">
      <c r="A4641" s="191" t="str">
        <f t="shared" si="145"/>
        <v>8019</v>
      </c>
      <c r="B4641" s="191"/>
      <c r="C4641" s="191" t="str">
        <f t="shared" si="144"/>
        <v>80190006</v>
      </c>
      <c r="D4641" t="str">
        <f>'Funding Import'!A4643</f>
        <v>RB088019: THE EDITH BORTHWICK SCHOOL</v>
      </c>
      <c r="E4641" t="str">
        <f>MID('Funding Import'!B4643,2,4)</f>
        <v>0006</v>
      </c>
      <c r="F4641" t="str">
        <f>MID('Funding Import'!B4643,8,50)</f>
        <v>EXCEPTIONAL COVID COST GRANT</v>
      </c>
      <c r="G4641" t="str">
        <f>'Funding Import'!I4643</f>
        <v>Spreadsheet B 398808 20920307 ES068 DP0559 COVIDMASS COVIDMAS ES068 DP0559 COVIDMASS COVIDMAS</v>
      </c>
      <c r="H4641">
        <f>'Funding Import'!H4643</f>
        <v>11300</v>
      </c>
    </row>
    <row r="4642" spans="1:8" ht="15" x14ac:dyDescent="0.2">
      <c r="A4642" s="191" t="str">
        <f t="shared" si="145"/>
        <v>8019</v>
      </c>
      <c r="B4642" s="191"/>
      <c r="C4642" s="191" t="str">
        <f t="shared" si="144"/>
        <v>80190006</v>
      </c>
      <c r="D4642" t="str">
        <f>'Funding Import'!A4644</f>
        <v>RB088019: THE EDITH BORTHWICK SCHOOL</v>
      </c>
      <c r="E4642" t="str">
        <f>MID('Funding Import'!B4644,2,4)</f>
        <v>0006</v>
      </c>
      <c r="F4642" t="str">
        <f>MID('Funding Import'!B4644,8,50)</f>
        <v>EXCEPTIONAL COVID COST GRANT</v>
      </c>
      <c r="G4642" t="str">
        <f>'Funding Import'!I4644</f>
        <v>Spreadsheet B 398807 20920177 ES067 DP0558 FSMADDCOSTSCOVID FSMCOVID ES067 DP0558 FSMADDCOSTSCOVID FSMCOVID</v>
      </c>
      <c r="H4642">
        <f>'Funding Import'!H4644</f>
        <v>10665</v>
      </c>
    </row>
    <row r="4643" spans="1:8" ht="15" x14ac:dyDescent="0.2">
      <c r="A4643" s="191" t="str">
        <f t="shared" si="145"/>
        <v>8019</v>
      </c>
      <c r="B4643" s="191"/>
      <c r="C4643" s="191" t="str">
        <f t="shared" si="144"/>
        <v>80190006</v>
      </c>
      <c r="D4643" t="str">
        <f>'Funding Import'!A4645</f>
        <v>RB088019: THE EDITH BORTHWICK SCHOOL</v>
      </c>
      <c r="E4643" t="str">
        <f>MID('Funding Import'!B4645,2,4)</f>
        <v>0006</v>
      </c>
      <c r="F4643" t="str">
        <f>MID('Funding Import'!B4645,8,50)</f>
        <v>EXCEPTIONAL COVID COST GRANT</v>
      </c>
      <c r="G4643" t="str">
        <f>'Funding Import'!I4645</f>
        <v>Spreadsheet B 398806 20920050 ES066 DP0557 COVIDEMERGENCY COVIDEM ES066 DP0557 COVIDEMERGENCY COVIDEM</v>
      </c>
      <c r="H4643">
        <f>'Funding Import'!H4645</f>
        <v>24800</v>
      </c>
    </row>
    <row r="4644" spans="1:8" ht="15" x14ac:dyDescent="0.2">
      <c r="A4644" s="191" t="str">
        <f t="shared" si="145"/>
        <v>8019</v>
      </c>
      <c r="B4644" s="191"/>
      <c r="C4644" s="191" t="str">
        <f t="shared" si="144"/>
        <v>80190006</v>
      </c>
      <c r="D4644" t="str">
        <f>'Funding Import'!A4646</f>
        <v>RB088019: THE EDITH BORTHWICK SCHOOL</v>
      </c>
      <c r="E4644" t="str">
        <f>MID('Funding Import'!B4646,2,4)</f>
        <v>0006</v>
      </c>
      <c r="F4644" t="str">
        <f>MID('Funding Import'!B4646,8,50)</f>
        <v>EXCEPTIONAL COVID COST GRANT</v>
      </c>
      <c r="G4644" t="str">
        <f>'Funding Import'!I4646</f>
        <v>Spreadsheet B 399800 20985967 ES091 MK0645 COVID EMERGENCY RECODE ON THE LEDGER ES091 MK0645 COVID EMERGENCY RECODE ON THE LEDGER</v>
      </c>
      <c r="H4644">
        <f>'Funding Import'!H4646</f>
        <v>-9350</v>
      </c>
    </row>
    <row r="4645" spans="1:8" ht="15" x14ac:dyDescent="0.2">
      <c r="A4645" s="191" t="str">
        <f t="shared" si="145"/>
        <v>8019</v>
      </c>
      <c r="B4645" s="191"/>
      <c r="C4645" s="191" t="str">
        <f t="shared" si="144"/>
        <v>80190006</v>
      </c>
      <c r="D4645" t="str">
        <f>'Funding Import'!A4647</f>
        <v>RB088019: THE EDITH BORTHWICK SCHOOL</v>
      </c>
      <c r="E4645" t="str">
        <f>MID('Funding Import'!B4647,2,4)</f>
        <v>0006</v>
      </c>
      <c r="F4645" t="str">
        <f>MID('Funding Import'!B4647,8,50)</f>
        <v>EXCEPTIONAL COVID COST GRANT</v>
      </c>
      <c r="G4645" t="str">
        <f>'Funding Import'!I4647</f>
        <v>DL 8693 0006NTPCOVID 0006NTPC</v>
      </c>
      <c r="H4645">
        <f>'Funding Import'!H4647</f>
        <v>760</v>
      </c>
    </row>
    <row r="4646" spans="1:8" ht="15" x14ac:dyDescent="0.2">
      <c r="A4646" s="191" t="str">
        <f t="shared" si="145"/>
        <v>8019</v>
      </c>
      <c r="B4646" s="191"/>
      <c r="C4646" s="191" t="str">
        <f t="shared" si="144"/>
        <v>80190012</v>
      </c>
      <c r="D4646" t="str">
        <f>'Funding Import'!A4648</f>
        <v>RB088019: THE EDITH BORTHWICK SCHOOL</v>
      </c>
      <c r="E4646" t="str">
        <f>MID('Funding Import'!B4648,2,4)</f>
        <v>0012</v>
      </c>
      <c r="F4646" t="str">
        <f>MID('Funding Import'!B4648,8,50)</f>
        <v>COVID CATCH UP</v>
      </c>
      <c r="G4646" t="str">
        <f>'Funding Import'!I4648</f>
        <v>Spreadsheet B 393410 20716535 ES031 DP0531 MASSTESTING MASSTEST P2 ES031 DP0531 MASSTESTING MASSTEST P2</v>
      </c>
      <c r="H4646">
        <f>'Funding Import'!H4648</f>
        <v>15450</v>
      </c>
    </row>
    <row r="4647" spans="1:8" ht="15" x14ac:dyDescent="0.2">
      <c r="A4647" s="191" t="str">
        <f t="shared" si="145"/>
        <v>8019</v>
      </c>
      <c r="B4647" s="191"/>
      <c r="C4647" s="191" t="str">
        <f t="shared" si="144"/>
        <v>80190012</v>
      </c>
      <c r="D4647" t="str">
        <f>'Funding Import'!A4649</f>
        <v>RB088019: THE EDITH BORTHWICK SCHOOL</v>
      </c>
      <c r="E4647" t="str">
        <f>MID('Funding Import'!B4649,2,4)</f>
        <v>0012</v>
      </c>
      <c r="F4647" t="str">
        <f>MID('Funding Import'!B4649,8,50)</f>
        <v>COVID CATCH UP</v>
      </c>
      <c r="G4647" t="str">
        <f>'Funding Import'!I4649</f>
        <v>Spreadsheet B 399800 20985967 ES091 MK0645 COVID EMERGENCY RECODE ON THE LEDGER ES091 MK0645 COVID EMERGENCY RECODE ON THE LEDGER</v>
      </c>
      <c r="H4647">
        <f>'Funding Import'!H4649</f>
        <v>9350</v>
      </c>
    </row>
    <row r="4648" spans="1:8" ht="15" x14ac:dyDescent="0.2">
      <c r="A4648" s="191" t="str">
        <f t="shared" si="145"/>
        <v>8019</v>
      </c>
      <c r="B4648" s="191"/>
      <c r="C4648" s="191" t="str">
        <f t="shared" si="144"/>
        <v>80190012</v>
      </c>
      <c r="D4648" t="str">
        <f>'Funding Import'!A4650</f>
        <v>RB088019: THE EDITH BORTHWICK SCHOOL</v>
      </c>
      <c r="E4648" t="str">
        <f>MID('Funding Import'!B4650,2,4)</f>
        <v>0012</v>
      </c>
      <c r="F4648" t="str">
        <f>MID('Funding Import'!B4650,8,50)</f>
        <v>COVID CATCH UP</v>
      </c>
      <c r="G4648" t="str">
        <f>'Funding Import'!I4650</f>
        <v>DL 8646 0012recoveryc 0012RPG</v>
      </c>
      <c r="H4648">
        <f>'Funding Import'!H4650</f>
        <v>6307.5</v>
      </c>
    </row>
    <row r="4649" spans="1:8" ht="15" x14ac:dyDescent="0.2">
      <c r="A4649" s="191" t="str">
        <f t="shared" si="145"/>
        <v>8019</v>
      </c>
      <c r="B4649" s="191"/>
      <c r="C4649" s="191" t="str">
        <f t="shared" si="144"/>
        <v>80190012</v>
      </c>
      <c r="D4649" t="str">
        <f>'Funding Import'!A4651</f>
        <v>RB088019: THE EDITH BORTHWICK SCHOOL</v>
      </c>
      <c r="E4649" t="str">
        <f>MID('Funding Import'!B4651,2,4)</f>
        <v>0012</v>
      </c>
      <c r="F4649" t="str">
        <f>MID('Funding Import'!B4651,8,50)</f>
        <v>COVID CATCH UP</v>
      </c>
      <c r="G4649" t="str">
        <f>'Funding Import'!I4651</f>
        <v>DL 8686 0012schoolled 0012SLT</v>
      </c>
      <c r="H4649">
        <f>'Funding Import'!H4651</f>
        <v>8019.38</v>
      </c>
    </row>
    <row r="4650" spans="1:8" ht="15" x14ac:dyDescent="0.2">
      <c r="A4650" s="191" t="str">
        <f t="shared" si="145"/>
        <v>8019</v>
      </c>
      <c r="B4650" s="191"/>
      <c r="C4650" s="191" t="str">
        <f t="shared" si="144"/>
        <v>80190014</v>
      </c>
      <c r="D4650" t="str">
        <f>'Funding Import'!A4652</f>
        <v>RB088019: THE EDITH BORTHWICK SCHOOL</v>
      </c>
      <c r="E4650" t="str">
        <f>MID('Funding Import'!B4652,2,4)</f>
        <v>0014</v>
      </c>
      <c r="F4650" t="str">
        <f>MID('Funding Import'!B4652,8,50)</f>
        <v>PUPIL PREMIUM</v>
      </c>
      <c r="G4650" t="str">
        <f>'Funding Import'!I4652</f>
        <v>Spreadsheet B 393806 20749732 Journal Import 20749732: ES040 RM0091 PPG CIC SUM21P1 SUM-21</v>
      </c>
      <c r="H4650">
        <f>'Funding Import'!H4652</f>
        <v>132</v>
      </c>
    </row>
    <row r="4651" spans="1:8" ht="15" x14ac:dyDescent="0.2">
      <c r="A4651" s="191" t="str">
        <f t="shared" si="145"/>
        <v>8019</v>
      </c>
      <c r="B4651" s="191"/>
      <c r="C4651" s="191" t="str">
        <f t="shared" si="144"/>
        <v>80190014</v>
      </c>
      <c r="D4651" t="str">
        <f>'Funding Import'!A4653</f>
        <v>RB088019: THE EDITH BORTHWICK SCHOOL</v>
      </c>
      <c r="E4651" t="str">
        <f>MID('Funding Import'!B4653,2,4)</f>
        <v>0014</v>
      </c>
      <c r="F4651" t="str">
        <f>MID('Funding Import'!B4653,8,50)</f>
        <v>PUPIL PREMIUM</v>
      </c>
      <c r="G4651" t="str">
        <f>'Funding Import'!I4653</f>
        <v>Spreadsheet B 400831 21077861 ES093 DP0593 SUMMER21PPG SUM21PPG ES093 DP0593 SUMMER21PPG SUM21PPG</v>
      </c>
      <c r="H4651">
        <f>'Funding Import'!H4653</f>
        <v>43435</v>
      </c>
    </row>
    <row r="4652" spans="1:8" ht="15" x14ac:dyDescent="0.2">
      <c r="A4652" s="191" t="str">
        <f t="shared" si="145"/>
        <v>8019</v>
      </c>
      <c r="B4652" s="191"/>
      <c r="C4652" s="191" t="str">
        <f t="shared" si="144"/>
        <v>80190014</v>
      </c>
      <c r="D4652" t="str">
        <f>'Funding Import'!A4654</f>
        <v>RB088019: THE EDITH BORTHWICK SCHOOL</v>
      </c>
      <c r="E4652" t="str">
        <f>MID('Funding Import'!B4654,2,4)</f>
        <v>0014</v>
      </c>
      <c r="F4652" t="str">
        <f>MID('Funding Import'!B4654,8,50)</f>
        <v>PUPIL PREMIUM</v>
      </c>
      <c r="G4652" t="str">
        <f>'Funding Import'!I4654</f>
        <v>Spreadsheet B 401817 21143696 ES103 MK0705 PPG CIC SUM21P5 SUM-21 ES103 MK0705 PPG CIC SUM21P5 SUM-21</v>
      </c>
      <c r="H4652">
        <f>'Funding Import'!H4654</f>
        <v>700</v>
      </c>
    </row>
    <row r="4653" spans="1:8" ht="15" x14ac:dyDescent="0.2">
      <c r="A4653" s="191" t="str">
        <f t="shared" si="145"/>
        <v>8019</v>
      </c>
      <c r="B4653" s="191"/>
      <c r="C4653" s="191" t="str">
        <f t="shared" si="144"/>
        <v>80190014</v>
      </c>
      <c r="D4653" t="str">
        <f>'Funding Import'!A4655</f>
        <v>RB088019: THE EDITH BORTHWICK SCHOOL</v>
      </c>
      <c r="E4653" t="str">
        <f>MID('Funding Import'!B4655,2,4)</f>
        <v>0014</v>
      </c>
      <c r="F4653" t="str">
        <f>MID('Funding Import'!B4655,8,50)</f>
        <v>PUPIL PREMIUM</v>
      </c>
      <c r="G4653" t="str">
        <f>'Funding Import'!I4655</f>
        <v>DL 8670 PPG CIC AUT21P2 AUT-21</v>
      </c>
      <c r="H4653">
        <f>'Funding Import'!H4655</f>
        <v>2340</v>
      </c>
    </row>
    <row r="4654" spans="1:8" ht="15" x14ac:dyDescent="0.2">
      <c r="A4654" s="191" t="str">
        <f t="shared" si="145"/>
        <v>8019</v>
      </c>
      <c r="B4654" s="191"/>
      <c r="C4654" s="191" t="str">
        <f t="shared" si="144"/>
        <v>80190014</v>
      </c>
      <c r="D4654" t="str">
        <f>'Funding Import'!A4656</f>
        <v>RB088019: THE EDITH BORTHWICK SCHOOL</v>
      </c>
      <c r="E4654" t="str">
        <f>MID('Funding Import'!B4656,2,4)</f>
        <v>0014</v>
      </c>
      <c r="F4654" t="str">
        <f>MID('Funding Import'!B4656,8,50)</f>
        <v>PUPIL PREMIUM</v>
      </c>
      <c r="G4654" t="str">
        <f>'Funding Import'!I4656</f>
        <v>DL 8701 0014 Pupil Premium Autumn Term 2021</v>
      </c>
      <c r="H4654">
        <f>'Funding Import'!H4656</f>
        <v>34748</v>
      </c>
    </row>
    <row r="4655" spans="1:8" ht="15" x14ac:dyDescent="0.2">
      <c r="A4655" s="191" t="str">
        <f t="shared" si="145"/>
        <v>8019</v>
      </c>
      <c r="B4655" s="191"/>
      <c r="C4655" s="191" t="str">
        <f t="shared" si="144"/>
        <v>80190018</v>
      </c>
      <c r="D4655" t="str">
        <f>'Funding Import'!A4657</f>
        <v>RB088019: THE EDITH BORTHWICK SCHOOL</v>
      </c>
      <c r="E4655" t="str">
        <f>MID('Funding Import'!B4657,2,4)</f>
        <v>0018</v>
      </c>
      <c r="F4655" t="str">
        <f>MID('Funding Import'!B4657,8,50)</f>
        <v>ADDITIONAL GRANT INCOME</v>
      </c>
      <c r="G4655" t="str">
        <f>'Funding Import'!I4657</f>
        <v>Spreadsheet B 393531 20728061 ES032 RM0087 PE GRANT APR 21 ES032 RM0087 PE GRANT APR 21</v>
      </c>
      <c r="H4655">
        <f>'Funding Import'!H4657</f>
        <v>7054</v>
      </c>
    </row>
    <row r="4656" spans="1:8" ht="15" x14ac:dyDescent="0.2">
      <c r="A4656" s="191" t="str">
        <f t="shared" si="145"/>
        <v>8019</v>
      </c>
      <c r="B4656" s="191"/>
      <c r="C4656" s="191" t="str">
        <f t="shared" si="144"/>
        <v>80190018</v>
      </c>
      <c r="D4656" t="str">
        <f>'Funding Import'!A4658</f>
        <v>RB088019: THE EDITH BORTHWICK SCHOOL</v>
      </c>
      <c r="E4656" t="str">
        <f>MID('Funding Import'!B4658,2,4)</f>
        <v>0018</v>
      </c>
      <c r="F4656" t="str">
        <f>MID('Funding Import'!B4658,8,50)</f>
        <v>ADDITIONAL GRANT INCOME</v>
      </c>
      <c r="G4656" t="str">
        <f>'Funding Import'!I4658</f>
        <v>Spreadsheet B 399769 20981730 UIFSM JULY21 UIFSM 21 ES085 RM0124 UIFSM JULY21 UIFSM 21</v>
      </c>
      <c r="H4656">
        <f>'Funding Import'!H4658</f>
        <v>10486</v>
      </c>
    </row>
    <row r="4657" spans="1:8" ht="15" x14ac:dyDescent="0.2">
      <c r="A4657" s="191" t="str">
        <f t="shared" si="145"/>
        <v>8019</v>
      </c>
      <c r="B4657" s="191"/>
      <c r="C4657" s="191" t="str">
        <f t="shared" si="144"/>
        <v>80190018</v>
      </c>
      <c r="D4657" t="str">
        <f>'Funding Import'!A4659</f>
        <v>RB088019: THE EDITH BORTHWICK SCHOOL</v>
      </c>
      <c r="E4657" t="str">
        <f>MID('Funding Import'!B4659,2,4)</f>
        <v>0018</v>
      </c>
      <c r="F4657" t="str">
        <f>MID('Funding Import'!B4659,8,50)</f>
        <v>ADDITIONAL GRANT INCOME</v>
      </c>
      <c r="G4657" t="str">
        <f>'Funding Import'!I4659</f>
        <v>DL 8673 PE GRANT OCT21 0018PE</v>
      </c>
      <c r="H4657">
        <f>'Funding Import'!H4659</f>
        <v>9899</v>
      </c>
    </row>
    <row r="4658" spans="1:8" ht="15" x14ac:dyDescent="0.2">
      <c r="A4658" s="191" t="str">
        <f t="shared" si="145"/>
        <v>8019</v>
      </c>
      <c r="B4658" s="191"/>
      <c r="C4658" s="191" t="str">
        <f t="shared" ref="C4658:C4721" si="146">A4658&amp;E4658</f>
        <v>80190023</v>
      </c>
      <c r="D4658" t="str">
        <f>'Funding Import'!A4660</f>
        <v>RB088019: THE EDITH BORTHWICK SCHOOL</v>
      </c>
      <c r="E4658" t="str">
        <f>MID('Funding Import'!B4660,2,4)</f>
        <v>0023</v>
      </c>
      <c r="F4658" t="str">
        <f>MID('Funding Import'!B4660,8,50)</f>
        <v>SIXTH FORM FUNDING</v>
      </c>
      <c r="G4658" t="str">
        <f>'Funding Import'!I4660</f>
        <v>Spreadsheet B 391730 20639717 ES010 MK0512 10023 6TH FORM ES010 MK0512 10023 6TH FORM</v>
      </c>
      <c r="H4658">
        <f>'Funding Import'!H4660</f>
        <v>320000</v>
      </c>
    </row>
    <row r="4659" spans="1:8" ht="15" x14ac:dyDescent="0.2">
      <c r="A4659" s="191" t="str">
        <f t="shared" si="145"/>
        <v>8019</v>
      </c>
      <c r="B4659" s="191"/>
      <c r="C4659" s="191" t="str">
        <f t="shared" si="146"/>
        <v>80190026</v>
      </c>
      <c r="D4659" t="str">
        <f>'Funding Import'!A4661</f>
        <v>RB088019: THE EDITH BORTHWICK SCHOOL</v>
      </c>
      <c r="E4659" t="str">
        <f>MID('Funding Import'!B4661,2,4)</f>
        <v>0026</v>
      </c>
      <c r="F4659" t="str">
        <f>MID('Funding Import'!B4661,8,50)</f>
        <v>NOTIONAL SEN FUNDING</v>
      </c>
      <c r="G4659" t="str">
        <f>'Funding Import'!I4661</f>
        <v>Spreadsheet B 391731 20639745 ES011 MK0513 10026 PLACE LED ES011 MK0513 10026 PLACE LED</v>
      </c>
      <c r="H4659">
        <f>'Funding Import'!H4661</f>
        <v>2130000</v>
      </c>
    </row>
    <row r="4660" spans="1:8" ht="15" x14ac:dyDescent="0.2">
      <c r="A4660" s="191" t="str">
        <f t="shared" si="145"/>
        <v>8019</v>
      </c>
      <c r="B4660" s="191"/>
      <c r="C4660" s="191" t="str">
        <f t="shared" si="146"/>
        <v>80190030</v>
      </c>
      <c r="D4660" t="str">
        <f>'Funding Import'!A4662</f>
        <v>RB088019: THE EDITH BORTHWICK SCHOOL</v>
      </c>
      <c r="E4660" t="str">
        <f>MID('Funding Import'!B4662,2,4)</f>
        <v>0030</v>
      </c>
      <c r="F4660" t="str">
        <f>MID('Funding Import'!B4662,8,50)</f>
        <v>16-19 BURSARY FUNDING</v>
      </c>
      <c r="G4660" t="str">
        <f>'Funding Import'!I4662</f>
        <v>Spreadsheet B 391040 20624019 ES004 DP0518 16-19 BURSARY 1 16-19 BURSARY 1 ES004 DP0518 16-19 BURSARY 1 16-19 BURSARY 1</v>
      </c>
      <c r="H4660">
        <f>'Funding Import'!H4662</f>
        <v>858.1</v>
      </c>
    </row>
    <row r="4661" spans="1:8" ht="15" x14ac:dyDescent="0.2">
      <c r="A4661" s="191" t="str">
        <f t="shared" si="145"/>
        <v>8019</v>
      </c>
      <c r="B4661" s="191"/>
      <c r="C4661" s="191" t="str">
        <f t="shared" si="146"/>
        <v>80190030</v>
      </c>
      <c r="D4661" t="str">
        <f>'Funding Import'!A4663</f>
        <v>RB088019: THE EDITH BORTHWICK SCHOOL</v>
      </c>
      <c r="E4661" t="str">
        <f>MID('Funding Import'!B4663,2,4)</f>
        <v>0030</v>
      </c>
      <c r="F4661" t="str">
        <f>MID('Funding Import'!B4663,8,50)</f>
        <v>16-19 BURSARY FUNDING</v>
      </c>
      <c r="G4661" t="str">
        <f>'Funding Import'!I4663</f>
        <v>DL 8660 16-19 BURSARY 5 16-19 BURSARY 5</v>
      </c>
      <c r="H4661">
        <f>'Funding Import'!H4663</f>
        <v>3134.68</v>
      </c>
    </row>
    <row r="4662" spans="1:8" ht="15" x14ac:dyDescent="0.2">
      <c r="A4662" s="191" t="str">
        <f t="shared" si="145"/>
        <v>8040</v>
      </c>
      <c r="B4662" s="191"/>
      <c r="C4662" s="191" t="str">
        <f t="shared" si="146"/>
        <v>80400003</v>
      </c>
      <c r="D4662" t="str">
        <f>'Funding Import'!A4664</f>
        <v>RB088040: SHOREFIELDS SCHOOL</v>
      </c>
      <c r="E4662" t="str">
        <f>MID('Funding Import'!B4664,2,4)</f>
        <v>0003</v>
      </c>
      <c r="F4662" t="str">
        <f>MID('Funding Import'!B4664,8,50)</f>
        <v>BROUGHT FORWARD</v>
      </c>
      <c r="G4662" t="str">
        <f>'Funding Import'!I4664</f>
        <v>Spreadsheet B 394797 20778211 ES055 MK0568 10003 OPENING BALANCES ES055 MK0568 10003 OPENING BALANCES</v>
      </c>
      <c r="H4662">
        <f>'Funding Import'!H4664</f>
        <v>185726.86</v>
      </c>
    </row>
    <row r="4663" spans="1:8" ht="15" x14ac:dyDescent="0.2">
      <c r="A4663" s="191" t="str">
        <f t="shared" si="145"/>
        <v>8040</v>
      </c>
      <c r="B4663" s="191"/>
      <c r="C4663" s="191" t="str">
        <f t="shared" si="146"/>
        <v>80400004</v>
      </c>
      <c r="D4663" t="str">
        <f>'Funding Import'!A4665</f>
        <v>RB088040: SHOREFIELDS SCHOOL</v>
      </c>
      <c r="E4663" t="str">
        <f>MID('Funding Import'!B4665,2,4)</f>
        <v>0004</v>
      </c>
      <c r="F4663" t="str">
        <f>MID('Funding Import'!B4665,8,50)</f>
        <v>STATEMENTED SEN</v>
      </c>
      <c r="G4663" t="str">
        <f>'Funding Import'!I4665</f>
        <v>Spreadsheet B 391142 20630784 ES008 MK0510 10004 PUPIL TOP UP ES008 MK0510 10004 PUPIL TOP UP</v>
      </c>
      <c r="H4663">
        <f>'Funding Import'!H4665</f>
        <v>1384008</v>
      </c>
    </row>
    <row r="4664" spans="1:8" ht="15" x14ac:dyDescent="0.2">
      <c r="A4664" s="191" t="str">
        <f t="shared" si="145"/>
        <v>8040</v>
      </c>
      <c r="B4664" s="191"/>
      <c r="C4664" s="191" t="str">
        <f t="shared" si="146"/>
        <v>80400004</v>
      </c>
      <c r="D4664" t="str">
        <f>'Funding Import'!A4666</f>
        <v>RB088040: SHOREFIELDS SCHOOL</v>
      </c>
      <c r="E4664" t="str">
        <f>MID('Funding Import'!B4666,2,4)</f>
        <v>0004</v>
      </c>
      <c r="F4664" t="str">
        <f>MID('Funding Import'!B4666,8,50)</f>
        <v>STATEMENTED SEN</v>
      </c>
      <c r="G4664" t="str">
        <f>'Funding Import'!I4666</f>
        <v>Spreadsheet B 395863 20828886 ES061 MK0598 TOP-UP SUM21-3 ES061 MK0598 TOP-UP SUM21-3</v>
      </c>
      <c r="H4664">
        <f>'Funding Import'!H4666</f>
        <v>111638.8</v>
      </c>
    </row>
    <row r="4665" spans="1:8" ht="15" x14ac:dyDescent="0.2">
      <c r="A4665" s="191" t="str">
        <f t="shared" si="145"/>
        <v>8040</v>
      </c>
      <c r="B4665" s="191"/>
      <c r="C4665" s="191" t="str">
        <f t="shared" si="146"/>
        <v>80400004</v>
      </c>
      <c r="D4665" t="str">
        <f>'Funding Import'!A4667</f>
        <v>RB088040: SHOREFIELDS SCHOOL</v>
      </c>
      <c r="E4665" t="str">
        <f>MID('Funding Import'!B4667,2,4)</f>
        <v>0004</v>
      </c>
      <c r="F4665" t="str">
        <f>MID('Funding Import'!B4667,8,50)</f>
        <v>STATEMENTED SEN</v>
      </c>
      <c r="G4665" t="str">
        <f>'Funding Import'!I4667</f>
        <v>DL 8641 TOP-UP AUT21-3</v>
      </c>
      <c r="H4665">
        <f>'Funding Import'!H4667</f>
        <v>181004</v>
      </c>
    </row>
    <row r="4666" spans="1:8" ht="15" x14ac:dyDescent="0.2">
      <c r="A4666" s="191" t="str">
        <f t="shared" si="145"/>
        <v>8040</v>
      </c>
      <c r="B4666" s="191"/>
      <c r="C4666" s="191" t="str">
        <f t="shared" si="146"/>
        <v>80400004</v>
      </c>
      <c r="D4666" t="str">
        <f>'Funding Import'!A4668</f>
        <v>RB088040: SHOREFIELDS SCHOOL</v>
      </c>
      <c r="E4666" t="str">
        <f>MID('Funding Import'!B4668,2,4)</f>
        <v>0004</v>
      </c>
      <c r="F4666" t="str">
        <f>MID('Funding Import'!B4668,8,50)</f>
        <v>STATEMENTED SEN</v>
      </c>
      <c r="G4666" t="str">
        <f>'Funding Import'!I4668</f>
        <v>DL 8698 AUT21-13 Top-Up-Funding 21/22</v>
      </c>
      <c r="H4666">
        <f>'Funding Import'!H4668</f>
        <v>15214.64</v>
      </c>
    </row>
    <row r="4667" spans="1:8" ht="15" x14ac:dyDescent="0.2">
      <c r="A4667" s="191" t="str">
        <f t="shared" si="145"/>
        <v>8040</v>
      </c>
      <c r="B4667" s="191"/>
      <c r="C4667" s="191" t="str">
        <f t="shared" si="146"/>
        <v>80400006</v>
      </c>
      <c r="D4667" t="str">
        <f>'Funding Import'!A4669</f>
        <v>RB088040: SHOREFIELDS SCHOOL</v>
      </c>
      <c r="E4667" t="str">
        <f>MID('Funding Import'!B4669,2,4)</f>
        <v>0006</v>
      </c>
      <c r="F4667" t="str">
        <f>MID('Funding Import'!B4669,8,50)</f>
        <v>EXCEPTIONAL COVID COST GRANT</v>
      </c>
      <c r="G4667" t="str">
        <f>'Funding Import'!I4669</f>
        <v>Spreadsheet B 398806 20920050 ES066 DP0557 COVIDEMERGENCY COVIDEM ES066 DP0557 COVIDEMERGENCY COVIDEM</v>
      </c>
      <c r="H4667">
        <f>'Funding Import'!H4669</f>
        <v>14200</v>
      </c>
    </row>
    <row r="4668" spans="1:8" ht="15" x14ac:dyDescent="0.2">
      <c r="A4668" s="191" t="str">
        <f t="shared" si="145"/>
        <v>8040</v>
      </c>
      <c r="B4668" s="191"/>
      <c r="C4668" s="191" t="str">
        <f t="shared" si="146"/>
        <v>80400006</v>
      </c>
      <c r="D4668" t="str">
        <f>'Funding Import'!A4670</f>
        <v>RB088040: SHOREFIELDS SCHOOL</v>
      </c>
      <c r="E4668" t="str">
        <f>MID('Funding Import'!B4670,2,4)</f>
        <v>0006</v>
      </c>
      <c r="F4668" t="str">
        <f>MID('Funding Import'!B4670,8,50)</f>
        <v>EXCEPTIONAL COVID COST GRANT</v>
      </c>
      <c r="G4668" t="str">
        <f>'Funding Import'!I4670</f>
        <v>Spreadsheet B 399800 20985967 ES091 MK0645 COVID EMERGENCY RECODE ON THE LEDGER ES091 MK0645 COVID EMERGENCY RECODE ON THE LEDGER</v>
      </c>
      <c r="H4668">
        <f>'Funding Import'!H4670</f>
        <v>-13440</v>
      </c>
    </row>
    <row r="4669" spans="1:8" ht="15" x14ac:dyDescent="0.2">
      <c r="A4669" s="191" t="str">
        <f t="shared" si="145"/>
        <v>8040</v>
      </c>
      <c r="B4669" s="191"/>
      <c r="C4669" s="191" t="str">
        <f t="shared" si="146"/>
        <v>80400012</v>
      </c>
      <c r="D4669" t="str">
        <f>'Funding Import'!A4671</f>
        <v>RB088040: SHOREFIELDS SCHOOL</v>
      </c>
      <c r="E4669" t="str">
        <f>MID('Funding Import'!B4671,2,4)</f>
        <v>0012</v>
      </c>
      <c r="F4669" t="str">
        <f>MID('Funding Import'!B4671,8,50)</f>
        <v>COVID CATCH UP</v>
      </c>
      <c r="G4669" t="str">
        <f>'Funding Import'!I4671</f>
        <v>Spreadsheet B 393410 20716535 ES031 DP0531 MASSTESTING MASSTEST P2 ES031 DP0531 MASSTESTING MASSTEST P2</v>
      </c>
      <c r="H4669">
        <f>'Funding Import'!H4671</f>
        <v>760</v>
      </c>
    </row>
    <row r="4670" spans="1:8" ht="15" x14ac:dyDescent="0.2">
      <c r="A4670" s="191" t="str">
        <f t="shared" si="145"/>
        <v>8040</v>
      </c>
      <c r="B4670" s="191"/>
      <c r="C4670" s="191" t="str">
        <f t="shared" si="146"/>
        <v>80400012</v>
      </c>
      <c r="D4670" t="str">
        <f>'Funding Import'!A4672</f>
        <v>RB088040: SHOREFIELDS SCHOOL</v>
      </c>
      <c r="E4670" t="str">
        <f>MID('Funding Import'!B4672,2,4)</f>
        <v>0012</v>
      </c>
      <c r="F4670" t="str">
        <f>MID('Funding Import'!B4672,8,50)</f>
        <v>COVID CATCH UP</v>
      </c>
      <c r="G4670" t="str">
        <f>'Funding Import'!I4672</f>
        <v>Spreadsheet B 399800 20985967 ES091 MK0645 COVID EMERGENCY RECODE ON THE LEDGER ES091 MK0645 COVID EMERGENCY RECODE ON THE LEDGER</v>
      </c>
      <c r="H4670">
        <f>'Funding Import'!H4672</f>
        <v>13440</v>
      </c>
    </row>
    <row r="4671" spans="1:8" ht="15" x14ac:dyDescent="0.2">
      <c r="A4671" s="191" t="str">
        <f t="shared" si="145"/>
        <v>8040</v>
      </c>
      <c r="B4671" s="191"/>
      <c r="C4671" s="191" t="str">
        <f t="shared" si="146"/>
        <v>80400012</v>
      </c>
      <c r="D4671" t="str">
        <f>'Funding Import'!A4673</f>
        <v>RB088040: SHOREFIELDS SCHOOL</v>
      </c>
      <c r="E4671" t="str">
        <f>MID('Funding Import'!B4673,2,4)</f>
        <v>0012</v>
      </c>
      <c r="F4671" t="str">
        <f>MID('Funding Import'!B4673,8,50)</f>
        <v>COVID CATCH UP</v>
      </c>
      <c r="G4671" t="str">
        <f>'Funding Import'!I4673</f>
        <v>DL 8646 0012recoveryc 0012RPG</v>
      </c>
      <c r="H4671">
        <f>'Funding Import'!H4673</f>
        <v>3190</v>
      </c>
    </row>
    <row r="4672" spans="1:8" ht="15" x14ac:dyDescent="0.2">
      <c r="A4672" s="191" t="str">
        <f t="shared" si="145"/>
        <v>8040</v>
      </c>
      <c r="B4672" s="191"/>
      <c r="C4672" s="191" t="str">
        <f t="shared" si="146"/>
        <v>80400012</v>
      </c>
      <c r="D4672" t="str">
        <f>'Funding Import'!A4674</f>
        <v>RB088040: SHOREFIELDS SCHOOL</v>
      </c>
      <c r="E4672" t="str">
        <f>MID('Funding Import'!B4674,2,4)</f>
        <v>0012</v>
      </c>
      <c r="F4672" t="str">
        <f>MID('Funding Import'!B4674,8,50)</f>
        <v>COVID CATCH UP</v>
      </c>
      <c r="G4672" t="str">
        <f>'Funding Import'!I4674</f>
        <v>DL 8686 0012schoolled 0012SLT</v>
      </c>
      <c r="H4672">
        <f>'Funding Import'!H4674</f>
        <v>4009.69</v>
      </c>
    </row>
    <row r="4673" spans="1:8" ht="15" x14ac:dyDescent="0.2">
      <c r="A4673" s="191" t="str">
        <f t="shared" si="145"/>
        <v>8040</v>
      </c>
      <c r="B4673" s="191"/>
      <c r="C4673" s="191" t="str">
        <f t="shared" si="146"/>
        <v>80400012</v>
      </c>
      <c r="D4673" t="str">
        <f>'Funding Import'!A4675</f>
        <v>RB088040: SHOREFIELDS SCHOOL</v>
      </c>
      <c r="E4673" t="str">
        <f>MID('Funding Import'!B4675,2,4)</f>
        <v>0012</v>
      </c>
      <c r="F4673" t="str">
        <f>MID('Funding Import'!B4675,8,50)</f>
        <v>COVID CATCH UP</v>
      </c>
      <c r="G4673" t="str">
        <f>'Funding Import'!I4675</f>
        <v>DL 8692 0012sumerschool 0012summ</v>
      </c>
      <c r="H4673">
        <f>'Funding Import'!H4675</f>
        <v>11433.66</v>
      </c>
    </row>
    <row r="4674" spans="1:8" ht="15" x14ac:dyDescent="0.2">
      <c r="A4674" s="191" t="str">
        <f t="shared" ref="A4674:A4737" si="147">MID(D4674,5,4)</f>
        <v>8040</v>
      </c>
      <c r="B4674" s="191"/>
      <c r="C4674" s="191" t="str">
        <f t="shared" si="146"/>
        <v>80400014</v>
      </c>
      <c r="D4674" t="str">
        <f>'Funding Import'!A4676</f>
        <v>RB088040: SHOREFIELDS SCHOOL</v>
      </c>
      <c r="E4674" t="str">
        <f>MID('Funding Import'!B4676,2,4)</f>
        <v>0014</v>
      </c>
      <c r="F4674" t="str">
        <f>MID('Funding Import'!B4676,8,50)</f>
        <v>PUPIL PREMIUM</v>
      </c>
      <c r="G4674" t="str">
        <f>'Funding Import'!I4676</f>
        <v>Spreadsheet B 390080 20589421 ES002 DP0514 PPG CIC SPR21P6 SPR-21 ES002 DP0514 PPG CIC SPR21P6 SPR-21</v>
      </c>
      <c r="H4674">
        <f>'Funding Import'!H4676</f>
        <v>4000</v>
      </c>
    </row>
    <row r="4675" spans="1:8" ht="15" x14ac:dyDescent="0.2">
      <c r="A4675" s="191" t="str">
        <f t="shared" si="147"/>
        <v>8040</v>
      </c>
      <c r="B4675" s="191"/>
      <c r="C4675" s="191" t="str">
        <f t="shared" si="146"/>
        <v>80400014</v>
      </c>
      <c r="D4675" t="str">
        <f>'Funding Import'!A4677</f>
        <v>RB088040: SHOREFIELDS SCHOOL</v>
      </c>
      <c r="E4675" t="str">
        <f>MID('Funding Import'!B4677,2,4)</f>
        <v>0014</v>
      </c>
      <c r="F4675" t="str">
        <f>MID('Funding Import'!B4677,8,50)</f>
        <v>PUPIL PREMIUM</v>
      </c>
      <c r="G4675" t="str">
        <f>'Funding Import'!I4677</f>
        <v>Spreadsheet B 400831 21077861 ES093 DP0593 SUMMER21PPG SUM21PPG ES093 DP0593 SUMMER21PPG SUM21PPG</v>
      </c>
      <c r="H4675">
        <f>'Funding Import'!H4677</f>
        <v>24363</v>
      </c>
    </row>
    <row r="4676" spans="1:8" ht="15" x14ac:dyDescent="0.2">
      <c r="A4676" s="191" t="str">
        <f t="shared" si="147"/>
        <v>8040</v>
      </c>
      <c r="B4676" s="191"/>
      <c r="C4676" s="191" t="str">
        <f t="shared" si="146"/>
        <v>80400014</v>
      </c>
      <c r="D4676" t="str">
        <f>'Funding Import'!A4678</f>
        <v>RB088040: SHOREFIELDS SCHOOL</v>
      </c>
      <c r="E4676" t="str">
        <f>MID('Funding Import'!B4678,2,4)</f>
        <v>0014</v>
      </c>
      <c r="F4676" t="str">
        <f>MID('Funding Import'!B4678,8,50)</f>
        <v>PUPIL PREMIUM</v>
      </c>
      <c r="G4676" t="str">
        <f>'Funding Import'!I4678</f>
        <v>Spreadsheet B 401819 21143727 ES104 MK0706 PPG CIC SUM21P6 SUM-21 ES104 MK0706 PPG CIC SUM21P6 SUM-21</v>
      </c>
      <c r="H4676">
        <f>'Funding Import'!H4678</f>
        <v>2800</v>
      </c>
    </row>
    <row r="4677" spans="1:8" ht="15" x14ac:dyDescent="0.2">
      <c r="A4677" s="191" t="str">
        <f t="shared" si="147"/>
        <v>8040</v>
      </c>
      <c r="B4677" s="191"/>
      <c r="C4677" s="191" t="str">
        <f t="shared" si="146"/>
        <v>80400014</v>
      </c>
      <c r="D4677" t="str">
        <f>'Funding Import'!A4679</f>
        <v>RB088040: SHOREFIELDS SCHOOL</v>
      </c>
      <c r="E4677" t="str">
        <f>MID('Funding Import'!B4679,2,4)</f>
        <v>0014</v>
      </c>
      <c r="F4677" t="str">
        <f>MID('Funding Import'!B4679,8,50)</f>
        <v>PUPIL PREMIUM</v>
      </c>
      <c r="G4677" t="str">
        <f>'Funding Import'!I4679</f>
        <v>DL 8701 0014 Pupil Premium Autumn Term 2021</v>
      </c>
      <c r="H4677">
        <f>'Funding Import'!H4679</f>
        <v>19490</v>
      </c>
    </row>
    <row r="4678" spans="1:8" ht="15" x14ac:dyDescent="0.2">
      <c r="A4678" s="191" t="str">
        <f t="shared" si="147"/>
        <v>8040</v>
      </c>
      <c r="B4678" s="191"/>
      <c r="C4678" s="191" t="str">
        <f t="shared" si="146"/>
        <v>80400014</v>
      </c>
      <c r="D4678" t="str">
        <f>'Funding Import'!A4680</f>
        <v>RB088040: SHOREFIELDS SCHOOL</v>
      </c>
      <c r="E4678" t="str">
        <f>MID('Funding Import'!B4680,2,4)</f>
        <v>0014</v>
      </c>
      <c r="F4678" t="str">
        <f>MID('Funding Import'!B4680,8,50)</f>
        <v>PUPIL PREMIUM</v>
      </c>
      <c r="G4678" t="str">
        <f>'Funding Import'!I4680</f>
        <v>DL 8703 PPG+ CIC AUT21P3</v>
      </c>
      <c r="H4678">
        <f>'Funding Import'!H4680</f>
        <v>750</v>
      </c>
    </row>
    <row r="4679" spans="1:8" ht="15" x14ac:dyDescent="0.2">
      <c r="A4679" s="191" t="str">
        <f t="shared" si="147"/>
        <v>8040</v>
      </c>
      <c r="B4679" s="191"/>
      <c r="C4679" s="191" t="str">
        <f t="shared" si="146"/>
        <v>80400014</v>
      </c>
      <c r="D4679" t="str">
        <f>'Funding Import'!A4681</f>
        <v>RB088040: SHOREFIELDS SCHOOL</v>
      </c>
      <c r="E4679" t="str">
        <f>MID('Funding Import'!B4681,2,4)</f>
        <v>0014</v>
      </c>
      <c r="F4679" t="str">
        <f>MID('Funding Import'!B4681,8,50)</f>
        <v>PUPIL PREMIUM</v>
      </c>
      <c r="G4679" t="str">
        <f>'Funding Import'!I4681</f>
        <v>DL 8711 PPG+ CIC AUT21P4</v>
      </c>
      <c r="H4679">
        <f>'Funding Import'!H4681</f>
        <v>2970</v>
      </c>
    </row>
    <row r="4680" spans="1:8" ht="15" x14ac:dyDescent="0.2">
      <c r="A4680" s="191" t="str">
        <f t="shared" si="147"/>
        <v>8040</v>
      </c>
      <c r="B4680" s="191"/>
      <c r="C4680" s="191" t="str">
        <f t="shared" si="146"/>
        <v>80400018</v>
      </c>
      <c r="D4680" t="str">
        <f>'Funding Import'!A4682</f>
        <v>RB088040: SHOREFIELDS SCHOOL</v>
      </c>
      <c r="E4680" t="str">
        <f>MID('Funding Import'!B4682,2,4)</f>
        <v>0018</v>
      </c>
      <c r="F4680" t="str">
        <f>MID('Funding Import'!B4682,8,50)</f>
        <v>ADDITIONAL GRANT INCOME</v>
      </c>
      <c r="G4680" t="str">
        <f>'Funding Import'!I4682</f>
        <v>Spreadsheet B 393531 20728061 ES032 RM0087 PE GRANT APR 21 ES032 RM0087 PE GRANT APR 21</v>
      </c>
      <c r="H4680">
        <f>'Funding Import'!H4682</f>
        <v>6900</v>
      </c>
    </row>
    <row r="4681" spans="1:8" ht="15" x14ac:dyDescent="0.2">
      <c r="A4681" s="191" t="str">
        <f t="shared" si="147"/>
        <v>8040</v>
      </c>
      <c r="B4681" s="191"/>
      <c r="C4681" s="191" t="str">
        <f t="shared" si="146"/>
        <v>80400018</v>
      </c>
      <c r="D4681" t="str">
        <f>'Funding Import'!A4683</f>
        <v>RB088040: SHOREFIELDS SCHOOL</v>
      </c>
      <c r="E4681" t="str">
        <f>MID('Funding Import'!B4683,2,4)</f>
        <v>0018</v>
      </c>
      <c r="F4681" t="str">
        <f>MID('Funding Import'!B4683,8,50)</f>
        <v>ADDITIONAL GRANT INCOME</v>
      </c>
      <c r="G4681" t="str">
        <f>'Funding Import'!I4683</f>
        <v>Spreadsheet B 399769 20981730 UIFSM JULY21 UIFSM 21 ES085 RM0124 UIFSM JULY21 UIFSM 21</v>
      </c>
      <c r="H4681">
        <f>'Funding Import'!H4683</f>
        <v>10208</v>
      </c>
    </row>
    <row r="4682" spans="1:8" ht="15" x14ac:dyDescent="0.2">
      <c r="A4682" s="191" t="str">
        <f t="shared" si="147"/>
        <v>8040</v>
      </c>
      <c r="B4682" s="191"/>
      <c r="C4682" s="191" t="str">
        <f t="shared" si="146"/>
        <v>80400018</v>
      </c>
      <c r="D4682" t="str">
        <f>'Funding Import'!A4684</f>
        <v>RB088040: SHOREFIELDS SCHOOL</v>
      </c>
      <c r="E4682" t="str">
        <f>MID('Funding Import'!B4684,2,4)</f>
        <v>0018</v>
      </c>
      <c r="F4682" t="str">
        <f>MID('Funding Import'!B4684,8,50)</f>
        <v>ADDITIONAL GRANT INCOME</v>
      </c>
      <c r="G4682" t="str">
        <f>'Funding Import'!I4684</f>
        <v>DL 8673 PE GRANT OCT21 0018PE</v>
      </c>
      <c r="H4682">
        <f>'Funding Import'!H4684</f>
        <v>9695</v>
      </c>
    </row>
    <row r="4683" spans="1:8" ht="15" x14ac:dyDescent="0.2">
      <c r="A4683" s="191" t="str">
        <f t="shared" si="147"/>
        <v>8040</v>
      </c>
      <c r="B4683" s="191"/>
      <c r="C4683" s="191" t="str">
        <f t="shared" si="146"/>
        <v>80400023</v>
      </c>
      <c r="D4683" t="str">
        <f>'Funding Import'!A4685</f>
        <v>RB088040: SHOREFIELDS SCHOOL</v>
      </c>
      <c r="E4683" t="str">
        <f>MID('Funding Import'!B4685,2,4)</f>
        <v>0023</v>
      </c>
      <c r="F4683" t="str">
        <f>MID('Funding Import'!B4685,8,50)</f>
        <v>SIXTH FORM FUNDING</v>
      </c>
      <c r="G4683" t="str">
        <f>'Funding Import'!I4685</f>
        <v>Spreadsheet B 391730 20639717 ES010 MK0512 10023 6TH FORM ES010 MK0512 10023 6TH FORM</v>
      </c>
      <c r="H4683">
        <f>'Funding Import'!H4685</f>
        <v>310000</v>
      </c>
    </row>
    <row r="4684" spans="1:8" ht="15" x14ac:dyDescent="0.2">
      <c r="A4684" s="191" t="str">
        <f t="shared" si="147"/>
        <v>8040</v>
      </c>
      <c r="B4684" s="191"/>
      <c r="C4684" s="191" t="str">
        <f t="shared" si="146"/>
        <v>80400026</v>
      </c>
      <c r="D4684" t="str">
        <f>'Funding Import'!A4686</f>
        <v>RB088040: SHOREFIELDS SCHOOL</v>
      </c>
      <c r="E4684" t="str">
        <f>MID('Funding Import'!B4686,2,4)</f>
        <v>0026</v>
      </c>
      <c r="F4684" t="str">
        <f>MID('Funding Import'!B4686,8,50)</f>
        <v>NOTIONAL SEN FUNDING</v>
      </c>
      <c r="G4684" t="str">
        <f>'Funding Import'!I4686</f>
        <v>Spreadsheet B 391731 20639745 ES011 MK0513 10026 PLACE LED ES011 MK0513 10026 PLACE LED</v>
      </c>
      <c r="H4684">
        <f>'Funding Import'!H4686</f>
        <v>1140000</v>
      </c>
    </row>
    <row r="4685" spans="1:8" ht="15" x14ac:dyDescent="0.2">
      <c r="A4685" s="191" t="str">
        <f t="shared" si="147"/>
        <v>8040</v>
      </c>
      <c r="B4685" s="191"/>
      <c r="C4685" s="191" t="str">
        <f t="shared" si="146"/>
        <v>80400030</v>
      </c>
      <c r="D4685" t="str">
        <f>'Funding Import'!A4687</f>
        <v>RB088040: SHOREFIELDS SCHOOL</v>
      </c>
      <c r="E4685" t="str">
        <f>MID('Funding Import'!B4687,2,4)</f>
        <v>0030</v>
      </c>
      <c r="F4685" t="str">
        <f>MID('Funding Import'!B4687,8,50)</f>
        <v>16-19 BURSARY FUNDING</v>
      </c>
      <c r="G4685" t="str">
        <f>'Funding Import'!I4687</f>
        <v>Spreadsheet B 391040 20624019 ES004 DP0518 16-19 BURSARY 1 16-19 BURSARY 1 ES004 DP0518 16-19 BURSARY 1 16-19 BURSARY 1</v>
      </c>
      <c r="H4685">
        <f>'Funding Import'!H4687</f>
        <v>831.28</v>
      </c>
    </row>
    <row r="4686" spans="1:8" ht="15" x14ac:dyDescent="0.2">
      <c r="A4686" s="191" t="str">
        <f t="shared" si="147"/>
        <v>8040</v>
      </c>
      <c r="B4686" s="191"/>
      <c r="C4686" s="191" t="str">
        <f t="shared" si="146"/>
        <v>80400030</v>
      </c>
      <c r="D4686" t="str">
        <f>'Funding Import'!A4688</f>
        <v>RB088040: SHOREFIELDS SCHOOL</v>
      </c>
      <c r="E4686" t="str">
        <f>MID('Funding Import'!B4688,2,4)</f>
        <v>0030</v>
      </c>
      <c r="F4686" t="str">
        <f>MID('Funding Import'!B4688,8,50)</f>
        <v>16-19 BURSARY FUNDING</v>
      </c>
      <c r="G4686" t="str">
        <f>'Funding Import'!I4688</f>
        <v>DL 8660 16-19 BURSARY 5 16-19 BURSARY 5</v>
      </c>
      <c r="H4686">
        <f>'Funding Import'!H4688</f>
        <v>1768.28</v>
      </c>
    </row>
    <row r="4687" spans="1:8" ht="15" x14ac:dyDescent="0.2">
      <c r="A4687" s="191" t="str">
        <f t="shared" si="147"/>
        <v>8048</v>
      </c>
      <c r="B4687" s="191"/>
      <c r="C4687" s="191" t="str">
        <f t="shared" si="146"/>
        <v>80480003</v>
      </c>
      <c r="D4687" t="str">
        <f>'Funding Import'!A4689</f>
        <v>RB088048: LEXDEN SPRINGS SCHOOL</v>
      </c>
      <c r="E4687" t="str">
        <f>MID('Funding Import'!B4689,2,4)</f>
        <v>0003</v>
      </c>
      <c r="F4687" t="str">
        <f>MID('Funding Import'!B4689,8,50)</f>
        <v>BROUGHT FORWARD</v>
      </c>
      <c r="G4687" t="str">
        <f>'Funding Import'!I4689</f>
        <v>Spreadsheet B 394797 20778211 ES055 MK0568 10003 OPENING BALANCES ES055 MK0568 10003 OPENING BALANCES</v>
      </c>
      <c r="H4687">
        <f>'Funding Import'!H4689</f>
        <v>1231065</v>
      </c>
    </row>
    <row r="4688" spans="1:8" ht="15" x14ac:dyDescent="0.2">
      <c r="A4688" s="191" t="str">
        <f t="shared" si="147"/>
        <v>8048</v>
      </c>
      <c r="B4688" s="191"/>
      <c r="C4688" s="191" t="str">
        <f t="shared" si="146"/>
        <v>80480004</v>
      </c>
      <c r="D4688" t="str">
        <f>'Funding Import'!A4690</f>
        <v>RB088048: LEXDEN SPRINGS SCHOOL</v>
      </c>
      <c r="E4688" t="str">
        <f>MID('Funding Import'!B4690,2,4)</f>
        <v>0004</v>
      </c>
      <c r="F4688" t="str">
        <f>MID('Funding Import'!B4690,8,50)</f>
        <v>STATEMENTED SEN</v>
      </c>
      <c r="G4688" t="str">
        <f>'Funding Import'!I4690</f>
        <v>Spreadsheet B 391142 20630784 ES008 MK0510 10004 PUPIL TOP UP ES008 MK0510 10004 PUPIL TOP UP</v>
      </c>
      <c r="H4688">
        <f>'Funding Import'!H4690</f>
        <v>2501316</v>
      </c>
    </row>
    <row r="4689" spans="1:8" ht="15" x14ac:dyDescent="0.2">
      <c r="A4689" s="191" t="str">
        <f t="shared" si="147"/>
        <v>8048</v>
      </c>
      <c r="B4689" s="191"/>
      <c r="C4689" s="191" t="str">
        <f t="shared" si="146"/>
        <v>80480004</v>
      </c>
      <c r="D4689" t="str">
        <f>'Funding Import'!A4691</f>
        <v>RB088048: LEXDEN SPRINGS SCHOOL</v>
      </c>
      <c r="E4689" t="str">
        <f>MID('Funding Import'!B4691,2,4)</f>
        <v>0004</v>
      </c>
      <c r="F4689" t="str">
        <f>MID('Funding Import'!B4691,8,50)</f>
        <v>STATEMENTED SEN</v>
      </c>
      <c r="G4689" t="str">
        <f>'Funding Import'!I4691</f>
        <v>Spreadsheet B 394865 20783346 ES048 DP0537 ES048 Split Site 21-22 ES048 DP0537 ES048 Split Site 21-22</v>
      </c>
      <c r="H4689">
        <f>'Funding Import'!H4691</f>
        <v>28356</v>
      </c>
    </row>
    <row r="4690" spans="1:8" ht="15" x14ac:dyDescent="0.2">
      <c r="A4690" s="191" t="str">
        <f t="shared" si="147"/>
        <v>8048</v>
      </c>
      <c r="B4690" s="191"/>
      <c r="C4690" s="191" t="str">
        <f t="shared" si="146"/>
        <v>80480004</v>
      </c>
      <c r="D4690" t="str">
        <f>'Funding Import'!A4692</f>
        <v>RB088048: LEXDEN SPRINGS SCHOOL</v>
      </c>
      <c r="E4690" t="str">
        <f>MID('Funding Import'!B4692,2,4)</f>
        <v>0004</v>
      </c>
      <c r="F4690" t="str">
        <f>MID('Funding Import'!B4692,8,50)</f>
        <v>STATEMENTED SEN</v>
      </c>
      <c r="G4690" t="str">
        <f>'Funding Import'!I4692</f>
        <v>Spreadsheet B 394870 20783890 ES050 DP0541 TOP-UP SUM21-1 ES050 DP0541 TOP-UP SUM21-1</v>
      </c>
      <c r="H4690">
        <f>'Funding Import'!H4692</f>
        <v>49563.68</v>
      </c>
    </row>
    <row r="4691" spans="1:8" ht="15" x14ac:dyDescent="0.2">
      <c r="A4691" s="191" t="str">
        <f t="shared" si="147"/>
        <v>8048</v>
      </c>
      <c r="B4691" s="191"/>
      <c r="C4691" s="191" t="str">
        <f t="shared" si="146"/>
        <v>80480004</v>
      </c>
      <c r="D4691" t="str">
        <f>'Funding Import'!A4693</f>
        <v>RB088048: LEXDEN SPRINGS SCHOOL</v>
      </c>
      <c r="E4691" t="str">
        <f>MID('Funding Import'!B4693,2,4)</f>
        <v>0004</v>
      </c>
      <c r="F4691" t="str">
        <f>MID('Funding Import'!B4693,8,50)</f>
        <v>STATEMENTED SEN</v>
      </c>
      <c r="G4691" t="str">
        <f>'Funding Import'!I4693</f>
        <v>Spreadsheet B 394868 20783699 ES049 DP0539 20 AddPlaces Sum21 ES049 DP0539 20 AddPlaces Sum21</v>
      </c>
      <c r="H4691">
        <f>'Funding Import'!H4693</f>
        <v>88833.33</v>
      </c>
    </row>
    <row r="4692" spans="1:8" ht="15" x14ac:dyDescent="0.2">
      <c r="A4692" s="191" t="str">
        <f t="shared" si="147"/>
        <v>8048</v>
      </c>
      <c r="B4692" s="191"/>
      <c r="C4692" s="191" t="str">
        <f t="shared" si="146"/>
        <v>80480004</v>
      </c>
      <c r="D4692" t="str">
        <f>'Funding Import'!A4694</f>
        <v>RB088048: LEXDEN SPRINGS SCHOOL</v>
      </c>
      <c r="E4692" t="str">
        <f>MID('Funding Import'!B4694,2,4)</f>
        <v>0004</v>
      </c>
      <c r="F4692" t="str">
        <f>MID('Funding Import'!B4694,8,50)</f>
        <v>STATEMENTED SEN</v>
      </c>
      <c r="G4692" t="str">
        <f>'Funding Import'!I4694</f>
        <v>DL 8665 TOP-UP AUT21-11</v>
      </c>
      <c r="H4692">
        <f>'Funding Import'!H4694</f>
        <v>212515.54</v>
      </c>
    </row>
    <row r="4693" spans="1:8" ht="15" x14ac:dyDescent="0.2">
      <c r="A4693" s="191" t="str">
        <f t="shared" si="147"/>
        <v>8048</v>
      </c>
      <c r="B4693" s="191"/>
      <c r="C4693" s="191" t="str">
        <f t="shared" si="146"/>
        <v>80480004</v>
      </c>
      <c r="D4693" t="str">
        <f>'Funding Import'!A4695</f>
        <v>RB088048: LEXDEN SPRINGS SCHOOL</v>
      </c>
      <c r="E4693" t="str">
        <f>MID('Funding Import'!B4695,2,4)</f>
        <v>0004</v>
      </c>
      <c r="F4693" t="str">
        <f>MID('Funding Import'!B4695,8,50)</f>
        <v>STATEMENTED SEN</v>
      </c>
      <c r="G4693" t="str">
        <f>'Funding Import'!I4695</f>
        <v>DL 8698 AUT21-13 Top-Up-Funding 21/22</v>
      </c>
      <c r="H4693">
        <f>'Funding Import'!H4695</f>
        <v>6401.51</v>
      </c>
    </row>
    <row r="4694" spans="1:8" ht="15" x14ac:dyDescent="0.2">
      <c r="A4694" s="191" t="str">
        <f t="shared" si="147"/>
        <v>8048</v>
      </c>
      <c r="B4694" s="191"/>
      <c r="C4694" s="191" t="str">
        <f t="shared" si="146"/>
        <v>80480004</v>
      </c>
      <c r="D4694" t="str">
        <f>'Funding Import'!A4696</f>
        <v>RB088048: LEXDEN SPRINGS SCHOOL</v>
      </c>
      <c r="E4694" t="str">
        <f>MID('Funding Import'!B4696,2,4)</f>
        <v>0004</v>
      </c>
      <c r="F4694" t="str">
        <f>MID('Funding Import'!B4696,8,50)</f>
        <v>STATEMENTED SEN</v>
      </c>
      <c r="G4694" t="str">
        <f>'Funding Import'!I4696</f>
        <v>DL 8700 AUT21-6 PlaceFnd Addnl x48 Places</v>
      </c>
      <c r="H4694">
        <f>'Funding Import'!H4696</f>
        <v>170560</v>
      </c>
    </row>
    <row r="4695" spans="1:8" ht="15" x14ac:dyDescent="0.2">
      <c r="A4695" s="191" t="str">
        <f t="shared" si="147"/>
        <v>8048</v>
      </c>
      <c r="B4695" s="191"/>
      <c r="C4695" s="191" t="str">
        <f t="shared" si="146"/>
        <v>80480006</v>
      </c>
      <c r="D4695" t="str">
        <f>'Funding Import'!A4697</f>
        <v>RB088048: LEXDEN SPRINGS SCHOOL</v>
      </c>
      <c r="E4695" t="str">
        <f>MID('Funding Import'!B4697,2,4)</f>
        <v>0006</v>
      </c>
      <c r="F4695" t="str">
        <f>MID('Funding Import'!B4697,8,50)</f>
        <v>EXCEPTIONAL COVID COST GRANT</v>
      </c>
      <c r="G4695" t="str">
        <f>'Funding Import'!I4697</f>
        <v>Spreadsheet B 398807 20920177 ES067 DP0558 FSMADDCOSTSCOVID FSMCOVID ES067 DP0558 FSMADDCOSTSCOVID FSMCOVID</v>
      </c>
      <c r="H4695">
        <f>'Funding Import'!H4697</f>
        <v>1710</v>
      </c>
    </row>
    <row r="4696" spans="1:8" ht="15" x14ac:dyDescent="0.2">
      <c r="A4696" s="191" t="str">
        <f t="shared" si="147"/>
        <v>8048</v>
      </c>
      <c r="B4696" s="191"/>
      <c r="C4696" s="191" t="str">
        <f t="shared" si="146"/>
        <v>80480006</v>
      </c>
      <c r="D4696" t="str">
        <f>'Funding Import'!A4698</f>
        <v>RB088048: LEXDEN SPRINGS SCHOOL</v>
      </c>
      <c r="E4696" t="str">
        <f>MID('Funding Import'!B4698,2,4)</f>
        <v>0006</v>
      </c>
      <c r="F4696" t="str">
        <f>MID('Funding Import'!B4698,8,50)</f>
        <v>EXCEPTIONAL COVID COST GRANT</v>
      </c>
      <c r="G4696" t="str">
        <f>'Funding Import'!I4698</f>
        <v>Spreadsheet B 398806 20920050 ES066 DP0557 COVIDEMERGENCY COVIDEM ES066 DP0557 COVIDEMERGENCY COVIDEM</v>
      </c>
      <c r="H4696">
        <f>'Funding Import'!H4698</f>
        <v>20000</v>
      </c>
    </row>
    <row r="4697" spans="1:8" ht="15" x14ac:dyDescent="0.2">
      <c r="A4697" s="191" t="str">
        <f t="shared" si="147"/>
        <v>8048</v>
      </c>
      <c r="B4697" s="191"/>
      <c r="C4697" s="191" t="str">
        <f t="shared" si="146"/>
        <v>80480006</v>
      </c>
      <c r="D4697" t="str">
        <f>'Funding Import'!A4699</f>
        <v>RB088048: LEXDEN SPRINGS SCHOOL</v>
      </c>
      <c r="E4697" t="str">
        <f>MID('Funding Import'!B4699,2,4)</f>
        <v>0006</v>
      </c>
      <c r="F4697" t="str">
        <f>MID('Funding Import'!B4699,8,50)</f>
        <v>EXCEPTIONAL COVID COST GRANT</v>
      </c>
      <c r="G4697" t="str">
        <f>'Funding Import'!I4699</f>
        <v>Spreadsheet B 399800 20985967 ES091 MK0645 COVID EMERGENCY RECODE ON THE LEDGER ES091 MK0645 COVID EMERGENCY RECODE ON THE LEDGER</v>
      </c>
      <c r="H4697">
        <f>'Funding Import'!H4699</f>
        <v>-14790</v>
      </c>
    </row>
    <row r="4698" spans="1:8" ht="15" x14ac:dyDescent="0.2">
      <c r="A4698" s="191" t="str">
        <f t="shared" si="147"/>
        <v>8048</v>
      </c>
      <c r="B4698" s="191"/>
      <c r="C4698" s="191" t="str">
        <f t="shared" si="146"/>
        <v>80480012</v>
      </c>
      <c r="D4698" t="str">
        <f>'Funding Import'!A4700</f>
        <v>RB088048: LEXDEN SPRINGS SCHOOL</v>
      </c>
      <c r="E4698" t="str">
        <f>MID('Funding Import'!B4700,2,4)</f>
        <v>0012</v>
      </c>
      <c r="F4698" t="str">
        <f>MID('Funding Import'!B4700,8,50)</f>
        <v>COVID CATCH UP</v>
      </c>
      <c r="G4698" t="str">
        <f>'Funding Import'!I4700</f>
        <v>Spreadsheet B 393410 20716535 ES031 DP0531 MASSTESTING MASSTEST P2 ES031 DP0531 MASSTESTING MASSTEST P2</v>
      </c>
      <c r="H4698">
        <f>'Funding Import'!H4700</f>
        <v>5210</v>
      </c>
    </row>
    <row r="4699" spans="1:8" ht="15" x14ac:dyDescent="0.2">
      <c r="A4699" s="191" t="str">
        <f t="shared" si="147"/>
        <v>8048</v>
      </c>
      <c r="B4699" s="191"/>
      <c r="C4699" s="191" t="str">
        <f t="shared" si="146"/>
        <v>80480012</v>
      </c>
      <c r="D4699" t="str">
        <f>'Funding Import'!A4701</f>
        <v>RB088048: LEXDEN SPRINGS SCHOOL</v>
      </c>
      <c r="E4699" t="str">
        <f>MID('Funding Import'!B4701,2,4)</f>
        <v>0012</v>
      </c>
      <c r="F4699" t="str">
        <f>MID('Funding Import'!B4701,8,50)</f>
        <v>COVID CATCH UP</v>
      </c>
      <c r="G4699" t="str">
        <f>'Funding Import'!I4701</f>
        <v>Spreadsheet B 399800 20985967 ES091 MK0645 COVID EMERGENCY RECODE ON THE LEDGER ES091 MK0645 COVID EMERGENCY RECODE ON THE LEDGER</v>
      </c>
      <c r="H4699">
        <f>'Funding Import'!H4701</f>
        <v>14790</v>
      </c>
    </row>
    <row r="4700" spans="1:8" ht="15" x14ac:dyDescent="0.2">
      <c r="A4700" s="191" t="str">
        <f t="shared" si="147"/>
        <v>8048</v>
      </c>
      <c r="B4700" s="191"/>
      <c r="C4700" s="191" t="str">
        <f t="shared" si="146"/>
        <v>80480012</v>
      </c>
      <c r="D4700" t="str">
        <f>'Funding Import'!A4702</f>
        <v>RB088048: LEXDEN SPRINGS SCHOOL</v>
      </c>
      <c r="E4700" t="str">
        <f>MID('Funding Import'!B4702,2,4)</f>
        <v>0012</v>
      </c>
      <c r="F4700" t="str">
        <f>MID('Funding Import'!B4702,8,50)</f>
        <v>COVID CATCH UP</v>
      </c>
      <c r="G4700" t="str">
        <f>'Funding Import'!I4702</f>
        <v>DL 8646 0012recoveryc 0012RPG</v>
      </c>
      <c r="H4700">
        <f>'Funding Import'!H4702</f>
        <v>4785</v>
      </c>
    </row>
    <row r="4701" spans="1:8" ht="15" x14ac:dyDescent="0.2">
      <c r="A4701" s="191" t="str">
        <f t="shared" si="147"/>
        <v>8048</v>
      </c>
      <c r="B4701" s="191"/>
      <c r="C4701" s="191" t="str">
        <f t="shared" si="146"/>
        <v>80480012</v>
      </c>
      <c r="D4701" t="str">
        <f>'Funding Import'!A4703</f>
        <v>RB088048: LEXDEN SPRINGS SCHOOL</v>
      </c>
      <c r="E4701" t="str">
        <f>MID('Funding Import'!B4703,2,4)</f>
        <v>0012</v>
      </c>
      <c r="F4701" t="str">
        <f>MID('Funding Import'!B4703,8,50)</f>
        <v>COVID CATCH UP</v>
      </c>
      <c r="G4701" t="str">
        <f>'Funding Import'!I4703</f>
        <v>DL 8686 0012schoolled 0012SLT</v>
      </c>
      <c r="H4701">
        <f>'Funding Import'!H4703</f>
        <v>5860.31</v>
      </c>
    </row>
    <row r="4702" spans="1:8" ht="15" x14ac:dyDescent="0.2">
      <c r="A4702" s="191" t="str">
        <f t="shared" si="147"/>
        <v>8048</v>
      </c>
      <c r="B4702" s="191"/>
      <c r="C4702" s="191" t="str">
        <f t="shared" si="146"/>
        <v>80480014</v>
      </c>
      <c r="D4702" t="str">
        <f>'Funding Import'!A4704</f>
        <v>RB088048: LEXDEN SPRINGS SCHOOL</v>
      </c>
      <c r="E4702" t="str">
        <f>MID('Funding Import'!B4704,2,4)</f>
        <v>0014</v>
      </c>
      <c r="F4702" t="str">
        <f>MID('Funding Import'!B4704,8,50)</f>
        <v>PUPIL PREMIUM</v>
      </c>
      <c r="G4702" t="str">
        <f>'Funding Import'!I4704</f>
        <v>Spreadsheet B 395862 20828831 ES060 MK0597 PPG CIC SUM21P2 SUM-21 ES060 MK0597 PPG CIC SUM21P2 SUM-21</v>
      </c>
      <c r="H4702">
        <f>'Funding Import'!H4704</f>
        <v>3500</v>
      </c>
    </row>
    <row r="4703" spans="1:8" ht="15" x14ac:dyDescent="0.2">
      <c r="A4703" s="191" t="str">
        <f t="shared" si="147"/>
        <v>8048</v>
      </c>
      <c r="B4703" s="191"/>
      <c r="C4703" s="191" t="str">
        <f t="shared" si="146"/>
        <v>80480014</v>
      </c>
      <c r="D4703" t="str">
        <f>'Funding Import'!A4705</f>
        <v>RB088048: LEXDEN SPRINGS SCHOOL</v>
      </c>
      <c r="E4703" t="str">
        <f>MID('Funding Import'!B4705,2,4)</f>
        <v>0014</v>
      </c>
      <c r="F4703" t="str">
        <f>MID('Funding Import'!B4705,8,50)</f>
        <v>PUPIL PREMIUM</v>
      </c>
      <c r="G4703" t="str">
        <f>'Funding Import'!I4705</f>
        <v>Spreadsheet B 400831 21077861 ES093 DP0593 SUMMER21PPG SUM21PPG ES093 DP0593 SUMMER21PPG SUM21PPG</v>
      </c>
      <c r="H4703">
        <f>'Funding Import'!H4705</f>
        <v>34217</v>
      </c>
    </row>
    <row r="4704" spans="1:8" ht="15" x14ac:dyDescent="0.2">
      <c r="A4704" s="191" t="str">
        <f t="shared" si="147"/>
        <v>8048</v>
      </c>
      <c r="B4704" s="191"/>
      <c r="C4704" s="191" t="str">
        <f t="shared" si="146"/>
        <v>80480014</v>
      </c>
      <c r="D4704" t="str">
        <f>'Funding Import'!A4706</f>
        <v>RB088048: LEXDEN SPRINGS SCHOOL</v>
      </c>
      <c r="E4704" t="str">
        <f>MID('Funding Import'!B4706,2,4)</f>
        <v>0014</v>
      </c>
      <c r="F4704" t="str">
        <f>MID('Funding Import'!B4706,8,50)</f>
        <v>PUPIL PREMIUM</v>
      </c>
      <c r="G4704" t="str">
        <f>'Funding Import'!I4706</f>
        <v>DL 8670 PPG CIC AUT21P2 AUT-21</v>
      </c>
      <c r="H4704">
        <f>'Funding Import'!H4706</f>
        <v>2100</v>
      </c>
    </row>
    <row r="4705" spans="1:8" ht="15" x14ac:dyDescent="0.2">
      <c r="A4705" s="191" t="str">
        <f t="shared" si="147"/>
        <v>8048</v>
      </c>
      <c r="B4705" s="191"/>
      <c r="C4705" s="191" t="str">
        <f t="shared" si="146"/>
        <v>80480014</v>
      </c>
      <c r="D4705" t="str">
        <f>'Funding Import'!A4707</f>
        <v>RB088048: LEXDEN SPRINGS SCHOOL</v>
      </c>
      <c r="E4705" t="str">
        <f>MID('Funding Import'!B4707,2,4)</f>
        <v>0014</v>
      </c>
      <c r="F4705" t="str">
        <f>MID('Funding Import'!B4707,8,50)</f>
        <v>PUPIL PREMIUM</v>
      </c>
      <c r="G4705" t="str">
        <f>'Funding Import'!I4707</f>
        <v>DL 8701 0014 Pupil Premium Autumn Term 2021</v>
      </c>
      <c r="H4705">
        <f>'Funding Import'!H4707</f>
        <v>27373</v>
      </c>
    </row>
    <row r="4706" spans="1:8" ht="15" x14ac:dyDescent="0.2">
      <c r="A4706" s="191" t="str">
        <f t="shared" si="147"/>
        <v>8048</v>
      </c>
      <c r="B4706" s="191"/>
      <c r="C4706" s="191" t="str">
        <f t="shared" si="146"/>
        <v>80480018</v>
      </c>
      <c r="D4706" t="str">
        <f>'Funding Import'!A4708</f>
        <v>RB088048: LEXDEN SPRINGS SCHOOL</v>
      </c>
      <c r="E4706" t="str">
        <f>MID('Funding Import'!B4708,2,4)</f>
        <v>0018</v>
      </c>
      <c r="F4706" t="str">
        <f>MID('Funding Import'!B4708,8,50)</f>
        <v>ADDITIONAL GRANT INCOME</v>
      </c>
      <c r="G4706" t="str">
        <f>'Funding Import'!I4708</f>
        <v>Spreadsheet B 393531 20728061 ES032 RM0087 PE GRANT APR 21 ES032 RM0087 PE GRANT APR 21</v>
      </c>
      <c r="H4706">
        <f>'Funding Import'!H4708</f>
        <v>7067</v>
      </c>
    </row>
    <row r="4707" spans="1:8" ht="15" x14ac:dyDescent="0.2">
      <c r="A4707" s="191" t="str">
        <f t="shared" si="147"/>
        <v>8048</v>
      </c>
      <c r="B4707" s="191"/>
      <c r="C4707" s="191" t="str">
        <f t="shared" si="146"/>
        <v>80480018</v>
      </c>
      <c r="D4707" t="str">
        <f>'Funding Import'!A4709</f>
        <v>RB088048: LEXDEN SPRINGS SCHOOL</v>
      </c>
      <c r="E4707" t="str">
        <f>MID('Funding Import'!B4709,2,4)</f>
        <v>0018</v>
      </c>
      <c r="F4707" t="str">
        <f>MID('Funding Import'!B4709,8,50)</f>
        <v>ADDITIONAL GRANT INCOME</v>
      </c>
      <c r="G4707" t="str">
        <f>'Funding Import'!I4709</f>
        <v>Spreadsheet B 399769 20981730 UIFSM JULY21 UIFSM 21 ES085 RM0124 UIFSM JULY21 UIFSM 21</v>
      </c>
      <c r="H4707">
        <f>'Funding Import'!H4709</f>
        <v>21323</v>
      </c>
    </row>
    <row r="4708" spans="1:8" ht="15" x14ac:dyDescent="0.2">
      <c r="A4708" s="191" t="str">
        <f t="shared" si="147"/>
        <v>8048</v>
      </c>
      <c r="B4708" s="191"/>
      <c r="C4708" s="191" t="str">
        <f t="shared" si="146"/>
        <v>80480018</v>
      </c>
      <c r="D4708" t="str">
        <f>'Funding Import'!A4710</f>
        <v>RB088048: LEXDEN SPRINGS SCHOOL</v>
      </c>
      <c r="E4708" t="str">
        <f>MID('Funding Import'!B4710,2,4)</f>
        <v>0018</v>
      </c>
      <c r="F4708" t="str">
        <f>MID('Funding Import'!B4710,8,50)</f>
        <v>ADDITIONAL GRANT INCOME</v>
      </c>
      <c r="G4708" t="str">
        <f>'Funding Import'!I4710</f>
        <v>DL 8673 PE GRANT OCT21 0018PE</v>
      </c>
      <c r="H4708">
        <f>'Funding Import'!H4710</f>
        <v>10004</v>
      </c>
    </row>
    <row r="4709" spans="1:8" ht="15" x14ac:dyDescent="0.2">
      <c r="A4709" s="191" t="str">
        <f t="shared" si="147"/>
        <v>8048</v>
      </c>
      <c r="B4709" s="191"/>
      <c r="C4709" s="191" t="str">
        <f t="shared" si="146"/>
        <v>80480023</v>
      </c>
      <c r="D4709" t="str">
        <f>'Funding Import'!A4711</f>
        <v>RB088048: LEXDEN SPRINGS SCHOOL</v>
      </c>
      <c r="E4709" t="str">
        <f>MID('Funding Import'!B4711,2,4)</f>
        <v>0023</v>
      </c>
      <c r="F4709" t="str">
        <f>MID('Funding Import'!B4711,8,50)</f>
        <v>SIXTH FORM FUNDING</v>
      </c>
      <c r="G4709" t="str">
        <f>'Funding Import'!I4711</f>
        <v>Spreadsheet B 391730 20639717 ES010 MK0512 10023 6TH FORM ES010 MK0512 10023 6TH FORM</v>
      </c>
      <c r="H4709">
        <f>'Funding Import'!H4711</f>
        <v>320000</v>
      </c>
    </row>
    <row r="4710" spans="1:8" ht="15" x14ac:dyDescent="0.2">
      <c r="A4710" s="191" t="str">
        <f t="shared" si="147"/>
        <v>8048</v>
      </c>
      <c r="B4710" s="191"/>
      <c r="C4710" s="191" t="str">
        <f t="shared" si="146"/>
        <v>80480026</v>
      </c>
      <c r="D4710" t="str">
        <f>'Funding Import'!A4712</f>
        <v>RB088048: LEXDEN SPRINGS SCHOOL</v>
      </c>
      <c r="E4710" t="str">
        <f>MID('Funding Import'!B4712,2,4)</f>
        <v>0026</v>
      </c>
      <c r="F4710" t="str">
        <f>MID('Funding Import'!B4712,8,50)</f>
        <v>NOTIONAL SEN FUNDING</v>
      </c>
      <c r="G4710" t="str">
        <f>'Funding Import'!I4712</f>
        <v>Spreadsheet B 391731 20639745 ES011 MK0513 10026 PLACE LED ES011 MK0513 10026 PLACE LED</v>
      </c>
      <c r="H4710">
        <f>'Funding Import'!H4712</f>
        <v>1680000</v>
      </c>
    </row>
    <row r="4711" spans="1:8" ht="15" x14ac:dyDescent="0.2">
      <c r="A4711" s="191" t="str">
        <f t="shared" si="147"/>
        <v>8048</v>
      </c>
      <c r="B4711" s="191"/>
      <c r="C4711" s="191" t="str">
        <f t="shared" si="146"/>
        <v>80480030</v>
      </c>
      <c r="D4711" t="str">
        <f>'Funding Import'!A4713</f>
        <v>RB088048: LEXDEN SPRINGS SCHOOL</v>
      </c>
      <c r="E4711" t="str">
        <f>MID('Funding Import'!B4713,2,4)</f>
        <v>0030</v>
      </c>
      <c r="F4711" t="str">
        <f>MID('Funding Import'!B4713,8,50)</f>
        <v>16-19 BURSARY FUNDING</v>
      </c>
      <c r="G4711" t="str">
        <f>'Funding Import'!I4713</f>
        <v>Spreadsheet B 391040 20624019 ES004 DP0518 16-19 BURSARY 1 16-19 BURSARY 1 ES004 DP0518 16-19 BURSARY 1 16-19 BURSARY 1</v>
      </c>
      <c r="H4711">
        <f>'Funding Import'!H4713</f>
        <v>858.1</v>
      </c>
    </row>
    <row r="4712" spans="1:8" ht="15" x14ac:dyDescent="0.2">
      <c r="A4712" s="191" t="str">
        <f t="shared" si="147"/>
        <v>8048</v>
      </c>
      <c r="B4712" s="191"/>
      <c r="C4712" s="191" t="str">
        <f t="shared" si="146"/>
        <v>80480030</v>
      </c>
      <c r="D4712" t="str">
        <f>'Funding Import'!A4714</f>
        <v>RB088048: LEXDEN SPRINGS SCHOOL</v>
      </c>
      <c r="E4712" t="str">
        <f>MID('Funding Import'!B4714,2,4)</f>
        <v>0030</v>
      </c>
      <c r="F4712" t="str">
        <f>MID('Funding Import'!B4714,8,50)</f>
        <v>16-19 BURSARY FUNDING</v>
      </c>
      <c r="G4712" t="str">
        <f>'Funding Import'!I4714</f>
        <v>DL 8660 16-19 BURSARY 5 16-19 BURSARY 5</v>
      </c>
      <c r="H4712">
        <f>'Funding Import'!H4714</f>
        <v>1527.15</v>
      </c>
    </row>
    <row r="4713" spans="1:8" ht="15" x14ac:dyDescent="0.2">
      <c r="A4713" s="191" t="str">
        <f t="shared" si="147"/>
        <v>8061</v>
      </c>
      <c r="B4713" s="191"/>
      <c r="C4713" s="191" t="str">
        <f t="shared" si="146"/>
        <v>80610003</v>
      </c>
      <c r="D4713" t="str">
        <f>'Funding Import'!A4715</f>
        <v>RB088061: HARLOW FIELDS SPECIAL SCHOOL</v>
      </c>
      <c r="E4713" t="str">
        <f>MID('Funding Import'!B4715,2,4)</f>
        <v>0003</v>
      </c>
      <c r="F4713" t="str">
        <f>MID('Funding Import'!B4715,8,50)</f>
        <v>BROUGHT FORWARD</v>
      </c>
      <c r="G4713" t="str">
        <f>'Funding Import'!I4715</f>
        <v>Spreadsheet B 394797 20778211 ES055 MK0568 10003 OPENING BALANCES ES055 MK0568 10003 OPENING BALANCES</v>
      </c>
      <c r="H4713">
        <f>'Funding Import'!H4715</f>
        <v>115109.14</v>
      </c>
    </row>
    <row r="4714" spans="1:8" ht="15" x14ac:dyDescent="0.2">
      <c r="A4714" s="191" t="str">
        <f t="shared" si="147"/>
        <v>8061</v>
      </c>
      <c r="B4714" s="191"/>
      <c r="C4714" s="191" t="str">
        <f t="shared" si="146"/>
        <v>80610004</v>
      </c>
      <c r="D4714" t="str">
        <f>'Funding Import'!A4716</f>
        <v>RB088061: HARLOW FIELDS SPECIAL SCHOOL</v>
      </c>
      <c r="E4714" t="str">
        <f>MID('Funding Import'!B4716,2,4)</f>
        <v>0004</v>
      </c>
      <c r="F4714" t="str">
        <f>MID('Funding Import'!B4716,8,50)</f>
        <v>STATEMENTED SEN</v>
      </c>
      <c r="G4714" t="str">
        <f>'Funding Import'!I4716</f>
        <v>Spreadsheet B 391142 20630784 ES008 MK0510 10004 PUPIL TOP UP ES008 MK0510 10004 PUPIL TOP UP</v>
      </c>
      <c r="H4714">
        <f>'Funding Import'!H4716</f>
        <v>1322111</v>
      </c>
    </row>
    <row r="4715" spans="1:8" ht="15" x14ac:dyDescent="0.2">
      <c r="A4715" s="191" t="str">
        <f t="shared" si="147"/>
        <v>8061</v>
      </c>
      <c r="B4715" s="191"/>
      <c r="C4715" s="191" t="str">
        <f t="shared" si="146"/>
        <v>80610004</v>
      </c>
      <c r="D4715" t="str">
        <f>'Funding Import'!A4717</f>
        <v>RB088061: HARLOW FIELDS SPECIAL SCHOOL</v>
      </c>
      <c r="E4715" t="str">
        <f>MID('Funding Import'!B4717,2,4)</f>
        <v>0004</v>
      </c>
      <c r="F4715" t="str">
        <f>MID('Funding Import'!B4717,8,50)</f>
        <v>STATEMENTED SEN</v>
      </c>
      <c r="G4715" t="str">
        <f>'Funding Import'!I4717</f>
        <v>Spreadsheet B 398928 20926200 ES075 CJ0157 TOP-UP SUM21-6 ES075 CJ0157 TOP-UP SUM21-6</v>
      </c>
      <c r="H4715">
        <f>'Funding Import'!H4717</f>
        <v>11846.1</v>
      </c>
    </row>
    <row r="4716" spans="1:8" ht="15" x14ac:dyDescent="0.2">
      <c r="A4716" s="191" t="str">
        <f t="shared" si="147"/>
        <v>8061</v>
      </c>
      <c r="B4716" s="191"/>
      <c r="C4716" s="191" t="str">
        <f t="shared" si="146"/>
        <v>80610004</v>
      </c>
      <c r="D4716" t="str">
        <f>'Funding Import'!A4718</f>
        <v>RB088061: HARLOW FIELDS SPECIAL SCHOOL</v>
      </c>
      <c r="E4716" t="str">
        <f>MID('Funding Import'!B4718,2,4)</f>
        <v>0004</v>
      </c>
      <c r="F4716" t="str">
        <f>MID('Funding Import'!B4718,8,50)</f>
        <v>STATEMENTED SEN</v>
      </c>
      <c r="G4716" t="str">
        <f>'Funding Import'!I4718</f>
        <v>DL 8642 TOP-UP AUT21-8</v>
      </c>
      <c r="H4716">
        <f>'Funding Import'!H4718</f>
        <v>43410.1</v>
      </c>
    </row>
    <row r="4717" spans="1:8" ht="15" x14ac:dyDescent="0.2">
      <c r="A4717" s="191" t="str">
        <f t="shared" si="147"/>
        <v>8061</v>
      </c>
      <c r="B4717" s="191"/>
      <c r="C4717" s="191" t="str">
        <f t="shared" si="146"/>
        <v>80610004</v>
      </c>
      <c r="D4717" t="str">
        <f>'Funding Import'!A4719</f>
        <v>RB088061: HARLOW FIELDS SPECIAL SCHOOL</v>
      </c>
      <c r="E4717" t="str">
        <f>MID('Funding Import'!B4719,2,4)</f>
        <v>0004</v>
      </c>
      <c r="F4717" t="str">
        <f>MID('Funding Import'!B4719,8,50)</f>
        <v>STATEMENTED SEN</v>
      </c>
      <c r="G4717" t="str">
        <f>'Funding Import'!I4719</f>
        <v>DL 8698 AUT21-13 Top-Up-Funding 21/22</v>
      </c>
      <c r="H4717">
        <f>'Funding Import'!H4719</f>
        <v>8131.31</v>
      </c>
    </row>
    <row r="4718" spans="1:8" ht="15" x14ac:dyDescent="0.2">
      <c r="A4718" s="191" t="str">
        <f t="shared" si="147"/>
        <v>8061</v>
      </c>
      <c r="B4718" s="191"/>
      <c r="C4718" s="191" t="str">
        <f t="shared" si="146"/>
        <v>80610006</v>
      </c>
      <c r="D4718" t="str">
        <f>'Funding Import'!A4720</f>
        <v>RB088061: HARLOW FIELDS SPECIAL SCHOOL</v>
      </c>
      <c r="E4718" t="str">
        <f>MID('Funding Import'!B4720,2,4)</f>
        <v>0006</v>
      </c>
      <c r="F4718" t="str">
        <f>MID('Funding Import'!B4720,8,50)</f>
        <v>EXCEPTIONAL COVID COST GRANT</v>
      </c>
      <c r="G4718" t="str">
        <f>'Funding Import'!I4720</f>
        <v>Spreadsheet B 398806 20920050 ES066 DP0557 COVIDEMERGENCY COVIDEM ES066 DP0557 COVIDEMERGENCY COVIDEM</v>
      </c>
      <c r="H4718">
        <f>'Funding Import'!H4720</f>
        <v>16000</v>
      </c>
    </row>
    <row r="4719" spans="1:8" ht="15" x14ac:dyDescent="0.2">
      <c r="A4719" s="191" t="str">
        <f t="shared" si="147"/>
        <v>8061</v>
      </c>
      <c r="B4719" s="191"/>
      <c r="C4719" s="191" t="str">
        <f t="shared" si="146"/>
        <v>80610006</v>
      </c>
      <c r="D4719" t="str">
        <f>'Funding Import'!A4721</f>
        <v>RB088061: HARLOW FIELDS SPECIAL SCHOOL</v>
      </c>
      <c r="E4719" t="str">
        <f>MID('Funding Import'!B4721,2,4)</f>
        <v>0006</v>
      </c>
      <c r="F4719" t="str">
        <f>MID('Funding Import'!B4721,8,50)</f>
        <v>EXCEPTIONAL COVID COST GRANT</v>
      </c>
      <c r="G4719" t="str">
        <f>'Funding Import'!I4721</f>
        <v>Spreadsheet B 399800 20985967 ES091 MK0645 COVID EMERGENCY RECODE ON THE LEDGER ES091 MK0645 COVID EMERGENCY RECODE ON THE LEDGER</v>
      </c>
      <c r="H4719">
        <f>'Funding Import'!H4721</f>
        <v>-10030</v>
      </c>
    </row>
    <row r="4720" spans="1:8" ht="15" x14ac:dyDescent="0.2">
      <c r="A4720" s="191" t="str">
        <f t="shared" si="147"/>
        <v>8061</v>
      </c>
      <c r="B4720" s="191"/>
      <c r="C4720" s="191" t="str">
        <f t="shared" si="146"/>
        <v>80610012</v>
      </c>
      <c r="D4720" t="str">
        <f>'Funding Import'!A4722</f>
        <v>RB088061: HARLOW FIELDS SPECIAL SCHOOL</v>
      </c>
      <c r="E4720" t="str">
        <f>MID('Funding Import'!B4722,2,4)</f>
        <v>0012</v>
      </c>
      <c r="F4720" t="str">
        <f>MID('Funding Import'!B4722,8,50)</f>
        <v>COVID CATCH UP</v>
      </c>
      <c r="G4720" t="str">
        <f>'Funding Import'!I4722</f>
        <v>Spreadsheet B 393410 20716535 ES031 DP0531 MASSTESTING MASSTEST P2 ES031 DP0531 MASSTESTING MASSTEST P2</v>
      </c>
      <c r="H4720">
        <f>'Funding Import'!H4722</f>
        <v>5970</v>
      </c>
    </row>
    <row r="4721" spans="1:8" ht="15" x14ac:dyDescent="0.2">
      <c r="A4721" s="191" t="str">
        <f t="shared" si="147"/>
        <v>8061</v>
      </c>
      <c r="B4721" s="191"/>
      <c r="C4721" s="191" t="str">
        <f t="shared" si="146"/>
        <v>80610012</v>
      </c>
      <c r="D4721" t="str">
        <f>'Funding Import'!A4723</f>
        <v>RB088061: HARLOW FIELDS SPECIAL SCHOOL</v>
      </c>
      <c r="E4721" t="str">
        <f>MID('Funding Import'!B4723,2,4)</f>
        <v>0012</v>
      </c>
      <c r="F4721" t="str">
        <f>MID('Funding Import'!B4723,8,50)</f>
        <v>COVID CATCH UP</v>
      </c>
      <c r="G4721" t="str">
        <f>'Funding Import'!I4723</f>
        <v>Spreadsheet B 399800 20985967 ES091 MK0645 COVID EMERGENCY RECODE ON THE LEDGER ES091 MK0645 COVID EMERGENCY RECODE ON THE LEDGER</v>
      </c>
      <c r="H4721">
        <f>'Funding Import'!H4723</f>
        <v>10030</v>
      </c>
    </row>
    <row r="4722" spans="1:8" ht="15" x14ac:dyDescent="0.2">
      <c r="A4722" s="191" t="str">
        <f t="shared" si="147"/>
        <v>8061</v>
      </c>
      <c r="B4722" s="191"/>
      <c r="C4722" s="191" t="str">
        <f t="shared" ref="C4722:C4785" si="148">A4722&amp;E4722</f>
        <v>80610012</v>
      </c>
      <c r="D4722" t="str">
        <f>'Funding Import'!A4724</f>
        <v>RB088061: HARLOW FIELDS SPECIAL SCHOOL</v>
      </c>
      <c r="E4722" t="str">
        <f>MID('Funding Import'!B4724,2,4)</f>
        <v>0012</v>
      </c>
      <c r="F4722" t="str">
        <f>MID('Funding Import'!B4724,8,50)</f>
        <v>COVID CATCH UP</v>
      </c>
      <c r="G4722" t="str">
        <f>'Funding Import'!I4724</f>
        <v>DL 8646 0012recoveryc 0012RPG</v>
      </c>
      <c r="H4722">
        <f>'Funding Import'!H4724</f>
        <v>2972.5</v>
      </c>
    </row>
    <row r="4723" spans="1:8" ht="15" x14ac:dyDescent="0.2">
      <c r="A4723" s="191" t="str">
        <f t="shared" si="147"/>
        <v>8061</v>
      </c>
      <c r="B4723" s="191"/>
      <c r="C4723" s="191" t="str">
        <f t="shared" si="148"/>
        <v>80610012</v>
      </c>
      <c r="D4723" t="str">
        <f>'Funding Import'!A4725</f>
        <v>RB088061: HARLOW FIELDS SPECIAL SCHOOL</v>
      </c>
      <c r="E4723" t="str">
        <f>MID('Funding Import'!B4725,2,4)</f>
        <v>0012</v>
      </c>
      <c r="F4723" t="str">
        <f>MID('Funding Import'!B4725,8,50)</f>
        <v>COVID CATCH UP</v>
      </c>
      <c r="G4723" t="str">
        <f>'Funding Import'!I4725</f>
        <v>DL 8686 0012schoolled 0012SLT</v>
      </c>
      <c r="H4723">
        <f>'Funding Import'!H4725</f>
        <v>3855.47</v>
      </c>
    </row>
    <row r="4724" spans="1:8" ht="15" x14ac:dyDescent="0.2">
      <c r="A4724" s="191" t="str">
        <f t="shared" si="147"/>
        <v>8061</v>
      </c>
      <c r="B4724" s="191"/>
      <c r="C4724" s="191" t="str">
        <f t="shared" si="148"/>
        <v>80610014</v>
      </c>
      <c r="D4724" t="str">
        <f>'Funding Import'!A4726</f>
        <v>RB088061: HARLOW FIELDS SPECIAL SCHOOL</v>
      </c>
      <c r="E4724" t="str">
        <f>MID('Funding Import'!B4726,2,4)</f>
        <v>0014</v>
      </c>
      <c r="F4724" t="str">
        <f>MID('Funding Import'!B4726,8,50)</f>
        <v>PUPIL PREMIUM</v>
      </c>
      <c r="G4724" t="str">
        <f>'Funding Import'!I4726</f>
        <v>Spreadsheet B 400831 21077861 ES093 DP0593 SUMMER21PPG SUM21PPG ES093 DP0593 SUMMER21PPG SUM21PPG</v>
      </c>
      <c r="H4724">
        <f>'Funding Import'!H4726</f>
        <v>18265</v>
      </c>
    </row>
    <row r="4725" spans="1:8" ht="15" x14ac:dyDescent="0.2">
      <c r="A4725" s="191" t="str">
        <f t="shared" si="147"/>
        <v>8061</v>
      </c>
      <c r="B4725" s="191"/>
      <c r="C4725" s="191" t="str">
        <f t="shared" si="148"/>
        <v>80610014</v>
      </c>
      <c r="D4725" t="str">
        <f>'Funding Import'!A4727</f>
        <v>RB088061: HARLOW FIELDS SPECIAL SCHOOL</v>
      </c>
      <c r="E4725" t="str">
        <f>MID('Funding Import'!B4727,2,4)</f>
        <v>0014</v>
      </c>
      <c r="F4725" t="str">
        <f>MID('Funding Import'!B4727,8,50)</f>
        <v>PUPIL PREMIUM</v>
      </c>
      <c r="G4725" t="str">
        <f>'Funding Import'!I4727</f>
        <v>DL 8701 0014 Pupil Premium Autumn Term 2021</v>
      </c>
      <c r="H4725">
        <f>'Funding Import'!H4727</f>
        <v>14612</v>
      </c>
    </row>
    <row r="4726" spans="1:8" ht="15" x14ac:dyDescent="0.2">
      <c r="A4726" s="191" t="str">
        <f t="shared" si="147"/>
        <v>8061</v>
      </c>
      <c r="B4726" s="191"/>
      <c r="C4726" s="191" t="str">
        <f t="shared" si="148"/>
        <v>80610018</v>
      </c>
      <c r="D4726" t="str">
        <f>'Funding Import'!A4728</f>
        <v>RB088061: HARLOW FIELDS SPECIAL SCHOOL</v>
      </c>
      <c r="E4726" t="str">
        <f>MID('Funding Import'!B4728,2,4)</f>
        <v>0018</v>
      </c>
      <c r="F4726" t="str">
        <f>MID('Funding Import'!B4728,8,50)</f>
        <v>ADDITIONAL GRANT INCOME</v>
      </c>
      <c r="G4726" t="str">
        <f>'Funding Import'!I4728</f>
        <v>Spreadsheet B 393531 20728061 ES032 RM0087 PE GRANT APR 21 ES032 RM0087 PE GRANT APR 21</v>
      </c>
      <c r="H4726">
        <f>'Funding Import'!H4728</f>
        <v>6871</v>
      </c>
    </row>
    <row r="4727" spans="1:8" ht="15" x14ac:dyDescent="0.2">
      <c r="A4727" s="191" t="str">
        <f t="shared" si="147"/>
        <v>8061</v>
      </c>
      <c r="B4727" s="191"/>
      <c r="C4727" s="191" t="str">
        <f t="shared" si="148"/>
        <v>80610018</v>
      </c>
      <c r="D4727" t="str">
        <f>'Funding Import'!A4729</f>
        <v>RB088061: HARLOW FIELDS SPECIAL SCHOOL</v>
      </c>
      <c r="E4727" t="str">
        <f>MID('Funding Import'!B4729,2,4)</f>
        <v>0018</v>
      </c>
      <c r="F4727" t="str">
        <f>MID('Funding Import'!B4729,8,50)</f>
        <v>ADDITIONAL GRANT INCOME</v>
      </c>
      <c r="G4727" t="str">
        <f>'Funding Import'!I4729</f>
        <v>Spreadsheet B 399769 20981730 UIFSM JULY21 UIFSM 21 ES085 RM0124 UIFSM JULY21 UIFSM 21</v>
      </c>
      <c r="H4727">
        <f>'Funding Import'!H4729</f>
        <v>7929</v>
      </c>
    </row>
    <row r="4728" spans="1:8" ht="15" x14ac:dyDescent="0.2">
      <c r="A4728" s="191" t="str">
        <f t="shared" si="147"/>
        <v>8061</v>
      </c>
      <c r="B4728" s="191"/>
      <c r="C4728" s="191" t="str">
        <f t="shared" si="148"/>
        <v>80610018</v>
      </c>
      <c r="D4728" t="str">
        <f>'Funding Import'!A4730</f>
        <v>RB088061: HARLOW FIELDS SPECIAL SCHOOL</v>
      </c>
      <c r="E4728" t="str">
        <f>MID('Funding Import'!B4730,2,4)</f>
        <v>0018</v>
      </c>
      <c r="F4728" t="str">
        <f>MID('Funding Import'!B4730,8,50)</f>
        <v>ADDITIONAL GRANT INCOME</v>
      </c>
      <c r="G4728" t="str">
        <f>'Funding Import'!I4730</f>
        <v>DL 8673 PE GRANT OCT21 0018PE</v>
      </c>
      <c r="H4728">
        <f>'Funding Import'!H4730</f>
        <v>9637</v>
      </c>
    </row>
    <row r="4729" spans="1:8" ht="15" x14ac:dyDescent="0.2">
      <c r="A4729" s="191" t="str">
        <f t="shared" si="147"/>
        <v>8061</v>
      </c>
      <c r="B4729" s="191"/>
      <c r="C4729" s="191" t="str">
        <f t="shared" si="148"/>
        <v>80610023</v>
      </c>
      <c r="D4729" t="str">
        <f>'Funding Import'!A4731</f>
        <v>RB088061: HARLOW FIELDS SPECIAL SCHOOL</v>
      </c>
      <c r="E4729" t="str">
        <f>MID('Funding Import'!B4731,2,4)</f>
        <v>0023</v>
      </c>
      <c r="F4729" t="str">
        <f>MID('Funding Import'!B4731,8,50)</f>
        <v>SIXTH FORM FUNDING</v>
      </c>
      <c r="G4729" t="str">
        <f>'Funding Import'!I4731</f>
        <v>Spreadsheet B 391730 20639717 ES010 MK0512 10023 6TH FORM ES010 MK0512 10023 6TH FORM</v>
      </c>
      <c r="H4729">
        <f>'Funding Import'!H4731</f>
        <v>280000</v>
      </c>
    </row>
    <row r="4730" spans="1:8" ht="15" x14ac:dyDescent="0.2">
      <c r="A4730" s="191" t="str">
        <f t="shared" si="147"/>
        <v>8061</v>
      </c>
      <c r="B4730" s="191"/>
      <c r="C4730" s="191" t="str">
        <f t="shared" si="148"/>
        <v>80610026</v>
      </c>
      <c r="D4730" t="str">
        <f>'Funding Import'!A4732</f>
        <v>RB088061: HARLOW FIELDS SPECIAL SCHOOL</v>
      </c>
      <c r="E4730" t="str">
        <f>MID('Funding Import'!B4732,2,4)</f>
        <v>0026</v>
      </c>
      <c r="F4730" t="str">
        <f>MID('Funding Import'!B4732,8,50)</f>
        <v>NOTIONAL SEN FUNDING</v>
      </c>
      <c r="G4730" t="str">
        <f>'Funding Import'!I4732</f>
        <v>Spreadsheet B 391731 20639745 ES011 MK0513 10026 PLACE LED ES011 MK0513 10026 PLACE LED</v>
      </c>
      <c r="H4730">
        <f>'Funding Import'!H4732</f>
        <v>1370000</v>
      </c>
    </row>
    <row r="4731" spans="1:8" ht="15" x14ac:dyDescent="0.2">
      <c r="A4731" s="191" t="str">
        <f t="shared" si="147"/>
        <v>8061</v>
      </c>
      <c r="B4731" s="191"/>
      <c r="C4731" s="191" t="str">
        <f t="shared" si="148"/>
        <v>80610030</v>
      </c>
      <c r="D4731" t="str">
        <f>'Funding Import'!A4733</f>
        <v>RB088061: HARLOW FIELDS SPECIAL SCHOOL</v>
      </c>
      <c r="E4731" t="str">
        <f>MID('Funding Import'!B4733,2,4)</f>
        <v>0030</v>
      </c>
      <c r="F4731" t="str">
        <f>MID('Funding Import'!B4733,8,50)</f>
        <v>16-19 BURSARY FUNDING</v>
      </c>
      <c r="G4731" t="str">
        <f>'Funding Import'!I4733</f>
        <v>Spreadsheet B 391040 20624019 ES004 DP0518 16-19 BURSARY 1 16-19 BURSARY 1 ES004 DP0518 16-19 BURSARY 1 16-19 BURSARY 1</v>
      </c>
      <c r="H4731">
        <f>'Funding Import'!H4733</f>
        <v>1950.84</v>
      </c>
    </row>
    <row r="4732" spans="1:8" ht="15" x14ac:dyDescent="0.2">
      <c r="A4732" s="191" t="str">
        <f t="shared" si="147"/>
        <v>8061</v>
      </c>
      <c r="B4732" s="191"/>
      <c r="C4732" s="191" t="str">
        <f t="shared" si="148"/>
        <v>80610030</v>
      </c>
      <c r="D4732" t="str">
        <f>'Funding Import'!A4734</f>
        <v>RB088061: HARLOW FIELDS SPECIAL SCHOOL</v>
      </c>
      <c r="E4732" t="str">
        <f>MID('Funding Import'!B4734,2,4)</f>
        <v>0030</v>
      </c>
      <c r="F4732" t="str">
        <f>MID('Funding Import'!B4734,8,50)</f>
        <v>16-19 BURSARY FUNDING</v>
      </c>
      <c r="G4732" t="str">
        <f>'Funding Import'!I4734</f>
        <v>DL 8660 16-19 BURSARY 5 16-19 BURSARY 5</v>
      </c>
      <c r="H4732">
        <f>'Funding Import'!H4734</f>
        <v>3295.43</v>
      </c>
    </row>
    <row r="4733" spans="1:8" ht="15" x14ac:dyDescent="0.2">
      <c r="A4733" s="191" t="str">
        <f t="shared" si="147"/>
        <v>8071</v>
      </c>
      <c r="B4733" s="191"/>
      <c r="C4733" s="191" t="str">
        <f t="shared" si="148"/>
        <v>80710003</v>
      </c>
      <c r="D4733" t="str">
        <f>'Funding Import'!A4735</f>
        <v>RB088071: WELLS PARK SCHOOL&amp;TRAIN'G CTRE</v>
      </c>
      <c r="E4733" t="str">
        <f>MID('Funding Import'!B4735,2,4)</f>
        <v>0003</v>
      </c>
      <c r="F4733" t="str">
        <f>MID('Funding Import'!B4735,8,50)</f>
        <v>BROUGHT FORWARD</v>
      </c>
      <c r="G4733" t="str">
        <f>'Funding Import'!I4735</f>
        <v>Spreadsheet B 394797 20778211 ES055 MK0568 10003 OPENING BALANCES ES055 MK0568 10003 OPENING BALANCES</v>
      </c>
      <c r="H4733">
        <f>'Funding Import'!H4735</f>
        <v>247091.96</v>
      </c>
    </row>
    <row r="4734" spans="1:8" ht="15" x14ac:dyDescent="0.2">
      <c r="A4734" s="191" t="str">
        <f t="shared" si="147"/>
        <v>8071</v>
      </c>
      <c r="B4734" s="191"/>
      <c r="C4734" s="191" t="str">
        <f t="shared" si="148"/>
        <v>80710004</v>
      </c>
      <c r="D4734" t="str">
        <f>'Funding Import'!A4736</f>
        <v>RB088071: WELLS PARK SCHOOL&amp;TRAIN'G CTRE</v>
      </c>
      <c r="E4734" t="str">
        <f>MID('Funding Import'!B4736,2,4)</f>
        <v>0004</v>
      </c>
      <c r="F4734" t="str">
        <f>MID('Funding Import'!B4736,8,50)</f>
        <v>STATEMENTED SEN</v>
      </c>
      <c r="G4734" t="str">
        <f>'Funding Import'!I4736</f>
        <v>Spreadsheet B 391142 20630784 ES008 MK0510 10004 PUPIL TOP UP ES008 MK0510 10004 PUPIL TOP UP</v>
      </c>
      <c r="H4734">
        <f>'Funding Import'!H4736</f>
        <v>1893040</v>
      </c>
    </row>
    <row r="4735" spans="1:8" ht="15" x14ac:dyDescent="0.2">
      <c r="A4735" s="191" t="str">
        <f t="shared" si="147"/>
        <v>8071</v>
      </c>
      <c r="B4735" s="191"/>
      <c r="C4735" s="191" t="str">
        <f t="shared" si="148"/>
        <v>80710004</v>
      </c>
      <c r="D4735" t="str">
        <f>'Funding Import'!A4737</f>
        <v>RB088071: WELLS PARK SCHOOL&amp;TRAIN'G CTRE</v>
      </c>
      <c r="E4735" t="str">
        <f>MID('Funding Import'!B4737,2,4)</f>
        <v>0004</v>
      </c>
      <c r="F4735" t="str">
        <f>MID('Funding Import'!B4737,8,50)</f>
        <v>STATEMENTED SEN</v>
      </c>
      <c r="G4735" t="str">
        <f>'Funding Import'!I4737</f>
        <v>Spreadsheet B 394870 20783890 ES050 DP0541 TOP-UP SUM21-1 ES050 DP0541 TOP-UP SUM21-1</v>
      </c>
      <c r="H4735">
        <f>'Funding Import'!H4737</f>
        <v>21771.15</v>
      </c>
    </row>
    <row r="4736" spans="1:8" ht="15" x14ac:dyDescent="0.2">
      <c r="A4736" s="191" t="str">
        <f t="shared" si="147"/>
        <v>8071</v>
      </c>
      <c r="B4736" s="191"/>
      <c r="C4736" s="191" t="str">
        <f t="shared" si="148"/>
        <v>80710006</v>
      </c>
      <c r="D4736" t="str">
        <f>'Funding Import'!A4738</f>
        <v>RB088071: WELLS PARK SCHOOL&amp;TRAIN'G CTRE</v>
      </c>
      <c r="E4736" t="str">
        <f>MID('Funding Import'!B4738,2,4)</f>
        <v>0006</v>
      </c>
      <c r="F4736" t="str">
        <f>MID('Funding Import'!B4738,8,50)</f>
        <v>EXCEPTIONAL COVID COST GRANT</v>
      </c>
      <c r="G4736" t="str">
        <f>'Funding Import'!I4738</f>
        <v>Spreadsheet B 398806 20920050 ES066 DP0557 COVIDEMERGENCY COVIDEM ES066 DP0557 COVIDEMERGENCY COVIDEM</v>
      </c>
      <c r="H4736">
        <f>'Funding Import'!H4738</f>
        <v>5600</v>
      </c>
    </row>
    <row r="4737" spans="1:8" ht="15" x14ac:dyDescent="0.2">
      <c r="A4737" s="191" t="str">
        <f t="shared" si="147"/>
        <v>8071</v>
      </c>
      <c r="B4737" s="191"/>
      <c r="C4737" s="191" t="str">
        <f t="shared" si="148"/>
        <v>80710006</v>
      </c>
      <c r="D4737" t="str">
        <f>'Funding Import'!A4739</f>
        <v>RB088071: WELLS PARK SCHOOL&amp;TRAIN'G CTRE</v>
      </c>
      <c r="E4737" t="str">
        <f>MID('Funding Import'!B4739,2,4)</f>
        <v>0006</v>
      </c>
      <c r="F4737" t="str">
        <f>MID('Funding Import'!B4739,8,50)</f>
        <v>EXCEPTIONAL COVID COST GRANT</v>
      </c>
      <c r="G4737" t="str">
        <f>'Funding Import'!I4739</f>
        <v>Spreadsheet B 399800 20985967 ES091 MK0645 COVID EMERGENCY RECODE ON THE LEDGER ES091 MK0645 COVID EMERGENCY RECODE ON THE LEDGER</v>
      </c>
      <c r="H4737">
        <f>'Funding Import'!H4739</f>
        <v>-5600</v>
      </c>
    </row>
    <row r="4738" spans="1:8" ht="15" x14ac:dyDescent="0.2">
      <c r="A4738" s="191" t="str">
        <f t="shared" ref="A4738:A4801" si="149">MID(D4738,5,4)</f>
        <v>8071</v>
      </c>
      <c r="B4738" s="191"/>
      <c r="C4738" s="191" t="str">
        <f t="shared" si="148"/>
        <v>80710012</v>
      </c>
      <c r="D4738" t="str">
        <f>'Funding Import'!A4740</f>
        <v>RB088071: WELLS PARK SCHOOL&amp;TRAIN'G CTRE</v>
      </c>
      <c r="E4738" t="str">
        <f>MID('Funding Import'!B4740,2,4)</f>
        <v>0012</v>
      </c>
      <c r="F4738" t="str">
        <f>MID('Funding Import'!B4740,8,50)</f>
        <v>COVID CATCH UP</v>
      </c>
      <c r="G4738" t="str">
        <f>'Funding Import'!I4740</f>
        <v>Spreadsheet B 399800 20985967 ES091 MK0645 COVID EMERGENCY RECODE ON THE LEDGER ES091 MK0645 COVID EMERGENCY RECODE ON THE LEDGER</v>
      </c>
      <c r="H4738">
        <f>'Funding Import'!H4740</f>
        <v>5600</v>
      </c>
    </row>
    <row r="4739" spans="1:8" ht="15" x14ac:dyDescent="0.2">
      <c r="A4739" s="191" t="str">
        <f t="shared" si="149"/>
        <v>8071</v>
      </c>
      <c r="B4739" s="191"/>
      <c r="C4739" s="191" t="str">
        <f t="shared" si="148"/>
        <v>80710012</v>
      </c>
      <c r="D4739" t="str">
        <f>'Funding Import'!A4741</f>
        <v>RB088071: WELLS PARK SCHOOL&amp;TRAIN'G CTRE</v>
      </c>
      <c r="E4739" t="str">
        <f>MID('Funding Import'!B4741,2,4)</f>
        <v>0012</v>
      </c>
      <c r="F4739" t="str">
        <f>MID('Funding Import'!B4741,8,50)</f>
        <v>COVID CATCH UP</v>
      </c>
      <c r="G4739" t="str">
        <f>'Funding Import'!I4741</f>
        <v>DL 8646 0012recoveryc 0012RPG</v>
      </c>
      <c r="H4739">
        <f>'Funding Import'!H4741</f>
        <v>2537.5</v>
      </c>
    </row>
    <row r="4740" spans="1:8" ht="15" x14ac:dyDescent="0.2">
      <c r="A4740" s="191" t="str">
        <f t="shared" si="149"/>
        <v>8071</v>
      </c>
      <c r="B4740" s="191"/>
      <c r="C4740" s="191" t="str">
        <f t="shared" si="148"/>
        <v>80710012</v>
      </c>
      <c r="D4740" t="str">
        <f>'Funding Import'!A4742</f>
        <v>RB088071: WELLS PARK SCHOOL&amp;TRAIN'G CTRE</v>
      </c>
      <c r="E4740" t="str">
        <f>MID('Funding Import'!B4742,2,4)</f>
        <v>0012</v>
      </c>
      <c r="F4740" t="str">
        <f>MID('Funding Import'!B4742,8,50)</f>
        <v>COVID CATCH UP</v>
      </c>
      <c r="G4740" t="str">
        <f>'Funding Import'!I4742</f>
        <v>DL 8686 0012schoolled 0012SLT</v>
      </c>
      <c r="H4740">
        <f>'Funding Import'!H4742</f>
        <v>3238.59</v>
      </c>
    </row>
    <row r="4741" spans="1:8" ht="15" x14ac:dyDescent="0.2">
      <c r="A4741" s="191" t="str">
        <f t="shared" si="149"/>
        <v>8071</v>
      </c>
      <c r="B4741" s="191"/>
      <c r="C4741" s="191" t="str">
        <f t="shared" si="148"/>
        <v>80710014</v>
      </c>
      <c r="D4741" t="str">
        <f>'Funding Import'!A4743</f>
        <v>RB088071: WELLS PARK SCHOOL&amp;TRAIN'G CTRE</v>
      </c>
      <c r="E4741" t="str">
        <f>MID('Funding Import'!B4743,2,4)</f>
        <v>0014</v>
      </c>
      <c r="F4741" t="str">
        <f>MID('Funding Import'!B4743,8,50)</f>
        <v>PUPIL PREMIUM</v>
      </c>
      <c r="G4741" t="str">
        <f>'Funding Import'!I4743</f>
        <v>Spreadsheet B 390080 20589421 ES002 DP0514 PPG CIC SPR21P6 SPR-21 ES002 DP0514 PPG CIC SPR21P6 SPR-21</v>
      </c>
      <c r="H4741">
        <f>'Funding Import'!H4743</f>
        <v>275</v>
      </c>
    </row>
    <row r="4742" spans="1:8" ht="15" x14ac:dyDescent="0.2">
      <c r="A4742" s="191" t="str">
        <f t="shared" si="149"/>
        <v>8071</v>
      </c>
      <c r="B4742" s="191"/>
      <c r="C4742" s="191" t="str">
        <f t="shared" si="148"/>
        <v>80710014</v>
      </c>
      <c r="D4742" t="str">
        <f>'Funding Import'!A4744</f>
        <v>RB088071: WELLS PARK SCHOOL&amp;TRAIN'G CTRE</v>
      </c>
      <c r="E4742" t="str">
        <f>MID('Funding Import'!B4744,2,4)</f>
        <v>0014</v>
      </c>
      <c r="F4742" t="str">
        <f>MID('Funding Import'!B4744,8,50)</f>
        <v>PUPIL PREMIUM</v>
      </c>
      <c r="G4742" t="str">
        <f>'Funding Import'!I4744</f>
        <v>Spreadsheet B 397849 20894435 ES077 DP0552 PPG CIC Sum21P1 ES077 DP0552 PPG CIC Sum21P1</v>
      </c>
      <c r="H4742">
        <f>'Funding Import'!H4744</f>
        <v>2628</v>
      </c>
    </row>
    <row r="4743" spans="1:8" ht="15" x14ac:dyDescent="0.2">
      <c r="A4743" s="191" t="str">
        <f t="shared" si="149"/>
        <v>8071</v>
      </c>
      <c r="B4743" s="191"/>
      <c r="C4743" s="191" t="str">
        <f t="shared" si="148"/>
        <v>80710014</v>
      </c>
      <c r="D4743" t="str">
        <f>'Funding Import'!A4745</f>
        <v>RB088071: WELLS PARK SCHOOL&amp;TRAIN'G CTRE</v>
      </c>
      <c r="E4743" t="str">
        <f>MID('Funding Import'!B4745,2,4)</f>
        <v>0014</v>
      </c>
      <c r="F4743" t="str">
        <f>MID('Funding Import'!B4745,8,50)</f>
        <v>PUPIL PREMIUM</v>
      </c>
      <c r="G4743" t="str">
        <f>'Funding Import'!I4745</f>
        <v>Spreadsheet B 400831 21077861 ES093 DP0593 SUMMER21PPG SUM21PPG ES093 DP0593 SUMMER21PPG SUM21PPG</v>
      </c>
      <c r="H4743">
        <f>'Funding Import'!H4745</f>
        <v>19936</v>
      </c>
    </row>
    <row r="4744" spans="1:8" ht="15" x14ac:dyDescent="0.2">
      <c r="A4744" s="191" t="str">
        <f t="shared" si="149"/>
        <v>8071</v>
      </c>
      <c r="B4744" s="191"/>
      <c r="C4744" s="191" t="str">
        <f t="shared" si="148"/>
        <v>80710014</v>
      </c>
      <c r="D4744" t="str">
        <f>'Funding Import'!A4746</f>
        <v>RB088071: WELLS PARK SCHOOL&amp;TRAIN'G CTRE</v>
      </c>
      <c r="E4744" t="str">
        <f>MID('Funding Import'!B4746,2,4)</f>
        <v>0014</v>
      </c>
      <c r="F4744" t="str">
        <f>MID('Funding Import'!B4746,8,50)</f>
        <v>PUPIL PREMIUM</v>
      </c>
      <c r="G4744" t="str">
        <f>'Funding Import'!I4746</f>
        <v>DL 8663 PPG CIC AUT21P1 AUT-21</v>
      </c>
      <c r="H4744">
        <f>'Funding Import'!H4746</f>
        <v>3100</v>
      </c>
    </row>
    <row r="4745" spans="1:8" ht="15" x14ac:dyDescent="0.2">
      <c r="A4745" s="191" t="str">
        <f t="shared" si="149"/>
        <v>8071</v>
      </c>
      <c r="B4745" s="191"/>
      <c r="C4745" s="191" t="str">
        <f t="shared" si="148"/>
        <v>80710014</v>
      </c>
      <c r="D4745" t="str">
        <f>'Funding Import'!A4747</f>
        <v>RB088071: WELLS PARK SCHOOL&amp;TRAIN'G CTRE</v>
      </c>
      <c r="E4745" t="str">
        <f>MID('Funding Import'!B4747,2,4)</f>
        <v>0014</v>
      </c>
      <c r="F4745" t="str">
        <f>MID('Funding Import'!B4747,8,50)</f>
        <v>PUPIL PREMIUM</v>
      </c>
      <c r="G4745" t="str">
        <f>'Funding Import'!I4747</f>
        <v>DL 8701 0014 Pupil Premium Autumn Term 2021</v>
      </c>
      <c r="H4745">
        <f>'Funding Import'!H4747</f>
        <v>17025</v>
      </c>
    </row>
    <row r="4746" spans="1:8" ht="15" x14ac:dyDescent="0.2">
      <c r="A4746" s="191" t="str">
        <f t="shared" si="149"/>
        <v>8071</v>
      </c>
      <c r="B4746" s="191"/>
      <c r="C4746" s="191" t="str">
        <f t="shared" si="148"/>
        <v>80710018</v>
      </c>
      <c r="D4746" t="str">
        <f>'Funding Import'!A4748</f>
        <v>RB088071: WELLS PARK SCHOOL&amp;TRAIN'G CTRE</v>
      </c>
      <c r="E4746" t="str">
        <f>MID('Funding Import'!B4748,2,4)</f>
        <v>0018</v>
      </c>
      <c r="F4746" t="str">
        <f>MID('Funding Import'!B4748,8,50)</f>
        <v>ADDITIONAL GRANT INCOME</v>
      </c>
      <c r="G4746" t="str">
        <f>'Funding Import'!I4748</f>
        <v>Spreadsheet B 393531 20728061 ES032 RM0087 PE GRANT APR 21 ES032 RM0087 PE GRANT APR 21</v>
      </c>
      <c r="H4746">
        <f>'Funding Import'!H4748</f>
        <v>6879</v>
      </c>
    </row>
    <row r="4747" spans="1:8" ht="15" x14ac:dyDescent="0.2">
      <c r="A4747" s="191" t="str">
        <f t="shared" si="149"/>
        <v>8071</v>
      </c>
      <c r="B4747" s="191"/>
      <c r="C4747" s="191" t="str">
        <f t="shared" si="148"/>
        <v>80710018</v>
      </c>
      <c r="D4747" t="str">
        <f>'Funding Import'!A4749</f>
        <v>RB088071: WELLS PARK SCHOOL&amp;TRAIN'G CTRE</v>
      </c>
      <c r="E4747" t="str">
        <f>MID('Funding Import'!B4749,2,4)</f>
        <v>0018</v>
      </c>
      <c r="F4747" t="str">
        <f>MID('Funding Import'!B4749,8,50)</f>
        <v>ADDITIONAL GRANT INCOME</v>
      </c>
      <c r="G4747" t="str">
        <f>'Funding Import'!I4749</f>
        <v>Spreadsheet B 399769 20981730 UIFSM JULY21 UIFSM 21 ES085 RM0124 UIFSM JULY21 UIFSM 21</v>
      </c>
      <c r="H4747">
        <f>'Funding Import'!H4749</f>
        <v>705</v>
      </c>
    </row>
    <row r="4748" spans="1:8" ht="15" x14ac:dyDescent="0.2">
      <c r="A4748" s="191" t="str">
        <f t="shared" si="149"/>
        <v>8071</v>
      </c>
      <c r="B4748" s="191"/>
      <c r="C4748" s="191" t="str">
        <f t="shared" si="148"/>
        <v>80710018</v>
      </c>
      <c r="D4748" t="str">
        <f>'Funding Import'!A4750</f>
        <v>RB088071: WELLS PARK SCHOOL&amp;TRAIN'G CTRE</v>
      </c>
      <c r="E4748" t="str">
        <f>MID('Funding Import'!B4750,2,4)</f>
        <v>0018</v>
      </c>
      <c r="F4748" t="str">
        <f>MID('Funding Import'!B4750,8,50)</f>
        <v>ADDITIONAL GRANT INCOME</v>
      </c>
      <c r="G4748" t="str">
        <f>'Funding Import'!I4750</f>
        <v>DL 8673 PE GRANT OCT21 0018PE</v>
      </c>
      <c r="H4748">
        <f>'Funding Import'!H4750</f>
        <v>9637</v>
      </c>
    </row>
    <row r="4749" spans="1:8" ht="15" x14ac:dyDescent="0.2">
      <c r="A4749" s="191" t="str">
        <f t="shared" si="149"/>
        <v>8071</v>
      </c>
      <c r="B4749" s="191"/>
      <c r="C4749" s="191" t="str">
        <f t="shared" si="148"/>
        <v>80710026</v>
      </c>
      <c r="D4749" t="str">
        <f>'Funding Import'!A4751</f>
        <v>RB088071: WELLS PARK SCHOOL&amp;TRAIN'G CTRE</v>
      </c>
      <c r="E4749" t="str">
        <f>MID('Funding Import'!B4751,2,4)</f>
        <v>0026</v>
      </c>
      <c r="F4749" t="str">
        <f>MID('Funding Import'!B4751,8,50)</f>
        <v>NOTIONAL SEN FUNDING</v>
      </c>
      <c r="G4749" t="str">
        <f>'Funding Import'!I4751</f>
        <v>Spreadsheet B 391731 20639745 ES011 MK0513 10026 PLACE LED ES011 MK0513 10026 PLACE LED</v>
      </c>
      <c r="H4749">
        <f>'Funding Import'!H4751</f>
        <v>560000</v>
      </c>
    </row>
    <row r="4750" spans="1:8" ht="15" x14ac:dyDescent="0.2">
      <c r="A4750" s="191" t="str">
        <f t="shared" si="149"/>
        <v>8106</v>
      </c>
      <c r="B4750" s="191"/>
      <c r="C4750" s="191" t="str">
        <f t="shared" si="148"/>
        <v>81060003</v>
      </c>
      <c r="D4750" t="str">
        <f>'Funding Import'!A4752</f>
        <v>RB088106: SOUTH ALTERNATIVE PROVISION</v>
      </c>
      <c r="E4750" t="str">
        <f>MID('Funding Import'!B4752,2,4)</f>
        <v>0003</v>
      </c>
      <c r="F4750" t="str">
        <f>MID('Funding Import'!B4752,8,50)</f>
        <v>BROUGHT FORWARD</v>
      </c>
      <c r="G4750" t="str">
        <f>'Funding Import'!I4752</f>
        <v>Spreadsheet B 394797 20778211 ES055 MK0568 10003 OPENING BALANCES ES055 MK0568 10003 OPENING BALANCES</v>
      </c>
      <c r="H4750">
        <f>'Funding Import'!H4752</f>
        <v>1083454.1000000001</v>
      </c>
    </row>
    <row r="4751" spans="1:8" ht="15" x14ac:dyDescent="0.2">
      <c r="A4751" s="191" t="str">
        <f t="shared" si="149"/>
        <v>8106</v>
      </c>
      <c r="B4751" s="191"/>
      <c r="C4751" s="191" t="str">
        <f t="shared" si="148"/>
        <v>81060004</v>
      </c>
      <c r="D4751" t="str">
        <f>'Funding Import'!A4753</f>
        <v>RB088106: SOUTH ALTERNATIVE PROVISION</v>
      </c>
      <c r="E4751" t="str">
        <f>MID('Funding Import'!B4753,2,4)</f>
        <v>0004</v>
      </c>
      <c r="F4751" t="str">
        <f>MID('Funding Import'!B4753,8,50)</f>
        <v>STATEMENTED SEN</v>
      </c>
      <c r="G4751" t="str">
        <f>'Funding Import'!I4753</f>
        <v>Spreadsheet B 391142 20630784 ES008 MK0510 10004 PUPIL TOP UP ES008 MK0510 10004 PUPIL TOP UP</v>
      </c>
      <c r="H4751">
        <f>'Funding Import'!H4753</f>
        <v>1473075</v>
      </c>
    </row>
    <row r="4752" spans="1:8" ht="15" x14ac:dyDescent="0.2">
      <c r="A4752" s="191" t="str">
        <f t="shared" si="149"/>
        <v>8106</v>
      </c>
      <c r="B4752" s="191"/>
      <c r="C4752" s="191" t="str">
        <f t="shared" si="148"/>
        <v>81060004</v>
      </c>
      <c r="D4752" t="str">
        <f>'Funding Import'!A4754</f>
        <v>RB088106: SOUTH ALTERNATIVE PROVISION</v>
      </c>
      <c r="E4752" t="str">
        <f>MID('Funding Import'!B4754,2,4)</f>
        <v>0004</v>
      </c>
      <c r="F4752" t="str">
        <f>MID('Funding Import'!B4754,8,50)</f>
        <v>STATEMENTED SEN</v>
      </c>
      <c r="G4752" t="str">
        <f>'Funding Import'!I4754</f>
        <v>Spreadsheet B 399772 20982052 SEN Funding to South CSS Sum 21 ES087 RM0125 SEN Funding to South CSS Sum 21</v>
      </c>
      <c r="H4752">
        <f>'Funding Import'!H4754</f>
        <v>31250</v>
      </c>
    </row>
    <row r="4753" spans="1:8" ht="15" x14ac:dyDescent="0.2">
      <c r="A4753" s="191" t="str">
        <f t="shared" si="149"/>
        <v>8106</v>
      </c>
      <c r="B4753" s="191"/>
      <c r="C4753" s="191" t="str">
        <f t="shared" si="148"/>
        <v>81060004</v>
      </c>
      <c r="D4753" t="str">
        <f>'Funding Import'!A4755</f>
        <v>RB088106: SOUTH ALTERNATIVE PROVISION</v>
      </c>
      <c r="E4753" t="str">
        <f>MID('Funding Import'!B4755,2,4)</f>
        <v>0004</v>
      </c>
      <c r="F4753" t="str">
        <f>MID('Funding Import'!B4755,8,50)</f>
        <v>STATEMENTED SEN</v>
      </c>
      <c r="G4753" t="str">
        <f>'Funding Import'!I4755</f>
        <v>Spreadsheet B 402848 21179115 ES110 CJ0164 ES110 SEN FUNDING AUT-21 ES110 CJ0164 ES110 SEN FUNDING AUT-21</v>
      </c>
      <c r="H4753">
        <f>'Funding Import'!H4755</f>
        <v>25000</v>
      </c>
    </row>
    <row r="4754" spans="1:8" ht="15" x14ac:dyDescent="0.2">
      <c r="A4754" s="191" t="str">
        <f t="shared" si="149"/>
        <v>8106</v>
      </c>
      <c r="B4754" s="191"/>
      <c r="C4754" s="191" t="str">
        <f t="shared" si="148"/>
        <v>81060006</v>
      </c>
      <c r="D4754" t="str">
        <f>'Funding Import'!A4756</f>
        <v>RB088106: SOUTH ALTERNATIVE PROVISION</v>
      </c>
      <c r="E4754" t="str">
        <f>MID('Funding Import'!B4756,2,4)</f>
        <v>0006</v>
      </c>
      <c r="F4754" t="str">
        <f>MID('Funding Import'!B4756,8,50)</f>
        <v>EXCEPTIONAL COVID COST GRANT</v>
      </c>
      <c r="G4754" t="str">
        <f>'Funding Import'!I4756</f>
        <v>Spreadsheet B 398806 20920050 ES066 DP0557 COVIDEMERGENCY COVIDEM ES066 DP0557 COVIDEMERGENCY COVIDEM</v>
      </c>
      <c r="H4754">
        <f>'Funding Import'!H4756</f>
        <v>19800</v>
      </c>
    </row>
    <row r="4755" spans="1:8" ht="15" x14ac:dyDescent="0.2">
      <c r="A4755" s="191" t="str">
        <f t="shared" si="149"/>
        <v>8106</v>
      </c>
      <c r="B4755" s="191"/>
      <c r="C4755" s="191" t="str">
        <f t="shared" si="148"/>
        <v>81060006</v>
      </c>
      <c r="D4755" t="str">
        <f>'Funding Import'!A4757</f>
        <v>RB088106: SOUTH ALTERNATIVE PROVISION</v>
      </c>
      <c r="E4755" t="str">
        <f>MID('Funding Import'!B4757,2,4)</f>
        <v>0006</v>
      </c>
      <c r="F4755" t="str">
        <f>MID('Funding Import'!B4757,8,50)</f>
        <v>EXCEPTIONAL COVID COST GRANT</v>
      </c>
      <c r="G4755" t="str">
        <f>'Funding Import'!I4757</f>
        <v>Spreadsheet B 398808 20920307 ES068 DP0559 COVIDMASS COVIDMAS ES068 DP0559 COVIDMASS COVIDMAS</v>
      </c>
      <c r="H4755">
        <f>'Funding Import'!H4757</f>
        <v>850</v>
      </c>
    </row>
    <row r="4756" spans="1:8" ht="15" x14ac:dyDescent="0.2">
      <c r="A4756" s="191" t="str">
        <f t="shared" si="149"/>
        <v>8106</v>
      </c>
      <c r="B4756" s="191"/>
      <c r="C4756" s="191" t="str">
        <f t="shared" si="148"/>
        <v>81060006</v>
      </c>
      <c r="D4756" t="str">
        <f>'Funding Import'!A4758</f>
        <v>RB088106: SOUTH ALTERNATIVE PROVISION</v>
      </c>
      <c r="E4756" t="str">
        <f>MID('Funding Import'!B4758,2,4)</f>
        <v>0006</v>
      </c>
      <c r="F4756" t="str">
        <f>MID('Funding Import'!B4758,8,50)</f>
        <v>EXCEPTIONAL COVID COST GRANT</v>
      </c>
      <c r="G4756" t="str">
        <f>'Funding Import'!I4758</f>
        <v>Spreadsheet B 399800 20985967 ES091 MK0645 COVID EMERGENCY RECODE ON THE LEDGER ES091 MK0645 COVID EMERGENCY RECODE ON THE LEDGER</v>
      </c>
      <c r="H4756">
        <f>'Funding Import'!H4758</f>
        <v>-19800</v>
      </c>
    </row>
    <row r="4757" spans="1:8" ht="15" x14ac:dyDescent="0.2">
      <c r="A4757" s="191" t="str">
        <f t="shared" si="149"/>
        <v>8106</v>
      </c>
      <c r="B4757" s="191"/>
      <c r="C4757" s="191" t="str">
        <f t="shared" si="148"/>
        <v>81060012</v>
      </c>
      <c r="D4757" t="str">
        <f>'Funding Import'!A4759</f>
        <v>RB088106: SOUTH ALTERNATIVE PROVISION</v>
      </c>
      <c r="E4757" t="str">
        <f>MID('Funding Import'!B4759,2,4)</f>
        <v>0012</v>
      </c>
      <c r="F4757" t="str">
        <f>MID('Funding Import'!B4759,8,50)</f>
        <v>COVID CATCH UP</v>
      </c>
      <c r="G4757" t="str">
        <f>'Funding Import'!I4759</f>
        <v>Spreadsheet B 399800 20985967 ES091 MK0645 COVID EMERGENCY RECODE ON THE LEDGER ES091 MK0645 COVID EMERGENCY RECODE ON THE LEDGER</v>
      </c>
      <c r="H4757">
        <f>'Funding Import'!H4759</f>
        <v>19800</v>
      </c>
    </row>
    <row r="4758" spans="1:8" ht="15" x14ac:dyDescent="0.2">
      <c r="A4758" s="191" t="str">
        <f t="shared" si="149"/>
        <v>8106</v>
      </c>
      <c r="B4758" s="191"/>
      <c r="C4758" s="191" t="str">
        <f t="shared" si="148"/>
        <v>81060012</v>
      </c>
      <c r="D4758" t="str">
        <f>'Funding Import'!A4760</f>
        <v>RB088106: SOUTH ALTERNATIVE PROVISION</v>
      </c>
      <c r="E4758" t="str">
        <f>MID('Funding Import'!B4760,2,4)</f>
        <v>0012</v>
      </c>
      <c r="F4758" t="str">
        <f>MID('Funding Import'!B4760,8,50)</f>
        <v>COVID CATCH UP</v>
      </c>
      <c r="G4758" t="str">
        <f>'Funding Import'!I4760</f>
        <v>DL 8646 0012recoveryc 0012RPG</v>
      </c>
      <c r="H4758">
        <f>'Funding Import'!H4760</f>
        <v>3407.5</v>
      </c>
    </row>
    <row r="4759" spans="1:8" ht="15" x14ac:dyDescent="0.2">
      <c r="A4759" s="191" t="str">
        <f t="shared" si="149"/>
        <v>8106</v>
      </c>
      <c r="B4759" s="191"/>
      <c r="C4759" s="191" t="str">
        <f t="shared" si="148"/>
        <v>81060012</v>
      </c>
      <c r="D4759" t="str">
        <f>'Funding Import'!A4761</f>
        <v>RB088106: SOUTH ALTERNATIVE PROVISION</v>
      </c>
      <c r="E4759" t="str">
        <f>MID('Funding Import'!B4761,2,4)</f>
        <v>0012</v>
      </c>
      <c r="F4759" t="str">
        <f>MID('Funding Import'!B4761,8,50)</f>
        <v>COVID CATCH UP</v>
      </c>
      <c r="G4759" t="str">
        <f>'Funding Import'!I4761</f>
        <v>DL 8686 0012schoolled 0012SLT</v>
      </c>
      <c r="H4759">
        <f>'Funding Import'!H4761</f>
        <v>4318.13</v>
      </c>
    </row>
    <row r="4760" spans="1:8" ht="15" x14ac:dyDescent="0.2">
      <c r="A4760" s="191" t="str">
        <f t="shared" si="149"/>
        <v>8106</v>
      </c>
      <c r="B4760" s="191"/>
      <c r="C4760" s="191" t="str">
        <f t="shared" si="148"/>
        <v>81060014</v>
      </c>
      <c r="D4760" t="str">
        <f>'Funding Import'!A4762</f>
        <v>RB088106: SOUTH ALTERNATIVE PROVISION</v>
      </c>
      <c r="E4760" t="str">
        <f>MID('Funding Import'!B4762,2,4)</f>
        <v>0014</v>
      </c>
      <c r="F4760" t="str">
        <f>MID('Funding Import'!B4762,8,50)</f>
        <v>PUPIL PREMIUM</v>
      </c>
      <c r="G4760" t="str">
        <f>'Funding Import'!I4762</f>
        <v>Spreadsheet B 400831 21077861 ES093 DP0593 SUMMER21PPG SUM21PPG ES093 DP0593 SUMMER21PPG SUM21PPG</v>
      </c>
      <c r="H4760">
        <f>'Funding Import'!H4762</f>
        <v>19352</v>
      </c>
    </row>
    <row r="4761" spans="1:8" ht="15" x14ac:dyDescent="0.2">
      <c r="A4761" s="191" t="str">
        <f t="shared" si="149"/>
        <v>8106</v>
      </c>
      <c r="B4761" s="191"/>
      <c r="C4761" s="191" t="str">
        <f t="shared" si="148"/>
        <v>81060014</v>
      </c>
      <c r="D4761" t="str">
        <f>'Funding Import'!A4763</f>
        <v>RB088106: SOUTH ALTERNATIVE PROVISION</v>
      </c>
      <c r="E4761" t="str">
        <f>MID('Funding Import'!B4763,2,4)</f>
        <v>0014</v>
      </c>
      <c r="F4761" t="str">
        <f>MID('Funding Import'!B4763,8,50)</f>
        <v>PUPIL PREMIUM</v>
      </c>
      <c r="G4761" t="str">
        <f>'Funding Import'!I4763</f>
        <v>PPG CIC SUM21P4 SUM-21</v>
      </c>
      <c r="H4761">
        <f>'Funding Import'!H4763</f>
        <v>4000</v>
      </c>
    </row>
    <row r="4762" spans="1:8" ht="15" x14ac:dyDescent="0.2">
      <c r="A4762" s="191" t="str">
        <f t="shared" si="149"/>
        <v>8106</v>
      </c>
      <c r="B4762" s="191"/>
      <c r="C4762" s="191" t="str">
        <f t="shared" si="148"/>
        <v>81060014</v>
      </c>
      <c r="D4762" t="str">
        <f>'Funding Import'!A4764</f>
        <v>RB088106: SOUTH ALTERNATIVE PROVISION</v>
      </c>
      <c r="E4762" t="str">
        <f>MID('Funding Import'!B4764,2,4)</f>
        <v>0014</v>
      </c>
      <c r="F4762" t="str">
        <f>MID('Funding Import'!B4764,8,50)</f>
        <v>PUPIL PREMIUM</v>
      </c>
      <c r="G4762" t="str">
        <f>'Funding Import'!I4764</f>
        <v xml:space="preserve">PPG CIC SUM21P5 </v>
      </c>
      <c r="H4762">
        <f>'Funding Import'!H4764</f>
        <v>600</v>
      </c>
    </row>
    <row r="4763" spans="1:8" ht="15" x14ac:dyDescent="0.2">
      <c r="A4763" s="191" t="str">
        <f t="shared" si="149"/>
        <v>8106</v>
      </c>
      <c r="B4763" s="191"/>
      <c r="C4763" s="191" t="str">
        <f t="shared" si="148"/>
        <v>81060014</v>
      </c>
      <c r="D4763" t="str">
        <f>'Funding Import'!A4765</f>
        <v>RB088106: SOUTH ALTERNATIVE PROVISION</v>
      </c>
      <c r="E4763" t="str">
        <f>MID('Funding Import'!B4765,2,4)</f>
        <v>0014</v>
      </c>
      <c r="F4763" t="str">
        <f>MID('Funding Import'!B4765,8,50)</f>
        <v>PUPIL PREMIUM</v>
      </c>
      <c r="G4763" t="str">
        <f>'Funding Import'!I4765</f>
        <v>DL 8670 PPG CIC AUT21P2 AUT-21</v>
      </c>
      <c r="H4763">
        <f>'Funding Import'!H4765</f>
        <v>2100</v>
      </c>
    </row>
    <row r="4764" spans="1:8" ht="15" x14ac:dyDescent="0.2">
      <c r="A4764" s="191" t="str">
        <f t="shared" si="149"/>
        <v>8106</v>
      </c>
      <c r="B4764" s="191"/>
      <c r="C4764" s="191" t="str">
        <f t="shared" si="148"/>
        <v>81060014</v>
      </c>
      <c r="D4764" t="str">
        <f>'Funding Import'!A4766</f>
        <v>RB088106: SOUTH ALTERNATIVE PROVISION</v>
      </c>
      <c r="E4764" t="str">
        <f>MID('Funding Import'!B4766,2,4)</f>
        <v>0014</v>
      </c>
      <c r="F4764" t="str">
        <f>MID('Funding Import'!B4766,8,50)</f>
        <v>PUPIL PREMIUM</v>
      </c>
      <c r="G4764" t="str">
        <f>'Funding Import'!I4766</f>
        <v>DL 8701 0014 Pupil Premium Autumn Term 2021</v>
      </c>
      <c r="H4764">
        <f>'Funding Import'!H4766</f>
        <v>15482</v>
      </c>
    </row>
    <row r="4765" spans="1:8" ht="15" x14ac:dyDescent="0.2">
      <c r="A4765" s="191" t="str">
        <f t="shared" si="149"/>
        <v>8106</v>
      </c>
      <c r="B4765" s="191"/>
      <c r="C4765" s="191" t="str">
        <f t="shared" si="148"/>
        <v>81060014</v>
      </c>
      <c r="D4765" t="str">
        <f>'Funding Import'!A4767</f>
        <v>RB088106: SOUTH ALTERNATIVE PROVISION</v>
      </c>
      <c r="E4765" t="str">
        <f>MID('Funding Import'!B4767,2,4)</f>
        <v>0014</v>
      </c>
      <c r="F4765" t="str">
        <f>MID('Funding Import'!B4767,8,50)</f>
        <v>PUPIL PREMIUM</v>
      </c>
      <c r="G4765" t="str">
        <f>'Funding Import'!I4767</f>
        <v>DL 8703 PPG+ CIC AUT21P3</v>
      </c>
      <c r="H4765">
        <f>'Funding Import'!H4767</f>
        <v>900</v>
      </c>
    </row>
    <row r="4766" spans="1:8" ht="15" x14ac:dyDescent="0.2">
      <c r="A4766" s="191" t="str">
        <f t="shared" si="149"/>
        <v>8106</v>
      </c>
      <c r="B4766" s="191"/>
      <c r="C4766" s="191" t="str">
        <f t="shared" si="148"/>
        <v>81060018</v>
      </c>
      <c r="D4766" t="str">
        <f>'Funding Import'!A4768</f>
        <v>RB088106: SOUTH ALTERNATIVE PROVISION</v>
      </c>
      <c r="E4766" t="str">
        <f>MID('Funding Import'!B4768,2,4)</f>
        <v>0018</v>
      </c>
      <c r="F4766" t="str">
        <f>MID('Funding Import'!B4768,8,50)</f>
        <v>ADDITIONAL GRANT INCOME</v>
      </c>
      <c r="G4766" t="str">
        <f>'Funding Import'!I4768</f>
        <v>Spreadsheet B 393531 20728061 ES032 RM0087 PE GRANT APR 21 ES032 RM0087 PE GRANT APR 21</v>
      </c>
      <c r="H4766">
        <f>'Funding Import'!H4768</f>
        <v>3333</v>
      </c>
    </row>
    <row r="4767" spans="1:8" ht="15" x14ac:dyDescent="0.2">
      <c r="A4767" s="191" t="str">
        <f t="shared" si="149"/>
        <v>8106</v>
      </c>
      <c r="B4767" s="191"/>
      <c r="C4767" s="191" t="str">
        <f t="shared" si="148"/>
        <v>81060018</v>
      </c>
      <c r="D4767" t="str">
        <f>'Funding Import'!A4769</f>
        <v>RB088106: SOUTH ALTERNATIVE PROVISION</v>
      </c>
      <c r="E4767" t="str">
        <f>MID('Funding Import'!B4769,2,4)</f>
        <v>0018</v>
      </c>
      <c r="F4767" t="str">
        <f>MID('Funding Import'!B4769,8,50)</f>
        <v>ADDITIONAL GRANT INCOME</v>
      </c>
      <c r="G4767" t="str">
        <f>'Funding Import'!I4769</f>
        <v>Spreadsheet B 399769 20981730 UIFSM JULY21 UIFSM 21 ES085 RM0124 UIFSM JULY21 UIFSM 21</v>
      </c>
      <c r="H4767">
        <f>'Funding Import'!H4769</f>
        <v>705</v>
      </c>
    </row>
    <row r="4768" spans="1:8" ht="15" x14ac:dyDescent="0.2">
      <c r="A4768" s="191" t="str">
        <f t="shared" si="149"/>
        <v>8106</v>
      </c>
      <c r="B4768" s="191"/>
      <c r="C4768" s="191" t="str">
        <f t="shared" si="148"/>
        <v>81060018</v>
      </c>
      <c r="D4768" t="str">
        <f>'Funding Import'!A4770</f>
        <v>RB088106: SOUTH ALTERNATIVE PROVISION</v>
      </c>
      <c r="E4768" t="str">
        <f>MID('Funding Import'!B4770,2,4)</f>
        <v>0018</v>
      </c>
      <c r="F4768" t="str">
        <f>MID('Funding Import'!B4770,8,50)</f>
        <v>ADDITIONAL GRANT INCOME</v>
      </c>
      <c r="G4768" t="str">
        <f>'Funding Import'!I4770</f>
        <v>DL 8673 PE GRANT OCT21 0018PE</v>
      </c>
      <c r="H4768">
        <f>'Funding Import'!H4770</f>
        <v>2917</v>
      </c>
    </row>
    <row r="4769" spans="1:8" ht="15" x14ac:dyDescent="0.2">
      <c r="A4769" s="191" t="str">
        <f t="shared" si="149"/>
        <v>8106</v>
      </c>
      <c r="B4769" s="191"/>
      <c r="C4769" s="191" t="str">
        <f t="shared" si="148"/>
        <v>81060026</v>
      </c>
      <c r="D4769" t="str">
        <f>'Funding Import'!A4771</f>
        <v>RB088106: SOUTH ALTERNATIVE PROVISION</v>
      </c>
      <c r="E4769" t="str">
        <f>MID('Funding Import'!B4771,2,4)</f>
        <v>0026</v>
      </c>
      <c r="F4769" t="str">
        <f>MID('Funding Import'!B4771,8,50)</f>
        <v>NOTIONAL SEN FUNDING</v>
      </c>
      <c r="G4769" t="str">
        <f>'Funding Import'!I4771</f>
        <v>Spreadsheet B 391731 20639745 ES011 MK0513 10026 PLACE LED ES011 MK0513 10026 PLACE LED</v>
      </c>
      <c r="H4769">
        <f>'Funding Import'!H4771</f>
        <v>1980000</v>
      </c>
    </row>
    <row r="4770" spans="1:8" ht="15" x14ac:dyDescent="0.2">
      <c r="A4770" s="191" t="str">
        <f t="shared" si="149"/>
        <v>8148</v>
      </c>
      <c r="B4770" s="191"/>
      <c r="C4770" s="191" t="str">
        <f t="shared" si="148"/>
        <v>81480003</v>
      </c>
      <c r="D4770" t="str">
        <f>'Funding Import'!A4772</f>
        <v>RB088148: ADOLESCENT UNIT - POPLAR</v>
      </c>
      <c r="E4770" t="str">
        <f>MID('Funding Import'!B4772,2,4)</f>
        <v>0003</v>
      </c>
      <c r="F4770" t="str">
        <f>MID('Funding Import'!B4772,8,50)</f>
        <v>BROUGHT FORWARD</v>
      </c>
      <c r="G4770" t="str">
        <f>'Funding Import'!I4772</f>
        <v>Spreadsheet B 394797 20778211 ES055 MK0568 10003 OPENING BALANCES ES055 MK0568 10003 OPENING BALANCES</v>
      </c>
      <c r="H4770">
        <f>'Funding Import'!H4772</f>
        <v>77609.64</v>
      </c>
    </row>
    <row r="4771" spans="1:8" ht="15" x14ac:dyDescent="0.2">
      <c r="A4771" s="191" t="str">
        <f t="shared" si="149"/>
        <v>8148</v>
      </c>
      <c r="B4771" s="191"/>
      <c r="C4771" s="191" t="str">
        <f t="shared" si="148"/>
        <v>81480004</v>
      </c>
      <c r="D4771" t="str">
        <f>'Funding Import'!A4773</f>
        <v>RB088148: ADOLESCENT UNIT - POPLAR</v>
      </c>
      <c r="E4771" t="str">
        <f>MID('Funding Import'!B4773,2,4)</f>
        <v>0004</v>
      </c>
      <c r="F4771" t="str">
        <f>MID('Funding Import'!B4773,8,50)</f>
        <v>STATEMENTED SEN</v>
      </c>
      <c r="G4771" t="str">
        <f>'Funding Import'!I4773</f>
        <v>Spreadsheet B 391142 20630784 ES008 MK0510 10004 PUPIL TOP UP ES008 MK0510 10004 PUPIL TOP UP</v>
      </c>
      <c r="H4771">
        <f>'Funding Import'!H4773</f>
        <v>185364</v>
      </c>
    </row>
    <row r="4772" spans="1:8" ht="15" x14ac:dyDescent="0.2">
      <c r="A4772" s="191" t="str">
        <f t="shared" si="149"/>
        <v>8148</v>
      </c>
      <c r="B4772" s="191"/>
      <c r="C4772" s="191" t="str">
        <f t="shared" si="148"/>
        <v>81480006</v>
      </c>
      <c r="D4772" t="str">
        <f>'Funding Import'!A4774</f>
        <v>RB088148: ADOLESCENT UNIT - POPLAR</v>
      </c>
      <c r="E4772" t="str">
        <f>MID('Funding Import'!B4774,2,4)</f>
        <v>0006</v>
      </c>
      <c r="F4772" t="str">
        <f>MID('Funding Import'!B4774,8,50)</f>
        <v>EXCEPTIONAL COVID COST GRANT</v>
      </c>
      <c r="G4772" t="str">
        <f>'Funding Import'!I4774</f>
        <v>Spreadsheet B 398806 20920050 ES066 DP0557 COVIDEMERGENCY COVIDEM ES066 DP0557 COVIDEMERGENCY COVIDEM</v>
      </c>
      <c r="H4772">
        <f>'Funding Import'!H4774</f>
        <v>1600</v>
      </c>
    </row>
    <row r="4773" spans="1:8" ht="15" x14ac:dyDescent="0.2">
      <c r="A4773" s="191" t="str">
        <f t="shared" si="149"/>
        <v>8148</v>
      </c>
      <c r="B4773" s="191"/>
      <c r="C4773" s="191" t="str">
        <f t="shared" si="148"/>
        <v>81480006</v>
      </c>
      <c r="D4773" t="str">
        <f>'Funding Import'!A4775</f>
        <v>RB088148: ADOLESCENT UNIT - POPLAR</v>
      </c>
      <c r="E4773" t="str">
        <f>MID('Funding Import'!B4775,2,4)</f>
        <v>0006</v>
      </c>
      <c r="F4773" t="str">
        <f>MID('Funding Import'!B4775,8,50)</f>
        <v>EXCEPTIONAL COVID COST GRANT</v>
      </c>
      <c r="G4773" t="str">
        <f>'Funding Import'!I4775</f>
        <v>Spreadsheet B 399800 20985967 ES091 MK0645 COVID EMERGENCY RECODE ON THE LEDGER ES091 MK0645 COVID EMERGENCY RECODE ON THE LEDGER</v>
      </c>
      <c r="H4773">
        <f>'Funding Import'!H4775</f>
        <v>-840</v>
      </c>
    </row>
    <row r="4774" spans="1:8" ht="15" x14ac:dyDescent="0.2">
      <c r="A4774" s="191" t="str">
        <f t="shared" si="149"/>
        <v>8148</v>
      </c>
      <c r="B4774" s="191"/>
      <c r="C4774" s="191" t="str">
        <f t="shared" si="148"/>
        <v>81480012</v>
      </c>
      <c r="D4774" t="str">
        <f>'Funding Import'!A4776</f>
        <v>RB088148: ADOLESCENT UNIT - POPLAR</v>
      </c>
      <c r="E4774" t="str">
        <f>MID('Funding Import'!B4776,2,4)</f>
        <v>0012</v>
      </c>
      <c r="F4774" t="str">
        <f>MID('Funding Import'!B4776,8,50)</f>
        <v>COVID CATCH UP</v>
      </c>
      <c r="G4774" t="str">
        <f>'Funding Import'!I4776</f>
        <v>Spreadsheet B 392887 20655951 ES015 DP0522 CovidDEP Coviddep1 ES015 DP0522 CovidDEP Coviddep1</v>
      </c>
      <c r="H4774">
        <f>'Funding Import'!H4776</f>
        <v>1500</v>
      </c>
    </row>
    <row r="4775" spans="1:8" ht="15" x14ac:dyDescent="0.2">
      <c r="A4775" s="191" t="str">
        <f t="shared" si="149"/>
        <v>8148</v>
      </c>
      <c r="B4775" s="191"/>
      <c r="C4775" s="191" t="str">
        <f t="shared" si="148"/>
        <v>81480012</v>
      </c>
      <c r="D4775" t="str">
        <f>'Funding Import'!A4777</f>
        <v>RB088148: ADOLESCENT UNIT - POPLAR</v>
      </c>
      <c r="E4775" t="str">
        <f>MID('Funding Import'!B4777,2,4)</f>
        <v>0012</v>
      </c>
      <c r="F4775" t="str">
        <f>MID('Funding Import'!B4777,8,50)</f>
        <v>COVID CATCH UP</v>
      </c>
      <c r="G4775" t="str">
        <f>'Funding Import'!I4777</f>
        <v>Spreadsheet B 393410 20716535 ES031 DP0531 MASSTESTING MASSTEST P2 ES031 DP0531 MASSTESTING MASSTEST P2</v>
      </c>
      <c r="H4775">
        <f>'Funding Import'!H4777</f>
        <v>760</v>
      </c>
    </row>
    <row r="4776" spans="1:8" ht="15" x14ac:dyDescent="0.2">
      <c r="A4776" s="191" t="str">
        <f t="shared" si="149"/>
        <v>8148</v>
      </c>
      <c r="B4776" s="191"/>
      <c r="C4776" s="191" t="str">
        <f t="shared" si="148"/>
        <v>81480012</v>
      </c>
      <c r="D4776" t="str">
        <f>'Funding Import'!A4778</f>
        <v>RB088148: ADOLESCENT UNIT - POPLAR</v>
      </c>
      <c r="E4776" t="str">
        <f>MID('Funding Import'!B4778,2,4)</f>
        <v>0012</v>
      </c>
      <c r="F4776" t="str">
        <f>MID('Funding Import'!B4778,8,50)</f>
        <v>COVID CATCH UP</v>
      </c>
      <c r="G4776" t="str">
        <f>'Funding Import'!I4778</f>
        <v>Spreadsheet B 399800 20985967 ES091 MK0645 COVID EMERGENCY RECODE ON THE LEDGER ES091 MK0645 COVID EMERGENCY RECODE ON THE LEDGER</v>
      </c>
      <c r="H4776">
        <f>'Funding Import'!H4778</f>
        <v>840</v>
      </c>
    </row>
    <row r="4777" spans="1:8" ht="15" x14ac:dyDescent="0.2">
      <c r="A4777" s="191" t="str">
        <f t="shared" si="149"/>
        <v>8148</v>
      </c>
      <c r="B4777" s="191"/>
      <c r="C4777" s="191" t="str">
        <f t="shared" si="148"/>
        <v>81480026</v>
      </c>
      <c r="D4777" t="str">
        <f>'Funding Import'!A4779</f>
        <v>RB088148: ADOLESCENT UNIT - POPLAR</v>
      </c>
      <c r="E4777" t="str">
        <f>MID('Funding Import'!B4779,2,4)</f>
        <v>0026</v>
      </c>
      <c r="F4777" t="str">
        <f>MID('Funding Import'!B4779,8,50)</f>
        <v>NOTIONAL SEN FUNDING</v>
      </c>
      <c r="G4777" t="str">
        <f>'Funding Import'!I4779</f>
        <v>Spreadsheet B 391731 20639745 ES011 MK0513 10026 PLACE LED ES011 MK0513 10026 PLACE LED</v>
      </c>
      <c r="H4777">
        <f>'Funding Import'!H4779</f>
        <v>160000</v>
      </c>
    </row>
    <row r="4778" spans="1:8" ht="15" x14ac:dyDescent="0.2">
      <c r="A4778" s="191" t="str">
        <f t="shared" si="149"/>
        <v>8154</v>
      </c>
      <c r="B4778" s="191"/>
      <c r="C4778" s="191" t="str">
        <f t="shared" si="148"/>
        <v>81540003</v>
      </c>
      <c r="D4778" t="str">
        <f>'Funding Import'!A4780</f>
        <v>RB088154: ADOLESCENT UNIT - ST AUBYNS</v>
      </c>
      <c r="E4778" t="str">
        <f>MID('Funding Import'!B4780,2,4)</f>
        <v>0003</v>
      </c>
      <c r="F4778" t="str">
        <f>MID('Funding Import'!B4780,8,50)</f>
        <v>BROUGHT FORWARD</v>
      </c>
      <c r="G4778" t="str">
        <f>'Funding Import'!I4780</f>
        <v>Spreadsheet B 394797 20778211 ES055 MK0568 10003 OPENING BALANCES ES055 MK0568 10003 OPENING BALANCES</v>
      </c>
      <c r="H4778">
        <f>'Funding Import'!H4780</f>
        <v>227612.49</v>
      </c>
    </row>
    <row r="4779" spans="1:8" ht="15" x14ac:dyDescent="0.2">
      <c r="A4779" s="191" t="str">
        <f t="shared" si="149"/>
        <v>8154</v>
      </c>
      <c r="B4779" s="191"/>
      <c r="C4779" s="191" t="str">
        <f t="shared" si="148"/>
        <v>81540004</v>
      </c>
      <c r="D4779" t="str">
        <f>'Funding Import'!A4781</f>
        <v>RB088154: ADOLESCENT UNIT - ST AUBYNS</v>
      </c>
      <c r="E4779" t="str">
        <f>MID('Funding Import'!B4781,2,4)</f>
        <v>0004</v>
      </c>
      <c r="F4779" t="str">
        <f>MID('Funding Import'!B4781,8,50)</f>
        <v>STATEMENTED SEN</v>
      </c>
      <c r="G4779" t="str">
        <f>'Funding Import'!I4781</f>
        <v>Spreadsheet B 391142 20630784 ES008 MK0510 10004 PUPIL TOP UP ES008 MK0510 10004 PUPIL TOP UP</v>
      </c>
      <c r="H4779">
        <f>'Funding Import'!H4781</f>
        <v>309488</v>
      </c>
    </row>
    <row r="4780" spans="1:8" ht="15" x14ac:dyDescent="0.2">
      <c r="A4780" s="191" t="str">
        <f t="shared" si="149"/>
        <v>8154</v>
      </c>
      <c r="B4780" s="191"/>
      <c r="C4780" s="191" t="str">
        <f t="shared" si="148"/>
        <v>81540006</v>
      </c>
      <c r="D4780" t="str">
        <f>'Funding Import'!A4782</f>
        <v>RB088154: ADOLESCENT UNIT - ST AUBYNS</v>
      </c>
      <c r="E4780" t="str">
        <f>MID('Funding Import'!B4782,2,4)</f>
        <v>0006</v>
      </c>
      <c r="F4780" t="str">
        <f>MID('Funding Import'!B4782,8,50)</f>
        <v>EXCEPTIONAL COVID COST GRANT</v>
      </c>
      <c r="G4780" t="str">
        <f>'Funding Import'!I4782</f>
        <v>Spreadsheet B 398806 20920050 ES066 DP0557 COVIDEMERGENCY COVIDEM ES066 DP0557 COVIDEMERGENCY COVIDEM</v>
      </c>
      <c r="H4780">
        <f>'Funding Import'!H4782</f>
        <v>2800</v>
      </c>
    </row>
    <row r="4781" spans="1:8" ht="15" x14ac:dyDescent="0.2">
      <c r="A4781" s="191" t="str">
        <f t="shared" si="149"/>
        <v>8154</v>
      </c>
      <c r="B4781" s="191"/>
      <c r="C4781" s="191" t="str">
        <f t="shared" si="148"/>
        <v>81540006</v>
      </c>
      <c r="D4781" t="str">
        <f>'Funding Import'!A4783</f>
        <v>RB088154: ADOLESCENT UNIT - ST AUBYNS</v>
      </c>
      <c r="E4781" t="str">
        <f>MID('Funding Import'!B4783,2,4)</f>
        <v>0006</v>
      </c>
      <c r="F4781" t="str">
        <f>MID('Funding Import'!B4783,8,50)</f>
        <v>EXCEPTIONAL COVID COST GRANT</v>
      </c>
      <c r="G4781" t="str">
        <f>'Funding Import'!I4783</f>
        <v>Spreadsheet B 399800 20985967 ES091 MK0645 COVID EMERGENCY RECODE ON THE LEDGER ES091 MK0645 COVID EMERGENCY RECODE ON THE LEDGER</v>
      </c>
      <c r="H4781">
        <f>'Funding Import'!H4783</f>
        <v>-2800</v>
      </c>
    </row>
    <row r="4782" spans="1:8" ht="15" x14ac:dyDescent="0.2">
      <c r="A4782" s="191" t="str">
        <f t="shared" si="149"/>
        <v>8154</v>
      </c>
      <c r="B4782" s="191"/>
      <c r="C4782" s="191" t="str">
        <f t="shared" si="148"/>
        <v>81540012</v>
      </c>
      <c r="D4782" t="str">
        <f>'Funding Import'!A4784</f>
        <v>RB088154: ADOLESCENT UNIT - ST AUBYNS</v>
      </c>
      <c r="E4782" t="str">
        <f>MID('Funding Import'!B4784,2,4)</f>
        <v>0012</v>
      </c>
      <c r="F4782" t="str">
        <f>MID('Funding Import'!B4784,8,50)</f>
        <v>COVID CATCH UP</v>
      </c>
      <c r="G4782" t="str">
        <f>'Funding Import'!I4784</f>
        <v>Spreadsheet B 399800 20985967 ES091 MK0645 COVID EMERGENCY RECODE ON THE LEDGER ES091 MK0645 COVID EMERGENCY RECODE ON THE LEDGER</v>
      </c>
      <c r="H4782">
        <f>'Funding Import'!H4784</f>
        <v>2800</v>
      </c>
    </row>
    <row r="4783" spans="1:8" ht="15" x14ac:dyDescent="0.2">
      <c r="A4783" s="191" t="str">
        <f t="shared" si="149"/>
        <v>8154</v>
      </c>
      <c r="B4783" s="191"/>
      <c r="C4783" s="191" t="str">
        <f t="shared" si="148"/>
        <v>81540012</v>
      </c>
      <c r="D4783" t="str">
        <f>'Funding Import'!A4785</f>
        <v>RB088154: ADOLESCENT UNIT - ST AUBYNS</v>
      </c>
      <c r="E4783" t="str">
        <f>MID('Funding Import'!B4785,2,4)</f>
        <v>0012</v>
      </c>
      <c r="F4783" t="str">
        <f>MID('Funding Import'!B4785,8,50)</f>
        <v>COVID CATCH UP</v>
      </c>
      <c r="G4783" t="str">
        <f>'Funding Import'!I4785</f>
        <v>DL 8646 0012recoveryc 0012RPG</v>
      </c>
      <c r="H4783">
        <f>'Funding Import'!H4785</f>
        <v>1500</v>
      </c>
    </row>
    <row r="4784" spans="1:8" ht="15" x14ac:dyDescent="0.2">
      <c r="A4784" s="191" t="str">
        <f t="shared" si="149"/>
        <v>8154</v>
      </c>
      <c r="B4784" s="191"/>
      <c r="C4784" s="191" t="str">
        <f t="shared" si="148"/>
        <v>81540026</v>
      </c>
      <c r="D4784" t="str">
        <f>'Funding Import'!A4786</f>
        <v>RB088154: ADOLESCENT UNIT - ST AUBYNS</v>
      </c>
      <c r="E4784" t="str">
        <f>MID('Funding Import'!B4786,2,4)</f>
        <v>0026</v>
      </c>
      <c r="F4784" t="str">
        <f>MID('Funding Import'!B4786,8,50)</f>
        <v>NOTIONAL SEN FUNDING</v>
      </c>
      <c r="G4784" t="str">
        <f>'Funding Import'!I4786</f>
        <v>Spreadsheet B 391731 20639745 ES011 MK0513 10026 PLACE LED ES011 MK0513 10026 PLACE LED</v>
      </c>
      <c r="H4784">
        <f>'Funding Import'!H4786</f>
        <v>280000</v>
      </c>
    </row>
    <row r="4785" spans="1:8" ht="15" x14ac:dyDescent="0.2">
      <c r="A4785" s="191" t="str">
        <f t="shared" si="149"/>
        <v>esda</v>
      </c>
      <c r="B4785" s="191"/>
      <c r="C4785" s="191" t="str">
        <f t="shared" si="148"/>
        <v>esda</v>
      </c>
      <c r="D4785" t="str">
        <f>'Funding Import'!A4787</f>
        <v>Wednesday, January 05, 2022</v>
      </c>
      <c r="E4785" t="str">
        <f>MID('Funding Import'!B4787,2,4)</f>
        <v/>
      </c>
      <c r="F4785" t="str">
        <f>MID('Funding Import'!B4787,8,50)</f>
        <v/>
      </c>
      <c r="G4785">
        <f>'Funding Import'!I4787</f>
        <v>0</v>
      </c>
      <c r="H4785">
        <f>'Funding Import'!H4787</f>
        <v>0</v>
      </c>
    </row>
    <row r="4786" spans="1:8" ht="15" x14ac:dyDescent="0.2">
      <c r="A4786" s="191" t="str">
        <f t="shared" si="149"/>
        <v xml:space="preserve"> 1</v>
      </c>
      <c r="B4786" s="191"/>
      <c r="C4786" s="191" t="str">
        <f t="shared" ref="C4786:C4849" si="150">A4786&amp;E4786</f>
        <v xml:space="preserve"> 1</v>
      </c>
      <c r="D4786" t="str">
        <f>'Funding Import'!A4788</f>
        <v>Page 1</v>
      </c>
      <c r="E4786" t="str">
        <f>MID('Funding Import'!B4788,2,4)</f>
        <v/>
      </c>
      <c r="F4786" t="str">
        <f>MID('Funding Import'!B4788,8,50)</f>
        <v/>
      </c>
      <c r="G4786">
        <f>'Funding Import'!I4788</f>
        <v>0</v>
      </c>
      <c r="H4786">
        <f>'Funding Import'!H4788</f>
        <v>0</v>
      </c>
    </row>
    <row r="4787" spans="1:8" ht="15" x14ac:dyDescent="0.2">
      <c r="A4787" s="191" t="str">
        <f t="shared" si="149"/>
        <v>me.R</v>
      </c>
      <c r="B4787" s="191"/>
      <c r="C4787" s="191" t="str">
        <f t="shared" si="150"/>
        <v>me.R</v>
      </c>
      <c r="D4787" t="str">
        <f>'Funding Import'!A4789</f>
        <v>Graeme.Ruffels@essex.gov.uk</v>
      </c>
      <c r="E4787" t="str">
        <f>MID('Funding Import'!B4789,2,4)</f>
        <v/>
      </c>
      <c r="F4787" t="str">
        <f>MID('Funding Import'!B4789,8,50)</f>
        <v/>
      </c>
      <c r="G4787">
        <f>'Funding Import'!I4789</f>
        <v>0</v>
      </c>
      <c r="H4787">
        <f>'Funding Import'!H4789</f>
        <v>0</v>
      </c>
    </row>
    <row r="4788" spans="1:8" ht="15" x14ac:dyDescent="0.2">
      <c r="A4788" s="191" t="str">
        <f t="shared" si="149"/>
        <v>iden</v>
      </c>
      <c r="B4788" s="191"/>
      <c r="C4788" s="191" t="str">
        <f t="shared" si="150"/>
        <v>iden</v>
      </c>
      <c r="D4788" t="str">
        <f>'Funding Import'!A4790</f>
        <v>Confidential</v>
      </c>
      <c r="E4788" t="str">
        <f>MID('Funding Import'!B4790,2,4)</f>
        <v/>
      </c>
      <c r="F4788" t="str">
        <f>MID('Funding Import'!B4790,8,50)</f>
        <v/>
      </c>
      <c r="G4788">
        <f>'Funding Import'!I4790</f>
        <v>0</v>
      </c>
      <c r="H4788">
        <f>'Funding Import'!H4790</f>
        <v>0</v>
      </c>
    </row>
    <row r="4789" spans="1:8" ht="15" x14ac:dyDescent="0.2">
      <c r="A4789" s="191" t="str">
        <f t="shared" si="149"/>
        <v/>
      </c>
      <c r="B4789" s="191"/>
      <c r="C4789" s="191" t="str">
        <f t="shared" si="150"/>
        <v/>
      </c>
      <c r="D4789">
        <f>'Funding Import'!A4791</f>
        <v>0</v>
      </c>
      <c r="E4789" t="str">
        <f>MID('Funding Import'!B4791,2,4)</f>
        <v/>
      </c>
      <c r="F4789" t="str">
        <f>MID('Funding Import'!B4791,8,50)</f>
        <v/>
      </c>
      <c r="G4789">
        <f>'Funding Import'!I4791</f>
        <v>0</v>
      </c>
      <c r="H4789">
        <f>'Funding Import'!H4791</f>
        <v>0</v>
      </c>
    </row>
    <row r="4790" spans="1:8" ht="15" x14ac:dyDescent="0.2">
      <c r="A4790" s="191" t="str">
        <f t="shared" si="149"/>
        <v/>
      </c>
      <c r="B4790" s="191"/>
      <c r="C4790" s="191" t="str">
        <f t="shared" si="150"/>
        <v/>
      </c>
      <c r="D4790">
        <f>'Funding Import'!A4792</f>
        <v>0</v>
      </c>
      <c r="E4790" t="str">
        <f>MID('Funding Import'!B4792,2,4)</f>
        <v/>
      </c>
      <c r="F4790" t="str">
        <f>MID('Funding Import'!B4792,8,50)</f>
        <v/>
      </c>
      <c r="G4790">
        <f>'Funding Import'!I4792</f>
        <v>0</v>
      </c>
      <c r="H4790">
        <f>'Funding Import'!H4792</f>
        <v>0</v>
      </c>
    </row>
    <row r="4791" spans="1:8" ht="15" x14ac:dyDescent="0.2">
      <c r="A4791" s="191" t="str">
        <f t="shared" si="149"/>
        <v/>
      </c>
      <c r="B4791" s="191"/>
      <c r="C4791" s="191" t="str">
        <f t="shared" si="150"/>
        <v/>
      </c>
      <c r="D4791">
        <f>'Funding Import'!A4793</f>
        <v>0</v>
      </c>
      <c r="E4791" t="str">
        <f>MID('Funding Import'!B4793,2,4)</f>
        <v/>
      </c>
      <c r="F4791" t="str">
        <f>MID('Funding Import'!B4793,8,50)</f>
        <v/>
      </c>
      <c r="G4791">
        <f>'Funding Import'!I4793</f>
        <v>0</v>
      </c>
      <c r="H4791">
        <f>'Funding Import'!H4793</f>
        <v>0</v>
      </c>
    </row>
    <row r="4792" spans="1:8" ht="15" x14ac:dyDescent="0.2">
      <c r="A4792" s="191" t="str">
        <f t="shared" si="149"/>
        <v/>
      </c>
      <c r="B4792" s="191"/>
      <c r="C4792" s="191" t="str">
        <f t="shared" si="150"/>
        <v/>
      </c>
      <c r="D4792">
        <f>'Funding Import'!A4794</f>
        <v>0</v>
      </c>
      <c r="E4792" t="str">
        <f>MID('Funding Import'!B4794,2,4)</f>
        <v/>
      </c>
      <c r="F4792" t="str">
        <f>MID('Funding Import'!B4794,8,50)</f>
        <v/>
      </c>
      <c r="G4792">
        <f>'Funding Import'!I4794</f>
        <v>0</v>
      </c>
      <c r="H4792">
        <f>'Funding Import'!H4794</f>
        <v>0</v>
      </c>
    </row>
    <row r="4793" spans="1:8" ht="15" x14ac:dyDescent="0.2">
      <c r="A4793" s="191" t="str">
        <f t="shared" si="149"/>
        <v/>
      </c>
      <c r="B4793" s="191"/>
      <c r="C4793" s="191" t="str">
        <f t="shared" si="150"/>
        <v/>
      </c>
      <c r="D4793">
        <f>'Funding Import'!A4795</f>
        <v>0</v>
      </c>
      <c r="E4793" t="str">
        <f>MID('Funding Import'!B4795,2,4)</f>
        <v/>
      </c>
      <c r="F4793" t="str">
        <f>MID('Funding Import'!B4795,8,50)</f>
        <v/>
      </c>
      <c r="G4793">
        <f>'Funding Import'!I4795</f>
        <v>0</v>
      </c>
      <c r="H4793">
        <f>'Funding Import'!H4795</f>
        <v>0</v>
      </c>
    </row>
    <row r="4794" spans="1:8" ht="15" x14ac:dyDescent="0.2">
      <c r="A4794" s="191" t="str">
        <f t="shared" si="149"/>
        <v/>
      </c>
      <c r="B4794" s="191"/>
      <c r="C4794" s="191" t="str">
        <f t="shared" si="150"/>
        <v/>
      </c>
      <c r="D4794">
        <f>'Funding Import'!A4796</f>
        <v>0</v>
      </c>
      <c r="E4794" t="str">
        <f>MID('Funding Import'!B4796,2,4)</f>
        <v/>
      </c>
      <c r="F4794" t="str">
        <f>MID('Funding Import'!B4796,8,50)</f>
        <v/>
      </c>
      <c r="G4794">
        <f>'Funding Import'!I4796</f>
        <v>0</v>
      </c>
      <c r="H4794">
        <f>'Funding Import'!H4796</f>
        <v>0</v>
      </c>
    </row>
    <row r="4795" spans="1:8" ht="15" x14ac:dyDescent="0.2">
      <c r="A4795" s="191" t="str">
        <f t="shared" si="149"/>
        <v/>
      </c>
      <c r="B4795" s="191"/>
      <c r="C4795" s="191" t="str">
        <f t="shared" si="150"/>
        <v/>
      </c>
      <c r="D4795">
        <f>'Funding Import'!A4797</f>
        <v>0</v>
      </c>
      <c r="E4795" t="str">
        <f>MID('Funding Import'!B4797,2,4)</f>
        <v/>
      </c>
      <c r="F4795" t="str">
        <f>MID('Funding Import'!B4797,8,50)</f>
        <v/>
      </c>
      <c r="G4795">
        <f>'Funding Import'!I4797</f>
        <v>0</v>
      </c>
      <c r="H4795">
        <f>'Funding Import'!H4797</f>
        <v>0</v>
      </c>
    </row>
    <row r="4796" spans="1:8" ht="15" x14ac:dyDescent="0.2">
      <c r="A4796" s="191" t="str">
        <f t="shared" si="149"/>
        <v/>
      </c>
      <c r="B4796" s="191"/>
      <c r="C4796" s="191" t="str">
        <f t="shared" si="150"/>
        <v/>
      </c>
      <c r="D4796">
        <f>'Funding Import'!A4798</f>
        <v>0</v>
      </c>
      <c r="E4796" t="str">
        <f>MID('Funding Import'!B4798,2,4)</f>
        <v/>
      </c>
      <c r="F4796" t="str">
        <f>MID('Funding Import'!B4798,8,50)</f>
        <v/>
      </c>
      <c r="G4796">
        <f>'Funding Import'!I4798</f>
        <v>0</v>
      </c>
      <c r="H4796">
        <f>'Funding Import'!H4798</f>
        <v>0</v>
      </c>
    </row>
    <row r="4797" spans="1:8" ht="15" x14ac:dyDescent="0.2">
      <c r="A4797" s="191" t="str">
        <f t="shared" si="149"/>
        <v/>
      </c>
      <c r="B4797" s="191"/>
      <c r="C4797" s="191" t="str">
        <f t="shared" si="150"/>
        <v/>
      </c>
      <c r="D4797">
        <f>'Funding Import'!A4799</f>
        <v>0</v>
      </c>
      <c r="E4797" t="str">
        <f>MID('Funding Import'!B4799,2,4)</f>
        <v/>
      </c>
      <c r="F4797" t="str">
        <f>MID('Funding Import'!B4799,8,50)</f>
        <v/>
      </c>
      <c r="G4797">
        <f>'Funding Import'!I4799</f>
        <v>0</v>
      </c>
      <c r="H4797">
        <f>'Funding Import'!H4799</f>
        <v>0</v>
      </c>
    </row>
    <row r="4798" spans="1:8" ht="15" x14ac:dyDescent="0.2">
      <c r="A4798" s="191" t="str">
        <f t="shared" si="149"/>
        <v/>
      </c>
      <c r="B4798" s="191"/>
      <c r="C4798" s="191" t="str">
        <f t="shared" si="150"/>
        <v/>
      </c>
      <c r="D4798">
        <f>'Funding Import'!A4800</f>
        <v>0</v>
      </c>
      <c r="E4798" t="str">
        <f>MID('Funding Import'!B4800,2,4)</f>
        <v/>
      </c>
      <c r="F4798" t="str">
        <f>MID('Funding Import'!B4800,8,50)</f>
        <v/>
      </c>
      <c r="G4798">
        <f>'Funding Import'!I4800</f>
        <v>0</v>
      </c>
      <c r="H4798">
        <f>'Funding Import'!H4800</f>
        <v>0</v>
      </c>
    </row>
    <row r="4799" spans="1:8" ht="15" x14ac:dyDescent="0.2">
      <c r="A4799" s="191" t="str">
        <f t="shared" si="149"/>
        <v/>
      </c>
      <c r="B4799" s="191"/>
      <c r="C4799" s="191" t="str">
        <f t="shared" si="150"/>
        <v/>
      </c>
      <c r="D4799">
        <f>'Funding Import'!A4801</f>
        <v>0</v>
      </c>
      <c r="E4799" t="str">
        <f>MID('Funding Import'!B4801,2,4)</f>
        <v/>
      </c>
      <c r="F4799" t="str">
        <f>MID('Funding Import'!B4801,8,50)</f>
        <v/>
      </c>
      <c r="G4799">
        <f>'Funding Import'!I4801</f>
        <v>0</v>
      </c>
      <c r="H4799">
        <f>'Funding Import'!H4801</f>
        <v>0</v>
      </c>
    </row>
    <row r="4800" spans="1:8" ht="15" x14ac:dyDescent="0.2">
      <c r="A4800" s="191" t="str">
        <f t="shared" si="149"/>
        <v/>
      </c>
      <c r="B4800" s="191"/>
      <c r="C4800" s="191" t="str">
        <f t="shared" si="150"/>
        <v/>
      </c>
      <c r="D4800">
        <f>'Funding Import'!A4802</f>
        <v>0</v>
      </c>
      <c r="E4800" t="str">
        <f>MID('Funding Import'!B4802,2,4)</f>
        <v/>
      </c>
      <c r="F4800" t="str">
        <f>MID('Funding Import'!B4802,8,50)</f>
        <v/>
      </c>
      <c r="G4800">
        <f>'Funding Import'!I4802</f>
        <v>0</v>
      </c>
      <c r="H4800">
        <f>'Funding Import'!H4802</f>
        <v>0</v>
      </c>
    </row>
    <row r="4801" spans="1:8" ht="15" x14ac:dyDescent="0.2">
      <c r="A4801" s="191" t="str">
        <f t="shared" si="149"/>
        <v/>
      </c>
      <c r="B4801" s="191"/>
      <c r="C4801" s="191" t="str">
        <f t="shared" si="150"/>
        <v/>
      </c>
      <c r="D4801">
        <f>'Funding Import'!A4803</f>
        <v>0</v>
      </c>
      <c r="E4801" t="str">
        <f>MID('Funding Import'!B4803,2,4)</f>
        <v/>
      </c>
      <c r="F4801" t="str">
        <f>MID('Funding Import'!B4803,8,50)</f>
        <v/>
      </c>
      <c r="G4801">
        <f>'Funding Import'!I4803</f>
        <v>0</v>
      </c>
      <c r="H4801">
        <f>'Funding Import'!H4803</f>
        <v>0</v>
      </c>
    </row>
    <row r="4802" spans="1:8" ht="15" x14ac:dyDescent="0.2">
      <c r="A4802" s="191" t="str">
        <f t="shared" ref="A4802:A4865" si="151">MID(D4802,5,4)</f>
        <v/>
      </c>
      <c r="B4802" s="191"/>
      <c r="C4802" s="191" t="str">
        <f t="shared" si="150"/>
        <v/>
      </c>
      <c r="D4802">
        <f>'Funding Import'!A4804</f>
        <v>0</v>
      </c>
      <c r="E4802" t="str">
        <f>MID('Funding Import'!B4804,2,4)</f>
        <v/>
      </c>
      <c r="F4802" t="str">
        <f>MID('Funding Import'!B4804,8,50)</f>
        <v/>
      </c>
      <c r="G4802">
        <f>'Funding Import'!I4804</f>
        <v>0</v>
      </c>
      <c r="H4802">
        <f>'Funding Import'!H4804</f>
        <v>0</v>
      </c>
    </row>
    <row r="4803" spans="1:8" ht="15" x14ac:dyDescent="0.2">
      <c r="A4803" s="191" t="str">
        <f t="shared" si="151"/>
        <v/>
      </c>
      <c r="B4803" s="191"/>
      <c r="C4803" s="191" t="str">
        <f t="shared" si="150"/>
        <v/>
      </c>
      <c r="D4803">
        <f>'Funding Import'!A4805</f>
        <v>0</v>
      </c>
      <c r="E4803" t="str">
        <f>MID('Funding Import'!B4805,2,4)</f>
        <v/>
      </c>
      <c r="F4803" t="str">
        <f>MID('Funding Import'!B4805,8,50)</f>
        <v/>
      </c>
      <c r="G4803">
        <f>'Funding Import'!I4805</f>
        <v>0</v>
      </c>
      <c r="H4803">
        <f>'Funding Import'!H4805</f>
        <v>0</v>
      </c>
    </row>
    <row r="4804" spans="1:8" ht="15" x14ac:dyDescent="0.2">
      <c r="A4804" s="191" t="str">
        <f t="shared" si="151"/>
        <v/>
      </c>
      <c r="B4804" s="191"/>
      <c r="C4804" s="191" t="str">
        <f t="shared" si="150"/>
        <v/>
      </c>
      <c r="D4804">
        <f>'Funding Import'!A4806</f>
        <v>0</v>
      </c>
      <c r="E4804" t="str">
        <f>MID('Funding Import'!B4806,2,4)</f>
        <v/>
      </c>
      <c r="F4804" t="str">
        <f>MID('Funding Import'!B4806,8,50)</f>
        <v/>
      </c>
      <c r="G4804">
        <f>'Funding Import'!I4806</f>
        <v>0</v>
      </c>
      <c r="H4804">
        <f>'Funding Import'!H4806</f>
        <v>0</v>
      </c>
    </row>
    <row r="4805" spans="1:8" ht="15" x14ac:dyDescent="0.2">
      <c r="A4805" s="191" t="str">
        <f t="shared" si="151"/>
        <v/>
      </c>
      <c r="B4805" s="191"/>
      <c r="C4805" s="191" t="str">
        <f t="shared" si="150"/>
        <v/>
      </c>
      <c r="D4805">
        <f>'Funding Import'!A4807</f>
        <v>0</v>
      </c>
      <c r="E4805" t="str">
        <f>MID('Funding Import'!B4807,2,4)</f>
        <v/>
      </c>
      <c r="F4805" t="str">
        <f>MID('Funding Import'!B4807,8,50)</f>
        <v/>
      </c>
      <c r="G4805">
        <f>'Funding Import'!I4807</f>
        <v>0</v>
      </c>
      <c r="H4805">
        <f>'Funding Import'!H4807</f>
        <v>0</v>
      </c>
    </row>
    <row r="4806" spans="1:8" ht="15" x14ac:dyDescent="0.2">
      <c r="A4806" s="191" t="str">
        <f t="shared" si="151"/>
        <v/>
      </c>
      <c r="B4806" s="191"/>
      <c r="C4806" s="191" t="str">
        <f t="shared" si="150"/>
        <v/>
      </c>
      <c r="D4806">
        <f>'Funding Import'!A4808</f>
        <v>0</v>
      </c>
      <c r="E4806" t="str">
        <f>MID('Funding Import'!B4808,2,4)</f>
        <v/>
      </c>
      <c r="F4806" t="str">
        <f>MID('Funding Import'!B4808,8,50)</f>
        <v/>
      </c>
      <c r="G4806">
        <f>'Funding Import'!I4808</f>
        <v>0</v>
      </c>
      <c r="H4806">
        <f>'Funding Import'!H4808</f>
        <v>0</v>
      </c>
    </row>
    <row r="4807" spans="1:8" ht="15" x14ac:dyDescent="0.2">
      <c r="A4807" s="191" t="str">
        <f t="shared" si="151"/>
        <v/>
      </c>
      <c r="B4807" s="191"/>
      <c r="C4807" s="191" t="str">
        <f t="shared" si="150"/>
        <v/>
      </c>
      <c r="D4807">
        <f>'Funding Import'!A4809</f>
        <v>0</v>
      </c>
      <c r="E4807" t="str">
        <f>MID('Funding Import'!B4809,2,4)</f>
        <v/>
      </c>
      <c r="F4807" t="str">
        <f>MID('Funding Import'!B4809,8,50)</f>
        <v/>
      </c>
      <c r="G4807">
        <f>'Funding Import'!I4809</f>
        <v>0</v>
      </c>
      <c r="H4807">
        <f>'Funding Import'!H4809</f>
        <v>0</v>
      </c>
    </row>
    <row r="4808" spans="1:8" ht="15" x14ac:dyDescent="0.2">
      <c r="A4808" s="191" t="str">
        <f t="shared" si="151"/>
        <v/>
      </c>
      <c r="B4808" s="191"/>
      <c r="C4808" s="191" t="str">
        <f t="shared" si="150"/>
        <v/>
      </c>
      <c r="D4808">
        <f>'Funding Import'!A4810</f>
        <v>0</v>
      </c>
      <c r="E4808" t="str">
        <f>MID('Funding Import'!B4810,2,4)</f>
        <v/>
      </c>
      <c r="F4808" t="str">
        <f>MID('Funding Import'!B4810,8,50)</f>
        <v/>
      </c>
      <c r="G4808">
        <f>'Funding Import'!I4810</f>
        <v>0</v>
      </c>
      <c r="H4808">
        <f>'Funding Import'!H4810</f>
        <v>0</v>
      </c>
    </row>
    <row r="4809" spans="1:8" ht="15" x14ac:dyDescent="0.2">
      <c r="A4809" s="191" t="str">
        <f t="shared" si="151"/>
        <v/>
      </c>
      <c r="B4809" s="191"/>
      <c r="C4809" s="191" t="str">
        <f t="shared" si="150"/>
        <v/>
      </c>
      <c r="D4809">
        <f>'Funding Import'!A4811</f>
        <v>0</v>
      </c>
      <c r="E4809" t="str">
        <f>MID('Funding Import'!B4811,2,4)</f>
        <v/>
      </c>
      <c r="F4809" t="str">
        <f>MID('Funding Import'!B4811,8,50)</f>
        <v/>
      </c>
      <c r="G4809">
        <f>'Funding Import'!I4811</f>
        <v>0</v>
      </c>
      <c r="H4809">
        <f>'Funding Import'!H4811</f>
        <v>0</v>
      </c>
    </row>
    <row r="4810" spans="1:8" ht="15" x14ac:dyDescent="0.2">
      <c r="A4810" s="191" t="str">
        <f t="shared" si="151"/>
        <v/>
      </c>
      <c r="B4810" s="191"/>
      <c r="C4810" s="191" t="str">
        <f t="shared" si="150"/>
        <v/>
      </c>
      <c r="D4810">
        <f>'Funding Import'!A4812</f>
        <v>0</v>
      </c>
      <c r="E4810" t="str">
        <f>MID('Funding Import'!B4812,2,4)</f>
        <v/>
      </c>
      <c r="F4810" t="str">
        <f>MID('Funding Import'!B4812,8,50)</f>
        <v/>
      </c>
      <c r="G4810">
        <f>'Funding Import'!I4812</f>
        <v>0</v>
      </c>
      <c r="H4810">
        <f>'Funding Import'!H4812</f>
        <v>0</v>
      </c>
    </row>
    <row r="4811" spans="1:8" ht="15" x14ac:dyDescent="0.2">
      <c r="A4811" s="191" t="str">
        <f t="shared" si="151"/>
        <v/>
      </c>
      <c r="B4811" s="191"/>
      <c r="C4811" s="191" t="str">
        <f t="shared" si="150"/>
        <v/>
      </c>
      <c r="D4811">
        <f>'Funding Import'!A4813</f>
        <v>0</v>
      </c>
      <c r="E4811" t="str">
        <f>MID('Funding Import'!B4813,2,4)</f>
        <v/>
      </c>
      <c r="F4811" t="str">
        <f>MID('Funding Import'!B4813,8,50)</f>
        <v/>
      </c>
      <c r="G4811">
        <f>'Funding Import'!I4813</f>
        <v>0</v>
      </c>
      <c r="H4811">
        <f>'Funding Import'!H4813</f>
        <v>0</v>
      </c>
    </row>
    <row r="4812" spans="1:8" ht="15" x14ac:dyDescent="0.2">
      <c r="A4812" s="191" t="str">
        <f t="shared" si="151"/>
        <v/>
      </c>
      <c r="B4812" s="191"/>
      <c r="C4812" s="191" t="str">
        <f t="shared" si="150"/>
        <v/>
      </c>
      <c r="D4812">
        <f>'Funding Import'!A4814</f>
        <v>0</v>
      </c>
      <c r="E4812" t="str">
        <f>MID('Funding Import'!B4814,2,4)</f>
        <v/>
      </c>
      <c r="F4812" t="str">
        <f>MID('Funding Import'!B4814,8,50)</f>
        <v/>
      </c>
      <c r="G4812">
        <f>'Funding Import'!I4814</f>
        <v>0</v>
      </c>
      <c r="H4812">
        <f>'Funding Import'!H4814</f>
        <v>0</v>
      </c>
    </row>
    <row r="4813" spans="1:8" ht="15" x14ac:dyDescent="0.2">
      <c r="A4813" s="191" t="str">
        <f t="shared" si="151"/>
        <v/>
      </c>
      <c r="B4813" s="191"/>
      <c r="C4813" s="191" t="str">
        <f t="shared" si="150"/>
        <v/>
      </c>
      <c r="D4813">
        <f>'Funding Import'!A4815</f>
        <v>0</v>
      </c>
      <c r="E4813" t="str">
        <f>MID('Funding Import'!B4815,2,4)</f>
        <v/>
      </c>
      <c r="F4813" t="str">
        <f>MID('Funding Import'!B4815,8,50)</f>
        <v/>
      </c>
      <c r="G4813">
        <f>'Funding Import'!I4815</f>
        <v>0</v>
      </c>
      <c r="H4813">
        <f>'Funding Import'!H4815</f>
        <v>0</v>
      </c>
    </row>
    <row r="4814" spans="1:8" ht="15" x14ac:dyDescent="0.2">
      <c r="A4814" s="191" t="str">
        <f t="shared" si="151"/>
        <v/>
      </c>
      <c r="B4814" s="191"/>
      <c r="C4814" s="191" t="str">
        <f t="shared" si="150"/>
        <v/>
      </c>
      <c r="D4814">
        <f>'Funding Import'!A4816</f>
        <v>0</v>
      </c>
      <c r="E4814" t="str">
        <f>MID('Funding Import'!B4816,2,4)</f>
        <v/>
      </c>
      <c r="F4814" t="str">
        <f>MID('Funding Import'!B4816,8,50)</f>
        <v/>
      </c>
      <c r="G4814">
        <f>'Funding Import'!I4816</f>
        <v>0</v>
      </c>
      <c r="H4814">
        <f>'Funding Import'!H4816</f>
        <v>0</v>
      </c>
    </row>
    <row r="4815" spans="1:8" ht="15" x14ac:dyDescent="0.2">
      <c r="A4815" s="191" t="str">
        <f t="shared" si="151"/>
        <v/>
      </c>
      <c r="B4815" s="191"/>
      <c r="C4815" s="191" t="str">
        <f t="shared" si="150"/>
        <v/>
      </c>
      <c r="D4815">
        <f>'Funding Import'!A4817</f>
        <v>0</v>
      </c>
      <c r="E4815" t="str">
        <f>MID('Funding Import'!B4817,2,4)</f>
        <v/>
      </c>
      <c r="F4815" t="str">
        <f>MID('Funding Import'!B4817,8,50)</f>
        <v/>
      </c>
      <c r="G4815">
        <f>'Funding Import'!I4817</f>
        <v>0</v>
      </c>
      <c r="H4815">
        <f>'Funding Import'!H4817</f>
        <v>0</v>
      </c>
    </row>
    <row r="4816" spans="1:8" ht="15" x14ac:dyDescent="0.2">
      <c r="A4816" s="191" t="str">
        <f t="shared" si="151"/>
        <v/>
      </c>
      <c r="B4816" s="191"/>
      <c r="C4816" s="191" t="str">
        <f t="shared" si="150"/>
        <v/>
      </c>
      <c r="D4816">
        <f>'Funding Import'!A4818</f>
        <v>0</v>
      </c>
      <c r="E4816" t="str">
        <f>MID('Funding Import'!B4818,2,4)</f>
        <v/>
      </c>
      <c r="F4816" t="str">
        <f>MID('Funding Import'!B4818,8,50)</f>
        <v/>
      </c>
      <c r="G4816">
        <f>'Funding Import'!I4818</f>
        <v>0</v>
      </c>
      <c r="H4816">
        <f>'Funding Import'!H4818</f>
        <v>0</v>
      </c>
    </row>
    <row r="4817" spans="1:8" ht="15" x14ac:dyDescent="0.2">
      <c r="A4817" s="191" t="str">
        <f t="shared" si="151"/>
        <v/>
      </c>
      <c r="B4817" s="191"/>
      <c r="C4817" s="191" t="str">
        <f t="shared" si="150"/>
        <v/>
      </c>
      <c r="D4817">
        <f>'Funding Import'!A4819</f>
        <v>0</v>
      </c>
      <c r="E4817" t="str">
        <f>MID('Funding Import'!B4819,2,4)</f>
        <v/>
      </c>
      <c r="F4817" t="str">
        <f>MID('Funding Import'!B4819,8,50)</f>
        <v/>
      </c>
      <c r="G4817">
        <f>'Funding Import'!I4819</f>
        <v>0</v>
      </c>
      <c r="H4817">
        <f>'Funding Import'!H4819</f>
        <v>0</v>
      </c>
    </row>
    <row r="4818" spans="1:8" ht="15" x14ac:dyDescent="0.2">
      <c r="A4818" s="191" t="str">
        <f t="shared" si="151"/>
        <v/>
      </c>
      <c r="B4818" s="191"/>
      <c r="C4818" s="191" t="str">
        <f t="shared" si="150"/>
        <v/>
      </c>
      <c r="D4818">
        <f>'Funding Import'!A4820</f>
        <v>0</v>
      </c>
      <c r="E4818" t="str">
        <f>MID('Funding Import'!B4820,2,4)</f>
        <v/>
      </c>
      <c r="F4818" t="str">
        <f>MID('Funding Import'!B4820,8,50)</f>
        <v/>
      </c>
      <c r="G4818">
        <f>'Funding Import'!I4820</f>
        <v>0</v>
      </c>
      <c r="H4818">
        <f>'Funding Import'!H4820</f>
        <v>0</v>
      </c>
    </row>
    <row r="4819" spans="1:8" ht="15" x14ac:dyDescent="0.2">
      <c r="A4819" s="191" t="str">
        <f t="shared" si="151"/>
        <v/>
      </c>
      <c r="B4819" s="191"/>
      <c r="C4819" s="191" t="str">
        <f t="shared" si="150"/>
        <v/>
      </c>
      <c r="D4819">
        <f>'Funding Import'!A4821</f>
        <v>0</v>
      </c>
      <c r="E4819" t="str">
        <f>MID('Funding Import'!B4821,2,4)</f>
        <v/>
      </c>
      <c r="F4819" t="str">
        <f>MID('Funding Import'!B4821,8,50)</f>
        <v/>
      </c>
      <c r="G4819">
        <f>'Funding Import'!I4821</f>
        <v>0</v>
      </c>
      <c r="H4819">
        <f>'Funding Import'!H4821</f>
        <v>0</v>
      </c>
    </row>
    <row r="4820" spans="1:8" ht="15" x14ac:dyDescent="0.2">
      <c r="A4820" s="191" t="str">
        <f t="shared" si="151"/>
        <v/>
      </c>
      <c r="B4820" s="191"/>
      <c r="C4820" s="191" t="str">
        <f t="shared" si="150"/>
        <v/>
      </c>
      <c r="D4820">
        <f>'Funding Import'!A4822</f>
        <v>0</v>
      </c>
      <c r="E4820" t="str">
        <f>MID('Funding Import'!B4822,2,4)</f>
        <v/>
      </c>
      <c r="F4820" t="str">
        <f>MID('Funding Import'!B4822,8,50)</f>
        <v/>
      </c>
      <c r="G4820">
        <f>'Funding Import'!I4822</f>
        <v>0</v>
      </c>
      <c r="H4820">
        <f>'Funding Import'!H4822</f>
        <v>0</v>
      </c>
    </row>
    <row r="4821" spans="1:8" ht="15" x14ac:dyDescent="0.2">
      <c r="A4821" s="191" t="str">
        <f t="shared" si="151"/>
        <v/>
      </c>
      <c r="B4821" s="191"/>
      <c r="C4821" s="191" t="str">
        <f t="shared" si="150"/>
        <v/>
      </c>
      <c r="D4821">
        <f>'Funding Import'!A4823</f>
        <v>0</v>
      </c>
      <c r="E4821" t="str">
        <f>MID('Funding Import'!B4823,2,4)</f>
        <v/>
      </c>
      <c r="F4821" t="str">
        <f>MID('Funding Import'!B4823,8,50)</f>
        <v/>
      </c>
      <c r="G4821">
        <f>'Funding Import'!I4823</f>
        <v>0</v>
      </c>
      <c r="H4821">
        <f>'Funding Import'!H4823</f>
        <v>0</v>
      </c>
    </row>
    <row r="4822" spans="1:8" ht="15" x14ac:dyDescent="0.2">
      <c r="A4822" s="191" t="str">
        <f t="shared" si="151"/>
        <v/>
      </c>
      <c r="B4822" s="191"/>
      <c r="C4822" s="191" t="str">
        <f t="shared" si="150"/>
        <v/>
      </c>
      <c r="D4822">
        <f>'Funding Import'!A4824</f>
        <v>0</v>
      </c>
      <c r="E4822" t="str">
        <f>MID('Funding Import'!B4824,2,4)</f>
        <v/>
      </c>
      <c r="F4822" t="str">
        <f>MID('Funding Import'!B4824,8,50)</f>
        <v/>
      </c>
      <c r="G4822">
        <f>'Funding Import'!I4824</f>
        <v>0</v>
      </c>
      <c r="H4822">
        <f>'Funding Import'!H4824</f>
        <v>0</v>
      </c>
    </row>
    <row r="4823" spans="1:8" ht="15" x14ac:dyDescent="0.2">
      <c r="A4823" s="191" t="str">
        <f t="shared" si="151"/>
        <v/>
      </c>
      <c r="B4823" s="191"/>
      <c r="C4823" s="191" t="str">
        <f t="shared" si="150"/>
        <v/>
      </c>
      <c r="D4823">
        <f>'Funding Import'!A4825</f>
        <v>0</v>
      </c>
      <c r="E4823" t="str">
        <f>MID('Funding Import'!B4825,2,4)</f>
        <v/>
      </c>
      <c r="F4823" t="str">
        <f>MID('Funding Import'!B4825,8,50)</f>
        <v/>
      </c>
      <c r="G4823">
        <f>'Funding Import'!I4825</f>
        <v>0</v>
      </c>
      <c r="H4823">
        <f>'Funding Import'!H4825</f>
        <v>0</v>
      </c>
    </row>
    <row r="4824" spans="1:8" ht="15" x14ac:dyDescent="0.2">
      <c r="A4824" s="191" t="str">
        <f t="shared" si="151"/>
        <v/>
      </c>
      <c r="B4824" s="191"/>
      <c r="C4824" s="191" t="str">
        <f t="shared" si="150"/>
        <v/>
      </c>
      <c r="D4824">
        <f>'Funding Import'!A4826</f>
        <v>0</v>
      </c>
      <c r="E4824" t="str">
        <f>MID('Funding Import'!B4826,2,4)</f>
        <v/>
      </c>
      <c r="F4824" t="str">
        <f>MID('Funding Import'!B4826,8,50)</f>
        <v/>
      </c>
      <c r="G4824">
        <f>'Funding Import'!I4826</f>
        <v>0</v>
      </c>
      <c r="H4824">
        <f>'Funding Import'!H4826</f>
        <v>0</v>
      </c>
    </row>
    <row r="4825" spans="1:8" ht="15" x14ac:dyDescent="0.2">
      <c r="A4825" s="191" t="str">
        <f t="shared" si="151"/>
        <v/>
      </c>
      <c r="B4825" s="191"/>
      <c r="C4825" s="191" t="str">
        <f t="shared" si="150"/>
        <v/>
      </c>
      <c r="D4825">
        <f>'Funding Import'!A4827</f>
        <v>0</v>
      </c>
      <c r="E4825" t="str">
        <f>MID('Funding Import'!B4827,2,4)</f>
        <v/>
      </c>
      <c r="F4825" t="str">
        <f>MID('Funding Import'!B4827,8,50)</f>
        <v/>
      </c>
      <c r="G4825">
        <f>'Funding Import'!I4827</f>
        <v>0</v>
      </c>
      <c r="H4825">
        <f>'Funding Import'!H4827</f>
        <v>0</v>
      </c>
    </row>
    <row r="4826" spans="1:8" ht="15" x14ac:dyDescent="0.2">
      <c r="A4826" s="191" t="str">
        <f t="shared" si="151"/>
        <v/>
      </c>
      <c r="B4826" s="191"/>
      <c r="C4826" s="191" t="str">
        <f t="shared" si="150"/>
        <v/>
      </c>
      <c r="D4826">
        <f>'Funding Import'!A4828</f>
        <v>0</v>
      </c>
      <c r="E4826" t="str">
        <f>MID('Funding Import'!B4828,2,4)</f>
        <v/>
      </c>
      <c r="F4826" t="str">
        <f>MID('Funding Import'!B4828,8,50)</f>
        <v/>
      </c>
      <c r="G4826">
        <f>'Funding Import'!I4828</f>
        <v>0</v>
      </c>
      <c r="H4826">
        <f>'Funding Import'!H4828</f>
        <v>0</v>
      </c>
    </row>
    <row r="4827" spans="1:8" ht="15" x14ac:dyDescent="0.2">
      <c r="A4827" s="191" t="str">
        <f t="shared" si="151"/>
        <v/>
      </c>
      <c r="B4827" s="191"/>
      <c r="C4827" s="191" t="str">
        <f t="shared" si="150"/>
        <v/>
      </c>
      <c r="D4827">
        <f>'Funding Import'!A4829</f>
        <v>0</v>
      </c>
      <c r="E4827" t="str">
        <f>MID('Funding Import'!B4829,2,4)</f>
        <v/>
      </c>
      <c r="F4827" t="str">
        <f>MID('Funding Import'!B4829,8,50)</f>
        <v/>
      </c>
      <c r="G4827">
        <f>'Funding Import'!I4829</f>
        <v>0</v>
      </c>
      <c r="H4827">
        <f>'Funding Import'!H4829</f>
        <v>0</v>
      </c>
    </row>
    <row r="4828" spans="1:8" ht="15" x14ac:dyDescent="0.2">
      <c r="A4828" s="191" t="str">
        <f t="shared" si="151"/>
        <v/>
      </c>
      <c r="B4828" s="191"/>
      <c r="C4828" s="191" t="str">
        <f t="shared" si="150"/>
        <v/>
      </c>
      <c r="D4828">
        <f>'Funding Import'!A4830</f>
        <v>0</v>
      </c>
      <c r="E4828" t="str">
        <f>MID('Funding Import'!B4830,2,4)</f>
        <v/>
      </c>
      <c r="F4828" t="str">
        <f>MID('Funding Import'!B4830,8,50)</f>
        <v/>
      </c>
      <c r="G4828">
        <f>'Funding Import'!I4830</f>
        <v>0</v>
      </c>
      <c r="H4828">
        <f>'Funding Import'!H4830</f>
        <v>0</v>
      </c>
    </row>
    <row r="4829" spans="1:8" ht="15" x14ac:dyDescent="0.2">
      <c r="A4829" s="191" t="str">
        <f t="shared" si="151"/>
        <v/>
      </c>
      <c r="B4829" s="191"/>
      <c r="C4829" s="191" t="str">
        <f t="shared" si="150"/>
        <v/>
      </c>
      <c r="D4829">
        <f>'Funding Import'!A4831</f>
        <v>0</v>
      </c>
      <c r="E4829" t="str">
        <f>MID('Funding Import'!B4831,2,4)</f>
        <v/>
      </c>
      <c r="F4829" t="str">
        <f>MID('Funding Import'!B4831,8,50)</f>
        <v/>
      </c>
      <c r="G4829">
        <f>'Funding Import'!I4831</f>
        <v>0</v>
      </c>
      <c r="H4829">
        <f>'Funding Import'!H4831</f>
        <v>0</v>
      </c>
    </row>
    <row r="4830" spans="1:8" ht="15" x14ac:dyDescent="0.2">
      <c r="A4830" s="191" t="str">
        <f t="shared" si="151"/>
        <v/>
      </c>
      <c r="B4830" s="191"/>
      <c r="C4830" s="191" t="str">
        <f t="shared" si="150"/>
        <v/>
      </c>
      <c r="D4830">
        <f>'Funding Import'!A4832</f>
        <v>0</v>
      </c>
      <c r="E4830" t="str">
        <f>MID('Funding Import'!B4832,2,4)</f>
        <v/>
      </c>
      <c r="F4830" t="str">
        <f>MID('Funding Import'!B4832,8,50)</f>
        <v/>
      </c>
      <c r="G4830">
        <f>'Funding Import'!I4832</f>
        <v>0</v>
      </c>
      <c r="H4830">
        <f>'Funding Import'!H4832</f>
        <v>0</v>
      </c>
    </row>
    <row r="4831" spans="1:8" ht="15" x14ac:dyDescent="0.2">
      <c r="A4831" s="191" t="str">
        <f t="shared" si="151"/>
        <v/>
      </c>
      <c r="B4831" s="191"/>
      <c r="C4831" s="191" t="str">
        <f t="shared" si="150"/>
        <v/>
      </c>
      <c r="D4831">
        <f>'Funding Import'!A4833</f>
        <v>0</v>
      </c>
      <c r="E4831" t="str">
        <f>MID('Funding Import'!B4833,2,4)</f>
        <v/>
      </c>
      <c r="F4831" t="str">
        <f>MID('Funding Import'!B4833,8,50)</f>
        <v/>
      </c>
      <c r="G4831">
        <f>'Funding Import'!I4833</f>
        <v>0</v>
      </c>
      <c r="H4831">
        <f>'Funding Import'!H4833</f>
        <v>0</v>
      </c>
    </row>
    <row r="4832" spans="1:8" ht="15" x14ac:dyDescent="0.2">
      <c r="A4832" s="191" t="str">
        <f t="shared" si="151"/>
        <v/>
      </c>
      <c r="B4832" s="191"/>
      <c r="C4832" s="191" t="str">
        <f t="shared" si="150"/>
        <v/>
      </c>
      <c r="D4832">
        <f>'Funding Import'!A4834</f>
        <v>0</v>
      </c>
      <c r="E4832" t="str">
        <f>MID('Funding Import'!B4834,2,4)</f>
        <v/>
      </c>
      <c r="F4832" t="str">
        <f>MID('Funding Import'!B4834,8,50)</f>
        <v/>
      </c>
      <c r="G4832">
        <f>'Funding Import'!I4834</f>
        <v>0</v>
      </c>
      <c r="H4832">
        <f>'Funding Import'!H4834</f>
        <v>0</v>
      </c>
    </row>
    <row r="4833" spans="1:8" ht="15" x14ac:dyDescent="0.2">
      <c r="A4833" s="191" t="str">
        <f t="shared" si="151"/>
        <v/>
      </c>
      <c r="B4833" s="191"/>
      <c r="C4833" s="191" t="str">
        <f t="shared" si="150"/>
        <v/>
      </c>
      <c r="D4833">
        <f>'Funding Import'!A4835</f>
        <v>0</v>
      </c>
      <c r="E4833" t="str">
        <f>MID('Funding Import'!B4835,2,4)</f>
        <v/>
      </c>
      <c r="F4833" t="str">
        <f>MID('Funding Import'!B4835,8,50)</f>
        <v/>
      </c>
      <c r="G4833">
        <f>'Funding Import'!I4835</f>
        <v>0</v>
      </c>
      <c r="H4833">
        <f>'Funding Import'!H4835</f>
        <v>0</v>
      </c>
    </row>
    <row r="4834" spans="1:8" ht="15" x14ac:dyDescent="0.2">
      <c r="A4834" s="191" t="str">
        <f t="shared" si="151"/>
        <v/>
      </c>
      <c r="B4834" s="191"/>
      <c r="C4834" s="191" t="str">
        <f t="shared" si="150"/>
        <v/>
      </c>
      <c r="D4834">
        <f>'Funding Import'!A4836</f>
        <v>0</v>
      </c>
      <c r="E4834" t="str">
        <f>MID('Funding Import'!B4836,2,4)</f>
        <v/>
      </c>
      <c r="F4834" t="str">
        <f>MID('Funding Import'!B4836,8,50)</f>
        <v/>
      </c>
      <c r="G4834">
        <f>'Funding Import'!I4836</f>
        <v>0</v>
      </c>
      <c r="H4834">
        <f>'Funding Import'!H4836</f>
        <v>0</v>
      </c>
    </row>
    <row r="4835" spans="1:8" ht="15" x14ac:dyDescent="0.2">
      <c r="A4835" s="191" t="str">
        <f t="shared" si="151"/>
        <v/>
      </c>
      <c r="B4835" s="191"/>
      <c r="C4835" s="191" t="str">
        <f t="shared" si="150"/>
        <v/>
      </c>
      <c r="D4835">
        <f>'Funding Import'!A4837</f>
        <v>0</v>
      </c>
      <c r="E4835" t="str">
        <f>MID('Funding Import'!B4837,2,4)</f>
        <v/>
      </c>
      <c r="F4835" t="str">
        <f>MID('Funding Import'!B4837,8,50)</f>
        <v/>
      </c>
      <c r="G4835">
        <f>'Funding Import'!I4837</f>
        <v>0</v>
      </c>
      <c r="H4835">
        <f>'Funding Import'!H4837</f>
        <v>0</v>
      </c>
    </row>
    <row r="4836" spans="1:8" ht="15" x14ac:dyDescent="0.2">
      <c r="A4836" s="191" t="str">
        <f t="shared" si="151"/>
        <v/>
      </c>
      <c r="B4836" s="191"/>
      <c r="C4836" s="191" t="str">
        <f t="shared" si="150"/>
        <v/>
      </c>
      <c r="D4836">
        <f>'Funding Import'!A4838</f>
        <v>0</v>
      </c>
      <c r="E4836" t="str">
        <f>MID('Funding Import'!B4838,2,4)</f>
        <v/>
      </c>
      <c r="F4836" t="str">
        <f>MID('Funding Import'!B4838,8,50)</f>
        <v/>
      </c>
      <c r="G4836">
        <f>'Funding Import'!I4838</f>
        <v>0</v>
      </c>
      <c r="H4836">
        <f>'Funding Import'!H4838</f>
        <v>0</v>
      </c>
    </row>
    <row r="4837" spans="1:8" ht="15" x14ac:dyDescent="0.2">
      <c r="A4837" s="191" t="str">
        <f t="shared" si="151"/>
        <v/>
      </c>
      <c r="B4837" s="191"/>
      <c r="C4837" s="191" t="str">
        <f t="shared" si="150"/>
        <v/>
      </c>
      <c r="D4837">
        <f>'Funding Import'!A4839</f>
        <v>0</v>
      </c>
      <c r="E4837" t="str">
        <f>MID('Funding Import'!B4839,2,4)</f>
        <v/>
      </c>
      <c r="F4837" t="str">
        <f>MID('Funding Import'!B4839,8,50)</f>
        <v/>
      </c>
      <c r="G4837">
        <f>'Funding Import'!I4839</f>
        <v>0</v>
      </c>
      <c r="H4837">
        <f>'Funding Import'!H4839</f>
        <v>0</v>
      </c>
    </row>
    <row r="4838" spans="1:8" ht="15" x14ac:dyDescent="0.2">
      <c r="A4838" s="191" t="str">
        <f t="shared" si="151"/>
        <v/>
      </c>
      <c r="B4838" s="191"/>
      <c r="C4838" s="191" t="str">
        <f t="shared" si="150"/>
        <v/>
      </c>
      <c r="D4838">
        <f>'Funding Import'!A4840</f>
        <v>0</v>
      </c>
      <c r="E4838" t="str">
        <f>MID('Funding Import'!B4840,2,4)</f>
        <v/>
      </c>
      <c r="F4838" t="str">
        <f>MID('Funding Import'!B4840,8,50)</f>
        <v/>
      </c>
      <c r="G4838">
        <f>'Funding Import'!I4840</f>
        <v>0</v>
      </c>
      <c r="H4838">
        <f>'Funding Import'!H4840</f>
        <v>0</v>
      </c>
    </row>
    <row r="4839" spans="1:8" ht="15" x14ac:dyDescent="0.2">
      <c r="A4839" s="191" t="str">
        <f t="shared" si="151"/>
        <v/>
      </c>
      <c r="B4839" s="191"/>
      <c r="C4839" s="191" t="str">
        <f t="shared" si="150"/>
        <v/>
      </c>
      <c r="D4839">
        <f>'Funding Import'!A4841</f>
        <v>0</v>
      </c>
      <c r="E4839" t="str">
        <f>MID('Funding Import'!B4841,2,4)</f>
        <v/>
      </c>
      <c r="F4839" t="str">
        <f>MID('Funding Import'!B4841,8,50)</f>
        <v/>
      </c>
      <c r="G4839">
        <f>'Funding Import'!I4841</f>
        <v>0</v>
      </c>
      <c r="H4839">
        <f>'Funding Import'!H4841</f>
        <v>0</v>
      </c>
    </row>
    <row r="4840" spans="1:8" ht="15" x14ac:dyDescent="0.2">
      <c r="A4840" s="191" t="str">
        <f t="shared" si="151"/>
        <v/>
      </c>
      <c r="B4840" s="191"/>
      <c r="C4840" s="191" t="str">
        <f t="shared" si="150"/>
        <v/>
      </c>
      <c r="D4840">
        <f>'Funding Import'!A4842</f>
        <v>0</v>
      </c>
      <c r="E4840" t="str">
        <f>MID('Funding Import'!B4842,2,4)</f>
        <v/>
      </c>
      <c r="F4840" t="str">
        <f>MID('Funding Import'!B4842,8,50)</f>
        <v/>
      </c>
      <c r="G4840">
        <f>'Funding Import'!I4842</f>
        <v>0</v>
      </c>
      <c r="H4840">
        <f>'Funding Import'!H4842</f>
        <v>0</v>
      </c>
    </row>
    <row r="4841" spans="1:8" ht="15" x14ac:dyDescent="0.2">
      <c r="A4841" s="191" t="str">
        <f t="shared" si="151"/>
        <v/>
      </c>
      <c r="B4841" s="191"/>
      <c r="C4841" s="191" t="str">
        <f t="shared" si="150"/>
        <v/>
      </c>
      <c r="D4841">
        <f>'Funding Import'!A4843</f>
        <v>0</v>
      </c>
      <c r="E4841" t="str">
        <f>MID('Funding Import'!B4843,2,4)</f>
        <v/>
      </c>
      <c r="F4841" t="str">
        <f>MID('Funding Import'!B4843,8,50)</f>
        <v/>
      </c>
      <c r="G4841">
        <f>'Funding Import'!I4843</f>
        <v>0</v>
      </c>
      <c r="H4841">
        <f>'Funding Import'!H4843</f>
        <v>0</v>
      </c>
    </row>
    <row r="4842" spans="1:8" ht="15" x14ac:dyDescent="0.2">
      <c r="A4842" s="191" t="str">
        <f t="shared" si="151"/>
        <v/>
      </c>
      <c r="B4842" s="191"/>
      <c r="C4842" s="191" t="str">
        <f t="shared" si="150"/>
        <v/>
      </c>
      <c r="D4842">
        <f>'Funding Import'!A4844</f>
        <v>0</v>
      </c>
      <c r="E4842" t="str">
        <f>MID('Funding Import'!B4844,2,4)</f>
        <v/>
      </c>
      <c r="F4842" t="str">
        <f>MID('Funding Import'!B4844,8,50)</f>
        <v/>
      </c>
      <c r="G4842">
        <f>'Funding Import'!I4844</f>
        <v>0</v>
      </c>
      <c r="H4842">
        <f>'Funding Import'!H4844</f>
        <v>0</v>
      </c>
    </row>
    <row r="4843" spans="1:8" ht="15" x14ac:dyDescent="0.2">
      <c r="A4843" s="191" t="str">
        <f t="shared" si="151"/>
        <v/>
      </c>
      <c r="B4843" s="191"/>
      <c r="C4843" s="191" t="str">
        <f t="shared" si="150"/>
        <v/>
      </c>
      <c r="D4843">
        <f>'Funding Import'!A4845</f>
        <v>0</v>
      </c>
      <c r="E4843" t="str">
        <f>MID('Funding Import'!B4845,2,4)</f>
        <v/>
      </c>
      <c r="F4843" t="str">
        <f>MID('Funding Import'!B4845,8,50)</f>
        <v/>
      </c>
      <c r="G4843">
        <f>'Funding Import'!I4845</f>
        <v>0</v>
      </c>
      <c r="H4843">
        <f>'Funding Import'!H4845</f>
        <v>0</v>
      </c>
    </row>
    <row r="4844" spans="1:8" ht="15" x14ac:dyDescent="0.2">
      <c r="A4844" s="191" t="str">
        <f t="shared" si="151"/>
        <v/>
      </c>
      <c r="B4844" s="191"/>
      <c r="C4844" s="191" t="str">
        <f t="shared" si="150"/>
        <v/>
      </c>
      <c r="D4844">
        <f>'Funding Import'!A4846</f>
        <v>0</v>
      </c>
      <c r="E4844" t="str">
        <f>MID('Funding Import'!B4846,2,4)</f>
        <v/>
      </c>
      <c r="F4844" t="str">
        <f>MID('Funding Import'!B4846,8,50)</f>
        <v/>
      </c>
      <c r="G4844">
        <f>'Funding Import'!I4846</f>
        <v>0</v>
      </c>
      <c r="H4844">
        <f>'Funding Import'!H4846</f>
        <v>0</v>
      </c>
    </row>
    <row r="4845" spans="1:8" ht="15" x14ac:dyDescent="0.2">
      <c r="A4845" s="191" t="str">
        <f t="shared" si="151"/>
        <v/>
      </c>
      <c r="B4845" s="191"/>
      <c r="C4845" s="191" t="str">
        <f t="shared" si="150"/>
        <v/>
      </c>
      <c r="D4845">
        <f>'Funding Import'!A4847</f>
        <v>0</v>
      </c>
      <c r="E4845" t="str">
        <f>MID('Funding Import'!B4847,2,4)</f>
        <v/>
      </c>
      <c r="F4845" t="str">
        <f>MID('Funding Import'!B4847,8,50)</f>
        <v/>
      </c>
      <c r="G4845">
        <f>'Funding Import'!I4847</f>
        <v>0</v>
      </c>
      <c r="H4845">
        <f>'Funding Import'!H4847</f>
        <v>0</v>
      </c>
    </row>
    <row r="4846" spans="1:8" ht="15" x14ac:dyDescent="0.2">
      <c r="A4846" s="191" t="str">
        <f t="shared" si="151"/>
        <v/>
      </c>
      <c r="B4846" s="191"/>
      <c r="C4846" s="191" t="str">
        <f t="shared" si="150"/>
        <v/>
      </c>
      <c r="D4846">
        <f>'Funding Import'!A4848</f>
        <v>0</v>
      </c>
      <c r="E4846" t="str">
        <f>MID('Funding Import'!B4848,2,4)</f>
        <v/>
      </c>
      <c r="F4846" t="str">
        <f>MID('Funding Import'!B4848,8,50)</f>
        <v/>
      </c>
      <c r="G4846">
        <f>'Funding Import'!I4848</f>
        <v>0</v>
      </c>
      <c r="H4846">
        <f>'Funding Import'!H4848</f>
        <v>0</v>
      </c>
    </row>
    <row r="4847" spans="1:8" ht="15" x14ac:dyDescent="0.2">
      <c r="A4847" s="191" t="str">
        <f t="shared" si="151"/>
        <v/>
      </c>
      <c r="B4847" s="191"/>
      <c r="C4847" s="191" t="str">
        <f t="shared" si="150"/>
        <v/>
      </c>
      <c r="D4847">
        <f>'Funding Import'!A4849</f>
        <v>0</v>
      </c>
      <c r="E4847" t="str">
        <f>MID('Funding Import'!B4849,2,4)</f>
        <v/>
      </c>
      <c r="F4847" t="str">
        <f>MID('Funding Import'!B4849,8,50)</f>
        <v/>
      </c>
      <c r="G4847">
        <f>'Funding Import'!I4849</f>
        <v>0</v>
      </c>
      <c r="H4847">
        <f>'Funding Import'!H4849</f>
        <v>0</v>
      </c>
    </row>
    <row r="4848" spans="1:8" ht="15" x14ac:dyDescent="0.2">
      <c r="A4848" s="191" t="str">
        <f t="shared" si="151"/>
        <v/>
      </c>
      <c r="B4848" s="191"/>
      <c r="C4848" s="191" t="str">
        <f t="shared" si="150"/>
        <v/>
      </c>
      <c r="D4848">
        <f>'Funding Import'!A4850</f>
        <v>0</v>
      </c>
      <c r="E4848" t="str">
        <f>MID('Funding Import'!B4850,2,4)</f>
        <v/>
      </c>
      <c r="F4848" t="str">
        <f>MID('Funding Import'!B4850,8,50)</f>
        <v/>
      </c>
      <c r="G4848">
        <f>'Funding Import'!I4850</f>
        <v>0</v>
      </c>
      <c r="H4848">
        <f>'Funding Import'!H4850</f>
        <v>0</v>
      </c>
    </row>
    <row r="4849" spans="1:8" ht="15" x14ac:dyDescent="0.2">
      <c r="A4849" s="191" t="str">
        <f t="shared" si="151"/>
        <v/>
      </c>
      <c r="B4849" s="191"/>
      <c r="C4849" s="191" t="str">
        <f t="shared" si="150"/>
        <v/>
      </c>
      <c r="D4849">
        <f>'Funding Import'!A4851</f>
        <v>0</v>
      </c>
      <c r="E4849" t="str">
        <f>MID('Funding Import'!B4851,2,4)</f>
        <v/>
      </c>
      <c r="F4849" t="str">
        <f>MID('Funding Import'!B4851,8,50)</f>
        <v/>
      </c>
      <c r="G4849">
        <f>'Funding Import'!I4851</f>
        <v>0</v>
      </c>
      <c r="H4849">
        <f>'Funding Import'!H4851</f>
        <v>0</v>
      </c>
    </row>
    <row r="4850" spans="1:8" ht="15" x14ac:dyDescent="0.2">
      <c r="A4850" s="191" t="str">
        <f t="shared" si="151"/>
        <v/>
      </c>
      <c r="B4850" s="191"/>
      <c r="C4850" s="191" t="str">
        <f t="shared" ref="C4850:C4913" si="152">A4850&amp;E4850</f>
        <v/>
      </c>
      <c r="D4850">
        <f>'Funding Import'!A4852</f>
        <v>0</v>
      </c>
      <c r="E4850" t="str">
        <f>MID('Funding Import'!B4852,2,4)</f>
        <v/>
      </c>
      <c r="F4850" t="str">
        <f>MID('Funding Import'!B4852,8,50)</f>
        <v/>
      </c>
      <c r="G4850">
        <f>'Funding Import'!I4852</f>
        <v>0</v>
      </c>
      <c r="H4850">
        <f>'Funding Import'!H4852</f>
        <v>0</v>
      </c>
    </row>
    <row r="4851" spans="1:8" ht="15" x14ac:dyDescent="0.2">
      <c r="A4851" s="191" t="str">
        <f t="shared" si="151"/>
        <v/>
      </c>
      <c r="B4851" s="191"/>
      <c r="C4851" s="191" t="str">
        <f t="shared" si="152"/>
        <v/>
      </c>
      <c r="D4851">
        <f>'Funding Import'!A4853</f>
        <v>0</v>
      </c>
      <c r="E4851" t="str">
        <f>MID('Funding Import'!B4853,2,4)</f>
        <v/>
      </c>
      <c r="F4851" t="str">
        <f>MID('Funding Import'!B4853,8,50)</f>
        <v/>
      </c>
      <c r="G4851">
        <f>'Funding Import'!I4853</f>
        <v>0</v>
      </c>
      <c r="H4851">
        <f>'Funding Import'!H4853</f>
        <v>0</v>
      </c>
    </row>
    <row r="4852" spans="1:8" ht="15" x14ac:dyDescent="0.2">
      <c r="A4852" s="191" t="str">
        <f t="shared" si="151"/>
        <v/>
      </c>
      <c r="B4852" s="191"/>
      <c r="C4852" s="191" t="str">
        <f t="shared" si="152"/>
        <v/>
      </c>
      <c r="D4852">
        <f>'Funding Import'!A4854</f>
        <v>0</v>
      </c>
      <c r="E4852" t="str">
        <f>MID('Funding Import'!B4854,2,4)</f>
        <v/>
      </c>
      <c r="F4852" t="str">
        <f>MID('Funding Import'!B4854,8,50)</f>
        <v/>
      </c>
      <c r="G4852">
        <f>'Funding Import'!I4854</f>
        <v>0</v>
      </c>
      <c r="H4852">
        <f>'Funding Import'!H4854</f>
        <v>0</v>
      </c>
    </row>
    <row r="4853" spans="1:8" ht="15" x14ac:dyDescent="0.2">
      <c r="A4853" s="191" t="str">
        <f t="shared" si="151"/>
        <v/>
      </c>
      <c r="B4853" s="191"/>
      <c r="C4853" s="191" t="str">
        <f t="shared" si="152"/>
        <v/>
      </c>
      <c r="D4853">
        <f>'Funding Import'!A4855</f>
        <v>0</v>
      </c>
      <c r="E4853" t="str">
        <f>MID('Funding Import'!B4855,2,4)</f>
        <v/>
      </c>
      <c r="F4853" t="str">
        <f>MID('Funding Import'!B4855,8,50)</f>
        <v/>
      </c>
      <c r="G4853">
        <f>'Funding Import'!I4855</f>
        <v>0</v>
      </c>
      <c r="H4853">
        <f>'Funding Import'!H4855</f>
        <v>0</v>
      </c>
    </row>
    <row r="4854" spans="1:8" ht="15" x14ac:dyDescent="0.2">
      <c r="A4854" s="191" t="str">
        <f t="shared" si="151"/>
        <v/>
      </c>
      <c r="B4854" s="191"/>
      <c r="C4854" s="191" t="str">
        <f t="shared" si="152"/>
        <v/>
      </c>
      <c r="D4854">
        <f>'Funding Import'!A4856</f>
        <v>0</v>
      </c>
      <c r="E4854" t="str">
        <f>MID('Funding Import'!B4856,2,4)</f>
        <v/>
      </c>
      <c r="F4854" t="str">
        <f>MID('Funding Import'!B4856,8,50)</f>
        <v/>
      </c>
      <c r="G4854">
        <f>'Funding Import'!I4856</f>
        <v>0</v>
      </c>
      <c r="H4854">
        <f>'Funding Import'!H4856</f>
        <v>0</v>
      </c>
    </row>
    <row r="4855" spans="1:8" ht="15" x14ac:dyDescent="0.2">
      <c r="A4855" s="191" t="str">
        <f t="shared" si="151"/>
        <v/>
      </c>
      <c r="B4855" s="191"/>
      <c r="C4855" s="191" t="str">
        <f t="shared" si="152"/>
        <v/>
      </c>
      <c r="D4855">
        <f>'Funding Import'!A4857</f>
        <v>0</v>
      </c>
      <c r="E4855" t="str">
        <f>MID('Funding Import'!B4857,2,4)</f>
        <v/>
      </c>
      <c r="F4855" t="str">
        <f>MID('Funding Import'!B4857,8,50)</f>
        <v/>
      </c>
      <c r="G4855">
        <f>'Funding Import'!I4857</f>
        <v>0</v>
      </c>
      <c r="H4855">
        <f>'Funding Import'!H4857</f>
        <v>0</v>
      </c>
    </row>
    <row r="4856" spans="1:8" ht="15" x14ac:dyDescent="0.2">
      <c r="A4856" s="191" t="str">
        <f t="shared" si="151"/>
        <v/>
      </c>
      <c r="B4856" s="191"/>
      <c r="C4856" s="191" t="str">
        <f t="shared" si="152"/>
        <v/>
      </c>
      <c r="D4856">
        <f>'Funding Import'!A4858</f>
        <v>0</v>
      </c>
      <c r="E4856" t="str">
        <f>MID('Funding Import'!B4858,2,4)</f>
        <v/>
      </c>
      <c r="F4856" t="str">
        <f>MID('Funding Import'!B4858,8,50)</f>
        <v/>
      </c>
      <c r="G4856">
        <f>'Funding Import'!I4858</f>
        <v>0</v>
      </c>
      <c r="H4856">
        <f>'Funding Import'!H4858</f>
        <v>0</v>
      </c>
    </row>
    <row r="4857" spans="1:8" ht="15" x14ac:dyDescent="0.2">
      <c r="A4857" s="191" t="str">
        <f t="shared" si="151"/>
        <v/>
      </c>
      <c r="B4857" s="191"/>
      <c r="C4857" s="191" t="str">
        <f t="shared" si="152"/>
        <v/>
      </c>
      <c r="D4857">
        <f>'Funding Import'!A4859</f>
        <v>0</v>
      </c>
      <c r="E4857" t="str">
        <f>MID('Funding Import'!B4859,2,4)</f>
        <v/>
      </c>
      <c r="F4857" t="str">
        <f>MID('Funding Import'!B4859,8,50)</f>
        <v/>
      </c>
      <c r="G4857">
        <f>'Funding Import'!I4859</f>
        <v>0</v>
      </c>
      <c r="H4857">
        <f>'Funding Import'!H4859</f>
        <v>0</v>
      </c>
    </row>
    <row r="4858" spans="1:8" ht="15" x14ac:dyDescent="0.2">
      <c r="A4858" s="191" t="str">
        <f t="shared" si="151"/>
        <v/>
      </c>
      <c r="B4858" s="191"/>
      <c r="C4858" s="191" t="str">
        <f t="shared" si="152"/>
        <v/>
      </c>
      <c r="D4858">
        <f>'Funding Import'!A4860</f>
        <v>0</v>
      </c>
      <c r="E4858" t="str">
        <f>MID('Funding Import'!B4860,2,4)</f>
        <v/>
      </c>
      <c r="F4858" t="str">
        <f>MID('Funding Import'!B4860,8,50)</f>
        <v/>
      </c>
      <c r="G4858">
        <f>'Funding Import'!I4860</f>
        <v>0</v>
      </c>
      <c r="H4858">
        <f>'Funding Import'!H4860</f>
        <v>0</v>
      </c>
    </row>
    <row r="4859" spans="1:8" ht="15" x14ac:dyDescent="0.2">
      <c r="A4859" s="191" t="str">
        <f t="shared" si="151"/>
        <v/>
      </c>
      <c r="B4859" s="191"/>
      <c r="C4859" s="191" t="str">
        <f t="shared" si="152"/>
        <v/>
      </c>
      <c r="D4859">
        <f>'Funding Import'!A4861</f>
        <v>0</v>
      </c>
      <c r="E4859" t="str">
        <f>MID('Funding Import'!B4861,2,4)</f>
        <v/>
      </c>
      <c r="F4859" t="str">
        <f>MID('Funding Import'!B4861,8,50)</f>
        <v/>
      </c>
      <c r="G4859">
        <f>'Funding Import'!I4861</f>
        <v>0</v>
      </c>
      <c r="H4859">
        <f>'Funding Import'!H4861</f>
        <v>0</v>
      </c>
    </row>
    <row r="4860" spans="1:8" ht="15" x14ac:dyDescent="0.2">
      <c r="A4860" s="191" t="str">
        <f t="shared" si="151"/>
        <v/>
      </c>
      <c r="B4860" s="191"/>
      <c r="C4860" s="191" t="str">
        <f t="shared" si="152"/>
        <v/>
      </c>
      <c r="D4860">
        <f>'Funding Import'!A4862</f>
        <v>0</v>
      </c>
      <c r="E4860" t="str">
        <f>MID('Funding Import'!B4862,2,4)</f>
        <v/>
      </c>
      <c r="F4860" t="str">
        <f>MID('Funding Import'!B4862,8,50)</f>
        <v/>
      </c>
      <c r="G4860">
        <f>'Funding Import'!I4862</f>
        <v>0</v>
      </c>
      <c r="H4860">
        <f>'Funding Import'!H4862</f>
        <v>0</v>
      </c>
    </row>
    <row r="4861" spans="1:8" ht="15" x14ac:dyDescent="0.2">
      <c r="A4861" s="191" t="str">
        <f t="shared" si="151"/>
        <v/>
      </c>
      <c r="B4861" s="191"/>
      <c r="C4861" s="191" t="str">
        <f t="shared" si="152"/>
        <v/>
      </c>
      <c r="D4861">
        <f>'Funding Import'!A4863</f>
        <v>0</v>
      </c>
      <c r="E4861" t="str">
        <f>MID('Funding Import'!B4863,2,4)</f>
        <v/>
      </c>
      <c r="F4861" t="str">
        <f>MID('Funding Import'!B4863,8,50)</f>
        <v/>
      </c>
      <c r="G4861">
        <f>'Funding Import'!I4863</f>
        <v>0</v>
      </c>
      <c r="H4861">
        <f>'Funding Import'!H4863</f>
        <v>0</v>
      </c>
    </row>
    <row r="4862" spans="1:8" ht="15" x14ac:dyDescent="0.2">
      <c r="A4862" s="191" t="str">
        <f t="shared" si="151"/>
        <v/>
      </c>
      <c r="B4862" s="191"/>
      <c r="C4862" s="191" t="str">
        <f t="shared" si="152"/>
        <v/>
      </c>
      <c r="D4862">
        <f>'Funding Import'!A4864</f>
        <v>0</v>
      </c>
      <c r="E4862" t="str">
        <f>MID('Funding Import'!B4864,2,4)</f>
        <v/>
      </c>
      <c r="F4862" t="str">
        <f>MID('Funding Import'!B4864,8,50)</f>
        <v/>
      </c>
      <c r="G4862">
        <f>'Funding Import'!I4864</f>
        <v>0</v>
      </c>
      <c r="H4862">
        <f>'Funding Import'!H4864</f>
        <v>0</v>
      </c>
    </row>
    <row r="4863" spans="1:8" ht="15" x14ac:dyDescent="0.2">
      <c r="A4863" s="191" t="str">
        <f t="shared" si="151"/>
        <v/>
      </c>
      <c r="B4863" s="191"/>
      <c r="C4863" s="191" t="str">
        <f t="shared" si="152"/>
        <v/>
      </c>
      <c r="D4863">
        <f>'Funding Import'!A4865</f>
        <v>0</v>
      </c>
      <c r="E4863" t="str">
        <f>MID('Funding Import'!B4865,2,4)</f>
        <v/>
      </c>
      <c r="F4863" t="str">
        <f>MID('Funding Import'!B4865,8,50)</f>
        <v/>
      </c>
      <c r="G4863">
        <f>'Funding Import'!I4865</f>
        <v>0</v>
      </c>
      <c r="H4863">
        <f>'Funding Import'!H4865</f>
        <v>0</v>
      </c>
    </row>
    <row r="4864" spans="1:8" ht="15" x14ac:dyDescent="0.2">
      <c r="A4864" s="191" t="str">
        <f t="shared" si="151"/>
        <v/>
      </c>
      <c r="B4864" s="191"/>
      <c r="C4864" s="191" t="str">
        <f t="shared" si="152"/>
        <v/>
      </c>
      <c r="D4864">
        <f>'Funding Import'!A4866</f>
        <v>0</v>
      </c>
      <c r="E4864" t="str">
        <f>MID('Funding Import'!B4866,2,4)</f>
        <v/>
      </c>
      <c r="F4864" t="str">
        <f>MID('Funding Import'!B4866,8,50)</f>
        <v/>
      </c>
      <c r="G4864">
        <f>'Funding Import'!I4866</f>
        <v>0</v>
      </c>
      <c r="H4864">
        <f>'Funding Import'!H4866</f>
        <v>0</v>
      </c>
    </row>
    <row r="4865" spans="1:8" ht="15" x14ac:dyDescent="0.2">
      <c r="A4865" s="191" t="str">
        <f t="shared" si="151"/>
        <v/>
      </c>
      <c r="B4865" s="191"/>
      <c r="C4865" s="191" t="str">
        <f t="shared" si="152"/>
        <v/>
      </c>
      <c r="D4865">
        <f>'Funding Import'!A4867</f>
        <v>0</v>
      </c>
      <c r="E4865" t="str">
        <f>MID('Funding Import'!B4867,2,4)</f>
        <v/>
      </c>
      <c r="F4865" t="str">
        <f>MID('Funding Import'!B4867,8,50)</f>
        <v/>
      </c>
      <c r="G4865">
        <f>'Funding Import'!I4867</f>
        <v>0</v>
      </c>
      <c r="H4865">
        <f>'Funding Import'!H4867</f>
        <v>0</v>
      </c>
    </row>
    <row r="4866" spans="1:8" ht="15" x14ac:dyDescent="0.2">
      <c r="A4866" s="191" t="str">
        <f t="shared" ref="A4866:A4929" si="153">MID(D4866,5,4)</f>
        <v/>
      </c>
      <c r="B4866" s="191"/>
      <c r="C4866" s="191" t="str">
        <f t="shared" si="152"/>
        <v/>
      </c>
      <c r="D4866">
        <f>'Funding Import'!A4868</f>
        <v>0</v>
      </c>
      <c r="E4866" t="str">
        <f>MID('Funding Import'!B4868,2,4)</f>
        <v/>
      </c>
      <c r="F4866" t="str">
        <f>MID('Funding Import'!B4868,8,50)</f>
        <v/>
      </c>
      <c r="G4866">
        <f>'Funding Import'!I4868</f>
        <v>0</v>
      </c>
      <c r="H4866">
        <f>'Funding Import'!H4868</f>
        <v>0</v>
      </c>
    </row>
    <row r="4867" spans="1:8" ht="15" x14ac:dyDescent="0.2">
      <c r="A4867" s="191" t="str">
        <f t="shared" si="153"/>
        <v/>
      </c>
      <c r="B4867" s="191"/>
      <c r="C4867" s="191" t="str">
        <f t="shared" si="152"/>
        <v/>
      </c>
      <c r="D4867">
        <f>'Funding Import'!A4869</f>
        <v>0</v>
      </c>
      <c r="E4867" t="str">
        <f>MID('Funding Import'!B4869,2,4)</f>
        <v/>
      </c>
      <c r="F4867" t="str">
        <f>MID('Funding Import'!B4869,8,50)</f>
        <v/>
      </c>
      <c r="G4867">
        <f>'Funding Import'!I4869</f>
        <v>0</v>
      </c>
      <c r="H4867">
        <f>'Funding Import'!H4869</f>
        <v>0</v>
      </c>
    </row>
    <row r="4868" spans="1:8" ht="15" x14ac:dyDescent="0.2">
      <c r="A4868" s="191" t="str">
        <f t="shared" si="153"/>
        <v/>
      </c>
      <c r="B4868" s="191"/>
      <c r="C4868" s="191" t="str">
        <f t="shared" si="152"/>
        <v/>
      </c>
      <c r="D4868">
        <f>'Funding Import'!A4870</f>
        <v>0</v>
      </c>
      <c r="E4868" t="str">
        <f>MID('Funding Import'!B4870,2,4)</f>
        <v/>
      </c>
      <c r="F4868" t="str">
        <f>MID('Funding Import'!B4870,8,50)</f>
        <v/>
      </c>
      <c r="G4868">
        <f>'Funding Import'!I4870</f>
        <v>0</v>
      </c>
      <c r="H4868">
        <f>'Funding Import'!H4870</f>
        <v>0</v>
      </c>
    </row>
    <row r="4869" spans="1:8" ht="15" x14ac:dyDescent="0.2">
      <c r="A4869" s="191" t="str">
        <f t="shared" si="153"/>
        <v/>
      </c>
      <c r="B4869" s="191"/>
      <c r="C4869" s="191" t="str">
        <f t="shared" si="152"/>
        <v/>
      </c>
      <c r="D4869">
        <f>'Funding Import'!A4871</f>
        <v>0</v>
      </c>
      <c r="E4869" t="str">
        <f>MID('Funding Import'!B4871,2,4)</f>
        <v/>
      </c>
      <c r="F4869" t="str">
        <f>MID('Funding Import'!B4871,8,50)</f>
        <v/>
      </c>
      <c r="G4869">
        <f>'Funding Import'!I4871</f>
        <v>0</v>
      </c>
      <c r="H4869">
        <f>'Funding Import'!H4871</f>
        <v>0</v>
      </c>
    </row>
    <row r="4870" spans="1:8" ht="15" x14ac:dyDescent="0.2">
      <c r="A4870" s="191" t="str">
        <f t="shared" si="153"/>
        <v/>
      </c>
      <c r="B4870" s="191"/>
      <c r="C4870" s="191" t="str">
        <f t="shared" si="152"/>
        <v/>
      </c>
      <c r="D4870">
        <f>'Funding Import'!A4872</f>
        <v>0</v>
      </c>
      <c r="E4870" t="str">
        <f>MID('Funding Import'!B4872,2,4)</f>
        <v/>
      </c>
      <c r="F4870" t="str">
        <f>MID('Funding Import'!B4872,8,50)</f>
        <v/>
      </c>
      <c r="G4870">
        <f>'Funding Import'!I4872</f>
        <v>0</v>
      </c>
      <c r="H4870">
        <f>'Funding Import'!H4872</f>
        <v>0</v>
      </c>
    </row>
    <row r="4871" spans="1:8" ht="15" x14ac:dyDescent="0.2">
      <c r="A4871" s="191" t="str">
        <f t="shared" si="153"/>
        <v/>
      </c>
      <c r="B4871" s="191"/>
      <c r="C4871" s="191" t="str">
        <f t="shared" si="152"/>
        <v/>
      </c>
      <c r="D4871">
        <f>'Funding Import'!A4873</f>
        <v>0</v>
      </c>
      <c r="E4871" t="str">
        <f>MID('Funding Import'!B4873,2,4)</f>
        <v/>
      </c>
      <c r="F4871" t="str">
        <f>MID('Funding Import'!B4873,8,50)</f>
        <v/>
      </c>
      <c r="G4871">
        <f>'Funding Import'!I4873</f>
        <v>0</v>
      </c>
      <c r="H4871">
        <f>'Funding Import'!H4873</f>
        <v>0</v>
      </c>
    </row>
    <row r="4872" spans="1:8" ht="15" x14ac:dyDescent="0.2">
      <c r="A4872" s="191" t="str">
        <f t="shared" si="153"/>
        <v/>
      </c>
      <c r="B4872" s="191"/>
      <c r="C4872" s="191" t="str">
        <f t="shared" si="152"/>
        <v/>
      </c>
      <c r="D4872">
        <f>'Funding Import'!A4874</f>
        <v>0</v>
      </c>
      <c r="E4872" t="str">
        <f>MID('Funding Import'!B4874,2,4)</f>
        <v/>
      </c>
      <c r="F4872" t="str">
        <f>MID('Funding Import'!B4874,8,50)</f>
        <v/>
      </c>
      <c r="G4872">
        <f>'Funding Import'!I4874</f>
        <v>0</v>
      </c>
      <c r="H4872">
        <f>'Funding Import'!H4874</f>
        <v>0</v>
      </c>
    </row>
    <row r="4873" spans="1:8" ht="15" x14ac:dyDescent="0.2">
      <c r="A4873" s="191" t="str">
        <f t="shared" si="153"/>
        <v/>
      </c>
      <c r="B4873" s="191"/>
      <c r="C4873" s="191" t="str">
        <f t="shared" si="152"/>
        <v/>
      </c>
      <c r="D4873">
        <f>'Funding Import'!A4875</f>
        <v>0</v>
      </c>
      <c r="E4873" t="str">
        <f>MID('Funding Import'!B4875,2,4)</f>
        <v/>
      </c>
      <c r="F4873" t="str">
        <f>MID('Funding Import'!B4875,8,50)</f>
        <v/>
      </c>
      <c r="G4873">
        <f>'Funding Import'!I4875</f>
        <v>0</v>
      </c>
      <c r="H4873">
        <f>'Funding Import'!H4875</f>
        <v>0</v>
      </c>
    </row>
    <row r="4874" spans="1:8" ht="15" x14ac:dyDescent="0.2">
      <c r="A4874" s="191" t="str">
        <f t="shared" si="153"/>
        <v/>
      </c>
      <c r="B4874" s="191"/>
      <c r="C4874" s="191" t="str">
        <f t="shared" si="152"/>
        <v/>
      </c>
      <c r="D4874">
        <f>'Funding Import'!A4876</f>
        <v>0</v>
      </c>
      <c r="E4874" t="str">
        <f>MID('Funding Import'!B4876,2,4)</f>
        <v/>
      </c>
      <c r="F4874" t="str">
        <f>MID('Funding Import'!B4876,8,50)</f>
        <v/>
      </c>
      <c r="G4874">
        <f>'Funding Import'!I4876</f>
        <v>0</v>
      </c>
      <c r="H4874">
        <f>'Funding Import'!H4876</f>
        <v>0</v>
      </c>
    </row>
    <row r="4875" spans="1:8" ht="15" x14ac:dyDescent="0.2">
      <c r="A4875" s="191" t="str">
        <f t="shared" si="153"/>
        <v/>
      </c>
      <c r="B4875" s="191"/>
      <c r="C4875" s="191" t="str">
        <f t="shared" si="152"/>
        <v/>
      </c>
      <c r="D4875">
        <f>'Funding Import'!A4877</f>
        <v>0</v>
      </c>
      <c r="E4875" t="str">
        <f>MID('Funding Import'!B4877,2,4)</f>
        <v/>
      </c>
      <c r="F4875" t="str">
        <f>MID('Funding Import'!B4877,8,50)</f>
        <v/>
      </c>
      <c r="G4875">
        <f>'Funding Import'!I4877</f>
        <v>0</v>
      </c>
      <c r="H4875">
        <f>'Funding Import'!H4877</f>
        <v>0</v>
      </c>
    </row>
    <row r="4876" spans="1:8" ht="15" x14ac:dyDescent="0.2">
      <c r="A4876" s="191" t="str">
        <f t="shared" si="153"/>
        <v/>
      </c>
      <c r="B4876" s="191"/>
      <c r="C4876" s="191" t="str">
        <f t="shared" si="152"/>
        <v/>
      </c>
      <c r="D4876">
        <f>'Funding Import'!A4878</f>
        <v>0</v>
      </c>
      <c r="E4876" t="str">
        <f>MID('Funding Import'!B4878,2,4)</f>
        <v/>
      </c>
      <c r="F4876" t="str">
        <f>MID('Funding Import'!B4878,8,50)</f>
        <v/>
      </c>
      <c r="G4876">
        <f>'Funding Import'!I4878</f>
        <v>0</v>
      </c>
      <c r="H4876">
        <f>'Funding Import'!H4878</f>
        <v>0</v>
      </c>
    </row>
    <row r="4877" spans="1:8" ht="15" x14ac:dyDescent="0.2">
      <c r="A4877" s="191" t="str">
        <f t="shared" si="153"/>
        <v/>
      </c>
      <c r="B4877" s="191"/>
      <c r="C4877" s="191" t="str">
        <f t="shared" si="152"/>
        <v/>
      </c>
      <c r="D4877">
        <f>'Funding Import'!A4879</f>
        <v>0</v>
      </c>
      <c r="E4877" t="str">
        <f>MID('Funding Import'!B4879,2,4)</f>
        <v/>
      </c>
      <c r="F4877" t="str">
        <f>MID('Funding Import'!B4879,8,50)</f>
        <v/>
      </c>
      <c r="G4877">
        <f>'Funding Import'!I4879</f>
        <v>0</v>
      </c>
      <c r="H4877">
        <f>'Funding Import'!H4879</f>
        <v>0</v>
      </c>
    </row>
    <row r="4878" spans="1:8" ht="15" x14ac:dyDescent="0.2">
      <c r="A4878" s="191" t="str">
        <f t="shared" si="153"/>
        <v/>
      </c>
      <c r="B4878" s="191"/>
      <c r="C4878" s="191" t="str">
        <f t="shared" si="152"/>
        <v/>
      </c>
      <c r="D4878">
        <f>'Funding Import'!A4880</f>
        <v>0</v>
      </c>
      <c r="E4878" t="str">
        <f>MID('Funding Import'!B4880,2,4)</f>
        <v/>
      </c>
      <c r="F4878" t="str">
        <f>MID('Funding Import'!B4880,8,50)</f>
        <v/>
      </c>
      <c r="G4878">
        <f>'Funding Import'!I4880</f>
        <v>0</v>
      </c>
      <c r="H4878">
        <f>'Funding Import'!H4880</f>
        <v>0</v>
      </c>
    </row>
    <row r="4879" spans="1:8" ht="15" x14ac:dyDescent="0.2">
      <c r="A4879" s="191" t="str">
        <f t="shared" si="153"/>
        <v/>
      </c>
      <c r="B4879" s="191"/>
      <c r="C4879" s="191" t="str">
        <f t="shared" si="152"/>
        <v/>
      </c>
      <c r="D4879">
        <f>'Funding Import'!A4881</f>
        <v>0</v>
      </c>
      <c r="E4879" t="str">
        <f>MID('Funding Import'!B4881,2,4)</f>
        <v/>
      </c>
      <c r="F4879" t="str">
        <f>MID('Funding Import'!B4881,8,50)</f>
        <v/>
      </c>
      <c r="G4879">
        <f>'Funding Import'!I4881</f>
        <v>0</v>
      </c>
      <c r="H4879">
        <f>'Funding Import'!H4881</f>
        <v>0</v>
      </c>
    </row>
    <row r="4880" spans="1:8" ht="15" x14ac:dyDescent="0.2">
      <c r="A4880" s="191" t="str">
        <f t="shared" si="153"/>
        <v/>
      </c>
      <c r="B4880" s="191"/>
      <c r="C4880" s="191" t="str">
        <f t="shared" si="152"/>
        <v/>
      </c>
      <c r="D4880">
        <f>'Funding Import'!A4882</f>
        <v>0</v>
      </c>
      <c r="E4880" t="str">
        <f>MID('Funding Import'!B4882,2,4)</f>
        <v/>
      </c>
      <c r="F4880" t="str">
        <f>MID('Funding Import'!B4882,8,50)</f>
        <v/>
      </c>
      <c r="G4880">
        <f>'Funding Import'!I4882</f>
        <v>0</v>
      </c>
      <c r="H4880">
        <f>'Funding Import'!H4882</f>
        <v>0</v>
      </c>
    </row>
    <row r="4881" spans="1:8" ht="15" x14ac:dyDescent="0.2">
      <c r="A4881" s="191" t="str">
        <f t="shared" si="153"/>
        <v/>
      </c>
      <c r="B4881" s="191"/>
      <c r="C4881" s="191" t="str">
        <f t="shared" si="152"/>
        <v/>
      </c>
      <c r="D4881">
        <f>'Funding Import'!A4883</f>
        <v>0</v>
      </c>
      <c r="E4881" t="str">
        <f>MID('Funding Import'!B4883,2,4)</f>
        <v/>
      </c>
      <c r="F4881" t="str">
        <f>MID('Funding Import'!B4883,8,50)</f>
        <v/>
      </c>
      <c r="G4881">
        <f>'Funding Import'!I4883</f>
        <v>0</v>
      </c>
      <c r="H4881">
        <f>'Funding Import'!H4883</f>
        <v>0</v>
      </c>
    </row>
    <row r="4882" spans="1:8" ht="15" x14ac:dyDescent="0.2">
      <c r="A4882" s="191" t="str">
        <f t="shared" si="153"/>
        <v/>
      </c>
      <c r="B4882" s="191"/>
      <c r="C4882" s="191" t="str">
        <f t="shared" si="152"/>
        <v/>
      </c>
      <c r="D4882">
        <f>'Funding Import'!A4884</f>
        <v>0</v>
      </c>
      <c r="E4882" t="str">
        <f>MID('Funding Import'!B4884,2,4)</f>
        <v/>
      </c>
      <c r="F4882" t="str">
        <f>MID('Funding Import'!B4884,8,50)</f>
        <v/>
      </c>
      <c r="G4882">
        <f>'Funding Import'!I4884</f>
        <v>0</v>
      </c>
      <c r="H4882">
        <f>'Funding Import'!H4884</f>
        <v>0</v>
      </c>
    </row>
    <row r="4883" spans="1:8" ht="15" x14ac:dyDescent="0.2">
      <c r="A4883" s="191" t="str">
        <f t="shared" si="153"/>
        <v/>
      </c>
      <c r="B4883" s="191"/>
      <c r="C4883" s="191" t="str">
        <f t="shared" si="152"/>
        <v/>
      </c>
      <c r="D4883">
        <f>'Funding Import'!A4885</f>
        <v>0</v>
      </c>
      <c r="E4883" t="str">
        <f>MID('Funding Import'!B4885,2,4)</f>
        <v/>
      </c>
      <c r="F4883" t="str">
        <f>MID('Funding Import'!B4885,8,50)</f>
        <v/>
      </c>
      <c r="G4883">
        <f>'Funding Import'!I4885</f>
        <v>0</v>
      </c>
      <c r="H4883">
        <f>'Funding Import'!H4885</f>
        <v>0</v>
      </c>
    </row>
    <row r="4884" spans="1:8" ht="15" x14ac:dyDescent="0.2">
      <c r="A4884" s="191" t="str">
        <f t="shared" si="153"/>
        <v/>
      </c>
      <c r="B4884" s="191"/>
      <c r="C4884" s="191" t="str">
        <f t="shared" si="152"/>
        <v/>
      </c>
      <c r="D4884">
        <f>'Funding Import'!A4886</f>
        <v>0</v>
      </c>
      <c r="E4884" t="str">
        <f>MID('Funding Import'!B4886,2,4)</f>
        <v/>
      </c>
      <c r="F4884" t="str">
        <f>MID('Funding Import'!B4886,8,50)</f>
        <v/>
      </c>
      <c r="G4884">
        <f>'Funding Import'!I4886</f>
        <v>0</v>
      </c>
      <c r="H4884">
        <f>'Funding Import'!H4886</f>
        <v>0</v>
      </c>
    </row>
    <row r="4885" spans="1:8" ht="15" x14ac:dyDescent="0.2">
      <c r="A4885" s="191" t="str">
        <f t="shared" si="153"/>
        <v/>
      </c>
      <c r="B4885" s="191"/>
      <c r="C4885" s="191" t="str">
        <f t="shared" si="152"/>
        <v/>
      </c>
      <c r="D4885">
        <f>'Funding Import'!A4887</f>
        <v>0</v>
      </c>
      <c r="E4885" t="str">
        <f>MID('Funding Import'!B4887,2,4)</f>
        <v/>
      </c>
      <c r="F4885" t="str">
        <f>MID('Funding Import'!B4887,8,50)</f>
        <v/>
      </c>
      <c r="G4885">
        <f>'Funding Import'!I4887</f>
        <v>0</v>
      </c>
      <c r="H4885">
        <f>'Funding Import'!H4887</f>
        <v>0</v>
      </c>
    </row>
    <row r="4886" spans="1:8" ht="15" x14ac:dyDescent="0.2">
      <c r="A4886" s="191" t="str">
        <f t="shared" si="153"/>
        <v/>
      </c>
      <c r="B4886" s="191"/>
      <c r="C4886" s="191" t="str">
        <f t="shared" si="152"/>
        <v/>
      </c>
      <c r="D4886">
        <f>'Funding Import'!A4888</f>
        <v>0</v>
      </c>
      <c r="E4886" t="str">
        <f>MID('Funding Import'!B4888,2,4)</f>
        <v/>
      </c>
      <c r="F4886" t="str">
        <f>MID('Funding Import'!B4888,8,50)</f>
        <v/>
      </c>
      <c r="G4886">
        <f>'Funding Import'!I4888</f>
        <v>0</v>
      </c>
      <c r="H4886">
        <f>'Funding Import'!H4888</f>
        <v>0</v>
      </c>
    </row>
    <row r="4887" spans="1:8" ht="15" x14ac:dyDescent="0.2">
      <c r="A4887" s="191" t="str">
        <f t="shared" si="153"/>
        <v/>
      </c>
      <c r="B4887" s="191"/>
      <c r="C4887" s="191" t="str">
        <f t="shared" si="152"/>
        <v/>
      </c>
      <c r="D4887">
        <f>'Funding Import'!A4889</f>
        <v>0</v>
      </c>
      <c r="E4887" t="str">
        <f>MID('Funding Import'!B4889,2,4)</f>
        <v/>
      </c>
      <c r="F4887" t="str">
        <f>MID('Funding Import'!B4889,8,50)</f>
        <v/>
      </c>
      <c r="G4887">
        <f>'Funding Import'!I4889</f>
        <v>0</v>
      </c>
      <c r="H4887">
        <f>'Funding Import'!H4889</f>
        <v>0</v>
      </c>
    </row>
    <row r="4888" spans="1:8" ht="15" x14ac:dyDescent="0.2">
      <c r="A4888" s="191" t="str">
        <f t="shared" si="153"/>
        <v/>
      </c>
      <c r="B4888" s="191"/>
      <c r="C4888" s="191" t="str">
        <f t="shared" si="152"/>
        <v/>
      </c>
      <c r="D4888">
        <f>'Funding Import'!A4890</f>
        <v>0</v>
      </c>
      <c r="E4888" t="str">
        <f>MID('Funding Import'!B4890,2,4)</f>
        <v/>
      </c>
      <c r="F4888" t="str">
        <f>MID('Funding Import'!B4890,8,50)</f>
        <v/>
      </c>
      <c r="G4888">
        <f>'Funding Import'!I4890</f>
        <v>0</v>
      </c>
      <c r="H4888">
        <f>'Funding Import'!H4890</f>
        <v>0</v>
      </c>
    </row>
    <row r="4889" spans="1:8" ht="15" x14ac:dyDescent="0.2">
      <c r="A4889" s="191" t="str">
        <f t="shared" si="153"/>
        <v/>
      </c>
      <c r="B4889" s="191"/>
      <c r="C4889" s="191" t="str">
        <f t="shared" si="152"/>
        <v/>
      </c>
      <c r="D4889">
        <f>'Funding Import'!A4891</f>
        <v>0</v>
      </c>
      <c r="E4889" t="str">
        <f>MID('Funding Import'!B4891,2,4)</f>
        <v/>
      </c>
      <c r="F4889" t="str">
        <f>MID('Funding Import'!B4891,8,50)</f>
        <v/>
      </c>
      <c r="G4889">
        <f>'Funding Import'!I4891</f>
        <v>0</v>
      </c>
      <c r="H4889">
        <f>'Funding Import'!H4891</f>
        <v>0</v>
      </c>
    </row>
    <row r="4890" spans="1:8" ht="15" x14ac:dyDescent="0.2">
      <c r="A4890" s="191" t="str">
        <f t="shared" si="153"/>
        <v/>
      </c>
      <c r="B4890" s="191"/>
      <c r="C4890" s="191" t="str">
        <f t="shared" si="152"/>
        <v/>
      </c>
      <c r="D4890">
        <f>'Funding Import'!A4892</f>
        <v>0</v>
      </c>
      <c r="E4890" t="str">
        <f>MID('Funding Import'!B4892,2,4)</f>
        <v/>
      </c>
      <c r="F4890" t="str">
        <f>MID('Funding Import'!B4892,8,50)</f>
        <v/>
      </c>
      <c r="G4890">
        <f>'Funding Import'!I4892</f>
        <v>0</v>
      </c>
      <c r="H4890">
        <f>'Funding Import'!H4892</f>
        <v>0</v>
      </c>
    </row>
    <row r="4891" spans="1:8" ht="15" x14ac:dyDescent="0.2">
      <c r="A4891" s="191" t="str">
        <f t="shared" si="153"/>
        <v/>
      </c>
      <c r="B4891" s="191"/>
      <c r="C4891" s="191" t="str">
        <f t="shared" si="152"/>
        <v/>
      </c>
      <c r="D4891">
        <f>'Funding Import'!A4893</f>
        <v>0</v>
      </c>
      <c r="E4891" t="str">
        <f>MID('Funding Import'!B4893,2,4)</f>
        <v/>
      </c>
      <c r="F4891" t="str">
        <f>MID('Funding Import'!B4893,8,50)</f>
        <v/>
      </c>
      <c r="G4891">
        <f>'Funding Import'!I4893</f>
        <v>0</v>
      </c>
      <c r="H4891">
        <f>'Funding Import'!H4893</f>
        <v>0</v>
      </c>
    </row>
    <row r="4892" spans="1:8" ht="15" x14ac:dyDescent="0.2">
      <c r="A4892" s="191" t="str">
        <f t="shared" si="153"/>
        <v/>
      </c>
      <c r="B4892" s="191"/>
      <c r="C4892" s="191" t="str">
        <f t="shared" si="152"/>
        <v/>
      </c>
      <c r="D4892">
        <f>'Funding Import'!A4894</f>
        <v>0</v>
      </c>
      <c r="E4892" t="str">
        <f>MID('Funding Import'!B4894,2,4)</f>
        <v/>
      </c>
      <c r="F4892" t="str">
        <f>MID('Funding Import'!B4894,8,50)</f>
        <v/>
      </c>
      <c r="G4892">
        <f>'Funding Import'!I4894</f>
        <v>0</v>
      </c>
      <c r="H4892">
        <f>'Funding Import'!H4894</f>
        <v>0</v>
      </c>
    </row>
    <row r="4893" spans="1:8" ht="15" x14ac:dyDescent="0.2">
      <c r="A4893" s="191" t="str">
        <f t="shared" si="153"/>
        <v/>
      </c>
      <c r="B4893" s="191"/>
      <c r="C4893" s="191" t="str">
        <f t="shared" si="152"/>
        <v/>
      </c>
      <c r="D4893">
        <f>'Funding Import'!A4895</f>
        <v>0</v>
      </c>
      <c r="E4893" t="str">
        <f>MID('Funding Import'!B4895,2,4)</f>
        <v/>
      </c>
      <c r="F4893" t="str">
        <f>MID('Funding Import'!B4895,8,50)</f>
        <v/>
      </c>
      <c r="G4893">
        <f>'Funding Import'!I4895</f>
        <v>0</v>
      </c>
      <c r="H4893">
        <f>'Funding Import'!H4895</f>
        <v>0</v>
      </c>
    </row>
    <row r="4894" spans="1:8" ht="15" x14ac:dyDescent="0.2">
      <c r="A4894" s="191" t="str">
        <f t="shared" si="153"/>
        <v/>
      </c>
      <c r="B4894" s="191"/>
      <c r="C4894" s="191" t="str">
        <f t="shared" si="152"/>
        <v/>
      </c>
      <c r="D4894">
        <f>'Funding Import'!A4896</f>
        <v>0</v>
      </c>
      <c r="E4894" t="str">
        <f>MID('Funding Import'!B4896,2,4)</f>
        <v/>
      </c>
      <c r="F4894" t="str">
        <f>MID('Funding Import'!B4896,8,50)</f>
        <v/>
      </c>
      <c r="G4894">
        <f>'Funding Import'!I4896</f>
        <v>0</v>
      </c>
      <c r="H4894">
        <f>'Funding Import'!H4896</f>
        <v>0</v>
      </c>
    </row>
    <row r="4895" spans="1:8" ht="15" x14ac:dyDescent="0.2">
      <c r="A4895" s="191" t="str">
        <f t="shared" si="153"/>
        <v/>
      </c>
      <c r="B4895" s="191"/>
      <c r="C4895" s="191" t="str">
        <f t="shared" si="152"/>
        <v/>
      </c>
      <c r="D4895">
        <f>'Funding Import'!A4897</f>
        <v>0</v>
      </c>
      <c r="E4895" t="str">
        <f>MID('Funding Import'!B4897,2,4)</f>
        <v/>
      </c>
      <c r="F4895" t="str">
        <f>MID('Funding Import'!B4897,8,50)</f>
        <v/>
      </c>
      <c r="G4895">
        <f>'Funding Import'!I4897</f>
        <v>0</v>
      </c>
      <c r="H4895">
        <f>'Funding Import'!H4897</f>
        <v>0</v>
      </c>
    </row>
    <row r="4896" spans="1:8" ht="15" x14ac:dyDescent="0.2">
      <c r="A4896" s="191" t="str">
        <f t="shared" si="153"/>
        <v/>
      </c>
      <c r="B4896" s="191"/>
      <c r="C4896" s="191" t="str">
        <f t="shared" si="152"/>
        <v/>
      </c>
      <c r="D4896">
        <f>'Funding Import'!A4898</f>
        <v>0</v>
      </c>
      <c r="E4896" t="str">
        <f>MID('Funding Import'!B4898,2,4)</f>
        <v/>
      </c>
      <c r="F4896" t="str">
        <f>MID('Funding Import'!B4898,8,50)</f>
        <v/>
      </c>
      <c r="G4896">
        <f>'Funding Import'!I4898</f>
        <v>0</v>
      </c>
      <c r="H4896">
        <f>'Funding Import'!H4898</f>
        <v>0</v>
      </c>
    </row>
    <row r="4897" spans="1:8" ht="15" x14ac:dyDescent="0.2">
      <c r="A4897" s="191" t="str">
        <f t="shared" si="153"/>
        <v/>
      </c>
      <c r="B4897" s="191"/>
      <c r="C4897" s="191" t="str">
        <f t="shared" si="152"/>
        <v/>
      </c>
      <c r="D4897">
        <f>'Funding Import'!A4899</f>
        <v>0</v>
      </c>
      <c r="E4897" t="str">
        <f>MID('Funding Import'!B4899,2,4)</f>
        <v/>
      </c>
      <c r="F4897" t="str">
        <f>MID('Funding Import'!B4899,8,50)</f>
        <v/>
      </c>
      <c r="G4897">
        <f>'Funding Import'!I4899</f>
        <v>0</v>
      </c>
      <c r="H4897">
        <f>'Funding Import'!H4899</f>
        <v>0</v>
      </c>
    </row>
    <row r="4898" spans="1:8" ht="15" x14ac:dyDescent="0.2">
      <c r="A4898" s="191" t="str">
        <f t="shared" si="153"/>
        <v/>
      </c>
      <c r="B4898" s="191"/>
      <c r="C4898" s="191" t="str">
        <f t="shared" si="152"/>
        <v/>
      </c>
      <c r="D4898">
        <f>'Funding Import'!A4900</f>
        <v>0</v>
      </c>
      <c r="E4898" t="str">
        <f>MID('Funding Import'!B4900,2,4)</f>
        <v/>
      </c>
      <c r="F4898" t="str">
        <f>MID('Funding Import'!B4900,8,50)</f>
        <v/>
      </c>
      <c r="G4898">
        <f>'Funding Import'!I4900</f>
        <v>0</v>
      </c>
      <c r="H4898">
        <f>'Funding Import'!H4900</f>
        <v>0</v>
      </c>
    </row>
    <row r="4899" spans="1:8" ht="15" x14ac:dyDescent="0.2">
      <c r="A4899" s="191" t="str">
        <f t="shared" si="153"/>
        <v/>
      </c>
      <c r="B4899" s="191"/>
      <c r="C4899" s="191" t="str">
        <f t="shared" si="152"/>
        <v/>
      </c>
      <c r="D4899">
        <f>'Funding Import'!A4901</f>
        <v>0</v>
      </c>
      <c r="E4899" t="str">
        <f>MID('Funding Import'!B4901,2,4)</f>
        <v/>
      </c>
      <c r="F4899" t="str">
        <f>MID('Funding Import'!B4901,8,50)</f>
        <v/>
      </c>
      <c r="G4899">
        <f>'Funding Import'!I4901</f>
        <v>0</v>
      </c>
      <c r="H4899">
        <f>'Funding Import'!H4901</f>
        <v>0</v>
      </c>
    </row>
    <row r="4900" spans="1:8" ht="15" x14ac:dyDescent="0.2">
      <c r="A4900" s="191" t="str">
        <f t="shared" si="153"/>
        <v/>
      </c>
      <c r="B4900" s="191"/>
      <c r="C4900" s="191" t="str">
        <f t="shared" si="152"/>
        <v/>
      </c>
      <c r="D4900">
        <f>'Funding Import'!A4902</f>
        <v>0</v>
      </c>
      <c r="E4900" t="str">
        <f>MID('Funding Import'!B4902,2,4)</f>
        <v/>
      </c>
      <c r="F4900" t="str">
        <f>MID('Funding Import'!B4902,8,50)</f>
        <v/>
      </c>
      <c r="G4900">
        <f>'Funding Import'!I4902</f>
        <v>0</v>
      </c>
      <c r="H4900">
        <f>'Funding Import'!H4902</f>
        <v>0</v>
      </c>
    </row>
    <row r="4901" spans="1:8" ht="15" x14ac:dyDescent="0.2">
      <c r="A4901" s="191" t="str">
        <f t="shared" si="153"/>
        <v/>
      </c>
      <c r="B4901" s="191"/>
      <c r="C4901" s="191" t="str">
        <f t="shared" si="152"/>
        <v/>
      </c>
      <c r="D4901">
        <f>'Funding Import'!A4903</f>
        <v>0</v>
      </c>
      <c r="E4901" t="str">
        <f>MID('Funding Import'!B4903,2,4)</f>
        <v/>
      </c>
      <c r="F4901" t="str">
        <f>MID('Funding Import'!B4903,8,50)</f>
        <v/>
      </c>
      <c r="G4901">
        <f>'Funding Import'!I4903</f>
        <v>0</v>
      </c>
      <c r="H4901">
        <f>'Funding Import'!H4903</f>
        <v>0</v>
      </c>
    </row>
    <row r="4902" spans="1:8" ht="15" x14ac:dyDescent="0.2">
      <c r="A4902" s="191" t="str">
        <f t="shared" si="153"/>
        <v/>
      </c>
      <c r="B4902" s="191"/>
      <c r="C4902" s="191" t="str">
        <f t="shared" si="152"/>
        <v/>
      </c>
      <c r="D4902">
        <f>'Funding Import'!A4904</f>
        <v>0</v>
      </c>
      <c r="E4902" t="str">
        <f>MID('Funding Import'!B4904,2,4)</f>
        <v/>
      </c>
      <c r="F4902" t="str">
        <f>MID('Funding Import'!B4904,8,50)</f>
        <v/>
      </c>
      <c r="G4902">
        <f>'Funding Import'!I4904</f>
        <v>0</v>
      </c>
      <c r="H4902">
        <f>'Funding Import'!H4904</f>
        <v>0</v>
      </c>
    </row>
    <row r="4903" spans="1:8" ht="15" x14ac:dyDescent="0.2">
      <c r="A4903" s="191" t="str">
        <f t="shared" si="153"/>
        <v/>
      </c>
      <c r="B4903" s="191"/>
      <c r="C4903" s="191" t="str">
        <f t="shared" si="152"/>
        <v/>
      </c>
      <c r="D4903">
        <f>'Funding Import'!A4905</f>
        <v>0</v>
      </c>
      <c r="E4903" t="str">
        <f>MID('Funding Import'!B4905,2,4)</f>
        <v/>
      </c>
      <c r="F4903" t="str">
        <f>MID('Funding Import'!B4905,8,50)</f>
        <v/>
      </c>
      <c r="G4903">
        <f>'Funding Import'!I4905</f>
        <v>0</v>
      </c>
      <c r="H4903">
        <f>'Funding Import'!H4905</f>
        <v>0</v>
      </c>
    </row>
    <row r="4904" spans="1:8" ht="15" x14ac:dyDescent="0.2">
      <c r="A4904" s="191" t="str">
        <f t="shared" si="153"/>
        <v/>
      </c>
      <c r="B4904" s="191"/>
      <c r="C4904" s="191" t="str">
        <f t="shared" si="152"/>
        <v/>
      </c>
      <c r="D4904">
        <f>'Funding Import'!A4906</f>
        <v>0</v>
      </c>
      <c r="E4904" t="str">
        <f>MID('Funding Import'!B4906,2,4)</f>
        <v/>
      </c>
      <c r="F4904" t="str">
        <f>MID('Funding Import'!B4906,8,50)</f>
        <v/>
      </c>
      <c r="G4904">
        <f>'Funding Import'!I4906</f>
        <v>0</v>
      </c>
      <c r="H4904">
        <f>'Funding Import'!H4906</f>
        <v>0</v>
      </c>
    </row>
    <row r="4905" spans="1:8" ht="15" x14ac:dyDescent="0.2">
      <c r="A4905" s="191" t="str">
        <f t="shared" si="153"/>
        <v/>
      </c>
      <c r="B4905" s="191"/>
      <c r="C4905" s="191" t="str">
        <f t="shared" si="152"/>
        <v/>
      </c>
      <c r="D4905">
        <f>'Funding Import'!A4907</f>
        <v>0</v>
      </c>
      <c r="E4905" t="str">
        <f>MID('Funding Import'!B4907,2,4)</f>
        <v/>
      </c>
      <c r="F4905" t="str">
        <f>MID('Funding Import'!B4907,8,50)</f>
        <v/>
      </c>
      <c r="G4905">
        <f>'Funding Import'!I4907</f>
        <v>0</v>
      </c>
      <c r="H4905">
        <f>'Funding Import'!H4907</f>
        <v>0</v>
      </c>
    </row>
    <row r="4906" spans="1:8" ht="15" x14ac:dyDescent="0.2">
      <c r="A4906" s="191" t="str">
        <f t="shared" si="153"/>
        <v/>
      </c>
      <c r="B4906" s="191"/>
      <c r="C4906" s="191" t="str">
        <f t="shared" si="152"/>
        <v/>
      </c>
      <c r="D4906">
        <f>'Funding Import'!A4908</f>
        <v>0</v>
      </c>
      <c r="E4906" t="str">
        <f>MID('Funding Import'!B4908,2,4)</f>
        <v/>
      </c>
      <c r="F4906" t="str">
        <f>MID('Funding Import'!B4908,8,50)</f>
        <v/>
      </c>
      <c r="G4906">
        <f>'Funding Import'!I4908</f>
        <v>0</v>
      </c>
      <c r="H4906">
        <f>'Funding Import'!H4908</f>
        <v>0</v>
      </c>
    </row>
    <row r="4907" spans="1:8" ht="15" x14ac:dyDescent="0.2">
      <c r="A4907" s="191" t="str">
        <f t="shared" si="153"/>
        <v/>
      </c>
      <c r="B4907" s="191"/>
      <c r="C4907" s="191" t="str">
        <f t="shared" si="152"/>
        <v/>
      </c>
      <c r="D4907">
        <f>'Funding Import'!A4909</f>
        <v>0</v>
      </c>
      <c r="E4907" t="str">
        <f>MID('Funding Import'!B4909,2,4)</f>
        <v/>
      </c>
      <c r="F4907" t="str">
        <f>MID('Funding Import'!B4909,8,50)</f>
        <v/>
      </c>
      <c r="G4907">
        <f>'Funding Import'!I4909</f>
        <v>0</v>
      </c>
      <c r="H4907">
        <f>'Funding Import'!H4909</f>
        <v>0</v>
      </c>
    </row>
    <row r="4908" spans="1:8" ht="15" x14ac:dyDescent="0.2">
      <c r="A4908" s="191" t="str">
        <f t="shared" si="153"/>
        <v/>
      </c>
      <c r="B4908" s="191"/>
      <c r="C4908" s="191" t="str">
        <f t="shared" si="152"/>
        <v/>
      </c>
      <c r="D4908">
        <f>'Funding Import'!A4910</f>
        <v>0</v>
      </c>
      <c r="E4908" t="str">
        <f>MID('Funding Import'!B4910,2,4)</f>
        <v/>
      </c>
      <c r="F4908" t="str">
        <f>MID('Funding Import'!B4910,8,50)</f>
        <v/>
      </c>
      <c r="G4908">
        <f>'Funding Import'!I4910</f>
        <v>0</v>
      </c>
      <c r="H4908">
        <f>'Funding Import'!H4910</f>
        <v>0</v>
      </c>
    </row>
    <row r="4909" spans="1:8" ht="15" x14ac:dyDescent="0.2">
      <c r="A4909" s="191" t="str">
        <f t="shared" si="153"/>
        <v/>
      </c>
      <c r="B4909" s="191"/>
      <c r="C4909" s="191" t="str">
        <f t="shared" si="152"/>
        <v/>
      </c>
      <c r="D4909">
        <f>'Funding Import'!A4911</f>
        <v>0</v>
      </c>
      <c r="E4909" t="str">
        <f>MID('Funding Import'!B4911,2,4)</f>
        <v/>
      </c>
      <c r="F4909" t="str">
        <f>MID('Funding Import'!B4911,8,50)</f>
        <v/>
      </c>
      <c r="G4909">
        <f>'Funding Import'!I4911</f>
        <v>0</v>
      </c>
      <c r="H4909">
        <f>'Funding Import'!H4911</f>
        <v>0</v>
      </c>
    </row>
    <row r="4910" spans="1:8" ht="15" x14ac:dyDescent="0.2">
      <c r="A4910" s="191" t="str">
        <f t="shared" si="153"/>
        <v/>
      </c>
      <c r="B4910" s="191"/>
      <c r="C4910" s="191" t="str">
        <f t="shared" si="152"/>
        <v/>
      </c>
      <c r="D4910">
        <f>'Funding Import'!A4912</f>
        <v>0</v>
      </c>
      <c r="E4910" t="str">
        <f>MID('Funding Import'!B4912,2,4)</f>
        <v/>
      </c>
      <c r="F4910" t="str">
        <f>MID('Funding Import'!B4912,8,50)</f>
        <v/>
      </c>
      <c r="G4910">
        <f>'Funding Import'!I4912</f>
        <v>0</v>
      </c>
      <c r="H4910">
        <f>'Funding Import'!H4912</f>
        <v>0</v>
      </c>
    </row>
    <row r="4911" spans="1:8" ht="15" x14ac:dyDescent="0.2">
      <c r="A4911" s="191" t="str">
        <f t="shared" si="153"/>
        <v/>
      </c>
      <c r="B4911" s="191"/>
      <c r="C4911" s="191" t="str">
        <f t="shared" si="152"/>
        <v/>
      </c>
      <c r="D4911">
        <f>'Funding Import'!A4913</f>
        <v>0</v>
      </c>
      <c r="E4911" t="str">
        <f>MID('Funding Import'!B4913,2,4)</f>
        <v/>
      </c>
      <c r="F4911" t="str">
        <f>MID('Funding Import'!B4913,8,50)</f>
        <v/>
      </c>
      <c r="G4911">
        <f>'Funding Import'!I4913</f>
        <v>0</v>
      </c>
      <c r="H4911">
        <f>'Funding Import'!H4913</f>
        <v>0</v>
      </c>
    </row>
    <row r="4912" spans="1:8" ht="15" x14ac:dyDescent="0.2">
      <c r="A4912" s="191" t="str">
        <f t="shared" si="153"/>
        <v/>
      </c>
      <c r="B4912" s="191"/>
      <c r="C4912" s="191" t="str">
        <f t="shared" si="152"/>
        <v/>
      </c>
      <c r="D4912">
        <f>'Funding Import'!A4914</f>
        <v>0</v>
      </c>
      <c r="E4912" t="str">
        <f>MID('Funding Import'!B4914,2,4)</f>
        <v/>
      </c>
      <c r="F4912" t="str">
        <f>MID('Funding Import'!B4914,8,50)</f>
        <v/>
      </c>
      <c r="G4912">
        <f>'Funding Import'!I4914</f>
        <v>0</v>
      </c>
      <c r="H4912">
        <f>'Funding Import'!H4914</f>
        <v>0</v>
      </c>
    </row>
    <row r="4913" spans="1:8" ht="15" x14ac:dyDescent="0.2">
      <c r="A4913" s="191" t="str">
        <f t="shared" si="153"/>
        <v/>
      </c>
      <c r="B4913" s="191"/>
      <c r="C4913" s="191" t="str">
        <f t="shared" si="152"/>
        <v/>
      </c>
      <c r="D4913">
        <f>'Funding Import'!A4915</f>
        <v>0</v>
      </c>
      <c r="E4913" t="str">
        <f>MID('Funding Import'!B4915,2,4)</f>
        <v/>
      </c>
      <c r="F4913" t="str">
        <f>MID('Funding Import'!B4915,8,50)</f>
        <v/>
      </c>
      <c r="G4913">
        <f>'Funding Import'!I4915</f>
        <v>0</v>
      </c>
      <c r="H4913">
        <f>'Funding Import'!H4915</f>
        <v>0</v>
      </c>
    </row>
    <row r="4914" spans="1:8" ht="15" x14ac:dyDescent="0.2">
      <c r="A4914" s="191" t="str">
        <f t="shared" si="153"/>
        <v/>
      </c>
      <c r="B4914" s="191"/>
      <c r="C4914" s="191" t="str">
        <f t="shared" ref="C4914:C4977" si="154">A4914&amp;E4914</f>
        <v/>
      </c>
      <c r="D4914">
        <f>'Funding Import'!A4916</f>
        <v>0</v>
      </c>
      <c r="E4914" t="str">
        <f>MID('Funding Import'!B4916,2,4)</f>
        <v/>
      </c>
      <c r="F4914" t="str">
        <f>MID('Funding Import'!B4916,8,50)</f>
        <v/>
      </c>
      <c r="G4914">
        <f>'Funding Import'!I4916</f>
        <v>0</v>
      </c>
      <c r="H4914">
        <f>'Funding Import'!H4916</f>
        <v>0</v>
      </c>
    </row>
    <row r="4915" spans="1:8" ht="15" x14ac:dyDescent="0.2">
      <c r="A4915" s="191" t="str">
        <f t="shared" si="153"/>
        <v/>
      </c>
      <c r="B4915" s="191"/>
      <c r="C4915" s="191" t="str">
        <f t="shared" si="154"/>
        <v/>
      </c>
      <c r="D4915">
        <f>'Funding Import'!A4917</f>
        <v>0</v>
      </c>
      <c r="E4915" t="str">
        <f>MID('Funding Import'!B4917,2,4)</f>
        <v/>
      </c>
      <c r="F4915" t="str">
        <f>MID('Funding Import'!B4917,8,50)</f>
        <v/>
      </c>
      <c r="G4915">
        <f>'Funding Import'!I4917</f>
        <v>0</v>
      </c>
      <c r="H4915">
        <f>'Funding Import'!H4917</f>
        <v>0</v>
      </c>
    </row>
    <row r="4916" spans="1:8" ht="15" x14ac:dyDescent="0.2">
      <c r="A4916" s="191" t="str">
        <f t="shared" si="153"/>
        <v/>
      </c>
      <c r="B4916" s="191"/>
      <c r="C4916" s="191" t="str">
        <f t="shared" si="154"/>
        <v/>
      </c>
      <c r="D4916">
        <f>'Funding Import'!A4918</f>
        <v>0</v>
      </c>
      <c r="E4916" t="str">
        <f>MID('Funding Import'!B4918,2,4)</f>
        <v/>
      </c>
      <c r="F4916" t="str">
        <f>MID('Funding Import'!B4918,8,50)</f>
        <v/>
      </c>
      <c r="G4916">
        <f>'Funding Import'!I4918</f>
        <v>0</v>
      </c>
      <c r="H4916">
        <f>'Funding Import'!H4918</f>
        <v>0</v>
      </c>
    </row>
    <row r="4917" spans="1:8" ht="15" x14ac:dyDescent="0.2">
      <c r="A4917" s="191" t="str">
        <f t="shared" si="153"/>
        <v/>
      </c>
      <c r="B4917" s="191"/>
      <c r="C4917" s="191" t="str">
        <f t="shared" si="154"/>
        <v/>
      </c>
      <c r="D4917">
        <f>'Funding Import'!A4919</f>
        <v>0</v>
      </c>
      <c r="E4917" t="str">
        <f>MID('Funding Import'!B4919,2,4)</f>
        <v/>
      </c>
      <c r="F4917" t="str">
        <f>MID('Funding Import'!B4919,8,50)</f>
        <v/>
      </c>
      <c r="G4917">
        <f>'Funding Import'!I4919</f>
        <v>0</v>
      </c>
      <c r="H4917">
        <f>'Funding Import'!H4919</f>
        <v>0</v>
      </c>
    </row>
    <row r="4918" spans="1:8" ht="15" x14ac:dyDescent="0.2">
      <c r="A4918" s="191" t="str">
        <f t="shared" si="153"/>
        <v/>
      </c>
      <c r="B4918" s="191"/>
      <c r="C4918" s="191" t="str">
        <f t="shared" si="154"/>
        <v/>
      </c>
      <c r="D4918">
        <f>'Funding Import'!A4920</f>
        <v>0</v>
      </c>
      <c r="E4918" t="str">
        <f>MID('Funding Import'!B4920,2,4)</f>
        <v/>
      </c>
      <c r="F4918" t="str">
        <f>MID('Funding Import'!B4920,8,50)</f>
        <v/>
      </c>
      <c r="G4918">
        <f>'Funding Import'!I4920</f>
        <v>0</v>
      </c>
      <c r="H4918">
        <f>'Funding Import'!H4920</f>
        <v>0</v>
      </c>
    </row>
    <row r="4919" spans="1:8" ht="15" x14ac:dyDescent="0.2">
      <c r="A4919" s="191" t="str">
        <f t="shared" si="153"/>
        <v/>
      </c>
      <c r="B4919" s="191"/>
      <c r="C4919" s="191" t="str">
        <f t="shared" si="154"/>
        <v/>
      </c>
      <c r="D4919">
        <f>'Funding Import'!A4921</f>
        <v>0</v>
      </c>
      <c r="E4919" t="str">
        <f>MID('Funding Import'!B4921,2,4)</f>
        <v/>
      </c>
      <c r="F4919" t="str">
        <f>MID('Funding Import'!B4921,8,50)</f>
        <v/>
      </c>
      <c r="G4919">
        <f>'Funding Import'!I4921</f>
        <v>0</v>
      </c>
      <c r="H4919">
        <f>'Funding Import'!H4921</f>
        <v>0</v>
      </c>
    </row>
    <row r="4920" spans="1:8" ht="15" x14ac:dyDescent="0.2">
      <c r="A4920" s="191" t="str">
        <f t="shared" si="153"/>
        <v/>
      </c>
      <c r="B4920" s="191"/>
      <c r="C4920" s="191" t="str">
        <f t="shared" si="154"/>
        <v/>
      </c>
      <c r="D4920">
        <f>'Funding Import'!A4922</f>
        <v>0</v>
      </c>
      <c r="E4920" t="str">
        <f>MID('Funding Import'!B4922,2,4)</f>
        <v/>
      </c>
      <c r="F4920" t="str">
        <f>MID('Funding Import'!B4922,8,50)</f>
        <v/>
      </c>
      <c r="G4920">
        <f>'Funding Import'!I4922</f>
        <v>0</v>
      </c>
      <c r="H4920">
        <f>'Funding Import'!H4922</f>
        <v>0</v>
      </c>
    </row>
    <row r="4921" spans="1:8" ht="15" x14ac:dyDescent="0.2">
      <c r="A4921" s="191" t="str">
        <f t="shared" si="153"/>
        <v/>
      </c>
      <c r="B4921" s="191"/>
      <c r="C4921" s="191" t="str">
        <f t="shared" si="154"/>
        <v/>
      </c>
      <c r="D4921">
        <f>'Funding Import'!A4923</f>
        <v>0</v>
      </c>
      <c r="E4921" t="str">
        <f>MID('Funding Import'!B4923,2,4)</f>
        <v/>
      </c>
      <c r="F4921" t="str">
        <f>MID('Funding Import'!B4923,8,50)</f>
        <v/>
      </c>
      <c r="G4921">
        <f>'Funding Import'!I4923</f>
        <v>0</v>
      </c>
      <c r="H4921">
        <f>'Funding Import'!H4923</f>
        <v>0</v>
      </c>
    </row>
    <row r="4922" spans="1:8" ht="15" x14ac:dyDescent="0.2">
      <c r="A4922" s="191" t="str">
        <f t="shared" si="153"/>
        <v/>
      </c>
      <c r="B4922" s="191"/>
      <c r="C4922" s="191" t="str">
        <f t="shared" si="154"/>
        <v/>
      </c>
      <c r="D4922">
        <f>'Funding Import'!A4924</f>
        <v>0</v>
      </c>
      <c r="E4922" t="str">
        <f>MID('Funding Import'!B4924,2,4)</f>
        <v/>
      </c>
      <c r="F4922" t="str">
        <f>MID('Funding Import'!B4924,8,50)</f>
        <v/>
      </c>
      <c r="G4922">
        <f>'Funding Import'!I4924</f>
        <v>0</v>
      </c>
      <c r="H4922">
        <f>'Funding Import'!H4924</f>
        <v>0</v>
      </c>
    </row>
    <row r="4923" spans="1:8" ht="15" x14ac:dyDescent="0.2">
      <c r="A4923" s="191" t="str">
        <f t="shared" si="153"/>
        <v/>
      </c>
      <c r="B4923" s="191"/>
      <c r="C4923" s="191" t="str">
        <f t="shared" si="154"/>
        <v/>
      </c>
      <c r="D4923">
        <f>'Funding Import'!A4925</f>
        <v>0</v>
      </c>
      <c r="E4923" t="str">
        <f>MID('Funding Import'!B4925,2,4)</f>
        <v/>
      </c>
      <c r="F4923" t="str">
        <f>MID('Funding Import'!B4925,8,50)</f>
        <v/>
      </c>
      <c r="G4923">
        <f>'Funding Import'!I4925</f>
        <v>0</v>
      </c>
      <c r="H4923">
        <f>'Funding Import'!H4925</f>
        <v>0</v>
      </c>
    </row>
    <row r="4924" spans="1:8" ht="15" x14ac:dyDescent="0.2">
      <c r="A4924" s="191" t="str">
        <f t="shared" si="153"/>
        <v/>
      </c>
      <c r="B4924" s="191"/>
      <c r="C4924" s="191" t="str">
        <f t="shared" si="154"/>
        <v/>
      </c>
      <c r="D4924">
        <f>'Funding Import'!A4926</f>
        <v>0</v>
      </c>
      <c r="E4924" t="str">
        <f>MID('Funding Import'!B4926,2,4)</f>
        <v/>
      </c>
      <c r="F4924" t="str">
        <f>MID('Funding Import'!B4926,8,50)</f>
        <v/>
      </c>
      <c r="G4924">
        <f>'Funding Import'!I4926</f>
        <v>0</v>
      </c>
      <c r="H4924">
        <f>'Funding Import'!H4926</f>
        <v>0</v>
      </c>
    </row>
    <row r="4925" spans="1:8" ht="15" x14ac:dyDescent="0.2">
      <c r="A4925" s="191" t="str">
        <f t="shared" si="153"/>
        <v/>
      </c>
      <c r="B4925" s="191"/>
      <c r="C4925" s="191" t="str">
        <f t="shared" si="154"/>
        <v/>
      </c>
      <c r="D4925">
        <f>'Funding Import'!A4927</f>
        <v>0</v>
      </c>
      <c r="E4925" t="str">
        <f>MID('Funding Import'!B4927,2,4)</f>
        <v/>
      </c>
      <c r="F4925" t="str">
        <f>MID('Funding Import'!B4927,8,50)</f>
        <v/>
      </c>
      <c r="G4925">
        <f>'Funding Import'!I4927</f>
        <v>0</v>
      </c>
      <c r="H4925">
        <f>'Funding Import'!H4927</f>
        <v>0</v>
      </c>
    </row>
    <row r="4926" spans="1:8" ht="15" x14ac:dyDescent="0.2">
      <c r="A4926" s="191" t="str">
        <f t="shared" si="153"/>
        <v/>
      </c>
      <c r="B4926" s="191"/>
      <c r="C4926" s="191" t="str">
        <f t="shared" si="154"/>
        <v/>
      </c>
      <c r="D4926">
        <f>'Funding Import'!A4928</f>
        <v>0</v>
      </c>
      <c r="E4926" t="str">
        <f>MID('Funding Import'!B4928,2,4)</f>
        <v/>
      </c>
      <c r="F4926" t="str">
        <f>MID('Funding Import'!B4928,8,50)</f>
        <v/>
      </c>
      <c r="G4926">
        <f>'Funding Import'!I4928</f>
        <v>0</v>
      </c>
      <c r="H4926">
        <f>'Funding Import'!H4928</f>
        <v>0</v>
      </c>
    </row>
    <row r="4927" spans="1:8" ht="15" x14ac:dyDescent="0.2">
      <c r="A4927" s="191" t="str">
        <f t="shared" si="153"/>
        <v/>
      </c>
      <c r="B4927" s="191"/>
      <c r="C4927" s="191" t="str">
        <f t="shared" si="154"/>
        <v/>
      </c>
      <c r="D4927">
        <f>'Funding Import'!A4929</f>
        <v>0</v>
      </c>
      <c r="E4927" t="str">
        <f>MID('Funding Import'!B4929,2,4)</f>
        <v/>
      </c>
      <c r="F4927" t="str">
        <f>MID('Funding Import'!B4929,8,50)</f>
        <v/>
      </c>
      <c r="G4927">
        <f>'Funding Import'!I4929</f>
        <v>0</v>
      </c>
      <c r="H4927">
        <f>'Funding Import'!H4929</f>
        <v>0</v>
      </c>
    </row>
    <row r="4928" spans="1:8" ht="15" x14ac:dyDescent="0.2">
      <c r="A4928" s="191" t="str">
        <f t="shared" si="153"/>
        <v/>
      </c>
      <c r="B4928" s="191"/>
      <c r="C4928" s="191" t="str">
        <f t="shared" si="154"/>
        <v/>
      </c>
      <c r="D4928">
        <f>'Funding Import'!A4930</f>
        <v>0</v>
      </c>
      <c r="E4928" t="str">
        <f>MID('Funding Import'!B4930,2,4)</f>
        <v/>
      </c>
      <c r="F4928" t="str">
        <f>MID('Funding Import'!B4930,8,50)</f>
        <v/>
      </c>
      <c r="G4928">
        <f>'Funding Import'!I4930</f>
        <v>0</v>
      </c>
      <c r="H4928">
        <f>'Funding Import'!H4930</f>
        <v>0</v>
      </c>
    </row>
    <row r="4929" spans="1:8" ht="15" x14ac:dyDescent="0.2">
      <c r="A4929" s="191" t="str">
        <f t="shared" si="153"/>
        <v/>
      </c>
      <c r="B4929" s="191"/>
      <c r="C4929" s="191" t="str">
        <f t="shared" si="154"/>
        <v/>
      </c>
      <c r="D4929">
        <f>'Funding Import'!A4931</f>
        <v>0</v>
      </c>
      <c r="E4929" t="str">
        <f>MID('Funding Import'!B4931,2,4)</f>
        <v/>
      </c>
      <c r="F4929" t="str">
        <f>MID('Funding Import'!B4931,8,50)</f>
        <v/>
      </c>
      <c r="G4929">
        <f>'Funding Import'!I4931</f>
        <v>0</v>
      </c>
      <c r="H4929">
        <f>'Funding Import'!H4931</f>
        <v>0</v>
      </c>
    </row>
    <row r="4930" spans="1:8" ht="15" x14ac:dyDescent="0.2">
      <c r="A4930" s="191" t="str">
        <f t="shared" ref="A4930:A4993" si="155">MID(D4930,5,4)</f>
        <v/>
      </c>
      <c r="B4930" s="191"/>
      <c r="C4930" s="191" t="str">
        <f t="shared" si="154"/>
        <v/>
      </c>
      <c r="D4930">
        <f>'Funding Import'!A4932</f>
        <v>0</v>
      </c>
      <c r="E4930" t="str">
        <f>MID('Funding Import'!B4932,2,4)</f>
        <v/>
      </c>
      <c r="F4930" t="str">
        <f>MID('Funding Import'!B4932,8,50)</f>
        <v/>
      </c>
      <c r="G4930">
        <f>'Funding Import'!I4932</f>
        <v>0</v>
      </c>
      <c r="H4930">
        <f>'Funding Import'!H4932</f>
        <v>0</v>
      </c>
    </row>
    <row r="4931" spans="1:8" ht="15" x14ac:dyDescent="0.2">
      <c r="A4931" s="191" t="str">
        <f t="shared" si="155"/>
        <v/>
      </c>
      <c r="B4931" s="191"/>
      <c r="C4931" s="191" t="str">
        <f t="shared" si="154"/>
        <v/>
      </c>
      <c r="D4931">
        <f>'Funding Import'!A4933</f>
        <v>0</v>
      </c>
      <c r="E4931" t="str">
        <f>MID('Funding Import'!B4933,2,4)</f>
        <v/>
      </c>
      <c r="F4931" t="str">
        <f>MID('Funding Import'!B4933,8,50)</f>
        <v/>
      </c>
      <c r="G4931">
        <f>'Funding Import'!I4933</f>
        <v>0</v>
      </c>
      <c r="H4931">
        <f>'Funding Import'!H4933</f>
        <v>0</v>
      </c>
    </row>
    <row r="4932" spans="1:8" ht="15" x14ac:dyDescent="0.2">
      <c r="A4932" s="191" t="str">
        <f t="shared" si="155"/>
        <v/>
      </c>
      <c r="B4932" s="191"/>
      <c r="C4932" s="191" t="str">
        <f t="shared" si="154"/>
        <v/>
      </c>
      <c r="D4932">
        <f>'Funding Import'!A4934</f>
        <v>0</v>
      </c>
      <c r="E4932" t="str">
        <f>MID('Funding Import'!B4934,2,4)</f>
        <v/>
      </c>
      <c r="F4932" t="str">
        <f>MID('Funding Import'!B4934,8,50)</f>
        <v/>
      </c>
      <c r="G4932">
        <f>'Funding Import'!I4934</f>
        <v>0</v>
      </c>
      <c r="H4932">
        <f>'Funding Import'!H4934</f>
        <v>0</v>
      </c>
    </row>
    <row r="4933" spans="1:8" ht="15" x14ac:dyDescent="0.2">
      <c r="A4933" s="191" t="str">
        <f t="shared" si="155"/>
        <v/>
      </c>
      <c r="B4933" s="191"/>
      <c r="C4933" s="191" t="str">
        <f t="shared" si="154"/>
        <v/>
      </c>
      <c r="D4933">
        <f>'Funding Import'!A4935</f>
        <v>0</v>
      </c>
      <c r="E4933" t="str">
        <f>MID('Funding Import'!B4935,2,4)</f>
        <v/>
      </c>
      <c r="F4933" t="str">
        <f>MID('Funding Import'!B4935,8,50)</f>
        <v/>
      </c>
      <c r="G4933">
        <f>'Funding Import'!I4935</f>
        <v>0</v>
      </c>
      <c r="H4933">
        <f>'Funding Import'!H4935</f>
        <v>0</v>
      </c>
    </row>
    <row r="4934" spans="1:8" ht="15" x14ac:dyDescent="0.2">
      <c r="A4934" s="191" t="str">
        <f t="shared" si="155"/>
        <v/>
      </c>
      <c r="B4934" s="191"/>
      <c r="C4934" s="191" t="str">
        <f t="shared" si="154"/>
        <v/>
      </c>
      <c r="D4934">
        <f>'Funding Import'!A4936</f>
        <v>0</v>
      </c>
      <c r="E4934" t="str">
        <f>MID('Funding Import'!B4936,2,4)</f>
        <v/>
      </c>
      <c r="F4934" t="str">
        <f>MID('Funding Import'!B4936,8,50)</f>
        <v/>
      </c>
      <c r="G4934">
        <f>'Funding Import'!I4936</f>
        <v>0</v>
      </c>
      <c r="H4934">
        <f>'Funding Import'!H4936</f>
        <v>0</v>
      </c>
    </row>
    <row r="4935" spans="1:8" ht="15" x14ac:dyDescent="0.2">
      <c r="A4935" s="191" t="str">
        <f t="shared" si="155"/>
        <v/>
      </c>
      <c r="B4935" s="191"/>
      <c r="C4935" s="191" t="str">
        <f t="shared" si="154"/>
        <v/>
      </c>
      <c r="D4935">
        <f>'Funding Import'!A4937</f>
        <v>0</v>
      </c>
      <c r="E4935" t="str">
        <f>MID('Funding Import'!B4937,2,4)</f>
        <v/>
      </c>
      <c r="F4935" t="str">
        <f>MID('Funding Import'!B4937,8,50)</f>
        <v/>
      </c>
      <c r="G4935">
        <f>'Funding Import'!I4937</f>
        <v>0</v>
      </c>
      <c r="H4935">
        <f>'Funding Import'!H4937</f>
        <v>0</v>
      </c>
    </row>
    <row r="4936" spans="1:8" ht="15" x14ac:dyDescent="0.2">
      <c r="A4936" s="191" t="str">
        <f t="shared" si="155"/>
        <v/>
      </c>
      <c r="B4936" s="191"/>
      <c r="C4936" s="191" t="str">
        <f t="shared" si="154"/>
        <v/>
      </c>
      <c r="D4936">
        <f>'Funding Import'!A4938</f>
        <v>0</v>
      </c>
      <c r="E4936" t="str">
        <f>MID('Funding Import'!B4938,2,4)</f>
        <v/>
      </c>
      <c r="F4936" t="str">
        <f>MID('Funding Import'!B4938,8,50)</f>
        <v/>
      </c>
      <c r="G4936">
        <f>'Funding Import'!I4938</f>
        <v>0</v>
      </c>
      <c r="H4936">
        <f>'Funding Import'!H4938</f>
        <v>0</v>
      </c>
    </row>
    <row r="4937" spans="1:8" ht="15" x14ac:dyDescent="0.2">
      <c r="A4937" s="191" t="str">
        <f t="shared" si="155"/>
        <v/>
      </c>
      <c r="B4937" s="191"/>
      <c r="C4937" s="191" t="str">
        <f t="shared" si="154"/>
        <v/>
      </c>
      <c r="D4937">
        <f>'Funding Import'!A4939</f>
        <v>0</v>
      </c>
      <c r="E4937" t="str">
        <f>MID('Funding Import'!B4939,2,4)</f>
        <v/>
      </c>
      <c r="F4937" t="str">
        <f>MID('Funding Import'!B4939,8,50)</f>
        <v/>
      </c>
      <c r="G4937">
        <f>'Funding Import'!I4939</f>
        <v>0</v>
      </c>
      <c r="H4937">
        <f>'Funding Import'!H4939</f>
        <v>0</v>
      </c>
    </row>
    <row r="4938" spans="1:8" ht="15" x14ac:dyDescent="0.2">
      <c r="A4938" s="191" t="str">
        <f t="shared" si="155"/>
        <v/>
      </c>
      <c r="B4938" s="191"/>
      <c r="C4938" s="191" t="str">
        <f t="shared" si="154"/>
        <v/>
      </c>
      <c r="D4938">
        <f>'Funding Import'!A4940</f>
        <v>0</v>
      </c>
      <c r="E4938" t="str">
        <f>MID('Funding Import'!B4940,2,4)</f>
        <v/>
      </c>
      <c r="F4938" t="str">
        <f>MID('Funding Import'!B4940,8,50)</f>
        <v/>
      </c>
      <c r="G4938">
        <f>'Funding Import'!I4940</f>
        <v>0</v>
      </c>
      <c r="H4938">
        <f>'Funding Import'!H4940</f>
        <v>0</v>
      </c>
    </row>
    <row r="4939" spans="1:8" ht="15" x14ac:dyDescent="0.2">
      <c r="A4939" s="191" t="str">
        <f t="shared" si="155"/>
        <v/>
      </c>
      <c r="B4939" s="191"/>
      <c r="C4939" s="191" t="str">
        <f t="shared" si="154"/>
        <v/>
      </c>
      <c r="D4939">
        <f>'Funding Import'!A4941</f>
        <v>0</v>
      </c>
      <c r="E4939" t="str">
        <f>MID('Funding Import'!B4941,2,4)</f>
        <v/>
      </c>
      <c r="F4939" t="str">
        <f>MID('Funding Import'!B4941,8,50)</f>
        <v/>
      </c>
      <c r="G4939">
        <f>'Funding Import'!I4941</f>
        <v>0</v>
      </c>
      <c r="H4939">
        <f>'Funding Import'!H4941</f>
        <v>0</v>
      </c>
    </row>
    <row r="4940" spans="1:8" ht="15" x14ac:dyDescent="0.2">
      <c r="A4940" s="191" t="str">
        <f t="shared" si="155"/>
        <v/>
      </c>
      <c r="B4940" s="191"/>
      <c r="C4940" s="191" t="str">
        <f t="shared" si="154"/>
        <v/>
      </c>
      <c r="D4940">
        <f>'Funding Import'!A4942</f>
        <v>0</v>
      </c>
      <c r="E4940" t="str">
        <f>MID('Funding Import'!B4942,2,4)</f>
        <v/>
      </c>
      <c r="F4940" t="str">
        <f>MID('Funding Import'!B4942,8,50)</f>
        <v/>
      </c>
      <c r="G4940">
        <f>'Funding Import'!I4942</f>
        <v>0</v>
      </c>
      <c r="H4940">
        <f>'Funding Import'!H4942</f>
        <v>0</v>
      </c>
    </row>
    <row r="4941" spans="1:8" ht="15" x14ac:dyDescent="0.2">
      <c r="A4941" s="191" t="str">
        <f t="shared" si="155"/>
        <v/>
      </c>
      <c r="B4941" s="191"/>
      <c r="C4941" s="191" t="str">
        <f t="shared" si="154"/>
        <v/>
      </c>
      <c r="D4941">
        <f>'Funding Import'!A4943</f>
        <v>0</v>
      </c>
      <c r="E4941" t="str">
        <f>MID('Funding Import'!B4943,2,4)</f>
        <v/>
      </c>
      <c r="F4941" t="str">
        <f>MID('Funding Import'!B4943,8,50)</f>
        <v/>
      </c>
      <c r="G4941">
        <f>'Funding Import'!I4943</f>
        <v>0</v>
      </c>
      <c r="H4941">
        <f>'Funding Import'!H4943</f>
        <v>0</v>
      </c>
    </row>
    <row r="4942" spans="1:8" ht="15" x14ac:dyDescent="0.2">
      <c r="A4942" s="191" t="str">
        <f t="shared" si="155"/>
        <v/>
      </c>
      <c r="B4942" s="191"/>
      <c r="C4942" s="191" t="str">
        <f t="shared" si="154"/>
        <v/>
      </c>
      <c r="D4942">
        <f>'Funding Import'!A4944</f>
        <v>0</v>
      </c>
      <c r="E4942" t="str">
        <f>MID('Funding Import'!B4944,2,4)</f>
        <v/>
      </c>
      <c r="F4942" t="str">
        <f>MID('Funding Import'!B4944,8,50)</f>
        <v/>
      </c>
      <c r="G4942">
        <f>'Funding Import'!I4944</f>
        <v>0</v>
      </c>
      <c r="H4942">
        <f>'Funding Import'!H4944</f>
        <v>0</v>
      </c>
    </row>
    <row r="4943" spans="1:8" ht="15" x14ac:dyDescent="0.2">
      <c r="A4943" s="191" t="str">
        <f t="shared" si="155"/>
        <v/>
      </c>
      <c r="B4943" s="191"/>
      <c r="C4943" s="191" t="str">
        <f t="shared" si="154"/>
        <v/>
      </c>
      <c r="D4943">
        <f>'Funding Import'!A4945</f>
        <v>0</v>
      </c>
      <c r="E4943" t="str">
        <f>MID('Funding Import'!B4945,2,4)</f>
        <v/>
      </c>
      <c r="F4943" t="str">
        <f>MID('Funding Import'!B4945,8,50)</f>
        <v/>
      </c>
      <c r="G4943">
        <f>'Funding Import'!I4945</f>
        <v>0</v>
      </c>
      <c r="H4943">
        <f>'Funding Import'!H4945</f>
        <v>0</v>
      </c>
    </row>
    <row r="4944" spans="1:8" ht="15" x14ac:dyDescent="0.2">
      <c r="A4944" s="191" t="str">
        <f t="shared" si="155"/>
        <v/>
      </c>
      <c r="B4944" s="191"/>
      <c r="C4944" s="191" t="str">
        <f t="shared" si="154"/>
        <v/>
      </c>
      <c r="D4944">
        <f>'Funding Import'!A4946</f>
        <v>0</v>
      </c>
      <c r="E4944" t="str">
        <f>MID('Funding Import'!B4946,2,4)</f>
        <v/>
      </c>
      <c r="F4944" t="str">
        <f>MID('Funding Import'!B4946,8,50)</f>
        <v/>
      </c>
      <c r="G4944">
        <f>'Funding Import'!I4946</f>
        <v>0</v>
      </c>
      <c r="H4944">
        <f>'Funding Import'!H4946</f>
        <v>0</v>
      </c>
    </row>
    <row r="4945" spans="1:8" ht="15" x14ac:dyDescent="0.2">
      <c r="A4945" s="191" t="str">
        <f t="shared" si="155"/>
        <v/>
      </c>
      <c r="B4945" s="191"/>
      <c r="C4945" s="191" t="str">
        <f t="shared" si="154"/>
        <v/>
      </c>
      <c r="D4945">
        <f>'Funding Import'!A4947</f>
        <v>0</v>
      </c>
      <c r="E4945" t="str">
        <f>MID('Funding Import'!B4947,2,4)</f>
        <v/>
      </c>
      <c r="F4945" t="str">
        <f>MID('Funding Import'!B4947,8,50)</f>
        <v/>
      </c>
      <c r="G4945">
        <f>'Funding Import'!I4947</f>
        <v>0</v>
      </c>
      <c r="H4945">
        <f>'Funding Import'!H4947</f>
        <v>0</v>
      </c>
    </row>
    <row r="4946" spans="1:8" ht="15" x14ac:dyDescent="0.2">
      <c r="A4946" s="191" t="str">
        <f t="shared" si="155"/>
        <v/>
      </c>
      <c r="B4946" s="191"/>
      <c r="C4946" s="191" t="str">
        <f t="shared" si="154"/>
        <v/>
      </c>
      <c r="D4946">
        <f>'Funding Import'!A4948</f>
        <v>0</v>
      </c>
      <c r="E4946" t="str">
        <f>MID('Funding Import'!B4948,2,4)</f>
        <v/>
      </c>
      <c r="F4946" t="str">
        <f>MID('Funding Import'!B4948,8,50)</f>
        <v/>
      </c>
      <c r="G4946">
        <f>'Funding Import'!I4948</f>
        <v>0</v>
      </c>
      <c r="H4946">
        <f>'Funding Import'!H4948</f>
        <v>0</v>
      </c>
    </row>
    <row r="4947" spans="1:8" ht="15" x14ac:dyDescent="0.2">
      <c r="A4947" s="191" t="str">
        <f t="shared" si="155"/>
        <v/>
      </c>
      <c r="B4947" s="191"/>
      <c r="C4947" s="191" t="str">
        <f t="shared" si="154"/>
        <v/>
      </c>
      <c r="D4947">
        <f>'Funding Import'!A4949</f>
        <v>0</v>
      </c>
      <c r="E4947" t="str">
        <f>MID('Funding Import'!B4949,2,4)</f>
        <v/>
      </c>
      <c r="F4947" t="str">
        <f>MID('Funding Import'!B4949,8,50)</f>
        <v/>
      </c>
      <c r="G4947">
        <f>'Funding Import'!I4949</f>
        <v>0</v>
      </c>
      <c r="H4947">
        <f>'Funding Import'!H4949</f>
        <v>0</v>
      </c>
    </row>
    <row r="4948" spans="1:8" ht="15" x14ac:dyDescent="0.2">
      <c r="A4948" s="191" t="str">
        <f t="shared" si="155"/>
        <v/>
      </c>
      <c r="B4948" s="191"/>
      <c r="C4948" s="191" t="str">
        <f t="shared" si="154"/>
        <v/>
      </c>
      <c r="D4948">
        <f>'Funding Import'!A4950</f>
        <v>0</v>
      </c>
      <c r="E4948" t="str">
        <f>MID('Funding Import'!B4950,2,4)</f>
        <v/>
      </c>
      <c r="F4948" t="str">
        <f>MID('Funding Import'!B4950,8,50)</f>
        <v/>
      </c>
      <c r="G4948">
        <f>'Funding Import'!I4950</f>
        <v>0</v>
      </c>
      <c r="H4948">
        <f>'Funding Import'!H4950</f>
        <v>0</v>
      </c>
    </row>
    <row r="4949" spans="1:8" ht="15" x14ac:dyDescent="0.2">
      <c r="A4949" s="191" t="str">
        <f t="shared" si="155"/>
        <v/>
      </c>
      <c r="B4949" s="191"/>
      <c r="C4949" s="191" t="str">
        <f t="shared" si="154"/>
        <v/>
      </c>
      <c r="D4949">
        <f>'Funding Import'!A4951</f>
        <v>0</v>
      </c>
      <c r="E4949" t="str">
        <f>MID('Funding Import'!B4951,2,4)</f>
        <v/>
      </c>
      <c r="F4949" t="str">
        <f>MID('Funding Import'!B4951,8,50)</f>
        <v/>
      </c>
      <c r="G4949">
        <f>'Funding Import'!I4951</f>
        <v>0</v>
      </c>
      <c r="H4949">
        <f>'Funding Import'!H4951</f>
        <v>0</v>
      </c>
    </row>
    <row r="4950" spans="1:8" ht="15" x14ac:dyDescent="0.2">
      <c r="A4950" s="191" t="str">
        <f t="shared" si="155"/>
        <v/>
      </c>
      <c r="B4950" s="191"/>
      <c r="C4950" s="191" t="str">
        <f t="shared" si="154"/>
        <v/>
      </c>
      <c r="D4950">
        <f>'Funding Import'!A4952</f>
        <v>0</v>
      </c>
      <c r="E4950" t="str">
        <f>MID('Funding Import'!B4952,2,4)</f>
        <v/>
      </c>
      <c r="F4950" t="str">
        <f>MID('Funding Import'!B4952,8,50)</f>
        <v/>
      </c>
      <c r="G4950">
        <f>'Funding Import'!I4952</f>
        <v>0</v>
      </c>
      <c r="H4950">
        <f>'Funding Import'!H4952</f>
        <v>0</v>
      </c>
    </row>
    <row r="4951" spans="1:8" ht="15" x14ac:dyDescent="0.2">
      <c r="A4951" s="191" t="str">
        <f t="shared" si="155"/>
        <v/>
      </c>
      <c r="B4951" s="191"/>
      <c r="C4951" s="191" t="str">
        <f t="shared" si="154"/>
        <v/>
      </c>
      <c r="D4951">
        <f>'Funding Import'!A4953</f>
        <v>0</v>
      </c>
      <c r="E4951" t="str">
        <f>MID('Funding Import'!B4953,2,4)</f>
        <v/>
      </c>
      <c r="F4951" t="str">
        <f>MID('Funding Import'!B4953,8,50)</f>
        <v/>
      </c>
      <c r="G4951">
        <f>'Funding Import'!I4953</f>
        <v>0</v>
      </c>
      <c r="H4951">
        <f>'Funding Import'!H4953</f>
        <v>0</v>
      </c>
    </row>
    <row r="4952" spans="1:8" ht="15" x14ac:dyDescent="0.2">
      <c r="A4952" s="191" t="str">
        <f t="shared" si="155"/>
        <v/>
      </c>
      <c r="B4952" s="191"/>
      <c r="C4952" s="191" t="str">
        <f t="shared" si="154"/>
        <v/>
      </c>
      <c r="D4952">
        <f>'Funding Import'!A4954</f>
        <v>0</v>
      </c>
      <c r="E4952" t="str">
        <f>MID('Funding Import'!B4954,2,4)</f>
        <v/>
      </c>
      <c r="F4952" t="str">
        <f>MID('Funding Import'!B4954,8,50)</f>
        <v/>
      </c>
      <c r="G4952">
        <f>'Funding Import'!I4954</f>
        <v>0</v>
      </c>
      <c r="H4952">
        <f>'Funding Import'!H4954</f>
        <v>0</v>
      </c>
    </row>
    <row r="4953" spans="1:8" ht="15" x14ac:dyDescent="0.2">
      <c r="A4953" s="191" t="str">
        <f t="shared" si="155"/>
        <v/>
      </c>
      <c r="B4953" s="191"/>
      <c r="C4953" s="191" t="str">
        <f t="shared" si="154"/>
        <v/>
      </c>
      <c r="D4953">
        <f>'Funding Import'!A4955</f>
        <v>0</v>
      </c>
      <c r="E4953" t="str">
        <f>MID('Funding Import'!B4955,2,4)</f>
        <v/>
      </c>
      <c r="F4953" t="str">
        <f>MID('Funding Import'!B4955,8,50)</f>
        <v/>
      </c>
      <c r="G4953">
        <f>'Funding Import'!I4955</f>
        <v>0</v>
      </c>
      <c r="H4953">
        <f>'Funding Import'!H4955</f>
        <v>0</v>
      </c>
    </row>
    <row r="4954" spans="1:8" ht="15" x14ac:dyDescent="0.2">
      <c r="A4954" s="191" t="str">
        <f t="shared" si="155"/>
        <v/>
      </c>
      <c r="B4954" s="191"/>
      <c r="C4954" s="191" t="str">
        <f t="shared" si="154"/>
        <v/>
      </c>
      <c r="D4954">
        <f>'Funding Import'!A4956</f>
        <v>0</v>
      </c>
      <c r="E4954" t="str">
        <f>MID('Funding Import'!B4956,2,4)</f>
        <v/>
      </c>
      <c r="F4954" t="str">
        <f>MID('Funding Import'!B4956,8,50)</f>
        <v/>
      </c>
      <c r="G4954">
        <f>'Funding Import'!I4956</f>
        <v>0</v>
      </c>
      <c r="H4954">
        <f>'Funding Import'!H4956</f>
        <v>0</v>
      </c>
    </row>
    <row r="4955" spans="1:8" ht="15" x14ac:dyDescent="0.2">
      <c r="A4955" s="191" t="str">
        <f t="shared" si="155"/>
        <v/>
      </c>
      <c r="B4955" s="191"/>
      <c r="C4955" s="191" t="str">
        <f t="shared" si="154"/>
        <v/>
      </c>
      <c r="D4955">
        <f>'Funding Import'!A4957</f>
        <v>0</v>
      </c>
      <c r="E4955" t="str">
        <f>MID('Funding Import'!B4957,2,4)</f>
        <v/>
      </c>
      <c r="F4955" t="str">
        <f>MID('Funding Import'!B4957,8,50)</f>
        <v/>
      </c>
      <c r="G4955">
        <f>'Funding Import'!I4957</f>
        <v>0</v>
      </c>
      <c r="H4955">
        <f>'Funding Import'!H4957</f>
        <v>0</v>
      </c>
    </row>
    <row r="4956" spans="1:8" ht="15" x14ac:dyDescent="0.2">
      <c r="A4956" s="191" t="str">
        <f t="shared" si="155"/>
        <v/>
      </c>
      <c r="B4956" s="191"/>
      <c r="C4956" s="191" t="str">
        <f t="shared" si="154"/>
        <v/>
      </c>
      <c r="D4956">
        <f>'Funding Import'!A4958</f>
        <v>0</v>
      </c>
      <c r="E4956" t="str">
        <f>MID('Funding Import'!B4958,2,4)</f>
        <v/>
      </c>
      <c r="F4956" t="str">
        <f>MID('Funding Import'!B4958,8,50)</f>
        <v/>
      </c>
      <c r="G4956">
        <f>'Funding Import'!I4958</f>
        <v>0</v>
      </c>
      <c r="H4956">
        <f>'Funding Import'!H4958</f>
        <v>0</v>
      </c>
    </row>
    <row r="4957" spans="1:8" ht="15" x14ac:dyDescent="0.2">
      <c r="A4957" s="191" t="str">
        <f t="shared" si="155"/>
        <v/>
      </c>
      <c r="B4957" s="191"/>
      <c r="C4957" s="191" t="str">
        <f t="shared" si="154"/>
        <v/>
      </c>
      <c r="D4957">
        <f>'Funding Import'!A4959</f>
        <v>0</v>
      </c>
      <c r="E4957" t="str">
        <f>MID('Funding Import'!B4959,2,4)</f>
        <v/>
      </c>
      <c r="F4957" t="str">
        <f>MID('Funding Import'!B4959,8,50)</f>
        <v/>
      </c>
      <c r="G4957">
        <f>'Funding Import'!I4959</f>
        <v>0</v>
      </c>
      <c r="H4957">
        <f>'Funding Import'!H4959</f>
        <v>0</v>
      </c>
    </row>
    <row r="4958" spans="1:8" ht="15" x14ac:dyDescent="0.2">
      <c r="A4958" s="191" t="str">
        <f t="shared" si="155"/>
        <v/>
      </c>
      <c r="B4958" s="191"/>
      <c r="C4958" s="191" t="str">
        <f t="shared" si="154"/>
        <v/>
      </c>
      <c r="D4958">
        <f>'Funding Import'!A4960</f>
        <v>0</v>
      </c>
      <c r="E4958" t="str">
        <f>MID('Funding Import'!B4960,2,4)</f>
        <v/>
      </c>
      <c r="F4958" t="str">
        <f>MID('Funding Import'!B4960,8,50)</f>
        <v/>
      </c>
      <c r="G4958">
        <f>'Funding Import'!I4960</f>
        <v>0</v>
      </c>
      <c r="H4958">
        <f>'Funding Import'!H4960</f>
        <v>0</v>
      </c>
    </row>
    <row r="4959" spans="1:8" ht="15" x14ac:dyDescent="0.2">
      <c r="A4959" s="191" t="str">
        <f t="shared" si="155"/>
        <v/>
      </c>
      <c r="B4959" s="191"/>
      <c r="C4959" s="191" t="str">
        <f t="shared" si="154"/>
        <v/>
      </c>
      <c r="D4959">
        <f>'Funding Import'!A4961</f>
        <v>0</v>
      </c>
      <c r="E4959" t="str">
        <f>MID('Funding Import'!B4961,2,4)</f>
        <v/>
      </c>
      <c r="F4959" t="str">
        <f>MID('Funding Import'!B4961,8,50)</f>
        <v/>
      </c>
      <c r="G4959">
        <f>'Funding Import'!I4961</f>
        <v>0</v>
      </c>
      <c r="H4959">
        <f>'Funding Import'!H4961</f>
        <v>0</v>
      </c>
    </row>
    <row r="4960" spans="1:8" ht="15" x14ac:dyDescent="0.2">
      <c r="A4960" s="191" t="str">
        <f t="shared" si="155"/>
        <v/>
      </c>
      <c r="B4960" s="191"/>
      <c r="C4960" s="191" t="str">
        <f t="shared" si="154"/>
        <v/>
      </c>
      <c r="D4960">
        <f>'Funding Import'!A4962</f>
        <v>0</v>
      </c>
      <c r="E4960" t="str">
        <f>MID('Funding Import'!B4962,2,4)</f>
        <v/>
      </c>
      <c r="F4960" t="str">
        <f>MID('Funding Import'!B4962,8,50)</f>
        <v/>
      </c>
      <c r="G4960">
        <f>'Funding Import'!I4962</f>
        <v>0</v>
      </c>
      <c r="H4960">
        <f>'Funding Import'!H4962</f>
        <v>0</v>
      </c>
    </row>
    <row r="4961" spans="1:8" ht="15" x14ac:dyDescent="0.2">
      <c r="A4961" s="191" t="str">
        <f t="shared" si="155"/>
        <v/>
      </c>
      <c r="B4961" s="191"/>
      <c r="C4961" s="191" t="str">
        <f t="shared" si="154"/>
        <v/>
      </c>
      <c r="D4961">
        <f>'Funding Import'!A4963</f>
        <v>0</v>
      </c>
      <c r="E4961" t="str">
        <f>MID('Funding Import'!B4963,2,4)</f>
        <v/>
      </c>
      <c r="F4961" t="str">
        <f>MID('Funding Import'!B4963,8,50)</f>
        <v/>
      </c>
      <c r="G4961">
        <f>'Funding Import'!I4963</f>
        <v>0</v>
      </c>
      <c r="H4961">
        <f>'Funding Import'!H4963</f>
        <v>0</v>
      </c>
    </row>
    <row r="4962" spans="1:8" ht="15" x14ac:dyDescent="0.2">
      <c r="A4962" s="191" t="str">
        <f t="shared" si="155"/>
        <v/>
      </c>
      <c r="B4962" s="191"/>
      <c r="C4962" s="191" t="str">
        <f t="shared" si="154"/>
        <v/>
      </c>
      <c r="D4962">
        <f>'Funding Import'!A4964</f>
        <v>0</v>
      </c>
      <c r="E4962" t="str">
        <f>MID('Funding Import'!B4964,2,4)</f>
        <v/>
      </c>
      <c r="F4962" t="str">
        <f>MID('Funding Import'!B4964,8,50)</f>
        <v/>
      </c>
      <c r="G4962">
        <f>'Funding Import'!I4964</f>
        <v>0</v>
      </c>
      <c r="H4962">
        <f>'Funding Import'!H4964</f>
        <v>0</v>
      </c>
    </row>
    <row r="4963" spans="1:8" ht="15" x14ac:dyDescent="0.2">
      <c r="A4963" s="191" t="str">
        <f t="shared" si="155"/>
        <v/>
      </c>
      <c r="B4963" s="191"/>
      <c r="C4963" s="191" t="str">
        <f t="shared" si="154"/>
        <v/>
      </c>
      <c r="D4963">
        <f>'Funding Import'!A4965</f>
        <v>0</v>
      </c>
      <c r="E4963" t="str">
        <f>MID('Funding Import'!B4965,2,4)</f>
        <v/>
      </c>
      <c r="F4963" t="str">
        <f>MID('Funding Import'!B4965,8,50)</f>
        <v/>
      </c>
      <c r="G4963">
        <f>'Funding Import'!I4965</f>
        <v>0</v>
      </c>
      <c r="H4963">
        <f>'Funding Import'!H4965</f>
        <v>0</v>
      </c>
    </row>
    <row r="4964" spans="1:8" ht="15" x14ac:dyDescent="0.2">
      <c r="A4964" s="191" t="str">
        <f t="shared" si="155"/>
        <v/>
      </c>
      <c r="B4964" s="191"/>
      <c r="C4964" s="191" t="str">
        <f t="shared" si="154"/>
        <v/>
      </c>
      <c r="D4964">
        <f>'Funding Import'!A4966</f>
        <v>0</v>
      </c>
      <c r="E4964" t="str">
        <f>MID('Funding Import'!B4966,2,4)</f>
        <v/>
      </c>
      <c r="F4964" t="str">
        <f>MID('Funding Import'!B4966,8,50)</f>
        <v/>
      </c>
      <c r="G4964">
        <f>'Funding Import'!I4966</f>
        <v>0</v>
      </c>
      <c r="H4964">
        <f>'Funding Import'!H4966</f>
        <v>0</v>
      </c>
    </row>
    <row r="4965" spans="1:8" ht="15" x14ac:dyDescent="0.2">
      <c r="A4965" s="191" t="str">
        <f t="shared" si="155"/>
        <v/>
      </c>
      <c r="B4965" s="191"/>
      <c r="C4965" s="191" t="str">
        <f t="shared" si="154"/>
        <v/>
      </c>
      <c r="D4965">
        <f>'Funding Import'!A4967</f>
        <v>0</v>
      </c>
      <c r="E4965" t="str">
        <f>MID('Funding Import'!B4967,2,4)</f>
        <v/>
      </c>
      <c r="F4965" t="str">
        <f>MID('Funding Import'!B4967,8,50)</f>
        <v/>
      </c>
      <c r="G4965">
        <f>'Funding Import'!I4967</f>
        <v>0</v>
      </c>
      <c r="H4965">
        <f>'Funding Import'!H4967</f>
        <v>0</v>
      </c>
    </row>
    <row r="4966" spans="1:8" ht="15" x14ac:dyDescent="0.2">
      <c r="A4966" s="191" t="str">
        <f t="shared" si="155"/>
        <v/>
      </c>
      <c r="B4966" s="191"/>
      <c r="C4966" s="191" t="str">
        <f t="shared" si="154"/>
        <v/>
      </c>
      <c r="D4966">
        <f>'Funding Import'!A4968</f>
        <v>0</v>
      </c>
      <c r="E4966" t="str">
        <f>MID('Funding Import'!B4968,2,4)</f>
        <v/>
      </c>
      <c r="F4966" t="str">
        <f>MID('Funding Import'!B4968,8,50)</f>
        <v/>
      </c>
      <c r="G4966">
        <f>'Funding Import'!I4968</f>
        <v>0</v>
      </c>
      <c r="H4966">
        <f>'Funding Import'!H4968</f>
        <v>0</v>
      </c>
    </row>
    <row r="4967" spans="1:8" ht="15" x14ac:dyDescent="0.2">
      <c r="A4967" s="191" t="str">
        <f t="shared" si="155"/>
        <v/>
      </c>
      <c r="B4967" s="191"/>
      <c r="C4967" s="191" t="str">
        <f t="shared" si="154"/>
        <v/>
      </c>
      <c r="D4967">
        <f>'Funding Import'!A4969</f>
        <v>0</v>
      </c>
      <c r="E4967" t="str">
        <f>MID('Funding Import'!B4969,2,4)</f>
        <v/>
      </c>
      <c r="F4967" t="str">
        <f>MID('Funding Import'!B4969,8,50)</f>
        <v/>
      </c>
      <c r="G4967">
        <f>'Funding Import'!I4969</f>
        <v>0</v>
      </c>
      <c r="H4967">
        <f>'Funding Import'!H4969</f>
        <v>0</v>
      </c>
    </row>
    <row r="4968" spans="1:8" ht="15" x14ac:dyDescent="0.2">
      <c r="A4968" s="191" t="str">
        <f t="shared" si="155"/>
        <v/>
      </c>
      <c r="B4968" s="191"/>
      <c r="C4968" s="191" t="str">
        <f t="shared" si="154"/>
        <v/>
      </c>
      <c r="D4968">
        <f>'Funding Import'!A4970</f>
        <v>0</v>
      </c>
      <c r="E4968" t="str">
        <f>MID('Funding Import'!B4970,2,4)</f>
        <v/>
      </c>
      <c r="F4968" t="str">
        <f>MID('Funding Import'!B4970,8,50)</f>
        <v/>
      </c>
      <c r="G4968">
        <f>'Funding Import'!I4970</f>
        <v>0</v>
      </c>
      <c r="H4968">
        <f>'Funding Import'!H4970</f>
        <v>0</v>
      </c>
    </row>
    <row r="4969" spans="1:8" ht="15" x14ac:dyDescent="0.2">
      <c r="A4969" s="191" t="str">
        <f t="shared" si="155"/>
        <v/>
      </c>
      <c r="B4969" s="191"/>
      <c r="C4969" s="191" t="str">
        <f t="shared" si="154"/>
        <v/>
      </c>
      <c r="D4969">
        <f>'Funding Import'!A4971</f>
        <v>0</v>
      </c>
      <c r="E4969" t="str">
        <f>MID('Funding Import'!B4971,2,4)</f>
        <v/>
      </c>
      <c r="F4969" t="str">
        <f>MID('Funding Import'!B4971,8,50)</f>
        <v/>
      </c>
      <c r="G4969">
        <f>'Funding Import'!I4971</f>
        <v>0</v>
      </c>
      <c r="H4969">
        <f>'Funding Import'!H4971</f>
        <v>0</v>
      </c>
    </row>
    <row r="4970" spans="1:8" ht="15" x14ac:dyDescent="0.2">
      <c r="A4970" s="191" t="str">
        <f t="shared" si="155"/>
        <v/>
      </c>
      <c r="B4970" s="191"/>
      <c r="C4970" s="191" t="str">
        <f t="shared" si="154"/>
        <v/>
      </c>
      <c r="D4970">
        <f>'Funding Import'!A4972</f>
        <v>0</v>
      </c>
      <c r="E4970" t="str">
        <f>MID('Funding Import'!B4972,2,4)</f>
        <v/>
      </c>
      <c r="F4970" t="str">
        <f>MID('Funding Import'!B4972,8,50)</f>
        <v/>
      </c>
      <c r="G4970">
        <f>'Funding Import'!I4972</f>
        <v>0</v>
      </c>
      <c r="H4970">
        <f>'Funding Import'!H4972</f>
        <v>0</v>
      </c>
    </row>
    <row r="4971" spans="1:8" ht="15" x14ac:dyDescent="0.2">
      <c r="A4971" s="191" t="str">
        <f t="shared" si="155"/>
        <v/>
      </c>
      <c r="B4971" s="191"/>
      <c r="C4971" s="191" t="str">
        <f t="shared" si="154"/>
        <v/>
      </c>
      <c r="D4971">
        <f>'Funding Import'!A4973</f>
        <v>0</v>
      </c>
      <c r="E4971" t="str">
        <f>MID('Funding Import'!B4973,2,4)</f>
        <v/>
      </c>
      <c r="F4971" t="str">
        <f>MID('Funding Import'!B4973,8,50)</f>
        <v/>
      </c>
      <c r="G4971">
        <f>'Funding Import'!I4973</f>
        <v>0</v>
      </c>
      <c r="H4971">
        <f>'Funding Import'!H4973</f>
        <v>0</v>
      </c>
    </row>
    <row r="4972" spans="1:8" ht="15" x14ac:dyDescent="0.2">
      <c r="A4972" s="191" t="str">
        <f t="shared" si="155"/>
        <v/>
      </c>
      <c r="B4972" s="191"/>
      <c r="C4972" s="191" t="str">
        <f t="shared" si="154"/>
        <v/>
      </c>
      <c r="D4972">
        <f>'Funding Import'!A4974</f>
        <v>0</v>
      </c>
      <c r="E4972" t="str">
        <f>MID('Funding Import'!B4974,2,4)</f>
        <v/>
      </c>
      <c r="F4972" t="str">
        <f>MID('Funding Import'!B4974,8,50)</f>
        <v/>
      </c>
      <c r="G4972">
        <f>'Funding Import'!I4974</f>
        <v>0</v>
      </c>
      <c r="H4972">
        <f>'Funding Import'!H4974</f>
        <v>0</v>
      </c>
    </row>
    <row r="4973" spans="1:8" ht="15" x14ac:dyDescent="0.2">
      <c r="A4973" s="191" t="str">
        <f t="shared" si="155"/>
        <v/>
      </c>
      <c r="B4973" s="191"/>
      <c r="C4973" s="191" t="str">
        <f t="shared" si="154"/>
        <v/>
      </c>
      <c r="D4973">
        <f>'Funding Import'!A4975</f>
        <v>0</v>
      </c>
      <c r="E4973" t="str">
        <f>MID('Funding Import'!B4975,2,4)</f>
        <v/>
      </c>
      <c r="F4973" t="str">
        <f>MID('Funding Import'!B4975,8,50)</f>
        <v/>
      </c>
      <c r="G4973">
        <f>'Funding Import'!I4975</f>
        <v>0</v>
      </c>
      <c r="H4973">
        <f>'Funding Import'!H4975</f>
        <v>0</v>
      </c>
    </row>
    <row r="4974" spans="1:8" ht="15" x14ac:dyDescent="0.2">
      <c r="A4974" s="191" t="str">
        <f t="shared" si="155"/>
        <v/>
      </c>
      <c r="B4974" s="191"/>
      <c r="C4974" s="191" t="str">
        <f t="shared" si="154"/>
        <v/>
      </c>
      <c r="D4974">
        <f>'Funding Import'!A4976</f>
        <v>0</v>
      </c>
      <c r="E4974" t="str">
        <f>MID('Funding Import'!B4976,2,4)</f>
        <v/>
      </c>
      <c r="F4974" t="str">
        <f>MID('Funding Import'!B4976,8,50)</f>
        <v/>
      </c>
      <c r="G4974">
        <f>'Funding Import'!I4976</f>
        <v>0</v>
      </c>
      <c r="H4974">
        <f>'Funding Import'!H4976</f>
        <v>0</v>
      </c>
    </row>
    <row r="4975" spans="1:8" ht="15" x14ac:dyDescent="0.2">
      <c r="A4975" s="191" t="str">
        <f t="shared" si="155"/>
        <v/>
      </c>
      <c r="B4975" s="191"/>
      <c r="C4975" s="191" t="str">
        <f t="shared" si="154"/>
        <v/>
      </c>
      <c r="D4975">
        <f>'Funding Import'!A4977</f>
        <v>0</v>
      </c>
      <c r="E4975" t="str">
        <f>MID('Funding Import'!B4977,2,4)</f>
        <v/>
      </c>
      <c r="F4975" t="str">
        <f>MID('Funding Import'!B4977,8,50)</f>
        <v/>
      </c>
      <c r="G4975">
        <f>'Funding Import'!I4977</f>
        <v>0</v>
      </c>
      <c r="H4975">
        <f>'Funding Import'!H4977</f>
        <v>0</v>
      </c>
    </row>
    <row r="4976" spans="1:8" ht="15" x14ac:dyDescent="0.2">
      <c r="A4976" s="191" t="str">
        <f t="shared" si="155"/>
        <v/>
      </c>
      <c r="B4976" s="191"/>
      <c r="C4976" s="191" t="str">
        <f t="shared" si="154"/>
        <v/>
      </c>
      <c r="D4976">
        <f>'Funding Import'!A4978</f>
        <v>0</v>
      </c>
      <c r="E4976" t="str">
        <f>MID('Funding Import'!B4978,2,4)</f>
        <v/>
      </c>
      <c r="F4976" t="str">
        <f>MID('Funding Import'!B4978,8,50)</f>
        <v/>
      </c>
      <c r="G4976">
        <f>'Funding Import'!I4978</f>
        <v>0</v>
      </c>
      <c r="H4976">
        <f>'Funding Import'!H4978</f>
        <v>0</v>
      </c>
    </row>
    <row r="4977" spans="1:8" ht="15" x14ac:dyDescent="0.2">
      <c r="A4977" s="191" t="str">
        <f t="shared" si="155"/>
        <v/>
      </c>
      <c r="B4977" s="191"/>
      <c r="C4977" s="191" t="str">
        <f t="shared" si="154"/>
        <v/>
      </c>
      <c r="D4977">
        <f>'Funding Import'!A4979</f>
        <v>0</v>
      </c>
      <c r="E4977" t="str">
        <f>MID('Funding Import'!B4979,2,4)</f>
        <v/>
      </c>
      <c r="F4977" t="str">
        <f>MID('Funding Import'!B4979,8,50)</f>
        <v/>
      </c>
      <c r="G4977">
        <f>'Funding Import'!I4979</f>
        <v>0</v>
      </c>
      <c r="H4977">
        <f>'Funding Import'!H4979</f>
        <v>0</v>
      </c>
    </row>
    <row r="4978" spans="1:8" ht="15" x14ac:dyDescent="0.2">
      <c r="A4978" s="191" t="str">
        <f t="shared" si="155"/>
        <v/>
      </c>
      <c r="B4978" s="191"/>
      <c r="C4978" s="191" t="str">
        <f t="shared" ref="C4978:C5041" si="156">A4978&amp;E4978</f>
        <v/>
      </c>
      <c r="D4978">
        <f>'Funding Import'!A4980</f>
        <v>0</v>
      </c>
      <c r="E4978" t="str">
        <f>MID('Funding Import'!B4980,2,4)</f>
        <v/>
      </c>
      <c r="F4978" t="str">
        <f>MID('Funding Import'!B4980,8,50)</f>
        <v/>
      </c>
      <c r="G4978">
        <f>'Funding Import'!I4980</f>
        <v>0</v>
      </c>
      <c r="H4978">
        <f>'Funding Import'!H4980</f>
        <v>0</v>
      </c>
    </row>
    <row r="4979" spans="1:8" ht="15" x14ac:dyDescent="0.2">
      <c r="A4979" s="191" t="str">
        <f t="shared" si="155"/>
        <v/>
      </c>
      <c r="B4979" s="191"/>
      <c r="C4979" s="191" t="str">
        <f t="shared" si="156"/>
        <v/>
      </c>
      <c r="D4979">
        <f>'Funding Import'!A4981</f>
        <v>0</v>
      </c>
      <c r="E4979" t="str">
        <f>MID('Funding Import'!B4981,2,4)</f>
        <v/>
      </c>
      <c r="F4979" t="str">
        <f>MID('Funding Import'!B4981,8,50)</f>
        <v/>
      </c>
      <c r="G4979">
        <f>'Funding Import'!I4981</f>
        <v>0</v>
      </c>
      <c r="H4979">
        <f>'Funding Import'!H4981</f>
        <v>0</v>
      </c>
    </row>
    <row r="4980" spans="1:8" ht="15" x14ac:dyDescent="0.2">
      <c r="A4980" s="191" t="str">
        <f t="shared" si="155"/>
        <v/>
      </c>
      <c r="B4980" s="191"/>
      <c r="C4980" s="191" t="str">
        <f t="shared" si="156"/>
        <v/>
      </c>
      <c r="D4980">
        <f>'Funding Import'!A4982</f>
        <v>0</v>
      </c>
      <c r="E4980" t="str">
        <f>MID('Funding Import'!B4982,2,4)</f>
        <v/>
      </c>
      <c r="F4980" t="str">
        <f>MID('Funding Import'!B4982,8,50)</f>
        <v/>
      </c>
      <c r="G4980">
        <f>'Funding Import'!I4982</f>
        <v>0</v>
      </c>
      <c r="H4980">
        <f>'Funding Import'!H4982</f>
        <v>0</v>
      </c>
    </row>
    <row r="4981" spans="1:8" ht="15" x14ac:dyDescent="0.2">
      <c r="A4981" s="191" t="str">
        <f t="shared" si="155"/>
        <v/>
      </c>
      <c r="B4981" s="191"/>
      <c r="C4981" s="191" t="str">
        <f t="shared" si="156"/>
        <v/>
      </c>
      <c r="D4981">
        <f>'Funding Import'!A4983</f>
        <v>0</v>
      </c>
      <c r="E4981" t="str">
        <f>MID('Funding Import'!B4983,2,4)</f>
        <v/>
      </c>
      <c r="F4981" t="str">
        <f>MID('Funding Import'!B4983,8,50)</f>
        <v/>
      </c>
      <c r="G4981">
        <f>'Funding Import'!I4983</f>
        <v>0</v>
      </c>
      <c r="H4981">
        <f>'Funding Import'!H4983</f>
        <v>0</v>
      </c>
    </row>
    <row r="4982" spans="1:8" ht="15" x14ac:dyDescent="0.2">
      <c r="A4982" s="191" t="str">
        <f t="shared" si="155"/>
        <v/>
      </c>
      <c r="B4982" s="191"/>
      <c r="C4982" s="191" t="str">
        <f t="shared" si="156"/>
        <v/>
      </c>
      <c r="D4982">
        <f>'Funding Import'!A4984</f>
        <v>0</v>
      </c>
      <c r="E4982" t="str">
        <f>MID('Funding Import'!B4984,2,4)</f>
        <v/>
      </c>
      <c r="F4982" t="str">
        <f>MID('Funding Import'!B4984,8,50)</f>
        <v/>
      </c>
      <c r="G4982">
        <f>'Funding Import'!I4984</f>
        <v>0</v>
      </c>
      <c r="H4982">
        <f>'Funding Import'!H4984</f>
        <v>0</v>
      </c>
    </row>
    <row r="4983" spans="1:8" ht="15" x14ac:dyDescent="0.2">
      <c r="A4983" s="191" t="str">
        <f t="shared" si="155"/>
        <v/>
      </c>
      <c r="B4983" s="191"/>
      <c r="C4983" s="191" t="str">
        <f t="shared" si="156"/>
        <v/>
      </c>
      <c r="D4983">
        <f>'Funding Import'!A4985</f>
        <v>0</v>
      </c>
      <c r="E4983" t="str">
        <f>MID('Funding Import'!B4985,2,4)</f>
        <v/>
      </c>
      <c r="F4983" t="str">
        <f>MID('Funding Import'!B4985,8,50)</f>
        <v/>
      </c>
      <c r="G4983">
        <f>'Funding Import'!I4985</f>
        <v>0</v>
      </c>
      <c r="H4983">
        <f>'Funding Import'!H4985</f>
        <v>0</v>
      </c>
    </row>
    <row r="4984" spans="1:8" ht="15" x14ac:dyDescent="0.2">
      <c r="A4984" s="191" t="str">
        <f t="shared" si="155"/>
        <v/>
      </c>
      <c r="B4984" s="191"/>
      <c r="C4984" s="191" t="str">
        <f t="shared" si="156"/>
        <v/>
      </c>
      <c r="D4984">
        <f>'Funding Import'!A4986</f>
        <v>0</v>
      </c>
      <c r="E4984" t="str">
        <f>MID('Funding Import'!B4986,2,4)</f>
        <v/>
      </c>
      <c r="F4984" t="str">
        <f>MID('Funding Import'!B4986,8,50)</f>
        <v/>
      </c>
      <c r="G4984">
        <f>'Funding Import'!I4986</f>
        <v>0</v>
      </c>
      <c r="H4984">
        <f>'Funding Import'!H4986</f>
        <v>0</v>
      </c>
    </row>
    <row r="4985" spans="1:8" ht="15" x14ac:dyDescent="0.2">
      <c r="A4985" s="191" t="str">
        <f t="shared" si="155"/>
        <v/>
      </c>
      <c r="B4985" s="191"/>
      <c r="C4985" s="191" t="str">
        <f t="shared" si="156"/>
        <v/>
      </c>
      <c r="D4985">
        <f>'Funding Import'!A4987</f>
        <v>0</v>
      </c>
      <c r="E4985" t="str">
        <f>MID('Funding Import'!B4987,2,4)</f>
        <v/>
      </c>
      <c r="F4985" t="str">
        <f>MID('Funding Import'!B4987,8,50)</f>
        <v/>
      </c>
      <c r="G4985">
        <f>'Funding Import'!I4987</f>
        <v>0</v>
      </c>
      <c r="H4985">
        <f>'Funding Import'!H4987</f>
        <v>0</v>
      </c>
    </row>
    <row r="4986" spans="1:8" ht="15" x14ac:dyDescent="0.2">
      <c r="A4986" s="191" t="str">
        <f t="shared" si="155"/>
        <v/>
      </c>
      <c r="B4986" s="191"/>
      <c r="C4986" s="191" t="str">
        <f t="shared" si="156"/>
        <v/>
      </c>
      <c r="D4986">
        <f>'Funding Import'!A4988</f>
        <v>0</v>
      </c>
      <c r="E4986" t="str">
        <f>MID('Funding Import'!B4988,2,4)</f>
        <v/>
      </c>
      <c r="F4986" t="str">
        <f>MID('Funding Import'!B4988,8,50)</f>
        <v/>
      </c>
      <c r="G4986">
        <f>'Funding Import'!I4988</f>
        <v>0</v>
      </c>
      <c r="H4986">
        <f>'Funding Import'!H4988</f>
        <v>0</v>
      </c>
    </row>
    <row r="4987" spans="1:8" ht="15" x14ac:dyDescent="0.2">
      <c r="A4987" s="191" t="str">
        <f t="shared" si="155"/>
        <v/>
      </c>
      <c r="B4987" s="191"/>
      <c r="C4987" s="191" t="str">
        <f t="shared" si="156"/>
        <v/>
      </c>
      <c r="D4987">
        <f>'Funding Import'!A4989</f>
        <v>0</v>
      </c>
      <c r="E4987" t="str">
        <f>MID('Funding Import'!B4989,2,4)</f>
        <v/>
      </c>
      <c r="F4987" t="str">
        <f>MID('Funding Import'!B4989,8,50)</f>
        <v/>
      </c>
      <c r="G4987">
        <f>'Funding Import'!I4989</f>
        <v>0</v>
      </c>
      <c r="H4987">
        <f>'Funding Import'!H4989</f>
        <v>0</v>
      </c>
    </row>
    <row r="4988" spans="1:8" ht="15" x14ac:dyDescent="0.2">
      <c r="A4988" s="191" t="str">
        <f t="shared" si="155"/>
        <v/>
      </c>
      <c r="B4988" s="191"/>
      <c r="C4988" s="191" t="str">
        <f t="shared" si="156"/>
        <v/>
      </c>
      <c r="D4988">
        <f>'Funding Import'!A4990</f>
        <v>0</v>
      </c>
      <c r="E4988" t="str">
        <f>MID('Funding Import'!B4990,2,4)</f>
        <v/>
      </c>
      <c r="F4988" t="str">
        <f>MID('Funding Import'!B4990,8,50)</f>
        <v/>
      </c>
      <c r="G4988">
        <f>'Funding Import'!I4990</f>
        <v>0</v>
      </c>
      <c r="H4988">
        <f>'Funding Import'!H4990</f>
        <v>0</v>
      </c>
    </row>
    <row r="4989" spans="1:8" ht="15" x14ac:dyDescent="0.2">
      <c r="A4989" s="191" t="str">
        <f t="shared" si="155"/>
        <v/>
      </c>
      <c r="B4989" s="191"/>
      <c r="C4989" s="191" t="str">
        <f t="shared" si="156"/>
        <v/>
      </c>
      <c r="D4989">
        <f>'Funding Import'!A4991</f>
        <v>0</v>
      </c>
      <c r="E4989" t="str">
        <f>MID('Funding Import'!B4991,2,4)</f>
        <v/>
      </c>
      <c r="F4989" t="str">
        <f>MID('Funding Import'!B4991,8,50)</f>
        <v/>
      </c>
      <c r="G4989">
        <f>'Funding Import'!I4991</f>
        <v>0</v>
      </c>
      <c r="H4989">
        <f>'Funding Import'!H4991</f>
        <v>0</v>
      </c>
    </row>
    <row r="4990" spans="1:8" ht="15" x14ac:dyDescent="0.2">
      <c r="A4990" s="191" t="str">
        <f t="shared" si="155"/>
        <v/>
      </c>
      <c r="B4990" s="191"/>
      <c r="C4990" s="191" t="str">
        <f t="shared" si="156"/>
        <v/>
      </c>
      <c r="D4990">
        <f>'Funding Import'!A4992</f>
        <v>0</v>
      </c>
      <c r="E4990" t="str">
        <f>MID('Funding Import'!B4992,2,4)</f>
        <v/>
      </c>
      <c r="F4990" t="str">
        <f>MID('Funding Import'!B4992,8,50)</f>
        <v/>
      </c>
      <c r="G4990">
        <f>'Funding Import'!I4992</f>
        <v>0</v>
      </c>
      <c r="H4990">
        <f>'Funding Import'!H4992</f>
        <v>0</v>
      </c>
    </row>
    <row r="4991" spans="1:8" ht="15" x14ac:dyDescent="0.2">
      <c r="A4991" s="191" t="str">
        <f t="shared" si="155"/>
        <v/>
      </c>
      <c r="B4991" s="191"/>
      <c r="C4991" s="191" t="str">
        <f t="shared" si="156"/>
        <v/>
      </c>
      <c r="D4991">
        <f>'Funding Import'!A4993</f>
        <v>0</v>
      </c>
      <c r="E4991" t="str">
        <f>MID('Funding Import'!B4993,2,4)</f>
        <v/>
      </c>
      <c r="F4991" t="str">
        <f>MID('Funding Import'!B4993,8,50)</f>
        <v/>
      </c>
      <c r="G4991">
        <f>'Funding Import'!I4993</f>
        <v>0</v>
      </c>
      <c r="H4991">
        <f>'Funding Import'!H4993</f>
        <v>0</v>
      </c>
    </row>
    <row r="4992" spans="1:8" ht="15" x14ac:dyDescent="0.2">
      <c r="A4992" s="191" t="str">
        <f t="shared" si="155"/>
        <v/>
      </c>
      <c r="B4992" s="191"/>
      <c r="C4992" s="191" t="str">
        <f t="shared" si="156"/>
        <v/>
      </c>
      <c r="D4992">
        <f>'Funding Import'!A4994</f>
        <v>0</v>
      </c>
      <c r="E4992" t="str">
        <f>MID('Funding Import'!B4994,2,4)</f>
        <v/>
      </c>
      <c r="F4992" t="str">
        <f>MID('Funding Import'!B4994,8,50)</f>
        <v/>
      </c>
      <c r="G4992">
        <f>'Funding Import'!I4994</f>
        <v>0</v>
      </c>
      <c r="H4992">
        <f>'Funding Import'!H4994</f>
        <v>0</v>
      </c>
    </row>
    <row r="4993" spans="1:8" ht="15" x14ac:dyDescent="0.2">
      <c r="A4993" s="191" t="str">
        <f t="shared" si="155"/>
        <v/>
      </c>
      <c r="B4993" s="191"/>
      <c r="C4993" s="191" t="str">
        <f t="shared" si="156"/>
        <v/>
      </c>
      <c r="D4993">
        <f>'Funding Import'!A4995</f>
        <v>0</v>
      </c>
      <c r="E4993" t="str">
        <f>MID('Funding Import'!B4995,2,4)</f>
        <v/>
      </c>
      <c r="F4993" t="str">
        <f>MID('Funding Import'!B4995,8,50)</f>
        <v/>
      </c>
      <c r="G4993">
        <f>'Funding Import'!I4995</f>
        <v>0</v>
      </c>
      <c r="H4993">
        <f>'Funding Import'!H4995</f>
        <v>0</v>
      </c>
    </row>
    <row r="4994" spans="1:8" ht="15" x14ac:dyDescent="0.2">
      <c r="A4994" s="191" t="str">
        <f t="shared" ref="A4994:A5057" si="157">MID(D4994,5,4)</f>
        <v/>
      </c>
      <c r="B4994" s="191"/>
      <c r="C4994" s="191" t="str">
        <f t="shared" si="156"/>
        <v/>
      </c>
      <c r="D4994">
        <f>'Funding Import'!A4996</f>
        <v>0</v>
      </c>
      <c r="E4994" t="str">
        <f>MID('Funding Import'!B4996,2,4)</f>
        <v/>
      </c>
      <c r="F4994" t="str">
        <f>MID('Funding Import'!B4996,8,50)</f>
        <v/>
      </c>
      <c r="G4994">
        <f>'Funding Import'!I4996</f>
        <v>0</v>
      </c>
      <c r="H4994">
        <f>'Funding Import'!H4996</f>
        <v>0</v>
      </c>
    </row>
    <row r="4995" spans="1:8" ht="15" x14ac:dyDescent="0.2">
      <c r="A4995" s="191" t="str">
        <f t="shared" si="157"/>
        <v/>
      </c>
      <c r="B4995" s="191"/>
      <c r="C4995" s="191" t="str">
        <f t="shared" si="156"/>
        <v/>
      </c>
      <c r="D4995">
        <f>'Funding Import'!A4997</f>
        <v>0</v>
      </c>
      <c r="E4995" t="str">
        <f>MID('Funding Import'!B4997,2,4)</f>
        <v/>
      </c>
      <c r="F4995" t="str">
        <f>MID('Funding Import'!B4997,8,50)</f>
        <v/>
      </c>
      <c r="G4995">
        <f>'Funding Import'!I4997</f>
        <v>0</v>
      </c>
      <c r="H4995">
        <f>'Funding Import'!H4997</f>
        <v>0</v>
      </c>
    </row>
    <row r="4996" spans="1:8" ht="15" x14ac:dyDescent="0.2">
      <c r="A4996" s="191" t="str">
        <f t="shared" si="157"/>
        <v/>
      </c>
      <c r="B4996" s="191"/>
      <c r="C4996" s="191" t="str">
        <f t="shared" si="156"/>
        <v/>
      </c>
      <c r="D4996">
        <f>'Funding Import'!A4998</f>
        <v>0</v>
      </c>
      <c r="E4996" t="str">
        <f>MID('Funding Import'!B4998,2,4)</f>
        <v/>
      </c>
      <c r="F4996" t="str">
        <f>MID('Funding Import'!B4998,8,50)</f>
        <v/>
      </c>
      <c r="G4996">
        <f>'Funding Import'!I4998</f>
        <v>0</v>
      </c>
      <c r="H4996">
        <f>'Funding Import'!H4998</f>
        <v>0</v>
      </c>
    </row>
    <row r="4997" spans="1:8" ht="15" x14ac:dyDescent="0.2">
      <c r="A4997" s="191" t="str">
        <f t="shared" si="157"/>
        <v/>
      </c>
      <c r="B4997" s="191"/>
      <c r="C4997" s="191" t="str">
        <f t="shared" si="156"/>
        <v/>
      </c>
      <c r="D4997">
        <f>'Funding Import'!A4999</f>
        <v>0</v>
      </c>
      <c r="E4997" t="str">
        <f>MID('Funding Import'!B4999,2,4)</f>
        <v/>
      </c>
      <c r="F4997" t="str">
        <f>MID('Funding Import'!B4999,8,50)</f>
        <v/>
      </c>
      <c r="G4997">
        <f>'Funding Import'!I4999</f>
        <v>0</v>
      </c>
      <c r="H4997">
        <f>'Funding Import'!H4999</f>
        <v>0</v>
      </c>
    </row>
    <row r="4998" spans="1:8" ht="15" x14ac:dyDescent="0.2">
      <c r="A4998" s="191" t="str">
        <f t="shared" si="157"/>
        <v/>
      </c>
      <c r="B4998" s="191"/>
      <c r="C4998" s="191" t="str">
        <f t="shared" si="156"/>
        <v/>
      </c>
      <c r="D4998">
        <f>'Funding Import'!A5000</f>
        <v>0</v>
      </c>
      <c r="E4998" t="str">
        <f>MID('Funding Import'!B5000,2,4)</f>
        <v/>
      </c>
      <c r="F4998" t="str">
        <f>MID('Funding Import'!B5000,8,50)</f>
        <v/>
      </c>
      <c r="G4998">
        <f>'Funding Import'!I5000</f>
        <v>0</v>
      </c>
      <c r="H4998">
        <f>'Funding Import'!H5000</f>
        <v>0</v>
      </c>
    </row>
    <row r="4999" spans="1:8" ht="15" x14ac:dyDescent="0.2">
      <c r="A4999" s="191" t="str">
        <f t="shared" si="157"/>
        <v/>
      </c>
      <c r="B4999" s="191"/>
      <c r="C4999" s="191" t="str">
        <f t="shared" si="156"/>
        <v/>
      </c>
      <c r="D4999">
        <f>'Funding Import'!A5001</f>
        <v>0</v>
      </c>
      <c r="E4999" t="str">
        <f>MID('Funding Import'!B5001,2,4)</f>
        <v/>
      </c>
      <c r="F4999" t="str">
        <f>MID('Funding Import'!B5001,8,50)</f>
        <v/>
      </c>
      <c r="G4999">
        <f>'Funding Import'!I5001</f>
        <v>0</v>
      </c>
      <c r="H4999">
        <f>'Funding Import'!H5001</f>
        <v>0</v>
      </c>
    </row>
    <row r="5000" spans="1:8" ht="15" x14ac:dyDescent="0.2">
      <c r="A5000" s="191" t="str">
        <f t="shared" si="157"/>
        <v/>
      </c>
      <c r="B5000" s="191"/>
      <c r="C5000" s="191" t="str">
        <f t="shared" si="156"/>
        <v/>
      </c>
      <c r="D5000">
        <f>'Funding Import'!A5002</f>
        <v>0</v>
      </c>
      <c r="E5000" t="str">
        <f>MID('Funding Import'!B5002,2,4)</f>
        <v/>
      </c>
      <c r="F5000" t="str">
        <f>MID('Funding Import'!B5002,8,50)</f>
        <v/>
      </c>
      <c r="G5000">
        <f>'Funding Import'!I5002</f>
        <v>0</v>
      </c>
      <c r="H5000">
        <f>'Funding Import'!H5002</f>
        <v>0</v>
      </c>
    </row>
    <row r="5001" spans="1:8" ht="15" x14ac:dyDescent="0.2">
      <c r="A5001" s="191" t="str">
        <f t="shared" si="157"/>
        <v/>
      </c>
      <c r="B5001" s="191"/>
      <c r="C5001" s="191" t="str">
        <f t="shared" si="156"/>
        <v/>
      </c>
      <c r="D5001">
        <f>'Funding Import'!A5003</f>
        <v>0</v>
      </c>
      <c r="E5001" t="str">
        <f>MID('Funding Import'!B5003,2,4)</f>
        <v/>
      </c>
      <c r="F5001" t="str">
        <f>MID('Funding Import'!B5003,8,50)</f>
        <v/>
      </c>
      <c r="G5001">
        <f>'Funding Import'!I5003</f>
        <v>0</v>
      </c>
      <c r="H5001">
        <f>'Funding Import'!H5003</f>
        <v>0</v>
      </c>
    </row>
    <row r="5002" spans="1:8" ht="15" x14ac:dyDescent="0.2">
      <c r="A5002" s="191" t="str">
        <f t="shared" si="157"/>
        <v/>
      </c>
      <c r="B5002" s="191"/>
      <c r="C5002" s="191" t="str">
        <f t="shared" si="156"/>
        <v/>
      </c>
      <c r="D5002">
        <f>'Funding Import'!A5004</f>
        <v>0</v>
      </c>
      <c r="E5002" t="str">
        <f>MID('Funding Import'!B5004,2,4)</f>
        <v/>
      </c>
      <c r="F5002" t="str">
        <f>MID('Funding Import'!B5004,8,50)</f>
        <v/>
      </c>
      <c r="G5002">
        <f>'Funding Import'!I5004</f>
        <v>0</v>
      </c>
      <c r="H5002">
        <f>'Funding Import'!H5004</f>
        <v>0</v>
      </c>
    </row>
    <row r="5003" spans="1:8" ht="15" x14ac:dyDescent="0.2">
      <c r="A5003" s="191" t="str">
        <f t="shared" si="157"/>
        <v/>
      </c>
      <c r="B5003" s="191"/>
      <c r="C5003" s="191" t="str">
        <f t="shared" si="156"/>
        <v/>
      </c>
      <c r="D5003">
        <f>'Funding Import'!A5005</f>
        <v>0</v>
      </c>
      <c r="E5003" t="str">
        <f>MID('Funding Import'!B5005,2,4)</f>
        <v/>
      </c>
      <c r="F5003" t="str">
        <f>MID('Funding Import'!B5005,8,50)</f>
        <v/>
      </c>
      <c r="G5003">
        <f>'Funding Import'!I5005</f>
        <v>0</v>
      </c>
      <c r="H5003">
        <f>'Funding Import'!H5005</f>
        <v>0</v>
      </c>
    </row>
    <row r="5004" spans="1:8" ht="15" x14ac:dyDescent="0.2">
      <c r="A5004" s="191" t="str">
        <f t="shared" si="157"/>
        <v/>
      </c>
      <c r="B5004" s="191"/>
      <c r="C5004" s="191" t="str">
        <f t="shared" si="156"/>
        <v/>
      </c>
      <c r="D5004">
        <f>'Funding Import'!A5006</f>
        <v>0</v>
      </c>
      <c r="E5004" t="str">
        <f>MID('Funding Import'!B5006,2,4)</f>
        <v/>
      </c>
      <c r="F5004" t="str">
        <f>MID('Funding Import'!B5006,8,50)</f>
        <v/>
      </c>
      <c r="G5004">
        <f>'Funding Import'!I5006</f>
        <v>0</v>
      </c>
      <c r="H5004">
        <f>'Funding Import'!H5006</f>
        <v>0</v>
      </c>
    </row>
    <row r="5005" spans="1:8" ht="15" x14ac:dyDescent="0.2">
      <c r="A5005" s="191" t="str">
        <f t="shared" si="157"/>
        <v/>
      </c>
      <c r="B5005" s="191"/>
      <c r="C5005" s="191" t="str">
        <f t="shared" si="156"/>
        <v/>
      </c>
      <c r="D5005">
        <f>'Funding Import'!A5007</f>
        <v>0</v>
      </c>
      <c r="E5005" t="str">
        <f>MID('Funding Import'!B5007,2,4)</f>
        <v/>
      </c>
      <c r="F5005" t="str">
        <f>MID('Funding Import'!B5007,8,50)</f>
        <v/>
      </c>
      <c r="G5005">
        <f>'Funding Import'!I5007</f>
        <v>0</v>
      </c>
      <c r="H5005">
        <f>'Funding Import'!H5007</f>
        <v>0</v>
      </c>
    </row>
    <row r="5006" spans="1:8" ht="15" x14ac:dyDescent="0.2">
      <c r="A5006" s="191" t="str">
        <f t="shared" si="157"/>
        <v/>
      </c>
      <c r="B5006" s="191"/>
      <c r="C5006" s="191" t="str">
        <f t="shared" si="156"/>
        <v/>
      </c>
      <c r="D5006">
        <f>'Funding Import'!A5008</f>
        <v>0</v>
      </c>
      <c r="E5006" t="str">
        <f>MID('Funding Import'!B5008,2,4)</f>
        <v/>
      </c>
      <c r="F5006" t="str">
        <f>MID('Funding Import'!B5008,8,50)</f>
        <v/>
      </c>
      <c r="G5006">
        <f>'Funding Import'!I5008</f>
        <v>0</v>
      </c>
      <c r="H5006">
        <f>'Funding Import'!H5008</f>
        <v>0</v>
      </c>
    </row>
    <row r="5007" spans="1:8" ht="15" x14ac:dyDescent="0.2">
      <c r="A5007" s="191" t="str">
        <f t="shared" si="157"/>
        <v/>
      </c>
      <c r="B5007" s="191"/>
      <c r="C5007" s="191" t="str">
        <f t="shared" si="156"/>
        <v/>
      </c>
      <c r="D5007">
        <f>'Funding Import'!A5009</f>
        <v>0</v>
      </c>
      <c r="E5007" t="str">
        <f>MID('Funding Import'!B5009,2,4)</f>
        <v/>
      </c>
      <c r="F5007" t="str">
        <f>MID('Funding Import'!B5009,8,50)</f>
        <v/>
      </c>
      <c r="G5007">
        <f>'Funding Import'!I5009</f>
        <v>0</v>
      </c>
      <c r="H5007">
        <f>'Funding Import'!H5009</f>
        <v>0</v>
      </c>
    </row>
    <row r="5008" spans="1:8" ht="15" x14ac:dyDescent="0.2">
      <c r="A5008" s="191" t="str">
        <f t="shared" si="157"/>
        <v/>
      </c>
      <c r="B5008" s="191"/>
      <c r="C5008" s="191" t="str">
        <f t="shared" si="156"/>
        <v/>
      </c>
      <c r="D5008">
        <f>'Funding Import'!A5010</f>
        <v>0</v>
      </c>
      <c r="E5008" t="str">
        <f>MID('Funding Import'!B5010,2,4)</f>
        <v/>
      </c>
      <c r="F5008" t="str">
        <f>MID('Funding Import'!B5010,8,50)</f>
        <v/>
      </c>
      <c r="G5008">
        <f>'Funding Import'!I5010</f>
        <v>0</v>
      </c>
      <c r="H5008">
        <f>'Funding Import'!H5010</f>
        <v>0</v>
      </c>
    </row>
    <row r="5009" spans="1:8" ht="15" x14ac:dyDescent="0.2">
      <c r="A5009" s="191" t="str">
        <f t="shared" si="157"/>
        <v/>
      </c>
      <c r="B5009" s="191"/>
      <c r="C5009" s="191" t="str">
        <f t="shared" si="156"/>
        <v/>
      </c>
      <c r="D5009">
        <f>'Funding Import'!A5011</f>
        <v>0</v>
      </c>
      <c r="E5009" t="str">
        <f>MID('Funding Import'!B5011,2,4)</f>
        <v/>
      </c>
      <c r="F5009" t="str">
        <f>MID('Funding Import'!B5011,8,50)</f>
        <v/>
      </c>
      <c r="G5009">
        <f>'Funding Import'!I5011</f>
        <v>0</v>
      </c>
      <c r="H5009">
        <f>'Funding Import'!H5011</f>
        <v>0</v>
      </c>
    </row>
    <row r="5010" spans="1:8" ht="15" x14ac:dyDescent="0.2">
      <c r="A5010" s="191" t="str">
        <f t="shared" si="157"/>
        <v/>
      </c>
      <c r="B5010" s="191"/>
      <c r="C5010" s="191" t="str">
        <f t="shared" si="156"/>
        <v/>
      </c>
      <c r="D5010">
        <f>'Funding Import'!A5012</f>
        <v>0</v>
      </c>
      <c r="E5010" t="str">
        <f>MID('Funding Import'!B5012,2,4)</f>
        <v/>
      </c>
      <c r="F5010" t="str">
        <f>MID('Funding Import'!B5012,8,50)</f>
        <v/>
      </c>
      <c r="G5010">
        <f>'Funding Import'!I5012</f>
        <v>0</v>
      </c>
      <c r="H5010">
        <f>'Funding Import'!H5012</f>
        <v>0</v>
      </c>
    </row>
    <row r="5011" spans="1:8" ht="15" x14ac:dyDescent="0.2">
      <c r="A5011" s="191" t="str">
        <f t="shared" si="157"/>
        <v/>
      </c>
      <c r="B5011" s="191"/>
      <c r="C5011" s="191" t="str">
        <f t="shared" si="156"/>
        <v/>
      </c>
      <c r="D5011">
        <f>'Funding Import'!A5013</f>
        <v>0</v>
      </c>
      <c r="E5011" t="str">
        <f>MID('Funding Import'!B5013,2,4)</f>
        <v/>
      </c>
      <c r="F5011" t="str">
        <f>MID('Funding Import'!B5013,8,50)</f>
        <v/>
      </c>
      <c r="G5011">
        <f>'Funding Import'!I5013</f>
        <v>0</v>
      </c>
      <c r="H5011">
        <f>'Funding Import'!H5013</f>
        <v>0</v>
      </c>
    </row>
    <row r="5012" spans="1:8" ht="15" x14ac:dyDescent="0.2">
      <c r="A5012" s="191" t="str">
        <f t="shared" si="157"/>
        <v/>
      </c>
      <c r="B5012" s="191"/>
      <c r="C5012" s="191" t="str">
        <f t="shared" si="156"/>
        <v/>
      </c>
      <c r="D5012">
        <f>'Funding Import'!A5014</f>
        <v>0</v>
      </c>
      <c r="E5012" t="str">
        <f>MID('Funding Import'!B5014,2,4)</f>
        <v/>
      </c>
      <c r="F5012" t="str">
        <f>MID('Funding Import'!B5014,8,50)</f>
        <v/>
      </c>
      <c r="G5012">
        <f>'Funding Import'!I5014</f>
        <v>0</v>
      </c>
      <c r="H5012">
        <f>'Funding Import'!H5014</f>
        <v>0</v>
      </c>
    </row>
    <row r="5013" spans="1:8" ht="15" x14ac:dyDescent="0.2">
      <c r="A5013" s="191" t="str">
        <f t="shared" si="157"/>
        <v/>
      </c>
      <c r="B5013" s="191"/>
      <c r="C5013" s="191" t="str">
        <f t="shared" si="156"/>
        <v/>
      </c>
      <c r="D5013">
        <f>'Funding Import'!A5015</f>
        <v>0</v>
      </c>
      <c r="E5013" t="str">
        <f>MID('Funding Import'!B5015,2,4)</f>
        <v/>
      </c>
      <c r="F5013" t="str">
        <f>MID('Funding Import'!B5015,8,50)</f>
        <v/>
      </c>
      <c r="G5013">
        <f>'Funding Import'!I5015</f>
        <v>0</v>
      </c>
      <c r="H5013">
        <f>'Funding Import'!H5015</f>
        <v>0</v>
      </c>
    </row>
    <row r="5014" spans="1:8" ht="15" x14ac:dyDescent="0.2">
      <c r="A5014" s="191" t="str">
        <f t="shared" si="157"/>
        <v/>
      </c>
      <c r="B5014" s="191"/>
      <c r="C5014" s="191" t="str">
        <f t="shared" si="156"/>
        <v/>
      </c>
      <c r="D5014">
        <f>'Funding Import'!A5016</f>
        <v>0</v>
      </c>
      <c r="E5014" t="str">
        <f>MID('Funding Import'!B5016,2,4)</f>
        <v/>
      </c>
      <c r="F5014" t="str">
        <f>MID('Funding Import'!B5016,8,50)</f>
        <v/>
      </c>
      <c r="G5014">
        <f>'Funding Import'!I5016</f>
        <v>0</v>
      </c>
      <c r="H5014">
        <f>'Funding Import'!H5016</f>
        <v>0</v>
      </c>
    </row>
    <row r="5015" spans="1:8" ht="15" x14ac:dyDescent="0.2">
      <c r="A5015" s="191" t="str">
        <f t="shared" si="157"/>
        <v/>
      </c>
      <c r="B5015" s="191"/>
      <c r="C5015" s="191" t="str">
        <f t="shared" si="156"/>
        <v/>
      </c>
      <c r="D5015">
        <f>'Funding Import'!A5017</f>
        <v>0</v>
      </c>
      <c r="E5015" t="str">
        <f>MID('Funding Import'!B5017,2,4)</f>
        <v/>
      </c>
      <c r="F5015" t="str">
        <f>MID('Funding Import'!B5017,8,50)</f>
        <v/>
      </c>
      <c r="G5015">
        <f>'Funding Import'!I5017</f>
        <v>0</v>
      </c>
      <c r="H5015">
        <f>'Funding Import'!H5017</f>
        <v>0</v>
      </c>
    </row>
    <row r="5016" spans="1:8" ht="15" x14ac:dyDescent="0.2">
      <c r="A5016" s="191" t="str">
        <f t="shared" si="157"/>
        <v/>
      </c>
      <c r="B5016" s="191"/>
      <c r="C5016" s="191" t="str">
        <f t="shared" si="156"/>
        <v/>
      </c>
      <c r="D5016">
        <f>'Funding Import'!A5018</f>
        <v>0</v>
      </c>
      <c r="E5016" t="str">
        <f>MID('Funding Import'!B5018,2,4)</f>
        <v/>
      </c>
      <c r="F5016" t="str">
        <f>MID('Funding Import'!B5018,8,50)</f>
        <v/>
      </c>
      <c r="G5016">
        <f>'Funding Import'!I5018</f>
        <v>0</v>
      </c>
      <c r="H5016">
        <f>'Funding Import'!H5018</f>
        <v>0</v>
      </c>
    </row>
    <row r="5017" spans="1:8" ht="15" x14ac:dyDescent="0.2">
      <c r="A5017" s="191" t="str">
        <f t="shared" si="157"/>
        <v/>
      </c>
      <c r="B5017" s="191"/>
      <c r="C5017" s="191" t="str">
        <f t="shared" si="156"/>
        <v/>
      </c>
      <c r="D5017">
        <f>'Funding Import'!A5019</f>
        <v>0</v>
      </c>
      <c r="E5017" t="str">
        <f>MID('Funding Import'!B5019,2,4)</f>
        <v/>
      </c>
      <c r="F5017" t="str">
        <f>MID('Funding Import'!B5019,8,50)</f>
        <v/>
      </c>
      <c r="G5017">
        <f>'Funding Import'!I5019</f>
        <v>0</v>
      </c>
      <c r="H5017">
        <f>'Funding Import'!H5019</f>
        <v>0</v>
      </c>
    </row>
    <row r="5018" spans="1:8" ht="15" x14ac:dyDescent="0.2">
      <c r="A5018" s="191" t="str">
        <f t="shared" si="157"/>
        <v/>
      </c>
      <c r="B5018" s="191"/>
      <c r="C5018" s="191" t="str">
        <f t="shared" si="156"/>
        <v/>
      </c>
      <c r="D5018">
        <f>'Funding Import'!A5020</f>
        <v>0</v>
      </c>
      <c r="E5018" t="str">
        <f>MID('Funding Import'!B5020,2,4)</f>
        <v/>
      </c>
      <c r="F5018" t="str">
        <f>MID('Funding Import'!B5020,8,50)</f>
        <v/>
      </c>
      <c r="G5018">
        <f>'Funding Import'!I5020</f>
        <v>0</v>
      </c>
      <c r="H5018">
        <f>'Funding Import'!H5020</f>
        <v>0</v>
      </c>
    </row>
    <row r="5019" spans="1:8" ht="15" x14ac:dyDescent="0.2">
      <c r="A5019" s="191" t="str">
        <f t="shared" si="157"/>
        <v/>
      </c>
      <c r="B5019" s="191"/>
      <c r="C5019" s="191" t="str">
        <f t="shared" si="156"/>
        <v/>
      </c>
      <c r="D5019">
        <f>'Funding Import'!A5021</f>
        <v>0</v>
      </c>
      <c r="E5019" t="str">
        <f>MID('Funding Import'!B5021,2,4)</f>
        <v/>
      </c>
      <c r="F5019" t="str">
        <f>MID('Funding Import'!B5021,8,50)</f>
        <v/>
      </c>
      <c r="G5019">
        <f>'Funding Import'!I5021</f>
        <v>0</v>
      </c>
      <c r="H5019">
        <f>'Funding Import'!H5021</f>
        <v>0</v>
      </c>
    </row>
    <row r="5020" spans="1:8" ht="15" x14ac:dyDescent="0.2">
      <c r="A5020" s="191" t="str">
        <f t="shared" si="157"/>
        <v/>
      </c>
      <c r="B5020" s="191"/>
      <c r="C5020" s="191" t="str">
        <f t="shared" si="156"/>
        <v/>
      </c>
      <c r="D5020">
        <f>'Funding Import'!A5022</f>
        <v>0</v>
      </c>
      <c r="E5020" t="str">
        <f>MID('Funding Import'!B5022,2,4)</f>
        <v/>
      </c>
      <c r="F5020" t="str">
        <f>MID('Funding Import'!B5022,8,50)</f>
        <v/>
      </c>
      <c r="G5020">
        <f>'Funding Import'!I5022</f>
        <v>0</v>
      </c>
      <c r="H5020">
        <f>'Funding Import'!H5022</f>
        <v>0</v>
      </c>
    </row>
    <row r="5021" spans="1:8" ht="15" x14ac:dyDescent="0.2">
      <c r="A5021" s="191" t="str">
        <f t="shared" si="157"/>
        <v/>
      </c>
      <c r="B5021" s="191"/>
      <c r="C5021" s="191" t="str">
        <f t="shared" si="156"/>
        <v/>
      </c>
      <c r="D5021">
        <f>'Funding Import'!A5023</f>
        <v>0</v>
      </c>
      <c r="E5021" t="str">
        <f>MID('Funding Import'!B5023,2,4)</f>
        <v/>
      </c>
      <c r="F5021" t="str">
        <f>MID('Funding Import'!B5023,8,50)</f>
        <v/>
      </c>
      <c r="G5021">
        <f>'Funding Import'!I5023</f>
        <v>0</v>
      </c>
      <c r="H5021">
        <f>'Funding Import'!H5023</f>
        <v>0</v>
      </c>
    </row>
    <row r="5022" spans="1:8" ht="15" x14ac:dyDescent="0.2">
      <c r="A5022" s="191" t="str">
        <f t="shared" si="157"/>
        <v/>
      </c>
      <c r="B5022" s="191"/>
      <c r="C5022" s="191" t="str">
        <f t="shared" si="156"/>
        <v/>
      </c>
      <c r="D5022">
        <f>'Funding Import'!A5024</f>
        <v>0</v>
      </c>
      <c r="E5022" t="str">
        <f>MID('Funding Import'!B5024,2,4)</f>
        <v/>
      </c>
      <c r="F5022" t="str">
        <f>MID('Funding Import'!B5024,8,50)</f>
        <v/>
      </c>
      <c r="G5022">
        <f>'Funding Import'!I5024</f>
        <v>0</v>
      </c>
      <c r="H5022">
        <f>'Funding Import'!H5024</f>
        <v>0</v>
      </c>
    </row>
    <row r="5023" spans="1:8" ht="15" x14ac:dyDescent="0.2">
      <c r="A5023" s="191" t="str">
        <f t="shared" si="157"/>
        <v/>
      </c>
      <c r="B5023" s="191"/>
      <c r="C5023" s="191" t="str">
        <f t="shared" si="156"/>
        <v/>
      </c>
      <c r="D5023">
        <f>'Funding Import'!A5025</f>
        <v>0</v>
      </c>
      <c r="E5023" t="str">
        <f>MID('Funding Import'!B5025,2,4)</f>
        <v/>
      </c>
      <c r="F5023" t="str">
        <f>MID('Funding Import'!B5025,8,50)</f>
        <v/>
      </c>
      <c r="G5023">
        <f>'Funding Import'!I5025</f>
        <v>0</v>
      </c>
      <c r="H5023">
        <f>'Funding Import'!H5025</f>
        <v>0</v>
      </c>
    </row>
    <row r="5024" spans="1:8" ht="15" x14ac:dyDescent="0.2">
      <c r="A5024" s="191" t="str">
        <f t="shared" si="157"/>
        <v/>
      </c>
      <c r="B5024" s="191"/>
      <c r="C5024" s="191" t="str">
        <f t="shared" si="156"/>
        <v/>
      </c>
      <c r="D5024">
        <f>'Funding Import'!A5026</f>
        <v>0</v>
      </c>
      <c r="E5024" t="str">
        <f>MID('Funding Import'!B5026,2,4)</f>
        <v/>
      </c>
      <c r="F5024" t="str">
        <f>MID('Funding Import'!B5026,8,50)</f>
        <v/>
      </c>
      <c r="G5024">
        <f>'Funding Import'!I5026</f>
        <v>0</v>
      </c>
      <c r="H5024">
        <f>'Funding Import'!H5026</f>
        <v>0</v>
      </c>
    </row>
    <row r="5025" spans="1:8" ht="15" x14ac:dyDescent="0.2">
      <c r="A5025" s="191" t="str">
        <f t="shared" si="157"/>
        <v/>
      </c>
      <c r="B5025" s="191"/>
      <c r="C5025" s="191" t="str">
        <f t="shared" si="156"/>
        <v/>
      </c>
      <c r="D5025">
        <f>'Funding Import'!A5027</f>
        <v>0</v>
      </c>
      <c r="E5025" t="str">
        <f>MID('Funding Import'!B5027,2,4)</f>
        <v/>
      </c>
      <c r="F5025" t="str">
        <f>MID('Funding Import'!B5027,8,50)</f>
        <v/>
      </c>
      <c r="G5025">
        <f>'Funding Import'!I5027</f>
        <v>0</v>
      </c>
      <c r="H5025">
        <f>'Funding Import'!H5027</f>
        <v>0</v>
      </c>
    </row>
    <row r="5026" spans="1:8" ht="15" x14ac:dyDescent="0.2">
      <c r="A5026" s="191" t="str">
        <f t="shared" si="157"/>
        <v/>
      </c>
      <c r="B5026" s="191"/>
      <c r="C5026" s="191" t="str">
        <f t="shared" si="156"/>
        <v/>
      </c>
      <c r="D5026">
        <f>'Funding Import'!A5028</f>
        <v>0</v>
      </c>
      <c r="E5026" t="str">
        <f>MID('Funding Import'!B5028,2,4)</f>
        <v/>
      </c>
      <c r="F5026" t="str">
        <f>MID('Funding Import'!B5028,8,50)</f>
        <v/>
      </c>
      <c r="G5026">
        <f>'Funding Import'!I5028</f>
        <v>0</v>
      </c>
      <c r="H5026">
        <f>'Funding Import'!H5028</f>
        <v>0</v>
      </c>
    </row>
    <row r="5027" spans="1:8" ht="15" x14ac:dyDescent="0.2">
      <c r="A5027" s="191" t="str">
        <f t="shared" si="157"/>
        <v/>
      </c>
      <c r="B5027" s="191"/>
      <c r="C5027" s="191" t="str">
        <f t="shared" si="156"/>
        <v/>
      </c>
      <c r="D5027">
        <f>'Funding Import'!A5029</f>
        <v>0</v>
      </c>
      <c r="E5027" t="str">
        <f>MID('Funding Import'!B5029,2,4)</f>
        <v/>
      </c>
      <c r="F5027" t="str">
        <f>MID('Funding Import'!B5029,8,50)</f>
        <v/>
      </c>
      <c r="G5027">
        <f>'Funding Import'!I5029</f>
        <v>0</v>
      </c>
      <c r="H5027">
        <f>'Funding Import'!H5029</f>
        <v>0</v>
      </c>
    </row>
    <row r="5028" spans="1:8" ht="15" x14ac:dyDescent="0.2">
      <c r="A5028" s="191" t="str">
        <f t="shared" si="157"/>
        <v/>
      </c>
      <c r="B5028" s="191"/>
      <c r="C5028" s="191" t="str">
        <f t="shared" si="156"/>
        <v/>
      </c>
      <c r="D5028">
        <f>'Funding Import'!A5030</f>
        <v>0</v>
      </c>
      <c r="E5028" t="str">
        <f>MID('Funding Import'!B5030,2,4)</f>
        <v/>
      </c>
      <c r="F5028" t="str">
        <f>MID('Funding Import'!B5030,8,50)</f>
        <v/>
      </c>
      <c r="G5028">
        <f>'Funding Import'!I5030</f>
        <v>0</v>
      </c>
      <c r="H5028">
        <f>'Funding Import'!H5030</f>
        <v>0</v>
      </c>
    </row>
    <row r="5029" spans="1:8" ht="15" x14ac:dyDescent="0.2">
      <c r="A5029" s="191" t="str">
        <f t="shared" si="157"/>
        <v/>
      </c>
      <c r="B5029" s="191"/>
      <c r="C5029" s="191" t="str">
        <f t="shared" si="156"/>
        <v/>
      </c>
      <c r="D5029">
        <f>'Funding Import'!A5031</f>
        <v>0</v>
      </c>
      <c r="E5029" t="str">
        <f>MID('Funding Import'!B5031,2,4)</f>
        <v/>
      </c>
      <c r="F5029" t="str">
        <f>MID('Funding Import'!B5031,8,50)</f>
        <v/>
      </c>
      <c r="G5029">
        <f>'Funding Import'!I5031</f>
        <v>0</v>
      </c>
      <c r="H5029">
        <f>'Funding Import'!H5031</f>
        <v>0</v>
      </c>
    </row>
    <row r="5030" spans="1:8" ht="15" x14ac:dyDescent="0.2">
      <c r="A5030" s="191" t="str">
        <f t="shared" si="157"/>
        <v/>
      </c>
      <c r="B5030" s="191"/>
      <c r="C5030" s="191" t="str">
        <f t="shared" si="156"/>
        <v/>
      </c>
      <c r="D5030">
        <f>'Funding Import'!A5032</f>
        <v>0</v>
      </c>
      <c r="E5030" t="str">
        <f>MID('Funding Import'!B5032,2,4)</f>
        <v/>
      </c>
      <c r="F5030" t="str">
        <f>MID('Funding Import'!B5032,8,50)</f>
        <v/>
      </c>
      <c r="G5030">
        <f>'Funding Import'!I5032</f>
        <v>0</v>
      </c>
      <c r="H5030">
        <f>'Funding Import'!H5032</f>
        <v>0</v>
      </c>
    </row>
    <row r="5031" spans="1:8" ht="15" x14ac:dyDescent="0.2">
      <c r="A5031" s="191" t="str">
        <f t="shared" si="157"/>
        <v/>
      </c>
      <c r="B5031" s="191"/>
      <c r="C5031" s="191" t="str">
        <f t="shared" si="156"/>
        <v/>
      </c>
      <c r="D5031">
        <f>'Funding Import'!A5033</f>
        <v>0</v>
      </c>
      <c r="E5031" t="str">
        <f>MID('Funding Import'!B5033,2,4)</f>
        <v/>
      </c>
      <c r="F5031" t="str">
        <f>MID('Funding Import'!B5033,8,50)</f>
        <v/>
      </c>
      <c r="G5031">
        <f>'Funding Import'!I5033</f>
        <v>0</v>
      </c>
      <c r="H5031">
        <f>'Funding Import'!H5033</f>
        <v>0</v>
      </c>
    </row>
    <row r="5032" spans="1:8" ht="15" x14ac:dyDescent="0.2">
      <c r="A5032" s="191" t="str">
        <f t="shared" si="157"/>
        <v/>
      </c>
      <c r="B5032" s="191"/>
      <c r="C5032" s="191" t="str">
        <f t="shared" si="156"/>
        <v/>
      </c>
      <c r="D5032">
        <f>'Funding Import'!A5034</f>
        <v>0</v>
      </c>
      <c r="E5032" t="str">
        <f>MID('Funding Import'!B5034,2,4)</f>
        <v/>
      </c>
      <c r="F5032" t="str">
        <f>MID('Funding Import'!B5034,8,50)</f>
        <v/>
      </c>
      <c r="G5032">
        <f>'Funding Import'!I5034</f>
        <v>0</v>
      </c>
      <c r="H5032">
        <f>'Funding Import'!H5034</f>
        <v>0</v>
      </c>
    </row>
    <row r="5033" spans="1:8" ht="15" x14ac:dyDescent="0.2">
      <c r="A5033" s="191" t="str">
        <f t="shared" si="157"/>
        <v/>
      </c>
      <c r="B5033" s="191"/>
      <c r="C5033" s="191" t="str">
        <f t="shared" si="156"/>
        <v/>
      </c>
      <c r="D5033">
        <f>'Funding Import'!A5035</f>
        <v>0</v>
      </c>
      <c r="E5033" t="str">
        <f>MID('Funding Import'!B5035,2,4)</f>
        <v/>
      </c>
      <c r="F5033" t="str">
        <f>MID('Funding Import'!B5035,8,50)</f>
        <v/>
      </c>
      <c r="G5033">
        <f>'Funding Import'!I5035</f>
        <v>0</v>
      </c>
      <c r="H5033">
        <f>'Funding Import'!H5035</f>
        <v>0</v>
      </c>
    </row>
    <row r="5034" spans="1:8" ht="15" x14ac:dyDescent="0.2">
      <c r="A5034" s="191" t="str">
        <f t="shared" si="157"/>
        <v/>
      </c>
      <c r="B5034" s="191"/>
      <c r="C5034" s="191" t="str">
        <f t="shared" si="156"/>
        <v/>
      </c>
      <c r="D5034">
        <f>'Funding Import'!A5036</f>
        <v>0</v>
      </c>
      <c r="E5034" t="str">
        <f>MID('Funding Import'!B5036,2,4)</f>
        <v/>
      </c>
      <c r="F5034" t="str">
        <f>MID('Funding Import'!B5036,8,50)</f>
        <v/>
      </c>
      <c r="G5034">
        <f>'Funding Import'!I5036</f>
        <v>0</v>
      </c>
      <c r="H5034">
        <f>'Funding Import'!H5036</f>
        <v>0</v>
      </c>
    </row>
    <row r="5035" spans="1:8" ht="15" x14ac:dyDescent="0.2">
      <c r="A5035" s="191" t="str">
        <f t="shared" si="157"/>
        <v/>
      </c>
      <c r="B5035" s="191"/>
      <c r="C5035" s="191" t="str">
        <f t="shared" si="156"/>
        <v/>
      </c>
      <c r="D5035">
        <f>'Funding Import'!A5037</f>
        <v>0</v>
      </c>
      <c r="E5035" t="str">
        <f>MID('Funding Import'!B5037,2,4)</f>
        <v/>
      </c>
      <c r="F5035" t="str">
        <f>MID('Funding Import'!B5037,8,50)</f>
        <v/>
      </c>
      <c r="G5035">
        <f>'Funding Import'!I5037</f>
        <v>0</v>
      </c>
      <c r="H5035">
        <f>'Funding Import'!H5037</f>
        <v>0</v>
      </c>
    </row>
    <row r="5036" spans="1:8" ht="15" x14ac:dyDescent="0.2">
      <c r="A5036" s="191" t="str">
        <f t="shared" si="157"/>
        <v/>
      </c>
      <c r="B5036" s="191"/>
      <c r="C5036" s="191" t="str">
        <f t="shared" si="156"/>
        <v/>
      </c>
      <c r="D5036">
        <f>'Funding Import'!A5038</f>
        <v>0</v>
      </c>
      <c r="E5036" t="str">
        <f>MID('Funding Import'!B5038,2,4)</f>
        <v/>
      </c>
      <c r="F5036" t="str">
        <f>MID('Funding Import'!B5038,8,50)</f>
        <v/>
      </c>
      <c r="G5036">
        <f>'Funding Import'!I5038</f>
        <v>0</v>
      </c>
      <c r="H5036">
        <f>'Funding Import'!H5038</f>
        <v>0</v>
      </c>
    </row>
    <row r="5037" spans="1:8" ht="15" x14ac:dyDescent="0.2">
      <c r="A5037" s="191" t="str">
        <f t="shared" si="157"/>
        <v/>
      </c>
      <c r="B5037" s="191"/>
      <c r="C5037" s="191" t="str">
        <f t="shared" si="156"/>
        <v/>
      </c>
      <c r="D5037">
        <f>'Funding Import'!A5039</f>
        <v>0</v>
      </c>
      <c r="E5037" t="str">
        <f>MID('Funding Import'!B5039,2,4)</f>
        <v/>
      </c>
      <c r="F5037" t="str">
        <f>MID('Funding Import'!B5039,8,50)</f>
        <v/>
      </c>
      <c r="G5037">
        <f>'Funding Import'!I5039</f>
        <v>0</v>
      </c>
      <c r="H5037">
        <f>'Funding Import'!H5039</f>
        <v>0</v>
      </c>
    </row>
    <row r="5038" spans="1:8" ht="15" x14ac:dyDescent="0.2">
      <c r="A5038" s="191" t="str">
        <f t="shared" si="157"/>
        <v/>
      </c>
      <c r="B5038" s="191"/>
      <c r="C5038" s="191" t="str">
        <f t="shared" si="156"/>
        <v/>
      </c>
      <c r="D5038">
        <f>'Funding Import'!A5040</f>
        <v>0</v>
      </c>
      <c r="E5038" t="str">
        <f>MID('Funding Import'!B5040,2,4)</f>
        <v/>
      </c>
      <c r="F5038" t="str">
        <f>MID('Funding Import'!B5040,8,50)</f>
        <v/>
      </c>
      <c r="G5038">
        <f>'Funding Import'!I5040</f>
        <v>0</v>
      </c>
      <c r="H5038">
        <f>'Funding Import'!H5040</f>
        <v>0</v>
      </c>
    </row>
    <row r="5039" spans="1:8" ht="15" x14ac:dyDescent="0.2">
      <c r="A5039" s="191" t="str">
        <f t="shared" si="157"/>
        <v/>
      </c>
      <c r="B5039" s="191"/>
      <c r="C5039" s="191" t="str">
        <f t="shared" si="156"/>
        <v/>
      </c>
      <c r="D5039">
        <f>'Funding Import'!A5041</f>
        <v>0</v>
      </c>
      <c r="E5039" t="str">
        <f>MID('Funding Import'!B5041,2,4)</f>
        <v/>
      </c>
      <c r="F5039" t="str">
        <f>MID('Funding Import'!B5041,8,50)</f>
        <v/>
      </c>
      <c r="G5039">
        <f>'Funding Import'!I5041</f>
        <v>0</v>
      </c>
      <c r="H5039">
        <f>'Funding Import'!H5041</f>
        <v>0</v>
      </c>
    </row>
    <row r="5040" spans="1:8" ht="15" x14ac:dyDescent="0.2">
      <c r="A5040" s="191" t="str">
        <f t="shared" si="157"/>
        <v/>
      </c>
      <c r="B5040" s="191"/>
      <c r="C5040" s="191" t="str">
        <f t="shared" si="156"/>
        <v/>
      </c>
      <c r="D5040">
        <f>'Funding Import'!A5042</f>
        <v>0</v>
      </c>
      <c r="E5040" t="str">
        <f>MID('Funding Import'!B5042,2,4)</f>
        <v/>
      </c>
      <c r="F5040" t="str">
        <f>MID('Funding Import'!B5042,8,50)</f>
        <v/>
      </c>
      <c r="G5040">
        <f>'Funding Import'!I5042</f>
        <v>0</v>
      </c>
      <c r="H5040">
        <f>'Funding Import'!H5042</f>
        <v>0</v>
      </c>
    </row>
    <row r="5041" spans="1:8" ht="15" x14ac:dyDescent="0.2">
      <c r="A5041" s="191" t="str">
        <f t="shared" si="157"/>
        <v/>
      </c>
      <c r="B5041" s="191"/>
      <c r="C5041" s="191" t="str">
        <f t="shared" si="156"/>
        <v/>
      </c>
      <c r="D5041">
        <f>'Funding Import'!A5043</f>
        <v>0</v>
      </c>
      <c r="E5041" t="str">
        <f>MID('Funding Import'!B5043,2,4)</f>
        <v/>
      </c>
      <c r="F5041" t="str">
        <f>MID('Funding Import'!B5043,8,50)</f>
        <v/>
      </c>
      <c r="G5041">
        <f>'Funding Import'!I5043</f>
        <v>0</v>
      </c>
      <c r="H5041">
        <f>'Funding Import'!H5043</f>
        <v>0</v>
      </c>
    </row>
    <row r="5042" spans="1:8" ht="15" x14ac:dyDescent="0.2">
      <c r="A5042" s="191" t="str">
        <f t="shared" si="157"/>
        <v/>
      </c>
      <c r="B5042" s="191"/>
      <c r="C5042" s="191" t="str">
        <f t="shared" ref="C5042:C5105" si="158">A5042&amp;E5042</f>
        <v/>
      </c>
      <c r="D5042">
        <f>'Funding Import'!A5044</f>
        <v>0</v>
      </c>
      <c r="E5042" t="str">
        <f>MID('Funding Import'!B5044,2,4)</f>
        <v/>
      </c>
      <c r="F5042" t="str">
        <f>MID('Funding Import'!B5044,8,50)</f>
        <v/>
      </c>
      <c r="G5042">
        <f>'Funding Import'!I5044</f>
        <v>0</v>
      </c>
      <c r="H5042">
        <f>'Funding Import'!H5044</f>
        <v>0</v>
      </c>
    </row>
    <row r="5043" spans="1:8" ht="15" x14ac:dyDescent="0.2">
      <c r="A5043" s="191" t="str">
        <f t="shared" si="157"/>
        <v/>
      </c>
      <c r="B5043" s="191"/>
      <c r="C5043" s="191" t="str">
        <f t="shared" si="158"/>
        <v/>
      </c>
      <c r="D5043">
        <f>'Funding Import'!A5045</f>
        <v>0</v>
      </c>
      <c r="E5043" t="str">
        <f>MID('Funding Import'!B5045,2,4)</f>
        <v/>
      </c>
      <c r="F5043" t="str">
        <f>MID('Funding Import'!B5045,8,50)</f>
        <v/>
      </c>
      <c r="G5043">
        <f>'Funding Import'!I5045</f>
        <v>0</v>
      </c>
      <c r="H5043">
        <f>'Funding Import'!H5045</f>
        <v>0</v>
      </c>
    </row>
    <row r="5044" spans="1:8" ht="15" x14ac:dyDescent="0.2">
      <c r="A5044" s="191" t="str">
        <f t="shared" si="157"/>
        <v/>
      </c>
      <c r="B5044" s="191"/>
      <c r="C5044" s="191" t="str">
        <f t="shared" si="158"/>
        <v/>
      </c>
      <c r="D5044">
        <f>'Funding Import'!A5046</f>
        <v>0</v>
      </c>
      <c r="E5044" t="str">
        <f>MID('Funding Import'!B5046,2,4)</f>
        <v/>
      </c>
      <c r="F5044" t="str">
        <f>MID('Funding Import'!B5046,8,50)</f>
        <v/>
      </c>
      <c r="G5044">
        <f>'Funding Import'!I5046</f>
        <v>0</v>
      </c>
      <c r="H5044">
        <f>'Funding Import'!H5046</f>
        <v>0</v>
      </c>
    </row>
    <row r="5045" spans="1:8" ht="15" x14ac:dyDescent="0.2">
      <c r="A5045" s="191" t="str">
        <f t="shared" si="157"/>
        <v/>
      </c>
      <c r="B5045" s="191"/>
      <c r="C5045" s="191" t="str">
        <f t="shared" si="158"/>
        <v/>
      </c>
      <c r="D5045">
        <f>'Funding Import'!A5047</f>
        <v>0</v>
      </c>
      <c r="E5045" t="str">
        <f>MID('Funding Import'!B5047,2,4)</f>
        <v/>
      </c>
      <c r="F5045" t="str">
        <f>MID('Funding Import'!B5047,8,50)</f>
        <v/>
      </c>
      <c r="G5045">
        <f>'Funding Import'!I5047</f>
        <v>0</v>
      </c>
      <c r="H5045">
        <f>'Funding Import'!H5047</f>
        <v>0</v>
      </c>
    </row>
    <row r="5046" spans="1:8" ht="15" x14ac:dyDescent="0.2">
      <c r="A5046" s="191" t="str">
        <f t="shared" si="157"/>
        <v/>
      </c>
      <c r="B5046" s="191"/>
      <c r="C5046" s="191" t="str">
        <f t="shared" si="158"/>
        <v/>
      </c>
      <c r="D5046">
        <f>'Funding Import'!A5048</f>
        <v>0</v>
      </c>
      <c r="E5046" t="str">
        <f>MID('Funding Import'!B5048,2,4)</f>
        <v/>
      </c>
      <c r="F5046" t="str">
        <f>MID('Funding Import'!B5048,8,50)</f>
        <v/>
      </c>
      <c r="G5046">
        <f>'Funding Import'!I5048</f>
        <v>0</v>
      </c>
      <c r="H5046">
        <f>'Funding Import'!H5048</f>
        <v>0</v>
      </c>
    </row>
    <row r="5047" spans="1:8" ht="15" x14ac:dyDescent="0.2">
      <c r="A5047" s="191" t="str">
        <f t="shared" si="157"/>
        <v/>
      </c>
      <c r="B5047" s="191"/>
      <c r="C5047" s="191" t="str">
        <f t="shared" si="158"/>
        <v/>
      </c>
      <c r="D5047">
        <f>'Funding Import'!A5049</f>
        <v>0</v>
      </c>
      <c r="E5047" t="str">
        <f>MID('Funding Import'!B5049,2,4)</f>
        <v/>
      </c>
      <c r="F5047" t="str">
        <f>MID('Funding Import'!B5049,8,50)</f>
        <v/>
      </c>
      <c r="G5047">
        <f>'Funding Import'!I5049</f>
        <v>0</v>
      </c>
      <c r="H5047">
        <f>'Funding Import'!H5049</f>
        <v>0</v>
      </c>
    </row>
    <row r="5048" spans="1:8" ht="15" x14ac:dyDescent="0.2">
      <c r="A5048" s="191" t="str">
        <f t="shared" si="157"/>
        <v/>
      </c>
      <c r="B5048" s="191"/>
      <c r="C5048" s="191" t="str">
        <f t="shared" si="158"/>
        <v/>
      </c>
      <c r="D5048">
        <f>'Funding Import'!A5050</f>
        <v>0</v>
      </c>
      <c r="E5048" t="str">
        <f>MID('Funding Import'!B5050,2,4)</f>
        <v/>
      </c>
      <c r="F5048" t="str">
        <f>MID('Funding Import'!B5050,8,50)</f>
        <v/>
      </c>
      <c r="G5048">
        <f>'Funding Import'!I5050</f>
        <v>0</v>
      </c>
      <c r="H5048">
        <f>'Funding Import'!H5050</f>
        <v>0</v>
      </c>
    </row>
    <row r="5049" spans="1:8" ht="15" x14ac:dyDescent="0.2">
      <c r="A5049" s="191" t="str">
        <f t="shared" si="157"/>
        <v/>
      </c>
      <c r="B5049" s="191"/>
      <c r="C5049" s="191" t="str">
        <f t="shared" si="158"/>
        <v/>
      </c>
      <c r="D5049">
        <f>'Funding Import'!A5051</f>
        <v>0</v>
      </c>
      <c r="E5049" t="str">
        <f>MID('Funding Import'!B5051,2,4)</f>
        <v/>
      </c>
      <c r="F5049" t="str">
        <f>MID('Funding Import'!B5051,8,50)</f>
        <v/>
      </c>
      <c r="G5049">
        <f>'Funding Import'!I5051</f>
        <v>0</v>
      </c>
      <c r="H5049">
        <f>'Funding Import'!H5051</f>
        <v>0</v>
      </c>
    </row>
    <row r="5050" spans="1:8" ht="15" x14ac:dyDescent="0.2">
      <c r="A5050" s="191" t="str">
        <f t="shared" si="157"/>
        <v/>
      </c>
      <c r="B5050" s="191"/>
      <c r="C5050" s="191" t="str">
        <f t="shared" si="158"/>
        <v/>
      </c>
      <c r="D5050">
        <f>'Funding Import'!A5052</f>
        <v>0</v>
      </c>
      <c r="E5050" t="str">
        <f>MID('Funding Import'!B5052,2,4)</f>
        <v/>
      </c>
      <c r="F5050" t="str">
        <f>MID('Funding Import'!B5052,8,50)</f>
        <v/>
      </c>
      <c r="G5050">
        <f>'Funding Import'!I5052</f>
        <v>0</v>
      </c>
      <c r="H5050">
        <f>'Funding Import'!H5052</f>
        <v>0</v>
      </c>
    </row>
    <row r="5051" spans="1:8" ht="15" x14ac:dyDescent="0.2">
      <c r="A5051" s="191" t="str">
        <f t="shared" si="157"/>
        <v/>
      </c>
      <c r="B5051" s="191"/>
      <c r="C5051" s="191" t="str">
        <f t="shared" si="158"/>
        <v/>
      </c>
      <c r="D5051">
        <f>'Funding Import'!A5053</f>
        <v>0</v>
      </c>
      <c r="E5051" t="str">
        <f>MID('Funding Import'!B5053,2,4)</f>
        <v/>
      </c>
      <c r="F5051" t="str">
        <f>MID('Funding Import'!B5053,8,50)</f>
        <v/>
      </c>
      <c r="G5051">
        <f>'Funding Import'!I5053</f>
        <v>0</v>
      </c>
      <c r="H5051">
        <f>'Funding Import'!H5053</f>
        <v>0</v>
      </c>
    </row>
    <row r="5052" spans="1:8" ht="15" x14ac:dyDescent="0.2">
      <c r="A5052" s="191" t="str">
        <f t="shared" si="157"/>
        <v/>
      </c>
      <c r="B5052" s="191"/>
      <c r="C5052" s="191" t="str">
        <f t="shared" si="158"/>
        <v/>
      </c>
      <c r="D5052">
        <f>'Funding Import'!A5054</f>
        <v>0</v>
      </c>
      <c r="E5052" t="str">
        <f>MID('Funding Import'!B5054,2,4)</f>
        <v/>
      </c>
      <c r="F5052" t="str">
        <f>MID('Funding Import'!B5054,8,50)</f>
        <v/>
      </c>
      <c r="G5052">
        <f>'Funding Import'!I5054</f>
        <v>0</v>
      </c>
      <c r="H5052">
        <f>'Funding Import'!H5054</f>
        <v>0</v>
      </c>
    </row>
    <row r="5053" spans="1:8" ht="15" x14ac:dyDescent="0.2">
      <c r="A5053" s="191" t="str">
        <f t="shared" si="157"/>
        <v/>
      </c>
      <c r="B5053" s="191"/>
      <c r="C5053" s="191" t="str">
        <f t="shared" si="158"/>
        <v/>
      </c>
      <c r="D5053">
        <f>'Funding Import'!A5055</f>
        <v>0</v>
      </c>
      <c r="E5053" t="str">
        <f>MID('Funding Import'!B5055,2,4)</f>
        <v/>
      </c>
      <c r="F5053" t="str">
        <f>MID('Funding Import'!B5055,8,50)</f>
        <v/>
      </c>
      <c r="G5053">
        <f>'Funding Import'!I5055</f>
        <v>0</v>
      </c>
      <c r="H5053">
        <f>'Funding Import'!H5055</f>
        <v>0</v>
      </c>
    </row>
    <row r="5054" spans="1:8" ht="15" x14ac:dyDescent="0.2">
      <c r="A5054" s="191" t="str">
        <f t="shared" si="157"/>
        <v/>
      </c>
      <c r="B5054" s="191"/>
      <c r="C5054" s="191" t="str">
        <f t="shared" si="158"/>
        <v/>
      </c>
      <c r="D5054">
        <f>'Funding Import'!A5056</f>
        <v>0</v>
      </c>
      <c r="E5054" t="str">
        <f>MID('Funding Import'!B5056,2,4)</f>
        <v/>
      </c>
      <c r="F5054" t="str">
        <f>MID('Funding Import'!B5056,8,50)</f>
        <v/>
      </c>
      <c r="G5054">
        <f>'Funding Import'!I5056</f>
        <v>0</v>
      </c>
      <c r="H5054">
        <f>'Funding Import'!H5056</f>
        <v>0</v>
      </c>
    </row>
    <row r="5055" spans="1:8" ht="15" x14ac:dyDescent="0.2">
      <c r="A5055" s="191" t="str">
        <f t="shared" si="157"/>
        <v/>
      </c>
      <c r="B5055" s="191"/>
      <c r="C5055" s="191" t="str">
        <f t="shared" si="158"/>
        <v/>
      </c>
      <c r="D5055">
        <f>'Funding Import'!A5057</f>
        <v>0</v>
      </c>
      <c r="E5055" t="str">
        <f>MID('Funding Import'!B5057,2,4)</f>
        <v/>
      </c>
      <c r="F5055" t="str">
        <f>MID('Funding Import'!B5057,8,50)</f>
        <v/>
      </c>
      <c r="G5055">
        <f>'Funding Import'!I5057</f>
        <v>0</v>
      </c>
      <c r="H5055">
        <f>'Funding Import'!H5057</f>
        <v>0</v>
      </c>
    </row>
    <row r="5056" spans="1:8" ht="15" x14ac:dyDescent="0.2">
      <c r="A5056" s="191" t="str">
        <f t="shared" si="157"/>
        <v/>
      </c>
      <c r="B5056" s="191"/>
      <c r="C5056" s="191" t="str">
        <f t="shared" si="158"/>
        <v/>
      </c>
      <c r="D5056">
        <f>'Funding Import'!A5058</f>
        <v>0</v>
      </c>
      <c r="E5056" t="str">
        <f>MID('Funding Import'!B5058,2,4)</f>
        <v/>
      </c>
      <c r="F5056" t="str">
        <f>MID('Funding Import'!B5058,8,50)</f>
        <v/>
      </c>
      <c r="G5056">
        <f>'Funding Import'!I5058</f>
        <v>0</v>
      </c>
      <c r="H5056">
        <f>'Funding Import'!H5058</f>
        <v>0</v>
      </c>
    </row>
    <row r="5057" spans="1:8" ht="15" x14ac:dyDescent="0.2">
      <c r="A5057" s="191" t="str">
        <f t="shared" si="157"/>
        <v/>
      </c>
      <c r="B5057" s="191"/>
      <c r="C5057" s="191" t="str">
        <f t="shared" si="158"/>
        <v/>
      </c>
      <c r="D5057">
        <f>'Funding Import'!A5059</f>
        <v>0</v>
      </c>
      <c r="E5057" t="str">
        <f>MID('Funding Import'!B5059,2,4)</f>
        <v/>
      </c>
      <c r="F5057" t="str">
        <f>MID('Funding Import'!B5059,8,50)</f>
        <v/>
      </c>
      <c r="G5057">
        <f>'Funding Import'!I5059</f>
        <v>0</v>
      </c>
      <c r="H5057">
        <f>'Funding Import'!H5059</f>
        <v>0</v>
      </c>
    </row>
    <row r="5058" spans="1:8" ht="15" x14ac:dyDescent="0.2">
      <c r="A5058" s="191" t="str">
        <f t="shared" ref="A5058:A5121" si="159">MID(D5058,5,4)</f>
        <v/>
      </c>
      <c r="B5058" s="191"/>
      <c r="C5058" s="191" t="str">
        <f t="shared" si="158"/>
        <v/>
      </c>
      <c r="D5058">
        <f>'Funding Import'!A5060</f>
        <v>0</v>
      </c>
      <c r="E5058" t="str">
        <f>MID('Funding Import'!B5060,2,4)</f>
        <v/>
      </c>
      <c r="F5058" t="str">
        <f>MID('Funding Import'!B5060,8,50)</f>
        <v/>
      </c>
      <c r="G5058">
        <f>'Funding Import'!I5060</f>
        <v>0</v>
      </c>
      <c r="H5058">
        <f>'Funding Import'!H5060</f>
        <v>0</v>
      </c>
    </row>
    <row r="5059" spans="1:8" ht="15" x14ac:dyDescent="0.2">
      <c r="A5059" s="191" t="str">
        <f t="shared" si="159"/>
        <v/>
      </c>
      <c r="B5059" s="191"/>
      <c r="C5059" s="191" t="str">
        <f t="shared" si="158"/>
        <v/>
      </c>
      <c r="D5059">
        <f>'Funding Import'!A5061</f>
        <v>0</v>
      </c>
      <c r="E5059" t="str">
        <f>MID('Funding Import'!B5061,2,4)</f>
        <v/>
      </c>
      <c r="F5059" t="str">
        <f>MID('Funding Import'!B5061,8,50)</f>
        <v/>
      </c>
      <c r="G5059">
        <f>'Funding Import'!I5061</f>
        <v>0</v>
      </c>
      <c r="H5059">
        <f>'Funding Import'!H5061</f>
        <v>0</v>
      </c>
    </row>
    <row r="5060" spans="1:8" ht="15" x14ac:dyDescent="0.2">
      <c r="A5060" s="191" t="str">
        <f t="shared" si="159"/>
        <v/>
      </c>
      <c r="B5060" s="191"/>
      <c r="C5060" s="191" t="str">
        <f t="shared" si="158"/>
        <v/>
      </c>
      <c r="D5060">
        <f>'Funding Import'!A5062</f>
        <v>0</v>
      </c>
      <c r="E5060" t="str">
        <f>MID('Funding Import'!B5062,2,4)</f>
        <v/>
      </c>
      <c r="F5060" t="str">
        <f>MID('Funding Import'!B5062,8,50)</f>
        <v/>
      </c>
      <c r="G5060">
        <f>'Funding Import'!I5062</f>
        <v>0</v>
      </c>
      <c r="H5060">
        <f>'Funding Import'!H5062</f>
        <v>0</v>
      </c>
    </row>
    <row r="5061" spans="1:8" ht="15" x14ac:dyDescent="0.2">
      <c r="A5061" s="191" t="str">
        <f t="shared" si="159"/>
        <v/>
      </c>
      <c r="B5061" s="191"/>
      <c r="C5061" s="191" t="str">
        <f t="shared" si="158"/>
        <v/>
      </c>
      <c r="D5061">
        <f>'Funding Import'!A5063</f>
        <v>0</v>
      </c>
      <c r="E5061" t="str">
        <f>MID('Funding Import'!B5063,2,4)</f>
        <v/>
      </c>
      <c r="F5061" t="str">
        <f>MID('Funding Import'!B5063,8,50)</f>
        <v/>
      </c>
      <c r="G5061">
        <f>'Funding Import'!I5063</f>
        <v>0</v>
      </c>
      <c r="H5061">
        <f>'Funding Import'!H5063</f>
        <v>0</v>
      </c>
    </row>
    <row r="5062" spans="1:8" ht="15" x14ac:dyDescent="0.2">
      <c r="A5062" s="191" t="str">
        <f t="shared" si="159"/>
        <v/>
      </c>
      <c r="B5062" s="191"/>
      <c r="C5062" s="191" t="str">
        <f t="shared" si="158"/>
        <v/>
      </c>
      <c r="D5062">
        <f>'Funding Import'!A5064</f>
        <v>0</v>
      </c>
      <c r="E5062" t="str">
        <f>MID('Funding Import'!B5064,2,4)</f>
        <v/>
      </c>
      <c r="F5062" t="str">
        <f>MID('Funding Import'!B5064,8,50)</f>
        <v/>
      </c>
      <c r="G5062">
        <f>'Funding Import'!I5064</f>
        <v>0</v>
      </c>
      <c r="H5062">
        <f>'Funding Import'!H5064</f>
        <v>0</v>
      </c>
    </row>
    <row r="5063" spans="1:8" ht="15" x14ac:dyDescent="0.2">
      <c r="A5063" s="191" t="str">
        <f t="shared" si="159"/>
        <v/>
      </c>
      <c r="B5063" s="191"/>
      <c r="C5063" s="191" t="str">
        <f t="shared" si="158"/>
        <v/>
      </c>
      <c r="D5063">
        <f>'Funding Import'!A5065</f>
        <v>0</v>
      </c>
      <c r="E5063" t="str">
        <f>MID('Funding Import'!B5065,2,4)</f>
        <v/>
      </c>
      <c r="F5063" t="str">
        <f>MID('Funding Import'!B5065,8,50)</f>
        <v/>
      </c>
      <c r="G5063">
        <f>'Funding Import'!I5065</f>
        <v>0</v>
      </c>
      <c r="H5063">
        <f>'Funding Import'!H5065</f>
        <v>0</v>
      </c>
    </row>
    <row r="5064" spans="1:8" ht="15" x14ac:dyDescent="0.2">
      <c r="A5064" s="191" t="str">
        <f t="shared" si="159"/>
        <v/>
      </c>
      <c r="B5064" s="191"/>
      <c r="C5064" s="191" t="str">
        <f t="shared" si="158"/>
        <v/>
      </c>
      <c r="D5064">
        <f>'Funding Import'!A5066</f>
        <v>0</v>
      </c>
      <c r="E5064" t="str">
        <f>MID('Funding Import'!B5066,2,4)</f>
        <v/>
      </c>
      <c r="F5064" t="str">
        <f>MID('Funding Import'!B5066,8,50)</f>
        <v/>
      </c>
      <c r="G5064">
        <f>'Funding Import'!I5066</f>
        <v>0</v>
      </c>
      <c r="H5064">
        <f>'Funding Import'!H5066</f>
        <v>0</v>
      </c>
    </row>
    <row r="5065" spans="1:8" ht="15" x14ac:dyDescent="0.2">
      <c r="A5065" s="191" t="str">
        <f t="shared" si="159"/>
        <v/>
      </c>
      <c r="B5065" s="191"/>
      <c r="C5065" s="191" t="str">
        <f t="shared" si="158"/>
        <v/>
      </c>
      <c r="D5065">
        <f>'Funding Import'!A5067</f>
        <v>0</v>
      </c>
      <c r="E5065" t="str">
        <f>MID('Funding Import'!B5067,2,4)</f>
        <v/>
      </c>
      <c r="F5065" t="str">
        <f>MID('Funding Import'!B5067,8,50)</f>
        <v/>
      </c>
      <c r="G5065">
        <f>'Funding Import'!I5067</f>
        <v>0</v>
      </c>
      <c r="H5065">
        <f>'Funding Import'!H5067</f>
        <v>0</v>
      </c>
    </row>
    <row r="5066" spans="1:8" ht="15" x14ac:dyDescent="0.2">
      <c r="A5066" s="191" t="str">
        <f t="shared" si="159"/>
        <v/>
      </c>
      <c r="B5066" s="191"/>
      <c r="C5066" s="191" t="str">
        <f t="shared" si="158"/>
        <v/>
      </c>
      <c r="D5066">
        <f>'Funding Import'!A5068</f>
        <v>0</v>
      </c>
      <c r="E5066" t="str">
        <f>MID('Funding Import'!B5068,2,4)</f>
        <v/>
      </c>
      <c r="F5066" t="str">
        <f>MID('Funding Import'!B5068,8,50)</f>
        <v/>
      </c>
      <c r="G5066">
        <f>'Funding Import'!I5068</f>
        <v>0</v>
      </c>
      <c r="H5066">
        <f>'Funding Import'!H5068</f>
        <v>0</v>
      </c>
    </row>
    <row r="5067" spans="1:8" ht="15" x14ac:dyDescent="0.2">
      <c r="A5067" s="191" t="str">
        <f t="shared" si="159"/>
        <v/>
      </c>
      <c r="B5067" s="191"/>
      <c r="C5067" s="191" t="str">
        <f t="shared" si="158"/>
        <v/>
      </c>
      <c r="D5067">
        <f>'Funding Import'!A5069</f>
        <v>0</v>
      </c>
      <c r="E5067" t="str">
        <f>MID('Funding Import'!B5069,2,4)</f>
        <v/>
      </c>
      <c r="F5067" t="str">
        <f>MID('Funding Import'!B5069,8,50)</f>
        <v/>
      </c>
      <c r="G5067">
        <f>'Funding Import'!I5069</f>
        <v>0</v>
      </c>
      <c r="H5067">
        <f>'Funding Import'!H5069</f>
        <v>0</v>
      </c>
    </row>
    <row r="5068" spans="1:8" ht="15" x14ac:dyDescent="0.2">
      <c r="A5068" s="191" t="str">
        <f t="shared" si="159"/>
        <v/>
      </c>
      <c r="B5068" s="191"/>
      <c r="C5068" s="191" t="str">
        <f t="shared" si="158"/>
        <v/>
      </c>
      <c r="D5068">
        <f>'Funding Import'!A5070</f>
        <v>0</v>
      </c>
      <c r="E5068" t="str">
        <f>MID('Funding Import'!B5070,2,4)</f>
        <v/>
      </c>
      <c r="F5068" t="str">
        <f>MID('Funding Import'!B5070,8,50)</f>
        <v/>
      </c>
      <c r="G5068">
        <f>'Funding Import'!I5070</f>
        <v>0</v>
      </c>
      <c r="H5068">
        <f>'Funding Import'!H5070</f>
        <v>0</v>
      </c>
    </row>
    <row r="5069" spans="1:8" ht="15" x14ac:dyDescent="0.2">
      <c r="A5069" s="191" t="str">
        <f t="shared" si="159"/>
        <v/>
      </c>
      <c r="B5069" s="191"/>
      <c r="C5069" s="191" t="str">
        <f t="shared" si="158"/>
        <v/>
      </c>
      <c r="D5069">
        <f>'Funding Import'!A5071</f>
        <v>0</v>
      </c>
      <c r="E5069" t="str">
        <f>MID('Funding Import'!B5071,2,4)</f>
        <v/>
      </c>
      <c r="F5069" t="str">
        <f>MID('Funding Import'!B5071,8,50)</f>
        <v/>
      </c>
      <c r="G5069">
        <f>'Funding Import'!I5071</f>
        <v>0</v>
      </c>
      <c r="H5069">
        <f>'Funding Import'!H5071</f>
        <v>0</v>
      </c>
    </row>
    <row r="5070" spans="1:8" ht="15" x14ac:dyDescent="0.2">
      <c r="A5070" s="191" t="str">
        <f t="shared" si="159"/>
        <v/>
      </c>
      <c r="B5070" s="191"/>
      <c r="C5070" s="191" t="str">
        <f t="shared" si="158"/>
        <v/>
      </c>
      <c r="D5070">
        <f>'Funding Import'!A5072</f>
        <v>0</v>
      </c>
      <c r="E5070" t="str">
        <f>MID('Funding Import'!B5072,2,4)</f>
        <v/>
      </c>
      <c r="F5070" t="str">
        <f>MID('Funding Import'!B5072,8,50)</f>
        <v/>
      </c>
      <c r="G5070">
        <f>'Funding Import'!I5072</f>
        <v>0</v>
      </c>
      <c r="H5070">
        <f>'Funding Import'!H5072</f>
        <v>0</v>
      </c>
    </row>
    <row r="5071" spans="1:8" ht="15" x14ac:dyDescent="0.2">
      <c r="A5071" s="191" t="str">
        <f t="shared" si="159"/>
        <v/>
      </c>
      <c r="B5071" s="191"/>
      <c r="C5071" s="191" t="str">
        <f t="shared" si="158"/>
        <v/>
      </c>
      <c r="D5071">
        <f>'Funding Import'!A5073</f>
        <v>0</v>
      </c>
      <c r="E5071" t="str">
        <f>MID('Funding Import'!B5073,2,4)</f>
        <v/>
      </c>
      <c r="F5071" t="str">
        <f>MID('Funding Import'!B5073,8,50)</f>
        <v/>
      </c>
      <c r="G5071">
        <f>'Funding Import'!I5073</f>
        <v>0</v>
      </c>
      <c r="H5071">
        <f>'Funding Import'!H5073</f>
        <v>0</v>
      </c>
    </row>
    <row r="5072" spans="1:8" ht="15" x14ac:dyDescent="0.2">
      <c r="A5072" s="191" t="str">
        <f t="shared" si="159"/>
        <v/>
      </c>
      <c r="B5072" s="191"/>
      <c r="C5072" s="191" t="str">
        <f t="shared" si="158"/>
        <v/>
      </c>
      <c r="D5072">
        <f>'Funding Import'!A5074</f>
        <v>0</v>
      </c>
      <c r="E5072" t="str">
        <f>MID('Funding Import'!B5074,2,4)</f>
        <v/>
      </c>
      <c r="F5072" t="str">
        <f>MID('Funding Import'!B5074,8,50)</f>
        <v/>
      </c>
      <c r="G5072">
        <f>'Funding Import'!I5074</f>
        <v>0</v>
      </c>
      <c r="H5072">
        <f>'Funding Import'!H5074</f>
        <v>0</v>
      </c>
    </row>
    <row r="5073" spans="1:8" ht="15" x14ac:dyDescent="0.2">
      <c r="A5073" s="191" t="str">
        <f t="shared" si="159"/>
        <v/>
      </c>
      <c r="B5073" s="191"/>
      <c r="C5073" s="191" t="str">
        <f t="shared" si="158"/>
        <v/>
      </c>
      <c r="D5073">
        <f>'Funding Import'!A5075</f>
        <v>0</v>
      </c>
      <c r="E5073" t="str">
        <f>MID('Funding Import'!B5075,2,4)</f>
        <v/>
      </c>
      <c r="F5073" t="str">
        <f>MID('Funding Import'!B5075,8,50)</f>
        <v/>
      </c>
      <c r="G5073">
        <f>'Funding Import'!I5075</f>
        <v>0</v>
      </c>
      <c r="H5073">
        <f>'Funding Import'!H5075</f>
        <v>0</v>
      </c>
    </row>
    <row r="5074" spans="1:8" ht="15" x14ac:dyDescent="0.2">
      <c r="A5074" s="191" t="str">
        <f t="shared" si="159"/>
        <v/>
      </c>
      <c r="B5074" s="191"/>
      <c r="C5074" s="191" t="str">
        <f t="shared" si="158"/>
        <v/>
      </c>
      <c r="D5074">
        <f>'Funding Import'!A5076</f>
        <v>0</v>
      </c>
      <c r="E5074" t="str">
        <f>MID('Funding Import'!B5076,2,4)</f>
        <v/>
      </c>
      <c r="F5074" t="str">
        <f>MID('Funding Import'!B5076,8,50)</f>
        <v/>
      </c>
      <c r="G5074">
        <f>'Funding Import'!I5076</f>
        <v>0</v>
      </c>
      <c r="H5074">
        <f>'Funding Import'!H5076</f>
        <v>0</v>
      </c>
    </row>
    <row r="5075" spans="1:8" ht="15" x14ac:dyDescent="0.2">
      <c r="A5075" s="191" t="str">
        <f t="shared" si="159"/>
        <v/>
      </c>
      <c r="B5075" s="191"/>
      <c r="C5075" s="191" t="str">
        <f t="shared" si="158"/>
        <v/>
      </c>
      <c r="D5075">
        <f>'Funding Import'!A5077</f>
        <v>0</v>
      </c>
      <c r="E5075" t="str">
        <f>MID('Funding Import'!B5077,2,4)</f>
        <v/>
      </c>
      <c r="F5075" t="str">
        <f>MID('Funding Import'!B5077,8,50)</f>
        <v/>
      </c>
      <c r="G5075">
        <f>'Funding Import'!I5077</f>
        <v>0</v>
      </c>
      <c r="H5075">
        <f>'Funding Import'!H5077</f>
        <v>0</v>
      </c>
    </row>
    <row r="5076" spans="1:8" ht="15" x14ac:dyDescent="0.2">
      <c r="A5076" s="191" t="str">
        <f t="shared" si="159"/>
        <v/>
      </c>
      <c r="B5076" s="191"/>
      <c r="C5076" s="191" t="str">
        <f t="shared" si="158"/>
        <v/>
      </c>
      <c r="D5076">
        <f>'Funding Import'!A5078</f>
        <v>0</v>
      </c>
      <c r="E5076" t="str">
        <f>MID('Funding Import'!B5078,2,4)</f>
        <v/>
      </c>
      <c r="F5076" t="str">
        <f>MID('Funding Import'!B5078,8,50)</f>
        <v/>
      </c>
      <c r="G5076">
        <f>'Funding Import'!I5078</f>
        <v>0</v>
      </c>
      <c r="H5076">
        <f>'Funding Import'!H5078</f>
        <v>0</v>
      </c>
    </row>
    <row r="5077" spans="1:8" ht="15" x14ac:dyDescent="0.2">
      <c r="A5077" s="191" t="str">
        <f t="shared" si="159"/>
        <v/>
      </c>
      <c r="B5077" s="191"/>
      <c r="C5077" s="191" t="str">
        <f t="shared" si="158"/>
        <v/>
      </c>
      <c r="D5077">
        <f>'Funding Import'!A5079</f>
        <v>0</v>
      </c>
      <c r="E5077" t="str">
        <f>MID('Funding Import'!B5079,2,4)</f>
        <v/>
      </c>
      <c r="F5077" t="str">
        <f>MID('Funding Import'!B5079,8,50)</f>
        <v/>
      </c>
      <c r="G5077">
        <f>'Funding Import'!I5079</f>
        <v>0</v>
      </c>
      <c r="H5077">
        <f>'Funding Import'!H5079</f>
        <v>0</v>
      </c>
    </row>
    <row r="5078" spans="1:8" ht="15" x14ac:dyDescent="0.2">
      <c r="A5078" s="191" t="str">
        <f t="shared" si="159"/>
        <v/>
      </c>
      <c r="B5078" s="191"/>
      <c r="C5078" s="191" t="str">
        <f t="shared" si="158"/>
        <v/>
      </c>
      <c r="D5078">
        <f>'Funding Import'!A5080</f>
        <v>0</v>
      </c>
      <c r="E5078" t="str">
        <f>MID('Funding Import'!B5080,2,4)</f>
        <v/>
      </c>
      <c r="F5078" t="str">
        <f>MID('Funding Import'!B5080,8,50)</f>
        <v/>
      </c>
      <c r="G5078">
        <f>'Funding Import'!I5080</f>
        <v>0</v>
      </c>
      <c r="H5078">
        <f>'Funding Import'!H5080</f>
        <v>0</v>
      </c>
    </row>
    <row r="5079" spans="1:8" ht="15" x14ac:dyDescent="0.2">
      <c r="A5079" s="191" t="str">
        <f t="shared" si="159"/>
        <v/>
      </c>
      <c r="B5079" s="191"/>
      <c r="C5079" s="191" t="str">
        <f t="shared" si="158"/>
        <v/>
      </c>
      <c r="D5079">
        <f>'Funding Import'!A5081</f>
        <v>0</v>
      </c>
      <c r="E5079" t="str">
        <f>MID('Funding Import'!B5081,2,4)</f>
        <v/>
      </c>
      <c r="F5079" t="str">
        <f>MID('Funding Import'!B5081,8,50)</f>
        <v/>
      </c>
      <c r="G5079">
        <f>'Funding Import'!I5081</f>
        <v>0</v>
      </c>
      <c r="H5079">
        <f>'Funding Import'!H5081</f>
        <v>0</v>
      </c>
    </row>
    <row r="5080" spans="1:8" ht="15" x14ac:dyDescent="0.2">
      <c r="A5080" s="191" t="str">
        <f t="shared" si="159"/>
        <v/>
      </c>
      <c r="B5080" s="191"/>
      <c r="C5080" s="191" t="str">
        <f t="shared" si="158"/>
        <v/>
      </c>
      <c r="D5080">
        <f>'Funding Import'!A5082</f>
        <v>0</v>
      </c>
      <c r="E5080" t="str">
        <f>MID('Funding Import'!B5082,2,4)</f>
        <v/>
      </c>
      <c r="F5080" t="str">
        <f>MID('Funding Import'!B5082,8,50)</f>
        <v/>
      </c>
      <c r="G5080">
        <f>'Funding Import'!I5082</f>
        <v>0</v>
      </c>
      <c r="H5080">
        <f>'Funding Import'!H5082</f>
        <v>0</v>
      </c>
    </row>
    <row r="5081" spans="1:8" ht="15" x14ac:dyDescent="0.2">
      <c r="A5081" s="191" t="str">
        <f t="shared" si="159"/>
        <v/>
      </c>
      <c r="B5081" s="191"/>
      <c r="C5081" s="191" t="str">
        <f t="shared" si="158"/>
        <v/>
      </c>
      <c r="D5081">
        <f>'Funding Import'!A5083</f>
        <v>0</v>
      </c>
      <c r="E5081" t="str">
        <f>MID('Funding Import'!B5083,2,4)</f>
        <v/>
      </c>
      <c r="F5081" t="str">
        <f>MID('Funding Import'!B5083,8,50)</f>
        <v/>
      </c>
      <c r="G5081">
        <f>'Funding Import'!I5083</f>
        <v>0</v>
      </c>
      <c r="H5081">
        <f>'Funding Import'!H5083</f>
        <v>0</v>
      </c>
    </row>
    <row r="5082" spans="1:8" ht="15" x14ac:dyDescent="0.2">
      <c r="A5082" s="191" t="str">
        <f t="shared" si="159"/>
        <v/>
      </c>
      <c r="B5082" s="191"/>
      <c r="C5082" s="191" t="str">
        <f t="shared" si="158"/>
        <v/>
      </c>
      <c r="D5082">
        <f>'Funding Import'!A5084</f>
        <v>0</v>
      </c>
      <c r="E5082" t="str">
        <f>MID('Funding Import'!B5084,2,4)</f>
        <v/>
      </c>
      <c r="F5082" t="str">
        <f>MID('Funding Import'!B5084,8,50)</f>
        <v/>
      </c>
      <c r="G5082">
        <f>'Funding Import'!I5084</f>
        <v>0</v>
      </c>
      <c r="H5082">
        <f>'Funding Import'!H5084</f>
        <v>0</v>
      </c>
    </row>
    <row r="5083" spans="1:8" ht="15" x14ac:dyDescent="0.2">
      <c r="A5083" s="191" t="str">
        <f t="shared" si="159"/>
        <v/>
      </c>
      <c r="B5083" s="191"/>
      <c r="C5083" s="191" t="str">
        <f t="shared" si="158"/>
        <v/>
      </c>
      <c r="D5083">
        <f>'Funding Import'!A5085</f>
        <v>0</v>
      </c>
      <c r="E5083" t="str">
        <f>MID('Funding Import'!B5085,2,4)</f>
        <v/>
      </c>
      <c r="F5083" t="str">
        <f>MID('Funding Import'!B5085,8,50)</f>
        <v/>
      </c>
      <c r="G5083">
        <f>'Funding Import'!I5085</f>
        <v>0</v>
      </c>
      <c r="H5083">
        <f>'Funding Import'!H5085</f>
        <v>0</v>
      </c>
    </row>
    <row r="5084" spans="1:8" ht="15" x14ac:dyDescent="0.2">
      <c r="A5084" s="191" t="str">
        <f t="shared" si="159"/>
        <v/>
      </c>
      <c r="B5084" s="191"/>
      <c r="C5084" s="191" t="str">
        <f t="shared" si="158"/>
        <v/>
      </c>
      <c r="D5084">
        <f>'Funding Import'!A5086</f>
        <v>0</v>
      </c>
      <c r="E5084" t="str">
        <f>MID('Funding Import'!B5086,2,4)</f>
        <v/>
      </c>
      <c r="F5084" t="str">
        <f>MID('Funding Import'!B5086,8,50)</f>
        <v/>
      </c>
      <c r="G5084">
        <f>'Funding Import'!I5086</f>
        <v>0</v>
      </c>
      <c r="H5084">
        <f>'Funding Import'!H5086</f>
        <v>0</v>
      </c>
    </row>
    <row r="5085" spans="1:8" ht="15" x14ac:dyDescent="0.2">
      <c r="A5085" s="191" t="str">
        <f t="shared" si="159"/>
        <v/>
      </c>
      <c r="B5085" s="191"/>
      <c r="C5085" s="191" t="str">
        <f t="shared" si="158"/>
        <v/>
      </c>
      <c r="D5085">
        <f>'Funding Import'!A5087</f>
        <v>0</v>
      </c>
      <c r="E5085" t="str">
        <f>MID('Funding Import'!B5087,2,4)</f>
        <v/>
      </c>
      <c r="F5085" t="str">
        <f>MID('Funding Import'!B5087,8,50)</f>
        <v/>
      </c>
      <c r="G5085">
        <f>'Funding Import'!I5087</f>
        <v>0</v>
      </c>
      <c r="H5085">
        <f>'Funding Import'!H5087</f>
        <v>0</v>
      </c>
    </row>
    <row r="5086" spans="1:8" ht="15" x14ac:dyDescent="0.2">
      <c r="A5086" s="191" t="str">
        <f t="shared" si="159"/>
        <v/>
      </c>
      <c r="B5086" s="191"/>
      <c r="C5086" s="191" t="str">
        <f t="shared" si="158"/>
        <v/>
      </c>
      <c r="D5086">
        <f>'Funding Import'!A5088</f>
        <v>0</v>
      </c>
      <c r="E5086" t="str">
        <f>MID('Funding Import'!B5088,2,4)</f>
        <v/>
      </c>
      <c r="F5086" t="str">
        <f>MID('Funding Import'!B5088,8,50)</f>
        <v/>
      </c>
      <c r="G5086">
        <f>'Funding Import'!I5088</f>
        <v>0</v>
      </c>
      <c r="H5086">
        <f>'Funding Import'!H5088</f>
        <v>0</v>
      </c>
    </row>
    <row r="5087" spans="1:8" ht="15" x14ac:dyDescent="0.2">
      <c r="A5087" s="191" t="str">
        <f t="shared" si="159"/>
        <v/>
      </c>
      <c r="B5087" s="191"/>
      <c r="C5087" s="191" t="str">
        <f t="shared" si="158"/>
        <v/>
      </c>
      <c r="D5087">
        <f>'Funding Import'!A5089</f>
        <v>0</v>
      </c>
      <c r="E5087" t="str">
        <f>MID('Funding Import'!B5089,2,4)</f>
        <v/>
      </c>
      <c r="F5087" t="str">
        <f>MID('Funding Import'!B5089,8,50)</f>
        <v/>
      </c>
      <c r="G5087">
        <f>'Funding Import'!I5089</f>
        <v>0</v>
      </c>
      <c r="H5087">
        <f>'Funding Import'!H5089</f>
        <v>0</v>
      </c>
    </row>
    <row r="5088" spans="1:8" ht="15" x14ac:dyDescent="0.2">
      <c r="A5088" s="191" t="str">
        <f t="shared" si="159"/>
        <v/>
      </c>
      <c r="B5088" s="191"/>
      <c r="C5088" s="191" t="str">
        <f t="shared" si="158"/>
        <v/>
      </c>
      <c r="D5088">
        <f>'Funding Import'!A5090</f>
        <v>0</v>
      </c>
      <c r="E5088" t="str">
        <f>MID('Funding Import'!B5090,2,4)</f>
        <v/>
      </c>
      <c r="F5088" t="str">
        <f>MID('Funding Import'!B5090,8,50)</f>
        <v/>
      </c>
      <c r="G5088">
        <f>'Funding Import'!I5090</f>
        <v>0</v>
      </c>
      <c r="H5088">
        <f>'Funding Import'!H5090</f>
        <v>0</v>
      </c>
    </row>
    <row r="5089" spans="1:8" ht="15" x14ac:dyDescent="0.2">
      <c r="A5089" s="191" t="str">
        <f t="shared" si="159"/>
        <v/>
      </c>
      <c r="B5089" s="191"/>
      <c r="C5089" s="191" t="str">
        <f t="shared" si="158"/>
        <v/>
      </c>
      <c r="D5089">
        <f>'Funding Import'!A5091</f>
        <v>0</v>
      </c>
      <c r="E5089" t="str">
        <f>MID('Funding Import'!B5091,2,4)</f>
        <v/>
      </c>
      <c r="F5089" t="str">
        <f>MID('Funding Import'!B5091,8,50)</f>
        <v/>
      </c>
      <c r="G5089">
        <f>'Funding Import'!I5091</f>
        <v>0</v>
      </c>
      <c r="H5089">
        <f>'Funding Import'!H5091</f>
        <v>0</v>
      </c>
    </row>
    <row r="5090" spans="1:8" ht="15" x14ac:dyDescent="0.2">
      <c r="A5090" s="191" t="str">
        <f t="shared" si="159"/>
        <v/>
      </c>
      <c r="B5090" s="191"/>
      <c r="C5090" s="191" t="str">
        <f t="shared" si="158"/>
        <v/>
      </c>
      <c r="D5090">
        <f>'Funding Import'!A5092</f>
        <v>0</v>
      </c>
      <c r="E5090" t="str">
        <f>MID('Funding Import'!B5092,2,4)</f>
        <v/>
      </c>
      <c r="F5090" t="str">
        <f>MID('Funding Import'!B5092,8,50)</f>
        <v/>
      </c>
      <c r="G5090">
        <f>'Funding Import'!I5092</f>
        <v>0</v>
      </c>
      <c r="H5090">
        <f>'Funding Import'!H5092</f>
        <v>0</v>
      </c>
    </row>
    <row r="5091" spans="1:8" ht="15" x14ac:dyDescent="0.2">
      <c r="A5091" s="191" t="str">
        <f t="shared" si="159"/>
        <v/>
      </c>
      <c r="B5091" s="191"/>
      <c r="C5091" s="191" t="str">
        <f t="shared" si="158"/>
        <v/>
      </c>
      <c r="D5091">
        <f>'Funding Import'!A5093</f>
        <v>0</v>
      </c>
      <c r="E5091" t="str">
        <f>MID('Funding Import'!B5093,2,4)</f>
        <v/>
      </c>
      <c r="F5091" t="str">
        <f>MID('Funding Import'!B5093,8,50)</f>
        <v/>
      </c>
      <c r="G5091">
        <f>'Funding Import'!I5093</f>
        <v>0</v>
      </c>
      <c r="H5091">
        <f>'Funding Import'!H5093</f>
        <v>0</v>
      </c>
    </row>
    <row r="5092" spans="1:8" ht="15" x14ac:dyDescent="0.2">
      <c r="A5092" s="191" t="str">
        <f t="shared" si="159"/>
        <v/>
      </c>
      <c r="B5092" s="191"/>
      <c r="C5092" s="191" t="str">
        <f t="shared" si="158"/>
        <v/>
      </c>
      <c r="D5092">
        <f>'Funding Import'!A5094</f>
        <v>0</v>
      </c>
      <c r="E5092" t="str">
        <f>MID('Funding Import'!B5094,2,4)</f>
        <v/>
      </c>
      <c r="F5092" t="str">
        <f>MID('Funding Import'!B5094,8,50)</f>
        <v/>
      </c>
      <c r="G5092">
        <f>'Funding Import'!I5094</f>
        <v>0</v>
      </c>
      <c r="H5092">
        <f>'Funding Import'!H5094</f>
        <v>0</v>
      </c>
    </row>
    <row r="5093" spans="1:8" ht="15" x14ac:dyDescent="0.2">
      <c r="A5093" s="191" t="str">
        <f t="shared" si="159"/>
        <v/>
      </c>
      <c r="B5093" s="191"/>
      <c r="C5093" s="191" t="str">
        <f t="shared" si="158"/>
        <v/>
      </c>
      <c r="D5093">
        <f>'Funding Import'!A5095</f>
        <v>0</v>
      </c>
      <c r="E5093" t="str">
        <f>MID('Funding Import'!B5095,2,4)</f>
        <v/>
      </c>
      <c r="F5093" t="str">
        <f>MID('Funding Import'!B5095,8,50)</f>
        <v/>
      </c>
      <c r="G5093">
        <f>'Funding Import'!I5095</f>
        <v>0</v>
      </c>
      <c r="H5093">
        <f>'Funding Import'!H5095</f>
        <v>0</v>
      </c>
    </row>
    <row r="5094" spans="1:8" ht="15" x14ac:dyDescent="0.2">
      <c r="A5094" s="191" t="str">
        <f t="shared" si="159"/>
        <v/>
      </c>
      <c r="B5094" s="191"/>
      <c r="C5094" s="191" t="str">
        <f t="shared" si="158"/>
        <v/>
      </c>
      <c r="D5094">
        <f>'Funding Import'!A5096</f>
        <v>0</v>
      </c>
      <c r="E5094" t="str">
        <f>MID('Funding Import'!B5096,2,4)</f>
        <v/>
      </c>
      <c r="F5094" t="str">
        <f>MID('Funding Import'!B5096,8,50)</f>
        <v/>
      </c>
      <c r="G5094">
        <f>'Funding Import'!I5096</f>
        <v>0</v>
      </c>
      <c r="H5094">
        <f>'Funding Import'!H5096</f>
        <v>0</v>
      </c>
    </row>
    <row r="5095" spans="1:8" ht="15" x14ac:dyDescent="0.2">
      <c r="A5095" s="191" t="str">
        <f t="shared" si="159"/>
        <v/>
      </c>
      <c r="B5095" s="191"/>
      <c r="C5095" s="191" t="str">
        <f t="shared" si="158"/>
        <v/>
      </c>
      <c r="D5095">
        <f>'Funding Import'!A5097</f>
        <v>0</v>
      </c>
      <c r="E5095" t="str">
        <f>MID('Funding Import'!B5097,2,4)</f>
        <v/>
      </c>
      <c r="F5095" t="str">
        <f>MID('Funding Import'!B5097,8,50)</f>
        <v/>
      </c>
      <c r="G5095">
        <f>'Funding Import'!I5097</f>
        <v>0</v>
      </c>
      <c r="H5095">
        <f>'Funding Import'!H5097</f>
        <v>0</v>
      </c>
    </row>
    <row r="5096" spans="1:8" ht="15" x14ac:dyDescent="0.2">
      <c r="A5096" s="191" t="str">
        <f t="shared" si="159"/>
        <v/>
      </c>
      <c r="B5096" s="191"/>
      <c r="C5096" s="191" t="str">
        <f t="shared" si="158"/>
        <v/>
      </c>
      <c r="D5096">
        <f>'Funding Import'!A5098</f>
        <v>0</v>
      </c>
      <c r="E5096" t="str">
        <f>MID('Funding Import'!B5098,2,4)</f>
        <v/>
      </c>
      <c r="F5096" t="str">
        <f>MID('Funding Import'!B5098,8,50)</f>
        <v/>
      </c>
      <c r="G5096">
        <f>'Funding Import'!I5098</f>
        <v>0</v>
      </c>
      <c r="H5096">
        <f>'Funding Import'!H5098</f>
        <v>0</v>
      </c>
    </row>
    <row r="5097" spans="1:8" ht="15" x14ac:dyDescent="0.2">
      <c r="A5097" s="191" t="str">
        <f t="shared" si="159"/>
        <v/>
      </c>
      <c r="B5097" s="191"/>
      <c r="C5097" s="191" t="str">
        <f t="shared" si="158"/>
        <v/>
      </c>
      <c r="D5097">
        <f>'Funding Import'!A5099</f>
        <v>0</v>
      </c>
      <c r="E5097" t="str">
        <f>MID('Funding Import'!B5099,2,4)</f>
        <v/>
      </c>
      <c r="F5097" t="str">
        <f>MID('Funding Import'!B5099,8,50)</f>
        <v/>
      </c>
      <c r="G5097">
        <f>'Funding Import'!I5099</f>
        <v>0</v>
      </c>
      <c r="H5097">
        <f>'Funding Import'!H5099</f>
        <v>0</v>
      </c>
    </row>
    <row r="5098" spans="1:8" ht="15" x14ac:dyDescent="0.2">
      <c r="A5098" s="191" t="str">
        <f t="shared" si="159"/>
        <v/>
      </c>
      <c r="B5098" s="191"/>
      <c r="C5098" s="191" t="str">
        <f t="shared" si="158"/>
        <v/>
      </c>
      <c r="D5098">
        <f>'Funding Import'!A5100</f>
        <v>0</v>
      </c>
      <c r="E5098" t="str">
        <f>MID('Funding Import'!B5100,2,4)</f>
        <v/>
      </c>
      <c r="F5098" t="str">
        <f>MID('Funding Import'!B5100,8,50)</f>
        <v/>
      </c>
      <c r="G5098">
        <f>'Funding Import'!I5100</f>
        <v>0</v>
      </c>
      <c r="H5098">
        <f>'Funding Import'!H5100</f>
        <v>0</v>
      </c>
    </row>
    <row r="5099" spans="1:8" ht="15" x14ac:dyDescent="0.2">
      <c r="A5099" s="191" t="str">
        <f t="shared" si="159"/>
        <v/>
      </c>
      <c r="B5099" s="191"/>
      <c r="C5099" s="191" t="str">
        <f t="shared" si="158"/>
        <v/>
      </c>
      <c r="D5099">
        <f>'Funding Import'!A5101</f>
        <v>0</v>
      </c>
      <c r="E5099" t="str">
        <f>MID('Funding Import'!B5101,2,4)</f>
        <v/>
      </c>
      <c r="F5099" t="str">
        <f>MID('Funding Import'!B5101,8,50)</f>
        <v/>
      </c>
      <c r="G5099">
        <f>'Funding Import'!I5101</f>
        <v>0</v>
      </c>
      <c r="H5099">
        <f>'Funding Import'!H5101</f>
        <v>0</v>
      </c>
    </row>
    <row r="5100" spans="1:8" ht="15" x14ac:dyDescent="0.2">
      <c r="A5100" s="191" t="str">
        <f t="shared" si="159"/>
        <v/>
      </c>
      <c r="B5100" s="191"/>
      <c r="C5100" s="191" t="str">
        <f t="shared" si="158"/>
        <v/>
      </c>
      <c r="D5100">
        <f>'Funding Import'!A5102</f>
        <v>0</v>
      </c>
      <c r="E5100" t="str">
        <f>MID('Funding Import'!B5102,2,4)</f>
        <v/>
      </c>
      <c r="F5100" t="str">
        <f>MID('Funding Import'!B5102,8,50)</f>
        <v/>
      </c>
      <c r="G5100">
        <f>'Funding Import'!I5102</f>
        <v>0</v>
      </c>
      <c r="H5100">
        <f>'Funding Import'!H5102</f>
        <v>0</v>
      </c>
    </row>
    <row r="5101" spans="1:8" ht="15" x14ac:dyDescent="0.2">
      <c r="A5101" s="191" t="str">
        <f t="shared" si="159"/>
        <v/>
      </c>
      <c r="B5101" s="191"/>
      <c r="C5101" s="191" t="str">
        <f t="shared" si="158"/>
        <v/>
      </c>
      <c r="D5101">
        <f>'Funding Import'!A5103</f>
        <v>0</v>
      </c>
      <c r="E5101" t="str">
        <f>MID('Funding Import'!B5103,2,4)</f>
        <v/>
      </c>
      <c r="F5101" t="str">
        <f>MID('Funding Import'!B5103,8,50)</f>
        <v/>
      </c>
      <c r="G5101">
        <f>'Funding Import'!I5103</f>
        <v>0</v>
      </c>
      <c r="H5101">
        <f>'Funding Import'!H5103</f>
        <v>0</v>
      </c>
    </row>
    <row r="5102" spans="1:8" ht="15" x14ac:dyDescent="0.2">
      <c r="A5102" s="191" t="str">
        <f t="shared" si="159"/>
        <v/>
      </c>
      <c r="B5102" s="191"/>
      <c r="C5102" s="191" t="str">
        <f t="shared" si="158"/>
        <v/>
      </c>
      <c r="D5102">
        <f>'Funding Import'!A5104</f>
        <v>0</v>
      </c>
      <c r="E5102" t="str">
        <f>MID('Funding Import'!B5104,2,4)</f>
        <v/>
      </c>
      <c r="F5102" t="str">
        <f>MID('Funding Import'!B5104,8,50)</f>
        <v/>
      </c>
      <c r="G5102">
        <f>'Funding Import'!I5104</f>
        <v>0</v>
      </c>
      <c r="H5102">
        <f>'Funding Import'!H5104</f>
        <v>0</v>
      </c>
    </row>
    <row r="5103" spans="1:8" ht="15" x14ac:dyDescent="0.2">
      <c r="A5103" s="191" t="str">
        <f t="shared" si="159"/>
        <v/>
      </c>
      <c r="B5103" s="191"/>
      <c r="C5103" s="191" t="str">
        <f t="shared" si="158"/>
        <v/>
      </c>
      <c r="D5103">
        <f>'Funding Import'!A5105</f>
        <v>0</v>
      </c>
      <c r="E5103" t="str">
        <f>MID('Funding Import'!B5105,2,4)</f>
        <v/>
      </c>
      <c r="F5103" t="str">
        <f>MID('Funding Import'!B5105,8,50)</f>
        <v/>
      </c>
      <c r="G5103">
        <f>'Funding Import'!I5105</f>
        <v>0</v>
      </c>
      <c r="H5103">
        <f>'Funding Import'!H5105</f>
        <v>0</v>
      </c>
    </row>
    <row r="5104" spans="1:8" ht="15" x14ac:dyDescent="0.2">
      <c r="A5104" s="191" t="str">
        <f t="shared" si="159"/>
        <v/>
      </c>
      <c r="B5104" s="191"/>
      <c r="C5104" s="191" t="str">
        <f t="shared" si="158"/>
        <v/>
      </c>
      <c r="D5104">
        <f>'Funding Import'!A5106</f>
        <v>0</v>
      </c>
      <c r="E5104" t="str">
        <f>MID('Funding Import'!B5106,2,4)</f>
        <v/>
      </c>
      <c r="F5104" t="str">
        <f>MID('Funding Import'!B5106,8,50)</f>
        <v/>
      </c>
      <c r="G5104">
        <f>'Funding Import'!I5106</f>
        <v>0</v>
      </c>
      <c r="H5104">
        <f>'Funding Import'!H5106</f>
        <v>0</v>
      </c>
    </row>
    <row r="5105" spans="1:8" ht="15" x14ac:dyDescent="0.2">
      <c r="A5105" s="191" t="str">
        <f t="shared" si="159"/>
        <v/>
      </c>
      <c r="B5105" s="191"/>
      <c r="C5105" s="191" t="str">
        <f t="shared" si="158"/>
        <v/>
      </c>
      <c r="D5105">
        <f>'Funding Import'!A5107</f>
        <v>0</v>
      </c>
      <c r="E5105" t="str">
        <f>MID('Funding Import'!B5107,2,4)</f>
        <v/>
      </c>
      <c r="F5105" t="str">
        <f>MID('Funding Import'!B5107,8,50)</f>
        <v/>
      </c>
      <c r="G5105">
        <f>'Funding Import'!I5107</f>
        <v>0</v>
      </c>
      <c r="H5105">
        <f>'Funding Import'!H5107</f>
        <v>0</v>
      </c>
    </row>
    <row r="5106" spans="1:8" ht="15" x14ac:dyDescent="0.2">
      <c r="A5106" s="191" t="str">
        <f t="shared" si="159"/>
        <v/>
      </c>
      <c r="B5106" s="191"/>
      <c r="C5106" s="191" t="str">
        <f t="shared" ref="C5106:C5169" si="160">A5106&amp;E5106</f>
        <v/>
      </c>
      <c r="D5106">
        <f>'Funding Import'!A5108</f>
        <v>0</v>
      </c>
      <c r="E5106" t="str">
        <f>MID('Funding Import'!B5108,2,4)</f>
        <v/>
      </c>
      <c r="F5106" t="str">
        <f>MID('Funding Import'!B5108,8,50)</f>
        <v/>
      </c>
      <c r="G5106">
        <f>'Funding Import'!I5108</f>
        <v>0</v>
      </c>
      <c r="H5106">
        <f>'Funding Import'!H5108</f>
        <v>0</v>
      </c>
    </row>
    <row r="5107" spans="1:8" ht="15" x14ac:dyDescent="0.2">
      <c r="A5107" s="191" t="str">
        <f t="shared" si="159"/>
        <v/>
      </c>
      <c r="B5107" s="191"/>
      <c r="C5107" s="191" t="str">
        <f t="shared" si="160"/>
        <v/>
      </c>
      <c r="D5107">
        <f>'Funding Import'!A5109</f>
        <v>0</v>
      </c>
      <c r="E5107" t="str">
        <f>MID('Funding Import'!B5109,2,4)</f>
        <v/>
      </c>
      <c r="F5107" t="str">
        <f>MID('Funding Import'!B5109,8,50)</f>
        <v/>
      </c>
      <c r="G5107">
        <f>'Funding Import'!I5109</f>
        <v>0</v>
      </c>
      <c r="H5107">
        <f>'Funding Import'!H5109</f>
        <v>0</v>
      </c>
    </row>
    <row r="5108" spans="1:8" ht="15" x14ac:dyDescent="0.2">
      <c r="A5108" s="191" t="str">
        <f t="shared" si="159"/>
        <v/>
      </c>
      <c r="B5108" s="191"/>
      <c r="C5108" s="191" t="str">
        <f t="shared" si="160"/>
        <v/>
      </c>
      <c r="D5108">
        <f>'Funding Import'!A5110</f>
        <v>0</v>
      </c>
      <c r="E5108" t="str">
        <f>MID('Funding Import'!B5110,2,4)</f>
        <v/>
      </c>
      <c r="F5108" t="str">
        <f>MID('Funding Import'!B5110,8,50)</f>
        <v/>
      </c>
      <c r="G5108">
        <f>'Funding Import'!I5110</f>
        <v>0</v>
      </c>
      <c r="H5108">
        <f>'Funding Import'!H5110</f>
        <v>0</v>
      </c>
    </row>
    <row r="5109" spans="1:8" ht="15" x14ac:dyDescent="0.2">
      <c r="A5109" s="191" t="str">
        <f t="shared" si="159"/>
        <v/>
      </c>
      <c r="B5109" s="191"/>
      <c r="C5109" s="191" t="str">
        <f t="shared" si="160"/>
        <v/>
      </c>
      <c r="D5109">
        <f>'Funding Import'!A5111</f>
        <v>0</v>
      </c>
      <c r="E5109" t="str">
        <f>MID('Funding Import'!B5111,2,4)</f>
        <v/>
      </c>
      <c r="F5109" t="str">
        <f>MID('Funding Import'!B5111,8,50)</f>
        <v/>
      </c>
      <c r="G5109">
        <f>'Funding Import'!I5111</f>
        <v>0</v>
      </c>
      <c r="H5109">
        <f>'Funding Import'!H5111</f>
        <v>0</v>
      </c>
    </row>
    <row r="5110" spans="1:8" ht="15" x14ac:dyDescent="0.2">
      <c r="A5110" s="191" t="str">
        <f t="shared" si="159"/>
        <v/>
      </c>
      <c r="B5110" s="191"/>
      <c r="C5110" s="191" t="str">
        <f t="shared" si="160"/>
        <v/>
      </c>
      <c r="D5110">
        <f>'Funding Import'!A5112</f>
        <v>0</v>
      </c>
      <c r="E5110" t="str">
        <f>MID('Funding Import'!B5112,2,4)</f>
        <v/>
      </c>
      <c r="F5110" t="str">
        <f>MID('Funding Import'!B5112,8,50)</f>
        <v/>
      </c>
      <c r="G5110">
        <f>'Funding Import'!I5112</f>
        <v>0</v>
      </c>
      <c r="H5110">
        <f>'Funding Import'!H5112</f>
        <v>0</v>
      </c>
    </row>
    <row r="5111" spans="1:8" ht="15" x14ac:dyDescent="0.2">
      <c r="A5111" s="191" t="str">
        <f t="shared" si="159"/>
        <v/>
      </c>
      <c r="B5111" s="191"/>
      <c r="C5111" s="191" t="str">
        <f t="shared" si="160"/>
        <v/>
      </c>
      <c r="D5111">
        <f>'Funding Import'!A5113</f>
        <v>0</v>
      </c>
      <c r="E5111" t="str">
        <f>MID('Funding Import'!B5113,2,4)</f>
        <v/>
      </c>
      <c r="F5111" t="str">
        <f>MID('Funding Import'!B5113,8,50)</f>
        <v/>
      </c>
      <c r="G5111">
        <f>'Funding Import'!I5113</f>
        <v>0</v>
      </c>
      <c r="H5111">
        <f>'Funding Import'!H5113</f>
        <v>0</v>
      </c>
    </row>
    <row r="5112" spans="1:8" ht="15" x14ac:dyDescent="0.2">
      <c r="A5112" s="191" t="str">
        <f t="shared" si="159"/>
        <v/>
      </c>
      <c r="B5112" s="191"/>
      <c r="C5112" s="191" t="str">
        <f t="shared" si="160"/>
        <v/>
      </c>
      <c r="D5112">
        <f>'Funding Import'!A5114</f>
        <v>0</v>
      </c>
      <c r="E5112" t="str">
        <f>MID('Funding Import'!B5114,2,4)</f>
        <v/>
      </c>
      <c r="F5112" t="str">
        <f>MID('Funding Import'!B5114,8,50)</f>
        <v/>
      </c>
      <c r="G5112">
        <f>'Funding Import'!I5114</f>
        <v>0</v>
      </c>
      <c r="H5112">
        <f>'Funding Import'!H5114</f>
        <v>0</v>
      </c>
    </row>
    <row r="5113" spans="1:8" ht="15" x14ac:dyDescent="0.2">
      <c r="A5113" s="191" t="str">
        <f t="shared" si="159"/>
        <v/>
      </c>
      <c r="B5113" s="191"/>
      <c r="C5113" s="191" t="str">
        <f t="shared" si="160"/>
        <v/>
      </c>
      <c r="D5113">
        <f>'Funding Import'!A5115</f>
        <v>0</v>
      </c>
      <c r="E5113" t="str">
        <f>MID('Funding Import'!B5115,2,4)</f>
        <v/>
      </c>
      <c r="F5113" t="str">
        <f>MID('Funding Import'!B5115,8,50)</f>
        <v/>
      </c>
      <c r="G5113">
        <f>'Funding Import'!I5115</f>
        <v>0</v>
      </c>
      <c r="H5113">
        <f>'Funding Import'!H5115</f>
        <v>0</v>
      </c>
    </row>
    <row r="5114" spans="1:8" ht="15" x14ac:dyDescent="0.2">
      <c r="A5114" s="191" t="str">
        <f t="shared" si="159"/>
        <v/>
      </c>
      <c r="B5114" s="191"/>
      <c r="C5114" s="191" t="str">
        <f t="shared" si="160"/>
        <v/>
      </c>
      <c r="D5114">
        <f>'Funding Import'!A5116</f>
        <v>0</v>
      </c>
      <c r="E5114" t="str">
        <f>MID('Funding Import'!B5116,2,4)</f>
        <v/>
      </c>
      <c r="F5114" t="str">
        <f>MID('Funding Import'!B5116,8,50)</f>
        <v/>
      </c>
      <c r="G5114">
        <f>'Funding Import'!I5116</f>
        <v>0</v>
      </c>
      <c r="H5114">
        <f>'Funding Import'!H5116</f>
        <v>0</v>
      </c>
    </row>
    <row r="5115" spans="1:8" ht="15" x14ac:dyDescent="0.2">
      <c r="A5115" s="191" t="str">
        <f t="shared" si="159"/>
        <v/>
      </c>
      <c r="B5115" s="191"/>
      <c r="C5115" s="191" t="str">
        <f t="shared" si="160"/>
        <v/>
      </c>
      <c r="D5115">
        <f>'Funding Import'!A5117</f>
        <v>0</v>
      </c>
      <c r="E5115" t="str">
        <f>MID('Funding Import'!B5117,2,4)</f>
        <v/>
      </c>
      <c r="F5115" t="str">
        <f>MID('Funding Import'!B5117,8,50)</f>
        <v/>
      </c>
      <c r="G5115">
        <f>'Funding Import'!I5117</f>
        <v>0</v>
      </c>
      <c r="H5115">
        <f>'Funding Import'!H5117</f>
        <v>0</v>
      </c>
    </row>
    <row r="5116" spans="1:8" ht="15" x14ac:dyDescent="0.2">
      <c r="A5116" s="191" t="str">
        <f t="shared" si="159"/>
        <v/>
      </c>
      <c r="B5116" s="191"/>
      <c r="C5116" s="191" t="str">
        <f t="shared" si="160"/>
        <v/>
      </c>
      <c r="D5116">
        <f>'Funding Import'!A5118</f>
        <v>0</v>
      </c>
      <c r="E5116" t="str">
        <f>MID('Funding Import'!B5118,2,4)</f>
        <v/>
      </c>
      <c r="F5116" t="str">
        <f>MID('Funding Import'!B5118,8,50)</f>
        <v/>
      </c>
      <c r="G5116">
        <f>'Funding Import'!I5118</f>
        <v>0</v>
      </c>
      <c r="H5116">
        <f>'Funding Import'!H5118</f>
        <v>0</v>
      </c>
    </row>
    <row r="5117" spans="1:8" ht="15" x14ac:dyDescent="0.2">
      <c r="A5117" s="191" t="str">
        <f t="shared" si="159"/>
        <v/>
      </c>
      <c r="B5117" s="191"/>
      <c r="C5117" s="191" t="str">
        <f t="shared" si="160"/>
        <v/>
      </c>
      <c r="D5117">
        <f>'Funding Import'!A5119</f>
        <v>0</v>
      </c>
      <c r="E5117" t="str">
        <f>MID('Funding Import'!B5119,2,4)</f>
        <v/>
      </c>
      <c r="F5117" t="str">
        <f>MID('Funding Import'!B5119,8,50)</f>
        <v/>
      </c>
      <c r="G5117">
        <f>'Funding Import'!I5119</f>
        <v>0</v>
      </c>
      <c r="H5117">
        <f>'Funding Import'!H5119</f>
        <v>0</v>
      </c>
    </row>
    <row r="5118" spans="1:8" ht="15" x14ac:dyDescent="0.2">
      <c r="A5118" s="191" t="str">
        <f t="shared" si="159"/>
        <v/>
      </c>
      <c r="B5118" s="191"/>
      <c r="C5118" s="191" t="str">
        <f t="shared" si="160"/>
        <v/>
      </c>
      <c r="D5118">
        <f>'Funding Import'!A5120</f>
        <v>0</v>
      </c>
      <c r="E5118" t="str">
        <f>MID('Funding Import'!B5120,2,4)</f>
        <v/>
      </c>
      <c r="F5118" t="str">
        <f>MID('Funding Import'!B5120,8,50)</f>
        <v/>
      </c>
      <c r="G5118">
        <f>'Funding Import'!I5120</f>
        <v>0</v>
      </c>
      <c r="H5118">
        <f>'Funding Import'!H5120</f>
        <v>0</v>
      </c>
    </row>
    <row r="5119" spans="1:8" ht="15" x14ac:dyDescent="0.2">
      <c r="A5119" s="191" t="str">
        <f t="shared" si="159"/>
        <v/>
      </c>
      <c r="B5119" s="191"/>
      <c r="C5119" s="191" t="str">
        <f t="shared" si="160"/>
        <v/>
      </c>
      <c r="D5119">
        <f>'Funding Import'!A5121</f>
        <v>0</v>
      </c>
      <c r="E5119" t="str">
        <f>MID('Funding Import'!B5121,2,4)</f>
        <v/>
      </c>
      <c r="F5119" t="str">
        <f>MID('Funding Import'!B5121,8,50)</f>
        <v/>
      </c>
      <c r="G5119">
        <f>'Funding Import'!I5121</f>
        <v>0</v>
      </c>
      <c r="H5119">
        <f>'Funding Import'!H5121</f>
        <v>0</v>
      </c>
    </row>
    <row r="5120" spans="1:8" ht="15" x14ac:dyDescent="0.2">
      <c r="A5120" s="191" t="str">
        <f t="shared" si="159"/>
        <v/>
      </c>
      <c r="B5120" s="191"/>
      <c r="C5120" s="191" t="str">
        <f t="shared" si="160"/>
        <v/>
      </c>
      <c r="D5120">
        <f>'Funding Import'!A5122</f>
        <v>0</v>
      </c>
      <c r="E5120" t="str">
        <f>MID('Funding Import'!B5122,2,4)</f>
        <v/>
      </c>
      <c r="F5120" t="str">
        <f>MID('Funding Import'!B5122,8,50)</f>
        <v/>
      </c>
      <c r="G5120">
        <f>'Funding Import'!I5122</f>
        <v>0</v>
      </c>
      <c r="H5120">
        <f>'Funding Import'!H5122</f>
        <v>0</v>
      </c>
    </row>
    <row r="5121" spans="1:8" ht="15" x14ac:dyDescent="0.2">
      <c r="A5121" s="191" t="str">
        <f t="shared" si="159"/>
        <v/>
      </c>
      <c r="B5121" s="191"/>
      <c r="C5121" s="191" t="str">
        <f t="shared" si="160"/>
        <v/>
      </c>
      <c r="D5121">
        <f>'Funding Import'!A5123</f>
        <v>0</v>
      </c>
      <c r="E5121" t="str">
        <f>MID('Funding Import'!B5123,2,4)</f>
        <v/>
      </c>
      <c r="F5121" t="str">
        <f>MID('Funding Import'!B5123,8,50)</f>
        <v/>
      </c>
      <c r="G5121">
        <f>'Funding Import'!I5123</f>
        <v>0</v>
      </c>
      <c r="H5121">
        <f>'Funding Import'!H5123</f>
        <v>0</v>
      </c>
    </row>
    <row r="5122" spans="1:8" ht="15" x14ac:dyDescent="0.2">
      <c r="A5122" s="191" t="str">
        <f t="shared" ref="A5122:A5185" si="161">MID(D5122,5,4)</f>
        <v/>
      </c>
      <c r="B5122" s="191"/>
      <c r="C5122" s="191" t="str">
        <f t="shared" si="160"/>
        <v/>
      </c>
      <c r="D5122">
        <f>'Funding Import'!A5124</f>
        <v>0</v>
      </c>
      <c r="E5122" t="str">
        <f>MID('Funding Import'!B5124,2,4)</f>
        <v/>
      </c>
      <c r="F5122" t="str">
        <f>MID('Funding Import'!B5124,8,50)</f>
        <v/>
      </c>
      <c r="G5122">
        <f>'Funding Import'!I5124</f>
        <v>0</v>
      </c>
      <c r="H5122">
        <f>'Funding Import'!H5124</f>
        <v>0</v>
      </c>
    </row>
    <row r="5123" spans="1:8" ht="15" x14ac:dyDescent="0.2">
      <c r="A5123" s="191" t="str">
        <f t="shared" si="161"/>
        <v/>
      </c>
      <c r="B5123" s="191"/>
      <c r="C5123" s="191" t="str">
        <f t="shared" si="160"/>
        <v/>
      </c>
      <c r="D5123">
        <f>'Funding Import'!A5125</f>
        <v>0</v>
      </c>
      <c r="E5123" t="str">
        <f>MID('Funding Import'!B5125,2,4)</f>
        <v/>
      </c>
      <c r="F5123" t="str">
        <f>MID('Funding Import'!B5125,8,50)</f>
        <v/>
      </c>
      <c r="G5123">
        <f>'Funding Import'!I5125</f>
        <v>0</v>
      </c>
      <c r="H5123">
        <f>'Funding Import'!H5125</f>
        <v>0</v>
      </c>
    </row>
    <row r="5124" spans="1:8" ht="15" x14ac:dyDescent="0.2">
      <c r="A5124" s="191" t="str">
        <f t="shared" si="161"/>
        <v/>
      </c>
      <c r="B5124" s="191"/>
      <c r="C5124" s="191" t="str">
        <f t="shared" si="160"/>
        <v/>
      </c>
      <c r="D5124">
        <f>'Funding Import'!A5126</f>
        <v>0</v>
      </c>
      <c r="E5124" t="str">
        <f>MID('Funding Import'!B5126,2,4)</f>
        <v/>
      </c>
      <c r="F5124" t="str">
        <f>MID('Funding Import'!B5126,8,50)</f>
        <v/>
      </c>
      <c r="G5124">
        <f>'Funding Import'!I5126</f>
        <v>0</v>
      </c>
      <c r="H5124">
        <f>'Funding Import'!H5126</f>
        <v>0</v>
      </c>
    </row>
    <row r="5125" spans="1:8" ht="15" x14ac:dyDescent="0.2">
      <c r="A5125" s="191" t="str">
        <f t="shared" si="161"/>
        <v/>
      </c>
      <c r="B5125" s="191"/>
      <c r="C5125" s="191" t="str">
        <f t="shared" si="160"/>
        <v/>
      </c>
      <c r="D5125">
        <f>'Funding Import'!A5127</f>
        <v>0</v>
      </c>
      <c r="E5125" t="str">
        <f>MID('Funding Import'!B5127,2,4)</f>
        <v/>
      </c>
      <c r="F5125" t="str">
        <f>MID('Funding Import'!B5127,8,50)</f>
        <v/>
      </c>
      <c r="G5125">
        <f>'Funding Import'!I5127</f>
        <v>0</v>
      </c>
      <c r="H5125">
        <f>'Funding Import'!H5127</f>
        <v>0</v>
      </c>
    </row>
    <row r="5126" spans="1:8" ht="15" x14ac:dyDescent="0.2">
      <c r="A5126" s="191" t="str">
        <f t="shared" si="161"/>
        <v/>
      </c>
      <c r="B5126" s="191"/>
      <c r="C5126" s="191" t="str">
        <f t="shared" si="160"/>
        <v/>
      </c>
      <c r="D5126">
        <f>'Funding Import'!A5128</f>
        <v>0</v>
      </c>
      <c r="E5126" t="str">
        <f>MID('Funding Import'!B5128,2,4)</f>
        <v/>
      </c>
      <c r="F5126" t="str">
        <f>MID('Funding Import'!B5128,8,50)</f>
        <v/>
      </c>
      <c r="G5126">
        <f>'Funding Import'!I5128</f>
        <v>0</v>
      </c>
      <c r="H5126">
        <f>'Funding Import'!H5128</f>
        <v>0</v>
      </c>
    </row>
    <row r="5127" spans="1:8" ht="15" x14ac:dyDescent="0.2">
      <c r="A5127" s="191" t="str">
        <f t="shared" si="161"/>
        <v/>
      </c>
      <c r="B5127" s="191"/>
      <c r="C5127" s="191" t="str">
        <f t="shared" si="160"/>
        <v/>
      </c>
      <c r="D5127">
        <f>'Funding Import'!A5129</f>
        <v>0</v>
      </c>
      <c r="E5127" t="str">
        <f>MID('Funding Import'!B5129,2,4)</f>
        <v/>
      </c>
      <c r="F5127" t="str">
        <f>MID('Funding Import'!B5129,8,50)</f>
        <v/>
      </c>
      <c r="G5127">
        <f>'Funding Import'!I5129</f>
        <v>0</v>
      </c>
      <c r="H5127">
        <f>'Funding Import'!H5129</f>
        <v>0</v>
      </c>
    </row>
    <row r="5128" spans="1:8" ht="15" x14ac:dyDescent="0.2">
      <c r="A5128" s="191" t="str">
        <f t="shared" si="161"/>
        <v/>
      </c>
      <c r="B5128" s="191"/>
      <c r="C5128" s="191" t="str">
        <f t="shared" si="160"/>
        <v/>
      </c>
      <c r="D5128">
        <f>'Funding Import'!A5130</f>
        <v>0</v>
      </c>
      <c r="E5128" t="str">
        <f>MID('Funding Import'!B5130,2,4)</f>
        <v/>
      </c>
      <c r="F5128" t="str">
        <f>MID('Funding Import'!B5130,8,50)</f>
        <v/>
      </c>
      <c r="G5128">
        <f>'Funding Import'!I5130</f>
        <v>0</v>
      </c>
      <c r="H5128">
        <f>'Funding Import'!H5130</f>
        <v>0</v>
      </c>
    </row>
    <row r="5129" spans="1:8" ht="15" x14ac:dyDescent="0.2">
      <c r="A5129" s="191" t="str">
        <f t="shared" si="161"/>
        <v/>
      </c>
      <c r="B5129" s="191"/>
      <c r="C5129" s="191" t="str">
        <f t="shared" si="160"/>
        <v/>
      </c>
      <c r="D5129">
        <f>'Funding Import'!A5131</f>
        <v>0</v>
      </c>
      <c r="E5129" t="str">
        <f>MID('Funding Import'!B5131,2,4)</f>
        <v/>
      </c>
      <c r="F5129" t="str">
        <f>MID('Funding Import'!B5131,8,50)</f>
        <v/>
      </c>
      <c r="G5129">
        <f>'Funding Import'!I5131</f>
        <v>0</v>
      </c>
      <c r="H5129">
        <f>'Funding Import'!H5131</f>
        <v>0</v>
      </c>
    </row>
    <row r="5130" spans="1:8" ht="15" x14ac:dyDescent="0.2">
      <c r="A5130" s="191" t="str">
        <f t="shared" si="161"/>
        <v/>
      </c>
      <c r="B5130" s="191"/>
      <c r="C5130" s="191" t="str">
        <f t="shared" si="160"/>
        <v/>
      </c>
      <c r="D5130">
        <f>'Funding Import'!A5132</f>
        <v>0</v>
      </c>
      <c r="E5130" t="str">
        <f>MID('Funding Import'!B5132,2,4)</f>
        <v/>
      </c>
      <c r="F5130" t="str">
        <f>MID('Funding Import'!B5132,8,50)</f>
        <v/>
      </c>
      <c r="G5130">
        <f>'Funding Import'!I5132</f>
        <v>0</v>
      </c>
      <c r="H5130">
        <f>'Funding Import'!H5132</f>
        <v>0</v>
      </c>
    </row>
    <row r="5131" spans="1:8" ht="15" x14ac:dyDescent="0.2">
      <c r="A5131" s="191" t="str">
        <f t="shared" si="161"/>
        <v/>
      </c>
      <c r="B5131" s="191"/>
      <c r="C5131" s="191" t="str">
        <f t="shared" si="160"/>
        <v/>
      </c>
      <c r="D5131">
        <f>'Funding Import'!A5133</f>
        <v>0</v>
      </c>
      <c r="E5131" t="str">
        <f>MID('Funding Import'!B5133,2,4)</f>
        <v/>
      </c>
      <c r="F5131" t="str">
        <f>MID('Funding Import'!B5133,8,50)</f>
        <v/>
      </c>
      <c r="G5131">
        <f>'Funding Import'!I5133</f>
        <v>0</v>
      </c>
      <c r="H5131">
        <f>'Funding Import'!H5133</f>
        <v>0</v>
      </c>
    </row>
    <row r="5132" spans="1:8" ht="15" x14ac:dyDescent="0.2">
      <c r="A5132" s="191" t="str">
        <f t="shared" si="161"/>
        <v/>
      </c>
      <c r="B5132" s="191"/>
      <c r="C5132" s="191" t="str">
        <f t="shared" si="160"/>
        <v/>
      </c>
      <c r="D5132">
        <f>'Funding Import'!A5134</f>
        <v>0</v>
      </c>
      <c r="E5132" t="str">
        <f>MID('Funding Import'!B5134,2,4)</f>
        <v/>
      </c>
      <c r="F5132" t="str">
        <f>MID('Funding Import'!B5134,8,50)</f>
        <v/>
      </c>
      <c r="G5132">
        <f>'Funding Import'!I5134</f>
        <v>0</v>
      </c>
      <c r="H5132">
        <f>'Funding Import'!H5134</f>
        <v>0</v>
      </c>
    </row>
    <row r="5133" spans="1:8" ht="15" x14ac:dyDescent="0.2">
      <c r="A5133" s="191" t="str">
        <f t="shared" si="161"/>
        <v/>
      </c>
      <c r="B5133" s="191"/>
      <c r="C5133" s="191" t="str">
        <f t="shared" si="160"/>
        <v/>
      </c>
      <c r="D5133">
        <f>'Funding Import'!A5135</f>
        <v>0</v>
      </c>
      <c r="E5133" t="str">
        <f>MID('Funding Import'!B5135,2,4)</f>
        <v/>
      </c>
      <c r="F5133" t="str">
        <f>MID('Funding Import'!B5135,8,50)</f>
        <v/>
      </c>
      <c r="G5133">
        <f>'Funding Import'!I5135</f>
        <v>0</v>
      </c>
      <c r="H5133">
        <f>'Funding Import'!H5135</f>
        <v>0</v>
      </c>
    </row>
    <row r="5134" spans="1:8" ht="15" x14ac:dyDescent="0.2">
      <c r="A5134" s="191" t="str">
        <f t="shared" si="161"/>
        <v/>
      </c>
      <c r="B5134" s="191"/>
      <c r="C5134" s="191" t="str">
        <f t="shared" si="160"/>
        <v/>
      </c>
      <c r="D5134">
        <f>'Funding Import'!A5136</f>
        <v>0</v>
      </c>
      <c r="E5134" t="str">
        <f>MID('Funding Import'!B5136,2,4)</f>
        <v/>
      </c>
      <c r="F5134" t="str">
        <f>MID('Funding Import'!B5136,8,50)</f>
        <v/>
      </c>
      <c r="G5134">
        <f>'Funding Import'!I5136</f>
        <v>0</v>
      </c>
      <c r="H5134">
        <f>'Funding Import'!H5136</f>
        <v>0</v>
      </c>
    </row>
    <row r="5135" spans="1:8" ht="15" x14ac:dyDescent="0.2">
      <c r="A5135" s="191" t="str">
        <f t="shared" si="161"/>
        <v/>
      </c>
      <c r="B5135" s="191"/>
      <c r="C5135" s="191" t="str">
        <f t="shared" si="160"/>
        <v/>
      </c>
      <c r="D5135">
        <f>'Funding Import'!A5137</f>
        <v>0</v>
      </c>
      <c r="E5135" t="str">
        <f>MID('Funding Import'!B5137,2,4)</f>
        <v/>
      </c>
      <c r="F5135" t="str">
        <f>MID('Funding Import'!B5137,8,50)</f>
        <v/>
      </c>
      <c r="G5135">
        <f>'Funding Import'!I5137</f>
        <v>0</v>
      </c>
      <c r="H5135">
        <f>'Funding Import'!H5137</f>
        <v>0</v>
      </c>
    </row>
    <row r="5136" spans="1:8" ht="15" x14ac:dyDescent="0.2">
      <c r="A5136" s="191" t="str">
        <f t="shared" si="161"/>
        <v/>
      </c>
      <c r="B5136" s="191"/>
      <c r="C5136" s="191" t="str">
        <f t="shared" si="160"/>
        <v/>
      </c>
      <c r="D5136">
        <f>'Funding Import'!A5138</f>
        <v>0</v>
      </c>
      <c r="E5136" t="str">
        <f>MID('Funding Import'!B5138,2,4)</f>
        <v/>
      </c>
      <c r="F5136" t="str">
        <f>MID('Funding Import'!B5138,8,50)</f>
        <v/>
      </c>
      <c r="G5136">
        <f>'Funding Import'!I5138</f>
        <v>0</v>
      </c>
      <c r="H5136">
        <f>'Funding Import'!H5138</f>
        <v>0</v>
      </c>
    </row>
    <row r="5137" spans="1:8" ht="15" x14ac:dyDescent="0.2">
      <c r="A5137" s="191" t="str">
        <f t="shared" si="161"/>
        <v/>
      </c>
      <c r="B5137" s="191"/>
      <c r="C5137" s="191" t="str">
        <f t="shared" si="160"/>
        <v/>
      </c>
      <c r="D5137">
        <f>'Funding Import'!A5139</f>
        <v>0</v>
      </c>
      <c r="E5137" t="str">
        <f>MID('Funding Import'!B5139,2,4)</f>
        <v/>
      </c>
      <c r="F5137" t="str">
        <f>MID('Funding Import'!B5139,8,50)</f>
        <v/>
      </c>
      <c r="G5137">
        <f>'Funding Import'!I5139</f>
        <v>0</v>
      </c>
      <c r="H5137">
        <f>'Funding Import'!H5139</f>
        <v>0</v>
      </c>
    </row>
    <row r="5138" spans="1:8" ht="15" x14ac:dyDescent="0.2">
      <c r="A5138" s="191" t="str">
        <f t="shared" si="161"/>
        <v/>
      </c>
      <c r="B5138" s="191"/>
      <c r="C5138" s="191" t="str">
        <f t="shared" si="160"/>
        <v/>
      </c>
      <c r="D5138">
        <f>'Funding Import'!A5140</f>
        <v>0</v>
      </c>
      <c r="E5138" t="str">
        <f>MID('Funding Import'!B5140,2,4)</f>
        <v/>
      </c>
      <c r="F5138" t="str">
        <f>MID('Funding Import'!B5140,8,50)</f>
        <v/>
      </c>
      <c r="G5138">
        <f>'Funding Import'!I5140</f>
        <v>0</v>
      </c>
      <c r="H5138">
        <f>'Funding Import'!H5140</f>
        <v>0</v>
      </c>
    </row>
    <row r="5139" spans="1:8" ht="15" x14ac:dyDescent="0.2">
      <c r="A5139" s="191" t="str">
        <f t="shared" si="161"/>
        <v/>
      </c>
      <c r="B5139" s="191"/>
      <c r="C5139" s="191" t="str">
        <f t="shared" si="160"/>
        <v/>
      </c>
      <c r="D5139">
        <f>'Funding Import'!A5141</f>
        <v>0</v>
      </c>
      <c r="E5139" t="str">
        <f>MID('Funding Import'!B5141,2,4)</f>
        <v/>
      </c>
      <c r="F5139" t="str">
        <f>MID('Funding Import'!B5141,8,50)</f>
        <v/>
      </c>
      <c r="G5139">
        <f>'Funding Import'!I5141</f>
        <v>0</v>
      </c>
      <c r="H5139">
        <f>'Funding Import'!H5141</f>
        <v>0</v>
      </c>
    </row>
    <row r="5140" spans="1:8" ht="15" x14ac:dyDescent="0.2">
      <c r="A5140" s="191" t="str">
        <f t="shared" si="161"/>
        <v/>
      </c>
      <c r="B5140" s="191"/>
      <c r="C5140" s="191" t="str">
        <f t="shared" si="160"/>
        <v/>
      </c>
      <c r="D5140">
        <f>'Funding Import'!A5142</f>
        <v>0</v>
      </c>
      <c r="E5140" t="str">
        <f>MID('Funding Import'!B5142,2,4)</f>
        <v/>
      </c>
      <c r="F5140" t="str">
        <f>MID('Funding Import'!B5142,8,50)</f>
        <v/>
      </c>
      <c r="G5140">
        <f>'Funding Import'!I5142</f>
        <v>0</v>
      </c>
      <c r="H5140">
        <f>'Funding Import'!H5142</f>
        <v>0</v>
      </c>
    </row>
    <row r="5141" spans="1:8" ht="15" x14ac:dyDescent="0.2">
      <c r="A5141" s="191" t="str">
        <f t="shared" si="161"/>
        <v/>
      </c>
      <c r="B5141" s="191"/>
      <c r="C5141" s="191" t="str">
        <f t="shared" si="160"/>
        <v/>
      </c>
      <c r="D5141">
        <f>'Funding Import'!A5143</f>
        <v>0</v>
      </c>
      <c r="E5141" t="str">
        <f>MID('Funding Import'!B5143,2,4)</f>
        <v/>
      </c>
      <c r="F5141" t="str">
        <f>MID('Funding Import'!B5143,8,50)</f>
        <v/>
      </c>
      <c r="G5141">
        <f>'Funding Import'!I5143</f>
        <v>0</v>
      </c>
      <c r="H5141">
        <f>'Funding Import'!H5143</f>
        <v>0</v>
      </c>
    </row>
    <row r="5142" spans="1:8" ht="15" x14ac:dyDescent="0.2">
      <c r="A5142" s="191" t="str">
        <f t="shared" si="161"/>
        <v/>
      </c>
      <c r="B5142" s="191"/>
      <c r="C5142" s="191" t="str">
        <f t="shared" si="160"/>
        <v/>
      </c>
      <c r="D5142">
        <f>'Funding Import'!A5144</f>
        <v>0</v>
      </c>
      <c r="E5142" t="str">
        <f>MID('Funding Import'!B5144,2,4)</f>
        <v/>
      </c>
      <c r="F5142" t="str">
        <f>MID('Funding Import'!B5144,8,50)</f>
        <v/>
      </c>
      <c r="G5142">
        <f>'Funding Import'!I5144</f>
        <v>0</v>
      </c>
      <c r="H5142">
        <f>'Funding Import'!H5144</f>
        <v>0</v>
      </c>
    </row>
    <row r="5143" spans="1:8" ht="15" x14ac:dyDescent="0.2">
      <c r="A5143" s="191" t="str">
        <f t="shared" si="161"/>
        <v/>
      </c>
      <c r="B5143" s="191"/>
      <c r="C5143" s="191" t="str">
        <f t="shared" si="160"/>
        <v/>
      </c>
      <c r="D5143">
        <f>'Funding Import'!A5145</f>
        <v>0</v>
      </c>
      <c r="E5143" t="str">
        <f>MID('Funding Import'!B5145,2,4)</f>
        <v/>
      </c>
      <c r="F5143" t="str">
        <f>MID('Funding Import'!B5145,8,50)</f>
        <v/>
      </c>
      <c r="G5143">
        <f>'Funding Import'!I5145</f>
        <v>0</v>
      </c>
      <c r="H5143">
        <f>'Funding Import'!H5145</f>
        <v>0</v>
      </c>
    </row>
    <row r="5144" spans="1:8" ht="15" x14ac:dyDescent="0.2">
      <c r="A5144" s="191" t="str">
        <f t="shared" si="161"/>
        <v/>
      </c>
      <c r="B5144" s="191"/>
      <c r="C5144" s="191" t="str">
        <f t="shared" si="160"/>
        <v/>
      </c>
      <c r="D5144">
        <f>'Funding Import'!A5146</f>
        <v>0</v>
      </c>
      <c r="E5144" t="str">
        <f>MID('Funding Import'!B5146,2,4)</f>
        <v/>
      </c>
      <c r="F5144" t="str">
        <f>MID('Funding Import'!B5146,8,50)</f>
        <v/>
      </c>
      <c r="G5144">
        <f>'Funding Import'!I5146</f>
        <v>0</v>
      </c>
      <c r="H5144">
        <f>'Funding Import'!H5146</f>
        <v>0</v>
      </c>
    </row>
    <row r="5145" spans="1:8" ht="15" x14ac:dyDescent="0.2">
      <c r="A5145" s="191" t="str">
        <f t="shared" si="161"/>
        <v/>
      </c>
      <c r="B5145" s="191"/>
      <c r="C5145" s="191" t="str">
        <f t="shared" si="160"/>
        <v/>
      </c>
      <c r="D5145">
        <f>'Funding Import'!A5147</f>
        <v>0</v>
      </c>
      <c r="E5145" t="str">
        <f>MID('Funding Import'!B5147,2,4)</f>
        <v/>
      </c>
      <c r="F5145" t="str">
        <f>MID('Funding Import'!B5147,8,50)</f>
        <v/>
      </c>
      <c r="G5145">
        <f>'Funding Import'!I5147</f>
        <v>0</v>
      </c>
      <c r="H5145">
        <f>'Funding Import'!H5147</f>
        <v>0</v>
      </c>
    </row>
    <row r="5146" spans="1:8" ht="15" x14ac:dyDescent="0.2">
      <c r="A5146" s="191" t="str">
        <f t="shared" si="161"/>
        <v/>
      </c>
      <c r="B5146" s="191"/>
      <c r="C5146" s="191" t="str">
        <f t="shared" si="160"/>
        <v/>
      </c>
      <c r="D5146">
        <f>'Funding Import'!A5148</f>
        <v>0</v>
      </c>
      <c r="E5146" t="str">
        <f>MID('Funding Import'!B5148,2,4)</f>
        <v/>
      </c>
      <c r="F5146" t="str">
        <f>MID('Funding Import'!B5148,8,50)</f>
        <v/>
      </c>
      <c r="G5146">
        <f>'Funding Import'!I5148</f>
        <v>0</v>
      </c>
      <c r="H5146">
        <f>'Funding Import'!H5148</f>
        <v>0</v>
      </c>
    </row>
    <row r="5147" spans="1:8" ht="15" x14ac:dyDescent="0.2">
      <c r="A5147" s="191" t="str">
        <f t="shared" si="161"/>
        <v/>
      </c>
      <c r="B5147" s="191"/>
      <c r="C5147" s="191" t="str">
        <f t="shared" si="160"/>
        <v/>
      </c>
      <c r="D5147">
        <f>'Funding Import'!A5149</f>
        <v>0</v>
      </c>
      <c r="E5147" t="str">
        <f>MID('Funding Import'!B5149,2,4)</f>
        <v/>
      </c>
      <c r="F5147" t="str">
        <f>MID('Funding Import'!B5149,8,50)</f>
        <v/>
      </c>
      <c r="G5147">
        <f>'Funding Import'!I5149</f>
        <v>0</v>
      </c>
      <c r="H5147">
        <f>'Funding Import'!H5149</f>
        <v>0</v>
      </c>
    </row>
    <row r="5148" spans="1:8" ht="15" x14ac:dyDescent="0.2">
      <c r="A5148" s="191" t="str">
        <f t="shared" si="161"/>
        <v/>
      </c>
      <c r="B5148" s="191"/>
      <c r="C5148" s="191" t="str">
        <f t="shared" si="160"/>
        <v/>
      </c>
      <c r="D5148">
        <f>'Funding Import'!A5150</f>
        <v>0</v>
      </c>
      <c r="E5148" t="str">
        <f>MID('Funding Import'!B5150,2,4)</f>
        <v/>
      </c>
      <c r="F5148" t="str">
        <f>MID('Funding Import'!B5150,8,50)</f>
        <v/>
      </c>
      <c r="G5148">
        <f>'Funding Import'!I5150</f>
        <v>0</v>
      </c>
      <c r="H5148">
        <f>'Funding Import'!H5150</f>
        <v>0</v>
      </c>
    </row>
    <row r="5149" spans="1:8" ht="15" x14ac:dyDescent="0.2">
      <c r="A5149" s="191" t="str">
        <f t="shared" si="161"/>
        <v/>
      </c>
      <c r="B5149" s="191"/>
      <c r="C5149" s="191" t="str">
        <f t="shared" si="160"/>
        <v/>
      </c>
      <c r="D5149">
        <f>'Funding Import'!A5151</f>
        <v>0</v>
      </c>
      <c r="E5149" t="str">
        <f>MID('Funding Import'!B5151,2,4)</f>
        <v/>
      </c>
      <c r="F5149" t="str">
        <f>MID('Funding Import'!B5151,8,50)</f>
        <v/>
      </c>
      <c r="G5149">
        <f>'Funding Import'!I5151</f>
        <v>0</v>
      </c>
      <c r="H5149">
        <f>'Funding Import'!H5151</f>
        <v>0</v>
      </c>
    </row>
    <row r="5150" spans="1:8" ht="15" x14ac:dyDescent="0.2">
      <c r="A5150" s="191" t="str">
        <f t="shared" si="161"/>
        <v/>
      </c>
      <c r="B5150" s="191"/>
      <c r="C5150" s="191" t="str">
        <f t="shared" si="160"/>
        <v/>
      </c>
      <c r="D5150">
        <f>'Funding Import'!A5152</f>
        <v>0</v>
      </c>
      <c r="E5150" t="str">
        <f>MID('Funding Import'!B5152,2,4)</f>
        <v/>
      </c>
      <c r="F5150" t="str">
        <f>MID('Funding Import'!B5152,8,50)</f>
        <v/>
      </c>
      <c r="G5150">
        <f>'Funding Import'!I5152</f>
        <v>0</v>
      </c>
      <c r="H5150">
        <f>'Funding Import'!H5152</f>
        <v>0</v>
      </c>
    </row>
    <row r="5151" spans="1:8" ht="15" x14ac:dyDescent="0.2">
      <c r="A5151" s="191" t="str">
        <f t="shared" si="161"/>
        <v/>
      </c>
      <c r="B5151" s="191"/>
      <c r="C5151" s="191" t="str">
        <f t="shared" si="160"/>
        <v/>
      </c>
      <c r="D5151">
        <f>'Funding Import'!A5153</f>
        <v>0</v>
      </c>
      <c r="E5151" t="str">
        <f>MID('Funding Import'!B5153,2,4)</f>
        <v/>
      </c>
      <c r="F5151" t="str">
        <f>MID('Funding Import'!B5153,8,50)</f>
        <v/>
      </c>
      <c r="G5151">
        <f>'Funding Import'!I5153</f>
        <v>0</v>
      </c>
      <c r="H5151">
        <f>'Funding Import'!H5153</f>
        <v>0</v>
      </c>
    </row>
    <row r="5152" spans="1:8" ht="15" x14ac:dyDescent="0.2">
      <c r="A5152" s="191" t="str">
        <f t="shared" si="161"/>
        <v/>
      </c>
      <c r="B5152" s="191"/>
      <c r="C5152" s="191" t="str">
        <f t="shared" si="160"/>
        <v/>
      </c>
      <c r="D5152">
        <f>'Funding Import'!A5154</f>
        <v>0</v>
      </c>
      <c r="E5152" t="str">
        <f>MID('Funding Import'!B5154,2,4)</f>
        <v/>
      </c>
      <c r="F5152" t="str">
        <f>MID('Funding Import'!B5154,8,50)</f>
        <v/>
      </c>
      <c r="G5152">
        <f>'Funding Import'!I5154</f>
        <v>0</v>
      </c>
      <c r="H5152">
        <f>'Funding Import'!H5154</f>
        <v>0</v>
      </c>
    </row>
    <row r="5153" spans="1:8" ht="15" x14ac:dyDescent="0.2">
      <c r="A5153" s="191" t="str">
        <f t="shared" si="161"/>
        <v/>
      </c>
      <c r="B5153" s="191"/>
      <c r="C5153" s="191" t="str">
        <f t="shared" si="160"/>
        <v/>
      </c>
      <c r="D5153">
        <f>'Funding Import'!A5155</f>
        <v>0</v>
      </c>
      <c r="E5153" t="str">
        <f>MID('Funding Import'!B5155,2,4)</f>
        <v/>
      </c>
      <c r="F5153" t="str">
        <f>MID('Funding Import'!B5155,8,50)</f>
        <v/>
      </c>
      <c r="G5153">
        <f>'Funding Import'!I5155</f>
        <v>0</v>
      </c>
      <c r="H5153">
        <f>'Funding Import'!H5155</f>
        <v>0</v>
      </c>
    </row>
    <row r="5154" spans="1:8" ht="15" x14ac:dyDescent="0.2">
      <c r="A5154" s="191" t="str">
        <f t="shared" si="161"/>
        <v/>
      </c>
      <c r="B5154" s="191"/>
      <c r="C5154" s="191" t="str">
        <f t="shared" si="160"/>
        <v/>
      </c>
      <c r="D5154">
        <f>'Funding Import'!A5156</f>
        <v>0</v>
      </c>
      <c r="E5154" t="str">
        <f>MID('Funding Import'!B5156,2,4)</f>
        <v/>
      </c>
      <c r="F5154" t="str">
        <f>MID('Funding Import'!B5156,8,50)</f>
        <v/>
      </c>
      <c r="G5154">
        <f>'Funding Import'!I5156</f>
        <v>0</v>
      </c>
      <c r="H5154">
        <f>'Funding Import'!H5156</f>
        <v>0</v>
      </c>
    </row>
    <row r="5155" spans="1:8" ht="15" x14ac:dyDescent="0.2">
      <c r="A5155" s="191" t="str">
        <f t="shared" si="161"/>
        <v/>
      </c>
      <c r="B5155" s="191"/>
      <c r="C5155" s="191" t="str">
        <f t="shared" si="160"/>
        <v/>
      </c>
      <c r="D5155">
        <f>'Funding Import'!A5157</f>
        <v>0</v>
      </c>
      <c r="E5155" t="str">
        <f>MID('Funding Import'!B5157,2,4)</f>
        <v/>
      </c>
      <c r="F5155" t="str">
        <f>MID('Funding Import'!B5157,8,50)</f>
        <v/>
      </c>
      <c r="G5155">
        <f>'Funding Import'!I5157</f>
        <v>0</v>
      </c>
      <c r="H5155">
        <f>'Funding Import'!H5157</f>
        <v>0</v>
      </c>
    </row>
    <row r="5156" spans="1:8" ht="15" x14ac:dyDescent="0.2">
      <c r="A5156" s="191" t="str">
        <f t="shared" si="161"/>
        <v/>
      </c>
      <c r="B5156" s="191"/>
      <c r="C5156" s="191" t="str">
        <f t="shared" si="160"/>
        <v/>
      </c>
      <c r="D5156">
        <f>'Funding Import'!A5158</f>
        <v>0</v>
      </c>
      <c r="E5156" t="str">
        <f>MID('Funding Import'!B5158,2,4)</f>
        <v/>
      </c>
      <c r="F5156" t="str">
        <f>MID('Funding Import'!B5158,8,50)</f>
        <v/>
      </c>
      <c r="G5156">
        <f>'Funding Import'!I5158</f>
        <v>0</v>
      </c>
      <c r="H5156">
        <f>'Funding Import'!H5158</f>
        <v>0</v>
      </c>
    </row>
    <row r="5157" spans="1:8" ht="15" x14ac:dyDescent="0.2">
      <c r="A5157" s="191" t="str">
        <f t="shared" si="161"/>
        <v/>
      </c>
      <c r="B5157" s="191"/>
      <c r="C5157" s="191" t="str">
        <f t="shared" si="160"/>
        <v/>
      </c>
      <c r="D5157">
        <f>'Funding Import'!A5159</f>
        <v>0</v>
      </c>
      <c r="E5157" t="str">
        <f>MID('Funding Import'!B5159,2,4)</f>
        <v/>
      </c>
      <c r="F5157" t="str">
        <f>MID('Funding Import'!B5159,8,50)</f>
        <v/>
      </c>
      <c r="G5157">
        <f>'Funding Import'!I5159</f>
        <v>0</v>
      </c>
      <c r="H5157">
        <f>'Funding Import'!H5159</f>
        <v>0</v>
      </c>
    </row>
    <row r="5158" spans="1:8" ht="15" x14ac:dyDescent="0.2">
      <c r="A5158" s="191" t="str">
        <f t="shared" si="161"/>
        <v/>
      </c>
      <c r="B5158" s="191"/>
      <c r="C5158" s="191" t="str">
        <f t="shared" si="160"/>
        <v/>
      </c>
      <c r="D5158">
        <f>'Funding Import'!A5160</f>
        <v>0</v>
      </c>
      <c r="E5158" t="str">
        <f>MID('Funding Import'!B5160,2,4)</f>
        <v/>
      </c>
      <c r="F5158" t="str">
        <f>MID('Funding Import'!B5160,8,50)</f>
        <v/>
      </c>
      <c r="G5158">
        <f>'Funding Import'!I5160</f>
        <v>0</v>
      </c>
      <c r="H5158">
        <f>'Funding Import'!H5160</f>
        <v>0</v>
      </c>
    </row>
    <row r="5159" spans="1:8" ht="15" x14ac:dyDescent="0.2">
      <c r="A5159" s="191" t="str">
        <f t="shared" si="161"/>
        <v/>
      </c>
      <c r="B5159" s="191"/>
      <c r="C5159" s="191" t="str">
        <f t="shared" si="160"/>
        <v/>
      </c>
      <c r="D5159">
        <f>'Funding Import'!A5161</f>
        <v>0</v>
      </c>
      <c r="E5159" t="str">
        <f>MID('Funding Import'!B5161,2,4)</f>
        <v/>
      </c>
      <c r="F5159" t="str">
        <f>MID('Funding Import'!B5161,8,50)</f>
        <v/>
      </c>
      <c r="G5159">
        <f>'Funding Import'!I5161</f>
        <v>0</v>
      </c>
      <c r="H5159">
        <f>'Funding Import'!H5161</f>
        <v>0</v>
      </c>
    </row>
    <row r="5160" spans="1:8" ht="15" x14ac:dyDescent="0.2">
      <c r="A5160" s="191" t="str">
        <f t="shared" si="161"/>
        <v/>
      </c>
      <c r="B5160" s="191"/>
      <c r="C5160" s="191" t="str">
        <f t="shared" si="160"/>
        <v/>
      </c>
      <c r="D5160">
        <f>'Funding Import'!A5162</f>
        <v>0</v>
      </c>
      <c r="E5160" t="str">
        <f>MID('Funding Import'!B5162,2,4)</f>
        <v/>
      </c>
      <c r="F5160" t="str">
        <f>MID('Funding Import'!B5162,8,50)</f>
        <v/>
      </c>
      <c r="G5160">
        <f>'Funding Import'!I5162</f>
        <v>0</v>
      </c>
      <c r="H5160">
        <f>'Funding Import'!H5162</f>
        <v>0</v>
      </c>
    </row>
    <row r="5161" spans="1:8" ht="15" x14ac:dyDescent="0.2">
      <c r="A5161" s="191" t="str">
        <f t="shared" si="161"/>
        <v/>
      </c>
      <c r="B5161" s="191"/>
      <c r="C5161" s="191" t="str">
        <f t="shared" si="160"/>
        <v/>
      </c>
      <c r="D5161">
        <f>'Funding Import'!A5163</f>
        <v>0</v>
      </c>
      <c r="E5161" t="str">
        <f>MID('Funding Import'!B5163,2,4)</f>
        <v/>
      </c>
      <c r="F5161" t="str">
        <f>MID('Funding Import'!B5163,8,50)</f>
        <v/>
      </c>
      <c r="G5161">
        <f>'Funding Import'!I5163</f>
        <v>0</v>
      </c>
      <c r="H5161">
        <f>'Funding Import'!H5163</f>
        <v>0</v>
      </c>
    </row>
    <row r="5162" spans="1:8" ht="15" x14ac:dyDescent="0.2">
      <c r="A5162" s="191" t="str">
        <f t="shared" si="161"/>
        <v/>
      </c>
      <c r="B5162" s="191"/>
      <c r="C5162" s="191" t="str">
        <f t="shared" si="160"/>
        <v/>
      </c>
      <c r="D5162">
        <f>'Funding Import'!A5164</f>
        <v>0</v>
      </c>
      <c r="E5162" t="str">
        <f>MID('Funding Import'!B5164,2,4)</f>
        <v/>
      </c>
      <c r="F5162" t="str">
        <f>MID('Funding Import'!B5164,8,50)</f>
        <v/>
      </c>
      <c r="G5162">
        <f>'Funding Import'!I5164</f>
        <v>0</v>
      </c>
      <c r="H5162">
        <f>'Funding Import'!H5164</f>
        <v>0</v>
      </c>
    </row>
    <row r="5163" spans="1:8" ht="15" x14ac:dyDescent="0.2">
      <c r="A5163" s="191" t="str">
        <f t="shared" si="161"/>
        <v/>
      </c>
      <c r="B5163" s="191"/>
      <c r="C5163" s="191" t="str">
        <f t="shared" si="160"/>
        <v/>
      </c>
    </row>
    <row r="5164" spans="1:8" ht="15" x14ac:dyDescent="0.2">
      <c r="A5164" s="191" t="str">
        <f t="shared" si="161"/>
        <v/>
      </c>
      <c r="B5164" s="191"/>
      <c r="C5164" s="191" t="str">
        <f t="shared" si="160"/>
        <v/>
      </c>
    </row>
    <row r="5165" spans="1:8" ht="15" x14ac:dyDescent="0.2">
      <c r="A5165" s="191" t="str">
        <f t="shared" si="161"/>
        <v/>
      </c>
      <c r="B5165" s="191"/>
      <c r="C5165" s="191" t="str">
        <f t="shared" si="160"/>
        <v/>
      </c>
    </row>
    <row r="5166" spans="1:8" ht="15" x14ac:dyDescent="0.2">
      <c r="A5166" s="191" t="str">
        <f t="shared" si="161"/>
        <v/>
      </c>
      <c r="B5166" s="191"/>
      <c r="C5166" s="191" t="str">
        <f t="shared" si="160"/>
        <v/>
      </c>
    </row>
    <row r="5167" spans="1:8" ht="15" x14ac:dyDescent="0.2">
      <c r="A5167" s="191" t="str">
        <f t="shared" si="161"/>
        <v/>
      </c>
      <c r="B5167" s="191"/>
      <c r="C5167" s="191" t="str">
        <f t="shared" si="160"/>
        <v/>
      </c>
    </row>
    <row r="5168" spans="1:8" ht="15" x14ac:dyDescent="0.2">
      <c r="A5168" s="191" t="str">
        <f t="shared" si="161"/>
        <v/>
      </c>
      <c r="B5168" s="191"/>
      <c r="C5168" s="191" t="str">
        <f t="shared" si="160"/>
        <v/>
      </c>
    </row>
    <row r="5169" spans="1:3" ht="15" x14ac:dyDescent="0.2">
      <c r="A5169" s="191" t="str">
        <f t="shared" si="161"/>
        <v/>
      </c>
      <c r="B5169" s="191"/>
      <c r="C5169" s="191" t="str">
        <f t="shared" si="160"/>
        <v/>
      </c>
    </row>
    <row r="5170" spans="1:3" ht="15" x14ac:dyDescent="0.2">
      <c r="A5170" s="191" t="str">
        <f t="shared" si="161"/>
        <v/>
      </c>
      <c r="B5170" s="191"/>
      <c r="C5170" s="191" t="str">
        <f t="shared" ref="C5170:C5233" si="162">A5170&amp;E5170</f>
        <v/>
      </c>
    </row>
    <row r="5171" spans="1:3" ht="15" x14ac:dyDescent="0.2">
      <c r="A5171" s="191" t="str">
        <f t="shared" si="161"/>
        <v/>
      </c>
      <c r="B5171" s="191"/>
      <c r="C5171" s="191" t="str">
        <f t="shared" si="162"/>
        <v/>
      </c>
    </row>
    <row r="5172" spans="1:3" ht="15" x14ac:dyDescent="0.2">
      <c r="A5172" s="191" t="str">
        <f t="shared" si="161"/>
        <v/>
      </c>
      <c r="B5172" s="191"/>
      <c r="C5172" s="191" t="str">
        <f t="shared" si="162"/>
        <v/>
      </c>
    </row>
    <row r="5173" spans="1:3" ht="15" x14ac:dyDescent="0.2">
      <c r="A5173" s="191" t="str">
        <f t="shared" si="161"/>
        <v/>
      </c>
      <c r="B5173" s="191"/>
      <c r="C5173" s="191" t="str">
        <f t="shared" si="162"/>
        <v/>
      </c>
    </row>
    <row r="5174" spans="1:3" ht="15" x14ac:dyDescent="0.2">
      <c r="A5174" s="191" t="str">
        <f t="shared" si="161"/>
        <v/>
      </c>
      <c r="B5174" s="191"/>
      <c r="C5174" s="191" t="str">
        <f t="shared" si="162"/>
        <v/>
      </c>
    </row>
    <row r="5175" spans="1:3" ht="15" x14ac:dyDescent="0.2">
      <c r="A5175" s="191" t="str">
        <f t="shared" si="161"/>
        <v/>
      </c>
      <c r="B5175" s="191"/>
      <c r="C5175" s="191" t="str">
        <f t="shared" si="162"/>
        <v/>
      </c>
    </row>
    <row r="5176" spans="1:3" ht="15" x14ac:dyDescent="0.2">
      <c r="A5176" s="191" t="str">
        <f t="shared" si="161"/>
        <v/>
      </c>
      <c r="B5176" s="191"/>
      <c r="C5176" s="191" t="str">
        <f t="shared" si="162"/>
        <v/>
      </c>
    </row>
    <row r="5177" spans="1:3" ht="15" x14ac:dyDescent="0.2">
      <c r="A5177" s="191" t="str">
        <f t="shared" si="161"/>
        <v/>
      </c>
      <c r="B5177" s="191"/>
      <c r="C5177" s="191" t="str">
        <f t="shared" si="162"/>
        <v/>
      </c>
    </row>
    <row r="5178" spans="1:3" ht="15" x14ac:dyDescent="0.2">
      <c r="A5178" s="191" t="str">
        <f t="shared" si="161"/>
        <v/>
      </c>
      <c r="B5178" s="191"/>
      <c r="C5178" s="191" t="str">
        <f t="shared" si="162"/>
        <v/>
      </c>
    </row>
    <row r="5179" spans="1:3" ht="15" x14ac:dyDescent="0.2">
      <c r="A5179" s="191" t="str">
        <f t="shared" si="161"/>
        <v/>
      </c>
      <c r="B5179" s="191"/>
      <c r="C5179" s="191" t="str">
        <f t="shared" si="162"/>
        <v/>
      </c>
    </row>
    <row r="5180" spans="1:3" ht="15" x14ac:dyDescent="0.2">
      <c r="A5180" s="191" t="str">
        <f t="shared" si="161"/>
        <v/>
      </c>
      <c r="B5180" s="191"/>
      <c r="C5180" s="191" t="str">
        <f t="shared" si="162"/>
        <v/>
      </c>
    </row>
    <row r="5181" spans="1:3" ht="15" x14ac:dyDescent="0.2">
      <c r="A5181" s="191" t="str">
        <f t="shared" si="161"/>
        <v/>
      </c>
      <c r="B5181" s="191"/>
      <c r="C5181" s="191" t="str">
        <f t="shared" si="162"/>
        <v/>
      </c>
    </row>
    <row r="5182" spans="1:3" ht="15" x14ac:dyDescent="0.2">
      <c r="A5182" s="191" t="str">
        <f t="shared" si="161"/>
        <v/>
      </c>
      <c r="B5182" s="191"/>
      <c r="C5182" s="191" t="str">
        <f t="shared" si="162"/>
        <v/>
      </c>
    </row>
    <row r="5183" spans="1:3" ht="15" x14ac:dyDescent="0.2">
      <c r="A5183" s="191" t="str">
        <f t="shared" si="161"/>
        <v/>
      </c>
      <c r="B5183" s="191"/>
      <c r="C5183" s="191" t="str">
        <f t="shared" si="162"/>
        <v/>
      </c>
    </row>
    <row r="5184" spans="1:3" ht="15" x14ac:dyDescent="0.2">
      <c r="A5184" s="191" t="str">
        <f t="shared" si="161"/>
        <v/>
      </c>
      <c r="B5184" s="191"/>
      <c r="C5184" s="191" t="str">
        <f t="shared" si="162"/>
        <v/>
      </c>
    </row>
    <row r="5185" spans="1:3" ht="15" x14ac:dyDescent="0.2">
      <c r="A5185" s="191" t="str">
        <f t="shared" si="161"/>
        <v/>
      </c>
      <c r="B5185" s="191"/>
      <c r="C5185" s="191" t="str">
        <f t="shared" si="162"/>
        <v/>
      </c>
    </row>
    <row r="5186" spans="1:3" ht="15" x14ac:dyDescent="0.2">
      <c r="A5186" s="191" t="str">
        <f t="shared" ref="A5186:A5249" si="163">MID(D5186,5,4)</f>
        <v/>
      </c>
      <c r="B5186" s="191"/>
      <c r="C5186" s="191" t="str">
        <f t="shared" si="162"/>
        <v/>
      </c>
    </row>
    <row r="5187" spans="1:3" ht="15" x14ac:dyDescent="0.2">
      <c r="A5187" s="191" t="str">
        <f t="shared" si="163"/>
        <v/>
      </c>
      <c r="B5187" s="191"/>
      <c r="C5187" s="191" t="str">
        <f t="shared" si="162"/>
        <v/>
      </c>
    </row>
    <row r="5188" spans="1:3" ht="15" x14ac:dyDescent="0.2">
      <c r="A5188" s="191" t="str">
        <f t="shared" si="163"/>
        <v/>
      </c>
      <c r="B5188" s="191"/>
      <c r="C5188" s="191" t="str">
        <f t="shared" si="162"/>
        <v/>
      </c>
    </row>
    <row r="5189" spans="1:3" ht="15" x14ac:dyDescent="0.2">
      <c r="A5189" s="191" t="str">
        <f t="shared" si="163"/>
        <v/>
      </c>
      <c r="B5189" s="191"/>
      <c r="C5189" s="191" t="str">
        <f t="shared" si="162"/>
        <v/>
      </c>
    </row>
    <row r="5190" spans="1:3" ht="15" x14ac:dyDescent="0.2">
      <c r="A5190" s="191" t="str">
        <f t="shared" si="163"/>
        <v/>
      </c>
      <c r="B5190" s="191"/>
      <c r="C5190" s="191" t="str">
        <f t="shared" si="162"/>
        <v/>
      </c>
    </row>
    <row r="5191" spans="1:3" ht="15" x14ac:dyDescent="0.2">
      <c r="A5191" s="191" t="str">
        <f t="shared" si="163"/>
        <v/>
      </c>
      <c r="B5191" s="191"/>
      <c r="C5191" s="191" t="str">
        <f t="shared" si="162"/>
        <v/>
      </c>
    </row>
    <row r="5192" spans="1:3" ht="15" x14ac:dyDescent="0.2">
      <c r="A5192" s="191" t="str">
        <f t="shared" si="163"/>
        <v/>
      </c>
      <c r="B5192" s="191"/>
      <c r="C5192" s="191" t="str">
        <f t="shared" si="162"/>
        <v/>
      </c>
    </row>
    <row r="5193" spans="1:3" ht="15" x14ac:dyDescent="0.2">
      <c r="A5193" s="191" t="str">
        <f t="shared" si="163"/>
        <v/>
      </c>
      <c r="B5193" s="191"/>
      <c r="C5193" s="191" t="str">
        <f t="shared" si="162"/>
        <v/>
      </c>
    </row>
    <row r="5194" spans="1:3" ht="15" x14ac:dyDescent="0.2">
      <c r="A5194" s="191" t="str">
        <f t="shared" si="163"/>
        <v/>
      </c>
      <c r="B5194" s="191"/>
      <c r="C5194" s="191" t="str">
        <f t="shared" si="162"/>
        <v/>
      </c>
    </row>
    <row r="5195" spans="1:3" ht="15" x14ac:dyDescent="0.2">
      <c r="A5195" s="191" t="str">
        <f t="shared" si="163"/>
        <v/>
      </c>
      <c r="B5195" s="191"/>
      <c r="C5195" s="191" t="str">
        <f t="shared" si="162"/>
        <v/>
      </c>
    </row>
    <row r="5196" spans="1:3" ht="15" x14ac:dyDescent="0.2">
      <c r="A5196" s="191" t="str">
        <f t="shared" si="163"/>
        <v/>
      </c>
      <c r="B5196" s="191"/>
      <c r="C5196" s="191" t="str">
        <f t="shared" si="162"/>
        <v/>
      </c>
    </row>
    <row r="5197" spans="1:3" ht="15" x14ac:dyDescent="0.2">
      <c r="A5197" s="191" t="str">
        <f t="shared" si="163"/>
        <v/>
      </c>
      <c r="B5197" s="191"/>
      <c r="C5197" s="191" t="str">
        <f t="shared" si="162"/>
        <v/>
      </c>
    </row>
    <row r="5198" spans="1:3" ht="15" x14ac:dyDescent="0.2">
      <c r="A5198" s="191" t="str">
        <f t="shared" si="163"/>
        <v/>
      </c>
      <c r="B5198" s="191"/>
      <c r="C5198" s="191" t="str">
        <f t="shared" si="162"/>
        <v/>
      </c>
    </row>
    <row r="5199" spans="1:3" ht="15" x14ac:dyDescent="0.2">
      <c r="A5199" s="191" t="str">
        <f t="shared" si="163"/>
        <v/>
      </c>
      <c r="B5199" s="191"/>
      <c r="C5199" s="191" t="str">
        <f t="shared" si="162"/>
        <v/>
      </c>
    </row>
    <row r="5200" spans="1:3" ht="15" x14ac:dyDescent="0.2">
      <c r="A5200" s="191" t="str">
        <f t="shared" si="163"/>
        <v/>
      </c>
      <c r="B5200" s="191"/>
      <c r="C5200" s="191" t="str">
        <f t="shared" si="162"/>
        <v/>
      </c>
    </row>
    <row r="5201" spans="1:3" ht="15" x14ac:dyDescent="0.2">
      <c r="A5201" s="191" t="str">
        <f t="shared" si="163"/>
        <v/>
      </c>
      <c r="B5201" s="191"/>
      <c r="C5201" s="191" t="str">
        <f t="shared" si="162"/>
        <v/>
      </c>
    </row>
    <row r="5202" spans="1:3" ht="15" x14ac:dyDescent="0.2">
      <c r="A5202" s="191" t="str">
        <f t="shared" si="163"/>
        <v/>
      </c>
      <c r="B5202" s="191"/>
      <c r="C5202" s="191" t="str">
        <f t="shared" si="162"/>
        <v/>
      </c>
    </row>
    <row r="5203" spans="1:3" ht="15" x14ac:dyDescent="0.2">
      <c r="A5203" s="191" t="str">
        <f t="shared" si="163"/>
        <v/>
      </c>
      <c r="B5203" s="191"/>
      <c r="C5203" s="191" t="str">
        <f t="shared" si="162"/>
        <v/>
      </c>
    </row>
    <row r="5204" spans="1:3" ht="15" x14ac:dyDescent="0.2">
      <c r="A5204" s="191" t="str">
        <f t="shared" si="163"/>
        <v/>
      </c>
      <c r="B5204" s="191"/>
      <c r="C5204" s="191" t="str">
        <f t="shared" si="162"/>
        <v/>
      </c>
    </row>
    <row r="5205" spans="1:3" ht="15" x14ac:dyDescent="0.2">
      <c r="A5205" s="191" t="str">
        <f t="shared" si="163"/>
        <v/>
      </c>
      <c r="B5205" s="191"/>
      <c r="C5205" s="191" t="str">
        <f t="shared" si="162"/>
        <v/>
      </c>
    </row>
    <row r="5206" spans="1:3" ht="15" x14ac:dyDescent="0.2">
      <c r="A5206" s="191" t="str">
        <f t="shared" si="163"/>
        <v/>
      </c>
      <c r="B5206" s="191"/>
      <c r="C5206" s="191" t="str">
        <f t="shared" si="162"/>
        <v/>
      </c>
    </row>
    <row r="5207" spans="1:3" ht="15" x14ac:dyDescent="0.2">
      <c r="A5207" s="191" t="str">
        <f t="shared" si="163"/>
        <v/>
      </c>
      <c r="B5207" s="191"/>
      <c r="C5207" s="191" t="str">
        <f t="shared" si="162"/>
        <v/>
      </c>
    </row>
    <row r="5208" spans="1:3" ht="15" x14ac:dyDescent="0.2">
      <c r="A5208" s="191" t="str">
        <f t="shared" si="163"/>
        <v/>
      </c>
      <c r="B5208" s="191"/>
      <c r="C5208" s="191" t="str">
        <f t="shared" si="162"/>
        <v/>
      </c>
    </row>
    <row r="5209" spans="1:3" ht="15" x14ac:dyDescent="0.2">
      <c r="A5209" s="191" t="str">
        <f t="shared" si="163"/>
        <v/>
      </c>
      <c r="B5209" s="191"/>
      <c r="C5209" s="191" t="str">
        <f t="shared" si="162"/>
        <v/>
      </c>
    </row>
    <row r="5210" spans="1:3" ht="15" x14ac:dyDescent="0.2">
      <c r="A5210" s="191" t="str">
        <f t="shared" si="163"/>
        <v/>
      </c>
      <c r="B5210" s="191"/>
      <c r="C5210" s="191" t="str">
        <f t="shared" si="162"/>
        <v/>
      </c>
    </row>
    <row r="5211" spans="1:3" ht="15" x14ac:dyDescent="0.2">
      <c r="A5211" s="191" t="str">
        <f t="shared" si="163"/>
        <v/>
      </c>
      <c r="B5211" s="191"/>
      <c r="C5211" s="191" t="str">
        <f t="shared" si="162"/>
        <v/>
      </c>
    </row>
    <row r="5212" spans="1:3" ht="15" x14ac:dyDescent="0.2">
      <c r="A5212" s="191" t="str">
        <f t="shared" si="163"/>
        <v/>
      </c>
      <c r="B5212" s="191"/>
      <c r="C5212" s="191" t="str">
        <f t="shared" si="162"/>
        <v/>
      </c>
    </row>
    <row r="5213" spans="1:3" ht="15" x14ac:dyDescent="0.2">
      <c r="A5213" s="191" t="str">
        <f t="shared" si="163"/>
        <v/>
      </c>
      <c r="B5213" s="191"/>
      <c r="C5213" s="191" t="str">
        <f t="shared" si="162"/>
        <v/>
      </c>
    </row>
    <row r="5214" spans="1:3" ht="15" x14ac:dyDescent="0.2">
      <c r="A5214" s="191" t="str">
        <f t="shared" si="163"/>
        <v/>
      </c>
      <c r="B5214" s="191"/>
      <c r="C5214" s="191" t="str">
        <f t="shared" si="162"/>
        <v/>
      </c>
    </row>
    <row r="5215" spans="1:3" ht="15" x14ac:dyDescent="0.2">
      <c r="A5215" s="191" t="str">
        <f t="shared" si="163"/>
        <v/>
      </c>
      <c r="B5215" s="191"/>
      <c r="C5215" s="191" t="str">
        <f t="shared" si="162"/>
        <v/>
      </c>
    </row>
    <row r="5216" spans="1:3" ht="15" x14ac:dyDescent="0.2">
      <c r="A5216" s="191" t="str">
        <f t="shared" si="163"/>
        <v/>
      </c>
      <c r="B5216" s="191"/>
      <c r="C5216" s="191" t="str">
        <f t="shared" si="162"/>
        <v/>
      </c>
    </row>
    <row r="5217" spans="1:3" ht="15" x14ac:dyDescent="0.2">
      <c r="A5217" s="191" t="str">
        <f t="shared" si="163"/>
        <v/>
      </c>
      <c r="B5217" s="191"/>
      <c r="C5217" s="191" t="str">
        <f t="shared" si="162"/>
        <v/>
      </c>
    </row>
    <row r="5218" spans="1:3" ht="15" x14ac:dyDescent="0.2">
      <c r="A5218" s="191" t="str">
        <f t="shared" si="163"/>
        <v/>
      </c>
      <c r="B5218" s="191"/>
      <c r="C5218" s="191" t="str">
        <f t="shared" si="162"/>
        <v/>
      </c>
    </row>
    <row r="5219" spans="1:3" ht="15" x14ac:dyDescent="0.2">
      <c r="A5219" s="191" t="str">
        <f t="shared" si="163"/>
        <v/>
      </c>
      <c r="B5219" s="191"/>
      <c r="C5219" s="191" t="str">
        <f t="shared" si="162"/>
        <v/>
      </c>
    </row>
    <row r="5220" spans="1:3" ht="15" x14ac:dyDescent="0.2">
      <c r="A5220" s="191" t="str">
        <f t="shared" si="163"/>
        <v/>
      </c>
      <c r="B5220" s="191"/>
      <c r="C5220" s="191" t="str">
        <f t="shared" si="162"/>
        <v/>
      </c>
    </row>
    <row r="5221" spans="1:3" ht="15" x14ac:dyDescent="0.2">
      <c r="A5221" s="191" t="str">
        <f t="shared" si="163"/>
        <v/>
      </c>
      <c r="B5221" s="191"/>
      <c r="C5221" s="191" t="str">
        <f t="shared" si="162"/>
        <v/>
      </c>
    </row>
    <row r="5222" spans="1:3" ht="15" x14ac:dyDescent="0.2">
      <c r="A5222" s="191" t="str">
        <f t="shared" si="163"/>
        <v/>
      </c>
      <c r="B5222" s="191"/>
      <c r="C5222" s="191" t="str">
        <f t="shared" si="162"/>
        <v/>
      </c>
    </row>
    <row r="5223" spans="1:3" ht="15" x14ac:dyDescent="0.2">
      <c r="A5223" s="191" t="str">
        <f t="shared" si="163"/>
        <v/>
      </c>
      <c r="B5223" s="191"/>
      <c r="C5223" s="191" t="str">
        <f t="shared" si="162"/>
        <v/>
      </c>
    </row>
    <row r="5224" spans="1:3" ht="15" x14ac:dyDescent="0.2">
      <c r="A5224" s="191" t="str">
        <f t="shared" si="163"/>
        <v/>
      </c>
      <c r="B5224" s="191"/>
      <c r="C5224" s="191" t="str">
        <f t="shared" si="162"/>
        <v/>
      </c>
    </row>
    <row r="5225" spans="1:3" ht="15" x14ac:dyDescent="0.2">
      <c r="A5225" s="191" t="str">
        <f t="shared" si="163"/>
        <v/>
      </c>
      <c r="B5225" s="191"/>
      <c r="C5225" s="191" t="str">
        <f t="shared" si="162"/>
        <v/>
      </c>
    </row>
    <row r="5226" spans="1:3" ht="15" x14ac:dyDescent="0.2">
      <c r="A5226" s="191" t="str">
        <f t="shared" si="163"/>
        <v/>
      </c>
      <c r="B5226" s="191"/>
      <c r="C5226" s="191" t="str">
        <f t="shared" si="162"/>
        <v/>
      </c>
    </row>
    <row r="5227" spans="1:3" ht="15" x14ac:dyDescent="0.2">
      <c r="A5227" s="191" t="str">
        <f t="shared" si="163"/>
        <v/>
      </c>
      <c r="B5227" s="191"/>
      <c r="C5227" s="191" t="str">
        <f t="shared" si="162"/>
        <v/>
      </c>
    </row>
    <row r="5228" spans="1:3" ht="15" x14ac:dyDescent="0.2">
      <c r="A5228" s="191" t="str">
        <f t="shared" si="163"/>
        <v/>
      </c>
      <c r="B5228" s="191"/>
      <c r="C5228" s="191" t="str">
        <f t="shared" si="162"/>
        <v/>
      </c>
    </row>
    <row r="5229" spans="1:3" ht="15" x14ac:dyDescent="0.2">
      <c r="A5229" s="191" t="str">
        <f t="shared" si="163"/>
        <v/>
      </c>
      <c r="B5229" s="191"/>
      <c r="C5229" s="191" t="str">
        <f t="shared" si="162"/>
        <v/>
      </c>
    </row>
    <row r="5230" spans="1:3" ht="15" x14ac:dyDescent="0.2">
      <c r="A5230" s="191" t="str">
        <f t="shared" si="163"/>
        <v/>
      </c>
      <c r="B5230" s="191"/>
      <c r="C5230" s="191" t="str">
        <f t="shared" si="162"/>
        <v/>
      </c>
    </row>
    <row r="5231" spans="1:3" ht="15" x14ac:dyDescent="0.2">
      <c r="A5231" s="191" t="str">
        <f t="shared" si="163"/>
        <v/>
      </c>
      <c r="B5231" s="191"/>
      <c r="C5231" s="191" t="str">
        <f t="shared" si="162"/>
        <v/>
      </c>
    </row>
    <row r="5232" spans="1:3" ht="15" x14ac:dyDescent="0.2">
      <c r="A5232" s="191" t="str">
        <f t="shared" si="163"/>
        <v/>
      </c>
      <c r="B5232" s="191"/>
      <c r="C5232" s="191" t="str">
        <f t="shared" si="162"/>
        <v/>
      </c>
    </row>
    <row r="5233" spans="1:3" ht="15" x14ac:dyDescent="0.2">
      <c r="A5233" s="191" t="str">
        <f t="shared" si="163"/>
        <v/>
      </c>
      <c r="B5233" s="191"/>
      <c r="C5233" s="191" t="str">
        <f t="shared" si="162"/>
        <v/>
      </c>
    </row>
    <row r="5234" spans="1:3" ht="15" x14ac:dyDescent="0.2">
      <c r="A5234" s="191" t="str">
        <f t="shared" si="163"/>
        <v/>
      </c>
      <c r="B5234" s="191"/>
      <c r="C5234" s="191" t="str">
        <f t="shared" ref="C5234:C5297" si="164">A5234&amp;E5234</f>
        <v/>
      </c>
    </row>
    <row r="5235" spans="1:3" ht="15" x14ac:dyDescent="0.2">
      <c r="A5235" s="191" t="str">
        <f t="shared" si="163"/>
        <v/>
      </c>
      <c r="B5235" s="191"/>
      <c r="C5235" s="191" t="str">
        <f t="shared" si="164"/>
        <v/>
      </c>
    </row>
    <row r="5236" spans="1:3" ht="15" x14ac:dyDescent="0.2">
      <c r="A5236" s="191" t="str">
        <f t="shared" si="163"/>
        <v/>
      </c>
      <c r="B5236" s="191"/>
      <c r="C5236" s="191" t="str">
        <f t="shared" si="164"/>
        <v/>
      </c>
    </row>
    <row r="5237" spans="1:3" ht="15" x14ac:dyDescent="0.2">
      <c r="A5237" s="191" t="str">
        <f t="shared" si="163"/>
        <v/>
      </c>
      <c r="B5237" s="191"/>
      <c r="C5237" s="191" t="str">
        <f t="shared" si="164"/>
        <v/>
      </c>
    </row>
    <row r="5238" spans="1:3" ht="15" x14ac:dyDescent="0.2">
      <c r="A5238" s="191" t="str">
        <f t="shared" si="163"/>
        <v/>
      </c>
      <c r="B5238" s="191"/>
      <c r="C5238" s="191" t="str">
        <f t="shared" si="164"/>
        <v/>
      </c>
    </row>
    <row r="5239" spans="1:3" ht="15" x14ac:dyDescent="0.2">
      <c r="A5239" s="191" t="str">
        <f t="shared" si="163"/>
        <v/>
      </c>
      <c r="B5239" s="191"/>
      <c r="C5239" s="191" t="str">
        <f t="shared" si="164"/>
        <v/>
      </c>
    </row>
    <row r="5240" spans="1:3" ht="15" x14ac:dyDescent="0.2">
      <c r="A5240" s="191" t="str">
        <f t="shared" si="163"/>
        <v/>
      </c>
      <c r="B5240" s="191"/>
      <c r="C5240" s="191" t="str">
        <f t="shared" si="164"/>
        <v/>
      </c>
    </row>
    <row r="5241" spans="1:3" ht="15" x14ac:dyDescent="0.2">
      <c r="A5241" s="191" t="str">
        <f t="shared" si="163"/>
        <v/>
      </c>
      <c r="B5241" s="191"/>
      <c r="C5241" s="191" t="str">
        <f t="shared" si="164"/>
        <v/>
      </c>
    </row>
    <row r="5242" spans="1:3" ht="15" x14ac:dyDescent="0.2">
      <c r="A5242" s="191" t="str">
        <f t="shared" si="163"/>
        <v/>
      </c>
      <c r="B5242" s="191"/>
      <c r="C5242" s="191" t="str">
        <f t="shared" si="164"/>
        <v/>
      </c>
    </row>
    <row r="5243" spans="1:3" ht="15" x14ac:dyDescent="0.2">
      <c r="A5243" s="191" t="str">
        <f t="shared" si="163"/>
        <v/>
      </c>
      <c r="B5243" s="191"/>
      <c r="C5243" s="191" t="str">
        <f t="shared" si="164"/>
        <v/>
      </c>
    </row>
    <row r="5244" spans="1:3" ht="15" x14ac:dyDescent="0.2">
      <c r="A5244" s="191" t="str">
        <f t="shared" si="163"/>
        <v/>
      </c>
      <c r="B5244" s="191"/>
      <c r="C5244" s="191" t="str">
        <f t="shared" si="164"/>
        <v/>
      </c>
    </row>
    <row r="5245" spans="1:3" ht="15" x14ac:dyDescent="0.2">
      <c r="A5245" s="191" t="str">
        <f t="shared" si="163"/>
        <v/>
      </c>
      <c r="B5245" s="191"/>
      <c r="C5245" s="191" t="str">
        <f t="shared" si="164"/>
        <v/>
      </c>
    </row>
    <row r="5246" spans="1:3" ht="15" x14ac:dyDescent="0.2">
      <c r="A5246" s="191" t="str">
        <f t="shared" si="163"/>
        <v/>
      </c>
      <c r="B5246" s="191"/>
      <c r="C5246" s="191" t="str">
        <f t="shared" si="164"/>
        <v/>
      </c>
    </row>
    <row r="5247" spans="1:3" ht="15" x14ac:dyDescent="0.2">
      <c r="A5247" s="191" t="str">
        <f t="shared" si="163"/>
        <v/>
      </c>
      <c r="B5247" s="191"/>
      <c r="C5247" s="191" t="str">
        <f t="shared" si="164"/>
        <v/>
      </c>
    </row>
    <row r="5248" spans="1:3" ht="15" x14ac:dyDescent="0.2">
      <c r="A5248" s="191" t="str">
        <f t="shared" si="163"/>
        <v/>
      </c>
      <c r="B5248" s="191"/>
      <c r="C5248" s="191" t="str">
        <f t="shared" si="164"/>
        <v/>
      </c>
    </row>
    <row r="5249" spans="1:3" ht="15" x14ac:dyDescent="0.2">
      <c r="A5249" s="191" t="str">
        <f t="shared" si="163"/>
        <v/>
      </c>
      <c r="B5249" s="191"/>
      <c r="C5249" s="191" t="str">
        <f t="shared" si="164"/>
        <v/>
      </c>
    </row>
    <row r="5250" spans="1:3" ht="15" x14ac:dyDescent="0.2">
      <c r="A5250" s="191" t="str">
        <f t="shared" ref="A5250:A5313" si="165">MID(D5250,5,4)</f>
        <v/>
      </c>
      <c r="B5250" s="191"/>
      <c r="C5250" s="191" t="str">
        <f t="shared" si="164"/>
        <v/>
      </c>
    </row>
    <row r="5251" spans="1:3" ht="15" x14ac:dyDescent="0.2">
      <c r="A5251" s="191" t="str">
        <f t="shared" si="165"/>
        <v/>
      </c>
      <c r="B5251" s="191"/>
      <c r="C5251" s="191" t="str">
        <f t="shared" si="164"/>
        <v/>
      </c>
    </row>
    <row r="5252" spans="1:3" ht="15" x14ac:dyDescent="0.2">
      <c r="A5252" s="191" t="str">
        <f t="shared" si="165"/>
        <v/>
      </c>
      <c r="B5252" s="191"/>
      <c r="C5252" s="191" t="str">
        <f t="shared" si="164"/>
        <v/>
      </c>
    </row>
    <row r="5253" spans="1:3" ht="15" x14ac:dyDescent="0.2">
      <c r="A5253" s="191" t="str">
        <f t="shared" si="165"/>
        <v/>
      </c>
      <c r="B5253" s="191"/>
      <c r="C5253" s="191" t="str">
        <f t="shared" si="164"/>
        <v/>
      </c>
    </row>
    <row r="5254" spans="1:3" ht="15" x14ac:dyDescent="0.2">
      <c r="A5254" s="191" t="str">
        <f t="shared" si="165"/>
        <v/>
      </c>
      <c r="B5254" s="191"/>
      <c r="C5254" s="191" t="str">
        <f t="shared" si="164"/>
        <v/>
      </c>
    </row>
    <row r="5255" spans="1:3" ht="15" x14ac:dyDescent="0.2">
      <c r="A5255" s="191" t="str">
        <f t="shared" si="165"/>
        <v/>
      </c>
      <c r="B5255" s="191"/>
      <c r="C5255" s="191" t="str">
        <f t="shared" si="164"/>
        <v/>
      </c>
    </row>
    <row r="5256" spans="1:3" ht="15" x14ac:dyDescent="0.2">
      <c r="A5256" s="191" t="str">
        <f t="shared" si="165"/>
        <v/>
      </c>
      <c r="B5256" s="191"/>
      <c r="C5256" s="191" t="str">
        <f t="shared" si="164"/>
        <v/>
      </c>
    </row>
    <row r="5257" spans="1:3" ht="15" x14ac:dyDescent="0.2">
      <c r="A5257" s="191" t="str">
        <f t="shared" si="165"/>
        <v/>
      </c>
      <c r="B5257" s="191"/>
      <c r="C5257" s="191" t="str">
        <f t="shared" si="164"/>
        <v/>
      </c>
    </row>
    <row r="5258" spans="1:3" ht="15" x14ac:dyDescent="0.2">
      <c r="A5258" s="191" t="str">
        <f t="shared" si="165"/>
        <v/>
      </c>
      <c r="B5258" s="191"/>
      <c r="C5258" s="191" t="str">
        <f t="shared" si="164"/>
        <v/>
      </c>
    </row>
    <row r="5259" spans="1:3" ht="15" x14ac:dyDescent="0.2">
      <c r="A5259" s="191" t="str">
        <f t="shared" si="165"/>
        <v/>
      </c>
      <c r="B5259" s="191"/>
      <c r="C5259" s="191" t="str">
        <f t="shared" si="164"/>
        <v/>
      </c>
    </row>
    <row r="5260" spans="1:3" ht="15" x14ac:dyDescent="0.2">
      <c r="A5260" s="191" t="str">
        <f t="shared" si="165"/>
        <v/>
      </c>
      <c r="B5260" s="191"/>
      <c r="C5260" s="191" t="str">
        <f t="shared" si="164"/>
        <v/>
      </c>
    </row>
    <row r="5261" spans="1:3" ht="15" x14ac:dyDescent="0.2">
      <c r="A5261" s="191" t="str">
        <f t="shared" si="165"/>
        <v/>
      </c>
      <c r="B5261" s="191"/>
      <c r="C5261" s="191" t="str">
        <f t="shared" si="164"/>
        <v/>
      </c>
    </row>
    <row r="5262" spans="1:3" ht="15" x14ac:dyDescent="0.2">
      <c r="A5262" s="191" t="str">
        <f t="shared" si="165"/>
        <v/>
      </c>
      <c r="B5262" s="191"/>
      <c r="C5262" s="191" t="str">
        <f t="shared" si="164"/>
        <v/>
      </c>
    </row>
    <row r="5263" spans="1:3" ht="15" x14ac:dyDescent="0.2">
      <c r="A5263" s="191" t="str">
        <f t="shared" si="165"/>
        <v/>
      </c>
      <c r="B5263" s="191"/>
      <c r="C5263" s="191" t="str">
        <f t="shared" si="164"/>
        <v/>
      </c>
    </row>
    <row r="5264" spans="1:3" ht="15" x14ac:dyDescent="0.2">
      <c r="A5264" s="191" t="str">
        <f t="shared" si="165"/>
        <v/>
      </c>
      <c r="B5264" s="191"/>
      <c r="C5264" s="191" t="str">
        <f t="shared" si="164"/>
        <v/>
      </c>
    </row>
    <row r="5265" spans="1:3" ht="15" x14ac:dyDescent="0.2">
      <c r="A5265" s="191" t="str">
        <f t="shared" si="165"/>
        <v/>
      </c>
      <c r="B5265" s="191"/>
      <c r="C5265" s="191" t="str">
        <f t="shared" si="164"/>
        <v/>
      </c>
    </row>
    <row r="5266" spans="1:3" ht="15" x14ac:dyDescent="0.2">
      <c r="A5266" s="191" t="str">
        <f t="shared" si="165"/>
        <v/>
      </c>
      <c r="B5266" s="191"/>
      <c r="C5266" s="191" t="str">
        <f t="shared" si="164"/>
        <v/>
      </c>
    </row>
    <row r="5267" spans="1:3" ht="15" x14ac:dyDescent="0.2">
      <c r="A5267" s="191" t="str">
        <f t="shared" si="165"/>
        <v/>
      </c>
      <c r="B5267" s="191"/>
      <c r="C5267" s="191" t="str">
        <f t="shared" si="164"/>
        <v/>
      </c>
    </row>
    <row r="5268" spans="1:3" ht="15" x14ac:dyDescent="0.2">
      <c r="A5268" s="191" t="str">
        <f t="shared" si="165"/>
        <v/>
      </c>
      <c r="B5268" s="191"/>
      <c r="C5268" s="191" t="str">
        <f t="shared" si="164"/>
        <v/>
      </c>
    </row>
    <row r="5269" spans="1:3" ht="15" x14ac:dyDescent="0.2">
      <c r="A5269" s="191" t="str">
        <f t="shared" si="165"/>
        <v/>
      </c>
      <c r="B5269" s="191"/>
      <c r="C5269" s="191" t="str">
        <f t="shared" si="164"/>
        <v/>
      </c>
    </row>
    <row r="5270" spans="1:3" ht="15" x14ac:dyDescent="0.2">
      <c r="A5270" s="191" t="str">
        <f t="shared" si="165"/>
        <v/>
      </c>
      <c r="B5270" s="191"/>
      <c r="C5270" s="191" t="str">
        <f t="shared" si="164"/>
        <v/>
      </c>
    </row>
    <row r="5271" spans="1:3" ht="15" x14ac:dyDescent="0.2">
      <c r="A5271" s="191" t="str">
        <f t="shared" si="165"/>
        <v/>
      </c>
      <c r="B5271" s="191"/>
      <c r="C5271" s="191" t="str">
        <f t="shared" si="164"/>
        <v/>
      </c>
    </row>
    <row r="5272" spans="1:3" ht="15" x14ac:dyDescent="0.2">
      <c r="A5272" s="191" t="str">
        <f t="shared" si="165"/>
        <v/>
      </c>
      <c r="B5272" s="191"/>
      <c r="C5272" s="191" t="str">
        <f t="shared" si="164"/>
        <v/>
      </c>
    </row>
    <row r="5273" spans="1:3" ht="15" x14ac:dyDescent="0.2">
      <c r="A5273" s="191" t="str">
        <f t="shared" si="165"/>
        <v/>
      </c>
      <c r="B5273" s="191"/>
      <c r="C5273" s="191" t="str">
        <f t="shared" si="164"/>
        <v/>
      </c>
    </row>
    <row r="5274" spans="1:3" ht="15" x14ac:dyDescent="0.2">
      <c r="A5274" s="191" t="str">
        <f t="shared" si="165"/>
        <v/>
      </c>
      <c r="B5274" s="191"/>
      <c r="C5274" s="191" t="str">
        <f t="shared" si="164"/>
        <v/>
      </c>
    </row>
    <row r="5275" spans="1:3" ht="15" x14ac:dyDescent="0.2">
      <c r="A5275" s="191" t="str">
        <f t="shared" si="165"/>
        <v/>
      </c>
      <c r="B5275" s="191"/>
      <c r="C5275" s="191" t="str">
        <f t="shared" si="164"/>
        <v/>
      </c>
    </row>
    <row r="5276" spans="1:3" ht="15" x14ac:dyDescent="0.2">
      <c r="A5276" s="191" t="str">
        <f t="shared" si="165"/>
        <v/>
      </c>
      <c r="B5276" s="191"/>
      <c r="C5276" s="191" t="str">
        <f t="shared" si="164"/>
        <v/>
      </c>
    </row>
    <row r="5277" spans="1:3" ht="15" x14ac:dyDescent="0.2">
      <c r="A5277" s="191" t="str">
        <f t="shared" si="165"/>
        <v/>
      </c>
      <c r="B5277" s="191"/>
      <c r="C5277" s="191" t="str">
        <f t="shared" si="164"/>
        <v/>
      </c>
    </row>
    <row r="5278" spans="1:3" ht="15" x14ac:dyDescent="0.2">
      <c r="A5278" s="191" t="str">
        <f t="shared" si="165"/>
        <v/>
      </c>
      <c r="B5278" s="191"/>
      <c r="C5278" s="191" t="str">
        <f t="shared" si="164"/>
        <v/>
      </c>
    </row>
    <row r="5279" spans="1:3" ht="15" x14ac:dyDescent="0.2">
      <c r="A5279" s="191" t="str">
        <f t="shared" si="165"/>
        <v/>
      </c>
      <c r="B5279" s="191"/>
      <c r="C5279" s="191" t="str">
        <f t="shared" si="164"/>
        <v/>
      </c>
    </row>
    <row r="5280" spans="1:3" ht="15" x14ac:dyDescent="0.2">
      <c r="A5280" s="191" t="str">
        <f t="shared" si="165"/>
        <v/>
      </c>
      <c r="B5280" s="191"/>
      <c r="C5280" s="191" t="str">
        <f t="shared" si="164"/>
        <v/>
      </c>
    </row>
    <row r="5281" spans="1:3" ht="15" x14ac:dyDescent="0.2">
      <c r="A5281" s="191" t="str">
        <f t="shared" si="165"/>
        <v/>
      </c>
      <c r="B5281" s="191"/>
      <c r="C5281" s="191" t="str">
        <f t="shared" si="164"/>
        <v/>
      </c>
    </row>
    <row r="5282" spans="1:3" ht="15" x14ac:dyDescent="0.2">
      <c r="A5282" s="191" t="str">
        <f t="shared" si="165"/>
        <v/>
      </c>
      <c r="B5282" s="191"/>
      <c r="C5282" s="191" t="str">
        <f t="shared" si="164"/>
        <v/>
      </c>
    </row>
    <row r="5283" spans="1:3" ht="15" x14ac:dyDescent="0.2">
      <c r="A5283" s="191" t="str">
        <f t="shared" si="165"/>
        <v/>
      </c>
      <c r="B5283" s="191"/>
      <c r="C5283" s="191" t="str">
        <f t="shared" si="164"/>
        <v/>
      </c>
    </row>
    <row r="5284" spans="1:3" ht="15" x14ac:dyDescent="0.2">
      <c r="A5284" s="191" t="str">
        <f t="shared" si="165"/>
        <v/>
      </c>
      <c r="B5284" s="191"/>
      <c r="C5284" s="191" t="str">
        <f t="shared" si="164"/>
        <v/>
      </c>
    </row>
    <row r="5285" spans="1:3" ht="15" x14ac:dyDescent="0.2">
      <c r="A5285" s="191" t="str">
        <f t="shared" si="165"/>
        <v/>
      </c>
      <c r="B5285" s="191"/>
      <c r="C5285" s="191" t="str">
        <f t="shared" si="164"/>
        <v/>
      </c>
    </row>
    <row r="5286" spans="1:3" ht="15" x14ac:dyDescent="0.2">
      <c r="A5286" s="191" t="str">
        <f t="shared" si="165"/>
        <v/>
      </c>
      <c r="B5286" s="191"/>
      <c r="C5286" s="191" t="str">
        <f t="shared" si="164"/>
        <v/>
      </c>
    </row>
    <row r="5287" spans="1:3" ht="15" x14ac:dyDescent="0.2">
      <c r="A5287" s="191" t="str">
        <f t="shared" si="165"/>
        <v/>
      </c>
      <c r="B5287" s="191"/>
      <c r="C5287" s="191" t="str">
        <f t="shared" si="164"/>
        <v/>
      </c>
    </row>
    <row r="5288" spans="1:3" ht="15" x14ac:dyDescent="0.2">
      <c r="A5288" s="191" t="str">
        <f t="shared" si="165"/>
        <v/>
      </c>
      <c r="B5288" s="191"/>
      <c r="C5288" s="191" t="str">
        <f t="shared" si="164"/>
        <v/>
      </c>
    </row>
    <row r="5289" spans="1:3" ht="15" x14ac:dyDescent="0.2">
      <c r="A5289" s="191" t="str">
        <f t="shared" si="165"/>
        <v/>
      </c>
      <c r="B5289" s="191"/>
      <c r="C5289" s="191" t="str">
        <f t="shared" si="164"/>
        <v/>
      </c>
    </row>
    <row r="5290" spans="1:3" ht="15" x14ac:dyDescent="0.2">
      <c r="A5290" s="191" t="str">
        <f t="shared" si="165"/>
        <v/>
      </c>
      <c r="B5290" s="191"/>
      <c r="C5290" s="191" t="str">
        <f t="shared" si="164"/>
        <v/>
      </c>
    </row>
    <row r="5291" spans="1:3" ht="15" x14ac:dyDescent="0.2">
      <c r="A5291" s="191" t="str">
        <f t="shared" si="165"/>
        <v/>
      </c>
      <c r="B5291" s="191"/>
      <c r="C5291" s="191" t="str">
        <f t="shared" si="164"/>
        <v/>
      </c>
    </row>
    <row r="5292" spans="1:3" ht="15" x14ac:dyDescent="0.2">
      <c r="A5292" s="191" t="str">
        <f t="shared" si="165"/>
        <v/>
      </c>
      <c r="B5292" s="191"/>
      <c r="C5292" s="191" t="str">
        <f t="shared" si="164"/>
        <v/>
      </c>
    </row>
    <row r="5293" spans="1:3" ht="15" x14ac:dyDescent="0.2">
      <c r="A5293" s="191" t="str">
        <f t="shared" si="165"/>
        <v/>
      </c>
      <c r="B5293" s="191"/>
      <c r="C5293" s="191" t="str">
        <f t="shared" si="164"/>
        <v/>
      </c>
    </row>
    <row r="5294" spans="1:3" ht="15" x14ac:dyDescent="0.2">
      <c r="A5294" s="191" t="str">
        <f t="shared" si="165"/>
        <v/>
      </c>
      <c r="B5294" s="191"/>
      <c r="C5294" s="191" t="str">
        <f t="shared" si="164"/>
        <v/>
      </c>
    </row>
    <row r="5295" spans="1:3" ht="15" x14ac:dyDescent="0.2">
      <c r="A5295" s="191" t="str">
        <f t="shared" si="165"/>
        <v/>
      </c>
      <c r="B5295" s="191"/>
      <c r="C5295" s="191" t="str">
        <f t="shared" si="164"/>
        <v/>
      </c>
    </row>
    <row r="5296" spans="1:3" ht="15" x14ac:dyDescent="0.2">
      <c r="A5296" s="191" t="str">
        <f t="shared" si="165"/>
        <v/>
      </c>
      <c r="B5296" s="191"/>
      <c r="C5296" s="191" t="str">
        <f t="shared" si="164"/>
        <v/>
      </c>
    </row>
    <row r="5297" spans="1:3" ht="15" x14ac:dyDescent="0.2">
      <c r="A5297" s="191" t="str">
        <f t="shared" si="165"/>
        <v/>
      </c>
      <c r="B5297" s="191"/>
      <c r="C5297" s="191" t="str">
        <f t="shared" si="164"/>
        <v/>
      </c>
    </row>
    <row r="5298" spans="1:3" ht="15" x14ac:dyDescent="0.2">
      <c r="A5298" s="191" t="str">
        <f t="shared" si="165"/>
        <v/>
      </c>
      <c r="B5298" s="191"/>
      <c r="C5298" s="191" t="str">
        <f t="shared" ref="C5298:C5361" si="166">A5298&amp;E5298</f>
        <v/>
      </c>
    </row>
    <row r="5299" spans="1:3" ht="15" x14ac:dyDescent="0.2">
      <c r="A5299" s="191" t="str">
        <f t="shared" si="165"/>
        <v/>
      </c>
      <c r="B5299" s="191"/>
      <c r="C5299" s="191" t="str">
        <f t="shared" si="166"/>
        <v/>
      </c>
    </row>
    <row r="5300" spans="1:3" ht="15" x14ac:dyDescent="0.2">
      <c r="A5300" s="191" t="str">
        <f t="shared" si="165"/>
        <v/>
      </c>
      <c r="B5300" s="191"/>
      <c r="C5300" s="191" t="str">
        <f t="shared" si="166"/>
        <v/>
      </c>
    </row>
    <row r="5301" spans="1:3" ht="15" x14ac:dyDescent="0.2">
      <c r="A5301" s="191" t="str">
        <f t="shared" si="165"/>
        <v/>
      </c>
      <c r="B5301" s="191"/>
      <c r="C5301" s="191" t="str">
        <f t="shared" si="166"/>
        <v/>
      </c>
    </row>
    <row r="5302" spans="1:3" ht="15" x14ac:dyDescent="0.2">
      <c r="A5302" s="191" t="str">
        <f t="shared" si="165"/>
        <v/>
      </c>
      <c r="B5302" s="191"/>
      <c r="C5302" s="191" t="str">
        <f t="shared" si="166"/>
        <v/>
      </c>
    </row>
    <row r="5303" spans="1:3" ht="15" x14ac:dyDescent="0.2">
      <c r="A5303" s="191" t="str">
        <f t="shared" si="165"/>
        <v/>
      </c>
      <c r="B5303" s="191"/>
      <c r="C5303" s="191" t="str">
        <f t="shared" si="166"/>
        <v/>
      </c>
    </row>
    <row r="5304" spans="1:3" ht="15" x14ac:dyDescent="0.2">
      <c r="A5304" s="191" t="str">
        <f t="shared" si="165"/>
        <v/>
      </c>
      <c r="B5304" s="191"/>
      <c r="C5304" s="191" t="str">
        <f t="shared" si="166"/>
        <v/>
      </c>
    </row>
    <row r="5305" spans="1:3" ht="15" x14ac:dyDescent="0.2">
      <c r="A5305" s="191" t="str">
        <f t="shared" si="165"/>
        <v/>
      </c>
      <c r="B5305" s="191"/>
      <c r="C5305" s="191" t="str">
        <f t="shared" si="166"/>
        <v/>
      </c>
    </row>
    <row r="5306" spans="1:3" ht="15" x14ac:dyDescent="0.2">
      <c r="A5306" s="191" t="str">
        <f t="shared" si="165"/>
        <v/>
      </c>
      <c r="B5306" s="191"/>
      <c r="C5306" s="191" t="str">
        <f t="shared" si="166"/>
        <v/>
      </c>
    </row>
    <row r="5307" spans="1:3" ht="15" x14ac:dyDescent="0.2">
      <c r="A5307" s="191" t="str">
        <f t="shared" si="165"/>
        <v/>
      </c>
      <c r="B5307" s="191"/>
      <c r="C5307" s="191" t="str">
        <f t="shared" si="166"/>
        <v/>
      </c>
    </row>
    <row r="5308" spans="1:3" ht="15" x14ac:dyDescent="0.2">
      <c r="A5308" s="191" t="str">
        <f t="shared" si="165"/>
        <v/>
      </c>
      <c r="B5308" s="191"/>
      <c r="C5308" s="191" t="str">
        <f t="shared" si="166"/>
        <v/>
      </c>
    </row>
    <row r="5309" spans="1:3" ht="15" x14ac:dyDescent="0.2">
      <c r="A5309" s="191" t="str">
        <f t="shared" si="165"/>
        <v/>
      </c>
      <c r="B5309" s="191"/>
      <c r="C5309" s="191" t="str">
        <f t="shared" si="166"/>
        <v/>
      </c>
    </row>
    <row r="5310" spans="1:3" ht="15" x14ac:dyDescent="0.2">
      <c r="A5310" s="191" t="str">
        <f t="shared" si="165"/>
        <v/>
      </c>
      <c r="B5310" s="191"/>
      <c r="C5310" s="191" t="str">
        <f t="shared" si="166"/>
        <v/>
      </c>
    </row>
    <row r="5311" spans="1:3" ht="15" x14ac:dyDescent="0.2">
      <c r="A5311" s="191" t="str">
        <f t="shared" si="165"/>
        <v/>
      </c>
      <c r="B5311" s="191"/>
      <c r="C5311" s="191" t="str">
        <f t="shared" si="166"/>
        <v/>
      </c>
    </row>
    <row r="5312" spans="1:3" ht="15" x14ac:dyDescent="0.2">
      <c r="A5312" s="191" t="str">
        <f t="shared" si="165"/>
        <v/>
      </c>
      <c r="B5312" s="191"/>
      <c r="C5312" s="191" t="str">
        <f t="shared" si="166"/>
        <v/>
      </c>
    </row>
    <row r="5313" spans="1:3" ht="15" x14ac:dyDescent="0.2">
      <c r="A5313" s="191" t="str">
        <f t="shared" si="165"/>
        <v/>
      </c>
      <c r="B5313" s="191"/>
      <c r="C5313" s="191" t="str">
        <f t="shared" si="166"/>
        <v/>
      </c>
    </row>
    <row r="5314" spans="1:3" ht="15" x14ac:dyDescent="0.2">
      <c r="A5314" s="191" t="str">
        <f t="shared" ref="A5314:A5377" si="167">MID(D5314,5,4)</f>
        <v/>
      </c>
      <c r="B5314" s="191"/>
      <c r="C5314" s="191" t="str">
        <f t="shared" si="166"/>
        <v/>
      </c>
    </row>
    <row r="5315" spans="1:3" ht="15" x14ac:dyDescent="0.2">
      <c r="A5315" s="191" t="str">
        <f t="shared" si="167"/>
        <v/>
      </c>
      <c r="B5315" s="191"/>
      <c r="C5315" s="191" t="str">
        <f t="shared" si="166"/>
        <v/>
      </c>
    </row>
    <row r="5316" spans="1:3" ht="15" x14ac:dyDescent="0.2">
      <c r="A5316" s="191" t="str">
        <f t="shared" si="167"/>
        <v/>
      </c>
      <c r="B5316" s="191"/>
      <c r="C5316" s="191" t="str">
        <f t="shared" si="166"/>
        <v/>
      </c>
    </row>
    <row r="5317" spans="1:3" ht="15" x14ac:dyDescent="0.2">
      <c r="A5317" s="191" t="str">
        <f t="shared" si="167"/>
        <v/>
      </c>
      <c r="B5317" s="191"/>
      <c r="C5317" s="191" t="str">
        <f t="shared" si="166"/>
        <v/>
      </c>
    </row>
    <row r="5318" spans="1:3" ht="15" x14ac:dyDescent="0.2">
      <c r="A5318" s="191" t="str">
        <f t="shared" si="167"/>
        <v/>
      </c>
      <c r="B5318" s="191"/>
      <c r="C5318" s="191" t="str">
        <f t="shared" si="166"/>
        <v/>
      </c>
    </row>
    <row r="5319" spans="1:3" ht="15" x14ac:dyDescent="0.2">
      <c r="A5319" s="191" t="str">
        <f t="shared" si="167"/>
        <v/>
      </c>
      <c r="B5319" s="191"/>
      <c r="C5319" s="191" t="str">
        <f t="shared" si="166"/>
        <v/>
      </c>
    </row>
    <row r="5320" spans="1:3" ht="15" x14ac:dyDescent="0.2">
      <c r="A5320" s="191" t="str">
        <f t="shared" si="167"/>
        <v/>
      </c>
      <c r="B5320" s="191"/>
      <c r="C5320" s="191" t="str">
        <f t="shared" si="166"/>
        <v/>
      </c>
    </row>
    <row r="5321" spans="1:3" ht="15" x14ac:dyDescent="0.2">
      <c r="A5321" s="191" t="str">
        <f t="shared" si="167"/>
        <v/>
      </c>
      <c r="B5321" s="191"/>
      <c r="C5321" s="191" t="str">
        <f t="shared" si="166"/>
        <v/>
      </c>
    </row>
    <row r="5322" spans="1:3" ht="15" x14ac:dyDescent="0.2">
      <c r="A5322" s="191" t="str">
        <f t="shared" si="167"/>
        <v/>
      </c>
      <c r="B5322" s="191"/>
      <c r="C5322" s="191" t="str">
        <f t="shared" si="166"/>
        <v/>
      </c>
    </row>
    <row r="5323" spans="1:3" ht="15" x14ac:dyDescent="0.2">
      <c r="A5323" s="191" t="str">
        <f t="shared" si="167"/>
        <v/>
      </c>
      <c r="B5323" s="191"/>
      <c r="C5323" s="191" t="str">
        <f t="shared" si="166"/>
        <v/>
      </c>
    </row>
    <row r="5324" spans="1:3" ht="15" x14ac:dyDescent="0.2">
      <c r="A5324" s="191" t="str">
        <f t="shared" si="167"/>
        <v/>
      </c>
      <c r="B5324" s="191"/>
      <c r="C5324" s="191" t="str">
        <f t="shared" si="166"/>
        <v/>
      </c>
    </row>
    <row r="5325" spans="1:3" ht="15" x14ac:dyDescent="0.2">
      <c r="A5325" s="191" t="str">
        <f t="shared" si="167"/>
        <v/>
      </c>
      <c r="B5325" s="191"/>
      <c r="C5325" s="191" t="str">
        <f t="shared" si="166"/>
        <v/>
      </c>
    </row>
    <row r="5326" spans="1:3" ht="15" x14ac:dyDescent="0.2">
      <c r="A5326" s="191" t="str">
        <f t="shared" si="167"/>
        <v/>
      </c>
      <c r="B5326" s="191"/>
      <c r="C5326" s="191" t="str">
        <f t="shared" si="166"/>
        <v/>
      </c>
    </row>
    <row r="5327" spans="1:3" ht="15" x14ac:dyDescent="0.2">
      <c r="A5327" s="191" t="str">
        <f t="shared" si="167"/>
        <v/>
      </c>
      <c r="B5327" s="191"/>
      <c r="C5327" s="191" t="str">
        <f t="shared" si="166"/>
        <v/>
      </c>
    </row>
    <row r="5328" spans="1:3" ht="15" x14ac:dyDescent="0.2">
      <c r="A5328" s="191" t="str">
        <f t="shared" si="167"/>
        <v/>
      </c>
      <c r="B5328" s="191"/>
      <c r="C5328" s="191" t="str">
        <f t="shared" si="166"/>
        <v/>
      </c>
    </row>
    <row r="5329" spans="1:3" ht="15" x14ac:dyDescent="0.2">
      <c r="A5329" s="191" t="str">
        <f t="shared" si="167"/>
        <v/>
      </c>
      <c r="B5329" s="191"/>
      <c r="C5329" s="191" t="str">
        <f t="shared" si="166"/>
        <v/>
      </c>
    </row>
    <row r="5330" spans="1:3" ht="15" x14ac:dyDescent="0.2">
      <c r="A5330" s="191" t="str">
        <f t="shared" si="167"/>
        <v/>
      </c>
      <c r="B5330" s="191"/>
      <c r="C5330" s="191" t="str">
        <f t="shared" si="166"/>
        <v/>
      </c>
    </row>
    <row r="5331" spans="1:3" ht="15" x14ac:dyDescent="0.2">
      <c r="A5331" s="191" t="str">
        <f t="shared" si="167"/>
        <v/>
      </c>
      <c r="B5331" s="191"/>
      <c r="C5331" s="191" t="str">
        <f t="shared" si="166"/>
        <v/>
      </c>
    </row>
    <row r="5332" spans="1:3" ht="15" x14ac:dyDescent="0.2">
      <c r="A5332" s="191" t="str">
        <f t="shared" si="167"/>
        <v/>
      </c>
      <c r="B5332" s="191"/>
      <c r="C5332" s="191" t="str">
        <f t="shared" si="166"/>
        <v/>
      </c>
    </row>
    <row r="5333" spans="1:3" ht="15" x14ac:dyDescent="0.2">
      <c r="A5333" s="191" t="str">
        <f t="shared" si="167"/>
        <v/>
      </c>
      <c r="B5333" s="191"/>
      <c r="C5333" s="191" t="str">
        <f t="shared" si="166"/>
        <v/>
      </c>
    </row>
    <row r="5334" spans="1:3" ht="15" x14ac:dyDescent="0.2">
      <c r="A5334" s="191" t="str">
        <f t="shared" si="167"/>
        <v/>
      </c>
      <c r="B5334" s="191"/>
      <c r="C5334" s="191" t="str">
        <f t="shared" si="166"/>
        <v/>
      </c>
    </row>
    <row r="5335" spans="1:3" ht="15" x14ac:dyDescent="0.2">
      <c r="A5335" s="191" t="str">
        <f t="shared" si="167"/>
        <v/>
      </c>
      <c r="B5335" s="191"/>
      <c r="C5335" s="191" t="str">
        <f t="shared" si="166"/>
        <v/>
      </c>
    </row>
    <row r="5336" spans="1:3" ht="15" x14ac:dyDescent="0.2">
      <c r="A5336" s="191" t="str">
        <f t="shared" si="167"/>
        <v/>
      </c>
      <c r="B5336" s="191"/>
      <c r="C5336" s="191" t="str">
        <f t="shared" si="166"/>
        <v/>
      </c>
    </row>
    <row r="5337" spans="1:3" ht="15" x14ac:dyDescent="0.2">
      <c r="A5337" s="191" t="str">
        <f t="shared" si="167"/>
        <v/>
      </c>
      <c r="B5337" s="191"/>
      <c r="C5337" s="191" t="str">
        <f t="shared" si="166"/>
        <v/>
      </c>
    </row>
    <row r="5338" spans="1:3" ht="15" x14ac:dyDescent="0.2">
      <c r="A5338" s="191" t="str">
        <f t="shared" si="167"/>
        <v/>
      </c>
      <c r="B5338" s="191"/>
      <c r="C5338" s="191" t="str">
        <f t="shared" si="166"/>
        <v/>
      </c>
    </row>
    <row r="5339" spans="1:3" ht="15" x14ac:dyDescent="0.2">
      <c r="A5339" s="191" t="str">
        <f t="shared" si="167"/>
        <v/>
      </c>
      <c r="B5339" s="191"/>
      <c r="C5339" s="191" t="str">
        <f t="shared" si="166"/>
        <v/>
      </c>
    </row>
    <row r="5340" spans="1:3" ht="15" x14ac:dyDescent="0.2">
      <c r="A5340" s="191" t="str">
        <f t="shared" si="167"/>
        <v/>
      </c>
      <c r="B5340" s="191"/>
      <c r="C5340" s="191" t="str">
        <f t="shared" si="166"/>
        <v/>
      </c>
    </row>
    <row r="5341" spans="1:3" ht="15" x14ac:dyDescent="0.2">
      <c r="A5341" s="191" t="str">
        <f t="shared" si="167"/>
        <v/>
      </c>
      <c r="B5341" s="191"/>
      <c r="C5341" s="191" t="str">
        <f t="shared" si="166"/>
        <v/>
      </c>
    </row>
    <row r="5342" spans="1:3" ht="15" x14ac:dyDescent="0.2">
      <c r="A5342" s="191" t="str">
        <f t="shared" si="167"/>
        <v/>
      </c>
      <c r="B5342" s="191"/>
      <c r="C5342" s="191" t="str">
        <f t="shared" si="166"/>
        <v/>
      </c>
    </row>
    <row r="5343" spans="1:3" ht="15" x14ac:dyDescent="0.2">
      <c r="A5343" s="191" t="str">
        <f t="shared" si="167"/>
        <v/>
      </c>
      <c r="B5343" s="191"/>
      <c r="C5343" s="191" t="str">
        <f t="shared" si="166"/>
        <v/>
      </c>
    </row>
    <row r="5344" spans="1:3" ht="15" x14ac:dyDescent="0.2">
      <c r="A5344" s="191" t="str">
        <f t="shared" si="167"/>
        <v/>
      </c>
      <c r="B5344" s="191"/>
      <c r="C5344" s="191" t="str">
        <f t="shared" si="166"/>
        <v/>
      </c>
    </row>
    <row r="5345" spans="1:3" ht="15" x14ac:dyDescent="0.2">
      <c r="A5345" s="191" t="str">
        <f t="shared" si="167"/>
        <v/>
      </c>
      <c r="B5345" s="191"/>
      <c r="C5345" s="191" t="str">
        <f t="shared" si="166"/>
        <v/>
      </c>
    </row>
    <row r="5346" spans="1:3" ht="15" x14ac:dyDescent="0.2">
      <c r="A5346" s="191" t="str">
        <f t="shared" si="167"/>
        <v/>
      </c>
      <c r="B5346" s="191"/>
      <c r="C5346" s="191" t="str">
        <f t="shared" si="166"/>
        <v/>
      </c>
    </row>
    <row r="5347" spans="1:3" ht="15" x14ac:dyDescent="0.2">
      <c r="A5347" s="191" t="str">
        <f t="shared" si="167"/>
        <v/>
      </c>
      <c r="B5347" s="191"/>
      <c r="C5347" s="191" t="str">
        <f t="shared" si="166"/>
        <v/>
      </c>
    </row>
    <row r="5348" spans="1:3" ht="15" x14ac:dyDescent="0.2">
      <c r="A5348" s="191" t="str">
        <f t="shared" si="167"/>
        <v/>
      </c>
      <c r="B5348" s="191"/>
      <c r="C5348" s="191" t="str">
        <f t="shared" si="166"/>
        <v/>
      </c>
    </row>
    <row r="5349" spans="1:3" ht="15" x14ac:dyDescent="0.2">
      <c r="A5349" s="191" t="str">
        <f t="shared" si="167"/>
        <v/>
      </c>
      <c r="B5349" s="191"/>
      <c r="C5349" s="191" t="str">
        <f t="shared" si="166"/>
        <v/>
      </c>
    </row>
    <row r="5350" spans="1:3" ht="15" x14ac:dyDescent="0.2">
      <c r="A5350" s="191" t="str">
        <f t="shared" si="167"/>
        <v/>
      </c>
      <c r="B5350" s="191"/>
      <c r="C5350" s="191" t="str">
        <f t="shared" si="166"/>
        <v/>
      </c>
    </row>
    <row r="5351" spans="1:3" ht="15" x14ac:dyDescent="0.2">
      <c r="A5351" s="191" t="str">
        <f t="shared" si="167"/>
        <v/>
      </c>
      <c r="B5351" s="191"/>
      <c r="C5351" s="191" t="str">
        <f t="shared" si="166"/>
        <v/>
      </c>
    </row>
    <row r="5352" spans="1:3" ht="15" x14ac:dyDescent="0.2">
      <c r="A5352" s="191" t="str">
        <f t="shared" si="167"/>
        <v/>
      </c>
      <c r="B5352" s="191"/>
      <c r="C5352" s="191" t="str">
        <f t="shared" si="166"/>
        <v/>
      </c>
    </row>
    <row r="5353" spans="1:3" ht="15" x14ac:dyDescent="0.2">
      <c r="A5353" s="191" t="str">
        <f t="shared" si="167"/>
        <v/>
      </c>
      <c r="B5353" s="191"/>
      <c r="C5353" s="191" t="str">
        <f t="shared" si="166"/>
        <v/>
      </c>
    </row>
    <row r="5354" spans="1:3" ht="15" x14ac:dyDescent="0.2">
      <c r="A5354" s="191" t="str">
        <f t="shared" si="167"/>
        <v/>
      </c>
      <c r="B5354" s="191"/>
      <c r="C5354" s="191" t="str">
        <f t="shared" si="166"/>
        <v/>
      </c>
    </row>
    <row r="5355" spans="1:3" ht="15" x14ac:dyDescent="0.2">
      <c r="A5355" s="191" t="str">
        <f t="shared" si="167"/>
        <v/>
      </c>
      <c r="B5355" s="191"/>
      <c r="C5355" s="191" t="str">
        <f t="shared" si="166"/>
        <v/>
      </c>
    </row>
    <row r="5356" spans="1:3" ht="15" x14ac:dyDescent="0.2">
      <c r="A5356" s="191" t="str">
        <f t="shared" si="167"/>
        <v/>
      </c>
      <c r="B5356" s="191"/>
      <c r="C5356" s="191" t="str">
        <f t="shared" si="166"/>
        <v/>
      </c>
    </row>
    <row r="5357" spans="1:3" ht="15" x14ac:dyDescent="0.2">
      <c r="A5357" s="191" t="str">
        <f t="shared" si="167"/>
        <v/>
      </c>
      <c r="B5357" s="191"/>
      <c r="C5357" s="191" t="str">
        <f t="shared" si="166"/>
        <v/>
      </c>
    </row>
    <row r="5358" spans="1:3" ht="15" x14ac:dyDescent="0.2">
      <c r="A5358" s="191" t="str">
        <f t="shared" si="167"/>
        <v/>
      </c>
      <c r="B5358" s="191"/>
      <c r="C5358" s="191" t="str">
        <f t="shared" si="166"/>
        <v/>
      </c>
    </row>
    <row r="5359" spans="1:3" ht="15" x14ac:dyDescent="0.2">
      <c r="A5359" s="191" t="str">
        <f t="shared" si="167"/>
        <v/>
      </c>
      <c r="B5359" s="191"/>
      <c r="C5359" s="191" t="str">
        <f t="shared" si="166"/>
        <v/>
      </c>
    </row>
    <row r="5360" spans="1:3" ht="15" x14ac:dyDescent="0.2">
      <c r="A5360" s="191" t="str">
        <f t="shared" si="167"/>
        <v/>
      </c>
      <c r="B5360" s="191"/>
      <c r="C5360" s="191" t="str">
        <f t="shared" si="166"/>
        <v/>
      </c>
    </row>
    <row r="5361" spans="1:3" ht="15" x14ac:dyDescent="0.2">
      <c r="A5361" s="191" t="str">
        <f t="shared" si="167"/>
        <v/>
      </c>
      <c r="B5361" s="191"/>
      <c r="C5361" s="191" t="str">
        <f t="shared" si="166"/>
        <v/>
      </c>
    </row>
    <row r="5362" spans="1:3" ht="15" x14ac:dyDescent="0.2">
      <c r="A5362" s="191" t="str">
        <f t="shared" si="167"/>
        <v/>
      </c>
      <c r="B5362" s="191"/>
      <c r="C5362" s="191" t="str">
        <f t="shared" ref="C5362:C5425" si="168">A5362&amp;E5362</f>
        <v/>
      </c>
    </row>
    <row r="5363" spans="1:3" ht="15" x14ac:dyDescent="0.2">
      <c r="A5363" s="191" t="str">
        <f t="shared" si="167"/>
        <v/>
      </c>
      <c r="B5363" s="191"/>
      <c r="C5363" s="191" t="str">
        <f t="shared" si="168"/>
        <v/>
      </c>
    </row>
    <row r="5364" spans="1:3" ht="15" x14ac:dyDescent="0.2">
      <c r="A5364" s="191" t="str">
        <f t="shared" si="167"/>
        <v/>
      </c>
      <c r="B5364" s="191"/>
      <c r="C5364" s="191" t="str">
        <f t="shared" si="168"/>
        <v/>
      </c>
    </row>
    <row r="5365" spans="1:3" ht="15" x14ac:dyDescent="0.2">
      <c r="A5365" s="191" t="str">
        <f t="shared" si="167"/>
        <v/>
      </c>
      <c r="B5365" s="191"/>
      <c r="C5365" s="191" t="str">
        <f t="shared" si="168"/>
        <v/>
      </c>
    </row>
    <row r="5366" spans="1:3" ht="15" x14ac:dyDescent="0.2">
      <c r="A5366" s="191" t="str">
        <f t="shared" si="167"/>
        <v/>
      </c>
      <c r="B5366" s="191"/>
      <c r="C5366" s="191" t="str">
        <f t="shared" si="168"/>
        <v/>
      </c>
    </row>
    <row r="5367" spans="1:3" ht="15" x14ac:dyDescent="0.2">
      <c r="A5367" s="191" t="str">
        <f t="shared" si="167"/>
        <v/>
      </c>
      <c r="B5367" s="191"/>
      <c r="C5367" s="191" t="str">
        <f t="shared" si="168"/>
        <v/>
      </c>
    </row>
    <row r="5368" spans="1:3" ht="15" x14ac:dyDescent="0.2">
      <c r="A5368" s="191" t="str">
        <f t="shared" si="167"/>
        <v/>
      </c>
      <c r="B5368" s="191"/>
      <c r="C5368" s="191" t="str">
        <f t="shared" si="168"/>
        <v/>
      </c>
    </row>
    <row r="5369" spans="1:3" ht="15" x14ac:dyDescent="0.2">
      <c r="A5369" s="191" t="str">
        <f t="shared" si="167"/>
        <v/>
      </c>
      <c r="B5369" s="191"/>
      <c r="C5369" s="191" t="str">
        <f t="shared" si="168"/>
        <v/>
      </c>
    </row>
    <row r="5370" spans="1:3" ht="15" x14ac:dyDescent="0.2">
      <c r="A5370" s="191" t="str">
        <f t="shared" si="167"/>
        <v/>
      </c>
      <c r="B5370" s="191"/>
      <c r="C5370" s="191" t="str">
        <f t="shared" si="168"/>
        <v/>
      </c>
    </row>
    <row r="5371" spans="1:3" ht="15" x14ac:dyDescent="0.2">
      <c r="A5371" s="191" t="str">
        <f t="shared" si="167"/>
        <v/>
      </c>
      <c r="B5371" s="191"/>
      <c r="C5371" s="191" t="str">
        <f t="shared" si="168"/>
        <v/>
      </c>
    </row>
    <row r="5372" spans="1:3" ht="15" x14ac:dyDescent="0.2">
      <c r="A5372" s="191" t="str">
        <f t="shared" si="167"/>
        <v/>
      </c>
      <c r="B5372" s="191"/>
      <c r="C5372" s="191" t="str">
        <f t="shared" si="168"/>
        <v/>
      </c>
    </row>
    <row r="5373" spans="1:3" ht="15" x14ac:dyDescent="0.2">
      <c r="A5373" s="191" t="str">
        <f t="shared" si="167"/>
        <v/>
      </c>
      <c r="B5373" s="191"/>
      <c r="C5373" s="191" t="str">
        <f t="shared" si="168"/>
        <v/>
      </c>
    </row>
    <row r="5374" spans="1:3" ht="15" x14ac:dyDescent="0.2">
      <c r="A5374" s="191" t="str">
        <f t="shared" si="167"/>
        <v/>
      </c>
      <c r="B5374" s="191"/>
      <c r="C5374" s="191" t="str">
        <f t="shared" si="168"/>
        <v/>
      </c>
    </row>
    <row r="5375" spans="1:3" ht="15" x14ac:dyDescent="0.2">
      <c r="A5375" s="191" t="str">
        <f t="shared" si="167"/>
        <v/>
      </c>
      <c r="B5375" s="191"/>
      <c r="C5375" s="191" t="str">
        <f t="shared" si="168"/>
        <v/>
      </c>
    </row>
    <row r="5376" spans="1:3" ht="15" x14ac:dyDescent="0.2">
      <c r="A5376" s="191" t="str">
        <f t="shared" si="167"/>
        <v/>
      </c>
      <c r="B5376" s="191"/>
      <c r="C5376" s="191" t="str">
        <f t="shared" si="168"/>
        <v/>
      </c>
    </row>
    <row r="5377" spans="1:3" ht="15" x14ac:dyDescent="0.2">
      <c r="A5377" s="191" t="str">
        <f t="shared" si="167"/>
        <v/>
      </c>
      <c r="B5377" s="191"/>
      <c r="C5377" s="191" t="str">
        <f t="shared" si="168"/>
        <v/>
      </c>
    </row>
    <row r="5378" spans="1:3" ht="15" x14ac:dyDescent="0.2">
      <c r="A5378" s="191" t="str">
        <f t="shared" ref="A5378:A5441" si="169">MID(D5378,5,4)</f>
        <v/>
      </c>
      <c r="B5378" s="191"/>
      <c r="C5378" s="191" t="str">
        <f t="shared" si="168"/>
        <v/>
      </c>
    </row>
    <row r="5379" spans="1:3" ht="15" x14ac:dyDescent="0.2">
      <c r="A5379" s="191" t="str">
        <f t="shared" si="169"/>
        <v/>
      </c>
      <c r="B5379" s="191"/>
      <c r="C5379" s="191" t="str">
        <f t="shared" si="168"/>
        <v/>
      </c>
    </row>
    <row r="5380" spans="1:3" ht="15" x14ac:dyDescent="0.2">
      <c r="A5380" s="191" t="str">
        <f t="shared" si="169"/>
        <v/>
      </c>
      <c r="B5380" s="191"/>
      <c r="C5380" s="191" t="str">
        <f t="shared" si="168"/>
        <v/>
      </c>
    </row>
    <row r="5381" spans="1:3" ht="15" x14ac:dyDescent="0.2">
      <c r="A5381" s="191" t="str">
        <f t="shared" si="169"/>
        <v/>
      </c>
      <c r="B5381" s="191"/>
      <c r="C5381" s="191" t="str">
        <f t="shared" si="168"/>
        <v/>
      </c>
    </row>
    <row r="5382" spans="1:3" ht="15" x14ac:dyDescent="0.2">
      <c r="A5382" s="191" t="str">
        <f t="shared" si="169"/>
        <v/>
      </c>
      <c r="B5382" s="191"/>
      <c r="C5382" s="191" t="str">
        <f t="shared" si="168"/>
        <v/>
      </c>
    </row>
    <row r="5383" spans="1:3" ht="15" x14ac:dyDescent="0.2">
      <c r="A5383" s="191" t="str">
        <f t="shared" si="169"/>
        <v/>
      </c>
      <c r="B5383" s="191"/>
      <c r="C5383" s="191" t="str">
        <f t="shared" si="168"/>
        <v/>
      </c>
    </row>
    <row r="5384" spans="1:3" ht="15" x14ac:dyDescent="0.2">
      <c r="A5384" s="191" t="str">
        <f t="shared" si="169"/>
        <v/>
      </c>
      <c r="B5384" s="191"/>
      <c r="C5384" s="191" t="str">
        <f t="shared" si="168"/>
        <v/>
      </c>
    </row>
    <row r="5385" spans="1:3" ht="15" x14ac:dyDescent="0.2">
      <c r="A5385" s="191" t="str">
        <f t="shared" si="169"/>
        <v/>
      </c>
      <c r="B5385" s="191"/>
      <c r="C5385" s="191" t="str">
        <f t="shared" si="168"/>
        <v/>
      </c>
    </row>
    <row r="5386" spans="1:3" ht="15" x14ac:dyDescent="0.2">
      <c r="A5386" s="191" t="str">
        <f t="shared" si="169"/>
        <v/>
      </c>
      <c r="B5386" s="191"/>
      <c r="C5386" s="191" t="str">
        <f t="shared" si="168"/>
        <v/>
      </c>
    </row>
    <row r="5387" spans="1:3" ht="15" x14ac:dyDescent="0.2">
      <c r="A5387" s="191" t="str">
        <f t="shared" si="169"/>
        <v/>
      </c>
      <c r="B5387" s="191"/>
      <c r="C5387" s="191" t="str">
        <f t="shared" si="168"/>
        <v/>
      </c>
    </row>
    <row r="5388" spans="1:3" ht="15" x14ac:dyDescent="0.2">
      <c r="A5388" s="191" t="str">
        <f t="shared" si="169"/>
        <v/>
      </c>
      <c r="B5388" s="191"/>
      <c r="C5388" s="191" t="str">
        <f t="shared" si="168"/>
        <v/>
      </c>
    </row>
    <row r="5389" spans="1:3" ht="15" x14ac:dyDescent="0.2">
      <c r="A5389" s="191" t="str">
        <f t="shared" si="169"/>
        <v/>
      </c>
      <c r="B5389" s="191"/>
      <c r="C5389" s="191" t="str">
        <f t="shared" si="168"/>
        <v/>
      </c>
    </row>
    <row r="5390" spans="1:3" ht="15" x14ac:dyDescent="0.2">
      <c r="A5390" s="191" t="str">
        <f t="shared" si="169"/>
        <v/>
      </c>
      <c r="B5390" s="191"/>
      <c r="C5390" s="191" t="str">
        <f t="shared" si="168"/>
        <v/>
      </c>
    </row>
    <row r="5391" spans="1:3" ht="15" x14ac:dyDescent="0.2">
      <c r="A5391" s="191" t="str">
        <f t="shared" si="169"/>
        <v/>
      </c>
      <c r="B5391" s="191"/>
      <c r="C5391" s="191" t="str">
        <f t="shared" si="168"/>
        <v/>
      </c>
    </row>
    <row r="5392" spans="1:3" ht="15" x14ac:dyDescent="0.2">
      <c r="A5392" s="191" t="str">
        <f t="shared" si="169"/>
        <v/>
      </c>
      <c r="B5392" s="191"/>
      <c r="C5392" s="191" t="str">
        <f t="shared" si="168"/>
        <v/>
      </c>
    </row>
    <row r="5393" spans="1:3" ht="15" x14ac:dyDescent="0.2">
      <c r="A5393" s="191" t="str">
        <f t="shared" si="169"/>
        <v/>
      </c>
      <c r="B5393" s="191"/>
      <c r="C5393" s="191" t="str">
        <f t="shared" si="168"/>
        <v/>
      </c>
    </row>
    <row r="5394" spans="1:3" ht="15" x14ac:dyDescent="0.2">
      <c r="A5394" s="191" t="str">
        <f t="shared" si="169"/>
        <v/>
      </c>
      <c r="B5394" s="191"/>
      <c r="C5394" s="191" t="str">
        <f t="shared" si="168"/>
        <v/>
      </c>
    </row>
    <row r="5395" spans="1:3" ht="15" x14ac:dyDescent="0.2">
      <c r="A5395" s="191" t="str">
        <f t="shared" si="169"/>
        <v/>
      </c>
      <c r="B5395" s="191"/>
      <c r="C5395" s="191" t="str">
        <f t="shared" si="168"/>
        <v/>
      </c>
    </row>
    <row r="5396" spans="1:3" ht="15" x14ac:dyDescent="0.2">
      <c r="A5396" s="191" t="str">
        <f t="shared" si="169"/>
        <v/>
      </c>
      <c r="B5396" s="191"/>
      <c r="C5396" s="191" t="str">
        <f t="shared" si="168"/>
        <v/>
      </c>
    </row>
    <row r="5397" spans="1:3" ht="15" x14ac:dyDescent="0.2">
      <c r="A5397" s="191" t="str">
        <f t="shared" si="169"/>
        <v/>
      </c>
      <c r="B5397" s="191"/>
      <c r="C5397" s="191" t="str">
        <f t="shared" si="168"/>
        <v/>
      </c>
    </row>
    <row r="5398" spans="1:3" ht="15" x14ac:dyDescent="0.2">
      <c r="A5398" s="191" t="str">
        <f t="shared" si="169"/>
        <v/>
      </c>
      <c r="B5398" s="191"/>
      <c r="C5398" s="191" t="str">
        <f t="shared" si="168"/>
        <v/>
      </c>
    </row>
    <row r="5399" spans="1:3" ht="15" x14ac:dyDescent="0.2">
      <c r="A5399" s="191" t="str">
        <f t="shared" si="169"/>
        <v/>
      </c>
      <c r="B5399" s="191"/>
      <c r="C5399" s="191" t="str">
        <f t="shared" si="168"/>
        <v/>
      </c>
    </row>
    <row r="5400" spans="1:3" ht="15" x14ac:dyDescent="0.2">
      <c r="A5400" s="191" t="str">
        <f t="shared" si="169"/>
        <v/>
      </c>
      <c r="B5400" s="191"/>
      <c r="C5400" s="191" t="str">
        <f t="shared" si="168"/>
        <v/>
      </c>
    </row>
    <row r="5401" spans="1:3" ht="15" x14ac:dyDescent="0.2">
      <c r="A5401" s="191" t="str">
        <f t="shared" si="169"/>
        <v/>
      </c>
      <c r="B5401" s="191"/>
      <c r="C5401" s="191" t="str">
        <f t="shared" si="168"/>
        <v/>
      </c>
    </row>
    <row r="5402" spans="1:3" ht="15" x14ac:dyDescent="0.2">
      <c r="A5402" s="191" t="str">
        <f t="shared" si="169"/>
        <v/>
      </c>
      <c r="B5402" s="191"/>
      <c r="C5402" s="191" t="str">
        <f t="shared" si="168"/>
        <v/>
      </c>
    </row>
    <row r="5403" spans="1:3" ht="15" x14ac:dyDescent="0.2">
      <c r="A5403" s="191" t="str">
        <f t="shared" si="169"/>
        <v/>
      </c>
      <c r="B5403" s="191"/>
      <c r="C5403" s="191" t="str">
        <f t="shared" si="168"/>
        <v/>
      </c>
    </row>
    <row r="5404" spans="1:3" ht="15" x14ac:dyDescent="0.2">
      <c r="A5404" s="191" t="str">
        <f t="shared" si="169"/>
        <v/>
      </c>
      <c r="B5404" s="191"/>
      <c r="C5404" s="191" t="str">
        <f t="shared" si="168"/>
        <v/>
      </c>
    </row>
    <row r="5405" spans="1:3" ht="15" x14ac:dyDescent="0.2">
      <c r="A5405" s="191" t="str">
        <f t="shared" si="169"/>
        <v/>
      </c>
      <c r="B5405" s="191"/>
      <c r="C5405" s="191" t="str">
        <f t="shared" si="168"/>
        <v/>
      </c>
    </row>
    <row r="5406" spans="1:3" ht="15" x14ac:dyDescent="0.2">
      <c r="A5406" s="191" t="str">
        <f t="shared" si="169"/>
        <v/>
      </c>
      <c r="B5406" s="191"/>
      <c r="C5406" s="191" t="str">
        <f t="shared" si="168"/>
        <v/>
      </c>
    </row>
    <row r="5407" spans="1:3" ht="15" x14ac:dyDescent="0.2">
      <c r="A5407" s="191" t="str">
        <f t="shared" si="169"/>
        <v/>
      </c>
      <c r="B5407" s="191"/>
      <c r="C5407" s="191" t="str">
        <f t="shared" si="168"/>
        <v/>
      </c>
    </row>
    <row r="5408" spans="1:3" ht="15" x14ac:dyDescent="0.2">
      <c r="A5408" s="191" t="str">
        <f t="shared" si="169"/>
        <v/>
      </c>
      <c r="B5408" s="191"/>
      <c r="C5408" s="191" t="str">
        <f t="shared" si="168"/>
        <v/>
      </c>
    </row>
    <row r="5409" spans="1:3" ht="15" x14ac:dyDescent="0.2">
      <c r="A5409" s="191" t="str">
        <f t="shared" si="169"/>
        <v/>
      </c>
      <c r="B5409" s="191"/>
      <c r="C5409" s="191" t="str">
        <f t="shared" si="168"/>
        <v/>
      </c>
    </row>
    <row r="5410" spans="1:3" ht="15" x14ac:dyDescent="0.2">
      <c r="A5410" s="191" t="str">
        <f t="shared" si="169"/>
        <v/>
      </c>
      <c r="B5410" s="191"/>
      <c r="C5410" s="191" t="str">
        <f t="shared" si="168"/>
        <v/>
      </c>
    </row>
    <row r="5411" spans="1:3" ht="15" x14ac:dyDescent="0.2">
      <c r="A5411" s="191" t="str">
        <f t="shared" si="169"/>
        <v/>
      </c>
      <c r="B5411" s="191"/>
      <c r="C5411" s="191" t="str">
        <f t="shared" si="168"/>
        <v/>
      </c>
    </row>
    <row r="5412" spans="1:3" ht="15" x14ac:dyDescent="0.2">
      <c r="A5412" s="191" t="str">
        <f t="shared" si="169"/>
        <v/>
      </c>
      <c r="B5412" s="191"/>
      <c r="C5412" s="191" t="str">
        <f t="shared" si="168"/>
        <v/>
      </c>
    </row>
    <row r="5413" spans="1:3" ht="15" x14ac:dyDescent="0.2">
      <c r="A5413" s="191" t="str">
        <f t="shared" si="169"/>
        <v/>
      </c>
      <c r="B5413" s="191"/>
      <c r="C5413" s="191" t="str">
        <f t="shared" si="168"/>
        <v/>
      </c>
    </row>
    <row r="5414" spans="1:3" ht="15" x14ac:dyDescent="0.2">
      <c r="A5414" s="191" t="str">
        <f t="shared" si="169"/>
        <v/>
      </c>
      <c r="B5414" s="191"/>
      <c r="C5414" s="191" t="str">
        <f t="shared" si="168"/>
        <v/>
      </c>
    </row>
    <row r="5415" spans="1:3" ht="15" x14ac:dyDescent="0.2">
      <c r="A5415" s="191" t="str">
        <f t="shared" si="169"/>
        <v/>
      </c>
      <c r="B5415" s="191"/>
      <c r="C5415" s="191" t="str">
        <f t="shared" si="168"/>
        <v/>
      </c>
    </row>
    <row r="5416" spans="1:3" ht="15" x14ac:dyDescent="0.2">
      <c r="A5416" s="191" t="str">
        <f t="shared" si="169"/>
        <v/>
      </c>
      <c r="B5416" s="191"/>
      <c r="C5416" s="191" t="str">
        <f t="shared" si="168"/>
        <v/>
      </c>
    </row>
    <row r="5417" spans="1:3" ht="15" x14ac:dyDescent="0.2">
      <c r="A5417" s="191" t="str">
        <f t="shared" si="169"/>
        <v/>
      </c>
      <c r="B5417" s="191"/>
      <c r="C5417" s="191" t="str">
        <f t="shared" si="168"/>
        <v/>
      </c>
    </row>
    <row r="5418" spans="1:3" ht="15" x14ac:dyDescent="0.2">
      <c r="A5418" s="191" t="str">
        <f t="shared" si="169"/>
        <v/>
      </c>
      <c r="B5418" s="191"/>
      <c r="C5418" s="191" t="str">
        <f t="shared" si="168"/>
        <v/>
      </c>
    </row>
    <row r="5419" spans="1:3" ht="15" x14ac:dyDescent="0.2">
      <c r="A5419" s="191" t="str">
        <f t="shared" si="169"/>
        <v/>
      </c>
      <c r="B5419" s="191"/>
      <c r="C5419" s="191" t="str">
        <f t="shared" si="168"/>
        <v/>
      </c>
    </row>
    <row r="5420" spans="1:3" ht="15" x14ac:dyDescent="0.2">
      <c r="A5420" s="191" t="str">
        <f t="shared" si="169"/>
        <v/>
      </c>
      <c r="B5420" s="191"/>
      <c r="C5420" s="191" t="str">
        <f t="shared" si="168"/>
        <v/>
      </c>
    </row>
    <row r="5421" spans="1:3" ht="15" x14ac:dyDescent="0.2">
      <c r="A5421" s="191" t="str">
        <f t="shared" si="169"/>
        <v/>
      </c>
      <c r="B5421" s="191"/>
      <c r="C5421" s="191" t="str">
        <f t="shared" si="168"/>
        <v/>
      </c>
    </row>
    <row r="5422" spans="1:3" ht="15" x14ac:dyDescent="0.2">
      <c r="A5422" s="191" t="str">
        <f t="shared" si="169"/>
        <v/>
      </c>
      <c r="B5422" s="191"/>
      <c r="C5422" s="191" t="str">
        <f t="shared" si="168"/>
        <v/>
      </c>
    </row>
    <row r="5423" spans="1:3" ht="15" x14ac:dyDescent="0.2">
      <c r="A5423" s="191" t="str">
        <f t="shared" si="169"/>
        <v/>
      </c>
      <c r="B5423" s="191"/>
      <c r="C5423" s="191" t="str">
        <f t="shared" si="168"/>
        <v/>
      </c>
    </row>
    <row r="5424" spans="1:3" ht="15" x14ac:dyDescent="0.2">
      <c r="A5424" s="191" t="str">
        <f t="shared" si="169"/>
        <v/>
      </c>
      <c r="B5424" s="191"/>
      <c r="C5424" s="191" t="str">
        <f t="shared" si="168"/>
        <v/>
      </c>
    </row>
    <row r="5425" spans="1:3" ht="15" x14ac:dyDescent="0.2">
      <c r="A5425" s="191" t="str">
        <f t="shared" si="169"/>
        <v/>
      </c>
      <c r="B5425" s="191"/>
      <c r="C5425" s="191" t="str">
        <f t="shared" si="168"/>
        <v/>
      </c>
    </row>
    <row r="5426" spans="1:3" ht="15" x14ac:dyDescent="0.2">
      <c r="A5426" s="191" t="str">
        <f t="shared" si="169"/>
        <v/>
      </c>
      <c r="B5426" s="191"/>
      <c r="C5426" s="191" t="str">
        <f t="shared" ref="C5426:C5489" si="170">A5426&amp;E5426</f>
        <v/>
      </c>
    </row>
    <row r="5427" spans="1:3" ht="15" x14ac:dyDescent="0.2">
      <c r="A5427" s="191" t="str">
        <f t="shared" si="169"/>
        <v/>
      </c>
      <c r="B5427" s="191"/>
      <c r="C5427" s="191" t="str">
        <f t="shared" si="170"/>
        <v/>
      </c>
    </row>
    <row r="5428" spans="1:3" ht="15" x14ac:dyDescent="0.2">
      <c r="A5428" s="191" t="str">
        <f t="shared" si="169"/>
        <v/>
      </c>
      <c r="B5428" s="191"/>
      <c r="C5428" s="191" t="str">
        <f t="shared" si="170"/>
        <v/>
      </c>
    </row>
    <row r="5429" spans="1:3" ht="15" x14ac:dyDescent="0.2">
      <c r="A5429" s="191" t="str">
        <f t="shared" si="169"/>
        <v/>
      </c>
      <c r="B5429" s="191"/>
      <c r="C5429" s="191" t="str">
        <f t="shared" si="170"/>
        <v/>
      </c>
    </row>
    <row r="5430" spans="1:3" ht="15" x14ac:dyDescent="0.2">
      <c r="A5430" s="191" t="str">
        <f t="shared" si="169"/>
        <v/>
      </c>
      <c r="B5430" s="191"/>
      <c r="C5430" s="191" t="str">
        <f t="shared" si="170"/>
        <v/>
      </c>
    </row>
    <row r="5431" spans="1:3" ht="15" x14ac:dyDescent="0.2">
      <c r="A5431" s="191" t="str">
        <f t="shared" si="169"/>
        <v/>
      </c>
      <c r="B5431" s="191"/>
      <c r="C5431" s="191" t="str">
        <f t="shared" si="170"/>
        <v/>
      </c>
    </row>
    <row r="5432" spans="1:3" ht="15" x14ac:dyDescent="0.2">
      <c r="A5432" s="191" t="str">
        <f t="shared" si="169"/>
        <v/>
      </c>
      <c r="B5432" s="191"/>
      <c r="C5432" s="191" t="str">
        <f t="shared" si="170"/>
        <v/>
      </c>
    </row>
    <row r="5433" spans="1:3" ht="15" x14ac:dyDescent="0.2">
      <c r="A5433" s="191" t="str">
        <f t="shared" si="169"/>
        <v/>
      </c>
      <c r="B5433" s="191"/>
      <c r="C5433" s="191" t="str">
        <f t="shared" si="170"/>
        <v/>
      </c>
    </row>
    <row r="5434" spans="1:3" ht="15" x14ac:dyDescent="0.2">
      <c r="A5434" s="191" t="str">
        <f t="shared" si="169"/>
        <v/>
      </c>
      <c r="B5434" s="191"/>
      <c r="C5434" s="191" t="str">
        <f t="shared" si="170"/>
        <v/>
      </c>
    </row>
    <row r="5435" spans="1:3" ht="15" x14ac:dyDescent="0.2">
      <c r="A5435" s="191" t="str">
        <f t="shared" si="169"/>
        <v/>
      </c>
      <c r="B5435" s="191"/>
      <c r="C5435" s="191" t="str">
        <f t="shared" si="170"/>
        <v/>
      </c>
    </row>
    <row r="5436" spans="1:3" ht="15" x14ac:dyDescent="0.2">
      <c r="A5436" s="191" t="str">
        <f t="shared" si="169"/>
        <v/>
      </c>
      <c r="B5436" s="191"/>
      <c r="C5436" s="191" t="str">
        <f t="shared" si="170"/>
        <v/>
      </c>
    </row>
    <row r="5437" spans="1:3" ht="15" x14ac:dyDescent="0.2">
      <c r="A5437" s="191" t="str">
        <f t="shared" si="169"/>
        <v/>
      </c>
      <c r="B5437" s="191"/>
      <c r="C5437" s="191" t="str">
        <f t="shared" si="170"/>
        <v/>
      </c>
    </row>
    <row r="5438" spans="1:3" ht="15" x14ac:dyDescent="0.2">
      <c r="A5438" s="191" t="str">
        <f t="shared" si="169"/>
        <v/>
      </c>
      <c r="B5438" s="191"/>
      <c r="C5438" s="191" t="str">
        <f t="shared" si="170"/>
        <v/>
      </c>
    </row>
    <row r="5439" spans="1:3" ht="15" x14ac:dyDescent="0.2">
      <c r="A5439" s="191" t="str">
        <f t="shared" si="169"/>
        <v/>
      </c>
      <c r="B5439" s="191"/>
      <c r="C5439" s="191" t="str">
        <f t="shared" si="170"/>
        <v/>
      </c>
    </row>
    <row r="5440" spans="1:3" ht="15" x14ac:dyDescent="0.2">
      <c r="A5440" s="191" t="str">
        <f t="shared" si="169"/>
        <v/>
      </c>
      <c r="B5440" s="191"/>
      <c r="C5440" s="191" t="str">
        <f t="shared" si="170"/>
        <v/>
      </c>
    </row>
    <row r="5441" spans="1:3" ht="15" x14ac:dyDescent="0.2">
      <c r="A5441" s="191" t="str">
        <f t="shared" si="169"/>
        <v/>
      </c>
      <c r="B5441" s="191"/>
      <c r="C5441" s="191" t="str">
        <f t="shared" si="170"/>
        <v/>
      </c>
    </row>
    <row r="5442" spans="1:3" ht="15" x14ac:dyDescent="0.2">
      <c r="A5442" s="191" t="str">
        <f t="shared" ref="A5442:A5489" si="171">MID(D5442,5,4)</f>
        <v/>
      </c>
      <c r="B5442" s="191"/>
      <c r="C5442" s="191" t="str">
        <f t="shared" si="170"/>
        <v/>
      </c>
    </row>
    <row r="5443" spans="1:3" ht="15" x14ac:dyDescent="0.2">
      <c r="A5443" s="191" t="str">
        <f t="shared" si="171"/>
        <v/>
      </c>
      <c r="B5443" s="191"/>
      <c r="C5443" s="191" t="str">
        <f t="shared" si="170"/>
        <v/>
      </c>
    </row>
    <row r="5444" spans="1:3" ht="15" x14ac:dyDescent="0.2">
      <c r="A5444" s="191" t="str">
        <f t="shared" si="171"/>
        <v/>
      </c>
      <c r="B5444" s="191"/>
      <c r="C5444" s="191" t="str">
        <f t="shared" si="170"/>
        <v/>
      </c>
    </row>
    <row r="5445" spans="1:3" ht="15" x14ac:dyDescent="0.2">
      <c r="A5445" s="191" t="str">
        <f t="shared" si="171"/>
        <v/>
      </c>
      <c r="B5445" s="191"/>
      <c r="C5445" s="191" t="str">
        <f t="shared" si="170"/>
        <v/>
      </c>
    </row>
    <row r="5446" spans="1:3" ht="15" x14ac:dyDescent="0.2">
      <c r="A5446" s="191" t="str">
        <f t="shared" si="171"/>
        <v/>
      </c>
      <c r="B5446" s="191"/>
      <c r="C5446" s="191" t="str">
        <f t="shared" si="170"/>
        <v/>
      </c>
    </row>
    <row r="5447" spans="1:3" ht="15" x14ac:dyDescent="0.2">
      <c r="A5447" s="191" t="str">
        <f t="shared" si="171"/>
        <v/>
      </c>
      <c r="B5447" s="191"/>
      <c r="C5447" s="191" t="str">
        <f t="shared" si="170"/>
        <v/>
      </c>
    </row>
    <row r="5448" spans="1:3" ht="15" x14ac:dyDescent="0.2">
      <c r="A5448" s="191" t="str">
        <f t="shared" si="171"/>
        <v/>
      </c>
      <c r="B5448" s="191"/>
      <c r="C5448" s="191" t="str">
        <f t="shared" si="170"/>
        <v/>
      </c>
    </row>
    <row r="5449" spans="1:3" ht="15" x14ac:dyDescent="0.2">
      <c r="A5449" s="191" t="str">
        <f t="shared" si="171"/>
        <v/>
      </c>
      <c r="B5449" s="191"/>
      <c r="C5449" s="191" t="str">
        <f t="shared" si="170"/>
        <v/>
      </c>
    </row>
    <row r="5450" spans="1:3" ht="15" x14ac:dyDescent="0.2">
      <c r="A5450" s="191" t="str">
        <f t="shared" si="171"/>
        <v/>
      </c>
      <c r="B5450" s="191"/>
      <c r="C5450" s="191" t="str">
        <f t="shared" si="170"/>
        <v/>
      </c>
    </row>
    <row r="5451" spans="1:3" ht="15" x14ac:dyDescent="0.2">
      <c r="A5451" s="191" t="str">
        <f t="shared" si="171"/>
        <v/>
      </c>
      <c r="B5451" s="191"/>
      <c r="C5451" s="191" t="str">
        <f t="shared" si="170"/>
        <v/>
      </c>
    </row>
    <row r="5452" spans="1:3" ht="15" x14ac:dyDescent="0.2">
      <c r="A5452" s="191" t="str">
        <f t="shared" si="171"/>
        <v/>
      </c>
      <c r="B5452" s="191"/>
      <c r="C5452" s="191" t="str">
        <f t="shared" si="170"/>
        <v/>
      </c>
    </row>
    <row r="5453" spans="1:3" ht="15" x14ac:dyDescent="0.2">
      <c r="A5453" s="191" t="str">
        <f t="shared" si="171"/>
        <v/>
      </c>
      <c r="B5453" s="191"/>
      <c r="C5453" s="191" t="str">
        <f t="shared" si="170"/>
        <v/>
      </c>
    </row>
    <row r="5454" spans="1:3" ht="15" x14ac:dyDescent="0.2">
      <c r="A5454" s="191" t="str">
        <f t="shared" si="171"/>
        <v/>
      </c>
      <c r="B5454" s="191"/>
      <c r="C5454" s="191" t="str">
        <f t="shared" si="170"/>
        <v/>
      </c>
    </row>
    <row r="5455" spans="1:3" ht="15" x14ac:dyDescent="0.2">
      <c r="A5455" s="191" t="str">
        <f t="shared" si="171"/>
        <v/>
      </c>
      <c r="B5455" s="191"/>
      <c r="C5455" s="191" t="str">
        <f t="shared" si="170"/>
        <v/>
      </c>
    </row>
    <row r="5456" spans="1:3" ht="15" x14ac:dyDescent="0.2">
      <c r="A5456" s="191" t="str">
        <f t="shared" si="171"/>
        <v/>
      </c>
      <c r="B5456" s="191"/>
      <c r="C5456" s="191" t="str">
        <f t="shared" si="170"/>
        <v/>
      </c>
    </row>
    <row r="5457" spans="1:3" ht="15" x14ac:dyDescent="0.2">
      <c r="A5457" s="191" t="str">
        <f t="shared" si="171"/>
        <v/>
      </c>
      <c r="B5457" s="191"/>
      <c r="C5457" s="191" t="str">
        <f t="shared" si="170"/>
        <v/>
      </c>
    </row>
    <row r="5458" spans="1:3" ht="15" x14ac:dyDescent="0.2">
      <c r="A5458" s="191" t="str">
        <f t="shared" si="171"/>
        <v/>
      </c>
      <c r="B5458" s="191"/>
      <c r="C5458" s="191" t="str">
        <f t="shared" si="170"/>
        <v/>
      </c>
    </row>
    <row r="5459" spans="1:3" ht="15" x14ac:dyDescent="0.2">
      <c r="A5459" s="191" t="str">
        <f t="shared" si="171"/>
        <v/>
      </c>
      <c r="B5459" s="191"/>
      <c r="C5459" s="191" t="str">
        <f t="shared" si="170"/>
        <v/>
      </c>
    </row>
    <row r="5460" spans="1:3" ht="15" x14ac:dyDescent="0.2">
      <c r="A5460" s="191" t="str">
        <f t="shared" si="171"/>
        <v/>
      </c>
      <c r="B5460" s="191"/>
      <c r="C5460" s="191" t="str">
        <f t="shared" si="170"/>
        <v/>
      </c>
    </row>
    <row r="5461" spans="1:3" ht="15" x14ac:dyDescent="0.2">
      <c r="A5461" s="191" t="str">
        <f t="shared" si="171"/>
        <v/>
      </c>
      <c r="B5461" s="191"/>
      <c r="C5461" s="191" t="str">
        <f t="shared" si="170"/>
        <v/>
      </c>
    </row>
    <row r="5462" spans="1:3" ht="15" x14ac:dyDescent="0.2">
      <c r="A5462" s="191" t="str">
        <f t="shared" si="171"/>
        <v/>
      </c>
      <c r="B5462" s="191"/>
      <c r="C5462" s="191" t="str">
        <f t="shared" si="170"/>
        <v/>
      </c>
    </row>
    <row r="5463" spans="1:3" ht="15" x14ac:dyDescent="0.2">
      <c r="A5463" s="191" t="str">
        <f t="shared" si="171"/>
        <v/>
      </c>
      <c r="B5463" s="191"/>
      <c r="C5463" s="191" t="str">
        <f t="shared" si="170"/>
        <v/>
      </c>
    </row>
    <row r="5464" spans="1:3" ht="15" x14ac:dyDescent="0.2">
      <c r="A5464" s="191" t="str">
        <f t="shared" si="171"/>
        <v/>
      </c>
      <c r="B5464" s="191"/>
      <c r="C5464" s="191" t="str">
        <f t="shared" si="170"/>
        <v/>
      </c>
    </row>
    <row r="5465" spans="1:3" ht="15" x14ac:dyDescent="0.2">
      <c r="A5465" s="191" t="str">
        <f t="shared" si="171"/>
        <v/>
      </c>
      <c r="B5465" s="191"/>
      <c r="C5465" s="191" t="str">
        <f t="shared" si="170"/>
        <v/>
      </c>
    </row>
    <row r="5466" spans="1:3" ht="15" x14ac:dyDescent="0.2">
      <c r="A5466" s="191" t="str">
        <f t="shared" si="171"/>
        <v/>
      </c>
      <c r="B5466" s="191"/>
      <c r="C5466" s="191" t="str">
        <f t="shared" si="170"/>
        <v/>
      </c>
    </row>
    <row r="5467" spans="1:3" ht="15" x14ac:dyDescent="0.2">
      <c r="A5467" s="191" t="str">
        <f t="shared" si="171"/>
        <v/>
      </c>
      <c r="B5467" s="191"/>
      <c r="C5467" s="191" t="str">
        <f t="shared" si="170"/>
        <v/>
      </c>
    </row>
    <row r="5468" spans="1:3" ht="15" x14ac:dyDescent="0.2">
      <c r="A5468" s="191" t="str">
        <f t="shared" si="171"/>
        <v/>
      </c>
      <c r="B5468" s="191"/>
      <c r="C5468" s="191" t="str">
        <f t="shared" si="170"/>
        <v/>
      </c>
    </row>
    <row r="5469" spans="1:3" ht="15" x14ac:dyDescent="0.2">
      <c r="A5469" s="191" t="str">
        <f t="shared" si="171"/>
        <v/>
      </c>
      <c r="B5469" s="191"/>
      <c r="C5469" s="191" t="str">
        <f t="shared" si="170"/>
        <v/>
      </c>
    </row>
    <row r="5470" spans="1:3" ht="15" x14ac:dyDescent="0.2">
      <c r="A5470" s="191" t="str">
        <f t="shared" si="171"/>
        <v/>
      </c>
      <c r="B5470" s="191"/>
      <c r="C5470" s="191" t="str">
        <f t="shared" si="170"/>
        <v/>
      </c>
    </row>
    <row r="5471" spans="1:3" ht="15" x14ac:dyDescent="0.2">
      <c r="A5471" s="191" t="str">
        <f t="shared" si="171"/>
        <v/>
      </c>
      <c r="B5471" s="191"/>
      <c r="C5471" s="191" t="str">
        <f t="shared" si="170"/>
        <v/>
      </c>
    </row>
    <row r="5472" spans="1:3" ht="15" x14ac:dyDescent="0.2">
      <c r="A5472" s="191" t="str">
        <f t="shared" si="171"/>
        <v/>
      </c>
      <c r="B5472" s="191"/>
      <c r="C5472" s="191" t="str">
        <f t="shared" si="170"/>
        <v/>
      </c>
    </row>
    <row r="5473" spans="1:3" ht="15" x14ac:dyDescent="0.2">
      <c r="A5473" s="191" t="str">
        <f t="shared" si="171"/>
        <v/>
      </c>
      <c r="B5473" s="191"/>
      <c r="C5473" s="191" t="str">
        <f t="shared" si="170"/>
        <v/>
      </c>
    </row>
    <row r="5474" spans="1:3" ht="15" x14ac:dyDescent="0.2">
      <c r="A5474" s="191" t="str">
        <f t="shared" si="171"/>
        <v/>
      </c>
      <c r="B5474" s="191"/>
      <c r="C5474" s="191" t="str">
        <f t="shared" si="170"/>
        <v/>
      </c>
    </row>
    <row r="5475" spans="1:3" ht="15" x14ac:dyDescent="0.2">
      <c r="A5475" s="191" t="str">
        <f t="shared" si="171"/>
        <v/>
      </c>
      <c r="B5475" s="191"/>
      <c r="C5475" s="191" t="str">
        <f t="shared" si="170"/>
        <v/>
      </c>
    </row>
    <row r="5476" spans="1:3" ht="15" x14ac:dyDescent="0.2">
      <c r="A5476" s="191" t="str">
        <f t="shared" si="171"/>
        <v/>
      </c>
      <c r="B5476" s="191"/>
      <c r="C5476" s="191" t="str">
        <f t="shared" si="170"/>
        <v/>
      </c>
    </row>
    <row r="5477" spans="1:3" ht="15" x14ac:dyDescent="0.2">
      <c r="A5477" s="191" t="str">
        <f t="shared" si="171"/>
        <v/>
      </c>
      <c r="B5477" s="191"/>
      <c r="C5477" s="191" t="str">
        <f t="shared" si="170"/>
        <v/>
      </c>
    </row>
    <row r="5478" spans="1:3" ht="15" x14ac:dyDescent="0.2">
      <c r="A5478" s="191" t="str">
        <f t="shared" si="171"/>
        <v/>
      </c>
      <c r="B5478" s="191"/>
      <c r="C5478" s="191" t="str">
        <f t="shared" si="170"/>
        <v/>
      </c>
    </row>
    <row r="5479" spans="1:3" ht="15" x14ac:dyDescent="0.2">
      <c r="A5479" s="191" t="str">
        <f t="shared" si="171"/>
        <v/>
      </c>
      <c r="B5479" s="191"/>
      <c r="C5479" s="191" t="str">
        <f t="shared" si="170"/>
        <v/>
      </c>
    </row>
    <row r="5480" spans="1:3" ht="15" x14ac:dyDescent="0.2">
      <c r="A5480" s="191" t="str">
        <f t="shared" si="171"/>
        <v/>
      </c>
      <c r="B5480" s="191"/>
      <c r="C5480" s="191" t="str">
        <f t="shared" si="170"/>
        <v/>
      </c>
    </row>
    <row r="5481" spans="1:3" ht="15" x14ac:dyDescent="0.2">
      <c r="A5481" s="191" t="str">
        <f t="shared" si="171"/>
        <v/>
      </c>
      <c r="B5481" s="191"/>
      <c r="C5481" s="191" t="str">
        <f t="shared" si="170"/>
        <v/>
      </c>
    </row>
    <row r="5482" spans="1:3" ht="15" x14ac:dyDescent="0.2">
      <c r="A5482" s="191" t="str">
        <f t="shared" si="171"/>
        <v/>
      </c>
      <c r="B5482" s="191"/>
      <c r="C5482" s="191" t="str">
        <f t="shared" si="170"/>
        <v/>
      </c>
    </row>
    <row r="5483" spans="1:3" ht="15" x14ac:dyDescent="0.2">
      <c r="A5483" s="191" t="str">
        <f t="shared" si="171"/>
        <v/>
      </c>
      <c r="B5483" s="191"/>
      <c r="C5483" s="191" t="str">
        <f t="shared" si="170"/>
        <v/>
      </c>
    </row>
    <row r="5484" spans="1:3" ht="15" x14ac:dyDescent="0.2">
      <c r="A5484" s="191" t="str">
        <f t="shared" si="171"/>
        <v/>
      </c>
      <c r="B5484" s="191"/>
      <c r="C5484" s="191" t="str">
        <f t="shared" si="170"/>
        <v/>
      </c>
    </row>
    <row r="5485" spans="1:3" ht="15" x14ac:dyDescent="0.2">
      <c r="A5485" s="191" t="str">
        <f t="shared" si="171"/>
        <v/>
      </c>
      <c r="B5485" s="191"/>
      <c r="C5485" s="191" t="str">
        <f t="shared" si="170"/>
        <v/>
      </c>
    </row>
    <row r="5486" spans="1:3" ht="15" x14ac:dyDescent="0.2">
      <c r="A5486" s="191" t="str">
        <f t="shared" si="171"/>
        <v/>
      </c>
      <c r="B5486" s="191"/>
      <c r="C5486" s="191" t="str">
        <f t="shared" si="170"/>
        <v/>
      </c>
    </row>
    <row r="5487" spans="1:3" ht="15" x14ac:dyDescent="0.2">
      <c r="A5487" s="191" t="str">
        <f t="shared" si="171"/>
        <v/>
      </c>
      <c r="B5487" s="191"/>
      <c r="C5487" s="191" t="str">
        <f t="shared" si="170"/>
        <v/>
      </c>
    </row>
    <row r="5488" spans="1:3" ht="15" x14ac:dyDescent="0.2">
      <c r="A5488" s="191" t="str">
        <f t="shared" si="171"/>
        <v/>
      </c>
      <c r="B5488" s="191"/>
      <c r="C5488" s="191" t="str">
        <f t="shared" si="170"/>
        <v/>
      </c>
    </row>
    <row r="5489" spans="1:3" ht="15" x14ac:dyDescent="0.2">
      <c r="A5489" s="191" t="str">
        <f t="shared" si="171"/>
        <v/>
      </c>
      <c r="B5489" s="191"/>
      <c r="C5489" s="191" t="str">
        <f t="shared" si="170"/>
        <v/>
      </c>
    </row>
  </sheetData>
  <autoFilter ref="A1:I5489"/>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90"/>
  <sheetViews>
    <sheetView workbookViewId="0">
      <selection activeCell="B8" sqref="B8"/>
    </sheetView>
  </sheetViews>
  <sheetFormatPr defaultRowHeight="14.25" x14ac:dyDescent="0.2"/>
  <cols>
    <col min="1" max="1" width="37.625" customWidth="1"/>
    <col min="2" max="2" width="31.625" customWidth="1"/>
    <col min="3" max="4" width="9" customWidth="1"/>
    <col min="5" max="5" width="10.25" customWidth="1"/>
    <col min="6" max="6" width="13.25" customWidth="1"/>
    <col min="7" max="7" width="10.25" customWidth="1"/>
    <col min="8" max="8" width="12.625" customWidth="1"/>
    <col min="9" max="9" width="85.75" customWidth="1"/>
    <col min="10" max="10" width="23.25" customWidth="1"/>
    <col min="11" max="11" width="33.25" customWidth="1"/>
    <col min="12" max="14" width="9" customWidth="1"/>
    <col min="15" max="15" width="11.875" customWidth="1"/>
    <col min="16" max="16" width="9" customWidth="1"/>
  </cols>
  <sheetData>
    <row r="1" spans="1:16" ht="20.25" x14ac:dyDescent="0.3">
      <c r="A1" s="552" t="s">
        <v>1418</v>
      </c>
      <c r="B1" s="552"/>
      <c r="C1" s="552"/>
      <c r="D1" s="552"/>
      <c r="E1" s="552"/>
      <c r="F1" s="552"/>
      <c r="G1" s="552"/>
      <c r="H1" s="552"/>
    </row>
    <row r="2" spans="1:16" x14ac:dyDescent="0.2">
      <c r="A2" s="450"/>
      <c r="B2" s="450"/>
      <c r="C2" s="450"/>
      <c r="D2" s="450"/>
      <c r="E2" s="450"/>
      <c r="F2" s="450"/>
      <c r="G2" s="451" t="s">
        <v>1419</v>
      </c>
      <c r="H2" s="451" t="s">
        <v>1419</v>
      </c>
      <c r="I2" s="451" t="s">
        <v>1419</v>
      </c>
      <c r="J2" s="451" t="s">
        <v>1419</v>
      </c>
      <c r="K2" s="451" t="s">
        <v>1419</v>
      </c>
      <c r="L2" s="451" t="s">
        <v>1419</v>
      </c>
      <c r="M2" s="451" t="s">
        <v>1419</v>
      </c>
      <c r="N2" s="451" t="s">
        <v>1419</v>
      </c>
      <c r="O2" s="451" t="s">
        <v>1419</v>
      </c>
      <c r="P2" s="451" t="s">
        <v>1419</v>
      </c>
    </row>
    <row r="3" spans="1:16" ht="20.65" customHeight="1" x14ac:dyDescent="0.2">
      <c r="A3" s="450"/>
      <c r="B3" s="450"/>
      <c r="C3" s="450"/>
      <c r="D3" s="450"/>
      <c r="E3" s="450"/>
      <c r="F3" s="450"/>
      <c r="G3" s="451" t="s">
        <v>1420</v>
      </c>
      <c r="H3" s="451" t="s">
        <v>1421</v>
      </c>
      <c r="I3" s="451" t="s">
        <v>1422</v>
      </c>
      <c r="J3" s="451" t="s">
        <v>1423</v>
      </c>
      <c r="K3" s="451" t="s">
        <v>1424</v>
      </c>
      <c r="L3" s="451" t="s">
        <v>1425</v>
      </c>
      <c r="M3" s="451" t="s">
        <v>1426</v>
      </c>
      <c r="N3" s="451" t="s">
        <v>1427</v>
      </c>
      <c r="O3" s="451" t="s">
        <v>1428</v>
      </c>
      <c r="P3" s="451" t="s">
        <v>1429</v>
      </c>
    </row>
    <row r="4" spans="1:16" ht="21" x14ac:dyDescent="0.2">
      <c r="A4" s="451" t="s">
        <v>1430</v>
      </c>
      <c r="B4" s="451" t="s">
        <v>1431</v>
      </c>
      <c r="C4" s="451" t="s">
        <v>1432</v>
      </c>
      <c r="D4" s="451" t="s">
        <v>1433</v>
      </c>
      <c r="E4" s="451" t="s">
        <v>1434</v>
      </c>
      <c r="F4" s="451" t="s">
        <v>1435</v>
      </c>
      <c r="G4" s="452" t="s">
        <v>1436</v>
      </c>
      <c r="H4" s="453">
        <v>-11385530</v>
      </c>
      <c r="I4" s="452" t="s">
        <v>1437</v>
      </c>
      <c r="J4" s="452" t="s">
        <v>1438</v>
      </c>
      <c r="K4" s="452" t="s">
        <v>1438</v>
      </c>
      <c r="L4" s="452" t="s">
        <v>1439</v>
      </c>
      <c r="M4" s="452" t="s">
        <v>1440</v>
      </c>
      <c r="N4" s="454">
        <v>44314</v>
      </c>
      <c r="O4" s="452" t="s">
        <v>1440</v>
      </c>
      <c r="P4" s="454">
        <v>44468</v>
      </c>
    </row>
    <row r="5" spans="1:16" ht="21" x14ac:dyDescent="0.2">
      <c r="A5" s="451" t="s">
        <v>1441</v>
      </c>
      <c r="B5" s="451" t="s">
        <v>1431</v>
      </c>
      <c r="C5" s="451" t="s">
        <v>1432</v>
      </c>
      <c r="D5" s="451" t="s">
        <v>1433</v>
      </c>
      <c r="E5" s="451" t="s">
        <v>1442</v>
      </c>
      <c r="F5" s="451" t="s">
        <v>1443</v>
      </c>
      <c r="G5" s="452" t="s">
        <v>1436</v>
      </c>
      <c r="H5" s="453">
        <v>-1131679</v>
      </c>
      <c r="I5" s="452" t="s">
        <v>1437</v>
      </c>
      <c r="J5" s="452" t="s">
        <v>1438</v>
      </c>
      <c r="K5" s="452" t="s">
        <v>1438</v>
      </c>
      <c r="L5" s="452" t="s">
        <v>1439</v>
      </c>
      <c r="M5" s="452" t="s">
        <v>1440</v>
      </c>
      <c r="N5" s="454">
        <v>44314</v>
      </c>
      <c r="O5" s="452" t="s">
        <v>1440</v>
      </c>
      <c r="P5" s="454">
        <v>44468</v>
      </c>
    </row>
    <row r="6" spans="1:16" ht="21" x14ac:dyDescent="0.2">
      <c r="A6" s="451" t="s">
        <v>1444</v>
      </c>
      <c r="B6" s="451" t="s">
        <v>1431</v>
      </c>
      <c r="C6" s="451" t="s">
        <v>1432</v>
      </c>
      <c r="D6" s="451" t="s">
        <v>1433</v>
      </c>
      <c r="E6" s="451" t="s">
        <v>1442</v>
      </c>
      <c r="F6" s="451" t="s">
        <v>1445</v>
      </c>
      <c r="G6" s="452" t="s">
        <v>1436</v>
      </c>
      <c r="H6" s="453">
        <v>28120501</v>
      </c>
      <c r="I6" s="452" t="s">
        <v>1446</v>
      </c>
      <c r="J6" s="452" t="s">
        <v>1438</v>
      </c>
      <c r="K6" s="452" t="s">
        <v>1438</v>
      </c>
      <c r="L6" s="452" t="s">
        <v>1439</v>
      </c>
      <c r="M6" s="452" t="s">
        <v>1440</v>
      </c>
      <c r="N6" s="454">
        <v>44314</v>
      </c>
      <c r="O6" s="452" t="s">
        <v>1440</v>
      </c>
      <c r="P6" s="454">
        <v>44468</v>
      </c>
    </row>
    <row r="7" spans="1:16" ht="21" x14ac:dyDescent="0.2">
      <c r="A7" s="451" t="s">
        <v>1444</v>
      </c>
      <c r="B7" s="451" t="s">
        <v>1431</v>
      </c>
      <c r="C7" s="451" t="s">
        <v>1432</v>
      </c>
      <c r="D7" s="451" t="s">
        <v>1433</v>
      </c>
      <c r="E7" s="451" t="s">
        <v>1442</v>
      </c>
      <c r="F7" s="451" t="s">
        <v>1447</v>
      </c>
      <c r="G7" s="452" t="s">
        <v>1436</v>
      </c>
      <c r="H7" s="453">
        <v>-28909145</v>
      </c>
      <c r="I7" s="452" t="s">
        <v>1437</v>
      </c>
      <c r="J7" s="452" t="s">
        <v>1438</v>
      </c>
      <c r="K7" s="452" t="s">
        <v>1438</v>
      </c>
      <c r="L7" s="452" t="s">
        <v>1439</v>
      </c>
      <c r="M7" s="452" t="s">
        <v>1440</v>
      </c>
      <c r="N7" s="454">
        <v>44314</v>
      </c>
      <c r="O7" s="452" t="s">
        <v>1440</v>
      </c>
      <c r="P7" s="454">
        <v>44468</v>
      </c>
    </row>
    <row r="8" spans="1:16" x14ac:dyDescent="0.2">
      <c r="A8" s="451" t="s">
        <v>1444</v>
      </c>
      <c r="B8" s="451" t="s">
        <v>1431</v>
      </c>
      <c r="C8" s="451" t="s">
        <v>1432</v>
      </c>
      <c r="D8" s="451" t="s">
        <v>1448</v>
      </c>
      <c r="E8" s="451" t="s">
        <v>1449</v>
      </c>
      <c r="F8" s="451" t="s">
        <v>1450</v>
      </c>
      <c r="G8" s="452" t="s">
        <v>1436</v>
      </c>
      <c r="H8" s="453">
        <v>-106166</v>
      </c>
      <c r="I8" s="452" t="s">
        <v>1451</v>
      </c>
      <c r="J8" s="455"/>
      <c r="K8" s="452" t="s">
        <v>1438</v>
      </c>
      <c r="L8" s="452" t="s">
        <v>1439</v>
      </c>
      <c r="M8" s="452" t="s">
        <v>1452</v>
      </c>
      <c r="N8" s="454">
        <v>44552</v>
      </c>
      <c r="O8" s="452" t="s">
        <v>1453</v>
      </c>
      <c r="P8" s="454">
        <v>44552</v>
      </c>
    </row>
    <row r="9" spans="1:16" ht="21" x14ac:dyDescent="0.2">
      <c r="A9" s="451" t="s">
        <v>1454</v>
      </c>
      <c r="B9" s="451" t="s">
        <v>1431</v>
      </c>
      <c r="C9" s="451" t="s">
        <v>1432</v>
      </c>
      <c r="D9" s="451" t="s">
        <v>1433</v>
      </c>
      <c r="E9" s="451" t="s">
        <v>1434</v>
      </c>
      <c r="F9" s="451" t="s">
        <v>1455</v>
      </c>
      <c r="G9" s="452" t="s">
        <v>1436</v>
      </c>
      <c r="H9" s="453">
        <v>713416639</v>
      </c>
      <c r="I9" s="452" t="s">
        <v>1446</v>
      </c>
      <c r="J9" s="452" t="s">
        <v>1438</v>
      </c>
      <c r="K9" s="452" t="s">
        <v>1438</v>
      </c>
      <c r="L9" s="452" t="s">
        <v>1439</v>
      </c>
      <c r="M9" s="452" t="s">
        <v>1440</v>
      </c>
      <c r="N9" s="454">
        <v>44314</v>
      </c>
      <c r="O9" s="452" t="s">
        <v>1440</v>
      </c>
      <c r="P9" s="454">
        <v>44468</v>
      </c>
    </row>
    <row r="10" spans="1:16" ht="21" x14ac:dyDescent="0.2">
      <c r="A10" s="451" t="s">
        <v>1454</v>
      </c>
      <c r="B10" s="451" t="s">
        <v>1431</v>
      </c>
      <c r="C10" s="451" t="s">
        <v>1432</v>
      </c>
      <c r="D10" s="451" t="s">
        <v>1433</v>
      </c>
      <c r="E10" s="451" t="s">
        <v>1434</v>
      </c>
      <c r="F10" s="451" t="s">
        <v>1456</v>
      </c>
      <c r="G10" s="452" t="s">
        <v>1436</v>
      </c>
      <c r="H10" s="453">
        <v>-693512142</v>
      </c>
      <c r="I10" s="452" t="s">
        <v>1437</v>
      </c>
      <c r="J10" s="452" t="s">
        <v>1438</v>
      </c>
      <c r="K10" s="452" t="s">
        <v>1438</v>
      </c>
      <c r="L10" s="452" t="s">
        <v>1439</v>
      </c>
      <c r="M10" s="452" t="s">
        <v>1440</v>
      </c>
      <c r="N10" s="454">
        <v>44314</v>
      </c>
      <c r="O10" s="452" t="s">
        <v>1440</v>
      </c>
      <c r="P10" s="454">
        <v>44468</v>
      </c>
    </row>
    <row r="11" spans="1:16" x14ac:dyDescent="0.2">
      <c r="A11" s="451" t="s">
        <v>1454</v>
      </c>
      <c r="B11" s="451" t="s">
        <v>1431</v>
      </c>
      <c r="C11" s="451" t="s">
        <v>1432</v>
      </c>
      <c r="D11" s="451" t="s">
        <v>1448</v>
      </c>
      <c r="E11" s="451" t="s">
        <v>1449</v>
      </c>
      <c r="F11" s="451" t="s">
        <v>1457</v>
      </c>
      <c r="G11" s="452" t="s">
        <v>1436</v>
      </c>
      <c r="H11" s="453">
        <v>370940.85</v>
      </c>
      <c r="I11" s="452" t="s">
        <v>1451</v>
      </c>
      <c r="J11" s="455"/>
      <c r="K11" s="452" t="s">
        <v>1438</v>
      </c>
      <c r="L11" s="452" t="s">
        <v>1439</v>
      </c>
      <c r="M11" s="452" t="s">
        <v>1452</v>
      </c>
      <c r="N11" s="454">
        <v>44552</v>
      </c>
      <c r="O11" s="452" t="s">
        <v>1453</v>
      </c>
      <c r="P11" s="454">
        <v>44552</v>
      </c>
    </row>
    <row r="12" spans="1:16" ht="21" x14ac:dyDescent="0.2">
      <c r="A12" s="451" t="s">
        <v>1458</v>
      </c>
      <c r="B12" s="451" t="s">
        <v>1459</v>
      </c>
      <c r="C12" s="451" t="s">
        <v>1432</v>
      </c>
      <c r="D12" s="451" t="s">
        <v>1448</v>
      </c>
      <c r="E12" s="451" t="s">
        <v>1460</v>
      </c>
      <c r="F12" s="451" t="s">
        <v>1461</v>
      </c>
      <c r="G12" s="452" t="s">
        <v>1436</v>
      </c>
      <c r="H12" s="453">
        <v>-4977746</v>
      </c>
      <c r="I12" s="452" t="s">
        <v>1462</v>
      </c>
      <c r="J12" s="455"/>
      <c r="K12" s="452" t="s">
        <v>1438</v>
      </c>
      <c r="L12" s="452" t="s">
        <v>1439</v>
      </c>
      <c r="M12" s="452" t="s">
        <v>1452</v>
      </c>
      <c r="N12" s="454">
        <v>44550</v>
      </c>
      <c r="O12" s="452" t="s">
        <v>1453</v>
      </c>
      <c r="P12" s="454">
        <v>44553</v>
      </c>
    </row>
    <row r="13" spans="1:16" ht="21" x14ac:dyDescent="0.2">
      <c r="A13" s="451" t="s">
        <v>1458</v>
      </c>
      <c r="B13" s="451" t="s">
        <v>1463</v>
      </c>
      <c r="C13" s="451" t="s">
        <v>1432</v>
      </c>
      <c r="D13" s="451" t="s">
        <v>1433</v>
      </c>
      <c r="E13" s="451" t="s">
        <v>1434</v>
      </c>
      <c r="F13" s="451" t="s">
        <v>1464</v>
      </c>
      <c r="G13" s="452" t="s">
        <v>1436</v>
      </c>
      <c r="H13" s="453">
        <v>-523016.73</v>
      </c>
      <c r="I13" s="452" t="s">
        <v>1465</v>
      </c>
      <c r="J13" s="452" t="s">
        <v>1438</v>
      </c>
      <c r="K13" s="452" t="s">
        <v>1438</v>
      </c>
      <c r="L13" s="452" t="s">
        <v>1439</v>
      </c>
      <c r="M13" s="452" t="s">
        <v>1440</v>
      </c>
      <c r="N13" s="454">
        <v>44302</v>
      </c>
      <c r="O13" s="452" t="s">
        <v>1440</v>
      </c>
      <c r="P13" s="454">
        <v>44468</v>
      </c>
    </row>
    <row r="14" spans="1:16" ht="21" x14ac:dyDescent="0.2">
      <c r="A14" s="451" t="s">
        <v>1458</v>
      </c>
      <c r="B14" s="451" t="s">
        <v>1463</v>
      </c>
      <c r="C14" s="451" t="s">
        <v>1432</v>
      </c>
      <c r="D14" s="451" t="s">
        <v>1466</v>
      </c>
      <c r="E14" s="451" t="s">
        <v>1442</v>
      </c>
      <c r="F14" s="451" t="s">
        <v>1467</v>
      </c>
      <c r="G14" s="452" t="s">
        <v>1436</v>
      </c>
      <c r="H14" s="453">
        <v>-331998.5</v>
      </c>
      <c r="I14" s="452" t="s">
        <v>1468</v>
      </c>
      <c r="J14" s="452" t="s">
        <v>1438</v>
      </c>
      <c r="K14" s="452" t="s">
        <v>1438</v>
      </c>
      <c r="L14" s="452" t="s">
        <v>1439</v>
      </c>
      <c r="M14" s="452" t="s">
        <v>1440</v>
      </c>
      <c r="N14" s="454">
        <v>44329</v>
      </c>
      <c r="O14" s="452" t="s">
        <v>1440</v>
      </c>
      <c r="P14" s="454">
        <v>44468</v>
      </c>
    </row>
    <row r="15" spans="1:16" ht="21" x14ac:dyDescent="0.2">
      <c r="A15" s="451" t="s">
        <v>1458</v>
      </c>
      <c r="B15" s="451" t="s">
        <v>1463</v>
      </c>
      <c r="C15" s="451" t="s">
        <v>1432</v>
      </c>
      <c r="D15" s="451" t="s">
        <v>1466</v>
      </c>
      <c r="E15" s="451" t="s">
        <v>1442</v>
      </c>
      <c r="F15" s="451" t="s">
        <v>1469</v>
      </c>
      <c r="G15" s="452" t="s">
        <v>1436</v>
      </c>
      <c r="H15" s="453">
        <v>-28356</v>
      </c>
      <c r="I15" s="452" t="s">
        <v>1470</v>
      </c>
      <c r="J15" s="452" t="s">
        <v>1438</v>
      </c>
      <c r="K15" s="452" t="s">
        <v>1438</v>
      </c>
      <c r="L15" s="452" t="s">
        <v>1439</v>
      </c>
      <c r="M15" s="452" t="s">
        <v>1440</v>
      </c>
      <c r="N15" s="454">
        <v>44342</v>
      </c>
      <c r="O15" s="452" t="s">
        <v>1440</v>
      </c>
      <c r="P15" s="454">
        <v>44468</v>
      </c>
    </row>
    <row r="16" spans="1:16" ht="21" x14ac:dyDescent="0.2">
      <c r="A16" s="451" t="s">
        <v>1458</v>
      </c>
      <c r="B16" s="451" t="s">
        <v>1463</v>
      </c>
      <c r="C16" s="451" t="s">
        <v>1432</v>
      </c>
      <c r="D16" s="451" t="s">
        <v>1466</v>
      </c>
      <c r="E16" s="451" t="s">
        <v>1442</v>
      </c>
      <c r="F16" s="451" t="s">
        <v>1471</v>
      </c>
      <c r="G16" s="452" t="s">
        <v>1436</v>
      </c>
      <c r="H16" s="453">
        <v>-88833.33</v>
      </c>
      <c r="I16" s="452" t="s">
        <v>1472</v>
      </c>
      <c r="J16" s="452" t="s">
        <v>1438</v>
      </c>
      <c r="K16" s="452" t="s">
        <v>1438</v>
      </c>
      <c r="L16" s="452" t="s">
        <v>1439</v>
      </c>
      <c r="M16" s="452" t="s">
        <v>1440</v>
      </c>
      <c r="N16" s="454">
        <v>44342</v>
      </c>
      <c r="O16" s="452" t="s">
        <v>1440</v>
      </c>
      <c r="P16" s="454">
        <v>44468</v>
      </c>
    </row>
    <row r="17" spans="1:16" ht="21" x14ac:dyDescent="0.2">
      <c r="A17" s="451" t="s">
        <v>1458</v>
      </c>
      <c r="B17" s="451" t="s">
        <v>1463</v>
      </c>
      <c r="C17" s="451" t="s">
        <v>1432</v>
      </c>
      <c r="D17" s="451" t="s">
        <v>1466</v>
      </c>
      <c r="E17" s="451" t="s">
        <v>1442</v>
      </c>
      <c r="F17" s="451" t="s">
        <v>1473</v>
      </c>
      <c r="G17" s="452" t="s">
        <v>1436</v>
      </c>
      <c r="H17" s="453">
        <v>-523627.08</v>
      </c>
      <c r="I17" s="452" t="s">
        <v>1474</v>
      </c>
      <c r="J17" s="452" t="s">
        <v>1438</v>
      </c>
      <c r="K17" s="452" t="s">
        <v>1438</v>
      </c>
      <c r="L17" s="452" t="s">
        <v>1439</v>
      </c>
      <c r="M17" s="452" t="s">
        <v>1440</v>
      </c>
      <c r="N17" s="454">
        <v>44329</v>
      </c>
      <c r="O17" s="452" t="s">
        <v>1440</v>
      </c>
      <c r="P17" s="454">
        <v>44468</v>
      </c>
    </row>
    <row r="18" spans="1:16" ht="21" x14ac:dyDescent="0.2">
      <c r="A18" s="451" t="s">
        <v>1458</v>
      </c>
      <c r="B18" s="451" t="s">
        <v>1463</v>
      </c>
      <c r="C18" s="451" t="s">
        <v>1432</v>
      </c>
      <c r="D18" s="451" t="s">
        <v>1466</v>
      </c>
      <c r="E18" s="451" t="s">
        <v>1442</v>
      </c>
      <c r="F18" s="451" t="s">
        <v>1475</v>
      </c>
      <c r="G18" s="452" t="s">
        <v>1436</v>
      </c>
      <c r="H18" s="453">
        <v>-268122.3</v>
      </c>
      <c r="I18" s="452" t="s">
        <v>1476</v>
      </c>
      <c r="J18" s="452" t="s">
        <v>1438</v>
      </c>
      <c r="K18" s="452" t="s">
        <v>1438</v>
      </c>
      <c r="L18" s="452" t="s">
        <v>1439</v>
      </c>
      <c r="M18" s="452" t="s">
        <v>1440</v>
      </c>
      <c r="N18" s="454">
        <v>44329</v>
      </c>
      <c r="O18" s="452" t="s">
        <v>1440</v>
      </c>
      <c r="P18" s="454">
        <v>44468</v>
      </c>
    </row>
    <row r="19" spans="1:16" ht="21" x14ac:dyDescent="0.2">
      <c r="A19" s="451" t="s">
        <v>1458</v>
      </c>
      <c r="B19" s="451" t="s">
        <v>1463</v>
      </c>
      <c r="C19" s="451" t="s">
        <v>1432</v>
      </c>
      <c r="D19" s="451" t="s">
        <v>1466</v>
      </c>
      <c r="E19" s="451" t="s">
        <v>1442</v>
      </c>
      <c r="F19" s="451" t="s">
        <v>1477</v>
      </c>
      <c r="G19" s="452" t="s">
        <v>1436</v>
      </c>
      <c r="H19" s="453">
        <v>-82961.81</v>
      </c>
      <c r="I19" s="452" t="s">
        <v>1478</v>
      </c>
      <c r="J19" s="452" t="s">
        <v>1438</v>
      </c>
      <c r="K19" s="452" t="s">
        <v>1438</v>
      </c>
      <c r="L19" s="452" t="s">
        <v>1439</v>
      </c>
      <c r="M19" s="452" t="s">
        <v>1440</v>
      </c>
      <c r="N19" s="454">
        <v>44340</v>
      </c>
      <c r="O19" s="452" t="s">
        <v>1440</v>
      </c>
      <c r="P19" s="454">
        <v>44468</v>
      </c>
    </row>
    <row r="20" spans="1:16" ht="21" x14ac:dyDescent="0.2">
      <c r="A20" s="451" t="s">
        <v>1458</v>
      </c>
      <c r="B20" s="451" t="s">
        <v>1463</v>
      </c>
      <c r="C20" s="451" t="s">
        <v>1432</v>
      </c>
      <c r="D20" s="451" t="s">
        <v>1466</v>
      </c>
      <c r="E20" s="451" t="s">
        <v>1442</v>
      </c>
      <c r="F20" s="451" t="s">
        <v>1479</v>
      </c>
      <c r="G20" s="452" t="s">
        <v>1436</v>
      </c>
      <c r="H20" s="453">
        <v>-615</v>
      </c>
      <c r="I20" s="452" t="s">
        <v>1480</v>
      </c>
      <c r="J20" s="452" t="s">
        <v>1438</v>
      </c>
      <c r="K20" s="452" t="s">
        <v>1438</v>
      </c>
      <c r="L20" s="452" t="s">
        <v>1439</v>
      </c>
      <c r="M20" s="452" t="s">
        <v>1440</v>
      </c>
      <c r="N20" s="454">
        <v>44342</v>
      </c>
      <c r="O20" s="452" t="s">
        <v>1440</v>
      </c>
      <c r="P20" s="454">
        <v>44468</v>
      </c>
    </row>
    <row r="21" spans="1:16" ht="21" x14ac:dyDescent="0.2">
      <c r="A21" s="451" t="s">
        <v>1458</v>
      </c>
      <c r="B21" s="451" t="s">
        <v>1463</v>
      </c>
      <c r="C21" s="451" t="s">
        <v>1432</v>
      </c>
      <c r="D21" s="451" t="s">
        <v>1466</v>
      </c>
      <c r="E21" s="451" t="s">
        <v>1442</v>
      </c>
      <c r="F21" s="451" t="s">
        <v>1481</v>
      </c>
      <c r="G21" s="452" t="s">
        <v>1436</v>
      </c>
      <c r="H21" s="453">
        <v>-585415.04</v>
      </c>
      <c r="I21" s="452" t="s">
        <v>1482</v>
      </c>
      <c r="J21" s="452" t="s">
        <v>1438</v>
      </c>
      <c r="K21" s="452" t="s">
        <v>1438</v>
      </c>
      <c r="L21" s="452" t="s">
        <v>1439</v>
      </c>
      <c r="M21" s="452" t="s">
        <v>1440</v>
      </c>
      <c r="N21" s="454">
        <v>44329</v>
      </c>
      <c r="O21" s="452" t="s">
        <v>1440</v>
      </c>
      <c r="P21" s="454">
        <v>44468</v>
      </c>
    </row>
    <row r="22" spans="1:16" ht="21" x14ac:dyDescent="0.2">
      <c r="A22" s="451" t="s">
        <v>1458</v>
      </c>
      <c r="B22" s="451" t="s">
        <v>1463</v>
      </c>
      <c r="C22" s="451" t="s">
        <v>1432</v>
      </c>
      <c r="D22" s="451" t="s">
        <v>1466</v>
      </c>
      <c r="E22" s="451" t="s">
        <v>1434</v>
      </c>
      <c r="F22" s="451" t="s">
        <v>1483</v>
      </c>
      <c r="G22" s="452" t="s">
        <v>1436</v>
      </c>
      <c r="H22" s="453">
        <v>-120707.58</v>
      </c>
      <c r="I22" s="452" t="s">
        <v>1484</v>
      </c>
      <c r="J22" s="452" t="s">
        <v>1438</v>
      </c>
      <c r="K22" s="452" t="s">
        <v>1438</v>
      </c>
      <c r="L22" s="452" t="s">
        <v>1439</v>
      </c>
      <c r="M22" s="452" t="s">
        <v>1440</v>
      </c>
      <c r="N22" s="454">
        <v>44342</v>
      </c>
      <c r="O22" s="452" t="s">
        <v>1440</v>
      </c>
      <c r="P22" s="454">
        <v>44468</v>
      </c>
    </row>
    <row r="23" spans="1:16" ht="21" x14ac:dyDescent="0.2">
      <c r="A23" s="451" t="s">
        <v>1458</v>
      </c>
      <c r="B23" s="451" t="s">
        <v>1463</v>
      </c>
      <c r="C23" s="451" t="s">
        <v>1432</v>
      </c>
      <c r="D23" s="451" t="s">
        <v>1466</v>
      </c>
      <c r="E23" s="451" t="s">
        <v>1434</v>
      </c>
      <c r="F23" s="451" t="s">
        <v>1485</v>
      </c>
      <c r="G23" s="452" t="s">
        <v>1436</v>
      </c>
      <c r="H23" s="453">
        <v>-40758</v>
      </c>
      <c r="I23" s="452" t="s">
        <v>1486</v>
      </c>
      <c r="J23" s="452" t="s">
        <v>1438</v>
      </c>
      <c r="K23" s="452" t="s">
        <v>1438</v>
      </c>
      <c r="L23" s="452" t="s">
        <v>1439</v>
      </c>
      <c r="M23" s="452" t="s">
        <v>1440</v>
      </c>
      <c r="N23" s="454">
        <v>44535</v>
      </c>
      <c r="O23" s="452" t="s">
        <v>1440</v>
      </c>
      <c r="P23" s="454">
        <v>44468</v>
      </c>
    </row>
    <row r="24" spans="1:16" ht="21" x14ac:dyDescent="0.2">
      <c r="A24" s="451" t="s">
        <v>1458</v>
      </c>
      <c r="B24" s="451" t="s">
        <v>1463</v>
      </c>
      <c r="C24" s="451" t="s">
        <v>1432</v>
      </c>
      <c r="D24" s="451" t="s">
        <v>1466</v>
      </c>
      <c r="E24" s="451" t="s">
        <v>1434</v>
      </c>
      <c r="F24" s="451" t="s">
        <v>1487</v>
      </c>
      <c r="G24" s="452" t="s">
        <v>1436</v>
      </c>
      <c r="H24" s="453">
        <v>-331300</v>
      </c>
      <c r="I24" s="452" t="s">
        <v>1488</v>
      </c>
      <c r="J24" s="452" t="s">
        <v>1438</v>
      </c>
      <c r="K24" s="452" t="s">
        <v>1438</v>
      </c>
      <c r="L24" s="452" t="s">
        <v>1439</v>
      </c>
      <c r="M24" s="452" t="s">
        <v>1440</v>
      </c>
      <c r="N24" s="454">
        <v>44342</v>
      </c>
      <c r="O24" s="452" t="s">
        <v>1440</v>
      </c>
      <c r="P24" s="454">
        <v>44468</v>
      </c>
    </row>
    <row r="25" spans="1:16" ht="21" x14ac:dyDescent="0.2">
      <c r="A25" s="451" t="s">
        <v>1458</v>
      </c>
      <c r="B25" s="451" t="s">
        <v>1463</v>
      </c>
      <c r="C25" s="451" t="s">
        <v>1432</v>
      </c>
      <c r="D25" s="451" t="s">
        <v>1466</v>
      </c>
      <c r="E25" s="451" t="s">
        <v>1434</v>
      </c>
      <c r="F25" s="451" t="s">
        <v>1489</v>
      </c>
      <c r="G25" s="452" t="s">
        <v>1436</v>
      </c>
      <c r="H25" s="453">
        <v>-12433</v>
      </c>
      <c r="I25" s="452" t="s">
        <v>1490</v>
      </c>
      <c r="J25" s="452" t="s">
        <v>1438</v>
      </c>
      <c r="K25" s="452" t="s">
        <v>1438</v>
      </c>
      <c r="L25" s="452" t="s">
        <v>1439</v>
      </c>
      <c r="M25" s="452" t="s">
        <v>1440</v>
      </c>
      <c r="N25" s="454">
        <v>44535</v>
      </c>
      <c r="O25" s="452" t="s">
        <v>1440</v>
      </c>
      <c r="P25" s="454">
        <v>44468</v>
      </c>
    </row>
    <row r="26" spans="1:16" ht="21" x14ac:dyDescent="0.2">
      <c r="A26" s="451" t="s">
        <v>1458</v>
      </c>
      <c r="B26" s="451" t="s">
        <v>1463</v>
      </c>
      <c r="C26" s="451" t="s">
        <v>1432</v>
      </c>
      <c r="D26" s="451" t="s">
        <v>1491</v>
      </c>
      <c r="E26" s="451" t="s">
        <v>1442</v>
      </c>
      <c r="F26" s="451" t="s">
        <v>1467</v>
      </c>
      <c r="G26" s="452" t="s">
        <v>1436</v>
      </c>
      <c r="H26" s="453">
        <v>-901387.97</v>
      </c>
      <c r="I26" s="452" t="s">
        <v>1492</v>
      </c>
      <c r="J26" s="452" t="s">
        <v>1438</v>
      </c>
      <c r="K26" s="452" t="s">
        <v>1438</v>
      </c>
      <c r="L26" s="452" t="s">
        <v>1439</v>
      </c>
      <c r="M26" s="452" t="s">
        <v>1440</v>
      </c>
      <c r="N26" s="454">
        <v>44292</v>
      </c>
      <c r="O26" s="452" t="s">
        <v>1440</v>
      </c>
      <c r="P26" s="454">
        <v>44468</v>
      </c>
    </row>
    <row r="27" spans="1:16" ht="21" x14ac:dyDescent="0.2">
      <c r="A27" s="451" t="s">
        <v>1458</v>
      </c>
      <c r="B27" s="451" t="s">
        <v>1463</v>
      </c>
      <c r="C27" s="451" t="s">
        <v>1432</v>
      </c>
      <c r="D27" s="451" t="s">
        <v>1491</v>
      </c>
      <c r="E27" s="451" t="s">
        <v>1442</v>
      </c>
      <c r="F27" s="451" t="s">
        <v>1493</v>
      </c>
      <c r="G27" s="452" t="s">
        <v>1436</v>
      </c>
      <c r="H27" s="453">
        <v>-122</v>
      </c>
      <c r="I27" s="452" t="s">
        <v>1494</v>
      </c>
      <c r="J27" s="452" t="s">
        <v>1438</v>
      </c>
      <c r="K27" s="452" t="s">
        <v>1438</v>
      </c>
      <c r="L27" s="452" t="s">
        <v>1439</v>
      </c>
      <c r="M27" s="452" t="s">
        <v>1440</v>
      </c>
      <c r="N27" s="454">
        <v>44371</v>
      </c>
      <c r="O27" s="452" t="s">
        <v>1440</v>
      </c>
      <c r="P27" s="454">
        <v>44468</v>
      </c>
    </row>
    <row r="28" spans="1:16" ht="21" x14ac:dyDescent="0.2">
      <c r="A28" s="451" t="s">
        <v>1458</v>
      </c>
      <c r="B28" s="451" t="s">
        <v>1463</v>
      </c>
      <c r="C28" s="451" t="s">
        <v>1432</v>
      </c>
      <c r="D28" s="451" t="s">
        <v>1491</v>
      </c>
      <c r="E28" s="451" t="s">
        <v>1442</v>
      </c>
      <c r="F28" s="451" t="s">
        <v>1495</v>
      </c>
      <c r="G28" s="452" t="s">
        <v>1436</v>
      </c>
      <c r="H28" s="453">
        <v>-16256.78</v>
      </c>
      <c r="I28" s="452" t="s">
        <v>1496</v>
      </c>
      <c r="J28" s="452" t="s">
        <v>1438</v>
      </c>
      <c r="K28" s="452" t="s">
        <v>1438</v>
      </c>
      <c r="L28" s="452" t="s">
        <v>1439</v>
      </c>
      <c r="M28" s="452" t="s">
        <v>1440</v>
      </c>
      <c r="N28" s="454">
        <v>44292</v>
      </c>
      <c r="O28" s="452" t="s">
        <v>1440</v>
      </c>
      <c r="P28" s="454">
        <v>44468</v>
      </c>
    </row>
    <row r="29" spans="1:16" ht="21" x14ac:dyDescent="0.2">
      <c r="A29" s="451" t="s">
        <v>1458</v>
      </c>
      <c r="B29" s="451" t="s">
        <v>1463</v>
      </c>
      <c r="C29" s="451" t="s">
        <v>1432</v>
      </c>
      <c r="D29" s="451" t="s">
        <v>1491</v>
      </c>
      <c r="E29" s="451" t="s">
        <v>1442</v>
      </c>
      <c r="F29" s="451" t="s">
        <v>1497</v>
      </c>
      <c r="G29" s="452" t="s">
        <v>1436</v>
      </c>
      <c r="H29" s="453">
        <v>-6426</v>
      </c>
      <c r="I29" s="452" t="s">
        <v>1498</v>
      </c>
      <c r="J29" s="452" t="s">
        <v>1438</v>
      </c>
      <c r="K29" s="452" t="s">
        <v>1438</v>
      </c>
      <c r="L29" s="452" t="s">
        <v>1439</v>
      </c>
      <c r="M29" s="452" t="s">
        <v>1440</v>
      </c>
      <c r="N29" s="454">
        <v>44371</v>
      </c>
      <c r="O29" s="452" t="s">
        <v>1440</v>
      </c>
      <c r="P29" s="454">
        <v>44468</v>
      </c>
    </row>
    <row r="30" spans="1:16" ht="21" x14ac:dyDescent="0.2">
      <c r="A30" s="451" t="s">
        <v>1458</v>
      </c>
      <c r="B30" s="451" t="s">
        <v>1463</v>
      </c>
      <c r="C30" s="451" t="s">
        <v>1432</v>
      </c>
      <c r="D30" s="451" t="s">
        <v>1491</v>
      </c>
      <c r="E30" s="451" t="s">
        <v>1442</v>
      </c>
      <c r="F30" s="451" t="s">
        <v>1499</v>
      </c>
      <c r="G30" s="452" t="s">
        <v>1436</v>
      </c>
      <c r="H30" s="453">
        <v>-52133.120000000003</v>
      </c>
      <c r="I30" s="452" t="s">
        <v>1500</v>
      </c>
      <c r="J30" s="452" t="s">
        <v>1438</v>
      </c>
      <c r="K30" s="452" t="s">
        <v>1438</v>
      </c>
      <c r="L30" s="452" t="s">
        <v>1439</v>
      </c>
      <c r="M30" s="452" t="s">
        <v>1440</v>
      </c>
      <c r="N30" s="454">
        <v>44371</v>
      </c>
      <c r="O30" s="452" t="s">
        <v>1440</v>
      </c>
      <c r="P30" s="454">
        <v>44468</v>
      </c>
    </row>
    <row r="31" spans="1:16" ht="21" x14ac:dyDescent="0.2">
      <c r="A31" s="451" t="s">
        <v>1458</v>
      </c>
      <c r="B31" s="451" t="s">
        <v>1463</v>
      </c>
      <c r="C31" s="451" t="s">
        <v>1432</v>
      </c>
      <c r="D31" s="451" t="s">
        <v>1491</v>
      </c>
      <c r="E31" s="451" t="s">
        <v>1434</v>
      </c>
      <c r="F31" s="451" t="s">
        <v>1501</v>
      </c>
      <c r="G31" s="452" t="s">
        <v>1436</v>
      </c>
      <c r="H31" s="453">
        <v>-111638.8</v>
      </c>
      <c r="I31" s="452" t="s">
        <v>1502</v>
      </c>
      <c r="J31" s="452" t="s">
        <v>1438</v>
      </c>
      <c r="K31" s="452" t="s">
        <v>1438</v>
      </c>
      <c r="L31" s="452" t="s">
        <v>1439</v>
      </c>
      <c r="M31" s="452" t="s">
        <v>1440</v>
      </c>
      <c r="N31" s="454">
        <v>44292</v>
      </c>
      <c r="O31" s="452" t="s">
        <v>1440</v>
      </c>
      <c r="P31" s="454">
        <v>44468</v>
      </c>
    </row>
    <row r="32" spans="1:16" ht="21" x14ac:dyDescent="0.2">
      <c r="A32" s="451" t="s">
        <v>1458</v>
      </c>
      <c r="B32" s="451" t="s">
        <v>1463</v>
      </c>
      <c r="C32" s="451" t="s">
        <v>1432</v>
      </c>
      <c r="D32" s="451" t="s">
        <v>1491</v>
      </c>
      <c r="E32" s="451" t="s">
        <v>1434</v>
      </c>
      <c r="F32" s="451" t="s">
        <v>1503</v>
      </c>
      <c r="G32" s="452" t="s">
        <v>1436</v>
      </c>
      <c r="H32" s="453">
        <v>-43760</v>
      </c>
      <c r="I32" s="452" t="s">
        <v>1504</v>
      </c>
      <c r="J32" s="452" t="s">
        <v>1438</v>
      </c>
      <c r="K32" s="452" t="s">
        <v>1438</v>
      </c>
      <c r="L32" s="452" t="s">
        <v>1439</v>
      </c>
      <c r="M32" s="452" t="s">
        <v>1440</v>
      </c>
      <c r="N32" s="454">
        <v>44371</v>
      </c>
      <c r="O32" s="452" t="s">
        <v>1440</v>
      </c>
      <c r="P32" s="454">
        <v>44468</v>
      </c>
    </row>
    <row r="33" spans="1:16" ht="21" x14ac:dyDescent="0.2">
      <c r="A33" s="451" t="s">
        <v>1458</v>
      </c>
      <c r="B33" s="451" t="s">
        <v>1463</v>
      </c>
      <c r="C33" s="451" t="s">
        <v>1432</v>
      </c>
      <c r="D33" s="451" t="s">
        <v>1491</v>
      </c>
      <c r="E33" s="451" t="s">
        <v>1434</v>
      </c>
      <c r="F33" s="451" t="s">
        <v>1505</v>
      </c>
      <c r="G33" s="452" t="s">
        <v>1436</v>
      </c>
      <c r="H33" s="453">
        <v>-61703.81</v>
      </c>
      <c r="I33" s="452" t="s">
        <v>1506</v>
      </c>
      <c r="J33" s="452" t="s">
        <v>1438</v>
      </c>
      <c r="K33" s="452" t="s">
        <v>1438</v>
      </c>
      <c r="L33" s="452" t="s">
        <v>1439</v>
      </c>
      <c r="M33" s="452" t="s">
        <v>1440</v>
      </c>
      <c r="N33" s="454">
        <v>44292</v>
      </c>
      <c r="O33" s="452" t="s">
        <v>1440</v>
      </c>
      <c r="P33" s="454">
        <v>44468</v>
      </c>
    </row>
    <row r="34" spans="1:16" ht="21" x14ac:dyDescent="0.2">
      <c r="A34" s="451" t="s">
        <v>1458</v>
      </c>
      <c r="B34" s="451" t="s">
        <v>1463</v>
      </c>
      <c r="C34" s="451" t="s">
        <v>1432</v>
      </c>
      <c r="D34" s="451" t="s">
        <v>1507</v>
      </c>
      <c r="E34" s="451" t="s">
        <v>1442</v>
      </c>
      <c r="F34" s="451" t="s">
        <v>1508</v>
      </c>
      <c r="G34" s="452" t="s">
        <v>1436</v>
      </c>
      <c r="H34" s="453">
        <v>-23750.48</v>
      </c>
      <c r="I34" s="452" t="s">
        <v>1509</v>
      </c>
      <c r="J34" s="452" t="s">
        <v>1438</v>
      </c>
      <c r="K34" s="452" t="s">
        <v>1438</v>
      </c>
      <c r="L34" s="452" t="s">
        <v>1439</v>
      </c>
      <c r="M34" s="452" t="s">
        <v>1440</v>
      </c>
      <c r="N34" s="454">
        <v>44537</v>
      </c>
      <c r="O34" s="452" t="s">
        <v>1440</v>
      </c>
      <c r="P34" s="454">
        <v>44468</v>
      </c>
    </row>
    <row r="35" spans="1:16" ht="21" x14ac:dyDescent="0.2">
      <c r="A35" s="451" t="s">
        <v>1458</v>
      </c>
      <c r="B35" s="451" t="s">
        <v>1463</v>
      </c>
      <c r="C35" s="451" t="s">
        <v>1432</v>
      </c>
      <c r="D35" s="451" t="s">
        <v>1507</v>
      </c>
      <c r="E35" s="451" t="s">
        <v>1442</v>
      </c>
      <c r="F35" s="451" t="s">
        <v>1443</v>
      </c>
      <c r="G35" s="452" t="s">
        <v>1436</v>
      </c>
      <c r="H35" s="453">
        <v>-31250</v>
      </c>
      <c r="I35" s="452" t="s">
        <v>1510</v>
      </c>
      <c r="J35" s="452" t="s">
        <v>1438</v>
      </c>
      <c r="K35" s="452" t="s">
        <v>1438</v>
      </c>
      <c r="L35" s="452" t="s">
        <v>1439</v>
      </c>
      <c r="M35" s="452" t="s">
        <v>1440</v>
      </c>
      <c r="N35" s="454">
        <v>44384</v>
      </c>
      <c r="O35" s="452" t="s">
        <v>1440</v>
      </c>
      <c r="P35" s="454">
        <v>44468</v>
      </c>
    </row>
    <row r="36" spans="1:16" ht="21" x14ac:dyDescent="0.2">
      <c r="A36" s="451" t="s">
        <v>1458</v>
      </c>
      <c r="B36" s="451" t="s">
        <v>1463</v>
      </c>
      <c r="C36" s="451" t="s">
        <v>1432</v>
      </c>
      <c r="D36" s="451" t="s">
        <v>1507</v>
      </c>
      <c r="E36" s="451" t="s">
        <v>1442</v>
      </c>
      <c r="F36" s="451" t="s">
        <v>1511</v>
      </c>
      <c r="G36" s="452" t="s">
        <v>1436</v>
      </c>
      <c r="H36" s="453">
        <v>-615</v>
      </c>
      <c r="I36" s="452" t="s">
        <v>1512</v>
      </c>
      <c r="J36" s="452" t="s">
        <v>1438</v>
      </c>
      <c r="K36" s="452" t="s">
        <v>1438</v>
      </c>
      <c r="L36" s="452" t="s">
        <v>1439</v>
      </c>
      <c r="M36" s="452" t="s">
        <v>1440</v>
      </c>
      <c r="N36" s="454">
        <v>44537</v>
      </c>
      <c r="O36" s="452" t="s">
        <v>1440</v>
      </c>
      <c r="P36" s="454">
        <v>44468</v>
      </c>
    </row>
    <row r="37" spans="1:16" ht="21" x14ac:dyDescent="0.2">
      <c r="A37" s="451" t="s">
        <v>1458</v>
      </c>
      <c r="B37" s="451" t="s">
        <v>1463</v>
      </c>
      <c r="C37" s="451" t="s">
        <v>1432</v>
      </c>
      <c r="D37" s="451" t="s">
        <v>1507</v>
      </c>
      <c r="E37" s="451" t="s">
        <v>1442</v>
      </c>
      <c r="F37" s="451" t="s">
        <v>1513</v>
      </c>
      <c r="G37" s="452" t="s">
        <v>1436</v>
      </c>
      <c r="H37" s="453">
        <v>-1697</v>
      </c>
      <c r="I37" s="452" t="s">
        <v>1514</v>
      </c>
      <c r="J37" s="452" t="s">
        <v>1438</v>
      </c>
      <c r="K37" s="452" t="s">
        <v>1438</v>
      </c>
      <c r="L37" s="452" t="s">
        <v>1439</v>
      </c>
      <c r="M37" s="452" t="s">
        <v>1440</v>
      </c>
      <c r="N37" s="454">
        <v>44400</v>
      </c>
      <c r="O37" s="452" t="s">
        <v>1440</v>
      </c>
      <c r="P37" s="454">
        <v>44468</v>
      </c>
    </row>
    <row r="38" spans="1:16" ht="21" x14ac:dyDescent="0.2">
      <c r="A38" s="451" t="s">
        <v>1458</v>
      </c>
      <c r="B38" s="451" t="s">
        <v>1463</v>
      </c>
      <c r="C38" s="451" t="s">
        <v>1432</v>
      </c>
      <c r="D38" s="451" t="s">
        <v>1515</v>
      </c>
      <c r="E38" s="451" t="s">
        <v>1442</v>
      </c>
      <c r="F38" s="451" t="s">
        <v>1467</v>
      </c>
      <c r="G38" s="452" t="s">
        <v>1436</v>
      </c>
      <c r="H38" s="453">
        <v>-10966</v>
      </c>
      <c r="I38" s="452" t="s">
        <v>1516</v>
      </c>
      <c r="J38" s="452" t="s">
        <v>1438</v>
      </c>
      <c r="K38" s="452" t="s">
        <v>1438</v>
      </c>
      <c r="L38" s="452" t="s">
        <v>1439</v>
      </c>
      <c r="M38" s="452" t="s">
        <v>1440</v>
      </c>
      <c r="N38" s="454">
        <v>44538</v>
      </c>
      <c r="O38" s="452" t="s">
        <v>1440</v>
      </c>
      <c r="P38" s="454">
        <v>44468</v>
      </c>
    </row>
    <row r="39" spans="1:16" ht="21" x14ac:dyDescent="0.2">
      <c r="A39" s="451" t="s">
        <v>1458</v>
      </c>
      <c r="B39" s="451" t="s">
        <v>1463</v>
      </c>
      <c r="C39" s="451" t="s">
        <v>1432</v>
      </c>
      <c r="D39" s="451" t="s">
        <v>1515</v>
      </c>
      <c r="E39" s="451" t="s">
        <v>1442</v>
      </c>
      <c r="F39" s="451" t="s">
        <v>1517</v>
      </c>
      <c r="G39" s="452" t="s">
        <v>1436</v>
      </c>
      <c r="H39" s="453">
        <v>-25000</v>
      </c>
      <c r="I39" s="452" t="s">
        <v>1518</v>
      </c>
      <c r="J39" s="452" t="s">
        <v>1438</v>
      </c>
      <c r="K39" s="452" t="s">
        <v>1438</v>
      </c>
      <c r="L39" s="452" t="s">
        <v>1439</v>
      </c>
      <c r="M39" s="452" t="s">
        <v>1440</v>
      </c>
      <c r="N39" s="454">
        <v>44538</v>
      </c>
      <c r="O39" s="452" t="s">
        <v>1440</v>
      </c>
      <c r="P39" s="454">
        <v>44468</v>
      </c>
    </row>
    <row r="40" spans="1:16" ht="21" x14ac:dyDescent="0.2">
      <c r="A40" s="451" t="s">
        <v>1458</v>
      </c>
      <c r="B40" s="451" t="s">
        <v>1463</v>
      </c>
      <c r="C40" s="451" t="s">
        <v>1432</v>
      </c>
      <c r="D40" s="451" t="s">
        <v>1515</v>
      </c>
      <c r="E40" s="451" t="s">
        <v>1442</v>
      </c>
      <c r="F40" s="451" t="s">
        <v>1519</v>
      </c>
      <c r="G40" s="452" t="s">
        <v>1436</v>
      </c>
      <c r="H40" s="453">
        <v>-32591</v>
      </c>
      <c r="I40" s="452" t="s">
        <v>1520</v>
      </c>
      <c r="J40" s="452" t="s">
        <v>1438</v>
      </c>
      <c r="K40" s="452" t="s">
        <v>1438</v>
      </c>
      <c r="L40" s="452" t="s">
        <v>1439</v>
      </c>
      <c r="M40" s="452" t="s">
        <v>1440</v>
      </c>
      <c r="N40" s="454">
        <v>44538</v>
      </c>
      <c r="O40" s="452" t="s">
        <v>1440</v>
      </c>
      <c r="P40" s="454">
        <v>44468</v>
      </c>
    </row>
    <row r="41" spans="1:16" ht="21" x14ac:dyDescent="0.2">
      <c r="A41" s="451" t="s">
        <v>1458</v>
      </c>
      <c r="B41" s="451" t="s">
        <v>1463</v>
      </c>
      <c r="C41" s="451" t="s">
        <v>1432</v>
      </c>
      <c r="D41" s="451" t="s">
        <v>1515</v>
      </c>
      <c r="E41" s="451" t="s">
        <v>1442</v>
      </c>
      <c r="F41" s="451" t="s">
        <v>1521</v>
      </c>
      <c r="G41" s="452" t="s">
        <v>1436</v>
      </c>
      <c r="H41" s="453">
        <v>-153105</v>
      </c>
      <c r="I41" s="452" t="s">
        <v>1522</v>
      </c>
      <c r="J41" s="452" t="s">
        <v>1438</v>
      </c>
      <c r="K41" s="452" t="s">
        <v>1438</v>
      </c>
      <c r="L41" s="452" t="s">
        <v>1439</v>
      </c>
      <c r="M41" s="452" t="s">
        <v>1440</v>
      </c>
      <c r="N41" s="454">
        <v>44294</v>
      </c>
      <c r="O41" s="452" t="s">
        <v>1440</v>
      </c>
      <c r="P41" s="454">
        <v>44468</v>
      </c>
    </row>
    <row r="42" spans="1:16" ht="21" x14ac:dyDescent="0.2">
      <c r="A42" s="451" t="s">
        <v>1458</v>
      </c>
      <c r="B42" s="451" t="s">
        <v>1463</v>
      </c>
      <c r="C42" s="451" t="s">
        <v>1432</v>
      </c>
      <c r="D42" s="451" t="s">
        <v>1515</v>
      </c>
      <c r="E42" s="451" t="s">
        <v>1442</v>
      </c>
      <c r="F42" s="451" t="s">
        <v>1523</v>
      </c>
      <c r="G42" s="452" t="s">
        <v>1436</v>
      </c>
      <c r="H42" s="453">
        <v>-455844.6</v>
      </c>
      <c r="I42" s="452" t="s">
        <v>1524</v>
      </c>
      <c r="J42" s="452" t="s">
        <v>1438</v>
      </c>
      <c r="K42" s="452" t="s">
        <v>1438</v>
      </c>
      <c r="L42" s="452" t="s">
        <v>1439</v>
      </c>
      <c r="M42" s="452" t="s">
        <v>1440</v>
      </c>
      <c r="N42" s="454">
        <v>44294</v>
      </c>
      <c r="O42" s="452" t="s">
        <v>1440</v>
      </c>
      <c r="P42" s="454">
        <v>44468</v>
      </c>
    </row>
    <row r="43" spans="1:16" ht="21" x14ac:dyDescent="0.2">
      <c r="A43" s="451" t="s">
        <v>1458</v>
      </c>
      <c r="B43" s="451" t="s">
        <v>1463</v>
      </c>
      <c r="C43" s="451" t="s">
        <v>1432</v>
      </c>
      <c r="D43" s="451" t="s">
        <v>1515</v>
      </c>
      <c r="E43" s="451" t="s">
        <v>1442</v>
      </c>
      <c r="F43" s="451" t="s">
        <v>1525</v>
      </c>
      <c r="G43" s="452" t="s">
        <v>1436</v>
      </c>
      <c r="H43" s="453">
        <v>-7479</v>
      </c>
      <c r="I43" s="452" t="s">
        <v>1526</v>
      </c>
      <c r="J43" s="452" t="s">
        <v>1438</v>
      </c>
      <c r="K43" s="452" t="s">
        <v>1438</v>
      </c>
      <c r="L43" s="452" t="s">
        <v>1439</v>
      </c>
      <c r="M43" s="452" t="s">
        <v>1440</v>
      </c>
      <c r="N43" s="454">
        <v>44538</v>
      </c>
      <c r="O43" s="452" t="s">
        <v>1440</v>
      </c>
      <c r="P43" s="454">
        <v>44468</v>
      </c>
    </row>
    <row r="44" spans="1:16" ht="21" x14ac:dyDescent="0.2">
      <c r="A44" s="451" t="s">
        <v>1458</v>
      </c>
      <c r="B44" s="451" t="s">
        <v>1463</v>
      </c>
      <c r="C44" s="451" t="s">
        <v>1432</v>
      </c>
      <c r="D44" s="451" t="s">
        <v>1515</v>
      </c>
      <c r="E44" s="451" t="s">
        <v>1442</v>
      </c>
      <c r="F44" s="451" t="s">
        <v>1527</v>
      </c>
      <c r="G44" s="452" t="s">
        <v>1436</v>
      </c>
      <c r="H44" s="453">
        <v>-1445</v>
      </c>
      <c r="I44" s="452" t="s">
        <v>1528</v>
      </c>
      <c r="J44" s="452" t="s">
        <v>1438</v>
      </c>
      <c r="K44" s="452" t="s">
        <v>1438</v>
      </c>
      <c r="L44" s="452" t="s">
        <v>1439</v>
      </c>
      <c r="M44" s="452" t="s">
        <v>1440</v>
      </c>
      <c r="N44" s="454">
        <v>44538</v>
      </c>
      <c r="O44" s="452" t="s">
        <v>1440</v>
      </c>
      <c r="P44" s="454">
        <v>44468</v>
      </c>
    </row>
    <row r="45" spans="1:16" ht="21" x14ac:dyDescent="0.2">
      <c r="A45" s="451" t="s">
        <v>1458</v>
      </c>
      <c r="B45" s="451" t="s">
        <v>1463</v>
      </c>
      <c r="C45" s="451" t="s">
        <v>1432</v>
      </c>
      <c r="D45" s="451" t="s">
        <v>1515</v>
      </c>
      <c r="E45" s="451" t="s">
        <v>1442</v>
      </c>
      <c r="F45" s="451" t="s">
        <v>1529</v>
      </c>
      <c r="G45" s="452" t="s">
        <v>1436</v>
      </c>
      <c r="H45" s="453">
        <v>-57817</v>
      </c>
      <c r="I45" s="452" t="s">
        <v>1530</v>
      </c>
      <c r="J45" s="452" t="s">
        <v>1438</v>
      </c>
      <c r="K45" s="452" t="s">
        <v>1438</v>
      </c>
      <c r="L45" s="452" t="s">
        <v>1439</v>
      </c>
      <c r="M45" s="452" t="s">
        <v>1440</v>
      </c>
      <c r="N45" s="454">
        <v>44538</v>
      </c>
      <c r="O45" s="452" t="s">
        <v>1440</v>
      </c>
      <c r="P45" s="454">
        <v>44468</v>
      </c>
    </row>
    <row r="46" spans="1:16" ht="21" x14ac:dyDescent="0.2">
      <c r="A46" s="451" t="s">
        <v>1458</v>
      </c>
      <c r="B46" s="451" t="s">
        <v>1463</v>
      </c>
      <c r="C46" s="451" t="s">
        <v>1432</v>
      </c>
      <c r="D46" s="451" t="s">
        <v>1531</v>
      </c>
      <c r="E46" s="451" t="s">
        <v>1442</v>
      </c>
      <c r="F46" s="451" t="s">
        <v>1450</v>
      </c>
      <c r="G46" s="452" t="s">
        <v>1436</v>
      </c>
      <c r="H46" s="453">
        <v>-188085.82</v>
      </c>
      <c r="I46" s="452" t="s">
        <v>1532</v>
      </c>
      <c r="J46" s="455"/>
      <c r="K46" s="452" t="s">
        <v>1533</v>
      </c>
      <c r="L46" s="452" t="s">
        <v>1439</v>
      </c>
      <c r="M46" s="452" t="s">
        <v>1452</v>
      </c>
      <c r="N46" s="454">
        <v>44496</v>
      </c>
      <c r="O46" s="452" t="s">
        <v>1534</v>
      </c>
      <c r="P46" s="454">
        <v>44498</v>
      </c>
    </row>
    <row r="47" spans="1:16" ht="21" x14ac:dyDescent="0.2">
      <c r="A47" s="451" t="s">
        <v>1458</v>
      </c>
      <c r="B47" s="451" t="s">
        <v>1463</v>
      </c>
      <c r="C47" s="451" t="s">
        <v>1432</v>
      </c>
      <c r="D47" s="451" t="s">
        <v>1531</v>
      </c>
      <c r="E47" s="451" t="s">
        <v>1434</v>
      </c>
      <c r="F47" s="451" t="s">
        <v>1450</v>
      </c>
      <c r="G47" s="452" t="s">
        <v>1436</v>
      </c>
      <c r="H47" s="453">
        <v>-51812.62</v>
      </c>
      <c r="I47" s="452" t="s">
        <v>1535</v>
      </c>
      <c r="J47" s="455"/>
      <c r="K47" s="452" t="s">
        <v>1533</v>
      </c>
      <c r="L47" s="452" t="s">
        <v>1439</v>
      </c>
      <c r="M47" s="452" t="s">
        <v>1452</v>
      </c>
      <c r="N47" s="454">
        <v>44496</v>
      </c>
      <c r="O47" s="452" t="s">
        <v>1534</v>
      </c>
      <c r="P47" s="454">
        <v>44498</v>
      </c>
    </row>
    <row r="48" spans="1:16" ht="21" x14ac:dyDescent="0.2">
      <c r="A48" s="451" t="s">
        <v>1458</v>
      </c>
      <c r="B48" s="451" t="s">
        <v>1463</v>
      </c>
      <c r="C48" s="451" t="s">
        <v>1432</v>
      </c>
      <c r="D48" s="451" t="s">
        <v>1531</v>
      </c>
      <c r="E48" s="451" t="s">
        <v>1536</v>
      </c>
      <c r="F48" s="451" t="s">
        <v>1457</v>
      </c>
      <c r="G48" s="452" t="s">
        <v>1436</v>
      </c>
      <c r="H48" s="453">
        <v>-5535</v>
      </c>
      <c r="I48" s="452" t="s">
        <v>1537</v>
      </c>
      <c r="J48" s="455"/>
      <c r="K48" s="452" t="s">
        <v>1533</v>
      </c>
      <c r="L48" s="452" t="s">
        <v>1439</v>
      </c>
      <c r="M48" s="452" t="s">
        <v>1452</v>
      </c>
      <c r="N48" s="454">
        <v>44496</v>
      </c>
      <c r="O48" s="452" t="s">
        <v>1534</v>
      </c>
      <c r="P48" s="454">
        <v>44496</v>
      </c>
    </row>
    <row r="49" spans="1:16" ht="21" x14ac:dyDescent="0.2">
      <c r="A49" s="451" t="s">
        <v>1458</v>
      </c>
      <c r="B49" s="451" t="s">
        <v>1463</v>
      </c>
      <c r="C49" s="451" t="s">
        <v>1432</v>
      </c>
      <c r="D49" s="451" t="s">
        <v>1531</v>
      </c>
      <c r="E49" s="451" t="s">
        <v>1538</v>
      </c>
      <c r="F49" s="451" t="s">
        <v>1450</v>
      </c>
      <c r="G49" s="452" t="s">
        <v>1436</v>
      </c>
      <c r="H49" s="453">
        <v>-92002.76</v>
      </c>
      <c r="I49" s="452" t="s">
        <v>1539</v>
      </c>
      <c r="J49" s="455"/>
      <c r="K49" s="452" t="s">
        <v>1533</v>
      </c>
      <c r="L49" s="452" t="s">
        <v>1439</v>
      </c>
      <c r="M49" s="452" t="s">
        <v>1452</v>
      </c>
      <c r="N49" s="454">
        <v>44498</v>
      </c>
      <c r="O49" s="452" t="s">
        <v>1534</v>
      </c>
      <c r="P49" s="454">
        <v>44498</v>
      </c>
    </row>
    <row r="50" spans="1:16" ht="21" x14ac:dyDescent="0.2">
      <c r="A50" s="451" t="s">
        <v>1458</v>
      </c>
      <c r="B50" s="451" t="s">
        <v>1463</v>
      </c>
      <c r="C50" s="451" t="s">
        <v>1432</v>
      </c>
      <c r="D50" s="451" t="s">
        <v>1540</v>
      </c>
      <c r="E50" s="451" t="s">
        <v>1442</v>
      </c>
      <c r="F50" s="451" t="s">
        <v>1541</v>
      </c>
      <c r="G50" s="452" t="s">
        <v>1436</v>
      </c>
      <c r="H50" s="453">
        <v>-798717.12</v>
      </c>
      <c r="I50" s="452" t="s">
        <v>1542</v>
      </c>
      <c r="J50" s="455"/>
      <c r="K50" s="452" t="s">
        <v>1533</v>
      </c>
      <c r="L50" s="452" t="s">
        <v>1439</v>
      </c>
      <c r="M50" s="452" t="s">
        <v>1452</v>
      </c>
      <c r="N50" s="454">
        <v>44501</v>
      </c>
      <c r="O50" s="452" t="s">
        <v>1453</v>
      </c>
      <c r="P50" s="454">
        <v>44502</v>
      </c>
    </row>
    <row r="51" spans="1:16" ht="21" x14ac:dyDescent="0.2">
      <c r="A51" s="451" t="s">
        <v>1458</v>
      </c>
      <c r="B51" s="451" t="s">
        <v>1463</v>
      </c>
      <c r="C51" s="451" t="s">
        <v>1432</v>
      </c>
      <c r="D51" s="451" t="s">
        <v>1540</v>
      </c>
      <c r="E51" s="451" t="s">
        <v>1434</v>
      </c>
      <c r="F51" s="451" t="s">
        <v>1450</v>
      </c>
      <c r="G51" s="452" t="s">
        <v>1436</v>
      </c>
      <c r="H51" s="453">
        <v>-11436</v>
      </c>
      <c r="I51" s="452" t="s">
        <v>1543</v>
      </c>
      <c r="J51" s="455"/>
      <c r="K51" s="452" t="s">
        <v>1533</v>
      </c>
      <c r="L51" s="452" t="s">
        <v>1439</v>
      </c>
      <c r="M51" s="452" t="s">
        <v>1452</v>
      </c>
      <c r="N51" s="454">
        <v>44501</v>
      </c>
      <c r="O51" s="452" t="s">
        <v>1453</v>
      </c>
      <c r="P51" s="454">
        <v>44502</v>
      </c>
    </row>
    <row r="52" spans="1:16" ht="21" x14ac:dyDescent="0.2">
      <c r="A52" s="451" t="s">
        <v>1458</v>
      </c>
      <c r="B52" s="451" t="s">
        <v>1463</v>
      </c>
      <c r="C52" s="451" t="s">
        <v>1432</v>
      </c>
      <c r="D52" s="451" t="s">
        <v>1540</v>
      </c>
      <c r="E52" s="451" t="s">
        <v>1544</v>
      </c>
      <c r="F52" s="451" t="s">
        <v>1545</v>
      </c>
      <c r="G52" s="452" t="s">
        <v>1436</v>
      </c>
      <c r="H52" s="453">
        <v>-160</v>
      </c>
      <c r="I52" s="452" t="s">
        <v>1546</v>
      </c>
      <c r="J52" s="455"/>
      <c r="K52" s="452" t="s">
        <v>1533</v>
      </c>
      <c r="L52" s="452" t="s">
        <v>1439</v>
      </c>
      <c r="M52" s="452" t="s">
        <v>1452</v>
      </c>
      <c r="N52" s="454">
        <v>44501</v>
      </c>
      <c r="O52" s="452" t="s">
        <v>1453</v>
      </c>
      <c r="P52" s="454">
        <v>44502</v>
      </c>
    </row>
    <row r="53" spans="1:16" ht="21" x14ac:dyDescent="0.2">
      <c r="A53" s="451" t="s">
        <v>1458</v>
      </c>
      <c r="B53" s="451" t="s">
        <v>1463</v>
      </c>
      <c r="C53" s="451" t="s">
        <v>1432</v>
      </c>
      <c r="D53" s="451" t="s">
        <v>1540</v>
      </c>
      <c r="E53" s="451" t="s">
        <v>1547</v>
      </c>
      <c r="F53" s="451" t="s">
        <v>1548</v>
      </c>
      <c r="G53" s="452" t="s">
        <v>1436</v>
      </c>
      <c r="H53" s="453">
        <v>-12441</v>
      </c>
      <c r="I53" s="452" t="s">
        <v>1549</v>
      </c>
      <c r="J53" s="455"/>
      <c r="K53" s="452" t="s">
        <v>1533</v>
      </c>
      <c r="L53" s="452" t="s">
        <v>1439</v>
      </c>
      <c r="M53" s="452" t="s">
        <v>1452</v>
      </c>
      <c r="N53" s="454">
        <v>44501</v>
      </c>
      <c r="O53" s="452" t="s">
        <v>1453</v>
      </c>
      <c r="P53" s="454">
        <v>44502</v>
      </c>
    </row>
    <row r="54" spans="1:16" ht="21" x14ac:dyDescent="0.2">
      <c r="A54" s="451" t="s">
        <v>1458</v>
      </c>
      <c r="B54" s="451" t="s">
        <v>1463</v>
      </c>
      <c r="C54" s="451" t="s">
        <v>1432</v>
      </c>
      <c r="D54" s="451" t="s">
        <v>1540</v>
      </c>
      <c r="E54" s="451" t="s">
        <v>1550</v>
      </c>
      <c r="F54" s="451" t="s">
        <v>1450</v>
      </c>
      <c r="G54" s="452" t="s">
        <v>1436</v>
      </c>
      <c r="H54" s="453">
        <v>-302998.55</v>
      </c>
      <c r="I54" s="452" t="s">
        <v>1551</v>
      </c>
      <c r="J54" s="455"/>
      <c r="K54" s="452" t="s">
        <v>1533</v>
      </c>
      <c r="L54" s="452" t="s">
        <v>1439</v>
      </c>
      <c r="M54" s="452" t="s">
        <v>1452</v>
      </c>
      <c r="N54" s="454">
        <v>44512</v>
      </c>
      <c r="O54" s="452" t="s">
        <v>1534</v>
      </c>
      <c r="P54" s="454">
        <v>44516</v>
      </c>
    </row>
    <row r="55" spans="1:16" ht="21" x14ac:dyDescent="0.2">
      <c r="A55" s="451" t="s">
        <v>1458</v>
      </c>
      <c r="B55" s="451" t="s">
        <v>1463</v>
      </c>
      <c r="C55" s="451" t="s">
        <v>1432</v>
      </c>
      <c r="D55" s="451" t="s">
        <v>1540</v>
      </c>
      <c r="E55" s="451" t="s">
        <v>1536</v>
      </c>
      <c r="F55" s="451" t="s">
        <v>1457</v>
      </c>
      <c r="G55" s="452" t="s">
        <v>1436</v>
      </c>
      <c r="H55" s="453">
        <v>-24462.68</v>
      </c>
      <c r="I55" s="452" t="s">
        <v>1552</v>
      </c>
      <c r="J55" s="455"/>
      <c r="K55" s="452" t="s">
        <v>1533</v>
      </c>
      <c r="L55" s="452" t="s">
        <v>1439</v>
      </c>
      <c r="M55" s="452" t="s">
        <v>1452</v>
      </c>
      <c r="N55" s="454">
        <v>44512</v>
      </c>
      <c r="O55" s="452" t="s">
        <v>1534</v>
      </c>
      <c r="P55" s="454">
        <v>44516</v>
      </c>
    </row>
    <row r="56" spans="1:16" ht="21" x14ac:dyDescent="0.2">
      <c r="A56" s="451" t="s">
        <v>1458</v>
      </c>
      <c r="B56" s="451" t="s">
        <v>1463</v>
      </c>
      <c r="C56" s="451" t="s">
        <v>1432</v>
      </c>
      <c r="D56" s="451" t="s">
        <v>1540</v>
      </c>
      <c r="E56" s="451" t="s">
        <v>1553</v>
      </c>
      <c r="F56" s="451" t="s">
        <v>1450</v>
      </c>
      <c r="G56" s="452" t="s">
        <v>1436</v>
      </c>
      <c r="H56" s="453">
        <v>-67229.52</v>
      </c>
      <c r="I56" s="452" t="s">
        <v>1554</v>
      </c>
      <c r="J56" s="455"/>
      <c r="K56" s="452" t="s">
        <v>1533</v>
      </c>
      <c r="L56" s="452" t="s">
        <v>1439</v>
      </c>
      <c r="M56" s="452" t="s">
        <v>1452</v>
      </c>
      <c r="N56" s="454">
        <v>44525</v>
      </c>
      <c r="O56" s="452" t="s">
        <v>1453</v>
      </c>
      <c r="P56" s="454">
        <v>44525</v>
      </c>
    </row>
    <row r="57" spans="1:16" ht="21" x14ac:dyDescent="0.2">
      <c r="A57" s="451" t="s">
        <v>1458</v>
      </c>
      <c r="B57" s="451" t="s">
        <v>1463</v>
      </c>
      <c r="C57" s="451" t="s">
        <v>1432</v>
      </c>
      <c r="D57" s="451" t="s">
        <v>1540</v>
      </c>
      <c r="E57" s="451" t="s">
        <v>1555</v>
      </c>
      <c r="F57" s="451" t="s">
        <v>1450</v>
      </c>
      <c r="G57" s="452" t="s">
        <v>1436</v>
      </c>
      <c r="H57" s="453">
        <v>-20503.47</v>
      </c>
      <c r="I57" s="452" t="s">
        <v>1556</v>
      </c>
      <c r="J57" s="455"/>
      <c r="K57" s="452" t="s">
        <v>1533</v>
      </c>
      <c r="L57" s="452" t="s">
        <v>1439</v>
      </c>
      <c r="M57" s="452" t="s">
        <v>1452</v>
      </c>
      <c r="N57" s="454">
        <v>44525</v>
      </c>
      <c r="O57" s="452" t="s">
        <v>1453</v>
      </c>
      <c r="P57" s="454">
        <v>44529</v>
      </c>
    </row>
    <row r="58" spans="1:16" ht="21" x14ac:dyDescent="0.2">
      <c r="A58" s="451" t="s">
        <v>1458</v>
      </c>
      <c r="B58" s="451" t="s">
        <v>1463</v>
      </c>
      <c r="C58" s="451" t="s">
        <v>1432</v>
      </c>
      <c r="D58" s="451" t="s">
        <v>1540</v>
      </c>
      <c r="E58" s="451" t="s">
        <v>1557</v>
      </c>
      <c r="F58" s="451" t="s">
        <v>1545</v>
      </c>
      <c r="G58" s="452" t="s">
        <v>1436</v>
      </c>
      <c r="H58" s="453">
        <v>-25000</v>
      </c>
      <c r="I58" s="452" t="s">
        <v>1558</v>
      </c>
      <c r="J58" s="455"/>
      <c r="K58" s="452" t="s">
        <v>1533</v>
      </c>
      <c r="L58" s="452" t="s">
        <v>1439</v>
      </c>
      <c r="M58" s="452" t="s">
        <v>1452</v>
      </c>
      <c r="N58" s="454">
        <v>44525</v>
      </c>
      <c r="O58" s="452" t="s">
        <v>1534</v>
      </c>
      <c r="P58" s="454">
        <v>44525</v>
      </c>
    </row>
    <row r="59" spans="1:16" ht="21" x14ac:dyDescent="0.2">
      <c r="A59" s="451" t="s">
        <v>1458</v>
      </c>
      <c r="B59" s="451" t="s">
        <v>1463</v>
      </c>
      <c r="C59" s="451" t="s">
        <v>1432</v>
      </c>
      <c r="D59" s="451" t="s">
        <v>1540</v>
      </c>
      <c r="E59" s="451" t="s">
        <v>1559</v>
      </c>
      <c r="F59" s="451" t="s">
        <v>1467</v>
      </c>
      <c r="G59" s="452" t="s">
        <v>1436</v>
      </c>
      <c r="H59" s="453">
        <v>13834.52</v>
      </c>
      <c r="I59" s="452" t="s">
        <v>1560</v>
      </c>
      <c r="J59" s="455"/>
      <c r="K59" s="452" t="s">
        <v>1533</v>
      </c>
      <c r="L59" s="452" t="s">
        <v>1439</v>
      </c>
      <c r="M59" s="452" t="s">
        <v>1452</v>
      </c>
      <c r="N59" s="454">
        <v>44526</v>
      </c>
      <c r="O59" s="452" t="s">
        <v>1453</v>
      </c>
      <c r="P59" s="454">
        <v>44529</v>
      </c>
    </row>
    <row r="60" spans="1:16" ht="21" x14ac:dyDescent="0.2">
      <c r="A60" s="451" t="s">
        <v>1458</v>
      </c>
      <c r="B60" s="451" t="s">
        <v>1463</v>
      </c>
      <c r="C60" s="451" t="s">
        <v>1432</v>
      </c>
      <c r="D60" s="451" t="s">
        <v>1448</v>
      </c>
      <c r="E60" s="451" t="s">
        <v>1434</v>
      </c>
      <c r="F60" s="451" t="s">
        <v>1561</v>
      </c>
      <c r="G60" s="452" t="s">
        <v>1436</v>
      </c>
      <c r="H60" s="453">
        <v>-35072.720000000001</v>
      </c>
      <c r="I60" s="452" t="s">
        <v>1562</v>
      </c>
      <c r="J60" s="455"/>
      <c r="K60" s="452" t="s">
        <v>1533</v>
      </c>
      <c r="L60" s="452" t="s">
        <v>1439</v>
      </c>
      <c r="M60" s="452" t="s">
        <v>1452</v>
      </c>
      <c r="N60" s="454">
        <v>44536</v>
      </c>
      <c r="O60" s="452" t="s">
        <v>1453</v>
      </c>
      <c r="P60" s="454">
        <v>44544</v>
      </c>
    </row>
    <row r="61" spans="1:16" ht="21" x14ac:dyDescent="0.2">
      <c r="A61" s="451" t="s">
        <v>1458</v>
      </c>
      <c r="B61" s="451" t="s">
        <v>1463</v>
      </c>
      <c r="C61" s="451" t="s">
        <v>1432</v>
      </c>
      <c r="D61" s="451" t="s">
        <v>1448</v>
      </c>
      <c r="E61" s="451" t="s">
        <v>1544</v>
      </c>
      <c r="F61" s="451" t="s">
        <v>1563</v>
      </c>
      <c r="G61" s="452" t="s">
        <v>1436</v>
      </c>
      <c r="H61" s="453">
        <v>-965912</v>
      </c>
      <c r="I61" s="452" t="s">
        <v>1564</v>
      </c>
      <c r="J61" s="455"/>
      <c r="K61" s="452" t="s">
        <v>1533</v>
      </c>
      <c r="L61" s="452" t="s">
        <v>1439</v>
      </c>
      <c r="M61" s="452" t="s">
        <v>1452</v>
      </c>
      <c r="N61" s="454">
        <v>44539</v>
      </c>
      <c r="O61" s="452" t="s">
        <v>1453</v>
      </c>
      <c r="P61" s="454">
        <v>44544</v>
      </c>
    </row>
    <row r="62" spans="1:16" ht="21" x14ac:dyDescent="0.2">
      <c r="A62" s="451" t="s">
        <v>1458</v>
      </c>
      <c r="B62" s="451" t="s">
        <v>1463</v>
      </c>
      <c r="C62" s="451" t="s">
        <v>1432</v>
      </c>
      <c r="D62" s="451" t="s">
        <v>1448</v>
      </c>
      <c r="E62" s="451" t="s">
        <v>1550</v>
      </c>
      <c r="F62" s="451" t="s">
        <v>1565</v>
      </c>
      <c r="G62" s="452" t="s">
        <v>1436</v>
      </c>
      <c r="H62" s="453">
        <v>-36441.019999999997</v>
      </c>
      <c r="I62" s="452" t="s">
        <v>1566</v>
      </c>
      <c r="J62" s="455"/>
      <c r="K62" s="452" t="s">
        <v>1533</v>
      </c>
      <c r="L62" s="452" t="s">
        <v>1439</v>
      </c>
      <c r="M62" s="452" t="s">
        <v>1452</v>
      </c>
      <c r="N62" s="454">
        <v>44547</v>
      </c>
      <c r="O62" s="452" t="s">
        <v>1453</v>
      </c>
      <c r="P62" s="454">
        <v>44552</v>
      </c>
    </row>
    <row r="63" spans="1:16" ht="21" x14ac:dyDescent="0.2">
      <c r="A63" s="451" t="s">
        <v>1458</v>
      </c>
      <c r="B63" s="451" t="s">
        <v>1463</v>
      </c>
      <c r="C63" s="451" t="s">
        <v>1432</v>
      </c>
      <c r="D63" s="451" t="s">
        <v>1448</v>
      </c>
      <c r="E63" s="451" t="s">
        <v>1536</v>
      </c>
      <c r="F63" s="451" t="s">
        <v>1545</v>
      </c>
      <c r="G63" s="452" t="s">
        <v>1436</v>
      </c>
      <c r="H63" s="453">
        <v>-24873.33</v>
      </c>
      <c r="I63" s="452" t="s">
        <v>1567</v>
      </c>
      <c r="J63" s="455"/>
      <c r="K63" s="452" t="s">
        <v>1533</v>
      </c>
      <c r="L63" s="452" t="s">
        <v>1439</v>
      </c>
      <c r="M63" s="452" t="s">
        <v>1452</v>
      </c>
      <c r="N63" s="454">
        <v>44547</v>
      </c>
      <c r="O63" s="452" t="s">
        <v>1453</v>
      </c>
      <c r="P63" s="454">
        <v>44553</v>
      </c>
    </row>
    <row r="64" spans="1:16" ht="21" x14ac:dyDescent="0.2">
      <c r="A64" s="451" t="s">
        <v>1458</v>
      </c>
      <c r="B64" s="451" t="s">
        <v>1463</v>
      </c>
      <c r="C64" s="451" t="s">
        <v>1432</v>
      </c>
      <c r="D64" s="451" t="s">
        <v>1448</v>
      </c>
      <c r="E64" s="451" t="s">
        <v>1568</v>
      </c>
      <c r="F64" s="451" t="s">
        <v>1545</v>
      </c>
      <c r="G64" s="452" t="s">
        <v>1436</v>
      </c>
      <c r="H64" s="453">
        <v>-170560</v>
      </c>
      <c r="I64" s="452" t="s">
        <v>1569</v>
      </c>
      <c r="J64" s="455"/>
      <c r="K64" s="452" t="s">
        <v>1533</v>
      </c>
      <c r="L64" s="452" t="s">
        <v>1439</v>
      </c>
      <c r="M64" s="452" t="s">
        <v>1452</v>
      </c>
      <c r="N64" s="454">
        <v>44547</v>
      </c>
      <c r="O64" s="452" t="s">
        <v>1453</v>
      </c>
      <c r="P64" s="454">
        <v>44553</v>
      </c>
    </row>
    <row r="65" spans="1:16" ht="21" x14ac:dyDescent="0.2">
      <c r="A65" s="451" t="s">
        <v>1458</v>
      </c>
      <c r="B65" s="451" t="s">
        <v>1463</v>
      </c>
      <c r="C65" s="451" t="s">
        <v>1432</v>
      </c>
      <c r="D65" s="451" t="s">
        <v>1448</v>
      </c>
      <c r="E65" s="451" t="s">
        <v>1570</v>
      </c>
      <c r="F65" s="451" t="s">
        <v>1571</v>
      </c>
      <c r="G65" s="452" t="s">
        <v>1436</v>
      </c>
      <c r="H65" s="453">
        <v>-362093</v>
      </c>
      <c r="I65" s="452" t="s">
        <v>1572</v>
      </c>
      <c r="J65" s="455"/>
      <c r="K65" s="452" t="s">
        <v>1533</v>
      </c>
      <c r="L65" s="452" t="s">
        <v>1439</v>
      </c>
      <c r="M65" s="452" t="s">
        <v>1452</v>
      </c>
      <c r="N65" s="454">
        <v>44554</v>
      </c>
      <c r="O65" s="452" t="s">
        <v>1534</v>
      </c>
      <c r="P65" s="454">
        <v>44560</v>
      </c>
    </row>
    <row r="66" spans="1:16" ht="21" x14ac:dyDescent="0.2">
      <c r="A66" s="451" t="s">
        <v>1458</v>
      </c>
      <c r="B66" s="451" t="s">
        <v>1463</v>
      </c>
      <c r="C66" s="451" t="s">
        <v>1432</v>
      </c>
      <c r="D66" s="451" t="s">
        <v>1448</v>
      </c>
      <c r="E66" s="451" t="s">
        <v>1553</v>
      </c>
      <c r="F66" s="451" t="s">
        <v>1573</v>
      </c>
      <c r="G66" s="452" t="s">
        <v>1436</v>
      </c>
      <c r="H66" s="453">
        <v>-505713.46</v>
      </c>
      <c r="I66" s="452" t="s">
        <v>1574</v>
      </c>
      <c r="J66" s="455"/>
      <c r="K66" s="452" t="s">
        <v>1533</v>
      </c>
      <c r="L66" s="452" t="s">
        <v>1439</v>
      </c>
      <c r="M66" s="452" t="s">
        <v>1452</v>
      </c>
      <c r="N66" s="454">
        <v>44560</v>
      </c>
      <c r="O66" s="452" t="s">
        <v>1534</v>
      </c>
      <c r="P66" s="454">
        <v>44560</v>
      </c>
    </row>
    <row r="67" spans="1:16" x14ac:dyDescent="0.2">
      <c r="A67" s="451" t="s">
        <v>1458</v>
      </c>
      <c r="B67" s="451" t="s">
        <v>1575</v>
      </c>
      <c r="C67" s="451" t="s">
        <v>1432</v>
      </c>
      <c r="D67" s="451" t="s">
        <v>1491</v>
      </c>
      <c r="E67" s="451" t="s">
        <v>1434</v>
      </c>
      <c r="F67" s="451" t="s">
        <v>1576</v>
      </c>
      <c r="G67" s="452" t="s">
        <v>1436</v>
      </c>
      <c r="H67" s="453">
        <v>-2628</v>
      </c>
      <c r="I67" s="452" t="s">
        <v>1577</v>
      </c>
      <c r="J67" s="452" t="s">
        <v>1438</v>
      </c>
      <c r="K67" s="452" t="s">
        <v>1438</v>
      </c>
      <c r="L67" s="452" t="s">
        <v>1439</v>
      </c>
      <c r="M67" s="452" t="s">
        <v>1440</v>
      </c>
      <c r="N67" s="454">
        <v>44365</v>
      </c>
      <c r="O67" s="452" t="s">
        <v>1440</v>
      </c>
      <c r="P67" s="454">
        <v>44468</v>
      </c>
    </row>
    <row r="68" spans="1:16" x14ac:dyDescent="0.2">
      <c r="A68" s="451" t="s">
        <v>1458</v>
      </c>
      <c r="B68" s="451" t="s">
        <v>1575</v>
      </c>
      <c r="C68" s="451" t="s">
        <v>1432</v>
      </c>
      <c r="D68" s="451" t="s">
        <v>1507</v>
      </c>
      <c r="E68" s="451" t="s">
        <v>1442</v>
      </c>
      <c r="F68" s="451" t="s">
        <v>1578</v>
      </c>
      <c r="G68" s="452" t="s">
        <v>1436</v>
      </c>
      <c r="H68" s="453">
        <v>-4490</v>
      </c>
      <c r="I68" s="452" t="s">
        <v>1579</v>
      </c>
      <c r="J68" s="452" t="s">
        <v>1438</v>
      </c>
      <c r="K68" s="452" t="s">
        <v>1438</v>
      </c>
      <c r="L68" s="452" t="s">
        <v>1439</v>
      </c>
      <c r="M68" s="452" t="s">
        <v>1440</v>
      </c>
      <c r="N68" s="454">
        <v>44390</v>
      </c>
      <c r="O68" s="452" t="s">
        <v>1440</v>
      </c>
      <c r="P68" s="454">
        <v>44468</v>
      </c>
    </row>
    <row r="69" spans="1:16" x14ac:dyDescent="0.2">
      <c r="A69" s="451" t="s">
        <v>1458</v>
      </c>
      <c r="B69" s="451" t="s">
        <v>1575</v>
      </c>
      <c r="C69" s="451" t="s">
        <v>1432</v>
      </c>
      <c r="D69" s="451" t="s">
        <v>1507</v>
      </c>
      <c r="E69" s="451" t="s">
        <v>1442</v>
      </c>
      <c r="F69" s="451" t="s">
        <v>1580</v>
      </c>
      <c r="G69" s="452" t="s">
        <v>1436</v>
      </c>
      <c r="H69" s="453">
        <v>-2038</v>
      </c>
      <c r="I69" s="452" t="s">
        <v>1581</v>
      </c>
      <c r="J69" s="452" t="s">
        <v>1438</v>
      </c>
      <c r="K69" s="452" t="s">
        <v>1438</v>
      </c>
      <c r="L69" s="452" t="s">
        <v>1439</v>
      </c>
      <c r="M69" s="452" t="s">
        <v>1440</v>
      </c>
      <c r="N69" s="454">
        <v>44390</v>
      </c>
      <c r="O69" s="452" t="s">
        <v>1440</v>
      </c>
      <c r="P69" s="454">
        <v>44468</v>
      </c>
    </row>
    <row r="70" spans="1:16" x14ac:dyDescent="0.2">
      <c r="A70" s="451" t="s">
        <v>1458</v>
      </c>
      <c r="B70" s="451" t="s">
        <v>1575</v>
      </c>
      <c r="C70" s="451" t="s">
        <v>1432</v>
      </c>
      <c r="D70" s="451" t="s">
        <v>1507</v>
      </c>
      <c r="E70" s="451" t="s">
        <v>1442</v>
      </c>
      <c r="F70" s="451" t="s">
        <v>1582</v>
      </c>
      <c r="G70" s="452" t="s">
        <v>1436</v>
      </c>
      <c r="H70" s="453">
        <v>-938</v>
      </c>
      <c r="I70" s="452" t="s">
        <v>1583</v>
      </c>
      <c r="J70" s="452" t="s">
        <v>1438</v>
      </c>
      <c r="K70" s="452" t="s">
        <v>1438</v>
      </c>
      <c r="L70" s="452" t="s">
        <v>1439</v>
      </c>
      <c r="M70" s="452" t="s">
        <v>1440</v>
      </c>
      <c r="N70" s="454">
        <v>44390</v>
      </c>
      <c r="O70" s="452" t="s">
        <v>1440</v>
      </c>
      <c r="P70" s="454">
        <v>44468</v>
      </c>
    </row>
    <row r="71" spans="1:16" x14ac:dyDescent="0.2">
      <c r="A71" s="451" t="s">
        <v>1458</v>
      </c>
      <c r="B71" s="451" t="s">
        <v>1575</v>
      </c>
      <c r="C71" s="451" t="s">
        <v>1432</v>
      </c>
      <c r="D71" s="451" t="s">
        <v>1507</v>
      </c>
      <c r="E71" s="451" t="s">
        <v>1442</v>
      </c>
      <c r="F71" s="451" t="s">
        <v>1584</v>
      </c>
      <c r="G71" s="452" t="s">
        <v>1436</v>
      </c>
      <c r="H71" s="453">
        <v>-700</v>
      </c>
      <c r="I71" s="452" t="s">
        <v>1585</v>
      </c>
      <c r="J71" s="452" t="s">
        <v>1438</v>
      </c>
      <c r="K71" s="452" t="s">
        <v>1438</v>
      </c>
      <c r="L71" s="452" t="s">
        <v>1439</v>
      </c>
      <c r="M71" s="452" t="s">
        <v>1440</v>
      </c>
      <c r="N71" s="454">
        <v>44390</v>
      </c>
      <c r="O71" s="452" t="s">
        <v>1440</v>
      </c>
      <c r="P71" s="454">
        <v>44468</v>
      </c>
    </row>
    <row r="72" spans="1:16" x14ac:dyDescent="0.2">
      <c r="A72" s="451" t="s">
        <v>1458</v>
      </c>
      <c r="B72" s="451" t="s">
        <v>1575</v>
      </c>
      <c r="C72" s="451" t="s">
        <v>1432</v>
      </c>
      <c r="D72" s="451" t="s">
        <v>1507</v>
      </c>
      <c r="E72" s="451" t="s">
        <v>1442</v>
      </c>
      <c r="F72" s="451" t="s">
        <v>1479</v>
      </c>
      <c r="G72" s="452" t="s">
        <v>1436</v>
      </c>
      <c r="H72" s="453">
        <v>-440</v>
      </c>
      <c r="I72" s="452" t="s">
        <v>1586</v>
      </c>
      <c r="J72" s="452" t="s">
        <v>1438</v>
      </c>
      <c r="K72" s="452" t="s">
        <v>1438</v>
      </c>
      <c r="L72" s="452" t="s">
        <v>1439</v>
      </c>
      <c r="M72" s="452" t="s">
        <v>1440</v>
      </c>
      <c r="N72" s="454">
        <v>44384</v>
      </c>
      <c r="O72" s="452" t="s">
        <v>1440</v>
      </c>
      <c r="P72" s="454">
        <v>44468</v>
      </c>
    </row>
    <row r="73" spans="1:16" ht="21" x14ac:dyDescent="0.2">
      <c r="A73" s="451" t="s">
        <v>1458</v>
      </c>
      <c r="B73" s="451" t="s">
        <v>1575</v>
      </c>
      <c r="C73" s="451" t="s">
        <v>1432</v>
      </c>
      <c r="D73" s="451" t="s">
        <v>1531</v>
      </c>
      <c r="E73" s="451" t="s">
        <v>1570</v>
      </c>
      <c r="F73" s="451" t="s">
        <v>1545</v>
      </c>
      <c r="G73" s="452" t="s">
        <v>1436</v>
      </c>
      <c r="H73" s="453">
        <v>-4000</v>
      </c>
      <c r="I73" s="452" t="s">
        <v>1587</v>
      </c>
      <c r="J73" s="455"/>
      <c r="K73" s="452" t="s">
        <v>1533</v>
      </c>
      <c r="L73" s="452" t="s">
        <v>1439</v>
      </c>
      <c r="M73" s="452" t="s">
        <v>1452</v>
      </c>
      <c r="N73" s="454">
        <v>44498</v>
      </c>
      <c r="O73" s="452" t="s">
        <v>1534</v>
      </c>
      <c r="P73" s="454">
        <v>44498</v>
      </c>
    </row>
    <row r="74" spans="1:16" x14ac:dyDescent="0.2">
      <c r="A74" s="451" t="s">
        <v>1458</v>
      </c>
      <c r="B74" s="451" t="s">
        <v>1575</v>
      </c>
      <c r="C74" s="451" t="s">
        <v>1432</v>
      </c>
      <c r="D74" s="451" t="s">
        <v>1540</v>
      </c>
      <c r="E74" s="451" t="s">
        <v>1449</v>
      </c>
      <c r="F74" s="451" t="s">
        <v>1545</v>
      </c>
      <c r="G74" s="452" t="s">
        <v>1436</v>
      </c>
      <c r="H74" s="453">
        <v>-600</v>
      </c>
      <c r="I74" s="452" t="s">
        <v>1588</v>
      </c>
      <c r="J74" s="455"/>
      <c r="K74" s="452" t="s">
        <v>1533</v>
      </c>
      <c r="L74" s="452" t="s">
        <v>1439</v>
      </c>
      <c r="M74" s="452" t="s">
        <v>1452</v>
      </c>
      <c r="N74" s="454">
        <v>44503</v>
      </c>
      <c r="O74" s="452" t="s">
        <v>1453</v>
      </c>
      <c r="P74" s="454">
        <v>44503</v>
      </c>
    </row>
    <row r="75" spans="1:16" ht="21" x14ac:dyDescent="0.2">
      <c r="A75" s="451" t="s">
        <v>1589</v>
      </c>
      <c r="B75" s="451" t="s">
        <v>1459</v>
      </c>
      <c r="C75" s="451" t="s">
        <v>1432</v>
      </c>
      <c r="D75" s="451" t="s">
        <v>1466</v>
      </c>
      <c r="E75" s="451" t="s">
        <v>1442</v>
      </c>
      <c r="F75" s="451" t="s">
        <v>1590</v>
      </c>
      <c r="G75" s="452" t="s">
        <v>1436</v>
      </c>
      <c r="H75" s="453">
        <v>-105602</v>
      </c>
      <c r="I75" s="452" t="s">
        <v>1591</v>
      </c>
      <c r="J75" s="452" t="s">
        <v>1438</v>
      </c>
      <c r="K75" s="452" t="s">
        <v>1438</v>
      </c>
      <c r="L75" s="452" t="s">
        <v>1439</v>
      </c>
      <c r="M75" s="452" t="s">
        <v>1440</v>
      </c>
      <c r="N75" s="454">
        <v>44535</v>
      </c>
      <c r="O75" s="452" t="s">
        <v>1440</v>
      </c>
      <c r="P75" s="454">
        <v>44468</v>
      </c>
    </row>
    <row r="76" spans="1:16" ht="21" x14ac:dyDescent="0.2">
      <c r="A76" s="451" t="s">
        <v>1589</v>
      </c>
      <c r="B76" s="451" t="s">
        <v>1459</v>
      </c>
      <c r="C76" s="451" t="s">
        <v>1432</v>
      </c>
      <c r="D76" s="451" t="s">
        <v>1540</v>
      </c>
      <c r="E76" s="451" t="s">
        <v>1592</v>
      </c>
      <c r="F76" s="451" t="s">
        <v>1593</v>
      </c>
      <c r="G76" s="452" t="s">
        <v>1436</v>
      </c>
      <c r="H76" s="453">
        <v>-166184</v>
      </c>
      <c r="I76" s="452" t="s">
        <v>1594</v>
      </c>
      <c r="J76" s="455"/>
      <c r="K76" s="452" t="s">
        <v>1438</v>
      </c>
      <c r="L76" s="452" t="s">
        <v>1439</v>
      </c>
      <c r="M76" s="452" t="s">
        <v>1452</v>
      </c>
      <c r="N76" s="454">
        <v>44525</v>
      </c>
      <c r="O76" s="452" t="s">
        <v>1534</v>
      </c>
      <c r="P76" s="454">
        <v>44525</v>
      </c>
    </row>
    <row r="77" spans="1:16" ht="21" x14ac:dyDescent="0.2">
      <c r="A77" s="451" t="s">
        <v>1595</v>
      </c>
      <c r="B77" s="451" t="s">
        <v>1459</v>
      </c>
      <c r="C77" s="451" t="s">
        <v>1432</v>
      </c>
      <c r="D77" s="451" t="s">
        <v>1433</v>
      </c>
      <c r="E77" s="451" t="s">
        <v>1442</v>
      </c>
      <c r="F77" s="451" t="s">
        <v>1596</v>
      </c>
      <c r="G77" s="452" t="s">
        <v>1436</v>
      </c>
      <c r="H77" s="453">
        <v>-14210.96</v>
      </c>
      <c r="I77" s="452" t="s">
        <v>1597</v>
      </c>
      <c r="J77" s="452" t="s">
        <v>1438</v>
      </c>
      <c r="K77" s="452" t="s">
        <v>1438</v>
      </c>
      <c r="L77" s="452" t="s">
        <v>1439</v>
      </c>
      <c r="M77" s="452" t="s">
        <v>1440</v>
      </c>
      <c r="N77" s="454">
        <v>44315</v>
      </c>
      <c r="O77" s="452" t="s">
        <v>1440</v>
      </c>
      <c r="P77" s="454">
        <v>44468</v>
      </c>
    </row>
    <row r="78" spans="1:16" ht="21" x14ac:dyDescent="0.2">
      <c r="A78" s="451" t="s">
        <v>1595</v>
      </c>
      <c r="B78" s="451" t="s">
        <v>1459</v>
      </c>
      <c r="C78" s="451" t="s">
        <v>1432</v>
      </c>
      <c r="D78" s="451" t="s">
        <v>1433</v>
      </c>
      <c r="E78" s="451" t="s">
        <v>1434</v>
      </c>
      <c r="F78" s="451" t="s">
        <v>1590</v>
      </c>
      <c r="G78" s="452" t="s">
        <v>1436</v>
      </c>
      <c r="H78" s="453">
        <v>-9000</v>
      </c>
      <c r="I78" s="452" t="s">
        <v>1598</v>
      </c>
      <c r="J78" s="452" t="s">
        <v>1438</v>
      </c>
      <c r="K78" s="452" t="s">
        <v>1438</v>
      </c>
      <c r="L78" s="452" t="s">
        <v>1439</v>
      </c>
      <c r="M78" s="452" t="s">
        <v>1440</v>
      </c>
      <c r="N78" s="454">
        <v>44315</v>
      </c>
      <c r="O78" s="452" t="s">
        <v>1440</v>
      </c>
      <c r="P78" s="454">
        <v>44468</v>
      </c>
    </row>
    <row r="79" spans="1:16" ht="21" x14ac:dyDescent="0.2">
      <c r="A79" s="451" t="s">
        <v>1595</v>
      </c>
      <c r="B79" s="451" t="s">
        <v>1459</v>
      </c>
      <c r="C79" s="451" t="s">
        <v>1432</v>
      </c>
      <c r="D79" s="451" t="s">
        <v>1433</v>
      </c>
      <c r="E79" s="451" t="s">
        <v>1434</v>
      </c>
      <c r="F79" s="451" t="s">
        <v>1599</v>
      </c>
      <c r="G79" s="452" t="s">
        <v>1436</v>
      </c>
      <c r="H79" s="453">
        <v>-757</v>
      </c>
      <c r="I79" s="452" t="s">
        <v>1600</v>
      </c>
      <c r="J79" s="452" t="s">
        <v>1438</v>
      </c>
      <c r="K79" s="452" t="s">
        <v>1438</v>
      </c>
      <c r="L79" s="452" t="s">
        <v>1439</v>
      </c>
      <c r="M79" s="452" t="s">
        <v>1440</v>
      </c>
      <c r="N79" s="454">
        <v>44315</v>
      </c>
      <c r="O79" s="452" t="s">
        <v>1440</v>
      </c>
      <c r="P79" s="454">
        <v>44468</v>
      </c>
    </row>
    <row r="80" spans="1:16" ht="21" x14ac:dyDescent="0.2">
      <c r="A80" s="451" t="s">
        <v>1595</v>
      </c>
      <c r="B80" s="451" t="s">
        <v>1459</v>
      </c>
      <c r="C80" s="451" t="s">
        <v>1432</v>
      </c>
      <c r="D80" s="451" t="s">
        <v>1466</v>
      </c>
      <c r="E80" s="451" t="s">
        <v>1442</v>
      </c>
      <c r="F80" s="451" t="s">
        <v>1601</v>
      </c>
      <c r="G80" s="452" t="s">
        <v>1436</v>
      </c>
      <c r="H80" s="453">
        <v>-19004.939999999999</v>
      </c>
      <c r="I80" s="452" t="s">
        <v>1602</v>
      </c>
      <c r="J80" s="452" t="s">
        <v>1438</v>
      </c>
      <c r="K80" s="452" t="s">
        <v>1438</v>
      </c>
      <c r="L80" s="452" t="s">
        <v>1439</v>
      </c>
      <c r="M80" s="452" t="s">
        <v>1440</v>
      </c>
      <c r="N80" s="454">
        <v>44535</v>
      </c>
      <c r="O80" s="452" t="s">
        <v>1440</v>
      </c>
      <c r="P80" s="454">
        <v>44468</v>
      </c>
    </row>
    <row r="81" spans="1:16" ht="21" x14ac:dyDescent="0.2">
      <c r="A81" s="451" t="s">
        <v>1595</v>
      </c>
      <c r="B81" s="451" t="s">
        <v>1459</v>
      </c>
      <c r="C81" s="451" t="s">
        <v>1432</v>
      </c>
      <c r="D81" s="451" t="s">
        <v>1466</v>
      </c>
      <c r="E81" s="451" t="s">
        <v>1442</v>
      </c>
      <c r="F81" s="451" t="s">
        <v>1596</v>
      </c>
      <c r="G81" s="452" t="s">
        <v>1436</v>
      </c>
      <c r="H81" s="453">
        <v>-97980</v>
      </c>
      <c r="I81" s="452" t="s">
        <v>1603</v>
      </c>
      <c r="J81" s="452" t="s">
        <v>1438</v>
      </c>
      <c r="K81" s="452" t="s">
        <v>1438</v>
      </c>
      <c r="L81" s="452" t="s">
        <v>1439</v>
      </c>
      <c r="M81" s="452" t="s">
        <v>1440</v>
      </c>
      <c r="N81" s="454">
        <v>44535</v>
      </c>
      <c r="O81" s="452" t="s">
        <v>1440</v>
      </c>
      <c r="P81" s="454">
        <v>44468</v>
      </c>
    </row>
    <row r="82" spans="1:16" ht="21" x14ac:dyDescent="0.2">
      <c r="A82" s="451" t="s">
        <v>1595</v>
      </c>
      <c r="B82" s="451" t="s">
        <v>1459</v>
      </c>
      <c r="C82" s="451" t="s">
        <v>1432</v>
      </c>
      <c r="D82" s="451" t="s">
        <v>1466</v>
      </c>
      <c r="E82" s="451" t="s">
        <v>1442</v>
      </c>
      <c r="F82" s="451" t="s">
        <v>1604</v>
      </c>
      <c r="G82" s="452" t="s">
        <v>1436</v>
      </c>
      <c r="H82" s="453">
        <v>-8068.5</v>
      </c>
      <c r="I82" s="452" t="s">
        <v>1605</v>
      </c>
      <c r="J82" s="452" t="s">
        <v>1438</v>
      </c>
      <c r="K82" s="452" t="s">
        <v>1438</v>
      </c>
      <c r="L82" s="452" t="s">
        <v>1439</v>
      </c>
      <c r="M82" s="452" t="s">
        <v>1440</v>
      </c>
      <c r="N82" s="454">
        <v>44342</v>
      </c>
      <c r="O82" s="452" t="s">
        <v>1440</v>
      </c>
      <c r="P82" s="454">
        <v>44468</v>
      </c>
    </row>
    <row r="83" spans="1:16" ht="21" x14ac:dyDescent="0.2">
      <c r="A83" s="451" t="s">
        <v>1595</v>
      </c>
      <c r="B83" s="451" t="s">
        <v>1459</v>
      </c>
      <c r="C83" s="451" t="s">
        <v>1432</v>
      </c>
      <c r="D83" s="451" t="s">
        <v>1491</v>
      </c>
      <c r="E83" s="451" t="s">
        <v>1442</v>
      </c>
      <c r="F83" s="451" t="s">
        <v>1606</v>
      </c>
      <c r="G83" s="452" t="s">
        <v>1436</v>
      </c>
      <c r="H83" s="453">
        <v>-143000</v>
      </c>
      <c r="I83" s="452" t="s">
        <v>1607</v>
      </c>
      <c r="J83" s="452" t="s">
        <v>1438</v>
      </c>
      <c r="K83" s="452" t="s">
        <v>1438</v>
      </c>
      <c r="L83" s="452" t="s">
        <v>1439</v>
      </c>
      <c r="M83" s="452" t="s">
        <v>1440</v>
      </c>
      <c r="N83" s="454">
        <v>44370</v>
      </c>
      <c r="O83" s="452" t="s">
        <v>1440</v>
      </c>
      <c r="P83" s="454">
        <v>44468</v>
      </c>
    </row>
    <row r="84" spans="1:16" ht="21" x14ac:dyDescent="0.2">
      <c r="A84" s="451" t="s">
        <v>1595</v>
      </c>
      <c r="B84" s="451" t="s">
        <v>1459</v>
      </c>
      <c r="C84" s="451" t="s">
        <v>1432</v>
      </c>
      <c r="D84" s="451" t="s">
        <v>1491</v>
      </c>
      <c r="E84" s="451" t="s">
        <v>1442</v>
      </c>
      <c r="F84" s="451" t="s">
        <v>1608</v>
      </c>
      <c r="G84" s="452" t="s">
        <v>1436</v>
      </c>
      <c r="H84" s="453">
        <v>-310616.46000000002</v>
      </c>
      <c r="I84" s="452" t="s">
        <v>1609</v>
      </c>
      <c r="J84" s="452" t="s">
        <v>1438</v>
      </c>
      <c r="K84" s="452" t="s">
        <v>1438</v>
      </c>
      <c r="L84" s="452" t="s">
        <v>1439</v>
      </c>
      <c r="M84" s="452" t="s">
        <v>1440</v>
      </c>
      <c r="N84" s="454">
        <v>44370</v>
      </c>
      <c r="O84" s="452" t="s">
        <v>1440</v>
      </c>
      <c r="P84" s="454">
        <v>44468</v>
      </c>
    </row>
    <row r="85" spans="1:16" ht="21" x14ac:dyDescent="0.2">
      <c r="A85" s="451" t="s">
        <v>1595</v>
      </c>
      <c r="B85" s="451" t="s">
        <v>1459</v>
      </c>
      <c r="C85" s="451" t="s">
        <v>1432</v>
      </c>
      <c r="D85" s="451" t="s">
        <v>1491</v>
      </c>
      <c r="E85" s="451" t="s">
        <v>1442</v>
      </c>
      <c r="F85" s="451" t="s">
        <v>1610</v>
      </c>
      <c r="G85" s="452" t="s">
        <v>1436</v>
      </c>
      <c r="H85" s="453">
        <v>-83290</v>
      </c>
      <c r="I85" s="452" t="s">
        <v>1611</v>
      </c>
      <c r="J85" s="452" t="s">
        <v>1438</v>
      </c>
      <c r="K85" s="452" t="s">
        <v>1438</v>
      </c>
      <c r="L85" s="452" t="s">
        <v>1439</v>
      </c>
      <c r="M85" s="452" t="s">
        <v>1440</v>
      </c>
      <c r="N85" s="454">
        <v>44370</v>
      </c>
      <c r="O85" s="452" t="s">
        <v>1440</v>
      </c>
      <c r="P85" s="454">
        <v>44468</v>
      </c>
    </row>
    <row r="86" spans="1:16" ht="21" x14ac:dyDescent="0.2">
      <c r="A86" s="451" t="s">
        <v>1595</v>
      </c>
      <c r="B86" s="451" t="s">
        <v>1459</v>
      </c>
      <c r="C86" s="451" t="s">
        <v>1432</v>
      </c>
      <c r="D86" s="451" t="s">
        <v>1491</v>
      </c>
      <c r="E86" s="451" t="s">
        <v>1434</v>
      </c>
      <c r="F86" s="451" t="s">
        <v>1612</v>
      </c>
      <c r="G86" s="452" t="s">
        <v>1436</v>
      </c>
      <c r="H86" s="453">
        <v>-1966810</v>
      </c>
      <c r="I86" s="452" t="s">
        <v>1613</v>
      </c>
      <c r="J86" s="452" t="s">
        <v>1438</v>
      </c>
      <c r="K86" s="452" t="s">
        <v>1438</v>
      </c>
      <c r="L86" s="452" t="s">
        <v>1439</v>
      </c>
      <c r="M86" s="452" t="s">
        <v>1440</v>
      </c>
      <c r="N86" s="454">
        <v>44370</v>
      </c>
      <c r="O86" s="452" t="s">
        <v>1440</v>
      </c>
      <c r="P86" s="454">
        <v>44468</v>
      </c>
    </row>
    <row r="87" spans="1:16" ht="21" x14ac:dyDescent="0.2">
      <c r="A87" s="451" t="s">
        <v>1595</v>
      </c>
      <c r="B87" s="451" t="s">
        <v>1459</v>
      </c>
      <c r="C87" s="451" t="s">
        <v>1432</v>
      </c>
      <c r="D87" s="451" t="s">
        <v>1491</v>
      </c>
      <c r="E87" s="451" t="s">
        <v>1434</v>
      </c>
      <c r="F87" s="451" t="s">
        <v>1614</v>
      </c>
      <c r="G87" s="452" t="s">
        <v>1436</v>
      </c>
      <c r="H87" s="453">
        <v>-15876.71</v>
      </c>
      <c r="I87" s="452" t="s">
        <v>1615</v>
      </c>
      <c r="J87" s="452" t="s">
        <v>1438</v>
      </c>
      <c r="K87" s="452" t="s">
        <v>1438</v>
      </c>
      <c r="L87" s="452" t="s">
        <v>1439</v>
      </c>
      <c r="M87" s="452" t="s">
        <v>1440</v>
      </c>
      <c r="N87" s="454">
        <v>44370</v>
      </c>
      <c r="O87" s="452" t="s">
        <v>1440</v>
      </c>
      <c r="P87" s="454">
        <v>44468</v>
      </c>
    </row>
    <row r="88" spans="1:16" ht="21" x14ac:dyDescent="0.2">
      <c r="A88" s="451" t="s">
        <v>1595</v>
      </c>
      <c r="B88" s="451" t="s">
        <v>1459</v>
      </c>
      <c r="C88" s="451" t="s">
        <v>1432</v>
      </c>
      <c r="D88" s="451" t="s">
        <v>1507</v>
      </c>
      <c r="E88" s="451" t="s">
        <v>1442</v>
      </c>
      <c r="F88" s="451" t="s">
        <v>1616</v>
      </c>
      <c r="G88" s="452" t="s">
        <v>1436</v>
      </c>
      <c r="H88" s="453">
        <v>-15616.43</v>
      </c>
      <c r="I88" s="452" t="s">
        <v>1617</v>
      </c>
      <c r="J88" s="452" t="s">
        <v>1438</v>
      </c>
      <c r="K88" s="452" t="s">
        <v>1438</v>
      </c>
      <c r="L88" s="452" t="s">
        <v>1439</v>
      </c>
      <c r="M88" s="452" t="s">
        <v>1440</v>
      </c>
      <c r="N88" s="454">
        <v>44384</v>
      </c>
      <c r="O88" s="452" t="s">
        <v>1440</v>
      </c>
      <c r="P88" s="454">
        <v>44468</v>
      </c>
    </row>
    <row r="89" spans="1:16" ht="21" x14ac:dyDescent="0.2">
      <c r="A89" s="451" t="s">
        <v>1595</v>
      </c>
      <c r="B89" s="451" t="s">
        <v>1459</v>
      </c>
      <c r="C89" s="451" t="s">
        <v>1432</v>
      </c>
      <c r="D89" s="451" t="s">
        <v>1507</v>
      </c>
      <c r="E89" s="451" t="s">
        <v>1442</v>
      </c>
      <c r="F89" s="451" t="s">
        <v>1618</v>
      </c>
      <c r="G89" s="452" t="s">
        <v>1436</v>
      </c>
      <c r="H89" s="453">
        <v>-1500</v>
      </c>
      <c r="I89" s="452" t="s">
        <v>1619</v>
      </c>
      <c r="J89" s="452" t="s">
        <v>1438</v>
      </c>
      <c r="K89" s="452" t="s">
        <v>1438</v>
      </c>
      <c r="L89" s="452" t="s">
        <v>1439</v>
      </c>
      <c r="M89" s="452" t="s">
        <v>1440</v>
      </c>
      <c r="N89" s="454">
        <v>44377</v>
      </c>
      <c r="O89" s="452" t="s">
        <v>1440</v>
      </c>
      <c r="P89" s="454">
        <v>44468</v>
      </c>
    </row>
    <row r="90" spans="1:16" ht="21" x14ac:dyDescent="0.2">
      <c r="A90" s="451" t="s">
        <v>1595</v>
      </c>
      <c r="B90" s="451" t="s">
        <v>1459</v>
      </c>
      <c r="C90" s="451" t="s">
        <v>1432</v>
      </c>
      <c r="D90" s="451" t="s">
        <v>1515</v>
      </c>
      <c r="E90" s="451" t="s">
        <v>1442</v>
      </c>
      <c r="F90" s="451" t="s">
        <v>1620</v>
      </c>
      <c r="G90" s="452" t="s">
        <v>1436</v>
      </c>
      <c r="H90" s="453">
        <v>-1500</v>
      </c>
      <c r="I90" s="452" t="s">
        <v>1621</v>
      </c>
      <c r="J90" s="452" t="s">
        <v>1438</v>
      </c>
      <c r="K90" s="452" t="s">
        <v>1438</v>
      </c>
      <c r="L90" s="452" t="s">
        <v>1439</v>
      </c>
      <c r="M90" s="452" t="s">
        <v>1440</v>
      </c>
      <c r="N90" s="454">
        <v>44294</v>
      </c>
      <c r="O90" s="452" t="s">
        <v>1440</v>
      </c>
      <c r="P90" s="454">
        <v>44468</v>
      </c>
    </row>
    <row r="91" spans="1:16" ht="21" x14ac:dyDescent="0.2">
      <c r="A91" s="451" t="s">
        <v>1595</v>
      </c>
      <c r="B91" s="451" t="s">
        <v>1459</v>
      </c>
      <c r="C91" s="451" t="s">
        <v>1432</v>
      </c>
      <c r="D91" s="451" t="s">
        <v>1531</v>
      </c>
      <c r="E91" s="451" t="s">
        <v>1449</v>
      </c>
      <c r="F91" s="451" t="s">
        <v>1457</v>
      </c>
      <c r="G91" s="452" t="s">
        <v>1436</v>
      </c>
      <c r="H91" s="453">
        <v>-24870</v>
      </c>
      <c r="I91" s="452" t="s">
        <v>1622</v>
      </c>
      <c r="J91" s="455"/>
      <c r="K91" s="452" t="s">
        <v>1533</v>
      </c>
      <c r="L91" s="452" t="s">
        <v>1439</v>
      </c>
      <c r="M91" s="452" t="s">
        <v>1452</v>
      </c>
      <c r="N91" s="454">
        <v>44496</v>
      </c>
      <c r="O91" s="452" t="s">
        <v>1534</v>
      </c>
      <c r="P91" s="454">
        <v>44496</v>
      </c>
    </row>
    <row r="92" spans="1:16" ht="21" x14ac:dyDescent="0.2">
      <c r="A92" s="451" t="s">
        <v>1595</v>
      </c>
      <c r="B92" s="451" t="s">
        <v>1459</v>
      </c>
      <c r="C92" s="451" t="s">
        <v>1432</v>
      </c>
      <c r="D92" s="451" t="s">
        <v>1531</v>
      </c>
      <c r="E92" s="451" t="s">
        <v>1623</v>
      </c>
      <c r="F92" s="451" t="s">
        <v>1624</v>
      </c>
      <c r="G92" s="452" t="s">
        <v>1436</v>
      </c>
      <c r="H92" s="453">
        <v>-33762.5</v>
      </c>
      <c r="I92" s="452" t="s">
        <v>1625</v>
      </c>
      <c r="J92" s="455"/>
      <c r="K92" s="452" t="s">
        <v>1533</v>
      </c>
      <c r="L92" s="452" t="s">
        <v>1439</v>
      </c>
      <c r="M92" s="452" t="s">
        <v>1452</v>
      </c>
      <c r="N92" s="454">
        <v>44496</v>
      </c>
      <c r="O92" s="452" t="s">
        <v>1534</v>
      </c>
      <c r="P92" s="454">
        <v>44496</v>
      </c>
    </row>
    <row r="93" spans="1:16" ht="21" x14ac:dyDescent="0.2">
      <c r="A93" s="451" t="s">
        <v>1595</v>
      </c>
      <c r="B93" s="451" t="s">
        <v>1459</v>
      </c>
      <c r="C93" s="451" t="s">
        <v>1432</v>
      </c>
      <c r="D93" s="451" t="s">
        <v>1531</v>
      </c>
      <c r="E93" s="451" t="s">
        <v>1568</v>
      </c>
      <c r="F93" s="451" t="s">
        <v>1626</v>
      </c>
      <c r="G93" s="452" t="s">
        <v>1436</v>
      </c>
      <c r="H93" s="453">
        <v>-388357.5</v>
      </c>
      <c r="I93" s="452" t="s">
        <v>1627</v>
      </c>
      <c r="J93" s="455"/>
      <c r="K93" s="452" t="s">
        <v>1533</v>
      </c>
      <c r="L93" s="452" t="s">
        <v>1439</v>
      </c>
      <c r="M93" s="452" t="s">
        <v>1452</v>
      </c>
      <c r="N93" s="454">
        <v>44496</v>
      </c>
      <c r="O93" s="452" t="s">
        <v>1534</v>
      </c>
      <c r="P93" s="454">
        <v>44497</v>
      </c>
    </row>
    <row r="94" spans="1:16" ht="21" x14ac:dyDescent="0.2">
      <c r="A94" s="451" t="s">
        <v>1595</v>
      </c>
      <c r="B94" s="451" t="s">
        <v>1459</v>
      </c>
      <c r="C94" s="451" t="s">
        <v>1432</v>
      </c>
      <c r="D94" s="451" t="s">
        <v>1531</v>
      </c>
      <c r="E94" s="451" t="s">
        <v>1628</v>
      </c>
      <c r="F94" s="451" t="s">
        <v>1626</v>
      </c>
      <c r="G94" s="452" t="s">
        <v>1436</v>
      </c>
      <c r="H94" s="453">
        <v>-337181.52</v>
      </c>
      <c r="I94" s="452" t="s">
        <v>1629</v>
      </c>
      <c r="J94" s="455"/>
      <c r="K94" s="452" t="s">
        <v>1533</v>
      </c>
      <c r="L94" s="452" t="s">
        <v>1439</v>
      </c>
      <c r="M94" s="452" t="s">
        <v>1452</v>
      </c>
      <c r="N94" s="454">
        <v>44496</v>
      </c>
      <c r="O94" s="452" t="s">
        <v>1534</v>
      </c>
      <c r="P94" s="454">
        <v>44497</v>
      </c>
    </row>
    <row r="95" spans="1:16" ht="21" x14ac:dyDescent="0.2">
      <c r="A95" s="451" t="s">
        <v>1595</v>
      </c>
      <c r="B95" s="451" t="s">
        <v>1459</v>
      </c>
      <c r="C95" s="451" t="s">
        <v>1432</v>
      </c>
      <c r="D95" s="451" t="s">
        <v>1540</v>
      </c>
      <c r="E95" s="451" t="s">
        <v>1630</v>
      </c>
      <c r="F95" s="451" t="s">
        <v>1545</v>
      </c>
      <c r="G95" s="452" t="s">
        <v>1436</v>
      </c>
      <c r="H95" s="453">
        <v>-1500</v>
      </c>
      <c r="I95" s="452" t="s">
        <v>1631</v>
      </c>
      <c r="J95" s="455"/>
      <c r="K95" s="452" t="s">
        <v>1438</v>
      </c>
      <c r="L95" s="452" t="s">
        <v>1439</v>
      </c>
      <c r="M95" s="452" t="s">
        <v>1452</v>
      </c>
      <c r="N95" s="454">
        <v>44525</v>
      </c>
      <c r="O95" s="452" t="s">
        <v>1534</v>
      </c>
      <c r="P95" s="454">
        <v>44525</v>
      </c>
    </row>
    <row r="96" spans="1:16" ht="21" x14ac:dyDescent="0.2">
      <c r="A96" s="451" t="s">
        <v>1595</v>
      </c>
      <c r="B96" s="451" t="s">
        <v>1459</v>
      </c>
      <c r="C96" s="451" t="s">
        <v>1432</v>
      </c>
      <c r="D96" s="451" t="s">
        <v>1448</v>
      </c>
      <c r="E96" s="451" t="s">
        <v>1442</v>
      </c>
      <c r="F96" s="451" t="s">
        <v>1632</v>
      </c>
      <c r="G96" s="452" t="s">
        <v>1436</v>
      </c>
      <c r="H96" s="453">
        <v>-40713.75</v>
      </c>
      <c r="I96" s="452" t="s">
        <v>1633</v>
      </c>
      <c r="J96" s="455"/>
      <c r="K96" s="452" t="s">
        <v>1438</v>
      </c>
      <c r="L96" s="452" t="s">
        <v>1439</v>
      </c>
      <c r="M96" s="452" t="s">
        <v>1452</v>
      </c>
      <c r="N96" s="454">
        <v>44536</v>
      </c>
      <c r="O96" s="452" t="s">
        <v>1534</v>
      </c>
      <c r="P96" s="454">
        <v>44537</v>
      </c>
    </row>
    <row r="97" spans="1:16" ht="21" x14ac:dyDescent="0.2">
      <c r="A97" s="451" t="s">
        <v>1595</v>
      </c>
      <c r="B97" s="451" t="s">
        <v>1459</v>
      </c>
      <c r="C97" s="451" t="s">
        <v>1432</v>
      </c>
      <c r="D97" s="451" t="s">
        <v>1448</v>
      </c>
      <c r="E97" s="451" t="s">
        <v>1547</v>
      </c>
      <c r="F97" s="451" t="s">
        <v>1548</v>
      </c>
      <c r="G97" s="452" t="s">
        <v>1436</v>
      </c>
      <c r="H97" s="453">
        <v>-104857.94</v>
      </c>
      <c r="I97" s="452" t="s">
        <v>1634</v>
      </c>
      <c r="J97" s="455"/>
      <c r="K97" s="452" t="s">
        <v>1438</v>
      </c>
      <c r="L97" s="452" t="s">
        <v>1439</v>
      </c>
      <c r="M97" s="452" t="s">
        <v>1452</v>
      </c>
      <c r="N97" s="454">
        <v>44539</v>
      </c>
      <c r="O97" s="452" t="s">
        <v>1453</v>
      </c>
      <c r="P97" s="454">
        <v>44545</v>
      </c>
    </row>
    <row r="98" spans="1:16" ht="21" x14ac:dyDescent="0.2">
      <c r="A98" s="451" t="s">
        <v>1595</v>
      </c>
      <c r="B98" s="451" t="s">
        <v>1459</v>
      </c>
      <c r="C98" s="451" t="s">
        <v>1432</v>
      </c>
      <c r="D98" s="451" t="s">
        <v>1448</v>
      </c>
      <c r="E98" s="451" t="s">
        <v>1635</v>
      </c>
      <c r="F98" s="451" t="s">
        <v>1636</v>
      </c>
      <c r="G98" s="452" t="s">
        <v>1436</v>
      </c>
      <c r="H98" s="453">
        <v>-38110</v>
      </c>
      <c r="I98" s="452" t="s">
        <v>1637</v>
      </c>
      <c r="J98" s="455"/>
      <c r="K98" s="452" t="s">
        <v>1438</v>
      </c>
      <c r="L98" s="452" t="s">
        <v>1439</v>
      </c>
      <c r="M98" s="452" t="s">
        <v>1452</v>
      </c>
      <c r="N98" s="454">
        <v>44539</v>
      </c>
      <c r="O98" s="452" t="s">
        <v>1453</v>
      </c>
      <c r="P98" s="454">
        <v>44545</v>
      </c>
    </row>
    <row r="99" spans="1:16" ht="21" x14ac:dyDescent="0.2">
      <c r="A99" s="451" t="s">
        <v>1638</v>
      </c>
      <c r="B99" s="451" t="s">
        <v>1459</v>
      </c>
      <c r="C99" s="451" t="s">
        <v>1432</v>
      </c>
      <c r="D99" s="451" t="s">
        <v>1507</v>
      </c>
      <c r="E99" s="451" t="s">
        <v>1442</v>
      </c>
      <c r="F99" s="451" t="s">
        <v>1639</v>
      </c>
      <c r="G99" s="452" t="s">
        <v>1436</v>
      </c>
      <c r="H99" s="453">
        <v>-8109715</v>
      </c>
      <c r="I99" s="452" t="s">
        <v>1640</v>
      </c>
      <c r="J99" s="452" t="s">
        <v>1438</v>
      </c>
      <c r="K99" s="452" t="s">
        <v>1438</v>
      </c>
      <c r="L99" s="452" t="s">
        <v>1439</v>
      </c>
      <c r="M99" s="452" t="s">
        <v>1440</v>
      </c>
      <c r="N99" s="454">
        <v>44384</v>
      </c>
      <c r="O99" s="452" t="s">
        <v>1440</v>
      </c>
      <c r="P99" s="454">
        <v>44468</v>
      </c>
    </row>
    <row r="100" spans="1:16" ht="21" x14ac:dyDescent="0.2">
      <c r="A100" s="451" t="s">
        <v>1641</v>
      </c>
      <c r="B100" s="451" t="s">
        <v>1459</v>
      </c>
      <c r="C100" s="451" t="s">
        <v>1432</v>
      </c>
      <c r="D100" s="451" t="s">
        <v>1466</v>
      </c>
      <c r="E100" s="451" t="s">
        <v>1442</v>
      </c>
      <c r="F100" s="451" t="s">
        <v>1642</v>
      </c>
      <c r="G100" s="452" t="s">
        <v>1436</v>
      </c>
      <c r="H100" s="453">
        <v>-37378</v>
      </c>
      <c r="I100" s="452" t="s">
        <v>1643</v>
      </c>
      <c r="J100" s="452" t="s">
        <v>1438</v>
      </c>
      <c r="K100" s="452" t="s">
        <v>1438</v>
      </c>
      <c r="L100" s="452" t="s">
        <v>1439</v>
      </c>
      <c r="M100" s="452" t="s">
        <v>1440</v>
      </c>
      <c r="N100" s="454">
        <v>44535</v>
      </c>
      <c r="O100" s="452" t="s">
        <v>1440</v>
      </c>
      <c r="P100" s="454">
        <v>44468</v>
      </c>
    </row>
    <row r="101" spans="1:16" ht="21" x14ac:dyDescent="0.2">
      <c r="A101" s="451" t="s">
        <v>1641</v>
      </c>
      <c r="B101" s="451" t="s">
        <v>1459</v>
      </c>
      <c r="C101" s="451" t="s">
        <v>1432</v>
      </c>
      <c r="D101" s="451" t="s">
        <v>1540</v>
      </c>
      <c r="E101" s="451" t="s">
        <v>1644</v>
      </c>
      <c r="F101" s="451" t="s">
        <v>1593</v>
      </c>
      <c r="G101" s="452" t="s">
        <v>1436</v>
      </c>
      <c r="H101" s="453">
        <v>-58809</v>
      </c>
      <c r="I101" s="452" t="s">
        <v>1645</v>
      </c>
      <c r="J101" s="455"/>
      <c r="K101" s="452" t="s">
        <v>1438</v>
      </c>
      <c r="L101" s="452" t="s">
        <v>1439</v>
      </c>
      <c r="M101" s="452" t="s">
        <v>1452</v>
      </c>
      <c r="N101" s="454">
        <v>44525</v>
      </c>
      <c r="O101" s="452" t="s">
        <v>1534</v>
      </c>
      <c r="P101" s="454">
        <v>44525</v>
      </c>
    </row>
    <row r="102" spans="1:16" ht="21" x14ac:dyDescent="0.2">
      <c r="A102" s="451" t="s">
        <v>1646</v>
      </c>
      <c r="B102" s="451" t="s">
        <v>1463</v>
      </c>
      <c r="C102" s="451" t="s">
        <v>1432</v>
      </c>
      <c r="D102" s="451" t="s">
        <v>1433</v>
      </c>
      <c r="E102" s="451" t="s">
        <v>1442</v>
      </c>
      <c r="F102" s="451" t="s">
        <v>1647</v>
      </c>
      <c r="G102" s="452" t="s">
        <v>1436</v>
      </c>
      <c r="H102" s="453">
        <v>-4153434</v>
      </c>
      <c r="I102" s="452" t="s">
        <v>1648</v>
      </c>
      <c r="J102" s="452" t="s">
        <v>1438</v>
      </c>
      <c r="K102" s="452" t="s">
        <v>1438</v>
      </c>
      <c r="L102" s="452" t="s">
        <v>1439</v>
      </c>
      <c r="M102" s="452" t="s">
        <v>1440</v>
      </c>
      <c r="N102" s="454">
        <v>44309</v>
      </c>
      <c r="O102" s="452" t="s">
        <v>1440</v>
      </c>
      <c r="P102" s="454">
        <v>44468</v>
      </c>
    </row>
    <row r="103" spans="1:16" ht="21" x14ac:dyDescent="0.2">
      <c r="A103" s="451" t="s">
        <v>1646</v>
      </c>
      <c r="B103" s="451" t="s">
        <v>1463</v>
      </c>
      <c r="C103" s="451" t="s">
        <v>1432</v>
      </c>
      <c r="D103" s="451" t="s">
        <v>1433</v>
      </c>
      <c r="E103" s="451" t="s">
        <v>1442</v>
      </c>
      <c r="F103" s="451" t="s">
        <v>1649</v>
      </c>
      <c r="G103" s="452" t="s">
        <v>1436</v>
      </c>
      <c r="H103" s="453">
        <v>-213958185</v>
      </c>
      <c r="I103" s="452" t="s">
        <v>1650</v>
      </c>
      <c r="J103" s="452" t="s">
        <v>1438</v>
      </c>
      <c r="K103" s="452" t="s">
        <v>1438</v>
      </c>
      <c r="L103" s="452" t="s">
        <v>1439</v>
      </c>
      <c r="M103" s="452" t="s">
        <v>1440</v>
      </c>
      <c r="N103" s="454">
        <v>44309</v>
      </c>
      <c r="O103" s="452" t="s">
        <v>1440</v>
      </c>
      <c r="P103" s="454">
        <v>44468</v>
      </c>
    </row>
    <row r="104" spans="1:16" ht="21" x14ac:dyDescent="0.2">
      <c r="A104" s="451" t="s">
        <v>1646</v>
      </c>
      <c r="B104" s="451" t="s">
        <v>1463</v>
      </c>
      <c r="C104" s="451" t="s">
        <v>1432</v>
      </c>
      <c r="D104" s="451" t="s">
        <v>1433</v>
      </c>
      <c r="E104" s="451" t="s">
        <v>1434</v>
      </c>
      <c r="F104" s="451" t="s">
        <v>1651</v>
      </c>
      <c r="G104" s="452" t="s">
        <v>1436</v>
      </c>
      <c r="H104" s="453">
        <v>-276709318</v>
      </c>
      <c r="I104" s="452" t="s">
        <v>1446</v>
      </c>
      <c r="J104" s="452" t="s">
        <v>1438</v>
      </c>
      <c r="K104" s="452" t="s">
        <v>1438</v>
      </c>
      <c r="L104" s="452" t="s">
        <v>1439</v>
      </c>
      <c r="M104" s="452" t="s">
        <v>1440</v>
      </c>
      <c r="N104" s="454">
        <v>44314</v>
      </c>
      <c r="O104" s="452" t="s">
        <v>1440</v>
      </c>
      <c r="P104" s="454">
        <v>44468</v>
      </c>
    </row>
    <row r="105" spans="1:16" ht="21" x14ac:dyDescent="0.2">
      <c r="A105" s="451" t="s">
        <v>1646</v>
      </c>
      <c r="B105" s="451" t="s">
        <v>1463</v>
      </c>
      <c r="C105" s="451" t="s">
        <v>1432</v>
      </c>
      <c r="D105" s="451" t="s">
        <v>1433</v>
      </c>
      <c r="E105" s="451" t="s">
        <v>1434</v>
      </c>
      <c r="F105" s="451" t="s">
        <v>1652</v>
      </c>
      <c r="G105" s="452" t="s">
        <v>1436</v>
      </c>
      <c r="H105" s="453">
        <v>262488239</v>
      </c>
      <c r="I105" s="452" t="s">
        <v>1437</v>
      </c>
      <c r="J105" s="452" t="s">
        <v>1438</v>
      </c>
      <c r="K105" s="452" t="s">
        <v>1438</v>
      </c>
      <c r="L105" s="452" t="s">
        <v>1439</v>
      </c>
      <c r="M105" s="452" t="s">
        <v>1440</v>
      </c>
      <c r="N105" s="454">
        <v>44314</v>
      </c>
      <c r="O105" s="452" t="s">
        <v>1440</v>
      </c>
      <c r="P105" s="454">
        <v>44468</v>
      </c>
    </row>
    <row r="106" spans="1:16" ht="21" x14ac:dyDescent="0.2">
      <c r="A106" s="451" t="s">
        <v>1646</v>
      </c>
      <c r="B106" s="451" t="s">
        <v>1463</v>
      </c>
      <c r="C106" s="451" t="s">
        <v>1432</v>
      </c>
      <c r="D106" s="451" t="s">
        <v>1433</v>
      </c>
      <c r="E106" s="451" t="s">
        <v>1434</v>
      </c>
      <c r="F106" s="451" t="s">
        <v>1653</v>
      </c>
      <c r="G106" s="452" t="s">
        <v>1436</v>
      </c>
      <c r="H106" s="453">
        <v>-24949038</v>
      </c>
      <c r="I106" s="452" t="s">
        <v>1654</v>
      </c>
      <c r="J106" s="452" t="s">
        <v>1438</v>
      </c>
      <c r="K106" s="452" t="s">
        <v>1438</v>
      </c>
      <c r="L106" s="452" t="s">
        <v>1439</v>
      </c>
      <c r="M106" s="452" t="s">
        <v>1440</v>
      </c>
      <c r="N106" s="454">
        <v>44312</v>
      </c>
      <c r="O106" s="452" t="s">
        <v>1440</v>
      </c>
      <c r="P106" s="454">
        <v>44468</v>
      </c>
    </row>
    <row r="107" spans="1:16" ht="21" x14ac:dyDescent="0.2">
      <c r="A107" s="451" t="s">
        <v>1646</v>
      </c>
      <c r="B107" s="451" t="s">
        <v>1463</v>
      </c>
      <c r="C107" s="451" t="s">
        <v>1432</v>
      </c>
      <c r="D107" s="451" t="s">
        <v>1466</v>
      </c>
      <c r="E107" s="451" t="s">
        <v>1434</v>
      </c>
      <c r="F107" s="451" t="s">
        <v>1614</v>
      </c>
      <c r="G107" s="452" t="s">
        <v>1436</v>
      </c>
      <c r="H107" s="453">
        <v>-36622183.380000003</v>
      </c>
      <c r="I107" s="452" t="s">
        <v>1655</v>
      </c>
      <c r="J107" s="452" t="s">
        <v>1438</v>
      </c>
      <c r="K107" s="452" t="s">
        <v>1438</v>
      </c>
      <c r="L107" s="452" t="s">
        <v>1439</v>
      </c>
      <c r="M107" s="452" t="s">
        <v>1440</v>
      </c>
      <c r="N107" s="454">
        <v>44341</v>
      </c>
      <c r="O107" s="452" t="s">
        <v>1440</v>
      </c>
      <c r="P107" s="454">
        <v>44468</v>
      </c>
    </row>
    <row r="108" spans="1:16" ht="21" x14ac:dyDescent="0.2">
      <c r="A108" s="451" t="s">
        <v>1646</v>
      </c>
      <c r="B108" s="451" t="s">
        <v>1463</v>
      </c>
      <c r="C108" s="451" t="s">
        <v>1432</v>
      </c>
      <c r="D108" s="451" t="s">
        <v>1491</v>
      </c>
      <c r="E108" s="451" t="s">
        <v>1442</v>
      </c>
      <c r="F108" s="451" t="s">
        <v>1545</v>
      </c>
      <c r="G108" s="452" t="s">
        <v>1436</v>
      </c>
      <c r="H108" s="453">
        <v>-473.96</v>
      </c>
      <c r="I108" s="452" t="s">
        <v>1656</v>
      </c>
      <c r="J108" s="452" t="s">
        <v>1438</v>
      </c>
      <c r="K108" s="452" t="s">
        <v>1438</v>
      </c>
      <c r="L108" s="452" t="s">
        <v>1439</v>
      </c>
      <c r="M108" s="452" t="s">
        <v>1440</v>
      </c>
      <c r="N108" s="454">
        <v>44365</v>
      </c>
      <c r="O108" s="452" t="s">
        <v>1440</v>
      </c>
      <c r="P108" s="454">
        <v>44468</v>
      </c>
    </row>
    <row r="109" spans="1:16" ht="21" x14ac:dyDescent="0.2">
      <c r="A109" s="451" t="s">
        <v>1646</v>
      </c>
      <c r="B109" s="451" t="s">
        <v>1463</v>
      </c>
      <c r="C109" s="451" t="s">
        <v>1432</v>
      </c>
      <c r="D109" s="451" t="s">
        <v>1448</v>
      </c>
      <c r="E109" s="451" t="s">
        <v>1449</v>
      </c>
      <c r="F109" s="451" t="s">
        <v>1545</v>
      </c>
      <c r="G109" s="452" t="s">
        <v>1436</v>
      </c>
      <c r="H109" s="453">
        <v>-370940.85</v>
      </c>
      <c r="I109" s="452" t="s">
        <v>1451</v>
      </c>
      <c r="J109" s="455"/>
      <c r="K109" s="452" t="s">
        <v>1533</v>
      </c>
      <c r="L109" s="452" t="s">
        <v>1439</v>
      </c>
      <c r="M109" s="452" t="s">
        <v>1452</v>
      </c>
      <c r="N109" s="454">
        <v>44552</v>
      </c>
      <c r="O109" s="452" t="s">
        <v>1453</v>
      </c>
      <c r="P109" s="454">
        <v>44552</v>
      </c>
    </row>
    <row r="110" spans="1:16" ht="21" x14ac:dyDescent="0.2">
      <c r="A110" s="451" t="s">
        <v>1657</v>
      </c>
      <c r="B110" s="451" t="s">
        <v>1463</v>
      </c>
      <c r="C110" s="451" t="s">
        <v>1432</v>
      </c>
      <c r="D110" s="451" t="s">
        <v>1433</v>
      </c>
      <c r="E110" s="451" t="s">
        <v>1442</v>
      </c>
      <c r="F110" s="451" t="s">
        <v>1467</v>
      </c>
      <c r="G110" s="452" t="s">
        <v>1436</v>
      </c>
      <c r="H110" s="453">
        <v>-19024709.41</v>
      </c>
      <c r="I110" s="452" t="s">
        <v>1650</v>
      </c>
      <c r="J110" s="452" t="s">
        <v>1438</v>
      </c>
      <c r="K110" s="452" t="s">
        <v>1438</v>
      </c>
      <c r="L110" s="452" t="s">
        <v>1439</v>
      </c>
      <c r="M110" s="452" t="s">
        <v>1440</v>
      </c>
      <c r="N110" s="454">
        <v>44309</v>
      </c>
      <c r="O110" s="452" t="s">
        <v>1440</v>
      </c>
      <c r="P110" s="454">
        <v>44468</v>
      </c>
    </row>
    <row r="111" spans="1:16" ht="21" x14ac:dyDescent="0.2">
      <c r="A111" s="451" t="s">
        <v>1657</v>
      </c>
      <c r="B111" s="451" t="s">
        <v>1463</v>
      </c>
      <c r="C111" s="451" t="s">
        <v>1432</v>
      </c>
      <c r="D111" s="451" t="s">
        <v>1433</v>
      </c>
      <c r="E111" s="451" t="s">
        <v>1442</v>
      </c>
      <c r="F111" s="451" t="s">
        <v>1658</v>
      </c>
      <c r="G111" s="452" t="s">
        <v>1436</v>
      </c>
      <c r="H111" s="453">
        <v>-2421923</v>
      </c>
      <c r="I111" s="452" t="s">
        <v>1654</v>
      </c>
      <c r="J111" s="452" t="s">
        <v>1438</v>
      </c>
      <c r="K111" s="452" t="s">
        <v>1438</v>
      </c>
      <c r="L111" s="452" t="s">
        <v>1439</v>
      </c>
      <c r="M111" s="452" t="s">
        <v>1440</v>
      </c>
      <c r="N111" s="454">
        <v>44312</v>
      </c>
      <c r="O111" s="452" t="s">
        <v>1440</v>
      </c>
      <c r="P111" s="454">
        <v>44468</v>
      </c>
    </row>
    <row r="112" spans="1:16" ht="21" x14ac:dyDescent="0.2">
      <c r="A112" s="451" t="s">
        <v>1657</v>
      </c>
      <c r="B112" s="451" t="s">
        <v>1463</v>
      </c>
      <c r="C112" s="451" t="s">
        <v>1432</v>
      </c>
      <c r="D112" s="451" t="s">
        <v>1433</v>
      </c>
      <c r="E112" s="451" t="s">
        <v>1442</v>
      </c>
      <c r="F112" s="451" t="s">
        <v>1481</v>
      </c>
      <c r="G112" s="452" t="s">
        <v>1436</v>
      </c>
      <c r="H112" s="453">
        <v>-436837549</v>
      </c>
      <c r="I112" s="452" t="s">
        <v>1446</v>
      </c>
      <c r="J112" s="452" t="s">
        <v>1438</v>
      </c>
      <c r="K112" s="452" t="s">
        <v>1438</v>
      </c>
      <c r="L112" s="452" t="s">
        <v>1439</v>
      </c>
      <c r="M112" s="452" t="s">
        <v>1440</v>
      </c>
      <c r="N112" s="454">
        <v>44314</v>
      </c>
      <c r="O112" s="452" t="s">
        <v>1440</v>
      </c>
      <c r="P112" s="454">
        <v>44468</v>
      </c>
    </row>
    <row r="113" spans="1:16" ht="21" x14ac:dyDescent="0.2">
      <c r="A113" s="451" t="s">
        <v>1657</v>
      </c>
      <c r="B113" s="451" t="s">
        <v>1463</v>
      </c>
      <c r="C113" s="451" t="s">
        <v>1432</v>
      </c>
      <c r="D113" s="451" t="s">
        <v>1433</v>
      </c>
      <c r="E113" s="451" t="s">
        <v>1434</v>
      </c>
      <c r="F113" s="451" t="s">
        <v>1659</v>
      </c>
      <c r="G113" s="452" t="s">
        <v>1436</v>
      </c>
      <c r="H113" s="453">
        <v>438634862</v>
      </c>
      <c r="I113" s="452" t="s">
        <v>1437</v>
      </c>
      <c r="J113" s="452" t="s">
        <v>1438</v>
      </c>
      <c r="K113" s="452" t="s">
        <v>1438</v>
      </c>
      <c r="L113" s="452" t="s">
        <v>1439</v>
      </c>
      <c r="M113" s="452" t="s">
        <v>1440</v>
      </c>
      <c r="N113" s="454">
        <v>44314</v>
      </c>
      <c r="O113" s="452" t="s">
        <v>1440</v>
      </c>
      <c r="P113" s="454">
        <v>44468</v>
      </c>
    </row>
    <row r="114" spans="1:16" ht="21" x14ac:dyDescent="0.2">
      <c r="A114" s="451" t="s">
        <v>1657</v>
      </c>
      <c r="B114" s="451" t="s">
        <v>1463</v>
      </c>
      <c r="C114" s="451" t="s">
        <v>1432</v>
      </c>
      <c r="D114" s="451" t="s">
        <v>1433</v>
      </c>
      <c r="E114" s="451" t="s">
        <v>1434</v>
      </c>
      <c r="F114" s="451" t="s">
        <v>1660</v>
      </c>
      <c r="G114" s="452" t="s">
        <v>1436</v>
      </c>
      <c r="H114" s="453">
        <v>-103979</v>
      </c>
      <c r="I114" s="452" t="s">
        <v>1648</v>
      </c>
      <c r="J114" s="452" t="s">
        <v>1438</v>
      </c>
      <c r="K114" s="452" t="s">
        <v>1438</v>
      </c>
      <c r="L114" s="452" t="s">
        <v>1439</v>
      </c>
      <c r="M114" s="452" t="s">
        <v>1440</v>
      </c>
      <c r="N114" s="454">
        <v>44309</v>
      </c>
      <c r="O114" s="452" t="s">
        <v>1440</v>
      </c>
      <c r="P114" s="454">
        <v>44468</v>
      </c>
    </row>
    <row r="115" spans="1:16" ht="21" x14ac:dyDescent="0.2">
      <c r="A115" s="451" t="s">
        <v>1657</v>
      </c>
      <c r="B115" s="451" t="s">
        <v>1463</v>
      </c>
      <c r="C115" s="451" t="s">
        <v>1432</v>
      </c>
      <c r="D115" s="451" t="s">
        <v>1466</v>
      </c>
      <c r="E115" s="451" t="s">
        <v>1442</v>
      </c>
      <c r="F115" s="451" t="s">
        <v>1661</v>
      </c>
      <c r="G115" s="452" t="s">
        <v>1436</v>
      </c>
      <c r="H115" s="453">
        <v>-2179885.13</v>
      </c>
      <c r="I115" s="452" t="s">
        <v>1655</v>
      </c>
      <c r="J115" s="452" t="s">
        <v>1438</v>
      </c>
      <c r="K115" s="452" t="s">
        <v>1438</v>
      </c>
      <c r="L115" s="452" t="s">
        <v>1439</v>
      </c>
      <c r="M115" s="452" t="s">
        <v>1440</v>
      </c>
      <c r="N115" s="454">
        <v>44341</v>
      </c>
      <c r="O115" s="452" t="s">
        <v>1440</v>
      </c>
      <c r="P115" s="454">
        <v>44468</v>
      </c>
    </row>
    <row r="116" spans="1:16" ht="21" x14ac:dyDescent="0.2">
      <c r="A116" s="451" t="s">
        <v>1662</v>
      </c>
      <c r="B116" s="451" t="s">
        <v>1463</v>
      </c>
      <c r="C116" s="451" t="s">
        <v>1432</v>
      </c>
      <c r="D116" s="451" t="s">
        <v>1433</v>
      </c>
      <c r="E116" s="451" t="s">
        <v>1442</v>
      </c>
      <c r="F116" s="451" t="s">
        <v>1663</v>
      </c>
      <c r="G116" s="452" t="s">
        <v>1436</v>
      </c>
      <c r="H116" s="453">
        <v>-25422501</v>
      </c>
      <c r="I116" s="452" t="s">
        <v>1446</v>
      </c>
      <c r="J116" s="452" t="s">
        <v>1438</v>
      </c>
      <c r="K116" s="452" t="s">
        <v>1438</v>
      </c>
      <c r="L116" s="452" t="s">
        <v>1439</v>
      </c>
      <c r="M116" s="452" t="s">
        <v>1440</v>
      </c>
      <c r="N116" s="454">
        <v>44314</v>
      </c>
      <c r="O116" s="452" t="s">
        <v>1440</v>
      </c>
      <c r="P116" s="454">
        <v>44468</v>
      </c>
    </row>
    <row r="117" spans="1:16" ht="21" x14ac:dyDescent="0.2">
      <c r="A117" s="451" t="s">
        <v>1662</v>
      </c>
      <c r="B117" s="451" t="s">
        <v>1463</v>
      </c>
      <c r="C117" s="451" t="s">
        <v>1432</v>
      </c>
      <c r="D117" s="451" t="s">
        <v>1433</v>
      </c>
      <c r="E117" s="451" t="s">
        <v>1442</v>
      </c>
      <c r="F117" s="451" t="s">
        <v>1664</v>
      </c>
      <c r="G117" s="452" t="s">
        <v>1436</v>
      </c>
      <c r="H117" s="453">
        <v>-13533387</v>
      </c>
      <c r="I117" s="452" t="s">
        <v>1665</v>
      </c>
      <c r="J117" s="452" t="s">
        <v>1438</v>
      </c>
      <c r="K117" s="452" t="s">
        <v>1438</v>
      </c>
      <c r="L117" s="452" t="s">
        <v>1439</v>
      </c>
      <c r="M117" s="452" t="s">
        <v>1440</v>
      </c>
      <c r="N117" s="454">
        <v>44312</v>
      </c>
      <c r="O117" s="452" t="s">
        <v>1440</v>
      </c>
      <c r="P117" s="454">
        <v>44468</v>
      </c>
    </row>
    <row r="118" spans="1:16" ht="21" x14ac:dyDescent="0.2">
      <c r="A118" s="451" t="s">
        <v>1662</v>
      </c>
      <c r="B118" s="451" t="s">
        <v>1463</v>
      </c>
      <c r="C118" s="451" t="s">
        <v>1432</v>
      </c>
      <c r="D118" s="451" t="s">
        <v>1433</v>
      </c>
      <c r="E118" s="451" t="s">
        <v>1442</v>
      </c>
      <c r="F118" s="451" t="s">
        <v>1666</v>
      </c>
      <c r="G118" s="452" t="s">
        <v>1436</v>
      </c>
      <c r="H118" s="453">
        <v>-1490000</v>
      </c>
      <c r="I118" s="452" t="s">
        <v>1667</v>
      </c>
      <c r="J118" s="452" t="s">
        <v>1438</v>
      </c>
      <c r="K118" s="452" t="s">
        <v>1438</v>
      </c>
      <c r="L118" s="452" t="s">
        <v>1439</v>
      </c>
      <c r="M118" s="452" t="s">
        <v>1440</v>
      </c>
      <c r="N118" s="454">
        <v>44312</v>
      </c>
      <c r="O118" s="452" t="s">
        <v>1440</v>
      </c>
      <c r="P118" s="454">
        <v>44468</v>
      </c>
    </row>
    <row r="119" spans="1:16" ht="21" x14ac:dyDescent="0.2">
      <c r="A119" s="451" t="s">
        <v>1662</v>
      </c>
      <c r="B119" s="451" t="s">
        <v>1463</v>
      </c>
      <c r="C119" s="451" t="s">
        <v>1432</v>
      </c>
      <c r="D119" s="451" t="s">
        <v>1433</v>
      </c>
      <c r="E119" s="451" t="s">
        <v>1442</v>
      </c>
      <c r="F119" s="451" t="s">
        <v>1668</v>
      </c>
      <c r="G119" s="452" t="s">
        <v>1436</v>
      </c>
      <c r="H119" s="453">
        <v>-14990672</v>
      </c>
      <c r="I119" s="452" t="s">
        <v>1669</v>
      </c>
      <c r="J119" s="452" t="s">
        <v>1438</v>
      </c>
      <c r="K119" s="452" t="s">
        <v>1438</v>
      </c>
      <c r="L119" s="452" t="s">
        <v>1439</v>
      </c>
      <c r="M119" s="452" t="s">
        <v>1440</v>
      </c>
      <c r="N119" s="454">
        <v>44309</v>
      </c>
      <c r="O119" s="452" t="s">
        <v>1440</v>
      </c>
      <c r="P119" s="454">
        <v>44468</v>
      </c>
    </row>
    <row r="120" spans="1:16" ht="21" x14ac:dyDescent="0.2">
      <c r="A120" s="451" t="s">
        <v>1662</v>
      </c>
      <c r="B120" s="451" t="s">
        <v>1463</v>
      </c>
      <c r="C120" s="451" t="s">
        <v>1432</v>
      </c>
      <c r="D120" s="451" t="s">
        <v>1433</v>
      </c>
      <c r="E120" s="451" t="s">
        <v>1442</v>
      </c>
      <c r="F120" s="451" t="s">
        <v>1661</v>
      </c>
      <c r="G120" s="452" t="s">
        <v>1436</v>
      </c>
      <c r="H120" s="453">
        <v>-5268520</v>
      </c>
      <c r="I120" s="452" t="s">
        <v>1670</v>
      </c>
      <c r="J120" s="452" t="s">
        <v>1438</v>
      </c>
      <c r="K120" s="452" t="s">
        <v>1438</v>
      </c>
      <c r="L120" s="452" t="s">
        <v>1439</v>
      </c>
      <c r="M120" s="452" t="s">
        <v>1440</v>
      </c>
      <c r="N120" s="454">
        <v>44309</v>
      </c>
      <c r="O120" s="452" t="s">
        <v>1440</v>
      </c>
      <c r="P120" s="454">
        <v>44468</v>
      </c>
    </row>
    <row r="121" spans="1:16" ht="21" x14ac:dyDescent="0.2">
      <c r="A121" s="451" t="s">
        <v>1662</v>
      </c>
      <c r="B121" s="451" t="s">
        <v>1463</v>
      </c>
      <c r="C121" s="451" t="s">
        <v>1432</v>
      </c>
      <c r="D121" s="451" t="s">
        <v>1433</v>
      </c>
      <c r="E121" s="451" t="s">
        <v>1434</v>
      </c>
      <c r="F121" s="451" t="s">
        <v>1671</v>
      </c>
      <c r="G121" s="452" t="s">
        <v>1436</v>
      </c>
      <c r="H121" s="453">
        <v>74564519</v>
      </c>
      <c r="I121" s="452" t="s">
        <v>1437</v>
      </c>
      <c r="J121" s="452" t="s">
        <v>1438</v>
      </c>
      <c r="K121" s="452" t="s">
        <v>1438</v>
      </c>
      <c r="L121" s="452" t="s">
        <v>1439</v>
      </c>
      <c r="M121" s="452" t="s">
        <v>1440</v>
      </c>
      <c r="N121" s="454">
        <v>44314</v>
      </c>
      <c r="O121" s="452" t="s">
        <v>1440</v>
      </c>
      <c r="P121" s="454">
        <v>44468</v>
      </c>
    </row>
    <row r="122" spans="1:16" ht="21" x14ac:dyDescent="0.2">
      <c r="A122" s="451" t="s">
        <v>1662</v>
      </c>
      <c r="B122" s="451" t="s">
        <v>1463</v>
      </c>
      <c r="C122" s="451" t="s">
        <v>1432</v>
      </c>
      <c r="D122" s="451" t="s">
        <v>1466</v>
      </c>
      <c r="E122" s="451" t="s">
        <v>1442</v>
      </c>
      <c r="F122" s="451" t="s">
        <v>1672</v>
      </c>
      <c r="G122" s="452" t="s">
        <v>1436</v>
      </c>
      <c r="H122" s="453">
        <v>-4749873.26</v>
      </c>
      <c r="I122" s="452" t="s">
        <v>1655</v>
      </c>
      <c r="J122" s="452" t="s">
        <v>1438</v>
      </c>
      <c r="K122" s="452" t="s">
        <v>1438</v>
      </c>
      <c r="L122" s="452" t="s">
        <v>1439</v>
      </c>
      <c r="M122" s="452" t="s">
        <v>1440</v>
      </c>
      <c r="N122" s="454">
        <v>44341</v>
      </c>
      <c r="O122" s="452" t="s">
        <v>1440</v>
      </c>
      <c r="P122" s="454">
        <v>44468</v>
      </c>
    </row>
    <row r="123" spans="1:16" x14ac:dyDescent="0.2">
      <c r="A123" s="451" t="s">
        <v>1673</v>
      </c>
      <c r="B123" s="451" t="s">
        <v>1674</v>
      </c>
      <c r="C123" s="451" t="s">
        <v>1432</v>
      </c>
      <c r="D123" s="451" t="s">
        <v>1466</v>
      </c>
      <c r="E123" s="451" t="s">
        <v>1442</v>
      </c>
      <c r="F123" s="451" t="s">
        <v>1675</v>
      </c>
      <c r="G123" s="452" t="s">
        <v>1436</v>
      </c>
      <c r="H123" s="453">
        <v>-1735255</v>
      </c>
      <c r="I123" s="452" t="s">
        <v>1676</v>
      </c>
      <c r="J123" s="452" t="s">
        <v>1438</v>
      </c>
      <c r="K123" s="452" t="s">
        <v>1438</v>
      </c>
      <c r="L123" s="452" t="s">
        <v>1439</v>
      </c>
      <c r="M123" s="452" t="s">
        <v>1440</v>
      </c>
      <c r="N123" s="454">
        <v>44330</v>
      </c>
      <c r="O123" s="452" t="s">
        <v>1440</v>
      </c>
      <c r="P123" s="454">
        <v>44468</v>
      </c>
    </row>
    <row r="124" spans="1:16" ht="21" x14ac:dyDescent="0.2">
      <c r="A124" s="451" t="s">
        <v>1673</v>
      </c>
      <c r="B124" s="451" t="s">
        <v>1674</v>
      </c>
      <c r="C124" s="451" t="s">
        <v>1432</v>
      </c>
      <c r="D124" s="451" t="s">
        <v>1540</v>
      </c>
      <c r="E124" s="451" t="s">
        <v>1677</v>
      </c>
      <c r="F124" s="451" t="s">
        <v>1485</v>
      </c>
      <c r="G124" s="452" t="s">
        <v>1436</v>
      </c>
      <c r="H124" s="453">
        <v>-2418056</v>
      </c>
      <c r="I124" s="452" t="s">
        <v>1678</v>
      </c>
      <c r="J124" s="455"/>
      <c r="K124" s="452" t="s">
        <v>1438</v>
      </c>
      <c r="L124" s="452" t="s">
        <v>1439</v>
      </c>
      <c r="M124" s="452" t="s">
        <v>1452</v>
      </c>
      <c r="N124" s="454">
        <v>44525</v>
      </c>
      <c r="O124" s="452" t="s">
        <v>1534</v>
      </c>
      <c r="P124" s="454">
        <v>44525</v>
      </c>
    </row>
    <row r="125" spans="1:16" x14ac:dyDescent="0.2">
      <c r="A125" s="451" t="s">
        <v>1679</v>
      </c>
      <c r="B125" s="451" t="s">
        <v>1680</v>
      </c>
      <c r="C125" s="451" t="s">
        <v>1432</v>
      </c>
      <c r="D125" s="451" t="s">
        <v>1433</v>
      </c>
      <c r="E125" s="451" t="s">
        <v>1434</v>
      </c>
      <c r="F125" s="451" t="s">
        <v>1681</v>
      </c>
      <c r="G125" s="452" t="s">
        <v>1436</v>
      </c>
      <c r="H125" s="453">
        <v>-2117347.59</v>
      </c>
      <c r="I125" s="452" t="s">
        <v>1667</v>
      </c>
      <c r="J125" s="452" t="s">
        <v>1438</v>
      </c>
      <c r="K125" s="452" t="s">
        <v>1438</v>
      </c>
      <c r="L125" s="452" t="s">
        <v>1439</v>
      </c>
      <c r="M125" s="452" t="s">
        <v>1440</v>
      </c>
      <c r="N125" s="454">
        <v>44312</v>
      </c>
      <c r="O125" s="452" t="s">
        <v>1440</v>
      </c>
      <c r="P125" s="454">
        <v>44468</v>
      </c>
    </row>
    <row r="126" spans="1:16" x14ac:dyDescent="0.2">
      <c r="A126" s="451" t="s">
        <v>1679</v>
      </c>
      <c r="B126" s="451" t="s">
        <v>1680</v>
      </c>
      <c r="C126" s="451" t="s">
        <v>1432</v>
      </c>
      <c r="D126" s="451" t="s">
        <v>1466</v>
      </c>
      <c r="E126" s="451" t="s">
        <v>1434</v>
      </c>
      <c r="F126" s="451" t="s">
        <v>1682</v>
      </c>
      <c r="G126" s="452" t="s">
        <v>1436</v>
      </c>
      <c r="H126" s="453">
        <v>-40505.870000000003</v>
      </c>
      <c r="I126" s="452" t="s">
        <v>1683</v>
      </c>
      <c r="J126" s="452" t="s">
        <v>1438</v>
      </c>
      <c r="K126" s="452" t="s">
        <v>1438</v>
      </c>
      <c r="L126" s="452" t="s">
        <v>1439</v>
      </c>
      <c r="M126" s="452" t="s">
        <v>1440</v>
      </c>
      <c r="N126" s="454">
        <v>44535</v>
      </c>
      <c r="O126" s="452" t="s">
        <v>1440</v>
      </c>
      <c r="P126" s="454">
        <v>44468</v>
      </c>
    </row>
    <row r="127" spans="1:16" ht="21" x14ac:dyDescent="0.2">
      <c r="A127" s="451" t="s">
        <v>1684</v>
      </c>
      <c r="B127" s="451" t="s">
        <v>1463</v>
      </c>
      <c r="C127" s="451" t="s">
        <v>1432</v>
      </c>
      <c r="D127" s="451" t="s">
        <v>1433</v>
      </c>
      <c r="E127" s="451" t="s">
        <v>1442</v>
      </c>
      <c r="F127" s="451" t="s">
        <v>1685</v>
      </c>
      <c r="G127" s="452" t="s">
        <v>1436</v>
      </c>
      <c r="H127" s="453">
        <v>1466766</v>
      </c>
      <c r="I127" s="452" t="s">
        <v>1650</v>
      </c>
      <c r="J127" s="452" t="s">
        <v>1438</v>
      </c>
      <c r="K127" s="452" t="s">
        <v>1438</v>
      </c>
      <c r="L127" s="452" t="s">
        <v>1439</v>
      </c>
      <c r="M127" s="452" t="s">
        <v>1440</v>
      </c>
      <c r="N127" s="454">
        <v>44309</v>
      </c>
      <c r="O127" s="452" t="s">
        <v>1440</v>
      </c>
      <c r="P127" s="454">
        <v>44468</v>
      </c>
    </row>
    <row r="128" spans="1:16" ht="21" x14ac:dyDescent="0.2">
      <c r="A128" s="451" t="s">
        <v>1684</v>
      </c>
      <c r="B128" s="451" t="s">
        <v>1463</v>
      </c>
      <c r="C128" s="451" t="s">
        <v>1432</v>
      </c>
      <c r="D128" s="451" t="s">
        <v>1433</v>
      </c>
      <c r="E128" s="451" t="s">
        <v>1434</v>
      </c>
      <c r="F128" s="451" t="s">
        <v>1686</v>
      </c>
      <c r="G128" s="452" t="s">
        <v>1436</v>
      </c>
      <c r="H128" s="453">
        <v>14946.75</v>
      </c>
      <c r="I128" s="452" t="s">
        <v>1465</v>
      </c>
      <c r="J128" s="452" t="s">
        <v>1438</v>
      </c>
      <c r="K128" s="452" t="s">
        <v>1438</v>
      </c>
      <c r="L128" s="452" t="s">
        <v>1439</v>
      </c>
      <c r="M128" s="452" t="s">
        <v>1440</v>
      </c>
      <c r="N128" s="454">
        <v>44302</v>
      </c>
      <c r="O128" s="452" t="s">
        <v>1440</v>
      </c>
      <c r="P128" s="454">
        <v>44468</v>
      </c>
    </row>
    <row r="129" spans="1:16" ht="21" x14ac:dyDescent="0.2">
      <c r="A129" s="451" t="s">
        <v>1684</v>
      </c>
      <c r="B129" s="451" t="s">
        <v>1463</v>
      </c>
      <c r="C129" s="451" t="s">
        <v>1432</v>
      </c>
      <c r="D129" s="451" t="s">
        <v>1466</v>
      </c>
      <c r="E129" s="451" t="s">
        <v>1442</v>
      </c>
      <c r="F129" s="451" t="s">
        <v>1687</v>
      </c>
      <c r="G129" s="452" t="s">
        <v>1436</v>
      </c>
      <c r="H129" s="453">
        <v>909</v>
      </c>
      <c r="I129" s="452" t="s">
        <v>1643</v>
      </c>
      <c r="J129" s="452" t="s">
        <v>1438</v>
      </c>
      <c r="K129" s="452" t="s">
        <v>1438</v>
      </c>
      <c r="L129" s="452" t="s">
        <v>1439</v>
      </c>
      <c r="M129" s="452" t="s">
        <v>1440</v>
      </c>
      <c r="N129" s="454">
        <v>44535</v>
      </c>
      <c r="O129" s="452" t="s">
        <v>1440</v>
      </c>
      <c r="P129" s="454">
        <v>44468</v>
      </c>
    </row>
    <row r="130" spans="1:16" ht="21" x14ac:dyDescent="0.2">
      <c r="A130" s="451" t="s">
        <v>1684</v>
      </c>
      <c r="B130" s="451" t="s">
        <v>1463</v>
      </c>
      <c r="C130" s="451" t="s">
        <v>1432</v>
      </c>
      <c r="D130" s="451" t="s">
        <v>1466</v>
      </c>
      <c r="E130" s="451" t="s">
        <v>1434</v>
      </c>
      <c r="F130" s="451" t="s">
        <v>1688</v>
      </c>
      <c r="G130" s="452" t="s">
        <v>1436</v>
      </c>
      <c r="H130" s="453">
        <v>2567</v>
      </c>
      <c r="I130" s="452" t="s">
        <v>1591</v>
      </c>
      <c r="J130" s="452" t="s">
        <v>1438</v>
      </c>
      <c r="K130" s="452" t="s">
        <v>1438</v>
      </c>
      <c r="L130" s="452" t="s">
        <v>1439</v>
      </c>
      <c r="M130" s="452" t="s">
        <v>1440</v>
      </c>
      <c r="N130" s="454">
        <v>44535</v>
      </c>
      <c r="O130" s="452" t="s">
        <v>1440</v>
      </c>
      <c r="P130" s="454">
        <v>44468</v>
      </c>
    </row>
    <row r="131" spans="1:16" ht="21" x14ac:dyDescent="0.2">
      <c r="A131" s="451" t="s">
        <v>1684</v>
      </c>
      <c r="B131" s="451" t="s">
        <v>1463</v>
      </c>
      <c r="C131" s="451" t="s">
        <v>1432</v>
      </c>
      <c r="D131" s="451" t="s">
        <v>1491</v>
      </c>
      <c r="E131" s="451" t="s">
        <v>1442</v>
      </c>
      <c r="F131" s="451" t="s">
        <v>1689</v>
      </c>
      <c r="G131" s="452" t="s">
        <v>1436</v>
      </c>
      <c r="H131" s="453">
        <v>15843.75</v>
      </c>
      <c r="I131" s="452" t="s">
        <v>1492</v>
      </c>
      <c r="J131" s="452" t="s">
        <v>1438</v>
      </c>
      <c r="K131" s="452" t="s">
        <v>1438</v>
      </c>
      <c r="L131" s="452" t="s">
        <v>1439</v>
      </c>
      <c r="M131" s="452" t="s">
        <v>1440</v>
      </c>
      <c r="N131" s="454">
        <v>44292</v>
      </c>
      <c r="O131" s="452" t="s">
        <v>1440</v>
      </c>
      <c r="P131" s="454">
        <v>44468</v>
      </c>
    </row>
    <row r="132" spans="1:16" ht="21" x14ac:dyDescent="0.2">
      <c r="A132" s="451" t="s">
        <v>1684</v>
      </c>
      <c r="B132" s="451" t="s">
        <v>1463</v>
      </c>
      <c r="C132" s="451" t="s">
        <v>1432</v>
      </c>
      <c r="D132" s="451" t="s">
        <v>1515</v>
      </c>
      <c r="E132" s="451" t="s">
        <v>1442</v>
      </c>
      <c r="F132" s="451" t="s">
        <v>1690</v>
      </c>
      <c r="G132" s="452" t="s">
        <v>1436</v>
      </c>
      <c r="H132" s="453">
        <v>17183.25</v>
      </c>
      <c r="I132" s="452" t="s">
        <v>1524</v>
      </c>
      <c r="J132" s="452" t="s">
        <v>1438</v>
      </c>
      <c r="K132" s="452" t="s">
        <v>1438</v>
      </c>
      <c r="L132" s="452" t="s">
        <v>1439</v>
      </c>
      <c r="M132" s="452" t="s">
        <v>1440</v>
      </c>
      <c r="N132" s="454">
        <v>44294</v>
      </c>
      <c r="O132" s="452" t="s">
        <v>1440</v>
      </c>
      <c r="P132" s="454">
        <v>44468</v>
      </c>
    </row>
    <row r="133" spans="1:16" ht="21" x14ac:dyDescent="0.2">
      <c r="A133" s="451" t="s">
        <v>1684</v>
      </c>
      <c r="B133" s="451" t="s">
        <v>1463</v>
      </c>
      <c r="C133" s="451" t="s">
        <v>1432</v>
      </c>
      <c r="D133" s="451" t="s">
        <v>1540</v>
      </c>
      <c r="E133" s="451" t="s">
        <v>1442</v>
      </c>
      <c r="F133" s="451" t="s">
        <v>1691</v>
      </c>
      <c r="G133" s="452" t="s">
        <v>1436</v>
      </c>
      <c r="H133" s="453">
        <v>20563.05</v>
      </c>
      <c r="I133" s="452" t="s">
        <v>1542</v>
      </c>
      <c r="J133" s="455"/>
      <c r="K133" s="452" t="s">
        <v>1533</v>
      </c>
      <c r="L133" s="452" t="s">
        <v>1439</v>
      </c>
      <c r="M133" s="452" t="s">
        <v>1452</v>
      </c>
      <c r="N133" s="454">
        <v>44501</v>
      </c>
      <c r="O133" s="452" t="s">
        <v>1453</v>
      </c>
      <c r="P133" s="454">
        <v>44502</v>
      </c>
    </row>
    <row r="134" spans="1:16" ht="21" x14ac:dyDescent="0.2">
      <c r="A134" s="451" t="s">
        <v>1684</v>
      </c>
      <c r="B134" s="451" t="s">
        <v>1463</v>
      </c>
      <c r="C134" s="451" t="s">
        <v>1432</v>
      </c>
      <c r="D134" s="451" t="s">
        <v>1540</v>
      </c>
      <c r="E134" s="451" t="s">
        <v>1592</v>
      </c>
      <c r="F134" s="451" t="s">
        <v>1692</v>
      </c>
      <c r="G134" s="452" t="s">
        <v>1436</v>
      </c>
      <c r="H134" s="453">
        <v>3593</v>
      </c>
      <c r="I134" s="452" t="s">
        <v>1594</v>
      </c>
      <c r="J134" s="455"/>
      <c r="K134" s="452" t="s">
        <v>1533</v>
      </c>
      <c r="L134" s="452" t="s">
        <v>1439</v>
      </c>
      <c r="M134" s="452" t="s">
        <v>1452</v>
      </c>
      <c r="N134" s="454">
        <v>44525</v>
      </c>
      <c r="O134" s="452" t="s">
        <v>1534</v>
      </c>
      <c r="P134" s="454">
        <v>44525</v>
      </c>
    </row>
    <row r="135" spans="1:16" ht="21" x14ac:dyDescent="0.2">
      <c r="A135" s="451" t="s">
        <v>1684</v>
      </c>
      <c r="B135" s="451" t="s">
        <v>1463</v>
      </c>
      <c r="C135" s="451" t="s">
        <v>1432</v>
      </c>
      <c r="D135" s="451" t="s">
        <v>1540</v>
      </c>
      <c r="E135" s="451" t="s">
        <v>1644</v>
      </c>
      <c r="F135" s="451" t="s">
        <v>1692</v>
      </c>
      <c r="G135" s="452" t="s">
        <v>1436</v>
      </c>
      <c r="H135" s="453">
        <v>1272</v>
      </c>
      <c r="I135" s="452" t="s">
        <v>1645</v>
      </c>
      <c r="J135" s="455"/>
      <c r="K135" s="452" t="s">
        <v>1533</v>
      </c>
      <c r="L135" s="452" t="s">
        <v>1439</v>
      </c>
      <c r="M135" s="452" t="s">
        <v>1452</v>
      </c>
      <c r="N135" s="454">
        <v>44525</v>
      </c>
      <c r="O135" s="452" t="s">
        <v>1534</v>
      </c>
      <c r="P135" s="454">
        <v>44525</v>
      </c>
    </row>
    <row r="136" spans="1:16" ht="21" x14ac:dyDescent="0.2">
      <c r="A136" s="451" t="s">
        <v>1684</v>
      </c>
      <c r="B136" s="451" t="s">
        <v>1463</v>
      </c>
      <c r="C136" s="451" t="s">
        <v>1432</v>
      </c>
      <c r="D136" s="451" t="s">
        <v>1448</v>
      </c>
      <c r="E136" s="451" t="s">
        <v>1434</v>
      </c>
      <c r="F136" s="451" t="s">
        <v>1548</v>
      </c>
      <c r="G136" s="452" t="s">
        <v>1436</v>
      </c>
      <c r="H136" s="453">
        <v>722.7</v>
      </c>
      <c r="I136" s="452" t="s">
        <v>1562</v>
      </c>
      <c r="J136" s="455"/>
      <c r="K136" s="452" t="s">
        <v>1533</v>
      </c>
      <c r="L136" s="452" t="s">
        <v>1439</v>
      </c>
      <c r="M136" s="452" t="s">
        <v>1452</v>
      </c>
      <c r="N136" s="454">
        <v>44536</v>
      </c>
      <c r="O136" s="452" t="s">
        <v>1453</v>
      </c>
      <c r="P136" s="454">
        <v>44544</v>
      </c>
    </row>
    <row r="137" spans="1:16" ht="21" x14ac:dyDescent="0.2">
      <c r="A137" s="451" t="s">
        <v>1684</v>
      </c>
      <c r="B137" s="451" t="s">
        <v>1463</v>
      </c>
      <c r="C137" s="451" t="s">
        <v>1432</v>
      </c>
      <c r="D137" s="451" t="s">
        <v>1448</v>
      </c>
      <c r="E137" s="451" t="s">
        <v>1553</v>
      </c>
      <c r="F137" s="451" t="s">
        <v>1691</v>
      </c>
      <c r="G137" s="452" t="s">
        <v>1436</v>
      </c>
      <c r="H137" s="453">
        <v>15669.24</v>
      </c>
      <c r="I137" s="452" t="s">
        <v>1574</v>
      </c>
      <c r="J137" s="455"/>
      <c r="K137" s="452" t="s">
        <v>1533</v>
      </c>
      <c r="L137" s="452" t="s">
        <v>1439</v>
      </c>
      <c r="M137" s="452" t="s">
        <v>1452</v>
      </c>
      <c r="N137" s="454">
        <v>44560</v>
      </c>
      <c r="O137" s="452" t="s">
        <v>1534</v>
      </c>
      <c r="P137" s="454">
        <v>44560</v>
      </c>
    </row>
    <row r="138" spans="1:16" x14ac:dyDescent="0.2">
      <c r="A138" s="451" t="s">
        <v>1684</v>
      </c>
      <c r="B138" s="451" t="s">
        <v>1693</v>
      </c>
      <c r="C138" s="451" t="s">
        <v>1432</v>
      </c>
      <c r="D138" s="451" t="s">
        <v>1433</v>
      </c>
      <c r="E138" s="451" t="s">
        <v>1434</v>
      </c>
      <c r="F138" s="451" t="s">
        <v>1694</v>
      </c>
      <c r="G138" s="452" t="s">
        <v>1436</v>
      </c>
      <c r="H138" s="453">
        <v>7642</v>
      </c>
      <c r="I138" s="452" t="s">
        <v>1648</v>
      </c>
      <c r="J138" s="452" t="s">
        <v>1438</v>
      </c>
      <c r="K138" s="452" t="s">
        <v>1438</v>
      </c>
      <c r="L138" s="452" t="s">
        <v>1439</v>
      </c>
      <c r="M138" s="452" t="s">
        <v>1440</v>
      </c>
      <c r="N138" s="454">
        <v>44309</v>
      </c>
      <c r="O138" s="452" t="s">
        <v>1440</v>
      </c>
      <c r="P138" s="454">
        <v>44468</v>
      </c>
    </row>
    <row r="139" spans="1:16" x14ac:dyDescent="0.2">
      <c r="A139" s="451" t="s">
        <v>1684</v>
      </c>
      <c r="B139" s="451" t="s">
        <v>1695</v>
      </c>
      <c r="C139" s="451" t="s">
        <v>1432</v>
      </c>
      <c r="D139" s="451" t="s">
        <v>1466</v>
      </c>
      <c r="E139" s="451" t="s">
        <v>1434</v>
      </c>
      <c r="F139" s="451" t="s">
        <v>1696</v>
      </c>
      <c r="G139" s="452" t="s">
        <v>1436</v>
      </c>
      <c r="H139" s="453">
        <v>267435.84999999998</v>
      </c>
      <c r="I139" s="452" t="s">
        <v>1655</v>
      </c>
      <c r="J139" s="452" t="s">
        <v>1438</v>
      </c>
      <c r="K139" s="452" t="s">
        <v>1438</v>
      </c>
      <c r="L139" s="452" t="s">
        <v>1439</v>
      </c>
      <c r="M139" s="452" t="s">
        <v>1440</v>
      </c>
      <c r="N139" s="454">
        <v>44341</v>
      </c>
      <c r="O139" s="452" t="s">
        <v>1440</v>
      </c>
      <c r="P139" s="454">
        <v>44468</v>
      </c>
    </row>
    <row r="140" spans="1:16" x14ac:dyDescent="0.2">
      <c r="A140" s="451" t="s">
        <v>1684</v>
      </c>
      <c r="B140" s="451" t="s">
        <v>1697</v>
      </c>
      <c r="C140" s="451" t="s">
        <v>1432</v>
      </c>
      <c r="D140" s="451" t="s">
        <v>1433</v>
      </c>
      <c r="E140" s="451" t="s">
        <v>1434</v>
      </c>
      <c r="F140" s="451" t="s">
        <v>1698</v>
      </c>
      <c r="G140" s="452" t="s">
        <v>1436</v>
      </c>
      <c r="H140" s="453">
        <v>40557</v>
      </c>
      <c r="I140" s="452" t="s">
        <v>1670</v>
      </c>
      <c r="J140" s="452" t="s">
        <v>1438</v>
      </c>
      <c r="K140" s="452" t="s">
        <v>1438</v>
      </c>
      <c r="L140" s="452" t="s">
        <v>1439</v>
      </c>
      <c r="M140" s="452" t="s">
        <v>1440</v>
      </c>
      <c r="N140" s="454">
        <v>44309</v>
      </c>
      <c r="O140" s="452" t="s">
        <v>1440</v>
      </c>
      <c r="P140" s="454">
        <v>44468</v>
      </c>
    </row>
    <row r="141" spans="1:16" x14ac:dyDescent="0.2">
      <c r="A141" s="451" t="s">
        <v>1684</v>
      </c>
      <c r="B141" s="451" t="s">
        <v>1697</v>
      </c>
      <c r="C141" s="451" t="s">
        <v>1432</v>
      </c>
      <c r="D141" s="451" t="s">
        <v>1466</v>
      </c>
      <c r="E141" s="451" t="s">
        <v>1434</v>
      </c>
      <c r="F141" s="451" t="s">
        <v>1699</v>
      </c>
      <c r="G141" s="452" t="s">
        <v>1436</v>
      </c>
      <c r="H141" s="453">
        <v>2892</v>
      </c>
      <c r="I141" s="452" t="s">
        <v>1488</v>
      </c>
      <c r="J141" s="452" t="s">
        <v>1438</v>
      </c>
      <c r="K141" s="452" t="s">
        <v>1438</v>
      </c>
      <c r="L141" s="452" t="s">
        <v>1439</v>
      </c>
      <c r="M141" s="452" t="s">
        <v>1440</v>
      </c>
      <c r="N141" s="454">
        <v>44342</v>
      </c>
      <c r="O141" s="452" t="s">
        <v>1440</v>
      </c>
      <c r="P141" s="454">
        <v>44468</v>
      </c>
    </row>
    <row r="142" spans="1:16" x14ac:dyDescent="0.2">
      <c r="A142" s="451" t="s">
        <v>1684</v>
      </c>
      <c r="B142" s="451" t="s">
        <v>1697</v>
      </c>
      <c r="C142" s="451" t="s">
        <v>1432</v>
      </c>
      <c r="D142" s="451" t="s">
        <v>1491</v>
      </c>
      <c r="E142" s="451" t="s">
        <v>1434</v>
      </c>
      <c r="F142" s="451" t="s">
        <v>1700</v>
      </c>
      <c r="G142" s="452" t="s">
        <v>1436</v>
      </c>
      <c r="H142" s="453">
        <v>2278</v>
      </c>
      <c r="I142" s="452" t="s">
        <v>1504</v>
      </c>
      <c r="J142" s="452" t="s">
        <v>1438</v>
      </c>
      <c r="K142" s="452" t="s">
        <v>1438</v>
      </c>
      <c r="L142" s="452" t="s">
        <v>1439</v>
      </c>
      <c r="M142" s="452" t="s">
        <v>1440</v>
      </c>
      <c r="N142" s="454">
        <v>44371</v>
      </c>
      <c r="O142" s="452" t="s">
        <v>1440</v>
      </c>
      <c r="P142" s="454">
        <v>44468</v>
      </c>
    </row>
    <row r="143" spans="1:16" x14ac:dyDescent="0.2">
      <c r="A143" s="451" t="s">
        <v>1684</v>
      </c>
      <c r="B143" s="451" t="s">
        <v>1697</v>
      </c>
      <c r="C143" s="451" t="s">
        <v>1432</v>
      </c>
      <c r="D143" s="451" t="s">
        <v>1515</v>
      </c>
      <c r="E143" s="451" t="s">
        <v>1442</v>
      </c>
      <c r="F143" s="451" t="s">
        <v>1701</v>
      </c>
      <c r="G143" s="452" t="s">
        <v>1436</v>
      </c>
      <c r="H143" s="453">
        <v>5699</v>
      </c>
      <c r="I143" s="452" t="s">
        <v>1522</v>
      </c>
      <c r="J143" s="452" t="s">
        <v>1438</v>
      </c>
      <c r="K143" s="452" t="s">
        <v>1438</v>
      </c>
      <c r="L143" s="452" t="s">
        <v>1439</v>
      </c>
      <c r="M143" s="452" t="s">
        <v>1440</v>
      </c>
      <c r="N143" s="454">
        <v>44294</v>
      </c>
      <c r="O143" s="452" t="s">
        <v>1440</v>
      </c>
      <c r="P143" s="454">
        <v>44468</v>
      </c>
    </row>
    <row r="144" spans="1:16" x14ac:dyDescent="0.2">
      <c r="A144" s="451" t="s">
        <v>1684</v>
      </c>
      <c r="B144" s="451" t="s">
        <v>1697</v>
      </c>
      <c r="C144" s="451" t="s">
        <v>1432</v>
      </c>
      <c r="D144" s="451" t="s">
        <v>1448</v>
      </c>
      <c r="E144" s="451" t="s">
        <v>1544</v>
      </c>
      <c r="F144" s="451" t="s">
        <v>1702</v>
      </c>
      <c r="G144" s="452" t="s">
        <v>1436</v>
      </c>
      <c r="H144" s="453">
        <v>20352</v>
      </c>
      <c r="I144" s="452" t="s">
        <v>1564</v>
      </c>
      <c r="J144" s="455"/>
      <c r="K144" s="452" t="s">
        <v>1533</v>
      </c>
      <c r="L144" s="452" t="s">
        <v>1439</v>
      </c>
      <c r="M144" s="452" t="s">
        <v>1452</v>
      </c>
      <c r="N144" s="454">
        <v>44539</v>
      </c>
      <c r="O144" s="452" t="s">
        <v>1453</v>
      </c>
      <c r="P144" s="454">
        <v>44544</v>
      </c>
    </row>
    <row r="145" spans="1:16" ht="21" x14ac:dyDescent="0.2">
      <c r="A145" s="451" t="s">
        <v>1684</v>
      </c>
      <c r="B145" s="451" t="s">
        <v>1703</v>
      </c>
      <c r="C145" s="451" t="s">
        <v>1432</v>
      </c>
      <c r="D145" s="451" t="s">
        <v>1491</v>
      </c>
      <c r="E145" s="451" t="s">
        <v>1442</v>
      </c>
      <c r="F145" s="451" t="s">
        <v>1704</v>
      </c>
      <c r="G145" s="452" t="s">
        <v>1436</v>
      </c>
      <c r="H145" s="453">
        <v>5655</v>
      </c>
      <c r="I145" s="452" t="s">
        <v>1609</v>
      </c>
      <c r="J145" s="452" t="s">
        <v>1438</v>
      </c>
      <c r="K145" s="452" t="s">
        <v>1438</v>
      </c>
      <c r="L145" s="452" t="s">
        <v>1439</v>
      </c>
      <c r="M145" s="452" t="s">
        <v>1440</v>
      </c>
      <c r="N145" s="454">
        <v>44370</v>
      </c>
      <c r="O145" s="452" t="s">
        <v>1440</v>
      </c>
      <c r="P145" s="454">
        <v>44468</v>
      </c>
    </row>
    <row r="146" spans="1:16" ht="21" x14ac:dyDescent="0.2">
      <c r="A146" s="451" t="s">
        <v>1684</v>
      </c>
      <c r="B146" s="451" t="s">
        <v>1703</v>
      </c>
      <c r="C146" s="451" t="s">
        <v>1432</v>
      </c>
      <c r="D146" s="451" t="s">
        <v>1491</v>
      </c>
      <c r="E146" s="451" t="s">
        <v>1434</v>
      </c>
      <c r="F146" s="451" t="s">
        <v>1705</v>
      </c>
      <c r="G146" s="452" t="s">
        <v>1436</v>
      </c>
      <c r="H146" s="453">
        <v>13800</v>
      </c>
      <c r="I146" s="452" t="s">
        <v>1613</v>
      </c>
      <c r="J146" s="452" t="s">
        <v>1438</v>
      </c>
      <c r="K146" s="452" t="s">
        <v>1438</v>
      </c>
      <c r="L146" s="452" t="s">
        <v>1439</v>
      </c>
      <c r="M146" s="452" t="s">
        <v>1440</v>
      </c>
      <c r="N146" s="454">
        <v>44370</v>
      </c>
      <c r="O146" s="452" t="s">
        <v>1440</v>
      </c>
      <c r="P146" s="454">
        <v>44468</v>
      </c>
    </row>
    <row r="147" spans="1:16" ht="21" x14ac:dyDescent="0.2">
      <c r="A147" s="451" t="s">
        <v>1684</v>
      </c>
      <c r="B147" s="451" t="s">
        <v>1703</v>
      </c>
      <c r="C147" s="451" t="s">
        <v>1432</v>
      </c>
      <c r="D147" s="451" t="s">
        <v>1507</v>
      </c>
      <c r="E147" s="451" t="s">
        <v>1442</v>
      </c>
      <c r="F147" s="451" t="s">
        <v>1706</v>
      </c>
      <c r="G147" s="452" t="s">
        <v>1436</v>
      </c>
      <c r="H147" s="453">
        <v>-13800</v>
      </c>
      <c r="I147" s="452" t="s">
        <v>1707</v>
      </c>
      <c r="J147" s="452" t="s">
        <v>1438</v>
      </c>
      <c r="K147" s="452" t="s">
        <v>1438</v>
      </c>
      <c r="L147" s="452" t="s">
        <v>1439</v>
      </c>
      <c r="M147" s="452" t="s">
        <v>1440</v>
      </c>
      <c r="N147" s="454">
        <v>44384</v>
      </c>
      <c r="O147" s="452" t="s">
        <v>1440</v>
      </c>
      <c r="P147" s="454">
        <v>44468</v>
      </c>
    </row>
    <row r="148" spans="1:16" x14ac:dyDescent="0.2">
      <c r="A148" s="451" t="s">
        <v>1684</v>
      </c>
      <c r="B148" s="451" t="s">
        <v>1708</v>
      </c>
      <c r="C148" s="451" t="s">
        <v>1432</v>
      </c>
      <c r="D148" s="451" t="s">
        <v>1507</v>
      </c>
      <c r="E148" s="451" t="s">
        <v>1442</v>
      </c>
      <c r="F148" s="451" t="s">
        <v>1709</v>
      </c>
      <c r="G148" s="452" t="s">
        <v>1436</v>
      </c>
      <c r="H148" s="453">
        <v>13800</v>
      </c>
      <c r="I148" s="452" t="s">
        <v>1707</v>
      </c>
      <c r="J148" s="452" t="s">
        <v>1438</v>
      </c>
      <c r="K148" s="452" t="s">
        <v>1438</v>
      </c>
      <c r="L148" s="452" t="s">
        <v>1439</v>
      </c>
      <c r="M148" s="452" t="s">
        <v>1440</v>
      </c>
      <c r="N148" s="454">
        <v>44384</v>
      </c>
      <c r="O148" s="452" t="s">
        <v>1440</v>
      </c>
      <c r="P148" s="454">
        <v>44468</v>
      </c>
    </row>
    <row r="149" spans="1:16" ht="21" x14ac:dyDescent="0.2">
      <c r="A149" s="451" t="s">
        <v>1684</v>
      </c>
      <c r="B149" s="451" t="s">
        <v>1708</v>
      </c>
      <c r="C149" s="451" t="s">
        <v>1432</v>
      </c>
      <c r="D149" s="451" t="s">
        <v>1531</v>
      </c>
      <c r="E149" s="451" t="s">
        <v>1568</v>
      </c>
      <c r="F149" s="451" t="s">
        <v>1710</v>
      </c>
      <c r="G149" s="452" t="s">
        <v>1436</v>
      </c>
      <c r="H149" s="453">
        <v>2356.25</v>
      </c>
      <c r="I149" s="452" t="s">
        <v>1627</v>
      </c>
      <c r="J149" s="455"/>
      <c r="K149" s="452" t="s">
        <v>1533</v>
      </c>
      <c r="L149" s="452" t="s">
        <v>1439</v>
      </c>
      <c r="M149" s="452" t="s">
        <v>1452</v>
      </c>
      <c r="N149" s="454">
        <v>44496</v>
      </c>
      <c r="O149" s="452" t="s">
        <v>1534</v>
      </c>
      <c r="P149" s="454">
        <v>44497</v>
      </c>
    </row>
    <row r="150" spans="1:16" ht="21" x14ac:dyDescent="0.2">
      <c r="A150" s="451" t="s">
        <v>1684</v>
      </c>
      <c r="B150" s="451" t="s">
        <v>1708</v>
      </c>
      <c r="C150" s="451" t="s">
        <v>1432</v>
      </c>
      <c r="D150" s="451" t="s">
        <v>1531</v>
      </c>
      <c r="E150" s="451" t="s">
        <v>1628</v>
      </c>
      <c r="F150" s="451" t="s">
        <v>1710</v>
      </c>
      <c r="G150" s="452" t="s">
        <v>1436</v>
      </c>
      <c r="H150" s="453">
        <v>2303.44</v>
      </c>
      <c r="I150" s="452" t="s">
        <v>1629</v>
      </c>
      <c r="J150" s="455"/>
      <c r="K150" s="452" t="s">
        <v>1533</v>
      </c>
      <c r="L150" s="452" t="s">
        <v>1439</v>
      </c>
      <c r="M150" s="452" t="s">
        <v>1452</v>
      </c>
      <c r="N150" s="454">
        <v>44496</v>
      </c>
      <c r="O150" s="452" t="s">
        <v>1534</v>
      </c>
      <c r="P150" s="454">
        <v>44497</v>
      </c>
    </row>
    <row r="151" spans="1:16" x14ac:dyDescent="0.2">
      <c r="A151" s="451" t="s">
        <v>1684</v>
      </c>
      <c r="B151" s="451" t="s">
        <v>1575</v>
      </c>
      <c r="C151" s="451" t="s">
        <v>1432</v>
      </c>
      <c r="D151" s="451" t="s">
        <v>1507</v>
      </c>
      <c r="E151" s="451" t="s">
        <v>1434</v>
      </c>
      <c r="F151" s="451" t="s">
        <v>1711</v>
      </c>
      <c r="G151" s="452" t="s">
        <v>1436</v>
      </c>
      <c r="H151" s="453">
        <v>36427</v>
      </c>
      <c r="I151" s="452" t="s">
        <v>1712</v>
      </c>
      <c r="J151" s="452" t="s">
        <v>1438</v>
      </c>
      <c r="K151" s="452" t="s">
        <v>1438</v>
      </c>
      <c r="L151" s="452" t="s">
        <v>1439</v>
      </c>
      <c r="M151" s="452" t="s">
        <v>1440</v>
      </c>
      <c r="N151" s="454">
        <v>44399</v>
      </c>
      <c r="O151" s="452" t="s">
        <v>1440</v>
      </c>
      <c r="P151" s="454">
        <v>44468</v>
      </c>
    </row>
    <row r="152" spans="1:16" ht="21" x14ac:dyDescent="0.2">
      <c r="A152" s="451" t="s">
        <v>1684</v>
      </c>
      <c r="B152" s="451" t="s">
        <v>1575</v>
      </c>
      <c r="C152" s="451" t="s">
        <v>1432</v>
      </c>
      <c r="D152" s="451" t="s">
        <v>1448</v>
      </c>
      <c r="E152" s="451" t="s">
        <v>1460</v>
      </c>
      <c r="F152" s="451" t="s">
        <v>1710</v>
      </c>
      <c r="G152" s="452" t="s">
        <v>1436</v>
      </c>
      <c r="H152" s="453">
        <v>29142</v>
      </c>
      <c r="I152" s="452" t="s">
        <v>1462</v>
      </c>
      <c r="J152" s="455"/>
      <c r="K152" s="452" t="s">
        <v>1533</v>
      </c>
      <c r="L152" s="452" t="s">
        <v>1439</v>
      </c>
      <c r="M152" s="452" t="s">
        <v>1452</v>
      </c>
      <c r="N152" s="454">
        <v>44550</v>
      </c>
      <c r="O152" s="452" t="s">
        <v>1453</v>
      </c>
      <c r="P152" s="454">
        <v>44553</v>
      </c>
    </row>
    <row r="153" spans="1:16" x14ac:dyDescent="0.2">
      <c r="A153" s="451" t="s">
        <v>1684</v>
      </c>
      <c r="B153" s="451" t="s">
        <v>1713</v>
      </c>
      <c r="C153" s="451" t="s">
        <v>1432</v>
      </c>
      <c r="D153" s="451" t="s">
        <v>1466</v>
      </c>
      <c r="E153" s="451" t="s">
        <v>1434</v>
      </c>
      <c r="F153" s="451" t="s">
        <v>1714</v>
      </c>
      <c r="G153" s="452" t="s">
        <v>1436</v>
      </c>
      <c r="H153" s="453">
        <v>8125</v>
      </c>
      <c r="I153" s="452" t="s">
        <v>1676</v>
      </c>
      <c r="J153" s="452" t="s">
        <v>1438</v>
      </c>
      <c r="K153" s="452" t="s">
        <v>1438</v>
      </c>
      <c r="L153" s="452" t="s">
        <v>1439</v>
      </c>
      <c r="M153" s="452" t="s">
        <v>1440</v>
      </c>
      <c r="N153" s="454">
        <v>44330</v>
      </c>
      <c r="O153" s="452" t="s">
        <v>1440</v>
      </c>
      <c r="P153" s="454">
        <v>44468</v>
      </c>
    </row>
    <row r="154" spans="1:16" x14ac:dyDescent="0.2">
      <c r="A154" s="451" t="s">
        <v>1684</v>
      </c>
      <c r="B154" s="451" t="s">
        <v>1713</v>
      </c>
      <c r="C154" s="451" t="s">
        <v>1432</v>
      </c>
      <c r="D154" s="451" t="s">
        <v>1507</v>
      </c>
      <c r="E154" s="451" t="s">
        <v>1442</v>
      </c>
      <c r="F154" s="451" t="s">
        <v>1715</v>
      </c>
      <c r="G154" s="452" t="s">
        <v>1436</v>
      </c>
      <c r="H154" s="453">
        <v>64950</v>
      </c>
      <c r="I154" s="452" t="s">
        <v>1640</v>
      </c>
      <c r="J154" s="452" t="s">
        <v>1438</v>
      </c>
      <c r="K154" s="452" t="s">
        <v>1438</v>
      </c>
      <c r="L154" s="452" t="s">
        <v>1439</v>
      </c>
      <c r="M154" s="452" t="s">
        <v>1440</v>
      </c>
      <c r="N154" s="454">
        <v>44384</v>
      </c>
      <c r="O154" s="452" t="s">
        <v>1440</v>
      </c>
      <c r="P154" s="454">
        <v>44468</v>
      </c>
    </row>
    <row r="155" spans="1:16" ht="21" x14ac:dyDescent="0.2">
      <c r="A155" s="451" t="s">
        <v>1684</v>
      </c>
      <c r="B155" s="451" t="s">
        <v>1713</v>
      </c>
      <c r="C155" s="451" t="s">
        <v>1432</v>
      </c>
      <c r="D155" s="451" t="s">
        <v>1540</v>
      </c>
      <c r="E155" s="451" t="s">
        <v>1677</v>
      </c>
      <c r="F155" s="451" t="s">
        <v>1716</v>
      </c>
      <c r="G155" s="452" t="s">
        <v>1436</v>
      </c>
      <c r="H155" s="453">
        <v>11387</v>
      </c>
      <c r="I155" s="452" t="s">
        <v>1678</v>
      </c>
      <c r="J155" s="455"/>
      <c r="K155" s="452" t="s">
        <v>1533</v>
      </c>
      <c r="L155" s="452" t="s">
        <v>1439</v>
      </c>
      <c r="M155" s="452" t="s">
        <v>1452</v>
      </c>
      <c r="N155" s="454">
        <v>44525</v>
      </c>
      <c r="O155" s="452" t="s">
        <v>1534</v>
      </c>
      <c r="P155" s="454">
        <v>44525</v>
      </c>
    </row>
    <row r="156" spans="1:16" x14ac:dyDescent="0.2">
      <c r="A156" s="451" t="s">
        <v>1684</v>
      </c>
      <c r="B156" s="451" t="s">
        <v>1717</v>
      </c>
      <c r="C156" s="451" t="s">
        <v>1432</v>
      </c>
      <c r="D156" s="451" t="s">
        <v>1433</v>
      </c>
      <c r="E156" s="451" t="s">
        <v>1434</v>
      </c>
      <c r="F156" s="451" t="s">
        <v>1718</v>
      </c>
      <c r="G156" s="452" t="s">
        <v>1436</v>
      </c>
      <c r="H156" s="453">
        <v>247592</v>
      </c>
      <c r="I156" s="452" t="s">
        <v>1654</v>
      </c>
      <c r="J156" s="452" t="s">
        <v>1438</v>
      </c>
      <c r="K156" s="452" t="s">
        <v>1438</v>
      </c>
      <c r="L156" s="452" t="s">
        <v>1439</v>
      </c>
      <c r="M156" s="452" t="s">
        <v>1440</v>
      </c>
      <c r="N156" s="454">
        <v>44312</v>
      </c>
      <c r="O156" s="452" t="s">
        <v>1440</v>
      </c>
      <c r="P156" s="454">
        <v>44468</v>
      </c>
    </row>
    <row r="157" spans="1:16" ht="21" x14ac:dyDescent="0.2">
      <c r="A157" s="451" t="s">
        <v>1719</v>
      </c>
      <c r="B157" s="451" t="s">
        <v>1463</v>
      </c>
      <c r="C157" s="451" t="s">
        <v>1432</v>
      </c>
      <c r="D157" s="451" t="s">
        <v>1433</v>
      </c>
      <c r="E157" s="451" t="s">
        <v>1434</v>
      </c>
      <c r="F157" s="451" t="s">
        <v>1720</v>
      </c>
      <c r="G157" s="452" t="s">
        <v>1436</v>
      </c>
      <c r="H157" s="453">
        <v>1365351</v>
      </c>
      <c r="I157" s="452" t="s">
        <v>1650</v>
      </c>
      <c r="J157" s="452" t="s">
        <v>1438</v>
      </c>
      <c r="K157" s="452" t="s">
        <v>1438</v>
      </c>
      <c r="L157" s="452" t="s">
        <v>1439</v>
      </c>
      <c r="M157" s="452" t="s">
        <v>1440</v>
      </c>
      <c r="N157" s="454">
        <v>44309</v>
      </c>
      <c r="O157" s="452" t="s">
        <v>1440</v>
      </c>
      <c r="P157" s="454">
        <v>44468</v>
      </c>
    </row>
    <row r="158" spans="1:16" x14ac:dyDescent="0.2">
      <c r="A158" s="451" t="s">
        <v>1719</v>
      </c>
      <c r="B158" s="451" t="s">
        <v>1693</v>
      </c>
      <c r="C158" s="451" t="s">
        <v>1432</v>
      </c>
      <c r="D158" s="451" t="s">
        <v>1433</v>
      </c>
      <c r="E158" s="451" t="s">
        <v>1434</v>
      </c>
      <c r="F158" s="451" t="s">
        <v>1721</v>
      </c>
      <c r="G158" s="452" t="s">
        <v>1436</v>
      </c>
      <c r="H158" s="453">
        <v>4940</v>
      </c>
      <c r="I158" s="452" t="s">
        <v>1648</v>
      </c>
      <c r="J158" s="452" t="s">
        <v>1438</v>
      </c>
      <c r="K158" s="452" t="s">
        <v>1438</v>
      </c>
      <c r="L158" s="452" t="s">
        <v>1439</v>
      </c>
      <c r="M158" s="452" t="s">
        <v>1440</v>
      </c>
      <c r="N158" s="454">
        <v>44309</v>
      </c>
      <c r="O158" s="452" t="s">
        <v>1440</v>
      </c>
      <c r="P158" s="454">
        <v>44468</v>
      </c>
    </row>
    <row r="159" spans="1:16" x14ac:dyDescent="0.2">
      <c r="A159" s="451" t="s">
        <v>1719</v>
      </c>
      <c r="B159" s="451" t="s">
        <v>1695</v>
      </c>
      <c r="C159" s="451" t="s">
        <v>1432</v>
      </c>
      <c r="D159" s="451" t="s">
        <v>1466</v>
      </c>
      <c r="E159" s="451" t="s">
        <v>1434</v>
      </c>
      <c r="F159" s="451" t="s">
        <v>1722</v>
      </c>
      <c r="G159" s="452" t="s">
        <v>1436</v>
      </c>
      <c r="H159" s="453">
        <v>260645.15</v>
      </c>
      <c r="I159" s="452" t="s">
        <v>1655</v>
      </c>
      <c r="J159" s="452" t="s">
        <v>1438</v>
      </c>
      <c r="K159" s="452" t="s">
        <v>1438</v>
      </c>
      <c r="L159" s="452" t="s">
        <v>1439</v>
      </c>
      <c r="M159" s="452" t="s">
        <v>1440</v>
      </c>
      <c r="N159" s="454">
        <v>44341</v>
      </c>
      <c r="O159" s="452" t="s">
        <v>1440</v>
      </c>
      <c r="P159" s="454">
        <v>44468</v>
      </c>
    </row>
    <row r="160" spans="1:16" x14ac:dyDescent="0.2">
      <c r="A160" s="451" t="s">
        <v>1719</v>
      </c>
      <c r="B160" s="451" t="s">
        <v>1697</v>
      </c>
      <c r="C160" s="451" t="s">
        <v>1432</v>
      </c>
      <c r="D160" s="451" t="s">
        <v>1433</v>
      </c>
      <c r="E160" s="451" t="s">
        <v>1442</v>
      </c>
      <c r="F160" s="451" t="s">
        <v>1723</v>
      </c>
      <c r="G160" s="452" t="s">
        <v>1436</v>
      </c>
      <c r="H160" s="453">
        <v>22500</v>
      </c>
      <c r="I160" s="452" t="s">
        <v>1670</v>
      </c>
      <c r="J160" s="452" t="s">
        <v>1438</v>
      </c>
      <c r="K160" s="452" t="s">
        <v>1438</v>
      </c>
      <c r="L160" s="452" t="s">
        <v>1439</v>
      </c>
      <c r="M160" s="452" t="s">
        <v>1440</v>
      </c>
      <c r="N160" s="454">
        <v>44309</v>
      </c>
      <c r="O160" s="452" t="s">
        <v>1440</v>
      </c>
      <c r="P160" s="454">
        <v>44468</v>
      </c>
    </row>
    <row r="161" spans="1:16" x14ac:dyDescent="0.2">
      <c r="A161" s="451" t="s">
        <v>1719</v>
      </c>
      <c r="B161" s="451" t="s">
        <v>1697</v>
      </c>
      <c r="C161" s="451" t="s">
        <v>1432</v>
      </c>
      <c r="D161" s="451" t="s">
        <v>1466</v>
      </c>
      <c r="E161" s="451" t="s">
        <v>1434</v>
      </c>
      <c r="F161" s="451" t="s">
        <v>1724</v>
      </c>
      <c r="G161" s="452" t="s">
        <v>1436</v>
      </c>
      <c r="H161" s="453">
        <v>538</v>
      </c>
      <c r="I161" s="452" t="s">
        <v>1488</v>
      </c>
      <c r="J161" s="452" t="s">
        <v>1438</v>
      </c>
      <c r="K161" s="452" t="s">
        <v>1438</v>
      </c>
      <c r="L161" s="452" t="s">
        <v>1439</v>
      </c>
      <c r="M161" s="452" t="s">
        <v>1440</v>
      </c>
      <c r="N161" s="454">
        <v>44342</v>
      </c>
      <c r="O161" s="452" t="s">
        <v>1440</v>
      </c>
      <c r="P161" s="454">
        <v>44468</v>
      </c>
    </row>
    <row r="162" spans="1:16" x14ac:dyDescent="0.2">
      <c r="A162" s="451" t="s">
        <v>1719</v>
      </c>
      <c r="B162" s="451" t="s">
        <v>1697</v>
      </c>
      <c r="C162" s="451" t="s">
        <v>1432</v>
      </c>
      <c r="D162" s="451" t="s">
        <v>1515</v>
      </c>
      <c r="E162" s="451" t="s">
        <v>1442</v>
      </c>
      <c r="F162" s="451" t="s">
        <v>1725</v>
      </c>
      <c r="G162" s="452" t="s">
        <v>1436</v>
      </c>
      <c r="H162" s="453">
        <v>1217</v>
      </c>
      <c r="I162" s="452" t="s">
        <v>1522</v>
      </c>
      <c r="J162" s="452" t="s">
        <v>1438</v>
      </c>
      <c r="K162" s="452" t="s">
        <v>1438</v>
      </c>
      <c r="L162" s="452" t="s">
        <v>1439</v>
      </c>
      <c r="M162" s="452" t="s">
        <v>1440</v>
      </c>
      <c r="N162" s="454">
        <v>44294</v>
      </c>
      <c r="O162" s="452" t="s">
        <v>1440</v>
      </c>
      <c r="P162" s="454">
        <v>44468</v>
      </c>
    </row>
    <row r="163" spans="1:16" x14ac:dyDescent="0.2">
      <c r="A163" s="451" t="s">
        <v>1719</v>
      </c>
      <c r="B163" s="451" t="s">
        <v>1697</v>
      </c>
      <c r="C163" s="451" t="s">
        <v>1432</v>
      </c>
      <c r="D163" s="451" t="s">
        <v>1448</v>
      </c>
      <c r="E163" s="451" t="s">
        <v>1544</v>
      </c>
      <c r="F163" s="451" t="s">
        <v>1726</v>
      </c>
      <c r="G163" s="452" t="s">
        <v>1436</v>
      </c>
      <c r="H163" s="453">
        <v>9916</v>
      </c>
      <c r="I163" s="452" t="s">
        <v>1564</v>
      </c>
      <c r="J163" s="455"/>
      <c r="K163" s="452" t="s">
        <v>1533</v>
      </c>
      <c r="L163" s="452" t="s">
        <v>1439</v>
      </c>
      <c r="M163" s="452" t="s">
        <v>1452</v>
      </c>
      <c r="N163" s="454">
        <v>44539</v>
      </c>
      <c r="O163" s="452" t="s">
        <v>1453</v>
      </c>
      <c r="P163" s="454">
        <v>44544</v>
      </c>
    </row>
    <row r="164" spans="1:16" ht="21" x14ac:dyDescent="0.2">
      <c r="A164" s="451" t="s">
        <v>1719</v>
      </c>
      <c r="B164" s="451" t="s">
        <v>1703</v>
      </c>
      <c r="C164" s="451" t="s">
        <v>1432</v>
      </c>
      <c r="D164" s="451" t="s">
        <v>1491</v>
      </c>
      <c r="E164" s="451" t="s">
        <v>1434</v>
      </c>
      <c r="F164" s="451" t="s">
        <v>1727</v>
      </c>
      <c r="G164" s="452" t="s">
        <v>1436</v>
      </c>
      <c r="H164" s="453">
        <v>11860</v>
      </c>
      <c r="I164" s="452" t="s">
        <v>1613</v>
      </c>
      <c r="J164" s="452" t="s">
        <v>1438</v>
      </c>
      <c r="K164" s="452" t="s">
        <v>1438</v>
      </c>
      <c r="L164" s="452" t="s">
        <v>1439</v>
      </c>
      <c r="M164" s="452" t="s">
        <v>1440</v>
      </c>
      <c r="N164" s="454">
        <v>44370</v>
      </c>
      <c r="O164" s="452" t="s">
        <v>1440</v>
      </c>
      <c r="P164" s="454">
        <v>44468</v>
      </c>
    </row>
    <row r="165" spans="1:16" ht="21" x14ac:dyDescent="0.2">
      <c r="A165" s="451" t="s">
        <v>1719</v>
      </c>
      <c r="B165" s="451" t="s">
        <v>1703</v>
      </c>
      <c r="C165" s="451" t="s">
        <v>1432</v>
      </c>
      <c r="D165" s="451" t="s">
        <v>1507</v>
      </c>
      <c r="E165" s="451" t="s">
        <v>1434</v>
      </c>
      <c r="F165" s="451" t="s">
        <v>1728</v>
      </c>
      <c r="G165" s="452" t="s">
        <v>1436</v>
      </c>
      <c r="H165" s="453">
        <v>-11860</v>
      </c>
      <c r="I165" s="452" t="s">
        <v>1707</v>
      </c>
      <c r="J165" s="452" t="s">
        <v>1438</v>
      </c>
      <c r="K165" s="452" t="s">
        <v>1438</v>
      </c>
      <c r="L165" s="452" t="s">
        <v>1439</v>
      </c>
      <c r="M165" s="452" t="s">
        <v>1440</v>
      </c>
      <c r="N165" s="454">
        <v>44384</v>
      </c>
      <c r="O165" s="452" t="s">
        <v>1440</v>
      </c>
      <c r="P165" s="454">
        <v>44468</v>
      </c>
    </row>
    <row r="166" spans="1:16" x14ac:dyDescent="0.2">
      <c r="A166" s="451" t="s">
        <v>1719</v>
      </c>
      <c r="B166" s="451" t="s">
        <v>1708</v>
      </c>
      <c r="C166" s="451" t="s">
        <v>1432</v>
      </c>
      <c r="D166" s="451" t="s">
        <v>1507</v>
      </c>
      <c r="E166" s="451" t="s">
        <v>1442</v>
      </c>
      <c r="F166" s="451" t="s">
        <v>1729</v>
      </c>
      <c r="G166" s="452" t="s">
        <v>1436</v>
      </c>
      <c r="H166" s="453">
        <v>11860</v>
      </c>
      <c r="I166" s="452" t="s">
        <v>1707</v>
      </c>
      <c r="J166" s="452" t="s">
        <v>1438</v>
      </c>
      <c r="K166" s="452" t="s">
        <v>1438</v>
      </c>
      <c r="L166" s="452" t="s">
        <v>1439</v>
      </c>
      <c r="M166" s="452" t="s">
        <v>1440</v>
      </c>
      <c r="N166" s="454">
        <v>44384</v>
      </c>
      <c r="O166" s="452" t="s">
        <v>1440</v>
      </c>
      <c r="P166" s="454">
        <v>44468</v>
      </c>
    </row>
    <row r="167" spans="1:16" ht="21" x14ac:dyDescent="0.2">
      <c r="A167" s="451" t="s">
        <v>1719</v>
      </c>
      <c r="B167" s="451" t="s">
        <v>1708</v>
      </c>
      <c r="C167" s="451" t="s">
        <v>1432</v>
      </c>
      <c r="D167" s="451" t="s">
        <v>1531</v>
      </c>
      <c r="E167" s="451" t="s">
        <v>1568</v>
      </c>
      <c r="F167" s="451" t="s">
        <v>1730</v>
      </c>
      <c r="G167" s="452" t="s">
        <v>1436</v>
      </c>
      <c r="H167" s="453">
        <v>500</v>
      </c>
      <c r="I167" s="452" t="s">
        <v>1627</v>
      </c>
      <c r="J167" s="455"/>
      <c r="K167" s="452" t="s">
        <v>1533</v>
      </c>
      <c r="L167" s="452" t="s">
        <v>1439</v>
      </c>
      <c r="M167" s="452" t="s">
        <v>1452</v>
      </c>
      <c r="N167" s="454">
        <v>44496</v>
      </c>
      <c r="O167" s="452" t="s">
        <v>1534</v>
      </c>
      <c r="P167" s="454">
        <v>44497</v>
      </c>
    </row>
    <row r="168" spans="1:16" ht="21" x14ac:dyDescent="0.2">
      <c r="A168" s="451" t="s">
        <v>1719</v>
      </c>
      <c r="B168" s="451" t="s">
        <v>1708</v>
      </c>
      <c r="C168" s="451" t="s">
        <v>1432</v>
      </c>
      <c r="D168" s="451" t="s">
        <v>1531</v>
      </c>
      <c r="E168" s="451" t="s">
        <v>1628</v>
      </c>
      <c r="F168" s="451" t="s">
        <v>1730</v>
      </c>
      <c r="G168" s="452" t="s">
        <v>1436</v>
      </c>
      <c r="H168" s="453">
        <v>236.25</v>
      </c>
      <c r="I168" s="452" t="s">
        <v>1629</v>
      </c>
      <c r="J168" s="455"/>
      <c r="K168" s="452" t="s">
        <v>1533</v>
      </c>
      <c r="L168" s="452" t="s">
        <v>1439</v>
      </c>
      <c r="M168" s="452" t="s">
        <v>1452</v>
      </c>
      <c r="N168" s="454">
        <v>44496</v>
      </c>
      <c r="O168" s="452" t="s">
        <v>1534</v>
      </c>
      <c r="P168" s="454">
        <v>44497</v>
      </c>
    </row>
    <row r="169" spans="1:16" x14ac:dyDescent="0.2">
      <c r="A169" s="451" t="s">
        <v>1719</v>
      </c>
      <c r="B169" s="451" t="s">
        <v>1575</v>
      </c>
      <c r="C169" s="451" t="s">
        <v>1432</v>
      </c>
      <c r="D169" s="451" t="s">
        <v>1507</v>
      </c>
      <c r="E169" s="451" t="s">
        <v>1442</v>
      </c>
      <c r="F169" s="451" t="s">
        <v>1731</v>
      </c>
      <c r="G169" s="452" t="s">
        <v>1436</v>
      </c>
      <c r="H169" s="453">
        <v>6710</v>
      </c>
      <c r="I169" s="452" t="s">
        <v>1712</v>
      </c>
      <c r="J169" s="452" t="s">
        <v>1438</v>
      </c>
      <c r="K169" s="452" t="s">
        <v>1438</v>
      </c>
      <c r="L169" s="452" t="s">
        <v>1439</v>
      </c>
      <c r="M169" s="452" t="s">
        <v>1440</v>
      </c>
      <c r="N169" s="454">
        <v>44399</v>
      </c>
      <c r="O169" s="452" t="s">
        <v>1440</v>
      </c>
      <c r="P169" s="454">
        <v>44468</v>
      </c>
    </row>
    <row r="170" spans="1:16" ht="21" x14ac:dyDescent="0.2">
      <c r="A170" s="451" t="s">
        <v>1719</v>
      </c>
      <c r="B170" s="451" t="s">
        <v>1575</v>
      </c>
      <c r="C170" s="451" t="s">
        <v>1432</v>
      </c>
      <c r="D170" s="451" t="s">
        <v>1448</v>
      </c>
      <c r="E170" s="451" t="s">
        <v>1460</v>
      </c>
      <c r="F170" s="451" t="s">
        <v>1730</v>
      </c>
      <c r="G170" s="452" t="s">
        <v>1436</v>
      </c>
      <c r="H170" s="453">
        <v>5368</v>
      </c>
      <c r="I170" s="452" t="s">
        <v>1462</v>
      </c>
      <c r="J170" s="455"/>
      <c r="K170" s="452" t="s">
        <v>1533</v>
      </c>
      <c r="L170" s="452" t="s">
        <v>1439</v>
      </c>
      <c r="M170" s="452" t="s">
        <v>1452</v>
      </c>
      <c r="N170" s="454">
        <v>44550</v>
      </c>
      <c r="O170" s="452" t="s">
        <v>1453</v>
      </c>
      <c r="P170" s="454">
        <v>44553</v>
      </c>
    </row>
    <row r="171" spans="1:16" x14ac:dyDescent="0.2">
      <c r="A171" s="451" t="s">
        <v>1719</v>
      </c>
      <c r="B171" s="451" t="s">
        <v>1713</v>
      </c>
      <c r="C171" s="451" t="s">
        <v>1432</v>
      </c>
      <c r="D171" s="451" t="s">
        <v>1466</v>
      </c>
      <c r="E171" s="451" t="s">
        <v>1434</v>
      </c>
      <c r="F171" s="451" t="s">
        <v>1732</v>
      </c>
      <c r="G171" s="452" t="s">
        <v>1436</v>
      </c>
      <c r="H171" s="453">
        <v>7671</v>
      </c>
      <c r="I171" s="452" t="s">
        <v>1676</v>
      </c>
      <c r="J171" s="452" t="s">
        <v>1438</v>
      </c>
      <c r="K171" s="452" t="s">
        <v>1438</v>
      </c>
      <c r="L171" s="452" t="s">
        <v>1439</v>
      </c>
      <c r="M171" s="452" t="s">
        <v>1440</v>
      </c>
      <c r="N171" s="454">
        <v>44330</v>
      </c>
      <c r="O171" s="452" t="s">
        <v>1440</v>
      </c>
      <c r="P171" s="454">
        <v>44468</v>
      </c>
    </row>
    <row r="172" spans="1:16" x14ac:dyDescent="0.2">
      <c r="A172" s="451" t="s">
        <v>1719</v>
      </c>
      <c r="B172" s="451" t="s">
        <v>1713</v>
      </c>
      <c r="C172" s="451" t="s">
        <v>1432</v>
      </c>
      <c r="D172" s="451" t="s">
        <v>1507</v>
      </c>
      <c r="E172" s="451" t="s">
        <v>1442</v>
      </c>
      <c r="F172" s="451" t="s">
        <v>1733</v>
      </c>
      <c r="G172" s="452" t="s">
        <v>1436</v>
      </c>
      <c r="H172" s="453">
        <v>133622</v>
      </c>
      <c r="I172" s="452" t="s">
        <v>1640</v>
      </c>
      <c r="J172" s="452" t="s">
        <v>1438</v>
      </c>
      <c r="K172" s="452" t="s">
        <v>1438</v>
      </c>
      <c r="L172" s="452" t="s">
        <v>1439</v>
      </c>
      <c r="M172" s="452" t="s">
        <v>1440</v>
      </c>
      <c r="N172" s="454">
        <v>44384</v>
      </c>
      <c r="O172" s="452" t="s">
        <v>1440</v>
      </c>
      <c r="P172" s="454">
        <v>44468</v>
      </c>
    </row>
    <row r="173" spans="1:16" ht="21" x14ac:dyDescent="0.2">
      <c r="A173" s="451" t="s">
        <v>1719</v>
      </c>
      <c r="B173" s="451" t="s">
        <v>1713</v>
      </c>
      <c r="C173" s="451" t="s">
        <v>1432</v>
      </c>
      <c r="D173" s="451" t="s">
        <v>1540</v>
      </c>
      <c r="E173" s="451" t="s">
        <v>1677</v>
      </c>
      <c r="F173" s="451" t="s">
        <v>1734</v>
      </c>
      <c r="G173" s="452" t="s">
        <v>1436</v>
      </c>
      <c r="H173" s="453">
        <v>10728</v>
      </c>
      <c r="I173" s="452" t="s">
        <v>1678</v>
      </c>
      <c r="J173" s="455"/>
      <c r="K173" s="452" t="s">
        <v>1533</v>
      </c>
      <c r="L173" s="452" t="s">
        <v>1439</v>
      </c>
      <c r="M173" s="452" t="s">
        <v>1452</v>
      </c>
      <c r="N173" s="454">
        <v>44525</v>
      </c>
      <c r="O173" s="452" t="s">
        <v>1534</v>
      </c>
      <c r="P173" s="454">
        <v>44525</v>
      </c>
    </row>
    <row r="174" spans="1:16" x14ac:dyDescent="0.2">
      <c r="A174" s="451" t="s">
        <v>1719</v>
      </c>
      <c r="B174" s="451" t="s">
        <v>1717</v>
      </c>
      <c r="C174" s="451" t="s">
        <v>1432</v>
      </c>
      <c r="D174" s="451" t="s">
        <v>1433</v>
      </c>
      <c r="E174" s="451" t="s">
        <v>1434</v>
      </c>
      <c r="F174" s="451" t="s">
        <v>1735</v>
      </c>
      <c r="G174" s="452" t="s">
        <v>1436</v>
      </c>
      <c r="H174" s="453">
        <v>112972</v>
      </c>
      <c r="I174" s="452" t="s">
        <v>1654</v>
      </c>
      <c r="J174" s="452" t="s">
        <v>1438</v>
      </c>
      <c r="K174" s="452" t="s">
        <v>1438</v>
      </c>
      <c r="L174" s="452" t="s">
        <v>1439</v>
      </c>
      <c r="M174" s="452" t="s">
        <v>1440</v>
      </c>
      <c r="N174" s="454">
        <v>44312</v>
      </c>
      <c r="O174" s="452" t="s">
        <v>1440</v>
      </c>
      <c r="P174" s="454">
        <v>44468</v>
      </c>
    </row>
    <row r="175" spans="1:16" ht="21" x14ac:dyDescent="0.2">
      <c r="A175" s="451" t="s">
        <v>1736</v>
      </c>
      <c r="B175" s="451" t="s">
        <v>1463</v>
      </c>
      <c r="C175" s="451" t="s">
        <v>1432</v>
      </c>
      <c r="D175" s="451" t="s">
        <v>1433</v>
      </c>
      <c r="E175" s="451" t="s">
        <v>1434</v>
      </c>
      <c r="F175" s="451" t="s">
        <v>1737</v>
      </c>
      <c r="G175" s="452" t="s">
        <v>1436</v>
      </c>
      <c r="H175" s="453">
        <v>935592</v>
      </c>
      <c r="I175" s="452" t="s">
        <v>1650</v>
      </c>
      <c r="J175" s="452" t="s">
        <v>1438</v>
      </c>
      <c r="K175" s="452" t="s">
        <v>1438</v>
      </c>
      <c r="L175" s="452" t="s">
        <v>1439</v>
      </c>
      <c r="M175" s="452" t="s">
        <v>1440</v>
      </c>
      <c r="N175" s="454">
        <v>44309</v>
      </c>
      <c r="O175" s="452" t="s">
        <v>1440</v>
      </c>
      <c r="P175" s="454">
        <v>44468</v>
      </c>
    </row>
    <row r="176" spans="1:16" x14ac:dyDescent="0.2">
      <c r="A176" s="451" t="s">
        <v>1736</v>
      </c>
      <c r="B176" s="451" t="s">
        <v>1693</v>
      </c>
      <c r="C176" s="451" t="s">
        <v>1432</v>
      </c>
      <c r="D176" s="451" t="s">
        <v>1433</v>
      </c>
      <c r="E176" s="451" t="s">
        <v>1442</v>
      </c>
      <c r="F176" s="451" t="s">
        <v>1738</v>
      </c>
      <c r="G176" s="452" t="s">
        <v>1436</v>
      </c>
      <c r="H176" s="453">
        <v>8184</v>
      </c>
      <c r="I176" s="452" t="s">
        <v>1648</v>
      </c>
      <c r="J176" s="452" t="s">
        <v>1438</v>
      </c>
      <c r="K176" s="452" t="s">
        <v>1438</v>
      </c>
      <c r="L176" s="452" t="s">
        <v>1439</v>
      </c>
      <c r="M176" s="452" t="s">
        <v>1440</v>
      </c>
      <c r="N176" s="454">
        <v>44309</v>
      </c>
      <c r="O176" s="452" t="s">
        <v>1440</v>
      </c>
      <c r="P176" s="454">
        <v>44468</v>
      </c>
    </row>
    <row r="177" spans="1:16" x14ac:dyDescent="0.2">
      <c r="A177" s="451" t="s">
        <v>1736</v>
      </c>
      <c r="B177" s="451" t="s">
        <v>1695</v>
      </c>
      <c r="C177" s="451" t="s">
        <v>1432</v>
      </c>
      <c r="D177" s="451" t="s">
        <v>1466</v>
      </c>
      <c r="E177" s="451" t="s">
        <v>1434</v>
      </c>
      <c r="F177" s="451" t="s">
        <v>1739</v>
      </c>
      <c r="G177" s="452" t="s">
        <v>1436</v>
      </c>
      <c r="H177" s="453">
        <v>59152.88</v>
      </c>
      <c r="I177" s="452" t="s">
        <v>1655</v>
      </c>
      <c r="J177" s="452" t="s">
        <v>1438</v>
      </c>
      <c r="K177" s="452" t="s">
        <v>1438</v>
      </c>
      <c r="L177" s="452" t="s">
        <v>1439</v>
      </c>
      <c r="M177" s="452" t="s">
        <v>1440</v>
      </c>
      <c r="N177" s="454">
        <v>44341</v>
      </c>
      <c r="O177" s="452" t="s">
        <v>1440</v>
      </c>
      <c r="P177" s="454">
        <v>44468</v>
      </c>
    </row>
    <row r="178" spans="1:16" x14ac:dyDescent="0.2">
      <c r="A178" s="451" t="s">
        <v>1736</v>
      </c>
      <c r="B178" s="451" t="s">
        <v>1697</v>
      </c>
      <c r="C178" s="451" t="s">
        <v>1432</v>
      </c>
      <c r="D178" s="451" t="s">
        <v>1433</v>
      </c>
      <c r="E178" s="451" t="s">
        <v>1442</v>
      </c>
      <c r="F178" s="451" t="s">
        <v>1740</v>
      </c>
      <c r="G178" s="452" t="s">
        <v>1436</v>
      </c>
      <c r="H178" s="453">
        <v>7338</v>
      </c>
      <c r="I178" s="452" t="s">
        <v>1670</v>
      </c>
      <c r="J178" s="452" t="s">
        <v>1438</v>
      </c>
      <c r="K178" s="452" t="s">
        <v>1438</v>
      </c>
      <c r="L178" s="452" t="s">
        <v>1439</v>
      </c>
      <c r="M178" s="452" t="s">
        <v>1440</v>
      </c>
      <c r="N178" s="454">
        <v>44309</v>
      </c>
      <c r="O178" s="452" t="s">
        <v>1440</v>
      </c>
      <c r="P178" s="454">
        <v>44468</v>
      </c>
    </row>
    <row r="179" spans="1:16" x14ac:dyDescent="0.2">
      <c r="A179" s="451" t="s">
        <v>1736</v>
      </c>
      <c r="B179" s="451" t="s">
        <v>1697</v>
      </c>
      <c r="C179" s="451" t="s">
        <v>1432</v>
      </c>
      <c r="D179" s="451" t="s">
        <v>1515</v>
      </c>
      <c r="E179" s="451" t="s">
        <v>1442</v>
      </c>
      <c r="F179" s="451" t="s">
        <v>1647</v>
      </c>
      <c r="G179" s="452" t="s">
        <v>1436</v>
      </c>
      <c r="H179" s="453">
        <v>2178</v>
      </c>
      <c r="I179" s="452" t="s">
        <v>1522</v>
      </c>
      <c r="J179" s="452" t="s">
        <v>1438</v>
      </c>
      <c r="K179" s="452" t="s">
        <v>1438</v>
      </c>
      <c r="L179" s="452" t="s">
        <v>1439</v>
      </c>
      <c r="M179" s="452" t="s">
        <v>1440</v>
      </c>
      <c r="N179" s="454">
        <v>44294</v>
      </c>
      <c r="O179" s="452" t="s">
        <v>1440</v>
      </c>
      <c r="P179" s="454">
        <v>44468</v>
      </c>
    </row>
    <row r="180" spans="1:16" x14ac:dyDescent="0.2">
      <c r="A180" s="451" t="s">
        <v>1736</v>
      </c>
      <c r="B180" s="451" t="s">
        <v>1697</v>
      </c>
      <c r="C180" s="451" t="s">
        <v>1432</v>
      </c>
      <c r="D180" s="451" t="s">
        <v>1448</v>
      </c>
      <c r="E180" s="451" t="s">
        <v>1544</v>
      </c>
      <c r="F180" s="451" t="s">
        <v>1741</v>
      </c>
      <c r="G180" s="452" t="s">
        <v>1436</v>
      </c>
      <c r="H180" s="453">
        <v>4522</v>
      </c>
      <c r="I180" s="452" t="s">
        <v>1564</v>
      </c>
      <c r="J180" s="455"/>
      <c r="K180" s="452" t="s">
        <v>1533</v>
      </c>
      <c r="L180" s="452" t="s">
        <v>1439</v>
      </c>
      <c r="M180" s="452" t="s">
        <v>1452</v>
      </c>
      <c r="N180" s="454">
        <v>44539</v>
      </c>
      <c r="O180" s="452" t="s">
        <v>1453</v>
      </c>
      <c r="P180" s="454">
        <v>44544</v>
      </c>
    </row>
    <row r="181" spans="1:16" ht="21" x14ac:dyDescent="0.2">
      <c r="A181" s="451" t="s">
        <v>1736</v>
      </c>
      <c r="B181" s="451" t="s">
        <v>1703</v>
      </c>
      <c r="C181" s="451" t="s">
        <v>1432</v>
      </c>
      <c r="D181" s="451" t="s">
        <v>1491</v>
      </c>
      <c r="E181" s="451" t="s">
        <v>1442</v>
      </c>
      <c r="F181" s="451" t="s">
        <v>1742</v>
      </c>
      <c r="G181" s="452" t="s">
        <v>1436</v>
      </c>
      <c r="H181" s="453">
        <v>8230</v>
      </c>
      <c r="I181" s="452" t="s">
        <v>1613</v>
      </c>
      <c r="J181" s="452" t="s">
        <v>1438</v>
      </c>
      <c r="K181" s="452" t="s">
        <v>1438</v>
      </c>
      <c r="L181" s="452" t="s">
        <v>1439</v>
      </c>
      <c r="M181" s="452" t="s">
        <v>1440</v>
      </c>
      <c r="N181" s="454">
        <v>44370</v>
      </c>
      <c r="O181" s="452" t="s">
        <v>1440</v>
      </c>
      <c r="P181" s="454">
        <v>44468</v>
      </c>
    </row>
    <row r="182" spans="1:16" ht="21" x14ac:dyDescent="0.2">
      <c r="A182" s="451" t="s">
        <v>1736</v>
      </c>
      <c r="B182" s="451" t="s">
        <v>1703</v>
      </c>
      <c r="C182" s="451" t="s">
        <v>1432</v>
      </c>
      <c r="D182" s="451" t="s">
        <v>1507</v>
      </c>
      <c r="E182" s="451" t="s">
        <v>1442</v>
      </c>
      <c r="F182" s="451" t="s">
        <v>1743</v>
      </c>
      <c r="G182" s="452" t="s">
        <v>1436</v>
      </c>
      <c r="H182" s="453">
        <v>-8230</v>
      </c>
      <c r="I182" s="452" t="s">
        <v>1707</v>
      </c>
      <c r="J182" s="452" t="s">
        <v>1438</v>
      </c>
      <c r="K182" s="452" t="s">
        <v>1438</v>
      </c>
      <c r="L182" s="452" t="s">
        <v>1439</v>
      </c>
      <c r="M182" s="452" t="s">
        <v>1440</v>
      </c>
      <c r="N182" s="454">
        <v>44384</v>
      </c>
      <c r="O182" s="452" t="s">
        <v>1440</v>
      </c>
      <c r="P182" s="454">
        <v>44468</v>
      </c>
    </row>
    <row r="183" spans="1:16" x14ac:dyDescent="0.2">
      <c r="A183" s="451" t="s">
        <v>1736</v>
      </c>
      <c r="B183" s="451" t="s">
        <v>1708</v>
      </c>
      <c r="C183" s="451" t="s">
        <v>1432</v>
      </c>
      <c r="D183" s="451" t="s">
        <v>1507</v>
      </c>
      <c r="E183" s="451" t="s">
        <v>1442</v>
      </c>
      <c r="F183" s="451" t="s">
        <v>1744</v>
      </c>
      <c r="G183" s="452" t="s">
        <v>1436</v>
      </c>
      <c r="H183" s="453">
        <v>8230</v>
      </c>
      <c r="I183" s="452" t="s">
        <v>1707</v>
      </c>
      <c r="J183" s="452" t="s">
        <v>1438</v>
      </c>
      <c r="K183" s="452" t="s">
        <v>1438</v>
      </c>
      <c r="L183" s="452" t="s">
        <v>1439</v>
      </c>
      <c r="M183" s="452" t="s">
        <v>1440</v>
      </c>
      <c r="N183" s="454">
        <v>44384</v>
      </c>
      <c r="O183" s="452" t="s">
        <v>1440</v>
      </c>
      <c r="P183" s="454">
        <v>44468</v>
      </c>
    </row>
    <row r="184" spans="1:16" ht="21" x14ac:dyDescent="0.2">
      <c r="A184" s="451" t="s">
        <v>1736</v>
      </c>
      <c r="B184" s="451" t="s">
        <v>1708</v>
      </c>
      <c r="C184" s="451" t="s">
        <v>1432</v>
      </c>
      <c r="D184" s="451" t="s">
        <v>1531</v>
      </c>
      <c r="E184" s="451" t="s">
        <v>1568</v>
      </c>
      <c r="F184" s="451" t="s">
        <v>1745</v>
      </c>
      <c r="G184" s="452" t="s">
        <v>1436</v>
      </c>
      <c r="H184" s="453">
        <v>761.25</v>
      </c>
      <c r="I184" s="452" t="s">
        <v>1627</v>
      </c>
      <c r="J184" s="455"/>
      <c r="K184" s="452" t="s">
        <v>1533</v>
      </c>
      <c r="L184" s="452" t="s">
        <v>1439</v>
      </c>
      <c r="M184" s="452" t="s">
        <v>1452</v>
      </c>
      <c r="N184" s="454">
        <v>44496</v>
      </c>
      <c r="O184" s="452" t="s">
        <v>1534</v>
      </c>
      <c r="P184" s="454">
        <v>44497</v>
      </c>
    </row>
    <row r="185" spans="1:16" ht="21" x14ac:dyDescent="0.2">
      <c r="A185" s="451" t="s">
        <v>1736</v>
      </c>
      <c r="B185" s="451" t="s">
        <v>1708</v>
      </c>
      <c r="C185" s="451" t="s">
        <v>1432</v>
      </c>
      <c r="D185" s="451" t="s">
        <v>1531</v>
      </c>
      <c r="E185" s="451" t="s">
        <v>1628</v>
      </c>
      <c r="F185" s="451" t="s">
        <v>1745</v>
      </c>
      <c r="G185" s="452" t="s">
        <v>1436</v>
      </c>
      <c r="H185" s="453">
        <v>472.5</v>
      </c>
      <c r="I185" s="452" t="s">
        <v>1629</v>
      </c>
      <c r="J185" s="455"/>
      <c r="K185" s="452" t="s">
        <v>1533</v>
      </c>
      <c r="L185" s="452" t="s">
        <v>1439</v>
      </c>
      <c r="M185" s="452" t="s">
        <v>1452</v>
      </c>
      <c r="N185" s="454">
        <v>44496</v>
      </c>
      <c r="O185" s="452" t="s">
        <v>1534</v>
      </c>
      <c r="P185" s="454">
        <v>44497</v>
      </c>
    </row>
    <row r="186" spans="1:16" x14ac:dyDescent="0.2">
      <c r="A186" s="451" t="s">
        <v>1736</v>
      </c>
      <c r="B186" s="451" t="s">
        <v>1575</v>
      </c>
      <c r="C186" s="451" t="s">
        <v>1432</v>
      </c>
      <c r="D186" s="451" t="s">
        <v>1507</v>
      </c>
      <c r="E186" s="451" t="s">
        <v>1442</v>
      </c>
      <c r="F186" s="451" t="s">
        <v>1746</v>
      </c>
      <c r="G186" s="452" t="s">
        <v>1436</v>
      </c>
      <c r="H186" s="453">
        <v>12602</v>
      </c>
      <c r="I186" s="452" t="s">
        <v>1712</v>
      </c>
      <c r="J186" s="452" t="s">
        <v>1438</v>
      </c>
      <c r="K186" s="452" t="s">
        <v>1438</v>
      </c>
      <c r="L186" s="452" t="s">
        <v>1439</v>
      </c>
      <c r="M186" s="452" t="s">
        <v>1440</v>
      </c>
      <c r="N186" s="454">
        <v>44399</v>
      </c>
      <c r="O186" s="452" t="s">
        <v>1440</v>
      </c>
      <c r="P186" s="454">
        <v>44468</v>
      </c>
    </row>
    <row r="187" spans="1:16" ht="21" x14ac:dyDescent="0.2">
      <c r="A187" s="451" t="s">
        <v>1736</v>
      </c>
      <c r="B187" s="451" t="s">
        <v>1575</v>
      </c>
      <c r="C187" s="451" t="s">
        <v>1432</v>
      </c>
      <c r="D187" s="451" t="s">
        <v>1448</v>
      </c>
      <c r="E187" s="451" t="s">
        <v>1460</v>
      </c>
      <c r="F187" s="451" t="s">
        <v>1745</v>
      </c>
      <c r="G187" s="452" t="s">
        <v>1436</v>
      </c>
      <c r="H187" s="453">
        <v>10082</v>
      </c>
      <c r="I187" s="452" t="s">
        <v>1462</v>
      </c>
      <c r="J187" s="455"/>
      <c r="K187" s="452" t="s">
        <v>1533</v>
      </c>
      <c r="L187" s="452" t="s">
        <v>1439</v>
      </c>
      <c r="M187" s="452" t="s">
        <v>1452</v>
      </c>
      <c r="N187" s="454">
        <v>44550</v>
      </c>
      <c r="O187" s="452" t="s">
        <v>1453</v>
      </c>
      <c r="P187" s="454">
        <v>44553</v>
      </c>
    </row>
    <row r="188" spans="1:16" x14ac:dyDescent="0.2">
      <c r="A188" s="451" t="s">
        <v>1736</v>
      </c>
      <c r="B188" s="451" t="s">
        <v>1713</v>
      </c>
      <c r="C188" s="451" t="s">
        <v>1432</v>
      </c>
      <c r="D188" s="451" t="s">
        <v>1466</v>
      </c>
      <c r="E188" s="451" t="s">
        <v>1442</v>
      </c>
      <c r="F188" s="451" t="s">
        <v>1681</v>
      </c>
      <c r="G188" s="452" t="s">
        <v>1436</v>
      </c>
      <c r="H188" s="453">
        <v>7392</v>
      </c>
      <c r="I188" s="452" t="s">
        <v>1676</v>
      </c>
      <c r="J188" s="452" t="s">
        <v>1438</v>
      </c>
      <c r="K188" s="452" t="s">
        <v>1438</v>
      </c>
      <c r="L188" s="452" t="s">
        <v>1439</v>
      </c>
      <c r="M188" s="452" t="s">
        <v>1440</v>
      </c>
      <c r="N188" s="454">
        <v>44330</v>
      </c>
      <c r="O188" s="452" t="s">
        <v>1440</v>
      </c>
      <c r="P188" s="454">
        <v>44468</v>
      </c>
    </row>
    <row r="189" spans="1:16" x14ac:dyDescent="0.2">
      <c r="A189" s="451" t="s">
        <v>1736</v>
      </c>
      <c r="B189" s="451" t="s">
        <v>1713</v>
      </c>
      <c r="C189" s="451" t="s">
        <v>1432</v>
      </c>
      <c r="D189" s="451" t="s">
        <v>1507</v>
      </c>
      <c r="E189" s="451" t="s">
        <v>1442</v>
      </c>
      <c r="F189" s="451" t="s">
        <v>1747</v>
      </c>
      <c r="G189" s="452" t="s">
        <v>1436</v>
      </c>
      <c r="H189" s="453">
        <v>90977</v>
      </c>
      <c r="I189" s="452" t="s">
        <v>1640</v>
      </c>
      <c r="J189" s="452" t="s">
        <v>1438</v>
      </c>
      <c r="K189" s="452" t="s">
        <v>1438</v>
      </c>
      <c r="L189" s="452" t="s">
        <v>1439</v>
      </c>
      <c r="M189" s="452" t="s">
        <v>1440</v>
      </c>
      <c r="N189" s="454">
        <v>44384</v>
      </c>
      <c r="O189" s="452" t="s">
        <v>1440</v>
      </c>
      <c r="P189" s="454">
        <v>44468</v>
      </c>
    </row>
    <row r="190" spans="1:16" ht="21" x14ac:dyDescent="0.2">
      <c r="A190" s="451" t="s">
        <v>1736</v>
      </c>
      <c r="B190" s="451" t="s">
        <v>1713</v>
      </c>
      <c r="C190" s="451" t="s">
        <v>1432</v>
      </c>
      <c r="D190" s="451" t="s">
        <v>1540</v>
      </c>
      <c r="E190" s="451" t="s">
        <v>1677</v>
      </c>
      <c r="F190" s="451" t="s">
        <v>1748</v>
      </c>
      <c r="G190" s="452" t="s">
        <v>1436</v>
      </c>
      <c r="H190" s="453">
        <v>10337</v>
      </c>
      <c r="I190" s="452" t="s">
        <v>1678</v>
      </c>
      <c r="J190" s="455"/>
      <c r="K190" s="452" t="s">
        <v>1533</v>
      </c>
      <c r="L190" s="452" t="s">
        <v>1439</v>
      </c>
      <c r="M190" s="452" t="s">
        <v>1452</v>
      </c>
      <c r="N190" s="454">
        <v>44525</v>
      </c>
      <c r="O190" s="452" t="s">
        <v>1534</v>
      </c>
      <c r="P190" s="454">
        <v>44525</v>
      </c>
    </row>
    <row r="191" spans="1:16" x14ac:dyDescent="0.2">
      <c r="A191" s="451" t="s">
        <v>1736</v>
      </c>
      <c r="B191" s="451" t="s">
        <v>1717</v>
      </c>
      <c r="C191" s="451" t="s">
        <v>1432</v>
      </c>
      <c r="D191" s="451" t="s">
        <v>1433</v>
      </c>
      <c r="E191" s="451" t="s">
        <v>1434</v>
      </c>
      <c r="F191" s="451" t="s">
        <v>1749</v>
      </c>
      <c r="G191" s="452" t="s">
        <v>1436</v>
      </c>
      <c r="H191" s="453">
        <v>87225</v>
      </c>
      <c r="I191" s="452" t="s">
        <v>1654</v>
      </c>
      <c r="J191" s="452" t="s">
        <v>1438</v>
      </c>
      <c r="K191" s="452" t="s">
        <v>1438</v>
      </c>
      <c r="L191" s="452" t="s">
        <v>1439</v>
      </c>
      <c r="M191" s="452" t="s">
        <v>1440</v>
      </c>
      <c r="N191" s="454">
        <v>44312</v>
      </c>
      <c r="O191" s="452" t="s">
        <v>1440</v>
      </c>
      <c r="P191" s="454">
        <v>44468</v>
      </c>
    </row>
    <row r="192" spans="1:16" ht="21" x14ac:dyDescent="0.2">
      <c r="A192" s="451" t="s">
        <v>1750</v>
      </c>
      <c r="B192" s="451" t="s">
        <v>1463</v>
      </c>
      <c r="C192" s="451" t="s">
        <v>1432</v>
      </c>
      <c r="D192" s="451" t="s">
        <v>1433</v>
      </c>
      <c r="E192" s="451" t="s">
        <v>1442</v>
      </c>
      <c r="F192" s="451" t="s">
        <v>1751</v>
      </c>
      <c r="G192" s="452" t="s">
        <v>1436</v>
      </c>
      <c r="H192" s="453">
        <v>1299632</v>
      </c>
      <c r="I192" s="452" t="s">
        <v>1650</v>
      </c>
      <c r="J192" s="452" t="s">
        <v>1438</v>
      </c>
      <c r="K192" s="452" t="s">
        <v>1438</v>
      </c>
      <c r="L192" s="452" t="s">
        <v>1439</v>
      </c>
      <c r="M192" s="452" t="s">
        <v>1440</v>
      </c>
      <c r="N192" s="454">
        <v>44309</v>
      </c>
      <c r="O192" s="452" t="s">
        <v>1440</v>
      </c>
      <c r="P192" s="454">
        <v>44468</v>
      </c>
    </row>
    <row r="193" spans="1:16" x14ac:dyDescent="0.2">
      <c r="A193" s="451" t="s">
        <v>1750</v>
      </c>
      <c r="B193" s="451" t="s">
        <v>1693</v>
      </c>
      <c r="C193" s="451" t="s">
        <v>1432</v>
      </c>
      <c r="D193" s="451" t="s">
        <v>1433</v>
      </c>
      <c r="E193" s="451" t="s">
        <v>1434</v>
      </c>
      <c r="F193" s="451" t="s">
        <v>1752</v>
      </c>
      <c r="G193" s="452" t="s">
        <v>1436</v>
      </c>
      <c r="H193" s="453">
        <v>5304</v>
      </c>
      <c r="I193" s="452" t="s">
        <v>1648</v>
      </c>
      <c r="J193" s="452" t="s">
        <v>1438</v>
      </c>
      <c r="K193" s="452" t="s">
        <v>1438</v>
      </c>
      <c r="L193" s="452" t="s">
        <v>1439</v>
      </c>
      <c r="M193" s="452" t="s">
        <v>1440</v>
      </c>
      <c r="N193" s="454">
        <v>44309</v>
      </c>
      <c r="O193" s="452" t="s">
        <v>1440</v>
      </c>
      <c r="P193" s="454">
        <v>44468</v>
      </c>
    </row>
    <row r="194" spans="1:16" x14ac:dyDescent="0.2">
      <c r="A194" s="451" t="s">
        <v>1750</v>
      </c>
      <c r="B194" s="451" t="s">
        <v>1695</v>
      </c>
      <c r="C194" s="451" t="s">
        <v>1432</v>
      </c>
      <c r="D194" s="451" t="s">
        <v>1466</v>
      </c>
      <c r="E194" s="451" t="s">
        <v>1442</v>
      </c>
      <c r="F194" s="451" t="s">
        <v>1501</v>
      </c>
      <c r="G194" s="452" t="s">
        <v>1436</v>
      </c>
      <c r="H194" s="453">
        <v>188988.9</v>
      </c>
      <c r="I194" s="452" t="s">
        <v>1655</v>
      </c>
      <c r="J194" s="452" t="s">
        <v>1438</v>
      </c>
      <c r="K194" s="452" t="s">
        <v>1438</v>
      </c>
      <c r="L194" s="452" t="s">
        <v>1439</v>
      </c>
      <c r="M194" s="452" t="s">
        <v>1440</v>
      </c>
      <c r="N194" s="454">
        <v>44341</v>
      </c>
      <c r="O194" s="452" t="s">
        <v>1440</v>
      </c>
      <c r="P194" s="454">
        <v>44468</v>
      </c>
    </row>
    <row r="195" spans="1:16" x14ac:dyDescent="0.2">
      <c r="A195" s="451" t="s">
        <v>1750</v>
      </c>
      <c r="B195" s="451" t="s">
        <v>1697</v>
      </c>
      <c r="C195" s="451" t="s">
        <v>1432</v>
      </c>
      <c r="D195" s="451" t="s">
        <v>1433</v>
      </c>
      <c r="E195" s="451" t="s">
        <v>1434</v>
      </c>
      <c r="F195" s="451" t="s">
        <v>1753</v>
      </c>
      <c r="G195" s="452" t="s">
        <v>1436</v>
      </c>
      <c r="H195" s="453">
        <v>31189</v>
      </c>
      <c r="I195" s="452" t="s">
        <v>1670</v>
      </c>
      <c r="J195" s="452" t="s">
        <v>1438</v>
      </c>
      <c r="K195" s="452" t="s">
        <v>1438</v>
      </c>
      <c r="L195" s="452" t="s">
        <v>1439</v>
      </c>
      <c r="M195" s="452" t="s">
        <v>1440</v>
      </c>
      <c r="N195" s="454">
        <v>44309</v>
      </c>
      <c r="O195" s="452" t="s">
        <v>1440</v>
      </c>
      <c r="P195" s="454">
        <v>44468</v>
      </c>
    </row>
    <row r="196" spans="1:16" x14ac:dyDescent="0.2">
      <c r="A196" s="451" t="s">
        <v>1750</v>
      </c>
      <c r="B196" s="451" t="s">
        <v>1697</v>
      </c>
      <c r="C196" s="451" t="s">
        <v>1432</v>
      </c>
      <c r="D196" s="451" t="s">
        <v>1466</v>
      </c>
      <c r="E196" s="451" t="s">
        <v>1442</v>
      </c>
      <c r="F196" s="451" t="s">
        <v>1724</v>
      </c>
      <c r="G196" s="452" t="s">
        <v>1436</v>
      </c>
      <c r="H196" s="453">
        <v>609</v>
      </c>
      <c r="I196" s="452" t="s">
        <v>1488</v>
      </c>
      <c r="J196" s="452" t="s">
        <v>1438</v>
      </c>
      <c r="K196" s="452" t="s">
        <v>1438</v>
      </c>
      <c r="L196" s="452" t="s">
        <v>1439</v>
      </c>
      <c r="M196" s="452" t="s">
        <v>1440</v>
      </c>
      <c r="N196" s="454">
        <v>44342</v>
      </c>
      <c r="O196" s="452" t="s">
        <v>1440</v>
      </c>
      <c r="P196" s="454">
        <v>44468</v>
      </c>
    </row>
    <row r="197" spans="1:16" x14ac:dyDescent="0.2">
      <c r="A197" s="451" t="s">
        <v>1750</v>
      </c>
      <c r="B197" s="451" t="s">
        <v>1697</v>
      </c>
      <c r="C197" s="451" t="s">
        <v>1432</v>
      </c>
      <c r="D197" s="451" t="s">
        <v>1448</v>
      </c>
      <c r="E197" s="451" t="s">
        <v>1544</v>
      </c>
      <c r="F197" s="451" t="s">
        <v>1754</v>
      </c>
      <c r="G197" s="452" t="s">
        <v>1436</v>
      </c>
      <c r="H197" s="453">
        <v>7663</v>
      </c>
      <c r="I197" s="452" t="s">
        <v>1564</v>
      </c>
      <c r="J197" s="455"/>
      <c r="K197" s="452" t="s">
        <v>1533</v>
      </c>
      <c r="L197" s="452" t="s">
        <v>1439</v>
      </c>
      <c r="M197" s="452" t="s">
        <v>1452</v>
      </c>
      <c r="N197" s="454">
        <v>44539</v>
      </c>
      <c r="O197" s="452" t="s">
        <v>1453</v>
      </c>
      <c r="P197" s="454">
        <v>44544</v>
      </c>
    </row>
    <row r="198" spans="1:16" ht="21" x14ac:dyDescent="0.2">
      <c r="A198" s="451" t="s">
        <v>1750</v>
      </c>
      <c r="B198" s="451" t="s">
        <v>1703</v>
      </c>
      <c r="C198" s="451" t="s">
        <v>1432</v>
      </c>
      <c r="D198" s="451" t="s">
        <v>1491</v>
      </c>
      <c r="E198" s="451" t="s">
        <v>1442</v>
      </c>
      <c r="F198" s="451" t="s">
        <v>1755</v>
      </c>
      <c r="G198" s="452" t="s">
        <v>1436</v>
      </c>
      <c r="H198" s="453">
        <v>6190</v>
      </c>
      <c r="I198" s="452" t="s">
        <v>1609</v>
      </c>
      <c r="J198" s="452" t="s">
        <v>1438</v>
      </c>
      <c r="K198" s="452" t="s">
        <v>1438</v>
      </c>
      <c r="L198" s="452" t="s">
        <v>1439</v>
      </c>
      <c r="M198" s="452" t="s">
        <v>1440</v>
      </c>
      <c r="N198" s="454">
        <v>44370</v>
      </c>
      <c r="O198" s="452" t="s">
        <v>1440</v>
      </c>
      <c r="P198" s="454">
        <v>44468</v>
      </c>
    </row>
    <row r="199" spans="1:16" ht="21" x14ac:dyDescent="0.2">
      <c r="A199" s="451" t="s">
        <v>1750</v>
      </c>
      <c r="B199" s="451" t="s">
        <v>1703</v>
      </c>
      <c r="C199" s="451" t="s">
        <v>1432</v>
      </c>
      <c r="D199" s="451" t="s">
        <v>1491</v>
      </c>
      <c r="E199" s="451" t="s">
        <v>1442</v>
      </c>
      <c r="F199" s="451" t="s">
        <v>1756</v>
      </c>
      <c r="G199" s="452" t="s">
        <v>1436</v>
      </c>
      <c r="H199" s="453">
        <v>11360</v>
      </c>
      <c r="I199" s="452" t="s">
        <v>1613</v>
      </c>
      <c r="J199" s="452" t="s">
        <v>1438</v>
      </c>
      <c r="K199" s="452" t="s">
        <v>1438</v>
      </c>
      <c r="L199" s="452" t="s">
        <v>1439</v>
      </c>
      <c r="M199" s="452" t="s">
        <v>1440</v>
      </c>
      <c r="N199" s="454">
        <v>44370</v>
      </c>
      <c r="O199" s="452" t="s">
        <v>1440</v>
      </c>
      <c r="P199" s="454">
        <v>44468</v>
      </c>
    </row>
    <row r="200" spans="1:16" ht="21" x14ac:dyDescent="0.2">
      <c r="A200" s="451" t="s">
        <v>1750</v>
      </c>
      <c r="B200" s="451" t="s">
        <v>1703</v>
      </c>
      <c r="C200" s="451" t="s">
        <v>1432</v>
      </c>
      <c r="D200" s="451" t="s">
        <v>1507</v>
      </c>
      <c r="E200" s="451" t="s">
        <v>1442</v>
      </c>
      <c r="F200" s="451" t="s">
        <v>1757</v>
      </c>
      <c r="G200" s="452" t="s">
        <v>1436</v>
      </c>
      <c r="H200" s="453">
        <v>-11360</v>
      </c>
      <c r="I200" s="452" t="s">
        <v>1707</v>
      </c>
      <c r="J200" s="452" t="s">
        <v>1438</v>
      </c>
      <c r="K200" s="452" t="s">
        <v>1438</v>
      </c>
      <c r="L200" s="452" t="s">
        <v>1439</v>
      </c>
      <c r="M200" s="452" t="s">
        <v>1440</v>
      </c>
      <c r="N200" s="454">
        <v>44384</v>
      </c>
      <c r="O200" s="452" t="s">
        <v>1440</v>
      </c>
      <c r="P200" s="454">
        <v>44468</v>
      </c>
    </row>
    <row r="201" spans="1:16" ht="21" x14ac:dyDescent="0.2">
      <c r="A201" s="451" t="s">
        <v>1750</v>
      </c>
      <c r="B201" s="451" t="s">
        <v>1758</v>
      </c>
      <c r="C201" s="451" t="s">
        <v>1432</v>
      </c>
      <c r="D201" s="451" t="s">
        <v>1540</v>
      </c>
      <c r="E201" s="451" t="s">
        <v>1555</v>
      </c>
      <c r="F201" s="451" t="s">
        <v>1467</v>
      </c>
      <c r="G201" s="452" t="s">
        <v>1436</v>
      </c>
      <c r="H201" s="453">
        <v>13143.25</v>
      </c>
      <c r="I201" s="452" t="s">
        <v>1556</v>
      </c>
      <c r="J201" s="455"/>
      <c r="K201" s="452" t="s">
        <v>1533</v>
      </c>
      <c r="L201" s="452" t="s">
        <v>1439</v>
      </c>
      <c r="M201" s="452" t="s">
        <v>1452</v>
      </c>
      <c r="N201" s="454">
        <v>44525</v>
      </c>
      <c r="O201" s="452" t="s">
        <v>1453</v>
      </c>
      <c r="P201" s="454">
        <v>44529</v>
      </c>
    </row>
    <row r="202" spans="1:16" x14ac:dyDescent="0.2">
      <c r="A202" s="451" t="s">
        <v>1750</v>
      </c>
      <c r="B202" s="451" t="s">
        <v>1708</v>
      </c>
      <c r="C202" s="451" t="s">
        <v>1432</v>
      </c>
      <c r="D202" s="451" t="s">
        <v>1433</v>
      </c>
      <c r="E202" s="451" t="s">
        <v>1434</v>
      </c>
      <c r="F202" s="451" t="s">
        <v>1759</v>
      </c>
      <c r="G202" s="452" t="s">
        <v>1436</v>
      </c>
      <c r="H202" s="453">
        <v>1500</v>
      </c>
      <c r="I202" s="452" t="s">
        <v>1598</v>
      </c>
      <c r="J202" s="452" t="s">
        <v>1438</v>
      </c>
      <c r="K202" s="452" t="s">
        <v>1438</v>
      </c>
      <c r="L202" s="452" t="s">
        <v>1439</v>
      </c>
      <c r="M202" s="452" t="s">
        <v>1440</v>
      </c>
      <c r="N202" s="454">
        <v>44315</v>
      </c>
      <c r="O202" s="452" t="s">
        <v>1440</v>
      </c>
      <c r="P202" s="454">
        <v>44468</v>
      </c>
    </row>
    <row r="203" spans="1:16" x14ac:dyDescent="0.2">
      <c r="A203" s="451" t="s">
        <v>1750</v>
      </c>
      <c r="B203" s="451" t="s">
        <v>1708</v>
      </c>
      <c r="C203" s="451" t="s">
        <v>1432</v>
      </c>
      <c r="D203" s="451" t="s">
        <v>1507</v>
      </c>
      <c r="E203" s="451" t="s">
        <v>1442</v>
      </c>
      <c r="F203" s="451" t="s">
        <v>1760</v>
      </c>
      <c r="G203" s="452" t="s">
        <v>1436</v>
      </c>
      <c r="H203" s="453">
        <v>11360</v>
      </c>
      <c r="I203" s="452" t="s">
        <v>1707</v>
      </c>
      <c r="J203" s="452" t="s">
        <v>1438</v>
      </c>
      <c r="K203" s="452" t="s">
        <v>1438</v>
      </c>
      <c r="L203" s="452" t="s">
        <v>1439</v>
      </c>
      <c r="M203" s="452" t="s">
        <v>1440</v>
      </c>
      <c r="N203" s="454">
        <v>44384</v>
      </c>
      <c r="O203" s="452" t="s">
        <v>1440</v>
      </c>
      <c r="P203" s="454">
        <v>44468</v>
      </c>
    </row>
    <row r="204" spans="1:16" ht="21" x14ac:dyDescent="0.2">
      <c r="A204" s="451" t="s">
        <v>1750</v>
      </c>
      <c r="B204" s="451" t="s">
        <v>1708</v>
      </c>
      <c r="C204" s="451" t="s">
        <v>1432</v>
      </c>
      <c r="D204" s="451" t="s">
        <v>1531</v>
      </c>
      <c r="E204" s="451" t="s">
        <v>1568</v>
      </c>
      <c r="F204" s="451" t="s">
        <v>1761</v>
      </c>
      <c r="G204" s="452" t="s">
        <v>1436</v>
      </c>
      <c r="H204" s="453">
        <v>2320</v>
      </c>
      <c r="I204" s="452" t="s">
        <v>1627</v>
      </c>
      <c r="J204" s="455"/>
      <c r="K204" s="452" t="s">
        <v>1533</v>
      </c>
      <c r="L204" s="452" t="s">
        <v>1439</v>
      </c>
      <c r="M204" s="452" t="s">
        <v>1452</v>
      </c>
      <c r="N204" s="454">
        <v>44496</v>
      </c>
      <c r="O204" s="452" t="s">
        <v>1534</v>
      </c>
      <c r="P204" s="454">
        <v>44497</v>
      </c>
    </row>
    <row r="205" spans="1:16" ht="21" x14ac:dyDescent="0.2">
      <c r="A205" s="451" t="s">
        <v>1750</v>
      </c>
      <c r="B205" s="451" t="s">
        <v>1708</v>
      </c>
      <c r="C205" s="451" t="s">
        <v>1432</v>
      </c>
      <c r="D205" s="451" t="s">
        <v>1531</v>
      </c>
      <c r="E205" s="451" t="s">
        <v>1628</v>
      </c>
      <c r="F205" s="451" t="s">
        <v>1761</v>
      </c>
      <c r="G205" s="452" t="s">
        <v>1436</v>
      </c>
      <c r="H205" s="453">
        <v>1830.94</v>
      </c>
      <c r="I205" s="452" t="s">
        <v>1629</v>
      </c>
      <c r="J205" s="455"/>
      <c r="K205" s="452" t="s">
        <v>1533</v>
      </c>
      <c r="L205" s="452" t="s">
        <v>1439</v>
      </c>
      <c r="M205" s="452" t="s">
        <v>1452</v>
      </c>
      <c r="N205" s="454">
        <v>44496</v>
      </c>
      <c r="O205" s="452" t="s">
        <v>1534</v>
      </c>
      <c r="P205" s="454">
        <v>44497</v>
      </c>
    </row>
    <row r="206" spans="1:16" x14ac:dyDescent="0.2">
      <c r="A206" s="451" t="s">
        <v>1750</v>
      </c>
      <c r="B206" s="451" t="s">
        <v>1575</v>
      </c>
      <c r="C206" s="451" t="s">
        <v>1432</v>
      </c>
      <c r="D206" s="451" t="s">
        <v>1507</v>
      </c>
      <c r="E206" s="451" t="s">
        <v>1442</v>
      </c>
      <c r="F206" s="451" t="s">
        <v>1762</v>
      </c>
      <c r="G206" s="452" t="s">
        <v>1436</v>
      </c>
      <c r="H206" s="453">
        <v>2100</v>
      </c>
      <c r="I206" s="452" t="s">
        <v>1763</v>
      </c>
      <c r="J206" s="452" t="s">
        <v>1438</v>
      </c>
      <c r="K206" s="452" t="s">
        <v>1438</v>
      </c>
      <c r="L206" s="452" t="s">
        <v>1439</v>
      </c>
      <c r="M206" s="452" t="s">
        <v>1440</v>
      </c>
      <c r="N206" s="454">
        <v>44377</v>
      </c>
      <c r="O206" s="452" t="s">
        <v>1440</v>
      </c>
      <c r="P206" s="454">
        <v>44468</v>
      </c>
    </row>
    <row r="207" spans="1:16" x14ac:dyDescent="0.2">
      <c r="A207" s="451" t="s">
        <v>1750</v>
      </c>
      <c r="B207" s="451" t="s">
        <v>1575</v>
      </c>
      <c r="C207" s="451" t="s">
        <v>1432</v>
      </c>
      <c r="D207" s="451" t="s">
        <v>1507</v>
      </c>
      <c r="E207" s="451" t="s">
        <v>1442</v>
      </c>
      <c r="F207" s="451" t="s">
        <v>1764</v>
      </c>
      <c r="G207" s="452" t="s">
        <v>1436</v>
      </c>
      <c r="H207" s="453">
        <v>36700</v>
      </c>
      <c r="I207" s="452" t="s">
        <v>1712</v>
      </c>
      <c r="J207" s="452" t="s">
        <v>1438</v>
      </c>
      <c r="K207" s="452" t="s">
        <v>1438</v>
      </c>
      <c r="L207" s="452" t="s">
        <v>1439</v>
      </c>
      <c r="M207" s="452" t="s">
        <v>1440</v>
      </c>
      <c r="N207" s="454">
        <v>44399</v>
      </c>
      <c r="O207" s="452" t="s">
        <v>1440</v>
      </c>
      <c r="P207" s="454">
        <v>44468</v>
      </c>
    </row>
    <row r="208" spans="1:16" ht="21" x14ac:dyDescent="0.2">
      <c r="A208" s="451" t="s">
        <v>1750</v>
      </c>
      <c r="B208" s="451" t="s">
        <v>1575</v>
      </c>
      <c r="C208" s="451" t="s">
        <v>1432</v>
      </c>
      <c r="D208" s="451" t="s">
        <v>1540</v>
      </c>
      <c r="E208" s="451" t="s">
        <v>1765</v>
      </c>
      <c r="F208" s="451" t="s">
        <v>1467</v>
      </c>
      <c r="G208" s="452" t="s">
        <v>1436</v>
      </c>
      <c r="H208" s="453">
        <v>1575</v>
      </c>
      <c r="I208" s="452" t="s">
        <v>1766</v>
      </c>
      <c r="J208" s="455"/>
      <c r="K208" s="452" t="s">
        <v>1533</v>
      </c>
      <c r="L208" s="452" t="s">
        <v>1439</v>
      </c>
      <c r="M208" s="452" t="s">
        <v>1452</v>
      </c>
      <c r="N208" s="454">
        <v>44525</v>
      </c>
      <c r="O208" s="452" t="s">
        <v>1453</v>
      </c>
      <c r="P208" s="454">
        <v>44525</v>
      </c>
    </row>
    <row r="209" spans="1:16" ht="21" x14ac:dyDescent="0.2">
      <c r="A209" s="451" t="s">
        <v>1750</v>
      </c>
      <c r="B209" s="451" t="s">
        <v>1575</v>
      </c>
      <c r="C209" s="451" t="s">
        <v>1432</v>
      </c>
      <c r="D209" s="451" t="s">
        <v>1448</v>
      </c>
      <c r="E209" s="451" t="s">
        <v>1460</v>
      </c>
      <c r="F209" s="451" t="s">
        <v>1761</v>
      </c>
      <c r="G209" s="452" t="s">
        <v>1436</v>
      </c>
      <c r="H209" s="453">
        <v>29360</v>
      </c>
      <c r="I209" s="452" t="s">
        <v>1462</v>
      </c>
      <c r="J209" s="455"/>
      <c r="K209" s="452" t="s">
        <v>1533</v>
      </c>
      <c r="L209" s="452" t="s">
        <v>1439</v>
      </c>
      <c r="M209" s="452" t="s">
        <v>1452</v>
      </c>
      <c r="N209" s="454">
        <v>44550</v>
      </c>
      <c r="O209" s="452" t="s">
        <v>1453</v>
      </c>
      <c r="P209" s="454">
        <v>44553</v>
      </c>
    </row>
    <row r="210" spans="1:16" x14ac:dyDescent="0.2">
      <c r="A210" s="451" t="s">
        <v>1750</v>
      </c>
      <c r="B210" s="451" t="s">
        <v>1713</v>
      </c>
      <c r="C210" s="451" t="s">
        <v>1432</v>
      </c>
      <c r="D210" s="451" t="s">
        <v>1466</v>
      </c>
      <c r="E210" s="451" t="s">
        <v>1442</v>
      </c>
      <c r="F210" s="451" t="s">
        <v>1767</v>
      </c>
      <c r="G210" s="452" t="s">
        <v>1436</v>
      </c>
      <c r="H210" s="453">
        <v>7792</v>
      </c>
      <c r="I210" s="452" t="s">
        <v>1676</v>
      </c>
      <c r="J210" s="452" t="s">
        <v>1438</v>
      </c>
      <c r="K210" s="452" t="s">
        <v>1438</v>
      </c>
      <c r="L210" s="452" t="s">
        <v>1439</v>
      </c>
      <c r="M210" s="452" t="s">
        <v>1440</v>
      </c>
      <c r="N210" s="454">
        <v>44330</v>
      </c>
      <c r="O210" s="452" t="s">
        <v>1440</v>
      </c>
      <c r="P210" s="454">
        <v>44468</v>
      </c>
    </row>
    <row r="211" spans="1:16" x14ac:dyDescent="0.2">
      <c r="A211" s="451" t="s">
        <v>1750</v>
      </c>
      <c r="B211" s="451" t="s">
        <v>1713</v>
      </c>
      <c r="C211" s="451" t="s">
        <v>1432</v>
      </c>
      <c r="D211" s="451" t="s">
        <v>1507</v>
      </c>
      <c r="E211" s="451" t="s">
        <v>1442</v>
      </c>
      <c r="F211" s="451" t="s">
        <v>1768</v>
      </c>
      <c r="G211" s="452" t="s">
        <v>1436</v>
      </c>
      <c r="H211" s="453">
        <v>43238</v>
      </c>
      <c r="I211" s="452" t="s">
        <v>1640</v>
      </c>
      <c r="J211" s="452" t="s">
        <v>1438</v>
      </c>
      <c r="K211" s="452" t="s">
        <v>1438</v>
      </c>
      <c r="L211" s="452" t="s">
        <v>1439</v>
      </c>
      <c r="M211" s="452" t="s">
        <v>1440</v>
      </c>
      <c r="N211" s="454">
        <v>44384</v>
      </c>
      <c r="O211" s="452" t="s">
        <v>1440</v>
      </c>
      <c r="P211" s="454">
        <v>44468</v>
      </c>
    </row>
    <row r="212" spans="1:16" ht="21" x14ac:dyDescent="0.2">
      <c r="A212" s="451" t="s">
        <v>1750</v>
      </c>
      <c r="B212" s="451" t="s">
        <v>1713</v>
      </c>
      <c r="C212" s="451" t="s">
        <v>1432</v>
      </c>
      <c r="D212" s="451" t="s">
        <v>1540</v>
      </c>
      <c r="E212" s="451" t="s">
        <v>1677</v>
      </c>
      <c r="F212" s="451" t="s">
        <v>1769</v>
      </c>
      <c r="G212" s="452" t="s">
        <v>1436</v>
      </c>
      <c r="H212" s="453">
        <v>10973</v>
      </c>
      <c r="I212" s="452" t="s">
        <v>1678</v>
      </c>
      <c r="J212" s="455"/>
      <c r="K212" s="452" t="s">
        <v>1533</v>
      </c>
      <c r="L212" s="452" t="s">
        <v>1439</v>
      </c>
      <c r="M212" s="452" t="s">
        <v>1452</v>
      </c>
      <c r="N212" s="454">
        <v>44525</v>
      </c>
      <c r="O212" s="452" t="s">
        <v>1534</v>
      </c>
      <c r="P212" s="454">
        <v>44525</v>
      </c>
    </row>
    <row r="213" spans="1:16" x14ac:dyDescent="0.2">
      <c r="A213" s="451" t="s">
        <v>1750</v>
      </c>
      <c r="B213" s="451" t="s">
        <v>1717</v>
      </c>
      <c r="C213" s="451" t="s">
        <v>1432</v>
      </c>
      <c r="D213" s="451" t="s">
        <v>1433</v>
      </c>
      <c r="E213" s="451" t="s">
        <v>1442</v>
      </c>
      <c r="F213" s="451" t="s">
        <v>1770</v>
      </c>
      <c r="G213" s="452" t="s">
        <v>1436</v>
      </c>
      <c r="H213" s="453">
        <v>148683</v>
      </c>
      <c r="I213" s="452" t="s">
        <v>1654</v>
      </c>
      <c r="J213" s="452" t="s">
        <v>1438</v>
      </c>
      <c r="K213" s="452" t="s">
        <v>1438</v>
      </c>
      <c r="L213" s="452" t="s">
        <v>1439</v>
      </c>
      <c r="M213" s="452" t="s">
        <v>1440</v>
      </c>
      <c r="N213" s="454">
        <v>44312</v>
      </c>
      <c r="O213" s="452" t="s">
        <v>1440</v>
      </c>
      <c r="P213" s="454">
        <v>44468</v>
      </c>
    </row>
    <row r="214" spans="1:16" ht="21" x14ac:dyDescent="0.2">
      <c r="A214" s="451" t="s">
        <v>1771</v>
      </c>
      <c r="B214" s="451" t="s">
        <v>1463</v>
      </c>
      <c r="C214" s="451" t="s">
        <v>1432</v>
      </c>
      <c r="D214" s="451" t="s">
        <v>1433</v>
      </c>
      <c r="E214" s="451" t="s">
        <v>1442</v>
      </c>
      <c r="F214" s="451" t="s">
        <v>1772</v>
      </c>
      <c r="G214" s="452" t="s">
        <v>1436</v>
      </c>
      <c r="H214" s="453">
        <v>12060.76</v>
      </c>
      <c r="I214" s="452" t="s">
        <v>1465</v>
      </c>
      <c r="J214" s="452" t="s">
        <v>1438</v>
      </c>
      <c r="K214" s="452" t="s">
        <v>1438</v>
      </c>
      <c r="L214" s="452" t="s">
        <v>1439</v>
      </c>
      <c r="M214" s="452" t="s">
        <v>1440</v>
      </c>
      <c r="N214" s="454">
        <v>44302</v>
      </c>
      <c r="O214" s="452" t="s">
        <v>1440</v>
      </c>
      <c r="P214" s="454">
        <v>44468</v>
      </c>
    </row>
    <row r="215" spans="1:16" ht="21" x14ac:dyDescent="0.2">
      <c r="A215" s="451" t="s">
        <v>1771</v>
      </c>
      <c r="B215" s="451" t="s">
        <v>1463</v>
      </c>
      <c r="C215" s="451" t="s">
        <v>1432</v>
      </c>
      <c r="D215" s="451" t="s">
        <v>1433</v>
      </c>
      <c r="E215" s="451" t="s">
        <v>1434</v>
      </c>
      <c r="F215" s="451" t="s">
        <v>1773</v>
      </c>
      <c r="G215" s="452" t="s">
        <v>1436</v>
      </c>
      <c r="H215" s="453">
        <v>780712</v>
      </c>
      <c r="I215" s="452" t="s">
        <v>1650</v>
      </c>
      <c r="J215" s="452" t="s">
        <v>1438</v>
      </c>
      <c r="K215" s="452" t="s">
        <v>1438</v>
      </c>
      <c r="L215" s="452" t="s">
        <v>1439</v>
      </c>
      <c r="M215" s="452" t="s">
        <v>1440</v>
      </c>
      <c r="N215" s="454">
        <v>44309</v>
      </c>
      <c r="O215" s="452" t="s">
        <v>1440</v>
      </c>
      <c r="P215" s="454">
        <v>44468</v>
      </c>
    </row>
    <row r="216" spans="1:16" ht="21" x14ac:dyDescent="0.2">
      <c r="A216" s="451" t="s">
        <v>1771</v>
      </c>
      <c r="B216" s="451" t="s">
        <v>1463</v>
      </c>
      <c r="C216" s="451" t="s">
        <v>1432</v>
      </c>
      <c r="D216" s="451" t="s">
        <v>1466</v>
      </c>
      <c r="E216" s="451" t="s">
        <v>1442</v>
      </c>
      <c r="F216" s="451" t="s">
        <v>1774</v>
      </c>
      <c r="G216" s="452" t="s">
        <v>1436</v>
      </c>
      <c r="H216" s="453">
        <v>568</v>
      </c>
      <c r="I216" s="452" t="s">
        <v>1643</v>
      </c>
      <c r="J216" s="452" t="s">
        <v>1438</v>
      </c>
      <c r="K216" s="452" t="s">
        <v>1438</v>
      </c>
      <c r="L216" s="452" t="s">
        <v>1439</v>
      </c>
      <c r="M216" s="452" t="s">
        <v>1440</v>
      </c>
      <c r="N216" s="454">
        <v>44535</v>
      </c>
      <c r="O216" s="452" t="s">
        <v>1440</v>
      </c>
      <c r="P216" s="454">
        <v>44468</v>
      </c>
    </row>
    <row r="217" spans="1:16" ht="21" x14ac:dyDescent="0.2">
      <c r="A217" s="451" t="s">
        <v>1771</v>
      </c>
      <c r="B217" s="451" t="s">
        <v>1463</v>
      </c>
      <c r="C217" s="451" t="s">
        <v>1432</v>
      </c>
      <c r="D217" s="451" t="s">
        <v>1466</v>
      </c>
      <c r="E217" s="451" t="s">
        <v>1434</v>
      </c>
      <c r="F217" s="451" t="s">
        <v>1775</v>
      </c>
      <c r="G217" s="452" t="s">
        <v>1436</v>
      </c>
      <c r="H217" s="453">
        <v>1605</v>
      </c>
      <c r="I217" s="452" t="s">
        <v>1591</v>
      </c>
      <c r="J217" s="452" t="s">
        <v>1438</v>
      </c>
      <c r="K217" s="452" t="s">
        <v>1438</v>
      </c>
      <c r="L217" s="452" t="s">
        <v>1439</v>
      </c>
      <c r="M217" s="452" t="s">
        <v>1440</v>
      </c>
      <c r="N217" s="454">
        <v>44535</v>
      </c>
      <c r="O217" s="452" t="s">
        <v>1440</v>
      </c>
      <c r="P217" s="454">
        <v>44468</v>
      </c>
    </row>
    <row r="218" spans="1:16" ht="21" x14ac:dyDescent="0.2">
      <c r="A218" s="451" t="s">
        <v>1771</v>
      </c>
      <c r="B218" s="451" t="s">
        <v>1463</v>
      </c>
      <c r="C218" s="451" t="s">
        <v>1432</v>
      </c>
      <c r="D218" s="451" t="s">
        <v>1491</v>
      </c>
      <c r="E218" s="451" t="s">
        <v>1442</v>
      </c>
      <c r="F218" s="451" t="s">
        <v>1776</v>
      </c>
      <c r="G218" s="452" t="s">
        <v>1436</v>
      </c>
      <c r="H218" s="453">
        <v>12567.74</v>
      </c>
      <c r="I218" s="452" t="s">
        <v>1492</v>
      </c>
      <c r="J218" s="452" t="s">
        <v>1438</v>
      </c>
      <c r="K218" s="452" t="s">
        <v>1438</v>
      </c>
      <c r="L218" s="452" t="s">
        <v>1439</v>
      </c>
      <c r="M218" s="452" t="s">
        <v>1440</v>
      </c>
      <c r="N218" s="454">
        <v>44292</v>
      </c>
      <c r="O218" s="452" t="s">
        <v>1440</v>
      </c>
      <c r="P218" s="454">
        <v>44468</v>
      </c>
    </row>
    <row r="219" spans="1:16" ht="21" x14ac:dyDescent="0.2">
      <c r="A219" s="451" t="s">
        <v>1771</v>
      </c>
      <c r="B219" s="451" t="s">
        <v>1463</v>
      </c>
      <c r="C219" s="451" t="s">
        <v>1432</v>
      </c>
      <c r="D219" s="451" t="s">
        <v>1515</v>
      </c>
      <c r="E219" s="451" t="s">
        <v>1442</v>
      </c>
      <c r="F219" s="451" t="s">
        <v>1777</v>
      </c>
      <c r="G219" s="452" t="s">
        <v>1436</v>
      </c>
      <c r="H219" s="453">
        <v>7873.95</v>
      </c>
      <c r="I219" s="452" t="s">
        <v>1524</v>
      </c>
      <c r="J219" s="452" t="s">
        <v>1438</v>
      </c>
      <c r="K219" s="452" t="s">
        <v>1438</v>
      </c>
      <c r="L219" s="452" t="s">
        <v>1439</v>
      </c>
      <c r="M219" s="452" t="s">
        <v>1440</v>
      </c>
      <c r="N219" s="454">
        <v>44294</v>
      </c>
      <c r="O219" s="452" t="s">
        <v>1440</v>
      </c>
      <c r="P219" s="454">
        <v>44468</v>
      </c>
    </row>
    <row r="220" spans="1:16" ht="21" x14ac:dyDescent="0.2">
      <c r="A220" s="451" t="s">
        <v>1771</v>
      </c>
      <c r="B220" s="451" t="s">
        <v>1463</v>
      </c>
      <c r="C220" s="451" t="s">
        <v>1432</v>
      </c>
      <c r="D220" s="451" t="s">
        <v>1540</v>
      </c>
      <c r="E220" s="451" t="s">
        <v>1442</v>
      </c>
      <c r="F220" s="451" t="s">
        <v>1778</v>
      </c>
      <c r="G220" s="452" t="s">
        <v>1436</v>
      </c>
      <c r="H220" s="453">
        <v>8342.25</v>
      </c>
      <c r="I220" s="452" t="s">
        <v>1542</v>
      </c>
      <c r="J220" s="455"/>
      <c r="K220" s="452" t="s">
        <v>1533</v>
      </c>
      <c r="L220" s="452" t="s">
        <v>1439</v>
      </c>
      <c r="M220" s="452" t="s">
        <v>1452</v>
      </c>
      <c r="N220" s="454">
        <v>44501</v>
      </c>
      <c r="O220" s="452" t="s">
        <v>1453</v>
      </c>
      <c r="P220" s="454">
        <v>44502</v>
      </c>
    </row>
    <row r="221" spans="1:16" ht="21" x14ac:dyDescent="0.2">
      <c r="A221" s="451" t="s">
        <v>1771</v>
      </c>
      <c r="B221" s="451" t="s">
        <v>1463</v>
      </c>
      <c r="C221" s="451" t="s">
        <v>1432</v>
      </c>
      <c r="D221" s="451" t="s">
        <v>1540</v>
      </c>
      <c r="E221" s="451" t="s">
        <v>1592</v>
      </c>
      <c r="F221" s="451" t="s">
        <v>1779</v>
      </c>
      <c r="G221" s="452" t="s">
        <v>1436</v>
      </c>
      <c r="H221" s="453">
        <v>2248</v>
      </c>
      <c r="I221" s="452" t="s">
        <v>1594</v>
      </c>
      <c r="J221" s="455"/>
      <c r="K221" s="452" t="s">
        <v>1533</v>
      </c>
      <c r="L221" s="452" t="s">
        <v>1439</v>
      </c>
      <c r="M221" s="452" t="s">
        <v>1452</v>
      </c>
      <c r="N221" s="454">
        <v>44525</v>
      </c>
      <c r="O221" s="452" t="s">
        <v>1534</v>
      </c>
      <c r="P221" s="454">
        <v>44525</v>
      </c>
    </row>
    <row r="222" spans="1:16" ht="21" x14ac:dyDescent="0.2">
      <c r="A222" s="451" t="s">
        <v>1771</v>
      </c>
      <c r="B222" s="451" t="s">
        <v>1463</v>
      </c>
      <c r="C222" s="451" t="s">
        <v>1432</v>
      </c>
      <c r="D222" s="451" t="s">
        <v>1540</v>
      </c>
      <c r="E222" s="451" t="s">
        <v>1644</v>
      </c>
      <c r="F222" s="451" t="s">
        <v>1779</v>
      </c>
      <c r="G222" s="452" t="s">
        <v>1436</v>
      </c>
      <c r="H222" s="453">
        <v>795</v>
      </c>
      <c r="I222" s="452" t="s">
        <v>1645</v>
      </c>
      <c r="J222" s="455"/>
      <c r="K222" s="452" t="s">
        <v>1533</v>
      </c>
      <c r="L222" s="452" t="s">
        <v>1439</v>
      </c>
      <c r="M222" s="452" t="s">
        <v>1452</v>
      </c>
      <c r="N222" s="454">
        <v>44525</v>
      </c>
      <c r="O222" s="452" t="s">
        <v>1534</v>
      </c>
      <c r="P222" s="454">
        <v>44525</v>
      </c>
    </row>
    <row r="223" spans="1:16" ht="21" x14ac:dyDescent="0.2">
      <c r="A223" s="451" t="s">
        <v>1771</v>
      </c>
      <c r="B223" s="451" t="s">
        <v>1463</v>
      </c>
      <c r="C223" s="451" t="s">
        <v>1432</v>
      </c>
      <c r="D223" s="451" t="s">
        <v>1448</v>
      </c>
      <c r="E223" s="451" t="s">
        <v>1553</v>
      </c>
      <c r="F223" s="451" t="s">
        <v>1778</v>
      </c>
      <c r="G223" s="452" t="s">
        <v>1436</v>
      </c>
      <c r="H223" s="453">
        <v>6230.41</v>
      </c>
      <c r="I223" s="452" t="s">
        <v>1574</v>
      </c>
      <c r="J223" s="455"/>
      <c r="K223" s="452" t="s">
        <v>1533</v>
      </c>
      <c r="L223" s="452" t="s">
        <v>1439</v>
      </c>
      <c r="M223" s="452" t="s">
        <v>1452</v>
      </c>
      <c r="N223" s="454">
        <v>44560</v>
      </c>
      <c r="O223" s="452" t="s">
        <v>1534</v>
      </c>
      <c r="P223" s="454">
        <v>44560</v>
      </c>
    </row>
    <row r="224" spans="1:16" x14ac:dyDescent="0.2">
      <c r="A224" s="451" t="s">
        <v>1771</v>
      </c>
      <c r="B224" s="451" t="s">
        <v>1693</v>
      </c>
      <c r="C224" s="451" t="s">
        <v>1432</v>
      </c>
      <c r="D224" s="451" t="s">
        <v>1433</v>
      </c>
      <c r="E224" s="451" t="s">
        <v>1442</v>
      </c>
      <c r="F224" s="451" t="s">
        <v>1780</v>
      </c>
      <c r="G224" s="452" t="s">
        <v>1436</v>
      </c>
      <c r="H224" s="453">
        <v>3924</v>
      </c>
      <c r="I224" s="452" t="s">
        <v>1648</v>
      </c>
      <c r="J224" s="452" t="s">
        <v>1438</v>
      </c>
      <c r="K224" s="452" t="s">
        <v>1438</v>
      </c>
      <c r="L224" s="452" t="s">
        <v>1439</v>
      </c>
      <c r="M224" s="452" t="s">
        <v>1440</v>
      </c>
      <c r="N224" s="454">
        <v>44309</v>
      </c>
      <c r="O224" s="452" t="s">
        <v>1440</v>
      </c>
      <c r="P224" s="454">
        <v>44468</v>
      </c>
    </row>
    <row r="225" spans="1:16" x14ac:dyDescent="0.2">
      <c r="A225" s="451" t="s">
        <v>1771</v>
      </c>
      <c r="B225" s="451" t="s">
        <v>1695</v>
      </c>
      <c r="C225" s="451" t="s">
        <v>1432</v>
      </c>
      <c r="D225" s="451" t="s">
        <v>1466</v>
      </c>
      <c r="E225" s="451" t="s">
        <v>1442</v>
      </c>
      <c r="F225" s="451" t="s">
        <v>1781</v>
      </c>
      <c r="G225" s="452" t="s">
        <v>1436</v>
      </c>
      <c r="H225" s="453">
        <v>115652.01</v>
      </c>
      <c r="I225" s="452" t="s">
        <v>1655</v>
      </c>
      <c r="J225" s="452" t="s">
        <v>1438</v>
      </c>
      <c r="K225" s="452" t="s">
        <v>1438</v>
      </c>
      <c r="L225" s="452" t="s">
        <v>1439</v>
      </c>
      <c r="M225" s="452" t="s">
        <v>1440</v>
      </c>
      <c r="N225" s="454">
        <v>44341</v>
      </c>
      <c r="O225" s="452" t="s">
        <v>1440</v>
      </c>
      <c r="P225" s="454">
        <v>44468</v>
      </c>
    </row>
    <row r="226" spans="1:16" x14ac:dyDescent="0.2">
      <c r="A226" s="451" t="s">
        <v>1771</v>
      </c>
      <c r="B226" s="451" t="s">
        <v>1697</v>
      </c>
      <c r="C226" s="451" t="s">
        <v>1432</v>
      </c>
      <c r="D226" s="451" t="s">
        <v>1433</v>
      </c>
      <c r="E226" s="451" t="s">
        <v>1442</v>
      </c>
      <c r="F226" s="451" t="s">
        <v>1782</v>
      </c>
      <c r="G226" s="452" t="s">
        <v>1436</v>
      </c>
      <c r="H226" s="453">
        <v>39600</v>
      </c>
      <c r="I226" s="452" t="s">
        <v>1670</v>
      </c>
      <c r="J226" s="452" t="s">
        <v>1438</v>
      </c>
      <c r="K226" s="452" t="s">
        <v>1438</v>
      </c>
      <c r="L226" s="452" t="s">
        <v>1439</v>
      </c>
      <c r="M226" s="452" t="s">
        <v>1440</v>
      </c>
      <c r="N226" s="454">
        <v>44309</v>
      </c>
      <c r="O226" s="452" t="s">
        <v>1440</v>
      </c>
      <c r="P226" s="454">
        <v>44468</v>
      </c>
    </row>
    <row r="227" spans="1:16" x14ac:dyDescent="0.2">
      <c r="A227" s="451" t="s">
        <v>1771</v>
      </c>
      <c r="B227" s="451" t="s">
        <v>1697</v>
      </c>
      <c r="C227" s="451" t="s">
        <v>1432</v>
      </c>
      <c r="D227" s="451" t="s">
        <v>1448</v>
      </c>
      <c r="E227" s="451" t="s">
        <v>1544</v>
      </c>
      <c r="F227" s="451" t="s">
        <v>1783</v>
      </c>
      <c r="G227" s="452" t="s">
        <v>1436</v>
      </c>
      <c r="H227" s="453">
        <v>13449</v>
      </c>
      <c r="I227" s="452" t="s">
        <v>1564</v>
      </c>
      <c r="J227" s="455"/>
      <c r="K227" s="452" t="s">
        <v>1533</v>
      </c>
      <c r="L227" s="452" t="s">
        <v>1439</v>
      </c>
      <c r="M227" s="452" t="s">
        <v>1452</v>
      </c>
      <c r="N227" s="454">
        <v>44539</v>
      </c>
      <c r="O227" s="452" t="s">
        <v>1453</v>
      </c>
      <c r="P227" s="454">
        <v>44544</v>
      </c>
    </row>
    <row r="228" spans="1:16" ht="21" x14ac:dyDescent="0.2">
      <c r="A228" s="451" t="s">
        <v>1771</v>
      </c>
      <c r="B228" s="451" t="s">
        <v>1703</v>
      </c>
      <c r="C228" s="451" t="s">
        <v>1432</v>
      </c>
      <c r="D228" s="451" t="s">
        <v>1491</v>
      </c>
      <c r="E228" s="451" t="s">
        <v>1434</v>
      </c>
      <c r="F228" s="451" t="s">
        <v>1784</v>
      </c>
      <c r="G228" s="452" t="s">
        <v>1436</v>
      </c>
      <c r="H228" s="453">
        <v>1140</v>
      </c>
      <c r="I228" s="452" t="s">
        <v>1609</v>
      </c>
      <c r="J228" s="452" t="s">
        <v>1438</v>
      </c>
      <c r="K228" s="452" t="s">
        <v>1438</v>
      </c>
      <c r="L228" s="452" t="s">
        <v>1439</v>
      </c>
      <c r="M228" s="452" t="s">
        <v>1440</v>
      </c>
      <c r="N228" s="454">
        <v>44370</v>
      </c>
      <c r="O228" s="452" t="s">
        <v>1440</v>
      </c>
      <c r="P228" s="454">
        <v>44468</v>
      </c>
    </row>
    <row r="229" spans="1:16" ht="21" x14ac:dyDescent="0.2">
      <c r="A229" s="451" t="s">
        <v>1771</v>
      </c>
      <c r="B229" s="451" t="s">
        <v>1703</v>
      </c>
      <c r="C229" s="451" t="s">
        <v>1432</v>
      </c>
      <c r="D229" s="451" t="s">
        <v>1491</v>
      </c>
      <c r="E229" s="451" t="s">
        <v>1434</v>
      </c>
      <c r="F229" s="451" t="s">
        <v>1660</v>
      </c>
      <c r="G229" s="452" t="s">
        <v>1436</v>
      </c>
      <c r="H229" s="453">
        <v>6860</v>
      </c>
      <c r="I229" s="452" t="s">
        <v>1613</v>
      </c>
      <c r="J229" s="452" t="s">
        <v>1438</v>
      </c>
      <c r="K229" s="452" t="s">
        <v>1438</v>
      </c>
      <c r="L229" s="452" t="s">
        <v>1439</v>
      </c>
      <c r="M229" s="452" t="s">
        <v>1440</v>
      </c>
      <c r="N229" s="454">
        <v>44370</v>
      </c>
      <c r="O229" s="452" t="s">
        <v>1440</v>
      </c>
      <c r="P229" s="454">
        <v>44468</v>
      </c>
    </row>
    <row r="230" spans="1:16" ht="21" x14ac:dyDescent="0.2">
      <c r="A230" s="451" t="s">
        <v>1771</v>
      </c>
      <c r="B230" s="451" t="s">
        <v>1703</v>
      </c>
      <c r="C230" s="451" t="s">
        <v>1432</v>
      </c>
      <c r="D230" s="451" t="s">
        <v>1507</v>
      </c>
      <c r="E230" s="451" t="s">
        <v>1442</v>
      </c>
      <c r="F230" s="451" t="s">
        <v>1785</v>
      </c>
      <c r="G230" s="452" t="s">
        <v>1436</v>
      </c>
      <c r="H230" s="453">
        <v>-6860</v>
      </c>
      <c r="I230" s="452" t="s">
        <v>1707</v>
      </c>
      <c r="J230" s="452" t="s">
        <v>1438</v>
      </c>
      <c r="K230" s="452" t="s">
        <v>1438</v>
      </c>
      <c r="L230" s="452" t="s">
        <v>1439</v>
      </c>
      <c r="M230" s="452" t="s">
        <v>1440</v>
      </c>
      <c r="N230" s="454">
        <v>44384</v>
      </c>
      <c r="O230" s="452" t="s">
        <v>1440</v>
      </c>
      <c r="P230" s="454">
        <v>44468</v>
      </c>
    </row>
    <row r="231" spans="1:16" ht="21" x14ac:dyDescent="0.2">
      <c r="A231" s="451" t="s">
        <v>1771</v>
      </c>
      <c r="B231" s="451" t="s">
        <v>1758</v>
      </c>
      <c r="C231" s="451" t="s">
        <v>1432</v>
      </c>
      <c r="D231" s="451" t="s">
        <v>1448</v>
      </c>
      <c r="E231" s="451" t="s">
        <v>1570</v>
      </c>
      <c r="F231" s="451" t="s">
        <v>1786</v>
      </c>
      <c r="G231" s="452" t="s">
        <v>1436</v>
      </c>
      <c r="H231" s="453">
        <v>8229</v>
      </c>
      <c r="I231" s="452" t="s">
        <v>1572</v>
      </c>
      <c r="J231" s="455"/>
      <c r="K231" s="452" t="s">
        <v>1533</v>
      </c>
      <c r="L231" s="452" t="s">
        <v>1439</v>
      </c>
      <c r="M231" s="452" t="s">
        <v>1452</v>
      </c>
      <c r="N231" s="454">
        <v>44554</v>
      </c>
      <c r="O231" s="452" t="s">
        <v>1534</v>
      </c>
      <c r="P231" s="454">
        <v>44560</v>
      </c>
    </row>
    <row r="232" spans="1:16" x14ac:dyDescent="0.2">
      <c r="A232" s="451" t="s">
        <v>1771</v>
      </c>
      <c r="B232" s="451" t="s">
        <v>1708</v>
      </c>
      <c r="C232" s="451" t="s">
        <v>1432</v>
      </c>
      <c r="D232" s="451" t="s">
        <v>1507</v>
      </c>
      <c r="E232" s="451" t="s">
        <v>1434</v>
      </c>
      <c r="F232" s="451" t="s">
        <v>1787</v>
      </c>
      <c r="G232" s="452" t="s">
        <v>1436</v>
      </c>
      <c r="H232" s="453">
        <v>6860</v>
      </c>
      <c r="I232" s="452" t="s">
        <v>1707</v>
      </c>
      <c r="J232" s="452" t="s">
        <v>1438</v>
      </c>
      <c r="K232" s="452" t="s">
        <v>1438</v>
      </c>
      <c r="L232" s="452" t="s">
        <v>1439</v>
      </c>
      <c r="M232" s="452" t="s">
        <v>1440</v>
      </c>
      <c r="N232" s="454">
        <v>44384</v>
      </c>
      <c r="O232" s="452" t="s">
        <v>1440</v>
      </c>
      <c r="P232" s="454">
        <v>44468</v>
      </c>
    </row>
    <row r="233" spans="1:16" ht="21" x14ac:dyDescent="0.2">
      <c r="A233" s="451" t="s">
        <v>1771</v>
      </c>
      <c r="B233" s="451" t="s">
        <v>1708</v>
      </c>
      <c r="C233" s="451" t="s">
        <v>1432</v>
      </c>
      <c r="D233" s="451" t="s">
        <v>1531</v>
      </c>
      <c r="E233" s="451" t="s">
        <v>1568</v>
      </c>
      <c r="F233" s="451" t="s">
        <v>1606</v>
      </c>
      <c r="G233" s="452" t="s">
        <v>1436</v>
      </c>
      <c r="H233" s="453">
        <v>652.5</v>
      </c>
      <c r="I233" s="452" t="s">
        <v>1627</v>
      </c>
      <c r="J233" s="455"/>
      <c r="K233" s="452" t="s">
        <v>1533</v>
      </c>
      <c r="L233" s="452" t="s">
        <v>1439</v>
      </c>
      <c r="M233" s="452" t="s">
        <v>1452</v>
      </c>
      <c r="N233" s="454">
        <v>44496</v>
      </c>
      <c r="O233" s="452" t="s">
        <v>1534</v>
      </c>
      <c r="P233" s="454">
        <v>44497</v>
      </c>
    </row>
    <row r="234" spans="1:16" ht="21" x14ac:dyDescent="0.2">
      <c r="A234" s="451" t="s">
        <v>1771</v>
      </c>
      <c r="B234" s="451" t="s">
        <v>1708</v>
      </c>
      <c r="C234" s="451" t="s">
        <v>1432</v>
      </c>
      <c r="D234" s="451" t="s">
        <v>1531</v>
      </c>
      <c r="E234" s="451" t="s">
        <v>1628</v>
      </c>
      <c r="F234" s="451" t="s">
        <v>1606</v>
      </c>
      <c r="G234" s="452" t="s">
        <v>1436</v>
      </c>
      <c r="H234" s="453">
        <v>649.69000000000005</v>
      </c>
      <c r="I234" s="452" t="s">
        <v>1629</v>
      </c>
      <c r="J234" s="455"/>
      <c r="K234" s="452" t="s">
        <v>1533</v>
      </c>
      <c r="L234" s="452" t="s">
        <v>1439</v>
      </c>
      <c r="M234" s="452" t="s">
        <v>1452</v>
      </c>
      <c r="N234" s="454">
        <v>44496</v>
      </c>
      <c r="O234" s="452" t="s">
        <v>1534</v>
      </c>
      <c r="P234" s="454">
        <v>44497</v>
      </c>
    </row>
    <row r="235" spans="1:16" x14ac:dyDescent="0.2">
      <c r="A235" s="451" t="s">
        <v>1771</v>
      </c>
      <c r="B235" s="451" t="s">
        <v>1575</v>
      </c>
      <c r="C235" s="451" t="s">
        <v>1432</v>
      </c>
      <c r="D235" s="451" t="s">
        <v>1507</v>
      </c>
      <c r="E235" s="451" t="s">
        <v>1442</v>
      </c>
      <c r="F235" s="451" t="s">
        <v>1788</v>
      </c>
      <c r="G235" s="452" t="s">
        <v>1436</v>
      </c>
      <c r="H235" s="453">
        <v>10921</v>
      </c>
      <c r="I235" s="452" t="s">
        <v>1712</v>
      </c>
      <c r="J235" s="452" t="s">
        <v>1438</v>
      </c>
      <c r="K235" s="452" t="s">
        <v>1438</v>
      </c>
      <c r="L235" s="452" t="s">
        <v>1439</v>
      </c>
      <c r="M235" s="452" t="s">
        <v>1440</v>
      </c>
      <c r="N235" s="454">
        <v>44399</v>
      </c>
      <c r="O235" s="452" t="s">
        <v>1440</v>
      </c>
      <c r="P235" s="454">
        <v>44468</v>
      </c>
    </row>
    <row r="236" spans="1:16" ht="21" x14ac:dyDescent="0.2">
      <c r="A236" s="451" t="s">
        <v>1771</v>
      </c>
      <c r="B236" s="451" t="s">
        <v>1575</v>
      </c>
      <c r="C236" s="451" t="s">
        <v>1432</v>
      </c>
      <c r="D236" s="451" t="s">
        <v>1448</v>
      </c>
      <c r="E236" s="451" t="s">
        <v>1460</v>
      </c>
      <c r="F236" s="451" t="s">
        <v>1606</v>
      </c>
      <c r="G236" s="452" t="s">
        <v>1436</v>
      </c>
      <c r="H236" s="453">
        <v>8737</v>
      </c>
      <c r="I236" s="452" t="s">
        <v>1462</v>
      </c>
      <c r="J236" s="455"/>
      <c r="K236" s="452" t="s">
        <v>1533</v>
      </c>
      <c r="L236" s="452" t="s">
        <v>1439</v>
      </c>
      <c r="M236" s="452" t="s">
        <v>1452</v>
      </c>
      <c r="N236" s="454">
        <v>44550</v>
      </c>
      <c r="O236" s="452" t="s">
        <v>1453</v>
      </c>
      <c r="P236" s="454">
        <v>44553</v>
      </c>
    </row>
    <row r="237" spans="1:16" x14ac:dyDescent="0.2">
      <c r="A237" s="451" t="s">
        <v>1771</v>
      </c>
      <c r="B237" s="451" t="s">
        <v>1713</v>
      </c>
      <c r="C237" s="451" t="s">
        <v>1432</v>
      </c>
      <c r="D237" s="451" t="s">
        <v>1466</v>
      </c>
      <c r="E237" s="451" t="s">
        <v>1434</v>
      </c>
      <c r="F237" s="451" t="s">
        <v>1789</v>
      </c>
      <c r="G237" s="452" t="s">
        <v>1436</v>
      </c>
      <c r="H237" s="453">
        <v>7417</v>
      </c>
      <c r="I237" s="452" t="s">
        <v>1676</v>
      </c>
      <c r="J237" s="452" t="s">
        <v>1438</v>
      </c>
      <c r="K237" s="452" t="s">
        <v>1438</v>
      </c>
      <c r="L237" s="452" t="s">
        <v>1439</v>
      </c>
      <c r="M237" s="452" t="s">
        <v>1440</v>
      </c>
      <c r="N237" s="454">
        <v>44330</v>
      </c>
      <c r="O237" s="452" t="s">
        <v>1440</v>
      </c>
      <c r="P237" s="454">
        <v>44468</v>
      </c>
    </row>
    <row r="238" spans="1:16" x14ac:dyDescent="0.2">
      <c r="A238" s="451" t="s">
        <v>1771</v>
      </c>
      <c r="B238" s="451" t="s">
        <v>1713</v>
      </c>
      <c r="C238" s="451" t="s">
        <v>1432</v>
      </c>
      <c r="D238" s="451" t="s">
        <v>1507</v>
      </c>
      <c r="E238" s="451" t="s">
        <v>1442</v>
      </c>
      <c r="F238" s="451" t="s">
        <v>1790</v>
      </c>
      <c r="G238" s="452" t="s">
        <v>1436</v>
      </c>
      <c r="H238" s="453">
        <v>29141</v>
      </c>
      <c r="I238" s="452" t="s">
        <v>1640</v>
      </c>
      <c r="J238" s="452" t="s">
        <v>1438</v>
      </c>
      <c r="K238" s="452" t="s">
        <v>1438</v>
      </c>
      <c r="L238" s="452" t="s">
        <v>1439</v>
      </c>
      <c r="M238" s="452" t="s">
        <v>1440</v>
      </c>
      <c r="N238" s="454">
        <v>44384</v>
      </c>
      <c r="O238" s="452" t="s">
        <v>1440</v>
      </c>
      <c r="P238" s="454">
        <v>44468</v>
      </c>
    </row>
    <row r="239" spans="1:16" ht="21" x14ac:dyDescent="0.2">
      <c r="A239" s="451" t="s">
        <v>1771</v>
      </c>
      <c r="B239" s="451" t="s">
        <v>1713</v>
      </c>
      <c r="C239" s="451" t="s">
        <v>1432</v>
      </c>
      <c r="D239" s="451" t="s">
        <v>1540</v>
      </c>
      <c r="E239" s="451" t="s">
        <v>1677</v>
      </c>
      <c r="F239" s="451" t="s">
        <v>1791</v>
      </c>
      <c r="G239" s="452" t="s">
        <v>1436</v>
      </c>
      <c r="H239" s="453">
        <v>10354</v>
      </c>
      <c r="I239" s="452" t="s">
        <v>1678</v>
      </c>
      <c r="J239" s="455"/>
      <c r="K239" s="452" t="s">
        <v>1533</v>
      </c>
      <c r="L239" s="452" t="s">
        <v>1439</v>
      </c>
      <c r="M239" s="452" t="s">
        <v>1452</v>
      </c>
      <c r="N239" s="454">
        <v>44525</v>
      </c>
      <c r="O239" s="452" t="s">
        <v>1534</v>
      </c>
      <c r="P239" s="454">
        <v>44525</v>
      </c>
    </row>
    <row r="240" spans="1:16" x14ac:dyDescent="0.2">
      <c r="A240" s="451" t="s">
        <v>1771</v>
      </c>
      <c r="B240" s="451" t="s">
        <v>1717</v>
      </c>
      <c r="C240" s="451" t="s">
        <v>1432</v>
      </c>
      <c r="D240" s="451" t="s">
        <v>1433</v>
      </c>
      <c r="E240" s="451" t="s">
        <v>1434</v>
      </c>
      <c r="F240" s="451" t="s">
        <v>1792</v>
      </c>
      <c r="G240" s="452" t="s">
        <v>1436</v>
      </c>
      <c r="H240" s="453">
        <v>87812</v>
      </c>
      <c r="I240" s="452" t="s">
        <v>1654</v>
      </c>
      <c r="J240" s="452" t="s">
        <v>1438</v>
      </c>
      <c r="K240" s="452" t="s">
        <v>1438</v>
      </c>
      <c r="L240" s="452" t="s">
        <v>1439</v>
      </c>
      <c r="M240" s="452" t="s">
        <v>1440</v>
      </c>
      <c r="N240" s="454">
        <v>44312</v>
      </c>
      <c r="O240" s="452" t="s">
        <v>1440</v>
      </c>
      <c r="P240" s="454">
        <v>44468</v>
      </c>
    </row>
    <row r="241" spans="1:16" ht="21" x14ac:dyDescent="0.2">
      <c r="A241" s="451" t="s">
        <v>1793</v>
      </c>
      <c r="B241" s="451" t="s">
        <v>1463</v>
      </c>
      <c r="C241" s="451" t="s">
        <v>1432</v>
      </c>
      <c r="D241" s="451" t="s">
        <v>1433</v>
      </c>
      <c r="E241" s="451" t="s">
        <v>1442</v>
      </c>
      <c r="F241" s="451" t="s">
        <v>1794</v>
      </c>
      <c r="G241" s="452" t="s">
        <v>1436</v>
      </c>
      <c r="H241" s="453">
        <v>1181542</v>
      </c>
      <c r="I241" s="452" t="s">
        <v>1650</v>
      </c>
      <c r="J241" s="452" t="s">
        <v>1438</v>
      </c>
      <c r="K241" s="452" t="s">
        <v>1438</v>
      </c>
      <c r="L241" s="452" t="s">
        <v>1439</v>
      </c>
      <c r="M241" s="452" t="s">
        <v>1440</v>
      </c>
      <c r="N241" s="454">
        <v>44309</v>
      </c>
      <c r="O241" s="452" t="s">
        <v>1440</v>
      </c>
      <c r="P241" s="454">
        <v>44468</v>
      </c>
    </row>
    <row r="242" spans="1:16" ht="21" x14ac:dyDescent="0.2">
      <c r="A242" s="451" t="s">
        <v>1793</v>
      </c>
      <c r="B242" s="451" t="s">
        <v>1693</v>
      </c>
      <c r="C242" s="451" t="s">
        <v>1432</v>
      </c>
      <c r="D242" s="451" t="s">
        <v>1433</v>
      </c>
      <c r="E242" s="451" t="s">
        <v>1434</v>
      </c>
      <c r="F242" s="451" t="s">
        <v>1754</v>
      </c>
      <c r="G242" s="452" t="s">
        <v>1436</v>
      </c>
      <c r="H242" s="453">
        <v>4940</v>
      </c>
      <c r="I242" s="452" t="s">
        <v>1648</v>
      </c>
      <c r="J242" s="452" t="s">
        <v>1438</v>
      </c>
      <c r="K242" s="452" t="s">
        <v>1438</v>
      </c>
      <c r="L242" s="452" t="s">
        <v>1439</v>
      </c>
      <c r="M242" s="452" t="s">
        <v>1440</v>
      </c>
      <c r="N242" s="454">
        <v>44309</v>
      </c>
      <c r="O242" s="452" t="s">
        <v>1440</v>
      </c>
      <c r="P242" s="454">
        <v>44468</v>
      </c>
    </row>
    <row r="243" spans="1:16" ht="21" x14ac:dyDescent="0.2">
      <c r="A243" s="451" t="s">
        <v>1793</v>
      </c>
      <c r="B243" s="451" t="s">
        <v>1695</v>
      </c>
      <c r="C243" s="451" t="s">
        <v>1432</v>
      </c>
      <c r="D243" s="451" t="s">
        <v>1466</v>
      </c>
      <c r="E243" s="451" t="s">
        <v>1442</v>
      </c>
      <c r="F243" s="451" t="s">
        <v>1795</v>
      </c>
      <c r="G243" s="452" t="s">
        <v>1436</v>
      </c>
      <c r="H243" s="453">
        <v>67227.44</v>
      </c>
      <c r="I243" s="452" t="s">
        <v>1655</v>
      </c>
      <c r="J243" s="452" t="s">
        <v>1438</v>
      </c>
      <c r="K243" s="452" t="s">
        <v>1438</v>
      </c>
      <c r="L243" s="452" t="s">
        <v>1439</v>
      </c>
      <c r="M243" s="452" t="s">
        <v>1440</v>
      </c>
      <c r="N243" s="454">
        <v>44341</v>
      </c>
      <c r="O243" s="452" t="s">
        <v>1440</v>
      </c>
      <c r="P243" s="454">
        <v>44468</v>
      </c>
    </row>
    <row r="244" spans="1:16" ht="21" x14ac:dyDescent="0.2">
      <c r="A244" s="451" t="s">
        <v>1793</v>
      </c>
      <c r="B244" s="451" t="s">
        <v>1697</v>
      </c>
      <c r="C244" s="451" t="s">
        <v>1432</v>
      </c>
      <c r="D244" s="451" t="s">
        <v>1433</v>
      </c>
      <c r="E244" s="451" t="s">
        <v>1434</v>
      </c>
      <c r="F244" s="451" t="s">
        <v>1796</v>
      </c>
      <c r="G244" s="452" t="s">
        <v>1436</v>
      </c>
      <c r="H244" s="453">
        <v>30064</v>
      </c>
      <c r="I244" s="452" t="s">
        <v>1670</v>
      </c>
      <c r="J244" s="452" t="s">
        <v>1438</v>
      </c>
      <c r="K244" s="452" t="s">
        <v>1438</v>
      </c>
      <c r="L244" s="452" t="s">
        <v>1439</v>
      </c>
      <c r="M244" s="452" t="s">
        <v>1440</v>
      </c>
      <c r="N244" s="454">
        <v>44309</v>
      </c>
      <c r="O244" s="452" t="s">
        <v>1440</v>
      </c>
      <c r="P244" s="454">
        <v>44468</v>
      </c>
    </row>
    <row r="245" spans="1:16" ht="21" x14ac:dyDescent="0.2">
      <c r="A245" s="451" t="s">
        <v>1793</v>
      </c>
      <c r="B245" s="451" t="s">
        <v>1697</v>
      </c>
      <c r="C245" s="451" t="s">
        <v>1432</v>
      </c>
      <c r="D245" s="451" t="s">
        <v>1466</v>
      </c>
      <c r="E245" s="451" t="s">
        <v>1442</v>
      </c>
      <c r="F245" s="451" t="s">
        <v>1797</v>
      </c>
      <c r="G245" s="452" t="s">
        <v>1436</v>
      </c>
      <c r="H245" s="453">
        <v>647</v>
      </c>
      <c r="I245" s="452" t="s">
        <v>1488</v>
      </c>
      <c r="J245" s="452" t="s">
        <v>1438</v>
      </c>
      <c r="K245" s="452" t="s">
        <v>1438</v>
      </c>
      <c r="L245" s="452" t="s">
        <v>1439</v>
      </c>
      <c r="M245" s="452" t="s">
        <v>1440</v>
      </c>
      <c r="N245" s="454">
        <v>44342</v>
      </c>
      <c r="O245" s="452" t="s">
        <v>1440</v>
      </c>
      <c r="P245" s="454">
        <v>44468</v>
      </c>
    </row>
    <row r="246" spans="1:16" ht="21" x14ac:dyDescent="0.2">
      <c r="A246" s="451" t="s">
        <v>1793</v>
      </c>
      <c r="B246" s="451" t="s">
        <v>1697</v>
      </c>
      <c r="C246" s="451" t="s">
        <v>1432</v>
      </c>
      <c r="D246" s="451" t="s">
        <v>1448</v>
      </c>
      <c r="E246" s="451" t="s">
        <v>1544</v>
      </c>
      <c r="F246" s="451" t="s">
        <v>1797</v>
      </c>
      <c r="G246" s="452" t="s">
        <v>1436</v>
      </c>
      <c r="H246" s="453">
        <v>859</v>
      </c>
      <c r="I246" s="452" t="s">
        <v>1564</v>
      </c>
      <c r="J246" s="455"/>
      <c r="K246" s="452" t="s">
        <v>1533</v>
      </c>
      <c r="L246" s="452" t="s">
        <v>1439</v>
      </c>
      <c r="M246" s="452" t="s">
        <v>1452</v>
      </c>
      <c r="N246" s="454">
        <v>44539</v>
      </c>
      <c r="O246" s="452" t="s">
        <v>1453</v>
      </c>
      <c r="P246" s="454">
        <v>44544</v>
      </c>
    </row>
    <row r="247" spans="1:16" ht="21" x14ac:dyDescent="0.2">
      <c r="A247" s="451" t="s">
        <v>1793</v>
      </c>
      <c r="B247" s="451" t="s">
        <v>1703</v>
      </c>
      <c r="C247" s="451" t="s">
        <v>1432</v>
      </c>
      <c r="D247" s="451" t="s">
        <v>1491</v>
      </c>
      <c r="E247" s="451" t="s">
        <v>1434</v>
      </c>
      <c r="F247" s="451" t="s">
        <v>1469</v>
      </c>
      <c r="G247" s="452" t="s">
        <v>1436</v>
      </c>
      <c r="H247" s="453">
        <v>10460</v>
      </c>
      <c r="I247" s="452" t="s">
        <v>1613</v>
      </c>
      <c r="J247" s="452" t="s">
        <v>1438</v>
      </c>
      <c r="K247" s="452" t="s">
        <v>1438</v>
      </c>
      <c r="L247" s="452" t="s">
        <v>1439</v>
      </c>
      <c r="M247" s="452" t="s">
        <v>1440</v>
      </c>
      <c r="N247" s="454">
        <v>44370</v>
      </c>
      <c r="O247" s="452" t="s">
        <v>1440</v>
      </c>
      <c r="P247" s="454">
        <v>44468</v>
      </c>
    </row>
    <row r="248" spans="1:16" ht="21" x14ac:dyDescent="0.2">
      <c r="A248" s="451" t="s">
        <v>1793</v>
      </c>
      <c r="B248" s="451" t="s">
        <v>1703</v>
      </c>
      <c r="C248" s="451" t="s">
        <v>1432</v>
      </c>
      <c r="D248" s="451" t="s">
        <v>1507</v>
      </c>
      <c r="E248" s="451" t="s">
        <v>1442</v>
      </c>
      <c r="F248" s="451" t="s">
        <v>1473</v>
      </c>
      <c r="G248" s="452" t="s">
        <v>1436</v>
      </c>
      <c r="H248" s="453">
        <v>-10460</v>
      </c>
      <c r="I248" s="452" t="s">
        <v>1707</v>
      </c>
      <c r="J248" s="452" t="s">
        <v>1438</v>
      </c>
      <c r="K248" s="452" t="s">
        <v>1438</v>
      </c>
      <c r="L248" s="452" t="s">
        <v>1439</v>
      </c>
      <c r="M248" s="452" t="s">
        <v>1440</v>
      </c>
      <c r="N248" s="454">
        <v>44384</v>
      </c>
      <c r="O248" s="452" t="s">
        <v>1440</v>
      </c>
      <c r="P248" s="454">
        <v>44468</v>
      </c>
    </row>
    <row r="249" spans="1:16" ht="21" x14ac:dyDescent="0.2">
      <c r="A249" s="451" t="s">
        <v>1793</v>
      </c>
      <c r="B249" s="451" t="s">
        <v>1708</v>
      </c>
      <c r="C249" s="451" t="s">
        <v>1432</v>
      </c>
      <c r="D249" s="451" t="s">
        <v>1507</v>
      </c>
      <c r="E249" s="451" t="s">
        <v>1442</v>
      </c>
      <c r="F249" s="451" t="s">
        <v>1798</v>
      </c>
      <c r="G249" s="452" t="s">
        <v>1436</v>
      </c>
      <c r="H249" s="453">
        <v>10460</v>
      </c>
      <c r="I249" s="452" t="s">
        <v>1707</v>
      </c>
      <c r="J249" s="452" t="s">
        <v>1438</v>
      </c>
      <c r="K249" s="452" t="s">
        <v>1438</v>
      </c>
      <c r="L249" s="452" t="s">
        <v>1439</v>
      </c>
      <c r="M249" s="452" t="s">
        <v>1440</v>
      </c>
      <c r="N249" s="454">
        <v>44384</v>
      </c>
      <c r="O249" s="452" t="s">
        <v>1440</v>
      </c>
      <c r="P249" s="454">
        <v>44468</v>
      </c>
    </row>
    <row r="250" spans="1:16" ht="21" x14ac:dyDescent="0.2">
      <c r="A250" s="451" t="s">
        <v>1793</v>
      </c>
      <c r="B250" s="451" t="s">
        <v>1708</v>
      </c>
      <c r="C250" s="451" t="s">
        <v>1432</v>
      </c>
      <c r="D250" s="451" t="s">
        <v>1531</v>
      </c>
      <c r="E250" s="451" t="s">
        <v>1568</v>
      </c>
      <c r="F250" s="451" t="s">
        <v>1769</v>
      </c>
      <c r="G250" s="452" t="s">
        <v>1436</v>
      </c>
      <c r="H250" s="453">
        <v>942.5</v>
      </c>
      <c r="I250" s="452" t="s">
        <v>1627</v>
      </c>
      <c r="J250" s="455"/>
      <c r="K250" s="452" t="s">
        <v>1533</v>
      </c>
      <c r="L250" s="452" t="s">
        <v>1439</v>
      </c>
      <c r="M250" s="452" t="s">
        <v>1452</v>
      </c>
      <c r="N250" s="454">
        <v>44496</v>
      </c>
      <c r="O250" s="452" t="s">
        <v>1534</v>
      </c>
      <c r="P250" s="454">
        <v>44497</v>
      </c>
    </row>
    <row r="251" spans="1:16" ht="21" x14ac:dyDescent="0.2">
      <c r="A251" s="451" t="s">
        <v>1793</v>
      </c>
      <c r="B251" s="451" t="s">
        <v>1708</v>
      </c>
      <c r="C251" s="451" t="s">
        <v>1432</v>
      </c>
      <c r="D251" s="451" t="s">
        <v>1531</v>
      </c>
      <c r="E251" s="451" t="s">
        <v>1628</v>
      </c>
      <c r="F251" s="451" t="s">
        <v>1769</v>
      </c>
      <c r="G251" s="452" t="s">
        <v>1436</v>
      </c>
      <c r="H251" s="453">
        <v>826.88</v>
      </c>
      <c r="I251" s="452" t="s">
        <v>1629</v>
      </c>
      <c r="J251" s="455"/>
      <c r="K251" s="452" t="s">
        <v>1533</v>
      </c>
      <c r="L251" s="452" t="s">
        <v>1439</v>
      </c>
      <c r="M251" s="452" t="s">
        <v>1452</v>
      </c>
      <c r="N251" s="454">
        <v>44496</v>
      </c>
      <c r="O251" s="452" t="s">
        <v>1534</v>
      </c>
      <c r="P251" s="454">
        <v>44497</v>
      </c>
    </row>
    <row r="252" spans="1:16" ht="21" x14ac:dyDescent="0.2">
      <c r="A252" s="451" t="s">
        <v>1793</v>
      </c>
      <c r="B252" s="451" t="s">
        <v>1575</v>
      </c>
      <c r="C252" s="451" t="s">
        <v>1432</v>
      </c>
      <c r="D252" s="451" t="s">
        <v>1507</v>
      </c>
      <c r="E252" s="451" t="s">
        <v>1442</v>
      </c>
      <c r="F252" s="451" t="s">
        <v>1799</v>
      </c>
      <c r="G252" s="452" t="s">
        <v>1436</v>
      </c>
      <c r="H252" s="453">
        <v>16654</v>
      </c>
      <c r="I252" s="452" t="s">
        <v>1712</v>
      </c>
      <c r="J252" s="452" t="s">
        <v>1438</v>
      </c>
      <c r="K252" s="452" t="s">
        <v>1438</v>
      </c>
      <c r="L252" s="452" t="s">
        <v>1439</v>
      </c>
      <c r="M252" s="452" t="s">
        <v>1440</v>
      </c>
      <c r="N252" s="454">
        <v>44399</v>
      </c>
      <c r="O252" s="452" t="s">
        <v>1440</v>
      </c>
      <c r="P252" s="454">
        <v>44468</v>
      </c>
    </row>
    <row r="253" spans="1:16" ht="21" x14ac:dyDescent="0.2">
      <c r="A253" s="451" t="s">
        <v>1793</v>
      </c>
      <c r="B253" s="451" t="s">
        <v>1575</v>
      </c>
      <c r="C253" s="451" t="s">
        <v>1432</v>
      </c>
      <c r="D253" s="451" t="s">
        <v>1448</v>
      </c>
      <c r="E253" s="451" t="s">
        <v>1460</v>
      </c>
      <c r="F253" s="451" t="s">
        <v>1769</v>
      </c>
      <c r="G253" s="452" t="s">
        <v>1436</v>
      </c>
      <c r="H253" s="453">
        <v>13323</v>
      </c>
      <c r="I253" s="452" t="s">
        <v>1462</v>
      </c>
      <c r="J253" s="455"/>
      <c r="K253" s="452" t="s">
        <v>1533</v>
      </c>
      <c r="L253" s="452" t="s">
        <v>1439</v>
      </c>
      <c r="M253" s="452" t="s">
        <v>1452</v>
      </c>
      <c r="N253" s="454">
        <v>44550</v>
      </c>
      <c r="O253" s="452" t="s">
        <v>1453</v>
      </c>
      <c r="P253" s="454">
        <v>44553</v>
      </c>
    </row>
    <row r="254" spans="1:16" ht="21" x14ac:dyDescent="0.2">
      <c r="A254" s="451" t="s">
        <v>1793</v>
      </c>
      <c r="B254" s="451" t="s">
        <v>1713</v>
      </c>
      <c r="C254" s="451" t="s">
        <v>1432</v>
      </c>
      <c r="D254" s="451" t="s">
        <v>1466</v>
      </c>
      <c r="E254" s="451" t="s">
        <v>1434</v>
      </c>
      <c r="F254" s="451" t="s">
        <v>1800</v>
      </c>
      <c r="G254" s="452" t="s">
        <v>1436</v>
      </c>
      <c r="H254" s="453">
        <v>7783</v>
      </c>
      <c r="I254" s="452" t="s">
        <v>1676</v>
      </c>
      <c r="J254" s="452" t="s">
        <v>1438</v>
      </c>
      <c r="K254" s="452" t="s">
        <v>1438</v>
      </c>
      <c r="L254" s="452" t="s">
        <v>1439</v>
      </c>
      <c r="M254" s="452" t="s">
        <v>1440</v>
      </c>
      <c r="N254" s="454">
        <v>44330</v>
      </c>
      <c r="O254" s="452" t="s">
        <v>1440</v>
      </c>
      <c r="P254" s="454">
        <v>44468</v>
      </c>
    </row>
    <row r="255" spans="1:16" ht="21" x14ac:dyDescent="0.2">
      <c r="A255" s="451" t="s">
        <v>1793</v>
      </c>
      <c r="B255" s="451" t="s">
        <v>1713</v>
      </c>
      <c r="C255" s="451" t="s">
        <v>1432</v>
      </c>
      <c r="D255" s="451" t="s">
        <v>1507</v>
      </c>
      <c r="E255" s="451" t="s">
        <v>1434</v>
      </c>
      <c r="F255" s="451" t="s">
        <v>1731</v>
      </c>
      <c r="G255" s="452" t="s">
        <v>1436</v>
      </c>
      <c r="H255" s="453">
        <v>50055</v>
      </c>
      <c r="I255" s="452" t="s">
        <v>1640</v>
      </c>
      <c r="J255" s="452" t="s">
        <v>1438</v>
      </c>
      <c r="K255" s="452" t="s">
        <v>1438</v>
      </c>
      <c r="L255" s="452" t="s">
        <v>1439</v>
      </c>
      <c r="M255" s="452" t="s">
        <v>1440</v>
      </c>
      <c r="N255" s="454">
        <v>44384</v>
      </c>
      <c r="O255" s="452" t="s">
        <v>1440</v>
      </c>
      <c r="P255" s="454">
        <v>44468</v>
      </c>
    </row>
    <row r="256" spans="1:16" ht="21" x14ac:dyDescent="0.2">
      <c r="A256" s="451" t="s">
        <v>1793</v>
      </c>
      <c r="B256" s="451" t="s">
        <v>1713</v>
      </c>
      <c r="C256" s="451" t="s">
        <v>1432</v>
      </c>
      <c r="D256" s="451" t="s">
        <v>1540</v>
      </c>
      <c r="E256" s="451" t="s">
        <v>1677</v>
      </c>
      <c r="F256" s="451" t="s">
        <v>1801</v>
      </c>
      <c r="G256" s="452" t="s">
        <v>1436</v>
      </c>
      <c r="H256" s="453">
        <v>10891</v>
      </c>
      <c r="I256" s="452" t="s">
        <v>1678</v>
      </c>
      <c r="J256" s="455"/>
      <c r="K256" s="452" t="s">
        <v>1533</v>
      </c>
      <c r="L256" s="452" t="s">
        <v>1439</v>
      </c>
      <c r="M256" s="452" t="s">
        <v>1452</v>
      </c>
      <c r="N256" s="454">
        <v>44525</v>
      </c>
      <c r="O256" s="452" t="s">
        <v>1534</v>
      </c>
      <c r="P256" s="454">
        <v>44525</v>
      </c>
    </row>
    <row r="257" spans="1:16" ht="21" x14ac:dyDescent="0.2">
      <c r="A257" s="451" t="s">
        <v>1793</v>
      </c>
      <c r="B257" s="451" t="s">
        <v>1717</v>
      </c>
      <c r="C257" s="451" t="s">
        <v>1432</v>
      </c>
      <c r="D257" s="451" t="s">
        <v>1433</v>
      </c>
      <c r="E257" s="451" t="s">
        <v>1442</v>
      </c>
      <c r="F257" s="451" t="s">
        <v>1802</v>
      </c>
      <c r="G257" s="452" t="s">
        <v>1436</v>
      </c>
      <c r="H257" s="453">
        <v>118732</v>
      </c>
      <c r="I257" s="452" t="s">
        <v>1654</v>
      </c>
      <c r="J257" s="452" t="s">
        <v>1438</v>
      </c>
      <c r="K257" s="452" t="s">
        <v>1438</v>
      </c>
      <c r="L257" s="452" t="s">
        <v>1439</v>
      </c>
      <c r="M257" s="452" t="s">
        <v>1440</v>
      </c>
      <c r="N257" s="454">
        <v>44312</v>
      </c>
      <c r="O257" s="452" t="s">
        <v>1440</v>
      </c>
      <c r="P257" s="454">
        <v>44468</v>
      </c>
    </row>
    <row r="258" spans="1:16" ht="21" x14ac:dyDescent="0.2">
      <c r="A258" s="451" t="s">
        <v>1803</v>
      </c>
      <c r="B258" s="451" t="s">
        <v>1463</v>
      </c>
      <c r="C258" s="451" t="s">
        <v>1432</v>
      </c>
      <c r="D258" s="451" t="s">
        <v>1433</v>
      </c>
      <c r="E258" s="451" t="s">
        <v>1442</v>
      </c>
      <c r="F258" s="451" t="s">
        <v>1753</v>
      </c>
      <c r="G258" s="452" t="s">
        <v>1436</v>
      </c>
      <c r="H258" s="453">
        <v>1362762</v>
      </c>
      <c r="I258" s="452" t="s">
        <v>1650</v>
      </c>
      <c r="J258" s="452" t="s">
        <v>1438</v>
      </c>
      <c r="K258" s="452" t="s">
        <v>1438</v>
      </c>
      <c r="L258" s="452" t="s">
        <v>1439</v>
      </c>
      <c r="M258" s="452" t="s">
        <v>1440</v>
      </c>
      <c r="N258" s="454">
        <v>44309</v>
      </c>
      <c r="O258" s="452" t="s">
        <v>1440</v>
      </c>
      <c r="P258" s="454">
        <v>44468</v>
      </c>
    </row>
    <row r="259" spans="1:16" ht="21" x14ac:dyDescent="0.2">
      <c r="A259" s="451" t="s">
        <v>1803</v>
      </c>
      <c r="B259" s="451" t="s">
        <v>1693</v>
      </c>
      <c r="C259" s="451" t="s">
        <v>1432</v>
      </c>
      <c r="D259" s="451" t="s">
        <v>1433</v>
      </c>
      <c r="E259" s="451" t="s">
        <v>1434</v>
      </c>
      <c r="F259" s="451" t="s">
        <v>1804</v>
      </c>
      <c r="G259" s="452" t="s">
        <v>1436</v>
      </c>
      <c r="H259" s="453">
        <v>6955</v>
      </c>
      <c r="I259" s="452" t="s">
        <v>1648</v>
      </c>
      <c r="J259" s="452" t="s">
        <v>1438</v>
      </c>
      <c r="K259" s="452" t="s">
        <v>1438</v>
      </c>
      <c r="L259" s="452" t="s">
        <v>1439</v>
      </c>
      <c r="M259" s="452" t="s">
        <v>1440</v>
      </c>
      <c r="N259" s="454">
        <v>44309</v>
      </c>
      <c r="O259" s="452" t="s">
        <v>1440</v>
      </c>
      <c r="P259" s="454">
        <v>44468</v>
      </c>
    </row>
    <row r="260" spans="1:16" ht="21" x14ac:dyDescent="0.2">
      <c r="A260" s="451" t="s">
        <v>1803</v>
      </c>
      <c r="B260" s="451" t="s">
        <v>1695</v>
      </c>
      <c r="C260" s="451" t="s">
        <v>1432</v>
      </c>
      <c r="D260" s="451" t="s">
        <v>1466</v>
      </c>
      <c r="E260" s="451" t="s">
        <v>1434</v>
      </c>
      <c r="F260" s="451" t="s">
        <v>1805</v>
      </c>
      <c r="G260" s="452" t="s">
        <v>1436</v>
      </c>
      <c r="H260" s="453">
        <v>433022.63</v>
      </c>
      <c r="I260" s="452" t="s">
        <v>1655</v>
      </c>
      <c r="J260" s="452" t="s">
        <v>1438</v>
      </c>
      <c r="K260" s="452" t="s">
        <v>1438</v>
      </c>
      <c r="L260" s="452" t="s">
        <v>1439</v>
      </c>
      <c r="M260" s="452" t="s">
        <v>1440</v>
      </c>
      <c r="N260" s="454">
        <v>44341</v>
      </c>
      <c r="O260" s="452" t="s">
        <v>1440</v>
      </c>
      <c r="P260" s="454">
        <v>44468</v>
      </c>
    </row>
    <row r="261" spans="1:16" ht="21" x14ac:dyDescent="0.2">
      <c r="A261" s="451" t="s">
        <v>1803</v>
      </c>
      <c r="B261" s="451" t="s">
        <v>1697</v>
      </c>
      <c r="C261" s="451" t="s">
        <v>1432</v>
      </c>
      <c r="D261" s="451" t="s">
        <v>1433</v>
      </c>
      <c r="E261" s="451" t="s">
        <v>1434</v>
      </c>
      <c r="F261" s="451" t="s">
        <v>1806</v>
      </c>
      <c r="G261" s="452" t="s">
        <v>1436</v>
      </c>
      <c r="H261" s="453">
        <v>35314</v>
      </c>
      <c r="I261" s="452" t="s">
        <v>1670</v>
      </c>
      <c r="J261" s="452" t="s">
        <v>1438</v>
      </c>
      <c r="K261" s="452" t="s">
        <v>1438</v>
      </c>
      <c r="L261" s="452" t="s">
        <v>1439</v>
      </c>
      <c r="M261" s="452" t="s">
        <v>1440</v>
      </c>
      <c r="N261" s="454">
        <v>44309</v>
      </c>
      <c r="O261" s="452" t="s">
        <v>1440</v>
      </c>
      <c r="P261" s="454">
        <v>44468</v>
      </c>
    </row>
    <row r="262" spans="1:16" ht="21" x14ac:dyDescent="0.2">
      <c r="A262" s="451" t="s">
        <v>1803</v>
      </c>
      <c r="B262" s="451" t="s">
        <v>1697</v>
      </c>
      <c r="C262" s="451" t="s">
        <v>1432</v>
      </c>
      <c r="D262" s="451" t="s">
        <v>1448</v>
      </c>
      <c r="E262" s="451" t="s">
        <v>1544</v>
      </c>
      <c r="F262" s="451" t="s">
        <v>1571</v>
      </c>
      <c r="G262" s="452" t="s">
        <v>1436</v>
      </c>
      <c r="H262" s="453">
        <v>834</v>
      </c>
      <c r="I262" s="452" t="s">
        <v>1564</v>
      </c>
      <c r="J262" s="455"/>
      <c r="K262" s="452" t="s">
        <v>1533</v>
      </c>
      <c r="L262" s="452" t="s">
        <v>1439</v>
      </c>
      <c r="M262" s="452" t="s">
        <v>1452</v>
      </c>
      <c r="N262" s="454">
        <v>44539</v>
      </c>
      <c r="O262" s="452" t="s">
        <v>1453</v>
      </c>
      <c r="P262" s="454">
        <v>44544</v>
      </c>
    </row>
    <row r="263" spans="1:16" ht="21" x14ac:dyDescent="0.2">
      <c r="A263" s="451" t="s">
        <v>1803</v>
      </c>
      <c r="B263" s="451" t="s">
        <v>1703</v>
      </c>
      <c r="C263" s="451" t="s">
        <v>1432</v>
      </c>
      <c r="D263" s="451" t="s">
        <v>1491</v>
      </c>
      <c r="E263" s="451" t="s">
        <v>1434</v>
      </c>
      <c r="F263" s="451" t="s">
        <v>1807</v>
      </c>
      <c r="G263" s="452" t="s">
        <v>1436</v>
      </c>
      <c r="H263" s="453">
        <v>12830</v>
      </c>
      <c r="I263" s="452" t="s">
        <v>1613</v>
      </c>
      <c r="J263" s="452" t="s">
        <v>1438</v>
      </c>
      <c r="K263" s="452" t="s">
        <v>1438</v>
      </c>
      <c r="L263" s="452" t="s">
        <v>1439</v>
      </c>
      <c r="M263" s="452" t="s">
        <v>1440</v>
      </c>
      <c r="N263" s="454">
        <v>44370</v>
      </c>
      <c r="O263" s="452" t="s">
        <v>1440</v>
      </c>
      <c r="P263" s="454">
        <v>44468</v>
      </c>
    </row>
    <row r="264" spans="1:16" ht="21" x14ac:dyDescent="0.2">
      <c r="A264" s="451" t="s">
        <v>1803</v>
      </c>
      <c r="B264" s="451" t="s">
        <v>1703</v>
      </c>
      <c r="C264" s="451" t="s">
        <v>1432</v>
      </c>
      <c r="D264" s="451" t="s">
        <v>1507</v>
      </c>
      <c r="E264" s="451" t="s">
        <v>1442</v>
      </c>
      <c r="F264" s="451" t="s">
        <v>1808</v>
      </c>
      <c r="G264" s="452" t="s">
        <v>1436</v>
      </c>
      <c r="H264" s="453">
        <v>-12830</v>
      </c>
      <c r="I264" s="452" t="s">
        <v>1707</v>
      </c>
      <c r="J264" s="452" t="s">
        <v>1438</v>
      </c>
      <c r="K264" s="452" t="s">
        <v>1438</v>
      </c>
      <c r="L264" s="452" t="s">
        <v>1439</v>
      </c>
      <c r="M264" s="452" t="s">
        <v>1440</v>
      </c>
      <c r="N264" s="454">
        <v>44384</v>
      </c>
      <c r="O264" s="452" t="s">
        <v>1440</v>
      </c>
      <c r="P264" s="454">
        <v>44468</v>
      </c>
    </row>
    <row r="265" spans="1:16" ht="21" x14ac:dyDescent="0.2">
      <c r="A265" s="451" t="s">
        <v>1803</v>
      </c>
      <c r="B265" s="451" t="s">
        <v>1758</v>
      </c>
      <c r="C265" s="451" t="s">
        <v>1432</v>
      </c>
      <c r="D265" s="451" t="s">
        <v>1531</v>
      </c>
      <c r="E265" s="451" t="s">
        <v>1538</v>
      </c>
      <c r="F265" s="451" t="s">
        <v>1545</v>
      </c>
      <c r="G265" s="452" t="s">
        <v>1436</v>
      </c>
      <c r="H265" s="453">
        <v>46001.38</v>
      </c>
      <c r="I265" s="452" t="s">
        <v>1539</v>
      </c>
      <c r="J265" s="455"/>
      <c r="K265" s="452" t="s">
        <v>1533</v>
      </c>
      <c r="L265" s="452" t="s">
        <v>1439</v>
      </c>
      <c r="M265" s="452" t="s">
        <v>1452</v>
      </c>
      <c r="N265" s="454">
        <v>44498</v>
      </c>
      <c r="O265" s="452" t="s">
        <v>1534</v>
      </c>
      <c r="P265" s="454">
        <v>44498</v>
      </c>
    </row>
    <row r="266" spans="1:16" ht="21" x14ac:dyDescent="0.2">
      <c r="A266" s="451" t="s">
        <v>1803</v>
      </c>
      <c r="B266" s="451" t="s">
        <v>1708</v>
      </c>
      <c r="C266" s="451" t="s">
        <v>1432</v>
      </c>
      <c r="D266" s="451" t="s">
        <v>1507</v>
      </c>
      <c r="E266" s="451" t="s">
        <v>1442</v>
      </c>
      <c r="F266" s="451" t="s">
        <v>1728</v>
      </c>
      <c r="G266" s="452" t="s">
        <v>1436</v>
      </c>
      <c r="H266" s="453">
        <v>12830</v>
      </c>
      <c r="I266" s="452" t="s">
        <v>1707</v>
      </c>
      <c r="J266" s="452" t="s">
        <v>1438</v>
      </c>
      <c r="K266" s="452" t="s">
        <v>1438</v>
      </c>
      <c r="L266" s="452" t="s">
        <v>1439</v>
      </c>
      <c r="M266" s="452" t="s">
        <v>1440</v>
      </c>
      <c r="N266" s="454">
        <v>44384</v>
      </c>
      <c r="O266" s="452" t="s">
        <v>1440</v>
      </c>
      <c r="P266" s="454">
        <v>44468</v>
      </c>
    </row>
    <row r="267" spans="1:16" ht="21" x14ac:dyDescent="0.2">
      <c r="A267" s="451" t="s">
        <v>1803</v>
      </c>
      <c r="B267" s="451" t="s">
        <v>1708</v>
      </c>
      <c r="C267" s="451" t="s">
        <v>1432</v>
      </c>
      <c r="D267" s="451" t="s">
        <v>1531</v>
      </c>
      <c r="E267" s="451" t="s">
        <v>1568</v>
      </c>
      <c r="F267" s="451" t="s">
        <v>1809</v>
      </c>
      <c r="G267" s="452" t="s">
        <v>1436</v>
      </c>
      <c r="H267" s="453">
        <v>3842.5</v>
      </c>
      <c r="I267" s="452" t="s">
        <v>1627</v>
      </c>
      <c r="J267" s="455"/>
      <c r="K267" s="452" t="s">
        <v>1533</v>
      </c>
      <c r="L267" s="452" t="s">
        <v>1439</v>
      </c>
      <c r="M267" s="452" t="s">
        <v>1452</v>
      </c>
      <c r="N267" s="454">
        <v>44496</v>
      </c>
      <c r="O267" s="452" t="s">
        <v>1534</v>
      </c>
      <c r="P267" s="454">
        <v>44497</v>
      </c>
    </row>
    <row r="268" spans="1:16" ht="21" x14ac:dyDescent="0.2">
      <c r="A268" s="451" t="s">
        <v>1803</v>
      </c>
      <c r="B268" s="451" t="s">
        <v>1708</v>
      </c>
      <c r="C268" s="451" t="s">
        <v>1432</v>
      </c>
      <c r="D268" s="451" t="s">
        <v>1531</v>
      </c>
      <c r="E268" s="451" t="s">
        <v>1628</v>
      </c>
      <c r="F268" s="451" t="s">
        <v>1809</v>
      </c>
      <c r="G268" s="452" t="s">
        <v>1436</v>
      </c>
      <c r="H268" s="453">
        <v>3484.69</v>
      </c>
      <c r="I268" s="452" t="s">
        <v>1629</v>
      </c>
      <c r="J268" s="455"/>
      <c r="K268" s="452" t="s">
        <v>1533</v>
      </c>
      <c r="L268" s="452" t="s">
        <v>1439</v>
      </c>
      <c r="M268" s="452" t="s">
        <v>1452</v>
      </c>
      <c r="N268" s="454">
        <v>44496</v>
      </c>
      <c r="O268" s="452" t="s">
        <v>1534</v>
      </c>
      <c r="P268" s="454">
        <v>44497</v>
      </c>
    </row>
    <row r="269" spans="1:16" ht="21" x14ac:dyDescent="0.2">
      <c r="A269" s="451" t="s">
        <v>1803</v>
      </c>
      <c r="B269" s="451" t="s">
        <v>1575</v>
      </c>
      <c r="C269" s="451" t="s">
        <v>1432</v>
      </c>
      <c r="D269" s="451" t="s">
        <v>1507</v>
      </c>
      <c r="E269" s="451" t="s">
        <v>1442</v>
      </c>
      <c r="F269" s="451" t="s">
        <v>1810</v>
      </c>
      <c r="G269" s="452" t="s">
        <v>1436</v>
      </c>
      <c r="H269" s="453">
        <v>61904</v>
      </c>
      <c r="I269" s="452" t="s">
        <v>1712</v>
      </c>
      <c r="J269" s="452" t="s">
        <v>1438</v>
      </c>
      <c r="K269" s="452" t="s">
        <v>1438</v>
      </c>
      <c r="L269" s="452" t="s">
        <v>1439</v>
      </c>
      <c r="M269" s="452" t="s">
        <v>1440</v>
      </c>
      <c r="N269" s="454">
        <v>44399</v>
      </c>
      <c r="O269" s="452" t="s">
        <v>1440</v>
      </c>
      <c r="P269" s="454">
        <v>44468</v>
      </c>
    </row>
    <row r="270" spans="1:16" ht="21" x14ac:dyDescent="0.2">
      <c r="A270" s="451" t="s">
        <v>1803</v>
      </c>
      <c r="B270" s="451" t="s">
        <v>1575</v>
      </c>
      <c r="C270" s="451" t="s">
        <v>1432</v>
      </c>
      <c r="D270" s="451" t="s">
        <v>1448</v>
      </c>
      <c r="E270" s="451" t="s">
        <v>1460</v>
      </c>
      <c r="F270" s="451" t="s">
        <v>1809</v>
      </c>
      <c r="G270" s="452" t="s">
        <v>1436</v>
      </c>
      <c r="H270" s="453">
        <v>49523</v>
      </c>
      <c r="I270" s="452" t="s">
        <v>1462</v>
      </c>
      <c r="J270" s="455"/>
      <c r="K270" s="452" t="s">
        <v>1533</v>
      </c>
      <c r="L270" s="452" t="s">
        <v>1439</v>
      </c>
      <c r="M270" s="452" t="s">
        <v>1452</v>
      </c>
      <c r="N270" s="454">
        <v>44550</v>
      </c>
      <c r="O270" s="452" t="s">
        <v>1453</v>
      </c>
      <c r="P270" s="454">
        <v>44553</v>
      </c>
    </row>
    <row r="271" spans="1:16" ht="21" x14ac:dyDescent="0.2">
      <c r="A271" s="451" t="s">
        <v>1803</v>
      </c>
      <c r="B271" s="451" t="s">
        <v>1713</v>
      </c>
      <c r="C271" s="451" t="s">
        <v>1432</v>
      </c>
      <c r="D271" s="451" t="s">
        <v>1466</v>
      </c>
      <c r="E271" s="451" t="s">
        <v>1434</v>
      </c>
      <c r="F271" s="451" t="s">
        <v>1811</v>
      </c>
      <c r="G271" s="452" t="s">
        <v>1436</v>
      </c>
      <c r="H271" s="453">
        <v>7946</v>
      </c>
      <c r="I271" s="452" t="s">
        <v>1676</v>
      </c>
      <c r="J271" s="452" t="s">
        <v>1438</v>
      </c>
      <c r="K271" s="452" t="s">
        <v>1438</v>
      </c>
      <c r="L271" s="452" t="s">
        <v>1439</v>
      </c>
      <c r="M271" s="452" t="s">
        <v>1440</v>
      </c>
      <c r="N271" s="454">
        <v>44330</v>
      </c>
      <c r="O271" s="452" t="s">
        <v>1440</v>
      </c>
      <c r="P271" s="454">
        <v>44468</v>
      </c>
    </row>
    <row r="272" spans="1:16" ht="21" x14ac:dyDescent="0.2">
      <c r="A272" s="451" t="s">
        <v>1803</v>
      </c>
      <c r="B272" s="451" t="s">
        <v>1713</v>
      </c>
      <c r="C272" s="451" t="s">
        <v>1432</v>
      </c>
      <c r="D272" s="451" t="s">
        <v>1507</v>
      </c>
      <c r="E272" s="451" t="s">
        <v>1442</v>
      </c>
      <c r="F272" s="451" t="s">
        <v>1812</v>
      </c>
      <c r="G272" s="452" t="s">
        <v>1436</v>
      </c>
      <c r="H272" s="453">
        <v>59318</v>
      </c>
      <c r="I272" s="452" t="s">
        <v>1640</v>
      </c>
      <c r="J272" s="452" t="s">
        <v>1438</v>
      </c>
      <c r="K272" s="452" t="s">
        <v>1438</v>
      </c>
      <c r="L272" s="452" t="s">
        <v>1439</v>
      </c>
      <c r="M272" s="452" t="s">
        <v>1440</v>
      </c>
      <c r="N272" s="454">
        <v>44384</v>
      </c>
      <c r="O272" s="452" t="s">
        <v>1440</v>
      </c>
      <c r="P272" s="454">
        <v>44468</v>
      </c>
    </row>
    <row r="273" spans="1:16" ht="21" x14ac:dyDescent="0.2">
      <c r="A273" s="451" t="s">
        <v>1803</v>
      </c>
      <c r="B273" s="451" t="s">
        <v>1713</v>
      </c>
      <c r="C273" s="451" t="s">
        <v>1432</v>
      </c>
      <c r="D273" s="451" t="s">
        <v>1540</v>
      </c>
      <c r="E273" s="451" t="s">
        <v>1677</v>
      </c>
      <c r="F273" s="451" t="s">
        <v>1813</v>
      </c>
      <c r="G273" s="452" t="s">
        <v>1436</v>
      </c>
      <c r="H273" s="453">
        <v>11223</v>
      </c>
      <c r="I273" s="452" t="s">
        <v>1678</v>
      </c>
      <c r="J273" s="455"/>
      <c r="K273" s="452" t="s">
        <v>1533</v>
      </c>
      <c r="L273" s="452" t="s">
        <v>1439</v>
      </c>
      <c r="M273" s="452" t="s">
        <v>1452</v>
      </c>
      <c r="N273" s="454">
        <v>44525</v>
      </c>
      <c r="O273" s="452" t="s">
        <v>1534</v>
      </c>
      <c r="P273" s="454">
        <v>44525</v>
      </c>
    </row>
    <row r="274" spans="1:16" ht="21" x14ac:dyDescent="0.2">
      <c r="A274" s="451" t="s">
        <v>1803</v>
      </c>
      <c r="B274" s="451" t="s">
        <v>1717</v>
      </c>
      <c r="C274" s="451" t="s">
        <v>1432</v>
      </c>
      <c r="D274" s="451" t="s">
        <v>1433</v>
      </c>
      <c r="E274" s="451" t="s">
        <v>1434</v>
      </c>
      <c r="F274" s="451" t="s">
        <v>1814</v>
      </c>
      <c r="G274" s="452" t="s">
        <v>1436</v>
      </c>
      <c r="H274" s="453">
        <v>267757</v>
      </c>
      <c r="I274" s="452" t="s">
        <v>1654</v>
      </c>
      <c r="J274" s="452" t="s">
        <v>1438</v>
      </c>
      <c r="K274" s="452" t="s">
        <v>1438</v>
      </c>
      <c r="L274" s="452" t="s">
        <v>1439</v>
      </c>
      <c r="M274" s="452" t="s">
        <v>1440</v>
      </c>
      <c r="N274" s="454">
        <v>44312</v>
      </c>
      <c r="O274" s="452" t="s">
        <v>1440</v>
      </c>
      <c r="P274" s="454">
        <v>44468</v>
      </c>
    </row>
    <row r="275" spans="1:16" ht="21" x14ac:dyDescent="0.2">
      <c r="A275" s="451" t="s">
        <v>1815</v>
      </c>
      <c r="B275" s="451" t="s">
        <v>1463</v>
      </c>
      <c r="C275" s="451" t="s">
        <v>1432</v>
      </c>
      <c r="D275" s="451" t="s">
        <v>1433</v>
      </c>
      <c r="E275" s="451" t="s">
        <v>1442</v>
      </c>
      <c r="F275" s="451" t="s">
        <v>1816</v>
      </c>
      <c r="G275" s="452" t="s">
        <v>1436</v>
      </c>
      <c r="H275" s="453">
        <v>1455424</v>
      </c>
      <c r="I275" s="452" t="s">
        <v>1650</v>
      </c>
      <c r="J275" s="452" t="s">
        <v>1438</v>
      </c>
      <c r="K275" s="452" t="s">
        <v>1438</v>
      </c>
      <c r="L275" s="452" t="s">
        <v>1439</v>
      </c>
      <c r="M275" s="452" t="s">
        <v>1440</v>
      </c>
      <c r="N275" s="454">
        <v>44309</v>
      </c>
      <c r="O275" s="452" t="s">
        <v>1440</v>
      </c>
      <c r="P275" s="454">
        <v>44468</v>
      </c>
    </row>
    <row r="276" spans="1:16" ht="21" x14ac:dyDescent="0.2">
      <c r="A276" s="451" t="s">
        <v>1815</v>
      </c>
      <c r="B276" s="451" t="s">
        <v>1693</v>
      </c>
      <c r="C276" s="451" t="s">
        <v>1432</v>
      </c>
      <c r="D276" s="451" t="s">
        <v>1433</v>
      </c>
      <c r="E276" s="451" t="s">
        <v>1434</v>
      </c>
      <c r="F276" s="451" t="s">
        <v>1561</v>
      </c>
      <c r="G276" s="452" t="s">
        <v>1436</v>
      </c>
      <c r="H276" s="453">
        <v>10362</v>
      </c>
      <c r="I276" s="452" t="s">
        <v>1648</v>
      </c>
      <c r="J276" s="452" t="s">
        <v>1438</v>
      </c>
      <c r="K276" s="452" t="s">
        <v>1438</v>
      </c>
      <c r="L276" s="452" t="s">
        <v>1439</v>
      </c>
      <c r="M276" s="452" t="s">
        <v>1440</v>
      </c>
      <c r="N276" s="454">
        <v>44309</v>
      </c>
      <c r="O276" s="452" t="s">
        <v>1440</v>
      </c>
      <c r="P276" s="454">
        <v>44468</v>
      </c>
    </row>
    <row r="277" spans="1:16" ht="21" x14ac:dyDescent="0.2">
      <c r="A277" s="451" t="s">
        <v>1815</v>
      </c>
      <c r="B277" s="451" t="s">
        <v>1695</v>
      </c>
      <c r="C277" s="451" t="s">
        <v>1432</v>
      </c>
      <c r="D277" s="451" t="s">
        <v>1466</v>
      </c>
      <c r="E277" s="451" t="s">
        <v>1442</v>
      </c>
      <c r="F277" s="451" t="s">
        <v>1817</v>
      </c>
      <c r="G277" s="452" t="s">
        <v>1436</v>
      </c>
      <c r="H277" s="453">
        <v>244366.7</v>
      </c>
      <c r="I277" s="452" t="s">
        <v>1655</v>
      </c>
      <c r="J277" s="452" t="s">
        <v>1438</v>
      </c>
      <c r="K277" s="452" t="s">
        <v>1438</v>
      </c>
      <c r="L277" s="452" t="s">
        <v>1439</v>
      </c>
      <c r="M277" s="452" t="s">
        <v>1440</v>
      </c>
      <c r="N277" s="454">
        <v>44341</v>
      </c>
      <c r="O277" s="452" t="s">
        <v>1440</v>
      </c>
      <c r="P277" s="454">
        <v>44468</v>
      </c>
    </row>
    <row r="278" spans="1:16" ht="21" x14ac:dyDescent="0.2">
      <c r="A278" s="451" t="s">
        <v>1815</v>
      </c>
      <c r="B278" s="451" t="s">
        <v>1697</v>
      </c>
      <c r="C278" s="451" t="s">
        <v>1432</v>
      </c>
      <c r="D278" s="451" t="s">
        <v>1433</v>
      </c>
      <c r="E278" s="451" t="s">
        <v>1434</v>
      </c>
      <c r="F278" s="451" t="s">
        <v>1818</v>
      </c>
      <c r="G278" s="452" t="s">
        <v>1436</v>
      </c>
      <c r="H278" s="453">
        <v>26401</v>
      </c>
      <c r="I278" s="452" t="s">
        <v>1670</v>
      </c>
      <c r="J278" s="452" t="s">
        <v>1438</v>
      </c>
      <c r="K278" s="452" t="s">
        <v>1438</v>
      </c>
      <c r="L278" s="452" t="s">
        <v>1439</v>
      </c>
      <c r="M278" s="452" t="s">
        <v>1440</v>
      </c>
      <c r="N278" s="454">
        <v>44309</v>
      </c>
      <c r="O278" s="452" t="s">
        <v>1440</v>
      </c>
      <c r="P278" s="454">
        <v>44468</v>
      </c>
    </row>
    <row r="279" spans="1:16" ht="21" x14ac:dyDescent="0.2">
      <c r="A279" s="451" t="s">
        <v>1815</v>
      </c>
      <c r="B279" s="451" t="s">
        <v>1703</v>
      </c>
      <c r="C279" s="451" t="s">
        <v>1432</v>
      </c>
      <c r="D279" s="451" t="s">
        <v>1491</v>
      </c>
      <c r="E279" s="451" t="s">
        <v>1434</v>
      </c>
      <c r="F279" s="451" t="s">
        <v>1601</v>
      </c>
      <c r="G279" s="452" t="s">
        <v>1436</v>
      </c>
      <c r="H279" s="453">
        <v>8160</v>
      </c>
      <c r="I279" s="452" t="s">
        <v>1609</v>
      </c>
      <c r="J279" s="452" t="s">
        <v>1438</v>
      </c>
      <c r="K279" s="452" t="s">
        <v>1438</v>
      </c>
      <c r="L279" s="452" t="s">
        <v>1439</v>
      </c>
      <c r="M279" s="452" t="s">
        <v>1440</v>
      </c>
      <c r="N279" s="454">
        <v>44370</v>
      </c>
      <c r="O279" s="452" t="s">
        <v>1440</v>
      </c>
      <c r="P279" s="454">
        <v>44468</v>
      </c>
    </row>
    <row r="280" spans="1:16" ht="21" x14ac:dyDescent="0.2">
      <c r="A280" s="451" t="s">
        <v>1815</v>
      </c>
      <c r="B280" s="451" t="s">
        <v>1703</v>
      </c>
      <c r="C280" s="451" t="s">
        <v>1432</v>
      </c>
      <c r="D280" s="451" t="s">
        <v>1491</v>
      </c>
      <c r="E280" s="451" t="s">
        <v>1434</v>
      </c>
      <c r="F280" s="451" t="s">
        <v>1819</v>
      </c>
      <c r="G280" s="452" t="s">
        <v>1436</v>
      </c>
      <c r="H280" s="453">
        <v>13400</v>
      </c>
      <c r="I280" s="452" t="s">
        <v>1613</v>
      </c>
      <c r="J280" s="452" t="s">
        <v>1438</v>
      </c>
      <c r="K280" s="452" t="s">
        <v>1438</v>
      </c>
      <c r="L280" s="452" t="s">
        <v>1439</v>
      </c>
      <c r="M280" s="452" t="s">
        <v>1440</v>
      </c>
      <c r="N280" s="454">
        <v>44370</v>
      </c>
      <c r="O280" s="452" t="s">
        <v>1440</v>
      </c>
      <c r="P280" s="454">
        <v>44468</v>
      </c>
    </row>
    <row r="281" spans="1:16" ht="21" x14ac:dyDescent="0.2">
      <c r="A281" s="451" t="s">
        <v>1815</v>
      </c>
      <c r="B281" s="451" t="s">
        <v>1703</v>
      </c>
      <c r="C281" s="451" t="s">
        <v>1432</v>
      </c>
      <c r="D281" s="451" t="s">
        <v>1507</v>
      </c>
      <c r="E281" s="451" t="s">
        <v>1434</v>
      </c>
      <c r="F281" s="451" t="s">
        <v>1820</v>
      </c>
      <c r="G281" s="452" t="s">
        <v>1436</v>
      </c>
      <c r="H281" s="453">
        <v>-13400</v>
      </c>
      <c r="I281" s="452" t="s">
        <v>1707</v>
      </c>
      <c r="J281" s="452" t="s">
        <v>1438</v>
      </c>
      <c r="K281" s="452" t="s">
        <v>1438</v>
      </c>
      <c r="L281" s="452" t="s">
        <v>1439</v>
      </c>
      <c r="M281" s="452" t="s">
        <v>1440</v>
      </c>
      <c r="N281" s="454">
        <v>44384</v>
      </c>
      <c r="O281" s="452" t="s">
        <v>1440</v>
      </c>
      <c r="P281" s="454">
        <v>44468</v>
      </c>
    </row>
    <row r="282" spans="1:16" ht="21" x14ac:dyDescent="0.2">
      <c r="A282" s="451" t="s">
        <v>1815</v>
      </c>
      <c r="B282" s="451" t="s">
        <v>1708</v>
      </c>
      <c r="C282" s="451" t="s">
        <v>1432</v>
      </c>
      <c r="D282" s="451" t="s">
        <v>1507</v>
      </c>
      <c r="E282" s="451" t="s">
        <v>1442</v>
      </c>
      <c r="F282" s="451" t="s">
        <v>1821</v>
      </c>
      <c r="G282" s="452" t="s">
        <v>1436</v>
      </c>
      <c r="H282" s="453">
        <v>13400</v>
      </c>
      <c r="I282" s="452" t="s">
        <v>1707</v>
      </c>
      <c r="J282" s="452" t="s">
        <v>1438</v>
      </c>
      <c r="K282" s="452" t="s">
        <v>1438</v>
      </c>
      <c r="L282" s="452" t="s">
        <v>1439</v>
      </c>
      <c r="M282" s="452" t="s">
        <v>1440</v>
      </c>
      <c r="N282" s="454">
        <v>44384</v>
      </c>
      <c r="O282" s="452" t="s">
        <v>1440</v>
      </c>
      <c r="P282" s="454">
        <v>44468</v>
      </c>
    </row>
    <row r="283" spans="1:16" ht="21" x14ac:dyDescent="0.2">
      <c r="A283" s="451" t="s">
        <v>1815</v>
      </c>
      <c r="B283" s="451" t="s">
        <v>1708</v>
      </c>
      <c r="C283" s="451" t="s">
        <v>1432</v>
      </c>
      <c r="D283" s="451" t="s">
        <v>1531</v>
      </c>
      <c r="E283" s="451" t="s">
        <v>1568</v>
      </c>
      <c r="F283" s="451" t="s">
        <v>1759</v>
      </c>
      <c r="G283" s="452" t="s">
        <v>1436</v>
      </c>
      <c r="H283" s="453">
        <v>3806.25</v>
      </c>
      <c r="I283" s="452" t="s">
        <v>1627</v>
      </c>
      <c r="J283" s="455"/>
      <c r="K283" s="452" t="s">
        <v>1533</v>
      </c>
      <c r="L283" s="452" t="s">
        <v>1439</v>
      </c>
      <c r="M283" s="452" t="s">
        <v>1452</v>
      </c>
      <c r="N283" s="454">
        <v>44496</v>
      </c>
      <c r="O283" s="452" t="s">
        <v>1534</v>
      </c>
      <c r="P283" s="454">
        <v>44497</v>
      </c>
    </row>
    <row r="284" spans="1:16" ht="21" x14ac:dyDescent="0.2">
      <c r="A284" s="451" t="s">
        <v>1815</v>
      </c>
      <c r="B284" s="451" t="s">
        <v>1708</v>
      </c>
      <c r="C284" s="451" t="s">
        <v>1432</v>
      </c>
      <c r="D284" s="451" t="s">
        <v>1531</v>
      </c>
      <c r="E284" s="451" t="s">
        <v>1628</v>
      </c>
      <c r="F284" s="451" t="s">
        <v>1759</v>
      </c>
      <c r="G284" s="452" t="s">
        <v>1436</v>
      </c>
      <c r="H284" s="453">
        <v>3189.38</v>
      </c>
      <c r="I284" s="452" t="s">
        <v>1629</v>
      </c>
      <c r="J284" s="455"/>
      <c r="K284" s="452" t="s">
        <v>1533</v>
      </c>
      <c r="L284" s="452" t="s">
        <v>1439</v>
      </c>
      <c r="M284" s="452" t="s">
        <v>1452</v>
      </c>
      <c r="N284" s="454">
        <v>44496</v>
      </c>
      <c r="O284" s="452" t="s">
        <v>1534</v>
      </c>
      <c r="P284" s="454">
        <v>44497</v>
      </c>
    </row>
    <row r="285" spans="1:16" ht="21" x14ac:dyDescent="0.2">
      <c r="A285" s="451" t="s">
        <v>1815</v>
      </c>
      <c r="B285" s="451" t="s">
        <v>1575</v>
      </c>
      <c r="C285" s="451" t="s">
        <v>1432</v>
      </c>
      <c r="D285" s="451" t="s">
        <v>1507</v>
      </c>
      <c r="E285" s="451" t="s">
        <v>1442</v>
      </c>
      <c r="F285" s="451" t="s">
        <v>1822</v>
      </c>
      <c r="G285" s="452" t="s">
        <v>1436</v>
      </c>
      <c r="H285" s="453">
        <v>4490</v>
      </c>
      <c r="I285" s="452" t="s">
        <v>1579</v>
      </c>
      <c r="J285" s="452" t="s">
        <v>1438</v>
      </c>
      <c r="K285" s="452" t="s">
        <v>1438</v>
      </c>
      <c r="L285" s="452" t="s">
        <v>1439</v>
      </c>
      <c r="M285" s="452" t="s">
        <v>1440</v>
      </c>
      <c r="N285" s="454">
        <v>44390</v>
      </c>
      <c r="O285" s="452" t="s">
        <v>1440</v>
      </c>
      <c r="P285" s="454">
        <v>44468</v>
      </c>
    </row>
    <row r="286" spans="1:16" ht="21" x14ac:dyDescent="0.2">
      <c r="A286" s="451" t="s">
        <v>1815</v>
      </c>
      <c r="B286" s="451" t="s">
        <v>1575</v>
      </c>
      <c r="C286" s="451" t="s">
        <v>1432</v>
      </c>
      <c r="D286" s="451" t="s">
        <v>1507</v>
      </c>
      <c r="E286" s="451" t="s">
        <v>1442</v>
      </c>
      <c r="F286" s="451" t="s">
        <v>1823</v>
      </c>
      <c r="G286" s="452" t="s">
        <v>1436</v>
      </c>
      <c r="H286" s="453">
        <v>61156</v>
      </c>
      <c r="I286" s="452" t="s">
        <v>1712</v>
      </c>
      <c r="J286" s="452" t="s">
        <v>1438</v>
      </c>
      <c r="K286" s="452" t="s">
        <v>1438</v>
      </c>
      <c r="L286" s="452" t="s">
        <v>1439</v>
      </c>
      <c r="M286" s="452" t="s">
        <v>1440</v>
      </c>
      <c r="N286" s="454">
        <v>44399</v>
      </c>
      <c r="O286" s="452" t="s">
        <v>1440</v>
      </c>
      <c r="P286" s="454">
        <v>44468</v>
      </c>
    </row>
    <row r="287" spans="1:16" ht="21" x14ac:dyDescent="0.2">
      <c r="A287" s="451" t="s">
        <v>1815</v>
      </c>
      <c r="B287" s="451" t="s">
        <v>1575</v>
      </c>
      <c r="C287" s="451" t="s">
        <v>1432</v>
      </c>
      <c r="D287" s="451" t="s">
        <v>1448</v>
      </c>
      <c r="E287" s="451" t="s">
        <v>1460</v>
      </c>
      <c r="F287" s="451" t="s">
        <v>1759</v>
      </c>
      <c r="G287" s="452" t="s">
        <v>1436</v>
      </c>
      <c r="H287" s="453">
        <v>48925</v>
      </c>
      <c r="I287" s="452" t="s">
        <v>1462</v>
      </c>
      <c r="J287" s="455"/>
      <c r="K287" s="452" t="s">
        <v>1533</v>
      </c>
      <c r="L287" s="452" t="s">
        <v>1439</v>
      </c>
      <c r="M287" s="452" t="s">
        <v>1452</v>
      </c>
      <c r="N287" s="454">
        <v>44550</v>
      </c>
      <c r="O287" s="452" t="s">
        <v>1453</v>
      </c>
      <c r="P287" s="454">
        <v>44553</v>
      </c>
    </row>
    <row r="288" spans="1:16" ht="21" x14ac:dyDescent="0.2">
      <c r="A288" s="451" t="s">
        <v>1815</v>
      </c>
      <c r="B288" s="451" t="s">
        <v>1575</v>
      </c>
      <c r="C288" s="451" t="s">
        <v>1432</v>
      </c>
      <c r="D288" s="451" t="s">
        <v>1448</v>
      </c>
      <c r="E288" s="451" t="s">
        <v>1538</v>
      </c>
      <c r="F288" s="451" t="s">
        <v>1545</v>
      </c>
      <c r="G288" s="452" t="s">
        <v>1436</v>
      </c>
      <c r="H288" s="453">
        <v>4340</v>
      </c>
      <c r="I288" s="452" t="s">
        <v>1824</v>
      </c>
      <c r="J288" s="455"/>
      <c r="K288" s="452" t="s">
        <v>1533</v>
      </c>
      <c r="L288" s="452" t="s">
        <v>1439</v>
      </c>
      <c r="M288" s="452" t="s">
        <v>1452</v>
      </c>
      <c r="N288" s="454">
        <v>44554</v>
      </c>
      <c r="O288" s="452" t="s">
        <v>1534</v>
      </c>
      <c r="P288" s="454">
        <v>44560</v>
      </c>
    </row>
    <row r="289" spans="1:16" ht="21" x14ac:dyDescent="0.2">
      <c r="A289" s="451" t="s">
        <v>1815</v>
      </c>
      <c r="B289" s="451" t="s">
        <v>1713</v>
      </c>
      <c r="C289" s="451" t="s">
        <v>1432</v>
      </c>
      <c r="D289" s="451" t="s">
        <v>1466</v>
      </c>
      <c r="E289" s="451" t="s">
        <v>1434</v>
      </c>
      <c r="F289" s="451" t="s">
        <v>1825</v>
      </c>
      <c r="G289" s="452" t="s">
        <v>1436</v>
      </c>
      <c r="H289" s="453">
        <v>8112</v>
      </c>
      <c r="I289" s="452" t="s">
        <v>1676</v>
      </c>
      <c r="J289" s="452" t="s">
        <v>1438</v>
      </c>
      <c r="K289" s="452" t="s">
        <v>1438</v>
      </c>
      <c r="L289" s="452" t="s">
        <v>1439</v>
      </c>
      <c r="M289" s="452" t="s">
        <v>1440</v>
      </c>
      <c r="N289" s="454">
        <v>44330</v>
      </c>
      <c r="O289" s="452" t="s">
        <v>1440</v>
      </c>
      <c r="P289" s="454">
        <v>44468</v>
      </c>
    </row>
    <row r="290" spans="1:16" ht="21" x14ac:dyDescent="0.2">
      <c r="A290" s="451" t="s">
        <v>1815</v>
      </c>
      <c r="B290" s="451" t="s">
        <v>1713</v>
      </c>
      <c r="C290" s="451" t="s">
        <v>1432</v>
      </c>
      <c r="D290" s="451" t="s">
        <v>1507</v>
      </c>
      <c r="E290" s="451" t="s">
        <v>1442</v>
      </c>
      <c r="F290" s="451" t="s">
        <v>1826</v>
      </c>
      <c r="G290" s="452" t="s">
        <v>1436</v>
      </c>
      <c r="H290" s="453">
        <v>46442</v>
      </c>
      <c r="I290" s="452" t="s">
        <v>1640</v>
      </c>
      <c r="J290" s="452" t="s">
        <v>1438</v>
      </c>
      <c r="K290" s="452" t="s">
        <v>1438</v>
      </c>
      <c r="L290" s="452" t="s">
        <v>1439</v>
      </c>
      <c r="M290" s="452" t="s">
        <v>1440</v>
      </c>
      <c r="N290" s="454">
        <v>44384</v>
      </c>
      <c r="O290" s="452" t="s">
        <v>1440</v>
      </c>
      <c r="P290" s="454">
        <v>44468</v>
      </c>
    </row>
    <row r="291" spans="1:16" ht="21" x14ac:dyDescent="0.2">
      <c r="A291" s="451" t="s">
        <v>1815</v>
      </c>
      <c r="B291" s="451" t="s">
        <v>1713</v>
      </c>
      <c r="C291" s="451" t="s">
        <v>1432</v>
      </c>
      <c r="D291" s="451" t="s">
        <v>1540</v>
      </c>
      <c r="E291" s="451" t="s">
        <v>1677</v>
      </c>
      <c r="F291" s="451" t="s">
        <v>1827</v>
      </c>
      <c r="G291" s="452" t="s">
        <v>1436</v>
      </c>
      <c r="H291" s="453">
        <v>11363</v>
      </c>
      <c r="I291" s="452" t="s">
        <v>1678</v>
      </c>
      <c r="J291" s="455"/>
      <c r="K291" s="452" t="s">
        <v>1533</v>
      </c>
      <c r="L291" s="452" t="s">
        <v>1439</v>
      </c>
      <c r="M291" s="452" t="s">
        <v>1452</v>
      </c>
      <c r="N291" s="454">
        <v>44525</v>
      </c>
      <c r="O291" s="452" t="s">
        <v>1534</v>
      </c>
      <c r="P291" s="454">
        <v>44525</v>
      </c>
    </row>
    <row r="292" spans="1:16" ht="21" x14ac:dyDescent="0.2">
      <c r="A292" s="451" t="s">
        <v>1815</v>
      </c>
      <c r="B292" s="451" t="s">
        <v>1717</v>
      </c>
      <c r="C292" s="451" t="s">
        <v>1432</v>
      </c>
      <c r="D292" s="451" t="s">
        <v>1433</v>
      </c>
      <c r="E292" s="451" t="s">
        <v>1442</v>
      </c>
      <c r="F292" s="451" t="s">
        <v>1828</v>
      </c>
      <c r="G292" s="452" t="s">
        <v>1436</v>
      </c>
      <c r="H292" s="453">
        <v>217540</v>
      </c>
      <c r="I292" s="452" t="s">
        <v>1654</v>
      </c>
      <c r="J292" s="452" t="s">
        <v>1438</v>
      </c>
      <c r="K292" s="452" t="s">
        <v>1438</v>
      </c>
      <c r="L292" s="452" t="s">
        <v>1439</v>
      </c>
      <c r="M292" s="452" t="s">
        <v>1440</v>
      </c>
      <c r="N292" s="454">
        <v>44312</v>
      </c>
      <c r="O292" s="452" t="s">
        <v>1440</v>
      </c>
      <c r="P292" s="454">
        <v>44468</v>
      </c>
    </row>
    <row r="293" spans="1:16" ht="21" x14ac:dyDescent="0.2">
      <c r="A293" s="451" t="s">
        <v>1829</v>
      </c>
      <c r="B293" s="451" t="s">
        <v>1463</v>
      </c>
      <c r="C293" s="451" t="s">
        <v>1432</v>
      </c>
      <c r="D293" s="451" t="s">
        <v>1433</v>
      </c>
      <c r="E293" s="451" t="s">
        <v>1442</v>
      </c>
      <c r="F293" s="451" t="s">
        <v>1830</v>
      </c>
      <c r="G293" s="452" t="s">
        <v>1436</v>
      </c>
      <c r="H293" s="453">
        <v>1756289</v>
      </c>
      <c r="I293" s="452" t="s">
        <v>1650</v>
      </c>
      <c r="J293" s="452" t="s">
        <v>1438</v>
      </c>
      <c r="K293" s="452" t="s">
        <v>1438</v>
      </c>
      <c r="L293" s="452" t="s">
        <v>1439</v>
      </c>
      <c r="M293" s="452" t="s">
        <v>1440</v>
      </c>
      <c r="N293" s="454">
        <v>44309</v>
      </c>
      <c r="O293" s="452" t="s">
        <v>1440</v>
      </c>
      <c r="P293" s="454">
        <v>44468</v>
      </c>
    </row>
    <row r="294" spans="1:16" x14ac:dyDescent="0.2">
      <c r="A294" s="451" t="s">
        <v>1829</v>
      </c>
      <c r="B294" s="451" t="s">
        <v>1693</v>
      </c>
      <c r="C294" s="451" t="s">
        <v>1432</v>
      </c>
      <c r="D294" s="451" t="s">
        <v>1433</v>
      </c>
      <c r="E294" s="451" t="s">
        <v>1434</v>
      </c>
      <c r="F294" s="451" t="s">
        <v>1831</v>
      </c>
      <c r="G294" s="452" t="s">
        <v>1436</v>
      </c>
      <c r="H294" s="453">
        <v>8825</v>
      </c>
      <c r="I294" s="452" t="s">
        <v>1648</v>
      </c>
      <c r="J294" s="452" t="s">
        <v>1438</v>
      </c>
      <c r="K294" s="452" t="s">
        <v>1438</v>
      </c>
      <c r="L294" s="452" t="s">
        <v>1439</v>
      </c>
      <c r="M294" s="452" t="s">
        <v>1440</v>
      </c>
      <c r="N294" s="454">
        <v>44309</v>
      </c>
      <c r="O294" s="452" t="s">
        <v>1440</v>
      </c>
      <c r="P294" s="454">
        <v>44468</v>
      </c>
    </row>
    <row r="295" spans="1:16" x14ac:dyDescent="0.2">
      <c r="A295" s="451" t="s">
        <v>1829</v>
      </c>
      <c r="B295" s="451" t="s">
        <v>1695</v>
      </c>
      <c r="C295" s="451" t="s">
        <v>1432</v>
      </c>
      <c r="D295" s="451" t="s">
        <v>1466</v>
      </c>
      <c r="E295" s="451" t="s">
        <v>1442</v>
      </c>
      <c r="F295" s="451" t="s">
        <v>1832</v>
      </c>
      <c r="G295" s="452" t="s">
        <v>1436</v>
      </c>
      <c r="H295" s="453">
        <v>138613.79999999999</v>
      </c>
      <c r="I295" s="452" t="s">
        <v>1655</v>
      </c>
      <c r="J295" s="452" t="s">
        <v>1438</v>
      </c>
      <c r="K295" s="452" t="s">
        <v>1438</v>
      </c>
      <c r="L295" s="452" t="s">
        <v>1439</v>
      </c>
      <c r="M295" s="452" t="s">
        <v>1440</v>
      </c>
      <c r="N295" s="454">
        <v>44341</v>
      </c>
      <c r="O295" s="452" t="s">
        <v>1440</v>
      </c>
      <c r="P295" s="454">
        <v>44468</v>
      </c>
    </row>
    <row r="296" spans="1:16" x14ac:dyDescent="0.2">
      <c r="A296" s="451" t="s">
        <v>1829</v>
      </c>
      <c r="B296" s="451" t="s">
        <v>1697</v>
      </c>
      <c r="C296" s="451" t="s">
        <v>1432</v>
      </c>
      <c r="D296" s="451" t="s">
        <v>1433</v>
      </c>
      <c r="E296" s="451" t="s">
        <v>1442</v>
      </c>
      <c r="F296" s="451" t="s">
        <v>1501</v>
      </c>
      <c r="G296" s="452" t="s">
        <v>1436</v>
      </c>
      <c r="H296" s="453">
        <v>26780</v>
      </c>
      <c r="I296" s="452" t="s">
        <v>1670</v>
      </c>
      <c r="J296" s="452" t="s">
        <v>1438</v>
      </c>
      <c r="K296" s="452" t="s">
        <v>1438</v>
      </c>
      <c r="L296" s="452" t="s">
        <v>1439</v>
      </c>
      <c r="M296" s="452" t="s">
        <v>1440</v>
      </c>
      <c r="N296" s="454">
        <v>44309</v>
      </c>
      <c r="O296" s="452" t="s">
        <v>1440</v>
      </c>
      <c r="P296" s="454">
        <v>44468</v>
      </c>
    </row>
    <row r="297" spans="1:16" x14ac:dyDescent="0.2">
      <c r="A297" s="451" t="s">
        <v>1829</v>
      </c>
      <c r="B297" s="451" t="s">
        <v>1697</v>
      </c>
      <c r="C297" s="451" t="s">
        <v>1432</v>
      </c>
      <c r="D297" s="451" t="s">
        <v>1466</v>
      </c>
      <c r="E297" s="451" t="s">
        <v>1442</v>
      </c>
      <c r="F297" s="451" t="s">
        <v>1833</v>
      </c>
      <c r="G297" s="452" t="s">
        <v>1436</v>
      </c>
      <c r="H297" s="453">
        <v>3705</v>
      </c>
      <c r="I297" s="452" t="s">
        <v>1488</v>
      </c>
      <c r="J297" s="452" t="s">
        <v>1438</v>
      </c>
      <c r="K297" s="452" t="s">
        <v>1438</v>
      </c>
      <c r="L297" s="452" t="s">
        <v>1439</v>
      </c>
      <c r="M297" s="452" t="s">
        <v>1440</v>
      </c>
      <c r="N297" s="454">
        <v>44342</v>
      </c>
      <c r="O297" s="452" t="s">
        <v>1440</v>
      </c>
      <c r="P297" s="454">
        <v>44468</v>
      </c>
    </row>
    <row r="298" spans="1:16" x14ac:dyDescent="0.2">
      <c r="A298" s="451" t="s">
        <v>1829</v>
      </c>
      <c r="B298" s="451" t="s">
        <v>1697</v>
      </c>
      <c r="C298" s="451" t="s">
        <v>1432</v>
      </c>
      <c r="D298" s="451" t="s">
        <v>1540</v>
      </c>
      <c r="E298" s="451" t="s">
        <v>1434</v>
      </c>
      <c r="F298" s="451" t="s">
        <v>1467</v>
      </c>
      <c r="G298" s="452" t="s">
        <v>1436</v>
      </c>
      <c r="H298" s="453">
        <v>5428</v>
      </c>
      <c r="I298" s="452" t="s">
        <v>1543</v>
      </c>
      <c r="J298" s="455"/>
      <c r="K298" s="452" t="s">
        <v>1533</v>
      </c>
      <c r="L298" s="452" t="s">
        <v>1439</v>
      </c>
      <c r="M298" s="452" t="s">
        <v>1452</v>
      </c>
      <c r="N298" s="454">
        <v>44501</v>
      </c>
      <c r="O298" s="452" t="s">
        <v>1453</v>
      </c>
      <c r="P298" s="454">
        <v>44502</v>
      </c>
    </row>
    <row r="299" spans="1:16" x14ac:dyDescent="0.2">
      <c r="A299" s="451" t="s">
        <v>1829</v>
      </c>
      <c r="B299" s="451" t="s">
        <v>1697</v>
      </c>
      <c r="C299" s="451" t="s">
        <v>1432</v>
      </c>
      <c r="D299" s="451" t="s">
        <v>1448</v>
      </c>
      <c r="E299" s="451" t="s">
        <v>1544</v>
      </c>
      <c r="F299" s="451" t="s">
        <v>1834</v>
      </c>
      <c r="G299" s="452" t="s">
        <v>1436</v>
      </c>
      <c r="H299" s="453">
        <v>4817</v>
      </c>
      <c r="I299" s="452" t="s">
        <v>1564</v>
      </c>
      <c r="J299" s="455"/>
      <c r="K299" s="452" t="s">
        <v>1533</v>
      </c>
      <c r="L299" s="452" t="s">
        <v>1439</v>
      </c>
      <c r="M299" s="452" t="s">
        <v>1452</v>
      </c>
      <c r="N299" s="454">
        <v>44539</v>
      </c>
      <c r="O299" s="452" t="s">
        <v>1453</v>
      </c>
      <c r="P299" s="454">
        <v>44544</v>
      </c>
    </row>
    <row r="300" spans="1:16" ht="21" x14ac:dyDescent="0.2">
      <c r="A300" s="451" t="s">
        <v>1829</v>
      </c>
      <c r="B300" s="451" t="s">
        <v>1703</v>
      </c>
      <c r="C300" s="451" t="s">
        <v>1432</v>
      </c>
      <c r="D300" s="451" t="s">
        <v>1491</v>
      </c>
      <c r="E300" s="451" t="s">
        <v>1442</v>
      </c>
      <c r="F300" s="451" t="s">
        <v>1810</v>
      </c>
      <c r="G300" s="452" t="s">
        <v>1436</v>
      </c>
      <c r="H300" s="453">
        <v>2730</v>
      </c>
      <c r="I300" s="452" t="s">
        <v>1609</v>
      </c>
      <c r="J300" s="452" t="s">
        <v>1438</v>
      </c>
      <c r="K300" s="452" t="s">
        <v>1438</v>
      </c>
      <c r="L300" s="452" t="s">
        <v>1439</v>
      </c>
      <c r="M300" s="452" t="s">
        <v>1440</v>
      </c>
      <c r="N300" s="454">
        <v>44370</v>
      </c>
      <c r="O300" s="452" t="s">
        <v>1440</v>
      </c>
      <c r="P300" s="454">
        <v>44468</v>
      </c>
    </row>
    <row r="301" spans="1:16" ht="21" x14ac:dyDescent="0.2">
      <c r="A301" s="451" t="s">
        <v>1829</v>
      </c>
      <c r="B301" s="451" t="s">
        <v>1703</v>
      </c>
      <c r="C301" s="451" t="s">
        <v>1432</v>
      </c>
      <c r="D301" s="451" t="s">
        <v>1491</v>
      </c>
      <c r="E301" s="451" t="s">
        <v>1434</v>
      </c>
      <c r="F301" s="451" t="s">
        <v>1835</v>
      </c>
      <c r="G301" s="452" t="s">
        <v>1436</v>
      </c>
      <c r="H301" s="453">
        <v>15630</v>
      </c>
      <c r="I301" s="452" t="s">
        <v>1613</v>
      </c>
      <c r="J301" s="452" t="s">
        <v>1438</v>
      </c>
      <c r="K301" s="452" t="s">
        <v>1438</v>
      </c>
      <c r="L301" s="452" t="s">
        <v>1439</v>
      </c>
      <c r="M301" s="452" t="s">
        <v>1440</v>
      </c>
      <c r="N301" s="454">
        <v>44370</v>
      </c>
      <c r="O301" s="452" t="s">
        <v>1440</v>
      </c>
      <c r="P301" s="454">
        <v>44468</v>
      </c>
    </row>
    <row r="302" spans="1:16" ht="21" x14ac:dyDescent="0.2">
      <c r="A302" s="451" t="s">
        <v>1829</v>
      </c>
      <c r="B302" s="451" t="s">
        <v>1703</v>
      </c>
      <c r="C302" s="451" t="s">
        <v>1432</v>
      </c>
      <c r="D302" s="451" t="s">
        <v>1507</v>
      </c>
      <c r="E302" s="451" t="s">
        <v>1442</v>
      </c>
      <c r="F302" s="451" t="s">
        <v>1836</v>
      </c>
      <c r="G302" s="452" t="s">
        <v>1436</v>
      </c>
      <c r="H302" s="453">
        <v>-15630</v>
      </c>
      <c r="I302" s="452" t="s">
        <v>1707</v>
      </c>
      <c r="J302" s="452" t="s">
        <v>1438</v>
      </c>
      <c r="K302" s="452" t="s">
        <v>1438</v>
      </c>
      <c r="L302" s="452" t="s">
        <v>1439</v>
      </c>
      <c r="M302" s="452" t="s">
        <v>1440</v>
      </c>
      <c r="N302" s="454">
        <v>44384</v>
      </c>
      <c r="O302" s="452" t="s">
        <v>1440</v>
      </c>
      <c r="P302" s="454">
        <v>44468</v>
      </c>
    </row>
    <row r="303" spans="1:16" x14ac:dyDescent="0.2">
      <c r="A303" s="451" t="s">
        <v>1829</v>
      </c>
      <c r="B303" s="451" t="s">
        <v>1708</v>
      </c>
      <c r="C303" s="451" t="s">
        <v>1432</v>
      </c>
      <c r="D303" s="451" t="s">
        <v>1507</v>
      </c>
      <c r="E303" s="451" t="s">
        <v>1442</v>
      </c>
      <c r="F303" s="451" t="s">
        <v>1837</v>
      </c>
      <c r="G303" s="452" t="s">
        <v>1436</v>
      </c>
      <c r="H303" s="453">
        <v>15630</v>
      </c>
      <c r="I303" s="452" t="s">
        <v>1707</v>
      </c>
      <c r="J303" s="452" t="s">
        <v>1438</v>
      </c>
      <c r="K303" s="452" t="s">
        <v>1438</v>
      </c>
      <c r="L303" s="452" t="s">
        <v>1439</v>
      </c>
      <c r="M303" s="452" t="s">
        <v>1440</v>
      </c>
      <c r="N303" s="454">
        <v>44384</v>
      </c>
      <c r="O303" s="452" t="s">
        <v>1440</v>
      </c>
      <c r="P303" s="454">
        <v>44468</v>
      </c>
    </row>
    <row r="304" spans="1:16" ht="21" x14ac:dyDescent="0.2">
      <c r="A304" s="451" t="s">
        <v>1829</v>
      </c>
      <c r="B304" s="451" t="s">
        <v>1708</v>
      </c>
      <c r="C304" s="451" t="s">
        <v>1432</v>
      </c>
      <c r="D304" s="451" t="s">
        <v>1531</v>
      </c>
      <c r="E304" s="451" t="s">
        <v>1568</v>
      </c>
      <c r="F304" s="451" t="s">
        <v>1838</v>
      </c>
      <c r="G304" s="452" t="s">
        <v>1436</v>
      </c>
      <c r="H304" s="453">
        <v>2501.25</v>
      </c>
      <c r="I304" s="452" t="s">
        <v>1627</v>
      </c>
      <c r="J304" s="455"/>
      <c r="K304" s="452" t="s">
        <v>1533</v>
      </c>
      <c r="L304" s="452" t="s">
        <v>1439</v>
      </c>
      <c r="M304" s="452" t="s">
        <v>1452</v>
      </c>
      <c r="N304" s="454">
        <v>44496</v>
      </c>
      <c r="O304" s="452" t="s">
        <v>1534</v>
      </c>
      <c r="P304" s="454">
        <v>44497</v>
      </c>
    </row>
    <row r="305" spans="1:16" ht="21" x14ac:dyDescent="0.2">
      <c r="A305" s="451" t="s">
        <v>1829</v>
      </c>
      <c r="B305" s="451" t="s">
        <v>1708</v>
      </c>
      <c r="C305" s="451" t="s">
        <v>1432</v>
      </c>
      <c r="D305" s="451" t="s">
        <v>1531</v>
      </c>
      <c r="E305" s="451" t="s">
        <v>1628</v>
      </c>
      <c r="F305" s="451" t="s">
        <v>1838</v>
      </c>
      <c r="G305" s="452" t="s">
        <v>1436</v>
      </c>
      <c r="H305" s="453">
        <v>2008.13</v>
      </c>
      <c r="I305" s="452" t="s">
        <v>1629</v>
      </c>
      <c r="J305" s="455"/>
      <c r="K305" s="452" t="s">
        <v>1533</v>
      </c>
      <c r="L305" s="452" t="s">
        <v>1439</v>
      </c>
      <c r="M305" s="452" t="s">
        <v>1452</v>
      </c>
      <c r="N305" s="454">
        <v>44496</v>
      </c>
      <c r="O305" s="452" t="s">
        <v>1534</v>
      </c>
      <c r="P305" s="454">
        <v>44497</v>
      </c>
    </row>
    <row r="306" spans="1:16" x14ac:dyDescent="0.2">
      <c r="A306" s="451" t="s">
        <v>1829</v>
      </c>
      <c r="B306" s="451" t="s">
        <v>1575</v>
      </c>
      <c r="C306" s="451" t="s">
        <v>1432</v>
      </c>
      <c r="D306" s="451" t="s">
        <v>1433</v>
      </c>
      <c r="E306" s="451" t="s">
        <v>1434</v>
      </c>
      <c r="F306" s="451" t="s">
        <v>1839</v>
      </c>
      <c r="G306" s="452" t="s">
        <v>1436</v>
      </c>
      <c r="H306" s="453">
        <v>600</v>
      </c>
      <c r="I306" s="452" t="s">
        <v>1840</v>
      </c>
      <c r="J306" s="452" t="s">
        <v>1438</v>
      </c>
      <c r="K306" s="452" t="s">
        <v>1438</v>
      </c>
      <c r="L306" s="452" t="s">
        <v>1439</v>
      </c>
      <c r="M306" s="452" t="s">
        <v>1440</v>
      </c>
      <c r="N306" s="454">
        <v>44302</v>
      </c>
      <c r="O306" s="452" t="s">
        <v>1440</v>
      </c>
      <c r="P306" s="454">
        <v>44468</v>
      </c>
    </row>
    <row r="307" spans="1:16" x14ac:dyDescent="0.2">
      <c r="A307" s="451" t="s">
        <v>1829</v>
      </c>
      <c r="B307" s="451" t="s">
        <v>1575</v>
      </c>
      <c r="C307" s="451" t="s">
        <v>1432</v>
      </c>
      <c r="D307" s="451" t="s">
        <v>1507</v>
      </c>
      <c r="E307" s="451" t="s">
        <v>1442</v>
      </c>
      <c r="F307" s="451" t="s">
        <v>1642</v>
      </c>
      <c r="G307" s="452" t="s">
        <v>1436</v>
      </c>
      <c r="H307" s="453">
        <v>1600</v>
      </c>
      <c r="I307" s="452" t="s">
        <v>1763</v>
      </c>
      <c r="J307" s="452" t="s">
        <v>1438</v>
      </c>
      <c r="K307" s="452" t="s">
        <v>1438</v>
      </c>
      <c r="L307" s="452" t="s">
        <v>1439</v>
      </c>
      <c r="M307" s="452" t="s">
        <v>1440</v>
      </c>
      <c r="N307" s="454">
        <v>44377</v>
      </c>
      <c r="O307" s="452" t="s">
        <v>1440</v>
      </c>
      <c r="P307" s="454">
        <v>44468</v>
      </c>
    </row>
    <row r="308" spans="1:16" x14ac:dyDescent="0.2">
      <c r="A308" s="451" t="s">
        <v>1829</v>
      </c>
      <c r="B308" s="451" t="s">
        <v>1575</v>
      </c>
      <c r="C308" s="451" t="s">
        <v>1432</v>
      </c>
      <c r="D308" s="451" t="s">
        <v>1507</v>
      </c>
      <c r="E308" s="451" t="s">
        <v>1442</v>
      </c>
      <c r="F308" s="451" t="s">
        <v>1841</v>
      </c>
      <c r="G308" s="452" t="s">
        <v>1436</v>
      </c>
      <c r="H308" s="453">
        <v>38798</v>
      </c>
      <c r="I308" s="452" t="s">
        <v>1712</v>
      </c>
      <c r="J308" s="452" t="s">
        <v>1438</v>
      </c>
      <c r="K308" s="452" t="s">
        <v>1438</v>
      </c>
      <c r="L308" s="452" t="s">
        <v>1439</v>
      </c>
      <c r="M308" s="452" t="s">
        <v>1440</v>
      </c>
      <c r="N308" s="454">
        <v>44399</v>
      </c>
      <c r="O308" s="452" t="s">
        <v>1440</v>
      </c>
      <c r="P308" s="454">
        <v>44468</v>
      </c>
    </row>
    <row r="309" spans="1:16" ht="21" x14ac:dyDescent="0.2">
      <c r="A309" s="451" t="s">
        <v>1829</v>
      </c>
      <c r="B309" s="451" t="s">
        <v>1575</v>
      </c>
      <c r="C309" s="451" t="s">
        <v>1432</v>
      </c>
      <c r="D309" s="451" t="s">
        <v>1448</v>
      </c>
      <c r="E309" s="451" t="s">
        <v>1460</v>
      </c>
      <c r="F309" s="451" t="s">
        <v>1838</v>
      </c>
      <c r="G309" s="452" t="s">
        <v>1436</v>
      </c>
      <c r="H309" s="453">
        <v>31038</v>
      </c>
      <c r="I309" s="452" t="s">
        <v>1462</v>
      </c>
      <c r="J309" s="455"/>
      <c r="K309" s="452" t="s">
        <v>1533</v>
      </c>
      <c r="L309" s="452" t="s">
        <v>1439</v>
      </c>
      <c r="M309" s="452" t="s">
        <v>1452</v>
      </c>
      <c r="N309" s="454">
        <v>44550</v>
      </c>
      <c r="O309" s="452" t="s">
        <v>1453</v>
      </c>
      <c r="P309" s="454">
        <v>44553</v>
      </c>
    </row>
    <row r="310" spans="1:16" x14ac:dyDescent="0.2">
      <c r="A310" s="451" t="s">
        <v>1829</v>
      </c>
      <c r="B310" s="451" t="s">
        <v>1713</v>
      </c>
      <c r="C310" s="451" t="s">
        <v>1432</v>
      </c>
      <c r="D310" s="451" t="s">
        <v>1466</v>
      </c>
      <c r="E310" s="451" t="s">
        <v>1434</v>
      </c>
      <c r="F310" s="451" t="s">
        <v>1842</v>
      </c>
      <c r="G310" s="452" t="s">
        <v>1436</v>
      </c>
      <c r="H310" s="453">
        <v>8125</v>
      </c>
      <c r="I310" s="452" t="s">
        <v>1676</v>
      </c>
      <c r="J310" s="452" t="s">
        <v>1438</v>
      </c>
      <c r="K310" s="452" t="s">
        <v>1438</v>
      </c>
      <c r="L310" s="452" t="s">
        <v>1439</v>
      </c>
      <c r="M310" s="452" t="s">
        <v>1440</v>
      </c>
      <c r="N310" s="454">
        <v>44330</v>
      </c>
      <c r="O310" s="452" t="s">
        <v>1440</v>
      </c>
      <c r="P310" s="454">
        <v>44468</v>
      </c>
    </row>
    <row r="311" spans="1:16" x14ac:dyDescent="0.2">
      <c r="A311" s="451" t="s">
        <v>1829</v>
      </c>
      <c r="B311" s="451" t="s">
        <v>1713</v>
      </c>
      <c r="C311" s="451" t="s">
        <v>1432</v>
      </c>
      <c r="D311" s="451" t="s">
        <v>1507</v>
      </c>
      <c r="E311" s="451" t="s">
        <v>1442</v>
      </c>
      <c r="F311" s="451" t="s">
        <v>1843</v>
      </c>
      <c r="G311" s="452" t="s">
        <v>1436</v>
      </c>
      <c r="H311" s="453">
        <v>90496</v>
      </c>
      <c r="I311" s="452" t="s">
        <v>1640</v>
      </c>
      <c r="J311" s="452" t="s">
        <v>1438</v>
      </c>
      <c r="K311" s="452" t="s">
        <v>1438</v>
      </c>
      <c r="L311" s="452" t="s">
        <v>1439</v>
      </c>
      <c r="M311" s="452" t="s">
        <v>1440</v>
      </c>
      <c r="N311" s="454">
        <v>44384</v>
      </c>
      <c r="O311" s="452" t="s">
        <v>1440</v>
      </c>
      <c r="P311" s="454">
        <v>44468</v>
      </c>
    </row>
    <row r="312" spans="1:16" ht="21" x14ac:dyDescent="0.2">
      <c r="A312" s="451" t="s">
        <v>1829</v>
      </c>
      <c r="B312" s="451" t="s">
        <v>1713</v>
      </c>
      <c r="C312" s="451" t="s">
        <v>1432</v>
      </c>
      <c r="D312" s="451" t="s">
        <v>1540</v>
      </c>
      <c r="E312" s="451" t="s">
        <v>1677</v>
      </c>
      <c r="F312" s="451" t="s">
        <v>1844</v>
      </c>
      <c r="G312" s="452" t="s">
        <v>1436</v>
      </c>
      <c r="H312" s="453">
        <v>11556</v>
      </c>
      <c r="I312" s="452" t="s">
        <v>1678</v>
      </c>
      <c r="J312" s="455"/>
      <c r="K312" s="452" t="s">
        <v>1533</v>
      </c>
      <c r="L312" s="452" t="s">
        <v>1439</v>
      </c>
      <c r="M312" s="452" t="s">
        <v>1452</v>
      </c>
      <c r="N312" s="454">
        <v>44525</v>
      </c>
      <c r="O312" s="452" t="s">
        <v>1534</v>
      </c>
      <c r="P312" s="454">
        <v>44525</v>
      </c>
    </row>
    <row r="313" spans="1:16" x14ac:dyDescent="0.2">
      <c r="A313" s="451" t="s">
        <v>1829</v>
      </c>
      <c r="B313" s="451" t="s">
        <v>1717</v>
      </c>
      <c r="C313" s="451" t="s">
        <v>1432</v>
      </c>
      <c r="D313" s="451" t="s">
        <v>1433</v>
      </c>
      <c r="E313" s="451" t="s">
        <v>1442</v>
      </c>
      <c r="F313" s="451" t="s">
        <v>1729</v>
      </c>
      <c r="G313" s="452" t="s">
        <v>1436</v>
      </c>
      <c r="H313" s="453">
        <v>189981</v>
      </c>
      <c r="I313" s="452" t="s">
        <v>1654</v>
      </c>
      <c r="J313" s="452" t="s">
        <v>1438</v>
      </c>
      <c r="K313" s="452" t="s">
        <v>1438</v>
      </c>
      <c r="L313" s="452" t="s">
        <v>1439</v>
      </c>
      <c r="M313" s="452" t="s">
        <v>1440</v>
      </c>
      <c r="N313" s="454">
        <v>44312</v>
      </c>
      <c r="O313" s="452" t="s">
        <v>1440</v>
      </c>
      <c r="P313" s="454">
        <v>44468</v>
      </c>
    </row>
    <row r="314" spans="1:16" ht="21" x14ac:dyDescent="0.2">
      <c r="A314" s="451" t="s">
        <v>1845</v>
      </c>
      <c r="B314" s="451" t="s">
        <v>1463</v>
      </c>
      <c r="C314" s="451" t="s">
        <v>1432</v>
      </c>
      <c r="D314" s="451" t="s">
        <v>1433</v>
      </c>
      <c r="E314" s="451" t="s">
        <v>1434</v>
      </c>
      <c r="F314" s="451" t="s">
        <v>1846</v>
      </c>
      <c r="G314" s="452" t="s">
        <v>1436</v>
      </c>
      <c r="H314" s="453">
        <v>1641267</v>
      </c>
      <c r="I314" s="452" t="s">
        <v>1650</v>
      </c>
      <c r="J314" s="452" t="s">
        <v>1438</v>
      </c>
      <c r="K314" s="452" t="s">
        <v>1438</v>
      </c>
      <c r="L314" s="452" t="s">
        <v>1439</v>
      </c>
      <c r="M314" s="452" t="s">
        <v>1440</v>
      </c>
      <c r="N314" s="454">
        <v>44309</v>
      </c>
      <c r="O314" s="452" t="s">
        <v>1440</v>
      </c>
      <c r="P314" s="454">
        <v>44468</v>
      </c>
    </row>
    <row r="315" spans="1:16" ht="21" x14ac:dyDescent="0.2">
      <c r="A315" s="451" t="s">
        <v>1845</v>
      </c>
      <c r="B315" s="451" t="s">
        <v>1693</v>
      </c>
      <c r="C315" s="451" t="s">
        <v>1432</v>
      </c>
      <c r="D315" s="451" t="s">
        <v>1433</v>
      </c>
      <c r="E315" s="451" t="s">
        <v>1434</v>
      </c>
      <c r="F315" s="451" t="s">
        <v>1847</v>
      </c>
      <c r="G315" s="452" t="s">
        <v>1436</v>
      </c>
      <c r="H315" s="453">
        <v>11788</v>
      </c>
      <c r="I315" s="452" t="s">
        <v>1648</v>
      </c>
      <c r="J315" s="452" t="s">
        <v>1438</v>
      </c>
      <c r="K315" s="452" t="s">
        <v>1438</v>
      </c>
      <c r="L315" s="452" t="s">
        <v>1439</v>
      </c>
      <c r="M315" s="452" t="s">
        <v>1440</v>
      </c>
      <c r="N315" s="454">
        <v>44309</v>
      </c>
      <c r="O315" s="452" t="s">
        <v>1440</v>
      </c>
      <c r="P315" s="454">
        <v>44468</v>
      </c>
    </row>
    <row r="316" spans="1:16" ht="21" x14ac:dyDescent="0.2">
      <c r="A316" s="451" t="s">
        <v>1845</v>
      </c>
      <c r="B316" s="451" t="s">
        <v>1695</v>
      </c>
      <c r="C316" s="451" t="s">
        <v>1432</v>
      </c>
      <c r="D316" s="451" t="s">
        <v>1466</v>
      </c>
      <c r="E316" s="451" t="s">
        <v>1434</v>
      </c>
      <c r="F316" s="451" t="s">
        <v>1848</v>
      </c>
      <c r="G316" s="452" t="s">
        <v>1436</v>
      </c>
      <c r="H316" s="453">
        <v>522270.77</v>
      </c>
      <c r="I316" s="452" t="s">
        <v>1655</v>
      </c>
      <c r="J316" s="452" t="s">
        <v>1438</v>
      </c>
      <c r="K316" s="452" t="s">
        <v>1438</v>
      </c>
      <c r="L316" s="452" t="s">
        <v>1439</v>
      </c>
      <c r="M316" s="452" t="s">
        <v>1440</v>
      </c>
      <c r="N316" s="454">
        <v>44341</v>
      </c>
      <c r="O316" s="452" t="s">
        <v>1440</v>
      </c>
      <c r="P316" s="454">
        <v>44468</v>
      </c>
    </row>
    <row r="317" spans="1:16" ht="21" x14ac:dyDescent="0.2">
      <c r="A317" s="451" t="s">
        <v>1845</v>
      </c>
      <c r="B317" s="451" t="s">
        <v>1697</v>
      </c>
      <c r="C317" s="451" t="s">
        <v>1432</v>
      </c>
      <c r="D317" s="451" t="s">
        <v>1433</v>
      </c>
      <c r="E317" s="451" t="s">
        <v>1442</v>
      </c>
      <c r="F317" s="451" t="s">
        <v>1849</v>
      </c>
      <c r="G317" s="452" t="s">
        <v>1436</v>
      </c>
      <c r="H317" s="453">
        <v>40541</v>
      </c>
      <c r="I317" s="452" t="s">
        <v>1670</v>
      </c>
      <c r="J317" s="452" t="s">
        <v>1438</v>
      </c>
      <c r="K317" s="452" t="s">
        <v>1438</v>
      </c>
      <c r="L317" s="452" t="s">
        <v>1439</v>
      </c>
      <c r="M317" s="452" t="s">
        <v>1440</v>
      </c>
      <c r="N317" s="454">
        <v>44309</v>
      </c>
      <c r="O317" s="452" t="s">
        <v>1440</v>
      </c>
      <c r="P317" s="454">
        <v>44468</v>
      </c>
    </row>
    <row r="318" spans="1:16" ht="21" x14ac:dyDescent="0.2">
      <c r="A318" s="451" t="s">
        <v>1845</v>
      </c>
      <c r="B318" s="451" t="s">
        <v>1697</v>
      </c>
      <c r="C318" s="451" t="s">
        <v>1432</v>
      </c>
      <c r="D318" s="451" t="s">
        <v>1466</v>
      </c>
      <c r="E318" s="451" t="s">
        <v>1434</v>
      </c>
      <c r="F318" s="451" t="s">
        <v>1850</v>
      </c>
      <c r="G318" s="452" t="s">
        <v>1436</v>
      </c>
      <c r="H318" s="453">
        <v>1132</v>
      </c>
      <c r="I318" s="452" t="s">
        <v>1488</v>
      </c>
      <c r="J318" s="452" t="s">
        <v>1438</v>
      </c>
      <c r="K318" s="452" t="s">
        <v>1438</v>
      </c>
      <c r="L318" s="452" t="s">
        <v>1439</v>
      </c>
      <c r="M318" s="452" t="s">
        <v>1440</v>
      </c>
      <c r="N318" s="454">
        <v>44342</v>
      </c>
      <c r="O318" s="452" t="s">
        <v>1440</v>
      </c>
      <c r="P318" s="454">
        <v>44468</v>
      </c>
    </row>
    <row r="319" spans="1:16" ht="21" x14ac:dyDescent="0.2">
      <c r="A319" s="451" t="s">
        <v>1845</v>
      </c>
      <c r="B319" s="451" t="s">
        <v>1703</v>
      </c>
      <c r="C319" s="451" t="s">
        <v>1432</v>
      </c>
      <c r="D319" s="451" t="s">
        <v>1491</v>
      </c>
      <c r="E319" s="451" t="s">
        <v>1442</v>
      </c>
      <c r="F319" s="451" t="s">
        <v>1851</v>
      </c>
      <c r="G319" s="452" t="s">
        <v>1436</v>
      </c>
      <c r="H319" s="453">
        <v>820.5</v>
      </c>
      <c r="I319" s="452" t="s">
        <v>1609</v>
      </c>
      <c r="J319" s="452" t="s">
        <v>1438</v>
      </c>
      <c r="K319" s="452" t="s">
        <v>1438</v>
      </c>
      <c r="L319" s="452" t="s">
        <v>1439</v>
      </c>
      <c r="M319" s="452" t="s">
        <v>1440</v>
      </c>
      <c r="N319" s="454">
        <v>44370</v>
      </c>
      <c r="O319" s="452" t="s">
        <v>1440</v>
      </c>
      <c r="P319" s="454">
        <v>44468</v>
      </c>
    </row>
    <row r="320" spans="1:16" ht="21" x14ac:dyDescent="0.2">
      <c r="A320" s="451" t="s">
        <v>1845</v>
      </c>
      <c r="B320" s="451" t="s">
        <v>1703</v>
      </c>
      <c r="C320" s="451" t="s">
        <v>1432</v>
      </c>
      <c r="D320" s="451" t="s">
        <v>1491</v>
      </c>
      <c r="E320" s="451" t="s">
        <v>1434</v>
      </c>
      <c r="F320" s="451" t="s">
        <v>1852</v>
      </c>
      <c r="G320" s="452" t="s">
        <v>1436</v>
      </c>
      <c r="H320" s="453">
        <v>14200</v>
      </c>
      <c r="I320" s="452" t="s">
        <v>1613</v>
      </c>
      <c r="J320" s="452" t="s">
        <v>1438</v>
      </c>
      <c r="K320" s="452" t="s">
        <v>1438</v>
      </c>
      <c r="L320" s="452" t="s">
        <v>1439</v>
      </c>
      <c r="M320" s="452" t="s">
        <v>1440</v>
      </c>
      <c r="N320" s="454">
        <v>44370</v>
      </c>
      <c r="O320" s="452" t="s">
        <v>1440</v>
      </c>
      <c r="P320" s="454">
        <v>44468</v>
      </c>
    </row>
    <row r="321" spans="1:16" ht="21" x14ac:dyDescent="0.2">
      <c r="A321" s="451" t="s">
        <v>1845</v>
      </c>
      <c r="B321" s="451" t="s">
        <v>1703</v>
      </c>
      <c r="C321" s="451" t="s">
        <v>1432</v>
      </c>
      <c r="D321" s="451" t="s">
        <v>1507</v>
      </c>
      <c r="E321" s="451" t="s">
        <v>1442</v>
      </c>
      <c r="F321" s="451" t="s">
        <v>1853</v>
      </c>
      <c r="G321" s="452" t="s">
        <v>1436</v>
      </c>
      <c r="H321" s="453">
        <v>-14200</v>
      </c>
      <c r="I321" s="452" t="s">
        <v>1707</v>
      </c>
      <c r="J321" s="452" t="s">
        <v>1438</v>
      </c>
      <c r="K321" s="452" t="s">
        <v>1438</v>
      </c>
      <c r="L321" s="452" t="s">
        <v>1439</v>
      </c>
      <c r="M321" s="452" t="s">
        <v>1440</v>
      </c>
      <c r="N321" s="454">
        <v>44384</v>
      </c>
      <c r="O321" s="452" t="s">
        <v>1440</v>
      </c>
      <c r="P321" s="454">
        <v>44468</v>
      </c>
    </row>
    <row r="322" spans="1:16" ht="21" x14ac:dyDescent="0.2">
      <c r="A322" s="451" t="s">
        <v>1845</v>
      </c>
      <c r="B322" s="451" t="s">
        <v>1708</v>
      </c>
      <c r="C322" s="451" t="s">
        <v>1432</v>
      </c>
      <c r="D322" s="451" t="s">
        <v>1507</v>
      </c>
      <c r="E322" s="451" t="s">
        <v>1442</v>
      </c>
      <c r="F322" s="451" t="s">
        <v>1759</v>
      </c>
      <c r="G322" s="452" t="s">
        <v>1436</v>
      </c>
      <c r="H322" s="453">
        <v>14200</v>
      </c>
      <c r="I322" s="452" t="s">
        <v>1707</v>
      </c>
      <c r="J322" s="452" t="s">
        <v>1438</v>
      </c>
      <c r="K322" s="452" t="s">
        <v>1438</v>
      </c>
      <c r="L322" s="452" t="s">
        <v>1439</v>
      </c>
      <c r="M322" s="452" t="s">
        <v>1440</v>
      </c>
      <c r="N322" s="454">
        <v>44384</v>
      </c>
      <c r="O322" s="452" t="s">
        <v>1440</v>
      </c>
      <c r="P322" s="454">
        <v>44468</v>
      </c>
    </row>
    <row r="323" spans="1:16" ht="21" x14ac:dyDescent="0.2">
      <c r="A323" s="451" t="s">
        <v>1845</v>
      </c>
      <c r="B323" s="451" t="s">
        <v>1708</v>
      </c>
      <c r="C323" s="451" t="s">
        <v>1432</v>
      </c>
      <c r="D323" s="451" t="s">
        <v>1531</v>
      </c>
      <c r="E323" s="451" t="s">
        <v>1568</v>
      </c>
      <c r="F323" s="451" t="s">
        <v>1844</v>
      </c>
      <c r="G323" s="452" t="s">
        <v>1436</v>
      </c>
      <c r="H323" s="453">
        <v>1341.25</v>
      </c>
      <c r="I323" s="452" t="s">
        <v>1627</v>
      </c>
      <c r="J323" s="455"/>
      <c r="K323" s="452" t="s">
        <v>1533</v>
      </c>
      <c r="L323" s="452" t="s">
        <v>1439</v>
      </c>
      <c r="M323" s="452" t="s">
        <v>1452</v>
      </c>
      <c r="N323" s="454">
        <v>44496</v>
      </c>
      <c r="O323" s="452" t="s">
        <v>1534</v>
      </c>
      <c r="P323" s="454">
        <v>44497</v>
      </c>
    </row>
    <row r="324" spans="1:16" ht="21" x14ac:dyDescent="0.2">
      <c r="A324" s="451" t="s">
        <v>1845</v>
      </c>
      <c r="B324" s="451" t="s">
        <v>1708</v>
      </c>
      <c r="C324" s="451" t="s">
        <v>1432</v>
      </c>
      <c r="D324" s="451" t="s">
        <v>1531</v>
      </c>
      <c r="E324" s="451" t="s">
        <v>1628</v>
      </c>
      <c r="F324" s="451" t="s">
        <v>1844</v>
      </c>
      <c r="G324" s="452" t="s">
        <v>1436</v>
      </c>
      <c r="H324" s="453">
        <v>1299.3800000000001</v>
      </c>
      <c r="I324" s="452" t="s">
        <v>1629</v>
      </c>
      <c r="J324" s="455"/>
      <c r="K324" s="452" t="s">
        <v>1533</v>
      </c>
      <c r="L324" s="452" t="s">
        <v>1439</v>
      </c>
      <c r="M324" s="452" t="s">
        <v>1452</v>
      </c>
      <c r="N324" s="454">
        <v>44496</v>
      </c>
      <c r="O324" s="452" t="s">
        <v>1534</v>
      </c>
      <c r="P324" s="454">
        <v>44497</v>
      </c>
    </row>
    <row r="325" spans="1:16" ht="21" x14ac:dyDescent="0.2">
      <c r="A325" s="451" t="s">
        <v>1845</v>
      </c>
      <c r="B325" s="451" t="s">
        <v>1575</v>
      </c>
      <c r="C325" s="451" t="s">
        <v>1432</v>
      </c>
      <c r="D325" s="451" t="s">
        <v>1507</v>
      </c>
      <c r="E325" s="451" t="s">
        <v>1442</v>
      </c>
      <c r="F325" s="451" t="s">
        <v>1854</v>
      </c>
      <c r="G325" s="452" t="s">
        <v>1436</v>
      </c>
      <c r="H325" s="453">
        <v>22373</v>
      </c>
      <c r="I325" s="452" t="s">
        <v>1712</v>
      </c>
      <c r="J325" s="452" t="s">
        <v>1438</v>
      </c>
      <c r="K325" s="452" t="s">
        <v>1438</v>
      </c>
      <c r="L325" s="452" t="s">
        <v>1439</v>
      </c>
      <c r="M325" s="452" t="s">
        <v>1440</v>
      </c>
      <c r="N325" s="454">
        <v>44399</v>
      </c>
      <c r="O325" s="452" t="s">
        <v>1440</v>
      </c>
      <c r="P325" s="454">
        <v>44468</v>
      </c>
    </row>
    <row r="326" spans="1:16" ht="21" x14ac:dyDescent="0.2">
      <c r="A326" s="451" t="s">
        <v>1845</v>
      </c>
      <c r="B326" s="451" t="s">
        <v>1575</v>
      </c>
      <c r="C326" s="451" t="s">
        <v>1432</v>
      </c>
      <c r="D326" s="451" t="s">
        <v>1448</v>
      </c>
      <c r="E326" s="451" t="s">
        <v>1460</v>
      </c>
      <c r="F326" s="451" t="s">
        <v>1844</v>
      </c>
      <c r="G326" s="452" t="s">
        <v>1436</v>
      </c>
      <c r="H326" s="453">
        <v>17898</v>
      </c>
      <c r="I326" s="452" t="s">
        <v>1462</v>
      </c>
      <c r="J326" s="455"/>
      <c r="K326" s="452" t="s">
        <v>1533</v>
      </c>
      <c r="L326" s="452" t="s">
        <v>1439</v>
      </c>
      <c r="M326" s="452" t="s">
        <v>1452</v>
      </c>
      <c r="N326" s="454">
        <v>44550</v>
      </c>
      <c r="O326" s="452" t="s">
        <v>1453</v>
      </c>
      <c r="P326" s="454">
        <v>44553</v>
      </c>
    </row>
    <row r="327" spans="1:16" ht="21" x14ac:dyDescent="0.2">
      <c r="A327" s="451" t="s">
        <v>1845</v>
      </c>
      <c r="B327" s="451" t="s">
        <v>1713</v>
      </c>
      <c r="C327" s="451" t="s">
        <v>1432</v>
      </c>
      <c r="D327" s="451" t="s">
        <v>1466</v>
      </c>
      <c r="E327" s="451" t="s">
        <v>1434</v>
      </c>
      <c r="F327" s="451" t="s">
        <v>1855</v>
      </c>
      <c r="G327" s="452" t="s">
        <v>1436</v>
      </c>
      <c r="H327" s="453">
        <v>8196</v>
      </c>
      <c r="I327" s="452" t="s">
        <v>1676</v>
      </c>
      <c r="J327" s="452" t="s">
        <v>1438</v>
      </c>
      <c r="K327" s="452" t="s">
        <v>1438</v>
      </c>
      <c r="L327" s="452" t="s">
        <v>1439</v>
      </c>
      <c r="M327" s="452" t="s">
        <v>1440</v>
      </c>
      <c r="N327" s="454">
        <v>44330</v>
      </c>
      <c r="O327" s="452" t="s">
        <v>1440</v>
      </c>
      <c r="P327" s="454">
        <v>44468</v>
      </c>
    </row>
    <row r="328" spans="1:16" ht="21" x14ac:dyDescent="0.2">
      <c r="A328" s="451" t="s">
        <v>1845</v>
      </c>
      <c r="B328" s="451" t="s">
        <v>1713</v>
      </c>
      <c r="C328" s="451" t="s">
        <v>1432</v>
      </c>
      <c r="D328" s="451" t="s">
        <v>1507</v>
      </c>
      <c r="E328" s="451" t="s">
        <v>1442</v>
      </c>
      <c r="F328" s="451" t="s">
        <v>1856</v>
      </c>
      <c r="G328" s="452" t="s">
        <v>1436</v>
      </c>
      <c r="H328" s="453">
        <v>67709</v>
      </c>
      <c r="I328" s="452" t="s">
        <v>1640</v>
      </c>
      <c r="J328" s="452" t="s">
        <v>1438</v>
      </c>
      <c r="K328" s="452" t="s">
        <v>1438</v>
      </c>
      <c r="L328" s="452" t="s">
        <v>1439</v>
      </c>
      <c r="M328" s="452" t="s">
        <v>1440</v>
      </c>
      <c r="N328" s="454">
        <v>44384</v>
      </c>
      <c r="O328" s="452" t="s">
        <v>1440</v>
      </c>
      <c r="P328" s="454">
        <v>44468</v>
      </c>
    </row>
    <row r="329" spans="1:16" ht="21" x14ac:dyDescent="0.2">
      <c r="A329" s="451" t="s">
        <v>1845</v>
      </c>
      <c r="B329" s="451" t="s">
        <v>1713</v>
      </c>
      <c r="C329" s="451" t="s">
        <v>1432</v>
      </c>
      <c r="D329" s="451" t="s">
        <v>1540</v>
      </c>
      <c r="E329" s="451" t="s">
        <v>1677</v>
      </c>
      <c r="F329" s="451" t="s">
        <v>1857</v>
      </c>
      <c r="G329" s="452" t="s">
        <v>1436</v>
      </c>
      <c r="H329" s="453">
        <v>11439</v>
      </c>
      <c r="I329" s="452" t="s">
        <v>1678</v>
      </c>
      <c r="J329" s="455"/>
      <c r="K329" s="452" t="s">
        <v>1533</v>
      </c>
      <c r="L329" s="452" t="s">
        <v>1439</v>
      </c>
      <c r="M329" s="452" t="s">
        <v>1452</v>
      </c>
      <c r="N329" s="454">
        <v>44525</v>
      </c>
      <c r="O329" s="452" t="s">
        <v>1534</v>
      </c>
      <c r="P329" s="454">
        <v>44525</v>
      </c>
    </row>
    <row r="330" spans="1:16" ht="21" x14ac:dyDescent="0.2">
      <c r="A330" s="451" t="s">
        <v>1845</v>
      </c>
      <c r="B330" s="451" t="s">
        <v>1717</v>
      </c>
      <c r="C330" s="451" t="s">
        <v>1432</v>
      </c>
      <c r="D330" s="451" t="s">
        <v>1433</v>
      </c>
      <c r="E330" s="451" t="s">
        <v>1434</v>
      </c>
      <c r="F330" s="451" t="s">
        <v>1858</v>
      </c>
      <c r="G330" s="452" t="s">
        <v>1436</v>
      </c>
      <c r="H330" s="453">
        <v>122799</v>
      </c>
      <c r="I330" s="452" t="s">
        <v>1654</v>
      </c>
      <c r="J330" s="452" t="s">
        <v>1438</v>
      </c>
      <c r="K330" s="452" t="s">
        <v>1438</v>
      </c>
      <c r="L330" s="452" t="s">
        <v>1439</v>
      </c>
      <c r="M330" s="452" t="s">
        <v>1440</v>
      </c>
      <c r="N330" s="454">
        <v>44312</v>
      </c>
      <c r="O330" s="452" t="s">
        <v>1440</v>
      </c>
      <c r="P330" s="454">
        <v>44468</v>
      </c>
    </row>
    <row r="331" spans="1:16" ht="21" x14ac:dyDescent="0.2">
      <c r="A331" s="451" t="s">
        <v>1859</v>
      </c>
      <c r="B331" s="451" t="s">
        <v>1463</v>
      </c>
      <c r="C331" s="451" t="s">
        <v>1432</v>
      </c>
      <c r="D331" s="451" t="s">
        <v>1433</v>
      </c>
      <c r="E331" s="451" t="s">
        <v>1442</v>
      </c>
      <c r="F331" s="451" t="s">
        <v>1860</v>
      </c>
      <c r="G331" s="452" t="s">
        <v>1436</v>
      </c>
      <c r="H331" s="453">
        <v>1532896</v>
      </c>
      <c r="I331" s="452" t="s">
        <v>1650</v>
      </c>
      <c r="J331" s="452" t="s">
        <v>1438</v>
      </c>
      <c r="K331" s="452" t="s">
        <v>1438</v>
      </c>
      <c r="L331" s="452" t="s">
        <v>1439</v>
      </c>
      <c r="M331" s="452" t="s">
        <v>1440</v>
      </c>
      <c r="N331" s="454">
        <v>44309</v>
      </c>
      <c r="O331" s="452" t="s">
        <v>1440</v>
      </c>
      <c r="P331" s="454">
        <v>44468</v>
      </c>
    </row>
    <row r="332" spans="1:16" ht="21" x14ac:dyDescent="0.2">
      <c r="A332" s="451" t="s">
        <v>1859</v>
      </c>
      <c r="B332" s="451" t="s">
        <v>1693</v>
      </c>
      <c r="C332" s="451" t="s">
        <v>1432</v>
      </c>
      <c r="D332" s="451" t="s">
        <v>1433</v>
      </c>
      <c r="E332" s="451" t="s">
        <v>1434</v>
      </c>
      <c r="F332" s="451" t="s">
        <v>1861</v>
      </c>
      <c r="G332" s="452" t="s">
        <v>1436</v>
      </c>
      <c r="H332" s="453">
        <v>956</v>
      </c>
      <c r="I332" s="452" t="s">
        <v>1648</v>
      </c>
      <c r="J332" s="452" t="s">
        <v>1438</v>
      </c>
      <c r="K332" s="452" t="s">
        <v>1438</v>
      </c>
      <c r="L332" s="452" t="s">
        <v>1439</v>
      </c>
      <c r="M332" s="452" t="s">
        <v>1440</v>
      </c>
      <c r="N332" s="454">
        <v>44309</v>
      </c>
      <c r="O332" s="452" t="s">
        <v>1440</v>
      </c>
      <c r="P332" s="454">
        <v>44468</v>
      </c>
    </row>
    <row r="333" spans="1:16" ht="21" x14ac:dyDescent="0.2">
      <c r="A333" s="451" t="s">
        <v>1859</v>
      </c>
      <c r="B333" s="451" t="s">
        <v>1695</v>
      </c>
      <c r="C333" s="451" t="s">
        <v>1432</v>
      </c>
      <c r="D333" s="451" t="s">
        <v>1466</v>
      </c>
      <c r="E333" s="451" t="s">
        <v>1442</v>
      </c>
      <c r="F333" s="451" t="s">
        <v>1862</v>
      </c>
      <c r="G333" s="452" t="s">
        <v>1436</v>
      </c>
      <c r="H333" s="453">
        <v>536523.97</v>
      </c>
      <c r="I333" s="452" t="s">
        <v>1655</v>
      </c>
      <c r="J333" s="452" t="s">
        <v>1438</v>
      </c>
      <c r="K333" s="452" t="s">
        <v>1438</v>
      </c>
      <c r="L333" s="452" t="s">
        <v>1439</v>
      </c>
      <c r="M333" s="452" t="s">
        <v>1440</v>
      </c>
      <c r="N333" s="454">
        <v>44341</v>
      </c>
      <c r="O333" s="452" t="s">
        <v>1440</v>
      </c>
      <c r="P333" s="454">
        <v>44468</v>
      </c>
    </row>
    <row r="334" spans="1:16" ht="21" x14ac:dyDescent="0.2">
      <c r="A334" s="451" t="s">
        <v>1859</v>
      </c>
      <c r="B334" s="451" t="s">
        <v>1697</v>
      </c>
      <c r="C334" s="451" t="s">
        <v>1432</v>
      </c>
      <c r="D334" s="451" t="s">
        <v>1433</v>
      </c>
      <c r="E334" s="451" t="s">
        <v>1434</v>
      </c>
      <c r="F334" s="451" t="s">
        <v>1863</v>
      </c>
      <c r="G334" s="452" t="s">
        <v>1436</v>
      </c>
      <c r="H334" s="453">
        <v>12798</v>
      </c>
      <c r="I334" s="452" t="s">
        <v>1670</v>
      </c>
      <c r="J334" s="452" t="s">
        <v>1438</v>
      </c>
      <c r="K334" s="452" t="s">
        <v>1438</v>
      </c>
      <c r="L334" s="452" t="s">
        <v>1439</v>
      </c>
      <c r="M334" s="452" t="s">
        <v>1440</v>
      </c>
      <c r="N334" s="454">
        <v>44309</v>
      </c>
      <c r="O334" s="452" t="s">
        <v>1440</v>
      </c>
      <c r="P334" s="454">
        <v>44468</v>
      </c>
    </row>
    <row r="335" spans="1:16" ht="21" x14ac:dyDescent="0.2">
      <c r="A335" s="451" t="s">
        <v>1859</v>
      </c>
      <c r="B335" s="451" t="s">
        <v>1697</v>
      </c>
      <c r="C335" s="451" t="s">
        <v>1432</v>
      </c>
      <c r="D335" s="451" t="s">
        <v>1515</v>
      </c>
      <c r="E335" s="451" t="s">
        <v>1442</v>
      </c>
      <c r="F335" s="451" t="s">
        <v>1864</v>
      </c>
      <c r="G335" s="452" t="s">
        <v>1436</v>
      </c>
      <c r="H335" s="453">
        <v>2382</v>
      </c>
      <c r="I335" s="452" t="s">
        <v>1522</v>
      </c>
      <c r="J335" s="452" t="s">
        <v>1438</v>
      </c>
      <c r="K335" s="452" t="s">
        <v>1438</v>
      </c>
      <c r="L335" s="452" t="s">
        <v>1439</v>
      </c>
      <c r="M335" s="452" t="s">
        <v>1440</v>
      </c>
      <c r="N335" s="454">
        <v>44294</v>
      </c>
      <c r="O335" s="452" t="s">
        <v>1440</v>
      </c>
      <c r="P335" s="454">
        <v>44468</v>
      </c>
    </row>
    <row r="336" spans="1:16" ht="21" x14ac:dyDescent="0.2">
      <c r="A336" s="451" t="s">
        <v>1859</v>
      </c>
      <c r="B336" s="451" t="s">
        <v>1697</v>
      </c>
      <c r="C336" s="451" t="s">
        <v>1432</v>
      </c>
      <c r="D336" s="451" t="s">
        <v>1448</v>
      </c>
      <c r="E336" s="451" t="s">
        <v>1544</v>
      </c>
      <c r="F336" s="451" t="s">
        <v>1865</v>
      </c>
      <c r="G336" s="452" t="s">
        <v>1436</v>
      </c>
      <c r="H336" s="453">
        <v>7036</v>
      </c>
      <c r="I336" s="452" t="s">
        <v>1564</v>
      </c>
      <c r="J336" s="455"/>
      <c r="K336" s="452" t="s">
        <v>1533</v>
      </c>
      <c r="L336" s="452" t="s">
        <v>1439</v>
      </c>
      <c r="M336" s="452" t="s">
        <v>1452</v>
      </c>
      <c r="N336" s="454">
        <v>44539</v>
      </c>
      <c r="O336" s="452" t="s">
        <v>1453</v>
      </c>
      <c r="P336" s="454">
        <v>44544</v>
      </c>
    </row>
    <row r="337" spans="1:16" ht="21" x14ac:dyDescent="0.2">
      <c r="A337" s="451" t="s">
        <v>1859</v>
      </c>
      <c r="B337" s="451" t="s">
        <v>1703</v>
      </c>
      <c r="C337" s="451" t="s">
        <v>1432</v>
      </c>
      <c r="D337" s="451" t="s">
        <v>1491</v>
      </c>
      <c r="E337" s="451" t="s">
        <v>1434</v>
      </c>
      <c r="F337" s="451" t="s">
        <v>1866</v>
      </c>
      <c r="G337" s="452" t="s">
        <v>1436</v>
      </c>
      <c r="H337" s="453">
        <v>13630</v>
      </c>
      <c r="I337" s="452" t="s">
        <v>1613</v>
      </c>
      <c r="J337" s="452" t="s">
        <v>1438</v>
      </c>
      <c r="K337" s="452" t="s">
        <v>1438</v>
      </c>
      <c r="L337" s="452" t="s">
        <v>1439</v>
      </c>
      <c r="M337" s="452" t="s">
        <v>1440</v>
      </c>
      <c r="N337" s="454">
        <v>44370</v>
      </c>
      <c r="O337" s="452" t="s">
        <v>1440</v>
      </c>
      <c r="P337" s="454">
        <v>44468</v>
      </c>
    </row>
    <row r="338" spans="1:16" ht="21" x14ac:dyDescent="0.2">
      <c r="A338" s="451" t="s">
        <v>1859</v>
      </c>
      <c r="B338" s="451" t="s">
        <v>1703</v>
      </c>
      <c r="C338" s="451" t="s">
        <v>1432</v>
      </c>
      <c r="D338" s="451" t="s">
        <v>1507</v>
      </c>
      <c r="E338" s="451" t="s">
        <v>1442</v>
      </c>
      <c r="F338" s="451" t="s">
        <v>1867</v>
      </c>
      <c r="G338" s="452" t="s">
        <v>1436</v>
      </c>
      <c r="H338" s="453">
        <v>-13630</v>
      </c>
      <c r="I338" s="452" t="s">
        <v>1707</v>
      </c>
      <c r="J338" s="452" t="s">
        <v>1438</v>
      </c>
      <c r="K338" s="452" t="s">
        <v>1438</v>
      </c>
      <c r="L338" s="452" t="s">
        <v>1439</v>
      </c>
      <c r="M338" s="452" t="s">
        <v>1440</v>
      </c>
      <c r="N338" s="454">
        <v>44384</v>
      </c>
      <c r="O338" s="452" t="s">
        <v>1440</v>
      </c>
      <c r="P338" s="454">
        <v>44468</v>
      </c>
    </row>
    <row r="339" spans="1:16" ht="21" x14ac:dyDescent="0.2">
      <c r="A339" s="451" t="s">
        <v>1859</v>
      </c>
      <c r="B339" s="451" t="s">
        <v>1708</v>
      </c>
      <c r="C339" s="451" t="s">
        <v>1432</v>
      </c>
      <c r="D339" s="451" t="s">
        <v>1507</v>
      </c>
      <c r="E339" s="451" t="s">
        <v>1442</v>
      </c>
      <c r="F339" s="451" t="s">
        <v>1868</v>
      </c>
      <c r="G339" s="452" t="s">
        <v>1436</v>
      </c>
      <c r="H339" s="453">
        <v>13630</v>
      </c>
      <c r="I339" s="452" t="s">
        <v>1707</v>
      </c>
      <c r="J339" s="452" t="s">
        <v>1438</v>
      </c>
      <c r="K339" s="452" t="s">
        <v>1438</v>
      </c>
      <c r="L339" s="452" t="s">
        <v>1439</v>
      </c>
      <c r="M339" s="452" t="s">
        <v>1440</v>
      </c>
      <c r="N339" s="454">
        <v>44384</v>
      </c>
      <c r="O339" s="452" t="s">
        <v>1440</v>
      </c>
      <c r="P339" s="454">
        <v>44468</v>
      </c>
    </row>
    <row r="340" spans="1:16" ht="21" x14ac:dyDescent="0.2">
      <c r="A340" s="451" t="s">
        <v>1859</v>
      </c>
      <c r="B340" s="451" t="s">
        <v>1708</v>
      </c>
      <c r="C340" s="451" t="s">
        <v>1432</v>
      </c>
      <c r="D340" s="451" t="s">
        <v>1531</v>
      </c>
      <c r="E340" s="451" t="s">
        <v>1568</v>
      </c>
      <c r="F340" s="451" t="s">
        <v>1869</v>
      </c>
      <c r="G340" s="452" t="s">
        <v>1436</v>
      </c>
      <c r="H340" s="453">
        <v>2392.5</v>
      </c>
      <c r="I340" s="452" t="s">
        <v>1627</v>
      </c>
      <c r="J340" s="455"/>
      <c r="K340" s="452" t="s">
        <v>1533</v>
      </c>
      <c r="L340" s="452" t="s">
        <v>1439</v>
      </c>
      <c r="M340" s="452" t="s">
        <v>1452</v>
      </c>
      <c r="N340" s="454">
        <v>44496</v>
      </c>
      <c r="O340" s="452" t="s">
        <v>1534</v>
      </c>
      <c r="P340" s="454">
        <v>44497</v>
      </c>
    </row>
    <row r="341" spans="1:16" ht="21" x14ac:dyDescent="0.2">
      <c r="A341" s="451" t="s">
        <v>1859</v>
      </c>
      <c r="B341" s="451" t="s">
        <v>1708</v>
      </c>
      <c r="C341" s="451" t="s">
        <v>1432</v>
      </c>
      <c r="D341" s="451" t="s">
        <v>1531</v>
      </c>
      <c r="E341" s="451" t="s">
        <v>1628</v>
      </c>
      <c r="F341" s="451" t="s">
        <v>1869</v>
      </c>
      <c r="G341" s="452" t="s">
        <v>1436</v>
      </c>
      <c r="H341" s="453">
        <v>2362.5</v>
      </c>
      <c r="I341" s="452" t="s">
        <v>1629</v>
      </c>
      <c r="J341" s="455"/>
      <c r="K341" s="452" t="s">
        <v>1533</v>
      </c>
      <c r="L341" s="452" t="s">
        <v>1439</v>
      </c>
      <c r="M341" s="452" t="s">
        <v>1452</v>
      </c>
      <c r="N341" s="454">
        <v>44496</v>
      </c>
      <c r="O341" s="452" t="s">
        <v>1534</v>
      </c>
      <c r="P341" s="454">
        <v>44497</v>
      </c>
    </row>
    <row r="342" spans="1:16" ht="21" x14ac:dyDescent="0.2">
      <c r="A342" s="451" t="s">
        <v>1859</v>
      </c>
      <c r="B342" s="451" t="s">
        <v>1575</v>
      </c>
      <c r="C342" s="451" t="s">
        <v>1432</v>
      </c>
      <c r="D342" s="451" t="s">
        <v>1507</v>
      </c>
      <c r="E342" s="451" t="s">
        <v>1442</v>
      </c>
      <c r="F342" s="451" t="s">
        <v>1870</v>
      </c>
      <c r="G342" s="452" t="s">
        <v>1436</v>
      </c>
      <c r="H342" s="453">
        <v>38854</v>
      </c>
      <c r="I342" s="452" t="s">
        <v>1712</v>
      </c>
      <c r="J342" s="452" t="s">
        <v>1438</v>
      </c>
      <c r="K342" s="452" t="s">
        <v>1438</v>
      </c>
      <c r="L342" s="452" t="s">
        <v>1439</v>
      </c>
      <c r="M342" s="452" t="s">
        <v>1440</v>
      </c>
      <c r="N342" s="454">
        <v>44399</v>
      </c>
      <c r="O342" s="452" t="s">
        <v>1440</v>
      </c>
      <c r="P342" s="454">
        <v>44468</v>
      </c>
    </row>
    <row r="343" spans="1:16" ht="21" x14ac:dyDescent="0.2">
      <c r="A343" s="451" t="s">
        <v>1859</v>
      </c>
      <c r="B343" s="451" t="s">
        <v>1575</v>
      </c>
      <c r="C343" s="451" t="s">
        <v>1432</v>
      </c>
      <c r="D343" s="451" t="s">
        <v>1448</v>
      </c>
      <c r="E343" s="451" t="s">
        <v>1460</v>
      </c>
      <c r="F343" s="451" t="s">
        <v>1869</v>
      </c>
      <c r="G343" s="452" t="s">
        <v>1436</v>
      </c>
      <c r="H343" s="453">
        <v>31083</v>
      </c>
      <c r="I343" s="452" t="s">
        <v>1462</v>
      </c>
      <c r="J343" s="455"/>
      <c r="K343" s="452" t="s">
        <v>1533</v>
      </c>
      <c r="L343" s="452" t="s">
        <v>1439</v>
      </c>
      <c r="M343" s="452" t="s">
        <v>1452</v>
      </c>
      <c r="N343" s="454">
        <v>44550</v>
      </c>
      <c r="O343" s="452" t="s">
        <v>1453</v>
      </c>
      <c r="P343" s="454">
        <v>44553</v>
      </c>
    </row>
    <row r="344" spans="1:16" ht="21" x14ac:dyDescent="0.2">
      <c r="A344" s="451" t="s">
        <v>1859</v>
      </c>
      <c r="B344" s="451" t="s">
        <v>1713</v>
      </c>
      <c r="C344" s="451" t="s">
        <v>1432</v>
      </c>
      <c r="D344" s="451" t="s">
        <v>1466</v>
      </c>
      <c r="E344" s="451" t="s">
        <v>1434</v>
      </c>
      <c r="F344" s="451" t="s">
        <v>1871</v>
      </c>
      <c r="G344" s="452" t="s">
        <v>1436</v>
      </c>
      <c r="H344" s="453">
        <v>8046</v>
      </c>
      <c r="I344" s="452" t="s">
        <v>1676</v>
      </c>
      <c r="J344" s="452" t="s">
        <v>1438</v>
      </c>
      <c r="K344" s="452" t="s">
        <v>1438</v>
      </c>
      <c r="L344" s="452" t="s">
        <v>1439</v>
      </c>
      <c r="M344" s="452" t="s">
        <v>1440</v>
      </c>
      <c r="N344" s="454">
        <v>44330</v>
      </c>
      <c r="O344" s="452" t="s">
        <v>1440</v>
      </c>
      <c r="P344" s="454">
        <v>44468</v>
      </c>
    </row>
    <row r="345" spans="1:16" ht="21" x14ac:dyDescent="0.2">
      <c r="A345" s="451" t="s">
        <v>1859</v>
      </c>
      <c r="B345" s="451" t="s">
        <v>1713</v>
      </c>
      <c r="C345" s="451" t="s">
        <v>1432</v>
      </c>
      <c r="D345" s="451" t="s">
        <v>1507</v>
      </c>
      <c r="E345" s="451" t="s">
        <v>1442</v>
      </c>
      <c r="F345" s="451" t="s">
        <v>1455</v>
      </c>
      <c r="G345" s="452" t="s">
        <v>1436</v>
      </c>
      <c r="H345" s="453">
        <v>74027</v>
      </c>
      <c r="I345" s="452" t="s">
        <v>1640</v>
      </c>
      <c r="J345" s="452" t="s">
        <v>1438</v>
      </c>
      <c r="K345" s="452" t="s">
        <v>1438</v>
      </c>
      <c r="L345" s="452" t="s">
        <v>1439</v>
      </c>
      <c r="M345" s="452" t="s">
        <v>1440</v>
      </c>
      <c r="N345" s="454">
        <v>44384</v>
      </c>
      <c r="O345" s="452" t="s">
        <v>1440</v>
      </c>
      <c r="P345" s="454">
        <v>44468</v>
      </c>
    </row>
    <row r="346" spans="1:16" ht="21" x14ac:dyDescent="0.2">
      <c r="A346" s="451" t="s">
        <v>1859</v>
      </c>
      <c r="B346" s="451" t="s">
        <v>1713</v>
      </c>
      <c r="C346" s="451" t="s">
        <v>1432</v>
      </c>
      <c r="D346" s="451" t="s">
        <v>1540</v>
      </c>
      <c r="E346" s="451" t="s">
        <v>1677</v>
      </c>
      <c r="F346" s="451" t="s">
        <v>1872</v>
      </c>
      <c r="G346" s="452" t="s">
        <v>1436</v>
      </c>
      <c r="H346" s="453">
        <v>11375</v>
      </c>
      <c r="I346" s="452" t="s">
        <v>1678</v>
      </c>
      <c r="J346" s="455"/>
      <c r="K346" s="452" t="s">
        <v>1533</v>
      </c>
      <c r="L346" s="452" t="s">
        <v>1439</v>
      </c>
      <c r="M346" s="452" t="s">
        <v>1452</v>
      </c>
      <c r="N346" s="454">
        <v>44525</v>
      </c>
      <c r="O346" s="452" t="s">
        <v>1534</v>
      </c>
      <c r="P346" s="454">
        <v>44525</v>
      </c>
    </row>
    <row r="347" spans="1:16" ht="21" x14ac:dyDescent="0.2">
      <c r="A347" s="451" t="s">
        <v>1859</v>
      </c>
      <c r="B347" s="451" t="s">
        <v>1717</v>
      </c>
      <c r="C347" s="451" t="s">
        <v>1432</v>
      </c>
      <c r="D347" s="451" t="s">
        <v>1433</v>
      </c>
      <c r="E347" s="451" t="s">
        <v>1442</v>
      </c>
      <c r="F347" s="451" t="s">
        <v>1798</v>
      </c>
      <c r="G347" s="452" t="s">
        <v>1436</v>
      </c>
      <c r="H347" s="453">
        <v>164914</v>
      </c>
      <c r="I347" s="452" t="s">
        <v>1654</v>
      </c>
      <c r="J347" s="452" t="s">
        <v>1438</v>
      </c>
      <c r="K347" s="452" t="s">
        <v>1438</v>
      </c>
      <c r="L347" s="452" t="s">
        <v>1439</v>
      </c>
      <c r="M347" s="452" t="s">
        <v>1440</v>
      </c>
      <c r="N347" s="454">
        <v>44312</v>
      </c>
      <c r="O347" s="452" t="s">
        <v>1440</v>
      </c>
      <c r="P347" s="454">
        <v>44468</v>
      </c>
    </row>
    <row r="348" spans="1:16" ht="21" x14ac:dyDescent="0.2">
      <c r="A348" s="451" t="s">
        <v>1873</v>
      </c>
      <c r="B348" s="451" t="s">
        <v>1463</v>
      </c>
      <c r="C348" s="451" t="s">
        <v>1432</v>
      </c>
      <c r="D348" s="451" t="s">
        <v>1433</v>
      </c>
      <c r="E348" s="451" t="s">
        <v>1434</v>
      </c>
      <c r="F348" s="451" t="s">
        <v>1874</v>
      </c>
      <c r="G348" s="452" t="s">
        <v>1436</v>
      </c>
      <c r="H348" s="453">
        <v>779176</v>
      </c>
      <c r="I348" s="452" t="s">
        <v>1650</v>
      </c>
      <c r="J348" s="452" t="s">
        <v>1438</v>
      </c>
      <c r="K348" s="452" t="s">
        <v>1438</v>
      </c>
      <c r="L348" s="452" t="s">
        <v>1439</v>
      </c>
      <c r="M348" s="452" t="s">
        <v>1440</v>
      </c>
      <c r="N348" s="454">
        <v>44309</v>
      </c>
      <c r="O348" s="452" t="s">
        <v>1440</v>
      </c>
      <c r="P348" s="454">
        <v>44468</v>
      </c>
    </row>
    <row r="349" spans="1:16" x14ac:dyDescent="0.2">
      <c r="A349" s="451" t="s">
        <v>1873</v>
      </c>
      <c r="B349" s="451" t="s">
        <v>1693</v>
      </c>
      <c r="C349" s="451" t="s">
        <v>1432</v>
      </c>
      <c r="D349" s="451" t="s">
        <v>1433</v>
      </c>
      <c r="E349" s="451" t="s">
        <v>1442</v>
      </c>
      <c r="F349" s="451" t="s">
        <v>1875</v>
      </c>
      <c r="G349" s="452" t="s">
        <v>1436</v>
      </c>
      <c r="H349" s="453">
        <v>2972</v>
      </c>
      <c r="I349" s="452" t="s">
        <v>1648</v>
      </c>
      <c r="J349" s="452" t="s">
        <v>1438</v>
      </c>
      <c r="K349" s="452" t="s">
        <v>1438</v>
      </c>
      <c r="L349" s="452" t="s">
        <v>1439</v>
      </c>
      <c r="M349" s="452" t="s">
        <v>1440</v>
      </c>
      <c r="N349" s="454">
        <v>44309</v>
      </c>
      <c r="O349" s="452" t="s">
        <v>1440</v>
      </c>
      <c r="P349" s="454">
        <v>44468</v>
      </c>
    </row>
    <row r="350" spans="1:16" x14ac:dyDescent="0.2">
      <c r="A350" s="451" t="s">
        <v>1873</v>
      </c>
      <c r="B350" s="451" t="s">
        <v>1695</v>
      </c>
      <c r="C350" s="451" t="s">
        <v>1432</v>
      </c>
      <c r="D350" s="451" t="s">
        <v>1466</v>
      </c>
      <c r="E350" s="451" t="s">
        <v>1442</v>
      </c>
      <c r="F350" s="451" t="s">
        <v>1876</v>
      </c>
      <c r="G350" s="452" t="s">
        <v>1436</v>
      </c>
      <c r="H350" s="453">
        <v>95432.7</v>
      </c>
      <c r="I350" s="452" t="s">
        <v>1655</v>
      </c>
      <c r="J350" s="452" t="s">
        <v>1438</v>
      </c>
      <c r="K350" s="452" t="s">
        <v>1438</v>
      </c>
      <c r="L350" s="452" t="s">
        <v>1439</v>
      </c>
      <c r="M350" s="452" t="s">
        <v>1440</v>
      </c>
      <c r="N350" s="454">
        <v>44341</v>
      </c>
      <c r="O350" s="452" t="s">
        <v>1440</v>
      </c>
      <c r="P350" s="454">
        <v>44468</v>
      </c>
    </row>
    <row r="351" spans="1:16" x14ac:dyDescent="0.2">
      <c r="A351" s="451" t="s">
        <v>1873</v>
      </c>
      <c r="B351" s="451" t="s">
        <v>1697</v>
      </c>
      <c r="C351" s="451" t="s">
        <v>1432</v>
      </c>
      <c r="D351" s="451" t="s">
        <v>1433</v>
      </c>
      <c r="E351" s="451" t="s">
        <v>1434</v>
      </c>
      <c r="F351" s="451" t="s">
        <v>1877</v>
      </c>
      <c r="G351" s="452" t="s">
        <v>1436</v>
      </c>
      <c r="H351" s="453">
        <v>16624</v>
      </c>
      <c r="I351" s="452" t="s">
        <v>1670</v>
      </c>
      <c r="J351" s="452" t="s">
        <v>1438</v>
      </c>
      <c r="K351" s="452" t="s">
        <v>1438</v>
      </c>
      <c r="L351" s="452" t="s">
        <v>1439</v>
      </c>
      <c r="M351" s="452" t="s">
        <v>1440</v>
      </c>
      <c r="N351" s="454">
        <v>44309</v>
      </c>
      <c r="O351" s="452" t="s">
        <v>1440</v>
      </c>
      <c r="P351" s="454">
        <v>44468</v>
      </c>
    </row>
    <row r="352" spans="1:16" x14ac:dyDescent="0.2">
      <c r="A352" s="451" t="s">
        <v>1873</v>
      </c>
      <c r="B352" s="451" t="s">
        <v>1697</v>
      </c>
      <c r="C352" s="451" t="s">
        <v>1432</v>
      </c>
      <c r="D352" s="451" t="s">
        <v>1466</v>
      </c>
      <c r="E352" s="451" t="s">
        <v>1442</v>
      </c>
      <c r="F352" s="451" t="s">
        <v>1878</v>
      </c>
      <c r="G352" s="452" t="s">
        <v>1436</v>
      </c>
      <c r="H352" s="453">
        <v>724</v>
      </c>
      <c r="I352" s="452" t="s">
        <v>1488</v>
      </c>
      <c r="J352" s="452" t="s">
        <v>1438</v>
      </c>
      <c r="K352" s="452" t="s">
        <v>1438</v>
      </c>
      <c r="L352" s="452" t="s">
        <v>1439</v>
      </c>
      <c r="M352" s="452" t="s">
        <v>1440</v>
      </c>
      <c r="N352" s="454">
        <v>44342</v>
      </c>
      <c r="O352" s="452" t="s">
        <v>1440</v>
      </c>
      <c r="P352" s="454">
        <v>44468</v>
      </c>
    </row>
    <row r="353" spans="1:16" x14ac:dyDescent="0.2">
      <c r="A353" s="451" t="s">
        <v>1873</v>
      </c>
      <c r="B353" s="451" t="s">
        <v>1697</v>
      </c>
      <c r="C353" s="451" t="s">
        <v>1432</v>
      </c>
      <c r="D353" s="451" t="s">
        <v>1448</v>
      </c>
      <c r="E353" s="451" t="s">
        <v>1544</v>
      </c>
      <c r="F353" s="451" t="s">
        <v>1879</v>
      </c>
      <c r="G353" s="452" t="s">
        <v>1436</v>
      </c>
      <c r="H353" s="453">
        <v>1870</v>
      </c>
      <c r="I353" s="452" t="s">
        <v>1564</v>
      </c>
      <c r="J353" s="455"/>
      <c r="K353" s="452" t="s">
        <v>1533</v>
      </c>
      <c r="L353" s="452" t="s">
        <v>1439</v>
      </c>
      <c r="M353" s="452" t="s">
        <v>1452</v>
      </c>
      <c r="N353" s="454">
        <v>44539</v>
      </c>
      <c r="O353" s="452" t="s">
        <v>1453</v>
      </c>
      <c r="P353" s="454">
        <v>44544</v>
      </c>
    </row>
    <row r="354" spans="1:16" ht="21" x14ac:dyDescent="0.2">
      <c r="A354" s="451" t="s">
        <v>1873</v>
      </c>
      <c r="B354" s="451" t="s">
        <v>1703</v>
      </c>
      <c r="C354" s="451" t="s">
        <v>1432</v>
      </c>
      <c r="D354" s="451" t="s">
        <v>1491</v>
      </c>
      <c r="E354" s="451" t="s">
        <v>1442</v>
      </c>
      <c r="F354" s="451" t="s">
        <v>1880</v>
      </c>
      <c r="G354" s="452" t="s">
        <v>1436</v>
      </c>
      <c r="H354" s="453">
        <v>6900</v>
      </c>
      <c r="I354" s="452" t="s">
        <v>1613</v>
      </c>
      <c r="J354" s="452" t="s">
        <v>1438</v>
      </c>
      <c r="K354" s="452" t="s">
        <v>1438</v>
      </c>
      <c r="L354" s="452" t="s">
        <v>1439</v>
      </c>
      <c r="M354" s="452" t="s">
        <v>1440</v>
      </c>
      <c r="N354" s="454">
        <v>44370</v>
      </c>
      <c r="O354" s="452" t="s">
        <v>1440</v>
      </c>
      <c r="P354" s="454">
        <v>44468</v>
      </c>
    </row>
    <row r="355" spans="1:16" ht="21" x14ac:dyDescent="0.2">
      <c r="A355" s="451" t="s">
        <v>1873</v>
      </c>
      <c r="B355" s="451" t="s">
        <v>1703</v>
      </c>
      <c r="C355" s="451" t="s">
        <v>1432</v>
      </c>
      <c r="D355" s="451" t="s">
        <v>1507</v>
      </c>
      <c r="E355" s="451" t="s">
        <v>1442</v>
      </c>
      <c r="F355" s="451" t="s">
        <v>1881</v>
      </c>
      <c r="G355" s="452" t="s">
        <v>1436</v>
      </c>
      <c r="H355" s="453">
        <v>-6900</v>
      </c>
      <c r="I355" s="452" t="s">
        <v>1707</v>
      </c>
      <c r="J355" s="452" t="s">
        <v>1438</v>
      </c>
      <c r="K355" s="452" t="s">
        <v>1438</v>
      </c>
      <c r="L355" s="452" t="s">
        <v>1439</v>
      </c>
      <c r="M355" s="452" t="s">
        <v>1440</v>
      </c>
      <c r="N355" s="454">
        <v>44384</v>
      </c>
      <c r="O355" s="452" t="s">
        <v>1440</v>
      </c>
      <c r="P355" s="454">
        <v>44468</v>
      </c>
    </row>
    <row r="356" spans="1:16" x14ac:dyDescent="0.2">
      <c r="A356" s="451" t="s">
        <v>1873</v>
      </c>
      <c r="B356" s="451" t="s">
        <v>1708</v>
      </c>
      <c r="C356" s="451" t="s">
        <v>1432</v>
      </c>
      <c r="D356" s="451" t="s">
        <v>1507</v>
      </c>
      <c r="E356" s="451" t="s">
        <v>1442</v>
      </c>
      <c r="F356" s="451" t="s">
        <v>1882</v>
      </c>
      <c r="G356" s="452" t="s">
        <v>1436</v>
      </c>
      <c r="H356" s="453">
        <v>6900</v>
      </c>
      <c r="I356" s="452" t="s">
        <v>1707</v>
      </c>
      <c r="J356" s="452" t="s">
        <v>1438</v>
      </c>
      <c r="K356" s="452" t="s">
        <v>1438</v>
      </c>
      <c r="L356" s="452" t="s">
        <v>1439</v>
      </c>
      <c r="M356" s="452" t="s">
        <v>1440</v>
      </c>
      <c r="N356" s="454">
        <v>44384</v>
      </c>
      <c r="O356" s="452" t="s">
        <v>1440</v>
      </c>
      <c r="P356" s="454">
        <v>44468</v>
      </c>
    </row>
    <row r="357" spans="1:16" ht="21" x14ac:dyDescent="0.2">
      <c r="A357" s="451" t="s">
        <v>1873</v>
      </c>
      <c r="B357" s="451" t="s">
        <v>1708</v>
      </c>
      <c r="C357" s="451" t="s">
        <v>1432</v>
      </c>
      <c r="D357" s="451" t="s">
        <v>1531</v>
      </c>
      <c r="E357" s="451" t="s">
        <v>1568</v>
      </c>
      <c r="F357" s="451" t="s">
        <v>1883</v>
      </c>
      <c r="G357" s="452" t="s">
        <v>1436</v>
      </c>
      <c r="H357" s="453">
        <v>616.25</v>
      </c>
      <c r="I357" s="452" t="s">
        <v>1627</v>
      </c>
      <c r="J357" s="455"/>
      <c r="K357" s="452" t="s">
        <v>1533</v>
      </c>
      <c r="L357" s="452" t="s">
        <v>1439</v>
      </c>
      <c r="M357" s="452" t="s">
        <v>1452</v>
      </c>
      <c r="N357" s="454">
        <v>44496</v>
      </c>
      <c r="O357" s="452" t="s">
        <v>1534</v>
      </c>
      <c r="P357" s="454">
        <v>44497</v>
      </c>
    </row>
    <row r="358" spans="1:16" ht="21" x14ac:dyDescent="0.2">
      <c r="A358" s="451" t="s">
        <v>1873</v>
      </c>
      <c r="B358" s="451" t="s">
        <v>1708</v>
      </c>
      <c r="C358" s="451" t="s">
        <v>1432</v>
      </c>
      <c r="D358" s="451" t="s">
        <v>1531</v>
      </c>
      <c r="E358" s="451" t="s">
        <v>1628</v>
      </c>
      <c r="F358" s="451" t="s">
        <v>1883</v>
      </c>
      <c r="G358" s="452" t="s">
        <v>1436</v>
      </c>
      <c r="H358" s="453">
        <v>590.63</v>
      </c>
      <c r="I358" s="452" t="s">
        <v>1629</v>
      </c>
      <c r="J358" s="455"/>
      <c r="K358" s="452" t="s">
        <v>1533</v>
      </c>
      <c r="L358" s="452" t="s">
        <v>1439</v>
      </c>
      <c r="M358" s="452" t="s">
        <v>1452</v>
      </c>
      <c r="N358" s="454">
        <v>44496</v>
      </c>
      <c r="O358" s="452" t="s">
        <v>1534</v>
      </c>
      <c r="P358" s="454">
        <v>44497</v>
      </c>
    </row>
    <row r="359" spans="1:16" x14ac:dyDescent="0.2">
      <c r="A359" s="451" t="s">
        <v>1873</v>
      </c>
      <c r="B359" s="451" t="s">
        <v>1575</v>
      </c>
      <c r="C359" s="451" t="s">
        <v>1432</v>
      </c>
      <c r="D359" s="451" t="s">
        <v>1507</v>
      </c>
      <c r="E359" s="451" t="s">
        <v>1442</v>
      </c>
      <c r="F359" s="451" t="s">
        <v>1884</v>
      </c>
      <c r="G359" s="452" t="s">
        <v>1436</v>
      </c>
      <c r="H359" s="453">
        <v>11581</v>
      </c>
      <c r="I359" s="452" t="s">
        <v>1712</v>
      </c>
      <c r="J359" s="452" t="s">
        <v>1438</v>
      </c>
      <c r="K359" s="452" t="s">
        <v>1438</v>
      </c>
      <c r="L359" s="452" t="s">
        <v>1439</v>
      </c>
      <c r="M359" s="452" t="s">
        <v>1440</v>
      </c>
      <c r="N359" s="454">
        <v>44399</v>
      </c>
      <c r="O359" s="452" t="s">
        <v>1440</v>
      </c>
      <c r="P359" s="454">
        <v>44468</v>
      </c>
    </row>
    <row r="360" spans="1:16" ht="21" x14ac:dyDescent="0.2">
      <c r="A360" s="451" t="s">
        <v>1873</v>
      </c>
      <c r="B360" s="451" t="s">
        <v>1575</v>
      </c>
      <c r="C360" s="451" t="s">
        <v>1432</v>
      </c>
      <c r="D360" s="451" t="s">
        <v>1448</v>
      </c>
      <c r="E360" s="451" t="s">
        <v>1460</v>
      </c>
      <c r="F360" s="451" t="s">
        <v>1883</v>
      </c>
      <c r="G360" s="452" t="s">
        <v>1436</v>
      </c>
      <c r="H360" s="453">
        <v>9265</v>
      </c>
      <c r="I360" s="452" t="s">
        <v>1462</v>
      </c>
      <c r="J360" s="455"/>
      <c r="K360" s="452" t="s">
        <v>1533</v>
      </c>
      <c r="L360" s="452" t="s">
        <v>1439</v>
      </c>
      <c r="M360" s="452" t="s">
        <v>1452</v>
      </c>
      <c r="N360" s="454">
        <v>44550</v>
      </c>
      <c r="O360" s="452" t="s">
        <v>1453</v>
      </c>
      <c r="P360" s="454">
        <v>44553</v>
      </c>
    </row>
    <row r="361" spans="1:16" x14ac:dyDescent="0.2">
      <c r="A361" s="451" t="s">
        <v>1873</v>
      </c>
      <c r="B361" s="451" t="s">
        <v>1713</v>
      </c>
      <c r="C361" s="451" t="s">
        <v>1432</v>
      </c>
      <c r="D361" s="451" t="s">
        <v>1466</v>
      </c>
      <c r="E361" s="451" t="s">
        <v>1442</v>
      </c>
      <c r="F361" s="451" t="s">
        <v>1885</v>
      </c>
      <c r="G361" s="452" t="s">
        <v>1436</v>
      </c>
      <c r="H361" s="453">
        <v>7446</v>
      </c>
      <c r="I361" s="452" t="s">
        <v>1676</v>
      </c>
      <c r="J361" s="452" t="s">
        <v>1438</v>
      </c>
      <c r="K361" s="452" t="s">
        <v>1438</v>
      </c>
      <c r="L361" s="452" t="s">
        <v>1439</v>
      </c>
      <c r="M361" s="452" t="s">
        <v>1440</v>
      </c>
      <c r="N361" s="454">
        <v>44330</v>
      </c>
      <c r="O361" s="452" t="s">
        <v>1440</v>
      </c>
      <c r="P361" s="454">
        <v>44468</v>
      </c>
    </row>
    <row r="362" spans="1:16" x14ac:dyDescent="0.2">
      <c r="A362" s="451" t="s">
        <v>1873</v>
      </c>
      <c r="B362" s="451" t="s">
        <v>1713</v>
      </c>
      <c r="C362" s="451" t="s">
        <v>1432</v>
      </c>
      <c r="D362" s="451" t="s">
        <v>1507</v>
      </c>
      <c r="E362" s="451" t="s">
        <v>1442</v>
      </c>
      <c r="F362" s="451" t="s">
        <v>1886</v>
      </c>
      <c r="G362" s="452" t="s">
        <v>1436</v>
      </c>
      <c r="H362" s="453">
        <v>21637</v>
      </c>
      <c r="I362" s="452" t="s">
        <v>1640</v>
      </c>
      <c r="J362" s="452" t="s">
        <v>1438</v>
      </c>
      <c r="K362" s="452" t="s">
        <v>1438</v>
      </c>
      <c r="L362" s="452" t="s">
        <v>1439</v>
      </c>
      <c r="M362" s="452" t="s">
        <v>1440</v>
      </c>
      <c r="N362" s="454">
        <v>44384</v>
      </c>
      <c r="O362" s="452" t="s">
        <v>1440</v>
      </c>
      <c r="P362" s="454">
        <v>44468</v>
      </c>
    </row>
    <row r="363" spans="1:16" ht="21" x14ac:dyDescent="0.2">
      <c r="A363" s="451" t="s">
        <v>1873</v>
      </c>
      <c r="B363" s="451" t="s">
        <v>1713</v>
      </c>
      <c r="C363" s="451" t="s">
        <v>1432</v>
      </c>
      <c r="D363" s="451" t="s">
        <v>1540</v>
      </c>
      <c r="E363" s="451" t="s">
        <v>1677</v>
      </c>
      <c r="F363" s="451" t="s">
        <v>1809</v>
      </c>
      <c r="G363" s="452" t="s">
        <v>1436</v>
      </c>
      <c r="H363" s="453">
        <v>10395</v>
      </c>
      <c r="I363" s="452" t="s">
        <v>1678</v>
      </c>
      <c r="J363" s="455"/>
      <c r="K363" s="452" t="s">
        <v>1533</v>
      </c>
      <c r="L363" s="452" t="s">
        <v>1439</v>
      </c>
      <c r="M363" s="452" t="s">
        <v>1452</v>
      </c>
      <c r="N363" s="454">
        <v>44525</v>
      </c>
      <c r="O363" s="452" t="s">
        <v>1534</v>
      </c>
      <c r="P363" s="454">
        <v>44525</v>
      </c>
    </row>
    <row r="364" spans="1:16" x14ac:dyDescent="0.2">
      <c r="A364" s="451" t="s">
        <v>1873</v>
      </c>
      <c r="B364" s="451" t="s">
        <v>1717</v>
      </c>
      <c r="C364" s="451" t="s">
        <v>1432</v>
      </c>
      <c r="D364" s="451" t="s">
        <v>1433</v>
      </c>
      <c r="E364" s="451" t="s">
        <v>1442</v>
      </c>
      <c r="F364" s="451" t="s">
        <v>1887</v>
      </c>
      <c r="G364" s="452" t="s">
        <v>1436</v>
      </c>
      <c r="H364" s="453">
        <v>78011</v>
      </c>
      <c r="I364" s="452" t="s">
        <v>1654</v>
      </c>
      <c r="J364" s="452" t="s">
        <v>1438</v>
      </c>
      <c r="K364" s="452" t="s">
        <v>1438</v>
      </c>
      <c r="L364" s="452" t="s">
        <v>1439</v>
      </c>
      <c r="M364" s="452" t="s">
        <v>1440</v>
      </c>
      <c r="N364" s="454">
        <v>44312</v>
      </c>
      <c r="O364" s="452" t="s">
        <v>1440</v>
      </c>
      <c r="P364" s="454">
        <v>44468</v>
      </c>
    </row>
    <row r="365" spans="1:16" ht="21" x14ac:dyDescent="0.2">
      <c r="A365" s="451" t="s">
        <v>1888</v>
      </c>
      <c r="B365" s="451" t="s">
        <v>1463</v>
      </c>
      <c r="C365" s="451" t="s">
        <v>1432</v>
      </c>
      <c r="D365" s="451" t="s">
        <v>1433</v>
      </c>
      <c r="E365" s="451" t="s">
        <v>1434</v>
      </c>
      <c r="F365" s="451" t="s">
        <v>1576</v>
      </c>
      <c r="G365" s="452" t="s">
        <v>1436</v>
      </c>
      <c r="H365" s="453">
        <v>1601115</v>
      </c>
      <c r="I365" s="452" t="s">
        <v>1650</v>
      </c>
      <c r="J365" s="452" t="s">
        <v>1438</v>
      </c>
      <c r="K365" s="452" t="s">
        <v>1438</v>
      </c>
      <c r="L365" s="452" t="s">
        <v>1439</v>
      </c>
      <c r="M365" s="452" t="s">
        <v>1440</v>
      </c>
      <c r="N365" s="454">
        <v>44309</v>
      </c>
      <c r="O365" s="452" t="s">
        <v>1440</v>
      </c>
      <c r="P365" s="454">
        <v>44468</v>
      </c>
    </row>
    <row r="366" spans="1:16" x14ac:dyDescent="0.2">
      <c r="A366" s="451" t="s">
        <v>1888</v>
      </c>
      <c r="B366" s="451" t="s">
        <v>1693</v>
      </c>
      <c r="C366" s="451" t="s">
        <v>1432</v>
      </c>
      <c r="D366" s="451" t="s">
        <v>1433</v>
      </c>
      <c r="E366" s="451" t="s">
        <v>1442</v>
      </c>
      <c r="F366" s="451" t="s">
        <v>1889</v>
      </c>
      <c r="G366" s="452" t="s">
        <v>1436</v>
      </c>
      <c r="H366" s="453">
        <v>5498</v>
      </c>
      <c r="I366" s="452" t="s">
        <v>1648</v>
      </c>
      <c r="J366" s="452" t="s">
        <v>1438</v>
      </c>
      <c r="K366" s="452" t="s">
        <v>1438</v>
      </c>
      <c r="L366" s="452" t="s">
        <v>1439</v>
      </c>
      <c r="M366" s="452" t="s">
        <v>1440</v>
      </c>
      <c r="N366" s="454">
        <v>44309</v>
      </c>
      <c r="O366" s="452" t="s">
        <v>1440</v>
      </c>
      <c r="P366" s="454">
        <v>44468</v>
      </c>
    </row>
    <row r="367" spans="1:16" x14ac:dyDescent="0.2">
      <c r="A367" s="451" t="s">
        <v>1888</v>
      </c>
      <c r="B367" s="451" t="s">
        <v>1695</v>
      </c>
      <c r="C367" s="451" t="s">
        <v>1432</v>
      </c>
      <c r="D367" s="451" t="s">
        <v>1466</v>
      </c>
      <c r="E367" s="451" t="s">
        <v>1434</v>
      </c>
      <c r="F367" s="451" t="s">
        <v>1890</v>
      </c>
      <c r="G367" s="452" t="s">
        <v>1436</v>
      </c>
      <c r="H367" s="453">
        <v>494254.34</v>
      </c>
      <c r="I367" s="452" t="s">
        <v>1655</v>
      </c>
      <c r="J367" s="452" t="s">
        <v>1438</v>
      </c>
      <c r="K367" s="452" t="s">
        <v>1438</v>
      </c>
      <c r="L367" s="452" t="s">
        <v>1439</v>
      </c>
      <c r="M367" s="452" t="s">
        <v>1440</v>
      </c>
      <c r="N367" s="454">
        <v>44341</v>
      </c>
      <c r="O367" s="452" t="s">
        <v>1440</v>
      </c>
      <c r="P367" s="454">
        <v>44468</v>
      </c>
    </row>
    <row r="368" spans="1:16" x14ac:dyDescent="0.2">
      <c r="A368" s="451" t="s">
        <v>1888</v>
      </c>
      <c r="B368" s="451" t="s">
        <v>1697</v>
      </c>
      <c r="C368" s="451" t="s">
        <v>1432</v>
      </c>
      <c r="D368" s="451" t="s">
        <v>1433</v>
      </c>
      <c r="E368" s="451" t="s">
        <v>1442</v>
      </c>
      <c r="F368" s="451" t="s">
        <v>1891</v>
      </c>
      <c r="G368" s="452" t="s">
        <v>1436</v>
      </c>
      <c r="H368" s="453">
        <v>17400</v>
      </c>
      <c r="I368" s="452" t="s">
        <v>1670</v>
      </c>
      <c r="J368" s="452" t="s">
        <v>1438</v>
      </c>
      <c r="K368" s="452" t="s">
        <v>1438</v>
      </c>
      <c r="L368" s="452" t="s">
        <v>1439</v>
      </c>
      <c r="M368" s="452" t="s">
        <v>1440</v>
      </c>
      <c r="N368" s="454">
        <v>44309</v>
      </c>
      <c r="O368" s="452" t="s">
        <v>1440</v>
      </c>
      <c r="P368" s="454">
        <v>44468</v>
      </c>
    </row>
    <row r="369" spans="1:16" x14ac:dyDescent="0.2">
      <c r="A369" s="451" t="s">
        <v>1888</v>
      </c>
      <c r="B369" s="451" t="s">
        <v>1697</v>
      </c>
      <c r="C369" s="451" t="s">
        <v>1432</v>
      </c>
      <c r="D369" s="451" t="s">
        <v>1466</v>
      </c>
      <c r="E369" s="451" t="s">
        <v>1442</v>
      </c>
      <c r="F369" s="451" t="s">
        <v>1892</v>
      </c>
      <c r="G369" s="452" t="s">
        <v>1436</v>
      </c>
      <c r="H369" s="453">
        <v>1336</v>
      </c>
      <c r="I369" s="452" t="s">
        <v>1488</v>
      </c>
      <c r="J369" s="452" t="s">
        <v>1438</v>
      </c>
      <c r="K369" s="452" t="s">
        <v>1438</v>
      </c>
      <c r="L369" s="452" t="s">
        <v>1439</v>
      </c>
      <c r="M369" s="452" t="s">
        <v>1440</v>
      </c>
      <c r="N369" s="454">
        <v>44342</v>
      </c>
      <c r="O369" s="452" t="s">
        <v>1440</v>
      </c>
      <c r="P369" s="454">
        <v>44468</v>
      </c>
    </row>
    <row r="370" spans="1:16" x14ac:dyDescent="0.2">
      <c r="A370" s="451" t="s">
        <v>1888</v>
      </c>
      <c r="B370" s="451" t="s">
        <v>1697</v>
      </c>
      <c r="C370" s="451" t="s">
        <v>1432</v>
      </c>
      <c r="D370" s="451" t="s">
        <v>1515</v>
      </c>
      <c r="E370" s="451" t="s">
        <v>1442</v>
      </c>
      <c r="F370" s="451" t="s">
        <v>1893</v>
      </c>
      <c r="G370" s="452" t="s">
        <v>1436</v>
      </c>
      <c r="H370" s="453">
        <v>5778</v>
      </c>
      <c r="I370" s="452" t="s">
        <v>1522</v>
      </c>
      <c r="J370" s="452" t="s">
        <v>1438</v>
      </c>
      <c r="K370" s="452" t="s">
        <v>1438</v>
      </c>
      <c r="L370" s="452" t="s">
        <v>1439</v>
      </c>
      <c r="M370" s="452" t="s">
        <v>1440</v>
      </c>
      <c r="N370" s="454">
        <v>44294</v>
      </c>
      <c r="O370" s="452" t="s">
        <v>1440</v>
      </c>
      <c r="P370" s="454">
        <v>44468</v>
      </c>
    </row>
    <row r="371" spans="1:16" x14ac:dyDescent="0.2">
      <c r="A371" s="451" t="s">
        <v>1888</v>
      </c>
      <c r="B371" s="451" t="s">
        <v>1697</v>
      </c>
      <c r="C371" s="451" t="s">
        <v>1432</v>
      </c>
      <c r="D371" s="451" t="s">
        <v>1448</v>
      </c>
      <c r="E371" s="451" t="s">
        <v>1544</v>
      </c>
      <c r="F371" s="451" t="s">
        <v>1894</v>
      </c>
      <c r="G371" s="452" t="s">
        <v>1436</v>
      </c>
      <c r="H371" s="453">
        <v>6041</v>
      </c>
      <c r="I371" s="452" t="s">
        <v>1564</v>
      </c>
      <c r="J371" s="455"/>
      <c r="K371" s="452" t="s">
        <v>1533</v>
      </c>
      <c r="L371" s="452" t="s">
        <v>1439</v>
      </c>
      <c r="M371" s="452" t="s">
        <v>1452</v>
      </c>
      <c r="N371" s="454">
        <v>44539</v>
      </c>
      <c r="O371" s="452" t="s">
        <v>1453</v>
      </c>
      <c r="P371" s="454">
        <v>44544</v>
      </c>
    </row>
    <row r="372" spans="1:16" ht="21" x14ac:dyDescent="0.2">
      <c r="A372" s="451" t="s">
        <v>1888</v>
      </c>
      <c r="B372" s="451" t="s">
        <v>1703</v>
      </c>
      <c r="C372" s="451" t="s">
        <v>1432</v>
      </c>
      <c r="D372" s="451" t="s">
        <v>1491</v>
      </c>
      <c r="E372" s="451" t="s">
        <v>1442</v>
      </c>
      <c r="F372" s="451" t="s">
        <v>1895</v>
      </c>
      <c r="G372" s="452" t="s">
        <v>1436</v>
      </c>
      <c r="H372" s="453">
        <v>1140</v>
      </c>
      <c r="I372" s="452" t="s">
        <v>1609</v>
      </c>
      <c r="J372" s="452" t="s">
        <v>1438</v>
      </c>
      <c r="K372" s="452" t="s">
        <v>1438</v>
      </c>
      <c r="L372" s="452" t="s">
        <v>1439</v>
      </c>
      <c r="M372" s="452" t="s">
        <v>1440</v>
      </c>
      <c r="N372" s="454">
        <v>44370</v>
      </c>
      <c r="O372" s="452" t="s">
        <v>1440</v>
      </c>
      <c r="P372" s="454">
        <v>44468</v>
      </c>
    </row>
    <row r="373" spans="1:16" ht="21" x14ac:dyDescent="0.2">
      <c r="A373" s="451" t="s">
        <v>1888</v>
      </c>
      <c r="B373" s="451" t="s">
        <v>1703</v>
      </c>
      <c r="C373" s="451" t="s">
        <v>1432</v>
      </c>
      <c r="D373" s="451" t="s">
        <v>1491</v>
      </c>
      <c r="E373" s="451" t="s">
        <v>1434</v>
      </c>
      <c r="F373" s="451" t="s">
        <v>1896</v>
      </c>
      <c r="G373" s="452" t="s">
        <v>1436</v>
      </c>
      <c r="H373" s="453">
        <v>14060</v>
      </c>
      <c r="I373" s="452" t="s">
        <v>1613</v>
      </c>
      <c r="J373" s="452" t="s">
        <v>1438</v>
      </c>
      <c r="K373" s="452" t="s">
        <v>1438</v>
      </c>
      <c r="L373" s="452" t="s">
        <v>1439</v>
      </c>
      <c r="M373" s="452" t="s">
        <v>1440</v>
      </c>
      <c r="N373" s="454">
        <v>44370</v>
      </c>
      <c r="O373" s="452" t="s">
        <v>1440</v>
      </c>
      <c r="P373" s="454">
        <v>44468</v>
      </c>
    </row>
    <row r="374" spans="1:16" ht="21" x14ac:dyDescent="0.2">
      <c r="A374" s="451" t="s">
        <v>1888</v>
      </c>
      <c r="B374" s="451" t="s">
        <v>1703</v>
      </c>
      <c r="C374" s="451" t="s">
        <v>1432</v>
      </c>
      <c r="D374" s="451" t="s">
        <v>1507</v>
      </c>
      <c r="E374" s="451" t="s">
        <v>1442</v>
      </c>
      <c r="F374" s="451" t="s">
        <v>1529</v>
      </c>
      <c r="G374" s="452" t="s">
        <v>1436</v>
      </c>
      <c r="H374" s="453">
        <v>-14060</v>
      </c>
      <c r="I374" s="452" t="s">
        <v>1707</v>
      </c>
      <c r="J374" s="452" t="s">
        <v>1438</v>
      </c>
      <c r="K374" s="452" t="s">
        <v>1438</v>
      </c>
      <c r="L374" s="452" t="s">
        <v>1439</v>
      </c>
      <c r="M374" s="452" t="s">
        <v>1440</v>
      </c>
      <c r="N374" s="454">
        <v>44384</v>
      </c>
      <c r="O374" s="452" t="s">
        <v>1440</v>
      </c>
      <c r="P374" s="454">
        <v>44468</v>
      </c>
    </row>
    <row r="375" spans="1:16" x14ac:dyDescent="0.2">
      <c r="A375" s="451" t="s">
        <v>1888</v>
      </c>
      <c r="B375" s="451" t="s">
        <v>1708</v>
      </c>
      <c r="C375" s="451" t="s">
        <v>1432</v>
      </c>
      <c r="D375" s="451" t="s">
        <v>1507</v>
      </c>
      <c r="E375" s="451" t="s">
        <v>1442</v>
      </c>
      <c r="F375" s="451" t="s">
        <v>1469</v>
      </c>
      <c r="G375" s="452" t="s">
        <v>1436</v>
      </c>
      <c r="H375" s="453">
        <v>14060</v>
      </c>
      <c r="I375" s="452" t="s">
        <v>1707</v>
      </c>
      <c r="J375" s="452" t="s">
        <v>1438</v>
      </c>
      <c r="K375" s="452" t="s">
        <v>1438</v>
      </c>
      <c r="L375" s="452" t="s">
        <v>1439</v>
      </c>
      <c r="M375" s="452" t="s">
        <v>1440</v>
      </c>
      <c r="N375" s="454">
        <v>44384</v>
      </c>
      <c r="O375" s="452" t="s">
        <v>1440</v>
      </c>
      <c r="P375" s="454">
        <v>44468</v>
      </c>
    </row>
    <row r="376" spans="1:16" ht="21" x14ac:dyDescent="0.2">
      <c r="A376" s="451" t="s">
        <v>1888</v>
      </c>
      <c r="B376" s="451" t="s">
        <v>1708</v>
      </c>
      <c r="C376" s="451" t="s">
        <v>1432</v>
      </c>
      <c r="D376" s="451" t="s">
        <v>1531</v>
      </c>
      <c r="E376" s="451" t="s">
        <v>1568</v>
      </c>
      <c r="F376" s="451" t="s">
        <v>1813</v>
      </c>
      <c r="G376" s="452" t="s">
        <v>1436</v>
      </c>
      <c r="H376" s="453">
        <v>1885</v>
      </c>
      <c r="I376" s="452" t="s">
        <v>1627</v>
      </c>
      <c r="J376" s="455"/>
      <c r="K376" s="452" t="s">
        <v>1533</v>
      </c>
      <c r="L376" s="452" t="s">
        <v>1439</v>
      </c>
      <c r="M376" s="452" t="s">
        <v>1452</v>
      </c>
      <c r="N376" s="454">
        <v>44496</v>
      </c>
      <c r="O376" s="452" t="s">
        <v>1534</v>
      </c>
      <c r="P376" s="454">
        <v>44497</v>
      </c>
    </row>
    <row r="377" spans="1:16" ht="21" x14ac:dyDescent="0.2">
      <c r="A377" s="451" t="s">
        <v>1888</v>
      </c>
      <c r="B377" s="451" t="s">
        <v>1708</v>
      </c>
      <c r="C377" s="451" t="s">
        <v>1432</v>
      </c>
      <c r="D377" s="451" t="s">
        <v>1531</v>
      </c>
      <c r="E377" s="451" t="s">
        <v>1628</v>
      </c>
      <c r="F377" s="451" t="s">
        <v>1813</v>
      </c>
      <c r="G377" s="452" t="s">
        <v>1436</v>
      </c>
      <c r="H377" s="453">
        <v>1771.88</v>
      </c>
      <c r="I377" s="452" t="s">
        <v>1629</v>
      </c>
      <c r="J377" s="455"/>
      <c r="K377" s="452" t="s">
        <v>1533</v>
      </c>
      <c r="L377" s="452" t="s">
        <v>1439</v>
      </c>
      <c r="M377" s="452" t="s">
        <v>1452</v>
      </c>
      <c r="N377" s="454">
        <v>44496</v>
      </c>
      <c r="O377" s="452" t="s">
        <v>1534</v>
      </c>
      <c r="P377" s="454">
        <v>44497</v>
      </c>
    </row>
    <row r="378" spans="1:16" x14ac:dyDescent="0.2">
      <c r="A378" s="451" t="s">
        <v>1888</v>
      </c>
      <c r="B378" s="451" t="s">
        <v>1575</v>
      </c>
      <c r="C378" s="451" t="s">
        <v>1432</v>
      </c>
      <c r="D378" s="451" t="s">
        <v>1507</v>
      </c>
      <c r="E378" s="451" t="s">
        <v>1442</v>
      </c>
      <c r="F378" s="451" t="s">
        <v>1738</v>
      </c>
      <c r="G378" s="452" t="s">
        <v>1436</v>
      </c>
      <c r="H378" s="453">
        <v>29558</v>
      </c>
      <c r="I378" s="452" t="s">
        <v>1712</v>
      </c>
      <c r="J378" s="452" t="s">
        <v>1438</v>
      </c>
      <c r="K378" s="452" t="s">
        <v>1438</v>
      </c>
      <c r="L378" s="452" t="s">
        <v>1439</v>
      </c>
      <c r="M378" s="452" t="s">
        <v>1440</v>
      </c>
      <c r="N378" s="454">
        <v>44399</v>
      </c>
      <c r="O378" s="452" t="s">
        <v>1440</v>
      </c>
      <c r="P378" s="454">
        <v>44468</v>
      </c>
    </row>
    <row r="379" spans="1:16" ht="21" x14ac:dyDescent="0.2">
      <c r="A379" s="451" t="s">
        <v>1888</v>
      </c>
      <c r="B379" s="451" t="s">
        <v>1575</v>
      </c>
      <c r="C379" s="451" t="s">
        <v>1432</v>
      </c>
      <c r="D379" s="451" t="s">
        <v>1540</v>
      </c>
      <c r="E379" s="451" t="s">
        <v>1765</v>
      </c>
      <c r="F379" s="451" t="s">
        <v>1636</v>
      </c>
      <c r="G379" s="452" t="s">
        <v>1436</v>
      </c>
      <c r="H379" s="453">
        <v>1000</v>
      </c>
      <c r="I379" s="452" t="s">
        <v>1766</v>
      </c>
      <c r="J379" s="455"/>
      <c r="K379" s="452" t="s">
        <v>1533</v>
      </c>
      <c r="L379" s="452" t="s">
        <v>1439</v>
      </c>
      <c r="M379" s="452" t="s">
        <v>1452</v>
      </c>
      <c r="N379" s="454">
        <v>44525</v>
      </c>
      <c r="O379" s="452" t="s">
        <v>1453</v>
      </c>
      <c r="P379" s="454">
        <v>44525</v>
      </c>
    </row>
    <row r="380" spans="1:16" ht="21" x14ac:dyDescent="0.2">
      <c r="A380" s="451" t="s">
        <v>1888</v>
      </c>
      <c r="B380" s="451" t="s">
        <v>1575</v>
      </c>
      <c r="C380" s="451" t="s">
        <v>1432</v>
      </c>
      <c r="D380" s="451" t="s">
        <v>1448</v>
      </c>
      <c r="E380" s="451" t="s">
        <v>1460</v>
      </c>
      <c r="F380" s="451" t="s">
        <v>1813</v>
      </c>
      <c r="G380" s="452" t="s">
        <v>1436</v>
      </c>
      <c r="H380" s="453">
        <v>23647</v>
      </c>
      <c r="I380" s="452" t="s">
        <v>1462</v>
      </c>
      <c r="J380" s="455"/>
      <c r="K380" s="452" t="s">
        <v>1533</v>
      </c>
      <c r="L380" s="452" t="s">
        <v>1439</v>
      </c>
      <c r="M380" s="452" t="s">
        <v>1452</v>
      </c>
      <c r="N380" s="454">
        <v>44550</v>
      </c>
      <c r="O380" s="452" t="s">
        <v>1453</v>
      </c>
      <c r="P380" s="454">
        <v>44553</v>
      </c>
    </row>
    <row r="381" spans="1:16" x14ac:dyDescent="0.2">
      <c r="A381" s="451" t="s">
        <v>1888</v>
      </c>
      <c r="B381" s="451" t="s">
        <v>1713</v>
      </c>
      <c r="C381" s="451" t="s">
        <v>1432</v>
      </c>
      <c r="D381" s="451" t="s">
        <v>1466</v>
      </c>
      <c r="E381" s="451" t="s">
        <v>1442</v>
      </c>
      <c r="F381" s="451" t="s">
        <v>1895</v>
      </c>
      <c r="G381" s="452" t="s">
        <v>1436</v>
      </c>
      <c r="H381" s="453">
        <v>8196</v>
      </c>
      <c r="I381" s="452" t="s">
        <v>1676</v>
      </c>
      <c r="J381" s="452" t="s">
        <v>1438</v>
      </c>
      <c r="K381" s="452" t="s">
        <v>1438</v>
      </c>
      <c r="L381" s="452" t="s">
        <v>1439</v>
      </c>
      <c r="M381" s="452" t="s">
        <v>1440</v>
      </c>
      <c r="N381" s="454">
        <v>44330</v>
      </c>
      <c r="O381" s="452" t="s">
        <v>1440</v>
      </c>
      <c r="P381" s="454">
        <v>44468</v>
      </c>
    </row>
    <row r="382" spans="1:16" x14ac:dyDescent="0.2">
      <c r="A382" s="451" t="s">
        <v>1888</v>
      </c>
      <c r="B382" s="451" t="s">
        <v>1713</v>
      </c>
      <c r="C382" s="451" t="s">
        <v>1432</v>
      </c>
      <c r="D382" s="451" t="s">
        <v>1507</v>
      </c>
      <c r="E382" s="451" t="s">
        <v>1442</v>
      </c>
      <c r="F382" s="451" t="s">
        <v>1897</v>
      </c>
      <c r="G382" s="452" t="s">
        <v>1436</v>
      </c>
      <c r="H382" s="453">
        <v>72971</v>
      </c>
      <c r="I382" s="452" t="s">
        <v>1640</v>
      </c>
      <c r="J382" s="452" t="s">
        <v>1438</v>
      </c>
      <c r="K382" s="452" t="s">
        <v>1438</v>
      </c>
      <c r="L382" s="452" t="s">
        <v>1439</v>
      </c>
      <c r="M382" s="452" t="s">
        <v>1440</v>
      </c>
      <c r="N382" s="454">
        <v>44384</v>
      </c>
      <c r="O382" s="452" t="s">
        <v>1440</v>
      </c>
      <c r="P382" s="454">
        <v>44468</v>
      </c>
    </row>
    <row r="383" spans="1:16" ht="21" x14ac:dyDescent="0.2">
      <c r="A383" s="451" t="s">
        <v>1888</v>
      </c>
      <c r="B383" s="451" t="s">
        <v>1713</v>
      </c>
      <c r="C383" s="451" t="s">
        <v>1432</v>
      </c>
      <c r="D383" s="451" t="s">
        <v>1540</v>
      </c>
      <c r="E383" s="451" t="s">
        <v>1677</v>
      </c>
      <c r="F383" s="451" t="s">
        <v>1620</v>
      </c>
      <c r="G383" s="452" t="s">
        <v>1436</v>
      </c>
      <c r="H383" s="453">
        <v>11457</v>
      </c>
      <c r="I383" s="452" t="s">
        <v>1678</v>
      </c>
      <c r="J383" s="455"/>
      <c r="K383" s="452" t="s">
        <v>1533</v>
      </c>
      <c r="L383" s="452" t="s">
        <v>1439</v>
      </c>
      <c r="M383" s="452" t="s">
        <v>1452</v>
      </c>
      <c r="N383" s="454">
        <v>44525</v>
      </c>
      <c r="O383" s="452" t="s">
        <v>1534</v>
      </c>
      <c r="P383" s="454">
        <v>44525</v>
      </c>
    </row>
    <row r="384" spans="1:16" x14ac:dyDescent="0.2">
      <c r="A384" s="451" t="s">
        <v>1888</v>
      </c>
      <c r="B384" s="451" t="s">
        <v>1717</v>
      </c>
      <c r="C384" s="451" t="s">
        <v>1432</v>
      </c>
      <c r="D384" s="451" t="s">
        <v>1433</v>
      </c>
      <c r="E384" s="451" t="s">
        <v>1442</v>
      </c>
      <c r="F384" s="451" t="s">
        <v>1898</v>
      </c>
      <c r="G384" s="452" t="s">
        <v>1436</v>
      </c>
      <c r="H384" s="453">
        <v>150528</v>
      </c>
      <c r="I384" s="452" t="s">
        <v>1654</v>
      </c>
      <c r="J384" s="452" t="s">
        <v>1438</v>
      </c>
      <c r="K384" s="452" t="s">
        <v>1438</v>
      </c>
      <c r="L384" s="452" t="s">
        <v>1439</v>
      </c>
      <c r="M384" s="452" t="s">
        <v>1440</v>
      </c>
      <c r="N384" s="454">
        <v>44312</v>
      </c>
      <c r="O384" s="452" t="s">
        <v>1440</v>
      </c>
      <c r="P384" s="454">
        <v>44468</v>
      </c>
    </row>
    <row r="385" spans="1:16" ht="21" x14ac:dyDescent="0.2">
      <c r="A385" s="451" t="s">
        <v>1899</v>
      </c>
      <c r="B385" s="451" t="s">
        <v>1463</v>
      </c>
      <c r="C385" s="451" t="s">
        <v>1432</v>
      </c>
      <c r="D385" s="451" t="s">
        <v>1433</v>
      </c>
      <c r="E385" s="451" t="s">
        <v>1434</v>
      </c>
      <c r="F385" s="451" t="s">
        <v>1892</v>
      </c>
      <c r="G385" s="452" t="s">
        <v>1436</v>
      </c>
      <c r="H385" s="453">
        <v>22244.67</v>
      </c>
      <c r="I385" s="452" t="s">
        <v>1465</v>
      </c>
      <c r="J385" s="452" t="s">
        <v>1438</v>
      </c>
      <c r="K385" s="452" t="s">
        <v>1438</v>
      </c>
      <c r="L385" s="452" t="s">
        <v>1439</v>
      </c>
      <c r="M385" s="452" t="s">
        <v>1440</v>
      </c>
      <c r="N385" s="454">
        <v>44302</v>
      </c>
      <c r="O385" s="452" t="s">
        <v>1440</v>
      </c>
      <c r="P385" s="454">
        <v>44468</v>
      </c>
    </row>
    <row r="386" spans="1:16" ht="21" x14ac:dyDescent="0.2">
      <c r="A386" s="451" t="s">
        <v>1899</v>
      </c>
      <c r="B386" s="451" t="s">
        <v>1463</v>
      </c>
      <c r="C386" s="451" t="s">
        <v>1432</v>
      </c>
      <c r="D386" s="451" t="s">
        <v>1433</v>
      </c>
      <c r="E386" s="451" t="s">
        <v>1434</v>
      </c>
      <c r="F386" s="451" t="s">
        <v>1900</v>
      </c>
      <c r="G386" s="452" t="s">
        <v>1436</v>
      </c>
      <c r="H386" s="453">
        <v>1444239</v>
      </c>
      <c r="I386" s="452" t="s">
        <v>1650</v>
      </c>
      <c r="J386" s="452" t="s">
        <v>1438</v>
      </c>
      <c r="K386" s="452" t="s">
        <v>1438</v>
      </c>
      <c r="L386" s="452" t="s">
        <v>1439</v>
      </c>
      <c r="M386" s="452" t="s">
        <v>1440</v>
      </c>
      <c r="N386" s="454">
        <v>44309</v>
      </c>
      <c r="O386" s="452" t="s">
        <v>1440</v>
      </c>
      <c r="P386" s="454">
        <v>44468</v>
      </c>
    </row>
    <row r="387" spans="1:16" ht="21" x14ac:dyDescent="0.2">
      <c r="A387" s="451" t="s">
        <v>1899</v>
      </c>
      <c r="B387" s="451" t="s">
        <v>1463</v>
      </c>
      <c r="C387" s="451" t="s">
        <v>1432</v>
      </c>
      <c r="D387" s="451" t="s">
        <v>1466</v>
      </c>
      <c r="E387" s="451" t="s">
        <v>1442</v>
      </c>
      <c r="F387" s="451" t="s">
        <v>1887</v>
      </c>
      <c r="G387" s="452" t="s">
        <v>1436</v>
      </c>
      <c r="H387" s="453">
        <v>784</v>
      </c>
      <c r="I387" s="452" t="s">
        <v>1643</v>
      </c>
      <c r="J387" s="452" t="s">
        <v>1438</v>
      </c>
      <c r="K387" s="452" t="s">
        <v>1438</v>
      </c>
      <c r="L387" s="452" t="s">
        <v>1439</v>
      </c>
      <c r="M387" s="452" t="s">
        <v>1440</v>
      </c>
      <c r="N387" s="454">
        <v>44535</v>
      </c>
      <c r="O387" s="452" t="s">
        <v>1440</v>
      </c>
      <c r="P387" s="454">
        <v>44468</v>
      </c>
    </row>
    <row r="388" spans="1:16" ht="21" x14ac:dyDescent="0.2">
      <c r="A388" s="451" t="s">
        <v>1899</v>
      </c>
      <c r="B388" s="451" t="s">
        <v>1463</v>
      </c>
      <c r="C388" s="451" t="s">
        <v>1432</v>
      </c>
      <c r="D388" s="451" t="s">
        <v>1466</v>
      </c>
      <c r="E388" s="451" t="s">
        <v>1434</v>
      </c>
      <c r="F388" s="451" t="s">
        <v>1901</v>
      </c>
      <c r="G388" s="452" t="s">
        <v>1436</v>
      </c>
      <c r="H388" s="453">
        <v>2214</v>
      </c>
      <c r="I388" s="452" t="s">
        <v>1591</v>
      </c>
      <c r="J388" s="452" t="s">
        <v>1438</v>
      </c>
      <c r="K388" s="452" t="s">
        <v>1438</v>
      </c>
      <c r="L388" s="452" t="s">
        <v>1439</v>
      </c>
      <c r="M388" s="452" t="s">
        <v>1440</v>
      </c>
      <c r="N388" s="454">
        <v>44535</v>
      </c>
      <c r="O388" s="452" t="s">
        <v>1440</v>
      </c>
      <c r="P388" s="454">
        <v>44468</v>
      </c>
    </row>
    <row r="389" spans="1:16" ht="21" x14ac:dyDescent="0.2">
      <c r="A389" s="451" t="s">
        <v>1899</v>
      </c>
      <c r="B389" s="451" t="s">
        <v>1463</v>
      </c>
      <c r="C389" s="451" t="s">
        <v>1432</v>
      </c>
      <c r="D389" s="451" t="s">
        <v>1491</v>
      </c>
      <c r="E389" s="451" t="s">
        <v>1442</v>
      </c>
      <c r="F389" s="451" t="s">
        <v>1902</v>
      </c>
      <c r="G389" s="452" t="s">
        <v>1436</v>
      </c>
      <c r="H389" s="453">
        <v>23086.98</v>
      </c>
      <c r="I389" s="452" t="s">
        <v>1492</v>
      </c>
      <c r="J389" s="452" t="s">
        <v>1438</v>
      </c>
      <c r="K389" s="452" t="s">
        <v>1438</v>
      </c>
      <c r="L389" s="452" t="s">
        <v>1439</v>
      </c>
      <c r="M389" s="452" t="s">
        <v>1440</v>
      </c>
      <c r="N389" s="454">
        <v>44292</v>
      </c>
      <c r="O389" s="452" t="s">
        <v>1440</v>
      </c>
      <c r="P389" s="454">
        <v>44468</v>
      </c>
    </row>
    <row r="390" spans="1:16" ht="21" x14ac:dyDescent="0.2">
      <c r="A390" s="451" t="s">
        <v>1899</v>
      </c>
      <c r="B390" s="451" t="s">
        <v>1463</v>
      </c>
      <c r="C390" s="451" t="s">
        <v>1432</v>
      </c>
      <c r="D390" s="451" t="s">
        <v>1515</v>
      </c>
      <c r="E390" s="451" t="s">
        <v>1442</v>
      </c>
      <c r="F390" s="451" t="s">
        <v>1903</v>
      </c>
      <c r="G390" s="452" t="s">
        <v>1436</v>
      </c>
      <c r="H390" s="453">
        <v>14019.6</v>
      </c>
      <c r="I390" s="452" t="s">
        <v>1524</v>
      </c>
      <c r="J390" s="452" t="s">
        <v>1438</v>
      </c>
      <c r="K390" s="452" t="s">
        <v>1438</v>
      </c>
      <c r="L390" s="452" t="s">
        <v>1439</v>
      </c>
      <c r="M390" s="452" t="s">
        <v>1440</v>
      </c>
      <c r="N390" s="454">
        <v>44294</v>
      </c>
      <c r="O390" s="452" t="s">
        <v>1440</v>
      </c>
      <c r="P390" s="454">
        <v>44468</v>
      </c>
    </row>
    <row r="391" spans="1:16" ht="21" x14ac:dyDescent="0.2">
      <c r="A391" s="451" t="s">
        <v>1899</v>
      </c>
      <c r="B391" s="451" t="s">
        <v>1463</v>
      </c>
      <c r="C391" s="451" t="s">
        <v>1432</v>
      </c>
      <c r="D391" s="451" t="s">
        <v>1540</v>
      </c>
      <c r="E391" s="451" t="s">
        <v>1442</v>
      </c>
      <c r="F391" s="451" t="s">
        <v>1450</v>
      </c>
      <c r="G391" s="452" t="s">
        <v>1436</v>
      </c>
      <c r="H391" s="453">
        <v>24198.3</v>
      </c>
      <c r="I391" s="452" t="s">
        <v>1542</v>
      </c>
      <c r="J391" s="455"/>
      <c r="K391" s="452" t="s">
        <v>1533</v>
      </c>
      <c r="L391" s="452" t="s">
        <v>1439</v>
      </c>
      <c r="M391" s="452" t="s">
        <v>1452</v>
      </c>
      <c r="N391" s="454">
        <v>44501</v>
      </c>
      <c r="O391" s="452" t="s">
        <v>1453</v>
      </c>
      <c r="P391" s="454">
        <v>44502</v>
      </c>
    </row>
    <row r="392" spans="1:16" ht="21" x14ac:dyDescent="0.2">
      <c r="A392" s="451" t="s">
        <v>1899</v>
      </c>
      <c r="B392" s="451" t="s">
        <v>1463</v>
      </c>
      <c r="C392" s="451" t="s">
        <v>1432</v>
      </c>
      <c r="D392" s="451" t="s">
        <v>1540</v>
      </c>
      <c r="E392" s="451" t="s">
        <v>1592</v>
      </c>
      <c r="F392" s="451" t="s">
        <v>1573</v>
      </c>
      <c r="G392" s="452" t="s">
        <v>1436</v>
      </c>
      <c r="H392" s="453">
        <v>3100</v>
      </c>
      <c r="I392" s="452" t="s">
        <v>1594</v>
      </c>
      <c r="J392" s="455"/>
      <c r="K392" s="452" t="s">
        <v>1533</v>
      </c>
      <c r="L392" s="452" t="s">
        <v>1439</v>
      </c>
      <c r="M392" s="452" t="s">
        <v>1452</v>
      </c>
      <c r="N392" s="454">
        <v>44525</v>
      </c>
      <c r="O392" s="452" t="s">
        <v>1534</v>
      </c>
      <c r="P392" s="454">
        <v>44525</v>
      </c>
    </row>
    <row r="393" spans="1:16" ht="21" x14ac:dyDescent="0.2">
      <c r="A393" s="451" t="s">
        <v>1899</v>
      </c>
      <c r="B393" s="451" t="s">
        <v>1463</v>
      </c>
      <c r="C393" s="451" t="s">
        <v>1432</v>
      </c>
      <c r="D393" s="451" t="s">
        <v>1540</v>
      </c>
      <c r="E393" s="451" t="s">
        <v>1644</v>
      </c>
      <c r="F393" s="451" t="s">
        <v>1573</v>
      </c>
      <c r="G393" s="452" t="s">
        <v>1436</v>
      </c>
      <c r="H393" s="453">
        <v>1097</v>
      </c>
      <c r="I393" s="452" t="s">
        <v>1645</v>
      </c>
      <c r="J393" s="455"/>
      <c r="K393" s="452" t="s">
        <v>1533</v>
      </c>
      <c r="L393" s="452" t="s">
        <v>1439</v>
      </c>
      <c r="M393" s="452" t="s">
        <v>1452</v>
      </c>
      <c r="N393" s="454">
        <v>44525</v>
      </c>
      <c r="O393" s="452" t="s">
        <v>1534</v>
      </c>
      <c r="P393" s="454">
        <v>44525</v>
      </c>
    </row>
    <row r="394" spans="1:16" ht="21" x14ac:dyDescent="0.2">
      <c r="A394" s="451" t="s">
        <v>1899</v>
      </c>
      <c r="B394" s="451" t="s">
        <v>1463</v>
      </c>
      <c r="C394" s="451" t="s">
        <v>1432</v>
      </c>
      <c r="D394" s="451" t="s">
        <v>1448</v>
      </c>
      <c r="E394" s="451" t="s">
        <v>1553</v>
      </c>
      <c r="F394" s="451" t="s">
        <v>1450</v>
      </c>
      <c r="G394" s="452" t="s">
        <v>1436</v>
      </c>
      <c r="H394" s="453">
        <v>16971.939999999999</v>
      </c>
      <c r="I394" s="452" t="s">
        <v>1574</v>
      </c>
      <c r="J394" s="455"/>
      <c r="K394" s="452" t="s">
        <v>1533</v>
      </c>
      <c r="L394" s="452" t="s">
        <v>1439</v>
      </c>
      <c r="M394" s="452" t="s">
        <v>1452</v>
      </c>
      <c r="N394" s="454">
        <v>44560</v>
      </c>
      <c r="O394" s="452" t="s">
        <v>1534</v>
      </c>
      <c r="P394" s="454">
        <v>44560</v>
      </c>
    </row>
    <row r="395" spans="1:16" ht="21" x14ac:dyDescent="0.2">
      <c r="A395" s="451" t="s">
        <v>1899</v>
      </c>
      <c r="B395" s="451" t="s">
        <v>1693</v>
      </c>
      <c r="C395" s="451" t="s">
        <v>1432</v>
      </c>
      <c r="D395" s="451" t="s">
        <v>1433</v>
      </c>
      <c r="E395" s="451" t="s">
        <v>1442</v>
      </c>
      <c r="F395" s="451" t="s">
        <v>1806</v>
      </c>
      <c r="G395" s="452" t="s">
        <v>1436</v>
      </c>
      <c r="H395" s="453">
        <v>48941</v>
      </c>
      <c r="I395" s="452" t="s">
        <v>1648</v>
      </c>
      <c r="J395" s="452" t="s">
        <v>1438</v>
      </c>
      <c r="K395" s="452" t="s">
        <v>1438</v>
      </c>
      <c r="L395" s="452" t="s">
        <v>1439</v>
      </c>
      <c r="M395" s="452" t="s">
        <v>1440</v>
      </c>
      <c r="N395" s="454">
        <v>44309</v>
      </c>
      <c r="O395" s="452" t="s">
        <v>1440</v>
      </c>
      <c r="P395" s="454">
        <v>44468</v>
      </c>
    </row>
    <row r="396" spans="1:16" ht="21" x14ac:dyDescent="0.2">
      <c r="A396" s="451" t="s">
        <v>1899</v>
      </c>
      <c r="B396" s="451" t="s">
        <v>1695</v>
      </c>
      <c r="C396" s="451" t="s">
        <v>1432</v>
      </c>
      <c r="D396" s="451" t="s">
        <v>1466</v>
      </c>
      <c r="E396" s="451" t="s">
        <v>1434</v>
      </c>
      <c r="F396" s="451" t="s">
        <v>1785</v>
      </c>
      <c r="G396" s="452" t="s">
        <v>1436</v>
      </c>
      <c r="H396" s="453">
        <v>339220.57</v>
      </c>
      <c r="I396" s="452" t="s">
        <v>1655</v>
      </c>
      <c r="J396" s="452" t="s">
        <v>1438</v>
      </c>
      <c r="K396" s="452" t="s">
        <v>1438</v>
      </c>
      <c r="L396" s="452" t="s">
        <v>1439</v>
      </c>
      <c r="M396" s="452" t="s">
        <v>1440</v>
      </c>
      <c r="N396" s="454">
        <v>44341</v>
      </c>
      <c r="O396" s="452" t="s">
        <v>1440</v>
      </c>
      <c r="P396" s="454">
        <v>44468</v>
      </c>
    </row>
    <row r="397" spans="1:16" ht="21" x14ac:dyDescent="0.2">
      <c r="A397" s="451" t="s">
        <v>1899</v>
      </c>
      <c r="B397" s="451" t="s">
        <v>1697</v>
      </c>
      <c r="C397" s="451" t="s">
        <v>1432</v>
      </c>
      <c r="D397" s="451" t="s">
        <v>1433</v>
      </c>
      <c r="E397" s="451" t="s">
        <v>1442</v>
      </c>
      <c r="F397" s="451" t="s">
        <v>1715</v>
      </c>
      <c r="G397" s="452" t="s">
        <v>1436</v>
      </c>
      <c r="H397" s="453">
        <v>48862</v>
      </c>
      <c r="I397" s="452" t="s">
        <v>1670</v>
      </c>
      <c r="J397" s="452" t="s">
        <v>1438</v>
      </c>
      <c r="K397" s="452" t="s">
        <v>1438</v>
      </c>
      <c r="L397" s="452" t="s">
        <v>1439</v>
      </c>
      <c r="M397" s="452" t="s">
        <v>1440</v>
      </c>
      <c r="N397" s="454">
        <v>44309</v>
      </c>
      <c r="O397" s="452" t="s">
        <v>1440</v>
      </c>
      <c r="P397" s="454">
        <v>44468</v>
      </c>
    </row>
    <row r="398" spans="1:16" ht="21" x14ac:dyDescent="0.2">
      <c r="A398" s="451" t="s">
        <v>1899</v>
      </c>
      <c r="B398" s="451" t="s">
        <v>1697</v>
      </c>
      <c r="C398" s="451" t="s">
        <v>1432</v>
      </c>
      <c r="D398" s="451" t="s">
        <v>1515</v>
      </c>
      <c r="E398" s="451" t="s">
        <v>1442</v>
      </c>
      <c r="F398" s="451" t="s">
        <v>1471</v>
      </c>
      <c r="G398" s="452" t="s">
        <v>1436</v>
      </c>
      <c r="H398" s="453">
        <v>573</v>
      </c>
      <c r="I398" s="452" t="s">
        <v>1522</v>
      </c>
      <c r="J398" s="452" t="s">
        <v>1438</v>
      </c>
      <c r="K398" s="452" t="s">
        <v>1438</v>
      </c>
      <c r="L398" s="452" t="s">
        <v>1439</v>
      </c>
      <c r="M398" s="452" t="s">
        <v>1440</v>
      </c>
      <c r="N398" s="454">
        <v>44294</v>
      </c>
      <c r="O398" s="452" t="s">
        <v>1440</v>
      </c>
      <c r="P398" s="454">
        <v>44468</v>
      </c>
    </row>
    <row r="399" spans="1:16" ht="21" x14ac:dyDescent="0.2">
      <c r="A399" s="451" t="s">
        <v>1899</v>
      </c>
      <c r="B399" s="451" t="s">
        <v>1697</v>
      </c>
      <c r="C399" s="451" t="s">
        <v>1432</v>
      </c>
      <c r="D399" s="451" t="s">
        <v>1540</v>
      </c>
      <c r="E399" s="451" t="s">
        <v>1547</v>
      </c>
      <c r="F399" s="451" t="s">
        <v>1467</v>
      </c>
      <c r="G399" s="452" t="s">
        <v>1436</v>
      </c>
      <c r="H399" s="453">
        <v>981</v>
      </c>
      <c r="I399" s="452" t="s">
        <v>1549</v>
      </c>
      <c r="J399" s="455"/>
      <c r="K399" s="452" t="s">
        <v>1533</v>
      </c>
      <c r="L399" s="452" t="s">
        <v>1439</v>
      </c>
      <c r="M399" s="452" t="s">
        <v>1452</v>
      </c>
      <c r="N399" s="454">
        <v>44501</v>
      </c>
      <c r="O399" s="452" t="s">
        <v>1453</v>
      </c>
      <c r="P399" s="454">
        <v>44502</v>
      </c>
    </row>
    <row r="400" spans="1:16" ht="21" x14ac:dyDescent="0.2">
      <c r="A400" s="451" t="s">
        <v>1899</v>
      </c>
      <c r="B400" s="451" t="s">
        <v>1703</v>
      </c>
      <c r="C400" s="451" t="s">
        <v>1432</v>
      </c>
      <c r="D400" s="451" t="s">
        <v>1491</v>
      </c>
      <c r="E400" s="451" t="s">
        <v>1442</v>
      </c>
      <c r="F400" s="451" t="s">
        <v>1904</v>
      </c>
      <c r="G400" s="452" t="s">
        <v>1436</v>
      </c>
      <c r="H400" s="453">
        <v>2700</v>
      </c>
      <c r="I400" s="452" t="s">
        <v>1609</v>
      </c>
      <c r="J400" s="452" t="s">
        <v>1438</v>
      </c>
      <c r="K400" s="452" t="s">
        <v>1438</v>
      </c>
      <c r="L400" s="452" t="s">
        <v>1439</v>
      </c>
      <c r="M400" s="452" t="s">
        <v>1440</v>
      </c>
      <c r="N400" s="454">
        <v>44370</v>
      </c>
      <c r="O400" s="452" t="s">
        <v>1440</v>
      </c>
      <c r="P400" s="454">
        <v>44468</v>
      </c>
    </row>
    <row r="401" spans="1:16" ht="21" x14ac:dyDescent="0.2">
      <c r="A401" s="451" t="s">
        <v>1899</v>
      </c>
      <c r="B401" s="451" t="s">
        <v>1703</v>
      </c>
      <c r="C401" s="451" t="s">
        <v>1432</v>
      </c>
      <c r="D401" s="451" t="s">
        <v>1491</v>
      </c>
      <c r="E401" s="451" t="s">
        <v>1434</v>
      </c>
      <c r="F401" s="451" t="s">
        <v>1905</v>
      </c>
      <c r="G401" s="452" t="s">
        <v>1436</v>
      </c>
      <c r="H401" s="453">
        <v>13600</v>
      </c>
      <c r="I401" s="452" t="s">
        <v>1613</v>
      </c>
      <c r="J401" s="452" t="s">
        <v>1438</v>
      </c>
      <c r="K401" s="452" t="s">
        <v>1438</v>
      </c>
      <c r="L401" s="452" t="s">
        <v>1439</v>
      </c>
      <c r="M401" s="452" t="s">
        <v>1440</v>
      </c>
      <c r="N401" s="454">
        <v>44370</v>
      </c>
      <c r="O401" s="452" t="s">
        <v>1440</v>
      </c>
      <c r="P401" s="454">
        <v>44468</v>
      </c>
    </row>
    <row r="402" spans="1:16" ht="21" x14ac:dyDescent="0.2">
      <c r="A402" s="451" t="s">
        <v>1899</v>
      </c>
      <c r="B402" s="451" t="s">
        <v>1703</v>
      </c>
      <c r="C402" s="451" t="s">
        <v>1432</v>
      </c>
      <c r="D402" s="451" t="s">
        <v>1507</v>
      </c>
      <c r="E402" s="451" t="s">
        <v>1434</v>
      </c>
      <c r="F402" s="451" t="s">
        <v>1906</v>
      </c>
      <c r="G402" s="452" t="s">
        <v>1436</v>
      </c>
      <c r="H402" s="453">
        <v>-13600</v>
      </c>
      <c r="I402" s="452" t="s">
        <v>1707</v>
      </c>
      <c r="J402" s="452" t="s">
        <v>1438</v>
      </c>
      <c r="K402" s="452" t="s">
        <v>1438</v>
      </c>
      <c r="L402" s="452" t="s">
        <v>1439</v>
      </c>
      <c r="M402" s="452" t="s">
        <v>1440</v>
      </c>
      <c r="N402" s="454">
        <v>44384</v>
      </c>
      <c r="O402" s="452" t="s">
        <v>1440</v>
      </c>
      <c r="P402" s="454">
        <v>44468</v>
      </c>
    </row>
    <row r="403" spans="1:16" ht="21" x14ac:dyDescent="0.2">
      <c r="A403" s="451" t="s">
        <v>1899</v>
      </c>
      <c r="B403" s="451" t="s">
        <v>1708</v>
      </c>
      <c r="C403" s="451" t="s">
        <v>1432</v>
      </c>
      <c r="D403" s="451" t="s">
        <v>1507</v>
      </c>
      <c r="E403" s="451" t="s">
        <v>1442</v>
      </c>
      <c r="F403" s="451" t="s">
        <v>1906</v>
      </c>
      <c r="G403" s="452" t="s">
        <v>1436</v>
      </c>
      <c r="H403" s="453">
        <v>13600</v>
      </c>
      <c r="I403" s="452" t="s">
        <v>1707</v>
      </c>
      <c r="J403" s="452" t="s">
        <v>1438</v>
      </c>
      <c r="K403" s="452" t="s">
        <v>1438</v>
      </c>
      <c r="L403" s="452" t="s">
        <v>1439</v>
      </c>
      <c r="M403" s="452" t="s">
        <v>1440</v>
      </c>
      <c r="N403" s="454">
        <v>44384</v>
      </c>
      <c r="O403" s="452" t="s">
        <v>1440</v>
      </c>
      <c r="P403" s="454">
        <v>44468</v>
      </c>
    </row>
    <row r="404" spans="1:16" ht="21" x14ac:dyDescent="0.2">
      <c r="A404" s="451" t="s">
        <v>1899</v>
      </c>
      <c r="B404" s="451" t="s">
        <v>1708</v>
      </c>
      <c r="C404" s="451" t="s">
        <v>1432</v>
      </c>
      <c r="D404" s="451" t="s">
        <v>1531</v>
      </c>
      <c r="E404" s="451" t="s">
        <v>1568</v>
      </c>
      <c r="F404" s="451" t="s">
        <v>1907</v>
      </c>
      <c r="G404" s="452" t="s">
        <v>1436</v>
      </c>
      <c r="H404" s="453">
        <v>3842.5</v>
      </c>
      <c r="I404" s="452" t="s">
        <v>1627</v>
      </c>
      <c r="J404" s="455"/>
      <c r="K404" s="452" t="s">
        <v>1533</v>
      </c>
      <c r="L404" s="452" t="s">
        <v>1439</v>
      </c>
      <c r="M404" s="452" t="s">
        <v>1452</v>
      </c>
      <c r="N404" s="454">
        <v>44496</v>
      </c>
      <c r="O404" s="452" t="s">
        <v>1534</v>
      </c>
      <c r="P404" s="454">
        <v>44497</v>
      </c>
    </row>
    <row r="405" spans="1:16" ht="21" x14ac:dyDescent="0.2">
      <c r="A405" s="451" t="s">
        <v>1899</v>
      </c>
      <c r="B405" s="451" t="s">
        <v>1708</v>
      </c>
      <c r="C405" s="451" t="s">
        <v>1432</v>
      </c>
      <c r="D405" s="451" t="s">
        <v>1531</v>
      </c>
      <c r="E405" s="451" t="s">
        <v>1628</v>
      </c>
      <c r="F405" s="451" t="s">
        <v>1907</v>
      </c>
      <c r="G405" s="452" t="s">
        <v>1436</v>
      </c>
      <c r="H405" s="453">
        <v>3248.44</v>
      </c>
      <c r="I405" s="452" t="s">
        <v>1629</v>
      </c>
      <c r="J405" s="455"/>
      <c r="K405" s="452" t="s">
        <v>1533</v>
      </c>
      <c r="L405" s="452" t="s">
        <v>1439</v>
      </c>
      <c r="M405" s="452" t="s">
        <v>1452</v>
      </c>
      <c r="N405" s="454">
        <v>44496</v>
      </c>
      <c r="O405" s="452" t="s">
        <v>1534</v>
      </c>
      <c r="P405" s="454">
        <v>44497</v>
      </c>
    </row>
    <row r="406" spans="1:16" ht="21" x14ac:dyDescent="0.2">
      <c r="A406" s="451" t="s">
        <v>1899</v>
      </c>
      <c r="B406" s="451" t="s">
        <v>1575</v>
      </c>
      <c r="C406" s="451" t="s">
        <v>1432</v>
      </c>
      <c r="D406" s="451" t="s">
        <v>1507</v>
      </c>
      <c r="E406" s="451" t="s">
        <v>1442</v>
      </c>
      <c r="F406" s="451" t="s">
        <v>1908</v>
      </c>
      <c r="G406" s="452" t="s">
        <v>1436</v>
      </c>
      <c r="H406" s="453">
        <v>62738</v>
      </c>
      <c r="I406" s="452" t="s">
        <v>1712</v>
      </c>
      <c r="J406" s="452" t="s">
        <v>1438</v>
      </c>
      <c r="K406" s="452" t="s">
        <v>1438</v>
      </c>
      <c r="L406" s="452" t="s">
        <v>1439</v>
      </c>
      <c r="M406" s="452" t="s">
        <v>1440</v>
      </c>
      <c r="N406" s="454">
        <v>44399</v>
      </c>
      <c r="O406" s="452" t="s">
        <v>1440</v>
      </c>
      <c r="P406" s="454">
        <v>44468</v>
      </c>
    </row>
    <row r="407" spans="1:16" ht="21" x14ac:dyDescent="0.2">
      <c r="A407" s="451" t="s">
        <v>1899</v>
      </c>
      <c r="B407" s="451" t="s">
        <v>1575</v>
      </c>
      <c r="C407" s="451" t="s">
        <v>1432</v>
      </c>
      <c r="D407" s="451" t="s">
        <v>1448</v>
      </c>
      <c r="E407" s="451" t="s">
        <v>1460</v>
      </c>
      <c r="F407" s="451" t="s">
        <v>1907</v>
      </c>
      <c r="G407" s="452" t="s">
        <v>1436</v>
      </c>
      <c r="H407" s="453">
        <v>50190</v>
      </c>
      <c r="I407" s="452" t="s">
        <v>1462</v>
      </c>
      <c r="J407" s="455"/>
      <c r="K407" s="452" t="s">
        <v>1533</v>
      </c>
      <c r="L407" s="452" t="s">
        <v>1439</v>
      </c>
      <c r="M407" s="452" t="s">
        <v>1452</v>
      </c>
      <c r="N407" s="454">
        <v>44550</v>
      </c>
      <c r="O407" s="452" t="s">
        <v>1453</v>
      </c>
      <c r="P407" s="454">
        <v>44553</v>
      </c>
    </row>
    <row r="408" spans="1:16" ht="21" x14ac:dyDescent="0.2">
      <c r="A408" s="451" t="s">
        <v>1899</v>
      </c>
      <c r="B408" s="451" t="s">
        <v>1713</v>
      </c>
      <c r="C408" s="451" t="s">
        <v>1432</v>
      </c>
      <c r="D408" s="451" t="s">
        <v>1466</v>
      </c>
      <c r="E408" s="451" t="s">
        <v>1442</v>
      </c>
      <c r="F408" s="451" t="s">
        <v>1508</v>
      </c>
      <c r="G408" s="452" t="s">
        <v>1436</v>
      </c>
      <c r="H408" s="453">
        <v>8154</v>
      </c>
      <c r="I408" s="452" t="s">
        <v>1676</v>
      </c>
      <c r="J408" s="452" t="s">
        <v>1438</v>
      </c>
      <c r="K408" s="452" t="s">
        <v>1438</v>
      </c>
      <c r="L408" s="452" t="s">
        <v>1439</v>
      </c>
      <c r="M408" s="452" t="s">
        <v>1440</v>
      </c>
      <c r="N408" s="454">
        <v>44330</v>
      </c>
      <c r="O408" s="452" t="s">
        <v>1440</v>
      </c>
      <c r="P408" s="454">
        <v>44468</v>
      </c>
    </row>
    <row r="409" spans="1:16" ht="21" x14ac:dyDescent="0.2">
      <c r="A409" s="451" t="s">
        <v>1899</v>
      </c>
      <c r="B409" s="451" t="s">
        <v>1713</v>
      </c>
      <c r="C409" s="451" t="s">
        <v>1432</v>
      </c>
      <c r="D409" s="451" t="s">
        <v>1507</v>
      </c>
      <c r="E409" s="451" t="s">
        <v>1442</v>
      </c>
      <c r="F409" s="451" t="s">
        <v>1909</v>
      </c>
      <c r="G409" s="452" t="s">
        <v>1436</v>
      </c>
      <c r="H409" s="453">
        <v>46646</v>
      </c>
      <c r="I409" s="452" t="s">
        <v>1640</v>
      </c>
      <c r="J409" s="452" t="s">
        <v>1438</v>
      </c>
      <c r="K409" s="452" t="s">
        <v>1438</v>
      </c>
      <c r="L409" s="452" t="s">
        <v>1439</v>
      </c>
      <c r="M409" s="452" t="s">
        <v>1440</v>
      </c>
      <c r="N409" s="454">
        <v>44384</v>
      </c>
      <c r="O409" s="452" t="s">
        <v>1440</v>
      </c>
      <c r="P409" s="454">
        <v>44468</v>
      </c>
    </row>
    <row r="410" spans="1:16" ht="21" x14ac:dyDescent="0.2">
      <c r="A410" s="451" t="s">
        <v>1899</v>
      </c>
      <c r="B410" s="451" t="s">
        <v>1713</v>
      </c>
      <c r="C410" s="451" t="s">
        <v>1432</v>
      </c>
      <c r="D410" s="451" t="s">
        <v>1540</v>
      </c>
      <c r="E410" s="451" t="s">
        <v>1677</v>
      </c>
      <c r="F410" s="451" t="s">
        <v>1910</v>
      </c>
      <c r="G410" s="452" t="s">
        <v>1436</v>
      </c>
      <c r="H410" s="453">
        <v>11398</v>
      </c>
      <c r="I410" s="452" t="s">
        <v>1678</v>
      </c>
      <c r="J410" s="455"/>
      <c r="K410" s="452" t="s">
        <v>1533</v>
      </c>
      <c r="L410" s="452" t="s">
        <v>1439</v>
      </c>
      <c r="M410" s="452" t="s">
        <v>1452</v>
      </c>
      <c r="N410" s="454">
        <v>44525</v>
      </c>
      <c r="O410" s="452" t="s">
        <v>1534</v>
      </c>
      <c r="P410" s="454">
        <v>44525</v>
      </c>
    </row>
    <row r="411" spans="1:16" ht="21" x14ac:dyDescent="0.2">
      <c r="A411" s="451" t="s">
        <v>1899</v>
      </c>
      <c r="B411" s="451" t="s">
        <v>1717</v>
      </c>
      <c r="C411" s="451" t="s">
        <v>1432</v>
      </c>
      <c r="D411" s="451" t="s">
        <v>1433</v>
      </c>
      <c r="E411" s="451" t="s">
        <v>1442</v>
      </c>
      <c r="F411" s="451" t="s">
        <v>1911</v>
      </c>
      <c r="G411" s="452" t="s">
        <v>1436</v>
      </c>
      <c r="H411" s="453">
        <v>245289</v>
      </c>
      <c r="I411" s="452" t="s">
        <v>1654</v>
      </c>
      <c r="J411" s="452" t="s">
        <v>1438</v>
      </c>
      <c r="K411" s="452" t="s">
        <v>1438</v>
      </c>
      <c r="L411" s="452" t="s">
        <v>1439</v>
      </c>
      <c r="M411" s="452" t="s">
        <v>1440</v>
      </c>
      <c r="N411" s="454">
        <v>44312</v>
      </c>
      <c r="O411" s="452" t="s">
        <v>1440</v>
      </c>
      <c r="P411" s="454">
        <v>44468</v>
      </c>
    </row>
    <row r="412" spans="1:16" ht="21" x14ac:dyDescent="0.2">
      <c r="A412" s="451" t="s">
        <v>1912</v>
      </c>
      <c r="B412" s="451" t="s">
        <v>1463</v>
      </c>
      <c r="C412" s="451" t="s">
        <v>1432</v>
      </c>
      <c r="D412" s="451" t="s">
        <v>1433</v>
      </c>
      <c r="E412" s="451" t="s">
        <v>1442</v>
      </c>
      <c r="F412" s="451" t="s">
        <v>1913</v>
      </c>
      <c r="G412" s="452" t="s">
        <v>1436</v>
      </c>
      <c r="H412" s="453">
        <v>759410</v>
      </c>
      <c r="I412" s="452" t="s">
        <v>1650</v>
      </c>
      <c r="J412" s="452" t="s">
        <v>1438</v>
      </c>
      <c r="K412" s="452" t="s">
        <v>1438</v>
      </c>
      <c r="L412" s="452" t="s">
        <v>1439</v>
      </c>
      <c r="M412" s="452" t="s">
        <v>1440</v>
      </c>
      <c r="N412" s="454">
        <v>44309</v>
      </c>
      <c r="O412" s="452" t="s">
        <v>1440</v>
      </c>
      <c r="P412" s="454">
        <v>44468</v>
      </c>
    </row>
    <row r="413" spans="1:16" ht="21" x14ac:dyDescent="0.2">
      <c r="A413" s="451" t="s">
        <v>1912</v>
      </c>
      <c r="B413" s="451" t="s">
        <v>1693</v>
      </c>
      <c r="C413" s="451" t="s">
        <v>1432</v>
      </c>
      <c r="D413" s="451" t="s">
        <v>1433</v>
      </c>
      <c r="E413" s="451" t="s">
        <v>1434</v>
      </c>
      <c r="F413" s="451" t="s">
        <v>1666</v>
      </c>
      <c r="G413" s="452" t="s">
        <v>1436</v>
      </c>
      <c r="H413" s="453">
        <v>4662</v>
      </c>
      <c r="I413" s="452" t="s">
        <v>1648</v>
      </c>
      <c r="J413" s="452" t="s">
        <v>1438</v>
      </c>
      <c r="K413" s="452" t="s">
        <v>1438</v>
      </c>
      <c r="L413" s="452" t="s">
        <v>1439</v>
      </c>
      <c r="M413" s="452" t="s">
        <v>1440</v>
      </c>
      <c r="N413" s="454">
        <v>44309</v>
      </c>
      <c r="O413" s="452" t="s">
        <v>1440</v>
      </c>
      <c r="P413" s="454">
        <v>44468</v>
      </c>
    </row>
    <row r="414" spans="1:16" ht="21" x14ac:dyDescent="0.2">
      <c r="A414" s="451" t="s">
        <v>1912</v>
      </c>
      <c r="B414" s="451" t="s">
        <v>1695</v>
      </c>
      <c r="C414" s="451" t="s">
        <v>1432</v>
      </c>
      <c r="D414" s="451" t="s">
        <v>1466</v>
      </c>
      <c r="E414" s="451" t="s">
        <v>1434</v>
      </c>
      <c r="F414" s="451" t="s">
        <v>1618</v>
      </c>
      <c r="G414" s="452" t="s">
        <v>1436</v>
      </c>
      <c r="H414" s="453">
        <v>30921.42</v>
      </c>
      <c r="I414" s="452" t="s">
        <v>1655</v>
      </c>
      <c r="J414" s="452" t="s">
        <v>1438</v>
      </c>
      <c r="K414" s="452" t="s">
        <v>1438</v>
      </c>
      <c r="L414" s="452" t="s">
        <v>1439</v>
      </c>
      <c r="M414" s="452" t="s">
        <v>1440</v>
      </c>
      <c r="N414" s="454">
        <v>44341</v>
      </c>
      <c r="O414" s="452" t="s">
        <v>1440</v>
      </c>
      <c r="P414" s="454">
        <v>44468</v>
      </c>
    </row>
    <row r="415" spans="1:16" ht="21" x14ac:dyDescent="0.2">
      <c r="A415" s="451" t="s">
        <v>1912</v>
      </c>
      <c r="B415" s="451" t="s">
        <v>1697</v>
      </c>
      <c r="C415" s="451" t="s">
        <v>1432</v>
      </c>
      <c r="D415" s="451" t="s">
        <v>1433</v>
      </c>
      <c r="E415" s="451" t="s">
        <v>1442</v>
      </c>
      <c r="F415" s="451" t="s">
        <v>1698</v>
      </c>
      <c r="G415" s="452" t="s">
        <v>1436</v>
      </c>
      <c r="H415" s="453">
        <v>30438</v>
      </c>
      <c r="I415" s="452" t="s">
        <v>1670</v>
      </c>
      <c r="J415" s="452" t="s">
        <v>1438</v>
      </c>
      <c r="K415" s="452" t="s">
        <v>1438</v>
      </c>
      <c r="L415" s="452" t="s">
        <v>1439</v>
      </c>
      <c r="M415" s="452" t="s">
        <v>1440</v>
      </c>
      <c r="N415" s="454">
        <v>44309</v>
      </c>
      <c r="O415" s="452" t="s">
        <v>1440</v>
      </c>
      <c r="P415" s="454">
        <v>44468</v>
      </c>
    </row>
    <row r="416" spans="1:16" ht="21" x14ac:dyDescent="0.2">
      <c r="A416" s="451" t="s">
        <v>1912</v>
      </c>
      <c r="B416" s="451" t="s">
        <v>1703</v>
      </c>
      <c r="C416" s="451" t="s">
        <v>1432</v>
      </c>
      <c r="D416" s="451" t="s">
        <v>1491</v>
      </c>
      <c r="E416" s="451" t="s">
        <v>1442</v>
      </c>
      <c r="F416" s="451" t="s">
        <v>1914</v>
      </c>
      <c r="G416" s="452" t="s">
        <v>1436</v>
      </c>
      <c r="H416" s="453">
        <v>930</v>
      </c>
      <c r="I416" s="452" t="s">
        <v>1609</v>
      </c>
      <c r="J416" s="452" t="s">
        <v>1438</v>
      </c>
      <c r="K416" s="452" t="s">
        <v>1438</v>
      </c>
      <c r="L416" s="452" t="s">
        <v>1439</v>
      </c>
      <c r="M416" s="452" t="s">
        <v>1440</v>
      </c>
      <c r="N416" s="454">
        <v>44370</v>
      </c>
      <c r="O416" s="452" t="s">
        <v>1440</v>
      </c>
      <c r="P416" s="454">
        <v>44468</v>
      </c>
    </row>
    <row r="417" spans="1:16" ht="21" x14ac:dyDescent="0.2">
      <c r="A417" s="451" t="s">
        <v>1912</v>
      </c>
      <c r="B417" s="451" t="s">
        <v>1703</v>
      </c>
      <c r="C417" s="451" t="s">
        <v>1432</v>
      </c>
      <c r="D417" s="451" t="s">
        <v>1491</v>
      </c>
      <c r="E417" s="451" t="s">
        <v>1434</v>
      </c>
      <c r="F417" s="451" t="s">
        <v>1915</v>
      </c>
      <c r="G417" s="452" t="s">
        <v>1436</v>
      </c>
      <c r="H417" s="453">
        <v>6730</v>
      </c>
      <c r="I417" s="452" t="s">
        <v>1613</v>
      </c>
      <c r="J417" s="452" t="s">
        <v>1438</v>
      </c>
      <c r="K417" s="452" t="s">
        <v>1438</v>
      </c>
      <c r="L417" s="452" t="s">
        <v>1439</v>
      </c>
      <c r="M417" s="452" t="s">
        <v>1440</v>
      </c>
      <c r="N417" s="454">
        <v>44370</v>
      </c>
      <c r="O417" s="452" t="s">
        <v>1440</v>
      </c>
      <c r="P417" s="454">
        <v>44468</v>
      </c>
    </row>
    <row r="418" spans="1:16" ht="21" x14ac:dyDescent="0.2">
      <c r="A418" s="451" t="s">
        <v>1912</v>
      </c>
      <c r="B418" s="451" t="s">
        <v>1703</v>
      </c>
      <c r="C418" s="451" t="s">
        <v>1432</v>
      </c>
      <c r="D418" s="451" t="s">
        <v>1507</v>
      </c>
      <c r="E418" s="451" t="s">
        <v>1442</v>
      </c>
      <c r="F418" s="451" t="s">
        <v>1916</v>
      </c>
      <c r="G418" s="452" t="s">
        <v>1436</v>
      </c>
      <c r="H418" s="453">
        <v>-6730</v>
      </c>
      <c r="I418" s="452" t="s">
        <v>1707</v>
      </c>
      <c r="J418" s="452" t="s">
        <v>1438</v>
      </c>
      <c r="K418" s="452" t="s">
        <v>1438</v>
      </c>
      <c r="L418" s="452" t="s">
        <v>1439</v>
      </c>
      <c r="M418" s="452" t="s">
        <v>1440</v>
      </c>
      <c r="N418" s="454">
        <v>44384</v>
      </c>
      <c r="O418" s="452" t="s">
        <v>1440</v>
      </c>
      <c r="P418" s="454">
        <v>44468</v>
      </c>
    </row>
    <row r="419" spans="1:16" ht="21" x14ac:dyDescent="0.2">
      <c r="A419" s="451" t="s">
        <v>1912</v>
      </c>
      <c r="B419" s="451" t="s">
        <v>1708</v>
      </c>
      <c r="C419" s="451" t="s">
        <v>1432</v>
      </c>
      <c r="D419" s="451" t="s">
        <v>1507</v>
      </c>
      <c r="E419" s="451" t="s">
        <v>1442</v>
      </c>
      <c r="F419" s="451" t="s">
        <v>1626</v>
      </c>
      <c r="G419" s="452" t="s">
        <v>1436</v>
      </c>
      <c r="H419" s="453">
        <v>6730</v>
      </c>
      <c r="I419" s="452" t="s">
        <v>1707</v>
      </c>
      <c r="J419" s="452" t="s">
        <v>1438</v>
      </c>
      <c r="K419" s="452" t="s">
        <v>1438</v>
      </c>
      <c r="L419" s="452" t="s">
        <v>1439</v>
      </c>
      <c r="M419" s="452" t="s">
        <v>1440</v>
      </c>
      <c r="N419" s="454">
        <v>44384</v>
      </c>
      <c r="O419" s="452" t="s">
        <v>1440</v>
      </c>
      <c r="P419" s="454">
        <v>44468</v>
      </c>
    </row>
    <row r="420" spans="1:16" ht="21" x14ac:dyDescent="0.2">
      <c r="A420" s="451" t="s">
        <v>1912</v>
      </c>
      <c r="B420" s="451" t="s">
        <v>1708</v>
      </c>
      <c r="C420" s="451" t="s">
        <v>1432</v>
      </c>
      <c r="D420" s="451" t="s">
        <v>1531</v>
      </c>
      <c r="E420" s="451" t="s">
        <v>1568</v>
      </c>
      <c r="F420" s="451" t="s">
        <v>1827</v>
      </c>
      <c r="G420" s="452" t="s">
        <v>1436</v>
      </c>
      <c r="H420" s="453">
        <v>1305</v>
      </c>
      <c r="I420" s="452" t="s">
        <v>1627</v>
      </c>
      <c r="J420" s="455"/>
      <c r="K420" s="452" t="s">
        <v>1533</v>
      </c>
      <c r="L420" s="452" t="s">
        <v>1439</v>
      </c>
      <c r="M420" s="452" t="s">
        <v>1452</v>
      </c>
      <c r="N420" s="454">
        <v>44496</v>
      </c>
      <c r="O420" s="452" t="s">
        <v>1534</v>
      </c>
      <c r="P420" s="454">
        <v>44497</v>
      </c>
    </row>
    <row r="421" spans="1:16" ht="21" x14ac:dyDescent="0.2">
      <c r="A421" s="451" t="s">
        <v>1912</v>
      </c>
      <c r="B421" s="451" t="s">
        <v>1708</v>
      </c>
      <c r="C421" s="451" t="s">
        <v>1432</v>
      </c>
      <c r="D421" s="451" t="s">
        <v>1531</v>
      </c>
      <c r="E421" s="451" t="s">
        <v>1628</v>
      </c>
      <c r="F421" s="451" t="s">
        <v>1827</v>
      </c>
      <c r="G421" s="452" t="s">
        <v>1436</v>
      </c>
      <c r="H421" s="453">
        <v>1299.3800000000001</v>
      </c>
      <c r="I421" s="452" t="s">
        <v>1629</v>
      </c>
      <c r="J421" s="455"/>
      <c r="K421" s="452" t="s">
        <v>1533</v>
      </c>
      <c r="L421" s="452" t="s">
        <v>1439</v>
      </c>
      <c r="M421" s="452" t="s">
        <v>1452</v>
      </c>
      <c r="N421" s="454">
        <v>44496</v>
      </c>
      <c r="O421" s="452" t="s">
        <v>1534</v>
      </c>
      <c r="P421" s="454">
        <v>44497</v>
      </c>
    </row>
    <row r="422" spans="1:16" ht="21" x14ac:dyDescent="0.2">
      <c r="A422" s="451" t="s">
        <v>1912</v>
      </c>
      <c r="B422" s="451" t="s">
        <v>1575</v>
      </c>
      <c r="C422" s="451" t="s">
        <v>1432</v>
      </c>
      <c r="D422" s="451" t="s">
        <v>1507</v>
      </c>
      <c r="E422" s="451" t="s">
        <v>1442</v>
      </c>
      <c r="F422" s="451" t="s">
        <v>1917</v>
      </c>
      <c r="G422" s="452" t="s">
        <v>1436</v>
      </c>
      <c r="H422" s="453">
        <v>21425</v>
      </c>
      <c r="I422" s="452" t="s">
        <v>1712</v>
      </c>
      <c r="J422" s="452" t="s">
        <v>1438</v>
      </c>
      <c r="K422" s="452" t="s">
        <v>1438</v>
      </c>
      <c r="L422" s="452" t="s">
        <v>1439</v>
      </c>
      <c r="M422" s="452" t="s">
        <v>1440</v>
      </c>
      <c r="N422" s="454">
        <v>44399</v>
      </c>
      <c r="O422" s="452" t="s">
        <v>1440</v>
      </c>
      <c r="P422" s="454">
        <v>44468</v>
      </c>
    </row>
    <row r="423" spans="1:16" ht="21" x14ac:dyDescent="0.2">
      <c r="A423" s="451" t="s">
        <v>1912</v>
      </c>
      <c r="B423" s="451" t="s">
        <v>1575</v>
      </c>
      <c r="C423" s="451" t="s">
        <v>1432</v>
      </c>
      <c r="D423" s="451" t="s">
        <v>1448</v>
      </c>
      <c r="E423" s="451" t="s">
        <v>1460</v>
      </c>
      <c r="F423" s="451" t="s">
        <v>1827</v>
      </c>
      <c r="G423" s="452" t="s">
        <v>1436</v>
      </c>
      <c r="H423" s="453">
        <v>17140</v>
      </c>
      <c r="I423" s="452" t="s">
        <v>1462</v>
      </c>
      <c r="J423" s="455"/>
      <c r="K423" s="452" t="s">
        <v>1533</v>
      </c>
      <c r="L423" s="452" t="s">
        <v>1439</v>
      </c>
      <c r="M423" s="452" t="s">
        <v>1452</v>
      </c>
      <c r="N423" s="454">
        <v>44550</v>
      </c>
      <c r="O423" s="452" t="s">
        <v>1453</v>
      </c>
      <c r="P423" s="454">
        <v>44553</v>
      </c>
    </row>
    <row r="424" spans="1:16" ht="21" x14ac:dyDescent="0.2">
      <c r="A424" s="451" t="s">
        <v>1912</v>
      </c>
      <c r="B424" s="451" t="s">
        <v>1713</v>
      </c>
      <c r="C424" s="451" t="s">
        <v>1432</v>
      </c>
      <c r="D424" s="451" t="s">
        <v>1466</v>
      </c>
      <c r="E424" s="451" t="s">
        <v>1434</v>
      </c>
      <c r="F424" s="451" t="s">
        <v>1881</v>
      </c>
      <c r="G424" s="452" t="s">
        <v>1436</v>
      </c>
      <c r="H424" s="453">
        <v>7546</v>
      </c>
      <c r="I424" s="452" t="s">
        <v>1676</v>
      </c>
      <c r="J424" s="452" t="s">
        <v>1438</v>
      </c>
      <c r="K424" s="452" t="s">
        <v>1438</v>
      </c>
      <c r="L424" s="452" t="s">
        <v>1439</v>
      </c>
      <c r="M424" s="452" t="s">
        <v>1440</v>
      </c>
      <c r="N424" s="454">
        <v>44330</v>
      </c>
      <c r="O424" s="452" t="s">
        <v>1440</v>
      </c>
      <c r="P424" s="454">
        <v>44468</v>
      </c>
    </row>
    <row r="425" spans="1:16" ht="21" x14ac:dyDescent="0.2">
      <c r="A425" s="451" t="s">
        <v>1912</v>
      </c>
      <c r="B425" s="451" t="s">
        <v>1713</v>
      </c>
      <c r="C425" s="451" t="s">
        <v>1432</v>
      </c>
      <c r="D425" s="451" t="s">
        <v>1540</v>
      </c>
      <c r="E425" s="451" t="s">
        <v>1677</v>
      </c>
      <c r="F425" s="451" t="s">
        <v>1493</v>
      </c>
      <c r="G425" s="452" t="s">
        <v>1436</v>
      </c>
      <c r="H425" s="453">
        <v>10512</v>
      </c>
      <c r="I425" s="452" t="s">
        <v>1678</v>
      </c>
      <c r="J425" s="455"/>
      <c r="K425" s="452" t="s">
        <v>1533</v>
      </c>
      <c r="L425" s="452" t="s">
        <v>1439</v>
      </c>
      <c r="M425" s="452" t="s">
        <v>1452</v>
      </c>
      <c r="N425" s="454">
        <v>44525</v>
      </c>
      <c r="O425" s="452" t="s">
        <v>1534</v>
      </c>
      <c r="P425" s="454">
        <v>44525</v>
      </c>
    </row>
    <row r="426" spans="1:16" ht="21" x14ac:dyDescent="0.2">
      <c r="A426" s="451" t="s">
        <v>1912</v>
      </c>
      <c r="B426" s="451" t="s">
        <v>1717</v>
      </c>
      <c r="C426" s="451" t="s">
        <v>1432</v>
      </c>
      <c r="D426" s="451" t="s">
        <v>1433</v>
      </c>
      <c r="E426" s="451" t="s">
        <v>1434</v>
      </c>
      <c r="F426" s="451" t="s">
        <v>1523</v>
      </c>
      <c r="G426" s="452" t="s">
        <v>1436</v>
      </c>
      <c r="H426" s="453">
        <v>90050</v>
      </c>
      <c r="I426" s="452" t="s">
        <v>1654</v>
      </c>
      <c r="J426" s="452" t="s">
        <v>1438</v>
      </c>
      <c r="K426" s="452" t="s">
        <v>1438</v>
      </c>
      <c r="L426" s="452" t="s">
        <v>1439</v>
      </c>
      <c r="M426" s="452" t="s">
        <v>1440</v>
      </c>
      <c r="N426" s="454">
        <v>44312</v>
      </c>
      <c r="O426" s="452" t="s">
        <v>1440</v>
      </c>
      <c r="P426" s="454">
        <v>44468</v>
      </c>
    </row>
    <row r="427" spans="1:16" ht="21" x14ac:dyDescent="0.2">
      <c r="A427" s="451" t="s">
        <v>1918</v>
      </c>
      <c r="B427" s="451" t="s">
        <v>1463</v>
      </c>
      <c r="C427" s="451" t="s">
        <v>1432</v>
      </c>
      <c r="D427" s="451" t="s">
        <v>1433</v>
      </c>
      <c r="E427" s="451" t="s">
        <v>1442</v>
      </c>
      <c r="F427" s="451" t="s">
        <v>1919</v>
      </c>
      <c r="G427" s="452" t="s">
        <v>1436</v>
      </c>
      <c r="H427" s="453">
        <v>849539</v>
      </c>
      <c r="I427" s="452" t="s">
        <v>1650</v>
      </c>
      <c r="J427" s="452" t="s">
        <v>1438</v>
      </c>
      <c r="K427" s="452" t="s">
        <v>1438</v>
      </c>
      <c r="L427" s="452" t="s">
        <v>1439</v>
      </c>
      <c r="M427" s="452" t="s">
        <v>1440</v>
      </c>
      <c r="N427" s="454">
        <v>44309</v>
      </c>
      <c r="O427" s="452" t="s">
        <v>1440</v>
      </c>
      <c r="P427" s="454">
        <v>44468</v>
      </c>
    </row>
    <row r="428" spans="1:16" x14ac:dyDescent="0.2">
      <c r="A428" s="451" t="s">
        <v>1918</v>
      </c>
      <c r="B428" s="451" t="s">
        <v>1693</v>
      </c>
      <c r="C428" s="451" t="s">
        <v>1432</v>
      </c>
      <c r="D428" s="451" t="s">
        <v>1433</v>
      </c>
      <c r="E428" s="451" t="s">
        <v>1442</v>
      </c>
      <c r="F428" s="451" t="s">
        <v>1877</v>
      </c>
      <c r="G428" s="452" t="s">
        <v>1436</v>
      </c>
      <c r="H428" s="453">
        <v>3718</v>
      </c>
      <c r="I428" s="452" t="s">
        <v>1648</v>
      </c>
      <c r="J428" s="452" t="s">
        <v>1438</v>
      </c>
      <c r="K428" s="452" t="s">
        <v>1438</v>
      </c>
      <c r="L428" s="452" t="s">
        <v>1439</v>
      </c>
      <c r="M428" s="452" t="s">
        <v>1440</v>
      </c>
      <c r="N428" s="454">
        <v>44309</v>
      </c>
      <c r="O428" s="452" t="s">
        <v>1440</v>
      </c>
      <c r="P428" s="454">
        <v>44468</v>
      </c>
    </row>
    <row r="429" spans="1:16" x14ac:dyDescent="0.2">
      <c r="A429" s="451" t="s">
        <v>1918</v>
      </c>
      <c r="B429" s="451" t="s">
        <v>1695</v>
      </c>
      <c r="C429" s="451" t="s">
        <v>1432</v>
      </c>
      <c r="D429" s="451" t="s">
        <v>1466</v>
      </c>
      <c r="E429" s="451" t="s">
        <v>1434</v>
      </c>
      <c r="F429" s="451" t="s">
        <v>1920</v>
      </c>
      <c r="G429" s="452" t="s">
        <v>1436</v>
      </c>
      <c r="H429" s="453">
        <v>110668.89</v>
      </c>
      <c r="I429" s="452" t="s">
        <v>1655</v>
      </c>
      <c r="J429" s="452" t="s">
        <v>1438</v>
      </c>
      <c r="K429" s="452" t="s">
        <v>1438</v>
      </c>
      <c r="L429" s="452" t="s">
        <v>1439</v>
      </c>
      <c r="M429" s="452" t="s">
        <v>1440</v>
      </c>
      <c r="N429" s="454">
        <v>44341</v>
      </c>
      <c r="O429" s="452" t="s">
        <v>1440</v>
      </c>
      <c r="P429" s="454">
        <v>44468</v>
      </c>
    </row>
    <row r="430" spans="1:16" x14ac:dyDescent="0.2">
      <c r="A430" s="451" t="s">
        <v>1918</v>
      </c>
      <c r="B430" s="451" t="s">
        <v>1697</v>
      </c>
      <c r="C430" s="451" t="s">
        <v>1432</v>
      </c>
      <c r="D430" s="451" t="s">
        <v>1433</v>
      </c>
      <c r="E430" s="451" t="s">
        <v>1442</v>
      </c>
      <c r="F430" s="451" t="s">
        <v>1755</v>
      </c>
      <c r="G430" s="452" t="s">
        <v>1436</v>
      </c>
      <c r="H430" s="453">
        <v>20409</v>
      </c>
      <c r="I430" s="452" t="s">
        <v>1670</v>
      </c>
      <c r="J430" s="452" t="s">
        <v>1438</v>
      </c>
      <c r="K430" s="452" t="s">
        <v>1438</v>
      </c>
      <c r="L430" s="452" t="s">
        <v>1439</v>
      </c>
      <c r="M430" s="452" t="s">
        <v>1440</v>
      </c>
      <c r="N430" s="454">
        <v>44309</v>
      </c>
      <c r="O430" s="452" t="s">
        <v>1440</v>
      </c>
      <c r="P430" s="454">
        <v>44468</v>
      </c>
    </row>
    <row r="431" spans="1:16" x14ac:dyDescent="0.2">
      <c r="A431" s="451" t="s">
        <v>1918</v>
      </c>
      <c r="B431" s="451" t="s">
        <v>1697</v>
      </c>
      <c r="C431" s="451" t="s">
        <v>1432</v>
      </c>
      <c r="D431" s="451" t="s">
        <v>1466</v>
      </c>
      <c r="E431" s="451" t="s">
        <v>1434</v>
      </c>
      <c r="F431" s="451" t="s">
        <v>1921</v>
      </c>
      <c r="G431" s="452" t="s">
        <v>1436</v>
      </c>
      <c r="H431" s="453">
        <v>12605</v>
      </c>
      <c r="I431" s="452" t="s">
        <v>1488</v>
      </c>
      <c r="J431" s="452" t="s">
        <v>1438</v>
      </c>
      <c r="K431" s="452" t="s">
        <v>1438</v>
      </c>
      <c r="L431" s="452" t="s">
        <v>1439</v>
      </c>
      <c r="M431" s="452" t="s">
        <v>1440</v>
      </c>
      <c r="N431" s="454">
        <v>44342</v>
      </c>
      <c r="O431" s="452" t="s">
        <v>1440</v>
      </c>
      <c r="P431" s="454">
        <v>44468</v>
      </c>
    </row>
    <row r="432" spans="1:16" x14ac:dyDescent="0.2">
      <c r="A432" s="451" t="s">
        <v>1918</v>
      </c>
      <c r="B432" s="451" t="s">
        <v>1697</v>
      </c>
      <c r="C432" s="451" t="s">
        <v>1432</v>
      </c>
      <c r="D432" s="451" t="s">
        <v>1448</v>
      </c>
      <c r="E432" s="451" t="s">
        <v>1544</v>
      </c>
      <c r="F432" s="451" t="s">
        <v>1891</v>
      </c>
      <c r="G432" s="452" t="s">
        <v>1436</v>
      </c>
      <c r="H432" s="453">
        <v>2712</v>
      </c>
      <c r="I432" s="452" t="s">
        <v>1564</v>
      </c>
      <c r="J432" s="455"/>
      <c r="K432" s="452" t="s">
        <v>1533</v>
      </c>
      <c r="L432" s="452" t="s">
        <v>1439</v>
      </c>
      <c r="M432" s="452" t="s">
        <v>1452</v>
      </c>
      <c r="N432" s="454">
        <v>44539</v>
      </c>
      <c r="O432" s="452" t="s">
        <v>1453</v>
      </c>
      <c r="P432" s="454">
        <v>44544</v>
      </c>
    </row>
    <row r="433" spans="1:16" ht="21" x14ac:dyDescent="0.2">
      <c r="A433" s="451" t="s">
        <v>1918</v>
      </c>
      <c r="B433" s="451" t="s">
        <v>1703</v>
      </c>
      <c r="C433" s="451" t="s">
        <v>1432</v>
      </c>
      <c r="D433" s="451" t="s">
        <v>1491</v>
      </c>
      <c r="E433" s="451" t="s">
        <v>1442</v>
      </c>
      <c r="F433" s="451" t="s">
        <v>1922</v>
      </c>
      <c r="G433" s="452" t="s">
        <v>1436</v>
      </c>
      <c r="H433" s="453">
        <v>6830</v>
      </c>
      <c r="I433" s="452" t="s">
        <v>1613</v>
      </c>
      <c r="J433" s="452" t="s">
        <v>1438</v>
      </c>
      <c r="K433" s="452" t="s">
        <v>1438</v>
      </c>
      <c r="L433" s="452" t="s">
        <v>1439</v>
      </c>
      <c r="M433" s="452" t="s">
        <v>1440</v>
      </c>
      <c r="N433" s="454">
        <v>44370</v>
      </c>
      <c r="O433" s="452" t="s">
        <v>1440</v>
      </c>
      <c r="P433" s="454">
        <v>44468</v>
      </c>
    </row>
    <row r="434" spans="1:16" ht="21" x14ac:dyDescent="0.2">
      <c r="A434" s="451" t="s">
        <v>1918</v>
      </c>
      <c r="B434" s="451" t="s">
        <v>1703</v>
      </c>
      <c r="C434" s="451" t="s">
        <v>1432</v>
      </c>
      <c r="D434" s="451" t="s">
        <v>1491</v>
      </c>
      <c r="E434" s="451" t="s">
        <v>1442</v>
      </c>
      <c r="F434" s="451" t="s">
        <v>1923</v>
      </c>
      <c r="G434" s="452" t="s">
        <v>1436</v>
      </c>
      <c r="H434" s="453">
        <v>375.7</v>
      </c>
      <c r="I434" s="452" t="s">
        <v>1609</v>
      </c>
      <c r="J434" s="452" t="s">
        <v>1438</v>
      </c>
      <c r="K434" s="452" t="s">
        <v>1438</v>
      </c>
      <c r="L434" s="452" t="s">
        <v>1439</v>
      </c>
      <c r="M434" s="452" t="s">
        <v>1440</v>
      </c>
      <c r="N434" s="454">
        <v>44370</v>
      </c>
      <c r="O434" s="452" t="s">
        <v>1440</v>
      </c>
      <c r="P434" s="454">
        <v>44468</v>
      </c>
    </row>
    <row r="435" spans="1:16" ht="21" x14ac:dyDescent="0.2">
      <c r="A435" s="451" t="s">
        <v>1918</v>
      </c>
      <c r="B435" s="451" t="s">
        <v>1703</v>
      </c>
      <c r="C435" s="451" t="s">
        <v>1432</v>
      </c>
      <c r="D435" s="451" t="s">
        <v>1507</v>
      </c>
      <c r="E435" s="451" t="s">
        <v>1442</v>
      </c>
      <c r="F435" s="451" t="s">
        <v>1924</v>
      </c>
      <c r="G435" s="452" t="s">
        <v>1436</v>
      </c>
      <c r="H435" s="453">
        <v>-6830</v>
      </c>
      <c r="I435" s="452" t="s">
        <v>1707</v>
      </c>
      <c r="J435" s="452" t="s">
        <v>1438</v>
      </c>
      <c r="K435" s="452" t="s">
        <v>1438</v>
      </c>
      <c r="L435" s="452" t="s">
        <v>1439</v>
      </c>
      <c r="M435" s="452" t="s">
        <v>1440</v>
      </c>
      <c r="N435" s="454">
        <v>44384</v>
      </c>
      <c r="O435" s="452" t="s">
        <v>1440</v>
      </c>
      <c r="P435" s="454">
        <v>44468</v>
      </c>
    </row>
    <row r="436" spans="1:16" x14ac:dyDescent="0.2">
      <c r="A436" s="451" t="s">
        <v>1918</v>
      </c>
      <c r="B436" s="451" t="s">
        <v>1708</v>
      </c>
      <c r="C436" s="451" t="s">
        <v>1432</v>
      </c>
      <c r="D436" s="451" t="s">
        <v>1507</v>
      </c>
      <c r="E436" s="451" t="s">
        <v>1442</v>
      </c>
      <c r="F436" s="451" t="s">
        <v>1925</v>
      </c>
      <c r="G436" s="452" t="s">
        <v>1436</v>
      </c>
      <c r="H436" s="453">
        <v>6830</v>
      </c>
      <c r="I436" s="452" t="s">
        <v>1707</v>
      </c>
      <c r="J436" s="452" t="s">
        <v>1438</v>
      </c>
      <c r="K436" s="452" t="s">
        <v>1438</v>
      </c>
      <c r="L436" s="452" t="s">
        <v>1439</v>
      </c>
      <c r="M436" s="452" t="s">
        <v>1440</v>
      </c>
      <c r="N436" s="454">
        <v>44384</v>
      </c>
      <c r="O436" s="452" t="s">
        <v>1440</v>
      </c>
      <c r="P436" s="454">
        <v>44468</v>
      </c>
    </row>
    <row r="437" spans="1:16" ht="21" x14ac:dyDescent="0.2">
      <c r="A437" s="451" t="s">
        <v>1918</v>
      </c>
      <c r="B437" s="451" t="s">
        <v>1708</v>
      </c>
      <c r="C437" s="451" t="s">
        <v>1432</v>
      </c>
      <c r="D437" s="451" t="s">
        <v>1531</v>
      </c>
      <c r="E437" s="451" t="s">
        <v>1568</v>
      </c>
      <c r="F437" s="451" t="s">
        <v>1857</v>
      </c>
      <c r="G437" s="452" t="s">
        <v>1436</v>
      </c>
      <c r="H437" s="453">
        <v>500</v>
      </c>
      <c r="I437" s="452" t="s">
        <v>1627</v>
      </c>
      <c r="J437" s="455"/>
      <c r="K437" s="452" t="s">
        <v>1533</v>
      </c>
      <c r="L437" s="452" t="s">
        <v>1439</v>
      </c>
      <c r="M437" s="452" t="s">
        <v>1452</v>
      </c>
      <c r="N437" s="454">
        <v>44496</v>
      </c>
      <c r="O437" s="452" t="s">
        <v>1534</v>
      </c>
      <c r="P437" s="454">
        <v>44497</v>
      </c>
    </row>
    <row r="438" spans="1:16" ht="21" x14ac:dyDescent="0.2">
      <c r="A438" s="451" t="s">
        <v>1918</v>
      </c>
      <c r="B438" s="451" t="s">
        <v>1708</v>
      </c>
      <c r="C438" s="451" t="s">
        <v>1432</v>
      </c>
      <c r="D438" s="451" t="s">
        <v>1531</v>
      </c>
      <c r="E438" s="451" t="s">
        <v>1628</v>
      </c>
      <c r="F438" s="451" t="s">
        <v>1857</v>
      </c>
      <c r="G438" s="452" t="s">
        <v>1436</v>
      </c>
      <c r="H438" s="453">
        <v>295.31</v>
      </c>
      <c r="I438" s="452" t="s">
        <v>1629</v>
      </c>
      <c r="J438" s="455"/>
      <c r="K438" s="452" t="s">
        <v>1533</v>
      </c>
      <c r="L438" s="452" t="s">
        <v>1439</v>
      </c>
      <c r="M438" s="452" t="s">
        <v>1452</v>
      </c>
      <c r="N438" s="454">
        <v>44496</v>
      </c>
      <c r="O438" s="452" t="s">
        <v>1534</v>
      </c>
      <c r="P438" s="454">
        <v>44497</v>
      </c>
    </row>
    <row r="439" spans="1:16" x14ac:dyDescent="0.2">
      <c r="A439" s="451" t="s">
        <v>1918</v>
      </c>
      <c r="B439" s="451" t="s">
        <v>1575</v>
      </c>
      <c r="C439" s="451" t="s">
        <v>1432</v>
      </c>
      <c r="D439" s="451" t="s">
        <v>1507</v>
      </c>
      <c r="E439" s="451" t="s">
        <v>1442</v>
      </c>
      <c r="F439" s="451" t="s">
        <v>1926</v>
      </c>
      <c r="G439" s="452" t="s">
        <v>1436</v>
      </c>
      <c r="H439" s="453">
        <v>5460</v>
      </c>
      <c r="I439" s="452" t="s">
        <v>1712</v>
      </c>
      <c r="J439" s="452" t="s">
        <v>1438</v>
      </c>
      <c r="K439" s="452" t="s">
        <v>1438</v>
      </c>
      <c r="L439" s="452" t="s">
        <v>1439</v>
      </c>
      <c r="M439" s="452" t="s">
        <v>1440</v>
      </c>
      <c r="N439" s="454">
        <v>44399</v>
      </c>
      <c r="O439" s="452" t="s">
        <v>1440</v>
      </c>
      <c r="P439" s="454">
        <v>44468</v>
      </c>
    </row>
    <row r="440" spans="1:16" ht="21" x14ac:dyDescent="0.2">
      <c r="A440" s="451" t="s">
        <v>1918</v>
      </c>
      <c r="B440" s="451" t="s">
        <v>1575</v>
      </c>
      <c r="C440" s="451" t="s">
        <v>1432</v>
      </c>
      <c r="D440" s="451" t="s">
        <v>1448</v>
      </c>
      <c r="E440" s="451" t="s">
        <v>1460</v>
      </c>
      <c r="F440" s="451" t="s">
        <v>1857</v>
      </c>
      <c r="G440" s="452" t="s">
        <v>1436</v>
      </c>
      <c r="H440" s="453">
        <v>4368</v>
      </c>
      <c r="I440" s="452" t="s">
        <v>1462</v>
      </c>
      <c r="J440" s="455"/>
      <c r="K440" s="452" t="s">
        <v>1533</v>
      </c>
      <c r="L440" s="452" t="s">
        <v>1439</v>
      </c>
      <c r="M440" s="452" t="s">
        <v>1452</v>
      </c>
      <c r="N440" s="454">
        <v>44550</v>
      </c>
      <c r="O440" s="452" t="s">
        <v>1453</v>
      </c>
      <c r="P440" s="454">
        <v>44553</v>
      </c>
    </row>
    <row r="441" spans="1:16" x14ac:dyDescent="0.2">
      <c r="A441" s="451" t="s">
        <v>1918</v>
      </c>
      <c r="B441" s="451" t="s">
        <v>1713</v>
      </c>
      <c r="C441" s="451" t="s">
        <v>1432</v>
      </c>
      <c r="D441" s="451" t="s">
        <v>1466</v>
      </c>
      <c r="E441" s="451" t="s">
        <v>1442</v>
      </c>
      <c r="F441" s="451" t="s">
        <v>1927</v>
      </c>
      <c r="G441" s="452" t="s">
        <v>1436</v>
      </c>
      <c r="H441" s="453">
        <v>7404</v>
      </c>
      <c r="I441" s="452" t="s">
        <v>1676</v>
      </c>
      <c r="J441" s="452" t="s">
        <v>1438</v>
      </c>
      <c r="K441" s="452" t="s">
        <v>1438</v>
      </c>
      <c r="L441" s="452" t="s">
        <v>1439</v>
      </c>
      <c r="M441" s="452" t="s">
        <v>1440</v>
      </c>
      <c r="N441" s="454">
        <v>44330</v>
      </c>
      <c r="O441" s="452" t="s">
        <v>1440</v>
      </c>
      <c r="P441" s="454">
        <v>44468</v>
      </c>
    </row>
    <row r="442" spans="1:16" x14ac:dyDescent="0.2">
      <c r="A442" s="451" t="s">
        <v>1918</v>
      </c>
      <c r="B442" s="451" t="s">
        <v>1713</v>
      </c>
      <c r="C442" s="451" t="s">
        <v>1432</v>
      </c>
      <c r="D442" s="451" t="s">
        <v>1507</v>
      </c>
      <c r="E442" s="451" t="s">
        <v>1442</v>
      </c>
      <c r="F442" s="451" t="s">
        <v>1928</v>
      </c>
      <c r="G442" s="452" t="s">
        <v>1436</v>
      </c>
      <c r="H442" s="453">
        <v>30511</v>
      </c>
      <c r="I442" s="452" t="s">
        <v>1640</v>
      </c>
      <c r="J442" s="452" t="s">
        <v>1438</v>
      </c>
      <c r="K442" s="452" t="s">
        <v>1438</v>
      </c>
      <c r="L442" s="452" t="s">
        <v>1439</v>
      </c>
      <c r="M442" s="452" t="s">
        <v>1440</v>
      </c>
      <c r="N442" s="454">
        <v>44384</v>
      </c>
      <c r="O442" s="452" t="s">
        <v>1440</v>
      </c>
      <c r="P442" s="454">
        <v>44468</v>
      </c>
    </row>
    <row r="443" spans="1:16" ht="21" x14ac:dyDescent="0.2">
      <c r="A443" s="451" t="s">
        <v>1918</v>
      </c>
      <c r="B443" s="451" t="s">
        <v>1713</v>
      </c>
      <c r="C443" s="451" t="s">
        <v>1432</v>
      </c>
      <c r="D443" s="451" t="s">
        <v>1540</v>
      </c>
      <c r="E443" s="451" t="s">
        <v>1677</v>
      </c>
      <c r="F443" s="451" t="s">
        <v>1929</v>
      </c>
      <c r="G443" s="452" t="s">
        <v>1436</v>
      </c>
      <c r="H443" s="453">
        <v>10401</v>
      </c>
      <c r="I443" s="452" t="s">
        <v>1678</v>
      </c>
      <c r="J443" s="455"/>
      <c r="K443" s="452" t="s">
        <v>1533</v>
      </c>
      <c r="L443" s="452" t="s">
        <v>1439</v>
      </c>
      <c r="M443" s="452" t="s">
        <v>1452</v>
      </c>
      <c r="N443" s="454">
        <v>44525</v>
      </c>
      <c r="O443" s="452" t="s">
        <v>1534</v>
      </c>
      <c r="P443" s="454">
        <v>44525</v>
      </c>
    </row>
    <row r="444" spans="1:16" x14ac:dyDescent="0.2">
      <c r="A444" s="451" t="s">
        <v>1918</v>
      </c>
      <c r="B444" s="451" t="s">
        <v>1717</v>
      </c>
      <c r="C444" s="451" t="s">
        <v>1432</v>
      </c>
      <c r="D444" s="451" t="s">
        <v>1433</v>
      </c>
      <c r="E444" s="451" t="s">
        <v>1442</v>
      </c>
      <c r="F444" s="451" t="s">
        <v>1930</v>
      </c>
      <c r="G444" s="452" t="s">
        <v>1436</v>
      </c>
      <c r="H444" s="453">
        <v>59755</v>
      </c>
      <c r="I444" s="452" t="s">
        <v>1654</v>
      </c>
      <c r="J444" s="452" t="s">
        <v>1438</v>
      </c>
      <c r="K444" s="452" t="s">
        <v>1438</v>
      </c>
      <c r="L444" s="452" t="s">
        <v>1439</v>
      </c>
      <c r="M444" s="452" t="s">
        <v>1440</v>
      </c>
      <c r="N444" s="454">
        <v>44312</v>
      </c>
      <c r="O444" s="452" t="s">
        <v>1440</v>
      </c>
      <c r="P444" s="454">
        <v>44468</v>
      </c>
    </row>
    <row r="445" spans="1:16" ht="21" x14ac:dyDescent="0.2">
      <c r="A445" s="451" t="s">
        <v>1931</v>
      </c>
      <c r="B445" s="451" t="s">
        <v>1463</v>
      </c>
      <c r="C445" s="451" t="s">
        <v>1432</v>
      </c>
      <c r="D445" s="451" t="s">
        <v>1433</v>
      </c>
      <c r="E445" s="451" t="s">
        <v>1434</v>
      </c>
      <c r="F445" s="451" t="s">
        <v>1932</v>
      </c>
      <c r="G445" s="452" t="s">
        <v>1436</v>
      </c>
      <c r="H445" s="453">
        <v>1222125</v>
      </c>
      <c r="I445" s="452" t="s">
        <v>1650</v>
      </c>
      <c r="J445" s="452" t="s">
        <v>1438</v>
      </c>
      <c r="K445" s="452" t="s">
        <v>1438</v>
      </c>
      <c r="L445" s="452" t="s">
        <v>1439</v>
      </c>
      <c r="M445" s="452" t="s">
        <v>1440</v>
      </c>
      <c r="N445" s="454">
        <v>44309</v>
      </c>
      <c r="O445" s="452" t="s">
        <v>1440</v>
      </c>
      <c r="P445" s="454">
        <v>44468</v>
      </c>
    </row>
    <row r="446" spans="1:16" ht="21" x14ac:dyDescent="0.2">
      <c r="A446" s="451" t="s">
        <v>1931</v>
      </c>
      <c r="B446" s="451" t="s">
        <v>1463</v>
      </c>
      <c r="C446" s="451" t="s">
        <v>1432</v>
      </c>
      <c r="D446" s="451" t="s">
        <v>1466</v>
      </c>
      <c r="E446" s="451" t="s">
        <v>1434</v>
      </c>
      <c r="F446" s="451" t="s">
        <v>1933</v>
      </c>
      <c r="G446" s="452" t="s">
        <v>1436</v>
      </c>
      <c r="H446" s="453">
        <v>549</v>
      </c>
      <c r="I446" s="452" t="s">
        <v>1643</v>
      </c>
      <c r="J446" s="452" t="s">
        <v>1438</v>
      </c>
      <c r="K446" s="452" t="s">
        <v>1438</v>
      </c>
      <c r="L446" s="452" t="s">
        <v>1439</v>
      </c>
      <c r="M446" s="452" t="s">
        <v>1440</v>
      </c>
      <c r="N446" s="454">
        <v>44535</v>
      </c>
      <c r="O446" s="452" t="s">
        <v>1440</v>
      </c>
      <c r="P446" s="454">
        <v>44468</v>
      </c>
    </row>
    <row r="447" spans="1:16" ht="21" x14ac:dyDescent="0.2">
      <c r="A447" s="451" t="s">
        <v>1931</v>
      </c>
      <c r="B447" s="451" t="s">
        <v>1463</v>
      </c>
      <c r="C447" s="451" t="s">
        <v>1432</v>
      </c>
      <c r="D447" s="451" t="s">
        <v>1466</v>
      </c>
      <c r="E447" s="451" t="s">
        <v>1434</v>
      </c>
      <c r="F447" s="451" t="s">
        <v>1934</v>
      </c>
      <c r="G447" s="452" t="s">
        <v>1436</v>
      </c>
      <c r="H447" s="453">
        <v>1550</v>
      </c>
      <c r="I447" s="452" t="s">
        <v>1591</v>
      </c>
      <c r="J447" s="452" t="s">
        <v>1438</v>
      </c>
      <c r="K447" s="452" t="s">
        <v>1438</v>
      </c>
      <c r="L447" s="452" t="s">
        <v>1439</v>
      </c>
      <c r="M447" s="452" t="s">
        <v>1440</v>
      </c>
      <c r="N447" s="454">
        <v>44535</v>
      </c>
      <c r="O447" s="452" t="s">
        <v>1440</v>
      </c>
      <c r="P447" s="454">
        <v>44468</v>
      </c>
    </row>
    <row r="448" spans="1:16" ht="21" x14ac:dyDescent="0.2">
      <c r="A448" s="451" t="s">
        <v>1931</v>
      </c>
      <c r="B448" s="451" t="s">
        <v>1463</v>
      </c>
      <c r="C448" s="451" t="s">
        <v>1432</v>
      </c>
      <c r="D448" s="451" t="s">
        <v>1540</v>
      </c>
      <c r="E448" s="451" t="s">
        <v>1592</v>
      </c>
      <c r="F448" s="451" t="s">
        <v>1935</v>
      </c>
      <c r="G448" s="452" t="s">
        <v>1436</v>
      </c>
      <c r="H448" s="453">
        <v>2170</v>
      </c>
      <c r="I448" s="452" t="s">
        <v>1594</v>
      </c>
      <c r="J448" s="455"/>
      <c r="K448" s="452" t="s">
        <v>1533</v>
      </c>
      <c r="L448" s="452" t="s">
        <v>1439</v>
      </c>
      <c r="M448" s="452" t="s">
        <v>1452</v>
      </c>
      <c r="N448" s="454">
        <v>44525</v>
      </c>
      <c r="O448" s="452" t="s">
        <v>1534</v>
      </c>
      <c r="P448" s="454">
        <v>44525</v>
      </c>
    </row>
    <row r="449" spans="1:16" ht="21" x14ac:dyDescent="0.2">
      <c r="A449" s="451" t="s">
        <v>1931</v>
      </c>
      <c r="B449" s="451" t="s">
        <v>1463</v>
      </c>
      <c r="C449" s="451" t="s">
        <v>1432</v>
      </c>
      <c r="D449" s="451" t="s">
        <v>1540</v>
      </c>
      <c r="E449" s="451" t="s">
        <v>1644</v>
      </c>
      <c r="F449" s="451" t="s">
        <v>1935</v>
      </c>
      <c r="G449" s="452" t="s">
        <v>1436</v>
      </c>
      <c r="H449" s="453">
        <v>768</v>
      </c>
      <c r="I449" s="452" t="s">
        <v>1645</v>
      </c>
      <c r="J449" s="455"/>
      <c r="K449" s="452" t="s">
        <v>1533</v>
      </c>
      <c r="L449" s="452" t="s">
        <v>1439</v>
      </c>
      <c r="M449" s="452" t="s">
        <v>1452</v>
      </c>
      <c r="N449" s="454">
        <v>44525</v>
      </c>
      <c r="O449" s="452" t="s">
        <v>1534</v>
      </c>
      <c r="P449" s="454">
        <v>44525</v>
      </c>
    </row>
    <row r="450" spans="1:16" x14ac:dyDescent="0.2">
      <c r="A450" s="451" t="s">
        <v>1931</v>
      </c>
      <c r="B450" s="451" t="s">
        <v>1693</v>
      </c>
      <c r="C450" s="451" t="s">
        <v>1432</v>
      </c>
      <c r="D450" s="451" t="s">
        <v>1433</v>
      </c>
      <c r="E450" s="451" t="s">
        <v>1442</v>
      </c>
      <c r="F450" s="451" t="s">
        <v>1936</v>
      </c>
      <c r="G450" s="452" t="s">
        <v>1436</v>
      </c>
      <c r="H450" s="453">
        <v>5768</v>
      </c>
      <c r="I450" s="452" t="s">
        <v>1648</v>
      </c>
      <c r="J450" s="452" t="s">
        <v>1438</v>
      </c>
      <c r="K450" s="452" t="s">
        <v>1438</v>
      </c>
      <c r="L450" s="452" t="s">
        <v>1439</v>
      </c>
      <c r="M450" s="452" t="s">
        <v>1440</v>
      </c>
      <c r="N450" s="454">
        <v>44309</v>
      </c>
      <c r="O450" s="452" t="s">
        <v>1440</v>
      </c>
      <c r="P450" s="454">
        <v>44468</v>
      </c>
    </row>
    <row r="451" spans="1:16" x14ac:dyDescent="0.2">
      <c r="A451" s="451" t="s">
        <v>1931</v>
      </c>
      <c r="B451" s="451" t="s">
        <v>1695</v>
      </c>
      <c r="C451" s="451" t="s">
        <v>1432</v>
      </c>
      <c r="D451" s="451" t="s">
        <v>1466</v>
      </c>
      <c r="E451" s="451" t="s">
        <v>1442</v>
      </c>
      <c r="F451" s="451" t="s">
        <v>1937</v>
      </c>
      <c r="G451" s="452" t="s">
        <v>1436</v>
      </c>
      <c r="H451" s="453">
        <v>207842.61</v>
      </c>
      <c r="I451" s="452" t="s">
        <v>1655</v>
      </c>
      <c r="J451" s="452" t="s">
        <v>1438</v>
      </c>
      <c r="K451" s="452" t="s">
        <v>1438</v>
      </c>
      <c r="L451" s="452" t="s">
        <v>1439</v>
      </c>
      <c r="M451" s="452" t="s">
        <v>1440</v>
      </c>
      <c r="N451" s="454">
        <v>44341</v>
      </c>
      <c r="O451" s="452" t="s">
        <v>1440</v>
      </c>
      <c r="P451" s="454">
        <v>44468</v>
      </c>
    </row>
    <row r="452" spans="1:16" x14ac:dyDescent="0.2">
      <c r="A452" s="451" t="s">
        <v>1931</v>
      </c>
      <c r="B452" s="451" t="s">
        <v>1697</v>
      </c>
      <c r="C452" s="451" t="s">
        <v>1432</v>
      </c>
      <c r="D452" s="451" t="s">
        <v>1433</v>
      </c>
      <c r="E452" s="451" t="s">
        <v>1442</v>
      </c>
      <c r="F452" s="451" t="s">
        <v>1938</v>
      </c>
      <c r="G452" s="452" t="s">
        <v>1436</v>
      </c>
      <c r="H452" s="453">
        <v>15914</v>
      </c>
      <c r="I452" s="452" t="s">
        <v>1670</v>
      </c>
      <c r="J452" s="452" t="s">
        <v>1438</v>
      </c>
      <c r="K452" s="452" t="s">
        <v>1438</v>
      </c>
      <c r="L452" s="452" t="s">
        <v>1439</v>
      </c>
      <c r="M452" s="452" t="s">
        <v>1440</v>
      </c>
      <c r="N452" s="454">
        <v>44309</v>
      </c>
      <c r="O452" s="452" t="s">
        <v>1440</v>
      </c>
      <c r="P452" s="454">
        <v>44468</v>
      </c>
    </row>
    <row r="453" spans="1:16" x14ac:dyDescent="0.2">
      <c r="A453" s="451" t="s">
        <v>1931</v>
      </c>
      <c r="B453" s="451" t="s">
        <v>1697</v>
      </c>
      <c r="C453" s="451" t="s">
        <v>1432</v>
      </c>
      <c r="D453" s="451" t="s">
        <v>1448</v>
      </c>
      <c r="E453" s="451" t="s">
        <v>1544</v>
      </c>
      <c r="F453" s="451" t="s">
        <v>1939</v>
      </c>
      <c r="G453" s="452" t="s">
        <v>1436</v>
      </c>
      <c r="H453" s="453">
        <v>825</v>
      </c>
      <c r="I453" s="452" t="s">
        <v>1564</v>
      </c>
      <c r="J453" s="455"/>
      <c r="K453" s="452" t="s">
        <v>1533</v>
      </c>
      <c r="L453" s="452" t="s">
        <v>1439</v>
      </c>
      <c r="M453" s="452" t="s">
        <v>1452</v>
      </c>
      <c r="N453" s="454">
        <v>44539</v>
      </c>
      <c r="O453" s="452" t="s">
        <v>1453</v>
      </c>
      <c r="P453" s="454">
        <v>44544</v>
      </c>
    </row>
    <row r="454" spans="1:16" ht="21" x14ac:dyDescent="0.2">
      <c r="A454" s="451" t="s">
        <v>1931</v>
      </c>
      <c r="B454" s="451" t="s">
        <v>1703</v>
      </c>
      <c r="C454" s="451" t="s">
        <v>1432</v>
      </c>
      <c r="D454" s="451" t="s">
        <v>1491</v>
      </c>
      <c r="E454" s="451" t="s">
        <v>1434</v>
      </c>
      <c r="F454" s="451" t="s">
        <v>1940</v>
      </c>
      <c r="G454" s="452" t="s">
        <v>1436</v>
      </c>
      <c r="H454" s="453">
        <v>9060</v>
      </c>
      <c r="I454" s="452" t="s">
        <v>1613</v>
      </c>
      <c r="J454" s="452" t="s">
        <v>1438</v>
      </c>
      <c r="K454" s="452" t="s">
        <v>1438</v>
      </c>
      <c r="L454" s="452" t="s">
        <v>1439</v>
      </c>
      <c r="M454" s="452" t="s">
        <v>1440</v>
      </c>
      <c r="N454" s="454">
        <v>44370</v>
      </c>
      <c r="O454" s="452" t="s">
        <v>1440</v>
      </c>
      <c r="P454" s="454">
        <v>44468</v>
      </c>
    </row>
    <row r="455" spans="1:16" ht="21" x14ac:dyDescent="0.2">
      <c r="A455" s="451" t="s">
        <v>1931</v>
      </c>
      <c r="B455" s="451" t="s">
        <v>1703</v>
      </c>
      <c r="C455" s="451" t="s">
        <v>1432</v>
      </c>
      <c r="D455" s="451" t="s">
        <v>1507</v>
      </c>
      <c r="E455" s="451" t="s">
        <v>1442</v>
      </c>
      <c r="F455" s="451" t="s">
        <v>1941</v>
      </c>
      <c r="G455" s="452" t="s">
        <v>1436</v>
      </c>
      <c r="H455" s="453">
        <v>-9060</v>
      </c>
      <c r="I455" s="452" t="s">
        <v>1707</v>
      </c>
      <c r="J455" s="452" t="s">
        <v>1438</v>
      </c>
      <c r="K455" s="452" t="s">
        <v>1438</v>
      </c>
      <c r="L455" s="452" t="s">
        <v>1439</v>
      </c>
      <c r="M455" s="452" t="s">
        <v>1440</v>
      </c>
      <c r="N455" s="454">
        <v>44384</v>
      </c>
      <c r="O455" s="452" t="s">
        <v>1440</v>
      </c>
      <c r="P455" s="454">
        <v>44468</v>
      </c>
    </row>
    <row r="456" spans="1:16" x14ac:dyDescent="0.2">
      <c r="A456" s="451" t="s">
        <v>1931</v>
      </c>
      <c r="B456" s="451" t="s">
        <v>1708</v>
      </c>
      <c r="C456" s="451" t="s">
        <v>1432</v>
      </c>
      <c r="D456" s="451" t="s">
        <v>1507</v>
      </c>
      <c r="E456" s="451" t="s">
        <v>1442</v>
      </c>
      <c r="F456" s="451" t="s">
        <v>1820</v>
      </c>
      <c r="G456" s="452" t="s">
        <v>1436</v>
      </c>
      <c r="H456" s="453">
        <v>9060</v>
      </c>
      <c r="I456" s="452" t="s">
        <v>1707</v>
      </c>
      <c r="J456" s="452" t="s">
        <v>1438</v>
      </c>
      <c r="K456" s="452" t="s">
        <v>1438</v>
      </c>
      <c r="L456" s="452" t="s">
        <v>1439</v>
      </c>
      <c r="M456" s="452" t="s">
        <v>1440</v>
      </c>
      <c r="N456" s="454">
        <v>44384</v>
      </c>
      <c r="O456" s="452" t="s">
        <v>1440</v>
      </c>
      <c r="P456" s="454">
        <v>44468</v>
      </c>
    </row>
    <row r="457" spans="1:16" ht="21" x14ac:dyDescent="0.2">
      <c r="A457" s="451" t="s">
        <v>1931</v>
      </c>
      <c r="B457" s="451" t="s">
        <v>1708</v>
      </c>
      <c r="C457" s="451" t="s">
        <v>1432</v>
      </c>
      <c r="D457" s="451" t="s">
        <v>1531</v>
      </c>
      <c r="E457" s="451" t="s">
        <v>1568</v>
      </c>
      <c r="F457" s="451" t="s">
        <v>1942</v>
      </c>
      <c r="G457" s="452" t="s">
        <v>1436</v>
      </c>
      <c r="H457" s="453">
        <v>2356.25</v>
      </c>
      <c r="I457" s="452" t="s">
        <v>1627</v>
      </c>
      <c r="J457" s="455"/>
      <c r="K457" s="452" t="s">
        <v>1533</v>
      </c>
      <c r="L457" s="452" t="s">
        <v>1439</v>
      </c>
      <c r="M457" s="452" t="s">
        <v>1452</v>
      </c>
      <c r="N457" s="454">
        <v>44496</v>
      </c>
      <c r="O457" s="452" t="s">
        <v>1534</v>
      </c>
      <c r="P457" s="454">
        <v>44497</v>
      </c>
    </row>
    <row r="458" spans="1:16" ht="21" x14ac:dyDescent="0.2">
      <c r="A458" s="451" t="s">
        <v>1931</v>
      </c>
      <c r="B458" s="451" t="s">
        <v>1708</v>
      </c>
      <c r="C458" s="451" t="s">
        <v>1432</v>
      </c>
      <c r="D458" s="451" t="s">
        <v>1531</v>
      </c>
      <c r="E458" s="451" t="s">
        <v>1628</v>
      </c>
      <c r="F458" s="451" t="s">
        <v>1942</v>
      </c>
      <c r="G458" s="452" t="s">
        <v>1436</v>
      </c>
      <c r="H458" s="453">
        <v>2067.19</v>
      </c>
      <c r="I458" s="452" t="s">
        <v>1629</v>
      </c>
      <c r="J458" s="455"/>
      <c r="K458" s="452" t="s">
        <v>1533</v>
      </c>
      <c r="L458" s="452" t="s">
        <v>1439</v>
      </c>
      <c r="M458" s="452" t="s">
        <v>1452</v>
      </c>
      <c r="N458" s="454">
        <v>44496</v>
      </c>
      <c r="O458" s="452" t="s">
        <v>1534</v>
      </c>
      <c r="P458" s="454">
        <v>44497</v>
      </c>
    </row>
    <row r="459" spans="1:16" x14ac:dyDescent="0.2">
      <c r="A459" s="451" t="s">
        <v>1931</v>
      </c>
      <c r="B459" s="451" t="s">
        <v>1575</v>
      </c>
      <c r="C459" s="451" t="s">
        <v>1432</v>
      </c>
      <c r="D459" s="451" t="s">
        <v>1491</v>
      </c>
      <c r="E459" s="451" t="s">
        <v>1434</v>
      </c>
      <c r="F459" s="451" t="s">
        <v>1943</v>
      </c>
      <c r="G459" s="452" t="s">
        <v>1436</v>
      </c>
      <c r="H459" s="453">
        <v>980</v>
      </c>
      <c r="I459" s="452" t="s">
        <v>1944</v>
      </c>
      <c r="J459" s="452" t="s">
        <v>1438</v>
      </c>
      <c r="K459" s="452" t="s">
        <v>1438</v>
      </c>
      <c r="L459" s="452" t="s">
        <v>1439</v>
      </c>
      <c r="M459" s="452" t="s">
        <v>1440</v>
      </c>
      <c r="N459" s="454">
        <v>44369</v>
      </c>
      <c r="O459" s="452" t="s">
        <v>1440</v>
      </c>
      <c r="P459" s="454">
        <v>44468</v>
      </c>
    </row>
    <row r="460" spans="1:16" x14ac:dyDescent="0.2">
      <c r="A460" s="451" t="s">
        <v>1931</v>
      </c>
      <c r="B460" s="451" t="s">
        <v>1575</v>
      </c>
      <c r="C460" s="451" t="s">
        <v>1432</v>
      </c>
      <c r="D460" s="451" t="s">
        <v>1507</v>
      </c>
      <c r="E460" s="451" t="s">
        <v>1442</v>
      </c>
      <c r="F460" s="451" t="s">
        <v>1945</v>
      </c>
      <c r="G460" s="452" t="s">
        <v>1436</v>
      </c>
      <c r="H460" s="453">
        <v>38094</v>
      </c>
      <c r="I460" s="452" t="s">
        <v>1712</v>
      </c>
      <c r="J460" s="452" t="s">
        <v>1438</v>
      </c>
      <c r="K460" s="452" t="s">
        <v>1438</v>
      </c>
      <c r="L460" s="452" t="s">
        <v>1439</v>
      </c>
      <c r="M460" s="452" t="s">
        <v>1440</v>
      </c>
      <c r="N460" s="454">
        <v>44399</v>
      </c>
      <c r="O460" s="452" t="s">
        <v>1440</v>
      </c>
      <c r="P460" s="454">
        <v>44468</v>
      </c>
    </row>
    <row r="461" spans="1:16" ht="21" x14ac:dyDescent="0.2">
      <c r="A461" s="451" t="s">
        <v>1931</v>
      </c>
      <c r="B461" s="451" t="s">
        <v>1575</v>
      </c>
      <c r="C461" s="451" t="s">
        <v>1432</v>
      </c>
      <c r="D461" s="451" t="s">
        <v>1448</v>
      </c>
      <c r="E461" s="451" t="s">
        <v>1460</v>
      </c>
      <c r="F461" s="451" t="s">
        <v>1942</v>
      </c>
      <c r="G461" s="452" t="s">
        <v>1436</v>
      </c>
      <c r="H461" s="453">
        <v>30475</v>
      </c>
      <c r="I461" s="452" t="s">
        <v>1462</v>
      </c>
      <c r="J461" s="455"/>
      <c r="K461" s="452" t="s">
        <v>1533</v>
      </c>
      <c r="L461" s="452" t="s">
        <v>1439</v>
      </c>
      <c r="M461" s="452" t="s">
        <v>1452</v>
      </c>
      <c r="N461" s="454">
        <v>44550</v>
      </c>
      <c r="O461" s="452" t="s">
        <v>1453</v>
      </c>
      <c r="P461" s="454">
        <v>44553</v>
      </c>
    </row>
    <row r="462" spans="1:16" x14ac:dyDescent="0.2">
      <c r="A462" s="451" t="s">
        <v>1931</v>
      </c>
      <c r="B462" s="451" t="s">
        <v>1713</v>
      </c>
      <c r="C462" s="451" t="s">
        <v>1432</v>
      </c>
      <c r="D462" s="451" t="s">
        <v>1466</v>
      </c>
      <c r="E462" s="451" t="s">
        <v>1434</v>
      </c>
      <c r="F462" s="451" t="s">
        <v>1946</v>
      </c>
      <c r="G462" s="452" t="s">
        <v>1436</v>
      </c>
      <c r="H462" s="453">
        <v>7671</v>
      </c>
      <c r="I462" s="452" t="s">
        <v>1676</v>
      </c>
      <c r="J462" s="452" t="s">
        <v>1438</v>
      </c>
      <c r="K462" s="452" t="s">
        <v>1438</v>
      </c>
      <c r="L462" s="452" t="s">
        <v>1439</v>
      </c>
      <c r="M462" s="452" t="s">
        <v>1440</v>
      </c>
      <c r="N462" s="454">
        <v>44330</v>
      </c>
      <c r="O462" s="452" t="s">
        <v>1440</v>
      </c>
      <c r="P462" s="454">
        <v>44468</v>
      </c>
    </row>
    <row r="463" spans="1:16" x14ac:dyDescent="0.2">
      <c r="A463" s="451" t="s">
        <v>1931</v>
      </c>
      <c r="B463" s="451" t="s">
        <v>1713</v>
      </c>
      <c r="C463" s="451" t="s">
        <v>1432</v>
      </c>
      <c r="D463" s="451" t="s">
        <v>1507</v>
      </c>
      <c r="E463" s="451" t="s">
        <v>1442</v>
      </c>
      <c r="F463" s="451" t="s">
        <v>1947</v>
      </c>
      <c r="G463" s="452" t="s">
        <v>1436</v>
      </c>
      <c r="H463" s="453">
        <v>35976</v>
      </c>
      <c r="I463" s="452" t="s">
        <v>1640</v>
      </c>
      <c r="J463" s="452" t="s">
        <v>1438</v>
      </c>
      <c r="K463" s="452" t="s">
        <v>1438</v>
      </c>
      <c r="L463" s="452" t="s">
        <v>1439</v>
      </c>
      <c r="M463" s="452" t="s">
        <v>1440</v>
      </c>
      <c r="N463" s="454">
        <v>44384</v>
      </c>
      <c r="O463" s="452" t="s">
        <v>1440</v>
      </c>
      <c r="P463" s="454">
        <v>44468</v>
      </c>
    </row>
    <row r="464" spans="1:16" ht="21" x14ac:dyDescent="0.2">
      <c r="A464" s="451" t="s">
        <v>1931</v>
      </c>
      <c r="B464" s="451" t="s">
        <v>1713</v>
      </c>
      <c r="C464" s="451" t="s">
        <v>1432</v>
      </c>
      <c r="D464" s="451" t="s">
        <v>1540</v>
      </c>
      <c r="E464" s="451" t="s">
        <v>1677</v>
      </c>
      <c r="F464" s="451" t="s">
        <v>1869</v>
      </c>
      <c r="G464" s="452" t="s">
        <v>1436</v>
      </c>
      <c r="H464" s="453">
        <v>10710</v>
      </c>
      <c r="I464" s="452" t="s">
        <v>1678</v>
      </c>
      <c r="J464" s="455"/>
      <c r="K464" s="452" t="s">
        <v>1533</v>
      </c>
      <c r="L464" s="452" t="s">
        <v>1439</v>
      </c>
      <c r="M464" s="452" t="s">
        <v>1452</v>
      </c>
      <c r="N464" s="454">
        <v>44525</v>
      </c>
      <c r="O464" s="452" t="s">
        <v>1534</v>
      </c>
      <c r="P464" s="454">
        <v>44525</v>
      </c>
    </row>
    <row r="465" spans="1:16" x14ac:dyDescent="0.2">
      <c r="A465" s="451" t="s">
        <v>1931</v>
      </c>
      <c r="B465" s="451" t="s">
        <v>1717</v>
      </c>
      <c r="C465" s="451" t="s">
        <v>1432</v>
      </c>
      <c r="D465" s="451" t="s">
        <v>1433</v>
      </c>
      <c r="E465" s="451" t="s">
        <v>1434</v>
      </c>
      <c r="F465" s="451" t="s">
        <v>1739</v>
      </c>
      <c r="G465" s="452" t="s">
        <v>1436</v>
      </c>
      <c r="H465" s="453">
        <v>165424</v>
      </c>
      <c r="I465" s="452" t="s">
        <v>1654</v>
      </c>
      <c r="J465" s="452" t="s">
        <v>1438</v>
      </c>
      <c r="K465" s="452" t="s">
        <v>1438</v>
      </c>
      <c r="L465" s="452" t="s">
        <v>1439</v>
      </c>
      <c r="M465" s="452" t="s">
        <v>1440</v>
      </c>
      <c r="N465" s="454">
        <v>44312</v>
      </c>
      <c r="O465" s="452" t="s">
        <v>1440</v>
      </c>
      <c r="P465" s="454">
        <v>44468</v>
      </c>
    </row>
    <row r="466" spans="1:16" ht="21" x14ac:dyDescent="0.2">
      <c r="A466" s="451" t="s">
        <v>1948</v>
      </c>
      <c r="B466" s="451" t="s">
        <v>1463</v>
      </c>
      <c r="C466" s="451" t="s">
        <v>1432</v>
      </c>
      <c r="D466" s="451" t="s">
        <v>1433</v>
      </c>
      <c r="E466" s="451" t="s">
        <v>1442</v>
      </c>
      <c r="F466" s="451" t="s">
        <v>1675</v>
      </c>
      <c r="G466" s="452" t="s">
        <v>1436</v>
      </c>
      <c r="H466" s="453">
        <v>1129611</v>
      </c>
      <c r="I466" s="452" t="s">
        <v>1650</v>
      </c>
      <c r="J466" s="452" t="s">
        <v>1438</v>
      </c>
      <c r="K466" s="452" t="s">
        <v>1438</v>
      </c>
      <c r="L466" s="452" t="s">
        <v>1439</v>
      </c>
      <c r="M466" s="452" t="s">
        <v>1440</v>
      </c>
      <c r="N466" s="454">
        <v>44309</v>
      </c>
      <c r="O466" s="452" t="s">
        <v>1440</v>
      </c>
      <c r="P466" s="454">
        <v>44468</v>
      </c>
    </row>
    <row r="467" spans="1:16" x14ac:dyDescent="0.2">
      <c r="A467" s="451" t="s">
        <v>1948</v>
      </c>
      <c r="B467" s="451" t="s">
        <v>1693</v>
      </c>
      <c r="C467" s="451" t="s">
        <v>1432</v>
      </c>
      <c r="D467" s="451" t="s">
        <v>1433</v>
      </c>
      <c r="E467" s="451" t="s">
        <v>1434</v>
      </c>
      <c r="F467" s="451" t="s">
        <v>1726</v>
      </c>
      <c r="G467" s="452" t="s">
        <v>1436</v>
      </c>
      <c r="H467" s="453">
        <v>9880</v>
      </c>
      <c r="I467" s="452" t="s">
        <v>1648</v>
      </c>
      <c r="J467" s="452" t="s">
        <v>1438</v>
      </c>
      <c r="K467" s="452" t="s">
        <v>1438</v>
      </c>
      <c r="L467" s="452" t="s">
        <v>1439</v>
      </c>
      <c r="M467" s="452" t="s">
        <v>1440</v>
      </c>
      <c r="N467" s="454">
        <v>44309</v>
      </c>
      <c r="O467" s="452" t="s">
        <v>1440</v>
      </c>
      <c r="P467" s="454">
        <v>44468</v>
      </c>
    </row>
    <row r="468" spans="1:16" x14ac:dyDescent="0.2">
      <c r="A468" s="451" t="s">
        <v>1948</v>
      </c>
      <c r="B468" s="451" t="s">
        <v>1695</v>
      </c>
      <c r="C468" s="451" t="s">
        <v>1432</v>
      </c>
      <c r="D468" s="451" t="s">
        <v>1466</v>
      </c>
      <c r="E468" s="451" t="s">
        <v>1442</v>
      </c>
      <c r="F468" s="451" t="s">
        <v>1788</v>
      </c>
      <c r="G468" s="452" t="s">
        <v>1436</v>
      </c>
      <c r="H468" s="453">
        <v>150508.78</v>
      </c>
      <c r="I468" s="452" t="s">
        <v>1655</v>
      </c>
      <c r="J468" s="452" t="s">
        <v>1438</v>
      </c>
      <c r="K468" s="452" t="s">
        <v>1438</v>
      </c>
      <c r="L468" s="452" t="s">
        <v>1439</v>
      </c>
      <c r="M468" s="452" t="s">
        <v>1440</v>
      </c>
      <c r="N468" s="454">
        <v>44341</v>
      </c>
      <c r="O468" s="452" t="s">
        <v>1440</v>
      </c>
      <c r="P468" s="454">
        <v>44468</v>
      </c>
    </row>
    <row r="469" spans="1:16" x14ac:dyDescent="0.2">
      <c r="A469" s="451" t="s">
        <v>1948</v>
      </c>
      <c r="B469" s="451" t="s">
        <v>1697</v>
      </c>
      <c r="C469" s="451" t="s">
        <v>1432</v>
      </c>
      <c r="D469" s="451" t="s">
        <v>1433</v>
      </c>
      <c r="E469" s="451" t="s">
        <v>1442</v>
      </c>
      <c r="F469" s="451" t="s">
        <v>1949</v>
      </c>
      <c r="G469" s="452" t="s">
        <v>1436</v>
      </c>
      <c r="H469" s="453">
        <v>20314</v>
      </c>
      <c r="I469" s="452" t="s">
        <v>1670</v>
      </c>
      <c r="J469" s="452" t="s">
        <v>1438</v>
      </c>
      <c r="K469" s="452" t="s">
        <v>1438</v>
      </c>
      <c r="L469" s="452" t="s">
        <v>1439</v>
      </c>
      <c r="M469" s="452" t="s">
        <v>1440</v>
      </c>
      <c r="N469" s="454">
        <v>44309</v>
      </c>
      <c r="O469" s="452" t="s">
        <v>1440</v>
      </c>
      <c r="P469" s="454">
        <v>44468</v>
      </c>
    </row>
    <row r="470" spans="1:16" x14ac:dyDescent="0.2">
      <c r="A470" s="451" t="s">
        <v>1948</v>
      </c>
      <c r="B470" s="451" t="s">
        <v>1697</v>
      </c>
      <c r="C470" s="451" t="s">
        <v>1432</v>
      </c>
      <c r="D470" s="451" t="s">
        <v>1466</v>
      </c>
      <c r="E470" s="451" t="s">
        <v>1434</v>
      </c>
      <c r="F470" s="451" t="s">
        <v>1950</v>
      </c>
      <c r="G470" s="452" t="s">
        <v>1436</v>
      </c>
      <c r="H470" s="453">
        <v>3539</v>
      </c>
      <c r="I470" s="452" t="s">
        <v>1488</v>
      </c>
      <c r="J470" s="452" t="s">
        <v>1438</v>
      </c>
      <c r="K470" s="452" t="s">
        <v>1438</v>
      </c>
      <c r="L470" s="452" t="s">
        <v>1439</v>
      </c>
      <c r="M470" s="452" t="s">
        <v>1440</v>
      </c>
      <c r="N470" s="454">
        <v>44342</v>
      </c>
      <c r="O470" s="452" t="s">
        <v>1440</v>
      </c>
      <c r="P470" s="454">
        <v>44468</v>
      </c>
    </row>
    <row r="471" spans="1:16" x14ac:dyDescent="0.2">
      <c r="A471" s="451" t="s">
        <v>1948</v>
      </c>
      <c r="B471" s="451" t="s">
        <v>1697</v>
      </c>
      <c r="C471" s="451" t="s">
        <v>1432</v>
      </c>
      <c r="D471" s="451" t="s">
        <v>1448</v>
      </c>
      <c r="E471" s="451" t="s">
        <v>1544</v>
      </c>
      <c r="F471" s="451" t="s">
        <v>1951</v>
      </c>
      <c r="G471" s="452" t="s">
        <v>1436</v>
      </c>
      <c r="H471" s="453">
        <v>3852</v>
      </c>
      <c r="I471" s="452" t="s">
        <v>1564</v>
      </c>
      <c r="J471" s="455"/>
      <c r="K471" s="452" t="s">
        <v>1533</v>
      </c>
      <c r="L471" s="452" t="s">
        <v>1439</v>
      </c>
      <c r="M471" s="452" t="s">
        <v>1452</v>
      </c>
      <c r="N471" s="454">
        <v>44539</v>
      </c>
      <c r="O471" s="452" t="s">
        <v>1453</v>
      </c>
      <c r="P471" s="454">
        <v>44544</v>
      </c>
    </row>
    <row r="472" spans="1:16" ht="21" x14ac:dyDescent="0.2">
      <c r="A472" s="451" t="s">
        <v>1948</v>
      </c>
      <c r="B472" s="451" t="s">
        <v>1703</v>
      </c>
      <c r="C472" s="451" t="s">
        <v>1432</v>
      </c>
      <c r="D472" s="451" t="s">
        <v>1491</v>
      </c>
      <c r="E472" s="451" t="s">
        <v>1442</v>
      </c>
      <c r="F472" s="451" t="s">
        <v>1952</v>
      </c>
      <c r="G472" s="452" t="s">
        <v>1436</v>
      </c>
      <c r="H472" s="453">
        <v>10200</v>
      </c>
      <c r="I472" s="452" t="s">
        <v>1613</v>
      </c>
      <c r="J472" s="452" t="s">
        <v>1438</v>
      </c>
      <c r="K472" s="452" t="s">
        <v>1438</v>
      </c>
      <c r="L472" s="452" t="s">
        <v>1439</v>
      </c>
      <c r="M472" s="452" t="s">
        <v>1440</v>
      </c>
      <c r="N472" s="454">
        <v>44370</v>
      </c>
      <c r="O472" s="452" t="s">
        <v>1440</v>
      </c>
      <c r="P472" s="454">
        <v>44468</v>
      </c>
    </row>
    <row r="473" spans="1:16" ht="21" x14ac:dyDescent="0.2">
      <c r="A473" s="451" t="s">
        <v>1948</v>
      </c>
      <c r="B473" s="451" t="s">
        <v>1703</v>
      </c>
      <c r="C473" s="451" t="s">
        <v>1432</v>
      </c>
      <c r="D473" s="451" t="s">
        <v>1507</v>
      </c>
      <c r="E473" s="451" t="s">
        <v>1442</v>
      </c>
      <c r="F473" s="451" t="s">
        <v>1953</v>
      </c>
      <c r="G473" s="452" t="s">
        <v>1436</v>
      </c>
      <c r="H473" s="453">
        <v>-10200</v>
      </c>
      <c r="I473" s="452" t="s">
        <v>1707</v>
      </c>
      <c r="J473" s="452" t="s">
        <v>1438</v>
      </c>
      <c r="K473" s="452" t="s">
        <v>1438</v>
      </c>
      <c r="L473" s="452" t="s">
        <v>1439</v>
      </c>
      <c r="M473" s="452" t="s">
        <v>1440</v>
      </c>
      <c r="N473" s="454">
        <v>44384</v>
      </c>
      <c r="O473" s="452" t="s">
        <v>1440</v>
      </c>
      <c r="P473" s="454">
        <v>44468</v>
      </c>
    </row>
    <row r="474" spans="1:16" ht="21" x14ac:dyDescent="0.2">
      <c r="A474" s="451" t="s">
        <v>1948</v>
      </c>
      <c r="B474" s="451" t="s">
        <v>1758</v>
      </c>
      <c r="C474" s="451" t="s">
        <v>1432</v>
      </c>
      <c r="D474" s="451" t="s">
        <v>1448</v>
      </c>
      <c r="E474" s="451" t="s">
        <v>1570</v>
      </c>
      <c r="F474" s="451" t="s">
        <v>1939</v>
      </c>
      <c r="G474" s="452" t="s">
        <v>1436</v>
      </c>
      <c r="H474" s="453">
        <v>5985</v>
      </c>
      <c r="I474" s="452" t="s">
        <v>1572</v>
      </c>
      <c r="J474" s="455"/>
      <c r="K474" s="452" t="s">
        <v>1533</v>
      </c>
      <c r="L474" s="452" t="s">
        <v>1439</v>
      </c>
      <c r="M474" s="452" t="s">
        <v>1452</v>
      </c>
      <c r="N474" s="454">
        <v>44554</v>
      </c>
      <c r="O474" s="452" t="s">
        <v>1534</v>
      </c>
      <c r="P474" s="454">
        <v>44560</v>
      </c>
    </row>
    <row r="475" spans="1:16" x14ac:dyDescent="0.2">
      <c r="A475" s="451" t="s">
        <v>1948</v>
      </c>
      <c r="B475" s="451" t="s">
        <v>1708</v>
      </c>
      <c r="C475" s="451" t="s">
        <v>1432</v>
      </c>
      <c r="D475" s="451" t="s">
        <v>1507</v>
      </c>
      <c r="E475" s="451" t="s">
        <v>1442</v>
      </c>
      <c r="F475" s="451" t="s">
        <v>1954</v>
      </c>
      <c r="G475" s="452" t="s">
        <v>1436</v>
      </c>
      <c r="H475" s="453">
        <v>10200</v>
      </c>
      <c r="I475" s="452" t="s">
        <v>1707</v>
      </c>
      <c r="J475" s="452" t="s">
        <v>1438</v>
      </c>
      <c r="K475" s="452" t="s">
        <v>1438</v>
      </c>
      <c r="L475" s="452" t="s">
        <v>1439</v>
      </c>
      <c r="M475" s="452" t="s">
        <v>1440</v>
      </c>
      <c r="N475" s="454">
        <v>44384</v>
      </c>
      <c r="O475" s="452" t="s">
        <v>1440</v>
      </c>
      <c r="P475" s="454">
        <v>44468</v>
      </c>
    </row>
    <row r="476" spans="1:16" ht="21" x14ac:dyDescent="0.2">
      <c r="A476" s="451" t="s">
        <v>1948</v>
      </c>
      <c r="B476" s="451" t="s">
        <v>1708</v>
      </c>
      <c r="C476" s="451" t="s">
        <v>1432</v>
      </c>
      <c r="D476" s="451" t="s">
        <v>1531</v>
      </c>
      <c r="E476" s="451" t="s">
        <v>1568</v>
      </c>
      <c r="F476" s="451" t="s">
        <v>1929</v>
      </c>
      <c r="G476" s="452" t="s">
        <v>1436</v>
      </c>
      <c r="H476" s="453">
        <v>1450</v>
      </c>
      <c r="I476" s="452" t="s">
        <v>1627</v>
      </c>
      <c r="J476" s="455"/>
      <c r="K476" s="452" t="s">
        <v>1533</v>
      </c>
      <c r="L476" s="452" t="s">
        <v>1439</v>
      </c>
      <c r="M476" s="452" t="s">
        <v>1452</v>
      </c>
      <c r="N476" s="454">
        <v>44496</v>
      </c>
      <c r="O476" s="452" t="s">
        <v>1534</v>
      </c>
      <c r="P476" s="454">
        <v>44497</v>
      </c>
    </row>
    <row r="477" spans="1:16" ht="21" x14ac:dyDescent="0.2">
      <c r="A477" s="451" t="s">
        <v>1948</v>
      </c>
      <c r="B477" s="451" t="s">
        <v>1708</v>
      </c>
      <c r="C477" s="451" t="s">
        <v>1432</v>
      </c>
      <c r="D477" s="451" t="s">
        <v>1531</v>
      </c>
      <c r="E477" s="451" t="s">
        <v>1628</v>
      </c>
      <c r="F477" s="451" t="s">
        <v>1929</v>
      </c>
      <c r="G477" s="452" t="s">
        <v>1436</v>
      </c>
      <c r="H477" s="453">
        <v>1358.44</v>
      </c>
      <c r="I477" s="452" t="s">
        <v>1629</v>
      </c>
      <c r="J477" s="455"/>
      <c r="K477" s="452" t="s">
        <v>1533</v>
      </c>
      <c r="L477" s="452" t="s">
        <v>1439</v>
      </c>
      <c r="M477" s="452" t="s">
        <v>1452</v>
      </c>
      <c r="N477" s="454">
        <v>44496</v>
      </c>
      <c r="O477" s="452" t="s">
        <v>1534</v>
      </c>
      <c r="P477" s="454">
        <v>44497</v>
      </c>
    </row>
    <row r="478" spans="1:16" x14ac:dyDescent="0.2">
      <c r="A478" s="451" t="s">
        <v>1948</v>
      </c>
      <c r="B478" s="451" t="s">
        <v>1575</v>
      </c>
      <c r="C478" s="451" t="s">
        <v>1432</v>
      </c>
      <c r="D478" s="451" t="s">
        <v>1507</v>
      </c>
      <c r="E478" s="451" t="s">
        <v>1442</v>
      </c>
      <c r="F478" s="451" t="s">
        <v>1541</v>
      </c>
      <c r="G478" s="452" t="s">
        <v>1436</v>
      </c>
      <c r="H478" s="453">
        <v>22417</v>
      </c>
      <c r="I478" s="452" t="s">
        <v>1712</v>
      </c>
      <c r="J478" s="452" t="s">
        <v>1438</v>
      </c>
      <c r="K478" s="452" t="s">
        <v>1438</v>
      </c>
      <c r="L478" s="452" t="s">
        <v>1439</v>
      </c>
      <c r="M478" s="452" t="s">
        <v>1440</v>
      </c>
      <c r="N478" s="454">
        <v>44399</v>
      </c>
      <c r="O478" s="452" t="s">
        <v>1440</v>
      </c>
      <c r="P478" s="454">
        <v>44468</v>
      </c>
    </row>
    <row r="479" spans="1:16" ht="21" x14ac:dyDescent="0.2">
      <c r="A479" s="451" t="s">
        <v>1948</v>
      </c>
      <c r="B479" s="451" t="s">
        <v>1575</v>
      </c>
      <c r="C479" s="451" t="s">
        <v>1432</v>
      </c>
      <c r="D479" s="451" t="s">
        <v>1448</v>
      </c>
      <c r="E479" s="451" t="s">
        <v>1460</v>
      </c>
      <c r="F479" s="451" t="s">
        <v>1929</v>
      </c>
      <c r="G479" s="452" t="s">
        <v>1436</v>
      </c>
      <c r="H479" s="453">
        <v>17933</v>
      </c>
      <c r="I479" s="452" t="s">
        <v>1462</v>
      </c>
      <c r="J479" s="455"/>
      <c r="K479" s="452" t="s">
        <v>1533</v>
      </c>
      <c r="L479" s="452" t="s">
        <v>1439</v>
      </c>
      <c r="M479" s="452" t="s">
        <v>1452</v>
      </c>
      <c r="N479" s="454">
        <v>44550</v>
      </c>
      <c r="O479" s="452" t="s">
        <v>1453</v>
      </c>
      <c r="P479" s="454">
        <v>44553</v>
      </c>
    </row>
    <row r="480" spans="1:16" x14ac:dyDescent="0.2">
      <c r="A480" s="451" t="s">
        <v>1948</v>
      </c>
      <c r="B480" s="451" t="s">
        <v>1713</v>
      </c>
      <c r="C480" s="451" t="s">
        <v>1432</v>
      </c>
      <c r="D480" s="451" t="s">
        <v>1466</v>
      </c>
      <c r="E480" s="451" t="s">
        <v>1434</v>
      </c>
      <c r="F480" s="451" t="s">
        <v>1733</v>
      </c>
      <c r="G480" s="452" t="s">
        <v>1436</v>
      </c>
      <c r="H480" s="453">
        <v>7829</v>
      </c>
      <c r="I480" s="452" t="s">
        <v>1676</v>
      </c>
      <c r="J480" s="452" t="s">
        <v>1438</v>
      </c>
      <c r="K480" s="452" t="s">
        <v>1438</v>
      </c>
      <c r="L480" s="452" t="s">
        <v>1439</v>
      </c>
      <c r="M480" s="452" t="s">
        <v>1440</v>
      </c>
      <c r="N480" s="454">
        <v>44330</v>
      </c>
      <c r="O480" s="452" t="s">
        <v>1440</v>
      </c>
      <c r="P480" s="454">
        <v>44468</v>
      </c>
    </row>
    <row r="481" spans="1:16" x14ac:dyDescent="0.2">
      <c r="A481" s="451" t="s">
        <v>1948</v>
      </c>
      <c r="B481" s="451" t="s">
        <v>1713</v>
      </c>
      <c r="C481" s="451" t="s">
        <v>1432</v>
      </c>
      <c r="D481" s="451" t="s">
        <v>1507</v>
      </c>
      <c r="E481" s="451" t="s">
        <v>1442</v>
      </c>
      <c r="F481" s="451" t="s">
        <v>1955</v>
      </c>
      <c r="G481" s="452" t="s">
        <v>1436</v>
      </c>
      <c r="H481" s="453">
        <v>35327</v>
      </c>
      <c r="I481" s="452" t="s">
        <v>1640</v>
      </c>
      <c r="J481" s="452" t="s">
        <v>1438</v>
      </c>
      <c r="K481" s="452" t="s">
        <v>1438</v>
      </c>
      <c r="L481" s="452" t="s">
        <v>1439</v>
      </c>
      <c r="M481" s="452" t="s">
        <v>1440</v>
      </c>
      <c r="N481" s="454">
        <v>44384</v>
      </c>
      <c r="O481" s="452" t="s">
        <v>1440</v>
      </c>
      <c r="P481" s="454">
        <v>44468</v>
      </c>
    </row>
    <row r="482" spans="1:16" ht="21" x14ac:dyDescent="0.2">
      <c r="A482" s="451" t="s">
        <v>1948</v>
      </c>
      <c r="B482" s="451" t="s">
        <v>1713</v>
      </c>
      <c r="C482" s="451" t="s">
        <v>1432</v>
      </c>
      <c r="D482" s="451" t="s">
        <v>1540</v>
      </c>
      <c r="E482" s="451" t="s">
        <v>1677</v>
      </c>
      <c r="F482" s="451" t="s">
        <v>1761</v>
      </c>
      <c r="G482" s="452" t="s">
        <v>1436</v>
      </c>
      <c r="H482" s="453">
        <v>10984</v>
      </c>
      <c r="I482" s="452" t="s">
        <v>1678</v>
      </c>
      <c r="J482" s="455"/>
      <c r="K482" s="452" t="s">
        <v>1533</v>
      </c>
      <c r="L482" s="452" t="s">
        <v>1439</v>
      </c>
      <c r="M482" s="452" t="s">
        <v>1452</v>
      </c>
      <c r="N482" s="454">
        <v>44525</v>
      </c>
      <c r="O482" s="452" t="s">
        <v>1534</v>
      </c>
      <c r="P482" s="454">
        <v>44525</v>
      </c>
    </row>
    <row r="483" spans="1:16" x14ac:dyDescent="0.2">
      <c r="A483" s="451" t="s">
        <v>1948</v>
      </c>
      <c r="B483" s="451" t="s">
        <v>1717</v>
      </c>
      <c r="C483" s="451" t="s">
        <v>1432</v>
      </c>
      <c r="D483" s="451" t="s">
        <v>1433</v>
      </c>
      <c r="E483" s="451" t="s">
        <v>1434</v>
      </c>
      <c r="F483" s="451" t="s">
        <v>1956</v>
      </c>
      <c r="G483" s="452" t="s">
        <v>1436</v>
      </c>
      <c r="H483" s="453">
        <v>137523</v>
      </c>
      <c r="I483" s="452" t="s">
        <v>1654</v>
      </c>
      <c r="J483" s="452" t="s">
        <v>1438</v>
      </c>
      <c r="K483" s="452" t="s">
        <v>1438</v>
      </c>
      <c r="L483" s="452" t="s">
        <v>1439</v>
      </c>
      <c r="M483" s="452" t="s">
        <v>1440</v>
      </c>
      <c r="N483" s="454">
        <v>44312</v>
      </c>
      <c r="O483" s="452" t="s">
        <v>1440</v>
      </c>
      <c r="P483" s="454">
        <v>44468</v>
      </c>
    </row>
    <row r="484" spans="1:16" ht="21" x14ac:dyDescent="0.2">
      <c r="A484" s="451" t="s">
        <v>1957</v>
      </c>
      <c r="B484" s="451" t="s">
        <v>1463</v>
      </c>
      <c r="C484" s="451" t="s">
        <v>1432</v>
      </c>
      <c r="D484" s="451" t="s">
        <v>1433</v>
      </c>
      <c r="E484" s="451" t="s">
        <v>1434</v>
      </c>
      <c r="F484" s="451" t="s">
        <v>1879</v>
      </c>
      <c r="G484" s="452" t="s">
        <v>1436</v>
      </c>
      <c r="H484" s="453">
        <v>1459831</v>
      </c>
      <c r="I484" s="452" t="s">
        <v>1650</v>
      </c>
      <c r="J484" s="452" t="s">
        <v>1438</v>
      </c>
      <c r="K484" s="452" t="s">
        <v>1438</v>
      </c>
      <c r="L484" s="452" t="s">
        <v>1439</v>
      </c>
      <c r="M484" s="452" t="s">
        <v>1440</v>
      </c>
      <c r="N484" s="454">
        <v>44309</v>
      </c>
      <c r="O484" s="452" t="s">
        <v>1440</v>
      </c>
      <c r="P484" s="454">
        <v>44468</v>
      </c>
    </row>
    <row r="485" spans="1:16" ht="21" x14ac:dyDescent="0.2">
      <c r="A485" s="451" t="s">
        <v>1957</v>
      </c>
      <c r="B485" s="451" t="s">
        <v>1463</v>
      </c>
      <c r="C485" s="451" t="s">
        <v>1432</v>
      </c>
      <c r="D485" s="451" t="s">
        <v>1466</v>
      </c>
      <c r="E485" s="451" t="s">
        <v>1442</v>
      </c>
      <c r="F485" s="451" t="s">
        <v>1958</v>
      </c>
      <c r="G485" s="452" t="s">
        <v>1436</v>
      </c>
      <c r="H485" s="453">
        <v>4449</v>
      </c>
      <c r="I485" s="452" t="s">
        <v>1591</v>
      </c>
      <c r="J485" s="452" t="s">
        <v>1438</v>
      </c>
      <c r="K485" s="452" t="s">
        <v>1438</v>
      </c>
      <c r="L485" s="452" t="s">
        <v>1439</v>
      </c>
      <c r="M485" s="452" t="s">
        <v>1440</v>
      </c>
      <c r="N485" s="454">
        <v>44535</v>
      </c>
      <c r="O485" s="452" t="s">
        <v>1440</v>
      </c>
      <c r="P485" s="454">
        <v>44468</v>
      </c>
    </row>
    <row r="486" spans="1:16" ht="21" x14ac:dyDescent="0.2">
      <c r="A486" s="451" t="s">
        <v>1957</v>
      </c>
      <c r="B486" s="451" t="s">
        <v>1463</v>
      </c>
      <c r="C486" s="451" t="s">
        <v>1432</v>
      </c>
      <c r="D486" s="451" t="s">
        <v>1466</v>
      </c>
      <c r="E486" s="451" t="s">
        <v>1442</v>
      </c>
      <c r="F486" s="451" t="s">
        <v>1911</v>
      </c>
      <c r="G486" s="452" t="s">
        <v>1436</v>
      </c>
      <c r="H486" s="453">
        <v>1575</v>
      </c>
      <c r="I486" s="452" t="s">
        <v>1643</v>
      </c>
      <c r="J486" s="452" t="s">
        <v>1438</v>
      </c>
      <c r="K486" s="452" t="s">
        <v>1438</v>
      </c>
      <c r="L486" s="452" t="s">
        <v>1439</v>
      </c>
      <c r="M486" s="452" t="s">
        <v>1440</v>
      </c>
      <c r="N486" s="454">
        <v>44535</v>
      </c>
      <c r="O486" s="452" t="s">
        <v>1440</v>
      </c>
      <c r="P486" s="454">
        <v>44468</v>
      </c>
    </row>
    <row r="487" spans="1:16" ht="21" x14ac:dyDescent="0.2">
      <c r="A487" s="451" t="s">
        <v>1957</v>
      </c>
      <c r="B487" s="451" t="s">
        <v>1463</v>
      </c>
      <c r="C487" s="451" t="s">
        <v>1432</v>
      </c>
      <c r="D487" s="451" t="s">
        <v>1491</v>
      </c>
      <c r="E487" s="451" t="s">
        <v>1434</v>
      </c>
      <c r="F487" s="451" t="s">
        <v>1959</v>
      </c>
      <c r="G487" s="452" t="s">
        <v>1436</v>
      </c>
      <c r="H487" s="453">
        <v>87030</v>
      </c>
      <c r="I487" s="452" t="s">
        <v>1492</v>
      </c>
      <c r="J487" s="452" t="s">
        <v>1438</v>
      </c>
      <c r="K487" s="452" t="s">
        <v>1438</v>
      </c>
      <c r="L487" s="452" t="s">
        <v>1439</v>
      </c>
      <c r="M487" s="452" t="s">
        <v>1440</v>
      </c>
      <c r="N487" s="454">
        <v>44292</v>
      </c>
      <c r="O487" s="452" t="s">
        <v>1440</v>
      </c>
      <c r="P487" s="454">
        <v>44468</v>
      </c>
    </row>
    <row r="488" spans="1:16" ht="21" x14ac:dyDescent="0.2">
      <c r="A488" s="451" t="s">
        <v>1957</v>
      </c>
      <c r="B488" s="451" t="s">
        <v>1463</v>
      </c>
      <c r="C488" s="451" t="s">
        <v>1432</v>
      </c>
      <c r="D488" s="451" t="s">
        <v>1507</v>
      </c>
      <c r="E488" s="451" t="s">
        <v>1442</v>
      </c>
      <c r="F488" s="451" t="s">
        <v>1960</v>
      </c>
      <c r="G488" s="452" t="s">
        <v>1436</v>
      </c>
      <c r="H488" s="453">
        <v>1747.2</v>
      </c>
      <c r="I488" s="452" t="s">
        <v>1509</v>
      </c>
      <c r="J488" s="452" t="s">
        <v>1438</v>
      </c>
      <c r="K488" s="452" t="s">
        <v>1438</v>
      </c>
      <c r="L488" s="452" t="s">
        <v>1439</v>
      </c>
      <c r="M488" s="452" t="s">
        <v>1440</v>
      </c>
      <c r="N488" s="454">
        <v>44537</v>
      </c>
      <c r="O488" s="452" t="s">
        <v>1440</v>
      </c>
      <c r="P488" s="454">
        <v>44468</v>
      </c>
    </row>
    <row r="489" spans="1:16" ht="21" x14ac:dyDescent="0.2">
      <c r="A489" s="451" t="s">
        <v>1957</v>
      </c>
      <c r="B489" s="451" t="s">
        <v>1463</v>
      </c>
      <c r="C489" s="451" t="s">
        <v>1432</v>
      </c>
      <c r="D489" s="451" t="s">
        <v>1540</v>
      </c>
      <c r="E489" s="451" t="s">
        <v>1442</v>
      </c>
      <c r="F489" s="451" t="s">
        <v>1779</v>
      </c>
      <c r="G489" s="452" t="s">
        <v>1436</v>
      </c>
      <c r="H489" s="453">
        <v>90314.7</v>
      </c>
      <c r="I489" s="452" t="s">
        <v>1542</v>
      </c>
      <c r="J489" s="455"/>
      <c r="K489" s="452" t="s">
        <v>1533</v>
      </c>
      <c r="L489" s="452" t="s">
        <v>1439</v>
      </c>
      <c r="M489" s="452" t="s">
        <v>1452</v>
      </c>
      <c r="N489" s="454">
        <v>44501</v>
      </c>
      <c r="O489" s="452" t="s">
        <v>1453</v>
      </c>
      <c r="P489" s="454">
        <v>44502</v>
      </c>
    </row>
    <row r="490" spans="1:16" ht="21" x14ac:dyDescent="0.2">
      <c r="A490" s="451" t="s">
        <v>1957</v>
      </c>
      <c r="B490" s="451" t="s">
        <v>1463</v>
      </c>
      <c r="C490" s="451" t="s">
        <v>1432</v>
      </c>
      <c r="D490" s="451" t="s">
        <v>1540</v>
      </c>
      <c r="E490" s="451" t="s">
        <v>1592</v>
      </c>
      <c r="F490" s="451" t="s">
        <v>1541</v>
      </c>
      <c r="G490" s="452" t="s">
        <v>1436</v>
      </c>
      <c r="H490" s="453">
        <v>6228</v>
      </c>
      <c r="I490" s="452" t="s">
        <v>1594</v>
      </c>
      <c r="J490" s="455"/>
      <c r="K490" s="452" t="s">
        <v>1533</v>
      </c>
      <c r="L490" s="452" t="s">
        <v>1439</v>
      </c>
      <c r="M490" s="452" t="s">
        <v>1452</v>
      </c>
      <c r="N490" s="454">
        <v>44525</v>
      </c>
      <c r="O490" s="452" t="s">
        <v>1534</v>
      </c>
      <c r="P490" s="454">
        <v>44525</v>
      </c>
    </row>
    <row r="491" spans="1:16" ht="21" x14ac:dyDescent="0.2">
      <c r="A491" s="451" t="s">
        <v>1957</v>
      </c>
      <c r="B491" s="451" t="s">
        <v>1463</v>
      </c>
      <c r="C491" s="451" t="s">
        <v>1432</v>
      </c>
      <c r="D491" s="451" t="s">
        <v>1540</v>
      </c>
      <c r="E491" s="451" t="s">
        <v>1644</v>
      </c>
      <c r="F491" s="451" t="s">
        <v>1541</v>
      </c>
      <c r="G491" s="452" t="s">
        <v>1436</v>
      </c>
      <c r="H491" s="453">
        <v>2204</v>
      </c>
      <c r="I491" s="452" t="s">
        <v>1645</v>
      </c>
      <c r="J491" s="455"/>
      <c r="K491" s="452" t="s">
        <v>1533</v>
      </c>
      <c r="L491" s="452" t="s">
        <v>1439</v>
      </c>
      <c r="M491" s="452" t="s">
        <v>1452</v>
      </c>
      <c r="N491" s="454">
        <v>44525</v>
      </c>
      <c r="O491" s="452" t="s">
        <v>1534</v>
      </c>
      <c r="P491" s="454">
        <v>44525</v>
      </c>
    </row>
    <row r="492" spans="1:16" x14ac:dyDescent="0.2">
      <c r="A492" s="451" t="s">
        <v>1957</v>
      </c>
      <c r="B492" s="451" t="s">
        <v>1693</v>
      </c>
      <c r="C492" s="451" t="s">
        <v>1432</v>
      </c>
      <c r="D492" s="451" t="s">
        <v>1433</v>
      </c>
      <c r="E492" s="451" t="s">
        <v>1442</v>
      </c>
      <c r="F492" s="451" t="s">
        <v>1961</v>
      </c>
      <c r="G492" s="452" t="s">
        <v>1436</v>
      </c>
      <c r="H492" s="453">
        <v>10192</v>
      </c>
      <c r="I492" s="452" t="s">
        <v>1648</v>
      </c>
      <c r="J492" s="452" t="s">
        <v>1438</v>
      </c>
      <c r="K492" s="452" t="s">
        <v>1438</v>
      </c>
      <c r="L492" s="452" t="s">
        <v>1439</v>
      </c>
      <c r="M492" s="452" t="s">
        <v>1440</v>
      </c>
      <c r="N492" s="454">
        <v>44309</v>
      </c>
      <c r="O492" s="452" t="s">
        <v>1440</v>
      </c>
      <c r="P492" s="454">
        <v>44468</v>
      </c>
    </row>
    <row r="493" spans="1:16" x14ac:dyDescent="0.2">
      <c r="A493" s="451" t="s">
        <v>1957</v>
      </c>
      <c r="B493" s="451" t="s">
        <v>1695</v>
      </c>
      <c r="C493" s="451" t="s">
        <v>1432</v>
      </c>
      <c r="D493" s="451" t="s">
        <v>1466</v>
      </c>
      <c r="E493" s="451" t="s">
        <v>1434</v>
      </c>
      <c r="F493" s="451" t="s">
        <v>1876</v>
      </c>
      <c r="G493" s="452" t="s">
        <v>1436</v>
      </c>
      <c r="H493" s="453">
        <v>324938.25</v>
      </c>
      <c r="I493" s="452" t="s">
        <v>1655</v>
      </c>
      <c r="J493" s="452" t="s">
        <v>1438</v>
      </c>
      <c r="K493" s="452" t="s">
        <v>1438</v>
      </c>
      <c r="L493" s="452" t="s">
        <v>1439</v>
      </c>
      <c r="M493" s="452" t="s">
        <v>1440</v>
      </c>
      <c r="N493" s="454">
        <v>44341</v>
      </c>
      <c r="O493" s="452" t="s">
        <v>1440</v>
      </c>
      <c r="P493" s="454">
        <v>44468</v>
      </c>
    </row>
    <row r="494" spans="1:16" x14ac:dyDescent="0.2">
      <c r="A494" s="451" t="s">
        <v>1957</v>
      </c>
      <c r="B494" s="451" t="s">
        <v>1697</v>
      </c>
      <c r="C494" s="451" t="s">
        <v>1432</v>
      </c>
      <c r="D494" s="451" t="s">
        <v>1433</v>
      </c>
      <c r="E494" s="451" t="s">
        <v>1442</v>
      </c>
      <c r="F494" s="451" t="s">
        <v>1962</v>
      </c>
      <c r="G494" s="452" t="s">
        <v>1436</v>
      </c>
      <c r="H494" s="453">
        <v>25175</v>
      </c>
      <c r="I494" s="452" t="s">
        <v>1670</v>
      </c>
      <c r="J494" s="452" t="s">
        <v>1438</v>
      </c>
      <c r="K494" s="452" t="s">
        <v>1438</v>
      </c>
      <c r="L494" s="452" t="s">
        <v>1439</v>
      </c>
      <c r="M494" s="452" t="s">
        <v>1440</v>
      </c>
      <c r="N494" s="454">
        <v>44309</v>
      </c>
      <c r="O494" s="452" t="s">
        <v>1440</v>
      </c>
      <c r="P494" s="454">
        <v>44468</v>
      </c>
    </row>
    <row r="495" spans="1:16" x14ac:dyDescent="0.2">
      <c r="A495" s="451" t="s">
        <v>1957</v>
      </c>
      <c r="B495" s="451" t="s">
        <v>1697</v>
      </c>
      <c r="C495" s="451" t="s">
        <v>1432</v>
      </c>
      <c r="D495" s="451" t="s">
        <v>1491</v>
      </c>
      <c r="E495" s="451" t="s">
        <v>1442</v>
      </c>
      <c r="F495" s="451" t="s">
        <v>1818</v>
      </c>
      <c r="G495" s="452" t="s">
        <v>1436</v>
      </c>
      <c r="H495" s="453">
        <v>1252</v>
      </c>
      <c r="I495" s="452" t="s">
        <v>1504</v>
      </c>
      <c r="J495" s="452" t="s">
        <v>1438</v>
      </c>
      <c r="K495" s="452" t="s">
        <v>1438</v>
      </c>
      <c r="L495" s="452" t="s">
        <v>1439</v>
      </c>
      <c r="M495" s="452" t="s">
        <v>1440</v>
      </c>
      <c r="N495" s="454">
        <v>44371</v>
      </c>
      <c r="O495" s="452" t="s">
        <v>1440</v>
      </c>
      <c r="P495" s="454">
        <v>44468</v>
      </c>
    </row>
    <row r="496" spans="1:16" x14ac:dyDescent="0.2">
      <c r="A496" s="451" t="s">
        <v>1957</v>
      </c>
      <c r="B496" s="451" t="s">
        <v>1697</v>
      </c>
      <c r="C496" s="451" t="s">
        <v>1432</v>
      </c>
      <c r="D496" s="451" t="s">
        <v>1491</v>
      </c>
      <c r="E496" s="451" t="s">
        <v>1434</v>
      </c>
      <c r="F496" s="451" t="s">
        <v>1963</v>
      </c>
      <c r="G496" s="452" t="s">
        <v>1436</v>
      </c>
      <c r="H496" s="453">
        <v>1059</v>
      </c>
      <c r="I496" s="452" t="s">
        <v>1498</v>
      </c>
      <c r="J496" s="452" t="s">
        <v>1438</v>
      </c>
      <c r="K496" s="452" t="s">
        <v>1438</v>
      </c>
      <c r="L496" s="452" t="s">
        <v>1439</v>
      </c>
      <c r="M496" s="452" t="s">
        <v>1440</v>
      </c>
      <c r="N496" s="454">
        <v>44371</v>
      </c>
      <c r="O496" s="452" t="s">
        <v>1440</v>
      </c>
      <c r="P496" s="454">
        <v>44468</v>
      </c>
    </row>
    <row r="497" spans="1:16" x14ac:dyDescent="0.2">
      <c r="A497" s="451" t="s">
        <v>1957</v>
      </c>
      <c r="B497" s="451" t="s">
        <v>1697</v>
      </c>
      <c r="C497" s="451" t="s">
        <v>1432</v>
      </c>
      <c r="D497" s="451" t="s">
        <v>1448</v>
      </c>
      <c r="E497" s="451" t="s">
        <v>1544</v>
      </c>
      <c r="F497" s="451" t="s">
        <v>1964</v>
      </c>
      <c r="G497" s="452" t="s">
        <v>1436</v>
      </c>
      <c r="H497" s="453">
        <v>10675</v>
      </c>
      <c r="I497" s="452" t="s">
        <v>1564</v>
      </c>
      <c r="J497" s="455"/>
      <c r="K497" s="452" t="s">
        <v>1533</v>
      </c>
      <c r="L497" s="452" t="s">
        <v>1439</v>
      </c>
      <c r="M497" s="452" t="s">
        <v>1452</v>
      </c>
      <c r="N497" s="454">
        <v>44539</v>
      </c>
      <c r="O497" s="452" t="s">
        <v>1453</v>
      </c>
      <c r="P497" s="454">
        <v>44544</v>
      </c>
    </row>
    <row r="498" spans="1:16" ht="21" x14ac:dyDescent="0.2">
      <c r="A498" s="451" t="s">
        <v>1957</v>
      </c>
      <c r="B498" s="451" t="s">
        <v>1703</v>
      </c>
      <c r="C498" s="451" t="s">
        <v>1432</v>
      </c>
      <c r="D498" s="451" t="s">
        <v>1491</v>
      </c>
      <c r="E498" s="451" t="s">
        <v>1442</v>
      </c>
      <c r="F498" s="451" t="s">
        <v>1965</v>
      </c>
      <c r="G498" s="452" t="s">
        <v>1436</v>
      </c>
      <c r="H498" s="453">
        <v>13630</v>
      </c>
      <c r="I498" s="452" t="s">
        <v>1613</v>
      </c>
      <c r="J498" s="452" t="s">
        <v>1438</v>
      </c>
      <c r="K498" s="452" t="s">
        <v>1438</v>
      </c>
      <c r="L498" s="452" t="s">
        <v>1439</v>
      </c>
      <c r="M498" s="452" t="s">
        <v>1440</v>
      </c>
      <c r="N498" s="454">
        <v>44370</v>
      </c>
      <c r="O498" s="452" t="s">
        <v>1440</v>
      </c>
      <c r="P498" s="454">
        <v>44468</v>
      </c>
    </row>
    <row r="499" spans="1:16" ht="21" x14ac:dyDescent="0.2">
      <c r="A499" s="451" t="s">
        <v>1957</v>
      </c>
      <c r="B499" s="451" t="s">
        <v>1703</v>
      </c>
      <c r="C499" s="451" t="s">
        <v>1432</v>
      </c>
      <c r="D499" s="451" t="s">
        <v>1491</v>
      </c>
      <c r="E499" s="451" t="s">
        <v>1434</v>
      </c>
      <c r="F499" s="451" t="s">
        <v>1471</v>
      </c>
      <c r="G499" s="452" t="s">
        <v>1436</v>
      </c>
      <c r="H499" s="453">
        <v>1736.5</v>
      </c>
      <c r="I499" s="452" t="s">
        <v>1609</v>
      </c>
      <c r="J499" s="452" t="s">
        <v>1438</v>
      </c>
      <c r="K499" s="452" t="s">
        <v>1438</v>
      </c>
      <c r="L499" s="452" t="s">
        <v>1439</v>
      </c>
      <c r="M499" s="452" t="s">
        <v>1440</v>
      </c>
      <c r="N499" s="454">
        <v>44370</v>
      </c>
      <c r="O499" s="452" t="s">
        <v>1440</v>
      </c>
      <c r="P499" s="454">
        <v>44468</v>
      </c>
    </row>
    <row r="500" spans="1:16" ht="21" x14ac:dyDescent="0.2">
      <c r="A500" s="451" t="s">
        <v>1957</v>
      </c>
      <c r="B500" s="451" t="s">
        <v>1703</v>
      </c>
      <c r="C500" s="451" t="s">
        <v>1432</v>
      </c>
      <c r="D500" s="451" t="s">
        <v>1491</v>
      </c>
      <c r="E500" s="451" t="s">
        <v>1434</v>
      </c>
      <c r="F500" s="451" t="s">
        <v>1966</v>
      </c>
      <c r="G500" s="452" t="s">
        <v>1436</v>
      </c>
      <c r="H500" s="453">
        <v>3175.34</v>
      </c>
      <c r="I500" s="452" t="s">
        <v>1615</v>
      </c>
      <c r="J500" s="452" t="s">
        <v>1438</v>
      </c>
      <c r="K500" s="452" t="s">
        <v>1438</v>
      </c>
      <c r="L500" s="452" t="s">
        <v>1439</v>
      </c>
      <c r="M500" s="452" t="s">
        <v>1440</v>
      </c>
      <c r="N500" s="454">
        <v>44370</v>
      </c>
      <c r="O500" s="452" t="s">
        <v>1440</v>
      </c>
      <c r="P500" s="454">
        <v>44468</v>
      </c>
    </row>
    <row r="501" spans="1:16" ht="21" x14ac:dyDescent="0.2">
      <c r="A501" s="451" t="s">
        <v>1957</v>
      </c>
      <c r="B501" s="451" t="s">
        <v>1703</v>
      </c>
      <c r="C501" s="451" t="s">
        <v>1432</v>
      </c>
      <c r="D501" s="451" t="s">
        <v>1507</v>
      </c>
      <c r="E501" s="451" t="s">
        <v>1442</v>
      </c>
      <c r="F501" s="451" t="s">
        <v>1967</v>
      </c>
      <c r="G501" s="452" t="s">
        <v>1436</v>
      </c>
      <c r="H501" s="453">
        <v>3123.29</v>
      </c>
      <c r="I501" s="452" t="s">
        <v>1617</v>
      </c>
      <c r="J501" s="452" t="s">
        <v>1438</v>
      </c>
      <c r="K501" s="452" t="s">
        <v>1438</v>
      </c>
      <c r="L501" s="452" t="s">
        <v>1439</v>
      </c>
      <c r="M501" s="452" t="s">
        <v>1440</v>
      </c>
      <c r="N501" s="454">
        <v>44384</v>
      </c>
      <c r="O501" s="452" t="s">
        <v>1440</v>
      </c>
      <c r="P501" s="454">
        <v>44468</v>
      </c>
    </row>
    <row r="502" spans="1:16" ht="21" x14ac:dyDescent="0.2">
      <c r="A502" s="451" t="s">
        <v>1957</v>
      </c>
      <c r="B502" s="451" t="s">
        <v>1703</v>
      </c>
      <c r="C502" s="451" t="s">
        <v>1432</v>
      </c>
      <c r="D502" s="451" t="s">
        <v>1507</v>
      </c>
      <c r="E502" s="451" t="s">
        <v>1442</v>
      </c>
      <c r="F502" s="451" t="s">
        <v>1866</v>
      </c>
      <c r="G502" s="452" t="s">
        <v>1436</v>
      </c>
      <c r="H502" s="453">
        <v>-13630</v>
      </c>
      <c r="I502" s="452" t="s">
        <v>1707</v>
      </c>
      <c r="J502" s="452" t="s">
        <v>1438</v>
      </c>
      <c r="K502" s="452" t="s">
        <v>1438</v>
      </c>
      <c r="L502" s="452" t="s">
        <v>1439</v>
      </c>
      <c r="M502" s="452" t="s">
        <v>1440</v>
      </c>
      <c r="N502" s="454">
        <v>44384</v>
      </c>
      <c r="O502" s="452" t="s">
        <v>1440</v>
      </c>
      <c r="P502" s="454">
        <v>44468</v>
      </c>
    </row>
    <row r="503" spans="1:16" x14ac:dyDescent="0.2">
      <c r="A503" s="451" t="s">
        <v>1957</v>
      </c>
      <c r="B503" s="451" t="s">
        <v>1708</v>
      </c>
      <c r="C503" s="451" t="s">
        <v>1432</v>
      </c>
      <c r="D503" s="451" t="s">
        <v>1433</v>
      </c>
      <c r="E503" s="451" t="s">
        <v>1442</v>
      </c>
      <c r="F503" s="451" t="s">
        <v>1671</v>
      </c>
      <c r="G503" s="452" t="s">
        <v>1436</v>
      </c>
      <c r="H503" s="453">
        <v>2915.07</v>
      </c>
      <c r="I503" s="452" t="s">
        <v>1597</v>
      </c>
      <c r="J503" s="452" t="s">
        <v>1438</v>
      </c>
      <c r="K503" s="452" t="s">
        <v>1438</v>
      </c>
      <c r="L503" s="452" t="s">
        <v>1439</v>
      </c>
      <c r="M503" s="452" t="s">
        <v>1440</v>
      </c>
      <c r="N503" s="454">
        <v>44315</v>
      </c>
      <c r="O503" s="452" t="s">
        <v>1440</v>
      </c>
      <c r="P503" s="454">
        <v>44468</v>
      </c>
    </row>
    <row r="504" spans="1:16" x14ac:dyDescent="0.2">
      <c r="A504" s="451" t="s">
        <v>1957</v>
      </c>
      <c r="B504" s="451" t="s">
        <v>1708</v>
      </c>
      <c r="C504" s="451" t="s">
        <v>1432</v>
      </c>
      <c r="D504" s="451" t="s">
        <v>1466</v>
      </c>
      <c r="E504" s="451" t="s">
        <v>1434</v>
      </c>
      <c r="F504" s="451" t="s">
        <v>1968</v>
      </c>
      <c r="G504" s="452" t="s">
        <v>1436</v>
      </c>
      <c r="H504" s="453">
        <v>1613.7</v>
      </c>
      <c r="I504" s="452" t="s">
        <v>1605</v>
      </c>
      <c r="J504" s="452" t="s">
        <v>1438</v>
      </c>
      <c r="K504" s="452" t="s">
        <v>1438</v>
      </c>
      <c r="L504" s="452" t="s">
        <v>1439</v>
      </c>
      <c r="M504" s="452" t="s">
        <v>1440</v>
      </c>
      <c r="N504" s="454">
        <v>44342</v>
      </c>
      <c r="O504" s="452" t="s">
        <v>1440</v>
      </c>
      <c r="P504" s="454">
        <v>44468</v>
      </c>
    </row>
    <row r="505" spans="1:16" x14ac:dyDescent="0.2">
      <c r="A505" s="451" t="s">
        <v>1957</v>
      </c>
      <c r="B505" s="451" t="s">
        <v>1708</v>
      </c>
      <c r="C505" s="451" t="s">
        <v>1432</v>
      </c>
      <c r="D505" s="451" t="s">
        <v>1507</v>
      </c>
      <c r="E505" s="451" t="s">
        <v>1442</v>
      </c>
      <c r="F505" s="451" t="s">
        <v>1969</v>
      </c>
      <c r="G505" s="452" t="s">
        <v>1436</v>
      </c>
      <c r="H505" s="453">
        <v>13630</v>
      </c>
      <c r="I505" s="452" t="s">
        <v>1707</v>
      </c>
      <c r="J505" s="452" t="s">
        <v>1438</v>
      </c>
      <c r="K505" s="452" t="s">
        <v>1438</v>
      </c>
      <c r="L505" s="452" t="s">
        <v>1439</v>
      </c>
      <c r="M505" s="452" t="s">
        <v>1440</v>
      </c>
      <c r="N505" s="454">
        <v>44384</v>
      </c>
      <c r="O505" s="452" t="s">
        <v>1440</v>
      </c>
      <c r="P505" s="454">
        <v>44468</v>
      </c>
    </row>
    <row r="506" spans="1:16" ht="21" x14ac:dyDescent="0.2">
      <c r="A506" s="451" t="s">
        <v>1957</v>
      </c>
      <c r="B506" s="451" t="s">
        <v>1708</v>
      </c>
      <c r="C506" s="451" t="s">
        <v>1432</v>
      </c>
      <c r="D506" s="451" t="s">
        <v>1531</v>
      </c>
      <c r="E506" s="451" t="s">
        <v>1568</v>
      </c>
      <c r="F506" s="451" t="s">
        <v>1970</v>
      </c>
      <c r="G506" s="452" t="s">
        <v>1436</v>
      </c>
      <c r="H506" s="453">
        <v>5401.25</v>
      </c>
      <c r="I506" s="452" t="s">
        <v>1627</v>
      </c>
      <c r="J506" s="455"/>
      <c r="K506" s="452" t="s">
        <v>1533</v>
      </c>
      <c r="L506" s="452" t="s">
        <v>1439</v>
      </c>
      <c r="M506" s="452" t="s">
        <v>1452</v>
      </c>
      <c r="N506" s="454">
        <v>44496</v>
      </c>
      <c r="O506" s="452" t="s">
        <v>1534</v>
      </c>
      <c r="P506" s="454">
        <v>44497</v>
      </c>
    </row>
    <row r="507" spans="1:16" ht="21" x14ac:dyDescent="0.2">
      <c r="A507" s="451" t="s">
        <v>1957</v>
      </c>
      <c r="B507" s="451" t="s">
        <v>1708</v>
      </c>
      <c r="C507" s="451" t="s">
        <v>1432</v>
      </c>
      <c r="D507" s="451" t="s">
        <v>1531</v>
      </c>
      <c r="E507" s="451" t="s">
        <v>1628</v>
      </c>
      <c r="F507" s="451" t="s">
        <v>1970</v>
      </c>
      <c r="G507" s="452" t="s">
        <v>1436</v>
      </c>
      <c r="H507" s="453">
        <v>4725</v>
      </c>
      <c r="I507" s="452" t="s">
        <v>1629</v>
      </c>
      <c r="J507" s="455"/>
      <c r="K507" s="452" t="s">
        <v>1533</v>
      </c>
      <c r="L507" s="452" t="s">
        <v>1439</v>
      </c>
      <c r="M507" s="452" t="s">
        <v>1452</v>
      </c>
      <c r="N507" s="454">
        <v>44496</v>
      </c>
      <c r="O507" s="452" t="s">
        <v>1534</v>
      </c>
      <c r="P507" s="454">
        <v>44497</v>
      </c>
    </row>
    <row r="508" spans="1:16" x14ac:dyDescent="0.2">
      <c r="A508" s="451" t="s">
        <v>1957</v>
      </c>
      <c r="B508" s="451" t="s">
        <v>1575</v>
      </c>
      <c r="C508" s="451" t="s">
        <v>1432</v>
      </c>
      <c r="D508" s="451" t="s">
        <v>1433</v>
      </c>
      <c r="E508" s="451" t="s">
        <v>1434</v>
      </c>
      <c r="F508" s="451" t="s">
        <v>1529</v>
      </c>
      <c r="G508" s="452" t="s">
        <v>1436</v>
      </c>
      <c r="H508" s="453">
        <v>1400</v>
      </c>
      <c r="I508" s="452" t="s">
        <v>1840</v>
      </c>
      <c r="J508" s="452" t="s">
        <v>1438</v>
      </c>
      <c r="K508" s="452" t="s">
        <v>1438</v>
      </c>
      <c r="L508" s="452" t="s">
        <v>1439</v>
      </c>
      <c r="M508" s="452" t="s">
        <v>1440</v>
      </c>
      <c r="N508" s="454">
        <v>44302</v>
      </c>
      <c r="O508" s="452" t="s">
        <v>1440</v>
      </c>
      <c r="P508" s="454">
        <v>44468</v>
      </c>
    </row>
    <row r="509" spans="1:16" x14ac:dyDescent="0.2">
      <c r="A509" s="451" t="s">
        <v>1957</v>
      </c>
      <c r="B509" s="451" t="s">
        <v>1575</v>
      </c>
      <c r="C509" s="451" t="s">
        <v>1432</v>
      </c>
      <c r="D509" s="451" t="s">
        <v>1507</v>
      </c>
      <c r="E509" s="451" t="s">
        <v>1442</v>
      </c>
      <c r="F509" s="451" t="s">
        <v>1971</v>
      </c>
      <c r="G509" s="452" t="s">
        <v>1436</v>
      </c>
      <c r="H509" s="453">
        <v>82191</v>
      </c>
      <c r="I509" s="452" t="s">
        <v>1712</v>
      </c>
      <c r="J509" s="452" t="s">
        <v>1438</v>
      </c>
      <c r="K509" s="452" t="s">
        <v>1438</v>
      </c>
      <c r="L509" s="452" t="s">
        <v>1439</v>
      </c>
      <c r="M509" s="452" t="s">
        <v>1440</v>
      </c>
      <c r="N509" s="454">
        <v>44399</v>
      </c>
      <c r="O509" s="452" t="s">
        <v>1440</v>
      </c>
      <c r="P509" s="454">
        <v>44468</v>
      </c>
    </row>
    <row r="510" spans="1:16" x14ac:dyDescent="0.2">
      <c r="A510" s="451" t="s">
        <v>1957</v>
      </c>
      <c r="B510" s="451" t="s">
        <v>1575</v>
      </c>
      <c r="C510" s="451" t="s">
        <v>1432</v>
      </c>
      <c r="D510" s="451" t="s">
        <v>1507</v>
      </c>
      <c r="E510" s="451" t="s">
        <v>1434</v>
      </c>
      <c r="F510" s="451" t="s">
        <v>1972</v>
      </c>
      <c r="G510" s="452" t="s">
        <v>1436</v>
      </c>
      <c r="H510" s="453">
        <v>700</v>
      </c>
      <c r="I510" s="452" t="s">
        <v>1763</v>
      </c>
      <c r="J510" s="452" t="s">
        <v>1438</v>
      </c>
      <c r="K510" s="452" t="s">
        <v>1438</v>
      </c>
      <c r="L510" s="452" t="s">
        <v>1439</v>
      </c>
      <c r="M510" s="452" t="s">
        <v>1440</v>
      </c>
      <c r="N510" s="454">
        <v>44377</v>
      </c>
      <c r="O510" s="452" t="s">
        <v>1440</v>
      </c>
      <c r="P510" s="454">
        <v>44468</v>
      </c>
    </row>
    <row r="511" spans="1:16" x14ac:dyDescent="0.2">
      <c r="A511" s="451" t="s">
        <v>1957</v>
      </c>
      <c r="B511" s="451" t="s">
        <v>1575</v>
      </c>
      <c r="C511" s="451" t="s">
        <v>1432</v>
      </c>
      <c r="D511" s="451" t="s">
        <v>1540</v>
      </c>
      <c r="E511" s="451" t="s">
        <v>1623</v>
      </c>
      <c r="F511" s="451" t="s">
        <v>1973</v>
      </c>
      <c r="G511" s="452" t="s">
        <v>1436</v>
      </c>
      <c r="H511" s="453">
        <v>2345</v>
      </c>
      <c r="I511" s="452" t="s">
        <v>1974</v>
      </c>
      <c r="J511" s="455"/>
      <c r="K511" s="452" t="s">
        <v>1533</v>
      </c>
      <c r="L511" s="452" t="s">
        <v>1439</v>
      </c>
      <c r="M511" s="452" t="s">
        <v>1452</v>
      </c>
      <c r="N511" s="454">
        <v>44512</v>
      </c>
      <c r="O511" s="452" t="s">
        <v>1534</v>
      </c>
      <c r="P511" s="454">
        <v>44516</v>
      </c>
    </row>
    <row r="512" spans="1:16" ht="21" x14ac:dyDescent="0.2">
      <c r="A512" s="451" t="s">
        <v>1957</v>
      </c>
      <c r="B512" s="451" t="s">
        <v>1575</v>
      </c>
      <c r="C512" s="451" t="s">
        <v>1432</v>
      </c>
      <c r="D512" s="451" t="s">
        <v>1448</v>
      </c>
      <c r="E512" s="451" t="s">
        <v>1460</v>
      </c>
      <c r="F512" s="451" t="s">
        <v>1970</v>
      </c>
      <c r="G512" s="452" t="s">
        <v>1436</v>
      </c>
      <c r="H512" s="453">
        <v>67905</v>
      </c>
      <c r="I512" s="452" t="s">
        <v>1462</v>
      </c>
      <c r="J512" s="455"/>
      <c r="K512" s="452" t="s">
        <v>1533</v>
      </c>
      <c r="L512" s="452" t="s">
        <v>1439</v>
      </c>
      <c r="M512" s="452" t="s">
        <v>1452</v>
      </c>
      <c r="N512" s="454">
        <v>44550</v>
      </c>
      <c r="O512" s="452" t="s">
        <v>1453</v>
      </c>
      <c r="P512" s="454">
        <v>44553</v>
      </c>
    </row>
    <row r="513" spans="1:16" ht="21" x14ac:dyDescent="0.2">
      <c r="A513" s="451" t="s">
        <v>1957</v>
      </c>
      <c r="B513" s="451" t="s">
        <v>1575</v>
      </c>
      <c r="C513" s="451" t="s">
        <v>1432</v>
      </c>
      <c r="D513" s="451" t="s">
        <v>1448</v>
      </c>
      <c r="E513" s="451" t="s">
        <v>1538</v>
      </c>
      <c r="F513" s="451" t="s">
        <v>1624</v>
      </c>
      <c r="G513" s="452" t="s">
        <v>1436</v>
      </c>
      <c r="H513" s="453">
        <v>1000</v>
      </c>
      <c r="I513" s="452" t="s">
        <v>1824</v>
      </c>
      <c r="J513" s="455"/>
      <c r="K513" s="452" t="s">
        <v>1533</v>
      </c>
      <c r="L513" s="452" t="s">
        <v>1439</v>
      </c>
      <c r="M513" s="452" t="s">
        <v>1452</v>
      </c>
      <c r="N513" s="454">
        <v>44554</v>
      </c>
      <c r="O513" s="452" t="s">
        <v>1534</v>
      </c>
      <c r="P513" s="454">
        <v>44560</v>
      </c>
    </row>
    <row r="514" spans="1:16" x14ac:dyDescent="0.2">
      <c r="A514" s="451" t="s">
        <v>1957</v>
      </c>
      <c r="B514" s="451" t="s">
        <v>1713</v>
      </c>
      <c r="C514" s="451" t="s">
        <v>1432</v>
      </c>
      <c r="D514" s="451" t="s">
        <v>1466</v>
      </c>
      <c r="E514" s="451" t="s">
        <v>1434</v>
      </c>
      <c r="F514" s="451" t="s">
        <v>1975</v>
      </c>
      <c r="G514" s="452" t="s">
        <v>1436</v>
      </c>
      <c r="H514" s="453">
        <v>8108</v>
      </c>
      <c r="I514" s="452" t="s">
        <v>1676</v>
      </c>
      <c r="J514" s="452" t="s">
        <v>1438</v>
      </c>
      <c r="K514" s="452" t="s">
        <v>1438</v>
      </c>
      <c r="L514" s="452" t="s">
        <v>1439</v>
      </c>
      <c r="M514" s="452" t="s">
        <v>1440</v>
      </c>
      <c r="N514" s="454">
        <v>44330</v>
      </c>
      <c r="O514" s="452" t="s">
        <v>1440</v>
      </c>
      <c r="P514" s="454">
        <v>44468</v>
      </c>
    </row>
    <row r="515" spans="1:16" x14ac:dyDescent="0.2">
      <c r="A515" s="451" t="s">
        <v>1957</v>
      </c>
      <c r="B515" s="451" t="s">
        <v>1713</v>
      </c>
      <c r="C515" s="451" t="s">
        <v>1432</v>
      </c>
      <c r="D515" s="451" t="s">
        <v>1507</v>
      </c>
      <c r="E515" s="451" t="s">
        <v>1442</v>
      </c>
      <c r="F515" s="451" t="s">
        <v>1855</v>
      </c>
      <c r="G515" s="452" t="s">
        <v>1436</v>
      </c>
      <c r="H515" s="453">
        <v>41459</v>
      </c>
      <c r="I515" s="452" t="s">
        <v>1640</v>
      </c>
      <c r="J515" s="452" t="s">
        <v>1438</v>
      </c>
      <c r="K515" s="452" t="s">
        <v>1438</v>
      </c>
      <c r="L515" s="452" t="s">
        <v>1439</v>
      </c>
      <c r="M515" s="452" t="s">
        <v>1440</v>
      </c>
      <c r="N515" s="454">
        <v>44384</v>
      </c>
      <c r="O515" s="452" t="s">
        <v>1440</v>
      </c>
      <c r="P515" s="454">
        <v>44468</v>
      </c>
    </row>
    <row r="516" spans="1:16" ht="21" x14ac:dyDescent="0.2">
      <c r="A516" s="451" t="s">
        <v>1957</v>
      </c>
      <c r="B516" s="451" t="s">
        <v>1713</v>
      </c>
      <c r="C516" s="451" t="s">
        <v>1432</v>
      </c>
      <c r="D516" s="451" t="s">
        <v>1540</v>
      </c>
      <c r="E516" s="451" t="s">
        <v>1677</v>
      </c>
      <c r="F516" s="451" t="s">
        <v>1745</v>
      </c>
      <c r="G516" s="452" t="s">
        <v>1436</v>
      </c>
      <c r="H516" s="453">
        <v>11346</v>
      </c>
      <c r="I516" s="452" t="s">
        <v>1678</v>
      </c>
      <c r="J516" s="455"/>
      <c r="K516" s="452" t="s">
        <v>1533</v>
      </c>
      <c r="L516" s="452" t="s">
        <v>1439</v>
      </c>
      <c r="M516" s="452" t="s">
        <v>1452</v>
      </c>
      <c r="N516" s="454">
        <v>44525</v>
      </c>
      <c r="O516" s="452" t="s">
        <v>1534</v>
      </c>
      <c r="P516" s="454">
        <v>44525</v>
      </c>
    </row>
    <row r="517" spans="1:16" x14ac:dyDescent="0.2">
      <c r="A517" s="451" t="s">
        <v>1957</v>
      </c>
      <c r="B517" s="451" t="s">
        <v>1717</v>
      </c>
      <c r="C517" s="451" t="s">
        <v>1432</v>
      </c>
      <c r="D517" s="451" t="s">
        <v>1433</v>
      </c>
      <c r="E517" s="451" t="s">
        <v>1434</v>
      </c>
      <c r="F517" s="451" t="s">
        <v>1976</v>
      </c>
      <c r="G517" s="452" t="s">
        <v>1436</v>
      </c>
      <c r="H517" s="453">
        <v>251897</v>
      </c>
      <c r="I517" s="452" t="s">
        <v>1654</v>
      </c>
      <c r="J517" s="452" t="s">
        <v>1438</v>
      </c>
      <c r="K517" s="452" t="s">
        <v>1438</v>
      </c>
      <c r="L517" s="452" t="s">
        <v>1439</v>
      </c>
      <c r="M517" s="452" t="s">
        <v>1440</v>
      </c>
      <c r="N517" s="454">
        <v>44312</v>
      </c>
      <c r="O517" s="452" t="s">
        <v>1440</v>
      </c>
      <c r="P517" s="454">
        <v>44468</v>
      </c>
    </row>
    <row r="518" spans="1:16" ht="21" x14ac:dyDescent="0.2">
      <c r="A518" s="451" t="s">
        <v>1977</v>
      </c>
      <c r="B518" s="451" t="s">
        <v>1463</v>
      </c>
      <c r="C518" s="451" t="s">
        <v>1432</v>
      </c>
      <c r="D518" s="451" t="s">
        <v>1433</v>
      </c>
      <c r="E518" s="451" t="s">
        <v>1442</v>
      </c>
      <c r="F518" s="451" t="s">
        <v>1978</v>
      </c>
      <c r="G518" s="452" t="s">
        <v>1436</v>
      </c>
      <c r="H518" s="453">
        <v>1225594</v>
      </c>
      <c r="I518" s="452" t="s">
        <v>1650</v>
      </c>
      <c r="J518" s="452" t="s">
        <v>1438</v>
      </c>
      <c r="K518" s="452" t="s">
        <v>1438</v>
      </c>
      <c r="L518" s="452" t="s">
        <v>1439</v>
      </c>
      <c r="M518" s="452" t="s">
        <v>1440</v>
      </c>
      <c r="N518" s="454">
        <v>44309</v>
      </c>
      <c r="O518" s="452" t="s">
        <v>1440</v>
      </c>
      <c r="P518" s="454">
        <v>44468</v>
      </c>
    </row>
    <row r="519" spans="1:16" ht="21" x14ac:dyDescent="0.2">
      <c r="A519" s="451" t="s">
        <v>1977</v>
      </c>
      <c r="B519" s="451" t="s">
        <v>1693</v>
      </c>
      <c r="C519" s="451" t="s">
        <v>1432</v>
      </c>
      <c r="D519" s="451" t="s">
        <v>1433</v>
      </c>
      <c r="E519" s="451" t="s">
        <v>1442</v>
      </c>
      <c r="F519" s="451" t="s">
        <v>1979</v>
      </c>
      <c r="G519" s="452" t="s">
        <v>1436</v>
      </c>
      <c r="H519" s="453">
        <v>3032</v>
      </c>
      <c r="I519" s="452" t="s">
        <v>1648</v>
      </c>
      <c r="J519" s="452" t="s">
        <v>1438</v>
      </c>
      <c r="K519" s="452" t="s">
        <v>1438</v>
      </c>
      <c r="L519" s="452" t="s">
        <v>1439</v>
      </c>
      <c r="M519" s="452" t="s">
        <v>1440</v>
      </c>
      <c r="N519" s="454">
        <v>44309</v>
      </c>
      <c r="O519" s="452" t="s">
        <v>1440</v>
      </c>
      <c r="P519" s="454">
        <v>44468</v>
      </c>
    </row>
    <row r="520" spans="1:16" ht="21" x14ac:dyDescent="0.2">
      <c r="A520" s="451" t="s">
        <v>1977</v>
      </c>
      <c r="B520" s="451" t="s">
        <v>1695</v>
      </c>
      <c r="C520" s="451" t="s">
        <v>1432</v>
      </c>
      <c r="D520" s="451" t="s">
        <v>1466</v>
      </c>
      <c r="E520" s="451" t="s">
        <v>1442</v>
      </c>
      <c r="F520" s="451" t="s">
        <v>1980</v>
      </c>
      <c r="G520" s="452" t="s">
        <v>1436</v>
      </c>
      <c r="H520" s="453">
        <v>166983.62</v>
      </c>
      <c r="I520" s="452" t="s">
        <v>1655</v>
      </c>
      <c r="J520" s="452" t="s">
        <v>1438</v>
      </c>
      <c r="K520" s="452" t="s">
        <v>1438</v>
      </c>
      <c r="L520" s="452" t="s">
        <v>1439</v>
      </c>
      <c r="M520" s="452" t="s">
        <v>1440</v>
      </c>
      <c r="N520" s="454">
        <v>44341</v>
      </c>
      <c r="O520" s="452" t="s">
        <v>1440</v>
      </c>
      <c r="P520" s="454">
        <v>44468</v>
      </c>
    </row>
    <row r="521" spans="1:16" ht="21" x14ac:dyDescent="0.2">
      <c r="A521" s="451" t="s">
        <v>1977</v>
      </c>
      <c r="B521" s="451" t="s">
        <v>1697</v>
      </c>
      <c r="C521" s="451" t="s">
        <v>1432</v>
      </c>
      <c r="D521" s="451" t="s">
        <v>1433</v>
      </c>
      <c r="E521" s="451" t="s">
        <v>1442</v>
      </c>
      <c r="F521" s="451" t="s">
        <v>1928</v>
      </c>
      <c r="G521" s="452" t="s">
        <v>1436</v>
      </c>
      <c r="H521" s="453">
        <v>23676</v>
      </c>
      <c r="I521" s="452" t="s">
        <v>1670</v>
      </c>
      <c r="J521" s="452" t="s">
        <v>1438</v>
      </c>
      <c r="K521" s="452" t="s">
        <v>1438</v>
      </c>
      <c r="L521" s="452" t="s">
        <v>1439</v>
      </c>
      <c r="M521" s="452" t="s">
        <v>1440</v>
      </c>
      <c r="N521" s="454">
        <v>44309</v>
      </c>
      <c r="O521" s="452" t="s">
        <v>1440</v>
      </c>
      <c r="P521" s="454">
        <v>44468</v>
      </c>
    </row>
    <row r="522" spans="1:16" ht="21" x14ac:dyDescent="0.2">
      <c r="A522" s="451" t="s">
        <v>1977</v>
      </c>
      <c r="B522" s="451" t="s">
        <v>1697</v>
      </c>
      <c r="C522" s="451" t="s">
        <v>1432</v>
      </c>
      <c r="D522" s="451" t="s">
        <v>1515</v>
      </c>
      <c r="E522" s="451" t="s">
        <v>1442</v>
      </c>
      <c r="F522" s="451" t="s">
        <v>1456</v>
      </c>
      <c r="G522" s="452" t="s">
        <v>1436</v>
      </c>
      <c r="H522" s="453">
        <v>3149</v>
      </c>
      <c r="I522" s="452" t="s">
        <v>1522</v>
      </c>
      <c r="J522" s="452" t="s">
        <v>1438</v>
      </c>
      <c r="K522" s="452" t="s">
        <v>1438</v>
      </c>
      <c r="L522" s="452" t="s">
        <v>1439</v>
      </c>
      <c r="M522" s="452" t="s">
        <v>1440</v>
      </c>
      <c r="N522" s="454">
        <v>44294</v>
      </c>
      <c r="O522" s="452" t="s">
        <v>1440</v>
      </c>
      <c r="P522" s="454">
        <v>44468</v>
      </c>
    </row>
    <row r="523" spans="1:16" ht="21" x14ac:dyDescent="0.2">
      <c r="A523" s="451" t="s">
        <v>1977</v>
      </c>
      <c r="B523" s="451" t="s">
        <v>1697</v>
      </c>
      <c r="C523" s="451" t="s">
        <v>1432</v>
      </c>
      <c r="D523" s="451" t="s">
        <v>1448</v>
      </c>
      <c r="E523" s="451" t="s">
        <v>1544</v>
      </c>
      <c r="F523" s="451" t="s">
        <v>1981</v>
      </c>
      <c r="G523" s="452" t="s">
        <v>1436</v>
      </c>
      <c r="H523" s="453">
        <v>15148</v>
      </c>
      <c r="I523" s="452" t="s">
        <v>1564</v>
      </c>
      <c r="J523" s="455"/>
      <c r="K523" s="452" t="s">
        <v>1533</v>
      </c>
      <c r="L523" s="452" t="s">
        <v>1439</v>
      </c>
      <c r="M523" s="452" t="s">
        <v>1452</v>
      </c>
      <c r="N523" s="454">
        <v>44539</v>
      </c>
      <c r="O523" s="452" t="s">
        <v>1453</v>
      </c>
      <c r="P523" s="454">
        <v>44544</v>
      </c>
    </row>
    <row r="524" spans="1:16" ht="21" x14ac:dyDescent="0.2">
      <c r="A524" s="451" t="s">
        <v>1977</v>
      </c>
      <c r="B524" s="451" t="s">
        <v>1703</v>
      </c>
      <c r="C524" s="451" t="s">
        <v>1432</v>
      </c>
      <c r="D524" s="451" t="s">
        <v>1491</v>
      </c>
      <c r="E524" s="451" t="s">
        <v>1434</v>
      </c>
      <c r="F524" s="451" t="s">
        <v>1982</v>
      </c>
      <c r="G524" s="452" t="s">
        <v>1436</v>
      </c>
      <c r="H524" s="453">
        <v>10700</v>
      </c>
      <c r="I524" s="452" t="s">
        <v>1613</v>
      </c>
      <c r="J524" s="452" t="s">
        <v>1438</v>
      </c>
      <c r="K524" s="452" t="s">
        <v>1438</v>
      </c>
      <c r="L524" s="452" t="s">
        <v>1439</v>
      </c>
      <c r="M524" s="452" t="s">
        <v>1440</v>
      </c>
      <c r="N524" s="454">
        <v>44370</v>
      </c>
      <c r="O524" s="452" t="s">
        <v>1440</v>
      </c>
      <c r="P524" s="454">
        <v>44468</v>
      </c>
    </row>
    <row r="525" spans="1:16" ht="21" x14ac:dyDescent="0.2">
      <c r="A525" s="451" t="s">
        <v>1977</v>
      </c>
      <c r="B525" s="451" t="s">
        <v>1703</v>
      </c>
      <c r="C525" s="451" t="s">
        <v>1432</v>
      </c>
      <c r="D525" s="451" t="s">
        <v>1507</v>
      </c>
      <c r="E525" s="451" t="s">
        <v>1442</v>
      </c>
      <c r="F525" s="451" t="s">
        <v>1983</v>
      </c>
      <c r="G525" s="452" t="s">
        <v>1436</v>
      </c>
      <c r="H525" s="453">
        <v>-10700</v>
      </c>
      <c r="I525" s="452" t="s">
        <v>1707</v>
      </c>
      <c r="J525" s="452" t="s">
        <v>1438</v>
      </c>
      <c r="K525" s="452" t="s">
        <v>1438</v>
      </c>
      <c r="L525" s="452" t="s">
        <v>1439</v>
      </c>
      <c r="M525" s="452" t="s">
        <v>1440</v>
      </c>
      <c r="N525" s="454">
        <v>44384</v>
      </c>
      <c r="O525" s="452" t="s">
        <v>1440</v>
      </c>
      <c r="P525" s="454">
        <v>44468</v>
      </c>
    </row>
    <row r="526" spans="1:16" ht="21" x14ac:dyDescent="0.2">
      <c r="A526" s="451" t="s">
        <v>1977</v>
      </c>
      <c r="B526" s="451" t="s">
        <v>1708</v>
      </c>
      <c r="C526" s="451" t="s">
        <v>1432</v>
      </c>
      <c r="D526" s="451" t="s">
        <v>1507</v>
      </c>
      <c r="E526" s="451" t="s">
        <v>1434</v>
      </c>
      <c r="F526" s="451" t="s">
        <v>1984</v>
      </c>
      <c r="G526" s="452" t="s">
        <v>1436</v>
      </c>
      <c r="H526" s="453">
        <v>10700</v>
      </c>
      <c r="I526" s="452" t="s">
        <v>1707</v>
      </c>
      <c r="J526" s="452" t="s">
        <v>1438</v>
      </c>
      <c r="K526" s="452" t="s">
        <v>1438</v>
      </c>
      <c r="L526" s="452" t="s">
        <v>1439</v>
      </c>
      <c r="M526" s="452" t="s">
        <v>1440</v>
      </c>
      <c r="N526" s="454">
        <v>44384</v>
      </c>
      <c r="O526" s="452" t="s">
        <v>1440</v>
      </c>
      <c r="P526" s="454">
        <v>44468</v>
      </c>
    </row>
    <row r="527" spans="1:16" ht="21" x14ac:dyDescent="0.2">
      <c r="A527" s="451" t="s">
        <v>1977</v>
      </c>
      <c r="B527" s="451" t="s">
        <v>1708</v>
      </c>
      <c r="C527" s="451" t="s">
        <v>1432</v>
      </c>
      <c r="D527" s="451" t="s">
        <v>1531</v>
      </c>
      <c r="E527" s="451" t="s">
        <v>1568</v>
      </c>
      <c r="F527" s="451" t="s">
        <v>1985</v>
      </c>
      <c r="G527" s="452" t="s">
        <v>1436</v>
      </c>
      <c r="H527" s="453">
        <v>1196.25</v>
      </c>
      <c r="I527" s="452" t="s">
        <v>1627</v>
      </c>
      <c r="J527" s="455"/>
      <c r="K527" s="452" t="s">
        <v>1533</v>
      </c>
      <c r="L527" s="452" t="s">
        <v>1439</v>
      </c>
      <c r="M527" s="452" t="s">
        <v>1452</v>
      </c>
      <c r="N527" s="454">
        <v>44496</v>
      </c>
      <c r="O527" s="452" t="s">
        <v>1534</v>
      </c>
      <c r="P527" s="454">
        <v>44497</v>
      </c>
    </row>
    <row r="528" spans="1:16" ht="21" x14ac:dyDescent="0.2">
      <c r="A528" s="451" t="s">
        <v>1977</v>
      </c>
      <c r="B528" s="451" t="s">
        <v>1708</v>
      </c>
      <c r="C528" s="451" t="s">
        <v>1432</v>
      </c>
      <c r="D528" s="451" t="s">
        <v>1531</v>
      </c>
      <c r="E528" s="451" t="s">
        <v>1628</v>
      </c>
      <c r="F528" s="451" t="s">
        <v>1985</v>
      </c>
      <c r="G528" s="452" t="s">
        <v>1436</v>
      </c>
      <c r="H528" s="453">
        <v>1122.19</v>
      </c>
      <c r="I528" s="452" t="s">
        <v>1629</v>
      </c>
      <c r="J528" s="455"/>
      <c r="K528" s="452" t="s">
        <v>1533</v>
      </c>
      <c r="L528" s="452" t="s">
        <v>1439</v>
      </c>
      <c r="M528" s="452" t="s">
        <v>1452</v>
      </c>
      <c r="N528" s="454">
        <v>44496</v>
      </c>
      <c r="O528" s="452" t="s">
        <v>1534</v>
      </c>
      <c r="P528" s="454">
        <v>44497</v>
      </c>
    </row>
    <row r="529" spans="1:16" ht="21" x14ac:dyDescent="0.2">
      <c r="A529" s="451" t="s">
        <v>1977</v>
      </c>
      <c r="B529" s="451" t="s">
        <v>1575</v>
      </c>
      <c r="C529" s="451" t="s">
        <v>1432</v>
      </c>
      <c r="D529" s="451" t="s">
        <v>1491</v>
      </c>
      <c r="E529" s="451" t="s">
        <v>1442</v>
      </c>
      <c r="F529" s="451" t="s">
        <v>1737</v>
      </c>
      <c r="G529" s="452" t="s">
        <v>1436</v>
      </c>
      <c r="H529" s="453">
        <v>700</v>
      </c>
      <c r="I529" s="452" t="s">
        <v>1986</v>
      </c>
      <c r="J529" s="452" t="s">
        <v>1438</v>
      </c>
      <c r="K529" s="452" t="s">
        <v>1438</v>
      </c>
      <c r="L529" s="452" t="s">
        <v>1439</v>
      </c>
      <c r="M529" s="452" t="s">
        <v>1440</v>
      </c>
      <c r="N529" s="454">
        <v>44292</v>
      </c>
      <c r="O529" s="452" t="s">
        <v>1440</v>
      </c>
      <c r="P529" s="454">
        <v>44468</v>
      </c>
    </row>
    <row r="530" spans="1:16" ht="21" x14ac:dyDescent="0.2">
      <c r="A530" s="451" t="s">
        <v>1977</v>
      </c>
      <c r="B530" s="451" t="s">
        <v>1575</v>
      </c>
      <c r="C530" s="451" t="s">
        <v>1432</v>
      </c>
      <c r="D530" s="451" t="s">
        <v>1507</v>
      </c>
      <c r="E530" s="451" t="s">
        <v>1442</v>
      </c>
      <c r="F530" s="451" t="s">
        <v>1987</v>
      </c>
      <c r="G530" s="452" t="s">
        <v>1436</v>
      </c>
      <c r="H530" s="453">
        <v>17982</v>
      </c>
      <c r="I530" s="452" t="s">
        <v>1712</v>
      </c>
      <c r="J530" s="452" t="s">
        <v>1438</v>
      </c>
      <c r="K530" s="452" t="s">
        <v>1438</v>
      </c>
      <c r="L530" s="452" t="s">
        <v>1439</v>
      </c>
      <c r="M530" s="452" t="s">
        <v>1440</v>
      </c>
      <c r="N530" s="454">
        <v>44399</v>
      </c>
      <c r="O530" s="452" t="s">
        <v>1440</v>
      </c>
      <c r="P530" s="454">
        <v>44468</v>
      </c>
    </row>
    <row r="531" spans="1:16" ht="21" x14ac:dyDescent="0.2">
      <c r="A531" s="451" t="s">
        <v>1977</v>
      </c>
      <c r="B531" s="451" t="s">
        <v>1575</v>
      </c>
      <c r="C531" s="451" t="s">
        <v>1432</v>
      </c>
      <c r="D531" s="451" t="s">
        <v>1540</v>
      </c>
      <c r="E531" s="451" t="s">
        <v>1623</v>
      </c>
      <c r="F531" s="451" t="s">
        <v>1988</v>
      </c>
      <c r="G531" s="452" t="s">
        <v>1436</v>
      </c>
      <c r="H531" s="453">
        <v>1200</v>
      </c>
      <c r="I531" s="452" t="s">
        <v>1974</v>
      </c>
      <c r="J531" s="455"/>
      <c r="K531" s="452" t="s">
        <v>1533</v>
      </c>
      <c r="L531" s="452" t="s">
        <v>1439</v>
      </c>
      <c r="M531" s="452" t="s">
        <v>1452</v>
      </c>
      <c r="N531" s="454">
        <v>44512</v>
      </c>
      <c r="O531" s="452" t="s">
        <v>1534</v>
      </c>
      <c r="P531" s="454">
        <v>44516</v>
      </c>
    </row>
    <row r="532" spans="1:16" ht="21" x14ac:dyDescent="0.2">
      <c r="A532" s="451" t="s">
        <v>1977</v>
      </c>
      <c r="B532" s="451" t="s">
        <v>1575</v>
      </c>
      <c r="C532" s="451" t="s">
        <v>1432</v>
      </c>
      <c r="D532" s="451" t="s">
        <v>1448</v>
      </c>
      <c r="E532" s="451" t="s">
        <v>1460</v>
      </c>
      <c r="F532" s="451" t="s">
        <v>1985</v>
      </c>
      <c r="G532" s="452" t="s">
        <v>1436</v>
      </c>
      <c r="H532" s="453">
        <v>15462</v>
      </c>
      <c r="I532" s="452" t="s">
        <v>1462</v>
      </c>
      <c r="J532" s="455"/>
      <c r="K532" s="452" t="s">
        <v>1533</v>
      </c>
      <c r="L532" s="452" t="s">
        <v>1439</v>
      </c>
      <c r="M532" s="452" t="s">
        <v>1452</v>
      </c>
      <c r="N532" s="454">
        <v>44550</v>
      </c>
      <c r="O532" s="452" t="s">
        <v>1453</v>
      </c>
      <c r="P532" s="454">
        <v>44553</v>
      </c>
    </row>
    <row r="533" spans="1:16" ht="21" x14ac:dyDescent="0.2">
      <c r="A533" s="451" t="s">
        <v>1977</v>
      </c>
      <c r="B533" s="451" t="s">
        <v>1713</v>
      </c>
      <c r="C533" s="451" t="s">
        <v>1432</v>
      </c>
      <c r="D533" s="451" t="s">
        <v>1466</v>
      </c>
      <c r="E533" s="451" t="s">
        <v>1434</v>
      </c>
      <c r="F533" s="451" t="s">
        <v>1989</v>
      </c>
      <c r="G533" s="452" t="s">
        <v>1436</v>
      </c>
      <c r="H533" s="453">
        <v>7675</v>
      </c>
      <c r="I533" s="452" t="s">
        <v>1676</v>
      </c>
      <c r="J533" s="452" t="s">
        <v>1438</v>
      </c>
      <c r="K533" s="452" t="s">
        <v>1438</v>
      </c>
      <c r="L533" s="452" t="s">
        <v>1439</v>
      </c>
      <c r="M533" s="452" t="s">
        <v>1440</v>
      </c>
      <c r="N533" s="454">
        <v>44330</v>
      </c>
      <c r="O533" s="452" t="s">
        <v>1440</v>
      </c>
      <c r="P533" s="454">
        <v>44468</v>
      </c>
    </row>
    <row r="534" spans="1:16" ht="21" x14ac:dyDescent="0.2">
      <c r="A534" s="451" t="s">
        <v>1977</v>
      </c>
      <c r="B534" s="451" t="s">
        <v>1713</v>
      </c>
      <c r="C534" s="451" t="s">
        <v>1432</v>
      </c>
      <c r="D534" s="451" t="s">
        <v>1507</v>
      </c>
      <c r="E534" s="451" t="s">
        <v>1442</v>
      </c>
      <c r="F534" s="451" t="s">
        <v>1990</v>
      </c>
      <c r="G534" s="452" t="s">
        <v>1436</v>
      </c>
      <c r="H534" s="453">
        <v>56780</v>
      </c>
      <c r="I534" s="452" t="s">
        <v>1640</v>
      </c>
      <c r="J534" s="452" t="s">
        <v>1438</v>
      </c>
      <c r="K534" s="452" t="s">
        <v>1438</v>
      </c>
      <c r="L534" s="452" t="s">
        <v>1439</v>
      </c>
      <c r="M534" s="452" t="s">
        <v>1440</v>
      </c>
      <c r="N534" s="454">
        <v>44384</v>
      </c>
      <c r="O534" s="452" t="s">
        <v>1440</v>
      </c>
      <c r="P534" s="454">
        <v>44468</v>
      </c>
    </row>
    <row r="535" spans="1:16" ht="21" x14ac:dyDescent="0.2">
      <c r="A535" s="451" t="s">
        <v>1977</v>
      </c>
      <c r="B535" s="451" t="s">
        <v>1713</v>
      </c>
      <c r="C535" s="451" t="s">
        <v>1432</v>
      </c>
      <c r="D535" s="451" t="s">
        <v>1540</v>
      </c>
      <c r="E535" s="451" t="s">
        <v>1677</v>
      </c>
      <c r="F535" s="451" t="s">
        <v>1730</v>
      </c>
      <c r="G535" s="452" t="s">
        <v>1436</v>
      </c>
      <c r="H535" s="453">
        <v>10873</v>
      </c>
      <c r="I535" s="452" t="s">
        <v>1678</v>
      </c>
      <c r="J535" s="455"/>
      <c r="K535" s="452" t="s">
        <v>1533</v>
      </c>
      <c r="L535" s="452" t="s">
        <v>1439</v>
      </c>
      <c r="M535" s="452" t="s">
        <v>1452</v>
      </c>
      <c r="N535" s="454">
        <v>44525</v>
      </c>
      <c r="O535" s="452" t="s">
        <v>1534</v>
      </c>
      <c r="P535" s="454">
        <v>44525</v>
      </c>
    </row>
    <row r="536" spans="1:16" ht="21" x14ac:dyDescent="0.2">
      <c r="A536" s="451" t="s">
        <v>1977</v>
      </c>
      <c r="B536" s="451" t="s">
        <v>1717</v>
      </c>
      <c r="C536" s="451" t="s">
        <v>1432</v>
      </c>
      <c r="D536" s="451" t="s">
        <v>1433</v>
      </c>
      <c r="E536" s="451" t="s">
        <v>1434</v>
      </c>
      <c r="F536" s="451" t="s">
        <v>1991</v>
      </c>
      <c r="G536" s="452" t="s">
        <v>1436</v>
      </c>
      <c r="H536" s="453">
        <v>139888</v>
      </c>
      <c r="I536" s="452" t="s">
        <v>1654</v>
      </c>
      <c r="J536" s="452" t="s">
        <v>1438</v>
      </c>
      <c r="K536" s="452" t="s">
        <v>1438</v>
      </c>
      <c r="L536" s="452" t="s">
        <v>1439</v>
      </c>
      <c r="M536" s="452" t="s">
        <v>1440</v>
      </c>
      <c r="N536" s="454">
        <v>44312</v>
      </c>
      <c r="O536" s="452" t="s">
        <v>1440</v>
      </c>
      <c r="P536" s="454">
        <v>44468</v>
      </c>
    </row>
    <row r="537" spans="1:16" ht="21" x14ac:dyDescent="0.2">
      <c r="A537" s="451" t="s">
        <v>1992</v>
      </c>
      <c r="B537" s="451" t="s">
        <v>1463</v>
      </c>
      <c r="C537" s="451" t="s">
        <v>1432</v>
      </c>
      <c r="D537" s="451" t="s">
        <v>1433</v>
      </c>
      <c r="E537" s="451" t="s">
        <v>1434</v>
      </c>
      <c r="F537" s="451" t="s">
        <v>1738</v>
      </c>
      <c r="G537" s="452" t="s">
        <v>1436</v>
      </c>
      <c r="H537" s="453">
        <v>970514</v>
      </c>
      <c r="I537" s="452" t="s">
        <v>1650</v>
      </c>
      <c r="J537" s="452" t="s">
        <v>1438</v>
      </c>
      <c r="K537" s="452" t="s">
        <v>1438</v>
      </c>
      <c r="L537" s="452" t="s">
        <v>1439</v>
      </c>
      <c r="M537" s="452" t="s">
        <v>1440</v>
      </c>
      <c r="N537" s="454">
        <v>44309</v>
      </c>
      <c r="O537" s="452" t="s">
        <v>1440</v>
      </c>
      <c r="P537" s="454">
        <v>44468</v>
      </c>
    </row>
    <row r="538" spans="1:16" x14ac:dyDescent="0.2">
      <c r="A538" s="451" t="s">
        <v>1992</v>
      </c>
      <c r="B538" s="451" t="s">
        <v>1693</v>
      </c>
      <c r="C538" s="451" t="s">
        <v>1432</v>
      </c>
      <c r="D538" s="451" t="s">
        <v>1433</v>
      </c>
      <c r="E538" s="451" t="s">
        <v>1442</v>
      </c>
      <c r="F538" s="451" t="s">
        <v>1993</v>
      </c>
      <c r="G538" s="452" t="s">
        <v>1436</v>
      </c>
      <c r="H538" s="453">
        <v>4032</v>
      </c>
      <c r="I538" s="452" t="s">
        <v>1648</v>
      </c>
      <c r="J538" s="452" t="s">
        <v>1438</v>
      </c>
      <c r="K538" s="452" t="s">
        <v>1438</v>
      </c>
      <c r="L538" s="452" t="s">
        <v>1439</v>
      </c>
      <c r="M538" s="452" t="s">
        <v>1440</v>
      </c>
      <c r="N538" s="454">
        <v>44309</v>
      </c>
      <c r="O538" s="452" t="s">
        <v>1440</v>
      </c>
      <c r="P538" s="454">
        <v>44468</v>
      </c>
    </row>
    <row r="539" spans="1:16" x14ac:dyDescent="0.2">
      <c r="A539" s="451" t="s">
        <v>1992</v>
      </c>
      <c r="B539" s="451" t="s">
        <v>1695</v>
      </c>
      <c r="C539" s="451" t="s">
        <v>1432</v>
      </c>
      <c r="D539" s="451" t="s">
        <v>1466</v>
      </c>
      <c r="E539" s="451" t="s">
        <v>1434</v>
      </c>
      <c r="F539" s="451" t="s">
        <v>1737</v>
      </c>
      <c r="G539" s="452" t="s">
        <v>1436</v>
      </c>
      <c r="H539" s="453">
        <v>306004.45</v>
      </c>
      <c r="I539" s="452" t="s">
        <v>1655</v>
      </c>
      <c r="J539" s="452" t="s">
        <v>1438</v>
      </c>
      <c r="K539" s="452" t="s">
        <v>1438</v>
      </c>
      <c r="L539" s="452" t="s">
        <v>1439</v>
      </c>
      <c r="M539" s="452" t="s">
        <v>1440</v>
      </c>
      <c r="N539" s="454">
        <v>44341</v>
      </c>
      <c r="O539" s="452" t="s">
        <v>1440</v>
      </c>
      <c r="P539" s="454">
        <v>44468</v>
      </c>
    </row>
    <row r="540" spans="1:16" x14ac:dyDescent="0.2">
      <c r="A540" s="451" t="s">
        <v>1992</v>
      </c>
      <c r="B540" s="451" t="s">
        <v>1697</v>
      </c>
      <c r="C540" s="451" t="s">
        <v>1432</v>
      </c>
      <c r="D540" s="451" t="s">
        <v>1433</v>
      </c>
      <c r="E540" s="451" t="s">
        <v>1442</v>
      </c>
      <c r="F540" s="451" t="s">
        <v>1741</v>
      </c>
      <c r="G540" s="452" t="s">
        <v>1436</v>
      </c>
      <c r="H540" s="453">
        <v>13214</v>
      </c>
      <c r="I540" s="452" t="s">
        <v>1670</v>
      </c>
      <c r="J540" s="452" t="s">
        <v>1438</v>
      </c>
      <c r="K540" s="452" t="s">
        <v>1438</v>
      </c>
      <c r="L540" s="452" t="s">
        <v>1439</v>
      </c>
      <c r="M540" s="452" t="s">
        <v>1440</v>
      </c>
      <c r="N540" s="454">
        <v>44309</v>
      </c>
      <c r="O540" s="452" t="s">
        <v>1440</v>
      </c>
      <c r="P540" s="454">
        <v>44468</v>
      </c>
    </row>
    <row r="541" spans="1:16" x14ac:dyDescent="0.2">
      <c r="A541" s="451" t="s">
        <v>1992</v>
      </c>
      <c r="B541" s="451" t="s">
        <v>1697</v>
      </c>
      <c r="C541" s="451" t="s">
        <v>1432</v>
      </c>
      <c r="D541" s="451" t="s">
        <v>1448</v>
      </c>
      <c r="E541" s="451" t="s">
        <v>1544</v>
      </c>
      <c r="F541" s="451" t="s">
        <v>1933</v>
      </c>
      <c r="G541" s="452" t="s">
        <v>1436</v>
      </c>
      <c r="H541" s="453">
        <v>680</v>
      </c>
      <c r="I541" s="452" t="s">
        <v>1564</v>
      </c>
      <c r="J541" s="455"/>
      <c r="K541" s="452" t="s">
        <v>1533</v>
      </c>
      <c r="L541" s="452" t="s">
        <v>1439</v>
      </c>
      <c r="M541" s="452" t="s">
        <v>1452</v>
      </c>
      <c r="N541" s="454">
        <v>44539</v>
      </c>
      <c r="O541" s="452" t="s">
        <v>1453</v>
      </c>
      <c r="P541" s="454">
        <v>44544</v>
      </c>
    </row>
    <row r="542" spans="1:16" ht="21" x14ac:dyDescent="0.2">
      <c r="A542" s="451" t="s">
        <v>1992</v>
      </c>
      <c r="B542" s="451" t="s">
        <v>1703</v>
      </c>
      <c r="C542" s="451" t="s">
        <v>1432</v>
      </c>
      <c r="D542" s="451" t="s">
        <v>1491</v>
      </c>
      <c r="E542" s="451" t="s">
        <v>1442</v>
      </c>
      <c r="F542" s="451" t="s">
        <v>1994</v>
      </c>
      <c r="G542" s="452" t="s">
        <v>1436</v>
      </c>
      <c r="H542" s="453">
        <v>1260</v>
      </c>
      <c r="I542" s="452" t="s">
        <v>1609</v>
      </c>
      <c r="J542" s="452" t="s">
        <v>1438</v>
      </c>
      <c r="K542" s="452" t="s">
        <v>1438</v>
      </c>
      <c r="L542" s="452" t="s">
        <v>1439</v>
      </c>
      <c r="M542" s="452" t="s">
        <v>1440</v>
      </c>
      <c r="N542" s="454">
        <v>44370</v>
      </c>
      <c r="O542" s="452" t="s">
        <v>1440</v>
      </c>
      <c r="P542" s="454">
        <v>44468</v>
      </c>
    </row>
    <row r="543" spans="1:16" ht="21" x14ac:dyDescent="0.2">
      <c r="A543" s="451" t="s">
        <v>1992</v>
      </c>
      <c r="B543" s="451" t="s">
        <v>1703</v>
      </c>
      <c r="C543" s="451" t="s">
        <v>1432</v>
      </c>
      <c r="D543" s="451" t="s">
        <v>1491</v>
      </c>
      <c r="E543" s="451" t="s">
        <v>1442</v>
      </c>
      <c r="F543" s="451" t="s">
        <v>1995</v>
      </c>
      <c r="G543" s="452" t="s">
        <v>1436</v>
      </c>
      <c r="H543" s="453">
        <v>8600</v>
      </c>
      <c r="I543" s="452" t="s">
        <v>1613</v>
      </c>
      <c r="J543" s="452" t="s">
        <v>1438</v>
      </c>
      <c r="K543" s="452" t="s">
        <v>1438</v>
      </c>
      <c r="L543" s="452" t="s">
        <v>1439</v>
      </c>
      <c r="M543" s="452" t="s">
        <v>1440</v>
      </c>
      <c r="N543" s="454">
        <v>44370</v>
      </c>
      <c r="O543" s="452" t="s">
        <v>1440</v>
      </c>
      <c r="P543" s="454">
        <v>44468</v>
      </c>
    </row>
    <row r="544" spans="1:16" ht="21" x14ac:dyDescent="0.2">
      <c r="A544" s="451" t="s">
        <v>1992</v>
      </c>
      <c r="B544" s="451" t="s">
        <v>1703</v>
      </c>
      <c r="C544" s="451" t="s">
        <v>1432</v>
      </c>
      <c r="D544" s="451" t="s">
        <v>1507</v>
      </c>
      <c r="E544" s="451" t="s">
        <v>1442</v>
      </c>
      <c r="F544" s="451" t="s">
        <v>1825</v>
      </c>
      <c r="G544" s="452" t="s">
        <v>1436</v>
      </c>
      <c r="H544" s="453">
        <v>-8600</v>
      </c>
      <c r="I544" s="452" t="s">
        <v>1707</v>
      </c>
      <c r="J544" s="452" t="s">
        <v>1438</v>
      </c>
      <c r="K544" s="452" t="s">
        <v>1438</v>
      </c>
      <c r="L544" s="452" t="s">
        <v>1439</v>
      </c>
      <c r="M544" s="452" t="s">
        <v>1440</v>
      </c>
      <c r="N544" s="454">
        <v>44384</v>
      </c>
      <c r="O544" s="452" t="s">
        <v>1440</v>
      </c>
      <c r="P544" s="454">
        <v>44468</v>
      </c>
    </row>
    <row r="545" spans="1:16" x14ac:dyDescent="0.2">
      <c r="A545" s="451" t="s">
        <v>1992</v>
      </c>
      <c r="B545" s="451" t="s">
        <v>1758</v>
      </c>
      <c r="C545" s="451" t="s">
        <v>1432</v>
      </c>
      <c r="D545" s="451" t="s">
        <v>1466</v>
      </c>
      <c r="E545" s="451" t="s">
        <v>1442</v>
      </c>
      <c r="F545" s="451" t="s">
        <v>1996</v>
      </c>
      <c r="G545" s="452" t="s">
        <v>1436</v>
      </c>
      <c r="H545" s="453">
        <v>176645.28</v>
      </c>
      <c r="I545" s="452" t="s">
        <v>1474</v>
      </c>
      <c r="J545" s="452" t="s">
        <v>1438</v>
      </c>
      <c r="K545" s="452" t="s">
        <v>1438</v>
      </c>
      <c r="L545" s="452" t="s">
        <v>1439</v>
      </c>
      <c r="M545" s="452" t="s">
        <v>1440</v>
      </c>
      <c r="N545" s="454">
        <v>44329</v>
      </c>
      <c r="O545" s="452" t="s">
        <v>1440</v>
      </c>
      <c r="P545" s="454">
        <v>44468</v>
      </c>
    </row>
    <row r="546" spans="1:16" x14ac:dyDescent="0.2">
      <c r="A546" s="451" t="s">
        <v>1992</v>
      </c>
      <c r="B546" s="451" t="s">
        <v>1708</v>
      </c>
      <c r="C546" s="451" t="s">
        <v>1432</v>
      </c>
      <c r="D546" s="451" t="s">
        <v>1507</v>
      </c>
      <c r="E546" s="451" t="s">
        <v>1434</v>
      </c>
      <c r="F546" s="451" t="s">
        <v>1860</v>
      </c>
      <c r="G546" s="452" t="s">
        <v>1436</v>
      </c>
      <c r="H546" s="453">
        <v>8600</v>
      </c>
      <c r="I546" s="452" t="s">
        <v>1707</v>
      </c>
      <c r="J546" s="452" t="s">
        <v>1438</v>
      </c>
      <c r="K546" s="452" t="s">
        <v>1438</v>
      </c>
      <c r="L546" s="452" t="s">
        <v>1439</v>
      </c>
      <c r="M546" s="452" t="s">
        <v>1440</v>
      </c>
      <c r="N546" s="454">
        <v>44384</v>
      </c>
      <c r="O546" s="452" t="s">
        <v>1440</v>
      </c>
      <c r="P546" s="454">
        <v>44468</v>
      </c>
    </row>
    <row r="547" spans="1:16" ht="21" x14ac:dyDescent="0.2">
      <c r="A547" s="451" t="s">
        <v>1992</v>
      </c>
      <c r="B547" s="451" t="s">
        <v>1708</v>
      </c>
      <c r="C547" s="451" t="s">
        <v>1432</v>
      </c>
      <c r="D547" s="451" t="s">
        <v>1531</v>
      </c>
      <c r="E547" s="451" t="s">
        <v>1568</v>
      </c>
      <c r="F547" s="451" t="s">
        <v>1716</v>
      </c>
      <c r="G547" s="452" t="s">
        <v>1436</v>
      </c>
      <c r="H547" s="453">
        <v>1232.5</v>
      </c>
      <c r="I547" s="452" t="s">
        <v>1627</v>
      </c>
      <c r="J547" s="455"/>
      <c r="K547" s="452" t="s">
        <v>1533</v>
      </c>
      <c r="L547" s="452" t="s">
        <v>1439</v>
      </c>
      <c r="M547" s="452" t="s">
        <v>1452</v>
      </c>
      <c r="N547" s="454">
        <v>44496</v>
      </c>
      <c r="O547" s="452" t="s">
        <v>1534</v>
      </c>
      <c r="P547" s="454">
        <v>44497</v>
      </c>
    </row>
    <row r="548" spans="1:16" ht="21" x14ac:dyDescent="0.2">
      <c r="A548" s="451" t="s">
        <v>1992</v>
      </c>
      <c r="B548" s="451" t="s">
        <v>1708</v>
      </c>
      <c r="C548" s="451" t="s">
        <v>1432</v>
      </c>
      <c r="D548" s="451" t="s">
        <v>1531</v>
      </c>
      <c r="E548" s="451" t="s">
        <v>1628</v>
      </c>
      <c r="F548" s="451" t="s">
        <v>1716</v>
      </c>
      <c r="G548" s="452" t="s">
        <v>1436</v>
      </c>
      <c r="H548" s="453">
        <v>1181.25</v>
      </c>
      <c r="I548" s="452" t="s">
        <v>1629</v>
      </c>
      <c r="J548" s="455"/>
      <c r="K548" s="452" t="s">
        <v>1533</v>
      </c>
      <c r="L548" s="452" t="s">
        <v>1439</v>
      </c>
      <c r="M548" s="452" t="s">
        <v>1452</v>
      </c>
      <c r="N548" s="454">
        <v>44496</v>
      </c>
      <c r="O548" s="452" t="s">
        <v>1534</v>
      </c>
      <c r="P548" s="454">
        <v>44497</v>
      </c>
    </row>
    <row r="549" spans="1:16" x14ac:dyDescent="0.2">
      <c r="A549" s="451" t="s">
        <v>1992</v>
      </c>
      <c r="B549" s="451" t="s">
        <v>1575</v>
      </c>
      <c r="C549" s="451" t="s">
        <v>1432</v>
      </c>
      <c r="D549" s="451" t="s">
        <v>1507</v>
      </c>
      <c r="E549" s="451" t="s">
        <v>1442</v>
      </c>
      <c r="F549" s="451" t="s">
        <v>1834</v>
      </c>
      <c r="G549" s="452" t="s">
        <v>1436</v>
      </c>
      <c r="H549" s="453">
        <v>21267</v>
      </c>
      <c r="I549" s="452" t="s">
        <v>1712</v>
      </c>
      <c r="J549" s="452" t="s">
        <v>1438</v>
      </c>
      <c r="K549" s="452" t="s">
        <v>1438</v>
      </c>
      <c r="L549" s="452" t="s">
        <v>1439</v>
      </c>
      <c r="M549" s="452" t="s">
        <v>1440</v>
      </c>
      <c r="N549" s="454">
        <v>44399</v>
      </c>
      <c r="O549" s="452" t="s">
        <v>1440</v>
      </c>
      <c r="P549" s="454">
        <v>44468</v>
      </c>
    </row>
    <row r="550" spans="1:16" ht="21" x14ac:dyDescent="0.2">
      <c r="A550" s="451" t="s">
        <v>1992</v>
      </c>
      <c r="B550" s="451" t="s">
        <v>1575</v>
      </c>
      <c r="C550" s="451" t="s">
        <v>1432</v>
      </c>
      <c r="D550" s="451" t="s">
        <v>1448</v>
      </c>
      <c r="E550" s="451" t="s">
        <v>1460</v>
      </c>
      <c r="F550" s="451" t="s">
        <v>1716</v>
      </c>
      <c r="G550" s="452" t="s">
        <v>1436</v>
      </c>
      <c r="H550" s="453">
        <v>17013</v>
      </c>
      <c r="I550" s="452" t="s">
        <v>1462</v>
      </c>
      <c r="J550" s="455"/>
      <c r="K550" s="452" t="s">
        <v>1533</v>
      </c>
      <c r="L550" s="452" t="s">
        <v>1439</v>
      </c>
      <c r="M550" s="452" t="s">
        <v>1452</v>
      </c>
      <c r="N550" s="454">
        <v>44550</v>
      </c>
      <c r="O550" s="452" t="s">
        <v>1453</v>
      </c>
      <c r="P550" s="454">
        <v>44553</v>
      </c>
    </row>
    <row r="551" spans="1:16" x14ac:dyDescent="0.2">
      <c r="A551" s="451" t="s">
        <v>1992</v>
      </c>
      <c r="B551" s="451" t="s">
        <v>1713</v>
      </c>
      <c r="C551" s="451" t="s">
        <v>1432</v>
      </c>
      <c r="D551" s="451" t="s">
        <v>1466</v>
      </c>
      <c r="E551" s="451" t="s">
        <v>1434</v>
      </c>
      <c r="F551" s="451" t="s">
        <v>1997</v>
      </c>
      <c r="G551" s="452" t="s">
        <v>1436</v>
      </c>
      <c r="H551" s="453">
        <v>7558</v>
      </c>
      <c r="I551" s="452" t="s">
        <v>1676</v>
      </c>
      <c r="J551" s="452" t="s">
        <v>1438</v>
      </c>
      <c r="K551" s="452" t="s">
        <v>1438</v>
      </c>
      <c r="L551" s="452" t="s">
        <v>1439</v>
      </c>
      <c r="M551" s="452" t="s">
        <v>1440</v>
      </c>
      <c r="N551" s="454">
        <v>44330</v>
      </c>
      <c r="O551" s="452" t="s">
        <v>1440</v>
      </c>
      <c r="P551" s="454">
        <v>44468</v>
      </c>
    </row>
    <row r="552" spans="1:16" x14ac:dyDescent="0.2">
      <c r="A552" s="451" t="s">
        <v>1992</v>
      </c>
      <c r="B552" s="451" t="s">
        <v>1713</v>
      </c>
      <c r="C552" s="451" t="s">
        <v>1432</v>
      </c>
      <c r="D552" s="451" t="s">
        <v>1507</v>
      </c>
      <c r="E552" s="451" t="s">
        <v>1442</v>
      </c>
      <c r="F552" s="451" t="s">
        <v>1998</v>
      </c>
      <c r="G552" s="452" t="s">
        <v>1436</v>
      </c>
      <c r="H552" s="453">
        <v>42460</v>
      </c>
      <c r="I552" s="452" t="s">
        <v>1640</v>
      </c>
      <c r="J552" s="452" t="s">
        <v>1438</v>
      </c>
      <c r="K552" s="452" t="s">
        <v>1438</v>
      </c>
      <c r="L552" s="452" t="s">
        <v>1439</v>
      </c>
      <c r="M552" s="452" t="s">
        <v>1440</v>
      </c>
      <c r="N552" s="454">
        <v>44384</v>
      </c>
      <c r="O552" s="452" t="s">
        <v>1440</v>
      </c>
      <c r="P552" s="454">
        <v>44468</v>
      </c>
    </row>
    <row r="553" spans="1:16" ht="21" x14ac:dyDescent="0.2">
      <c r="A553" s="451" t="s">
        <v>1992</v>
      </c>
      <c r="B553" s="451" t="s">
        <v>1713</v>
      </c>
      <c r="C553" s="451" t="s">
        <v>1432</v>
      </c>
      <c r="D553" s="451" t="s">
        <v>1540</v>
      </c>
      <c r="E553" s="451" t="s">
        <v>1677</v>
      </c>
      <c r="F553" s="451" t="s">
        <v>1606</v>
      </c>
      <c r="G553" s="452" t="s">
        <v>1436</v>
      </c>
      <c r="H553" s="453">
        <v>10611</v>
      </c>
      <c r="I553" s="452" t="s">
        <v>1678</v>
      </c>
      <c r="J553" s="455"/>
      <c r="K553" s="452" t="s">
        <v>1533</v>
      </c>
      <c r="L553" s="452" t="s">
        <v>1439</v>
      </c>
      <c r="M553" s="452" t="s">
        <v>1452</v>
      </c>
      <c r="N553" s="454">
        <v>44525</v>
      </c>
      <c r="O553" s="452" t="s">
        <v>1534</v>
      </c>
      <c r="P553" s="454">
        <v>44525</v>
      </c>
    </row>
    <row r="554" spans="1:16" x14ac:dyDescent="0.2">
      <c r="A554" s="451" t="s">
        <v>1992</v>
      </c>
      <c r="B554" s="451" t="s">
        <v>1717</v>
      </c>
      <c r="C554" s="451" t="s">
        <v>1432</v>
      </c>
      <c r="D554" s="451" t="s">
        <v>1433</v>
      </c>
      <c r="E554" s="451" t="s">
        <v>1434</v>
      </c>
      <c r="F554" s="451" t="s">
        <v>1835</v>
      </c>
      <c r="G554" s="452" t="s">
        <v>1436</v>
      </c>
      <c r="H554" s="453">
        <v>97864</v>
      </c>
      <c r="I554" s="452" t="s">
        <v>1654</v>
      </c>
      <c r="J554" s="452" t="s">
        <v>1438</v>
      </c>
      <c r="K554" s="452" t="s">
        <v>1438</v>
      </c>
      <c r="L554" s="452" t="s">
        <v>1439</v>
      </c>
      <c r="M554" s="452" t="s">
        <v>1440</v>
      </c>
      <c r="N554" s="454">
        <v>44312</v>
      </c>
      <c r="O554" s="452" t="s">
        <v>1440</v>
      </c>
      <c r="P554" s="454">
        <v>44468</v>
      </c>
    </row>
    <row r="555" spans="1:16" ht="21" x14ac:dyDescent="0.2">
      <c r="A555" s="451" t="s">
        <v>1999</v>
      </c>
      <c r="B555" s="451" t="s">
        <v>1463</v>
      </c>
      <c r="C555" s="451" t="s">
        <v>1432</v>
      </c>
      <c r="D555" s="451" t="s">
        <v>1433</v>
      </c>
      <c r="E555" s="451" t="s">
        <v>1434</v>
      </c>
      <c r="F555" s="451" t="s">
        <v>1936</v>
      </c>
      <c r="G555" s="452" t="s">
        <v>1436</v>
      </c>
      <c r="H555" s="453">
        <v>1688926</v>
      </c>
      <c r="I555" s="452" t="s">
        <v>1650</v>
      </c>
      <c r="J555" s="452" t="s">
        <v>1438</v>
      </c>
      <c r="K555" s="452" t="s">
        <v>1438</v>
      </c>
      <c r="L555" s="452" t="s">
        <v>1439</v>
      </c>
      <c r="M555" s="452" t="s">
        <v>1440</v>
      </c>
      <c r="N555" s="454">
        <v>44309</v>
      </c>
      <c r="O555" s="452" t="s">
        <v>1440</v>
      </c>
      <c r="P555" s="454">
        <v>44468</v>
      </c>
    </row>
    <row r="556" spans="1:16" x14ac:dyDescent="0.2">
      <c r="A556" s="451" t="s">
        <v>1999</v>
      </c>
      <c r="B556" s="451" t="s">
        <v>1693</v>
      </c>
      <c r="C556" s="451" t="s">
        <v>1432</v>
      </c>
      <c r="D556" s="451" t="s">
        <v>1433</v>
      </c>
      <c r="E556" s="451" t="s">
        <v>1434</v>
      </c>
      <c r="F556" s="451" t="s">
        <v>1614</v>
      </c>
      <c r="G556" s="452" t="s">
        <v>1436</v>
      </c>
      <c r="H556" s="453">
        <v>8684</v>
      </c>
      <c r="I556" s="452" t="s">
        <v>1648</v>
      </c>
      <c r="J556" s="452" t="s">
        <v>1438</v>
      </c>
      <c r="K556" s="452" t="s">
        <v>1438</v>
      </c>
      <c r="L556" s="452" t="s">
        <v>1439</v>
      </c>
      <c r="M556" s="452" t="s">
        <v>1440</v>
      </c>
      <c r="N556" s="454">
        <v>44309</v>
      </c>
      <c r="O556" s="452" t="s">
        <v>1440</v>
      </c>
      <c r="P556" s="454">
        <v>44468</v>
      </c>
    </row>
    <row r="557" spans="1:16" x14ac:dyDescent="0.2">
      <c r="A557" s="451" t="s">
        <v>1999</v>
      </c>
      <c r="B557" s="451" t="s">
        <v>1695</v>
      </c>
      <c r="C557" s="451" t="s">
        <v>1432</v>
      </c>
      <c r="D557" s="451" t="s">
        <v>1466</v>
      </c>
      <c r="E557" s="451" t="s">
        <v>1434</v>
      </c>
      <c r="F557" s="451" t="s">
        <v>2000</v>
      </c>
      <c r="G557" s="452" t="s">
        <v>1436</v>
      </c>
      <c r="H557" s="453">
        <v>202201.24</v>
      </c>
      <c r="I557" s="452" t="s">
        <v>1655</v>
      </c>
      <c r="J557" s="452" t="s">
        <v>1438</v>
      </c>
      <c r="K557" s="452" t="s">
        <v>1438</v>
      </c>
      <c r="L557" s="452" t="s">
        <v>1439</v>
      </c>
      <c r="M557" s="452" t="s">
        <v>1440</v>
      </c>
      <c r="N557" s="454">
        <v>44341</v>
      </c>
      <c r="O557" s="452" t="s">
        <v>1440</v>
      </c>
      <c r="P557" s="454">
        <v>44468</v>
      </c>
    </row>
    <row r="558" spans="1:16" x14ac:dyDescent="0.2">
      <c r="A558" s="451" t="s">
        <v>1999</v>
      </c>
      <c r="B558" s="451" t="s">
        <v>1697</v>
      </c>
      <c r="C558" s="451" t="s">
        <v>1432</v>
      </c>
      <c r="D558" s="451" t="s">
        <v>1433</v>
      </c>
      <c r="E558" s="451" t="s">
        <v>1434</v>
      </c>
      <c r="F558" s="451" t="s">
        <v>2001</v>
      </c>
      <c r="G558" s="452" t="s">
        <v>1436</v>
      </c>
      <c r="H558" s="453">
        <v>43890</v>
      </c>
      <c r="I558" s="452" t="s">
        <v>1670</v>
      </c>
      <c r="J558" s="452" t="s">
        <v>1438</v>
      </c>
      <c r="K558" s="452" t="s">
        <v>1438</v>
      </c>
      <c r="L558" s="452" t="s">
        <v>1439</v>
      </c>
      <c r="M558" s="452" t="s">
        <v>1440</v>
      </c>
      <c r="N558" s="454">
        <v>44309</v>
      </c>
      <c r="O558" s="452" t="s">
        <v>1440</v>
      </c>
      <c r="P558" s="454">
        <v>44468</v>
      </c>
    </row>
    <row r="559" spans="1:16" x14ac:dyDescent="0.2">
      <c r="A559" s="451" t="s">
        <v>1999</v>
      </c>
      <c r="B559" s="451" t="s">
        <v>1697</v>
      </c>
      <c r="C559" s="451" t="s">
        <v>1432</v>
      </c>
      <c r="D559" s="451" t="s">
        <v>1448</v>
      </c>
      <c r="E559" s="451" t="s">
        <v>1544</v>
      </c>
      <c r="F559" s="451" t="s">
        <v>2002</v>
      </c>
      <c r="G559" s="452" t="s">
        <v>1436</v>
      </c>
      <c r="H559" s="453">
        <v>3831</v>
      </c>
      <c r="I559" s="452" t="s">
        <v>1564</v>
      </c>
      <c r="J559" s="455"/>
      <c r="K559" s="452" t="s">
        <v>1533</v>
      </c>
      <c r="L559" s="452" t="s">
        <v>1439</v>
      </c>
      <c r="M559" s="452" t="s">
        <v>1452</v>
      </c>
      <c r="N559" s="454">
        <v>44539</v>
      </c>
      <c r="O559" s="452" t="s">
        <v>1453</v>
      </c>
      <c r="P559" s="454">
        <v>44544</v>
      </c>
    </row>
    <row r="560" spans="1:16" ht="21" x14ac:dyDescent="0.2">
      <c r="A560" s="451" t="s">
        <v>1999</v>
      </c>
      <c r="B560" s="451" t="s">
        <v>1703</v>
      </c>
      <c r="C560" s="451" t="s">
        <v>1432</v>
      </c>
      <c r="D560" s="451" t="s">
        <v>1491</v>
      </c>
      <c r="E560" s="451" t="s">
        <v>1434</v>
      </c>
      <c r="F560" s="451" t="s">
        <v>2003</v>
      </c>
      <c r="G560" s="452" t="s">
        <v>1436</v>
      </c>
      <c r="H560" s="453">
        <v>14630</v>
      </c>
      <c r="I560" s="452" t="s">
        <v>1613</v>
      </c>
      <c r="J560" s="452" t="s">
        <v>1438</v>
      </c>
      <c r="K560" s="452" t="s">
        <v>1438</v>
      </c>
      <c r="L560" s="452" t="s">
        <v>1439</v>
      </c>
      <c r="M560" s="452" t="s">
        <v>1440</v>
      </c>
      <c r="N560" s="454">
        <v>44370</v>
      </c>
      <c r="O560" s="452" t="s">
        <v>1440</v>
      </c>
      <c r="P560" s="454">
        <v>44468</v>
      </c>
    </row>
    <row r="561" spans="1:16" ht="21" x14ac:dyDescent="0.2">
      <c r="A561" s="451" t="s">
        <v>1999</v>
      </c>
      <c r="B561" s="451" t="s">
        <v>1703</v>
      </c>
      <c r="C561" s="451" t="s">
        <v>1432</v>
      </c>
      <c r="D561" s="451" t="s">
        <v>1491</v>
      </c>
      <c r="E561" s="451" t="s">
        <v>1434</v>
      </c>
      <c r="F561" s="451" t="s">
        <v>2004</v>
      </c>
      <c r="G561" s="452" t="s">
        <v>1436</v>
      </c>
      <c r="H561" s="453">
        <v>1940</v>
      </c>
      <c r="I561" s="452" t="s">
        <v>1609</v>
      </c>
      <c r="J561" s="452" t="s">
        <v>1438</v>
      </c>
      <c r="K561" s="452" t="s">
        <v>1438</v>
      </c>
      <c r="L561" s="452" t="s">
        <v>1439</v>
      </c>
      <c r="M561" s="452" t="s">
        <v>1440</v>
      </c>
      <c r="N561" s="454">
        <v>44370</v>
      </c>
      <c r="O561" s="452" t="s">
        <v>1440</v>
      </c>
      <c r="P561" s="454">
        <v>44468</v>
      </c>
    </row>
    <row r="562" spans="1:16" ht="21" x14ac:dyDescent="0.2">
      <c r="A562" s="451" t="s">
        <v>1999</v>
      </c>
      <c r="B562" s="451" t="s">
        <v>1703</v>
      </c>
      <c r="C562" s="451" t="s">
        <v>1432</v>
      </c>
      <c r="D562" s="451" t="s">
        <v>1507</v>
      </c>
      <c r="E562" s="451" t="s">
        <v>1442</v>
      </c>
      <c r="F562" s="451" t="s">
        <v>2005</v>
      </c>
      <c r="G562" s="452" t="s">
        <v>1436</v>
      </c>
      <c r="H562" s="453">
        <v>-14630</v>
      </c>
      <c r="I562" s="452" t="s">
        <v>1707</v>
      </c>
      <c r="J562" s="452" t="s">
        <v>1438</v>
      </c>
      <c r="K562" s="452" t="s">
        <v>1438</v>
      </c>
      <c r="L562" s="452" t="s">
        <v>1439</v>
      </c>
      <c r="M562" s="452" t="s">
        <v>1440</v>
      </c>
      <c r="N562" s="454">
        <v>44384</v>
      </c>
      <c r="O562" s="452" t="s">
        <v>1440</v>
      </c>
      <c r="P562" s="454">
        <v>44468</v>
      </c>
    </row>
    <row r="563" spans="1:16" x14ac:dyDescent="0.2">
      <c r="A563" s="451" t="s">
        <v>1999</v>
      </c>
      <c r="B563" s="451" t="s">
        <v>1758</v>
      </c>
      <c r="C563" s="451" t="s">
        <v>1432</v>
      </c>
      <c r="D563" s="451" t="s">
        <v>1466</v>
      </c>
      <c r="E563" s="451" t="s">
        <v>1442</v>
      </c>
      <c r="F563" s="451" t="s">
        <v>2006</v>
      </c>
      <c r="G563" s="452" t="s">
        <v>1436</v>
      </c>
      <c r="H563" s="453">
        <v>3154.38</v>
      </c>
      <c r="I563" s="452" t="s">
        <v>1476</v>
      </c>
      <c r="J563" s="452" t="s">
        <v>1438</v>
      </c>
      <c r="K563" s="452" t="s">
        <v>1438</v>
      </c>
      <c r="L563" s="452" t="s">
        <v>1439</v>
      </c>
      <c r="M563" s="452" t="s">
        <v>1440</v>
      </c>
      <c r="N563" s="454">
        <v>44329</v>
      </c>
      <c r="O563" s="452" t="s">
        <v>1440</v>
      </c>
      <c r="P563" s="454">
        <v>44468</v>
      </c>
    </row>
    <row r="564" spans="1:16" x14ac:dyDescent="0.2">
      <c r="A564" s="451" t="s">
        <v>1999</v>
      </c>
      <c r="B564" s="451" t="s">
        <v>1708</v>
      </c>
      <c r="C564" s="451" t="s">
        <v>1432</v>
      </c>
      <c r="D564" s="451" t="s">
        <v>1507</v>
      </c>
      <c r="E564" s="451" t="s">
        <v>1442</v>
      </c>
      <c r="F564" s="451" t="s">
        <v>1800</v>
      </c>
      <c r="G564" s="452" t="s">
        <v>1436</v>
      </c>
      <c r="H564" s="453">
        <v>14630</v>
      </c>
      <c r="I564" s="452" t="s">
        <v>1707</v>
      </c>
      <c r="J564" s="452" t="s">
        <v>1438</v>
      </c>
      <c r="K564" s="452" t="s">
        <v>1438</v>
      </c>
      <c r="L564" s="452" t="s">
        <v>1439</v>
      </c>
      <c r="M564" s="452" t="s">
        <v>1440</v>
      </c>
      <c r="N564" s="454">
        <v>44384</v>
      </c>
      <c r="O564" s="452" t="s">
        <v>1440</v>
      </c>
      <c r="P564" s="454">
        <v>44468</v>
      </c>
    </row>
    <row r="565" spans="1:16" ht="21" x14ac:dyDescent="0.2">
      <c r="A565" s="451" t="s">
        <v>1999</v>
      </c>
      <c r="B565" s="451" t="s">
        <v>1708</v>
      </c>
      <c r="C565" s="451" t="s">
        <v>1432</v>
      </c>
      <c r="D565" s="451" t="s">
        <v>1531</v>
      </c>
      <c r="E565" s="451" t="s">
        <v>1568</v>
      </c>
      <c r="F565" s="451" t="s">
        <v>1620</v>
      </c>
      <c r="G565" s="452" t="s">
        <v>1436</v>
      </c>
      <c r="H565" s="453">
        <v>1921.25</v>
      </c>
      <c r="I565" s="452" t="s">
        <v>1627</v>
      </c>
      <c r="J565" s="455"/>
      <c r="K565" s="452" t="s">
        <v>1533</v>
      </c>
      <c r="L565" s="452" t="s">
        <v>1439</v>
      </c>
      <c r="M565" s="452" t="s">
        <v>1452</v>
      </c>
      <c r="N565" s="454">
        <v>44496</v>
      </c>
      <c r="O565" s="452" t="s">
        <v>1534</v>
      </c>
      <c r="P565" s="454">
        <v>44497</v>
      </c>
    </row>
    <row r="566" spans="1:16" ht="21" x14ac:dyDescent="0.2">
      <c r="A566" s="451" t="s">
        <v>1999</v>
      </c>
      <c r="B566" s="451" t="s">
        <v>1708</v>
      </c>
      <c r="C566" s="451" t="s">
        <v>1432</v>
      </c>
      <c r="D566" s="451" t="s">
        <v>1531</v>
      </c>
      <c r="E566" s="451" t="s">
        <v>1628</v>
      </c>
      <c r="F566" s="451" t="s">
        <v>1620</v>
      </c>
      <c r="G566" s="452" t="s">
        <v>1436</v>
      </c>
      <c r="H566" s="453">
        <v>1653.75</v>
      </c>
      <c r="I566" s="452" t="s">
        <v>1629</v>
      </c>
      <c r="J566" s="455"/>
      <c r="K566" s="452" t="s">
        <v>1533</v>
      </c>
      <c r="L566" s="452" t="s">
        <v>1439</v>
      </c>
      <c r="M566" s="452" t="s">
        <v>1452</v>
      </c>
      <c r="N566" s="454">
        <v>44496</v>
      </c>
      <c r="O566" s="452" t="s">
        <v>1534</v>
      </c>
      <c r="P566" s="454">
        <v>44497</v>
      </c>
    </row>
    <row r="567" spans="1:16" x14ac:dyDescent="0.2">
      <c r="A567" s="451" t="s">
        <v>1999</v>
      </c>
      <c r="B567" s="451" t="s">
        <v>1575</v>
      </c>
      <c r="C567" s="451" t="s">
        <v>1432</v>
      </c>
      <c r="D567" s="451" t="s">
        <v>1507</v>
      </c>
      <c r="E567" s="451" t="s">
        <v>1442</v>
      </c>
      <c r="F567" s="451" t="s">
        <v>2007</v>
      </c>
      <c r="G567" s="452" t="s">
        <v>1436</v>
      </c>
      <c r="H567" s="453">
        <v>29929</v>
      </c>
      <c r="I567" s="452" t="s">
        <v>1712</v>
      </c>
      <c r="J567" s="452" t="s">
        <v>1438</v>
      </c>
      <c r="K567" s="452" t="s">
        <v>1438</v>
      </c>
      <c r="L567" s="452" t="s">
        <v>1439</v>
      </c>
      <c r="M567" s="452" t="s">
        <v>1440</v>
      </c>
      <c r="N567" s="454">
        <v>44399</v>
      </c>
      <c r="O567" s="452" t="s">
        <v>1440</v>
      </c>
      <c r="P567" s="454">
        <v>44468</v>
      </c>
    </row>
    <row r="568" spans="1:16" ht="21" x14ac:dyDescent="0.2">
      <c r="A568" s="451" t="s">
        <v>1999</v>
      </c>
      <c r="B568" s="451" t="s">
        <v>1575</v>
      </c>
      <c r="C568" s="451" t="s">
        <v>1432</v>
      </c>
      <c r="D568" s="451" t="s">
        <v>1448</v>
      </c>
      <c r="E568" s="451" t="s">
        <v>1460</v>
      </c>
      <c r="F568" s="451" t="s">
        <v>1620</v>
      </c>
      <c r="G568" s="452" t="s">
        <v>1436</v>
      </c>
      <c r="H568" s="453">
        <v>26095</v>
      </c>
      <c r="I568" s="452" t="s">
        <v>1462</v>
      </c>
      <c r="J568" s="455"/>
      <c r="K568" s="452" t="s">
        <v>1533</v>
      </c>
      <c r="L568" s="452" t="s">
        <v>1439</v>
      </c>
      <c r="M568" s="452" t="s">
        <v>1452</v>
      </c>
      <c r="N568" s="454">
        <v>44550</v>
      </c>
      <c r="O568" s="452" t="s">
        <v>1453</v>
      </c>
      <c r="P568" s="454">
        <v>44553</v>
      </c>
    </row>
    <row r="569" spans="1:16" ht="21" x14ac:dyDescent="0.2">
      <c r="A569" s="451" t="s">
        <v>1999</v>
      </c>
      <c r="B569" s="451" t="s">
        <v>1575</v>
      </c>
      <c r="C569" s="451" t="s">
        <v>1432</v>
      </c>
      <c r="D569" s="451" t="s">
        <v>1448</v>
      </c>
      <c r="E569" s="451" t="s">
        <v>1677</v>
      </c>
      <c r="F569" s="451" t="s">
        <v>1545</v>
      </c>
      <c r="G569" s="452" t="s">
        <v>1436</v>
      </c>
      <c r="H569" s="453">
        <v>1700</v>
      </c>
      <c r="I569" s="452" t="s">
        <v>2008</v>
      </c>
      <c r="J569" s="455"/>
      <c r="K569" s="452" t="s">
        <v>1533</v>
      </c>
      <c r="L569" s="452" t="s">
        <v>1439</v>
      </c>
      <c r="M569" s="452" t="s">
        <v>1452</v>
      </c>
      <c r="N569" s="454">
        <v>44560</v>
      </c>
      <c r="O569" s="452" t="s">
        <v>1534</v>
      </c>
      <c r="P569" s="454">
        <v>44560</v>
      </c>
    </row>
    <row r="570" spans="1:16" x14ac:dyDescent="0.2">
      <c r="A570" s="451" t="s">
        <v>1999</v>
      </c>
      <c r="B570" s="451" t="s">
        <v>1713</v>
      </c>
      <c r="C570" s="451" t="s">
        <v>1432</v>
      </c>
      <c r="D570" s="451" t="s">
        <v>1466</v>
      </c>
      <c r="E570" s="451" t="s">
        <v>1442</v>
      </c>
      <c r="F570" s="451" t="s">
        <v>2009</v>
      </c>
      <c r="G570" s="452" t="s">
        <v>1436</v>
      </c>
      <c r="H570" s="453">
        <v>8258</v>
      </c>
      <c r="I570" s="452" t="s">
        <v>1676</v>
      </c>
      <c r="J570" s="452" t="s">
        <v>1438</v>
      </c>
      <c r="K570" s="452" t="s">
        <v>1438</v>
      </c>
      <c r="L570" s="452" t="s">
        <v>1439</v>
      </c>
      <c r="M570" s="452" t="s">
        <v>1440</v>
      </c>
      <c r="N570" s="454">
        <v>44330</v>
      </c>
      <c r="O570" s="452" t="s">
        <v>1440</v>
      </c>
      <c r="P570" s="454">
        <v>44468</v>
      </c>
    </row>
    <row r="571" spans="1:16" x14ac:dyDescent="0.2">
      <c r="A571" s="451" t="s">
        <v>1999</v>
      </c>
      <c r="B571" s="451" t="s">
        <v>1713</v>
      </c>
      <c r="C571" s="451" t="s">
        <v>1432</v>
      </c>
      <c r="D571" s="451" t="s">
        <v>1507</v>
      </c>
      <c r="E571" s="451" t="s">
        <v>1434</v>
      </c>
      <c r="F571" s="451" t="s">
        <v>1762</v>
      </c>
      <c r="G571" s="452" t="s">
        <v>1436</v>
      </c>
      <c r="H571" s="453">
        <v>53075</v>
      </c>
      <c r="I571" s="452" t="s">
        <v>1640</v>
      </c>
      <c r="J571" s="452" t="s">
        <v>1438</v>
      </c>
      <c r="K571" s="452" t="s">
        <v>1438</v>
      </c>
      <c r="L571" s="452" t="s">
        <v>1439</v>
      </c>
      <c r="M571" s="452" t="s">
        <v>1440</v>
      </c>
      <c r="N571" s="454">
        <v>44384</v>
      </c>
      <c r="O571" s="452" t="s">
        <v>1440</v>
      </c>
      <c r="P571" s="454">
        <v>44468</v>
      </c>
    </row>
    <row r="572" spans="1:16" ht="21" x14ac:dyDescent="0.2">
      <c r="A572" s="451" t="s">
        <v>1999</v>
      </c>
      <c r="B572" s="451" t="s">
        <v>1713</v>
      </c>
      <c r="C572" s="451" t="s">
        <v>1432</v>
      </c>
      <c r="D572" s="451" t="s">
        <v>1540</v>
      </c>
      <c r="E572" s="451" t="s">
        <v>1677</v>
      </c>
      <c r="F572" s="451" t="s">
        <v>2010</v>
      </c>
      <c r="G572" s="452" t="s">
        <v>1436</v>
      </c>
      <c r="H572" s="453">
        <v>11544</v>
      </c>
      <c r="I572" s="452" t="s">
        <v>1678</v>
      </c>
      <c r="J572" s="455"/>
      <c r="K572" s="452" t="s">
        <v>1533</v>
      </c>
      <c r="L572" s="452" t="s">
        <v>1439</v>
      </c>
      <c r="M572" s="452" t="s">
        <v>1452</v>
      </c>
      <c r="N572" s="454">
        <v>44525</v>
      </c>
      <c r="O572" s="452" t="s">
        <v>1534</v>
      </c>
      <c r="P572" s="454">
        <v>44525</v>
      </c>
    </row>
    <row r="573" spans="1:16" x14ac:dyDescent="0.2">
      <c r="A573" s="451" t="s">
        <v>1999</v>
      </c>
      <c r="B573" s="451" t="s">
        <v>1717</v>
      </c>
      <c r="C573" s="451" t="s">
        <v>1432</v>
      </c>
      <c r="D573" s="451" t="s">
        <v>1433</v>
      </c>
      <c r="E573" s="451" t="s">
        <v>1442</v>
      </c>
      <c r="F573" s="451" t="s">
        <v>2011</v>
      </c>
      <c r="G573" s="452" t="s">
        <v>1436</v>
      </c>
      <c r="H573" s="453">
        <v>128973</v>
      </c>
      <c r="I573" s="452" t="s">
        <v>1654</v>
      </c>
      <c r="J573" s="452" t="s">
        <v>1438</v>
      </c>
      <c r="K573" s="452" t="s">
        <v>1438</v>
      </c>
      <c r="L573" s="452" t="s">
        <v>1439</v>
      </c>
      <c r="M573" s="452" t="s">
        <v>1440</v>
      </c>
      <c r="N573" s="454">
        <v>44312</v>
      </c>
      <c r="O573" s="452" t="s">
        <v>1440</v>
      </c>
      <c r="P573" s="454">
        <v>44468</v>
      </c>
    </row>
    <row r="574" spans="1:16" ht="21" x14ac:dyDescent="0.2">
      <c r="A574" s="451" t="s">
        <v>2012</v>
      </c>
      <c r="B574" s="451" t="s">
        <v>1463</v>
      </c>
      <c r="C574" s="451" t="s">
        <v>1432</v>
      </c>
      <c r="D574" s="451" t="s">
        <v>1433</v>
      </c>
      <c r="E574" s="451" t="s">
        <v>1442</v>
      </c>
      <c r="F574" s="451" t="s">
        <v>2013</v>
      </c>
      <c r="G574" s="452" t="s">
        <v>1436</v>
      </c>
      <c r="H574" s="453">
        <v>901248</v>
      </c>
      <c r="I574" s="452" t="s">
        <v>1650</v>
      </c>
      <c r="J574" s="452" t="s">
        <v>1438</v>
      </c>
      <c r="K574" s="452" t="s">
        <v>1438</v>
      </c>
      <c r="L574" s="452" t="s">
        <v>1439</v>
      </c>
      <c r="M574" s="452" t="s">
        <v>1440</v>
      </c>
      <c r="N574" s="454">
        <v>44309</v>
      </c>
      <c r="O574" s="452" t="s">
        <v>1440</v>
      </c>
      <c r="P574" s="454">
        <v>44468</v>
      </c>
    </row>
    <row r="575" spans="1:16" x14ac:dyDescent="0.2">
      <c r="A575" s="451" t="s">
        <v>2012</v>
      </c>
      <c r="B575" s="451" t="s">
        <v>1693</v>
      </c>
      <c r="C575" s="451" t="s">
        <v>1432</v>
      </c>
      <c r="D575" s="451" t="s">
        <v>1433</v>
      </c>
      <c r="E575" s="451" t="s">
        <v>1442</v>
      </c>
      <c r="F575" s="451" t="s">
        <v>1573</v>
      </c>
      <c r="G575" s="452" t="s">
        <v>1436</v>
      </c>
      <c r="H575" s="453">
        <v>6006</v>
      </c>
      <c r="I575" s="452" t="s">
        <v>1648</v>
      </c>
      <c r="J575" s="452" t="s">
        <v>1438</v>
      </c>
      <c r="K575" s="452" t="s">
        <v>1438</v>
      </c>
      <c r="L575" s="452" t="s">
        <v>1439</v>
      </c>
      <c r="M575" s="452" t="s">
        <v>1440</v>
      </c>
      <c r="N575" s="454">
        <v>44309</v>
      </c>
      <c r="O575" s="452" t="s">
        <v>1440</v>
      </c>
      <c r="P575" s="454">
        <v>44468</v>
      </c>
    </row>
    <row r="576" spans="1:16" x14ac:dyDescent="0.2">
      <c r="A576" s="451" t="s">
        <v>2012</v>
      </c>
      <c r="B576" s="451" t="s">
        <v>1695</v>
      </c>
      <c r="C576" s="451" t="s">
        <v>1432</v>
      </c>
      <c r="D576" s="451" t="s">
        <v>1466</v>
      </c>
      <c r="E576" s="451" t="s">
        <v>1434</v>
      </c>
      <c r="F576" s="451" t="s">
        <v>2014</v>
      </c>
      <c r="G576" s="452" t="s">
        <v>1436</v>
      </c>
      <c r="H576" s="453">
        <v>82650.740000000005</v>
      </c>
      <c r="I576" s="452" t="s">
        <v>1655</v>
      </c>
      <c r="J576" s="452" t="s">
        <v>1438</v>
      </c>
      <c r="K576" s="452" t="s">
        <v>1438</v>
      </c>
      <c r="L576" s="452" t="s">
        <v>1439</v>
      </c>
      <c r="M576" s="452" t="s">
        <v>1440</v>
      </c>
      <c r="N576" s="454">
        <v>44341</v>
      </c>
      <c r="O576" s="452" t="s">
        <v>1440</v>
      </c>
      <c r="P576" s="454">
        <v>44468</v>
      </c>
    </row>
    <row r="577" spans="1:16" x14ac:dyDescent="0.2">
      <c r="A577" s="451" t="s">
        <v>2012</v>
      </c>
      <c r="B577" s="451" t="s">
        <v>1697</v>
      </c>
      <c r="C577" s="451" t="s">
        <v>1432</v>
      </c>
      <c r="D577" s="451" t="s">
        <v>1433</v>
      </c>
      <c r="E577" s="451" t="s">
        <v>1442</v>
      </c>
      <c r="F577" s="451" t="s">
        <v>2015</v>
      </c>
      <c r="G577" s="452" t="s">
        <v>1436</v>
      </c>
      <c r="H577" s="453">
        <v>30354</v>
      </c>
      <c r="I577" s="452" t="s">
        <v>1670</v>
      </c>
      <c r="J577" s="452" t="s">
        <v>1438</v>
      </c>
      <c r="K577" s="452" t="s">
        <v>1438</v>
      </c>
      <c r="L577" s="452" t="s">
        <v>1439</v>
      </c>
      <c r="M577" s="452" t="s">
        <v>1440</v>
      </c>
      <c r="N577" s="454">
        <v>44309</v>
      </c>
      <c r="O577" s="452" t="s">
        <v>1440</v>
      </c>
      <c r="P577" s="454">
        <v>44468</v>
      </c>
    </row>
    <row r="578" spans="1:16" ht="21" x14ac:dyDescent="0.2">
      <c r="A578" s="451" t="s">
        <v>2012</v>
      </c>
      <c r="B578" s="451" t="s">
        <v>1703</v>
      </c>
      <c r="C578" s="451" t="s">
        <v>1432</v>
      </c>
      <c r="D578" s="451" t="s">
        <v>1491</v>
      </c>
      <c r="E578" s="451" t="s">
        <v>1442</v>
      </c>
      <c r="F578" s="451" t="s">
        <v>1917</v>
      </c>
      <c r="G578" s="452" t="s">
        <v>1436</v>
      </c>
      <c r="H578" s="453">
        <v>8060</v>
      </c>
      <c r="I578" s="452" t="s">
        <v>1613</v>
      </c>
      <c r="J578" s="452" t="s">
        <v>1438</v>
      </c>
      <c r="K578" s="452" t="s">
        <v>1438</v>
      </c>
      <c r="L578" s="452" t="s">
        <v>1439</v>
      </c>
      <c r="M578" s="452" t="s">
        <v>1440</v>
      </c>
      <c r="N578" s="454">
        <v>44370</v>
      </c>
      <c r="O578" s="452" t="s">
        <v>1440</v>
      </c>
      <c r="P578" s="454">
        <v>44468</v>
      </c>
    </row>
    <row r="579" spans="1:16" ht="21" x14ac:dyDescent="0.2">
      <c r="A579" s="451" t="s">
        <v>2012</v>
      </c>
      <c r="B579" s="451" t="s">
        <v>1703</v>
      </c>
      <c r="C579" s="451" t="s">
        <v>1432</v>
      </c>
      <c r="D579" s="451" t="s">
        <v>1491</v>
      </c>
      <c r="E579" s="451" t="s">
        <v>1434</v>
      </c>
      <c r="F579" s="451" t="s">
        <v>1658</v>
      </c>
      <c r="G579" s="452" t="s">
        <v>1436</v>
      </c>
      <c r="H579" s="453">
        <v>1080</v>
      </c>
      <c r="I579" s="452" t="s">
        <v>1609</v>
      </c>
      <c r="J579" s="452" t="s">
        <v>1438</v>
      </c>
      <c r="K579" s="452" t="s">
        <v>1438</v>
      </c>
      <c r="L579" s="452" t="s">
        <v>1439</v>
      </c>
      <c r="M579" s="452" t="s">
        <v>1440</v>
      </c>
      <c r="N579" s="454">
        <v>44370</v>
      </c>
      <c r="O579" s="452" t="s">
        <v>1440</v>
      </c>
      <c r="P579" s="454">
        <v>44468</v>
      </c>
    </row>
    <row r="580" spans="1:16" ht="21" x14ac:dyDescent="0.2">
      <c r="A580" s="451" t="s">
        <v>2012</v>
      </c>
      <c r="B580" s="451" t="s">
        <v>1703</v>
      </c>
      <c r="C580" s="451" t="s">
        <v>1432</v>
      </c>
      <c r="D580" s="451" t="s">
        <v>1507</v>
      </c>
      <c r="E580" s="451" t="s">
        <v>1442</v>
      </c>
      <c r="F580" s="451" t="s">
        <v>1966</v>
      </c>
      <c r="G580" s="452" t="s">
        <v>1436</v>
      </c>
      <c r="H580" s="453">
        <v>-8060</v>
      </c>
      <c r="I580" s="452" t="s">
        <v>1707</v>
      </c>
      <c r="J580" s="452" t="s">
        <v>1438</v>
      </c>
      <c r="K580" s="452" t="s">
        <v>1438</v>
      </c>
      <c r="L580" s="452" t="s">
        <v>1439</v>
      </c>
      <c r="M580" s="452" t="s">
        <v>1440</v>
      </c>
      <c r="N580" s="454">
        <v>44384</v>
      </c>
      <c r="O580" s="452" t="s">
        <v>1440</v>
      </c>
      <c r="P580" s="454">
        <v>44468</v>
      </c>
    </row>
    <row r="581" spans="1:16" ht="21" x14ac:dyDescent="0.2">
      <c r="A581" s="451" t="s">
        <v>2012</v>
      </c>
      <c r="B581" s="451" t="s">
        <v>1758</v>
      </c>
      <c r="C581" s="451" t="s">
        <v>1432</v>
      </c>
      <c r="D581" s="451" t="s">
        <v>1448</v>
      </c>
      <c r="E581" s="451" t="s">
        <v>1570</v>
      </c>
      <c r="F581" s="451" t="s">
        <v>1754</v>
      </c>
      <c r="G581" s="452" t="s">
        <v>1436</v>
      </c>
      <c r="H581" s="453">
        <v>2993</v>
      </c>
      <c r="I581" s="452" t="s">
        <v>1572</v>
      </c>
      <c r="J581" s="455"/>
      <c r="K581" s="452" t="s">
        <v>1533</v>
      </c>
      <c r="L581" s="452" t="s">
        <v>1439</v>
      </c>
      <c r="M581" s="452" t="s">
        <v>1452</v>
      </c>
      <c r="N581" s="454">
        <v>44554</v>
      </c>
      <c r="O581" s="452" t="s">
        <v>1534</v>
      </c>
      <c r="P581" s="454">
        <v>44560</v>
      </c>
    </row>
    <row r="582" spans="1:16" x14ac:dyDescent="0.2">
      <c r="A582" s="451" t="s">
        <v>2012</v>
      </c>
      <c r="B582" s="451" t="s">
        <v>1708</v>
      </c>
      <c r="C582" s="451" t="s">
        <v>1432</v>
      </c>
      <c r="D582" s="451" t="s">
        <v>1507</v>
      </c>
      <c r="E582" s="451" t="s">
        <v>1442</v>
      </c>
      <c r="F582" s="451" t="s">
        <v>2016</v>
      </c>
      <c r="G582" s="452" t="s">
        <v>1436</v>
      </c>
      <c r="H582" s="453">
        <v>8060</v>
      </c>
      <c r="I582" s="452" t="s">
        <v>1707</v>
      </c>
      <c r="J582" s="452" t="s">
        <v>1438</v>
      </c>
      <c r="K582" s="452" t="s">
        <v>1438</v>
      </c>
      <c r="L582" s="452" t="s">
        <v>1439</v>
      </c>
      <c r="M582" s="452" t="s">
        <v>1440</v>
      </c>
      <c r="N582" s="454">
        <v>44384</v>
      </c>
      <c r="O582" s="452" t="s">
        <v>1440</v>
      </c>
      <c r="P582" s="454">
        <v>44468</v>
      </c>
    </row>
    <row r="583" spans="1:16" ht="21" x14ac:dyDescent="0.2">
      <c r="A583" s="451" t="s">
        <v>2012</v>
      </c>
      <c r="B583" s="451" t="s">
        <v>1708</v>
      </c>
      <c r="C583" s="451" t="s">
        <v>1432</v>
      </c>
      <c r="D583" s="451" t="s">
        <v>1531</v>
      </c>
      <c r="E583" s="451" t="s">
        <v>1568</v>
      </c>
      <c r="F583" s="451" t="s">
        <v>1748</v>
      </c>
      <c r="G583" s="452" t="s">
        <v>1436</v>
      </c>
      <c r="H583" s="453">
        <v>1377.5</v>
      </c>
      <c r="I583" s="452" t="s">
        <v>1627</v>
      </c>
      <c r="J583" s="455"/>
      <c r="K583" s="452" t="s">
        <v>1533</v>
      </c>
      <c r="L583" s="452" t="s">
        <v>1439</v>
      </c>
      <c r="M583" s="452" t="s">
        <v>1452</v>
      </c>
      <c r="N583" s="454">
        <v>44496</v>
      </c>
      <c r="O583" s="452" t="s">
        <v>1534</v>
      </c>
      <c r="P583" s="454">
        <v>44497</v>
      </c>
    </row>
    <row r="584" spans="1:16" ht="21" x14ac:dyDescent="0.2">
      <c r="A584" s="451" t="s">
        <v>2012</v>
      </c>
      <c r="B584" s="451" t="s">
        <v>1708</v>
      </c>
      <c r="C584" s="451" t="s">
        <v>1432</v>
      </c>
      <c r="D584" s="451" t="s">
        <v>1531</v>
      </c>
      <c r="E584" s="451" t="s">
        <v>1628</v>
      </c>
      <c r="F584" s="451" t="s">
        <v>1748</v>
      </c>
      <c r="G584" s="452" t="s">
        <v>1436</v>
      </c>
      <c r="H584" s="453">
        <v>1358.44</v>
      </c>
      <c r="I584" s="452" t="s">
        <v>1629</v>
      </c>
      <c r="J584" s="455"/>
      <c r="K584" s="452" t="s">
        <v>1533</v>
      </c>
      <c r="L584" s="452" t="s">
        <v>1439</v>
      </c>
      <c r="M584" s="452" t="s">
        <v>1452</v>
      </c>
      <c r="N584" s="454">
        <v>44496</v>
      </c>
      <c r="O584" s="452" t="s">
        <v>1534</v>
      </c>
      <c r="P584" s="454">
        <v>44497</v>
      </c>
    </row>
    <row r="585" spans="1:16" x14ac:dyDescent="0.2">
      <c r="A585" s="451" t="s">
        <v>2012</v>
      </c>
      <c r="B585" s="451" t="s">
        <v>1575</v>
      </c>
      <c r="C585" s="451" t="s">
        <v>1432</v>
      </c>
      <c r="D585" s="451" t="s">
        <v>1466</v>
      </c>
      <c r="E585" s="451" t="s">
        <v>1442</v>
      </c>
      <c r="F585" s="451" t="s">
        <v>1947</v>
      </c>
      <c r="G585" s="452" t="s">
        <v>1436</v>
      </c>
      <c r="H585" s="453">
        <v>915</v>
      </c>
      <c r="I585" s="452" t="s">
        <v>2017</v>
      </c>
      <c r="J585" s="452" t="s">
        <v>1438</v>
      </c>
      <c r="K585" s="452" t="s">
        <v>1438</v>
      </c>
      <c r="L585" s="452" t="s">
        <v>1439</v>
      </c>
      <c r="M585" s="452" t="s">
        <v>1440</v>
      </c>
      <c r="N585" s="454">
        <v>44335</v>
      </c>
      <c r="O585" s="452" t="s">
        <v>1440</v>
      </c>
      <c r="P585" s="454">
        <v>44468</v>
      </c>
    </row>
    <row r="586" spans="1:16" x14ac:dyDescent="0.2">
      <c r="A586" s="451" t="s">
        <v>2012</v>
      </c>
      <c r="B586" s="451" t="s">
        <v>1575</v>
      </c>
      <c r="C586" s="451" t="s">
        <v>1432</v>
      </c>
      <c r="D586" s="451" t="s">
        <v>1507</v>
      </c>
      <c r="E586" s="451" t="s">
        <v>1442</v>
      </c>
      <c r="F586" s="451" t="s">
        <v>2018</v>
      </c>
      <c r="G586" s="452" t="s">
        <v>1436</v>
      </c>
      <c r="H586" s="453">
        <v>22675</v>
      </c>
      <c r="I586" s="452" t="s">
        <v>1712</v>
      </c>
      <c r="J586" s="452" t="s">
        <v>1438</v>
      </c>
      <c r="K586" s="452" t="s">
        <v>1438</v>
      </c>
      <c r="L586" s="452" t="s">
        <v>1439</v>
      </c>
      <c r="M586" s="452" t="s">
        <v>1440</v>
      </c>
      <c r="N586" s="454">
        <v>44399</v>
      </c>
      <c r="O586" s="452" t="s">
        <v>1440</v>
      </c>
      <c r="P586" s="454">
        <v>44468</v>
      </c>
    </row>
    <row r="587" spans="1:16" x14ac:dyDescent="0.2">
      <c r="A587" s="451" t="s">
        <v>2012</v>
      </c>
      <c r="B587" s="451" t="s">
        <v>1575</v>
      </c>
      <c r="C587" s="451" t="s">
        <v>1432</v>
      </c>
      <c r="D587" s="451" t="s">
        <v>1540</v>
      </c>
      <c r="E587" s="451" t="s">
        <v>1623</v>
      </c>
      <c r="F587" s="451" t="s">
        <v>1545</v>
      </c>
      <c r="G587" s="452" t="s">
        <v>1436</v>
      </c>
      <c r="H587" s="453">
        <v>1689</v>
      </c>
      <c r="I587" s="452" t="s">
        <v>1974</v>
      </c>
      <c r="J587" s="455"/>
      <c r="K587" s="452" t="s">
        <v>1533</v>
      </c>
      <c r="L587" s="452" t="s">
        <v>1439</v>
      </c>
      <c r="M587" s="452" t="s">
        <v>1452</v>
      </c>
      <c r="N587" s="454">
        <v>44512</v>
      </c>
      <c r="O587" s="452" t="s">
        <v>1534</v>
      </c>
      <c r="P587" s="454">
        <v>44516</v>
      </c>
    </row>
    <row r="588" spans="1:16" ht="21" x14ac:dyDescent="0.2">
      <c r="A588" s="451" t="s">
        <v>2012</v>
      </c>
      <c r="B588" s="451" t="s">
        <v>1575</v>
      </c>
      <c r="C588" s="451" t="s">
        <v>1432</v>
      </c>
      <c r="D588" s="451" t="s">
        <v>1448</v>
      </c>
      <c r="E588" s="451" t="s">
        <v>1460</v>
      </c>
      <c r="F588" s="451" t="s">
        <v>1748</v>
      </c>
      <c r="G588" s="452" t="s">
        <v>1436</v>
      </c>
      <c r="H588" s="453">
        <v>18140</v>
      </c>
      <c r="I588" s="452" t="s">
        <v>1462</v>
      </c>
      <c r="J588" s="455"/>
      <c r="K588" s="452" t="s">
        <v>1533</v>
      </c>
      <c r="L588" s="452" t="s">
        <v>1439</v>
      </c>
      <c r="M588" s="452" t="s">
        <v>1452</v>
      </c>
      <c r="N588" s="454">
        <v>44550</v>
      </c>
      <c r="O588" s="452" t="s">
        <v>1453</v>
      </c>
      <c r="P588" s="454">
        <v>44553</v>
      </c>
    </row>
    <row r="589" spans="1:16" x14ac:dyDescent="0.2">
      <c r="A589" s="451" t="s">
        <v>2012</v>
      </c>
      <c r="B589" s="451" t="s">
        <v>1713</v>
      </c>
      <c r="C589" s="451" t="s">
        <v>1432</v>
      </c>
      <c r="D589" s="451" t="s">
        <v>1466</v>
      </c>
      <c r="E589" s="451" t="s">
        <v>1442</v>
      </c>
      <c r="F589" s="451" t="s">
        <v>2019</v>
      </c>
      <c r="G589" s="452" t="s">
        <v>1436</v>
      </c>
      <c r="H589" s="453">
        <v>7529</v>
      </c>
      <c r="I589" s="452" t="s">
        <v>1676</v>
      </c>
      <c r="J589" s="452" t="s">
        <v>1438</v>
      </c>
      <c r="K589" s="452" t="s">
        <v>1438</v>
      </c>
      <c r="L589" s="452" t="s">
        <v>1439</v>
      </c>
      <c r="M589" s="452" t="s">
        <v>1440</v>
      </c>
      <c r="N589" s="454">
        <v>44330</v>
      </c>
      <c r="O589" s="452" t="s">
        <v>1440</v>
      </c>
      <c r="P589" s="454">
        <v>44468</v>
      </c>
    </row>
    <row r="590" spans="1:16" x14ac:dyDescent="0.2">
      <c r="A590" s="451" t="s">
        <v>2012</v>
      </c>
      <c r="B590" s="451" t="s">
        <v>1713</v>
      </c>
      <c r="C590" s="451" t="s">
        <v>1432</v>
      </c>
      <c r="D590" s="451" t="s">
        <v>1507</v>
      </c>
      <c r="E590" s="451" t="s">
        <v>1442</v>
      </c>
      <c r="F590" s="451" t="s">
        <v>2020</v>
      </c>
      <c r="G590" s="452" t="s">
        <v>1436</v>
      </c>
      <c r="H590" s="453">
        <v>35698</v>
      </c>
      <c r="I590" s="452" t="s">
        <v>1640</v>
      </c>
      <c r="J590" s="452" t="s">
        <v>1438</v>
      </c>
      <c r="K590" s="452" t="s">
        <v>1438</v>
      </c>
      <c r="L590" s="452" t="s">
        <v>1439</v>
      </c>
      <c r="M590" s="452" t="s">
        <v>1440</v>
      </c>
      <c r="N590" s="454">
        <v>44384</v>
      </c>
      <c r="O590" s="452" t="s">
        <v>1440</v>
      </c>
      <c r="P590" s="454">
        <v>44468</v>
      </c>
    </row>
    <row r="591" spans="1:16" ht="21" x14ac:dyDescent="0.2">
      <c r="A591" s="451" t="s">
        <v>2012</v>
      </c>
      <c r="B591" s="451" t="s">
        <v>1713</v>
      </c>
      <c r="C591" s="451" t="s">
        <v>1432</v>
      </c>
      <c r="D591" s="451" t="s">
        <v>1540</v>
      </c>
      <c r="E591" s="451" t="s">
        <v>1677</v>
      </c>
      <c r="F591" s="451" t="s">
        <v>1907</v>
      </c>
      <c r="G591" s="452" t="s">
        <v>1436</v>
      </c>
      <c r="H591" s="453">
        <v>10605</v>
      </c>
      <c r="I591" s="452" t="s">
        <v>1678</v>
      </c>
      <c r="J591" s="455"/>
      <c r="K591" s="452" t="s">
        <v>1533</v>
      </c>
      <c r="L591" s="452" t="s">
        <v>1439</v>
      </c>
      <c r="M591" s="452" t="s">
        <v>1452</v>
      </c>
      <c r="N591" s="454">
        <v>44525</v>
      </c>
      <c r="O591" s="452" t="s">
        <v>1534</v>
      </c>
      <c r="P591" s="454">
        <v>44525</v>
      </c>
    </row>
    <row r="592" spans="1:16" x14ac:dyDescent="0.2">
      <c r="A592" s="451" t="s">
        <v>2012</v>
      </c>
      <c r="B592" s="451" t="s">
        <v>1717</v>
      </c>
      <c r="C592" s="451" t="s">
        <v>1432</v>
      </c>
      <c r="D592" s="451" t="s">
        <v>1433</v>
      </c>
      <c r="E592" s="451" t="s">
        <v>1434</v>
      </c>
      <c r="F592" s="451" t="s">
        <v>1618</v>
      </c>
      <c r="G592" s="452" t="s">
        <v>1436</v>
      </c>
      <c r="H592" s="453">
        <v>100874</v>
      </c>
      <c r="I592" s="452" t="s">
        <v>1654</v>
      </c>
      <c r="J592" s="452" t="s">
        <v>1438</v>
      </c>
      <c r="K592" s="452" t="s">
        <v>1438</v>
      </c>
      <c r="L592" s="452" t="s">
        <v>1439</v>
      </c>
      <c r="M592" s="452" t="s">
        <v>1440</v>
      </c>
      <c r="N592" s="454">
        <v>44312</v>
      </c>
      <c r="O592" s="452" t="s">
        <v>1440</v>
      </c>
      <c r="P592" s="454">
        <v>44468</v>
      </c>
    </row>
    <row r="593" spans="1:16" ht="21" x14ac:dyDescent="0.2">
      <c r="A593" s="451" t="s">
        <v>2021</v>
      </c>
      <c r="B593" s="451" t="s">
        <v>1463</v>
      </c>
      <c r="C593" s="451" t="s">
        <v>1432</v>
      </c>
      <c r="D593" s="451" t="s">
        <v>1433</v>
      </c>
      <c r="E593" s="451" t="s">
        <v>1442</v>
      </c>
      <c r="F593" s="451" t="s">
        <v>1984</v>
      </c>
      <c r="G593" s="452" t="s">
        <v>1436</v>
      </c>
      <c r="H593" s="453">
        <v>1105189</v>
      </c>
      <c r="I593" s="452" t="s">
        <v>1650</v>
      </c>
      <c r="J593" s="452" t="s">
        <v>1438</v>
      </c>
      <c r="K593" s="452" t="s">
        <v>1438</v>
      </c>
      <c r="L593" s="452" t="s">
        <v>1439</v>
      </c>
      <c r="M593" s="452" t="s">
        <v>1440</v>
      </c>
      <c r="N593" s="454">
        <v>44309</v>
      </c>
      <c r="O593" s="452" t="s">
        <v>1440</v>
      </c>
      <c r="P593" s="454">
        <v>44468</v>
      </c>
    </row>
    <row r="594" spans="1:16" ht="21" x14ac:dyDescent="0.2">
      <c r="A594" s="451" t="s">
        <v>2021</v>
      </c>
      <c r="B594" s="451" t="s">
        <v>1693</v>
      </c>
      <c r="C594" s="451" t="s">
        <v>1432</v>
      </c>
      <c r="D594" s="451" t="s">
        <v>1433</v>
      </c>
      <c r="E594" s="451" t="s">
        <v>1442</v>
      </c>
      <c r="F594" s="451" t="s">
        <v>1541</v>
      </c>
      <c r="G594" s="452" t="s">
        <v>1436</v>
      </c>
      <c r="H594" s="453">
        <v>9100</v>
      </c>
      <c r="I594" s="452" t="s">
        <v>1648</v>
      </c>
      <c r="J594" s="452" t="s">
        <v>1438</v>
      </c>
      <c r="K594" s="452" t="s">
        <v>1438</v>
      </c>
      <c r="L594" s="452" t="s">
        <v>1439</v>
      </c>
      <c r="M594" s="452" t="s">
        <v>1440</v>
      </c>
      <c r="N594" s="454">
        <v>44309</v>
      </c>
      <c r="O594" s="452" t="s">
        <v>1440</v>
      </c>
      <c r="P594" s="454">
        <v>44468</v>
      </c>
    </row>
    <row r="595" spans="1:16" ht="21" x14ac:dyDescent="0.2">
      <c r="A595" s="451" t="s">
        <v>2021</v>
      </c>
      <c r="B595" s="451" t="s">
        <v>1695</v>
      </c>
      <c r="C595" s="451" t="s">
        <v>1432</v>
      </c>
      <c r="D595" s="451" t="s">
        <v>1466</v>
      </c>
      <c r="E595" s="451" t="s">
        <v>1434</v>
      </c>
      <c r="F595" s="451" t="s">
        <v>1541</v>
      </c>
      <c r="G595" s="452" t="s">
        <v>1436</v>
      </c>
      <c r="H595" s="453">
        <v>179912.49</v>
      </c>
      <c r="I595" s="452" t="s">
        <v>1655</v>
      </c>
      <c r="J595" s="452" t="s">
        <v>1438</v>
      </c>
      <c r="K595" s="452" t="s">
        <v>1438</v>
      </c>
      <c r="L595" s="452" t="s">
        <v>1439</v>
      </c>
      <c r="M595" s="452" t="s">
        <v>1440</v>
      </c>
      <c r="N595" s="454">
        <v>44341</v>
      </c>
      <c r="O595" s="452" t="s">
        <v>1440</v>
      </c>
      <c r="P595" s="454">
        <v>44468</v>
      </c>
    </row>
    <row r="596" spans="1:16" ht="21" x14ac:dyDescent="0.2">
      <c r="A596" s="451" t="s">
        <v>2021</v>
      </c>
      <c r="B596" s="451" t="s">
        <v>1697</v>
      </c>
      <c r="C596" s="451" t="s">
        <v>1432</v>
      </c>
      <c r="D596" s="451" t="s">
        <v>1433</v>
      </c>
      <c r="E596" s="451" t="s">
        <v>1434</v>
      </c>
      <c r="F596" s="451" t="s">
        <v>1797</v>
      </c>
      <c r="G596" s="452" t="s">
        <v>1436</v>
      </c>
      <c r="H596" s="453">
        <v>13814</v>
      </c>
      <c r="I596" s="452" t="s">
        <v>1670</v>
      </c>
      <c r="J596" s="452" t="s">
        <v>1438</v>
      </c>
      <c r="K596" s="452" t="s">
        <v>1438</v>
      </c>
      <c r="L596" s="452" t="s">
        <v>1439</v>
      </c>
      <c r="M596" s="452" t="s">
        <v>1440</v>
      </c>
      <c r="N596" s="454">
        <v>44309</v>
      </c>
      <c r="O596" s="452" t="s">
        <v>1440</v>
      </c>
      <c r="P596" s="454">
        <v>44468</v>
      </c>
    </row>
    <row r="597" spans="1:16" ht="21" x14ac:dyDescent="0.2">
      <c r="A597" s="451" t="s">
        <v>2021</v>
      </c>
      <c r="B597" s="451" t="s">
        <v>1697</v>
      </c>
      <c r="C597" s="451" t="s">
        <v>1432</v>
      </c>
      <c r="D597" s="451" t="s">
        <v>1515</v>
      </c>
      <c r="E597" s="451" t="s">
        <v>1442</v>
      </c>
      <c r="F597" s="451" t="s">
        <v>1663</v>
      </c>
      <c r="G597" s="452" t="s">
        <v>1436</v>
      </c>
      <c r="H597" s="453">
        <v>2436</v>
      </c>
      <c r="I597" s="452" t="s">
        <v>1522</v>
      </c>
      <c r="J597" s="452" t="s">
        <v>1438</v>
      </c>
      <c r="K597" s="452" t="s">
        <v>1438</v>
      </c>
      <c r="L597" s="452" t="s">
        <v>1439</v>
      </c>
      <c r="M597" s="452" t="s">
        <v>1440</v>
      </c>
      <c r="N597" s="454">
        <v>44294</v>
      </c>
      <c r="O597" s="452" t="s">
        <v>1440</v>
      </c>
      <c r="P597" s="454">
        <v>44468</v>
      </c>
    </row>
    <row r="598" spans="1:16" ht="21" x14ac:dyDescent="0.2">
      <c r="A598" s="451" t="s">
        <v>2021</v>
      </c>
      <c r="B598" s="451" t="s">
        <v>1697</v>
      </c>
      <c r="C598" s="451" t="s">
        <v>1432</v>
      </c>
      <c r="D598" s="451" t="s">
        <v>1448</v>
      </c>
      <c r="E598" s="451" t="s">
        <v>1544</v>
      </c>
      <c r="F598" s="451" t="s">
        <v>2022</v>
      </c>
      <c r="G598" s="452" t="s">
        <v>1436</v>
      </c>
      <c r="H598" s="453">
        <v>3080</v>
      </c>
      <c r="I598" s="452" t="s">
        <v>1564</v>
      </c>
      <c r="J598" s="455"/>
      <c r="K598" s="452" t="s">
        <v>1533</v>
      </c>
      <c r="L598" s="452" t="s">
        <v>1439</v>
      </c>
      <c r="M598" s="452" t="s">
        <v>1452</v>
      </c>
      <c r="N598" s="454">
        <v>44539</v>
      </c>
      <c r="O598" s="452" t="s">
        <v>1453</v>
      </c>
      <c r="P598" s="454">
        <v>44544</v>
      </c>
    </row>
    <row r="599" spans="1:16" ht="21" x14ac:dyDescent="0.2">
      <c r="A599" s="451" t="s">
        <v>2021</v>
      </c>
      <c r="B599" s="451" t="s">
        <v>1703</v>
      </c>
      <c r="C599" s="451" t="s">
        <v>1432</v>
      </c>
      <c r="D599" s="451" t="s">
        <v>1491</v>
      </c>
      <c r="E599" s="451" t="s">
        <v>1434</v>
      </c>
      <c r="F599" s="451" t="s">
        <v>1792</v>
      </c>
      <c r="G599" s="452" t="s">
        <v>1436</v>
      </c>
      <c r="H599" s="453">
        <v>9700</v>
      </c>
      <c r="I599" s="452" t="s">
        <v>1613</v>
      </c>
      <c r="J599" s="452" t="s">
        <v>1438</v>
      </c>
      <c r="K599" s="452" t="s">
        <v>1438</v>
      </c>
      <c r="L599" s="452" t="s">
        <v>1439</v>
      </c>
      <c r="M599" s="452" t="s">
        <v>1440</v>
      </c>
      <c r="N599" s="454">
        <v>44370</v>
      </c>
      <c r="O599" s="452" t="s">
        <v>1440</v>
      </c>
      <c r="P599" s="454">
        <v>44468</v>
      </c>
    </row>
    <row r="600" spans="1:16" ht="21" x14ac:dyDescent="0.2">
      <c r="A600" s="451" t="s">
        <v>2021</v>
      </c>
      <c r="B600" s="451" t="s">
        <v>1703</v>
      </c>
      <c r="C600" s="451" t="s">
        <v>1432</v>
      </c>
      <c r="D600" s="451" t="s">
        <v>1507</v>
      </c>
      <c r="E600" s="451" t="s">
        <v>1442</v>
      </c>
      <c r="F600" s="451" t="s">
        <v>2023</v>
      </c>
      <c r="G600" s="452" t="s">
        <v>1436</v>
      </c>
      <c r="H600" s="453">
        <v>-9700</v>
      </c>
      <c r="I600" s="452" t="s">
        <v>1707</v>
      </c>
      <c r="J600" s="452" t="s">
        <v>1438</v>
      </c>
      <c r="K600" s="452" t="s">
        <v>1438</v>
      </c>
      <c r="L600" s="452" t="s">
        <v>1439</v>
      </c>
      <c r="M600" s="452" t="s">
        <v>1440</v>
      </c>
      <c r="N600" s="454">
        <v>44384</v>
      </c>
      <c r="O600" s="452" t="s">
        <v>1440</v>
      </c>
      <c r="P600" s="454">
        <v>44468</v>
      </c>
    </row>
    <row r="601" spans="1:16" ht="21" x14ac:dyDescent="0.2">
      <c r="A601" s="451" t="s">
        <v>2021</v>
      </c>
      <c r="B601" s="451" t="s">
        <v>1708</v>
      </c>
      <c r="C601" s="451" t="s">
        <v>1432</v>
      </c>
      <c r="D601" s="451" t="s">
        <v>1507</v>
      </c>
      <c r="E601" s="451" t="s">
        <v>1442</v>
      </c>
      <c r="F601" s="451" t="s">
        <v>1828</v>
      </c>
      <c r="G601" s="452" t="s">
        <v>1436</v>
      </c>
      <c r="H601" s="453">
        <v>9700</v>
      </c>
      <c r="I601" s="452" t="s">
        <v>1707</v>
      </c>
      <c r="J601" s="452" t="s">
        <v>1438</v>
      </c>
      <c r="K601" s="452" t="s">
        <v>1438</v>
      </c>
      <c r="L601" s="452" t="s">
        <v>1439</v>
      </c>
      <c r="M601" s="452" t="s">
        <v>1440</v>
      </c>
      <c r="N601" s="454">
        <v>44384</v>
      </c>
      <c r="O601" s="452" t="s">
        <v>1440</v>
      </c>
      <c r="P601" s="454">
        <v>44468</v>
      </c>
    </row>
    <row r="602" spans="1:16" ht="21" x14ac:dyDescent="0.2">
      <c r="A602" s="451" t="s">
        <v>2021</v>
      </c>
      <c r="B602" s="451" t="s">
        <v>1708</v>
      </c>
      <c r="C602" s="451" t="s">
        <v>1432</v>
      </c>
      <c r="D602" s="451" t="s">
        <v>1531</v>
      </c>
      <c r="E602" s="451" t="s">
        <v>1568</v>
      </c>
      <c r="F602" s="451" t="s">
        <v>1734</v>
      </c>
      <c r="G602" s="452" t="s">
        <v>1436</v>
      </c>
      <c r="H602" s="453">
        <v>1413.75</v>
      </c>
      <c r="I602" s="452" t="s">
        <v>1627</v>
      </c>
      <c r="J602" s="455"/>
      <c r="K602" s="452" t="s">
        <v>1533</v>
      </c>
      <c r="L602" s="452" t="s">
        <v>1439</v>
      </c>
      <c r="M602" s="452" t="s">
        <v>1452</v>
      </c>
      <c r="N602" s="454">
        <v>44496</v>
      </c>
      <c r="O602" s="452" t="s">
        <v>1534</v>
      </c>
      <c r="P602" s="454">
        <v>44497</v>
      </c>
    </row>
    <row r="603" spans="1:16" ht="21" x14ac:dyDescent="0.2">
      <c r="A603" s="451" t="s">
        <v>2021</v>
      </c>
      <c r="B603" s="451" t="s">
        <v>1708</v>
      </c>
      <c r="C603" s="451" t="s">
        <v>1432</v>
      </c>
      <c r="D603" s="451" t="s">
        <v>1531</v>
      </c>
      <c r="E603" s="451" t="s">
        <v>1628</v>
      </c>
      <c r="F603" s="451" t="s">
        <v>1734</v>
      </c>
      <c r="G603" s="452" t="s">
        <v>1436</v>
      </c>
      <c r="H603" s="453">
        <v>1299.3800000000001</v>
      </c>
      <c r="I603" s="452" t="s">
        <v>1629</v>
      </c>
      <c r="J603" s="455"/>
      <c r="K603" s="452" t="s">
        <v>1533</v>
      </c>
      <c r="L603" s="452" t="s">
        <v>1439</v>
      </c>
      <c r="M603" s="452" t="s">
        <v>1452</v>
      </c>
      <c r="N603" s="454">
        <v>44496</v>
      </c>
      <c r="O603" s="452" t="s">
        <v>1534</v>
      </c>
      <c r="P603" s="454">
        <v>44497</v>
      </c>
    </row>
    <row r="604" spans="1:16" ht="21" x14ac:dyDescent="0.2">
      <c r="A604" s="451" t="s">
        <v>2021</v>
      </c>
      <c r="B604" s="451" t="s">
        <v>1575</v>
      </c>
      <c r="C604" s="451" t="s">
        <v>1432</v>
      </c>
      <c r="D604" s="451" t="s">
        <v>1507</v>
      </c>
      <c r="E604" s="451" t="s">
        <v>1442</v>
      </c>
      <c r="F604" s="451" t="s">
        <v>2024</v>
      </c>
      <c r="G604" s="452" t="s">
        <v>1436</v>
      </c>
      <c r="H604" s="453">
        <v>22948</v>
      </c>
      <c r="I604" s="452" t="s">
        <v>1712</v>
      </c>
      <c r="J604" s="452" t="s">
        <v>1438</v>
      </c>
      <c r="K604" s="452" t="s">
        <v>1438</v>
      </c>
      <c r="L604" s="452" t="s">
        <v>1439</v>
      </c>
      <c r="M604" s="452" t="s">
        <v>1440</v>
      </c>
      <c r="N604" s="454">
        <v>44399</v>
      </c>
      <c r="O604" s="452" t="s">
        <v>1440</v>
      </c>
      <c r="P604" s="454">
        <v>44468</v>
      </c>
    </row>
    <row r="605" spans="1:16" ht="21" x14ac:dyDescent="0.2">
      <c r="A605" s="451" t="s">
        <v>2021</v>
      </c>
      <c r="B605" s="451" t="s">
        <v>1575</v>
      </c>
      <c r="C605" s="451" t="s">
        <v>1432</v>
      </c>
      <c r="D605" s="451" t="s">
        <v>1448</v>
      </c>
      <c r="E605" s="451" t="s">
        <v>1460</v>
      </c>
      <c r="F605" s="451" t="s">
        <v>1734</v>
      </c>
      <c r="G605" s="452" t="s">
        <v>1436</v>
      </c>
      <c r="H605" s="453">
        <v>18358</v>
      </c>
      <c r="I605" s="452" t="s">
        <v>1462</v>
      </c>
      <c r="J605" s="455"/>
      <c r="K605" s="452" t="s">
        <v>1533</v>
      </c>
      <c r="L605" s="452" t="s">
        <v>1439</v>
      </c>
      <c r="M605" s="452" t="s">
        <v>1452</v>
      </c>
      <c r="N605" s="454">
        <v>44550</v>
      </c>
      <c r="O605" s="452" t="s">
        <v>1453</v>
      </c>
      <c r="P605" s="454">
        <v>44553</v>
      </c>
    </row>
    <row r="606" spans="1:16" ht="21" x14ac:dyDescent="0.2">
      <c r="A606" s="451" t="s">
        <v>2021</v>
      </c>
      <c r="B606" s="451" t="s">
        <v>1713</v>
      </c>
      <c r="C606" s="451" t="s">
        <v>1432</v>
      </c>
      <c r="D606" s="451" t="s">
        <v>1466</v>
      </c>
      <c r="E606" s="451" t="s">
        <v>1442</v>
      </c>
      <c r="F606" s="451" t="s">
        <v>2025</v>
      </c>
      <c r="G606" s="452" t="s">
        <v>1436</v>
      </c>
      <c r="H606" s="453">
        <v>7717</v>
      </c>
      <c r="I606" s="452" t="s">
        <v>1676</v>
      </c>
      <c r="J606" s="452" t="s">
        <v>1438</v>
      </c>
      <c r="K606" s="452" t="s">
        <v>1438</v>
      </c>
      <c r="L606" s="452" t="s">
        <v>1439</v>
      </c>
      <c r="M606" s="452" t="s">
        <v>1440</v>
      </c>
      <c r="N606" s="454">
        <v>44330</v>
      </c>
      <c r="O606" s="452" t="s">
        <v>1440</v>
      </c>
      <c r="P606" s="454">
        <v>44468</v>
      </c>
    </row>
    <row r="607" spans="1:16" ht="21" x14ac:dyDescent="0.2">
      <c r="A607" s="451" t="s">
        <v>2021</v>
      </c>
      <c r="B607" s="451" t="s">
        <v>1713</v>
      </c>
      <c r="C607" s="451" t="s">
        <v>1432</v>
      </c>
      <c r="D607" s="451" t="s">
        <v>1507</v>
      </c>
      <c r="E607" s="451" t="s">
        <v>1442</v>
      </c>
      <c r="F607" s="451" t="s">
        <v>1714</v>
      </c>
      <c r="G607" s="452" t="s">
        <v>1436</v>
      </c>
      <c r="H607" s="453">
        <v>46258</v>
      </c>
      <c r="I607" s="452" t="s">
        <v>1640</v>
      </c>
      <c r="J607" s="452" t="s">
        <v>1438</v>
      </c>
      <c r="K607" s="452" t="s">
        <v>1438</v>
      </c>
      <c r="L607" s="452" t="s">
        <v>1439</v>
      </c>
      <c r="M607" s="452" t="s">
        <v>1440</v>
      </c>
      <c r="N607" s="454">
        <v>44384</v>
      </c>
      <c r="O607" s="452" t="s">
        <v>1440</v>
      </c>
      <c r="P607" s="454">
        <v>44468</v>
      </c>
    </row>
    <row r="608" spans="1:16" ht="21" x14ac:dyDescent="0.2">
      <c r="A608" s="451" t="s">
        <v>2021</v>
      </c>
      <c r="B608" s="451" t="s">
        <v>1713</v>
      </c>
      <c r="C608" s="451" t="s">
        <v>1432</v>
      </c>
      <c r="D608" s="451" t="s">
        <v>1540</v>
      </c>
      <c r="E608" s="451" t="s">
        <v>1677</v>
      </c>
      <c r="F608" s="451" t="s">
        <v>1710</v>
      </c>
      <c r="G608" s="452" t="s">
        <v>1436</v>
      </c>
      <c r="H608" s="453">
        <v>10768</v>
      </c>
      <c r="I608" s="452" t="s">
        <v>1678</v>
      </c>
      <c r="J608" s="455"/>
      <c r="K608" s="452" t="s">
        <v>1533</v>
      </c>
      <c r="L608" s="452" t="s">
        <v>1439</v>
      </c>
      <c r="M608" s="452" t="s">
        <v>1452</v>
      </c>
      <c r="N608" s="454">
        <v>44525</v>
      </c>
      <c r="O608" s="452" t="s">
        <v>1534</v>
      </c>
      <c r="P608" s="454">
        <v>44525</v>
      </c>
    </row>
    <row r="609" spans="1:16" ht="21" x14ac:dyDescent="0.2">
      <c r="A609" s="451" t="s">
        <v>2021</v>
      </c>
      <c r="B609" s="451" t="s">
        <v>1717</v>
      </c>
      <c r="C609" s="451" t="s">
        <v>1432</v>
      </c>
      <c r="D609" s="451" t="s">
        <v>1433</v>
      </c>
      <c r="E609" s="451" t="s">
        <v>1442</v>
      </c>
      <c r="F609" s="451" t="s">
        <v>1906</v>
      </c>
      <c r="G609" s="452" t="s">
        <v>1436</v>
      </c>
      <c r="H609" s="453">
        <v>99842</v>
      </c>
      <c r="I609" s="452" t="s">
        <v>1654</v>
      </c>
      <c r="J609" s="452" t="s">
        <v>1438</v>
      </c>
      <c r="K609" s="452" t="s">
        <v>1438</v>
      </c>
      <c r="L609" s="452" t="s">
        <v>1439</v>
      </c>
      <c r="M609" s="452" t="s">
        <v>1440</v>
      </c>
      <c r="N609" s="454">
        <v>44312</v>
      </c>
      <c r="O609" s="452" t="s">
        <v>1440</v>
      </c>
      <c r="P609" s="454">
        <v>44468</v>
      </c>
    </row>
    <row r="610" spans="1:16" ht="21" x14ac:dyDescent="0.2">
      <c r="A610" s="451" t="s">
        <v>2026</v>
      </c>
      <c r="B610" s="451" t="s">
        <v>1463</v>
      </c>
      <c r="C610" s="451" t="s">
        <v>1432</v>
      </c>
      <c r="D610" s="451" t="s">
        <v>1433</v>
      </c>
      <c r="E610" s="451" t="s">
        <v>1442</v>
      </c>
      <c r="F610" s="451" t="s">
        <v>1971</v>
      </c>
      <c r="G610" s="452" t="s">
        <v>1436</v>
      </c>
      <c r="H610" s="453">
        <v>958890</v>
      </c>
      <c r="I610" s="452" t="s">
        <v>1650</v>
      </c>
      <c r="J610" s="452" t="s">
        <v>1438</v>
      </c>
      <c r="K610" s="452" t="s">
        <v>1438</v>
      </c>
      <c r="L610" s="452" t="s">
        <v>1439</v>
      </c>
      <c r="M610" s="452" t="s">
        <v>1440</v>
      </c>
      <c r="N610" s="454">
        <v>44309</v>
      </c>
      <c r="O610" s="452" t="s">
        <v>1440</v>
      </c>
      <c r="P610" s="454">
        <v>44468</v>
      </c>
    </row>
    <row r="611" spans="1:16" x14ac:dyDescent="0.2">
      <c r="A611" s="451" t="s">
        <v>2026</v>
      </c>
      <c r="B611" s="451" t="s">
        <v>1693</v>
      </c>
      <c r="C611" s="451" t="s">
        <v>1432</v>
      </c>
      <c r="D611" s="451" t="s">
        <v>1433</v>
      </c>
      <c r="E611" s="451" t="s">
        <v>1442</v>
      </c>
      <c r="F611" s="451" t="s">
        <v>2027</v>
      </c>
      <c r="G611" s="452" t="s">
        <v>1436</v>
      </c>
      <c r="H611" s="453">
        <v>4806</v>
      </c>
      <c r="I611" s="452" t="s">
        <v>1648</v>
      </c>
      <c r="J611" s="452" t="s">
        <v>1438</v>
      </c>
      <c r="K611" s="452" t="s">
        <v>1438</v>
      </c>
      <c r="L611" s="452" t="s">
        <v>1439</v>
      </c>
      <c r="M611" s="452" t="s">
        <v>1440</v>
      </c>
      <c r="N611" s="454">
        <v>44309</v>
      </c>
      <c r="O611" s="452" t="s">
        <v>1440</v>
      </c>
      <c r="P611" s="454">
        <v>44468</v>
      </c>
    </row>
    <row r="612" spans="1:16" x14ac:dyDescent="0.2">
      <c r="A612" s="451" t="s">
        <v>2026</v>
      </c>
      <c r="B612" s="451" t="s">
        <v>1695</v>
      </c>
      <c r="C612" s="451" t="s">
        <v>1432</v>
      </c>
      <c r="D612" s="451" t="s">
        <v>1466</v>
      </c>
      <c r="E612" s="451" t="s">
        <v>1442</v>
      </c>
      <c r="F612" s="451" t="s">
        <v>2028</v>
      </c>
      <c r="G612" s="452" t="s">
        <v>1436</v>
      </c>
      <c r="H612" s="453">
        <v>101897.37</v>
      </c>
      <c r="I612" s="452" t="s">
        <v>1655</v>
      </c>
      <c r="J612" s="452" t="s">
        <v>1438</v>
      </c>
      <c r="K612" s="452" t="s">
        <v>1438</v>
      </c>
      <c r="L612" s="452" t="s">
        <v>1439</v>
      </c>
      <c r="M612" s="452" t="s">
        <v>1440</v>
      </c>
      <c r="N612" s="454">
        <v>44341</v>
      </c>
      <c r="O612" s="452" t="s">
        <v>1440</v>
      </c>
      <c r="P612" s="454">
        <v>44468</v>
      </c>
    </row>
    <row r="613" spans="1:16" x14ac:dyDescent="0.2">
      <c r="A613" s="451" t="s">
        <v>2026</v>
      </c>
      <c r="B613" s="451" t="s">
        <v>1697</v>
      </c>
      <c r="C613" s="451" t="s">
        <v>1432</v>
      </c>
      <c r="D613" s="451" t="s">
        <v>1433</v>
      </c>
      <c r="E613" s="451" t="s">
        <v>1442</v>
      </c>
      <c r="F613" s="451" t="s">
        <v>1965</v>
      </c>
      <c r="G613" s="452" t="s">
        <v>1436</v>
      </c>
      <c r="H613" s="453">
        <v>36245</v>
      </c>
      <c r="I613" s="452" t="s">
        <v>1670</v>
      </c>
      <c r="J613" s="452" t="s">
        <v>1438</v>
      </c>
      <c r="K613" s="452" t="s">
        <v>1438</v>
      </c>
      <c r="L613" s="452" t="s">
        <v>1439</v>
      </c>
      <c r="M613" s="452" t="s">
        <v>1440</v>
      </c>
      <c r="N613" s="454">
        <v>44309</v>
      </c>
      <c r="O613" s="452" t="s">
        <v>1440</v>
      </c>
      <c r="P613" s="454">
        <v>44468</v>
      </c>
    </row>
    <row r="614" spans="1:16" x14ac:dyDescent="0.2">
      <c r="A614" s="451" t="s">
        <v>2026</v>
      </c>
      <c r="B614" s="451" t="s">
        <v>1697</v>
      </c>
      <c r="C614" s="451" t="s">
        <v>1432</v>
      </c>
      <c r="D614" s="451" t="s">
        <v>1448</v>
      </c>
      <c r="E614" s="451" t="s">
        <v>1544</v>
      </c>
      <c r="F614" s="451" t="s">
        <v>2029</v>
      </c>
      <c r="G614" s="452" t="s">
        <v>1436</v>
      </c>
      <c r="H614" s="453">
        <v>1114</v>
      </c>
      <c r="I614" s="452" t="s">
        <v>1564</v>
      </c>
      <c r="J614" s="455"/>
      <c r="K614" s="452" t="s">
        <v>1533</v>
      </c>
      <c r="L614" s="452" t="s">
        <v>1439</v>
      </c>
      <c r="M614" s="452" t="s">
        <v>1452</v>
      </c>
      <c r="N614" s="454">
        <v>44539</v>
      </c>
      <c r="O614" s="452" t="s">
        <v>1453</v>
      </c>
      <c r="P614" s="454">
        <v>44544</v>
      </c>
    </row>
    <row r="615" spans="1:16" ht="21" x14ac:dyDescent="0.2">
      <c r="A615" s="451" t="s">
        <v>2026</v>
      </c>
      <c r="B615" s="451" t="s">
        <v>1703</v>
      </c>
      <c r="C615" s="451" t="s">
        <v>1432</v>
      </c>
      <c r="D615" s="451" t="s">
        <v>1491</v>
      </c>
      <c r="E615" s="451" t="s">
        <v>1442</v>
      </c>
      <c r="F615" s="451" t="s">
        <v>1885</v>
      </c>
      <c r="G615" s="452" t="s">
        <v>1436</v>
      </c>
      <c r="H615" s="453">
        <v>8330</v>
      </c>
      <c r="I615" s="452" t="s">
        <v>1613</v>
      </c>
      <c r="J615" s="452" t="s">
        <v>1438</v>
      </c>
      <c r="K615" s="452" t="s">
        <v>1438</v>
      </c>
      <c r="L615" s="452" t="s">
        <v>1439</v>
      </c>
      <c r="M615" s="452" t="s">
        <v>1440</v>
      </c>
      <c r="N615" s="454">
        <v>44370</v>
      </c>
      <c r="O615" s="452" t="s">
        <v>1440</v>
      </c>
      <c r="P615" s="454">
        <v>44468</v>
      </c>
    </row>
    <row r="616" spans="1:16" ht="21" x14ac:dyDescent="0.2">
      <c r="A616" s="451" t="s">
        <v>2026</v>
      </c>
      <c r="B616" s="451" t="s">
        <v>1703</v>
      </c>
      <c r="C616" s="451" t="s">
        <v>1432</v>
      </c>
      <c r="D616" s="451" t="s">
        <v>1491</v>
      </c>
      <c r="E616" s="451" t="s">
        <v>1434</v>
      </c>
      <c r="F616" s="451" t="s">
        <v>1956</v>
      </c>
      <c r="G616" s="452" t="s">
        <v>1436</v>
      </c>
      <c r="H616" s="453">
        <v>450</v>
      </c>
      <c r="I616" s="452" t="s">
        <v>1609</v>
      </c>
      <c r="J616" s="452" t="s">
        <v>1438</v>
      </c>
      <c r="K616" s="452" t="s">
        <v>1438</v>
      </c>
      <c r="L616" s="452" t="s">
        <v>1439</v>
      </c>
      <c r="M616" s="452" t="s">
        <v>1440</v>
      </c>
      <c r="N616" s="454">
        <v>44370</v>
      </c>
      <c r="O616" s="452" t="s">
        <v>1440</v>
      </c>
      <c r="P616" s="454">
        <v>44468</v>
      </c>
    </row>
    <row r="617" spans="1:16" ht="21" x14ac:dyDescent="0.2">
      <c r="A617" s="451" t="s">
        <v>2026</v>
      </c>
      <c r="B617" s="451" t="s">
        <v>1703</v>
      </c>
      <c r="C617" s="451" t="s">
        <v>1432</v>
      </c>
      <c r="D617" s="451" t="s">
        <v>1507</v>
      </c>
      <c r="E617" s="451" t="s">
        <v>1442</v>
      </c>
      <c r="F617" s="451" t="s">
        <v>1776</v>
      </c>
      <c r="G617" s="452" t="s">
        <v>1436</v>
      </c>
      <c r="H617" s="453">
        <v>-8330</v>
      </c>
      <c r="I617" s="452" t="s">
        <v>1707</v>
      </c>
      <c r="J617" s="452" t="s">
        <v>1438</v>
      </c>
      <c r="K617" s="452" t="s">
        <v>1438</v>
      </c>
      <c r="L617" s="452" t="s">
        <v>1439</v>
      </c>
      <c r="M617" s="452" t="s">
        <v>1440</v>
      </c>
      <c r="N617" s="454">
        <v>44384</v>
      </c>
      <c r="O617" s="452" t="s">
        <v>1440</v>
      </c>
      <c r="P617" s="454">
        <v>44468</v>
      </c>
    </row>
    <row r="618" spans="1:16" x14ac:dyDescent="0.2">
      <c r="A618" s="451" t="s">
        <v>2026</v>
      </c>
      <c r="B618" s="451" t="s">
        <v>1708</v>
      </c>
      <c r="C618" s="451" t="s">
        <v>1432</v>
      </c>
      <c r="D618" s="451" t="s">
        <v>1507</v>
      </c>
      <c r="E618" s="451" t="s">
        <v>1442</v>
      </c>
      <c r="F618" s="451" t="s">
        <v>1827</v>
      </c>
      <c r="G618" s="452" t="s">
        <v>1436</v>
      </c>
      <c r="H618" s="453">
        <v>8330</v>
      </c>
      <c r="I618" s="452" t="s">
        <v>1707</v>
      </c>
      <c r="J618" s="452" t="s">
        <v>1438</v>
      </c>
      <c r="K618" s="452" t="s">
        <v>1438</v>
      </c>
      <c r="L618" s="452" t="s">
        <v>1439</v>
      </c>
      <c r="M618" s="452" t="s">
        <v>1440</v>
      </c>
      <c r="N618" s="454">
        <v>44384</v>
      </c>
      <c r="O618" s="452" t="s">
        <v>1440</v>
      </c>
      <c r="P618" s="454">
        <v>44468</v>
      </c>
    </row>
    <row r="619" spans="1:16" ht="21" x14ac:dyDescent="0.2">
      <c r="A619" s="451" t="s">
        <v>2026</v>
      </c>
      <c r="B619" s="451" t="s">
        <v>1708</v>
      </c>
      <c r="C619" s="451" t="s">
        <v>1432</v>
      </c>
      <c r="D619" s="451" t="s">
        <v>1531</v>
      </c>
      <c r="E619" s="451" t="s">
        <v>1568</v>
      </c>
      <c r="F619" s="451" t="s">
        <v>1801</v>
      </c>
      <c r="G619" s="452" t="s">
        <v>1436</v>
      </c>
      <c r="H619" s="453">
        <v>833.75</v>
      </c>
      <c r="I619" s="452" t="s">
        <v>1627</v>
      </c>
      <c r="J619" s="455"/>
      <c r="K619" s="452" t="s">
        <v>1533</v>
      </c>
      <c r="L619" s="452" t="s">
        <v>1439</v>
      </c>
      <c r="M619" s="452" t="s">
        <v>1452</v>
      </c>
      <c r="N619" s="454">
        <v>44496</v>
      </c>
      <c r="O619" s="452" t="s">
        <v>1534</v>
      </c>
      <c r="P619" s="454">
        <v>44497</v>
      </c>
    </row>
    <row r="620" spans="1:16" ht="21" x14ac:dyDescent="0.2">
      <c r="A620" s="451" t="s">
        <v>2026</v>
      </c>
      <c r="B620" s="451" t="s">
        <v>1708</v>
      </c>
      <c r="C620" s="451" t="s">
        <v>1432</v>
      </c>
      <c r="D620" s="451" t="s">
        <v>1531</v>
      </c>
      <c r="E620" s="451" t="s">
        <v>1628</v>
      </c>
      <c r="F620" s="451" t="s">
        <v>1801</v>
      </c>
      <c r="G620" s="452" t="s">
        <v>1436</v>
      </c>
      <c r="H620" s="453">
        <v>767.81</v>
      </c>
      <c r="I620" s="452" t="s">
        <v>1629</v>
      </c>
      <c r="J620" s="455"/>
      <c r="K620" s="452" t="s">
        <v>1533</v>
      </c>
      <c r="L620" s="452" t="s">
        <v>1439</v>
      </c>
      <c r="M620" s="452" t="s">
        <v>1452</v>
      </c>
      <c r="N620" s="454">
        <v>44496</v>
      </c>
      <c r="O620" s="452" t="s">
        <v>1534</v>
      </c>
      <c r="P620" s="454">
        <v>44497</v>
      </c>
    </row>
    <row r="621" spans="1:16" x14ac:dyDescent="0.2">
      <c r="A621" s="451" t="s">
        <v>2026</v>
      </c>
      <c r="B621" s="451" t="s">
        <v>1575</v>
      </c>
      <c r="C621" s="451" t="s">
        <v>1432</v>
      </c>
      <c r="D621" s="451" t="s">
        <v>1507</v>
      </c>
      <c r="E621" s="451" t="s">
        <v>1442</v>
      </c>
      <c r="F621" s="451" t="s">
        <v>1883</v>
      </c>
      <c r="G621" s="452" t="s">
        <v>1436</v>
      </c>
      <c r="H621" s="453">
        <v>13565</v>
      </c>
      <c r="I621" s="452" t="s">
        <v>1712</v>
      </c>
      <c r="J621" s="452" t="s">
        <v>1438</v>
      </c>
      <c r="K621" s="452" t="s">
        <v>1438</v>
      </c>
      <c r="L621" s="452" t="s">
        <v>1439</v>
      </c>
      <c r="M621" s="452" t="s">
        <v>1440</v>
      </c>
      <c r="N621" s="454">
        <v>44399</v>
      </c>
      <c r="O621" s="452" t="s">
        <v>1440</v>
      </c>
      <c r="P621" s="454">
        <v>44468</v>
      </c>
    </row>
    <row r="622" spans="1:16" ht="21" x14ac:dyDescent="0.2">
      <c r="A622" s="451" t="s">
        <v>2026</v>
      </c>
      <c r="B622" s="451" t="s">
        <v>1575</v>
      </c>
      <c r="C622" s="451" t="s">
        <v>1432</v>
      </c>
      <c r="D622" s="451" t="s">
        <v>1448</v>
      </c>
      <c r="E622" s="451" t="s">
        <v>1460</v>
      </c>
      <c r="F622" s="451" t="s">
        <v>1801</v>
      </c>
      <c r="G622" s="452" t="s">
        <v>1436</v>
      </c>
      <c r="H622" s="453">
        <v>10852</v>
      </c>
      <c r="I622" s="452" t="s">
        <v>1462</v>
      </c>
      <c r="J622" s="455"/>
      <c r="K622" s="452" t="s">
        <v>1533</v>
      </c>
      <c r="L622" s="452" t="s">
        <v>1439</v>
      </c>
      <c r="M622" s="452" t="s">
        <v>1452</v>
      </c>
      <c r="N622" s="454">
        <v>44550</v>
      </c>
      <c r="O622" s="452" t="s">
        <v>1453</v>
      </c>
      <c r="P622" s="454">
        <v>44553</v>
      </c>
    </row>
    <row r="623" spans="1:16" x14ac:dyDescent="0.2">
      <c r="A623" s="451" t="s">
        <v>2026</v>
      </c>
      <c r="B623" s="451" t="s">
        <v>1713</v>
      </c>
      <c r="C623" s="451" t="s">
        <v>1432</v>
      </c>
      <c r="D623" s="451" t="s">
        <v>1466</v>
      </c>
      <c r="E623" s="451" t="s">
        <v>1434</v>
      </c>
      <c r="F623" s="451" t="s">
        <v>2030</v>
      </c>
      <c r="G623" s="452" t="s">
        <v>1436</v>
      </c>
      <c r="H623" s="453">
        <v>7567</v>
      </c>
      <c r="I623" s="452" t="s">
        <v>1676</v>
      </c>
      <c r="J623" s="452" t="s">
        <v>1438</v>
      </c>
      <c r="K623" s="452" t="s">
        <v>1438</v>
      </c>
      <c r="L623" s="452" t="s">
        <v>1439</v>
      </c>
      <c r="M623" s="452" t="s">
        <v>1440</v>
      </c>
      <c r="N623" s="454">
        <v>44330</v>
      </c>
      <c r="O623" s="452" t="s">
        <v>1440</v>
      </c>
      <c r="P623" s="454">
        <v>44468</v>
      </c>
    </row>
    <row r="624" spans="1:16" x14ac:dyDescent="0.2">
      <c r="A624" s="451" t="s">
        <v>2026</v>
      </c>
      <c r="B624" s="451" t="s">
        <v>1713</v>
      </c>
      <c r="C624" s="451" t="s">
        <v>1432</v>
      </c>
      <c r="D624" s="451" t="s">
        <v>1507</v>
      </c>
      <c r="E624" s="451" t="s">
        <v>1442</v>
      </c>
      <c r="F624" s="451" t="s">
        <v>2031</v>
      </c>
      <c r="G624" s="452" t="s">
        <v>1436</v>
      </c>
      <c r="H624" s="453">
        <v>42830</v>
      </c>
      <c r="I624" s="452" t="s">
        <v>1640</v>
      </c>
      <c r="J624" s="452" t="s">
        <v>1438</v>
      </c>
      <c r="K624" s="452" t="s">
        <v>1438</v>
      </c>
      <c r="L624" s="452" t="s">
        <v>1439</v>
      </c>
      <c r="M624" s="452" t="s">
        <v>1440</v>
      </c>
      <c r="N624" s="454">
        <v>44384</v>
      </c>
      <c r="O624" s="452" t="s">
        <v>1440</v>
      </c>
      <c r="P624" s="454">
        <v>44468</v>
      </c>
    </row>
    <row r="625" spans="1:16" ht="21" x14ac:dyDescent="0.2">
      <c r="A625" s="451" t="s">
        <v>2026</v>
      </c>
      <c r="B625" s="451" t="s">
        <v>1713</v>
      </c>
      <c r="C625" s="451" t="s">
        <v>1432</v>
      </c>
      <c r="D625" s="451" t="s">
        <v>1540</v>
      </c>
      <c r="E625" s="451" t="s">
        <v>1677</v>
      </c>
      <c r="F625" s="451" t="s">
        <v>2032</v>
      </c>
      <c r="G625" s="452" t="s">
        <v>1436</v>
      </c>
      <c r="H625" s="453">
        <v>10593</v>
      </c>
      <c r="I625" s="452" t="s">
        <v>1678</v>
      </c>
      <c r="J625" s="455"/>
      <c r="K625" s="452" t="s">
        <v>1533</v>
      </c>
      <c r="L625" s="452" t="s">
        <v>1439</v>
      </c>
      <c r="M625" s="452" t="s">
        <v>1452</v>
      </c>
      <c r="N625" s="454">
        <v>44525</v>
      </c>
      <c r="O625" s="452" t="s">
        <v>1534</v>
      </c>
      <c r="P625" s="454">
        <v>44525</v>
      </c>
    </row>
    <row r="626" spans="1:16" x14ac:dyDescent="0.2">
      <c r="A626" s="451" t="s">
        <v>2026</v>
      </c>
      <c r="B626" s="451" t="s">
        <v>1717</v>
      </c>
      <c r="C626" s="451" t="s">
        <v>1432</v>
      </c>
      <c r="D626" s="451" t="s">
        <v>1433</v>
      </c>
      <c r="E626" s="451" t="s">
        <v>1434</v>
      </c>
      <c r="F626" s="451" t="s">
        <v>2033</v>
      </c>
      <c r="G626" s="452" t="s">
        <v>1436</v>
      </c>
      <c r="H626" s="453">
        <v>76360</v>
      </c>
      <c r="I626" s="452" t="s">
        <v>1654</v>
      </c>
      <c r="J626" s="452" t="s">
        <v>1438</v>
      </c>
      <c r="K626" s="452" t="s">
        <v>1438</v>
      </c>
      <c r="L626" s="452" t="s">
        <v>1439</v>
      </c>
      <c r="M626" s="452" t="s">
        <v>1440</v>
      </c>
      <c r="N626" s="454">
        <v>44312</v>
      </c>
      <c r="O626" s="452" t="s">
        <v>1440</v>
      </c>
      <c r="P626" s="454">
        <v>44468</v>
      </c>
    </row>
    <row r="627" spans="1:16" ht="21" x14ac:dyDescent="0.2">
      <c r="A627" s="451" t="s">
        <v>2034</v>
      </c>
      <c r="B627" s="451" t="s">
        <v>1463</v>
      </c>
      <c r="C627" s="451" t="s">
        <v>1432</v>
      </c>
      <c r="D627" s="451" t="s">
        <v>1433</v>
      </c>
      <c r="E627" s="451" t="s">
        <v>1434</v>
      </c>
      <c r="F627" s="451" t="s">
        <v>2035</v>
      </c>
      <c r="G627" s="452" t="s">
        <v>1436</v>
      </c>
      <c r="H627" s="453">
        <v>864987</v>
      </c>
      <c r="I627" s="452" t="s">
        <v>1650</v>
      </c>
      <c r="J627" s="452" t="s">
        <v>1438</v>
      </c>
      <c r="K627" s="452" t="s">
        <v>1438</v>
      </c>
      <c r="L627" s="452" t="s">
        <v>1439</v>
      </c>
      <c r="M627" s="452" t="s">
        <v>1440</v>
      </c>
      <c r="N627" s="454">
        <v>44309</v>
      </c>
      <c r="O627" s="452" t="s">
        <v>1440</v>
      </c>
      <c r="P627" s="454">
        <v>44468</v>
      </c>
    </row>
    <row r="628" spans="1:16" ht="21" x14ac:dyDescent="0.2">
      <c r="A628" s="451" t="s">
        <v>2034</v>
      </c>
      <c r="B628" s="451" t="s">
        <v>1693</v>
      </c>
      <c r="C628" s="451" t="s">
        <v>1432</v>
      </c>
      <c r="D628" s="451" t="s">
        <v>1433</v>
      </c>
      <c r="E628" s="451" t="s">
        <v>1434</v>
      </c>
      <c r="F628" s="451" t="s">
        <v>2014</v>
      </c>
      <c r="G628" s="452" t="s">
        <v>1436</v>
      </c>
      <c r="H628" s="453">
        <v>5772</v>
      </c>
      <c r="I628" s="452" t="s">
        <v>1648</v>
      </c>
      <c r="J628" s="452" t="s">
        <v>1438</v>
      </c>
      <c r="K628" s="452" t="s">
        <v>1438</v>
      </c>
      <c r="L628" s="452" t="s">
        <v>1439</v>
      </c>
      <c r="M628" s="452" t="s">
        <v>1440</v>
      </c>
      <c r="N628" s="454">
        <v>44309</v>
      </c>
      <c r="O628" s="452" t="s">
        <v>1440</v>
      </c>
      <c r="P628" s="454">
        <v>44468</v>
      </c>
    </row>
    <row r="629" spans="1:16" ht="21" x14ac:dyDescent="0.2">
      <c r="A629" s="451" t="s">
        <v>2034</v>
      </c>
      <c r="B629" s="451" t="s">
        <v>1695</v>
      </c>
      <c r="C629" s="451" t="s">
        <v>1432</v>
      </c>
      <c r="D629" s="451" t="s">
        <v>1466</v>
      </c>
      <c r="E629" s="451" t="s">
        <v>1434</v>
      </c>
      <c r="F629" s="451" t="s">
        <v>2036</v>
      </c>
      <c r="G629" s="452" t="s">
        <v>1436</v>
      </c>
      <c r="H629" s="453">
        <v>277958.46000000002</v>
      </c>
      <c r="I629" s="452" t="s">
        <v>1655</v>
      </c>
      <c r="J629" s="452" t="s">
        <v>1438</v>
      </c>
      <c r="K629" s="452" t="s">
        <v>1438</v>
      </c>
      <c r="L629" s="452" t="s">
        <v>1439</v>
      </c>
      <c r="M629" s="452" t="s">
        <v>1440</v>
      </c>
      <c r="N629" s="454">
        <v>44341</v>
      </c>
      <c r="O629" s="452" t="s">
        <v>1440</v>
      </c>
      <c r="P629" s="454">
        <v>44468</v>
      </c>
    </row>
    <row r="630" spans="1:16" ht="21" x14ac:dyDescent="0.2">
      <c r="A630" s="451" t="s">
        <v>2034</v>
      </c>
      <c r="B630" s="451" t="s">
        <v>1697</v>
      </c>
      <c r="C630" s="451" t="s">
        <v>1432</v>
      </c>
      <c r="D630" s="451" t="s">
        <v>1433</v>
      </c>
      <c r="E630" s="451" t="s">
        <v>1442</v>
      </c>
      <c r="F630" s="451" t="s">
        <v>2037</v>
      </c>
      <c r="G630" s="452" t="s">
        <v>1436</v>
      </c>
      <c r="H630" s="453">
        <v>7263</v>
      </c>
      <c r="I630" s="452" t="s">
        <v>1670</v>
      </c>
      <c r="J630" s="452" t="s">
        <v>1438</v>
      </c>
      <c r="K630" s="452" t="s">
        <v>1438</v>
      </c>
      <c r="L630" s="452" t="s">
        <v>1439</v>
      </c>
      <c r="M630" s="452" t="s">
        <v>1440</v>
      </c>
      <c r="N630" s="454">
        <v>44309</v>
      </c>
      <c r="O630" s="452" t="s">
        <v>1440</v>
      </c>
      <c r="P630" s="454">
        <v>44468</v>
      </c>
    </row>
    <row r="631" spans="1:16" ht="21" x14ac:dyDescent="0.2">
      <c r="A631" s="451" t="s">
        <v>2034</v>
      </c>
      <c r="B631" s="451" t="s">
        <v>1697</v>
      </c>
      <c r="C631" s="451" t="s">
        <v>1432</v>
      </c>
      <c r="D631" s="451" t="s">
        <v>1466</v>
      </c>
      <c r="E631" s="451" t="s">
        <v>1442</v>
      </c>
      <c r="F631" s="451" t="s">
        <v>2038</v>
      </c>
      <c r="G631" s="452" t="s">
        <v>1436</v>
      </c>
      <c r="H631" s="453">
        <v>1624</v>
      </c>
      <c r="I631" s="452" t="s">
        <v>1488</v>
      </c>
      <c r="J631" s="452" t="s">
        <v>1438</v>
      </c>
      <c r="K631" s="452" t="s">
        <v>1438</v>
      </c>
      <c r="L631" s="452" t="s">
        <v>1439</v>
      </c>
      <c r="M631" s="452" t="s">
        <v>1440</v>
      </c>
      <c r="N631" s="454">
        <v>44342</v>
      </c>
      <c r="O631" s="452" t="s">
        <v>1440</v>
      </c>
      <c r="P631" s="454">
        <v>44468</v>
      </c>
    </row>
    <row r="632" spans="1:16" ht="21" x14ac:dyDescent="0.2">
      <c r="A632" s="451" t="s">
        <v>2034</v>
      </c>
      <c r="B632" s="451" t="s">
        <v>1697</v>
      </c>
      <c r="C632" s="451" t="s">
        <v>1432</v>
      </c>
      <c r="D632" s="451" t="s">
        <v>1448</v>
      </c>
      <c r="E632" s="451" t="s">
        <v>1544</v>
      </c>
      <c r="F632" s="451" t="s">
        <v>2039</v>
      </c>
      <c r="G632" s="452" t="s">
        <v>1436</v>
      </c>
      <c r="H632" s="453">
        <v>7408</v>
      </c>
      <c r="I632" s="452" t="s">
        <v>1564</v>
      </c>
      <c r="J632" s="455"/>
      <c r="K632" s="452" t="s">
        <v>1533</v>
      </c>
      <c r="L632" s="452" t="s">
        <v>1439</v>
      </c>
      <c r="M632" s="452" t="s">
        <v>1452</v>
      </c>
      <c r="N632" s="454">
        <v>44539</v>
      </c>
      <c r="O632" s="452" t="s">
        <v>1453</v>
      </c>
      <c r="P632" s="454">
        <v>44544</v>
      </c>
    </row>
    <row r="633" spans="1:16" ht="21" x14ac:dyDescent="0.2">
      <c r="A633" s="451" t="s">
        <v>2034</v>
      </c>
      <c r="B633" s="451" t="s">
        <v>1703</v>
      </c>
      <c r="C633" s="451" t="s">
        <v>1432</v>
      </c>
      <c r="D633" s="451" t="s">
        <v>1491</v>
      </c>
      <c r="E633" s="451" t="s">
        <v>1434</v>
      </c>
      <c r="F633" s="451" t="s">
        <v>1894</v>
      </c>
      <c r="G633" s="452" t="s">
        <v>1436</v>
      </c>
      <c r="H633" s="453">
        <v>7700</v>
      </c>
      <c r="I633" s="452" t="s">
        <v>1613</v>
      </c>
      <c r="J633" s="452" t="s">
        <v>1438</v>
      </c>
      <c r="K633" s="452" t="s">
        <v>1438</v>
      </c>
      <c r="L633" s="452" t="s">
        <v>1439</v>
      </c>
      <c r="M633" s="452" t="s">
        <v>1440</v>
      </c>
      <c r="N633" s="454">
        <v>44370</v>
      </c>
      <c r="O633" s="452" t="s">
        <v>1440</v>
      </c>
      <c r="P633" s="454">
        <v>44468</v>
      </c>
    </row>
    <row r="634" spans="1:16" ht="21" x14ac:dyDescent="0.2">
      <c r="A634" s="451" t="s">
        <v>2034</v>
      </c>
      <c r="B634" s="451" t="s">
        <v>1703</v>
      </c>
      <c r="C634" s="451" t="s">
        <v>1432</v>
      </c>
      <c r="D634" s="451" t="s">
        <v>1491</v>
      </c>
      <c r="E634" s="451" t="s">
        <v>1434</v>
      </c>
      <c r="F634" s="451" t="s">
        <v>1473</v>
      </c>
      <c r="G634" s="452" t="s">
        <v>1436</v>
      </c>
      <c r="H634" s="453">
        <v>143.5</v>
      </c>
      <c r="I634" s="452" t="s">
        <v>1609</v>
      </c>
      <c r="J634" s="452" t="s">
        <v>1438</v>
      </c>
      <c r="K634" s="452" t="s">
        <v>1438</v>
      </c>
      <c r="L634" s="452" t="s">
        <v>1439</v>
      </c>
      <c r="M634" s="452" t="s">
        <v>1440</v>
      </c>
      <c r="N634" s="454">
        <v>44370</v>
      </c>
      <c r="O634" s="452" t="s">
        <v>1440</v>
      </c>
      <c r="P634" s="454">
        <v>44468</v>
      </c>
    </row>
    <row r="635" spans="1:16" ht="21" x14ac:dyDescent="0.2">
      <c r="A635" s="451" t="s">
        <v>2034</v>
      </c>
      <c r="B635" s="451" t="s">
        <v>1703</v>
      </c>
      <c r="C635" s="451" t="s">
        <v>1432</v>
      </c>
      <c r="D635" s="451" t="s">
        <v>1507</v>
      </c>
      <c r="E635" s="451" t="s">
        <v>1442</v>
      </c>
      <c r="F635" s="451" t="s">
        <v>1475</v>
      </c>
      <c r="G635" s="452" t="s">
        <v>1436</v>
      </c>
      <c r="H635" s="453">
        <v>-7700</v>
      </c>
      <c r="I635" s="452" t="s">
        <v>1707</v>
      </c>
      <c r="J635" s="452" t="s">
        <v>1438</v>
      </c>
      <c r="K635" s="452" t="s">
        <v>1438</v>
      </c>
      <c r="L635" s="452" t="s">
        <v>1439</v>
      </c>
      <c r="M635" s="452" t="s">
        <v>1440</v>
      </c>
      <c r="N635" s="454">
        <v>44384</v>
      </c>
      <c r="O635" s="452" t="s">
        <v>1440</v>
      </c>
      <c r="P635" s="454">
        <v>44468</v>
      </c>
    </row>
    <row r="636" spans="1:16" ht="21" x14ac:dyDescent="0.2">
      <c r="A636" s="451" t="s">
        <v>2034</v>
      </c>
      <c r="B636" s="451" t="s">
        <v>1708</v>
      </c>
      <c r="C636" s="451" t="s">
        <v>1432</v>
      </c>
      <c r="D636" s="451" t="s">
        <v>1507</v>
      </c>
      <c r="E636" s="451" t="s">
        <v>1442</v>
      </c>
      <c r="F636" s="451" t="s">
        <v>2040</v>
      </c>
      <c r="G636" s="452" t="s">
        <v>1436</v>
      </c>
      <c r="H636" s="453">
        <v>7700</v>
      </c>
      <c r="I636" s="452" t="s">
        <v>1707</v>
      </c>
      <c r="J636" s="452" t="s">
        <v>1438</v>
      </c>
      <c r="K636" s="452" t="s">
        <v>1438</v>
      </c>
      <c r="L636" s="452" t="s">
        <v>1439</v>
      </c>
      <c r="M636" s="452" t="s">
        <v>1440</v>
      </c>
      <c r="N636" s="454">
        <v>44384</v>
      </c>
      <c r="O636" s="452" t="s">
        <v>1440</v>
      </c>
      <c r="P636" s="454">
        <v>44468</v>
      </c>
    </row>
    <row r="637" spans="1:16" ht="21" x14ac:dyDescent="0.2">
      <c r="A637" s="451" t="s">
        <v>2034</v>
      </c>
      <c r="B637" s="451" t="s">
        <v>1708</v>
      </c>
      <c r="C637" s="451" t="s">
        <v>1432</v>
      </c>
      <c r="D637" s="451" t="s">
        <v>1531</v>
      </c>
      <c r="E637" s="451" t="s">
        <v>1568</v>
      </c>
      <c r="F637" s="451" t="s">
        <v>2041</v>
      </c>
      <c r="G637" s="452" t="s">
        <v>1436</v>
      </c>
      <c r="H637" s="453">
        <v>1667.5</v>
      </c>
      <c r="I637" s="452" t="s">
        <v>1627</v>
      </c>
      <c r="J637" s="455"/>
      <c r="K637" s="452" t="s">
        <v>1533</v>
      </c>
      <c r="L637" s="452" t="s">
        <v>1439</v>
      </c>
      <c r="M637" s="452" t="s">
        <v>1452</v>
      </c>
      <c r="N637" s="454">
        <v>44496</v>
      </c>
      <c r="O637" s="452" t="s">
        <v>1534</v>
      </c>
      <c r="P637" s="454">
        <v>44497</v>
      </c>
    </row>
    <row r="638" spans="1:16" ht="21" x14ac:dyDescent="0.2">
      <c r="A638" s="451" t="s">
        <v>2034</v>
      </c>
      <c r="B638" s="451" t="s">
        <v>1708</v>
      </c>
      <c r="C638" s="451" t="s">
        <v>1432</v>
      </c>
      <c r="D638" s="451" t="s">
        <v>1531</v>
      </c>
      <c r="E638" s="451" t="s">
        <v>1628</v>
      </c>
      <c r="F638" s="451" t="s">
        <v>2041</v>
      </c>
      <c r="G638" s="452" t="s">
        <v>1436</v>
      </c>
      <c r="H638" s="453">
        <v>1594.69</v>
      </c>
      <c r="I638" s="452" t="s">
        <v>1629</v>
      </c>
      <c r="J638" s="455"/>
      <c r="K638" s="452" t="s">
        <v>1533</v>
      </c>
      <c r="L638" s="452" t="s">
        <v>1439</v>
      </c>
      <c r="M638" s="452" t="s">
        <v>1452</v>
      </c>
      <c r="N638" s="454">
        <v>44496</v>
      </c>
      <c r="O638" s="452" t="s">
        <v>1534</v>
      </c>
      <c r="P638" s="454">
        <v>44497</v>
      </c>
    </row>
    <row r="639" spans="1:16" ht="21" x14ac:dyDescent="0.2">
      <c r="A639" s="451" t="s">
        <v>2034</v>
      </c>
      <c r="B639" s="451" t="s">
        <v>1575</v>
      </c>
      <c r="C639" s="451" t="s">
        <v>1432</v>
      </c>
      <c r="D639" s="451" t="s">
        <v>1491</v>
      </c>
      <c r="E639" s="451" t="s">
        <v>1442</v>
      </c>
      <c r="F639" s="451" t="s">
        <v>1571</v>
      </c>
      <c r="G639" s="452" t="s">
        <v>1436</v>
      </c>
      <c r="H639" s="453">
        <v>700</v>
      </c>
      <c r="I639" s="452" t="s">
        <v>1944</v>
      </c>
      <c r="J639" s="452" t="s">
        <v>1438</v>
      </c>
      <c r="K639" s="452" t="s">
        <v>1438</v>
      </c>
      <c r="L639" s="452" t="s">
        <v>1439</v>
      </c>
      <c r="M639" s="452" t="s">
        <v>1440</v>
      </c>
      <c r="N639" s="454">
        <v>44369</v>
      </c>
      <c r="O639" s="452" t="s">
        <v>1440</v>
      </c>
      <c r="P639" s="454">
        <v>44468</v>
      </c>
    </row>
    <row r="640" spans="1:16" ht="21" x14ac:dyDescent="0.2">
      <c r="A640" s="451" t="s">
        <v>2034</v>
      </c>
      <c r="B640" s="451" t="s">
        <v>1575</v>
      </c>
      <c r="C640" s="451" t="s">
        <v>1432</v>
      </c>
      <c r="D640" s="451" t="s">
        <v>1507</v>
      </c>
      <c r="E640" s="451" t="s">
        <v>1442</v>
      </c>
      <c r="F640" s="451" t="s">
        <v>1561</v>
      </c>
      <c r="G640" s="452" t="s">
        <v>1436</v>
      </c>
      <c r="H640" s="453">
        <v>25779</v>
      </c>
      <c r="I640" s="452" t="s">
        <v>1712</v>
      </c>
      <c r="J640" s="452" t="s">
        <v>1438</v>
      </c>
      <c r="K640" s="452" t="s">
        <v>1438</v>
      </c>
      <c r="L640" s="452" t="s">
        <v>1439</v>
      </c>
      <c r="M640" s="452" t="s">
        <v>1440</v>
      </c>
      <c r="N640" s="454">
        <v>44399</v>
      </c>
      <c r="O640" s="452" t="s">
        <v>1440</v>
      </c>
      <c r="P640" s="454">
        <v>44468</v>
      </c>
    </row>
    <row r="641" spans="1:16" ht="21" x14ac:dyDescent="0.2">
      <c r="A641" s="451" t="s">
        <v>2034</v>
      </c>
      <c r="B641" s="451" t="s">
        <v>1575</v>
      </c>
      <c r="C641" s="451" t="s">
        <v>1432</v>
      </c>
      <c r="D641" s="451" t="s">
        <v>1540</v>
      </c>
      <c r="E641" s="451" t="s">
        <v>1765</v>
      </c>
      <c r="F641" s="451" t="s">
        <v>1561</v>
      </c>
      <c r="G641" s="452" t="s">
        <v>1436</v>
      </c>
      <c r="H641" s="453">
        <v>1000</v>
      </c>
      <c r="I641" s="452" t="s">
        <v>1766</v>
      </c>
      <c r="J641" s="455"/>
      <c r="K641" s="452" t="s">
        <v>1533</v>
      </c>
      <c r="L641" s="452" t="s">
        <v>1439</v>
      </c>
      <c r="M641" s="452" t="s">
        <v>1452</v>
      </c>
      <c r="N641" s="454">
        <v>44525</v>
      </c>
      <c r="O641" s="452" t="s">
        <v>1453</v>
      </c>
      <c r="P641" s="454">
        <v>44525</v>
      </c>
    </row>
    <row r="642" spans="1:16" ht="21" x14ac:dyDescent="0.2">
      <c r="A642" s="451" t="s">
        <v>2034</v>
      </c>
      <c r="B642" s="451" t="s">
        <v>1575</v>
      </c>
      <c r="C642" s="451" t="s">
        <v>1432</v>
      </c>
      <c r="D642" s="451" t="s">
        <v>1448</v>
      </c>
      <c r="E642" s="451" t="s">
        <v>1460</v>
      </c>
      <c r="F642" s="451" t="s">
        <v>2041</v>
      </c>
      <c r="G642" s="452" t="s">
        <v>1436</v>
      </c>
      <c r="H642" s="453">
        <v>20623</v>
      </c>
      <c r="I642" s="452" t="s">
        <v>1462</v>
      </c>
      <c r="J642" s="455"/>
      <c r="K642" s="452" t="s">
        <v>1533</v>
      </c>
      <c r="L642" s="452" t="s">
        <v>1439</v>
      </c>
      <c r="M642" s="452" t="s">
        <v>1452</v>
      </c>
      <c r="N642" s="454">
        <v>44550</v>
      </c>
      <c r="O642" s="452" t="s">
        <v>1453</v>
      </c>
      <c r="P642" s="454">
        <v>44553</v>
      </c>
    </row>
    <row r="643" spans="1:16" ht="21" x14ac:dyDescent="0.2">
      <c r="A643" s="451" t="s">
        <v>2034</v>
      </c>
      <c r="B643" s="451" t="s">
        <v>1713</v>
      </c>
      <c r="C643" s="451" t="s">
        <v>1432</v>
      </c>
      <c r="D643" s="451" t="s">
        <v>1466</v>
      </c>
      <c r="E643" s="451" t="s">
        <v>1434</v>
      </c>
      <c r="F643" s="451" t="s">
        <v>2042</v>
      </c>
      <c r="G643" s="452" t="s">
        <v>1436</v>
      </c>
      <c r="H643" s="453">
        <v>7500</v>
      </c>
      <c r="I643" s="452" t="s">
        <v>1676</v>
      </c>
      <c r="J643" s="452" t="s">
        <v>1438</v>
      </c>
      <c r="K643" s="452" t="s">
        <v>1438</v>
      </c>
      <c r="L643" s="452" t="s">
        <v>1439</v>
      </c>
      <c r="M643" s="452" t="s">
        <v>1440</v>
      </c>
      <c r="N643" s="454">
        <v>44330</v>
      </c>
      <c r="O643" s="452" t="s">
        <v>1440</v>
      </c>
      <c r="P643" s="454">
        <v>44468</v>
      </c>
    </row>
    <row r="644" spans="1:16" ht="21" x14ac:dyDescent="0.2">
      <c r="A644" s="451" t="s">
        <v>2034</v>
      </c>
      <c r="B644" s="451" t="s">
        <v>1713</v>
      </c>
      <c r="C644" s="451" t="s">
        <v>1432</v>
      </c>
      <c r="D644" s="451" t="s">
        <v>1507</v>
      </c>
      <c r="E644" s="451" t="s">
        <v>1442</v>
      </c>
      <c r="F644" s="451" t="s">
        <v>1975</v>
      </c>
      <c r="G644" s="452" t="s">
        <v>1436</v>
      </c>
      <c r="H644" s="453">
        <v>26176</v>
      </c>
      <c r="I644" s="452" t="s">
        <v>1640</v>
      </c>
      <c r="J644" s="452" t="s">
        <v>1438</v>
      </c>
      <c r="K644" s="452" t="s">
        <v>1438</v>
      </c>
      <c r="L644" s="452" t="s">
        <v>1439</v>
      </c>
      <c r="M644" s="452" t="s">
        <v>1440</v>
      </c>
      <c r="N644" s="454">
        <v>44384</v>
      </c>
      <c r="O644" s="452" t="s">
        <v>1440</v>
      </c>
      <c r="P644" s="454">
        <v>44468</v>
      </c>
    </row>
    <row r="645" spans="1:16" ht="21" x14ac:dyDescent="0.2">
      <c r="A645" s="451" t="s">
        <v>2034</v>
      </c>
      <c r="B645" s="451" t="s">
        <v>1713</v>
      </c>
      <c r="C645" s="451" t="s">
        <v>1432</v>
      </c>
      <c r="D645" s="451" t="s">
        <v>1540</v>
      </c>
      <c r="E645" s="451" t="s">
        <v>1677</v>
      </c>
      <c r="F645" s="451" t="s">
        <v>1970</v>
      </c>
      <c r="G645" s="452" t="s">
        <v>1436</v>
      </c>
      <c r="H645" s="453">
        <v>10500</v>
      </c>
      <c r="I645" s="452" t="s">
        <v>1678</v>
      </c>
      <c r="J645" s="455"/>
      <c r="K645" s="452" t="s">
        <v>1533</v>
      </c>
      <c r="L645" s="452" t="s">
        <v>1439</v>
      </c>
      <c r="M645" s="452" t="s">
        <v>1452</v>
      </c>
      <c r="N645" s="454">
        <v>44525</v>
      </c>
      <c r="O645" s="452" t="s">
        <v>1534</v>
      </c>
      <c r="P645" s="454">
        <v>44525</v>
      </c>
    </row>
    <row r="646" spans="1:16" ht="21" x14ac:dyDescent="0.2">
      <c r="A646" s="451" t="s">
        <v>2034</v>
      </c>
      <c r="B646" s="451" t="s">
        <v>1717</v>
      </c>
      <c r="C646" s="451" t="s">
        <v>1432</v>
      </c>
      <c r="D646" s="451" t="s">
        <v>1433</v>
      </c>
      <c r="E646" s="451" t="s">
        <v>1442</v>
      </c>
      <c r="F646" s="451" t="s">
        <v>2043</v>
      </c>
      <c r="G646" s="452" t="s">
        <v>1436</v>
      </c>
      <c r="H646" s="453">
        <v>125538</v>
      </c>
      <c r="I646" s="452" t="s">
        <v>1654</v>
      </c>
      <c r="J646" s="452" t="s">
        <v>1438</v>
      </c>
      <c r="K646" s="452" t="s">
        <v>1438</v>
      </c>
      <c r="L646" s="452" t="s">
        <v>1439</v>
      </c>
      <c r="M646" s="452" t="s">
        <v>1440</v>
      </c>
      <c r="N646" s="454">
        <v>44312</v>
      </c>
      <c r="O646" s="452" t="s">
        <v>1440</v>
      </c>
      <c r="P646" s="454">
        <v>44468</v>
      </c>
    </row>
    <row r="647" spans="1:16" ht="21" x14ac:dyDescent="0.2">
      <c r="A647" s="451" t="s">
        <v>2044</v>
      </c>
      <c r="B647" s="451" t="s">
        <v>1463</v>
      </c>
      <c r="C647" s="451" t="s">
        <v>1432</v>
      </c>
      <c r="D647" s="451" t="s">
        <v>1433</v>
      </c>
      <c r="E647" s="451" t="s">
        <v>1442</v>
      </c>
      <c r="F647" s="451" t="s">
        <v>2045</v>
      </c>
      <c r="G647" s="452" t="s">
        <v>1436</v>
      </c>
      <c r="H647" s="453">
        <v>17767.45</v>
      </c>
      <c r="I647" s="452" t="s">
        <v>1465</v>
      </c>
      <c r="J647" s="452" t="s">
        <v>1438</v>
      </c>
      <c r="K647" s="452" t="s">
        <v>1438</v>
      </c>
      <c r="L647" s="452" t="s">
        <v>1439</v>
      </c>
      <c r="M647" s="452" t="s">
        <v>1440</v>
      </c>
      <c r="N647" s="454">
        <v>44302</v>
      </c>
      <c r="O647" s="452" t="s">
        <v>1440</v>
      </c>
      <c r="P647" s="454">
        <v>44468</v>
      </c>
    </row>
    <row r="648" spans="1:16" ht="21" x14ac:dyDescent="0.2">
      <c r="A648" s="451" t="s">
        <v>2044</v>
      </c>
      <c r="B648" s="451" t="s">
        <v>1463</v>
      </c>
      <c r="C648" s="451" t="s">
        <v>1432</v>
      </c>
      <c r="D648" s="451" t="s">
        <v>1433</v>
      </c>
      <c r="E648" s="451" t="s">
        <v>1434</v>
      </c>
      <c r="F648" s="451" t="s">
        <v>2046</v>
      </c>
      <c r="G648" s="452" t="s">
        <v>1436</v>
      </c>
      <c r="H648" s="453">
        <v>1522519</v>
      </c>
      <c r="I648" s="452" t="s">
        <v>1650</v>
      </c>
      <c r="J648" s="452" t="s">
        <v>1438</v>
      </c>
      <c r="K648" s="452" t="s">
        <v>1438</v>
      </c>
      <c r="L648" s="452" t="s">
        <v>1439</v>
      </c>
      <c r="M648" s="452" t="s">
        <v>1440</v>
      </c>
      <c r="N648" s="454">
        <v>44309</v>
      </c>
      <c r="O648" s="452" t="s">
        <v>1440</v>
      </c>
      <c r="P648" s="454">
        <v>44468</v>
      </c>
    </row>
    <row r="649" spans="1:16" ht="21" x14ac:dyDescent="0.2">
      <c r="A649" s="451" t="s">
        <v>2044</v>
      </c>
      <c r="B649" s="451" t="s">
        <v>1463</v>
      </c>
      <c r="C649" s="451" t="s">
        <v>1432</v>
      </c>
      <c r="D649" s="451" t="s">
        <v>1466</v>
      </c>
      <c r="E649" s="451" t="s">
        <v>1442</v>
      </c>
      <c r="F649" s="451" t="s">
        <v>2047</v>
      </c>
      <c r="G649" s="452" t="s">
        <v>1436</v>
      </c>
      <c r="H649" s="453">
        <v>1996</v>
      </c>
      <c r="I649" s="452" t="s">
        <v>1591</v>
      </c>
      <c r="J649" s="452" t="s">
        <v>1438</v>
      </c>
      <c r="K649" s="452" t="s">
        <v>1438</v>
      </c>
      <c r="L649" s="452" t="s">
        <v>1439</v>
      </c>
      <c r="M649" s="452" t="s">
        <v>1440</v>
      </c>
      <c r="N649" s="454">
        <v>44535</v>
      </c>
      <c r="O649" s="452" t="s">
        <v>1440</v>
      </c>
      <c r="P649" s="454">
        <v>44468</v>
      </c>
    </row>
    <row r="650" spans="1:16" ht="21" x14ac:dyDescent="0.2">
      <c r="A650" s="451" t="s">
        <v>2044</v>
      </c>
      <c r="B650" s="451" t="s">
        <v>1463</v>
      </c>
      <c r="C650" s="451" t="s">
        <v>1432</v>
      </c>
      <c r="D650" s="451" t="s">
        <v>1466</v>
      </c>
      <c r="E650" s="451" t="s">
        <v>1442</v>
      </c>
      <c r="F650" s="451" t="s">
        <v>2048</v>
      </c>
      <c r="G650" s="452" t="s">
        <v>1436</v>
      </c>
      <c r="H650" s="453">
        <v>707</v>
      </c>
      <c r="I650" s="452" t="s">
        <v>1643</v>
      </c>
      <c r="J650" s="452" t="s">
        <v>1438</v>
      </c>
      <c r="K650" s="452" t="s">
        <v>1438</v>
      </c>
      <c r="L650" s="452" t="s">
        <v>1439</v>
      </c>
      <c r="M650" s="452" t="s">
        <v>1440</v>
      </c>
      <c r="N650" s="454">
        <v>44535</v>
      </c>
      <c r="O650" s="452" t="s">
        <v>1440</v>
      </c>
      <c r="P650" s="454">
        <v>44468</v>
      </c>
    </row>
    <row r="651" spans="1:16" ht="21" x14ac:dyDescent="0.2">
      <c r="A651" s="451" t="s">
        <v>2044</v>
      </c>
      <c r="B651" s="451" t="s">
        <v>1463</v>
      </c>
      <c r="C651" s="451" t="s">
        <v>1432</v>
      </c>
      <c r="D651" s="451" t="s">
        <v>1491</v>
      </c>
      <c r="E651" s="451" t="s">
        <v>1442</v>
      </c>
      <c r="F651" s="451" t="s">
        <v>2049</v>
      </c>
      <c r="G651" s="452" t="s">
        <v>1436</v>
      </c>
      <c r="H651" s="453">
        <v>17556.8</v>
      </c>
      <c r="I651" s="452" t="s">
        <v>1492</v>
      </c>
      <c r="J651" s="452" t="s">
        <v>1438</v>
      </c>
      <c r="K651" s="452" t="s">
        <v>1438</v>
      </c>
      <c r="L651" s="452" t="s">
        <v>1439</v>
      </c>
      <c r="M651" s="452" t="s">
        <v>1440</v>
      </c>
      <c r="N651" s="454">
        <v>44292</v>
      </c>
      <c r="O651" s="452" t="s">
        <v>1440</v>
      </c>
      <c r="P651" s="454">
        <v>44468</v>
      </c>
    </row>
    <row r="652" spans="1:16" ht="21" x14ac:dyDescent="0.2">
      <c r="A652" s="451" t="s">
        <v>2044</v>
      </c>
      <c r="B652" s="451" t="s">
        <v>1463</v>
      </c>
      <c r="C652" s="451" t="s">
        <v>1432</v>
      </c>
      <c r="D652" s="451" t="s">
        <v>1515</v>
      </c>
      <c r="E652" s="451" t="s">
        <v>1442</v>
      </c>
      <c r="F652" s="451" t="s">
        <v>2050</v>
      </c>
      <c r="G652" s="452" t="s">
        <v>1436</v>
      </c>
      <c r="H652" s="453">
        <v>16654.95</v>
      </c>
      <c r="I652" s="452" t="s">
        <v>1524</v>
      </c>
      <c r="J652" s="452" t="s">
        <v>1438</v>
      </c>
      <c r="K652" s="452" t="s">
        <v>1438</v>
      </c>
      <c r="L652" s="452" t="s">
        <v>1439</v>
      </c>
      <c r="M652" s="452" t="s">
        <v>1440</v>
      </c>
      <c r="N652" s="454">
        <v>44294</v>
      </c>
      <c r="O652" s="452" t="s">
        <v>1440</v>
      </c>
      <c r="P652" s="454">
        <v>44468</v>
      </c>
    </row>
    <row r="653" spans="1:16" ht="21" x14ac:dyDescent="0.2">
      <c r="A653" s="451" t="s">
        <v>2044</v>
      </c>
      <c r="B653" s="451" t="s">
        <v>1463</v>
      </c>
      <c r="C653" s="451" t="s">
        <v>1432</v>
      </c>
      <c r="D653" s="451" t="s">
        <v>1540</v>
      </c>
      <c r="E653" s="451" t="s">
        <v>1442</v>
      </c>
      <c r="F653" s="451" t="s">
        <v>2051</v>
      </c>
      <c r="G653" s="452" t="s">
        <v>1436</v>
      </c>
      <c r="H653" s="453">
        <v>20413.349999999999</v>
      </c>
      <c r="I653" s="452" t="s">
        <v>1542</v>
      </c>
      <c r="J653" s="455"/>
      <c r="K653" s="452" t="s">
        <v>1533</v>
      </c>
      <c r="L653" s="452" t="s">
        <v>1439</v>
      </c>
      <c r="M653" s="452" t="s">
        <v>1452</v>
      </c>
      <c r="N653" s="454">
        <v>44501</v>
      </c>
      <c r="O653" s="452" t="s">
        <v>1453</v>
      </c>
      <c r="P653" s="454">
        <v>44502</v>
      </c>
    </row>
    <row r="654" spans="1:16" ht="21" x14ac:dyDescent="0.2">
      <c r="A654" s="451" t="s">
        <v>2044</v>
      </c>
      <c r="B654" s="451" t="s">
        <v>1463</v>
      </c>
      <c r="C654" s="451" t="s">
        <v>1432</v>
      </c>
      <c r="D654" s="451" t="s">
        <v>1540</v>
      </c>
      <c r="E654" s="451" t="s">
        <v>1592</v>
      </c>
      <c r="F654" s="451" t="s">
        <v>2052</v>
      </c>
      <c r="G654" s="452" t="s">
        <v>1436</v>
      </c>
      <c r="H654" s="453">
        <v>2795</v>
      </c>
      <c r="I654" s="452" t="s">
        <v>1594</v>
      </c>
      <c r="J654" s="455"/>
      <c r="K654" s="452" t="s">
        <v>1533</v>
      </c>
      <c r="L654" s="452" t="s">
        <v>1439</v>
      </c>
      <c r="M654" s="452" t="s">
        <v>1452</v>
      </c>
      <c r="N654" s="454">
        <v>44525</v>
      </c>
      <c r="O654" s="452" t="s">
        <v>1534</v>
      </c>
      <c r="P654" s="454">
        <v>44525</v>
      </c>
    </row>
    <row r="655" spans="1:16" ht="21" x14ac:dyDescent="0.2">
      <c r="A655" s="451" t="s">
        <v>2044</v>
      </c>
      <c r="B655" s="451" t="s">
        <v>1463</v>
      </c>
      <c r="C655" s="451" t="s">
        <v>1432</v>
      </c>
      <c r="D655" s="451" t="s">
        <v>1540</v>
      </c>
      <c r="E655" s="451" t="s">
        <v>1644</v>
      </c>
      <c r="F655" s="451" t="s">
        <v>2052</v>
      </c>
      <c r="G655" s="452" t="s">
        <v>1436</v>
      </c>
      <c r="H655" s="453">
        <v>989</v>
      </c>
      <c r="I655" s="452" t="s">
        <v>1645</v>
      </c>
      <c r="J655" s="455"/>
      <c r="K655" s="452" t="s">
        <v>1533</v>
      </c>
      <c r="L655" s="452" t="s">
        <v>1439</v>
      </c>
      <c r="M655" s="452" t="s">
        <v>1452</v>
      </c>
      <c r="N655" s="454">
        <v>44525</v>
      </c>
      <c r="O655" s="452" t="s">
        <v>1534</v>
      </c>
      <c r="P655" s="454">
        <v>44525</v>
      </c>
    </row>
    <row r="656" spans="1:16" ht="21" x14ac:dyDescent="0.2">
      <c r="A656" s="451" t="s">
        <v>2044</v>
      </c>
      <c r="B656" s="451" t="s">
        <v>1463</v>
      </c>
      <c r="C656" s="451" t="s">
        <v>1432</v>
      </c>
      <c r="D656" s="451" t="s">
        <v>1448</v>
      </c>
      <c r="E656" s="451" t="s">
        <v>1553</v>
      </c>
      <c r="F656" s="451" t="s">
        <v>2051</v>
      </c>
      <c r="G656" s="452" t="s">
        <v>1436</v>
      </c>
      <c r="H656" s="453">
        <v>15253.45</v>
      </c>
      <c r="I656" s="452" t="s">
        <v>1574</v>
      </c>
      <c r="J656" s="455"/>
      <c r="K656" s="452" t="s">
        <v>1533</v>
      </c>
      <c r="L656" s="452" t="s">
        <v>1439</v>
      </c>
      <c r="M656" s="452" t="s">
        <v>1452</v>
      </c>
      <c r="N656" s="454">
        <v>44560</v>
      </c>
      <c r="O656" s="452" t="s">
        <v>1534</v>
      </c>
      <c r="P656" s="454">
        <v>44560</v>
      </c>
    </row>
    <row r="657" spans="1:16" x14ac:dyDescent="0.2">
      <c r="A657" s="451" t="s">
        <v>2044</v>
      </c>
      <c r="B657" s="451" t="s">
        <v>1693</v>
      </c>
      <c r="C657" s="451" t="s">
        <v>1432</v>
      </c>
      <c r="D657" s="451" t="s">
        <v>1433</v>
      </c>
      <c r="E657" s="451" t="s">
        <v>1442</v>
      </c>
      <c r="F657" s="451" t="s">
        <v>2053</v>
      </c>
      <c r="G657" s="452" t="s">
        <v>1436</v>
      </c>
      <c r="H657" s="453">
        <v>7055</v>
      </c>
      <c r="I657" s="452" t="s">
        <v>1648</v>
      </c>
      <c r="J657" s="452" t="s">
        <v>1438</v>
      </c>
      <c r="K657" s="452" t="s">
        <v>1438</v>
      </c>
      <c r="L657" s="452" t="s">
        <v>1439</v>
      </c>
      <c r="M657" s="452" t="s">
        <v>1440</v>
      </c>
      <c r="N657" s="454">
        <v>44309</v>
      </c>
      <c r="O657" s="452" t="s">
        <v>1440</v>
      </c>
      <c r="P657" s="454">
        <v>44468</v>
      </c>
    </row>
    <row r="658" spans="1:16" x14ac:dyDescent="0.2">
      <c r="A658" s="451" t="s">
        <v>2044</v>
      </c>
      <c r="B658" s="451" t="s">
        <v>1695</v>
      </c>
      <c r="C658" s="451" t="s">
        <v>1432</v>
      </c>
      <c r="D658" s="451" t="s">
        <v>1466</v>
      </c>
      <c r="E658" s="451" t="s">
        <v>1434</v>
      </c>
      <c r="F658" s="451" t="s">
        <v>2054</v>
      </c>
      <c r="G658" s="452" t="s">
        <v>1436</v>
      </c>
      <c r="H658" s="453">
        <v>132560.04999999999</v>
      </c>
      <c r="I658" s="452" t="s">
        <v>1655</v>
      </c>
      <c r="J658" s="452" t="s">
        <v>1438</v>
      </c>
      <c r="K658" s="452" t="s">
        <v>1438</v>
      </c>
      <c r="L658" s="452" t="s">
        <v>1439</v>
      </c>
      <c r="M658" s="452" t="s">
        <v>1440</v>
      </c>
      <c r="N658" s="454">
        <v>44341</v>
      </c>
      <c r="O658" s="452" t="s">
        <v>1440</v>
      </c>
      <c r="P658" s="454">
        <v>44468</v>
      </c>
    </row>
    <row r="659" spans="1:16" x14ac:dyDescent="0.2">
      <c r="A659" s="451" t="s">
        <v>2044</v>
      </c>
      <c r="B659" s="451" t="s">
        <v>1697</v>
      </c>
      <c r="C659" s="451" t="s">
        <v>1432</v>
      </c>
      <c r="D659" s="451" t="s">
        <v>1433</v>
      </c>
      <c r="E659" s="451" t="s">
        <v>1442</v>
      </c>
      <c r="F659" s="451" t="s">
        <v>2055</v>
      </c>
      <c r="G659" s="452" t="s">
        <v>1436</v>
      </c>
      <c r="H659" s="453">
        <v>30295</v>
      </c>
      <c r="I659" s="452" t="s">
        <v>1670</v>
      </c>
      <c r="J659" s="452" t="s">
        <v>1438</v>
      </c>
      <c r="K659" s="452" t="s">
        <v>1438</v>
      </c>
      <c r="L659" s="452" t="s">
        <v>1439</v>
      </c>
      <c r="M659" s="452" t="s">
        <v>1440</v>
      </c>
      <c r="N659" s="454">
        <v>44309</v>
      </c>
      <c r="O659" s="452" t="s">
        <v>1440</v>
      </c>
      <c r="P659" s="454">
        <v>44468</v>
      </c>
    </row>
    <row r="660" spans="1:16" x14ac:dyDescent="0.2">
      <c r="A660" s="451" t="s">
        <v>2044</v>
      </c>
      <c r="B660" s="451" t="s">
        <v>1697</v>
      </c>
      <c r="C660" s="451" t="s">
        <v>1432</v>
      </c>
      <c r="D660" s="451" t="s">
        <v>1466</v>
      </c>
      <c r="E660" s="451" t="s">
        <v>1434</v>
      </c>
      <c r="F660" s="451" t="s">
        <v>2056</v>
      </c>
      <c r="G660" s="452" t="s">
        <v>1436</v>
      </c>
      <c r="H660" s="453">
        <v>2726</v>
      </c>
      <c r="I660" s="452" t="s">
        <v>1488</v>
      </c>
      <c r="J660" s="452" t="s">
        <v>1438</v>
      </c>
      <c r="K660" s="452" t="s">
        <v>1438</v>
      </c>
      <c r="L660" s="452" t="s">
        <v>1439</v>
      </c>
      <c r="M660" s="452" t="s">
        <v>1440</v>
      </c>
      <c r="N660" s="454">
        <v>44342</v>
      </c>
      <c r="O660" s="452" t="s">
        <v>1440</v>
      </c>
      <c r="P660" s="454">
        <v>44468</v>
      </c>
    </row>
    <row r="661" spans="1:16" x14ac:dyDescent="0.2">
      <c r="A661" s="451" t="s">
        <v>2044</v>
      </c>
      <c r="B661" s="451" t="s">
        <v>1697</v>
      </c>
      <c r="C661" s="451" t="s">
        <v>1432</v>
      </c>
      <c r="D661" s="451" t="s">
        <v>1491</v>
      </c>
      <c r="E661" s="451" t="s">
        <v>1442</v>
      </c>
      <c r="F661" s="451" t="s">
        <v>2024</v>
      </c>
      <c r="G661" s="452" t="s">
        <v>1436</v>
      </c>
      <c r="H661" s="453">
        <v>964</v>
      </c>
      <c r="I661" s="452" t="s">
        <v>1498</v>
      </c>
      <c r="J661" s="452" t="s">
        <v>1438</v>
      </c>
      <c r="K661" s="452" t="s">
        <v>1438</v>
      </c>
      <c r="L661" s="452" t="s">
        <v>1439</v>
      </c>
      <c r="M661" s="452" t="s">
        <v>1440</v>
      </c>
      <c r="N661" s="454">
        <v>44371</v>
      </c>
      <c r="O661" s="452" t="s">
        <v>1440</v>
      </c>
      <c r="P661" s="454">
        <v>44468</v>
      </c>
    </row>
    <row r="662" spans="1:16" x14ac:dyDescent="0.2">
      <c r="A662" s="451" t="s">
        <v>2044</v>
      </c>
      <c r="B662" s="451" t="s">
        <v>1697</v>
      </c>
      <c r="C662" s="451" t="s">
        <v>1432</v>
      </c>
      <c r="D662" s="451" t="s">
        <v>1491</v>
      </c>
      <c r="E662" s="451" t="s">
        <v>1442</v>
      </c>
      <c r="F662" s="451" t="s">
        <v>2057</v>
      </c>
      <c r="G662" s="452" t="s">
        <v>1436</v>
      </c>
      <c r="H662" s="453">
        <v>1139</v>
      </c>
      <c r="I662" s="452" t="s">
        <v>1504</v>
      </c>
      <c r="J662" s="452" t="s">
        <v>1438</v>
      </c>
      <c r="K662" s="452" t="s">
        <v>1438</v>
      </c>
      <c r="L662" s="452" t="s">
        <v>1439</v>
      </c>
      <c r="M662" s="452" t="s">
        <v>1440</v>
      </c>
      <c r="N662" s="454">
        <v>44371</v>
      </c>
      <c r="O662" s="452" t="s">
        <v>1440</v>
      </c>
      <c r="P662" s="454">
        <v>44468</v>
      </c>
    </row>
    <row r="663" spans="1:16" x14ac:dyDescent="0.2">
      <c r="A663" s="451" t="s">
        <v>2044</v>
      </c>
      <c r="B663" s="451" t="s">
        <v>1697</v>
      </c>
      <c r="C663" s="451" t="s">
        <v>1432</v>
      </c>
      <c r="D663" s="451" t="s">
        <v>1448</v>
      </c>
      <c r="E663" s="451" t="s">
        <v>1544</v>
      </c>
      <c r="F663" s="451" t="s">
        <v>2038</v>
      </c>
      <c r="G663" s="452" t="s">
        <v>1436</v>
      </c>
      <c r="H663" s="453">
        <v>2932</v>
      </c>
      <c r="I663" s="452" t="s">
        <v>1564</v>
      </c>
      <c r="J663" s="455"/>
      <c r="K663" s="452" t="s">
        <v>1533</v>
      </c>
      <c r="L663" s="452" t="s">
        <v>1439</v>
      </c>
      <c r="M663" s="452" t="s">
        <v>1452</v>
      </c>
      <c r="N663" s="454">
        <v>44539</v>
      </c>
      <c r="O663" s="452" t="s">
        <v>1453</v>
      </c>
      <c r="P663" s="454">
        <v>44544</v>
      </c>
    </row>
    <row r="664" spans="1:16" ht="21" x14ac:dyDescent="0.2">
      <c r="A664" s="451" t="s">
        <v>2044</v>
      </c>
      <c r="B664" s="451" t="s">
        <v>1703</v>
      </c>
      <c r="C664" s="451" t="s">
        <v>1432</v>
      </c>
      <c r="D664" s="451" t="s">
        <v>1491</v>
      </c>
      <c r="E664" s="451" t="s">
        <v>1442</v>
      </c>
      <c r="F664" s="451" t="s">
        <v>2058</v>
      </c>
      <c r="G664" s="452" t="s">
        <v>1436</v>
      </c>
      <c r="H664" s="453">
        <v>14060</v>
      </c>
      <c r="I664" s="452" t="s">
        <v>1613</v>
      </c>
      <c r="J664" s="452" t="s">
        <v>1438</v>
      </c>
      <c r="K664" s="452" t="s">
        <v>1438</v>
      </c>
      <c r="L664" s="452" t="s">
        <v>1439</v>
      </c>
      <c r="M664" s="452" t="s">
        <v>1440</v>
      </c>
      <c r="N664" s="454">
        <v>44370</v>
      </c>
      <c r="O664" s="452" t="s">
        <v>1440</v>
      </c>
      <c r="P664" s="454">
        <v>44468</v>
      </c>
    </row>
    <row r="665" spans="1:16" ht="21" x14ac:dyDescent="0.2">
      <c r="A665" s="451" t="s">
        <v>2044</v>
      </c>
      <c r="B665" s="451" t="s">
        <v>1703</v>
      </c>
      <c r="C665" s="451" t="s">
        <v>1432</v>
      </c>
      <c r="D665" s="451" t="s">
        <v>1491</v>
      </c>
      <c r="E665" s="451" t="s">
        <v>1442</v>
      </c>
      <c r="F665" s="451" t="s">
        <v>2059</v>
      </c>
      <c r="G665" s="452" t="s">
        <v>1436</v>
      </c>
      <c r="H665" s="453">
        <v>290.5</v>
      </c>
      <c r="I665" s="452" t="s">
        <v>1609</v>
      </c>
      <c r="J665" s="452" t="s">
        <v>1438</v>
      </c>
      <c r="K665" s="452" t="s">
        <v>1438</v>
      </c>
      <c r="L665" s="452" t="s">
        <v>1439</v>
      </c>
      <c r="M665" s="452" t="s">
        <v>1440</v>
      </c>
      <c r="N665" s="454">
        <v>44370</v>
      </c>
      <c r="O665" s="452" t="s">
        <v>1440</v>
      </c>
      <c r="P665" s="454">
        <v>44468</v>
      </c>
    </row>
    <row r="666" spans="1:16" ht="21" x14ac:dyDescent="0.2">
      <c r="A666" s="451" t="s">
        <v>2044</v>
      </c>
      <c r="B666" s="451" t="s">
        <v>1703</v>
      </c>
      <c r="C666" s="451" t="s">
        <v>1432</v>
      </c>
      <c r="D666" s="451" t="s">
        <v>1507</v>
      </c>
      <c r="E666" s="451" t="s">
        <v>1442</v>
      </c>
      <c r="F666" s="451" t="s">
        <v>2060</v>
      </c>
      <c r="G666" s="452" t="s">
        <v>1436</v>
      </c>
      <c r="H666" s="453">
        <v>-14060</v>
      </c>
      <c r="I666" s="452" t="s">
        <v>1707</v>
      </c>
      <c r="J666" s="452" t="s">
        <v>1438</v>
      </c>
      <c r="K666" s="452" t="s">
        <v>1438</v>
      </c>
      <c r="L666" s="452" t="s">
        <v>1439</v>
      </c>
      <c r="M666" s="452" t="s">
        <v>1440</v>
      </c>
      <c r="N666" s="454">
        <v>44384</v>
      </c>
      <c r="O666" s="452" t="s">
        <v>1440</v>
      </c>
      <c r="P666" s="454">
        <v>44468</v>
      </c>
    </row>
    <row r="667" spans="1:16" x14ac:dyDescent="0.2">
      <c r="A667" s="451" t="s">
        <v>2044</v>
      </c>
      <c r="B667" s="451" t="s">
        <v>1758</v>
      </c>
      <c r="C667" s="451" t="s">
        <v>1432</v>
      </c>
      <c r="D667" s="451" t="s">
        <v>1466</v>
      </c>
      <c r="E667" s="451" t="s">
        <v>1434</v>
      </c>
      <c r="F667" s="451" t="s">
        <v>2061</v>
      </c>
      <c r="G667" s="452" t="s">
        <v>1436</v>
      </c>
      <c r="H667" s="453">
        <v>82013.88</v>
      </c>
      <c r="I667" s="452" t="s">
        <v>1474</v>
      </c>
      <c r="J667" s="452" t="s">
        <v>1438</v>
      </c>
      <c r="K667" s="452" t="s">
        <v>1438</v>
      </c>
      <c r="L667" s="452" t="s">
        <v>1439</v>
      </c>
      <c r="M667" s="452" t="s">
        <v>1440</v>
      </c>
      <c r="N667" s="454">
        <v>44329</v>
      </c>
      <c r="O667" s="452" t="s">
        <v>1440</v>
      </c>
      <c r="P667" s="454">
        <v>44468</v>
      </c>
    </row>
    <row r="668" spans="1:16" x14ac:dyDescent="0.2">
      <c r="A668" s="451" t="s">
        <v>2044</v>
      </c>
      <c r="B668" s="451" t="s">
        <v>1708</v>
      </c>
      <c r="C668" s="451" t="s">
        <v>1432</v>
      </c>
      <c r="D668" s="451" t="s">
        <v>1433</v>
      </c>
      <c r="E668" s="451" t="s">
        <v>1442</v>
      </c>
      <c r="F668" s="451" t="s">
        <v>1659</v>
      </c>
      <c r="G668" s="452" t="s">
        <v>1436</v>
      </c>
      <c r="H668" s="453">
        <v>1500</v>
      </c>
      <c r="I668" s="452" t="s">
        <v>1598</v>
      </c>
      <c r="J668" s="452" t="s">
        <v>1438</v>
      </c>
      <c r="K668" s="452" t="s">
        <v>1438</v>
      </c>
      <c r="L668" s="452" t="s">
        <v>1439</v>
      </c>
      <c r="M668" s="452" t="s">
        <v>1440</v>
      </c>
      <c r="N668" s="454">
        <v>44315</v>
      </c>
      <c r="O668" s="452" t="s">
        <v>1440</v>
      </c>
      <c r="P668" s="454">
        <v>44468</v>
      </c>
    </row>
    <row r="669" spans="1:16" x14ac:dyDescent="0.2">
      <c r="A669" s="451" t="s">
        <v>2044</v>
      </c>
      <c r="B669" s="451" t="s">
        <v>1708</v>
      </c>
      <c r="C669" s="451" t="s">
        <v>1432</v>
      </c>
      <c r="D669" s="451" t="s">
        <v>1507</v>
      </c>
      <c r="E669" s="451" t="s">
        <v>1442</v>
      </c>
      <c r="F669" s="451" t="s">
        <v>2062</v>
      </c>
      <c r="G669" s="452" t="s">
        <v>1436</v>
      </c>
      <c r="H669" s="453">
        <v>14060</v>
      </c>
      <c r="I669" s="452" t="s">
        <v>1707</v>
      </c>
      <c r="J669" s="452" t="s">
        <v>1438</v>
      </c>
      <c r="K669" s="452" t="s">
        <v>1438</v>
      </c>
      <c r="L669" s="452" t="s">
        <v>1439</v>
      </c>
      <c r="M669" s="452" t="s">
        <v>1440</v>
      </c>
      <c r="N669" s="454">
        <v>44384</v>
      </c>
      <c r="O669" s="452" t="s">
        <v>1440</v>
      </c>
      <c r="P669" s="454">
        <v>44468</v>
      </c>
    </row>
    <row r="670" spans="1:16" ht="21" x14ac:dyDescent="0.2">
      <c r="A670" s="451" t="s">
        <v>2044</v>
      </c>
      <c r="B670" s="451" t="s">
        <v>1708</v>
      </c>
      <c r="C670" s="451" t="s">
        <v>1432</v>
      </c>
      <c r="D670" s="451" t="s">
        <v>1531</v>
      </c>
      <c r="E670" s="451" t="s">
        <v>1568</v>
      </c>
      <c r="F670" s="451" t="s">
        <v>2032</v>
      </c>
      <c r="G670" s="452" t="s">
        <v>1436</v>
      </c>
      <c r="H670" s="453">
        <v>4132.5</v>
      </c>
      <c r="I670" s="452" t="s">
        <v>1627</v>
      </c>
      <c r="J670" s="455"/>
      <c r="K670" s="452" t="s">
        <v>1533</v>
      </c>
      <c r="L670" s="452" t="s">
        <v>1439</v>
      </c>
      <c r="M670" s="452" t="s">
        <v>1452</v>
      </c>
      <c r="N670" s="454">
        <v>44496</v>
      </c>
      <c r="O670" s="452" t="s">
        <v>1534</v>
      </c>
      <c r="P670" s="454">
        <v>44497</v>
      </c>
    </row>
    <row r="671" spans="1:16" ht="21" x14ac:dyDescent="0.2">
      <c r="A671" s="451" t="s">
        <v>2044</v>
      </c>
      <c r="B671" s="451" t="s">
        <v>1708</v>
      </c>
      <c r="C671" s="451" t="s">
        <v>1432</v>
      </c>
      <c r="D671" s="451" t="s">
        <v>1531</v>
      </c>
      <c r="E671" s="451" t="s">
        <v>1628</v>
      </c>
      <c r="F671" s="451" t="s">
        <v>2032</v>
      </c>
      <c r="G671" s="452" t="s">
        <v>1436</v>
      </c>
      <c r="H671" s="453">
        <v>3661.88</v>
      </c>
      <c r="I671" s="452" t="s">
        <v>1629</v>
      </c>
      <c r="J671" s="455"/>
      <c r="K671" s="452" t="s">
        <v>1533</v>
      </c>
      <c r="L671" s="452" t="s">
        <v>1439</v>
      </c>
      <c r="M671" s="452" t="s">
        <v>1452</v>
      </c>
      <c r="N671" s="454">
        <v>44496</v>
      </c>
      <c r="O671" s="452" t="s">
        <v>1534</v>
      </c>
      <c r="P671" s="454">
        <v>44497</v>
      </c>
    </row>
    <row r="672" spans="1:16" x14ac:dyDescent="0.2">
      <c r="A672" s="451" t="s">
        <v>2044</v>
      </c>
      <c r="B672" s="451" t="s">
        <v>1575</v>
      </c>
      <c r="C672" s="451" t="s">
        <v>1432</v>
      </c>
      <c r="D672" s="451" t="s">
        <v>1507</v>
      </c>
      <c r="E672" s="451" t="s">
        <v>1442</v>
      </c>
      <c r="F672" s="451" t="s">
        <v>2063</v>
      </c>
      <c r="G672" s="452" t="s">
        <v>1436</v>
      </c>
      <c r="H672" s="453">
        <v>63888</v>
      </c>
      <c r="I672" s="452" t="s">
        <v>1712</v>
      </c>
      <c r="J672" s="452" t="s">
        <v>1438</v>
      </c>
      <c r="K672" s="452" t="s">
        <v>1438</v>
      </c>
      <c r="L672" s="452" t="s">
        <v>1439</v>
      </c>
      <c r="M672" s="452" t="s">
        <v>1440</v>
      </c>
      <c r="N672" s="454">
        <v>44399</v>
      </c>
      <c r="O672" s="452" t="s">
        <v>1440</v>
      </c>
      <c r="P672" s="454">
        <v>44468</v>
      </c>
    </row>
    <row r="673" spans="1:16" ht="21" x14ac:dyDescent="0.2">
      <c r="A673" s="451" t="s">
        <v>2044</v>
      </c>
      <c r="B673" s="451" t="s">
        <v>1575</v>
      </c>
      <c r="C673" s="451" t="s">
        <v>1432</v>
      </c>
      <c r="D673" s="451" t="s">
        <v>1448</v>
      </c>
      <c r="E673" s="451" t="s">
        <v>1460</v>
      </c>
      <c r="F673" s="451" t="s">
        <v>2032</v>
      </c>
      <c r="G673" s="452" t="s">
        <v>1436</v>
      </c>
      <c r="H673" s="453">
        <v>51110</v>
      </c>
      <c r="I673" s="452" t="s">
        <v>1462</v>
      </c>
      <c r="J673" s="455"/>
      <c r="K673" s="452" t="s">
        <v>1533</v>
      </c>
      <c r="L673" s="452" t="s">
        <v>1439</v>
      </c>
      <c r="M673" s="452" t="s">
        <v>1452</v>
      </c>
      <c r="N673" s="454">
        <v>44550</v>
      </c>
      <c r="O673" s="452" t="s">
        <v>1453</v>
      </c>
      <c r="P673" s="454">
        <v>44553</v>
      </c>
    </row>
    <row r="674" spans="1:16" x14ac:dyDescent="0.2">
      <c r="A674" s="451" t="s">
        <v>2044</v>
      </c>
      <c r="B674" s="451" t="s">
        <v>1713</v>
      </c>
      <c r="C674" s="451" t="s">
        <v>1432</v>
      </c>
      <c r="D674" s="451" t="s">
        <v>1466</v>
      </c>
      <c r="E674" s="451" t="s">
        <v>1442</v>
      </c>
      <c r="F674" s="451" t="s">
        <v>2064</v>
      </c>
      <c r="G674" s="452" t="s">
        <v>1436</v>
      </c>
      <c r="H674" s="453">
        <v>8208</v>
      </c>
      <c r="I674" s="452" t="s">
        <v>1676</v>
      </c>
      <c r="J674" s="452" t="s">
        <v>1438</v>
      </c>
      <c r="K674" s="452" t="s">
        <v>1438</v>
      </c>
      <c r="L674" s="452" t="s">
        <v>1439</v>
      </c>
      <c r="M674" s="452" t="s">
        <v>1440</v>
      </c>
      <c r="N674" s="454">
        <v>44330</v>
      </c>
      <c r="O674" s="452" t="s">
        <v>1440</v>
      </c>
      <c r="P674" s="454">
        <v>44468</v>
      </c>
    </row>
    <row r="675" spans="1:16" x14ac:dyDescent="0.2">
      <c r="A675" s="451" t="s">
        <v>2044</v>
      </c>
      <c r="B675" s="451" t="s">
        <v>1713</v>
      </c>
      <c r="C675" s="451" t="s">
        <v>1432</v>
      </c>
      <c r="D675" s="451" t="s">
        <v>1507</v>
      </c>
      <c r="E675" s="451" t="s">
        <v>1442</v>
      </c>
      <c r="F675" s="451" t="s">
        <v>2065</v>
      </c>
      <c r="G675" s="452" t="s">
        <v>1436</v>
      </c>
      <c r="H675" s="453">
        <v>50314</v>
      </c>
      <c r="I675" s="452" t="s">
        <v>1640</v>
      </c>
      <c r="J675" s="452" t="s">
        <v>1438</v>
      </c>
      <c r="K675" s="452" t="s">
        <v>1438</v>
      </c>
      <c r="L675" s="452" t="s">
        <v>1439</v>
      </c>
      <c r="M675" s="452" t="s">
        <v>1440</v>
      </c>
      <c r="N675" s="454">
        <v>44384</v>
      </c>
      <c r="O675" s="452" t="s">
        <v>1440</v>
      </c>
      <c r="P675" s="454">
        <v>44468</v>
      </c>
    </row>
    <row r="676" spans="1:16" ht="21" x14ac:dyDescent="0.2">
      <c r="A676" s="451" t="s">
        <v>2044</v>
      </c>
      <c r="B676" s="451" t="s">
        <v>1713</v>
      </c>
      <c r="C676" s="451" t="s">
        <v>1432</v>
      </c>
      <c r="D676" s="451" t="s">
        <v>1540</v>
      </c>
      <c r="E676" s="451" t="s">
        <v>1677</v>
      </c>
      <c r="F676" s="451" t="s">
        <v>1985</v>
      </c>
      <c r="G676" s="452" t="s">
        <v>1436</v>
      </c>
      <c r="H676" s="453">
        <v>11468</v>
      </c>
      <c r="I676" s="452" t="s">
        <v>1678</v>
      </c>
      <c r="J676" s="455"/>
      <c r="K676" s="452" t="s">
        <v>1533</v>
      </c>
      <c r="L676" s="452" t="s">
        <v>1439</v>
      </c>
      <c r="M676" s="452" t="s">
        <v>1452</v>
      </c>
      <c r="N676" s="454">
        <v>44525</v>
      </c>
      <c r="O676" s="452" t="s">
        <v>1534</v>
      </c>
      <c r="P676" s="454">
        <v>44525</v>
      </c>
    </row>
    <row r="677" spans="1:16" x14ac:dyDescent="0.2">
      <c r="A677" s="451" t="s">
        <v>2044</v>
      </c>
      <c r="B677" s="451" t="s">
        <v>1717</v>
      </c>
      <c r="C677" s="451" t="s">
        <v>1432</v>
      </c>
      <c r="D677" s="451" t="s">
        <v>1433</v>
      </c>
      <c r="E677" s="451" t="s">
        <v>1442</v>
      </c>
      <c r="F677" s="451" t="s">
        <v>2066</v>
      </c>
      <c r="G677" s="452" t="s">
        <v>1436</v>
      </c>
      <c r="H677" s="453">
        <v>224967</v>
      </c>
      <c r="I677" s="452" t="s">
        <v>1654</v>
      </c>
      <c r="J677" s="452" t="s">
        <v>1438</v>
      </c>
      <c r="K677" s="452" t="s">
        <v>1438</v>
      </c>
      <c r="L677" s="452" t="s">
        <v>1439</v>
      </c>
      <c r="M677" s="452" t="s">
        <v>1440</v>
      </c>
      <c r="N677" s="454">
        <v>44312</v>
      </c>
      <c r="O677" s="452" t="s">
        <v>1440</v>
      </c>
      <c r="P677" s="454">
        <v>44468</v>
      </c>
    </row>
    <row r="678" spans="1:16" ht="21" x14ac:dyDescent="0.2">
      <c r="A678" s="451" t="s">
        <v>2067</v>
      </c>
      <c r="B678" s="451" t="s">
        <v>1463</v>
      </c>
      <c r="C678" s="451" t="s">
        <v>1432</v>
      </c>
      <c r="D678" s="451" t="s">
        <v>1433</v>
      </c>
      <c r="E678" s="451" t="s">
        <v>1434</v>
      </c>
      <c r="F678" s="451" t="s">
        <v>1993</v>
      </c>
      <c r="G678" s="452" t="s">
        <v>1436</v>
      </c>
      <c r="H678" s="453">
        <v>847441</v>
      </c>
      <c r="I678" s="452" t="s">
        <v>1650</v>
      </c>
      <c r="J678" s="452" t="s">
        <v>1438</v>
      </c>
      <c r="K678" s="452" t="s">
        <v>1438</v>
      </c>
      <c r="L678" s="452" t="s">
        <v>1439</v>
      </c>
      <c r="M678" s="452" t="s">
        <v>1440</v>
      </c>
      <c r="N678" s="454">
        <v>44309</v>
      </c>
      <c r="O678" s="452" t="s">
        <v>1440</v>
      </c>
      <c r="P678" s="454">
        <v>44468</v>
      </c>
    </row>
    <row r="679" spans="1:16" ht="21" x14ac:dyDescent="0.2">
      <c r="A679" s="451" t="s">
        <v>2067</v>
      </c>
      <c r="B679" s="451" t="s">
        <v>1693</v>
      </c>
      <c r="C679" s="451" t="s">
        <v>1432</v>
      </c>
      <c r="D679" s="451" t="s">
        <v>1433</v>
      </c>
      <c r="E679" s="451" t="s">
        <v>1434</v>
      </c>
      <c r="F679" s="451" t="s">
        <v>1988</v>
      </c>
      <c r="G679" s="452" t="s">
        <v>1436</v>
      </c>
      <c r="H679" s="453">
        <v>5374</v>
      </c>
      <c r="I679" s="452" t="s">
        <v>1648</v>
      </c>
      <c r="J679" s="452" t="s">
        <v>1438</v>
      </c>
      <c r="K679" s="452" t="s">
        <v>1438</v>
      </c>
      <c r="L679" s="452" t="s">
        <v>1439</v>
      </c>
      <c r="M679" s="452" t="s">
        <v>1440</v>
      </c>
      <c r="N679" s="454">
        <v>44309</v>
      </c>
      <c r="O679" s="452" t="s">
        <v>1440</v>
      </c>
      <c r="P679" s="454">
        <v>44468</v>
      </c>
    </row>
    <row r="680" spans="1:16" ht="21" x14ac:dyDescent="0.2">
      <c r="A680" s="451" t="s">
        <v>2067</v>
      </c>
      <c r="B680" s="451" t="s">
        <v>1695</v>
      </c>
      <c r="C680" s="451" t="s">
        <v>1432</v>
      </c>
      <c r="D680" s="451" t="s">
        <v>1466</v>
      </c>
      <c r="E680" s="451" t="s">
        <v>1442</v>
      </c>
      <c r="F680" s="451" t="s">
        <v>2068</v>
      </c>
      <c r="G680" s="452" t="s">
        <v>1436</v>
      </c>
      <c r="H680" s="453">
        <v>318411.61</v>
      </c>
      <c r="I680" s="452" t="s">
        <v>1655</v>
      </c>
      <c r="J680" s="452" t="s">
        <v>1438</v>
      </c>
      <c r="K680" s="452" t="s">
        <v>1438</v>
      </c>
      <c r="L680" s="452" t="s">
        <v>1439</v>
      </c>
      <c r="M680" s="452" t="s">
        <v>1440</v>
      </c>
      <c r="N680" s="454">
        <v>44341</v>
      </c>
      <c r="O680" s="452" t="s">
        <v>1440</v>
      </c>
      <c r="P680" s="454">
        <v>44468</v>
      </c>
    </row>
    <row r="681" spans="1:16" ht="21" x14ac:dyDescent="0.2">
      <c r="A681" s="451" t="s">
        <v>2067</v>
      </c>
      <c r="B681" s="451" t="s">
        <v>1697</v>
      </c>
      <c r="C681" s="451" t="s">
        <v>1432</v>
      </c>
      <c r="D681" s="451" t="s">
        <v>1433</v>
      </c>
      <c r="E681" s="451" t="s">
        <v>1434</v>
      </c>
      <c r="F681" s="451" t="s">
        <v>1919</v>
      </c>
      <c r="G681" s="452" t="s">
        <v>1436</v>
      </c>
      <c r="H681" s="453">
        <v>13210</v>
      </c>
      <c r="I681" s="452" t="s">
        <v>1670</v>
      </c>
      <c r="J681" s="452" t="s">
        <v>1438</v>
      </c>
      <c r="K681" s="452" t="s">
        <v>1438</v>
      </c>
      <c r="L681" s="452" t="s">
        <v>1439</v>
      </c>
      <c r="M681" s="452" t="s">
        <v>1440</v>
      </c>
      <c r="N681" s="454">
        <v>44309</v>
      </c>
      <c r="O681" s="452" t="s">
        <v>1440</v>
      </c>
      <c r="P681" s="454">
        <v>44468</v>
      </c>
    </row>
    <row r="682" spans="1:16" ht="21" x14ac:dyDescent="0.2">
      <c r="A682" s="451" t="s">
        <v>2067</v>
      </c>
      <c r="B682" s="451" t="s">
        <v>1697</v>
      </c>
      <c r="C682" s="451" t="s">
        <v>1432</v>
      </c>
      <c r="D682" s="451" t="s">
        <v>1515</v>
      </c>
      <c r="E682" s="451" t="s">
        <v>1442</v>
      </c>
      <c r="F682" s="451" t="s">
        <v>2069</v>
      </c>
      <c r="G682" s="452" t="s">
        <v>1436</v>
      </c>
      <c r="H682" s="453">
        <v>1797</v>
      </c>
      <c r="I682" s="452" t="s">
        <v>1522</v>
      </c>
      <c r="J682" s="452" t="s">
        <v>1438</v>
      </c>
      <c r="K682" s="452" t="s">
        <v>1438</v>
      </c>
      <c r="L682" s="452" t="s">
        <v>1439</v>
      </c>
      <c r="M682" s="452" t="s">
        <v>1440</v>
      </c>
      <c r="N682" s="454">
        <v>44294</v>
      </c>
      <c r="O682" s="452" t="s">
        <v>1440</v>
      </c>
      <c r="P682" s="454">
        <v>44468</v>
      </c>
    </row>
    <row r="683" spans="1:16" ht="21" x14ac:dyDescent="0.2">
      <c r="A683" s="451" t="s">
        <v>2067</v>
      </c>
      <c r="B683" s="451" t="s">
        <v>1697</v>
      </c>
      <c r="C683" s="451" t="s">
        <v>1432</v>
      </c>
      <c r="D683" s="451" t="s">
        <v>1448</v>
      </c>
      <c r="E683" s="451" t="s">
        <v>1544</v>
      </c>
      <c r="F683" s="451" t="s">
        <v>1808</v>
      </c>
      <c r="G683" s="452" t="s">
        <v>1436</v>
      </c>
      <c r="H683" s="453">
        <v>9809</v>
      </c>
      <c r="I683" s="452" t="s">
        <v>1564</v>
      </c>
      <c r="J683" s="455"/>
      <c r="K683" s="452" t="s">
        <v>1533</v>
      </c>
      <c r="L683" s="452" t="s">
        <v>1439</v>
      </c>
      <c r="M683" s="452" t="s">
        <v>1452</v>
      </c>
      <c r="N683" s="454">
        <v>44539</v>
      </c>
      <c r="O683" s="452" t="s">
        <v>1453</v>
      </c>
      <c r="P683" s="454">
        <v>44544</v>
      </c>
    </row>
    <row r="684" spans="1:16" ht="21" x14ac:dyDescent="0.2">
      <c r="A684" s="451" t="s">
        <v>2067</v>
      </c>
      <c r="B684" s="451" t="s">
        <v>1703</v>
      </c>
      <c r="C684" s="451" t="s">
        <v>1432</v>
      </c>
      <c r="D684" s="451" t="s">
        <v>1491</v>
      </c>
      <c r="E684" s="451" t="s">
        <v>1434</v>
      </c>
      <c r="F684" s="451" t="s">
        <v>2070</v>
      </c>
      <c r="G684" s="452" t="s">
        <v>1436</v>
      </c>
      <c r="H684" s="453">
        <v>2760</v>
      </c>
      <c r="I684" s="452" t="s">
        <v>1609</v>
      </c>
      <c r="J684" s="452" t="s">
        <v>1438</v>
      </c>
      <c r="K684" s="452" t="s">
        <v>1438</v>
      </c>
      <c r="L684" s="452" t="s">
        <v>1439</v>
      </c>
      <c r="M684" s="452" t="s">
        <v>1440</v>
      </c>
      <c r="N684" s="454">
        <v>44370</v>
      </c>
      <c r="O684" s="452" t="s">
        <v>1440</v>
      </c>
      <c r="P684" s="454">
        <v>44468</v>
      </c>
    </row>
    <row r="685" spans="1:16" ht="21" x14ac:dyDescent="0.2">
      <c r="A685" s="451" t="s">
        <v>2067</v>
      </c>
      <c r="B685" s="451" t="s">
        <v>1703</v>
      </c>
      <c r="C685" s="451" t="s">
        <v>1432</v>
      </c>
      <c r="D685" s="451" t="s">
        <v>1491</v>
      </c>
      <c r="E685" s="451" t="s">
        <v>1434</v>
      </c>
      <c r="F685" s="451" t="s">
        <v>1653</v>
      </c>
      <c r="G685" s="452" t="s">
        <v>1436</v>
      </c>
      <c r="H685" s="453">
        <v>7460</v>
      </c>
      <c r="I685" s="452" t="s">
        <v>1613</v>
      </c>
      <c r="J685" s="452" t="s">
        <v>1438</v>
      </c>
      <c r="K685" s="452" t="s">
        <v>1438</v>
      </c>
      <c r="L685" s="452" t="s">
        <v>1439</v>
      </c>
      <c r="M685" s="452" t="s">
        <v>1440</v>
      </c>
      <c r="N685" s="454">
        <v>44370</v>
      </c>
      <c r="O685" s="452" t="s">
        <v>1440</v>
      </c>
      <c r="P685" s="454">
        <v>44468</v>
      </c>
    </row>
    <row r="686" spans="1:16" ht="21" x14ac:dyDescent="0.2">
      <c r="A686" s="451" t="s">
        <v>2067</v>
      </c>
      <c r="B686" s="451" t="s">
        <v>1703</v>
      </c>
      <c r="C686" s="451" t="s">
        <v>1432</v>
      </c>
      <c r="D686" s="451" t="s">
        <v>1507</v>
      </c>
      <c r="E686" s="451" t="s">
        <v>1442</v>
      </c>
      <c r="F686" s="451" t="s">
        <v>2071</v>
      </c>
      <c r="G686" s="452" t="s">
        <v>1436</v>
      </c>
      <c r="H686" s="453">
        <v>-7460</v>
      </c>
      <c r="I686" s="452" t="s">
        <v>1707</v>
      </c>
      <c r="J686" s="452" t="s">
        <v>1438</v>
      </c>
      <c r="K686" s="452" t="s">
        <v>1438</v>
      </c>
      <c r="L686" s="452" t="s">
        <v>1439</v>
      </c>
      <c r="M686" s="452" t="s">
        <v>1440</v>
      </c>
      <c r="N686" s="454">
        <v>44384</v>
      </c>
      <c r="O686" s="452" t="s">
        <v>1440</v>
      </c>
      <c r="P686" s="454">
        <v>44468</v>
      </c>
    </row>
    <row r="687" spans="1:16" ht="21" x14ac:dyDescent="0.2">
      <c r="A687" s="451" t="s">
        <v>2067</v>
      </c>
      <c r="B687" s="451" t="s">
        <v>1758</v>
      </c>
      <c r="C687" s="451" t="s">
        <v>1432</v>
      </c>
      <c r="D687" s="451" t="s">
        <v>1466</v>
      </c>
      <c r="E687" s="451" t="s">
        <v>1442</v>
      </c>
      <c r="F687" s="451" t="s">
        <v>2072</v>
      </c>
      <c r="G687" s="452" t="s">
        <v>1436</v>
      </c>
      <c r="H687" s="453">
        <v>3942.98</v>
      </c>
      <c r="I687" s="452" t="s">
        <v>1482</v>
      </c>
      <c r="J687" s="452" t="s">
        <v>1438</v>
      </c>
      <c r="K687" s="452" t="s">
        <v>1438</v>
      </c>
      <c r="L687" s="452" t="s">
        <v>1439</v>
      </c>
      <c r="M687" s="452" t="s">
        <v>1440</v>
      </c>
      <c r="N687" s="454">
        <v>44329</v>
      </c>
      <c r="O687" s="452" t="s">
        <v>1440</v>
      </c>
      <c r="P687" s="454">
        <v>44468</v>
      </c>
    </row>
    <row r="688" spans="1:16" ht="21" x14ac:dyDescent="0.2">
      <c r="A688" s="451" t="s">
        <v>2067</v>
      </c>
      <c r="B688" s="451" t="s">
        <v>1708</v>
      </c>
      <c r="C688" s="451" t="s">
        <v>1432</v>
      </c>
      <c r="D688" s="451" t="s">
        <v>1507</v>
      </c>
      <c r="E688" s="451" t="s">
        <v>1442</v>
      </c>
      <c r="F688" s="451" t="s">
        <v>2073</v>
      </c>
      <c r="G688" s="452" t="s">
        <v>1436</v>
      </c>
      <c r="H688" s="453">
        <v>7460</v>
      </c>
      <c r="I688" s="452" t="s">
        <v>1707</v>
      </c>
      <c r="J688" s="452" t="s">
        <v>1438</v>
      </c>
      <c r="K688" s="452" t="s">
        <v>1438</v>
      </c>
      <c r="L688" s="452" t="s">
        <v>1439</v>
      </c>
      <c r="M688" s="452" t="s">
        <v>1440</v>
      </c>
      <c r="N688" s="454">
        <v>44384</v>
      </c>
      <c r="O688" s="452" t="s">
        <v>1440</v>
      </c>
      <c r="P688" s="454">
        <v>44468</v>
      </c>
    </row>
    <row r="689" spans="1:16" ht="21" x14ac:dyDescent="0.2">
      <c r="A689" s="451" t="s">
        <v>2067</v>
      </c>
      <c r="B689" s="451" t="s">
        <v>1708</v>
      </c>
      <c r="C689" s="451" t="s">
        <v>1432</v>
      </c>
      <c r="D689" s="451" t="s">
        <v>1531</v>
      </c>
      <c r="E689" s="451" t="s">
        <v>1568</v>
      </c>
      <c r="F689" s="451" t="s">
        <v>1910</v>
      </c>
      <c r="G689" s="452" t="s">
        <v>1436</v>
      </c>
      <c r="H689" s="453">
        <v>3480</v>
      </c>
      <c r="I689" s="452" t="s">
        <v>1627</v>
      </c>
      <c r="J689" s="455"/>
      <c r="K689" s="452" t="s">
        <v>1533</v>
      </c>
      <c r="L689" s="452" t="s">
        <v>1439</v>
      </c>
      <c r="M689" s="452" t="s">
        <v>1452</v>
      </c>
      <c r="N689" s="454">
        <v>44496</v>
      </c>
      <c r="O689" s="452" t="s">
        <v>1534</v>
      </c>
      <c r="P689" s="454">
        <v>44497</v>
      </c>
    </row>
    <row r="690" spans="1:16" ht="21" x14ac:dyDescent="0.2">
      <c r="A690" s="451" t="s">
        <v>2067</v>
      </c>
      <c r="B690" s="451" t="s">
        <v>1708</v>
      </c>
      <c r="C690" s="451" t="s">
        <v>1432</v>
      </c>
      <c r="D690" s="451" t="s">
        <v>1531</v>
      </c>
      <c r="E690" s="451" t="s">
        <v>1628</v>
      </c>
      <c r="F690" s="451" t="s">
        <v>1910</v>
      </c>
      <c r="G690" s="452" t="s">
        <v>1436</v>
      </c>
      <c r="H690" s="453">
        <v>3307.5</v>
      </c>
      <c r="I690" s="452" t="s">
        <v>1629</v>
      </c>
      <c r="J690" s="455"/>
      <c r="K690" s="452" t="s">
        <v>1533</v>
      </c>
      <c r="L690" s="452" t="s">
        <v>1439</v>
      </c>
      <c r="M690" s="452" t="s">
        <v>1452</v>
      </c>
      <c r="N690" s="454">
        <v>44496</v>
      </c>
      <c r="O690" s="452" t="s">
        <v>1534</v>
      </c>
      <c r="P690" s="454">
        <v>44497</v>
      </c>
    </row>
    <row r="691" spans="1:16" ht="21" x14ac:dyDescent="0.2">
      <c r="A691" s="451" t="s">
        <v>2067</v>
      </c>
      <c r="B691" s="451" t="s">
        <v>1575</v>
      </c>
      <c r="C691" s="451" t="s">
        <v>1432</v>
      </c>
      <c r="D691" s="451" t="s">
        <v>1466</v>
      </c>
      <c r="E691" s="451" t="s">
        <v>1442</v>
      </c>
      <c r="F691" s="451" t="s">
        <v>2074</v>
      </c>
      <c r="G691" s="452" t="s">
        <v>1436</v>
      </c>
      <c r="H691" s="453">
        <v>465</v>
      </c>
      <c r="I691" s="452" t="s">
        <v>2017</v>
      </c>
      <c r="J691" s="452" t="s">
        <v>1438</v>
      </c>
      <c r="K691" s="452" t="s">
        <v>1438</v>
      </c>
      <c r="L691" s="452" t="s">
        <v>1439</v>
      </c>
      <c r="M691" s="452" t="s">
        <v>1440</v>
      </c>
      <c r="N691" s="454">
        <v>44335</v>
      </c>
      <c r="O691" s="452" t="s">
        <v>1440</v>
      </c>
      <c r="P691" s="454">
        <v>44468</v>
      </c>
    </row>
    <row r="692" spans="1:16" ht="21" x14ac:dyDescent="0.2">
      <c r="A692" s="451" t="s">
        <v>2067</v>
      </c>
      <c r="B692" s="451" t="s">
        <v>1575</v>
      </c>
      <c r="C692" s="451" t="s">
        <v>1432</v>
      </c>
      <c r="D692" s="451" t="s">
        <v>1507</v>
      </c>
      <c r="E692" s="451" t="s">
        <v>1442</v>
      </c>
      <c r="F692" s="451" t="s">
        <v>2075</v>
      </c>
      <c r="G692" s="452" t="s">
        <v>1436</v>
      </c>
      <c r="H692" s="453">
        <v>56975</v>
      </c>
      <c r="I692" s="452" t="s">
        <v>1712</v>
      </c>
      <c r="J692" s="452" t="s">
        <v>1438</v>
      </c>
      <c r="K692" s="452" t="s">
        <v>1438</v>
      </c>
      <c r="L692" s="452" t="s">
        <v>1439</v>
      </c>
      <c r="M692" s="452" t="s">
        <v>1440</v>
      </c>
      <c r="N692" s="454">
        <v>44399</v>
      </c>
      <c r="O692" s="452" t="s">
        <v>1440</v>
      </c>
      <c r="P692" s="454">
        <v>44468</v>
      </c>
    </row>
    <row r="693" spans="1:16" ht="21" x14ac:dyDescent="0.2">
      <c r="A693" s="451" t="s">
        <v>2067</v>
      </c>
      <c r="B693" s="451" t="s">
        <v>1575</v>
      </c>
      <c r="C693" s="451" t="s">
        <v>1432</v>
      </c>
      <c r="D693" s="451" t="s">
        <v>1448</v>
      </c>
      <c r="E693" s="451" t="s">
        <v>1460</v>
      </c>
      <c r="F693" s="451" t="s">
        <v>1910</v>
      </c>
      <c r="G693" s="452" t="s">
        <v>1436</v>
      </c>
      <c r="H693" s="453">
        <v>45580</v>
      </c>
      <c r="I693" s="452" t="s">
        <v>1462</v>
      </c>
      <c r="J693" s="455"/>
      <c r="K693" s="452" t="s">
        <v>1533</v>
      </c>
      <c r="L693" s="452" t="s">
        <v>1439</v>
      </c>
      <c r="M693" s="452" t="s">
        <v>1452</v>
      </c>
      <c r="N693" s="454">
        <v>44550</v>
      </c>
      <c r="O693" s="452" t="s">
        <v>1453</v>
      </c>
      <c r="P693" s="454">
        <v>44553</v>
      </c>
    </row>
    <row r="694" spans="1:16" ht="21" x14ac:dyDescent="0.2">
      <c r="A694" s="451" t="s">
        <v>2067</v>
      </c>
      <c r="B694" s="451" t="s">
        <v>1713</v>
      </c>
      <c r="C694" s="451" t="s">
        <v>1432</v>
      </c>
      <c r="D694" s="451" t="s">
        <v>1466</v>
      </c>
      <c r="E694" s="451" t="s">
        <v>1434</v>
      </c>
      <c r="F694" s="451" t="s">
        <v>2076</v>
      </c>
      <c r="G694" s="452" t="s">
        <v>1436</v>
      </c>
      <c r="H694" s="453">
        <v>7546</v>
      </c>
      <c r="I694" s="452" t="s">
        <v>1676</v>
      </c>
      <c r="J694" s="452" t="s">
        <v>1438</v>
      </c>
      <c r="K694" s="452" t="s">
        <v>1438</v>
      </c>
      <c r="L694" s="452" t="s">
        <v>1439</v>
      </c>
      <c r="M694" s="452" t="s">
        <v>1440</v>
      </c>
      <c r="N694" s="454">
        <v>44330</v>
      </c>
      <c r="O694" s="452" t="s">
        <v>1440</v>
      </c>
      <c r="P694" s="454">
        <v>44468</v>
      </c>
    </row>
    <row r="695" spans="1:16" ht="21" x14ac:dyDescent="0.2">
      <c r="A695" s="451" t="s">
        <v>2067</v>
      </c>
      <c r="B695" s="451" t="s">
        <v>1713</v>
      </c>
      <c r="C695" s="451" t="s">
        <v>1432</v>
      </c>
      <c r="D695" s="451" t="s">
        <v>1507</v>
      </c>
      <c r="E695" s="451" t="s">
        <v>1434</v>
      </c>
      <c r="F695" s="451" t="s">
        <v>2077</v>
      </c>
      <c r="G695" s="452" t="s">
        <v>1436</v>
      </c>
      <c r="H695" s="453">
        <v>18804</v>
      </c>
      <c r="I695" s="452" t="s">
        <v>1640</v>
      </c>
      <c r="J695" s="452" t="s">
        <v>1438</v>
      </c>
      <c r="K695" s="452" t="s">
        <v>1438</v>
      </c>
      <c r="L695" s="452" t="s">
        <v>1439</v>
      </c>
      <c r="M695" s="452" t="s">
        <v>1440</v>
      </c>
      <c r="N695" s="454">
        <v>44384</v>
      </c>
      <c r="O695" s="452" t="s">
        <v>1440</v>
      </c>
      <c r="P695" s="454">
        <v>44468</v>
      </c>
    </row>
    <row r="696" spans="1:16" ht="21" x14ac:dyDescent="0.2">
      <c r="A696" s="451" t="s">
        <v>2067</v>
      </c>
      <c r="B696" s="451" t="s">
        <v>1713</v>
      </c>
      <c r="C696" s="451" t="s">
        <v>1432</v>
      </c>
      <c r="D696" s="451" t="s">
        <v>1540</v>
      </c>
      <c r="E696" s="451" t="s">
        <v>1677</v>
      </c>
      <c r="F696" s="451" t="s">
        <v>1838</v>
      </c>
      <c r="G696" s="452" t="s">
        <v>1436</v>
      </c>
      <c r="H696" s="453">
        <v>10483</v>
      </c>
      <c r="I696" s="452" t="s">
        <v>1678</v>
      </c>
      <c r="J696" s="455"/>
      <c r="K696" s="452" t="s">
        <v>1533</v>
      </c>
      <c r="L696" s="452" t="s">
        <v>1439</v>
      </c>
      <c r="M696" s="452" t="s">
        <v>1452</v>
      </c>
      <c r="N696" s="454">
        <v>44525</v>
      </c>
      <c r="O696" s="452" t="s">
        <v>1534</v>
      </c>
      <c r="P696" s="454">
        <v>44525</v>
      </c>
    </row>
    <row r="697" spans="1:16" ht="21" x14ac:dyDescent="0.2">
      <c r="A697" s="451" t="s">
        <v>2067</v>
      </c>
      <c r="B697" s="451" t="s">
        <v>1717</v>
      </c>
      <c r="C697" s="451" t="s">
        <v>1432</v>
      </c>
      <c r="D697" s="451" t="s">
        <v>1433</v>
      </c>
      <c r="E697" s="451" t="s">
        <v>1442</v>
      </c>
      <c r="F697" s="451" t="s">
        <v>2078</v>
      </c>
      <c r="G697" s="452" t="s">
        <v>1436</v>
      </c>
      <c r="H697" s="453">
        <v>184687</v>
      </c>
      <c r="I697" s="452" t="s">
        <v>1654</v>
      </c>
      <c r="J697" s="452" t="s">
        <v>1438</v>
      </c>
      <c r="K697" s="452" t="s">
        <v>1438</v>
      </c>
      <c r="L697" s="452" t="s">
        <v>1439</v>
      </c>
      <c r="M697" s="452" t="s">
        <v>1440</v>
      </c>
      <c r="N697" s="454">
        <v>44312</v>
      </c>
      <c r="O697" s="452" t="s">
        <v>1440</v>
      </c>
      <c r="P697" s="454">
        <v>44468</v>
      </c>
    </row>
    <row r="698" spans="1:16" ht="21" x14ac:dyDescent="0.2">
      <c r="A698" s="451" t="s">
        <v>2079</v>
      </c>
      <c r="B698" s="451" t="s">
        <v>1463</v>
      </c>
      <c r="C698" s="451" t="s">
        <v>1432</v>
      </c>
      <c r="D698" s="451" t="s">
        <v>1433</v>
      </c>
      <c r="E698" s="451" t="s">
        <v>1434</v>
      </c>
      <c r="F698" s="451" t="s">
        <v>2002</v>
      </c>
      <c r="G698" s="452" t="s">
        <v>1436</v>
      </c>
      <c r="H698" s="453">
        <v>1371527</v>
      </c>
      <c r="I698" s="452" t="s">
        <v>1650</v>
      </c>
      <c r="J698" s="452" t="s">
        <v>1438</v>
      </c>
      <c r="K698" s="452" t="s">
        <v>1438</v>
      </c>
      <c r="L698" s="452" t="s">
        <v>1439</v>
      </c>
      <c r="M698" s="452" t="s">
        <v>1440</v>
      </c>
      <c r="N698" s="454">
        <v>44309</v>
      </c>
      <c r="O698" s="452" t="s">
        <v>1440</v>
      </c>
      <c r="P698" s="454">
        <v>44468</v>
      </c>
    </row>
    <row r="699" spans="1:16" ht="21" x14ac:dyDescent="0.2">
      <c r="A699" s="451" t="s">
        <v>2079</v>
      </c>
      <c r="B699" s="451" t="s">
        <v>1463</v>
      </c>
      <c r="C699" s="451" t="s">
        <v>1432</v>
      </c>
      <c r="D699" s="451" t="s">
        <v>1466</v>
      </c>
      <c r="E699" s="451" t="s">
        <v>1442</v>
      </c>
      <c r="F699" s="451" t="s">
        <v>2080</v>
      </c>
      <c r="G699" s="452" t="s">
        <v>1436</v>
      </c>
      <c r="H699" s="453">
        <v>1495</v>
      </c>
      <c r="I699" s="452" t="s">
        <v>1591</v>
      </c>
      <c r="J699" s="452" t="s">
        <v>1438</v>
      </c>
      <c r="K699" s="452" t="s">
        <v>1438</v>
      </c>
      <c r="L699" s="452" t="s">
        <v>1439</v>
      </c>
      <c r="M699" s="452" t="s">
        <v>1440</v>
      </c>
      <c r="N699" s="454">
        <v>44535</v>
      </c>
      <c r="O699" s="452" t="s">
        <v>1440</v>
      </c>
      <c r="P699" s="454">
        <v>44468</v>
      </c>
    </row>
    <row r="700" spans="1:16" ht="21" x14ac:dyDescent="0.2">
      <c r="A700" s="451" t="s">
        <v>2079</v>
      </c>
      <c r="B700" s="451" t="s">
        <v>1463</v>
      </c>
      <c r="C700" s="451" t="s">
        <v>1432</v>
      </c>
      <c r="D700" s="451" t="s">
        <v>1466</v>
      </c>
      <c r="E700" s="451" t="s">
        <v>1434</v>
      </c>
      <c r="F700" s="451" t="s">
        <v>2081</v>
      </c>
      <c r="G700" s="452" t="s">
        <v>1436</v>
      </c>
      <c r="H700" s="453">
        <v>529</v>
      </c>
      <c r="I700" s="452" t="s">
        <v>1643</v>
      </c>
      <c r="J700" s="452" t="s">
        <v>1438</v>
      </c>
      <c r="K700" s="452" t="s">
        <v>1438</v>
      </c>
      <c r="L700" s="452" t="s">
        <v>1439</v>
      </c>
      <c r="M700" s="452" t="s">
        <v>1440</v>
      </c>
      <c r="N700" s="454">
        <v>44535</v>
      </c>
      <c r="O700" s="452" t="s">
        <v>1440</v>
      </c>
      <c r="P700" s="454">
        <v>44468</v>
      </c>
    </row>
    <row r="701" spans="1:16" ht="21" x14ac:dyDescent="0.2">
      <c r="A701" s="451" t="s">
        <v>2079</v>
      </c>
      <c r="B701" s="451" t="s">
        <v>1463</v>
      </c>
      <c r="C701" s="451" t="s">
        <v>1432</v>
      </c>
      <c r="D701" s="451" t="s">
        <v>1540</v>
      </c>
      <c r="E701" s="451" t="s">
        <v>1592</v>
      </c>
      <c r="F701" s="451" t="s">
        <v>2027</v>
      </c>
      <c r="G701" s="452" t="s">
        <v>1436</v>
      </c>
      <c r="H701" s="453">
        <v>2093</v>
      </c>
      <c r="I701" s="452" t="s">
        <v>1594</v>
      </c>
      <c r="J701" s="455"/>
      <c r="K701" s="452" t="s">
        <v>1533</v>
      </c>
      <c r="L701" s="452" t="s">
        <v>1439</v>
      </c>
      <c r="M701" s="452" t="s">
        <v>1452</v>
      </c>
      <c r="N701" s="454">
        <v>44525</v>
      </c>
      <c r="O701" s="452" t="s">
        <v>1534</v>
      </c>
      <c r="P701" s="454">
        <v>44525</v>
      </c>
    </row>
    <row r="702" spans="1:16" ht="21" x14ac:dyDescent="0.2">
      <c r="A702" s="451" t="s">
        <v>2079</v>
      </c>
      <c r="B702" s="451" t="s">
        <v>1463</v>
      </c>
      <c r="C702" s="451" t="s">
        <v>1432</v>
      </c>
      <c r="D702" s="451" t="s">
        <v>1540</v>
      </c>
      <c r="E702" s="451" t="s">
        <v>1644</v>
      </c>
      <c r="F702" s="451" t="s">
        <v>2027</v>
      </c>
      <c r="G702" s="452" t="s">
        <v>1436</v>
      </c>
      <c r="H702" s="453">
        <v>741</v>
      </c>
      <c r="I702" s="452" t="s">
        <v>1645</v>
      </c>
      <c r="J702" s="455"/>
      <c r="K702" s="452" t="s">
        <v>1533</v>
      </c>
      <c r="L702" s="452" t="s">
        <v>1439</v>
      </c>
      <c r="M702" s="452" t="s">
        <v>1452</v>
      </c>
      <c r="N702" s="454">
        <v>44525</v>
      </c>
      <c r="O702" s="452" t="s">
        <v>1534</v>
      </c>
      <c r="P702" s="454">
        <v>44525</v>
      </c>
    </row>
    <row r="703" spans="1:16" x14ac:dyDescent="0.2">
      <c r="A703" s="451" t="s">
        <v>2079</v>
      </c>
      <c r="B703" s="451" t="s">
        <v>1693</v>
      </c>
      <c r="C703" s="451" t="s">
        <v>1432</v>
      </c>
      <c r="D703" s="451" t="s">
        <v>1433</v>
      </c>
      <c r="E703" s="451" t="s">
        <v>1442</v>
      </c>
      <c r="F703" s="451" t="s">
        <v>2082</v>
      </c>
      <c r="G703" s="452" t="s">
        <v>1436</v>
      </c>
      <c r="H703" s="453">
        <v>9360</v>
      </c>
      <c r="I703" s="452" t="s">
        <v>1648</v>
      </c>
      <c r="J703" s="452" t="s">
        <v>1438</v>
      </c>
      <c r="K703" s="452" t="s">
        <v>1438</v>
      </c>
      <c r="L703" s="452" t="s">
        <v>1439</v>
      </c>
      <c r="M703" s="452" t="s">
        <v>1440</v>
      </c>
      <c r="N703" s="454">
        <v>44309</v>
      </c>
      <c r="O703" s="452" t="s">
        <v>1440</v>
      </c>
      <c r="P703" s="454">
        <v>44468</v>
      </c>
    </row>
    <row r="704" spans="1:16" x14ac:dyDescent="0.2">
      <c r="A704" s="451" t="s">
        <v>2079</v>
      </c>
      <c r="B704" s="451" t="s">
        <v>1695</v>
      </c>
      <c r="C704" s="451" t="s">
        <v>1432</v>
      </c>
      <c r="D704" s="451" t="s">
        <v>1466</v>
      </c>
      <c r="E704" s="451" t="s">
        <v>1434</v>
      </c>
      <c r="F704" s="451" t="s">
        <v>2083</v>
      </c>
      <c r="G704" s="452" t="s">
        <v>1436</v>
      </c>
      <c r="H704" s="453">
        <v>255162.1</v>
      </c>
      <c r="I704" s="452" t="s">
        <v>1655</v>
      </c>
      <c r="J704" s="452" t="s">
        <v>1438</v>
      </c>
      <c r="K704" s="452" t="s">
        <v>1438</v>
      </c>
      <c r="L704" s="452" t="s">
        <v>1439</v>
      </c>
      <c r="M704" s="452" t="s">
        <v>1440</v>
      </c>
      <c r="N704" s="454">
        <v>44341</v>
      </c>
      <c r="O704" s="452" t="s">
        <v>1440</v>
      </c>
      <c r="P704" s="454">
        <v>44468</v>
      </c>
    </row>
    <row r="705" spans="1:16" x14ac:dyDescent="0.2">
      <c r="A705" s="451" t="s">
        <v>2079</v>
      </c>
      <c r="B705" s="451" t="s">
        <v>1697</v>
      </c>
      <c r="C705" s="451" t="s">
        <v>1432</v>
      </c>
      <c r="D705" s="451" t="s">
        <v>1433</v>
      </c>
      <c r="E705" s="451" t="s">
        <v>1442</v>
      </c>
      <c r="F705" s="451" t="s">
        <v>1775</v>
      </c>
      <c r="G705" s="452" t="s">
        <v>1436</v>
      </c>
      <c r="H705" s="453">
        <v>66064</v>
      </c>
      <c r="I705" s="452" t="s">
        <v>1670</v>
      </c>
      <c r="J705" s="452" t="s">
        <v>1438</v>
      </c>
      <c r="K705" s="452" t="s">
        <v>1438</v>
      </c>
      <c r="L705" s="452" t="s">
        <v>1439</v>
      </c>
      <c r="M705" s="452" t="s">
        <v>1440</v>
      </c>
      <c r="N705" s="454">
        <v>44309</v>
      </c>
      <c r="O705" s="452" t="s">
        <v>1440</v>
      </c>
      <c r="P705" s="454">
        <v>44468</v>
      </c>
    </row>
    <row r="706" spans="1:16" x14ac:dyDescent="0.2">
      <c r="A706" s="451" t="s">
        <v>2079</v>
      </c>
      <c r="B706" s="451" t="s">
        <v>1697</v>
      </c>
      <c r="C706" s="451" t="s">
        <v>1432</v>
      </c>
      <c r="D706" s="451" t="s">
        <v>1466</v>
      </c>
      <c r="E706" s="451" t="s">
        <v>1434</v>
      </c>
      <c r="F706" s="451" t="s">
        <v>2084</v>
      </c>
      <c r="G706" s="452" t="s">
        <v>1436</v>
      </c>
      <c r="H706" s="453">
        <v>1182</v>
      </c>
      <c r="I706" s="452" t="s">
        <v>1488</v>
      </c>
      <c r="J706" s="452" t="s">
        <v>1438</v>
      </c>
      <c r="K706" s="452" t="s">
        <v>1438</v>
      </c>
      <c r="L706" s="452" t="s">
        <v>1439</v>
      </c>
      <c r="M706" s="452" t="s">
        <v>1440</v>
      </c>
      <c r="N706" s="454">
        <v>44342</v>
      </c>
      <c r="O706" s="452" t="s">
        <v>1440</v>
      </c>
      <c r="P706" s="454">
        <v>44468</v>
      </c>
    </row>
    <row r="707" spans="1:16" x14ac:dyDescent="0.2">
      <c r="A707" s="451" t="s">
        <v>2079</v>
      </c>
      <c r="B707" s="451" t="s">
        <v>1697</v>
      </c>
      <c r="C707" s="451" t="s">
        <v>1432</v>
      </c>
      <c r="D707" s="451" t="s">
        <v>1448</v>
      </c>
      <c r="E707" s="451" t="s">
        <v>1544</v>
      </c>
      <c r="F707" s="451" t="s">
        <v>1843</v>
      </c>
      <c r="G707" s="452" t="s">
        <v>1436</v>
      </c>
      <c r="H707" s="453">
        <v>608</v>
      </c>
      <c r="I707" s="452" t="s">
        <v>1564</v>
      </c>
      <c r="J707" s="455"/>
      <c r="K707" s="452" t="s">
        <v>1533</v>
      </c>
      <c r="L707" s="452" t="s">
        <v>1439</v>
      </c>
      <c r="M707" s="452" t="s">
        <v>1452</v>
      </c>
      <c r="N707" s="454">
        <v>44539</v>
      </c>
      <c r="O707" s="452" t="s">
        <v>1453</v>
      </c>
      <c r="P707" s="454">
        <v>44544</v>
      </c>
    </row>
    <row r="708" spans="1:16" ht="21" x14ac:dyDescent="0.2">
      <c r="A708" s="451" t="s">
        <v>2079</v>
      </c>
      <c r="B708" s="451" t="s">
        <v>1703</v>
      </c>
      <c r="C708" s="451" t="s">
        <v>1432</v>
      </c>
      <c r="D708" s="451" t="s">
        <v>1491</v>
      </c>
      <c r="E708" s="451" t="s">
        <v>1442</v>
      </c>
      <c r="F708" s="451" t="s">
        <v>2085</v>
      </c>
      <c r="G708" s="452" t="s">
        <v>1436</v>
      </c>
      <c r="H708" s="453">
        <v>3360</v>
      </c>
      <c r="I708" s="452" t="s">
        <v>1609</v>
      </c>
      <c r="J708" s="452" t="s">
        <v>1438</v>
      </c>
      <c r="K708" s="452" t="s">
        <v>1438</v>
      </c>
      <c r="L708" s="452" t="s">
        <v>1439</v>
      </c>
      <c r="M708" s="452" t="s">
        <v>1440</v>
      </c>
      <c r="N708" s="454">
        <v>44370</v>
      </c>
      <c r="O708" s="452" t="s">
        <v>1440</v>
      </c>
      <c r="P708" s="454">
        <v>44468</v>
      </c>
    </row>
    <row r="709" spans="1:16" ht="21" x14ac:dyDescent="0.2">
      <c r="A709" s="451" t="s">
        <v>2079</v>
      </c>
      <c r="B709" s="451" t="s">
        <v>1703</v>
      </c>
      <c r="C709" s="451" t="s">
        <v>1432</v>
      </c>
      <c r="D709" s="451" t="s">
        <v>1491</v>
      </c>
      <c r="E709" s="451" t="s">
        <v>1434</v>
      </c>
      <c r="F709" s="451" t="s">
        <v>2086</v>
      </c>
      <c r="G709" s="452" t="s">
        <v>1436</v>
      </c>
      <c r="H709" s="453">
        <v>12060</v>
      </c>
      <c r="I709" s="452" t="s">
        <v>1613</v>
      </c>
      <c r="J709" s="452" t="s">
        <v>1438</v>
      </c>
      <c r="K709" s="452" t="s">
        <v>1438</v>
      </c>
      <c r="L709" s="452" t="s">
        <v>1439</v>
      </c>
      <c r="M709" s="452" t="s">
        <v>1440</v>
      </c>
      <c r="N709" s="454">
        <v>44370</v>
      </c>
      <c r="O709" s="452" t="s">
        <v>1440</v>
      </c>
      <c r="P709" s="454">
        <v>44468</v>
      </c>
    </row>
    <row r="710" spans="1:16" ht="21" x14ac:dyDescent="0.2">
      <c r="A710" s="451" t="s">
        <v>2079</v>
      </c>
      <c r="B710" s="451" t="s">
        <v>1703</v>
      </c>
      <c r="C710" s="451" t="s">
        <v>1432</v>
      </c>
      <c r="D710" s="451" t="s">
        <v>1507</v>
      </c>
      <c r="E710" s="451" t="s">
        <v>1442</v>
      </c>
      <c r="F710" s="451" t="s">
        <v>2087</v>
      </c>
      <c r="G710" s="452" t="s">
        <v>1436</v>
      </c>
      <c r="H710" s="453">
        <v>-12060</v>
      </c>
      <c r="I710" s="452" t="s">
        <v>1707</v>
      </c>
      <c r="J710" s="452" t="s">
        <v>1438</v>
      </c>
      <c r="K710" s="452" t="s">
        <v>1438</v>
      </c>
      <c r="L710" s="452" t="s">
        <v>1439</v>
      </c>
      <c r="M710" s="452" t="s">
        <v>1440</v>
      </c>
      <c r="N710" s="454">
        <v>44384</v>
      </c>
      <c r="O710" s="452" t="s">
        <v>1440</v>
      </c>
      <c r="P710" s="454">
        <v>44468</v>
      </c>
    </row>
    <row r="711" spans="1:16" x14ac:dyDescent="0.2">
      <c r="A711" s="451" t="s">
        <v>2079</v>
      </c>
      <c r="B711" s="451" t="s">
        <v>1758</v>
      </c>
      <c r="C711" s="451" t="s">
        <v>1432</v>
      </c>
      <c r="D711" s="451" t="s">
        <v>1466</v>
      </c>
      <c r="E711" s="451" t="s">
        <v>1442</v>
      </c>
      <c r="F711" s="451" t="s">
        <v>2088</v>
      </c>
      <c r="G711" s="452" t="s">
        <v>1436</v>
      </c>
      <c r="H711" s="453">
        <v>110680.84</v>
      </c>
      <c r="I711" s="452" t="s">
        <v>1482</v>
      </c>
      <c r="J711" s="452" t="s">
        <v>1438</v>
      </c>
      <c r="K711" s="452" t="s">
        <v>1438</v>
      </c>
      <c r="L711" s="452" t="s">
        <v>1439</v>
      </c>
      <c r="M711" s="452" t="s">
        <v>1440</v>
      </c>
      <c r="N711" s="454">
        <v>44329</v>
      </c>
      <c r="O711" s="452" t="s">
        <v>1440</v>
      </c>
      <c r="P711" s="454">
        <v>44468</v>
      </c>
    </row>
    <row r="712" spans="1:16" x14ac:dyDescent="0.2">
      <c r="A712" s="451" t="s">
        <v>2079</v>
      </c>
      <c r="B712" s="451" t="s">
        <v>1708</v>
      </c>
      <c r="C712" s="451" t="s">
        <v>1432</v>
      </c>
      <c r="D712" s="451" t="s">
        <v>1507</v>
      </c>
      <c r="E712" s="451" t="s">
        <v>1434</v>
      </c>
      <c r="F712" s="451" t="s">
        <v>2089</v>
      </c>
      <c r="G712" s="452" t="s">
        <v>1436</v>
      </c>
      <c r="H712" s="453">
        <v>12060</v>
      </c>
      <c r="I712" s="452" t="s">
        <v>1707</v>
      </c>
      <c r="J712" s="452" t="s">
        <v>1438</v>
      </c>
      <c r="K712" s="452" t="s">
        <v>1438</v>
      </c>
      <c r="L712" s="452" t="s">
        <v>1439</v>
      </c>
      <c r="M712" s="452" t="s">
        <v>1440</v>
      </c>
      <c r="N712" s="454">
        <v>44384</v>
      </c>
      <c r="O712" s="452" t="s">
        <v>1440</v>
      </c>
      <c r="P712" s="454">
        <v>44468</v>
      </c>
    </row>
    <row r="713" spans="1:16" ht="21" x14ac:dyDescent="0.2">
      <c r="A713" s="451" t="s">
        <v>2079</v>
      </c>
      <c r="B713" s="451" t="s">
        <v>1708</v>
      </c>
      <c r="C713" s="451" t="s">
        <v>1432</v>
      </c>
      <c r="D713" s="451" t="s">
        <v>1531</v>
      </c>
      <c r="E713" s="451" t="s">
        <v>1568</v>
      </c>
      <c r="F713" s="451" t="s">
        <v>1872</v>
      </c>
      <c r="G713" s="452" t="s">
        <v>1436</v>
      </c>
      <c r="H713" s="453">
        <v>1848.75</v>
      </c>
      <c r="I713" s="452" t="s">
        <v>1627</v>
      </c>
      <c r="J713" s="455"/>
      <c r="K713" s="452" t="s">
        <v>1533</v>
      </c>
      <c r="L713" s="452" t="s">
        <v>1439</v>
      </c>
      <c r="M713" s="452" t="s">
        <v>1452</v>
      </c>
      <c r="N713" s="454">
        <v>44496</v>
      </c>
      <c r="O713" s="452" t="s">
        <v>1534</v>
      </c>
      <c r="P713" s="454">
        <v>44497</v>
      </c>
    </row>
    <row r="714" spans="1:16" ht="21" x14ac:dyDescent="0.2">
      <c r="A714" s="451" t="s">
        <v>2079</v>
      </c>
      <c r="B714" s="451" t="s">
        <v>1708</v>
      </c>
      <c r="C714" s="451" t="s">
        <v>1432</v>
      </c>
      <c r="D714" s="451" t="s">
        <v>1531</v>
      </c>
      <c r="E714" s="451" t="s">
        <v>1628</v>
      </c>
      <c r="F714" s="451" t="s">
        <v>1872</v>
      </c>
      <c r="G714" s="452" t="s">
        <v>1436</v>
      </c>
      <c r="H714" s="453">
        <v>1712.81</v>
      </c>
      <c r="I714" s="452" t="s">
        <v>1629</v>
      </c>
      <c r="J714" s="455"/>
      <c r="K714" s="452" t="s">
        <v>1533</v>
      </c>
      <c r="L714" s="452" t="s">
        <v>1439</v>
      </c>
      <c r="M714" s="452" t="s">
        <v>1452</v>
      </c>
      <c r="N714" s="454">
        <v>44496</v>
      </c>
      <c r="O714" s="452" t="s">
        <v>1534</v>
      </c>
      <c r="P714" s="454">
        <v>44497</v>
      </c>
    </row>
    <row r="715" spans="1:16" x14ac:dyDescent="0.2">
      <c r="A715" s="451" t="s">
        <v>2079</v>
      </c>
      <c r="B715" s="451" t="s">
        <v>1575</v>
      </c>
      <c r="C715" s="451" t="s">
        <v>1432</v>
      </c>
      <c r="D715" s="451" t="s">
        <v>1507</v>
      </c>
      <c r="E715" s="451" t="s">
        <v>1434</v>
      </c>
      <c r="F715" s="451" t="s">
        <v>1752</v>
      </c>
      <c r="G715" s="452" t="s">
        <v>1436</v>
      </c>
      <c r="H715" s="453">
        <v>28969</v>
      </c>
      <c r="I715" s="452" t="s">
        <v>1712</v>
      </c>
      <c r="J715" s="452" t="s">
        <v>1438</v>
      </c>
      <c r="K715" s="452" t="s">
        <v>1438</v>
      </c>
      <c r="L715" s="452" t="s">
        <v>1439</v>
      </c>
      <c r="M715" s="452" t="s">
        <v>1440</v>
      </c>
      <c r="N715" s="454">
        <v>44399</v>
      </c>
      <c r="O715" s="452" t="s">
        <v>1440</v>
      </c>
      <c r="P715" s="454">
        <v>44468</v>
      </c>
    </row>
    <row r="716" spans="1:16" ht="21" x14ac:dyDescent="0.2">
      <c r="A716" s="451" t="s">
        <v>2079</v>
      </c>
      <c r="B716" s="451" t="s">
        <v>1575</v>
      </c>
      <c r="C716" s="451" t="s">
        <v>1432</v>
      </c>
      <c r="D716" s="451" t="s">
        <v>1448</v>
      </c>
      <c r="E716" s="451" t="s">
        <v>1460</v>
      </c>
      <c r="F716" s="451" t="s">
        <v>1872</v>
      </c>
      <c r="G716" s="452" t="s">
        <v>1436</v>
      </c>
      <c r="H716" s="453">
        <v>23175</v>
      </c>
      <c r="I716" s="452" t="s">
        <v>1462</v>
      </c>
      <c r="J716" s="455"/>
      <c r="K716" s="452" t="s">
        <v>1533</v>
      </c>
      <c r="L716" s="452" t="s">
        <v>1439</v>
      </c>
      <c r="M716" s="452" t="s">
        <v>1452</v>
      </c>
      <c r="N716" s="454">
        <v>44550</v>
      </c>
      <c r="O716" s="452" t="s">
        <v>1453</v>
      </c>
      <c r="P716" s="454">
        <v>44553</v>
      </c>
    </row>
    <row r="717" spans="1:16" x14ac:dyDescent="0.2">
      <c r="A717" s="451" t="s">
        <v>2079</v>
      </c>
      <c r="B717" s="451" t="s">
        <v>1713</v>
      </c>
      <c r="C717" s="451" t="s">
        <v>1432</v>
      </c>
      <c r="D717" s="451" t="s">
        <v>1466</v>
      </c>
      <c r="E717" s="451" t="s">
        <v>1434</v>
      </c>
      <c r="F717" s="451" t="s">
        <v>2090</v>
      </c>
      <c r="G717" s="452" t="s">
        <v>1436</v>
      </c>
      <c r="H717" s="453">
        <v>8042</v>
      </c>
      <c r="I717" s="452" t="s">
        <v>1676</v>
      </c>
      <c r="J717" s="452" t="s">
        <v>1438</v>
      </c>
      <c r="K717" s="452" t="s">
        <v>1438</v>
      </c>
      <c r="L717" s="452" t="s">
        <v>1439</v>
      </c>
      <c r="M717" s="452" t="s">
        <v>1440</v>
      </c>
      <c r="N717" s="454">
        <v>44330</v>
      </c>
      <c r="O717" s="452" t="s">
        <v>1440</v>
      </c>
      <c r="P717" s="454">
        <v>44468</v>
      </c>
    </row>
    <row r="718" spans="1:16" x14ac:dyDescent="0.2">
      <c r="A718" s="451" t="s">
        <v>2079</v>
      </c>
      <c r="B718" s="451" t="s">
        <v>1713</v>
      </c>
      <c r="C718" s="451" t="s">
        <v>1432</v>
      </c>
      <c r="D718" s="451" t="s">
        <v>1507</v>
      </c>
      <c r="E718" s="451" t="s">
        <v>1442</v>
      </c>
      <c r="F718" s="451" t="s">
        <v>1839</v>
      </c>
      <c r="G718" s="452" t="s">
        <v>1436</v>
      </c>
      <c r="H718" s="453">
        <v>42942</v>
      </c>
      <c r="I718" s="452" t="s">
        <v>1640</v>
      </c>
      <c r="J718" s="452" t="s">
        <v>1438</v>
      </c>
      <c r="K718" s="452" t="s">
        <v>1438</v>
      </c>
      <c r="L718" s="452" t="s">
        <v>1439</v>
      </c>
      <c r="M718" s="452" t="s">
        <v>1440</v>
      </c>
      <c r="N718" s="454">
        <v>44384</v>
      </c>
      <c r="O718" s="452" t="s">
        <v>1440</v>
      </c>
      <c r="P718" s="454">
        <v>44468</v>
      </c>
    </row>
    <row r="719" spans="1:16" ht="21" x14ac:dyDescent="0.2">
      <c r="A719" s="451" t="s">
        <v>2079</v>
      </c>
      <c r="B719" s="451" t="s">
        <v>1713</v>
      </c>
      <c r="C719" s="451" t="s">
        <v>1432</v>
      </c>
      <c r="D719" s="451" t="s">
        <v>1540</v>
      </c>
      <c r="E719" s="451" t="s">
        <v>1677</v>
      </c>
      <c r="F719" s="451" t="s">
        <v>2041</v>
      </c>
      <c r="G719" s="452" t="s">
        <v>1436</v>
      </c>
      <c r="H719" s="453">
        <v>11223</v>
      </c>
      <c r="I719" s="452" t="s">
        <v>1678</v>
      </c>
      <c r="J719" s="455"/>
      <c r="K719" s="452" t="s">
        <v>1533</v>
      </c>
      <c r="L719" s="452" t="s">
        <v>1439</v>
      </c>
      <c r="M719" s="452" t="s">
        <v>1452</v>
      </c>
      <c r="N719" s="454">
        <v>44525</v>
      </c>
      <c r="O719" s="452" t="s">
        <v>1534</v>
      </c>
      <c r="P719" s="454">
        <v>44525</v>
      </c>
    </row>
    <row r="720" spans="1:16" x14ac:dyDescent="0.2">
      <c r="A720" s="451" t="s">
        <v>2079</v>
      </c>
      <c r="B720" s="451" t="s">
        <v>1717</v>
      </c>
      <c r="C720" s="451" t="s">
        <v>1432</v>
      </c>
      <c r="D720" s="451" t="s">
        <v>1433</v>
      </c>
      <c r="E720" s="451" t="s">
        <v>1442</v>
      </c>
      <c r="F720" s="451" t="s">
        <v>2080</v>
      </c>
      <c r="G720" s="452" t="s">
        <v>1436</v>
      </c>
      <c r="H720" s="453">
        <v>127515</v>
      </c>
      <c r="I720" s="452" t="s">
        <v>1654</v>
      </c>
      <c r="J720" s="452" t="s">
        <v>1438</v>
      </c>
      <c r="K720" s="452" t="s">
        <v>1438</v>
      </c>
      <c r="L720" s="452" t="s">
        <v>1439</v>
      </c>
      <c r="M720" s="452" t="s">
        <v>1440</v>
      </c>
      <c r="N720" s="454">
        <v>44312</v>
      </c>
      <c r="O720" s="452" t="s">
        <v>1440</v>
      </c>
      <c r="P720" s="454">
        <v>44468</v>
      </c>
    </row>
    <row r="721" spans="1:16" ht="21" x14ac:dyDescent="0.2">
      <c r="A721" s="451" t="s">
        <v>2091</v>
      </c>
      <c r="B721" s="451" t="s">
        <v>1463</v>
      </c>
      <c r="C721" s="451" t="s">
        <v>1432</v>
      </c>
      <c r="D721" s="451" t="s">
        <v>1433</v>
      </c>
      <c r="E721" s="451" t="s">
        <v>1434</v>
      </c>
      <c r="F721" s="451" t="s">
        <v>1875</v>
      </c>
      <c r="G721" s="452" t="s">
        <v>1436</v>
      </c>
      <c r="H721" s="453">
        <v>981375</v>
      </c>
      <c r="I721" s="452" t="s">
        <v>1650</v>
      </c>
      <c r="J721" s="452" t="s">
        <v>1438</v>
      </c>
      <c r="K721" s="452" t="s">
        <v>1438</v>
      </c>
      <c r="L721" s="452" t="s">
        <v>1439</v>
      </c>
      <c r="M721" s="452" t="s">
        <v>1440</v>
      </c>
      <c r="N721" s="454">
        <v>44309</v>
      </c>
      <c r="O721" s="452" t="s">
        <v>1440</v>
      </c>
      <c r="P721" s="454">
        <v>44468</v>
      </c>
    </row>
    <row r="722" spans="1:16" x14ac:dyDescent="0.2">
      <c r="A722" s="451" t="s">
        <v>2091</v>
      </c>
      <c r="B722" s="451" t="s">
        <v>1693</v>
      </c>
      <c r="C722" s="451" t="s">
        <v>1432</v>
      </c>
      <c r="D722" s="451" t="s">
        <v>1433</v>
      </c>
      <c r="E722" s="451" t="s">
        <v>1442</v>
      </c>
      <c r="F722" s="451" t="s">
        <v>1935</v>
      </c>
      <c r="G722" s="452" t="s">
        <v>1436</v>
      </c>
      <c r="H722" s="453">
        <v>4508</v>
      </c>
      <c r="I722" s="452" t="s">
        <v>1648</v>
      </c>
      <c r="J722" s="452" t="s">
        <v>1438</v>
      </c>
      <c r="K722" s="452" t="s">
        <v>1438</v>
      </c>
      <c r="L722" s="452" t="s">
        <v>1439</v>
      </c>
      <c r="M722" s="452" t="s">
        <v>1440</v>
      </c>
      <c r="N722" s="454">
        <v>44309</v>
      </c>
      <c r="O722" s="452" t="s">
        <v>1440</v>
      </c>
      <c r="P722" s="454">
        <v>44468</v>
      </c>
    </row>
    <row r="723" spans="1:16" x14ac:dyDescent="0.2">
      <c r="A723" s="451" t="s">
        <v>2091</v>
      </c>
      <c r="B723" s="451" t="s">
        <v>1695</v>
      </c>
      <c r="C723" s="451" t="s">
        <v>1432</v>
      </c>
      <c r="D723" s="451" t="s">
        <v>1466</v>
      </c>
      <c r="E723" s="451" t="s">
        <v>1442</v>
      </c>
      <c r="F723" s="451" t="s">
        <v>2092</v>
      </c>
      <c r="G723" s="452" t="s">
        <v>1436</v>
      </c>
      <c r="H723" s="453">
        <v>202218.84</v>
      </c>
      <c r="I723" s="452" t="s">
        <v>1655</v>
      </c>
      <c r="J723" s="452" t="s">
        <v>1438</v>
      </c>
      <c r="K723" s="452" t="s">
        <v>1438</v>
      </c>
      <c r="L723" s="452" t="s">
        <v>1439</v>
      </c>
      <c r="M723" s="452" t="s">
        <v>1440</v>
      </c>
      <c r="N723" s="454">
        <v>44341</v>
      </c>
      <c r="O723" s="452" t="s">
        <v>1440</v>
      </c>
      <c r="P723" s="454">
        <v>44468</v>
      </c>
    </row>
    <row r="724" spans="1:16" x14ac:dyDescent="0.2">
      <c r="A724" s="451" t="s">
        <v>2091</v>
      </c>
      <c r="B724" s="451" t="s">
        <v>1697</v>
      </c>
      <c r="C724" s="451" t="s">
        <v>1432</v>
      </c>
      <c r="D724" s="451" t="s">
        <v>1433</v>
      </c>
      <c r="E724" s="451" t="s">
        <v>1434</v>
      </c>
      <c r="F724" s="451" t="s">
        <v>1675</v>
      </c>
      <c r="G724" s="452" t="s">
        <v>1436</v>
      </c>
      <c r="H724" s="453">
        <v>41790</v>
      </c>
      <c r="I724" s="452" t="s">
        <v>1670</v>
      </c>
      <c r="J724" s="452" t="s">
        <v>1438</v>
      </c>
      <c r="K724" s="452" t="s">
        <v>1438</v>
      </c>
      <c r="L724" s="452" t="s">
        <v>1439</v>
      </c>
      <c r="M724" s="452" t="s">
        <v>1440</v>
      </c>
      <c r="N724" s="454">
        <v>44309</v>
      </c>
      <c r="O724" s="452" t="s">
        <v>1440</v>
      </c>
      <c r="P724" s="454">
        <v>44468</v>
      </c>
    </row>
    <row r="725" spans="1:16" x14ac:dyDescent="0.2">
      <c r="A725" s="451" t="s">
        <v>2091</v>
      </c>
      <c r="B725" s="451" t="s">
        <v>1697</v>
      </c>
      <c r="C725" s="451" t="s">
        <v>1432</v>
      </c>
      <c r="D725" s="451" t="s">
        <v>1448</v>
      </c>
      <c r="E725" s="451" t="s">
        <v>1544</v>
      </c>
      <c r="F725" s="451" t="s">
        <v>2093</v>
      </c>
      <c r="G725" s="452" t="s">
        <v>1436</v>
      </c>
      <c r="H725" s="453">
        <v>3585</v>
      </c>
      <c r="I725" s="452" t="s">
        <v>1564</v>
      </c>
      <c r="J725" s="455"/>
      <c r="K725" s="452" t="s">
        <v>1533</v>
      </c>
      <c r="L725" s="452" t="s">
        <v>1439</v>
      </c>
      <c r="M725" s="452" t="s">
        <v>1452</v>
      </c>
      <c r="N725" s="454">
        <v>44539</v>
      </c>
      <c r="O725" s="452" t="s">
        <v>1453</v>
      </c>
      <c r="P725" s="454">
        <v>44544</v>
      </c>
    </row>
    <row r="726" spans="1:16" ht="21" x14ac:dyDescent="0.2">
      <c r="A726" s="451" t="s">
        <v>2091</v>
      </c>
      <c r="B726" s="451" t="s">
        <v>1703</v>
      </c>
      <c r="C726" s="451" t="s">
        <v>1432</v>
      </c>
      <c r="D726" s="451" t="s">
        <v>1491</v>
      </c>
      <c r="E726" s="451" t="s">
        <v>1442</v>
      </c>
      <c r="F726" s="451" t="s">
        <v>1710</v>
      </c>
      <c r="G726" s="452" t="s">
        <v>1436</v>
      </c>
      <c r="H726" s="453">
        <v>8800</v>
      </c>
      <c r="I726" s="452" t="s">
        <v>1613</v>
      </c>
      <c r="J726" s="452" t="s">
        <v>1438</v>
      </c>
      <c r="K726" s="452" t="s">
        <v>1438</v>
      </c>
      <c r="L726" s="452" t="s">
        <v>1439</v>
      </c>
      <c r="M726" s="452" t="s">
        <v>1440</v>
      </c>
      <c r="N726" s="454">
        <v>44370</v>
      </c>
      <c r="O726" s="452" t="s">
        <v>1440</v>
      </c>
      <c r="P726" s="454">
        <v>44468</v>
      </c>
    </row>
    <row r="727" spans="1:16" ht="21" x14ac:dyDescent="0.2">
      <c r="A727" s="451" t="s">
        <v>2091</v>
      </c>
      <c r="B727" s="451" t="s">
        <v>1703</v>
      </c>
      <c r="C727" s="451" t="s">
        <v>1432</v>
      </c>
      <c r="D727" s="451" t="s">
        <v>1507</v>
      </c>
      <c r="E727" s="451" t="s">
        <v>1442</v>
      </c>
      <c r="F727" s="451" t="s">
        <v>2000</v>
      </c>
      <c r="G727" s="452" t="s">
        <v>1436</v>
      </c>
      <c r="H727" s="453">
        <v>-8800</v>
      </c>
      <c r="I727" s="452" t="s">
        <v>1707</v>
      </c>
      <c r="J727" s="452" t="s">
        <v>1438</v>
      </c>
      <c r="K727" s="452" t="s">
        <v>1438</v>
      </c>
      <c r="L727" s="452" t="s">
        <v>1439</v>
      </c>
      <c r="M727" s="452" t="s">
        <v>1440</v>
      </c>
      <c r="N727" s="454">
        <v>44384</v>
      </c>
      <c r="O727" s="452" t="s">
        <v>1440</v>
      </c>
      <c r="P727" s="454">
        <v>44468</v>
      </c>
    </row>
    <row r="728" spans="1:16" x14ac:dyDescent="0.2">
      <c r="A728" s="451" t="s">
        <v>2091</v>
      </c>
      <c r="B728" s="451" t="s">
        <v>1708</v>
      </c>
      <c r="C728" s="451" t="s">
        <v>1432</v>
      </c>
      <c r="D728" s="451" t="s">
        <v>1507</v>
      </c>
      <c r="E728" s="451" t="s">
        <v>1442</v>
      </c>
      <c r="F728" s="451" t="s">
        <v>2094</v>
      </c>
      <c r="G728" s="452" t="s">
        <v>1436</v>
      </c>
      <c r="H728" s="453">
        <v>8800</v>
      </c>
      <c r="I728" s="452" t="s">
        <v>1707</v>
      </c>
      <c r="J728" s="452" t="s">
        <v>1438</v>
      </c>
      <c r="K728" s="452" t="s">
        <v>1438</v>
      </c>
      <c r="L728" s="452" t="s">
        <v>1439</v>
      </c>
      <c r="M728" s="452" t="s">
        <v>1440</v>
      </c>
      <c r="N728" s="454">
        <v>44384</v>
      </c>
      <c r="O728" s="452" t="s">
        <v>1440</v>
      </c>
      <c r="P728" s="454">
        <v>44468</v>
      </c>
    </row>
    <row r="729" spans="1:16" ht="21" x14ac:dyDescent="0.2">
      <c r="A729" s="451" t="s">
        <v>2091</v>
      </c>
      <c r="B729" s="451" t="s">
        <v>1708</v>
      </c>
      <c r="C729" s="451" t="s">
        <v>1432</v>
      </c>
      <c r="D729" s="451" t="s">
        <v>1531</v>
      </c>
      <c r="E729" s="451" t="s">
        <v>1568</v>
      </c>
      <c r="F729" s="451" t="s">
        <v>1493</v>
      </c>
      <c r="G729" s="452" t="s">
        <v>1436</v>
      </c>
      <c r="H729" s="453">
        <v>2175</v>
      </c>
      <c r="I729" s="452" t="s">
        <v>1627</v>
      </c>
      <c r="J729" s="455"/>
      <c r="K729" s="452" t="s">
        <v>1533</v>
      </c>
      <c r="L729" s="452" t="s">
        <v>1439</v>
      </c>
      <c r="M729" s="452" t="s">
        <v>1452</v>
      </c>
      <c r="N729" s="454">
        <v>44496</v>
      </c>
      <c r="O729" s="452" t="s">
        <v>1534</v>
      </c>
      <c r="P729" s="454">
        <v>44497</v>
      </c>
    </row>
    <row r="730" spans="1:16" ht="21" x14ac:dyDescent="0.2">
      <c r="A730" s="451" t="s">
        <v>2091</v>
      </c>
      <c r="B730" s="451" t="s">
        <v>1708</v>
      </c>
      <c r="C730" s="451" t="s">
        <v>1432</v>
      </c>
      <c r="D730" s="451" t="s">
        <v>1531</v>
      </c>
      <c r="E730" s="451" t="s">
        <v>1628</v>
      </c>
      <c r="F730" s="451" t="s">
        <v>1493</v>
      </c>
      <c r="G730" s="452" t="s">
        <v>1436</v>
      </c>
      <c r="H730" s="453">
        <v>1476.56</v>
      </c>
      <c r="I730" s="452" t="s">
        <v>1629</v>
      </c>
      <c r="J730" s="455"/>
      <c r="K730" s="452" t="s">
        <v>1533</v>
      </c>
      <c r="L730" s="452" t="s">
        <v>1439</v>
      </c>
      <c r="M730" s="452" t="s">
        <v>1452</v>
      </c>
      <c r="N730" s="454">
        <v>44496</v>
      </c>
      <c r="O730" s="452" t="s">
        <v>1534</v>
      </c>
      <c r="P730" s="454">
        <v>44497</v>
      </c>
    </row>
    <row r="731" spans="1:16" x14ac:dyDescent="0.2">
      <c r="A731" s="451" t="s">
        <v>2091</v>
      </c>
      <c r="B731" s="451" t="s">
        <v>1575</v>
      </c>
      <c r="C731" s="451" t="s">
        <v>1432</v>
      </c>
      <c r="D731" s="451" t="s">
        <v>1507</v>
      </c>
      <c r="E731" s="451" t="s">
        <v>1442</v>
      </c>
      <c r="F731" s="451" t="s">
        <v>1848</v>
      </c>
      <c r="G731" s="452" t="s">
        <v>1436</v>
      </c>
      <c r="H731" s="453">
        <v>138</v>
      </c>
      <c r="I731" s="452" t="s">
        <v>1763</v>
      </c>
      <c r="J731" s="452" t="s">
        <v>1438</v>
      </c>
      <c r="K731" s="452" t="s">
        <v>1438</v>
      </c>
      <c r="L731" s="452" t="s">
        <v>1439</v>
      </c>
      <c r="M731" s="452" t="s">
        <v>1440</v>
      </c>
      <c r="N731" s="454">
        <v>44377</v>
      </c>
      <c r="O731" s="452" t="s">
        <v>1440</v>
      </c>
      <c r="P731" s="454">
        <v>44468</v>
      </c>
    </row>
    <row r="732" spans="1:16" x14ac:dyDescent="0.2">
      <c r="A732" s="451" t="s">
        <v>2091</v>
      </c>
      <c r="B732" s="451" t="s">
        <v>1575</v>
      </c>
      <c r="C732" s="451" t="s">
        <v>1432</v>
      </c>
      <c r="D732" s="451" t="s">
        <v>1507</v>
      </c>
      <c r="E732" s="451" t="s">
        <v>1442</v>
      </c>
      <c r="F732" s="451" t="s">
        <v>2095</v>
      </c>
      <c r="G732" s="452" t="s">
        <v>1436</v>
      </c>
      <c r="H732" s="453">
        <v>34042</v>
      </c>
      <c r="I732" s="452" t="s">
        <v>1712</v>
      </c>
      <c r="J732" s="452" t="s">
        <v>1438</v>
      </c>
      <c r="K732" s="452" t="s">
        <v>1438</v>
      </c>
      <c r="L732" s="452" t="s">
        <v>1439</v>
      </c>
      <c r="M732" s="452" t="s">
        <v>1440</v>
      </c>
      <c r="N732" s="454">
        <v>44399</v>
      </c>
      <c r="O732" s="452" t="s">
        <v>1440</v>
      </c>
      <c r="P732" s="454">
        <v>44468</v>
      </c>
    </row>
    <row r="733" spans="1:16" ht="21" x14ac:dyDescent="0.2">
      <c r="A733" s="451" t="s">
        <v>2091</v>
      </c>
      <c r="B733" s="451" t="s">
        <v>1575</v>
      </c>
      <c r="C733" s="451" t="s">
        <v>1432</v>
      </c>
      <c r="D733" s="451" t="s">
        <v>1448</v>
      </c>
      <c r="E733" s="451" t="s">
        <v>1460</v>
      </c>
      <c r="F733" s="451" t="s">
        <v>1493</v>
      </c>
      <c r="G733" s="452" t="s">
        <v>1436</v>
      </c>
      <c r="H733" s="453">
        <v>27233</v>
      </c>
      <c r="I733" s="452" t="s">
        <v>1462</v>
      </c>
      <c r="J733" s="455"/>
      <c r="K733" s="452" t="s">
        <v>1533</v>
      </c>
      <c r="L733" s="452" t="s">
        <v>1439</v>
      </c>
      <c r="M733" s="452" t="s">
        <v>1452</v>
      </c>
      <c r="N733" s="454">
        <v>44550</v>
      </c>
      <c r="O733" s="452" t="s">
        <v>1453</v>
      </c>
      <c r="P733" s="454">
        <v>44553</v>
      </c>
    </row>
    <row r="734" spans="1:16" x14ac:dyDescent="0.2">
      <c r="A734" s="451" t="s">
        <v>2091</v>
      </c>
      <c r="B734" s="451" t="s">
        <v>1713</v>
      </c>
      <c r="C734" s="451" t="s">
        <v>1432</v>
      </c>
      <c r="D734" s="451" t="s">
        <v>1466</v>
      </c>
      <c r="E734" s="451" t="s">
        <v>1434</v>
      </c>
      <c r="F734" s="451" t="s">
        <v>2096</v>
      </c>
      <c r="G734" s="452" t="s">
        <v>1436</v>
      </c>
      <c r="H734" s="453">
        <v>7404</v>
      </c>
      <c r="I734" s="452" t="s">
        <v>1676</v>
      </c>
      <c r="J734" s="452" t="s">
        <v>1438</v>
      </c>
      <c r="K734" s="452" t="s">
        <v>1438</v>
      </c>
      <c r="L734" s="452" t="s">
        <v>1439</v>
      </c>
      <c r="M734" s="452" t="s">
        <v>1440</v>
      </c>
      <c r="N734" s="454">
        <v>44330</v>
      </c>
      <c r="O734" s="452" t="s">
        <v>1440</v>
      </c>
      <c r="P734" s="454">
        <v>44468</v>
      </c>
    </row>
    <row r="735" spans="1:16" x14ac:dyDescent="0.2">
      <c r="A735" s="451" t="s">
        <v>2091</v>
      </c>
      <c r="B735" s="451" t="s">
        <v>1713</v>
      </c>
      <c r="C735" s="451" t="s">
        <v>1432</v>
      </c>
      <c r="D735" s="451" t="s">
        <v>1507</v>
      </c>
      <c r="E735" s="451" t="s">
        <v>1442</v>
      </c>
      <c r="F735" s="451" t="s">
        <v>2097</v>
      </c>
      <c r="G735" s="452" t="s">
        <v>1436</v>
      </c>
      <c r="H735" s="453">
        <v>73230</v>
      </c>
      <c r="I735" s="452" t="s">
        <v>1640</v>
      </c>
      <c r="J735" s="452" t="s">
        <v>1438</v>
      </c>
      <c r="K735" s="452" t="s">
        <v>1438</v>
      </c>
      <c r="L735" s="452" t="s">
        <v>1439</v>
      </c>
      <c r="M735" s="452" t="s">
        <v>1440</v>
      </c>
      <c r="N735" s="454">
        <v>44384</v>
      </c>
      <c r="O735" s="452" t="s">
        <v>1440</v>
      </c>
      <c r="P735" s="454">
        <v>44468</v>
      </c>
    </row>
    <row r="736" spans="1:16" ht="21" x14ac:dyDescent="0.2">
      <c r="A736" s="451" t="s">
        <v>2091</v>
      </c>
      <c r="B736" s="451" t="s">
        <v>1713</v>
      </c>
      <c r="C736" s="451" t="s">
        <v>1432</v>
      </c>
      <c r="D736" s="451" t="s">
        <v>1540</v>
      </c>
      <c r="E736" s="451" t="s">
        <v>1677</v>
      </c>
      <c r="F736" s="451" t="s">
        <v>1942</v>
      </c>
      <c r="G736" s="452" t="s">
        <v>1436</v>
      </c>
      <c r="H736" s="453">
        <v>10360</v>
      </c>
      <c r="I736" s="452" t="s">
        <v>1678</v>
      </c>
      <c r="J736" s="455"/>
      <c r="K736" s="452" t="s">
        <v>1533</v>
      </c>
      <c r="L736" s="452" t="s">
        <v>1439</v>
      </c>
      <c r="M736" s="452" t="s">
        <v>1452</v>
      </c>
      <c r="N736" s="454">
        <v>44525</v>
      </c>
      <c r="O736" s="452" t="s">
        <v>1534</v>
      </c>
      <c r="P736" s="454">
        <v>44525</v>
      </c>
    </row>
    <row r="737" spans="1:16" x14ac:dyDescent="0.2">
      <c r="A737" s="451" t="s">
        <v>2091</v>
      </c>
      <c r="B737" s="451" t="s">
        <v>1717</v>
      </c>
      <c r="C737" s="451" t="s">
        <v>1432</v>
      </c>
      <c r="D737" s="451" t="s">
        <v>1433</v>
      </c>
      <c r="E737" s="451" t="s">
        <v>1434</v>
      </c>
      <c r="F737" s="451" t="s">
        <v>2098</v>
      </c>
      <c r="G737" s="452" t="s">
        <v>1436</v>
      </c>
      <c r="H737" s="453">
        <v>111849</v>
      </c>
      <c r="I737" s="452" t="s">
        <v>1654</v>
      </c>
      <c r="J737" s="452" t="s">
        <v>1438</v>
      </c>
      <c r="K737" s="452" t="s">
        <v>1438</v>
      </c>
      <c r="L737" s="452" t="s">
        <v>1439</v>
      </c>
      <c r="M737" s="452" t="s">
        <v>1440</v>
      </c>
      <c r="N737" s="454">
        <v>44312</v>
      </c>
      <c r="O737" s="452" t="s">
        <v>1440</v>
      </c>
      <c r="P737" s="454">
        <v>44468</v>
      </c>
    </row>
    <row r="738" spans="1:16" ht="21" x14ac:dyDescent="0.2">
      <c r="A738" s="451" t="s">
        <v>2099</v>
      </c>
      <c r="B738" s="451" t="s">
        <v>1463</v>
      </c>
      <c r="C738" s="451" t="s">
        <v>1432</v>
      </c>
      <c r="D738" s="451" t="s">
        <v>1433</v>
      </c>
      <c r="E738" s="451" t="s">
        <v>1434</v>
      </c>
      <c r="F738" s="451" t="s">
        <v>1939</v>
      </c>
      <c r="G738" s="452" t="s">
        <v>1436</v>
      </c>
      <c r="H738" s="453">
        <v>945384</v>
      </c>
      <c r="I738" s="452" t="s">
        <v>1650</v>
      </c>
      <c r="J738" s="452" t="s">
        <v>1438</v>
      </c>
      <c r="K738" s="452" t="s">
        <v>1438</v>
      </c>
      <c r="L738" s="452" t="s">
        <v>1439</v>
      </c>
      <c r="M738" s="452" t="s">
        <v>1440</v>
      </c>
      <c r="N738" s="454">
        <v>44309</v>
      </c>
      <c r="O738" s="452" t="s">
        <v>1440</v>
      </c>
      <c r="P738" s="454">
        <v>44468</v>
      </c>
    </row>
    <row r="739" spans="1:16" x14ac:dyDescent="0.2">
      <c r="A739" s="451" t="s">
        <v>2099</v>
      </c>
      <c r="B739" s="451" t="s">
        <v>1693</v>
      </c>
      <c r="C739" s="451" t="s">
        <v>1432</v>
      </c>
      <c r="D739" s="451" t="s">
        <v>1433</v>
      </c>
      <c r="E739" s="451" t="s">
        <v>1434</v>
      </c>
      <c r="F739" s="451" t="s">
        <v>1632</v>
      </c>
      <c r="G739" s="452" t="s">
        <v>1436</v>
      </c>
      <c r="H739" s="453">
        <v>6338</v>
      </c>
      <c r="I739" s="452" t="s">
        <v>1648</v>
      </c>
      <c r="J739" s="452" t="s">
        <v>1438</v>
      </c>
      <c r="K739" s="452" t="s">
        <v>1438</v>
      </c>
      <c r="L739" s="452" t="s">
        <v>1439</v>
      </c>
      <c r="M739" s="452" t="s">
        <v>1440</v>
      </c>
      <c r="N739" s="454">
        <v>44309</v>
      </c>
      <c r="O739" s="452" t="s">
        <v>1440</v>
      </c>
      <c r="P739" s="454">
        <v>44468</v>
      </c>
    </row>
    <row r="740" spans="1:16" x14ac:dyDescent="0.2">
      <c r="A740" s="451" t="s">
        <v>2099</v>
      </c>
      <c r="B740" s="451" t="s">
        <v>1695</v>
      </c>
      <c r="C740" s="451" t="s">
        <v>1432</v>
      </c>
      <c r="D740" s="451" t="s">
        <v>1466</v>
      </c>
      <c r="E740" s="451" t="s">
        <v>1434</v>
      </c>
      <c r="F740" s="451" t="s">
        <v>2100</v>
      </c>
      <c r="G740" s="452" t="s">
        <v>1436</v>
      </c>
      <c r="H740" s="453">
        <v>71209.850000000006</v>
      </c>
      <c r="I740" s="452" t="s">
        <v>1655</v>
      </c>
      <c r="J740" s="452" t="s">
        <v>1438</v>
      </c>
      <c r="K740" s="452" t="s">
        <v>1438</v>
      </c>
      <c r="L740" s="452" t="s">
        <v>1439</v>
      </c>
      <c r="M740" s="452" t="s">
        <v>1440</v>
      </c>
      <c r="N740" s="454">
        <v>44341</v>
      </c>
      <c r="O740" s="452" t="s">
        <v>1440</v>
      </c>
      <c r="P740" s="454">
        <v>44468</v>
      </c>
    </row>
    <row r="741" spans="1:16" x14ac:dyDescent="0.2">
      <c r="A741" s="451" t="s">
        <v>2099</v>
      </c>
      <c r="B741" s="451" t="s">
        <v>1697</v>
      </c>
      <c r="C741" s="451" t="s">
        <v>1432</v>
      </c>
      <c r="D741" s="451" t="s">
        <v>1433</v>
      </c>
      <c r="E741" s="451" t="s">
        <v>1434</v>
      </c>
      <c r="F741" s="451" t="s">
        <v>2101</v>
      </c>
      <c r="G741" s="452" t="s">
        <v>1436</v>
      </c>
      <c r="H741" s="453">
        <v>12300</v>
      </c>
      <c r="I741" s="452" t="s">
        <v>1670</v>
      </c>
      <c r="J741" s="452" t="s">
        <v>1438</v>
      </c>
      <c r="K741" s="452" t="s">
        <v>1438</v>
      </c>
      <c r="L741" s="452" t="s">
        <v>1439</v>
      </c>
      <c r="M741" s="452" t="s">
        <v>1440</v>
      </c>
      <c r="N741" s="454">
        <v>44309</v>
      </c>
      <c r="O741" s="452" t="s">
        <v>1440</v>
      </c>
      <c r="P741" s="454">
        <v>44468</v>
      </c>
    </row>
    <row r="742" spans="1:16" ht="21" x14ac:dyDescent="0.2">
      <c r="A742" s="451" t="s">
        <v>2099</v>
      </c>
      <c r="B742" s="451" t="s">
        <v>1703</v>
      </c>
      <c r="C742" s="451" t="s">
        <v>1432</v>
      </c>
      <c r="D742" s="451" t="s">
        <v>1491</v>
      </c>
      <c r="E742" s="451" t="s">
        <v>1442</v>
      </c>
      <c r="F742" s="451" t="s">
        <v>1910</v>
      </c>
      <c r="G742" s="452" t="s">
        <v>1436</v>
      </c>
      <c r="H742" s="453">
        <v>8260</v>
      </c>
      <c r="I742" s="452" t="s">
        <v>1613</v>
      </c>
      <c r="J742" s="452" t="s">
        <v>1438</v>
      </c>
      <c r="K742" s="452" t="s">
        <v>1438</v>
      </c>
      <c r="L742" s="452" t="s">
        <v>1439</v>
      </c>
      <c r="M742" s="452" t="s">
        <v>1440</v>
      </c>
      <c r="N742" s="454">
        <v>44370</v>
      </c>
      <c r="O742" s="452" t="s">
        <v>1440</v>
      </c>
      <c r="P742" s="454">
        <v>44468</v>
      </c>
    </row>
    <row r="743" spans="1:16" ht="21" x14ac:dyDescent="0.2">
      <c r="A743" s="451" t="s">
        <v>2099</v>
      </c>
      <c r="B743" s="451" t="s">
        <v>1703</v>
      </c>
      <c r="C743" s="451" t="s">
        <v>1432</v>
      </c>
      <c r="D743" s="451" t="s">
        <v>1491</v>
      </c>
      <c r="E743" s="451" t="s">
        <v>1434</v>
      </c>
      <c r="F743" s="451" t="s">
        <v>2102</v>
      </c>
      <c r="G743" s="452" t="s">
        <v>1436</v>
      </c>
      <c r="H743" s="453">
        <v>720</v>
      </c>
      <c r="I743" s="452" t="s">
        <v>1609</v>
      </c>
      <c r="J743" s="452" t="s">
        <v>1438</v>
      </c>
      <c r="K743" s="452" t="s">
        <v>1438</v>
      </c>
      <c r="L743" s="452" t="s">
        <v>1439</v>
      </c>
      <c r="M743" s="452" t="s">
        <v>1440</v>
      </c>
      <c r="N743" s="454">
        <v>44370</v>
      </c>
      <c r="O743" s="452" t="s">
        <v>1440</v>
      </c>
      <c r="P743" s="454">
        <v>44468</v>
      </c>
    </row>
    <row r="744" spans="1:16" ht="21" x14ac:dyDescent="0.2">
      <c r="A744" s="451" t="s">
        <v>2099</v>
      </c>
      <c r="B744" s="451" t="s">
        <v>1703</v>
      </c>
      <c r="C744" s="451" t="s">
        <v>1432</v>
      </c>
      <c r="D744" s="451" t="s">
        <v>1507</v>
      </c>
      <c r="E744" s="451" t="s">
        <v>1442</v>
      </c>
      <c r="F744" s="451" t="s">
        <v>2103</v>
      </c>
      <c r="G744" s="452" t="s">
        <v>1436</v>
      </c>
      <c r="H744" s="453">
        <v>-8260</v>
      </c>
      <c r="I744" s="452" t="s">
        <v>1707</v>
      </c>
      <c r="J744" s="452" t="s">
        <v>1438</v>
      </c>
      <c r="K744" s="452" t="s">
        <v>1438</v>
      </c>
      <c r="L744" s="452" t="s">
        <v>1439</v>
      </c>
      <c r="M744" s="452" t="s">
        <v>1440</v>
      </c>
      <c r="N744" s="454">
        <v>44384</v>
      </c>
      <c r="O744" s="452" t="s">
        <v>1440</v>
      </c>
      <c r="P744" s="454">
        <v>44468</v>
      </c>
    </row>
    <row r="745" spans="1:16" x14ac:dyDescent="0.2">
      <c r="A745" s="451" t="s">
        <v>2099</v>
      </c>
      <c r="B745" s="451" t="s">
        <v>1708</v>
      </c>
      <c r="C745" s="451" t="s">
        <v>1432</v>
      </c>
      <c r="D745" s="451" t="s">
        <v>1507</v>
      </c>
      <c r="E745" s="451" t="s">
        <v>1442</v>
      </c>
      <c r="F745" s="451" t="s">
        <v>2055</v>
      </c>
      <c r="G745" s="452" t="s">
        <v>1436</v>
      </c>
      <c r="H745" s="453">
        <v>8260</v>
      </c>
      <c r="I745" s="452" t="s">
        <v>1707</v>
      </c>
      <c r="J745" s="452" t="s">
        <v>1438</v>
      </c>
      <c r="K745" s="452" t="s">
        <v>1438</v>
      </c>
      <c r="L745" s="452" t="s">
        <v>1439</v>
      </c>
      <c r="M745" s="452" t="s">
        <v>1440</v>
      </c>
      <c r="N745" s="454">
        <v>44384</v>
      </c>
      <c r="O745" s="452" t="s">
        <v>1440</v>
      </c>
      <c r="P745" s="454">
        <v>44468</v>
      </c>
    </row>
    <row r="746" spans="1:16" ht="21" x14ac:dyDescent="0.2">
      <c r="A746" s="451" t="s">
        <v>2099</v>
      </c>
      <c r="B746" s="451" t="s">
        <v>1708</v>
      </c>
      <c r="C746" s="451" t="s">
        <v>1432</v>
      </c>
      <c r="D746" s="451" t="s">
        <v>1531</v>
      </c>
      <c r="E746" s="451" t="s">
        <v>1568</v>
      </c>
      <c r="F746" s="451" t="s">
        <v>1791</v>
      </c>
      <c r="G746" s="452" t="s">
        <v>1436</v>
      </c>
      <c r="H746" s="453">
        <v>725</v>
      </c>
      <c r="I746" s="452" t="s">
        <v>1627</v>
      </c>
      <c r="J746" s="455"/>
      <c r="K746" s="452" t="s">
        <v>1533</v>
      </c>
      <c r="L746" s="452" t="s">
        <v>1439</v>
      </c>
      <c r="M746" s="452" t="s">
        <v>1452</v>
      </c>
      <c r="N746" s="454">
        <v>44496</v>
      </c>
      <c r="O746" s="452" t="s">
        <v>1534</v>
      </c>
      <c r="P746" s="454">
        <v>44497</v>
      </c>
    </row>
    <row r="747" spans="1:16" ht="21" x14ac:dyDescent="0.2">
      <c r="A747" s="451" t="s">
        <v>2099</v>
      </c>
      <c r="B747" s="451" t="s">
        <v>1708</v>
      </c>
      <c r="C747" s="451" t="s">
        <v>1432</v>
      </c>
      <c r="D747" s="451" t="s">
        <v>1531</v>
      </c>
      <c r="E747" s="451" t="s">
        <v>1628</v>
      </c>
      <c r="F747" s="451" t="s">
        <v>1791</v>
      </c>
      <c r="G747" s="452" t="s">
        <v>1436</v>
      </c>
      <c r="H747" s="453">
        <v>708.75</v>
      </c>
      <c r="I747" s="452" t="s">
        <v>1629</v>
      </c>
      <c r="J747" s="455"/>
      <c r="K747" s="452" t="s">
        <v>1533</v>
      </c>
      <c r="L747" s="452" t="s">
        <v>1439</v>
      </c>
      <c r="M747" s="452" t="s">
        <v>1452</v>
      </c>
      <c r="N747" s="454">
        <v>44496</v>
      </c>
      <c r="O747" s="452" t="s">
        <v>1534</v>
      </c>
      <c r="P747" s="454">
        <v>44497</v>
      </c>
    </row>
    <row r="748" spans="1:16" x14ac:dyDescent="0.2">
      <c r="A748" s="451" t="s">
        <v>2099</v>
      </c>
      <c r="B748" s="451" t="s">
        <v>1575</v>
      </c>
      <c r="C748" s="451" t="s">
        <v>1432</v>
      </c>
      <c r="D748" s="451" t="s">
        <v>1507</v>
      </c>
      <c r="E748" s="451" t="s">
        <v>1442</v>
      </c>
      <c r="F748" s="451" t="s">
        <v>2104</v>
      </c>
      <c r="G748" s="452" t="s">
        <v>1436</v>
      </c>
      <c r="H748" s="453">
        <v>12171</v>
      </c>
      <c r="I748" s="452" t="s">
        <v>1712</v>
      </c>
      <c r="J748" s="452" t="s">
        <v>1438</v>
      </c>
      <c r="K748" s="452" t="s">
        <v>1438</v>
      </c>
      <c r="L748" s="452" t="s">
        <v>1439</v>
      </c>
      <c r="M748" s="452" t="s">
        <v>1440</v>
      </c>
      <c r="N748" s="454">
        <v>44399</v>
      </c>
      <c r="O748" s="452" t="s">
        <v>1440</v>
      </c>
      <c r="P748" s="454">
        <v>44468</v>
      </c>
    </row>
    <row r="749" spans="1:16" ht="21" x14ac:dyDescent="0.2">
      <c r="A749" s="451" t="s">
        <v>2099</v>
      </c>
      <c r="B749" s="451" t="s">
        <v>1575</v>
      </c>
      <c r="C749" s="451" t="s">
        <v>1432</v>
      </c>
      <c r="D749" s="451" t="s">
        <v>1448</v>
      </c>
      <c r="E749" s="451" t="s">
        <v>1460</v>
      </c>
      <c r="F749" s="451" t="s">
        <v>1791</v>
      </c>
      <c r="G749" s="452" t="s">
        <v>1436</v>
      </c>
      <c r="H749" s="453">
        <v>9737</v>
      </c>
      <c r="I749" s="452" t="s">
        <v>1462</v>
      </c>
      <c r="J749" s="455"/>
      <c r="K749" s="452" t="s">
        <v>1533</v>
      </c>
      <c r="L749" s="452" t="s">
        <v>1439</v>
      </c>
      <c r="M749" s="452" t="s">
        <v>1452</v>
      </c>
      <c r="N749" s="454">
        <v>44550</v>
      </c>
      <c r="O749" s="452" t="s">
        <v>1453</v>
      </c>
      <c r="P749" s="454">
        <v>44553</v>
      </c>
    </row>
    <row r="750" spans="1:16" x14ac:dyDescent="0.2">
      <c r="A750" s="451" t="s">
        <v>2099</v>
      </c>
      <c r="B750" s="451" t="s">
        <v>1713</v>
      </c>
      <c r="C750" s="451" t="s">
        <v>1432</v>
      </c>
      <c r="D750" s="451" t="s">
        <v>1466</v>
      </c>
      <c r="E750" s="451" t="s">
        <v>1442</v>
      </c>
      <c r="F750" s="451" t="s">
        <v>2105</v>
      </c>
      <c r="G750" s="452" t="s">
        <v>1436</v>
      </c>
      <c r="H750" s="453">
        <v>7546</v>
      </c>
      <c r="I750" s="452" t="s">
        <v>1676</v>
      </c>
      <c r="J750" s="452" t="s">
        <v>1438</v>
      </c>
      <c r="K750" s="452" t="s">
        <v>1438</v>
      </c>
      <c r="L750" s="452" t="s">
        <v>1439</v>
      </c>
      <c r="M750" s="452" t="s">
        <v>1440</v>
      </c>
      <c r="N750" s="454">
        <v>44330</v>
      </c>
      <c r="O750" s="452" t="s">
        <v>1440</v>
      </c>
      <c r="P750" s="454">
        <v>44468</v>
      </c>
    </row>
    <row r="751" spans="1:16" x14ac:dyDescent="0.2">
      <c r="A751" s="451" t="s">
        <v>2099</v>
      </c>
      <c r="B751" s="451" t="s">
        <v>1713</v>
      </c>
      <c r="C751" s="451" t="s">
        <v>1432</v>
      </c>
      <c r="D751" s="451" t="s">
        <v>1507</v>
      </c>
      <c r="E751" s="451" t="s">
        <v>1434</v>
      </c>
      <c r="F751" s="451" t="s">
        <v>2106</v>
      </c>
      <c r="G751" s="452" t="s">
        <v>1436</v>
      </c>
      <c r="H751" s="453">
        <v>24842</v>
      </c>
      <c r="I751" s="452" t="s">
        <v>1640</v>
      </c>
      <c r="J751" s="452" t="s">
        <v>1438</v>
      </c>
      <c r="K751" s="452" t="s">
        <v>1438</v>
      </c>
      <c r="L751" s="452" t="s">
        <v>1439</v>
      </c>
      <c r="M751" s="452" t="s">
        <v>1440</v>
      </c>
      <c r="N751" s="454">
        <v>44384</v>
      </c>
      <c r="O751" s="452" t="s">
        <v>1440</v>
      </c>
      <c r="P751" s="454">
        <v>44468</v>
      </c>
    </row>
    <row r="752" spans="1:16" ht="21" x14ac:dyDescent="0.2">
      <c r="A752" s="451" t="s">
        <v>2099</v>
      </c>
      <c r="B752" s="451" t="s">
        <v>1713</v>
      </c>
      <c r="C752" s="451" t="s">
        <v>1432</v>
      </c>
      <c r="D752" s="451" t="s">
        <v>1540</v>
      </c>
      <c r="E752" s="451" t="s">
        <v>1677</v>
      </c>
      <c r="F752" s="451" t="s">
        <v>1883</v>
      </c>
      <c r="G752" s="452" t="s">
        <v>1436</v>
      </c>
      <c r="H752" s="453">
        <v>10588</v>
      </c>
      <c r="I752" s="452" t="s">
        <v>1678</v>
      </c>
      <c r="J752" s="455"/>
      <c r="K752" s="452" t="s">
        <v>1533</v>
      </c>
      <c r="L752" s="452" t="s">
        <v>1439</v>
      </c>
      <c r="M752" s="452" t="s">
        <v>1452</v>
      </c>
      <c r="N752" s="454">
        <v>44525</v>
      </c>
      <c r="O752" s="452" t="s">
        <v>1534</v>
      </c>
      <c r="P752" s="454">
        <v>44525</v>
      </c>
    </row>
    <row r="753" spans="1:16" x14ac:dyDescent="0.2">
      <c r="A753" s="451" t="s">
        <v>2099</v>
      </c>
      <c r="B753" s="451" t="s">
        <v>1717</v>
      </c>
      <c r="C753" s="451" t="s">
        <v>1432</v>
      </c>
      <c r="D753" s="451" t="s">
        <v>1433</v>
      </c>
      <c r="E753" s="451" t="s">
        <v>1442</v>
      </c>
      <c r="F753" s="451" t="s">
        <v>2107</v>
      </c>
      <c r="G753" s="452" t="s">
        <v>1436</v>
      </c>
      <c r="H753" s="453">
        <v>81584</v>
      </c>
      <c r="I753" s="452" t="s">
        <v>1654</v>
      </c>
      <c r="J753" s="452" t="s">
        <v>1438</v>
      </c>
      <c r="K753" s="452" t="s">
        <v>1438</v>
      </c>
      <c r="L753" s="452" t="s">
        <v>1439</v>
      </c>
      <c r="M753" s="452" t="s">
        <v>1440</v>
      </c>
      <c r="N753" s="454">
        <v>44312</v>
      </c>
      <c r="O753" s="452" t="s">
        <v>1440</v>
      </c>
      <c r="P753" s="454">
        <v>44468</v>
      </c>
    </row>
    <row r="754" spans="1:16" ht="21" x14ac:dyDescent="0.2">
      <c r="A754" s="451" t="s">
        <v>2108</v>
      </c>
      <c r="B754" s="451" t="s">
        <v>1463</v>
      </c>
      <c r="C754" s="451" t="s">
        <v>1432</v>
      </c>
      <c r="D754" s="451" t="s">
        <v>1433</v>
      </c>
      <c r="E754" s="451" t="s">
        <v>1434</v>
      </c>
      <c r="F754" s="451" t="s">
        <v>2109</v>
      </c>
      <c r="G754" s="452" t="s">
        <v>1436</v>
      </c>
      <c r="H754" s="453">
        <v>745515</v>
      </c>
      <c r="I754" s="452" t="s">
        <v>1650</v>
      </c>
      <c r="J754" s="452" t="s">
        <v>1438</v>
      </c>
      <c r="K754" s="452" t="s">
        <v>1438</v>
      </c>
      <c r="L754" s="452" t="s">
        <v>1439</v>
      </c>
      <c r="M754" s="452" t="s">
        <v>1440</v>
      </c>
      <c r="N754" s="454">
        <v>44309</v>
      </c>
      <c r="O754" s="452" t="s">
        <v>1440</v>
      </c>
      <c r="P754" s="454">
        <v>44468</v>
      </c>
    </row>
    <row r="755" spans="1:16" x14ac:dyDescent="0.2">
      <c r="A755" s="451" t="s">
        <v>2108</v>
      </c>
      <c r="B755" s="451" t="s">
        <v>1693</v>
      </c>
      <c r="C755" s="451" t="s">
        <v>1432</v>
      </c>
      <c r="D755" s="451" t="s">
        <v>1433</v>
      </c>
      <c r="E755" s="451" t="s">
        <v>1442</v>
      </c>
      <c r="F755" s="451" t="s">
        <v>2098</v>
      </c>
      <c r="G755" s="452" t="s">
        <v>1436</v>
      </c>
      <c r="H755" s="453">
        <v>21767</v>
      </c>
      <c r="I755" s="452" t="s">
        <v>1648</v>
      </c>
      <c r="J755" s="452" t="s">
        <v>1438</v>
      </c>
      <c r="K755" s="452" t="s">
        <v>1438</v>
      </c>
      <c r="L755" s="452" t="s">
        <v>1439</v>
      </c>
      <c r="M755" s="452" t="s">
        <v>1440</v>
      </c>
      <c r="N755" s="454">
        <v>44309</v>
      </c>
      <c r="O755" s="452" t="s">
        <v>1440</v>
      </c>
      <c r="P755" s="454">
        <v>44468</v>
      </c>
    </row>
    <row r="756" spans="1:16" x14ac:dyDescent="0.2">
      <c r="A756" s="451" t="s">
        <v>2108</v>
      </c>
      <c r="B756" s="451" t="s">
        <v>1695</v>
      </c>
      <c r="C756" s="451" t="s">
        <v>1432</v>
      </c>
      <c r="D756" s="451" t="s">
        <v>1466</v>
      </c>
      <c r="E756" s="451" t="s">
        <v>1434</v>
      </c>
      <c r="F756" s="451" t="s">
        <v>2110</v>
      </c>
      <c r="G756" s="452" t="s">
        <v>1436</v>
      </c>
      <c r="H756" s="453">
        <v>102578.89</v>
      </c>
      <c r="I756" s="452" t="s">
        <v>1655</v>
      </c>
      <c r="J756" s="452" t="s">
        <v>1438</v>
      </c>
      <c r="K756" s="452" t="s">
        <v>1438</v>
      </c>
      <c r="L756" s="452" t="s">
        <v>1439</v>
      </c>
      <c r="M756" s="452" t="s">
        <v>1440</v>
      </c>
      <c r="N756" s="454">
        <v>44341</v>
      </c>
      <c r="O756" s="452" t="s">
        <v>1440</v>
      </c>
      <c r="P756" s="454">
        <v>44468</v>
      </c>
    </row>
    <row r="757" spans="1:16" x14ac:dyDescent="0.2">
      <c r="A757" s="451" t="s">
        <v>2108</v>
      </c>
      <c r="B757" s="451" t="s">
        <v>1697</v>
      </c>
      <c r="C757" s="451" t="s">
        <v>1432</v>
      </c>
      <c r="D757" s="451" t="s">
        <v>1433</v>
      </c>
      <c r="E757" s="451" t="s">
        <v>1434</v>
      </c>
      <c r="F757" s="451" t="s">
        <v>2111</v>
      </c>
      <c r="G757" s="452" t="s">
        <v>1436</v>
      </c>
      <c r="H757" s="453">
        <v>2714</v>
      </c>
      <c r="I757" s="452" t="s">
        <v>1670</v>
      </c>
      <c r="J757" s="452" t="s">
        <v>1438</v>
      </c>
      <c r="K757" s="452" t="s">
        <v>1438</v>
      </c>
      <c r="L757" s="452" t="s">
        <v>1439</v>
      </c>
      <c r="M757" s="452" t="s">
        <v>1440</v>
      </c>
      <c r="N757" s="454">
        <v>44309</v>
      </c>
      <c r="O757" s="452" t="s">
        <v>1440</v>
      </c>
      <c r="P757" s="454">
        <v>44468</v>
      </c>
    </row>
    <row r="758" spans="1:16" ht="21" x14ac:dyDescent="0.2">
      <c r="A758" s="451" t="s">
        <v>2108</v>
      </c>
      <c r="B758" s="451" t="s">
        <v>1703</v>
      </c>
      <c r="C758" s="451" t="s">
        <v>1432</v>
      </c>
      <c r="D758" s="451" t="s">
        <v>1491</v>
      </c>
      <c r="E758" s="451" t="s">
        <v>1442</v>
      </c>
      <c r="F758" s="451" t="s">
        <v>2010</v>
      </c>
      <c r="G758" s="452" t="s">
        <v>1436</v>
      </c>
      <c r="H758" s="453">
        <v>6260</v>
      </c>
      <c r="I758" s="452" t="s">
        <v>1613</v>
      </c>
      <c r="J758" s="452" t="s">
        <v>1438</v>
      </c>
      <c r="K758" s="452" t="s">
        <v>1438</v>
      </c>
      <c r="L758" s="452" t="s">
        <v>1439</v>
      </c>
      <c r="M758" s="452" t="s">
        <v>1440</v>
      </c>
      <c r="N758" s="454">
        <v>44370</v>
      </c>
      <c r="O758" s="452" t="s">
        <v>1440</v>
      </c>
      <c r="P758" s="454">
        <v>44468</v>
      </c>
    </row>
    <row r="759" spans="1:16" ht="21" x14ac:dyDescent="0.2">
      <c r="A759" s="451" t="s">
        <v>2108</v>
      </c>
      <c r="B759" s="451" t="s">
        <v>1703</v>
      </c>
      <c r="C759" s="451" t="s">
        <v>1432</v>
      </c>
      <c r="D759" s="451" t="s">
        <v>1507</v>
      </c>
      <c r="E759" s="451" t="s">
        <v>1442</v>
      </c>
      <c r="F759" s="451" t="s">
        <v>1681</v>
      </c>
      <c r="G759" s="452" t="s">
        <v>1436</v>
      </c>
      <c r="H759" s="453">
        <v>-6260</v>
      </c>
      <c r="I759" s="452" t="s">
        <v>1707</v>
      </c>
      <c r="J759" s="452" t="s">
        <v>1438</v>
      </c>
      <c r="K759" s="452" t="s">
        <v>1438</v>
      </c>
      <c r="L759" s="452" t="s">
        <v>1439</v>
      </c>
      <c r="M759" s="452" t="s">
        <v>1440</v>
      </c>
      <c r="N759" s="454">
        <v>44384</v>
      </c>
      <c r="O759" s="452" t="s">
        <v>1440</v>
      </c>
      <c r="P759" s="454">
        <v>44468</v>
      </c>
    </row>
    <row r="760" spans="1:16" ht="21" x14ac:dyDescent="0.2">
      <c r="A760" s="451" t="s">
        <v>2108</v>
      </c>
      <c r="B760" s="451" t="s">
        <v>1758</v>
      </c>
      <c r="C760" s="451" t="s">
        <v>1432</v>
      </c>
      <c r="D760" s="451" t="s">
        <v>1448</v>
      </c>
      <c r="E760" s="451" t="s">
        <v>1570</v>
      </c>
      <c r="F760" s="451" t="s">
        <v>1545</v>
      </c>
      <c r="G760" s="452" t="s">
        <v>1436</v>
      </c>
      <c r="H760" s="453">
        <v>2245</v>
      </c>
      <c r="I760" s="452" t="s">
        <v>1572</v>
      </c>
      <c r="J760" s="455"/>
      <c r="K760" s="452" t="s">
        <v>1533</v>
      </c>
      <c r="L760" s="452" t="s">
        <v>1439</v>
      </c>
      <c r="M760" s="452" t="s">
        <v>1452</v>
      </c>
      <c r="N760" s="454">
        <v>44554</v>
      </c>
      <c r="O760" s="452" t="s">
        <v>1534</v>
      </c>
      <c r="P760" s="454">
        <v>44560</v>
      </c>
    </row>
    <row r="761" spans="1:16" x14ac:dyDescent="0.2">
      <c r="A761" s="451" t="s">
        <v>2108</v>
      </c>
      <c r="B761" s="451" t="s">
        <v>1708</v>
      </c>
      <c r="C761" s="451" t="s">
        <v>1432</v>
      </c>
      <c r="D761" s="451" t="s">
        <v>1507</v>
      </c>
      <c r="E761" s="451" t="s">
        <v>1442</v>
      </c>
      <c r="F761" s="451" t="s">
        <v>2112</v>
      </c>
      <c r="G761" s="452" t="s">
        <v>1436</v>
      </c>
      <c r="H761" s="453">
        <v>6260</v>
      </c>
      <c r="I761" s="452" t="s">
        <v>1707</v>
      </c>
      <c r="J761" s="452" t="s">
        <v>1438</v>
      </c>
      <c r="K761" s="452" t="s">
        <v>1438</v>
      </c>
      <c r="L761" s="452" t="s">
        <v>1439</v>
      </c>
      <c r="M761" s="452" t="s">
        <v>1440</v>
      </c>
      <c r="N761" s="454">
        <v>44384</v>
      </c>
      <c r="O761" s="452" t="s">
        <v>1440</v>
      </c>
      <c r="P761" s="454">
        <v>44468</v>
      </c>
    </row>
    <row r="762" spans="1:16" ht="21" x14ac:dyDescent="0.2">
      <c r="A762" s="451" t="s">
        <v>2108</v>
      </c>
      <c r="B762" s="451" t="s">
        <v>1708</v>
      </c>
      <c r="C762" s="451" t="s">
        <v>1432</v>
      </c>
      <c r="D762" s="451" t="s">
        <v>1531</v>
      </c>
      <c r="E762" s="451" t="s">
        <v>1568</v>
      </c>
      <c r="F762" s="451" t="s">
        <v>1831</v>
      </c>
      <c r="G762" s="452" t="s">
        <v>1436</v>
      </c>
      <c r="H762" s="453">
        <v>1123.75</v>
      </c>
      <c r="I762" s="452" t="s">
        <v>1627</v>
      </c>
      <c r="J762" s="455"/>
      <c r="K762" s="452" t="s">
        <v>1533</v>
      </c>
      <c r="L762" s="452" t="s">
        <v>1439</v>
      </c>
      <c r="M762" s="452" t="s">
        <v>1452</v>
      </c>
      <c r="N762" s="454">
        <v>44496</v>
      </c>
      <c r="O762" s="452" t="s">
        <v>1534</v>
      </c>
      <c r="P762" s="454">
        <v>44497</v>
      </c>
    </row>
    <row r="763" spans="1:16" ht="21" x14ac:dyDescent="0.2">
      <c r="A763" s="451" t="s">
        <v>2108</v>
      </c>
      <c r="B763" s="451" t="s">
        <v>1708</v>
      </c>
      <c r="C763" s="451" t="s">
        <v>1432</v>
      </c>
      <c r="D763" s="451" t="s">
        <v>1531</v>
      </c>
      <c r="E763" s="451" t="s">
        <v>1628</v>
      </c>
      <c r="F763" s="451" t="s">
        <v>1831</v>
      </c>
      <c r="G763" s="452" t="s">
        <v>1436</v>
      </c>
      <c r="H763" s="453">
        <v>885.94</v>
      </c>
      <c r="I763" s="452" t="s">
        <v>1629</v>
      </c>
      <c r="J763" s="455"/>
      <c r="K763" s="452" t="s">
        <v>1533</v>
      </c>
      <c r="L763" s="452" t="s">
        <v>1439</v>
      </c>
      <c r="M763" s="452" t="s">
        <v>1452</v>
      </c>
      <c r="N763" s="454">
        <v>44496</v>
      </c>
      <c r="O763" s="452" t="s">
        <v>1534</v>
      </c>
      <c r="P763" s="454">
        <v>44497</v>
      </c>
    </row>
    <row r="764" spans="1:16" x14ac:dyDescent="0.2">
      <c r="A764" s="451" t="s">
        <v>2108</v>
      </c>
      <c r="B764" s="451" t="s">
        <v>1575</v>
      </c>
      <c r="C764" s="451" t="s">
        <v>1432</v>
      </c>
      <c r="D764" s="451" t="s">
        <v>1507</v>
      </c>
      <c r="E764" s="451" t="s">
        <v>1442</v>
      </c>
      <c r="F764" s="451" t="s">
        <v>2113</v>
      </c>
      <c r="G764" s="452" t="s">
        <v>1436</v>
      </c>
      <c r="H764" s="453">
        <v>18335</v>
      </c>
      <c r="I764" s="452" t="s">
        <v>1712</v>
      </c>
      <c r="J764" s="452" t="s">
        <v>1438</v>
      </c>
      <c r="K764" s="452" t="s">
        <v>1438</v>
      </c>
      <c r="L764" s="452" t="s">
        <v>1439</v>
      </c>
      <c r="M764" s="452" t="s">
        <v>1440</v>
      </c>
      <c r="N764" s="454">
        <v>44399</v>
      </c>
      <c r="O764" s="452" t="s">
        <v>1440</v>
      </c>
      <c r="P764" s="454">
        <v>44468</v>
      </c>
    </row>
    <row r="765" spans="1:16" ht="21" x14ac:dyDescent="0.2">
      <c r="A765" s="451" t="s">
        <v>2108</v>
      </c>
      <c r="B765" s="451" t="s">
        <v>1575</v>
      </c>
      <c r="C765" s="451" t="s">
        <v>1432</v>
      </c>
      <c r="D765" s="451" t="s">
        <v>1448</v>
      </c>
      <c r="E765" s="451" t="s">
        <v>1460</v>
      </c>
      <c r="F765" s="451" t="s">
        <v>1831</v>
      </c>
      <c r="G765" s="452" t="s">
        <v>1436</v>
      </c>
      <c r="H765" s="453">
        <v>14668</v>
      </c>
      <c r="I765" s="452" t="s">
        <v>1462</v>
      </c>
      <c r="J765" s="455"/>
      <c r="K765" s="452" t="s">
        <v>1533</v>
      </c>
      <c r="L765" s="452" t="s">
        <v>1439</v>
      </c>
      <c r="M765" s="452" t="s">
        <v>1452</v>
      </c>
      <c r="N765" s="454">
        <v>44550</v>
      </c>
      <c r="O765" s="452" t="s">
        <v>1453</v>
      </c>
      <c r="P765" s="454">
        <v>44553</v>
      </c>
    </row>
    <row r="766" spans="1:16" x14ac:dyDescent="0.2">
      <c r="A766" s="451" t="s">
        <v>2108</v>
      </c>
      <c r="B766" s="451" t="s">
        <v>1713</v>
      </c>
      <c r="C766" s="451" t="s">
        <v>1432</v>
      </c>
      <c r="D766" s="451" t="s">
        <v>1466</v>
      </c>
      <c r="E766" s="451" t="s">
        <v>1434</v>
      </c>
      <c r="F766" s="451" t="s">
        <v>1928</v>
      </c>
      <c r="G766" s="452" t="s">
        <v>1436</v>
      </c>
      <c r="H766" s="453">
        <v>7304</v>
      </c>
      <c r="I766" s="452" t="s">
        <v>1676</v>
      </c>
      <c r="J766" s="452" t="s">
        <v>1438</v>
      </c>
      <c r="K766" s="452" t="s">
        <v>1438</v>
      </c>
      <c r="L766" s="452" t="s">
        <v>1439</v>
      </c>
      <c r="M766" s="452" t="s">
        <v>1440</v>
      </c>
      <c r="N766" s="454">
        <v>44330</v>
      </c>
      <c r="O766" s="452" t="s">
        <v>1440</v>
      </c>
      <c r="P766" s="454">
        <v>44468</v>
      </c>
    </row>
    <row r="767" spans="1:16" x14ac:dyDescent="0.2">
      <c r="A767" s="451" t="s">
        <v>2108</v>
      </c>
      <c r="B767" s="451" t="s">
        <v>1713</v>
      </c>
      <c r="C767" s="451" t="s">
        <v>1432</v>
      </c>
      <c r="D767" s="451" t="s">
        <v>1507</v>
      </c>
      <c r="E767" s="451" t="s">
        <v>1442</v>
      </c>
      <c r="F767" s="451" t="s">
        <v>2114</v>
      </c>
      <c r="G767" s="452" t="s">
        <v>1436</v>
      </c>
      <c r="H767" s="453">
        <v>23360</v>
      </c>
      <c r="I767" s="452" t="s">
        <v>1640</v>
      </c>
      <c r="J767" s="452" t="s">
        <v>1438</v>
      </c>
      <c r="K767" s="452" t="s">
        <v>1438</v>
      </c>
      <c r="L767" s="452" t="s">
        <v>1439</v>
      </c>
      <c r="M767" s="452" t="s">
        <v>1440</v>
      </c>
      <c r="N767" s="454">
        <v>44384</v>
      </c>
      <c r="O767" s="452" t="s">
        <v>1440</v>
      </c>
      <c r="P767" s="454">
        <v>44468</v>
      </c>
    </row>
    <row r="768" spans="1:16" ht="21" x14ac:dyDescent="0.2">
      <c r="A768" s="451" t="s">
        <v>2108</v>
      </c>
      <c r="B768" s="451" t="s">
        <v>1713</v>
      </c>
      <c r="C768" s="451" t="s">
        <v>1432</v>
      </c>
      <c r="D768" s="451" t="s">
        <v>1540</v>
      </c>
      <c r="E768" s="451" t="s">
        <v>1677</v>
      </c>
      <c r="F768" s="451" t="s">
        <v>1847</v>
      </c>
      <c r="G768" s="452" t="s">
        <v>1436</v>
      </c>
      <c r="H768" s="453">
        <v>10284</v>
      </c>
      <c r="I768" s="452" t="s">
        <v>1678</v>
      </c>
      <c r="J768" s="455"/>
      <c r="K768" s="452" t="s">
        <v>1533</v>
      </c>
      <c r="L768" s="452" t="s">
        <v>1439</v>
      </c>
      <c r="M768" s="452" t="s">
        <v>1452</v>
      </c>
      <c r="N768" s="454">
        <v>44525</v>
      </c>
      <c r="O768" s="452" t="s">
        <v>1534</v>
      </c>
      <c r="P768" s="454">
        <v>44525</v>
      </c>
    </row>
    <row r="769" spans="1:16" x14ac:dyDescent="0.2">
      <c r="A769" s="451" t="s">
        <v>2108</v>
      </c>
      <c r="B769" s="451" t="s">
        <v>1717</v>
      </c>
      <c r="C769" s="451" t="s">
        <v>1432</v>
      </c>
      <c r="D769" s="451" t="s">
        <v>1433</v>
      </c>
      <c r="E769" s="451" t="s">
        <v>1434</v>
      </c>
      <c r="F769" s="451" t="s">
        <v>2115</v>
      </c>
      <c r="G769" s="452" t="s">
        <v>1436</v>
      </c>
      <c r="H769" s="453">
        <v>57148</v>
      </c>
      <c r="I769" s="452" t="s">
        <v>1654</v>
      </c>
      <c r="J769" s="452" t="s">
        <v>1438</v>
      </c>
      <c r="K769" s="452" t="s">
        <v>1438</v>
      </c>
      <c r="L769" s="452" t="s">
        <v>1439</v>
      </c>
      <c r="M769" s="452" t="s">
        <v>1440</v>
      </c>
      <c r="N769" s="454">
        <v>44312</v>
      </c>
      <c r="O769" s="452" t="s">
        <v>1440</v>
      </c>
      <c r="P769" s="454">
        <v>44468</v>
      </c>
    </row>
    <row r="770" spans="1:16" ht="21" x14ac:dyDescent="0.2">
      <c r="A770" s="451" t="s">
        <v>2116</v>
      </c>
      <c r="B770" s="451" t="s">
        <v>1463</v>
      </c>
      <c r="C770" s="451" t="s">
        <v>1432</v>
      </c>
      <c r="D770" s="451" t="s">
        <v>1433</v>
      </c>
      <c r="E770" s="451" t="s">
        <v>1442</v>
      </c>
      <c r="F770" s="451" t="s">
        <v>2028</v>
      </c>
      <c r="G770" s="452" t="s">
        <v>1436</v>
      </c>
      <c r="H770" s="453">
        <v>455605</v>
      </c>
      <c r="I770" s="452" t="s">
        <v>1650</v>
      </c>
      <c r="J770" s="452" t="s">
        <v>1438</v>
      </c>
      <c r="K770" s="452" t="s">
        <v>1438</v>
      </c>
      <c r="L770" s="452" t="s">
        <v>1439</v>
      </c>
      <c r="M770" s="452" t="s">
        <v>1440</v>
      </c>
      <c r="N770" s="454">
        <v>44309</v>
      </c>
      <c r="O770" s="452" t="s">
        <v>1440</v>
      </c>
      <c r="P770" s="454">
        <v>44468</v>
      </c>
    </row>
    <row r="771" spans="1:16" x14ac:dyDescent="0.2">
      <c r="A771" s="451" t="s">
        <v>2116</v>
      </c>
      <c r="B771" s="451" t="s">
        <v>1693</v>
      </c>
      <c r="C771" s="451" t="s">
        <v>1432</v>
      </c>
      <c r="D771" s="451" t="s">
        <v>1433</v>
      </c>
      <c r="E771" s="451" t="s">
        <v>1442</v>
      </c>
      <c r="F771" s="451" t="s">
        <v>2117</v>
      </c>
      <c r="G771" s="452" t="s">
        <v>1436</v>
      </c>
      <c r="H771" s="453">
        <v>9587</v>
      </c>
      <c r="I771" s="452" t="s">
        <v>1648</v>
      </c>
      <c r="J771" s="452" t="s">
        <v>1438</v>
      </c>
      <c r="K771" s="452" t="s">
        <v>1438</v>
      </c>
      <c r="L771" s="452" t="s">
        <v>1439</v>
      </c>
      <c r="M771" s="452" t="s">
        <v>1440</v>
      </c>
      <c r="N771" s="454">
        <v>44309</v>
      </c>
      <c r="O771" s="452" t="s">
        <v>1440</v>
      </c>
      <c r="P771" s="454">
        <v>44468</v>
      </c>
    </row>
    <row r="772" spans="1:16" x14ac:dyDescent="0.2">
      <c r="A772" s="451" t="s">
        <v>2116</v>
      </c>
      <c r="B772" s="451" t="s">
        <v>1695</v>
      </c>
      <c r="C772" s="451" t="s">
        <v>1432</v>
      </c>
      <c r="D772" s="451" t="s">
        <v>1466</v>
      </c>
      <c r="E772" s="451" t="s">
        <v>1434</v>
      </c>
      <c r="F772" s="451" t="s">
        <v>2118</v>
      </c>
      <c r="G772" s="452" t="s">
        <v>1436</v>
      </c>
      <c r="H772" s="453">
        <v>29871.66</v>
      </c>
      <c r="I772" s="452" t="s">
        <v>1655</v>
      </c>
      <c r="J772" s="452" t="s">
        <v>1438</v>
      </c>
      <c r="K772" s="452" t="s">
        <v>1438</v>
      </c>
      <c r="L772" s="452" t="s">
        <v>1439</v>
      </c>
      <c r="M772" s="452" t="s">
        <v>1440</v>
      </c>
      <c r="N772" s="454">
        <v>44341</v>
      </c>
      <c r="O772" s="452" t="s">
        <v>1440</v>
      </c>
      <c r="P772" s="454">
        <v>44468</v>
      </c>
    </row>
    <row r="773" spans="1:16" x14ac:dyDescent="0.2">
      <c r="A773" s="451" t="s">
        <v>2116</v>
      </c>
      <c r="B773" s="451" t="s">
        <v>1697</v>
      </c>
      <c r="C773" s="451" t="s">
        <v>1432</v>
      </c>
      <c r="D773" s="451" t="s">
        <v>1433</v>
      </c>
      <c r="E773" s="451" t="s">
        <v>1442</v>
      </c>
      <c r="F773" s="451" t="s">
        <v>1799</v>
      </c>
      <c r="G773" s="452" t="s">
        <v>1436</v>
      </c>
      <c r="H773" s="453">
        <v>7500</v>
      </c>
      <c r="I773" s="452" t="s">
        <v>1670</v>
      </c>
      <c r="J773" s="452" t="s">
        <v>1438</v>
      </c>
      <c r="K773" s="452" t="s">
        <v>1438</v>
      </c>
      <c r="L773" s="452" t="s">
        <v>1439</v>
      </c>
      <c r="M773" s="452" t="s">
        <v>1440</v>
      </c>
      <c r="N773" s="454">
        <v>44309</v>
      </c>
      <c r="O773" s="452" t="s">
        <v>1440</v>
      </c>
      <c r="P773" s="454">
        <v>44468</v>
      </c>
    </row>
    <row r="774" spans="1:16" x14ac:dyDescent="0.2">
      <c r="A774" s="451" t="s">
        <v>2116</v>
      </c>
      <c r="B774" s="451" t="s">
        <v>1697</v>
      </c>
      <c r="C774" s="451" t="s">
        <v>1432</v>
      </c>
      <c r="D774" s="451" t="s">
        <v>1448</v>
      </c>
      <c r="E774" s="451" t="s">
        <v>1544</v>
      </c>
      <c r="F774" s="451" t="s">
        <v>1988</v>
      </c>
      <c r="G774" s="452" t="s">
        <v>1436</v>
      </c>
      <c r="H774" s="453">
        <v>3397</v>
      </c>
      <c r="I774" s="452" t="s">
        <v>1564</v>
      </c>
      <c r="J774" s="455"/>
      <c r="K774" s="452" t="s">
        <v>1533</v>
      </c>
      <c r="L774" s="452" t="s">
        <v>1439</v>
      </c>
      <c r="M774" s="452" t="s">
        <v>1452</v>
      </c>
      <c r="N774" s="454">
        <v>44539</v>
      </c>
      <c r="O774" s="452" t="s">
        <v>1453</v>
      </c>
      <c r="P774" s="454">
        <v>44544</v>
      </c>
    </row>
    <row r="775" spans="1:16" ht="21" x14ac:dyDescent="0.2">
      <c r="A775" s="451" t="s">
        <v>2116</v>
      </c>
      <c r="B775" s="451" t="s">
        <v>1703</v>
      </c>
      <c r="C775" s="451" t="s">
        <v>1432</v>
      </c>
      <c r="D775" s="451" t="s">
        <v>1491</v>
      </c>
      <c r="E775" s="451" t="s">
        <v>1442</v>
      </c>
      <c r="F775" s="451" t="s">
        <v>2119</v>
      </c>
      <c r="G775" s="452" t="s">
        <v>1436</v>
      </c>
      <c r="H775" s="453">
        <v>180</v>
      </c>
      <c r="I775" s="452" t="s">
        <v>1609</v>
      </c>
      <c r="J775" s="452" t="s">
        <v>1438</v>
      </c>
      <c r="K775" s="452" t="s">
        <v>1438</v>
      </c>
      <c r="L775" s="452" t="s">
        <v>1439</v>
      </c>
      <c r="M775" s="452" t="s">
        <v>1440</v>
      </c>
      <c r="N775" s="454">
        <v>44370</v>
      </c>
      <c r="O775" s="452" t="s">
        <v>1440</v>
      </c>
      <c r="P775" s="454">
        <v>44468</v>
      </c>
    </row>
    <row r="776" spans="1:16" ht="21" x14ac:dyDescent="0.2">
      <c r="A776" s="451" t="s">
        <v>2116</v>
      </c>
      <c r="B776" s="451" t="s">
        <v>1703</v>
      </c>
      <c r="C776" s="451" t="s">
        <v>1432</v>
      </c>
      <c r="D776" s="451" t="s">
        <v>1491</v>
      </c>
      <c r="E776" s="451" t="s">
        <v>1442</v>
      </c>
      <c r="F776" s="451" t="s">
        <v>2120</v>
      </c>
      <c r="G776" s="452" t="s">
        <v>1436</v>
      </c>
      <c r="H776" s="453">
        <v>3330</v>
      </c>
      <c r="I776" s="452" t="s">
        <v>1613</v>
      </c>
      <c r="J776" s="452" t="s">
        <v>1438</v>
      </c>
      <c r="K776" s="452" t="s">
        <v>1438</v>
      </c>
      <c r="L776" s="452" t="s">
        <v>1439</v>
      </c>
      <c r="M776" s="452" t="s">
        <v>1440</v>
      </c>
      <c r="N776" s="454">
        <v>44370</v>
      </c>
      <c r="O776" s="452" t="s">
        <v>1440</v>
      </c>
      <c r="P776" s="454">
        <v>44468</v>
      </c>
    </row>
    <row r="777" spans="1:16" ht="21" x14ac:dyDescent="0.2">
      <c r="A777" s="451" t="s">
        <v>2116</v>
      </c>
      <c r="B777" s="451" t="s">
        <v>1703</v>
      </c>
      <c r="C777" s="451" t="s">
        <v>1432</v>
      </c>
      <c r="D777" s="451" t="s">
        <v>1507</v>
      </c>
      <c r="E777" s="451" t="s">
        <v>1442</v>
      </c>
      <c r="F777" s="451" t="s">
        <v>2121</v>
      </c>
      <c r="G777" s="452" t="s">
        <v>1436</v>
      </c>
      <c r="H777" s="453">
        <v>-3330</v>
      </c>
      <c r="I777" s="452" t="s">
        <v>1707</v>
      </c>
      <c r="J777" s="452" t="s">
        <v>1438</v>
      </c>
      <c r="K777" s="452" t="s">
        <v>1438</v>
      </c>
      <c r="L777" s="452" t="s">
        <v>1439</v>
      </c>
      <c r="M777" s="452" t="s">
        <v>1440</v>
      </c>
      <c r="N777" s="454">
        <v>44384</v>
      </c>
      <c r="O777" s="452" t="s">
        <v>1440</v>
      </c>
      <c r="P777" s="454">
        <v>44468</v>
      </c>
    </row>
    <row r="778" spans="1:16" ht="21" x14ac:dyDescent="0.2">
      <c r="A778" s="451" t="s">
        <v>2116</v>
      </c>
      <c r="B778" s="451" t="s">
        <v>1758</v>
      </c>
      <c r="C778" s="451" t="s">
        <v>1432</v>
      </c>
      <c r="D778" s="451" t="s">
        <v>1540</v>
      </c>
      <c r="E778" s="451" t="s">
        <v>1555</v>
      </c>
      <c r="F778" s="451" t="s">
        <v>1545</v>
      </c>
      <c r="G778" s="452" t="s">
        <v>1436</v>
      </c>
      <c r="H778" s="453">
        <v>7360.22</v>
      </c>
      <c r="I778" s="452" t="s">
        <v>1556</v>
      </c>
      <c r="J778" s="455"/>
      <c r="K778" s="452" t="s">
        <v>1533</v>
      </c>
      <c r="L778" s="452" t="s">
        <v>1439</v>
      </c>
      <c r="M778" s="452" t="s">
        <v>1452</v>
      </c>
      <c r="N778" s="454">
        <v>44525</v>
      </c>
      <c r="O778" s="452" t="s">
        <v>1453</v>
      </c>
      <c r="P778" s="454">
        <v>44529</v>
      </c>
    </row>
    <row r="779" spans="1:16" ht="21" x14ac:dyDescent="0.2">
      <c r="A779" s="451" t="s">
        <v>2116</v>
      </c>
      <c r="B779" s="451" t="s">
        <v>1758</v>
      </c>
      <c r="C779" s="451" t="s">
        <v>1432</v>
      </c>
      <c r="D779" s="451" t="s">
        <v>1448</v>
      </c>
      <c r="E779" s="451" t="s">
        <v>1570</v>
      </c>
      <c r="F779" s="451" t="s">
        <v>1450</v>
      </c>
      <c r="G779" s="452" t="s">
        <v>1436</v>
      </c>
      <c r="H779" s="453">
        <v>8229</v>
      </c>
      <c r="I779" s="452" t="s">
        <v>1572</v>
      </c>
      <c r="J779" s="455"/>
      <c r="K779" s="452" t="s">
        <v>1533</v>
      </c>
      <c r="L779" s="452" t="s">
        <v>1439</v>
      </c>
      <c r="M779" s="452" t="s">
        <v>1452</v>
      </c>
      <c r="N779" s="454">
        <v>44554</v>
      </c>
      <c r="O779" s="452" t="s">
        <v>1534</v>
      </c>
      <c r="P779" s="454">
        <v>44560</v>
      </c>
    </row>
    <row r="780" spans="1:16" x14ac:dyDescent="0.2">
      <c r="A780" s="451" t="s">
        <v>2116</v>
      </c>
      <c r="B780" s="451" t="s">
        <v>1708</v>
      </c>
      <c r="C780" s="451" t="s">
        <v>1432</v>
      </c>
      <c r="D780" s="451" t="s">
        <v>1507</v>
      </c>
      <c r="E780" s="451" t="s">
        <v>1434</v>
      </c>
      <c r="F780" s="451" t="s">
        <v>2031</v>
      </c>
      <c r="G780" s="452" t="s">
        <v>1436</v>
      </c>
      <c r="H780" s="453">
        <v>3330</v>
      </c>
      <c r="I780" s="452" t="s">
        <v>1707</v>
      </c>
      <c r="J780" s="452" t="s">
        <v>1438</v>
      </c>
      <c r="K780" s="452" t="s">
        <v>1438</v>
      </c>
      <c r="L780" s="452" t="s">
        <v>1439</v>
      </c>
      <c r="M780" s="452" t="s">
        <v>1440</v>
      </c>
      <c r="N780" s="454">
        <v>44384</v>
      </c>
      <c r="O780" s="452" t="s">
        <v>1440</v>
      </c>
      <c r="P780" s="454">
        <v>44468</v>
      </c>
    </row>
    <row r="781" spans="1:16" ht="21" x14ac:dyDescent="0.2">
      <c r="A781" s="451" t="s">
        <v>2116</v>
      </c>
      <c r="B781" s="451" t="s">
        <v>1708</v>
      </c>
      <c r="C781" s="451" t="s">
        <v>1432</v>
      </c>
      <c r="D781" s="451" t="s">
        <v>1531</v>
      </c>
      <c r="E781" s="451" t="s">
        <v>1568</v>
      </c>
      <c r="F781" s="451" t="s">
        <v>2122</v>
      </c>
      <c r="G781" s="452" t="s">
        <v>1436</v>
      </c>
      <c r="H781" s="453">
        <v>500</v>
      </c>
      <c r="I781" s="452" t="s">
        <v>1627</v>
      </c>
      <c r="J781" s="455"/>
      <c r="K781" s="452" t="s">
        <v>1533</v>
      </c>
      <c r="L781" s="452" t="s">
        <v>1439</v>
      </c>
      <c r="M781" s="452" t="s">
        <v>1452</v>
      </c>
      <c r="N781" s="454">
        <v>44496</v>
      </c>
      <c r="O781" s="452" t="s">
        <v>1534</v>
      </c>
      <c r="P781" s="454">
        <v>44497</v>
      </c>
    </row>
    <row r="782" spans="1:16" ht="21" x14ac:dyDescent="0.2">
      <c r="A782" s="451" t="s">
        <v>2116</v>
      </c>
      <c r="B782" s="451" t="s">
        <v>1708</v>
      </c>
      <c r="C782" s="451" t="s">
        <v>1432</v>
      </c>
      <c r="D782" s="451" t="s">
        <v>1531</v>
      </c>
      <c r="E782" s="451" t="s">
        <v>1628</v>
      </c>
      <c r="F782" s="451" t="s">
        <v>2122</v>
      </c>
      <c r="G782" s="452" t="s">
        <v>1436</v>
      </c>
      <c r="H782" s="453">
        <v>236.25</v>
      </c>
      <c r="I782" s="452" t="s">
        <v>1629</v>
      </c>
      <c r="J782" s="455"/>
      <c r="K782" s="452" t="s">
        <v>1533</v>
      </c>
      <c r="L782" s="452" t="s">
        <v>1439</v>
      </c>
      <c r="M782" s="452" t="s">
        <v>1452</v>
      </c>
      <c r="N782" s="454">
        <v>44496</v>
      </c>
      <c r="O782" s="452" t="s">
        <v>1534</v>
      </c>
      <c r="P782" s="454">
        <v>44497</v>
      </c>
    </row>
    <row r="783" spans="1:16" x14ac:dyDescent="0.2">
      <c r="A783" s="451" t="s">
        <v>2116</v>
      </c>
      <c r="B783" s="451" t="s">
        <v>1575</v>
      </c>
      <c r="C783" s="451" t="s">
        <v>1432</v>
      </c>
      <c r="D783" s="451" t="s">
        <v>1507</v>
      </c>
      <c r="E783" s="451" t="s">
        <v>1442</v>
      </c>
      <c r="F783" s="451" t="s">
        <v>2123</v>
      </c>
      <c r="G783" s="452" t="s">
        <v>1436</v>
      </c>
      <c r="H783" s="453">
        <v>3363</v>
      </c>
      <c r="I783" s="452" t="s">
        <v>1712</v>
      </c>
      <c r="J783" s="452" t="s">
        <v>1438</v>
      </c>
      <c r="K783" s="452" t="s">
        <v>1438</v>
      </c>
      <c r="L783" s="452" t="s">
        <v>1439</v>
      </c>
      <c r="M783" s="452" t="s">
        <v>1440</v>
      </c>
      <c r="N783" s="454">
        <v>44399</v>
      </c>
      <c r="O783" s="452" t="s">
        <v>1440</v>
      </c>
      <c r="P783" s="454">
        <v>44468</v>
      </c>
    </row>
    <row r="784" spans="1:16" ht="21" x14ac:dyDescent="0.2">
      <c r="A784" s="451" t="s">
        <v>2116</v>
      </c>
      <c r="B784" s="451" t="s">
        <v>1575</v>
      </c>
      <c r="C784" s="451" t="s">
        <v>1432</v>
      </c>
      <c r="D784" s="451" t="s">
        <v>1448</v>
      </c>
      <c r="E784" s="451" t="s">
        <v>1460</v>
      </c>
      <c r="F784" s="451" t="s">
        <v>2122</v>
      </c>
      <c r="G784" s="452" t="s">
        <v>1436</v>
      </c>
      <c r="H784" s="453">
        <v>2690</v>
      </c>
      <c r="I784" s="452" t="s">
        <v>1462</v>
      </c>
      <c r="J784" s="455"/>
      <c r="K784" s="452" t="s">
        <v>1533</v>
      </c>
      <c r="L784" s="452" t="s">
        <v>1439</v>
      </c>
      <c r="M784" s="452" t="s">
        <v>1452</v>
      </c>
      <c r="N784" s="454">
        <v>44550</v>
      </c>
      <c r="O784" s="452" t="s">
        <v>1453</v>
      </c>
      <c r="P784" s="454">
        <v>44553</v>
      </c>
    </row>
    <row r="785" spans="1:16" x14ac:dyDescent="0.2">
      <c r="A785" s="451" t="s">
        <v>2116</v>
      </c>
      <c r="B785" s="451" t="s">
        <v>1713</v>
      </c>
      <c r="C785" s="451" t="s">
        <v>1432</v>
      </c>
      <c r="D785" s="451" t="s">
        <v>1466</v>
      </c>
      <c r="E785" s="451" t="s">
        <v>1434</v>
      </c>
      <c r="F785" s="451" t="s">
        <v>2124</v>
      </c>
      <c r="G785" s="452" t="s">
        <v>1436</v>
      </c>
      <c r="H785" s="453">
        <v>7071</v>
      </c>
      <c r="I785" s="452" t="s">
        <v>1676</v>
      </c>
      <c r="J785" s="452" t="s">
        <v>1438</v>
      </c>
      <c r="K785" s="452" t="s">
        <v>1438</v>
      </c>
      <c r="L785" s="452" t="s">
        <v>1439</v>
      </c>
      <c r="M785" s="452" t="s">
        <v>1440</v>
      </c>
      <c r="N785" s="454">
        <v>44330</v>
      </c>
      <c r="O785" s="452" t="s">
        <v>1440</v>
      </c>
      <c r="P785" s="454">
        <v>44468</v>
      </c>
    </row>
    <row r="786" spans="1:16" x14ac:dyDescent="0.2">
      <c r="A786" s="451" t="s">
        <v>2116</v>
      </c>
      <c r="B786" s="451" t="s">
        <v>1713</v>
      </c>
      <c r="C786" s="451" t="s">
        <v>1432</v>
      </c>
      <c r="D786" s="451" t="s">
        <v>1507</v>
      </c>
      <c r="E786" s="451" t="s">
        <v>1442</v>
      </c>
      <c r="F786" s="451" t="s">
        <v>2125</v>
      </c>
      <c r="G786" s="452" t="s">
        <v>1436</v>
      </c>
      <c r="H786" s="453">
        <v>15895</v>
      </c>
      <c r="I786" s="452" t="s">
        <v>1640</v>
      </c>
      <c r="J786" s="452" t="s">
        <v>1438</v>
      </c>
      <c r="K786" s="452" t="s">
        <v>1438</v>
      </c>
      <c r="L786" s="452" t="s">
        <v>1439</v>
      </c>
      <c r="M786" s="452" t="s">
        <v>1440</v>
      </c>
      <c r="N786" s="454">
        <v>44384</v>
      </c>
      <c r="O786" s="452" t="s">
        <v>1440</v>
      </c>
      <c r="P786" s="454">
        <v>44468</v>
      </c>
    </row>
    <row r="787" spans="1:16" ht="21" x14ac:dyDescent="0.2">
      <c r="A787" s="451" t="s">
        <v>2116</v>
      </c>
      <c r="B787" s="451" t="s">
        <v>1713</v>
      </c>
      <c r="C787" s="451" t="s">
        <v>1432</v>
      </c>
      <c r="D787" s="451" t="s">
        <v>1540</v>
      </c>
      <c r="E787" s="451" t="s">
        <v>1677</v>
      </c>
      <c r="F787" s="451" t="s">
        <v>2126</v>
      </c>
      <c r="G787" s="452" t="s">
        <v>1436</v>
      </c>
      <c r="H787" s="453">
        <v>9858</v>
      </c>
      <c r="I787" s="452" t="s">
        <v>1678</v>
      </c>
      <c r="J787" s="455"/>
      <c r="K787" s="452" t="s">
        <v>1533</v>
      </c>
      <c r="L787" s="452" t="s">
        <v>1439</v>
      </c>
      <c r="M787" s="452" t="s">
        <v>1452</v>
      </c>
      <c r="N787" s="454">
        <v>44525</v>
      </c>
      <c r="O787" s="452" t="s">
        <v>1534</v>
      </c>
      <c r="P787" s="454">
        <v>44525</v>
      </c>
    </row>
    <row r="788" spans="1:16" x14ac:dyDescent="0.2">
      <c r="A788" s="451" t="s">
        <v>2116</v>
      </c>
      <c r="B788" s="451" t="s">
        <v>1717</v>
      </c>
      <c r="C788" s="451" t="s">
        <v>1432</v>
      </c>
      <c r="D788" s="451" t="s">
        <v>1433</v>
      </c>
      <c r="E788" s="451" t="s">
        <v>1442</v>
      </c>
      <c r="F788" s="451" t="s">
        <v>2127</v>
      </c>
      <c r="G788" s="452" t="s">
        <v>1436</v>
      </c>
      <c r="H788" s="453">
        <v>37346</v>
      </c>
      <c r="I788" s="452" t="s">
        <v>1654</v>
      </c>
      <c r="J788" s="452" t="s">
        <v>1438</v>
      </c>
      <c r="K788" s="452" t="s">
        <v>1438</v>
      </c>
      <c r="L788" s="452" t="s">
        <v>1439</v>
      </c>
      <c r="M788" s="452" t="s">
        <v>1440</v>
      </c>
      <c r="N788" s="454">
        <v>44312</v>
      </c>
      <c r="O788" s="452" t="s">
        <v>1440</v>
      </c>
      <c r="P788" s="454">
        <v>44468</v>
      </c>
    </row>
    <row r="789" spans="1:16" ht="21" x14ac:dyDescent="0.2">
      <c r="A789" s="451" t="s">
        <v>2128</v>
      </c>
      <c r="B789" s="451" t="s">
        <v>1463</v>
      </c>
      <c r="C789" s="451" t="s">
        <v>1432</v>
      </c>
      <c r="D789" s="451" t="s">
        <v>1433</v>
      </c>
      <c r="E789" s="451" t="s">
        <v>1434</v>
      </c>
      <c r="F789" s="451" t="s">
        <v>1864</v>
      </c>
      <c r="G789" s="452" t="s">
        <v>1436</v>
      </c>
      <c r="H789" s="453">
        <v>368173</v>
      </c>
      <c r="I789" s="452" t="s">
        <v>1650</v>
      </c>
      <c r="J789" s="452" t="s">
        <v>1438</v>
      </c>
      <c r="K789" s="452" t="s">
        <v>1438</v>
      </c>
      <c r="L789" s="452" t="s">
        <v>1439</v>
      </c>
      <c r="M789" s="452" t="s">
        <v>1440</v>
      </c>
      <c r="N789" s="454">
        <v>44309</v>
      </c>
      <c r="O789" s="452" t="s">
        <v>1440</v>
      </c>
      <c r="P789" s="454">
        <v>44468</v>
      </c>
    </row>
    <row r="790" spans="1:16" x14ac:dyDescent="0.2">
      <c r="A790" s="451" t="s">
        <v>2128</v>
      </c>
      <c r="B790" s="451" t="s">
        <v>1693</v>
      </c>
      <c r="C790" s="451" t="s">
        <v>1432</v>
      </c>
      <c r="D790" s="451" t="s">
        <v>1433</v>
      </c>
      <c r="E790" s="451" t="s">
        <v>1434</v>
      </c>
      <c r="F790" s="451" t="s">
        <v>2129</v>
      </c>
      <c r="G790" s="452" t="s">
        <v>1436</v>
      </c>
      <c r="H790" s="453">
        <v>1863</v>
      </c>
      <c r="I790" s="452" t="s">
        <v>1648</v>
      </c>
      <c r="J790" s="452" t="s">
        <v>1438</v>
      </c>
      <c r="K790" s="452" t="s">
        <v>1438</v>
      </c>
      <c r="L790" s="452" t="s">
        <v>1439</v>
      </c>
      <c r="M790" s="452" t="s">
        <v>1440</v>
      </c>
      <c r="N790" s="454">
        <v>44309</v>
      </c>
      <c r="O790" s="452" t="s">
        <v>1440</v>
      </c>
      <c r="P790" s="454">
        <v>44468</v>
      </c>
    </row>
    <row r="791" spans="1:16" x14ac:dyDescent="0.2">
      <c r="A791" s="451" t="s">
        <v>2128</v>
      </c>
      <c r="B791" s="451" t="s">
        <v>1695</v>
      </c>
      <c r="C791" s="451" t="s">
        <v>1432</v>
      </c>
      <c r="D791" s="451" t="s">
        <v>1466</v>
      </c>
      <c r="E791" s="451" t="s">
        <v>1442</v>
      </c>
      <c r="F791" s="451" t="s">
        <v>2049</v>
      </c>
      <c r="G791" s="452" t="s">
        <v>1436</v>
      </c>
      <c r="H791" s="453">
        <v>67521.539999999994</v>
      </c>
      <c r="I791" s="452" t="s">
        <v>1655</v>
      </c>
      <c r="J791" s="452" t="s">
        <v>1438</v>
      </c>
      <c r="K791" s="452" t="s">
        <v>1438</v>
      </c>
      <c r="L791" s="452" t="s">
        <v>1439</v>
      </c>
      <c r="M791" s="452" t="s">
        <v>1440</v>
      </c>
      <c r="N791" s="454">
        <v>44341</v>
      </c>
      <c r="O791" s="452" t="s">
        <v>1440</v>
      </c>
      <c r="P791" s="454">
        <v>44468</v>
      </c>
    </row>
    <row r="792" spans="1:16" ht="21" x14ac:dyDescent="0.2">
      <c r="A792" s="451" t="s">
        <v>2128</v>
      </c>
      <c r="B792" s="451" t="s">
        <v>1703</v>
      </c>
      <c r="C792" s="451" t="s">
        <v>1432</v>
      </c>
      <c r="D792" s="451" t="s">
        <v>1491</v>
      </c>
      <c r="E792" s="451" t="s">
        <v>1442</v>
      </c>
      <c r="F792" s="451" t="s">
        <v>2130</v>
      </c>
      <c r="G792" s="452" t="s">
        <v>1436</v>
      </c>
      <c r="H792" s="453">
        <v>2300</v>
      </c>
      <c r="I792" s="452" t="s">
        <v>1613</v>
      </c>
      <c r="J792" s="452" t="s">
        <v>1438</v>
      </c>
      <c r="K792" s="452" t="s">
        <v>1438</v>
      </c>
      <c r="L792" s="452" t="s">
        <v>1439</v>
      </c>
      <c r="M792" s="452" t="s">
        <v>1440</v>
      </c>
      <c r="N792" s="454">
        <v>44370</v>
      </c>
      <c r="O792" s="452" t="s">
        <v>1440</v>
      </c>
      <c r="P792" s="454">
        <v>44468</v>
      </c>
    </row>
    <row r="793" spans="1:16" ht="21" x14ac:dyDescent="0.2">
      <c r="A793" s="451" t="s">
        <v>2128</v>
      </c>
      <c r="B793" s="451" t="s">
        <v>1703</v>
      </c>
      <c r="C793" s="451" t="s">
        <v>1432</v>
      </c>
      <c r="D793" s="451" t="s">
        <v>1507</v>
      </c>
      <c r="E793" s="451" t="s">
        <v>1442</v>
      </c>
      <c r="F793" s="451" t="s">
        <v>2131</v>
      </c>
      <c r="G793" s="452" t="s">
        <v>1436</v>
      </c>
      <c r="H793" s="453">
        <v>-2300</v>
      </c>
      <c r="I793" s="452" t="s">
        <v>1707</v>
      </c>
      <c r="J793" s="452" t="s">
        <v>1438</v>
      </c>
      <c r="K793" s="452" t="s">
        <v>1438</v>
      </c>
      <c r="L793" s="452" t="s">
        <v>1439</v>
      </c>
      <c r="M793" s="452" t="s">
        <v>1440</v>
      </c>
      <c r="N793" s="454">
        <v>44384</v>
      </c>
      <c r="O793" s="452" t="s">
        <v>1440</v>
      </c>
      <c r="P793" s="454">
        <v>44468</v>
      </c>
    </row>
    <row r="794" spans="1:16" ht="21" x14ac:dyDescent="0.2">
      <c r="A794" s="451" t="s">
        <v>2128</v>
      </c>
      <c r="B794" s="451" t="s">
        <v>1758</v>
      </c>
      <c r="C794" s="451" t="s">
        <v>1432</v>
      </c>
      <c r="D794" s="451" t="s">
        <v>1448</v>
      </c>
      <c r="E794" s="451" t="s">
        <v>1570</v>
      </c>
      <c r="F794" s="451" t="s">
        <v>1457</v>
      </c>
      <c r="G794" s="452" t="s">
        <v>1436</v>
      </c>
      <c r="H794" s="453">
        <v>1496</v>
      </c>
      <c r="I794" s="452" t="s">
        <v>1572</v>
      </c>
      <c r="J794" s="455"/>
      <c r="K794" s="452" t="s">
        <v>1533</v>
      </c>
      <c r="L794" s="452" t="s">
        <v>1439</v>
      </c>
      <c r="M794" s="452" t="s">
        <v>1452</v>
      </c>
      <c r="N794" s="454">
        <v>44554</v>
      </c>
      <c r="O794" s="452" t="s">
        <v>1534</v>
      </c>
      <c r="P794" s="454">
        <v>44560</v>
      </c>
    </row>
    <row r="795" spans="1:16" x14ac:dyDescent="0.2">
      <c r="A795" s="451" t="s">
        <v>2128</v>
      </c>
      <c r="B795" s="451" t="s">
        <v>1708</v>
      </c>
      <c r="C795" s="451" t="s">
        <v>1432</v>
      </c>
      <c r="D795" s="451" t="s">
        <v>1507</v>
      </c>
      <c r="E795" s="451" t="s">
        <v>1442</v>
      </c>
      <c r="F795" s="451" t="s">
        <v>2132</v>
      </c>
      <c r="G795" s="452" t="s">
        <v>1436</v>
      </c>
      <c r="H795" s="453">
        <v>2300</v>
      </c>
      <c r="I795" s="452" t="s">
        <v>1707</v>
      </c>
      <c r="J795" s="452" t="s">
        <v>1438</v>
      </c>
      <c r="K795" s="452" t="s">
        <v>1438</v>
      </c>
      <c r="L795" s="452" t="s">
        <v>1439</v>
      </c>
      <c r="M795" s="452" t="s">
        <v>1440</v>
      </c>
      <c r="N795" s="454">
        <v>44384</v>
      </c>
      <c r="O795" s="452" t="s">
        <v>1440</v>
      </c>
      <c r="P795" s="454">
        <v>44468</v>
      </c>
    </row>
    <row r="796" spans="1:16" ht="21" x14ac:dyDescent="0.2">
      <c r="A796" s="451" t="s">
        <v>2128</v>
      </c>
      <c r="B796" s="451" t="s">
        <v>1708</v>
      </c>
      <c r="C796" s="451" t="s">
        <v>1432</v>
      </c>
      <c r="D796" s="451" t="s">
        <v>1531</v>
      </c>
      <c r="E796" s="451" t="s">
        <v>1568</v>
      </c>
      <c r="F796" s="451" t="s">
        <v>1715</v>
      </c>
      <c r="G796" s="452" t="s">
        <v>1436</v>
      </c>
      <c r="H796" s="453">
        <v>500</v>
      </c>
      <c r="I796" s="452" t="s">
        <v>1627</v>
      </c>
      <c r="J796" s="455"/>
      <c r="K796" s="452" t="s">
        <v>1533</v>
      </c>
      <c r="L796" s="452" t="s">
        <v>1439</v>
      </c>
      <c r="M796" s="452" t="s">
        <v>1452</v>
      </c>
      <c r="N796" s="454">
        <v>44496</v>
      </c>
      <c r="O796" s="452" t="s">
        <v>1534</v>
      </c>
      <c r="P796" s="454">
        <v>44497</v>
      </c>
    </row>
    <row r="797" spans="1:16" ht="21" x14ac:dyDescent="0.2">
      <c r="A797" s="451" t="s">
        <v>2128</v>
      </c>
      <c r="B797" s="451" t="s">
        <v>1708</v>
      </c>
      <c r="C797" s="451" t="s">
        <v>1432</v>
      </c>
      <c r="D797" s="451" t="s">
        <v>1531</v>
      </c>
      <c r="E797" s="451" t="s">
        <v>1628</v>
      </c>
      <c r="F797" s="451" t="s">
        <v>1715</v>
      </c>
      <c r="G797" s="452" t="s">
        <v>1436</v>
      </c>
      <c r="H797" s="453">
        <v>236.25</v>
      </c>
      <c r="I797" s="452" t="s">
        <v>1629</v>
      </c>
      <c r="J797" s="455"/>
      <c r="K797" s="452" t="s">
        <v>1533</v>
      </c>
      <c r="L797" s="452" t="s">
        <v>1439</v>
      </c>
      <c r="M797" s="452" t="s">
        <v>1452</v>
      </c>
      <c r="N797" s="454">
        <v>44496</v>
      </c>
      <c r="O797" s="452" t="s">
        <v>1534</v>
      </c>
      <c r="P797" s="454">
        <v>44497</v>
      </c>
    </row>
    <row r="798" spans="1:16" x14ac:dyDescent="0.2">
      <c r="A798" s="451" t="s">
        <v>2128</v>
      </c>
      <c r="B798" s="451" t="s">
        <v>1575</v>
      </c>
      <c r="C798" s="451" t="s">
        <v>1432</v>
      </c>
      <c r="D798" s="451" t="s">
        <v>1507</v>
      </c>
      <c r="E798" s="451" t="s">
        <v>1442</v>
      </c>
      <c r="F798" s="451" t="s">
        <v>2133</v>
      </c>
      <c r="G798" s="452" t="s">
        <v>1436</v>
      </c>
      <c r="H798" s="453">
        <v>5733</v>
      </c>
      <c r="I798" s="452" t="s">
        <v>1712</v>
      </c>
      <c r="J798" s="452" t="s">
        <v>1438</v>
      </c>
      <c r="K798" s="452" t="s">
        <v>1438</v>
      </c>
      <c r="L798" s="452" t="s">
        <v>1439</v>
      </c>
      <c r="M798" s="452" t="s">
        <v>1440</v>
      </c>
      <c r="N798" s="454">
        <v>44399</v>
      </c>
      <c r="O798" s="452" t="s">
        <v>1440</v>
      </c>
      <c r="P798" s="454">
        <v>44468</v>
      </c>
    </row>
    <row r="799" spans="1:16" ht="21" x14ac:dyDescent="0.2">
      <c r="A799" s="451" t="s">
        <v>2128</v>
      </c>
      <c r="B799" s="451" t="s">
        <v>1575</v>
      </c>
      <c r="C799" s="451" t="s">
        <v>1432</v>
      </c>
      <c r="D799" s="451" t="s">
        <v>1448</v>
      </c>
      <c r="E799" s="451" t="s">
        <v>1460</v>
      </c>
      <c r="F799" s="451" t="s">
        <v>1715</v>
      </c>
      <c r="G799" s="452" t="s">
        <v>1436</v>
      </c>
      <c r="H799" s="453">
        <v>4587</v>
      </c>
      <c r="I799" s="452" t="s">
        <v>1462</v>
      </c>
      <c r="J799" s="455"/>
      <c r="K799" s="452" t="s">
        <v>1533</v>
      </c>
      <c r="L799" s="452" t="s">
        <v>1439</v>
      </c>
      <c r="M799" s="452" t="s">
        <v>1452</v>
      </c>
      <c r="N799" s="454">
        <v>44550</v>
      </c>
      <c r="O799" s="452" t="s">
        <v>1453</v>
      </c>
      <c r="P799" s="454">
        <v>44553</v>
      </c>
    </row>
    <row r="800" spans="1:16" x14ac:dyDescent="0.2">
      <c r="A800" s="451" t="s">
        <v>2128</v>
      </c>
      <c r="B800" s="451" t="s">
        <v>1713</v>
      </c>
      <c r="C800" s="451" t="s">
        <v>1432</v>
      </c>
      <c r="D800" s="451" t="s">
        <v>1466</v>
      </c>
      <c r="E800" s="451" t="s">
        <v>1442</v>
      </c>
      <c r="F800" s="451" t="s">
        <v>2134</v>
      </c>
      <c r="G800" s="452" t="s">
        <v>1436</v>
      </c>
      <c r="H800" s="453">
        <v>6971</v>
      </c>
      <c r="I800" s="452" t="s">
        <v>1676</v>
      </c>
      <c r="J800" s="452" t="s">
        <v>1438</v>
      </c>
      <c r="K800" s="452" t="s">
        <v>1438</v>
      </c>
      <c r="L800" s="452" t="s">
        <v>1439</v>
      </c>
      <c r="M800" s="452" t="s">
        <v>1440</v>
      </c>
      <c r="N800" s="454">
        <v>44330</v>
      </c>
      <c r="O800" s="452" t="s">
        <v>1440</v>
      </c>
      <c r="P800" s="454">
        <v>44468</v>
      </c>
    </row>
    <row r="801" spans="1:16" x14ac:dyDescent="0.2">
      <c r="A801" s="451" t="s">
        <v>2128</v>
      </c>
      <c r="B801" s="451" t="s">
        <v>1713</v>
      </c>
      <c r="C801" s="451" t="s">
        <v>1432</v>
      </c>
      <c r="D801" s="451" t="s">
        <v>1507</v>
      </c>
      <c r="E801" s="451" t="s">
        <v>1442</v>
      </c>
      <c r="F801" s="451" t="s">
        <v>1965</v>
      </c>
      <c r="G801" s="452" t="s">
        <v>1436</v>
      </c>
      <c r="H801" s="453">
        <v>8855</v>
      </c>
      <c r="I801" s="452" t="s">
        <v>1640</v>
      </c>
      <c r="J801" s="452" t="s">
        <v>1438</v>
      </c>
      <c r="K801" s="452" t="s">
        <v>1438</v>
      </c>
      <c r="L801" s="452" t="s">
        <v>1439</v>
      </c>
      <c r="M801" s="452" t="s">
        <v>1440</v>
      </c>
      <c r="N801" s="454">
        <v>44384</v>
      </c>
      <c r="O801" s="452" t="s">
        <v>1440</v>
      </c>
      <c r="P801" s="454">
        <v>44468</v>
      </c>
    </row>
    <row r="802" spans="1:16" ht="21" x14ac:dyDescent="0.2">
      <c r="A802" s="451" t="s">
        <v>2128</v>
      </c>
      <c r="B802" s="451" t="s">
        <v>1713</v>
      </c>
      <c r="C802" s="451" t="s">
        <v>1432</v>
      </c>
      <c r="D802" s="451" t="s">
        <v>1540</v>
      </c>
      <c r="E802" s="451" t="s">
        <v>1677</v>
      </c>
      <c r="F802" s="451" t="s">
        <v>2031</v>
      </c>
      <c r="G802" s="452" t="s">
        <v>1436</v>
      </c>
      <c r="H802" s="453">
        <v>9689</v>
      </c>
      <c r="I802" s="452" t="s">
        <v>1678</v>
      </c>
      <c r="J802" s="455"/>
      <c r="K802" s="452" t="s">
        <v>1533</v>
      </c>
      <c r="L802" s="452" t="s">
        <v>1439</v>
      </c>
      <c r="M802" s="452" t="s">
        <v>1452</v>
      </c>
      <c r="N802" s="454">
        <v>44525</v>
      </c>
      <c r="O802" s="452" t="s">
        <v>1534</v>
      </c>
      <c r="P802" s="454">
        <v>44525</v>
      </c>
    </row>
    <row r="803" spans="1:16" x14ac:dyDescent="0.2">
      <c r="A803" s="451" t="s">
        <v>2128</v>
      </c>
      <c r="B803" s="451" t="s">
        <v>1717</v>
      </c>
      <c r="C803" s="451" t="s">
        <v>1432</v>
      </c>
      <c r="D803" s="451" t="s">
        <v>1433</v>
      </c>
      <c r="E803" s="451" t="s">
        <v>1434</v>
      </c>
      <c r="F803" s="451" t="s">
        <v>2068</v>
      </c>
      <c r="G803" s="452" t="s">
        <v>1436</v>
      </c>
      <c r="H803" s="453">
        <v>21695</v>
      </c>
      <c r="I803" s="452" t="s">
        <v>1654</v>
      </c>
      <c r="J803" s="452" t="s">
        <v>1438</v>
      </c>
      <c r="K803" s="452" t="s">
        <v>1438</v>
      </c>
      <c r="L803" s="452" t="s">
        <v>1439</v>
      </c>
      <c r="M803" s="452" t="s">
        <v>1440</v>
      </c>
      <c r="N803" s="454">
        <v>44312</v>
      </c>
      <c r="O803" s="452" t="s">
        <v>1440</v>
      </c>
      <c r="P803" s="454">
        <v>44468</v>
      </c>
    </row>
    <row r="804" spans="1:16" ht="21" x14ac:dyDescent="0.2">
      <c r="A804" s="451" t="s">
        <v>2135</v>
      </c>
      <c r="B804" s="451" t="s">
        <v>1463</v>
      </c>
      <c r="C804" s="451" t="s">
        <v>1432</v>
      </c>
      <c r="D804" s="451" t="s">
        <v>1433</v>
      </c>
      <c r="E804" s="451" t="s">
        <v>1434</v>
      </c>
      <c r="F804" s="451" t="s">
        <v>2104</v>
      </c>
      <c r="G804" s="452" t="s">
        <v>1436</v>
      </c>
      <c r="H804" s="453">
        <v>1840401</v>
      </c>
      <c r="I804" s="452" t="s">
        <v>1650</v>
      </c>
      <c r="J804" s="452" t="s">
        <v>1438</v>
      </c>
      <c r="K804" s="452" t="s">
        <v>1438</v>
      </c>
      <c r="L804" s="452" t="s">
        <v>1439</v>
      </c>
      <c r="M804" s="452" t="s">
        <v>1440</v>
      </c>
      <c r="N804" s="454">
        <v>44309</v>
      </c>
      <c r="O804" s="452" t="s">
        <v>1440</v>
      </c>
      <c r="P804" s="454">
        <v>44468</v>
      </c>
    </row>
    <row r="805" spans="1:16" ht="21" x14ac:dyDescent="0.2">
      <c r="A805" s="451" t="s">
        <v>2135</v>
      </c>
      <c r="B805" s="451" t="s">
        <v>1463</v>
      </c>
      <c r="C805" s="451" t="s">
        <v>1432</v>
      </c>
      <c r="D805" s="451" t="s">
        <v>1433</v>
      </c>
      <c r="E805" s="451" t="s">
        <v>1434</v>
      </c>
      <c r="F805" s="451" t="s">
        <v>2136</v>
      </c>
      <c r="G805" s="452" t="s">
        <v>1436</v>
      </c>
      <c r="H805" s="453">
        <v>8885.6</v>
      </c>
      <c r="I805" s="452" t="s">
        <v>1465</v>
      </c>
      <c r="J805" s="452" t="s">
        <v>1438</v>
      </c>
      <c r="K805" s="452" t="s">
        <v>1438</v>
      </c>
      <c r="L805" s="452" t="s">
        <v>1439</v>
      </c>
      <c r="M805" s="452" t="s">
        <v>1440</v>
      </c>
      <c r="N805" s="454">
        <v>44302</v>
      </c>
      <c r="O805" s="452" t="s">
        <v>1440</v>
      </c>
      <c r="P805" s="454">
        <v>44468</v>
      </c>
    </row>
    <row r="806" spans="1:16" ht="21" x14ac:dyDescent="0.2">
      <c r="A806" s="451" t="s">
        <v>2135</v>
      </c>
      <c r="B806" s="451" t="s">
        <v>1463</v>
      </c>
      <c r="C806" s="451" t="s">
        <v>1432</v>
      </c>
      <c r="D806" s="451" t="s">
        <v>1466</v>
      </c>
      <c r="E806" s="451" t="s">
        <v>1442</v>
      </c>
      <c r="F806" s="451" t="s">
        <v>2137</v>
      </c>
      <c r="G806" s="452" t="s">
        <v>1436</v>
      </c>
      <c r="H806" s="453">
        <v>1369</v>
      </c>
      <c r="I806" s="452" t="s">
        <v>1591</v>
      </c>
      <c r="J806" s="452" t="s">
        <v>1438</v>
      </c>
      <c r="K806" s="452" t="s">
        <v>1438</v>
      </c>
      <c r="L806" s="452" t="s">
        <v>1439</v>
      </c>
      <c r="M806" s="452" t="s">
        <v>1440</v>
      </c>
      <c r="N806" s="454">
        <v>44535</v>
      </c>
      <c r="O806" s="452" t="s">
        <v>1440</v>
      </c>
      <c r="P806" s="454">
        <v>44468</v>
      </c>
    </row>
    <row r="807" spans="1:16" ht="21" x14ac:dyDescent="0.2">
      <c r="A807" s="451" t="s">
        <v>2135</v>
      </c>
      <c r="B807" s="451" t="s">
        <v>1463</v>
      </c>
      <c r="C807" s="451" t="s">
        <v>1432</v>
      </c>
      <c r="D807" s="451" t="s">
        <v>1466</v>
      </c>
      <c r="E807" s="451" t="s">
        <v>1434</v>
      </c>
      <c r="F807" s="451" t="s">
        <v>2138</v>
      </c>
      <c r="G807" s="452" t="s">
        <v>1436</v>
      </c>
      <c r="H807" s="453">
        <v>485</v>
      </c>
      <c r="I807" s="452" t="s">
        <v>1643</v>
      </c>
      <c r="J807" s="452" t="s">
        <v>1438</v>
      </c>
      <c r="K807" s="452" t="s">
        <v>1438</v>
      </c>
      <c r="L807" s="452" t="s">
        <v>1439</v>
      </c>
      <c r="M807" s="452" t="s">
        <v>1440</v>
      </c>
      <c r="N807" s="454">
        <v>44535</v>
      </c>
      <c r="O807" s="452" t="s">
        <v>1440</v>
      </c>
      <c r="P807" s="454">
        <v>44468</v>
      </c>
    </row>
    <row r="808" spans="1:16" ht="21" x14ac:dyDescent="0.2">
      <c r="A808" s="451" t="s">
        <v>2135</v>
      </c>
      <c r="B808" s="451" t="s">
        <v>1463</v>
      </c>
      <c r="C808" s="451" t="s">
        <v>1432</v>
      </c>
      <c r="D808" s="451" t="s">
        <v>1491</v>
      </c>
      <c r="E808" s="451" t="s">
        <v>1434</v>
      </c>
      <c r="F808" s="451" t="s">
        <v>2073</v>
      </c>
      <c r="G808" s="452" t="s">
        <v>1436</v>
      </c>
      <c r="H808" s="453">
        <v>11471.14</v>
      </c>
      <c r="I808" s="452" t="s">
        <v>1492</v>
      </c>
      <c r="J808" s="452" t="s">
        <v>1438</v>
      </c>
      <c r="K808" s="452" t="s">
        <v>1438</v>
      </c>
      <c r="L808" s="452" t="s">
        <v>1439</v>
      </c>
      <c r="M808" s="452" t="s">
        <v>1440</v>
      </c>
      <c r="N808" s="454">
        <v>44292</v>
      </c>
      <c r="O808" s="452" t="s">
        <v>1440</v>
      </c>
      <c r="P808" s="454">
        <v>44468</v>
      </c>
    </row>
    <row r="809" spans="1:16" ht="21" x14ac:dyDescent="0.2">
      <c r="A809" s="451" t="s">
        <v>2135</v>
      </c>
      <c r="B809" s="451" t="s">
        <v>1463</v>
      </c>
      <c r="C809" s="451" t="s">
        <v>1432</v>
      </c>
      <c r="D809" s="451" t="s">
        <v>1515</v>
      </c>
      <c r="E809" s="451" t="s">
        <v>1442</v>
      </c>
      <c r="F809" s="451" t="s">
        <v>1953</v>
      </c>
      <c r="G809" s="452" t="s">
        <v>1436</v>
      </c>
      <c r="H809" s="453">
        <v>8584.18</v>
      </c>
      <c r="I809" s="452" t="s">
        <v>1524</v>
      </c>
      <c r="J809" s="452" t="s">
        <v>1438</v>
      </c>
      <c r="K809" s="452" t="s">
        <v>1438</v>
      </c>
      <c r="L809" s="452" t="s">
        <v>1439</v>
      </c>
      <c r="M809" s="452" t="s">
        <v>1440</v>
      </c>
      <c r="N809" s="454">
        <v>44294</v>
      </c>
      <c r="O809" s="452" t="s">
        <v>1440</v>
      </c>
      <c r="P809" s="454">
        <v>44468</v>
      </c>
    </row>
    <row r="810" spans="1:16" ht="21" x14ac:dyDescent="0.2">
      <c r="A810" s="451" t="s">
        <v>2135</v>
      </c>
      <c r="B810" s="451" t="s">
        <v>1463</v>
      </c>
      <c r="C810" s="451" t="s">
        <v>1432</v>
      </c>
      <c r="D810" s="451" t="s">
        <v>1540</v>
      </c>
      <c r="E810" s="451" t="s">
        <v>1442</v>
      </c>
      <c r="F810" s="451" t="s">
        <v>1565</v>
      </c>
      <c r="G810" s="452" t="s">
        <v>1436</v>
      </c>
      <c r="H810" s="453">
        <v>11866.58</v>
      </c>
      <c r="I810" s="452" t="s">
        <v>1542</v>
      </c>
      <c r="J810" s="455"/>
      <c r="K810" s="452" t="s">
        <v>1533</v>
      </c>
      <c r="L810" s="452" t="s">
        <v>1439</v>
      </c>
      <c r="M810" s="452" t="s">
        <v>1452</v>
      </c>
      <c r="N810" s="454">
        <v>44501</v>
      </c>
      <c r="O810" s="452" t="s">
        <v>1453</v>
      </c>
      <c r="P810" s="454">
        <v>44502</v>
      </c>
    </row>
    <row r="811" spans="1:16" ht="21" x14ac:dyDescent="0.2">
      <c r="A811" s="451" t="s">
        <v>2135</v>
      </c>
      <c r="B811" s="451" t="s">
        <v>1463</v>
      </c>
      <c r="C811" s="451" t="s">
        <v>1432</v>
      </c>
      <c r="D811" s="451" t="s">
        <v>1540</v>
      </c>
      <c r="E811" s="451" t="s">
        <v>1592</v>
      </c>
      <c r="F811" s="451" t="s">
        <v>1561</v>
      </c>
      <c r="G811" s="452" t="s">
        <v>1436</v>
      </c>
      <c r="H811" s="453">
        <v>1916</v>
      </c>
      <c r="I811" s="452" t="s">
        <v>1594</v>
      </c>
      <c r="J811" s="455"/>
      <c r="K811" s="452" t="s">
        <v>1533</v>
      </c>
      <c r="L811" s="452" t="s">
        <v>1439</v>
      </c>
      <c r="M811" s="452" t="s">
        <v>1452</v>
      </c>
      <c r="N811" s="454">
        <v>44525</v>
      </c>
      <c r="O811" s="452" t="s">
        <v>1534</v>
      </c>
      <c r="P811" s="454">
        <v>44525</v>
      </c>
    </row>
    <row r="812" spans="1:16" ht="21" x14ac:dyDescent="0.2">
      <c r="A812" s="451" t="s">
        <v>2135</v>
      </c>
      <c r="B812" s="451" t="s">
        <v>1463</v>
      </c>
      <c r="C812" s="451" t="s">
        <v>1432</v>
      </c>
      <c r="D812" s="451" t="s">
        <v>1540</v>
      </c>
      <c r="E812" s="451" t="s">
        <v>1644</v>
      </c>
      <c r="F812" s="451" t="s">
        <v>1561</v>
      </c>
      <c r="G812" s="452" t="s">
        <v>1436</v>
      </c>
      <c r="H812" s="453">
        <v>678</v>
      </c>
      <c r="I812" s="452" t="s">
        <v>1645</v>
      </c>
      <c r="J812" s="455"/>
      <c r="K812" s="452" t="s">
        <v>1533</v>
      </c>
      <c r="L812" s="452" t="s">
        <v>1439</v>
      </c>
      <c r="M812" s="452" t="s">
        <v>1452</v>
      </c>
      <c r="N812" s="454">
        <v>44525</v>
      </c>
      <c r="O812" s="452" t="s">
        <v>1534</v>
      </c>
      <c r="P812" s="454">
        <v>44525</v>
      </c>
    </row>
    <row r="813" spans="1:16" ht="21" x14ac:dyDescent="0.2">
      <c r="A813" s="451" t="s">
        <v>2135</v>
      </c>
      <c r="B813" s="451" t="s">
        <v>1463</v>
      </c>
      <c r="C813" s="451" t="s">
        <v>1432</v>
      </c>
      <c r="D813" s="451" t="s">
        <v>1448</v>
      </c>
      <c r="E813" s="451" t="s">
        <v>1553</v>
      </c>
      <c r="F813" s="451" t="s">
        <v>1565</v>
      </c>
      <c r="G813" s="452" t="s">
        <v>1436</v>
      </c>
      <c r="H813" s="453">
        <v>7482.13</v>
      </c>
      <c r="I813" s="452" t="s">
        <v>1574</v>
      </c>
      <c r="J813" s="455"/>
      <c r="K813" s="452" t="s">
        <v>1533</v>
      </c>
      <c r="L813" s="452" t="s">
        <v>1439</v>
      </c>
      <c r="M813" s="452" t="s">
        <v>1452</v>
      </c>
      <c r="N813" s="454">
        <v>44560</v>
      </c>
      <c r="O813" s="452" t="s">
        <v>1534</v>
      </c>
      <c r="P813" s="454">
        <v>44560</v>
      </c>
    </row>
    <row r="814" spans="1:16" x14ac:dyDescent="0.2">
      <c r="A814" s="451" t="s">
        <v>2135</v>
      </c>
      <c r="B814" s="451" t="s">
        <v>1693</v>
      </c>
      <c r="C814" s="451" t="s">
        <v>1432</v>
      </c>
      <c r="D814" s="451" t="s">
        <v>1433</v>
      </c>
      <c r="E814" s="451" t="s">
        <v>1442</v>
      </c>
      <c r="F814" s="451" t="s">
        <v>1807</v>
      </c>
      <c r="G814" s="452" t="s">
        <v>1436</v>
      </c>
      <c r="H814" s="453">
        <v>48479</v>
      </c>
      <c r="I814" s="452" t="s">
        <v>1648</v>
      </c>
      <c r="J814" s="452" t="s">
        <v>1438</v>
      </c>
      <c r="K814" s="452" t="s">
        <v>1438</v>
      </c>
      <c r="L814" s="452" t="s">
        <v>1439</v>
      </c>
      <c r="M814" s="452" t="s">
        <v>1440</v>
      </c>
      <c r="N814" s="454">
        <v>44309</v>
      </c>
      <c r="O814" s="452" t="s">
        <v>1440</v>
      </c>
      <c r="P814" s="454">
        <v>44468</v>
      </c>
    </row>
    <row r="815" spans="1:16" x14ac:dyDescent="0.2">
      <c r="A815" s="451" t="s">
        <v>2135</v>
      </c>
      <c r="B815" s="451" t="s">
        <v>1695</v>
      </c>
      <c r="C815" s="451" t="s">
        <v>1432</v>
      </c>
      <c r="D815" s="451" t="s">
        <v>1466</v>
      </c>
      <c r="E815" s="451" t="s">
        <v>1434</v>
      </c>
      <c r="F815" s="451" t="s">
        <v>2129</v>
      </c>
      <c r="G815" s="452" t="s">
        <v>1436</v>
      </c>
      <c r="H815" s="453">
        <v>550161.22</v>
      </c>
      <c r="I815" s="452" t="s">
        <v>1655</v>
      </c>
      <c r="J815" s="452" t="s">
        <v>1438</v>
      </c>
      <c r="K815" s="452" t="s">
        <v>1438</v>
      </c>
      <c r="L815" s="452" t="s">
        <v>1439</v>
      </c>
      <c r="M815" s="452" t="s">
        <v>1440</v>
      </c>
      <c r="N815" s="454">
        <v>44341</v>
      </c>
      <c r="O815" s="452" t="s">
        <v>1440</v>
      </c>
      <c r="P815" s="454">
        <v>44468</v>
      </c>
    </row>
    <row r="816" spans="1:16" x14ac:dyDescent="0.2">
      <c r="A816" s="451" t="s">
        <v>2135</v>
      </c>
      <c r="B816" s="451" t="s">
        <v>1697</v>
      </c>
      <c r="C816" s="451" t="s">
        <v>1432</v>
      </c>
      <c r="D816" s="451" t="s">
        <v>1433</v>
      </c>
      <c r="E816" s="451" t="s">
        <v>1442</v>
      </c>
      <c r="F816" s="451" t="s">
        <v>1902</v>
      </c>
      <c r="G816" s="452" t="s">
        <v>1436</v>
      </c>
      <c r="H816" s="453">
        <v>36440</v>
      </c>
      <c r="I816" s="452" t="s">
        <v>1669</v>
      </c>
      <c r="J816" s="452" t="s">
        <v>1438</v>
      </c>
      <c r="K816" s="452" t="s">
        <v>1438</v>
      </c>
      <c r="L816" s="452" t="s">
        <v>1439</v>
      </c>
      <c r="M816" s="452" t="s">
        <v>1440</v>
      </c>
      <c r="N816" s="454">
        <v>44309</v>
      </c>
      <c r="O816" s="452" t="s">
        <v>1440</v>
      </c>
      <c r="P816" s="454">
        <v>44468</v>
      </c>
    </row>
    <row r="817" spans="1:16" x14ac:dyDescent="0.2">
      <c r="A817" s="451" t="s">
        <v>2135</v>
      </c>
      <c r="B817" s="451" t="s">
        <v>1697</v>
      </c>
      <c r="C817" s="451" t="s">
        <v>1432</v>
      </c>
      <c r="D817" s="451" t="s">
        <v>1433</v>
      </c>
      <c r="E817" s="451" t="s">
        <v>1434</v>
      </c>
      <c r="F817" s="451" t="s">
        <v>2139</v>
      </c>
      <c r="G817" s="452" t="s">
        <v>1436</v>
      </c>
      <c r="H817" s="453">
        <v>99038</v>
      </c>
      <c r="I817" s="452" t="s">
        <v>1670</v>
      </c>
      <c r="J817" s="452" t="s">
        <v>1438</v>
      </c>
      <c r="K817" s="452" t="s">
        <v>1438</v>
      </c>
      <c r="L817" s="452" t="s">
        <v>1439</v>
      </c>
      <c r="M817" s="452" t="s">
        <v>1440</v>
      </c>
      <c r="N817" s="454">
        <v>44309</v>
      </c>
      <c r="O817" s="452" t="s">
        <v>1440</v>
      </c>
      <c r="P817" s="454">
        <v>44468</v>
      </c>
    </row>
    <row r="818" spans="1:16" x14ac:dyDescent="0.2">
      <c r="A818" s="451" t="s">
        <v>2135</v>
      </c>
      <c r="B818" s="451" t="s">
        <v>1697</v>
      </c>
      <c r="C818" s="451" t="s">
        <v>1432</v>
      </c>
      <c r="D818" s="451" t="s">
        <v>1491</v>
      </c>
      <c r="E818" s="451" t="s">
        <v>1442</v>
      </c>
      <c r="F818" s="451" t="s">
        <v>2140</v>
      </c>
      <c r="G818" s="452" t="s">
        <v>1436</v>
      </c>
      <c r="H818" s="453">
        <v>41449.99</v>
      </c>
      <c r="I818" s="452" t="s">
        <v>1506</v>
      </c>
      <c r="J818" s="452" t="s">
        <v>1438</v>
      </c>
      <c r="K818" s="452" t="s">
        <v>1438</v>
      </c>
      <c r="L818" s="452" t="s">
        <v>1439</v>
      </c>
      <c r="M818" s="452" t="s">
        <v>1440</v>
      </c>
      <c r="N818" s="454">
        <v>44292</v>
      </c>
      <c r="O818" s="452" t="s">
        <v>1440</v>
      </c>
      <c r="P818" s="454">
        <v>44468</v>
      </c>
    </row>
    <row r="819" spans="1:16" x14ac:dyDescent="0.2">
      <c r="A819" s="451" t="s">
        <v>2135</v>
      </c>
      <c r="B819" s="451" t="s">
        <v>1697</v>
      </c>
      <c r="C819" s="451" t="s">
        <v>1432</v>
      </c>
      <c r="D819" s="451" t="s">
        <v>1515</v>
      </c>
      <c r="E819" s="451" t="s">
        <v>1442</v>
      </c>
      <c r="F819" s="451" t="s">
        <v>2131</v>
      </c>
      <c r="G819" s="452" t="s">
        <v>1436</v>
      </c>
      <c r="H819" s="453">
        <v>7959</v>
      </c>
      <c r="I819" s="452" t="s">
        <v>1522</v>
      </c>
      <c r="J819" s="452" t="s">
        <v>1438</v>
      </c>
      <c r="K819" s="452" t="s">
        <v>1438</v>
      </c>
      <c r="L819" s="452" t="s">
        <v>1439</v>
      </c>
      <c r="M819" s="452" t="s">
        <v>1440</v>
      </c>
      <c r="N819" s="454">
        <v>44294</v>
      </c>
      <c r="O819" s="452" t="s">
        <v>1440</v>
      </c>
      <c r="P819" s="454">
        <v>44468</v>
      </c>
    </row>
    <row r="820" spans="1:16" x14ac:dyDescent="0.2">
      <c r="A820" s="451" t="s">
        <v>2135</v>
      </c>
      <c r="B820" s="451" t="s">
        <v>1697</v>
      </c>
      <c r="C820" s="451" t="s">
        <v>1432</v>
      </c>
      <c r="D820" s="451" t="s">
        <v>1540</v>
      </c>
      <c r="E820" s="451" t="s">
        <v>1536</v>
      </c>
      <c r="F820" s="451" t="s">
        <v>1467</v>
      </c>
      <c r="G820" s="452" t="s">
        <v>1436</v>
      </c>
      <c r="H820" s="453">
        <v>4527.3900000000003</v>
      </c>
      <c r="I820" s="452" t="s">
        <v>1552</v>
      </c>
      <c r="J820" s="455"/>
      <c r="K820" s="452" t="s">
        <v>1533</v>
      </c>
      <c r="L820" s="452" t="s">
        <v>1439</v>
      </c>
      <c r="M820" s="452" t="s">
        <v>1452</v>
      </c>
      <c r="N820" s="454">
        <v>44512</v>
      </c>
      <c r="O820" s="452" t="s">
        <v>1534</v>
      </c>
      <c r="P820" s="454">
        <v>44516</v>
      </c>
    </row>
    <row r="821" spans="1:16" ht="21" x14ac:dyDescent="0.2">
      <c r="A821" s="451" t="s">
        <v>2135</v>
      </c>
      <c r="B821" s="451" t="s">
        <v>1697</v>
      </c>
      <c r="C821" s="451" t="s">
        <v>1432</v>
      </c>
      <c r="D821" s="451" t="s">
        <v>1540</v>
      </c>
      <c r="E821" s="451" t="s">
        <v>1553</v>
      </c>
      <c r="F821" s="451" t="s">
        <v>1545</v>
      </c>
      <c r="G821" s="452" t="s">
        <v>1436</v>
      </c>
      <c r="H821" s="453">
        <v>45161.93</v>
      </c>
      <c r="I821" s="452" t="s">
        <v>1554</v>
      </c>
      <c r="J821" s="455"/>
      <c r="K821" s="452" t="s">
        <v>1533</v>
      </c>
      <c r="L821" s="452" t="s">
        <v>1439</v>
      </c>
      <c r="M821" s="452" t="s">
        <v>1452</v>
      </c>
      <c r="N821" s="454">
        <v>44525</v>
      </c>
      <c r="O821" s="452" t="s">
        <v>1453</v>
      </c>
      <c r="P821" s="454">
        <v>44525</v>
      </c>
    </row>
    <row r="822" spans="1:16" x14ac:dyDescent="0.2">
      <c r="A822" s="451" t="s">
        <v>2135</v>
      </c>
      <c r="B822" s="451" t="s">
        <v>1697</v>
      </c>
      <c r="C822" s="451" t="s">
        <v>1432</v>
      </c>
      <c r="D822" s="451" t="s">
        <v>1448</v>
      </c>
      <c r="E822" s="451" t="s">
        <v>1544</v>
      </c>
      <c r="F822" s="451" t="s">
        <v>2077</v>
      </c>
      <c r="G822" s="452" t="s">
        <v>1436</v>
      </c>
      <c r="H822" s="453">
        <v>22445</v>
      </c>
      <c r="I822" s="452" t="s">
        <v>1564</v>
      </c>
      <c r="J822" s="455"/>
      <c r="K822" s="452" t="s">
        <v>1533</v>
      </c>
      <c r="L822" s="452" t="s">
        <v>1439</v>
      </c>
      <c r="M822" s="452" t="s">
        <v>1452</v>
      </c>
      <c r="N822" s="454">
        <v>44539</v>
      </c>
      <c r="O822" s="452" t="s">
        <v>1453</v>
      </c>
      <c r="P822" s="454">
        <v>44544</v>
      </c>
    </row>
    <row r="823" spans="1:16" ht="21" x14ac:dyDescent="0.2">
      <c r="A823" s="451" t="s">
        <v>2135</v>
      </c>
      <c r="B823" s="451" t="s">
        <v>1703</v>
      </c>
      <c r="C823" s="451" t="s">
        <v>1432</v>
      </c>
      <c r="D823" s="451" t="s">
        <v>1491</v>
      </c>
      <c r="E823" s="451" t="s">
        <v>1442</v>
      </c>
      <c r="F823" s="451" t="s">
        <v>1682</v>
      </c>
      <c r="G823" s="452" t="s">
        <v>1436</v>
      </c>
      <c r="H823" s="453">
        <v>17660</v>
      </c>
      <c r="I823" s="452" t="s">
        <v>1613</v>
      </c>
      <c r="J823" s="452" t="s">
        <v>1438</v>
      </c>
      <c r="K823" s="452" t="s">
        <v>1438</v>
      </c>
      <c r="L823" s="452" t="s">
        <v>1439</v>
      </c>
      <c r="M823" s="452" t="s">
        <v>1440</v>
      </c>
      <c r="N823" s="454">
        <v>44370</v>
      </c>
      <c r="O823" s="452" t="s">
        <v>1440</v>
      </c>
      <c r="P823" s="454">
        <v>44468</v>
      </c>
    </row>
    <row r="824" spans="1:16" ht="21" x14ac:dyDescent="0.2">
      <c r="A824" s="451" t="s">
        <v>2135</v>
      </c>
      <c r="B824" s="451" t="s">
        <v>1703</v>
      </c>
      <c r="C824" s="451" t="s">
        <v>1432</v>
      </c>
      <c r="D824" s="451" t="s">
        <v>1491</v>
      </c>
      <c r="E824" s="451" t="s">
        <v>1434</v>
      </c>
      <c r="F824" s="451" t="s">
        <v>2089</v>
      </c>
      <c r="G824" s="452" t="s">
        <v>1436</v>
      </c>
      <c r="H824" s="453">
        <v>6465</v>
      </c>
      <c r="I824" s="452" t="s">
        <v>1609</v>
      </c>
      <c r="J824" s="452" t="s">
        <v>1438</v>
      </c>
      <c r="K824" s="452" t="s">
        <v>1438</v>
      </c>
      <c r="L824" s="452" t="s">
        <v>1439</v>
      </c>
      <c r="M824" s="452" t="s">
        <v>1440</v>
      </c>
      <c r="N824" s="454">
        <v>44370</v>
      </c>
      <c r="O824" s="452" t="s">
        <v>1440</v>
      </c>
      <c r="P824" s="454">
        <v>44468</v>
      </c>
    </row>
    <row r="825" spans="1:16" ht="21" x14ac:dyDescent="0.2">
      <c r="A825" s="451" t="s">
        <v>2135</v>
      </c>
      <c r="B825" s="451" t="s">
        <v>1703</v>
      </c>
      <c r="C825" s="451" t="s">
        <v>1432</v>
      </c>
      <c r="D825" s="451" t="s">
        <v>1507</v>
      </c>
      <c r="E825" s="451" t="s">
        <v>1442</v>
      </c>
      <c r="F825" s="451" t="s">
        <v>2141</v>
      </c>
      <c r="G825" s="452" t="s">
        <v>1436</v>
      </c>
      <c r="H825" s="453">
        <v>-17660</v>
      </c>
      <c r="I825" s="452" t="s">
        <v>1707</v>
      </c>
      <c r="J825" s="452" t="s">
        <v>1438</v>
      </c>
      <c r="K825" s="452" t="s">
        <v>1438</v>
      </c>
      <c r="L825" s="452" t="s">
        <v>1439</v>
      </c>
      <c r="M825" s="452" t="s">
        <v>1440</v>
      </c>
      <c r="N825" s="454">
        <v>44384</v>
      </c>
      <c r="O825" s="452" t="s">
        <v>1440</v>
      </c>
      <c r="P825" s="454">
        <v>44468</v>
      </c>
    </row>
    <row r="826" spans="1:16" x14ac:dyDescent="0.2">
      <c r="A826" s="451" t="s">
        <v>2135</v>
      </c>
      <c r="B826" s="451" t="s">
        <v>1758</v>
      </c>
      <c r="C826" s="451" t="s">
        <v>1432</v>
      </c>
      <c r="D826" s="451" t="s">
        <v>1466</v>
      </c>
      <c r="E826" s="451" t="s">
        <v>1434</v>
      </c>
      <c r="F826" s="451" t="s">
        <v>2142</v>
      </c>
      <c r="G826" s="452" t="s">
        <v>1436</v>
      </c>
      <c r="H826" s="453">
        <v>15771.9</v>
      </c>
      <c r="I826" s="452" t="s">
        <v>1468</v>
      </c>
      <c r="J826" s="452" t="s">
        <v>1438</v>
      </c>
      <c r="K826" s="452" t="s">
        <v>1438</v>
      </c>
      <c r="L826" s="452" t="s">
        <v>1439</v>
      </c>
      <c r="M826" s="452" t="s">
        <v>1440</v>
      </c>
      <c r="N826" s="454">
        <v>44329</v>
      </c>
      <c r="O826" s="452" t="s">
        <v>1440</v>
      </c>
      <c r="P826" s="454">
        <v>44468</v>
      </c>
    </row>
    <row r="827" spans="1:16" x14ac:dyDescent="0.2">
      <c r="A827" s="451" t="s">
        <v>2135</v>
      </c>
      <c r="B827" s="451" t="s">
        <v>1708</v>
      </c>
      <c r="C827" s="451" t="s">
        <v>1432</v>
      </c>
      <c r="D827" s="451" t="s">
        <v>1507</v>
      </c>
      <c r="E827" s="451" t="s">
        <v>1442</v>
      </c>
      <c r="F827" s="451" t="s">
        <v>2143</v>
      </c>
      <c r="G827" s="452" t="s">
        <v>1436</v>
      </c>
      <c r="H827" s="453">
        <v>17660</v>
      </c>
      <c r="I827" s="452" t="s">
        <v>1707</v>
      </c>
      <c r="J827" s="452" t="s">
        <v>1438</v>
      </c>
      <c r="K827" s="452" t="s">
        <v>1438</v>
      </c>
      <c r="L827" s="452" t="s">
        <v>1439</v>
      </c>
      <c r="M827" s="452" t="s">
        <v>1440</v>
      </c>
      <c r="N827" s="454">
        <v>44384</v>
      </c>
      <c r="O827" s="452" t="s">
        <v>1440</v>
      </c>
      <c r="P827" s="454">
        <v>44468</v>
      </c>
    </row>
    <row r="828" spans="1:16" ht="21" x14ac:dyDescent="0.2">
      <c r="A828" s="451" t="s">
        <v>2135</v>
      </c>
      <c r="B828" s="451" t="s">
        <v>1708</v>
      </c>
      <c r="C828" s="451" t="s">
        <v>1432</v>
      </c>
      <c r="D828" s="451" t="s">
        <v>1531</v>
      </c>
      <c r="E828" s="451" t="s">
        <v>1568</v>
      </c>
      <c r="F828" s="451" t="s">
        <v>1792</v>
      </c>
      <c r="G828" s="452" t="s">
        <v>1436</v>
      </c>
      <c r="H828" s="453">
        <v>6234</v>
      </c>
      <c r="I828" s="452" t="s">
        <v>1627</v>
      </c>
      <c r="J828" s="455"/>
      <c r="K828" s="452" t="s">
        <v>1533</v>
      </c>
      <c r="L828" s="452" t="s">
        <v>1439</v>
      </c>
      <c r="M828" s="452" t="s">
        <v>1452</v>
      </c>
      <c r="N828" s="454">
        <v>44496</v>
      </c>
      <c r="O828" s="452" t="s">
        <v>1534</v>
      </c>
      <c r="P828" s="454">
        <v>44497</v>
      </c>
    </row>
    <row r="829" spans="1:16" ht="21" x14ac:dyDescent="0.2">
      <c r="A829" s="451" t="s">
        <v>2135</v>
      </c>
      <c r="B829" s="451" t="s">
        <v>1708</v>
      </c>
      <c r="C829" s="451" t="s">
        <v>1432</v>
      </c>
      <c r="D829" s="451" t="s">
        <v>1531</v>
      </c>
      <c r="E829" s="451" t="s">
        <v>1628</v>
      </c>
      <c r="F829" s="451" t="s">
        <v>1792</v>
      </c>
      <c r="G829" s="452" t="s">
        <v>1436</v>
      </c>
      <c r="H829" s="453">
        <v>5351.72</v>
      </c>
      <c r="I829" s="452" t="s">
        <v>1629</v>
      </c>
      <c r="J829" s="455"/>
      <c r="K829" s="452" t="s">
        <v>1533</v>
      </c>
      <c r="L829" s="452" t="s">
        <v>1439</v>
      </c>
      <c r="M829" s="452" t="s">
        <v>1452</v>
      </c>
      <c r="N829" s="454">
        <v>44496</v>
      </c>
      <c r="O829" s="452" t="s">
        <v>1534</v>
      </c>
      <c r="P829" s="454">
        <v>44497</v>
      </c>
    </row>
    <row r="830" spans="1:16" x14ac:dyDescent="0.2">
      <c r="A830" s="451" t="s">
        <v>2135</v>
      </c>
      <c r="B830" s="451" t="s">
        <v>1575</v>
      </c>
      <c r="C830" s="451" t="s">
        <v>1432</v>
      </c>
      <c r="D830" s="451" t="s">
        <v>1507</v>
      </c>
      <c r="E830" s="451" t="s">
        <v>1442</v>
      </c>
      <c r="F830" s="451" t="s">
        <v>2144</v>
      </c>
      <c r="G830" s="452" t="s">
        <v>1436</v>
      </c>
      <c r="H830" s="453">
        <v>228</v>
      </c>
      <c r="I830" s="452" t="s">
        <v>1583</v>
      </c>
      <c r="J830" s="452" t="s">
        <v>1438</v>
      </c>
      <c r="K830" s="452" t="s">
        <v>1438</v>
      </c>
      <c r="L830" s="452" t="s">
        <v>1439</v>
      </c>
      <c r="M830" s="452" t="s">
        <v>1440</v>
      </c>
      <c r="N830" s="454">
        <v>44390</v>
      </c>
      <c r="O830" s="452" t="s">
        <v>1440</v>
      </c>
      <c r="P830" s="454">
        <v>44468</v>
      </c>
    </row>
    <row r="831" spans="1:16" x14ac:dyDescent="0.2">
      <c r="A831" s="451" t="s">
        <v>2135</v>
      </c>
      <c r="B831" s="451" t="s">
        <v>1575</v>
      </c>
      <c r="C831" s="451" t="s">
        <v>1432</v>
      </c>
      <c r="D831" s="451" t="s">
        <v>1507</v>
      </c>
      <c r="E831" s="451" t="s">
        <v>1442</v>
      </c>
      <c r="F831" s="451" t="s">
        <v>2145</v>
      </c>
      <c r="G831" s="452" t="s">
        <v>1436</v>
      </c>
      <c r="H831" s="453">
        <v>95271</v>
      </c>
      <c r="I831" s="452" t="s">
        <v>1712</v>
      </c>
      <c r="J831" s="452" t="s">
        <v>1438</v>
      </c>
      <c r="K831" s="452" t="s">
        <v>1438</v>
      </c>
      <c r="L831" s="452" t="s">
        <v>1439</v>
      </c>
      <c r="M831" s="452" t="s">
        <v>1440</v>
      </c>
      <c r="N831" s="454">
        <v>44399</v>
      </c>
      <c r="O831" s="452" t="s">
        <v>1440</v>
      </c>
      <c r="P831" s="454">
        <v>44468</v>
      </c>
    </row>
    <row r="832" spans="1:16" ht="21" x14ac:dyDescent="0.2">
      <c r="A832" s="451" t="s">
        <v>2135</v>
      </c>
      <c r="B832" s="451" t="s">
        <v>1575</v>
      </c>
      <c r="C832" s="451" t="s">
        <v>1432</v>
      </c>
      <c r="D832" s="451" t="s">
        <v>1448</v>
      </c>
      <c r="E832" s="451" t="s">
        <v>1460</v>
      </c>
      <c r="F832" s="451" t="s">
        <v>1792</v>
      </c>
      <c r="G832" s="452" t="s">
        <v>1436</v>
      </c>
      <c r="H832" s="453">
        <v>76217</v>
      </c>
      <c r="I832" s="452" t="s">
        <v>1462</v>
      </c>
      <c r="J832" s="455"/>
      <c r="K832" s="452" t="s">
        <v>1533</v>
      </c>
      <c r="L832" s="452" t="s">
        <v>1439</v>
      </c>
      <c r="M832" s="452" t="s">
        <v>1452</v>
      </c>
      <c r="N832" s="454">
        <v>44550</v>
      </c>
      <c r="O832" s="452" t="s">
        <v>1453</v>
      </c>
      <c r="P832" s="454">
        <v>44553</v>
      </c>
    </row>
    <row r="833" spans="1:16" x14ac:dyDescent="0.2">
      <c r="A833" s="451" t="s">
        <v>2135</v>
      </c>
      <c r="B833" s="451" t="s">
        <v>1713</v>
      </c>
      <c r="C833" s="451" t="s">
        <v>1432</v>
      </c>
      <c r="D833" s="451" t="s">
        <v>1466</v>
      </c>
      <c r="E833" s="451" t="s">
        <v>1434</v>
      </c>
      <c r="F833" s="451" t="s">
        <v>1777</v>
      </c>
      <c r="G833" s="452" t="s">
        <v>1436</v>
      </c>
      <c r="H833" s="453">
        <v>8408</v>
      </c>
      <c r="I833" s="452" t="s">
        <v>1676</v>
      </c>
      <c r="J833" s="452" t="s">
        <v>1438</v>
      </c>
      <c r="K833" s="452" t="s">
        <v>1438</v>
      </c>
      <c r="L833" s="452" t="s">
        <v>1439</v>
      </c>
      <c r="M833" s="452" t="s">
        <v>1440</v>
      </c>
      <c r="N833" s="454">
        <v>44330</v>
      </c>
      <c r="O833" s="452" t="s">
        <v>1440</v>
      </c>
      <c r="P833" s="454">
        <v>44468</v>
      </c>
    </row>
    <row r="834" spans="1:16" x14ac:dyDescent="0.2">
      <c r="A834" s="451" t="s">
        <v>2135</v>
      </c>
      <c r="B834" s="451" t="s">
        <v>1713</v>
      </c>
      <c r="C834" s="451" t="s">
        <v>1432</v>
      </c>
      <c r="D834" s="451" t="s">
        <v>1507</v>
      </c>
      <c r="E834" s="451" t="s">
        <v>1442</v>
      </c>
      <c r="F834" s="451" t="s">
        <v>1571</v>
      </c>
      <c r="G834" s="452" t="s">
        <v>1436</v>
      </c>
      <c r="H834" s="453">
        <v>44646</v>
      </c>
      <c r="I834" s="452" t="s">
        <v>1640</v>
      </c>
      <c r="J834" s="452" t="s">
        <v>1438</v>
      </c>
      <c r="K834" s="452" t="s">
        <v>1438</v>
      </c>
      <c r="L834" s="452" t="s">
        <v>1439</v>
      </c>
      <c r="M834" s="452" t="s">
        <v>1440</v>
      </c>
      <c r="N834" s="454">
        <v>44384</v>
      </c>
      <c r="O834" s="452" t="s">
        <v>1440</v>
      </c>
      <c r="P834" s="454">
        <v>44468</v>
      </c>
    </row>
    <row r="835" spans="1:16" ht="21" x14ac:dyDescent="0.2">
      <c r="A835" s="451" t="s">
        <v>2135</v>
      </c>
      <c r="B835" s="451" t="s">
        <v>1713</v>
      </c>
      <c r="C835" s="451" t="s">
        <v>1432</v>
      </c>
      <c r="D835" s="451" t="s">
        <v>1540</v>
      </c>
      <c r="E835" s="451" t="s">
        <v>1677</v>
      </c>
      <c r="F835" s="451" t="s">
        <v>1956</v>
      </c>
      <c r="G835" s="452" t="s">
        <v>1436</v>
      </c>
      <c r="H835" s="453">
        <v>11888</v>
      </c>
      <c r="I835" s="452" t="s">
        <v>1678</v>
      </c>
      <c r="J835" s="455"/>
      <c r="K835" s="452" t="s">
        <v>1533</v>
      </c>
      <c r="L835" s="452" t="s">
        <v>1439</v>
      </c>
      <c r="M835" s="452" t="s">
        <v>1452</v>
      </c>
      <c r="N835" s="454">
        <v>44525</v>
      </c>
      <c r="O835" s="452" t="s">
        <v>1534</v>
      </c>
      <c r="P835" s="454">
        <v>44525</v>
      </c>
    </row>
    <row r="836" spans="1:16" x14ac:dyDescent="0.2">
      <c r="A836" s="451" t="s">
        <v>2135</v>
      </c>
      <c r="B836" s="451" t="s">
        <v>1717</v>
      </c>
      <c r="C836" s="451" t="s">
        <v>1432</v>
      </c>
      <c r="D836" s="451" t="s">
        <v>1433</v>
      </c>
      <c r="E836" s="451" t="s">
        <v>1442</v>
      </c>
      <c r="F836" s="451" t="s">
        <v>2146</v>
      </c>
      <c r="G836" s="452" t="s">
        <v>1436</v>
      </c>
      <c r="H836" s="453">
        <v>435603</v>
      </c>
      <c r="I836" s="452" t="s">
        <v>1654</v>
      </c>
      <c r="J836" s="452" t="s">
        <v>1438</v>
      </c>
      <c r="K836" s="452" t="s">
        <v>1438</v>
      </c>
      <c r="L836" s="452" t="s">
        <v>1439</v>
      </c>
      <c r="M836" s="452" t="s">
        <v>1440</v>
      </c>
      <c r="N836" s="454">
        <v>44312</v>
      </c>
      <c r="O836" s="452" t="s">
        <v>1440</v>
      </c>
      <c r="P836" s="454">
        <v>44468</v>
      </c>
    </row>
    <row r="837" spans="1:16" x14ac:dyDescent="0.2">
      <c r="A837" s="451" t="s">
        <v>2135</v>
      </c>
      <c r="B837" s="451" t="s">
        <v>1717</v>
      </c>
      <c r="C837" s="451" t="s">
        <v>1432</v>
      </c>
      <c r="D837" s="451" t="s">
        <v>1433</v>
      </c>
      <c r="E837" s="451" t="s">
        <v>1434</v>
      </c>
      <c r="F837" s="451" t="s">
        <v>2147</v>
      </c>
      <c r="G837" s="452" t="s">
        <v>1436</v>
      </c>
      <c r="H837" s="453">
        <v>44231</v>
      </c>
      <c r="I837" s="452" t="s">
        <v>1665</v>
      </c>
      <c r="J837" s="452" t="s">
        <v>1438</v>
      </c>
      <c r="K837" s="452" t="s">
        <v>1438</v>
      </c>
      <c r="L837" s="452" t="s">
        <v>1439</v>
      </c>
      <c r="M837" s="452" t="s">
        <v>1440</v>
      </c>
      <c r="N837" s="454">
        <v>44312</v>
      </c>
      <c r="O837" s="452" t="s">
        <v>1440</v>
      </c>
      <c r="P837" s="454">
        <v>44468</v>
      </c>
    </row>
    <row r="838" spans="1:16" ht="21" x14ac:dyDescent="0.2">
      <c r="A838" s="451" t="s">
        <v>2148</v>
      </c>
      <c r="B838" s="451" t="s">
        <v>1463</v>
      </c>
      <c r="C838" s="451" t="s">
        <v>1432</v>
      </c>
      <c r="D838" s="451" t="s">
        <v>1433</v>
      </c>
      <c r="E838" s="451" t="s">
        <v>1434</v>
      </c>
      <c r="F838" s="451" t="s">
        <v>1786</v>
      </c>
      <c r="G838" s="452" t="s">
        <v>1436</v>
      </c>
      <c r="H838" s="453">
        <v>1444076</v>
      </c>
      <c r="I838" s="452" t="s">
        <v>1650</v>
      </c>
      <c r="J838" s="452" t="s">
        <v>1438</v>
      </c>
      <c r="K838" s="452" t="s">
        <v>1438</v>
      </c>
      <c r="L838" s="452" t="s">
        <v>1439</v>
      </c>
      <c r="M838" s="452" t="s">
        <v>1440</v>
      </c>
      <c r="N838" s="454">
        <v>44309</v>
      </c>
      <c r="O838" s="452" t="s">
        <v>1440</v>
      </c>
      <c r="P838" s="454">
        <v>44468</v>
      </c>
    </row>
    <row r="839" spans="1:16" x14ac:dyDescent="0.2">
      <c r="A839" s="451" t="s">
        <v>2148</v>
      </c>
      <c r="B839" s="451" t="s">
        <v>1693</v>
      </c>
      <c r="C839" s="451" t="s">
        <v>1432</v>
      </c>
      <c r="D839" s="451" t="s">
        <v>1433</v>
      </c>
      <c r="E839" s="451" t="s">
        <v>1442</v>
      </c>
      <c r="F839" s="451" t="s">
        <v>2149</v>
      </c>
      <c r="G839" s="452" t="s">
        <v>1436</v>
      </c>
      <c r="H839" s="453">
        <v>48620</v>
      </c>
      <c r="I839" s="452" t="s">
        <v>1648</v>
      </c>
      <c r="J839" s="452" t="s">
        <v>1438</v>
      </c>
      <c r="K839" s="452" t="s">
        <v>1438</v>
      </c>
      <c r="L839" s="452" t="s">
        <v>1439</v>
      </c>
      <c r="M839" s="452" t="s">
        <v>1440</v>
      </c>
      <c r="N839" s="454">
        <v>44309</v>
      </c>
      <c r="O839" s="452" t="s">
        <v>1440</v>
      </c>
      <c r="P839" s="454">
        <v>44468</v>
      </c>
    </row>
    <row r="840" spans="1:16" x14ac:dyDescent="0.2">
      <c r="A840" s="451" t="s">
        <v>2148</v>
      </c>
      <c r="B840" s="451" t="s">
        <v>1695</v>
      </c>
      <c r="C840" s="451" t="s">
        <v>1432</v>
      </c>
      <c r="D840" s="451" t="s">
        <v>1466</v>
      </c>
      <c r="E840" s="451" t="s">
        <v>1442</v>
      </c>
      <c r="F840" s="451" t="s">
        <v>2150</v>
      </c>
      <c r="G840" s="452" t="s">
        <v>1436</v>
      </c>
      <c r="H840" s="453">
        <v>512709.84</v>
      </c>
      <c r="I840" s="452" t="s">
        <v>1655</v>
      </c>
      <c r="J840" s="452" t="s">
        <v>1438</v>
      </c>
      <c r="K840" s="452" t="s">
        <v>1438</v>
      </c>
      <c r="L840" s="452" t="s">
        <v>1439</v>
      </c>
      <c r="M840" s="452" t="s">
        <v>1440</v>
      </c>
      <c r="N840" s="454">
        <v>44341</v>
      </c>
      <c r="O840" s="452" t="s">
        <v>1440</v>
      </c>
      <c r="P840" s="454">
        <v>44468</v>
      </c>
    </row>
    <row r="841" spans="1:16" x14ac:dyDescent="0.2">
      <c r="A841" s="451" t="s">
        <v>2148</v>
      </c>
      <c r="B841" s="451" t="s">
        <v>1697</v>
      </c>
      <c r="C841" s="451" t="s">
        <v>1432</v>
      </c>
      <c r="D841" s="451" t="s">
        <v>1433</v>
      </c>
      <c r="E841" s="451" t="s">
        <v>1442</v>
      </c>
      <c r="F841" s="451" t="s">
        <v>2151</v>
      </c>
      <c r="G841" s="452" t="s">
        <v>1436</v>
      </c>
      <c r="H841" s="453">
        <v>64757</v>
      </c>
      <c r="I841" s="452" t="s">
        <v>1670</v>
      </c>
      <c r="J841" s="452" t="s">
        <v>1438</v>
      </c>
      <c r="K841" s="452" t="s">
        <v>1438</v>
      </c>
      <c r="L841" s="452" t="s">
        <v>1439</v>
      </c>
      <c r="M841" s="452" t="s">
        <v>1440</v>
      </c>
      <c r="N841" s="454">
        <v>44309</v>
      </c>
      <c r="O841" s="452" t="s">
        <v>1440</v>
      </c>
      <c r="P841" s="454">
        <v>44468</v>
      </c>
    </row>
    <row r="842" spans="1:16" x14ac:dyDescent="0.2">
      <c r="A842" s="451" t="s">
        <v>2148</v>
      </c>
      <c r="B842" s="451" t="s">
        <v>1697</v>
      </c>
      <c r="C842" s="451" t="s">
        <v>1432</v>
      </c>
      <c r="D842" s="451" t="s">
        <v>1466</v>
      </c>
      <c r="E842" s="451" t="s">
        <v>1442</v>
      </c>
      <c r="F842" s="451" t="s">
        <v>2152</v>
      </c>
      <c r="G842" s="452" t="s">
        <v>1436</v>
      </c>
      <c r="H842" s="453">
        <v>9556</v>
      </c>
      <c r="I842" s="452" t="s">
        <v>1488</v>
      </c>
      <c r="J842" s="452" t="s">
        <v>1438</v>
      </c>
      <c r="K842" s="452" t="s">
        <v>1438</v>
      </c>
      <c r="L842" s="452" t="s">
        <v>1439</v>
      </c>
      <c r="M842" s="452" t="s">
        <v>1440</v>
      </c>
      <c r="N842" s="454">
        <v>44342</v>
      </c>
      <c r="O842" s="452" t="s">
        <v>1440</v>
      </c>
      <c r="P842" s="454">
        <v>44468</v>
      </c>
    </row>
    <row r="843" spans="1:16" x14ac:dyDescent="0.2">
      <c r="A843" s="451" t="s">
        <v>2148</v>
      </c>
      <c r="B843" s="451" t="s">
        <v>1697</v>
      </c>
      <c r="C843" s="451" t="s">
        <v>1432</v>
      </c>
      <c r="D843" s="451" t="s">
        <v>1515</v>
      </c>
      <c r="E843" s="451" t="s">
        <v>1442</v>
      </c>
      <c r="F843" s="451" t="s">
        <v>1955</v>
      </c>
      <c r="G843" s="452" t="s">
        <v>1436</v>
      </c>
      <c r="H843" s="453">
        <v>7065</v>
      </c>
      <c r="I843" s="452" t="s">
        <v>1522</v>
      </c>
      <c r="J843" s="452" t="s">
        <v>1438</v>
      </c>
      <c r="K843" s="452" t="s">
        <v>1438</v>
      </c>
      <c r="L843" s="452" t="s">
        <v>1439</v>
      </c>
      <c r="M843" s="452" t="s">
        <v>1440</v>
      </c>
      <c r="N843" s="454">
        <v>44294</v>
      </c>
      <c r="O843" s="452" t="s">
        <v>1440</v>
      </c>
      <c r="P843" s="454">
        <v>44468</v>
      </c>
    </row>
    <row r="844" spans="1:16" x14ac:dyDescent="0.2">
      <c r="A844" s="451" t="s">
        <v>2148</v>
      </c>
      <c r="B844" s="451" t="s">
        <v>1697</v>
      </c>
      <c r="C844" s="451" t="s">
        <v>1432</v>
      </c>
      <c r="D844" s="451" t="s">
        <v>1448</v>
      </c>
      <c r="E844" s="451" t="s">
        <v>1544</v>
      </c>
      <c r="F844" s="451" t="s">
        <v>1832</v>
      </c>
      <c r="G844" s="452" t="s">
        <v>1436</v>
      </c>
      <c r="H844" s="453">
        <v>19401</v>
      </c>
      <c r="I844" s="452" t="s">
        <v>1564</v>
      </c>
      <c r="J844" s="455"/>
      <c r="K844" s="452" t="s">
        <v>1533</v>
      </c>
      <c r="L844" s="452" t="s">
        <v>1439</v>
      </c>
      <c r="M844" s="452" t="s">
        <v>1452</v>
      </c>
      <c r="N844" s="454">
        <v>44539</v>
      </c>
      <c r="O844" s="452" t="s">
        <v>1453</v>
      </c>
      <c r="P844" s="454">
        <v>44544</v>
      </c>
    </row>
    <row r="845" spans="1:16" ht="21" x14ac:dyDescent="0.2">
      <c r="A845" s="451" t="s">
        <v>2148</v>
      </c>
      <c r="B845" s="451" t="s">
        <v>1703</v>
      </c>
      <c r="C845" s="451" t="s">
        <v>1432</v>
      </c>
      <c r="D845" s="451" t="s">
        <v>1491</v>
      </c>
      <c r="E845" s="451" t="s">
        <v>1442</v>
      </c>
      <c r="F845" s="451" t="s">
        <v>2153</v>
      </c>
      <c r="G845" s="452" t="s">
        <v>1436</v>
      </c>
      <c r="H845" s="453">
        <v>363.35</v>
      </c>
      <c r="I845" s="452" t="s">
        <v>1609</v>
      </c>
      <c r="J845" s="452" t="s">
        <v>1438</v>
      </c>
      <c r="K845" s="452" t="s">
        <v>1438</v>
      </c>
      <c r="L845" s="452" t="s">
        <v>1439</v>
      </c>
      <c r="M845" s="452" t="s">
        <v>1440</v>
      </c>
      <c r="N845" s="454">
        <v>44370</v>
      </c>
      <c r="O845" s="452" t="s">
        <v>1440</v>
      </c>
      <c r="P845" s="454">
        <v>44468</v>
      </c>
    </row>
    <row r="846" spans="1:16" ht="21" x14ac:dyDescent="0.2">
      <c r="A846" s="451" t="s">
        <v>2148</v>
      </c>
      <c r="B846" s="451" t="s">
        <v>1703</v>
      </c>
      <c r="C846" s="451" t="s">
        <v>1432</v>
      </c>
      <c r="D846" s="451" t="s">
        <v>1491</v>
      </c>
      <c r="E846" s="451" t="s">
        <v>1434</v>
      </c>
      <c r="F846" s="451" t="s">
        <v>2154</v>
      </c>
      <c r="G846" s="452" t="s">
        <v>1436</v>
      </c>
      <c r="H846" s="453">
        <v>13430</v>
      </c>
      <c r="I846" s="452" t="s">
        <v>1613</v>
      </c>
      <c r="J846" s="452" t="s">
        <v>1438</v>
      </c>
      <c r="K846" s="452" t="s">
        <v>1438</v>
      </c>
      <c r="L846" s="452" t="s">
        <v>1439</v>
      </c>
      <c r="M846" s="452" t="s">
        <v>1440</v>
      </c>
      <c r="N846" s="454">
        <v>44370</v>
      </c>
      <c r="O846" s="452" t="s">
        <v>1440</v>
      </c>
      <c r="P846" s="454">
        <v>44468</v>
      </c>
    </row>
    <row r="847" spans="1:16" ht="21" x14ac:dyDescent="0.2">
      <c r="A847" s="451" t="s">
        <v>2148</v>
      </c>
      <c r="B847" s="451" t="s">
        <v>1703</v>
      </c>
      <c r="C847" s="451" t="s">
        <v>1432</v>
      </c>
      <c r="D847" s="451" t="s">
        <v>1507</v>
      </c>
      <c r="E847" s="451" t="s">
        <v>1442</v>
      </c>
      <c r="F847" s="451" t="s">
        <v>2155</v>
      </c>
      <c r="G847" s="452" t="s">
        <v>1436</v>
      </c>
      <c r="H847" s="453">
        <v>-13430</v>
      </c>
      <c r="I847" s="452" t="s">
        <v>1707</v>
      </c>
      <c r="J847" s="452" t="s">
        <v>1438</v>
      </c>
      <c r="K847" s="452" t="s">
        <v>1438</v>
      </c>
      <c r="L847" s="452" t="s">
        <v>1439</v>
      </c>
      <c r="M847" s="452" t="s">
        <v>1440</v>
      </c>
      <c r="N847" s="454">
        <v>44384</v>
      </c>
      <c r="O847" s="452" t="s">
        <v>1440</v>
      </c>
      <c r="P847" s="454">
        <v>44468</v>
      </c>
    </row>
    <row r="848" spans="1:16" x14ac:dyDescent="0.2">
      <c r="A848" s="451" t="s">
        <v>2148</v>
      </c>
      <c r="B848" s="451" t="s">
        <v>1708</v>
      </c>
      <c r="C848" s="451" t="s">
        <v>1432</v>
      </c>
      <c r="D848" s="451" t="s">
        <v>1507</v>
      </c>
      <c r="E848" s="451" t="s">
        <v>1442</v>
      </c>
      <c r="F848" s="451" t="s">
        <v>2102</v>
      </c>
      <c r="G848" s="452" t="s">
        <v>1436</v>
      </c>
      <c r="H848" s="453">
        <v>13430</v>
      </c>
      <c r="I848" s="452" t="s">
        <v>1707</v>
      </c>
      <c r="J848" s="452" t="s">
        <v>1438</v>
      </c>
      <c r="K848" s="452" t="s">
        <v>1438</v>
      </c>
      <c r="L848" s="452" t="s">
        <v>1439</v>
      </c>
      <c r="M848" s="452" t="s">
        <v>1440</v>
      </c>
      <c r="N848" s="454">
        <v>44384</v>
      </c>
      <c r="O848" s="452" t="s">
        <v>1440</v>
      </c>
      <c r="P848" s="454">
        <v>44468</v>
      </c>
    </row>
    <row r="849" spans="1:16" ht="21" x14ac:dyDescent="0.2">
      <c r="A849" s="451" t="s">
        <v>2148</v>
      </c>
      <c r="B849" s="451" t="s">
        <v>1708</v>
      </c>
      <c r="C849" s="451" t="s">
        <v>1432</v>
      </c>
      <c r="D849" s="451" t="s">
        <v>1531</v>
      </c>
      <c r="E849" s="451" t="s">
        <v>1568</v>
      </c>
      <c r="F849" s="451" t="s">
        <v>2058</v>
      </c>
      <c r="G849" s="452" t="s">
        <v>1436</v>
      </c>
      <c r="H849" s="453">
        <v>2755</v>
      </c>
      <c r="I849" s="452" t="s">
        <v>1627</v>
      </c>
      <c r="J849" s="455"/>
      <c r="K849" s="452" t="s">
        <v>1533</v>
      </c>
      <c r="L849" s="452" t="s">
        <v>1439</v>
      </c>
      <c r="M849" s="452" t="s">
        <v>1452</v>
      </c>
      <c r="N849" s="454">
        <v>44496</v>
      </c>
      <c r="O849" s="452" t="s">
        <v>1534</v>
      </c>
      <c r="P849" s="454">
        <v>44497</v>
      </c>
    </row>
    <row r="850" spans="1:16" ht="21" x14ac:dyDescent="0.2">
      <c r="A850" s="451" t="s">
        <v>2148</v>
      </c>
      <c r="B850" s="451" t="s">
        <v>1708</v>
      </c>
      <c r="C850" s="451" t="s">
        <v>1432</v>
      </c>
      <c r="D850" s="451" t="s">
        <v>1531</v>
      </c>
      <c r="E850" s="451" t="s">
        <v>1628</v>
      </c>
      <c r="F850" s="451" t="s">
        <v>2058</v>
      </c>
      <c r="G850" s="452" t="s">
        <v>1436</v>
      </c>
      <c r="H850" s="453">
        <v>2539.69</v>
      </c>
      <c r="I850" s="452" t="s">
        <v>1629</v>
      </c>
      <c r="J850" s="455"/>
      <c r="K850" s="452" t="s">
        <v>1533</v>
      </c>
      <c r="L850" s="452" t="s">
        <v>1439</v>
      </c>
      <c r="M850" s="452" t="s">
        <v>1452</v>
      </c>
      <c r="N850" s="454">
        <v>44496</v>
      </c>
      <c r="O850" s="452" t="s">
        <v>1534</v>
      </c>
      <c r="P850" s="454">
        <v>44497</v>
      </c>
    </row>
    <row r="851" spans="1:16" x14ac:dyDescent="0.2">
      <c r="A851" s="451" t="s">
        <v>2148</v>
      </c>
      <c r="B851" s="451" t="s">
        <v>1575</v>
      </c>
      <c r="C851" s="451" t="s">
        <v>1432</v>
      </c>
      <c r="D851" s="451" t="s">
        <v>1507</v>
      </c>
      <c r="E851" s="451" t="s">
        <v>1442</v>
      </c>
      <c r="F851" s="451" t="s">
        <v>2156</v>
      </c>
      <c r="G851" s="452" t="s">
        <v>1436</v>
      </c>
      <c r="H851" s="453">
        <v>43425</v>
      </c>
      <c r="I851" s="452" t="s">
        <v>1712</v>
      </c>
      <c r="J851" s="452" t="s">
        <v>1438</v>
      </c>
      <c r="K851" s="452" t="s">
        <v>1438</v>
      </c>
      <c r="L851" s="452" t="s">
        <v>1439</v>
      </c>
      <c r="M851" s="452" t="s">
        <v>1440</v>
      </c>
      <c r="N851" s="454">
        <v>44399</v>
      </c>
      <c r="O851" s="452" t="s">
        <v>1440</v>
      </c>
      <c r="P851" s="454">
        <v>44468</v>
      </c>
    </row>
    <row r="852" spans="1:16" ht="21" x14ac:dyDescent="0.2">
      <c r="A852" s="451" t="s">
        <v>2148</v>
      </c>
      <c r="B852" s="451" t="s">
        <v>1575</v>
      </c>
      <c r="C852" s="451" t="s">
        <v>1432</v>
      </c>
      <c r="D852" s="451" t="s">
        <v>1448</v>
      </c>
      <c r="E852" s="451" t="s">
        <v>1460</v>
      </c>
      <c r="F852" s="451" t="s">
        <v>2058</v>
      </c>
      <c r="G852" s="452" t="s">
        <v>1436</v>
      </c>
      <c r="H852" s="453">
        <v>34740</v>
      </c>
      <c r="I852" s="452" t="s">
        <v>1462</v>
      </c>
      <c r="J852" s="455"/>
      <c r="K852" s="452" t="s">
        <v>1533</v>
      </c>
      <c r="L852" s="452" t="s">
        <v>1439</v>
      </c>
      <c r="M852" s="452" t="s">
        <v>1452</v>
      </c>
      <c r="N852" s="454">
        <v>44550</v>
      </c>
      <c r="O852" s="452" t="s">
        <v>1453</v>
      </c>
      <c r="P852" s="454">
        <v>44553</v>
      </c>
    </row>
    <row r="853" spans="1:16" x14ac:dyDescent="0.2">
      <c r="A853" s="451" t="s">
        <v>2148</v>
      </c>
      <c r="B853" s="451" t="s">
        <v>1713</v>
      </c>
      <c r="C853" s="451" t="s">
        <v>1432</v>
      </c>
      <c r="D853" s="451" t="s">
        <v>1466</v>
      </c>
      <c r="E853" s="451" t="s">
        <v>1434</v>
      </c>
      <c r="F853" s="451" t="s">
        <v>2157</v>
      </c>
      <c r="G853" s="452" t="s">
        <v>1436</v>
      </c>
      <c r="H853" s="453">
        <v>8117</v>
      </c>
      <c r="I853" s="452" t="s">
        <v>1676</v>
      </c>
      <c r="J853" s="452" t="s">
        <v>1438</v>
      </c>
      <c r="K853" s="452" t="s">
        <v>1438</v>
      </c>
      <c r="L853" s="452" t="s">
        <v>1439</v>
      </c>
      <c r="M853" s="452" t="s">
        <v>1440</v>
      </c>
      <c r="N853" s="454">
        <v>44330</v>
      </c>
      <c r="O853" s="452" t="s">
        <v>1440</v>
      </c>
      <c r="P853" s="454">
        <v>44468</v>
      </c>
    </row>
    <row r="854" spans="1:16" x14ac:dyDescent="0.2">
      <c r="A854" s="451" t="s">
        <v>2148</v>
      </c>
      <c r="B854" s="451" t="s">
        <v>1713</v>
      </c>
      <c r="C854" s="451" t="s">
        <v>1432</v>
      </c>
      <c r="D854" s="451" t="s">
        <v>1507</v>
      </c>
      <c r="E854" s="451" t="s">
        <v>1442</v>
      </c>
      <c r="F854" s="451" t="s">
        <v>1910</v>
      </c>
      <c r="G854" s="452" t="s">
        <v>1436</v>
      </c>
      <c r="H854" s="453">
        <v>56687</v>
      </c>
      <c r="I854" s="452" t="s">
        <v>1640</v>
      </c>
      <c r="J854" s="452" t="s">
        <v>1438</v>
      </c>
      <c r="K854" s="452" t="s">
        <v>1438</v>
      </c>
      <c r="L854" s="452" t="s">
        <v>1439</v>
      </c>
      <c r="M854" s="452" t="s">
        <v>1440</v>
      </c>
      <c r="N854" s="454">
        <v>44384</v>
      </c>
      <c r="O854" s="452" t="s">
        <v>1440</v>
      </c>
      <c r="P854" s="454">
        <v>44468</v>
      </c>
    </row>
    <row r="855" spans="1:16" ht="21" x14ac:dyDescent="0.2">
      <c r="A855" s="451" t="s">
        <v>2148</v>
      </c>
      <c r="B855" s="451" t="s">
        <v>1713</v>
      </c>
      <c r="C855" s="451" t="s">
        <v>1432</v>
      </c>
      <c r="D855" s="451" t="s">
        <v>1540</v>
      </c>
      <c r="E855" s="451" t="s">
        <v>1677</v>
      </c>
      <c r="F855" s="451" t="s">
        <v>1922</v>
      </c>
      <c r="G855" s="452" t="s">
        <v>1436</v>
      </c>
      <c r="H855" s="453">
        <v>11334</v>
      </c>
      <c r="I855" s="452" t="s">
        <v>1678</v>
      </c>
      <c r="J855" s="455"/>
      <c r="K855" s="452" t="s">
        <v>1533</v>
      </c>
      <c r="L855" s="452" t="s">
        <v>1439</v>
      </c>
      <c r="M855" s="452" t="s">
        <v>1452</v>
      </c>
      <c r="N855" s="454">
        <v>44525</v>
      </c>
      <c r="O855" s="452" t="s">
        <v>1534</v>
      </c>
      <c r="P855" s="454">
        <v>44525</v>
      </c>
    </row>
    <row r="856" spans="1:16" x14ac:dyDescent="0.2">
      <c r="A856" s="451" t="s">
        <v>2148</v>
      </c>
      <c r="B856" s="451" t="s">
        <v>1717</v>
      </c>
      <c r="C856" s="451" t="s">
        <v>1432</v>
      </c>
      <c r="D856" s="451" t="s">
        <v>1433</v>
      </c>
      <c r="E856" s="451" t="s">
        <v>1442</v>
      </c>
      <c r="F856" s="451" t="s">
        <v>2158</v>
      </c>
      <c r="G856" s="452" t="s">
        <v>1436</v>
      </c>
      <c r="H856" s="453">
        <v>224731</v>
      </c>
      <c r="I856" s="452" t="s">
        <v>1654</v>
      </c>
      <c r="J856" s="452" t="s">
        <v>1438</v>
      </c>
      <c r="K856" s="452" t="s">
        <v>1438</v>
      </c>
      <c r="L856" s="452" t="s">
        <v>1439</v>
      </c>
      <c r="M856" s="452" t="s">
        <v>1440</v>
      </c>
      <c r="N856" s="454">
        <v>44312</v>
      </c>
      <c r="O856" s="452" t="s">
        <v>1440</v>
      </c>
      <c r="P856" s="454">
        <v>44468</v>
      </c>
    </row>
    <row r="857" spans="1:16" ht="21" x14ac:dyDescent="0.2">
      <c r="A857" s="451" t="s">
        <v>2159</v>
      </c>
      <c r="B857" s="451" t="s">
        <v>1463</v>
      </c>
      <c r="C857" s="451" t="s">
        <v>1432</v>
      </c>
      <c r="D857" s="451" t="s">
        <v>1433</v>
      </c>
      <c r="E857" s="451" t="s">
        <v>1434</v>
      </c>
      <c r="F857" s="451" t="s">
        <v>2160</v>
      </c>
      <c r="G857" s="452" t="s">
        <v>1436</v>
      </c>
      <c r="H857" s="453">
        <v>907400</v>
      </c>
      <c r="I857" s="452" t="s">
        <v>1650</v>
      </c>
      <c r="J857" s="452" t="s">
        <v>1438</v>
      </c>
      <c r="K857" s="452" t="s">
        <v>1438</v>
      </c>
      <c r="L857" s="452" t="s">
        <v>1439</v>
      </c>
      <c r="M857" s="452" t="s">
        <v>1440</v>
      </c>
      <c r="N857" s="454">
        <v>44309</v>
      </c>
      <c r="O857" s="452" t="s">
        <v>1440</v>
      </c>
      <c r="P857" s="454">
        <v>44468</v>
      </c>
    </row>
    <row r="858" spans="1:16" x14ac:dyDescent="0.2">
      <c r="A858" s="451" t="s">
        <v>2159</v>
      </c>
      <c r="B858" s="451" t="s">
        <v>1693</v>
      </c>
      <c r="C858" s="451" t="s">
        <v>1432</v>
      </c>
      <c r="D858" s="451" t="s">
        <v>1433</v>
      </c>
      <c r="E858" s="451" t="s">
        <v>1442</v>
      </c>
      <c r="F858" s="451" t="s">
        <v>2161</v>
      </c>
      <c r="G858" s="452" t="s">
        <v>1436</v>
      </c>
      <c r="H858" s="453">
        <v>5460</v>
      </c>
      <c r="I858" s="452" t="s">
        <v>1648</v>
      </c>
      <c r="J858" s="452" t="s">
        <v>1438</v>
      </c>
      <c r="K858" s="452" t="s">
        <v>1438</v>
      </c>
      <c r="L858" s="452" t="s">
        <v>1439</v>
      </c>
      <c r="M858" s="452" t="s">
        <v>1440</v>
      </c>
      <c r="N858" s="454">
        <v>44309</v>
      </c>
      <c r="O858" s="452" t="s">
        <v>1440</v>
      </c>
      <c r="P858" s="454">
        <v>44468</v>
      </c>
    </row>
    <row r="859" spans="1:16" x14ac:dyDescent="0.2">
      <c r="A859" s="451" t="s">
        <v>2159</v>
      </c>
      <c r="B859" s="451" t="s">
        <v>1695</v>
      </c>
      <c r="C859" s="451" t="s">
        <v>1432</v>
      </c>
      <c r="D859" s="451" t="s">
        <v>1466</v>
      </c>
      <c r="E859" s="451" t="s">
        <v>1442</v>
      </c>
      <c r="F859" s="451" t="s">
        <v>1971</v>
      </c>
      <c r="G859" s="452" t="s">
        <v>1436</v>
      </c>
      <c r="H859" s="453">
        <v>79152.67</v>
      </c>
      <c r="I859" s="452" t="s">
        <v>1655</v>
      </c>
      <c r="J859" s="452" t="s">
        <v>1438</v>
      </c>
      <c r="K859" s="452" t="s">
        <v>1438</v>
      </c>
      <c r="L859" s="452" t="s">
        <v>1439</v>
      </c>
      <c r="M859" s="452" t="s">
        <v>1440</v>
      </c>
      <c r="N859" s="454">
        <v>44341</v>
      </c>
      <c r="O859" s="452" t="s">
        <v>1440</v>
      </c>
      <c r="P859" s="454">
        <v>44468</v>
      </c>
    </row>
    <row r="860" spans="1:16" x14ac:dyDescent="0.2">
      <c r="A860" s="451" t="s">
        <v>2159</v>
      </c>
      <c r="B860" s="451" t="s">
        <v>1697</v>
      </c>
      <c r="C860" s="451" t="s">
        <v>1432</v>
      </c>
      <c r="D860" s="451" t="s">
        <v>1433</v>
      </c>
      <c r="E860" s="451" t="s">
        <v>1442</v>
      </c>
      <c r="F860" s="451" t="s">
        <v>2162</v>
      </c>
      <c r="G860" s="452" t="s">
        <v>1436</v>
      </c>
      <c r="H860" s="453">
        <v>11186</v>
      </c>
      <c r="I860" s="452" t="s">
        <v>1670</v>
      </c>
      <c r="J860" s="452" t="s">
        <v>1438</v>
      </c>
      <c r="K860" s="452" t="s">
        <v>1438</v>
      </c>
      <c r="L860" s="452" t="s">
        <v>1439</v>
      </c>
      <c r="M860" s="452" t="s">
        <v>1440</v>
      </c>
      <c r="N860" s="454">
        <v>44309</v>
      </c>
      <c r="O860" s="452" t="s">
        <v>1440</v>
      </c>
      <c r="P860" s="454">
        <v>44468</v>
      </c>
    </row>
    <row r="861" spans="1:16" x14ac:dyDescent="0.2">
      <c r="A861" s="451" t="s">
        <v>2159</v>
      </c>
      <c r="B861" s="451" t="s">
        <v>1697</v>
      </c>
      <c r="C861" s="451" t="s">
        <v>1432</v>
      </c>
      <c r="D861" s="451" t="s">
        <v>1448</v>
      </c>
      <c r="E861" s="451" t="s">
        <v>1544</v>
      </c>
      <c r="F861" s="451" t="s">
        <v>2163</v>
      </c>
      <c r="G861" s="452" t="s">
        <v>1436</v>
      </c>
      <c r="H861" s="453">
        <v>2497</v>
      </c>
      <c r="I861" s="452" t="s">
        <v>1564</v>
      </c>
      <c r="J861" s="455"/>
      <c r="K861" s="452" t="s">
        <v>1533</v>
      </c>
      <c r="L861" s="452" t="s">
        <v>1439</v>
      </c>
      <c r="M861" s="452" t="s">
        <v>1452</v>
      </c>
      <c r="N861" s="454">
        <v>44539</v>
      </c>
      <c r="O861" s="452" t="s">
        <v>1453</v>
      </c>
      <c r="P861" s="454">
        <v>44544</v>
      </c>
    </row>
    <row r="862" spans="1:16" ht="21" x14ac:dyDescent="0.2">
      <c r="A862" s="451" t="s">
        <v>2159</v>
      </c>
      <c r="B862" s="451" t="s">
        <v>1703</v>
      </c>
      <c r="C862" s="451" t="s">
        <v>1432</v>
      </c>
      <c r="D862" s="451" t="s">
        <v>1491</v>
      </c>
      <c r="E862" s="451" t="s">
        <v>1442</v>
      </c>
      <c r="F862" s="451" t="s">
        <v>2164</v>
      </c>
      <c r="G862" s="452" t="s">
        <v>1436</v>
      </c>
      <c r="H862" s="453">
        <v>8060</v>
      </c>
      <c r="I862" s="452" t="s">
        <v>1613</v>
      </c>
      <c r="J862" s="452" t="s">
        <v>1438</v>
      </c>
      <c r="K862" s="452" t="s">
        <v>1438</v>
      </c>
      <c r="L862" s="452" t="s">
        <v>1439</v>
      </c>
      <c r="M862" s="452" t="s">
        <v>1440</v>
      </c>
      <c r="N862" s="454">
        <v>44370</v>
      </c>
      <c r="O862" s="452" t="s">
        <v>1440</v>
      </c>
      <c r="P862" s="454">
        <v>44468</v>
      </c>
    </row>
    <row r="863" spans="1:16" ht="21" x14ac:dyDescent="0.2">
      <c r="A863" s="451" t="s">
        <v>2159</v>
      </c>
      <c r="B863" s="451" t="s">
        <v>1703</v>
      </c>
      <c r="C863" s="451" t="s">
        <v>1432</v>
      </c>
      <c r="D863" s="451" t="s">
        <v>1491</v>
      </c>
      <c r="E863" s="451" t="s">
        <v>1434</v>
      </c>
      <c r="F863" s="451" t="s">
        <v>2165</v>
      </c>
      <c r="G863" s="452" t="s">
        <v>1436</v>
      </c>
      <c r="H863" s="453">
        <v>3840</v>
      </c>
      <c r="I863" s="452" t="s">
        <v>1609</v>
      </c>
      <c r="J863" s="452" t="s">
        <v>1438</v>
      </c>
      <c r="K863" s="452" t="s">
        <v>1438</v>
      </c>
      <c r="L863" s="452" t="s">
        <v>1439</v>
      </c>
      <c r="M863" s="452" t="s">
        <v>1440</v>
      </c>
      <c r="N863" s="454">
        <v>44370</v>
      </c>
      <c r="O863" s="452" t="s">
        <v>1440</v>
      </c>
      <c r="P863" s="454">
        <v>44468</v>
      </c>
    </row>
    <row r="864" spans="1:16" ht="21" x14ac:dyDescent="0.2">
      <c r="A864" s="451" t="s">
        <v>2159</v>
      </c>
      <c r="B864" s="451" t="s">
        <v>1703</v>
      </c>
      <c r="C864" s="451" t="s">
        <v>1432</v>
      </c>
      <c r="D864" s="451" t="s">
        <v>1507</v>
      </c>
      <c r="E864" s="451" t="s">
        <v>1442</v>
      </c>
      <c r="F864" s="451" t="s">
        <v>1981</v>
      </c>
      <c r="G864" s="452" t="s">
        <v>1436</v>
      </c>
      <c r="H864" s="453">
        <v>-8060</v>
      </c>
      <c r="I864" s="452" t="s">
        <v>1707</v>
      </c>
      <c r="J864" s="452" t="s">
        <v>1438</v>
      </c>
      <c r="K864" s="452" t="s">
        <v>1438</v>
      </c>
      <c r="L864" s="452" t="s">
        <v>1439</v>
      </c>
      <c r="M864" s="452" t="s">
        <v>1440</v>
      </c>
      <c r="N864" s="454">
        <v>44384</v>
      </c>
      <c r="O864" s="452" t="s">
        <v>1440</v>
      </c>
      <c r="P864" s="454">
        <v>44468</v>
      </c>
    </row>
    <row r="865" spans="1:16" x14ac:dyDescent="0.2">
      <c r="A865" s="451" t="s">
        <v>2159</v>
      </c>
      <c r="B865" s="451" t="s">
        <v>1708</v>
      </c>
      <c r="C865" s="451" t="s">
        <v>1432</v>
      </c>
      <c r="D865" s="451" t="s">
        <v>1507</v>
      </c>
      <c r="E865" s="451" t="s">
        <v>1442</v>
      </c>
      <c r="F865" s="451" t="s">
        <v>2166</v>
      </c>
      <c r="G865" s="452" t="s">
        <v>1436</v>
      </c>
      <c r="H865" s="453">
        <v>8060</v>
      </c>
      <c r="I865" s="452" t="s">
        <v>1707</v>
      </c>
      <c r="J865" s="452" t="s">
        <v>1438</v>
      </c>
      <c r="K865" s="452" t="s">
        <v>1438</v>
      </c>
      <c r="L865" s="452" t="s">
        <v>1439</v>
      </c>
      <c r="M865" s="452" t="s">
        <v>1440</v>
      </c>
      <c r="N865" s="454">
        <v>44384</v>
      </c>
      <c r="O865" s="452" t="s">
        <v>1440</v>
      </c>
      <c r="P865" s="454">
        <v>44468</v>
      </c>
    </row>
    <row r="866" spans="1:16" ht="21" x14ac:dyDescent="0.2">
      <c r="A866" s="451" t="s">
        <v>2159</v>
      </c>
      <c r="B866" s="451" t="s">
        <v>1708</v>
      </c>
      <c r="C866" s="451" t="s">
        <v>1432</v>
      </c>
      <c r="D866" s="451" t="s">
        <v>1531</v>
      </c>
      <c r="E866" s="451" t="s">
        <v>1568</v>
      </c>
      <c r="F866" s="451" t="s">
        <v>2167</v>
      </c>
      <c r="G866" s="452" t="s">
        <v>1436</v>
      </c>
      <c r="H866" s="453">
        <v>1848.75</v>
      </c>
      <c r="I866" s="452" t="s">
        <v>1627</v>
      </c>
      <c r="J866" s="455"/>
      <c r="K866" s="452" t="s">
        <v>1533</v>
      </c>
      <c r="L866" s="452" t="s">
        <v>1439</v>
      </c>
      <c r="M866" s="452" t="s">
        <v>1452</v>
      </c>
      <c r="N866" s="454">
        <v>44496</v>
      </c>
      <c r="O866" s="452" t="s">
        <v>1534</v>
      </c>
      <c r="P866" s="454">
        <v>44497</v>
      </c>
    </row>
    <row r="867" spans="1:16" ht="21" x14ac:dyDescent="0.2">
      <c r="A867" s="451" t="s">
        <v>2159</v>
      </c>
      <c r="B867" s="451" t="s">
        <v>1708</v>
      </c>
      <c r="C867" s="451" t="s">
        <v>1432</v>
      </c>
      <c r="D867" s="451" t="s">
        <v>1531</v>
      </c>
      <c r="E867" s="451" t="s">
        <v>1628</v>
      </c>
      <c r="F867" s="451" t="s">
        <v>2167</v>
      </c>
      <c r="G867" s="452" t="s">
        <v>1436</v>
      </c>
      <c r="H867" s="453">
        <v>1830.94</v>
      </c>
      <c r="I867" s="452" t="s">
        <v>1629</v>
      </c>
      <c r="J867" s="455"/>
      <c r="K867" s="452" t="s">
        <v>1533</v>
      </c>
      <c r="L867" s="452" t="s">
        <v>1439</v>
      </c>
      <c r="M867" s="452" t="s">
        <v>1452</v>
      </c>
      <c r="N867" s="454">
        <v>44496</v>
      </c>
      <c r="O867" s="452" t="s">
        <v>1534</v>
      </c>
      <c r="P867" s="454">
        <v>44497</v>
      </c>
    </row>
    <row r="868" spans="1:16" x14ac:dyDescent="0.2">
      <c r="A868" s="451" t="s">
        <v>2159</v>
      </c>
      <c r="B868" s="451" t="s">
        <v>1575</v>
      </c>
      <c r="C868" s="451" t="s">
        <v>1432</v>
      </c>
      <c r="D868" s="451" t="s">
        <v>1507</v>
      </c>
      <c r="E868" s="451" t="s">
        <v>1442</v>
      </c>
      <c r="F868" s="451" t="s">
        <v>2168</v>
      </c>
      <c r="G868" s="452" t="s">
        <v>1436</v>
      </c>
      <c r="H868" s="453">
        <v>28581</v>
      </c>
      <c r="I868" s="452" t="s">
        <v>1712</v>
      </c>
      <c r="J868" s="452" t="s">
        <v>1438</v>
      </c>
      <c r="K868" s="452" t="s">
        <v>1438</v>
      </c>
      <c r="L868" s="452" t="s">
        <v>1439</v>
      </c>
      <c r="M868" s="452" t="s">
        <v>1440</v>
      </c>
      <c r="N868" s="454">
        <v>44399</v>
      </c>
      <c r="O868" s="452" t="s">
        <v>1440</v>
      </c>
      <c r="P868" s="454">
        <v>44468</v>
      </c>
    </row>
    <row r="869" spans="1:16" x14ac:dyDescent="0.2">
      <c r="A869" s="451" t="s">
        <v>2159</v>
      </c>
      <c r="B869" s="451" t="s">
        <v>1575</v>
      </c>
      <c r="C869" s="451" t="s">
        <v>1432</v>
      </c>
      <c r="D869" s="451" t="s">
        <v>1540</v>
      </c>
      <c r="E869" s="451" t="s">
        <v>1623</v>
      </c>
      <c r="F869" s="451" t="s">
        <v>1632</v>
      </c>
      <c r="G869" s="452" t="s">
        <v>1436</v>
      </c>
      <c r="H869" s="453">
        <v>785</v>
      </c>
      <c r="I869" s="452" t="s">
        <v>1974</v>
      </c>
      <c r="J869" s="455"/>
      <c r="K869" s="452" t="s">
        <v>1533</v>
      </c>
      <c r="L869" s="452" t="s">
        <v>1439</v>
      </c>
      <c r="M869" s="452" t="s">
        <v>1452</v>
      </c>
      <c r="N869" s="454">
        <v>44512</v>
      </c>
      <c r="O869" s="452" t="s">
        <v>1534</v>
      </c>
      <c r="P869" s="454">
        <v>44516</v>
      </c>
    </row>
    <row r="870" spans="1:16" ht="21" x14ac:dyDescent="0.2">
      <c r="A870" s="451" t="s">
        <v>2159</v>
      </c>
      <c r="B870" s="451" t="s">
        <v>1575</v>
      </c>
      <c r="C870" s="451" t="s">
        <v>1432</v>
      </c>
      <c r="D870" s="451" t="s">
        <v>1448</v>
      </c>
      <c r="E870" s="451" t="s">
        <v>1460</v>
      </c>
      <c r="F870" s="451" t="s">
        <v>2167</v>
      </c>
      <c r="G870" s="452" t="s">
        <v>1436</v>
      </c>
      <c r="H870" s="453">
        <v>22865</v>
      </c>
      <c r="I870" s="452" t="s">
        <v>1462</v>
      </c>
      <c r="J870" s="455"/>
      <c r="K870" s="452" t="s">
        <v>1533</v>
      </c>
      <c r="L870" s="452" t="s">
        <v>1439</v>
      </c>
      <c r="M870" s="452" t="s">
        <v>1452</v>
      </c>
      <c r="N870" s="454">
        <v>44550</v>
      </c>
      <c r="O870" s="452" t="s">
        <v>1453</v>
      </c>
      <c r="P870" s="454">
        <v>44553</v>
      </c>
    </row>
    <row r="871" spans="1:16" x14ac:dyDescent="0.2">
      <c r="A871" s="451" t="s">
        <v>2159</v>
      </c>
      <c r="B871" s="451" t="s">
        <v>1713</v>
      </c>
      <c r="C871" s="451" t="s">
        <v>1432</v>
      </c>
      <c r="D871" s="451" t="s">
        <v>1466</v>
      </c>
      <c r="E871" s="451" t="s">
        <v>1442</v>
      </c>
      <c r="F871" s="451" t="s">
        <v>1529</v>
      </c>
      <c r="G871" s="452" t="s">
        <v>1436</v>
      </c>
      <c r="H871" s="453">
        <v>7654</v>
      </c>
      <c r="I871" s="452" t="s">
        <v>1676</v>
      </c>
      <c r="J871" s="452" t="s">
        <v>1438</v>
      </c>
      <c r="K871" s="452" t="s">
        <v>1438</v>
      </c>
      <c r="L871" s="452" t="s">
        <v>1439</v>
      </c>
      <c r="M871" s="452" t="s">
        <v>1440</v>
      </c>
      <c r="N871" s="454">
        <v>44330</v>
      </c>
      <c r="O871" s="452" t="s">
        <v>1440</v>
      </c>
      <c r="P871" s="454">
        <v>44468</v>
      </c>
    </row>
    <row r="872" spans="1:16" ht="21" x14ac:dyDescent="0.2">
      <c r="A872" s="451" t="s">
        <v>2159</v>
      </c>
      <c r="B872" s="451" t="s">
        <v>1713</v>
      </c>
      <c r="C872" s="451" t="s">
        <v>1432</v>
      </c>
      <c r="D872" s="451" t="s">
        <v>1540</v>
      </c>
      <c r="E872" s="451" t="s">
        <v>1677</v>
      </c>
      <c r="F872" s="451" t="s">
        <v>2009</v>
      </c>
      <c r="G872" s="452" t="s">
        <v>1436</v>
      </c>
      <c r="H872" s="453">
        <v>10774</v>
      </c>
      <c r="I872" s="452" t="s">
        <v>1678</v>
      </c>
      <c r="J872" s="455"/>
      <c r="K872" s="452" t="s">
        <v>1533</v>
      </c>
      <c r="L872" s="452" t="s">
        <v>1439</v>
      </c>
      <c r="M872" s="452" t="s">
        <v>1452</v>
      </c>
      <c r="N872" s="454">
        <v>44525</v>
      </c>
      <c r="O872" s="452" t="s">
        <v>1534</v>
      </c>
      <c r="P872" s="454">
        <v>44525</v>
      </c>
    </row>
    <row r="873" spans="1:16" x14ac:dyDescent="0.2">
      <c r="A873" s="451" t="s">
        <v>2159</v>
      </c>
      <c r="B873" s="451" t="s">
        <v>1717</v>
      </c>
      <c r="C873" s="451" t="s">
        <v>1432</v>
      </c>
      <c r="D873" s="451" t="s">
        <v>1433</v>
      </c>
      <c r="E873" s="451" t="s">
        <v>1434</v>
      </c>
      <c r="F873" s="451" t="s">
        <v>1951</v>
      </c>
      <c r="G873" s="452" t="s">
        <v>1436</v>
      </c>
      <c r="H873" s="453">
        <v>161122</v>
      </c>
      <c r="I873" s="452" t="s">
        <v>1654</v>
      </c>
      <c r="J873" s="452" t="s">
        <v>1438</v>
      </c>
      <c r="K873" s="452" t="s">
        <v>1438</v>
      </c>
      <c r="L873" s="452" t="s">
        <v>1439</v>
      </c>
      <c r="M873" s="452" t="s">
        <v>1440</v>
      </c>
      <c r="N873" s="454">
        <v>44312</v>
      </c>
      <c r="O873" s="452" t="s">
        <v>1440</v>
      </c>
      <c r="P873" s="454">
        <v>44468</v>
      </c>
    </row>
    <row r="874" spans="1:16" ht="21" x14ac:dyDescent="0.2">
      <c r="A874" s="451" t="s">
        <v>2169</v>
      </c>
      <c r="B874" s="451" t="s">
        <v>1463</v>
      </c>
      <c r="C874" s="451" t="s">
        <v>1432</v>
      </c>
      <c r="D874" s="451" t="s">
        <v>1433</v>
      </c>
      <c r="E874" s="451" t="s">
        <v>1434</v>
      </c>
      <c r="F874" s="451" t="s">
        <v>2170</v>
      </c>
      <c r="G874" s="452" t="s">
        <v>1436</v>
      </c>
      <c r="H874" s="453">
        <v>714756</v>
      </c>
      <c r="I874" s="452" t="s">
        <v>1650</v>
      </c>
      <c r="J874" s="452" t="s">
        <v>1438</v>
      </c>
      <c r="K874" s="452" t="s">
        <v>1438</v>
      </c>
      <c r="L874" s="452" t="s">
        <v>1439</v>
      </c>
      <c r="M874" s="452" t="s">
        <v>1440</v>
      </c>
      <c r="N874" s="454">
        <v>44309</v>
      </c>
      <c r="O874" s="452" t="s">
        <v>1440</v>
      </c>
      <c r="P874" s="454">
        <v>44468</v>
      </c>
    </row>
    <row r="875" spans="1:16" x14ac:dyDescent="0.2">
      <c r="A875" s="451" t="s">
        <v>2169</v>
      </c>
      <c r="B875" s="451" t="s">
        <v>1693</v>
      </c>
      <c r="C875" s="451" t="s">
        <v>1432</v>
      </c>
      <c r="D875" s="451" t="s">
        <v>1433</v>
      </c>
      <c r="E875" s="451" t="s">
        <v>1434</v>
      </c>
      <c r="F875" s="451" t="s">
        <v>2043</v>
      </c>
      <c r="G875" s="452" t="s">
        <v>1436</v>
      </c>
      <c r="H875" s="453">
        <v>3640</v>
      </c>
      <c r="I875" s="452" t="s">
        <v>1648</v>
      </c>
      <c r="J875" s="452" t="s">
        <v>1438</v>
      </c>
      <c r="K875" s="452" t="s">
        <v>1438</v>
      </c>
      <c r="L875" s="452" t="s">
        <v>1439</v>
      </c>
      <c r="M875" s="452" t="s">
        <v>1440</v>
      </c>
      <c r="N875" s="454">
        <v>44309</v>
      </c>
      <c r="O875" s="452" t="s">
        <v>1440</v>
      </c>
      <c r="P875" s="454">
        <v>44468</v>
      </c>
    </row>
    <row r="876" spans="1:16" x14ac:dyDescent="0.2">
      <c r="A876" s="451" t="s">
        <v>2169</v>
      </c>
      <c r="B876" s="451" t="s">
        <v>1695</v>
      </c>
      <c r="C876" s="451" t="s">
        <v>1432</v>
      </c>
      <c r="D876" s="451" t="s">
        <v>1466</v>
      </c>
      <c r="E876" s="451" t="s">
        <v>1442</v>
      </c>
      <c r="F876" s="451" t="s">
        <v>2171</v>
      </c>
      <c r="G876" s="452" t="s">
        <v>1436</v>
      </c>
      <c r="H876" s="453">
        <v>77160.06</v>
      </c>
      <c r="I876" s="452" t="s">
        <v>1655</v>
      </c>
      <c r="J876" s="452" t="s">
        <v>1438</v>
      </c>
      <c r="K876" s="452" t="s">
        <v>1438</v>
      </c>
      <c r="L876" s="452" t="s">
        <v>1439</v>
      </c>
      <c r="M876" s="452" t="s">
        <v>1440</v>
      </c>
      <c r="N876" s="454">
        <v>44341</v>
      </c>
      <c r="O876" s="452" t="s">
        <v>1440</v>
      </c>
      <c r="P876" s="454">
        <v>44468</v>
      </c>
    </row>
    <row r="877" spans="1:16" x14ac:dyDescent="0.2">
      <c r="A877" s="451" t="s">
        <v>2169</v>
      </c>
      <c r="B877" s="451" t="s">
        <v>1697</v>
      </c>
      <c r="C877" s="451" t="s">
        <v>1432</v>
      </c>
      <c r="D877" s="451" t="s">
        <v>1433</v>
      </c>
      <c r="E877" s="451" t="s">
        <v>1442</v>
      </c>
      <c r="F877" s="451" t="s">
        <v>2039</v>
      </c>
      <c r="G877" s="452" t="s">
        <v>1436</v>
      </c>
      <c r="H877" s="453">
        <v>78538</v>
      </c>
      <c r="I877" s="452" t="s">
        <v>1670</v>
      </c>
      <c r="J877" s="452" t="s">
        <v>1438</v>
      </c>
      <c r="K877" s="452" t="s">
        <v>1438</v>
      </c>
      <c r="L877" s="452" t="s">
        <v>1439</v>
      </c>
      <c r="M877" s="452" t="s">
        <v>1440</v>
      </c>
      <c r="N877" s="454">
        <v>44309</v>
      </c>
      <c r="O877" s="452" t="s">
        <v>1440</v>
      </c>
      <c r="P877" s="454">
        <v>44468</v>
      </c>
    </row>
    <row r="878" spans="1:16" x14ac:dyDescent="0.2">
      <c r="A878" s="451" t="s">
        <v>2169</v>
      </c>
      <c r="B878" s="451" t="s">
        <v>1697</v>
      </c>
      <c r="C878" s="451" t="s">
        <v>1432</v>
      </c>
      <c r="D878" s="451" t="s">
        <v>1515</v>
      </c>
      <c r="E878" s="451" t="s">
        <v>1442</v>
      </c>
      <c r="F878" s="451" t="s">
        <v>1692</v>
      </c>
      <c r="G878" s="452" t="s">
        <v>1436</v>
      </c>
      <c r="H878" s="453">
        <v>6025</v>
      </c>
      <c r="I878" s="452" t="s">
        <v>1522</v>
      </c>
      <c r="J878" s="452" t="s">
        <v>1438</v>
      </c>
      <c r="K878" s="452" t="s">
        <v>1438</v>
      </c>
      <c r="L878" s="452" t="s">
        <v>1439</v>
      </c>
      <c r="M878" s="452" t="s">
        <v>1440</v>
      </c>
      <c r="N878" s="454">
        <v>44294</v>
      </c>
      <c r="O878" s="452" t="s">
        <v>1440</v>
      </c>
      <c r="P878" s="454">
        <v>44468</v>
      </c>
    </row>
    <row r="879" spans="1:16" x14ac:dyDescent="0.2">
      <c r="A879" s="451" t="s">
        <v>2169</v>
      </c>
      <c r="B879" s="451" t="s">
        <v>1697</v>
      </c>
      <c r="C879" s="451" t="s">
        <v>1432</v>
      </c>
      <c r="D879" s="451" t="s">
        <v>1448</v>
      </c>
      <c r="E879" s="451" t="s">
        <v>1544</v>
      </c>
      <c r="F879" s="451" t="s">
        <v>2172</v>
      </c>
      <c r="G879" s="452" t="s">
        <v>1436</v>
      </c>
      <c r="H879" s="453">
        <v>35086</v>
      </c>
      <c r="I879" s="452" t="s">
        <v>1564</v>
      </c>
      <c r="J879" s="455"/>
      <c r="K879" s="452" t="s">
        <v>1533</v>
      </c>
      <c r="L879" s="452" t="s">
        <v>1439</v>
      </c>
      <c r="M879" s="452" t="s">
        <v>1452</v>
      </c>
      <c r="N879" s="454">
        <v>44539</v>
      </c>
      <c r="O879" s="452" t="s">
        <v>1453</v>
      </c>
      <c r="P879" s="454">
        <v>44544</v>
      </c>
    </row>
    <row r="880" spans="1:16" ht="21" x14ac:dyDescent="0.2">
      <c r="A880" s="451" t="s">
        <v>2169</v>
      </c>
      <c r="B880" s="451" t="s">
        <v>1703</v>
      </c>
      <c r="C880" s="451" t="s">
        <v>1432</v>
      </c>
      <c r="D880" s="451" t="s">
        <v>1491</v>
      </c>
      <c r="E880" s="451" t="s">
        <v>1442</v>
      </c>
      <c r="F880" s="451" t="s">
        <v>1997</v>
      </c>
      <c r="G880" s="452" t="s">
        <v>1436</v>
      </c>
      <c r="H880" s="453">
        <v>725.76</v>
      </c>
      <c r="I880" s="452" t="s">
        <v>1609</v>
      </c>
      <c r="J880" s="452" t="s">
        <v>1438</v>
      </c>
      <c r="K880" s="452" t="s">
        <v>1438</v>
      </c>
      <c r="L880" s="452" t="s">
        <v>1439</v>
      </c>
      <c r="M880" s="452" t="s">
        <v>1440</v>
      </c>
      <c r="N880" s="454">
        <v>44370</v>
      </c>
      <c r="O880" s="452" t="s">
        <v>1440</v>
      </c>
      <c r="P880" s="454">
        <v>44468</v>
      </c>
    </row>
    <row r="881" spans="1:16" ht="21" x14ac:dyDescent="0.2">
      <c r="A881" s="451" t="s">
        <v>2169</v>
      </c>
      <c r="B881" s="451" t="s">
        <v>1703</v>
      </c>
      <c r="C881" s="451" t="s">
        <v>1432</v>
      </c>
      <c r="D881" s="451" t="s">
        <v>1491</v>
      </c>
      <c r="E881" s="451" t="s">
        <v>1442</v>
      </c>
      <c r="F881" s="451" t="s">
        <v>2173</v>
      </c>
      <c r="G881" s="452" t="s">
        <v>1436</v>
      </c>
      <c r="H881" s="453">
        <v>6130</v>
      </c>
      <c r="I881" s="452" t="s">
        <v>1613</v>
      </c>
      <c r="J881" s="452" t="s">
        <v>1438</v>
      </c>
      <c r="K881" s="452" t="s">
        <v>1438</v>
      </c>
      <c r="L881" s="452" t="s">
        <v>1439</v>
      </c>
      <c r="M881" s="452" t="s">
        <v>1440</v>
      </c>
      <c r="N881" s="454">
        <v>44370</v>
      </c>
      <c r="O881" s="452" t="s">
        <v>1440</v>
      </c>
      <c r="P881" s="454">
        <v>44468</v>
      </c>
    </row>
    <row r="882" spans="1:16" ht="21" x14ac:dyDescent="0.2">
      <c r="A882" s="451" t="s">
        <v>2169</v>
      </c>
      <c r="B882" s="451" t="s">
        <v>1703</v>
      </c>
      <c r="C882" s="451" t="s">
        <v>1432</v>
      </c>
      <c r="D882" s="451" t="s">
        <v>1507</v>
      </c>
      <c r="E882" s="451" t="s">
        <v>1442</v>
      </c>
      <c r="F882" s="451" t="s">
        <v>1671</v>
      </c>
      <c r="G882" s="452" t="s">
        <v>1436</v>
      </c>
      <c r="H882" s="453">
        <v>-6130</v>
      </c>
      <c r="I882" s="452" t="s">
        <v>1707</v>
      </c>
      <c r="J882" s="452" t="s">
        <v>1438</v>
      </c>
      <c r="K882" s="452" t="s">
        <v>1438</v>
      </c>
      <c r="L882" s="452" t="s">
        <v>1439</v>
      </c>
      <c r="M882" s="452" t="s">
        <v>1440</v>
      </c>
      <c r="N882" s="454">
        <v>44384</v>
      </c>
      <c r="O882" s="452" t="s">
        <v>1440</v>
      </c>
      <c r="P882" s="454">
        <v>44468</v>
      </c>
    </row>
    <row r="883" spans="1:16" x14ac:dyDescent="0.2">
      <c r="A883" s="451" t="s">
        <v>2169</v>
      </c>
      <c r="B883" s="451" t="s">
        <v>1708</v>
      </c>
      <c r="C883" s="451" t="s">
        <v>1432</v>
      </c>
      <c r="D883" s="451" t="s">
        <v>1507</v>
      </c>
      <c r="E883" s="451" t="s">
        <v>1442</v>
      </c>
      <c r="F883" s="451" t="s">
        <v>2006</v>
      </c>
      <c r="G883" s="452" t="s">
        <v>1436</v>
      </c>
      <c r="H883" s="453">
        <v>6130</v>
      </c>
      <c r="I883" s="452" t="s">
        <v>1707</v>
      </c>
      <c r="J883" s="452" t="s">
        <v>1438</v>
      </c>
      <c r="K883" s="452" t="s">
        <v>1438</v>
      </c>
      <c r="L883" s="452" t="s">
        <v>1439</v>
      </c>
      <c r="M883" s="452" t="s">
        <v>1440</v>
      </c>
      <c r="N883" s="454">
        <v>44384</v>
      </c>
      <c r="O883" s="452" t="s">
        <v>1440</v>
      </c>
      <c r="P883" s="454">
        <v>44468</v>
      </c>
    </row>
    <row r="884" spans="1:16" ht="21" x14ac:dyDescent="0.2">
      <c r="A884" s="451" t="s">
        <v>2169</v>
      </c>
      <c r="B884" s="451" t="s">
        <v>1708</v>
      </c>
      <c r="C884" s="451" t="s">
        <v>1432</v>
      </c>
      <c r="D884" s="451" t="s">
        <v>1531</v>
      </c>
      <c r="E884" s="451" t="s">
        <v>1568</v>
      </c>
      <c r="F884" s="451" t="s">
        <v>1508</v>
      </c>
      <c r="G884" s="452" t="s">
        <v>1436</v>
      </c>
      <c r="H884" s="453">
        <v>978.75</v>
      </c>
      <c r="I884" s="452" t="s">
        <v>1627</v>
      </c>
      <c r="J884" s="455"/>
      <c r="K884" s="452" t="s">
        <v>1533</v>
      </c>
      <c r="L884" s="452" t="s">
        <v>1439</v>
      </c>
      <c r="M884" s="452" t="s">
        <v>1452</v>
      </c>
      <c r="N884" s="454">
        <v>44496</v>
      </c>
      <c r="O884" s="452" t="s">
        <v>1534</v>
      </c>
      <c r="P884" s="454">
        <v>44497</v>
      </c>
    </row>
    <row r="885" spans="1:16" ht="21" x14ac:dyDescent="0.2">
      <c r="A885" s="451" t="s">
        <v>2169</v>
      </c>
      <c r="B885" s="451" t="s">
        <v>1708</v>
      </c>
      <c r="C885" s="451" t="s">
        <v>1432</v>
      </c>
      <c r="D885" s="451" t="s">
        <v>1531</v>
      </c>
      <c r="E885" s="451" t="s">
        <v>1628</v>
      </c>
      <c r="F885" s="451" t="s">
        <v>1508</v>
      </c>
      <c r="G885" s="452" t="s">
        <v>1436</v>
      </c>
      <c r="H885" s="453">
        <v>767.81</v>
      </c>
      <c r="I885" s="452" t="s">
        <v>1629</v>
      </c>
      <c r="J885" s="455"/>
      <c r="K885" s="452" t="s">
        <v>1533</v>
      </c>
      <c r="L885" s="452" t="s">
        <v>1439</v>
      </c>
      <c r="M885" s="452" t="s">
        <v>1452</v>
      </c>
      <c r="N885" s="454">
        <v>44496</v>
      </c>
      <c r="O885" s="452" t="s">
        <v>1534</v>
      </c>
      <c r="P885" s="454">
        <v>44497</v>
      </c>
    </row>
    <row r="886" spans="1:16" x14ac:dyDescent="0.2">
      <c r="A886" s="451" t="s">
        <v>2169</v>
      </c>
      <c r="B886" s="451" t="s">
        <v>1575</v>
      </c>
      <c r="C886" s="451" t="s">
        <v>1432</v>
      </c>
      <c r="D886" s="451" t="s">
        <v>1507</v>
      </c>
      <c r="E886" s="451" t="s">
        <v>1442</v>
      </c>
      <c r="F886" s="451" t="s">
        <v>2120</v>
      </c>
      <c r="G886" s="452" t="s">
        <v>1436</v>
      </c>
      <c r="H886" s="453">
        <v>15131</v>
      </c>
      <c r="I886" s="452" t="s">
        <v>1712</v>
      </c>
      <c r="J886" s="452" t="s">
        <v>1438</v>
      </c>
      <c r="K886" s="452" t="s">
        <v>1438</v>
      </c>
      <c r="L886" s="452" t="s">
        <v>1439</v>
      </c>
      <c r="M886" s="452" t="s">
        <v>1440</v>
      </c>
      <c r="N886" s="454">
        <v>44399</v>
      </c>
      <c r="O886" s="452" t="s">
        <v>1440</v>
      </c>
      <c r="P886" s="454">
        <v>44468</v>
      </c>
    </row>
    <row r="887" spans="1:16" ht="21" x14ac:dyDescent="0.2">
      <c r="A887" s="451" t="s">
        <v>2169</v>
      </c>
      <c r="B887" s="451" t="s">
        <v>1575</v>
      </c>
      <c r="C887" s="451" t="s">
        <v>1432</v>
      </c>
      <c r="D887" s="451" t="s">
        <v>1448</v>
      </c>
      <c r="E887" s="451" t="s">
        <v>1460</v>
      </c>
      <c r="F887" s="451" t="s">
        <v>1508</v>
      </c>
      <c r="G887" s="452" t="s">
        <v>1436</v>
      </c>
      <c r="H887" s="453">
        <v>12105</v>
      </c>
      <c r="I887" s="452" t="s">
        <v>1462</v>
      </c>
      <c r="J887" s="455"/>
      <c r="K887" s="452" t="s">
        <v>1533</v>
      </c>
      <c r="L887" s="452" t="s">
        <v>1439</v>
      </c>
      <c r="M887" s="452" t="s">
        <v>1452</v>
      </c>
      <c r="N887" s="454">
        <v>44550</v>
      </c>
      <c r="O887" s="452" t="s">
        <v>1453</v>
      </c>
      <c r="P887" s="454">
        <v>44553</v>
      </c>
    </row>
    <row r="888" spans="1:16" x14ac:dyDescent="0.2">
      <c r="A888" s="451" t="s">
        <v>2169</v>
      </c>
      <c r="B888" s="451" t="s">
        <v>1713</v>
      </c>
      <c r="C888" s="451" t="s">
        <v>1432</v>
      </c>
      <c r="D888" s="451" t="s">
        <v>1466</v>
      </c>
      <c r="E888" s="451" t="s">
        <v>1442</v>
      </c>
      <c r="F888" s="451" t="s">
        <v>2174</v>
      </c>
      <c r="G888" s="452" t="s">
        <v>1436</v>
      </c>
      <c r="H888" s="453">
        <v>7171</v>
      </c>
      <c r="I888" s="452" t="s">
        <v>1676</v>
      </c>
      <c r="J888" s="452" t="s">
        <v>1438</v>
      </c>
      <c r="K888" s="452" t="s">
        <v>1438</v>
      </c>
      <c r="L888" s="452" t="s">
        <v>1439</v>
      </c>
      <c r="M888" s="452" t="s">
        <v>1440</v>
      </c>
      <c r="N888" s="454">
        <v>44330</v>
      </c>
      <c r="O888" s="452" t="s">
        <v>1440</v>
      </c>
      <c r="P888" s="454">
        <v>44468</v>
      </c>
    </row>
    <row r="889" spans="1:16" x14ac:dyDescent="0.2">
      <c r="A889" s="451" t="s">
        <v>2169</v>
      </c>
      <c r="B889" s="451" t="s">
        <v>1713</v>
      </c>
      <c r="C889" s="451" t="s">
        <v>1432</v>
      </c>
      <c r="D889" s="451" t="s">
        <v>1507</v>
      </c>
      <c r="E889" s="451" t="s">
        <v>1442</v>
      </c>
      <c r="F889" s="451" t="s">
        <v>2175</v>
      </c>
      <c r="G889" s="452" t="s">
        <v>1436</v>
      </c>
      <c r="H889" s="453">
        <v>65728</v>
      </c>
      <c r="I889" s="452" t="s">
        <v>1640</v>
      </c>
      <c r="J889" s="452" t="s">
        <v>1438</v>
      </c>
      <c r="K889" s="452" t="s">
        <v>1438</v>
      </c>
      <c r="L889" s="452" t="s">
        <v>1439</v>
      </c>
      <c r="M889" s="452" t="s">
        <v>1440</v>
      </c>
      <c r="N889" s="454">
        <v>44384</v>
      </c>
      <c r="O889" s="452" t="s">
        <v>1440</v>
      </c>
      <c r="P889" s="454">
        <v>44468</v>
      </c>
    </row>
    <row r="890" spans="1:16" ht="21" x14ac:dyDescent="0.2">
      <c r="A890" s="451" t="s">
        <v>2169</v>
      </c>
      <c r="B890" s="451" t="s">
        <v>1713</v>
      </c>
      <c r="C890" s="451" t="s">
        <v>1432</v>
      </c>
      <c r="D890" s="451" t="s">
        <v>1540</v>
      </c>
      <c r="E890" s="451" t="s">
        <v>1677</v>
      </c>
      <c r="F890" s="451" t="s">
        <v>2176</v>
      </c>
      <c r="G890" s="452" t="s">
        <v>1436</v>
      </c>
      <c r="H890" s="453">
        <v>10063</v>
      </c>
      <c r="I890" s="452" t="s">
        <v>1678</v>
      </c>
      <c r="J890" s="455"/>
      <c r="K890" s="452" t="s">
        <v>1533</v>
      </c>
      <c r="L890" s="452" t="s">
        <v>1439</v>
      </c>
      <c r="M890" s="452" t="s">
        <v>1452</v>
      </c>
      <c r="N890" s="454">
        <v>44525</v>
      </c>
      <c r="O890" s="452" t="s">
        <v>1534</v>
      </c>
      <c r="P890" s="454">
        <v>44525</v>
      </c>
    </row>
    <row r="891" spans="1:16" x14ac:dyDescent="0.2">
      <c r="A891" s="451" t="s">
        <v>2169</v>
      </c>
      <c r="B891" s="451" t="s">
        <v>1717</v>
      </c>
      <c r="C891" s="451" t="s">
        <v>1432</v>
      </c>
      <c r="D891" s="451" t="s">
        <v>1433</v>
      </c>
      <c r="E891" s="451" t="s">
        <v>1442</v>
      </c>
      <c r="F891" s="451" t="s">
        <v>2177</v>
      </c>
      <c r="G891" s="452" t="s">
        <v>1436</v>
      </c>
      <c r="H891" s="453">
        <v>151067</v>
      </c>
      <c r="I891" s="452" t="s">
        <v>1654</v>
      </c>
      <c r="J891" s="452" t="s">
        <v>1438</v>
      </c>
      <c r="K891" s="452" t="s">
        <v>1438</v>
      </c>
      <c r="L891" s="452" t="s">
        <v>1439</v>
      </c>
      <c r="M891" s="452" t="s">
        <v>1440</v>
      </c>
      <c r="N891" s="454">
        <v>44312</v>
      </c>
      <c r="O891" s="452" t="s">
        <v>1440</v>
      </c>
      <c r="P891" s="454">
        <v>44468</v>
      </c>
    </row>
    <row r="892" spans="1:16" ht="21" x14ac:dyDescent="0.2">
      <c r="A892" s="451" t="s">
        <v>2178</v>
      </c>
      <c r="B892" s="451" t="s">
        <v>1463</v>
      </c>
      <c r="C892" s="451" t="s">
        <v>1432</v>
      </c>
      <c r="D892" s="451" t="s">
        <v>1433</v>
      </c>
      <c r="E892" s="451" t="s">
        <v>1434</v>
      </c>
      <c r="F892" s="451" t="s">
        <v>2133</v>
      </c>
      <c r="G892" s="452" t="s">
        <v>1436</v>
      </c>
      <c r="H892" s="453">
        <v>799147</v>
      </c>
      <c r="I892" s="452" t="s">
        <v>1650</v>
      </c>
      <c r="J892" s="452" t="s">
        <v>1438</v>
      </c>
      <c r="K892" s="452" t="s">
        <v>1438</v>
      </c>
      <c r="L892" s="452" t="s">
        <v>1439</v>
      </c>
      <c r="M892" s="452" t="s">
        <v>1440</v>
      </c>
      <c r="N892" s="454">
        <v>44309</v>
      </c>
      <c r="O892" s="452" t="s">
        <v>1440</v>
      </c>
      <c r="P892" s="454">
        <v>44468</v>
      </c>
    </row>
    <row r="893" spans="1:16" x14ac:dyDescent="0.2">
      <c r="A893" s="451" t="s">
        <v>2178</v>
      </c>
      <c r="B893" s="451" t="s">
        <v>1693</v>
      </c>
      <c r="C893" s="451" t="s">
        <v>1432</v>
      </c>
      <c r="D893" s="451" t="s">
        <v>1433</v>
      </c>
      <c r="E893" s="451" t="s">
        <v>1442</v>
      </c>
      <c r="F893" s="451" t="s">
        <v>2071</v>
      </c>
      <c r="G893" s="452" t="s">
        <v>1436</v>
      </c>
      <c r="H893" s="453">
        <v>3770</v>
      </c>
      <c r="I893" s="452" t="s">
        <v>1648</v>
      </c>
      <c r="J893" s="452" t="s">
        <v>1438</v>
      </c>
      <c r="K893" s="452" t="s">
        <v>1438</v>
      </c>
      <c r="L893" s="452" t="s">
        <v>1439</v>
      </c>
      <c r="M893" s="452" t="s">
        <v>1440</v>
      </c>
      <c r="N893" s="454">
        <v>44309</v>
      </c>
      <c r="O893" s="452" t="s">
        <v>1440</v>
      </c>
      <c r="P893" s="454">
        <v>44468</v>
      </c>
    </row>
    <row r="894" spans="1:16" x14ac:dyDescent="0.2">
      <c r="A894" s="451" t="s">
        <v>2178</v>
      </c>
      <c r="B894" s="451" t="s">
        <v>1695</v>
      </c>
      <c r="C894" s="451" t="s">
        <v>1432</v>
      </c>
      <c r="D894" s="451" t="s">
        <v>1466</v>
      </c>
      <c r="E894" s="451" t="s">
        <v>1434</v>
      </c>
      <c r="F894" s="451" t="s">
        <v>2179</v>
      </c>
      <c r="G894" s="452" t="s">
        <v>1436</v>
      </c>
      <c r="H894" s="453">
        <v>55257.17</v>
      </c>
      <c r="I894" s="452" t="s">
        <v>1655</v>
      </c>
      <c r="J894" s="452" t="s">
        <v>1438</v>
      </c>
      <c r="K894" s="452" t="s">
        <v>1438</v>
      </c>
      <c r="L894" s="452" t="s">
        <v>1439</v>
      </c>
      <c r="M894" s="452" t="s">
        <v>1440</v>
      </c>
      <c r="N894" s="454">
        <v>44341</v>
      </c>
      <c r="O894" s="452" t="s">
        <v>1440</v>
      </c>
      <c r="P894" s="454">
        <v>44468</v>
      </c>
    </row>
    <row r="895" spans="1:16" x14ac:dyDescent="0.2">
      <c r="A895" s="451" t="s">
        <v>2178</v>
      </c>
      <c r="B895" s="451" t="s">
        <v>1697</v>
      </c>
      <c r="C895" s="451" t="s">
        <v>1432</v>
      </c>
      <c r="D895" s="451" t="s">
        <v>1433</v>
      </c>
      <c r="E895" s="451" t="s">
        <v>1442</v>
      </c>
      <c r="F895" s="451" t="s">
        <v>2180</v>
      </c>
      <c r="G895" s="452" t="s">
        <v>1436</v>
      </c>
      <c r="H895" s="453">
        <v>44613</v>
      </c>
      <c r="I895" s="452" t="s">
        <v>1670</v>
      </c>
      <c r="J895" s="452" t="s">
        <v>1438</v>
      </c>
      <c r="K895" s="452" t="s">
        <v>1438</v>
      </c>
      <c r="L895" s="452" t="s">
        <v>1439</v>
      </c>
      <c r="M895" s="452" t="s">
        <v>1440</v>
      </c>
      <c r="N895" s="454">
        <v>44309</v>
      </c>
      <c r="O895" s="452" t="s">
        <v>1440</v>
      </c>
      <c r="P895" s="454">
        <v>44468</v>
      </c>
    </row>
    <row r="896" spans="1:16" x14ac:dyDescent="0.2">
      <c r="A896" s="451" t="s">
        <v>2178</v>
      </c>
      <c r="B896" s="451" t="s">
        <v>1697</v>
      </c>
      <c r="C896" s="451" t="s">
        <v>1432</v>
      </c>
      <c r="D896" s="451" t="s">
        <v>1515</v>
      </c>
      <c r="E896" s="451" t="s">
        <v>1442</v>
      </c>
      <c r="F896" s="451" t="s">
        <v>2181</v>
      </c>
      <c r="G896" s="452" t="s">
        <v>1436</v>
      </c>
      <c r="H896" s="453">
        <v>3960</v>
      </c>
      <c r="I896" s="452" t="s">
        <v>1522</v>
      </c>
      <c r="J896" s="452" t="s">
        <v>1438</v>
      </c>
      <c r="K896" s="452" t="s">
        <v>1438</v>
      </c>
      <c r="L896" s="452" t="s">
        <v>1439</v>
      </c>
      <c r="M896" s="452" t="s">
        <v>1440</v>
      </c>
      <c r="N896" s="454">
        <v>44294</v>
      </c>
      <c r="O896" s="452" t="s">
        <v>1440</v>
      </c>
      <c r="P896" s="454">
        <v>44468</v>
      </c>
    </row>
    <row r="897" spans="1:16" x14ac:dyDescent="0.2">
      <c r="A897" s="451" t="s">
        <v>2178</v>
      </c>
      <c r="B897" s="451" t="s">
        <v>1697</v>
      </c>
      <c r="C897" s="451" t="s">
        <v>1432</v>
      </c>
      <c r="D897" s="451" t="s">
        <v>1448</v>
      </c>
      <c r="E897" s="451" t="s">
        <v>1544</v>
      </c>
      <c r="F897" s="451" t="s">
        <v>2182</v>
      </c>
      <c r="G897" s="452" t="s">
        <v>1436</v>
      </c>
      <c r="H897" s="453">
        <v>10358</v>
      </c>
      <c r="I897" s="452" t="s">
        <v>1564</v>
      </c>
      <c r="J897" s="455"/>
      <c r="K897" s="452" t="s">
        <v>1533</v>
      </c>
      <c r="L897" s="452" t="s">
        <v>1439</v>
      </c>
      <c r="M897" s="452" t="s">
        <v>1452</v>
      </c>
      <c r="N897" s="454">
        <v>44539</v>
      </c>
      <c r="O897" s="452" t="s">
        <v>1453</v>
      </c>
      <c r="P897" s="454">
        <v>44544</v>
      </c>
    </row>
    <row r="898" spans="1:16" ht="21" x14ac:dyDescent="0.2">
      <c r="A898" s="451" t="s">
        <v>2178</v>
      </c>
      <c r="B898" s="451" t="s">
        <v>1703</v>
      </c>
      <c r="C898" s="451" t="s">
        <v>1432</v>
      </c>
      <c r="D898" s="451" t="s">
        <v>1491</v>
      </c>
      <c r="E898" s="451" t="s">
        <v>1434</v>
      </c>
      <c r="F898" s="451" t="s">
        <v>1487</v>
      </c>
      <c r="G898" s="452" t="s">
        <v>1436</v>
      </c>
      <c r="H898" s="453">
        <v>6930</v>
      </c>
      <c r="I898" s="452" t="s">
        <v>1613</v>
      </c>
      <c r="J898" s="452" t="s">
        <v>1438</v>
      </c>
      <c r="K898" s="452" t="s">
        <v>1438</v>
      </c>
      <c r="L898" s="452" t="s">
        <v>1439</v>
      </c>
      <c r="M898" s="452" t="s">
        <v>1440</v>
      </c>
      <c r="N898" s="454">
        <v>44370</v>
      </c>
      <c r="O898" s="452" t="s">
        <v>1440</v>
      </c>
      <c r="P898" s="454">
        <v>44468</v>
      </c>
    </row>
    <row r="899" spans="1:16" ht="21" x14ac:dyDescent="0.2">
      <c r="A899" s="451" t="s">
        <v>2178</v>
      </c>
      <c r="B899" s="451" t="s">
        <v>1703</v>
      </c>
      <c r="C899" s="451" t="s">
        <v>1432</v>
      </c>
      <c r="D899" s="451" t="s">
        <v>1507</v>
      </c>
      <c r="E899" s="451" t="s">
        <v>1442</v>
      </c>
      <c r="F899" s="451" t="s">
        <v>2183</v>
      </c>
      <c r="G899" s="452" t="s">
        <v>1436</v>
      </c>
      <c r="H899" s="453">
        <v>-6930</v>
      </c>
      <c r="I899" s="452" t="s">
        <v>1707</v>
      </c>
      <c r="J899" s="452" t="s">
        <v>1438</v>
      </c>
      <c r="K899" s="452" t="s">
        <v>1438</v>
      </c>
      <c r="L899" s="452" t="s">
        <v>1439</v>
      </c>
      <c r="M899" s="452" t="s">
        <v>1440</v>
      </c>
      <c r="N899" s="454">
        <v>44384</v>
      </c>
      <c r="O899" s="452" t="s">
        <v>1440</v>
      </c>
      <c r="P899" s="454">
        <v>44468</v>
      </c>
    </row>
    <row r="900" spans="1:16" x14ac:dyDescent="0.2">
      <c r="A900" s="451" t="s">
        <v>2178</v>
      </c>
      <c r="B900" s="451" t="s">
        <v>1708</v>
      </c>
      <c r="C900" s="451" t="s">
        <v>1432</v>
      </c>
      <c r="D900" s="451" t="s">
        <v>1507</v>
      </c>
      <c r="E900" s="451" t="s">
        <v>1442</v>
      </c>
      <c r="F900" s="451" t="s">
        <v>2184</v>
      </c>
      <c r="G900" s="452" t="s">
        <v>1436</v>
      </c>
      <c r="H900" s="453">
        <v>6930</v>
      </c>
      <c r="I900" s="452" t="s">
        <v>1707</v>
      </c>
      <c r="J900" s="452" t="s">
        <v>1438</v>
      </c>
      <c r="K900" s="452" t="s">
        <v>1438</v>
      </c>
      <c r="L900" s="452" t="s">
        <v>1439</v>
      </c>
      <c r="M900" s="452" t="s">
        <v>1440</v>
      </c>
      <c r="N900" s="454">
        <v>44384</v>
      </c>
      <c r="O900" s="452" t="s">
        <v>1440</v>
      </c>
      <c r="P900" s="454">
        <v>44468</v>
      </c>
    </row>
    <row r="901" spans="1:16" ht="21" x14ac:dyDescent="0.2">
      <c r="A901" s="451" t="s">
        <v>2178</v>
      </c>
      <c r="B901" s="451" t="s">
        <v>1708</v>
      </c>
      <c r="C901" s="451" t="s">
        <v>1432</v>
      </c>
      <c r="D901" s="451" t="s">
        <v>1531</v>
      </c>
      <c r="E901" s="451" t="s">
        <v>1568</v>
      </c>
      <c r="F901" s="451" t="s">
        <v>2076</v>
      </c>
      <c r="G901" s="452" t="s">
        <v>1436</v>
      </c>
      <c r="H901" s="453">
        <v>500</v>
      </c>
      <c r="I901" s="452" t="s">
        <v>1627</v>
      </c>
      <c r="J901" s="455"/>
      <c r="K901" s="452" t="s">
        <v>1533</v>
      </c>
      <c r="L901" s="452" t="s">
        <v>1439</v>
      </c>
      <c r="M901" s="452" t="s">
        <v>1452</v>
      </c>
      <c r="N901" s="454">
        <v>44496</v>
      </c>
      <c r="O901" s="452" t="s">
        <v>1534</v>
      </c>
      <c r="P901" s="454">
        <v>44497</v>
      </c>
    </row>
    <row r="902" spans="1:16" ht="21" x14ac:dyDescent="0.2">
      <c r="A902" s="451" t="s">
        <v>2178</v>
      </c>
      <c r="B902" s="451" t="s">
        <v>1708</v>
      </c>
      <c r="C902" s="451" t="s">
        <v>1432</v>
      </c>
      <c r="D902" s="451" t="s">
        <v>1531</v>
      </c>
      <c r="E902" s="451" t="s">
        <v>1628</v>
      </c>
      <c r="F902" s="451" t="s">
        <v>2076</v>
      </c>
      <c r="G902" s="452" t="s">
        <v>1436</v>
      </c>
      <c r="H902" s="453">
        <v>354.38</v>
      </c>
      <c r="I902" s="452" t="s">
        <v>1629</v>
      </c>
      <c r="J902" s="455"/>
      <c r="K902" s="452" t="s">
        <v>1533</v>
      </c>
      <c r="L902" s="452" t="s">
        <v>1439</v>
      </c>
      <c r="M902" s="452" t="s">
        <v>1452</v>
      </c>
      <c r="N902" s="454">
        <v>44496</v>
      </c>
      <c r="O902" s="452" t="s">
        <v>1534</v>
      </c>
      <c r="P902" s="454">
        <v>44497</v>
      </c>
    </row>
    <row r="903" spans="1:16" x14ac:dyDescent="0.2">
      <c r="A903" s="451" t="s">
        <v>2178</v>
      </c>
      <c r="B903" s="451" t="s">
        <v>1575</v>
      </c>
      <c r="C903" s="451" t="s">
        <v>1432</v>
      </c>
      <c r="D903" s="451" t="s">
        <v>1507</v>
      </c>
      <c r="E903" s="451" t="s">
        <v>1442</v>
      </c>
      <c r="F903" s="451" t="s">
        <v>2185</v>
      </c>
      <c r="G903" s="452" t="s">
        <v>1436</v>
      </c>
      <c r="H903" s="453">
        <v>5604</v>
      </c>
      <c r="I903" s="452" t="s">
        <v>1712</v>
      </c>
      <c r="J903" s="452" t="s">
        <v>1438</v>
      </c>
      <c r="K903" s="452" t="s">
        <v>1438</v>
      </c>
      <c r="L903" s="452" t="s">
        <v>1439</v>
      </c>
      <c r="M903" s="452" t="s">
        <v>1440</v>
      </c>
      <c r="N903" s="454">
        <v>44399</v>
      </c>
      <c r="O903" s="452" t="s">
        <v>1440</v>
      </c>
      <c r="P903" s="454">
        <v>44468</v>
      </c>
    </row>
    <row r="904" spans="1:16" ht="21" x14ac:dyDescent="0.2">
      <c r="A904" s="451" t="s">
        <v>2178</v>
      </c>
      <c r="B904" s="451" t="s">
        <v>1575</v>
      </c>
      <c r="C904" s="451" t="s">
        <v>1432</v>
      </c>
      <c r="D904" s="451" t="s">
        <v>1448</v>
      </c>
      <c r="E904" s="451" t="s">
        <v>1460</v>
      </c>
      <c r="F904" s="451" t="s">
        <v>2076</v>
      </c>
      <c r="G904" s="452" t="s">
        <v>1436</v>
      </c>
      <c r="H904" s="453">
        <v>4483</v>
      </c>
      <c r="I904" s="452" t="s">
        <v>1462</v>
      </c>
      <c r="J904" s="455"/>
      <c r="K904" s="452" t="s">
        <v>1533</v>
      </c>
      <c r="L904" s="452" t="s">
        <v>1439</v>
      </c>
      <c r="M904" s="452" t="s">
        <v>1452</v>
      </c>
      <c r="N904" s="454">
        <v>44550</v>
      </c>
      <c r="O904" s="452" t="s">
        <v>1453</v>
      </c>
      <c r="P904" s="454">
        <v>44553</v>
      </c>
    </row>
    <row r="905" spans="1:16" x14ac:dyDescent="0.2">
      <c r="A905" s="451" t="s">
        <v>2178</v>
      </c>
      <c r="B905" s="451" t="s">
        <v>1713</v>
      </c>
      <c r="C905" s="451" t="s">
        <v>1432</v>
      </c>
      <c r="D905" s="451" t="s">
        <v>1466</v>
      </c>
      <c r="E905" s="451" t="s">
        <v>1434</v>
      </c>
      <c r="F905" s="451" t="s">
        <v>2186</v>
      </c>
      <c r="G905" s="452" t="s">
        <v>1436</v>
      </c>
      <c r="H905" s="453">
        <v>7408</v>
      </c>
      <c r="I905" s="452" t="s">
        <v>1676</v>
      </c>
      <c r="J905" s="452" t="s">
        <v>1438</v>
      </c>
      <c r="K905" s="452" t="s">
        <v>1438</v>
      </c>
      <c r="L905" s="452" t="s">
        <v>1439</v>
      </c>
      <c r="M905" s="452" t="s">
        <v>1440</v>
      </c>
      <c r="N905" s="454">
        <v>44330</v>
      </c>
      <c r="O905" s="452" t="s">
        <v>1440</v>
      </c>
      <c r="P905" s="454">
        <v>44468</v>
      </c>
    </row>
    <row r="906" spans="1:16" x14ac:dyDescent="0.2">
      <c r="A906" s="451" t="s">
        <v>2178</v>
      </c>
      <c r="B906" s="451" t="s">
        <v>1713</v>
      </c>
      <c r="C906" s="451" t="s">
        <v>1432</v>
      </c>
      <c r="D906" s="451" t="s">
        <v>1507</v>
      </c>
      <c r="E906" s="451" t="s">
        <v>1442</v>
      </c>
      <c r="F906" s="451" t="s">
        <v>2187</v>
      </c>
      <c r="G906" s="452" t="s">
        <v>1436</v>
      </c>
      <c r="H906" s="453">
        <v>36273</v>
      </c>
      <c r="I906" s="452" t="s">
        <v>1640</v>
      </c>
      <c r="J906" s="452" t="s">
        <v>1438</v>
      </c>
      <c r="K906" s="452" t="s">
        <v>1438</v>
      </c>
      <c r="L906" s="452" t="s">
        <v>1439</v>
      </c>
      <c r="M906" s="452" t="s">
        <v>1440</v>
      </c>
      <c r="N906" s="454">
        <v>44384</v>
      </c>
      <c r="O906" s="452" t="s">
        <v>1440</v>
      </c>
      <c r="P906" s="454">
        <v>44468</v>
      </c>
    </row>
    <row r="907" spans="1:16" ht="21" x14ac:dyDescent="0.2">
      <c r="A907" s="451" t="s">
        <v>2178</v>
      </c>
      <c r="B907" s="451" t="s">
        <v>1713</v>
      </c>
      <c r="C907" s="451" t="s">
        <v>1432</v>
      </c>
      <c r="D907" s="451" t="s">
        <v>1540</v>
      </c>
      <c r="E907" s="451" t="s">
        <v>1677</v>
      </c>
      <c r="F907" s="451" t="s">
        <v>2103</v>
      </c>
      <c r="G907" s="452" t="s">
        <v>1436</v>
      </c>
      <c r="H907" s="453">
        <v>10372</v>
      </c>
      <c r="I907" s="452" t="s">
        <v>1678</v>
      </c>
      <c r="J907" s="455"/>
      <c r="K907" s="452" t="s">
        <v>1533</v>
      </c>
      <c r="L907" s="452" t="s">
        <v>1439</v>
      </c>
      <c r="M907" s="452" t="s">
        <v>1452</v>
      </c>
      <c r="N907" s="454">
        <v>44525</v>
      </c>
      <c r="O907" s="452" t="s">
        <v>1534</v>
      </c>
      <c r="P907" s="454">
        <v>44525</v>
      </c>
    </row>
    <row r="908" spans="1:16" x14ac:dyDescent="0.2">
      <c r="A908" s="451" t="s">
        <v>2178</v>
      </c>
      <c r="B908" s="451" t="s">
        <v>1717</v>
      </c>
      <c r="C908" s="451" t="s">
        <v>1432</v>
      </c>
      <c r="D908" s="451" t="s">
        <v>1433</v>
      </c>
      <c r="E908" s="451" t="s">
        <v>1434</v>
      </c>
      <c r="F908" s="451" t="s">
        <v>2188</v>
      </c>
      <c r="G908" s="452" t="s">
        <v>1436</v>
      </c>
      <c r="H908" s="453">
        <v>75289</v>
      </c>
      <c r="I908" s="452" t="s">
        <v>1654</v>
      </c>
      <c r="J908" s="452" t="s">
        <v>1438</v>
      </c>
      <c r="K908" s="452" t="s">
        <v>1438</v>
      </c>
      <c r="L908" s="452" t="s">
        <v>1439</v>
      </c>
      <c r="M908" s="452" t="s">
        <v>1440</v>
      </c>
      <c r="N908" s="454">
        <v>44312</v>
      </c>
      <c r="O908" s="452" t="s">
        <v>1440</v>
      </c>
      <c r="P908" s="454">
        <v>44468</v>
      </c>
    </row>
    <row r="909" spans="1:16" ht="21" x14ac:dyDescent="0.2">
      <c r="A909" s="451" t="s">
        <v>2189</v>
      </c>
      <c r="B909" s="451" t="s">
        <v>1463</v>
      </c>
      <c r="C909" s="451" t="s">
        <v>1432</v>
      </c>
      <c r="D909" s="451" t="s">
        <v>1433</v>
      </c>
      <c r="E909" s="451" t="s">
        <v>1434</v>
      </c>
      <c r="F909" s="451" t="s">
        <v>2190</v>
      </c>
      <c r="G909" s="452" t="s">
        <v>1436</v>
      </c>
      <c r="H909" s="453">
        <v>693035</v>
      </c>
      <c r="I909" s="452" t="s">
        <v>1650</v>
      </c>
      <c r="J909" s="452" t="s">
        <v>1438</v>
      </c>
      <c r="K909" s="452" t="s">
        <v>1438</v>
      </c>
      <c r="L909" s="452" t="s">
        <v>1439</v>
      </c>
      <c r="M909" s="452" t="s">
        <v>1440</v>
      </c>
      <c r="N909" s="454">
        <v>44309</v>
      </c>
      <c r="O909" s="452" t="s">
        <v>1440</v>
      </c>
      <c r="P909" s="454">
        <v>44468</v>
      </c>
    </row>
    <row r="910" spans="1:16" x14ac:dyDescent="0.2">
      <c r="A910" s="451" t="s">
        <v>2189</v>
      </c>
      <c r="B910" s="451" t="s">
        <v>1693</v>
      </c>
      <c r="C910" s="451" t="s">
        <v>1432</v>
      </c>
      <c r="D910" s="451" t="s">
        <v>1433</v>
      </c>
      <c r="E910" s="451" t="s">
        <v>1434</v>
      </c>
      <c r="F910" s="451" t="s">
        <v>2173</v>
      </c>
      <c r="G910" s="452" t="s">
        <v>1436</v>
      </c>
      <c r="H910" s="453">
        <v>16465</v>
      </c>
      <c r="I910" s="452" t="s">
        <v>1648</v>
      </c>
      <c r="J910" s="452" t="s">
        <v>1438</v>
      </c>
      <c r="K910" s="452" t="s">
        <v>1438</v>
      </c>
      <c r="L910" s="452" t="s">
        <v>1439</v>
      </c>
      <c r="M910" s="452" t="s">
        <v>1440</v>
      </c>
      <c r="N910" s="454">
        <v>44309</v>
      </c>
      <c r="O910" s="452" t="s">
        <v>1440</v>
      </c>
      <c r="P910" s="454">
        <v>44468</v>
      </c>
    </row>
    <row r="911" spans="1:16" x14ac:dyDescent="0.2">
      <c r="A911" s="451" t="s">
        <v>2189</v>
      </c>
      <c r="B911" s="451" t="s">
        <v>1695</v>
      </c>
      <c r="C911" s="451" t="s">
        <v>1432</v>
      </c>
      <c r="D911" s="451" t="s">
        <v>1466</v>
      </c>
      <c r="E911" s="451" t="s">
        <v>1434</v>
      </c>
      <c r="F911" s="451" t="s">
        <v>2191</v>
      </c>
      <c r="G911" s="452" t="s">
        <v>1436</v>
      </c>
      <c r="H911" s="453">
        <v>9577</v>
      </c>
      <c r="I911" s="452" t="s">
        <v>1655</v>
      </c>
      <c r="J911" s="452" t="s">
        <v>1438</v>
      </c>
      <c r="K911" s="452" t="s">
        <v>1438</v>
      </c>
      <c r="L911" s="452" t="s">
        <v>1439</v>
      </c>
      <c r="M911" s="452" t="s">
        <v>1440</v>
      </c>
      <c r="N911" s="454">
        <v>44341</v>
      </c>
      <c r="O911" s="452" t="s">
        <v>1440</v>
      </c>
      <c r="P911" s="454">
        <v>44468</v>
      </c>
    </row>
    <row r="912" spans="1:16" x14ac:dyDescent="0.2">
      <c r="A912" s="451" t="s">
        <v>2189</v>
      </c>
      <c r="B912" s="451" t="s">
        <v>1697</v>
      </c>
      <c r="C912" s="451" t="s">
        <v>1432</v>
      </c>
      <c r="D912" s="451" t="s">
        <v>1433</v>
      </c>
      <c r="E912" s="451" t="s">
        <v>1434</v>
      </c>
      <c r="F912" s="451" t="s">
        <v>1825</v>
      </c>
      <c r="G912" s="452" t="s">
        <v>1436</v>
      </c>
      <c r="H912" s="453">
        <v>28375</v>
      </c>
      <c r="I912" s="452" t="s">
        <v>1670</v>
      </c>
      <c r="J912" s="452" t="s">
        <v>1438</v>
      </c>
      <c r="K912" s="452" t="s">
        <v>1438</v>
      </c>
      <c r="L912" s="452" t="s">
        <v>1439</v>
      </c>
      <c r="M912" s="452" t="s">
        <v>1440</v>
      </c>
      <c r="N912" s="454">
        <v>44309</v>
      </c>
      <c r="O912" s="452" t="s">
        <v>1440</v>
      </c>
      <c r="P912" s="454">
        <v>44468</v>
      </c>
    </row>
    <row r="913" spans="1:16" x14ac:dyDescent="0.2">
      <c r="A913" s="451" t="s">
        <v>2189</v>
      </c>
      <c r="B913" s="451" t="s">
        <v>1697</v>
      </c>
      <c r="C913" s="451" t="s">
        <v>1432</v>
      </c>
      <c r="D913" s="451" t="s">
        <v>1466</v>
      </c>
      <c r="E913" s="451" t="s">
        <v>1442</v>
      </c>
      <c r="F913" s="451" t="s">
        <v>2136</v>
      </c>
      <c r="G913" s="452" t="s">
        <v>1436</v>
      </c>
      <c r="H913" s="453">
        <v>3125</v>
      </c>
      <c r="I913" s="452" t="s">
        <v>1488</v>
      </c>
      <c r="J913" s="452" t="s">
        <v>1438</v>
      </c>
      <c r="K913" s="452" t="s">
        <v>1438</v>
      </c>
      <c r="L913" s="452" t="s">
        <v>1439</v>
      </c>
      <c r="M913" s="452" t="s">
        <v>1440</v>
      </c>
      <c r="N913" s="454">
        <v>44342</v>
      </c>
      <c r="O913" s="452" t="s">
        <v>1440</v>
      </c>
      <c r="P913" s="454">
        <v>44468</v>
      </c>
    </row>
    <row r="914" spans="1:16" ht="21" x14ac:dyDescent="0.2">
      <c r="A914" s="451" t="s">
        <v>2189</v>
      </c>
      <c r="B914" s="451" t="s">
        <v>1703</v>
      </c>
      <c r="C914" s="451" t="s">
        <v>1432</v>
      </c>
      <c r="D914" s="451" t="s">
        <v>1491</v>
      </c>
      <c r="E914" s="451" t="s">
        <v>1434</v>
      </c>
      <c r="F914" s="451" t="s">
        <v>2192</v>
      </c>
      <c r="G914" s="452" t="s">
        <v>1436</v>
      </c>
      <c r="H914" s="453">
        <v>809</v>
      </c>
      <c r="I914" s="452" t="s">
        <v>1609</v>
      </c>
      <c r="J914" s="452" t="s">
        <v>1438</v>
      </c>
      <c r="K914" s="452" t="s">
        <v>1438</v>
      </c>
      <c r="L914" s="452" t="s">
        <v>1439</v>
      </c>
      <c r="M914" s="452" t="s">
        <v>1440</v>
      </c>
      <c r="N914" s="454">
        <v>44370</v>
      </c>
      <c r="O914" s="452" t="s">
        <v>1440</v>
      </c>
      <c r="P914" s="454">
        <v>44468</v>
      </c>
    </row>
    <row r="915" spans="1:16" ht="21" x14ac:dyDescent="0.2">
      <c r="A915" s="451" t="s">
        <v>2189</v>
      </c>
      <c r="B915" s="451" t="s">
        <v>1703</v>
      </c>
      <c r="C915" s="451" t="s">
        <v>1432</v>
      </c>
      <c r="D915" s="451" t="s">
        <v>1491</v>
      </c>
      <c r="E915" s="451" t="s">
        <v>1434</v>
      </c>
      <c r="F915" s="451" t="s">
        <v>2193</v>
      </c>
      <c r="G915" s="452" t="s">
        <v>1436</v>
      </c>
      <c r="H915" s="453">
        <v>6060</v>
      </c>
      <c r="I915" s="452" t="s">
        <v>1613</v>
      </c>
      <c r="J915" s="452" t="s">
        <v>1438</v>
      </c>
      <c r="K915" s="452" t="s">
        <v>1438</v>
      </c>
      <c r="L915" s="452" t="s">
        <v>1439</v>
      </c>
      <c r="M915" s="452" t="s">
        <v>1440</v>
      </c>
      <c r="N915" s="454">
        <v>44370</v>
      </c>
      <c r="O915" s="452" t="s">
        <v>1440</v>
      </c>
      <c r="P915" s="454">
        <v>44468</v>
      </c>
    </row>
    <row r="916" spans="1:16" ht="21" x14ac:dyDescent="0.2">
      <c r="A916" s="451" t="s">
        <v>2189</v>
      </c>
      <c r="B916" s="451" t="s">
        <v>1703</v>
      </c>
      <c r="C916" s="451" t="s">
        <v>1432</v>
      </c>
      <c r="D916" s="451" t="s">
        <v>1507</v>
      </c>
      <c r="E916" s="451" t="s">
        <v>1442</v>
      </c>
      <c r="F916" s="451" t="s">
        <v>2194</v>
      </c>
      <c r="G916" s="452" t="s">
        <v>1436</v>
      </c>
      <c r="H916" s="453">
        <v>-6060</v>
      </c>
      <c r="I916" s="452" t="s">
        <v>1707</v>
      </c>
      <c r="J916" s="452" t="s">
        <v>1438</v>
      </c>
      <c r="K916" s="452" t="s">
        <v>1438</v>
      </c>
      <c r="L916" s="452" t="s">
        <v>1439</v>
      </c>
      <c r="M916" s="452" t="s">
        <v>1440</v>
      </c>
      <c r="N916" s="454">
        <v>44384</v>
      </c>
      <c r="O916" s="452" t="s">
        <v>1440</v>
      </c>
      <c r="P916" s="454">
        <v>44468</v>
      </c>
    </row>
    <row r="917" spans="1:16" ht="21" x14ac:dyDescent="0.2">
      <c r="A917" s="451" t="s">
        <v>2189</v>
      </c>
      <c r="B917" s="451" t="s">
        <v>1758</v>
      </c>
      <c r="C917" s="451" t="s">
        <v>1432</v>
      </c>
      <c r="D917" s="451" t="s">
        <v>1448</v>
      </c>
      <c r="E917" s="451" t="s">
        <v>1570</v>
      </c>
      <c r="F917" s="451" t="s">
        <v>1865</v>
      </c>
      <c r="G917" s="452" t="s">
        <v>1436</v>
      </c>
      <c r="H917" s="453">
        <v>7481</v>
      </c>
      <c r="I917" s="452" t="s">
        <v>1572</v>
      </c>
      <c r="J917" s="455"/>
      <c r="K917" s="452" t="s">
        <v>1533</v>
      </c>
      <c r="L917" s="452" t="s">
        <v>1439</v>
      </c>
      <c r="M917" s="452" t="s">
        <v>1452</v>
      </c>
      <c r="N917" s="454">
        <v>44554</v>
      </c>
      <c r="O917" s="452" t="s">
        <v>1534</v>
      </c>
      <c r="P917" s="454">
        <v>44560</v>
      </c>
    </row>
    <row r="918" spans="1:16" x14ac:dyDescent="0.2">
      <c r="A918" s="451" t="s">
        <v>2189</v>
      </c>
      <c r="B918" s="451" t="s">
        <v>1708</v>
      </c>
      <c r="C918" s="451" t="s">
        <v>1432</v>
      </c>
      <c r="D918" s="451" t="s">
        <v>1507</v>
      </c>
      <c r="E918" s="451" t="s">
        <v>1434</v>
      </c>
      <c r="F918" s="451" t="s">
        <v>1517</v>
      </c>
      <c r="G918" s="452" t="s">
        <v>1436</v>
      </c>
      <c r="H918" s="453">
        <v>6060</v>
      </c>
      <c r="I918" s="452" t="s">
        <v>1707</v>
      </c>
      <c r="J918" s="452" t="s">
        <v>1438</v>
      </c>
      <c r="K918" s="452" t="s">
        <v>1438</v>
      </c>
      <c r="L918" s="452" t="s">
        <v>1439</v>
      </c>
      <c r="M918" s="452" t="s">
        <v>1440</v>
      </c>
      <c r="N918" s="454">
        <v>44384</v>
      </c>
      <c r="O918" s="452" t="s">
        <v>1440</v>
      </c>
      <c r="P918" s="454">
        <v>44468</v>
      </c>
    </row>
    <row r="919" spans="1:16" ht="21" x14ac:dyDescent="0.2">
      <c r="A919" s="451" t="s">
        <v>2189</v>
      </c>
      <c r="B919" s="451" t="s">
        <v>1708</v>
      </c>
      <c r="C919" s="451" t="s">
        <v>1432</v>
      </c>
      <c r="D919" s="451" t="s">
        <v>1531</v>
      </c>
      <c r="E919" s="451" t="s">
        <v>1568</v>
      </c>
      <c r="F919" s="451" t="s">
        <v>2166</v>
      </c>
      <c r="G919" s="452" t="s">
        <v>1436</v>
      </c>
      <c r="H919" s="453">
        <v>500</v>
      </c>
      <c r="I919" s="452" t="s">
        <v>1627</v>
      </c>
      <c r="J919" s="455"/>
      <c r="K919" s="452" t="s">
        <v>1533</v>
      </c>
      <c r="L919" s="452" t="s">
        <v>1439</v>
      </c>
      <c r="M919" s="452" t="s">
        <v>1452</v>
      </c>
      <c r="N919" s="454">
        <v>44496</v>
      </c>
      <c r="O919" s="452" t="s">
        <v>1534</v>
      </c>
      <c r="P919" s="454">
        <v>44497</v>
      </c>
    </row>
    <row r="920" spans="1:16" ht="21" x14ac:dyDescent="0.2">
      <c r="A920" s="451" t="s">
        <v>2189</v>
      </c>
      <c r="B920" s="451" t="s">
        <v>1708</v>
      </c>
      <c r="C920" s="451" t="s">
        <v>1432</v>
      </c>
      <c r="D920" s="451" t="s">
        <v>1531</v>
      </c>
      <c r="E920" s="451" t="s">
        <v>1628</v>
      </c>
      <c r="F920" s="451" t="s">
        <v>2166</v>
      </c>
      <c r="G920" s="452" t="s">
        <v>1436</v>
      </c>
      <c r="H920" s="453">
        <v>354.38</v>
      </c>
      <c r="I920" s="452" t="s">
        <v>1629</v>
      </c>
      <c r="J920" s="455"/>
      <c r="K920" s="452" t="s">
        <v>1533</v>
      </c>
      <c r="L920" s="452" t="s">
        <v>1439</v>
      </c>
      <c r="M920" s="452" t="s">
        <v>1452</v>
      </c>
      <c r="N920" s="454">
        <v>44496</v>
      </c>
      <c r="O920" s="452" t="s">
        <v>1534</v>
      </c>
      <c r="P920" s="454">
        <v>44497</v>
      </c>
    </row>
    <row r="921" spans="1:16" ht="21" x14ac:dyDescent="0.2">
      <c r="A921" s="451" t="s">
        <v>2189</v>
      </c>
      <c r="B921" s="451" t="s">
        <v>1708</v>
      </c>
      <c r="C921" s="451" t="s">
        <v>1432</v>
      </c>
      <c r="D921" s="451" t="s">
        <v>1540</v>
      </c>
      <c r="E921" s="451" t="s">
        <v>1630</v>
      </c>
      <c r="F921" s="451" t="s">
        <v>1467</v>
      </c>
      <c r="G921" s="452" t="s">
        <v>1436</v>
      </c>
      <c r="H921" s="453">
        <v>1500</v>
      </c>
      <c r="I921" s="452" t="s">
        <v>1631</v>
      </c>
      <c r="J921" s="455"/>
      <c r="K921" s="452" t="s">
        <v>1533</v>
      </c>
      <c r="L921" s="452" t="s">
        <v>1439</v>
      </c>
      <c r="M921" s="452" t="s">
        <v>1452</v>
      </c>
      <c r="N921" s="454">
        <v>44525</v>
      </c>
      <c r="O921" s="452" t="s">
        <v>1534</v>
      </c>
      <c r="P921" s="454">
        <v>44525</v>
      </c>
    </row>
    <row r="922" spans="1:16" x14ac:dyDescent="0.2">
      <c r="A922" s="451" t="s">
        <v>2189</v>
      </c>
      <c r="B922" s="451" t="s">
        <v>1575</v>
      </c>
      <c r="C922" s="451" t="s">
        <v>1432</v>
      </c>
      <c r="D922" s="451" t="s">
        <v>1507</v>
      </c>
      <c r="E922" s="451" t="s">
        <v>1442</v>
      </c>
      <c r="F922" s="451" t="s">
        <v>2195</v>
      </c>
      <c r="G922" s="452" t="s">
        <v>1436</v>
      </c>
      <c r="H922" s="453">
        <v>6438</v>
      </c>
      <c r="I922" s="452" t="s">
        <v>1712</v>
      </c>
      <c r="J922" s="452" t="s">
        <v>1438</v>
      </c>
      <c r="K922" s="452" t="s">
        <v>1438</v>
      </c>
      <c r="L922" s="452" t="s">
        <v>1439</v>
      </c>
      <c r="M922" s="452" t="s">
        <v>1440</v>
      </c>
      <c r="N922" s="454">
        <v>44399</v>
      </c>
      <c r="O922" s="452" t="s">
        <v>1440</v>
      </c>
      <c r="P922" s="454">
        <v>44468</v>
      </c>
    </row>
    <row r="923" spans="1:16" ht="21" x14ac:dyDescent="0.2">
      <c r="A923" s="451" t="s">
        <v>2189</v>
      </c>
      <c r="B923" s="451" t="s">
        <v>1575</v>
      </c>
      <c r="C923" s="451" t="s">
        <v>1432</v>
      </c>
      <c r="D923" s="451" t="s">
        <v>1448</v>
      </c>
      <c r="E923" s="451" t="s">
        <v>1460</v>
      </c>
      <c r="F923" s="451" t="s">
        <v>2166</v>
      </c>
      <c r="G923" s="452" t="s">
        <v>1436</v>
      </c>
      <c r="H923" s="453">
        <v>5150</v>
      </c>
      <c r="I923" s="452" t="s">
        <v>1462</v>
      </c>
      <c r="J923" s="455"/>
      <c r="K923" s="452" t="s">
        <v>1533</v>
      </c>
      <c r="L923" s="452" t="s">
        <v>1439</v>
      </c>
      <c r="M923" s="452" t="s">
        <v>1452</v>
      </c>
      <c r="N923" s="454">
        <v>44550</v>
      </c>
      <c r="O923" s="452" t="s">
        <v>1453</v>
      </c>
      <c r="P923" s="454">
        <v>44553</v>
      </c>
    </row>
    <row r="924" spans="1:16" x14ac:dyDescent="0.2">
      <c r="A924" s="451" t="s">
        <v>2189</v>
      </c>
      <c r="B924" s="451" t="s">
        <v>1713</v>
      </c>
      <c r="C924" s="451" t="s">
        <v>1432</v>
      </c>
      <c r="D924" s="451" t="s">
        <v>1466</v>
      </c>
      <c r="E924" s="451" t="s">
        <v>1442</v>
      </c>
      <c r="F924" s="451" t="s">
        <v>2196</v>
      </c>
      <c r="G924" s="452" t="s">
        <v>1436</v>
      </c>
      <c r="H924" s="453">
        <v>7337</v>
      </c>
      <c r="I924" s="452" t="s">
        <v>1676</v>
      </c>
      <c r="J924" s="452" t="s">
        <v>1438</v>
      </c>
      <c r="K924" s="452" t="s">
        <v>1438</v>
      </c>
      <c r="L924" s="452" t="s">
        <v>1439</v>
      </c>
      <c r="M924" s="452" t="s">
        <v>1440</v>
      </c>
      <c r="N924" s="454">
        <v>44330</v>
      </c>
      <c r="O924" s="452" t="s">
        <v>1440</v>
      </c>
      <c r="P924" s="454">
        <v>44468</v>
      </c>
    </row>
    <row r="925" spans="1:16" x14ac:dyDescent="0.2">
      <c r="A925" s="451" t="s">
        <v>2189</v>
      </c>
      <c r="B925" s="451" t="s">
        <v>1713</v>
      </c>
      <c r="C925" s="451" t="s">
        <v>1432</v>
      </c>
      <c r="D925" s="451" t="s">
        <v>1507</v>
      </c>
      <c r="E925" s="451" t="s">
        <v>1442</v>
      </c>
      <c r="F925" s="451" t="s">
        <v>2197</v>
      </c>
      <c r="G925" s="452" t="s">
        <v>1436</v>
      </c>
      <c r="H925" s="453">
        <v>24138</v>
      </c>
      <c r="I925" s="452" t="s">
        <v>1640</v>
      </c>
      <c r="J925" s="452" t="s">
        <v>1438</v>
      </c>
      <c r="K925" s="452" t="s">
        <v>1438</v>
      </c>
      <c r="L925" s="452" t="s">
        <v>1439</v>
      </c>
      <c r="M925" s="452" t="s">
        <v>1440</v>
      </c>
      <c r="N925" s="454">
        <v>44384</v>
      </c>
      <c r="O925" s="452" t="s">
        <v>1440</v>
      </c>
      <c r="P925" s="454">
        <v>44468</v>
      </c>
    </row>
    <row r="926" spans="1:16" ht="21" x14ac:dyDescent="0.2">
      <c r="A926" s="451" t="s">
        <v>2189</v>
      </c>
      <c r="B926" s="451" t="s">
        <v>1713</v>
      </c>
      <c r="C926" s="451" t="s">
        <v>1432</v>
      </c>
      <c r="D926" s="451" t="s">
        <v>1540</v>
      </c>
      <c r="E926" s="451" t="s">
        <v>1677</v>
      </c>
      <c r="F926" s="451" t="s">
        <v>2081</v>
      </c>
      <c r="G926" s="452" t="s">
        <v>1436</v>
      </c>
      <c r="H926" s="453">
        <v>10278</v>
      </c>
      <c r="I926" s="452" t="s">
        <v>1678</v>
      </c>
      <c r="J926" s="455"/>
      <c r="K926" s="452" t="s">
        <v>1533</v>
      </c>
      <c r="L926" s="452" t="s">
        <v>1439</v>
      </c>
      <c r="M926" s="452" t="s">
        <v>1452</v>
      </c>
      <c r="N926" s="454">
        <v>44525</v>
      </c>
      <c r="O926" s="452" t="s">
        <v>1534</v>
      </c>
      <c r="P926" s="454">
        <v>44525</v>
      </c>
    </row>
    <row r="927" spans="1:16" x14ac:dyDescent="0.2">
      <c r="A927" s="451" t="s">
        <v>2189</v>
      </c>
      <c r="B927" s="451" t="s">
        <v>1717</v>
      </c>
      <c r="C927" s="451" t="s">
        <v>1432</v>
      </c>
      <c r="D927" s="451" t="s">
        <v>1433</v>
      </c>
      <c r="E927" s="451" t="s">
        <v>1434</v>
      </c>
      <c r="F927" s="451" t="s">
        <v>2198</v>
      </c>
      <c r="G927" s="452" t="s">
        <v>1436</v>
      </c>
      <c r="H927" s="453">
        <v>64965</v>
      </c>
      <c r="I927" s="452" t="s">
        <v>1654</v>
      </c>
      <c r="J927" s="452" t="s">
        <v>1438</v>
      </c>
      <c r="K927" s="452" t="s">
        <v>1438</v>
      </c>
      <c r="L927" s="452" t="s">
        <v>1439</v>
      </c>
      <c r="M927" s="452" t="s">
        <v>1440</v>
      </c>
      <c r="N927" s="454">
        <v>44312</v>
      </c>
      <c r="O927" s="452" t="s">
        <v>1440</v>
      </c>
      <c r="P927" s="454">
        <v>44468</v>
      </c>
    </row>
    <row r="928" spans="1:16" ht="21" x14ac:dyDescent="0.2">
      <c r="A928" s="451" t="s">
        <v>2199</v>
      </c>
      <c r="B928" s="451" t="s">
        <v>1463</v>
      </c>
      <c r="C928" s="451" t="s">
        <v>1432</v>
      </c>
      <c r="D928" s="451" t="s">
        <v>1433</v>
      </c>
      <c r="E928" s="451" t="s">
        <v>1434</v>
      </c>
      <c r="F928" s="451" t="s">
        <v>1762</v>
      </c>
      <c r="G928" s="452" t="s">
        <v>1436</v>
      </c>
      <c r="H928" s="453">
        <v>1949791</v>
      </c>
      <c r="I928" s="452" t="s">
        <v>1650</v>
      </c>
      <c r="J928" s="452" t="s">
        <v>1438</v>
      </c>
      <c r="K928" s="452" t="s">
        <v>1438</v>
      </c>
      <c r="L928" s="452" t="s">
        <v>1439</v>
      </c>
      <c r="M928" s="452" t="s">
        <v>1440</v>
      </c>
      <c r="N928" s="454">
        <v>44309</v>
      </c>
      <c r="O928" s="452" t="s">
        <v>1440</v>
      </c>
      <c r="P928" s="454">
        <v>44468</v>
      </c>
    </row>
    <row r="929" spans="1:16" x14ac:dyDescent="0.2">
      <c r="A929" s="451" t="s">
        <v>2199</v>
      </c>
      <c r="B929" s="451" t="s">
        <v>1693</v>
      </c>
      <c r="C929" s="451" t="s">
        <v>1432</v>
      </c>
      <c r="D929" s="451" t="s">
        <v>1433</v>
      </c>
      <c r="E929" s="451" t="s">
        <v>1434</v>
      </c>
      <c r="F929" s="451" t="s">
        <v>2200</v>
      </c>
      <c r="G929" s="452" t="s">
        <v>1436</v>
      </c>
      <c r="H929" s="453">
        <v>41756</v>
      </c>
      <c r="I929" s="452" t="s">
        <v>1648</v>
      </c>
      <c r="J929" s="452" t="s">
        <v>1438</v>
      </c>
      <c r="K929" s="452" t="s">
        <v>1438</v>
      </c>
      <c r="L929" s="452" t="s">
        <v>1439</v>
      </c>
      <c r="M929" s="452" t="s">
        <v>1440</v>
      </c>
      <c r="N929" s="454">
        <v>44309</v>
      </c>
      <c r="O929" s="452" t="s">
        <v>1440</v>
      </c>
      <c r="P929" s="454">
        <v>44468</v>
      </c>
    </row>
    <row r="930" spans="1:16" x14ac:dyDescent="0.2">
      <c r="A930" s="451" t="s">
        <v>2199</v>
      </c>
      <c r="B930" s="451" t="s">
        <v>1695</v>
      </c>
      <c r="C930" s="451" t="s">
        <v>1432</v>
      </c>
      <c r="D930" s="451" t="s">
        <v>1466</v>
      </c>
      <c r="E930" s="451" t="s">
        <v>1434</v>
      </c>
      <c r="F930" s="451" t="s">
        <v>2027</v>
      </c>
      <c r="G930" s="452" t="s">
        <v>1436</v>
      </c>
      <c r="H930" s="453">
        <v>499514.56</v>
      </c>
      <c r="I930" s="452" t="s">
        <v>1655</v>
      </c>
      <c r="J930" s="452" t="s">
        <v>1438</v>
      </c>
      <c r="K930" s="452" t="s">
        <v>1438</v>
      </c>
      <c r="L930" s="452" t="s">
        <v>1439</v>
      </c>
      <c r="M930" s="452" t="s">
        <v>1440</v>
      </c>
      <c r="N930" s="454">
        <v>44341</v>
      </c>
      <c r="O930" s="452" t="s">
        <v>1440</v>
      </c>
      <c r="P930" s="454">
        <v>44468</v>
      </c>
    </row>
    <row r="931" spans="1:16" x14ac:dyDescent="0.2">
      <c r="A931" s="451" t="s">
        <v>2199</v>
      </c>
      <c r="B931" s="451" t="s">
        <v>1697</v>
      </c>
      <c r="C931" s="451" t="s">
        <v>1432</v>
      </c>
      <c r="D931" s="451" t="s">
        <v>1433</v>
      </c>
      <c r="E931" s="451" t="s">
        <v>1434</v>
      </c>
      <c r="F931" s="451" t="s">
        <v>2080</v>
      </c>
      <c r="G931" s="452" t="s">
        <v>1436</v>
      </c>
      <c r="H931" s="453">
        <v>22409</v>
      </c>
      <c r="I931" s="452" t="s">
        <v>1670</v>
      </c>
      <c r="J931" s="452" t="s">
        <v>1438</v>
      </c>
      <c r="K931" s="452" t="s">
        <v>1438</v>
      </c>
      <c r="L931" s="452" t="s">
        <v>1439</v>
      </c>
      <c r="M931" s="452" t="s">
        <v>1440</v>
      </c>
      <c r="N931" s="454">
        <v>44309</v>
      </c>
      <c r="O931" s="452" t="s">
        <v>1440</v>
      </c>
      <c r="P931" s="454">
        <v>44468</v>
      </c>
    </row>
    <row r="932" spans="1:16" x14ac:dyDescent="0.2">
      <c r="A932" s="451" t="s">
        <v>2199</v>
      </c>
      <c r="B932" s="451" t="s">
        <v>1697</v>
      </c>
      <c r="C932" s="451" t="s">
        <v>1432</v>
      </c>
      <c r="D932" s="451" t="s">
        <v>1466</v>
      </c>
      <c r="E932" s="451" t="s">
        <v>1434</v>
      </c>
      <c r="F932" s="451" t="s">
        <v>2059</v>
      </c>
      <c r="G932" s="452" t="s">
        <v>1436</v>
      </c>
      <c r="H932" s="453">
        <v>8761</v>
      </c>
      <c r="I932" s="452" t="s">
        <v>1488</v>
      </c>
      <c r="J932" s="452" t="s">
        <v>1438</v>
      </c>
      <c r="K932" s="452" t="s">
        <v>1438</v>
      </c>
      <c r="L932" s="452" t="s">
        <v>1439</v>
      </c>
      <c r="M932" s="452" t="s">
        <v>1440</v>
      </c>
      <c r="N932" s="454">
        <v>44342</v>
      </c>
      <c r="O932" s="452" t="s">
        <v>1440</v>
      </c>
      <c r="P932" s="454">
        <v>44468</v>
      </c>
    </row>
    <row r="933" spans="1:16" x14ac:dyDescent="0.2">
      <c r="A933" s="451" t="s">
        <v>2199</v>
      </c>
      <c r="B933" s="451" t="s">
        <v>1697</v>
      </c>
      <c r="C933" s="451" t="s">
        <v>1432</v>
      </c>
      <c r="D933" s="451" t="s">
        <v>1515</v>
      </c>
      <c r="E933" s="451" t="s">
        <v>1442</v>
      </c>
      <c r="F933" s="451" t="s">
        <v>2201</v>
      </c>
      <c r="G933" s="452" t="s">
        <v>1436</v>
      </c>
      <c r="H933" s="453">
        <v>1170</v>
      </c>
      <c r="I933" s="452" t="s">
        <v>1522</v>
      </c>
      <c r="J933" s="452" t="s">
        <v>1438</v>
      </c>
      <c r="K933" s="452" t="s">
        <v>1438</v>
      </c>
      <c r="L933" s="452" t="s">
        <v>1439</v>
      </c>
      <c r="M933" s="452" t="s">
        <v>1440</v>
      </c>
      <c r="N933" s="454">
        <v>44294</v>
      </c>
      <c r="O933" s="452" t="s">
        <v>1440</v>
      </c>
      <c r="P933" s="454">
        <v>44468</v>
      </c>
    </row>
    <row r="934" spans="1:16" x14ac:dyDescent="0.2">
      <c r="A934" s="451" t="s">
        <v>2199</v>
      </c>
      <c r="B934" s="451" t="s">
        <v>1697</v>
      </c>
      <c r="C934" s="451" t="s">
        <v>1432</v>
      </c>
      <c r="D934" s="451" t="s">
        <v>1448</v>
      </c>
      <c r="E934" s="451" t="s">
        <v>1544</v>
      </c>
      <c r="F934" s="451" t="s">
        <v>1752</v>
      </c>
      <c r="G934" s="452" t="s">
        <v>1436</v>
      </c>
      <c r="H934" s="453">
        <v>11363</v>
      </c>
      <c r="I934" s="452" t="s">
        <v>1564</v>
      </c>
      <c r="J934" s="455"/>
      <c r="K934" s="452" t="s">
        <v>1533</v>
      </c>
      <c r="L934" s="452" t="s">
        <v>1439</v>
      </c>
      <c r="M934" s="452" t="s">
        <v>1452</v>
      </c>
      <c r="N934" s="454">
        <v>44539</v>
      </c>
      <c r="O934" s="452" t="s">
        <v>1453</v>
      </c>
      <c r="P934" s="454">
        <v>44544</v>
      </c>
    </row>
    <row r="935" spans="1:16" ht="21" x14ac:dyDescent="0.2">
      <c r="A935" s="451" t="s">
        <v>2199</v>
      </c>
      <c r="B935" s="451" t="s">
        <v>1703</v>
      </c>
      <c r="C935" s="451" t="s">
        <v>1432</v>
      </c>
      <c r="D935" s="451" t="s">
        <v>1491</v>
      </c>
      <c r="E935" s="451" t="s">
        <v>1434</v>
      </c>
      <c r="F935" s="451" t="s">
        <v>1860</v>
      </c>
      <c r="G935" s="452" t="s">
        <v>1436</v>
      </c>
      <c r="H935" s="453">
        <v>16730</v>
      </c>
      <c r="I935" s="452" t="s">
        <v>1613</v>
      </c>
      <c r="J935" s="452" t="s">
        <v>1438</v>
      </c>
      <c r="K935" s="452" t="s">
        <v>1438</v>
      </c>
      <c r="L935" s="452" t="s">
        <v>1439</v>
      </c>
      <c r="M935" s="452" t="s">
        <v>1440</v>
      </c>
      <c r="N935" s="454">
        <v>44370</v>
      </c>
      <c r="O935" s="452" t="s">
        <v>1440</v>
      </c>
      <c r="P935" s="454">
        <v>44468</v>
      </c>
    </row>
    <row r="936" spans="1:16" ht="21" x14ac:dyDescent="0.2">
      <c r="A936" s="451" t="s">
        <v>2199</v>
      </c>
      <c r="B936" s="451" t="s">
        <v>1703</v>
      </c>
      <c r="C936" s="451" t="s">
        <v>1432</v>
      </c>
      <c r="D936" s="451" t="s">
        <v>1507</v>
      </c>
      <c r="E936" s="451" t="s">
        <v>1442</v>
      </c>
      <c r="F936" s="451" t="s">
        <v>1890</v>
      </c>
      <c r="G936" s="452" t="s">
        <v>1436</v>
      </c>
      <c r="H936" s="453">
        <v>-16730</v>
      </c>
      <c r="I936" s="452" t="s">
        <v>1707</v>
      </c>
      <c r="J936" s="452" t="s">
        <v>1438</v>
      </c>
      <c r="K936" s="452" t="s">
        <v>1438</v>
      </c>
      <c r="L936" s="452" t="s">
        <v>1439</v>
      </c>
      <c r="M936" s="452" t="s">
        <v>1440</v>
      </c>
      <c r="N936" s="454">
        <v>44384</v>
      </c>
      <c r="O936" s="452" t="s">
        <v>1440</v>
      </c>
      <c r="P936" s="454">
        <v>44468</v>
      </c>
    </row>
    <row r="937" spans="1:16" x14ac:dyDescent="0.2">
      <c r="A937" s="451" t="s">
        <v>2199</v>
      </c>
      <c r="B937" s="451" t="s">
        <v>1708</v>
      </c>
      <c r="C937" s="451" t="s">
        <v>1432</v>
      </c>
      <c r="D937" s="451" t="s">
        <v>1507</v>
      </c>
      <c r="E937" s="451" t="s">
        <v>1442</v>
      </c>
      <c r="F937" s="451" t="s">
        <v>1978</v>
      </c>
      <c r="G937" s="452" t="s">
        <v>1436</v>
      </c>
      <c r="H937" s="453">
        <v>16730</v>
      </c>
      <c r="I937" s="452" t="s">
        <v>1707</v>
      </c>
      <c r="J937" s="452" t="s">
        <v>1438</v>
      </c>
      <c r="K937" s="452" t="s">
        <v>1438</v>
      </c>
      <c r="L937" s="452" t="s">
        <v>1439</v>
      </c>
      <c r="M937" s="452" t="s">
        <v>1440</v>
      </c>
      <c r="N937" s="454">
        <v>44384</v>
      </c>
      <c r="O937" s="452" t="s">
        <v>1440</v>
      </c>
      <c r="P937" s="454">
        <v>44468</v>
      </c>
    </row>
    <row r="938" spans="1:16" ht="21" x14ac:dyDescent="0.2">
      <c r="A938" s="451" t="s">
        <v>2199</v>
      </c>
      <c r="B938" s="451" t="s">
        <v>1708</v>
      </c>
      <c r="C938" s="451" t="s">
        <v>1432</v>
      </c>
      <c r="D938" s="451" t="s">
        <v>1531</v>
      </c>
      <c r="E938" s="451" t="s">
        <v>1568</v>
      </c>
      <c r="F938" s="451" t="s">
        <v>2202</v>
      </c>
      <c r="G938" s="452" t="s">
        <v>1436</v>
      </c>
      <c r="H938" s="453">
        <v>1268.75</v>
      </c>
      <c r="I938" s="452" t="s">
        <v>1627</v>
      </c>
      <c r="J938" s="455"/>
      <c r="K938" s="452" t="s">
        <v>1533</v>
      </c>
      <c r="L938" s="452" t="s">
        <v>1439</v>
      </c>
      <c r="M938" s="452" t="s">
        <v>1452</v>
      </c>
      <c r="N938" s="454">
        <v>44496</v>
      </c>
      <c r="O938" s="452" t="s">
        <v>1534</v>
      </c>
      <c r="P938" s="454">
        <v>44497</v>
      </c>
    </row>
    <row r="939" spans="1:16" ht="21" x14ac:dyDescent="0.2">
      <c r="A939" s="451" t="s">
        <v>2199</v>
      </c>
      <c r="B939" s="451" t="s">
        <v>1708</v>
      </c>
      <c r="C939" s="451" t="s">
        <v>1432</v>
      </c>
      <c r="D939" s="451" t="s">
        <v>1531</v>
      </c>
      <c r="E939" s="451" t="s">
        <v>1628</v>
      </c>
      <c r="F939" s="451" t="s">
        <v>2202</v>
      </c>
      <c r="G939" s="452" t="s">
        <v>1436</v>
      </c>
      <c r="H939" s="453">
        <v>1240.31</v>
      </c>
      <c r="I939" s="452" t="s">
        <v>1629</v>
      </c>
      <c r="J939" s="455"/>
      <c r="K939" s="452" t="s">
        <v>1533</v>
      </c>
      <c r="L939" s="452" t="s">
        <v>1439</v>
      </c>
      <c r="M939" s="452" t="s">
        <v>1452</v>
      </c>
      <c r="N939" s="454">
        <v>44496</v>
      </c>
      <c r="O939" s="452" t="s">
        <v>1534</v>
      </c>
      <c r="P939" s="454">
        <v>44497</v>
      </c>
    </row>
    <row r="940" spans="1:16" x14ac:dyDescent="0.2">
      <c r="A940" s="451" t="s">
        <v>2199</v>
      </c>
      <c r="B940" s="451" t="s">
        <v>1575</v>
      </c>
      <c r="C940" s="451" t="s">
        <v>1432</v>
      </c>
      <c r="D940" s="451" t="s">
        <v>1507</v>
      </c>
      <c r="E940" s="451" t="s">
        <v>1442</v>
      </c>
      <c r="F940" s="451" t="s">
        <v>2203</v>
      </c>
      <c r="G940" s="452" t="s">
        <v>1436</v>
      </c>
      <c r="H940" s="453">
        <v>20448</v>
      </c>
      <c r="I940" s="452" t="s">
        <v>1712</v>
      </c>
      <c r="J940" s="452" t="s">
        <v>1438</v>
      </c>
      <c r="K940" s="452" t="s">
        <v>1438</v>
      </c>
      <c r="L940" s="452" t="s">
        <v>1439</v>
      </c>
      <c r="M940" s="452" t="s">
        <v>1440</v>
      </c>
      <c r="N940" s="454">
        <v>44399</v>
      </c>
      <c r="O940" s="452" t="s">
        <v>1440</v>
      </c>
      <c r="P940" s="454">
        <v>44468</v>
      </c>
    </row>
    <row r="941" spans="1:16" ht="21" x14ac:dyDescent="0.2">
      <c r="A941" s="451" t="s">
        <v>2199</v>
      </c>
      <c r="B941" s="451" t="s">
        <v>1575</v>
      </c>
      <c r="C941" s="451" t="s">
        <v>1432</v>
      </c>
      <c r="D941" s="451" t="s">
        <v>1448</v>
      </c>
      <c r="E941" s="451" t="s">
        <v>1460</v>
      </c>
      <c r="F941" s="451" t="s">
        <v>2202</v>
      </c>
      <c r="G941" s="452" t="s">
        <v>1436</v>
      </c>
      <c r="H941" s="453">
        <v>16358</v>
      </c>
      <c r="I941" s="452" t="s">
        <v>1462</v>
      </c>
      <c r="J941" s="455"/>
      <c r="K941" s="452" t="s">
        <v>1533</v>
      </c>
      <c r="L941" s="452" t="s">
        <v>1439</v>
      </c>
      <c r="M941" s="452" t="s">
        <v>1452</v>
      </c>
      <c r="N941" s="454">
        <v>44550</v>
      </c>
      <c r="O941" s="452" t="s">
        <v>1453</v>
      </c>
      <c r="P941" s="454">
        <v>44553</v>
      </c>
    </row>
    <row r="942" spans="1:16" x14ac:dyDescent="0.2">
      <c r="A942" s="451" t="s">
        <v>2199</v>
      </c>
      <c r="B942" s="451" t="s">
        <v>1713</v>
      </c>
      <c r="C942" s="451" t="s">
        <v>1432</v>
      </c>
      <c r="D942" s="451" t="s">
        <v>1466</v>
      </c>
      <c r="E942" s="451" t="s">
        <v>1442</v>
      </c>
      <c r="F942" s="451" t="s">
        <v>2204</v>
      </c>
      <c r="G942" s="452" t="s">
        <v>1436</v>
      </c>
      <c r="H942" s="453">
        <v>8396</v>
      </c>
      <c r="I942" s="452" t="s">
        <v>1676</v>
      </c>
      <c r="J942" s="452" t="s">
        <v>1438</v>
      </c>
      <c r="K942" s="452" t="s">
        <v>1438</v>
      </c>
      <c r="L942" s="452" t="s">
        <v>1439</v>
      </c>
      <c r="M942" s="452" t="s">
        <v>1440</v>
      </c>
      <c r="N942" s="454">
        <v>44330</v>
      </c>
      <c r="O942" s="452" t="s">
        <v>1440</v>
      </c>
      <c r="P942" s="454">
        <v>44468</v>
      </c>
    </row>
    <row r="943" spans="1:16" x14ac:dyDescent="0.2">
      <c r="A943" s="451" t="s">
        <v>2199</v>
      </c>
      <c r="B943" s="451" t="s">
        <v>1713</v>
      </c>
      <c r="C943" s="451" t="s">
        <v>1432</v>
      </c>
      <c r="D943" s="451" t="s">
        <v>1507</v>
      </c>
      <c r="E943" s="451" t="s">
        <v>1442</v>
      </c>
      <c r="F943" s="451" t="s">
        <v>1860</v>
      </c>
      <c r="G943" s="452" t="s">
        <v>1436</v>
      </c>
      <c r="H943" s="453">
        <v>98887</v>
      </c>
      <c r="I943" s="452" t="s">
        <v>1640</v>
      </c>
      <c r="J943" s="452" t="s">
        <v>1438</v>
      </c>
      <c r="K943" s="452" t="s">
        <v>1438</v>
      </c>
      <c r="L943" s="452" t="s">
        <v>1439</v>
      </c>
      <c r="M943" s="452" t="s">
        <v>1440</v>
      </c>
      <c r="N943" s="454">
        <v>44384</v>
      </c>
      <c r="O943" s="452" t="s">
        <v>1440</v>
      </c>
      <c r="P943" s="454">
        <v>44468</v>
      </c>
    </row>
    <row r="944" spans="1:16" ht="21" x14ac:dyDescent="0.2">
      <c r="A944" s="451" t="s">
        <v>2199</v>
      </c>
      <c r="B944" s="451" t="s">
        <v>1713</v>
      </c>
      <c r="C944" s="451" t="s">
        <v>1432</v>
      </c>
      <c r="D944" s="451" t="s">
        <v>1540</v>
      </c>
      <c r="E944" s="451" t="s">
        <v>1677</v>
      </c>
      <c r="F944" s="451" t="s">
        <v>2182</v>
      </c>
      <c r="G944" s="452" t="s">
        <v>1436</v>
      </c>
      <c r="H944" s="453">
        <v>11754</v>
      </c>
      <c r="I944" s="452" t="s">
        <v>1678</v>
      </c>
      <c r="J944" s="455"/>
      <c r="K944" s="452" t="s">
        <v>1533</v>
      </c>
      <c r="L944" s="452" t="s">
        <v>1439</v>
      </c>
      <c r="M944" s="452" t="s">
        <v>1452</v>
      </c>
      <c r="N944" s="454">
        <v>44525</v>
      </c>
      <c r="O944" s="452" t="s">
        <v>1534</v>
      </c>
      <c r="P944" s="454">
        <v>44525</v>
      </c>
    </row>
    <row r="945" spans="1:16" x14ac:dyDescent="0.2">
      <c r="A945" s="451" t="s">
        <v>2199</v>
      </c>
      <c r="B945" s="451" t="s">
        <v>1717</v>
      </c>
      <c r="C945" s="451" t="s">
        <v>1432</v>
      </c>
      <c r="D945" s="451" t="s">
        <v>1433</v>
      </c>
      <c r="E945" s="451" t="s">
        <v>1434</v>
      </c>
      <c r="F945" s="451" t="s">
        <v>1723</v>
      </c>
      <c r="G945" s="452" t="s">
        <v>1436</v>
      </c>
      <c r="H945" s="453">
        <v>193502</v>
      </c>
      <c r="I945" s="452" t="s">
        <v>1654</v>
      </c>
      <c r="J945" s="452" t="s">
        <v>1438</v>
      </c>
      <c r="K945" s="452" t="s">
        <v>1438</v>
      </c>
      <c r="L945" s="452" t="s">
        <v>1439</v>
      </c>
      <c r="M945" s="452" t="s">
        <v>1440</v>
      </c>
      <c r="N945" s="454">
        <v>44312</v>
      </c>
      <c r="O945" s="452" t="s">
        <v>1440</v>
      </c>
      <c r="P945" s="454">
        <v>44468</v>
      </c>
    </row>
    <row r="946" spans="1:16" ht="21" x14ac:dyDescent="0.2">
      <c r="A946" s="451" t="s">
        <v>2205</v>
      </c>
      <c r="B946" s="451" t="s">
        <v>1463</v>
      </c>
      <c r="C946" s="451" t="s">
        <v>1432</v>
      </c>
      <c r="D946" s="451" t="s">
        <v>1433</v>
      </c>
      <c r="E946" s="451" t="s">
        <v>1434</v>
      </c>
      <c r="F946" s="451" t="s">
        <v>2206</v>
      </c>
      <c r="G946" s="452" t="s">
        <v>1436</v>
      </c>
      <c r="H946" s="453">
        <v>999713</v>
      </c>
      <c r="I946" s="452" t="s">
        <v>1650</v>
      </c>
      <c r="J946" s="452" t="s">
        <v>1438</v>
      </c>
      <c r="K946" s="452" t="s">
        <v>1438</v>
      </c>
      <c r="L946" s="452" t="s">
        <v>1439</v>
      </c>
      <c r="M946" s="452" t="s">
        <v>1440</v>
      </c>
      <c r="N946" s="454">
        <v>44309</v>
      </c>
      <c r="O946" s="452" t="s">
        <v>1440</v>
      </c>
      <c r="P946" s="454">
        <v>44468</v>
      </c>
    </row>
    <row r="947" spans="1:16" x14ac:dyDescent="0.2">
      <c r="A947" s="451" t="s">
        <v>2205</v>
      </c>
      <c r="B947" s="451" t="s">
        <v>1693</v>
      </c>
      <c r="C947" s="451" t="s">
        <v>1432</v>
      </c>
      <c r="D947" s="451" t="s">
        <v>1433</v>
      </c>
      <c r="E947" s="451" t="s">
        <v>1434</v>
      </c>
      <c r="F947" s="451" t="s">
        <v>1624</v>
      </c>
      <c r="G947" s="452" t="s">
        <v>1436</v>
      </c>
      <c r="H947" s="453">
        <v>5409</v>
      </c>
      <c r="I947" s="452" t="s">
        <v>1648</v>
      </c>
      <c r="J947" s="452" t="s">
        <v>1438</v>
      </c>
      <c r="K947" s="452" t="s">
        <v>1438</v>
      </c>
      <c r="L947" s="452" t="s">
        <v>1439</v>
      </c>
      <c r="M947" s="452" t="s">
        <v>1440</v>
      </c>
      <c r="N947" s="454">
        <v>44309</v>
      </c>
      <c r="O947" s="452" t="s">
        <v>1440</v>
      </c>
      <c r="P947" s="454">
        <v>44468</v>
      </c>
    </row>
    <row r="948" spans="1:16" x14ac:dyDescent="0.2">
      <c r="A948" s="451" t="s">
        <v>2205</v>
      </c>
      <c r="B948" s="451" t="s">
        <v>1695</v>
      </c>
      <c r="C948" s="451" t="s">
        <v>1432</v>
      </c>
      <c r="D948" s="451" t="s">
        <v>1466</v>
      </c>
      <c r="E948" s="451" t="s">
        <v>1434</v>
      </c>
      <c r="F948" s="451" t="s">
        <v>1935</v>
      </c>
      <c r="G948" s="452" t="s">
        <v>1436</v>
      </c>
      <c r="H948" s="453">
        <v>136035.98000000001</v>
      </c>
      <c r="I948" s="452" t="s">
        <v>1655</v>
      </c>
      <c r="J948" s="452" t="s">
        <v>1438</v>
      </c>
      <c r="K948" s="452" t="s">
        <v>1438</v>
      </c>
      <c r="L948" s="452" t="s">
        <v>1439</v>
      </c>
      <c r="M948" s="452" t="s">
        <v>1440</v>
      </c>
      <c r="N948" s="454">
        <v>44341</v>
      </c>
      <c r="O948" s="452" t="s">
        <v>1440</v>
      </c>
      <c r="P948" s="454">
        <v>44468</v>
      </c>
    </row>
    <row r="949" spans="1:16" x14ac:dyDescent="0.2">
      <c r="A949" s="451" t="s">
        <v>2205</v>
      </c>
      <c r="B949" s="451" t="s">
        <v>1697</v>
      </c>
      <c r="C949" s="451" t="s">
        <v>1432</v>
      </c>
      <c r="D949" s="451" t="s">
        <v>1433</v>
      </c>
      <c r="E949" s="451" t="s">
        <v>1442</v>
      </c>
      <c r="F949" s="451" t="s">
        <v>2207</v>
      </c>
      <c r="G949" s="452" t="s">
        <v>1436</v>
      </c>
      <c r="H949" s="453">
        <v>20400</v>
      </c>
      <c r="I949" s="452" t="s">
        <v>1670</v>
      </c>
      <c r="J949" s="452" t="s">
        <v>1438</v>
      </c>
      <c r="K949" s="452" t="s">
        <v>1438</v>
      </c>
      <c r="L949" s="452" t="s">
        <v>1439</v>
      </c>
      <c r="M949" s="452" t="s">
        <v>1440</v>
      </c>
      <c r="N949" s="454">
        <v>44309</v>
      </c>
      <c r="O949" s="452" t="s">
        <v>1440</v>
      </c>
      <c r="P949" s="454">
        <v>44468</v>
      </c>
    </row>
    <row r="950" spans="1:16" x14ac:dyDescent="0.2">
      <c r="A950" s="451" t="s">
        <v>2205</v>
      </c>
      <c r="B950" s="451" t="s">
        <v>1697</v>
      </c>
      <c r="C950" s="451" t="s">
        <v>1432</v>
      </c>
      <c r="D950" s="451" t="s">
        <v>1515</v>
      </c>
      <c r="E950" s="451" t="s">
        <v>1442</v>
      </c>
      <c r="F950" s="451" t="s">
        <v>2081</v>
      </c>
      <c r="G950" s="452" t="s">
        <v>1436</v>
      </c>
      <c r="H950" s="453">
        <v>1242</v>
      </c>
      <c r="I950" s="452" t="s">
        <v>1522</v>
      </c>
      <c r="J950" s="452" t="s">
        <v>1438</v>
      </c>
      <c r="K950" s="452" t="s">
        <v>1438</v>
      </c>
      <c r="L950" s="452" t="s">
        <v>1439</v>
      </c>
      <c r="M950" s="452" t="s">
        <v>1440</v>
      </c>
      <c r="N950" s="454">
        <v>44294</v>
      </c>
      <c r="O950" s="452" t="s">
        <v>1440</v>
      </c>
      <c r="P950" s="454">
        <v>44468</v>
      </c>
    </row>
    <row r="951" spans="1:16" ht="21" x14ac:dyDescent="0.2">
      <c r="A951" s="451" t="s">
        <v>2205</v>
      </c>
      <c r="B951" s="451" t="s">
        <v>1703</v>
      </c>
      <c r="C951" s="451" t="s">
        <v>1432</v>
      </c>
      <c r="D951" s="451" t="s">
        <v>1491</v>
      </c>
      <c r="E951" s="451" t="s">
        <v>1442</v>
      </c>
      <c r="F951" s="451" t="s">
        <v>1881</v>
      </c>
      <c r="G951" s="452" t="s">
        <v>1436</v>
      </c>
      <c r="H951" s="453">
        <v>195</v>
      </c>
      <c r="I951" s="452" t="s">
        <v>1609</v>
      </c>
      <c r="J951" s="452" t="s">
        <v>1438</v>
      </c>
      <c r="K951" s="452" t="s">
        <v>1438</v>
      </c>
      <c r="L951" s="452" t="s">
        <v>1439</v>
      </c>
      <c r="M951" s="452" t="s">
        <v>1440</v>
      </c>
      <c r="N951" s="454">
        <v>44370</v>
      </c>
      <c r="O951" s="452" t="s">
        <v>1440</v>
      </c>
      <c r="P951" s="454">
        <v>44468</v>
      </c>
    </row>
    <row r="952" spans="1:16" ht="21" x14ac:dyDescent="0.2">
      <c r="A952" s="451" t="s">
        <v>2205</v>
      </c>
      <c r="B952" s="451" t="s">
        <v>1703</v>
      </c>
      <c r="C952" s="451" t="s">
        <v>1432</v>
      </c>
      <c r="D952" s="451" t="s">
        <v>1491</v>
      </c>
      <c r="E952" s="451" t="s">
        <v>1434</v>
      </c>
      <c r="F952" s="451" t="s">
        <v>1805</v>
      </c>
      <c r="G952" s="452" t="s">
        <v>1436</v>
      </c>
      <c r="H952" s="453">
        <v>8660</v>
      </c>
      <c r="I952" s="452" t="s">
        <v>1613</v>
      </c>
      <c r="J952" s="452" t="s">
        <v>1438</v>
      </c>
      <c r="K952" s="452" t="s">
        <v>1438</v>
      </c>
      <c r="L952" s="452" t="s">
        <v>1439</v>
      </c>
      <c r="M952" s="452" t="s">
        <v>1440</v>
      </c>
      <c r="N952" s="454">
        <v>44370</v>
      </c>
      <c r="O952" s="452" t="s">
        <v>1440</v>
      </c>
      <c r="P952" s="454">
        <v>44468</v>
      </c>
    </row>
    <row r="953" spans="1:16" ht="21" x14ac:dyDescent="0.2">
      <c r="A953" s="451" t="s">
        <v>2205</v>
      </c>
      <c r="B953" s="451" t="s">
        <v>1703</v>
      </c>
      <c r="C953" s="451" t="s">
        <v>1432</v>
      </c>
      <c r="D953" s="451" t="s">
        <v>1507</v>
      </c>
      <c r="E953" s="451" t="s">
        <v>1442</v>
      </c>
      <c r="F953" s="451" t="s">
        <v>2172</v>
      </c>
      <c r="G953" s="452" t="s">
        <v>1436</v>
      </c>
      <c r="H953" s="453">
        <v>-8660</v>
      </c>
      <c r="I953" s="452" t="s">
        <v>1707</v>
      </c>
      <c r="J953" s="452" t="s">
        <v>1438</v>
      </c>
      <c r="K953" s="452" t="s">
        <v>1438</v>
      </c>
      <c r="L953" s="452" t="s">
        <v>1439</v>
      </c>
      <c r="M953" s="452" t="s">
        <v>1440</v>
      </c>
      <c r="N953" s="454">
        <v>44384</v>
      </c>
      <c r="O953" s="452" t="s">
        <v>1440</v>
      </c>
      <c r="P953" s="454">
        <v>44468</v>
      </c>
    </row>
    <row r="954" spans="1:16" x14ac:dyDescent="0.2">
      <c r="A954" s="451" t="s">
        <v>2205</v>
      </c>
      <c r="B954" s="451" t="s">
        <v>1708</v>
      </c>
      <c r="C954" s="451" t="s">
        <v>1432</v>
      </c>
      <c r="D954" s="451" t="s">
        <v>1507</v>
      </c>
      <c r="E954" s="451" t="s">
        <v>1442</v>
      </c>
      <c r="F954" s="451" t="s">
        <v>2208</v>
      </c>
      <c r="G954" s="452" t="s">
        <v>1436</v>
      </c>
      <c r="H954" s="453">
        <v>8660</v>
      </c>
      <c r="I954" s="452" t="s">
        <v>1707</v>
      </c>
      <c r="J954" s="452" t="s">
        <v>1438</v>
      </c>
      <c r="K954" s="452" t="s">
        <v>1438</v>
      </c>
      <c r="L954" s="452" t="s">
        <v>1439</v>
      </c>
      <c r="M954" s="452" t="s">
        <v>1440</v>
      </c>
      <c r="N954" s="454">
        <v>44384</v>
      </c>
      <c r="O954" s="452" t="s">
        <v>1440</v>
      </c>
      <c r="P954" s="454">
        <v>44468</v>
      </c>
    </row>
    <row r="955" spans="1:16" ht="21" x14ac:dyDescent="0.2">
      <c r="A955" s="451" t="s">
        <v>2205</v>
      </c>
      <c r="B955" s="451" t="s">
        <v>1708</v>
      </c>
      <c r="C955" s="451" t="s">
        <v>1432</v>
      </c>
      <c r="D955" s="451" t="s">
        <v>1531</v>
      </c>
      <c r="E955" s="451" t="s">
        <v>1568</v>
      </c>
      <c r="F955" s="451" t="s">
        <v>1939</v>
      </c>
      <c r="G955" s="452" t="s">
        <v>1436</v>
      </c>
      <c r="H955" s="453">
        <v>500</v>
      </c>
      <c r="I955" s="452" t="s">
        <v>1627</v>
      </c>
      <c r="J955" s="455"/>
      <c r="K955" s="452" t="s">
        <v>1533</v>
      </c>
      <c r="L955" s="452" t="s">
        <v>1439</v>
      </c>
      <c r="M955" s="452" t="s">
        <v>1452</v>
      </c>
      <c r="N955" s="454">
        <v>44496</v>
      </c>
      <c r="O955" s="452" t="s">
        <v>1534</v>
      </c>
      <c r="P955" s="454">
        <v>44497</v>
      </c>
    </row>
    <row r="956" spans="1:16" ht="21" x14ac:dyDescent="0.2">
      <c r="A956" s="451" t="s">
        <v>2205</v>
      </c>
      <c r="B956" s="451" t="s">
        <v>1708</v>
      </c>
      <c r="C956" s="451" t="s">
        <v>1432</v>
      </c>
      <c r="D956" s="451" t="s">
        <v>1531</v>
      </c>
      <c r="E956" s="451" t="s">
        <v>1628</v>
      </c>
      <c r="F956" s="451" t="s">
        <v>1939</v>
      </c>
      <c r="G956" s="452" t="s">
        <v>1436</v>
      </c>
      <c r="H956" s="453">
        <v>472.5</v>
      </c>
      <c r="I956" s="452" t="s">
        <v>1629</v>
      </c>
      <c r="J956" s="455"/>
      <c r="K956" s="452" t="s">
        <v>1533</v>
      </c>
      <c r="L956" s="452" t="s">
        <v>1439</v>
      </c>
      <c r="M956" s="452" t="s">
        <v>1452</v>
      </c>
      <c r="N956" s="454">
        <v>44496</v>
      </c>
      <c r="O956" s="452" t="s">
        <v>1534</v>
      </c>
      <c r="P956" s="454">
        <v>44497</v>
      </c>
    </row>
    <row r="957" spans="1:16" x14ac:dyDescent="0.2">
      <c r="A957" s="451" t="s">
        <v>2205</v>
      </c>
      <c r="B957" s="451" t="s">
        <v>1575</v>
      </c>
      <c r="C957" s="451" t="s">
        <v>1432</v>
      </c>
      <c r="D957" s="451" t="s">
        <v>1507</v>
      </c>
      <c r="E957" s="451" t="s">
        <v>1442</v>
      </c>
      <c r="F957" s="451" t="s">
        <v>2085</v>
      </c>
      <c r="G957" s="452" t="s">
        <v>1436</v>
      </c>
      <c r="H957" s="453">
        <v>8952</v>
      </c>
      <c r="I957" s="452" t="s">
        <v>1712</v>
      </c>
      <c r="J957" s="452" t="s">
        <v>1438</v>
      </c>
      <c r="K957" s="452" t="s">
        <v>1438</v>
      </c>
      <c r="L957" s="452" t="s">
        <v>1439</v>
      </c>
      <c r="M957" s="452" t="s">
        <v>1440</v>
      </c>
      <c r="N957" s="454">
        <v>44399</v>
      </c>
      <c r="O957" s="452" t="s">
        <v>1440</v>
      </c>
      <c r="P957" s="454">
        <v>44468</v>
      </c>
    </row>
    <row r="958" spans="1:16" ht="21" x14ac:dyDescent="0.2">
      <c r="A958" s="451" t="s">
        <v>2205</v>
      </c>
      <c r="B958" s="451" t="s">
        <v>1575</v>
      </c>
      <c r="C958" s="451" t="s">
        <v>1432</v>
      </c>
      <c r="D958" s="451" t="s">
        <v>1448</v>
      </c>
      <c r="E958" s="451" t="s">
        <v>1460</v>
      </c>
      <c r="F958" s="451" t="s">
        <v>1939</v>
      </c>
      <c r="G958" s="452" t="s">
        <v>1436</v>
      </c>
      <c r="H958" s="453">
        <v>7162</v>
      </c>
      <c r="I958" s="452" t="s">
        <v>1462</v>
      </c>
      <c r="J958" s="455"/>
      <c r="K958" s="452" t="s">
        <v>1533</v>
      </c>
      <c r="L958" s="452" t="s">
        <v>1439</v>
      </c>
      <c r="M958" s="452" t="s">
        <v>1452</v>
      </c>
      <c r="N958" s="454">
        <v>44550</v>
      </c>
      <c r="O958" s="452" t="s">
        <v>1453</v>
      </c>
      <c r="P958" s="454">
        <v>44553</v>
      </c>
    </row>
    <row r="959" spans="1:16" x14ac:dyDescent="0.2">
      <c r="A959" s="451" t="s">
        <v>2205</v>
      </c>
      <c r="B959" s="451" t="s">
        <v>1713</v>
      </c>
      <c r="C959" s="451" t="s">
        <v>1432</v>
      </c>
      <c r="D959" s="451" t="s">
        <v>1466</v>
      </c>
      <c r="E959" s="451" t="s">
        <v>1434</v>
      </c>
      <c r="F959" s="451" t="s">
        <v>2209</v>
      </c>
      <c r="G959" s="452" t="s">
        <v>1436</v>
      </c>
      <c r="H959" s="453">
        <v>7754</v>
      </c>
      <c r="I959" s="452" t="s">
        <v>1676</v>
      </c>
      <c r="J959" s="452" t="s">
        <v>1438</v>
      </c>
      <c r="K959" s="452" t="s">
        <v>1438</v>
      </c>
      <c r="L959" s="452" t="s">
        <v>1439</v>
      </c>
      <c r="M959" s="452" t="s">
        <v>1440</v>
      </c>
      <c r="N959" s="454">
        <v>44330</v>
      </c>
      <c r="O959" s="452" t="s">
        <v>1440</v>
      </c>
      <c r="P959" s="454">
        <v>44468</v>
      </c>
    </row>
    <row r="960" spans="1:16" ht="21" x14ac:dyDescent="0.2">
      <c r="A960" s="451" t="s">
        <v>2205</v>
      </c>
      <c r="B960" s="451" t="s">
        <v>1713</v>
      </c>
      <c r="C960" s="451" t="s">
        <v>1432</v>
      </c>
      <c r="D960" s="451" t="s">
        <v>1540</v>
      </c>
      <c r="E960" s="451" t="s">
        <v>1677</v>
      </c>
      <c r="F960" s="451" t="s">
        <v>2109</v>
      </c>
      <c r="G960" s="452" t="s">
        <v>1436</v>
      </c>
      <c r="H960" s="453">
        <v>10838</v>
      </c>
      <c r="I960" s="452" t="s">
        <v>1678</v>
      </c>
      <c r="J960" s="455"/>
      <c r="K960" s="452" t="s">
        <v>1533</v>
      </c>
      <c r="L960" s="452" t="s">
        <v>1439</v>
      </c>
      <c r="M960" s="452" t="s">
        <v>1452</v>
      </c>
      <c r="N960" s="454">
        <v>44525</v>
      </c>
      <c r="O960" s="452" t="s">
        <v>1534</v>
      </c>
      <c r="P960" s="454">
        <v>44525</v>
      </c>
    </row>
    <row r="961" spans="1:16" x14ac:dyDescent="0.2">
      <c r="A961" s="451" t="s">
        <v>2205</v>
      </c>
      <c r="B961" s="451" t="s">
        <v>1717</v>
      </c>
      <c r="C961" s="451" t="s">
        <v>1432</v>
      </c>
      <c r="D961" s="451" t="s">
        <v>1433</v>
      </c>
      <c r="E961" s="451" t="s">
        <v>1434</v>
      </c>
      <c r="F961" s="451" t="s">
        <v>1891</v>
      </c>
      <c r="G961" s="452" t="s">
        <v>1436</v>
      </c>
      <c r="H961" s="453">
        <v>76937</v>
      </c>
      <c r="I961" s="452" t="s">
        <v>1654</v>
      </c>
      <c r="J961" s="452" t="s">
        <v>1438</v>
      </c>
      <c r="K961" s="452" t="s">
        <v>1438</v>
      </c>
      <c r="L961" s="452" t="s">
        <v>1439</v>
      </c>
      <c r="M961" s="452" t="s">
        <v>1440</v>
      </c>
      <c r="N961" s="454">
        <v>44312</v>
      </c>
      <c r="O961" s="452" t="s">
        <v>1440</v>
      </c>
      <c r="P961" s="454">
        <v>44468</v>
      </c>
    </row>
    <row r="962" spans="1:16" ht="21" x14ac:dyDescent="0.2">
      <c r="A962" s="451" t="s">
        <v>2210</v>
      </c>
      <c r="B962" s="451" t="s">
        <v>1463</v>
      </c>
      <c r="C962" s="451" t="s">
        <v>1432</v>
      </c>
      <c r="D962" s="451" t="s">
        <v>1433</v>
      </c>
      <c r="E962" s="451" t="s">
        <v>1434</v>
      </c>
      <c r="F962" s="451" t="s">
        <v>2211</v>
      </c>
      <c r="G962" s="452" t="s">
        <v>1436</v>
      </c>
      <c r="H962" s="453">
        <v>721352</v>
      </c>
      <c r="I962" s="452" t="s">
        <v>1650</v>
      </c>
      <c r="J962" s="452" t="s">
        <v>1438</v>
      </c>
      <c r="K962" s="452" t="s">
        <v>1438</v>
      </c>
      <c r="L962" s="452" t="s">
        <v>1439</v>
      </c>
      <c r="M962" s="452" t="s">
        <v>1440</v>
      </c>
      <c r="N962" s="454">
        <v>44309</v>
      </c>
      <c r="O962" s="452" t="s">
        <v>1440</v>
      </c>
      <c r="P962" s="454">
        <v>44468</v>
      </c>
    </row>
    <row r="963" spans="1:16" x14ac:dyDescent="0.2">
      <c r="A963" s="451" t="s">
        <v>2210</v>
      </c>
      <c r="B963" s="451" t="s">
        <v>1693</v>
      </c>
      <c r="C963" s="451" t="s">
        <v>1432</v>
      </c>
      <c r="D963" s="451" t="s">
        <v>1433</v>
      </c>
      <c r="E963" s="451" t="s">
        <v>1442</v>
      </c>
      <c r="F963" s="451" t="s">
        <v>2068</v>
      </c>
      <c r="G963" s="452" t="s">
        <v>1436</v>
      </c>
      <c r="H963" s="453">
        <v>4472</v>
      </c>
      <c r="I963" s="452" t="s">
        <v>1648</v>
      </c>
      <c r="J963" s="452" t="s">
        <v>1438</v>
      </c>
      <c r="K963" s="452" t="s">
        <v>1438</v>
      </c>
      <c r="L963" s="452" t="s">
        <v>1439</v>
      </c>
      <c r="M963" s="452" t="s">
        <v>1440</v>
      </c>
      <c r="N963" s="454">
        <v>44309</v>
      </c>
      <c r="O963" s="452" t="s">
        <v>1440</v>
      </c>
      <c r="P963" s="454">
        <v>44468</v>
      </c>
    </row>
    <row r="964" spans="1:16" x14ac:dyDescent="0.2">
      <c r="A964" s="451" t="s">
        <v>2210</v>
      </c>
      <c r="B964" s="451" t="s">
        <v>1695</v>
      </c>
      <c r="C964" s="451" t="s">
        <v>1432</v>
      </c>
      <c r="D964" s="451" t="s">
        <v>1466</v>
      </c>
      <c r="E964" s="451" t="s">
        <v>1442</v>
      </c>
      <c r="F964" s="451" t="s">
        <v>1936</v>
      </c>
      <c r="G964" s="452" t="s">
        <v>1436</v>
      </c>
      <c r="H964" s="453">
        <v>78607.429999999993</v>
      </c>
      <c r="I964" s="452" t="s">
        <v>1655</v>
      </c>
      <c r="J964" s="452" t="s">
        <v>1438</v>
      </c>
      <c r="K964" s="452" t="s">
        <v>1438</v>
      </c>
      <c r="L964" s="452" t="s">
        <v>1439</v>
      </c>
      <c r="M964" s="452" t="s">
        <v>1440</v>
      </c>
      <c r="N964" s="454">
        <v>44341</v>
      </c>
      <c r="O964" s="452" t="s">
        <v>1440</v>
      </c>
      <c r="P964" s="454">
        <v>44468</v>
      </c>
    </row>
    <row r="965" spans="1:16" x14ac:dyDescent="0.2">
      <c r="A965" s="451" t="s">
        <v>2210</v>
      </c>
      <c r="B965" s="451" t="s">
        <v>1697</v>
      </c>
      <c r="C965" s="451" t="s">
        <v>1432</v>
      </c>
      <c r="D965" s="451" t="s">
        <v>1433</v>
      </c>
      <c r="E965" s="451" t="s">
        <v>1434</v>
      </c>
      <c r="F965" s="451" t="s">
        <v>2212</v>
      </c>
      <c r="G965" s="452" t="s">
        <v>1436</v>
      </c>
      <c r="H965" s="453">
        <v>2538</v>
      </c>
      <c r="I965" s="452" t="s">
        <v>1670</v>
      </c>
      <c r="J965" s="452" t="s">
        <v>1438</v>
      </c>
      <c r="K965" s="452" t="s">
        <v>1438</v>
      </c>
      <c r="L965" s="452" t="s">
        <v>1439</v>
      </c>
      <c r="M965" s="452" t="s">
        <v>1440</v>
      </c>
      <c r="N965" s="454">
        <v>44309</v>
      </c>
      <c r="O965" s="452" t="s">
        <v>1440</v>
      </c>
      <c r="P965" s="454">
        <v>44468</v>
      </c>
    </row>
    <row r="966" spans="1:16" x14ac:dyDescent="0.2">
      <c r="A966" s="451" t="s">
        <v>2210</v>
      </c>
      <c r="B966" s="451" t="s">
        <v>1697</v>
      </c>
      <c r="C966" s="451" t="s">
        <v>1432</v>
      </c>
      <c r="D966" s="451" t="s">
        <v>1448</v>
      </c>
      <c r="E966" s="451" t="s">
        <v>1544</v>
      </c>
      <c r="F966" s="451" t="s">
        <v>2213</v>
      </c>
      <c r="G966" s="452" t="s">
        <v>1436</v>
      </c>
      <c r="H966" s="453">
        <v>6098</v>
      </c>
      <c r="I966" s="452" t="s">
        <v>1564</v>
      </c>
      <c r="J966" s="455"/>
      <c r="K966" s="452" t="s">
        <v>1533</v>
      </c>
      <c r="L966" s="452" t="s">
        <v>1439</v>
      </c>
      <c r="M966" s="452" t="s">
        <v>1452</v>
      </c>
      <c r="N966" s="454">
        <v>44539</v>
      </c>
      <c r="O966" s="452" t="s">
        <v>1453</v>
      </c>
      <c r="P966" s="454">
        <v>44544</v>
      </c>
    </row>
    <row r="967" spans="1:16" ht="21" x14ac:dyDescent="0.2">
      <c r="A967" s="451" t="s">
        <v>2210</v>
      </c>
      <c r="B967" s="451" t="s">
        <v>1703</v>
      </c>
      <c r="C967" s="451" t="s">
        <v>1432</v>
      </c>
      <c r="D967" s="451" t="s">
        <v>1491</v>
      </c>
      <c r="E967" s="451" t="s">
        <v>1442</v>
      </c>
      <c r="F967" s="451" t="s">
        <v>2124</v>
      </c>
      <c r="G967" s="452" t="s">
        <v>1436</v>
      </c>
      <c r="H967" s="453">
        <v>6100</v>
      </c>
      <c r="I967" s="452" t="s">
        <v>1613</v>
      </c>
      <c r="J967" s="452" t="s">
        <v>1438</v>
      </c>
      <c r="K967" s="452" t="s">
        <v>1438</v>
      </c>
      <c r="L967" s="452" t="s">
        <v>1439</v>
      </c>
      <c r="M967" s="452" t="s">
        <v>1440</v>
      </c>
      <c r="N967" s="454">
        <v>44370</v>
      </c>
      <c r="O967" s="452" t="s">
        <v>1440</v>
      </c>
      <c r="P967" s="454">
        <v>44468</v>
      </c>
    </row>
    <row r="968" spans="1:16" ht="21" x14ac:dyDescent="0.2">
      <c r="A968" s="451" t="s">
        <v>2210</v>
      </c>
      <c r="B968" s="451" t="s">
        <v>1703</v>
      </c>
      <c r="C968" s="451" t="s">
        <v>1432</v>
      </c>
      <c r="D968" s="451" t="s">
        <v>1491</v>
      </c>
      <c r="E968" s="451" t="s">
        <v>1442</v>
      </c>
      <c r="F968" s="451" t="s">
        <v>2214</v>
      </c>
      <c r="G968" s="452" t="s">
        <v>1436</v>
      </c>
      <c r="H968" s="453">
        <v>195</v>
      </c>
      <c r="I968" s="452" t="s">
        <v>1609</v>
      </c>
      <c r="J968" s="452" t="s">
        <v>1438</v>
      </c>
      <c r="K968" s="452" t="s">
        <v>1438</v>
      </c>
      <c r="L968" s="452" t="s">
        <v>1439</v>
      </c>
      <c r="M968" s="452" t="s">
        <v>1440</v>
      </c>
      <c r="N968" s="454">
        <v>44370</v>
      </c>
      <c r="O968" s="452" t="s">
        <v>1440</v>
      </c>
      <c r="P968" s="454">
        <v>44468</v>
      </c>
    </row>
    <row r="969" spans="1:16" ht="21" x14ac:dyDescent="0.2">
      <c r="A969" s="451" t="s">
        <v>2210</v>
      </c>
      <c r="B969" s="451" t="s">
        <v>1703</v>
      </c>
      <c r="C969" s="451" t="s">
        <v>1432</v>
      </c>
      <c r="D969" s="451" t="s">
        <v>1507</v>
      </c>
      <c r="E969" s="451" t="s">
        <v>1442</v>
      </c>
      <c r="F969" s="451" t="s">
        <v>2056</v>
      </c>
      <c r="G969" s="452" t="s">
        <v>1436</v>
      </c>
      <c r="H969" s="453">
        <v>-6100</v>
      </c>
      <c r="I969" s="452" t="s">
        <v>1707</v>
      </c>
      <c r="J969" s="452" t="s">
        <v>1438</v>
      </c>
      <c r="K969" s="452" t="s">
        <v>1438</v>
      </c>
      <c r="L969" s="452" t="s">
        <v>1439</v>
      </c>
      <c r="M969" s="452" t="s">
        <v>1440</v>
      </c>
      <c r="N969" s="454">
        <v>44384</v>
      </c>
      <c r="O969" s="452" t="s">
        <v>1440</v>
      </c>
      <c r="P969" s="454">
        <v>44468</v>
      </c>
    </row>
    <row r="970" spans="1:16" x14ac:dyDescent="0.2">
      <c r="A970" s="451" t="s">
        <v>2210</v>
      </c>
      <c r="B970" s="451" t="s">
        <v>1708</v>
      </c>
      <c r="C970" s="451" t="s">
        <v>1432</v>
      </c>
      <c r="D970" s="451" t="s">
        <v>1507</v>
      </c>
      <c r="E970" s="451" t="s">
        <v>1442</v>
      </c>
      <c r="F970" s="451" t="s">
        <v>2215</v>
      </c>
      <c r="G970" s="452" t="s">
        <v>1436</v>
      </c>
      <c r="H970" s="453">
        <v>6100</v>
      </c>
      <c r="I970" s="452" t="s">
        <v>1707</v>
      </c>
      <c r="J970" s="452" t="s">
        <v>1438</v>
      </c>
      <c r="K970" s="452" t="s">
        <v>1438</v>
      </c>
      <c r="L970" s="452" t="s">
        <v>1439</v>
      </c>
      <c r="M970" s="452" t="s">
        <v>1440</v>
      </c>
      <c r="N970" s="454">
        <v>44384</v>
      </c>
      <c r="O970" s="452" t="s">
        <v>1440</v>
      </c>
      <c r="P970" s="454">
        <v>44468</v>
      </c>
    </row>
    <row r="971" spans="1:16" ht="21" x14ac:dyDescent="0.2">
      <c r="A971" s="451" t="s">
        <v>2210</v>
      </c>
      <c r="B971" s="451" t="s">
        <v>1708</v>
      </c>
      <c r="C971" s="451" t="s">
        <v>1432</v>
      </c>
      <c r="D971" s="451" t="s">
        <v>1531</v>
      </c>
      <c r="E971" s="451" t="s">
        <v>1568</v>
      </c>
      <c r="F971" s="451" t="s">
        <v>2049</v>
      </c>
      <c r="G971" s="452" t="s">
        <v>1436</v>
      </c>
      <c r="H971" s="453">
        <v>500</v>
      </c>
      <c r="I971" s="452" t="s">
        <v>1627</v>
      </c>
      <c r="J971" s="455"/>
      <c r="K971" s="452" t="s">
        <v>1533</v>
      </c>
      <c r="L971" s="452" t="s">
        <v>1439</v>
      </c>
      <c r="M971" s="452" t="s">
        <v>1452</v>
      </c>
      <c r="N971" s="454">
        <v>44496</v>
      </c>
      <c r="O971" s="452" t="s">
        <v>1534</v>
      </c>
      <c r="P971" s="454">
        <v>44497</v>
      </c>
    </row>
    <row r="972" spans="1:16" ht="21" x14ac:dyDescent="0.2">
      <c r="A972" s="451" t="s">
        <v>2210</v>
      </c>
      <c r="B972" s="451" t="s">
        <v>1708</v>
      </c>
      <c r="C972" s="451" t="s">
        <v>1432</v>
      </c>
      <c r="D972" s="451" t="s">
        <v>1531</v>
      </c>
      <c r="E972" s="451" t="s">
        <v>1628</v>
      </c>
      <c r="F972" s="451" t="s">
        <v>2049</v>
      </c>
      <c r="G972" s="452" t="s">
        <v>1436</v>
      </c>
      <c r="H972" s="453">
        <v>177.19</v>
      </c>
      <c r="I972" s="452" t="s">
        <v>1629</v>
      </c>
      <c r="J972" s="455"/>
      <c r="K972" s="452" t="s">
        <v>1533</v>
      </c>
      <c r="L972" s="452" t="s">
        <v>1439</v>
      </c>
      <c r="M972" s="452" t="s">
        <v>1452</v>
      </c>
      <c r="N972" s="454">
        <v>44496</v>
      </c>
      <c r="O972" s="452" t="s">
        <v>1534</v>
      </c>
      <c r="P972" s="454">
        <v>44497</v>
      </c>
    </row>
    <row r="973" spans="1:16" x14ac:dyDescent="0.2">
      <c r="A973" s="451" t="s">
        <v>2210</v>
      </c>
      <c r="B973" s="451" t="s">
        <v>1575</v>
      </c>
      <c r="C973" s="451" t="s">
        <v>1432</v>
      </c>
      <c r="D973" s="451" t="s">
        <v>1507</v>
      </c>
      <c r="E973" s="451" t="s">
        <v>1434</v>
      </c>
      <c r="F973" s="451" t="s">
        <v>1624</v>
      </c>
      <c r="G973" s="452" t="s">
        <v>1436</v>
      </c>
      <c r="H973" s="453">
        <v>5733</v>
      </c>
      <c r="I973" s="452" t="s">
        <v>1712</v>
      </c>
      <c r="J973" s="452" t="s">
        <v>1438</v>
      </c>
      <c r="K973" s="452" t="s">
        <v>1438</v>
      </c>
      <c r="L973" s="452" t="s">
        <v>1439</v>
      </c>
      <c r="M973" s="452" t="s">
        <v>1440</v>
      </c>
      <c r="N973" s="454">
        <v>44399</v>
      </c>
      <c r="O973" s="452" t="s">
        <v>1440</v>
      </c>
      <c r="P973" s="454">
        <v>44468</v>
      </c>
    </row>
    <row r="974" spans="1:16" ht="21" x14ac:dyDescent="0.2">
      <c r="A974" s="451" t="s">
        <v>2210</v>
      </c>
      <c r="B974" s="451" t="s">
        <v>1575</v>
      </c>
      <c r="C974" s="451" t="s">
        <v>1432</v>
      </c>
      <c r="D974" s="451" t="s">
        <v>1448</v>
      </c>
      <c r="E974" s="451" t="s">
        <v>1460</v>
      </c>
      <c r="F974" s="451" t="s">
        <v>2049</v>
      </c>
      <c r="G974" s="452" t="s">
        <v>1436</v>
      </c>
      <c r="H974" s="453">
        <v>4587</v>
      </c>
      <c r="I974" s="452" t="s">
        <v>1462</v>
      </c>
      <c r="J974" s="455"/>
      <c r="K974" s="452" t="s">
        <v>1533</v>
      </c>
      <c r="L974" s="452" t="s">
        <v>1439</v>
      </c>
      <c r="M974" s="452" t="s">
        <v>1452</v>
      </c>
      <c r="N974" s="454">
        <v>44550</v>
      </c>
      <c r="O974" s="452" t="s">
        <v>1453</v>
      </c>
      <c r="P974" s="454">
        <v>44553</v>
      </c>
    </row>
    <row r="975" spans="1:16" x14ac:dyDescent="0.2">
      <c r="A975" s="451" t="s">
        <v>2210</v>
      </c>
      <c r="B975" s="451" t="s">
        <v>1713</v>
      </c>
      <c r="C975" s="451" t="s">
        <v>1432</v>
      </c>
      <c r="D975" s="451" t="s">
        <v>1466</v>
      </c>
      <c r="E975" s="451" t="s">
        <v>1434</v>
      </c>
      <c r="F975" s="451" t="s">
        <v>2216</v>
      </c>
      <c r="G975" s="452" t="s">
        <v>1436</v>
      </c>
      <c r="H975" s="453">
        <v>7167</v>
      </c>
      <c r="I975" s="452" t="s">
        <v>1676</v>
      </c>
      <c r="J975" s="452" t="s">
        <v>1438</v>
      </c>
      <c r="K975" s="452" t="s">
        <v>1438</v>
      </c>
      <c r="L975" s="452" t="s">
        <v>1439</v>
      </c>
      <c r="M975" s="452" t="s">
        <v>1440</v>
      </c>
      <c r="N975" s="454">
        <v>44330</v>
      </c>
      <c r="O975" s="452" t="s">
        <v>1440</v>
      </c>
      <c r="P975" s="454">
        <v>44468</v>
      </c>
    </row>
    <row r="976" spans="1:16" x14ac:dyDescent="0.2">
      <c r="A976" s="451" t="s">
        <v>2210</v>
      </c>
      <c r="B976" s="451" t="s">
        <v>1713</v>
      </c>
      <c r="C976" s="451" t="s">
        <v>1432</v>
      </c>
      <c r="D976" s="451" t="s">
        <v>1507</v>
      </c>
      <c r="E976" s="451" t="s">
        <v>1442</v>
      </c>
      <c r="F976" s="451" t="s">
        <v>2033</v>
      </c>
      <c r="G976" s="452" t="s">
        <v>1436</v>
      </c>
      <c r="H976" s="453">
        <v>70266</v>
      </c>
      <c r="I976" s="452" t="s">
        <v>1640</v>
      </c>
      <c r="J976" s="452" t="s">
        <v>1438</v>
      </c>
      <c r="K976" s="452" t="s">
        <v>1438</v>
      </c>
      <c r="L976" s="452" t="s">
        <v>1439</v>
      </c>
      <c r="M976" s="452" t="s">
        <v>1440</v>
      </c>
      <c r="N976" s="454">
        <v>44384</v>
      </c>
      <c r="O976" s="452" t="s">
        <v>1440</v>
      </c>
      <c r="P976" s="454">
        <v>44468</v>
      </c>
    </row>
    <row r="977" spans="1:16" ht="21" x14ac:dyDescent="0.2">
      <c r="A977" s="451" t="s">
        <v>2210</v>
      </c>
      <c r="B977" s="451" t="s">
        <v>1713</v>
      </c>
      <c r="C977" s="451" t="s">
        <v>1432</v>
      </c>
      <c r="D977" s="451" t="s">
        <v>1540</v>
      </c>
      <c r="E977" s="451" t="s">
        <v>1677</v>
      </c>
      <c r="F977" s="451" t="s">
        <v>2150</v>
      </c>
      <c r="G977" s="452" t="s">
        <v>1436</v>
      </c>
      <c r="H977" s="453">
        <v>10033</v>
      </c>
      <c r="I977" s="452" t="s">
        <v>1678</v>
      </c>
      <c r="J977" s="455"/>
      <c r="K977" s="452" t="s">
        <v>1533</v>
      </c>
      <c r="L977" s="452" t="s">
        <v>1439</v>
      </c>
      <c r="M977" s="452" t="s">
        <v>1452</v>
      </c>
      <c r="N977" s="454">
        <v>44525</v>
      </c>
      <c r="O977" s="452" t="s">
        <v>1534</v>
      </c>
      <c r="P977" s="454">
        <v>44525</v>
      </c>
    </row>
    <row r="978" spans="1:16" x14ac:dyDescent="0.2">
      <c r="A978" s="451" t="s">
        <v>2210</v>
      </c>
      <c r="B978" s="451" t="s">
        <v>1717</v>
      </c>
      <c r="C978" s="451" t="s">
        <v>1432</v>
      </c>
      <c r="D978" s="451" t="s">
        <v>1433</v>
      </c>
      <c r="E978" s="451" t="s">
        <v>1434</v>
      </c>
      <c r="F978" s="451" t="s">
        <v>2217</v>
      </c>
      <c r="G978" s="452" t="s">
        <v>1436</v>
      </c>
      <c r="H978" s="453">
        <v>43596</v>
      </c>
      <c r="I978" s="452" t="s">
        <v>1654</v>
      </c>
      <c r="J978" s="452" t="s">
        <v>1438</v>
      </c>
      <c r="K978" s="452" t="s">
        <v>1438</v>
      </c>
      <c r="L978" s="452" t="s">
        <v>1439</v>
      </c>
      <c r="M978" s="452" t="s">
        <v>1440</v>
      </c>
      <c r="N978" s="454">
        <v>44312</v>
      </c>
      <c r="O978" s="452" t="s">
        <v>1440</v>
      </c>
      <c r="P978" s="454">
        <v>44468</v>
      </c>
    </row>
    <row r="979" spans="1:16" ht="21" x14ac:dyDescent="0.2">
      <c r="A979" s="451" t="s">
        <v>2218</v>
      </c>
      <c r="B979" s="451" t="s">
        <v>1463</v>
      </c>
      <c r="C979" s="451" t="s">
        <v>1432</v>
      </c>
      <c r="D979" s="451" t="s">
        <v>1433</v>
      </c>
      <c r="E979" s="451" t="s">
        <v>1442</v>
      </c>
      <c r="F979" s="451" t="s">
        <v>2219</v>
      </c>
      <c r="G979" s="452" t="s">
        <v>1436</v>
      </c>
      <c r="H979" s="453">
        <v>874296</v>
      </c>
      <c r="I979" s="452" t="s">
        <v>1650</v>
      </c>
      <c r="J979" s="452" t="s">
        <v>1438</v>
      </c>
      <c r="K979" s="452" t="s">
        <v>1438</v>
      </c>
      <c r="L979" s="452" t="s">
        <v>1439</v>
      </c>
      <c r="M979" s="452" t="s">
        <v>1440</v>
      </c>
      <c r="N979" s="454">
        <v>44309</v>
      </c>
      <c r="O979" s="452" t="s">
        <v>1440</v>
      </c>
      <c r="P979" s="454">
        <v>44468</v>
      </c>
    </row>
    <row r="980" spans="1:16" x14ac:dyDescent="0.2">
      <c r="A980" s="451" t="s">
        <v>2218</v>
      </c>
      <c r="B980" s="451" t="s">
        <v>1693</v>
      </c>
      <c r="C980" s="451" t="s">
        <v>1432</v>
      </c>
      <c r="D980" s="451" t="s">
        <v>1433</v>
      </c>
      <c r="E980" s="451" t="s">
        <v>1442</v>
      </c>
      <c r="F980" s="451" t="s">
        <v>2132</v>
      </c>
      <c r="G980" s="452" t="s">
        <v>1436</v>
      </c>
      <c r="H980" s="453">
        <v>4007</v>
      </c>
      <c r="I980" s="452" t="s">
        <v>1648</v>
      </c>
      <c r="J980" s="452" t="s">
        <v>1438</v>
      </c>
      <c r="K980" s="452" t="s">
        <v>1438</v>
      </c>
      <c r="L980" s="452" t="s">
        <v>1439</v>
      </c>
      <c r="M980" s="452" t="s">
        <v>1440</v>
      </c>
      <c r="N980" s="454">
        <v>44309</v>
      </c>
      <c r="O980" s="452" t="s">
        <v>1440</v>
      </c>
      <c r="P980" s="454">
        <v>44468</v>
      </c>
    </row>
    <row r="981" spans="1:16" x14ac:dyDescent="0.2">
      <c r="A981" s="451" t="s">
        <v>2218</v>
      </c>
      <c r="B981" s="451" t="s">
        <v>1695</v>
      </c>
      <c r="C981" s="451" t="s">
        <v>1432</v>
      </c>
      <c r="D981" s="451" t="s">
        <v>1466</v>
      </c>
      <c r="E981" s="451" t="s">
        <v>1442</v>
      </c>
      <c r="F981" s="451" t="s">
        <v>1545</v>
      </c>
      <c r="G981" s="452" t="s">
        <v>1436</v>
      </c>
      <c r="H981" s="453">
        <v>211340.06</v>
      </c>
      <c r="I981" s="452" t="s">
        <v>1655</v>
      </c>
      <c r="J981" s="452" t="s">
        <v>1438</v>
      </c>
      <c r="K981" s="452" t="s">
        <v>1438</v>
      </c>
      <c r="L981" s="452" t="s">
        <v>1439</v>
      </c>
      <c r="M981" s="452" t="s">
        <v>1440</v>
      </c>
      <c r="N981" s="454">
        <v>44341</v>
      </c>
      <c r="O981" s="452" t="s">
        <v>1440</v>
      </c>
      <c r="P981" s="454">
        <v>44468</v>
      </c>
    </row>
    <row r="982" spans="1:16" x14ac:dyDescent="0.2">
      <c r="A982" s="451" t="s">
        <v>2218</v>
      </c>
      <c r="B982" s="451" t="s">
        <v>1697</v>
      </c>
      <c r="C982" s="451" t="s">
        <v>1432</v>
      </c>
      <c r="D982" s="451" t="s">
        <v>1433</v>
      </c>
      <c r="E982" s="451" t="s">
        <v>1442</v>
      </c>
      <c r="F982" s="451" t="s">
        <v>2220</v>
      </c>
      <c r="G982" s="452" t="s">
        <v>1436</v>
      </c>
      <c r="H982" s="453">
        <v>35700</v>
      </c>
      <c r="I982" s="452" t="s">
        <v>1670</v>
      </c>
      <c r="J982" s="452" t="s">
        <v>1438</v>
      </c>
      <c r="K982" s="452" t="s">
        <v>1438</v>
      </c>
      <c r="L982" s="452" t="s">
        <v>1439</v>
      </c>
      <c r="M982" s="452" t="s">
        <v>1440</v>
      </c>
      <c r="N982" s="454">
        <v>44309</v>
      </c>
      <c r="O982" s="452" t="s">
        <v>1440</v>
      </c>
      <c r="P982" s="454">
        <v>44468</v>
      </c>
    </row>
    <row r="983" spans="1:16" x14ac:dyDescent="0.2">
      <c r="A983" s="451" t="s">
        <v>2218</v>
      </c>
      <c r="B983" s="451" t="s">
        <v>1697</v>
      </c>
      <c r="C983" s="451" t="s">
        <v>1432</v>
      </c>
      <c r="D983" s="451" t="s">
        <v>1448</v>
      </c>
      <c r="E983" s="451" t="s">
        <v>1544</v>
      </c>
      <c r="F983" s="451" t="s">
        <v>2138</v>
      </c>
      <c r="G983" s="452" t="s">
        <v>1436</v>
      </c>
      <c r="H983" s="453">
        <v>11566</v>
      </c>
      <c r="I983" s="452" t="s">
        <v>1564</v>
      </c>
      <c r="J983" s="455"/>
      <c r="K983" s="452" t="s">
        <v>1533</v>
      </c>
      <c r="L983" s="452" t="s">
        <v>1439</v>
      </c>
      <c r="M983" s="452" t="s">
        <v>1452</v>
      </c>
      <c r="N983" s="454">
        <v>44539</v>
      </c>
      <c r="O983" s="452" t="s">
        <v>1453</v>
      </c>
      <c r="P983" s="454">
        <v>44544</v>
      </c>
    </row>
    <row r="984" spans="1:16" ht="21" x14ac:dyDescent="0.2">
      <c r="A984" s="451" t="s">
        <v>2218</v>
      </c>
      <c r="B984" s="451" t="s">
        <v>1703</v>
      </c>
      <c r="C984" s="451" t="s">
        <v>1432</v>
      </c>
      <c r="D984" s="451" t="s">
        <v>1491</v>
      </c>
      <c r="E984" s="451" t="s">
        <v>1434</v>
      </c>
      <c r="F984" s="451" t="s">
        <v>2221</v>
      </c>
      <c r="G984" s="452" t="s">
        <v>1436</v>
      </c>
      <c r="H984" s="453">
        <v>7800</v>
      </c>
      <c r="I984" s="452" t="s">
        <v>1613</v>
      </c>
      <c r="J984" s="452" t="s">
        <v>1438</v>
      </c>
      <c r="K984" s="452" t="s">
        <v>1438</v>
      </c>
      <c r="L984" s="452" t="s">
        <v>1439</v>
      </c>
      <c r="M984" s="452" t="s">
        <v>1440</v>
      </c>
      <c r="N984" s="454">
        <v>44370</v>
      </c>
      <c r="O984" s="452" t="s">
        <v>1440</v>
      </c>
      <c r="P984" s="454">
        <v>44468</v>
      </c>
    </row>
    <row r="985" spans="1:16" ht="21" x14ac:dyDescent="0.2">
      <c r="A985" s="451" t="s">
        <v>2218</v>
      </c>
      <c r="B985" s="451" t="s">
        <v>1703</v>
      </c>
      <c r="C985" s="451" t="s">
        <v>1432</v>
      </c>
      <c r="D985" s="451" t="s">
        <v>1491</v>
      </c>
      <c r="E985" s="451" t="s">
        <v>1434</v>
      </c>
      <c r="F985" s="451" t="s">
        <v>2222</v>
      </c>
      <c r="G985" s="452" t="s">
        <v>1436</v>
      </c>
      <c r="H985" s="453">
        <v>415</v>
      </c>
      <c r="I985" s="452" t="s">
        <v>1609</v>
      </c>
      <c r="J985" s="452" t="s">
        <v>1438</v>
      </c>
      <c r="K985" s="452" t="s">
        <v>1438</v>
      </c>
      <c r="L985" s="452" t="s">
        <v>1439</v>
      </c>
      <c r="M985" s="452" t="s">
        <v>1440</v>
      </c>
      <c r="N985" s="454">
        <v>44370</v>
      </c>
      <c r="O985" s="452" t="s">
        <v>1440</v>
      </c>
      <c r="P985" s="454">
        <v>44468</v>
      </c>
    </row>
    <row r="986" spans="1:16" ht="21" x14ac:dyDescent="0.2">
      <c r="A986" s="451" t="s">
        <v>2218</v>
      </c>
      <c r="B986" s="451" t="s">
        <v>1703</v>
      </c>
      <c r="C986" s="451" t="s">
        <v>1432</v>
      </c>
      <c r="D986" s="451" t="s">
        <v>1507</v>
      </c>
      <c r="E986" s="451" t="s">
        <v>1442</v>
      </c>
      <c r="F986" s="451" t="s">
        <v>2223</v>
      </c>
      <c r="G986" s="452" t="s">
        <v>1436</v>
      </c>
      <c r="H986" s="453">
        <v>-7800</v>
      </c>
      <c r="I986" s="452" t="s">
        <v>1707</v>
      </c>
      <c r="J986" s="452" t="s">
        <v>1438</v>
      </c>
      <c r="K986" s="452" t="s">
        <v>1438</v>
      </c>
      <c r="L986" s="452" t="s">
        <v>1439</v>
      </c>
      <c r="M986" s="452" t="s">
        <v>1440</v>
      </c>
      <c r="N986" s="454">
        <v>44384</v>
      </c>
      <c r="O986" s="452" t="s">
        <v>1440</v>
      </c>
      <c r="P986" s="454">
        <v>44468</v>
      </c>
    </row>
    <row r="987" spans="1:16" x14ac:dyDescent="0.2">
      <c r="A987" s="451" t="s">
        <v>2218</v>
      </c>
      <c r="B987" s="451" t="s">
        <v>1708</v>
      </c>
      <c r="C987" s="451" t="s">
        <v>1432</v>
      </c>
      <c r="D987" s="451" t="s">
        <v>1507</v>
      </c>
      <c r="E987" s="451" t="s">
        <v>1442</v>
      </c>
      <c r="F987" s="451" t="s">
        <v>2224</v>
      </c>
      <c r="G987" s="452" t="s">
        <v>1436</v>
      </c>
      <c r="H987" s="453">
        <v>7800</v>
      </c>
      <c r="I987" s="452" t="s">
        <v>1707</v>
      </c>
      <c r="J987" s="452" t="s">
        <v>1438</v>
      </c>
      <c r="K987" s="452" t="s">
        <v>1438</v>
      </c>
      <c r="L987" s="452" t="s">
        <v>1439</v>
      </c>
      <c r="M987" s="452" t="s">
        <v>1440</v>
      </c>
      <c r="N987" s="454">
        <v>44384</v>
      </c>
      <c r="O987" s="452" t="s">
        <v>1440</v>
      </c>
      <c r="P987" s="454">
        <v>44468</v>
      </c>
    </row>
    <row r="988" spans="1:16" ht="21" x14ac:dyDescent="0.2">
      <c r="A988" s="451" t="s">
        <v>2218</v>
      </c>
      <c r="B988" s="451" t="s">
        <v>1708</v>
      </c>
      <c r="C988" s="451" t="s">
        <v>1432</v>
      </c>
      <c r="D988" s="451" t="s">
        <v>1531</v>
      </c>
      <c r="E988" s="451" t="s">
        <v>1568</v>
      </c>
      <c r="F988" s="451" t="s">
        <v>1886</v>
      </c>
      <c r="G988" s="452" t="s">
        <v>1436</v>
      </c>
      <c r="H988" s="453">
        <v>1413.75</v>
      </c>
      <c r="I988" s="452" t="s">
        <v>1627</v>
      </c>
      <c r="J988" s="455"/>
      <c r="K988" s="452" t="s">
        <v>1533</v>
      </c>
      <c r="L988" s="452" t="s">
        <v>1439</v>
      </c>
      <c r="M988" s="452" t="s">
        <v>1452</v>
      </c>
      <c r="N988" s="454">
        <v>44496</v>
      </c>
      <c r="O988" s="452" t="s">
        <v>1534</v>
      </c>
      <c r="P988" s="454">
        <v>44497</v>
      </c>
    </row>
    <row r="989" spans="1:16" ht="21" x14ac:dyDescent="0.2">
      <c r="A989" s="451" t="s">
        <v>2218</v>
      </c>
      <c r="B989" s="451" t="s">
        <v>1708</v>
      </c>
      <c r="C989" s="451" t="s">
        <v>1432</v>
      </c>
      <c r="D989" s="451" t="s">
        <v>1531</v>
      </c>
      <c r="E989" s="451" t="s">
        <v>1628</v>
      </c>
      <c r="F989" s="451" t="s">
        <v>1886</v>
      </c>
      <c r="G989" s="452" t="s">
        <v>1436</v>
      </c>
      <c r="H989" s="453">
        <v>1358.44</v>
      </c>
      <c r="I989" s="452" t="s">
        <v>1629</v>
      </c>
      <c r="J989" s="455"/>
      <c r="K989" s="452" t="s">
        <v>1533</v>
      </c>
      <c r="L989" s="452" t="s">
        <v>1439</v>
      </c>
      <c r="M989" s="452" t="s">
        <v>1452</v>
      </c>
      <c r="N989" s="454">
        <v>44496</v>
      </c>
      <c r="O989" s="452" t="s">
        <v>1534</v>
      </c>
      <c r="P989" s="454">
        <v>44497</v>
      </c>
    </row>
    <row r="990" spans="1:16" x14ac:dyDescent="0.2">
      <c r="A990" s="451" t="s">
        <v>2218</v>
      </c>
      <c r="B990" s="451" t="s">
        <v>1575</v>
      </c>
      <c r="C990" s="451" t="s">
        <v>1432</v>
      </c>
      <c r="D990" s="451" t="s">
        <v>1507</v>
      </c>
      <c r="E990" s="451" t="s">
        <v>1442</v>
      </c>
      <c r="F990" s="451" t="s">
        <v>2225</v>
      </c>
      <c r="G990" s="452" t="s">
        <v>1436</v>
      </c>
      <c r="H990" s="453">
        <v>21856</v>
      </c>
      <c r="I990" s="452" t="s">
        <v>1712</v>
      </c>
      <c r="J990" s="452" t="s">
        <v>1438</v>
      </c>
      <c r="K990" s="452" t="s">
        <v>1438</v>
      </c>
      <c r="L990" s="452" t="s">
        <v>1439</v>
      </c>
      <c r="M990" s="452" t="s">
        <v>1440</v>
      </c>
      <c r="N990" s="454">
        <v>44399</v>
      </c>
      <c r="O990" s="452" t="s">
        <v>1440</v>
      </c>
      <c r="P990" s="454">
        <v>44468</v>
      </c>
    </row>
    <row r="991" spans="1:16" ht="21" x14ac:dyDescent="0.2">
      <c r="A991" s="451" t="s">
        <v>2218</v>
      </c>
      <c r="B991" s="451" t="s">
        <v>1575</v>
      </c>
      <c r="C991" s="451" t="s">
        <v>1432</v>
      </c>
      <c r="D991" s="451" t="s">
        <v>1448</v>
      </c>
      <c r="E991" s="451" t="s">
        <v>1460</v>
      </c>
      <c r="F991" s="451" t="s">
        <v>1886</v>
      </c>
      <c r="G991" s="452" t="s">
        <v>1436</v>
      </c>
      <c r="H991" s="453">
        <v>17485</v>
      </c>
      <c r="I991" s="452" t="s">
        <v>1462</v>
      </c>
      <c r="J991" s="455"/>
      <c r="K991" s="452" t="s">
        <v>1533</v>
      </c>
      <c r="L991" s="452" t="s">
        <v>1439</v>
      </c>
      <c r="M991" s="452" t="s">
        <v>1452</v>
      </c>
      <c r="N991" s="454">
        <v>44550</v>
      </c>
      <c r="O991" s="452" t="s">
        <v>1453</v>
      </c>
      <c r="P991" s="454">
        <v>44553</v>
      </c>
    </row>
    <row r="992" spans="1:16" x14ac:dyDescent="0.2">
      <c r="A992" s="451" t="s">
        <v>2218</v>
      </c>
      <c r="B992" s="451" t="s">
        <v>1713</v>
      </c>
      <c r="C992" s="451" t="s">
        <v>1432</v>
      </c>
      <c r="D992" s="451" t="s">
        <v>1466</v>
      </c>
      <c r="E992" s="451" t="s">
        <v>1442</v>
      </c>
      <c r="F992" s="451" t="s">
        <v>2096</v>
      </c>
      <c r="G992" s="452" t="s">
        <v>1436</v>
      </c>
      <c r="H992" s="453">
        <v>7654</v>
      </c>
      <c r="I992" s="452" t="s">
        <v>1676</v>
      </c>
      <c r="J992" s="452" t="s">
        <v>1438</v>
      </c>
      <c r="K992" s="452" t="s">
        <v>1438</v>
      </c>
      <c r="L992" s="452" t="s">
        <v>1439</v>
      </c>
      <c r="M992" s="452" t="s">
        <v>1440</v>
      </c>
      <c r="N992" s="454">
        <v>44330</v>
      </c>
      <c r="O992" s="452" t="s">
        <v>1440</v>
      </c>
      <c r="P992" s="454">
        <v>44468</v>
      </c>
    </row>
    <row r="993" spans="1:16" ht="21" x14ac:dyDescent="0.2">
      <c r="A993" s="451" t="s">
        <v>2218</v>
      </c>
      <c r="B993" s="451" t="s">
        <v>1713</v>
      </c>
      <c r="C993" s="451" t="s">
        <v>1432</v>
      </c>
      <c r="D993" s="451" t="s">
        <v>1540</v>
      </c>
      <c r="E993" s="451" t="s">
        <v>1677</v>
      </c>
      <c r="F993" s="451" t="s">
        <v>1715</v>
      </c>
      <c r="G993" s="452" t="s">
        <v>1436</v>
      </c>
      <c r="H993" s="453">
        <v>10710</v>
      </c>
      <c r="I993" s="452" t="s">
        <v>1678</v>
      </c>
      <c r="J993" s="455"/>
      <c r="K993" s="452" t="s">
        <v>1533</v>
      </c>
      <c r="L993" s="452" t="s">
        <v>1439</v>
      </c>
      <c r="M993" s="452" t="s">
        <v>1452</v>
      </c>
      <c r="N993" s="454">
        <v>44525</v>
      </c>
      <c r="O993" s="452" t="s">
        <v>1534</v>
      </c>
      <c r="P993" s="454">
        <v>44525</v>
      </c>
    </row>
    <row r="994" spans="1:16" x14ac:dyDescent="0.2">
      <c r="A994" s="451" t="s">
        <v>2218</v>
      </c>
      <c r="B994" s="451" t="s">
        <v>1717</v>
      </c>
      <c r="C994" s="451" t="s">
        <v>1432</v>
      </c>
      <c r="D994" s="451" t="s">
        <v>1433</v>
      </c>
      <c r="E994" s="451" t="s">
        <v>1434</v>
      </c>
      <c r="F994" s="451" t="s">
        <v>2132</v>
      </c>
      <c r="G994" s="452" t="s">
        <v>1436</v>
      </c>
      <c r="H994" s="453">
        <v>94689</v>
      </c>
      <c r="I994" s="452" t="s">
        <v>1654</v>
      </c>
      <c r="J994" s="452" t="s">
        <v>1438</v>
      </c>
      <c r="K994" s="452" t="s">
        <v>1438</v>
      </c>
      <c r="L994" s="452" t="s">
        <v>1439</v>
      </c>
      <c r="M994" s="452" t="s">
        <v>1440</v>
      </c>
      <c r="N994" s="454">
        <v>44312</v>
      </c>
      <c r="O994" s="452" t="s">
        <v>1440</v>
      </c>
      <c r="P994" s="454">
        <v>44468</v>
      </c>
    </row>
    <row r="995" spans="1:16" ht="21" x14ac:dyDescent="0.2">
      <c r="A995" s="451" t="s">
        <v>2226</v>
      </c>
      <c r="B995" s="451" t="s">
        <v>1463</v>
      </c>
      <c r="C995" s="451" t="s">
        <v>1432</v>
      </c>
      <c r="D995" s="451" t="s">
        <v>1433</v>
      </c>
      <c r="E995" s="451" t="s">
        <v>1442</v>
      </c>
      <c r="F995" s="451" t="s">
        <v>2049</v>
      </c>
      <c r="G995" s="452" t="s">
        <v>1436</v>
      </c>
      <c r="H995" s="453">
        <v>704875</v>
      </c>
      <c r="I995" s="452" t="s">
        <v>1650</v>
      </c>
      <c r="J995" s="452" t="s">
        <v>1438</v>
      </c>
      <c r="K995" s="452" t="s">
        <v>1438</v>
      </c>
      <c r="L995" s="452" t="s">
        <v>1439</v>
      </c>
      <c r="M995" s="452" t="s">
        <v>1440</v>
      </c>
      <c r="N995" s="454">
        <v>44309</v>
      </c>
      <c r="O995" s="452" t="s">
        <v>1440</v>
      </c>
      <c r="P995" s="454">
        <v>44468</v>
      </c>
    </row>
    <row r="996" spans="1:16" ht="21" x14ac:dyDescent="0.2">
      <c r="A996" s="451" t="s">
        <v>2226</v>
      </c>
      <c r="B996" s="451" t="s">
        <v>1463</v>
      </c>
      <c r="C996" s="451" t="s">
        <v>1432</v>
      </c>
      <c r="D996" s="451" t="s">
        <v>1433</v>
      </c>
      <c r="E996" s="451" t="s">
        <v>1442</v>
      </c>
      <c r="F996" s="451" t="s">
        <v>2227</v>
      </c>
      <c r="G996" s="452" t="s">
        <v>1436</v>
      </c>
      <c r="H996" s="453">
        <v>21132.17</v>
      </c>
      <c r="I996" s="452" t="s">
        <v>1465</v>
      </c>
      <c r="J996" s="452" t="s">
        <v>1438</v>
      </c>
      <c r="K996" s="452" t="s">
        <v>1438</v>
      </c>
      <c r="L996" s="452" t="s">
        <v>1439</v>
      </c>
      <c r="M996" s="452" t="s">
        <v>1440</v>
      </c>
      <c r="N996" s="454">
        <v>44302</v>
      </c>
      <c r="O996" s="452" t="s">
        <v>1440</v>
      </c>
      <c r="P996" s="454">
        <v>44468</v>
      </c>
    </row>
    <row r="997" spans="1:16" ht="21" x14ac:dyDescent="0.2">
      <c r="A997" s="451" t="s">
        <v>2226</v>
      </c>
      <c r="B997" s="451" t="s">
        <v>1463</v>
      </c>
      <c r="C997" s="451" t="s">
        <v>1432</v>
      </c>
      <c r="D997" s="451" t="s">
        <v>1466</v>
      </c>
      <c r="E997" s="451" t="s">
        <v>1442</v>
      </c>
      <c r="F997" s="451" t="s">
        <v>2197</v>
      </c>
      <c r="G997" s="452" t="s">
        <v>1436</v>
      </c>
      <c r="H997" s="453">
        <v>2282</v>
      </c>
      <c r="I997" s="452" t="s">
        <v>1591</v>
      </c>
      <c r="J997" s="452" t="s">
        <v>1438</v>
      </c>
      <c r="K997" s="452" t="s">
        <v>1438</v>
      </c>
      <c r="L997" s="452" t="s">
        <v>1439</v>
      </c>
      <c r="M997" s="452" t="s">
        <v>1440</v>
      </c>
      <c r="N997" s="454">
        <v>44535</v>
      </c>
      <c r="O997" s="452" t="s">
        <v>1440</v>
      </c>
      <c r="P997" s="454">
        <v>44468</v>
      </c>
    </row>
    <row r="998" spans="1:16" ht="21" x14ac:dyDescent="0.2">
      <c r="A998" s="451" t="s">
        <v>2226</v>
      </c>
      <c r="B998" s="451" t="s">
        <v>1463</v>
      </c>
      <c r="C998" s="451" t="s">
        <v>1432</v>
      </c>
      <c r="D998" s="451" t="s">
        <v>1466</v>
      </c>
      <c r="E998" s="451" t="s">
        <v>1434</v>
      </c>
      <c r="F998" s="451" t="s">
        <v>2228</v>
      </c>
      <c r="G998" s="452" t="s">
        <v>1436</v>
      </c>
      <c r="H998" s="453">
        <v>808</v>
      </c>
      <c r="I998" s="452" t="s">
        <v>1643</v>
      </c>
      <c r="J998" s="452" t="s">
        <v>1438</v>
      </c>
      <c r="K998" s="452" t="s">
        <v>1438</v>
      </c>
      <c r="L998" s="452" t="s">
        <v>1439</v>
      </c>
      <c r="M998" s="452" t="s">
        <v>1440</v>
      </c>
      <c r="N998" s="454">
        <v>44535</v>
      </c>
      <c r="O998" s="452" t="s">
        <v>1440</v>
      </c>
      <c r="P998" s="454">
        <v>44468</v>
      </c>
    </row>
    <row r="999" spans="1:16" ht="21" x14ac:dyDescent="0.2">
      <c r="A999" s="451" t="s">
        <v>2226</v>
      </c>
      <c r="B999" s="451" t="s">
        <v>1463</v>
      </c>
      <c r="C999" s="451" t="s">
        <v>1432</v>
      </c>
      <c r="D999" s="451" t="s">
        <v>1491</v>
      </c>
      <c r="E999" s="451" t="s">
        <v>1442</v>
      </c>
      <c r="F999" s="451" t="s">
        <v>2082</v>
      </c>
      <c r="G999" s="452" t="s">
        <v>1436</v>
      </c>
      <c r="H999" s="453">
        <v>21896.92</v>
      </c>
      <c r="I999" s="452" t="s">
        <v>1492</v>
      </c>
      <c r="J999" s="452" t="s">
        <v>1438</v>
      </c>
      <c r="K999" s="452" t="s">
        <v>1438</v>
      </c>
      <c r="L999" s="452" t="s">
        <v>1439</v>
      </c>
      <c r="M999" s="452" t="s">
        <v>1440</v>
      </c>
      <c r="N999" s="454">
        <v>44292</v>
      </c>
      <c r="O999" s="452" t="s">
        <v>1440</v>
      </c>
      <c r="P999" s="454">
        <v>44468</v>
      </c>
    </row>
    <row r="1000" spans="1:16" ht="21" x14ac:dyDescent="0.2">
      <c r="A1000" s="451" t="s">
        <v>2226</v>
      </c>
      <c r="B1000" s="451" t="s">
        <v>1463</v>
      </c>
      <c r="C1000" s="451" t="s">
        <v>1432</v>
      </c>
      <c r="D1000" s="451" t="s">
        <v>1515</v>
      </c>
      <c r="E1000" s="451" t="s">
        <v>1442</v>
      </c>
      <c r="F1000" s="451" t="s">
        <v>1993</v>
      </c>
      <c r="G1000" s="452" t="s">
        <v>1436</v>
      </c>
      <c r="H1000" s="453">
        <v>14312.55</v>
      </c>
      <c r="I1000" s="452" t="s">
        <v>1524</v>
      </c>
      <c r="J1000" s="452" t="s">
        <v>1438</v>
      </c>
      <c r="K1000" s="452" t="s">
        <v>1438</v>
      </c>
      <c r="L1000" s="452" t="s">
        <v>1439</v>
      </c>
      <c r="M1000" s="452" t="s">
        <v>1440</v>
      </c>
      <c r="N1000" s="454">
        <v>44294</v>
      </c>
      <c r="O1000" s="452" t="s">
        <v>1440</v>
      </c>
      <c r="P1000" s="454">
        <v>44468</v>
      </c>
    </row>
    <row r="1001" spans="1:16" ht="21" x14ac:dyDescent="0.2">
      <c r="A1001" s="451" t="s">
        <v>2226</v>
      </c>
      <c r="B1001" s="451" t="s">
        <v>1463</v>
      </c>
      <c r="C1001" s="451" t="s">
        <v>1432</v>
      </c>
      <c r="D1001" s="451" t="s">
        <v>1540</v>
      </c>
      <c r="E1001" s="451" t="s">
        <v>1442</v>
      </c>
      <c r="F1001" s="451" t="s">
        <v>1847</v>
      </c>
      <c r="G1001" s="452" t="s">
        <v>1436</v>
      </c>
      <c r="H1001" s="453">
        <v>17469.59</v>
      </c>
      <c r="I1001" s="452" t="s">
        <v>1542</v>
      </c>
      <c r="J1001" s="455"/>
      <c r="K1001" s="452" t="s">
        <v>1533</v>
      </c>
      <c r="L1001" s="452" t="s">
        <v>1439</v>
      </c>
      <c r="M1001" s="452" t="s">
        <v>1452</v>
      </c>
      <c r="N1001" s="454">
        <v>44501</v>
      </c>
      <c r="O1001" s="452" t="s">
        <v>1453</v>
      </c>
      <c r="P1001" s="454">
        <v>44502</v>
      </c>
    </row>
    <row r="1002" spans="1:16" ht="21" x14ac:dyDescent="0.2">
      <c r="A1002" s="451" t="s">
        <v>2226</v>
      </c>
      <c r="B1002" s="451" t="s">
        <v>1463</v>
      </c>
      <c r="C1002" s="451" t="s">
        <v>1432</v>
      </c>
      <c r="D1002" s="451" t="s">
        <v>1540</v>
      </c>
      <c r="E1002" s="451" t="s">
        <v>1592</v>
      </c>
      <c r="F1002" s="451" t="s">
        <v>1778</v>
      </c>
      <c r="G1002" s="452" t="s">
        <v>1436</v>
      </c>
      <c r="H1002" s="453">
        <v>3194</v>
      </c>
      <c r="I1002" s="452" t="s">
        <v>1594</v>
      </c>
      <c r="J1002" s="455"/>
      <c r="K1002" s="452" t="s">
        <v>1533</v>
      </c>
      <c r="L1002" s="452" t="s">
        <v>1439</v>
      </c>
      <c r="M1002" s="452" t="s">
        <v>1452</v>
      </c>
      <c r="N1002" s="454">
        <v>44525</v>
      </c>
      <c r="O1002" s="452" t="s">
        <v>1534</v>
      </c>
      <c r="P1002" s="454">
        <v>44525</v>
      </c>
    </row>
    <row r="1003" spans="1:16" ht="21" x14ac:dyDescent="0.2">
      <c r="A1003" s="451" t="s">
        <v>2226</v>
      </c>
      <c r="B1003" s="451" t="s">
        <v>1463</v>
      </c>
      <c r="C1003" s="451" t="s">
        <v>1432</v>
      </c>
      <c r="D1003" s="451" t="s">
        <v>1540</v>
      </c>
      <c r="E1003" s="451" t="s">
        <v>1644</v>
      </c>
      <c r="F1003" s="451" t="s">
        <v>1778</v>
      </c>
      <c r="G1003" s="452" t="s">
        <v>1436</v>
      </c>
      <c r="H1003" s="453">
        <v>1130</v>
      </c>
      <c r="I1003" s="452" t="s">
        <v>1645</v>
      </c>
      <c r="J1003" s="455"/>
      <c r="K1003" s="452" t="s">
        <v>1533</v>
      </c>
      <c r="L1003" s="452" t="s">
        <v>1439</v>
      </c>
      <c r="M1003" s="452" t="s">
        <v>1452</v>
      </c>
      <c r="N1003" s="454">
        <v>44525</v>
      </c>
      <c r="O1003" s="452" t="s">
        <v>1534</v>
      </c>
      <c r="P1003" s="454">
        <v>44525</v>
      </c>
    </row>
    <row r="1004" spans="1:16" ht="21" x14ac:dyDescent="0.2">
      <c r="A1004" s="451" t="s">
        <v>2226</v>
      </c>
      <c r="B1004" s="451" t="s">
        <v>1463</v>
      </c>
      <c r="C1004" s="451" t="s">
        <v>1432</v>
      </c>
      <c r="D1004" s="451" t="s">
        <v>1448</v>
      </c>
      <c r="E1004" s="451" t="s">
        <v>1553</v>
      </c>
      <c r="F1004" s="451" t="s">
        <v>1847</v>
      </c>
      <c r="G1004" s="452" t="s">
        <v>1436</v>
      </c>
      <c r="H1004" s="453">
        <v>17480.439999999999</v>
      </c>
      <c r="I1004" s="452" t="s">
        <v>1574</v>
      </c>
      <c r="J1004" s="455"/>
      <c r="K1004" s="452" t="s">
        <v>1533</v>
      </c>
      <c r="L1004" s="452" t="s">
        <v>1439</v>
      </c>
      <c r="M1004" s="452" t="s">
        <v>1452</v>
      </c>
      <c r="N1004" s="454">
        <v>44560</v>
      </c>
      <c r="O1004" s="452" t="s">
        <v>1534</v>
      </c>
      <c r="P1004" s="454">
        <v>44560</v>
      </c>
    </row>
    <row r="1005" spans="1:16" x14ac:dyDescent="0.2">
      <c r="A1005" s="451" t="s">
        <v>2226</v>
      </c>
      <c r="B1005" s="451" t="s">
        <v>1693</v>
      </c>
      <c r="C1005" s="451" t="s">
        <v>1432</v>
      </c>
      <c r="D1005" s="451" t="s">
        <v>1433</v>
      </c>
      <c r="E1005" s="451" t="s">
        <v>1442</v>
      </c>
      <c r="F1005" s="451" t="s">
        <v>2229</v>
      </c>
      <c r="G1005" s="452" t="s">
        <v>1436</v>
      </c>
      <c r="H1005" s="453">
        <v>3705</v>
      </c>
      <c r="I1005" s="452" t="s">
        <v>1648</v>
      </c>
      <c r="J1005" s="452" t="s">
        <v>1438</v>
      </c>
      <c r="K1005" s="452" t="s">
        <v>1438</v>
      </c>
      <c r="L1005" s="452" t="s">
        <v>1439</v>
      </c>
      <c r="M1005" s="452" t="s">
        <v>1440</v>
      </c>
      <c r="N1005" s="454">
        <v>44309</v>
      </c>
      <c r="O1005" s="452" t="s">
        <v>1440</v>
      </c>
      <c r="P1005" s="454">
        <v>44468</v>
      </c>
    </row>
    <row r="1006" spans="1:16" x14ac:dyDescent="0.2">
      <c r="A1006" s="451" t="s">
        <v>2226</v>
      </c>
      <c r="B1006" s="451" t="s">
        <v>1695</v>
      </c>
      <c r="C1006" s="451" t="s">
        <v>1432</v>
      </c>
      <c r="D1006" s="451" t="s">
        <v>1466</v>
      </c>
      <c r="E1006" s="451" t="s">
        <v>1434</v>
      </c>
      <c r="F1006" s="451" t="s">
        <v>2230</v>
      </c>
      <c r="G1006" s="452" t="s">
        <v>1436</v>
      </c>
      <c r="H1006" s="453">
        <v>180939.35</v>
      </c>
      <c r="I1006" s="452" t="s">
        <v>1655</v>
      </c>
      <c r="J1006" s="452" t="s">
        <v>1438</v>
      </c>
      <c r="K1006" s="452" t="s">
        <v>1438</v>
      </c>
      <c r="L1006" s="452" t="s">
        <v>1439</v>
      </c>
      <c r="M1006" s="452" t="s">
        <v>1440</v>
      </c>
      <c r="N1006" s="454">
        <v>44341</v>
      </c>
      <c r="O1006" s="452" t="s">
        <v>1440</v>
      </c>
      <c r="P1006" s="454">
        <v>44468</v>
      </c>
    </row>
    <row r="1007" spans="1:16" x14ac:dyDescent="0.2">
      <c r="A1007" s="451" t="s">
        <v>2226</v>
      </c>
      <c r="B1007" s="451" t="s">
        <v>1697</v>
      </c>
      <c r="C1007" s="451" t="s">
        <v>1432</v>
      </c>
      <c r="D1007" s="451" t="s">
        <v>1433</v>
      </c>
      <c r="E1007" s="451" t="s">
        <v>1434</v>
      </c>
      <c r="F1007" s="451" t="s">
        <v>2231</v>
      </c>
      <c r="G1007" s="452" t="s">
        <v>1436</v>
      </c>
      <c r="H1007" s="453">
        <v>16738</v>
      </c>
      <c r="I1007" s="452" t="s">
        <v>1670</v>
      </c>
      <c r="J1007" s="452" t="s">
        <v>1438</v>
      </c>
      <c r="K1007" s="452" t="s">
        <v>1438</v>
      </c>
      <c r="L1007" s="452" t="s">
        <v>1439</v>
      </c>
      <c r="M1007" s="452" t="s">
        <v>1440</v>
      </c>
      <c r="N1007" s="454">
        <v>44309</v>
      </c>
      <c r="O1007" s="452" t="s">
        <v>1440</v>
      </c>
      <c r="P1007" s="454">
        <v>44468</v>
      </c>
    </row>
    <row r="1008" spans="1:16" x14ac:dyDescent="0.2">
      <c r="A1008" s="451" t="s">
        <v>2226</v>
      </c>
      <c r="B1008" s="451" t="s">
        <v>1697</v>
      </c>
      <c r="C1008" s="451" t="s">
        <v>1432</v>
      </c>
      <c r="D1008" s="451" t="s">
        <v>1515</v>
      </c>
      <c r="E1008" s="451" t="s">
        <v>1442</v>
      </c>
      <c r="F1008" s="451" t="s">
        <v>1659</v>
      </c>
      <c r="G1008" s="452" t="s">
        <v>1436</v>
      </c>
      <c r="H1008" s="453">
        <v>1708</v>
      </c>
      <c r="I1008" s="452" t="s">
        <v>1526</v>
      </c>
      <c r="J1008" s="452" t="s">
        <v>1438</v>
      </c>
      <c r="K1008" s="452" t="s">
        <v>1438</v>
      </c>
      <c r="L1008" s="452" t="s">
        <v>1439</v>
      </c>
      <c r="M1008" s="452" t="s">
        <v>1440</v>
      </c>
      <c r="N1008" s="454">
        <v>44538</v>
      </c>
      <c r="O1008" s="452" t="s">
        <v>1440</v>
      </c>
      <c r="P1008" s="454">
        <v>44468</v>
      </c>
    </row>
    <row r="1009" spans="1:16" x14ac:dyDescent="0.2">
      <c r="A1009" s="451" t="s">
        <v>2226</v>
      </c>
      <c r="B1009" s="451" t="s">
        <v>1697</v>
      </c>
      <c r="C1009" s="451" t="s">
        <v>1432</v>
      </c>
      <c r="D1009" s="451" t="s">
        <v>1515</v>
      </c>
      <c r="E1009" s="451" t="s">
        <v>1442</v>
      </c>
      <c r="F1009" s="451" t="s">
        <v>1671</v>
      </c>
      <c r="G1009" s="452" t="s">
        <v>1436</v>
      </c>
      <c r="H1009" s="453">
        <v>1445</v>
      </c>
      <c r="I1009" s="452" t="s">
        <v>1528</v>
      </c>
      <c r="J1009" s="452" t="s">
        <v>1438</v>
      </c>
      <c r="K1009" s="452" t="s">
        <v>1438</v>
      </c>
      <c r="L1009" s="452" t="s">
        <v>1439</v>
      </c>
      <c r="M1009" s="452" t="s">
        <v>1440</v>
      </c>
      <c r="N1009" s="454">
        <v>44538</v>
      </c>
      <c r="O1009" s="452" t="s">
        <v>1440</v>
      </c>
      <c r="P1009" s="454">
        <v>44468</v>
      </c>
    </row>
    <row r="1010" spans="1:16" x14ac:dyDescent="0.2">
      <c r="A1010" s="451" t="s">
        <v>2226</v>
      </c>
      <c r="B1010" s="451" t="s">
        <v>1697</v>
      </c>
      <c r="C1010" s="451" t="s">
        <v>1432</v>
      </c>
      <c r="D1010" s="451" t="s">
        <v>1515</v>
      </c>
      <c r="E1010" s="451" t="s">
        <v>1442</v>
      </c>
      <c r="F1010" s="451" t="s">
        <v>2232</v>
      </c>
      <c r="G1010" s="452" t="s">
        <v>1436</v>
      </c>
      <c r="H1010" s="453">
        <v>728</v>
      </c>
      <c r="I1010" s="452" t="s">
        <v>1522</v>
      </c>
      <c r="J1010" s="452" t="s">
        <v>1438</v>
      </c>
      <c r="K1010" s="452" t="s">
        <v>1438</v>
      </c>
      <c r="L1010" s="452" t="s">
        <v>1439</v>
      </c>
      <c r="M1010" s="452" t="s">
        <v>1440</v>
      </c>
      <c r="N1010" s="454">
        <v>44294</v>
      </c>
      <c r="O1010" s="452" t="s">
        <v>1440</v>
      </c>
      <c r="P1010" s="454">
        <v>44468</v>
      </c>
    </row>
    <row r="1011" spans="1:16" x14ac:dyDescent="0.2">
      <c r="A1011" s="451" t="s">
        <v>2226</v>
      </c>
      <c r="B1011" s="451" t="s">
        <v>1697</v>
      </c>
      <c r="C1011" s="451" t="s">
        <v>1432</v>
      </c>
      <c r="D1011" s="451" t="s">
        <v>1448</v>
      </c>
      <c r="E1011" s="451" t="s">
        <v>1544</v>
      </c>
      <c r="F1011" s="451" t="s">
        <v>1545</v>
      </c>
      <c r="G1011" s="452" t="s">
        <v>1436</v>
      </c>
      <c r="H1011" s="453">
        <v>2400</v>
      </c>
      <c r="I1011" s="452" t="s">
        <v>1564</v>
      </c>
      <c r="J1011" s="455"/>
      <c r="K1011" s="452" t="s">
        <v>1533</v>
      </c>
      <c r="L1011" s="452" t="s">
        <v>1439</v>
      </c>
      <c r="M1011" s="452" t="s">
        <v>1452</v>
      </c>
      <c r="N1011" s="454">
        <v>44539</v>
      </c>
      <c r="O1011" s="452" t="s">
        <v>1453</v>
      </c>
      <c r="P1011" s="454">
        <v>44544</v>
      </c>
    </row>
    <row r="1012" spans="1:16" ht="21" x14ac:dyDescent="0.2">
      <c r="A1012" s="451" t="s">
        <v>2226</v>
      </c>
      <c r="B1012" s="451" t="s">
        <v>1703</v>
      </c>
      <c r="C1012" s="451" t="s">
        <v>1432</v>
      </c>
      <c r="D1012" s="451" t="s">
        <v>1491</v>
      </c>
      <c r="E1012" s="451" t="s">
        <v>1442</v>
      </c>
      <c r="F1012" s="451" t="s">
        <v>2233</v>
      </c>
      <c r="G1012" s="452" t="s">
        <v>1436</v>
      </c>
      <c r="H1012" s="453">
        <v>6000</v>
      </c>
      <c r="I1012" s="452" t="s">
        <v>1613</v>
      </c>
      <c r="J1012" s="452" t="s">
        <v>1438</v>
      </c>
      <c r="K1012" s="452" t="s">
        <v>1438</v>
      </c>
      <c r="L1012" s="452" t="s">
        <v>1439</v>
      </c>
      <c r="M1012" s="452" t="s">
        <v>1440</v>
      </c>
      <c r="N1012" s="454">
        <v>44370</v>
      </c>
      <c r="O1012" s="452" t="s">
        <v>1440</v>
      </c>
      <c r="P1012" s="454">
        <v>44468</v>
      </c>
    </row>
    <row r="1013" spans="1:16" ht="21" x14ac:dyDescent="0.2">
      <c r="A1013" s="451" t="s">
        <v>2226</v>
      </c>
      <c r="B1013" s="451" t="s">
        <v>1703</v>
      </c>
      <c r="C1013" s="451" t="s">
        <v>1432</v>
      </c>
      <c r="D1013" s="451" t="s">
        <v>1507</v>
      </c>
      <c r="E1013" s="451" t="s">
        <v>1442</v>
      </c>
      <c r="F1013" s="451" t="s">
        <v>2234</v>
      </c>
      <c r="G1013" s="452" t="s">
        <v>1436</v>
      </c>
      <c r="H1013" s="453">
        <v>-6000</v>
      </c>
      <c r="I1013" s="452" t="s">
        <v>1707</v>
      </c>
      <c r="J1013" s="452" t="s">
        <v>1438</v>
      </c>
      <c r="K1013" s="452" t="s">
        <v>1438</v>
      </c>
      <c r="L1013" s="452" t="s">
        <v>1439</v>
      </c>
      <c r="M1013" s="452" t="s">
        <v>1440</v>
      </c>
      <c r="N1013" s="454">
        <v>44384</v>
      </c>
      <c r="O1013" s="452" t="s">
        <v>1440</v>
      </c>
      <c r="P1013" s="454">
        <v>44468</v>
      </c>
    </row>
    <row r="1014" spans="1:16" x14ac:dyDescent="0.2">
      <c r="A1014" s="451" t="s">
        <v>2226</v>
      </c>
      <c r="B1014" s="451" t="s">
        <v>1708</v>
      </c>
      <c r="C1014" s="451" t="s">
        <v>1432</v>
      </c>
      <c r="D1014" s="451" t="s">
        <v>1507</v>
      </c>
      <c r="E1014" s="451" t="s">
        <v>1442</v>
      </c>
      <c r="F1014" s="451" t="s">
        <v>2235</v>
      </c>
      <c r="G1014" s="452" t="s">
        <v>1436</v>
      </c>
      <c r="H1014" s="453">
        <v>6000</v>
      </c>
      <c r="I1014" s="452" t="s">
        <v>1707</v>
      </c>
      <c r="J1014" s="452" t="s">
        <v>1438</v>
      </c>
      <c r="K1014" s="452" t="s">
        <v>1438</v>
      </c>
      <c r="L1014" s="452" t="s">
        <v>1439</v>
      </c>
      <c r="M1014" s="452" t="s">
        <v>1440</v>
      </c>
      <c r="N1014" s="454">
        <v>44384</v>
      </c>
      <c r="O1014" s="452" t="s">
        <v>1440</v>
      </c>
      <c r="P1014" s="454">
        <v>44468</v>
      </c>
    </row>
    <row r="1015" spans="1:16" ht="21" x14ac:dyDescent="0.2">
      <c r="A1015" s="451" t="s">
        <v>2226</v>
      </c>
      <c r="B1015" s="451" t="s">
        <v>1708</v>
      </c>
      <c r="C1015" s="451" t="s">
        <v>1432</v>
      </c>
      <c r="D1015" s="451" t="s">
        <v>1531</v>
      </c>
      <c r="E1015" s="451" t="s">
        <v>1568</v>
      </c>
      <c r="F1015" s="451" t="s">
        <v>2236</v>
      </c>
      <c r="G1015" s="452" t="s">
        <v>1436</v>
      </c>
      <c r="H1015" s="453">
        <v>1160</v>
      </c>
      <c r="I1015" s="452" t="s">
        <v>1627</v>
      </c>
      <c r="J1015" s="455"/>
      <c r="K1015" s="452" t="s">
        <v>1533</v>
      </c>
      <c r="L1015" s="452" t="s">
        <v>1439</v>
      </c>
      <c r="M1015" s="452" t="s">
        <v>1452</v>
      </c>
      <c r="N1015" s="454">
        <v>44496</v>
      </c>
      <c r="O1015" s="452" t="s">
        <v>1534</v>
      </c>
      <c r="P1015" s="454">
        <v>44497</v>
      </c>
    </row>
    <row r="1016" spans="1:16" ht="21" x14ac:dyDescent="0.2">
      <c r="A1016" s="451" t="s">
        <v>2226</v>
      </c>
      <c r="B1016" s="451" t="s">
        <v>1708</v>
      </c>
      <c r="C1016" s="451" t="s">
        <v>1432</v>
      </c>
      <c r="D1016" s="451" t="s">
        <v>1531</v>
      </c>
      <c r="E1016" s="451" t="s">
        <v>1628</v>
      </c>
      <c r="F1016" s="451" t="s">
        <v>2236</v>
      </c>
      <c r="G1016" s="452" t="s">
        <v>1436</v>
      </c>
      <c r="H1016" s="453">
        <v>945</v>
      </c>
      <c r="I1016" s="452" t="s">
        <v>1629</v>
      </c>
      <c r="J1016" s="455"/>
      <c r="K1016" s="452" t="s">
        <v>1533</v>
      </c>
      <c r="L1016" s="452" t="s">
        <v>1439</v>
      </c>
      <c r="M1016" s="452" t="s">
        <v>1452</v>
      </c>
      <c r="N1016" s="454">
        <v>44496</v>
      </c>
      <c r="O1016" s="452" t="s">
        <v>1534</v>
      </c>
      <c r="P1016" s="454">
        <v>44497</v>
      </c>
    </row>
    <row r="1017" spans="1:16" x14ac:dyDescent="0.2">
      <c r="A1017" s="451" t="s">
        <v>2226</v>
      </c>
      <c r="B1017" s="451" t="s">
        <v>1575</v>
      </c>
      <c r="C1017" s="451" t="s">
        <v>1432</v>
      </c>
      <c r="D1017" s="451" t="s">
        <v>1507</v>
      </c>
      <c r="E1017" s="451" t="s">
        <v>1442</v>
      </c>
      <c r="F1017" s="451" t="s">
        <v>2237</v>
      </c>
      <c r="G1017" s="452" t="s">
        <v>1436</v>
      </c>
      <c r="H1017" s="453">
        <v>17933</v>
      </c>
      <c r="I1017" s="452" t="s">
        <v>1712</v>
      </c>
      <c r="J1017" s="452" t="s">
        <v>1438</v>
      </c>
      <c r="K1017" s="452" t="s">
        <v>1438</v>
      </c>
      <c r="L1017" s="452" t="s">
        <v>1439</v>
      </c>
      <c r="M1017" s="452" t="s">
        <v>1440</v>
      </c>
      <c r="N1017" s="454">
        <v>44399</v>
      </c>
      <c r="O1017" s="452" t="s">
        <v>1440</v>
      </c>
      <c r="P1017" s="454">
        <v>44468</v>
      </c>
    </row>
    <row r="1018" spans="1:16" ht="21" x14ac:dyDescent="0.2">
      <c r="A1018" s="451" t="s">
        <v>2226</v>
      </c>
      <c r="B1018" s="451" t="s">
        <v>1575</v>
      </c>
      <c r="C1018" s="451" t="s">
        <v>1432</v>
      </c>
      <c r="D1018" s="451" t="s">
        <v>1448</v>
      </c>
      <c r="E1018" s="451" t="s">
        <v>1460</v>
      </c>
      <c r="F1018" s="451" t="s">
        <v>2236</v>
      </c>
      <c r="G1018" s="452" t="s">
        <v>1436</v>
      </c>
      <c r="H1018" s="453">
        <v>14347</v>
      </c>
      <c r="I1018" s="452" t="s">
        <v>1462</v>
      </c>
      <c r="J1018" s="455"/>
      <c r="K1018" s="452" t="s">
        <v>1533</v>
      </c>
      <c r="L1018" s="452" t="s">
        <v>1439</v>
      </c>
      <c r="M1018" s="452" t="s">
        <v>1452</v>
      </c>
      <c r="N1018" s="454">
        <v>44550</v>
      </c>
      <c r="O1018" s="452" t="s">
        <v>1453</v>
      </c>
      <c r="P1018" s="454">
        <v>44553</v>
      </c>
    </row>
    <row r="1019" spans="1:16" x14ac:dyDescent="0.2">
      <c r="A1019" s="451" t="s">
        <v>2226</v>
      </c>
      <c r="B1019" s="451" t="s">
        <v>1713</v>
      </c>
      <c r="C1019" s="451" t="s">
        <v>1432</v>
      </c>
      <c r="D1019" s="451" t="s">
        <v>1466</v>
      </c>
      <c r="E1019" s="451" t="s">
        <v>1434</v>
      </c>
      <c r="F1019" s="451" t="s">
        <v>2238</v>
      </c>
      <c r="G1019" s="452" t="s">
        <v>1436</v>
      </c>
      <c r="H1019" s="453">
        <v>7167</v>
      </c>
      <c r="I1019" s="452" t="s">
        <v>1676</v>
      </c>
      <c r="J1019" s="452" t="s">
        <v>1438</v>
      </c>
      <c r="K1019" s="452" t="s">
        <v>1438</v>
      </c>
      <c r="L1019" s="452" t="s">
        <v>1439</v>
      </c>
      <c r="M1019" s="452" t="s">
        <v>1440</v>
      </c>
      <c r="N1019" s="454">
        <v>44330</v>
      </c>
      <c r="O1019" s="452" t="s">
        <v>1440</v>
      </c>
      <c r="P1019" s="454">
        <v>44468</v>
      </c>
    </row>
    <row r="1020" spans="1:16" x14ac:dyDescent="0.2">
      <c r="A1020" s="451" t="s">
        <v>2226</v>
      </c>
      <c r="B1020" s="451" t="s">
        <v>1713</v>
      </c>
      <c r="C1020" s="451" t="s">
        <v>1432</v>
      </c>
      <c r="D1020" s="451" t="s">
        <v>1507</v>
      </c>
      <c r="E1020" s="451" t="s">
        <v>1442</v>
      </c>
      <c r="F1020" s="451" t="s">
        <v>2239</v>
      </c>
      <c r="G1020" s="452" t="s">
        <v>1436</v>
      </c>
      <c r="H1020" s="453">
        <v>61244</v>
      </c>
      <c r="I1020" s="452" t="s">
        <v>1640</v>
      </c>
      <c r="J1020" s="452" t="s">
        <v>1438</v>
      </c>
      <c r="K1020" s="452" t="s">
        <v>1438</v>
      </c>
      <c r="L1020" s="452" t="s">
        <v>1439</v>
      </c>
      <c r="M1020" s="452" t="s">
        <v>1440</v>
      </c>
      <c r="N1020" s="454">
        <v>44384</v>
      </c>
      <c r="O1020" s="452" t="s">
        <v>1440</v>
      </c>
      <c r="P1020" s="454">
        <v>44468</v>
      </c>
    </row>
    <row r="1021" spans="1:16" ht="21" x14ac:dyDescent="0.2">
      <c r="A1021" s="451" t="s">
        <v>2226</v>
      </c>
      <c r="B1021" s="451" t="s">
        <v>1713</v>
      </c>
      <c r="C1021" s="451" t="s">
        <v>1432</v>
      </c>
      <c r="D1021" s="451" t="s">
        <v>1540</v>
      </c>
      <c r="E1021" s="451" t="s">
        <v>1677</v>
      </c>
      <c r="F1021" s="451" t="s">
        <v>2138</v>
      </c>
      <c r="G1021" s="452" t="s">
        <v>1436</v>
      </c>
      <c r="H1021" s="453">
        <v>10028</v>
      </c>
      <c r="I1021" s="452" t="s">
        <v>1678</v>
      </c>
      <c r="J1021" s="455"/>
      <c r="K1021" s="452" t="s">
        <v>1533</v>
      </c>
      <c r="L1021" s="452" t="s">
        <v>1439</v>
      </c>
      <c r="M1021" s="452" t="s">
        <v>1452</v>
      </c>
      <c r="N1021" s="454">
        <v>44525</v>
      </c>
      <c r="O1021" s="452" t="s">
        <v>1534</v>
      </c>
      <c r="P1021" s="454">
        <v>44525</v>
      </c>
    </row>
    <row r="1022" spans="1:16" x14ac:dyDescent="0.2">
      <c r="A1022" s="451" t="s">
        <v>2226</v>
      </c>
      <c r="B1022" s="451" t="s">
        <v>1717</v>
      </c>
      <c r="C1022" s="451" t="s">
        <v>1432</v>
      </c>
      <c r="D1022" s="451" t="s">
        <v>1433</v>
      </c>
      <c r="E1022" s="451" t="s">
        <v>1434</v>
      </c>
      <c r="F1022" s="451" t="s">
        <v>2240</v>
      </c>
      <c r="G1022" s="452" t="s">
        <v>1436</v>
      </c>
      <c r="H1022" s="453">
        <v>76900</v>
      </c>
      <c r="I1022" s="452" t="s">
        <v>1654</v>
      </c>
      <c r="J1022" s="452" t="s">
        <v>1438</v>
      </c>
      <c r="K1022" s="452" t="s">
        <v>1438</v>
      </c>
      <c r="L1022" s="452" t="s">
        <v>1439</v>
      </c>
      <c r="M1022" s="452" t="s">
        <v>1440</v>
      </c>
      <c r="N1022" s="454">
        <v>44312</v>
      </c>
      <c r="O1022" s="452" t="s">
        <v>1440</v>
      </c>
      <c r="P1022" s="454">
        <v>44468</v>
      </c>
    </row>
    <row r="1023" spans="1:16" ht="21" x14ac:dyDescent="0.2">
      <c r="A1023" s="451" t="s">
        <v>2241</v>
      </c>
      <c r="B1023" s="451" t="s">
        <v>1463</v>
      </c>
      <c r="C1023" s="451" t="s">
        <v>1432</v>
      </c>
      <c r="D1023" s="451" t="s">
        <v>1433</v>
      </c>
      <c r="E1023" s="451" t="s">
        <v>1442</v>
      </c>
      <c r="F1023" s="451" t="s">
        <v>2242</v>
      </c>
      <c r="G1023" s="452" t="s">
        <v>1436</v>
      </c>
      <c r="H1023" s="453">
        <v>946753</v>
      </c>
      <c r="I1023" s="452" t="s">
        <v>1650</v>
      </c>
      <c r="J1023" s="452" t="s">
        <v>1438</v>
      </c>
      <c r="K1023" s="452" t="s">
        <v>1438</v>
      </c>
      <c r="L1023" s="452" t="s">
        <v>1439</v>
      </c>
      <c r="M1023" s="452" t="s">
        <v>1440</v>
      </c>
      <c r="N1023" s="454">
        <v>44309</v>
      </c>
      <c r="O1023" s="452" t="s">
        <v>1440</v>
      </c>
      <c r="P1023" s="454">
        <v>44468</v>
      </c>
    </row>
    <row r="1024" spans="1:16" x14ac:dyDescent="0.2">
      <c r="A1024" s="451" t="s">
        <v>2241</v>
      </c>
      <c r="B1024" s="451" t="s">
        <v>1693</v>
      </c>
      <c r="C1024" s="451" t="s">
        <v>1432</v>
      </c>
      <c r="D1024" s="451" t="s">
        <v>1433</v>
      </c>
      <c r="E1024" s="451" t="s">
        <v>1434</v>
      </c>
      <c r="F1024" s="451" t="s">
        <v>2126</v>
      </c>
      <c r="G1024" s="452" t="s">
        <v>1436</v>
      </c>
      <c r="H1024" s="453">
        <v>-32129</v>
      </c>
      <c r="I1024" s="452" t="s">
        <v>1648</v>
      </c>
      <c r="J1024" s="452" t="s">
        <v>1438</v>
      </c>
      <c r="K1024" s="452" t="s">
        <v>1438</v>
      </c>
      <c r="L1024" s="452" t="s">
        <v>1439</v>
      </c>
      <c r="M1024" s="452" t="s">
        <v>1440</v>
      </c>
      <c r="N1024" s="454">
        <v>44309</v>
      </c>
      <c r="O1024" s="452" t="s">
        <v>1440</v>
      </c>
      <c r="P1024" s="454">
        <v>44468</v>
      </c>
    </row>
    <row r="1025" spans="1:16" x14ac:dyDescent="0.2">
      <c r="A1025" s="451" t="s">
        <v>2241</v>
      </c>
      <c r="B1025" s="451" t="s">
        <v>1695</v>
      </c>
      <c r="C1025" s="451" t="s">
        <v>1432</v>
      </c>
      <c r="D1025" s="451" t="s">
        <v>1466</v>
      </c>
      <c r="E1025" s="451" t="s">
        <v>1442</v>
      </c>
      <c r="F1025" s="451" t="s">
        <v>2243</v>
      </c>
      <c r="G1025" s="452" t="s">
        <v>1436</v>
      </c>
      <c r="H1025" s="453">
        <v>181975.91</v>
      </c>
      <c r="I1025" s="452" t="s">
        <v>1655</v>
      </c>
      <c r="J1025" s="452" t="s">
        <v>1438</v>
      </c>
      <c r="K1025" s="452" t="s">
        <v>1438</v>
      </c>
      <c r="L1025" s="452" t="s">
        <v>1439</v>
      </c>
      <c r="M1025" s="452" t="s">
        <v>1440</v>
      </c>
      <c r="N1025" s="454">
        <v>44341</v>
      </c>
      <c r="O1025" s="452" t="s">
        <v>1440</v>
      </c>
      <c r="P1025" s="454">
        <v>44468</v>
      </c>
    </row>
    <row r="1026" spans="1:16" x14ac:dyDescent="0.2">
      <c r="A1026" s="451" t="s">
        <v>2241</v>
      </c>
      <c r="B1026" s="451" t="s">
        <v>1697</v>
      </c>
      <c r="C1026" s="451" t="s">
        <v>1432</v>
      </c>
      <c r="D1026" s="451" t="s">
        <v>1433</v>
      </c>
      <c r="E1026" s="451" t="s">
        <v>1434</v>
      </c>
      <c r="F1026" s="451" t="s">
        <v>2244</v>
      </c>
      <c r="G1026" s="452" t="s">
        <v>1436</v>
      </c>
      <c r="H1026" s="453">
        <v>16276</v>
      </c>
      <c r="I1026" s="452" t="s">
        <v>1670</v>
      </c>
      <c r="J1026" s="452" t="s">
        <v>1438</v>
      </c>
      <c r="K1026" s="452" t="s">
        <v>1438</v>
      </c>
      <c r="L1026" s="452" t="s">
        <v>1439</v>
      </c>
      <c r="M1026" s="452" t="s">
        <v>1440</v>
      </c>
      <c r="N1026" s="454">
        <v>44309</v>
      </c>
      <c r="O1026" s="452" t="s">
        <v>1440</v>
      </c>
      <c r="P1026" s="454">
        <v>44468</v>
      </c>
    </row>
    <row r="1027" spans="1:16" x14ac:dyDescent="0.2">
      <c r="A1027" s="451" t="s">
        <v>2241</v>
      </c>
      <c r="B1027" s="451" t="s">
        <v>1697</v>
      </c>
      <c r="C1027" s="451" t="s">
        <v>1432</v>
      </c>
      <c r="D1027" s="451" t="s">
        <v>1466</v>
      </c>
      <c r="E1027" s="451" t="s">
        <v>1442</v>
      </c>
      <c r="F1027" s="451" t="s">
        <v>2245</v>
      </c>
      <c r="G1027" s="452" t="s">
        <v>1436</v>
      </c>
      <c r="H1027" s="453">
        <v>1819</v>
      </c>
      <c r="I1027" s="452" t="s">
        <v>1488</v>
      </c>
      <c r="J1027" s="452" t="s">
        <v>1438</v>
      </c>
      <c r="K1027" s="452" t="s">
        <v>1438</v>
      </c>
      <c r="L1027" s="452" t="s">
        <v>1439</v>
      </c>
      <c r="M1027" s="452" t="s">
        <v>1440</v>
      </c>
      <c r="N1027" s="454">
        <v>44342</v>
      </c>
      <c r="O1027" s="452" t="s">
        <v>1440</v>
      </c>
      <c r="P1027" s="454">
        <v>44468</v>
      </c>
    </row>
    <row r="1028" spans="1:16" x14ac:dyDescent="0.2">
      <c r="A1028" s="451" t="s">
        <v>2241</v>
      </c>
      <c r="B1028" s="451" t="s">
        <v>1697</v>
      </c>
      <c r="C1028" s="451" t="s">
        <v>1432</v>
      </c>
      <c r="D1028" s="451" t="s">
        <v>1448</v>
      </c>
      <c r="E1028" s="451" t="s">
        <v>1544</v>
      </c>
      <c r="F1028" s="451" t="s">
        <v>2246</v>
      </c>
      <c r="G1028" s="452" t="s">
        <v>1436</v>
      </c>
      <c r="H1028" s="453">
        <v>1016</v>
      </c>
      <c r="I1028" s="452" t="s">
        <v>1564</v>
      </c>
      <c r="J1028" s="455"/>
      <c r="K1028" s="452" t="s">
        <v>1533</v>
      </c>
      <c r="L1028" s="452" t="s">
        <v>1439</v>
      </c>
      <c r="M1028" s="452" t="s">
        <v>1452</v>
      </c>
      <c r="N1028" s="454">
        <v>44539</v>
      </c>
      <c r="O1028" s="452" t="s">
        <v>1453</v>
      </c>
      <c r="P1028" s="454">
        <v>44544</v>
      </c>
    </row>
    <row r="1029" spans="1:16" ht="21" x14ac:dyDescent="0.2">
      <c r="A1029" s="451" t="s">
        <v>2241</v>
      </c>
      <c r="B1029" s="451" t="s">
        <v>1703</v>
      </c>
      <c r="C1029" s="451" t="s">
        <v>1432</v>
      </c>
      <c r="D1029" s="451" t="s">
        <v>1491</v>
      </c>
      <c r="E1029" s="451" t="s">
        <v>1434</v>
      </c>
      <c r="F1029" s="451" t="s">
        <v>2247</v>
      </c>
      <c r="G1029" s="452" t="s">
        <v>1436</v>
      </c>
      <c r="H1029" s="453">
        <v>8430</v>
      </c>
      <c r="I1029" s="452" t="s">
        <v>1613</v>
      </c>
      <c r="J1029" s="452" t="s">
        <v>1438</v>
      </c>
      <c r="K1029" s="452" t="s">
        <v>1438</v>
      </c>
      <c r="L1029" s="452" t="s">
        <v>1439</v>
      </c>
      <c r="M1029" s="452" t="s">
        <v>1440</v>
      </c>
      <c r="N1029" s="454">
        <v>44370</v>
      </c>
      <c r="O1029" s="452" t="s">
        <v>1440</v>
      </c>
      <c r="P1029" s="454">
        <v>44468</v>
      </c>
    </row>
    <row r="1030" spans="1:16" ht="21" x14ac:dyDescent="0.2">
      <c r="A1030" s="451" t="s">
        <v>2241</v>
      </c>
      <c r="B1030" s="451" t="s">
        <v>1703</v>
      </c>
      <c r="C1030" s="451" t="s">
        <v>1432</v>
      </c>
      <c r="D1030" s="451" t="s">
        <v>1507</v>
      </c>
      <c r="E1030" s="451" t="s">
        <v>1442</v>
      </c>
      <c r="F1030" s="451" t="s">
        <v>2117</v>
      </c>
      <c r="G1030" s="452" t="s">
        <v>1436</v>
      </c>
      <c r="H1030" s="453">
        <v>-8430</v>
      </c>
      <c r="I1030" s="452" t="s">
        <v>1707</v>
      </c>
      <c r="J1030" s="452" t="s">
        <v>1438</v>
      </c>
      <c r="K1030" s="452" t="s">
        <v>1438</v>
      </c>
      <c r="L1030" s="452" t="s">
        <v>1439</v>
      </c>
      <c r="M1030" s="452" t="s">
        <v>1440</v>
      </c>
      <c r="N1030" s="454">
        <v>44384</v>
      </c>
      <c r="O1030" s="452" t="s">
        <v>1440</v>
      </c>
      <c r="P1030" s="454">
        <v>44468</v>
      </c>
    </row>
    <row r="1031" spans="1:16" x14ac:dyDescent="0.2">
      <c r="A1031" s="451" t="s">
        <v>2241</v>
      </c>
      <c r="B1031" s="451" t="s">
        <v>1758</v>
      </c>
      <c r="C1031" s="451" t="s">
        <v>1432</v>
      </c>
      <c r="D1031" s="451" t="s">
        <v>1466</v>
      </c>
      <c r="E1031" s="451" t="s">
        <v>1442</v>
      </c>
      <c r="F1031" s="451" t="s">
        <v>2248</v>
      </c>
      <c r="G1031" s="452" t="s">
        <v>1436</v>
      </c>
      <c r="H1031" s="453">
        <v>17086.23</v>
      </c>
      <c r="I1031" s="452" t="s">
        <v>1468</v>
      </c>
      <c r="J1031" s="452" t="s">
        <v>1438</v>
      </c>
      <c r="K1031" s="452" t="s">
        <v>1438</v>
      </c>
      <c r="L1031" s="452" t="s">
        <v>1439</v>
      </c>
      <c r="M1031" s="452" t="s">
        <v>1440</v>
      </c>
      <c r="N1031" s="454">
        <v>44329</v>
      </c>
      <c r="O1031" s="452" t="s">
        <v>1440</v>
      </c>
      <c r="P1031" s="454">
        <v>44468</v>
      </c>
    </row>
    <row r="1032" spans="1:16" x14ac:dyDescent="0.2">
      <c r="A1032" s="451" t="s">
        <v>2241</v>
      </c>
      <c r="B1032" s="451" t="s">
        <v>1708</v>
      </c>
      <c r="C1032" s="451" t="s">
        <v>1432</v>
      </c>
      <c r="D1032" s="451" t="s">
        <v>1507</v>
      </c>
      <c r="E1032" s="451" t="s">
        <v>1442</v>
      </c>
      <c r="F1032" s="451" t="s">
        <v>2249</v>
      </c>
      <c r="G1032" s="452" t="s">
        <v>1436</v>
      </c>
      <c r="H1032" s="453">
        <v>8430</v>
      </c>
      <c r="I1032" s="452" t="s">
        <v>1707</v>
      </c>
      <c r="J1032" s="452" t="s">
        <v>1438</v>
      </c>
      <c r="K1032" s="452" t="s">
        <v>1438</v>
      </c>
      <c r="L1032" s="452" t="s">
        <v>1439</v>
      </c>
      <c r="M1032" s="452" t="s">
        <v>1440</v>
      </c>
      <c r="N1032" s="454">
        <v>44384</v>
      </c>
      <c r="O1032" s="452" t="s">
        <v>1440</v>
      </c>
      <c r="P1032" s="454">
        <v>44468</v>
      </c>
    </row>
    <row r="1033" spans="1:16" ht="21" x14ac:dyDescent="0.2">
      <c r="A1033" s="451" t="s">
        <v>2241</v>
      </c>
      <c r="B1033" s="451" t="s">
        <v>1708</v>
      </c>
      <c r="C1033" s="451" t="s">
        <v>1432</v>
      </c>
      <c r="D1033" s="451" t="s">
        <v>1531</v>
      </c>
      <c r="E1033" s="451" t="s">
        <v>1568</v>
      </c>
      <c r="F1033" s="451" t="s">
        <v>2101</v>
      </c>
      <c r="G1033" s="452" t="s">
        <v>1436</v>
      </c>
      <c r="H1033" s="453">
        <v>1558.75</v>
      </c>
      <c r="I1033" s="452" t="s">
        <v>1627</v>
      </c>
      <c r="J1033" s="455"/>
      <c r="K1033" s="452" t="s">
        <v>1533</v>
      </c>
      <c r="L1033" s="452" t="s">
        <v>1439</v>
      </c>
      <c r="M1033" s="452" t="s">
        <v>1452</v>
      </c>
      <c r="N1033" s="454">
        <v>44496</v>
      </c>
      <c r="O1033" s="452" t="s">
        <v>1534</v>
      </c>
      <c r="P1033" s="454">
        <v>44497</v>
      </c>
    </row>
    <row r="1034" spans="1:16" ht="21" x14ac:dyDescent="0.2">
      <c r="A1034" s="451" t="s">
        <v>2241</v>
      </c>
      <c r="B1034" s="451" t="s">
        <v>1708</v>
      </c>
      <c r="C1034" s="451" t="s">
        <v>1432</v>
      </c>
      <c r="D1034" s="451" t="s">
        <v>1531</v>
      </c>
      <c r="E1034" s="451" t="s">
        <v>1628</v>
      </c>
      <c r="F1034" s="451" t="s">
        <v>2101</v>
      </c>
      <c r="G1034" s="452" t="s">
        <v>1436</v>
      </c>
      <c r="H1034" s="453">
        <v>1535.63</v>
      </c>
      <c r="I1034" s="452" t="s">
        <v>1629</v>
      </c>
      <c r="J1034" s="455"/>
      <c r="K1034" s="452" t="s">
        <v>1533</v>
      </c>
      <c r="L1034" s="452" t="s">
        <v>1439</v>
      </c>
      <c r="M1034" s="452" t="s">
        <v>1452</v>
      </c>
      <c r="N1034" s="454">
        <v>44496</v>
      </c>
      <c r="O1034" s="452" t="s">
        <v>1534</v>
      </c>
      <c r="P1034" s="454">
        <v>44497</v>
      </c>
    </row>
    <row r="1035" spans="1:16" x14ac:dyDescent="0.2">
      <c r="A1035" s="451" t="s">
        <v>2241</v>
      </c>
      <c r="B1035" s="451" t="s">
        <v>1575</v>
      </c>
      <c r="C1035" s="451" t="s">
        <v>1432</v>
      </c>
      <c r="D1035" s="451" t="s">
        <v>1507</v>
      </c>
      <c r="E1035" s="451" t="s">
        <v>1442</v>
      </c>
      <c r="F1035" s="451" t="s">
        <v>1675</v>
      </c>
      <c r="G1035" s="452" t="s">
        <v>1436</v>
      </c>
      <c r="H1035" s="453">
        <v>690</v>
      </c>
      <c r="I1035" s="452" t="s">
        <v>1581</v>
      </c>
      <c r="J1035" s="452" t="s">
        <v>1438</v>
      </c>
      <c r="K1035" s="452" t="s">
        <v>1438</v>
      </c>
      <c r="L1035" s="452" t="s">
        <v>1439</v>
      </c>
      <c r="M1035" s="452" t="s">
        <v>1440</v>
      </c>
      <c r="N1035" s="454">
        <v>44390</v>
      </c>
      <c r="O1035" s="452" t="s">
        <v>1440</v>
      </c>
      <c r="P1035" s="454">
        <v>44468</v>
      </c>
    </row>
    <row r="1036" spans="1:16" x14ac:dyDescent="0.2">
      <c r="A1036" s="451" t="s">
        <v>2241</v>
      </c>
      <c r="B1036" s="451" t="s">
        <v>1575</v>
      </c>
      <c r="C1036" s="451" t="s">
        <v>1432</v>
      </c>
      <c r="D1036" s="451" t="s">
        <v>1507</v>
      </c>
      <c r="E1036" s="451" t="s">
        <v>1442</v>
      </c>
      <c r="F1036" s="451" t="s">
        <v>2247</v>
      </c>
      <c r="G1036" s="452" t="s">
        <v>1436</v>
      </c>
      <c r="H1036" s="453">
        <v>24515</v>
      </c>
      <c r="I1036" s="452" t="s">
        <v>1712</v>
      </c>
      <c r="J1036" s="452" t="s">
        <v>1438</v>
      </c>
      <c r="K1036" s="452" t="s">
        <v>1438</v>
      </c>
      <c r="L1036" s="452" t="s">
        <v>1439</v>
      </c>
      <c r="M1036" s="452" t="s">
        <v>1440</v>
      </c>
      <c r="N1036" s="454">
        <v>44399</v>
      </c>
      <c r="O1036" s="452" t="s">
        <v>1440</v>
      </c>
      <c r="P1036" s="454">
        <v>44468</v>
      </c>
    </row>
    <row r="1037" spans="1:16" ht="21" x14ac:dyDescent="0.2">
      <c r="A1037" s="451" t="s">
        <v>2241</v>
      </c>
      <c r="B1037" s="451" t="s">
        <v>1575</v>
      </c>
      <c r="C1037" s="451" t="s">
        <v>1432</v>
      </c>
      <c r="D1037" s="451" t="s">
        <v>1540</v>
      </c>
      <c r="E1037" s="451" t="s">
        <v>1765</v>
      </c>
      <c r="F1037" s="451" t="s">
        <v>1847</v>
      </c>
      <c r="G1037" s="452" t="s">
        <v>1436</v>
      </c>
      <c r="H1037" s="453">
        <v>195</v>
      </c>
      <c r="I1037" s="452" t="s">
        <v>1766</v>
      </c>
      <c r="J1037" s="455"/>
      <c r="K1037" s="452" t="s">
        <v>1533</v>
      </c>
      <c r="L1037" s="452" t="s">
        <v>1439</v>
      </c>
      <c r="M1037" s="452" t="s">
        <v>1452</v>
      </c>
      <c r="N1037" s="454">
        <v>44525</v>
      </c>
      <c r="O1037" s="452" t="s">
        <v>1453</v>
      </c>
      <c r="P1037" s="454">
        <v>44525</v>
      </c>
    </row>
    <row r="1038" spans="1:16" ht="21" x14ac:dyDescent="0.2">
      <c r="A1038" s="451" t="s">
        <v>2241</v>
      </c>
      <c r="B1038" s="451" t="s">
        <v>1575</v>
      </c>
      <c r="C1038" s="451" t="s">
        <v>1432</v>
      </c>
      <c r="D1038" s="451" t="s">
        <v>1448</v>
      </c>
      <c r="E1038" s="451" t="s">
        <v>1460</v>
      </c>
      <c r="F1038" s="451" t="s">
        <v>2101</v>
      </c>
      <c r="G1038" s="452" t="s">
        <v>1436</v>
      </c>
      <c r="H1038" s="453">
        <v>19612</v>
      </c>
      <c r="I1038" s="452" t="s">
        <v>1462</v>
      </c>
      <c r="J1038" s="455"/>
      <c r="K1038" s="452" t="s">
        <v>1533</v>
      </c>
      <c r="L1038" s="452" t="s">
        <v>1439</v>
      </c>
      <c r="M1038" s="452" t="s">
        <v>1452</v>
      </c>
      <c r="N1038" s="454">
        <v>44550</v>
      </c>
      <c r="O1038" s="452" t="s">
        <v>1453</v>
      </c>
      <c r="P1038" s="454">
        <v>44553</v>
      </c>
    </row>
    <row r="1039" spans="1:16" x14ac:dyDescent="0.2">
      <c r="A1039" s="451" t="s">
        <v>2241</v>
      </c>
      <c r="B1039" s="451" t="s">
        <v>1713</v>
      </c>
      <c r="C1039" s="451" t="s">
        <v>1432</v>
      </c>
      <c r="D1039" s="451" t="s">
        <v>1466</v>
      </c>
      <c r="E1039" s="451" t="s">
        <v>1434</v>
      </c>
      <c r="F1039" s="451" t="s">
        <v>2250</v>
      </c>
      <c r="G1039" s="452" t="s">
        <v>1436</v>
      </c>
      <c r="H1039" s="453">
        <v>7729</v>
      </c>
      <c r="I1039" s="452" t="s">
        <v>1676</v>
      </c>
      <c r="J1039" s="452" t="s">
        <v>1438</v>
      </c>
      <c r="K1039" s="452" t="s">
        <v>1438</v>
      </c>
      <c r="L1039" s="452" t="s">
        <v>1439</v>
      </c>
      <c r="M1039" s="452" t="s">
        <v>1440</v>
      </c>
      <c r="N1039" s="454">
        <v>44330</v>
      </c>
      <c r="O1039" s="452" t="s">
        <v>1440</v>
      </c>
      <c r="P1039" s="454">
        <v>44468</v>
      </c>
    </row>
    <row r="1040" spans="1:16" ht="21" x14ac:dyDescent="0.2">
      <c r="A1040" s="451" t="s">
        <v>2241</v>
      </c>
      <c r="B1040" s="451" t="s">
        <v>1713</v>
      </c>
      <c r="C1040" s="451" t="s">
        <v>1432</v>
      </c>
      <c r="D1040" s="451" t="s">
        <v>1540</v>
      </c>
      <c r="E1040" s="451" t="s">
        <v>1677</v>
      </c>
      <c r="F1040" s="451" t="s">
        <v>2251</v>
      </c>
      <c r="G1040" s="452" t="s">
        <v>1436</v>
      </c>
      <c r="H1040" s="453">
        <v>10827</v>
      </c>
      <c r="I1040" s="452" t="s">
        <v>1678</v>
      </c>
      <c r="J1040" s="455"/>
      <c r="K1040" s="452" t="s">
        <v>1533</v>
      </c>
      <c r="L1040" s="452" t="s">
        <v>1439</v>
      </c>
      <c r="M1040" s="452" t="s">
        <v>1452</v>
      </c>
      <c r="N1040" s="454">
        <v>44525</v>
      </c>
      <c r="O1040" s="452" t="s">
        <v>1534</v>
      </c>
      <c r="P1040" s="454">
        <v>44525</v>
      </c>
    </row>
    <row r="1041" spans="1:16" x14ac:dyDescent="0.2">
      <c r="A1041" s="451" t="s">
        <v>2241</v>
      </c>
      <c r="B1041" s="451" t="s">
        <v>1717</v>
      </c>
      <c r="C1041" s="451" t="s">
        <v>1432</v>
      </c>
      <c r="D1041" s="451" t="s">
        <v>1433</v>
      </c>
      <c r="E1041" s="451" t="s">
        <v>1434</v>
      </c>
      <c r="F1041" s="451" t="s">
        <v>2107</v>
      </c>
      <c r="G1041" s="452" t="s">
        <v>1436</v>
      </c>
      <c r="H1041" s="453">
        <v>103855</v>
      </c>
      <c r="I1041" s="452" t="s">
        <v>1654</v>
      </c>
      <c r="J1041" s="452" t="s">
        <v>1438</v>
      </c>
      <c r="K1041" s="452" t="s">
        <v>1438</v>
      </c>
      <c r="L1041" s="452" t="s">
        <v>1439</v>
      </c>
      <c r="M1041" s="452" t="s">
        <v>1440</v>
      </c>
      <c r="N1041" s="454">
        <v>44312</v>
      </c>
      <c r="O1041" s="452" t="s">
        <v>1440</v>
      </c>
      <c r="P1041" s="454">
        <v>44468</v>
      </c>
    </row>
    <row r="1042" spans="1:16" ht="21" x14ac:dyDescent="0.2">
      <c r="A1042" s="451" t="s">
        <v>2252</v>
      </c>
      <c r="B1042" s="451" t="s">
        <v>1463</v>
      </c>
      <c r="C1042" s="451" t="s">
        <v>1432</v>
      </c>
      <c r="D1042" s="451" t="s">
        <v>1433</v>
      </c>
      <c r="E1042" s="451" t="s">
        <v>1434</v>
      </c>
      <c r="F1042" s="451" t="s">
        <v>2106</v>
      </c>
      <c r="G1042" s="452" t="s">
        <v>1436</v>
      </c>
      <c r="H1042" s="453">
        <v>703179</v>
      </c>
      <c r="I1042" s="452" t="s">
        <v>1650</v>
      </c>
      <c r="J1042" s="452" t="s">
        <v>1438</v>
      </c>
      <c r="K1042" s="452" t="s">
        <v>1438</v>
      </c>
      <c r="L1042" s="452" t="s">
        <v>1439</v>
      </c>
      <c r="M1042" s="452" t="s">
        <v>1440</v>
      </c>
      <c r="N1042" s="454">
        <v>44309</v>
      </c>
      <c r="O1042" s="452" t="s">
        <v>1440</v>
      </c>
      <c r="P1042" s="454">
        <v>44468</v>
      </c>
    </row>
    <row r="1043" spans="1:16" x14ac:dyDescent="0.2">
      <c r="A1043" s="451" t="s">
        <v>2252</v>
      </c>
      <c r="B1043" s="451" t="s">
        <v>1693</v>
      </c>
      <c r="C1043" s="451" t="s">
        <v>1432</v>
      </c>
      <c r="D1043" s="451" t="s">
        <v>1433</v>
      </c>
      <c r="E1043" s="451" t="s">
        <v>1442</v>
      </c>
      <c r="F1043" s="451" t="s">
        <v>1749</v>
      </c>
      <c r="G1043" s="452" t="s">
        <v>1436</v>
      </c>
      <c r="H1043" s="453">
        <v>4676</v>
      </c>
      <c r="I1043" s="452" t="s">
        <v>1648</v>
      </c>
      <c r="J1043" s="452" t="s">
        <v>1438</v>
      </c>
      <c r="K1043" s="452" t="s">
        <v>1438</v>
      </c>
      <c r="L1043" s="452" t="s">
        <v>1439</v>
      </c>
      <c r="M1043" s="452" t="s">
        <v>1440</v>
      </c>
      <c r="N1043" s="454">
        <v>44309</v>
      </c>
      <c r="O1043" s="452" t="s">
        <v>1440</v>
      </c>
      <c r="P1043" s="454">
        <v>44468</v>
      </c>
    </row>
    <row r="1044" spans="1:16" x14ac:dyDescent="0.2">
      <c r="A1044" s="451" t="s">
        <v>2252</v>
      </c>
      <c r="B1044" s="451" t="s">
        <v>1695</v>
      </c>
      <c r="C1044" s="451" t="s">
        <v>1432</v>
      </c>
      <c r="D1044" s="451" t="s">
        <v>1466</v>
      </c>
      <c r="E1044" s="451" t="s">
        <v>1434</v>
      </c>
      <c r="F1044" s="451" t="s">
        <v>2253</v>
      </c>
      <c r="G1044" s="452" t="s">
        <v>1436</v>
      </c>
      <c r="H1044" s="453">
        <v>48675.29</v>
      </c>
      <c r="I1044" s="452" t="s">
        <v>1655</v>
      </c>
      <c r="J1044" s="452" t="s">
        <v>1438</v>
      </c>
      <c r="K1044" s="452" t="s">
        <v>1438</v>
      </c>
      <c r="L1044" s="452" t="s">
        <v>1439</v>
      </c>
      <c r="M1044" s="452" t="s">
        <v>1440</v>
      </c>
      <c r="N1044" s="454">
        <v>44341</v>
      </c>
      <c r="O1044" s="452" t="s">
        <v>1440</v>
      </c>
      <c r="P1044" s="454">
        <v>44468</v>
      </c>
    </row>
    <row r="1045" spans="1:16" x14ac:dyDescent="0.2">
      <c r="A1045" s="451" t="s">
        <v>2252</v>
      </c>
      <c r="B1045" s="451" t="s">
        <v>1697</v>
      </c>
      <c r="C1045" s="451" t="s">
        <v>1432</v>
      </c>
      <c r="D1045" s="451" t="s">
        <v>1433</v>
      </c>
      <c r="E1045" s="451" t="s">
        <v>1434</v>
      </c>
      <c r="F1045" s="451" t="s">
        <v>2254</v>
      </c>
      <c r="G1045" s="452" t="s">
        <v>1436</v>
      </c>
      <c r="H1045" s="453">
        <v>914</v>
      </c>
      <c r="I1045" s="452" t="s">
        <v>1670</v>
      </c>
      <c r="J1045" s="452" t="s">
        <v>1438</v>
      </c>
      <c r="K1045" s="452" t="s">
        <v>1438</v>
      </c>
      <c r="L1045" s="452" t="s">
        <v>1439</v>
      </c>
      <c r="M1045" s="452" t="s">
        <v>1440</v>
      </c>
      <c r="N1045" s="454">
        <v>44309</v>
      </c>
      <c r="O1045" s="452" t="s">
        <v>1440</v>
      </c>
      <c r="P1045" s="454">
        <v>44468</v>
      </c>
    </row>
    <row r="1046" spans="1:16" x14ac:dyDescent="0.2">
      <c r="A1046" s="451" t="s">
        <v>2252</v>
      </c>
      <c r="B1046" s="451" t="s">
        <v>1697</v>
      </c>
      <c r="C1046" s="451" t="s">
        <v>1432</v>
      </c>
      <c r="D1046" s="451" t="s">
        <v>1515</v>
      </c>
      <c r="E1046" s="451" t="s">
        <v>1442</v>
      </c>
      <c r="F1046" s="451" t="s">
        <v>1508</v>
      </c>
      <c r="G1046" s="452" t="s">
        <v>1436</v>
      </c>
      <c r="H1046" s="453">
        <v>609</v>
      </c>
      <c r="I1046" s="452" t="s">
        <v>1522</v>
      </c>
      <c r="J1046" s="452" t="s">
        <v>1438</v>
      </c>
      <c r="K1046" s="452" t="s">
        <v>1438</v>
      </c>
      <c r="L1046" s="452" t="s">
        <v>1439</v>
      </c>
      <c r="M1046" s="452" t="s">
        <v>1440</v>
      </c>
      <c r="N1046" s="454">
        <v>44294</v>
      </c>
      <c r="O1046" s="452" t="s">
        <v>1440</v>
      </c>
      <c r="P1046" s="454">
        <v>44468</v>
      </c>
    </row>
    <row r="1047" spans="1:16" x14ac:dyDescent="0.2">
      <c r="A1047" s="451" t="s">
        <v>2252</v>
      </c>
      <c r="B1047" s="451" t="s">
        <v>1697</v>
      </c>
      <c r="C1047" s="451" t="s">
        <v>1432</v>
      </c>
      <c r="D1047" s="451" t="s">
        <v>1448</v>
      </c>
      <c r="E1047" s="451" t="s">
        <v>1544</v>
      </c>
      <c r="F1047" s="451" t="s">
        <v>2255</v>
      </c>
      <c r="G1047" s="452" t="s">
        <v>1436</v>
      </c>
      <c r="H1047" s="453">
        <v>8054</v>
      </c>
      <c r="I1047" s="452" t="s">
        <v>1564</v>
      </c>
      <c r="J1047" s="455"/>
      <c r="K1047" s="452" t="s">
        <v>1533</v>
      </c>
      <c r="L1047" s="452" t="s">
        <v>1439</v>
      </c>
      <c r="M1047" s="452" t="s">
        <v>1452</v>
      </c>
      <c r="N1047" s="454">
        <v>44539</v>
      </c>
      <c r="O1047" s="452" t="s">
        <v>1453</v>
      </c>
      <c r="P1047" s="454">
        <v>44544</v>
      </c>
    </row>
    <row r="1048" spans="1:16" ht="21" x14ac:dyDescent="0.2">
      <c r="A1048" s="451" t="s">
        <v>2252</v>
      </c>
      <c r="B1048" s="451" t="s">
        <v>1703</v>
      </c>
      <c r="C1048" s="451" t="s">
        <v>1432</v>
      </c>
      <c r="D1048" s="451" t="s">
        <v>1491</v>
      </c>
      <c r="E1048" s="451" t="s">
        <v>1442</v>
      </c>
      <c r="F1048" s="451" t="s">
        <v>2196</v>
      </c>
      <c r="G1048" s="452" t="s">
        <v>1436</v>
      </c>
      <c r="H1048" s="453">
        <v>5900</v>
      </c>
      <c r="I1048" s="452" t="s">
        <v>1613</v>
      </c>
      <c r="J1048" s="452" t="s">
        <v>1438</v>
      </c>
      <c r="K1048" s="452" t="s">
        <v>1438</v>
      </c>
      <c r="L1048" s="452" t="s">
        <v>1439</v>
      </c>
      <c r="M1048" s="452" t="s">
        <v>1440</v>
      </c>
      <c r="N1048" s="454">
        <v>44370</v>
      </c>
      <c r="O1048" s="452" t="s">
        <v>1440</v>
      </c>
      <c r="P1048" s="454">
        <v>44468</v>
      </c>
    </row>
    <row r="1049" spans="1:16" ht="21" x14ac:dyDescent="0.2">
      <c r="A1049" s="451" t="s">
        <v>2252</v>
      </c>
      <c r="B1049" s="451" t="s">
        <v>1703</v>
      </c>
      <c r="C1049" s="451" t="s">
        <v>1432</v>
      </c>
      <c r="D1049" s="451" t="s">
        <v>1507</v>
      </c>
      <c r="E1049" s="451" t="s">
        <v>1442</v>
      </c>
      <c r="F1049" s="451" t="s">
        <v>2256</v>
      </c>
      <c r="G1049" s="452" t="s">
        <v>1436</v>
      </c>
      <c r="H1049" s="453">
        <v>-5900</v>
      </c>
      <c r="I1049" s="452" t="s">
        <v>1707</v>
      </c>
      <c r="J1049" s="452" t="s">
        <v>1438</v>
      </c>
      <c r="K1049" s="452" t="s">
        <v>1438</v>
      </c>
      <c r="L1049" s="452" t="s">
        <v>1439</v>
      </c>
      <c r="M1049" s="452" t="s">
        <v>1440</v>
      </c>
      <c r="N1049" s="454">
        <v>44384</v>
      </c>
      <c r="O1049" s="452" t="s">
        <v>1440</v>
      </c>
      <c r="P1049" s="454">
        <v>44468</v>
      </c>
    </row>
    <row r="1050" spans="1:16" x14ac:dyDescent="0.2">
      <c r="A1050" s="451" t="s">
        <v>2252</v>
      </c>
      <c r="B1050" s="451" t="s">
        <v>1708</v>
      </c>
      <c r="C1050" s="451" t="s">
        <v>1432</v>
      </c>
      <c r="D1050" s="451" t="s">
        <v>1466</v>
      </c>
      <c r="E1050" s="451" t="s">
        <v>1434</v>
      </c>
      <c r="F1050" s="451" t="s">
        <v>1869</v>
      </c>
      <c r="G1050" s="452" t="s">
        <v>1436</v>
      </c>
      <c r="H1050" s="453">
        <v>4717.8100000000004</v>
      </c>
      <c r="I1050" s="452" t="s">
        <v>1602</v>
      </c>
      <c r="J1050" s="452" t="s">
        <v>1438</v>
      </c>
      <c r="K1050" s="452" t="s">
        <v>1438</v>
      </c>
      <c r="L1050" s="452" t="s">
        <v>1439</v>
      </c>
      <c r="M1050" s="452" t="s">
        <v>1440</v>
      </c>
      <c r="N1050" s="454">
        <v>44535</v>
      </c>
      <c r="O1050" s="452" t="s">
        <v>1440</v>
      </c>
      <c r="P1050" s="454">
        <v>44468</v>
      </c>
    </row>
    <row r="1051" spans="1:16" x14ac:dyDescent="0.2">
      <c r="A1051" s="451" t="s">
        <v>2252</v>
      </c>
      <c r="B1051" s="451" t="s">
        <v>1708</v>
      </c>
      <c r="C1051" s="451" t="s">
        <v>1432</v>
      </c>
      <c r="D1051" s="451" t="s">
        <v>1507</v>
      </c>
      <c r="E1051" s="451" t="s">
        <v>1434</v>
      </c>
      <c r="F1051" s="451" t="s">
        <v>2001</v>
      </c>
      <c r="G1051" s="452" t="s">
        <v>1436</v>
      </c>
      <c r="H1051" s="453">
        <v>5900</v>
      </c>
      <c r="I1051" s="452" t="s">
        <v>1707</v>
      </c>
      <c r="J1051" s="452" t="s">
        <v>1438</v>
      </c>
      <c r="K1051" s="452" t="s">
        <v>1438</v>
      </c>
      <c r="L1051" s="452" t="s">
        <v>1439</v>
      </c>
      <c r="M1051" s="452" t="s">
        <v>1440</v>
      </c>
      <c r="N1051" s="454">
        <v>44384</v>
      </c>
      <c r="O1051" s="452" t="s">
        <v>1440</v>
      </c>
      <c r="P1051" s="454">
        <v>44468</v>
      </c>
    </row>
    <row r="1052" spans="1:16" ht="21" x14ac:dyDescent="0.2">
      <c r="A1052" s="451" t="s">
        <v>2252</v>
      </c>
      <c r="B1052" s="451" t="s">
        <v>1708</v>
      </c>
      <c r="C1052" s="451" t="s">
        <v>1432</v>
      </c>
      <c r="D1052" s="451" t="s">
        <v>1531</v>
      </c>
      <c r="E1052" s="451" t="s">
        <v>1568</v>
      </c>
      <c r="F1052" s="451" t="s">
        <v>1862</v>
      </c>
      <c r="G1052" s="452" t="s">
        <v>1436</v>
      </c>
      <c r="H1052" s="453">
        <v>761.25</v>
      </c>
      <c r="I1052" s="452" t="s">
        <v>1627</v>
      </c>
      <c r="J1052" s="455"/>
      <c r="K1052" s="452" t="s">
        <v>1533</v>
      </c>
      <c r="L1052" s="452" t="s">
        <v>1439</v>
      </c>
      <c r="M1052" s="452" t="s">
        <v>1452</v>
      </c>
      <c r="N1052" s="454">
        <v>44496</v>
      </c>
      <c r="O1052" s="452" t="s">
        <v>1534</v>
      </c>
      <c r="P1052" s="454">
        <v>44497</v>
      </c>
    </row>
    <row r="1053" spans="1:16" ht="21" x14ac:dyDescent="0.2">
      <c r="A1053" s="451" t="s">
        <v>2252</v>
      </c>
      <c r="B1053" s="451" t="s">
        <v>1708</v>
      </c>
      <c r="C1053" s="451" t="s">
        <v>1432</v>
      </c>
      <c r="D1053" s="451" t="s">
        <v>1531</v>
      </c>
      <c r="E1053" s="451" t="s">
        <v>1628</v>
      </c>
      <c r="F1053" s="451" t="s">
        <v>1862</v>
      </c>
      <c r="G1053" s="452" t="s">
        <v>1436</v>
      </c>
      <c r="H1053" s="453">
        <v>472.5</v>
      </c>
      <c r="I1053" s="452" t="s">
        <v>1629</v>
      </c>
      <c r="J1053" s="455"/>
      <c r="K1053" s="452" t="s">
        <v>1533</v>
      </c>
      <c r="L1053" s="452" t="s">
        <v>1439</v>
      </c>
      <c r="M1053" s="452" t="s">
        <v>1452</v>
      </c>
      <c r="N1053" s="454">
        <v>44496</v>
      </c>
      <c r="O1053" s="452" t="s">
        <v>1534</v>
      </c>
      <c r="P1053" s="454">
        <v>44497</v>
      </c>
    </row>
    <row r="1054" spans="1:16" x14ac:dyDescent="0.2">
      <c r="A1054" s="451" t="s">
        <v>2252</v>
      </c>
      <c r="B1054" s="451" t="s">
        <v>1575</v>
      </c>
      <c r="C1054" s="451" t="s">
        <v>1432</v>
      </c>
      <c r="D1054" s="451" t="s">
        <v>1491</v>
      </c>
      <c r="E1054" s="451" t="s">
        <v>1434</v>
      </c>
      <c r="F1054" s="451" t="s">
        <v>2123</v>
      </c>
      <c r="G1054" s="452" t="s">
        <v>1436</v>
      </c>
      <c r="H1054" s="453">
        <v>700</v>
      </c>
      <c r="I1054" s="452" t="s">
        <v>1986</v>
      </c>
      <c r="J1054" s="452" t="s">
        <v>1438</v>
      </c>
      <c r="K1054" s="452" t="s">
        <v>1438</v>
      </c>
      <c r="L1054" s="452" t="s">
        <v>1439</v>
      </c>
      <c r="M1054" s="452" t="s">
        <v>1440</v>
      </c>
      <c r="N1054" s="454">
        <v>44292</v>
      </c>
      <c r="O1054" s="452" t="s">
        <v>1440</v>
      </c>
      <c r="P1054" s="454">
        <v>44468</v>
      </c>
    </row>
    <row r="1055" spans="1:16" x14ac:dyDescent="0.2">
      <c r="A1055" s="451" t="s">
        <v>2252</v>
      </c>
      <c r="B1055" s="451" t="s">
        <v>1575</v>
      </c>
      <c r="C1055" s="451" t="s">
        <v>1432</v>
      </c>
      <c r="D1055" s="451" t="s">
        <v>1507</v>
      </c>
      <c r="E1055" s="451" t="s">
        <v>1434</v>
      </c>
      <c r="F1055" s="451" t="s">
        <v>2257</v>
      </c>
      <c r="G1055" s="452" t="s">
        <v>1436</v>
      </c>
      <c r="H1055" s="453">
        <v>11769</v>
      </c>
      <c r="I1055" s="452" t="s">
        <v>1712</v>
      </c>
      <c r="J1055" s="452" t="s">
        <v>1438</v>
      </c>
      <c r="K1055" s="452" t="s">
        <v>1438</v>
      </c>
      <c r="L1055" s="452" t="s">
        <v>1439</v>
      </c>
      <c r="M1055" s="452" t="s">
        <v>1440</v>
      </c>
      <c r="N1055" s="454">
        <v>44399</v>
      </c>
      <c r="O1055" s="452" t="s">
        <v>1440</v>
      </c>
      <c r="P1055" s="454">
        <v>44468</v>
      </c>
    </row>
    <row r="1056" spans="1:16" ht="21" x14ac:dyDescent="0.2">
      <c r="A1056" s="451" t="s">
        <v>2252</v>
      </c>
      <c r="B1056" s="451" t="s">
        <v>1575</v>
      </c>
      <c r="C1056" s="451" t="s">
        <v>1432</v>
      </c>
      <c r="D1056" s="451" t="s">
        <v>1448</v>
      </c>
      <c r="E1056" s="451" t="s">
        <v>1460</v>
      </c>
      <c r="F1056" s="451" t="s">
        <v>1862</v>
      </c>
      <c r="G1056" s="452" t="s">
        <v>1436</v>
      </c>
      <c r="H1056" s="453">
        <v>9415</v>
      </c>
      <c r="I1056" s="452" t="s">
        <v>1462</v>
      </c>
      <c r="J1056" s="455"/>
      <c r="K1056" s="452" t="s">
        <v>1533</v>
      </c>
      <c r="L1056" s="452" t="s">
        <v>1439</v>
      </c>
      <c r="M1056" s="452" t="s">
        <v>1452</v>
      </c>
      <c r="N1056" s="454">
        <v>44550</v>
      </c>
      <c r="O1056" s="452" t="s">
        <v>1453</v>
      </c>
      <c r="P1056" s="454">
        <v>44553</v>
      </c>
    </row>
    <row r="1057" spans="1:16" x14ac:dyDescent="0.2">
      <c r="A1057" s="451" t="s">
        <v>2252</v>
      </c>
      <c r="B1057" s="451" t="s">
        <v>1713</v>
      </c>
      <c r="C1057" s="451" t="s">
        <v>1432</v>
      </c>
      <c r="D1057" s="451" t="s">
        <v>1466</v>
      </c>
      <c r="E1057" s="451" t="s">
        <v>1434</v>
      </c>
      <c r="F1057" s="451" t="s">
        <v>1833</v>
      </c>
      <c r="G1057" s="452" t="s">
        <v>1436</v>
      </c>
      <c r="H1057" s="453">
        <v>7158</v>
      </c>
      <c r="I1057" s="452" t="s">
        <v>1676</v>
      </c>
      <c r="J1057" s="452" t="s">
        <v>1438</v>
      </c>
      <c r="K1057" s="452" t="s">
        <v>1438</v>
      </c>
      <c r="L1057" s="452" t="s">
        <v>1439</v>
      </c>
      <c r="M1057" s="452" t="s">
        <v>1440</v>
      </c>
      <c r="N1057" s="454">
        <v>44330</v>
      </c>
      <c r="O1057" s="452" t="s">
        <v>1440</v>
      </c>
      <c r="P1057" s="454">
        <v>44468</v>
      </c>
    </row>
    <row r="1058" spans="1:16" x14ac:dyDescent="0.2">
      <c r="A1058" s="451" t="s">
        <v>2252</v>
      </c>
      <c r="B1058" s="451" t="s">
        <v>1713</v>
      </c>
      <c r="C1058" s="451" t="s">
        <v>1432</v>
      </c>
      <c r="D1058" s="451" t="s">
        <v>1507</v>
      </c>
      <c r="E1058" s="451" t="s">
        <v>1442</v>
      </c>
      <c r="F1058" s="451" t="s">
        <v>2070</v>
      </c>
      <c r="G1058" s="452" t="s">
        <v>1436</v>
      </c>
      <c r="H1058" s="453">
        <v>57946</v>
      </c>
      <c r="I1058" s="452" t="s">
        <v>1640</v>
      </c>
      <c r="J1058" s="452" t="s">
        <v>1438</v>
      </c>
      <c r="K1058" s="452" t="s">
        <v>1438</v>
      </c>
      <c r="L1058" s="452" t="s">
        <v>1439</v>
      </c>
      <c r="M1058" s="452" t="s">
        <v>1440</v>
      </c>
      <c r="N1058" s="454">
        <v>44384</v>
      </c>
      <c r="O1058" s="452" t="s">
        <v>1440</v>
      </c>
      <c r="P1058" s="454">
        <v>44468</v>
      </c>
    </row>
    <row r="1059" spans="1:16" ht="21" x14ac:dyDescent="0.2">
      <c r="A1059" s="451" t="s">
        <v>2252</v>
      </c>
      <c r="B1059" s="451" t="s">
        <v>1713</v>
      </c>
      <c r="C1059" s="451" t="s">
        <v>1432</v>
      </c>
      <c r="D1059" s="451" t="s">
        <v>1540</v>
      </c>
      <c r="E1059" s="451" t="s">
        <v>1677</v>
      </c>
      <c r="F1059" s="451" t="s">
        <v>1897</v>
      </c>
      <c r="G1059" s="452" t="s">
        <v>1436</v>
      </c>
      <c r="H1059" s="453">
        <v>10022</v>
      </c>
      <c r="I1059" s="452" t="s">
        <v>1678</v>
      </c>
      <c r="J1059" s="455"/>
      <c r="K1059" s="452" t="s">
        <v>1533</v>
      </c>
      <c r="L1059" s="452" t="s">
        <v>1439</v>
      </c>
      <c r="M1059" s="452" t="s">
        <v>1452</v>
      </c>
      <c r="N1059" s="454">
        <v>44525</v>
      </c>
      <c r="O1059" s="452" t="s">
        <v>1534</v>
      </c>
      <c r="P1059" s="454">
        <v>44525</v>
      </c>
    </row>
    <row r="1060" spans="1:16" x14ac:dyDescent="0.2">
      <c r="A1060" s="451" t="s">
        <v>2252</v>
      </c>
      <c r="B1060" s="451" t="s">
        <v>1717</v>
      </c>
      <c r="C1060" s="451" t="s">
        <v>1432</v>
      </c>
      <c r="D1060" s="451" t="s">
        <v>1433</v>
      </c>
      <c r="E1060" s="451" t="s">
        <v>1442</v>
      </c>
      <c r="F1060" s="451" t="s">
        <v>2111</v>
      </c>
      <c r="G1060" s="452" t="s">
        <v>1436</v>
      </c>
      <c r="H1060" s="453">
        <v>65533</v>
      </c>
      <c r="I1060" s="452" t="s">
        <v>1654</v>
      </c>
      <c r="J1060" s="452" t="s">
        <v>1438</v>
      </c>
      <c r="K1060" s="452" t="s">
        <v>1438</v>
      </c>
      <c r="L1060" s="452" t="s">
        <v>1439</v>
      </c>
      <c r="M1060" s="452" t="s">
        <v>1440</v>
      </c>
      <c r="N1060" s="454">
        <v>44312</v>
      </c>
      <c r="O1060" s="452" t="s">
        <v>1440</v>
      </c>
      <c r="P1060" s="454">
        <v>44468</v>
      </c>
    </row>
    <row r="1061" spans="1:16" ht="21" x14ac:dyDescent="0.2">
      <c r="A1061" s="451" t="s">
        <v>2258</v>
      </c>
      <c r="B1061" s="451" t="s">
        <v>1463</v>
      </c>
      <c r="C1061" s="451" t="s">
        <v>1432</v>
      </c>
      <c r="D1061" s="451" t="s">
        <v>1433</v>
      </c>
      <c r="E1061" s="451" t="s">
        <v>1442</v>
      </c>
      <c r="F1061" s="451" t="s">
        <v>2259</v>
      </c>
      <c r="G1061" s="452" t="s">
        <v>1436</v>
      </c>
      <c r="H1061" s="453">
        <v>590394</v>
      </c>
      <c r="I1061" s="452" t="s">
        <v>1650</v>
      </c>
      <c r="J1061" s="452" t="s">
        <v>1438</v>
      </c>
      <c r="K1061" s="452" t="s">
        <v>1438</v>
      </c>
      <c r="L1061" s="452" t="s">
        <v>1439</v>
      </c>
      <c r="M1061" s="452" t="s">
        <v>1440</v>
      </c>
      <c r="N1061" s="454">
        <v>44309</v>
      </c>
      <c r="O1061" s="452" t="s">
        <v>1440</v>
      </c>
      <c r="P1061" s="454">
        <v>44468</v>
      </c>
    </row>
    <row r="1062" spans="1:16" x14ac:dyDescent="0.2">
      <c r="A1062" s="451" t="s">
        <v>2258</v>
      </c>
      <c r="B1062" s="451" t="s">
        <v>1693</v>
      </c>
      <c r="C1062" s="451" t="s">
        <v>1432</v>
      </c>
      <c r="D1062" s="451" t="s">
        <v>1433</v>
      </c>
      <c r="E1062" s="451" t="s">
        <v>1442</v>
      </c>
      <c r="F1062" s="451" t="s">
        <v>1865</v>
      </c>
      <c r="G1062" s="452" t="s">
        <v>1436</v>
      </c>
      <c r="H1062" s="453">
        <v>2145</v>
      </c>
      <c r="I1062" s="452" t="s">
        <v>1648</v>
      </c>
      <c r="J1062" s="452" t="s">
        <v>1438</v>
      </c>
      <c r="K1062" s="452" t="s">
        <v>1438</v>
      </c>
      <c r="L1062" s="452" t="s">
        <v>1439</v>
      </c>
      <c r="M1062" s="452" t="s">
        <v>1440</v>
      </c>
      <c r="N1062" s="454">
        <v>44309</v>
      </c>
      <c r="O1062" s="452" t="s">
        <v>1440</v>
      </c>
      <c r="P1062" s="454">
        <v>44468</v>
      </c>
    </row>
    <row r="1063" spans="1:16" x14ac:dyDescent="0.2">
      <c r="A1063" s="451" t="s">
        <v>2258</v>
      </c>
      <c r="B1063" s="451" t="s">
        <v>1695</v>
      </c>
      <c r="C1063" s="451" t="s">
        <v>1432</v>
      </c>
      <c r="D1063" s="451" t="s">
        <v>1466</v>
      </c>
      <c r="E1063" s="451" t="s">
        <v>1434</v>
      </c>
      <c r="F1063" s="451" t="s">
        <v>1834</v>
      </c>
      <c r="G1063" s="452" t="s">
        <v>1436</v>
      </c>
      <c r="H1063" s="453">
        <v>112963.88</v>
      </c>
      <c r="I1063" s="452" t="s">
        <v>1655</v>
      </c>
      <c r="J1063" s="452" t="s">
        <v>1438</v>
      </c>
      <c r="K1063" s="452" t="s">
        <v>1438</v>
      </c>
      <c r="L1063" s="452" t="s">
        <v>1439</v>
      </c>
      <c r="M1063" s="452" t="s">
        <v>1440</v>
      </c>
      <c r="N1063" s="454">
        <v>44341</v>
      </c>
      <c r="O1063" s="452" t="s">
        <v>1440</v>
      </c>
      <c r="P1063" s="454">
        <v>44468</v>
      </c>
    </row>
    <row r="1064" spans="1:16" x14ac:dyDescent="0.2">
      <c r="A1064" s="451" t="s">
        <v>2258</v>
      </c>
      <c r="B1064" s="451" t="s">
        <v>1697</v>
      </c>
      <c r="C1064" s="451" t="s">
        <v>1432</v>
      </c>
      <c r="D1064" s="451" t="s">
        <v>1433</v>
      </c>
      <c r="E1064" s="451" t="s">
        <v>1434</v>
      </c>
      <c r="F1064" s="451" t="s">
        <v>1882</v>
      </c>
      <c r="G1064" s="452" t="s">
        <v>1436</v>
      </c>
      <c r="H1064" s="453">
        <v>1800</v>
      </c>
      <c r="I1064" s="452" t="s">
        <v>1670</v>
      </c>
      <c r="J1064" s="452" t="s">
        <v>1438</v>
      </c>
      <c r="K1064" s="452" t="s">
        <v>1438</v>
      </c>
      <c r="L1064" s="452" t="s">
        <v>1439</v>
      </c>
      <c r="M1064" s="452" t="s">
        <v>1440</v>
      </c>
      <c r="N1064" s="454">
        <v>44309</v>
      </c>
      <c r="O1064" s="452" t="s">
        <v>1440</v>
      </c>
      <c r="P1064" s="454">
        <v>44468</v>
      </c>
    </row>
    <row r="1065" spans="1:16" ht="21" x14ac:dyDescent="0.2">
      <c r="A1065" s="451" t="s">
        <v>2258</v>
      </c>
      <c r="B1065" s="451" t="s">
        <v>1703</v>
      </c>
      <c r="C1065" s="451" t="s">
        <v>1432</v>
      </c>
      <c r="D1065" s="451" t="s">
        <v>1491</v>
      </c>
      <c r="E1065" s="451" t="s">
        <v>1442</v>
      </c>
      <c r="F1065" s="451" t="s">
        <v>2078</v>
      </c>
      <c r="G1065" s="452" t="s">
        <v>1436</v>
      </c>
      <c r="H1065" s="453">
        <v>1020</v>
      </c>
      <c r="I1065" s="452" t="s">
        <v>1609</v>
      </c>
      <c r="J1065" s="452" t="s">
        <v>1438</v>
      </c>
      <c r="K1065" s="452" t="s">
        <v>1438</v>
      </c>
      <c r="L1065" s="452" t="s">
        <v>1439</v>
      </c>
      <c r="M1065" s="452" t="s">
        <v>1440</v>
      </c>
      <c r="N1065" s="454">
        <v>44370</v>
      </c>
      <c r="O1065" s="452" t="s">
        <v>1440</v>
      </c>
      <c r="P1065" s="454">
        <v>44468</v>
      </c>
    </row>
    <row r="1066" spans="1:16" ht="21" x14ac:dyDescent="0.2">
      <c r="A1066" s="451" t="s">
        <v>2258</v>
      </c>
      <c r="B1066" s="451" t="s">
        <v>1703</v>
      </c>
      <c r="C1066" s="451" t="s">
        <v>1432</v>
      </c>
      <c r="D1066" s="451" t="s">
        <v>1491</v>
      </c>
      <c r="E1066" s="451" t="s">
        <v>1434</v>
      </c>
      <c r="F1066" s="451" t="s">
        <v>2260</v>
      </c>
      <c r="G1066" s="452" t="s">
        <v>1436</v>
      </c>
      <c r="H1066" s="453">
        <v>4830</v>
      </c>
      <c r="I1066" s="452" t="s">
        <v>1613</v>
      </c>
      <c r="J1066" s="452" t="s">
        <v>1438</v>
      </c>
      <c r="K1066" s="452" t="s">
        <v>1438</v>
      </c>
      <c r="L1066" s="452" t="s">
        <v>1439</v>
      </c>
      <c r="M1066" s="452" t="s">
        <v>1440</v>
      </c>
      <c r="N1066" s="454">
        <v>44370</v>
      </c>
      <c r="O1066" s="452" t="s">
        <v>1440</v>
      </c>
      <c r="P1066" s="454">
        <v>44468</v>
      </c>
    </row>
    <row r="1067" spans="1:16" ht="21" x14ac:dyDescent="0.2">
      <c r="A1067" s="451" t="s">
        <v>2258</v>
      </c>
      <c r="B1067" s="451" t="s">
        <v>1703</v>
      </c>
      <c r="C1067" s="451" t="s">
        <v>1432</v>
      </c>
      <c r="D1067" s="451" t="s">
        <v>1507</v>
      </c>
      <c r="E1067" s="451" t="s">
        <v>1442</v>
      </c>
      <c r="F1067" s="451" t="s">
        <v>2261</v>
      </c>
      <c r="G1067" s="452" t="s">
        <v>1436</v>
      </c>
      <c r="H1067" s="453">
        <v>-4830</v>
      </c>
      <c r="I1067" s="452" t="s">
        <v>1707</v>
      </c>
      <c r="J1067" s="452" t="s">
        <v>1438</v>
      </c>
      <c r="K1067" s="452" t="s">
        <v>1438</v>
      </c>
      <c r="L1067" s="452" t="s">
        <v>1439</v>
      </c>
      <c r="M1067" s="452" t="s">
        <v>1440</v>
      </c>
      <c r="N1067" s="454">
        <v>44384</v>
      </c>
      <c r="O1067" s="452" t="s">
        <v>1440</v>
      </c>
      <c r="P1067" s="454">
        <v>44468</v>
      </c>
    </row>
    <row r="1068" spans="1:16" x14ac:dyDescent="0.2">
      <c r="A1068" s="451" t="s">
        <v>2258</v>
      </c>
      <c r="B1068" s="451" t="s">
        <v>1708</v>
      </c>
      <c r="C1068" s="451" t="s">
        <v>1432</v>
      </c>
      <c r="D1068" s="451" t="s">
        <v>1507</v>
      </c>
      <c r="E1068" s="451" t="s">
        <v>1442</v>
      </c>
      <c r="F1068" s="451" t="s">
        <v>1647</v>
      </c>
      <c r="G1068" s="452" t="s">
        <v>1436</v>
      </c>
      <c r="H1068" s="453">
        <v>4830</v>
      </c>
      <c r="I1068" s="452" t="s">
        <v>1707</v>
      </c>
      <c r="J1068" s="452" t="s">
        <v>1438</v>
      </c>
      <c r="K1068" s="452" t="s">
        <v>1438</v>
      </c>
      <c r="L1068" s="452" t="s">
        <v>1439</v>
      </c>
      <c r="M1068" s="452" t="s">
        <v>1440</v>
      </c>
      <c r="N1068" s="454">
        <v>44384</v>
      </c>
      <c r="O1068" s="452" t="s">
        <v>1440</v>
      </c>
      <c r="P1068" s="454">
        <v>44468</v>
      </c>
    </row>
    <row r="1069" spans="1:16" ht="21" x14ac:dyDescent="0.2">
      <c r="A1069" s="451" t="s">
        <v>2258</v>
      </c>
      <c r="B1069" s="451" t="s">
        <v>1708</v>
      </c>
      <c r="C1069" s="451" t="s">
        <v>1432</v>
      </c>
      <c r="D1069" s="451" t="s">
        <v>1531</v>
      </c>
      <c r="E1069" s="451" t="s">
        <v>1568</v>
      </c>
      <c r="F1069" s="451" t="s">
        <v>1953</v>
      </c>
      <c r="G1069" s="452" t="s">
        <v>1436</v>
      </c>
      <c r="H1069" s="453">
        <v>580</v>
      </c>
      <c r="I1069" s="452" t="s">
        <v>1627</v>
      </c>
      <c r="J1069" s="455"/>
      <c r="K1069" s="452" t="s">
        <v>1533</v>
      </c>
      <c r="L1069" s="452" t="s">
        <v>1439</v>
      </c>
      <c r="M1069" s="452" t="s">
        <v>1452</v>
      </c>
      <c r="N1069" s="454">
        <v>44496</v>
      </c>
      <c r="O1069" s="452" t="s">
        <v>1534</v>
      </c>
      <c r="P1069" s="454">
        <v>44497</v>
      </c>
    </row>
    <row r="1070" spans="1:16" ht="21" x14ac:dyDescent="0.2">
      <c r="A1070" s="451" t="s">
        <v>2258</v>
      </c>
      <c r="B1070" s="451" t="s">
        <v>1708</v>
      </c>
      <c r="C1070" s="451" t="s">
        <v>1432</v>
      </c>
      <c r="D1070" s="451" t="s">
        <v>1531</v>
      </c>
      <c r="E1070" s="451" t="s">
        <v>1628</v>
      </c>
      <c r="F1070" s="451" t="s">
        <v>1953</v>
      </c>
      <c r="G1070" s="452" t="s">
        <v>1436</v>
      </c>
      <c r="H1070" s="453">
        <v>531.55999999999995</v>
      </c>
      <c r="I1070" s="452" t="s">
        <v>1629</v>
      </c>
      <c r="J1070" s="455"/>
      <c r="K1070" s="452" t="s">
        <v>1533</v>
      </c>
      <c r="L1070" s="452" t="s">
        <v>1439</v>
      </c>
      <c r="M1070" s="452" t="s">
        <v>1452</v>
      </c>
      <c r="N1070" s="454">
        <v>44496</v>
      </c>
      <c r="O1070" s="452" t="s">
        <v>1534</v>
      </c>
      <c r="P1070" s="454">
        <v>44497</v>
      </c>
    </row>
    <row r="1071" spans="1:16" x14ac:dyDescent="0.2">
      <c r="A1071" s="451" t="s">
        <v>2258</v>
      </c>
      <c r="B1071" s="451" t="s">
        <v>1575</v>
      </c>
      <c r="C1071" s="451" t="s">
        <v>1432</v>
      </c>
      <c r="D1071" s="451" t="s">
        <v>1507</v>
      </c>
      <c r="E1071" s="451" t="s">
        <v>1442</v>
      </c>
      <c r="F1071" s="451" t="s">
        <v>2262</v>
      </c>
      <c r="G1071" s="452" t="s">
        <v>1436</v>
      </c>
      <c r="H1071" s="453">
        <v>10000</v>
      </c>
      <c r="I1071" s="452" t="s">
        <v>1712</v>
      </c>
      <c r="J1071" s="452" t="s">
        <v>1438</v>
      </c>
      <c r="K1071" s="452" t="s">
        <v>1438</v>
      </c>
      <c r="L1071" s="452" t="s">
        <v>1439</v>
      </c>
      <c r="M1071" s="452" t="s">
        <v>1440</v>
      </c>
      <c r="N1071" s="454">
        <v>44399</v>
      </c>
      <c r="O1071" s="452" t="s">
        <v>1440</v>
      </c>
      <c r="P1071" s="454">
        <v>44468</v>
      </c>
    </row>
    <row r="1072" spans="1:16" ht="21" x14ac:dyDescent="0.2">
      <c r="A1072" s="451" t="s">
        <v>2258</v>
      </c>
      <c r="B1072" s="451" t="s">
        <v>1575</v>
      </c>
      <c r="C1072" s="451" t="s">
        <v>1432</v>
      </c>
      <c r="D1072" s="451" t="s">
        <v>1448</v>
      </c>
      <c r="E1072" s="451" t="s">
        <v>1460</v>
      </c>
      <c r="F1072" s="451" t="s">
        <v>1953</v>
      </c>
      <c r="G1072" s="452" t="s">
        <v>1436</v>
      </c>
      <c r="H1072" s="453">
        <v>8000</v>
      </c>
      <c r="I1072" s="452" t="s">
        <v>1462</v>
      </c>
      <c r="J1072" s="455"/>
      <c r="K1072" s="452" t="s">
        <v>1533</v>
      </c>
      <c r="L1072" s="452" t="s">
        <v>1439</v>
      </c>
      <c r="M1072" s="452" t="s">
        <v>1452</v>
      </c>
      <c r="N1072" s="454">
        <v>44550</v>
      </c>
      <c r="O1072" s="452" t="s">
        <v>1453</v>
      </c>
      <c r="P1072" s="454">
        <v>44553</v>
      </c>
    </row>
    <row r="1073" spans="1:16" x14ac:dyDescent="0.2">
      <c r="A1073" s="451" t="s">
        <v>2258</v>
      </c>
      <c r="B1073" s="451" t="s">
        <v>1713</v>
      </c>
      <c r="C1073" s="451" t="s">
        <v>1432</v>
      </c>
      <c r="D1073" s="451" t="s">
        <v>1466</v>
      </c>
      <c r="E1073" s="451" t="s">
        <v>1442</v>
      </c>
      <c r="F1073" s="451" t="s">
        <v>2263</v>
      </c>
      <c r="G1073" s="452" t="s">
        <v>1436</v>
      </c>
      <c r="H1073" s="453">
        <v>7200</v>
      </c>
      <c r="I1073" s="452" t="s">
        <v>1676</v>
      </c>
      <c r="J1073" s="452" t="s">
        <v>1438</v>
      </c>
      <c r="K1073" s="452" t="s">
        <v>1438</v>
      </c>
      <c r="L1073" s="452" t="s">
        <v>1439</v>
      </c>
      <c r="M1073" s="452" t="s">
        <v>1440</v>
      </c>
      <c r="N1073" s="454">
        <v>44330</v>
      </c>
      <c r="O1073" s="452" t="s">
        <v>1440</v>
      </c>
      <c r="P1073" s="454">
        <v>44468</v>
      </c>
    </row>
    <row r="1074" spans="1:16" x14ac:dyDescent="0.2">
      <c r="A1074" s="451" t="s">
        <v>2258</v>
      </c>
      <c r="B1074" s="451" t="s">
        <v>1713</v>
      </c>
      <c r="C1074" s="451" t="s">
        <v>1432</v>
      </c>
      <c r="D1074" s="451" t="s">
        <v>1507</v>
      </c>
      <c r="E1074" s="451" t="s">
        <v>1442</v>
      </c>
      <c r="F1074" s="451" t="s">
        <v>2130</v>
      </c>
      <c r="G1074" s="452" t="s">
        <v>1436</v>
      </c>
      <c r="H1074" s="453">
        <v>18118</v>
      </c>
      <c r="I1074" s="452" t="s">
        <v>1640</v>
      </c>
      <c r="J1074" s="452" t="s">
        <v>1438</v>
      </c>
      <c r="K1074" s="452" t="s">
        <v>1438</v>
      </c>
      <c r="L1074" s="452" t="s">
        <v>1439</v>
      </c>
      <c r="M1074" s="452" t="s">
        <v>1440</v>
      </c>
      <c r="N1074" s="454">
        <v>44384</v>
      </c>
      <c r="O1074" s="452" t="s">
        <v>1440</v>
      </c>
      <c r="P1074" s="454">
        <v>44468</v>
      </c>
    </row>
    <row r="1075" spans="1:16" ht="21" x14ac:dyDescent="0.2">
      <c r="A1075" s="451" t="s">
        <v>2258</v>
      </c>
      <c r="B1075" s="451" t="s">
        <v>1713</v>
      </c>
      <c r="C1075" s="451" t="s">
        <v>1432</v>
      </c>
      <c r="D1075" s="451" t="s">
        <v>1540</v>
      </c>
      <c r="E1075" s="451" t="s">
        <v>1677</v>
      </c>
      <c r="F1075" s="451" t="s">
        <v>2162</v>
      </c>
      <c r="G1075" s="452" t="s">
        <v>1436</v>
      </c>
      <c r="H1075" s="453">
        <v>10098</v>
      </c>
      <c r="I1075" s="452" t="s">
        <v>1678</v>
      </c>
      <c r="J1075" s="455"/>
      <c r="K1075" s="452" t="s">
        <v>1533</v>
      </c>
      <c r="L1075" s="452" t="s">
        <v>1439</v>
      </c>
      <c r="M1075" s="452" t="s">
        <v>1452</v>
      </c>
      <c r="N1075" s="454">
        <v>44525</v>
      </c>
      <c r="O1075" s="452" t="s">
        <v>1534</v>
      </c>
      <c r="P1075" s="454">
        <v>44525</v>
      </c>
    </row>
    <row r="1076" spans="1:16" x14ac:dyDescent="0.2">
      <c r="A1076" s="451" t="s">
        <v>2258</v>
      </c>
      <c r="B1076" s="451" t="s">
        <v>1717</v>
      </c>
      <c r="C1076" s="451" t="s">
        <v>1432</v>
      </c>
      <c r="D1076" s="451" t="s">
        <v>1433</v>
      </c>
      <c r="E1076" s="451" t="s">
        <v>1442</v>
      </c>
      <c r="F1076" s="451" t="s">
        <v>2264</v>
      </c>
      <c r="G1076" s="452" t="s">
        <v>1436</v>
      </c>
      <c r="H1076" s="453">
        <v>43238</v>
      </c>
      <c r="I1076" s="452" t="s">
        <v>1654</v>
      </c>
      <c r="J1076" s="452" t="s">
        <v>1438</v>
      </c>
      <c r="K1076" s="452" t="s">
        <v>1438</v>
      </c>
      <c r="L1076" s="452" t="s">
        <v>1439</v>
      </c>
      <c r="M1076" s="452" t="s">
        <v>1440</v>
      </c>
      <c r="N1076" s="454">
        <v>44312</v>
      </c>
      <c r="O1076" s="452" t="s">
        <v>1440</v>
      </c>
      <c r="P1076" s="454">
        <v>44468</v>
      </c>
    </row>
    <row r="1077" spans="1:16" ht="21" x14ac:dyDescent="0.2">
      <c r="A1077" s="451" t="s">
        <v>2265</v>
      </c>
      <c r="B1077" s="451" t="s">
        <v>1463</v>
      </c>
      <c r="C1077" s="451" t="s">
        <v>1432</v>
      </c>
      <c r="D1077" s="451" t="s">
        <v>1433</v>
      </c>
      <c r="E1077" s="451" t="s">
        <v>1434</v>
      </c>
      <c r="F1077" s="451" t="s">
        <v>2266</v>
      </c>
      <c r="G1077" s="452" t="s">
        <v>1436</v>
      </c>
      <c r="H1077" s="453">
        <v>465011</v>
      </c>
      <c r="I1077" s="452" t="s">
        <v>1650</v>
      </c>
      <c r="J1077" s="452" t="s">
        <v>1438</v>
      </c>
      <c r="K1077" s="452" t="s">
        <v>1438</v>
      </c>
      <c r="L1077" s="452" t="s">
        <v>1439</v>
      </c>
      <c r="M1077" s="452" t="s">
        <v>1440</v>
      </c>
      <c r="N1077" s="454">
        <v>44309</v>
      </c>
      <c r="O1077" s="452" t="s">
        <v>1440</v>
      </c>
      <c r="P1077" s="454">
        <v>44468</v>
      </c>
    </row>
    <row r="1078" spans="1:16" ht="21" x14ac:dyDescent="0.2">
      <c r="A1078" s="451" t="s">
        <v>2265</v>
      </c>
      <c r="B1078" s="451" t="s">
        <v>1693</v>
      </c>
      <c r="C1078" s="451" t="s">
        <v>1432</v>
      </c>
      <c r="D1078" s="451" t="s">
        <v>1433</v>
      </c>
      <c r="E1078" s="451" t="s">
        <v>1442</v>
      </c>
      <c r="F1078" s="451" t="s">
        <v>1696</v>
      </c>
      <c r="G1078" s="452" t="s">
        <v>1436</v>
      </c>
      <c r="H1078" s="453">
        <v>2574</v>
      </c>
      <c r="I1078" s="452" t="s">
        <v>1648</v>
      </c>
      <c r="J1078" s="452" t="s">
        <v>1438</v>
      </c>
      <c r="K1078" s="452" t="s">
        <v>1438</v>
      </c>
      <c r="L1078" s="452" t="s">
        <v>1439</v>
      </c>
      <c r="M1078" s="452" t="s">
        <v>1440</v>
      </c>
      <c r="N1078" s="454">
        <v>44309</v>
      </c>
      <c r="O1078" s="452" t="s">
        <v>1440</v>
      </c>
      <c r="P1078" s="454">
        <v>44468</v>
      </c>
    </row>
    <row r="1079" spans="1:16" ht="21" x14ac:dyDescent="0.2">
      <c r="A1079" s="451" t="s">
        <v>2265</v>
      </c>
      <c r="B1079" s="451" t="s">
        <v>1695</v>
      </c>
      <c r="C1079" s="451" t="s">
        <v>1432</v>
      </c>
      <c r="D1079" s="451" t="s">
        <v>1466</v>
      </c>
      <c r="E1079" s="451" t="s">
        <v>1434</v>
      </c>
      <c r="F1079" s="451" t="s">
        <v>1865</v>
      </c>
      <c r="G1079" s="452" t="s">
        <v>1436</v>
      </c>
      <c r="H1079" s="453">
        <v>188867.42</v>
      </c>
      <c r="I1079" s="452" t="s">
        <v>1655</v>
      </c>
      <c r="J1079" s="452" t="s">
        <v>1438</v>
      </c>
      <c r="K1079" s="452" t="s">
        <v>1438</v>
      </c>
      <c r="L1079" s="452" t="s">
        <v>1439</v>
      </c>
      <c r="M1079" s="452" t="s">
        <v>1440</v>
      </c>
      <c r="N1079" s="454">
        <v>44341</v>
      </c>
      <c r="O1079" s="452" t="s">
        <v>1440</v>
      </c>
      <c r="P1079" s="454">
        <v>44468</v>
      </c>
    </row>
    <row r="1080" spans="1:16" ht="21" x14ac:dyDescent="0.2">
      <c r="A1080" s="451" t="s">
        <v>2265</v>
      </c>
      <c r="B1080" s="451" t="s">
        <v>1697</v>
      </c>
      <c r="C1080" s="451" t="s">
        <v>1432</v>
      </c>
      <c r="D1080" s="451" t="s">
        <v>1433</v>
      </c>
      <c r="E1080" s="451" t="s">
        <v>1434</v>
      </c>
      <c r="F1080" s="451" t="s">
        <v>1961</v>
      </c>
      <c r="G1080" s="452" t="s">
        <v>1436</v>
      </c>
      <c r="H1080" s="453">
        <v>8962</v>
      </c>
      <c r="I1080" s="452" t="s">
        <v>1670</v>
      </c>
      <c r="J1080" s="452" t="s">
        <v>1438</v>
      </c>
      <c r="K1080" s="452" t="s">
        <v>1438</v>
      </c>
      <c r="L1080" s="452" t="s">
        <v>1439</v>
      </c>
      <c r="M1080" s="452" t="s">
        <v>1440</v>
      </c>
      <c r="N1080" s="454">
        <v>44309</v>
      </c>
      <c r="O1080" s="452" t="s">
        <v>1440</v>
      </c>
      <c r="P1080" s="454">
        <v>44468</v>
      </c>
    </row>
    <row r="1081" spans="1:16" ht="21" x14ac:dyDescent="0.2">
      <c r="A1081" s="451" t="s">
        <v>2265</v>
      </c>
      <c r="B1081" s="451" t="s">
        <v>1703</v>
      </c>
      <c r="C1081" s="451" t="s">
        <v>1432</v>
      </c>
      <c r="D1081" s="451" t="s">
        <v>1491</v>
      </c>
      <c r="E1081" s="451" t="s">
        <v>1442</v>
      </c>
      <c r="F1081" s="451" t="s">
        <v>2267</v>
      </c>
      <c r="G1081" s="452" t="s">
        <v>1436</v>
      </c>
      <c r="H1081" s="453">
        <v>444.5</v>
      </c>
      <c r="I1081" s="452" t="s">
        <v>1609</v>
      </c>
      <c r="J1081" s="452" t="s">
        <v>1438</v>
      </c>
      <c r="K1081" s="452" t="s">
        <v>1438</v>
      </c>
      <c r="L1081" s="452" t="s">
        <v>1439</v>
      </c>
      <c r="M1081" s="452" t="s">
        <v>1440</v>
      </c>
      <c r="N1081" s="454">
        <v>44370</v>
      </c>
      <c r="O1081" s="452" t="s">
        <v>1440</v>
      </c>
      <c r="P1081" s="454">
        <v>44468</v>
      </c>
    </row>
    <row r="1082" spans="1:16" ht="21" x14ac:dyDescent="0.2">
      <c r="A1082" s="451" t="s">
        <v>2265</v>
      </c>
      <c r="B1082" s="451" t="s">
        <v>1703</v>
      </c>
      <c r="C1082" s="451" t="s">
        <v>1432</v>
      </c>
      <c r="D1082" s="451" t="s">
        <v>1491</v>
      </c>
      <c r="E1082" s="451" t="s">
        <v>1434</v>
      </c>
      <c r="F1082" s="451" t="s">
        <v>2234</v>
      </c>
      <c r="G1082" s="452" t="s">
        <v>1436</v>
      </c>
      <c r="H1082" s="453">
        <v>3430</v>
      </c>
      <c r="I1082" s="452" t="s">
        <v>1613</v>
      </c>
      <c r="J1082" s="452" t="s">
        <v>1438</v>
      </c>
      <c r="K1082" s="452" t="s">
        <v>1438</v>
      </c>
      <c r="L1082" s="452" t="s">
        <v>1439</v>
      </c>
      <c r="M1082" s="452" t="s">
        <v>1440</v>
      </c>
      <c r="N1082" s="454">
        <v>44370</v>
      </c>
      <c r="O1082" s="452" t="s">
        <v>1440</v>
      </c>
      <c r="P1082" s="454">
        <v>44468</v>
      </c>
    </row>
    <row r="1083" spans="1:16" ht="21" x14ac:dyDescent="0.2">
      <c r="A1083" s="451" t="s">
        <v>2265</v>
      </c>
      <c r="B1083" s="451" t="s">
        <v>1703</v>
      </c>
      <c r="C1083" s="451" t="s">
        <v>1432</v>
      </c>
      <c r="D1083" s="451" t="s">
        <v>1507</v>
      </c>
      <c r="E1083" s="451" t="s">
        <v>1442</v>
      </c>
      <c r="F1083" s="451" t="s">
        <v>1525</v>
      </c>
      <c r="G1083" s="452" t="s">
        <v>1436</v>
      </c>
      <c r="H1083" s="453">
        <v>-3430</v>
      </c>
      <c r="I1083" s="452" t="s">
        <v>1707</v>
      </c>
      <c r="J1083" s="452" t="s">
        <v>1438</v>
      </c>
      <c r="K1083" s="452" t="s">
        <v>1438</v>
      </c>
      <c r="L1083" s="452" t="s">
        <v>1439</v>
      </c>
      <c r="M1083" s="452" t="s">
        <v>1440</v>
      </c>
      <c r="N1083" s="454">
        <v>44384</v>
      </c>
      <c r="O1083" s="452" t="s">
        <v>1440</v>
      </c>
      <c r="P1083" s="454">
        <v>44468</v>
      </c>
    </row>
    <row r="1084" spans="1:16" ht="21" x14ac:dyDescent="0.2">
      <c r="A1084" s="451" t="s">
        <v>2265</v>
      </c>
      <c r="B1084" s="451" t="s">
        <v>1758</v>
      </c>
      <c r="C1084" s="451" t="s">
        <v>1432</v>
      </c>
      <c r="D1084" s="451" t="s">
        <v>1466</v>
      </c>
      <c r="E1084" s="451" t="s">
        <v>1434</v>
      </c>
      <c r="F1084" s="451" t="s">
        <v>2181</v>
      </c>
      <c r="G1084" s="452" t="s">
        <v>1436</v>
      </c>
      <c r="H1084" s="453">
        <v>59933.22</v>
      </c>
      <c r="I1084" s="452" t="s">
        <v>1474</v>
      </c>
      <c r="J1084" s="452" t="s">
        <v>1438</v>
      </c>
      <c r="K1084" s="452" t="s">
        <v>1438</v>
      </c>
      <c r="L1084" s="452" t="s">
        <v>1439</v>
      </c>
      <c r="M1084" s="452" t="s">
        <v>1440</v>
      </c>
      <c r="N1084" s="454">
        <v>44329</v>
      </c>
      <c r="O1084" s="452" t="s">
        <v>1440</v>
      </c>
      <c r="P1084" s="454">
        <v>44468</v>
      </c>
    </row>
    <row r="1085" spans="1:16" ht="21" x14ac:dyDescent="0.2">
      <c r="A1085" s="451" t="s">
        <v>2265</v>
      </c>
      <c r="B1085" s="451" t="s">
        <v>1758</v>
      </c>
      <c r="C1085" s="451" t="s">
        <v>1432</v>
      </c>
      <c r="D1085" s="451" t="s">
        <v>1448</v>
      </c>
      <c r="E1085" s="451" t="s">
        <v>1570</v>
      </c>
      <c r="F1085" s="451" t="s">
        <v>1548</v>
      </c>
      <c r="G1085" s="452" t="s">
        <v>1436</v>
      </c>
      <c r="H1085" s="453">
        <v>3741</v>
      </c>
      <c r="I1085" s="452" t="s">
        <v>1572</v>
      </c>
      <c r="J1085" s="455"/>
      <c r="K1085" s="452" t="s">
        <v>1533</v>
      </c>
      <c r="L1085" s="452" t="s">
        <v>1439</v>
      </c>
      <c r="M1085" s="452" t="s">
        <v>1452</v>
      </c>
      <c r="N1085" s="454">
        <v>44554</v>
      </c>
      <c r="O1085" s="452" t="s">
        <v>1534</v>
      </c>
      <c r="P1085" s="454">
        <v>44560</v>
      </c>
    </row>
    <row r="1086" spans="1:16" ht="21" x14ac:dyDescent="0.2">
      <c r="A1086" s="451" t="s">
        <v>2265</v>
      </c>
      <c r="B1086" s="451" t="s">
        <v>1708</v>
      </c>
      <c r="C1086" s="451" t="s">
        <v>1432</v>
      </c>
      <c r="D1086" s="451" t="s">
        <v>1507</v>
      </c>
      <c r="E1086" s="451" t="s">
        <v>1434</v>
      </c>
      <c r="F1086" s="451" t="s">
        <v>1843</v>
      </c>
      <c r="G1086" s="452" t="s">
        <v>1436</v>
      </c>
      <c r="H1086" s="453">
        <v>3430</v>
      </c>
      <c r="I1086" s="452" t="s">
        <v>1707</v>
      </c>
      <c r="J1086" s="452" t="s">
        <v>1438</v>
      </c>
      <c r="K1086" s="452" t="s">
        <v>1438</v>
      </c>
      <c r="L1086" s="452" t="s">
        <v>1439</v>
      </c>
      <c r="M1086" s="452" t="s">
        <v>1440</v>
      </c>
      <c r="N1086" s="454">
        <v>44384</v>
      </c>
      <c r="O1086" s="452" t="s">
        <v>1440</v>
      </c>
      <c r="P1086" s="454">
        <v>44468</v>
      </c>
    </row>
    <row r="1087" spans="1:16" ht="21" x14ac:dyDescent="0.2">
      <c r="A1087" s="451" t="s">
        <v>2265</v>
      </c>
      <c r="B1087" s="451" t="s">
        <v>1708</v>
      </c>
      <c r="C1087" s="451" t="s">
        <v>1432</v>
      </c>
      <c r="D1087" s="451" t="s">
        <v>1531</v>
      </c>
      <c r="E1087" s="451" t="s">
        <v>1568</v>
      </c>
      <c r="F1087" s="451" t="s">
        <v>1964</v>
      </c>
      <c r="G1087" s="452" t="s">
        <v>1436</v>
      </c>
      <c r="H1087" s="453">
        <v>500</v>
      </c>
      <c r="I1087" s="452" t="s">
        <v>1627</v>
      </c>
      <c r="J1087" s="455"/>
      <c r="K1087" s="452" t="s">
        <v>1533</v>
      </c>
      <c r="L1087" s="452" t="s">
        <v>1439</v>
      </c>
      <c r="M1087" s="452" t="s">
        <v>1452</v>
      </c>
      <c r="N1087" s="454">
        <v>44496</v>
      </c>
      <c r="O1087" s="452" t="s">
        <v>1534</v>
      </c>
      <c r="P1087" s="454">
        <v>44497</v>
      </c>
    </row>
    <row r="1088" spans="1:16" ht="21" x14ac:dyDescent="0.2">
      <c r="A1088" s="451" t="s">
        <v>2265</v>
      </c>
      <c r="B1088" s="451" t="s">
        <v>1708</v>
      </c>
      <c r="C1088" s="451" t="s">
        <v>1432</v>
      </c>
      <c r="D1088" s="451" t="s">
        <v>1531</v>
      </c>
      <c r="E1088" s="451" t="s">
        <v>1628</v>
      </c>
      <c r="F1088" s="451" t="s">
        <v>1964</v>
      </c>
      <c r="G1088" s="452" t="s">
        <v>1436</v>
      </c>
      <c r="H1088" s="453">
        <v>413.44</v>
      </c>
      <c r="I1088" s="452" t="s">
        <v>1629</v>
      </c>
      <c r="J1088" s="455"/>
      <c r="K1088" s="452" t="s">
        <v>1533</v>
      </c>
      <c r="L1088" s="452" t="s">
        <v>1439</v>
      </c>
      <c r="M1088" s="452" t="s">
        <v>1452</v>
      </c>
      <c r="N1088" s="454">
        <v>44496</v>
      </c>
      <c r="O1088" s="452" t="s">
        <v>1534</v>
      </c>
      <c r="P1088" s="454">
        <v>44497</v>
      </c>
    </row>
    <row r="1089" spans="1:16" ht="21" x14ac:dyDescent="0.2">
      <c r="A1089" s="451" t="s">
        <v>2265</v>
      </c>
      <c r="B1089" s="451" t="s">
        <v>1575</v>
      </c>
      <c r="C1089" s="451" t="s">
        <v>1432</v>
      </c>
      <c r="D1089" s="451" t="s">
        <v>1507</v>
      </c>
      <c r="E1089" s="451" t="s">
        <v>1442</v>
      </c>
      <c r="F1089" s="451" t="s">
        <v>2268</v>
      </c>
      <c r="G1089" s="452" t="s">
        <v>1436</v>
      </c>
      <c r="H1089" s="453">
        <v>8535</v>
      </c>
      <c r="I1089" s="452" t="s">
        <v>1712</v>
      </c>
      <c r="J1089" s="452" t="s">
        <v>1438</v>
      </c>
      <c r="K1089" s="452" t="s">
        <v>1438</v>
      </c>
      <c r="L1089" s="452" t="s">
        <v>1439</v>
      </c>
      <c r="M1089" s="452" t="s">
        <v>1440</v>
      </c>
      <c r="N1089" s="454">
        <v>44399</v>
      </c>
      <c r="O1089" s="452" t="s">
        <v>1440</v>
      </c>
      <c r="P1089" s="454">
        <v>44468</v>
      </c>
    </row>
    <row r="1090" spans="1:16" ht="21" x14ac:dyDescent="0.2">
      <c r="A1090" s="451" t="s">
        <v>2265</v>
      </c>
      <c r="B1090" s="451" t="s">
        <v>1575</v>
      </c>
      <c r="C1090" s="451" t="s">
        <v>1432</v>
      </c>
      <c r="D1090" s="451" t="s">
        <v>1448</v>
      </c>
      <c r="E1090" s="451" t="s">
        <v>1460</v>
      </c>
      <c r="F1090" s="451" t="s">
        <v>1964</v>
      </c>
      <c r="G1090" s="452" t="s">
        <v>1436</v>
      </c>
      <c r="H1090" s="453">
        <v>6828</v>
      </c>
      <c r="I1090" s="452" t="s">
        <v>1462</v>
      </c>
      <c r="J1090" s="455"/>
      <c r="K1090" s="452" t="s">
        <v>1533</v>
      </c>
      <c r="L1090" s="452" t="s">
        <v>1439</v>
      </c>
      <c r="M1090" s="452" t="s">
        <v>1452</v>
      </c>
      <c r="N1090" s="454">
        <v>44550</v>
      </c>
      <c r="O1090" s="452" t="s">
        <v>1453</v>
      </c>
      <c r="P1090" s="454">
        <v>44553</v>
      </c>
    </row>
    <row r="1091" spans="1:16" ht="21" x14ac:dyDescent="0.2">
      <c r="A1091" s="451" t="s">
        <v>2265</v>
      </c>
      <c r="B1091" s="451" t="s">
        <v>1713</v>
      </c>
      <c r="C1091" s="451" t="s">
        <v>1432</v>
      </c>
      <c r="D1091" s="451" t="s">
        <v>1466</v>
      </c>
      <c r="E1091" s="451" t="s">
        <v>1434</v>
      </c>
      <c r="F1091" s="451" t="s">
        <v>2269</v>
      </c>
      <c r="G1091" s="452" t="s">
        <v>1436</v>
      </c>
      <c r="H1091" s="453">
        <v>7104</v>
      </c>
      <c r="I1091" s="452" t="s">
        <v>1676</v>
      </c>
      <c r="J1091" s="452" t="s">
        <v>1438</v>
      </c>
      <c r="K1091" s="452" t="s">
        <v>1438</v>
      </c>
      <c r="L1091" s="452" t="s">
        <v>1439</v>
      </c>
      <c r="M1091" s="452" t="s">
        <v>1440</v>
      </c>
      <c r="N1091" s="454">
        <v>44330</v>
      </c>
      <c r="O1091" s="452" t="s">
        <v>1440</v>
      </c>
      <c r="P1091" s="454">
        <v>44468</v>
      </c>
    </row>
    <row r="1092" spans="1:16" ht="21" x14ac:dyDescent="0.2">
      <c r="A1092" s="451" t="s">
        <v>2265</v>
      </c>
      <c r="B1092" s="451" t="s">
        <v>1713</v>
      </c>
      <c r="C1092" s="451" t="s">
        <v>1432</v>
      </c>
      <c r="D1092" s="451" t="s">
        <v>1507</v>
      </c>
      <c r="E1092" s="451" t="s">
        <v>1442</v>
      </c>
      <c r="F1092" s="451" t="s">
        <v>1863</v>
      </c>
      <c r="G1092" s="452" t="s">
        <v>1436</v>
      </c>
      <c r="H1092" s="453">
        <v>20749</v>
      </c>
      <c r="I1092" s="452" t="s">
        <v>1640</v>
      </c>
      <c r="J1092" s="452" t="s">
        <v>1438</v>
      </c>
      <c r="K1092" s="452" t="s">
        <v>1438</v>
      </c>
      <c r="L1092" s="452" t="s">
        <v>1439</v>
      </c>
      <c r="M1092" s="452" t="s">
        <v>1440</v>
      </c>
      <c r="N1092" s="454">
        <v>44384</v>
      </c>
      <c r="O1092" s="452" t="s">
        <v>1440</v>
      </c>
      <c r="P1092" s="454">
        <v>44468</v>
      </c>
    </row>
    <row r="1093" spans="1:16" ht="21" x14ac:dyDescent="0.2">
      <c r="A1093" s="451" t="s">
        <v>2265</v>
      </c>
      <c r="B1093" s="451" t="s">
        <v>1713</v>
      </c>
      <c r="C1093" s="451" t="s">
        <v>1432</v>
      </c>
      <c r="D1093" s="451" t="s">
        <v>1540</v>
      </c>
      <c r="E1093" s="451" t="s">
        <v>1677</v>
      </c>
      <c r="F1093" s="451" t="s">
        <v>2270</v>
      </c>
      <c r="G1093" s="452" t="s">
        <v>1436</v>
      </c>
      <c r="H1093" s="453">
        <v>9841</v>
      </c>
      <c r="I1093" s="452" t="s">
        <v>1678</v>
      </c>
      <c r="J1093" s="455"/>
      <c r="K1093" s="452" t="s">
        <v>1533</v>
      </c>
      <c r="L1093" s="452" t="s">
        <v>1439</v>
      </c>
      <c r="M1093" s="452" t="s">
        <v>1452</v>
      </c>
      <c r="N1093" s="454">
        <v>44525</v>
      </c>
      <c r="O1093" s="452" t="s">
        <v>1534</v>
      </c>
      <c r="P1093" s="454">
        <v>44525</v>
      </c>
    </row>
    <row r="1094" spans="1:16" ht="21" x14ac:dyDescent="0.2">
      <c r="A1094" s="451" t="s">
        <v>2265</v>
      </c>
      <c r="B1094" s="451" t="s">
        <v>1717</v>
      </c>
      <c r="C1094" s="451" t="s">
        <v>1432</v>
      </c>
      <c r="D1094" s="451" t="s">
        <v>1433</v>
      </c>
      <c r="E1094" s="451" t="s">
        <v>1442</v>
      </c>
      <c r="F1094" s="451" t="s">
        <v>2271</v>
      </c>
      <c r="G1094" s="452" t="s">
        <v>1436</v>
      </c>
      <c r="H1094" s="453">
        <v>30775</v>
      </c>
      <c r="I1094" s="452" t="s">
        <v>1654</v>
      </c>
      <c r="J1094" s="452" t="s">
        <v>1438</v>
      </c>
      <c r="K1094" s="452" t="s">
        <v>1438</v>
      </c>
      <c r="L1094" s="452" t="s">
        <v>1439</v>
      </c>
      <c r="M1094" s="452" t="s">
        <v>1440</v>
      </c>
      <c r="N1094" s="454">
        <v>44312</v>
      </c>
      <c r="O1094" s="452" t="s">
        <v>1440</v>
      </c>
      <c r="P1094" s="454">
        <v>44468</v>
      </c>
    </row>
    <row r="1095" spans="1:16" ht="21" x14ac:dyDescent="0.2">
      <c r="A1095" s="451" t="s">
        <v>2272</v>
      </c>
      <c r="B1095" s="451" t="s">
        <v>1463</v>
      </c>
      <c r="C1095" s="451" t="s">
        <v>1432</v>
      </c>
      <c r="D1095" s="451" t="s">
        <v>1433</v>
      </c>
      <c r="E1095" s="451" t="s">
        <v>1442</v>
      </c>
      <c r="F1095" s="451" t="s">
        <v>2273</v>
      </c>
      <c r="G1095" s="452" t="s">
        <v>1436</v>
      </c>
      <c r="H1095" s="453">
        <v>676325</v>
      </c>
      <c r="I1095" s="452" t="s">
        <v>1650</v>
      </c>
      <c r="J1095" s="452" t="s">
        <v>1438</v>
      </c>
      <c r="K1095" s="452" t="s">
        <v>1438</v>
      </c>
      <c r="L1095" s="452" t="s">
        <v>1439</v>
      </c>
      <c r="M1095" s="452" t="s">
        <v>1440</v>
      </c>
      <c r="N1095" s="454">
        <v>44309</v>
      </c>
      <c r="O1095" s="452" t="s">
        <v>1440</v>
      </c>
      <c r="P1095" s="454">
        <v>44468</v>
      </c>
    </row>
    <row r="1096" spans="1:16" x14ac:dyDescent="0.2">
      <c r="A1096" s="451" t="s">
        <v>2272</v>
      </c>
      <c r="B1096" s="451" t="s">
        <v>1693</v>
      </c>
      <c r="C1096" s="451" t="s">
        <v>1432</v>
      </c>
      <c r="D1096" s="451" t="s">
        <v>1433</v>
      </c>
      <c r="E1096" s="451" t="s">
        <v>1434</v>
      </c>
      <c r="F1096" s="451" t="s">
        <v>2078</v>
      </c>
      <c r="G1096" s="452" t="s">
        <v>1436</v>
      </c>
      <c r="H1096" s="453">
        <v>14196</v>
      </c>
      <c r="I1096" s="452" t="s">
        <v>1648</v>
      </c>
      <c r="J1096" s="452" t="s">
        <v>1438</v>
      </c>
      <c r="K1096" s="452" t="s">
        <v>1438</v>
      </c>
      <c r="L1096" s="452" t="s">
        <v>1439</v>
      </c>
      <c r="M1096" s="452" t="s">
        <v>1440</v>
      </c>
      <c r="N1096" s="454">
        <v>44309</v>
      </c>
      <c r="O1096" s="452" t="s">
        <v>1440</v>
      </c>
      <c r="P1096" s="454">
        <v>44468</v>
      </c>
    </row>
    <row r="1097" spans="1:16" x14ac:dyDescent="0.2">
      <c r="A1097" s="451" t="s">
        <v>2272</v>
      </c>
      <c r="B1097" s="451" t="s">
        <v>1695</v>
      </c>
      <c r="C1097" s="451" t="s">
        <v>1432</v>
      </c>
      <c r="D1097" s="451" t="s">
        <v>1466</v>
      </c>
      <c r="E1097" s="451" t="s">
        <v>1434</v>
      </c>
      <c r="F1097" s="451" t="s">
        <v>2274</v>
      </c>
      <c r="G1097" s="452" t="s">
        <v>1436</v>
      </c>
      <c r="H1097" s="453">
        <v>150534.64000000001</v>
      </c>
      <c r="I1097" s="452" t="s">
        <v>1655</v>
      </c>
      <c r="J1097" s="452" t="s">
        <v>1438</v>
      </c>
      <c r="K1097" s="452" t="s">
        <v>1438</v>
      </c>
      <c r="L1097" s="452" t="s">
        <v>1439</v>
      </c>
      <c r="M1097" s="452" t="s">
        <v>1440</v>
      </c>
      <c r="N1097" s="454">
        <v>44341</v>
      </c>
      <c r="O1097" s="452" t="s">
        <v>1440</v>
      </c>
      <c r="P1097" s="454">
        <v>44468</v>
      </c>
    </row>
    <row r="1098" spans="1:16" x14ac:dyDescent="0.2">
      <c r="A1098" s="451" t="s">
        <v>2272</v>
      </c>
      <c r="B1098" s="451" t="s">
        <v>1697</v>
      </c>
      <c r="C1098" s="451" t="s">
        <v>1432</v>
      </c>
      <c r="D1098" s="451" t="s">
        <v>1433</v>
      </c>
      <c r="E1098" s="451" t="s">
        <v>1434</v>
      </c>
      <c r="F1098" s="451" t="s">
        <v>2275</v>
      </c>
      <c r="G1098" s="452" t="s">
        <v>1436</v>
      </c>
      <c r="H1098" s="453">
        <v>2538</v>
      </c>
      <c r="I1098" s="452" t="s">
        <v>1670</v>
      </c>
      <c r="J1098" s="452" t="s">
        <v>1438</v>
      </c>
      <c r="K1098" s="452" t="s">
        <v>1438</v>
      </c>
      <c r="L1098" s="452" t="s">
        <v>1439</v>
      </c>
      <c r="M1098" s="452" t="s">
        <v>1440</v>
      </c>
      <c r="N1098" s="454">
        <v>44309</v>
      </c>
      <c r="O1098" s="452" t="s">
        <v>1440</v>
      </c>
      <c r="P1098" s="454">
        <v>44468</v>
      </c>
    </row>
    <row r="1099" spans="1:16" x14ac:dyDescent="0.2">
      <c r="A1099" s="451" t="s">
        <v>2272</v>
      </c>
      <c r="B1099" s="451" t="s">
        <v>1697</v>
      </c>
      <c r="C1099" s="451" t="s">
        <v>1432</v>
      </c>
      <c r="D1099" s="451" t="s">
        <v>1448</v>
      </c>
      <c r="E1099" s="451" t="s">
        <v>1544</v>
      </c>
      <c r="F1099" s="451" t="s">
        <v>1973</v>
      </c>
      <c r="G1099" s="452" t="s">
        <v>1436</v>
      </c>
      <c r="H1099" s="453">
        <v>2592</v>
      </c>
      <c r="I1099" s="452" t="s">
        <v>1564</v>
      </c>
      <c r="J1099" s="455"/>
      <c r="K1099" s="452" t="s">
        <v>1533</v>
      </c>
      <c r="L1099" s="452" t="s">
        <v>1439</v>
      </c>
      <c r="M1099" s="452" t="s">
        <v>1452</v>
      </c>
      <c r="N1099" s="454">
        <v>44539</v>
      </c>
      <c r="O1099" s="452" t="s">
        <v>1453</v>
      </c>
      <c r="P1099" s="454">
        <v>44544</v>
      </c>
    </row>
    <row r="1100" spans="1:16" ht="21" x14ac:dyDescent="0.2">
      <c r="A1100" s="451" t="s">
        <v>2272</v>
      </c>
      <c r="B1100" s="451" t="s">
        <v>1703</v>
      </c>
      <c r="C1100" s="451" t="s">
        <v>1432</v>
      </c>
      <c r="D1100" s="451" t="s">
        <v>1491</v>
      </c>
      <c r="E1100" s="451" t="s">
        <v>1442</v>
      </c>
      <c r="F1100" s="451" t="s">
        <v>2276</v>
      </c>
      <c r="G1100" s="452" t="s">
        <v>1436</v>
      </c>
      <c r="H1100" s="453">
        <v>5600</v>
      </c>
      <c r="I1100" s="452" t="s">
        <v>1613</v>
      </c>
      <c r="J1100" s="452" t="s">
        <v>1438</v>
      </c>
      <c r="K1100" s="452" t="s">
        <v>1438</v>
      </c>
      <c r="L1100" s="452" t="s">
        <v>1439</v>
      </c>
      <c r="M1100" s="452" t="s">
        <v>1440</v>
      </c>
      <c r="N1100" s="454">
        <v>44370</v>
      </c>
      <c r="O1100" s="452" t="s">
        <v>1440</v>
      </c>
      <c r="P1100" s="454">
        <v>44468</v>
      </c>
    </row>
    <row r="1101" spans="1:16" ht="21" x14ac:dyDescent="0.2">
      <c r="A1101" s="451" t="s">
        <v>2272</v>
      </c>
      <c r="B1101" s="451" t="s">
        <v>1703</v>
      </c>
      <c r="C1101" s="451" t="s">
        <v>1432</v>
      </c>
      <c r="D1101" s="451" t="s">
        <v>1507</v>
      </c>
      <c r="E1101" s="451" t="s">
        <v>1442</v>
      </c>
      <c r="F1101" s="451" t="s">
        <v>2277</v>
      </c>
      <c r="G1101" s="452" t="s">
        <v>1436</v>
      </c>
      <c r="H1101" s="453">
        <v>-5600</v>
      </c>
      <c r="I1101" s="452" t="s">
        <v>1707</v>
      </c>
      <c r="J1101" s="452" t="s">
        <v>1438</v>
      </c>
      <c r="K1101" s="452" t="s">
        <v>1438</v>
      </c>
      <c r="L1101" s="452" t="s">
        <v>1439</v>
      </c>
      <c r="M1101" s="452" t="s">
        <v>1440</v>
      </c>
      <c r="N1101" s="454">
        <v>44384</v>
      </c>
      <c r="O1101" s="452" t="s">
        <v>1440</v>
      </c>
      <c r="P1101" s="454">
        <v>44468</v>
      </c>
    </row>
    <row r="1102" spans="1:16" ht="21" x14ac:dyDescent="0.2">
      <c r="A1102" s="451" t="s">
        <v>2272</v>
      </c>
      <c r="B1102" s="451" t="s">
        <v>1758</v>
      </c>
      <c r="C1102" s="451" t="s">
        <v>1432</v>
      </c>
      <c r="D1102" s="451" t="s">
        <v>1448</v>
      </c>
      <c r="E1102" s="451" t="s">
        <v>1570</v>
      </c>
      <c r="F1102" s="451" t="s">
        <v>1632</v>
      </c>
      <c r="G1102" s="452" t="s">
        <v>1436</v>
      </c>
      <c r="H1102" s="453">
        <v>1496</v>
      </c>
      <c r="I1102" s="452" t="s">
        <v>1572</v>
      </c>
      <c r="J1102" s="455"/>
      <c r="K1102" s="452" t="s">
        <v>1533</v>
      </c>
      <c r="L1102" s="452" t="s">
        <v>1439</v>
      </c>
      <c r="M1102" s="452" t="s">
        <v>1452</v>
      </c>
      <c r="N1102" s="454">
        <v>44554</v>
      </c>
      <c r="O1102" s="452" t="s">
        <v>1534</v>
      </c>
      <c r="P1102" s="454">
        <v>44560</v>
      </c>
    </row>
    <row r="1103" spans="1:16" x14ac:dyDescent="0.2">
      <c r="A1103" s="451" t="s">
        <v>2272</v>
      </c>
      <c r="B1103" s="451" t="s">
        <v>1708</v>
      </c>
      <c r="C1103" s="451" t="s">
        <v>1432</v>
      </c>
      <c r="D1103" s="451" t="s">
        <v>1507</v>
      </c>
      <c r="E1103" s="451" t="s">
        <v>1442</v>
      </c>
      <c r="F1103" s="451" t="s">
        <v>2025</v>
      </c>
      <c r="G1103" s="452" t="s">
        <v>1436</v>
      </c>
      <c r="H1103" s="453">
        <v>5600</v>
      </c>
      <c r="I1103" s="452" t="s">
        <v>1707</v>
      </c>
      <c r="J1103" s="452" t="s">
        <v>1438</v>
      </c>
      <c r="K1103" s="452" t="s">
        <v>1438</v>
      </c>
      <c r="L1103" s="452" t="s">
        <v>1439</v>
      </c>
      <c r="M1103" s="452" t="s">
        <v>1440</v>
      </c>
      <c r="N1103" s="454">
        <v>44384</v>
      </c>
      <c r="O1103" s="452" t="s">
        <v>1440</v>
      </c>
      <c r="P1103" s="454">
        <v>44468</v>
      </c>
    </row>
    <row r="1104" spans="1:16" ht="21" x14ac:dyDescent="0.2">
      <c r="A1104" s="451" t="s">
        <v>2272</v>
      </c>
      <c r="B1104" s="451" t="s">
        <v>1708</v>
      </c>
      <c r="C1104" s="451" t="s">
        <v>1432</v>
      </c>
      <c r="D1104" s="451" t="s">
        <v>1531</v>
      </c>
      <c r="E1104" s="451" t="s">
        <v>1568</v>
      </c>
      <c r="F1104" s="451" t="s">
        <v>1723</v>
      </c>
      <c r="G1104" s="452" t="s">
        <v>1436</v>
      </c>
      <c r="H1104" s="453">
        <v>616.25</v>
      </c>
      <c r="I1104" s="452" t="s">
        <v>1627</v>
      </c>
      <c r="J1104" s="455"/>
      <c r="K1104" s="452" t="s">
        <v>1533</v>
      </c>
      <c r="L1104" s="452" t="s">
        <v>1439</v>
      </c>
      <c r="M1104" s="452" t="s">
        <v>1452</v>
      </c>
      <c r="N1104" s="454">
        <v>44496</v>
      </c>
      <c r="O1104" s="452" t="s">
        <v>1534</v>
      </c>
      <c r="P1104" s="454">
        <v>44497</v>
      </c>
    </row>
    <row r="1105" spans="1:16" ht="21" x14ac:dyDescent="0.2">
      <c r="A1105" s="451" t="s">
        <v>2272</v>
      </c>
      <c r="B1105" s="451" t="s">
        <v>1708</v>
      </c>
      <c r="C1105" s="451" t="s">
        <v>1432</v>
      </c>
      <c r="D1105" s="451" t="s">
        <v>1531</v>
      </c>
      <c r="E1105" s="451" t="s">
        <v>1628</v>
      </c>
      <c r="F1105" s="451" t="s">
        <v>1723</v>
      </c>
      <c r="G1105" s="452" t="s">
        <v>1436</v>
      </c>
      <c r="H1105" s="453">
        <v>590.63</v>
      </c>
      <c r="I1105" s="452" t="s">
        <v>1629</v>
      </c>
      <c r="J1105" s="455"/>
      <c r="K1105" s="452" t="s">
        <v>1533</v>
      </c>
      <c r="L1105" s="452" t="s">
        <v>1439</v>
      </c>
      <c r="M1105" s="452" t="s">
        <v>1452</v>
      </c>
      <c r="N1105" s="454">
        <v>44496</v>
      </c>
      <c r="O1105" s="452" t="s">
        <v>1534</v>
      </c>
      <c r="P1105" s="454">
        <v>44497</v>
      </c>
    </row>
    <row r="1106" spans="1:16" x14ac:dyDescent="0.2">
      <c r="A1106" s="451" t="s">
        <v>2272</v>
      </c>
      <c r="B1106" s="451" t="s">
        <v>1575</v>
      </c>
      <c r="C1106" s="451" t="s">
        <v>1432</v>
      </c>
      <c r="D1106" s="451" t="s">
        <v>1507</v>
      </c>
      <c r="E1106" s="451" t="s">
        <v>1434</v>
      </c>
      <c r="F1106" s="451" t="s">
        <v>1831</v>
      </c>
      <c r="G1106" s="452" t="s">
        <v>1436</v>
      </c>
      <c r="H1106" s="453">
        <v>10777</v>
      </c>
      <c r="I1106" s="452" t="s">
        <v>1712</v>
      </c>
      <c r="J1106" s="452" t="s">
        <v>1438</v>
      </c>
      <c r="K1106" s="452" t="s">
        <v>1438</v>
      </c>
      <c r="L1106" s="452" t="s">
        <v>1439</v>
      </c>
      <c r="M1106" s="452" t="s">
        <v>1440</v>
      </c>
      <c r="N1106" s="454">
        <v>44399</v>
      </c>
      <c r="O1106" s="452" t="s">
        <v>1440</v>
      </c>
      <c r="P1106" s="454">
        <v>44468</v>
      </c>
    </row>
    <row r="1107" spans="1:16" ht="21" x14ac:dyDescent="0.2">
      <c r="A1107" s="451" t="s">
        <v>2272</v>
      </c>
      <c r="B1107" s="451" t="s">
        <v>1575</v>
      </c>
      <c r="C1107" s="451" t="s">
        <v>1432</v>
      </c>
      <c r="D1107" s="451" t="s">
        <v>1448</v>
      </c>
      <c r="E1107" s="451" t="s">
        <v>1460</v>
      </c>
      <c r="F1107" s="451" t="s">
        <v>1723</v>
      </c>
      <c r="G1107" s="452" t="s">
        <v>1436</v>
      </c>
      <c r="H1107" s="453">
        <v>8622</v>
      </c>
      <c r="I1107" s="452" t="s">
        <v>1462</v>
      </c>
      <c r="J1107" s="455"/>
      <c r="K1107" s="452" t="s">
        <v>1533</v>
      </c>
      <c r="L1107" s="452" t="s">
        <v>1439</v>
      </c>
      <c r="M1107" s="452" t="s">
        <v>1452</v>
      </c>
      <c r="N1107" s="454">
        <v>44550</v>
      </c>
      <c r="O1107" s="452" t="s">
        <v>1453</v>
      </c>
      <c r="P1107" s="454">
        <v>44553</v>
      </c>
    </row>
    <row r="1108" spans="1:16" x14ac:dyDescent="0.2">
      <c r="A1108" s="451" t="s">
        <v>2272</v>
      </c>
      <c r="B1108" s="451" t="s">
        <v>1713</v>
      </c>
      <c r="C1108" s="451" t="s">
        <v>1432</v>
      </c>
      <c r="D1108" s="451" t="s">
        <v>1466</v>
      </c>
      <c r="E1108" s="451" t="s">
        <v>1442</v>
      </c>
      <c r="F1108" s="451" t="s">
        <v>2278</v>
      </c>
      <c r="G1108" s="452" t="s">
        <v>1436</v>
      </c>
      <c r="H1108" s="453">
        <v>7279</v>
      </c>
      <c r="I1108" s="452" t="s">
        <v>1676</v>
      </c>
      <c r="J1108" s="452" t="s">
        <v>1438</v>
      </c>
      <c r="K1108" s="452" t="s">
        <v>1438</v>
      </c>
      <c r="L1108" s="452" t="s">
        <v>1439</v>
      </c>
      <c r="M1108" s="452" t="s">
        <v>1440</v>
      </c>
      <c r="N1108" s="454">
        <v>44330</v>
      </c>
      <c r="O1108" s="452" t="s">
        <v>1440</v>
      </c>
      <c r="P1108" s="454">
        <v>44468</v>
      </c>
    </row>
    <row r="1109" spans="1:16" x14ac:dyDescent="0.2">
      <c r="A1109" s="451" t="s">
        <v>2272</v>
      </c>
      <c r="B1109" s="451" t="s">
        <v>1713</v>
      </c>
      <c r="C1109" s="451" t="s">
        <v>1432</v>
      </c>
      <c r="D1109" s="451" t="s">
        <v>1507</v>
      </c>
      <c r="E1109" s="451" t="s">
        <v>1442</v>
      </c>
      <c r="F1109" s="451" t="s">
        <v>2032</v>
      </c>
      <c r="G1109" s="452" t="s">
        <v>1436</v>
      </c>
      <c r="H1109" s="453">
        <v>28047</v>
      </c>
      <c r="I1109" s="452" t="s">
        <v>1640</v>
      </c>
      <c r="J1109" s="452" t="s">
        <v>1438</v>
      </c>
      <c r="K1109" s="452" t="s">
        <v>1438</v>
      </c>
      <c r="L1109" s="452" t="s">
        <v>1439</v>
      </c>
      <c r="M1109" s="452" t="s">
        <v>1440</v>
      </c>
      <c r="N1109" s="454">
        <v>44384</v>
      </c>
      <c r="O1109" s="452" t="s">
        <v>1440</v>
      </c>
      <c r="P1109" s="454">
        <v>44468</v>
      </c>
    </row>
    <row r="1110" spans="1:16" ht="21" x14ac:dyDescent="0.2">
      <c r="A1110" s="451" t="s">
        <v>2272</v>
      </c>
      <c r="B1110" s="451" t="s">
        <v>1713</v>
      </c>
      <c r="C1110" s="451" t="s">
        <v>1432</v>
      </c>
      <c r="D1110" s="451" t="s">
        <v>1540</v>
      </c>
      <c r="E1110" s="451" t="s">
        <v>1677</v>
      </c>
      <c r="F1110" s="451" t="s">
        <v>1891</v>
      </c>
      <c r="G1110" s="452" t="s">
        <v>1436</v>
      </c>
      <c r="H1110" s="453">
        <v>10173</v>
      </c>
      <c r="I1110" s="452" t="s">
        <v>1678</v>
      </c>
      <c r="J1110" s="455"/>
      <c r="K1110" s="452" t="s">
        <v>1533</v>
      </c>
      <c r="L1110" s="452" t="s">
        <v>1439</v>
      </c>
      <c r="M1110" s="452" t="s">
        <v>1452</v>
      </c>
      <c r="N1110" s="454">
        <v>44525</v>
      </c>
      <c r="O1110" s="452" t="s">
        <v>1534</v>
      </c>
      <c r="P1110" s="454">
        <v>44525</v>
      </c>
    </row>
    <row r="1111" spans="1:16" x14ac:dyDescent="0.2">
      <c r="A1111" s="451" t="s">
        <v>2272</v>
      </c>
      <c r="B1111" s="451" t="s">
        <v>1717</v>
      </c>
      <c r="C1111" s="451" t="s">
        <v>1432</v>
      </c>
      <c r="D1111" s="451" t="s">
        <v>1433</v>
      </c>
      <c r="E1111" s="451" t="s">
        <v>1434</v>
      </c>
      <c r="F1111" s="451" t="s">
        <v>2279</v>
      </c>
      <c r="G1111" s="452" t="s">
        <v>1436</v>
      </c>
      <c r="H1111" s="453">
        <v>52706</v>
      </c>
      <c r="I1111" s="452" t="s">
        <v>1654</v>
      </c>
      <c r="J1111" s="452" t="s">
        <v>1438</v>
      </c>
      <c r="K1111" s="452" t="s">
        <v>1438</v>
      </c>
      <c r="L1111" s="452" t="s">
        <v>1439</v>
      </c>
      <c r="M1111" s="452" t="s">
        <v>1440</v>
      </c>
      <c r="N1111" s="454">
        <v>44312</v>
      </c>
      <c r="O1111" s="452" t="s">
        <v>1440</v>
      </c>
      <c r="P1111" s="454">
        <v>44468</v>
      </c>
    </row>
    <row r="1112" spans="1:16" ht="21" x14ac:dyDescent="0.2">
      <c r="A1112" s="451" t="s">
        <v>2280</v>
      </c>
      <c r="B1112" s="451" t="s">
        <v>1463</v>
      </c>
      <c r="C1112" s="451" t="s">
        <v>1432</v>
      </c>
      <c r="D1112" s="451" t="s">
        <v>1433</v>
      </c>
      <c r="E1112" s="451" t="s">
        <v>1442</v>
      </c>
      <c r="F1112" s="451" t="s">
        <v>2233</v>
      </c>
      <c r="G1112" s="452" t="s">
        <v>1436</v>
      </c>
      <c r="H1112" s="453">
        <v>840774</v>
      </c>
      <c r="I1112" s="452" t="s">
        <v>1650</v>
      </c>
      <c r="J1112" s="452" t="s">
        <v>1438</v>
      </c>
      <c r="K1112" s="452" t="s">
        <v>1438</v>
      </c>
      <c r="L1112" s="452" t="s">
        <v>1439</v>
      </c>
      <c r="M1112" s="452" t="s">
        <v>1440</v>
      </c>
      <c r="N1112" s="454">
        <v>44309</v>
      </c>
      <c r="O1112" s="452" t="s">
        <v>1440</v>
      </c>
      <c r="P1112" s="454">
        <v>44468</v>
      </c>
    </row>
    <row r="1113" spans="1:16" x14ac:dyDescent="0.2">
      <c r="A1113" s="451" t="s">
        <v>2280</v>
      </c>
      <c r="B1113" s="451" t="s">
        <v>1693</v>
      </c>
      <c r="C1113" s="451" t="s">
        <v>1432</v>
      </c>
      <c r="D1113" s="451" t="s">
        <v>1433</v>
      </c>
      <c r="E1113" s="451" t="s">
        <v>1442</v>
      </c>
      <c r="F1113" s="451" t="s">
        <v>2281</v>
      </c>
      <c r="G1113" s="452" t="s">
        <v>1436</v>
      </c>
      <c r="H1113" s="453">
        <v>22463</v>
      </c>
      <c r="I1113" s="452" t="s">
        <v>1648</v>
      </c>
      <c r="J1113" s="452" t="s">
        <v>1438</v>
      </c>
      <c r="K1113" s="452" t="s">
        <v>1438</v>
      </c>
      <c r="L1113" s="452" t="s">
        <v>1439</v>
      </c>
      <c r="M1113" s="452" t="s">
        <v>1440</v>
      </c>
      <c r="N1113" s="454">
        <v>44309</v>
      </c>
      <c r="O1113" s="452" t="s">
        <v>1440</v>
      </c>
      <c r="P1113" s="454">
        <v>44468</v>
      </c>
    </row>
    <row r="1114" spans="1:16" x14ac:dyDescent="0.2">
      <c r="A1114" s="451" t="s">
        <v>2280</v>
      </c>
      <c r="B1114" s="451" t="s">
        <v>1695</v>
      </c>
      <c r="C1114" s="451" t="s">
        <v>1432</v>
      </c>
      <c r="D1114" s="451" t="s">
        <v>1466</v>
      </c>
      <c r="E1114" s="451" t="s">
        <v>1434</v>
      </c>
      <c r="F1114" s="451" t="s">
        <v>1913</v>
      </c>
      <c r="G1114" s="452" t="s">
        <v>1436</v>
      </c>
      <c r="H1114" s="453">
        <v>58311.93</v>
      </c>
      <c r="I1114" s="452" t="s">
        <v>1655</v>
      </c>
      <c r="J1114" s="452" t="s">
        <v>1438</v>
      </c>
      <c r="K1114" s="452" t="s">
        <v>1438</v>
      </c>
      <c r="L1114" s="452" t="s">
        <v>1439</v>
      </c>
      <c r="M1114" s="452" t="s">
        <v>1440</v>
      </c>
      <c r="N1114" s="454">
        <v>44341</v>
      </c>
      <c r="O1114" s="452" t="s">
        <v>1440</v>
      </c>
      <c r="P1114" s="454">
        <v>44468</v>
      </c>
    </row>
    <row r="1115" spans="1:16" x14ac:dyDescent="0.2">
      <c r="A1115" s="451" t="s">
        <v>2280</v>
      </c>
      <c r="B1115" s="451" t="s">
        <v>1697</v>
      </c>
      <c r="C1115" s="451" t="s">
        <v>1432</v>
      </c>
      <c r="D1115" s="451" t="s">
        <v>1433</v>
      </c>
      <c r="E1115" s="451" t="s">
        <v>1442</v>
      </c>
      <c r="F1115" s="451" t="s">
        <v>1616</v>
      </c>
      <c r="G1115" s="452" t="s">
        <v>1436</v>
      </c>
      <c r="H1115" s="453">
        <v>24600</v>
      </c>
      <c r="I1115" s="452" t="s">
        <v>1670</v>
      </c>
      <c r="J1115" s="452" t="s">
        <v>1438</v>
      </c>
      <c r="K1115" s="452" t="s">
        <v>1438</v>
      </c>
      <c r="L1115" s="452" t="s">
        <v>1439</v>
      </c>
      <c r="M1115" s="452" t="s">
        <v>1440</v>
      </c>
      <c r="N1115" s="454">
        <v>44309</v>
      </c>
      <c r="O1115" s="452" t="s">
        <v>1440</v>
      </c>
      <c r="P1115" s="454">
        <v>44468</v>
      </c>
    </row>
    <row r="1116" spans="1:16" x14ac:dyDescent="0.2">
      <c r="A1116" s="451" t="s">
        <v>2280</v>
      </c>
      <c r="B1116" s="451" t="s">
        <v>1697</v>
      </c>
      <c r="C1116" s="451" t="s">
        <v>1432</v>
      </c>
      <c r="D1116" s="451" t="s">
        <v>1466</v>
      </c>
      <c r="E1116" s="451" t="s">
        <v>1434</v>
      </c>
      <c r="F1116" s="451" t="s">
        <v>1922</v>
      </c>
      <c r="G1116" s="452" t="s">
        <v>1436</v>
      </c>
      <c r="H1116" s="453">
        <v>4538</v>
      </c>
      <c r="I1116" s="452" t="s">
        <v>1488</v>
      </c>
      <c r="J1116" s="452" t="s">
        <v>1438</v>
      </c>
      <c r="K1116" s="452" t="s">
        <v>1438</v>
      </c>
      <c r="L1116" s="452" t="s">
        <v>1439</v>
      </c>
      <c r="M1116" s="452" t="s">
        <v>1440</v>
      </c>
      <c r="N1116" s="454">
        <v>44342</v>
      </c>
      <c r="O1116" s="452" t="s">
        <v>1440</v>
      </c>
      <c r="P1116" s="454">
        <v>44468</v>
      </c>
    </row>
    <row r="1117" spans="1:16" x14ac:dyDescent="0.2">
      <c r="A1117" s="451" t="s">
        <v>2280</v>
      </c>
      <c r="B1117" s="451" t="s">
        <v>1697</v>
      </c>
      <c r="C1117" s="451" t="s">
        <v>1432</v>
      </c>
      <c r="D1117" s="451" t="s">
        <v>1448</v>
      </c>
      <c r="E1117" s="451" t="s">
        <v>1544</v>
      </c>
      <c r="F1117" s="451" t="s">
        <v>1691</v>
      </c>
      <c r="G1117" s="452" t="s">
        <v>1436</v>
      </c>
      <c r="H1117" s="453">
        <v>4914</v>
      </c>
      <c r="I1117" s="452" t="s">
        <v>1564</v>
      </c>
      <c r="J1117" s="455"/>
      <c r="K1117" s="452" t="s">
        <v>1533</v>
      </c>
      <c r="L1117" s="452" t="s">
        <v>1439</v>
      </c>
      <c r="M1117" s="452" t="s">
        <v>1452</v>
      </c>
      <c r="N1117" s="454">
        <v>44539</v>
      </c>
      <c r="O1117" s="452" t="s">
        <v>1453</v>
      </c>
      <c r="P1117" s="454">
        <v>44544</v>
      </c>
    </row>
    <row r="1118" spans="1:16" ht="21" x14ac:dyDescent="0.2">
      <c r="A1118" s="451" t="s">
        <v>2280</v>
      </c>
      <c r="B1118" s="451" t="s">
        <v>1703</v>
      </c>
      <c r="C1118" s="451" t="s">
        <v>1432</v>
      </c>
      <c r="D1118" s="451" t="s">
        <v>1491</v>
      </c>
      <c r="E1118" s="451" t="s">
        <v>1442</v>
      </c>
      <c r="F1118" s="451" t="s">
        <v>2177</v>
      </c>
      <c r="G1118" s="452" t="s">
        <v>1436</v>
      </c>
      <c r="H1118" s="453">
        <v>7560</v>
      </c>
      <c r="I1118" s="452" t="s">
        <v>1613</v>
      </c>
      <c r="J1118" s="452" t="s">
        <v>1438</v>
      </c>
      <c r="K1118" s="452" t="s">
        <v>1438</v>
      </c>
      <c r="L1118" s="452" t="s">
        <v>1439</v>
      </c>
      <c r="M1118" s="452" t="s">
        <v>1440</v>
      </c>
      <c r="N1118" s="454">
        <v>44370</v>
      </c>
      <c r="O1118" s="452" t="s">
        <v>1440</v>
      </c>
      <c r="P1118" s="454">
        <v>44468</v>
      </c>
    </row>
    <row r="1119" spans="1:16" ht="21" x14ac:dyDescent="0.2">
      <c r="A1119" s="451" t="s">
        <v>2280</v>
      </c>
      <c r="B1119" s="451" t="s">
        <v>1703</v>
      </c>
      <c r="C1119" s="451" t="s">
        <v>1432</v>
      </c>
      <c r="D1119" s="451" t="s">
        <v>1507</v>
      </c>
      <c r="E1119" s="451" t="s">
        <v>1442</v>
      </c>
      <c r="F1119" s="451" t="s">
        <v>2282</v>
      </c>
      <c r="G1119" s="452" t="s">
        <v>1436</v>
      </c>
      <c r="H1119" s="453">
        <v>-7560</v>
      </c>
      <c r="I1119" s="452" t="s">
        <v>1707</v>
      </c>
      <c r="J1119" s="452" t="s">
        <v>1438</v>
      </c>
      <c r="K1119" s="452" t="s">
        <v>1438</v>
      </c>
      <c r="L1119" s="452" t="s">
        <v>1439</v>
      </c>
      <c r="M1119" s="452" t="s">
        <v>1440</v>
      </c>
      <c r="N1119" s="454">
        <v>44384</v>
      </c>
      <c r="O1119" s="452" t="s">
        <v>1440</v>
      </c>
      <c r="P1119" s="454">
        <v>44468</v>
      </c>
    </row>
    <row r="1120" spans="1:16" x14ac:dyDescent="0.2">
      <c r="A1120" s="451" t="s">
        <v>2280</v>
      </c>
      <c r="B1120" s="451" t="s">
        <v>1758</v>
      </c>
      <c r="C1120" s="451" t="s">
        <v>1432</v>
      </c>
      <c r="D1120" s="451" t="s">
        <v>1466</v>
      </c>
      <c r="E1120" s="451" t="s">
        <v>1442</v>
      </c>
      <c r="F1120" s="451" t="s">
        <v>2283</v>
      </c>
      <c r="G1120" s="452" t="s">
        <v>1436</v>
      </c>
      <c r="H1120" s="453">
        <v>31543.8</v>
      </c>
      <c r="I1120" s="452" t="s">
        <v>1476</v>
      </c>
      <c r="J1120" s="452" t="s">
        <v>1438</v>
      </c>
      <c r="K1120" s="452" t="s">
        <v>1438</v>
      </c>
      <c r="L1120" s="452" t="s">
        <v>1439</v>
      </c>
      <c r="M1120" s="452" t="s">
        <v>1440</v>
      </c>
      <c r="N1120" s="454">
        <v>44329</v>
      </c>
      <c r="O1120" s="452" t="s">
        <v>1440</v>
      </c>
      <c r="P1120" s="454">
        <v>44468</v>
      </c>
    </row>
    <row r="1121" spans="1:16" ht="21" x14ac:dyDescent="0.2">
      <c r="A1121" s="451" t="s">
        <v>2280</v>
      </c>
      <c r="B1121" s="451" t="s">
        <v>1758</v>
      </c>
      <c r="C1121" s="451" t="s">
        <v>1432</v>
      </c>
      <c r="D1121" s="451" t="s">
        <v>1448</v>
      </c>
      <c r="E1121" s="451" t="s">
        <v>1570</v>
      </c>
      <c r="F1121" s="451" t="s">
        <v>1624</v>
      </c>
      <c r="G1121" s="452" t="s">
        <v>1436</v>
      </c>
      <c r="H1121" s="453">
        <v>5237</v>
      </c>
      <c r="I1121" s="452" t="s">
        <v>1572</v>
      </c>
      <c r="J1121" s="455"/>
      <c r="K1121" s="452" t="s">
        <v>1533</v>
      </c>
      <c r="L1121" s="452" t="s">
        <v>1439</v>
      </c>
      <c r="M1121" s="452" t="s">
        <v>1452</v>
      </c>
      <c r="N1121" s="454">
        <v>44554</v>
      </c>
      <c r="O1121" s="452" t="s">
        <v>1534</v>
      </c>
      <c r="P1121" s="454">
        <v>44560</v>
      </c>
    </row>
    <row r="1122" spans="1:16" x14ac:dyDescent="0.2">
      <c r="A1122" s="451" t="s">
        <v>2280</v>
      </c>
      <c r="B1122" s="451" t="s">
        <v>1708</v>
      </c>
      <c r="C1122" s="451" t="s">
        <v>1432</v>
      </c>
      <c r="D1122" s="451" t="s">
        <v>1433</v>
      </c>
      <c r="E1122" s="451" t="s">
        <v>1442</v>
      </c>
      <c r="F1122" s="451" t="s">
        <v>1601</v>
      </c>
      <c r="G1122" s="452" t="s">
        <v>1436</v>
      </c>
      <c r="H1122" s="453">
        <v>1500</v>
      </c>
      <c r="I1122" s="452" t="s">
        <v>1598</v>
      </c>
      <c r="J1122" s="452" t="s">
        <v>1438</v>
      </c>
      <c r="K1122" s="452" t="s">
        <v>1438</v>
      </c>
      <c r="L1122" s="452" t="s">
        <v>1439</v>
      </c>
      <c r="M1122" s="452" t="s">
        <v>1440</v>
      </c>
      <c r="N1122" s="454">
        <v>44315</v>
      </c>
      <c r="O1122" s="452" t="s">
        <v>1440</v>
      </c>
      <c r="P1122" s="454">
        <v>44468</v>
      </c>
    </row>
    <row r="1123" spans="1:16" x14ac:dyDescent="0.2">
      <c r="A1123" s="451" t="s">
        <v>2280</v>
      </c>
      <c r="B1123" s="451" t="s">
        <v>1708</v>
      </c>
      <c r="C1123" s="451" t="s">
        <v>1432</v>
      </c>
      <c r="D1123" s="451" t="s">
        <v>1507</v>
      </c>
      <c r="E1123" s="451" t="s">
        <v>1434</v>
      </c>
      <c r="F1123" s="451" t="s">
        <v>2138</v>
      </c>
      <c r="G1123" s="452" t="s">
        <v>1436</v>
      </c>
      <c r="H1123" s="453">
        <v>7560</v>
      </c>
      <c r="I1123" s="452" t="s">
        <v>1707</v>
      </c>
      <c r="J1123" s="452" t="s">
        <v>1438</v>
      </c>
      <c r="K1123" s="452" t="s">
        <v>1438</v>
      </c>
      <c r="L1123" s="452" t="s">
        <v>1439</v>
      </c>
      <c r="M1123" s="452" t="s">
        <v>1440</v>
      </c>
      <c r="N1123" s="454">
        <v>44384</v>
      </c>
      <c r="O1123" s="452" t="s">
        <v>1440</v>
      </c>
      <c r="P1123" s="454">
        <v>44468</v>
      </c>
    </row>
    <row r="1124" spans="1:16" ht="21" x14ac:dyDescent="0.2">
      <c r="A1124" s="451" t="s">
        <v>2280</v>
      </c>
      <c r="B1124" s="451" t="s">
        <v>1708</v>
      </c>
      <c r="C1124" s="451" t="s">
        <v>1432</v>
      </c>
      <c r="D1124" s="451" t="s">
        <v>1531</v>
      </c>
      <c r="E1124" s="451" t="s">
        <v>1568</v>
      </c>
      <c r="F1124" s="451" t="s">
        <v>2001</v>
      </c>
      <c r="G1124" s="452" t="s">
        <v>1436</v>
      </c>
      <c r="H1124" s="453">
        <v>1341.25</v>
      </c>
      <c r="I1124" s="452" t="s">
        <v>1627</v>
      </c>
      <c r="J1124" s="455"/>
      <c r="K1124" s="452" t="s">
        <v>1533</v>
      </c>
      <c r="L1124" s="452" t="s">
        <v>1439</v>
      </c>
      <c r="M1124" s="452" t="s">
        <v>1452</v>
      </c>
      <c r="N1124" s="454">
        <v>44496</v>
      </c>
      <c r="O1124" s="452" t="s">
        <v>1534</v>
      </c>
      <c r="P1124" s="454">
        <v>44497</v>
      </c>
    </row>
    <row r="1125" spans="1:16" ht="21" x14ac:dyDescent="0.2">
      <c r="A1125" s="451" t="s">
        <v>2280</v>
      </c>
      <c r="B1125" s="451" t="s">
        <v>1708</v>
      </c>
      <c r="C1125" s="451" t="s">
        <v>1432</v>
      </c>
      <c r="D1125" s="451" t="s">
        <v>1531</v>
      </c>
      <c r="E1125" s="451" t="s">
        <v>1628</v>
      </c>
      <c r="F1125" s="451" t="s">
        <v>2001</v>
      </c>
      <c r="G1125" s="452" t="s">
        <v>1436</v>
      </c>
      <c r="H1125" s="453">
        <v>1181.25</v>
      </c>
      <c r="I1125" s="452" t="s">
        <v>1629</v>
      </c>
      <c r="J1125" s="455"/>
      <c r="K1125" s="452" t="s">
        <v>1533</v>
      </c>
      <c r="L1125" s="452" t="s">
        <v>1439</v>
      </c>
      <c r="M1125" s="452" t="s">
        <v>1452</v>
      </c>
      <c r="N1125" s="454">
        <v>44496</v>
      </c>
      <c r="O1125" s="452" t="s">
        <v>1534</v>
      </c>
      <c r="P1125" s="454">
        <v>44497</v>
      </c>
    </row>
    <row r="1126" spans="1:16" x14ac:dyDescent="0.2">
      <c r="A1126" s="451" t="s">
        <v>2280</v>
      </c>
      <c r="B1126" s="451" t="s">
        <v>1575</v>
      </c>
      <c r="C1126" s="451" t="s">
        <v>1432</v>
      </c>
      <c r="D1126" s="451" t="s">
        <v>1507</v>
      </c>
      <c r="E1126" s="451" t="s">
        <v>1442</v>
      </c>
      <c r="F1126" s="451" t="s">
        <v>2284</v>
      </c>
      <c r="G1126" s="452" t="s">
        <v>1436</v>
      </c>
      <c r="H1126" s="453">
        <v>20735</v>
      </c>
      <c r="I1126" s="452" t="s">
        <v>1712</v>
      </c>
      <c r="J1126" s="452" t="s">
        <v>1438</v>
      </c>
      <c r="K1126" s="452" t="s">
        <v>1438</v>
      </c>
      <c r="L1126" s="452" t="s">
        <v>1439</v>
      </c>
      <c r="M1126" s="452" t="s">
        <v>1440</v>
      </c>
      <c r="N1126" s="454">
        <v>44399</v>
      </c>
      <c r="O1126" s="452" t="s">
        <v>1440</v>
      </c>
      <c r="P1126" s="454">
        <v>44468</v>
      </c>
    </row>
    <row r="1127" spans="1:16" ht="21" x14ac:dyDescent="0.2">
      <c r="A1127" s="451" t="s">
        <v>2280</v>
      </c>
      <c r="B1127" s="451" t="s">
        <v>1575</v>
      </c>
      <c r="C1127" s="451" t="s">
        <v>1432</v>
      </c>
      <c r="D1127" s="451" t="s">
        <v>1448</v>
      </c>
      <c r="E1127" s="451" t="s">
        <v>1460</v>
      </c>
      <c r="F1127" s="451" t="s">
        <v>2001</v>
      </c>
      <c r="G1127" s="452" t="s">
        <v>1436</v>
      </c>
      <c r="H1127" s="453">
        <v>16588</v>
      </c>
      <c r="I1127" s="452" t="s">
        <v>1462</v>
      </c>
      <c r="J1127" s="455"/>
      <c r="K1127" s="452" t="s">
        <v>1533</v>
      </c>
      <c r="L1127" s="452" t="s">
        <v>1439</v>
      </c>
      <c r="M1127" s="452" t="s">
        <v>1452</v>
      </c>
      <c r="N1127" s="454">
        <v>44550</v>
      </c>
      <c r="O1127" s="452" t="s">
        <v>1453</v>
      </c>
      <c r="P1127" s="454">
        <v>44553</v>
      </c>
    </row>
    <row r="1128" spans="1:16" x14ac:dyDescent="0.2">
      <c r="A1128" s="451" t="s">
        <v>2280</v>
      </c>
      <c r="B1128" s="451" t="s">
        <v>1713</v>
      </c>
      <c r="C1128" s="451" t="s">
        <v>1432</v>
      </c>
      <c r="D1128" s="451" t="s">
        <v>1466</v>
      </c>
      <c r="E1128" s="451" t="s">
        <v>1442</v>
      </c>
      <c r="F1128" s="451" t="s">
        <v>2285</v>
      </c>
      <c r="G1128" s="452" t="s">
        <v>1436</v>
      </c>
      <c r="H1128" s="453">
        <v>7462</v>
      </c>
      <c r="I1128" s="452" t="s">
        <v>1676</v>
      </c>
      <c r="J1128" s="452" t="s">
        <v>1438</v>
      </c>
      <c r="K1128" s="452" t="s">
        <v>1438</v>
      </c>
      <c r="L1128" s="452" t="s">
        <v>1439</v>
      </c>
      <c r="M1128" s="452" t="s">
        <v>1440</v>
      </c>
      <c r="N1128" s="454">
        <v>44330</v>
      </c>
      <c r="O1128" s="452" t="s">
        <v>1440</v>
      </c>
      <c r="P1128" s="454">
        <v>44468</v>
      </c>
    </row>
    <row r="1129" spans="1:16" x14ac:dyDescent="0.2">
      <c r="A1129" s="451" t="s">
        <v>2280</v>
      </c>
      <c r="B1129" s="451" t="s">
        <v>1713</v>
      </c>
      <c r="C1129" s="451" t="s">
        <v>1432</v>
      </c>
      <c r="D1129" s="451" t="s">
        <v>1507</v>
      </c>
      <c r="E1129" s="451" t="s">
        <v>1442</v>
      </c>
      <c r="F1129" s="451" t="s">
        <v>2286</v>
      </c>
      <c r="G1129" s="452" t="s">
        <v>1436</v>
      </c>
      <c r="H1129" s="453">
        <v>33994</v>
      </c>
      <c r="I1129" s="452" t="s">
        <v>1640</v>
      </c>
      <c r="J1129" s="452" t="s">
        <v>1438</v>
      </c>
      <c r="K1129" s="452" t="s">
        <v>1438</v>
      </c>
      <c r="L1129" s="452" t="s">
        <v>1439</v>
      </c>
      <c r="M1129" s="452" t="s">
        <v>1440</v>
      </c>
      <c r="N1129" s="454">
        <v>44384</v>
      </c>
      <c r="O1129" s="452" t="s">
        <v>1440</v>
      </c>
      <c r="P1129" s="454">
        <v>44468</v>
      </c>
    </row>
    <row r="1130" spans="1:16" ht="21" x14ac:dyDescent="0.2">
      <c r="A1130" s="451" t="s">
        <v>2280</v>
      </c>
      <c r="B1130" s="451" t="s">
        <v>1713</v>
      </c>
      <c r="C1130" s="451" t="s">
        <v>1432</v>
      </c>
      <c r="D1130" s="451" t="s">
        <v>1540</v>
      </c>
      <c r="E1130" s="451" t="s">
        <v>1677</v>
      </c>
      <c r="F1130" s="451" t="s">
        <v>1832</v>
      </c>
      <c r="G1130" s="452" t="s">
        <v>1436</v>
      </c>
      <c r="H1130" s="453">
        <v>10465</v>
      </c>
      <c r="I1130" s="452" t="s">
        <v>1678</v>
      </c>
      <c r="J1130" s="455"/>
      <c r="K1130" s="452" t="s">
        <v>1533</v>
      </c>
      <c r="L1130" s="452" t="s">
        <v>1439</v>
      </c>
      <c r="M1130" s="452" t="s">
        <v>1452</v>
      </c>
      <c r="N1130" s="454">
        <v>44525</v>
      </c>
      <c r="O1130" s="452" t="s">
        <v>1534</v>
      </c>
      <c r="P1130" s="454">
        <v>44525</v>
      </c>
    </row>
    <row r="1131" spans="1:16" x14ac:dyDescent="0.2">
      <c r="A1131" s="451" t="s">
        <v>2280</v>
      </c>
      <c r="B1131" s="451" t="s">
        <v>1717</v>
      </c>
      <c r="C1131" s="451" t="s">
        <v>1432</v>
      </c>
      <c r="D1131" s="451" t="s">
        <v>1433</v>
      </c>
      <c r="E1131" s="451" t="s">
        <v>1434</v>
      </c>
      <c r="F1131" s="451" t="s">
        <v>2287</v>
      </c>
      <c r="G1131" s="452" t="s">
        <v>1436</v>
      </c>
      <c r="H1131" s="453">
        <v>106994</v>
      </c>
      <c r="I1131" s="452" t="s">
        <v>1654</v>
      </c>
      <c r="J1131" s="452" t="s">
        <v>1438</v>
      </c>
      <c r="K1131" s="452" t="s">
        <v>1438</v>
      </c>
      <c r="L1131" s="452" t="s">
        <v>1439</v>
      </c>
      <c r="M1131" s="452" t="s">
        <v>1440</v>
      </c>
      <c r="N1131" s="454">
        <v>44312</v>
      </c>
      <c r="O1131" s="452" t="s">
        <v>1440</v>
      </c>
      <c r="P1131" s="454">
        <v>44468</v>
      </c>
    </row>
    <row r="1132" spans="1:16" ht="21" x14ac:dyDescent="0.2">
      <c r="A1132" s="451" t="s">
        <v>2288</v>
      </c>
      <c r="B1132" s="451" t="s">
        <v>1463</v>
      </c>
      <c r="C1132" s="451" t="s">
        <v>1432</v>
      </c>
      <c r="D1132" s="451" t="s">
        <v>1433</v>
      </c>
      <c r="E1132" s="451" t="s">
        <v>1434</v>
      </c>
      <c r="F1132" s="451" t="s">
        <v>2289</v>
      </c>
      <c r="G1132" s="452" t="s">
        <v>1436</v>
      </c>
      <c r="H1132" s="453">
        <v>1016049</v>
      </c>
      <c r="I1132" s="452" t="s">
        <v>1650</v>
      </c>
      <c r="J1132" s="452" t="s">
        <v>1438</v>
      </c>
      <c r="K1132" s="452" t="s">
        <v>1438</v>
      </c>
      <c r="L1132" s="452" t="s">
        <v>1439</v>
      </c>
      <c r="M1132" s="452" t="s">
        <v>1440</v>
      </c>
      <c r="N1132" s="454">
        <v>44309</v>
      </c>
      <c r="O1132" s="452" t="s">
        <v>1440</v>
      </c>
      <c r="P1132" s="454">
        <v>44468</v>
      </c>
    </row>
    <row r="1133" spans="1:16" x14ac:dyDescent="0.2">
      <c r="A1133" s="451" t="s">
        <v>2288</v>
      </c>
      <c r="B1133" s="451" t="s">
        <v>1693</v>
      </c>
      <c r="C1133" s="451" t="s">
        <v>1432</v>
      </c>
      <c r="D1133" s="451" t="s">
        <v>1433</v>
      </c>
      <c r="E1133" s="451" t="s">
        <v>1442</v>
      </c>
      <c r="F1133" s="451" t="s">
        <v>2290</v>
      </c>
      <c r="G1133" s="452" t="s">
        <v>1436</v>
      </c>
      <c r="H1133" s="453">
        <v>28600</v>
      </c>
      <c r="I1133" s="452" t="s">
        <v>1648</v>
      </c>
      <c r="J1133" s="452" t="s">
        <v>1438</v>
      </c>
      <c r="K1133" s="452" t="s">
        <v>1438</v>
      </c>
      <c r="L1133" s="452" t="s">
        <v>1439</v>
      </c>
      <c r="M1133" s="452" t="s">
        <v>1440</v>
      </c>
      <c r="N1133" s="454">
        <v>44309</v>
      </c>
      <c r="O1133" s="452" t="s">
        <v>1440</v>
      </c>
      <c r="P1133" s="454">
        <v>44468</v>
      </c>
    </row>
    <row r="1134" spans="1:16" x14ac:dyDescent="0.2">
      <c r="A1134" s="451" t="s">
        <v>2288</v>
      </c>
      <c r="B1134" s="451" t="s">
        <v>1695</v>
      </c>
      <c r="C1134" s="451" t="s">
        <v>1432</v>
      </c>
      <c r="D1134" s="451" t="s">
        <v>1466</v>
      </c>
      <c r="E1134" s="451" t="s">
        <v>1434</v>
      </c>
      <c r="F1134" s="451" t="s">
        <v>2291</v>
      </c>
      <c r="G1134" s="452" t="s">
        <v>1436</v>
      </c>
      <c r="H1134" s="453">
        <v>226602.13</v>
      </c>
      <c r="I1134" s="452" t="s">
        <v>1655</v>
      </c>
      <c r="J1134" s="452" t="s">
        <v>1438</v>
      </c>
      <c r="K1134" s="452" t="s">
        <v>1438</v>
      </c>
      <c r="L1134" s="452" t="s">
        <v>1439</v>
      </c>
      <c r="M1134" s="452" t="s">
        <v>1440</v>
      </c>
      <c r="N1134" s="454">
        <v>44341</v>
      </c>
      <c r="O1134" s="452" t="s">
        <v>1440</v>
      </c>
      <c r="P1134" s="454">
        <v>44468</v>
      </c>
    </row>
    <row r="1135" spans="1:16" x14ac:dyDescent="0.2">
      <c r="A1135" s="451" t="s">
        <v>2288</v>
      </c>
      <c r="B1135" s="451" t="s">
        <v>1697</v>
      </c>
      <c r="C1135" s="451" t="s">
        <v>1432</v>
      </c>
      <c r="D1135" s="451" t="s">
        <v>1433</v>
      </c>
      <c r="E1135" s="451" t="s">
        <v>1434</v>
      </c>
      <c r="F1135" s="451" t="s">
        <v>2047</v>
      </c>
      <c r="G1135" s="452" t="s">
        <v>1436</v>
      </c>
      <c r="H1135" s="453">
        <v>4959</v>
      </c>
      <c r="I1135" s="452" t="s">
        <v>1670</v>
      </c>
      <c r="J1135" s="452" t="s">
        <v>1438</v>
      </c>
      <c r="K1135" s="452" t="s">
        <v>1438</v>
      </c>
      <c r="L1135" s="452" t="s">
        <v>1439</v>
      </c>
      <c r="M1135" s="452" t="s">
        <v>1440</v>
      </c>
      <c r="N1135" s="454">
        <v>44309</v>
      </c>
      <c r="O1135" s="452" t="s">
        <v>1440</v>
      </c>
      <c r="P1135" s="454">
        <v>44468</v>
      </c>
    </row>
    <row r="1136" spans="1:16" x14ac:dyDescent="0.2">
      <c r="A1136" s="451" t="s">
        <v>2288</v>
      </c>
      <c r="B1136" s="451" t="s">
        <v>1697</v>
      </c>
      <c r="C1136" s="451" t="s">
        <v>1432</v>
      </c>
      <c r="D1136" s="451" t="s">
        <v>1448</v>
      </c>
      <c r="E1136" s="451" t="s">
        <v>1544</v>
      </c>
      <c r="F1136" s="451" t="s">
        <v>2051</v>
      </c>
      <c r="G1136" s="452" t="s">
        <v>1436</v>
      </c>
      <c r="H1136" s="453">
        <v>4536</v>
      </c>
      <c r="I1136" s="452" t="s">
        <v>1564</v>
      </c>
      <c r="J1136" s="455"/>
      <c r="K1136" s="452" t="s">
        <v>1533</v>
      </c>
      <c r="L1136" s="452" t="s">
        <v>1439</v>
      </c>
      <c r="M1136" s="452" t="s">
        <v>1452</v>
      </c>
      <c r="N1136" s="454">
        <v>44539</v>
      </c>
      <c r="O1136" s="452" t="s">
        <v>1453</v>
      </c>
      <c r="P1136" s="454">
        <v>44544</v>
      </c>
    </row>
    <row r="1137" spans="1:16" ht="21" x14ac:dyDescent="0.2">
      <c r="A1137" s="451" t="s">
        <v>2288</v>
      </c>
      <c r="B1137" s="451" t="s">
        <v>1703</v>
      </c>
      <c r="C1137" s="451" t="s">
        <v>1432</v>
      </c>
      <c r="D1137" s="451" t="s">
        <v>1491</v>
      </c>
      <c r="E1137" s="451" t="s">
        <v>1442</v>
      </c>
      <c r="F1137" s="451" t="s">
        <v>2292</v>
      </c>
      <c r="G1137" s="452" t="s">
        <v>1436</v>
      </c>
      <c r="H1137" s="453">
        <v>6730</v>
      </c>
      <c r="I1137" s="452" t="s">
        <v>1613</v>
      </c>
      <c r="J1137" s="452" t="s">
        <v>1438</v>
      </c>
      <c r="K1137" s="452" t="s">
        <v>1438</v>
      </c>
      <c r="L1137" s="452" t="s">
        <v>1439</v>
      </c>
      <c r="M1137" s="452" t="s">
        <v>1440</v>
      </c>
      <c r="N1137" s="454">
        <v>44370</v>
      </c>
      <c r="O1137" s="452" t="s">
        <v>1440</v>
      </c>
      <c r="P1137" s="454">
        <v>44468</v>
      </c>
    </row>
    <row r="1138" spans="1:16" ht="21" x14ac:dyDescent="0.2">
      <c r="A1138" s="451" t="s">
        <v>2288</v>
      </c>
      <c r="B1138" s="451" t="s">
        <v>1703</v>
      </c>
      <c r="C1138" s="451" t="s">
        <v>1432</v>
      </c>
      <c r="D1138" s="451" t="s">
        <v>1507</v>
      </c>
      <c r="E1138" s="451" t="s">
        <v>1442</v>
      </c>
      <c r="F1138" s="451" t="s">
        <v>2293</v>
      </c>
      <c r="G1138" s="452" t="s">
        <v>1436</v>
      </c>
      <c r="H1138" s="453">
        <v>-6730</v>
      </c>
      <c r="I1138" s="452" t="s">
        <v>1707</v>
      </c>
      <c r="J1138" s="452" t="s">
        <v>1438</v>
      </c>
      <c r="K1138" s="452" t="s">
        <v>1438</v>
      </c>
      <c r="L1138" s="452" t="s">
        <v>1439</v>
      </c>
      <c r="M1138" s="452" t="s">
        <v>1440</v>
      </c>
      <c r="N1138" s="454">
        <v>44384</v>
      </c>
      <c r="O1138" s="452" t="s">
        <v>1440</v>
      </c>
      <c r="P1138" s="454">
        <v>44468</v>
      </c>
    </row>
    <row r="1139" spans="1:16" x14ac:dyDescent="0.2">
      <c r="A1139" s="451" t="s">
        <v>2288</v>
      </c>
      <c r="B1139" s="451" t="s">
        <v>1708</v>
      </c>
      <c r="C1139" s="451" t="s">
        <v>1432</v>
      </c>
      <c r="D1139" s="451" t="s">
        <v>1507</v>
      </c>
      <c r="E1139" s="451" t="s">
        <v>1442</v>
      </c>
      <c r="F1139" s="451" t="s">
        <v>2294</v>
      </c>
      <c r="G1139" s="452" t="s">
        <v>1436</v>
      </c>
      <c r="H1139" s="453">
        <v>6730</v>
      </c>
      <c r="I1139" s="452" t="s">
        <v>1707</v>
      </c>
      <c r="J1139" s="452" t="s">
        <v>1438</v>
      </c>
      <c r="K1139" s="452" t="s">
        <v>1438</v>
      </c>
      <c r="L1139" s="452" t="s">
        <v>1439</v>
      </c>
      <c r="M1139" s="452" t="s">
        <v>1440</v>
      </c>
      <c r="N1139" s="454">
        <v>44384</v>
      </c>
      <c r="O1139" s="452" t="s">
        <v>1440</v>
      </c>
      <c r="P1139" s="454">
        <v>44468</v>
      </c>
    </row>
    <row r="1140" spans="1:16" ht="21" x14ac:dyDescent="0.2">
      <c r="A1140" s="451" t="s">
        <v>2288</v>
      </c>
      <c r="B1140" s="451" t="s">
        <v>1708</v>
      </c>
      <c r="C1140" s="451" t="s">
        <v>1432</v>
      </c>
      <c r="D1140" s="451" t="s">
        <v>1531</v>
      </c>
      <c r="E1140" s="451" t="s">
        <v>1568</v>
      </c>
      <c r="F1140" s="451" t="s">
        <v>2228</v>
      </c>
      <c r="G1140" s="452" t="s">
        <v>1436</v>
      </c>
      <c r="H1140" s="453">
        <v>543.75</v>
      </c>
      <c r="I1140" s="452" t="s">
        <v>1627</v>
      </c>
      <c r="J1140" s="455"/>
      <c r="K1140" s="452" t="s">
        <v>1533</v>
      </c>
      <c r="L1140" s="452" t="s">
        <v>1439</v>
      </c>
      <c r="M1140" s="452" t="s">
        <v>1452</v>
      </c>
      <c r="N1140" s="454">
        <v>44496</v>
      </c>
      <c r="O1140" s="452" t="s">
        <v>1534</v>
      </c>
      <c r="P1140" s="454">
        <v>44497</v>
      </c>
    </row>
    <row r="1141" spans="1:16" ht="21" x14ac:dyDescent="0.2">
      <c r="A1141" s="451" t="s">
        <v>2288</v>
      </c>
      <c r="B1141" s="451" t="s">
        <v>1708</v>
      </c>
      <c r="C1141" s="451" t="s">
        <v>1432</v>
      </c>
      <c r="D1141" s="451" t="s">
        <v>1531</v>
      </c>
      <c r="E1141" s="451" t="s">
        <v>1628</v>
      </c>
      <c r="F1141" s="451" t="s">
        <v>2228</v>
      </c>
      <c r="G1141" s="452" t="s">
        <v>1436</v>
      </c>
      <c r="H1141" s="453">
        <v>472.5</v>
      </c>
      <c r="I1141" s="452" t="s">
        <v>1629</v>
      </c>
      <c r="J1141" s="455"/>
      <c r="K1141" s="452" t="s">
        <v>1533</v>
      </c>
      <c r="L1141" s="452" t="s">
        <v>1439</v>
      </c>
      <c r="M1141" s="452" t="s">
        <v>1452</v>
      </c>
      <c r="N1141" s="454">
        <v>44496</v>
      </c>
      <c r="O1141" s="452" t="s">
        <v>1534</v>
      </c>
      <c r="P1141" s="454">
        <v>44497</v>
      </c>
    </row>
    <row r="1142" spans="1:16" x14ac:dyDescent="0.2">
      <c r="A1142" s="451" t="s">
        <v>2288</v>
      </c>
      <c r="B1142" s="451" t="s">
        <v>1575</v>
      </c>
      <c r="C1142" s="451" t="s">
        <v>1432</v>
      </c>
      <c r="D1142" s="451" t="s">
        <v>1507</v>
      </c>
      <c r="E1142" s="451" t="s">
        <v>1442</v>
      </c>
      <c r="F1142" s="451" t="s">
        <v>1935</v>
      </c>
      <c r="G1142" s="452" t="s">
        <v>1436</v>
      </c>
      <c r="H1142" s="453">
        <v>9081</v>
      </c>
      <c r="I1142" s="452" t="s">
        <v>1712</v>
      </c>
      <c r="J1142" s="452" t="s">
        <v>1438</v>
      </c>
      <c r="K1142" s="452" t="s">
        <v>1438</v>
      </c>
      <c r="L1142" s="452" t="s">
        <v>1439</v>
      </c>
      <c r="M1142" s="452" t="s">
        <v>1440</v>
      </c>
      <c r="N1142" s="454">
        <v>44399</v>
      </c>
      <c r="O1142" s="452" t="s">
        <v>1440</v>
      </c>
      <c r="P1142" s="454">
        <v>44468</v>
      </c>
    </row>
    <row r="1143" spans="1:16" ht="21" x14ac:dyDescent="0.2">
      <c r="A1143" s="451" t="s">
        <v>2288</v>
      </c>
      <c r="B1143" s="451" t="s">
        <v>1575</v>
      </c>
      <c r="C1143" s="451" t="s">
        <v>1432</v>
      </c>
      <c r="D1143" s="451" t="s">
        <v>1448</v>
      </c>
      <c r="E1143" s="451" t="s">
        <v>1460</v>
      </c>
      <c r="F1143" s="451" t="s">
        <v>2228</v>
      </c>
      <c r="G1143" s="452" t="s">
        <v>1436</v>
      </c>
      <c r="H1143" s="453">
        <v>7265</v>
      </c>
      <c r="I1143" s="452" t="s">
        <v>1462</v>
      </c>
      <c r="J1143" s="455"/>
      <c r="K1143" s="452" t="s">
        <v>1533</v>
      </c>
      <c r="L1143" s="452" t="s">
        <v>1439</v>
      </c>
      <c r="M1143" s="452" t="s">
        <v>1452</v>
      </c>
      <c r="N1143" s="454">
        <v>44550</v>
      </c>
      <c r="O1143" s="452" t="s">
        <v>1453</v>
      </c>
      <c r="P1143" s="454">
        <v>44553</v>
      </c>
    </row>
    <row r="1144" spans="1:16" x14ac:dyDescent="0.2">
      <c r="A1144" s="451" t="s">
        <v>2288</v>
      </c>
      <c r="B1144" s="451" t="s">
        <v>1713</v>
      </c>
      <c r="C1144" s="451" t="s">
        <v>1432</v>
      </c>
      <c r="D1144" s="451" t="s">
        <v>1466</v>
      </c>
      <c r="E1144" s="451" t="s">
        <v>1442</v>
      </c>
      <c r="F1144" s="451" t="s">
        <v>1995</v>
      </c>
      <c r="G1144" s="452" t="s">
        <v>1436</v>
      </c>
      <c r="H1144" s="453">
        <v>7396</v>
      </c>
      <c r="I1144" s="452" t="s">
        <v>1676</v>
      </c>
      <c r="J1144" s="452" t="s">
        <v>1438</v>
      </c>
      <c r="K1144" s="452" t="s">
        <v>1438</v>
      </c>
      <c r="L1144" s="452" t="s">
        <v>1439</v>
      </c>
      <c r="M1144" s="452" t="s">
        <v>1440</v>
      </c>
      <c r="N1144" s="454">
        <v>44330</v>
      </c>
      <c r="O1144" s="452" t="s">
        <v>1440</v>
      </c>
      <c r="P1144" s="454">
        <v>44468</v>
      </c>
    </row>
    <row r="1145" spans="1:16" x14ac:dyDescent="0.2">
      <c r="A1145" s="451" t="s">
        <v>2288</v>
      </c>
      <c r="B1145" s="451" t="s">
        <v>1713</v>
      </c>
      <c r="C1145" s="451" t="s">
        <v>1432</v>
      </c>
      <c r="D1145" s="451" t="s">
        <v>1507</v>
      </c>
      <c r="E1145" s="451" t="s">
        <v>1442</v>
      </c>
      <c r="F1145" s="451" t="s">
        <v>2238</v>
      </c>
      <c r="G1145" s="452" t="s">
        <v>1436</v>
      </c>
      <c r="H1145" s="453">
        <v>33716</v>
      </c>
      <c r="I1145" s="452" t="s">
        <v>1640</v>
      </c>
      <c r="J1145" s="452" t="s">
        <v>1438</v>
      </c>
      <c r="K1145" s="452" t="s">
        <v>1438</v>
      </c>
      <c r="L1145" s="452" t="s">
        <v>1439</v>
      </c>
      <c r="M1145" s="452" t="s">
        <v>1440</v>
      </c>
      <c r="N1145" s="454">
        <v>44384</v>
      </c>
      <c r="O1145" s="452" t="s">
        <v>1440</v>
      </c>
      <c r="P1145" s="454">
        <v>44468</v>
      </c>
    </row>
    <row r="1146" spans="1:16" ht="21" x14ac:dyDescent="0.2">
      <c r="A1146" s="451" t="s">
        <v>2288</v>
      </c>
      <c r="B1146" s="451" t="s">
        <v>1713</v>
      </c>
      <c r="C1146" s="451" t="s">
        <v>1432</v>
      </c>
      <c r="D1146" s="451" t="s">
        <v>1540</v>
      </c>
      <c r="E1146" s="451" t="s">
        <v>1677</v>
      </c>
      <c r="F1146" s="451" t="s">
        <v>1727</v>
      </c>
      <c r="G1146" s="452" t="s">
        <v>1436</v>
      </c>
      <c r="H1146" s="453">
        <v>10325</v>
      </c>
      <c r="I1146" s="452" t="s">
        <v>1678</v>
      </c>
      <c r="J1146" s="455"/>
      <c r="K1146" s="452" t="s">
        <v>1533</v>
      </c>
      <c r="L1146" s="452" t="s">
        <v>1439</v>
      </c>
      <c r="M1146" s="452" t="s">
        <v>1452</v>
      </c>
      <c r="N1146" s="454">
        <v>44525</v>
      </c>
      <c r="O1146" s="452" t="s">
        <v>1534</v>
      </c>
      <c r="P1146" s="454">
        <v>44525</v>
      </c>
    </row>
    <row r="1147" spans="1:16" x14ac:dyDescent="0.2">
      <c r="A1147" s="451" t="s">
        <v>2288</v>
      </c>
      <c r="B1147" s="451" t="s">
        <v>1717</v>
      </c>
      <c r="C1147" s="451" t="s">
        <v>1432</v>
      </c>
      <c r="D1147" s="451" t="s">
        <v>1433</v>
      </c>
      <c r="E1147" s="451" t="s">
        <v>1434</v>
      </c>
      <c r="F1147" s="451" t="s">
        <v>2228</v>
      </c>
      <c r="G1147" s="452" t="s">
        <v>1436</v>
      </c>
      <c r="H1147" s="453">
        <v>63153</v>
      </c>
      <c r="I1147" s="452" t="s">
        <v>1654</v>
      </c>
      <c r="J1147" s="452" t="s">
        <v>1438</v>
      </c>
      <c r="K1147" s="452" t="s">
        <v>1438</v>
      </c>
      <c r="L1147" s="452" t="s">
        <v>1439</v>
      </c>
      <c r="M1147" s="452" t="s">
        <v>1440</v>
      </c>
      <c r="N1147" s="454">
        <v>44312</v>
      </c>
      <c r="O1147" s="452" t="s">
        <v>1440</v>
      </c>
      <c r="P1147" s="454">
        <v>44468</v>
      </c>
    </row>
    <row r="1148" spans="1:16" ht="21" x14ac:dyDescent="0.2">
      <c r="A1148" s="451" t="s">
        <v>2295</v>
      </c>
      <c r="B1148" s="451" t="s">
        <v>1463</v>
      </c>
      <c r="C1148" s="451" t="s">
        <v>1432</v>
      </c>
      <c r="D1148" s="451" t="s">
        <v>1433</v>
      </c>
      <c r="E1148" s="451" t="s">
        <v>1434</v>
      </c>
      <c r="F1148" s="451" t="s">
        <v>2296</v>
      </c>
      <c r="G1148" s="452" t="s">
        <v>1436</v>
      </c>
      <c r="H1148" s="453">
        <v>742831</v>
      </c>
      <c r="I1148" s="452" t="s">
        <v>1650</v>
      </c>
      <c r="J1148" s="452" t="s">
        <v>1438</v>
      </c>
      <c r="K1148" s="452" t="s">
        <v>1438</v>
      </c>
      <c r="L1148" s="452" t="s">
        <v>1439</v>
      </c>
      <c r="M1148" s="452" t="s">
        <v>1440</v>
      </c>
      <c r="N1148" s="454">
        <v>44309</v>
      </c>
      <c r="O1148" s="452" t="s">
        <v>1440</v>
      </c>
      <c r="P1148" s="454">
        <v>44468</v>
      </c>
    </row>
    <row r="1149" spans="1:16" x14ac:dyDescent="0.2">
      <c r="A1149" s="451" t="s">
        <v>2295</v>
      </c>
      <c r="B1149" s="451" t="s">
        <v>1693</v>
      </c>
      <c r="C1149" s="451" t="s">
        <v>1432</v>
      </c>
      <c r="D1149" s="451" t="s">
        <v>1433</v>
      </c>
      <c r="E1149" s="451" t="s">
        <v>1434</v>
      </c>
      <c r="F1149" s="451" t="s">
        <v>2297</v>
      </c>
      <c r="G1149" s="452" t="s">
        <v>1436</v>
      </c>
      <c r="H1149" s="453">
        <v>13309</v>
      </c>
      <c r="I1149" s="452" t="s">
        <v>1648</v>
      </c>
      <c r="J1149" s="452" t="s">
        <v>1438</v>
      </c>
      <c r="K1149" s="452" t="s">
        <v>1438</v>
      </c>
      <c r="L1149" s="452" t="s">
        <v>1439</v>
      </c>
      <c r="M1149" s="452" t="s">
        <v>1440</v>
      </c>
      <c r="N1149" s="454">
        <v>44309</v>
      </c>
      <c r="O1149" s="452" t="s">
        <v>1440</v>
      </c>
      <c r="P1149" s="454">
        <v>44468</v>
      </c>
    </row>
    <row r="1150" spans="1:16" x14ac:dyDescent="0.2">
      <c r="A1150" s="451" t="s">
        <v>2295</v>
      </c>
      <c r="B1150" s="451" t="s">
        <v>1695</v>
      </c>
      <c r="C1150" s="451" t="s">
        <v>1432</v>
      </c>
      <c r="D1150" s="451" t="s">
        <v>1466</v>
      </c>
      <c r="E1150" s="451" t="s">
        <v>1434</v>
      </c>
      <c r="F1150" s="451" t="s">
        <v>2298</v>
      </c>
      <c r="G1150" s="452" t="s">
        <v>1436</v>
      </c>
      <c r="H1150" s="453">
        <v>53035.77</v>
      </c>
      <c r="I1150" s="452" t="s">
        <v>1655</v>
      </c>
      <c r="J1150" s="452" t="s">
        <v>1438</v>
      </c>
      <c r="K1150" s="452" t="s">
        <v>1438</v>
      </c>
      <c r="L1150" s="452" t="s">
        <v>1439</v>
      </c>
      <c r="M1150" s="452" t="s">
        <v>1440</v>
      </c>
      <c r="N1150" s="454">
        <v>44341</v>
      </c>
      <c r="O1150" s="452" t="s">
        <v>1440</v>
      </c>
      <c r="P1150" s="454">
        <v>44468</v>
      </c>
    </row>
    <row r="1151" spans="1:16" x14ac:dyDescent="0.2">
      <c r="A1151" s="451" t="s">
        <v>2295</v>
      </c>
      <c r="B1151" s="451" t="s">
        <v>1697</v>
      </c>
      <c r="C1151" s="451" t="s">
        <v>1432</v>
      </c>
      <c r="D1151" s="451" t="s">
        <v>1433</v>
      </c>
      <c r="E1151" s="451" t="s">
        <v>1434</v>
      </c>
      <c r="F1151" s="451" t="s">
        <v>2299</v>
      </c>
      <c r="G1151" s="452" t="s">
        <v>1436</v>
      </c>
      <c r="H1151" s="453">
        <v>7766</v>
      </c>
      <c r="I1151" s="452" t="s">
        <v>1670</v>
      </c>
      <c r="J1151" s="452" t="s">
        <v>1438</v>
      </c>
      <c r="K1151" s="452" t="s">
        <v>1438</v>
      </c>
      <c r="L1151" s="452" t="s">
        <v>1439</v>
      </c>
      <c r="M1151" s="452" t="s">
        <v>1440</v>
      </c>
      <c r="N1151" s="454">
        <v>44309</v>
      </c>
      <c r="O1151" s="452" t="s">
        <v>1440</v>
      </c>
      <c r="P1151" s="454">
        <v>44468</v>
      </c>
    </row>
    <row r="1152" spans="1:16" ht="21" x14ac:dyDescent="0.2">
      <c r="A1152" s="451" t="s">
        <v>2295</v>
      </c>
      <c r="B1152" s="451" t="s">
        <v>1703</v>
      </c>
      <c r="C1152" s="451" t="s">
        <v>1432</v>
      </c>
      <c r="D1152" s="451" t="s">
        <v>1491</v>
      </c>
      <c r="E1152" s="451" t="s">
        <v>1442</v>
      </c>
      <c r="F1152" s="451" t="s">
        <v>2041</v>
      </c>
      <c r="G1152" s="452" t="s">
        <v>1436</v>
      </c>
      <c r="H1152" s="453">
        <v>3760</v>
      </c>
      <c r="I1152" s="452" t="s">
        <v>1613</v>
      </c>
      <c r="J1152" s="452" t="s">
        <v>1438</v>
      </c>
      <c r="K1152" s="452" t="s">
        <v>1438</v>
      </c>
      <c r="L1152" s="452" t="s">
        <v>1439</v>
      </c>
      <c r="M1152" s="452" t="s">
        <v>1440</v>
      </c>
      <c r="N1152" s="454">
        <v>44370</v>
      </c>
      <c r="O1152" s="452" t="s">
        <v>1440</v>
      </c>
      <c r="P1152" s="454">
        <v>44468</v>
      </c>
    </row>
    <row r="1153" spans="1:16" ht="21" x14ac:dyDescent="0.2">
      <c r="A1153" s="451" t="s">
        <v>2295</v>
      </c>
      <c r="B1153" s="451" t="s">
        <v>1703</v>
      </c>
      <c r="C1153" s="451" t="s">
        <v>1432</v>
      </c>
      <c r="D1153" s="451" t="s">
        <v>1507</v>
      </c>
      <c r="E1153" s="451" t="s">
        <v>1442</v>
      </c>
      <c r="F1153" s="451" t="s">
        <v>2300</v>
      </c>
      <c r="G1153" s="452" t="s">
        <v>1436</v>
      </c>
      <c r="H1153" s="453">
        <v>-3760</v>
      </c>
      <c r="I1153" s="452" t="s">
        <v>1707</v>
      </c>
      <c r="J1153" s="452" t="s">
        <v>1438</v>
      </c>
      <c r="K1153" s="452" t="s">
        <v>1438</v>
      </c>
      <c r="L1153" s="452" t="s">
        <v>1439</v>
      </c>
      <c r="M1153" s="452" t="s">
        <v>1440</v>
      </c>
      <c r="N1153" s="454">
        <v>44384</v>
      </c>
      <c r="O1153" s="452" t="s">
        <v>1440</v>
      </c>
      <c r="P1153" s="454">
        <v>44468</v>
      </c>
    </row>
    <row r="1154" spans="1:16" ht="21" x14ac:dyDescent="0.2">
      <c r="A1154" s="451" t="s">
        <v>2295</v>
      </c>
      <c r="B1154" s="451" t="s">
        <v>1758</v>
      </c>
      <c r="C1154" s="451" t="s">
        <v>1432</v>
      </c>
      <c r="D1154" s="451" t="s">
        <v>1448</v>
      </c>
      <c r="E1154" s="451" t="s">
        <v>1570</v>
      </c>
      <c r="F1154" s="451" t="s">
        <v>2202</v>
      </c>
      <c r="G1154" s="452" t="s">
        <v>1436</v>
      </c>
      <c r="H1154" s="453">
        <v>748</v>
      </c>
      <c r="I1154" s="452" t="s">
        <v>1572</v>
      </c>
      <c r="J1154" s="455"/>
      <c r="K1154" s="452" t="s">
        <v>1533</v>
      </c>
      <c r="L1154" s="452" t="s">
        <v>1439</v>
      </c>
      <c r="M1154" s="452" t="s">
        <v>1452</v>
      </c>
      <c r="N1154" s="454">
        <v>44554</v>
      </c>
      <c r="O1154" s="452" t="s">
        <v>1534</v>
      </c>
      <c r="P1154" s="454">
        <v>44560</v>
      </c>
    </row>
    <row r="1155" spans="1:16" x14ac:dyDescent="0.2">
      <c r="A1155" s="451" t="s">
        <v>2295</v>
      </c>
      <c r="B1155" s="451" t="s">
        <v>1708</v>
      </c>
      <c r="C1155" s="451" t="s">
        <v>1432</v>
      </c>
      <c r="D1155" s="451" t="s">
        <v>1507</v>
      </c>
      <c r="E1155" s="451" t="s">
        <v>1442</v>
      </c>
      <c r="F1155" s="451" t="s">
        <v>2301</v>
      </c>
      <c r="G1155" s="452" t="s">
        <v>1436</v>
      </c>
      <c r="H1155" s="453">
        <v>1500</v>
      </c>
      <c r="I1155" s="452" t="s">
        <v>1619</v>
      </c>
      <c r="J1155" s="452" t="s">
        <v>1438</v>
      </c>
      <c r="K1155" s="452" t="s">
        <v>1438</v>
      </c>
      <c r="L1155" s="452" t="s">
        <v>1439</v>
      </c>
      <c r="M1155" s="452" t="s">
        <v>1440</v>
      </c>
      <c r="N1155" s="454">
        <v>44377</v>
      </c>
      <c r="O1155" s="452" t="s">
        <v>1440</v>
      </c>
      <c r="P1155" s="454">
        <v>44468</v>
      </c>
    </row>
    <row r="1156" spans="1:16" x14ac:dyDescent="0.2">
      <c r="A1156" s="451" t="s">
        <v>2295</v>
      </c>
      <c r="B1156" s="451" t="s">
        <v>1708</v>
      </c>
      <c r="C1156" s="451" t="s">
        <v>1432</v>
      </c>
      <c r="D1156" s="451" t="s">
        <v>1507</v>
      </c>
      <c r="E1156" s="451" t="s">
        <v>1442</v>
      </c>
      <c r="F1156" s="451" t="s">
        <v>2302</v>
      </c>
      <c r="G1156" s="452" t="s">
        <v>1436</v>
      </c>
      <c r="H1156" s="453">
        <v>3760</v>
      </c>
      <c r="I1156" s="452" t="s">
        <v>1707</v>
      </c>
      <c r="J1156" s="452" t="s">
        <v>1438</v>
      </c>
      <c r="K1156" s="452" t="s">
        <v>1438</v>
      </c>
      <c r="L1156" s="452" t="s">
        <v>1439</v>
      </c>
      <c r="M1156" s="452" t="s">
        <v>1440</v>
      </c>
      <c r="N1156" s="454">
        <v>44384</v>
      </c>
      <c r="O1156" s="452" t="s">
        <v>1440</v>
      </c>
      <c r="P1156" s="454">
        <v>44468</v>
      </c>
    </row>
    <row r="1157" spans="1:16" ht="21" x14ac:dyDescent="0.2">
      <c r="A1157" s="451" t="s">
        <v>2295</v>
      </c>
      <c r="B1157" s="451" t="s">
        <v>1708</v>
      </c>
      <c r="C1157" s="451" t="s">
        <v>1432</v>
      </c>
      <c r="D1157" s="451" t="s">
        <v>1531</v>
      </c>
      <c r="E1157" s="451" t="s">
        <v>1568</v>
      </c>
      <c r="F1157" s="451" t="s">
        <v>1847</v>
      </c>
      <c r="G1157" s="452" t="s">
        <v>1436</v>
      </c>
      <c r="H1157" s="453">
        <v>500</v>
      </c>
      <c r="I1157" s="452" t="s">
        <v>1627</v>
      </c>
      <c r="J1157" s="455"/>
      <c r="K1157" s="452" t="s">
        <v>1533</v>
      </c>
      <c r="L1157" s="452" t="s">
        <v>1439</v>
      </c>
      <c r="M1157" s="452" t="s">
        <v>1452</v>
      </c>
      <c r="N1157" s="454">
        <v>44496</v>
      </c>
      <c r="O1157" s="452" t="s">
        <v>1534</v>
      </c>
      <c r="P1157" s="454">
        <v>44497</v>
      </c>
    </row>
    <row r="1158" spans="1:16" ht="21" x14ac:dyDescent="0.2">
      <c r="A1158" s="451" t="s">
        <v>2295</v>
      </c>
      <c r="B1158" s="451" t="s">
        <v>1708</v>
      </c>
      <c r="C1158" s="451" t="s">
        <v>1432</v>
      </c>
      <c r="D1158" s="451" t="s">
        <v>1531</v>
      </c>
      <c r="E1158" s="451" t="s">
        <v>1628</v>
      </c>
      <c r="F1158" s="451" t="s">
        <v>1847</v>
      </c>
      <c r="G1158" s="452" t="s">
        <v>1436</v>
      </c>
      <c r="H1158" s="453">
        <v>413.44</v>
      </c>
      <c r="I1158" s="452" t="s">
        <v>1629</v>
      </c>
      <c r="J1158" s="455"/>
      <c r="K1158" s="452" t="s">
        <v>1533</v>
      </c>
      <c r="L1158" s="452" t="s">
        <v>1439</v>
      </c>
      <c r="M1158" s="452" t="s">
        <v>1452</v>
      </c>
      <c r="N1158" s="454">
        <v>44496</v>
      </c>
      <c r="O1158" s="452" t="s">
        <v>1534</v>
      </c>
      <c r="P1158" s="454">
        <v>44497</v>
      </c>
    </row>
    <row r="1159" spans="1:16" x14ac:dyDescent="0.2">
      <c r="A1159" s="451" t="s">
        <v>2295</v>
      </c>
      <c r="B1159" s="451" t="s">
        <v>1575</v>
      </c>
      <c r="C1159" s="451" t="s">
        <v>1432</v>
      </c>
      <c r="D1159" s="451" t="s">
        <v>1507</v>
      </c>
      <c r="E1159" s="451" t="s">
        <v>1434</v>
      </c>
      <c r="F1159" s="451" t="s">
        <v>1847</v>
      </c>
      <c r="G1159" s="452" t="s">
        <v>1436</v>
      </c>
      <c r="H1159" s="453">
        <v>7702</v>
      </c>
      <c r="I1159" s="452" t="s">
        <v>1712</v>
      </c>
      <c r="J1159" s="452" t="s">
        <v>1438</v>
      </c>
      <c r="K1159" s="452" t="s">
        <v>1438</v>
      </c>
      <c r="L1159" s="452" t="s">
        <v>1439</v>
      </c>
      <c r="M1159" s="452" t="s">
        <v>1440</v>
      </c>
      <c r="N1159" s="454">
        <v>44399</v>
      </c>
      <c r="O1159" s="452" t="s">
        <v>1440</v>
      </c>
      <c r="P1159" s="454">
        <v>44468</v>
      </c>
    </row>
    <row r="1160" spans="1:16" ht="21" x14ac:dyDescent="0.2">
      <c r="A1160" s="451" t="s">
        <v>2295</v>
      </c>
      <c r="B1160" s="451" t="s">
        <v>1575</v>
      </c>
      <c r="C1160" s="451" t="s">
        <v>1432</v>
      </c>
      <c r="D1160" s="451" t="s">
        <v>1448</v>
      </c>
      <c r="E1160" s="451" t="s">
        <v>1460</v>
      </c>
      <c r="F1160" s="451" t="s">
        <v>1847</v>
      </c>
      <c r="G1160" s="452" t="s">
        <v>1436</v>
      </c>
      <c r="H1160" s="453">
        <v>6162</v>
      </c>
      <c r="I1160" s="452" t="s">
        <v>1462</v>
      </c>
      <c r="J1160" s="455"/>
      <c r="K1160" s="452" t="s">
        <v>1533</v>
      </c>
      <c r="L1160" s="452" t="s">
        <v>1439</v>
      </c>
      <c r="M1160" s="452" t="s">
        <v>1452</v>
      </c>
      <c r="N1160" s="454">
        <v>44550</v>
      </c>
      <c r="O1160" s="452" t="s">
        <v>1453</v>
      </c>
      <c r="P1160" s="454">
        <v>44553</v>
      </c>
    </row>
    <row r="1161" spans="1:16" x14ac:dyDescent="0.2">
      <c r="A1161" s="451" t="s">
        <v>2295</v>
      </c>
      <c r="B1161" s="451" t="s">
        <v>1713</v>
      </c>
      <c r="C1161" s="451" t="s">
        <v>1432</v>
      </c>
      <c r="D1161" s="451" t="s">
        <v>1466</v>
      </c>
      <c r="E1161" s="451" t="s">
        <v>1434</v>
      </c>
      <c r="F1161" s="451" t="s">
        <v>2255</v>
      </c>
      <c r="G1161" s="452" t="s">
        <v>1436</v>
      </c>
      <c r="H1161" s="453">
        <v>7075</v>
      </c>
      <c r="I1161" s="452" t="s">
        <v>1676</v>
      </c>
      <c r="J1161" s="452" t="s">
        <v>1438</v>
      </c>
      <c r="K1161" s="452" t="s">
        <v>1438</v>
      </c>
      <c r="L1161" s="452" t="s">
        <v>1439</v>
      </c>
      <c r="M1161" s="452" t="s">
        <v>1440</v>
      </c>
      <c r="N1161" s="454">
        <v>44330</v>
      </c>
      <c r="O1161" s="452" t="s">
        <v>1440</v>
      </c>
      <c r="P1161" s="454">
        <v>44468</v>
      </c>
    </row>
    <row r="1162" spans="1:16" x14ac:dyDescent="0.2">
      <c r="A1162" s="451" t="s">
        <v>2295</v>
      </c>
      <c r="B1162" s="451" t="s">
        <v>1713</v>
      </c>
      <c r="C1162" s="451" t="s">
        <v>1432</v>
      </c>
      <c r="D1162" s="451" t="s">
        <v>1507</v>
      </c>
      <c r="E1162" s="451" t="s">
        <v>1442</v>
      </c>
      <c r="F1162" s="451" t="s">
        <v>1487</v>
      </c>
      <c r="G1162" s="452" t="s">
        <v>1436</v>
      </c>
      <c r="H1162" s="453">
        <v>15432</v>
      </c>
      <c r="I1162" s="452" t="s">
        <v>1640</v>
      </c>
      <c r="J1162" s="452" t="s">
        <v>1438</v>
      </c>
      <c r="K1162" s="452" t="s">
        <v>1438</v>
      </c>
      <c r="L1162" s="452" t="s">
        <v>1439</v>
      </c>
      <c r="M1162" s="452" t="s">
        <v>1440</v>
      </c>
      <c r="N1162" s="454">
        <v>44384</v>
      </c>
      <c r="O1162" s="452" t="s">
        <v>1440</v>
      </c>
      <c r="P1162" s="454">
        <v>44468</v>
      </c>
    </row>
    <row r="1163" spans="1:16" ht="21" x14ac:dyDescent="0.2">
      <c r="A1163" s="451" t="s">
        <v>2295</v>
      </c>
      <c r="B1163" s="451" t="s">
        <v>1713</v>
      </c>
      <c r="C1163" s="451" t="s">
        <v>1432</v>
      </c>
      <c r="D1163" s="451" t="s">
        <v>1540</v>
      </c>
      <c r="E1163" s="451" t="s">
        <v>1677</v>
      </c>
      <c r="F1163" s="451" t="s">
        <v>1861</v>
      </c>
      <c r="G1163" s="452" t="s">
        <v>1436</v>
      </c>
      <c r="H1163" s="453">
        <v>9923</v>
      </c>
      <c r="I1163" s="452" t="s">
        <v>1678</v>
      </c>
      <c r="J1163" s="455"/>
      <c r="K1163" s="452" t="s">
        <v>1533</v>
      </c>
      <c r="L1163" s="452" t="s">
        <v>1439</v>
      </c>
      <c r="M1163" s="452" t="s">
        <v>1452</v>
      </c>
      <c r="N1163" s="454">
        <v>44525</v>
      </c>
      <c r="O1163" s="452" t="s">
        <v>1534</v>
      </c>
      <c r="P1163" s="454">
        <v>44525</v>
      </c>
    </row>
    <row r="1164" spans="1:16" x14ac:dyDescent="0.2">
      <c r="A1164" s="451" t="s">
        <v>2295</v>
      </c>
      <c r="B1164" s="451" t="s">
        <v>1717</v>
      </c>
      <c r="C1164" s="451" t="s">
        <v>1432</v>
      </c>
      <c r="D1164" s="451" t="s">
        <v>1433</v>
      </c>
      <c r="E1164" s="451" t="s">
        <v>1434</v>
      </c>
      <c r="F1164" s="451" t="s">
        <v>1777</v>
      </c>
      <c r="G1164" s="452" t="s">
        <v>1436</v>
      </c>
      <c r="H1164" s="453">
        <v>34355</v>
      </c>
      <c r="I1164" s="452" t="s">
        <v>1654</v>
      </c>
      <c r="J1164" s="452" t="s">
        <v>1438</v>
      </c>
      <c r="K1164" s="452" t="s">
        <v>1438</v>
      </c>
      <c r="L1164" s="452" t="s">
        <v>1439</v>
      </c>
      <c r="M1164" s="452" t="s">
        <v>1440</v>
      </c>
      <c r="N1164" s="454">
        <v>44312</v>
      </c>
      <c r="O1164" s="452" t="s">
        <v>1440</v>
      </c>
      <c r="P1164" s="454">
        <v>44468</v>
      </c>
    </row>
    <row r="1165" spans="1:16" ht="21" x14ac:dyDescent="0.2">
      <c r="A1165" s="451" t="s">
        <v>2303</v>
      </c>
      <c r="B1165" s="451" t="s">
        <v>1463</v>
      </c>
      <c r="C1165" s="451" t="s">
        <v>1432</v>
      </c>
      <c r="D1165" s="451" t="s">
        <v>1433</v>
      </c>
      <c r="E1165" s="451" t="s">
        <v>1434</v>
      </c>
      <c r="F1165" s="451" t="s">
        <v>2304</v>
      </c>
      <c r="G1165" s="452" t="s">
        <v>1436</v>
      </c>
      <c r="H1165" s="453">
        <v>1243002</v>
      </c>
      <c r="I1165" s="452" t="s">
        <v>1650</v>
      </c>
      <c r="J1165" s="452" t="s">
        <v>1438</v>
      </c>
      <c r="K1165" s="452" t="s">
        <v>1438</v>
      </c>
      <c r="L1165" s="452" t="s">
        <v>1439</v>
      </c>
      <c r="M1165" s="452" t="s">
        <v>1440</v>
      </c>
      <c r="N1165" s="454">
        <v>44309</v>
      </c>
      <c r="O1165" s="452" t="s">
        <v>1440</v>
      </c>
      <c r="P1165" s="454">
        <v>44468</v>
      </c>
    </row>
    <row r="1166" spans="1:16" ht="21" x14ac:dyDescent="0.2">
      <c r="A1166" s="451" t="s">
        <v>2303</v>
      </c>
      <c r="B1166" s="451" t="s">
        <v>1693</v>
      </c>
      <c r="C1166" s="451" t="s">
        <v>1432</v>
      </c>
      <c r="D1166" s="451" t="s">
        <v>1433</v>
      </c>
      <c r="E1166" s="451" t="s">
        <v>1434</v>
      </c>
      <c r="F1166" s="451" t="s">
        <v>1601</v>
      </c>
      <c r="G1166" s="452" t="s">
        <v>1436</v>
      </c>
      <c r="H1166" s="453">
        <v>29268</v>
      </c>
      <c r="I1166" s="452" t="s">
        <v>1648</v>
      </c>
      <c r="J1166" s="452" t="s">
        <v>1438</v>
      </c>
      <c r="K1166" s="452" t="s">
        <v>1438</v>
      </c>
      <c r="L1166" s="452" t="s">
        <v>1439</v>
      </c>
      <c r="M1166" s="452" t="s">
        <v>1440</v>
      </c>
      <c r="N1166" s="454">
        <v>44309</v>
      </c>
      <c r="O1166" s="452" t="s">
        <v>1440</v>
      </c>
      <c r="P1166" s="454">
        <v>44468</v>
      </c>
    </row>
    <row r="1167" spans="1:16" ht="21" x14ac:dyDescent="0.2">
      <c r="A1167" s="451" t="s">
        <v>2303</v>
      </c>
      <c r="B1167" s="451" t="s">
        <v>1695</v>
      </c>
      <c r="C1167" s="451" t="s">
        <v>1432</v>
      </c>
      <c r="D1167" s="451" t="s">
        <v>1466</v>
      </c>
      <c r="E1167" s="451" t="s">
        <v>1434</v>
      </c>
      <c r="F1167" s="451" t="s">
        <v>2305</v>
      </c>
      <c r="G1167" s="452" t="s">
        <v>1436</v>
      </c>
      <c r="H1167" s="453">
        <v>200671.69</v>
      </c>
      <c r="I1167" s="452" t="s">
        <v>1655</v>
      </c>
      <c r="J1167" s="452" t="s">
        <v>1438</v>
      </c>
      <c r="K1167" s="452" t="s">
        <v>1438</v>
      </c>
      <c r="L1167" s="452" t="s">
        <v>1439</v>
      </c>
      <c r="M1167" s="452" t="s">
        <v>1440</v>
      </c>
      <c r="N1167" s="454">
        <v>44341</v>
      </c>
      <c r="O1167" s="452" t="s">
        <v>1440</v>
      </c>
      <c r="P1167" s="454">
        <v>44468</v>
      </c>
    </row>
    <row r="1168" spans="1:16" ht="21" x14ac:dyDescent="0.2">
      <c r="A1168" s="451" t="s">
        <v>2303</v>
      </c>
      <c r="B1168" s="451" t="s">
        <v>1697</v>
      </c>
      <c r="C1168" s="451" t="s">
        <v>1432</v>
      </c>
      <c r="D1168" s="451" t="s">
        <v>1433</v>
      </c>
      <c r="E1168" s="451" t="s">
        <v>1434</v>
      </c>
      <c r="F1168" s="451" t="s">
        <v>1517</v>
      </c>
      <c r="G1168" s="452" t="s">
        <v>1436</v>
      </c>
      <c r="H1168" s="453">
        <v>40989</v>
      </c>
      <c r="I1168" s="452" t="s">
        <v>1670</v>
      </c>
      <c r="J1168" s="452" t="s">
        <v>1438</v>
      </c>
      <c r="K1168" s="452" t="s">
        <v>1438</v>
      </c>
      <c r="L1168" s="452" t="s">
        <v>1439</v>
      </c>
      <c r="M1168" s="452" t="s">
        <v>1440</v>
      </c>
      <c r="N1168" s="454">
        <v>44309</v>
      </c>
      <c r="O1168" s="452" t="s">
        <v>1440</v>
      </c>
      <c r="P1168" s="454">
        <v>44468</v>
      </c>
    </row>
    <row r="1169" spans="1:16" ht="21" x14ac:dyDescent="0.2">
      <c r="A1169" s="451" t="s">
        <v>2303</v>
      </c>
      <c r="B1169" s="451" t="s">
        <v>1697</v>
      </c>
      <c r="C1169" s="451" t="s">
        <v>1432</v>
      </c>
      <c r="D1169" s="451" t="s">
        <v>1448</v>
      </c>
      <c r="E1169" s="451" t="s">
        <v>1544</v>
      </c>
      <c r="F1169" s="451" t="s">
        <v>1805</v>
      </c>
      <c r="G1169" s="452" t="s">
        <v>1436</v>
      </c>
      <c r="H1169" s="453">
        <v>8401</v>
      </c>
      <c r="I1169" s="452" t="s">
        <v>1564</v>
      </c>
      <c r="J1169" s="455"/>
      <c r="K1169" s="452" t="s">
        <v>1533</v>
      </c>
      <c r="L1169" s="452" t="s">
        <v>1439</v>
      </c>
      <c r="M1169" s="452" t="s">
        <v>1452</v>
      </c>
      <c r="N1169" s="454">
        <v>44539</v>
      </c>
      <c r="O1169" s="452" t="s">
        <v>1453</v>
      </c>
      <c r="P1169" s="454">
        <v>44544</v>
      </c>
    </row>
    <row r="1170" spans="1:16" ht="21" x14ac:dyDescent="0.2">
      <c r="A1170" s="451" t="s">
        <v>2303</v>
      </c>
      <c r="B1170" s="451" t="s">
        <v>1703</v>
      </c>
      <c r="C1170" s="451" t="s">
        <v>1432</v>
      </c>
      <c r="D1170" s="451" t="s">
        <v>1491</v>
      </c>
      <c r="E1170" s="451" t="s">
        <v>1442</v>
      </c>
      <c r="F1170" s="451" t="s">
        <v>1869</v>
      </c>
      <c r="G1170" s="452" t="s">
        <v>1436</v>
      </c>
      <c r="H1170" s="453">
        <v>11300</v>
      </c>
      <c r="I1170" s="452" t="s">
        <v>1613</v>
      </c>
      <c r="J1170" s="452" t="s">
        <v>1438</v>
      </c>
      <c r="K1170" s="452" t="s">
        <v>1438</v>
      </c>
      <c r="L1170" s="452" t="s">
        <v>1439</v>
      </c>
      <c r="M1170" s="452" t="s">
        <v>1440</v>
      </c>
      <c r="N1170" s="454">
        <v>44370</v>
      </c>
      <c r="O1170" s="452" t="s">
        <v>1440</v>
      </c>
      <c r="P1170" s="454">
        <v>44468</v>
      </c>
    </row>
    <row r="1171" spans="1:16" ht="21" x14ac:dyDescent="0.2">
      <c r="A1171" s="451" t="s">
        <v>2303</v>
      </c>
      <c r="B1171" s="451" t="s">
        <v>1703</v>
      </c>
      <c r="C1171" s="451" t="s">
        <v>1432</v>
      </c>
      <c r="D1171" s="451" t="s">
        <v>1507</v>
      </c>
      <c r="E1171" s="451" t="s">
        <v>1442</v>
      </c>
      <c r="F1171" s="451" t="s">
        <v>2306</v>
      </c>
      <c r="G1171" s="452" t="s">
        <v>1436</v>
      </c>
      <c r="H1171" s="453">
        <v>-11300</v>
      </c>
      <c r="I1171" s="452" t="s">
        <v>1707</v>
      </c>
      <c r="J1171" s="452" t="s">
        <v>1438</v>
      </c>
      <c r="K1171" s="452" t="s">
        <v>1438</v>
      </c>
      <c r="L1171" s="452" t="s">
        <v>1439</v>
      </c>
      <c r="M1171" s="452" t="s">
        <v>1440</v>
      </c>
      <c r="N1171" s="454">
        <v>44384</v>
      </c>
      <c r="O1171" s="452" t="s">
        <v>1440</v>
      </c>
      <c r="P1171" s="454">
        <v>44468</v>
      </c>
    </row>
    <row r="1172" spans="1:16" ht="21" x14ac:dyDescent="0.2">
      <c r="A1172" s="451" t="s">
        <v>2303</v>
      </c>
      <c r="B1172" s="451" t="s">
        <v>1708</v>
      </c>
      <c r="C1172" s="451" t="s">
        <v>1432</v>
      </c>
      <c r="D1172" s="451" t="s">
        <v>1507</v>
      </c>
      <c r="E1172" s="451" t="s">
        <v>1442</v>
      </c>
      <c r="F1172" s="451" t="s">
        <v>2307</v>
      </c>
      <c r="G1172" s="452" t="s">
        <v>1436</v>
      </c>
      <c r="H1172" s="453">
        <v>11300</v>
      </c>
      <c r="I1172" s="452" t="s">
        <v>1707</v>
      </c>
      <c r="J1172" s="452" t="s">
        <v>1438</v>
      </c>
      <c r="K1172" s="452" t="s">
        <v>1438</v>
      </c>
      <c r="L1172" s="452" t="s">
        <v>1439</v>
      </c>
      <c r="M1172" s="452" t="s">
        <v>1440</v>
      </c>
      <c r="N1172" s="454">
        <v>44384</v>
      </c>
      <c r="O1172" s="452" t="s">
        <v>1440</v>
      </c>
      <c r="P1172" s="454">
        <v>44468</v>
      </c>
    </row>
    <row r="1173" spans="1:16" ht="21" x14ac:dyDescent="0.2">
      <c r="A1173" s="451" t="s">
        <v>2303</v>
      </c>
      <c r="B1173" s="451" t="s">
        <v>1708</v>
      </c>
      <c r="C1173" s="451" t="s">
        <v>1432</v>
      </c>
      <c r="D1173" s="451" t="s">
        <v>1531</v>
      </c>
      <c r="E1173" s="451" t="s">
        <v>1568</v>
      </c>
      <c r="F1173" s="451" t="s">
        <v>1729</v>
      </c>
      <c r="G1173" s="452" t="s">
        <v>1436</v>
      </c>
      <c r="H1173" s="453">
        <v>3371.25</v>
      </c>
      <c r="I1173" s="452" t="s">
        <v>1627</v>
      </c>
      <c r="J1173" s="455"/>
      <c r="K1173" s="452" t="s">
        <v>1533</v>
      </c>
      <c r="L1173" s="452" t="s">
        <v>1439</v>
      </c>
      <c r="M1173" s="452" t="s">
        <v>1452</v>
      </c>
      <c r="N1173" s="454">
        <v>44496</v>
      </c>
      <c r="O1173" s="452" t="s">
        <v>1534</v>
      </c>
      <c r="P1173" s="454">
        <v>44497</v>
      </c>
    </row>
    <row r="1174" spans="1:16" ht="21" x14ac:dyDescent="0.2">
      <c r="A1174" s="451" t="s">
        <v>2303</v>
      </c>
      <c r="B1174" s="451" t="s">
        <v>1708</v>
      </c>
      <c r="C1174" s="451" t="s">
        <v>1432</v>
      </c>
      <c r="D1174" s="451" t="s">
        <v>1531</v>
      </c>
      <c r="E1174" s="451" t="s">
        <v>1628</v>
      </c>
      <c r="F1174" s="451" t="s">
        <v>1729</v>
      </c>
      <c r="G1174" s="452" t="s">
        <v>1436</v>
      </c>
      <c r="H1174" s="453">
        <v>3307.5</v>
      </c>
      <c r="I1174" s="452" t="s">
        <v>1629</v>
      </c>
      <c r="J1174" s="455"/>
      <c r="K1174" s="452" t="s">
        <v>1533</v>
      </c>
      <c r="L1174" s="452" t="s">
        <v>1439</v>
      </c>
      <c r="M1174" s="452" t="s">
        <v>1452</v>
      </c>
      <c r="N1174" s="454">
        <v>44496</v>
      </c>
      <c r="O1174" s="452" t="s">
        <v>1534</v>
      </c>
      <c r="P1174" s="454">
        <v>44497</v>
      </c>
    </row>
    <row r="1175" spans="1:16" ht="21" x14ac:dyDescent="0.2">
      <c r="A1175" s="451" t="s">
        <v>2303</v>
      </c>
      <c r="B1175" s="451" t="s">
        <v>1575</v>
      </c>
      <c r="C1175" s="451" t="s">
        <v>1432</v>
      </c>
      <c r="D1175" s="451" t="s">
        <v>1507</v>
      </c>
      <c r="E1175" s="451" t="s">
        <v>1442</v>
      </c>
      <c r="F1175" s="451" t="s">
        <v>1756</v>
      </c>
      <c r="G1175" s="452" t="s">
        <v>1436</v>
      </c>
      <c r="H1175" s="453">
        <v>55452</v>
      </c>
      <c r="I1175" s="452" t="s">
        <v>1712</v>
      </c>
      <c r="J1175" s="452" t="s">
        <v>1438</v>
      </c>
      <c r="K1175" s="452" t="s">
        <v>1438</v>
      </c>
      <c r="L1175" s="452" t="s">
        <v>1439</v>
      </c>
      <c r="M1175" s="452" t="s">
        <v>1440</v>
      </c>
      <c r="N1175" s="454">
        <v>44399</v>
      </c>
      <c r="O1175" s="452" t="s">
        <v>1440</v>
      </c>
      <c r="P1175" s="454">
        <v>44468</v>
      </c>
    </row>
    <row r="1176" spans="1:16" ht="21" x14ac:dyDescent="0.2">
      <c r="A1176" s="451" t="s">
        <v>2303</v>
      </c>
      <c r="B1176" s="451" t="s">
        <v>1575</v>
      </c>
      <c r="C1176" s="451" t="s">
        <v>1432</v>
      </c>
      <c r="D1176" s="451" t="s">
        <v>1540</v>
      </c>
      <c r="E1176" s="451" t="s">
        <v>1765</v>
      </c>
      <c r="F1176" s="451" t="s">
        <v>1565</v>
      </c>
      <c r="G1176" s="452" t="s">
        <v>1436</v>
      </c>
      <c r="H1176" s="453">
        <v>441</v>
      </c>
      <c r="I1176" s="452" t="s">
        <v>1766</v>
      </c>
      <c r="J1176" s="455"/>
      <c r="K1176" s="452" t="s">
        <v>1533</v>
      </c>
      <c r="L1176" s="452" t="s">
        <v>1439</v>
      </c>
      <c r="M1176" s="452" t="s">
        <v>1452</v>
      </c>
      <c r="N1176" s="454">
        <v>44525</v>
      </c>
      <c r="O1176" s="452" t="s">
        <v>1453</v>
      </c>
      <c r="P1176" s="454">
        <v>44525</v>
      </c>
    </row>
    <row r="1177" spans="1:16" ht="21" x14ac:dyDescent="0.2">
      <c r="A1177" s="451" t="s">
        <v>2303</v>
      </c>
      <c r="B1177" s="451" t="s">
        <v>1575</v>
      </c>
      <c r="C1177" s="451" t="s">
        <v>1432</v>
      </c>
      <c r="D1177" s="451" t="s">
        <v>1448</v>
      </c>
      <c r="E1177" s="451" t="s">
        <v>1460</v>
      </c>
      <c r="F1177" s="451" t="s">
        <v>1729</v>
      </c>
      <c r="G1177" s="452" t="s">
        <v>1436</v>
      </c>
      <c r="H1177" s="453">
        <v>44362</v>
      </c>
      <c r="I1177" s="452" t="s">
        <v>1462</v>
      </c>
      <c r="J1177" s="455"/>
      <c r="K1177" s="452" t="s">
        <v>1533</v>
      </c>
      <c r="L1177" s="452" t="s">
        <v>1439</v>
      </c>
      <c r="M1177" s="452" t="s">
        <v>1452</v>
      </c>
      <c r="N1177" s="454">
        <v>44550</v>
      </c>
      <c r="O1177" s="452" t="s">
        <v>1453</v>
      </c>
      <c r="P1177" s="454">
        <v>44553</v>
      </c>
    </row>
    <row r="1178" spans="1:16" ht="21" x14ac:dyDescent="0.2">
      <c r="A1178" s="451" t="s">
        <v>2303</v>
      </c>
      <c r="B1178" s="451" t="s">
        <v>1713</v>
      </c>
      <c r="C1178" s="451" t="s">
        <v>1432</v>
      </c>
      <c r="D1178" s="451" t="s">
        <v>1466</v>
      </c>
      <c r="E1178" s="451" t="s">
        <v>1442</v>
      </c>
      <c r="F1178" s="451" t="s">
        <v>2308</v>
      </c>
      <c r="G1178" s="452" t="s">
        <v>1436</v>
      </c>
      <c r="H1178" s="453">
        <v>8087</v>
      </c>
      <c r="I1178" s="452" t="s">
        <v>1676</v>
      </c>
      <c r="J1178" s="452" t="s">
        <v>1438</v>
      </c>
      <c r="K1178" s="452" t="s">
        <v>1438</v>
      </c>
      <c r="L1178" s="452" t="s">
        <v>1439</v>
      </c>
      <c r="M1178" s="452" t="s">
        <v>1440</v>
      </c>
      <c r="N1178" s="454">
        <v>44330</v>
      </c>
      <c r="O1178" s="452" t="s">
        <v>1440</v>
      </c>
      <c r="P1178" s="454">
        <v>44468</v>
      </c>
    </row>
    <row r="1179" spans="1:16" ht="21" x14ac:dyDescent="0.2">
      <c r="A1179" s="451" t="s">
        <v>2303</v>
      </c>
      <c r="B1179" s="451" t="s">
        <v>1713</v>
      </c>
      <c r="C1179" s="451" t="s">
        <v>1432</v>
      </c>
      <c r="D1179" s="451" t="s">
        <v>1540</v>
      </c>
      <c r="E1179" s="451" t="s">
        <v>1677</v>
      </c>
      <c r="F1179" s="451" t="s">
        <v>1798</v>
      </c>
      <c r="G1179" s="452" t="s">
        <v>1436</v>
      </c>
      <c r="H1179" s="453">
        <v>11317</v>
      </c>
      <c r="I1179" s="452" t="s">
        <v>1678</v>
      </c>
      <c r="J1179" s="455"/>
      <c r="K1179" s="452" t="s">
        <v>1533</v>
      </c>
      <c r="L1179" s="452" t="s">
        <v>1439</v>
      </c>
      <c r="M1179" s="452" t="s">
        <v>1452</v>
      </c>
      <c r="N1179" s="454">
        <v>44525</v>
      </c>
      <c r="O1179" s="452" t="s">
        <v>1534</v>
      </c>
      <c r="P1179" s="454">
        <v>44525</v>
      </c>
    </row>
    <row r="1180" spans="1:16" ht="21" x14ac:dyDescent="0.2">
      <c r="A1180" s="451" t="s">
        <v>2303</v>
      </c>
      <c r="B1180" s="451" t="s">
        <v>1717</v>
      </c>
      <c r="C1180" s="451" t="s">
        <v>1432</v>
      </c>
      <c r="D1180" s="451" t="s">
        <v>1433</v>
      </c>
      <c r="E1180" s="451" t="s">
        <v>1442</v>
      </c>
      <c r="F1180" s="451" t="s">
        <v>1820</v>
      </c>
      <c r="G1180" s="452" t="s">
        <v>1436</v>
      </c>
      <c r="H1180" s="453">
        <v>160797</v>
      </c>
      <c r="I1180" s="452" t="s">
        <v>1654</v>
      </c>
      <c r="J1180" s="452" t="s">
        <v>1438</v>
      </c>
      <c r="K1180" s="452" t="s">
        <v>1438</v>
      </c>
      <c r="L1180" s="452" t="s">
        <v>1439</v>
      </c>
      <c r="M1180" s="452" t="s">
        <v>1440</v>
      </c>
      <c r="N1180" s="454">
        <v>44312</v>
      </c>
      <c r="O1180" s="452" t="s">
        <v>1440</v>
      </c>
      <c r="P1180" s="454">
        <v>44468</v>
      </c>
    </row>
    <row r="1181" spans="1:16" ht="21" x14ac:dyDescent="0.2">
      <c r="A1181" s="451" t="s">
        <v>2309</v>
      </c>
      <c r="B1181" s="451" t="s">
        <v>1463</v>
      </c>
      <c r="C1181" s="451" t="s">
        <v>1432</v>
      </c>
      <c r="D1181" s="451" t="s">
        <v>1433</v>
      </c>
      <c r="E1181" s="451" t="s">
        <v>1442</v>
      </c>
      <c r="F1181" s="451" t="s">
        <v>1744</v>
      </c>
      <c r="G1181" s="452" t="s">
        <v>1436</v>
      </c>
      <c r="H1181" s="453">
        <v>19698.150000000001</v>
      </c>
      <c r="I1181" s="452" t="s">
        <v>1465</v>
      </c>
      <c r="J1181" s="452" t="s">
        <v>1438</v>
      </c>
      <c r="K1181" s="452" t="s">
        <v>1438</v>
      </c>
      <c r="L1181" s="452" t="s">
        <v>1439</v>
      </c>
      <c r="M1181" s="452" t="s">
        <v>1440</v>
      </c>
      <c r="N1181" s="454">
        <v>44302</v>
      </c>
      <c r="O1181" s="452" t="s">
        <v>1440</v>
      </c>
      <c r="P1181" s="454">
        <v>44468</v>
      </c>
    </row>
    <row r="1182" spans="1:16" ht="21" x14ac:dyDescent="0.2">
      <c r="A1182" s="451" t="s">
        <v>2309</v>
      </c>
      <c r="B1182" s="451" t="s">
        <v>1463</v>
      </c>
      <c r="C1182" s="451" t="s">
        <v>1432</v>
      </c>
      <c r="D1182" s="451" t="s">
        <v>1433</v>
      </c>
      <c r="E1182" s="451" t="s">
        <v>1434</v>
      </c>
      <c r="F1182" s="451" t="s">
        <v>2166</v>
      </c>
      <c r="G1182" s="452" t="s">
        <v>1436</v>
      </c>
      <c r="H1182" s="453">
        <v>934564</v>
      </c>
      <c r="I1182" s="452" t="s">
        <v>1650</v>
      </c>
      <c r="J1182" s="452" t="s">
        <v>1438</v>
      </c>
      <c r="K1182" s="452" t="s">
        <v>1438</v>
      </c>
      <c r="L1182" s="452" t="s">
        <v>1439</v>
      </c>
      <c r="M1182" s="452" t="s">
        <v>1440</v>
      </c>
      <c r="N1182" s="454">
        <v>44309</v>
      </c>
      <c r="O1182" s="452" t="s">
        <v>1440</v>
      </c>
      <c r="P1182" s="454">
        <v>44468</v>
      </c>
    </row>
    <row r="1183" spans="1:16" ht="21" x14ac:dyDescent="0.2">
      <c r="A1183" s="451" t="s">
        <v>2309</v>
      </c>
      <c r="B1183" s="451" t="s">
        <v>1463</v>
      </c>
      <c r="C1183" s="451" t="s">
        <v>1432</v>
      </c>
      <c r="D1183" s="451" t="s">
        <v>1466</v>
      </c>
      <c r="E1183" s="451" t="s">
        <v>1434</v>
      </c>
      <c r="F1183" s="451" t="s">
        <v>2310</v>
      </c>
      <c r="G1183" s="452" t="s">
        <v>1436</v>
      </c>
      <c r="H1183" s="453">
        <v>2491</v>
      </c>
      <c r="I1183" s="452" t="s">
        <v>1591</v>
      </c>
      <c r="J1183" s="452" t="s">
        <v>1438</v>
      </c>
      <c r="K1183" s="452" t="s">
        <v>1438</v>
      </c>
      <c r="L1183" s="452" t="s">
        <v>1439</v>
      </c>
      <c r="M1183" s="452" t="s">
        <v>1440</v>
      </c>
      <c r="N1183" s="454">
        <v>44535</v>
      </c>
      <c r="O1183" s="452" t="s">
        <v>1440</v>
      </c>
      <c r="P1183" s="454">
        <v>44468</v>
      </c>
    </row>
    <row r="1184" spans="1:16" ht="21" x14ac:dyDescent="0.2">
      <c r="A1184" s="451" t="s">
        <v>2309</v>
      </c>
      <c r="B1184" s="451" t="s">
        <v>1463</v>
      </c>
      <c r="C1184" s="451" t="s">
        <v>1432</v>
      </c>
      <c r="D1184" s="451" t="s">
        <v>1466</v>
      </c>
      <c r="E1184" s="451" t="s">
        <v>1434</v>
      </c>
      <c r="F1184" s="451" t="s">
        <v>2296</v>
      </c>
      <c r="G1184" s="452" t="s">
        <v>1436</v>
      </c>
      <c r="H1184" s="453">
        <v>882</v>
      </c>
      <c r="I1184" s="452" t="s">
        <v>1643</v>
      </c>
      <c r="J1184" s="452" t="s">
        <v>1438</v>
      </c>
      <c r="K1184" s="452" t="s">
        <v>1438</v>
      </c>
      <c r="L1184" s="452" t="s">
        <v>1439</v>
      </c>
      <c r="M1184" s="452" t="s">
        <v>1440</v>
      </c>
      <c r="N1184" s="454">
        <v>44535</v>
      </c>
      <c r="O1184" s="452" t="s">
        <v>1440</v>
      </c>
      <c r="P1184" s="454">
        <v>44468</v>
      </c>
    </row>
    <row r="1185" spans="1:16" ht="21" x14ac:dyDescent="0.2">
      <c r="A1185" s="451" t="s">
        <v>2309</v>
      </c>
      <c r="B1185" s="451" t="s">
        <v>1463</v>
      </c>
      <c r="C1185" s="451" t="s">
        <v>1432</v>
      </c>
      <c r="D1185" s="451" t="s">
        <v>1491</v>
      </c>
      <c r="E1185" s="451" t="s">
        <v>1442</v>
      </c>
      <c r="F1185" s="451" t="s">
        <v>1860</v>
      </c>
      <c r="G1185" s="452" t="s">
        <v>1436</v>
      </c>
      <c r="H1185" s="453">
        <v>38998.410000000003</v>
      </c>
      <c r="I1185" s="452" t="s">
        <v>1492</v>
      </c>
      <c r="J1185" s="452" t="s">
        <v>1438</v>
      </c>
      <c r="K1185" s="452" t="s">
        <v>1438</v>
      </c>
      <c r="L1185" s="452" t="s">
        <v>1439</v>
      </c>
      <c r="M1185" s="452" t="s">
        <v>1440</v>
      </c>
      <c r="N1185" s="454">
        <v>44292</v>
      </c>
      <c r="O1185" s="452" t="s">
        <v>1440</v>
      </c>
      <c r="P1185" s="454">
        <v>44468</v>
      </c>
    </row>
    <row r="1186" spans="1:16" ht="21" x14ac:dyDescent="0.2">
      <c r="A1186" s="451" t="s">
        <v>2309</v>
      </c>
      <c r="B1186" s="451" t="s">
        <v>1463</v>
      </c>
      <c r="C1186" s="451" t="s">
        <v>1432</v>
      </c>
      <c r="D1186" s="451" t="s">
        <v>1515</v>
      </c>
      <c r="E1186" s="451" t="s">
        <v>1442</v>
      </c>
      <c r="F1186" s="451" t="s">
        <v>2188</v>
      </c>
      <c r="G1186" s="452" t="s">
        <v>1436</v>
      </c>
      <c r="H1186" s="453">
        <v>10284.75</v>
      </c>
      <c r="I1186" s="452" t="s">
        <v>1524</v>
      </c>
      <c r="J1186" s="452" t="s">
        <v>1438</v>
      </c>
      <c r="K1186" s="452" t="s">
        <v>1438</v>
      </c>
      <c r="L1186" s="452" t="s">
        <v>1439</v>
      </c>
      <c r="M1186" s="452" t="s">
        <v>1440</v>
      </c>
      <c r="N1186" s="454">
        <v>44294</v>
      </c>
      <c r="O1186" s="452" t="s">
        <v>1440</v>
      </c>
      <c r="P1186" s="454">
        <v>44468</v>
      </c>
    </row>
    <row r="1187" spans="1:16" ht="21" x14ac:dyDescent="0.2">
      <c r="A1187" s="451" t="s">
        <v>2309</v>
      </c>
      <c r="B1187" s="451" t="s">
        <v>1463</v>
      </c>
      <c r="C1187" s="451" t="s">
        <v>1432</v>
      </c>
      <c r="D1187" s="451" t="s">
        <v>1540</v>
      </c>
      <c r="E1187" s="451" t="s">
        <v>1442</v>
      </c>
      <c r="F1187" s="451" t="s">
        <v>1636</v>
      </c>
      <c r="G1187" s="452" t="s">
        <v>1436</v>
      </c>
      <c r="H1187" s="453">
        <v>33469.17</v>
      </c>
      <c r="I1187" s="452" t="s">
        <v>1542</v>
      </c>
      <c r="J1187" s="455"/>
      <c r="K1187" s="452" t="s">
        <v>1533</v>
      </c>
      <c r="L1187" s="452" t="s">
        <v>1439</v>
      </c>
      <c r="M1187" s="452" t="s">
        <v>1452</v>
      </c>
      <c r="N1187" s="454">
        <v>44501</v>
      </c>
      <c r="O1187" s="452" t="s">
        <v>1453</v>
      </c>
      <c r="P1187" s="454">
        <v>44502</v>
      </c>
    </row>
    <row r="1188" spans="1:16" ht="21" x14ac:dyDescent="0.2">
      <c r="A1188" s="451" t="s">
        <v>2309</v>
      </c>
      <c r="B1188" s="451" t="s">
        <v>1463</v>
      </c>
      <c r="C1188" s="451" t="s">
        <v>1432</v>
      </c>
      <c r="D1188" s="451" t="s">
        <v>1540</v>
      </c>
      <c r="E1188" s="451" t="s">
        <v>1592</v>
      </c>
      <c r="F1188" s="451" t="s">
        <v>1726</v>
      </c>
      <c r="G1188" s="452" t="s">
        <v>1436</v>
      </c>
      <c r="H1188" s="453">
        <v>3488</v>
      </c>
      <c r="I1188" s="452" t="s">
        <v>1594</v>
      </c>
      <c r="J1188" s="455"/>
      <c r="K1188" s="452" t="s">
        <v>1533</v>
      </c>
      <c r="L1188" s="452" t="s">
        <v>1439</v>
      </c>
      <c r="M1188" s="452" t="s">
        <v>1452</v>
      </c>
      <c r="N1188" s="454">
        <v>44525</v>
      </c>
      <c r="O1188" s="452" t="s">
        <v>1534</v>
      </c>
      <c r="P1188" s="454">
        <v>44525</v>
      </c>
    </row>
    <row r="1189" spans="1:16" ht="21" x14ac:dyDescent="0.2">
      <c r="A1189" s="451" t="s">
        <v>2309</v>
      </c>
      <c r="B1189" s="451" t="s">
        <v>1463</v>
      </c>
      <c r="C1189" s="451" t="s">
        <v>1432</v>
      </c>
      <c r="D1189" s="451" t="s">
        <v>1540</v>
      </c>
      <c r="E1189" s="451" t="s">
        <v>1644</v>
      </c>
      <c r="F1189" s="451" t="s">
        <v>1726</v>
      </c>
      <c r="G1189" s="452" t="s">
        <v>1436</v>
      </c>
      <c r="H1189" s="453">
        <v>1234</v>
      </c>
      <c r="I1189" s="452" t="s">
        <v>1645</v>
      </c>
      <c r="J1189" s="455"/>
      <c r="K1189" s="452" t="s">
        <v>1533</v>
      </c>
      <c r="L1189" s="452" t="s">
        <v>1439</v>
      </c>
      <c r="M1189" s="452" t="s">
        <v>1452</v>
      </c>
      <c r="N1189" s="454">
        <v>44525</v>
      </c>
      <c r="O1189" s="452" t="s">
        <v>1534</v>
      </c>
      <c r="P1189" s="454">
        <v>44525</v>
      </c>
    </row>
    <row r="1190" spans="1:16" ht="21" x14ac:dyDescent="0.2">
      <c r="A1190" s="451" t="s">
        <v>2309</v>
      </c>
      <c r="B1190" s="451" t="s">
        <v>1463</v>
      </c>
      <c r="C1190" s="451" t="s">
        <v>1432</v>
      </c>
      <c r="D1190" s="451" t="s">
        <v>1448</v>
      </c>
      <c r="E1190" s="451" t="s">
        <v>1434</v>
      </c>
      <c r="F1190" s="451" t="s">
        <v>1545</v>
      </c>
      <c r="G1190" s="452" t="s">
        <v>1436</v>
      </c>
      <c r="H1190" s="453">
        <v>722.7</v>
      </c>
      <c r="I1190" s="452" t="s">
        <v>1562</v>
      </c>
      <c r="J1190" s="455"/>
      <c r="K1190" s="452" t="s">
        <v>1533</v>
      </c>
      <c r="L1190" s="452" t="s">
        <v>1439</v>
      </c>
      <c r="M1190" s="452" t="s">
        <v>1452</v>
      </c>
      <c r="N1190" s="454">
        <v>44536</v>
      </c>
      <c r="O1190" s="452" t="s">
        <v>1453</v>
      </c>
      <c r="P1190" s="454">
        <v>44544</v>
      </c>
    </row>
    <row r="1191" spans="1:16" ht="21" x14ac:dyDescent="0.2">
      <c r="A1191" s="451" t="s">
        <v>2309</v>
      </c>
      <c r="B1191" s="451" t="s">
        <v>1463</v>
      </c>
      <c r="C1191" s="451" t="s">
        <v>1432</v>
      </c>
      <c r="D1191" s="451" t="s">
        <v>1448</v>
      </c>
      <c r="E1191" s="451" t="s">
        <v>1553</v>
      </c>
      <c r="F1191" s="451" t="s">
        <v>1636</v>
      </c>
      <c r="G1191" s="452" t="s">
        <v>1436</v>
      </c>
      <c r="H1191" s="453">
        <v>17447.45</v>
      </c>
      <c r="I1191" s="452" t="s">
        <v>1574</v>
      </c>
      <c r="J1191" s="455"/>
      <c r="K1191" s="452" t="s">
        <v>1533</v>
      </c>
      <c r="L1191" s="452" t="s">
        <v>1439</v>
      </c>
      <c r="M1191" s="452" t="s">
        <v>1452</v>
      </c>
      <c r="N1191" s="454">
        <v>44560</v>
      </c>
      <c r="O1191" s="452" t="s">
        <v>1534</v>
      </c>
      <c r="P1191" s="454">
        <v>44560</v>
      </c>
    </row>
    <row r="1192" spans="1:16" ht="21" x14ac:dyDescent="0.2">
      <c r="A1192" s="451" t="s">
        <v>2309</v>
      </c>
      <c r="B1192" s="451" t="s">
        <v>1693</v>
      </c>
      <c r="C1192" s="451" t="s">
        <v>1432</v>
      </c>
      <c r="D1192" s="451" t="s">
        <v>1433</v>
      </c>
      <c r="E1192" s="451" t="s">
        <v>1442</v>
      </c>
      <c r="F1192" s="451" t="s">
        <v>1783</v>
      </c>
      <c r="G1192" s="452" t="s">
        <v>1436</v>
      </c>
      <c r="H1192" s="453">
        <v>7693</v>
      </c>
      <c r="I1192" s="452" t="s">
        <v>1648</v>
      </c>
      <c r="J1192" s="452" t="s">
        <v>1438</v>
      </c>
      <c r="K1192" s="452" t="s">
        <v>1438</v>
      </c>
      <c r="L1192" s="452" t="s">
        <v>1439</v>
      </c>
      <c r="M1192" s="452" t="s">
        <v>1440</v>
      </c>
      <c r="N1192" s="454">
        <v>44309</v>
      </c>
      <c r="O1192" s="452" t="s">
        <v>1440</v>
      </c>
      <c r="P1192" s="454">
        <v>44468</v>
      </c>
    </row>
    <row r="1193" spans="1:16" ht="21" x14ac:dyDescent="0.2">
      <c r="A1193" s="451" t="s">
        <v>2309</v>
      </c>
      <c r="B1193" s="451" t="s">
        <v>1695</v>
      </c>
      <c r="C1193" s="451" t="s">
        <v>1432</v>
      </c>
      <c r="D1193" s="451" t="s">
        <v>1466</v>
      </c>
      <c r="E1193" s="451" t="s">
        <v>1442</v>
      </c>
      <c r="F1193" s="451" t="s">
        <v>2311</v>
      </c>
      <c r="G1193" s="452" t="s">
        <v>1436</v>
      </c>
      <c r="H1193" s="453">
        <v>308152.90000000002</v>
      </c>
      <c r="I1193" s="452" t="s">
        <v>1655</v>
      </c>
      <c r="J1193" s="452" t="s">
        <v>1438</v>
      </c>
      <c r="K1193" s="452" t="s">
        <v>1438</v>
      </c>
      <c r="L1193" s="452" t="s">
        <v>1439</v>
      </c>
      <c r="M1193" s="452" t="s">
        <v>1440</v>
      </c>
      <c r="N1193" s="454">
        <v>44341</v>
      </c>
      <c r="O1193" s="452" t="s">
        <v>1440</v>
      </c>
      <c r="P1193" s="454">
        <v>44468</v>
      </c>
    </row>
    <row r="1194" spans="1:16" ht="21" x14ac:dyDescent="0.2">
      <c r="A1194" s="451" t="s">
        <v>2309</v>
      </c>
      <c r="B1194" s="451" t="s">
        <v>1697</v>
      </c>
      <c r="C1194" s="451" t="s">
        <v>1432</v>
      </c>
      <c r="D1194" s="451" t="s">
        <v>1433</v>
      </c>
      <c r="E1194" s="451" t="s">
        <v>1434</v>
      </c>
      <c r="F1194" s="451" t="s">
        <v>2312</v>
      </c>
      <c r="G1194" s="452" t="s">
        <v>1436</v>
      </c>
      <c r="H1194" s="453">
        <v>19438</v>
      </c>
      <c r="I1194" s="452" t="s">
        <v>1670</v>
      </c>
      <c r="J1194" s="452" t="s">
        <v>1438</v>
      </c>
      <c r="K1194" s="452" t="s">
        <v>1438</v>
      </c>
      <c r="L1194" s="452" t="s">
        <v>1439</v>
      </c>
      <c r="M1194" s="452" t="s">
        <v>1440</v>
      </c>
      <c r="N1194" s="454">
        <v>44309</v>
      </c>
      <c r="O1194" s="452" t="s">
        <v>1440</v>
      </c>
      <c r="P1194" s="454">
        <v>44468</v>
      </c>
    </row>
    <row r="1195" spans="1:16" ht="21" x14ac:dyDescent="0.2">
      <c r="A1195" s="451" t="s">
        <v>2309</v>
      </c>
      <c r="B1195" s="451" t="s">
        <v>1697</v>
      </c>
      <c r="C1195" s="451" t="s">
        <v>1432</v>
      </c>
      <c r="D1195" s="451" t="s">
        <v>1466</v>
      </c>
      <c r="E1195" s="451" t="s">
        <v>1442</v>
      </c>
      <c r="F1195" s="451" t="s">
        <v>2216</v>
      </c>
      <c r="G1195" s="452" t="s">
        <v>1436</v>
      </c>
      <c r="H1195" s="453">
        <v>4020</v>
      </c>
      <c r="I1195" s="452" t="s">
        <v>1488</v>
      </c>
      <c r="J1195" s="452" t="s">
        <v>1438</v>
      </c>
      <c r="K1195" s="452" t="s">
        <v>1438</v>
      </c>
      <c r="L1195" s="452" t="s">
        <v>1439</v>
      </c>
      <c r="M1195" s="452" t="s">
        <v>1440</v>
      </c>
      <c r="N1195" s="454">
        <v>44342</v>
      </c>
      <c r="O1195" s="452" t="s">
        <v>1440</v>
      </c>
      <c r="P1195" s="454">
        <v>44468</v>
      </c>
    </row>
    <row r="1196" spans="1:16" ht="21" x14ac:dyDescent="0.2">
      <c r="A1196" s="451" t="s">
        <v>2309</v>
      </c>
      <c r="B1196" s="451" t="s">
        <v>1697</v>
      </c>
      <c r="C1196" s="451" t="s">
        <v>1432</v>
      </c>
      <c r="D1196" s="451" t="s">
        <v>1491</v>
      </c>
      <c r="E1196" s="451" t="s">
        <v>1442</v>
      </c>
      <c r="F1196" s="451" t="s">
        <v>1447</v>
      </c>
      <c r="G1196" s="452" t="s">
        <v>1436</v>
      </c>
      <c r="H1196" s="453">
        <v>911</v>
      </c>
      <c r="I1196" s="452" t="s">
        <v>1504</v>
      </c>
      <c r="J1196" s="452" t="s">
        <v>1438</v>
      </c>
      <c r="K1196" s="452" t="s">
        <v>1438</v>
      </c>
      <c r="L1196" s="452" t="s">
        <v>1439</v>
      </c>
      <c r="M1196" s="452" t="s">
        <v>1440</v>
      </c>
      <c r="N1196" s="454">
        <v>44371</v>
      </c>
      <c r="O1196" s="452" t="s">
        <v>1440</v>
      </c>
      <c r="P1196" s="454">
        <v>44468</v>
      </c>
    </row>
    <row r="1197" spans="1:16" ht="21" x14ac:dyDescent="0.2">
      <c r="A1197" s="451" t="s">
        <v>2309</v>
      </c>
      <c r="B1197" s="451" t="s">
        <v>1697</v>
      </c>
      <c r="C1197" s="451" t="s">
        <v>1432</v>
      </c>
      <c r="D1197" s="451" t="s">
        <v>1515</v>
      </c>
      <c r="E1197" s="451" t="s">
        <v>1442</v>
      </c>
      <c r="F1197" s="451" t="s">
        <v>1972</v>
      </c>
      <c r="G1197" s="452" t="s">
        <v>1436</v>
      </c>
      <c r="H1197" s="453">
        <v>911</v>
      </c>
      <c r="I1197" s="452" t="s">
        <v>1526</v>
      </c>
      <c r="J1197" s="452" t="s">
        <v>1438</v>
      </c>
      <c r="K1197" s="452" t="s">
        <v>1438</v>
      </c>
      <c r="L1197" s="452" t="s">
        <v>1439</v>
      </c>
      <c r="M1197" s="452" t="s">
        <v>1440</v>
      </c>
      <c r="N1197" s="454">
        <v>44538</v>
      </c>
      <c r="O1197" s="452" t="s">
        <v>1440</v>
      </c>
      <c r="P1197" s="454">
        <v>44468</v>
      </c>
    </row>
    <row r="1198" spans="1:16" ht="21" x14ac:dyDescent="0.2">
      <c r="A1198" s="451" t="s">
        <v>2309</v>
      </c>
      <c r="B1198" s="451" t="s">
        <v>1697</v>
      </c>
      <c r="C1198" s="451" t="s">
        <v>1432</v>
      </c>
      <c r="D1198" s="451" t="s">
        <v>1448</v>
      </c>
      <c r="E1198" s="451" t="s">
        <v>1544</v>
      </c>
      <c r="F1198" s="451" t="s">
        <v>2273</v>
      </c>
      <c r="G1198" s="452" t="s">
        <v>1436</v>
      </c>
      <c r="H1198" s="453">
        <v>9872</v>
      </c>
      <c r="I1198" s="452" t="s">
        <v>1564</v>
      </c>
      <c r="J1198" s="455"/>
      <c r="K1198" s="452" t="s">
        <v>1533</v>
      </c>
      <c r="L1198" s="452" t="s">
        <v>1439</v>
      </c>
      <c r="M1198" s="452" t="s">
        <v>1452</v>
      </c>
      <c r="N1198" s="454">
        <v>44539</v>
      </c>
      <c r="O1198" s="452" t="s">
        <v>1453</v>
      </c>
      <c r="P1198" s="454">
        <v>44544</v>
      </c>
    </row>
    <row r="1199" spans="1:16" ht="21" x14ac:dyDescent="0.2">
      <c r="A1199" s="451" t="s">
        <v>2309</v>
      </c>
      <c r="B1199" s="451" t="s">
        <v>1703</v>
      </c>
      <c r="C1199" s="451" t="s">
        <v>1432</v>
      </c>
      <c r="D1199" s="451" t="s">
        <v>1491</v>
      </c>
      <c r="E1199" s="451" t="s">
        <v>1434</v>
      </c>
      <c r="F1199" s="451" t="s">
        <v>2313</v>
      </c>
      <c r="G1199" s="452" t="s">
        <v>1436</v>
      </c>
      <c r="H1199" s="453">
        <v>8430</v>
      </c>
      <c r="I1199" s="452" t="s">
        <v>1613</v>
      </c>
      <c r="J1199" s="452" t="s">
        <v>1438</v>
      </c>
      <c r="K1199" s="452" t="s">
        <v>1438</v>
      </c>
      <c r="L1199" s="452" t="s">
        <v>1439</v>
      </c>
      <c r="M1199" s="452" t="s">
        <v>1440</v>
      </c>
      <c r="N1199" s="454">
        <v>44370</v>
      </c>
      <c r="O1199" s="452" t="s">
        <v>1440</v>
      </c>
      <c r="P1199" s="454">
        <v>44468</v>
      </c>
    </row>
    <row r="1200" spans="1:16" ht="21" x14ac:dyDescent="0.2">
      <c r="A1200" s="451" t="s">
        <v>2309</v>
      </c>
      <c r="B1200" s="451" t="s">
        <v>1703</v>
      </c>
      <c r="C1200" s="451" t="s">
        <v>1432</v>
      </c>
      <c r="D1200" s="451" t="s">
        <v>1507</v>
      </c>
      <c r="E1200" s="451" t="s">
        <v>1442</v>
      </c>
      <c r="F1200" s="451" t="s">
        <v>2314</v>
      </c>
      <c r="G1200" s="452" t="s">
        <v>1436</v>
      </c>
      <c r="H1200" s="453">
        <v>-8430</v>
      </c>
      <c r="I1200" s="452" t="s">
        <v>1707</v>
      </c>
      <c r="J1200" s="452" t="s">
        <v>1438</v>
      </c>
      <c r="K1200" s="452" t="s">
        <v>1438</v>
      </c>
      <c r="L1200" s="452" t="s">
        <v>1439</v>
      </c>
      <c r="M1200" s="452" t="s">
        <v>1440</v>
      </c>
      <c r="N1200" s="454">
        <v>44384</v>
      </c>
      <c r="O1200" s="452" t="s">
        <v>1440</v>
      </c>
      <c r="P1200" s="454">
        <v>44468</v>
      </c>
    </row>
    <row r="1201" spans="1:16" ht="21" x14ac:dyDescent="0.2">
      <c r="A1201" s="451" t="s">
        <v>2309</v>
      </c>
      <c r="B1201" s="451" t="s">
        <v>1708</v>
      </c>
      <c r="C1201" s="451" t="s">
        <v>1432</v>
      </c>
      <c r="D1201" s="451" t="s">
        <v>1507</v>
      </c>
      <c r="E1201" s="451" t="s">
        <v>1434</v>
      </c>
      <c r="F1201" s="451" t="s">
        <v>1897</v>
      </c>
      <c r="G1201" s="452" t="s">
        <v>1436</v>
      </c>
      <c r="H1201" s="453">
        <v>8430</v>
      </c>
      <c r="I1201" s="452" t="s">
        <v>1707</v>
      </c>
      <c r="J1201" s="452" t="s">
        <v>1438</v>
      </c>
      <c r="K1201" s="452" t="s">
        <v>1438</v>
      </c>
      <c r="L1201" s="452" t="s">
        <v>1439</v>
      </c>
      <c r="M1201" s="452" t="s">
        <v>1440</v>
      </c>
      <c r="N1201" s="454">
        <v>44384</v>
      </c>
      <c r="O1201" s="452" t="s">
        <v>1440</v>
      </c>
      <c r="P1201" s="454">
        <v>44468</v>
      </c>
    </row>
    <row r="1202" spans="1:16" ht="21" x14ac:dyDescent="0.2">
      <c r="A1202" s="451" t="s">
        <v>2309</v>
      </c>
      <c r="B1202" s="451" t="s">
        <v>1708</v>
      </c>
      <c r="C1202" s="451" t="s">
        <v>1432</v>
      </c>
      <c r="D1202" s="451" t="s">
        <v>1531</v>
      </c>
      <c r="E1202" s="451" t="s">
        <v>1568</v>
      </c>
      <c r="F1202" s="451" t="s">
        <v>1820</v>
      </c>
      <c r="G1202" s="452" t="s">
        <v>1436</v>
      </c>
      <c r="H1202" s="453">
        <v>2320</v>
      </c>
      <c r="I1202" s="452" t="s">
        <v>1627</v>
      </c>
      <c r="J1202" s="455"/>
      <c r="K1202" s="452" t="s">
        <v>1533</v>
      </c>
      <c r="L1202" s="452" t="s">
        <v>1439</v>
      </c>
      <c r="M1202" s="452" t="s">
        <v>1452</v>
      </c>
      <c r="N1202" s="454">
        <v>44496</v>
      </c>
      <c r="O1202" s="452" t="s">
        <v>1534</v>
      </c>
      <c r="P1202" s="454">
        <v>44497</v>
      </c>
    </row>
    <row r="1203" spans="1:16" ht="21" x14ac:dyDescent="0.2">
      <c r="A1203" s="451" t="s">
        <v>2309</v>
      </c>
      <c r="B1203" s="451" t="s">
        <v>1708</v>
      </c>
      <c r="C1203" s="451" t="s">
        <v>1432</v>
      </c>
      <c r="D1203" s="451" t="s">
        <v>1531</v>
      </c>
      <c r="E1203" s="451" t="s">
        <v>1628</v>
      </c>
      <c r="F1203" s="451" t="s">
        <v>1820</v>
      </c>
      <c r="G1203" s="452" t="s">
        <v>1436</v>
      </c>
      <c r="H1203" s="453">
        <v>1949.06</v>
      </c>
      <c r="I1203" s="452" t="s">
        <v>1629</v>
      </c>
      <c r="J1203" s="455"/>
      <c r="K1203" s="452" t="s">
        <v>1533</v>
      </c>
      <c r="L1203" s="452" t="s">
        <v>1439</v>
      </c>
      <c r="M1203" s="452" t="s">
        <v>1452</v>
      </c>
      <c r="N1203" s="454">
        <v>44496</v>
      </c>
      <c r="O1203" s="452" t="s">
        <v>1534</v>
      </c>
      <c r="P1203" s="454">
        <v>44497</v>
      </c>
    </row>
    <row r="1204" spans="1:16" ht="21" x14ac:dyDescent="0.2">
      <c r="A1204" s="451" t="s">
        <v>2309</v>
      </c>
      <c r="B1204" s="451" t="s">
        <v>1575</v>
      </c>
      <c r="C1204" s="451" t="s">
        <v>1432</v>
      </c>
      <c r="D1204" s="451" t="s">
        <v>1507</v>
      </c>
      <c r="E1204" s="451" t="s">
        <v>1442</v>
      </c>
      <c r="F1204" s="451" t="s">
        <v>1880</v>
      </c>
      <c r="G1204" s="452" t="s">
        <v>1436</v>
      </c>
      <c r="H1204" s="453">
        <v>36254</v>
      </c>
      <c r="I1204" s="452" t="s">
        <v>1712</v>
      </c>
      <c r="J1204" s="452" t="s">
        <v>1438</v>
      </c>
      <c r="K1204" s="452" t="s">
        <v>1438</v>
      </c>
      <c r="L1204" s="452" t="s">
        <v>1439</v>
      </c>
      <c r="M1204" s="452" t="s">
        <v>1440</v>
      </c>
      <c r="N1204" s="454">
        <v>44399</v>
      </c>
      <c r="O1204" s="452" t="s">
        <v>1440</v>
      </c>
      <c r="P1204" s="454">
        <v>44468</v>
      </c>
    </row>
    <row r="1205" spans="1:16" ht="21" x14ac:dyDescent="0.2">
      <c r="A1205" s="451" t="s">
        <v>2309</v>
      </c>
      <c r="B1205" s="451" t="s">
        <v>1575</v>
      </c>
      <c r="C1205" s="451" t="s">
        <v>1432</v>
      </c>
      <c r="D1205" s="451" t="s">
        <v>1448</v>
      </c>
      <c r="E1205" s="451" t="s">
        <v>1460</v>
      </c>
      <c r="F1205" s="451" t="s">
        <v>1820</v>
      </c>
      <c r="G1205" s="452" t="s">
        <v>1436</v>
      </c>
      <c r="H1205" s="453">
        <v>29003</v>
      </c>
      <c r="I1205" s="452" t="s">
        <v>1462</v>
      </c>
      <c r="J1205" s="455"/>
      <c r="K1205" s="452" t="s">
        <v>1533</v>
      </c>
      <c r="L1205" s="452" t="s">
        <v>1439</v>
      </c>
      <c r="M1205" s="452" t="s">
        <v>1452</v>
      </c>
      <c r="N1205" s="454">
        <v>44550</v>
      </c>
      <c r="O1205" s="452" t="s">
        <v>1453</v>
      </c>
      <c r="P1205" s="454">
        <v>44553</v>
      </c>
    </row>
    <row r="1206" spans="1:16" ht="21" x14ac:dyDescent="0.2">
      <c r="A1206" s="451" t="s">
        <v>2309</v>
      </c>
      <c r="B1206" s="451" t="s">
        <v>1713</v>
      </c>
      <c r="C1206" s="451" t="s">
        <v>1432</v>
      </c>
      <c r="D1206" s="451" t="s">
        <v>1466</v>
      </c>
      <c r="E1206" s="451" t="s">
        <v>1442</v>
      </c>
      <c r="F1206" s="451" t="s">
        <v>2315</v>
      </c>
      <c r="G1206" s="452" t="s">
        <v>1436</v>
      </c>
      <c r="H1206" s="453">
        <v>7404</v>
      </c>
      <c r="I1206" s="452" t="s">
        <v>1676</v>
      </c>
      <c r="J1206" s="452" t="s">
        <v>1438</v>
      </c>
      <c r="K1206" s="452" t="s">
        <v>1438</v>
      </c>
      <c r="L1206" s="452" t="s">
        <v>1439</v>
      </c>
      <c r="M1206" s="452" t="s">
        <v>1440</v>
      </c>
      <c r="N1206" s="454">
        <v>44330</v>
      </c>
      <c r="O1206" s="452" t="s">
        <v>1440</v>
      </c>
      <c r="P1206" s="454">
        <v>44468</v>
      </c>
    </row>
    <row r="1207" spans="1:16" ht="21" x14ac:dyDescent="0.2">
      <c r="A1207" s="451" t="s">
        <v>2309</v>
      </c>
      <c r="B1207" s="451" t="s">
        <v>1713</v>
      </c>
      <c r="C1207" s="451" t="s">
        <v>1432</v>
      </c>
      <c r="D1207" s="451" t="s">
        <v>1507</v>
      </c>
      <c r="E1207" s="451" t="s">
        <v>1442</v>
      </c>
      <c r="F1207" s="451" t="s">
        <v>2316</v>
      </c>
      <c r="G1207" s="452" t="s">
        <v>1436</v>
      </c>
      <c r="H1207" s="453">
        <v>59429</v>
      </c>
      <c r="I1207" s="452" t="s">
        <v>1640</v>
      </c>
      <c r="J1207" s="452" t="s">
        <v>1438</v>
      </c>
      <c r="K1207" s="452" t="s">
        <v>1438</v>
      </c>
      <c r="L1207" s="452" t="s">
        <v>1439</v>
      </c>
      <c r="M1207" s="452" t="s">
        <v>1440</v>
      </c>
      <c r="N1207" s="454">
        <v>44384</v>
      </c>
      <c r="O1207" s="452" t="s">
        <v>1440</v>
      </c>
      <c r="P1207" s="454">
        <v>44468</v>
      </c>
    </row>
    <row r="1208" spans="1:16" ht="21" x14ac:dyDescent="0.2">
      <c r="A1208" s="451" t="s">
        <v>2309</v>
      </c>
      <c r="B1208" s="451" t="s">
        <v>1713</v>
      </c>
      <c r="C1208" s="451" t="s">
        <v>1432</v>
      </c>
      <c r="D1208" s="451" t="s">
        <v>1540</v>
      </c>
      <c r="E1208" s="451" t="s">
        <v>1677</v>
      </c>
      <c r="F1208" s="451" t="s">
        <v>1949</v>
      </c>
      <c r="G1208" s="452" t="s">
        <v>1436</v>
      </c>
      <c r="H1208" s="453">
        <v>10284</v>
      </c>
      <c r="I1208" s="452" t="s">
        <v>1678</v>
      </c>
      <c r="J1208" s="455"/>
      <c r="K1208" s="452" t="s">
        <v>1533</v>
      </c>
      <c r="L1208" s="452" t="s">
        <v>1439</v>
      </c>
      <c r="M1208" s="452" t="s">
        <v>1452</v>
      </c>
      <c r="N1208" s="454">
        <v>44525</v>
      </c>
      <c r="O1208" s="452" t="s">
        <v>1534</v>
      </c>
      <c r="P1208" s="454">
        <v>44525</v>
      </c>
    </row>
    <row r="1209" spans="1:16" ht="21" x14ac:dyDescent="0.2">
      <c r="A1209" s="451" t="s">
        <v>2309</v>
      </c>
      <c r="B1209" s="451" t="s">
        <v>1717</v>
      </c>
      <c r="C1209" s="451" t="s">
        <v>1432</v>
      </c>
      <c r="D1209" s="451" t="s">
        <v>1433</v>
      </c>
      <c r="E1209" s="451" t="s">
        <v>1442</v>
      </c>
      <c r="F1209" s="451" t="s">
        <v>2317</v>
      </c>
      <c r="G1209" s="452" t="s">
        <v>1436</v>
      </c>
      <c r="H1209" s="453">
        <v>145623</v>
      </c>
      <c r="I1209" s="452" t="s">
        <v>1654</v>
      </c>
      <c r="J1209" s="452" t="s">
        <v>1438</v>
      </c>
      <c r="K1209" s="452" t="s">
        <v>1438</v>
      </c>
      <c r="L1209" s="452" t="s">
        <v>1439</v>
      </c>
      <c r="M1209" s="452" t="s">
        <v>1440</v>
      </c>
      <c r="N1209" s="454">
        <v>44312</v>
      </c>
      <c r="O1209" s="452" t="s">
        <v>1440</v>
      </c>
      <c r="P1209" s="454">
        <v>44468</v>
      </c>
    </row>
    <row r="1210" spans="1:16" ht="21" x14ac:dyDescent="0.2">
      <c r="A1210" s="451" t="s">
        <v>2318</v>
      </c>
      <c r="B1210" s="451" t="s">
        <v>1463</v>
      </c>
      <c r="C1210" s="451" t="s">
        <v>1432</v>
      </c>
      <c r="D1210" s="451" t="s">
        <v>1433</v>
      </c>
      <c r="E1210" s="451" t="s">
        <v>1442</v>
      </c>
      <c r="F1210" s="451" t="s">
        <v>1477</v>
      </c>
      <c r="G1210" s="452" t="s">
        <v>1436</v>
      </c>
      <c r="H1210" s="453">
        <v>1764802</v>
      </c>
      <c r="I1210" s="452" t="s">
        <v>1650</v>
      </c>
      <c r="J1210" s="452" t="s">
        <v>1438</v>
      </c>
      <c r="K1210" s="452" t="s">
        <v>1438</v>
      </c>
      <c r="L1210" s="452" t="s">
        <v>1439</v>
      </c>
      <c r="M1210" s="452" t="s">
        <v>1440</v>
      </c>
      <c r="N1210" s="454">
        <v>44309</v>
      </c>
      <c r="O1210" s="452" t="s">
        <v>1440</v>
      </c>
      <c r="P1210" s="454">
        <v>44468</v>
      </c>
    </row>
    <row r="1211" spans="1:16" ht="21" x14ac:dyDescent="0.2">
      <c r="A1211" s="451" t="s">
        <v>2318</v>
      </c>
      <c r="B1211" s="451" t="s">
        <v>1463</v>
      </c>
      <c r="C1211" s="451" t="s">
        <v>1432</v>
      </c>
      <c r="D1211" s="451" t="s">
        <v>1433</v>
      </c>
      <c r="E1211" s="451" t="s">
        <v>1434</v>
      </c>
      <c r="F1211" s="451" t="s">
        <v>1508</v>
      </c>
      <c r="G1211" s="452" t="s">
        <v>1436</v>
      </c>
      <c r="H1211" s="453">
        <v>22141.31</v>
      </c>
      <c r="I1211" s="452" t="s">
        <v>1465</v>
      </c>
      <c r="J1211" s="452" t="s">
        <v>1438</v>
      </c>
      <c r="K1211" s="452" t="s">
        <v>1438</v>
      </c>
      <c r="L1211" s="452" t="s">
        <v>1439</v>
      </c>
      <c r="M1211" s="452" t="s">
        <v>1440</v>
      </c>
      <c r="N1211" s="454">
        <v>44302</v>
      </c>
      <c r="O1211" s="452" t="s">
        <v>1440</v>
      </c>
      <c r="P1211" s="454">
        <v>44468</v>
      </c>
    </row>
    <row r="1212" spans="1:16" ht="21" x14ac:dyDescent="0.2">
      <c r="A1212" s="451" t="s">
        <v>2318</v>
      </c>
      <c r="B1212" s="451" t="s">
        <v>1463</v>
      </c>
      <c r="C1212" s="451" t="s">
        <v>1432</v>
      </c>
      <c r="D1212" s="451" t="s">
        <v>1466</v>
      </c>
      <c r="E1212" s="451" t="s">
        <v>1442</v>
      </c>
      <c r="F1212" s="451" t="s">
        <v>2319</v>
      </c>
      <c r="G1212" s="452" t="s">
        <v>1436</v>
      </c>
      <c r="H1212" s="453">
        <v>2159</v>
      </c>
      <c r="I1212" s="452" t="s">
        <v>1591</v>
      </c>
      <c r="J1212" s="452" t="s">
        <v>1438</v>
      </c>
      <c r="K1212" s="452" t="s">
        <v>1438</v>
      </c>
      <c r="L1212" s="452" t="s">
        <v>1439</v>
      </c>
      <c r="M1212" s="452" t="s">
        <v>1440</v>
      </c>
      <c r="N1212" s="454">
        <v>44535</v>
      </c>
      <c r="O1212" s="452" t="s">
        <v>1440</v>
      </c>
      <c r="P1212" s="454">
        <v>44468</v>
      </c>
    </row>
    <row r="1213" spans="1:16" ht="21" x14ac:dyDescent="0.2">
      <c r="A1213" s="451" t="s">
        <v>2318</v>
      </c>
      <c r="B1213" s="451" t="s">
        <v>1463</v>
      </c>
      <c r="C1213" s="451" t="s">
        <v>1432</v>
      </c>
      <c r="D1213" s="451" t="s">
        <v>1466</v>
      </c>
      <c r="E1213" s="451" t="s">
        <v>1442</v>
      </c>
      <c r="F1213" s="451" t="s">
        <v>2320</v>
      </c>
      <c r="G1213" s="452" t="s">
        <v>1436</v>
      </c>
      <c r="H1213" s="453">
        <v>764</v>
      </c>
      <c r="I1213" s="452" t="s">
        <v>1643</v>
      </c>
      <c r="J1213" s="452" t="s">
        <v>1438</v>
      </c>
      <c r="K1213" s="452" t="s">
        <v>1438</v>
      </c>
      <c r="L1213" s="452" t="s">
        <v>1439</v>
      </c>
      <c r="M1213" s="452" t="s">
        <v>1440</v>
      </c>
      <c r="N1213" s="454">
        <v>44535</v>
      </c>
      <c r="O1213" s="452" t="s">
        <v>1440</v>
      </c>
      <c r="P1213" s="454">
        <v>44468</v>
      </c>
    </row>
    <row r="1214" spans="1:16" ht="21" x14ac:dyDescent="0.2">
      <c r="A1214" s="451" t="s">
        <v>2318</v>
      </c>
      <c r="B1214" s="451" t="s">
        <v>1463</v>
      </c>
      <c r="C1214" s="451" t="s">
        <v>1432</v>
      </c>
      <c r="D1214" s="451" t="s">
        <v>1491</v>
      </c>
      <c r="E1214" s="451" t="s">
        <v>1442</v>
      </c>
      <c r="F1214" s="451" t="s">
        <v>2282</v>
      </c>
      <c r="G1214" s="452" t="s">
        <v>1436</v>
      </c>
      <c r="H1214" s="453">
        <v>24217.99</v>
      </c>
      <c r="I1214" s="452" t="s">
        <v>1492</v>
      </c>
      <c r="J1214" s="452" t="s">
        <v>1438</v>
      </c>
      <c r="K1214" s="452" t="s">
        <v>1438</v>
      </c>
      <c r="L1214" s="452" t="s">
        <v>1439</v>
      </c>
      <c r="M1214" s="452" t="s">
        <v>1440</v>
      </c>
      <c r="N1214" s="454">
        <v>44292</v>
      </c>
      <c r="O1214" s="452" t="s">
        <v>1440</v>
      </c>
      <c r="P1214" s="454">
        <v>44468</v>
      </c>
    </row>
    <row r="1215" spans="1:16" ht="21" x14ac:dyDescent="0.2">
      <c r="A1215" s="451" t="s">
        <v>2318</v>
      </c>
      <c r="B1215" s="451" t="s">
        <v>1463</v>
      </c>
      <c r="C1215" s="451" t="s">
        <v>1432</v>
      </c>
      <c r="D1215" s="451" t="s">
        <v>1507</v>
      </c>
      <c r="E1215" s="451" t="s">
        <v>1442</v>
      </c>
      <c r="F1215" s="451" t="s">
        <v>2321</v>
      </c>
      <c r="G1215" s="452" t="s">
        <v>1436</v>
      </c>
      <c r="H1215" s="453">
        <v>615</v>
      </c>
      <c r="I1215" s="452" t="s">
        <v>1512</v>
      </c>
      <c r="J1215" s="452" t="s">
        <v>1438</v>
      </c>
      <c r="K1215" s="452" t="s">
        <v>1438</v>
      </c>
      <c r="L1215" s="452" t="s">
        <v>1439</v>
      </c>
      <c r="M1215" s="452" t="s">
        <v>1440</v>
      </c>
      <c r="N1215" s="454">
        <v>44537</v>
      </c>
      <c r="O1215" s="452" t="s">
        <v>1440</v>
      </c>
      <c r="P1215" s="454">
        <v>44468</v>
      </c>
    </row>
    <row r="1216" spans="1:16" ht="21" x14ac:dyDescent="0.2">
      <c r="A1216" s="451" t="s">
        <v>2318</v>
      </c>
      <c r="B1216" s="451" t="s">
        <v>1463</v>
      </c>
      <c r="C1216" s="451" t="s">
        <v>1432</v>
      </c>
      <c r="D1216" s="451" t="s">
        <v>1515</v>
      </c>
      <c r="E1216" s="451" t="s">
        <v>1442</v>
      </c>
      <c r="F1216" s="451" t="s">
        <v>2322</v>
      </c>
      <c r="G1216" s="452" t="s">
        <v>1436</v>
      </c>
      <c r="H1216" s="453">
        <v>19014.45</v>
      </c>
      <c r="I1216" s="452" t="s">
        <v>1524</v>
      </c>
      <c r="J1216" s="452" t="s">
        <v>1438</v>
      </c>
      <c r="K1216" s="452" t="s">
        <v>1438</v>
      </c>
      <c r="L1216" s="452" t="s">
        <v>1439</v>
      </c>
      <c r="M1216" s="452" t="s">
        <v>1440</v>
      </c>
      <c r="N1216" s="454">
        <v>44294</v>
      </c>
      <c r="O1216" s="452" t="s">
        <v>1440</v>
      </c>
      <c r="P1216" s="454">
        <v>44468</v>
      </c>
    </row>
    <row r="1217" spans="1:16" ht="21" x14ac:dyDescent="0.2">
      <c r="A1217" s="451" t="s">
        <v>2318</v>
      </c>
      <c r="B1217" s="451" t="s">
        <v>1463</v>
      </c>
      <c r="C1217" s="451" t="s">
        <v>1432</v>
      </c>
      <c r="D1217" s="451" t="s">
        <v>1531</v>
      </c>
      <c r="E1217" s="451" t="s">
        <v>1536</v>
      </c>
      <c r="F1217" s="451" t="s">
        <v>1467</v>
      </c>
      <c r="G1217" s="452" t="s">
        <v>1436</v>
      </c>
      <c r="H1217" s="453">
        <v>615</v>
      </c>
      <c r="I1217" s="452" t="s">
        <v>1537</v>
      </c>
      <c r="J1217" s="455"/>
      <c r="K1217" s="452" t="s">
        <v>1533</v>
      </c>
      <c r="L1217" s="452" t="s">
        <v>1439</v>
      </c>
      <c r="M1217" s="452" t="s">
        <v>1452</v>
      </c>
      <c r="N1217" s="454">
        <v>44496</v>
      </c>
      <c r="O1217" s="452" t="s">
        <v>1534</v>
      </c>
      <c r="P1217" s="454">
        <v>44496</v>
      </c>
    </row>
    <row r="1218" spans="1:16" ht="21" x14ac:dyDescent="0.2">
      <c r="A1218" s="451" t="s">
        <v>2318</v>
      </c>
      <c r="B1218" s="451" t="s">
        <v>1463</v>
      </c>
      <c r="C1218" s="451" t="s">
        <v>1432</v>
      </c>
      <c r="D1218" s="451" t="s">
        <v>1540</v>
      </c>
      <c r="E1218" s="451" t="s">
        <v>1442</v>
      </c>
      <c r="F1218" s="451" t="s">
        <v>2202</v>
      </c>
      <c r="G1218" s="452" t="s">
        <v>1436</v>
      </c>
      <c r="H1218" s="453">
        <v>23369.85</v>
      </c>
      <c r="I1218" s="452" t="s">
        <v>1542</v>
      </c>
      <c r="J1218" s="455"/>
      <c r="K1218" s="452" t="s">
        <v>1533</v>
      </c>
      <c r="L1218" s="452" t="s">
        <v>1439</v>
      </c>
      <c r="M1218" s="452" t="s">
        <v>1452</v>
      </c>
      <c r="N1218" s="454">
        <v>44501</v>
      </c>
      <c r="O1218" s="452" t="s">
        <v>1453</v>
      </c>
      <c r="P1218" s="454">
        <v>44502</v>
      </c>
    </row>
    <row r="1219" spans="1:16" ht="21" x14ac:dyDescent="0.2">
      <c r="A1219" s="451" t="s">
        <v>2318</v>
      </c>
      <c r="B1219" s="451" t="s">
        <v>1463</v>
      </c>
      <c r="C1219" s="451" t="s">
        <v>1432</v>
      </c>
      <c r="D1219" s="451" t="s">
        <v>1540</v>
      </c>
      <c r="E1219" s="451" t="s">
        <v>1592</v>
      </c>
      <c r="F1219" s="451" t="s">
        <v>1691</v>
      </c>
      <c r="G1219" s="452" t="s">
        <v>1436</v>
      </c>
      <c r="H1219" s="453">
        <v>3023</v>
      </c>
      <c r="I1219" s="452" t="s">
        <v>1594</v>
      </c>
      <c r="J1219" s="455"/>
      <c r="K1219" s="452" t="s">
        <v>1533</v>
      </c>
      <c r="L1219" s="452" t="s">
        <v>1439</v>
      </c>
      <c r="M1219" s="452" t="s">
        <v>1452</v>
      </c>
      <c r="N1219" s="454">
        <v>44525</v>
      </c>
      <c r="O1219" s="452" t="s">
        <v>1534</v>
      </c>
      <c r="P1219" s="454">
        <v>44525</v>
      </c>
    </row>
    <row r="1220" spans="1:16" ht="21" x14ac:dyDescent="0.2">
      <c r="A1220" s="451" t="s">
        <v>2318</v>
      </c>
      <c r="B1220" s="451" t="s">
        <v>1463</v>
      </c>
      <c r="C1220" s="451" t="s">
        <v>1432</v>
      </c>
      <c r="D1220" s="451" t="s">
        <v>1540</v>
      </c>
      <c r="E1220" s="451" t="s">
        <v>1644</v>
      </c>
      <c r="F1220" s="451" t="s">
        <v>1691</v>
      </c>
      <c r="G1220" s="452" t="s">
        <v>1436</v>
      </c>
      <c r="H1220" s="453">
        <v>1070</v>
      </c>
      <c r="I1220" s="452" t="s">
        <v>1645</v>
      </c>
      <c r="J1220" s="455"/>
      <c r="K1220" s="452" t="s">
        <v>1533</v>
      </c>
      <c r="L1220" s="452" t="s">
        <v>1439</v>
      </c>
      <c r="M1220" s="452" t="s">
        <v>1452</v>
      </c>
      <c r="N1220" s="454">
        <v>44525</v>
      </c>
      <c r="O1220" s="452" t="s">
        <v>1534</v>
      </c>
      <c r="P1220" s="454">
        <v>44525</v>
      </c>
    </row>
    <row r="1221" spans="1:16" ht="21" x14ac:dyDescent="0.2">
      <c r="A1221" s="451" t="s">
        <v>2318</v>
      </c>
      <c r="B1221" s="451" t="s">
        <v>1463</v>
      </c>
      <c r="C1221" s="451" t="s">
        <v>1432</v>
      </c>
      <c r="D1221" s="451" t="s">
        <v>1448</v>
      </c>
      <c r="E1221" s="451" t="s">
        <v>1434</v>
      </c>
      <c r="F1221" s="451" t="s">
        <v>1565</v>
      </c>
      <c r="G1221" s="452" t="s">
        <v>1436</v>
      </c>
      <c r="H1221" s="453">
        <v>110.4</v>
      </c>
      <c r="I1221" s="452" t="s">
        <v>1562</v>
      </c>
      <c r="J1221" s="455"/>
      <c r="K1221" s="452" t="s">
        <v>1533</v>
      </c>
      <c r="L1221" s="452" t="s">
        <v>1439</v>
      </c>
      <c r="M1221" s="452" t="s">
        <v>1452</v>
      </c>
      <c r="N1221" s="454">
        <v>44536</v>
      </c>
      <c r="O1221" s="452" t="s">
        <v>1453</v>
      </c>
      <c r="P1221" s="454">
        <v>44544</v>
      </c>
    </row>
    <row r="1222" spans="1:16" ht="21" x14ac:dyDescent="0.2">
      <c r="A1222" s="451" t="s">
        <v>2318</v>
      </c>
      <c r="B1222" s="451" t="s">
        <v>1463</v>
      </c>
      <c r="C1222" s="451" t="s">
        <v>1432</v>
      </c>
      <c r="D1222" s="451" t="s">
        <v>1448</v>
      </c>
      <c r="E1222" s="451" t="s">
        <v>1553</v>
      </c>
      <c r="F1222" s="451" t="s">
        <v>2202</v>
      </c>
      <c r="G1222" s="452" t="s">
        <v>1436</v>
      </c>
      <c r="H1222" s="453">
        <v>19096.310000000001</v>
      </c>
      <c r="I1222" s="452" t="s">
        <v>1574</v>
      </c>
      <c r="J1222" s="455"/>
      <c r="K1222" s="452" t="s">
        <v>1533</v>
      </c>
      <c r="L1222" s="452" t="s">
        <v>1439</v>
      </c>
      <c r="M1222" s="452" t="s">
        <v>1452</v>
      </c>
      <c r="N1222" s="454">
        <v>44560</v>
      </c>
      <c r="O1222" s="452" t="s">
        <v>1534</v>
      </c>
      <c r="P1222" s="454">
        <v>44560</v>
      </c>
    </row>
    <row r="1223" spans="1:16" x14ac:dyDescent="0.2">
      <c r="A1223" s="451" t="s">
        <v>2318</v>
      </c>
      <c r="B1223" s="451" t="s">
        <v>1693</v>
      </c>
      <c r="C1223" s="451" t="s">
        <v>1432</v>
      </c>
      <c r="D1223" s="451" t="s">
        <v>1433</v>
      </c>
      <c r="E1223" s="451" t="s">
        <v>1442</v>
      </c>
      <c r="F1223" s="451" t="s">
        <v>2308</v>
      </c>
      <c r="G1223" s="452" t="s">
        <v>1436</v>
      </c>
      <c r="H1223" s="453">
        <v>47060</v>
      </c>
      <c r="I1223" s="452" t="s">
        <v>1648</v>
      </c>
      <c r="J1223" s="452" t="s">
        <v>1438</v>
      </c>
      <c r="K1223" s="452" t="s">
        <v>1438</v>
      </c>
      <c r="L1223" s="452" t="s">
        <v>1439</v>
      </c>
      <c r="M1223" s="452" t="s">
        <v>1440</v>
      </c>
      <c r="N1223" s="454">
        <v>44309</v>
      </c>
      <c r="O1223" s="452" t="s">
        <v>1440</v>
      </c>
      <c r="P1223" s="454">
        <v>44468</v>
      </c>
    </row>
    <row r="1224" spans="1:16" x14ac:dyDescent="0.2">
      <c r="A1224" s="451" t="s">
        <v>2318</v>
      </c>
      <c r="B1224" s="451" t="s">
        <v>1695</v>
      </c>
      <c r="C1224" s="451" t="s">
        <v>1432</v>
      </c>
      <c r="D1224" s="451" t="s">
        <v>1466</v>
      </c>
      <c r="E1224" s="451" t="s">
        <v>1434</v>
      </c>
      <c r="F1224" s="451" t="s">
        <v>2323</v>
      </c>
      <c r="G1224" s="452" t="s">
        <v>1436</v>
      </c>
      <c r="H1224" s="453">
        <v>470782.3</v>
      </c>
      <c r="I1224" s="452" t="s">
        <v>1655</v>
      </c>
      <c r="J1224" s="452" t="s">
        <v>1438</v>
      </c>
      <c r="K1224" s="452" t="s">
        <v>1438</v>
      </c>
      <c r="L1224" s="452" t="s">
        <v>1439</v>
      </c>
      <c r="M1224" s="452" t="s">
        <v>1440</v>
      </c>
      <c r="N1224" s="454">
        <v>44341</v>
      </c>
      <c r="O1224" s="452" t="s">
        <v>1440</v>
      </c>
      <c r="P1224" s="454">
        <v>44468</v>
      </c>
    </row>
    <row r="1225" spans="1:16" x14ac:dyDescent="0.2">
      <c r="A1225" s="451" t="s">
        <v>2318</v>
      </c>
      <c r="B1225" s="451" t="s">
        <v>1697</v>
      </c>
      <c r="C1225" s="451" t="s">
        <v>1432</v>
      </c>
      <c r="D1225" s="451" t="s">
        <v>1433</v>
      </c>
      <c r="E1225" s="451" t="s">
        <v>1442</v>
      </c>
      <c r="F1225" s="451" t="s">
        <v>1808</v>
      </c>
      <c r="G1225" s="452" t="s">
        <v>1436</v>
      </c>
      <c r="H1225" s="453">
        <v>40214</v>
      </c>
      <c r="I1225" s="452" t="s">
        <v>1670</v>
      </c>
      <c r="J1225" s="452" t="s">
        <v>1438</v>
      </c>
      <c r="K1225" s="452" t="s">
        <v>1438</v>
      </c>
      <c r="L1225" s="452" t="s">
        <v>1439</v>
      </c>
      <c r="M1225" s="452" t="s">
        <v>1440</v>
      </c>
      <c r="N1225" s="454">
        <v>44309</v>
      </c>
      <c r="O1225" s="452" t="s">
        <v>1440</v>
      </c>
      <c r="P1225" s="454">
        <v>44468</v>
      </c>
    </row>
    <row r="1226" spans="1:16" x14ac:dyDescent="0.2">
      <c r="A1226" s="451" t="s">
        <v>2318</v>
      </c>
      <c r="B1226" s="451" t="s">
        <v>1697</v>
      </c>
      <c r="C1226" s="451" t="s">
        <v>1432</v>
      </c>
      <c r="D1226" s="451" t="s">
        <v>1466</v>
      </c>
      <c r="E1226" s="451" t="s">
        <v>1434</v>
      </c>
      <c r="F1226" s="451" t="s">
        <v>2048</v>
      </c>
      <c r="G1226" s="452" t="s">
        <v>1436</v>
      </c>
      <c r="H1226" s="453">
        <v>11444</v>
      </c>
      <c r="I1226" s="452" t="s">
        <v>1488</v>
      </c>
      <c r="J1226" s="452" t="s">
        <v>1438</v>
      </c>
      <c r="K1226" s="452" t="s">
        <v>1438</v>
      </c>
      <c r="L1226" s="452" t="s">
        <v>1439</v>
      </c>
      <c r="M1226" s="452" t="s">
        <v>1440</v>
      </c>
      <c r="N1226" s="454">
        <v>44342</v>
      </c>
      <c r="O1226" s="452" t="s">
        <v>1440</v>
      </c>
      <c r="P1226" s="454">
        <v>44468</v>
      </c>
    </row>
    <row r="1227" spans="1:16" x14ac:dyDescent="0.2">
      <c r="A1227" s="451" t="s">
        <v>2318</v>
      </c>
      <c r="B1227" s="451" t="s">
        <v>1697</v>
      </c>
      <c r="C1227" s="451" t="s">
        <v>1432</v>
      </c>
      <c r="D1227" s="451" t="s">
        <v>1491</v>
      </c>
      <c r="E1227" s="451" t="s">
        <v>1442</v>
      </c>
      <c r="F1227" s="451" t="s">
        <v>2229</v>
      </c>
      <c r="G1227" s="452" t="s">
        <v>1436</v>
      </c>
      <c r="H1227" s="453">
        <v>866</v>
      </c>
      <c r="I1227" s="452" t="s">
        <v>1498</v>
      </c>
      <c r="J1227" s="452" t="s">
        <v>1438</v>
      </c>
      <c r="K1227" s="452" t="s">
        <v>1438</v>
      </c>
      <c r="L1227" s="452" t="s">
        <v>1439</v>
      </c>
      <c r="M1227" s="452" t="s">
        <v>1440</v>
      </c>
      <c r="N1227" s="454">
        <v>44371</v>
      </c>
      <c r="O1227" s="452" t="s">
        <v>1440</v>
      </c>
      <c r="P1227" s="454">
        <v>44468</v>
      </c>
    </row>
    <row r="1228" spans="1:16" x14ac:dyDescent="0.2">
      <c r="A1228" s="451" t="s">
        <v>2318</v>
      </c>
      <c r="B1228" s="451" t="s">
        <v>1697</v>
      </c>
      <c r="C1228" s="451" t="s">
        <v>1432</v>
      </c>
      <c r="D1228" s="451" t="s">
        <v>1491</v>
      </c>
      <c r="E1228" s="451" t="s">
        <v>1442</v>
      </c>
      <c r="F1228" s="451" t="s">
        <v>2324</v>
      </c>
      <c r="G1228" s="452" t="s">
        <v>1436</v>
      </c>
      <c r="H1228" s="453">
        <v>1024</v>
      </c>
      <c r="I1228" s="452" t="s">
        <v>1504</v>
      </c>
      <c r="J1228" s="452" t="s">
        <v>1438</v>
      </c>
      <c r="K1228" s="452" t="s">
        <v>1438</v>
      </c>
      <c r="L1228" s="452" t="s">
        <v>1439</v>
      </c>
      <c r="M1228" s="452" t="s">
        <v>1440</v>
      </c>
      <c r="N1228" s="454">
        <v>44371</v>
      </c>
      <c r="O1228" s="452" t="s">
        <v>1440</v>
      </c>
      <c r="P1228" s="454">
        <v>44468</v>
      </c>
    </row>
    <row r="1229" spans="1:16" x14ac:dyDescent="0.2">
      <c r="A1229" s="451" t="s">
        <v>2318</v>
      </c>
      <c r="B1229" s="451" t="s">
        <v>1697</v>
      </c>
      <c r="C1229" s="451" t="s">
        <v>1432</v>
      </c>
      <c r="D1229" s="451" t="s">
        <v>1515</v>
      </c>
      <c r="E1229" s="451" t="s">
        <v>1442</v>
      </c>
      <c r="F1229" s="451" t="s">
        <v>2167</v>
      </c>
      <c r="G1229" s="452" t="s">
        <v>1436</v>
      </c>
      <c r="H1229" s="453">
        <v>800</v>
      </c>
      <c r="I1229" s="452" t="s">
        <v>1522</v>
      </c>
      <c r="J1229" s="452" t="s">
        <v>1438</v>
      </c>
      <c r="K1229" s="452" t="s">
        <v>1438</v>
      </c>
      <c r="L1229" s="452" t="s">
        <v>1439</v>
      </c>
      <c r="M1229" s="452" t="s">
        <v>1440</v>
      </c>
      <c r="N1229" s="454">
        <v>44294</v>
      </c>
      <c r="O1229" s="452" t="s">
        <v>1440</v>
      </c>
      <c r="P1229" s="454">
        <v>44468</v>
      </c>
    </row>
    <row r="1230" spans="1:16" x14ac:dyDescent="0.2">
      <c r="A1230" s="451" t="s">
        <v>2318</v>
      </c>
      <c r="B1230" s="451" t="s">
        <v>1697</v>
      </c>
      <c r="C1230" s="451" t="s">
        <v>1432</v>
      </c>
      <c r="D1230" s="451" t="s">
        <v>1540</v>
      </c>
      <c r="E1230" s="451" t="s">
        <v>1547</v>
      </c>
      <c r="F1230" s="451" t="s">
        <v>1450</v>
      </c>
      <c r="G1230" s="452" t="s">
        <v>1436</v>
      </c>
      <c r="H1230" s="453">
        <v>3307</v>
      </c>
      <c r="I1230" s="452" t="s">
        <v>1549</v>
      </c>
      <c r="J1230" s="455"/>
      <c r="K1230" s="452" t="s">
        <v>1533</v>
      </c>
      <c r="L1230" s="452" t="s">
        <v>1439</v>
      </c>
      <c r="M1230" s="452" t="s">
        <v>1452</v>
      </c>
      <c r="N1230" s="454">
        <v>44501</v>
      </c>
      <c r="O1230" s="452" t="s">
        <v>1453</v>
      </c>
      <c r="P1230" s="454">
        <v>44502</v>
      </c>
    </row>
    <row r="1231" spans="1:16" x14ac:dyDescent="0.2">
      <c r="A1231" s="451" t="s">
        <v>2318</v>
      </c>
      <c r="B1231" s="451" t="s">
        <v>1697</v>
      </c>
      <c r="C1231" s="451" t="s">
        <v>1432</v>
      </c>
      <c r="D1231" s="451" t="s">
        <v>1448</v>
      </c>
      <c r="E1231" s="451" t="s">
        <v>1544</v>
      </c>
      <c r="F1231" s="451" t="s">
        <v>1896</v>
      </c>
      <c r="G1231" s="452" t="s">
        <v>1436</v>
      </c>
      <c r="H1231" s="453">
        <v>19383</v>
      </c>
      <c r="I1231" s="452" t="s">
        <v>1564</v>
      </c>
      <c r="J1231" s="455"/>
      <c r="K1231" s="452" t="s">
        <v>1533</v>
      </c>
      <c r="L1231" s="452" t="s">
        <v>1439</v>
      </c>
      <c r="M1231" s="452" t="s">
        <v>1452</v>
      </c>
      <c r="N1231" s="454">
        <v>44539</v>
      </c>
      <c r="O1231" s="452" t="s">
        <v>1453</v>
      </c>
      <c r="P1231" s="454">
        <v>44544</v>
      </c>
    </row>
    <row r="1232" spans="1:16" ht="21" x14ac:dyDescent="0.2">
      <c r="A1232" s="451" t="s">
        <v>2318</v>
      </c>
      <c r="B1232" s="451" t="s">
        <v>1703</v>
      </c>
      <c r="C1232" s="451" t="s">
        <v>1432</v>
      </c>
      <c r="D1232" s="451" t="s">
        <v>1491</v>
      </c>
      <c r="E1232" s="451" t="s">
        <v>1442</v>
      </c>
      <c r="F1232" s="451" t="s">
        <v>2325</v>
      </c>
      <c r="G1232" s="452" t="s">
        <v>1436</v>
      </c>
      <c r="H1232" s="453">
        <v>17050</v>
      </c>
      <c r="I1232" s="452" t="s">
        <v>1613</v>
      </c>
      <c r="J1232" s="452" t="s">
        <v>1438</v>
      </c>
      <c r="K1232" s="452" t="s">
        <v>1438</v>
      </c>
      <c r="L1232" s="452" t="s">
        <v>1439</v>
      </c>
      <c r="M1232" s="452" t="s">
        <v>1440</v>
      </c>
      <c r="N1232" s="454">
        <v>44370</v>
      </c>
      <c r="O1232" s="452" t="s">
        <v>1440</v>
      </c>
      <c r="P1232" s="454">
        <v>44468</v>
      </c>
    </row>
    <row r="1233" spans="1:16" ht="21" x14ac:dyDescent="0.2">
      <c r="A1233" s="451" t="s">
        <v>2318</v>
      </c>
      <c r="B1233" s="451" t="s">
        <v>1703</v>
      </c>
      <c r="C1233" s="451" t="s">
        <v>1432</v>
      </c>
      <c r="D1233" s="451" t="s">
        <v>1491</v>
      </c>
      <c r="E1233" s="451" t="s">
        <v>1434</v>
      </c>
      <c r="F1233" s="451" t="s">
        <v>1897</v>
      </c>
      <c r="G1233" s="452" t="s">
        <v>1436</v>
      </c>
      <c r="H1233" s="453">
        <v>6350.68</v>
      </c>
      <c r="I1233" s="452" t="s">
        <v>1615</v>
      </c>
      <c r="J1233" s="452" t="s">
        <v>1438</v>
      </c>
      <c r="K1233" s="452" t="s">
        <v>1438</v>
      </c>
      <c r="L1233" s="452" t="s">
        <v>1439</v>
      </c>
      <c r="M1233" s="452" t="s">
        <v>1440</v>
      </c>
      <c r="N1233" s="454">
        <v>44370</v>
      </c>
      <c r="O1233" s="452" t="s">
        <v>1440</v>
      </c>
      <c r="P1233" s="454">
        <v>44468</v>
      </c>
    </row>
    <row r="1234" spans="1:16" ht="21" x14ac:dyDescent="0.2">
      <c r="A1234" s="451" t="s">
        <v>2318</v>
      </c>
      <c r="B1234" s="451" t="s">
        <v>1703</v>
      </c>
      <c r="C1234" s="451" t="s">
        <v>1432</v>
      </c>
      <c r="D1234" s="451" t="s">
        <v>1507</v>
      </c>
      <c r="E1234" s="451" t="s">
        <v>1442</v>
      </c>
      <c r="F1234" s="451" t="s">
        <v>2253</v>
      </c>
      <c r="G1234" s="452" t="s">
        <v>1436</v>
      </c>
      <c r="H1234" s="453">
        <v>6246.57</v>
      </c>
      <c r="I1234" s="452" t="s">
        <v>1617</v>
      </c>
      <c r="J1234" s="452" t="s">
        <v>1438</v>
      </c>
      <c r="K1234" s="452" t="s">
        <v>1438</v>
      </c>
      <c r="L1234" s="452" t="s">
        <v>1439</v>
      </c>
      <c r="M1234" s="452" t="s">
        <v>1440</v>
      </c>
      <c r="N1234" s="454">
        <v>44384</v>
      </c>
      <c r="O1234" s="452" t="s">
        <v>1440</v>
      </c>
      <c r="P1234" s="454">
        <v>44468</v>
      </c>
    </row>
    <row r="1235" spans="1:16" ht="21" x14ac:dyDescent="0.2">
      <c r="A1235" s="451" t="s">
        <v>2318</v>
      </c>
      <c r="B1235" s="451" t="s">
        <v>1703</v>
      </c>
      <c r="C1235" s="451" t="s">
        <v>1432</v>
      </c>
      <c r="D1235" s="451" t="s">
        <v>1507</v>
      </c>
      <c r="E1235" s="451" t="s">
        <v>1434</v>
      </c>
      <c r="F1235" s="451" t="s">
        <v>1949</v>
      </c>
      <c r="G1235" s="452" t="s">
        <v>1436</v>
      </c>
      <c r="H1235" s="453">
        <v>-17050</v>
      </c>
      <c r="I1235" s="452" t="s">
        <v>1707</v>
      </c>
      <c r="J1235" s="452" t="s">
        <v>1438</v>
      </c>
      <c r="K1235" s="452" t="s">
        <v>1438</v>
      </c>
      <c r="L1235" s="452" t="s">
        <v>1439</v>
      </c>
      <c r="M1235" s="452" t="s">
        <v>1440</v>
      </c>
      <c r="N1235" s="454">
        <v>44384</v>
      </c>
      <c r="O1235" s="452" t="s">
        <v>1440</v>
      </c>
      <c r="P1235" s="454">
        <v>44468</v>
      </c>
    </row>
    <row r="1236" spans="1:16" x14ac:dyDescent="0.2">
      <c r="A1236" s="451" t="s">
        <v>2318</v>
      </c>
      <c r="B1236" s="451" t="s">
        <v>1708</v>
      </c>
      <c r="C1236" s="451" t="s">
        <v>1432</v>
      </c>
      <c r="D1236" s="451" t="s">
        <v>1433</v>
      </c>
      <c r="E1236" s="451" t="s">
        <v>1442</v>
      </c>
      <c r="F1236" s="451" t="s">
        <v>2326</v>
      </c>
      <c r="G1236" s="452" t="s">
        <v>1436</v>
      </c>
      <c r="H1236" s="453">
        <v>5830.14</v>
      </c>
      <c r="I1236" s="452" t="s">
        <v>1597</v>
      </c>
      <c r="J1236" s="452" t="s">
        <v>1438</v>
      </c>
      <c r="K1236" s="452" t="s">
        <v>1438</v>
      </c>
      <c r="L1236" s="452" t="s">
        <v>1439</v>
      </c>
      <c r="M1236" s="452" t="s">
        <v>1440</v>
      </c>
      <c r="N1236" s="454">
        <v>44315</v>
      </c>
      <c r="O1236" s="452" t="s">
        <v>1440</v>
      </c>
      <c r="P1236" s="454">
        <v>44468</v>
      </c>
    </row>
    <row r="1237" spans="1:16" x14ac:dyDescent="0.2">
      <c r="A1237" s="451" t="s">
        <v>2318</v>
      </c>
      <c r="B1237" s="451" t="s">
        <v>1708</v>
      </c>
      <c r="C1237" s="451" t="s">
        <v>1432</v>
      </c>
      <c r="D1237" s="451" t="s">
        <v>1466</v>
      </c>
      <c r="E1237" s="451" t="s">
        <v>1434</v>
      </c>
      <c r="F1237" s="451" t="s">
        <v>2041</v>
      </c>
      <c r="G1237" s="452" t="s">
        <v>1436</v>
      </c>
      <c r="H1237" s="453">
        <v>3227.4</v>
      </c>
      <c r="I1237" s="452" t="s">
        <v>1605</v>
      </c>
      <c r="J1237" s="452" t="s">
        <v>1438</v>
      </c>
      <c r="K1237" s="452" t="s">
        <v>1438</v>
      </c>
      <c r="L1237" s="452" t="s">
        <v>1439</v>
      </c>
      <c r="M1237" s="452" t="s">
        <v>1440</v>
      </c>
      <c r="N1237" s="454">
        <v>44342</v>
      </c>
      <c r="O1237" s="452" t="s">
        <v>1440</v>
      </c>
      <c r="P1237" s="454">
        <v>44468</v>
      </c>
    </row>
    <row r="1238" spans="1:16" x14ac:dyDescent="0.2">
      <c r="A1238" s="451" t="s">
        <v>2318</v>
      </c>
      <c r="B1238" s="451" t="s">
        <v>1708</v>
      </c>
      <c r="C1238" s="451" t="s">
        <v>1432</v>
      </c>
      <c r="D1238" s="451" t="s">
        <v>1507</v>
      </c>
      <c r="E1238" s="451" t="s">
        <v>1434</v>
      </c>
      <c r="F1238" s="451" t="s">
        <v>2049</v>
      </c>
      <c r="G1238" s="452" t="s">
        <v>1436</v>
      </c>
      <c r="H1238" s="453">
        <v>17050</v>
      </c>
      <c r="I1238" s="452" t="s">
        <v>1707</v>
      </c>
      <c r="J1238" s="452" t="s">
        <v>1438</v>
      </c>
      <c r="K1238" s="452" t="s">
        <v>1438</v>
      </c>
      <c r="L1238" s="452" t="s">
        <v>1439</v>
      </c>
      <c r="M1238" s="452" t="s">
        <v>1440</v>
      </c>
      <c r="N1238" s="454">
        <v>44384</v>
      </c>
      <c r="O1238" s="452" t="s">
        <v>1440</v>
      </c>
      <c r="P1238" s="454">
        <v>44468</v>
      </c>
    </row>
    <row r="1239" spans="1:16" ht="21" x14ac:dyDescent="0.2">
      <c r="A1239" s="451" t="s">
        <v>2318</v>
      </c>
      <c r="B1239" s="451" t="s">
        <v>1708</v>
      </c>
      <c r="C1239" s="451" t="s">
        <v>1432</v>
      </c>
      <c r="D1239" s="451" t="s">
        <v>1531</v>
      </c>
      <c r="E1239" s="451" t="s">
        <v>1568</v>
      </c>
      <c r="F1239" s="451" t="s">
        <v>1731</v>
      </c>
      <c r="G1239" s="452" t="s">
        <v>1436</v>
      </c>
      <c r="H1239" s="453">
        <v>7630.75</v>
      </c>
      <c r="I1239" s="452" t="s">
        <v>1627</v>
      </c>
      <c r="J1239" s="455"/>
      <c r="K1239" s="452" t="s">
        <v>1533</v>
      </c>
      <c r="L1239" s="452" t="s">
        <v>1439</v>
      </c>
      <c r="M1239" s="452" t="s">
        <v>1452</v>
      </c>
      <c r="N1239" s="454">
        <v>44496</v>
      </c>
      <c r="O1239" s="452" t="s">
        <v>1534</v>
      </c>
      <c r="P1239" s="454">
        <v>44497</v>
      </c>
    </row>
    <row r="1240" spans="1:16" ht="21" x14ac:dyDescent="0.2">
      <c r="A1240" s="451" t="s">
        <v>2318</v>
      </c>
      <c r="B1240" s="451" t="s">
        <v>1708</v>
      </c>
      <c r="C1240" s="451" t="s">
        <v>1432</v>
      </c>
      <c r="D1240" s="451" t="s">
        <v>1531</v>
      </c>
      <c r="E1240" s="451" t="s">
        <v>1628</v>
      </c>
      <c r="F1240" s="451" t="s">
        <v>1731</v>
      </c>
      <c r="G1240" s="452" t="s">
        <v>1436</v>
      </c>
      <c r="H1240" s="453">
        <v>6674.06</v>
      </c>
      <c r="I1240" s="452" t="s">
        <v>1629</v>
      </c>
      <c r="J1240" s="455"/>
      <c r="K1240" s="452" t="s">
        <v>1533</v>
      </c>
      <c r="L1240" s="452" t="s">
        <v>1439</v>
      </c>
      <c r="M1240" s="452" t="s">
        <v>1452</v>
      </c>
      <c r="N1240" s="454">
        <v>44496</v>
      </c>
      <c r="O1240" s="452" t="s">
        <v>1534</v>
      </c>
      <c r="P1240" s="454">
        <v>44497</v>
      </c>
    </row>
    <row r="1241" spans="1:16" x14ac:dyDescent="0.2">
      <c r="A1241" s="451" t="s">
        <v>2318</v>
      </c>
      <c r="B1241" s="451" t="s">
        <v>1575</v>
      </c>
      <c r="C1241" s="451" t="s">
        <v>1432</v>
      </c>
      <c r="D1241" s="451" t="s">
        <v>1507</v>
      </c>
      <c r="E1241" s="451" t="s">
        <v>1442</v>
      </c>
      <c r="F1241" s="451" t="s">
        <v>1817</v>
      </c>
      <c r="G1241" s="452" t="s">
        <v>1436</v>
      </c>
      <c r="H1241" s="453">
        <v>118514</v>
      </c>
      <c r="I1241" s="452" t="s">
        <v>1712</v>
      </c>
      <c r="J1241" s="452" t="s">
        <v>1438</v>
      </c>
      <c r="K1241" s="452" t="s">
        <v>1438</v>
      </c>
      <c r="L1241" s="452" t="s">
        <v>1439</v>
      </c>
      <c r="M1241" s="452" t="s">
        <v>1440</v>
      </c>
      <c r="N1241" s="454">
        <v>44399</v>
      </c>
      <c r="O1241" s="452" t="s">
        <v>1440</v>
      </c>
      <c r="P1241" s="454">
        <v>44468</v>
      </c>
    </row>
    <row r="1242" spans="1:16" ht="21" x14ac:dyDescent="0.2">
      <c r="A1242" s="451" t="s">
        <v>2318</v>
      </c>
      <c r="B1242" s="451" t="s">
        <v>1575</v>
      </c>
      <c r="C1242" s="451" t="s">
        <v>1432</v>
      </c>
      <c r="D1242" s="451" t="s">
        <v>1448</v>
      </c>
      <c r="E1242" s="451" t="s">
        <v>1460</v>
      </c>
      <c r="F1242" s="451" t="s">
        <v>1731</v>
      </c>
      <c r="G1242" s="452" t="s">
        <v>1436</v>
      </c>
      <c r="H1242" s="453">
        <v>94811</v>
      </c>
      <c r="I1242" s="452" t="s">
        <v>1462</v>
      </c>
      <c r="J1242" s="455"/>
      <c r="K1242" s="452" t="s">
        <v>1533</v>
      </c>
      <c r="L1242" s="452" t="s">
        <v>1439</v>
      </c>
      <c r="M1242" s="452" t="s">
        <v>1452</v>
      </c>
      <c r="N1242" s="454">
        <v>44550</v>
      </c>
      <c r="O1242" s="452" t="s">
        <v>1453</v>
      </c>
      <c r="P1242" s="454">
        <v>44553</v>
      </c>
    </row>
    <row r="1243" spans="1:16" x14ac:dyDescent="0.2">
      <c r="A1243" s="451" t="s">
        <v>2318</v>
      </c>
      <c r="B1243" s="451" t="s">
        <v>1713</v>
      </c>
      <c r="C1243" s="451" t="s">
        <v>1432</v>
      </c>
      <c r="D1243" s="451" t="s">
        <v>1466</v>
      </c>
      <c r="E1243" s="451" t="s">
        <v>1434</v>
      </c>
      <c r="F1243" s="451" t="s">
        <v>1610</v>
      </c>
      <c r="G1243" s="452" t="s">
        <v>1436</v>
      </c>
      <c r="H1243" s="453">
        <v>8571</v>
      </c>
      <c r="I1243" s="452" t="s">
        <v>1676</v>
      </c>
      <c r="J1243" s="452" t="s">
        <v>1438</v>
      </c>
      <c r="K1243" s="452" t="s">
        <v>1438</v>
      </c>
      <c r="L1243" s="452" t="s">
        <v>1439</v>
      </c>
      <c r="M1243" s="452" t="s">
        <v>1440</v>
      </c>
      <c r="N1243" s="454">
        <v>44330</v>
      </c>
      <c r="O1243" s="452" t="s">
        <v>1440</v>
      </c>
      <c r="P1243" s="454">
        <v>44468</v>
      </c>
    </row>
    <row r="1244" spans="1:16" x14ac:dyDescent="0.2">
      <c r="A1244" s="451" t="s">
        <v>2318</v>
      </c>
      <c r="B1244" s="451" t="s">
        <v>1713</v>
      </c>
      <c r="C1244" s="451" t="s">
        <v>1432</v>
      </c>
      <c r="D1244" s="451" t="s">
        <v>1507</v>
      </c>
      <c r="E1244" s="451" t="s">
        <v>1442</v>
      </c>
      <c r="F1244" s="451" t="s">
        <v>2327</v>
      </c>
      <c r="G1244" s="452" t="s">
        <v>1436</v>
      </c>
      <c r="H1244" s="453">
        <v>47832</v>
      </c>
      <c r="I1244" s="452" t="s">
        <v>1640</v>
      </c>
      <c r="J1244" s="452" t="s">
        <v>1438</v>
      </c>
      <c r="K1244" s="452" t="s">
        <v>1438</v>
      </c>
      <c r="L1244" s="452" t="s">
        <v>1439</v>
      </c>
      <c r="M1244" s="452" t="s">
        <v>1440</v>
      </c>
      <c r="N1244" s="454">
        <v>44384</v>
      </c>
      <c r="O1244" s="452" t="s">
        <v>1440</v>
      </c>
      <c r="P1244" s="454">
        <v>44468</v>
      </c>
    </row>
    <row r="1245" spans="1:16" ht="21" x14ac:dyDescent="0.2">
      <c r="A1245" s="451" t="s">
        <v>2318</v>
      </c>
      <c r="B1245" s="451" t="s">
        <v>1713</v>
      </c>
      <c r="C1245" s="451" t="s">
        <v>1432</v>
      </c>
      <c r="D1245" s="451" t="s">
        <v>1540</v>
      </c>
      <c r="E1245" s="451" t="s">
        <v>1677</v>
      </c>
      <c r="F1245" s="451" t="s">
        <v>2077</v>
      </c>
      <c r="G1245" s="452" t="s">
        <v>1436</v>
      </c>
      <c r="H1245" s="453">
        <v>11807</v>
      </c>
      <c r="I1245" s="452" t="s">
        <v>1678</v>
      </c>
      <c r="J1245" s="455"/>
      <c r="K1245" s="452" t="s">
        <v>1533</v>
      </c>
      <c r="L1245" s="452" t="s">
        <v>1439</v>
      </c>
      <c r="M1245" s="452" t="s">
        <v>1452</v>
      </c>
      <c r="N1245" s="454">
        <v>44525</v>
      </c>
      <c r="O1245" s="452" t="s">
        <v>1534</v>
      </c>
      <c r="P1245" s="454">
        <v>44525</v>
      </c>
    </row>
    <row r="1246" spans="1:16" x14ac:dyDescent="0.2">
      <c r="A1246" s="451" t="s">
        <v>2318</v>
      </c>
      <c r="B1246" s="451" t="s">
        <v>1717</v>
      </c>
      <c r="C1246" s="451" t="s">
        <v>1432</v>
      </c>
      <c r="D1246" s="451" t="s">
        <v>1433</v>
      </c>
      <c r="E1246" s="451" t="s">
        <v>1434</v>
      </c>
      <c r="F1246" s="451" t="s">
        <v>1938</v>
      </c>
      <c r="G1246" s="452" t="s">
        <v>1436</v>
      </c>
      <c r="H1246" s="453">
        <v>384015</v>
      </c>
      <c r="I1246" s="452" t="s">
        <v>1654</v>
      </c>
      <c r="J1246" s="452" t="s">
        <v>1438</v>
      </c>
      <c r="K1246" s="452" t="s">
        <v>1438</v>
      </c>
      <c r="L1246" s="452" t="s">
        <v>1439</v>
      </c>
      <c r="M1246" s="452" t="s">
        <v>1440</v>
      </c>
      <c r="N1246" s="454">
        <v>44312</v>
      </c>
      <c r="O1246" s="452" t="s">
        <v>1440</v>
      </c>
      <c r="P1246" s="454">
        <v>44468</v>
      </c>
    </row>
    <row r="1247" spans="1:16" ht="21" x14ac:dyDescent="0.2">
      <c r="A1247" s="451" t="s">
        <v>2328</v>
      </c>
      <c r="B1247" s="451" t="s">
        <v>1463</v>
      </c>
      <c r="C1247" s="451" t="s">
        <v>1432</v>
      </c>
      <c r="D1247" s="451" t="s">
        <v>1433</v>
      </c>
      <c r="E1247" s="451" t="s">
        <v>1434</v>
      </c>
      <c r="F1247" s="451" t="s">
        <v>1813</v>
      </c>
      <c r="G1247" s="452" t="s">
        <v>1436</v>
      </c>
      <c r="H1247" s="453">
        <v>17623.54</v>
      </c>
      <c r="I1247" s="452" t="s">
        <v>1465</v>
      </c>
      <c r="J1247" s="452" t="s">
        <v>1438</v>
      </c>
      <c r="K1247" s="452" t="s">
        <v>1438</v>
      </c>
      <c r="L1247" s="452" t="s">
        <v>1439</v>
      </c>
      <c r="M1247" s="452" t="s">
        <v>1440</v>
      </c>
      <c r="N1247" s="454">
        <v>44302</v>
      </c>
      <c r="O1247" s="452" t="s">
        <v>1440</v>
      </c>
      <c r="P1247" s="454">
        <v>44468</v>
      </c>
    </row>
    <row r="1248" spans="1:16" ht="21" x14ac:dyDescent="0.2">
      <c r="A1248" s="451" t="s">
        <v>2328</v>
      </c>
      <c r="B1248" s="451" t="s">
        <v>1463</v>
      </c>
      <c r="C1248" s="451" t="s">
        <v>1432</v>
      </c>
      <c r="D1248" s="451" t="s">
        <v>1433</v>
      </c>
      <c r="E1248" s="451" t="s">
        <v>1434</v>
      </c>
      <c r="F1248" s="451" t="s">
        <v>2124</v>
      </c>
      <c r="G1248" s="452" t="s">
        <v>1436</v>
      </c>
      <c r="H1248" s="453">
        <v>1199922</v>
      </c>
      <c r="I1248" s="452" t="s">
        <v>1650</v>
      </c>
      <c r="J1248" s="452" t="s">
        <v>1438</v>
      </c>
      <c r="K1248" s="452" t="s">
        <v>1438</v>
      </c>
      <c r="L1248" s="452" t="s">
        <v>1439</v>
      </c>
      <c r="M1248" s="452" t="s">
        <v>1440</v>
      </c>
      <c r="N1248" s="454">
        <v>44309</v>
      </c>
      <c r="O1248" s="452" t="s">
        <v>1440</v>
      </c>
      <c r="P1248" s="454">
        <v>44468</v>
      </c>
    </row>
    <row r="1249" spans="1:16" ht="21" x14ac:dyDescent="0.2">
      <c r="A1249" s="451" t="s">
        <v>2328</v>
      </c>
      <c r="B1249" s="451" t="s">
        <v>1463</v>
      </c>
      <c r="C1249" s="451" t="s">
        <v>1432</v>
      </c>
      <c r="D1249" s="451" t="s">
        <v>1466</v>
      </c>
      <c r="E1249" s="451" t="s">
        <v>1434</v>
      </c>
      <c r="F1249" s="451" t="s">
        <v>1809</v>
      </c>
      <c r="G1249" s="452" t="s">
        <v>1436</v>
      </c>
      <c r="H1249" s="453">
        <v>1661</v>
      </c>
      <c r="I1249" s="452" t="s">
        <v>1591</v>
      </c>
      <c r="J1249" s="452" t="s">
        <v>1438</v>
      </c>
      <c r="K1249" s="452" t="s">
        <v>1438</v>
      </c>
      <c r="L1249" s="452" t="s">
        <v>1439</v>
      </c>
      <c r="M1249" s="452" t="s">
        <v>1440</v>
      </c>
      <c r="N1249" s="454">
        <v>44535</v>
      </c>
      <c r="O1249" s="452" t="s">
        <v>1440</v>
      </c>
      <c r="P1249" s="454">
        <v>44468</v>
      </c>
    </row>
    <row r="1250" spans="1:16" ht="21" x14ac:dyDescent="0.2">
      <c r="A1250" s="451" t="s">
        <v>2328</v>
      </c>
      <c r="B1250" s="451" t="s">
        <v>1463</v>
      </c>
      <c r="C1250" s="451" t="s">
        <v>1432</v>
      </c>
      <c r="D1250" s="451" t="s">
        <v>1466</v>
      </c>
      <c r="E1250" s="451" t="s">
        <v>1434</v>
      </c>
      <c r="F1250" s="451" t="s">
        <v>2141</v>
      </c>
      <c r="G1250" s="452" t="s">
        <v>1436</v>
      </c>
      <c r="H1250" s="453">
        <v>588</v>
      </c>
      <c r="I1250" s="452" t="s">
        <v>1643</v>
      </c>
      <c r="J1250" s="452" t="s">
        <v>1438</v>
      </c>
      <c r="K1250" s="452" t="s">
        <v>1438</v>
      </c>
      <c r="L1250" s="452" t="s">
        <v>1439</v>
      </c>
      <c r="M1250" s="452" t="s">
        <v>1440</v>
      </c>
      <c r="N1250" s="454">
        <v>44535</v>
      </c>
      <c r="O1250" s="452" t="s">
        <v>1440</v>
      </c>
      <c r="P1250" s="454">
        <v>44468</v>
      </c>
    </row>
    <row r="1251" spans="1:16" ht="21" x14ac:dyDescent="0.2">
      <c r="A1251" s="451" t="s">
        <v>2328</v>
      </c>
      <c r="B1251" s="451" t="s">
        <v>1463</v>
      </c>
      <c r="C1251" s="451" t="s">
        <v>1432</v>
      </c>
      <c r="D1251" s="451" t="s">
        <v>1491</v>
      </c>
      <c r="E1251" s="451" t="s">
        <v>1442</v>
      </c>
      <c r="F1251" s="451" t="s">
        <v>2132</v>
      </c>
      <c r="G1251" s="452" t="s">
        <v>1436</v>
      </c>
      <c r="H1251" s="453">
        <v>19246.93</v>
      </c>
      <c r="I1251" s="452" t="s">
        <v>1492</v>
      </c>
      <c r="J1251" s="452" t="s">
        <v>1438</v>
      </c>
      <c r="K1251" s="452" t="s">
        <v>1438</v>
      </c>
      <c r="L1251" s="452" t="s">
        <v>1439</v>
      </c>
      <c r="M1251" s="452" t="s">
        <v>1440</v>
      </c>
      <c r="N1251" s="454">
        <v>44292</v>
      </c>
      <c r="O1251" s="452" t="s">
        <v>1440</v>
      </c>
      <c r="P1251" s="454">
        <v>44468</v>
      </c>
    </row>
    <row r="1252" spans="1:16" ht="21" x14ac:dyDescent="0.2">
      <c r="A1252" s="451" t="s">
        <v>2328</v>
      </c>
      <c r="B1252" s="451" t="s">
        <v>1463</v>
      </c>
      <c r="C1252" s="451" t="s">
        <v>1432</v>
      </c>
      <c r="D1252" s="451" t="s">
        <v>1507</v>
      </c>
      <c r="E1252" s="451" t="s">
        <v>1442</v>
      </c>
      <c r="F1252" s="451" t="s">
        <v>1903</v>
      </c>
      <c r="G1252" s="452" t="s">
        <v>1436</v>
      </c>
      <c r="H1252" s="453">
        <v>88.38</v>
      </c>
      <c r="I1252" s="452" t="s">
        <v>1509</v>
      </c>
      <c r="J1252" s="452" t="s">
        <v>1438</v>
      </c>
      <c r="K1252" s="452" t="s">
        <v>1438</v>
      </c>
      <c r="L1252" s="452" t="s">
        <v>1439</v>
      </c>
      <c r="M1252" s="452" t="s">
        <v>1440</v>
      </c>
      <c r="N1252" s="454">
        <v>44537</v>
      </c>
      <c r="O1252" s="452" t="s">
        <v>1440</v>
      </c>
      <c r="P1252" s="454">
        <v>44468</v>
      </c>
    </row>
    <row r="1253" spans="1:16" ht="21" x14ac:dyDescent="0.2">
      <c r="A1253" s="451" t="s">
        <v>2328</v>
      </c>
      <c r="B1253" s="451" t="s">
        <v>1463</v>
      </c>
      <c r="C1253" s="451" t="s">
        <v>1432</v>
      </c>
      <c r="D1253" s="451" t="s">
        <v>1515</v>
      </c>
      <c r="E1253" s="451" t="s">
        <v>1442</v>
      </c>
      <c r="F1253" s="451" t="s">
        <v>2311</v>
      </c>
      <c r="G1253" s="452" t="s">
        <v>1436</v>
      </c>
      <c r="H1253" s="453">
        <v>16725.87</v>
      </c>
      <c r="I1253" s="452" t="s">
        <v>1524</v>
      </c>
      <c r="J1253" s="452" t="s">
        <v>1438</v>
      </c>
      <c r="K1253" s="452" t="s">
        <v>1438</v>
      </c>
      <c r="L1253" s="452" t="s">
        <v>1439</v>
      </c>
      <c r="M1253" s="452" t="s">
        <v>1440</v>
      </c>
      <c r="N1253" s="454">
        <v>44294</v>
      </c>
      <c r="O1253" s="452" t="s">
        <v>1440</v>
      </c>
      <c r="P1253" s="454">
        <v>44468</v>
      </c>
    </row>
    <row r="1254" spans="1:16" ht="21" x14ac:dyDescent="0.2">
      <c r="A1254" s="451" t="s">
        <v>2328</v>
      </c>
      <c r="B1254" s="451" t="s">
        <v>1463</v>
      </c>
      <c r="C1254" s="451" t="s">
        <v>1432</v>
      </c>
      <c r="D1254" s="451" t="s">
        <v>1540</v>
      </c>
      <c r="E1254" s="451" t="s">
        <v>1442</v>
      </c>
      <c r="F1254" s="451" t="s">
        <v>2182</v>
      </c>
      <c r="G1254" s="452" t="s">
        <v>1436</v>
      </c>
      <c r="H1254" s="453">
        <v>19524.39</v>
      </c>
      <c r="I1254" s="452" t="s">
        <v>1542</v>
      </c>
      <c r="J1254" s="455"/>
      <c r="K1254" s="452" t="s">
        <v>1533</v>
      </c>
      <c r="L1254" s="452" t="s">
        <v>1439</v>
      </c>
      <c r="M1254" s="452" t="s">
        <v>1452</v>
      </c>
      <c r="N1254" s="454">
        <v>44501</v>
      </c>
      <c r="O1254" s="452" t="s">
        <v>1453</v>
      </c>
      <c r="P1254" s="454">
        <v>44502</v>
      </c>
    </row>
    <row r="1255" spans="1:16" ht="21" x14ac:dyDescent="0.2">
      <c r="A1255" s="451" t="s">
        <v>2328</v>
      </c>
      <c r="B1255" s="451" t="s">
        <v>1463</v>
      </c>
      <c r="C1255" s="451" t="s">
        <v>1432</v>
      </c>
      <c r="D1255" s="451" t="s">
        <v>1540</v>
      </c>
      <c r="E1255" s="451" t="s">
        <v>1592</v>
      </c>
      <c r="F1255" s="451" t="s">
        <v>1831</v>
      </c>
      <c r="G1255" s="452" t="s">
        <v>1436</v>
      </c>
      <c r="H1255" s="453">
        <v>2325</v>
      </c>
      <c r="I1255" s="452" t="s">
        <v>1594</v>
      </c>
      <c r="J1255" s="455"/>
      <c r="K1255" s="452" t="s">
        <v>1533</v>
      </c>
      <c r="L1255" s="452" t="s">
        <v>1439</v>
      </c>
      <c r="M1255" s="452" t="s">
        <v>1452</v>
      </c>
      <c r="N1255" s="454">
        <v>44525</v>
      </c>
      <c r="O1255" s="452" t="s">
        <v>1534</v>
      </c>
      <c r="P1255" s="454">
        <v>44525</v>
      </c>
    </row>
    <row r="1256" spans="1:16" ht="21" x14ac:dyDescent="0.2">
      <c r="A1256" s="451" t="s">
        <v>2328</v>
      </c>
      <c r="B1256" s="451" t="s">
        <v>1463</v>
      </c>
      <c r="C1256" s="451" t="s">
        <v>1432</v>
      </c>
      <c r="D1256" s="451" t="s">
        <v>1540</v>
      </c>
      <c r="E1256" s="451" t="s">
        <v>1644</v>
      </c>
      <c r="F1256" s="451" t="s">
        <v>1831</v>
      </c>
      <c r="G1256" s="452" t="s">
        <v>1436</v>
      </c>
      <c r="H1256" s="453">
        <v>823</v>
      </c>
      <c r="I1256" s="452" t="s">
        <v>1645</v>
      </c>
      <c r="J1256" s="455"/>
      <c r="K1256" s="452" t="s">
        <v>1533</v>
      </c>
      <c r="L1256" s="452" t="s">
        <v>1439</v>
      </c>
      <c r="M1256" s="452" t="s">
        <v>1452</v>
      </c>
      <c r="N1256" s="454">
        <v>44525</v>
      </c>
      <c r="O1256" s="452" t="s">
        <v>1534</v>
      </c>
      <c r="P1256" s="454">
        <v>44525</v>
      </c>
    </row>
    <row r="1257" spans="1:16" ht="21" x14ac:dyDescent="0.2">
      <c r="A1257" s="451" t="s">
        <v>2328</v>
      </c>
      <c r="B1257" s="451" t="s">
        <v>1463</v>
      </c>
      <c r="C1257" s="451" t="s">
        <v>1432</v>
      </c>
      <c r="D1257" s="451" t="s">
        <v>1448</v>
      </c>
      <c r="E1257" s="451" t="s">
        <v>1434</v>
      </c>
      <c r="F1257" s="451" t="s">
        <v>1636</v>
      </c>
      <c r="G1257" s="452" t="s">
        <v>1436</v>
      </c>
      <c r="H1257" s="453">
        <v>1703.82</v>
      </c>
      <c r="I1257" s="452" t="s">
        <v>1562</v>
      </c>
      <c r="J1257" s="455"/>
      <c r="K1257" s="452" t="s">
        <v>1533</v>
      </c>
      <c r="L1257" s="452" t="s">
        <v>1439</v>
      </c>
      <c r="M1257" s="452" t="s">
        <v>1452</v>
      </c>
      <c r="N1257" s="454">
        <v>44536</v>
      </c>
      <c r="O1257" s="452" t="s">
        <v>1453</v>
      </c>
      <c r="P1257" s="454">
        <v>44544</v>
      </c>
    </row>
    <row r="1258" spans="1:16" ht="21" x14ac:dyDescent="0.2">
      <c r="A1258" s="451" t="s">
        <v>2328</v>
      </c>
      <c r="B1258" s="451" t="s">
        <v>1463</v>
      </c>
      <c r="C1258" s="451" t="s">
        <v>1432</v>
      </c>
      <c r="D1258" s="451" t="s">
        <v>1448</v>
      </c>
      <c r="E1258" s="451" t="s">
        <v>1553</v>
      </c>
      <c r="F1258" s="451" t="s">
        <v>2182</v>
      </c>
      <c r="G1258" s="452" t="s">
        <v>1436</v>
      </c>
      <c r="H1258" s="453">
        <v>16404.12</v>
      </c>
      <c r="I1258" s="452" t="s">
        <v>1574</v>
      </c>
      <c r="J1258" s="455"/>
      <c r="K1258" s="452" t="s">
        <v>1533</v>
      </c>
      <c r="L1258" s="452" t="s">
        <v>1439</v>
      </c>
      <c r="M1258" s="452" t="s">
        <v>1452</v>
      </c>
      <c r="N1258" s="454">
        <v>44560</v>
      </c>
      <c r="O1258" s="452" t="s">
        <v>1534</v>
      </c>
      <c r="P1258" s="454">
        <v>44560</v>
      </c>
    </row>
    <row r="1259" spans="1:16" x14ac:dyDescent="0.2">
      <c r="A1259" s="451" t="s">
        <v>2328</v>
      </c>
      <c r="B1259" s="451" t="s">
        <v>1693</v>
      </c>
      <c r="C1259" s="451" t="s">
        <v>1432</v>
      </c>
      <c r="D1259" s="451" t="s">
        <v>1433</v>
      </c>
      <c r="E1259" s="451" t="s">
        <v>1442</v>
      </c>
      <c r="F1259" s="451" t="s">
        <v>1895</v>
      </c>
      <c r="G1259" s="452" t="s">
        <v>1436</v>
      </c>
      <c r="H1259" s="453">
        <v>51480</v>
      </c>
      <c r="I1259" s="452" t="s">
        <v>1648</v>
      </c>
      <c r="J1259" s="452" t="s">
        <v>1438</v>
      </c>
      <c r="K1259" s="452" t="s">
        <v>1438</v>
      </c>
      <c r="L1259" s="452" t="s">
        <v>1439</v>
      </c>
      <c r="M1259" s="452" t="s">
        <v>1440</v>
      </c>
      <c r="N1259" s="454">
        <v>44309</v>
      </c>
      <c r="O1259" s="452" t="s">
        <v>1440</v>
      </c>
      <c r="P1259" s="454">
        <v>44468</v>
      </c>
    </row>
    <row r="1260" spans="1:16" x14ac:dyDescent="0.2">
      <c r="A1260" s="451" t="s">
        <v>2328</v>
      </c>
      <c r="B1260" s="451" t="s">
        <v>1695</v>
      </c>
      <c r="C1260" s="451" t="s">
        <v>1432</v>
      </c>
      <c r="D1260" s="451" t="s">
        <v>1466</v>
      </c>
      <c r="E1260" s="451" t="s">
        <v>1434</v>
      </c>
      <c r="F1260" s="451" t="s">
        <v>1978</v>
      </c>
      <c r="G1260" s="452" t="s">
        <v>1436</v>
      </c>
      <c r="H1260" s="453">
        <v>98887.6</v>
      </c>
      <c r="I1260" s="452" t="s">
        <v>1655</v>
      </c>
      <c r="J1260" s="452" t="s">
        <v>1438</v>
      </c>
      <c r="K1260" s="452" t="s">
        <v>1438</v>
      </c>
      <c r="L1260" s="452" t="s">
        <v>1439</v>
      </c>
      <c r="M1260" s="452" t="s">
        <v>1440</v>
      </c>
      <c r="N1260" s="454">
        <v>44341</v>
      </c>
      <c r="O1260" s="452" t="s">
        <v>1440</v>
      </c>
      <c r="P1260" s="454">
        <v>44468</v>
      </c>
    </row>
    <row r="1261" spans="1:16" x14ac:dyDescent="0.2">
      <c r="A1261" s="451" t="s">
        <v>2328</v>
      </c>
      <c r="B1261" s="451" t="s">
        <v>1697</v>
      </c>
      <c r="C1261" s="451" t="s">
        <v>1432</v>
      </c>
      <c r="D1261" s="451" t="s">
        <v>1433</v>
      </c>
      <c r="E1261" s="451" t="s">
        <v>1434</v>
      </c>
      <c r="F1261" s="451" t="s">
        <v>2329</v>
      </c>
      <c r="G1261" s="452" t="s">
        <v>1436</v>
      </c>
      <c r="H1261" s="453">
        <v>37500</v>
      </c>
      <c r="I1261" s="452" t="s">
        <v>1670</v>
      </c>
      <c r="J1261" s="452" t="s">
        <v>1438</v>
      </c>
      <c r="K1261" s="452" t="s">
        <v>1438</v>
      </c>
      <c r="L1261" s="452" t="s">
        <v>1439</v>
      </c>
      <c r="M1261" s="452" t="s">
        <v>1440</v>
      </c>
      <c r="N1261" s="454">
        <v>44309</v>
      </c>
      <c r="O1261" s="452" t="s">
        <v>1440</v>
      </c>
      <c r="P1261" s="454">
        <v>44468</v>
      </c>
    </row>
    <row r="1262" spans="1:16" x14ac:dyDescent="0.2">
      <c r="A1262" s="451" t="s">
        <v>2328</v>
      </c>
      <c r="B1262" s="451" t="s">
        <v>1697</v>
      </c>
      <c r="C1262" s="451" t="s">
        <v>1432</v>
      </c>
      <c r="D1262" s="451" t="s">
        <v>1466</v>
      </c>
      <c r="E1262" s="451" t="s">
        <v>1442</v>
      </c>
      <c r="F1262" s="451" t="s">
        <v>2246</v>
      </c>
      <c r="G1262" s="452" t="s">
        <v>1436</v>
      </c>
      <c r="H1262" s="453">
        <v>8638</v>
      </c>
      <c r="I1262" s="452" t="s">
        <v>1488</v>
      </c>
      <c r="J1262" s="452" t="s">
        <v>1438</v>
      </c>
      <c r="K1262" s="452" t="s">
        <v>1438</v>
      </c>
      <c r="L1262" s="452" t="s">
        <v>1439</v>
      </c>
      <c r="M1262" s="452" t="s">
        <v>1440</v>
      </c>
      <c r="N1262" s="454">
        <v>44342</v>
      </c>
      <c r="O1262" s="452" t="s">
        <v>1440</v>
      </c>
      <c r="P1262" s="454">
        <v>44468</v>
      </c>
    </row>
    <row r="1263" spans="1:16" x14ac:dyDescent="0.2">
      <c r="A1263" s="451" t="s">
        <v>2328</v>
      </c>
      <c r="B1263" s="451" t="s">
        <v>1697</v>
      </c>
      <c r="C1263" s="451" t="s">
        <v>1432</v>
      </c>
      <c r="D1263" s="451" t="s">
        <v>1515</v>
      </c>
      <c r="E1263" s="451" t="s">
        <v>1442</v>
      </c>
      <c r="F1263" s="451" t="s">
        <v>2330</v>
      </c>
      <c r="G1263" s="452" t="s">
        <v>1436</v>
      </c>
      <c r="H1263" s="453">
        <v>872</v>
      </c>
      <c r="I1263" s="452" t="s">
        <v>1522</v>
      </c>
      <c r="J1263" s="452" t="s">
        <v>1438</v>
      </c>
      <c r="K1263" s="452" t="s">
        <v>1438</v>
      </c>
      <c r="L1263" s="452" t="s">
        <v>1439</v>
      </c>
      <c r="M1263" s="452" t="s">
        <v>1440</v>
      </c>
      <c r="N1263" s="454">
        <v>44294</v>
      </c>
      <c r="O1263" s="452" t="s">
        <v>1440</v>
      </c>
      <c r="P1263" s="454">
        <v>44468</v>
      </c>
    </row>
    <row r="1264" spans="1:16" x14ac:dyDescent="0.2">
      <c r="A1264" s="451" t="s">
        <v>2328</v>
      </c>
      <c r="B1264" s="451" t="s">
        <v>1697</v>
      </c>
      <c r="C1264" s="451" t="s">
        <v>1432</v>
      </c>
      <c r="D1264" s="451" t="s">
        <v>1448</v>
      </c>
      <c r="E1264" s="451" t="s">
        <v>1544</v>
      </c>
      <c r="F1264" s="451" t="s">
        <v>1792</v>
      </c>
      <c r="G1264" s="452" t="s">
        <v>1436</v>
      </c>
      <c r="H1264" s="453">
        <v>19112</v>
      </c>
      <c r="I1264" s="452" t="s">
        <v>1564</v>
      </c>
      <c r="J1264" s="455"/>
      <c r="K1264" s="452" t="s">
        <v>1533</v>
      </c>
      <c r="L1264" s="452" t="s">
        <v>1439</v>
      </c>
      <c r="M1264" s="452" t="s">
        <v>1452</v>
      </c>
      <c r="N1264" s="454">
        <v>44539</v>
      </c>
      <c r="O1264" s="452" t="s">
        <v>1453</v>
      </c>
      <c r="P1264" s="454">
        <v>44544</v>
      </c>
    </row>
    <row r="1265" spans="1:16" ht="21" x14ac:dyDescent="0.2">
      <c r="A1265" s="451" t="s">
        <v>2328</v>
      </c>
      <c r="B1265" s="451" t="s">
        <v>1703</v>
      </c>
      <c r="C1265" s="451" t="s">
        <v>1432</v>
      </c>
      <c r="D1265" s="451" t="s">
        <v>1491</v>
      </c>
      <c r="E1265" s="451" t="s">
        <v>1442</v>
      </c>
      <c r="F1265" s="451" t="s">
        <v>2322</v>
      </c>
      <c r="G1265" s="452" t="s">
        <v>1436</v>
      </c>
      <c r="H1265" s="453">
        <v>10830</v>
      </c>
      <c r="I1265" s="452" t="s">
        <v>1613</v>
      </c>
      <c r="J1265" s="452" t="s">
        <v>1438</v>
      </c>
      <c r="K1265" s="452" t="s">
        <v>1438</v>
      </c>
      <c r="L1265" s="452" t="s">
        <v>1439</v>
      </c>
      <c r="M1265" s="452" t="s">
        <v>1440</v>
      </c>
      <c r="N1265" s="454">
        <v>44370</v>
      </c>
      <c r="O1265" s="452" t="s">
        <v>1440</v>
      </c>
      <c r="P1265" s="454">
        <v>44468</v>
      </c>
    </row>
    <row r="1266" spans="1:16" ht="21" x14ac:dyDescent="0.2">
      <c r="A1266" s="451" t="s">
        <v>2328</v>
      </c>
      <c r="B1266" s="451" t="s">
        <v>1703</v>
      </c>
      <c r="C1266" s="451" t="s">
        <v>1432</v>
      </c>
      <c r="D1266" s="451" t="s">
        <v>1507</v>
      </c>
      <c r="E1266" s="451" t="s">
        <v>1442</v>
      </c>
      <c r="F1266" s="451" t="s">
        <v>1732</v>
      </c>
      <c r="G1266" s="452" t="s">
        <v>1436</v>
      </c>
      <c r="H1266" s="453">
        <v>-10830</v>
      </c>
      <c r="I1266" s="452" t="s">
        <v>1707</v>
      </c>
      <c r="J1266" s="452" t="s">
        <v>1438</v>
      </c>
      <c r="K1266" s="452" t="s">
        <v>1438</v>
      </c>
      <c r="L1266" s="452" t="s">
        <v>1439</v>
      </c>
      <c r="M1266" s="452" t="s">
        <v>1440</v>
      </c>
      <c r="N1266" s="454">
        <v>44384</v>
      </c>
      <c r="O1266" s="452" t="s">
        <v>1440</v>
      </c>
      <c r="P1266" s="454">
        <v>44468</v>
      </c>
    </row>
    <row r="1267" spans="1:16" x14ac:dyDescent="0.2">
      <c r="A1267" s="451" t="s">
        <v>2328</v>
      </c>
      <c r="B1267" s="451" t="s">
        <v>1708</v>
      </c>
      <c r="C1267" s="451" t="s">
        <v>1432</v>
      </c>
      <c r="D1267" s="451" t="s">
        <v>1507</v>
      </c>
      <c r="E1267" s="451" t="s">
        <v>1442</v>
      </c>
      <c r="F1267" s="451" t="s">
        <v>2331</v>
      </c>
      <c r="G1267" s="452" t="s">
        <v>1436</v>
      </c>
      <c r="H1267" s="453">
        <v>10830</v>
      </c>
      <c r="I1267" s="452" t="s">
        <v>1707</v>
      </c>
      <c r="J1267" s="452" t="s">
        <v>1438</v>
      </c>
      <c r="K1267" s="452" t="s">
        <v>1438</v>
      </c>
      <c r="L1267" s="452" t="s">
        <v>1439</v>
      </c>
      <c r="M1267" s="452" t="s">
        <v>1440</v>
      </c>
      <c r="N1267" s="454">
        <v>44384</v>
      </c>
      <c r="O1267" s="452" t="s">
        <v>1440</v>
      </c>
      <c r="P1267" s="454">
        <v>44468</v>
      </c>
    </row>
    <row r="1268" spans="1:16" ht="21" x14ac:dyDescent="0.2">
      <c r="A1268" s="451" t="s">
        <v>2328</v>
      </c>
      <c r="B1268" s="451" t="s">
        <v>1708</v>
      </c>
      <c r="C1268" s="451" t="s">
        <v>1432</v>
      </c>
      <c r="D1268" s="451" t="s">
        <v>1531</v>
      </c>
      <c r="E1268" s="451" t="s">
        <v>1568</v>
      </c>
      <c r="F1268" s="451" t="s">
        <v>1832</v>
      </c>
      <c r="G1268" s="452" t="s">
        <v>1436</v>
      </c>
      <c r="H1268" s="453">
        <v>2283.75</v>
      </c>
      <c r="I1268" s="452" t="s">
        <v>1627</v>
      </c>
      <c r="J1268" s="455"/>
      <c r="K1268" s="452" t="s">
        <v>1533</v>
      </c>
      <c r="L1268" s="452" t="s">
        <v>1439</v>
      </c>
      <c r="M1268" s="452" t="s">
        <v>1452</v>
      </c>
      <c r="N1268" s="454">
        <v>44496</v>
      </c>
      <c r="O1268" s="452" t="s">
        <v>1534</v>
      </c>
      <c r="P1268" s="454">
        <v>44497</v>
      </c>
    </row>
    <row r="1269" spans="1:16" ht="21" x14ac:dyDescent="0.2">
      <c r="A1269" s="451" t="s">
        <v>2328</v>
      </c>
      <c r="B1269" s="451" t="s">
        <v>1708</v>
      </c>
      <c r="C1269" s="451" t="s">
        <v>1432</v>
      </c>
      <c r="D1269" s="451" t="s">
        <v>1531</v>
      </c>
      <c r="E1269" s="451" t="s">
        <v>1628</v>
      </c>
      <c r="F1269" s="451" t="s">
        <v>1832</v>
      </c>
      <c r="G1269" s="452" t="s">
        <v>1436</v>
      </c>
      <c r="H1269" s="453">
        <v>1240.31</v>
      </c>
      <c r="I1269" s="452" t="s">
        <v>1629</v>
      </c>
      <c r="J1269" s="455"/>
      <c r="K1269" s="452" t="s">
        <v>1533</v>
      </c>
      <c r="L1269" s="452" t="s">
        <v>1439</v>
      </c>
      <c r="M1269" s="452" t="s">
        <v>1452</v>
      </c>
      <c r="N1269" s="454">
        <v>44496</v>
      </c>
      <c r="O1269" s="452" t="s">
        <v>1534</v>
      </c>
      <c r="P1269" s="454">
        <v>44497</v>
      </c>
    </row>
    <row r="1270" spans="1:16" x14ac:dyDescent="0.2">
      <c r="A1270" s="451" t="s">
        <v>2328</v>
      </c>
      <c r="B1270" s="451" t="s">
        <v>1575</v>
      </c>
      <c r="C1270" s="451" t="s">
        <v>1432</v>
      </c>
      <c r="D1270" s="451" t="s">
        <v>1507</v>
      </c>
      <c r="E1270" s="451" t="s">
        <v>1442</v>
      </c>
      <c r="F1270" s="451" t="s">
        <v>2332</v>
      </c>
      <c r="G1270" s="452" t="s">
        <v>1436</v>
      </c>
      <c r="H1270" s="453">
        <v>35435</v>
      </c>
      <c r="I1270" s="452" t="s">
        <v>1712</v>
      </c>
      <c r="J1270" s="452" t="s">
        <v>1438</v>
      </c>
      <c r="K1270" s="452" t="s">
        <v>1438</v>
      </c>
      <c r="L1270" s="452" t="s">
        <v>1439</v>
      </c>
      <c r="M1270" s="452" t="s">
        <v>1440</v>
      </c>
      <c r="N1270" s="454">
        <v>44399</v>
      </c>
      <c r="O1270" s="452" t="s">
        <v>1440</v>
      </c>
      <c r="P1270" s="454">
        <v>44468</v>
      </c>
    </row>
    <row r="1271" spans="1:16" x14ac:dyDescent="0.2">
      <c r="A1271" s="451" t="s">
        <v>2328</v>
      </c>
      <c r="B1271" s="451" t="s">
        <v>1575</v>
      </c>
      <c r="C1271" s="451" t="s">
        <v>1432</v>
      </c>
      <c r="D1271" s="451" t="s">
        <v>1507</v>
      </c>
      <c r="E1271" s="451" t="s">
        <v>1442</v>
      </c>
      <c r="F1271" s="451" t="s">
        <v>2333</v>
      </c>
      <c r="G1271" s="452" t="s">
        <v>1436</v>
      </c>
      <c r="H1271" s="453">
        <v>648</v>
      </c>
      <c r="I1271" s="452" t="s">
        <v>1581</v>
      </c>
      <c r="J1271" s="452" t="s">
        <v>1438</v>
      </c>
      <c r="K1271" s="452" t="s">
        <v>1438</v>
      </c>
      <c r="L1271" s="452" t="s">
        <v>1439</v>
      </c>
      <c r="M1271" s="452" t="s">
        <v>1440</v>
      </c>
      <c r="N1271" s="454">
        <v>44390</v>
      </c>
      <c r="O1271" s="452" t="s">
        <v>1440</v>
      </c>
      <c r="P1271" s="454">
        <v>44468</v>
      </c>
    </row>
    <row r="1272" spans="1:16" ht="21" x14ac:dyDescent="0.2">
      <c r="A1272" s="451" t="s">
        <v>2328</v>
      </c>
      <c r="B1272" s="451" t="s">
        <v>1575</v>
      </c>
      <c r="C1272" s="451" t="s">
        <v>1432</v>
      </c>
      <c r="D1272" s="451" t="s">
        <v>1448</v>
      </c>
      <c r="E1272" s="451" t="s">
        <v>1460</v>
      </c>
      <c r="F1272" s="451" t="s">
        <v>1832</v>
      </c>
      <c r="G1272" s="452" t="s">
        <v>1436</v>
      </c>
      <c r="H1272" s="453">
        <v>28348</v>
      </c>
      <c r="I1272" s="452" t="s">
        <v>1462</v>
      </c>
      <c r="J1272" s="455"/>
      <c r="K1272" s="452" t="s">
        <v>1533</v>
      </c>
      <c r="L1272" s="452" t="s">
        <v>1439</v>
      </c>
      <c r="M1272" s="452" t="s">
        <v>1452</v>
      </c>
      <c r="N1272" s="454">
        <v>44550</v>
      </c>
      <c r="O1272" s="452" t="s">
        <v>1453</v>
      </c>
      <c r="P1272" s="454">
        <v>44553</v>
      </c>
    </row>
    <row r="1273" spans="1:16" ht="21" x14ac:dyDescent="0.2">
      <c r="A1273" s="451" t="s">
        <v>2328</v>
      </c>
      <c r="B1273" s="451" t="s">
        <v>1575</v>
      </c>
      <c r="C1273" s="451" t="s">
        <v>1432</v>
      </c>
      <c r="D1273" s="451" t="s">
        <v>1448</v>
      </c>
      <c r="E1273" s="451" t="s">
        <v>1677</v>
      </c>
      <c r="F1273" s="451" t="s">
        <v>1636</v>
      </c>
      <c r="G1273" s="452" t="s">
        <v>1436</v>
      </c>
      <c r="H1273" s="453">
        <v>1700</v>
      </c>
      <c r="I1273" s="452" t="s">
        <v>2008</v>
      </c>
      <c r="J1273" s="455"/>
      <c r="K1273" s="452" t="s">
        <v>1533</v>
      </c>
      <c r="L1273" s="452" t="s">
        <v>1439</v>
      </c>
      <c r="M1273" s="452" t="s">
        <v>1452</v>
      </c>
      <c r="N1273" s="454">
        <v>44560</v>
      </c>
      <c r="O1273" s="452" t="s">
        <v>1534</v>
      </c>
      <c r="P1273" s="454">
        <v>44560</v>
      </c>
    </row>
    <row r="1274" spans="1:16" x14ac:dyDescent="0.2">
      <c r="A1274" s="451" t="s">
        <v>2328</v>
      </c>
      <c r="B1274" s="451" t="s">
        <v>1713</v>
      </c>
      <c r="C1274" s="451" t="s">
        <v>1432</v>
      </c>
      <c r="D1274" s="451" t="s">
        <v>1466</v>
      </c>
      <c r="E1274" s="451" t="s">
        <v>1434</v>
      </c>
      <c r="F1274" s="451" t="s">
        <v>1702</v>
      </c>
      <c r="G1274" s="452" t="s">
        <v>1436</v>
      </c>
      <c r="H1274" s="453">
        <v>7533</v>
      </c>
      <c r="I1274" s="452" t="s">
        <v>1676</v>
      </c>
      <c r="J1274" s="452" t="s">
        <v>1438</v>
      </c>
      <c r="K1274" s="452" t="s">
        <v>1438</v>
      </c>
      <c r="L1274" s="452" t="s">
        <v>1439</v>
      </c>
      <c r="M1274" s="452" t="s">
        <v>1440</v>
      </c>
      <c r="N1274" s="454">
        <v>44330</v>
      </c>
      <c r="O1274" s="452" t="s">
        <v>1440</v>
      </c>
      <c r="P1274" s="454">
        <v>44468</v>
      </c>
    </row>
    <row r="1275" spans="1:16" x14ac:dyDescent="0.2">
      <c r="A1275" s="451" t="s">
        <v>2328</v>
      </c>
      <c r="B1275" s="451" t="s">
        <v>1713</v>
      </c>
      <c r="C1275" s="451" t="s">
        <v>1432</v>
      </c>
      <c r="D1275" s="451" t="s">
        <v>1507</v>
      </c>
      <c r="E1275" s="451" t="s">
        <v>1434</v>
      </c>
      <c r="F1275" s="451" t="s">
        <v>1935</v>
      </c>
      <c r="G1275" s="452" t="s">
        <v>1436</v>
      </c>
      <c r="H1275" s="453">
        <v>94699</v>
      </c>
      <c r="I1275" s="452" t="s">
        <v>1640</v>
      </c>
      <c r="J1275" s="452" t="s">
        <v>1438</v>
      </c>
      <c r="K1275" s="452" t="s">
        <v>1438</v>
      </c>
      <c r="L1275" s="452" t="s">
        <v>1439</v>
      </c>
      <c r="M1275" s="452" t="s">
        <v>1440</v>
      </c>
      <c r="N1275" s="454">
        <v>44384</v>
      </c>
      <c r="O1275" s="452" t="s">
        <v>1440</v>
      </c>
      <c r="P1275" s="454">
        <v>44468</v>
      </c>
    </row>
    <row r="1276" spans="1:16" ht="21" x14ac:dyDescent="0.2">
      <c r="A1276" s="451" t="s">
        <v>2328</v>
      </c>
      <c r="B1276" s="451" t="s">
        <v>1713</v>
      </c>
      <c r="C1276" s="451" t="s">
        <v>1432</v>
      </c>
      <c r="D1276" s="451" t="s">
        <v>1540</v>
      </c>
      <c r="E1276" s="451" t="s">
        <v>1677</v>
      </c>
      <c r="F1276" s="451" t="s">
        <v>1862</v>
      </c>
      <c r="G1276" s="452" t="s">
        <v>1436</v>
      </c>
      <c r="H1276" s="453">
        <v>10558</v>
      </c>
      <c r="I1276" s="452" t="s">
        <v>1678</v>
      </c>
      <c r="J1276" s="455"/>
      <c r="K1276" s="452" t="s">
        <v>1533</v>
      </c>
      <c r="L1276" s="452" t="s">
        <v>1439</v>
      </c>
      <c r="M1276" s="452" t="s">
        <v>1452</v>
      </c>
      <c r="N1276" s="454">
        <v>44525</v>
      </c>
      <c r="O1276" s="452" t="s">
        <v>1534</v>
      </c>
      <c r="P1276" s="454">
        <v>44525</v>
      </c>
    </row>
    <row r="1277" spans="1:16" x14ac:dyDescent="0.2">
      <c r="A1277" s="451" t="s">
        <v>2328</v>
      </c>
      <c r="B1277" s="451" t="s">
        <v>1717</v>
      </c>
      <c r="C1277" s="451" t="s">
        <v>1432</v>
      </c>
      <c r="D1277" s="451" t="s">
        <v>1433</v>
      </c>
      <c r="E1277" s="451" t="s">
        <v>1442</v>
      </c>
      <c r="F1277" s="451" t="s">
        <v>2126</v>
      </c>
      <c r="G1277" s="452" t="s">
        <v>1436</v>
      </c>
      <c r="H1277" s="453">
        <v>145903</v>
      </c>
      <c r="I1277" s="452" t="s">
        <v>1654</v>
      </c>
      <c r="J1277" s="452" t="s">
        <v>1438</v>
      </c>
      <c r="K1277" s="452" t="s">
        <v>1438</v>
      </c>
      <c r="L1277" s="452" t="s">
        <v>1439</v>
      </c>
      <c r="M1277" s="452" t="s">
        <v>1440</v>
      </c>
      <c r="N1277" s="454">
        <v>44312</v>
      </c>
      <c r="O1277" s="452" t="s">
        <v>1440</v>
      </c>
      <c r="P1277" s="454">
        <v>44468</v>
      </c>
    </row>
    <row r="1278" spans="1:16" ht="21" x14ac:dyDescent="0.2">
      <c r="A1278" s="451" t="s">
        <v>2334</v>
      </c>
      <c r="B1278" s="451" t="s">
        <v>1463</v>
      </c>
      <c r="C1278" s="451" t="s">
        <v>1432</v>
      </c>
      <c r="D1278" s="451" t="s">
        <v>1433</v>
      </c>
      <c r="E1278" s="451" t="s">
        <v>1434</v>
      </c>
      <c r="F1278" s="451" t="s">
        <v>2125</v>
      </c>
      <c r="G1278" s="452" t="s">
        <v>1436</v>
      </c>
      <c r="H1278" s="453">
        <v>764775</v>
      </c>
      <c r="I1278" s="452" t="s">
        <v>1650</v>
      </c>
      <c r="J1278" s="452" t="s">
        <v>1438</v>
      </c>
      <c r="K1278" s="452" t="s">
        <v>1438</v>
      </c>
      <c r="L1278" s="452" t="s">
        <v>1439</v>
      </c>
      <c r="M1278" s="452" t="s">
        <v>1440</v>
      </c>
      <c r="N1278" s="454">
        <v>44309</v>
      </c>
      <c r="O1278" s="452" t="s">
        <v>1440</v>
      </c>
      <c r="P1278" s="454">
        <v>44468</v>
      </c>
    </row>
    <row r="1279" spans="1:16" x14ac:dyDescent="0.2">
      <c r="A1279" s="451" t="s">
        <v>2334</v>
      </c>
      <c r="B1279" s="451" t="s">
        <v>1693</v>
      </c>
      <c r="C1279" s="451" t="s">
        <v>1432</v>
      </c>
      <c r="D1279" s="451" t="s">
        <v>1433</v>
      </c>
      <c r="E1279" s="451" t="s">
        <v>1442</v>
      </c>
      <c r="F1279" s="451" t="s">
        <v>2335</v>
      </c>
      <c r="G1279" s="452" t="s">
        <v>1436</v>
      </c>
      <c r="H1279" s="453">
        <v>3640</v>
      </c>
      <c r="I1279" s="452" t="s">
        <v>1648</v>
      </c>
      <c r="J1279" s="452" t="s">
        <v>1438</v>
      </c>
      <c r="K1279" s="452" t="s">
        <v>1438</v>
      </c>
      <c r="L1279" s="452" t="s">
        <v>1439</v>
      </c>
      <c r="M1279" s="452" t="s">
        <v>1440</v>
      </c>
      <c r="N1279" s="454">
        <v>44309</v>
      </c>
      <c r="O1279" s="452" t="s">
        <v>1440</v>
      </c>
      <c r="P1279" s="454">
        <v>44468</v>
      </c>
    </row>
    <row r="1280" spans="1:16" x14ac:dyDescent="0.2">
      <c r="A1280" s="451" t="s">
        <v>2334</v>
      </c>
      <c r="B1280" s="451" t="s">
        <v>1695</v>
      </c>
      <c r="C1280" s="451" t="s">
        <v>1432</v>
      </c>
      <c r="D1280" s="451" t="s">
        <v>1466</v>
      </c>
      <c r="E1280" s="451" t="s">
        <v>1442</v>
      </c>
      <c r="F1280" s="451" t="s">
        <v>1571</v>
      </c>
      <c r="G1280" s="452" t="s">
        <v>1436</v>
      </c>
      <c r="H1280" s="453">
        <v>106714.63</v>
      </c>
      <c r="I1280" s="452" t="s">
        <v>1655</v>
      </c>
      <c r="J1280" s="452" t="s">
        <v>1438</v>
      </c>
      <c r="K1280" s="452" t="s">
        <v>1438</v>
      </c>
      <c r="L1280" s="452" t="s">
        <v>1439</v>
      </c>
      <c r="M1280" s="452" t="s">
        <v>1440</v>
      </c>
      <c r="N1280" s="454">
        <v>44341</v>
      </c>
      <c r="O1280" s="452" t="s">
        <v>1440</v>
      </c>
      <c r="P1280" s="454">
        <v>44468</v>
      </c>
    </row>
    <row r="1281" spans="1:16" x14ac:dyDescent="0.2">
      <c r="A1281" s="451" t="s">
        <v>2334</v>
      </c>
      <c r="B1281" s="451" t="s">
        <v>1697</v>
      </c>
      <c r="C1281" s="451" t="s">
        <v>1432</v>
      </c>
      <c r="D1281" s="451" t="s">
        <v>1433</v>
      </c>
      <c r="E1281" s="451" t="s">
        <v>1434</v>
      </c>
      <c r="F1281" s="451" t="s">
        <v>1709</v>
      </c>
      <c r="G1281" s="452" t="s">
        <v>1436</v>
      </c>
      <c r="H1281" s="453">
        <v>14100</v>
      </c>
      <c r="I1281" s="452" t="s">
        <v>1670</v>
      </c>
      <c r="J1281" s="452" t="s">
        <v>1438</v>
      </c>
      <c r="K1281" s="452" t="s">
        <v>1438</v>
      </c>
      <c r="L1281" s="452" t="s">
        <v>1439</v>
      </c>
      <c r="M1281" s="452" t="s">
        <v>1440</v>
      </c>
      <c r="N1281" s="454">
        <v>44309</v>
      </c>
      <c r="O1281" s="452" t="s">
        <v>1440</v>
      </c>
      <c r="P1281" s="454">
        <v>44468</v>
      </c>
    </row>
    <row r="1282" spans="1:16" ht="21" x14ac:dyDescent="0.2">
      <c r="A1282" s="451" t="s">
        <v>2334</v>
      </c>
      <c r="B1282" s="451" t="s">
        <v>1703</v>
      </c>
      <c r="C1282" s="451" t="s">
        <v>1432</v>
      </c>
      <c r="D1282" s="451" t="s">
        <v>1491</v>
      </c>
      <c r="E1282" s="451" t="s">
        <v>1434</v>
      </c>
      <c r="F1282" s="451" t="s">
        <v>2336</v>
      </c>
      <c r="G1282" s="452" t="s">
        <v>1436</v>
      </c>
      <c r="H1282" s="453">
        <v>6700</v>
      </c>
      <c r="I1282" s="452" t="s">
        <v>1613</v>
      </c>
      <c r="J1282" s="452" t="s">
        <v>1438</v>
      </c>
      <c r="K1282" s="452" t="s">
        <v>1438</v>
      </c>
      <c r="L1282" s="452" t="s">
        <v>1439</v>
      </c>
      <c r="M1282" s="452" t="s">
        <v>1440</v>
      </c>
      <c r="N1282" s="454">
        <v>44370</v>
      </c>
      <c r="O1282" s="452" t="s">
        <v>1440</v>
      </c>
      <c r="P1282" s="454">
        <v>44468</v>
      </c>
    </row>
    <row r="1283" spans="1:16" ht="21" x14ac:dyDescent="0.2">
      <c r="A1283" s="451" t="s">
        <v>2334</v>
      </c>
      <c r="B1283" s="451" t="s">
        <v>1703</v>
      </c>
      <c r="C1283" s="451" t="s">
        <v>1432</v>
      </c>
      <c r="D1283" s="451" t="s">
        <v>1507</v>
      </c>
      <c r="E1283" s="451" t="s">
        <v>1442</v>
      </c>
      <c r="F1283" s="451" t="s">
        <v>1794</v>
      </c>
      <c r="G1283" s="452" t="s">
        <v>1436</v>
      </c>
      <c r="H1283" s="453">
        <v>-6700</v>
      </c>
      <c r="I1283" s="452" t="s">
        <v>1707</v>
      </c>
      <c r="J1283" s="452" t="s">
        <v>1438</v>
      </c>
      <c r="K1283" s="452" t="s">
        <v>1438</v>
      </c>
      <c r="L1283" s="452" t="s">
        <v>1439</v>
      </c>
      <c r="M1283" s="452" t="s">
        <v>1440</v>
      </c>
      <c r="N1283" s="454">
        <v>44384</v>
      </c>
      <c r="O1283" s="452" t="s">
        <v>1440</v>
      </c>
      <c r="P1283" s="454">
        <v>44468</v>
      </c>
    </row>
    <row r="1284" spans="1:16" x14ac:dyDescent="0.2">
      <c r="A1284" s="451" t="s">
        <v>2334</v>
      </c>
      <c r="B1284" s="451" t="s">
        <v>1708</v>
      </c>
      <c r="C1284" s="451" t="s">
        <v>1432</v>
      </c>
      <c r="D1284" s="451" t="s">
        <v>1507</v>
      </c>
      <c r="E1284" s="451" t="s">
        <v>1442</v>
      </c>
      <c r="F1284" s="451" t="s">
        <v>2228</v>
      </c>
      <c r="G1284" s="452" t="s">
        <v>1436</v>
      </c>
      <c r="H1284" s="453">
        <v>6700</v>
      </c>
      <c r="I1284" s="452" t="s">
        <v>1707</v>
      </c>
      <c r="J1284" s="452" t="s">
        <v>1438</v>
      </c>
      <c r="K1284" s="452" t="s">
        <v>1438</v>
      </c>
      <c r="L1284" s="452" t="s">
        <v>1439</v>
      </c>
      <c r="M1284" s="452" t="s">
        <v>1440</v>
      </c>
      <c r="N1284" s="454">
        <v>44384</v>
      </c>
      <c r="O1284" s="452" t="s">
        <v>1440</v>
      </c>
      <c r="P1284" s="454">
        <v>44468</v>
      </c>
    </row>
    <row r="1285" spans="1:16" ht="21" x14ac:dyDescent="0.2">
      <c r="A1285" s="451" t="s">
        <v>2334</v>
      </c>
      <c r="B1285" s="451" t="s">
        <v>1708</v>
      </c>
      <c r="C1285" s="451" t="s">
        <v>1432</v>
      </c>
      <c r="D1285" s="451" t="s">
        <v>1531</v>
      </c>
      <c r="E1285" s="451" t="s">
        <v>1568</v>
      </c>
      <c r="F1285" s="451" t="s">
        <v>1922</v>
      </c>
      <c r="G1285" s="452" t="s">
        <v>1436</v>
      </c>
      <c r="H1285" s="453">
        <v>906.25</v>
      </c>
      <c r="I1285" s="452" t="s">
        <v>1627</v>
      </c>
      <c r="J1285" s="455"/>
      <c r="K1285" s="452" t="s">
        <v>1533</v>
      </c>
      <c r="L1285" s="452" t="s">
        <v>1439</v>
      </c>
      <c r="M1285" s="452" t="s">
        <v>1452</v>
      </c>
      <c r="N1285" s="454">
        <v>44496</v>
      </c>
      <c r="O1285" s="452" t="s">
        <v>1534</v>
      </c>
      <c r="P1285" s="454">
        <v>44497</v>
      </c>
    </row>
    <row r="1286" spans="1:16" ht="21" x14ac:dyDescent="0.2">
      <c r="A1286" s="451" t="s">
        <v>2334</v>
      </c>
      <c r="B1286" s="451" t="s">
        <v>1708</v>
      </c>
      <c r="C1286" s="451" t="s">
        <v>1432</v>
      </c>
      <c r="D1286" s="451" t="s">
        <v>1531</v>
      </c>
      <c r="E1286" s="451" t="s">
        <v>1628</v>
      </c>
      <c r="F1286" s="451" t="s">
        <v>1922</v>
      </c>
      <c r="G1286" s="452" t="s">
        <v>1436</v>
      </c>
      <c r="H1286" s="453">
        <v>767.81</v>
      </c>
      <c r="I1286" s="452" t="s">
        <v>1629</v>
      </c>
      <c r="J1286" s="455"/>
      <c r="K1286" s="452" t="s">
        <v>1533</v>
      </c>
      <c r="L1286" s="452" t="s">
        <v>1439</v>
      </c>
      <c r="M1286" s="452" t="s">
        <v>1452</v>
      </c>
      <c r="N1286" s="454">
        <v>44496</v>
      </c>
      <c r="O1286" s="452" t="s">
        <v>1534</v>
      </c>
      <c r="P1286" s="454">
        <v>44497</v>
      </c>
    </row>
    <row r="1287" spans="1:16" x14ac:dyDescent="0.2">
      <c r="A1287" s="451" t="s">
        <v>2334</v>
      </c>
      <c r="B1287" s="451" t="s">
        <v>1575</v>
      </c>
      <c r="C1287" s="451" t="s">
        <v>1432</v>
      </c>
      <c r="D1287" s="451" t="s">
        <v>1507</v>
      </c>
      <c r="E1287" s="451" t="s">
        <v>1442</v>
      </c>
      <c r="F1287" s="451" t="s">
        <v>2337</v>
      </c>
      <c r="G1287" s="452" t="s">
        <v>1436</v>
      </c>
      <c r="H1287" s="453">
        <v>14010</v>
      </c>
      <c r="I1287" s="452" t="s">
        <v>1712</v>
      </c>
      <c r="J1287" s="452" t="s">
        <v>1438</v>
      </c>
      <c r="K1287" s="452" t="s">
        <v>1438</v>
      </c>
      <c r="L1287" s="452" t="s">
        <v>1439</v>
      </c>
      <c r="M1287" s="452" t="s">
        <v>1440</v>
      </c>
      <c r="N1287" s="454">
        <v>44399</v>
      </c>
      <c r="O1287" s="452" t="s">
        <v>1440</v>
      </c>
      <c r="P1287" s="454">
        <v>44468</v>
      </c>
    </row>
    <row r="1288" spans="1:16" ht="21" x14ac:dyDescent="0.2">
      <c r="A1288" s="451" t="s">
        <v>2334</v>
      </c>
      <c r="B1288" s="451" t="s">
        <v>1575</v>
      </c>
      <c r="C1288" s="451" t="s">
        <v>1432</v>
      </c>
      <c r="D1288" s="451" t="s">
        <v>1448</v>
      </c>
      <c r="E1288" s="451" t="s">
        <v>1460</v>
      </c>
      <c r="F1288" s="451" t="s">
        <v>1922</v>
      </c>
      <c r="G1288" s="452" t="s">
        <v>1436</v>
      </c>
      <c r="H1288" s="453">
        <v>11208</v>
      </c>
      <c r="I1288" s="452" t="s">
        <v>1462</v>
      </c>
      <c r="J1288" s="455"/>
      <c r="K1288" s="452" t="s">
        <v>1533</v>
      </c>
      <c r="L1288" s="452" t="s">
        <v>1439</v>
      </c>
      <c r="M1288" s="452" t="s">
        <v>1452</v>
      </c>
      <c r="N1288" s="454">
        <v>44550</v>
      </c>
      <c r="O1288" s="452" t="s">
        <v>1453</v>
      </c>
      <c r="P1288" s="454">
        <v>44553</v>
      </c>
    </row>
    <row r="1289" spans="1:16" x14ac:dyDescent="0.2">
      <c r="A1289" s="451" t="s">
        <v>2334</v>
      </c>
      <c r="B1289" s="451" t="s">
        <v>1713</v>
      </c>
      <c r="C1289" s="451" t="s">
        <v>1432</v>
      </c>
      <c r="D1289" s="451" t="s">
        <v>1466</v>
      </c>
      <c r="E1289" s="451" t="s">
        <v>1434</v>
      </c>
      <c r="F1289" s="451" t="s">
        <v>1953</v>
      </c>
      <c r="G1289" s="452" t="s">
        <v>1436</v>
      </c>
      <c r="H1289" s="453">
        <v>7375</v>
      </c>
      <c r="I1289" s="452" t="s">
        <v>1676</v>
      </c>
      <c r="J1289" s="452" t="s">
        <v>1438</v>
      </c>
      <c r="K1289" s="452" t="s">
        <v>1438</v>
      </c>
      <c r="L1289" s="452" t="s">
        <v>1439</v>
      </c>
      <c r="M1289" s="452" t="s">
        <v>1440</v>
      </c>
      <c r="N1289" s="454">
        <v>44330</v>
      </c>
      <c r="O1289" s="452" t="s">
        <v>1440</v>
      </c>
      <c r="P1289" s="454">
        <v>44468</v>
      </c>
    </row>
    <row r="1290" spans="1:16" x14ac:dyDescent="0.2">
      <c r="A1290" s="451" t="s">
        <v>2334</v>
      </c>
      <c r="B1290" s="451" t="s">
        <v>1713</v>
      </c>
      <c r="C1290" s="451" t="s">
        <v>1432</v>
      </c>
      <c r="D1290" s="451" t="s">
        <v>1507</v>
      </c>
      <c r="E1290" s="451" t="s">
        <v>1442</v>
      </c>
      <c r="F1290" s="451" t="s">
        <v>1862</v>
      </c>
      <c r="G1290" s="452" t="s">
        <v>1436</v>
      </c>
      <c r="H1290" s="453">
        <v>33660</v>
      </c>
      <c r="I1290" s="452" t="s">
        <v>1640</v>
      </c>
      <c r="J1290" s="452" t="s">
        <v>1438</v>
      </c>
      <c r="K1290" s="452" t="s">
        <v>1438</v>
      </c>
      <c r="L1290" s="452" t="s">
        <v>1439</v>
      </c>
      <c r="M1290" s="452" t="s">
        <v>1440</v>
      </c>
      <c r="N1290" s="454">
        <v>44384</v>
      </c>
      <c r="O1290" s="452" t="s">
        <v>1440</v>
      </c>
      <c r="P1290" s="454">
        <v>44468</v>
      </c>
    </row>
    <row r="1291" spans="1:16" ht="21" x14ac:dyDescent="0.2">
      <c r="A1291" s="451" t="s">
        <v>2334</v>
      </c>
      <c r="B1291" s="451" t="s">
        <v>1713</v>
      </c>
      <c r="C1291" s="451" t="s">
        <v>1432</v>
      </c>
      <c r="D1291" s="451" t="s">
        <v>1540</v>
      </c>
      <c r="E1291" s="451" t="s">
        <v>1677</v>
      </c>
      <c r="F1291" s="451" t="s">
        <v>1810</v>
      </c>
      <c r="G1291" s="452" t="s">
        <v>1436</v>
      </c>
      <c r="H1291" s="453">
        <v>10354</v>
      </c>
      <c r="I1291" s="452" t="s">
        <v>1678</v>
      </c>
      <c r="J1291" s="455"/>
      <c r="K1291" s="452" t="s">
        <v>1533</v>
      </c>
      <c r="L1291" s="452" t="s">
        <v>1439</v>
      </c>
      <c r="M1291" s="452" t="s">
        <v>1452</v>
      </c>
      <c r="N1291" s="454">
        <v>44525</v>
      </c>
      <c r="O1291" s="452" t="s">
        <v>1534</v>
      </c>
      <c r="P1291" s="454">
        <v>44525</v>
      </c>
    </row>
    <row r="1292" spans="1:16" x14ac:dyDescent="0.2">
      <c r="A1292" s="451" t="s">
        <v>2334</v>
      </c>
      <c r="B1292" s="451" t="s">
        <v>1717</v>
      </c>
      <c r="C1292" s="451" t="s">
        <v>1432</v>
      </c>
      <c r="D1292" s="451" t="s">
        <v>1433</v>
      </c>
      <c r="E1292" s="451" t="s">
        <v>1442</v>
      </c>
      <c r="F1292" s="451" t="s">
        <v>2137</v>
      </c>
      <c r="G1292" s="452" t="s">
        <v>1436</v>
      </c>
      <c r="H1292" s="453">
        <v>107133</v>
      </c>
      <c r="I1292" s="452" t="s">
        <v>1654</v>
      </c>
      <c r="J1292" s="452" t="s">
        <v>1438</v>
      </c>
      <c r="K1292" s="452" t="s">
        <v>1438</v>
      </c>
      <c r="L1292" s="452" t="s">
        <v>1439</v>
      </c>
      <c r="M1292" s="452" t="s">
        <v>1440</v>
      </c>
      <c r="N1292" s="454">
        <v>44312</v>
      </c>
      <c r="O1292" s="452" t="s">
        <v>1440</v>
      </c>
      <c r="P1292" s="454">
        <v>44468</v>
      </c>
    </row>
    <row r="1293" spans="1:16" ht="21" x14ac:dyDescent="0.2">
      <c r="A1293" s="451" t="s">
        <v>2338</v>
      </c>
      <c r="B1293" s="451" t="s">
        <v>1463</v>
      </c>
      <c r="C1293" s="451" t="s">
        <v>1432</v>
      </c>
      <c r="D1293" s="451" t="s">
        <v>1433</v>
      </c>
      <c r="E1293" s="451" t="s">
        <v>1434</v>
      </c>
      <c r="F1293" s="451" t="s">
        <v>1966</v>
      </c>
      <c r="G1293" s="452" t="s">
        <v>1436</v>
      </c>
      <c r="H1293" s="453">
        <v>1574098</v>
      </c>
      <c r="I1293" s="452" t="s">
        <v>1650</v>
      </c>
      <c r="J1293" s="452" t="s">
        <v>1438</v>
      </c>
      <c r="K1293" s="452" t="s">
        <v>1438</v>
      </c>
      <c r="L1293" s="452" t="s">
        <v>1439</v>
      </c>
      <c r="M1293" s="452" t="s">
        <v>1440</v>
      </c>
      <c r="N1293" s="454">
        <v>44309</v>
      </c>
      <c r="O1293" s="452" t="s">
        <v>1440</v>
      </c>
      <c r="P1293" s="454">
        <v>44468</v>
      </c>
    </row>
    <row r="1294" spans="1:16" x14ac:dyDescent="0.2">
      <c r="A1294" s="451" t="s">
        <v>2338</v>
      </c>
      <c r="B1294" s="451" t="s">
        <v>1693</v>
      </c>
      <c r="C1294" s="451" t="s">
        <v>1432</v>
      </c>
      <c r="D1294" s="451" t="s">
        <v>1433</v>
      </c>
      <c r="E1294" s="451" t="s">
        <v>1434</v>
      </c>
      <c r="F1294" s="451" t="s">
        <v>1699</v>
      </c>
      <c r="G1294" s="452" t="s">
        <v>1436</v>
      </c>
      <c r="H1294" s="453">
        <v>6346</v>
      </c>
      <c r="I1294" s="452" t="s">
        <v>1648</v>
      </c>
      <c r="J1294" s="452" t="s">
        <v>1438</v>
      </c>
      <c r="K1294" s="452" t="s">
        <v>1438</v>
      </c>
      <c r="L1294" s="452" t="s">
        <v>1439</v>
      </c>
      <c r="M1294" s="452" t="s">
        <v>1440</v>
      </c>
      <c r="N1294" s="454">
        <v>44309</v>
      </c>
      <c r="O1294" s="452" t="s">
        <v>1440</v>
      </c>
      <c r="P1294" s="454">
        <v>44468</v>
      </c>
    </row>
    <row r="1295" spans="1:16" x14ac:dyDescent="0.2">
      <c r="A1295" s="451" t="s">
        <v>2338</v>
      </c>
      <c r="B1295" s="451" t="s">
        <v>1695</v>
      </c>
      <c r="C1295" s="451" t="s">
        <v>1432</v>
      </c>
      <c r="D1295" s="451" t="s">
        <v>1466</v>
      </c>
      <c r="E1295" s="451" t="s">
        <v>1442</v>
      </c>
      <c r="F1295" s="451" t="s">
        <v>2339</v>
      </c>
      <c r="G1295" s="452" t="s">
        <v>1436</v>
      </c>
      <c r="H1295" s="453">
        <v>162860.1</v>
      </c>
      <c r="I1295" s="452" t="s">
        <v>1655</v>
      </c>
      <c r="J1295" s="452" t="s">
        <v>1438</v>
      </c>
      <c r="K1295" s="452" t="s">
        <v>1438</v>
      </c>
      <c r="L1295" s="452" t="s">
        <v>1439</v>
      </c>
      <c r="M1295" s="452" t="s">
        <v>1440</v>
      </c>
      <c r="N1295" s="454">
        <v>44341</v>
      </c>
      <c r="O1295" s="452" t="s">
        <v>1440</v>
      </c>
      <c r="P1295" s="454">
        <v>44468</v>
      </c>
    </row>
    <row r="1296" spans="1:16" x14ac:dyDescent="0.2">
      <c r="A1296" s="451" t="s">
        <v>2338</v>
      </c>
      <c r="B1296" s="451" t="s">
        <v>1697</v>
      </c>
      <c r="C1296" s="451" t="s">
        <v>1432</v>
      </c>
      <c r="D1296" s="451" t="s">
        <v>1433</v>
      </c>
      <c r="E1296" s="451" t="s">
        <v>1442</v>
      </c>
      <c r="F1296" s="451" t="s">
        <v>2340</v>
      </c>
      <c r="G1296" s="452" t="s">
        <v>1436</v>
      </c>
      <c r="H1296" s="453">
        <v>66699</v>
      </c>
      <c r="I1296" s="452" t="s">
        <v>1670</v>
      </c>
      <c r="J1296" s="452" t="s">
        <v>1438</v>
      </c>
      <c r="K1296" s="452" t="s">
        <v>1438</v>
      </c>
      <c r="L1296" s="452" t="s">
        <v>1439</v>
      </c>
      <c r="M1296" s="452" t="s">
        <v>1440</v>
      </c>
      <c r="N1296" s="454">
        <v>44309</v>
      </c>
      <c r="O1296" s="452" t="s">
        <v>1440</v>
      </c>
      <c r="P1296" s="454">
        <v>44468</v>
      </c>
    </row>
    <row r="1297" spans="1:16" x14ac:dyDescent="0.2">
      <c r="A1297" s="451" t="s">
        <v>2338</v>
      </c>
      <c r="B1297" s="451" t="s">
        <v>1697</v>
      </c>
      <c r="C1297" s="451" t="s">
        <v>1432</v>
      </c>
      <c r="D1297" s="451" t="s">
        <v>1466</v>
      </c>
      <c r="E1297" s="451" t="s">
        <v>1442</v>
      </c>
      <c r="F1297" s="451" t="s">
        <v>2341</v>
      </c>
      <c r="G1297" s="452" t="s">
        <v>1436</v>
      </c>
      <c r="H1297" s="453">
        <v>3334</v>
      </c>
      <c r="I1297" s="452" t="s">
        <v>1488</v>
      </c>
      <c r="J1297" s="452" t="s">
        <v>1438</v>
      </c>
      <c r="K1297" s="452" t="s">
        <v>1438</v>
      </c>
      <c r="L1297" s="452" t="s">
        <v>1439</v>
      </c>
      <c r="M1297" s="452" t="s">
        <v>1440</v>
      </c>
      <c r="N1297" s="454">
        <v>44342</v>
      </c>
      <c r="O1297" s="452" t="s">
        <v>1440</v>
      </c>
      <c r="P1297" s="454">
        <v>44468</v>
      </c>
    </row>
    <row r="1298" spans="1:16" x14ac:dyDescent="0.2">
      <c r="A1298" s="451" t="s">
        <v>2338</v>
      </c>
      <c r="B1298" s="451" t="s">
        <v>1697</v>
      </c>
      <c r="C1298" s="451" t="s">
        <v>1432</v>
      </c>
      <c r="D1298" s="451" t="s">
        <v>1515</v>
      </c>
      <c r="E1298" s="451" t="s">
        <v>1442</v>
      </c>
      <c r="F1298" s="451" t="s">
        <v>1573</v>
      </c>
      <c r="G1298" s="452" t="s">
        <v>1436</v>
      </c>
      <c r="H1298" s="453">
        <v>427</v>
      </c>
      <c r="I1298" s="452" t="s">
        <v>1522</v>
      </c>
      <c r="J1298" s="452" t="s">
        <v>1438</v>
      </c>
      <c r="K1298" s="452" t="s">
        <v>1438</v>
      </c>
      <c r="L1298" s="452" t="s">
        <v>1439</v>
      </c>
      <c r="M1298" s="452" t="s">
        <v>1440</v>
      </c>
      <c r="N1298" s="454">
        <v>44294</v>
      </c>
      <c r="O1298" s="452" t="s">
        <v>1440</v>
      </c>
      <c r="P1298" s="454">
        <v>44468</v>
      </c>
    </row>
    <row r="1299" spans="1:16" x14ac:dyDescent="0.2">
      <c r="A1299" s="451" t="s">
        <v>2338</v>
      </c>
      <c r="B1299" s="451" t="s">
        <v>1697</v>
      </c>
      <c r="C1299" s="451" t="s">
        <v>1432</v>
      </c>
      <c r="D1299" s="451" t="s">
        <v>1448</v>
      </c>
      <c r="E1299" s="451" t="s">
        <v>1544</v>
      </c>
      <c r="F1299" s="451" t="s">
        <v>1450</v>
      </c>
      <c r="G1299" s="452" t="s">
        <v>1436</v>
      </c>
      <c r="H1299" s="453">
        <v>11366</v>
      </c>
      <c r="I1299" s="452" t="s">
        <v>1564</v>
      </c>
      <c r="J1299" s="455"/>
      <c r="K1299" s="452" t="s">
        <v>1533</v>
      </c>
      <c r="L1299" s="452" t="s">
        <v>1439</v>
      </c>
      <c r="M1299" s="452" t="s">
        <v>1452</v>
      </c>
      <c r="N1299" s="454">
        <v>44539</v>
      </c>
      <c r="O1299" s="452" t="s">
        <v>1453</v>
      </c>
      <c r="P1299" s="454">
        <v>44544</v>
      </c>
    </row>
    <row r="1300" spans="1:16" ht="21" x14ac:dyDescent="0.2">
      <c r="A1300" s="451" t="s">
        <v>2338</v>
      </c>
      <c r="B1300" s="451" t="s">
        <v>1703</v>
      </c>
      <c r="C1300" s="451" t="s">
        <v>1432</v>
      </c>
      <c r="D1300" s="451" t="s">
        <v>1491</v>
      </c>
      <c r="E1300" s="451" t="s">
        <v>1434</v>
      </c>
      <c r="F1300" s="451" t="s">
        <v>2342</v>
      </c>
      <c r="G1300" s="452" t="s">
        <v>1436</v>
      </c>
      <c r="H1300" s="453">
        <v>13900</v>
      </c>
      <c r="I1300" s="452" t="s">
        <v>1613</v>
      </c>
      <c r="J1300" s="452" t="s">
        <v>1438</v>
      </c>
      <c r="K1300" s="452" t="s">
        <v>1438</v>
      </c>
      <c r="L1300" s="452" t="s">
        <v>1439</v>
      </c>
      <c r="M1300" s="452" t="s">
        <v>1440</v>
      </c>
      <c r="N1300" s="454">
        <v>44370</v>
      </c>
      <c r="O1300" s="452" t="s">
        <v>1440</v>
      </c>
      <c r="P1300" s="454">
        <v>44468</v>
      </c>
    </row>
    <row r="1301" spans="1:16" ht="21" x14ac:dyDescent="0.2">
      <c r="A1301" s="451" t="s">
        <v>2338</v>
      </c>
      <c r="B1301" s="451" t="s">
        <v>1703</v>
      </c>
      <c r="C1301" s="451" t="s">
        <v>1432</v>
      </c>
      <c r="D1301" s="451" t="s">
        <v>1507</v>
      </c>
      <c r="E1301" s="451" t="s">
        <v>1442</v>
      </c>
      <c r="F1301" s="451" t="s">
        <v>2343</v>
      </c>
      <c r="G1301" s="452" t="s">
        <v>1436</v>
      </c>
      <c r="H1301" s="453">
        <v>-13900</v>
      </c>
      <c r="I1301" s="452" t="s">
        <v>1707</v>
      </c>
      <c r="J1301" s="452" t="s">
        <v>1438</v>
      </c>
      <c r="K1301" s="452" t="s">
        <v>1438</v>
      </c>
      <c r="L1301" s="452" t="s">
        <v>1439</v>
      </c>
      <c r="M1301" s="452" t="s">
        <v>1440</v>
      </c>
      <c r="N1301" s="454">
        <v>44384</v>
      </c>
      <c r="O1301" s="452" t="s">
        <v>1440</v>
      </c>
      <c r="P1301" s="454">
        <v>44468</v>
      </c>
    </row>
    <row r="1302" spans="1:16" x14ac:dyDescent="0.2">
      <c r="A1302" s="451" t="s">
        <v>2338</v>
      </c>
      <c r="B1302" s="451" t="s">
        <v>1708</v>
      </c>
      <c r="C1302" s="451" t="s">
        <v>1432</v>
      </c>
      <c r="D1302" s="451" t="s">
        <v>1507</v>
      </c>
      <c r="E1302" s="451" t="s">
        <v>1442</v>
      </c>
      <c r="F1302" s="451" t="s">
        <v>2344</v>
      </c>
      <c r="G1302" s="452" t="s">
        <v>1436</v>
      </c>
      <c r="H1302" s="453">
        <v>13900</v>
      </c>
      <c r="I1302" s="452" t="s">
        <v>1707</v>
      </c>
      <c r="J1302" s="452" t="s">
        <v>1438</v>
      </c>
      <c r="K1302" s="452" t="s">
        <v>1438</v>
      </c>
      <c r="L1302" s="452" t="s">
        <v>1439</v>
      </c>
      <c r="M1302" s="452" t="s">
        <v>1440</v>
      </c>
      <c r="N1302" s="454">
        <v>44384</v>
      </c>
      <c r="O1302" s="452" t="s">
        <v>1440</v>
      </c>
      <c r="P1302" s="454">
        <v>44468</v>
      </c>
    </row>
    <row r="1303" spans="1:16" ht="21" x14ac:dyDescent="0.2">
      <c r="A1303" s="451" t="s">
        <v>2338</v>
      </c>
      <c r="B1303" s="451" t="s">
        <v>1708</v>
      </c>
      <c r="C1303" s="451" t="s">
        <v>1432</v>
      </c>
      <c r="D1303" s="451" t="s">
        <v>1531</v>
      </c>
      <c r="E1303" s="451" t="s">
        <v>1568</v>
      </c>
      <c r="F1303" s="451" t="s">
        <v>2009</v>
      </c>
      <c r="G1303" s="452" t="s">
        <v>1436</v>
      </c>
      <c r="H1303" s="453">
        <v>1377.5</v>
      </c>
      <c r="I1303" s="452" t="s">
        <v>1627</v>
      </c>
      <c r="J1303" s="455"/>
      <c r="K1303" s="452" t="s">
        <v>1533</v>
      </c>
      <c r="L1303" s="452" t="s">
        <v>1439</v>
      </c>
      <c r="M1303" s="452" t="s">
        <v>1452</v>
      </c>
      <c r="N1303" s="454">
        <v>44496</v>
      </c>
      <c r="O1303" s="452" t="s">
        <v>1534</v>
      </c>
      <c r="P1303" s="454">
        <v>44497</v>
      </c>
    </row>
    <row r="1304" spans="1:16" ht="21" x14ac:dyDescent="0.2">
      <c r="A1304" s="451" t="s">
        <v>2338</v>
      </c>
      <c r="B1304" s="451" t="s">
        <v>1708</v>
      </c>
      <c r="C1304" s="451" t="s">
        <v>1432</v>
      </c>
      <c r="D1304" s="451" t="s">
        <v>1531</v>
      </c>
      <c r="E1304" s="451" t="s">
        <v>1628</v>
      </c>
      <c r="F1304" s="451" t="s">
        <v>2009</v>
      </c>
      <c r="G1304" s="452" t="s">
        <v>1436</v>
      </c>
      <c r="H1304" s="453">
        <v>1122.19</v>
      </c>
      <c r="I1304" s="452" t="s">
        <v>1629</v>
      </c>
      <c r="J1304" s="455"/>
      <c r="K1304" s="452" t="s">
        <v>1533</v>
      </c>
      <c r="L1304" s="452" t="s">
        <v>1439</v>
      </c>
      <c r="M1304" s="452" t="s">
        <v>1452</v>
      </c>
      <c r="N1304" s="454">
        <v>44496</v>
      </c>
      <c r="O1304" s="452" t="s">
        <v>1534</v>
      </c>
      <c r="P1304" s="454">
        <v>44497</v>
      </c>
    </row>
    <row r="1305" spans="1:16" x14ac:dyDescent="0.2">
      <c r="A1305" s="451" t="s">
        <v>2338</v>
      </c>
      <c r="B1305" s="451" t="s">
        <v>1575</v>
      </c>
      <c r="C1305" s="451" t="s">
        <v>1432</v>
      </c>
      <c r="D1305" s="451" t="s">
        <v>1507</v>
      </c>
      <c r="E1305" s="451" t="s">
        <v>1442</v>
      </c>
      <c r="F1305" s="451" t="s">
        <v>1875</v>
      </c>
      <c r="G1305" s="452" t="s">
        <v>1436</v>
      </c>
      <c r="H1305" s="453">
        <v>22963</v>
      </c>
      <c r="I1305" s="452" t="s">
        <v>1712</v>
      </c>
      <c r="J1305" s="452" t="s">
        <v>1438</v>
      </c>
      <c r="K1305" s="452" t="s">
        <v>1438</v>
      </c>
      <c r="L1305" s="452" t="s">
        <v>1439</v>
      </c>
      <c r="M1305" s="452" t="s">
        <v>1440</v>
      </c>
      <c r="N1305" s="454">
        <v>44399</v>
      </c>
      <c r="O1305" s="452" t="s">
        <v>1440</v>
      </c>
      <c r="P1305" s="454">
        <v>44468</v>
      </c>
    </row>
    <row r="1306" spans="1:16" ht="21" x14ac:dyDescent="0.2">
      <c r="A1306" s="451" t="s">
        <v>2338</v>
      </c>
      <c r="B1306" s="451" t="s">
        <v>1575</v>
      </c>
      <c r="C1306" s="451" t="s">
        <v>1432</v>
      </c>
      <c r="D1306" s="451" t="s">
        <v>1448</v>
      </c>
      <c r="E1306" s="451" t="s">
        <v>1460</v>
      </c>
      <c r="F1306" s="451" t="s">
        <v>2009</v>
      </c>
      <c r="G1306" s="452" t="s">
        <v>1436</v>
      </c>
      <c r="H1306" s="453">
        <v>18370</v>
      </c>
      <c r="I1306" s="452" t="s">
        <v>1462</v>
      </c>
      <c r="J1306" s="455"/>
      <c r="K1306" s="452" t="s">
        <v>1533</v>
      </c>
      <c r="L1306" s="452" t="s">
        <v>1439</v>
      </c>
      <c r="M1306" s="452" t="s">
        <v>1452</v>
      </c>
      <c r="N1306" s="454">
        <v>44550</v>
      </c>
      <c r="O1306" s="452" t="s">
        <v>1453</v>
      </c>
      <c r="P1306" s="454">
        <v>44553</v>
      </c>
    </row>
    <row r="1307" spans="1:16" x14ac:dyDescent="0.2">
      <c r="A1307" s="451" t="s">
        <v>2338</v>
      </c>
      <c r="B1307" s="451" t="s">
        <v>1713</v>
      </c>
      <c r="C1307" s="451" t="s">
        <v>1432</v>
      </c>
      <c r="D1307" s="451" t="s">
        <v>1466</v>
      </c>
      <c r="E1307" s="451" t="s">
        <v>1442</v>
      </c>
      <c r="F1307" s="451" t="s">
        <v>2345</v>
      </c>
      <c r="G1307" s="452" t="s">
        <v>1436</v>
      </c>
      <c r="H1307" s="453">
        <v>8162</v>
      </c>
      <c r="I1307" s="452" t="s">
        <v>1676</v>
      </c>
      <c r="J1307" s="452" t="s">
        <v>1438</v>
      </c>
      <c r="K1307" s="452" t="s">
        <v>1438</v>
      </c>
      <c r="L1307" s="452" t="s">
        <v>1439</v>
      </c>
      <c r="M1307" s="452" t="s">
        <v>1440</v>
      </c>
      <c r="N1307" s="454">
        <v>44330</v>
      </c>
      <c r="O1307" s="452" t="s">
        <v>1440</v>
      </c>
      <c r="P1307" s="454">
        <v>44468</v>
      </c>
    </row>
    <row r="1308" spans="1:16" x14ac:dyDescent="0.2">
      <c r="A1308" s="451" t="s">
        <v>2338</v>
      </c>
      <c r="B1308" s="451" t="s">
        <v>1713</v>
      </c>
      <c r="C1308" s="451" t="s">
        <v>1432</v>
      </c>
      <c r="D1308" s="451" t="s">
        <v>1507</v>
      </c>
      <c r="E1308" s="451" t="s">
        <v>1442</v>
      </c>
      <c r="F1308" s="451" t="s">
        <v>1838</v>
      </c>
      <c r="G1308" s="452" t="s">
        <v>1436</v>
      </c>
      <c r="H1308" s="453">
        <v>62670</v>
      </c>
      <c r="I1308" s="452" t="s">
        <v>1640</v>
      </c>
      <c r="J1308" s="452" t="s">
        <v>1438</v>
      </c>
      <c r="K1308" s="452" t="s">
        <v>1438</v>
      </c>
      <c r="L1308" s="452" t="s">
        <v>1439</v>
      </c>
      <c r="M1308" s="452" t="s">
        <v>1440</v>
      </c>
      <c r="N1308" s="454">
        <v>44384</v>
      </c>
      <c r="O1308" s="452" t="s">
        <v>1440</v>
      </c>
      <c r="P1308" s="454">
        <v>44468</v>
      </c>
    </row>
    <row r="1309" spans="1:16" ht="21" x14ac:dyDescent="0.2">
      <c r="A1309" s="451" t="s">
        <v>2338</v>
      </c>
      <c r="B1309" s="451" t="s">
        <v>1713</v>
      </c>
      <c r="C1309" s="451" t="s">
        <v>1432</v>
      </c>
      <c r="D1309" s="451" t="s">
        <v>1540</v>
      </c>
      <c r="E1309" s="451" t="s">
        <v>1677</v>
      </c>
      <c r="F1309" s="451" t="s">
        <v>2105</v>
      </c>
      <c r="G1309" s="452" t="s">
        <v>1436</v>
      </c>
      <c r="H1309" s="453">
        <v>11410</v>
      </c>
      <c r="I1309" s="452" t="s">
        <v>1678</v>
      </c>
      <c r="J1309" s="455"/>
      <c r="K1309" s="452" t="s">
        <v>1533</v>
      </c>
      <c r="L1309" s="452" t="s">
        <v>1439</v>
      </c>
      <c r="M1309" s="452" t="s">
        <v>1452</v>
      </c>
      <c r="N1309" s="454">
        <v>44525</v>
      </c>
      <c r="O1309" s="452" t="s">
        <v>1534</v>
      </c>
      <c r="P1309" s="454">
        <v>44525</v>
      </c>
    </row>
    <row r="1310" spans="1:16" x14ac:dyDescent="0.2">
      <c r="A1310" s="451" t="s">
        <v>2338</v>
      </c>
      <c r="B1310" s="451" t="s">
        <v>1717</v>
      </c>
      <c r="C1310" s="451" t="s">
        <v>1432</v>
      </c>
      <c r="D1310" s="451" t="s">
        <v>1433</v>
      </c>
      <c r="E1310" s="451" t="s">
        <v>1434</v>
      </c>
      <c r="F1310" s="451" t="s">
        <v>2346</v>
      </c>
      <c r="G1310" s="452" t="s">
        <v>1436</v>
      </c>
      <c r="H1310" s="453">
        <v>152699</v>
      </c>
      <c r="I1310" s="452" t="s">
        <v>1654</v>
      </c>
      <c r="J1310" s="452" t="s">
        <v>1438</v>
      </c>
      <c r="K1310" s="452" t="s">
        <v>1438</v>
      </c>
      <c r="L1310" s="452" t="s">
        <v>1439</v>
      </c>
      <c r="M1310" s="452" t="s">
        <v>1440</v>
      </c>
      <c r="N1310" s="454">
        <v>44312</v>
      </c>
      <c r="O1310" s="452" t="s">
        <v>1440</v>
      </c>
      <c r="P1310" s="454">
        <v>44468</v>
      </c>
    </row>
    <row r="1311" spans="1:16" ht="21" x14ac:dyDescent="0.2">
      <c r="A1311" s="451" t="s">
        <v>2347</v>
      </c>
      <c r="B1311" s="451" t="s">
        <v>1463</v>
      </c>
      <c r="C1311" s="451" t="s">
        <v>1432</v>
      </c>
      <c r="D1311" s="451" t="s">
        <v>1433</v>
      </c>
      <c r="E1311" s="451" t="s">
        <v>1442</v>
      </c>
      <c r="F1311" s="451" t="s">
        <v>2319</v>
      </c>
      <c r="G1311" s="452" t="s">
        <v>1436</v>
      </c>
      <c r="H1311" s="453">
        <v>22523.54</v>
      </c>
      <c r="I1311" s="452" t="s">
        <v>1465</v>
      </c>
      <c r="J1311" s="452" t="s">
        <v>1438</v>
      </c>
      <c r="K1311" s="452" t="s">
        <v>1438</v>
      </c>
      <c r="L1311" s="452" t="s">
        <v>1439</v>
      </c>
      <c r="M1311" s="452" t="s">
        <v>1440</v>
      </c>
      <c r="N1311" s="454">
        <v>44302</v>
      </c>
      <c r="O1311" s="452" t="s">
        <v>1440</v>
      </c>
      <c r="P1311" s="454">
        <v>44468</v>
      </c>
    </row>
    <row r="1312" spans="1:16" ht="21" x14ac:dyDescent="0.2">
      <c r="A1312" s="451" t="s">
        <v>2347</v>
      </c>
      <c r="B1312" s="451" t="s">
        <v>1463</v>
      </c>
      <c r="C1312" s="451" t="s">
        <v>1432</v>
      </c>
      <c r="D1312" s="451" t="s">
        <v>1433</v>
      </c>
      <c r="E1312" s="451" t="s">
        <v>1434</v>
      </c>
      <c r="F1312" s="451" t="s">
        <v>1807</v>
      </c>
      <c r="G1312" s="452" t="s">
        <v>1436</v>
      </c>
      <c r="H1312" s="453">
        <v>2252806</v>
      </c>
      <c r="I1312" s="452" t="s">
        <v>1650</v>
      </c>
      <c r="J1312" s="452" t="s">
        <v>1438</v>
      </c>
      <c r="K1312" s="452" t="s">
        <v>1438</v>
      </c>
      <c r="L1312" s="452" t="s">
        <v>1439</v>
      </c>
      <c r="M1312" s="452" t="s">
        <v>1440</v>
      </c>
      <c r="N1312" s="454">
        <v>44309</v>
      </c>
      <c r="O1312" s="452" t="s">
        <v>1440</v>
      </c>
      <c r="P1312" s="454">
        <v>44468</v>
      </c>
    </row>
    <row r="1313" spans="1:16" ht="21" x14ac:dyDescent="0.2">
      <c r="A1313" s="451" t="s">
        <v>2347</v>
      </c>
      <c r="B1313" s="451" t="s">
        <v>1463</v>
      </c>
      <c r="C1313" s="451" t="s">
        <v>1432</v>
      </c>
      <c r="D1313" s="451" t="s">
        <v>1491</v>
      </c>
      <c r="E1313" s="451" t="s">
        <v>1434</v>
      </c>
      <c r="F1313" s="451" t="s">
        <v>1868</v>
      </c>
      <c r="G1313" s="452" t="s">
        <v>1436</v>
      </c>
      <c r="H1313" s="453">
        <v>22972.17</v>
      </c>
      <c r="I1313" s="452" t="s">
        <v>1492</v>
      </c>
      <c r="J1313" s="452" t="s">
        <v>1438</v>
      </c>
      <c r="K1313" s="452" t="s">
        <v>1438</v>
      </c>
      <c r="L1313" s="452" t="s">
        <v>1439</v>
      </c>
      <c r="M1313" s="452" t="s">
        <v>1440</v>
      </c>
      <c r="N1313" s="454">
        <v>44292</v>
      </c>
      <c r="O1313" s="452" t="s">
        <v>1440</v>
      </c>
      <c r="P1313" s="454">
        <v>44468</v>
      </c>
    </row>
    <row r="1314" spans="1:16" ht="21" x14ac:dyDescent="0.2">
      <c r="A1314" s="451" t="s">
        <v>2347</v>
      </c>
      <c r="B1314" s="451" t="s">
        <v>1463</v>
      </c>
      <c r="C1314" s="451" t="s">
        <v>1432</v>
      </c>
      <c r="D1314" s="451" t="s">
        <v>1515</v>
      </c>
      <c r="E1314" s="451" t="s">
        <v>1442</v>
      </c>
      <c r="F1314" s="451" t="s">
        <v>2162</v>
      </c>
      <c r="G1314" s="452" t="s">
        <v>1436</v>
      </c>
      <c r="H1314" s="453">
        <v>18116.580000000002</v>
      </c>
      <c r="I1314" s="452" t="s">
        <v>1524</v>
      </c>
      <c r="J1314" s="452" t="s">
        <v>1438</v>
      </c>
      <c r="K1314" s="452" t="s">
        <v>1438</v>
      </c>
      <c r="L1314" s="452" t="s">
        <v>1439</v>
      </c>
      <c r="M1314" s="452" t="s">
        <v>1440</v>
      </c>
      <c r="N1314" s="454">
        <v>44294</v>
      </c>
      <c r="O1314" s="452" t="s">
        <v>1440</v>
      </c>
      <c r="P1314" s="454">
        <v>44468</v>
      </c>
    </row>
    <row r="1315" spans="1:16" ht="21" x14ac:dyDescent="0.2">
      <c r="A1315" s="451" t="s">
        <v>2347</v>
      </c>
      <c r="B1315" s="451" t="s">
        <v>1463</v>
      </c>
      <c r="C1315" s="451" t="s">
        <v>1432</v>
      </c>
      <c r="D1315" s="451" t="s">
        <v>1540</v>
      </c>
      <c r="E1315" s="451" t="s">
        <v>1442</v>
      </c>
      <c r="F1315" s="451" t="s">
        <v>2052</v>
      </c>
      <c r="G1315" s="452" t="s">
        <v>1436</v>
      </c>
      <c r="H1315" s="453">
        <v>28840.14</v>
      </c>
      <c r="I1315" s="452" t="s">
        <v>1542</v>
      </c>
      <c r="J1315" s="455"/>
      <c r="K1315" s="452" t="s">
        <v>1533</v>
      </c>
      <c r="L1315" s="452" t="s">
        <v>1439</v>
      </c>
      <c r="M1315" s="452" t="s">
        <v>1452</v>
      </c>
      <c r="N1315" s="454">
        <v>44501</v>
      </c>
      <c r="O1315" s="452" t="s">
        <v>1453</v>
      </c>
      <c r="P1315" s="454">
        <v>44502</v>
      </c>
    </row>
    <row r="1316" spans="1:16" ht="21" x14ac:dyDescent="0.2">
      <c r="A1316" s="451" t="s">
        <v>2347</v>
      </c>
      <c r="B1316" s="451" t="s">
        <v>1463</v>
      </c>
      <c r="C1316" s="451" t="s">
        <v>1432</v>
      </c>
      <c r="D1316" s="451" t="s">
        <v>1448</v>
      </c>
      <c r="E1316" s="451" t="s">
        <v>1434</v>
      </c>
      <c r="F1316" s="451" t="s">
        <v>2051</v>
      </c>
      <c r="G1316" s="452" t="s">
        <v>1436</v>
      </c>
      <c r="H1316" s="453">
        <v>394.2</v>
      </c>
      <c r="I1316" s="452" t="s">
        <v>1562</v>
      </c>
      <c r="J1316" s="455"/>
      <c r="K1316" s="452" t="s">
        <v>1533</v>
      </c>
      <c r="L1316" s="452" t="s">
        <v>1439</v>
      </c>
      <c r="M1316" s="452" t="s">
        <v>1452</v>
      </c>
      <c r="N1316" s="454">
        <v>44536</v>
      </c>
      <c r="O1316" s="452" t="s">
        <v>1453</v>
      </c>
      <c r="P1316" s="454">
        <v>44544</v>
      </c>
    </row>
    <row r="1317" spans="1:16" ht="21" x14ac:dyDescent="0.2">
      <c r="A1317" s="451" t="s">
        <v>2347</v>
      </c>
      <c r="B1317" s="451" t="s">
        <v>1463</v>
      </c>
      <c r="C1317" s="451" t="s">
        <v>1432</v>
      </c>
      <c r="D1317" s="451" t="s">
        <v>1448</v>
      </c>
      <c r="E1317" s="451" t="s">
        <v>1553</v>
      </c>
      <c r="F1317" s="451" t="s">
        <v>1692</v>
      </c>
      <c r="G1317" s="452" t="s">
        <v>1436</v>
      </c>
      <c r="H1317" s="453">
        <v>18987.68</v>
      </c>
      <c r="I1317" s="452" t="s">
        <v>1574</v>
      </c>
      <c r="J1317" s="455"/>
      <c r="K1317" s="452" t="s">
        <v>1533</v>
      </c>
      <c r="L1317" s="452" t="s">
        <v>1439</v>
      </c>
      <c r="M1317" s="452" t="s">
        <v>1452</v>
      </c>
      <c r="N1317" s="454">
        <v>44560</v>
      </c>
      <c r="O1317" s="452" t="s">
        <v>1534</v>
      </c>
      <c r="P1317" s="454">
        <v>44560</v>
      </c>
    </row>
    <row r="1318" spans="1:16" x14ac:dyDescent="0.2">
      <c r="A1318" s="451" t="s">
        <v>2347</v>
      </c>
      <c r="B1318" s="451" t="s">
        <v>1693</v>
      </c>
      <c r="C1318" s="451" t="s">
        <v>1432</v>
      </c>
      <c r="D1318" s="451" t="s">
        <v>1433</v>
      </c>
      <c r="E1318" s="451" t="s">
        <v>1442</v>
      </c>
      <c r="F1318" s="451" t="s">
        <v>2348</v>
      </c>
      <c r="G1318" s="452" t="s">
        <v>1436</v>
      </c>
      <c r="H1318" s="453">
        <v>56160</v>
      </c>
      <c r="I1318" s="452" t="s">
        <v>1648</v>
      </c>
      <c r="J1318" s="452" t="s">
        <v>1438</v>
      </c>
      <c r="K1318" s="452" t="s">
        <v>1438</v>
      </c>
      <c r="L1318" s="452" t="s">
        <v>1439</v>
      </c>
      <c r="M1318" s="452" t="s">
        <v>1440</v>
      </c>
      <c r="N1318" s="454">
        <v>44309</v>
      </c>
      <c r="O1318" s="452" t="s">
        <v>1440</v>
      </c>
      <c r="P1318" s="454">
        <v>44468</v>
      </c>
    </row>
    <row r="1319" spans="1:16" x14ac:dyDescent="0.2">
      <c r="A1319" s="451" t="s">
        <v>2347</v>
      </c>
      <c r="B1319" s="451" t="s">
        <v>1695</v>
      </c>
      <c r="C1319" s="451" t="s">
        <v>1432</v>
      </c>
      <c r="D1319" s="451" t="s">
        <v>1466</v>
      </c>
      <c r="E1319" s="451" t="s">
        <v>1442</v>
      </c>
      <c r="F1319" s="451" t="s">
        <v>1949</v>
      </c>
      <c r="G1319" s="452" t="s">
        <v>1436</v>
      </c>
      <c r="H1319" s="453">
        <v>265869.05</v>
      </c>
      <c r="I1319" s="452" t="s">
        <v>1655</v>
      </c>
      <c r="J1319" s="452" t="s">
        <v>1438</v>
      </c>
      <c r="K1319" s="452" t="s">
        <v>1438</v>
      </c>
      <c r="L1319" s="452" t="s">
        <v>1439</v>
      </c>
      <c r="M1319" s="452" t="s">
        <v>1440</v>
      </c>
      <c r="N1319" s="454">
        <v>44341</v>
      </c>
      <c r="O1319" s="452" t="s">
        <v>1440</v>
      </c>
      <c r="P1319" s="454">
        <v>44468</v>
      </c>
    </row>
    <row r="1320" spans="1:16" x14ac:dyDescent="0.2">
      <c r="A1320" s="451" t="s">
        <v>2347</v>
      </c>
      <c r="B1320" s="451" t="s">
        <v>1697</v>
      </c>
      <c r="C1320" s="451" t="s">
        <v>1432</v>
      </c>
      <c r="D1320" s="451" t="s">
        <v>1433</v>
      </c>
      <c r="E1320" s="451" t="s">
        <v>1442</v>
      </c>
      <c r="F1320" s="451" t="s">
        <v>2064</v>
      </c>
      <c r="G1320" s="452" t="s">
        <v>1436</v>
      </c>
      <c r="H1320" s="453">
        <v>48885</v>
      </c>
      <c r="I1320" s="452" t="s">
        <v>1670</v>
      </c>
      <c r="J1320" s="452" t="s">
        <v>1438</v>
      </c>
      <c r="K1320" s="452" t="s">
        <v>1438</v>
      </c>
      <c r="L1320" s="452" t="s">
        <v>1439</v>
      </c>
      <c r="M1320" s="452" t="s">
        <v>1440</v>
      </c>
      <c r="N1320" s="454">
        <v>44309</v>
      </c>
      <c r="O1320" s="452" t="s">
        <v>1440</v>
      </c>
      <c r="P1320" s="454">
        <v>44468</v>
      </c>
    </row>
    <row r="1321" spans="1:16" x14ac:dyDescent="0.2">
      <c r="A1321" s="451" t="s">
        <v>2347</v>
      </c>
      <c r="B1321" s="451" t="s">
        <v>1697</v>
      </c>
      <c r="C1321" s="451" t="s">
        <v>1432</v>
      </c>
      <c r="D1321" s="451" t="s">
        <v>1466</v>
      </c>
      <c r="E1321" s="451" t="s">
        <v>1434</v>
      </c>
      <c r="F1321" s="451" t="s">
        <v>2281</v>
      </c>
      <c r="G1321" s="452" t="s">
        <v>1436</v>
      </c>
      <c r="H1321" s="453">
        <v>3858</v>
      </c>
      <c r="I1321" s="452" t="s">
        <v>1488</v>
      </c>
      <c r="J1321" s="452" t="s">
        <v>1438</v>
      </c>
      <c r="K1321" s="452" t="s">
        <v>1438</v>
      </c>
      <c r="L1321" s="452" t="s">
        <v>1439</v>
      </c>
      <c r="M1321" s="452" t="s">
        <v>1440</v>
      </c>
      <c r="N1321" s="454">
        <v>44342</v>
      </c>
      <c r="O1321" s="452" t="s">
        <v>1440</v>
      </c>
      <c r="P1321" s="454">
        <v>44468</v>
      </c>
    </row>
    <row r="1322" spans="1:16" x14ac:dyDescent="0.2">
      <c r="A1322" s="451" t="s">
        <v>2347</v>
      </c>
      <c r="B1322" s="451" t="s">
        <v>1697</v>
      </c>
      <c r="C1322" s="451" t="s">
        <v>1432</v>
      </c>
      <c r="D1322" s="451" t="s">
        <v>1515</v>
      </c>
      <c r="E1322" s="451" t="s">
        <v>1442</v>
      </c>
      <c r="F1322" s="451" t="s">
        <v>1935</v>
      </c>
      <c r="G1322" s="452" t="s">
        <v>1436</v>
      </c>
      <c r="H1322" s="453">
        <v>3400</v>
      </c>
      <c r="I1322" s="452" t="s">
        <v>1522</v>
      </c>
      <c r="J1322" s="452" t="s">
        <v>1438</v>
      </c>
      <c r="K1322" s="452" t="s">
        <v>1438</v>
      </c>
      <c r="L1322" s="452" t="s">
        <v>1439</v>
      </c>
      <c r="M1322" s="452" t="s">
        <v>1440</v>
      </c>
      <c r="N1322" s="454">
        <v>44294</v>
      </c>
      <c r="O1322" s="452" t="s">
        <v>1440</v>
      </c>
      <c r="P1322" s="454">
        <v>44468</v>
      </c>
    </row>
    <row r="1323" spans="1:16" x14ac:dyDescent="0.2">
      <c r="A1323" s="451" t="s">
        <v>2347</v>
      </c>
      <c r="B1323" s="451" t="s">
        <v>1697</v>
      </c>
      <c r="C1323" s="451" t="s">
        <v>1432</v>
      </c>
      <c r="D1323" s="451" t="s">
        <v>1448</v>
      </c>
      <c r="E1323" s="451" t="s">
        <v>1544</v>
      </c>
      <c r="F1323" s="451" t="s">
        <v>2349</v>
      </c>
      <c r="G1323" s="452" t="s">
        <v>1436</v>
      </c>
      <c r="H1323" s="453">
        <v>11245</v>
      </c>
      <c r="I1323" s="452" t="s">
        <v>1564</v>
      </c>
      <c r="J1323" s="455"/>
      <c r="K1323" s="452" t="s">
        <v>1533</v>
      </c>
      <c r="L1323" s="452" t="s">
        <v>1439</v>
      </c>
      <c r="M1323" s="452" t="s">
        <v>1452</v>
      </c>
      <c r="N1323" s="454">
        <v>44539</v>
      </c>
      <c r="O1323" s="452" t="s">
        <v>1453</v>
      </c>
      <c r="P1323" s="454">
        <v>44544</v>
      </c>
    </row>
    <row r="1324" spans="1:16" ht="21" x14ac:dyDescent="0.2">
      <c r="A1324" s="451" t="s">
        <v>2347</v>
      </c>
      <c r="B1324" s="451" t="s">
        <v>1703</v>
      </c>
      <c r="C1324" s="451" t="s">
        <v>1432</v>
      </c>
      <c r="D1324" s="451" t="s">
        <v>1491</v>
      </c>
      <c r="E1324" s="451" t="s">
        <v>1442</v>
      </c>
      <c r="F1324" s="451" t="s">
        <v>2296</v>
      </c>
      <c r="G1324" s="452" t="s">
        <v>1436</v>
      </c>
      <c r="H1324" s="453">
        <v>140</v>
      </c>
      <c r="I1324" s="452" t="s">
        <v>1609</v>
      </c>
      <c r="J1324" s="452" t="s">
        <v>1438</v>
      </c>
      <c r="K1324" s="452" t="s">
        <v>1438</v>
      </c>
      <c r="L1324" s="452" t="s">
        <v>1439</v>
      </c>
      <c r="M1324" s="452" t="s">
        <v>1440</v>
      </c>
      <c r="N1324" s="454">
        <v>44370</v>
      </c>
      <c r="O1324" s="452" t="s">
        <v>1440</v>
      </c>
      <c r="P1324" s="454">
        <v>44468</v>
      </c>
    </row>
    <row r="1325" spans="1:16" ht="21" x14ac:dyDescent="0.2">
      <c r="A1325" s="451" t="s">
        <v>2347</v>
      </c>
      <c r="B1325" s="451" t="s">
        <v>1703</v>
      </c>
      <c r="C1325" s="451" t="s">
        <v>1432</v>
      </c>
      <c r="D1325" s="451" t="s">
        <v>1491</v>
      </c>
      <c r="E1325" s="451" t="s">
        <v>1434</v>
      </c>
      <c r="F1325" s="451" t="s">
        <v>1939</v>
      </c>
      <c r="G1325" s="452" t="s">
        <v>1436</v>
      </c>
      <c r="H1325" s="453">
        <v>19530</v>
      </c>
      <c r="I1325" s="452" t="s">
        <v>1613</v>
      </c>
      <c r="J1325" s="452" t="s">
        <v>1438</v>
      </c>
      <c r="K1325" s="452" t="s">
        <v>1438</v>
      </c>
      <c r="L1325" s="452" t="s">
        <v>1439</v>
      </c>
      <c r="M1325" s="452" t="s">
        <v>1440</v>
      </c>
      <c r="N1325" s="454">
        <v>44370</v>
      </c>
      <c r="O1325" s="452" t="s">
        <v>1440</v>
      </c>
      <c r="P1325" s="454">
        <v>44468</v>
      </c>
    </row>
    <row r="1326" spans="1:16" ht="21" x14ac:dyDescent="0.2">
      <c r="A1326" s="451" t="s">
        <v>2347</v>
      </c>
      <c r="B1326" s="451" t="s">
        <v>1703</v>
      </c>
      <c r="C1326" s="451" t="s">
        <v>1432</v>
      </c>
      <c r="D1326" s="451" t="s">
        <v>1507</v>
      </c>
      <c r="E1326" s="451" t="s">
        <v>1442</v>
      </c>
      <c r="F1326" s="451" t="s">
        <v>2213</v>
      </c>
      <c r="G1326" s="452" t="s">
        <v>1436</v>
      </c>
      <c r="H1326" s="453">
        <v>-19530</v>
      </c>
      <c r="I1326" s="452" t="s">
        <v>1707</v>
      </c>
      <c r="J1326" s="452" t="s">
        <v>1438</v>
      </c>
      <c r="K1326" s="452" t="s">
        <v>1438</v>
      </c>
      <c r="L1326" s="452" t="s">
        <v>1439</v>
      </c>
      <c r="M1326" s="452" t="s">
        <v>1440</v>
      </c>
      <c r="N1326" s="454">
        <v>44384</v>
      </c>
      <c r="O1326" s="452" t="s">
        <v>1440</v>
      </c>
      <c r="P1326" s="454">
        <v>44468</v>
      </c>
    </row>
    <row r="1327" spans="1:16" x14ac:dyDescent="0.2">
      <c r="A1327" s="451" t="s">
        <v>2347</v>
      </c>
      <c r="B1327" s="451" t="s">
        <v>1708</v>
      </c>
      <c r="C1327" s="451" t="s">
        <v>1432</v>
      </c>
      <c r="D1327" s="451" t="s">
        <v>1507</v>
      </c>
      <c r="E1327" s="451" t="s">
        <v>1442</v>
      </c>
      <c r="F1327" s="451" t="s">
        <v>1604</v>
      </c>
      <c r="G1327" s="452" t="s">
        <v>1436</v>
      </c>
      <c r="H1327" s="453">
        <v>19530</v>
      </c>
      <c r="I1327" s="452" t="s">
        <v>1707</v>
      </c>
      <c r="J1327" s="452" t="s">
        <v>1438</v>
      </c>
      <c r="K1327" s="452" t="s">
        <v>1438</v>
      </c>
      <c r="L1327" s="452" t="s">
        <v>1439</v>
      </c>
      <c r="M1327" s="452" t="s">
        <v>1440</v>
      </c>
      <c r="N1327" s="454">
        <v>44384</v>
      </c>
      <c r="O1327" s="452" t="s">
        <v>1440</v>
      </c>
      <c r="P1327" s="454">
        <v>44468</v>
      </c>
    </row>
    <row r="1328" spans="1:16" ht="21" x14ac:dyDescent="0.2">
      <c r="A1328" s="451" t="s">
        <v>2347</v>
      </c>
      <c r="B1328" s="451" t="s">
        <v>1708</v>
      </c>
      <c r="C1328" s="451" t="s">
        <v>1432</v>
      </c>
      <c r="D1328" s="451" t="s">
        <v>1531</v>
      </c>
      <c r="E1328" s="451" t="s">
        <v>1568</v>
      </c>
      <c r="F1328" s="451" t="s">
        <v>1906</v>
      </c>
      <c r="G1328" s="452" t="s">
        <v>1436</v>
      </c>
      <c r="H1328" s="453">
        <v>1993.75</v>
      </c>
      <c r="I1328" s="452" t="s">
        <v>1627</v>
      </c>
      <c r="J1328" s="455"/>
      <c r="K1328" s="452" t="s">
        <v>1533</v>
      </c>
      <c r="L1328" s="452" t="s">
        <v>1439</v>
      </c>
      <c r="M1328" s="452" t="s">
        <v>1452</v>
      </c>
      <c r="N1328" s="454">
        <v>44496</v>
      </c>
      <c r="O1328" s="452" t="s">
        <v>1534</v>
      </c>
      <c r="P1328" s="454">
        <v>44497</v>
      </c>
    </row>
    <row r="1329" spans="1:16" ht="21" x14ac:dyDescent="0.2">
      <c r="A1329" s="451" t="s">
        <v>2347</v>
      </c>
      <c r="B1329" s="451" t="s">
        <v>1708</v>
      </c>
      <c r="C1329" s="451" t="s">
        <v>1432</v>
      </c>
      <c r="D1329" s="451" t="s">
        <v>1531</v>
      </c>
      <c r="E1329" s="451" t="s">
        <v>1628</v>
      </c>
      <c r="F1329" s="451" t="s">
        <v>1906</v>
      </c>
      <c r="G1329" s="452" t="s">
        <v>1436</v>
      </c>
      <c r="H1329" s="453">
        <v>1830.94</v>
      </c>
      <c r="I1329" s="452" t="s">
        <v>1629</v>
      </c>
      <c r="J1329" s="455"/>
      <c r="K1329" s="452" t="s">
        <v>1533</v>
      </c>
      <c r="L1329" s="452" t="s">
        <v>1439</v>
      </c>
      <c r="M1329" s="452" t="s">
        <v>1452</v>
      </c>
      <c r="N1329" s="454">
        <v>44496</v>
      </c>
      <c r="O1329" s="452" t="s">
        <v>1534</v>
      </c>
      <c r="P1329" s="454">
        <v>44497</v>
      </c>
    </row>
    <row r="1330" spans="1:16" x14ac:dyDescent="0.2">
      <c r="A1330" s="451" t="s">
        <v>2347</v>
      </c>
      <c r="B1330" s="451" t="s">
        <v>1575</v>
      </c>
      <c r="C1330" s="451" t="s">
        <v>1432</v>
      </c>
      <c r="D1330" s="451" t="s">
        <v>1507</v>
      </c>
      <c r="E1330" s="451" t="s">
        <v>1442</v>
      </c>
      <c r="F1330" s="451" t="s">
        <v>2151</v>
      </c>
      <c r="G1330" s="452" t="s">
        <v>1436</v>
      </c>
      <c r="H1330" s="453">
        <v>34831</v>
      </c>
      <c r="I1330" s="452" t="s">
        <v>1712</v>
      </c>
      <c r="J1330" s="452" t="s">
        <v>1438</v>
      </c>
      <c r="K1330" s="452" t="s">
        <v>1438</v>
      </c>
      <c r="L1330" s="452" t="s">
        <v>1439</v>
      </c>
      <c r="M1330" s="452" t="s">
        <v>1440</v>
      </c>
      <c r="N1330" s="454">
        <v>44399</v>
      </c>
      <c r="O1330" s="452" t="s">
        <v>1440</v>
      </c>
      <c r="P1330" s="454">
        <v>44468</v>
      </c>
    </row>
    <row r="1331" spans="1:16" ht="21" x14ac:dyDescent="0.2">
      <c r="A1331" s="451" t="s">
        <v>2347</v>
      </c>
      <c r="B1331" s="451" t="s">
        <v>1575</v>
      </c>
      <c r="C1331" s="451" t="s">
        <v>1432</v>
      </c>
      <c r="D1331" s="451" t="s">
        <v>1448</v>
      </c>
      <c r="E1331" s="451" t="s">
        <v>1460</v>
      </c>
      <c r="F1331" s="451" t="s">
        <v>1906</v>
      </c>
      <c r="G1331" s="452" t="s">
        <v>1436</v>
      </c>
      <c r="H1331" s="453">
        <v>27865</v>
      </c>
      <c r="I1331" s="452" t="s">
        <v>1462</v>
      </c>
      <c r="J1331" s="455"/>
      <c r="K1331" s="452" t="s">
        <v>1533</v>
      </c>
      <c r="L1331" s="452" t="s">
        <v>1439</v>
      </c>
      <c r="M1331" s="452" t="s">
        <v>1452</v>
      </c>
      <c r="N1331" s="454">
        <v>44550</v>
      </c>
      <c r="O1331" s="452" t="s">
        <v>1453</v>
      </c>
      <c r="P1331" s="454">
        <v>44553</v>
      </c>
    </row>
    <row r="1332" spans="1:16" x14ac:dyDescent="0.2">
      <c r="A1332" s="451" t="s">
        <v>2347</v>
      </c>
      <c r="B1332" s="451" t="s">
        <v>1713</v>
      </c>
      <c r="C1332" s="451" t="s">
        <v>1432</v>
      </c>
      <c r="D1332" s="451" t="s">
        <v>1466</v>
      </c>
      <c r="E1332" s="451" t="s">
        <v>1442</v>
      </c>
      <c r="F1332" s="451" t="s">
        <v>2350</v>
      </c>
      <c r="G1332" s="452" t="s">
        <v>1436</v>
      </c>
      <c r="H1332" s="453">
        <v>8800</v>
      </c>
      <c r="I1332" s="452" t="s">
        <v>1676</v>
      </c>
      <c r="J1332" s="452" t="s">
        <v>1438</v>
      </c>
      <c r="K1332" s="452" t="s">
        <v>1438</v>
      </c>
      <c r="L1332" s="452" t="s">
        <v>1439</v>
      </c>
      <c r="M1332" s="452" t="s">
        <v>1440</v>
      </c>
      <c r="N1332" s="454">
        <v>44330</v>
      </c>
      <c r="O1332" s="452" t="s">
        <v>1440</v>
      </c>
      <c r="P1332" s="454">
        <v>44468</v>
      </c>
    </row>
    <row r="1333" spans="1:16" x14ac:dyDescent="0.2">
      <c r="A1333" s="451" t="s">
        <v>2347</v>
      </c>
      <c r="B1333" s="451" t="s">
        <v>1713</v>
      </c>
      <c r="C1333" s="451" t="s">
        <v>1432</v>
      </c>
      <c r="D1333" s="451" t="s">
        <v>1507</v>
      </c>
      <c r="E1333" s="451" t="s">
        <v>1442</v>
      </c>
      <c r="F1333" s="451" t="s">
        <v>1769</v>
      </c>
      <c r="G1333" s="452" t="s">
        <v>1436</v>
      </c>
      <c r="H1333" s="453">
        <v>93051</v>
      </c>
      <c r="I1333" s="452" t="s">
        <v>1640</v>
      </c>
      <c r="J1333" s="452" t="s">
        <v>1438</v>
      </c>
      <c r="K1333" s="452" t="s">
        <v>1438</v>
      </c>
      <c r="L1333" s="452" t="s">
        <v>1439</v>
      </c>
      <c r="M1333" s="452" t="s">
        <v>1440</v>
      </c>
      <c r="N1333" s="454">
        <v>44384</v>
      </c>
      <c r="O1333" s="452" t="s">
        <v>1440</v>
      </c>
      <c r="P1333" s="454">
        <v>44468</v>
      </c>
    </row>
    <row r="1334" spans="1:16" ht="21" x14ac:dyDescent="0.2">
      <c r="A1334" s="451" t="s">
        <v>2347</v>
      </c>
      <c r="B1334" s="451" t="s">
        <v>1713</v>
      </c>
      <c r="C1334" s="451" t="s">
        <v>1432</v>
      </c>
      <c r="D1334" s="451" t="s">
        <v>1540</v>
      </c>
      <c r="E1334" s="451" t="s">
        <v>1677</v>
      </c>
      <c r="F1334" s="451" t="s">
        <v>1820</v>
      </c>
      <c r="G1334" s="452" t="s">
        <v>1436</v>
      </c>
      <c r="H1334" s="453">
        <v>12314</v>
      </c>
      <c r="I1334" s="452" t="s">
        <v>1678</v>
      </c>
      <c r="J1334" s="455"/>
      <c r="K1334" s="452" t="s">
        <v>1533</v>
      </c>
      <c r="L1334" s="452" t="s">
        <v>1439</v>
      </c>
      <c r="M1334" s="452" t="s">
        <v>1452</v>
      </c>
      <c r="N1334" s="454">
        <v>44525</v>
      </c>
      <c r="O1334" s="452" t="s">
        <v>1534</v>
      </c>
      <c r="P1334" s="454">
        <v>44525</v>
      </c>
    </row>
    <row r="1335" spans="1:16" x14ac:dyDescent="0.2">
      <c r="A1335" s="451" t="s">
        <v>2347</v>
      </c>
      <c r="B1335" s="451" t="s">
        <v>1717</v>
      </c>
      <c r="C1335" s="451" t="s">
        <v>1432</v>
      </c>
      <c r="D1335" s="451" t="s">
        <v>1433</v>
      </c>
      <c r="E1335" s="451" t="s">
        <v>1434</v>
      </c>
      <c r="F1335" s="451" t="s">
        <v>2351</v>
      </c>
      <c r="G1335" s="452" t="s">
        <v>1436</v>
      </c>
      <c r="H1335" s="453">
        <v>190384</v>
      </c>
      <c r="I1335" s="452" t="s">
        <v>1654</v>
      </c>
      <c r="J1335" s="452" t="s">
        <v>1438</v>
      </c>
      <c r="K1335" s="452" t="s">
        <v>1438</v>
      </c>
      <c r="L1335" s="452" t="s">
        <v>1439</v>
      </c>
      <c r="M1335" s="452" t="s">
        <v>1440</v>
      </c>
      <c r="N1335" s="454">
        <v>44312</v>
      </c>
      <c r="O1335" s="452" t="s">
        <v>1440</v>
      </c>
      <c r="P1335" s="454">
        <v>44468</v>
      </c>
    </row>
    <row r="1336" spans="1:16" ht="21" x14ac:dyDescent="0.2">
      <c r="A1336" s="451" t="s">
        <v>2352</v>
      </c>
      <c r="B1336" s="451" t="s">
        <v>1463</v>
      </c>
      <c r="C1336" s="451" t="s">
        <v>1432</v>
      </c>
      <c r="D1336" s="451" t="s">
        <v>1433</v>
      </c>
      <c r="E1336" s="451" t="s">
        <v>1442</v>
      </c>
      <c r="F1336" s="451" t="s">
        <v>2353</v>
      </c>
      <c r="G1336" s="452" t="s">
        <v>1436</v>
      </c>
      <c r="H1336" s="453">
        <v>1034247</v>
      </c>
      <c r="I1336" s="452" t="s">
        <v>1650</v>
      </c>
      <c r="J1336" s="452" t="s">
        <v>1438</v>
      </c>
      <c r="K1336" s="452" t="s">
        <v>1438</v>
      </c>
      <c r="L1336" s="452" t="s">
        <v>1439</v>
      </c>
      <c r="M1336" s="452" t="s">
        <v>1440</v>
      </c>
      <c r="N1336" s="454">
        <v>44309</v>
      </c>
      <c r="O1336" s="452" t="s">
        <v>1440</v>
      </c>
      <c r="P1336" s="454">
        <v>44468</v>
      </c>
    </row>
    <row r="1337" spans="1:16" x14ac:dyDescent="0.2">
      <c r="A1337" s="451" t="s">
        <v>2352</v>
      </c>
      <c r="B1337" s="451" t="s">
        <v>1693</v>
      </c>
      <c r="C1337" s="451" t="s">
        <v>1432</v>
      </c>
      <c r="D1337" s="451" t="s">
        <v>1433</v>
      </c>
      <c r="E1337" s="451" t="s">
        <v>1442</v>
      </c>
      <c r="F1337" s="451" t="s">
        <v>1858</v>
      </c>
      <c r="G1337" s="452" t="s">
        <v>1436</v>
      </c>
      <c r="H1337" s="453">
        <v>37960</v>
      </c>
      <c r="I1337" s="452" t="s">
        <v>1648</v>
      </c>
      <c r="J1337" s="452" t="s">
        <v>1438</v>
      </c>
      <c r="K1337" s="452" t="s">
        <v>1438</v>
      </c>
      <c r="L1337" s="452" t="s">
        <v>1439</v>
      </c>
      <c r="M1337" s="452" t="s">
        <v>1440</v>
      </c>
      <c r="N1337" s="454">
        <v>44309</v>
      </c>
      <c r="O1337" s="452" t="s">
        <v>1440</v>
      </c>
      <c r="P1337" s="454">
        <v>44468</v>
      </c>
    </row>
    <row r="1338" spans="1:16" x14ac:dyDescent="0.2">
      <c r="A1338" s="451" t="s">
        <v>2352</v>
      </c>
      <c r="B1338" s="451" t="s">
        <v>1695</v>
      </c>
      <c r="C1338" s="451" t="s">
        <v>1432</v>
      </c>
      <c r="D1338" s="451" t="s">
        <v>1466</v>
      </c>
      <c r="E1338" s="451" t="s">
        <v>1442</v>
      </c>
      <c r="F1338" s="451" t="s">
        <v>1517</v>
      </c>
      <c r="G1338" s="452" t="s">
        <v>1436</v>
      </c>
      <c r="H1338" s="453">
        <v>282959.71000000002</v>
      </c>
      <c r="I1338" s="452" t="s">
        <v>1655</v>
      </c>
      <c r="J1338" s="452" t="s">
        <v>1438</v>
      </c>
      <c r="K1338" s="452" t="s">
        <v>1438</v>
      </c>
      <c r="L1338" s="452" t="s">
        <v>1439</v>
      </c>
      <c r="M1338" s="452" t="s">
        <v>1440</v>
      </c>
      <c r="N1338" s="454">
        <v>44341</v>
      </c>
      <c r="O1338" s="452" t="s">
        <v>1440</v>
      </c>
      <c r="P1338" s="454">
        <v>44468</v>
      </c>
    </row>
    <row r="1339" spans="1:16" x14ac:dyDescent="0.2">
      <c r="A1339" s="451" t="s">
        <v>2352</v>
      </c>
      <c r="B1339" s="451" t="s">
        <v>1697</v>
      </c>
      <c r="C1339" s="451" t="s">
        <v>1432</v>
      </c>
      <c r="D1339" s="451" t="s">
        <v>1433</v>
      </c>
      <c r="E1339" s="451" t="s">
        <v>1434</v>
      </c>
      <c r="F1339" s="451" t="s">
        <v>1971</v>
      </c>
      <c r="G1339" s="452" t="s">
        <v>1436</v>
      </c>
      <c r="H1339" s="453">
        <v>29286</v>
      </c>
      <c r="I1339" s="452" t="s">
        <v>1670</v>
      </c>
      <c r="J1339" s="452" t="s">
        <v>1438</v>
      </c>
      <c r="K1339" s="452" t="s">
        <v>1438</v>
      </c>
      <c r="L1339" s="452" t="s">
        <v>1439</v>
      </c>
      <c r="M1339" s="452" t="s">
        <v>1440</v>
      </c>
      <c r="N1339" s="454">
        <v>44309</v>
      </c>
      <c r="O1339" s="452" t="s">
        <v>1440</v>
      </c>
      <c r="P1339" s="454">
        <v>44468</v>
      </c>
    </row>
    <row r="1340" spans="1:16" x14ac:dyDescent="0.2">
      <c r="A1340" s="451" t="s">
        <v>2352</v>
      </c>
      <c r="B1340" s="451" t="s">
        <v>1697</v>
      </c>
      <c r="C1340" s="451" t="s">
        <v>1432</v>
      </c>
      <c r="D1340" s="451" t="s">
        <v>1448</v>
      </c>
      <c r="E1340" s="451" t="s">
        <v>1544</v>
      </c>
      <c r="F1340" s="451" t="s">
        <v>2150</v>
      </c>
      <c r="G1340" s="452" t="s">
        <v>1436</v>
      </c>
      <c r="H1340" s="453">
        <v>2758</v>
      </c>
      <c r="I1340" s="452" t="s">
        <v>1564</v>
      </c>
      <c r="J1340" s="455"/>
      <c r="K1340" s="452" t="s">
        <v>1533</v>
      </c>
      <c r="L1340" s="452" t="s">
        <v>1439</v>
      </c>
      <c r="M1340" s="452" t="s">
        <v>1452</v>
      </c>
      <c r="N1340" s="454">
        <v>44539</v>
      </c>
      <c r="O1340" s="452" t="s">
        <v>1453</v>
      </c>
      <c r="P1340" s="454">
        <v>44544</v>
      </c>
    </row>
    <row r="1341" spans="1:16" ht="21" x14ac:dyDescent="0.2">
      <c r="A1341" s="451" t="s">
        <v>2352</v>
      </c>
      <c r="B1341" s="451" t="s">
        <v>1703</v>
      </c>
      <c r="C1341" s="451" t="s">
        <v>1432</v>
      </c>
      <c r="D1341" s="451" t="s">
        <v>1491</v>
      </c>
      <c r="E1341" s="451" t="s">
        <v>1434</v>
      </c>
      <c r="F1341" s="451" t="s">
        <v>2354</v>
      </c>
      <c r="G1341" s="452" t="s">
        <v>1436</v>
      </c>
      <c r="H1341" s="453">
        <v>8760</v>
      </c>
      <c r="I1341" s="452" t="s">
        <v>1613</v>
      </c>
      <c r="J1341" s="452" t="s">
        <v>1438</v>
      </c>
      <c r="K1341" s="452" t="s">
        <v>1438</v>
      </c>
      <c r="L1341" s="452" t="s">
        <v>1439</v>
      </c>
      <c r="M1341" s="452" t="s">
        <v>1440</v>
      </c>
      <c r="N1341" s="454">
        <v>44370</v>
      </c>
      <c r="O1341" s="452" t="s">
        <v>1440</v>
      </c>
      <c r="P1341" s="454">
        <v>44468</v>
      </c>
    </row>
    <row r="1342" spans="1:16" ht="21" x14ac:dyDescent="0.2">
      <c r="A1342" s="451" t="s">
        <v>2352</v>
      </c>
      <c r="B1342" s="451" t="s">
        <v>1703</v>
      </c>
      <c r="C1342" s="451" t="s">
        <v>1432</v>
      </c>
      <c r="D1342" s="451" t="s">
        <v>1507</v>
      </c>
      <c r="E1342" s="451" t="s">
        <v>1442</v>
      </c>
      <c r="F1342" s="451" t="s">
        <v>2355</v>
      </c>
      <c r="G1342" s="452" t="s">
        <v>1436</v>
      </c>
      <c r="H1342" s="453">
        <v>-8760</v>
      </c>
      <c r="I1342" s="452" t="s">
        <v>1707</v>
      </c>
      <c r="J1342" s="452" t="s">
        <v>1438</v>
      </c>
      <c r="K1342" s="452" t="s">
        <v>1438</v>
      </c>
      <c r="L1342" s="452" t="s">
        <v>1439</v>
      </c>
      <c r="M1342" s="452" t="s">
        <v>1440</v>
      </c>
      <c r="N1342" s="454">
        <v>44384</v>
      </c>
      <c r="O1342" s="452" t="s">
        <v>1440</v>
      </c>
      <c r="P1342" s="454">
        <v>44468</v>
      </c>
    </row>
    <row r="1343" spans="1:16" x14ac:dyDescent="0.2">
      <c r="A1343" s="451" t="s">
        <v>2352</v>
      </c>
      <c r="B1343" s="451" t="s">
        <v>1758</v>
      </c>
      <c r="C1343" s="451" t="s">
        <v>1432</v>
      </c>
      <c r="D1343" s="451" t="s">
        <v>1466</v>
      </c>
      <c r="E1343" s="451" t="s">
        <v>1442</v>
      </c>
      <c r="F1343" s="451" t="s">
        <v>2232</v>
      </c>
      <c r="G1343" s="452" t="s">
        <v>1436</v>
      </c>
      <c r="H1343" s="453">
        <v>164027.76</v>
      </c>
      <c r="I1343" s="452" t="s">
        <v>1468</v>
      </c>
      <c r="J1343" s="452" t="s">
        <v>1438</v>
      </c>
      <c r="K1343" s="452" t="s">
        <v>1438</v>
      </c>
      <c r="L1343" s="452" t="s">
        <v>1439</v>
      </c>
      <c r="M1343" s="452" t="s">
        <v>1440</v>
      </c>
      <c r="N1343" s="454">
        <v>44329</v>
      </c>
      <c r="O1343" s="452" t="s">
        <v>1440</v>
      </c>
      <c r="P1343" s="454">
        <v>44468</v>
      </c>
    </row>
    <row r="1344" spans="1:16" x14ac:dyDescent="0.2">
      <c r="A1344" s="451" t="s">
        <v>2352</v>
      </c>
      <c r="B1344" s="451" t="s">
        <v>1708</v>
      </c>
      <c r="C1344" s="451" t="s">
        <v>1432</v>
      </c>
      <c r="D1344" s="451" t="s">
        <v>1507</v>
      </c>
      <c r="E1344" s="451" t="s">
        <v>1442</v>
      </c>
      <c r="F1344" s="451" t="s">
        <v>2356</v>
      </c>
      <c r="G1344" s="452" t="s">
        <v>1436</v>
      </c>
      <c r="H1344" s="453">
        <v>8760</v>
      </c>
      <c r="I1344" s="452" t="s">
        <v>1707</v>
      </c>
      <c r="J1344" s="452" t="s">
        <v>1438</v>
      </c>
      <c r="K1344" s="452" t="s">
        <v>1438</v>
      </c>
      <c r="L1344" s="452" t="s">
        <v>1439</v>
      </c>
      <c r="M1344" s="452" t="s">
        <v>1440</v>
      </c>
      <c r="N1344" s="454">
        <v>44384</v>
      </c>
      <c r="O1344" s="452" t="s">
        <v>1440</v>
      </c>
      <c r="P1344" s="454">
        <v>44468</v>
      </c>
    </row>
    <row r="1345" spans="1:16" ht="21" x14ac:dyDescent="0.2">
      <c r="A1345" s="451" t="s">
        <v>2352</v>
      </c>
      <c r="B1345" s="451" t="s">
        <v>1708</v>
      </c>
      <c r="C1345" s="451" t="s">
        <v>1432</v>
      </c>
      <c r="D1345" s="451" t="s">
        <v>1531</v>
      </c>
      <c r="E1345" s="451" t="s">
        <v>1568</v>
      </c>
      <c r="F1345" s="451" t="s">
        <v>2357</v>
      </c>
      <c r="G1345" s="452" t="s">
        <v>1436</v>
      </c>
      <c r="H1345" s="453">
        <v>3335</v>
      </c>
      <c r="I1345" s="452" t="s">
        <v>1627</v>
      </c>
      <c r="J1345" s="455"/>
      <c r="K1345" s="452" t="s">
        <v>1533</v>
      </c>
      <c r="L1345" s="452" t="s">
        <v>1439</v>
      </c>
      <c r="M1345" s="452" t="s">
        <v>1452</v>
      </c>
      <c r="N1345" s="454">
        <v>44496</v>
      </c>
      <c r="O1345" s="452" t="s">
        <v>1534</v>
      </c>
      <c r="P1345" s="454">
        <v>44497</v>
      </c>
    </row>
    <row r="1346" spans="1:16" ht="21" x14ac:dyDescent="0.2">
      <c r="A1346" s="451" t="s">
        <v>2352</v>
      </c>
      <c r="B1346" s="451" t="s">
        <v>1708</v>
      </c>
      <c r="C1346" s="451" t="s">
        <v>1432</v>
      </c>
      <c r="D1346" s="451" t="s">
        <v>1531</v>
      </c>
      <c r="E1346" s="451" t="s">
        <v>1628</v>
      </c>
      <c r="F1346" s="451" t="s">
        <v>2357</v>
      </c>
      <c r="G1346" s="452" t="s">
        <v>1436</v>
      </c>
      <c r="H1346" s="453">
        <v>3071.25</v>
      </c>
      <c r="I1346" s="452" t="s">
        <v>1629</v>
      </c>
      <c r="J1346" s="455"/>
      <c r="K1346" s="452" t="s">
        <v>1533</v>
      </c>
      <c r="L1346" s="452" t="s">
        <v>1439</v>
      </c>
      <c r="M1346" s="452" t="s">
        <v>1452</v>
      </c>
      <c r="N1346" s="454">
        <v>44496</v>
      </c>
      <c r="O1346" s="452" t="s">
        <v>1534</v>
      </c>
      <c r="P1346" s="454">
        <v>44497</v>
      </c>
    </row>
    <row r="1347" spans="1:16" x14ac:dyDescent="0.2">
      <c r="A1347" s="451" t="s">
        <v>2352</v>
      </c>
      <c r="B1347" s="451" t="s">
        <v>1575</v>
      </c>
      <c r="C1347" s="451" t="s">
        <v>1432</v>
      </c>
      <c r="D1347" s="451" t="s">
        <v>1433</v>
      </c>
      <c r="E1347" s="451" t="s">
        <v>1434</v>
      </c>
      <c r="F1347" s="451" t="s">
        <v>2358</v>
      </c>
      <c r="G1347" s="452" t="s">
        <v>1436</v>
      </c>
      <c r="H1347" s="453">
        <v>1125</v>
      </c>
      <c r="I1347" s="452" t="s">
        <v>1840</v>
      </c>
      <c r="J1347" s="452" t="s">
        <v>1438</v>
      </c>
      <c r="K1347" s="452" t="s">
        <v>1438</v>
      </c>
      <c r="L1347" s="452" t="s">
        <v>1439</v>
      </c>
      <c r="M1347" s="452" t="s">
        <v>1440</v>
      </c>
      <c r="N1347" s="454">
        <v>44302</v>
      </c>
      <c r="O1347" s="452" t="s">
        <v>1440</v>
      </c>
      <c r="P1347" s="454">
        <v>44468</v>
      </c>
    </row>
    <row r="1348" spans="1:16" x14ac:dyDescent="0.2">
      <c r="A1348" s="451" t="s">
        <v>2352</v>
      </c>
      <c r="B1348" s="451" t="s">
        <v>1575</v>
      </c>
      <c r="C1348" s="451" t="s">
        <v>1432</v>
      </c>
      <c r="D1348" s="451" t="s">
        <v>1507</v>
      </c>
      <c r="E1348" s="451" t="s">
        <v>1442</v>
      </c>
      <c r="F1348" s="451" t="s">
        <v>2304</v>
      </c>
      <c r="G1348" s="452" t="s">
        <v>1436</v>
      </c>
      <c r="H1348" s="453">
        <v>700</v>
      </c>
      <c r="I1348" s="452" t="s">
        <v>1763</v>
      </c>
      <c r="J1348" s="452" t="s">
        <v>1438</v>
      </c>
      <c r="K1348" s="452" t="s">
        <v>1438</v>
      </c>
      <c r="L1348" s="452" t="s">
        <v>1439</v>
      </c>
      <c r="M1348" s="452" t="s">
        <v>1440</v>
      </c>
      <c r="N1348" s="454">
        <v>44377</v>
      </c>
      <c r="O1348" s="452" t="s">
        <v>1440</v>
      </c>
      <c r="P1348" s="454">
        <v>44468</v>
      </c>
    </row>
    <row r="1349" spans="1:16" x14ac:dyDescent="0.2">
      <c r="A1349" s="451" t="s">
        <v>2352</v>
      </c>
      <c r="B1349" s="451" t="s">
        <v>1575</v>
      </c>
      <c r="C1349" s="451" t="s">
        <v>1432</v>
      </c>
      <c r="D1349" s="451" t="s">
        <v>1507</v>
      </c>
      <c r="E1349" s="451" t="s">
        <v>1442</v>
      </c>
      <c r="F1349" s="451" t="s">
        <v>2359</v>
      </c>
      <c r="G1349" s="452" t="s">
        <v>1436</v>
      </c>
      <c r="H1349" s="453">
        <v>51946</v>
      </c>
      <c r="I1349" s="452" t="s">
        <v>1712</v>
      </c>
      <c r="J1349" s="452" t="s">
        <v>1438</v>
      </c>
      <c r="K1349" s="452" t="s">
        <v>1438</v>
      </c>
      <c r="L1349" s="452" t="s">
        <v>1439</v>
      </c>
      <c r="M1349" s="452" t="s">
        <v>1440</v>
      </c>
      <c r="N1349" s="454">
        <v>44399</v>
      </c>
      <c r="O1349" s="452" t="s">
        <v>1440</v>
      </c>
      <c r="P1349" s="454">
        <v>44468</v>
      </c>
    </row>
    <row r="1350" spans="1:16" ht="21" x14ac:dyDescent="0.2">
      <c r="A1350" s="451" t="s">
        <v>2352</v>
      </c>
      <c r="B1350" s="451" t="s">
        <v>1575</v>
      </c>
      <c r="C1350" s="451" t="s">
        <v>1432</v>
      </c>
      <c r="D1350" s="451" t="s">
        <v>1540</v>
      </c>
      <c r="E1350" s="451" t="s">
        <v>1765</v>
      </c>
      <c r="F1350" s="451" t="s">
        <v>1548</v>
      </c>
      <c r="G1350" s="452" t="s">
        <v>1436</v>
      </c>
      <c r="H1350" s="453">
        <v>1000</v>
      </c>
      <c r="I1350" s="452" t="s">
        <v>1766</v>
      </c>
      <c r="J1350" s="455"/>
      <c r="K1350" s="452" t="s">
        <v>1533</v>
      </c>
      <c r="L1350" s="452" t="s">
        <v>1439</v>
      </c>
      <c r="M1350" s="452" t="s">
        <v>1452</v>
      </c>
      <c r="N1350" s="454">
        <v>44525</v>
      </c>
      <c r="O1350" s="452" t="s">
        <v>1453</v>
      </c>
      <c r="P1350" s="454">
        <v>44525</v>
      </c>
    </row>
    <row r="1351" spans="1:16" ht="21" x14ac:dyDescent="0.2">
      <c r="A1351" s="451" t="s">
        <v>2352</v>
      </c>
      <c r="B1351" s="451" t="s">
        <v>1575</v>
      </c>
      <c r="C1351" s="451" t="s">
        <v>1432</v>
      </c>
      <c r="D1351" s="451" t="s">
        <v>1448</v>
      </c>
      <c r="E1351" s="451" t="s">
        <v>1460</v>
      </c>
      <c r="F1351" s="451" t="s">
        <v>2357</v>
      </c>
      <c r="G1351" s="452" t="s">
        <v>1436</v>
      </c>
      <c r="H1351" s="453">
        <v>41557</v>
      </c>
      <c r="I1351" s="452" t="s">
        <v>1462</v>
      </c>
      <c r="J1351" s="455"/>
      <c r="K1351" s="452" t="s">
        <v>1533</v>
      </c>
      <c r="L1351" s="452" t="s">
        <v>1439</v>
      </c>
      <c r="M1351" s="452" t="s">
        <v>1452</v>
      </c>
      <c r="N1351" s="454">
        <v>44550</v>
      </c>
      <c r="O1351" s="452" t="s">
        <v>1453</v>
      </c>
      <c r="P1351" s="454">
        <v>44553</v>
      </c>
    </row>
    <row r="1352" spans="1:16" x14ac:dyDescent="0.2">
      <c r="A1352" s="451" t="s">
        <v>2352</v>
      </c>
      <c r="B1352" s="451" t="s">
        <v>1713</v>
      </c>
      <c r="C1352" s="451" t="s">
        <v>1432</v>
      </c>
      <c r="D1352" s="451" t="s">
        <v>1466</v>
      </c>
      <c r="E1352" s="451" t="s">
        <v>1442</v>
      </c>
      <c r="F1352" s="451" t="s">
        <v>1967</v>
      </c>
      <c r="G1352" s="452" t="s">
        <v>1436</v>
      </c>
      <c r="H1352" s="453">
        <v>7596</v>
      </c>
      <c r="I1352" s="452" t="s">
        <v>1676</v>
      </c>
      <c r="J1352" s="452" t="s">
        <v>1438</v>
      </c>
      <c r="K1352" s="452" t="s">
        <v>1438</v>
      </c>
      <c r="L1352" s="452" t="s">
        <v>1439</v>
      </c>
      <c r="M1352" s="452" t="s">
        <v>1440</v>
      </c>
      <c r="N1352" s="454">
        <v>44330</v>
      </c>
      <c r="O1352" s="452" t="s">
        <v>1440</v>
      </c>
      <c r="P1352" s="454">
        <v>44468</v>
      </c>
    </row>
    <row r="1353" spans="1:16" x14ac:dyDescent="0.2">
      <c r="A1353" s="451" t="s">
        <v>2352</v>
      </c>
      <c r="B1353" s="451" t="s">
        <v>1713</v>
      </c>
      <c r="C1353" s="451" t="s">
        <v>1432</v>
      </c>
      <c r="D1353" s="451" t="s">
        <v>1507</v>
      </c>
      <c r="E1353" s="451" t="s">
        <v>1442</v>
      </c>
      <c r="F1353" s="451" t="s">
        <v>2047</v>
      </c>
      <c r="G1353" s="452" t="s">
        <v>1436</v>
      </c>
      <c r="H1353" s="453">
        <v>24157</v>
      </c>
      <c r="I1353" s="452" t="s">
        <v>1640</v>
      </c>
      <c r="J1353" s="452" t="s">
        <v>1438</v>
      </c>
      <c r="K1353" s="452" t="s">
        <v>1438</v>
      </c>
      <c r="L1353" s="452" t="s">
        <v>1439</v>
      </c>
      <c r="M1353" s="452" t="s">
        <v>1440</v>
      </c>
      <c r="N1353" s="454">
        <v>44384</v>
      </c>
      <c r="O1353" s="452" t="s">
        <v>1440</v>
      </c>
      <c r="P1353" s="454">
        <v>44468</v>
      </c>
    </row>
    <row r="1354" spans="1:16" ht="21" x14ac:dyDescent="0.2">
      <c r="A1354" s="451" t="s">
        <v>2352</v>
      </c>
      <c r="B1354" s="451" t="s">
        <v>1713</v>
      </c>
      <c r="C1354" s="451" t="s">
        <v>1432</v>
      </c>
      <c r="D1354" s="451" t="s">
        <v>1540</v>
      </c>
      <c r="E1354" s="451" t="s">
        <v>1677</v>
      </c>
      <c r="F1354" s="451" t="s">
        <v>1933</v>
      </c>
      <c r="G1354" s="452" t="s">
        <v>1436</v>
      </c>
      <c r="H1354" s="453">
        <v>10687</v>
      </c>
      <c r="I1354" s="452" t="s">
        <v>1678</v>
      </c>
      <c r="J1354" s="455"/>
      <c r="K1354" s="452" t="s">
        <v>1533</v>
      </c>
      <c r="L1354" s="452" t="s">
        <v>1439</v>
      </c>
      <c r="M1354" s="452" t="s">
        <v>1452</v>
      </c>
      <c r="N1354" s="454">
        <v>44525</v>
      </c>
      <c r="O1354" s="452" t="s">
        <v>1534</v>
      </c>
      <c r="P1354" s="454">
        <v>44525</v>
      </c>
    </row>
    <row r="1355" spans="1:16" x14ac:dyDescent="0.2">
      <c r="A1355" s="451" t="s">
        <v>2352</v>
      </c>
      <c r="B1355" s="451" t="s">
        <v>1717</v>
      </c>
      <c r="C1355" s="451" t="s">
        <v>1432</v>
      </c>
      <c r="D1355" s="451" t="s">
        <v>1433</v>
      </c>
      <c r="E1355" s="451" t="s">
        <v>1434</v>
      </c>
      <c r="F1355" s="451" t="s">
        <v>2000</v>
      </c>
      <c r="G1355" s="452" t="s">
        <v>1436</v>
      </c>
      <c r="H1355" s="453">
        <v>129060</v>
      </c>
      <c r="I1355" s="452" t="s">
        <v>1654</v>
      </c>
      <c r="J1355" s="452" t="s">
        <v>1438</v>
      </c>
      <c r="K1355" s="452" t="s">
        <v>1438</v>
      </c>
      <c r="L1355" s="452" t="s">
        <v>1439</v>
      </c>
      <c r="M1355" s="452" t="s">
        <v>1440</v>
      </c>
      <c r="N1355" s="454">
        <v>44312</v>
      </c>
      <c r="O1355" s="452" t="s">
        <v>1440</v>
      </c>
      <c r="P1355" s="454">
        <v>44468</v>
      </c>
    </row>
    <row r="1356" spans="1:16" ht="21" x14ac:dyDescent="0.2">
      <c r="A1356" s="451" t="s">
        <v>2360</v>
      </c>
      <c r="B1356" s="451" t="s">
        <v>1463</v>
      </c>
      <c r="C1356" s="451" t="s">
        <v>1432</v>
      </c>
      <c r="D1356" s="451" t="s">
        <v>1433</v>
      </c>
      <c r="E1356" s="451" t="s">
        <v>1442</v>
      </c>
      <c r="F1356" s="451" t="s">
        <v>2150</v>
      </c>
      <c r="G1356" s="452" t="s">
        <v>1436</v>
      </c>
      <c r="H1356" s="453">
        <v>1589399</v>
      </c>
      <c r="I1356" s="452" t="s">
        <v>1650</v>
      </c>
      <c r="J1356" s="452" t="s">
        <v>1438</v>
      </c>
      <c r="K1356" s="452" t="s">
        <v>1438</v>
      </c>
      <c r="L1356" s="452" t="s">
        <v>1439</v>
      </c>
      <c r="M1356" s="452" t="s">
        <v>1440</v>
      </c>
      <c r="N1356" s="454">
        <v>44309</v>
      </c>
      <c r="O1356" s="452" t="s">
        <v>1440</v>
      </c>
      <c r="P1356" s="454">
        <v>44468</v>
      </c>
    </row>
    <row r="1357" spans="1:16" ht="21" x14ac:dyDescent="0.2">
      <c r="A1357" s="451" t="s">
        <v>2360</v>
      </c>
      <c r="B1357" s="451" t="s">
        <v>1693</v>
      </c>
      <c r="C1357" s="451" t="s">
        <v>1432</v>
      </c>
      <c r="D1357" s="451" t="s">
        <v>1433</v>
      </c>
      <c r="E1357" s="451" t="s">
        <v>1442</v>
      </c>
      <c r="F1357" s="451" t="s">
        <v>1593</v>
      </c>
      <c r="G1357" s="452" t="s">
        <v>1436</v>
      </c>
      <c r="H1357" s="453">
        <v>46540</v>
      </c>
      <c r="I1357" s="452" t="s">
        <v>1648</v>
      </c>
      <c r="J1357" s="452" t="s">
        <v>1438</v>
      </c>
      <c r="K1357" s="452" t="s">
        <v>1438</v>
      </c>
      <c r="L1357" s="452" t="s">
        <v>1439</v>
      </c>
      <c r="M1357" s="452" t="s">
        <v>1440</v>
      </c>
      <c r="N1357" s="454">
        <v>44309</v>
      </c>
      <c r="O1357" s="452" t="s">
        <v>1440</v>
      </c>
      <c r="P1357" s="454">
        <v>44468</v>
      </c>
    </row>
    <row r="1358" spans="1:16" ht="21" x14ac:dyDescent="0.2">
      <c r="A1358" s="451" t="s">
        <v>2360</v>
      </c>
      <c r="B1358" s="451" t="s">
        <v>1695</v>
      </c>
      <c r="C1358" s="451" t="s">
        <v>1432</v>
      </c>
      <c r="D1358" s="451" t="s">
        <v>1466</v>
      </c>
      <c r="E1358" s="451" t="s">
        <v>1434</v>
      </c>
      <c r="F1358" s="451" t="s">
        <v>2361</v>
      </c>
      <c r="G1358" s="452" t="s">
        <v>1436</v>
      </c>
      <c r="H1358" s="453">
        <v>20870.86</v>
      </c>
      <c r="I1358" s="452" t="s">
        <v>1655</v>
      </c>
      <c r="J1358" s="452" t="s">
        <v>1438</v>
      </c>
      <c r="K1358" s="452" t="s">
        <v>1438</v>
      </c>
      <c r="L1358" s="452" t="s">
        <v>1439</v>
      </c>
      <c r="M1358" s="452" t="s">
        <v>1440</v>
      </c>
      <c r="N1358" s="454">
        <v>44341</v>
      </c>
      <c r="O1358" s="452" t="s">
        <v>1440</v>
      </c>
      <c r="P1358" s="454">
        <v>44468</v>
      </c>
    </row>
    <row r="1359" spans="1:16" ht="21" x14ac:dyDescent="0.2">
      <c r="A1359" s="451" t="s">
        <v>2360</v>
      </c>
      <c r="B1359" s="451" t="s">
        <v>1697</v>
      </c>
      <c r="C1359" s="451" t="s">
        <v>1432</v>
      </c>
      <c r="D1359" s="451" t="s">
        <v>1433</v>
      </c>
      <c r="E1359" s="451" t="s">
        <v>1442</v>
      </c>
      <c r="F1359" s="451" t="s">
        <v>1998</v>
      </c>
      <c r="G1359" s="452" t="s">
        <v>1436</v>
      </c>
      <c r="H1359" s="453">
        <v>44519</v>
      </c>
      <c r="I1359" s="452" t="s">
        <v>1670</v>
      </c>
      <c r="J1359" s="452" t="s">
        <v>1438</v>
      </c>
      <c r="K1359" s="452" t="s">
        <v>1438</v>
      </c>
      <c r="L1359" s="452" t="s">
        <v>1439</v>
      </c>
      <c r="M1359" s="452" t="s">
        <v>1440</v>
      </c>
      <c r="N1359" s="454">
        <v>44309</v>
      </c>
      <c r="O1359" s="452" t="s">
        <v>1440</v>
      </c>
      <c r="P1359" s="454">
        <v>44468</v>
      </c>
    </row>
    <row r="1360" spans="1:16" ht="21" x14ac:dyDescent="0.2">
      <c r="A1360" s="451" t="s">
        <v>2360</v>
      </c>
      <c r="B1360" s="451" t="s">
        <v>1697</v>
      </c>
      <c r="C1360" s="451" t="s">
        <v>1432</v>
      </c>
      <c r="D1360" s="451" t="s">
        <v>1466</v>
      </c>
      <c r="E1360" s="451" t="s">
        <v>1434</v>
      </c>
      <c r="F1360" s="451" t="s">
        <v>1837</v>
      </c>
      <c r="G1360" s="452" t="s">
        <v>1436</v>
      </c>
      <c r="H1360" s="453">
        <v>1819</v>
      </c>
      <c r="I1360" s="452" t="s">
        <v>1488</v>
      </c>
      <c r="J1360" s="452" t="s">
        <v>1438</v>
      </c>
      <c r="K1360" s="452" t="s">
        <v>1438</v>
      </c>
      <c r="L1360" s="452" t="s">
        <v>1439</v>
      </c>
      <c r="M1360" s="452" t="s">
        <v>1440</v>
      </c>
      <c r="N1360" s="454">
        <v>44342</v>
      </c>
      <c r="O1360" s="452" t="s">
        <v>1440</v>
      </c>
      <c r="P1360" s="454">
        <v>44468</v>
      </c>
    </row>
    <row r="1361" spans="1:16" ht="21" x14ac:dyDescent="0.2">
      <c r="A1361" s="451" t="s">
        <v>2360</v>
      </c>
      <c r="B1361" s="451" t="s">
        <v>1697</v>
      </c>
      <c r="C1361" s="451" t="s">
        <v>1432</v>
      </c>
      <c r="D1361" s="451" t="s">
        <v>1448</v>
      </c>
      <c r="E1361" s="451" t="s">
        <v>1544</v>
      </c>
      <c r="F1361" s="451" t="s">
        <v>1517</v>
      </c>
      <c r="G1361" s="452" t="s">
        <v>1436</v>
      </c>
      <c r="H1361" s="453">
        <v>6309</v>
      </c>
      <c r="I1361" s="452" t="s">
        <v>1564</v>
      </c>
      <c r="J1361" s="455"/>
      <c r="K1361" s="452" t="s">
        <v>1533</v>
      </c>
      <c r="L1361" s="452" t="s">
        <v>1439</v>
      </c>
      <c r="M1361" s="452" t="s">
        <v>1452</v>
      </c>
      <c r="N1361" s="454">
        <v>44539</v>
      </c>
      <c r="O1361" s="452" t="s">
        <v>1453</v>
      </c>
      <c r="P1361" s="454">
        <v>44544</v>
      </c>
    </row>
    <row r="1362" spans="1:16" ht="21" x14ac:dyDescent="0.2">
      <c r="A1362" s="451" t="s">
        <v>2360</v>
      </c>
      <c r="B1362" s="451" t="s">
        <v>1703</v>
      </c>
      <c r="C1362" s="451" t="s">
        <v>1432</v>
      </c>
      <c r="D1362" s="451" t="s">
        <v>1491</v>
      </c>
      <c r="E1362" s="451" t="s">
        <v>1434</v>
      </c>
      <c r="F1362" s="451" t="s">
        <v>2362</v>
      </c>
      <c r="G1362" s="452" t="s">
        <v>1436</v>
      </c>
      <c r="H1362" s="453">
        <v>14060</v>
      </c>
      <c r="I1362" s="452" t="s">
        <v>1613</v>
      </c>
      <c r="J1362" s="452" t="s">
        <v>1438</v>
      </c>
      <c r="K1362" s="452" t="s">
        <v>1438</v>
      </c>
      <c r="L1362" s="452" t="s">
        <v>1439</v>
      </c>
      <c r="M1362" s="452" t="s">
        <v>1440</v>
      </c>
      <c r="N1362" s="454">
        <v>44370</v>
      </c>
      <c r="O1362" s="452" t="s">
        <v>1440</v>
      </c>
      <c r="P1362" s="454">
        <v>44468</v>
      </c>
    </row>
    <row r="1363" spans="1:16" ht="21" x14ac:dyDescent="0.2">
      <c r="A1363" s="451" t="s">
        <v>2360</v>
      </c>
      <c r="B1363" s="451" t="s">
        <v>1703</v>
      </c>
      <c r="C1363" s="451" t="s">
        <v>1432</v>
      </c>
      <c r="D1363" s="451" t="s">
        <v>1507</v>
      </c>
      <c r="E1363" s="451" t="s">
        <v>1442</v>
      </c>
      <c r="F1363" s="451" t="s">
        <v>2363</v>
      </c>
      <c r="G1363" s="452" t="s">
        <v>1436</v>
      </c>
      <c r="H1363" s="453">
        <v>-14060</v>
      </c>
      <c r="I1363" s="452" t="s">
        <v>1707</v>
      </c>
      <c r="J1363" s="452" t="s">
        <v>1438</v>
      </c>
      <c r="K1363" s="452" t="s">
        <v>1438</v>
      </c>
      <c r="L1363" s="452" t="s">
        <v>1439</v>
      </c>
      <c r="M1363" s="452" t="s">
        <v>1440</v>
      </c>
      <c r="N1363" s="454">
        <v>44384</v>
      </c>
      <c r="O1363" s="452" t="s">
        <v>1440</v>
      </c>
      <c r="P1363" s="454">
        <v>44468</v>
      </c>
    </row>
    <row r="1364" spans="1:16" ht="21" x14ac:dyDescent="0.2">
      <c r="A1364" s="451" t="s">
        <v>2360</v>
      </c>
      <c r="B1364" s="451" t="s">
        <v>1708</v>
      </c>
      <c r="C1364" s="451" t="s">
        <v>1432</v>
      </c>
      <c r="D1364" s="451" t="s">
        <v>1507</v>
      </c>
      <c r="E1364" s="451" t="s">
        <v>1442</v>
      </c>
      <c r="F1364" s="451" t="s">
        <v>2364</v>
      </c>
      <c r="G1364" s="452" t="s">
        <v>1436</v>
      </c>
      <c r="H1364" s="453">
        <v>14060</v>
      </c>
      <c r="I1364" s="452" t="s">
        <v>1707</v>
      </c>
      <c r="J1364" s="452" t="s">
        <v>1438</v>
      </c>
      <c r="K1364" s="452" t="s">
        <v>1438</v>
      </c>
      <c r="L1364" s="452" t="s">
        <v>1439</v>
      </c>
      <c r="M1364" s="452" t="s">
        <v>1440</v>
      </c>
      <c r="N1364" s="454">
        <v>44384</v>
      </c>
      <c r="O1364" s="452" t="s">
        <v>1440</v>
      </c>
      <c r="P1364" s="454">
        <v>44468</v>
      </c>
    </row>
    <row r="1365" spans="1:16" ht="21" x14ac:dyDescent="0.2">
      <c r="A1365" s="451" t="s">
        <v>2360</v>
      </c>
      <c r="B1365" s="451" t="s">
        <v>1708</v>
      </c>
      <c r="C1365" s="451" t="s">
        <v>1432</v>
      </c>
      <c r="D1365" s="451" t="s">
        <v>1531</v>
      </c>
      <c r="E1365" s="451" t="s">
        <v>1568</v>
      </c>
      <c r="F1365" s="451" t="s">
        <v>1624</v>
      </c>
      <c r="G1365" s="452" t="s">
        <v>1436</v>
      </c>
      <c r="H1365" s="453">
        <v>3298.75</v>
      </c>
      <c r="I1365" s="452" t="s">
        <v>1627</v>
      </c>
      <c r="J1365" s="455"/>
      <c r="K1365" s="452" t="s">
        <v>1533</v>
      </c>
      <c r="L1365" s="452" t="s">
        <v>1439</v>
      </c>
      <c r="M1365" s="452" t="s">
        <v>1452</v>
      </c>
      <c r="N1365" s="454">
        <v>44496</v>
      </c>
      <c r="O1365" s="452" t="s">
        <v>1534</v>
      </c>
      <c r="P1365" s="454">
        <v>44497</v>
      </c>
    </row>
    <row r="1366" spans="1:16" ht="21" x14ac:dyDescent="0.2">
      <c r="A1366" s="451" t="s">
        <v>2360</v>
      </c>
      <c r="B1366" s="451" t="s">
        <v>1708</v>
      </c>
      <c r="C1366" s="451" t="s">
        <v>1432</v>
      </c>
      <c r="D1366" s="451" t="s">
        <v>1531</v>
      </c>
      <c r="E1366" s="451" t="s">
        <v>1628</v>
      </c>
      <c r="F1366" s="451" t="s">
        <v>1624</v>
      </c>
      <c r="G1366" s="452" t="s">
        <v>1436</v>
      </c>
      <c r="H1366" s="453">
        <v>2835</v>
      </c>
      <c r="I1366" s="452" t="s">
        <v>1629</v>
      </c>
      <c r="J1366" s="455"/>
      <c r="K1366" s="452" t="s">
        <v>1533</v>
      </c>
      <c r="L1366" s="452" t="s">
        <v>1439</v>
      </c>
      <c r="M1366" s="452" t="s">
        <v>1452</v>
      </c>
      <c r="N1366" s="454">
        <v>44496</v>
      </c>
      <c r="O1366" s="452" t="s">
        <v>1534</v>
      </c>
      <c r="P1366" s="454">
        <v>44497</v>
      </c>
    </row>
    <row r="1367" spans="1:16" ht="21" x14ac:dyDescent="0.2">
      <c r="A1367" s="451" t="s">
        <v>2360</v>
      </c>
      <c r="B1367" s="451" t="s">
        <v>1575</v>
      </c>
      <c r="C1367" s="451" t="s">
        <v>1432</v>
      </c>
      <c r="D1367" s="451" t="s">
        <v>1507</v>
      </c>
      <c r="E1367" s="451" t="s">
        <v>1442</v>
      </c>
      <c r="F1367" s="451" t="s">
        <v>2323</v>
      </c>
      <c r="G1367" s="452" t="s">
        <v>1436</v>
      </c>
      <c r="H1367" s="453">
        <v>52794</v>
      </c>
      <c r="I1367" s="452" t="s">
        <v>1712</v>
      </c>
      <c r="J1367" s="452" t="s">
        <v>1438</v>
      </c>
      <c r="K1367" s="452" t="s">
        <v>1438</v>
      </c>
      <c r="L1367" s="452" t="s">
        <v>1439</v>
      </c>
      <c r="M1367" s="452" t="s">
        <v>1440</v>
      </c>
      <c r="N1367" s="454">
        <v>44399</v>
      </c>
      <c r="O1367" s="452" t="s">
        <v>1440</v>
      </c>
      <c r="P1367" s="454">
        <v>44468</v>
      </c>
    </row>
    <row r="1368" spans="1:16" ht="21" x14ac:dyDescent="0.2">
      <c r="A1368" s="451" t="s">
        <v>2360</v>
      </c>
      <c r="B1368" s="451" t="s">
        <v>1575</v>
      </c>
      <c r="C1368" s="451" t="s">
        <v>1432</v>
      </c>
      <c r="D1368" s="451" t="s">
        <v>1448</v>
      </c>
      <c r="E1368" s="451" t="s">
        <v>1460</v>
      </c>
      <c r="F1368" s="451" t="s">
        <v>1624</v>
      </c>
      <c r="G1368" s="452" t="s">
        <v>1436</v>
      </c>
      <c r="H1368" s="453">
        <v>42235</v>
      </c>
      <c r="I1368" s="452" t="s">
        <v>1462</v>
      </c>
      <c r="J1368" s="455"/>
      <c r="K1368" s="452" t="s">
        <v>1533</v>
      </c>
      <c r="L1368" s="452" t="s">
        <v>1439</v>
      </c>
      <c r="M1368" s="452" t="s">
        <v>1452</v>
      </c>
      <c r="N1368" s="454">
        <v>44550</v>
      </c>
      <c r="O1368" s="452" t="s">
        <v>1453</v>
      </c>
      <c r="P1368" s="454">
        <v>44553</v>
      </c>
    </row>
    <row r="1369" spans="1:16" ht="21" x14ac:dyDescent="0.2">
      <c r="A1369" s="451" t="s">
        <v>2360</v>
      </c>
      <c r="B1369" s="451" t="s">
        <v>1713</v>
      </c>
      <c r="C1369" s="451" t="s">
        <v>1432</v>
      </c>
      <c r="D1369" s="451" t="s">
        <v>1466</v>
      </c>
      <c r="E1369" s="451" t="s">
        <v>1442</v>
      </c>
      <c r="F1369" s="451" t="s">
        <v>2322</v>
      </c>
      <c r="G1369" s="452" t="s">
        <v>1436</v>
      </c>
      <c r="H1369" s="453">
        <v>8162</v>
      </c>
      <c r="I1369" s="452" t="s">
        <v>1676</v>
      </c>
      <c r="J1369" s="452" t="s">
        <v>1438</v>
      </c>
      <c r="K1369" s="452" t="s">
        <v>1438</v>
      </c>
      <c r="L1369" s="452" t="s">
        <v>1439</v>
      </c>
      <c r="M1369" s="452" t="s">
        <v>1440</v>
      </c>
      <c r="N1369" s="454">
        <v>44330</v>
      </c>
      <c r="O1369" s="452" t="s">
        <v>1440</v>
      </c>
      <c r="P1369" s="454">
        <v>44468</v>
      </c>
    </row>
    <row r="1370" spans="1:16" ht="21" x14ac:dyDescent="0.2">
      <c r="A1370" s="451" t="s">
        <v>2360</v>
      </c>
      <c r="B1370" s="451" t="s">
        <v>1713</v>
      </c>
      <c r="C1370" s="451" t="s">
        <v>1432</v>
      </c>
      <c r="D1370" s="451" t="s">
        <v>1507</v>
      </c>
      <c r="E1370" s="451" t="s">
        <v>1442</v>
      </c>
      <c r="F1370" s="451" t="s">
        <v>2193</v>
      </c>
      <c r="G1370" s="452" t="s">
        <v>1436</v>
      </c>
      <c r="H1370" s="453">
        <v>59262</v>
      </c>
      <c r="I1370" s="452" t="s">
        <v>1640</v>
      </c>
      <c r="J1370" s="452" t="s">
        <v>1438</v>
      </c>
      <c r="K1370" s="452" t="s">
        <v>1438</v>
      </c>
      <c r="L1370" s="452" t="s">
        <v>1439</v>
      </c>
      <c r="M1370" s="452" t="s">
        <v>1440</v>
      </c>
      <c r="N1370" s="454">
        <v>44384</v>
      </c>
      <c r="O1370" s="452" t="s">
        <v>1440</v>
      </c>
      <c r="P1370" s="454">
        <v>44468</v>
      </c>
    </row>
    <row r="1371" spans="1:16" ht="21" x14ac:dyDescent="0.2">
      <c r="A1371" s="451" t="s">
        <v>2360</v>
      </c>
      <c r="B1371" s="451" t="s">
        <v>1713</v>
      </c>
      <c r="C1371" s="451" t="s">
        <v>1432</v>
      </c>
      <c r="D1371" s="451" t="s">
        <v>1540</v>
      </c>
      <c r="E1371" s="451" t="s">
        <v>1677</v>
      </c>
      <c r="F1371" s="451" t="s">
        <v>2202</v>
      </c>
      <c r="G1371" s="452" t="s">
        <v>1436</v>
      </c>
      <c r="H1371" s="453">
        <v>11416</v>
      </c>
      <c r="I1371" s="452" t="s">
        <v>1678</v>
      </c>
      <c r="J1371" s="455"/>
      <c r="K1371" s="452" t="s">
        <v>1533</v>
      </c>
      <c r="L1371" s="452" t="s">
        <v>1439</v>
      </c>
      <c r="M1371" s="452" t="s">
        <v>1452</v>
      </c>
      <c r="N1371" s="454">
        <v>44525</v>
      </c>
      <c r="O1371" s="452" t="s">
        <v>1534</v>
      </c>
      <c r="P1371" s="454">
        <v>44525</v>
      </c>
    </row>
    <row r="1372" spans="1:16" ht="21" x14ac:dyDescent="0.2">
      <c r="A1372" s="451" t="s">
        <v>2360</v>
      </c>
      <c r="B1372" s="451" t="s">
        <v>1717</v>
      </c>
      <c r="C1372" s="451" t="s">
        <v>1432</v>
      </c>
      <c r="D1372" s="451" t="s">
        <v>1433</v>
      </c>
      <c r="E1372" s="451" t="s">
        <v>1434</v>
      </c>
      <c r="F1372" s="451" t="s">
        <v>2365</v>
      </c>
      <c r="G1372" s="452" t="s">
        <v>1436</v>
      </c>
      <c r="H1372" s="453">
        <v>158087</v>
      </c>
      <c r="I1372" s="452" t="s">
        <v>1654</v>
      </c>
      <c r="J1372" s="452" t="s">
        <v>1438</v>
      </c>
      <c r="K1372" s="452" t="s">
        <v>1438</v>
      </c>
      <c r="L1372" s="452" t="s">
        <v>1439</v>
      </c>
      <c r="M1372" s="452" t="s">
        <v>1440</v>
      </c>
      <c r="N1372" s="454">
        <v>44312</v>
      </c>
      <c r="O1372" s="452" t="s">
        <v>1440</v>
      </c>
      <c r="P1372" s="454">
        <v>44468</v>
      </c>
    </row>
    <row r="1373" spans="1:16" ht="21" x14ac:dyDescent="0.2">
      <c r="A1373" s="451" t="s">
        <v>2366</v>
      </c>
      <c r="B1373" s="451" t="s">
        <v>1463</v>
      </c>
      <c r="C1373" s="451" t="s">
        <v>1432</v>
      </c>
      <c r="D1373" s="451" t="s">
        <v>1433</v>
      </c>
      <c r="E1373" s="451" t="s">
        <v>1442</v>
      </c>
      <c r="F1373" s="451" t="s">
        <v>1945</v>
      </c>
      <c r="G1373" s="452" t="s">
        <v>1436</v>
      </c>
      <c r="H1373" s="453">
        <v>1161669</v>
      </c>
      <c r="I1373" s="452" t="s">
        <v>1650</v>
      </c>
      <c r="J1373" s="452" t="s">
        <v>1438</v>
      </c>
      <c r="K1373" s="452" t="s">
        <v>1438</v>
      </c>
      <c r="L1373" s="452" t="s">
        <v>1439</v>
      </c>
      <c r="M1373" s="452" t="s">
        <v>1440</v>
      </c>
      <c r="N1373" s="454">
        <v>44309</v>
      </c>
      <c r="O1373" s="452" t="s">
        <v>1440</v>
      </c>
      <c r="P1373" s="454">
        <v>44468</v>
      </c>
    </row>
    <row r="1374" spans="1:16" ht="21" x14ac:dyDescent="0.2">
      <c r="A1374" s="451" t="s">
        <v>2366</v>
      </c>
      <c r="B1374" s="451" t="s">
        <v>1693</v>
      </c>
      <c r="C1374" s="451" t="s">
        <v>1432</v>
      </c>
      <c r="D1374" s="451" t="s">
        <v>1433</v>
      </c>
      <c r="E1374" s="451" t="s">
        <v>1442</v>
      </c>
      <c r="F1374" s="451" t="s">
        <v>1739</v>
      </c>
      <c r="G1374" s="452" t="s">
        <v>1436</v>
      </c>
      <c r="H1374" s="453">
        <v>5443</v>
      </c>
      <c r="I1374" s="452" t="s">
        <v>1648</v>
      </c>
      <c r="J1374" s="452" t="s">
        <v>1438</v>
      </c>
      <c r="K1374" s="452" t="s">
        <v>1438</v>
      </c>
      <c r="L1374" s="452" t="s">
        <v>1439</v>
      </c>
      <c r="M1374" s="452" t="s">
        <v>1440</v>
      </c>
      <c r="N1374" s="454">
        <v>44309</v>
      </c>
      <c r="O1374" s="452" t="s">
        <v>1440</v>
      </c>
      <c r="P1374" s="454">
        <v>44468</v>
      </c>
    </row>
    <row r="1375" spans="1:16" ht="21" x14ac:dyDescent="0.2">
      <c r="A1375" s="451" t="s">
        <v>2366</v>
      </c>
      <c r="B1375" s="451" t="s">
        <v>1695</v>
      </c>
      <c r="C1375" s="451" t="s">
        <v>1432</v>
      </c>
      <c r="D1375" s="451" t="s">
        <v>1466</v>
      </c>
      <c r="E1375" s="451" t="s">
        <v>1442</v>
      </c>
      <c r="F1375" s="451" t="s">
        <v>1739</v>
      </c>
      <c r="G1375" s="452" t="s">
        <v>1436</v>
      </c>
      <c r="H1375" s="453">
        <v>131074.35</v>
      </c>
      <c r="I1375" s="452" t="s">
        <v>1655</v>
      </c>
      <c r="J1375" s="452" t="s">
        <v>1438</v>
      </c>
      <c r="K1375" s="452" t="s">
        <v>1438</v>
      </c>
      <c r="L1375" s="452" t="s">
        <v>1439</v>
      </c>
      <c r="M1375" s="452" t="s">
        <v>1440</v>
      </c>
      <c r="N1375" s="454">
        <v>44341</v>
      </c>
      <c r="O1375" s="452" t="s">
        <v>1440</v>
      </c>
      <c r="P1375" s="454">
        <v>44468</v>
      </c>
    </row>
    <row r="1376" spans="1:16" ht="21" x14ac:dyDescent="0.2">
      <c r="A1376" s="451" t="s">
        <v>2366</v>
      </c>
      <c r="B1376" s="451" t="s">
        <v>1697</v>
      </c>
      <c r="C1376" s="451" t="s">
        <v>1432</v>
      </c>
      <c r="D1376" s="451" t="s">
        <v>1433</v>
      </c>
      <c r="E1376" s="451" t="s">
        <v>1434</v>
      </c>
      <c r="F1376" s="451" t="s">
        <v>2367</v>
      </c>
      <c r="G1376" s="452" t="s">
        <v>1436</v>
      </c>
      <c r="H1376" s="453">
        <v>47451</v>
      </c>
      <c r="I1376" s="452" t="s">
        <v>1670</v>
      </c>
      <c r="J1376" s="452" t="s">
        <v>1438</v>
      </c>
      <c r="K1376" s="452" t="s">
        <v>1438</v>
      </c>
      <c r="L1376" s="452" t="s">
        <v>1439</v>
      </c>
      <c r="M1376" s="452" t="s">
        <v>1440</v>
      </c>
      <c r="N1376" s="454">
        <v>44309</v>
      </c>
      <c r="O1376" s="452" t="s">
        <v>1440</v>
      </c>
      <c r="P1376" s="454">
        <v>44468</v>
      </c>
    </row>
    <row r="1377" spans="1:16" ht="21" x14ac:dyDescent="0.2">
      <c r="A1377" s="451" t="s">
        <v>2366</v>
      </c>
      <c r="B1377" s="451" t="s">
        <v>1697</v>
      </c>
      <c r="C1377" s="451" t="s">
        <v>1432</v>
      </c>
      <c r="D1377" s="451" t="s">
        <v>1466</v>
      </c>
      <c r="E1377" s="451" t="s">
        <v>1434</v>
      </c>
      <c r="F1377" s="451" t="s">
        <v>2114</v>
      </c>
      <c r="G1377" s="452" t="s">
        <v>1436</v>
      </c>
      <c r="H1377" s="453">
        <v>13102</v>
      </c>
      <c r="I1377" s="452" t="s">
        <v>1488</v>
      </c>
      <c r="J1377" s="452" t="s">
        <v>1438</v>
      </c>
      <c r="K1377" s="452" t="s">
        <v>1438</v>
      </c>
      <c r="L1377" s="452" t="s">
        <v>1439</v>
      </c>
      <c r="M1377" s="452" t="s">
        <v>1440</v>
      </c>
      <c r="N1377" s="454">
        <v>44342</v>
      </c>
      <c r="O1377" s="452" t="s">
        <v>1440</v>
      </c>
      <c r="P1377" s="454">
        <v>44468</v>
      </c>
    </row>
    <row r="1378" spans="1:16" ht="21" x14ac:dyDescent="0.2">
      <c r="A1378" s="451" t="s">
        <v>2366</v>
      </c>
      <c r="B1378" s="451" t="s">
        <v>1697</v>
      </c>
      <c r="C1378" s="451" t="s">
        <v>1432</v>
      </c>
      <c r="D1378" s="451" t="s">
        <v>1448</v>
      </c>
      <c r="E1378" s="451" t="s">
        <v>1544</v>
      </c>
      <c r="F1378" s="451" t="s">
        <v>2244</v>
      </c>
      <c r="G1378" s="452" t="s">
        <v>1436</v>
      </c>
      <c r="H1378" s="453">
        <v>11664</v>
      </c>
      <c r="I1378" s="452" t="s">
        <v>1564</v>
      </c>
      <c r="J1378" s="455"/>
      <c r="K1378" s="452" t="s">
        <v>1533</v>
      </c>
      <c r="L1378" s="452" t="s">
        <v>1439</v>
      </c>
      <c r="M1378" s="452" t="s">
        <v>1452</v>
      </c>
      <c r="N1378" s="454">
        <v>44539</v>
      </c>
      <c r="O1378" s="452" t="s">
        <v>1453</v>
      </c>
      <c r="P1378" s="454">
        <v>44544</v>
      </c>
    </row>
    <row r="1379" spans="1:16" ht="21" x14ac:dyDescent="0.2">
      <c r="A1379" s="451" t="s">
        <v>2366</v>
      </c>
      <c r="B1379" s="451" t="s">
        <v>1703</v>
      </c>
      <c r="C1379" s="451" t="s">
        <v>1432</v>
      </c>
      <c r="D1379" s="451" t="s">
        <v>1491</v>
      </c>
      <c r="E1379" s="451" t="s">
        <v>1442</v>
      </c>
      <c r="F1379" s="451" t="s">
        <v>2208</v>
      </c>
      <c r="G1379" s="452" t="s">
        <v>1436</v>
      </c>
      <c r="H1379" s="453">
        <v>245</v>
      </c>
      <c r="I1379" s="452" t="s">
        <v>1609</v>
      </c>
      <c r="J1379" s="452" t="s">
        <v>1438</v>
      </c>
      <c r="K1379" s="452" t="s">
        <v>1438</v>
      </c>
      <c r="L1379" s="452" t="s">
        <v>1439</v>
      </c>
      <c r="M1379" s="452" t="s">
        <v>1440</v>
      </c>
      <c r="N1379" s="454">
        <v>44370</v>
      </c>
      <c r="O1379" s="452" t="s">
        <v>1440</v>
      </c>
      <c r="P1379" s="454">
        <v>44468</v>
      </c>
    </row>
    <row r="1380" spans="1:16" ht="21" x14ac:dyDescent="0.2">
      <c r="A1380" s="451" t="s">
        <v>2366</v>
      </c>
      <c r="B1380" s="451" t="s">
        <v>1703</v>
      </c>
      <c r="C1380" s="451" t="s">
        <v>1432</v>
      </c>
      <c r="D1380" s="451" t="s">
        <v>1491</v>
      </c>
      <c r="E1380" s="451" t="s">
        <v>1434</v>
      </c>
      <c r="F1380" s="451" t="s">
        <v>2368</v>
      </c>
      <c r="G1380" s="452" t="s">
        <v>1436</v>
      </c>
      <c r="H1380" s="453">
        <v>10260</v>
      </c>
      <c r="I1380" s="452" t="s">
        <v>1613</v>
      </c>
      <c r="J1380" s="452" t="s">
        <v>1438</v>
      </c>
      <c r="K1380" s="452" t="s">
        <v>1438</v>
      </c>
      <c r="L1380" s="452" t="s">
        <v>1439</v>
      </c>
      <c r="M1380" s="452" t="s">
        <v>1440</v>
      </c>
      <c r="N1380" s="454">
        <v>44370</v>
      </c>
      <c r="O1380" s="452" t="s">
        <v>1440</v>
      </c>
      <c r="P1380" s="454">
        <v>44468</v>
      </c>
    </row>
    <row r="1381" spans="1:16" ht="21" x14ac:dyDescent="0.2">
      <c r="A1381" s="451" t="s">
        <v>2366</v>
      </c>
      <c r="B1381" s="451" t="s">
        <v>1703</v>
      </c>
      <c r="C1381" s="451" t="s">
        <v>1432</v>
      </c>
      <c r="D1381" s="451" t="s">
        <v>1507</v>
      </c>
      <c r="E1381" s="451" t="s">
        <v>1442</v>
      </c>
      <c r="F1381" s="451" t="s">
        <v>1527</v>
      </c>
      <c r="G1381" s="452" t="s">
        <v>1436</v>
      </c>
      <c r="H1381" s="453">
        <v>-10260</v>
      </c>
      <c r="I1381" s="452" t="s">
        <v>1707</v>
      </c>
      <c r="J1381" s="452" t="s">
        <v>1438</v>
      </c>
      <c r="K1381" s="452" t="s">
        <v>1438</v>
      </c>
      <c r="L1381" s="452" t="s">
        <v>1439</v>
      </c>
      <c r="M1381" s="452" t="s">
        <v>1440</v>
      </c>
      <c r="N1381" s="454">
        <v>44384</v>
      </c>
      <c r="O1381" s="452" t="s">
        <v>1440</v>
      </c>
      <c r="P1381" s="454">
        <v>44468</v>
      </c>
    </row>
    <row r="1382" spans="1:16" ht="21" x14ac:dyDescent="0.2">
      <c r="A1382" s="451" t="s">
        <v>2366</v>
      </c>
      <c r="B1382" s="451" t="s">
        <v>1708</v>
      </c>
      <c r="C1382" s="451" t="s">
        <v>1432</v>
      </c>
      <c r="D1382" s="451" t="s">
        <v>1507</v>
      </c>
      <c r="E1382" s="451" t="s">
        <v>1442</v>
      </c>
      <c r="F1382" s="451" t="s">
        <v>2322</v>
      </c>
      <c r="G1382" s="452" t="s">
        <v>1436</v>
      </c>
      <c r="H1382" s="453">
        <v>10260</v>
      </c>
      <c r="I1382" s="452" t="s">
        <v>1707</v>
      </c>
      <c r="J1382" s="452" t="s">
        <v>1438</v>
      </c>
      <c r="K1382" s="452" t="s">
        <v>1438</v>
      </c>
      <c r="L1382" s="452" t="s">
        <v>1439</v>
      </c>
      <c r="M1382" s="452" t="s">
        <v>1440</v>
      </c>
      <c r="N1382" s="454">
        <v>44384</v>
      </c>
      <c r="O1382" s="452" t="s">
        <v>1440</v>
      </c>
      <c r="P1382" s="454">
        <v>44468</v>
      </c>
    </row>
    <row r="1383" spans="1:16" ht="21" x14ac:dyDescent="0.2">
      <c r="A1383" s="451" t="s">
        <v>2366</v>
      </c>
      <c r="B1383" s="451" t="s">
        <v>1708</v>
      </c>
      <c r="C1383" s="451" t="s">
        <v>1432</v>
      </c>
      <c r="D1383" s="451" t="s">
        <v>1531</v>
      </c>
      <c r="E1383" s="451" t="s">
        <v>1568</v>
      </c>
      <c r="F1383" s="451" t="s">
        <v>1563</v>
      </c>
      <c r="G1383" s="452" t="s">
        <v>1436</v>
      </c>
      <c r="H1383" s="453">
        <v>1413.75</v>
      </c>
      <c r="I1383" s="452" t="s">
        <v>1627</v>
      </c>
      <c r="J1383" s="455"/>
      <c r="K1383" s="452" t="s">
        <v>1533</v>
      </c>
      <c r="L1383" s="452" t="s">
        <v>1439</v>
      </c>
      <c r="M1383" s="452" t="s">
        <v>1452</v>
      </c>
      <c r="N1383" s="454">
        <v>44496</v>
      </c>
      <c r="O1383" s="452" t="s">
        <v>1534</v>
      </c>
      <c r="P1383" s="454">
        <v>44497</v>
      </c>
    </row>
    <row r="1384" spans="1:16" ht="21" x14ac:dyDescent="0.2">
      <c r="A1384" s="451" t="s">
        <v>2366</v>
      </c>
      <c r="B1384" s="451" t="s">
        <v>1708</v>
      </c>
      <c r="C1384" s="451" t="s">
        <v>1432</v>
      </c>
      <c r="D1384" s="451" t="s">
        <v>1531</v>
      </c>
      <c r="E1384" s="451" t="s">
        <v>1628</v>
      </c>
      <c r="F1384" s="451" t="s">
        <v>1563</v>
      </c>
      <c r="G1384" s="452" t="s">
        <v>1436</v>
      </c>
      <c r="H1384" s="453">
        <v>1358.44</v>
      </c>
      <c r="I1384" s="452" t="s">
        <v>1629</v>
      </c>
      <c r="J1384" s="455"/>
      <c r="K1384" s="452" t="s">
        <v>1533</v>
      </c>
      <c r="L1384" s="452" t="s">
        <v>1439</v>
      </c>
      <c r="M1384" s="452" t="s">
        <v>1452</v>
      </c>
      <c r="N1384" s="454">
        <v>44496</v>
      </c>
      <c r="O1384" s="452" t="s">
        <v>1534</v>
      </c>
      <c r="P1384" s="454">
        <v>44497</v>
      </c>
    </row>
    <row r="1385" spans="1:16" ht="21" x14ac:dyDescent="0.2">
      <c r="A1385" s="451" t="s">
        <v>2366</v>
      </c>
      <c r="B1385" s="451" t="s">
        <v>1575</v>
      </c>
      <c r="C1385" s="451" t="s">
        <v>1432</v>
      </c>
      <c r="D1385" s="451" t="s">
        <v>1507</v>
      </c>
      <c r="E1385" s="451" t="s">
        <v>1442</v>
      </c>
      <c r="F1385" s="451" t="s">
        <v>2369</v>
      </c>
      <c r="G1385" s="452" t="s">
        <v>1436</v>
      </c>
      <c r="H1385" s="453">
        <v>22273</v>
      </c>
      <c r="I1385" s="452" t="s">
        <v>1712</v>
      </c>
      <c r="J1385" s="452" t="s">
        <v>1438</v>
      </c>
      <c r="K1385" s="452" t="s">
        <v>1438</v>
      </c>
      <c r="L1385" s="452" t="s">
        <v>1439</v>
      </c>
      <c r="M1385" s="452" t="s">
        <v>1440</v>
      </c>
      <c r="N1385" s="454">
        <v>44399</v>
      </c>
      <c r="O1385" s="452" t="s">
        <v>1440</v>
      </c>
      <c r="P1385" s="454">
        <v>44468</v>
      </c>
    </row>
    <row r="1386" spans="1:16" ht="21" x14ac:dyDescent="0.2">
      <c r="A1386" s="451" t="s">
        <v>2366</v>
      </c>
      <c r="B1386" s="451" t="s">
        <v>1575</v>
      </c>
      <c r="C1386" s="451" t="s">
        <v>1432</v>
      </c>
      <c r="D1386" s="451" t="s">
        <v>1507</v>
      </c>
      <c r="E1386" s="451" t="s">
        <v>1442</v>
      </c>
      <c r="F1386" s="451" t="s">
        <v>1774</v>
      </c>
      <c r="G1386" s="452" t="s">
        <v>1436</v>
      </c>
      <c r="H1386" s="453">
        <v>490</v>
      </c>
      <c r="I1386" s="452" t="s">
        <v>1763</v>
      </c>
      <c r="J1386" s="452" t="s">
        <v>1438</v>
      </c>
      <c r="K1386" s="452" t="s">
        <v>1438</v>
      </c>
      <c r="L1386" s="452" t="s">
        <v>1439</v>
      </c>
      <c r="M1386" s="452" t="s">
        <v>1440</v>
      </c>
      <c r="N1386" s="454">
        <v>44377</v>
      </c>
      <c r="O1386" s="452" t="s">
        <v>1440</v>
      </c>
      <c r="P1386" s="454">
        <v>44468</v>
      </c>
    </row>
    <row r="1387" spans="1:16" ht="21" x14ac:dyDescent="0.2">
      <c r="A1387" s="451" t="s">
        <v>2366</v>
      </c>
      <c r="B1387" s="451" t="s">
        <v>1575</v>
      </c>
      <c r="C1387" s="451" t="s">
        <v>1432</v>
      </c>
      <c r="D1387" s="451" t="s">
        <v>1448</v>
      </c>
      <c r="E1387" s="451" t="s">
        <v>1460</v>
      </c>
      <c r="F1387" s="451" t="s">
        <v>1563</v>
      </c>
      <c r="G1387" s="452" t="s">
        <v>1436</v>
      </c>
      <c r="H1387" s="453">
        <v>17818</v>
      </c>
      <c r="I1387" s="452" t="s">
        <v>1462</v>
      </c>
      <c r="J1387" s="455"/>
      <c r="K1387" s="452" t="s">
        <v>1533</v>
      </c>
      <c r="L1387" s="452" t="s">
        <v>1439</v>
      </c>
      <c r="M1387" s="452" t="s">
        <v>1452</v>
      </c>
      <c r="N1387" s="454">
        <v>44550</v>
      </c>
      <c r="O1387" s="452" t="s">
        <v>1453</v>
      </c>
      <c r="P1387" s="454">
        <v>44553</v>
      </c>
    </row>
    <row r="1388" spans="1:16" ht="21" x14ac:dyDescent="0.2">
      <c r="A1388" s="451" t="s">
        <v>2366</v>
      </c>
      <c r="B1388" s="451" t="s">
        <v>1713</v>
      </c>
      <c r="C1388" s="451" t="s">
        <v>1432</v>
      </c>
      <c r="D1388" s="451" t="s">
        <v>1466</v>
      </c>
      <c r="E1388" s="451" t="s">
        <v>1442</v>
      </c>
      <c r="F1388" s="451" t="s">
        <v>2076</v>
      </c>
      <c r="G1388" s="452" t="s">
        <v>1436</v>
      </c>
      <c r="H1388" s="453">
        <v>7950</v>
      </c>
      <c r="I1388" s="452" t="s">
        <v>1676</v>
      </c>
      <c r="J1388" s="452" t="s">
        <v>1438</v>
      </c>
      <c r="K1388" s="452" t="s">
        <v>1438</v>
      </c>
      <c r="L1388" s="452" t="s">
        <v>1439</v>
      </c>
      <c r="M1388" s="452" t="s">
        <v>1440</v>
      </c>
      <c r="N1388" s="454">
        <v>44330</v>
      </c>
      <c r="O1388" s="452" t="s">
        <v>1440</v>
      </c>
      <c r="P1388" s="454">
        <v>44468</v>
      </c>
    </row>
    <row r="1389" spans="1:16" ht="21" x14ac:dyDescent="0.2">
      <c r="A1389" s="451" t="s">
        <v>2366</v>
      </c>
      <c r="B1389" s="451" t="s">
        <v>1713</v>
      </c>
      <c r="C1389" s="451" t="s">
        <v>1432</v>
      </c>
      <c r="D1389" s="451" t="s">
        <v>1540</v>
      </c>
      <c r="E1389" s="451" t="s">
        <v>1677</v>
      </c>
      <c r="F1389" s="451" t="s">
        <v>1700</v>
      </c>
      <c r="G1389" s="452" t="s">
        <v>1436</v>
      </c>
      <c r="H1389" s="453">
        <v>11124</v>
      </c>
      <c r="I1389" s="452" t="s">
        <v>1678</v>
      </c>
      <c r="J1389" s="455"/>
      <c r="K1389" s="452" t="s">
        <v>1533</v>
      </c>
      <c r="L1389" s="452" t="s">
        <v>1439</v>
      </c>
      <c r="M1389" s="452" t="s">
        <v>1452</v>
      </c>
      <c r="N1389" s="454">
        <v>44525</v>
      </c>
      <c r="O1389" s="452" t="s">
        <v>1534</v>
      </c>
      <c r="P1389" s="454">
        <v>44525</v>
      </c>
    </row>
    <row r="1390" spans="1:16" ht="21" x14ac:dyDescent="0.2">
      <c r="A1390" s="451" t="s">
        <v>2366</v>
      </c>
      <c r="B1390" s="451" t="s">
        <v>1717</v>
      </c>
      <c r="C1390" s="451" t="s">
        <v>1432</v>
      </c>
      <c r="D1390" s="451" t="s">
        <v>1433</v>
      </c>
      <c r="E1390" s="451" t="s">
        <v>1442</v>
      </c>
      <c r="F1390" s="451" t="s">
        <v>1963</v>
      </c>
      <c r="G1390" s="452" t="s">
        <v>1436</v>
      </c>
      <c r="H1390" s="453">
        <v>113747</v>
      </c>
      <c r="I1390" s="452" t="s">
        <v>1654</v>
      </c>
      <c r="J1390" s="452" t="s">
        <v>1438</v>
      </c>
      <c r="K1390" s="452" t="s">
        <v>1438</v>
      </c>
      <c r="L1390" s="452" t="s">
        <v>1439</v>
      </c>
      <c r="M1390" s="452" t="s">
        <v>1440</v>
      </c>
      <c r="N1390" s="454">
        <v>44312</v>
      </c>
      <c r="O1390" s="452" t="s">
        <v>1440</v>
      </c>
      <c r="P1390" s="454">
        <v>44468</v>
      </c>
    </row>
    <row r="1391" spans="1:16" ht="21" x14ac:dyDescent="0.2">
      <c r="A1391" s="451" t="s">
        <v>2370</v>
      </c>
      <c r="B1391" s="451" t="s">
        <v>1463</v>
      </c>
      <c r="C1391" s="451" t="s">
        <v>1432</v>
      </c>
      <c r="D1391" s="451" t="s">
        <v>1433</v>
      </c>
      <c r="E1391" s="451" t="s">
        <v>1442</v>
      </c>
      <c r="F1391" s="451" t="s">
        <v>2339</v>
      </c>
      <c r="G1391" s="452" t="s">
        <v>1436</v>
      </c>
      <c r="H1391" s="453">
        <v>816908</v>
      </c>
      <c r="I1391" s="452" t="s">
        <v>1650</v>
      </c>
      <c r="J1391" s="452" t="s">
        <v>1438</v>
      </c>
      <c r="K1391" s="452" t="s">
        <v>1438</v>
      </c>
      <c r="L1391" s="452" t="s">
        <v>1439</v>
      </c>
      <c r="M1391" s="452" t="s">
        <v>1440</v>
      </c>
      <c r="N1391" s="454">
        <v>44309</v>
      </c>
      <c r="O1391" s="452" t="s">
        <v>1440</v>
      </c>
      <c r="P1391" s="454">
        <v>44468</v>
      </c>
    </row>
    <row r="1392" spans="1:16" x14ac:dyDescent="0.2">
      <c r="A1392" s="451" t="s">
        <v>2370</v>
      </c>
      <c r="B1392" s="451" t="s">
        <v>1693</v>
      </c>
      <c r="C1392" s="451" t="s">
        <v>1432</v>
      </c>
      <c r="D1392" s="451" t="s">
        <v>1433</v>
      </c>
      <c r="E1392" s="451" t="s">
        <v>1442</v>
      </c>
      <c r="F1392" s="451" t="s">
        <v>1618</v>
      </c>
      <c r="G1392" s="452" t="s">
        <v>1436</v>
      </c>
      <c r="H1392" s="453">
        <v>3629</v>
      </c>
      <c r="I1392" s="452" t="s">
        <v>1648</v>
      </c>
      <c r="J1392" s="452" t="s">
        <v>1438</v>
      </c>
      <c r="K1392" s="452" t="s">
        <v>1438</v>
      </c>
      <c r="L1392" s="452" t="s">
        <v>1439</v>
      </c>
      <c r="M1392" s="452" t="s">
        <v>1440</v>
      </c>
      <c r="N1392" s="454">
        <v>44309</v>
      </c>
      <c r="O1392" s="452" t="s">
        <v>1440</v>
      </c>
      <c r="P1392" s="454">
        <v>44468</v>
      </c>
    </row>
    <row r="1393" spans="1:16" x14ac:dyDescent="0.2">
      <c r="A1393" s="451" t="s">
        <v>2370</v>
      </c>
      <c r="B1393" s="451" t="s">
        <v>1695</v>
      </c>
      <c r="C1393" s="451" t="s">
        <v>1432</v>
      </c>
      <c r="D1393" s="451" t="s">
        <v>1466</v>
      </c>
      <c r="E1393" s="451" t="s">
        <v>1434</v>
      </c>
      <c r="F1393" s="451" t="s">
        <v>2364</v>
      </c>
      <c r="G1393" s="452" t="s">
        <v>1436</v>
      </c>
      <c r="H1393" s="453">
        <v>86681.3</v>
      </c>
      <c r="I1393" s="452" t="s">
        <v>1655</v>
      </c>
      <c r="J1393" s="452" t="s">
        <v>1438</v>
      </c>
      <c r="K1393" s="452" t="s">
        <v>1438</v>
      </c>
      <c r="L1393" s="452" t="s">
        <v>1439</v>
      </c>
      <c r="M1393" s="452" t="s">
        <v>1440</v>
      </c>
      <c r="N1393" s="454">
        <v>44341</v>
      </c>
      <c r="O1393" s="452" t="s">
        <v>1440</v>
      </c>
      <c r="P1393" s="454">
        <v>44468</v>
      </c>
    </row>
    <row r="1394" spans="1:16" x14ac:dyDescent="0.2">
      <c r="A1394" s="451" t="s">
        <v>2370</v>
      </c>
      <c r="B1394" s="451" t="s">
        <v>1697</v>
      </c>
      <c r="C1394" s="451" t="s">
        <v>1432</v>
      </c>
      <c r="D1394" s="451" t="s">
        <v>1433</v>
      </c>
      <c r="E1394" s="451" t="s">
        <v>1442</v>
      </c>
      <c r="F1394" s="451" t="s">
        <v>1876</v>
      </c>
      <c r="G1394" s="452" t="s">
        <v>1436</v>
      </c>
      <c r="H1394" s="453">
        <v>23947</v>
      </c>
      <c r="I1394" s="452" t="s">
        <v>1670</v>
      </c>
      <c r="J1394" s="452" t="s">
        <v>1438</v>
      </c>
      <c r="K1394" s="452" t="s">
        <v>1438</v>
      </c>
      <c r="L1394" s="452" t="s">
        <v>1439</v>
      </c>
      <c r="M1394" s="452" t="s">
        <v>1440</v>
      </c>
      <c r="N1394" s="454">
        <v>44309</v>
      </c>
      <c r="O1394" s="452" t="s">
        <v>1440</v>
      </c>
      <c r="P1394" s="454">
        <v>44468</v>
      </c>
    </row>
    <row r="1395" spans="1:16" x14ac:dyDescent="0.2">
      <c r="A1395" s="451" t="s">
        <v>2370</v>
      </c>
      <c r="B1395" s="451" t="s">
        <v>1697</v>
      </c>
      <c r="C1395" s="451" t="s">
        <v>1432</v>
      </c>
      <c r="D1395" s="451" t="s">
        <v>1466</v>
      </c>
      <c r="E1395" s="451" t="s">
        <v>1434</v>
      </c>
      <c r="F1395" s="451" t="s">
        <v>2126</v>
      </c>
      <c r="G1395" s="452" t="s">
        <v>1436</v>
      </c>
      <c r="H1395" s="453">
        <v>6980</v>
      </c>
      <c r="I1395" s="452" t="s">
        <v>1488</v>
      </c>
      <c r="J1395" s="452" t="s">
        <v>1438</v>
      </c>
      <c r="K1395" s="452" t="s">
        <v>1438</v>
      </c>
      <c r="L1395" s="452" t="s">
        <v>1439</v>
      </c>
      <c r="M1395" s="452" t="s">
        <v>1440</v>
      </c>
      <c r="N1395" s="454">
        <v>44342</v>
      </c>
      <c r="O1395" s="452" t="s">
        <v>1440</v>
      </c>
      <c r="P1395" s="454">
        <v>44468</v>
      </c>
    </row>
    <row r="1396" spans="1:16" x14ac:dyDescent="0.2">
      <c r="A1396" s="451" t="s">
        <v>2370</v>
      </c>
      <c r="B1396" s="451" t="s">
        <v>1697</v>
      </c>
      <c r="C1396" s="451" t="s">
        <v>1432</v>
      </c>
      <c r="D1396" s="451" t="s">
        <v>1515</v>
      </c>
      <c r="E1396" s="451" t="s">
        <v>1442</v>
      </c>
      <c r="F1396" s="451" t="s">
        <v>2105</v>
      </c>
      <c r="G1396" s="452" t="s">
        <v>1436</v>
      </c>
      <c r="H1396" s="453">
        <v>1514</v>
      </c>
      <c r="I1396" s="452" t="s">
        <v>1522</v>
      </c>
      <c r="J1396" s="452" t="s">
        <v>1438</v>
      </c>
      <c r="K1396" s="452" t="s">
        <v>1438</v>
      </c>
      <c r="L1396" s="452" t="s">
        <v>1439</v>
      </c>
      <c r="M1396" s="452" t="s">
        <v>1440</v>
      </c>
      <c r="N1396" s="454">
        <v>44294</v>
      </c>
      <c r="O1396" s="452" t="s">
        <v>1440</v>
      </c>
      <c r="P1396" s="454">
        <v>44468</v>
      </c>
    </row>
    <row r="1397" spans="1:16" x14ac:dyDescent="0.2">
      <c r="A1397" s="451" t="s">
        <v>2370</v>
      </c>
      <c r="B1397" s="451" t="s">
        <v>1697</v>
      </c>
      <c r="C1397" s="451" t="s">
        <v>1432</v>
      </c>
      <c r="D1397" s="451" t="s">
        <v>1448</v>
      </c>
      <c r="E1397" s="451" t="s">
        <v>1544</v>
      </c>
      <c r="F1397" s="451" t="s">
        <v>1836</v>
      </c>
      <c r="G1397" s="452" t="s">
        <v>1436</v>
      </c>
      <c r="H1397" s="453">
        <v>15616</v>
      </c>
      <c r="I1397" s="452" t="s">
        <v>1564</v>
      </c>
      <c r="J1397" s="455"/>
      <c r="K1397" s="452" t="s">
        <v>1533</v>
      </c>
      <c r="L1397" s="452" t="s">
        <v>1439</v>
      </c>
      <c r="M1397" s="452" t="s">
        <v>1452</v>
      </c>
      <c r="N1397" s="454">
        <v>44539</v>
      </c>
      <c r="O1397" s="452" t="s">
        <v>1453</v>
      </c>
      <c r="P1397" s="454">
        <v>44544</v>
      </c>
    </row>
    <row r="1398" spans="1:16" ht="21" x14ac:dyDescent="0.2">
      <c r="A1398" s="451" t="s">
        <v>2370</v>
      </c>
      <c r="B1398" s="451" t="s">
        <v>1703</v>
      </c>
      <c r="C1398" s="451" t="s">
        <v>1432</v>
      </c>
      <c r="D1398" s="451" t="s">
        <v>1491</v>
      </c>
      <c r="E1398" s="451" t="s">
        <v>1442</v>
      </c>
      <c r="F1398" s="451" t="s">
        <v>2283</v>
      </c>
      <c r="G1398" s="452" t="s">
        <v>1436</v>
      </c>
      <c r="H1398" s="453">
        <v>203</v>
      </c>
      <c r="I1398" s="452" t="s">
        <v>1609</v>
      </c>
      <c r="J1398" s="452" t="s">
        <v>1438</v>
      </c>
      <c r="K1398" s="452" t="s">
        <v>1438</v>
      </c>
      <c r="L1398" s="452" t="s">
        <v>1439</v>
      </c>
      <c r="M1398" s="452" t="s">
        <v>1440</v>
      </c>
      <c r="N1398" s="454">
        <v>44370</v>
      </c>
      <c r="O1398" s="452" t="s">
        <v>1440</v>
      </c>
      <c r="P1398" s="454">
        <v>44468</v>
      </c>
    </row>
    <row r="1399" spans="1:16" ht="21" x14ac:dyDescent="0.2">
      <c r="A1399" s="451" t="s">
        <v>2370</v>
      </c>
      <c r="B1399" s="451" t="s">
        <v>1703</v>
      </c>
      <c r="C1399" s="451" t="s">
        <v>1432</v>
      </c>
      <c r="D1399" s="451" t="s">
        <v>1491</v>
      </c>
      <c r="E1399" s="451" t="s">
        <v>1442</v>
      </c>
      <c r="F1399" s="451" t="s">
        <v>2371</v>
      </c>
      <c r="G1399" s="452" t="s">
        <v>1436</v>
      </c>
      <c r="H1399" s="453">
        <v>7230</v>
      </c>
      <c r="I1399" s="452" t="s">
        <v>1613</v>
      </c>
      <c r="J1399" s="452" t="s">
        <v>1438</v>
      </c>
      <c r="K1399" s="452" t="s">
        <v>1438</v>
      </c>
      <c r="L1399" s="452" t="s">
        <v>1439</v>
      </c>
      <c r="M1399" s="452" t="s">
        <v>1440</v>
      </c>
      <c r="N1399" s="454">
        <v>44370</v>
      </c>
      <c r="O1399" s="452" t="s">
        <v>1440</v>
      </c>
      <c r="P1399" s="454">
        <v>44468</v>
      </c>
    </row>
    <row r="1400" spans="1:16" ht="21" x14ac:dyDescent="0.2">
      <c r="A1400" s="451" t="s">
        <v>2370</v>
      </c>
      <c r="B1400" s="451" t="s">
        <v>1703</v>
      </c>
      <c r="C1400" s="451" t="s">
        <v>1432</v>
      </c>
      <c r="D1400" s="451" t="s">
        <v>1507</v>
      </c>
      <c r="E1400" s="451" t="s">
        <v>1442</v>
      </c>
      <c r="F1400" s="451" t="s">
        <v>2336</v>
      </c>
      <c r="G1400" s="452" t="s">
        <v>1436</v>
      </c>
      <c r="H1400" s="453">
        <v>-7230</v>
      </c>
      <c r="I1400" s="452" t="s">
        <v>1707</v>
      </c>
      <c r="J1400" s="452" t="s">
        <v>1438</v>
      </c>
      <c r="K1400" s="452" t="s">
        <v>1438</v>
      </c>
      <c r="L1400" s="452" t="s">
        <v>1439</v>
      </c>
      <c r="M1400" s="452" t="s">
        <v>1440</v>
      </c>
      <c r="N1400" s="454">
        <v>44384</v>
      </c>
      <c r="O1400" s="452" t="s">
        <v>1440</v>
      </c>
      <c r="P1400" s="454">
        <v>44468</v>
      </c>
    </row>
    <row r="1401" spans="1:16" x14ac:dyDescent="0.2">
      <c r="A1401" s="451" t="s">
        <v>2370</v>
      </c>
      <c r="B1401" s="451" t="s">
        <v>1708</v>
      </c>
      <c r="C1401" s="451" t="s">
        <v>1432</v>
      </c>
      <c r="D1401" s="451" t="s">
        <v>1507</v>
      </c>
      <c r="E1401" s="451" t="s">
        <v>1442</v>
      </c>
      <c r="F1401" s="451" t="s">
        <v>2372</v>
      </c>
      <c r="G1401" s="452" t="s">
        <v>1436</v>
      </c>
      <c r="H1401" s="453">
        <v>7230</v>
      </c>
      <c r="I1401" s="452" t="s">
        <v>1707</v>
      </c>
      <c r="J1401" s="452" t="s">
        <v>1438</v>
      </c>
      <c r="K1401" s="452" t="s">
        <v>1438</v>
      </c>
      <c r="L1401" s="452" t="s">
        <v>1439</v>
      </c>
      <c r="M1401" s="452" t="s">
        <v>1440</v>
      </c>
      <c r="N1401" s="454">
        <v>44384</v>
      </c>
      <c r="O1401" s="452" t="s">
        <v>1440</v>
      </c>
      <c r="P1401" s="454">
        <v>44468</v>
      </c>
    </row>
    <row r="1402" spans="1:16" ht="21" x14ac:dyDescent="0.2">
      <c r="A1402" s="451" t="s">
        <v>2370</v>
      </c>
      <c r="B1402" s="451" t="s">
        <v>1708</v>
      </c>
      <c r="C1402" s="451" t="s">
        <v>1432</v>
      </c>
      <c r="D1402" s="451" t="s">
        <v>1531</v>
      </c>
      <c r="E1402" s="451" t="s">
        <v>1568</v>
      </c>
      <c r="F1402" s="451" t="s">
        <v>2283</v>
      </c>
      <c r="G1402" s="452" t="s">
        <v>1436</v>
      </c>
      <c r="H1402" s="453">
        <v>833.75</v>
      </c>
      <c r="I1402" s="452" t="s">
        <v>1627</v>
      </c>
      <c r="J1402" s="455"/>
      <c r="K1402" s="452" t="s">
        <v>1533</v>
      </c>
      <c r="L1402" s="452" t="s">
        <v>1439</v>
      </c>
      <c r="M1402" s="452" t="s">
        <v>1452</v>
      </c>
      <c r="N1402" s="454">
        <v>44496</v>
      </c>
      <c r="O1402" s="452" t="s">
        <v>1534</v>
      </c>
      <c r="P1402" s="454">
        <v>44497</v>
      </c>
    </row>
    <row r="1403" spans="1:16" ht="21" x14ac:dyDescent="0.2">
      <c r="A1403" s="451" t="s">
        <v>2370</v>
      </c>
      <c r="B1403" s="451" t="s">
        <v>1708</v>
      </c>
      <c r="C1403" s="451" t="s">
        <v>1432</v>
      </c>
      <c r="D1403" s="451" t="s">
        <v>1531</v>
      </c>
      <c r="E1403" s="451" t="s">
        <v>1628</v>
      </c>
      <c r="F1403" s="451" t="s">
        <v>2283</v>
      </c>
      <c r="G1403" s="452" t="s">
        <v>1436</v>
      </c>
      <c r="H1403" s="453">
        <v>590.63</v>
      </c>
      <c r="I1403" s="452" t="s">
        <v>1629</v>
      </c>
      <c r="J1403" s="455"/>
      <c r="K1403" s="452" t="s">
        <v>1533</v>
      </c>
      <c r="L1403" s="452" t="s">
        <v>1439</v>
      </c>
      <c r="M1403" s="452" t="s">
        <v>1452</v>
      </c>
      <c r="N1403" s="454">
        <v>44496</v>
      </c>
      <c r="O1403" s="452" t="s">
        <v>1534</v>
      </c>
      <c r="P1403" s="454">
        <v>44497</v>
      </c>
    </row>
    <row r="1404" spans="1:16" x14ac:dyDescent="0.2">
      <c r="A1404" s="451" t="s">
        <v>2370</v>
      </c>
      <c r="B1404" s="451" t="s">
        <v>1575</v>
      </c>
      <c r="C1404" s="451" t="s">
        <v>1432</v>
      </c>
      <c r="D1404" s="451" t="s">
        <v>1507</v>
      </c>
      <c r="E1404" s="451" t="s">
        <v>1442</v>
      </c>
      <c r="F1404" s="451" t="s">
        <v>1668</v>
      </c>
      <c r="G1404" s="452" t="s">
        <v>1436</v>
      </c>
      <c r="H1404" s="453">
        <v>12890</v>
      </c>
      <c r="I1404" s="452" t="s">
        <v>1712</v>
      </c>
      <c r="J1404" s="452" t="s">
        <v>1438</v>
      </c>
      <c r="K1404" s="452" t="s">
        <v>1438</v>
      </c>
      <c r="L1404" s="452" t="s">
        <v>1439</v>
      </c>
      <c r="M1404" s="452" t="s">
        <v>1440</v>
      </c>
      <c r="N1404" s="454">
        <v>44399</v>
      </c>
      <c r="O1404" s="452" t="s">
        <v>1440</v>
      </c>
      <c r="P1404" s="454">
        <v>44468</v>
      </c>
    </row>
    <row r="1405" spans="1:16" ht="21" x14ac:dyDescent="0.2">
      <c r="A1405" s="451" t="s">
        <v>2370</v>
      </c>
      <c r="B1405" s="451" t="s">
        <v>1575</v>
      </c>
      <c r="C1405" s="451" t="s">
        <v>1432</v>
      </c>
      <c r="D1405" s="451" t="s">
        <v>1448</v>
      </c>
      <c r="E1405" s="451" t="s">
        <v>1460</v>
      </c>
      <c r="F1405" s="451" t="s">
        <v>2283</v>
      </c>
      <c r="G1405" s="452" t="s">
        <v>1436</v>
      </c>
      <c r="H1405" s="453">
        <v>10312</v>
      </c>
      <c r="I1405" s="452" t="s">
        <v>1462</v>
      </c>
      <c r="J1405" s="455"/>
      <c r="K1405" s="452" t="s">
        <v>1533</v>
      </c>
      <c r="L1405" s="452" t="s">
        <v>1439</v>
      </c>
      <c r="M1405" s="452" t="s">
        <v>1452</v>
      </c>
      <c r="N1405" s="454">
        <v>44550</v>
      </c>
      <c r="O1405" s="452" t="s">
        <v>1453</v>
      </c>
      <c r="P1405" s="454">
        <v>44553</v>
      </c>
    </row>
    <row r="1406" spans="1:16" x14ac:dyDescent="0.2">
      <c r="A1406" s="451" t="s">
        <v>2370</v>
      </c>
      <c r="B1406" s="451" t="s">
        <v>1713</v>
      </c>
      <c r="C1406" s="451" t="s">
        <v>1432</v>
      </c>
      <c r="D1406" s="451" t="s">
        <v>1466</v>
      </c>
      <c r="E1406" s="451" t="s">
        <v>1442</v>
      </c>
      <c r="F1406" s="451" t="s">
        <v>1837</v>
      </c>
      <c r="G1406" s="452" t="s">
        <v>1436</v>
      </c>
      <c r="H1406" s="453">
        <v>7283</v>
      </c>
      <c r="I1406" s="452" t="s">
        <v>1676</v>
      </c>
      <c r="J1406" s="452" t="s">
        <v>1438</v>
      </c>
      <c r="K1406" s="452" t="s">
        <v>1438</v>
      </c>
      <c r="L1406" s="452" t="s">
        <v>1439</v>
      </c>
      <c r="M1406" s="452" t="s">
        <v>1440</v>
      </c>
      <c r="N1406" s="454">
        <v>44330</v>
      </c>
      <c r="O1406" s="452" t="s">
        <v>1440</v>
      </c>
      <c r="P1406" s="454">
        <v>44468</v>
      </c>
    </row>
    <row r="1407" spans="1:16" x14ac:dyDescent="0.2">
      <c r="A1407" s="451" t="s">
        <v>2370</v>
      </c>
      <c r="B1407" s="451" t="s">
        <v>1713</v>
      </c>
      <c r="C1407" s="451" t="s">
        <v>1432</v>
      </c>
      <c r="D1407" s="451" t="s">
        <v>1507</v>
      </c>
      <c r="E1407" s="451" t="s">
        <v>1442</v>
      </c>
      <c r="F1407" s="451" t="s">
        <v>2373</v>
      </c>
      <c r="G1407" s="452" t="s">
        <v>1436</v>
      </c>
      <c r="H1407" s="453">
        <v>77287</v>
      </c>
      <c r="I1407" s="452" t="s">
        <v>1640</v>
      </c>
      <c r="J1407" s="452" t="s">
        <v>1438</v>
      </c>
      <c r="K1407" s="452" t="s">
        <v>1438</v>
      </c>
      <c r="L1407" s="452" t="s">
        <v>1439</v>
      </c>
      <c r="M1407" s="452" t="s">
        <v>1440</v>
      </c>
      <c r="N1407" s="454">
        <v>44384</v>
      </c>
      <c r="O1407" s="452" t="s">
        <v>1440</v>
      </c>
      <c r="P1407" s="454">
        <v>44468</v>
      </c>
    </row>
    <row r="1408" spans="1:16" ht="21" x14ac:dyDescent="0.2">
      <c r="A1408" s="451" t="s">
        <v>2370</v>
      </c>
      <c r="B1408" s="451" t="s">
        <v>1713</v>
      </c>
      <c r="C1408" s="451" t="s">
        <v>1432</v>
      </c>
      <c r="D1408" s="451" t="s">
        <v>1540</v>
      </c>
      <c r="E1408" s="451" t="s">
        <v>1677</v>
      </c>
      <c r="F1408" s="451" t="s">
        <v>2371</v>
      </c>
      <c r="G1408" s="452" t="s">
        <v>1436</v>
      </c>
      <c r="H1408" s="453">
        <v>10191</v>
      </c>
      <c r="I1408" s="452" t="s">
        <v>1678</v>
      </c>
      <c r="J1408" s="455"/>
      <c r="K1408" s="452" t="s">
        <v>1533</v>
      </c>
      <c r="L1408" s="452" t="s">
        <v>1439</v>
      </c>
      <c r="M1408" s="452" t="s">
        <v>1452</v>
      </c>
      <c r="N1408" s="454">
        <v>44525</v>
      </c>
      <c r="O1408" s="452" t="s">
        <v>1534</v>
      </c>
      <c r="P1408" s="454">
        <v>44525</v>
      </c>
    </row>
    <row r="1409" spans="1:16" x14ac:dyDescent="0.2">
      <c r="A1409" s="451" t="s">
        <v>2370</v>
      </c>
      <c r="B1409" s="451" t="s">
        <v>1717</v>
      </c>
      <c r="C1409" s="451" t="s">
        <v>1432</v>
      </c>
      <c r="D1409" s="451" t="s">
        <v>1433</v>
      </c>
      <c r="E1409" s="451" t="s">
        <v>1442</v>
      </c>
      <c r="F1409" s="451" t="s">
        <v>2081</v>
      </c>
      <c r="G1409" s="452" t="s">
        <v>1436</v>
      </c>
      <c r="H1409" s="453">
        <v>89234</v>
      </c>
      <c r="I1409" s="452" t="s">
        <v>1654</v>
      </c>
      <c r="J1409" s="452" t="s">
        <v>1438</v>
      </c>
      <c r="K1409" s="452" t="s">
        <v>1438</v>
      </c>
      <c r="L1409" s="452" t="s">
        <v>1439</v>
      </c>
      <c r="M1409" s="452" t="s">
        <v>1440</v>
      </c>
      <c r="N1409" s="454">
        <v>44312</v>
      </c>
      <c r="O1409" s="452" t="s">
        <v>1440</v>
      </c>
      <c r="P1409" s="454">
        <v>44468</v>
      </c>
    </row>
    <row r="1410" spans="1:16" x14ac:dyDescent="0.2">
      <c r="A1410" s="451" t="s">
        <v>2370</v>
      </c>
      <c r="B1410" s="451" t="s">
        <v>1717</v>
      </c>
      <c r="C1410" s="451" t="s">
        <v>1432</v>
      </c>
      <c r="D1410" s="451" t="s">
        <v>1515</v>
      </c>
      <c r="E1410" s="451" t="s">
        <v>1442</v>
      </c>
      <c r="F1410" s="451" t="s">
        <v>2374</v>
      </c>
      <c r="G1410" s="452" t="s">
        <v>1436</v>
      </c>
      <c r="H1410" s="453">
        <v>3450</v>
      </c>
      <c r="I1410" s="452" t="s">
        <v>1516</v>
      </c>
      <c r="J1410" s="452" t="s">
        <v>1438</v>
      </c>
      <c r="K1410" s="452" t="s">
        <v>1438</v>
      </c>
      <c r="L1410" s="452" t="s">
        <v>1439</v>
      </c>
      <c r="M1410" s="452" t="s">
        <v>1440</v>
      </c>
      <c r="N1410" s="454">
        <v>44538</v>
      </c>
      <c r="O1410" s="452" t="s">
        <v>1440</v>
      </c>
      <c r="P1410" s="454">
        <v>44468</v>
      </c>
    </row>
    <row r="1411" spans="1:16" ht="21" x14ac:dyDescent="0.2">
      <c r="A1411" s="451" t="s">
        <v>2375</v>
      </c>
      <c r="B1411" s="451" t="s">
        <v>1463</v>
      </c>
      <c r="C1411" s="451" t="s">
        <v>1432</v>
      </c>
      <c r="D1411" s="451" t="s">
        <v>1433</v>
      </c>
      <c r="E1411" s="451" t="s">
        <v>1434</v>
      </c>
      <c r="F1411" s="451" t="s">
        <v>2376</v>
      </c>
      <c r="G1411" s="452" t="s">
        <v>1436</v>
      </c>
      <c r="H1411" s="453">
        <v>1022085</v>
      </c>
      <c r="I1411" s="452" t="s">
        <v>1650</v>
      </c>
      <c r="J1411" s="452" t="s">
        <v>1438</v>
      </c>
      <c r="K1411" s="452" t="s">
        <v>1438</v>
      </c>
      <c r="L1411" s="452" t="s">
        <v>1439</v>
      </c>
      <c r="M1411" s="452" t="s">
        <v>1440</v>
      </c>
      <c r="N1411" s="454">
        <v>44309</v>
      </c>
      <c r="O1411" s="452" t="s">
        <v>1440</v>
      </c>
      <c r="P1411" s="454">
        <v>44468</v>
      </c>
    </row>
    <row r="1412" spans="1:16" x14ac:dyDescent="0.2">
      <c r="A1412" s="451" t="s">
        <v>2375</v>
      </c>
      <c r="B1412" s="451" t="s">
        <v>1693</v>
      </c>
      <c r="C1412" s="451" t="s">
        <v>1432</v>
      </c>
      <c r="D1412" s="451" t="s">
        <v>1433</v>
      </c>
      <c r="E1412" s="451" t="s">
        <v>1442</v>
      </c>
      <c r="F1412" s="451" t="s">
        <v>1722</v>
      </c>
      <c r="G1412" s="452" t="s">
        <v>1436</v>
      </c>
      <c r="H1412" s="453">
        <v>16858</v>
      </c>
      <c r="I1412" s="452" t="s">
        <v>1648</v>
      </c>
      <c r="J1412" s="452" t="s">
        <v>1438</v>
      </c>
      <c r="K1412" s="452" t="s">
        <v>1438</v>
      </c>
      <c r="L1412" s="452" t="s">
        <v>1439</v>
      </c>
      <c r="M1412" s="452" t="s">
        <v>1440</v>
      </c>
      <c r="N1412" s="454">
        <v>44309</v>
      </c>
      <c r="O1412" s="452" t="s">
        <v>1440</v>
      </c>
      <c r="P1412" s="454">
        <v>44468</v>
      </c>
    </row>
    <row r="1413" spans="1:16" x14ac:dyDescent="0.2">
      <c r="A1413" s="451" t="s">
        <v>2375</v>
      </c>
      <c r="B1413" s="451" t="s">
        <v>1695</v>
      </c>
      <c r="C1413" s="451" t="s">
        <v>1432</v>
      </c>
      <c r="D1413" s="451" t="s">
        <v>1466</v>
      </c>
      <c r="E1413" s="451" t="s">
        <v>1442</v>
      </c>
      <c r="F1413" s="451" t="s">
        <v>2377</v>
      </c>
      <c r="G1413" s="452" t="s">
        <v>1436</v>
      </c>
      <c r="H1413" s="453">
        <v>22345.85</v>
      </c>
      <c r="I1413" s="452" t="s">
        <v>1655</v>
      </c>
      <c r="J1413" s="452" t="s">
        <v>1438</v>
      </c>
      <c r="K1413" s="452" t="s">
        <v>1438</v>
      </c>
      <c r="L1413" s="452" t="s">
        <v>1439</v>
      </c>
      <c r="M1413" s="452" t="s">
        <v>1440</v>
      </c>
      <c r="N1413" s="454">
        <v>44341</v>
      </c>
      <c r="O1413" s="452" t="s">
        <v>1440</v>
      </c>
      <c r="P1413" s="454">
        <v>44468</v>
      </c>
    </row>
    <row r="1414" spans="1:16" x14ac:dyDescent="0.2">
      <c r="A1414" s="451" t="s">
        <v>2375</v>
      </c>
      <c r="B1414" s="451" t="s">
        <v>1697</v>
      </c>
      <c r="C1414" s="451" t="s">
        <v>1432</v>
      </c>
      <c r="D1414" s="451" t="s">
        <v>1433</v>
      </c>
      <c r="E1414" s="451" t="s">
        <v>1434</v>
      </c>
      <c r="F1414" s="451" t="s">
        <v>2264</v>
      </c>
      <c r="G1414" s="452" t="s">
        <v>1436</v>
      </c>
      <c r="H1414" s="453">
        <v>44441</v>
      </c>
      <c r="I1414" s="452" t="s">
        <v>1670</v>
      </c>
      <c r="J1414" s="452" t="s">
        <v>1438</v>
      </c>
      <c r="K1414" s="452" t="s">
        <v>1438</v>
      </c>
      <c r="L1414" s="452" t="s">
        <v>1439</v>
      </c>
      <c r="M1414" s="452" t="s">
        <v>1440</v>
      </c>
      <c r="N1414" s="454">
        <v>44309</v>
      </c>
      <c r="O1414" s="452" t="s">
        <v>1440</v>
      </c>
      <c r="P1414" s="454">
        <v>44468</v>
      </c>
    </row>
    <row r="1415" spans="1:16" x14ac:dyDescent="0.2">
      <c r="A1415" s="451" t="s">
        <v>2375</v>
      </c>
      <c r="B1415" s="451" t="s">
        <v>1697</v>
      </c>
      <c r="C1415" s="451" t="s">
        <v>1432</v>
      </c>
      <c r="D1415" s="451" t="s">
        <v>1515</v>
      </c>
      <c r="E1415" s="451" t="s">
        <v>1442</v>
      </c>
      <c r="F1415" s="451" t="s">
        <v>2378</v>
      </c>
      <c r="G1415" s="452" t="s">
        <v>1436</v>
      </c>
      <c r="H1415" s="453">
        <v>4670</v>
      </c>
      <c r="I1415" s="452" t="s">
        <v>1522</v>
      </c>
      <c r="J1415" s="452" t="s">
        <v>1438</v>
      </c>
      <c r="K1415" s="452" t="s">
        <v>1438</v>
      </c>
      <c r="L1415" s="452" t="s">
        <v>1439</v>
      </c>
      <c r="M1415" s="452" t="s">
        <v>1440</v>
      </c>
      <c r="N1415" s="454">
        <v>44294</v>
      </c>
      <c r="O1415" s="452" t="s">
        <v>1440</v>
      </c>
      <c r="P1415" s="454">
        <v>44468</v>
      </c>
    </row>
    <row r="1416" spans="1:16" x14ac:dyDescent="0.2">
      <c r="A1416" s="451" t="s">
        <v>2375</v>
      </c>
      <c r="B1416" s="451" t="s">
        <v>1697</v>
      </c>
      <c r="C1416" s="451" t="s">
        <v>1432</v>
      </c>
      <c r="D1416" s="451" t="s">
        <v>1448</v>
      </c>
      <c r="E1416" s="451" t="s">
        <v>1544</v>
      </c>
      <c r="F1416" s="451" t="s">
        <v>1953</v>
      </c>
      <c r="G1416" s="452" t="s">
        <v>1436</v>
      </c>
      <c r="H1416" s="453">
        <v>6766</v>
      </c>
      <c r="I1416" s="452" t="s">
        <v>1564</v>
      </c>
      <c r="J1416" s="455"/>
      <c r="K1416" s="452" t="s">
        <v>1533</v>
      </c>
      <c r="L1416" s="452" t="s">
        <v>1439</v>
      </c>
      <c r="M1416" s="452" t="s">
        <v>1452</v>
      </c>
      <c r="N1416" s="454">
        <v>44539</v>
      </c>
      <c r="O1416" s="452" t="s">
        <v>1453</v>
      </c>
      <c r="P1416" s="454">
        <v>44544</v>
      </c>
    </row>
    <row r="1417" spans="1:16" ht="21" x14ac:dyDescent="0.2">
      <c r="A1417" s="451" t="s">
        <v>2375</v>
      </c>
      <c r="B1417" s="451" t="s">
        <v>1703</v>
      </c>
      <c r="C1417" s="451" t="s">
        <v>1432</v>
      </c>
      <c r="D1417" s="451" t="s">
        <v>1491</v>
      </c>
      <c r="E1417" s="451" t="s">
        <v>1442</v>
      </c>
      <c r="F1417" s="451" t="s">
        <v>2290</v>
      </c>
      <c r="G1417" s="452" t="s">
        <v>1436</v>
      </c>
      <c r="H1417" s="453">
        <v>8600</v>
      </c>
      <c r="I1417" s="452" t="s">
        <v>1613</v>
      </c>
      <c r="J1417" s="452" t="s">
        <v>1438</v>
      </c>
      <c r="K1417" s="452" t="s">
        <v>1438</v>
      </c>
      <c r="L1417" s="452" t="s">
        <v>1439</v>
      </c>
      <c r="M1417" s="452" t="s">
        <v>1440</v>
      </c>
      <c r="N1417" s="454">
        <v>44370</v>
      </c>
      <c r="O1417" s="452" t="s">
        <v>1440</v>
      </c>
      <c r="P1417" s="454">
        <v>44468</v>
      </c>
    </row>
    <row r="1418" spans="1:16" ht="21" x14ac:dyDescent="0.2">
      <c r="A1418" s="451" t="s">
        <v>2375</v>
      </c>
      <c r="B1418" s="451" t="s">
        <v>1703</v>
      </c>
      <c r="C1418" s="451" t="s">
        <v>1432</v>
      </c>
      <c r="D1418" s="451" t="s">
        <v>1491</v>
      </c>
      <c r="E1418" s="451" t="s">
        <v>1434</v>
      </c>
      <c r="F1418" s="451" t="s">
        <v>2266</v>
      </c>
      <c r="G1418" s="452" t="s">
        <v>1436</v>
      </c>
      <c r="H1418" s="453">
        <v>304.5</v>
      </c>
      <c r="I1418" s="452" t="s">
        <v>1609</v>
      </c>
      <c r="J1418" s="452" t="s">
        <v>1438</v>
      </c>
      <c r="K1418" s="452" t="s">
        <v>1438</v>
      </c>
      <c r="L1418" s="452" t="s">
        <v>1439</v>
      </c>
      <c r="M1418" s="452" t="s">
        <v>1440</v>
      </c>
      <c r="N1418" s="454">
        <v>44370</v>
      </c>
      <c r="O1418" s="452" t="s">
        <v>1440</v>
      </c>
      <c r="P1418" s="454">
        <v>44468</v>
      </c>
    </row>
    <row r="1419" spans="1:16" ht="21" x14ac:dyDescent="0.2">
      <c r="A1419" s="451" t="s">
        <v>2375</v>
      </c>
      <c r="B1419" s="451" t="s">
        <v>1703</v>
      </c>
      <c r="C1419" s="451" t="s">
        <v>1432</v>
      </c>
      <c r="D1419" s="451" t="s">
        <v>1507</v>
      </c>
      <c r="E1419" s="451" t="s">
        <v>1442</v>
      </c>
      <c r="F1419" s="451" t="s">
        <v>2342</v>
      </c>
      <c r="G1419" s="452" t="s">
        <v>1436</v>
      </c>
      <c r="H1419" s="453">
        <v>-8600</v>
      </c>
      <c r="I1419" s="452" t="s">
        <v>1707</v>
      </c>
      <c r="J1419" s="452" t="s">
        <v>1438</v>
      </c>
      <c r="K1419" s="452" t="s">
        <v>1438</v>
      </c>
      <c r="L1419" s="452" t="s">
        <v>1439</v>
      </c>
      <c r="M1419" s="452" t="s">
        <v>1440</v>
      </c>
      <c r="N1419" s="454">
        <v>44384</v>
      </c>
      <c r="O1419" s="452" t="s">
        <v>1440</v>
      </c>
      <c r="P1419" s="454">
        <v>44468</v>
      </c>
    </row>
    <row r="1420" spans="1:16" x14ac:dyDescent="0.2">
      <c r="A1420" s="451" t="s">
        <v>2375</v>
      </c>
      <c r="B1420" s="451" t="s">
        <v>1758</v>
      </c>
      <c r="C1420" s="451" t="s">
        <v>1432</v>
      </c>
      <c r="D1420" s="451" t="s">
        <v>1466</v>
      </c>
      <c r="E1420" s="451" t="s">
        <v>1434</v>
      </c>
      <c r="F1420" s="451" t="s">
        <v>2379</v>
      </c>
      <c r="G1420" s="452" t="s">
        <v>1436</v>
      </c>
      <c r="H1420" s="453">
        <v>90951.29</v>
      </c>
      <c r="I1420" s="452" t="s">
        <v>1468</v>
      </c>
      <c r="J1420" s="452" t="s">
        <v>1438</v>
      </c>
      <c r="K1420" s="452" t="s">
        <v>1438</v>
      </c>
      <c r="L1420" s="452" t="s">
        <v>1439</v>
      </c>
      <c r="M1420" s="452" t="s">
        <v>1440</v>
      </c>
      <c r="N1420" s="454">
        <v>44329</v>
      </c>
      <c r="O1420" s="452" t="s">
        <v>1440</v>
      </c>
      <c r="P1420" s="454">
        <v>44468</v>
      </c>
    </row>
    <row r="1421" spans="1:16" x14ac:dyDescent="0.2">
      <c r="A1421" s="451" t="s">
        <v>2375</v>
      </c>
      <c r="B1421" s="451" t="s">
        <v>1708</v>
      </c>
      <c r="C1421" s="451" t="s">
        <v>1432</v>
      </c>
      <c r="D1421" s="451" t="s">
        <v>1507</v>
      </c>
      <c r="E1421" s="451" t="s">
        <v>1442</v>
      </c>
      <c r="F1421" s="451" t="s">
        <v>2380</v>
      </c>
      <c r="G1421" s="452" t="s">
        <v>1436</v>
      </c>
      <c r="H1421" s="453">
        <v>8600</v>
      </c>
      <c r="I1421" s="452" t="s">
        <v>1707</v>
      </c>
      <c r="J1421" s="452" t="s">
        <v>1438</v>
      </c>
      <c r="K1421" s="452" t="s">
        <v>1438</v>
      </c>
      <c r="L1421" s="452" t="s">
        <v>1439</v>
      </c>
      <c r="M1421" s="452" t="s">
        <v>1440</v>
      </c>
      <c r="N1421" s="454">
        <v>44384</v>
      </c>
      <c r="O1421" s="452" t="s">
        <v>1440</v>
      </c>
      <c r="P1421" s="454">
        <v>44468</v>
      </c>
    </row>
    <row r="1422" spans="1:16" ht="21" x14ac:dyDescent="0.2">
      <c r="A1422" s="451" t="s">
        <v>2375</v>
      </c>
      <c r="B1422" s="451" t="s">
        <v>1708</v>
      </c>
      <c r="C1422" s="451" t="s">
        <v>1432</v>
      </c>
      <c r="D1422" s="451" t="s">
        <v>1531</v>
      </c>
      <c r="E1422" s="451" t="s">
        <v>1568</v>
      </c>
      <c r="F1422" s="451" t="s">
        <v>2310</v>
      </c>
      <c r="G1422" s="452" t="s">
        <v>1436</v>
      </c>
      <c r="H1422" s="453">
        <v>1087.5</v>
      </c>
      <c r="I1422" s="452" t="s">
        <v>1627</v>
      </c>
      <c r="J1422" s="455"/>
      <c r="K1422" s="452" t="s">
        <v>1533</v>
      </c>
      <c r="L1422" s="452" t="s">
        <v>1439</v>
      </c>
      <c r="M1422" s="452" t="s">
        <v>1452</v>
      </c>
      <c r="N1422" s="454">
        <v>44496</v>
      </c>
      <c r="O1422" s="452" t="s">
        <v>1534</v>
      </c>
      <c r="P1422" s="454">
        <v>44497</v>
      </c>
    </row>
    <row r="1423" spans="1:16" ht="21" x14ac:dyDescent="0.2">
      <c r="A1423" s="451" t="s">
        <v>2375</v>
      </c>
      <c r="B1423" s="451" t="s">
        <v>1708</v>
      </c>
      <c r="C1423" s="451" t="s">
        <v>1432</v>
      </c>
      <c r="D1423" s="451" t="s">
        <v>1531</v>
      </c>
      <c r="E1423" s="451" t="s">
        <v>1628</v>
      </c>
      <c r="F1423" s="451" t="s">
        <v>2310</v>
      </c>
      <c r="G1423" s="452" t="s">
        <v>1436</v>
      </c>
      <c r="H1423" s="453">
        <v>1004.06</v>
      </c>
      <c r="I1423" s="452" t="s">
        <v>1629</v>
      </c>
      <c r="J1423" s="455"/>
      <c r="K1423" s="452" t="s">
        <v>1533</v>
      </c>
      <c r="L1423" s="452" t="s">
        <v>1439</v>
      </c>
      <c r="M1423" s="452" t="s">
        <v>1452</v>
      </c>
      <c r="N1423" s="454">
        <v>44496</v>
      </c>
      <c r="O1423" s="452" t="s">
        <v>1534</v>
      </c>
      <c r="P1423" s="454">
        <v>44497</v>
      </c>
    </row>
    <row r="1424" spans="1:16" x14ac:dyDescent="0.2">
      <c r="A1424" s="451" t="s">
        <v>2375</v>
      </c>
      <c r="B1424" s="451" t="s">
        <v>1575</v>
      </c>
      <c r="C1424" s="451" t="s">
        <v>1432</v>
      </c>
      <c r="D1424" s="451" t="s">
        <v>1507</v>
      </c>
      <c r="E1424" s="451" t="s">
        <v>1442</v>
      </c>
      <c r="F1424" s="451" t="s">
        <v>2371</v>
      </c>
      <c r="G1424" s="452" t="s">
        <v>1436</v>
      </c>
      <c r="H1424" s="453">
        <v>19729</v>
      </c>
      <c r="I1424" s="452" t="s">
        <v>1712</v>
      </c>
      <c r="J1424" s="452" t="s">
        <v>1438</v>
      </c>
      <c r="K1424" s="452" t="s">
        <v>1438</v>
      </c>
      <c r="L1424" s="452" t="s">
        <v>1439</v>
      </c>
      <c r="M1424" s="452" t="s">
        <v>1440</v>
      </c>
      <c r="N1424" s="454">
        <v>44399</v>
      </c>
      <c r="O1424" s="452" t="s">
        <v>1440</v>
      </c>
      <c r="P1424" s="454">
        <v>44468</v>
      </c>
    </row>
    <row r="1425" spans="1:16" ht="21" x14ac:dyDescent="0.2">
      <c r="A1425" s="451" t="s">
        <v>2375</v>
      </c>
      <c r="B1425" s="451" t="s">
        <v>1575</v>
      </c>
      <c r="C1425" s="451" t="s">
        <v>1432</v>
      </c>
      <c r="D1425" s="451" t="s">
        <v>1448</v>
      </c>
      <c r="E1425" s="451" t="s">
        <v>1460</v>
      </c>
      <c r="F1425" s="451" t="s">
        <v>2310</v>
      </c>
      <c r="G1425" s="452" t="s">
        <v>1436</v>
      </c>
      <c r="H1425" s="453">
        <v>15783</v>
      </c>
      <c r="I1425" s="452" t="s">
        <v>1462</v>
      </c>
      <c r="J1425" s="455"/>
      <c r="K1425" s="452" t="s">
        <v>1533</v>
      </c>
      <c r="L1425" s="452" t="s">
        <v>1439</v>
      </c>
      <c r="M1425" s="452" t="s">
        <v>1452</v>
      </c>
      <c r="N1425" s="454">
        <v>44550</v>
      </c>
      <c r="O1425" s="452" t="s">
        <v>1453</v>
      </c>
      <c r="P1425" s="454">
        <v>44553</v>
      </c>
    </row>
    <row r="1426" spans="1:16" x14ac:dyDescent="0.2">
      <c r="A1426" s="451" t="s">
        <v>2375</v>
      </c>
      <c r="B1426" s="451" t="s">
        <v>1713</v>
      </c>
      <c r="C1426" s="451" t="s">
        <v>1432</v>
      </c>
      <c r="D1426" s="451" t="s">
        <v>1466</v>
      </c>
      <c r="E1426" s="451" t="s">
        <v>1434</v>
      </c>
      <c r="F1426" s="451" t="s">
        <v>2381</v>
      </c>
      <c r="G1426" s="452" t="s">
        <v>1436</v>
      </c>
      <c r="H1426" s="453">
        <v>7433</v>
      </c>
      <c r="I1426" s="452" t="s">
        <v>1676</v>
      </c>
      <c r="J1426" s="452" t="s">
        <v>1438</v>
      </c>
      <c r="K1426" s="452" t="s">
        <v>1438</v>
      </c>
      <c r="L1426" s="452" t="s">
        <v>1439</v>
      </c>
      <c r="M1426" s="452" t="s">
        <v>1440</v>
      </c>
      <c r="N1426" s="454">
        <v>44330</v>
      </c>
      <c r="O1426" s="452" t="s">
        <v>1440</v>
      </c>
      <c r="P1426" s="454">
        <v>44468</v>
      </c>
    </row>
    <row r="1427" spans="1:16" x14ac:dyDescent="0.2">
      <c r="A1427" s="451" t="s">
        <v>2375</v>
      </c>
      <c r="B1427" s="451" t="s">
        <v>1713</v>
      </c>
      <c r="C1427" s="451" t="s">
        <v>1432</v>
      </c>
      <c r="D1427" s="451" t="s">
        <v>1507</v>
      </c>
      <c r="E1427" s="451" t="s">
        <v>1442</v>
      </c>
      <c r="F1427" s="451" t="s">
        <v>2382</v>
      </c>
      <c r="G1427" s="452" t="s">
        <v>1436</v>
      </c>
      <c r="H1427" s="453">
        <v>51907</v>
      </c>
      <c r="I1427" s="452" t="s">
        <v>1640</v>
      </c>
      <c r="J1427" s="452" t="s">
        <v>1438</v>
      </c>
      <c r="K1427" s="452" t="s">
        <v>1438</v>
      </c>
      <c r="L1427" s="452" t="s">
        <v>1439</v>
      </c>
      <c r="M1427" s="452" t="s">
        <v>1440</v>
      </c>
      <c r="N1427" s="454">
        <v>44384</v>
      </c>
      <c r="O1427" s="452" t="s">
        <v>1440</v>
      </c>
      <c r="P1427" s="454">
        <v>44468</v>
      </c>
    </row>
    <row r="1428" spans="1:16" ht="21" x14ac:dyDescent="0.2">
      <c r="A1428" s="451" t="s">
        <v>2375</v>
      </c>
      <c r="B1428" s="451" t="s">
        <v>1713</v>
      </c>
      <c r="C1428" s="451" t="s">
        <v>1432</v>
      </c>
      <c r="D1428" s="451" t="s">
        <v>1540</v>
      </c>
      <c r="E1428" s="451" t="s">
        <v>1677</v>
      </c>
      <c r="F1428" s="451" t="s">
        <v>2383</v>
      </c>
      <c r="G1428" s="452" t="s">
        <v>1436</v>
      </c>
      <c r="H1428" s="453">
        <v>10588</v>
      </c>
      <c r="I1428" s="452" t="s">
        <v>1678</v>
      </c>
      <c r="J1428" s="455"/>
      <c r="K1428" s="452" t="s">
        <v>1533</v>
      </c>
      <c r="L1428" s="452" t="s">
        <v>1439</v>
      </c>
      <c r="M1428" s="452" t="s">
        <v>1452</v>
      </c>
      <c r="N1428" s="454">
        <v>44525</v>
      </c>
      <c r="O1428" s="452" t="s">
        <v>1534</v>
      </c>
      <c r="P1428" s="454">
        <v>44525</v>
      </c>
    </row>
    <row r="1429" spans="1:16" x14ac:dyDescent="0.2">
      <c r="A1429" s="451" t="s">
        <v>2375</v>
      </c>
      <c r="B1429" s="451" t="s">
        <v>1717</v>
      </c>
      <c r="C1429" s="451" t="s">
        <v>1432</v>
      </c>
      <c r="D1429" s="451" t="s">
        <v>1433</v>
      </c>
      <c r="E1429" s="451" t="s">
        <v>1442</v>
      </c>
      <c r="F1429" s="451" t="s">
        <v>2384</v>
      </c>
      <c r="G1429" s="452" t="s">
        <v>1436</v>
      </c>
      <c r="H1429" s="453">
        <v>106672</v>
      </c>
      <c r="I1429" s="452" t="s">
        <v>1654</v>
      </c>
      <c r="J1429" s="452" t="s">
        <v>1438</v>
      </c>
      <c r="K1429" s="452" t="s">
        <v>1438</v>
      </c>
      <c r="L1429" s="452" t="s">
        <v>1439</v>
      </c>
      <c r="M1429" s="452" t="s">
        <v>1440</v>
      </c>
      <c r="N1429" s="454">
        <v>44312</v>
      </c>
      <c r="O1429" s="452" t="s">
        <v>1440</v>
      </c>
      <c r="P1429" s="454">
        <v>44468</v>
      </c>
    </row>
    <row r="1430" spans="1:16" ht="21" x14ac:dyDescent="0.2">
      <c r="A1430" s="451" t="s">
        <v>2385</v>
      </c>
      <c r="B1430" s="451" t="s">
        <v>1463</v>
      </c>
      <c r="C1430" s="451" t="s">
        <v>1432</v>
      </c>
      <c r="D1430" s="451" t="s">
        <v>1433</v>
      </c>
      <c r="E1430" s="451" t="s">
        <v>1442</v>
      </c>
      <c r="F1430" s="451" t="s">
        <v>2105</v>
      </c>
      <c r="G1430" s="452" t="s">
        <v>1436</v>
      </c>
      <c r="H1430" s="453">
        <v>36606.620000000003</v>
      </c>
      <c r="I1430" s="452" t="s">
        <v>1465</v>
      </c>
      <c r="J1430" s="452" t="s">
        <v>1438</v>
      </c>
      <c r="K1430" s="452" t="s">
        <v>1438</v>
      </c>
      <c r="L1430" s="452" t="s">
        <v>1439</v>
      </c>
      <c r="M1430" s="452" t="s">
        <v>1440</v>
      </c>
      <c r="N1430" s="454">
        <v>44302</v>
      </c>
      <c r="O1430" s="452" t="s">
        <v>1440</v>
      </c>
      <c r="P1430" s="454">
        <v>44468</v>
      </c>
    </row>
    <row r="1431" spans="1:16" ht="21" x14ac:dyDescent="0.2">
      <c r="A1431" s="451" t="s">
        <v>2385</v>
      </c>
      <c r="B1431" s="451" t="s">
        <v>1463</v>
      </c>
      <c r="C1431" s="451" t="s">
        <v>1432</v>
      </c>
      <c r="D1431" s="451" t="s">
        <v>1433</v>
      </c>
      <c r="E1431" s="451" t="s">
        <v>1442</v>
      </c>
      <c r="F1431" s="451" t="s">
        <v>2386</v>
      </c>
      <c r="G1431" s="452" t="s">
        <v>1436</v>
      </c>
      <c r="H1431" s="453">
        <v>2416493</v>
      </c>
      <c r="I1431" s="452" t="s">
        <v>1650</v>
      </c>
      <c r="J1431" s="452" t="s">
        <v>1438</v>
      </c>
      <c r="K1431" s="452" t="s">
        <v>1438</v>
      </c>
      <c r="L1431" s="452" t="s">
        <v>1439</v>
      </c>
      <c r="M1431" s="452" t="s">
        <v>1440</v>
      </c>
      <c r="N1431" s="454">
        <v>44309</v>
      </c>
      <c r="O1431" s="452" t="s">
        <v>1440</v>
      </c>
      <c r="P1431" s="454">
        <v>44468</v>
      </c>
    </row>
    <row r="1432" spans="1:16" ht="21" x14ac:dyDescent="0.2">
      <c r="A1432" s="451" t="s">
        <v>2385</v>
      </c>
      <c r="B1432" s="451" t="s">
        <v>1463</v>
      </c>
      <c r="C1432" s="451" t="s">
        <v>1432</v>
      </c>
      <c r="D1432" s="451" t="s">
        <v>1466</v>
      </c>
      <c r="E1432" s="451" t="s">
        <v>1442</v>
      </c>
      <c r="F1432" s="451" t="s">
        <v>1981</v>
      </c>
      <c r="G1432" s="452" t="s">
        <v>1436</v>
      </c>
      <c r="H1432" s="453">
        <v>3598</v>
      </c>
      <c r="I1432" s="452" t="s">
        <v>1591</v>
      </c>
      <c r="J1432" s="452" t="s">
        <v>1438</v>
      </c>
      <c r="K1432" s="452" t="s">
        <v>1438</v>
      </c>
      <c r="L1432" s="452" t="s">
        <v>1439</v>
      </c>
      <c r="M1432" s="452" t="s">
        <v>1440</v>
      </c>
      <c r="N1432" s="454">
        <v>44535</v>
      </c>
      <c r="O1432" s="452" t="s">
        <v>1440</v>
      </c>
      <c r="P1432" s="454">
        <v>44468</v>
      </c>
    </row>
    <row r="1433" spans="1:16" ht="21" x14ac:dyDescent="0.2">
      <c r="A1433" s="451" t="s">
        <v>2385</v>
      </c>
      <c r="B1433" s="451" t="s">
        <v>1463</v>
      </c>
      <c r="C1433" s="451" t="s">
        <v>1432</v>
      </c>
      <c r="D1433" s="451" t="s">
        <v>1466</v>
      </c>
      <c r="E1433" s="451" t="s">
        <v>1434</v>
      </c>
      <c r="F1433" s="451" t="s">
        <v>2387</v>
      </c>
      <c r="G1433" s="452" t="s">
        <v>1436</v>
      </c>
      <c r="H1433" s="453">
        <v>1273</v>
      </c>
      <c r="I1433" s="452" t="s">
        <v>1643</v>
      </c>
      <c r="J1433" s="452" t="s">
        <v>1438</v>
      </c>
      <c r="K1433" s="452" t="s">
        <v>1438</v>
      </c>
      <c r="L1433" s="452" t="s">
        <v>1439</v>
      </c>
      <c r="M1433" s="452" t="s">
        <v>1440</v>
      </c>
      <c r="N1433" s="454">
        <v>44535</v>
      </c>
      <c r="O1433" s="452" t="s">
        <v>1440</v>
      </c>
      <c r="P1433" s="454">
        <v>44468</v>
      </c>
    </row>
    <row r="1434" spans="1:16" ht="21" x14ac:dyDescent="0.2">
      <c r="A1434" s="451" t="s">
        <v>2385</v>
      </c>
      <c r="B1434" s="451" t="s">
        <v>1463</v>
      </c>
      <c r="C1434" s="451" t="s">
        <v>1432</v>
      </c>
      <c r="D1434" s="451" t="s">
        <v>1491</v>
      </c>
      <c r="E1434" s="451" t="s">
        <v>1442</v>
      </c>
      <c r="F1434" s="451" t="s">
        <v>2388</v>
      </c>
      <c r="G1434" s="452" t="s">
        <v>1436</v>
      </c>
      <c r="H1434" s="453">
        <v>37880.76</v>
      </c>
      <c r="I1434" s="452" t="s">
        <v>1492</v>
      </c>
      <c r="J1434" s="452" t="s">
        <v>1438</v>
      </c>
      <c r="K1434" s="452" t="s">
        <v>1438</v>
      </c>
      <c r="L1434" s="452" t="s">
        <v>1439</v>
      </c>
      <c r="M1434" s="452" t="s">
        <v>1440</v>
      </c>
      <c r="N1434" s="454">
        <v>44292</v>
      </c>
      <c r="O1434" s="452" t="s">
        <v>1440</v>
      </c>
      <c r="P1434" s="454">
        <v>44468</v>
      </c>
    </row>
    <row r="1435" spans="1:16" ht="21" x14ac:dyDescent="0.2">
      <c r="A1435" s="451" t="s">
        <v>2385</v>
      </c>
      <c r="B1435" s="451" t="s">
        <v>1463</v>
      </c>
      <c r="C1435" s="451" t="s">
        <v>1432</v>
      </c>
      <c r="D1435" s="451" t="s">
        <v>1515</v>
      </c>
      <c r="E1435" s="451" t="s">
        <v>1442</v>
      </c>
      <c r="F1435" s="451" t="s">
        <v>1561</v>
      </c>
      <c r="G1435" s="452" t="s">
        <v>1436</v>
      </c>
      <c r="H1435" s="453">
        <v>24753.119999999999</v>
      </c>
      <c r="I1435" s="452" t="s">
        <v>1524</v>
      </c>
      <c r="J1435" s="452" t="s">
        <v>1438</v>
      </c>
      <c r="K1435" s="452" t="s">
        <v>1438</v>
      </c>
      <c r="L1435" s="452" t="s">
        <v>1439</v>
      </c>
      <c r="M1435" s="452" t="s">
        <v>1440</v>
      </c>
      <c r="N1435" s="454">
        <v>44294</v>
      </c>
      <c r="O1435" s="452" t="s">
        <v>1440</v>
      </c>
      <c r="P1435" s="454">
        <v>44468</v>
      </c>
    </row>
    <row r="1436" spans="1:16" ht="21" x14ac:dyDescent="0.2">
      <c r="A1436" s="451" t="s">
        <v>2385</v>
      </c>
      <c r="B1436" s="451" t="s">
        <v>1463</v>
      </c>
      <c r="C1436" s="451" t="s">
        <v>1432</v>
      </c>
      <c r="D1436" s="451" t="s">
        <v>1540</v>
      </c>
      <c r="E1436" s="451" t="s">
        <v>1442</v>
      </c>
      <c r="F1436" s="451" t="s">
        <v>1545</v>
      </c>
      <c r="G1436" s="452" t="s">
        <v>1436</v>
      </c>
      <c r="H1436" s="453">
        <v>31049.84</v>
      </c>
      <c r="I1436" s="452" t="s">
        <v>1542</v>
      </c>
      <c r="J1436" s="455"/>
      <c r="K1436" s="452" t="s">
        <v>1533</v>
      </c>
      <c r="L1436" s="452" t="s">
        <v>1439</v>
      </c>
      <c r="M1436" s="452" t="s">
        <v>1452</v>
      </c>
      <c r="N1436" s="454">
        <v>44501</v>
      </c>
      <c r="O1436" s="452" t="s">
        <v>1453</v>
      </c>
      <c r="P1436" s="454">
        <v>44502</v>
      </c>
    </row>
    <row r="1437" spans="1:16" ht="21" x14ac:dyDescent="0.2">
      <c r="A1437" s="451" t="s">
        <v>2385</v>
      </c>
      <c r="B1437" s="451" t="s">
        <v>1463</v>
      </c>
      <c r="C1437" s="451" t="s">
        <v>1432</v>
      </c>
      <c r="D1437" s="451" t="s">
        <v>1540</v>
      </c>
      <c r="E1437" s="451" t="s">
        <v>1592</v>
      </c>
      <c r="F1437" s="451" t="s">
        <v>2202</v>
      </c>
      <c r="G1437" s="452" t="s">
        <v>1436</v>
      </c>
      <c r="H1437" s="453">
        <v>5038</v>
      </c>
      <c r="I1437" s="452" t="s">
        <v>1594</v>
      </c>
      <c r="J1437" s="455"/>
      <c r="K1437" s="452" t="s">
        <v>1533</v>
      </c>
      <c r="L1437" s="452" t="s">
        <v>1439</v>
      </c>
      <c r="M1437" s="452" t="s">
        <v>1452</v>
      </c>
      <c r="N1437" s="454">
        <v>44525</v>
      </c>
      <c r="O1437" s="452" t="s">
        <v>1534</v>
      </c>
      <c r="P1437" s="454">
        <v>44525</v>
      </c>
    </row>
    <row r="1438" spans="1:16" ht="21" x14ac:dyDescent="0.2">
      <c r="A1438" s="451" t="s">
        <v>2385</v>
      </c>
      <c r="B1438" s="451" t="s">
        <v>1463</v>
      </c>
      <c r="C1438" s="451" t="s">
        <v>1432</v>
      </c>
      <c r="D1438" s="451" t="s">
        <v>1540</v>
      </c>
      <c r="E1438" s="451" t="s">
        <v>1644</v>
      </c>
      <c r="F1438" s="451" t="s">
        <v>2202</v>
      </c>
      <c r="G1438" s="452" t="s">
        <v>1436</v>
      </c>
      <c r="H1438" s="453">
        <v>1783</v>
      </c>
      <c r="I1438" s="452" t="s">
        <v>1645</v>
      </c>
      <c r="J1438" s="455"/>
      <c r="K1438" s="452" t="s">
        <v>1533</v>
      </c>
      <c r="L1438" s="452" t="s">
        <v>1439</v>
      </c>
      <c r="M1438" s="452" t="s">
        <v>1452</v>
      </c>
      <c r="N1438" s="454">
        <v>44525</v>
      </c>
      <c r="O1438" s="452" t="s">
        <v>1534</v>
      </c>
      <c r="P1438" s="454">
        <v>44525</v>
      </c>
    </row>
    <row r="1439" spans="1:16" ht="21" x14ac:dyDescent="0.2">
      <c r="A1439" s="451" t="s">
        <v>2385</v>
      </c>
      <c r="B1439" s="451" t="s">
        <v>1463</v>
      </c>
      <c r="C1439" s="451" t="s">
        <v>1432</v>
      </c>
      <c r="D1439" s="451" t="s">
        <v>1448</v>
      </c>
      <c r="E1439" s="451" t="s">
        <v>1434</v>
      </c>
      <c r="F1439" s="451" t="s">
        <v>1467</v>
      </c>
      <c r="G1439" s="452" t="s">
        <v>1436</v>
      </c>
      <c r="H1439" s="453">
        <v>281.39999999999998</v>
      </c>
      <c r="I1439" s="452" t="s">
        <v>1562</v>
      </c>
      <c r="J1439" s="455"/>
      <c r="K1439" s="452" t="s">
        <v>1533</v>
      </c>
      <c r="L1439" s="452" t="s">
        <v>1439</v>
      </c>
      <c r="M1439" s="452" t="s">
        <v>1452</v>
      </c>
      <c r="N1439" s="454">
        <v>44536</v>
      </c>
      <c r="O1439" s="452" t="s">
        <v>1453</v>
      </c>
      <c r="P1439" s="454">
        <v>44544</v>
      </c>
    </row>
    <row r="1440" spans="1:16" ht="21" x14ac:dyDescent="0.2">
      <c r="A1440" s="451" t="s">
        <v>2385</v>
      </c>
      <c r="B1440" s="451" t="s">
        <v>1463</v>
      </c>
      <c r="C1440" s="451" t="s">
        <v>1432</v>
      </c>
      <c r="D1440" s="451" t="s">
        <v>1448</v>
      </c>
      <c r="E1440" s="451" t="s">
        <v>1553</v>
      </c>
      <c r="F1440" s="451" t="s">
        <v>1545</v>
      </c>
      <c r="G1440" s="452" t="s">
        <v>1436</v>
      </c>
      <c r="H1440" s="453">
        <v>26871.360000000001</v>
      </c>
      <c r="I1440" s="452" t="s">
        <v>1574</v>
      </c>
      <c r="J1440" s="455"/>
      <c r="K1440" s="452" t="s">
        <v>1533</v>
      </c>
      <c r="L1440" s="452" t="s">
        <v>1439</v>
      </c>
      <c r="M1440" s="452" t="s">
        <v>1452</v>
      </c>
      <c r="N1440" s="454">
        <v>44560</v>
      </c>
      <c r="O1440" s="452" t="s">
        <v>1534</v>
      </c>
      <c r="P1440" s="454">
        <v>44560</v>
      </c>
    </row>
    <row r="1441" spans="1:16" x14ac:dyDescent="0.2">
      <c r="A1441" s="451" t="s">
        <v>2385</v>
      </c>
      <c r="B1441" s="451" t="s">
        <v>1693</v>
      </c>
      <c r="C1441" s="451" t="s">
        <v>1432</v>
      </c>
      <c r="D1441" s="451" t="s">
        <v>1433</v>
      </c>
      <c r="E1441" s="451" t="s">
        <v>1434</v>
      </c>
      <c r="F1441" s="451" t="s">
        <v>1596</v>
      </c>
      <c r="G1441" s="452" t="s">
        <v>1436</v>
      </c>
      <c r="H1441" s="453">
        <v>52520</v>
      </c>
      <c r="I1441" s="452" t="s">
        <v>1648</v>
      </c>
      <c r="J1441" s="452" t="s">
        <v>1438</v>
      </c>
      <c r="K1441" s="452" t="s">
        <v>1438</v>
      </c>
      <c r="L1441" s="452" t="s">
        <v>1439</v>
      </c>
      <c r="M1441" s="452" t="s">
        <v>1440</v>
      </c>
      <c r="N1441" s="454">
        <v>44309</v>
      </c>
      <c r="O1441" s="452" t="s">
        <v>1440</v>
      </c>
      <c r="P1441" s="454">
        <v>44468</v>
      </c>
    </row>
    <row r="1442" spans="1:16" x14ac:dyDescent="0.2">
      <c r="A1442" s="451" t="s">
        <v>2385</v>
      </c>
      <c r="B1442" s="451" t="s">
        <v>1695</v>
      </c>
      <c r="C1442" s="451" t="s">
        <v>1432</v>
      </c>
      <c r="D1442" s="451" t="s">
        <v>1466</v>
      </c>
      <c r="E1442" s="451" t="s">
        <v>1442</v>
      </c>
      <c r="F1442" s="451" t="s">
        <v>2274</v>
      </c>
      <c r="G1442" s="452" t="s">
        <v>1436</v>
      </c>
      <c r="H1442" s="453">
        <v>248352.67</v>
      </c>
      <c r="I1442" s="452" t="s">
        <v>1655</v>
      </c>
      <c r="J1442" s="452" t="s">
        <v>1438</v>
      </c>
      <c r="K1442" s="452" t="s">
        <v>1438</v>
      </c>
      <c r="L1442" s="452" t="s">
        <v>1439</v>
      </c>
      <c r="M1442" s="452" t="s">
        <v>1440</v>
      </c>
      <c r="N1442" s="454">
        <v>44341</v>
      </c>
      <c r="O1442" s="452" t="s">
        <v>1440</v>
      </c>
      <c r="P1442" s="454">
        <v>44468</v>
      </c>
    </row>
    <row r="1443" spans="1:16" x14ac:dyDescent="0.2">
      <c r="A1443" s="451" t="s">
        <v>2385</v>
      </c>
      <c r="B1443" s="451" t="s">
        <v>1697</v>
      </c>
      <c r="C1443" s="451" t="s">
        <v>1432</v>
      </c>
      <c r="D1443" s="451" t="s">
        <v>1433</v>
      </c>
      <c r="E1443" s="451" t="s">
        <v>1442</v>
      </c>
      <c r="F1443" s="451" t="s">
        <v>1863</v>
      </c>
      <c r="G1443" s="452" t="s">
        <v>1436</v>
      </c>
      <c r="H1443" s="453">
        <v>47995</v>
      </c>
      <c r="I1443" s="452" t="s">
        <v>1670</v>
      </c>
      <c r="J1443" s="452" t="s">
        <v>1438</v>
      </c>
      <c r="K1443" s="452" t="s">
        <v>1438</v>
      </c>
      <c r="L1443" s="452" t="s">
        <v>1439</v>
      </c>
      <c r="M1443" s="452" t="s">
        <v>1440</v>
      </c>
      <c r="N1443" s="454">
        <v>44309</v>
      </c>
      <c r="O1443" s="452" t="s">
        <v>1440</v>
      </c>
      <c r="P1443" s="454">
        <v>44468</v>
      </c>
    </row>
    <row r="1444" spans="1:16" x14ac:dyDescent="0.2">
      <c r="A1444" s="451" t="s">
        <v>2385</v>
      </c>
      <c r="B1444" s="451" t="s">
        <v>1697</v>
      </c>
      <c r="C1444" s="451" t="s">
        <v>1432</v>
      </c>
      <c r="D1444" s="451" t="s">
        <v>1466</v>
      </c>
      <c r="E1444" s="451" t="s">
        <v>1442</v>
      </c>
      <c r="F1444" s="451" t="s">
        <v>2059</v>
      </c>
      <c r="G1444" s="452" t="s">
        <v>1436</v>
      </c>
      <c r="H1444" s="453">
        <v>3535</v>
      </c>
      <c r="I1444" s="452" t="s">
        <v>1488</v>
      </c>
      <c r="J1444" s="452" t="s">
        <v>1438</v>
      </c>
      <c r="K1444" s="452" t="s">
        <v>1438</v>
      </c>
      <c r="L1444" s="452" t="s">
        <v>1439</v>
      </c>
      <c r="M1444" s="452" t="s">
        <v>1440</v>
      </c>
      <c r="N1444" s="454">
        <v>44342</v>
      </c>
      <c r="O1444" s="452" t="s">
        <v>1440</v>
      </c>
      <c r="P1444" s="454">
        <v>44468</v>
      </c>
    </row>
    <row r="1445" spans="1:16" x14ac:dyDescent="0.2">
      <c r="A1445" s="451" t="s">
        <v>2385</v>
      </c>
      <c r="B1445" s="451" t="s">
        <v>1697</v>
      </c>
      <c r="C1445" s="451" t="s">
        <v>1432</v>
      </c>
      <c r="D1445" s="451" t="s">
        <v>1515</v>
      </c>
      <c r="E1445" s="451" t="s">
        <v>1442</v>
      </c>
      <c r="F1445" s="451" t="s">
        <v>1779</v>
      </c>
      <c r="G1445" s="452" t="s">
        <v>1436</v>
      </c>
      <c r="H1445" s="453">
        <v>3204</v>
      </c>
      <c r="I1445" s="452" t="s">
        <v>1522</v>
      </c>
      <c r="J1445" s="452" t="s">
        <v>1438</v>
      </c>
      <c r="K1445" s="452" t="s">
        <v>1438</v>
      </c>
      <c r="L1445" s="452" t="s">
        <v>1439</v>
      </c>
      <c r="M1445" s="452" t="s">
        <v>1440</v>
      </c>
      <c r="N1445" s="454">
        <v>44294</v>
      </c>
      <c r="O1445" s="452" t="s">
        <v>1440</v>
      </c>
      <c r="P1445" s="454">
        <v>44468</v>
      </c>
    </row>
    <row r="1446" spans="1:16" ht="21" x14ac:dyDescent="0.2">
      <c r="A1446" s="451" t="s">
        <v>2385</v>
      </c>
      <c r="B1446" s="451" t="s">
        <v>1703</v>
      </c>
      <c r="C1446" s="451" t="s">
        <v>1432</v>
      </c>
      <c r="D1446" s="451" t="s">
        <v>1491</v>
      </c>
      <c r="E1446" s="451" t="s">
        <v>1442</v>
      </c>
      <c r="F1446" s="451" t="s">
        <v>2389</v>
      </c>
      <c r="G1446" s="452" t="s">
        <v>1436</v>
      </c>
      <c r="H1446" s="453">
        <v>18225</v>
      </c>
      <c r="I1446" s="452" t="s">
        <v>1609</v>
      </c>
      <c r="J1446" s="452" t="s">
        <v>1438</v>
      </c>
      <c r="K1446" s="452" t="s">
        <v>1438</v>
      </c>
      <c r="L1446" s="452" t="s">
        <v>1439</v>
      </c>
      <c r="M1446" s="452" t="s">
        <v>1440</v>
      </c>
      <c r="N1446" s="454">
        <v>44370</v>
      </c>
      <c r="O1446" s="452" t="s">
        <v>1440</v>
      </c>
      <c r="P1446" s="454">
        <v>44468</v>
      </c>
    </row>
    <row r="1447" spans="1:16" ht="21" x14ac:dyDescent="0.2">
      <c r="A1447" s="451" t="s">
        <v>2385</v>
      </c>
      <c r="B1447" s="451" t="s">
        <v>1703</v>
      </c>
      <c r="C1447" s="451" t="s">
        <v>1432</v>
      </c>
      <c r="D1447" s="451" t="s">
        <v>1491</v>
      </c>
      <c r="E1447" s="451" t="s">
        <v>1434</v>
      </c>
      <c r="F1447" s="451" t="s">
        <v>2361</v>
      </c>
      <c r="G1447" s="452" t="s">
        <v>1436</v>
      </c>
      <c r="H1447" s="453">
        <v>22060</v>
      </c>
      <c r="I1447" s="452" t="s">
        <v>1613</v>
      </c>
      <c r="J1447" s="452" t="s">
        <v>1438</v>
      </c>
      <c r="K1447" s="452" t="s">
        <v>1438</v>
      </c>
      <c r="L1447" s="452" t="s">
        <v>1439</v>
      </c>
      <c r="M1447" s="452" t="s">
        <v>1440</v>
      </c>
      <c r="N1447" s="454">
        <v>44370</v>
      </c>
      <c r="O1447" s="452" t="s">
        <v>1440</v>
      </c>
      <c r="P1447" s="454">
        <v>44468</v>
      </c>
    </row>
    <row r="1448" spans="1:16" ht="21" x14ac:dyDescent="0.2">
      <c r="A1448" s="451" t="s">
        <v>2385</v>
      </c>
      <c r="B1448" s="451" t="s">
        <v>1703</v>
      </c>
      <c r="C1448" s="451" t="s">
        <v>1432</v>
      </c>
      <c r="D1448" s="451" t="s">
        <v>1507</v>
      </c>
      <c r="E1448" s="451" t="s">
        <v>1442</v>
      </c>
      <c r="F1448" s="451" t="s">
        <v>2390</v>
      </c>
      <c r="G1448" s="452" t="s">
        <v>1436</v>
      </c>
      <c r="H1448" s="453">
        <v>-22060</v>
      </c>
      <c r="I1448" s="452" t="s">
        <v>1707</v>
      </c>
      <c r="J1448" s="452" t="s">
        <v>1438</v>
      </c>
      <c r="K1448" s="452" t="s">
        <v>1438</v>
      </c>
      <c r="L1448" s="452" t="s">
        <v>1439</v>
      </c>
      <c r="M1448" s="452" t="s">
        <v>1440</v>
      </c>
      <c r="N1448" s="454">
        <v>44384</v>
      </c>
      <c r="O1448" s="452" t="s">
        <v>1440</v>
      </c>
      <c r="P1448" s="454">
        <v>44468</v>
      </c>
    </row>
    <row r="1449" spans="1:16" x14ac:dyDescent="0.2">
      <c r="A1449" s="451" t="s">
        <v>2385</v>
      </c>
      <c r="B1449" s="451" t="s">
        <v>1758</v>
      </c>
      <c r="C1449" s="451" t="s">
        <v>1432</v>
      </c>
      <c r="D1449" s="451" t="s">
        <v>1466</v>
      </c>
      <c r="E1449" s="451" t="s">
        <v>1434</v>
      </c>
      <c r="F1449" s="451" t="s">
        <v>2290</v>
      </c>
      <c r="G1449" s="452" t="s">
        <v>1436</v>
      </c>
      <c r="H1449" s="453">
        <v>31543.8</v>
      </c>
      <c r="I1449" s="452" t="s">
        <v>1482</v>
      </c>
      <c r="J1449" s="452" t="s">
        <v>1438</v>
      </c>
      <c r="K1449" s="452" t="s">
        <v>1438</v>
      </c>
      <c r="L1449" s="452" t="s">
        <v>1439</v>
      </c>
      <c r="M1449" s="452" t="s">
        <v>1440</v>
      </c>
      <c r="N1449" s="454">
        <v>44329</v>
      </c>
      <c r="O1449" s="452" t="s">
        <v>1440</v>
      </c>
      <c r="P1449" s="454">
        <v>44468</v>
      </c>
    </row>
    <row r="1450" spans="1:16" x14ac:dyDescent="0.2">
      <c r="A1450" s="451" t="s">
        <v>2385</v>
      </c>
      <c r="B1450" s="451" t="s">
        <v>1708</v>
      </c>
      <c r="C1450" s="451" t="s">
        <v>1432</v>
      </c>
      <c r="D1450" s="451" t="s">
        <v>1507</v>
      </c>
      <c r="E1450" s="451" t="s">
        <v>1442</v>
      </c>
      <c r="F1450" s="451" t="s">
        <v>2391</v>
      </c>
      <c r="G1450" s="452" t="s">
        <v>1436</v>
      </c>
      <c r="H1450" s="453">
        <v>22060</v>
      </c>
      <c r="I1450" s="452" t="s">
        <v>1707</v>
      </c>
      <c r="J1450" s="452" t="s">
        <v>1438</v>
      </c>
      <c r="K1450" s="452" t="s">
        <v>1438</v>
      </c>
      <c r="L1450" s="452" t="s">
        <v>1439</v>
      </c>
      <c r="M1450" s="452" t="s">
        <v>1440</v>
      </c>
      <c r="N1450" s="454">
        <v>44384</v>
      </c>
      <c r="O1450" s="452" t="s">
        <v>1440</v>
      </c>
      <c r="P1450" s="454">
        <v>44468</v>
      </c>
    </row>
    <row r="1451" spans="1:16" ht="21" x14ac:dyDescent="0.2">
      <c r="A1451" s="451" t="s">
        <v>2385</v>
      </c>
      <c r="B1451" s="451" t="s">
        <v>1708</v>
      </c>
      <c r="C1451" s="451" t="s">
        <v>1432</v>
      </c>
      <c r="D1451" s="451" t="s">
        <v>1531</v>
      </c>
      <c r="E1451" s="451" t="s">
        <v>1568</v>
      </c>
      <c r="F1451" s="451" t="s">
        <v>1541</v>
      </c>
      <c r="G1451" s="452" t="s">
        <v>1436</v>
      </c>
      <c r="H1451" s="453">
        <v>6162.5</v>
      </c>
      <c r="I1451" s="452" t="s">
        <v>1627</v>
      </c>
      <c r="J1451" s="455"/>
      <c r="K1451" s="452" t="s">
        <v>1533</v>
      </c>
      <c r="L1451" s="452" t="s">
        <v>1439</v>
      </c>
      <c r="M1451" s="452" t="s">
        <v>1452</v>
      </c>
      <c r="N1451" s="454">
        <v>44496</v>
      </c>
      <c r="O1451" s="452" t="s">
        <v>1534</v>
      </c>
      <c r="P1451" s="454">
        <v>44497</v>
      </c>
    </row>
    <row r="1452" spans="1:16" ht="21" x14ac:dyDescent="0.2">
      <c r="A1452" s="451" t="s">
        <v>2385</v>
      </c>
      <c r="B1452" s="451" t="s">
        <v>1708</v>
      </c>
      <c r="C1452" s="451" t="s">
        <v>1432</v>
      </c>
      <c r="D1452" s="451" t="s">
        <v>1531</v>
      </c>
      <c r="E1452" s="451" t="s">
        <v>1628</v>
      </c>
      <c r="F1452" s="451" t="s">
        <v>1541</v>
      </c>
      <c r="G1452" s="452" t="s">
        <v>1436</v>
      </c>
      <c r="H1452" s="453">
        <v>5256.56</v>
      </c>
      <c r="I1452" s="452" t="s">
        <v>1629</v>
      </c>
      <c r="J1452" s="455"/>
      <c r="K1452" s="452" t="s">
        <v>1533</v>
      </c>
      <c r="L1452" s="452" t="s">
        <v>1439</v>
      </c>
      <c r="M1452" s="452" t="s">
        <v>1452</v>
      </c>
      <c r="N1452" s="454">
        <v>44496</v>
      </c>
      <c r="O1452" s="452" t="s">
        <v>1534</v>
      </c>
      <c r="P1452" s="454">
        <v>44497</v>
      </c>
    </row>
    <row r="1453" spans="1:16" x14ac:dyDescent="0.2">
      <c r="A1453" s="451" t="s">
        <v>2385</v>
      </c>
      <c r="B1453" s="451" t="s">
        <v>1575</v>
      </c>
      <c r="C1453" s="451" t="s">
        <v>1432</v>
      </c>
      <c r="D1453" s="451" t="s">
        <v>1466</v>
      </c>
      <c r="E1453" s="451" t="s">
        <v>1442</v>
      </c>
      <c r="F1453" s="451" t="s">
        <v>2124</v>
      </c>
      <c r="G1453" s="452" t="s">
        <v>1436</v>
      </c>
      <c r="H1453" s="453">
        <v>700</v>
      </c>
      <c r="I1453" s="452" t="s">
        <v>2017</v>
      </c>
      <c r="J1453" s="452" t="s">
        <v>1438</v>
      </c>
      <c r="K1453" s="452" t="s">
        <v>1438</v>
      </c>
      <c r="L1453" s="452" t="s">
        <v>1439</v>
      </c>
      <c r="M1453" s="452" t="s">
        <v>1440</v>
      </c>
      <c r="N1453" s="454">
        <v>44335</v>
      </c>
      <c r="O1453" s="452" t="s">
        <v>1440</v>
      </c>
      <c r="P1453" s="454">
        <v>44468</v>
      </c>
    </row>
    <row r="1454" spans="1:16" x14ac:dyDescent="0.2">
      <c r="A1454" s="451" t="s">
        <v>2385</v>
      </c>
      <c r="B1454" s="451" t="s">
        <v>1575</v>
      </c>
      <c r="C1454" s="451" t="s">
        <v>1432</v>
      </c>
      <c r="D1454" s="451" t="s">
        <v>1507</v>
      </c>
      <c r="E1454" s="451" t="s">
        <v>1442</v>
      </c>
      <c r="F1454" s="451" t="s">
        <v>1786</v>
      </c>
      <c r="G1454" s="452" t="s">
        <v>1436</v>
      </c>
      <c r="H1454" s="453">
        <v>100113</v>
      </c>
      <c r="I1454" s="452" t="s">
        <v>1712</v>
      </c>
      <c r="J1454" s="452" t="s">
        <v>1438</v>
      </c>
      <c r="K1454" s="452" t="s">
        <v>1438</v>
      </c>
      <c r="L1454" s="452" t="s">
        <v>1439</v>
      </c>
      <c r="M1454" s="452" t="s">
        <v>1440</v>
      </c>
      <c r="N1454" s="454">
        <v>44399</v>
      </c>
      <c r="O1454" s="452" t="s">
        <v>1440</v>
      </c>
      <c r="P1454" s="454">
        <v>44468</v>
      </c>
    </row>
    <row r="1455" spans="1:16" ht="21" x14ac:dyDescent="0.2">
      <c r="A1455" s="451" t="s">
        <v>2385</v>
      </c>
      <c r="B1455" s="451" t="s">
        <v>1575</v>
      </c>
      <c r="C1455" s="451" t="s">
        <v>1432</v>
      </c>
      <c r="D1455" s="451" t="s">
        <v>1448</v>
      </c>
      <c r="E1455" s="451" t="s">
        <v>1460</v>
      </c>
      <c r="F1455" s="451" t="s">
        <v>1541</v>
      </c>
      <c r="G1455" s="452" t="s">
        <v>1436</v>
      </c>
      <c r="H1455" s="453">
        <v>80090</v>
      </c>
      <c r="I1455" s="452" t="s">
        <v>1462</v>
      </c>
      <c r="J1455" s="455"/>
      <c r="K1455" s="452" t="s">
        <v>1533</v>
      </c>
      <c r="L1455" s="452" t="s">
        <v>1439</v>
      </c>
      <c r="M1455" s="452" t="s">
        <v>1452</v>
      </c>
      <c r="N1455" s="454">
        <v>44550</v>
      </c>
      <c r="O1455" s="452" t="s">
        <v>1453</v>
      </c>
      <c r="P1455" s="454">
        <v>44553</v>
      </c>
    </row>
    <row r="1456" spans="1:16" ht="21" x14ac:dyDescent="0.2">
      <c r="A1456" s="451" t="s">
        <v>2385</v>
      </c>
      <c r="B1456" s="451" t="s">
        <v>1575</v>
      </c>
      <c r="C1456" s="451" t="s">
        <v>1432</v>
      </c>
      <c r="D1456" s="451" t="s">
        <v>1448</v>
      </c>
      <c r="E1456" s="451" t="s">
        <v>1677</v>
      </c>
      <c r="F1456" s="451" t="s">
        <v>1467</v>
      </c>
      <c r="G1456" s="452" t="s">
        <v>1436</v>
      </c>
      <c r="H1456" s="453">
        <v>850</v>
      </c>
      <c r="I1456" s="452" t="s">
        <v>2008</v>
      </c>
      <c r="J1456" s="455"/>
      <c r="K1456" s="452" t="s">
        <v>1533</v>
      </c>
      <c r="L1456" s="452" t="s">
        <v>1439</v>
      </c>
      <c r="M1456" s="452" t="s">
        <v>1452</v>
      </c>
      <c r="N1456" s="454">
        <v>44560</v>
      </c>
      <c r="O1456" s="452" t="s">
        <v>1534</v>
      </c>
      <c r="P1456" s="454">
        <v>44560</v>
      </c>
    </row>
    <row r="1457" spans="1:16" x14ac:dyDescent="0.2">
      <c r="A1457" s="451" t="s">
        <v>2385</v>
      </c>
      <c r="B1457" s="451" t="s">
        <v>1713</v>
      </c>
      <c r="C1457" s="451" t="s">
        <v>1432</v>
      </c>
      <c r="D1457" s="451" t="s">
        <v>1466</v>
      </c>
      <c r="E1457" s="451" t="s">
        <v>1442</v>
      </c>
      <c r="F1457" s="451" t="s">
        <v>2301</v>
      </c>
      <c r="G1457" s="452" t="s">
        <v>1436</v>
      </c>
      <c r="H1457" s="453">
        <v>9067</v>
      </c>
      <c r="I1457" s="452" t="s">
        <v>1676</v>
      </c>
      <c r="J1457" s="452" t="s">
        <v>1438</v>
      </c>
      <c r="K1457" s="452" t="s">
        <v>1438</v>
      </c>
      <c r="L1457" s="452" t="s">
        <v>1439</v>
      </c>
      <c r="M1457" s="452" t="s">
        <v>1440</v>
      </c>
      <c r="N1457" s="454">
        <v>44330</v>
      </c>
      <c r="O1457" s="452" t="s">
        <v>1440</v>
      </c>
      <c r="P1457" s="454">
        <v>44468</v>
      </c>
    </row>
    <row r="1458" spans="1:16" x14ac:dyDescent="0.2">
      <c r="A1458" s="451" t="s">
        <v>2385</v>
      </c>
      <c r="B1458" s="451" t="s">
        <v>1713</v>
      </c>
      <c r="C1458" s="451" t="s">
        <v>1432</v>
      </c>
      <c r="D1458" s="451" t="s">
        <v>1507</v>
      </c>
      <c r="E1458" s="451" t="s">
        <v>1442</v>
      </c>
      <c r="F1458" s="451" t="s">
        <v>2092</v>
      </c>
      <c r="G1458" s="452" t="s">
        <v>1436</v>
      </c>
      <c r="H1458" s="453">
        <v>62504</v>
      </c>
      <c r="I1458" s="452" t="s">
        <v>1640</v>
      </c>
      <c r="J1458" s="452" t="s">
        <v>1438</v>
      </c>
      <c r="K1458" s="452" t="s">
        <v>1438</v>
      </c>
      <c r="L1458" s="452" t="s">
        <v>1439</v>
      </c>
      <c r="M1458" s="452" t="s">
        <v>1440</v>
      </c>
      <c r="N1458" s="454">
        <v>44384</v>
      </c>
      <c r="O1458" s="452" t="s">
        <v>1440</v>
      </c>
      <c r="P1458" s="454">
        <v>44468</v>
      </c>
    </row>
    <row r="1459" spans="1:16" ht="21" x14ac:dyDescent="0.2">
      <c r="A1459" s="451" t="s">
        <v>2385</v>
      </c>
      <c r="B1459" s="451" t="s">
        <v>1713</v>
      </c>
      <c r="C1459" s="451" t="s">
        <v>1432</v>
      </c>
      <c r="D1459" s="451" t="s">
        <v>1540</v>
      </c>
      <c r="E1459" s="451" t="s">
        <v>1677</v>
      </c>
      <c r="F1459" s="451" t="s">
        <v>2027</v>
      </c>
      <c r="G1459" s="452" t="s">
        <v>1436</v>
      </c>
      <c r="H1459" s="453">
        <v>12723</v>
      </c>
      <c r="I1459" s="452" t="s">
        <v>1678</v>
      </c>
      <c r="J1459" s="455"/>
      <c r="K1459" s="452" t="s">
        <v>1533</v>
      </c>
      <c r="L1459" s="452" t="s">
        <v>1439</v>
      </c>
      <c r="M1459" s="452" t="s">
        <v>1452</v>
      </c>
      <c r="N1459" s="454">
        <v>44525</v>
      </c>
      <c r="O1459" s="452" t="s">
        <v>1534</v>
      </c>
      <c r="P1459" s="454">
        <v>44525</v>
      </c>
    </row>
    <row r="1460" spans="1:16" x14ac:dyDescent="0.2">
      <c r="A1460" s="451" t="s">
        <v>2385</v>
      </c>
      <c r="B1460" s="451" t="s">
        <v>1717</v>
      </c>
      <c r="C1460" s="451" t="s">
        <v>1432</v>
      </c>
      <c r="D1460" s="451" t="s">
        <v>1433</v>
      </c>
      <c r="E1460" s="451" t="s">
        <v>1434</v>
      </c>
      <c r="F1460" s="451" t="s">
        <v>2392</v>
      </c>
      <c r="G1460" s="452" t="s">
        <v>1436</v>
      </c>
      <c r="H1460" s="453">
        <v>324849</v>
      </c>
      <c r="I1460" s="452" t="s">
        <v>1654</v>
      </c>
      <c r="J1460" s="452" t="s">
        <v>1438</v>
      </c>
      <c r="K1460" s="452" t="s">
        <v>1438</v>
      </c>
      <c r="L1460" s="452" t="s">
        <v>1439</v>
      </c>
      <c r="M1460" s="452" t="s">
        <v>1440</v>
      </c>
      <c r="N1460" s="454">
        <v>44312</v>
      </c>
      <c r="O1460" s="452" t="s">
        <v>1440</v>
      </c>
      <c r="P1460" s="454">
        <v>44468</v>
      </c>
    </row>
    <row r="1461" spans="1:16" ht="21" x14ac:dyDescent="0.2">
      <c r="A1461" s="451" t="s">
        <v>2393</v>
      </c>
      <c r="B1461" s="451" t="s">
        <v>1463</v>
      </c>
      <c r="C1461" s="451" t="s">
        <v>1432</v>
      </c>
      <c r="D1461" s="451" t="s">
        <v>1433</v>
      </c>
      <c r="E1461" s="451" t="s">
        <v>1434</v>
      </c>
      <c r="F1461" s="451" t="s">
        <v>2330</v>
      </c>
      <c r="G1461" s="452" t="s">
        <v>1436</v>
      </c>
      <c r="H1461" s="453">
        <v>349363</v>
      </c>
      <c r="I1461" s="452" t="s">
        <v>1650</v>
      </c>
      <c r="J1461" s="452" t="s">
        <v>1438</v>
      </c>
      <c r="K1461" s="452" t="s">
        <v>1438</v>
      </c>
      <c r="L1461" s="452" t="s">
        <v>1439</v>
      </c>
      <c r="M1461" s="452" t="s">
        <v>1440</v>
      </c>
      <c r="N1461" s="454">
        <v>44309</v>
      </c>
      <c r="O1461" s="452" t="s">
        <v>1440</v>
      </c>
      <c r="P1461" s="454">
        <v>44468</v>
      </c>
    </row>
    <row r="1462" spans="1:16" ht="21" x14ac:dyDescent="0.2">
      <c r="A1462" s="451" t="s">
        <v>2393</v>
      </c>
      <c r="B1462" s="451" t="s">
        <v>1693</v>
      </c>
      <c r="C1462" s="451" t="s">
        <v>1432</v>
      </c>
      <c r="D1462" s="451" t="s">
        <v>1433</v>
      </c>
      <c r="E1462" s="451" t="s">
        <v>1434</v>
      </c>
      <c r="F1462" s="451" t="s">
        <v>1706</v>
      </c>
      <c r="G1462" s="452" t="s">
        <v>1436</v>
      </c>
      <c r="H1462" s="453">
        <v>8491</v>
      </c>
      <c r="I1462" s="452" t="s">
        <v>1648</v>
      </c>
      <c r="J1462" s="452" t="s">
        <v>1438</v>
      </c>
      <c r="K1462" s="452" t="s">
        <v>1438</v>
      </c>
      <c r="L1462" s="452" t="s">
        <v>1439</v>
      </c>
      <c r="M1462" s="452" t="s">
        <v>1440</v>
      </c>
      <c r="N1462" s="454">
        <v>44309</v>
      </c>
      <c r="O1462" s="452" t="s">
        <v>1440</v>
      </c>
      <c r="P1462" s="454">
        <v>44468</v>
      </c>
    </row>
    <row r="1463" spans="1:16" ht="21" x14ac:dyDescent="0.2">
      <c r="A1463" s="451" t="s">
        <v>2393</v>
      </c>
      <c r="B1463" s="451" t="s">
        <v>1695</v>
      </c>
      <c r="C1463" s="451" t="s">
        <v>1432</v>
      </c>
      <c r="D1463" s="451" t="s">
        <v>1466</v>
      </c>
      <c r="E1463" s="451" t="s">
        <v>1442</v>
      </c>
      <c r="F1463" s="451" t="s">
        <v>2259</v>
      </c>
      <c r="G1463" s="452" t="s">
        <v>1436</v>
      </c>
      <c r="H1463" s="453">
        <v>36134.620000000003</v>
      </c>
      <c r="I1463" s="452" t="s">
        <v>1655</v>
      </c>
      <c r="J1463" s="452" t="s">
        <v>1438</v>
      </c>
      <c r="K1463" s="452" t="s">
        <v>1438</v>
      </c>
      <c r="L1463" s="452" t="s">
        <v>1439</v>
      </c>
      <c r="M1463" s="452" t="s">
        <v>1440</v>
      </c>
      <c r="N1463" s="454">
        <v>44341</v>
      </c>
      <c r="O1463" s="452" t="s">
        <v>1440</v>
      </c>
      <c r="P1463" s="454">
        <v>44468</v>
      </c>
    </row>
    <row r="1464" spans="1:16" ht="21" x14ac:dyDescent="0.2">
      <c r="A1464" s="451" t="s">
        <v>2393</v>
      </c>
      <c r="B1464" s="451" t="s">
        <v>1697</v>
      </c>
      <c r="C1464" s="451" t="s">
        <v>1432</v>
      </c>
      <c r="D1464" s="451" t="s">
        <v>1448</v>
      </c>
      <c r="E1464" s="451" t="s">
        <v>1544</v>
      </c>
      <c r="F1464" s="451" t="s">
        <v>1847</v>
      </c>
      <c r="G1464" s="452" t="s">
        <v>1436</v>
      </c>
      <c r="H1464" s="453">
        <v>2836</v>
      </c>
      <c r="I1464" s="452" t="s">
        <v>1564</v>
      </c>
      <c r="J1464" s="455"/>
      <c r="K1464" s="452" t="s">
        <v>1533</v>
      </c>
      <c r="L1464" s="452" t="s">
        <v>1439</v>
      </c>
      <c r="M1464" s="452" t="s">
        <v>1452</v>
      </c>
      <c r="N1464" s="454">
        <v>44539</v>
      </c>
      <c r="O1464" s="452" t="s">
        <v>1453</v>
      </c>
      <c r="P1464" s="454">
        <v>44544</v>
      </c>
    </row>
    <row r="1465" spans="1:16" ht="21" x14ac:dyDescent="0.2">
      <c r="A1465" s="451" t="s">
        <v>2393</v>
      </c>
      <c r="B1465" s="451" t="s">
        <v>1703</v>
      </c>
      <c r="C1465" s="451" t="s">
        <v>1432</v>
      </c>
      <c r="D1465" s="451" t="s">
        <v>1491</v>
      </c>
      <c r="E1465" s="451" t="s">
        <v>1434</v>
      </c>
      <c r="F1465" s="451" t="s">
        <v>1996</v>
      </c>
      <c r="G1465" s="452" t="s">
        <v>1436</v>
      </c>
      <c r="H1465" s="453">
        <v>255</v>
      </c>
      <c r="I1465" s="452" t="s">
        <v>1609</v>
      </c>
      <c r="J1465" s="452" t="s">
        <v>1438</v>
      </c>
      <c r="K1465" s="452" t="s">
        <v>1438</v>
      </c>
      <c r="L1465" s="452" t="s">
        <v>1439</v>
      </c>
      <c r="M1465" s="452" t="s">
        <v>1440</v>
      </c>
      <c r="N1465" s="454">
        <v>44370</v>
      </c>
      <c r="O1465" s="452" t="s">
        <v>1440</v>
      </c>
      <c r="P1465" s="454">
        <v>44468</v>
      </c>
    </row>
    <row r="1466" spans="1:16" ht="21" x14ac:dyDescent="0.2">
      <c r="A1466" s="451" t="s">
        <v>2393</v>
      </c>
      <c r="B1466" s="451" t="s">
        <v>1703</v>
      </c>
      <c r="C1466" s="451" t="s">
        <v>1432</v>
      </c>
      <c r="D1466" s="451" t="s">
        <v>1491</v>
      </c>
      <c r="E1466" s="451" t="s">
        <v>1434</v>
      </c>
      <c r="F1466" s="451" t="s">
        <v>2394</v>
      </c>
      <c r="G1466" s="452" t="s">
        <v>1436</v>
      </c>
      <c r="H1466" s="453">
        <v>2060</v>
      </c>
      <c r="I1466" s="452" t="s">
        <v>1613</v>
      </c>
      <c r="J1466" s="452" t="s">
        <v>1438</v>
      </c>
      <c r="K1466" s="452" t="s">
        <v>1438</v>
      </c>
      <c r="L1466" s="452" t="s">
        <v>1439</v>
      </c>
      <c r="M1466" s="452" t="s">
        <v>1440</v>
      </c>
      <c r="N1466" s="454">
        <v>44370</v>
      </c>
      <c r="O1466" s="452" t="s">
        <v>1440</v>
      </c>
      <c r="P1466" s="454">
        <v>44468</v>
      </c>
    </row>
    <row r="1467" spans="1:16" ht="21" x14ac:dyDescent="0.2">
      <c r="A1467" s="451" t="s">
        <v>2393</v>
      </c>
      <c r="B1467" s="451" t="s">
        <v>1703</v>
      </c>
      <c r="C1467" s="451" t="s">
        <v>1432</v>
      </c>
      <c r="D1467" s="451" t="s">
        <v>1507</v>
      </c>
      <c r="E1467" s="451" t="s">
        <v>1434</v>
      </c>
      <c r="F1467" s="451" t="s">
        <v>2298</v>
      </c>
      <c r="G1467" s="452" t="s">
        <v>1436</v>
      </c>
      <c r="H1467" s="453">
        <v>-2060</v>
      </c>
      <c r="I1467" s="452" t="s">
        <v>1707</v>
      </c>
      <c r="J1467" s="452" t="s">
        <v>1438</v>
      </c>
      <c r="K1467" s="452" t="s">
        <v>1438</v>
      </c>
      <c r="L1467" s="452" t="s">
        <v>1439</v>
      </c>
      <c r="M1467" s="452" t="s">
        <v>1440</v>
      </c>
      <c r="N1467" s="454">
        <v>44384</v>
      </c>
      <c r="O1467" s="452" t="s">
        <v>1440</v>
      </c>
      <c r="P1467" s="454">
        <v>44468</v>
      </c>
    </row>
    <row r="1468" spans="1:16" ht="21" x14ac:dyDescent="0.2">
      <c r="A1468" s="451" t="s">
        <v>2393</v>
      </c>
      <c r="B1468" s="451" t="s">
        <v>1758</v>
      </c>
      <c r="C1468" s="451" t="s">
        <v>1432</v>
      </c>
      <c r="D1468" s="451" t="s">
        <v>1448</v>
      </c>
      <c r="E1468" s="451" t="s">
        <v>1570</v>
      </c>
      <c r="F1468" s="451" t="s">
        <v>2182</v>
      </c>
      <c r="G1468" s="452" t="s">
        <v>1436</v>
      </c>
      <c r="H1468" s="453">
        <v>17955</v>
      </c>
      <c r="I1468" s="452" t="s">
        <v>1572</v>
      </c>
      <c r="J1468" s="455"/>
      <c r="K1468" s="452" t="s">
        <v>1533</v>
      </c>
      <c r="L1468" s="452" t="s">
        <v>1439</v>
      </c>
      <c r="M1468" s="452" t="s">
        <v>1452</v>
      </c>
      <c r="N1468" s="454">
        <v>44554</v>
      </c>
      <c r="O1468" s="452" t="s">
        <v>1534</v>
      </c>
      <c r="P1468" s="454">
        <v>44560</v>
      </c>
    </row>
    <row r="1469" spans="1:16" ht="21" x14ac:dyDescent="0.2">
      <c r="A1469" s="451" t="s">
        <v>2393</v>
      </c>
      <c r="B1469" s="451" t="s">
        <v>1708</v>
      </c>
      <c r="C1469" s="451" t="s">
        <v>1432</v>
      </c>
      <c r="D1469" s="451" t="s">
        <v>1507</v>
      </c>
      <c r="E1469" s="451" t="s">
        <v>1442</v>
      </c>
      <c r="F1469" s="451" t="s">
        <v>2395</v>
      </c>
      <c r="G1469" s="452" t="s">
        <v>1436</v>
      </c>
      <c r="H1469" s="453">
        <v>2060</v>
      </c>
      <c r="I1469" s="452" t="s">
        <v>1707</v>
      </c>
      <c r="J1469" s="452" t="s">
        <v>1438</v>
      </c>
      <c r="K1469" s="452" t="s">
        <v>1438</v>
      </c>
      <c r="L1469" s="452" t="s">
        <v>1439</v>
      </c>
      <c r="M1469" s="452" t="s">
        <v>1440</v>
      </c>
      <c r="N1469" s="454">
        <v>44384</v>
      </c>
      <c r="O1469" s="452" t="s">
        <v>1440</v>
      </c>
      <c r="P1469" s="454">
        <v>44468</v>
      </c>
    </row>
    <row r="1470" spans="1:16" ht="21" x14ac:dyDescent="0.2">
      <c r="A1470" s="451" t="s">
        <v>2393</v>
      </c>
      <c r="B1470" s="451" t="s">
        <v>1708</v>
      </c>
      <c r="C1470" s="451" t="s">
        <v>1432</v>
      </c>
      <c r="D1470" s="451" t="s">
        <v>1531</v>
      </c>
      <c r="E1470" s="451" t="s">
        <v>1568</v>
      </c>
      <c r="F1470" s="451" t="s">
        <v>2235</v>
      </c>
      <c r="G1470" s="452" t="s">
        <v>1436</v>
      </c>
      <c r="H1470" s="453">
        <v>500</v>
      </c>
      <c r="I1470" s="452" t="s">
        <v>1627</v>
      </c>
      <c r="J1470" s="455"/>
      <c r="K1470" s="452" t="s">
        <v>1533</v>
      </c>
      <c r="L1470" s="452" t="s">
        <v>1439</v>
      </c>
      <c r="M1470" s="452" t="s">
        <v>1452</v>
      </c>
      <c r="N1470" s="454">
        <v>44496</v>
      </c>
      <c r="O1470" s="452" t="s">
        <v>1534</v>
      </c>
      <c r="P1470" s="454">
        <v>44497</v>
      </c>
    </row>
    <row r="1471" spans="1:16" ht="21" x14ac:dyDescent="0.2">
      <c r="A1471" s="451" t="s">
        <v>2393</v>
      </c>
      <c r="B1471" s="451" t="s">
        <v>1708</v>
      </c>
      <c r="C1471" s="451" t="s">
        <v>1432</v>
      </c>
      <c r="D1471" s="451" t="s">
        <v>1531</v>
      </c>
      <c r="E1471" s="451" t="s">
        <v>1628</v>
      </c>
      <c r="F1471" s="451" t="s">
        <v>2235</v>
      </c>
      <c r="G1471" s="452" t="s">
        <v>1436</v>
      </c>
      <c r="H1471" s="453">
        <v>236.25</v>
      </c>
      <c r="I1471" s="452" t="s">
        <v>1629</v>
      </c>
      <c r="J1471" s="455"/>
      <c r="K1471" s="452" t="s">
        <v>1533</v>
      </c>
      <c r="L1471" s="452" t="s">
        <v>1439</v>
      </c>
      <c r="M1471" s="452" t="s">
        <v>1452</v>
      </c>
      <c r="N1471" s="454">
        <v>44496</v>
      </c>
      <c r="O1471" s="452" t="s">
        <v>1534</v>
      </c>
      <c r="P1471" s="454">
        <v>44497</v>
      </c>
    </row>
    <row r="1472" spans="1:16" ht="21" x14ac:dyDescent="0.2">
      <c r="A1472" s="451" t="s">
        <v>2393</v>
      </c>
      <c r="B1472" s="451" t="s">
        <v>1575</v>
      </c>
      <c r="C1472" s="451" t="s">
        <v>1432</v>
      </c>
      <c r="D1472" s="451" t="s">
        <v>1507</v>
      </c>
      <c r="E1472" s="451" t="s">
        <v>1442</v>
      </c>
      <c r="F1472" s="451" t="s">
        <v>2106</v>
      </c>
      <c r="G1472" s="452" t="s">
        <v>1436</v>
      </c>
      <c r="H1472" s="453">
        <v>4613</v>
      </c>
      <c r="I1472" s="452" t="s">
        <v>1712</v>
      </c>
      <c r="J1472" s="452" t="s">
        <v>1438</v>
      </c>
      <c r="K1472" s="452" t="s">
        <v>1438</v>
      </c>
      <c r="L1472" s="452" t="s">
        <v>1439</v>
      </c>
      <c r="M1472" s="452" t="s">
        <v>1440</v>
      </c>
      <c r="N1472" s="454">
        <v>44399</v>
      </c>
      <c r="O1472" s="452" t="s">
        <v>1440</v>
      </c>
      <c r="P1472" s="454">
        <v>44468</v>
      </c>
    </row>
    <row r="1473" spans="1:16" ht="21" x14ac:dyDescent="0.2">
      <c r="A1473" s="451" t="s">
        <v>2393</v>
      </c>
      <c r="B1473" s="451" t="s">
        <v>1575</v>
      </c>
      <c r="C1473" s="451" t="s">
        <v>1432</v>
      </c>
      <c r="D1473" s="451" t="s">
        <v>1448</v>
      </c>
      <c r="E1473" s="451" t="s">
        <v>1460</v>
      </c>
      <c r="F1473" s="451" t="s">
        <v>2235</v>
      </c>
      <c r="G1473" s="452" t="s">
        <v>1436</v>
      </c>
      <c r="H1473" s="453">
        <v>3690</v>
      </c>
      <c r="I1473" s="452" t="s">
        <v>1462</v>
      </c>
      <c r="J1473" s="455"/>
      <c r="K1473" s="452" t="s">
        <v>1533</v>
      </c>
      <c r="L1473" s="452" t="s">
        <v>1439</v>
      </c>
      <c r="M1473" s="452" t="s">
        <v>1452</v>
      </c>
      <c r="N1473" s="454">
        <v>44550</v>
      </c>
      <c r="O1473" s="452" t="s">
        <v>1453</v>
      </c>
      <c r="P1473" s="454">
        <v>44553</v>
      </c>
    </row>
    <row r="1474" spans="1:16" ht="21" x14ac:dyDescent="0.2">
      <c r="A1474" s="451" t="s">
        <v>2393</v>
      </c>
      <c r="B1474" s="451" t="s">
        <v>1713</v>
      </c>
      <c r="C1474" s="451" t="s">
        <v>1432</v>
      </c>
      <c r="D1474" s="451" t="s">
        <v>1466</v>
      </c>
      <c r="E1474" s="451" t="s">
        <v>1442</v>
      </c>
      <c r="F1474" s="451" t="s">
        <v>2396</v>
      </c>
      <c r="G1474" s="452" t="s">
        <v>1436</v>
      </c>
      <c r="H1474" s="453">
        <v>6858</v>
      </c>
      <c r="I1474" s="452" t="s">
        <v>1676</v>
      </c>
      <c r="J1474" s="452" t="s">
        <v>1438</v>
      </c>
      <c r="K1474" s="452" t="s">
        <v>1438</v>
      </c>
      <c r="L1474" s="452" t="s">
        <v>1439</v>
      </c>
      <c r="M1474" s="452" t="s">
        <v>1440</v>
      </c>
      <c r="N1474" s="454">
        <v>44330</v>
      </c>
      <c r="O1474" s="452" t="s">
        <v>1440</v>
      </c>
      <c r="P1474" s="454">
        <v>44468</v>
      </c>
    </row>
    <row r="1475" spans="1:16" ht="21" x14ac:dyDescent="0.2">
      <c r="A1475" s="451" t="s">
        <v>2393</v>
      </c>
      <c r="B1475" s="451" t="s">
        <v>1713</v>
      </c>
      <c r="C1475" s="451" t="s">
        <v>1432</v>
      </c>
      <c r="D1475" s="451" t="s">
        <v>1507</v>
      </c>
      <c r="E1475" s="451" t="s">
        <v>1442</v>
      </c>
      <c r="F1475" s="451" t="s">
        <v>2397</v>
      </c>
      <c r="G1475" s="452" t="s">
        <v>1436</v>
      </c>
      <c r="H1475" s="453">
        <v>8819</v>
      </c>
      <c r="I1475" s="452" t="s">
        <v>1640</v>
      </c>
      <c r="J1475" s="452" t="s">
        <v>1438</v>
      </c>
      <c r="K1475" s="452" t="s">
        <v>1438</v>
      </c>
      <c r="L1475" s="452" t="s">
        <v>1439</v>
      </c>
      <c r="M1475" s="452" t="s">
        <v>1440</v>
      </c>
      <c r="N1475" s="454">
        <v>44384</v>
      </c>
      <c r="O1475" s="452" t="s">
        <v>1440</v>
      </c>
      <c r="P1475" s="454">
        <v>44468</v>
      </c>
    </row>
    <row r="1476" spans="1:16" ht="21" x14ac:dyDescent="0.2">
      <c r="A1476" s="451" t="s">
        <v>2393</v>
      </c>
      <c r="B1476" s="451" t="s">
        <v>1713</v>
      </c>
      <c r="C1476" s="451" t="s">
        <v>1432</v>
      </c>
      <c r="D1476" s="451" t="s">
        <v>1540</v>
      </c>
      <c r="E1476" s="451" t="s">
        <v>1677</v>
      </c>
      <c r="F1476" s="451" t="s">
        <v>2398</v>
      </c>
      <c r="G1476" s="452" t="s">
        <v>1436</v>
      </c>
      <c r="H1476" s="453">
        <v>9660</v>
      </c>
      <c r="I1476" s="452" t="s">
        <v>1678</v>
      </c>
      <c r="J1476" s="455"/>
      <c r="K1476" s="452" t="s">
        <v>1533</v>
      </c>
      <c r="L1476" s="452" t="s">
        <v>1439</v>
      </c>
      <c r="M1476" s="452" t="s">
        <v>1452</v>
      </c>
      <c r="N1476" s="454">
        <v>44525</v>
      </c>
      <c r="O1476" s="452" t="s">
        <v>1534</v>
      </c>
      <c r="P1476" s="454">
        <v>44525</v>
      </c>
    </row>
    <row r="1477" spans="1:16" ht="21" x14ac:dyDescent="0.2">
      <c r="A1477" s="451" t="s">
        <v>2393</v>
      </c>
      <c r="B1477" s="451" t="s">
        <v>1717</v>
      </c>
      <c r="C1477" s="451" t="s">
        <v>1432</v>
      </c>
      <c r="D1477" s="451" t="s">
        <v>1433</v>
      </c>
      <c r="E1477" s="451" t="s">
        <v>1442</v>
      </c>
      <c r="F1477" s="451" t="s">
        <v>1967</v>
      </c>
      <c r="G1477" s="452" t="s">
        <v>1436</v>
      </c>
      <c r="H1477" s="453">
        <v>20096</v>
      </c>
      <c r="I1477" s="452" t="s">
        <v>1654</v>
      </c>
      <c r="J1477" s="452" t="s">
        <v>1438</v>
      </c>
      <c r="K1477" s="452" t="s">
        <v>1438</v>
      </c>
      <c r="L1477" s="452" t="s">
        <v>1439</v>
      </c>
      <c r="M1477" s="452" t="s">
        <v>1440</v>
      </c>
      <c r="N1477" s="454">
        <v>44312</v>
      </c>
      <c r="O1477" s="452" t="s">
        <v>1440</v>
      </c>
      <c r="P1477" s="454">
        <v>44468</v>
      </c>
    </row>
    <row r="1478" spans="1:16" ht="21" x14ac:dyDescent="0.2">
      <c r="A1478" s="451" t="s">
        <v>2399</v>
      </c>
      <c r="B1478" s="451" t="s">
        <v>1463</v>
      </c>
      <c r="C1478" s="451" t="s">
        <v>1432</v>
      </c>
      <c r="D1478" s="451" t="s">
        <v>1433</v>
      </c>
      <c r="E1478" s="451" t="s">
        <v>1434</v>
      </c>
      <c r="F1478" s="451" t="s">
        <v>2323</v>
      </c>
      <c r="G1478" s="452" t="s">
        <v>1436</v>
      </c>
      <c r="H1478" s="453">
        <v>1595933</v>
      </c>
      <c r="I1478" s="452" t="s">
        <v>1650</v>
      </c>
      <c r="J1478" s="452" t="s">
        <v>1438</v>
      </c>
      <c r="K1478" s="452" t="s">
        <v>1438</v>
      </c>
      <c r="L1478" s="452" t="s">
        <v>1439</v>
      </c>
      <c r="M1478" s="452" t="s">
        <v>1440</v>
      </c>
      <c r="N1478" s="454">
        <v>44309</v>
      </c>
      <c r="O1478" s="452" t="s">
        <v>1440</v>
      </c>
      <c r="P1478" s="454">
        <v>44468</v>
      </c>
    </row>
    <row r="1479" spans="1:16" x14ac:dyDescent="0.2">
      <c r="A1479" s="451" t="s">
        <v>2399</v>
      </c>
      <c r="B1479" s="451" t="s">
        <v>1693</v>
      </c>
      <c r="C1479" s="451" t="s">
        <v>1432</v>
      </c>
      <c r="D1479" s="451" t="s">
        <v>1433</v>
      </c>
      <c r="E1479" s="451" t="s">
        <v>1434</v>
      </c>
      <c r="F1479" s="451" t="s">
        <v>2036</v>
      </c>
      <c r="G1479" s="452" t="s">
        <v>1436</v>
      </c>
      <c r="H1479" s="453">
        <v>39520</v>
      </c>
      <c r="I1479" s="452" t="s">
        <v>1648</v>
      </c>
      <c r="J1479" s="452" t="s">
        <v>1438</v>
      </c>
      <c r="K1479" s="452" t="s">
        <v>1438</v>
      </c>
      <c r="L1479" s="452" t="s">
        <v>1439</v>
      </c>
      <c r="M1479" s="452" t="s">
        <v>1440</v>
      </c>
      <c r="N1479" s="454">
        <v>44309</v>
      </c>
      <c r="O1479" s="452" t="s">
        <v>1440</v>
      </c>
      <c r="P1479" s="454">
        <v>44468</v>
      </c>
    </row>
    <row r="1480" spans="1:16" x14ac:dyDescent="0.2">
      <c r="A1480" s="451" t="s">
        <v>2399</v>
      </c>
      <c r="B1480" s="451" t="s">
        <v>1695</v>
      </c>
      <c r="C1480" s="451" t="s">
        <v>1432</v>
      </c>
      <c r="D1480" s="451" t="s">
        <v>1466</v>
      </c>
      <c r="E1480" s="451" t="s">
        <v>1434</v>
      </c>
      <c r="F1480" s="451" t="s">
        <v>1818</v>
      </c>
      <c r="G1480" s="452" t="s">
        <v>1436</v>
      </c>
      <c r="H1480" s="453">
        <v>262116.37</v>
      </c>
      <c r="I1480" s="452" t="s">
        <v>1655</v>
      </c>
      <c r="J1480" s="452" t="s">
        <v>1438</v>
      </c>
      <c r="K1480" s="452" t="s">
        <v>1438</v>
      </c>
      <c r="L1480" s="452" t="s">
        <v>1439</v>
      </c>
      <c r="M1480" s="452" t="s">
        <v>1440</v>
      </c>
      <c r="N1480" s="454">
        <v>44341</v>
      </c>
      <c r="O1480" s="452" t="s">
        <v>1440</v>
      </c>
      <c r="P1480" s="454">
        <v>44468</v>
      </c>
    </row>
    <row r="1481" spans="1:16" x14ac:dyDescent="0.2">
      <c r="A1481" s="451" t="s">
        <v>2399</v>
      </c>
      <c r="B1481" s="451" t="s">
        <v>1697</v>
      </c>
      <c r="C1481" s="451" t="s">
        <v>1432</v>
      </c>
      <c r="D1481" s="451" t="s">
        <v>1433</v>
      </c>
      <c r="E1481" s="451" t="s">
        <v>1442</v>
      </c>
      <c r="F1481" s="451" t="s">
        <v>2400</v>
      </c>
      <c r="G1481" s="452" t="s">
        <v>1436</v>
      </c>
      <c r="H1481" s="453">
        <v>30303</v>
      </c>
      <c r="I1481" s="452" t="s">
        <v>1670</v>
      </c>
      <c r="J1481" s="452" t="s">
        <v>1438</v>
      </c>
      <c r="K1481" s="452" t="s">
        <v>1438</v>
      </c>
      <c r="L1481" s="452" t="s">
        <v>1439</v>
      </c>
      <c r="M1481" s="452" t="s">
        <v>1440</v>
      </c>
      <c r="N1481" s="454">
        <v>44309</v>
      </c>
      <c r="O1481" s="452" t="s">
        <v>1440</v>
      </c>
      <c r="P1481" s="454">
        <v>44468</v>
      </c>
    </row>
    <row r="1482" spans="1:16" x14ac:dyDescent="0.2">
      <c r="A1482" s="451" t="s">
        <v>2399</v>
      </c>
      <c r="B1482" s="451" t="s">
        <v>1697</v>
      </c>
      <c r="C1482" s="451" t="s">
        <v>1432</v>
      </c>
      <c r="D1482" s="451" t="s">
        <v>1448</v>
      </c>
      <c r="E1482" s="451" t="s">
        <v>1544</v>
      </c>
      <c r="F1482" s="451" t="s">
        <v>1861</v>
      </c>
      <c r="G1482" s="452" t="s">
        <v>1436</v>
      </c>
      <c r="H1482" s="453">
        <v>3357</v>
      </c>
      <c r="I1482" s="452" t="s">
        <v>1564</v>
      </c>
      <c r="J1482" s="455"/>
      <c r="K1482" s="452" t="s">
        <v>1533</v>
      </c>
      <c r="L1482" s="452" t="s">
        <v>1439</v>
      </c>
      <c r="M1482" s="452" t="s">
        <v>1452</v>
      </c>
      <c r="N1482" s="454">
        <v>44539</v>
      </c>
      <c r="O1482" s="452" t="s">
        <v>1453</v>
      </c>
      <c r="P1482" s="454">
        <v>44544</v>
      </c>
    </row>
    <row r="1483" spans="1:16" ht="21" x14ac:dyDescent="0.2">
      <c r="A1483" s="451" t="s">
        <v>2399</v>
      </c>
      <c r="B1483" s="451" t="s">
        <v>1703</v>
      </c>
      <c r="C1483" s="451" t="s">
        <v>1432</v>
      </c>
      <c r="D1483" s="451" t="s">
        <v>1491</v>
      </c>
      <c r="E1483" s="451" t="s">
        <v>1434</v>
      </c>
      <c r="F1483" s="451" t="s">
        <v>1666</v>
      </c>
      <c r="G1483" s="452" t="s">
        <v>1436</v>
      </c>
      <c r="H1483" s="453">
        <v>14030</v>
      </c>
      <c r="I1483" s="452" t="s">
        <v>1613</v>
      </c>
      <c r="J1483" s="452" t="s">
        <v>1438</v>
      </c>
      <c r="K1483" s="452" t="s">
        <v>1438</v>
      </c>
      <c r="L1483" s="452" t="s">
        <v>1439</v>
      </c>
      <c r="M1483" s="452" t="s">
        <v>1440</v>
      </c>
      <c r="N1483" s="454">
        <v>44370</v>
      </c>
      <c r="O1483" s="452" t="s">
        <v>1440</v>
      </c>
      <c r="P1483" s="454">
        <v>44468</v>
      </c>
    </row>
    <row r="1484" spans="1:16" ht="21" x14ac:dyDescent="0.2">
      <c r="A1484" s="451" t="s">
        <v>2399</v>
      </c>
      <c r="B1484" s="451" t="s">
        <v>1703</v>
      </c>
      <c r="C1484" s="451" t="s">
        <v>1432</v>
      </c>
      <c r="D1484" s="451" t="s">
        <v>1507</v>
      </c>
      <c r="E1484" s="451" t="s">
        <v>1442</v>
      </c>
      <c r="F1484" s="451" t="s">
        <v>2401</v>
      </c>
      <c r="G1484" s="452" t="s">
        <v>1436</v>
      </c>
      <c r="H1484" s="453">
        <v>-14030</v>
      </c>
      <c r="I1484" s="452" t="s">
        <v>1707</v>
      </c>
      <c r="J1484" s="452" t="s">
        <v>1438</v>
      </c>
      <c r="K1484" s="452" t="s">
        <v>1438</v>
      </c>
      <c r="L1484" s="452" t="s">
        <v>1439</v>
      </c>
      <c r="M1484" s="452" t="s">
        <v>1440</v>
      </c>
      <c r="N1484" s="454">
        <v>44384</v>
      </c>
      <c r="O1484" s="452" t="s">
        <v>1440</v>
      </c>
      <c r="P1484" s="454">
        <v>44468</v>
      </c>
    </row>
    <row r="1485" spans="1:16" x14ac:dyDescent="0.2">
      <c r="A1485" s="451" t="s">
        <v>2399</v>
      </c>
      <c r="B1485" s="451" t="s">
        <v>1708</v>
      </c>
      <c r="C1485" s="451" t="s">
        <v>1432</v>
      </c>
      <c r="D1485" s="451" t="s">
        <v>1507</v>
      </c>
      <c r="E1485" s="451" t="s">
        <v>1442</v>
      </c>
      <c r="F1485" s="451" t="s">
        <v>2402</v>
      </c>
      <c r="G1485" s="452" t="s">
        <v>1436</v>
      </c>
      <c r="H1485" s="453">
        <v>14030</v>
      </c>
      <c r="I1485" s="452" t="s">
        <v>1707</v>
      </c>
      <c r="J1485" s="452" t="s">
        <v>1438</v>
      </c>
      <c r="K1485" s="452" t="s">
        <v>1438</v>
      </c>
      <c r="L1485" s="452" t="s">
        <v>1439</v>
      </c>
      <c r="M1485" s="452" t="s">
        <v>1440</v>
      </c>
      <c r="N1485" s="454">
        <v>44384</v>
      </c>
      <c r="O1485" s="452" t="s">
        <v>1440</v>
      </c>
      <c r="P1485" s="454">
        <v>44468</v>
      </c>
    </row>
    <row r="1486" spans="1:16" ht="21" x14ac:dyDescent="0.2">
      <c r="A1486" s="451" t="s">
        <v>2399</v>
      </c>
      <c r="B1486" s="451" t="s">
        <v>1708</v>
      </c>
      <c r="C1486" s="451" t="s">
        <v>1432</v>
      </c>
      <c r="D1486" s="451" t="s">
        <v>1531</v>
      </c>
      <c r="E1486" s="451" t="s">
        <v>1568</v>
      </c>
      <c r="F1486" s="451" t="s">
        <v>2077</v>
      </c>
      <c r="G1486" s="452" t="s">
        <v>1436</v>
      </c>
      <c r="H1486" s="453">
        <v>3117.5</v>
      </c>
      <c r="I1486" s="452" t="s">
        <v>1627</v>
      </c>
      <c r="J1486" s="455"/>
      <c r="K1486" s="452" t="s">
        <v>1533</v>
      </c>
      <c r="L1486" s="452" t="s">
        <v>1439</v>
      </c>
      <c r="M1486" s="452" t="s">
        <v>1452</v>
      </c>
      <c r="N1486" s="454">
        <v>44496</v>
      </c>
      <c r="O1486" s="452" t="s">
        <v>1534</v>
      </c>
      <c r="P1486" s="454">
        <v>44497</v>
      </c>
    </row>
    <row r="1487" spans="1:16" ht="21" x14ac:dyDescent="0.2">
      <c r="A1487" s="451" t="s">
        <v>2399</v>
      </c>
      <c r="B1487" s="451" t="s">
        <v>1708</v>
      </c>
      <c r="C1487" s="451" t="s">
        <v>1432</v>
      </c>
      <c r="D1487" s="451" t="s">
        <v>1531</v>
      </c>
      <c r="E1487" s="451" t="s">
        <v>1628</v>
      </c>
      <c r="F1487" s="451" t="s">
        <v>2077</v>
      </c>
      <c r="G1487" s="452" t="s">
        <v>1436</v>
      </c>
      <c r="H1487" s="453">
        <v>2598.75</v>
      </c>
      <c r="I1487" s="452" t="s">
        <v>1629</v>
      </c>
      <c r="J1487" s="455"/>
      <c r="K1487" s="452" t="s">
        <v>1533</v>
      </c>
      <c r="L1487" s="452" t="s">
        <v>1439</v>
      </c>
      <c r="M1487" s="452" t="s">
        <v>1452</v>
      </c>
      <c r="N1487" s="454">
        <v>44496</v>
      </c>
      <c r="O1487" s="452" t="s">
        <v>1534</v>
      </c>
      <c r="P1487" s="454">
        <v>44497</v>
      </c>
    </row>
    <row r="1488" spans="1:16" x14ac:dyDescent="0.2">
      <c r="A1488" s="451" t="s">
        <v>2399</v>
      </c>
      <c r="B1488" s="451" t="s">
        <v>1575</v>
      </c>
      <c r="C1488" s="451" t="s">
        <v>1432</v>
      </c>
      <c r="D1488" s="451" t="s">
        <v>1507</v>
      </c>
      <c r="E1488" s="451" t="s">
        <v>1442</v>
      </c>
      <c r="F1488" s="451" t="s">
        <v>2403</v>
      </c>
      <c r="G1488" s="452" t="s">
        <v>1436</v>
      </c>
      <c r="H1488" s="453">
        <v>48613</v>
      </c>
      <c r="I1488" s="452" t="s">
        <v>1712</v>
      </c>
      <c r="J1488" s="452" t="s">
        <v>1438</v>
      </c>
      <c r="K1488" s="452" t="s">
        <v>1438</v>
      </c>
      <c r="L1488" s="452" t="s">
        <v>1439</v>
      </c>
      <c r="M1488" s="452" t="s">
        <v>1440</v>
      </c>
      <c r="N1488" s="454">
        <v>44399</v>
      </c>
      <c r="O1488" s="452" t="s">
        <v>1440</v>
      </c>
      <c r="P1488" s="454">
        <v>44468</v>
      </c>
    </row>
    <row r="1489" spans="1:16" ht="21" x14ac:dyDescent="0.2">
      <c r="A1489" s="451" t="s">
        <v>2399</v>
      </c>
      <c r="B1489" s="451" t="s">
        <v>1575</v>
      </c>
      <c r="C1489" s="451" t="s">
        <v>1432</v>
      </c>
      <c r="D1489" s="451" t="s">
        <v>1448</v>
      </c>
      <c r="E1489" s="451" t="s">
        <v>1460</v>
      </c>
      <c r="F1489" s="451" t="s">
        <v>2077</v>
      </c>
      <c r="G1489" s="452" t="s">
        <v>1436</v>
      </c>
      <c r="H1489" s="453">
        <v>38890</v>
      </c>
      <c r="I1489" s="452" t="s">
        <v>1462</v>
      </c>
      <c r="J1489" s="455"/>
      <c r="K1489" s="452" t="s">
        <v>1533</v>
      </c>
      <c r="L1489" s="452" t="s">
        <v>1439</v>
      </c>
      <c r="M1489" s="452" t="s">
        <v>1452</v>
      </c>
      <c r="N1489" s="454">
        <v>44550</v>
      </c>
      <c r="O1489" s="452" t="s">
        <v>1453</v>
      </c>
      <c r="P1489" s="454">
        <v>44553</v>
      </c>
    </row>
    <row r="1490" spans="1:16" x14ac:dyDescent="0.2">
      <c r="A1490" s="451" t="s">
        <v>2399</v>
      </c>
      <c r="B1490" s="451" t="s">
        <v>1713</v>
      </c>
      <c r="C1490" s="451" t="s">
        <v>1432</v>
      </c>
      <c r="D1490" s="451" t="s">
        <v>1466</v>
      </c>
      <c r="E1490" s="451" t="s">
        <v>1442</v>
      </c>
      <c r="F1490" s="451" t="s">
        <v>2404</v>
      </c>
      <c r="G1490" s="452" t="s">
        <v>1436</v>
      </c>
      <c r="H1490" s="453">
        <v>8162</v>
      </c>
      <c r="I1490" s="452" t="s">
        <v>1676</v>
      </c>
      <c r="J1490" s="452" t="s">
        <v>1438</v>
      </c>
      <c r="K1490" s="452" t="s">
        <v>1438</v>
      </c>
      <c r="L1490" s="452" t="s">
        <v>1439</v>
      </c>
      <c r="M1490" s="452" t="s">
        <v>1440</v>
      </c>
      <c r="N1490" s="454">
        <v>44330</v>
      </c>
      <c r="O1490" s="452" t="s">
        <v>1440</v>
      </c>
      <c r="P1490" s="454">
        <v>44468</v>
      </c>
    </row>
    <row r="1491" spans="1:16" x14ac:dyDescent="0.2">
      <c r="A1491" s="451" t="s">
        <v>2399</v>
      </c>
      <c r="B1491" s="451" t="s">
        <v>1713</v>
      </c>
      <c r="C1491" s="451" t="s">
        <v>1432</v>
      </c>
      <c r="D1491" s="451" t="s">
        <v>1507</v>
      </c>
      <c r="E1491" s="451" t="s">
        <v>1442</v>
      </c>
      <c r="F1491" s="451" t="s">
        <v>1523</v>
      </c>
      <c r="G1491" s="452" t="s">
        <v>1436</v>
      </c>
      <c r="H1491" s="453">
        <v>55631</v>
      </c>
      <c r="I1491" s="452" t="s">
        <v>1640</v>
      </c>
      <c r="J1491" s="452" t="s">
        <v>1438</v>
      </c>
      <c r="K1491" s="452" t="s">
        <v>1438</v>
      </c>
      <c r="L1491" s="452" t="s">
        <v>1439</v>
      </c>
      <c r="M1491" s="452" t="s">
        <v>1440</v>
      </c>
      <c r="N1491" s="454">
        <v>44384</v>
      </c>
      <c r="O1491" s="452" t="s">
        <v>1440</v>
      </c>
      <c r="P1491" s="454">
        <v>44468</v>
      </c>
    </row>
    <row r="1492" spans="1:16" ht="21" x14ac:dyDescent="0.2">
      <c r="A1492" s="451" t="s">
        <v>2399</v>
      </c>
      <c r="B1492" s="451" t="s">
        <v>1713</v>
      </c>
      <c r="C1492" s="451" t="s">
        <v>1432</v>
      </c>
      <c r="D1492" s="451" t="s">
        <v>1540</v>
      </c>
      <c r="E1492" s="451" t="s">
        <v>1677</v>
      </c>
      <c r="F1492" s="451" t="s">
        <v>2405</v>
      </c>
      <c r="G1492" s="452" t="s">
        <v>1436</v>
      </c>
      <c r="H1492" s="453">
        <v>11439</v>
      </c>
      <c r="I1492" s="452" t="s">
        <v>1678</v>
      </c>
      <c r="J1492" s="455"/>
      <c r="K1492" s="452" t="s">
        <v>1533</v>
      </c>
      <c r="L1492" s="452" t="s">
        <v>1439</v>
      </c>
      <c r="M1492" s="452" t="s">
        <v>1452</v>
      </c>
      <c r="N1492" s="454">
        <v>44525</v>
      </c>
      <c r="O1492" s="452" t="s">
        <v>1534</v>
      </c>
      <c r="P1492" s="454">
        <v>44525</v>
      </c>
    </row>
    <row r="1493" spans="1:16" x14ac:dyDescent="0.2">
      <c r="A1493" s="451" t="s">
        <v>2399</v>
      </c>
      <c r="B1493" s="451" t="s">
        <v>1717</v>
      </c>
      <c r="C1493" s="451" t="s">
        <v>1432</v>
      </c>
      <c r="D1493" s="451" t="s">
        <v>1433</v>
      </c>
      <c r="E1493" s="451" t="s">
        <v>1442</v>
      </c>
      <c r="F1493" s="451" t="s">
        <v>1868</v>
      </c>
      <c r="G1493" s="452" t="s">
        <v>1436</v>
      </c>
      <c r="H1493" s="453">
        <v>147428</v>
      </c>
      <c r="I1493" s="452" t="s">
        <v>1654</v>
      </c>
      <c r="J1493" s="452" t="s">
        <v>1438</v>
      </c>
      <c r="K1493" s="452" t="s">
        <v>1438</v>
      </c>
      <c r="L1493" s="452" t="s">
        <v>1439</v>
      </c>
      <c r="M1493" s="452" t="s">
        <v>1440</v>
      </c>
      <c r="N1493" s="454">
        <v>44312</v>
      </c>
      <c r="O1493" s="452" t="s">
        <v>1440</v>
      </c>
      <c r="P1493" s="454">
        <v>44468</v>
      </c>
    </row>
    <row r="1494" spans="1:16" ht="21" x14ac:dyDescent="0.2">
      <c r="A1494" s="451" t="s">
        <v>2406</v>
      </c>
      <c r="B1494" s="451" t="s">
        <v>1463</v>
      </c>
      <c r="C1494" s="451" t="s">
        <v>1432</v>
      </c>
      <c r="D1494" s="451" t="s">
        <v>1433</v>
      </c>
      <c r="E1494" s="451" t="s">
        <v>1434</v>
      </c>
      <c r="F1494" s="451" t="s">
        <v>2407</v>
      </c>
      <c r="G1494" s="452" t="s">
        <v>1436</v>
      </c>
      <c r="H1494" s="453">
        <v>794885</v>
      </c>
      <c r="I1494" s="452" t="s">
        <v>1650</v>
      </c>
      <c r="J1494" s="452" t="s">
        <v>1438</v>
      </c>
      <c r="K1494" s="452" t="s">
        <v>1438</v>
      </c>
      <c r="L1494" s="452" t="s">
        <v>1439</v>
      </c>
      <c r="M1494" s="452" t="s">
        <v>1440</v>
      </c>
      <c r="N1494" s="454">
        <v>44309</v>
      </c>
      <c r="O1494" s="452" t="s">
        <v>1440</v>
      </c>
      <c r="P1494" s="454">
        <v>44468</v>
      </c>
    </row>
    <row r="1495" spans="1:16" x14ac:dyDescent="0.2">
      <c r="A1495" s="451" t="s">
        <v>2406</v>
      </c>
      <c r="B1495" s="451" t="s">
        <v>1693</v>
      </c>
      <c r="C1495" s="451" t="s">
        <v>1432</v>
      </c>
      <c r="D1495" s="451" t="s">
        <v>1433</v>
      </c>
      <c r="E1495" s="451" t="s">
        <v>1434</v>
      </c>
      <c r="F1495" s="451" t="s">
        <v>2202</v>
      </c>
      <c r="G1495" s="452" t="s">
        <v>1436</v>
      </c>
      <c r="H1495" s="453">
        <v>2342</v>
      </c>
      <c r="I1495" s="452" t="s">
        <v>1648</v>
      </c>
      <c r="J1495" s="452" t="s">
        <v>1438</v>
      </c>
      <c r="K1495" s="452" t="s">
        <v>1438</v>
      </c>
      <c r="L1495" s="452" t="s">
        <v>1439</v>
      </c>
      <c r="M1495" s="452" t="s">
        <v>1440</v>
      </c>
      <c r="N1495" s="454">
        <v>44309</v>
      </c>
      <c r="O1495" s="452" t="s">
        <v>1440</v>
      </c>
      <c r="P1495" s="454">
        <v>44468</v>
      </c>
    </row>
    <row r="1496" spans="1:16" x14ac:dyDescent="0.2">
      <c r="A1496" s="451" t="s">
        <v>2406</v>
      </c>
      <c r="B1496" s="451" t="s">
        <v>1695</v>
      </c>
      <c r="C1496" s="451" t="s">
        <v>1432</v>
      </c>
      <c r="D1496" s="451" t="s">
        <v>1466</v>
      </c>
      <c r="E1496" s="451" t="s">
        <v>1434</v>
      </c>
      <c r="F1496" s="451" t="s">
        <v>1593</v>
      </c>
      <c r="G1496" s="452" t="s">
        <v>1436</v>
      </c>
      <c r="H1496" s="453">
        <v>68225.440000000002</v>
      </c>
      <c r="I1496" s="452" t="s">
        <v>1655</v>
      </c>
      <c r="J1496" s="452" t="s">
        <v>1438</v>
      </c>
      <c r="K1496" s="452" t="s">
        <v>1438</v>
      </c>
      <c r="L1496" s="452" t="s">
        <v>1439</v>
      </c>
      <c r="M1496" s="452" t="s">
        <v>1440</v>
      </c>
      <c r="N1496" s="454">
        <v>44341</v>
      </c>
      <c r="O1496" s="452" t="s">
        <v>1440</v>
      </c>
      <c r="P1496" s="454">
        <v>44468</v>
      </c>
    </row>
    <row r="1497" spans="1:16" x14ac:dyDescent="0.2">
      <c r="A1497" s="451" t="s">
        <v>2406</v>
      </c>
      <c r="B1497" s="451" t="s">
        <v>1697</v>
      </c>
      <c r="C1497" s="451" t="s">
        <v>1432</v>
      </c>
      <c r="D1497" s="451" t="s">
        <v>1433</v>
      </c>
      <c r="E1497" s="451" t="s">
        <v>1434</v>
      </c>
      <c r="F1497" s="451" t="s">
        <v>2062</v>
      </c>
      <c r="G1497" s="452" t="s">
        <v>1436</v>
      </c>
      <c r="H1497" s="453">
        <v>12014</v>
      </c>
      <c r="I1497" s="452" t="s">
        <v>1670</v>
      </c>
      <c r="J1497" s="452" t="s">
        <v>1438</v>
      </c>
      <c r="K1497" s="452" t="s">
        <v>1438</v>
      </c>
      <c r="L1497" s="452" t="s">
        <v>1439</v>
      </c>
      <c r="M1497" s="452" t="s">
        <v>1440</v>
      </c>
      <c r="N1497" s="454">
        <v>44309</v>
      </c>
      <c r="O1497" s="452" t="s">
        <v>1440</v>
      </c>
      <c r="P1497" s="454">
        <v>44468</v>
      </c>
    </row>
    <row r="1498" spans="1:16" x14ac:dyDescent="0.2">
      <c r="A1498" s="451" t="s">
        <v>2406</v>
      </c>
      <c r="B1498" s="451" t="s">
        <v>1697</v>
      </c>
      <c r="C1498" s="451" t="s">
        <v>1432</v>
      </c>
      <c r="D1498" s="451" t="s">
        <v>1466</v>
      </c>
      <c r="E1498" s="451" t="s">
        <v>1434</v>
      </c>
      <c r="F1498" s="451" t="s">
        <v>2408</v>
      </c>
      <c r="G1498" s="452" t="s">
        <v>1436</v>
      </c>
      <c r="H1498" s="453">
        <v>825</v>
      </c>
      <c r="I1498" s="452" t="s">
        <v>1488</v>
      </c>
      <c r="J1498" s="452" t="s">
        <v>1438</v>
      </c>
      <c r="K1498" s="452" t="s">
        <v>1438</v>
      </c>
      <c r="L1498" s="452" t="s">
        <v>1439</v>
      </c>
      <c r="M1498" s="452" t="s">
        <v>1440</v>
      </c>
      <c r="N1498" s="454">
        <v>44342</v>
      </c>
      <c r="O1498" s="452" t="s">
        <v>1440</v>
      </c>
      <c r="P1498" s="454">
        <v>44468</v>
      </c>
    </row>
    <row r="1499" spans="1:16" x14ac:dyDescent="0.2">
      <c r="A1499" s="451" t="s">
        <v>2406</v>
      </c>
      <c r="B1499" s="451" t="s">
        <v>1697</v>
      </c>
      <c r="C1499" s="451" t="s">
        <v>1432</v>
      </c>
      <c r="D1499" s="451" t="s">
        <v>1515</v>
      </c>
      <c r="E1499" s="451" t="s">
        <v>1442</v>
      </c>
      <c r="F1499" s="451" t="s">
        <v>1915</v>
      </c>
      <c r="G1499" s="452" t="s">
        <v>1436</v>
      </c>
      <c r="H1499" s="453">
        <v>1907</v>
      </c>
      <c r="I1499" s="452" t="s">
        <v>1522</v>
      </c>
      <c r="J1499" s="452" t="s">
        <v>1438</v>
      </c>
      <c r="K1499" s="452" t="s">
        <v>1438</v>
      </c>
      <c r="L1499" s="452" t="s">
        <v>1439</v>
      </c>
      <c r="M1499" s="452" t="s">
        <v>1440</v>
      </c>
      <c r="N1499" s="454">
        <v>44294</v>
      </c>
      <c r="O1499" s="452" t="s">
        <v>1440</v>
      </c>
      <c r="P1499" s="454">
        <v>44468</v>
      </c>
    </row>
    <row r="1500" spans="1:16" x14ac:dyDescent="0.2">
      <c r="A1500" s="451" t="s">
        <v>2406</v>
      </c>
      <c r="B1500" s="451" t="s">
        <v>1697</v>
      </c>
      <c r="C1500" s="451" t="s">
        <v>1432</v>
      </c>
      <c r="D1500" s="451" t="s">
        <v>1448</v>
      </c>
      <c r="E1500" s="451" t="s">
        <v>1544</v>
      </c>
      <c r="F1500" s="451" t="s">
        <v>2409</v>
      </c>
      <c r="G1500" s="452" t="s">
        <v>1436</v>
      </c>
      <c r="H1500" s="453">
        <v>4615</v>
      </c>
      <c r="I1500" s="452" t="s">
        <v>1564</v>
      </c>
      <c r="J1500" s="455"/>
      <c r="K1500" s="452" t="s">
        <v>1533</v>
      </c>
      <c r="L1500" s="452" t="s">
        <v>1439</v>
      </c>
      <c r="M1500" s="452" t="s">
        <v>1452</v>
      </c>
      <c r="N1500" s="454">
        <v>44539</v>
      </c>
      <c r="O1500" s="452" t="s">
        <v>1453</v>
      </c>
      <c r="P1500" s="454">
        <v>44544</v>
      </c>
    </row>
    <row r="1501" spans="1:16" ht="21" x14ac:dyDescent="0.2">
      <c r="A1501" s="451" t="s">
        <v>2406</v>
      </c>
      <c r="B1501" s="451" t="s">
        <v>1703</v>
      </c>
      <c r="C1501" s="451" t="s">
        <v>1432</v>
      </c>
      <c r="D1501" s="451" t="s">
        <v>1491</v>
      </c>
      <c r="E1501" s="451" t="s">
        <v>1442</v>
      </c>
      <c r="F1501" s="451" t="s">
        <v>2382</v>
      </c>
      <c r="G1501" s="452" t="s">
        <v>1436</v>
      </c>
      <c r="H1501" s="453">
        <v>7000</v>
      </c>
      <c r="I1501" s="452" t="s">
        <v>1613</v>
      </c>
      <c r="J1501" s="452" t="s">
        <v>1438</v>
      </c>
      <c r="K1501" s="452" t="s">
        <v>1438</v>
      </c>
      <c r="L1501" s="452" t="s">
        <v>1439</v>
      </c>
      <c r="M1501" s="452" t="s">
        <v>1440</v>
      </c>
      <c r="N1501" s="454">
        <v>44370</v>
      </c>
      <c r="O1501" s="452" t="s">
        <v>1440</v>
      </c>
      <c r="P1501" s="454">
        <v>44468</v>
      </c>
    </row>
    <row r="1502" spans="1:16" ht="21" x14ac:dyDescent="0.2">
      <c r="A1502" s="451" t="s">
        <v>2406</v>
      </c>
      <c r="B1502" s="451" t="s">
        <v>1703</v>
      </c>
      <c r="C1502" s="451" t="s">
        <v>1432</v>
      </c>
      <c r="D1502" s="451" t="s">
        <v>1491</v>
      </c>
      <c r="E1502" s="451" t="s">
        <v>1434</v>
      </c>
      <c r="F1502" s="451" t="s">
        <v>2383</v>
      </c>
      <c r="G1502" s="452" t="s">
        <v>1436</v>
      </c>
      <c r="H1502" s="453">
        <v>21</v>
      </c>
      <c r="I1502" s="452" t="s">
        <v>1609</v>
      </c>
      <c r="J1502" s="452" t="s">
        <v>1438</v>
      </c>
      <c r="K1502" s="452" t="s">
        <v>1438</v>
      </c>
      <c r="L1502" s="452" t="s">
        <v>1439</v>
      </c>
      <c r="M1502" s="452" t="s">
        <v>1440</v>
      </c>
      <c r="N1502" s="454">
        <v>44370</v>
      </c>
      <c r="O1502" s="452" t="s">
        <v>1440</v>
      </c>
      <c r="P1502" s="454">
        <v>44468</v>
      </c>
    </row>
    <row r="1503" spans="1:16" ht="21" x14ac:dyDescent="0.2">
      <c r="A1503" s="451" t="s">
        <v>2406</v>
      </c>
      <c r="B1503" s="451" t="s">
        <v>1703</v>
      </c>
      <c r="C1503" s="451" t="s">
        <v>1432</v>
      </c>
      <c r="D1503" s="451" t="s">
        <v>1507</v>
      </c>
      <c r="E1503" s="451" t="s">
        <v>1442</v>
      </c>
      <c r="F1503" s="451" t="s">
        <v>2198</v>
      </c>
      <c r="G1503" s="452" t="s">
        <v>1436</v>
      </c>
      <c r="H1503" s="453">
        <v>-7000</v>
      </c>
      <c r="I1503" s="452" t="s">
        <v>1707</v>
      </c>
      <c r="J1503" s="452" t="s">
        <v>1438</v>
      </c>
      <c r="K1503" s="452" t="s">
        <v>1438</v>
      </c>
      <c r="L1503" s="452" t="s">
        <v>1439</v>
      </c>
      <c r="M1503" s="452" t="s">
        <v>1440</v>
      </c>
      <c r="N1503" s="454">
        <v>44384</v>
      </c>
      <c r="O1503" s="452" t="s">
        <v>1440</v>
      </c>
      <c r="P1503" s="454">
        <v>44468</v>
      </c>
    </row>
    <row r="1504" spans="1:16" ht="21" x14ac:dyDescent="0.2">
      <c r="A1504" s="451" t="s">
        <v>2406</v>
      </c>
      <c r="B1504" s="451" t="s">
        <v>1758</v>
      </c>
      <c r="C1504" s="451" t="s">
        <v>1432</v>
      </c>
      <c r="D1504" s="451" t="s">
        <v>1448</v>
      </c>
      <c r="E1504" s="451" t="s">
        <v>1570</v>
      </c>
      <c r="F1504" s="451" t="s">
        <v>2106</v>
      </c>
      <c r="G1504" s="452" t="s">
        <v>1436</v>
      </c>
      <c r="H1504" s="453">
        <v>7481</v>
      </c>
      <c r="I1504" s="452" t="s">
        <v>1572</v>
      </c>
      <c r="J1504" s="455"/>
      <c r="K1504" s="452" t="s">
        <v>1533</v>
      </c>
      <c r="L1504" s="452" t="s">
        <v>1439</v>
      </c>
      <c r="M1504" s="452" t="s">
        <v>1452</v>
      </c>
      <c r="N1504" s="454">
        <v>44554</v>
      </c>
      <c r="O1504" s="452" t="s">
        <v>1534</v>
      </c>
      <c r="P1504" s="454">
        <v>44560</v>
      </c>
    </row>
    <row r="1505" spans="1:16" x14ac:dyDescent="0.2">
      <c r="A1505" s="451" t="s">
        <v>2406</v>
      </c>
      <c r="B1505" s="451" t="s">
        <v>1708</v>
      </c>
      <c r="C1505" s="451" t="s">
        <v>1432</v>
      </c>
      <c r="D1505" s="451" t="s">
        <v>1507</v>
      </c>
      <c r="E1505" s="451" t="s">
        <v>1442</v>
      </c>
      <c r="F1505" s="451" t="s">
        <v>2407</v>
      </c>
      <c r="G1505" s="452" t="s">
        <v>1436</v>
      </c>
      <c r="H1505" s="453">
        <v>7000</v>
      </c>
      <c r="I1505" s="452" t="s">
        <v>1707</v>
      </c>
      <c r="J1505" s="452" t="s">
        <v>1438</v>
      </c>
      <c r="K1505" s="452" t="s">
        <v>1438</v>
      </c>
      <c r="L1505" s="452" t="s">
        <v>1439</v>
      </c>
      <c r="M1505" s="452" t="s">
        <v>1440</v>
      </c>
      <c r="N1505" s="454">
        <v>44384</v>
      </c>
      <c r="O1505" s="452" t="s">
        <v>1440</v>
      </c>
      <c r="P1505" s="454">
        <v>44468</v>
      </c>
    </row>
    <row r="1506" spans="1:16" ht="21" x14ac:dyDescent="0.2">
      <c r="A1506" s="451" t="s">
        <v>2406</v>
      </c>
      <c r="B1506" s="451" t="s">
        <v>1708</v>
      </c>
      <c r="C1506" s="451" t="s">
        <v>1432</v>
      </c>
      <c r="D1506" s="451" t="s">
        <v>1531</v>
      </c>
      <c r="E1506" s="451" t="s">
        <v>1568</v>
      </c>
      <c r="F1506" s="451" t="s">
        <v>2105</v>
      </c>
      <c r="G1506" s="452" t="s">
        <v>1436</v>
      </c>
      <c r="H1506" s="453">
        <v>1087.5</v>
      </c>
      <c r="I1506" s="452" t="s">
        <v>1627</v>
      </c>
      <c r="J1506" s="455"/>
      <c r="K1506" s="452" t="s">
        <v>1533</v>
      </c>
      <c r="L1506" s="452" t="s">
        <v>1439</v>
      </c>
      <c r="M1506" s="452" t="s">
        <v>1452</v>
      </c>
      <c r="N1506" s="454">
        <v>44496</v>
      </c>
      <c r="O1506" s="452" t="s">
        <v>1534</v>
      </c>
      <c r="P1506" s="454">
        <v>44497</v>
      </c>
    </row>
    <row r="1507" spans="1:16" ht="21" x14ac:dyDescent="0.2">
      <c r="A1507" s="451" t="s">
        <v>2406</v>
      </c>
      <c r="B1507" s="451" t="s">
        <v>1708</v>
      </c>
      <c r="C1507" s="451" t="s">
        <v>1432</v>
      </c>
      <c r="D1507" s="451" t="s">
        <v>1531</v>
      </c>
      <c r="E1507" s="451" t="s">
        <v>1628</v>
      </c>
      <c r="F1507" s="451" t="s">
        <v>2105</v>
      </c>
      <c r="G1507" s="452" t="s">
        <v>1436</v>
      </c>
      <c r="H1507" s="453">
        <v>1063.1300000000001</v>
      </c>
      <c r="I1507" s="452" t="s">
        <v>1629</v>
      </c>
      <c r="J1507" s="455"/>
      <c r="K1507" s="452" t="s">
        <v>1533</v>
      </c>
      <c r="L1507" s="452" t="s">
        <v>1439</v>
      </c>
      <c r="M1507" s="452" t="s">
        <v>1452</v>
      </c>
      <c r="N1507" s="454">
        <v>44496</v>
      </c>
      <c r="O1507" s="452" t="s">
        <v>1534</v>
      </c>
      <c r="P1507" s="454">
        <v>44497</v>
      </c>
    </row>
    <row r="1508" spans="1:16" x14ac:dyDescent="0.2">
      <c r="A1508" s="451" t="s">
        <v>2406</v>
      </c>
      <c r="B1508" s="451" t="s">
        <v>1575</v>
      </c>
      <c r="C1508" s="451" t="s">
        <v>1432</v>
      </c>
      <c r="D1508" s="451" t="s">
        <v>1507</v>
      </c>
      <c r="E1508" s="451" t="s">
        <v>1442</v>
      </c>
      <c r="F1508" s="451" t="s">
        <v>2326</v>
      </c>
      <c r="G1508" s="452" t="s">
        <v>1436</v>
      </c>
      <c r="H1508" s="453">
        <v>17646</v>
      </c>
      <c r="I1508" s="452" t="s">
        <v>1712</v>
      </c>
      <c r="J1508" s="452" t="s">
        <v>1438</v>
      </c>
      <c r="K1508" s="452" t="s">
        <v>1438</v>
      </c>
      <c r="L1508" s="452" t="s">
        <v>1439</v>
      </c>
      <c r="M1508" s="452" t="s">
        <v>1440</v>
      </c>
      <c r="N1508" s="454">
        <v>44399</v>
      </c>
      <c r="O1508" s="452" t="s">
        <v>1440</v>
      </c>
      <c r="P1508" s="454">
        <v>44468</v>
      </c>
    </row>
    <row r="1509" spans="1:16" ht="21" x14ac:dyDescent="0.2">
      <c r="A1509" s="451" t="s">
        <v>2406</v>
      </c>
      <c r="B1509" s="451" t="s">
        <v>1575</v>
      </c>
      <c r="C1509" s="451" t="s">
        <v>1432</v>
      </c>
      <c r="D1509" s="451" t="s">
        <v>1448</v>
      </c>
      <c r="E1509" s="451" t="s">
        <v>1460</v>
      </c>
      <c r="F1509" s="451" t="s">
        <v>2105</v>
      </c>
      <c r="G1509" s="452" t="s">
        <v>1436</v>
      </c>
      <c r="H1509" s="453">
        <v>14117</v>
      </c>
      <c r="I1509" s="452" t="s">
        <v>1462</v>
      </c>
      <c r="J1509" s="455"/>
      <c r="K1509" s="452" t="s">
        <v>1533</v>
      </c>
      <c r="L1509" s="452" t="s">
        <v>1439</v>
      </c>
      <c r="M1509" s="452" t="s">
        <v>1452</v>
      </c>
      <c r="N1509" s="454">
        <v>44550</v>
      </c>
      <c r="O1509" s="452" t="s">
        <v>1453</v>
      </c>
      <c r="P1509" s="454">
        <v>44553</v>
      </c>
    </row>
    <row r="1510" spans="1:16" x14ac:dyDescent="0.2">
      <c r="A1510" s="451" t="s">
        <v>2406</v>
      </c>
      <c r="B1510" s="451" t="s">
        <v>1713</v>
      </c>
      <c r="C1510" s="451" t="s">
        <v>1432</v>
      </c>
      <c r="D1510" s="451" t="s">
        <v>1466</v>
      </c>
      <c r="E1510" s="451" t="s">
        <v>1434</v>
      </c>
      <c r="F1510" s="451" t="s">
        <v>2348</v>
      </c>
      <c r="G1510" s="452" t="s">
        <v>1436</v>
      </c>
      <c r="H1510" s="453">
        <v>7408</v>
      </c>
      <c r="I1510" s="452" t="s">
        <v>1676</v>
      </c>
      <c r="J1510" s="452" t="s">
        <v>1438</v>
      </c>
      <c r="K1510" s="452" t="s">
        <v>1438</v>
      </c>
      <c r="L1510" s="452" t="s">
        <v>1439</v>
      </c>
      <c r="M1510" s="452" t="s">
        <v>1440</v>
      </c>
      <c r="N1510" s="454">
        <v>44330</v>
      </c>
      <c r="O1510" s="452" t="s">
        <v>1440</v>
      </c>
      <c r="P1510" s="454">
        <v>44468</v>
      </c>
    </row>
    <row r="1511" spans="1:16" x14ac:dyDescent="0.2">
      <c r="A1511" s="451" t="s">
        <v>2406</v>
      </c>
      <c r="B1511" s="451" t="s">
        <v>1713</v>
      </c>
      <c r="C1511" s="451" t="s">
        <v>1432</v>
      </c>
      <c r="D1511" s="451" t="s">
        <v>1507</v>
      </c>
      <c r="E1511" s="451" t="s">
        <v>1442</v>
      </c>
      <c r="F1511" s="451" t="s">
        <v>2001</v>
      </c>
      <c r="G1511" s="452" t="s">
        <v>1436</v>
      </c>
      <c r="H1511" s="453">
        <v>31956</v>
      </c>
      <c r="I1511" s="452" t="s">
        <v>1640</v>
      </c>
      <c r="J1511" s="452" t="s">
        <v>1438</v>
      </c>
      <c r="K1511" s="452" t="s">
        <v>1438</v>
      </c>
      <c r="L1511" s="452" t="s">
        <v>1439</v>
      </c>
      <c r="M1511" s="452" t="s">
        <v>1440</v>
      </c>
      <c r="N1511" s="454">
        <v>44384</v>
      </c>
      <c r="O1511" s="452" t="s">
        <v>1440</v>
      </c>
      <c r="P1511" s="454">
        <v>44468</v>
      </c>
    </row>
    <row r="1512" spans="1:16" ht="21" x14ac:dyDescent="0.2">
      <c r="A1512" s="451" t="s">
        <v>2406</v>
      </c>
      <c r="B1512" s="451" t="s">
        <v>1713</v>
      </c>
      <c r="C1512" s="451" t="s">
        <v>1432</v>
      </c>
      <c r="D1512" s="451" t="s">
        <v>1540</v>
      </c>
      <c r="E1512" s="451" t="s">
        <v>1677</v>
      </c>
      <c r="F1512" s="451" t="s">
        <v>1508</v>
      </c>
      <c r="G1512" s="452" t="s">
        <v>1436</v>
      </c>
      <c r="H1512" s="453">
        <v>10378</v>
      </c>
      <c r="I1512" s="452" t="s">
        <v>1678</v>
      </c>
      <c r="J1512" s="455"/>
      <c r="K1512" s="452" t="s">
        <v>1533</v>
      </c>
      <c r="L1512" s="452" t="s">
        <v>1439</v>
      </c>
      <c r="M1512" s="452" t="s">
        <v>1452</v>
      </c>
      <c r="N1512" s="454">
        <v>44525</v>
      </c>
      <c r="O1512" s="452" t="s">
        <v>1534</v>
      </c>
      <c r="P1512" s="454">
        <v>44525</v>
      </c>
    </row>
    <row r="1513" spans="1:16" x14ac:dyDescent="0.2">
      <c r="A1513" s="451" t="s">
        <v>2406</v>
      </c>
      <c r="B1513" s="451" t="s">
        <v>1717</v>
      </c>
      <c r="C1513" s="451" t="s">
        <v>1432</v>
      </c>
      <c r="D1513" s="451" t="s">
        <v>1433</v>
      </c>
      <c r="E1513" s="451" t="s">
        <v>1434</v>
      </c>
      <c r="F1513" s="451" t="s">
        <v>2089</v>
      </c>
      <c r="G1513" s="452" t="s">
        <v>1436</v>
      </c>
      <c r="H1513" s="453">
        <v>74725</v>
      </c>
      <c r="I1513" s="452" t="s">
        <v>1654</v>
      </c>
      <c r="J1513" s="452" t="s">
        <v>1438</v>
      </c>
      <c r="K1513" s="452" t="s">
        <v>1438</v>
      </c>
      <c r="L1513" s="452" t="s">
        <v>1439</v>
      </c>
      <c r="M1513" s="452" t="s">
        <v>1440</v>
      </c>
      <c r="N1513" s="454">
        <v>44312</v>
      </c>
      <c r="O1513" s="452" t="s">
        <v>1440</v>
      </c>
      <c r="P1513" s="454">
        <v>44468</v>
      </c>
    </row>
    <row r="1514" spans="1:16" ht="21" x14ac:dyDescent="0.2">
      <c r="A1514" s="451" t="s">
        <v>2410</v>
      </c>
      <c r="B1514" s="451" t="s">
        <v>1463</v>
      </c>
      <c r="C1514" s="451" t="s">
        <v>1432</v>
      </c>
      <c r="D1514" s="451" t="s">
        <v>1433</v>
      </c>
      <c r="E1514" s="451" t="s">
        <v>1434</v>
      </c>
      <c r="F1514" s="451" t="s">
        <v>1830</v>
      </c>
      <c r="G1514" s="452" t="s">
        <v>1436</v>
      </c>
      <c r="H1514" s="453">
        <v>487736</v>
      </c>
      <c r="I1514" s="452" t="s">
        <v>1650</v>
      </c>
      <c r="J1514" s="452" t="s">
        <v>1438</v>
      </c>
      <c r="K1514" s="452" t="s">
        <v>1438</v>
      </c>
      <c r="L1514" s="452" t="s">
        <v>1439</v>
      </c>
      <c r="M1514" s="452" t="s">
        <v>1440</v>
      </c>
      <c r="N1514" s="454">
        <v>44309</v>
      </c>
      <c r="O1514" s="452" t="s">
        <v>1440</v>
      </c>
      <c r="P1514" s="454">
        <v>44468</v>
      </c>
    </row>
    <row r="1515" spans="1:16" ht="21" x14ac:dyDescent="0.2">
      <c r="A1515" s="451" t="s">
        <v>2410</v>
      </c>
      <c r="B1515" s="451" t="s">
        <v>1463</v>
      </c>
      <c r="C1515" s="451" t="s">
        <v>1432</v>
      </c>
      <c r="D1515" s="451" t="s">
        <v>1515</v>
      </c>
      <c r="E1515" s="451" t="s">
        <v>1442</v>
      </c>
      <c r="F1515" s="451" t="s">
        <v>2106</v>
      </c>
      <c r="G1515" s="452" t="s">
        <v>1436</v>
      </c>
      <c r="H1515" s="453">
        <v>11112.5</v>
      </c>
      <c r="I1515" s="452" t="s">
        <v>1524</v>
      </c>
      <c r="J1515" s="452" t="s">
        <v>1438</v>
      </c>
      <c r="K1515" s="452" t="s">
        <v>1438</v>
      </c>
      <c r="L1515" s="452" t="s">
        <v>1439</v>
      </c>
      <c r="M1515" s="452" t="s">
        <v>1440</v>
      </c>
      <c r="N1515" s="454">
        <v>44294</v>
      </c>
      <c r="O1515" s="452" t="s">
        <v>1440</v>
      </c>
      <c r="P1515" s="454">
        <v>44468</v>
      </c>
    </row>
    <row r="1516" spans="1:16" ht="21" x14ac:dyDescent="0.2">
      <c r="A1516" s="451" t="s">
        <v>2410</v>
      </c>
      <c r="B1516" s="451" t="s">
        <v>1463</v>
      </c>
      <c r="C1516" s="451" t="s">
        <v>1432</v>
      </c>
      <c r="D1516" s="451" t="s">
        <v>1531</v>
      </c>
      <c r="E1516" s="451" t="s">
        <v>1460</v>
      </c>
      <c r="F1516" s="451" t="s">
        <v>1467</v>
      </c>
      <c r="G1516" s="452" t="s">
        <v>1436</v>
      </c>
      <c r="H1516" s="453">
        <v>-11112.5</v>
      </c>
      <c r="I1516" s="452" t="s">
        <v>2411</v>
      </c>
      <c r="J1516" s="455"/>
      <c r="K1516" s="452" t="s">
        <v>1533</v>
      </c>
      <c r="L1516" s="452" t="s">
        <v>1439</v>
      </c>
      <c r="M1516" s="452" t="s">
        <v>1452</v>
      </c>
      <c r="N1516" s="454">
        <v>44496</v>
      </c>
      <c r="O1516" s="452" t="s">
        <v>1534</v>
      </c>
      <c r="P1516" s="454">
        <v>44497</v>
      </c>
    </row>
    <row r="1517" spans="1:16" ht="21" x14ac:dyDescent="0.2">
      <c r="A1517" s="451" t="s">
        <v>2410</v>
      </c>
      <c r="B1517" s="451" t="s">
        <v>1693</v>
      </c>
      <c r="C1517" s="451" t="s">
        <v>1432</v>
      </c>
      <c r="D1517" s="451" t="s">
        <v>1433</v>
      </c>
      <c r="E1517" s="451" t="s">
        <v>1442</v>
      </c>
      <c r="F1517" s="451" t="s">
        <v>1885</v>
      </c>
      <c r="G1517" s="452" t="s">
        <v>1436</v>
      </c>
      <c r="H1517" s="453">
        <v>15971</v>
      </c>
      <c r="I1517" s="452" t="s">
        <v>1648</v>
      </c>
      <c r="J1517" s="452" t="s">
        <v>1438</v>
      </c>
      <c r="K1517" s="452" t="s">
        <v>1438</v>
      </c>
      <c r="L1517" s="452" t="s">
        <v>1439</v>
      </c>
      <c r="M1517" s="452" t="s">
        <v>1440</v>
      </c>
      <c r="N1517" s="454">
        <v>44309</v>
      </c>
      <c r="O1517" s="452" t="s">
        <v>1440</v>
      </c>
      <c r="P1517" s="454">
        <v>44468</v>
      </c>
    </row>
    <row r="1518" spans="1:16" ht="21" x14ac:dyDescent="0.2">
      <c r="A1518" s="451" t="s">
        <v>2410</v>
      </c>
      <c r="B1518" s="451" t="s">
        <v>1695</v>
      </c>
      <c r="C1518" s="451" t="s">
        <v>1432</v>
      </c>
      <c r="D1518" s="451" t="s">
        <v>1466</v>
      </c>
      <c r="E1518" s="451" t="s">
        <v>1442</v>
      </c>
      <c r="F1518" s="451" t="s">
        <v>1740</v>
      </c>
      <c r="G1518" s="452" t="s">
        <v>1436</v>
      </c>
      <c r="H1518" s="453">
        <v>-3962.64</v>
      </c>
      <c r="I1518" s="452" t="s">
        <v>1655</v>
      </c>
      <c r="J1518" s="452" t="s">
        <v>1438</v>
      </c>
      <c r="K1518" s="452" t="s">
        <v>1438</v>
      </c>
      <c r="L1518" s="452" t="s">
        <v>1439</v>
      </c>
      <c r="M1518" s="452" t="s">
        <v>1440</v>
      </c>
      <c r="N1518" s="454">
        <v>44341</v>
      </c>
      <c r="O1518" s="452" t="s">
        <v>1440</v>
      </c>
      <c r="P1518" s="454">
        <v>44468</v>
      </c>
    </row>
    <row r="1519" spans="1:16" ht="21" x14ac:dyDescent="0.2">
      <c r="A1519" s="451" t="s">
        <v>2410</v>
      </c>
      <c r="B1519" s="451" t="s">
        <v>1697</v>
      </c>
      <c r="C1519" s="451" t="s">
        <v>1432</v>
      </c>
      <c r="D1519" s="451" t="s">
        <v>1433</v>
      </c>
      <c r="E1519" s="451" t="s">
        <v>1434</v>
      </c>
      <c r="F1519" s="451" t="s">
        <v>1967</v>
      </c>
      <c r="G1519" s="452" t="s">
        <v>1436</v>
      </c>
      <c r="H1519" s="453">
        <v>10200</v>
      </c>
      <c r="I1519" s="452" t="s">
        <v>1670</v>
      </c>
      <c r="J1519" s="452" t="s">
        <v>1438</v>
      </c>
      <c r="K1519" s="452" t="s">
        <v>1438</v>
      </c>
      <c r="L1519" s="452" t="s">
        <v>1439</v>
      </c>
      <c r="M1519" s="452" t="s">
        <v>1440</v>
      </c>
      <c r="N1519" s="454">
        <v>44309</v>
      </c>
      <c r="O1519" s="452" t="s">
        <v>1440</v>
      </c>
      <c r="P1519" s="454">
        <v>44468</v>
      </c>
    </row>
    <row r="1520" spans="1:16" ht="21" x14ac:dyDescent="0.2">
      <c r="A1520" s="451" t="s">
        <v>2410</v>
      </c>
      <c r="B1520" s="451" t="s">
        <v>1697</v>
      </c>
      <c r="C1520" s="451" t="s">
        <v>1432</v>
      </c>
      <c r="D1520" s="451" t="s">
        <v>1515</v>
      </c>
      <c r="E1520" s="451" t="s">
        <v>1442</v>
      </c>
      <c r="F1520" s="451" t="s">
        <v>2412</v>
      </c>
      <c r="G1520" s="452" t="s">
        <v>1436</v>
      </c>
      <c r="H1520" s="453">
        <v>3914</v>
      </c>
      <c r="I1520" s="452" t="s">
        <v>1522</v>
      </c>
      <c r="J1520" s="452" t="s">
        <v>1438</v>
      </c>
      <c r="K1520" s="452" t="s">
        <v>1438</v>
      </c>
      <c r="L1520" s="452" t="s">
        <v>1439</v>
      </c>
      <c r="M1520" s="452" t="s">
        <v>1440</v>
      </c>
      <c r="N1520" s="454">
        <v>44294</v>
      </c>
      <c r="O1520" s="452" t="s">
        <v>1440</v>
      </c>
      <c r="P1520" s="454">
        <v>44468</v>
      </c>
    </row>
    <row r="1521" spans="1:16" ht="21" x14ac:dyDescent="0.2">
      <c r="A1521" s="451" t="s">
        <v>2410</v>
      </c>
      <c r="B1521" s="451" t="s">
        <v>1697</v>
      </c>
      <c r="C1521" s="451" t="s">
        <v>1432</v>
      </c>
      <c r="D1521" s="451" t="s">
        <v>1448</v>
      </c>
      <c r="E1521" s="451" t="s">
        <v>1544</v>
      </c>
      <c r="F1521" s="451" t="s">
        <v>1778</v>
      </c>
      <c r="G1521" s="452" t="s">
        <v>1436</v>
      </c>
      <c r="H1521" s="453">
        <v>4540</v>
      </c>
      <c r="I1521" s="452" t="s">
        <v>1564</v>
      </c>
      <c r="J1521" s="455"/>
      <c r="K1521" s="452" t="s">
        <v>1533</v>
      </c>
      <c r="L1521" s="452" t="s">
        <v>1439</v>
      </c>
      <c r="M1521" s="452" t="s">
        <v>1452</v>
      </c>
      <c r="N1521" s="454">
        <v>44539</v>
      </c>
      <c r="O1521" s="452" t="s">
        <v>1453</v>
      </c>
      <c r="P1521" s="454">
        <v>44544</v>
      </c>
    </row>
    <row r="1522" spans="1:16" ht="21" x14ac:dyDescent="0.2">
      <c r="A1522" s="451" t="s">
        <v>2410</v>
      </c>
      <c r="B1522" s="451" t="s">
        <v>1703</v>
      </c>
      <c r="C1522" s="451" t="s">
        <v>1432</v>
      </c>
      <c r="D1522" s="451" t="s">
        <v>1491</v>
      </c>
      <c r="E1522" s="451" t="s">
        <v>1442</v>
      </c>
      <c r="F1522" s="451" t="s">
        <v>2413</v>
      </c>
      <c r="G1522" s="452" t="s">
        <v>1436</v>
      </c>
      <c r="H1522" s="453">
        <v>3660</v>
      </c>
      <c r="I1522" s="452" t="s">
        <v>1613</v>
      </c>
      <c r="J1522" s="452" t="s">
        <v>1438</v>
      </c>
      <c r="K1522" s="452" t="s">
        <v>1438</v>
      </c>
      <c r="L1522" s="452" t="s">
        <v>1439</v>
      </c>
      <c r="M1522" s="452" t="s">
        <v>1440</v>
      </c>
      <c r="N1522" s="454">
        <v>44370</v>
      </c>
      <c r="O1522" s="452" t="s">
        <v>1440</v>
      </c>
      <c r="P1522" s="454">
        <v>44468</v>
      </c>
    </row>
    <row r="1523" spans="1:16" ht="21" x14ac:dyDescent="0.2">
      <c r="A1523" s="451" t="s">
        <v>2410</v>
      </c>
      <c r="B1523" s="451" t="s">
        <v>1703</v>
      </c>
      <c r="C1523" s="451" t="s">
        <v>1432</v>
      </c>
      <c r="D1523" s="451" t="s">
        <v>1491</v>
      </c>
      <c r="E1523" s="451" t="s">
        <v>1434</v>
      </c>
      <c r="F1523" s="451" t="s">
        <v>1580</v>
      </c>
      <c r="G1523" s="452" t="s">
        <v>1436</v>
      </c>
      <c r="H1523" s="453">
        <v>2385</v>
      </c>
      <c r="I1523" s="452" t="s">
        <v>1609</v>
      </c>
      <c r="J1523" s="452" t="s">
        <v>1438</v>
      </c>
      <c r="K1523" s="452" t="s">
        <v>1438</v>
      </c>
      <c r="L1523" s="452" t="s">
        <v>1439</v>
      </c>
      <c r="M1523" s="452" t="s">
        <v>1440</v>
      </c>
      <c r="N1523" s="454">
        <v>44370</v>
      </c>
      <c r="O1523" s="452" t="s">
        <v>1440</v>
      </c>
      <c r="P1523" s="454">
        <v>44468</v>
      </c>
    </row>
    <row r="1524" spans="1:16" ht="21" x14ac:dyDescent="0.2">
      <c r="A1524" s="451" t="s">
        <v>2410</v>
      </c>
      <c r="B1524" s="451" t="s">
        <v>1703</v>
      </c>
      <c r="C1524" s="451" t="s">
        <v>1432</v>
      </c>
      <c r="D1524" s="451" t="s">
        <v>1507</v>
      </c>
      <c r="E1524" s="451" t="s">
        <v>1442</v>
      </c>
      <c r="F1524" s="451" t="s">
        <v>2050</v>
      </c>
      <c r="G1524" s="452" t="s">
        <v>1436</v>
      </c>
      <c r="H1524" s="453">
        <v>-3660</v>
      </c>
      <c r="I1524" s="452" t="s">
        <v>1707</v>
      </c>
      <c r="J1524" s="452" t="s">
        <v>1438</v>
      </c>
      <c r="K1524" s="452" t="s">
        <v>1438</v>
      </c>
      <c r="L1524" s="452" t="s">
        <v>1439</v>
      </c>
      <c r="M1524" s="452" t="s">
        <v>1440</v>
      </c>
      <c r="N1524" s="454">
        <v>44384</v>
      </c>
      <c r="O1524" s="452" t="s">
        <v>1440</v>
      </c>
      <c r="P1524" s="454">
        <v>44468</v>
      </c>
    </row>
    <row r="1525" spans="1:16" ht="21" x14ac:dyDescent="0.2">
      <c r="A1525" s="451" t="s">
        <v>2410</v>
      </c>
      <c r="B1525" s="451" t="s">
        <v>1758</v>
      </c>
      <c r="C1525" s="451" t="s">
        <v>1432</v>
      </c>
      <c r="D1525" s="451" t="s">
        <v>1448</v>
      </c>
      <c r="E1525" s="451" t="s">
        <v>1570</v>
      </c>
      <c r="F1525" s="451" t="s">
        <v>1973</v>
      </c>
      <c r="G1525" s="452" t="s">
        <v>1436</v>
      </c>
      <c r="H1525" s="453">
        <v>2245</v>
      </c>
      <c r="I1525" s="452" t="s">
        <v>1572</v>
      </c>
      <c r="J1525" s="455"/>
      <c r="K1525" s="452" t="s">
        <v>1533</v>
      </c>
      <c r="L1525" s="452" t="s">
        <v>1439</v>
      </c>
      <c r="M1525" s="452" t="s">
        <v>1452</v>
      </c>
      <c r="N1525" s="454">
        <v>44554</v>
      </c>
      <c r="O1525" s="452" t="s">
        <v>1534</v>
      </c>
      <c r="P1525" s="454">
        <v>44560</v>
      </c>
    </row>
    <row r="1526" spans="1:16" ht="21" x14ac:dyDescent="0.2">
      <c r="A1526" s="451" t="s">
        <v>2410</v>
      </c>
      <c r="B1526" s="451" t="s">
        <v>1708</v>
      </c>
      <c r="C1526" s="451" t="s">
        <v>1432</v>
      </c>
      <c r="D1526" s="451" t="s">
        <v>1507</v>
      </c>
      <c r="E1526" s="451" t="s">
        <v>1442</v>
      </c>
      <c r="F1526" s="451" t="s">
        <v>2216</v>
      </c>
      <c r="G1526" s="452" t="s">
        <v>1436</v>
      </c>
      <c r="H1526" s="453">
        <v>3660</v>
      </c>
      <c r="I1526" s="452" t="s">
        <v>1707</v>
      </c>
      <c r="J1526" s="452" t="s">
        <v>1438</v>
      </c>
      <c r="K1526" s="452" t="s">
        <v>1438</v>
      </c>
      <c r="L1526" s="452" t="s">
        <v>1439</v>
      </c>
      <c r="M1526" s="452" t="s">
        <v>1440</v>
      </c>
      <c r="N1526" s="454">
        <v>44384</v>
      </c>
      <c r="O1526" s="452" t="s">
        <v>1440</v>
      </c>
      <c r="P1526" s="454">
        <v>44468</v>
      </c>
    </row>
    <row r="1527" spans="1:16" ht="21" x14ac:dyDescent="0.2">
      <c r="A1527" s="451" t="s">
        <v>2410</v>
      </c>
      <c r="B1527" s="451" t="s">
        <v>1708</v>
      </c>
      <c r="C1527" s="451" t="s">
        <v>1432</v>
      </c>
      <c r="D1527" s="451" t="s">
        <v>1531</v>
      </c>
      <c r="E1527" s="451" t="s">
        <v>1568</v>
      </c>
      <c r="F1527" s="451" t="s">
        <v>1836</v>
      </c>
      <c r="G1527" s="452" t="s">
        <v>1436</v>
      </c>
      <c r="H1527" s="453">
        <v>761.25</v>
      </c>
      <c r="I1527" s="452" t="s">
        <v>1627</v>
      </c>
      <c r="J1527" s="455"/>
      <c r="K1527" s="452" t="s">
        <v>1533</v>
      </c>
      <c r="L1527" s="452" t="s">
        <v>1439</v>
      </c>
      <c r="M1527" s="452" t="s">
        <v>1452</v>
      </c>
      <c r="N1527" s="454">
        <v>44496</v>
      </c>
      <c r="O1527" s="452" t="s">
        <v>1534</v>
      </c>
      <c r="P1527" s="454">
        <v>44497</v>
      </c>
    </row>
    <row r="1528" spans="1:16" ht="21" x14ac:dyDescent="0.2">
      <c r="A1528" s="451" t="s">
        <v>2410</v>
      </c>
      <c r="B1528" s="451" t="s">
        <v>1708</v>
      </c>
      <c r="C1528" s="451" t="s">
        <v>1432</v>
      </c>
      <c r="D1528" s="451" t="s">
        <v>1531</v>
      </c>
      <c r="E1528" s="451" t="s">
        <v>1628</v>
      </c>
      <c r="F1528" s="451" t="s">
        <v>1836</v>
      </c>
      <c r="G1528" s="452" t="s">
        <v>1436</v>
      </c>
      <c r="H1528" s="453">
        <v>767.81</v>
      </c>
      <c r="I1528" s="452" t="s">
        <v>1629</v>
      </c>
      <c r="J1528" s="455"/>
      <c r="K1528" s="452" t="s">
        <v>1533</v>
      </c>
      <c r="L1528" s="452" t="s">
        <v>1439</v>
      </c>
      <c r="M1528" s="452" t="s">
        <v>1452</v>
      </c>
      <c r="N1528" s="454">
        <v>44496</v>
      </c>
      <c r="O1528" s="452" t="s">
        <v>1534</v>
      </c>
      <c r="P1528" s="454">
        <v>44497</v>
      </c>
    </row>
    <row r="1529" spans="1:16" ht="21" x14ac:dyDescent="0.2">
      <c r="A1529" s="451" t="s">
        <v>2410</v>
      </c>
      <c r="B1529" s="451" t="s">
        <v>1575</v>
      </c>
      <c r="C1529" s="451" t="s">
        <v>1432</v>
      </c>
      <c r="D1529" s="451" t="s">
        <v>1507</v>
      </c>
      <c r="E1529" s="451" t="s">
        <v>1434</v>
      </c>
      <c r="F1529" s="451" t="s">
        <v>1726</v>
      </c>
      <c r="G1529" s="452" t="s">
        <v>1436</v>
      </c>
      <c r="H1529" s="453">
        <v>13019</v>
      </c>
      <c r="I1529" s="452" t="s">
        <v>1712</v>
      </c>
      <c r="J1529" s="452" t="s">
        <v>1438</v>
      </c>
      <c r="K1529" s="452" t="s">
        <v>1438</v>
      </c>
      <c r="L1529" s="452" t="s">
        <v>1439</v>
      </c>
      <c r="M1529" s="452" t="s">
        <v>1440</v>
      </c>
      <c r="N1529" s="454">
        <v>44399</v>
      </c>
      <c r="O1529" s="452" t="s">
        <v>1440</v>
      </c>
      <c r="P1529" s="454">
        <v>44468</v>
      </c>
    </row>
    <row r="1530" spans="1:16" ht="21" x14ac:dyDescent="0.2">
      <c r="A1530" s="451" t="s">
        <v>2410</v>
      </c>
      <c r="B1530" s="451" t="s">
        <v>1575</v>
      </c>
      <c r="C1530" s="451" t="s">
        <v>1432</v>
      </c>
      <c r="D1530" s="451" t="s">
        <v>1448</v>
      </c>
      <c r="E1530" s="451" t="s">
        <v>1460</v>
      </c>
      <c r="F1530" s="451" t="s">
        <v>1836</v>
      </c>
      <c r="G1530" s="452" t="s">
        <v>1436</v>
      </c>
      <c r="H1530" s="453">
        <v>10415</v>
      </c>
      <c r="I1530" s="452" t="s">
        <v>1462</v>
      </c>
      <c r="J1530" s="455"/>
      <c r="K1530" s="452" t="s">
        <v>1533</v>
      </c>
      <c r="L1530" s="452" t="s">
        <v>1439</v>
      </c>
      <c r="M1530" s="452" t="s">
        <v>1452</v>
      </c>
      <c r="N1530" s="454">
        <v>44550</v>
      </c>
      <c r="O1530" s="452" t="s">
        <v>1453</v>
      </c>
      <c r="P1530" s="454">
        <v>44553</v>
      </c>
    </row>
    <row r="1531" spans="1:16" ht="21" x14ac:dyDescent="0.2">
      <c r="A1531" s="451" t="s">
        <v>2410</v>
      </c>
      <c r="B1531" s="451" t="s">
        <v>1713</v>
      </c>
      <c r="C1531" s="451" t="s">
        <v>1432</v>
      </c>
      <c r="D1531" s="451" t="s">
        <v>1466</v>
      </c>
      <c r="E1531" s="451" t="s">
        <v>1442</v>
      </c>
      <c r="F1531" s="451" t="s">
        <v>1733</v>
      </c>
      <c r="G1531" s="452" t="s">
        <v>1436</v>
      </c>
      <c r="H1531" s="453">
        <v>7104</v>
      </c>
      <c r="I1531" s="452" t="s">
        <v>1676</v>
      </c>
      <c r="J1531" s="452" t="s">
        <v>1438</v>
      </c>
      <c r="K1531" s="452" t="s">
        <v>1438</v>
      </c>
      <c r="L1531" s="452" t="s">
        <v>1439</v>
      </c>
      <c r="M1531" s="452" t="s">
        <v>1440</v>
      </c>
      <c r="N1531" s="454">
        <v>44330</v>
      </c>
      <c r="O1531" s="452" t="s">
        <v>1440</v>
      </c>
      <c r="P1531" s="454">
        <v>44468</v>
      </c>
    </row>
    <row r="1532" spans="1:16" ht="21" x14ac:dyDescent="0.2">
      <c r="A1532" s="451" t="s">
        <v>2410</v>
      </c>
      <c r="B1532" s="451" t="s">
        <v>1713</v>
      </c>
      <c r="C1532" s="451" t="s">
        <v>1432</v>
      </c>
      <c r="D1532" s="451" t="s">
        <v>1507</v>
      </c>
      <c r="E1532" s="451" t="s">
        <v>1442</v>
      </c>
      <c r="F1532" s="451" t="s">
        <v>2414</v>
      </c>
      <c r="G1532" s="452" t="s">
        <v>1436</v>
      </c>
      <c r="H1532" s="453">
        <v>18322</v>
      </c>
      <c r="I1532" s="452" t="s">
        <v>1640</v>
      </c>
      <c r="J1532" s="452" t="s">
        <v>1438</v>
      </c>
      <c r="K1532" s="452" t="s">
        <v>1438</v>
      </c>
      <c r="L1532" s="452" t="s">
        <v>1439</v>
      </c>
      <c r="M1532" s="452" t="s">
        <v>1440</v>
      </c>
      <c r="N1532" s="454">
        <v>44384</v>
      </c>
      <c r="O1532" s="452" t="s">
        <v>1440</v>
      </c>
      <c r="P1532" s="454">
        <v>44468</v>
      </c>
    </row>
    <row r="1533" spans="1:16" ht="21" x14ac:dyDescent="0.2">
      <c r="A1533" s="451" t="s">
        <v>2410</v>
      </c>
      <c r="B1533" s="451" t="s">
        <v>1713</v>
      </c>
      <c r="C1533" s="451" t="s">
        <v>1432</v>
      </c>
      <c r="D1533" s="451" t="s">
        <v>1540</v>
      </c>
      <c r="E1533" s="451" t="s">
        <v>1677</v>
      </c>
      <c r="F1533" s="451" t="s">
        <v>2244</v>
      </c>
      <c r="G1533" s="452" t="s">
        <v>1436</v>
      </c>
      <c r="H1533" s="453">
        <v>9899</v>
      </c>
      <c r="I1533" s="452" t="s">
        <v>1678</v>
      </c>
      <c r="J1533" s="455"/>
      <c r="K1533" s="452" t="s">
        <v>1533</v>
      </c>
      <c r="L1533" s="452" t="s">
        <v>1439</v>
      </c>
      <c r="M1533" s="452" t="s">
        <v>1452</v>
      </c>
      <c r="N1533" s="454">
        <v>44525</v>
      </c>
      <c r="O1533" s="452" t="s">
        <v>1534</v>
      </c>
      <c r="P1533" s="454">
        <v>44525</v>
      </c>
    </row>
    <row r="1534" spans="1:16" ht="21" x14ac:dyDescent="0.2">
      <c r="A1534" s="451" t="s">
        <v>2410</v>
      </c>
      <c r="B1534" s="451" t="s">
        <v>1717</v>
      </c>
      <c r="C1534" s="451" t="s">
        <v>1432</v>
      </c>
      <c r="D1534" s="451" t="s">
        <v>1433</v>
      </c>
      <c r="E1534" s="451" t="s">
        <v>1434</v>
      </c>
      <c r="F1534" s="451" t="s">
        <v>1727</v>
      </c>
      <c r="G1534" s="452" t="s">
        <v>1436</v>
      </c>
      <c r="H1534" s="453">
        <v>40102</v>
      </c>
      <c r="I1534" s="452" t="s">
        <v>1654</v>
      </c>
      <c r="J1534" s="452" t="s">
        <v>1438</v>
      </c>
      <c r="K1534" s="452" t="s">
        <v>1438</v>
      </c>
      <c r="L1534" s="452" t="s">
        <v>1439</v>
      </c>
      <c r="M1534" s="452" t="s">
        <v>1440</v>
      </c>
      <c r="N1534" s="454">
        <v>44312</v>
      </c>
      <c r="O1534" s="452" t="s">
        <v>1440</v>
      </c>
      <c r="P1534" s="454">
        <v>44468</v>
      </c>
    </row>
    <row r="1535" spans="1:16" ht="21" x14ac:dyDescent="0.2">
      <c r="A1535" s="451" t="s">
        <v>2415</v>
      </c>
      <c r="B1535" s="451" t="s">
        <v>1463</v>
      </c>
      <c r="C1535" s="451" t="s">
        <v>1432</v>
      </c>
      <c r="D1535" s="451" t="s">
        <v>1433</v>
      </c>
      <c r="E1535" s="451" t="s">
        <v>1434</v>
      </c>
      <c r="F1535" s="451" t="s">
        <v>2416</v>
      </c>
      <c r="G1535" s="452" t="s">
        <v>1436</v>
      </c>
      <c r="H1535" s="453">
        <v>892016</v>
      </c>
      <c r="I1535" s="452" t="s">
        <v>1650</v>
      </c>
      <c r="J1535" s="452" t="s">
        <v>1438</v>
      </c>
      <c r="K1535" s="452" t="s">
        <v>1438</v>
      </c>
      <c r="L1535" s="452" t="s">
        <v>1439</v>
      </c>
      <c r="M1535" s="452" t="s">
        <v>1440</v>
      </c>
      <c r="N1535" s="454">
        <v>44309</v>
      </c>
      <c r="O1535" s="452" t="s">
        <v>1440</v>
      </c>
      <c r="P1535" s="454">
        <v>44468</v>
      </c>
    </row>
    <row r="1536" spans="1:16" x14ac:dyDescent="0.2">
      <c r="A1536" s="451" t="s">
        <v>2415</v>
      </c>
      <c r="B1536" s="451" t="s">
        <v>1693</v>
      </c>
      <c r="C1536" s="451" t="s">
        <v>1432</v>
      </c>
      <c r="D1536" s="451" t="s">
        <v>1433</v>
      </c>
      <c r="E1536" s="451" t="s">
        <v>1442</v>
      </c>
      <c r="F1536" s="451" t="s">
        <v>1737</v>
      </c>
      <c r="G1536" s="452" t="s">
        <v>1436</v>
      </c>
      <c r="H1536" s="453">
        <v>19968</v>
      </c>
      <c r="I1536" s="452" t="s">
        <v>1648</v>
      </c>
      <c r="J1536" s="452" t="s">
        <v>1438</v>
      </c>
      <c r="K1536" s="452" t="s">
        <v>1438</v>
      </c>
      <c r="L1536" s="452" t="s">
        <v>1439</v>
      </c>
      <c r="M1536" s="452" t="s">
        <v>1440</v>
      </c>
      <c r="N1536" s="454">
        <v>44309</v>
      </c>
      <c r="O1536" s="452" t="s">
        <v>1440</v>
      </c>
      <c r="P1536" s="454">
        <v>44468</v>
      </c>
    </row>
    <row r="1537" spans="1:16" x14ac:dyDescent="0.2">
      <c r="A1537" s="451" t="s">
        <v>2415</v>
      </c>
      <c r="B1537" s="451" t="s">
        <v>1695</v>
      </c>
      <c r="C1537" s="451" t="s">
        <v>1432</v>
      </c>
      <c r="D1537" s="451" t="s">
        <v>1466</v>
      </c>
      <c r="E1537" s="451" t="s">
        <v>1434</v>
      </c>
      <c r="F1537" s="451" t="s">
        <v>1879</v>
      </c>
      <c r="G1537" s="452" t="s">
        <v>1436</v>
      </c>
      <c r="H1537" s="453">
        <v>139955.23000000001</v>
      </c>
      <c r="I1537" s="452" t="s">
        <v>1655</v>
      </c>
      <c r="J1537" s="452" t="s">
        <v>1438</v>
      </c>
      <c r="K1537" s="452" t="s">
        <v>1438</v>
      </c>
      <c r="L1537" s="452" t="s">
        <v>1439</v>
      </c>
      <c r="M1537" s="452" t="s">
        <v>1440</v>
      </c>
      <c r="N1537" s="454">
        <v>44341</v>
      </c>
      <c r="O1537" s="452" t="s">
        <v>1440</v>
      </c>
      <c r="P1537" s="454">
        <v>44468</v>
      </c>
    </row>
    <row r="1538" spans="1:16" x14ac:dyDescent="0.2">
      <c r="A1538" s="451" t="s">
        <v>2415</v>
      </c>
      <c r="B1538" s="451" t="s">
        <v>1697</v>
      </c>
      <c r="C1538" s="451" t="s">
        <v>1432</v>
      </c>
      <c r="D1538" s="451" t="s">
        <v>1433</v>
      </c>
      <c r="E1538" s="451" t="s">
        <v>1442</v>
      </c>
      <c r="F1538" s="451" t="s">
        <v>2164</v>
      </c>
      <c r="G1538" s="452" t="s">
        <v>1436</v>
      </c>
      <c r="H1538" s="453">
        <v>5575</v>
      </c>
      <c r="I1538" s="452" t="s">
        <v>1670</v>
      </c>
      <c r="J1538" s="452" t="s">
        <v>1438</v>
      </c>
      <c r="K1538" s="452" t="s">
        <v>1438</v>
      </c>
      <c r="L1538" s="452" t="s">
        <v>1439</v>
      </c>
      <c r="M1538" s="452" t="s">
        <v>1440</v>
      </c>
      <c r="N1538" s="454">
        <v>44309</v>
      </c>
      <c r="O1538" s="452" t="s">
        <v>1440</v>
      </c>
      <c r="P1538" s="454">
        <v>44468</v>
      </c>
    </row>
    <row r="1539" spans="1:16" x14ac:dyDescent="0.2">
      <c r="A1539" s="451" t="s">
        <v>2415</v>
      </c>
      <c r="B1539" s="451" t="s">
        <v>1697</v>
      </c>
      <c r="C1539" s="451" t="s">
        <v>1432</v>
      </c>
      <c r="D1539" s="451" t="s">
        <v>1491</v>
      </c>
      <c r="E1539" s="451" t="s">
        <v>1434</v>
      </c>
      <c r="F1539" s="451" t="s">
        <v>2296</v>
      </c>
      <c r="G1539" s="452" t="s">
        <v>1436</v>
      </c>
      <c r="H1539" s="453">
        <v>20253.82</v>
      </c>
      <c r="I1539" s="452" t="s">
        <v>1506</v>
      </c>
      <c r="J1539" s="452" t="s">
        <v>1438</v>
      </c>
      <c r="K1539" s="452" t="s">
        <v>1438</v>
      </c>
      <c r="L1539" s="452" t="s">
        <v>1439</v>
      </c>
      <c r="M1539" s="452" t="s">
        <v>1440</v>
      </c>
      <c r="N1539" s="454">
        <v>44292</v>
      </c>
      <c r="O1539" s="452" t="s">
        <v>1440</v>
      </c>
      <c r="P1539" s="454">
        <v>44468</v>
      </c>
    </row>
    <row r="1540" spans="1:16" ht="21" x14ac:dyDescent="0.2">
      <c r="A1540" s="451" t="s">
        <v>2415</v>
      </c>
      <c r="B1540" s="451" t="s">
        <v>1697</v>
      </c>
      <c r="C1540" s="451" t="s">
        <v>1432</v>
      </c>
      <c r="D1540" s="451" t="s">
        <v>1540</v>
      </c>
      <c r="E1540" s="451" t="s">
        <v>1553</v>
      </c>
      <c r="F1540" s="451" t="s">
        <v>1467</v>
      </c>
      <c r="G1540" s="452" t="s">
        <v>1436</v>
      </c>
      <c r="H1540" s="453">
        <v>22067.59</v>
      </c>
      <c r="I1540" s="452" t="s">
        <v>1554</v>
      </c>
      <c r="J1540" s="455"/>
      <c r="K1540" s="452" t="s">
        <v>1533</v>
      </c>
      <c r="L1540" s="452" t="s">
        <v>1439</v>
      </c>
      <c r="M1540" s="452" t="s">
        <v>1452</v>
      </c>
      <c r="N1540" s="454">
        <v>44525</v>
      </c>
      <c r="O1540" s="452" t="s">
        <v>1453</v>
      </c>
      <c r="P1540" s="454">
        <v>44525</v>
      </c>
    </row>
    <row r="1541" spans="1:16" ht="21" x14ac:dyDescent="0.2">
      <c r="A1541" s="451" t="s">
        <v>2415</v>
      </c>
      <c r="B1541" s="451" t="s">
        <v>1697</v>
      </c>
      <c r="C1541" s="451" t="s">
        <v>1432</v>
      </c>
      <c r="D1541" s="451" t="s">
        <v>1540</v>
      </c>
      <c r="E1541" s="451" t="s">
        <v>1557</v>
      </c>
      <c r="F1541" s="451" t="s">
        <v>1467</v>
      </c>
      <c r="G1541" s="452" t="s">
        <v>1436</v>
      </c>
      <c r="H1541" s="453">
        <v>25000</v>
      </c>
      <c r="I1541" s="452" t="s">
        <v>1558</v>
      </c>
      <c r="J1541" s="455"/>
      <c r="K1541" s="452" t="s">
        <v>1533</v>
      </c>
      <c r="L1541" s="452" t="s">
        <v>1439</v>
      </c>
      <c r="M1541" s="452" t="s">
        <v>1452</v>
      </c>
      <c r="N1541" s="454">
        <v>44525</v>
      </c>
      <c r="O1541" s="452" t="s">
        <v>1534</v>
      </c>
      <c r="P1541" s="454">
        <v>44525</v>
      </c>
    </row>
    <row r="1542" spans="1:16" x14ac:dyDescent="0.2">
      <c r="A1542" s="451" t="s">
        <v>2415</v>
      </c>
      <c r="B1542" s="451" t="s">
        <v>1697</v>
      </c>
      <c r="C1542" s="451" t="s">
        <v>1432</v>
      </c>
      <c r="D1542" s="451" t="s">
        <v>1448</v>
      </c>
      <c r="E1542" s="451" t="s">
        <v>1544</v>
      </c>
      <c r="F1542" s="451" t="s">
        <v>1711</v>
      </c>
      <c r="G1542" s="452" t="s">
        <v>1436</v>
      </c>
      <c r="H1542" s="453">
        <v>1770</v>
      </c>
      <c r="I1542" s="452" t="s">
        <v>1564</v>
      </c>
      <c r="J1542" s="455"/>
      <c r="K1542" s="452" t="s">
        <v>1533</v>
      </c>
      <c r="L1542" s="452" t="s">
        <v>1439</v>
      </c>
      <c r="M1542" s="452" t="s">
        <v>1452</v>
      </c>
      <c r="N1542" s="454">
        <v>44539</v>
      </c>
      <c r="O1542" s="452" t="s">
        <v>1453</v>
      </c>
      <c r="P1542" s="454">
        <v>44544</v>
      </c>
    </row>
    <row r="1543" spans="1:16" ht="21" x14ac:dyDescent="0.2">
      <c r="A1543" s="451" t="s">
        <v>2415</v>
      </c>
      <c r="B1543" s="451" t="s">
        <v>1703</v>
      </c>
      <c r="C1543" s="451" t="s">
        <v>1432</v>
      </c>
      <c r="D1543" s="451" t="s">
        <v>1491</v>
      </c>
      <c r="E1543" s="451" t="s">
        <v>1442</v>
      </c>
      <c r="F1543" s="451" t="s">
        <v>1825</v>
      </c>
      <c r="G1543" s="452" t="s">
        <v>1436</v>
      </c>
      <c r="H1543" s="453">
        <v>7960</v>
      </c>
      <c r="I1543" s="452" t="s">
        <v>1613</v>
      </c>
      <c r="J1543" s="452" t="s">
        <v>1438</v>
      </c>
      <c r="K1543" s="452" t="s">
        <v>1438</v>
      </c>
      <c r="L1543" s="452" t="s">
        <v>1439</v>
      </c>
      <c r="M1543" s="452" t="s">
        <v>1440</v>
      </c>
      <c r="N1543" s="454">
        <v>44370</v>
      </c>
      <c r="O1543" s="452" t="s">
        <v>1440</v>
      </c>
      <c r="P1543" s="454">
        <v>44468</v>
      </c>
    </row>
    <row r="1544" spans="1:16" ht="21" x14ac:dyDescent="0.2">
      <c r="A1544" s="451" t="s">
        <v>2415</v>
      </c>
      <c r="B1544" s="451" t="s">
        <v>1703</v>
      </c>
      <c r="C1544" s="451" t="s">
        <v>1432</v>
      </c>
      <c r="D1544" s="451" t="s">
        <v>1507</v>
      </c>
      <c r="E1544" s="451" t="s">
        <v>1442</v>
      </c>
      <c r="F1544" s="451" t="s">
        <v>2206</v>
      </c>
      <c r="G1544" s="452" t="s">
        <v>1436</v>
      </c>
      <c r="H1544" s="453">
        <v>-7960</v>
      </c>
      <c r="I1544" s="452" t="s">
        <v>1707</v>
      </c>
      <c r="J1544" s="452" t="s">
        <v>1438</v>
      </c>
      <c r="K1544" s="452" t="s">
        <v>1438</v>
      </c>
      <c r="L1544" s="452" t="s">
        <v>1439</v>
      </c>
      <c r="M1544" s="452" t="s">
        <v>1440</v>
      </c>
      <c r="N1544" s="454">
        <v>44384</v>
      </c>
      <c r="O1544" s="452" t="s">
        <v>1440</v>
      </c>
      <c r="P1544" s="454">
        <v>44468</v>
      </c>
    </row>
    <row r="1545" spans="1:16" x14ac:dyDescent="0.2">
      <c r="A1545" s="451" t="s">
        <v>2415</v>
      </c>
      <c r="B1545" s="451" t="s">
        <v>1708</v>
      </c>
      <c r="C1545" s="451" t="s">
        <v>1432</v>
      </c>
      <c r="D1545" s="451" t="s">
        <v>1507</v>
      </c>
      <c r="E1545" s="451" t="s">
        <v>1442</v>
      </c>
      <c r="F1545" s="451" t="s">
        <v>2093</v>
      </c>
      <c r="G1545" s="452" t="s">
        <v>1436</v>
      </c>
      <c r="H1545" s="453">
        <v>7960</v>
      </c>
      <c r="I1545" s="452" t="s">
        <v>1707</v>
      </c>
      <c r="J1545" s="452" t="s">
        <v>1438</v>
      </c>
      <c r="K1545" s="452" t="s">
        <v>1438</v>
      </c>
      <c r="L1545" s="452" t="s">
        <v>1439</v>
      </c>
      <c r="M1545" s="452" t="s">
        <v>1440</v>
      </c>
      <c r="N1545" s="454">
        <v>44384</v>
      </c>
      <c r="O1545" s="452" t="s">
        <v>1440</v>
      </c>
      <c r="P1545" s="454">
        <v>44468</v>
      </c>
    </row>
    <row r="1546" spans="1:16" ht="21" x14ac:dyDescent="0.2">
      <c r="A1546" s="451" t="s">
        <v>2415</v>
      </c>
      <c r="B1546" s="451" t="s">
        <v>1708</v>
      </c>
      <c r="C1546" s="451" t="s">
        <v>1432</v>
      </c>
      <c r="D1546" s="451" t="s">
        <v>1531</v>
      </c>
      <c r="E1546" s="451" t="s">
        <v>1568</v>
      </c>
      <c r="F1546" s="451" t="s">
        <v>2405</v>
      </c>
      <c r="G1546" s="452" t="s">
        <v>1436</v>
      </c>
      <c r="H1546" s="453">
        <v>2610</v>
      </c>
      <c r="I1546" s="452" t="s">
        <v>1627</v>
      </c>
      <c r="J1546" s="455"/>
      <c r="K1546" s="452" t="s">
        <v>1533</v>
      </c>
      <c r="L1546" s="452" t="s">
        <v>1439</v>
      </c>
      <c r="M1546" s="452" t="s">
        <v>1452</v>
      </c>
      <c r="N1546" s="454">
        <v>44496</v>
      </c>
      <c r="O1546" s="452" t="s">
        <v>1534</v>
      </c>
      <c r="P1546" s="454">
        <v>44497</v>
      </c>
    </row>
    <row r="1547" spans="1:16" ht="21" x14ac:dyDescent="0.2">
      <c r="A1547" s="451" t="s">
        <v>2415</v>
      </c>
      <c r="B1547" s="451" t="s">
        <v>1708</v>
      </c>
      <c r="C1547" s="451" t="s">
        <v>1432</v>
      </c>
      <c r="D1547" s="451" t="s">
        <v>1531</v>
      </c>
      <c r="E1547" s="451" t="s">
        <v>1628</v>
      </c>
      <c r="F1547" s="451" t="s">
        <v>2405</v>
      </c>
      <c r="G1547" s="452" t="s">
        <v>1436</v>
      </c>
      <c r="H1547" s="453">
        <v>2539.69</v>
      </c>
      <c r="I1547" s="452" t="s">
        <v>1629</v>
      </c>
      <c r="J1547" s="455"/>
      <c r="K1547" s="452" t="s">
        <v>1533</v>
      </c>
      <c r="L1547" s="452" t="s">
        <v>1439</v>
      </c>
      <c r="M1547" s="452" t="s">
        <v>1452</v>
      </c>
      <c r="N1547" s="454">
        <v>44496</v>
      </c>
      <c r="O1547" s="452" t="s">
        <v>1534</v>
      </c>
      <c r="P1547" s="454">
        <v>44497</v>
      </c>
    </row>
    <row r="1548" spans="1:16" x14ac:dyDescent="0.2">
      <c r="A1548" s="451" t="s">
        <v>2415</v>
      </c>
      <c r="B1548" s="451" t="s">
        <v>1575</v>
      </c>
      <c r="C1548" s="451" t="s">
        <v>1432</v>
      </c>
      <c r="D1548" s="451" t="s">
        <v>1491</v>
      </c>
      <c r="E1548" s="451" t="s">
        <v>1442</v>
      </c>
      <c r="F1548" s="451" t="s">
        <v>2326</v>
      </c>
      <c r="G1548" s="452" t="s">
        <v>1436</v>
      </c>
      <c r="H1548" s="453">
        <v>498</v>
      </c>
      <c r="I1548" s="452" t="s">
        <v>1944</v>
      </c>
      <c r="J1548" s="452" t="s">
        <v>1438</v>
      </c>
      <c r="K1548" s="452" t="s">
        <v>1438</v>
      </c>
      <c r="L1548" s="452" t="s">
        <v>1439</v>
      </c>
      <c r="M1548" s="452" t="s">
        <v>1440</v>
      </c>
      <c r="N1548" s="454">
        <v>44369</v>
      </c>
      <c r="O1548" s="452" t="s">
        <v>1440</v>
      </c>
      <c r="P1548" s="454">
        <v>44468</v>
      </c>
    </row>
    <row r="1549" spans="1:16" x14ac:dyDescent="0.2">
      <c r="A1549" s="451" t="s">
        <v>2415</v>
      </c>
      <c r="B1549" s="451" t="s">
        <v>1575</v>
      </c>
      <c r="C1549" s="451" t="s">
        <v>1432</v>
      </c>
      <c r="D1549" s="451" t="s">
        <v>1507</v>
      </c>
      <c r="E1549" s="451" t="s">
        <v>1442</v>
      </c>
      <c r="F1549" s="451" t="s">
        <v>2417</v>
      </c>
      <c r="G1549" s="452" t="s">
        <v>1436</v>
      </c>
      <c r="H1549" s="453">
        <v>41571</v>
      </c>
      <c r="I1549" s="452" t="s">
        <v>1712</v>
      </c>
      <c r="J1549" s="452" t="s">
        <v>1438</v>
      </c>
      <c r="K1549" s="452" t="s">
        <v>1438</v>
      </c>
      <c r="L1549" s="452" t="s">
        <v>1439</v>
      </c>
      <c r="M1549" s="452" t="s">
        <v>1440</v>
      </c>
      <c r="N1549" s="454">
        <v>44399</v>
      </c>
      <c r="O1549" s="452" t="s">
        <v>1440</v>
      </c>
      <c r="P1549" s="454">
        <v>44468</v>
      </c>
    </row>
    <row r="1550" spans="1:16" ht="21" x14ac:dyDescent="0.2">
      <c r="A1550" s="451" t="s">
        <v>2415</v>
      </c>
      <c r="B1550" s="451" t="s">
        <v>1575</v>
      </c>
      <c r="C1550" s="451" t="s">
        <v>1432</v>
      </c>
      <c r="D1550" s="451" t="s">
        <v>1448</v>
      </c>
      <c r="E1550" s="451" t="s">
        <v>1460</v>
      </c>
      <c r="F1550" s="451" t="s">
        <v>2405</v>
      </c>
      <c r="G1550" s="452" t="s">
        <v>1436</v>
      </c>
      <c r="H1550" s="453">
        <v>33257</v>
      </c>
      <c r="I1550" s="452" t="s">
        <v>1462</v>
      </c>
      <c r="J1550" s="455"/>
      <c r="K1550" s="452" t="s">
        <v>1533</v>
      </c>
      <c r="L1550" s="452" t="s">
        <v>1439</v>
      </c>
      <c r="M1550" s="452" t="s">
        <v>1452</v>
      </c>
      <c r="N1550" s="454">
        <v>44550</v>
      </c>
      <c r="O1550" s="452" t="s">
        <v>1453</v>
      </c>
      <c r="P1550" s="454">
        <v>44553</v>
      </c>
    </row>
    <row r="1551" spans="1:16" x14ac:dyDescent="0.2">
      <c r="A1551" s="451" t="s">
        <v>2415</v>
      </c>
      <c r="B1551" s="451" t="s">
        <v>1713</v>
      </c>
      <c r="C1551" s="451" t="s">
        <v>1432</v>
      </c>
      <c r="D1551" s="451" t="s">
        <v>1466</v>
      </c>
      <c r="E1551" s="451" t="s">
        <v>1434</v>
      </c>
      <c r="F1551" s="451" t="s">
        <v>2418</v>
      </c>
      <c r="G1551" s="452" t="s">
        <v>1436</v>
      </c>
      <c r="H1551" s="453">
        <v>7675</v>
      </c>
      <c r="I1551" s="452" t="s">
        <v>1676</v>
      </c>
      <c r="J1551" s="452" t="s">
        <v>1438</v>
      </c>
      <c r="K1551" s="452" t="s">
        <v>1438</v>
      </c>
      <c r="L1551" s="452" t="s">
        <v>1439</v>
      </c>
      <c r="M1551" s="452" t="s">
        <v>1440</v>
      </c>
      <c r="N1551" s="454">
        <v>44330</v>
      </c>
      <c r="O1551" s="452" t="s">
        <v>1440</v>
      </c>
      <c r="P1551" s="454">
        <v>44468</v>
      </c>
    </row>
    <row r="1552" spans="1:16" ht="21" x14ac:dyDescent="0.2">
      <c r="A1552" s="451" t="s">
        <v>2415</v>
      </c>
      <c r="B1552" s="451" t="s">
        <v>1713</v>
      </c>
      <c r="C1552" s="451" t="s">
        <v>1432</v>
      </c>
      <c r="D1552" s="451" t="s">
        <v>1540</v>
      </c>
      <c r="E1552" s="451" t="s">
        <v>1677</v>
      </c>
      <c r="F1552" s="451" t="s">
        <v>2273</v>
      </c>
      <c r="G1552" s="452" t="s">
        <v>1436</v>
      </c>
      <c r="H1552" s="453">
        <v>10733</v>
      </c>
      <c r="I1552" s="452" t="s">
        <v>1678</v>
      </c>
      <c r="J1552" s="455"/>
      <c r="K1552" s="452" t="s">
        <v>1533</v>
      </c>
      <c r="L1552" s="452" t="s">
        <v>1439</v>
      </c>
      <c r="M1552" s="452" t="s">
        <v>1452</v>
      </c>
      <c r="N1552" s="454">
        <v>44525</v>
      </c>
      <c r="O1552" s="452" t="s">
        <v>1534</v>
      </c>
      <c r="P1552" s="454">
        <v>44525</v>
      </c>
    </row>
    <row r="1553" spans="1:16" x14ac:dyDescent="0.2">
      <c r="A1553" s="451" t="s">
        <v>2415</v>
      </c>
      <c r="B1553" s="451" t="s">
        <v>1717</v>
      </c>
      <c r="C1553" s="451" t="s">
        <v>1432</v>
      </c>
      <c r="D1553" s="451" t="s">
        <v>1433</v>
      </c>
      <c r="E1553" s="451" t="s">
        <v>1434</v>
      </c>
      <c r="F1553" s="451" t="s">
        <v>1886</v>
      </c>
      <c r="G1553" s="452" t="s">
        <v>1436</v>
      </c>
      <c r="H1553" s="453">
        <v>141031</v>
      </c>
      <c r="I1553" s="452" t="s">
        <v>1654</v>
      </c>
      <c r="J1553" s="452" t="s">
        <v>1438</v>
      </c>
      <c r="K1553" s="452" t="s">
        <v>1438</v>
      </c>
      <c r="L1553" s="452" t="s">
        <v>1439</v>
      </c>
      <c r="M1553" s="452" t="s">
        <v>1440</v>
      </c>
      <c r="N1553" s="454">
        <v>44312</v>
      </c>
      <c r="O1553" s="452" t="s">
        <v>1440</v>
      </c>
      <c r="P1553" s="454">
        <v>44468</v>
      </c>
    </row>
    <row r="1554" spans="1:16" ht="21" x14ac:dyDescent="0.2">
      <c r="A1554" s="451" t="s">
        <v>2419</v>
      </c>
      <c r="B1554" s="451" t="s">
        <v>1463</v>
      </c>
      <c r="C1554" s="451" t="s">
        <v>1432</v>
      </c>
      <c r="D1554" s="451" t="s">
        <v>1433</v>
      </c>
      <c r="E1554" s="451" t="s">
        <v>1442</v>
      </c>
      <c r="F1554" s="451" t="s">
        <v>1870</v>
      </c>
      <c r="G1554" s="452" t="s">
        <v>1436</v>
      </c>
      <c r="H1554" s="453">
        <v>710538</v>
      </c>
      <c r="I1554" s="452" t="s">
        <v>1650</v>
      </c>
      <c r="J1554" s="452" t="s">
        <v>1438</v>
      </c>
      <c r="K1554" s="452" t="s">
        <v>1438</v>
      </c>
      <c r="L1554" s="452" t="s">
        <v>1439</v>
      </c>
      <c r="M1554" s="452" t="s">
        <v>1440</v>
      </c>
      <c r="N1554" s="454">
        <v>44309</v>
      </c>
      <c r="O1554" s="452" t="s">
        <v>1440</v>
      </c>
      <c r="P1554" s="454">
        <v>44468</v>
      </c>
    </row>
    <row r="1555" spans="1:16" x14ac:dyDescent="0.2">
      <c r="A1555" s="451" t="s">
        <v>2419</v>
      </c>
      <c r="B1555" s="451" t="s">
        <v>1693</v>
      </c>
      <c r="C1555" s="451" t="s">
        <v>1432</v>
      </c>
      <c r="D1555" s="451" t="s">
        <v>1433</v>
      </c>
      <c r="E1555" s="451" t="s">
        <v>1434</v>
      </c>
      <c r="F1555" s="451" t="s">
        <v>2083</v>
      </c>
      <c r="G1555" s="452" t="s">
        <v>1436</v>
      </c>
      <c r="H1555" s="453">
        <v>13312</v>
      </c>
      <c r="I1555" s="452" t="s">
        <v>1648</v>
      </c>
      <c r="J1555" s="452" t="s">
        <v>1438</v>
      </c>
      <c r="K1555" s="452" t="s">
        <v>1438</v>
      </c>
      <c r="L1555" s="452" t="s">
        <v>1439</v>
      </c>
      <c r="M1555" s="452" t="s">
        <v>1440</v>
      </c>
      <c r="N1555" s="454">
        <v>44309</v>
      </c>
      <c r="O1555" s="452" t="s">
        <v>1440</v>
      </c>
      <c r="P1555" s="454">
        <v>44468</v>
      </c>
    </row>
    <row r="1556" spans="1:16" x14ac:dyDescent="0.2">
      <c r="A1556" s="451" t="s">
        <v>2419</v>
      </c>
      <c r="B1556" s="451" t="s">
        <v>1695</v>
      </c>
      <c r="C1556" s="451" t="s">
        <v>1432</v>
      </c>
      <c r="D1556" s="451" t="s">
        <v>1466</v>
      </c>
      <c r="E1556" s="451" t="s">
        <v>1434</v>
      </c>
      <c r="F1556" s="451" t="s">
        <v>2212</v>
      </c>
      <c r="G1556" s="452" t="s">
        <v>1436</v>
      </c>
      <c r="H1556" s="453">
        <v>270764.14</v>
      </c>
      <c r="I1556" s="452" t="s">
        <v>1655</v>
      </c>
      <c r="J1556" s="452" t="s">
        <v>1438</v>
      </c>
      <c r="K1556" s="452" t="s">
        <v>1438</v>
      </c>
      <c r="L1556" s="452" t="s">
        <v>1439</v>
      </c>
      <c r="M1556" s="452" t="s">
        <v>1440</v>
      </c>
      <c r="N1556" s="454">
        <v>44341</v>
      </c>
      <c r="O1556" s="452" t="s">
        <v>1440</v>
      </c>
      <c r="P1556" s="454">
        <v>44468</v>
      </c>
    </row>
    <row r="1557" spans="1:16" x14ac:dyDescent="0.2">
      <c r="A1557" s="451" t="s">
        <v>2419</v>
      </c>
      <c r="B1557" s="451" t="s">
        <v>1697</v>
      </c>
      <c r="C1557" s="451" t="s">
        <v>1432</v>
      </c>
      <c r="D1557" s="451" t="s">
        <v>1433</v>
      </c>
      <c r="E1557" s="451" t="s">
        <v>1434</v>
      </c>
      <c r="F1557" s="451" t="s">
        <v>2259</v>
      </c>
      <c r="G1557" s="452" t="s">
        <v>1436</v>
      </c>
      <c r="H1557" s="453">
        <v>6424</v>
      </c>
      <c r="I1557" s="452" t="s">
        <v>1670</v>
      </c>
      <c r="J1557" s="452" t="s">
        <v>1438</v>
      </c>
      <c r="K1557" s="452" t="s">
        <v>1438</v>
      </c>
      <c r="L1557" s="452" t="s">
        <v>1439</v>
      </c>
      <c r="M1557" s="452" t="s">
        <v>1440</v>
      </c>
      <c r="N1557" s="454">
        <v>44309</v>
      </c>
      <c r="O1557" s="452" t="s">
        <v>1440</v>
      </c>
      <c r="P1557" s="454">
        <v>44468</v>
      </c>
    </row>
    <row r="1558" spans="1:16" x14ac:dyDescent="0.2">
      <c r="A1558" s="451" t="s">
        <v>2419</v>
      </c>
      <c r="B1558" s="451" t="s">
        <v>1697</v>
      </c>
      <c r="C1558" s="451" t="s">
        <v>1432</v>
      </c>
      <c r="D1558" s="451" t="s">
        <v>1448</v>
      </c>
      <c r="E1558" s="451" t="s">
        <v>1544</v>
      </c>
      <c r="F1558" s="451" t="s">
        <v>2257</v>
      </c>
      <c r="G1558" s="452" t="s">
        <v>1436</v>
      </c>
      <c r="H1558" s="453">
        <v>3730</v>
      </c>
      <c r="I1558" s="452" t="s">
        <v>1564</v>
      </c>
      <c r="J1558" s="455"/>
      <c r="K1558" s="452" t="s">
        <v>1533</v>
      </c>
      <c r="L1558" s="452" t="s">
        <v>1439</v>
      </c>
      <c r="M1558" s="452" t="s">
        <v>1452</v>
      </c>
      <c r="N1558" s="454">
        <v>44539</v>
      </c>
      <c r="O1558" s="452" t="s">
        <v>1453</v>
      </c>
      <c r="P1558" s="454">
        <v>44544</v>
      </c>
    </row>
    <row r="1559" spans="1:16" ht="21" x14ac:dyDescent="0.2">
      <c r="A1559" s="451" t="s">
        <v>2419</v>
      </c>
      <c r="B1559" s="451" t="s">
        <v>1703</v>
      </c>
      <c r="C1559" s="451" t="s">
        <v>1432</v>
      </c>
      <c r="D1559" s="451" t="s">
        <v>1491</v>
      </c>
      <c r="E1559" s="451" t="s">
        <v>1442</v>
      </c>
      <c r="F1559" s="451" t="s">
        <v>2397</v>
      </c>
      <c r="G1559" s="452" t="s">
        <v>1436</v>
      </c>
      <c r="H1559" s="453">
        <v>6000</v>
      </c>
      <c r="I1559" s="452" t="s">
        <v>1613</v>
      </c>
      <c r="J1559" s="452" t="s">
        <v>1438</v>
      </c>
      <c r="K1559" s="452" t="s">
        <v>1438</v>
      </c>
      <c r="L1559" s="452" t="s">
        <v>1439</v>
      </c>
      <c r="M1559" s="452" t="s">
        <v>1440</v>
      </c>
      <c r="N1559" s="454">
        <v>44370</v>
      </c>
      <c r="O1559" s="452" t="s">
        <v>1440</v>
      </c>
      <c r="P1559" s="454">
        <v>44468</v>
      </c>
    </row>
    <row r="1560" spans="1:16" ht="21" x14ac:dyDescent="0.2">
      <c r="A1560" s="451" t="s">
        <v>2419</v>
      </c>
      <c r="B1560" s="451" t="s">
        <v>1703</v>
      </c>
      <c r="C1560" s="451" t="s">
        <v>1432</v>
      </c>
      <c r="D1560" s="451" t="s">
        <v>1507</v>
      </c>
      <c r="E1560" s="451" t="s">
        <v>1434</v>
      </c>
      <c r="F1560" s="451" t="s">
        <v>2420</v>
      </c>
      <c r="G1560" s="452" t="s">
        <v>1436</v>
      </c>
      <c r="H1560" s="453">
        <v>-6000</v>
      </c>
      <c r="I1560" s="452" t="s">
        <v>1707</v>
      </c>
      <c r="J1560" s="452" t="s">
        <v>1438</v>
      </c>
      <c r="K1560" s="452" t="s">
        <v>1438</v>
      </c>
      <c r="L1560" s="452" t="s">
        <v>1439</v>
      </c>
      <c r="M1560" s="452" t="s">
        <v>1440</v>
      </c>
      <c r="N1560" s="454">
        <v>44384</v>
      </c>
      <c r="O1560" s="452" t="s">
        <v>1440</v>
      </c>
      <c r="P1560" s="454">
        <v>44468</v>
      </c>
    </row>
    <row r="1561" spans="1:16" x14ac:dyDescent="0.2">
      <c r="A1561" s="451" t="s">
        <v>2419</v>
      </c>
      <c r="B1561" s="451" t="s">
        <v>1708</v>
      </c>
      <c r="C1561" s="451" t="s">
        <v>1432</v>
      </c>
      <c r="D1561" s="451" t="s">
        <v>1507</v>
      </c>
      <c r="E1561" s="451" t="s">
        <v>1442</v>
      </c>
      <c r="F1561" s="451" t="s">
        <v>2163</v>
      </c>
      <c r="G1561" s="452" t="s">
        <v>1436</v>
      </c>
      <c r="H1561" s="453">
        <v>6000</v>
      </c>
      <c r="I1561" s="452" t="s">
        <v>1707</v>
      </c>
      <c r="J1561" s="452" t="s">
        <v>1438</v>
      </c>
      <c r="K1561" s="452" t="s">
        <v>1438</v>
      </c>
      <c r="L1561" s="452" t="s">
        <v>1439</v>
      </c>
      <c r="M1561" s="452" t="s">
        <v>1440</v>
      </c>
      <c r="N1561" s="454">
        <v>44384</v>
      </c>
      <c r="O1561" s="452" t="s">
        <v>1440</v>
      </c>
      <c r="P1561" s="454">
        <v>44468</v>
      </c>
    </row>
    <row r="1562" spans="1:16" ht="21" x14ac:dyDescent="0.2">
      <c r="A1562" s="451" t="s">
        <v>2419</v>
      </c>
      <c r="B1562" s="451" t="s">
        <v>1708</v>
      </c>
      <c r="C1562" s="451" t="s">
        <v>1432</v>
      </c>
      <c r="D1562" s="451" t="s">
        <v>1531</v>
      </c>
      <c r="E1562" s="451" t="s">
        <v>1568</v>
      </c>
      <c r="F1562" s="451" t="s">
        <v>1828</v>
      </c>
      <c r="G1562" s="452" t="s">
        <v>1436</v>
      </c>
      <c r="H1562" s="453">
        <v>1595</v>
      </c>
      <c r="I1562" s="452" t="s">
        <v>1627</v>
      </c>
      <c r="J1562" s="455"/>
      <c r="K1562" s="452" t="s">
        <v>1533</v>
      </c>
      <c r="L1562" s="452" t="s">
        <v>1439</v>
      </c>
      <c r="M1562" s="452" t="s">
        <v>1452</v>
      </c>
      <c r="N1562" s="454">
        <v>44496</v>
      </c>
      <c r="O1562" s="452" t="s">
        <v>1534</v>
      </c>
      <c r="P1562" s="454">
        <v>44497</v>
      </c>
    </row>
    <row r="1563" spans="1:16" ht="21" x14ac:dyDescent="0.2">
      <c r="A1563" s="451" t="s">
        <v>2419</v>
      </c>
      <c r="B1563" s="451" t="s">
        <v>1708</v>
      </c>
      <c r="C1563" s="451" t="s">
        <v>1432</v>
      </c>
      <c r="D1563" s="451" t="s">
        <v>1531</v>
      </c>
      <c r="E1563" s="451" t="s">
        <v>1628</v>
      </c>
      <c r="F1563" s="451" t="s">
        <v>1828</v>
      </c>
      <c r="G1563" s="452" t="s">
        <v>1436</v>
      </c>
      <c r="H1563" s="453">
        <v>1181.25</v>
      </c>
      <c r="I1563" s="452" t="s">
        <v>1629</v>
      </c>
      <c r="J1563" s="455"/>
      <c r="K1563" s="452" t="s">
        <v>1533</v>
      </c>
      <c r="L1563" s="452" t="s">
        <v>1439</v>
      </c>
      <c r="M1563" s="452" t="s">
        <v>1452</v>
      </c>
      <c r="N1563" s="454">
        <v>44496</v>
      </c>
      <c r="O1563" s="452" t="s">
        <v>1534</v>
      </c>
      <c r="P1563" s="454">
        <v>44497</v>
      </c>
    </row>
    <row r="1564" spans="1:16" x14ac:dyDescent="0.2">
      <c r="A1564" s="451" t="s">
        <v>2419</v>
      </c>
      <c r="B1564" s="451" t="s">
        <v>1575</v>
      </c>
      <c r="C1564" s="451" t="s">
        <v>1432</v>
      </c>
      <c r="D1564" s="451" t="s">
        <v>1507</v>
      </c>
      <c r="E1564" s="451" t="s">
        <v>1442</v>
      </c>
      <c r="F1564" s="451" t="s">
        <v>2010</v>
      </c>
      <c r="G1564" s="452" t="s">
        <v>1436</v>
      </c>
      <c r="H1564" s="453">
        <v>24788</v>
      </c>
      <c r="I1564" s="452" t="s">
        <v>1712</v>
      </c>
      <c r="J1564" s="452" t="s">
        <v>1438</v>
      </c>
      <c r="K1564" s="452" t="s">
        <v>1438</v>
      </c>
      <c r="L1564" s="452" t="s">
        <v>1439</v>
      </c>
      <c r="M1564" s="452" t="s">
        <v>1440</v>
      </c>
      <c r="N1564" s="454">
        <v>44399</v>
      </c>
      <c r="O1564" s="452" t="s">
        <v>1440</v>
      </c>
      <c r="P1564" s="454">
        <v>44468</v>
      </c>
    </row>
    <row r="1565" spans="1:16" ht="21" x14ac:dyDescent="0.2">
      <c r="A1565" s="451" t="s">
        <v>2419</v>
      </c>
      <c r="B1565" s="451" t="s">
        <v>1575</v>
      </c>
      <c r="C1565" s="451" t="s">
        <v>1432</v>
      </c>
      <c r="D1565" s="451" t="s">
        <v>1448</v>
      </c>
      <c r="E1565" s="451" t="s">
        <v>1460</v>
      </c>
      <c r="F1565" s="451" t="s">
        <v>1828</v>
      </c>
      <c r="G1565" s="452" t="s">
        <v>1436</v>
      </c>
      <c r="H1565" s="453">
        <v>19830</v>
      </c>
      <c r="I1565" s="452" t="s">
        <v>1462</v>
      </c>
      <c r="J1565" s="455"/>
      <c r="K1565" s="452" t="s">
        <v>1533</v>
      </c>
      <c r="L1565" s="452" t="s">
        <v>1439</v>
      </c>
      <c r="M1565" s="452" t="s">
        <v>1452</v>
      </c>
      <c r="N1565" s="454">
        <v>44550</v>
      </c>
      <c r="O1565" s="452" t="s">
        <v>1453</v>
      </c>
      <c r="P1565" s="454">
        <v>44553</v>
      </c>
    </row>
    <row r="1566" spans="1:16" x14ac:dyDescent="0.2">
      <c r="A1566" s="451" t="s">
        <v>2419</v>
      </c>
      <c r="B1566" s="451" t="s">
        <v>1713</v>
      </c>
      <c r="C1566" s="451" t="s">
        <v>1432</v>
      </c>
      <c r="D1566" s="451" t="s">
        <v>1466</v>
      </c>
      <c r="E1566" s="451" t="s">
        <v>1442</v>
      </c>
      <c r="F1566" s="451" t="s">
        <v>1881</v>
      </c>
      <c r="G1566" s="452" t="s">
        <v>1436</v>
      </c>
      <c r="H1566" s="453">
        <v>7171</v>
      </c>
      <c r="I1566" s="452" t="s">
        <v>1676</v>
      </c>
      <c r="J1566" s="452" t="s">
        <v>1438</v>
      </c>
      <c r="K1566" s="452" t="s">
        <v>1438</v>
      </c>
      <c r="L1566" s="452" t="s">
        <v>1439</v>
      </c>
      <c r="M1566" s="452" t="s">
        <v>1440</v>
      </c>
      <c r="N1566" s="454">
        <v>44330</v>
      </c>
      <c r="O1566" s="452" t="s">
        <v>1440</v>
      </c>
      <c r="P1566" s="454">
        <v>44468</v>
      </c>
    </row>
    <row r="1567" spans="1:16" x14ac:dyDescent="0.2">
      <c r="A1567" s="451" t="s">
        <v>2419</v>
      </c>
      <c r="B1567" s="451" t="s">
        <v>1713</v>
      </c>
      <c r="C1567" s="451" t="s">
        <v>1432</v>
      </c>
      <c r="D1567" s="451" t="s">
        <v>1507</v>
      </c>
      <c r="E1567" s="451" t="s">
        <v>1442</v>
      </c>
      <c r="F1567" s="451" t="s">
        <v>1801</v>
      </c>
      <c r="G1567" s="452" t="s">
        <v>1436</v>
      </c>
      <c r="H1567" s="453">
        <v>46387</v>
      </c>
      <c r="I1567" s="452" t="s">
        <v>1640</v>
      </c>
      <c r="J1567" s="452" t="s">
        <v>1438</v>
      </c>
      <c r="K1567" s="452" t="s">
        <v>1438</v>
      </c>
      <c r="L1567" s="452" t="s">
        <v>1439</v>
      </c>
      <c r="M1567" s="452" t="s">
        <v>1440</v>
      </c>
      <c r="N1567" s="454">
        <v>44384</v>
      </c>
      <c r="O1567" s="452" t="s">
        <v>1440</v>
      </c>
      <c r="P1567" s="454">
        <v>44468</v>
      </c>
    </row>
    <row r="1568" spans="1:16" ht="21" x14ac:dyDescent="0.2">
      <c r="A1568" s="451" t="s">
        <v>2419</v>
      </c>
      <c r="B1568" s="451" t="s">
        <v>1713</v>
      </c>
      <c r="C1568" s="451" t="s">
        <v>1432</v>
      </c>
      <c r="D1568" s="451" t="s">
        <v>1540</v>
      </c>
      <c r="E1568" s="451" t="s">
        <v>1677</v>
      </c>
      <c r="F1568" s="451" t="s">
        <v>1729</v>
      </c>
      <c r="G1568" s="452" t="s">
        <v>1436</v>
      </c>
      <c r="H1568" s="453">
        <v>10022</v>
      </c>
      <c r="I1568" s="452" t="s">
        <v>1678</v>
      </c>
      <c r="J1568" s="455"/>
      <c r="K1568" s="452" t="s">
        <v>1533</v>
      </c>
      <c r="L1568" s="452" t="s">
        <v>1439</v>
      </c>
      <c r="M1568" s="452" t="s">
        <v>1452</v>
      </c>
      <c r="N1568" s="454">
        <v>44525</v>
      </c>
      <c r="O1568" s="452" t="s">
        <v>1534</v>
      </c>
      <c r="P1568" s="454">
        <v>44525</v>
      </c>
    </row>
    <row r="1569" spans="1:16" x14ac:dyDescent="0.2">
      <c r="A1569" s="451" t="s">
        <v>2419</v>
      </c>
      <c r="B1569" s="451" t="s">
        <v>1717</v>
      </c>
      <c r="C1569" s="451" t="s">
        <v>1432</v>
      </c>
      <c r="D1569" s="451" t="s">
        <v>1433</v>
      </c>
      <c r="E1569" s="451" t="s">
        <v>1434</v>
      </c>
      <c r="F1569" s="451" t="s">
        <v>1715</v>
      </c>
      <c r="G1569" s="452" t="s">
        <v>1436</v>
      </c>
      <c r="H1569" s="453">
        <v>92542</v>
      </c>
      <c r="I1569" s="452" t="s">
        <v>1654</v>
      </c>
      <c r="J1569" s="452" t="s">
        <v>1438</v>
      </c>
      <c r="K1569" s="452" t="s">
        <v>1438</v>
      </c>
      <c r="L1569" s="452" t="s">
        <v>1439</v>
      </c>
      <c r="M1569" s="452" t="s">
        <v>1440</v>
      </c>
      <c r="N1569" s="454">
        <v>44312</v>
      </c>
      <c r="O1569" s="452" t="s">
        <v>1440</v>
      </c>
      <c r="P1569" s="454">
        <v>44468</v>
      </c>
    </row>
    <row r="1570" spans="1:16" ht="21" x14ac:dyDescent="0.2">
      <c r="A1570" s="451" t="s">
        <v>2421</v>
      </c>
      <c r="B1570" s="451" t="s">
        <v>1463</v>
      </c>
      <c r="C1570" s="451" t="s">
        <v>1432</v>
      </c>
      <c r="D1570" s="451" t="s">
        <v>1433</v>
      </c>
      <c r="E1570" s="451" t="s">
        <v>1434</v>
      </c>
      <c r="F1570" s="451" t="s">
        <v>2362</v>
      </c>
      <c r="G1570" s="452" t="s">
        <v>1436</v>
      </c>
      <c r="H1570" s="453">
        <v>1278333</v>
      </c>
      <c r="I1570" s="452" t="s">
        <v>1650</v>
      </c>
      <c r="J1570" s="452" t="s">
        <v>1438</v>
      </c>
      <c r="K1570" s="452" t="s">
        <v>1438</v>
      </c>
      <c r="L1570" s="452" t="s">
        <v>1439</v>
      </c>
      <c r="M1570" s="452" t="s">
        <v>1440</v>
      </c>
      <c r="N1570" s="454">
        <v>44309</v>
      </c>
      <c r="O1570" s="452" t="s">
        <v>1440</v>
      </c>
      <c r="P1570" s="454">
        <v>44468</v>
      </c>
    </row>
    <row r="1571" spans="1:16" ht="21" x14ac:dyDescent="0.2">
      <c r="A1571" s="451" t="s">
        <v>2421</v>
      </c>
      <c r="B1571" s="451" t="s">
        <v>1463</v>
      </c>
      <c r="C1571" s="451" t="s">
        <v>1432</v>
      </c>
      <c r="D1571" s="451" t="s">
        <v>1466</v>
      </c>
      <c r="E1571" s="451" t="s">
        <v>1442</v>
      </c>
      <c r="F1571" s="451" t="s">
        <v>1925</v>
      </c>
      <c r="G1571" s="452" t="s">
        <v>1436</v>
      </c>
      <c r="H1571" s="453">
        <v>1218</v>
      </c>
      <c r="I1571" s="452" t="s">
        <v>1591</v>
      </c>
      <c r="J1571" s="452" t="s">
        <v>1438</v>
      </c>
      <c r="K1571" s="452" t="s">
        <v>1438</v>
      </c>
      <c r="L1571" s="452" t="s">
        <v>1439</v>
      </c>
      <c r="M1571" s="452" t="s">
        <v>1440</v>
      </c>
      <c r="N1571" s="454">
        <v>44535</v>
      </c>
      <c r="O1571" s="452" t="s">
        <v>1440</v>
      </c>
      <c r="P1571" s="454">
        <v>44468</v>
      </c>
    </row>
    <row r="1572" spans="1:16" ht="21" x14ac:dyDescent="0.2">
      <c r="A1572" s="451" t="s">
        <v>2421</v>
      </c>
      <c r="B1572" s="451" t="s">
        <v>1463</v>
      </c>
      <c r="C1572" s="451" t="s">
        <v>1432</v>
      </c>
      <c r="D1572" s="451" t="s">
        <v>1466</v>
      </c>
      <c r="E1572" s="451" t="s">
        <v>1442</v>
      </c>
      <c r="F1572" s="451" t="s">
        <v>1746</v>
      </c>
      <c r="G1572" s="452" t="s">
        <v>1436</v>
      </c>
      <c r="H1572" s="453">
        <v>431</v>
      </c>
      <c r="I1572" s="452" t="s">
        <v>1643</v>
      </c>
      <c r="J1572" s="452" t="s">
        <v>1438</v>
      </c>
      <c r="K1572" s="452" t="s">
        <v>1438</v>
      </c>
      <c r="L1572" s="452" t="s">
        <v>1439</v>
      </c>
      <c r="M1572" s="452" t="s">
        <v>1440</v>
      </c>
      <c r="N1572" s="454">
        <v>44535</v>
      </c>
      <c r="O1572" s="452" t="s">
        <v>1440</v>
      </c>
      <c r="P1572" s="454">
        <v>44468</v>
      </c>
    </row>
    <row r="1573" spans="1:16" ht="21" x14ac:dyDescent="0.2">
      <c r="A1573" s="451" t="s">
        <v>2421</v>
      </c>
      <c r="B1573" s="451" t="s">
        <v>1463</v>
      </c>
      <c r="C1573" s="451" t="s">
        <v>1432</v>
      </c>
      <c r="D1573" s="451" t="s">
        <v>1540</v>
      </c>
      <c r="E1573" s="451" t="s">
        <v>1592</v>
      </c>
      <c r="F1573" s="451" t="s">
        <v>2257</v>
      </c>
      <c r="G1573" s="452" t="s">
        <v>1436</v>
      </c>
      <c r="H1573" s="453">
        <v>1705</v>
      </c>
      <c r="I1573" s="452" t="s">
        <v>1594</v>
      </c>
      <c r="J1573" s="455"/>
      <c r="K1573" s="452" t="s">
        <v>1533</v>
      </c>
      <c r="L1573" s="452" t="s">
        <v>1439</v>
      </c>
      <c r="M1573" s="452" t="s">
        <v>1452</v>
      </c>
      <c r="N1573" s="454">
        <v>44525</v>
      </c>
      <c r="O1573" s="452" t="s">
        <v>1534</v>
      </c>
      <c r="P1573" s="454">
        <v>44525</v>
      </c>
    </row>
    <row r="1574" spans="1:16" ht="21" x14ac:dyDescent="0.2">
      <c r="A1574" s="451" t="s">
        <v>2421</v>
      </c>
      <c r="B1574" s="451" t="s">
        <v>1463</v>
      </c>
      <c r="C1574" s="451" t="s">
        <v>1432</v>
      </c>
      <c r="D1574" s="451" t="s">
        <v>1540</v>
      </c>
      <c r="E1574" s="451" t="s">
        <v>1644</v>
      </c>
      <c r="F1574" s="451" t="s">
        <v>2257</v>
      </c>
      <c r="G1574" s="452" t="s">
        <v>1436</v>
      </c>
      <c r="H1574" s="453">
        <v>603</v>
      </c>
      <c r="I1574" s="452" t="s">
        <v>1645</v>
      </c>
      <c r="J1574" s="455"/>
      <c r="K1574" s="452" t="s">
        <v>1533</v>
      </c>
      <c r="L1574" s="452" t="s">
        <v>1439</v>
      </c>
      <c r="M1574" s="452" t="s">
        <v>1452</v>
      </c>
      <c r="N1574" s="454">
        <v>44525</v>
      </c>
      <c r="O1574" s="452" t="s">
        <v>1534</v>
      </c>
      <c r="P1574" s="454">
        <v>44525</v>
      </c>
    </row>
    <row r="1575" spans="1:16" x14ac:dyDescent="0.2">
      <c r="A1575" s="451" t="s">
        <v>2421</v>
      </c>
      <c r="B1575" s="451" t="s">
        <v>1693</v>
      </c>
      <c r="C1575" s="451" t="s">
        <v>1432</v>
      </c>
      <c r="D1575" s="451" t="s">
        <v>1433</v>
      </c>
      <c r="E1575" s="451" t="s">
        <v>1434</v>
      </c>
      <c r="F1575" s="451" t="s">
        <v>2422</v>
      </c>
      <c r="G1575" s="452" t="s">
        <v>1436</v>
      </c>
      <c r="H1575" s="453">
        <v>31667</v>
      </c>
      <c r="I1575" s="452" t="s">
        <v>1648</v>
      </c>
      <c r="J1575" s="452" t="s">
        <v>1438</v>
      </c>
      <c r="K1575" s="452" t="s">
        <v>1438</v>
      </c>
      <c r="L1575" s="452" t="s">
        <v>1439</v>
      </c>
      <c r="M1575" s="452" t="s">
        <v>1440</v>
      </c>
      <c r="N1575" s="454">
        <v>44309</v>
      </c>
      <c r="O1575" s="452" t="s">
        <v>1440</v>
      </c>
      <c r="P1575" s="454">
        <v>44468</v>
      </c>
    </row>
    <row r="1576" spans="1:16" x14ac:dyDescent="0.2">
      <c r="A1576" s="451" t="s">
        <v>2421</v>
      </c>
      <c r="B1576" s="451" t="s">
        <v>1695</v>
      </c>
      <c r="C1576" s="451" t="s">
        <v>1432</v>
      </c>
      <c r="D1576" s="451" t="s">
        <v>1466</v>
      </c>
      <c r="E1576" s="451" t="s">
        <v>1434</v>
      </c>
      <c r="F1576" s="451" t="s">
        <v>2294</v>
      </c>
      <c r="G1576" s="452" t="s">
        <v>1436</v>
      </c>
      <c r="H1576" s="453">
        <v>179532.62</v>
      </c>
      <c r="I1576" s="452" t="s">
        <v>1655</v>
      </c>
      <c r="J1576" s="452" t="s">
        <v>1438</v>
      </c>
      <c r="K1576" s="452" t="s">
        <v>1438</v>
      </c>
      <c r="L1576" s="452" t="s">
        <v>1439</v>
      </c>
      <c r="M1576" s="452" t="s">
        <v>1440</v>
      </c>
      <c r="N1576" s="454">
        <v>44341</v>
      </c>
      <c r="O1576" s="452" t="s">
        <v>1440</v>
      </c>
      <c r="P1576" s="454">
        <v>44468</v>
      </c>
    </row>
    <row r="1577" spans="1:16" x14ac:dyDescent="0.2">
      <c r="A1577" s="451" t="s">
        <v>2421</v>
      </c>
      <c r="B1577" s="451" t="s">
        <v>1697</v>
      </c>
      <c r="C1577" s="451" t="s">
        <v>1432</v>
      </c>
      <c r="D1577" s="451" t="s">
        <v>1433</v>
      </c>
      <c r="E1577" s="451" t="s">
        <v>1442</v>
      </c>
      <c r="F1577" s="451" t="s">
        <v>2214</v>
      </c>
      <c r="G1577" s="452" t="s">
        <v>1436</v>
      </c>
      <c r="H1577" s="453">
        <v>36309</v>
      </c>
      <c r="I1577" s="452" t="s">
        <v>1670</v>
      </c>
      <c r="J1577" s="452" t="s">
        <v>1438</v>
      </c>
      <c r="K1577" s="452" t="s">
        <v>1438</v>
      </c>
      <c r="L1577" s="452" t="s">
        <v>1439</v>
      </c>
      <c r="M1577" s="452" t="s">
        <v>1440</v>
      </c>
      <c r="N1577" s="454">
        <v>44309</v>
      </c>
      <c r="O1577" s="452" t="s">
        <v>1440</v>
      </c>
      <c r="P1577" s="454">
        <v>44468</v>
      </c>
    </row>
    <row r="1578" spans="1:16" x14ac:dyDescent="0.2">
      <c r="A1578" s="451" t="s">
        <v>2421</v>
      </c>
      <c r="B1578" s="451" t="s">
        <v>1697</v>
      </c>
      <c r="C1578" s="451" t="s">
        <v>1432</v>
      </c>
      <c r="D1578" s="451" t="s">
        <v>1466</v>
      </c>
      <c r="E1578" s="451" t="s">
        <v>1434</v>
      </c>
      <c r="F1578" s="451" t="s">
        <v>1958</v>
      </c>
      <c r="G1578" s="452" t="s">
        <v>1436</v>
      </c>
      <c r="H1578" s="453">
        <v>1759</v>
      </c>
      <c r="I1578" s="452" t="s">
        <v>1488</v>
      </c>
      <c r="J1578" s="452" t="s">
        <v>1438</v>
      </c>
      <c r="K1578" s="452" t="s">
        <v>1438</v>
      </c>
      <c r="L1578" s="452" t="s">
        <v>1439</v>
      </c>
      <c r="M1578" s="452" t="s">
        <v>1440</v>
      </c>
      <c r="N1578" s="454">
        <v>44342</v>
      </c>
      <c r="O1578" s="452" t="s">
        <v>1440</v>
      </c>
      <c r="P1578" s="454">
        <v>44468</v>
      </c>
    </row>
    <row r="1579" spans="1:16" x14ac:dyDescent="0.2">
      <c r="A1579" s="451" t="s">
        <v>2421</v>
      </c>
      <c r="B1579" s="451" t="s">
        <v>1697</v>
      </c>
      <c r="C1579" s="451" t="s">
        <v>1432</v>
      </c>
      <c r="D1579" s="451" t="s">
        <v>1448</v>
      </c>
      <c r="E1579" s="451" t="s">
        <v>1544</v>
      </c>
      <c r="F1579" s="451" t="s">
        <v>2103</v>
      </c>
      <c r="G1579" s="452" t="s">
        <v>1436</v>
      </c>
      <c r="H1579" s="453">
        <v>6032</v>
      </c>
      <c r="I1579" s="452" t="s">
        <v>1564</v>
      </c>
      <c r="J1579" s="455"/>
      <c r="K1579" s="452" t="s">
        <v>1533</v>
      </c>
      <c r="L1579" s="452" t="s">
        <v>1439</v>
      </c>
      <c r="M1579" s="452" t="s">
        <v>1452</v>
      </c>
      <c r="N1579" s="454">
        <v>44539</v>
      </c>
      <c r="O1579" s="452" t="s">
        <v>1453</v>
      </c>
      <c r="P1579" s="454">
        <v>44544</v>
      </c>
    </row>
    <row r="1580" spans="1:16" ht="21" x14ac:dyDescent="0.2">
      <c r="A1580" s="451" t="s">
        <v>2421</v>
      </c>
      <c r="B1580" s="451" t="s">
        <v>1703</v>
      </c>
      <c r="C1580" s="451" t="s">
        <v>1432</v>
      </c>
      <c r="D1580" s="451" t="s">
        <v>1491</v>
      </c>
      <c r="E1580" s="451" t="s">
        <v>1442</v>
      </c>
      <c r="F1580" s="451" t="s">
        <v>1700</v>
      </c>
      <c r="G1580" s="452" t="s">
        <v>1436</v>
      </c>
      <c r="H1580" s="453">
        <v>11900</v>
      </c>
      <c r="I1580" s="452" t="s">
        <v>1613</v>
      </c>
      <c r="J1580" s="452" t="s">
        <v>1438</v>
      </c>
      <c r="K1580" s="452" t="s">
        <v>1438</v>
      </c>
      <c r="L1580" s="452" t="s">
        <v>1439</v>
      </c>
      <c r="M1580" s="452" t="s">
        <v>1440</v>
      </c>
      <c r="N1580" s="454">
        <v>44370</v>
      </c>
      <c r="O1580" s="452" t="s">
        <v>1440</v>
      </c>
      <c r="P1580" s="454">
        <v>44468</v>
      </c>
    </row>
    <row r="1581" spans="1:16" ht="21" x14ac:dyDescent="0.2">
      <c r="A1581" s="451" t="s">
        <v>2421</v>
      </c>
      <c r="B1581" s="451" t="s">
        <v>1703</v>
      </c>
      <c r="C1581" s="451" t="s">
        <v>1432</v>
      </c>
      <c r="D1581" s="451" t="s">
        <v>1507</v>
      </c>
      <c r="E1581" s="451" t="s">
        <v>1442</v>
      </c>
      <c r="F1581" s="451" t="s">
        <v>2423</v>
      </c>
      <c r="G1581" s="452" t="s">
        <v>1436</v>
      </c>
      <c r="H1581" s="453">
        <v>-11900</v>
      </c>
      <c r="I1581" s="452" t="s">
        <v>1707</v>
      </c>
      <c r="J1581" s="452" t="s">
        <v>1438</v>
      </c>
      <c r="K1581" s="452" t="s">
        <v>1438</v>
      </c>
      <c r="L1581" s="452" t="s">
        <v>1439</v>
      </c>
      <c r="M1581" s="452" t="s">
        <v>1440</v>
      </c>
      <c r="N1581" s="454">
        <v>44384</v>
      </c>
      <c r="O1581" s="452" t="s">
        <v>1440</v>
      </c>
      <c r="P1581" s="454">
        <v>44468</v>
      </c>
    </row>
    <row r="1582" spans="1:16" x14ac:dyDescent="0.2">
      <c r="A1582" s="451" t="s">
        <v>2421</v>
      </c>
      <c r="B1582" s="451" t="s">
        <v>1708</v>
      </c>
      <c r="C1582" s="451" t="s">
        <v>1432</v>
      </c>
      <c r="D1582" s="451" t="s">
        <v>1507</v>
      </c>
      <c r="E1582" s="451" t="s">
        <v>1442</v>
      </c>
      <c r="F1582" s="451" t="s">
        <v>2335</v>
      </c>
      <c r="G1582" s="452" t="s">
        <v>1436</v>
      </c>
      <c r="H1582" s="453">
        <v>11900</v>
      </c>
      <c r="I1582" s="452" t="s">
        <v>1707</v>
      </c>
      <c r="J1582" s="452" t="s">
        <v>1438</v>
      </c>
      <c r="K1582" s="452" t="s">
        <v>1438</v>
      </c>
      <c r="L1582" s="452" t="s">
        <v>1439</v>
      </c>
      <c r="M1582" s="452" t="s">
        <v>1440</v>
      </c>
      <c r="N1582" s="454">
        <v>44384</v>
      </c>
      <c r="O1582" s="452" t="s">
        <v>1440</v>
      </c>
      <c r="P1582" s="454">
        <v>44468</v>
      </c>
    </row>
    <row r="1583" spans="1:16" ht="21" x14ac:dyDescent="0.2">
      <c r="A1583" s="451" t="s">
        <v>2421</v>
      </c>
      <c r="B1583" s="451" t="s">
        <v>1708</v>
      </c>
      <c r="C1583" s="451" t="s">
        <v>1432</v>
      </c>
      <c r="D1583" s="451" t="s">
        <v>1531</v>
      </c>
      <c r="E1583" s="451" t="s">
        <v>1568</v>
      </c>
      <c r="F1583" s="451" t="s">
        <v>1981</v>
      </c>
      <c r="G1583" s="452" t="s">
        <v>1436</v>
      </c>
      <c r="H1583" s="453">
        <v>5365</v>
      </c>
      <c r="I1583" s="452" t="s">
        <v>1627</v>
      </c>
      <c r="J1583" s="455"/>
      <c r="K1583" s="452" t="s">
        <v>1533</v>
      </c>
      <c r="L1583" s="452" t="s">
        <v>1439</v>
      </c>
      <c r="M1583" s="452" t="s">
        <v>1452</v>
      </c>
      <c r="N1583" s="454">
        <v>44496</v>
      </c>
      <c r="O1583" s="452" t="s">
        <v>1534</v>
      </c>
      <c r="P1583" s="454">
        <v>44497</v>
      </c>
    </row>
    <row r="1584" spans="1:16" ht="21" x14ac:dyDescent="0.2">
      <c r="A1584" s="451" t="s">
        <v>2421</v>
      </c>
      <c r="B1584" s="451" t="s">
        <v>1708</v>
      </c>
      <c r="C1584" s="451" t="s">
        <v>1432</v>
      </c>
      <c r="D1584" s="451" t="s">
        <v>1531</v>
      </c>
      <c r="E1584" s="451" t="s">
        <v>1628</v>
      </c>
      <c r="F1584" s="451" t="s">
        <v>1981</v>
      </c>
      <c r="G1584" s="452" t="s">
        <v>1436</v>
      </c>
      <c r="H1584" s="453">
        <v>5020.3100000000004</v>
      </c>
      <c r="I1584" s="452" t="s">
        <v>1629</v>
      </c>
      <c r="J1584" s="455"/>
      <c r="K1584" s="452" t="s">
        <v>1533</v>
      </c>
      <c r="L1584" s="452" t="s">
        <v>1439</v>
      </c>
      <c r="M1584" s="452" t="s">
        <v>1452</v>
      </c>
      <c r="N1584" s="454">
        <v>44496</v>
      </c>
      <c r="O1584" s="452" t="s">
        <v>1534</v>
      </c>
      <c r="P1584" s="454">
        <v>44497</v>
      </c>
    </row>
    <row r="1585" spans="1:16" x14ac:dyDescent="0.2">
      <c r="A1585" s="451" t="s">
        <v>2421</v>
      </c>
      <c r="B1585" s="451" t="s">
        <v>1575</v>
      </c>
      <c r="C1585" s="451" t="s">
        <v>1432</v>
      </c>
      <c r="D1585" s="451" t="s">
        <v>1466</v>
      </c>
      <c r="E1585" s="451" t="s">
        <v>1434</v>
      </c>
      <c r="F1585" s="451" t="s">
        <v>2271</v>
      </c>
      <c r="G1585" s="452" t="s">
        <v>1436</v>
      </c>
      <c r="H1585" s="453">
        <v>1400</v>
      </c>
      <c r="I1585" s="452" t="s">
        <v>2017</v>
      </c>
      <c r="J1585" s="452" t="s">
        <v>1438</v>
      </c>
      <c r="K1585" s="452" t="s">
        <v>1438</v>
      </c>
      <c r="L1585" s="452" t="s">
        <v>1439</v>
      </c>
      <c r="M1585" s="452" t="s">
        <v>1440</v>
      </c>
      <c r="N1585" s="454">
        <v>44335</v>
      </c>
      <c r="O1585" s="452" t="s">
        <v>1440</v>
      </c>
      <c r="P1585" s="454">
        <v>44468</v>
      </c>
    </row>
    <row r="1586" spans="1:16" x14ac:dyDescent="0.2">
      <c r="A1586" s="451" t="s">
        <v>2421</v>
      </c>
      <c r="B1586" s="451" t="s">
        <v>1575</v>
      </c>
      <c r="C1586" s="451" t="s">
        <v>1432</v>
      </c>
      <c r="D1586" s="451" t="s">
        <v>1507</v>
      </c>
      <c r="E1586" s="451" t="s">
        <v>1442</v>
      </c>
      <c r="F1586" s="451" t="s">
        <v>2202</v>
      </c>
      <c r="G1586" s="452" t="s">
        <v>1436</v>
      </c>
      <c r="H1586" s="453">
        <v>85025</v>
      </c>
      <c r="I1586" s="452" t="s">
        <v>1712</v>
      </c>
      <c r="J1586" s="452" t="s">
        <v>1438</v>
      </c>
      <c r="K1586" s="452" t="s">
        <v>1438</v>
      </c>
      <c r="L1586" s="452" t="s">
        <v>1439</v>
      </c>
      <c r="M1586" s="452" t="s">
        <v>1440</v>
      </c>
      <c r="N1586" s="454">
        <v>44399</v>
      </c>
      <c r="O1586" s="452" t="s">
        <v>1440</v>
      </c>
      <c r="P1586" s="454">
        <v>44468</v>
      </c>
    </row>
    <row r="1587" spans="1:16" ht="21" x14ac:dyDescent="0.2">
      <c r="A1587" s="451" t="s">
        <v>2421</v>
      </c>
      <c r="B1587" s="451" t="s">
        <v>1575</v>
      </c>
      <c r="C1587" s="451" t="s">
        <v>1432</v>
      </c>
      <c r="D1587" s="451" t="s">
        <v>1448</v>
      </c>
      <c r="E1587" s="451" t="s">
        <v>1460</v>
      </c>
      <c r="F1587" s="451" t="s">
        <v>1981</v>
      </c>
      <c r="G1587" s="452" t="s">
        <v>1436</v>
      </c>
      <c r="H1587" s="453">
        <v>68020</v>
      </c>
      <c r="I1587" s="452" t="s">
        <v>1462</v>
      </c>
      <c r="J1587" s="455"/>
      <c r="K1587" s="452" t="s">
        <v>1533</v>
      </c>
      <c r="L1587" s="452" t="s">
        <v>1439</v>
      </c>
      <c r="M1587" s="452" t="s">
        <v>1452</v>
      </c>
      <c r="N1587" s="454">
        <v>44550</v>
      </c>
      <c r="O1587" s="452" t="s">
        <v>1453</v>
      </c>
      <c r="P1587" s="454">
        <v>44553</v>
      </c>
    </row>
    <row r="1588" spans="1:16" ht="21" x14ac:dyDescent="0.2">
      <c r="A1588" s="451" t="s">
        <v>2421</v>
      </c>
      <c r="B1588" s="451" t="s">
        <v>1575</v>
      </c>
      <c r="C1588" s="451" t="s">
        <v>1432</v>
      </c>
      <c r="D1588" s="451" t="s">
        <v>1448</v>
      </c>
      <c r="E1588" s="451" t="s">
        <v>1538</v>
      </c>
      <c r="F1588" s="451" t="s">
        <v>2202</v>
      </c>
      <c r="G1588" s="452" t="s">
        <v>1436</v>
      </c>
      <c r="H1588" s="453">
        <v>1400</v>
      </c>
      <c r="I1588" s="452" t="s">
        <v>1824</v>
      </c>
      <c r="J1588" s="455"/>
      <c r="K1588" s="452" t="s">
        <v>1533</v>
      </c>
      <c r="L1588" s="452" t="s">
        <v>1439</v>
      </c>
      <c r="M1588" s="452" t="s">
        <v>1452</v>
      </c>
      <c r="N1588" s="454">
        <v>44554</v>
      </c>
      <c r="O1588" s="452" t="s">
        <v>1534</v>
      </c>
      <c r="P1588" s="454">
        <v>44560</v>
      </c>
    </row>
    <row r="1589" spans="1:16" ht="21" x14ac:dyDescent="0.2">
      <c r="A1589" s="451" t="s">
        <v>2421</v>
      </c>
      <c r="B1589" s="451" t="s">
        <v>1575</v>
      </c>
      <c r="C1589" s="451" t="s">
        <v>1432</v>
      </c>
      <c r="D1589" s="451" t="s">
        <v>1448</v>
      </c>
      <c r="E1589" s="451" t="s">
        <v>1677</v>
      </c>
      <c r="F1589" s="451" t="s">
        <v>1565</v>
      </c>
      <c r="G1589" s="452" t="s">
        <v>1436</v>
      </c>
      <c r="H1589" s="453">
        <v>660</v>
      </c>
      <c r="I1589" s="452" t="s">
        <v>2008</v>
      </c>
      <c r="J1589" s="455"/>
      <c r="K1589" s="452" t="s">
        <v>1533</v>
      </c>
      <c r="L1589" s="452" t="s">
        <v>1439</v>
      </c>
      <c r="M1589" s="452" t="s">
        <v>1452</v>
      </c>
      <c r="N1589" s="454">
        <v>44560</v>
      </c>
      <c r="O1589" s="452" t="s">
        <v>1534</v>
      </c>
      <c r="P1589" s="454">
        <v>44560</v>
      </c>
    </row>
    <row r="1590" spans="1:16" x14ac:dyDescent="0.2">
      <c r="A1590" s="451" t="s">
        <v>2421</v>
      </c>
      <c r="B1590" s="451" t="s">
        <v>1713</v>
      </c>
      <c r="C1590" s="451" t="s">
        <v>1432</v>
      </c>
      <c r="D1590" s="451" t="s">
        <v>1466</v>
      </c>
      <c r="E1590" s="451" t="s">
        <v>1442</v>
      </c>
      <c r="F1590" s="451" t="s">
        <v>2349</v>
      </c>
      <c r="G1590" s="452" t="s">
        <v>1436</v>
      </c>
      <c r="H1590" s="453">
        <v>8162</v>
      </c>
      <c r="I1590" s="452" t="s">
        <v>1676</v>
      </c>
      <c r="J1590" s="452" t="s">
        <v>1438</v>
      </c>
      <c r="K1590" s="452" t="s">
        <v>1438</v>
      </c>
      <c r="L1590" s="452" t="s">
        <v>1439</v>
      </c>
      <c r="M1590" s="452" t="s">
        <v>1440</v>
      </c>
      <c r="N1590" s="454">
        <v>44330</v>
      </c>
      <c r="O1590" s="452" t="s">
        <v>1440</v>
      </c>
      <c r="P1590" s="454">
        <v>44468</v>
      </c>
    </row>
    <row r="1591" spans="1:16" x14ac:dyDescent="0.2">
      <c r="A1591" s="451" t="s">
        <v>2421</v>
      </c>
      <c r="B1591" s="451" t="s">
        <v>1713</v>
      </c>
      <c r="C1591" s="451" t="s">
        <v>1432</v>
      </c>
      <c r="D1591" s="451" t="s">
        <v>1507</v>
      </c>
      <c r="E1591" s="451" t="s">
        <v>1442</v>
      </c>
      <c r="F1591" s="451" t="s">
        <v>1896</v>
      </c>
      <c r="G1591" s="452" t="s">
        <v>1436</v>
      </c>
      <c r="H1591" s="453">
        <v>23935</v>
      </c>
      <c r="I1591" s="452" t="s">
        <v>1640</v>
      </c>
      <c r="J1591" s="452" t="s">
        <v>1438</v>
      </c>
      <c r="K1591" s="452" t="s">
        <v>1438</v>
      </c>
      <c r="L1591" s="452" t="s">
        <v>1439</v>
      </c>
      <c r="M1591" s="452" t="s">
        <v>1440</v>
      </c>
      <c r="N1591" s="454">
        <v>44384</v>
      </c>
      <c r="O1591" s="452" t="s">
        <v>1440</v>
      </c>
      <c r="P1591" s="454">
        <v>44468</v>
      </c>
    </row>
    <row r="1592" spans="1:16" ht="21" x14ac:dyDescent="0.2">
      <c r="A1592" s="451" t="s">
        <v>2421</v>
      </c>
      <c r="B1592" s="451" t="s">
        <v>1713</v>
      </c>
      <c r="C1592" s="451" t="s">
        <v>1432</v>
      </c>
      <c r="D1592" s="451" t="s">
        <v>1540</v>
      </c>
      <c r="E1592" s="451" t="s">
        <v>1677</v>
      </c>
      <c r="F1592" s="451" t="s">
        <v>2424</v>
      </c>
      <c r="G1592" s="452" t="s">
        <v>1436</v>
      </c>
      <c r="H1592" s="453">
        <v>11212</v>
      </c>
      <c r="I1592" s="452" t="s">
        <v>1678</v>
      </c>
      <c r="J1592" s="455"/>
      <c r="K1592" s="452" t="s">
        <v>1533</v>
      </c>
      <c r="L1592" s="452" t="s">
        <v>1439</v>
      </c>
      <c r="M1592" s="452" t="s">
        <v>1452</v>
      </c>
      <c r="N1592" s="454">
        <v>44525</v>
      </c>
      <c r="O1592" s="452" t="s">
        <v>1534</v>
      </c>
      <c r="P1592" s="454">
        <v>44525</v>
      </c>
    </row>
    <row r="1593" spans="1:16" x14ac:dyDescent="0.2">
      <c r="A1593" s="451" t="s">
        <v>2421</v>
      </c>
      <c r="B1593" s="451" t="s">
        <v>1717</v>
      </c>
      <c r="C1593" s="451" t="s">
        <v>1432</v>
      </c>
      <c r="D1593" s="451" t="s">
        <v>1433</v>
      </c>
      <c r="E1593" s="451" t="s">
        <v>1442</v>
      </c>
      <c r="F1593" s="451" t="s">
        <v>2316</v>
      </c>
      <c r="G1593" s="452" t="s">
        <v>1436</v>
      </c>
      <c r="H1593" s="453">
        <v>253145</v>
      </c>
      <c r="I1593" s="452" t="s">
        <v>1654</v>
      </c>
      <c r="J1593" s="452" t="s">
        <v>1438</v>
      </c>
      <c r="K1593" s="452" t="s">
        <v>1438</v>
      </c>
      <c r="L1593" s="452" t="s">
        <v>1439</v>
      </c>
      <c r="M1593" s="452" t="s">
        <v>1440</v>
      </c>
      <c r="N1593" s="454">
        <v>44312</v>
      </c>
      <c r="O1593" s="452" t="s">
        <v>1440</v>
      </c>
      <c r="P1593" s="454">
        <v>44468</v>
      </c>
    </row>
    <row r="1594" spans="1:16" ht="21" x14ac:dyDescent="0.2">
      <c r="A1594" s="451" t="s">
        <v>2425</v>
      </c>
      <c r="B1594" s="451" t="s">
        <v>1463</v>
      </c>
      <c r="C1594" s="451" t="s">
        <v>1432</v>
      </c>
      <c r="D1594" s="451" t="s">
        <v>1433</v>
      </c>
      <c r="E1594" s="451" t="s">
        <v>1442</v>
      </c>
      <c r="F1594" s="451" t="s">
        <v>2401</v>
      </c>
      <c r="G1594" s="452" t="s">
        <v>1436</v>
      </c>
      <c r="H1594" s="453">
        <v>462147</v>
      </c>
      <c r="I1594" s="452" t="s">
        <v>1650</v>
      </c>
      <c r="J1594" s="452" t="s">
        <v>1438</v>
      </c>
      <c r="K1594" s="452" t="s">
        <v>1438</v>
      </c>
      <c r="L1594" s="452" t="s">
        <v>1439</v>
      </c>
      <c r="M1594" s="452" t="s">
        <v>1440</v>
      </c>
      <c r="N1594" s="454">
        <v>44309</v>
      </c>
      <c r="O1594" s="452" t="s">
        <v>1440</v>
      </c>
      <c r="P1594" s="454">
        <v>44468</v>
      </c>
    </row>
    <row r="1595" spans="1:16" ht="21" x14ac:dyDescent="0.2">
      <c r="A1595" s="451" t="s">
        <v>2425</v>
      </c>
      <c r="B1595" s="451" t="s">
        <v>1693</v>
      </c>
      <c r="C1595" s="451" t="s">
        <v>1432</v>
      </c>
      <c r="D1595" s="451" t="s">
        <v>1433</v>
      </c>
      <c r="E1595" s="451" t="s">
        <v>1442</v>
      </c>
      <c r="F1595" s="451" t="s">
        <v>1879</v>
      </c>
      <c r="G1595" s="452" t="s">
        <v>1436</v>
      </c>
      <c r="H1595" s="453">
        <v>15408</v>
      </c>
      <c r="I1595" s="452" t="s">
        <v>1648</v>
      </c>
      <c r="J1595" s="452" t="s">
        <v>1438</v>
      </c>
      <c r="K1595" s="452" t="s">
        <v>1438</v>
      </c>
      <c r="L1595" s="452" t="s">
        <v>1439</v>
      </c>
      <c r="M1595" s="452" t="s">
        <v>1440</v>
      </c>
      <c r="N1595" s="454">
        <v>44309</v>
      </c>
      <c r="O1595" s="452" t="s">
        <v>1440</v>
      </c>
      <c r="P1595" s="454">
        <v>44468</v>
      </c>
    </row>
    <row r="1596" spans="1:16" ht="21" x14ac:dyDescent="0.2">
      <c r="A1596" s="451" t="s">
        <v>2425</v>
      </c>
      <c r="B1596" s="451" t="s">
        <v>1695</v>
      </c>
      <c r="C1596" s="451" t="s">
        <v>1432</v>
      </c>
      <c r="D1596" s="451" t="s">
        <v>1466</v>
      </c>
      <c r="E1596" s="451" t="s">
        <v>1442</v>
      </c>
      <c r="F1596" s="451" t="s">
        <v>1993</v>
      </c>
      <c r="G1596" s="452" t="s">
        <v>1436</v>
      </c>
      <c r="H1596" s="453">
        <v>63105.16</v>
      </c>
      <c r="I1596" s="452" t="s">
        <v>1655</v>
      </c>
      <c r="J1596" s="452" t="s">
        <v>1438</v>
      </c>
      <c r="K1596" s="452" t="s">
        <v>1438</v>
      </c>
      <c r="L1596" s="452" t="s">
        <v>1439</v>
      </c>
      <c r="M1596" s="452" t="s">
        <v>1440</v>
      </c>
      <c r="N1596" s="454">
        <v>44341</v>
      </c>
      <c r="O1596" s="452" t="s">
        <v>1440</v>
      </c>
      <c r="P1596" s="454">
        <v>44468</v>
      </c>
    </row>
    <row r="1597" spans="1:16" ht="21" x14ac:dyDescent="0.2">
      <c r="A1597" s="451" t="s">
        <v>2425</v>
      </c>
      <c r="B1597" s="451" t="s">
        <v>1703</v>
      </c>
      <c r="C1597" s="451" t="s">
        <v>1432</v>
      </c>
      <c r="D1597" s="451" t="s">
        <v>1491</v>
      </c>
      <c r="E1597" s="451" t="s">
        <v>1442</v>
      </c>
      <c r="F1597" s="451" t="s">
        <v>1872</v>
      </c>
      <c r="G1597" s="452" t="s">
        <v>1436</v>
      </c>
      <c r="H1597" s="453">
        <v>3360</v>
      </c>
      <c r="I1597" s="452" t="s">
        <v>1613</v>
      </c>
      <c r="J1597" s="452" t="s">
        <v>1438</v>
      </c>
      <c r="K1597" s="452" t="s">
        <v>1438</v>
      </c>
      <c r="L1597" s="452" t="s">
        <v>1439</v>
      </c>
      <c r="M1597" s="452" t="s">
        <v>1440</v>
      </c>
      <c r="N1597" s="454">
        <v>44370</v>
      </c>
      <c r="O1597" s="452" t="s">
        <v>1440</v>
      </c>
      <c r="P1597" s="454">
        <v>44468</v>
      </c>
    </row>
    <row r="1598" spans="1:16" ht="21" x14ac:dyDescent="0.2">
      <c r="A1598" s="451" t="s">
        <v>2425</v>
      </c>
      <c r="B1598" s="451" t="s">
        <v>1703</v>
      </c>
      <c r="C1598" s="451" t="s">
        <v>1432</v>
      </c>
      <c r="D1598" s="451" t="s">
        <v>1507</v>
      </c>
      <c r="E1598" s="451" t="s">
        <v>1442</v>
      </c>
      <c r="F1598" s="451" t="s">
        <v>1781</v>
      </c>
      <c r="G1598" s="452" t="s">
        <v>1436</v>
      </c>
      <c r="H1598" s="453">
        <v>-3360</v>
      </c>
      <c r="I1598" s="452" t="s">
        <v>1707</v>
      </c>
      <c r="J1598" s="452" t="s">
        <v>1438</v>
      </c>
      <c r="K1598" s="452" t="s">
        <v>1438</v>
      </c>
      <c r="L1598" s="452" t="s">
        <v>1439</v>
      </c>
      <c r="M1598" s="452" t="s">
        <v>1440</v>
      </c>
      <c r="N1598" s="454">
        <v>44384</v>
      </c>
      <c r="O1598" s="452" t="s">
        <v>1440</v>
      </c>
      <c r="P1598" s="454">
        <v>44468</v>
      </c>
    </row>
    <row r="1599" spans="1:16" ht="21" x14ac:dyDescent="0.2">
      <c r="A1599" s="451" t="s">
        <v>2425</v>
      </c>
      <c r="B1599" s="451" t="s">
        <v>1758</v>
      </c>
      <c r="C1599" s="451" t="s">
        <v>1432</v>
      </c>
      <c r="D1599" s="451" t="s">
        <v>1448</v>
      </c>
      <c r="E1599" s="451" t="s">
        <v>1570</v>
      </c>
      <c r="F1599" s="451" t="s">
        <v>2051</v>
      </c>
      <c r="G1599" s="452" t="s">
        <v>1436</v>
      </c>
      <c r="H1599" s="453">
        <v>6733</v>
      </c>
      <c r="I1599" s="452" t="s">
        <v>1572</v>
      </c>
      <c r="J1599" s="455"/>
      <c r="K1599" s="452" t="s">
        <v>1533</v>
      </c>
      <c r="L1599" s="452" t="s">
        <v>1439</v>
      </c>
      <c r="M1599" s="452" t="s">
        <v>1452</v>
      </c>
      <c r="N1599" s="454">
        <v>44554</v>
      </c>
      <c r="O1599" s="452" t="s">
        <v>1534</v>
      </c>
      <c r="P1599" s="454">
        <v>44560</v>
      </c>
    </row>
    <row r="1600" spans="1:16" ht="21" x14ac:dyDescent="0.2">
      <c r="A1600" s="451" t="s">
        <v>2425</v>
      </c>
      <c r="B1600" s="451" t="s">
        <v>1708</v>
      </c>
      <c r="C1600" s="451" t="s">
        <v>1432</v>
      </c>
      <c r="D1600" s="451" t="s">
        <v>1507</v>
      </c>
      <c r="E1600" s="451" t="s">
        <v>1442</v>
      </c>
      <c r="F1600" s="451" t="s">
        <v>2165</v>
      </c>
      <c r="G1600" s="452" t="s">
        <v>1436</v>
      </c>
      <c r="H1600" s="453">
        <v>3360</v>
      </c>
      <c r="I1600" s="452" t="s">
        <v>1707</v>
      </c>
      <c r="J1600" s="452" t="s">
        <v>1438</v>
      </c>
      <c r="K1600" s="452" t="s">
        <v>1438</v>
      </c>
      <c r="L1600" s="452" t="s">
        <v>1439</v>
      </c>
      <c r="M1600" s="452" t="s">
        <v>1440</v>
      </c>
      <c r="N1600" s="454">
        <v>44384</v>
      </c>
      <c r="O1600" s="452" t="s">
        <v>1440</v>
      </c>
      <c r="P1600" s="454">
        <v>44468</v>
      </c>
    </row>
    <row r="1601" spans="1:16" ht="21" x14ac:dyDescent="0.2">
      <c r="A1601" s="451" t="s">
        <v>2425</v>
      </c>
      <c r="B1601" s="451" t="s">
        <v>1708</v>
      </c>
      <c r="C1601" s="451" t="s">
        <v>1432</v>
      </c>
      <c r="D1601" s="451" t="s">
        <v>1531</v>
      </c>
      <c r="E1601" s="451" t="s">
        <v>1568</v>
      </c>
      <c r="F1601" s="451" t="s">
        <v>1727</v>
      </c>
      <c r="G1601" s="452" t="s">
        <v>1436</v>
      </c>
      <c r="H1601" s="453">
        <v>500</v>
      </c>
      <c r="I1601" s="452" t="s">
        <v>1627</v>
      </c>
      <c r="J1601" s="455"/>
      <c r="K1601" s="452" t="s">
        <v>1533</v>
      </c>
      <c r="L1601" s="452" t="s">
        <v>1439</v>
      </c>
      <c r="M1601" s="452" t="s">
        <v>1452</v>
      </c>
      <c r="N1601" s="454">
        <v>44496</v>
      </c>
      <c r="O1601" s="452" t="s">
        <v>1534</v>
      </c>
      <c r="P1601" s="454">
        <v>44497</v>
      </c>
    </row>
    <row r="1602" spans="1:16" ht="21" x14ac:dyDescent="0.2">
      <c r="A1602" s="451" t="s">
        <v>2425</v>
      </c>
      <c r="B1602" s="451" t="s">
        <v>1708</v>
      </c>
      <c r="C1602" s="451" t="s">
        <v>1432</v>
      </c>
      <c r="D1602" s="451" t="s">
        <v>1531</v>
      </c>
      <c r="E1602" s="451" t="s">
        <v>1628</v>
      </c>
      <c r="F1602" s="451" t="s">
        <v>1727</v>
      </c>
      <c r="G1602" s="452" t="s">
        <v>1436</v>
      </c>
      <c r="H1602" s="453">
        <v>295.31</v>
      </c>
      <c r="I1602" s="452" t="s">
        <v>1629</v>
      </c>
      <c r="J1602" s="455"/>
      <c r="K1602" s="452" t="s">
        <v>1533</v>
      </c>
      <c r="L1602" s="452" t="s">
        <v>1439</v>
      </c>
      <c r="M1602" s="452" t="s">
        <v>1452</v>
      </c>
      <c r="N1602" s="454">
        <v>44496</v>
      </c>
      <c r="O1602" s="452" t="s">
        <v>1534</v>
      </c>
      <c r="P1602" s="454">
        <v>44497</v>
      </c>
    </row>
    <row r="1603" spans="1:16" ht="21" x14ac:dyDescent="0.2">
      <c r="A1603" s="451" t="s">
        <v>2425</v>
      </c>
      <c r="B1603" s="451" t="s">
        <v>1575</v>
      </c>
      <c r="C1603" s="451" t="s">
        <v>1432</v>
      </c>
      <c r="D1603" s="451" t="s">
        <v>1507</v>
      </c>
      <c r="E1603" s="451" t="s">
        <v>1442</v>
      </c>
      <c r="F1603" s="451" t="s">
        <v>1753</v>
      </c>
      <c r="G1603" s="452" t="s">
        <v>1436</v>
      </c>
      <c r="H1603" s="453">
        <v>5044</v>
      </c>
      <c r="I1603" s="452" t="s">
        <v>1712</v>
      </c>
      <c r="J1603" s="452" t="s">
        <v>1438</v>
      </c>
      <c r="K1603" s="452" t="s">
        <v>1438</v>
      </c>
      <c r="L1603" s="452" t="s">
        <v>1439</v>
      </c>
      <c r="M1603" s="452" t="s">
        <v>1440</v>
      </c>
      <c r="N1603" s="454">
        <v>44399</v>
      </c>
      <c r="O1603" s="452" t="s">
        <v>1440</v>
      </c>
      <c r="P1603" s="454">
        <v>44468</v>
      </c>
    </row>
    <row r="1604" spans="1:16" ht="21" x14ac:dyDescent="0.2">
      <c r="A1604" s="451" t="s">
        <v>2425</v>
      </c>
      <c r="B1604" s="451" t="s">
        <v>1575</v>
      </c>
      <c r="C1604" s="451" t="s">
        <v>1432</v>
      </c>
      <c r="D1604" s="451" t="s">
        <v>1448</v>
      </c>
      <c r="E1604" s="451" t="s">
        <v>1460</v>
      </c>
      <c r="F1604" s="451" t="s">
        <v>1727</v>
      </c>
      <c r="G1604" s="452" t="s">
        <v>1436</v>
      </c>
      <c r="H1604" s="453">
        <v>4035</v>
      </c>
      <c r="I1604" s="452" t="s">
        <v>1462</v>
      </c>
      <c r="J1604" s="455"/>
      <c r="K1604" s="452" t="s">
        <v>1533</v>
      </c>
      <c r="L1604" s="452" t="s">
        <v>1439</v>
      </c>
      <c r="M1604" s="452" t="s">
        <v>1452</v>
      </c>
      <c r="N1604" s="454">
        <v>44550</v>
      </c>
      <c r="O1604" s="452" t="s">
        <v>1453</v>
      </c>
      <c r="P1604" s="454">
        <v>44553</v>
      </c>
    </row>
    <row r="1605" spans="1:16" ht="21" x14ac:dyDescent="0.2">
      <c r="A1605" s="451" t="s">
        <v>2425</v>
      </c>
      <c r="B1605" s="451" t="s">
        <v>1713</v>
      </c>
      <c r="C1605" s="451" t="s">
        <v>1432</v>
      </c>
      <c r="D1605" s="451" t="s">
        <v>1466</v>
      </c>
      <c r="E1605" s="451" t="s">
        <v>1442</v>
      </c>
      <c r="F1605" s="451" t="s">
        <v>2157</v>
      </c>
      <c r="G1605" s="452" t="s">
        <v>1436</v>
      </c>
      <c r="H1605" s="453">
        <v>7050</v>
      </c>
      <c r="I1605" s="452" t="s">
        <v>1676</v>
      </c>
      <c r="J1605" s="452" t="s">
        <v>1438</v>
      </c>
      <c r="K1605" s="452" t="s">
        <v>1438</v>
      </c>
      <c r="L1605" s="452" t="s">
        <v>1439</v>
      </c>
      <c r="M1605" s="452" t="s">
        <v>1440</v>
      </c>
      <c r="N1605" s="454">
        <v>44330</v>
      </c>
      <c r="O1605" s="452" t="s">
        <v>1440</v>
      </c>
      <c r="P1605" s="454">
        <v>44468</v>
      </c>
    </row>
    <row r="1606" spans="1:16" ht="21" x14ac:dyDescent="0.2">
      <c r="A1606" s="451" t="s">
        <v>2425</v>
      </c>
      <c r="B1606" s="451" t="s">
        <v>1713</v>
      </c>
      <c r="C1606" s="451" t="s">
        <v>1432</v>
      </c>
      <c r="D1606" s="451" t="s">
        <v>1507</v>
      </c>
      <c r="E1606" s="451" t="s">
        <v>1442</v>
      </c>
      <c r="F1606" s="451" t="s">
        <v>2426</v>
      </c>
      <c r="G1606" s="452" t="s">
        <v>1436</v>
      </c>
      <c r="H1606" s="453">
        <v>12802</v>
      </c>
      <c r="I1606" s="452" t="s">
        <v>1640</v>
      </c>
      <c r="J1606" s="452" t="s">
        <v>1438</v>
      </c>
      <c r="K1606" s="452" t="s">
        <v>1438</v>
      </c>
      <c r="L1606" s="452" t="s">
        <v>1439</v>
      </c>
      <c r="M1606" s="452" t="s">
        <v>1440</v>
      </c>
      <c r="N1606" s="454">
        <v>44384</v>
      </c>
      <c r="O1606" s="452" t="s">
        <v>1440</v>
      </c>
      <c r="P1606" s="454">
        <v>44468</v>
      </c>
    </row>
    <row r="1607" spans="1:16" ht="21" x14ac:dyDescent="0.2">
      <c r="A1607" s="451" t="s">
        <v>2425</v>
      </c>
      <c r="B1607" s="451" t="s">
        <v>1713</v>
      </c>
      <c r="C1607" s="451" t="s">
        <v>1432</v>
      </c>
      <c r="D1607" s="451" t="s">
        <v>1540</v>
      </c>
      <c r="E1607" s="451" t="s">
        <v>1677</v>
      </c>
      <c r="F1607" s="451" t="s">
        <v>2427</v>
      </c>
      <c r="G1607" s="452" t="s">
        <v>1436</v>
      </c>
      <c r="H1607" s="453">
        <v>9858</v>
      </c>
      <c r="I1607" s="452" t="s">
        <v>1678</v>
      </c>
      <c r="J1607" s="455"/>
      <c r="K1607" s="452" t="s">
        <v>1533</v>
      </c>
      <c r="L1607" s="452" t="s">
        <v>1439</v>
      </c>
      <c r="M1607" s="452" t="s">
        <v>1452</v>
      </c>
      <c r="N1607" s="454">
        <v>44525</v>
      </c>
      <c r="O1607" s="452" t="s">
        <v>1534</v>
      </c>
      <c r="P1607" s="454">
        <v>44525</v>
      </c>
    </row>
    <row r="1608" spans="1:16" ht="21" x14ac:dyDescent="0.2">
      <c r="A1608" s="451" t="s">
        <v>2425</v>
      </c>
      <c r="B1608" s="451" t="s">
        <v>1717</v>
      </c>
      <c r="C1608" s="451" t="s">
        <v>1432</v>
      </c>
      <c r="D1608" s="451" t="s">
        <v>1433</v>
      </c>
      <c r="E1608" s="451" t="s">
        <v>1434</v>
      </c>
      <c r="F1608" s="451" t="s">
        <v>1781</v>
      </c>
      <c r="G1608" s="452" t="s">
        <v>1436</v>
      </c>
      <c r="H1608" s="453">
        <v>28561</v>
      </c>
      <c r="I1608" s="452" t="s">
        <v>1654</v>
      </c>
      <c r="J1608" s="452" t="s">
        <v>1438</v>
      </c>
      <c r="K1608" s="452" t="s">
        <v>1438</v>
      </c>
      <c r="L1608" s="452" t="s">
        <v>1439</v>
      </c>
      <c r="M1608" s="452" t="s">
        <v>1440</v>
      </c>
      <c r="N1608" s="454">
        <v>44312</v>
      </c>
      <c r="O1608" s="452" t="s">
        <v>1440</v>
      </c>
      <c r="P1608" s="454">
        <v>44468</v>
      </c>
    </row>
    <row r="1609" spans="1:16" ht="21" x14ac:dyDescent="0.2">
      <c r="A1609" s="451" t="s">
        <v>2428</v>
      </c>
      <c r="B1609" s="451" t="s">
        <v>1463</v>
      </c>
      <c r="C1609" s="451" t="s">
        <v>1432</v>
      </c>
      <c r="D1609" s="451" t="s">
        <v>1433</v>
      </c>
      <c r="E1609" s="451" t="s">
        <v>1434</v>
      </c>
      <c r="F1609" s="451" t="s">
        <v>1746</v>
      </c>
      <c r="G1609" s="452" t="s">
        <v>1436</v>
      </c>
      <c r="H1609" s="453">
        <v>110622.58</v>
      </c>
      <c r="I1609" s="452" t="s">
        <v>1465</v>
      </c>
      <c r="J1609" s="452" t="s">
        <v>1438</v>
      </c>
      <c r="K1609" s="452" t="s">
        <v>1438</v>
      </c>
      <c r="L1609" s="452" t="s">
        <v>1439</v>
      </c>
      <c r="M1609" s="452" t="s">
        <v>1440</v>
      </c>
      <c r="N1609" s="454">
        <v>44302</v>
      </c>
      <c r="O1609" s="452" t="s">
        <v>1440</v>
      </c>
      <c r="P1609" s="454">
        <v>44468</v>
      </c>
    </row>
    <row r="1610" spans="1:16" ht="21" x14ac:dyDescent="0.2">
      <c r="A1610" s="451" t="s">
        <v>2428</v>
      </c>
      <c r="B1610" s="451" t="s">
        <v>1463</v>
      </c>
      <c r="C1610" s="451" t="s">
        <v>1432</v>
      </c>
      <c r="D1610" s="451" t="s">
        <v>1466</v>
      </c>
      <c r="E1610" s="451" t="s">
        <v>1442</v>
      </c>
      <c r="F1610" s="451" t="s">
        <v>2267</v>
      </c>
      <c r="G1610" s="452" t="s">
        <v>1436</v>
      </c>
      <c r="H1610" s="453">
        <v>3409</v>
      </c>
      <c r="I1610" s="452" t="s">
        <v>1643</v>
      </c>
      <c r="J1610" s="452" t="s">
        <v>1438</v>
      </c>
      <c r="K1610" s="452" t="s">
        <v>1438</v>
      </c>
      <c r="L1610" s="452" t="s">
        <v>1439</v>
      </c>
      <c r="M1610" s="452" t="s">
        <v>1440</v>
      </c>
      <c r="N1610" s="454">
        <v>44535</v>
      </c>
      <c r="O1610" s="452" t="s">
        <v>1440</v>
      </c>
      <c r="P1610" s="454">
        <v>44468</v>
      </c>
    </row>
    <row r="1611" spans="1:16" ht="21" x14ac:dyDescent="0.2">
      <c r="A1611" s="451" t="s">
        <v>2428</v>
      </c>
      <c r="B1611" s="451" t="s">
        <v>1463</v>
      </c>
      <c r="C1611" s="451" t="s">
        <v>1432</v>
      </c>
      <c r="D1611" s="451" t="s">
        <v>1466</v>
      </c>
      <c r="E1611" s="451" t="s">
        <v>1434</v>
      </c>
      <c r="F1611" s="451" t="s">
        <v>2185</v>
      </c>
      <c r="G1611" s="452" t="s">
        <v>1436</v>
      </c>
      <c r="H1611" s="453">
        <v>9633</v>
      </c>
      <c r="I1611" s="452" t="s">
        <v>1591</v>
      </c>
      <c r="J1611" s="452" t="s">
        <v>1438</v>
      </c>
      <c r="K1611" s="452" t="s">
        <v>1438</v>
      </c>
      <c r="L1611" s="452" t="s">
        <v>1439</v>
      </c>
      <c r="M1611" s="452" t="s">
        <v>1440</v>
      </c>
      <c r="N1611" s="454">
        <v>44535</v>
      </c>
      <c r="O1611" s="452" t="s">
        <v>1440</v>
      </c>
      <c r="P1611" s="454">
        <v>44468</v>
      </c>
    </row>
    <row r="1612" spans="1:16" ht="21" x14ac:dyDescent="0.2">
      <c r="A1612" s="451" t="s">
        <v>2428</v>
      </c>
      <c r="B1612" s="451" t="s">
        <v>1463</v>
      </c>
      <c r="C1612" s="451" t="s">
        <v>1432</v>
      </c>
      <c r="D1612" s="451" t="s">
        <v>1491</v>
      </c>
      <c r="E1612" s="451" t="s">
        <v>1442</v>
      </c>
      <c r="F1612" s="451" t="s">
        <v>2200</v>
      </c>
      <c r="G1612" s="452" t="s">
        <v>1436</v>
      </c>
      <c r="H1612" s="453">
        <v>123654.32</v>
      </c>
      <c r="I1612" s="452" t="s">
        <v>1492</v>
      </c>
      <c r="J1612" s="452" t="s">
        <v>1438</v>
      </c>
      <c r="K1612" s="452" t="s">
        <v>1438</v>
      </c>
      <c r="L1612" s="452" t="s">
        <v>1439</v>
      </c>
      <c r="M1612" s="452" t="s">
        <v>1440</v>
      </c>
      <c r="N1612" s="454">
        <v>44292</v>
      </c>
      <c r="O1612" s="452" t="s">
        <v>1440</v>
      </c>
      <c r="P1612" s="454">
        <v>44468</v>
      </c>
    </row>
    <row r="1613" spans="1:16" ht="21" x14ac:dyDescent="0.2">
      <c r="A1613" s="451" t="s">
        <v>2428</v>
      </c>
      <c r="B1613" s="451" t="s">
        <v>1463</v>
      </c>
      <c r="C1613" s="451" t="s">
        <v>1432</v>
      </c>
      <c r="D1613" s="451" t="s">
        <v>1507</v>
      </c>
      <c r="E1613" s="451" t="s">
        <v>1442</v>
      </c>
      <c r="F1613" s="451" t="s">
        <v>2429</v>
      </c>
      <c r="G1613" s="452" t="s">
        <v>1436</v>
      </c>
      <c r="H1613" s="453">
        <v>300.89999999999998</v>
      </c>
      <c r="I1613" s="452" t="s">
        <v>1509</v>
      </c>
      <c r="J1613" s="452" t="s">
        <v>1438</v>
      </c>
      <c r="K1613" s="452" t="s">
        <v>1438</v>
      </c>
      <c r="L1613" s="452" t="s">
        <v>1439</v>
      </c>
      <c r="M1613" s="452" t="s">
        <v>1440</v>
      </c>
      <c r="N1613" s="454">
        <v>44537</v>
      </c>
      <c r="O1613" s="452" t="s">
        <v>1440</v>
      </c>
      <c r="P1613" s="454">
        <v>44468</v>
      </c>
    </row>
    <row r="1614" spans="1:16" ht="21" x14ac:dyDescent="0.2">
      <c r="A1614" s="451" t="s">
        <v>2428</v>
      </c>
      <c r="B1614" s="451" t="s">
        <v>1463</v>
      </c>
      <c r="C1614" s="451" t="s">
        <v>1432</v>
      </c>
      <c r="D1614" s="451" t="s">
        <v>1515</v>
      </c>
      <c r="E1614" s="451" t="s">
        <v>1442</v>
      </c>
      <c r="F1614" s="451" t="s">
        <v>2430</v>
      </c>
      <c r="G1614" s="452" t="s">
        <v>1436</v>
      </c>
      <c r="H1614" s="453">
        <v>79198.559999999998</v>
      </c>
      <c r="I1614" s="452" t="s">
        <v>1524</v>
      </c>
      <c r="J1614" s="452" t="s">
        <v>1438</v>
      </c>
      <c r="K1614" s="452" t="s">
        <v>1438</v>
      </c>
      <c r="L1614" s="452" t="s">
        <v>1439</v>
      </c>
      <c r="M1614" s="452" t="s">
        <v>1440</v>
      </c>
      <c r="N1614" s="454">
        <v>44294</v>
      </c>
      <c r="O1614" s="452" t="s">
        <v>1440</v>
      </c>
      <c r="P1614" s="454">
        <v>44468</v>
      </c>
    </row>
    <row r="1615" spans="1:16" ht="21" x14ac:dyDescent="0.2">
      <c r="A1615" s="451" t="s">
        <v>2428</v>
      </c>
      <c r="B1615" s="451" t="s">
        <v>1463</v>
      </c>
      <c r="C1615" s="451" t="s">
        <v>1432</v>
      </c>
      <c r="D1615" s="451" t="s">
        <v>1531</v>
      </c>
      <c r="E1615" s="451" t="s">
        <v>1536</v>
      </c>
      <c r="F1615" s="451" t="s">
        <v>1545</v>
      </c>
      <c r="G1615" s="452" t="s">
        <v>1436</v>
      </c>
      <c r="H1615" s="453">
        <v>3075</v>
      </c>
      <c r="I1615" s="452" t="s">
        <v>1537</v>
      </c>
      <c r="J1615" s="455"/>
      <c r="K1615" s="452" t="s">
        <v>1533</v>
      </c>
      <c r="L1615" s="452" t="s">
        <v>1439</v>
      </c>
      <c r="M1615" s="452" t="s">
        <v>1452</v>
      </c>
      <c r="N1615" s="454">
        <v>44496</v>
      </c>
      <c r="O1615" s="452" t="s">
        <v>1534</v>
      </c>
      <c r="P1615" s="454">
        <v>44496</v>
      </c>
    </row>
    <row r="1616" spans="1:16" ht="21" x14ac:dyDescent="0.2">
      <c r="A1616" s="451" t="s">
        <v>2428</v>
      </c>
      <c r="B1616" s="451" t="s">
        <v>1463</v>
      </c>
      <c r="C1616" s="451" t="s">
        <v>1432</v>
      </c>
      <c r="D1616" s="451" t="s">
        <v>1540</v>
      </c>
      <c r="E1616" s="451" t="s">
        <v>1442</v>
      </c>
      <c r="F1616" s="451" t="s">
        <v>1972</v>
      </c>
      <c r="G1616" s="452" t="s">
        <v>1436</v>
      </c>
      <c r="H1616" s="453">
        <v>98408.52</v>
      </c>
      <c r="I1616" s="452" t="s">
        <v>1542</v>
      </c>
      <c r="J1616" s="455"/>
      <c r="K1616" s="452" t="s">
        <v>1533</v>
      </c>
      <c r="L1616" s="452" t="s">
        <v>1439</v>
      </c>
      <c r="M1616" s="452" t="s">
        <v>1452</v>
      </c>
      <c r="N1616" s="454">
        <v>44501</v>
      </c>
      <c r="O1616" s="452" t="s">
        <v>1453</v>
      </c>
      <c r="P1616" s="454">
        <v>44502</v>
      </c>
    </row>
    <row r="1617" spans="1:16" ht="21" x14ac:dyDescent="0.2">
      <c r="A1617" s="451" t="s">
        <v>2428</v>
      </c>
      <c r="B1617" s="451" t="s">
        <v>1463</v>
      </c>
      <c r="C1617" s="451" t="s">
        <v>1432</v>
      </c>
      <c r="D1617" s="451" t="s">
        <v>1540</v>
      </c>
      <c r="E1617" s="451" t="s">
        <v>1592</v>
      </c>
      <c r="F1617" s="451" t="s">
        <v>1467</v>
      </c>
      <c r="G1617" s="452" t="s">
        <v>1436</v>
      </c>
      <c r="H1617" s="453">
        <v>13485</v>
      </c>
      <c r="I1617" s="452" t="s">
        <v>1594</v>
      </c>
      <c r="J1617" s="455"/>
      <c r="K1617" s="452" t="s">
        <v>1533</v>
      </c>
      <c r="L1617" s="452" t="s">
        <v>1439</v>
      </c>
      <c r="M1617" s="452" t="s">
        <v>1452</v>
      </c>
      <c r="N1617" s="454">
        <v>44525</v>
      </c>
      <c r="O1617" s="452" t="s">
        <v>1534</v>
      </c>
      <c r="P1617" s="454">
        <v>44525</v>
      </c>
    </row>
    <row r="1618" spans="1:16" ht="21" x14ac:dyDescent="0.2">
      <c r="A1618" s="451" t="s">
        <v>2428</v>
      </c>
      <c r="B1618" s="451" t="s">
        <v>1463</v>
      </c>
      <c r="C1618" s="451" t="s">
        <v>1432</v>
      </c>
      <c r="D1618" s="451" t="s">
        <v>1540</v>
      </c>
      <c r="E1618" s="451" t="s">
        <v>1644</v>
      </c>
      <c r="F1618" s="451" t="s">
        <v>1467</v>
      </c>
      <c r="G1618" s="452" t="s">
        <v>1436</v>
      </c>
      <c r="H1618" s="453">
        <v>4773</v>
      </c>
      <c r="I1618" s="452" t="s">
        <v>1645</v>
      </c>
      <c r="J1618" s="455"/>
      <c r="K1618" s="452" t="s">
        <v>1533</v>
      </c>
      <c r="L1618" s="452" t="s">
        <v>1439</v>
      </c>
      <c r="M1618" s="452" t="s">
        <v>1452</v>
      </c>
      <c r="N1618" s="454">
        <v>44525</v>
      </c>
      <c r="O1618" s="452" t="s">
        <v>1534</v>
      </c>
      <c r="P1618" s="454">
        <v>44525</v>
      </c>
    </row>
    <row r="1619" spans="1:16" ht="21" x14ac:dyDescent="0.2">
      <c r="A1619" s="451" t="s">
        <v>2428</v>
      </c>
      <c r="B1619" s="451" t="s">
        <v>1463</v>
      </c>
      <c r="C1619" s="451" t="s">
        <v>1432</v>
      </c>
      <c r="D1619" s="451" t="s">
        <v>1448</v>
      </c>
      <c r="E1619" s="451" t="s">
        <v>1434</v>
      </c>
      <c r="F1619" s="451" t="s">
        <v>1973</v>
      </c>
      <c r="G1619" s="452" t="s">
        <v>1436</v>
      </c>
      <c r="H1619" s="453">
        <v>2405.85</v>
      </c>
      <c r="I1619" s="452" t="s">
        <v>1562</v>
      </c>
      <c r="J1619" s="455"/>
      <c r="K1619" s="452" t="s">
        <v>1533</v>
      </c>
      <c r="L1619" s="452" t="s">
        <v>1439</v>
      </c>
      <c r="M1619" s="452" t="s">
        <v>1452</v>
      </c>
      <c r="N1619" s="454">
        <v>44536</v>
      </c>
      <c r="O1619" s="452" t="s">
        <v>1453</v>
      </c>
      <c r="P1619" s="454">
        <v>44544</v>
      </c>
    </row>
    <row r="1620" spans="1:16" ht="21" x14ac:dyDescent="0.2">
      <c r="A1620" s="451" t="s">
        <v>2428</v>
      </c>
      <c r="B1620" s="451" t="s">
        <v>1463</v>
      </c>
      <c r="C1620" s="451" t="s">
        <v>1432</v>
      </c>
      <c r="D1620" s="451" t="s">
        <v>1448</v>
      </c>
      <c r="E1620" s="451" t="s">
        <v>1553</v>
      </c>
      <c r="F1620" s="451" t="s">
        <v>1972</v>
      </c>
      <c r="G1620" s="452" t="s">
        <v>1436</v>
      </c>
      <c r="H1620" s="453">
        <v>83349.8</v>
      </c>
      <c r="I1620" s="452" t="s">
        <v>1574</v>
      </c>
      <c r="J1620" s="455"/>
      <c r="K1620" s="452" t="s">
        <v>1533</v>
      </c>
      <c r="L1620" s="452" t="s">
        <v>1439</v>
      </c>
      <c r="M1620" s="452" t="s">
        <v>1452</v>
      </c>
      <c r="N1620" s="454">
        <v>44560</v>
      </c>
      <c r="O1620" s="452" t="s">
        <v>1534</v>
      </c>
      <c r="P1620" s="454">
        <v>44560</v>
      </c>
    </row>
    <row r="1621" spans="1:16" x14ac:dyDescent="0.2">
      <c r="A1621" s="451" t="s">
        <v>2428</v>
      </c>
      <c r="B1621" s="451" t="s">
        <v>1695</v>
      </c>
      <c r="C1621" s="451" t="s">
        <v>1432</v>
      </c>
      <c r="D1621" s="451" t="s">
        <v>1466</v>
      </c>
      <c r="E1621" s="451" t="s">
        <v>1434</v>
      </c>
      <c r="F1621" s="451" t="s">
        <v>2101</v>
      </c>
      <c r="G1621" s="452" t="s">
        <v>1436</v>
      </c>
      <c r="H1621" s="453">
        <v>60072.2</v>
      </c>
      <c r="I1621" s="452" t="s">
        <v>1655</v>
      </c>
      <c r="J1621" s="452" t="s">
        <v>1438</v>
      </c>
      <c r="K1621" s="452" t="s">
        <v>1438</v>
      </c>
      <c r="L1621" s="452" t="s">
        <v>1439</v>
      </c>
      <c r="M1621" s="452" t="s">
        <v>1440</v>
      </c>
      <c r="N1621" s="454">
        <v>44341</v>
      </c>
      <c r="O1621" s="452" t="s">
        <v>1440</v>
      </c>
      <c r="P1621" s="454">
        <v>44468</v>
      </c>
    </row>
    <row r="1622" spans="1:16" x14ac:dyDescent="0.2">
      <c r="A1622" s="451" t="s">
        <v>2428</v>
      </c>
      <c r="B1622" s="451" t="s">
        <v>1697</v>
      </c>
      <c r="C1622" s="451" t="s">
        <v>1432</v>
      </c>
      <c r="D1622" s="451" t="s">
        <v>1466</v>
      </c>
      <c r="E1622" s="451" t="s">
        <v>1434</v>
      </c>
      <c r="F1622" s="451" t="s">
        <v>2384</v>
      </c>
      <c r="G1622" s="452" t="s">
        <v>1436</v>
      </c>
      <c r="H1622" s="453">
        <v>20594</v>
      </c>
      <c r="I1622" s="452" t="s">
        <v>1486</v>
      </c>
      <c r="J1622" s="452" t="s">
        <v>1438</v>
      </c>
      <c r="K1622" s="452" t="s">
        <v>1438</v>
      </c>
      <c r="L1622" s="452" t="s">
        <v>1439</v>
      </c>
      <c r="M1622" s="452" t="s">
        <v>1440</v>
      </c>
      <c r="N1622" s="454">
        <v>44535</v>
      </c>
      <c r="O1622" s="452" t="s">
        <v>1440</v>
      </c>
      <c r="P1622" s="454">
        <v>44468</v>
      </c>
    </row>
    <row r="1623" spans="1:16" x14ac:dyDescent="0.2">
      <c r="A1623" s="451" t="s">
        <v>2428</v>
      </c>
      <c r="B1623" s="451" t="s">
        <v>1697</v>
      </c>
      <c r="C1623" s="451" t="s">
        <v>1432</v>
      </c>
      <c r="D1623" s="451" t="s">
        <v>1491</v>
      </c>
      <c r="E1623" s="451" t="s">
        <v>1442</v>
      </c>
      <c r="F1623" s="451" t="s">
        <v>2129</v>
      </c>
      <c r="G1623" s="452" t="s">
        <v>1436</v>
      </c>
      <c r="H1623" s="453">
        <v>14457</v>
      </c>
      <c r="I1623" s="452" t="s">
        <v>1504</v>
      </c>
      <c r="J1623" s="452" t="s">
        <v>1438</v>
      </c>
      <c r="K1623" s="452" t="s">
        <v>1438</v>
      </c>
      <c r="L1623" s="452" t="s">
        <v>1439</v>
      </c>
      <c r="M1623" s="452" t="s">
        <v>1440</v>
      </c>
      <c r="N1623" s="454">
        <v>44371</v>
      </c>
      <c r="O1623" s="452" t="s">
        <v>1440</v>
      </c>
      <c r="P1623" s="454">
        <v>44468</v>
      </c>
    </row>
    <row r="1624" spans="1:16" x14ac:dyDescent="0.2">
      <c r="A1624" s="451" t="s">
        <v>2428</v>
      </c>
      <c r="B1624" s="451" t="s">
        <v>1697</v>
      </c>
      <c r="C1624" s="451" t="s">
        <v>1432</v>
      </c>
      <c r="D1624" s="451" t="s">
        <v>1491</v>
      </c>
      <c r="E1624" s="451" t="s">
        <v>1434</v>
      </c>
      <c r="F1624" s="451" t="s">
        <v>2249</v>
      </c>
      <c r="G1624" s="452" t="s">
        <v>1436</v>
      </c>
      <c r="H1624" s="453">
        <v>122</v>
      </c>
      <c r="I1624" s="452" t="s">
        <v>1494</v>
      </c>
      <c r="J1624" s="452" t="s">
        <v>1438</v>
      </c>
      <c r="K1624" s="452" t="s">
        <v>1438</v>
      </c>
      <c r="L1624" s="452" t="s">
        <v>1439</v>
      </c>
      <c r="M1624" s="452" t="s">
        <v>1440</v>
      </c>
      <c r="N1624" s="454">
        <v>44371</v>
      </c>
      <c r="O1624" s="452" t="s">
        <v>1440</v>
      </c>
      <c r="P1624" s="454">
        <v>44468</v>
      </c>
    </row>
    <row r="1625" spans="1:16" x14ac:dyDescent="0.2">
      <c r="A1625" s="451" t="s">
        <v>2428</v>
      </c>
      <c r="B1625" s="451" t="s">
        <v>1697</v>
      </c>
      <c r="C1625" s="451" t="s">
        <v>1432</v>
      </c>
      <c r="D1625" s="451" t="s">
        <v>1491</v>
      </c>
      <c r="E1625" s="451" t="s">
        <v>1434</v>
      </c>
      <c r="F1625" s="451" t="s">
        <v>2056</v>
      </c>
      <c r="G1625" s="452" t="s">
        <v>1436</v>
      </c>
      <c r="H1625" s="453">
        <v>95</v>
      </c>
      <c r="I1625" s="452" t="s">
        <v>1498</v>
      </c>
      <c r="J1625" s="452" t="s">
        <v>1438</v>
      </c>
      <c r="K1625" s="452" t="s">
        <v>1438</v>
      </c>
      <c r="L1625" s="452" t="s">
        <v>1439</v>
      </c>
      <c r="M1625" s="452" t="s">
        <v>1440</v>
      </c>
      <c r="N1625" s="454">
        <v>44371</v>
      </c>
      <c r="O1625" s="452" t="s">
        <v>1440</v>
      </c>
      <c r="P1625" s="454">
        <v>44468</v>
      </c>
    </row>
    <row r="1626" spans="1:16" x14ac:dyDescent="0.2">
      <c r="A1626" s="451" t="s">
        <v>2428</v>
      </c>
      <c r="B1626" s="451" t="s">
        <v>1697</v>
      </c>
      <c r="C1626" s="451" t="s">
        <v>1432</v>
      </c>
      <c r="D1626" s="451" t="s">
        <v>1515</v>
      </c>
      <c r="E1626" s="451" t="s">
        <v>1442</v>
      </c>
      <c r="F1626" s="451" t="s">
        <v>1997</v>
      </c>
      <c r="G1626" s="452" t="s">
        <v>1436</v>
      </c>
      <c r="H1626" s="453">
        <v>16460</v>
      </c>
      <c r="I1626" s="452" t="s">
        <v>1520</v>
      </c>
      <c r="J1626" s="452" t="s">
        <v>1438</v>
      </c>
      <c r="K1626" s="452" t="s">
        <v>1438</v>
      </c>
      <c r="L1626" s="452" t="s">
        <v>1439</v>
      </c>
      <c r="M1626" s="452" t="s">
        <v>1440</v>
      </c>
      <c r="N1626" s="454">
        <v>44538</v>
      </c>
      <c r="O1626" s="452" t="s">
        <v>1440</v>
      </c>
      <c r="P1626" s="454">
        <v>44468</v>
      </c>
    </row>
    <row r="1627" spans="1:16" x14ac:dyDescent="0.2">
      <c r="A1627" s="451" t="s">
        <v>2428</v>
      </c>
      <c r="B1627" s="451" t="s">
        <v>1697</v>
      </c>
      <c r="C1627" s="451" t="s">
        <v>1432</v>
      </c>
      <c r="D1627" s="451" t="s">
        <v>1515</v>
      </c>
      <c r="E1627" s="451" t="s">
        <v>1442</v>
      </c>
      <c r="F1627" s="451" t="s">
        <v>2431</v>
      </c>
      <c r="G1627" s="452" t="s">
        <v>1436</v>
      </c>
      <c r="H1627" s="453">
        <v>1024</v>
      </c>
      <c r="I1627" s="452" t="s">
        <v>1526</v>
      </c>
      <c r="J1627" s="452" t="s">
        <v>1438</v>
      </c>
      <c r="K1627" s="452" t="s">
        <v>1438</v>
      </c>
      <c r="L1627" s="452" t="s">
        <v>1439</v>
      </c>
      <c r="M1627" s="452" t="s">
        <v>1440</v>
      </c>
      <c r="N1627" s="454">
        <v>44538</v>
      </c>
      <c r="O1627" s="452" t="s">
        <v>1440</v>
      </c>
      <c r="P1627" s="454">
        <v>44468</v>
      </c>
    </row>
    <row r="1628" spans="1:16" ht="21" x14ac:dyDescent="0.2">
      <c r="A1628" s="451" t="s">
        <v>2432</v>
      </c>
      <c r="B1628" s="451" t="s">
        <v>1463</v>
      </c>
      <c r="C1628" s="451" t="s">
        <v>1432</v>
      </c>
      <c r="D1628" s="451" t="s">
        <v>1466</v>
      </c>
      <c r="E1628" s="451" t="s">
        <v>1442</v>
      </c>
      <c r="F1628" s="451" t="s">
        <v>2433</v>
      </c>
      <c r="G1628" s="452" t="s">
        <v>1436</v>
      </c>
      <c r="H1628" s="453">
        <v>6256</v>
      </c>
      <c r="I1628" s="452" t="s">
        <v>1591</v>
      </c>
      <c r="J1628" s="452" t="s">
        <v>1438</v>
      </c>
      <c r="K1628" s="452" t="s">
        <v>1438</v>
      </c>
      <c r="L1628" s="452" t="s">
        <v>1439</v>
      </c>
      <c r="M1628" s="452" t="s">
        <v>1440</v>
      </c>
      <c r="N1628" s="454">
        <v>44535</v>
      </c>
      <c r="O1628" s="452" t="s">
        <v>1440</v>
      </c>
      <c r="P1628" s="454">
        <v>44468</v>
      </c>
    </row>
    <row r="1629" spans="1:16" ht="21" x14ac:dyDescent="0.2">
      <c r="A1629" s="451" t="s">
        <v>2432</v>
      </c>
      <c r="B1629" s="451" t="s">
        <v>1463</v>
      </c>
      <c r="C1629" s="451" t="s">
        <v>1432</v>
      </c>
      <c r="D1629" s="451" t="s">
        <v>1466</v>
      </c>
      <c r="E1629" s="451" t="s">
        <v>1434</v>
      </c>
      <c r="F1629" s="451" t="s">
        <v>1728</v>
      </c>
      <c r="G1629" s="452" t="s">
        <v>1436</v>
      </c>
      <c r="H1629" s="453">
        <v>2214</v>
      </c>
      <c r="I1629" s="452" t="s">
        <v>1643</v>
      </c>
      <c r="J1629" s="452" t="s">
        <v>1438</v>
      </c>
      <c r="K1629" s="452" t="s">
        <v>1438</v>
      </c>
      <c r="L1629" s="452" t="s">
        <v>1439</v>
      </c>
      <c r="M1629" s="452" t="s">
        <v>1440</v>
      </c>
      <c r="N1629" s="454">
        <v>44535</v>
      </c>
      <c r="O1629" s="452" t="s">
        <v>1440</v>
      </c>
      <c r="P1629" s="454">
        <v>44468</v>
      </c>
    </row>
    <row r="1630" spans="1:16" ht="21" x14ac:dyDescent="0.2">
      <c r="A1630" s="451" t="s">
        <v>2432</v>
      </c>
      <c r="B1630" s="451" t="s">
        <v>1463</v>
      </c>
      <c r="C1630" s="451" t="s">
        <v>1432</v>
      </c>
      <c r="D1630" s="451" t="s">
        <v>1466</v>
      </c>
      <c r="E1630" s="451" t="s">
        <v>1434</v>
      </c>
      <c r="F1630" s="451" t="s">
        <v>2074</v>
      </c>
      <c r="G1630" s="452" t="s">
        <v>1436</v>
      </c>
      <c r="H1630" s="453">
        <v>82961.81</v>
      </c>
      <c r="I1630" s="452" t="s">
        <v>1478</v>
      </c>
      <c r="J1630" s="452" t="s">
        <v>1438</v>
      </c>
      <c r="K1630" s="452" t="s">
        <v>1438</v>
      </c>
      <c r="L1630" s="452" t="s">
        <v>1439</v>
      </c>
      <c r="M1630" s="452" t="s">
        <v>1440</v>
      </c>
      <c r="N1630" s="454">
        <v>44340</v>
      </c>
      <c r="O1630" s="452" t="s">
        <v>1440</v>
      </c>
      <c r="P1630" s="454">
        <v>44468</v>
      </c>
    </row>
    <row r="1631" spans="1:16" ht="21" x14ac:dyDescent="0.2">
      <c r="A1631" s="451" t="s">
        <v>2432</v>
      </c>
      <c r="B1631" s="451" t="s">
        <v>1463</v>
      </c>
      <c r="C1631" s="451" t="s">
        <v>1432</v>
      </c>
      <c r="D1631" s="451" t="s">
        <v>1491</v>
      </c>
      <c r="E1631" s="451" t="s">
        <v>1442</v>
      </c>
      <c r="F1631" s="451" t="s">
        <v>2434</v>
      </c>
      <c r="G1631" s="452" t="s">
        <v>1436</v>
      </c>
      <c r="H1631" s="453">
        <v>109355.71</v>
      </c>
      <c r="I1631" s="452" t="s">
        <v>1492</v>
      </c>
      <c r="J1631" s="452" t="s">
        <v>1438</v>
      </c>
      <c r="K1631" s="452" t="s">
        <v>1438</v>
      </c>
      <c r="L1631" s="452" t="s">
        <v>1439</v>
      </c>
      <c r="M1631" s="452" t="s">
        <v>1440</v>
      </c>
      <c r="N1631" s="454">
        <v>44292</v>
      </c>
      <c r="O1631" s="452" t="s">
        <v>1440</v>
      </c>
      <c r="P1631" s="454">
        <v>44468</v>
      </c>
    </row>
    <row r="1632" spans="1:16" ht="21" x14ac:dyDescent="0.2">
      <c r="A1632" s="451" t="s">
        <v>2432</v>
      </c>
      <c r="B1632" s="451" t="s">
        <v>1463</v>
      </c>
      <c r="C1632" s="451" t="s">
        <v>1432</v>
      </c>
      <c r="D1632" s="451" t="s">
        <v>1507</v>
      </c>
      <c r="E1632" s="451" t="s">
        <v>1442</v>
      </c>
      <c r="F1632" s="451" t="s">
        <v>2435</v>
      </c>
      <c r="G1632" s="452" t="s">
        <v>1436</v>
      </c>
      <c r="H1632" s="453">
        <v>3567.35</v>
      </c>
      <c r="I1632" s="452" t="s">
        <v>1509</v>
      </c>
      <c r="J1632" s="452" t="s">
        <v>1438</v>
      </c>
      <c r="K1632" s="452" t="s">
        <v>1438</v>
      </c>
      <c r="L1632" s="452" t="s">
        <v>1439</v>
      </c>
      <c r="M1632" s="452" t="s">
        <v>1440</v>
      </c>
      <c r="N1632" s="454">
        <v>44537</v>
      </c>
      <c r="O1632" s="452" t="s">
        <v>1440</v>
      </c>
      <c r="P1632" s="454">
        <v>44468</v>
      </c>
    </row>
    <row r="1633" spans="1:16" ht="21" x14ac:dyDescent="0.2">
      <c r="A1633" s="451" t="s">
        <v>2432</v>
      </c>
      <c r="B1633" s="451" t="s">
        <v>1463</v>
      </c>
      <c r="C1633" s="451" t="s">
        <v>1432</v>
      </c>
      <c r="D1633" s="451" t="s">
        <v>1515</v>
      </c>
      <c r="E1633" s="451" t="s">
        <v>1442</v>
      </c>
      <c r="F1633" s="451" t="s">
        <v>1798</v>
      </c>
      <c r="G1633" s="452" t="s">
        <v>1436</v>
      </c>
      <c r="H1633" s="453">
        <v>68851.649999999994</v>
      </c>
      <c r="I1633" s="452" t="s">
        <v>1524</v>
      </c>
      <c r="J1633" s="452" t="s">
        <v>1438</v>
      </c>
      <c r="K1633" s="452" t="s">
        <v>1438</v>
      </c>
      <c r="L1633" s="452" t="s">
        <v>1439</v>
      </c>
      <c r="M1633" s="452" t="s">
        <v>1440</v>
      </c>
      <c r="N1633" s="454">
        <v>44294</v>
      </c>
      <c r="O1633" s="452" t="s">
        <v>1440</v>
      </c>
      <c r="P1633" s="454">
        <v>44468</v>
      </c>
    </row>
    <row r="1634" spans="1:16" ht="21" x14ac:dyDescent="0.2">
      <c r="A1634" s="451" t="s">
        <v>2432</v>
      </c>
      <c r="B1634" s="451" t="s">
        <v>1463</v>
      </c>
      <c r="C1634" s="451" t="s">
        <v>1432</v>
      </c>
      <c r="D1634" s="451" t="s">
        <v>1531</v>
      </c>
      <c r="E1634" s="451" t="s">
        <v>1536</v>
      </c>
      <c r="F1634" s="451" t="s">
        <v>1450</v>
      </c>
      <c r="G1634" s="452" t="s">
        <v>1436</v>
      </c>
      <c r="H1634" s="453">
        <v>1845</v>
      </c>
      <c r="I1634" s="452" t="s">
        <v>1537</v>
      </c>
      <c r="J1634" s="455"/>
      <c r="K1634" s="452" t="s">
        <v>1533</v>
      </c>
      <c r="L1634" s="452" t="s">
        <v>1439</v>
      </c>
      <c r="M1634" s="452" t="s">
        <v>1452</v>
      </c>
      <c r="N1634" s="454">
        <v>44496</v>
      </c>
      <c r="O1634" s="452" t="s">
        <v>1534</v>
      </c>
      <c r="P1634" s="454">
        <v>44496</v>
      </c>
    </row>
    <row r="1635" spans="1:16" ht="21" x14ac:dyDescent="0.2">
      <c r="A1635" s="451" t="s">
        <v>2432</v>
      </c>
      <c r="B1635" s="451" t="s">
        <v>1463</v>
      </c>
      <c r="C1635" s="451" t="s">
        <v>1432</v>
      </c>
      <c r="D1635" s="451" t="s">
        <v>1540</v>
      </c>
      <c r="E1635" s="451" t="s">
        <v>1442</v>
      </c>
      <c r="F1635" s="451" t="s">
        <v>1573</v>
      </c>
      <c r="G1635" s="452" t="s">
        <v>1436</v>
      </c>
      <c r="H1635" s="453">
        <v>77656.149999999994</v>
      </c>
      <c r="I1635" s="452" t="s">
        <v>1542</v>
      </c>
      <c r="J1635" s="455"/>
      <c r="K1635" s="452" t="s">
        <v>1533</v>
      </c>
      <c r="L1635" s="452" t="s">
        <v>1439</v>
      </c>
      <c r="M1635" s="452" t="s">
        <v>1452</v>
      </c>
      <c r="N1635" s="454">
        <v>44501</v>
      </c>
      <c r="O1635" s="452" t="s">
        <v>1453</v>
      </c>
      <c r="P1635" s="454">
        <v>44502</v>
      </c>
    </row>
    <row r="1636" spans="1:16" ht="21" x14ac:dyDescent="0.2">
      <c r="A1636" s="451" t="s">
        <v>2432</v>
      </c>
      <c r="B1636" s="451" t="s">
        <v>1463</v>
      </c>
      <c r="C1636" s="451" t="s">
        <v>1432</v>
      </c>
      <c r="D1636" s="451" t="s">
        <v>1540</v>
      </c>
      <c r="E1636" s="451" t="s">
        <v>1592</v>
      </c>
      <c r="F1636" s="451" t="s">
        <v>1545</v>
      </c>
      <c r="G1636" s="452" t="s">
        <v>1436</v>
      </c>
      <c r="H1636" s="453">
        <v>8758</v>
      </c>
      <c r="I1636" s="452" t="s">
        <v>1594</v>
      </c>
      <c r="J1636" s="455"/>
      <c r="K1636" s="452" t="s">
        <v>1533</v>
      </c>
      <c r="L1636" s="452" t="s">
        <v>1439</v>
      </c>
      <c r="M1636" s="452" t="s">
        <v>1452</v>
      </c>
      <c r="N1636" s="454">
        <v>44525</v>
      </c>
      <c r="O1636" s="452" t="s">
        <v>1534</v>
      </c>
      <c r="P1636" s="454">
        <v>44525</v>
      </c>
    </row>
    <row r="1637" spans="1:16" ht="21" x14ac:dyDescent="0.2">
      <c r="A1637" s="451" t="s">
        <v>2432</v>
      </c>
      <c r="B1637" s="451" t="s">
        <v>1463</v>
      </c>
      <c r="C1637" s="451" t="s">
        <v>1432</v>
      </c>
      <c r="D1637" s="451" t="s">
        <v>1540</v>
      </c>
      <c r="E1637" s="451" t="s">
        <v>1644</v>
      </c>
      <c r="F1637" s="451" t="s">
        <v>1545</v>
      </c>
      <c r="G1637" s="452" t="s">
        <v>1436</v>
      </c>
      <c r="H1637" s="453">
        <v>3100</v>
      </c>
      <c r="I1637" s="452" t="s">
        <v>1645</v>
      </c>
      <c r="J1637" s="455"/>
      <c r="K1637" s="452" t="s">
        <v>1533</v>
      </c>
      <c r="L1637" s="452" t="s">
        <v>1439</v>
      </c>
      <c r="M1637" s="452" t="s">
        <v>1452</v>
      </c>
      <c r="N1637" s="454">
        <v>44525</v>
      </c>
      <c r="O1637" s="452" t="s">
        <v>1534</v>
      </c>
      <c r="P1637" s="454">
        <v>44525</v>
      </c>
    </row>
    <row r="1638" spans="1:16" ht="21" x14ac:dyDescent="0.2">
      <c r="A1638" s="451" t="s">
        <v>2432</v>
      </c>
      <c r="B1638" s="451" t="s">
        <v>1463</v>
      </c>
      <c r="C1638" s="451" t="s">
        <v>1432</v>
      </c>
      <c r="D1638" s="451" t="s">
        <v>1448</v>
      </c>
      <c r="E1638" s="451" t="s">
        <v>1434</v>
      </c>
      <c r="F1638" s="451" t="s">
        <v>1752</v>
      </c>
      <c r="G1638" s="452" t="s">
        <v>1436</v>
      </c>
      <c r="H1638" s="453">
        <v>1500.3</v>
      </c>
      <c r="I1638" s="452" t="s">
        <v>1562</v>
      </c>
      <c r="J1638" s="455"/>
      <c r="K1638" s="452" t="s">
        <v>1533</v>
      </c>
      <c r="L1638" s="452" t="s">
        <v>1439</v>
      </c>
      <c r="M1638" s="452" t="s">
        <v>1452</v>
      </c>
      <c r="N1638" s="454">
        <v>44536</v>
      </c>
      <c r="O1638" s="452" t="s">
        <v>1453</v>
      </c>
      <c r="P1638" s="454">
        <v>44544</v>
      </c>
    </row>
    <row r="1639" spans="1:16" ht="21" x14ac:dyDescent="0.2">
      <c r="A1639" s="451" t="s">
        <v>2432</v>
      </c>
      <c r="B1639" s="451" t="s">
        <v>1463</v>
      </c>
      <c r="C1639" s="451" t="s">
        <v>1432</v>
      </c>
      <c r="D1639" s="451" t="s">
        <v>1448</v>
      </c>
      <c r="E1639" s="451" t="s">
        <v>1553</v>
      </c>
      <c r="F1639" s="451" t="s">
        <v>2052</v>
      </c>
      <c r="G1639" s="452" t="s">
        <v>1436</v>
      </c>
      <c r="H1639" s="453">
        <v>61916.44</v>
      </c>
      <c r="I1639" s="452" t="s">
        <v>1574</v>
      </c>
      <c r="J1639" s="455"/>
      <c r="K1639" s="452" t="s">
        <v>1533</v>
      </c>
      <c r="L1639" s="452" t="s">
        <v>1439</v>
      </c>
      <c r="M1639" s="452" t="s">
        <v>1452</v>
      </c>
      <c r="N1639" s="454">
        <v>44560</v>
      </c>
      <c r="O1639" s="452" t="s">
        <v>1534</v>
      </c>
      <c r="P1639" s="454">
        <v>44560</v>
      </c>
    </row>
    <row r="1640" spans="1:16" x14ac:dyDescent="0.2">
      <c r="A1640" s="451" t="s">
        <v>2432</v>
      </c>
      <c r="B1640" s="451" t="s">
        <v>1695</v>
      </c>
      <c r="C1640" s="451" t="s">
        <v>1432</v>
      </c>
      <c r="D1640" s="451" t="s">
        <v>1466</v>
      </c>
      <c r="E1640" s="451" t="s">
        <v>1434</v>
      </c>
      <c r="F1640" s="451" t="s">
        <v>2378</v>
      </c>
      <c r="G1640" s="452" t="s">
        <v>1436</v>
      </c>
      <c r="H1640" s="453">
        <v>75028.08</v>
      </c>
      <c r="I1640" s="452" t="s">
        <v>1655</v>
      </c>
      <c r="J1640" s="452" t="s">
        <v>1438</v>
      </c>
      <c r="K1640" s="452" t="s">
        <v>1438</v>
      </c>
      <c r="L1640" s="452" t="s">
        <v>1439</v>
      </c>
      <c r="M1640" s="452" t="s">
        <v>1440</v>
      </c>
      <c r="N1640" s="454">
        <v>44341</v>
      </c>
      <c r="O1640" s="452" t="s">
        <v>1440</v>
      </c>
      <c r="P1640" s="454">
        <v>44468</v>
      </c>
    </row>
    <row r="1641" spans="1:16" x14ac:dyDescent="0.2">
      <c r="A1641" s="451" t="s">
        <v>2432</v>
      </c>
      <c r="B1641" s="451" t="s">
        <v>1697</v>
      </c>
      <c r="C1641" s="451" t="s">
        <v>1432</v>
      </c>
      <c r="D1641" s="451" t="s">
        <v>1466</v>
      </c>
      <c r="E1641" s="451" t="s">
        <v>1434</v>
      </c>
      <c r="F1641" s="451" t="s">
        <v>1851</v>
      </c>
      <c r="G1641" s="452" t="s">
        <v>1436</v>
      </c>
      <c r="H1641" s="453">
        <v>12433</v>
      </c>
      <c r="I1641" s="452" t="s">
        <v>1490</v>
      </c>
      <c r="J1641" s="452" t="s">
        <v>1438</v>
      </c>
      <c r="K1641" s="452" t="s">
        <v>1438</v>
      </c>
      <c r="L1641" s="452" t="s">
        <v>1439</v>
      </c>
      <c r="M1641" s="452" t="s">
        <v>1440</v>
      </c>
      <c r="N1641" s="454">
        <v>44535</v>
      </c>
      <c r="O1641" s="452" t="s">
        <v>1440</v>
      </c>
      <c r="P1641" s="454">
        <v>44468</v>
      </c>
    </row>
    <row r="1642" spans="1:16" x14ac:dyDescent="0.2">
      <c r="A1642" s="451" t="s">
        <v>2432</v>
      </c>
      <c r="B1642" s="451" t="s">
        <v>1697</v>
      </c>
      <c r="C1642" s="451" t="s">
        <v>1432</v>
      </c>
      <c r="D1642" s="451" t="s">
        <v>1466</v>
      </c>
      <c r="E1642" s="451" t="s">
        <v>1434</v>
      </c>
      <c r="F1642" s="451" t="s">
        <v>2436</v>
      </c>
      <c r="G1642" s="452" t="s">
        <v>1436</v>
      </c>
      <c r="H1642" s="453">
        <v>20164</v>
      </c>
      <c r="I1642" s="452" t="s">
        <v>1486</v>
      </c>
      <c r="J1642" s="452" t="s">
        <v>1438</v>
      </c>
      <c r="K1642" s="452" t="s">
        <v>1438</v>
      </c>
      <c r="L1642" s="452" t="s">
        <v>1439</v>
      </c>
      <c r="M1642" s="452" t="s">
        <v>1440</v>
      </c>
      <c r="N1642" s="454">
        <v>44535</v>
      </c>
      <c r="O1642" s="452" t="s">
        <v>1440</v>
      </c>
      <c r="P1642" s="454">
        <v>44468</v>
      </c>
    </row>
    <row r="1643" spans="1:16" x14ac:dyDescent="0.2">
      <c r="A1643" s="451" t="s">
        <v>2432</v>
      </c>
      <c r="B1643" s="451" t="s">
        <v>1697</v>
      </c>
      <c r="C1643" s="451" t="s">
        <v>1432</v>
      </c>
      <c r="D1643" s="451" t="s">
        <v>1491</v>
      </c>
      <c r="E1643" s="451" t="s">
        <v>1442</v>
      </c>
      <c r="F1643" s="451" t="s">
        <v>1445</v>
      </c>
      <c r="G1643" s="452" t="s">
        <v>1436</v>
      </c>
      <c r="H1643" s="453">
        <v>13523</v>
      </c>
      <c r="I1643" s="452" t="s">
        <v>1504</v>
      </c>
      <c r="J1643" s="452" t="s">
        <v>1438</v>
      </c>
      <c r="K1643" s="452" t="s">
        <v>1438</v>
      </c>
      <c r="L1643" s="452" t="s">
        <v>1439</v>
      </c>
      <c r="M1643" s="452" t="s">
        <v>1440</v>
      </c>
      <c r="N1643" s="454">
        <v>44371</v>
      </c>
      <c r="O1643" s="452" t="s">
        <v>1440</v>
      </c>
      <c r="P1643" s="454">
        <v>44468</v>
      </c>
    </row>
    <row r="1644" spans="1:16" x14ac:dyDescent="0.2">
      <c r="A1644" s="451" t="s">
        <v>2432</v>
      </c>
      <c r="B1644" s="451" t="s">
        <v>1697</v>
      </c>
      <c r="C1644" s="451" t="s">
        <v>1432</v>
      </c>
      <c r="D1644" s="451" t="s">
        <v>1491</v>
      </c>
      <c r="E1644" s="451" t="s">
        <v>1442</v>
      </c>
      <c r="F1644" s="451" t="s">
        <v>2437</v>
      </c>
      <c r="G1644" s="452" t="s">
        <v>1436</v>
      </c>
      <c r="H1644" s="453">
        <v>2479</v>
      </c>
      <c r="I1644" s="452" t="s">
        <v>1498</v>
      </c>
      <c r="J1644" s="452" t="s">
        <v>1438</v>
      </c>
      <c r="K1644" s="452" t="s">
        <v>1438</v>
      </c>
      <c r="L1644" s="452" t="s">
        <v>1439</v>
      </c>
      <c r="M1644" s="452" t="s">
        <v>1440</v>
      </c>
      <c r="N1644" s="454">
        <v>44371</v>
      </c>
      <c r="O1644" s="452" t="s">
        <v>1440</v>
      </c>
      <c r="P1644" s="454">
        <v>44468</v>
      </c>
    </row>
    <row r="1645" spans="1:16" x14ac:dyDescent="0.2">
      <c r="A1645" s="451" t="s">
        <v>2432</v>
      </c>
      <c r="B1645" s="451" t="s">
        <v>1697</v>
      </c>
      <c r="C1645" s="451" t="s">
        <v>1432</v>
      </c>
      <c r="D1645" s="451" t="s">
        <v>1515</v>
      </c>
      <c r="E1645" s="451" t="s">
        <v>1442</v>
      </c>
      <c r="F1645" s="451" t="s">
        <v>1936</v>
      </c>
      <c r="G1645" s="452" t="s">
        <v>1436</v>
      </c>
      <c r="H1645" s="453">
        <v>16131</v>
      </c>
      <c r="I1645" s="452" t="s">
        <v>1520</v>
      </c>
      <c r="J1645" s="452" t="s">
        <v>1438</v>
      </c>
      <c r="K1645" s="452" t="s">
        <v>1438</v>
      </c>
      <c r="L1645" s="452" t="s">
        <v>1439</v>
      </c>
      <c r="M1645" s="452" t="s">
        <v>1440</v>
      </c>
      <c r="N1645" s="454">
        <v>44538</v>
      </c>
      <c r="O1645" s="452" t="s">
        <v>1440</v>
      </c>
      <c r="P1645" s="454">
        <v>44468</v>
      </c>
    </row>
    <row r="1646" spans="1:16" x14ac:dyDescent="0.2">
      <c r="A1646" s="451" t="s">
        <v>2432</v>
      </c>
      <c r="B1646" s="451" t="s">
        <v>1697</v>
      </c>
      <c r="C1646" s="451" t="s">
        <v>1432</v>
      </c>
      <c r="D1646" s="451" t="s">
        <v>1540</v>
      </c>
      <c r="E1646" s="451" t="s">
        <v>1547</v>
      </c>
      <c r="F1646" s="451" t="s">
        <v>1565</v>
      </c>
      <c r="G1646" s="452" t="s">
        <v>1436</v>
      </c>
      <c r="H1646" s="453">
        <v>3129</v>
      </c>
      <c r="I1646" s="452" t="s">
        <v>1549</v>
      </c>
      <c r="J1646" s="455"/>
      <c r="K1646" s="452" t="s">
        <v>1533</v>
      </c>
      <c r="L1646" s="452" t="s">
        <v>1439</v>
      </c>
      <c r="M1646" s="452" t="s">
        <v>1452</v>
      </c>
      <c r="N1646" s="454">
        <v>44501</v>
      </c>
      <c r="O1646" s="452" t="s">
        <v>1453</v>
      </c>
      <c r="P1646" s="454">
        <v>44502</v>
      </c>
    </row>
    <row r="1647" spans="1:16" ht="21" x14ac:dyDescent="0.2">
      <c r="A1647" s="451" t="s">
        <v>2438</v>
      </c>
      <c r="B1647" s="451" t="s">
        <v>1463</v>
      </c>
      <c r="C1647" s="451" t="s">
        <v>1432</v>
      </c>
      <c r="D1647" s="451" t="s">
        <v>1433</v>
      </c>
      <c r="E1647" s="451" t="s">
        <v>1442</v>
      </c>
      <c r="F1647" s="451" t="s">
        <v>2439</v>
      </c>
      <c r="G1647" s="452" t="s">
        <v>1436</v>
      </c>
      <c r="H1647" s="453">
        <v>919042</v>
      </c>
      <c r="I1647" s="452" t="s">
        <v>1650</v>
      </c>
      <c r="J1647" s="452" t="s">
        <v>1438</v>
      </c>
      <c r="K1647" s="452" t="s">
        <v>1438</v>
      </c>
      <c r="L1647" s="452" t="s">
        <v>1439</v>
      </c>
      <c r="M1647" s="452" t="s">
        <v>1440</v>
      </c>
      <c r="N1647" s="454">
        <v>44309</v>
      </c>
      <c r="O1647" s="452" t="s">
        <v>1440</v>
      </c>
      <c r="P1647" s="454">
        <v>44468</v>
      </c>
    </row>
    <row r="1648" spans="1:16" x14ac:dyDescent="0.2">
      <c r="A1648" s="451" t="s">
        <v>2438</v>
      </c>
      <c r="B1648" s="451" t="s">
        <v>1693</v>
      </c>
      <c r="C1648" s="451" t="s">
        <v>1432</v>
      </c>
      <c r="D1648" s="451" t="s">
        <v>1433</v>
      </c>
      <c r="E1648" s="451" t="s">
        <v>1434</v>
      </c>
      <c r="F1648" s="451" t="s">
        <v>2182</v>
      </c>
      <c r="G1648" s="452" t="s">
        <v>1436</v>
      </c>
      <c r="H1648" s="453">
        <v>34060</v>
      </c>
      <c r="I1648" s="452" t="s">
        <v>1648</v>
      </c>
      <c r="J1648" s="452" t="s">
        <v>1438</v>
      </c>
      <c r="K1648" s="452" t="s">
        <v>1438</v>
      </c>
      <c r="L1648" s="452" t="s">
        <v>1439</v>
      </c>
      <c r="M1648" s="452" t="s">
        <v>1440</v>
      </c>
      <c r="N1648" s="454">
        <v>44309</v>
      </c>
      <c r="O1648" s="452" t="s">
        <v>1440</v>
      </c>
      <c r="P1648" s="454">
        <v>44468</v>
      </c>
    </row>
    <row r="1649" spans="1:16" x14ac:dyDescent="0.2">
      <c r="A1649" s="451" t="s">
        <v>2438</v>
      </c>
      <c r="B1649" s="451" t="s">
        <v>1695</v>
      </c>
      <c r="C1649" s="451" t="s">
        <v>1432</v>
      </c>
      <c r="D1649" s="451" t="s">
        <v>1466</v>
      </c>
      <c r="E1649" s="451" t="s">
        <v>1442</v>
      </c>
      <c r="F1649" s="451" t="s">
        <v>2298</v>
      </c>
      <c r="G1649" s="452" t="s">
        <v>1436</v>
      </c>
      <c r="H1649" s="453">
        <v>72254</v>
      </c>
      <c r="I1649" s="452" t="s">
        <v>1655</v>
      </c>
      <c r="J1649" s="452" t="s">
        <v>1438</v>
      </c>
      <c r="K1649" s="452" t="s">
        <v>1438</v>
      </c>
      <c r="L1649" s="452" t="s">
        <v>1439</v>
      </c>
      <c r="M1649" s="452" t="s">
        <v>1440</v>
      </c>
      <c r="N1649" s="454">
        <v>44341</v>
      </c>
      <c r="O1649" s="452" t="s">
        <v>1440</v>
      </c>
      <c r="P1649" s="454">
        <v>44468</v>
      </c>
    </row>
    <row r="1650" spans="1:16" x14ac:dyDescent="0.2">
      <c r="A1650" s="451" t="s">
        <v>2438</v>
      </c>
      <c r="B1650" s="451" t="s">
        <v>1697</v>
      </c>
      <c r="C1650" s="451" t="s">
        <v>1432</v>
      </c>
      <c r="D1650" s="451" t="s">
        <v>1433</v>
      </c>
      <c r="E1650" s="451" t="s">
        <v>1442</v>
      </c>
      <c r="F1650" s="451" t="s">
        <v>2001</v>
      </c>
      <c r="G1650" s="452" t="s">
        <v>1436</v>
      </c>
      <c r="H1650" s="453">
        <v>38239</v>
      </c>
      <c r="I1650" s="452" t="s">
        <v>1670</v>
      </c>
      <c r="J1650" s="452" t="s">
        <v>1438</v>
      </c>
      <c r="K1650" s="452" t="s">
        <v>1438</v>
      </c>
      <c r="L1650" s="452" t="s">
        <v>1439</v>
      </c>
      <c r="M1650" s="452" t="s">
        <v>1440</v>
      </c>
      <c r="N1650" s="454">
        <v>44309</v>
      </c>
      <c r="O1650" s="452" t="s">
        <v>1440</v>
      </c>
      <c r="P1650" s="454">
        <v>44468</v>
      </c>
    </row>
    <row r="1651" spans="1:16" x14ac:dyDescent="0.2">
      <c r="A1651" s="451" t="s">
        <v>2438</v>
      </c>
      <c r="B1651" s="451" t="s">
        <v>1697</v>
      </c>
      <c r="C1651" s="451" t="s">
        <v>1432</v>
      </c>
      <c r="D1651" s="451" t="s">
        <v>1515</v>
      </c>
      <c r="E1651" s="451" t="s">
        <v>1442</v>
      </c>
      <c r="F1651" s="451" t="s">
        <v>1820</v>
      </c>
      <c r="G1651" s="452" t="s">
        <v>1436</v>
      </c>
      <c r="H1651" s="453">
        <v>3448</v>
      </c>
      <c r="I1651" s="452" t="s">
        <v>1522</v>
      </c>
      <c r="J1651" s="452" t="s">
        <v>1438</v>
      </c>
      <c r="K1651" s="452" t="s">
        <v>1438</v>
      </c>
      <c r="L1651" s="452" t="s">
        <v>1439</v>
      </c>
      <c r="M1651" s="452" t="s">
        <v>1440</v>
      </c>
      <c r="N1651" s="454">
        <v>44294</v>
      </c>
      <c r="O1651" s="452" t="s">
        <v>1440</v>
      </c>
      <c r="P1651" s="454">
        <v>44468</v>
      </c>
    </row>
    <row r="1652" spans="1:16" x14ac:dyDescent="0.2">
      <c r="A1652" s="451" t="s">
        <v>2438</v>
      </c>
      <c r="B1652" s="451" t="s">
        <v>1697</v>
      </c>
      <c r="C1652" s="451" t="s">
        <v>1432</v>
      </c>
      <c r="D1652" s="451" t="s">
        <v>1448</v>
      </c>
      <c r="E1652" s="451" t="s">
        <v>1544</v>
      </c>
      <c r="F1652" s="451" t="s">
        <v>1972</v>
      </c>
      <c r="G1652" s="452" t="s">
        <v>1436</v>
      </c>
      <c r="H1652" s="453">
        <v>11580</v>
      </c>
      <c r="I1652" s="452" t="s">
        <v>1564</v>
      </c>
      <c r="J1652" s="455"/>
      <c r="K1652" s="452" t="s">
        <v>1533</v>
      </c>
      <c r="L1652" s="452" t="s">
        <v>1439</v>
      </c>
      <c r="M1652" s="452" t="s">
        <v>1452</v>
      </c>
      <c r="N1652" s="454">
        <v>44539</v>
      </c>
      <c r="O1652" s="452" t="s">
        <v>1453</v>
      </c>
      <c r="P1652" s="454">
        <v>44544</v>
      </c>
    </row>
    <row r="1653" spans="1:16" ht="21" x14ac:dyDescent="0.2">
      <c r="A1653" s="451" t="s">
        <v>2438</v>
      </c>
      <c r="B1653" s="451" t="s">
        <v>1703</v>
      </c>
      <c r="C1653" s="451" t="s">
        <v>1432</v>
      </c>
      <c r="D1653" s="451" t="s">
        <v>1491</v>
      </c>
      <c r="E1653" s="451" t="s">
        <v>1442</v>
      </c>
      <c r="F1653" s="451" t="s">
        <v>2223</v>
      </c>
      <c r="G1653" s="452" t="s">
        <v>1436</v>
      </c>
      <c r="H1653" s="453">
        <v>532</v>
      </c>
      <c r="I1653" s="452" t="s">
        <v>1609</v>
      </c>
      <c r="J1653" s="452" t="s">
        <v>1438</v>
      </c>
      <c r="K1653" s="452" t="s">
        <v>1438</v>
      </c>
      <c r="L1653" s="452" t="s">
        <v>1439</v>
      </c>
      <c r="M1653" s="452" t="s">
        <v>1440</v>
      </c>
      <c r="N1653" s="454">
        <v>44370</v>
      </c>
      <c r="O1653" s="452" t="s">
        <v>1440</v>
      </c>
      <c r="P1653" s="454">
        <v>44468</v>
      </c>
    </row>
    <row r="1654" spans="1:16" ht="21" x14ac:dyDescent="0.2">
      <c r="A1654" s="451" t="s">
        <v>2438</v>
      </c>
      <c r="B1654" s="451" t="s">
        <v>1703</v>
      </c>
      <c r="C1654" s="451" t="s">
        <v>1432</v>
      </c>
      <c r="D1654" s="451" t="s">
        <v>1491</v>
      </c>
      <c r="E1654" s="451" t="s">
        <v>1434</v>
      </c>
      <c r="F1654" s="451" t="s">
        <v>1690</v>
      </c>
      <c r="G1654" s="452" t="s">
        <v>1436</v>
      </c>
      <c r="H1654" s="453">
        <v>7960</v>
      </c>
      <c r="I1654" s="452" t="s">
        <v>1613</v>
      </c>
      <c r="J1654" s="452" t="s">
        <v>1438</v>
      </c>
      <c r="K1654" s="452" t="s">
        <v>1438</v>
      </c>
      <c r="L1654" s="452" t="s">
        <v>1439</v>
      </c>
      <c r="M1654" s="452" t="s">
        <v>1440</v>
      </c>
      <c r="N1654" s="454">
        <v>44370</v>
      </c>
      <c r="O1654" s="452" t="s">
        <v>1440</v>
      </c>
      <c r="P1654" s="454">
        <v>44468</v>
      </c>
    </row>
    <row r="1655" spans="1:16" ht="21" x14ac:dyDescent="0.2">
      <c r="A1655" s="451" t="s">
        <v>2438</v>
      </c>
      <c r="B1655" s="451" t="s">
        <v>1703</v>
      </c>
      <c r="C1655" s="451" t="s">
        <v>1432</v>
      </c>
      <c r="D1655" s="451" t="s">
        <v>1507</v>
      </c>
      <c r="E1655" s="451" t="s">
        <v>1442</v>
      </c>
      <c r="F1655" s="451" t="s">
        <v>2281</v>
      </c>
      <c r="G1655" s="452" t="s">
        <v>1436</v>
      </c>
      <c r="H1655" s="453">
        <v>-7960</v>
      </c>
      <c r="I1655" s="452" t="s">
        <v>1707</v>
      </c>
      <c r="J1655" s="452" t="s">
        <v>1438</v>
      </c>
      <c r="K1655" s="452" t="s">
        <v>1438</v>
      </c>
      <c r="L1655" s="452" t="s">
        <v>1439</v>
      </c>
      <c r="M1655" s="452" t="s">
        <v>1440</v>
      </c>
      <c r="N1655" s="454">
        <v>44384</v>
      </c>
      <c r="O1655" s="452" t="s">
        <v>1440</v>
      </c>
      <c r="P1655" s="454">
        <v>44468</v>
      </c>
    </row>
    <row r="1656" spans="1:16" ht="21" x14ac:dyDescent="0.2">
      <c r="A1656" s="451" t="s">
        <v>2438</v>
      </c>
      <c r="B1656" s="451" t="s">
        <v>1758</v>
      </c>
      <c r="C1656" s="451" t="s">
        <v>1432</v>
      </c>
      <c r="D1656" s="451" t="s">
        <v>1448</v>
      </c>
      <c r="E1656" s="451" t="s">
        <v>1570</v>
      </c>
      <c r="F1656" s="451" t="s">
        <v>1691</v>
      </c>
      <c r="G1656" s="452" t="s">
        <v>1436</v>
      </c>
      <c r="H1656" s="453">
        <v>7481</v>
      </c>
      <c r="I1656" s="452" t="s">
        <v>1572</v>
      </c>
      <c r="J1656" s="455"/>
      <c r="K1656" s="452" t="s">
        <v>1533</v>
      </c>
      <c r="L1656" s="452" t="s">
        <v>1439</v>
      </c>
      <c r="M1656" s="452" t="s">
        <v>1452</v>
      </c>
      <c r="N1656" s="454">
        <v>44554</v>
      </c>
      <c r="O1656" s="452" t="s">
        <v>1534</v>
      </c>
      <c r="P1656" s="454">
        <v>44560</v>
      </c>
    </row>
    <row r="1657" spans="1:16" x14ac:dyDescent="0.2">
      <c r="A1657" s="451" t="s">
        <v>2438</v>
      </c>
      <c r="B1657" s="451" t="s">
        <v>1708</v>
      </c>
      <c r="C1657" s="451" t="s">
        <v>1432</v>
      </c>
      <c r="D1657" s="451" t="s">
        <v>1507</v>
      </c>
      <c r="E1657" s="451" t="s">
        <v>1442</v>
      </c>
      <c r="F1657" s="451" t="s">
        <v>2440</v>
      </c>
      <c r="G1657" s="452" t="s">
        <v>1436</v>
      </c>
      <c r="H1657" s="453">
        <v>7960</v>
      </c>
      <c r="I1657" s="452" t="s">
        <v>1707</v>
      </c>
      <c r="J1657" s="452" t="s">
        <v>1438</v>
      </c>
      <c r="K1657" s="452" t="s">
        <v>1438</v>
      </c>
      <c r="L1657" s="452" t="s">
        <v>1439</v>
      </c>
      <c r="M1657" s="452" t="s">
        <v>1440</v>
      </c>
      <c r="N1657" s="454">
        <v>44384</v>
      </c>
      <c r="O1657" s="452" t="s">
        <v>1440</v>
      </c>
      <c r="P1657" s="454">
        <v>44468</v>
      </c>
    </row>
    <row r="1658" spans="1:16" ht="21" x14ac:dyDescent="0.2">
      <c r="A1658" s="451" t="s">
        <v>2438</v>
      </c>
      <c r="B1658" s="451" t="s">
        <v>1708</v>
      </c>
      <c r="C1658" s="451" t="s">
        <v>1432</v>
      </c>
      <c r="D1658" s="451" t="s">
        <v>1531</v>
      </c>
      <c r="E1658" s="451" t="s">
        <v>1568</v>
      </c>
      <c r="F1658" s="451" t="s">
        <v>2441</v>
      </c>
      <c r="G1658" s="452" t="s">
        <v>1436</v>
      </c>
      <c r="H1658" s="453">
        <v>797.5</v>
      </c>
      <c r="I1658" s="452" t="s">
        <v>1627</v>
      </c>
      <c r="J1658" s="455"/>
      <c r="K1658" s="452" t="s">
        <v>1533</v>
      </c>
      <c r="L1658" s="452" t="s">
        <v>1439</v>
      </c>
      <c r="M1658" s="452" t="s">
        <v>1452</v>
      </c>
      <c r="N1658" s="454">
        <v>44496</v>
      </c>
      <c r="O1658" s="452" t="s">
        <v>1534</v>
      </c>
      <c r="P1658" s="454">
        <v>44497</v>
      </c>
    </row>
    <row r="1659" spans="1:16" ht="21" x14ac:dyDescent="0.2">
      <c r="A1659" s="451" t="s">
        <v>2438</v>
      </c>
      <c r="B1659" s="451" t="s">
        <v>1708</v>
      </c>
      <c r="C1659" s="451" t="s">
        <v>1432</v>
      </c>
      <c r="D1659" s="451" t="s">
        <v>1531</v>
      </c>
      <c r="E1659" s="451" t="s">
        <v>1628</v>
      </c>
      <c r="F1659" s="451" t="s">
        <v>2441</v>
      </c>
      <c r="G1659" s="452" t="s">
        <v>1436</v>
      </c>
      <c r="H1659" s="453">
        <v>767.81</v>
      </c>
      <c r="I1659" s="452" t="s">
        <v>1629</v>
      </c>
      <c r="J1659" s="455"/>
      <c r="K1659" s="452" t="s">
        <v>1533</v>
      </c>
      <c r="L1659" s="452" t="s">
        <v>1439</v>
      </c>
      <c r="M1659" s="452" t="s">
        <v>1452</v>
      </c>
      <c r="N1659" s="454">
        <v>44496</v>
      </c>
      <c r="O1659" s="452" t="s">
        <v>1534</v>
      </c>
      <c r="P1659" s="454">
        <v>44497</v>
      </c>
    </row>
    <row r="1660" spans="1:16" x14ac:dyDescent="0.2">
      <c r="A1660" s="451" t="s">
        <v>2438</v>
      </c>
      <c r="B1660" s="451" t="s">
        <v>1575</v>
      </c>
      <c r="C1660" s="451" t="s">
        <v>1432</v>
      </c>
      <c r="D1660" s="451" t="s">
        <v>1507</v>
      </c>
      <c r="E1660" s="451" t="s">
        <v>1442</v>
      </c>
      <c r="F1660" s="451" t="s">
        <v>1685</v>
      </c>
      <c r="G1660" s="452" t="s">
        <v>1436</v>
      </c>
      <c r="H1660" s="453">
        <v>12746</v>
      </c>
      <c r="I1660" s="452" t="s">
        <v>1712</v>
      </c>
      <c r="J1660" s="452" t="s">
        <v>1438</v>
      </c>
      <c r="K1660" s="452" t="s">
        <v>1438</v>
      </c>
      <c r="L1660" s="452" t="s">
        <v>1439</v>
      </c>
      <c r="M1660" s="452" t="s">
        <v>1440</v>
      </c>
      <c r="N1660" s="454">
        <v>44399</v>
      </c>
      <c r="O1660" s="452" t="s">
        <v>1440</v>
      </c>
      <c r="P1660" s="454">
        <v>44468</v>
      </c>
    </row>
    <row r="1661" spans="1:16" ht="21" x14ac:dyDescent="0.2">
      <c r="A1661" s="451" t="s">
        <v>2438</v>
      </c>
      <c r="B1661" s="451" t="s">
        <v>1575</v>
      </c>
      <c r="C1661" s="451" t="s">
        <v>1432</v>
      </c>
      <c r="D1661" s="451" t="s">
        <v>1448</v>
      </c>
      <c r="E1661" s="451" t="s">
        <v>1460</v>
      </c>
      <c r="F1661" s="451" t="s">
        <v>2441</v>
      </c>
      <c r="G1661" s="452" t="s">
        <v>1436</v>
      </c>
      <c r="H1661" s="453">
        <v>10197</v>
      </c>
      <c r="I1661" s="452" t="s">
        <v>1462</v>
      </c>
      <c r="J1661" s="455"/>
      <c r="K1661" s="452" t="s">
        <v>1533</v>
      </c>
      <c r="L1661" s="452" t="s">
        <v>1439</v>
      </c>
      <c r="M1661" s="452" t="s">
        <v>1452</v>
      </c>
      <c r="N1661" s="454">
        <v>44550</v>
      </c>
      <c r="O1661" s="452" t="s">
        <v>1453</v>
      </c>
      <c r="P1661" s="454">
        <v>44553</v>
      </c>
    </row>
    <row r="1662" spans="1:16" x14ac:dyDescent="0.2">
      <c r="A1662" s="451" t="s">
        <v>2438</v>
      </c>
      <c r="B1662" s="451" t="s">
        <v>1713</v>
      </c>
      <c r="C1662" s="451" t="s">
        <v>1432</v>
      </c>
      <c r="D1662" s="451" t="s">
        <v>1466</v>
      </c>
      <c r="E1662" s="451" t="s">
        <v>1434</v>
      </c>
      <c r="F1662" s="451" t="s">
        <v>2162</v>
      </c>
      <c r="G1662" s="452" t="s">
        <v>1436</v>
      </c>
      <c r="H1662" s="453">
        <v>7542</v>
      </c>
      <c r="I1662" s="452" t="s">
        <v>1676</v>
      </c>
      <c r="J1662" s="452" t="s">
        <v>1438</v>
      </c>
      <c r="K1662" s="452" t="s">
        <v>1438</v>
      </c>
      <c r="L1662" s="452" t="s">
        <v>1439</v>
      </c>
      <c r="M1662" s="452" t="s">
        <v>1440</v>
      </c>
      <c r="N1662" s="454">
        <v>44330</v>
      </c>
      <c r="O1662" s="452" t="s">
        <v>1440</v>
      </c>
      <c r="P1662" s="454">
        <v>44468</v>
      </c>
    </row>
    <row r="1663" spans="1:16" x14ac:dyDescent="0.2">
      <c r="A1663" s="451" t="s">
        <v>2438</v>
      </c>
      <c r="B1663" s="451" t="s">
        <v>1713</v>
      </c>
      <c r="C1663" s="451" t="s">
        <v>1432</v>
      </c>
      <c r="D1663" s="451" t="s">
        <v>1507</v>
      </c>
      <c r="E1663" s="451" t="s">
        <v>1442</v>
      </c>
      <c r="F1663" s="451" t="s">
        <v>1745</v>
      </c>
      <c r="G1663" s="452" t="s">
        <v>1436</v>
      </c>
      <c r="H1663" s="453">
        <v>36254</v>
      </c>
      <c r="I1663" s="452" t="s">
        <v>1640</v>
      </c>
      <c r="J1663" s="452" t="s">
        <v>1438</v>
      </c>
      <c r="K1663" s="452" t="s">
        <v>1438</v>
      </c>
      <c r="L1663" s="452" t="s">
        <v>1439</v>
      </c>
      <c r="M1663" s="452" t="s">
        <v>1440</v>
      </c>
      <c r="N1663" s="454">
        <v>44384</v>
      </c>
      <c r="O1663" s="452" t="s">
        <v>1440</v>
      </c>
      <c r="P1663" s="454">
        <v>44468</v>
      </c>
    </row>
    <row r="1664" spans="1:16" ht="21" x14ac:dyDescent="0.2">
      <c r="A1664" s="451" t="s">
        <v>2438</v>
      </c>
      <c r="B1664" s="451" t="s">
        <v>1713</v>
      </c>
      <c r="C1664" s="451" t="s">
        <v>1432</v>
      </c>
      <c r="D1664" s="451" t="s">
        <v>1540</v>
      </c>
      <c r="E1664" s="451" t="s">
        <v>1677</v>
      </c>
      <c r="F1664" s="451" t="s">
        <v>2442</v>
      </c>
      <c r="G1664" s="452" t="s">
        <v>1436</v>
      </c>
      <c r="H1664" s="453">
        <v>10547</v>
      </c>
      <c r="I1664" s="452" t="s">
        <v>1678</v>
      </c>
      <c r="J1664" s="455"/>
      <c r="K1664" s="452" t="s">
        <v>1533</v>
      </c>
      <c r="L1664" s="452" t="s">
        <v>1439</v>
      </c>
      <c r="M1664" s="452" t="s">
        <v>1452</v>
      </c>
      <c r="N1664" s="454">
        <v>44525</v>
      </c>
      <c r="O1664" s="452" t="s">
        <v>1534</v>
      </c>
      <c r="P1664" s="454">
        <v>44525</v>
      </c>
    </row>
    <row r="1665" spans="1:16" x14ac:dyDescent="0.2">
      <c r="A1665" s="451" t="s">
        <v>2438</v>
      </c>
      <c r="B1665" s="451" t="s">
        <v>1717</v>
      </c>
      <c r="C1665" s="451" t="s">
        <v>1432</v>
      </c>
      <c r="D1665" s="451" t="s">
        <v>1433</v>
      </c>
      <c r="E1665" s="451" t="s">
        <v>1434</v>
      </c>
      <c r="F1665" s="451" t="s">
        <v>2031</v>
      </c>
      <c r="G1665" s="452" t="s">
        <v>1436</v>
      </c>
      <c r="H1665" s="453">
        <v>70657</v>
      </c>
      <c r="I1665" s="452" t="s">
        <v>1654</v>
      </c>
      <c r="J1665" s="452" t="s">
        <v>1438</v>
      </c>
      <c r="K1665" s="452" t="s">
        <v>1438</v>
      </c>
      <c r="L1665" s="452" t="s">
        <v>1439</v>
      </c>
      <c r="M1665" s="452" t="s">
        <v>1440</v>
      </c>
      <c r="N1665" s="454">
        <v>44312</v>
      </c>
      <c r="O1665" s="452" t="s">
        <v>1440</v>
      </c>
      <c r="P1665" s="454">
        <v>44468</v>
      </c>
    </row>
    <row r="1666" spans="1:16" x14ac:dyDescent="0.2">
      <c r="A1666" s="451" t="s">
        <v>2438</v>
      </c>
      <c r="B1666" s="451" t="s">
        <v>1717</v>
      </c>
      <c r="C1666" s="451" t="s">
        <v>1432</v>
      </c>
      <c r="D1666" s="451" t="s">
        <v>1515</v>
      </c>
      <c r="E1666" s="451" t="s">
        <v>1442</v>
      </c>
      <c r="F1666" s="451" t="s">
        <v>2235</v>
      </c>
      <c r="G1666" s="452" t="s">
        <v>1436</v>
      </c>
      <c r="H1666" s="453">
        <v>8259</v>
      </c>
      <c r="I1666" s="452" t="s">
        <v>1530</v>
      </c>
      <c r="J1666" s="452" t="s">
        <v>1438</v>
      </c>
      <c r="K1666" s="452" t="s">
        <v>1438</v>
      </c>
      <c r="L1666" s="452" t="s">
        <v>1439</v>
      </c>
      <c r="M1666" s="452" t="s">
        <v>1440</v>
      </c>
      <c r="N1666" s="454">
        <v>44538</v>
      </c>
      <c r="O1666" s="452" t="s">
        <v>1440</v>
      </c>
      <c r="P1666" s="454">
        <v>44468</v>
      </c>
    </row>
    <row r="1667" spans="1:16" ht="21" x14ac:dyDescent="0.2">
      <c r="A1667" s="451" t="s">
        <v>2443</v>
      </c>
      <c r="B1667" s="451" t="s">
        <v>1463</v>
      </c>
      <c r="C1667" s="451" t="s">
        <v>1432</v>
      </c>
      <c r="D1667" s="451" t="s">
        <v>1433</v>
      </c>
      <c r="E1667" s="451" t="s">
        <v>1442</v>
      </c>
      <c r="F1667" s="451" t="s">
        <v>1479</v>
      </c>
      <c r="G1667" s="452" t="s">
        <v>1436</v>
      </c>
      <c r="H1667" s="453">
        <v>1610027</v>
      </c>
      <c r="I1667" s="452" t="s">
        <v>1650</v>
      </c>
      <c r="J1667" s="452" t="s">
        <v>1438</v>
      </c>
      <c r="K1667" s="452" t="s">
        <v>1438</v>
      </c>
      <c r="L1667" s="452" t="s">
        <v>1439</v>
      </c>
      <c r="M1667" s="452" t="s">
        <v>1440</v>
      </c>
      <c r="N1667" s="454">
        <v>44309</v>
      </c>
      <c r="O1667" s="452" t="s">
        <v>1440</v>
      </c>
      <c r="P1667" s="454">
        <v>44468</v>
      </c>
    </row>
    <row r="1668" spans="1:16" x14ac:dyDescent="0.2">
      <c r="A1668" s="451" t="s">
        <v>2443</v>
      </c>
      <c r="B1668" s="451" t="s">
        <v>1693</v>
      </c>
      <c r="C1668" s="451" t="s">
        <v>1432</v>
      </c>
      <c r="D1668" s="451" t="s">
        <v>1433</v>
      </c>
      <c r="E1668" s="451" t="s">
        <v>1442</v>
      </c>
      <c r="F1668" s="451" t="s">
        <v>2444</v>
      </c>
      <c r="G1668" s="452" t="s">
        <v>1436</v>
      </c>
      <c r="H1668" s="453">
        <v>45760</v>
      </c>
      <c r="I1668" s="452" t="s">
        <v>1648</v>
      </c>
      <c r="J1668" s="452" t="s">
        <v>1438</v>
      </c>
      <c r="K1668" s="452" t="s">
        <v>1438</v>
      </c>
      <c r="L1668" s="452" t="s">
        <v>1439</v>
      </c>
      <c r="M1668" s="452" t="s">
        <v>1440</v>
      </c>
      <c r="N1668" s="454">
        <v>44309</v>
      </c>
      <c r="O1668" s="452" t="s">
        <v>1440</v>
      </c>
      <c r="P1668" s="454">
        <v>44468</v>
      </c>
    </row>
    <row r="1669" spans="1:16" x14ac:dyDescent="0.2">
      <c r="A1669" s="451" t="s">
        <v>2443</v>
      </c>
      <c r="B1669" s="451" t="s">
        <v>1695</v>
      </c>
      <c r="C1669" s="451" t="s">
        <v>1432</v>
      </c>
      <c r="D1669" s="451" t="s">
        <v>1466</v>
      </c>
      <c r="E1669" s="451" t="s">
        <v>1434</v>
      </c>
      <c r="F1669" s="451" t="s">
        <v>2445</v>
      </c>
      <c r="G1669" s="452" t="s">
        <v>1436</v>
      </c>
      <c r="H1669" s="453">
        <v>138098.06</v>
      </c>
      <c r="I1669" s="452" t="s">
        <v>1655</v>
      </c>
      <c r="J1669" s="452" t="s">
        <v>1438</v>
      </c>
      <c r="K1669" s="452" t="s">
        <v>1438</v>
      </c>
      <c r="L1669" s="452" t="s">
        <v>1439</v>
      </c>
      <c r="M1669" s="452" t="s">
        <v>1440</v>
      </c>
      <c r="N1669" s="454">
        <v>44341</v>
      </c>
      <c r="O1669" s="452" t="s">
        <v>1440</v>
      </c>
      <c r="P1669" s="454">
        <v>44468</v>
      </c>
    </row>
    <row r="1670" spans="1:16" x14ac:dyDescent="0.2">
      <c r="A1670" s="451" t="s">
        <v>2443</v>
      </c>
      <c r="B1670" s="451" t="s">
        <v>1697</v>
      </c>
      <c r="C1670" s="451" t="s">
        <v>1432</v>
      </c>
      <c r="D1670" s="451" t="s">
        <v>1433</v>
      </c>
      <c r="E1670" s="451" t="s">
        <v>1442</v>
      </c>
      <c r="F1670" s="451" t="s">
        <v>2277</v>
      </c>
      <c r="G1670" s="452" t="s">
        <v>1436</v>
      </c>
      <c r="H1670" s="453">
        <v>32538</v>
      </c>
      <c r="I1670" s="452" t="s">
        <v>1670</v>
      </c>
      <c r="J1670" s="452" t="s">
        <v>1438</v>
      </c>
      <c r="K1670" s="452" t="s">
        <v>1438</v>
      </c>
      <c r="L1670" s="452" t="s">
        <v>1439</v>
      </c>
      <c r="M1670" s="452" t="s">
        <v>1440</v>
      </c>
      <c r="N1670" s="454">
        <v>44309</v>
      </c>
      <c r="O1670" s="452" t="s">
        <v>1440</v>
      </c>
      <c r="P1670" s="454">
        <v>44468</v>
      </c>
    </row>
    <row r="1671" spans="1:16" x14ac:dyDescent="0.2">
      <c r="A1671" s="451" t="s">
        <v>2443</v>
      </c>
      <c r="B1671" s="451" t="s">
        <v>1697</v>
      </c>
      <c r="C1671" s="451" t="s">
        <v>1432</v>
      </c>
      <c r="D1671" s="451" t="s">
        <v>1466</v>
      </c>
      <c r="E1671" s="451" t="s">
        <v>1434</v>
      </c>
      <c r="F1671" s="451" t="s">
        <v>2095</v>
      </c>
      <c r="G1671" s="452" t="s">
        <v>1436</v>
      </c>
      <c r="H1671" s="453">
        <v>2786</v>
      </c>
      <c r="I1671" s="452" t="s">
        <v>1488</v>
      </c>
      <c r="J1671" s="452" t="s">
        <v>1438</v>
      </c>
      <c r="K1671" s="452" t="s">
        <v>1438</v>
      </c>
      <c r="L1671" s="452" t="s">
        <v>1439</v>
      </c>
      <c r="M1671" s="452" t="s">
        <v>1440</v>
      </c>
      <c r="N1671" s="454">
        <v>44342</v>
      </c>
      <c r="O1671" s="452" t="s">
        <v>1440</v>
      </c>
      <c r="P1671" s="454">
        <v>44468</v>
      </c>
    </row>
    <row r="1672" spans="1:16" x14ac:dyDescent="0.2">
      <c r="A1672" s="451" t="s">
        <v>2443</v>
      </c>
      <c r="B1672" s="451" t="s">
        <v>1697</v>
      </c>
      <c r="C1672" s="451" t="s">
        <v>1432</v>
      </c>
      <c r="D1672" s="451" t="s">
        <v>1448</v>
      </c>
      <c r="E1672" s="451" t="s">
        <v>1544</v>
      </c>
      <c r="F1672" s="451" t="s">
        <v>2383</v>
      </c>
      <c r="G1672" s="452" t="s">
        <v>1436</v>
      </c>
      <c r="H1672" s="453">
        <v>773</v>
      </c>
      <c r="I1672" s="452" t="s">
        <v>1564</v>
      </c>
      <c r="J1672" s="455"/>
      <c r="K1672" s="452" t="s">
        <v>1533</v>
      </c>
      <c r="L1672" s="452" t="s">
        <v>1439</v>
      </c>
      <c r="M1672" s="452" t="s">
        <v>1452</v>
      </c>
      <c r="N1672" s="454">
        <v>44539</v>
      </c>
      <c r="O1672" s="452" t="s">
        <v>1453</v>
      </c>
      <c r="P1672" s="454">
        <v>44544</v>
      </c>
    </row>
    <row r="1673" spans="1:16" ht="21" x14ac:dyDescent="0.2">
      <c r="A1673" s="451" t="s">
        <v>2443</v>
      </c>
      <c r="B1673" s="451" t="s">
        <v>1703</v>
      </c>
      <c r="C1673" s="451" t="s">
        <v>1432</v>
      </c>
      <c r="D1673" s="451" t="s">
        <v>1491</v>
      </c>
      <c r="E1673" s="451" t="s">
        <v>1442</v>
      </c>
      <c r="F1673" s="451" t="s">
        <v>1811</v>
      </c>
      <c r="G1673" s="452" t="s">
        <v>1436</v>
      </c>
      <c r="H1673" s="453">
        <v>7620</v>
      </c>
      <c r="I1673" s="452" t="s">
        <v>1609</v>
      </c>
      <c r="J1673" s="452" t="s">
        <v>1438</v>
      </c>
      <c r="K1673" s="452" t="s">
        <v>1438</v>
      </c>
      <c r="L1673" s="452" t="s">
        <v>1439</v>
      </c>
      <c r="M1673" s="452" t="s">
        <v>1440</v>
      </c>
      <c r="N1673" s="454">
        <v>44370</v>
      </c>
      <c r="O1673" s="452" t="s">
        <v>1440</v>
      </c>
      <c r="P1673" s="454">
        <v>44468</v>
      </c>
    </row>
    <row r="1674" spans="1:16" ht="21" x14ac:dyDescent="0.2">
      <c r="A1674" s="451" t="s">
        <v>2443</v>
      </c>
      <c r="B1674" s="451" t="s">
        <v>1703</v>
      </c>
      <c r="C1674" s="451" t="s">
        <v>1432</v>
      </c>
      <c r="D1674" s="451" t="s">
        <v>1491</v>
      </c>
      <c r="E1674" s="451" t="s">
        <v>1434</v>
      </c>
      <c r="F1674" s="451" t="s">
        <v>2446</v>
      </c>
      <c r="G1674" s="452" t="s">
        <v>1436</v>
      </c>
      <c r="H1674" s="453">
        <v>14460</v>
      </c>
      <c r="I1674" s="452" t="s">
        <v>1613</v>
      </c>
      <c r="J1674" s="452" t="s">
        <v>1438</v>
      </c>
      <c r="K1674" s="452" t="s">
        <v>1438</v>
      </c>
      <c r="L1674" s="452" t="s">
        <v>1439</v>
      </c>
      <c r="M1674" s="452" t="s">
        <v>1440</v>
      </c>
      <c r="N1674" s="454">
        <v>44370</v>
      </c>
      <c r="O1674" s="452" t="s">
        <v>1440</v>
      </c>
      <c r="P1674" s="454">
        <v>44468</v>
      </c>
    </row>
    <row r="1675" spans="1:16" ht="21" x14ac:dyDescent="0.2">
      <c r="A1675" s="451" t="s">
        <v>2443</v>
      </c>
      <c r="B1675" s="451" t="s">
        <v>1703</v>
      </c>
      <c r="C1675" s="451" t="s">
        <v>1432</v>
      </c>
      <c r="D1675" s="451" t="s">
        <v>1507</v>
      </c>
      <c r="E1675" s="451" t="s">
        <v>1442</v>
      </c>
      <c r="F1675" s="451" t="s">
        <v>2430</v>
      </c>
      <c r="G1675" s="452" t="s">
        <v>1436</v>
      </c>
      <c r="H1675" s="453">
        <v>-14460</v>
      </c>
      <c r="I1675" s="452" t="s">
        <v>1707</v>
      </c>
      <c r="J1675" s="452" t="s">
        <v>1438</v>
      </c>
      <c r="K1675" s="452" t="s">
        <v>1438</v>
      </c>
      <c r="L1675" s="452" t="s">
        <v>1439</v>
      </c>
      <c r="M1675" s="452" t="s">
        <v>1440</v>
      </c>
      <c r="N1675" s="454">
        <v>44384</v>
      </c>
      <c r="O1675" s="452" t="s">
        <v>1440</v>
      </c>
      <c r="P1675" s="454">
        <v>44468</v>
      </c>
    </row>
    <row r="1676" spans="1:16" x14ac:dyDescent="0.2">
      <c r="A1676" s="451" t="s">
        <v>2443</v>
      </c>
      <c r="B1676" s="451" t="s">
        <v>1758</v>
      </c>
      <c r="C1676" s="451" t="s">
        <v>1432</v>
      </c>
      <c r="D1676" s="451" t="s">
        <v>1466</v>
      </c>
      <c r="E1676" s="451" t="s">
        <v>1442</v>
      </c>
      <c r="F1676" s="451" t="s">
        <v>2276</v>
      </c>
      <c r="G1676" s="452" t="s">
        <v>1436</v>
      </c>
      <c r="H1676" s="453">
        <v>47315.7</v>
      </c>
      <c r="I1676" s="452" t="s">
        <v>1476</v>
      </c>
      <c r="J1676" s="452" t="s">
        <v>1438</v>
      </c>
      <c r="K1676" s="452" t="s">
        <v>1438</v>
      </c>
      <c r="L1676" s="452" t="s">
        <v>1439</v>
      </c>
      <c r="M1676" s="452" t="s">
        <v>1440</v>
      </c>
      <c r="N1676" s="454">
        <v>44329</v>
      </c>
      <c r="O1676" s="452" t="s">
        <v>1440</v>
      </c>
      <c r="P1676" s="454">
        <v>44468</v>
      </c>
    </row>
    <row r="1677" spans="1:16" x14ac:dyDescent="0.2">
      <c r="A1677" s="451" t="s">
        <v>2443</v>
      </c>
      <c r="B1677" s="451" t="s">
        <v>1708</v>
      </c>
      <c r="C1677" s="451" t="s">
        <v>1432</v>
      </c>
      <c r="D1677" s="451" t="s">
        <v>1507</v>
      </c>
      <c r="E1677" s="451" t="s">
        <v>1442</v>
      </c>
      <c r="F1677" s="451" t="s">
        <v>2019</v>
      </c>
      <c r="G1677" s="452" t="s">
        <v>1436</v>
      </c>
      <c r="H1677" s="453">
        <v>14460</v>
      </c>
      <c r="I1677" s="452" t="s">
        <v>1707</v>
      </c>
      <c r="J1677" s="452" t="s">
        <v>1438</v>
      </c>
      <c r="K1677" s="452" t="s">
        <v>1438</v>
      </c>
      <c r="L1677" s="452" t="s">
        <v>1439</v>
      </c>
      <c r="M1677" s="452" t="s">
        <v>1440</v>
      </c>
      <c r="N1677" s="454">
        <v>44384</v>
      </c>
      <c r="O1677" s="452" t="s">
        <v>1440</v>
      </c>
      <c r="P1677" s="454">
        <v>44468</v>
      </c>
    </row>
    <row r="1678" spans="1:16" ht="21" x14ac:dyDescent="0.2">
      <c r="A1678" s="451" t="s">
        <v>2443</v>
      </c>
      <c r="B1678" s="451" t="s">
        <v>1708</v>
      </c>
      <c r="C1678" s="451" t="s">
        <v>1432</v>
      </c>
      <c r="D1678" s="451" t="s">
        <v>1531</v>
      </c>
      <c r="E1678" s="451" t="s">
        <v>1568</v>
      </c>
      <c r="F1678" s="451" t="s">
        <v>1973</v>
      </c>
      <c r="G1678" s="452" t="s">
        <v>1436</v>
      </c>
      <c r="H1678" s="453">
        <v>2863.75</v>
      </c>
      <c r="I1678" s="452" t="s">
        <v>1627</v>
      </c>
      <c r="J1678" s="455"/>
      <c r="K1678" s="452" t="s">
        <v>1533</v>
      </c>
      <c r="L1678" s="452" t="s">
        <v>1439</v>
      </c>
      <c r="M1678" s="452" t="s">
        <v>1452</v>
      </c>
      <c r="N1678" s="454">
        <v>44496</v>
      </c>
      <c r="O1678" s="452" t="s">
        <v>1534</v>
      </c>
      <c r="P1678" s="454">
        <v>44497</v>
      </c>
    </row>
    <row r="1679" spans="1:16" ht="21" x14ac:dyDescent="0.2">
      <c r="A1679" s="451" t="s">
        <v>2443</v>
      </c>
      <c r="B1679" s="451" t="s">
        <v>1708</v>
      </c>
      <c r="C1679" s="451" t="s">
        <v>1432</v>
      </c>
      <c r="D1679" s="451" t="s">
        <v>1531</v>
      </c>
      <c r="E1679" s="451" t="s">
        <v>1628</v>
      </c>
      <c r="F1679" s="451" t="s">
        <v>1973</v>
      </c>
      <c r="G1679" s="452" t="s">
        <v>1436</v>
      </c>
      <c r="H1679" s="453">
        <v>2716.88</v>
      </c>
      <c r="I1679" s="452" t="s">
        <v>1629</v>
      </c>
      <c r="J1679" s="455"/>
      <c r="K1679" s="452" t="s">
        <v>1533</v>
      </c>
      <c r="L1679" s="452" t="s">
        <v>1439</v>
      </c>
      <c r="M1679" s="452" t="s">
        <v>1452</v>
      </c>
      <c r="N1679" s="454">
        <v>44496</v>
      </c>
      <c r="O1679" s="452" t="s">
        <v>1534</v>
      </c>
      <c r="P1679" s="454">
        <v>44497</v>
      </c>
    </row>
    <row r="1680" spans="1:16" x14ac:dyDescent="0.2">
      <c r="A1680" s="451" t="s">
        <v>2443</v>
      </c>
      <c r="B1680" s="451" t="s">
        <v>1575</v>
      </c>
      <c r="C1680" s="451" t="s">
        <v>1432</v>
      </c>
      <c r="D1680" s="451" t="s">
        <v>1507</v>
      </c>
      <c r="E1680" s="451" t="s">
        <v>1442</v>
      </c>
      <c r="F1680" s="451" t="s">
        <v>1804</v>
      </c>
      <c r="G1680" s="452" t="s">
        <v>1436</v>
      </c>
      <c r="H1680" s="453">
        <v>44273</v>
      </c>
      <c r="I1680" s="452" t="s">
        <v>1712</v>
      </c>
      <c r="J1680" s="452" t="s">
        <v>1438</v>
      </c>
      <c r="K1680" s="452" t="s">
        <v>1438</v>
      </c>
      <c r="L1680" s="452" t="s">
        <v>1439</v>
      </c>
      <c r="M1680" s="452" t="s">
        <v>1440</v>
      </c>
      <c r="N1680" s="454">
        <v>44399</v>
      </c>
      <c r="O1680" s="452" t="s">
        <v>1440</v>
      </c>
      <c r="P1680" s="454">
        <v>44468</v>
      </c>
    </row>
    <row r="1681" spans="1:16" ht="21" x14ac:dyDescent="0.2">
      <c r="A1681" s="451" t="s">
        <v>2443</v>
      </c>
      <c r="B1681" s="451" t="s">
        <v>1575</v>
      </c>
      <c r="C1681" s="451" t="s">
        <v>1432</v>
      </c>
      <c r="D1681" s="451" t="s">
        <v>1448</v>
      </c>
      <c r="E1681" s="451" t="s">
        <v>1460</v>
      </c>
      <c r="F1681" s="451" t="s">
        <v>1973</v>
      </c>
      <c r="G1681" s="452" t="s">
        <v>1436</v>
      </c>
      <c r="H1681" s="453">
        <v>35418</v>
      </c>
      <c r="I1681" s="452" t="s">
        <v>1462</v>
      </c>
      <c r="J1681" s="455"/>
      <c r="K1681" s="452" t="s">
        <v>1533</v>
      </c>
      <c r="L1681" s="452" t="s">
        <v>1439</v>
      </c>
      <c r="M1681" s="452" t="s">
        <v>1452</v>
      </c>
      <c r="N1681" s="454">
        <v>44550</v>
      </c>
      <c r="O1681" s="452" t="s">
        <v>1453</v>
      </c>
      <c r="P1681" s="454">
        <v>44553</v>
      </c>
    </row>
    <row r="1682" spans="1:16" x14ac:dyDescent="0.2">
      <c r="A1682" s="451" t="s">
        <v>2443</v>
      </c>
      <c r="B1682" s="451" t="s">
        <v>1713</v>
      </c>
      <c r="C1682" s="451" t="s">
        <v>1432</v>
      </c>
      <c r="D1682" s="451" t="s">
        <v>1466</v>
      </c>
      <c r="E1682" s="451" t="s">
        <v>1442</v>
      </c>
      <c r="F1682" s="451" t="s">
        <v>2413</v>
      </c>
      <c r="G1682" s="452" t="s">
        <v>1436</v>
      </c>
      <c r="H1682" s="453">
        <v>8271</v>
      </c>
      <c r="I1682" s="452" t="s">
        <v>1676</v>
      </c>
      <c r="J1682" s="452" t="s">
        <v>1438</v>
      </c>
      <c r="K1682" s="452" t="s">
        <v>1438</v>
      </c>
      <c r="L1682" s="452" t="s">
        <v>1439</v>
      </c>
      <c r="M1682" s="452" t="s">
        <v>1440</v>
      </c>
      <c r="N1682" s="454">
        <v>44330</v>
      </c>
      <c r="O1682" s="452" t="s">
        <v>1440</v>
      </c>
      <c r="P1682" s="454">
        <v>44468</v>
      </c>
    </row>
    <row r="1683" spans="1:16" x14ac:dyDescent="0.2">
      <c r="A1683" s="451" t="s">
        <v>2443</v>
      </c>
      <c r="B1683" s="451" t="s">
        <v>1713</v>
      </c>
      <c r="C1683" s="451" t="s">
        <v>1432</v>
      </c>
      <c r="D1683" s="451" t="s">
        <v>1507</v>
      </c>
      <c r="E1683" s="451" t="s">
        <v>1442</v>
      </c>
      <c r="F1683" s="451" t="s">
        <v>2447</v>
      </c>
      <c r="G1683" s="452" t="s">
        <v>1436</v>
      </c>
      <c r="H1683" s="453">
        <v>40793</v>
      </c>
      <c r="I1683" s="452" t="s">
        <v>1640</v>
      </c>
      <c r="J1683" s="452" t="s">
        <v>1438</v>
      </c>
      <c r="K1683" s="452" t="s">
        <v>1438</v>
      </c>
      <c r="L1683" s="452" t="s">
        <v>1439</v>
      </c>
      <c r="M1683" s="452" t="s">
        <v>1440</v>
      </c>
      <c r="N1683" s="454">
        <v>44384</v>
      </c>
      <c r="O1683" s="452" t="s">
        <v>1440</v>
      </c>
      <c r="P1683" s="454">
        <v>44468</v>
      </c>
    </row>
    <row r="1684" spans="1:16" ht="21" x14ac:dyDescent="0.2">
      <c r="A1684" s="451" t="s">
        <v>2443</v>
      </c>
      <c r="B1684" s="451" t="s">
        <v>1713</v>
      </c>
      <c r="C1684" s="451" t="s">
        <v>1432</v>
      </c>
      <c r="D1684" s="451" t="s">
        <v>1540</v>
      </c>
      <c r="E1684" s="451" t="s">
        <v>1677</v>
      </c>
      <c r="F1684" s="451" t="s">
        <v>1691</v>
      </c>
      <c r="G1684" s="452" t="s">
        <v>1436</v>
      </c>
      <c r="H1684" s="453">
        <v>11573</v>
      </c>
      <c r="I1684" s="452" t="s">
        <v>1678</v>
      </c>
      <c r="J1684" s="455"/>
      <c r="K1684" s="452" t="s">
        <v>1533</v>
      </c>
      <c r="L1684" s="452" t="s">
        <v>1439</v>
      </c>
      <c r="M1684" s="452" t="s">
        <v>1452</v>
      </c>
      <c r="N1684" s="454">
        <v>44525</v>
      </c>
      <c r="O1684" s="452" t="s">
        <v>1534</v>
      </c>
      <c r="P1684" s="454">
        <v>44525</v>
      </c>
    </row>
    <row r="1685" spans="1:16" x14ac:dyDescent="0.2">
      <c r="A1685" s="451" t="s">
        <v>2443</v>
      </c>
      <c r="B1685" s="451" t="s">
        <v>1717</v>
      </c>
      <c r="C1685" s="451" t="s">
        <v>1432</v>
      </c>
      <c r="D1685" s="451" t="s">
        <v>1433</v>
      </c>
      <c r="E1685" s="451" t="s">
        <v>1442</v>
      </c>
      <c r="F1685" s="451" t="s">
        <v>1610</v>
      </c>
      <c r="G1685" s="452" t="s">
        <v>1436</v>
      </c>
      <c r="H1685" s="453">
        <v>187167</v>
      </c>
      <c r="I1685" s="452" t="s">
        <v>1654</v>
      </c>
      <c r="J1685" s="452" t="s">
        <v>1438</v>
      </c>
      <c r="K1685" s="452" t="s">
        <v>1438</v>
      </c>
      <c r="L1685" s="452" t="s">
        <v>1439</v>
      </c>
      <c r="M1685" s="452" t="s">
        <v>1440</v>
      </c>
      <c r="N1685" s="454">
        <v>44312</v>
      </c>
      <c r="O1685" s="452" t="s">
        <v>1440</v>
      </c>
      <c r="P1685" s="454">
        <v>44468</v>
      </c>
    </row>
    <row r="1686" spans="1:16" ht="21" x14ac:dyDescent="0.2">
      <c r="A1686" s="451" t="s">
        <v>2448</v>
      </c>
      <c r="B1686" s="451" t="s">
        <v>1463</v>
      </c>
      <c r="C1686" s="451" t="s">
        <v>1432</v>
      </c>
      <c r="D1686" s="451" t="s">
        <v>1433</v>
      </c>
      <c r="E1686" s="451" t="s">
        <v>1434</v>
      </c>
      <c r="F1686" s="451" t="s">
        <v>2449</v>
      </c>
      <c r="G1686" s="452" t="s">
        <v>1436</v>
      </c>
      <c r="H1686" s="453">
        <v>1107958</v>
      </c>
      <c r="I1686" s="452" t="s">
        <v>1650</v>
      </c>
      <c r="J1686" s="452" t="s">
        <v>1438</v>
      </c>
      <c r="K1686" s="452" t="s">
        <v>1438</v>
      </c>
      <c r="L1686" s="452" t="s">
        <v>1439</v>
      </c>
      <c r="M1686" s="452" t="s">
        <v>1440</v>
      </c>
      <c r="N1686" s="454">
        <v>44309</v>
      </c>
      <c r="O1686" s="452" t="s">
        <v>1440</v>
      </c>
      <c r="P1686" s="454">
        <v>44468</v>
      </c>
    </row>
    <row r="1687" spans="1:16" x14ac:dyDescent="0.2">
      <c r="A1687" s="451" t="s">
        <v>2448</v>
      </c>
      <c r="B1687" s="451" t="s">
        <v>1693</v>
      </c>
      <c r="C1687" s="451" t="s">
        <v>1432</v>
      </c>
      <c r="D1687" s="451" t="s">
        <v>1433</v>
      </c>
      <c r="E1687" s="451" t="s">
        <v>1434</v>
      </c>
      <c r="F1687" s="451" t="s">
        <v>2156</v>
      </c>
      <c r="G1687" s="452" t="s">
        <v>1436</v>
      </c>
      <c r="H1687" s="453">
        <v>15229</v>
      </c>
      <c r="I1687" s="452" t="s">
        <v>1648</v>
      </c>
      <c r="J1687" s="452" t="s">
        <v>1438</v>
      </c>
      <c r="K1687" s="452" t="s">
        <v>1438</v>
      </c>
      <c r="L1687" s="452" t="s">
        <v>1439</v>
      </c>
      <c r="M1687" s="452" t="s">
        <v>1440</v>
      </c>
      <c r="N1687" s="454">
        <v>44309</v>
      </c>
      <c r="O1687" s="452" t="s">
        <v>1440</v>
      </c>
      <c r="P1687" s="454">
        <v>44468</v>
      </c>
    </row>
    <row r="1688" spans="1:16" x14ac:dyDescent="0.2">
      <c r="A1688" s="451" t="s">
        <v>2448</v>
      </c>
      <c r="B1688" s="451" t="s">
        <v>1695</v>
      </c>
      <c r="C1688" s="451" t="s">
        <v>1432</v>
      </c>
      <c r="D1688" s="451" t="s">
        <v>1466</v>
      </c>
      <c r="E1688" s="451" t="s">
        <v>1434</v>
      </c>
      <c r="F1688" s="451" t="s">
        <v>2002</v>
      </c>
      <c r="G1688" s="452" t="s">
        <v>1436</v>
      </c>
      <c r="H1688" s="453">
        <v>167298.54</v>
      </c>
      <c r="I1688" s="452" t="s">
        <v>1655</v>
      </c>
      <c r="J1688" s="452" t="s">
        <v>1438</v>
      </c>
      <c r="K1688" s="452" t="s">
        <v>1438</v>
      </c>
      <c r="L1688" s="452" t="s">
        <v>1439</v>
      </c>
      <c r="M1688" s="452" t="s">
        <v>1440</v>
      </c>
      <c r="N1688" s="454">
        <v>44341</v>
      </c>
      <c r="O1688" s="452" t="s">
        <v>1440</v>
      </c>
      <c r="P1688" s="454">
        <v>44468</v>
      </c>
    </row>
    <row r="1689" spans="1:16" x14ac:dyDescent="0.2">
      <c r="A1689" s="451" t="s">
        <v>2448</v>
      </c>
      <c r="B1689" s="451" t="s">
        <v>1697</v>
      </c>
      <c r="C1689" s="451" t="s">
        <v>1432</v>
      </c>
      <c r="D1689" s="451" t="s">
        <v>1433</v>
      </c>
      <c r="E1689" s="451" t="s">
        <v>1442</v>
      </c>
      <c r="F1689" s="451" t="s">
        <v>1940</v>
      </c>
      <c r="G1689" s="452" t="s">
        <v>1436</v>
      </c>
      <c r="H1689" s="453">
        <v>51989</v>
      </c>
      <c r="I1689" s="452" t="s">
        <v>1670</v>
      </c>
      <c r="J1689" s="452" t="s">
        <v>1438</v>
      </c>
      <c r="K1689" s="452" t="s">
        <v>1438</v>
      </c>
      <c r="L1689" s="452" t="s">
        <v>1439</v>
      </c>
      <c r="M1689" s="452" t="s">
        <v>1440</v>
      </c>
      <c r="N1689" s="454">
        <v>44309</v>
      </c>
      <c r="O1689" s="452" t="s">
        <v>1440</v>
      </c>
      <c r="P1689" s="454">
        <v>44468</v>
      </c>
    </row>
    <row r="1690" spans="1:16" x14ac:dyDescent="0.2">
      <c r="A1690" s="451" t="s">
        <v>2448</v>
      </c>
      <c r="B1690" s="451" t="s">
        <v>1697</v>
      </c>
      <c r="C1690" s="451" t="s">
        <v>1432</v>
      </c>
      <c r="D1690" s="451" t="s">
        <v>1433</v>
      </c>
      <c r="E1690" s="451" t="s">
        <v>1434</v>
      </c>
      <c r="F1690" s="451" t="s">
        <v>2450</v>
      </c>
      <c r="G1690" s="452" t="s">
        <v>1436</v>
      </c>
      <c r="H1690" s="453">
        <v>4193</v>
      </c>
      <c r="I1690" s="452" t="s">
        <v>1669</v>
      </c>
      <c r="J1690" s="452" t="s">
        <v>1438</v>
      </c>
      <c r="K1690" s="452" t="s">
        <v>1438</v>
      </c>
      <c r="L1690" s="452" t="s">
        <v>1439</v>
      </c>
      <c r="M1690" s="452" t="s">
        <v>1440</v>
      </c>
      <c r="N1690" s="454">
        <v>44309</v>
      </c>
      <c r="O1690" s="452" t="s">
        <v>1440</v>
      </c>
      <c r="P1690" s="454">
        <v>44468</v>
      </c>
    </row>
    <row r="1691" spans="1:16" x14ac:dyDescent="0.2">
      <c r="A1691" s="451" t="s">
        <v>2448</v>
      </c>
      <c r="B1691" s="451" t="s">
        <v>1697</v>
      </c>
      <c r="C1691" s="451" t="s">
        <v>1432</v>
      </c>
      <c r="D1691" s="451" t="s">
        <v>1515</v>
      </c>
      <c r="E1691" s="451" t="s">
        <v>1442</v>
      </c>
      <c r="F1691" s="451" t="s">
        <v>1990</v>
      </c>
      <c r="G1691" s="452" t="s">
        <v>1436</v>
      </c>
      <c r="H1691" s="453">
        <v>5888</v>
      </c>
      <c r="I1691" s="452" t="s">
        <v>1522</v>
      </c>
      <c r="J1691" s="452" t="s">
        <v>1438</v>
      </c>
      <c r="K1691" s="452" t="s">
        <v>1438</v>
      </c>
      <c r="L1691" s="452" t="s">
        <v>1439</v>
      </c>
      <c r="M1691" s="452" t="s">
        <v>1440</v>
      </c>
      <c r="N1691" s="454">
        <v>44294</v>
      </c>
      <c r="O1691" s="452" t="s">
        <v>1440</v>
      </c>
      <c r="P1691" s="454">
        <v>44468</v>
      </c>
    </row>
    <row r="1692" spans="1:16" ht="21" x14ac:dyDescent="0.2">
      <c r="A1692" s="451" t="s">
        <v>2448</v>
      </c>
      <c r="B1692" s="451" t="s">
        <v>1703</v>
      </c>
      <c r="C1692" s="451" t="s">
        <v>1432</v>
      </c>
      <c r="D1692" s="451" t="s">
        <v>1491</v>
      </c>
      <c r="E1692" s="451" t="s">
        <v>1442</v>
      </c>
      <c r="F1692" s="451" t="s">
        <v>2301</v>
      </c>
      <c r="G1692" s="452" t="s">
        <v>1436</v>
      </c>
      <c r="H1692" s="453">
        <v>11700</v>
      </c>
      <c r="I1692" s="452" t="s">
        <v>1613</v>
      </c>
      <c r="J1692" s="452" t="s">
        <v>1438</v>
      </c>
      <c r="K1692" s="452" t="s">
        <v>1438</v>
      </c>
      <c r="L1692" s="452" t="s">
        <v>1439</v>
      </c>
      <c r="M1692" s="452" t="s">
        <v>1440</v>
      </c>
      <c r="N1692" s="454">
        <v>44370</v>
      </c>
      <c r="O1692" s="452" t="s">
        <v>1440</v>
      </c>
      <c r="P1692" s="454">
        <v>44468</v>
      </c>
    </row>
    <row r="1693" spans="1:16" ht="21" x14ac:dyDescent="0.2">
      <c r="A1693" s="451" t="s">
        <v>2448</v>
      </c>
      <c r="B1693" s="451" t="s">
        <v>1703</v>
      </c>
      <c r="C1693" s="451" t="s">
        <v>1432</v>
      </c>
      <c r="D1693" s="451" t="s">
        <v>1491</v>
      </c>
      <c r="E1693" s="451" t="s">
        <v>1434</v>
      </c>
      <c r="F1693" s="451" t="s">
        <v>2451</v>
      </c>
      <c r="G1693" s="452" t="s">
        <v>1436</v>
      </c>
      <c r="H1693" s="453">
        <v>9090</v>
      </c>
      <c r="I1693" s="452" t="s">
        <v>1609</v>
      </c>
      <c r="J1693" s="452" t="s">
        <v>1438</v>
      </c>
      <c r="K1693" s="452" t="s">
        <v>1438</v>
      </c>
      <c r="L1693" s="452" t="s">
        <v>1439</v>
      </c>
      <c r="M1693" s="452" t="s">
        <v>1440</v>
      </c>
      <c r="N1693" s="454">
        <v>44370</v>
      </c>
      <c r="O1693" s="452" t="s">
        <v>1440</v>
      </c>
      <c r="P1693" s="454">
        <v>44468</v>
      </c>
    </row>
    <row r="1694" spans="1:16" ht="21" x14ac:dyDescent="0.2">
      <c r="A1694" s="451" t="s">
        <v>2448</v>
      </c>
      <c r="B1694" s="451" t="s">
        <v>1703</v>
      </c>
      <c r="C1694" s="451" t="s">
        <v>1432</v>
      </c>
      <c r="D1694" s="451" t="s">
        <v>1507</v>
      </c>
      <c r="E1694" s="451" t="s">
        <v>1442</v>
      </c>
      <c r="F1694" s="451" t="s">
        <v>2452</v>
      </c>
      <c r="G1694" s="452" t="s">
        <v>1436</v>
      </c>
      <c r="H1694" s="453">
        <v>-11700</v>
      </c>
      <c r="I1694" s="452" t="s">
        <v>1707</v>
      </c>
      <c r="J1694" s="452" t="s">
        <v>1438</v>
      </c>
      <c r="K1694" s="452" t="s">
        <v>1438</v>
      </c>
      <c r="L1694" s="452" t="s">
        <v>1439</v>
      </c>
      <c r="M1694" s="452" t="s">
        <v>1440</v>
      </c>
      <c r="N1694" s="454">
        <v>44384</v>
      </c>
      <c r="O1694" s="452" t="s">
        <v>1440</v>
      </c>
      <c r="P1694" s="454">
        <v>44468</v>
      </c>
    </row>
    <row r="1695" spans="1:16" x14ac:dyDescent="0.2">
      <c r="A1695" s="451" t="s">
        <v>2448</v>
      </c>
      <c r="B1695" s="451" t="s">
        <v>1708</v>
      </c>
      <c r="C1695" s="451" t="s">
        <v>1432</v>
      </c>
      <c r="D1695" s="451" t="s">
        <v>1507</v>
      </c>
      <c r="E1695" s="451" t="s">
        <v>1442</v>
      </c>
      <c r="F1695" s="451" t="s">
        <v>2299</v>
      </c>
      <c r="G1695" s="452" t="s">
        <v>1436</v>
      </c>
      <c r="H1695" s="453">
        <v>11700</v>
      </c>
      <c r="I1695" s="452" t="s">
        <v>1707</v>
      </c>
      <c r="J1695" s="452" t="s">
        <v>1438</v>
      </c>
      <c r="K1695" s="452" t="s">
        <v>1438</v>
      </c>
      <c r="L1695" s="452" t="s">
        <v>1439</v>
      </c>
      <c r="M1695" s="452" t="s">
        <v>1440</v>
      </c>
      <c r="N1695" s="454">
        <v>44384</v>
      </c>
      <c r="O1695" s="452" t="s">
        <v>1440</v>
      </c>
      <c r="P1695" s="454">
        <v>44468</v>
      </c>
    </row>
    <row r="1696" spans="1:16" ht="21" x14ac:dyDescent="0.2">
      <c r="A1696" s="451" t="s">
        <v>2448</v>
      </c>
      <c r="B1696" s="451" t="s">
        <v>1708</v>
      </c>
      <c r="C1696" s="451" t="s">
        <v>1432</v>
      </c>
      <c r="D1696" s="451" t="s">
        <v>1531</v>
      </c>
      <c r="E1696" s="451" t="s">
        <v>1568</v>
      </c>
      <c r="F1696" s="451" t="s">
        <v>2109</v>
      </c>
      <c r="G1696" s="452" t="s">
        <v>1436</v>
      </c>
      <c r="H1696" s="453">
        <v>3318</v>
      </c>
      <c r="I1696" s="452" t="s">
        <v>1627</v>
      </c>
      <c r="J1696" s="455"/>
      <c r="K1696" s="452" t="s">
        <v>1533</v>
      </c>
      <c r="L1696" s="452" t="s">
        <v>1439</v>
      </c>
      <c r="M1696" s="452" t="s">
        <v>1452</v>
      </c>
      <c r="N1696" s="454">
        <v>44496</v>
      </c>
      <c r="O1696" s="452" t="s">
        <v>1534</v>
      </c>
      <c r="P1696" s="454">
        <v>44497</v>
      </c>
    </row>
    <row r="1697" spans="1:16" ht="21" x14ac:dyDescent="0.2">
      <c r="A1697" s="451" t="s">
        <v>2448</v>
      </c>
      <c r="B1697" s="451" t="s">
        <v>1708</v>
      </c>
      <c r="C1697" s="451" t="s">
        <v>1432</v>
      </c>
      <c r="D1697" s="451" t="s">
        <v>1531</v>
      </c>
      <c r="E1697" s="451" t="s">
        <v>1628</v>
      </c>
      <c r="F1697" s="451" t="s">
        <v>2109</v>
      </c>
      <c r="G1697" s="452" t="s">
        <v>1436</v>
      </c>
      <c r="H1697" s="453">
        <v>3120.47</v>
      </c>
      <c r="I1697" s="452" t="s">
        <v>1629</v>
      </c>
      <c r="J1697" s="455"/>
      <c r="K1697" s="452" t="s">
        <v>1533</v>
      </c>
      <c r="L1697" s="452" t="s">
        <v>1439</v>
      </c>
      <c r="M1697" s="452" t="s">
        <v>1452</v>
      </c>
      <c r="N1697" s="454">
        <v>44496</v>
      </c>
      <c r="O1697" s="452" t="s">
        <v>1534</v>
      </c>
      <c r="P1697" s="454">
        <v>44497</v>
      </c>
    </row>
    <row r="1698" spans="1:16" x14ac:dyDescent="0.2">
      <c r="A1698" s="451" t="s">
        <v>2448</v>
      </c>
      <c r="B1698" s="451" t="s">
        <v>1575</v>
      </c>
      <c r="C1698" s="451" t="s">
        <v>1432</v>
      </c>
      <c r="D1698" s="451" t="s">
        <v>1507</v>
      </c>
      <c r="E1698" s="451" t="s">
        <v>1442</v>
      </c>
      <c r="F1698" s="451" t="s">
        <v>2453</v>
      </c>
      <c r="G1698" s="452" t="s">
        <v>1436</v>
      </c>
      <c r="H1698" s="453">
        <v>50279</v>
      </c>
      <c r="I1698" s="452" t="s">
        <v>1712</v>
      </c>
      <c r="J1698" s="452" t="s">
        <v>1438</v>
      </c>
      <c r="K1698" s="452" t="s">
        <v>1438</v>
      </c>
      <c r="L1698" s="452" t="s">
        <v>1439</v>
      </c>
      <c r="M1698" s="452" t="s">
        <v>1440</v>
      </c>
      <c r="N1698" s="454">
        <v>44399</v>
      </c>
      <c r="O1698" s="452" t="s">
        <v>1440</v>
      </c>
      <c r="P1698" s="454">
        <v>44468</v>
      </c>
    </row>
    <row r="1699" spans="1:16" ht="21" x14ac:dyDescent="0.2">
      <c r="A1699" s="451" t="s">
        <v>2448</v>
      </c>
      <c r="B1699" s="451" t="s">
        <v>1575</v>
      </c>
      <c r="C1699" s="451" t="s">
        <v>1432</v>
      </c>
      <c r="D1699" s="451" t="s">
        <v>1448</v>
      </c>
      <c r="E1699" s="451" t="s">
        <v>1460</v>
      </c>
      <c r="F1699" s="451" t="s">
        <v>2109</v>
      </c>
      <c r="G1699" s="452" t="s">
        <v>1436</v>
      </c>
      <c r="H1699" s="453">
        <v>40223</v>
      </c>
      <c r="I1699" s="452" t="s">
        <v>1462</v>
      </c>
      <c r="J1699" s="455"/>
      <c r="K1699" s="452" t="s">
        <v>1533</v>
      </c>
      <c r="L1699" s="452" t="s">
        <v>1439</v>
      </c>
      <c r="M1699" s="452" t="s">
        <v>1452</v>
      </c>
      <c r="N1699" s="454">
        <v>44550</v>
      </c>
      <c r="O1699" s="452" t="s">
        <v>1453</v>
      </c>
      <c r="P1699" s="454">
        <v>44553</v>
      </c>
    </row>
    <row r="1700" spans="1:16" x14ac:dyDescent="0.2">
      <c r="A1700" s="451" t="s">
        <v>2448</v>
      </c>
      <c r="B1700" s="451" t="s">
        <v>1713</v>
      </c>
      <c r="C1700" s="451" t="s">
        <v>1432</v>
      </c>
      <c r="D1700" s="451" t="s">
        <v>1466</v>
      </c>
      <c r="E1700" s="451" t="s">
        <v>1442</v>
      </c>
      <c r="F1700" s="451" t="s">
        <v>2454</v>
      </c>
      <c r="G1700" s="452" t="s">
        <v>1436</v>
      </c>
      <c r="H1700" s="453">
        <v>7767</v>
      </c>
      <c r="I1700" s="452" t="s">
        <v>1676</v>
      </c>
      <c r="J1700" s="452" t="s">
        <v>1438</v>
      </c>
      <c r="K1700" s="452" t="s">
        <v>1438</v>
      </c>
      <c r="L1700" s="452" t="s">
        <v>1439</v>
      </c>
      <c r="M1700" s="452" t="s">
        <v>1440</v>
      </c>
      <c r="N1700" s="454">
        <v>44330</v>
      </c>
      <c r="O1700" s="452" t="s">
        <v>1440</v>
      </c>
      <c r="P1700" s="454">
        <v>44468</v>
      </c>
    </row>
    <row r="1701" spans="1:16" x14ac:dyDescent="0.2">
      <c r="A1701" s="451" t="s">
        <v>2448</v>
      </c>
      <c r="B1701" s="451" t="s">
        <v>1713</v>
      </c>
      <c r="C1701" s="451" t="s">
        <v>1432</v>
      </c>
      <c r="D1701" s="451" t="s">
        <v>1507</v>
      </c>
      <c r="E1701" s="451" t="s">
        <v>1442</v>
      </c>
      <c r="F1701" s="451" t="s">
        <v>2028</v>
      </c>
      <c r="G1701" s="452" t="s">
        <v>1436</v>
      </c>
      <c r="H1701" s="453">
        <v>49332</v>
      </c>
      <c r="I1701" s="452" t="s">
        <v>1640</v>
      </c>
      <c r="J1701" s="452" t="s">
        <v>1438</v>
      </c>
      <c r="K1701" s="452" t="s">
        <v>1438</v>
      </c>
      <c r="L1701" s="452" t="s">
        <v>1439</v>
      </c>
      <c r="M1701" s="452" t="s">
        <v>1440</v>
      </c>
      <c r="N1701" s="454">
        <v>44384</v>
      </c>
      <c r="O1701" s="452" t="s">
        <v>1440</v>
      </c>
      <c r="P1701" s="454">
        <v>44468</v>
      </c>
    </row>
    <row r="1702" spans="1:16" ht="21" x14ac:dyDescent="0.2">
      <c r="A1702" s="451" t="s">
        <v>2448</v>
      </c>
      <c r="B1702" s="451" t="s">
        <v>1713</v>
      </c>
      <c r="C1702" s="451" t="s">
        <v>1432</v>
      </c>
      <c r="D1702" s="451" t="s">
        <v>1540</v>
      </c>
      <c r="E1702" s="451" t="s">
        <v>1677</v>
      </c>
      <c r="F1702" s="451" t="s">
        <v>1786</v>
      </c>
      <c r="G1702" s="452" t="s">
        <v>1436</v>
      </c>
      <c r="H1702" s="453">
        <v>10856</v>
      </c>
      <c r="I1702" s="452" t="s">
        <v>1678</v>
      </c>
      <c r="J1702" s="455"/>
      <c r="K1702" s="452" t="s">
        <v>1533</v>
      </c>
      <c r="L1702" s="452" t="s">
        <v>1439</v>
      </c>
      <c r="M1702" s="452" t="s">
        <v>1452</v>
      </c>
      <c r="N1702" s="454">
        <v>44525</v>
      </c>
      <c r="O1702" s="452" t="s">
        <v>1534</v>
      </c>
      <c r="P1702" s="454">
        <v>44525</v>
      </c>
    </row>
    <row r="1703" spans="1:16" x14ac:dyDescent="0.2">
      <c r="A1703" s="451" t="s">
        <v>2448</v>
      </c>
      <c r="B1703" s="451" t="s">
        <v>1717</v>
      </c>
      <c r="C1703" s="451" t="s">
        <v>1432</v>
      </c>
      <c r="D1703" s="451" t="s">
        <v>1433</v>
      </c>
      <c r="E1703" s="451" t="s">
        <v>1434</v>
      </c>
      <c r="F1703" s="451" t="s">
        <v>1843</v>
      </c>
      <c r="G1703" s="452" t="s">
        <v>1436</v>
      </c>
      <c r="H1703" s="453">
        <v>181561</v>
      </c>
      <c r="I1703" s="452" t="s">
        <v>1654</v>
      </c>
      <c r="J1703" s="452" t="s">
        <v>1438</v>
      </c>
      <c r="K1703" s="452" t="s">
        <v>1438</v>
      </c>
      <c r="L1703" s="452" t="s">
        <v>1439</v>
      </c>
      <c r="M1703" s="452" t="s">
        <v>1440</v>
      </c>
      <c r="N1703" s="454">
        <v>44312</v>
      </c>
      <c r="O1703" s="452" t="s">
        <v>1440</v>
      </c>
      <c r="P1703" s="454">
        <v>44468</v>
      </c>
    </row>
    <row r="1704" spans="1:16" x14ac:dyDescent="0.2">
      <c r="A1704" s="451" t="s">
        <v>2448</v>
      </c>
      <c r="B1704" s="451" t="s">
        <v>1717</v>
      </c>
      <c r="C1704" s="451" t="s">
        <v>1432</v>
      </c>
      <c r="D1704" s="451" t="s">
        <v>1433</v>
      </c>
      <c r="E1704" s="451" t="s">
        <v>1434</v>
      </c>
      <c r="F1704" s="451" t="s">
        <v>2414</v>
      </c>
      <c r="G1704" s="452" t="s">
        <v>1436</v>
      </c>
      <c r="H1704" s="453">
        <v>177923</v>
      </c>
      <c r="I1704" s="452" t="s">
        <v>1665</v>
      </c>
      <c r="J1704" s="452" t="s">
        <v>1438</v>
      </c>
      <c r="K1704" s="452" t="s">
        <v>1438</v>
      </c>
      <c r="L1704" s="452" t="s">
        <v>1439</v>
      </c>
      <c r="M1704" s="452" t="s">
        <v>1440</v>
      </c>
      <c r="N1704" s="454">
        <v>44312</v>
      </c>
      <c r="O1704" s="452" t="s">
        <v>1440</v>
      </c>
      <c r="P1704" s="454">
        <v>44468</v>
      </c>
    </row>
    <row r="1705" spans="1:16" ht="21" x14ac:dyDescent="0.2">
      <c r="A1705" s="451" t="s">
        <v>2455</v>
      </c>
      <c r="B1705" s="451" t="s">
        <v>1463</v>
      </c>
      <c r="C1705" s="451" t="s">
        <v>1432</v>
      </c>
      <c r="D1705" s="451" t="s">
        <v>1433</v>
      </c>
      <c r="E1705" s="451" t="s">
        <v>1434</v>
      </c>
      <c r="F1705" s="451" t="s">
        <v>1731</v>
      </c>
      <c r="G1705" s="452" t="s">
        <v>1436</v>
      </c>
      <c r="H1705" s="453">
        <v>2108351</v>
      </c>
      <c r="I1705" s="452" t="s">
        <v>1650</v>
      </c>
      <c r="J1705" s="452" t="s">
        <v>1438</v>
      </c>
      <c r="K1705" s="452" t="s">
        <v>1438</v>
      </c>
      <c r="L1705" s="452" t="s">
        <v>1439</v>
      </c>
      <c r="M1705" s="452" t="s">
        <v>1440</v>
      </c>
      <c r="N1705" s="454">
        <v>44309</v>
      </c>
      <c r="O1705" s="452" t="s">
        <v>1440</v>
      </c>
      <c r="P1705" s="454">
        <v>44468</v>
      </c>
    </row>
    <row r="1706" spans="1:16" ht="21" x14ac:dyDescent="0.2">
      <c r="A1706" s="451" t="s">
        <v>2455</v>
      </c>
      <c r="B1706" s="451" t="s">
        <v>1693</v>
      </c>
      <c r="C1706" s="451" t="s">
        <v>1432</v>
      </c>
      <c r="D1706" s="451" t="s">
        <v>1433</v>
      </c>
      <c r="E1706" s="451" t="s">
        <v>1442</v>
      </c>
      <c r="F1706" s="451" t="s">
        <v>1576</v>
      </c>
      <c r="G1706" s="452" t="s">
        <v>1436</v>
      </c>
      <c r="H1706" s="453">
        <v>47320</v>
      </c>
      <c r="I1706" s="452" t="s">
        <v>1648</v>
      </c>
      <c r="J1706" s="452" t="s">
        <v>1438</v>
      </c>
      <c r="K1706" s="452" t="s">
        <v>1438</v>
      </c>
      <c r="L1706" s="452" t="s">
        <v>1439</v>
      </c>
      <c r="M1706" s="452" t="s">
        <v>1440</v>
      </c>
      <c r="N1706" s="454">
        <v>44309</v>
      </c>
      <c r="O1706" s="452" t="s">
        <v>1440</v>
      </c>
      <c r="P1706" s="454">
        <v>44468</v>
      </c>
    </row>
    <row r="1707" spans="1:16" ht="21" x14ac:dyDescent="0.2">
      <c r="A1707" s="451" t="s">
        <v>2455</v>
      </c>
      <c r="B1707" s="451" t="s">
        <v>1695</v>
      </c>
      <c r="C1707" s="451" t="s">
        <v>1432</v>
      </c>
      <c r="D1707" s="451" t="s">
        <v>1466</v>
      </c>
      <c r="E1707" s="451" t="s">
        <v>1434</v>
      </c>
      <c r="F1707" s="451" t="s">
        <v>1735</v>
      </c>
      <c r="G1707" s="452" t="s">
        <v>1436</v>
      </c>
      <c r="H1707" s="453">
        <v>472434.49</v>
      </c>
      <c r="I1707" s="452" t="s">
        <v>1655</v>
      </c>
      <c r="J1707" s="452" t="s">
        <v>1438</v>
      </c>
      <c r="K1707" s="452" t="s">
        <v>1438</v>
      </c>
      <c r="L1707" s="452" t="s">
        <v>1439</v>
      </c>
      <c r="M1707" s="452" t="s">
        <v>1440</v>
      </c>
      <c r="N1707" s="454">
        <v>44341</v>
      </c>
      <c r="O1707" s="452" t="s">
        <v>1440</v>
      </c>
      <c r="P1707" s="454">
        <v>44468</v>
      </c>
    </row>
    <row r="1708" spans="1:16" ht="21" x14ac:dyDescent="0.2">
      <c r="A1708" s="451" t="s">
        <v>2455</v>
      </c>
      <c r="B1708" s="451" t="s">
        <v>1697</v>
      </c>
      <c r="C1708" s="451" t="s">
        <v>1432</v>
      </c>
      <c r="D1708" s="451" t="s">
        <v>1433</v>
      </c>
      <c r="E1708" s="451" t="s">
        <v>1442</v>
      </c>
      <c r="F1708" s="451" t="s">
        <v>1832</v>
      </c>
      <c r="G1708" s="452" t="s">
        <v>1436</v>
      </c>
      <c r="H1708" s="453">
        <v>84002</v>
      </c>
      <c r="I1708" s="452" t="s">
        <v>1670</v>
      </c>
      <c r="J1708" s="452" t="s">
        <v>1438</v>
      </c>
      <c r="K1708" s="452" t="s">
        <v>1438</v>
      </c>
      <c r="L1708" s="452" t="s">
        <v>1439</v>
      </c>
      <c r="M1708" s="452" t="s">
        <v>1440</v>
      </c>
      <c r="N1708" s="454">
        <v>44309</v>
      </c>
      <c r="O1708" s="452" t="s">
        <v>1440</v>
      </c>
      <c r="P1708" s="454">
        <v>44468</v>
      </c>
    </row>
    <row r="1709" spans="1:16" ht="21" x14ac:dyDescent="0.2">
      <c r="A1709" s="451" t="s">
        <v>2455</v>
      </c>
      <c r="B1709" s="451" t="s">
        <v>1697</v>
      </c>
      <c r="C1709" s="451" t="s">
        <v>1432</v>
      </c>
      <c r="D1709" s="451" t="s">
        <v>1466</v>
      </c>
      <c r="E1709" s="451" t="s">
        <v>1434</v>
      </c>
      <c r="F1709" s="451" t="s">
        <v>2018</v>
      </c>
      <c r="G1709" s="452" t="s">
        <v>1436</v>
      </c>
      <c r="H1709" s="453">
        <v>1771</v>
      </c>
      <c r="I1709" s="452" t="s">
        <v>1488</v>
      </c>
      <c r="J1709" s="452" t="s">
        <v>1438</v>
      </c>
      <c r="K1709" s="452" t="s">
        <v>1438</v>
      </c>
      <c r="L1709" s="452" t="s">
        <v>1439</v>
      </c>
      <c r="M1709" s="452" t="s">
        <v>1440</v>
      </c>
      <c r="N1709" s="454">
        <v>44342</v>
      </c>
      <c r="O1709" s="452" t="s">
        <v>1440</v>
      </c>
      <c r="P1709" s="454">
        <v>44468</v>
      </c>
    </row>
    <row r="1710" spans="1:16" ht="21" x14ac:dyDescent="0.2">
      <c r="A1710" s="451" t="s">
        <v>2455</v>
      </c>
      <c r="B1710" s="451" t="s">
        <v>1697</v>
      </c>
      <c r="C1710" s="451" t="s">
        <v>1432</v>
      </c>
      <c r="D1710" s="451" t="s">
        <v>1448</v>
      </c>
      <c r="E1710" s="451" t="s">
        <v>1544</v>
      </c>
      <c r="F1710" s="451" t="s">
        <v>2162</v>
      </c>
      <c r="G1710" s="452" t="s">
        <v>1436</v>
      </c>
      <c r="H1710" s="453">
        <v>1857</v>
      </c>
      <c r="I1710" s="452" t="s">
        <v>1564</v>
      </c>
      <c r="J1710" s="455"/>
      <c r="K1710" s="452" t="s">
        <v>1533</v>
      </c>
      <c r="L1710" s="452" t="s">
        <v>1439</v>
      </c>
      <c r="M1710" s="452" t="s">
        <v>1452</v>
      </c>
      <c r="N1710" s="454">
        <v>44539</v>
      </c>
      <c r="O1710" s="452" t="s">
        <v>1453</v>
      </c>
      <c r="P1710" s="454">
        <v>44544</v>
      </c>
    </row>
    <row r="1711" spans="1:16" ht="21" x14ac:dyDescent="0.2">
      <c r="A1711" s="451" t="s">
        <v>2455</v>
      </c>
      <c r="B1711" s="451" t="s">
        <v>1703</v>
      </c>
      <c r="C1711" s="451" t="s">
        <v>1432</v>
      </c>
      <c r="D1711" s="451" t="s">
        <v>1491</v>
      </c>
      <c r="E1711" s="451" t="s">
        <v>1442</v>
      </c>
      <c r="F1711" s="451" t="s">
        <v>1563</v>
      </c>
      <c r="G1711" s="452" t="s">
        <v>1436</v>
      </c>
      <c r="H1711" s="453">
        <v>17160</v>
      </c>
      <c r="I1711" s="452" t="s">
        <v>1609</v>
      </c>
      <c r="J1711" s="452" t="s">
        <v>1438</v>
      </c>
      <c r="K1711" s="452" t="s">
        <v>1438</v>
      </c>
      <c r="L1711" s="452" t="s">
        <v>1439</v>
      </c>
      <c r="M1711" s="452" t="s">
        <v>1440</v>
      </c>
      <c r="N1711" s="454">
        <v>44370</v>
      </c>
      <c r="O1711" s="452" t="s">
        <v>1440</v>
      </c>
      <c r="P1711" s="454">
        <v>44468</v>
      </c>
    </row>
    <row r="1712" spans="1:16" ht="21" x14ac:dyDescent="0.2">
      <c r="A1712" s="451" t="s">
        <v>2455</v>
      </c>
      <c r="B1712" s="451" t="s">
        <v>1703</v>
      </c>
      <c r="C1712" s="451" t="s">
        <v>1432</v>
      </c>
      <c r="D1712" s="451" t="s">
        <v>1491</v>
      </c>
      <c r="E1712" s="451" t="s">
        <v>1442</v>
      </c>
      <c r="F1712" s="451" t="s">
        <v>2456</v>
      </c>
      <c r="G1712" s="452" t="s">
        <v>1436</v>
      </c>
      <c r="H1712" s="453">
        <v>19810</v>
      </c>
      <c r="I1712" s="452" t="s">
        <v>1613</v>
      </c>
      <c r="J1712" s="452" t="s">
        <v>1438</v>
      </c>
      <c r="K1712" s="452" t="s">
        <v>1438</v>
      </c>
      <c r="L1712" s="452" t="s">
        <v>1439</v>
      </c>
      <c r="M1712" s="452" t="s">
        <v>1440</v>
      </c>
      <c r="N1712" s="454">
        <v>44370</v>
      </c>
      <c r="O1712" s="452" t="s">
        <v>1440</v>
      </c>
      <c r="P1712" s="454">
        <v>44468</v>
      </c>
    </row>
    <row r="1713" spans="1:16" ht="21" x14ac:dyDescent="0.2">
      <c r="A1713" s="451" t="s">
        <v>2455</v>
      </c>
      <c r="B1713" s="451" t="s">
        <v>1703</v>
      </c>
      <c r="C1713" s="451" t="s">
        <v>1432</v>
      </c>
      <c r="D1713" s="451" t="s">
        <v>1507</v>
      </c>
      <c r="E1713" s="451" t="s">
        <v>1442</v>
      </c>
      <c r="F1713" s="451" t="s">
        <v>2457</v>
      </c>
      <c r="G1713" s="452" t="s">
        <v>1436</v>
      </c>
      <c r="H1713" s="453">
        <v>-19810</v>
      </c>
      <c r="I1713" s="452" t="s">
        <v>1707</v>
      </c>
      <c r="J1713" s="452" t="s">
        <v>1438</v>
      </c>
      <c r="K1713" s="452" t="s">
        <v>1438</v>
      </c>
      <c r="L1713" s="452" t="s">
        <v>1439</v>
      </c>
      <c r="M1713" s="452" t="s">
        <v>1440</v>
      </c>
      <c r="N1713" s="454">
        <v>44384</v>
      </c>
      <c r="O1713" s="452" t="s">
        <v>1440</v>
      </c>
      <c r="P1713" s="454">
        <v>44468</v>
      </c>
    </row>
    <row r="1714" spans="1:16" ht="21" x14ac:dyDescent="0.2">
      <c r="A1714" s="451" t="s">
        <v>2455</v>
      </c>
      <c r="B1714" s="451" t="s">
        <v>1708</v>
      </c>
      <c r="C1714" s="451" t="s">
        <v>1432</v>
      </c>
      <c r="D1714" s="451" t="s">
        <v>1507</v>
      </c>
      <c r="E1714" s="451" t="s">
        <v>1434</v>
      </c>
      <c r="F1714" s="451" t="s">
        <v>1886</v>
      </c>
      <c r="G1714" s="452" t="s">
        <v>1436</v>
      </c>
      <c r="H1714" s="453">
        <v>19810</v>
      </c>
      <c r="I1714" s="452" t="s">
        <v>1707</v>
      </c>
      <c r="J1714" s="452" t="s">
        <v>1438</v>
      </c>
      <c r="K1714" s="452" t="s">
        <v>1438</v>
      </c>
      <c r="L1714" s="452" t="s">
        <v>1439</v>
      </c>
      <c r="M1714" s="452" t="s">
        <v>1440</v>
      </c>
      <c r="N1714" s="454">
        <v>44384</v>
      </c>
      <c r="O1714" s="452" t="s">
        <v>1440</v>
      </c>
      <c r="P1714" s="454">
        <v>44468</v>
      </c>
    </row>
    <row r="1715" spans="1:16" ht="21" x14ac:dyDescent="0.2">
      <c r="A1715" s="451" t="s">
        <v>2455</v>
      </c>
      <c r="B1715" s="451" t="s">
        <v>1708</v>
      </c>
      <c r="C1715" s="451" t="s">
        <v>1432</v>
      </c>
      <c r="D1715" s="451" t="s">
        <v>1531</v>
      </c>
      <c r="E1715" s="451" t="s">
        <v>1568</v>
      </c>
      <c r="F1715" s="451" t="s">
        <v>1933</v>
      </c>
      <c r="G1715" s="452" t="s">
        <v>1436</v>
      </c>
      <c r="H1715" s="453">
        <v>5999.5</v>
      </c>
      <c r="I1715" s="452" t="s">
        <v>1627</v>
      </c>
      <c r="J1715" s="455"/>
      <c r="K1715" s="452" t="s">
        <v>1533</v>
      </c>
      <c r="L1715" s="452" t="s">
        <v>1439</v>
      </c>
      <c r="M1715" s="452" t="s">
        <v>1452</v>
      </c>
      <c r="N1715" s="454">
        <v>44496</v>
      </c>
      <c r="O1715" s="452" t="s">
        <v>1534</v>
      </c>
      <c r="P1715" s="454">
        <v>44497</v>
      </c>
    </row>
    <row r="1716" spans="1:16" ht="21" x14ac:dyDescent="0.2">
      <c r="A1716" s="451" t="s">
        <v>2455</v>
      </c>
      <c r="B1716" s="451" t="s">
        <v>1708</v>
      </c>
      <c r="C1716" s="451" t="s">
        <v>1432</v>
      </c>
      <c r="D1716" s="451" t="s">
        <v>1531</v>
      </c>
      <c r="E1716" s="451" t="s">
        <v>1628</v>
      </c>
      <c r="F1716" s="451" t="s">
        <v>1933</v>
      </c>
      <c r="G1716" s="452" t="s">
        <v>1436</v>
      </c>
      <c r="H1716" s="453">
        <v>5079.38</v>
      </c>
      <c r="I1716" s="452" t="s">
        <v>1629</v>
      </c>
      <c r="J1716" s="455"/>
      <c r="K1716" s="452" t="s">
        <v>1533</v>
      </c>
      <c r="L1716" s="452" t="s">
        <v>1439</v>
      </c>
      <c r="M1716" s="452" t="s">
        <v>1452</v>
      </c>
      <c r="N1716" s="454">
        <v>44496</v>
      </c>
      <c r="O1716" s="452" t="s">
        <v>1534</v>
      </c>
      <c r="P1716" s="454">
        <v>44497</v>
      </c>
    </row>
    <row r="1717" spans="1:16" ht="21" x14ac:dyDescent="0.2">
      <c r="A1717" s="451" t="s">
        <v>2455</v>
      </c>
      <c r="B1717" s="451" t="s">
        <v>1575</v>
      </c>
      <c r="C1717" s="451" t="s">
        <v>1432</v>
      </c>
      <c r="D1717" s="451" t="s">
        <v>1491</v>
      </c>
      <c r="E1717" s="451" t="s">
        <v>1434</v>
      </c>
      <c r="F1717" s="451" t="s">
        <v>2458</v>
      </c>
      <c r="G1717" s="452" t="s">
        <v>1436</v>
      </c>
      <c r="H1717" s="453">
        <v>2104</v>
      </c>
      <c r="I1717" s="452" t="s">
        <v>1986</v>
      </c>
      <c r="J1717" s="452" t="s">
        <v>1438</v>
      </c>
      <c r="K1717" s="452" t="s">
        <v>1438</v>
      </c>
      <c r="L1717" s="452" t="s">
        <v>1439</v>
      </c>
      <c r="M1717" s="452" t="s">
        <v>1440</v>
      </c>
      <c r="N1717" s="454">
        <v>44292</v>
      </c>
      <c r="O1717" s="452" t="s">
        <v>1440</v>
      </c>
      <c r="P1717" s="454">
        <v>44468</v>
      </c>
    </row>
    <row r="1718" spans="1:16" ht="21" x14ac:dyDescent="0.2">
      <c r="A1718" s="451" t="s">
        <v>2455</v>
      </c>
      <c r="B1718" s="451" t="s">
        <v>1575</v>
      </c>
      <c r="C1718" s="451" t="s">
        <v>1432</v>
      </c>
      <c r="D1718" s="451" t="s">
        <v>1507</v>
      </c>
      <c r="E1718" s="451" t="s">
        <v>1434</v>
      </c>
      <c r="F1718" s="451" t="s">
        <v>1754</v>
      </c>
      <c r="G1718" s="452" t="s">
        <v>1436</v>
      </c>
      <c r="H1718" s="453">
        <v>91214</v>
      </c>
      <c r="I1718" s="452" t="s">
        <v>1712</v>
      </c>
      <c r="J1718" s="452" t="s">
        <v>1438</v>
      </c>
      <c r="K1718" s="452" t="s">
        <v>1438</v>
      </c>
      <c r="L1718" s="452" t="s">
        <v>1439</v>
      </c>
      <c r="M1718" s="452" t="s">
        <v>1440</v>
      </c>
      <c r="N1718" s="454">
        <v>44399</v>
      </c>
      <c r="O1718" s="452" t="s">
        <v>1440</v>
      </c>
      <c r="P1718" s="454">
        <v>44468</v>
      </c>
    </row>
    <row r="1719" spans="1:16" ht="21" x14ac:dyDescent="0.2">
      <c r="A1719" s="451" t="s">
        <v>2455</v>
      </c>
      <c r="B1719" s="451" t="s">
        <v>1575</v>
      </c>
      <c r="C1719" s="451" t="s">
        <v>1432</v>
      </c>
      <c r="D1719" s="451" t="s">
        <v>1448</v>
      </c>
      <c r="E1719" s="451" t="s">
        <v>1460</v>
      </c>
      <c r="F1719" s="451" t="s">
        <v>1933</v>
      </c>
      <c r="G1719" s="452" t="s">
        <v>1436</v>
      </c>
      <c r="H1719" s="453">
        <v>76199</v>
      </c>
      <c r="I1719" s="452" t="s">
        <v>1462</v>
      </c>
      <c r="J1719" s="455"/>
      <c r="K1719" s="452" t="s">
        <v>1533</v>
      </c>
      <c r="L1719" s="452" t="s">
        <v>1439</v>
      </c>
      <c r="M1719" s="452" t="s">
        <v>1452</v>
      </c>
      <c r="N1719" s="454">
        <v>44550</v>
      </c>
      <c r="O1719" s="452" t="s">
        <v>1453</v>
      </c>
      <c r="P1719" s="454">
        <v>44553</v>
      </c>
    </row>
    <row r="1720" spans="1:16" ht="21" x14ac:dyDescent="0.2">
      <c r="A1720" s="451" t="s">
        <v>2455</v>
      </c>
      <c r="B1720" s="451" t="s">
        <v>1713</v>
      </c>
      <c r="C1720" s="451" t="s">
        <v>1432</v>
      </c>
      <c r="D1720" s="451" t="s">
        <v>1466</v>
      </c>
      <c r="E1720" s="451" t="s">
        <v>1434</v>
      </c>
      <c r="F1720" s="451" t="s">
        <v>2204</v>
      </c>
      <c r="G1720" s="452" t="s">
        <v>1436</v>
      </c>
      <c r="H1720" s="453">
        <v>8867</v>
      </c>
      <c r="I1720" s="452" t="s">
        <v>1676</v>
      </c>
      <c r="J1720" s="452" t="s">
        <v>1438</v>
      </c>
      <c r="K1720" s="452" t="s">
        <v>1438</v>
      </c>
      <c r="L1720" s="452" t="s">
        <v>1439</v>
      </c>
      <c r="M1720" s="452" t="s">
        <v>1440</v>
      </c>
      <c r="N1720" s="454">
        <v>44330</v>
      </c>
      <c r="O1720" s="452" t="s">
        <v>1440</v>
      </c>
      <c r="P1720" s="454">
        <v>44468</v>
      </c>
    </row>
    <row r="1721" spans="1:16" ht="21" x14ac:dyDescent="0.2">
      <c r="A1721" s="451" t="s">
        <v>2455</v>
      </c>
      <c r="B1721" s="451" t="s">
        <v>1713</v>
      </c>
      <c r="C1721" s="451" t="s">
        <v>1432</v>
      </c>
      <c r="D1721" s="451" t="s">
        <v>1507</v>
      </c>
      <c r="E1721" s="451" t="s">
        <v>1442</v>
      </c>
      <c r="F1721" s="451" t="s">
        <v>2459</v>
      </c>
      <c r="G1721" s="452" t="s">
        <v>1436</v>
      </c>
      <c r="H1721" s="453">
        <v>74212</v>
      </c>
      <c r="I1721" s="452" t="s">
        <v>1640</v>
      </c>
      <c r="J1721" s="452" t="s">
        <v>1438</v>
      </c>
      <c r="K1721" s="452" t="s">
        <v>1438</v>
      </c>
      <c r="L1721" s="452" t="s">
        <v>1439</v>
      </c>
      <c r="M1721" s="452" t="s">
        <v>1440</v>
      </c>
      <c r="N1721" s="454">
        <v>44384</v>
      </c>
      <c r="O1721" s="452" t="s">
        <v>1440</v>
      </c>
      <c r="P1721" s="454">
        <v>44468</v>
      </c>
    </row>
    <row r="1722" spans="1:16" ht="21" x14ac:dyDescent="0.2">
      <c r="A1722" s="451" t="s">
        <v>2455</v>
      </c>
      <c r="B1722" s="451" t="s">
        <v>1713</v>
      </c>
      <c r="C1722" s="451" t="s">
        <v>1432</v>
      </c>
      <c r="D1722" s="451" t="s">
        <v>1540</v>
      </c>
      <c r="E1722" s="451" t="s">
        <v>1677</v>
      </c>
      <c r="F1722" s="451" t="s">
        <v>2236</v>
      </c>
      <c r="G1722" s="452" t="s">
        <v>1436</v>
      </c>
      <c r="H1722" s="453">
        <v>12373</v>
      </c>
      <c r="I1722" s="452" t="s">
        <v>1678</v>
      </c>
      <c r="J1722" s="455"/>
      <c r="K1722" s="452" t="s">
        <v>1533</v>
      </c>
      <c r="L1722" s="452" t="s">
        <v>1439</v>
      </c>
      <c r="M1722" s="452" t="s">
        <v>1452</v>
      </c>
      <c r="N1722" s="454">
        <v>44525</v>
      </c>
      <c r="O1722" s="452" t="s">
        <v>1534</v>
      </c>
      <c r="P1722" s="454">
        <v>44525</v>
      </c>
    </row>
    <row r="1723" spans="1:16" ht="21" x14ac:dyDescent="0.2">
      <c r="A1723" s="451" t="s">
        <v>2455</v>
      </c>
      <c r="B1723" s="451" t="s">
        <v>1717</v>
      </c>
      <c r="C1723" s="451" t="s">
        <v>1432</v>
      </c>
      <c r="D1723" s="451" t="s">
        <v>1433</v>
      </c>
      <c r="E1723" s="451" t="s">
        <v>1434</v>
      </c>
      <c r="F1723" s="451" t="s">
        <v>2387</v>
      </c>
      <c r="G1723" s="452" t="s">
        <v>1436</v>
      </c>
      <c r="H1723" s="453">
        <v>355544</v>
      </c>
      <c r="I1723" s="452" t="s">
        <v>1654</v>
      </c>
      <c r="J1723" s="452" t="s">
        <v>1438</v>
      </c>
      <c r="K1723" s="452" t="s">
        <v>1438</v>
      </c>
      <c r="L1723" s="452" t="s">
        <v>1439</v>
      </c>
      <c r="M1723" s="452" t="s">
        <v>1440</v>
      </c>
      <c r="N1723" s="454">
        <v>44312</v>
      </c>
      <c r="O1723" s="452" t="s">
        <v>1440</v>
      </c>
      <c r="P1723" s="454">
        <v>44468</v>
      </c>
    </row>
    <row r="1724" spans="1:16" ht="21" x14ac:dyDescent="0.2">
      <c r="A1724" s="451" t="s">
        <v>2460</v>
      </c>
      <c r="B1724" s="451" t="s">
        <v>1463</v>
      </c>
      <c r="C1724" s="451" t="s">
        <v>1432</v>
      </c>
      <c r="D1724" s="451" t="s">
        <v>1433</v>
      </c>
      <c r="E1724" s="451" t="s">
        <v>1434</v>
      </c>
      <c r="F1724" s="451" t="s">
        <v>2378</v>
      </c>
      <c r="G1724" s="452" t="s">
        <v>1436</v>
      </c>
      <c r="H1724" s="453">
        <v>1621960</v>
      </c>
      <c r="I1724" s="452" t="s">
        <v>1650</v>
      </c>
      <c r="J1724" s="452" t="s">
        <v>1438</v>
      </c>
      <c r="K1724" s="452" t="s">
        <v>1438</v>
      </c>
      <c r="L1724" s="452" t="s">
        <v>1439</v>
      </c>
      <c r="M1724" s="452" t="s">
        <v>1440</v>
      </c>
      <c r="N1724" s="454">
        <v>44309</v>
      </c>
      <c r="O1724" s="452" t="s">
        <v>1440</v>
      </c>
      <c r="P1724" s="454">
        <v>44468</v>
      </c>
    </row>
    <row r="1725" spans="1:16" ht="21" x14ac:dyDescent="0.2">
      <c r="A1725" s="451" t="s">
        <v>2460</v>
      </c>
      <c r="B1725" s="451" t="s">
        <v>1463</v>
      </c>
      <c r="C1725" s="451" t="s">
        <v>1432</v>
      </c>
      <c r="D1725" s="451" t="s">
        <v>1466</v>
      </c>
      <c r="E1725" s="451" t="s">
        <v>1442</v>
      </c>
      <c r="F1725" s="451" t="s">
        <v>2333</v>
      </c>
      <c r="G1725" s="452" t="s">
        <v>1436</v>
      </c>
      <c r="H1725" s="453">
        <v>55</v>
      </c>
      <c r="I1725" s="452" t="s">
        <v>1591</v>
      </c>
      <c r="J1725" s="452" t="s">
        <v>1438</v>
      </c>
      <c r="K1725" s="452" t="s">
        <v>1438</v>
      </c>
      <c r="L1725" s="452" t="s">
        <v>1439</v>
      </c>
      <c r="M1725" s="452" t="s">
        <v>1440</v>
      </c>
      <c r="N1725" s="454">
        <v>44535</v>
      </c>
      <c r="O1725" s="452" t="s">
        <v>1440</v>
      </c>
      <c r="P1725" s="454">
        <v>44468</v>
      </c>
    </row>
    <row r="1726" spans="1:16" ht="21" x14ac:dyDescent="0.2">
      <c r="A1726" s="451" t="s">
        <v>2460</v>
      </c>
      <c r="B1726" s="451" t="s">
        <v>1463</v>
      </c>
      <c r="C1726" s="451" t="s">
        <v>1432</v>
      </c>
      <c r="D1726" s="451" t="s">
        <v>1466</v>
      </c>
      <c r="E1726" s="451" t="s">
        <v>1434</v>
      </c>
      <c r="F1726" s="451" t="s">
        <v>2166</v>
      </c>
      <c r="G1726" s="452" t="s">
        <v>1436</v>
      </c>
      <c r="H1726" s="453">
        <v>20</v>
      </c>
      <c r="I1726" s="452" t="s">
        <v>1643</v>
      </c>
      <c r="J1726" s="452" t="s">
        <v>1438</v>
      </c>
      <c r="K1726" s="452" t="s">
        <v>1438</v>
      </c>
      <c r="L1726" s="452" t="s">
        <v>1439</v>
      </c>
      <c r="M1726" s="452" t="s">
        <v>1440</v>
      </c>
      <c r="N1726" s="454">
        <v>44535</v>
      </c>
      <c r="O1726" s="452" t="s">
        <v>1440</v>
      </c>
      <c r="P1726" s="454">
        <v>44468</v>
      </c>
    </row>
    <row r="1727" spans="1:16" ht="21" x14ac:dyDescent="0.2">
      <c r="A1727" s="451" t="s">
        <v>2460</v>
      </c>
      <c r="B1727" s="451" t="s">
        <v>1463</v>
      </c>
      <c r="C1727" s="451" t="s">
        <v>1432</v>
      </c>
      <c r="D1727" s="451" t="s">
        <v>1540</v>
      </c>
      <c r="E1727" s="451" t="s">
        <v>1592</v>
      </c>
      <c r="F1727" s="451" t="s">
        <v>1972</v>
      </c>
      <c r="G1727" s="452" t="s">
        <v>1436</v>
      </c>
      <c r="H1727" s="453">
        <v>78</v>
      </c>
      <c r="I1727" s="452" t="s">
        <v>1594</v>
      </c>
      <c r="J1727" s="455"/>
      <c r="K1727" s="452" t="s">
        <v>1533</v>
      </c>
      <c r="L1727" s="452" t="s">
        <v>1439</v>
      </c>
      <c r="M1727" s="452" t="s">
        <v>1452</v>
      </c>
      <c r="N1727" s="454">
        <v>44525</v>
      </c>
      <c r="O1727" s="452" t="s">
        <v>1534</v>
      </c>
      <c r="P1727" s="454">
        <v>44525</v>
      </c>
    </row>
    <row r="1728" spans="1:16" ht="21" x14ac:dyDescent="0.2">
      <c r="A1728" s="451" t="s">
        <v>2460</v>
      </c>
      <c r="B1728" s="451" t="s">
        <v>1463</v>
      </c>
      <c r="C1728" s="451" t="s">
        <v>1432</v>
      </c>
      <c r="D1728" s="451" t="s">
        <v>1540</v>
      </c>
      <c r="E1728" s="451" t="s">
        <v>1644</v>
      </c>
      <c r="F1728" s="451" t="s">
        <v>1972</v>
      </c>
      <c r="G1728" s="452" t="s">
        <v>1436</v>
      </c>
      <c r="H1728" s="453">
        <v>27</v>
      </c>
      <c r="I1728" s="452" t="s">
        <v>1645</v>
      </c>
      <c r="J1728" s="455"/>
      <c r="K1728" s="452" t="s">
        <v>1533</v>
      </c>
      <c r="L1728" s="452" t="s">
        <v>1439</v>
      </c>
      <c r="M1728" s="452" t="s">
        <v>1452</v>
      </c>
      <c r="N1728" s="454">
        <v>44525</v>
      </c>
      <c r="O1728" s="452" t="s">
        <v>1534</v>
      </c>
      <c r="P1728" s="454">
        <v>44525</v>
      </c>
    </row>
    <row r="1729" spans="1:16" ht="21" x14ac:dyDescent="0.2">
      <c r="A1729" s="451" t="s">
        <v>2460</v>
      </c>
      <c r="B1729" s="451" t="s">
        <v>1693</v>
      </c>
      <c r="C1729" s="451" t="s">
        <v>1432</v>
      </c>
      <c r="D1729" s="451" t="s">
        <v>1433</v>
      </c>
      <c r="E1729" s="451" t="s">
        <v>1434</v>
      </c>
      <c r="F1729" s="451" t="s">
        <v>2461</v>
      </c>
      <c r="G1729" s="452" t="s">
        <v>1436</v>
      </c>
      <c r="H1729" s="453">
        <v>8528</v>
      </c>
      <c r="I1729" s="452" t="s">
        <v>1648</v>
      </c>
      <c r="J1729" s="452" t="s">
        <v>1438</v>
      </c>
      <c r="K1729" s="452" t="s">
        <v>1438</v>
      </c>
      <c r="L1729" s="452" t="s">
        <v>1439</v>
      </c>
      <c r="M1729" s="452" t="s">
        <v>1440</v>
      </c>
      <c r="N1729" s="454">
        <v>44309</v>
      </c>
      <c r="O1729" s="452" t="s">
        <v>1440</v>
      </c>
      <c r="P1729" s="454">
        <v>44468</v>
      </c>
    </row>
    <row r="1730" spans="1:16" ht="21" x14ac:dyDescent="0.2">
      <c r="A1730" s="451" t="s">
        <v>2460</v>
      </c>
      <c r="B1730" s="451" t="s">
        <v>1695</v>
      </c>
      <c r="C1730" s="451" t="s">
        <v>1432</v>
      </c>
      <c r="D1730" s="451" t="s">
        <v>1466</v>
      </c>
      <c r="E1730" s="451" t="s">
        <v>1434</v>
      </c>
      <c r="F1730" s="451" t="s">
        <v>1814</v>
      </c>
      <c r="G1730" s="452" t="s">
        <v>1436</v>
      </c>
      <c r="H1730" s="453">
        <v>325483.15000000002</v>
      </c>
      <c r="I1730" s="452" t="s">
        <v>1655</v>
      </c>
      <c r="J1730" s="452" t="s">
        <v>1438</v>
      </c>
      <c r="K1730" s="452" t="s">
        <v>1438</v>
      </c>
      <c r="L1730" s="452" t="s">
        <v>1439</v>
      </c>
      <c r="M1730" s="452" t="s">
        <v>1440</v>
      </c>
      <c r="N1730" s="454">
        <v>44341</v>
      </c>
      <c r="O1730" s="452" t="s">
        <v>1440</v>
      </c>
      <c r="P1730" s="454">
        <v>44468</v>
      </c>
    </row>
    <row r="1731" spans="1:16" ht="21" x14ac:dyDescent="0.2">
      <c r="A1731" s="451" t="s">
        <v>2460</v>
      </c>
      <c r="B1731" s="451" t="s">
        <v>1697</v>
      </c>
      <c r="C1731" s="451" t="s">
        <v>1432</v>
      </c>
      <c r="D1731" s="451" t="s">
        <v>1433</v>
      </c>
      <c r="E1731" s="451" t="s">
        <v>1434</v>
      </c>
      <c r="F1731" s="451" t="s">
        <v>1954</v>
      </c>
      <c r="G1731" s="452" t="s">
        <v>1436</v>
      </c>
      <c r="H1731" s="453">
        <v>71110</v>
      </c>
      <c r="I1731" s="452" t="s">
        <v>1670</v>
      </c>
      <c r="J1731" s="452" t="s">
        <v>1438</v>
      </c>
      <c r="K1731" s="452" t="s">
        <v>1438</v>
      </c>
      <c r="L1731" s="452" t="s">
        <v>1439</v>
      </c>
      <c r="M1731" s="452" t="s">
        <v>1440</v>
      </c>
      <c r="N1731" s="454">
        <v>44309</v>
      </c>
      <c r="O1731" s="452" t="s">
        <v>1440</v>
      </c>
      <c r="P1731" s="454">
        <v>44468</v>
      </c>
    </row>
    <row r="1732" spans="1:16" ht="21" x14ac:dyDescent="0.2">
      <c r="A1732" s="451" t="s">
        <v>2460</v>
      </c>
      <c r="B1732" s="451" t="s">
        <v>1697</v>
      </c>
      <c r="C1732" s="451" t="s">
        <v>1432</v>
      </c>
      <c r="D1732" s="451" t="s">
        <v>1466</v>
      </c>
      <c r="E1732" s="451" t="s">
        <v>1442</v>
      </c>
      <c r="F1732" s="451" t="s">
        <v>2190</v>
      </c>
      <c r="G1732" s="452" t="s">
        <v>1436</v>
      </c>
      <c r="H1732" s="453">
        <v>464</v>
      </c>
      <c r="I1732" s="452" t="s">
        <v>1488</v>
      </c>
      <c r="J1732" s="452" t="s">
        <v>1438</v>
      </c>
      <c r="K1732" s="452" t="s">
        <v>1438</v>
      </c>
      <c r="L1732" s="452" t="s">
        <v>1439</v>
      </c>
      <c r="M1732" s="452" t="s">
        <v>1440</v>
      </c>
      <c r="N1732" s="454">
        <v>44342</v>
      </c>
      <c r="O1732" s="452" t="s">
        <v>1440</v>
      </c>
      <c r="P1732" s="454">
        <v>44468</v>
      </c>
    </row>
    <row r="1733" spans="1:16" ht="21" x14ac:dyDescent="0.2">
      <c r="A1733" s="451" t="s">
        <v>2460</v>
      </c>
      <c r="B1733" s="451" t="s">
        <v>1697</v>
      </c>
      <c r="C1733" s="451" t="s">
        <v>1432</v>
      </c>
      <c r="D1733" s="451" t="s">
        <v>1515</v>
      </c>
      <c r="E1733" s="451" t="s">
        <v>1442</v>
      </c>
      <c r="F1733" s="451" t="s">
        <v>1682</v>
      </c>
      <c r="G1733" s="452" t="s">
        <v>1436</v>
      </c>
      <c r="H1733" s="453">
        <v>3251</v>
      </c>
      <c r="I1733" s="452" t="s">
        <v>1522</v>
      </c>
      <c r="J1733" s="452" t="s">
        <v>1438</v>
      </c>
      <c r="K1733" s="452" t="s">
        <v>1438</v>
      </c>
      <c r="L1733" s="452" t="s">
        <v>1439</v>
      </c>
      <c r="M1733" s="452" t="s">
        <v>1440</v>
      </c>
      <c r="N1733" s="454">
        <v>44294</v>
      </c>
      <c r="O1733" s="452" t="s">
        <v>1440</v>
      </c>
      <c r="P1733" s="454">
        <v>44468</v>
      </c>
    </row>
    <row r="1734" spans="1:16" ht="21" x14ac:dyDescent="0.2">
      <c r="A1734" s="451" t="s">
        <v>2460</v>
      </c>
      <c r="B1734" s="451" t="s">
        <v>1697</v>
      </c>
      <c r="C1734" s="451" t="s">
        <v>1432</v>
      </c>
      <c r="D1734" s="451" t="s">
        <v>1448</v>
      </c>
      <c r="E1734" s="451" t="s">
        <v>1544</v>
      </c>
      <c r="F1734" s="451" t="s">
        <v>2299</v>
      </c>
      <c r="G1734" s="452" t="s">
        <v>1436</v>
      </c>
      <c r="H1734" s="453">
        <v>19711</v>
      </c>
      <c r="I1734" s="452" t="s">
        <v>1564</v>
      </c>
      <c r="J1734" s="455"/>
      <c r="K1734" s="452" t="s">
        <v>1533</v>
      </c>
      <c r="L1734" s="452" t="s">
        <v>1439</v>
      </c>
      <c r="M1734" s="452" t="s">
        <v>1452</v>
      </c>
      <c r="N1734" s="454">
        <v>44539</v>
      </c>
      <c r="O1734" s="452" t="s">
        <v>1453</v>
      </c>
      <c r="P1734" s="454">
        <v>44544</v>
      </c>
    </row>
    <row r="1735" spans="1:16" ht="21" x14ac:dyDescent="0.2">
      <c r="A1735" s="451" t="s">
        <v>2460</v>
      </c>
      <c r="B1735" s="451" t="s">
        <v>1703</v>
      </c>
      <c r="C1735" s="451" t="s">
        <v>1432</v>
      </c>
      <c r="D1735" s="451" t="s">
        <v>1491</v>
      </c>
      <c r="E1735" s="451" t="s">
        <v>1442</v>
      </c>
      <c r="F1735" s="451" t="s">
        <v>2433</v>
      </c>
      <c r="G1735" s="452" t="s">
        <v>1436</v>
      </c>
      <c r="H1735" s="453">
        <v>14430</v>
      </c>
      <c r="I1735" s="452" t="s">
        <v>1613</v>
      </c>
      <c r="J1735" s="452" t="s">
        <v>1438</v>
      </c>
      <c r="K1735" s="452" t="s">
        <v>1438</v>
      </c>
      <c r="L1735" s="452" t="s">
        <v>1439</v>
      </c>
      <c r="M1735" s="452" t="s">
        <v>1440</v>
      </c>
      <c r="N1735" s="454">
        <v>44370</v>
      </c>
      <c r="O1735" s="452" t="s">
        <v>1440</v>
      </c>
      <c r="P1735" s="454">
        <v>44468</v>
      </c>
    </row>
    <row r="1736" spans="1:16" ht="21" x14ac:dyDescent="0.2">
      <c r="A1736" s="451" t="s">
        <v>2460</v>
      </c>
      <c r="B1736" s="451" t="s">
        <v>1703</v>
      </c>
      <c r="C1736" s="451" t="s">
        <v>1432</v>
      </c>
      <c r="D1736" s="451" t="s">
        <v>1491</v>
      </c>
      <c r="E1736" s="451" t="s">
        <v>1434</v>
      </c>
      <c r="F1736" s="451" t="s">
        <v>2065</v>
      </c>
      <c r="G1736" s="452" t="s">
        <v>1436</v>
      </c>
      <c r="H1736" s="453">
        <v>4575</v>
      </c>
      <c r="I1736" s="452" t="s">
        <v>1609</v>
      </c>
      <c r="J1736" s="452" t="s">
        <v>1438</v>
      </c>
      <c r="K1736" s="452" t="s">
        <v>1438</v>
      </c>
      <c r="L1736" s="452" t="s">
        <v>1439</v>
      </c>
      <c r="M1736" s="452" t="s">
        <v>1440</v>
      </c>
      <c r="N1736" s="454">
        <v>44370</v>
      </c>
      <c r="O1736" s="452" t="s">
        <v>1440</v>
      </c>
      <c r="P1736" s="454">
        <v>44468</v>
      </c>
    </row>
    <row r="1737" spans="1:16" ht="21" x14ac:dyDescent="0.2">
      <c r="A1737" s="451" t="s">
        <v>2460</v>
      </c>
      <c r="B1737" s="451" t="s">
        <v>1703</v>
      </c>
      <c r="C1737" s="451" t="s">
        <v>1432</v>
      </c>
      <c r="D1737" s="451" t="s">
        <v>1507</v>
      </c>
      <c r="E1737" s="451" t="s">
        <v>1434</v>
      </c>
      <c r="F1737" s="451" t="s">
        <v>1729</v>
      </c>
      <c r="G1737" s="452" t="s">
        <v>1436</v>
      </c>
      <c r="H1737" s="453">
        <v>-14430</v>
      </c>
      <c r="I1737" s="452" t="s">
        <v>1707</v>
      </c>
      <c r="J1737" s="452" t="s">
        <v>1438</v>
      </c>
      <c r="K1737" s="452" t="s">
        <v>1438</v>
      </c>
      <c r="L1737" s="452" t="s">
        <v>1439</v>
      </c>
      <c r="M1737" s="452" t="s">
        <v>1440</v>
      </c>
      <c r="N1737" s="454">
        <v>44384</v>
      </c>
      <c r="O1737" s="452" t="s">
        <v>1440</v>
      </c>
      <c r="P1737" s="454">
        <v>44468</v>
      </c>
    </row>
    <row r="1738" spans="1:16" ht="21" x14ac:dyDescent="0.2">
      <c r="A1738" s="451" t="s">
        <v>2460</v>
      </c>
      <c r="B1738" s="451" t="s">
        <v>1708</v>
      </c>
      <c r="C1738" s="451" t="s">
        <v>1432</v>
      </c>
      <c r="D1738" s="451" t="s">
        <v>1507</v>
      </c>
      <c r="E1738" s="451" t="s">
        <v>1442</v>
      </c>
      <c r="F1738" s="451" t="s">
        <v>1811</v>
      </c>
      <c r="G1738" s="452" t="s">
        <v>1436</v>
      </c>
      <c r="H1738" s="453">
        <v>14430</v>
      </c>
      <c r="I1738" s="452" t="s">
        <v>1707</v>
      </c>
      <c r="J1738" s="452" t="s">
        <v>1438</v>
      </c>
      <c r="K1738" s="452" t="s">
        <v>1438</v>
      </c>
      <c r="L1738" s="452" t="s">
        <v>1439</v>
      </c>
      <c r="M1738" s="452" t="s">
        <v>1440</v>
      </c>
      <c r="N1738" s="454">
        <v>44384</v>
      </c>
      <c r="O1738" s="452" t="s">
        <v>1440</v>
      </c>
      <c r="P1738" s="454">
        <v>44468</v>
      </c>
    </row>
    <row r="1739" spans="1:16" ht="21" x14ac:dyDescent="0.2">
      <c r="A1739" s="451" t="s">
        <v>2460</v>
      </c>
      <c r="B1739" s="451" t="s">
        <v>1708</v>
      </c>
      <c r="C1739" s="451" t="s">
        <v>1432</v>
      </c>
      <c r="D1739" s="451" t="s">
        <v>1531</v>
      </c>
      <c r="E1739" s="451" t="s">
        <v>1568</v>
      </c>
      <c r="F1739" s="451" t="s">
        <v>2237</v>
      </c>
      <c r="G1739" s="452" t="s">
        <v>1436</v>
      </c>
      <c r="H1739" s="453">
        <v>2066.25</v>
      </c>
      <c r="I1739" s="452" t="s">
        <v>1627</v>
      </c>
      <c r="J1739" s="455"/>
      <c r="K1739" s="452" t="s">
        <v>1533</v>
      </c>
      <c r="L1739" s="452" t="s">
        <v>1439</v>
      </c>
      <c r="M1739" s="452" t="s">
        <v>1452</v>
      </c>
      <c r="N1739" s="454">
        <v>44496</v>
      </c>
      <c r="O1739" s="452" t="s">
        <v>1534</v>
      </c>
      <c r="P1739" s="454">
        <v>44497</v>
      </c>
    </row>
    <row r="1740" spans="1:16" ht="21" x14ac:dyDescent="0.2">
      <c r="A1740" s="451" t="s">
        <v>2460</v>
      </c>
      <c r="B1740" s="451" t="s">
        <v>1708</v>
      </c>
      <c r="C1740" s="451" t="s">
        <v>1432</v>
      </c>
      <c r="D1740" s="451" t="s">
        <v>1531</v>
      </c>
      <c r="E1740" s="451" t="s">
        <v>1628</v>
      </c>
      <c r="F1740" s="451" t="s">
        <v>2237</v>
      </c>
      <c r="G1740" s="452" t="s">
        <v>1436</v>
      </c>
      <c r="H1740" s="453">
        <v>1890</v>
      </c>
      <c r="I1740" s="452" t="s">
        <v>1629</v>
      </c>
      <c r="J1740" s="455"/>
      <c r="K1740" s="452" t="s">
        <v>1533</v>
      </c>
      <c r="L1740" s="452" t="s">
        <v>1439</v>
      </c>
      <c r="M1740" s="452" t="s">
        <v>1452</v>
      </c>
      <c r="N1740" s="454">
        <v>44496</v>
      </c>
      <c r="O1740" s="452" t="s">
        <v>1534</v>
      </c>
      <c r="P1740" s="454">
        <v>44497</v>
      </c>
    </row>
    <row r="1741" spans="1:16" ht="21" x14ac:dyDescent="0.2">
      <c r="A1741" s="451" t="s">
        <v>2460</v>
      </c>
      <c r="B1741" s="451" t="s">
        <v>1575</v>
      </c>
      <c r="C1741" s="451" t="s">
        <v>1432</v>
      </c>
      <c r="D1741" s="451" t="s">
        <v>1491</v>
      </c>
      <c r="E1741" s="451" t="s">
        <v>1434</v>
      </c>
      <c r="F1741" s="451" t="s">
        <v>2371</v>
      </c>
      <c r="G1741" s="452" t="s">
        <v>1436</v>
      </c>
      <c r="H1741" s="453">
        <v>280</v>
      </c>
      <c r="I1741" s="452" t="s">
        <v>1944</v>
      </c>
      <c r="J1741" s="452" t="s">
        <v>1438</v>
      </c>
      <c r="K1741" s="452" t="s">
        <v>1438</v>
      </c>
      <c r="L1741" s="452" t="s">
        <v>1439</v>
      </c>
      <c r="M1741" s="452" t="s">
        <v>1440</v>
      </c>
      <c r="N1741" s="454">
        <v>44369</v>
      </c>
      <c r="O1741" s="452" t="s">
        <v>1440</v>
      </c>
      <c r="P1741" s="454">
        <v>44468</v>
      </c>
    </row>
    <row r="1742" spans="1:16" ht="21" x14ac:dyDescent="0.2">
      <c r="A1742" s="451" t="s">
        <v>2460</v>
      </c>
      <c r="B1742" s="451" t="s">
        <v>1575</v>
      </c>
      <c r="C1742" s="451" t="s">
        <v>1432</v>
      </c>
      <c r="D1742" s="451" t="s">
        <v>1507</v>
      </c>
      <c r="E1742" s="451" t="s">
        <v>1442</v>
      </c>
      <c r="F1742" s="451" t="s">
        <v>1805</v>
      </c>
      <c r="G1742" s="452" t="s">
        <v>1436</v>
      </c>
      <c r="H1742" s="453">
        <v>33740</v>
      </c>
      <c r="I1742" s="452" t="s">
        <v>1712</v>
      </c>
      <c r="J1742" s="452" t="s">
        <v>1438</v>
      </c>
      <c r="K1742" s="452" t="s">
        <v>1438</v>
      </c>
      <c r="L1742" s="452" t="s">
        <v>1439</v>
      </c>
      <c r="M1742" s="452" t="s">
        <v>1440</v>
      </c>
      <c r="N1742" s="454">
        <v>44399</v>
      </c>
      <c r="O1742" s="452" t="s">
        <v>1440</v>
      </c>
      <c r="P1742" s="454">
        <v>44468</v>
      </c>
    </row>
    <row r="1743" spans="1:16" ht="21" x14ac:dyDescent="0.2">
      <c r="A1743" s="451" t="s">
        <v>2460</v>
      </c>
      <c r="B1743" s="451" t="s">
        <v>1575</v>
      </c>
      <c r="C1743" s="451" t="s">
        <v>1432</v>
      </c>
      <c r="D1743" s="451" t="s">
        <v>1448</v>
      </c>
      <c r="E1743" s="451" t="s">
        <v>1460</v>
      </c>
      <c r="F1743" s="451" t="s">
        <v>2237</v>
      </c>
      <c r="G1743" s="452" t="s">
        <v>1436</v>
      </c>
      <c r="H1743" s="453">
        <v>26992</v>
      </c>
      <c r="I1743" s="452" t="s">
        <v>1462</v>
      </c>
      <c r="J1743" s="455"/>
      <c r="K1743" s="452" t="s">
        <v>1533</v>
      </c>
      <c r="L1743" s="452" t="s">
        <v>1439</v>
      </c>
      <c r="M1743" s="452" t="s">
        <v>1452</v>
      </c>
      <c r="N1743" s="454">
        <v>44550</v>
      </c>
      <c r="O1743" s="452" t="s">
        <v>1453</v>
      </c>
      <c r="P1743" s="454">
        <v>44553</v>
      </c>
    </row>
    <row r="1744" spans="1:16" ht="21" x14ac:dyDescent="0.2">
      <c r="A1744" s="451" t="s">
        <v>2460</v>
      </c>
      <c r="B1744" s="451" t="s">
        <v>1575</v>
      </c>
      <c r="C1744" s="451" t="s">
        <v>1432</v>
      </c>
      <c r="D1744" s="451" t="s">
        <v>1448</v>
      </c>
      <c r="E1744" s="451" t="s">
        <v>1538</v>
      </c>
      <c r="F1744" s="451" t="s">
        <v>1632</v>
      </c>
      <c r="G1744" s="452" t="s">
        <v>1436</v>
      </c>
      <c r="H1744" s="453">
        <v>671</v>
      </c>
      <c r="I1744" s="452" t="s">
        <v>1824</v>
      </c>
      <c r="J1744" s="455"/>
      <c r="K1744" s="452" t="s">
        <v>1533</v>
      </c>
      <c r="L1744" s="452" t="s">
        <v>1439</v>
      </c>
      <c r="M1744" s="452" t="s">
        <v>1452</v>
      </c>
      <c r="N1744" s="454">
        <v>44554</v>
      </c>
      <c r="O1744" s="452" t="s">
        <v>1534</v>
      </c>
      <c r="P1744" s="454">
        <v>44560</v>
      </c>
    </row>
    <row r="1745" spans="1:16" ht="21" x14ac:dyDescent="0.2">
      <c r="A1745" s="451" t="s">
        <v>2460</v>
      </c>
      <c r="B1745" s="451" t="s">
        <v>1713</v>
      </c>
      <c r="C1745" s="451" t="s">
        <v>1432</v>
      </c>
      <c r="D1745" s="451" t="s">
        <v>1466</v>
      </c>
      <c r="E1745" s="451" t="s">
        <v>1442</v>
      </c>
      <c r="F1745" s="451" t="s">
        <v>1744</v>
      </c>
      <c r="G1745" s="452" t="s">
        <v>1436</v>
      </c>
      <c r="H1745" s="453">
        <v>8233</v>
      </c>
      <c r="I1745" s="452" t="s">
        <v>1676</v>
      </c>
      <c r="J1745" s="452" t="s">
        <v>1438</v>
      </c>
      <c r="K1745" s="452" t="s">
        <v>1438</v>
      </c>
      <c r="L1745" s="452" t="s">
        <v>1439</v>
      </c>
      <c r="M1745" s="452" t="s">
        <v>1440</v>
      </c>
      <c r="N1745" s="454">
        <v>44330</v>
      </c>
      <c r="O1745" s="452" t="s">
        <v>1440</v>
      </c>
      <c r="P1745" s="454">
        <v>44468</v>
      </c>
    </row>
    <row r="1746" spans="1:16" ht="21" x14ac:dyDescent="0.2">
      <c r="A1746" s="451" t="s">
        <v>2460</v>
      </c>
      <c r="B1746" s="451" t="s">
        <v>1713</v>
      </c>
      <c r="C1746" s="451" t="s">
        <v>1432</v>
      </c>
      <c r="D1746" s="451" t="s">
        <v>1507</v>
      </c>
      <c r="E1746" s="451" t="s">
        <v>1434</v>
      </c>
      <c r="F1746" s="451" t="s">
        <v>1786</v>
      </c>
      <c r="G1746" s="452" t="s">
        <v>1436</v>
      </c>
      <c r="H1746" s="453">
        <v>69358</v>
      </c>
      <c r="I1746" s="452" t="s">
        <v>1640</v>
      </c>
      <c r="J1746" s="452" t="s">
        <v>1438</v>
      </c>
      <c r="K1746" s="452" t="s">
        <v>1438</v>
      </c>
      <c r="L1746" s="452" t="s">
        <v>1439</v>
      </c>
      <c r="M1746" s="452" t="s">
        <v>1440</v>
      </c>
      <c r="N1746" s="454">
        <v>44384</v>
      </c>
      <c r="O1746" s="452" t="s">
        <v>1440</v>
      </c>
      <c r="P1746" s="454">
        <v>44468</v>
      </c>
    </row>
    <row r="1747" spans="1:16" ht="21" x14ac:dyDescent="0.2">
      <c r="A1747" s="451" t="s">
        <v>2460</v>
      </c>
      <c r="B1747" s="451" t="s">
        <v>1713</v>
      </c>
      <c r="C1747" s="451" t="s">
        <v>1432</v>
      </c>
      <c r="D1747" s="451" t="s">
        <v>1540</v>
      </c>
      <c r="E1747" s="451" t="s">
        <v>1677</v>
      </c>
      <c r="F1747" s="451" t="s">
        <v>2441</v>
      </c>
      <c r="G1747" s="452" t="s">
        <v>1436</v>
      </c>
      <c r="H1747" s="453">
        <v>11515</v>
      </c>
      <c r="I1747" s="452" t="s">
        <v>1678</v>
      </c>
      <c r="J1747" s="455"/>
      <c r="K1747" s="452" t="s">
        <v>1533</v>
      </c>
      <c r="L1747" s="452" t="s">
        <v>1439</v>
      </c>
      <c r="M1747" s="452" t="s">
        <v>1452</v>
      </c>
      <c r="N1747" s="454">
        <v>44525</v>
      </c>
      <c r="O1747" s="452" t="s">
        <v>1534</v>
      </c>
      <c r="P1747" s="454">
        <v>44525</v>
      </c>
    </row>
    <row r="1748" spans="1:16" ht="21" x14ac:dyDescent="0.2">
      <c r="A1748" s="451" t="s">
        <v>2460</v>
      </c>
      <c r="B1748" s="451" t="s">
        <v>1717</v>
      </c>
      <c r="C1748" s="451" t="s">
        <v>1432</v>
      </c>
      <c r="D1748" s="451" t="s">
        <v>1433</v>
      </c>
      <c r="E1748" s="451" t="s">
        <v>1442</v>
      </c>
      <c r="F1748" s="451" t="s">
        <v>2197</v>
      </c>
      <c r="G1748" s="452" t="s">
        <v>1436</v>
      </c>
      <c r="H1748" s="453">
        <v>175234</v>
      </c>
      <c r="I1748" s="452" t="s">
        <v>1654</v>
      </c>
      <c r="J1748" s="452" t="s">
        <v>1438</v>
      </c>
      <c r="K1748" s="452" t="s">
        <v>1438</v>
      </c>
      <c r="L1748" s="452" t="s">
        <v>1439</v>
      </c>
      <c r="M1748" s="452" t="s">
        <v>1440</v>
      </c>
      <c r="N1748" s="454">
        <v>44312</v>
      </c>
      <c r="O1748" s="452" t="s">
        <v>1440</v>
      </c>
      <c r="P1748" s="454">
        <v>44468</v>
      </c>
    </row>
    <row r="1749" spans="1:16" ht="21" x14ac:dyDescent="0.2">
      <c r="A1749" s="451" t="s">
        <v>2462</v>
      </c>
      <c r="B1749" s="451" t="s">
        <v>1463</v>
      </c>
      <c r="C1749" s="451" t="s">
        <v>1432</v>
      </c>
      <c r="D1749" s="451" t="s">
        <v>1433</v>
      </c>
      <c r="E1749" s="451" t="s">
        <v>1434</v>
      </c>
      <c r="F1749" s="451" t="s">
        <v>2463</v>
      </c>
      <c r="G1749" s="452" t="s">
        <v>1436</v>
      </c>
      <c r="H1749" s="453">
        <v>605874</v>
      </c>
      <c r="I1749" s="452" t="s">
        <v>1650</v>
      </c>
      <c r="J1749" s="452" t="s">
        <v>1438</v>
      </c>
      <c r="K1749" s="452" t="s">
        <v>1438</v>
      </c>
      <c r="L1749" s="452" t="s">
        <v>1439</v>
      </c>
      <c r="M1749" s="452" t="s">
        <v>1440</v>
      </c>
      <c r="N1749" s="454">
        <v>44309</v>
      </c>
      <c r="O1749" s="452" t="s">
        <v>1440</v>
      </c>
      <c r="P1749" s="454">
        <v>44468</v>
      </c>
    </row>
    <row r="1750" spans="1:16" x14ac:dyDescent="0.2">
      <c r="A1750" s="451" t="s">
        <v>2462</v>
      </c>
      <c r="B1750" s="451" t="s">
        <v>1693</v>
      </c>
      <c r="C1750" s="451" t="s">
        <v>1432</v>
      </c>
      <c r="D1750" s="451" t="s">
        <v>1433</v>
      </c>
      <c r="E1750" s="451" t="s">
        <v>1434</v>
      </c>
      <c r="F1750" s="451" t="s">
        <v>1477</v>
      </c>
      <c r="G1750" s="452" t="s">
        <v>1436</v>
      </c>
      <c r="H1750" s="453">
        <v>19517</v>
      </c>
      <c r="I1750" s="452" t="s">
        <v>1648</v>
      </c>
      <c r="J1750" s="452" t="s">
        <v>1438</v>
      </c>
      <c r="K1750" s="452" t="s">
        <v>1438</v>
      </c>
      <c r="L1750" s="452" t="s">
        <v>1439</v>
      </c>
      <c r="M1750" s="452" t="s">
        <v>1440</v>
      </c>
      <c r="N1750" s="454">
        <v>44309</v>
      </c>
      <c r="O1750" s="452" t="s">
        <v>1440</v>
      </c>
      <c r="P1750" s="454">
        <v>44468</v>
      </c>
    </row>
    <row r="1751" spans="1:16" x14ac:dyDescent="0.2">
      <c r="A1751" s="451" t="s">
        <v>2462</v>
      </c>
      <c r="B1751" s="451" t="s">
        <v>1695</v>
      </c>
      <c r="C1751" s="451" t="s">
        <v>1432</v>
      </c>
      <c r="D1751" s="451" t="s">
        <v>1466</v>
      </c>
      <c r="E1751" s="451" t="s">
        <v>1434</v>
      </c>
      <c r="F1751" s="451" t="s">
        <v>1991</v>
      </c>
      <c r="G1751" s="452" t="s">
        <v>1436</v>
      </c>
      <c r="H1751" s="453">
        <v>203907.48</v>
      </c>
      <c r="I1751" s="452" t="s">
        <v>1655</v>
      </c>
      <c r="J1751" s="452" t="s">
        <v>1438</v>
      </c>
      <c r="K1751" s="452" t="s">
        <v>1438</v>
      </c>
      <c r="L1751" s="452" t="s">
        <v>1439</v>
      </c>
      <c r="M1751" s="452" t="s">
        <v>1440</v>
      </c>
      <c r="N1751" s="454">
        <v>44341</v>
      </c>
      <c r="O1751" s="452" t="s">
        <v>1440</v>
      </c>
      <c r="P1751" s="454">
        <v>44468</v>
      </c>
    </row>
    <row r="1752" spans="1:16" x14ac:dyDescent="0.2">
      <c r="A1752" s="451" t="s">
        <v>2462</v>
      </c>
      <c r="B1752" s="451" t="s">
        <v>1697</v>
      </c>
      <c r="C1752" s="451" t="s">
        <v>1432</v>
      </c>
      <c r="D1752" s="451" t="s">
        <v>1433</v>
      </c>
      <c r="E1752" s="451" t="s">
        <v>1434</v>
      </c>
      <c r="F1752" s="451" t="s">
        <v>1820</v>
      </c>
      <c r="G1752" s="452" t="s">
        <v>1436</v>
      </c>
      <c r="H1752" s="453">
        <v>19622</v>
      </c>
      <c r="I1752" s="452" t="s">
        <v>1670</v>
      </c>
      <c r="J1752" s="452" t="s">
        <v>1438</v>
      </c>
      <c r="K1752" s="452" t="s">
        <v>1438</v>
      </c>
      <c r="L1752" s="452" t="s">
        <v>1439</v>
      </c>
      <c r="M1752" s="452" t="s">
        <v>1440</v>
      </c>
      <c r="N1752" s="454">
        <v>44309</v>
      </c>
      <c r="O1752" s="452" t="s">
        <v>1440</v>
      </c>
      <c r="P1752" s="454">
        <v>44468</v>
      </c>
    </row>
    <row r="1753" spans="1:16" x14ac:dyDescent="0.2">
      <c r="A1753" s="451" t="s">
        <v>2462</v>
      </c>
      <c r="B1753" s="451" t="s">
        <v>1697</v>
      </c>
      <c r="C1753" s="451" t="s">
        <v>1432</v>
      </c>
      <c r="D1753" s="451" t="s">
        <v>1448</v>
      </c>
      <c r="E1753" s="451" t="s">
        <v>1544</v>
      </c>
      <c r="F1753" s="451" t="s">
        <v>2001</v>
      </c>
      <c r="G1753" s="452" t="s">
        <v>1436</v>
      </c>
      <c r="H1753" s="453">
        <v>1020</v>
      </c>
      <c r="I1753" s="452" t="s">
        <v>1564</v>
      </c>
      <c r="J1753" s="455"/>
      <c r="K1753" s="452" t="s">
        <v>1533</v>
      </c>
      <c r="L1753" s="452" t="s">
        <v>1439</v>
      </c>
      <c r="M1753" s="452" t="s">
        <v>1452</v>
      </c>
      <c r="N1753" s="454">
        <v>44539</v>
      </c>
      <c r="O1753" s="452" t="s">
        <v>1453</v>
      </c>
      <c r="P1753" s="454">
        <v>44544</v>
      </c>
    </row>
    <row r="1754" spans="1:16" ht="21" x14ac:dyDescent="0.2">
      <c r="A1754" s="451" t="s">
        <v>2462</v>
      </c>
      <c r="B1754" s="451" t="s">
        <v>1703</v>
      </c>
      <c r="C1754" s="451" t="s">
        <v>1432</v>
      </c>
      <c r="D1754" s="451" t="s">
        <v>1491</v>
      </c>
      <c r="E1754" s="451" t="s">
        <v>1434</v>
      </c>
      <c r="F1754" s="451" t="s">
        <v>1875</v>
      </c>
      <c r="G1754" s="452" t="s">
        <v>1436</v>
      </c>
      <c r="H1754" s="453">
        <v>4860</v>
      </c>
      <c r="I1754" s="452" t="s">
        <v>1613</v>
      </c>
      <c r="J1754" s="452" t="s">
        <v>1438</v>
      </c>
      <c r="K1754" s="452" t="s">
        <v>1438</v>
      </c>
      <c r="L1754" s="452" t="s">
        <v>1439</v>
      </c>
      <c r="M1754" s="452" t="s">
        <v>1440</v>
      </c>
      <c r="N1754" s="454">
        <v>44370</v>
      </c>
      <c r="O1754" s="452" t="s">
        <v>1440</v>
      </c>
      <c r="P1754" s="454">
        <v>44468</v>
      </c>
    </row>
    <row r="1755" spans="1:16" ht="21" x14ac:dyDescent="0.2">
      <c r="A1755" s="451" t="s">
        <v>2462</v>
      </c>
      <c r="B1755" s="451" t="s">
        <v>1703</v>
      </c>
      <c r="C1755" s="451" t="s">
        <v>1432</v>
      </c>
      <c r="D1755" s="451" t="s">
        <v>1507</v>
      </c>
      <c r="E1755" s="451" t="s">
        <v>1442</v>
      </c>
      <c r="F1755" s="451" t="s">
        <v>1483</v>
      </c>
      <c r="G1755" s="452" t="s">
        <v>1436</v>
      </c>
      <c r="H1755" s="453">
        <v>-4860</v>
      </c>
      <c r="I1755" s="452" t="s">
        <v>1707</v>
      </c>
      <c r="J1755" s="452" t="s">
        <v>1438</v>
      </c>
      <c r="K1755" s="452" t="s">
        <v>1438</v>
      </c>
      <c r="L1755" s="452" t="s">
        <v>1439</v>
      </c>
      <c r="M1755" s="452" t="s">
        <v>1440</v>
      </c>
      <c r="N1755" s="454">
        <v>44384</v>
      </c>
      <c r="O1755" s="452" t="s">
        <v>1440</v>
      </c>
      <c r="P1755" s="454">
        <v>44468</v>
      </c>
    </row>
    <row r="1756" spans="1:16" x14ac:dyDescent="0.2">
      <c r="A1756" s="451" t="s">
        <v>2462</v>
      </c>
      <c r="B1756" s="451" t="s">
        <v>1708</v>
      </c>
      <c r="C1756" s="451" t="s">
        <v>1432</v>
      </c>
      <c r="D1756" s="451" t="s">
        <v>1507</v>
      </c>
      <c r="E1756" s="451" t="s">
        <v>1442</v>
      </c>
      <c r="F1756" s="451" t="s">
        <v>2464</v>
      </c>
      <c r="G1756" s="452" t="s">
        <v>1436</v>
      </c>
      <c r="H1756" s="453">
        <v>4860</v>
      </c>
      <c r="I1756" s="452" t="s">
        <v>1707</v>
      </c>
      <c r="J1756" s="452" t="s">
        <v>1438</v>
      </c>
      <c r="K1756" s="452" t="s">
        <v>1438</v>
      </c>
      <c r="L1756" s="452" t="s">
        <v>1439</v>
      </c>
      <c r="M1756" s="452" t="s">
        <v>1440</v>
      </c>
      <c r="N1756" s="454">
        <v>44384</v>
      </c>
      <c r="O1756" s="452" t="s">
        <v>1440</v>
      </c>
      <c r="P1756" s="454">
        <v>44468</v>
      </c>
    </row>
    <row r="1757" spans="1:16" ht="21" x14ac:dyDescent="0.2">
      <c r="A1757" s="451" t="s">
        <v>2462</v>
      </c>
      <c r="B1757" s="451" t="s">
        <v>1708</v>
      </c>
      <c r="C1757" s="451" t="s">
        <v>1432</v>
      </c>
      <c r="D1757" s="451" t="s">
        <v>1531</v>
      </c>
      <c r="E1757" s="451" t="s">
        <v>1568</v>
      </c>
      <c r="F1757" s="451" t="s">
        <v>1891</v>
      </c>
      <c r="G1757" s="452" t="s">
        <v>1436</v>
      </c>
      <c r="H1757" s="453">
        <v>1921.25</v>
      </c>
      <c r="I1757" s="452" t="s">
        <v>1627</v>
      </c>
      <c r="J1757" s="455"/>
      <c r="K1757" s="452" t="s">
        <v>1533</v>
      </c>
      <c r="L1757" s="452" t="s">
        <v>1439</v>
      </c>
      <c r="M1757" s="452" t="s">
        <v>1452</v>
      </c>
      <c r="N1757" s="454">
        <v>44496</v>
      </c>
      <c r="O1757" s="452" t="s">
        <v>1534</v>
      </c>
      <c r="P1757" s="454">
        <v>44497</v>
      </c>
    </row>
    <row r="1758" spans="1:16" ht="21" x14ac:dyDescent="0.2">
      <c r="A1758" s="451" t="s">
        <v>2462</v>
      </c>
      <c r="B1758" s="451" t="s">
        <v>1708</v>
      </c>
      <c r="C1758" s="451" t="s">
        <v>1432</v>
      </c>
      <c r="D1758" s="451" t="s">
        <v>1531</v>
      </c>
      <c r="E1758" s="451" t="s">
        <v>1628</v>
      </c>
      <c r="F1758" s="451" t="s">
        <v>1891</v>
      </c>
      <c r="G1758" s="452" t="s">
        <v>1436</v>
      </c>
      <c r="H1758" s="453">
        <v>1890</v>
      </c>
      <c r="I1758" s="452" t="s">
        <v>1629</v>
      </c>
      <c r="J1758" s="455"/>
      <c r="K1758" s="452" t="s">
        <v>1533</v>
      </c>
      <c r="L1758" s="452" t="s">
        <v>1439</v>
      </c>
      <c r="M1758" s="452" t="s">
        <v>1452</v>
      </c>
      <c r="N1758" s="454">
        <v>44496</v>
      </c>
      <c r="O1758" s="452" t="s">
        <v>1534</v>
      </c>
      <c r="P1758" s="454">
        <v>44497</v>
      </c>
    </row>
    <row r="1759" spans="1:16" x14ac:dyDescent="0.2">
      <c r="A1759" s="451" t="s">
        <v>2462</v>
      </c>
      <c r="B1759" s="451" t="s">
        <v>1575</v>
      </c>
      <c r="C1759" s="451" t="s">
        <v>1432</v>
      </c>
      <c r="D1759" s="451" t="s">
        <v>1507</v>
      </c>
      <c r="E1759" s="451" t="s">
        <v>1434</v>
      </c>
      <c r="F1759" s="451" t="s">
        <v>1636</v>
      </c>
      <c r="G1759" s="452" t="s">
        <v>1436</v>
      </c>
      <c r="H1759" s="453">
        <v>29702</v>
      </c>
      <c r="I1759" s="452" t="s">
        <v>1712</v>
      </c>
      <c r="J1759" s="452" t="s">
        <v>1438</v>
      </c>
      <c r="K1759" s="452" t="s">
        <v>1438</v>
      </c>
      <c r="L1759" s="452" t="s">
        <v>1439</v>
      </c>
      <c r="M1759" s="452" t="s">
        <v>1440</v>
      </c>
      <c r="N1759" s="454">
        <v>44399</v>
      </c>
      <c r="O1759" s="452" t="s">
        <v>1440</v>
      </c>
      <c r="P1759" s="454">
        <v>44468</v>
      </c>
    </row>
    <row r="1760" spans="1:16" ht="21" x14ac:dyDescent="0.2">
      <c r="A1760" s="451" t="s">
        <v>2462</v>
      </c>
      <c r="B1760" s="451" t="s">
        <v>1575</v>
      </c>
      <c r="C1760" s="451" t="s">
        <v>1432</v>
      </c>
      <c r="D1760" s="451" t="s">
        <v>1448</v>
      </c>
      <c r="E1760" s="451" t="s">
        <v>1460</v>
      </c>
      <c r="F1760" s="451" t="s">
        <v>1891</v>
      </c>
      <c r="G1760" s="452" t="s">
        <v>1436</v>
      </c>
      <c r="H1760" s="453">
        <v>23762</v>
      </c>
      <c r="I1760" s="452" t="s">
        <v>1462</v>
      </c>
      <c r="J1760" s="455"/>
      <c r="K1760" s="452" t="s">
        <v>1533</v>
      </c>
      <c r="L1760" s="452" t="s">
        <v>1439</v>
      </c>
      <c r="M1760" s="452" t="s">
        <v>1452</v>
      </c>
      <c r="N1760" s="454">
        <v>44550</v>
      </c>
      <c r="O1760" s="452" t="s">
        <v>1453</v>
      </c>
      <c r="P1760" s="454">
        <v>44553</v>
      </c>
    </row>
    <row r="1761" spans="1:16" x14ac:dyDescent="0.2">
      <c r="A1761" s="451" t="s">
        <v>2462</v>
      </c>
      <c r="B1761" s="451" t="s">
        <v>1713</v>
      </c>
      <c r="C1761" s="451" t="s">
        <v>1432</v>
      </c>
      <c r="D1761" s="451" t="s">
        <v>1466</v>
      </c>
      <c r="E1761" s="451" t="s">
        <v>1434</v>
      </c>
      <c r="F1761" s="451" t="s">
        <v>2093</v>
      </c>
      <c r="G1761" s="452" t="s">
        <v>1436</v>
      </c>
      <c r="H1761" s="453">
        <v>7321</v>
      </c>
      <c r="I1761" s="452" t="s">
        <v>1676</v>
      </c>
      <c r="J1761" s="452" t="s">
        <v>1438</v>
      </c>
      <c r="K1761" s="452" t="s">
        <v>1438</v>
      </c>
      <c r="L1761" s="452" t="s">
        <v>1439</v>
      </c>
      <c r="M1761" s="452" t="s">
        <v>1440</v>
      </c>
      <c r="N1761" s="454">
        <v>44330</v>
      </c>
      <c r="O1761" s="452" t="s">
        <v>1440</v>
      </c>
      <c r="P1761" s="454">
        <v>44468</v>
      </c>
    </row>
    <row r="1762" spans="1:16" ht="21" x14ac:dyDescent="0.2">
      <c r="A1762" s="451" t="s">
        <v>2462</v>
      </c>
      <c r="B1762" s="451" t="s">
        <v>1713</v>
      </c>
      <c r="C1762" s="451" t="s">
        <v>1432</v>
      </c>
      <c r="D1762" s="451" t="s">
        <v>1540</v>
      </c>
      <c r="E1762" s="451" t="s">
        <v>1677</v>
      </c>
      <c r="F1762" s="451" t="s">
        <v>1698</v>
      </c>
      <c r="G1762" s="452" t="s">
        <v>1436</v>
      </c>
      <c r="H1762" s="453">
        <v>10185</v>
      </c>
      <c r="I1762" s="452" t="s">
        <v>1678</v>
      </c>
      <c r="J1762" s="455"/>
      <c r="K1762" s="452" t="s">
        <v>1533</v>
      </c>
      <c r="L1762" s="452" t="s">
        <v>1439</v>
      </c>
      <c r="M1762" s="452" t="s">
        <v>1452</v>
      </c>
      <c r="N1762" s="454">
        <v>44525</v>
      </c>
      <c r="O1762" s="452" t="s">
        <v>1534</v>
      </c>
      <c r="P1762" s="454">
        <v>44525</v>
      </c>
    </row>
    <row r="1763" spans="1:16" x14ac:dyDescent="0.2">
      <c r="A1763" s="451" t="s">
        <v>2462</v>
      </c>
      <c r="B1763" s="451" t="s">
        <v>1717</v>
      </c>
      <c r="C1763" s="451" t="s">
        <v>1432</v>
      </c>
      <c r="D1763" s="451" t="s">
        <v>1433</v>
      </c>
      <c r="E1763" s="451" t="s">
        <v>1442</v>
      </c>
      <c r="F1763" s="451" t="s">
        <v>2047</v>
      </c>
      <c r="G1763" s="452" t="s">
        <v>1436</v>
      </c>
      <c r="H1763" s="453">
        <v>100826</v>
      </c>
      <c r="I1763" s="452" t="s">
        <v>1654</v>
      </c>
      <c r="J1763" s="452" t="s">
        <v>1438</v>
      </c>
      <c r="K1763" s="452" t="s">
        <v>1438</v>
      </c>
      <c r="L1763" s="452" t="s">
        <v>1439</v>
      </c>
      <c r="M1763" s="452" t="s">
        <v>1440</v>
      </c>
      <c r="N1763" s="454">
        <v>44312</v>
      </c>
      <c r="O1763" s="452" t="s">
        <v>1440</v>
      </c>
      <c r="P1763" s="454">
        <v>44468</v>
      </c>
    </row>
    <row r="1764" spans="1:16" ht="21" x14ac:dyDescent="0.2">
      <c r="A1764" s="451" t="s">
        <v>2465</v>
      </c>
      <c r="B1764" s="451" t="s">
        <v>1463</v>
      </c>
      <c r="C1764" s="451" t="s">
        <v>1432</v>
      </c>
      <c r="D1764" s="451" t="s">
        <v>1433</v>
      </c>
      <c r="E1764" s="451" t="s">
        <v>1442</v>
      </c>
      <c r="F1764" s="451" t="s">
        <v>1805</v>
      </c>
      <c r="G1764" s="452" t="s">
        <v>1436</v>
      </c>
      <c r="H1764" s="453">
        <v>495639</v>
      </c>
      <c r="I1764" s="452" t="s">
        <v>1650</v>
      </c>
      <c r="J1764" s="452" t="s">
        <v>1438</v>
      </c>
      <c r="K1764" s="452" t="s">
        <v>1438</v>
      </c>
      <c r="L1764" s="452" t="s">
        <v>1439</v>
      </c>
      <c r="M1764" s="452" t="s">
        <v>1440</v>
      </c>
      <c r="N1764" s="454">
        <v>44309</v>
      </c>
      <c r="O1764" s="452" t="s">
        <v>1440</v>
      </c>
      <c r="P1764" s="454">
        <v>44468</v>
      </c>
    </row>
    <row r="1765" spans="1:16" ht="21" x14ac:dyDescent="0.2">
      <c r="A1765" s="451" t="s">
        <v>2465</v>
      </c>
      <c r="B1765" s="451" t="s">
        <v>1463</v>
      </c>
      <c r="C1765" s="451" t="s">
        <v>1432</v>
      </c>
      <c r="D1765" s="451" t="s">
        <v>1433</v>
      </c>
      <c r="E1765" s="451" t="s">
        <v>1442</v>
      </c>
      <c r="F1765" s="451" t="s">
        <v>2466</v>
      </c>
      <c r="G1765" s="452" t="s">
        <v>1436</v>
      </c>
      <c r="H1765" s="453">
        <v>8142.42</v>
      </c>
      <c r="I1765" s="452" t="s">
        <v>1465</v>
      </c>
      <c r="J1765" s="452" t="s">
        <v>1438</v>
      </c>
      <c r="K1765" s="452" t="s">
        <v>1438</v>
      </c>
      <c r="L1765" s="452" t="s">
        <v>1439</v>
      </c>
      <c r="M1765" s="452" t="s">
        <v>1440</v>
      </c>
      <c r="N1765" s="454">
        <v>44302</v>
      </c>
      <c r="O1765" s="452" t="s">
        <v>1440</v>
      </c>
      <c r="P1765" s="454">
        <v>44468</v>
      </c>
    </row>
    <row r="1766" spans="1:16" ht="21" x14ac:dyDescent="0.2">
      <c r="A1766" s="451" t="s">
        <v>2465</v>
      </c>
      <c r="B1766" s="451" t="s">
        <v>1463</v>
      </c>
      <c r="C1766" s="451" t="s">
        <v>1432</v>
      </c>
      <c r="D1766" s="451" t="s">
        <v>1491</v>
      </c>
      <c r="E1766" s="451" t="s">
        <v>1442</v>
      </c>
      <c r="F1766" s="451" t="s">
        <v>2172</v>
      </c>
      <c r="G1766" s="452" t="s">
        <v>1436</v>
      </c>
      <c r="H1766" s="453">
        <v>7726.32</v>
      </c>
      <c r="I1766" s="452" t="s">
        <v>1492</v>
      </c>
      <c r="J1766" s="452" t="s">
        <v>1438</v>
      </c>
      <c r="K1766" s="452" t="s">
        <v>1438</v>
      </c>
      <c r="L1766" s="452" t="s">
        <v>1439</v>
      </c>
      <c r="M1766" s="452" t="s">
        <v>1440</v>
      </c>
      <c r="N1766" s="454">
        <v>44292</v>
      </c>
      <c r="O1766" s="452" t="s">
        <v>1440</v>
      </c>
      <c r="P1766" s="454">
        <v>44468</v>
      </c>
    </row>
    <row r="1767" spans="1:16" ht="21" x14ac:dyDescent="0.2">
      <c r="A1767" s="451" t="s">
        <v>2465</v>
      </c>
      <c r="B1767" s="451" t="s">
        <v>1463</v>
      </c>
      <c r="C1767" s="451" t="s">
        <v>1432</v>
      </c>
      <c r="D1767" s="451" t="s">
        <v>1507</v>
      </c>
      <c r="E1767" s="451" t="s">
        <v>1442</v>
      </c>
      <c r="F1767" s="451" t="s">
        <v>2467</v>
      </c>
      <c r="G1767" s="452" t="s">
        <v>1436</v>
      </c>
      <c r="H1767" s="453">
        <v>56.94</v>
      </c>
      <c r="I1767" s="452" t="s">
        <v>1509</v>
      </c>
      <c r="J1767" s="452" t="s">
        <v>1438</v>
      </c>
      <c r="K1767" s="452" t="s">
        <v>1438</v>
      </c>
      <c r="L1767" s="452" t="s">
        <v>1439</v>
      </c>
      <c r="M1767" s="452" t="s">
        <v>1440</v>
      </c>
      <c r="N1767" s="454">
        <v>44537</v>
      </c>
      <c r="O1767" s="452" t="s">
        <v>1440</v>
      </c>
      <c r="P1767" s="454">
        <v>44468</v>
      </c>
    </row>
    <row r="1768" spans="1:16" ht="21" x14ac:dyDescent="0.2">
      <c r="A1768" s="451" t="s">
        <v>2465</v>
      </c>
      <c r="B1768" s="451" t="s">
        <v>1463</v>
      </c>
      <c r="C1768" s="451" t="s">
        <v>1432</v>
      </c>
      <c r="D1768" s="451" t="s">
        <v>1515</v>
      </c>
      <c r="E1768" s="451" t="s">
        <v>1442</v>
      </c>
      <c r="F1768" s="451" t="s">
        <v>2096</v>
      </c>
      <c r="G1768" s="452" t="s">
        <v>1436</v>
      </c>
      <c r="H1768" s="453">
        <v>4047.12</v>
      </c>
      <c r="I1768" s="452" t="s">
        <v>1524</v>
      </c>
      <c r="J1768" s="452" t="s">
        <v>1438</v>
      </c>
      <c r="K1768" s="452" t="s">
        <v>1438</v>
      </c>
      <c r="L1768" s="452" t="s">
        <v>1439</v>
      </c>
      <c r="M1768" s="452" t="s">
        <v>1440</v>
      </c>
      <c r="N1768" s="454">
        <v>44294</v>
      </c>
      <c r="O1768" s="452" t="s">
        <v>1440</v>
      </c>
      <c r="P1768" s="454">
        <v>44468</v>
      </c>
    </row>
    <row r="1769" spans="1:16" ht="21" x14ac:dyDescent="0.2">
      <c r="A1769" s="451" t="s">
        <v>2465</v>
      </c>
      <c r="B1769" s="451" t="s">
        <v>1463</v>
      </c>
      <c r="C1769" s="451" t="s">
        <v>1432</v>
      </c>
      <c r="D1769" s="451" t="s">
        <v>1540</v>
      </c>
      <c r="E1769" s="451" t="s">
        <v>1442</v>
      </c>
      <c r="F1769" s="451" t="s">
        <v>1457</v>
      </c>
      <c r="G1769" s="452" t="s">
        <v>1436</v>
      </c>
      <c r="H1769" s="453">
        <v>4047.12</v>
      </c>
      <c r="I1769" s="452" t="s">
        <v>1542</v>
      </c>
      <c r="J1769" s="455"/>
      <c r="K1769" s="452" t="s">
        <v>1533</v>
      </c>
      <c r="L1769" s="452" t="s">
        <v>1439</v>
      </c>
      <c r="M1769" s="452" t="s">
        <v>1452</v>
      </c>
      <c r="N1769" s="454">
        <v>44501</v>
      </c>
      <c r="O1769" s="452" t="s">
        <v>1453</v>
      </c>
      <c r="P1769" s="454">
        <v>44502</v>
      </c>
    </row>
    <row r="1770" spans="1:16" ht="21" x14ac:dyDescent="0.2">
      <c r="A1770" s="451" t="s">
        <v>2465</v>
      </c>
      <c r="B1770" s="451" t="s">
        <v>1463</v>
      </c>
      <c r="C1770" s="451" t="s">
        <v>1432</v>
      </c>
      <c r="D1770" s="451" t="s">
        <v>1448</v>
      </c>
      <c r="E1770" s="451" t="s">
        <v>1553</v>
      </c>
      <c r="F1770" s="451" t="s">
        <v>1457</v>
      </c>
      <c r="G1770" s="452" t="s">
        <v>1436</v>
      </c>
      <c r="H1770" s="453">
        <v>4721.6400000000003</v>
      </c>
      <c r="I1770" s="452" t="s">
        <v>1574</v>
      </c>
      <c r="J1770" s="455"/>
      <c r="K1770" s="452" t="s">
        <v>1533</v>
      </c>
      <c r="L1770" s="452" t="s">
        <v>1439</v>
      </c>
      <c r="M1770" s="452" t="s">
        <v>1452</v>
      </c>
      <c r="N1770" s="454">
        <v>44560</v>
      </c>
      <c r="O1770" s="452" t="s">
        <v>1534</v>
      </c>
      <c r="P1770" s="454">
        <v>44560</v>
      </c>
    </row>
    <row r="1771" spans="1:16" x14ac:dyDescent="0.2">
      <c r="A1771" s="451" t="s">
        <v>2465</v>
      </c>
      <c r="B1771" s="451" t="s">
        <v>1693</v>
      </c>
      <c r="C1771" s="451" t="s">
        <v>1432</v>
      </c>
      <c r="D1771" s="451" t="s">
        <v>1433</v>
      </c>
      <c r="E1771" s="451" t="s">
        <v>1434</v>
      </c>
      <c r="F1771" s="451" t="s">
        <v>2127</v>
      </c>
      <c r="G1771" s="452" t="s">
        <v>1436</v>
      </c>
      <c r="H1771" s="453">
        <v>5713</v>
      </c>
      <c r="I1771" s="452" t="s">
        <v>1648</v>
      </c>
      <c r="J1771" s="452" t="s">
        <v>1438</v>
      </c>
      <c r="K1771" s="452" t="s">
        <v>1438</v>
      </c>
      <c r="L1771" s="452" t="s">
        <v>1439</v>
      </c>
      <c r="M1771" s="452" t="s">
        <v>1440</v>
      </c>
      <c r="N1771" s="454">
        <v>44309</v>
      </c>
      <c r="O1771" s="452" t="s">
        <v>1440</v>
      </c>
      <c r="P1771" s="454">
        <v>44468</v>
      </c>
    </row>
    <row r="1772" spans="1:16" x14ac:dyDescent="0.2">
      <c r="A1772" s="451" t="s">
        <v>2465</v>
      </c>
      <c r="B1772" s="451" t="s">
        <v>1695</v>
      </c>
      <c r="C1772" s="451" t="s">
        <v>1432</v>
      </c>
      <c r="D1772" s="451" t="s">
        <v>1466</v>
      </c>
      <c r="E1772" s="451" t="s">
        <v>1442</v>
      </c>
      <c r="F1772" s="451" t="s">
        <v>2401</v>
      </c>
      <c r="G1772" s="452" t="s">
        <v>1436</v>
      </c>
      <c r="H1772" s="453">
        <v>63061.4</v>
      </c>
      <c r="I1772" s="452" t="s">
        <v>1655</v>
      </c>
      <c r="J1772" s="452" t="s">
        <v>1438</v>
      </c>
      <c r="K1772" s="452" t="s">
        <v>1438</v>
      </c>
      <c r="L1772" s="452" t="s">
        <v>1439</v>
      </c>
      <c r="M1772" s="452" t="s">
        <v>1440</v>
      </c>
      <c r="N1772" s="454">
        <v>44341</v>
      </c>
      <c r="O1772" s="452" t="s">
        <v>1440</v>
      </c>
      <c r="P1772" s="454">
        <v>44468</v>
      </c>
    </row>
    <row r="1773" spans="1:16" ht="21" x14ac:dyDescent="0.2">
      <c r="A1773" s="451" t="s">
        <v>2465</v>
      </c>
      <c r="B1773" s="451" t="s">
        <v>1703</v>
      </c>
      <c r="C1773" s="451" t="s">
        <v>1432</v>
      </c>
      <c r="D1773" s="451" t="s">
        <v>1491</v>
      </c>
      <c r="E1773" s="451" t="s">
        <v>1442</v>
      </c>
      <c r="F1773" s="451" t="s">
        <v>1764</v>
      </c>
      <c r="G1773" s="452" t="s">
        <v>1436</v>
      </c>
      <c r="H1773" s="453">
        <v>630</v>
      </c>
      <c r="I1773" s="452" t="s">
        <v>1609</v>
      </c>
      <c r="J1773" s="452" t="s">
        <v>1438</v>
      </c>
      <c r="K1773" s="452" t="s">
        <v>1438</v>
      </c>
      <c r="L1773" s="452" t="s">
        <v>1439</v>
      </c>
      <c r="M1773" s="452" t="s">
        <v>1440</v>
      </c>
      <c r="N1773" s="454">
        <v>44370</v>
      </c>
      <c r="O1773" s="452" t="s">
        <v>1440</v>
      </c>
      <c r="P1773" s="454">
        <v>44468</v>
      </c>
    </row>
    <row r="1774" spans="1:16" ht="21" x14ac:dyDescent="0.2">
      <c r="A1774" s="451" t="s">
        <v>2465</v>
      </c>
      <c r="B1774" s="451" t="s">
        <v>1703</v>
      </c>
      <c r="C1774" s="451" t="s">
        <v>1432</v>
      </c>
      <c r="D1774" s="451" t="s">
        <v>1491</v>
      </c>
      <c r="E1774" s="451" t="s">
        <v>1434</v>
      </c>
      <c r="F1774" s="451" t="s">
        <v>2461</v>
      </c>
      <c r="G1774" s="452" t="s">
        <v>1436</v>
      </c>
      <c r="H1774" s="453">
        <v>3760</v>
      </c>
      <c r="I1774" s="452" t="s">
        <v>1613</v>
      </c>
      <c r="J1774" s="452" t="s">
        <v>1438</v>
      </c>
      <c r="K1774" s="452" t="s">
        <v>1438</v>
      </c>
      <c r="L1774" s="452" t="s">
        <v>1439</v>
      </c>
      <c r="M1774" s="452" t="s">
        <v>1440</v>
      </c>
      <c r="N1774" s="454">
        <v>44370</v>
      </c>
      <c r="O1774" s="452" t="s">
        <v>1440</v>
      </c>
      <c r="P1774" s="454">
        <v>44468</v>
      </c>
    </row>
    <row r="1775" spans="1:16" ht="21" x14ac:dyDescent="0.2">
      <c r="A1775" s="451" t="s">
        <v>2465</v>
      </c>
      <c r="B1775" s="451" t="s">
        <v>1703</v>
      </c>
      <c r="C1775" s="451" t="s">
        <v>1432</v>
      </c>
      <c r="D1775" s="451" t="s">
        <v>1507</v>
      </c>
      <c r="E1775" s="451" t="s">
        <v>1442</v>
      </c>
      <c r="F1775" s="451" t="s">
        <v>1852</v>
      </c>
      <c r="G1775" s="452" t="s">
        <v>1436</v>
      </c>
      <c r="H1775" s="453">
        <v>-3760</v>
      </c>
      <c r="I1775" s="452" t="s">
        <v>1707</v>
      </c>
      <c r="J1775" s="452" t="s">
        <v>1438</v>
      </c>
      <c r="K1775" s="452" t="s">
        <v>1438</v>
      </c>
      <c r="L1775" s="452" t="s">
        <v>1439</v>
      </c>
      <c r="M1775" s="452" t="s">
        <v>1440</v>
      </c>
      <c r="N1775" s="454">
        <v>44384</v>
      </c>
      <c r="O1775" s="452" t="s">
        <v>1440</v>
      </c>
      <c r="P1775" s="454">
        <v>44468</v>
      </c>
    </row>
    <row r="1776" spans="1:16" x14ac:dyDescent="0.2">
      <c r="A1776" s="451" t="s">
        <v>2465</v>
      </c>
      <c r="B1776" s="451" t="s">
        <v>1708</v>
      </c>
      <c r="C1776" s="451" t="s">
        <v>1432</v>
      </c>
      <c r="D1776" s="451" t="s">
        <v>1507</v>
      </c>
      <c r="E1776" s="451" t="s">
        <v>1434</v>
      </c>
      <c r="F1776" s="451" t="s">
        <v>1956</v>
      </c>
      <c r="G1776" s="452" t="s">
        <v>1436</v>
      </c>
      <c r="H1776" s="453">
        <v>3760</v>
      </c>
      <c r="I1776" s="452" t="s">
        <v>1707</v>
      </c>
      <c r="J1776" s="452" t="s">
        <v>1438</v>
      </c>
      <c r="K1776" s="452" t="s">
        <v>1438</v>
      </c>
      <c r="L1776" s="452" t="s">
        <v>1439</v>
      </c>
      <c r="M1776" s="452" t="s">
        <v>1440</v>
      </c>
      <c r="N1776" s="454">
        <v>44384</v>
      </c>
      <c r="O1776" s="452" t="s">
        <v>1440</v>
      </c>
      <c r="P1776" s="454">
        <v>44468</v>
      </c>
    </row>
    <row r="1777" spans="1:16" ht="21" x14ac:dyDescent="0.2">
      <c r="A1777" s="451" t="s">
        <v>2465</v>
      </c>
      <c r="B1777" s="451" t="s">
        <v>1708</v>
      </c>
      <c r="C1777" s="451" t="s">
        <v>1432</v>
      </c>
      <c r="D1777" s="451" t="s">
        <v>1531</v>
      </c>
      <c r="E1777" s="451" t="s">
        <v>1568</v>
      </c>
      <c r="F1777" s="451" t="s">
        <v>1810</v>
      </c>
      <c r="G1777" s="452" t="s">
        <v>1436</v>
      </c>
      <c r="H1777" s="453">
        <v>500</v>
      </c>
      <c r="I1777" s="452" t="s">
        <v>1627</v>
      </c>
      <c r="J1777" s="455"/>
      <c r="K1777" s="452" t="s">
        <v>1533</v>
      </c>
      <c r="L1777" s="452" t="s">
        <v>1439</v>
      </c>
      <c r="M1777" s="452" t="s">
        <v>1452</v>
      </c>
      <c r="N1777" s="454">
        <v>44496</v>
      </c>
      <c r="O1777" s="452" t="s">
        <v>1534</v>
      </c>
      <c r="P1777" s="454">
        <v>44497</v>
      </c>
    </row>
    <row r="1778" spans="1:16" ht="21" x14ac:dyDescent="0.2">
      <c r="A1778" s="451" t="s">
        <v>2465</v>
      </c>
      <c r="B1778" s="451" t="s">
        <v>1708</v>
      </c>
      <c r="C1778" s="451" t="s">
        <v>1432</v>
      </c>
      <c r="D1778" s="451" t="s">
        <v>1531</v>
      </c>
      <c r="E1778" s="451" t="s">
        <v>1628</v>
      </c>
      <c r="F1778" s="451" t="s">
        <v>1810</v>
      </c>
      <c r="G1778" s="452" t="s">
        <v>1436</v>
      </c>
      <c r="H1778" s="453">
        <v>295.31</v>
      </c>
      <c r="I1778" s="452" t="s">
        <v>1629</v>
      </c>
      <c r="J1778" s="455"/>
      <c r="K1778" s="452" t="s">
        <v>1533</v>
      </c>
      <c r="L1778" s="452" t="s">
        <v>1439</v>
      </c>
      <c r="M1778" s="452" t="s">
        <v>1452</v>
      </c>
      <c r="N1778" s="454">
        <v>44496</v>
      </c>
      <c r="O1778" s="452" t="s">
        <v>1534</v>
      </c>
      <c r="P1778" s="454">
        <v>44497</v>
      </c>
    </row>
    <row r="1779" spans="1:16" x14ac:dyDescent="0.2">
      <c r="A1779" s="451" t="s">
        <v>2465</v>
      </c>
      <c r="B1779" s="451" t="s">
        <v>1575</v>
      </c>
      <c r="C1779" s="451" t="s">
        <v>1432</v>
      </c>
      <c r="D1779" s="451" t="s">
        <v>1507</v>
      </c>
      <c r="E1779" s="451" t="s">
        <v>1442</v>
      </c>
      <c r="F1779" s="451" t="s">
        <v>2077</v>
      </c>
      <c r="G1779" s="452" t="s">
        <v>1436</v>
      </c>
      <c r="H1779" s="453">
        <v>5733</v>
      </c>
      <c r="I1779" s="452" t="s">
        <v>1712</v>
      </c>
      <c r="J1779" s="452" t="s">
        <v>1438</v>
      </c>
      <c r="K1779" s="452" t="s">
        <v>1438</v>
      </c>
      <c r="L1779" s="452" t="s">
        <v>1439</v>
      </c>
      <c r="M1779" s="452" t="s">
        <v>1440</v>
      </c>
      <c r="N1779" s="454">
        <v>44399</v>
      </c>
      <c r="O1779" s="452" t="s">
        <v>1440</v>
      </c>
      <c r="P1779" s="454">
        <v>44468</v>
      </c>
    </row>
    <row r="1780" spans="1:16" ht="21" x14ac:dyDescent="0.2">
      <c r="A1780" s="451" t="s">
        <v>2465</v>
      </c>
      <c r="B1780" s="451" t="s">
        <v>1575</v>
      </c>
      <c r="C1780" s="451" t="s">
        <v>1432</v>
      </c>
      <c r="D1780" s="451" t="s">
        <v>1448</v>
      </c>
      <c r="E1780" s="451" t="s">
        <v>1460</v>
      </c>
      <c r="F1780" s="451" t="s">
        <v>1810</v>
      </c>
      <c r="G1780" s="452" t="s">
        <v>1436</v>
      </c>
      <c r="H1780" s="453">
        <v>4587</v>
      </c>
      <c r="I1780" s="452" t="s">
        <v>1462</v>
      </c>
      <c r="J1780" s="455"/>
      <c r="K1780" s="452" t="s">
        <v>1533</v>
      </c>
      <c r="L1780" s="452" t="s">
        <v>1439</v>
      </c>
      <c r="M1780" s="452" t="s">
        <v>1452</v>
      </c>
      <c r="N1780" s="454">
        <v>44550</v>
      </c>
      <c r="O1780" s="452" t="s">
        <v>1453</v>
      </c>
      <c r="P1780" s="454">
        <v>44553</v>
      </c>
    </row>
    <row r="1781" spans="1:16" x14ac:dyDescent="0.2">
      <c r="A1781" s="451" t="s">
        <v>2465</v>
      </c>
      <c r="B1781" s="451" t="s">
        <v>1713</v>
      </c>
      <c r="C1781" s="451" t="s">
        <v>1432</v>
      </c>
      <c r="D1781" s="451" t="s">
        <v>1466</v>
      </c>
      <c r="E1781" s="451" t="s">
        <v>1434</v>
      </c>
      <c r="F1781" s="451" t="s">
        <v>2396</v>
      </c>
      <c r="G1781" s="452" t="s">
        <v>1436</v>
      </c>
      <c r="H1781" s="453">
        <v>7017</v>
      </c>
      <c r="I1781" s="452" t="s">
        <v>1676</v>
      </c>
      <c r="J1781" s="452" t="s">
        <v>1438</v>
      </c>
      <c r="K1781" s="452" t="s">
        <v>1438</v>
      </c>
      <c r="L1781" s="452" t="s">
        <v>1439</v>
      </c>
      <c r="M1781" s="452" t="s">
        <v>1440</v>
      </c>
      <c r="N1781" s="454">
        <v>44330</v>
      </c>
      <c r="O1781" s="452" t="s">
        <v>1440</v>
      </c>
      <c r="P1781" s="454">
        <v>44468</v>
      </c>
    </row>
    <row r="1782" spans="1:16" x14ac:dyDescent="0.2">
      <c r="A1782" s="451" t="s">
        <v>2465</v>
      </c>
      <c r="B1782" s="451" t="s">
        <v>1713</v>
      </c>
      <c r="C1782" s="451" t="s">
        <v>1432</v>
      </c>
      <c r="D1782" s="451" t="s">
        <v>1507</v>
      </c>
      <c r="E1782" s="451" t="s">
        <v>1442</v>
      </c>
      <c r="F1782" s="451" t="s">
        <v>1907</v>
      </c>
      <c r="G1782" s="452" t="s">
        <v>1436</v>
      </c>
      <c r="H1782" s="453">
        <v>22138</v>
      </c>
      <c r="I1782" s="452" t="s">
        <v>1640</v>
      </c>
      <c r="J1782" s="452" t="s">
        <v>1438</v>
      </c>
      <c r="K1782" s="452" t="s">
        <v>1438</v>
      </c>
      <c r="L1782" s="452" t="s">
        <v>1439</v>
      </c>
      <c r="M1782" s="452" t="s">
        <v>1440</v>
      </c>
      <c r="N1782" s="454">
        <v>44384</v>
      </c>
      <c r="O1782" s="452" t="s">
        <v>1440</v>
      </c>
      <c r="P1782" s="454">
        <v>44468</v>
      </c>
    </row>
    <row r="1783" spans="1:16" ht="21" x14ac:dyDescent="0.2">
      <c r="A1783" s="451" t="s">
        <v>2465</v>
      </c>
      <c r="B1783" s="451" t="s">
        <v>1713</v>
      </c>
      <c r="C1783" s="451" t="s">
        <v>1432</v>
      </c>
      <c r="D1783" s="451" t="s">
        <v>1540</v>
      </c>
      <c r="E1783" s="451" t="s">
        <v>1677</v>
      </c>
      <c r="F1783" s="451" t="s">
        <v>2468</v>
      </c>
      <c r="G1783" s="452" t="s">
        <v>1436</v>
      </c>
      <c r="H1783" s="453">
        <v>9893</v>
      </c>
      <c r="I1783" s="452" t="s">
        <v>1678</v>
      </c>
      <c r="J1783" s="455"/>
      <c r="K1783" s="452" t="s">
        <v>1533</v>
      </c>
      <c r="L1783" s="452" t="s">
        <v>1439</v>
      </c>
      <c r="M1783" s="452" t="s">
        <v>1452</v>
      </c>
      <c r="N1783" s="454">
        <v>44525</v>
      </c>
      <c r="O1783" s="452" t="s">
        <v>1534</v>
      </c>
      <c r="P1783" s="454">
        <v>44525</v>
      </c>
    </row>
    <row r="1784" spans="1:16" x14ac:dyDescent="0.2">
      <c r="A1784" s="451" t="s">
        <v>2465</v>
      </c>
      <c r="B1784" s="451" t="s">
        <v>1717</v>
      </c>
      <c r="C1784" s="451" t="s">
        <v>1432</v>
      </c>
      <c r="D1784" s="451" t="s">
        <v>1433</v>
      </c>
      <c r="E1784" s="451" t="s">
        <v>1442</v>
      </c>
      <c r="F1784" s="451" t="s">
        <v>1699</v>
      </c>
      <c r="G1784" s="452" t="s">
        <v>1436</v>
      </c>
      <c r="H1784" s="453">
        <v>29838</v>
      </c>
      <c r="I1784" s="452" t="s">
        <v>1654</v>
      </c>
      <c r="J1784" s="452" t="s">
        <v>1438</v>
      </c>
      <c r="K1784" s="452" t="s">
        <v>1438</v>
      </c>
      <c r="L1784" s="452" t="s">
        <v>1439</v>
      </c>
      <c r="M1784" s="452" t="s">
        <v>1440</v>
      </c>
      <c r="N1784" s="454">
        <v>44312</v>
      </c>
      <c r="O1784" s="452" t="s">
        <v>1440</v>
      </c>
      <c r="P1784" s="454">
        <v>44468</v>
      </c>
    </row>
    <row r="1785" spans="1:16" ht="21" x14ac:dyDescent="0.2">
      <c r="A1785" s="451" t="s">
        <v>2469</v>
      </c>
      <c r="B1785" s="451" t="s">
        <v>1463</v>
      </c>
      <c r="C1785" s="451" t="s">
        <v>1432</v>
      </c>
      <c r="D1785" s="451" t="s">
        <v>1433</v>
      </c>
      <c r="E1785" s="451" t="s">
        <v>1442</v>
      </c>
      <c r="F1785" s="451" t="s">
        <v>2470</v>
      </c>
      <c r="G1785" s="452" t="s">
        <v>1436</v>
      </c>
      <c r="H1785" s="453">
        <v>1308122</v>
      </c>
      <c r="I1785" s="452" t="s">
        <v>1650</v>
      </c>
      <c r="J1785" s="452" t="s">
        <v>1438</v>
      </c>
      <c r="K1785" s="452" t="s">
        <v>1438</v>
      </c>
      <c r="L1785" s="452" t="s">
        <v>1439</v>
      </c>
      <c r="M1785" s="452" t="s">
        <v>1440</v>
      </c>
      <c r="N1785" s="454">
        <v>44309</v>
      </c>
      <c r="O1785" s="452" t="s">
        <v>1440</v>
      </c>
      <c r="P1785" s="454">
        <v>44468</v>
      </c>
    </row>
    <row r="1786" spans="1:16" ht="21" x14ac:dyDescent="0.2">
      <c r="A1786" s="451" t="s">
        <v>2469</v>
      </c>
      <c r="B1786" s="451" t="s">
        <v>1463</v>
      </c>
      <c r="C1786" s="451" t="s">
        <v>1432</v>
      </c>
      <c r="D1786" s="451" t="s">
        <v>1433</v>
      </c>
      <c r="E1786" s="451" t="s">
        <v>1442</v>
      </c>
      <c r="F1786" s="451" t="s">
        <v>1837</v>
      </c>
      <c r="G1786" s="452" t="s">
        <v>1436</v>
      </c>
      <c r="H1786" s="453">
        <v>21428.639999999999</v>
      </c>
      <c r="I1786" s="452" t="s">
        <v>1465</v>
      </c>
      <c r="J1786" s="452" t="s">
        <v>1438</v>
      </c>
      <c r="K1786" s="452" t="s">
        <v>1438</v>
      </c>
      <c r="L1786" s="452" t="s">
        <v>1439</v>
      </c>
      <c r="M1786" s="452" t="s">
        <v>1440</v>
      </c>
      <c r="N1786" s="454">
        <v>44302</v>
      </c>
      <c r="O1786" s="452" t="s">
        <v>1440</v>
      </c>
      <c r="P1786" s="454">
        <v>44468</v>
      </c>
    </row>
    <row r="1787" spans="1:16" ht="21" x14ac:dyDescent="0.2">
      <c r="A1787" s="451" t="s">
        <v>2469</v>
      </c>
      <c r="B1787" s="451" t="s">
        <v>1463</v>
      </c>
      <c r="C1787" s="451" t="s">
        <v>1432</v>
      </c>
      <c r="D1787" s="451" t="s">
        <v>1466</v>
      </c>
      <c r="E1787" s="451" t="s">
        <v>1434</v>
      </c>
      <c r="F1787" s="451" t="s">
        <v>2392</v>
      </c>
      <c r="G1787" s="452" t="s">
        <v>1436</v>
      </c>
      <c r="H1787" s="453">
        <v>764</v>
      </c>
      <c r="I1787" s="452" t="s">
        <v>1643</v>
      </c>
      <c r="J1787" s="452" t="s">
        <v>1438</v>
      </c>
      <c r="K1787" s="452" t="s">
        <v>1438</v>
      </c>
      <c r="L1787" s="452" t="s">
        <v>1439</v>
      </c>
      <c r="M1787" s="452" t="s">
        <v>1440</v>
      </c>
      <c r="N1787" s="454">
        <v>44535</v>
      </c>
      <c r="O1787" s="452" t="s">
        <v>1440</v>
      </c>
      <c r="P1787" s="454">
        <v>44468</v>
      </c>
    </row>
    <row r="1788" spans="1:16" ht="21" x14ac:dyDescent="0.2">
      <c r="A1788" s="451" t="s">
        <v>2469</v>
      </c>
      <c r="B1788" s="451" t="s">
        <v>1463</v>
      </c>
      <c r="C1788" s="451" t="s">
        <v>1432</v>
      </c>
      <c r="D1788" s="451" t="s">
        <v>1466</v>
      </c>
      <c r="E1788" s="451" t="s">
        <v>1434</v>
      </c>
      <c r="F1788" s="451" t="s">
        <v>1686</v>
      </c>
      <c r="G1788" s="452" t="s">
        <v>1436</v>
      </c>
      <c r="H1788" s="453">
        <v>2159</v>
      </c>
      <c r="I1788" s="452" t="s">
        <v>1591</v>
      </c>
      <c r="J1788" s="452" t="s">
        <v>1438</v>
      </c>
      <c r="K1788" s="452" t="s">
        <v>1438</v>
      </c>
      <c r="L1788" s="452" t="s">
        <v>1439</v>
      </c>
      <c r="M1788" s="452" t="s">
        <v>1440</v>
      </c>
      <c r="N1788" s="454">
        <v>44535</v>
      </c>
      <c r="O1788" s="452" t="s">
        <v>1440</v>
      </c>
      <c r="P1788" s="454">
        <v>44468</v>
      </c>
    </row>
    <row r="1789" spans="1:16" ht="21" x14ac:dyDescent="0.2">
      <c r="A1789" s="451" t="s">
        <v>2469</v>
      </c>
      <c r="B1789" s="451" t="s">
        <v>1463</v>
      </c>
      <c r="C1789" s="451" t="s">
        <v>1432</v>
      </c>
      <c r="D1789" s="451" t="s">
        <v>1491</v>
      </c>
      <c r="E1789" s="451" t="s">
        <v>1442</v>
      </c>
      <c r="F1789" s="451" t="s">
        <v>2471</v>
      </c>
      <c r="G1789" s="452" t="s">
        <v>1436</v>
      </c>
      <c r="H1789" s="453">
        <v>25429.86</v>
      </c>
      <c r="I1789" s="452" t="s">
        <v>1492</v>
      </c>
      <c r="J1789" s="452" t="s">
        <v>1438</v>
      </c>
      <c r="K1789" s="452" t="s">
        <v>1438</v>
      </c>
      <c r="L1789" s="452" t="s">
        <v>1439</v>
      </c>
      <c r="M1789" s="452" t="s">
        <v>1440</v>
      </c>
      <c r="N1789" s="454">
        <v>44292</v>
      </c>
      <c r="O1789" s="452" t="s">
        <v>1440</v>
      </c>
      <c r="P1789" s="454">
        <v>44468</v>
      </c>
    </row>
    <row r="1790" spans="1:16" ht="21" x14ac:dyDescent="0.2">
      <c r="A1790" s="451" t="s">
        <v>2469</v>
      </c>
      <c r="B1790" s="451" t="s">
        <v>1463</v>
      </c>
      <c r="C1790" s="451" t="s">
        <v>1432</v>
      </c>
      <c r="D1790" s="451" t="s">
        <v>1507</v>
      </c>
      <c r="E1790" s="451" t="s">
        <v>1442</v>
      </c>
      <c r="F1790" s="451" t="s">
        <v>2107</v>
      </c>
      <c r="G1790" s="452" t="s">
        <v>1436</v>
      </c>
      <c r="H1790" s="453">
        <v>1013.85</v>
      </c>
      <c r="I1790" s="452" t="s">
        <v>1509</v>
      </c>
      <c r="J1790" s="452" t="s">
        <v>1438</v>
      </c>
      <c r="K1790" s="452" t="s">
        <v>1438</v>
      </c>
      <c r="L1790" s="452" t="s">
        <v>1439</v>
      </c>
      <c r="M1790" s="452" t="s">
        <v>1440</v>
      </c>
      <c r="N1790" s="454">
        <v>44537</v>
      </c>
      <c r="O1790" s="452" t="s">
        <v>1440</v>
      </c>
      <c r="P1790" s="454">
        <v>44468</v>
      </c>
    </row>
    <row r="1791" spans="1:16" ht="21" x14ac:dyDescent="0.2">
      <c r="A1791" s="451" t="s">
        <v>2469</v>
      </c>
      <c r="B1791" s="451" t="s">
        <v>1463</v>
      </c>
      <c r="C1791" s="451" t="s">
        <v>1432</v>
      </c>
      <c r="D1791" s="451" t="s">
        <v>1515</v>
      </c>
      <c r="E1791" s="451" t="s">
        <v>1442</v>
      </c>
      <c r="F1791" s="451" t="s">
        <v>1738</v>
      </c>
      <c r="G1791" s="452" t="s">
        <v>1436</v>
      </c>
      <c r="H1791" s="453">
        <v>11775.75</v>
      </c>
      <c r="I1791" s="452" t="s">
        <v>1524</v>
      </c>
      <c r="J1791" s="452" t="s">
        <v>1438</v>
      </c>
      <c r="K1791" s="452" t="s">
        <v>1438</v>
      </c>
      <c r="L1791" s="452" t="s">
        <v>1439</v>
      </c>
      <c r="M1791" s="452" t="s">
        <v>1440</v>
      </c>
      <c r="N1791" s="454">
        <v>44294</v>
      </c>
      <c r="O1791" s="452" t="s">
        <v>1440</v>
      </c>
      <c r="P1791" s="454">
        <v>44468</v>
      </c>
    </row>
    <row r="1792" spans="1:16" ht="21" x14ac:dyDescent="0.2">
      <c r="A1792" s="451" t="s">
        <v>2469</v>
      </c>
      <c r="B1792" s="451" t="s">
        <v>1463</v>
      </c>
      <c r="C1792" s="451" t="s">
        <v>1432</v>
      </c>
      <c r="D1792" s="451" t="s">
        <v>1540</v>
      </c>
      <c r="E1792" s="451" t="s">
        <v>1442</v>
      </c>
      <c r="F1792" s="451" t="s">
        <v>2472</v>
      </c>
      <c r="G1792" s="452" t="s">
        <v>1436</v>
      </c>
      <c r="H1792" s="453">
        <v>18377.25</v>
      </c>
      <c r="I1792" s="452" t="s">
        <v>1542</v>
      </c>
      <c r="J1792" s="455"/>
      <c r="K1792" s="452" t="s">
        <v>1533</v>
      </c>
      <c r="L1792" s="452" t="s">
        <v>1439</v>
      </c>
      <c r="M1792" s="452" t="s">
        <v>1452</v>
      </c>
      <c r="N1792" s="454">
        <v>44501</v>
      </c>
      <c r="O1792" s="452" t="s">
        <v>1453</v>
      </c>
      <c r="P1792" s="454">
        <v>44502</v>
      </c>
    </row>
    <row r="1793" spans="1:16" ht="21" x14ac:dyDescent="0.2">
      <c r="A1793" s="451" t="s">
        <v>2469</v>
      </c>
      <c r="B1793" s="451" t="s">
        <v>1463</v>
      </c>
      <c r="C1793" s="451" t="s">
        <v>1432</v>
      </c>
      <c r="D1793" s="451" t="s">
        <v>1540</v>
      </c>
      <c r="E1793" s="451" t="s">
        <v>1592</v>
      </c>
      <c r="F1793" s="451" t="s">
        <v>1548</v>
      </c>
      <c r="G1793" s="452" t="s">
        <v>1436</v>
      </c>
      <c r="H1793" s="453">
        <v>3023</v>
      </c>
      <c r="I1793" s="452" t="s">
        <v>1594</v>
      </c>
      <c r="J1793" s="455"/>
      <c r="K1793" s="452" t="s">
        <v>1533</v>
      </c>
      <c r="L1793" s="452" t="s">
        <v>1439</v>
      </c>
      <c r="M1793" s="452" t="s">
        <v>1452</v>
      </c>
      <c r="N1793" s="454">
        <v>44525</v>
      </c>
      <c r="O1793" s="452" t="s">
        <v>1534</v>
      </c>
      <c r="P1793" s="454">
        <v>44525</v>
      </c>
    </row>
    <row r="1794" spans="1:16" ht="21" x14ac:dyDescent="0.2">
      <c r="A1794" s="451" t="s">
        <v>2469</v>
      </c>
      <c r="B1794" s="451" t="s">
        <v>1463</v>
      </c>
      <c r="C1794" s="451" t="s">
        <v>1432</v>
      </c>
      <c r="D1794" s="451" t="s">
        <v>1540</v>
      </c>
      <c r="E1794" s="451" t="s">
        <v>1644</v>
      </c>
      <c r="F1794" s="451" t="s">
        <v>1548</v>
      </c>
      <c r="G1794" s="452" t="s">
        <v>1436</v>
      </c>
      <c r="H1794" s="453">
        <v>1070</v>
      </c>
      <c r="I1794" s="452" t="s">
        <v>1645</v>
      </c>
      <c r="J1794" s="455"/>
      <c r="K1794" s="452" t="s">
        <v>1533</v>
      </c>
      <c r="L1794" s="452" t="s">
        <v>1439</v>
      </c>
      <c r="M1794" s="452" t="s">
        <v>1452</v>
      </c>
      <c r="N1794" s="454">
        <v>44525</v>
      </c>
      <c r="O1794" s="452" t="s">
        <v>1534</v>
      </c>
      <c r="P1794" s="454">
        <v>44525</v>
      </c>
    </row>
    <row r="1795" spans="1:16" ht="21" x14ac:dyDescent="0.2">
      <c r="A1795" s="451" t="s">
        <v>2469</v>
      </c>
      <c r="B1795" s="451" t="s">
        <v>1463</v>
      </c>
      <c r="C1795" s="451" t="s">
        <v>1432</v>
      </c>
      <c r="D1795" s="451" t="s">
        <v>1448</v>
      </c>
      <c r="E1795" s="451" t="s">
        <v>1434</v>
      </c>
      <c r="F1795" s="451" t="s">
        <v>1691</v>
      </c>
      <c r="G1795" s="452" t="s">
        <v>1436</v>
      </c>
      <c r="H1795" s="453">
        <v>788.4</v>
      </c>
      <c r="I1795" s="452" t="s">
        <v>1562</v>
      </c>
      <c r="J1795" s="455"/>
      <c r="K1795" s="452" t="s">
        <v>1533</v>
      </c>
      <c r="L1795" s="452" t="s">
        <v>1439</v>
      </c>
      <c r="M1795" s="452" t="s">
        <v>1452</v>
      </c>
      <c r="N1795" s="454">
        <v>44536</v>
      </c>
      <c r="O1795" s="452" t="s">
        <v>1453</v>
      </c>
      <c r="P1795" s="454">
        <v>44544</v>
      </c>
    </row>
    <row r="1796" spans="1:16" ht="21" x14ac:dyDescent="0.2">
      <c r="A1796" s="451" t="s">
        <v>2469</v>
      </c>
      <c r="B1796" s="451" t="s">
        <v>1463</v>
      </c>
      <c r="C1796" s="451" t="s">
        <v>1432</v>
      </c>
      <c r="D1796" s="451" t="s">
        <v>1448</v>
      </c>
      <c r="E1796" s="451" t="s">
        <v>1553</v>
      </c>
      <c r="F1796" s="451" t="s">
        <v>2472</v>
      </c>
      <c r="G1796" s="452" t="s">
        <v>1436</v>
      </c>
      <c r="H1796" s="453">
        <v>14573.68</v>
      </c>
      <c r="I1796" s="452" t="s">
        <v>1574</v>
      </c>
      <c r="J1796" s="455"/>
      <c r="K1796" s="452" t="s">
        <v>1533</v>
      </c>
      <c r="L1796" s="452" t="s">
        <v>1439</v>
      </c>
      <c r="M1796" s="452" t="s">
        <v>1452</v>
      </c>
      <c r="N1796" s="454">
        <v>44560</v>
      </c>
      <c r="O1796" s="452" t="s">
        <v>1534</v>
      </c>
      <c r="P1796" s="454">
        <v>44560</v>
      </c>
    </row>
    <row r="1797" spans="1:16" x14ac:dyDescent="0.2">
      <c r="A1797" s="451" t="s">
        <v>2469</v>
      </c>
      <c r="B1797" s="451" t="s">
        <v>1693</v>
      </c>
      <c r="C1797" s="451" t="s">
        <v>1432</v>
      </c>
      <c r="D1797" s="451" t="s">
        <v>1433</v>
      </c>
      <c r="E1797" s="451" t="s">
        <v>1442</v>
      </c>
      <c r="F1797" s="451" t="s">
        <v>2002</v>
      </c>
      <c r="G1797" s="452" t="s">
        <v>1436</v>
      </c>
      <c r="H1797" s="453">
        <v>45908</v>
      </c>
      <c r="I1797" s="452" t="s">
        <v>1648</v>
      </c>
      <c r="J1797" s="452" t="s">
        <v>1438</v>
      </c>
      <c r="K1797" s="452" t="s">
        <v>1438</v>
      </c>
      <c r="L1797" s="452" t="s">
        <v>1439</v>
      </c>
      <c r="M1797" s="452" t="s">
        <v>1440</v>
      </c>
      <c r="N1797" s="454">
        <v>44309</v>
      </c>
      <c r="O1797" s="452" t="s">
        <v>1440</v>
      </c>
      <c r="P1797" s="454">
        <v>44468</v>
      </c>
    </row>
    <row r="1798" spans="1:16" x14ac:dyDescent="0.2">
      <c r="A1798" s="451" t="s">
        <v>2469</v>
      </c>
      <c r="B1798" s="451" t="s">
        <v>1695</v>
      </c>
      <c r="C1798" s="451" t="s">
        <v>1432</v>
      </c>
      <c r="D1798" s="451" t="s">
        <v>1466</v>
      </c>
      <c r="E1798" s="451" t="s">
        <v>1434</v>
      </c>
      <c r="F1798" s="451" t="s">
        <v>2473</v>
      </c>
      <c r="G1798" s="452" t="s">
        <v>1436</v>
      </c>
      <c r="H1798" s="453">
        <v>354318.26</v>
      </c>
      <c r="I1798" s="452" t="s">
        <v>1655</v>
      </c>
      <c r="J1798" s="452" t="s">
        <v>1438</v>
      </c>
      <c r="K1798" s="452" t="s">
        <v>1438</v>
      </c>
      <c r="L1798" s="452" t="s">
        <v>1439</v>
      </c>
      <c r="M1798" s="452" t="s">
        <v>1440</v>
      </c>
      <c r="N1798" s="454">
        <v>44341</v>
      </c>
      <c r="O1798" s="452" t="s">
        <v>1440</v>
      </c>
      <c r="P1798" s="454">
        <v>44468</v>
      </c>
    </row>
    <row r="1799" spans="1:16" x14ac:dyDescent="0.2">
      <c r="A1799" s="451" t="s">
        <v>2469</v>
      </c>
      <c r="B1799" s="451" t="s">
        <v>1697</v>
      </c>
      <c r="C1799" s="451" t="s">
        <v>1432</v>
      </c>
      <c r="D1799" s="451" t="s">
        <v>1433</v>
      </c>
      <c r="E1799" s="451" t="s">
        <v>1442</v>
      </c>
      <c r="F1799" s="451" t="s">
        <v>1862</v>
      </c>
      <c r="G1799" s="452" t="s">
        <v>1436</v>
      </c>
      <c r="H1799" s="453">
        <v>7500</v>
      </c>
      <c r="I1799" s="452" t="s">
        <v>1670</v>
      </c>
      <c r="J1799" s="452" t="s">
        <v>1438</v>
      </c>
      <c r="K1799" s="452" t="s">
        <v>1438</v>
      </c>
      <c r="L1799" s="452" t="s">
        <v>1439</v>
      </c>
      <c r="M1799" s="452" t="s">
        <v>1440</v>
      </c>
      <c r="N1799" s="454">
        <v>44309</v>
      </c>
      <c r="O1799" s="452" t="s">
        <v>1440</v>
      </c>
      <c r="P1799" s="454">
        <v>44468</v>
      </c>
    </row>
    <row r="1800" spans="1:16" x14ac:dyDescent="0.2">
      <c r="A1800" s="451" t="s">
        <v>2469</v>
      </c>
      <c r="B1800" s="451" t="s">
        <v>1697</v>
      </c>
      <c r="C1800" s="451" t="s">
        <v>1432</v>
      </c>
      <c r="D1800" s="451" t="s">
        <v>1466</v>
      </c>
      <c r="E1800" s="451" t="s">
        <v>1442</v>
      </c>
      <c r="F1800" s="451" t="s">
        <v>2474</v>
      </c>
      <c r="G1800" s="452" t="s">
        <v>1436</v>
      </c>
      <c r="H1800" s="453">
        <v>2011</v>
      </c>
      <c r="I1800" s="452" t="s">
        <v>1488</v>
      </c>
      <c r="J1800" s="452" t="s">
        <v>1438</v>
      </c>
      <c r="K1800" s="452" t="s">
        <v>1438</v>
      </c>
      <c r="L1800" s="452" t="s">
        <v>1439</v>
      </c>
      <c r="M1800" s="452" t="s">
        <v>1440</v>
      </c>
      <c r="N1800" s="454">
        <v>44342</v>
      </c>
      <c r="O1800" s="452" t="s">
        <v>1440</v>
      </c>
      <c r="P1800" s="454">
        <v>44468</v>
      </c>
    </row>
    <row r="1801" spans="1:16" x14ac:dyDescent="0.2">
      <c r="A1801" s="451" t="s">
        <v>2469</v>
      </c>
      <c r="B1801" s="451" t="s">
        <v>1697</v>
      </c>
      <c r="C1801" s="451" t="s">
        <v>1432</v>
      </c>
      <c r="D1801" s="451" t="s">
        <v>1540</v>
      </c>
      <c r="E1801" s="451" t="s">
        <v>1547</v>
      </c>
      <c r="F1801" s="451" t="s">
        <v>1636</v>
      </c>
      <c r="G1801" s="452" t="s">
        <v>1436</v>
      </c>
      <c r="H1801" s="453">
        <v>1470</v>
      </c>
      <c r="I1801" s="452" t="s">
        <v>1549</v>
      </c>
      <c r="J1801" s="455"/>
      <c r="K1801" s="452" t="s">
        <v>1533</v>
      </c>
      <c r="L1801" s="452" t="s">
        <v>1439</v>
      </c>
      <c r="M1801" s="452" t="s">
        <v>1452</v>
      </c>
      <c r="N1801" s="454">
        <v>44501</v>
      </c>
      <c r="O1801" s="452" t="s">
        <v>1453</v>
      </c>
      <c r="P1801" s="454">
        <v>44502</v>
      </c>
    </row>
    <row r="1802" spans="1:16" x14ac:dyDescent="0.2">
      <c r="A1802" s="451" t="s">
        <v>2469</v>
      </c>
      <c r="B1802" s="451" t="s">
        <v>1697</v>
      </c>
      <c r="C1802" s="451" t="s">
        <v>1432</v>
      </c>
      <c r="D1802" s="451" t="s">
        <v>1448</v>
      </c>
      <c r="E1802" s="451" t="s">
        <v>1544</v>
      </c>
      <c r="F1802" s="451" t="s">
        <v>2204</v>
      </c>
      <c r="G1802" s="452" t="s">
        <v>1436</v>
      </c>
      <c r="H1802" s="453">
        <v>8572</v>
      </c>
      <c r="I1802" s="452" t="s">
        <v>1564</v>
      </c>
      <c r="J1802" s="455"/>
      <c r="K1802" s="452" t="s">
        <v>1533</v>
      </c>
      <c r="L1802" s="452" t="s">
        <v>1439</v>
      </c>
      <c r="M1802" s="452" t="s">
        <v>1452</v>
      </c>
      <c r="N1802" s="454">
        <v>44539</v>
      </c>
      <c r="O1802" s="452" t="s">
        <v>1453</v>
      </c>
      <c r="P1802" s="454">
        <v>44544</v>
      </c>
    </row>
    <row r="1803" spans="1:16" ht="21" x14ac:dyDescent="0.2">
      <c r="A1803" s="451" t="s">
        <v>2469</v>
      </c>
      <c r="B1803" s="451" t="s">
        <v>1703</v>
      </c>
      <c r="C1803" s="451" t="s">
        <v>1432</v>
      </c>
      <c r="D1803" s="451" t="s">
        <v>1491</v>
      </c>
      <c r="E1803" s="451" t="s">
        <v>1434</v>
      </c>
      <c r="F1803" s="451" t="s">
        <v>2110</v>
      </c>
      <c r="G1803" s="452" t="s">
        <v>1436</v>
      </c>
      <c r="H1803" s="453">
        <v>9600</v>
      </c>
      <c r="I1803" s="452" t="s">
        <v>1613</v>
      </c>
      <c r="J1803" s="452" t="s">
        <v>1438</v>
      </c>
      <c r="K1803" s="452" t="s">
        <v>1438</v>
      </c>
      <c r="L1803" s="452" t="s">
        <v>1439</v>
      </c>
      <c r="M1803" s="452" t="s">
        <v>1440</v>
      </c>
      <c r="N1803" s="454">
        <v>44370</v>
      </c>
      <c r="O1803" s="452" t="s">
        <v>1440</v>
      </c>
      <c r="P1803" s="454">
        <v>44468</v>
      </c>
    </row>
    <row r="1804" spans="1:16" ht="21" x14ac:dyDescent="0.2">
      <c r="A1804" s="451" t="s">
        <v>2469</v>
      </c>
      <c r="B1804" s="451" t="s">
        <v>1703</v>
      </c>
      <c r="C1804" s="451" t="s">
        <v>1432</v>
      </c>
      <c r="D1804" s="451" t="s">
        <v>1507</v>
      </c>
      <c r="E1804" s="451" t="s">
        <v>1442</v>
      </c>
      <c r="F1804" s="451" t="s">
        <v>2475</v>
      </c>
      <c r="G1804" s="452" t="s">
        <v>1436</v>
      </c>
      <c r="H1804" s="453">
        <v>-9600</v>
      </c>
      <c r="I1804" s="452" t="s">
        <v>1707</v>
      </c>
      <c r="J1804" s="452" t="s">
        <v>1438</v>
      </c>
      <c r="K1804" s="452" t="s">
        <v>1438</v>
      </c>
      <c r="L1804" s="452" t="s">
        <v>1439</v>
      </c>
      <c r="M1804" s="452" t="s">
        <v>1440</v>
      </c>
      <c r="N1804" s="454">
        <v>44384</v>
      </c>
      <c r="O1804" s="452" t="s">
        <v>1440</v>
      </c>
      <c r="P1804" s="454">
        <v>44468</v>
      </c>
    </row>
    <row r="1805" spans="1:16" x14ac:dyDescent="0.2">
      <c r="A1805" s="451" t="s">
        <v>2469</v>
      </c>
      <c r="B1805" s="451" t="s">
        <v>1708</v>
      </c>
      <c r="C1805" s="451" t="s">
        <v>1432</v>
      </c>
      <c r="D1805" s="451" t="s">
        <v>1507</v>
      </c>
      <c r="E1805" s="451" t="s">
        <v>1442</v>
      </c>
      <c r="F1805" s="451" t="s">
        <v>1818</v>
      </c>
      <c r="G1805" s="452" t="s">
        <v>1436</v>
      </c>
      <c r="H1805" s="453">
        <v>9600</v>
      </c>
      <c r="I1805" s="452" t="s">
        <v>1707</v>
      </c>
      <c r="J1805" s="452" t="s">
        <v>1438</v>
      </c>
      <c r="K1805" s="452" t="s">
        <v>1438</v>
      </c>
      <c r="L1805" s="452" t="s">
        <v>1439</v>
      </c>
      <c r="M1805" s="452" t="s">
        <v>1440</v>
      </c>
      <c r="N1805" s="454">
        <v>44384</v>
      </c>
      <c r="O1805" s="452" t="s">
        <v>1440</v>
      </c>
      <c r="P1805" s="454">
        <v>44468</v>
      </c>
    </row>
    <row r="1806" spans="1:16" ht="21" x14ac:dyDescent="0.2">
      <c r="A1806" s="451" t="s">
        <v>2469</v>
      </c>
      <c r="B1806" s="451" t="s">
        <v>1708</v>
      </c>
      <c r="C1806" s="451" t="s">
        <v>1432</v>
      </c>
      <c r="D1806" s="451" t="s">
        <v>1531</v>
      </c>
      <c r="E1806" s="451" t="s">
        <v>1568</v>
      </c>
      <c r="F1806" s="451" t="s">
        <v>1691</v>
      </c>
      <c r="G1806" s="452" t="s">
        <v>1436</v>
      </c>
      <c r="H1806" s="453">
        <v>5002.5</v>
      </c>
      <c r="I1806" s="452" t="s">
        <v>1627</v>
      </c>
      <c r="J1806" s="455"/>
      <c r="K1806" s="452" t="s">
        <v>1533</v>
      </c>
      <c r="L1806" s="452" t="s">
        <v>1439</v>
      </c>
      <c r="M1806" s="452" t="s">
        <v>1452</v>
      </c>
      <c r="N1806" s="454">
        <v>44496</v>
      </c>
      <c r="O1806" s="452" t="s">
        <v>1534</v>
      </c>
      <c r="P1806" s="454">
        <v>44497</v>
      </c>
    </row>
    <row r="1807" spans="1:16" ht="21" x14ac:dyDescent="0.2">
      <c r="A1807" s="451" t="s">
        <v>2469</v>
      </c>
      <c r="B1807" s="451" t="s">
        <v>1708</v>
      </c>
      <c r="C1807" s="451" t="s">
        <v>1432</v>
      </c>
      <c r="D1807" s="451" t="s">
        <v>1531</v>
      </c>
      <c r="E1807" s="451" t="s">
        <v>1628</v>
      </c>
      <c r="F1807" s="451" t="s">
        <v>1691</v>
      </c>
      <c r="G1807" s="452" t="s">
        <v>1436</v>
      </c>
      <c r="H1807" s="453">
        <v>3839.06</v>
      </c>
      <c r="I1807" s="452" t="s">
        <v>1629</v>
      </c>
      <c r="J1807" s="455"/>
      <c r="K1807" s="452" t="s">
        <v>1533</v>
      </c>
      <c r="L1807" s="452" t="s">
        <v>1439</v>
      </c>
      <c r="M1807" s="452" t="s">
        <v>1452</v>
      </c>
      <c r="N1807" s="454">
        <v>44496</v>
      </c>
      <c r="O1807" s="452" t="s">
        <v>1534</v>
      </c>
      <c r="P1807" s="454">
        <v>44497</v>
      </c>
    </row>
    <row r="1808" spans="1:16" x14ac:dyDescent="0.2">
      <c r="A1808" s="451" t="s">
        <v>2469</v>
      </c>
      <c r="B1808" s="451" t="s">
        <v>1575</v>
      </c>
      <c r="C1808" s="451" t="s">
        <v>1432</v>
      </c>
      <c r="D1808" s="451" t="s">
        <v>1433</v>
      </c>
      <c r="E1808" s="451" t="s">
        <v>1434</v>
      </c>
      <c r="F1808" s="451" t="s">
        <v>1742</v>
      </c>
      <c r="G1808" s="452" t="s">
        <v>1436</v>
      </c>
      <c r="H1808" s="453">
        <v>660</v>
      </c>
      <c r="I1808" s="452" t="s">
        <v>1840</v>
      </c>
      <c r="J1808" s="452" t="s">
        <v>1438</v>
      </c>
      <c r="K1808" s="452" t="s">
        <v>1438</v>
      </c>
      <c r="L1808" s="452" t="s">
        <v>1439</v>
      </c>
      <c r="M1808" s="452" t="s">
        <v>1440</v>
      </c>
      <c r="N1808" s="454">
        <v>44302</v>
      </c>
      <c r="O1808" s="452" t="s">
        <v>1440</v>
      </c>
      <c r="P1808" s="454">
        <v>44468</v>
      </c>
    </row>
    <row r="1809" spans="1:16" x14ac:dyDescent="0.2">
      <c r="A1809" s="451" t="s">
        <v>2469</v>
      </c>
      <c r="B1809" s="451" t="s">
        <v>1575</v>
      </c>
      <c r="C1809" s="451" t="s">
        <v>1432</v>
      </c>
      <c r="D1809" s="451" t="s">
        <v>1491</v>
      </c>
      <c r="E1809" s="451" t="s">
        <v>1434</v>
      </c>
      <c r="F1809" s="451" t="s">
        <v>2151</v>
      </c>
      <c r="G1809" s="452" t="s">
        <v>1436</v>
      </c>
      <c r="H1809" s="453">
        <v>1384</v>
      </c>
      <c r="I1809" s="452" t="s">
        <v>1944</v>
      </c>
      <c r="J1809" s="452" t="s">
        <v>1438</v>
      </c>
      <c r="K1809" s="452" t="s">
        <v>1438</v>
      </c>
      <c r="L1809" s="452" t="s">
        <v>1439</v>
      </c>
      <c r="M1809" s="452" t="s">
        <v>1440</v>
      </c>
      <c r="N1809" s="454">
        <v>44369</v>
      </c>
      <c r="O1809" s="452" t="s">
        <v>1440</v>
      </c>
      <c r="P1809" s="454">
        <v>44468</v>
      </c>
    </row>
    <row r="1810" spans="1:16" x14ac:dyDescent="0.2">
      <c r="A1810" s="451" t="s">
        <v>2469</v>
      </c>
      <c r="B1810" s="451" t="s">
        <v>1575</v>
      </c>
      <c r="C1810" s="451" t="s">
        <v>1432</v>
      </c>
      <c r="D1810" s="451" t="s">
        <v>1507</v>
      </c>
      <c r="E1810" s="451" t="s">
        <v>1442</v>
      </c>
      <c r="F1810" s="451" t="s">
        <v>2476</v>
      </c>
      <c r="G1810" s="452" t="s">
        <v>1436</v>
      </c>
      <c r="H1810" s="453">
        <v>79004</v>
      </c>
      <c r="I1810" s="452" t="s">
        <v>1712</v>
      </c>
      <c r="J1810" s="452" t="s">
        <v>1438</v>
      </c>
      <c r="K1810" s="452" t="s">
        <v>1438</v>
      </c>
      <c r="L1810" s="452" t="s">
        <v>1439</v>
      </c>
      <c r="M1810" s="452" t="s">
        <v>1440</v>
      </c>
      <c r="N1810" s="454">
        <v>44399</v>
      </c>
      <c r="O1810" s="452" t="s">
        <v>1440</v>
      </c>
      <c r="P1810" s="454">
        <v>44468</v>
      </c>
    </row>
    <row r="1811" spans="1:16" ht="21" x14ac:dyDescent="0.2">
      <c r="A1811" s="451" t="s">
        <v>2469</v>
      </c>
      <c r="B1811" s="451" t="s">
        <v>1575</v>
      </c>
      <c r="C1811" s="451" t="s">
        <v>1432</v>
      </c>
      <c r="D1811" s="451" t="s">
        <v>1540</v>
      </c>
      <c r="E1811" s="451" t="s">
        <v>1765</v>
      </c>
      <c r="F1811" s="451" t="s">
        <v>1624</v>
      </c>
      <c r="G1811" s="452" t="s">
        <v>1436</v>
      </c>
      <c r="H1811" s="453">
        <v>641</v>
      </c>
      <c r="I1811" s="452" t="s">
        <v>1766</v>
      </c>
      <c r="J1811" s="455"/>
      <c r="K1811" s="452" t="s">
        <v>1533</v>
      </c>
      <c r="L1811" s="452" t="s">
        <v>1439</v>
      </c>
      <c r="M1811" s="452" t="s">
        <v>1452</v>
      </c>
      <c r="N1811" s="454">
        <v>44525</v>
      </c>
      <c r="O1811" s="452" t="s">
        <v>1453</v>
      </c>
      <c r="P1811" s="454">
        <v>44525</v>
      </c>
    </row>
    <row r="1812" spans="1:16" ht="21" x14ac:dyDescent="0.2">
      <c r="A1812" s="451" t="s">
        <v>2469</v>
      </c>
      <c r="B1812" s="451" t="s">
        <v>1575</v>
      </c>
      <c r="C1812" s="451" t="s">
        <v>1432</v>
      </c>
      <c r="D1812" s="451" t="s">
        <v>1448</v>
      </c>
      <c r="E1812" s="451" t="s">
        <v>1460</v>
      </c>
      <c r="F1812" s="451" t="s">
        <v>1691</v>
      </c>
      <c r="G1812" s="452" t="s">
        <v>1436</v>
      </c>
      <c r="H1812" s="453">
        <v>63203</v>
      </c>
      <c r="I1812" s="452" t="s">
        <v>1462</v>
      </c>
      <c r="J1812" s="455"/>
      <c r="K1812" s="452" t="s">
        <v>1533</v>
      </c>
      <c r="L1812" s="452" t="s">
        <v>1439</v>
      </c>
      <c r="M1812" s="452" t="s">
        <v>1452</v>
      </c>
      <c r="N1812" s="454">
        <v>44550</v>
      </c>
      <c r="O1812" s="452" t="s">
        <v>1453</v>
      </c>
      <c r="P1812" s="454">
        <v>44553</v>
      </c>
    </row>
    <row r="1813" spans="1:16" x14ac:dyDescent="0.2">
      <c r="A1813" s="451" t="s">
        <v>2469</v>
      </c>
      <c r="B1813" s="451" t="s">
        <v>1713</v>
      </c>
      <c r="C1813" s="451" t="s">
        <v>1432</v>
      </c>
      <c r="D1813" s="451" t="s">
        <v>1466</v>
      </c>
      <c r="E1813" s="451" t="s">
        <v>1434</v>
      </c>
      <c r="F1813" s="451" t="s">
        <v>1878</v>
      </c>
      <c r="G1813" s="452" t="s">
        <v>1436</v>
      </c>
      <c r="H1813" s="453">
        <v>7646</v>
      </c>
      <c r="I1813" s="452" t="s">
        <v>1676</v>
      </c>
      <c r="J1813" s="452" t="s">
        <v>1438</v>
      </c>
      <c r="K1813" s="452" t="s">
        <v>1438</v>
      </c>
      <c r="L1813" s="452" t="s">
        <v>1439</v>
      </c>
      <c r="M1813" s="452" t="s">
        <v>1440</v>
      </c>
      <c r="N1813" s="454">
        <v>44330</v>
      </c>
      <c r="O1813" s="452" t="s">
        <v>1440</v>
      </c>
      <c r="P1813" s="454">
        <v>44468</v>
      </c>
    </row>
    <row r="1814" spans="1:16" x14ac:dyDescent="0.2">
      <c r="A1814" s="451" t="s">
        <v>2469</v>
      </c>
      <c r="B1814" s="451" t="s">
        <v>1713</v>
      </c>
      <c r="C1814" s="451" t="s">
        <v>1432</v>
      </c>
      <c r="D1814" s="451" t="s">
        <v>1507</v>
      </c>
      <c r="E1814" s="451" t="s">
        <v>1442</v>
      </c>
      <c r="F1814" s="451" t="s">
        <v>1716</v>
      </c>
      <c r="G1814" s="452" t="s">
        <v>1436</v>
      </c>
      <c r="H1814" s="453">
        <v>52519</v>
      </c>
      <c r="I1814" s="452" t="s">
        <v>1640</v>
      </c>
      <c r="J1814" s="452" t="s">
        <v>1438</v>
      </c>
      <c r="K1814" s="452" t="s">
        <v>1438</v>
      </c>
      <c r="L1814" s="452" t="s">
        <v>1439</v>
      </c>
      <c r="M1814" s="452" t="s">
        <v>1440</v>
      </c>
      <c r="N1814" s="454">
        <v>44384</v>
      </c>
      <c r="O1814" s="452" t="s">
        <v>1440</v>
      </c>
      <c r="P1814" s="454">
        <v>44468</v>
      </c>
    </row>
    <row r="1815" spans="1:16" ht="21" x14ac:dyDescent="0.2">
      <c r="A1815" s="451" t="s">
        <v>2469</v>
      </c>
      <c r="B1815" s="451" t="s">
        <v>1713</v>
      </c>
      <c r="C1815" s="451" t="s">
        <v>1432</v>
      </c>
      <c r="D1815" s="451" t="s">
        <v>1540</v>
      </c>
      <c r="E1815" s="451" t="s">
        <v>1677</v>
      </c>
      <c r="F1815" s="451" t="s">
        <v>2051</v>
      </c>
      <c r="G1815" s="452" t="s">
        <v>1436</v>
      </c>
      <c r="H1815" s="453">
        <v>10547</v>
      </c>
      <c r="I1815" s="452" t="s">
        <v>1678</v>
      </c>
      <c r="J1815" s="455"/>
      <c r="K1815" s="452" t="s">
        <v>1533</v>
      </c>
      <c r="L1815" s="452" t="s">
        <v>1439</v>
      </c>
      <c r="M1815" s="452" t="s">
        <v>1452</v>
      </c>
      <c r="N1815" s="454">
        <v>44525</v>
      </c>
      <c r="O1815" s="452" t="s">
        <v>1534</v>
      </c>
      <c r="P1815" s="454">
        <v>44525</v>
      </c>
    </row>
    <row r="1816" spans="1:16" x14ac:dyDescent="0.2">
      <c r="A1816" s="451" t="s">
        <v>2469</v>
      </c>
      <c r="B1816" s="451" t="s">
        <v>1717</v>
      </c>
      <c r="C1816" s="451" t="s">
        <v>1432</v>
      </c>
      <c r="D1816" s="451" t="s">
        <v>1433</v>
      </c>
      <c r="E1816" s="451" t="s">
        <v>1442</v>
      </c>
      <c r="F1816" s="451" t="s">
        <v>1959</v>
      </c>
      <c r="G1816" s="452" t="s">
        <v>1436</v>
      </c>
      <c r="H1816" s="453">
        <v>284540</v>
      </c>
      <c r="I1816" s="452" t="s">
        <v>1654</v>
      </c>
      <c r="J1816" s="452" t="s">
        <v>1438</v>
      </c>
      <c r="K1816" s="452" t="s">
        <v>1438</v>
      </c>
      <c r="L1816" s="452" t="s">
        <v>1439</v>
      </c>
      <c r="M1816" s="452" t="s">
        <v>1440</v>
      </c>
      <c r="N1816" s="454">
        <v>44312</v>
      </c>
      <c r="O1816" s="452" t="s">
        <v>1440</v>
      </c>
      <c r="P1816" s="454">
        <v>44468</v>
      </c>
    </row>
    <row r="1817" spans="1:16" ht="21" x14ac:dyDescent="0.2">
      <c r="A1817" s="451" t="s">
        <v>2477</v>
      </c>
      <c r="B1817" s="451" t="s">
        <v>1463</v>
      </c>
      <c r="C1817" s="451" t="s">
        <v>1432</v>
      </c>
      <c r="D1817" s="451" t="s">
        <v>1433</v>
      </c>
      <c r="E1817" s="451" t="s">
        <v>1442</v>
      </c>
      <c r="F1817" s="451" t="s">
        <v>2478</v>
      </c>
      <c r="G1817" s="452" t="s">
        <v>1436</v>
      </c>
      <c r="H1817" s="453">
        <v>780810</v>
      </c>
      <c r="I1817" s="452" t="s">
        <v>1650</v>
      </c>
      <c r="J1817" s="452" t="s">
        <v>1438</v>
      </c>
      <c r="K1817" s="452" t="s">
        <v>1438</v>
      </c>
      <c r="L1817" s="452" t="s">
        <v>1439</v>
      </c>
      <c r="M1817" s="452" t="s">
        <v>1440</v>
      </c>
      <c r="N1817" s="454">
        <v>44309</v>
      </c>
      <c r="O1817" s="452" t="s">
        <v>1440</v>
      </c>
      <c r="P1817" s="454">
        <v>44468</v>
      </c>
    </row>
    <row r="1818" spans="1:16" x14ac:dyDescent="0.2">
      <c r="A1818" s="451" t="s">
        <v>2477</v>
      </c>
      <c r="B1818" s="451" t="s">
        <v>1693</v>
      </c>
      <c r="C1818" s="451" t="s">
        <v>1432</v>
      </c>
      <c r="D1818" s="451" t="s">
        <v>1433</v>
      </c>
      <c r="E1818" s="451" t="s">
        <v>1434</v>
      </c>
      <c r="F1818" s="451" t="s">
        <v>2479</v>
      </c>
      <c r="G1818" s="452" t="s">
        <v>1436</v>
      </c>
      <c r="H1818" s="453">
        <v>3796</v>
      </c>
      <c r="I1818" s="452" t="s">
        <v>1648</v>
      </c>
      <c r="J1818" s="452" t="s">
        <v>1438</v>
      </c>
      <c r="K1818" s="452" t="s">
        <v>1438</v>
      </c>
      <c r="L1818" s="452" t="s">
        <v>1439</v>
      </c>
      <c r="M1818" s="452" t="s">
        <v>1440</v>
      </c>
      <c r="N1818" s="454">
        <v>44309</v>
      </c>
      <c r="O1818" s="452" t="s">
        <v>1440</v>
      </c>
      <c r="P1818" s="454">
        <v>44468</v>
      </c>
    </row>
    <row r="1819" spans="1:16" x14ac:dyDescent="0.2">
      <c r="A1819" s="451" t="s">
        <v>2477</v>
      </c>
      <c r="B1819" s="451" t="s">
        <v>1695</v>
      </c>
      <c r="C1819" s="451" t="s">
        <v>1432</v>
      </c>
      <c r="D1819" s="451" t="s">
        <v>1466</v>
      </c>
      <c r="E1819" s="451" t="s">
        <v>1434</v>
      </c>
      <c r="F1819" s="451" t="s">
        <v>1875</v>
      </c>
      <c r="G1819" s="452" t="s">
        <v>1436</v>
      </c>
      <c r="H1819" s="453">
        <v>59513.35</v>
      </c>
      <c r="I1819" s="452" t="s">
        <v>1655</v>
      </c>
      <c r="J1819" s="452" t="s">
        <v>1438</v>
      </c>
      <c r="K1819" s="452" t="s">
        <v>1438</v>
      </c>
      <c r="L1819" s="452" t="s">
        <v>1439</v>
      </c>
      <c r="M1819" s="452" t="s">
        <v>1440</v>
      </c>
      <c r="N1819" s="454">
        <v>44341</v>
      </c>
      <c r="O1819" s="452" t="s">
        <v>1440</v>
      </c>
      <c r="P1819" s="454">
        <v>44468</v>
      </c>
    </row>
    <row r="1820" spans="1:16" x14ac:dyDescent="0.2">
      <c r="A1820" s="451" t="s">
        <v>2477</v>
      </c>
      <c r="B1820" s="451" t="s">
        <v>1697</v>
      </c>
      <c r="C1820" s="451" t="s">
        <v>1432</v>
      </c>
      <c r="D1820" s="451" t="s">
        <v>1433</v>
      </c>
      <c r="E1820" s="451" t="s">
        <v>1434</v>
      </c>
      <c r="F1820" s="451" t="s">
        <v>2074</v>
      </c>
      <c r="G1820" s="452" t="s">
        <v>1436</v>
      </c>
      <c r="H1820" s="453">
        <v>7024</v>
      </c>
      <c r="I1820" s="452" t="s">
        <v>1670</v>
      </c>
      <c r="J1820" s="452" t="s">
        <v>1438</v>
      </c>
      <c r="K1820" s="452" t="s">
        <v>1438</v>
      </c>
      <c r="L1820" s="452" t="s">
        <v>1439</v>
      </c>
      <c r="M1820" s="452" t="s">
        <v>1440</v>
      </c>
      <c r="N1820" s="454">
        <v>44309</v>
      </c>
      <c r="O1820" s="452" t="s">
        <v>1440</v>
      </c>
      <c r="P1820" s="454">
        <v>44468</v>
      </c>
    </row>
    <row r="1821" spans="1:16" x14ac:dyDescent="0.2">
      <c r="A1821" s="451" t="s">
        <v>2477</v>
      </c>
      <c r="B1821" s="451" t="s">
        <v>1697</v>
      </c>
      <c r="C1821" s="451" t="s">
        <v>1432</v>
      </c>
      <c r="D1821" s="451" t="s">
        <v>1515</v>
      </c>
      <c r="E1821" s="451" t="s">
        <v>1442</v>
      </c>
      <c r="F1821" s="451" t="s">
        <v>2429</v>
      </c>
      <c r="G1821" s="452" t="s">
        <v>1436</v>
      </c>
      <c r="H1821" s="453">
        <v>1094</v>
      </c>
      <c r="I1821" s="452" t="s">
        <v>1522</v>
      </c>
      <c r="J1821" s="452" t="s">
        <v>1438</v>
      </c>
      <c r="K1821" s="452" t="s">
        <v>1438</v>
      </c>
      <c r="L1821" s="452" t="s">
        <v>1439</v>
      </c>
      <c r="M1821" s="452" t="s">
        <v>1440</v>
      </c>
      <c r="N1821" s="454">
        <v>44294</v>
      </c>
      <c r="O1821" s="452" t="s">
        <v>1440</v>
      </c>
      <c r="P1821" s="454">
        <v>44468</v>
      </c>
    </row>
    <row r="1822" spans="1:16" x14ac:dyDescent="0.2">
      <c r="A1822" s="451" t="s">
        <v>2477</v>
      </c>
      <c r="B1822" s="451" t="s">
        <v>1697</v>
      </c>
      <c r="C1822" s="451" t="s">
        <v>1432</v>
      </c>
      <c r="D1822" s="451" t="s">
        <v>1448</v>
      </c>
      <c r="E1822" s="451" t="s">
        <v>1544</v>
      </c>
      <c r="F1822" s="451" t="s">
        <v>1692</v>
      </c>
      <c r="G1822" s="452" t="s">
        <v>1436</v>
      </c>
      <c r="H1822" s="453">
        <v>5340</v>
      </c>
      <c r="I1822" s="452" t="s">
        <v>1564</v>
      </c>
      <c r="J1822" s="455"/>
      <c r="K1822" s="452" t="s">
        <v>1533</v>
      </c>
      <c r="L1822" s="452" t="s">
        <v>1439</v>
      </c>
      <c r="M1822" s="452" t="s">
        <v>1452</v>
      </c>
      <c r="N1822" s="454">
        <v>44539</v>
      </c>
      <c r="O1822" s="452" t="s">
        <v>1453</v>
      </c>
      <c r="P1822" s="454">
        <v>44544</v>
      </c>
    </row>
    <row r="1823" spans="1:16" ht="21" x14ac:dyDescent="0.2">
      <c r="A1823" s="451" t="s">
        <v>2477</v>
      </c>
      <c r="B1823" s="451" t="s">
        <v>1703</v>
      </c>
      <c r="C1823" s="451" t="s">
        <v>1432</v>
      </c>
      <c r="D1823" s="451" t="s">
        <v>1491</v>
      </c>
      <c r="E1823" s="451" t="s">
        <v>1442</v>
      </c>
      <c r="F1823" s="451" t="s">
        <v>2038</v>
      </c>
      <c r="G1823" s="452" t="s">
        <v>1436</v>
      </c>
      <c r="H1823" s="453">
        <v>1320</v>
      </c>
      <c r="I1823" s="452" t="s">
        <v>1609</v>
      </c>
      <c r="J1823" s="452" t="s">
        <v>1438</v>
      </c>
      <c r="K1823" s="452" t="s">
        <v>1438</v>
      </c>
      <c r="L1823" s="452" t="s">
        <v>1439</v>
      </c>
      <c r="M1823" s="452" t="s">
        <v>1440</v>
      </c>
      <c r="N1823" s="454">
        <v>44370</v>
      </c>
      <c r="O1823" s="452" t="s">
        <v>1440</v>
      </c>
      <c r="P1823" s="454">
        <v>44468</v>
      </c>
    </row>
    <row r="1824" spans="1:16" ht="21" x14ac:dyDescent="0.2">
      <c r="A1824" s="451" t="s">
        <v>2477</v>
      </c>
      <c r="B1824" s="451" t="s">
        <v>1703</v>
      </c>
      <c r="C1824" s="451" t="s">
        <v>1432</v>
      </c>
      <c r="D1824" s="451" t="s">
        <v>1491</v>
      </c>
      <c r="E1824" s="451" t="s">
        <v>1434</v>
      </c>
      <c r="F1824" s="451" t="s">
        <v>2274</v>
      </c>
      <c r="G1824" s="452" t="s">
        <v>1436</v>
      </c>
      <c r="H1824" s="453">
        <v>6580</v>
      </c>
      <c r="I1824" s="452" t="s">
        <v>1613</v>
      </c>
      <c r="J1824" s="452" t="s">
        <v>1438</v>
      </c>
      <c r="K1824" s="452" t="s">
        <v>1438</v>
      </c>
      <c r="L1824" s="452" t="s">
        <v>1439</v>
      </c>
      <c r="M1824" s="452" t="s">
        <v>1440</v>
      </c>
      <c r="N1824" s="454">
        <v>44370</v>
      </c>
      <c r="O1824" s="452" t="s">
        <v>1440</v>
      </c>
      <c r="P1824" s="454">
        <v>44468</v>
      </c>
    </row>
    <row r="1825" spans="1:16" ht="21" x14ac:dyDescent="0.2">
      <c r="A1825" s="451" t="s">
        <v>2477</v>
      </c>
      <c r="B1825" s="451" t="s">
        <v>1703</v>
      </c>
      <c r="C1825" s="451" t="s">
        <v>1432</v>
      </c>
      <c r="D1825" s="451" t="s">
        <v>1507</v>
      </c>
      <c r="E1825" s="451" t="s">
        <v>1442</v>
      </c>
      <c r="F1825" s="451" t="s">
        <v>1689</v>
      </c>
      <c r="G1825" s="452" t="s">
        <v>1436</v>
      </c>
      <c r="H1825" s="453">
        <v>-6580</v>
      </c>
      <c r="I1825" s="452" t="s">
        <v>1707</v>
      </c>
      <c r="J1825" s="452" t="s">
        <v>1438</v>
      </c>
      <c r="K1825" s="452" t="s">
        <v>1438</v>
      </c>
      <c r="L1825" s="452" t="s">
        <v>1439</v>
      </c>
      <c r="M1825" s="452" t="s">
        <v>1440</v>
      </c>
      <c r="N1825" s="454">
        <v>44384</v>
      </c>
      <c r="O1825" s="452" t="s">
        <v>1440</v>
      </c>
      <c r="P1825" s="454">
        <v>44468</v>
      </c>
    </row>
    <row r="1826" spans="1:16" x14ac:dyDescent="0.2">
      <c r="A1826" s="451" t="s">
        <v>2477</v>
      </c>
      <c r="B1826" s="451" t="s">
        <v>1708</v>
      </c>
      <c r="C1826" s="451" t="s">
        <v>1432</v>
      </c>
      <c r="D1826" s="451" t="s">
        <v>1507</v>
      </c>
      <c r="E1826" s="451" t="s">
        <v>1442</v>
      </c>
      <c r="F1826" s="451" t="s">
        <v>2480</v>
      </c>
      <c r="G1826" s="452" t="s">
        <v>1436</v>
      </c>
      <c r="H1826" s="453">
        <v>6580</v>
      </c>
      <c r="I1826" s="452" t="s">
        <v>1707</v>
      </c>
      <c r="J1826" s="452" t="s">
        <v>1438</v>
      </c>
      <c r="K1826" s="452" t="s">
        <v>1438</v>
      </c>
      <c r="L1826" s="452" t="s">
        <v>1439</v>
      </c>
      <c r="M1826" s="452" t="s">
        <v>1440</v>
      </c>
      <c r="N1826" s="454">
        <v>44384</v>
      </c>
      <c r="O1826" s="452" t="s">
        <v>1440</v>
      </c>
      <c r="P1826" s="454">
        <v>44468</v>
      </c>
    </row>
    <row r="1827" spans="1:16" ht="21" x14ac:dyDescent="0.2">
      <c r="A1827" s="451" t="s">
        <v>2477</v>
      </c>
      <c r="B1827" s="451" t="s">
        <v>1708</v>
      </c>
      <c r="C1827" s="451" t="s">
        <v>1432</v>
      </c>
      <c r="D1827" s="451" t="s">
        <v>1531</v>
      </c>
      <c r="E1827" s="451" t="s">
        <v>1568</v>
      </c>
      <c r="F1827" s="451" t="s">
        <v>2031</v>
      </c>
      <c r="G1827" s="452" t="s">
        <v>1436</v>
      </c>
      <c r="H1827" s="453">
        <v>652.5</v>
      </c>
      <c r="I1827" s="452" t="s">
        <v>1627</v>
      </c>
      <c r="J1827" s="455"/>
      <c r="K1827" s="452" t="s">
        <v>1533</v>
      </c>
      <c r="L1827" s="452" t="s">
        <v>1439</v>
      </c>
      <c r="M1827" s="452" t="s">
        <v>1452</v>
      </c>
      <c r="N1827" s="454">
        <v>44496</v>
      </c>
      <c r="O1827" s="452" t="s">
        <v>1534</v>
      </c>
      <c r="P1827" s="454">
        <v>44497</v>
      </c>
    </row>
    <row r="1828" spans="1:16" ht="21" x14ac:dyDescent="0.2">
      <c r="A1828" s="451" t="s">
        <v>2477</v>
      </c>
      <c r="B1828" s="451" t="s">
        <v>1708</v>
      </c>
      <c r="C1828" s="451" t="s">
        <v>1432</v>
      </c>
      <c r="D1828" s="451" t="s">
        <v>1531</v>
      </c>
      <c r="E1828" s="451" t="s">
        <v>1628</v>
      </c>
      <c r="F1828" s="451" t="s">
        <v>2031</v>
      </c>
      <c r="G1828" s="452" t="s">
        <v>1436</v>
      </c>
      <c r="H1828" s="453">
        <v>590.63</v>
      </c>
      <c r="I1828" s="452" t="s">
        <v>1629</v>
      </c>
      <c r="J1828" s="455"/>
      <c r="K1828" s="452" t="s">
        <v>1533</v>
      </c>
      <c r="L1828" s="452" t="s">
        <v>1439</v>
      </c>
      <c r="M1828" s="452" t="s">
        <v>1452</v>
      </c>
      <c r="N1828" s="454">
        <v>44496</v>
      </c>
      <c r="O1828" s="452" t="s">
        <v>1534</v>
      </c>
      <c r="P1828" s="454">
        <v>44497</v>
      </c>
    </row>
    <row r="1829" spans="1:16" x14ac:dyDescent="0.2">
      <c r="A1829" s="451" t="s">
        <v>2477</v>
      </c>
      <c r="B1829" s="451" t="s">
        <v>1575</v>
      </c>
      <c r="C1829" s="451" t="s">
        <v>1432</v>
      </c>
      <c r="D1829" s="451" t="s">
        <v>1507</v>
      </c>
      <c r="E1829" s="451" t="s">
        <v>1442</v>
      </c>
      <c r="F1829" s="451" t="s">
        <v>1813</v>
      </c>
      <c r="G1829" s="452" t="s">
        <v>1436</v>
      </c>
      <c r="H1829" s="453">
        <v>10921</v>
      </c>
      <c r="I1829" s="452" t="s">
        <v>1712</v>
      </c>
      <c r="J1829" s="452" t="s">
        <v>1438</v>
      </c>
      <c r="K1829" s="452" t="s">
        <v>1438</v>
      </c>
      <c r="L1829" s="452" t="s">
        <v>1439</v>
      </c>
      <c r="M1829" s="452" t="s">
        <v>1440</v>
      </c>
      <c r="N1829" s="454">
        <v>44399</v>
      </c>
      <c r="O1829" s="452" t="s">
        <v>1440</v>
      </c>
      <c r="P1829" s="454">
        <v>44468</v>
      </c>
    </row>
    <row r="1830" spans="1:16" ht="21" x14ac:dyDescent="0.2">
      <c r="A1830" s="451" t="s">
        <v>2477</v>
      </c>
      <c r="B1830" s="451" t="s">
        <v>1575</v>
      </c>
      <c r="C1830" s="451" t="s">
        <v>1432</v>
      </c>
      <c r="D1830" s="451" t="s">
        <v>1448</v>
      </c>
      <c r="E1830" s="451" t="s">
        <v>1460</v>
      </c>
      <c r="F1830" s="451" t="s">
        <v>2031</v>
      </c>
      <c r="G1830" s="452" t="s">
        <v>1436</v>
      </c>
      <c r="H1830" s="453">
        <v>8737</v>
      </c>
      <c r="I1830" s="452" t="s">
        <v>1462</v>
      </c>
      <c r="J1830" s="455"/>
      <c r="K1830" s="452" t="s">
        <v>1533</v>
      </c>
      <c r="L1830" s="452" t="s">
        <v>1439</v>
      </c>
      <c r="M1830" s="452" t="s">
        <v>1452</v>
      </c>
      <c r="N1830" s="454">
        <v>44550</v>
      </c>
      <c r="O1830" s="452" t="s">
        <v>1453</v>
      </c>
      <c r="P1830" s="454">
        <v>44553</v>
      </c>
    </row>
    <row r="1831" spans="1:16" x14ac:dyDescent="0.2">
      <c r="A1831" s="451" t="s">
        <v>2477</v>
      </c>
      <c r="B1831" s="451" t="s">
        <v>1713</v>
      </c>
      <c r="C1831" s="451" t="s">
        <v>1432</v>
      </c>
      <c r="D1831" s="451" t="s">
        <v>1466</v>
      </c>
      <c r="E1831" s="451" t="s">
        <v>1442</v>
      </c>
      <c r="F1831" s="451" t="s">
        <v>2162</v>
      </c>
      <c r="G1831" s="452" t="s">
        <v>1436</v>
      </c>
      <c r="H1831" s="453">
        <v>7387</v>
      </c>
      <c r="I1831" s="452" t="s">
        <v>1676</v>
      </c>
      <c r="J1831" s="452" t="s">
        <v>1438</v>
      </c>
      <c r="K1831" s="452" t="s">
        <v>1438</v>
      </c>
      <c r="L1831" s="452" t="s">
        <v>1439</v>
      </c>
      <c r="M1831" s="452" t="s">
        <v>1440</v>
      </c>
      <c r="N1831" s="454">
        <v>44330</v>
      </c>
      <c r="O1831" s="452" t="s">
        <v>1440</v>
      </c>
      <c r="P1831" s="454">
        <v>44468</v>
      </c>
    </row>
    <row r="1832" spans="1:16" x14ac:dyDescent="0.2">
      <c r="A1832" s="451" t="s">
        <v>2477</v>
      </c>
      <c r="B1832" s="451" t="s">
        <v>1713</v>
      </c>
      <c r="C1832" s="451" t="s">
        <v>1432</v>
      </c>
      <c r="D1832" s="451" t="s">
        <v>1507</v>
      </c>
      <c r="E1832" s="451" t="s">
        <v>1442</v>
      </c>
      <c r="F1832" s="451" t="s">
        <v>2298</v>
      </c>
      <c r="G1832" s="452" t="s">
        <v>1436</v>
      </c>
      <c r="H1832" s="453">
        <v>35254</v>
      </c>
      <c r="I1832" s="452" t="s">
        <v>1640</v>
      </c>
      <c r="J1832" s="452" t="s">
        <v>1438</v>
      </c>
      <c r="K1832" s="452" t="s">
        <v>1438</v>
      </c>
      <c r="L1832" s="452" t="s">
        <v>1439</v>
      </c>
      <c r="M1832" s="452" t="s">
        <v>1440</v>
      </c>
      <c r="N1832" s="454">
        <v>44384</v>
      </c>
      <c r="O1832" s="452" t="s">
        <v>1440</v>
      </c>
      <c r="P1832" s="454">
        <v>44468</v>
      </c>
    </row>
    <row r="1833" spans="1:16" ht="21" x14ac:dyDescent="0.2">
      <c r="A1833" s="451" t="s">
        <v>2477</v>
      </c>
      <c r="B1833" s="451" t="s">
        <v>1713</v>
      </c>
      <c r="C1833" s="451" t="s">
        <v>1432</v>
      </c>
      <c r="D1833" s="451" t="s">
        <v>1540</v>
      </c>
      <c r="E1833" s="451" t="s">
        <v>1677</v>
      </c>
      <c r="F1833" s="451" t="s">
        <v>1843</v>
      </c>
      <c r="G1833" s="452" t="s">
        <v>1436</v>
      </c>
      <c r="H1833" s="453">
        <v>10296</v>
      </c>
      <c r="I1833" s="452" t="s">
        <v>1678</v>
      </c>
      <c r="J1833" s="455"/>
      <c r="K1833" s="452" t="s">
        <v>1533</v>
      </c>
      <c r="L1833" s="452" t="s">
        <v>1439</v>
      </c>
      <c r="M1833" s="452" t="s">
        <v>1452</v>
      </c>
      <c r="N1833" s="454">
        <v>44525</v>
      </c>
      <c r="O1833" s="452" t="s">
        <v>1534</v>
      </c>
      <c r="P1833" s="454">
        <v>44525</v>
      </c>
    </row>
    <row r="1834" spans="1:16" x14ac:dyDescent="0.2">
      <c r="A1834" s="451" t="s">
        <v>2477</v>
      </c>
      <c r="B1834" s="451" t="s">
        <v>1717</v>
      </c>
      <c r="C1834" s="451" t="s">
        <v>1432</v>
      </c>
      <c r="D1834" s="451" t="s">
        <v>1433</v>
      </c>
      <c r="E1834" s="451" t="s">
        <v>1434</v>
      </c>
      <c r="F1834" s="451" t="s">
        <v>2481</v>
      </c>
      <c r="G1834" s="452" t="s">
        <v>1436</v>
      </c>
      <c r="H1834" s="453">
        <v>51186</v>
      </c>
      <c r="I1834" s="452" t="s">
        <v>1654</v>
      </c>
      <c r="J1834" s="452" t="s">
        <v>1438</v>
      </c>
      <c r="K1834" s="452" t="s">
        <v>1438</v>
      </c>
      <c r="L1834" s="452" t="s">
        <v>1439</v>
      </c>
      <c r="M1834" s="452" t="s">
        <v>1440</v>
      </c>
      <c r="N1834" s="454">
        <v>44312</v>
      </c>
      <c r="O1834" s="452" t="s">
        <v>1440</v>
      </c>
      <c r="P1834" s="454">
        <v>44468</v>
      </c>
    </row>
    <row r="1835" spans="1:16" ht="21" x14ac:dyDescent="0.2">
      <c r="A1835" s="451" t="s">
        <v>2482</v>
      </c>
      <c r="B1835" s="451" t="s">
        <v>1463</v>
      </c>
      <c r="C1835" s="451" t="s">
        <v>1432</v>
      </c>
      <c r="D1835" s="451" t="s">
        <v>1433</v>
      </c>
      <c r="E1835" s="451" t="s">
        <v>1434</v>
      </c>
      <c r="F1835" s="451" t="s">
        <v>2483</v>
      </c>
      <c r="G1835" s="452" t="s">
        <v>1436</v>
      </c>
      <c r="H1835" s="453">
        <v>1049050</v>
      </c>
      <c r="I1835" s="452" t="s">
        <v>1650</v>
      </c>
      <c r="J1835" s="452" t="s">
        <v>1438</v>
      </c>
      <c r="K1835" s="452" t="s">
        <v>1438</v>
      </c>
      <c r="L1835" s="452" t="s">
        <v>1439</v>
      </c>
      <c r="M1835" s="452" t="s">
        <v>1440</v>
      </c>
      <c r="N1835" s="454">
        <v>44309</v>
      </c>
      <c r="O1835" s="452" t="s">
        <v>1440</v>
      </c>
      <c r="P1835" s="454">
        <v>44468</v>
      </c>
    </row>
    <row r="1836" spans="1:16" ht="21" x14ac:dyDescent="0.2">
      <c r="A1836" s="451" t="s">
        <v>2482</v>
      </c>
      <c r="B1836" s="451" t="s">
        <v>1463</v>
      </c>
      <c r="C1836" s="451" t="s">
        <v>1432</v>
      </c>
      <c r="D1836" s="451" t="s">
        <v>1466</v>
      </c>
      <c r="E1836" s="451" t="s">
        <v>1442</v>
      </c>
      <c r="F1836" s="451" t="s">
        <v>2484</v>
      </c>
      <c r="G1836" s="452" t="s">
        <v>1436</v>
      </c>
      <c r="H1836" s="453">
        <v>1495</v>
      </c>
      <c r="I1836" s="452" t="s">
        <v>1591</v>
      </c>
      <c r="J1836" s="452" t="s">
        <v>1438</v>
      </c>
      <c r="K1836" s="452" t="s">
        <v>1438</v>
      </c>
      <c r="L1836" s="452" t="s">
        <v>1439</v>
      </c>
      <c r="M1836" s="452" t="s">
        <v>1440</v>
      </c>
      <c r="N1836" s="454">
        <v>44535</v>
      </c>
      <c r="O1836" s="452" t="s">
        <v>1440</v>
      </c>
      <c r="P1836" s="454">
        <v>44468</v>
      </c>
    </row>
    <row r="1837" spans="1:16" ht="21" x14ac:dyDescent="0.2">
      <c r="A1837" s="451" t="s">
        <v>2482</v>
      </c>
      <c r="B1837" s="451" t="s">
        <v>1463</v>
      </c>
      <c r="C1837" s="451" t="s">
        <v>1432</v>
      </c>
      <c r="D1837" s="451" t="s">
        <v>1466</v>
      </c>
      <c r="E1837" s="451" t="s">
        <v>1434</v>
      </c>
      <c r="F1837" s="451" t="s">
        <v>2340</v>
      </c>
      <c r="G1837" s="452" t="s">
        <v>1436</v>
      </c>
      <c r="H1837" s="453">
        <v>529</v>
      </c>
      <c r="I1837" s="452" t="s">
        <v>1643</v>
      </c>
      <c r="J1837" s="452" t="s">
        <v>1438</v>
      </c>
      <c r="K1837" s="452" t="s">
        <v>1438</v>
      </c>
      <c r="L1837" s="452" t="s">
        <v>1439</v>
      </c>
      <c r="M1837" s="452" t="s">
        <v>1440</v>
      </c>
      <c r="N1837" s="454">
        <v>44535</v>
      </c>
      <c r="O1837" s="452" t="s">
        <v>1440</v>
      </c>
      <c r="P1837" s="454">
        <v>44468</v>
      </c>
    </row>
    <row r="1838" spans="1:16" ht="21" x14ac:dyDescent="0.2">
      <c r="A1838" s="451" t="s">
        <v>2482</v>
      </c>
      <c r="B1838" s="451" t="s">
        <v>1463</v>
      </c>
      <c r="C1838" s="451" t="s">
        <v>1432</v>
      </c>
      <c r="D1838" s="451" t="s">
        <v>1531</v>
      </c>
      <c r="E1838" s="451" t="s">
        <v>1460</v>
      </c>
      <c r="F1838" s="451" t="s">
        <v>1545</v>
      </c>
      <c r="G1838" s="452" t="s">
        <v>1436</v>
      </c>
      <c r="H1838" s="453">
        <v>11112.5</v>
      </c>
      <c r="I1838" s="452" t="s">
        <v>2411</v>
      </c>
      <c r="J1838" s="455"/>
      <c r="K1838" s="452" t="s">
        <v>1533</v>
      </c>
      <c r="L1838" s="452" t="s">
        <v>1439</v>
      </c>
      <c r="M1838" s="452" t="s">
        <v>1452</v>
      </c>
      <c r="N1838" s="454">
        <v>44496</v>
      </c>
      <c r="O1838" s="452" t="s">
        <v>1534</v>
      </c>
      <c r="P1838" s="454">
        <v>44497</v>
      </c>
    </row>
    <row r="1839" spans="1:16" ht="21" x14ac:dyDescent="0.2">
      <c r="A1839" s="451" t="s">
        <v>2482</v>
      </c>
      <c r="B1839" s="451" t="s">
        <v>1463</v>
      </c>
      <c r="C1839" s="451" t="s">
        <v>1432</v>
      </c>
      <c r="D1839" s="451" t="s">
        <v>1540</v>
      </c>
      <c r="E1839" s="451" t="s">
        <v>1592</v>
      </c>
      <c r="F1839" s="451" t="s">
        <v>1711</v>
      </c>
      <c r="G1839" s="452" t="s">
        <v>1436</v>
      </c>
      <c r="H1839" s="453">
        <v>2093</v>
      </c>
      <c r="I1839" s="452" t="s">
        <v>1594</v>
      </c>
      <c r="J1839" s="455"/>
      <c r="K1839" s="452" t="s">
        <v>1533</v>
      </c>
      <c r="L1839" s="452" t="s">
        <v>1439</v>
      </c>
      <c r="M1839" s="452" t="s">
        <v>1452</v>
      </c>
      <c r="N1839" s="454">
        <v>44525</v>
      </c>
      <c r="O1839" s="452" t="s">
        <v>1534</v>
      </c>
      <c r="P1839" s="454">
        <v>44525</v>
      </c>
    </row>
    <row r="1840" spans="1:16" ht="21" x14ac:dyDescent="0.2">
      <c r="A1840" s="451" t="s">
        <v>2482</v>
      </c>
      <c r="B1840" s="451" t="s">
        <v>1463</v>
      </c>
      <c r="C1840" s="451" t="s">
        <v>1432</v>
      </c>
      <c r="D1840" s="451" t="s">
        <v>1540</v>
      </c>
      <c r="E1840" s="451" t="s">
        <v>1644</v>
      </c>
      <c r="F1840" s="451" t="s">
        <v>1711</v>
      </c>
      <c r="G1840" s="452" t="s">
        <v>1436</v>
      </c>
      <c r="H1840" s="453">
        <v>741</v>
      </c>
      <c r="I1840" s="452" t="s">
        <v>1645</v>
      </c>
      <c r="J1840" s="455"/>
      <c r="K1840" s="452" t="s">
        <v>1533</v>
      </c>
      <c r="L1840" s="452" t="s">
        <v>1439</v>
      </c>
      <c r="M1840" s="452" t="s">
        <v>1452</v>
      </c>
      <c r="N1840" s="454">
        <v>44525</v>
      </c>
      <c r="O1840" s="452" t="s">
        <v>1534</v>
      </c>
      <c r="P1840" s="454">
        <v>44525</v>
      </c>
    </row>
    <row r="1841" spans="1:16" ht="21" x14ac:dyDescent="0.2">
      <c r="A1841" s="451" t="s">
        <v>2482</v>
      </c>
      <c r="B1841" s="451" t="s">
        <v>1463</v>
      </c>
      <c r="C1841" s="451" t="s">
        <v>1432</v>
      </c>
      <c r="D1841" s="451" t="s">
        <v>1448</v>
      </c>
      <c r="E1841" s="451" t="s">
        <v>1434</v>
      </c>
      <c r="F1841" s="451" t="s">
        <v>1754</v>
      </c>
      <c r="G1841" s="452" t="s">
        <v>1436</v>
      </c>
      <c r="H1841" s="453">
        <v>13834.52</v>
      </c>
      <c r="I1841" s="452" t="s">
        <v>1562</v>
      </c>
      <c r="J1841" s="455"/>
      <c r="K1841" s="452" t="s">
        <v>1533</v>
      </c>
      <c r="L1841" s="452" t="s">
        <v>1439</v>
      </c>
      <c r="M1841" s="452" t="s">
        <v>1452</v>
      </c>
      <c r="N1841" s="454">
        <v>44536</v>
      </c>
      <c r="O1841" s="452" t="s">
        <v>1453</v>
      </c>
      <c r="P1841" s="454">
        <v>44544</v>
      </c>
    </row>
    <row r="1842" spans="1:16" ht="21" x14ac:dyDescent="0.2">
      <c r="A1842" s="451" t="s">
        <v>2482</v>
      </c>
      <c r="B1842" s="451" t="s">
        <v>1463</v>
      </c>
      <c r="C1842" s="451" t="s">
        <v>1432</v>
      </c>
      <c r="D1842" s="451" t="s">
        <v>1448</v>
      </c>
      <c r="E1842" s="451" t="s">
        <v>1553</v>
      </c>
      <c r="F1842" s="451" t="s">
        <v>1711</v>
      </c>
      <c r="G1842" s="452" t="s">
        <v>1436</v>
      </c>
      <c r="H1842" s="453">
        <v>9823.64</v>
      </c>
      <c r="I1842" s="452" t="s">
        <v>1574</v>
      </c>
      <c r="J1842" s="455"/>
      <c r="K1842" s="452" t="s">
        <v>1533</v>
      </c>
      <c r="L1842" s="452" t="s">
        <v>1439</v>
      </c>
      <c r="M1842" s="452" t="s">
        <v>1452</v>
      </c>
      <c r="N1842" s="454">
        <v>44560</v>
      </c>
      <c r="O1842" s="452" t="s">
        <v>1534</v>
      </c>
      <c r="P1842" s="454">
        <v>44560</v>
      </c>
    </row>
    <row r="1843" spans="1:16" ht="21" x14ac:dyDescent="0.2">
      <c r="A1843" s="451" t="s">
        <v>2482</v>
      </c>
      <c r="B1843" s="451" t="s">
        <v>1693</v>
      </c>
      <c r="C1843" s="451" t="s">
        <v>1432</v>
      </c>
      <c r="D1843" s="451" t="s">
        <v>1433</v>
      </c>
      <c r="E1843" s="451" t="s">
        <v>1442</v>
      </c>
      <c r="F1843" s="451" t="s">
        <v>2485</v>
      </c>
      <c r="G1843" s="452" t="s">
        <v>1436</v>
      </c>
      <c r="H1843" s="453">
        <v>26780</v>
      </c>
      <c r="I1843" s="452" t="s">
        <v>1648</v>
      </c>
      <c r="J1843" s="452" t="s">
        <v>1438</v>
      </c>
      <c r="K1843" s="452" t="s">
        <v>1438</v>
      </c>
      <c r="L1843" s="452" t="s">
        <v>1439</v>
      </c>
      <c r="M1843" s="452" t="s">
        <v>1440</v>
      </c>
      <c r="N1843" s="454">
        <v>44309</v>
      </c>
      <c r="O1843" s="452" t="s">
        <v>1440</v>
      </c>
      <c r="P1843" s="454">
        <v>44468</v>
      </c>
    </row>
    <row r="1844" spans="1:16" ht="21" x14ac:dyDescent="0.2">
      <c r="A1844" s="451" t="s">
        <v>2482</v>
      </c>
      <c r="B1844" s="451" t="s">
        <v>1695</v>
      </c>
      <c r="C1844" s="451" t="s">
        <v>1432</v>
      </c>
      <c r="D1844" s="451" t="s">
        <v>1466</v>
      </c>
      <c r="E1844" s="451" t="s">
        <v>1442</v>
      </c>
      <c r="F1844" s="451" t="s">
        <v>1849</v>
      </c>
      <c r="G1844" s="452" t="s">
        <v>1436</v>
      </c>
      <c r="H1844" s="453">
        <v>-9808.1299999999992</v>
      </c>
      <c r="I1844" s="452" t="s">
        <v>1655</v>
      </c>
      <c r="J1844" s="452" t="s">
        <v>1438</v>
      </c>
      <c r="K1844" s="452" t="s">
        <v>1438</v>
      </c>
      <c r="L1844" s="452" t="s">
        <v>1439</v>
      </c>
      <c r="M1844" s="452" t="s">
        <v>1440</v>
      </c>
      <c r="N1844" s="454">
        <v>44341</v>
      </c>
      <c r="O1844" s="452" t="s">
        <v>1440</v>
      </c>
      <c r="P1844" s="454">
        <v>44468</v>
      </c>
    </row>
    <row r="1845" spans="1:16" ht="21" x14ac:dyDescent="0.2">
      <c r="A1845" s="451" t="s">
        <v>2482</v>
      </c>
      <c r="B1845" s="451" t="s">
        <v>1697</v>
      </c>
      <c r="C1845" s="451" t="s">
        <v>1432</v>
      </c>
      <c r="D1845" s="451" t="s">
        <v>1433</v>
      </c>
      <c r="E1845" s="451" t="s">
        <v>1442</v>
      </c>
      <c r="F1845" s="451" t="s">
        <v>1855</v>
      </c>
      <c r="G1845" s="452" t="s">
        <v>1436</v>
      </c>
      <c r="H1845" s="453">
        <v>32075</v>
      </c>
      <c r="I1845" s="452" t="s">
        <v>1670</v>
      </c>
      <c r="J1845" s="452" t="s">
        <v>1438</v>
      </c>
      <c r="K1845" s="452" t="s">
        <v>1438</v>
      </c>
      <c r="L1845" s="452" t="s">
        <v>1439</v>
      </c>
      <c r="M1845" s="452" t="s">
        <v>1440</v>
      </c>
      <c r="N1845" s="454">
        <v>44309</v>
      </c>
      <c r="O1845" s="452" t="s">
        <v>1440</v>
      </c>
      <c r="P1845" s="454">
        <v>44468</v>
      </c>
    </row>
    <row r="1846" spans="1:16" ht="21" x14ac:dyDescent="0.2">
      <c r="A1846" s="451" t="s">
        <v>2482</v>
      </c>
      <c r="B1846" s="451" t="s">
        <v>1697</v>
      </c>
      <c r="C1846" s="451" t="s">
        <v>1432</v>
      </c>
      <c r="D1846" s="451" t="s">
        <v>1466</v>
      </c>
      <c r="E1846" s="451" t="s">
        <v>1442</v>
      </c>
      <c r="F1846" s="451" t="s">
        <v>2486</v>
      </c>
      <c r="G1846" s="452" t="s">
        <v>1436</v>
      </c>
      <c r="H1846" s="453">
        <v>3564</v>
      </c>
      <c r="I1846" s="452" t="s">
        <v>1488</v>
      </c>
      <c r="J1846" s="452" t="s">
        <v>1438</v>
      </c>
      <c r="K1846" s="452" t="s">
        <v>1438</v>
      </c>
      <c r="L1846" s="452" t="s">
        <v>1439</v>
      </c>
      <c r="M1846" s="452" t="s">
        <v>1440</v>
      </c>
      <c r="N1846" s="454">
        <v>44342</v>
      </c>
      <c r="O1846" s="452" t="s">
        <v>1440</v>
      </c>
      <c r="P1846" s="454">
        <v>44468</v>
      </c>
    </row>
    <row r="1847" spans="1:16" ht="21" x14ac:dyDescent="0.2">
      <c r="A1847" s="451" t="s">
        <v>2482</v>
      </c>
      <c r="B1847" s="451" t="s">
        <v>1697</v>
      </c>
      <c r="C1847" s="451" t="s">
        <v>1432</v>
      </c>
      <c r="D1847" s="451" t="s">
        <v>1491</v>
      </c>
      <c r="E1847" s="451" t="s">
        <v>1434</v>
      </c>
      <c r="F1847" s="451" t="s">
        <v>2085</v>
      </c>
      <c r="G1847" s="452" t="s">
        <v>1436</v>
      </c>
      <c r="H1847" s="453">
        <v>911</v>
      </c>
      <c r="I1847" s="452" t="s">
        <v>1504</v>
      </c>
      <c r="J1847" s="452" t="s">
        <v>1438</v>
      </c>
      <c r="K1847" s="452" t="s">
        <v>1438</v>
      </c>
      <c r="L1847" s="452" t="s">
        <v>1439</v>
      </c>
      <c r="M1847" s="452" t="s">
        <v>1440</v>
      </c>
      <c r="N1847" s="454">
        <v>44371</v>
      </c>
      <c r="O1847" s="452" t="s">
        <v>1440</v>
      </c>
      <c r="P1847" s="454">
        <v>44468</v>
      </c>
    </row>
    <row r="1848" spans="1:16" ht="21" x14ac:dyDescent="0.2">
      <c r="A1848" s="451" t="s">
        <v>2482</v>
      </c>
      <c r="B1848" s="451" t="s">
        <v>1697</v>
      </c>
      <c r="C1848" s="451" t="s">
        <v>1432</v>
      </c>
      <c r="D1848" s="451" t="s">
        <v>1448</v>
      </c>
      <c r="E1848" s="451" t="s">
        <v>1544</v>
      </c>
      <c r="F1848" s="451" t="s">
        <v>1699</v>
      </c>
      <c r="G1848" s="452" t="s">
        <v>1436</v>
      </c>
      <c r="H1848" s="453">
        <v>5987</v>
      </c>
      <c r="I1848" s="452" t="s">
        <v>1564</v>
      </c>
      <c r="J1848" s="455"/>
      <c r="K1848" s="452" t="s">
        <v>1533</v>
      </c>
      <c r="L1848" s="452" t="s">
        <v>1439</v>
      </c>
      <c r="M1848" s="452" t="s">
        <v>1452</v>
      </c>
      <c r="N1848" s="454">
        <v>44539</v>
      </c>
      <c r="O1848" s="452" t="s">
        <v>1453</v>
      </c>
      <c r="P1848" s="454">
        <v>44544</v>
      </c>
    </row>
    <row r="1849" spans="1:16" ht="21" x14ac:dyDescent="0.2">
      <c r="A1849" s="451" t="s">
        <v>2482</v>
      </c>
      <c r="B1849" s="451" t="s">
        <v>1703</v>
      </c>
      <c r="C1849" s="451" t="s">
        <v>1432</v>
      </c>
      <c r="D1849" s="451" t="s">
        <v>1491</v>
      </c>
      <c r="E1849" s="451" t="s">
        <v>1442</v>
      </c>
      <c r="F1849" s="451" t="s">
        <v>2330</v>
      </c>
      <c r="G1849" s="452" t="s">
        <v>1436</v>
      </c>
      <c r="H1849" s="453">
        <v>70</v>
      </c>
      <c r="I1849" s="452" t="s">
        <v>1609</v>
      </c>
      <c r="J1849" s="452" t="s">
        <v>1438</v>
      </c>
      <c r="K1849" s="452" t="s">
        <v>1438</v>
      </c>
      <c r="L1849" s="452" t="s">
        <v>1439</v>
      </c>
      <c r="M1849" s="452" t="s">
        <v>1440</v>
      </c>
      <c r="N1849" s="454">
        <v>44370</v>
      </c>
      <c r="O1849" s="452" t="s">
        <v>1440</v>
      </c>
      <c r="P1849" s="454">
        <v>44468</v>
      </c>
    </row>
    <row r="1850" spans="1:16" ht="21" x14ac:dyDescent="0.2">
      <c r="A1850" s="451" t="s">
        <v>2482</v>
      </c>
      <c r="B1850" s="451" t="s">
        <v>1703</v>
      </c>
      <c r="C1850" s="451" t="s">
        <v>1432</v>
      </c>
      <c r="D1850" s="451" t="s">
        <v>1491</v>
      </c>
      <c r="E1850" s="451" t="s">
        <v>1434</v>
      </c>
      <c r="F1850" s="451" t="s">
        <v>2113</v>
      </c>
      <c r="G1850" s="452" t="s">
        <v>1436</v>
      </c>
      <c r="H1850" s="453">
        <v>9160</v>
      </c>
      <c r="I1850" s="452" t="s">
        <v>1613</v>
      </c>
      <c r="J1850" s="452" t="s">
        <v>1438</v>
      </c>
      <c r="K1850" s="452" t="s">
        <v>1438</v>
      </c>
      <c r="L1850" s="452" t="s">
        <v>1439</v>
      </c>
      <c r="M1850" s="452" t="s">
        <v>1440</v>
      </c>
      <c r="N1850" s="454">
        <v>44370</v>
      </c>
      <c r="O1850" s="452" t="s">
        <v>1440</v>
      </c>
      <c r="P1850" s="454">
        <v>44468</v>
      </c>
    </row>
    <row r="1851" spans="1:16" ht="21" x14ac:dyDescent="0.2">
      <c r="A1851" s="451" t="s">
        <v>2482</v>
      </c>
      <c r="B1851" s="451" t="s">
        <v>1703</v>
      </c>
      <c r="C1851" s="451" t="s">
        <v>1432</v>
      </c>
      <c r="D1851" s="451" t="s">
        <v>1507</v>
      </c>
      <c r="E1851" s="451" t="s">
        <v>1442</v>
      </c>
      <c r="F1851" s="451" t="s">
        <v>1651</v>
      </c>
      <c r="G1851" s="452" t="s">
        <v>1436</v>
      </c>
      <c r="H1851" s="453">
        <v>-9160</v>
      </c>
      <c r="I1851" s="452" t="s">
        <v>1707</v>
      </c>
      <c r="J1851" s="452" t="s">
        <v>1438</v>
      </c>
      <c r="K1851" s="452" t="s">
        <v>1438</v>
      </c>
      <c r="L1851" s="452" t="s">
        <v>1439</v>
      </c>
      <c r="M1851" s="452" t="s">
        <v>1440</v>
      </c>
      <c r="N1851" s="454">
        <v>44384</v>
      </c>
      <c r="O1851" s="452" t="s">
        <v>1440</v>
      </c>
      <c r="P1851" s="454">
        <v>44468</v>
      </c>
    </row>
    <row r="1852" spans="1:16" ht="21" x14ac:dyDescent="0.2">
      <c r="A1852" s="451" t="s">
        <v>2482</v>
      </c>
      <c r="B1852" s="451" t="s">
        <v>1758</v>
      </c>
      <c r="C1852" s="451" t="s">
        <v>1432</v>
      </c>
      <c r="D1852" s="451" t="s">
        <v>1448</v>
      </c>
      <c r="E1852" s="451" t="s">
        <v>1570</v>
      </c>
      <c r="F1852" s="451" t="s">
        <v>2405</v>
      </c>
      <c r="G1852" s="452" t="s">
        <v>1436</v>
      </c>
      <c r="H1852" s="453">
        <v>5985</v>
      </c>
      <c r="I1852" s="452" t="s">
        <v>1572</v>
      </c>
      <c r="J1852" s="455"/>
      <c r="K1852" s="452" t="s">
        <v>1533</v>
      </c>
      <c r="L1852" s="452" t="s">
        <v>1439</v>
      </c>
      <c r="M1852" s="452" t="s">
        <v>1452</v>
      </c>
      <c r="N1852" s="454">
        <v>44554</v>
      </c>
      <c r="O1852" s="452" t="s">
        <v>1534</v>
      </c>
      <c r="P1852" s="454">
        <v>44560</v>
      </c>
    </row>
    <row r="1853" spans="1:16" ht="21" x14ac:dyDescent="0.2">
      <c r="A1853" s="451" t="s">
        <v>2482</v>
      </c>
      <c r="B1853" s="451" t="s">
        <v>1708</v>
      </c>
      <c r="C1853" s="451" t="s">
        <v>1432</v>
      </c>
      <c r="D1853" s="451" t="s">
        <v>1507</v>
      </c>
      <c r="E1853" s="451" t="s">
        <v>1442</v>
      </c>
      <c r="F1853" s="451" t="s">
        <v>2487</v>
      </c>
      <c r="G1853" s="452" t="s">
        <v>1436</v>
      </c>
      <c r="H1853" s="453">
        <v>9160</v>
      </c>
      <c r="I1853" s="452" t="s">
        <v>1707</v>
      </c>
      <c r="J1853" s="452" t="s">
        <v>1438</v>
      </c>
      <c r="K1853" s="452" t="s">
        <v>1438</v>
      </c>
      <c r="L1853" s="452" t="s">
        <v>1439</v>
      </c>
      <c r="M1853" s="452" t="s">
        <v>1440</v>
      </c>
      <c r="N1853" s="454">
        <v>44384</v>
      </c>
      <c r="O1853" s="452" t="s">
        <v>1440</v>
      </c>
      <c r="P1853" s="454">
        <v>44468</v>
      </c>
    </row>
    <row r="1854" spans="1:16" ht="21" x14ac:dyDescent="0.2">
      <c r="A1854" s="451" t="s">
        <v>2482</v>
      </c>
      <c r="B1854" s="451" t="s">
        <v>1708</v>
      </c>
      <c r="C1854" s="451" t="s">
        <v>1432</v>
      </c>
      <c r="D1854" s="451" t="s">
        <v>1531</v>
      </c>
      <c r="E1854" s="451" t="s">
        <v>1568</v>
      </c>
      <c r="F1854" s="451" t="s">
        <v>1878</v>
      </c>
      <c r="G1854" s="452" t="s">
        <v>1436</v>
      </c>
      <c r="H1854" s="453">
        <v>1232.5</v>
      </c>
      <c r="I1854" s="452" t="s">
        <v>1627</v>
      </c>
      <c r="J1854" s="455"/>
      <c r="K1854" s="452" t="s">
        <v>1533</v>
      </c>
      <c r="L1854" s="452" t="s">
        <v>1439</v>
      </c>
      <c r="M1854" s="452" t="s">
        <v>1452</v>
      </c>
      <c r="N1854" s="454">
        <v>44496</v>
      </c>
      <c r="O1854" s="452" t="s">
        <v>1534</v>
      </c>
      <c r="P1854" s="454">
        <v>44497</v>
      </c>
    </row>
    <row r="1855" spans="1:16" ht="21" x14ac:dyDescent="0.2">
      <c r="A1855" s="451" t="s">
        <v>2482</v>
      </c>
      <c r="B1855" s="451" t="s">
        <v>1708</v>
      </c>
      <c r="C1855" s="451" t="s">
        <v>1432</v>
      </c>
      <c r="D1855" s="451" t="s">
        <v>1531</v>
      </c>
      <c r="E1855" s="451" t="s">
        <v>1628</v>
      </c>
      <c r="F1855" s="451" t="s">
        <v>1878</v>
      </c>
      <c r="G1855" s="452" t="s">
        <v>1436</v>
      </c>
      <c r="H1855" s="453">
        <v>1122.19</v>
      </c>
      <c r="I1855" s="452" t="s">
        <v>1629</v>
      </c>
      <c r="J1855" s="455"/>
      <c r="K1855" s="452" t="s">
        <v>1533</v>
      </c>
      <c r="L1855" s="452" t="s">
        <v>1439</v>
      </c>
      <c r="M1855" s="452" t="s">
        <v>1452</v>
      </c>
      <c r="N1855" s="454">
        <v>44496</v>
      </c>
      <c r="O1855" s="452" t="s">
        <v>1534</v>
      </c>
      <c r="P1855" s="454">
        <v>44497</v>
      </c>
    </row>
    <row r="1856" spans="1:16" ht="21" x14ac:dyDescent="0.2">
      <c r="A1856" s="451" t="s">
        <v>2482</v>
      </c>
      <c r="B1856" s="451" t="s">
        <v>1575</v>
      </c>
      <c r="C1856" s="451" t="s">
        <v>1432</v>
      </c>
      <c r="D1856" s="451" t="s">
        <v>1507</v>
      </c>
      <c r="E1856" s="451" t="s">
        <v>1434</v>
      </c>
      <c r="F1856" s="451" t="s">
        <v>1778</v>
      </c>
      <c r="G1856" s="452" t="s">
        <v>1436</v>
      </c>
      <c r="H1856" s="453">
        <v>17838</v>
      </c>
      <c r="I1856" s="452" t="s">
        <v>1712</v>
      </c>
      <c r="J1856" s="452" t="s">
        <v>1438</v>
      </c>
      <c r="K1856" s="452" t="s">
        <v>1438</v>
      </c>
      <c r="L1856" s="452" t="s">
        <v>1439</v>
      </c>
      <c r="M1856" s="452" t="s">
        <v>1440</v>
      </c>
      <c r="N1856" s="454">
        <v>44399</v>
      </c>
      <c r="O1856" s="452" t="s">
        <v>1440</v>
      </c>
      <c r="P1856" s="454">
        <v>44468</v>
      </c>
    </row>
    <row r="1857" spans="1:16" ht="21" x14ac:dyDescent="0.2">
      <c r="A1857" s="451" t="s">
        <v>2482</v>
      </c>
      <c r="B1857" s="451" t="s">
        <v>1575</v>
      </c>
      <c r="C1857" s="451" t="s">
        <v>1432</v>
      </c>
      <c r="D1857" s="451" t="s">
        <v>1448</v>
      </c>
      <c r="E1857" s="451" t="s">
        <v>1460</v>
      </c>
      <c r="F1857" s="451" t="s">
        <v>1878</v>
      </c>
      <c r="G1857" s="452" t="s">
        <v>1436</v>
      </c>
      <c r="H1857" s="453">
        <v>15347</v>
      </c>
      <c r="I1857" s="452" t="s">
        <v>1462</v>
      </c>
      <c r="J1857" s="455"/>
      <c r="K1857" s="452" t="s">
        <v>1533</v>
      </c>
      <c r="L1857" s="452" t="s">
        <v>1439</v>
      </c>
      <c r="M1857" s="452" t="s">
        <v>1452</v>
      </c>
      <c r="N1857" s="454">
        <v>44550</v>
      </c>
      <c r="O1857" s="452" t="s">
        <v>1453</v>
      </c>
      <c r="P1857" s="454">
        <v>44553</v>
      </c>
    </row>
    <row r="1858" spans="1:16" ht="21" x14ac:dyDescent="0.2">
      <c r="A1858" s="451" t="s">
        <v>2482</v>
      </c>
      <c r="B1858" s="451" t="s">
        <v>1713</v>
      </c>
      <c r="C1858" s="451" t="s">
        <v>1432</v>
      </c>
      <c r="D1858" s="451" t="s">
        <v>1466</v>
      </c>
      <c r="E1858" s="451" t="s">
        <v>1434</v>
      </c>
      <c r="F1858" s="451" t="s">
        <v>2488</v>
      </c>
      <c r="G1858" s="452" t="s">
        <v>1436</v>
      </c>
      <c r="H1858" s="453">
        <v>7679</v>
      </c>
      <c r="I1858" s="452" t="s">
        <v>1676</v>
      </c>
      <c r="J1858" s="452" t="s">
        <v>1438</v>
      </c>
      <c r="K1858" s="452" t="s">
        <v>1438</v>
      </c>
      <c r="L1858" s="452" t="s">
        <v>1439</v>
      </c>
      <c r="M1858" s="452" t="s">
        <v>1440</v>
      </c>
      <c r="N1858" s="454">
        <v>44330</v>
      </c>
      <c r="O1858" s="452" t="s">
        <v>1440</v>
      </c>
      <c r="P1858" s="454">
        <v>44468</v>
      </c>
    </row>
    <row r="1859" spans="1:16" ht="21" x14ac:dyDescent="0.2">
      <c r="A1859" s="451" t="s">
        <v>2482</v>
      </c>
      <c r="B1859" s="451" t="s">
        <v>1713</v>
      </c>
      <c r="C1859" s="451" t="s">
        <v>1432</v>
      </c>
      <c r="D1859" s="451" t="s">
        <v>1507</v>
      </c>
      <c r="E1859" s="451" t="s">
        <v>1434</v>
      </c>
      <c r="F1859" s="451" t="s">
        <v>1939</v>
      </c>
      <c r="G1859" s="452" t="s">
        <v>1436</v>
      </c>
      <c r="H1859" s="453">
        <v>39699</v>
      </c>
      <c r="I1859" s="452" t="s">
        <v>1640</v>
      </c>
      <c r="J1859" s="452" t="s">
        <v>1438</v>
      </c>
      <c r="K1859" s="452" t="s">
        <v>1438</v>
      </c>
      <c r="L1859" s="452" t="s">
        <v>1439</v>
      </c>
      <c r="M1859" s="452" t="s">
        <v>1440</v>
      </c>
      <c r="N1859" s="454">
        <v>44384</v>
      </c>
      <c r="O1859" s="452" t="s">
        <v>1440</v>
      </c>
      <c r="P1859" s="454">
        <v>44468</v>
      </c>
    </row>
    <row r="1860" spans="1:16" ht="21" x14ac:dyDescent="0.2">
      <c r="A1860" s="451" t="s">
        <v>2482</v>
      </c>
      <c r="B1860" s="451" t="s">
        <v>1713</v>
      </c>
      <c r="C1860" s="451" t="s">
        <v>1432</v>
      </c>
      <c r="D1860" s="451" t="s">
        <v>1540</v>
      </c>
      <c r="E1860" s="451" t="s">
        <v>1677</v>
      </c>
      <c r="F1860" s="451" t="s">
        <v>2255</v>
      </c>
      <c r="G1860" s="452" t="s">
        <v>1436</v>
      </c>
      <c r="H1860" s="453">
        <v>10652</v>
      </c>
      <c r="I1860" s="452" t="s">
        <v>1678</v>
      </c>
      <c r="J1860" s="455"/>
      <c r="K1860" s="452" t="s">
        <v>1533</v>
      </c>
      <c r="L1860" s="452" t="s">
        <v>1439</v>
      </c>
      <c r="M1860" s="452" t="s">
        <v>1452</v>
      </c>
      <c r="N1860" s="454">
        <v>44525</v>
      </c>
      <c r="O1860" s="452" t="s">
        <v>1534</v>
      </c>
      <c r="P1860" s="454">
        <v>44525</v>
      </c>
    </row>
    <row r="1861" spans="1:16" ht="21" x14ac:dyDescent="0.2">
      <c r="A1861" s="451" t="s">
        <v>2482</v>
      </c>
      <c r="B1861" s="451" t="s">
        <v>1717</v>
      </c>
      <c r="C1861" s="451" t="s">
        <v>1432</v>
      </c>
      <c r="D1861" s="451" t="s">
        <v>1433</v>
      </c>
      <c r="E1861" s="451" t="s">
        <v>1434</v>
      </c>
      <c r="F1861" s="451" t="s">
        <v>2489</v>
      </c>
      <c r="G1861" s="452" t="s">
        <v>1436</v>
      </c>
      <c r="H1861" s="453">
        <v>93866</v>
      </c>
      <c r="I1861" s="452" t="s">
        <v>1654</v>
      </c>
      <c r="J1861" s="452" t="s">
        <v>1438</v>
      </c>
      <c r="K1861" s="452" t="s">
        <v>1438</v>
      </c>
      <c r="L1861" s="452" t="s">
        <v>1439</v>
      </c>
      <c r="M1861" s="452" t="s">
        <v>1440</v>
      </c>
      <c r="N1861" s="454">
        <v>44312</v>
      </c>
      <c r="O1861" s="452" t="s">
        <v>1440</v>
      </c>
      <c r="P1861" s="454">
        <v>44468</v>
      </c>
    </row>
    <row r="1862" spans="1:16" ht="21" x14ac:dyDescent="0.2">
      <c r="A1862" s="451" t="s">
        <v>2490</v>
      </c>
      <c r="B1862" s="451" t="s">
        <v>1463</v>
      </c>
      <c r="C1862" s="451" t="s">
        <v>1432</v>
      </c>
      <c r="D1862" s="451" t="s">
        <v>1433</v>
      </c>
      <c r="E1862" s="451" t="s">
        <v>1434</v>
      </c>
      <c r="F1862" s="451" t="s">
        <v>2077</v>
      </c>
      <c r="G1862" s="452" t="s">
        <v>1436</v>
      </c>
      <c r="H1862" s="453">
        <v>1420869</v>
      </c>
      <c r="I1862" s="452" t="s">
        <v>1650</v>
      </c>
      <c r="J1862" s="452" t="s">
        <v>1438</v>
      </c>
      <c r="K1862" s="452" t="s">
        <v>1438</v>
      </c>
      <c r="L1862" s="452" t="s">
        <v>1439</v>
      </c>
      <c r="M1862" s="452" t="s">
        <v>1440</v>
      </c>
      <c r="N1862" s="454">
        <v>44309</v>
      </c>
      <c r="O1862" s="452" t="s">
        <v>1440</v>
      </c>
      <c r="P1862" s="454">
        <v>44468</v>
      </c>
    </row>
    <row r="1863" spans="1:16" x14ac:dyDescent="0.2">
      <c r="A1863" s="451" t="s">
        <v>2490</v>
      </c>
      <c r="B1863" s="451" t="s">
        <v>1693</v>
      </c>
      <c r="C1863" s="451" t="s">
        <v>1432</v>
      </c>
      <c r="D1863" s="451" t="s">
        <v>1433</v>
      </c>
      <c r="E1863" s="451" t="s">
        <v>1442</v>
      </c>
      <c r="F1863" s="451" t="s">
        <v>2000</v>
      </c>
      <c r="G1863" s="452" t="s">
        <v>1436</v>
      </c>
      <c r="H1863" s="453">
        <v>34320</v>
      </c>
      <c r="I1863" s="452" t="s">
        <v>1648</v>
      </c>
      <c r="J1863" s="452" t="s">
        <v>1438</v>
      </c>
      <c r="K1863" s="452" t="s">
        <v>1438</v>
      </c>
      <c r="L1863" s="452" t="s">
        <v>1439</v>
      </c>
      <c r="M1863" s="452" t="s">
        <v>1440</v>
      </c>
      <c r="N1863" s="454">
        <v>44309</v>
      </c>
      <c r="O1863" s="452" t="s">
        <v>1440</v>
      </c>
      <c r="P1863" s="454">
        <v>44468</v>
      </c>
    </row>
    <row r="1864" spans="1:16" x14ac:dyDescent="0.2">
      <c r="A1864" s="451" t="s">
        <v>2490</v>
      </c>
      <c r="B1864" s="451" t="s">
        <v>1695</v>
      </c>
      <c r="C1864" s="451" t="s">
        <v>1432</v>
      </c>
      <c r="D1864" s="451" t="s">
        <v>1466</v>
      </c>
      <c r="E1864" s="451" t="s">
        <v>1442</v>
      </c>
      <c r="F1864" s="451" t="s">
        <v>1618</v>
      </c>
      <c r="G1864" s="452" t="s">
        <v>1436</v>
      </c>
      <c r="H1864" s="453">
        <v>194763.93</v>
      </c>
      <c r="I1864" s="452" t="s">
        <v>1655</v>
      </c>
      <c r="J1864" s="452" t="s">
        <v>1438</v>
      </c>
      <c r="K1864" s="452" t="s">
        <v>1438</v>
      </c>
      <c r="L1864" s="452" t="s">
        <v>1439</v>
      </c>
      <c r="M1864" s="452" t="s">
        <v>1440</v>
      </c>
      <c r="N1864" s="454">
        <v>44341</v>
      </c>
      <c r="O1864" s="452" t="s">
        <v>1440</v>
      </c>
      <c r="P1864" s="454">
        <v>44468</v>
      </c>
    </row>
    <row r="1865" spans="1:16" x14ac:dyDescent="0.2">
      <c r="A1865" s="451" t="s">
        <v>2490</v>
      </c>
      <c r="B1865" s="451" t="s">
        <v>1697</v>
      </c>
      <c r="C1865" s="451" t="s">
        <v>1432</v>
      </c>
      <c r="D1865" s="451" t="s">
        <v>1433</v>
      </c>
      <c r="E1865" s="451" t="s">
        <v>1434</v>
      </c>
      <c r="F1865" s="451" t="s">
        <v>2027</v>
      </c>
      <c r="G1865" s="452" t="s">
        <v>1436</v>
      </c>
      <c r="H1865" s="453">
        <v>5714</v>
      </c>
      <c r="I1865" s="452" t="s">
        <v>1670</v>
      </c>
      <c r="J1865" s="452" t="s">
        <v>1438</v>
      </c>
      <c r="K1865" s="452" t="s">
        <v>1438</v>
      </c>
      <c r="L1865" s="452" t="s">
        <v>1439</v>
      </c>
      <c r="M1865" s="452" t="s">
        <v>1440</v>
      </c>
      <c r="N1865" s="454">
        <v>44309</v>
      </c>
      <c r="O1865" s="452" t="s">
        <v>1440</v>
      </c>
      <c r="P1865" s="454">
        <v>44468</v>
      </c>
    </row>
    <row r="1866" spans="1:16" x14ac:dyDescent="0.2">
      <c r="A1866" s="451" t="s">
        <v>2490</v>
      </c>
      <c r="B1866" s="451" t="s">
        <v>1697</v>
      </c>
      <c r="C1866" s="451" t="s">
        <v>1432</v>
      </c>
      <c r="D1866" s="451" t="s">
        <v>1448</v>
      </c>
      <c r="E1866" s="451" t="s">
        <v>1544</v>
      </c>
      <c r="F1866" s="451" t="s">
        <v>2106</v>
      </c>
      <c r="G1866" s="452" t="s">
        <v>1436</v>
      </c>
      <c r="H1866" s="453">
        <v>1020</v>
      </c>
      <c r="I1866" s="452" t="s">
        <v>1564</v>
      </c>
      <c r="J1866" s="455"/>
      <c r="K1866" s="452" t="s">
        <v>1533</v>
      </c>
      <c r="L1866" s="452" t="s">
        <v>1439</v>
      </c>
      <c r="M1866" s="452" t="s">
        <v>1452</v>
      </c>
      <c r="N1866" s="454">
        <v>44539</v>
      </c>
      <c r="O1866" s="452" t="s">
        <v>1453</v>
      </c>
      <c r="P1866" s="454">
        <v>44544</v>
      </c>
    </row>
    <row r="1867" spans="1:16" ht="21" x14ac:dyDescent="0.2">
      <c r="A1867" s="451" t="s">
        <v>2490</v>
      </c>
      <c r="B1867" s="451" t="s">
        <v>1703</v>
      </c>
      <c r="C1867" s="451" t="s">
        <v>1432</v>
      </c>
      <c r="D1867" s="451" t="s">
        <v>1491</v>
      </c>
      <c r="E1867" s="451" t="s">
        <v>1442</v>
      </c>
      <c r="F1867" s="451" t="s">
        <v>2491</v>
      </c>
      <c r="G1867" s="452" t="s">
        <v>1436</v>
      </c>
      <c r="H1867" s="453">
        <v>13100</v>
      </c>
      <c r="I1867" s="452" t="s">
        <v>1613</v>
      </c>
      <c r="J1867" s="452" t="s">
        <v>1438</v>
      </c>
      <c r="K1867" s="452" t="s">
        <v>1438</v>
      </c>
      <c r="L1867" s="452" t="s">
        <v>1439</v>
      </c>
      <c r="M1867" s="452" t="s">
        <v>1440</v>
      </c>
      <c r="N1867" s="454">
        <v>44370</v>
      </c>
      <c r="O1867" s="452" t="s">
        <v>1440</v>
      </c>
      <c r="P1867" s="454">
        <v>44468</v>
      </c>
    </row>
    <row r="1868" spans="1:16" ht="21" x14ac:dyDescent="0.2">
      <c r="A1868" s="451" t="s">
        <v>2490</v>
      </c>
      <c r="B1868" s="451" t="s">
        <v>1703</v>
      </c>
      <c r="C1868" s="451" t="s">
        <v>1432</v>
      </c>
      <c r="D1868" s="451" t="s">
        <v>1491</v>
      </c>
      <c r="E1868" s="451" t="s">
        <v>1434</v>
      </c>
      <c r="F1868" s="451" t="s">
        <v>2145</v>
      </c>
      <c r="G1868" s="452" t="s">
        <v>1436</v>
      </c>
      <c r="H1868" s="453">
        <v>1485</v>
      </c>
      <c r="I1868" s="452" t="s">
        <v>1609</v>
      </c>
      <c r="J1868" s="452" t="s">
        <v>1438</v>
      </c>
      <c r="K1868" s="452" t="s">
        <v>1438</v>
      </c>
      <c r="L1868" s="452" t="s">
        <v>1439</v>
      </c>
      <c r="M1868" s="452" t="s">
        <v>1440</v>
      </c>
      <c r="N1868" s="454">
        <v>44370</v>
      </c>
      <c r="O1868" s="452" t="s">
        <v>1440</v>
      </c>
      <c r="P1868" s="454">
        <v>44468</v>
      </c>
    </row>
    <row r="1869" spans="1:16" ht="21" x14ac:dyDescent="0.2">
      <c r="A1869" s="451" t="s">
        <v>2490</v>
      </c>
      <c r="B1869" s="451" t="s">
        <v>1703</v>
      </c>
      <c r="C1869" s="451" t="s">
        <v>1432</v>
      </c>
      <c r="D1869" s="451" t="s">
        <v>1507</v>
      </c>
      <c r="E1869" s="451" t="s">
        <v>1442</v>
      </c>
      <c r="F1869" s="451" t="s">
        <v>2492</v>
      </c>
      <c r="G1869" s="452" t="s">
        <v>1436</v>
      </c>
      <c r="H1869" s="453">
        <v>-13100</v>
      </c>
      <c r="I1869" s="452" t="s">
        <v>1707</v>
      </c>
      <c r="J1869" s="452" t="s">
        <v>1438</v>
      </c>
      <c r="K1869" s="452" t="s">
        <v>1438</v>
      </c>
      <c r="L1869" s="452" t="s">
        <v>1439</v>
      </c>
      <c r="M1869" s="452" t="s">
        <v>1440</v>
      </c>
      <c r="N1869" s="454">
        <v>44384</v>
      </c>
      <c r="O1869" s="452" t="s">
        <v>1440</v>
      </c>
      <c r="P1869" s="454">
        <v>44468</v>
      </c>
    </row>
    <row r="1870" spans="1:16" x14ac:dyDescent="0.2">
      <c r="A1870" s="451" t="s">
        <v>2490</v>
      </c>
      <c r="B1870" s="451" t="s">
        <v>1708</v>
      </c>
      <c r="C1870" s="451" t="s">
        <v>1432</v>
      </c>
      <c r="D1870" s="451" t="s">
        <v>1507</v>
      </c>
      <c r="E1870" s="451" t="s">
        <v>1442</v>
      </c>
      <c r="F1870" s="451" t="s">
        <v>2493</v>
      </c>
      <c r="G1870" s="452" t="s">
        <v>1436</v>
      </c>
      <c r="H1870" s="453">
        <v>13100</v>
      </c>
      <c r="I1870" s="452" t="s">
        <v>1707</v>
      </c>
      <c r="J1870" s="452" t="s">
        <v>1438</v>
      </c>
      <c r="K1870" s="452" t="s">
        <v>1438</v>
      </c>
      <c r="L1870" s="452" t="s">
        <v>1439</v>
      </c>
      <c r="M1870" s="452" t="s">
        <v>1440</v>
      </c>
      <c r="N1870" s="454">
        <v>44384</v>
      </c>
      <c r="O1870" s="452" t="s">
        <v>1440</v>
      </c>
      <c r="P1870" s="454">
        <v>44468</v>
      </c>
    </row>
    <row r="1871" spans="1:16" ht="21" x14ac:dyDescent="0.2">
      <c r="A1871" s="451" t="s">
        <v>2490</v>
      </c>
      <c r="B1871" s="451" t="s">
        <v>1708</v>
      </c>
      <c r="C1871" s="451" t="s">
        <v>1432</v>
      </c>
      <c r="D1871" s="451" t="s">
        <v>1531</v>
      </c>
      <c r="E1871" s="451" t="s">
        <v>1568</v>
      </c>
      <c r="F1871" s="451" t="s">
        <v>1865</v>
      </c>
      <c r="G1871" s="452" t="s">
        <v>1436</v>
      </c>
      <c r="H1871" s="453">
        <v>2283.75</v>
      </c>
      <c r="I1871" s="452" t="s">
        <v>1627</v>
      </c>
      <c r="J1871" s="455"/>
      <c r="K1871" s="452" t="s">
        <v>1533</v>
      </c>
      <c r="L1871" s="452" t="s">
        <v>1439</v>
      </c>
      <c r="M1871" s="452" t="s">
        <v>1452</v>
      </c>
      <c r="N1871" s="454">
        <v>44496</v>
      </c>
      <c r="O1871" s="452" t="s">
        <v>1534</v>
      </c>
      <c r="P1871" s="454">
        <v>44497</v>
      </c>
    </row>
    <row r="1872" spans="1:16" ht="21" x14ac:dyDescent="0.2">
      <c r="A1872" s="451" t="s">
        <v>2490</v>
      </c>
      <c r="B1872" s="451" t="s">
        <v>1708</v>
      </c>
      <c r="C1872" s="451" t="s">
        <v>1432</v>
      </c>
      <c r="D1872" s="451" t="s">
        <v>1531</v>
      </c>
      <c r="E1872" s="451" t="s">
        <v>1628</v>
      </c>
      <c r="F1872" s="451" t="s">
        <v>1865</v>
      </c>
      <c r="G1872" s="452" t="s">
        <v>1436</v>
      </c>
      <c r="H1872" s="453">
        <v>1949.06</v>
      </c>
      <c r="I1872" s="452" t="s">
        <v>1629</v>
      </c>
      <c r="J1872" s="455"/>
      <c r="K1872" s="452" t="s">
        <v>1533</v>
      </c>
      <c r="L1872" s="452" t="s">
        <v>1439</v>
      </c>
      <c r="M1872" s="452" t="s">
        <v>1452</v>
      </c>
      <c r="N1872" s="454">
        <v>44496</v>
      </c>
      <c r="O1872" s="452" t="s">
        <v>1534</v>
      </c>
      <c r="P1872" s="454">
        <v>44497</v>
      </c>
    </row>
    <row r="1873" spans="1:16" x14ac:dyDescent="0.2">
      <c r="A1873" s="451" t="s">
        <v>2490</v>
      </c>
      <c r="B1873" s="451" t="s">
        <v>1575</v>
      </c>
      <c r="C1873" s="451" t="s">
        <v>1432</v>
      </c>
      <c r="D1873" s="451" t="s">
        <v>1507</v>
      </c>
      <c r="E1873" s="451" t="s">
        <v>1442</v>
      </c>
      <c r="F1873" s="451" t="s">
        <v>2478</v>
      </c>
      <c r="G1873" s="452" t="s">
        <v>1436</v>
      </c>
      <c r="H1873" s="453">
        <v>35565</v>
      </c>
      <c r="I1873" s="452" t="s">
        <v>1712</v>
      </c>
      <c r="J1873" s="452" t="s">
        <v>1438</v>
      </c>
      <c r="K1873" s="452" t="s">
        <v>1438</v>
      </c>
      <c r="L1873" s="452" t="s">
        <v>1439</v>
      </c>
      <c r="M1873" s="452" t="s">
        <v>1440</v>
      </c>
      <c r="N1873" s="454">
        <v>44399</v>
      </c>
      <c r="O1873" s="452" t="s">
        <v>1440</v>
      </c>
      <c r="P1873" s="454">
        <v>44468</v>
      </c>
    </row>
    <row r="1874" spans="1:16" ht="21" x14ac:dyDescent="0.2">
      <c r="A1874" s="451" t="s">
        <v>2490</v>
      </c>
      <c r="B1874" s="451" t="s">
        <v>1575</v>
      </c>
      <c r="C1874" s="451" t="s">
        <v>1432</v>
      </c>
      <c r="D1874" s="451" t="s">
        <v>1448</v>
      </c>
      <c r="E1874" s="451" t="s">
        <v>1460</v>
      </c>
      <c r="F1874" s="451" t="s">
        <v>1865</v>
      </c>
      <c r="G1874" s="452" t="s">
        <v>1436</v>
      </c>
      <c r="H1874" s="453">
        <v>28452</v>
      </c>
      <c r="I1874" s="452" t="s">
        <v>1462</v>
      </c>
      <c r="J1874" s="455"/>
      <c r="K1874" s="452" t="s">
        <v>1533</v>
      </c>
      <c r="L1874" s="452" t="s">
        <v>1439</v>
      </c>
      <c r="M1874" s="452" t="s">
        <v>1452</v>
      </c>
      <c r="N1874" s="454">
        <v>44550</v>
      </c>
      <c r="O1874" s="452" t="s">
        <v>1453</v>
      </c>
      <c r="P1874" s="454">
        <v>44553</v>
      </c>
    </row>
    <row r="1875" spans="1:16" x14ac:dyDescent="0.2">
      <c r="A1875" s="451" t="s">
        <v>2490</v>
      </c>
      <c r="B1875" s="451" t="s">
        <v>1713</v>
      </c>
      <c r="C1875" s="451" t="s">
        <v>1432</v>
      </c>
      <c r="D1875" s="451" t="s">
        <v>1466</v>
      </c>
      <c r="E1875" s="451" t="s">
        <v>1434</v>
      </c>
      <c r="F1875" s="451" t="s">
        <v>1839</v>
      </c>
      <c r="G1875" s="452" t="s">
        <v>1436</v>
      </c>
      <c r="H1875" s="453">
        <v>8179</v>
      </c>
      <c r="I1875" s="452" t="s">
        <v>1676</v>
      </c>
      <c r="J1875" s="452" t="s">
        <v>1438</v>
      </c>
      <c r="K1875" s="452" t="s">
        <v>1438</v>
      </c>
      <c r="L1875" s="452" t="s">
        <v>1439</v>
      </c>
      <c r="M1875" s="452" t="s">
        <v>1440</v>
      </c>
      <c r="N1875" s="454">
        <v>44330</v>
      </c>
      <c r="O1875" s="452" t="s">
        <v>1440</v>
      </c>
      <c r="P1875" s="454">
        <v>44468</v>
      </c>
    </row>
    <row r="1876" spans="1:16" x14ac:dyDescent="0.2">
      <c r="A1876" s="451" t="s">
        <v>2490</v>
      </c>
      <c r="B1876" s="451" t="s">
        <v>1713</v>
      </c>
      <c r="C1876" s="451" t="s">
        <v>1432</v>
      </c>
      <c r="D1876" s="451" t="s">
        <v>1507</v>
      </c>
      <c r="E1876" s="451" t="s">
        <v>1442</v>
      </c>
      <c r="F1876" s="451" t="s">
        <v>2158</v>
      </c>
      <c r="G1876" s="452" t="s">
        <v>1436</v>
      </c>
      <c r="H1876" s="453">
        <v>47498</v>
      </c>
      <c r="I1876" s="452" t="s">
        <v>1640</v>
      </c>
      <c r="J1876" s="452" t="s">
        <v>1438</v>
      </c>
      <c r="K1876" s="452" t="s">
        <v>1438</v>
      </c>
      <c r="L1876" s="452" t="s">
        <v>1439</v>
      </c>
      <c r="M1876" s="452" t="s">
        <v>1440</v>
      </c>
      <c r="N1876" s="454">
        <v>44384</v>
      </c>
      <c r="O1876" s="452" t="s">
        <v>1440</v>
      </c>
      <c r="P1876" s="454">
        <v>44468</v>
      </c>
    </row>
    <row r="1877" spans="1:16" ht="21" x14ac:dyDescent="0.2">
      <c r="A1877" s="451" t="s">
        <v>2490</v>
      </c>
      <c r="B1877" s="451" t="s">
        <v>1713</v>
      </c>
      <c r="C1877" s="451" t="s">
        <v>1432</v>
      </c>
      <c r="D1877" s="451" t="s">
        <v>1540</v>
      </c>
      <c r="E1877" s="451" t="s">
        <v>1677</v>
      </c>
      <c r="F1877" s="451" t="s">
        <v>1593</v>
      </c>
      <c r="G1877" s="452" t="s">
        <v>1436</v>
      </c>
      <c r="H1877" s="453">
        <v>11323</v>
      </c>
      <c r="I1877" s="452" t="s">
        <v>1678</v>
      </c>
      <c r="J1877" s="455"/>
      <c r="K1877" s="452" t="s">
        <v>1533</v>
      </c>
      <c r="L1877" s="452" t="s">
        <v>1439</v>
      </c>
      <c r="M1877" s="452" t="s">
        <v>1452</v>
      </c>
      <c r="N1877" s="454">
        <v>44525</v>
      </c>
      <c r="O1877" s="452" t="s">
        <v>1534</v>
      </c>
      <c r="P1877" s="454">
        <v>44525</v>
      </c>
    </row>
    <row r="1878" spans="1:16" x14ac:dyDescent="0.2">
      <c r="A1878" s="451" t="s">
        <v>2490</v>
      </c>
      <c r="B1878" s="451" t="s">
        <v>1717</v>
      </c>
      <c r="C1878" s="451" t="s">
        <v>1432</v>
      </c>
      <c r="D1878" s="451" t="s">
        <v>1433</v>
      </c>
      <c r="E1878" s="451" t="s">
        <v>1434</v>
      </c>
      <c r="F1878" s="451" t="s">
        <v>1962</v>
      </c>
      <c r="G1878" s="452" t="s">
        <v>1436</v>
      </c>
      <c r="H1878" s="453">
        <v>206544</v>
      </c>
      <c r="I1878" s="452" t="s">
        <v>1654</v>
      </c>
      <c r="J1878" s="452" t="s">
        <v>1438</v>
      </c>
      <c r="K1878" s="452" t="s">
        <v>1438</v>
      </c>
      <c r="L1878" s="452" t="s">
        <v>1439</v>
      </c>
      <c r="M1878" s="452" t="s">
        <v>1440</v>
      </c>
      <c r="N1878" s="454">
        <v>44312</v>
      </c>
      <c r="O1878" s="452" t="s">
        <v>1440</v>
      </c>
      <c r="P1878" s="454">
        <v>44468</v>
      </c>
    </row>
    <row r="1879" spans="1:16" ht="21" x14ac:dyDescent="0.2">
      <c r="A1879" s="451" t="s">
        <v>2494</v>
      </c>
      <c r="B1879" s="451" t="s">
        <v>1463</v>
      </c>
      <c r="C1879" s="451" t="s">
        <v>1432</v>
      </c>
      <c r="D1879" s="451" t="s">
        <v>1433</v>
      </c>
      <c r="E1879" s="451" t="s">
        <v>1434</v>
      </c>
      <c r="F1879" s="451" t="s">
        <v>2495</v>
      </c>
      <c r="G1879" s="452" t="s">
        <v>1436</v>
      </c>
      <c r="H1879" s="453">
        <v>1081946</v>
      </c>
      <c r="I1879" s="452" t="s">
        <v>1650</v>
      </c>
      <c r="J1879" s="452" t="s">
        <v>1438</v>
      </c>
      <c r="K1879" s="452" t="s">
        <v>1438</v>
      </c>
      <c r="L1879" s="452" t="s">
        <v>1439</v>
      </c>
      <c r="M1879" s="452" t="s">
        <v>1440</v>
      </c>
      <c r="N1879" s="454">
        <v>44309</v>
      </c>
      <c r="O1879" s="452" t="s">
        <v>1440</v>
      </c>
      <c r="P1879" s="454">
        <v>44468</v>
      </c>
    </row>
    <row r="1880" spans="1:16" x14ac:dyDescent="0.2">
      <c r="A1880" s="451" t="s">
        <v>2494</v>
      </c>
      <c r="B1880" s="451" t="s">
        <v>1693</v>
      </c>
      <c r="C1880" s="451" t="s">
        <v>1432</v>
      </c>
      <c r="D1880" s="451" t="s">
        <v>1433</v>
      </c>
      <c r="E1880" s="451" t="s">
        <v>1434</v>
      </c>
      <c r="F1880" s="451" t="s">
        <v>1664</v>
      </c>
      <c r="G1880" s="452" t="s">
        <v>1436</v>
      </c>
      <c r="H1880" s="453">
        <v>25350</v>
      </c>
      <c r="I1880" s="452" t="s">
        <v>1648</v>
      </c>
      <c r="J1880" s="452" t="s">
        <v>1438</v>
      </c>
      <c r="K1880" s="452" t="s">
        <v>1438</v>
      </c>
      <c r="L1880" s="452" t="s">
        <v>1439</v>
      </c>
      <c r="M1880" s="452" t="s">
        <v>1440</v>
      </c>
      <c r="N1880" s="454">
        <v>44309</v>
      </c>
      <c r="O1880" s="452" t="s">
        <v>1440</v>
      </c>
      <c r="P1880" s="454">
        <v>44468</v>
      </c>
    </row>
    <row r="1881" spans="1:16" x14ac:dyDescent="0.2">
      <c r="A1881" s="451" t="s">
        <v>2494</v>
      </c>
      <c r="B1881" s="451" t="s">
        <v>1695</v>
      </c>
      <c r="C1881" s="451" t="s">
        <v>1432</v>
      </c>
      <c r="D1881" s="451" t="s">
        <v>1466</v>
      </c>
      <c r="E1881" s="451" t="s">
        <v>1434</v>
      </c>
      <c r="F1881" s="451" t="s">
        <v>2231</v>
      </c>
      <c r="G1881" s="452" t="s">
        <v>1436</v>
      </c>
      <c r="H1881" s="453">
        <v>206306.32</v>
      </c>
      <c r="I1881" s="452" t="s">
        <v>1655</v>
      </c>
      <c r="J1881" s="452" t="s">
        <v>1438</v>
      </c>
      <c r="K1881" s="452" t="s">
        <v>1438</v>
      </c>
      <c r="L1881" s="452" t="s">
        <v>1439</v>
      </c>
      <c r="M1881" s="452" t="s">
        <v>1440</v>
      </c>
      <c r="N1881" s="454">
        <v>44341</v>
      </c>
      <c r="O1881" s="452" t="s">
        <v>1440</v>
      </c>
      <c r="P1881" s="454">
        <v>44468</v>
      </c>
    </row>
    <row r="1882" spans="1:16" x14ac:dyDescent="0.2">
      <c r="A1882" s="451" t="s">
        <v>2494</v>
      </c>
      <c r="B1882" s="451" t="s">
        <v>1697</v>
      </c>
      <c r="C1882" s="451" t="s">
        <v>1432</v>
      </c>
      <c r="D1882" s="451" t="s">
        <v>1433</v>
      </c>
      <c r="E1882" s="451" t="s">
        <v>1442</v>
      </c>
      <c r="F1882" s="451" t="s">
        <v>2123</v>
      </c>
      <c r="G1882" s="452" t="s">
        <v>1436</v>
      </c>
      <c r="H1882" s="453">
        <v>17714</v>
      </c>
      <c r="I1882" s="452" t="s">
        <v>1670</v>
      </c>
      <c r="J1882" s="452" t="s">
        <v>1438</v>
      </c>
      <c r="K1882" s="452" t="s">
        <v>1438</v>
      </c>
      <c r="L1882" s="452" t="s">
        <v>1439</v>
      </c>
      <c r="M1882" s="452" t="s">
        <v>1440</v>
      </c>
      <c r="N1882" s="454">
        <v>44309</v>
      </c>
      <c r="O1882" s="452" t="s">
        <v>1440</v>
      </c>
      <c r="P1882" s="454">
        <v>44468</v>
      </c>
    </row>
    <row r="1883" spans="1:16" ht="21" x14ac:dyDescent="0.2">
      <c r="A1883" s="451" t="s">
        <v>2494</v>
      </c>
      <c r="B1883" s="451" t="s">
        <v>1703</v>
      </c>
      <c r="C1883" s="451" t="s">
        <v>1432</v>
      </c>
      <c r="D1883" s="451" t="s">
        <v>1491</v>
      </c>
      <c r="E1883" s="451" t="s">
        <v>1434</v>
      </c>
      <c r="F1883" s="451" t="s">
        <v>2220</v>
      </c>
      <c r="G1883" s="452" t="s">
        <v>1436</v>
      </c>
      <c r="H1883" s="453">
        <v>1170</v>
      </c>
      <c r="I1883" s="452" t="s">
        <v>1609</v>
      </c>
      <c r="J1883" s="452" t="s">
        <v>1438</v>
      </c>
      <c r="K1883" s="452" t="s">
        <v>1438</v>
      </c>
      <c r="L1883" s="452" t="s">
        <v>1439</v>
      </c>
      <c r="M1883" s="452" t="s">
        <v>1440</v>
      </c>
      <c r="N1883" s="454">
        <v>44370</v>
      </c>
      <c r="O1883" s="452" t="s">
        <v>1440</v>
      </c>
      <c r="P1883" s="454">
        <v>44468</v>
      </c>
    </row>
    <row r="1884" spans="1:16" ht="21" x14ac:dyDescent="0.2">
      <c r="A1884" s="451" t="s">
        <v>2494</v>
      </c>
      <c r="B1884" s="451" t="s">
        <v>1703</v>
      </c>
      <c r="C1884" s="451" t="s">
        <v>1432</v>
      </c>
      <c r="D1884" s="451" t="s">
        <v>1491</v>
      </c>
      <c r="E1884" s="451" t="s">
        <v>1434</v>
      </c>
      <c r="F1884" s="451" t="s">
        <v>1694</v>
      </c>
      <c r="G1884" s="452" t="s">
        <v>1436</v>
      </c>
      <c r="H1884" s="453">
        <v>10100</v>
      </c>
      <c r="I1884" s="452" t="s">
        <v>1613</v>
      </c>
      <c r="J1884" s="452" t="s">
        <v>1438</v>
      </c>
      <c r="K1884" s="452" t="s">
        <v>1438</v>
      </c>
      <c r="L1884" s="452" t="s">
        <v>1439</v>
      </c>
      <c r="M1884" s="452" t="s">
        <v>1440</v>
      </c>
      <c r="N1884" s="454">
        <v>44370</v>
      </c>
      <c r="O1884" s="452" t="s">
        <v>1440</v>
      </c>
      <c r="P1884" s="454">
        <v>44468</v>
      </c>
    </row>
    <row r="1885" spans="1:16" ht="21" x14ac:dyDescent="0.2">
      <c r="A1885" s="451" t="s">
        <v>2494</v>
      </c>
      <c r="B1885" s="451" t="s">
        <v>1703</v>
      </c>
      <c r="C1885" s="451" t="s">
        <v>1432</v>
      </c>
      <c r="D1885" s="451" t="s">
        <v>1507</v>
      </c>
      <c r="E1885" s="451" t="s">
        <v>1442</v>
      </c>
      <c r="F1885" s="451" t="s">
        <v>2496</v>
      </c>
      <c r="G1885" s="452" t="s">
        <v>1436</v>
      </c>
      <c r="H1885" s="453">
        <v>-10100</v>
      </c>
      <c r="I1885" s="452" t="s">
        <v>1707</v>
      </c>
      <c r="J1885" s="452" t="s">
        <v>1438</v>
      </c>
      <c r="K1885" s="452" t="s">
        <v>1438</v>
      </c>
      <c r="L1885" s="452" t="s">
        <v>1439</v>
      </c>
      <c r="M1885" s="452" t="s">
        <v>1440</v>
      </c>
      <c r="N1885" s="454">
        <v>44384</v>
      </c>
      <c r="O1885" s="452" t="s">
        <v>1440</v>
      </c>
      <c r="P1885" s="454">
        <v>44468</v>
      </c>
    </row>
    <row r="1886" spans="1:16" x14ac:dyDescent="0.2">
      <c r="A1886" s="451" t="s">
        <v>2494</v>
      </c>
      <c r="B1886" s="451" t="s">
        <v>1708</v>
      </c>
      <c r="C1886" s="451" t="s">
        <v>1432</v>
      </c>
      <c r="D1886" s="451" t="s">
        <v>1507</v>
      </c>
      <c r="E1886" s="451" t="s">
        <v>1434</v>
      </c>
      <c r="F1886" s="451" t="s">
        <v>2312</v>
      </c>
      <c r="G1886" s="452" t="s">
        <v>1436</v>
      </c>
      <c r="H1886" s="453">
        <v>10100</v>
      </c>
      <c r="I1886" s="452" t="s">
        <v>1707</v>
      </c>
      <c r="J1886" s="452" t="s">
        <v>1438</v>
      </c>
      <c r="K1886" s="452" t="s">
        <v>1438</v>
      </c>
      <c r="L1886" s="452" t="s">
        <v>1439</v>
      </c>
      <c r="M1886" s="452" t="s">
        <v>1440</v>
      </c>
      <c r="N1886" s="454">
        <v>44384</v>
      </c>
      <c r="O1886" s="452" t="s">
        <v>1440</v>
      </c>
      <c r="P1886" s="454">
        <v>44468</v>
      </c>
    </row>
    <row r="1887" spans="1:16" ht="21" x14ac:dyDescent="0.2">
      <c r="A1887" s="451" t="s">
        <v>2494</v>
      </c>
      <c r="B1887" s="451" t="s">
        <v>1708</v>
      </c>
      <c r="C1887" s="451" t="s">
        <v>1432</v>
      </c>
      <c r="D1887" s="451" t="s">
        <v>1531</v>
      </c>
      <c r="E1887" s="451" t="s">
        <v>1568</v>
      </c>
      <c r="F1887" s="451" t="s">
        <v>2257</v>
      </c>
      <c r="G1887" s="452" t="s">
        <v>1436</v>
      </c>
      <c r="H1887" s="453">
        <v>2211.25</v>
      </c>
      <c r="I1887" s="452" t="s">
        <v>1627</v>
      </c>
      <c r="J1887" s="455"/>
      <c r="K1887" s="452" t="s">
        <v>1533</v>
      </c>
      <c r="L1887" s="452" t="s">
        <v>1439</v>
      </c>
      <c r="M1887" s="452" t="s">
        <v>1452</v>
      </c>
      <c r="N1887" s="454">
        <v>44496</v>
      </c>
      <c r="O1887" s="452" t="s">
        <v>1534</v>
      </c>
      <c r="P1887" s="454">
        <v>44497</v>
      </c>
    </row>
    <row r="1888" spans="1:16" ht="21" x14ac:dyDescent="0.2">
      <c r="A1888" s="451" t="s">
        <v>2494</v>
      </c>
      <c r="B1888" s="451" t="s">
        <v>1708</v>
      </c>
      <c r="C1888" s="451" t="s">
        <v>1432</v>
      </c>
      <c r="D1888" s="451" t="s">
        <v>1531</v>
      </c>
      <c r="E1888" s="451" t="s">
        <v>1628</v>
      </c>
      <c r="F1888" s="451" t="s">
        <v>2257</v>
      </c>
      <c r="G1888" s="452" t="s">
        <v>1436</v>
      </c>
      <c r="H1888" s="453">
        <v>1890</v>
      </c>
      <c r="I1888" s="452" t="s">
        <v>1629</v>
      </c>
      <c r="J1888" s="455"/>
      <c r="K1888" s="452" t="s">
        <v>1533</v>
      </c>
      <c r="L1888" s="452" t="s">
        <v>1439</v>
      </c>
      <c r="M1888" s="452" t="s">
        <v>1452</v>
      </c>
      <c r="N1888" s="454">
        <v>44496</v>
      </c>
      <c r="O1888" s="452" t="s">
        <v>1534</v>
      </c>
      <c r="P1888" s="454">
        <v>44497</v>
      </c>
    </row>
    <row r="1889" spans="1:16" x14ac:dyDescent="0.2">
      <c r="A1889" s="451" t="s">
        <v>2494</v>
      </c>
      <c r="B1889" s="451" t="s">
        <v>1575</v>
      </c>
      <c r="C1889" s="451" t="s">
        <v>1432</v>
      </c>
      <c r="D1889" s="451" t="s">
        <v>1507</v>
      </c>
      <c r="E1889" s="451" t="s">
        <v>1442</v>
      </c>
      <c r="F1889" s="451" t="s">
        <v>2257</v>
      </c>
      <c r="G1889" s="452" t="s">
        <v>1436</v>
      </c>
      <c r="H1889" s="453">
        <v>37085</v>
      </c>
      <c r="I1889" s="452" t="s">
        <v>1712</v>
      </c>
      <c r="J1889" s="452" t="s">
        <v>1438</v>
      </c>
      <c r="K1889" s="452" t="s">
        <v>1438</v>
      </c>
      <c r="L1889" s="452" t="s">
        <v>1439</v>
      </c>
      <c r="M1889" s="452" t="s">
        <v>1440</v>
      </c>
      <c r="N1889" s="454">
        <v>44399</v>
      </c>
      <c r="O1889" s="452" t="s">
        <v>1440</v>
      </c>
      <c r="P1889" s="454">
        <v>44468</v>
      </c>
    </row>
    <row r="1890" spans="1:16" ht="21" x14ac:dyDescent="0.2">
      <c r="A1890" s="451" t="s">
        <v>2494</v>
      </c>
      <c r="B1890" s="451" t="s">
        <v>1575</v>
      </c>
      <c r="C1890" s="451" t="s">
        <v>1432</v>
      </c>
      <c r="D1890" s="451" t="s">
        <v>1448</v>
      </c>
      <c r="E1890" s="451" t="s">
        <v>1460</v>
      </c>
      <c r="F1890" s="451" t="s">
        <v>2257</v>
      </c>
      <c r="G1890" s="452" t="s">
        <v>1436</v>
      </c>
      <c r="H1890" s="453">
        <v>29668</v>
      </c>
      <c r="I1890" s="452" t="s">
        <v>1462</v>
      </c>
      <c r="J1890" s="455"/>
      <c r="K1890" s="452" t="s">
        <v>1533</v>
      </c>
      <c r="L1890" s="452" t="s">
        <v>1439</v>
      </c>
      <c r="M1890" s="452" t="s">
        <v>1452</v>
      </c>
      <c r="N1890" s="454">
        <v>44550</v>
      </c>
      <c r="O1890" s="452" t="s">
        <v>1453</v>
      </c>
      <c r="P1890" s="454">
        <v>44553</v>
      </c>
    </row>
    <row r="1891" spans="1:16" x14ac:dyDescent="0.2">
      <c r="A1891" s="451" t="s">
        <v>2494</v>
      </c>
      <c r="B1891" s="451" t="s">
        <v>1713</v>
      </c>
      <c r="C1891" s="451" t="s">
        <v>1432</v>
      </c>
      <c r="D1891" s="451" t="s">
        <v>1466</v>
      </c>
      <c r="E1891" s="451" t="s">
        <v>1434</v>
      </c>
      <c r="F1891" s="451" t="s">
        <v>2474</v>
      </c>
      <c r="G1891" s="452" t="s">
        <v>1436</v>
      </c>
      <c r="H1891" s="453">
        <v>7762</v>
      </c>
      <c r="I1891" s="452" t="s">
        <v>1676</v>
      </c>
      <c r="J1891" s="452" t="s">
        <v>1438</v>
      </c>
      <c r="K1891" s="452" t="s">
        <v>1438</v>
      </c>
      <c r="L1891" s="452" t="s">
        <v>1439</v>
      </c>
      <c r="M1891" s="452" t="s">
        <v>1440</v>
      </c>
      <c r="N1891" s="454">
        <v>44330</v>
      </c>
      <c r="O1891" s="452" t="s">
        <v>1440</v>
      </c>
      <c r="P1891" s="454">
        <v>44468</v>
      </c>
    </row>
    <row r="1892" spans="1:16" x14ac:dyDescent="0.2">
      <c r="A1892" s="451" t="s">
        <v>2494</v>
      </c>
      <c r="B1892" s="451" t="s">
        <v>1713</v>
      </c>
      <c r="C1892" s="451" t="s">
        <v>1432</v>
      </c>
      <c r="D1892" s="451" t="s">
        <v>1507</v>
      </c>
      <c r="E1892" s="451" t="s">
        <v>1442</v>
      </c>
      <c r="F1892" s="451" t="s">
        <v>2497</v>
      </c>
      <c r="G1892" s="452" t="s">
        <v>1436</v>
      </c>
      <c r="H1892" s="453">
        <v>45146</v>
      </c>
      <c r="I1892" s="452" t="s">
        <v>1640</v>
      </c>
      <c r="J1892" s="452" t="s">
        <v>1438</v>
      </c>
      <c r="K1892" s="452" t="s">
        <v>1438</v>
      </c>
      <c r="L1892" s="452" t="s">
        <v>1439</v>
      </c>
      <c r="M1892" s="452" t="s">
        <v>1440</v>
      </c>
      <c r="N1892" s="454">
        <v>44384</v>
      </c>
      <c r="O1892" s="452" t="s">
        <v>1440</v>
      </c>
      <c r="P1892" s="454">
        <v>44468</v>
      </c>
    </row>
    <row r="1893" spans="1:16" ht="21" x14ac:dyDescent="0.2">
      <c r="A1893" s="451" t="s">
        <v>2494</v>
      </c>
      <c r="B1893" s="451" t="s">
        <v>1713</v>
      </c>
      <c r="C1893" s="451" t="s">
        <v>1432</v>
      </c>
      <c r="D1893" s="451" t="s">
        <v>1540</v>
      </c>
      <c r="E1893" s="451" t="s">
        <v>1677</v>
      </c>
      <c r="F1893" s="451" t="s">
        <v>1711</v>
      </c>
      <c r="G1893" s="452" t="s">
        <v>1436</v>
      </c>
      <c r="H1893" s="453">
        <v>10850</v>
      </c>
      <c r="I1893" s="452" t="s">
        <v>1678</v>
      </c>
      <c r="J1893" s="455"/>
      <c r="K1893" s="452" t="s">
        <v>1533</v>
      </c>
      <c r="L1893" s="452" t="s">
        <v>1439</v>
      </c>
      <c r="M1893" s="452" t="s">
        <v>1452</v>
      </c>
      <c r="N1893" s="454">
        <v>44525</v>
      </c>
      <c r="O1893" s="452" t="s">
        <v>1534</v>
      </c>
      <c r="P1893" s="454">
        <v>44525</v>
      </c>
    </row>
    <row r="1894" spans="1:16" x14ac:dyDescent="0.2">
      <c r="A1894" s="451" t="s">
        <v>2494</v>
      </c>
      <c r="B1894" s="451" t="s">
        <v>1717</v>
      </c>
      <c r="C1894" s="451" t="s">
        <v>1432</v>
      </c>
      <c r="D1894" s="451" t="s">
        <v>1433</v>
      </c>
      <c r="E1894" s="451" t="s">
        <v>1434</v>
      </c>
      <c r="F1894" s="451" t="s">
        <v>1775</v>
      </c>
      <c r="G1894" s="452" t="s">
        <v>1436</v>
      </c>
      <c r="H1894" s="453">
        <v>172777</v>
      </c>
      <c r="I1894" s="452" t="s">
        <v>1654</v>
      </c>
      <c r="J1894" s="452" t="s">
        <v>1438</v>
      </c>
      <c r="K1894" s="452" t="s">
        <v>1438</v>
      </c>
      <c r="L1894" s="452" t="s">
        <v>1439</v>
      </c>
      <c r="M1894" s="452" t="s">
        <v>1440</v>
      </c>
      <c r="N1894" s="454">
        <v>44312</v>
      </c>
      <c r="O1894" s="452" t="s">
        <v>1440</v>
      </c>
      <c r="P1894" s="454">
        <v>44468</v>
      </c>
    </row>
    <row r="1895" spans="1:16" ht="21" x14ac:dyDescent="0.2">
      <c r="A1895" s="451" t="s">
        <v>2498</v>
      </c>
      <c r="B1895" s="451" t="s">
        <v>1463</v>
      </c>
      <c r="C1895" s="451" t="s">
        <v>1432</v>
      </c>
      <c r="D1895" s="451" t="s">
        <v>1433</v>
      </c>
      <c r="E1895" s="451" t="s">
        <v>1434</v>
      </c>
      <c r="F1895" s="451" t="s">
        <v>2405</v>
      </c>
      <c r="G1895" s="452" t="s">
        <v>1436</v>
      </c>
      <c r="H1895" s="453">
        <v>1589759</v>
      </c>
      <c r="I1895" s="452" t="s">
        <v>1650</v>
      </c>
      <c r="J1895" s="452" t="s">
        <v>1438</v>
      </c>
      <c r="K1895" s="452" t="s">
        <v>1438</v>
      </c>
      <c r="L1895" s="452" t="s">
        <v>1439</v>
      </c>
      <c r="M1895" s="452" t="s">
        <v>1440</v>
      </c>
      <c r="N1895" s="454">
        <v>44309</v>
      </c>
      <c r="O1895" s="452" t="s">
        <v>1440</v>
      </c>
      <c r="P1895" s="454">
        <v>44468</v>
      </c>
    </row>
    <row r="1896" spans="1:16" x14ac:dyDescent="0.2">
      <c r="A1896" s="451" t="s">
        <v>2498</v>
      </c>
      <c r="B1896" s="451" t="s">
        <v>1693</v>
      </c>
      <c r="C1896" s="451" t="s">
        <v>1432</v>
      </c>
      <c r="D1896" s="451" t="s">
        <v>1433</v>
      </c>
      <c r="E1896" s="451" t="s">
        <v>1434</v>
      </c>
      <c r="F1896" s="451" t="s">
        <v>1973</v>
      </c>
      <c r="G1896" s="452" t="s">
        <v>1436</v>
      </c>
      <c r="H1896" s="453">
        <v>28825</v>
      </c>
      <c r="I1896" s="452" t="s">
        <v>1648</v>
      </c>
      <c r="J1896" s="452" t="s">
        <v>1438</v>
      </c>
      <c r="K1896" s="452" t="s">
        <v>1438</v>
      </c>
      <c r="L1896" s="452" t="s">
        <v>1439</v>
      </c>
      <c r="M1896" s="452" t="s">
        <v>1440</v>
      </c>
      <c r="N1896" s="454">
        <v>44309</v>
      </c>
      <c r="O1896" s="452" t="s">
        <v>1440</v>
      </c>
      <c r="P1896" s="454">
        <v>44468</v>
      </c>
    </row>
    <row r="1897" spans="1:16" x14ac:dyDescent="0.2">
      <c r="A1897" s="451" t="s">
        <v>2498</v>
      </c>
      <c r="B1897" s="451" t="s">
        <v>1695</v>
      </c>
      <c r="C1897" s="451" t="s">
        <v>1432</v>
      </c>
      <c r="D1897" s="451" t="s">
        <v>1466</v>
      </c>
      <c r="E1897" s="451" t="s">
        <v>1442</v>
      </c>
      <c r="F1897" s="451" t="s">
        <v>2335</v>
      </c>
      <c r="G1897" s="452" t="s">
        <v>1436</v>
      </c>
      <c r="H1897" s="453">
        <v>277943.38</v>
      </c>
      <c r="I1897" s="452" t="s">
        <v>1655</v>
      </c>
      <c r="J1897" s="452" t="s">
        <v>1438</v>
      </c>
      <c r="K1897" s="452" t="s">
        <v>1438</v>
      </c>
      <c r="L1897" s="452" t="s">
        <v>1439</v>
      </c>
      <c r="M1897" s="452" t="s">
        <v>1440</v>
      </c>
      <c r="N1897" s="454">
        <v>44341</v>
      </c>
      <c r="O1897" s="452" t="s">
        <v>1440</v>
      </c>
      <c r="P1897" s="454">
        <v>44468</v>
      </c>
    </row>
    <row r="1898" spans="1:16" x14ac:dyDescent="0.2">
      <c r="A1898" s="451" t="s">
        <v>2498</v>
      </c>
      <c r="B1898" s="451" t="s">
        <v>1697</v>
      </c>
      <c r="C1898" s="451" t="s">
        <v>1432</v>
      </c>
      <c r="D1898" s="451" t="s">
        <v>1433</v>
      </c>
      <c r="E1898" s="451" t="s">
        <v>1434</v>
      </c>
      <c r="F1898" s="451" t="s">
        <v>2499</v>
      </c>
      <c r="G1898" s="452" t="s">
        <v>1436</v>
      </c>
      <c r="H1898" s="453">
        <v>33773</v>
      </c>
      <c r="I1898" s="452" t="s">
        <v>1670</v>
      </c>
      <c r="J1898" s="452" t="s">
        <v>1438</v>
      </c>
      <c r="K1898" s="452" t="s">
        <v>1438</v>
      </c>
      <c r="L1898" s="452" t="s">
        <v>1439</v>
      </c>
      <c r="M1898" s="452" t="s">
        <v>1440</v>
      </c>
      <c r="N1898" s="454">
        <v>44309</v>
      </c>
      <c r="O1898" s="452" t="s">
        <v>1440</v>
      </c>
      <c r="P1898" s="454">
        <v>44468</v>
      </c>
    </row>
    <row r="1899" spans="1:16" ht="21" x14ac:dyDescent="0.2">
      <c r="A1899" s="451" t="s">
        <v>2498</v>
      </c>
      <c r="B1899" s="451" t="s">
        <v>1703</v>
      </c>
      <c r="C1899" s="451" t="s">
        <v>1432</v>
      </c>
      <c r="D1899" s="451" t="s">
        <v>1491</v>
      </c>
      <c r="E1899" s="451" t="s">
        <v>1434</v>
      </c>
      <c r="F1899" s="451" t="s">
        <v>2083</v>
      </c>
      <c r="G1899" s="452" t="s">
        <v>1436</v>
      </c>
      <c r="H1899" s="453">
        <v>14060</v>
      </c>
      <c r="I1899" s="452" t="s">
        <v>1613</v>
      </c>
      <c r="J1899" s="452" t="s">
        <v>1438</v>
      </c>
      <c r="K1899" s="452" t="s">
        <v>1438</v>
      </c>
      <c r="L1899" s="452" t="s">
        <v>1439</v>
      </c>
      <c r="M1899" s="452" t="s">
        <v>1440</v>
      </c>
      <c r="N1899" s="454">
        <v>44370</v>
      </c>
      <c r="O1899" s="452" t="s">
        <v>1440</v>
      </c>
      <c r="P1899" s="454">
        <v>44468</v>
      </c>
    </row>
    <row r="1900" spans="1:16" ht="21" x14ac:dyDescent="0.2">
      <c r="A1900" s="451" t="s">
        <v>2498</v>
      </c>
      <c r="B1900" s="451" t="s">
        <v>1703</v>
      </c>
      <c r="C1900" s="451" t="s">
        <v>1432</v>
      </c>
      <c r="D1900" s="451" t="s">
        <v>1507</v>
      </c>
      <c r="E1900" s="451" t="s">
        <v>1434</v>
      </c>
      <c r="F1900" s="451" t="s">
        <v>2310</v>
      </c>
      <c r="G1900" s="452" t="s">
        <v>1436</v>
      </c>
      <c r="H1900" s="453">
        <v>-14060</v>
      </c>
      <c r="I1900" s="452" t="s">
        <v>1707</v>
      </c>
      <c r="J1900" s="452" t="s">
        <v>1438</v>
      </c>
      <c r="K1900" s="452" t="s">
        <v>1438</v>
      </c>
      <c r="L1900" s="452" t="s">
        <v>1439</v>
      </c>
      <c r="M1900" s="452" t="s">
        <v>1440</v>
      </c>
      <c r="N1900" s="454">
        <v>44384</v>
      </c>
      <c r="O1900" s="452" t="s">
        <v>1440</v>
      </c>
      <c r="P1900" s="454">
        <v>44468</v>
      </c>
    </row>
    <row r="1901" spans="1:16" x14ac:dyDescent="0.2">
      <c r="A1901" s="451" t="s">
        <v>2498</v>
      </c>
      <c r="B1901" s="451" t="s">
        <v>1708</v>
      </c>
      <c r="C1901" s="451" t="s">
        <v>1432</v>
      </c>
      <c r="D1901" s="451" t="s">
        <v>1507</v>
      </c>
      <c r="E1901" s="451" t="s">
        <v>1442</v>
      </c>
      <c r="F1901" s="451" t="s">
        <v>2045</v>
      </c>
      <c r="G1901" s="452" t="s">
        <v>1436</v>
      </c>
      <c r="H1901" s="453">
        <v>14060</v>
      </c>
      <c r="I1901" s="452" t="s">
        <v>1707</v>
      </c>
      <c r="J1901" s="452" t="s">
        <v>1438</v>
      </c>
      <c r="K1901" s="452" t="s">
        <v>1438</v>
      </c>
      <c r="L1901" s="452" t="s">
        <v>1439</v>
      </c>
      <c r="M1901" s="452" t="s">
        <v>1440</v>
      </c>
      <c r="N1901" s="454">
        <v>44384</v>
      </c>
      <c r="O1901" s="452" t="s">
        <v>1440</v>
      </c>
      <c r="P1901" s="454">
        <v>44468</v>
      </c>
    </row>
    <row r="1902" spans="1:16" ht="21" x14ac:dyDescent="0.2">
      <c r="A1902" s="451" t="s">
        <v>2498</v>
      </c>
      <c r="B1902" s="451" t="s">
        <v>1708</v>
      </c>
      <c r="C1902" s="451" t="s">
        <v>1432</v>
      </c>
      <c r="D1902" s="451" t="s">
        <v>1531</v>
      </c>
      <c r="E1902" s="451" t="s">
        <v>1568</v>
      </c>
      <c r="F1902" s="451" t="s">
        <v>1545</v>
      </c>
      <c r="G1902" s="452" t="s">
        <v>1436</v>
      </c>
      <c r="H1902" s="453">
        <v>1558.75</v>
      </c>
      <c r="I1902" s="452" t="s">
        <v>1627</v>
      </c>
      <c r="J1902" s="455"/>
      <c r="K1902" s="452" t="s">
        <v>1533</v>
      </c>
      <c r="L1902" s="452" t="s">
        <v>1439</v>
      </c>
      <c r="M1902" s="452" t="s">
        <v>1452</v>
      </c>
      <c r="N1902" s="454">
        <v>44496</v>
      </c>
      <c r="O1902" s="452" t="s">
        <v>1534</v>
      </c>
      <c r="P1902" s="454">
        <v>44497</v>
      </c>
    </row>
    <row r="1903" spans="1:16" ht="21" x14ac:dyDescent="0.2">
      <c r="A1903" s="451" t="s">
        <v>2498</v>
      </c>
      <c r="B1903" s="451" t="s">
        <v>1708</v>
      </c>
      <c r="C1903" s="451" t="s">
        <v>1432</v>
      </c>
      <c r="D1903" s="451" t="s">
        <v>1531</v>
      </c>
      <c r="E1903" s="451" t="s">
        <v>1628</v>
      </c>
      <c r="F1903" s="451" t="s">
        <v>1545</v>
      </c>
      <c r="G1903" s="452" t="s">
        <v>1436</v>
      </c>
      <c r="H1903" s="453">
        <v>1476.56</v>
      </c>
      <c r="I1903" s="452" t="s">
        <v>1629</v>
      </c>
      <c r="J1903" s="455"/>
      <c r="K1903" s="452" t="s">
        <v>1533</v>
      </c>
      <c r="L1903" s="452" t="s">
        <v>1439</v>
      </c>
      <c r="M1903" s="452" t="s">
        <v>1452</v>
      </c>
      <c r="N1903" s="454">
        <v>44496</v>
      </c>
      <c r="O1903" s="452" t="s">
        <v>1534</v>
      </c>
      <c r="P1903" s="454">
        <v>44497</v>
      </c>
    </row>
    <row r="1904" spans="1:16" x14ac:dyDescent="0.2">
      <c r="A1904" s="451" t="s">
        <v>2498</v>
      </c>
      <c r="B1904" s="451" t="s">
        <v>1575</v>
      </c>
      <c r="C1904" s="451" t="s">
        <v>1432</v>
      </c>
      <c r="D1904" s="451" t="s">
        <v>1507</v>
      </c>
      <c r="E1904" s="451" t="s">
        <v>1442</v>
      </c>
      <c r="F1904" s="451" t="s">
        <v>1936</v>
      </c>
      <c r="G1904" s="452" t="s">
        <v>1436</v>
      </c>
      <c r="H1904" s="453">
        <v>27515</v>
      </c>
      <c r="I1904" s="452" t="s">
        <v>1712</v>
      </c>
      <c r="J1904" s="452" t="s">
        <v>1438</v>
      </c>
      <c r="K1904" s="452" t="s">
        <v>1438</v>
      </c>
      <c r="L1904" s="452" t="s">
        <v>1439</v>
      </c>
      <c r="M1904" s="452" t="s">
        <v>1440</v>
      </c>
      <c r="N1904" s="454">
        <v>44399</v>
      </c>
      <c r="O1904" s="452" t="s">
        <v>1440</v>
      </c>
      <c r="P1904" s="454">
        <v>44468</v>
      </c>
    </row>
    <row r="1905" spans="1:16" x14ac:dyDescent="0.2">
      <c r="A1905" s="451" t="s">
        <v>2498</v>
      </c>
      <c r="B1905" s="451" t="s">
        <v>1575</v>
      </c>
      <c r="C1905" s="451" t="s">
        <v>1432</v>
      </c>
      <c r="D1905" s="451" t="s">
        <v>1540</v>
      </c>
      <c r="E1905" s="451" t="s">
        <v>1623</v>
      </c>
      <c r="F1905" s="451" t="s">
        <v>1565</v>
      </c>
      <c r="G1905" s="452" t="s">
        <v>1436</v>
      </c>
      <c r="H1905" s="453">
        <v>1000</v>
      </c>
      <c r="I1905" s="452" t="s">
        <v>1974</v>
      </c>
      <c r="J1905" s="455"/>
      <c r="K1905" s="452" t="s">
        <v>1533</v>
      </c>
      <c r="L1905" s="452" t="s">
        <v>1439</v>
      </c>
      <c r="M1905" s="452" t="s">
        <v>1452</v>
      </c>
      <c r="N1905" s="454">
        <v>44512</v>
      </c>
      <c r="O1905" s="452" t="s">
        <v>1534</v>
      </c>
      <c r="P1905" s="454">
        <v>44516</v>
      </c>
    </row>
    <row r="1906" spans="1:16" ht="21" x14ac:dyDescent="0.2">
      <c r="A1906" s="451" t="s">
        <v>2498</v>
      </c>
      <c r="B1906" s="451" t="s">
        <v>1575</v>
      </c>
      <c r="C1906" s="451" t="s">
        <v>1432</v>
      </c>
      <c r="D1906" s="451" t="s">
        <v>1448</v>
      </c>
      <c r="E1906" s="451" t="s">
        <v>1460</v>
      </c>
      <c r="F1906" s="451" t="s">
        <v>1545</v>
      </c>
      <c r="G1906" s="452" t="s">
        <v>1436</v>
      </c>
      <c r="H1906" s="453">
        <v>22012</v>
      </c>
      <c r="I1906" s="452" t="s">
        <v>1462</v>
      </c>
      <c r="J1906" s="455"/>
      <c r="K1906" s="452" t="s">
        <v>1533</v>
      </c>
      <c r="L1906" s="452" t="s">
        <v>1439</v>
      </c>
      <c r="M1906" s="452" t="s">
        <v>1452</v>
      </c>
      <c r="N1906" s="454">
        <v>44550</v>
      </c>
      <c r="O1906" s="452" t="s">
        <v>1453</v>
      </c>
      <c r="P1906" s="454">
        <v>44553</v>
      </c>
    </row>
    <row r="1907" spans="1:16" x14ac:dyDescent="0.2">
      <c r="A1907" s="451" t="s">
        <v>2498</v>
      </c>
      <c r="B1907" s="451" t="s">
        <v>1713</v>
      </c>
      <c r="C1907" s="451" t="s">
        <v>1432</v>
      </c>
      <c r="D1907" s="451" t="s">
        <v>1466</v>
      </c>
      <c r="E1907" s="451" t="s">
        <v>1442</v>
      </c>
      <c r="F1907" s="451" t="s">
        <v>2330</v>
      </c>
      <c r="G1907" s="452" t="s">
        <v>1436</v>
      </c>
      <c r="H1907" s="453">
        <v>8175</v>
      </c>
      <c r="I1907" s="452" t="s">
        <v>1676</v>
      </c>
      <c r="J1907" s="452" t="s">
        <v>1438</v>
      </c>
      <c r="K1907" s="452" t="s">
        <v>1438</v>
      </c>
      <c r="L1907" s="452" t="s">
        <v>1439</v>
      </c>
      <c r="M1907" s="452" t="s">
        <v>1440</v>
      </c>
      <c r="N1907" s="454">
        <v>44330</v>
      </c>
      <c r="O1907" s="452" t="s">
        <v>1440</v>
      </c>
      <c r="P1907" s="454">
        <v>44468</v>
      </c>
    </row>
    <row r="1908" spans="1:16" x14ac:dyDescent="0.2">
      <c r="A1908" s="451" t="s">
        <v>2498</v>
      </c>
      <c r="B1908" s="451" t="s">
        <v>1713</v>
      </c>
      <c r="C1908" s="451" t="s">
        <v>1432</v>
      </c>
      <c r="D1908" s="451" t="s">
        <v>1507</v>
      </c>
      <c r="E1908" s="451" t="s">
        <v>1442</v>
      </c>
      <c r="F1908" s="451" t="s">
        <v>1606</v>
      </c>
      <c r="G1908" s="452" t="s">
        <v>1436</v>
      </c>
      <c r="H1908" s="453">
        <v>70525</v>
      </c>
      <c r="I1908" s="452" t="s">
        <v>1640</v>
      </c>
      <c r="J1908" s="452" t="s">
        <v>1438</v>
      </c>
      <c r="K1908" s="452" t="s">
        <v>1438</v>
      </c>
      <c r="L1908" s="452" t="s">
        <v>1439</v>
      </c>
      <c r="M1908" s="452" t="s">
        <v>1440</v>
      </c>
      <c r="N1908" s="454">
        <v>44384</v>
      </c>
      <c r="O1908" s="452" t="s">
        <v>1440</v>
      </c>
      <c r="P1908" s="454">
        <v>44468</v>
      </c>
    </row>
    <row r="1909" spans="1:16" ht="21" x14ac:dyDescent="0.2">
      <c r="A1909" s="451" t="s">
        <v>2498</v>
      </c>
      <c r="B1909" s="451" t="s">
        <v>1713</v>
      </c>
      <c r="C1909" s="451" t="s">
        <v>1432</v>
      </c>
      <c r="D1909" s="451" t="s">
        <v>1540</v>
      </c>
      <c r="E1909" s="451" t="s">
        <v>1677</v>
      </c>
      <c r="F1909" s="451" t="s">
        <v>1450</v>
      </c>
      <c r="G1909" s="452" t="s">
        <v>1436</v>
      </c>
      <c r="H1909" s="453">
        <v>11439</v>
      </c>
      <c r="I1909" s="452" t="s">
        <v>1678</v>
      </c>
      <c r="J1909" s="455"/>
      <c r="K1909" s="452" t="s">
        <v>1533</v>
      </c>
      <c r="L1909" s="452" t="s">
        <v>1439</v>
      </c>
      <c r="M1909" s="452" t="s">
        <v>1452</v>
      </c>
      <c r="N1909" s="454">
        <v>44525</v>
      </c>
      <c r="O1909" s="452" t="s">
        <v>1534</v>
      </c>
      <c r="P1909" s="454">
        <v>44525</v>
      </c>
    </row>
    <row r="1910" spans="1:16" x14ac:dyDescent="0.2">
      <c r="A1910" s="451" t="s">
        <v>2498</v>
      </c>
      <c r="B1910" s="451" t="s">
        <v>1717</v>
      </c>
      <c r="C1910" s="451" t="s">
        <v>1432</v>
      </c>
      <c r="D1910" s="451" t="s">
        <v>1433</v>
      </c>
      <c r="E1910" s="451" t="s">
        <v>1442</v>
      </c>
      <c r="F1910" s="451" t="s">
        <v>2357</v>
      </c>
      <c r="G1910" s="452" t="s">
        <v>1436</v>
      </c>
      <c r="H1910" s="453">
        <v>157743</v>
      </c>
      <c r="I1910" s="452" t="s">
        <v>1654</v>
      </c>
      <c r="J1910" s="452" t="s">
        <v>1438</v>
      </c>
      <c r="K1910" s="452" t="s">
        <v>1438</v>
      </c>
      <c r="L1910" s="452" t="s">
        <v>1439</v>
      </c>
      <c r="M1910" s="452" t="s">
        <v>1440</v>
      </c>
      <c r="N1910" s="454">
        <v>44312</v>
      </c>
      <c r="O1910" s="452" t="s">
        <v>1440</v>
      </c>
      <c r="P1910" s="454">
        <v>44468</v>
      </c>
    </row>
    <row r="1911" spans="1:16" ht="21" x14ac:dyDescent="0.2">
      <c r="A1911" s="451" t="s">
        <v>2500</v>
      </c>
      <c r="B1911" s="451" t="s">
        <v>1463</v>
      </c>
      <c r="C1911" s="451" t="s">
        <v>1432</v>
      </c>
      <c r="D1911" s="451" t="s">
        <v>1433</v>
      </c>
      <c r="E1911" s="451" t="s">
        <v>1434</v>
      </c>
      <c r="F1911" s="451" t="s">
        <v>2501</v>
      </c>
      <c r="G1911" s="452" t="s">
        <v>1436</v>
      </c>
      <c r="H1911" s="453">
        <v>852614</v>
      </c>
      <c r="I1911" s="452" t="s">
        <v>1650</v>
      </c>
      <c r="J1911" s="452" t="s">
        <v>1438</v>
      </c>
      <c r="K1911" s="452" t="s">
        <v>1438</v>
      </c>
      <c r="L1911" s="452" t="s">
        <v>1439</v>
      </c>
      <c r="M1911" s="452" t="s">
        <v>1440</v>
      </c>
      <c r="N1911" s="454">
        <v>44309</v>
      </c>
      <c r="O1911" s="452" t="s">
        <v>1440</v>
      </c>
      <c r="P1911" s="454">
        <v>44468</v>
      </c>
    </row>
    <row r="1912" spans="1:16" x14ac:dyDescent="0.2">
      <c r="A1912" s="451" t="s">
        <v>2500</v>
      </c>
      <c r="B1912" s="451" t="s">
        <v>1693</v>
      </c>
      <c r="C1912" s="451" t="s">
        <v>1432</v>
      </c>
      <c r="D1912" s="451" t="s">
        <v>1433</v>
      </c>
      <c r="E1912" s="451" t="s">
        <v>1434</v>
      </c>
      <c r="F1912" s="451" t="s">
        <v>1691</v>
      </c>
      <c r="G1912" s="452" t="s">
        <v>1436</v>
      </c>
      <c r="H1912" s="453">
        <v>18000</v>
      </c>
      <c r="I1912" s="452" t="s">
        <v>1648</v>
      </c>
      <c r="J1912" s="452" t="s">
        <v>1438</v>
      </c>
      <c r="K1912" s="452" t="s">
        <v>1438</v>
      </c>
      <c r="L1912" s="452" t="s">
        <v>1439</v>
      </c>
      <c r="M1912" s="452" t="s">
        <v>1440</v>
      </c>
      <c r="N1912" s="454">
        <v>44309</v>
      </c>
      <c r="O1912" s="452" t="s">
        <v>1440</v>
      </c>
      <c r="P1912" s="454">
        <v>44468</v>
      </c>
    </row>
    <row r="1913" spans="1:16" x14ac:dyDescent="0.2">
      <c r="A1913" s="451" t="s">
        <v>2500</v>
      </c>
      <c r="B1913" s="451" t="s">
        <v>1695</v>
      </c>
      <c r="C1913" s="451" t="s">
        <v>1432</v>
      </c>
      <c r="D1913" s="451" t="s">
        <v>1466</v>
      </c>
      <c r="E1913" s="451" t="s">
        <v>1442</v>
      </c>
      <c r="F1913" s="451" t="s">
        <v>1864</v>
      </c>
      <c r="G1913" s="452" t="s">
        <v>1436</v>
      </c>
      <c r="H1913" s="453">
        <v>506759.76</v>
      </c>
      <c r="I1913" s="452" t="s">
        <v>1655</v>
      </c>
      <c r="J1913" s="452" t="s">
        <v>1438</v>
      </c>
      <c r="K1913" s="452" t="s">
        <v>1438</v>
      </c>
      <c r="L1913" s="452" t="s">
        <v>1439</v>
      </c>
      <c r="M1913" s="452" t="s">
        <v>1440</v>
      </c>
      <c r="N1913" s="454">
        <v>44341</v>
      </c>
      <c r="O1913" s="452" t="s">
        <v>1440</v>
      </c>
      <c r="P1913" s="454">
        <v>44468</v>
      </c>
    </row>
    <row r="1914" spans="1:16" x14ac:dyDescent="0.2">
      <c r="A1914" s="451" t="s">
        <v>2500</v>
      </c>
      <c r="B1914" s="451" t="s">
        <v>1697</v>
      </c>
      <c r="C1914" s="451" t="s">
        <v>1432</v>
      </c>
      <c r="D1914" s="451" t="s">
        <v>1433</v>
      </c>
      <c r="E1914" s="451" t="s">
        <v>1434</v>
      </c>
      <c r="F1914" s="451" t="s">
        <v>1672</v>
      </c>
      <c r="G1914" s="452" t="s">
        <v>1436</v>
      </c>
      <c r="H1914" s="453">
        <v>41224</v>
      </c>
      <c r="I1914" s="452" t="s">
        <v>1670</v>
      </c>
      <c r="J1914" s="452" t="s">
        <v>1438</v>
      </c>
      <c r="K1914" s="452" t="s">
        <v>1438</v>
      </c>
      <c r="L1914" s="452" t="s">
        <v>1439</v>
      </c>
      <c r="M1914" s="452" t="s">
        <v>1440</v>
      </c>
      <c r="N1914" s="454">
        <v>44309</v>
      </c>
      <c r="O1914" s="452" t="s">
        <v>1440</v>
      </c>
      <c r="P1914" s="454">
        <v>44468</v>
      </c>
    </row>
    <row r="1915" spans="1:16" ht="21" x14ac:dyDescent="0.2">
      <c r="A1915" s="451" t="s">
        <v>2500</v>
      </c>
      <c r="B1915" s="451" t="s">
        <v>1703</v>
      </c>
      <c r="C1915" s="451" t="s">
        <v>1432</v>
      </c>
      <c r="D1915" s="451" t="s">
        <v>1491</v>
      </c>
      <c r="E1915" s="451" t="s">
        <v>1442</v>
      </c>
      <c r="F1915" s="451" t="s">
        <v>2444</v>
      </c>
      <c r="G1915" s="452" t="s">
        <v>1436</v>
      </c>
      <c r="H1915" s="453">
        <v>7400</v>
      </c>
      <c r="I1915" s="452" t="s">
        <v>1613</v>
      </c>
      <c r="J1915" s="452" t="s">
        <v>1438</v>
      </c>
      <c r="K1915" s="452" t="s">
        <v>1438</v>
      </c>
      <c r="L1915" s="452" t="s">
        <v>1439</v>
      </c>
      <c r="M1915" s="452" t="s">
        <v>1440</v>
      </c>
      <c r="N1915" s="454">
        <v>44370</v>
      </c>
      <c r="O1915" s="452" t="s">
        <v>1440</v>
      </c>
      <c r="P1915" s="454">
        <v>44468</v>
      </c>
    </row>
    <row r="1916" spans="1:16" ht="21" x14ac:dyDescent="0.2">
      <c r="A1916" s="451" t="s">
        <v>2500</v>
      </c>
      <c r="B1916" s="451" t="s">
        <v>1703</v>
      </c>
      <c r="C1916" s="451" t="s">
        <v>1432</v>
      </c>
      <c r="D1916" s="451" t="s">
        <v>1491</v>
      </c>
      <c r="E1916" s="451" t="s">
        <v>1434</v>
      </c>
      <c r="F1916" s="451" t="s">
        <v>2211</v>
      </c>
      <c r="G1916" s="452" t="s">
        <v>1436</v>
      </c>
      <c r="H1916" s="453">
        <v>9735</v>
      </c>
      <c r="I1916" s="452" t="s">
        <v>1609</v>
      </c>
      <c r="J1916" s="452" t="s">
        <v>1438</v>
      </c>
      <c r="K1916" s="452" t="s">
        <v>1438</v>
      </c>
      <c r="L1916" s="452" t="s">
        <v>1439</v>
      </c>
      <c r="M1916" s="452" t="s">
        <v>1440</v>
      </c>
      <c r="N1916" s="454">
        <v>44370</v>
      </c>
      <c r="O1916" s="452" t="s">
        <v>1440</v>
      </c>
      <c r="P1916" s="454">
        <v>44468</v>
      </c>
    </row>
    <row r="1917" spans="1:16" ht="21" x14ac:dyDescent="0.2">
      <c r="A1917" s="451" t="s">
        <v>2500</v>
      </c>
      <c r="B1917" s="451" t="s">
        <v>1703</v>
      </c>
      <c r="C1917" s="451" t="s">
        <v>1432</v>
      </c>
      <c r="D1917" s="451" t="s">
        <v>1507</v>
      </c>
      <c r="E1917" s="451" t="s">
        <v>1442</v>
      </c>
      <c r="F1917" s="451" t="s">
        <v>2502</v>
      </c>
      <c r="G1917" s="452" t="s">
        <v>1436</v>
      </c>
      <c r="H1917" s="453">
        <v>-7400</v>
      </c>
      <c r="I1917" s="452" t="s">
        <v>1707</v>
      </c>
      <c r="J1917" s="452" t="s">
        <v>1438</v>
      </c>
      <c r="K1917" s="452" t="s">
        <v>1438</v>
      </c>
      <c r="L1917" s="452" t="s">
        <v>1439</v>
      </c>
      <c r="M1917" s="452" t="s">
        <v>1440</v>
      </c>
      <c r="N1917" s="454">
        <v>44384</v>
      </c>
      <c r="O1917" s="452" t="s">
        <v>1440</v>
      </c>
      <c r="P1917" s="454">
        <v>44468</v>
      </c>
    </row>
    <row r="1918" spans="1:16" x14ac:dyDescent="0.2">
      <c r="A1918" s="451" t="s">
        <v>2500</v>
      </c>
      <c r="B1918" s="451" t="s">
        <v>1708</v>
      </c>
      <c r="C1918" s="451" t="s">
        <v>1432</v>
      </c>
      <c r="D1918" s="451" t="s">
        <v>1507</v>
      </c>
      <c r="E1918" s="451" t="s">
        <v>1442</v>
      </c>
      <c r="F1918" s="451" t="s">
        <v>2057</v>
      </c>
      <c r="G1918" s="452" t="s">
        <v>1436</v>
      </c>
      <c r="H1918" s="453">
        <v>7400</v>
      </c>
      <c r="I1918" s="452" t="s">
        <v>1707</v>
      </c>
      <c r="J1918" s="452" t="s">
        <v>1438</v>
      </c>
      <c r="K1918" s="452" t="s">
        <v>1438</v>
      </c>
      <c r="L1918" s="452" t="s">
        <v>1439</v>
      </c>
      <c r="M1918" s="452" t="s">
        <v>1440</v>
      </c>
      <c r="N1918" s="454">
        <v>44384</v>
      </c>
      <c r="O1918" s="452" t="s">
        <v>1440</v>
      </c>
      <c r="P1918" s="454">
        <v>44468</v>
      </c>
    </row>
    <row r="1919" spans="1:16" ht="21" x14ac:dyDescent="0.2">
      <c r="A1919" s="451" t="s">
        <v>2500</v>
      </c>
      <c r="B1919" s="451" t="s">
        <v>1708</v>
      </c>
      <c r="C1919" s="451" t="s">
        <v>1432</v>
      </c>
      <c r="D1919" s="451" t="s">
        <v>1531</v>
      </c>
      <c r="E1919" s="451" t="s">
        <v>1568</v>
      </c>
      <c r="F1919" s="451" t="s">
        <v>2472</v>
      </c>
      <c r="G1919" s="452" t="s">
        <v>1436</v>
      </c>
      <c r="H1919" s="453">
        <v>4458.75</v>
      </c>
      <c r="I1919" s="452" t="s">
        <v>1627</v>
      </c>
      <c r="J1919" s="455"/>
      <c r="K1919" s="452" t="s">
        <v>1533</v>
      </c>
      <c r="L1919" s="452" t="s">
        <v>1439</v>
      </c>
      <c r="M1919" s="452" t="s">
        <v>1452</v>
      </c>
      <c r="N1919" s="454">
        <v>44496</v>
      </c>
      <c r="O1919" s="452" t="s">
        <v>1534</v>
      </c>
      <c r="P1919" s="454">
        <v>44497</v>
      </c>
    </row>
    <row r="1920" spans="1:16" ht="21" x14ac:dyDescent="0.2">
      <c r="A1920" s="451" t="s">
        <v>2500</v>
      </c>
      <c r="B1920" s="451" t="s">
        <v>1708</v>
      </c>
      <c r="C1920" s="451" t="s">
        <v>1432</v>
      </c>
      <c r="D1920" s="451" t="s">
        <v>1531</v>
      </c>
      <c r="E1920" s="451" t="s">
        <v>1628</v>
      </c>
      <c r="F1920" s="451" t="s">
        <v>2472</v>
      </c>
      <c r="G1920" s="452" t="s">
        <v>1436</v>
      </c>
      <c r="H1920" s="453">
        <v>4370.63</v>
      </c>
      <c r="I1920" s="452" t="s">
        <v>1629</v>
      </c>
      <c r="J1920" s="455"/>
      <c r="K1920" s="452" t="s">
        <v>1533</v>
      </c>
      <c r="L1920" s="452" t="s">
        <v>1439</v>
      </c>
      <c r="M1920" s="452" t="s">
        <v>1452</v>
      </c>
      <c r="N1920" s="454">
        <v>44496</v>
      </c>
      <c r="O1920" s="452" t="s">
        <v>1534</v>
      </c>
      <c r="P1920" s="454">
        <v>44497</v>
      </c>
    </row>
    <row r="1921" spans="1:16" x14ac:dyDescent="0.2">
      <c r="A1921" s="451" t="s">
        <v>2500</v>
      </c>
      <c r="B1921" s="451" t="s">
        <v>1575</v>
      </c>
      <c r="C1921" s="451" t="s">
        <v>1432</v>
      </c>
      <c r="D1921" s="451" t="s">
        <v>1507</v>
      </c>
      <c r="E1921" s="451" t="s">
        <v>1442</v>
      </c>
      <c r="F1921" s="451" t="s">
        <v>1993</v>
      </c>
      <c r="G1921" s="452" t="s">
        <v>1436</v>
      </c>
      <c r="H1921" s="453">
        <v>70569</v>
      </c>
      <c r="I1921" s="452" t="s">
        <v>1712</v>
      </c>
      <c r="J1921" s="452" t="s">
        <v>1438</v>
      </c>
      <c r="K1921" s="452" t="s">
        <v>1438</v>
      </c>
      <c r="L1921" s="452" t="s">
        <v>1439</v>
      </c>
      <c r="M1921" s="452" t="s">
        <v>1440</v>
      </c>
      <c r="N1921" s="454">
        <v>44399</v>
      </c>
      <c r="O1921" s="452" t="s">
        <v>1440</v>
      </c>
      <c r="P1921" s="454">
        <v>44468</v>
      </c>
    </row>
    <row r="1922" spans="1:16" ht="21" x14ac:dyDescent="0.2">
      <c r="A1922" s="451" t="s">
        <v>2500</v>
      </c>
      <c r="B1922" s="451" t="s">
        <v>1575</v>
      </c>
      <c r="C1922" s="451" t="s">
        <v>1432</v>
      </c>
      <c r="D1922" s="451" t="s">
        <v>1448</v>
      </c>
      <c r="E1922" s="451" t="s">
        <v>1460</v>
      </c>
      <c r="F1922" s="451" t="s">
        <v>2472</v>
      </c>
      <c r="G1922" s="452" t="s">
        <v>1436</v>
      </c>
      <c r="H1922" s="453">
        <v>56455</v>
      </c>
      <c r="I1922" s="452" t="s">
        <v>1462</v>
      </c>
      <c r="J1922" s="455"/>
      <c r="K1922" s="452" t="s">
        <v>1533</v>
      </c>
      <c r="L1922" s="452" t="s">
        <v>1439</v>
      </c>
      <c r="M1922" s="452" t="s">
        <v>1452</v>
      </c>
      <c r="N1922" s="454">
        <v>44550</v>
      </c>
      <c r="O1922" s="452" t="s">
        <v>1453</v>
      </c>
      <c r="P1922" s="454">
        <v>44553</v>
      </c>
    </row>
    <row r="1923" spans="1:16" ht="21" x14ac:dyDescent="0.2">
      <c r="A1923" s="451" t="s">
        <v>2500</v>
      </c>
      <c r="B1923" s="451" t="s">
        <v>1575</v>
      </c>
      <c r="C1923" s="451" t="s">
        <v>1432</v>
      </c>
      <c r="D1923" s="451" t="s">
        <v>1448</v>
      </c>
      <c r="E1923" s="451" t="s">
        <v>1538</v>
      </c>
      <c r="F1923" s="451" t="s">
        <v>2182</v>
      </c>
      <c r="G1923" s="452" t="s">
        <v>1436</v>
      </c>
      <c r="H1923" s="453">
        <v>446</v>
      </c>
      <c r="I1923" s="452" t="s">
        <v>1824</v>
      </c>
      <c r="J1923" s="455"/>
      <c r="K1923" s="452" t="s">
        <v>1533</v>
      </c>
      <c r="L1923" s="452" t="s">
        <v>1439</v>
      </c>
      <c r="M1923" s="452" t="s">
        <v>1452</v>
      </c>
      <c r="N1923" s="454">
        <v>44554</v>
      </c>
      <c r="O1923" s="452" t="s">
        <v>1534</v>
      </c>
      <c r="P1923" s="454">
        <v>44560</v>
      </c>
    </row>
    <row r="1924" spans="1:16" x14ac:dyDescent="0.2">
      <c r="A1924" s="451" t="s">
        <v>2500</v>
      </c>
      <c r="B1924" s="451" t="s">
        <v>1713</v>
      </c>
      <c r="C1924" s="451" t="s">
        <v>1432</v>
      </c>
      <c r="D1924" s="451" t="s">
        <v>1466</v>
      </c>
      <c r="E1924" s="451" t="s">
        <v>1442</v>
      </c>
      <c r="F1924" s="451" t="s">
        <v>1811</v>
      </c>
      <c r="G1924" s="452" t="s">
        <v>1436</v>
      </c>
      <c r="H1924" s="453">
        <v>7583</v>
      </c>
      <c r="I1924" s="452" t="s">
        <v>1676</v>
      </c>
      <c r="J1924" s="452" t="s">
        <v>1438</v>
      </c>
      <c r="K1924" s="452" t="s">
        <v>1438</v>
      </c>
      <c r="L1924" s="452" t="s">
        <v>1439</v>
      </c>
      <c r="M1924" s="452" t="s">
        <v>1440</v>
      </c>
      <c r="N1924" s="454">
        <v>44330</v>
      </c>
      <c r="O1924" s="452" t="s">
        <v>1440</v>
      </c>
      <c r="P1924" s="454">
        <v>44468</v>
      </c>
    </row>
    <row r="1925" spans="1:16" ht="21" x14ac:dyDescent="0.2">
      <c r="A1925" s="451" t="s">
        <v>2500</v>
      </c>
      <c r="B1925" s="451" t="s">
        <v>1713</v>
      </c>
      <c r="C1925" s="451" t="s">
        <v>1432</v>
      </c>
      <c r="D1925" s="451" t="s">
        <v>1540</v>
      </c>
      <c r="E1925" s="451" t="s">
        <v>1677</v>
      </c>
      <c r="F1925" s="451" t="s">
        <v>1779</v>
      </c>
      <c r="G1925" s="452" t="s">
        <v>1436</v>
      </c>
      <c r="H1925" s="453">
        <v>10617</v>
      </c>
      <c r="I1925" s="452" t="s">
        <v>1678</v>
      </c>
      <c r="J1925" s="455"/>
      <c r="K1925" s="452" t="s">
        <v>1533</v>
      </c>
      <c r="L1925" s="452" t="s">
        <v>1439</v>
      </c>
      <c r="M1925" s="452" t="s">
        <v>1452</v>
      </c>
      <c r="N1925" s="454">
        <v>44525</v>
      </c>
      <c r="O1925" s="452" t="s">
        <v>1534</v>
      </c>
      <c r="P1925" s="454">
        <v>44525</v>
      </c>
    </row>
    <row r="1926" spans="1:16" x14ac:dyDescent="0.2">
      <c r="A1926" s="451" t="s">
        <v>2500</v>
      </c>
      <c r="B1926" s="451" t="s">
        <v>1717</v>
      </c>
      <c r="C1926" s="451" t="s">
        <v>1432</v>
      </c>
      <c r="D1926" s="451" t="s">
        <v>1433</v>
      </c>
      <c r="E1926" s="451" t="s">
        <v>1434</v>
      </c>
      <c r="F1926" s="451" t="s">
        <v>1795</v>
      </c>
      <c r="G1926" s="452" t="s">
        <v>1436</v>
      </c>
      <c r="H1926" s="453">
        <v>205805</v>
      </c>
      <c r="I1926" s="452" t="s">
        <v>1654</v>
      </c>
      <c r="J1926" s="452" t="s">
        <v>1438</v>
      </c>
      <c r="K1926" s="452" t="s">
        <v>1438</v>
      </c>
      <c r="L1926" s="452" t="s">
        <v>1439</v>
      </c>
      <c r="M1926" s="452" t="s">
        <v>1440</v>
      </c>
      <c r="N1926" s="454">
        <v>44312</v>
      </c>
      <c r="O1926" s="452" t="s">
        <v>1440</v>
      </c>
      <c r="P1926" s="454">
        <v>44468</v>
      </c>
    </row>
    <row r="1927" spans="1:16" ht="21" x14ac:dyDescent="0.2">
      <c r="A1927" s="451" t="s">
        <v>2503</v>
      </c>
      <c r="B1927" s="451" t="s">
        <v>1463</v>
      </c>
      <c r="C1927" s="451" t="s">
        <v>1432</v>
      </c>
      <c r="D1927" s="451" t="s">
        <v>1433</v>
      </c>
      <c r="E1927" s="451" t="s">
        <v>1442</v>
      </c>
      <c r="F1927" s="451" t="s">
        <v>2504</v>
      </c>
      <c r="G1927" s="452" t="s">
        <v>1436</v>
      </c>
      <c r="H1927" s="453">
        <v>663630</v>
      </c>
      <c r="I1927" s="452" t="s">
        <v>1650</v>
      </c>
      <c r="J1927" s="452" t="s">
        <v>1438</v>
      </c>
      <c r="K1927" s="452" t="s">
        <v>1438</v>
      </c>
      <c r="L1927" s="452" t="s">
        <v>1439</v>
      </c>
      <c r="M1927" s="452" t="s">
        <v>1440</v>
      </c>
      <c r="N1927" s="454">
        <v>44309</v>
      </c>
      <c r="O1927" s="452" t="s">
        <v>1440</v>
      </c>
      <c r="P1927" s="454">
        <v>44468</v>
      </c>
    </row>
    <row r="1928" spans="1:16" ht="21" x14ac:dyDescent="0.2">
      <c r="A1928" s="451" t="s">
        <v>2503</v>
      </c>
      <c r="B1928" s="451" t="s">
        <v>1463</v>
      </c>
      <c r="C1928" s="451" t="s">
        <v>1432</v>
      </c>
      <c r="D1928" s="451" t="s">
        <v>1433</v>
      </c>
      <c r="E1928" s="451" t="s">
        <v>1434</v>
      </c>
      <c r="F1928" s="451" t="s">
        <v>1724</v>
      </c>
      <c r="G1928" s="452" t="s">
        <v>1436</v>
      </c>
      <c r="H1928" s="453">
        <v>17805.52</v>
      </c>
      <c r="I1928" s="452" t="s">
        <v>1465</v>
      </c>
      <c r="J1928" s="452" t="s">
        <v>1438</v>
      </c>
      <c r="K1928" s="452" t="s">
        <v>1438</v>
      </c>
      <c r="L1928" s="452" t="s">
        <v>1439</v>
      </c>
      <c r="M1928" s="452" t="s">
        <v>1440</v>
      </c>
      <c r="N1928" s="454">
        <v>44302</v>
      </c>
      <c r="O1928" s="452" t="s">
        <v>1440</v>
      </c>
      <c r="P1928" s="454">
        <v>44468</v>
      </c>
    </row>
    <row r="1929" spans="1:16" ht="21" x14ac:dyDescent="0.2">
      <c r="A1929" s="451" t="s">
        <v>2503</v>
      </c>
      <c r="B1929" s="451" t="s">
        <v>1463</v>
      </c>
      <c r="C1929" s="451" t="s">
        <v>1432</v>
      </c>
      <c r="D1929" s="451" t="s">
        <v>1466</v>
      </c>
      <c r="E1929" s="451" t="s">
        <v>1442</v>
      </c>
      <c r="F1929" s="451" t="s">
        <v>1962</v>
      </c>
      <c r="G1929" s="452" t="s">
        <v>1436</v>
      </c>
      <c r="H1929" s="453">
        <v>615</v>
      </c>
      <c r="I1929" s="452" t="s">
        <v>1480</v>
      </c>
      <c r="J1929" s="452" t="s">
        <v>1438</v>
      </c>
      <c r="K1929" s="452" t="s">
        <v>1438</v>
      </c>
      <c r="L1929" s="452" t="s">
        <v>1439</v>
      </c>
      <c r="M1929" s="452" t="s">
        <v>1440</v>
      </c>
      <c r="N1929" s="454">
        <v>44342</v>
      </c>
      <c r="O1929" s="452" t="s">
        <v>1440</v>
      </c>
      <c r="P1929" s="454">
        <v>44468</v>
      </c>
    </row>
    <row r="1930" spans="1:16" ht="21" x14ac:dyDescent="0.2">
      <c r="A1930" s="451" t="s">
        <v>2503</v>
      </c>
      <c r="B1930" s="451" t="s">
        <v>1463</v>
      </c>
      <c r="C1930" s="451" t="s">
        <v>1432</v>
      </c>
      <c r="D1930" s="451" t="s">
        <v>1466</v>
      </c>
      <c r="E1930" s="451" t="s">
        <v>1442</v>
      </c>
      <c r="F1930" s="451" t="s">
        <v>2476</v>
      </c>
      <c r="G1930" s="452" t="s">
        <v>1436</v>
      </c>
      <c r="H1930" s="453">
        <v>568</v>
      </c>
      <c r="I1930" s="452" t="s">
        <v>1643</v>
      </c>
      <c r="J1930" s="452" t="s">
        <v>1438</v>
      </c>
      <c r="K1930" s="452" t="s">
        <v>1438</v>
      </c>
      <c r="L1930" s="452" t="s">
        <v>1439</v>
      </c>
      <c r="M1930" s="452" t="s">
        <v>1440</v>
      </c>
      <c r="N1930" s="454">
        <v>44535</v>
      </c>
      <c r="O1930" s="452" t="s">
        <v>1440</v>
      </c>
      <c r="P1930" s="454">
        <v>44468</v>
      </c>
    </row>
    <row r="1931" spans="1:16" ht="21" x14ac:dyDescent="0.2">
      <c r="A1931" s="451" t="s">
        <v>2503</v>
      </c>
      <c r="B1931" s="451" t="s">
        <v>1463</v>
      </c>
      <c r="C1931" s="451" t="s">
        <v>1432</v>
      </c>
      <c r="D1931" s="451" t="s">
        <v>1466</v>
      </c>
      <c r="E1931" s="451" t="s">
        <v>1434</v>
      </c>
      <c r="F1931" s="451" t="s">
        <v>2031</v>
      </c>
      <c r="G1931" s="452" t="s">
        <v>1436</v>
      </c>
      <c r="H1931" s="453">
        <v>1605</v>
      </c>
      <c r="I1931" s="452" t="s">
        <v>1591</v>
      </c>
      <c r="J1931" s="452" t="s">
        <v>1438</v>
      </c>
      <c r="K1931" s="452" t="s">
        <v>1438</v>
      </c>
      <c r="L1931" s="452" t="s">
        <v>1439</v>
      </c>
      <c r="M1931" s="452" t="s">
        <v>1440</v>
      </c>
      <c r="N1931" s="454">
        <v>44535</v>
      </c>
      <c r="O1931" s="452" t="s">
        <v>1440</v>
      </c>
      <c r="P1931" s="454">
        <v>44468</v>
      </c>
    </row>
    <row r="1932" spans="1:16" ht="21" x14ac:dyDescent="0.2">
      <c r="A1932" s="451" t="s">
        <v>2503</v>
      </c>
      <c r="B1932" s="451" t="s">
        <v>1463</v>
      </c>
      <c r="C1932" s="451" t="s">
        <v>1432</v>
      </c>
      <c r="D1932" s="451" t="s">
        <v>1491</v>
      </c>
      <c r="E1932" s="451" t="s">
        <v>1442</v>
      </c>
      <c r="F1932" s="451" t="s">
        <v>1848</v>
      </c>
      <c r="G1932" s="452" t="s">
        <v>1436</v>
      </c>
      <c r="H1932" s="453">
        <v>19850.93</v>
      </c>
      <c r="I1932" s="452" t="s">
        <v>1492</v>
      </c>
      <c r="J1932" s="452" t="s">
        <v>1438</v>
      </c>
      <c r="K1932" s="452" t="s">
        <v>1438</v>
      </c>
      <c r="L1932" s="452" t="s">
        <v>1439</v>
      </c>
      <c r="M1932" s="452" t="s">
        <v>1440</v>
      </c>
      <c r="N1932" s="454">
        <v>44292</v>
      </c>
      <c r="O1932" s="452" t="s">
        <v>1440</v>
      </c>
      <c r="P1932" s="454">
        <v>44468</v>
      </c>
    </row>
    <row r="1933" spans="1:16" ht="21" x14ac:dyDescent="0.2">
      <c r="A1933" s="451" t="s">
        <v>2503</v>
      </c>
      <c r="B1933" s="451" t="s">
        <v>1463</v>
      </c>
      <c r="C1933" s="451" t="s">
        <v>1432</v>
      </c>
      <c r="D1933" s="451" t="s">
        <v>1507</v>
      </c>
      <c r="E1933" s="451" t="s">
        <v>1442</v>
      </c>
      <c r="F1933" s="451" t="s">
        <v>2229</v>
      </c>
      <c r="G1933" s="452" t="s">
        <v>1436</v>
      </c>
      <c r="H1933" s="453">
        <v>1445.4</v>
      </c>
      <c r="I1933" s="452" t="s">
        <v>1509</v>
      </c>
      <c r="J1933" s="452" t="s">
        <v>1438</v>
      </c>
      <c r="K1933" s="452" t="s">
        <v>1438</v>
      </c>
      <c r="L1933" s="452" t="s">
        <v>1439</v>
      </c>
      <c r="M1933" s="452" t="s">
        <v>1440</v>
      </c>
      <c r="N1933" s="454">
        <v>44537</v>
      </c>
      <c r="O1933" s="452" t="s">
        <v>1440</v>
      </c>
      <c r="P1933" s="454">
        <v>44468</v>
      </c>
    </row>
    <row r="1934" spans="1:16" ht="21" x14ac:dyDescent="0.2">
      <c r="A1934" s="451" t="s">
        <v>2503</v>
      </c>
      <c r="B1934" s="451" t="s">
        <v>1463</v>
      </c>
      <c r="C1934" s="451" t="s">
        <v>1432</v>
      </c>
      <c r="D1934" s="451" t="s">
        <v>1515</v>
      </c>
      <c r="E1934" s="451" t="s">
        <v>1442</v>
      </c>
      <c r="F1934" s="451" t="s">
        <v>2286</v>
      </c>
      <c r="G1934" s="452" t="s">
        <v>1436</v>
      </c>
      <c r="H1934" s="453">
        <v>10173.450000000001</v>
      </c>
      <c r="I1934" s="452" t="s">
        <v>1524</v>
      </c>
      <c r="J1934" s="452" t="s">
        <v>1438</v>
      </c>
      <c r="K1934" s="452" t="s">
        <v>1438</v>
      </c>
      <c r="L1934" s="452" t="s">
        <v>1439</v>
      </c>
      <c r="M1934" s="452" t="s">
        <v>1440</v>
      </c>
      <c r="N1934" s="454">
        <v>44294</v>
      </c>
      <c r="O1934" s="452" t="s">
        <v>1440</v>
      </c>
      <c r="P1934" s="454">
        <v>44468</v>
      </c>
    </row>
    <row r="1935" spans="1:16" ht="21" x14ac:dyDescent="0.2">
      <c r="A1935" s="451" t="s">
        <v>2503</v>
      </c>
      <c r="B1935" s="451" t="s">
        <v>1463</v>
      </c>
      <c r="C1935" s="451" t="s">
        <v>1432</v>
      </c>
      <c r="D1935" s="451" t="s">
        <v>1540</v>
      </c>
      <c r="E1935" s="451" t="s">
        <v>1442</v>
      </c>
      <c r="F1935" s="451" t="s">
        <v>1632</v>
      </c>
      <c r="G1935" s="452" t="s">
        <v>1436</v>
      </c>
      <c r="H1935" s="453">
        <v>12588.45</v>
      </c>
      <c r="I1935" s="452" t="s">
        <v>1542</v>
      </c>
      <c r="J1935" s="455"/>
      <c r="K1935" s="452" t="s">
        <v>1533</v>
      </c>
      <c r="L1935" s="452" t="s">
        <v>1439</v>
      </c>
      <c r="M1935" s="452" t="s">
        <v>1452</v>
      </c>
      <c r="N1935" s="454">
        <v>44501</v>
      </c>
      <c r="O1935" s="452" t="s">
        <v>1453</v>
      </c>
      <c r="P1935" s="454">
        <v>44502</v>
      </c>
    </row>
    <row r="1936" spans="1:16" ht="21" x14ac:dyDescent="0.2">
      <c r="A1936" s="451" t="s">
        <v>2503</v>
      </c>
      <c r="B1936" s="451" t="s">
        <v>1463</v>
      </c>
      <c r="C1936" s="451" t="s">
        <v>1432</v>
      </c>
      <c r="D1936" s="451" t="s">
        <v>1540</v>
      </c>
      <c r="E1936" s="451" t="s">
        <v>1592</v>
      </c>
      <c r="F1936" s="451" t="s">
        <v>1632</v>
      </c>
      <c r="G1936" s="452" t="s">
        <v>1436</v>
      </c>
      <c r="H1936" s="453">
        <v>2248</v>
      </c>
      <c r="I1936" s="452" t="s">
        <v>1594</v>
      </c>
      <c r="J1936" s="455"/>
      <c r="K1936" s="452" t="s">
        <v>1533</v>
      </c>
      <c r="L1936" s="452" t="s">
        <v>1439</v>
      </c>
      <c r="M1936" s="452" t="s">
        <v>1452</v>
      </c>
      <c r="N1936" s="454">
        <v>44525</v>
      </c>
      <c r="O1936" s="452" t="s">
        <v>1534</v>
      </c>
      <c r="P1936" s="454">
        <v>44525</v>
      </c>
    </row>
    <row r="1937" spans="1:16" ht="21" x14ac:dyDescent="0.2">
      <c r="A1937" s="451" t="s">
        <v>2503</v>
      </c>
      <c r="B1937" s="451" t="s">
        <v>1463</v>
      </c>
      <c r="C1937" s="451" t="s">
        <v>1432</v>
      </c>
      <c r="D1937" s="451" t="s">
        <v>1540</v>
      </c>
      <c r="E1937" s="451" t="s">
        <v>1644</v>
      </c>
      <c r="F1937" s="451" t="s">
        <v>1632</v>
      </c>
      <c r="G1937" s="452" t="s">
        <v>1436</v>
      </c>
      <c r="H1937" s="453">
        <v>795</v>
      </c>
      <c r="I1937" s="452" t="s">
        <v>1645</v>
      </c>
      <c r="J1937" s="455"/>
      <c r="K1937" s="452" t="s">
        <v>1533</v>
      </c>
      <c r="L1937" s="452" t="s">
        <v>1439</v>
      </c>
      <c r="M1937" s="452" t="s">
        <v>1452</v>
      </c>
      <c r="N1937" s="454">
        <v>44525</v>
      </c>
      <c r="O1937" s="452" t="s">
        <v>1534</v>
      </c>
      <c r="P1937" s="454">
        <v>44525</v>
      </c>
    </row>
    <row r="1938" spans="1:16" ht="21" x14ac:dyDescent="0.2">
      <c r="A1938" s="451" t="s">
        <v>2503</v>
      </c>
      <c r="B1938" s="451" t="s">
        <v>1463</v>
      </c>
      <c r="C1938" s="451" t="s">
        <v>1432</v>
      </c>
      <c r="D1938" s="451" t="s">
        <v>1448</v>
      </c>
      <c r="E1938" s="451" t="s">
        <v>1434</v>
      </c>
      <c r="F1938" s="451" t="s">
        <v>1457</v>
      </c>
      <c r="G1938" s="452" t="s">
        <v>1436</v>
      </c>
      <c r="H1938" s="453">
        <v>1314</v>
      </c>
      <c r="I1938" s="452" t="s">
        <v>1562</v>
      </c>
      <c r="J1938" s="455"/>
      <c r="K1938" s="452" t="s">
        <v>1533</v>
      </c>
      <c r="L1938" s="452" t="s">
        <v>1439</v>
      </c>
      <c r="M1938" s="452" t="s">
        <v>1452</v>
      </c>
      <c r="N1938" s="454">
        <v>44536</v>
      </c>
      <c r="O1938" s="452" t="s">
        <v>1453</v>
      </c>
      <c r="P1938" s="454">
        <v>44544</v>
      </c>
    </row>
    <row r="1939" spans="1:16" ht="21" x14ac:dyDescent="0.2">
      <c r="A1939" s="451" t="s">
        <v>2503</v>
      </c>
      <c r="B1939" s="451" t="s">
        <v>1463</v>
      </c>
      <c r="C1939" s="451" t="s">
        <v>1432</v>
      </c>
      <c r="D1939" s="451" t="s">
        <v>1448</v>
      </c>
      <c r="E1939" s="451" t="s">
        <v>1553</v>
      </c>
      <c r="F1939" s="451" t="s">
        <v>1632</v>
      </c>
      <c r="G1939" s="452" t="s">
        <v>1436</v>
      </c>
      <c r="H1939" s="453">
        <v>11825.58</v>
      </c>
      <c r="I1939" s="452" t="s">
        <v>1574</v>
      </c>
      <c r="J1939" s="455"/>
      <c r="K1939" s="452" t="s">
        <v>1533</v>
      </c>
      <c r="L1939" s="452" t="s">
        <v>1439</v>
      </c>
      <c r="M1939" s="452" t="s">
        <v>1452</v>
      </c>
      <c r="N1939" s="454">
        <v>44560</v>
      </c>
      <c r="O1939" s="452" t="s">
        <v>1534</v>
      </c>
      <c r="P1939" s="454">
        <v>44560</v>
      </c>
    </row>
    <row r="1940" spans="1:16" x14ac:dyDescent="0.2">
      <c r="A1940" s="451" t="s">
        <v>2503</v>
      </c>
      <c r="B1940" s="451" t="s">
        <v>1693</v>
      </c>
      <c r="C1940" s="451" t="s">
        <v>1432</v>
      </c>
      <c r="D1940" s="451" t="s">
        <v>1433</v>
      </c>
      <c r="E1940" s="451" t="s">
        <v>1434</v>
      </c>
      <c r="F1940" s="451" t="s">
        <v>2110</v>
      </c>
      <c r="G1940" s="452" t="s">
        <v>1436</v>
      </c>
      <c r="H1940" s="453">
        <v>10552</v>
      </c>
      <c r="I1940" s="452" t="s">
        <v>1648</v>
      </c>
      <c r="J1940" s="452" t="s">
        <v>1438</v>
      </c>
      <c r="K1940" s="452" t="s">
        <v>1438</v>
      </c>
      <c r="L1940" s="452" t="s">
        <v>1439</v>
      </c>
      <c r="M1940" s="452" t="s">
        <v>1440</v>
      </c>
      <c r="N1940" s="454">
        <v>44309</v>
      </c>
      <c r="O1940" s="452" t="s">
        <v>1440</v>
      </c>
      <c r="P1940" s="454">
        <v>44468</v>
      </c>
    </row>
    <row r="1941" spans="1:16" x14ac:dyDescent="0.2">
      <c r="A1941" s="451" t="s">
        <v>2503</v>
      </c>
      <c r="B1941" s="451" t="s">
        <v>1695</v>
      </c>
      <c r="C1941" s="451" t="s">
        <v>1432</v>
      </c>
      <c r="D1941" s="451" t="s">
        <v>1466</v>
      </c>
      <c r="E1941" s="451" t="s">
        <v>1434</v>
      </c>
      <c r="F1941" s="451" t="s">
        <v>2098</v>
      </c>
      <c r="G1941" s="452" t="s">
        <v>1436</v>
      </c>
      <c r="H1941" s="453">
        <v>91114.46</v>
      </c>
      <c r="I1941" s="452" t="s">
        <v>1655</v>
      </c>
      <c r="J1941" s="452" t="s">
        <v>1438</v>
      </c>
      <c r="K1941" s="452" t="s">
        <v>1438</v>
      </c>
      <c r="L1941" s="452" t="s">
        <v>1439</v>
      </c>
      <c r="M1941" s="452" t="s">
        <v>1440</v>
      </c>
      <c r="N1941" s="454">
        <v>44341</v>
      </c>
      <c r="O1941" s="452" t="s">
        <v>1440</v>
      </c>
      <c r="P1941" s="454">
        <v>44468</v>
      </c>
    </row>
    <row r="1942" spans="1:16" x14ac:dyDescent="0.2">
      <c r="A1942" s="451" t="s">
        <v>2503</v>
      </c>
      <c r="B1942" s="451" t="s">
        <v>1697</v>
      </c>
      <c r="C1942" s="451" t="s">
        <v>1432</v>
      </c>
      <c r="D1942" s="451" t="s">
        <v>1433</v>
      </c>
      <c r="E1942" s="451" t="s">
        <v>1442</v>
      </c>
      <c r="F1942" s="451" t="s">
        <v>2505</v>
      </c>
      <c r="G1942" s="452" t="s">
        <v>1436</v>
      </c>
      <c r="H1942" s="453">
        <v>25038</v>
      </c>
      <c r="I1942" s="452" t="s">
        <v>1670</v>
      </c>
      <c r="J1942" s="452" t="s">
        <v>1438</v>
      </c>
      <c r="K1942" s="452" t="s">
        <v>1438</v>
      </c>
      <c r="L1942" s="452" t="s">
        <v>1439</v>
      </c>
      <c r="M1942" s="452" t="s">
        <v>1440</v>
      </c>
      <c r="N1942" s="454">
        <v>44309</v>
      </c>
      <c r="O1942" s="452" t="s">
        <v>1440</v>
      </c>
      <c r="P1942" s="454">
        <v>44468</v>
      </c>
    </row>
    <row r="1943" spans="1:16" x14ac:dyDescent="0.2">
      <c r="A1943" s="451" t="s">
        <v>2503</v>
      </c>
      <c r="B1943" s="451" t="s">
        <v>1697</v>
      </c>
      <c r="C1943" s="451" t="s">
        <v>1432</v>
      </c>
      <c r="D1943" s="451" t="s">
        <v>1466</v>
      </c>
      <c r="E1943" s="451" t="s">
        <v>1442</v>
      </c>
      <c r="F1943" s="451" t="s">
        <v>2084</v>
      </c>
      <c r="G1943" s="452" t="s">
        <v>1436</v>
      </c>
      <c r="H1943" s="453">
        <v>914</v>
      </c>
      <c r="I1943" s="452" t="s">
        <v>1488</v>
      </c>
      <c r="J1943" s="452" t="s">
        <v>1438</v>
      </c>
      <c r="K1943" s="452" t="s">
        <v>1438</v>
      </c>
      <c r="L1943" s="452" t="s">
        <v>1439</v>
      </c>
      <c r="M1943" s="452" t="s">
        <v>1440</v>
      </c>
      <c r="N1943" s="454">
        <v>44342</v>
      </c>
      <c r="O1943" s="452" t="s">
        <v>1440</v>
      </c>
      <c r="P1943" s="454">
        <v>44468</v>
      </c>
    </row>
    <row r="1944" spans="1:16" x14ac:dyDescent="0.2">
      <c r="A1944" s="451" t="s">
        <v>2503</v>
      </c>
      <c r="B1944" s="451" t="s">
        <v>1697</v>
      </c>
      <c r="C1944" s="451" t="s">
        <v>1432</v>
      </c>
      <c r="D1944" s="451" t="s">
        <v>1491</v>
      </c>
      <c r="E1944" s="451" t="s">
        <v>1434</v>
      </c>
      <c r="F1944" s="451" t="s">
        <v>2506</v>
      </c>
      <c r="G1944" s="452" t="s">
        <v>1436</v>
      </c>
      <c r="H1944" s="453">
        <v>1139</v>
      </c>
      <c r="I1944" s="452" t="s">
        <v>1504</v>
      </c>
      <c r="J1944" s="452" t="s">
        <v>1438</v>
      </c>
      <c r="K1944" s="452" t="s">
        <v>1438</v>
      </c>
      <c r="L1944" s="452" t="s">
        <v>1439</v>
      </c>
      <c r="M1944" s="452" t="s">
        <v>1440</v>
      </c>
      <c r="N1944" s="454">
        <v>44371</v>
      </c>
      <c r="O1944" s="452" t="s">
        <v>1440</v>
      </c>
      <c r="P1944" s="454">
        <v>44468</v>
      </c>
    </row>
    <row r="1945" spans="1:16" x14ac:dyDescent="0.2">
      <c r="A1945" s="451" t="s">
        <v>2503</v>
      </c>
      <c r="B1945" s="451" t="s">
        <v>1697</v>
      </c>
      <c r="C1945" s="451" t="s">
        <v>1432</v>
      </c>
      <c r="D1945" s="451" t="s">
        <v>1515</v>
      </c>
      <c r="E1945" s="451" t="s">
        <v>1442</v>
      </c>
      <c r="F1945" s="451" t="s">
        <v>2165</v>
      </c>
      <c r="G1945" s="452" t="s">
        <v>1436</v>
      </c>
      <c r="H1945" s="453">
        <v>1668</v>
      </c>
      <c r="I1945" s="452" t="s">
        <v>1522</v>
      </c>
      <c r="J1945" s="452" t="s">
        <v>1438</v>
      </c>
      <c r="K1945" s="452" t="s">
        <v>1438</v>
      </c>
      <c r="L1945" s="452" t="s">
        <v>1439</v>
      </c>
      <c r="M1945" s="452" t="s">
        <v>1440</v>
      </c>
      <c r="N1945" s="454">
        <v>44294</v>
      </c>
      <c r="O1945" s="452" t="s">
        <v>1440</v>
      </c>
      <c r="P1945" s="454">
        <v>44468</v>
      </c>
    </row>
    <row r="1946" spans="1:16" x14ac:dyDescent="0.2">
      <c r="A1946" s="451" t="s">
        <v>2503</v>
      </c>
      <c r="B1946" s="451" t="s">
        <v>1697</v>
      </c>
      <c r="C1946" s="451" t="s">
        <v>1432</v>
      </c>
      <c r="D1946" s="451" t="s">
        <v>1515</v>
      </c>
      <c r="E1946" s="451" t="s">
        <v>1442</v>
      </c>
      <c r="F1946" s="451" t="s">
        <v>2221</v>
      </c>
      <c r="G1946" s="452" t="s">
        <v>1436</v>
      </c>
      <c r="H1946" s="453">
        <v>876</v>
      </c>
      <c r="I1946" s="452" t="s">
        <v>1526</v>
      </c>
      <c r="J1946" s="452" t="s">
        <v>1438</v>
      </c>
      <c r="K1946" s="452" t="s">
        <v>1438</v>
      </c>
      <c r="L1946" s="452" t="s">
        <v>1439</v>
      </c>
      <c r="M1946" s="452" t="s">
        <v>1440</v>
      </c>
      <c r="N1946" s="454">
        <v>44538</v>
      </c>
      <c r="O1946" s="452" t="s">
        <v>1440</v>
      </c>
      <c r="P1946" s="454">
        <v>44468</v>
      </c>
    </row>
    <row r="1947" spans="1:16" x14ac:dyDescent="0.2">
      <c r="A1947" s="451" t="s">
        <v>2503</v>
      </c>
      <c r="B1947" s="451" t="s">
        <v>1697</v>
      </c>
      <c r="C1947" s="451" t="s">
        <v>1432</v>
      </c>
      <c r="D1947" s="451" t="s">
        <v>1540</v>
      </c>
      <c r="E1947" s="451" t="s">
        <v>1547</v>
      </c>
      <c r="F1947" s="451" t="s">
        <v>1545</v>
      </c>
      <c r="G1947" s="452" t="s">
        <v>1436</v>
      </c>
      <c r="H1947" s="453">
        <v>2328</v>
      </c>
      <c r="I1947" s="452" t="s">
        <v>1549</v>
      </c>
      <c r="J1947" s="455"/>
      <c r="K1947" s="452" t="s">
        <v>1533</v>
      </c>
      <c r="L1947" s="452" t="s">
        <v>1439</v>
      </c>
      <c r="M1947" s="452" t="s">
        <v>1452</v>
      </c>
      <c r="N1947" s="454">
        <v>44501</v>
      </c>
      <c r="O1947" s="452" t="s">
        <v>1453</v>
      </c>
      <c r="P1947" s="454">
        <v>44502</v>
      </c>
    </row>
    <row r="1948" spans="1:16" x14ac:dyDescent="0.2">
      <c r="A1948" s="451" t="s">
        <v>2503</v>
      </c>
      <c r="B1948" s="451" t="s">
        <v>1697</v>
      </c>
      <c r="C1948" s="451" t="s">
        <v>1432</v>
      </c>
      <c r="D1948" s="451" t="s">
        <v>1448</v>
      </c>
      <c r="E1948" s="451" t="s">
        <v>1544</v>
      </c>
      <c r="F1948" s="451" t="s">
        <v>1984</v>
      </c>
      <c r="G1948" s="452" t="s">
        <v>1436</v>
      </c>
      <c r="H1948" s="453">
        <v>6723</v>
      </c>
      <c r="I1948" s="452" t="s">
        <v>1564</v>
      </c>
      <c r="J1948" s="455"/>
      <c r="K1948" s="452" t="s">
        <v>1533</v>
      </c>
      <c r="L1948" s="452" t="s">
        <v>1439</v>
      </c>
      <c r="M1948" s="452" t="s">
        <v>1452</v>
      </c>
      <c r="N1948" s="454">
        <v>44539</v>
      </c>
      <c r="O1948" s="452" t="s">
        <v>1453</v>
      </c>
      <c r="P1948" s="454">
        <v>44544</v>
      </c>
    </row>
    <row r="1949" spans="1:16" ht="21" x14ac:dyDescent="0.2">
      <c r="A1949" s="451" t="s">
        <v>2503</v>
      </c>
      <c r="B1949" s="451" t="s">
        <v>1703</v>
      </c>
      <c r="C1949" s="451" t="s">
        <v>1432</v>
      </c>
      <c r="D1949" s="451" t="s">
        <v>1491</v>
      </c>
      <c r="E1949" s="451" t="s">
        <v>1442</v>
      </c>
      <c r="F1949" s="451" t="s">
        <v>1620</v>
      </c>
      <c r="G1949" s="452" t="s">
        <v>1436</v>
      </c>
      <c r="H1949" s="453">
        <v>5300</v>
      </c>
      <c r="I1949" s="452" t="s">
        <v>1613</v>
      </c>
      <c r="J1949" s="452" t="s">
        <v>1438</v>
      </c>
      <c r="K1949" s="452" t="s">
        <v>1438</v>
      </c>
      <c r="L1949" s="452" t="s">
        <v>1439</v>
      </c>
      <c r="M1949" s="452" t="s">
        <v>1440</v>
      </c>
      <c r="N1949" s="454">
        <v>44370</v>
      </c>
      <c r="O1949" s="452" t="s">
        <v>1440</v>
      </c>
      <c r="P1949" s="454">
        <v>44468</v>
      </c>
    </row>
    <row r="1950" spans="1:16" ht="21" x14ac:dyDescent="0.2">
      <c r="A1950" s="451" t="s">
        <v>2503</v>
      </c>
      <c r="B1950" s="451" t="s">
        <v>1703</v>
      </c>
      <c r="C1950" s="451" t="s">
        <v>1432</v>
      </c>
      <c r="D1950" s="451" t="s">
        <v>1491</v>
      </c>
      <c r="E1950" s="451" t="s">
        <v>1434</v>
      </c>
      <c r="F1950" s="451" t="s">
        <v>1664</v>
      </c>
      <c r="G1950" s="452" t="s">
        <v>1436</v>
      </c>
      <c r="H1950" s="453">
        <v>7440</v>
      </c>
      <c r="I1950" s="452" t="s">
        <v>1609</v>
      </c>
      <c r="J1950" s="452" t="s">
        <v>1438</v>
      </c>
      <c r="K1950" s="452" t="s">
        <v>1438</v>
      </c>
      <c r="L1950" s="452" t="s">
        <v>1439</v>
      </c>
      <c r="M1950" s="452" t="s">
        <v>1440</v>
      </c>
      <c r="N1950" s="454">
        <v>44370</v>
      </c>
      <c r="O1950" s="452" t="s">
        <v>1440</v>
      </c>
      <c r="P1950" s="454">
        <v>44468</v>
      </c>
    </row>
    <row r="1951" spans="1:16" ht="21" x14ac:dyDescent="0.2">
      <c r="A1951" s="451" t="s">
        <v>2503</v>
      </c>
      <c r="B1951" s="451" t="s">
        <v>1703</v>
      </c>
      <c r="C1951" s="451" t="s">
        <v>1432</v>
      </c>
      <c r="D1951" s="451" t="s">
        <v>1507</v>
      </c>
      <c r="E1951" s="451" t="s">
        <v>1442</v>
      </c>
      <c r="F1951" s="451" t="s">
        <v>2227</v>
      </c>
      <c r="G1951" s="452" t="s">
        <v>1436</v>
      </c>
      <c r="H1951" s="453">
        <v>-5300</v>
      </c>
      <c r="I1951" s="452" t="s">
        <v>1707</v>
      </c>
      <c r="J1951" s="452" t="s">
        <v>1438</v>
      </c>
      <c r="K1951" s="452" t="s">
        <v>1438</v>
      </c>
      <c r="L1951" s="452" t="s">
        <v>1439</v>
      </c>
      <c r="M1951" s="452" t="s">
        <v>1440</v>
      </c>
      <c r="N1951" s="454">
        <v>44384</v>
      </c>
      <c r="O1951" s="452" t="s">
        <v>1440</v>
      </c>
      <c r="P1951" s="454">
        <v>44468</v>
      </c>
    </row>
    <row r="1952" spans="1:16" x14ac:dyDescent="0.2">
      <c r="A1952" s="451" t="s">
        <v>2503</v>
      </c>
      <c r="B1952" s="451" t="s">
        <v>1708</v>
      </c>
      <c r="C1952" s="451" t="s">
        <v>1432</v>
      </c>
      <c r="D1952" s="451" t="s">
        <v>1466</v>
      </c>
      <c r="E1952" s="451" t="s">
        <v>1434</v>
      </c>
      <c r="F1952" s="451" t="s">
        <v>2369</v>
      </c>
      <c r="G1952" s="452" t="s">
        <v>1436</v>
      </c>
      <c r="H1952" s="453">
        <v>3717.36</v>
      </c>
      <c r="I1952" s="452" t="s">
        <v>1602</v>
      </c>
      <c r="J1952" s="452" t="s">
        <v>1438</v>
      </c>
      <c r="K1952" s="452" t="s">
        <v>1438</v>
      </c>
      <c r="L1952" s="452" t="s">
        <v>1439</v>
      </c>
      <c r="M1952" s="452" t="s">
        <v>1440</v>
      </c>
      <c r="N1952" s="454">
        <v>44535</v>
      </c>
      <c r="O1952" s="452" t="s">
        <v>1440</v>
      </c>
      <c r="P1952" s="454">
        <v>44468</v>
      </c>
    </row>
    <row r="1953" spans="1:16" x14ac:dyDescent="0.2">
      <c r="A1953" s="451" t="s">
        <v>2503</v>
      </c>
      <c r="B1953" s="451" t="s">
        <v>1708</v>
      </c>
      <c r="C1953" s="451" t="s">
        <v>1432</v>
      </c>
      <c r="D1953" s="451" t="s">
        <v>1507</v>
      </c>
      <c r="E1953" s="451" t="s">
        <v>1442</v>
      </c>
      <c r="F1953" s="451" t="s">
        <v>2507</v>
      </c>
      <c r="G1953" s="452" t="s">
        <v>1436</v>
      </c>
      <c r="H1953" s="453">
        <v>5300</v>
      </c>
      <c r="I1953" s="452" t="s">
        <v>1707</v>
      </c>
      <c r="J1953" s="452" t="s">
        <v>1438</v>
      </c>
      <c r="K1953" s="452" t="s">
        <v>1438</v>
      </c>
      <c r="L1953" s="452" t="s">
        <v>1439</v>
      </c>
      <c r="M1953" s="452" t="s">
        <v>1440</v>
      </c>
      <c r="N1953" s="454">
        <v>44384</v>
      </c>
      <c r="O1953" s="452" t="s">
        <v>1440</v>
      </c>
      <c r="P1953" s="454">
        <v>44468</v>
      </c>
    </row>
    <row r="1954" spans="1:16" ht="21" x14ac:dyDescent="0.2">
      <c r="A1954" s="451" t="s">
        <v>2503</v>
      </c>
      <c r="B1954" s="451" t="s">
        <v>1708</v>
      </c>
      <c r="C1954" s="451" t="s">
        <v>1432</v>
      </c>
      <c r="D1954" s="451" t="s">
        <v>1531</v>
      </c>
      <c r="E1954" s="451" t="s">
        <v>1568</v>
      </c>
      <c r="F1954" s="451" t="s">
        <v>1779</v>
      </c>
      <c r="G1954" s="452" t="s">
        <v>1436</v>
      </c>
      <c r="H1954" s="453">
        <v>2791.25</v>
      </c>
      <c r="I1954" s="452" t="s">
        <v>1627</v>
      </c>
      <c r="J1954" s="455"/>
      <c r="K1954" s="452" t="s">
        <v>1533</v>
      </c>
      <c r="L1954" s="452" t="s">
        <v>1439</v>
      </c>
      <c r="M1954" s="452" t="s">
        <v>1452</v>
      </c>
      <c r="N1954" s="454">
        <v>44496</v>
      </c>
      <c r="O1954" s="452" t="s">
        <v>1534</v>
      </c>
      <c r="P1954" s="454">
        <v>44497</v>
      </c>
    </row>
    <row r="1955" spans="1:16" ht="21" x14ac:dyDescent="0.2">
      <c r="A1955" s="451" t="s">
        <v>2503</v>
      </c>
      <c r="B1955" s="451" t="s">
        <v>1708</v>
      </c>
      <c r="C1955" s="451" t="s">
        <v>1432</v>
      </c>
      <c r="D1955" s="451" t="s">
        <v>1531</v>
      </c>
      <c r="E1955" s="451" t="s">
        <v>1628</v>
      </c>
      <c r="F1955" s="451" t="s">
        <v>1779</v>
      </c>
      <c r="G1955" s="452" t="s">
        <v>1436</v>
      </c>
      <c r="H1955" s="453">
        <v>1949.06</v>
      </c>
      <c r="I1955" s="452" t="s">
        <v>1629</v>
      </c>
      <c r="J1955" s="455"/>
      <c r="K1955" s="452" t="s">
        <v>1533</v>
      </c>
      <c r="L1955" s="452" t="s">
        <v>1439</v>
      </c>
      <c r="M1955" s="452" t="s">
        <v>1452</v>
      </c>
      <c r="N1955" s="454">
        <v>44496</v>
      </c>
      <c r="O1955" s="452" t="s">
        <v>1534</v>
      </c>
      <c r="P1955" s="454">
        <v>44497</v>
      </c>
    </row>
    <row r="1956" spans="1:16" x14ac:dyDescent="0.2">
      <c r="A1956" s="451" t="s">
        <v>2503</v>
      </c>
      <c r="B1956" s="451" t="s">
        <v>1575</v>
      </c>
      <c r="C1956" s="451" t="s">
        <v>1432</v>
      </c>
      <c r="D1956" s="451" t="s">
        <v>1507</v>
      </c>
      <c r="E1956" s="451" t="s">
        <v>1442</v>
      </c>
      <c r="F1956" s="451" t="s">
        <v>1922</v>
      </c>
      <c r="G1956" s="452" t="s">
        <v>1436</v>
      </c>
      <c r="H1956" s="453">
        <v>43152</v>
      </c>
      <c r="I1956" s="452" t="s">
        <v>1712</v>
      </c>
      <c r="J1956" s="452" t="s">
        <v>1438</v>
      </c>
      <c r="K1956" s="452" t="s">
        <v>1438</v>
      </c>
      <c r="L1956" s="452" t="s">
        <v>1439</v>
      </c>
      <c r="M1956" s="452" t="s">
        <v>1440</v>
      </c>
      <c r="N1956" s="454">
        <v>44399</v>
      </c>
      <c r="O1956" s="452" t="s">
        <v>1440</v>
      </c>
      <c r="P1956" s="454">
        <v>44468</v>
      </c>
    </row>
    <row r="1957" spans="1:16" ht="21" x14ac:dyDescent="0.2">
      <c r="A1957" s="451" t="s">
        <v>2503</v>
      </c>
      <c r="B1957" s="451" t="s">
        <v>1575</v>
      </c>
      <c r="C1957" s="451" t="s">
        <v>1432</v>
      </c>
      <c r="D1957" s="451" t="s">
        <v>1448</v>
      </c>
      <c r="E1957" s="451" t="s">
        <v>1460</v>
      </c>
      <c r="F1957" s="451" t="s">
        <v>1779</v>
      </c>
      <c r="G1957" s="452" t="s">
        <v>1436</v>
      </c>
      <c r="H1957" s="453">
        <v>34522</v>
      </c>
      <c r="I1957" s="452" t="s">
        <v>1462</v>
      </c>
      <c r="J1957" s="455"/>
      <c r="K1957" s="452" t="s">
        <v>1533</v>
      </c>
      <c r="L1957" s="452" t="s">
        <v>1439</v>
      </c>
      <c r="M1957" s="452" t="s">
        <v>1452</v>
      </c>
      <c r="N1957" s="454">
        <v>44550</v>
      </c>
      <c r="O1957" s="452" t="s">
        <v>1453</v>
      </c>
      <c r="P1957" s="454">
        <v>44553</v>
      </c>
    </row>
    <row r="1958" spans="1:16" x14ac:dyDescent="0.2">
      <c r="A1958" s="451" t="s">
        <v>2503</v>
      </c>
      <c r="B1958" s="451" t="s">
        <v>1713</v>
      </c>
      <c r="C1958" s="451" t="s">
        <v>1432</v>
      </c>
      <c r="D1958" s="451" t="s">
        <v>1466</v>
      </c>
      <c r="E1958" s="451" t="s">
        <v>1434</v>
      </c>
      <c r="F1958" s="451" t="s">
        <v>2508</v>
      </c>
      <c r="G1958" s="452" t="s">
        <v>1436</v>
      </c>
      <c r="H1958" s="453">
        <v>7162</v>
      </c>
      <c r="I1958" s="452" t="s">
        <v>1676</v>
      </c>
      <c r="J1958" s="452" t="s">
        <v>1438</v>
      </c>
      <c r="K1958" s="452" t="s">
        <v>1438</v>
      </c>
      <c r="L1958" s="452" t="s">
        <v>1439</v>
      </c>
      <c r="M1958" s="452" t="s">
        <v>1440</v>
      </c>
      <c r="N1958" s="454">
        <v>44330</v>
      </c>
      <c r="O1958" s="452" t="s">
        <v>1440</v>
      </c>
      <c r="P1958" s="454">
        <v>44468</v>
      </c>
    </row>
    <row r="1959" spans="1:16" x14ac:dyDescent="0.2">
      <c r="A1959" s="451" t="s">
        <v>2503</v>
      </c>
      <c r="B1959" s="451" t="s">
        <v>1713</v>
      </c>
      <c r="C1959" s="451" t="s">
        <v>1432</v>
      </c>
      <c r="D1959" s="451" t="s">
        <v>1507</v>
      </c>
      <c r="E1959" s="451" t="s">
        <v>1442</v>
      </c>
      <c r="F1959" s="451" t="s">
        <v>1672</v>
      </c>
      <c r="G1959" s="452" t="s">
        <v>1436</v>
      </c>
      <c r="H1959" s="453">
        <v>26269</v>
      </c>
      <c r="I1959" s="452" t="s">
        <v>1640</v>
      </c>
      <c r="J1959" s="452" t="s">
        <v>1438</v>
      </c>
      <c r="K1959" s="452" t="s">
        <v>1438</v>
      </c>
      <c r="L1959" s="452" t="s">
        <v>1439</v>
      </c>
      <c r="M1959" s="452" t="s">
        <v>1440</v>
      </c>
      <c r="N1959" s="454">
        <v>44384</v>
      </c>
      <c r="O1959" s="452" t="s">
        <v>1440</v>
      </c>
      <c r="P1959" s="454">
        <v>44468</v>
      </c>
    </row>
    <row r="1960" spans="1:16" ht="21" x14ac:dyDescent="0.2">
      <c r="A1960" s="451" t="s">
        <v>2503</v>
      </c>
      <c r="B1960" s="451" t="s">
        <v>1713</v>
      </c>
      <c r="C1960" s="451" t="s">
        <v>1432</v>
      </c>
      <c r="D1960" s="451" t="s">
        <v>1540</v>
      </c>
      <c r="E1960" s="451" t="s">
        <v>1677</v>
      </c>
      <c r="F1960" s="451" t="s">
        <v>1692</v>
      </c>
      <c r="G1960" s="452" t="s">
        <v>1436</v>
      </c>
      <c r="H1960" s="453">
        <v>9981</v>
      </c>
      <c r="I1960" s="452" t="s">
        <v>1678</v>
      </c>
      <c r="J1960" s="455"/>
      <c r="K1960" s="452" t="s">
        <v>1533</v>
      </c>
      <c r="L1960" s="452" t="s">
        <v>1439</v>
      </c>
      <c r="M1960" s="452" t="s">
        <v>1452</v>
      </c>
      <c r="N1960" s="454">
        <v>44525</v>
      </c>
      <c r="O1960" s="452" t="s">
        <v>1534</v>
      </c>
      <c r="P1960" s="454">
        <v>44525</v>
      </c>
    </row>
    <row r="1961" spans="1:16" x14ac:dyDescent="0.2">
      <c r="A1961" s="451" t="s">
        <v>2503</v>
      </c>
      <c r="B1961" s="451" t="s">
        <v>1717</v>
      </c>
      <c r="C1961" s="451" t="s">
        <v>1432</v>
      </c>
      <c r="D1961" s="451" t="s">
        <v>1433</v>
      </c>
      <c r="E1961" s="451" t="s">
        <v>1442</v>
      </c>
      <c r="F1961" s="451" t="s">
        <v>2397</v>
      </c>
      <c r="G1961" s="452" t="s">
        <v>1436</v>
      </c>
      <c r="H1961" s="453">
        <v>138886</v>
      </c>
      <c r="I1961" s="452" t="s">
        <v>1654</v>
      </c>
      <c r="J1961" s="452" t="s">
        <v>1438</v>
      </c>
      <c r="K1961" s="452" t="s">
        <v>1438</v>
      </c>
      <c r="L1961" s="452" t="s">
        <v>1439</v>
      </c>
      <c r="M1961" s="452" t="s">
        <v>1440</v>
      </c>
      <c r="N1961" s="454">
        <v>44312</v>
      </c>
      <c r="O1961" s="452" t="s">
        <v>1440</v>
      </c>
      <c r="P1961" s="454">
        <v>44468</v>
      </c>
    </row>
    <row r="1962" spans="1:16" ht="21" x14ac:dyDescent="0.2">
      <c r="A1962" s="451" t="s">
        <v>2509</v>
      </c>
      <c r="B1962" s="451" t="s">
        <v>1463</v>
      </c>
      <c r="C1962" s="451" t="s">
        <v>1432</v>
      </c>
      <c r="D1962" s="451" t="s">
        <v>1433</v>
      </c>
      <c r="E1962" s="451" t="s">
        <v>1442</v>
      </c>
      <c r="F1962" s="451" t="s">
        <v>1571</v>
      </c>
      <c r="G1962" s="452" t="s">
        <v>1436</v>
      </c>
      <c r="H1962" s="453">
        <v>801138</v>
      </c>
      <c r="I1962" s="452" t="s">
        <v>1650</v>
      </c>
      <c r="J1962" s="452" t="s">
        <v>1438</v>
      </c>
      <c r="K1962" s="452" t="s">
        <v>1438</v>
      </c>
      <c r="L1962" s="452" t="s">
        <v>1439</v>
      </c>
      <c r="M1962" s="452" t="s">
        <v>1440</v>
      </c>
      <c r="N1962" s="454">
        <v>44309</v>
      </c>
      <c r="O1962" s="452" t="s">
        <v>1440</v>
      </c>
      <c r="P1962" s="454">
        <v>44468</v>
      </c>
    </row>
    <row r="1963" spans="1:16" x14ac:dyDescent="0.2">
      <c r="A1963" s="451" t="s">
        <v>2509</v>
      </c>
      <c r="B1963" s="451" t="s">
        <v>1693</v>
      </c>
      <c r="C1963" s="451" t="s">
        <v>1432</v>
      </c>
      <c r="D1963" s="451" t="s">
        <v>1433</v>
      </c>
      <c r="E1963" s="451" t="s">
        <v>1442</v>
      </c>
      <c r="F1963" s="451" t="s">
        <v>2395</v>
      </c>
      <c r="G1963" s="452" t="s">
        <v>1436</v>
      </c>
      <c r="H1963" s="453">
        <v>18359</v>
      </c>
      <c r="I1963" s="452" t="s">
        <v>1648</v>
      </c>
      <c r="J1963" s="452" t="s">
        <v>1438</v>
      </c>
      <c r="K1963" s="452" t="s">
        <v>1438</v>
      </c>
      <c r="L1963" s="452" t="s">
        <v>1439</v>
      </c>
      <c r="M1963" s="452" t="s">
        <v>1440</v>
      </c>
      <c r="N1963" s="454">
        <v>44309</v>
      </c>
      <c r="O1963" s="452" t="s">
        <v>1440</v>
      </c>
      <c r="P1963" s="454">
        <v>44468</v>
      </c>
    </row>
    <row r="1964" spans="1:16" x14ac:dyDescent="0.2">
      <c r="A1964" s="451" t="s">
        <v>2509</v>
      </c>
      <c r="B1964" s="451" t="s">
        <v>1695</v>
      </c>
      <c r="C1964" s="451" t="s">
        <v>1432</v>
      </c>
      <c r="D1964" s="451" t="s">
        <v>1466</v>
      </c>
      <c r="E1964" s="451" t="s">
        <v>1442</v>
      </c>
      <c r="F1964" s="451" t="s">
        <v>2000</v>
      </c>
      <c r="G1964" s="452" t="s">
        <v>1436</v>
      </c>
      <c r="H1964" s="453">
        <v>166047.79999999999</v>
      </c>
      <c r="I1964" s="452" t="s">
        <v>1655</v>
      </c>
      <c r="J1964" s="452" t="s">
        <v>1438</v>
      </c>
      <c r="K1964" s="452" t="s">
        <v>1438</v>
      </c>
      <c r="L1964" s="452" t="s">
        <v>1439</v>
      </c>
      <c r="M1964" s="452" t="s">
        <v>1440</v>
      </c>
      <c r="N1964" s="454">
        <v>44341</v>
      </c>
      <c r="O1964" s="452" t="s">
        <v>1440</v>
      </c>
      <c r="P1964" s="454">
        <v>44468</v>
      </c>
    </row>
    <row r="1965" spans="1:16" x14ac:dyDescent="0.2">
      <c r="A1965" s="451" t="s">
        <v>2509</v>
      </c>
      <c r="B1965" s="451" t="s">
        <v>1697</v>
      </c>
      <c r="C1965" s="451" t="s">
        <v>1432</v>
      </c>
      <c r="D1965" s="451" t="s">
        <v>1433</v>
      </c>
      <c r="E1965" s="451" t="s">
        <v>1434</v>
      </c>
      <c r="F1965" s="451" t="s">
        <v>2493</v>
      </c>
      <c r="G1965" s="452" t="s">
        <v>1436</v>
      </c>
      <c r="H1965" s="453">
        <v>4095</v>
      </c>
      <c r="I1965" s="452" t="s">
        <v>1670</v>
      </c>
      <c r="J1965" s="452" t="s">
        <v>1438</v>
      </c>
      <c r="K1965" s="452" t="s">
        <v>1438</v>
      </c>
      <c r="L1965" s="452" t="s">
        <v>1439</v>
      </c>
      <c r="M1965" s="452" t="s">
        <v>1440</v>
      </c>
      <c r="N1965" s="454">
        <v>44309</v>
      </c>
      <c r="O1965" s="452" t="s">
        <v>1440</v>
      </c>
      <c r="P1965" s="454">
        <v>44468</v>
      </c>
    </row>
    <row r="1966" spans="1:16" x14ac:dyDescent="0.2">
      <c r="A1966" s="451" t="s">
        <v>2509</v>
      </c>
      <c r="B1966" s="451" t="s">
        <v>1697</v>
      </c>
      <c r="C1966" s="451" t="s">
        <v>1432</v>
      </c>
      <c r="D1966" s="451" t="s">
        <v>1448</v>
      </c>
      <c r="E1966" s="451" t="s">
        <v>1544</v>
      </c>
      <c r="F1966" s="451" t="s">
        <v>1835</v>
      </c>
      <c r="G1966" s="452" t="s">
        <v>1436</v>
      </c>
      <c r="H1966" s="453">
        <v>8453</v>
      </c>
      <c r="I1966" s="452" t="s">
        <v>1564</v>
      </c>
      <c r="J1966" s="455"/>
      <c r="K1966" s="452" t="s">
        <v>1533</v>
      </c>
      <c r="L1966" s="452" t="s">
        <v>1439</v>
      </c>
      <c r="M1966" s="452" t="s">
        <v>1452</v>
      </c>
      <c r="N1966" s="454">
        <v>44539</v>
      </c>
      <c r="O1966" s="452" t="s">
        <v>1453</v>
      </c>
      <c r="P1966" s="454">
        <v>44544</v>
      </c>
    </row>
    <row r="1967" spans="1:16" ht="21" x14ac:dyDescent="0.2">
      <c r="A1967" s="451" t="s">
        <v>2509</v>
      </c>
      <c r="B1967" s="451" t="s">
        <v>1703</v>
      </c>
      <c r="C1967" s="451" t="s">
        <v>1432</v>
      </c>
      <c r="D1967" s="451" t="s">
        <v>1491</v>
      </c>
      <c r="E1967" s="451" t="s">
        <v>1434</v>
      </c>
      <c r="F1967" s="451" t="s">
        <v>2424</v>
      </c>
      <c r="G1967" s="452" t="s">
        <v>1436</v>
      </c>
      <c r="H1967" s="453">
        <v>6930</v>
      </c>
      <c r="I1967" s="452" t="s">
        <v>1613</v>
      </c>
      <c r="J1967" s="452" t="s">
        <v>1438</v>
      </c>
      <c r="K1967" s="452" t="s">
        <v>1438</v>
      </c>
      <c r="L1967" s="452" t="s">
        <v>1439</v>
      </c>
      <c r="M1967" s="452" t="s">
        <v>1440</v>
      </c>
      <c r="N1967" s="454">
        <v>44370</v>
      </c>
      <c r="O1967" s="452" t="s">
        <v>1440</v>
      </c>
      <c r="P1967" s="454">
        <v>44468</v>
      </c>
    </row>
    <row r="1968" spans="1:16" ht="21" x14ac:dyDescent="0.2">
      <c r="A1968" s="451" t="s">
        <v>2509</v>
      </c>
      <c r="B1968" s="451" t="s">
        <v>1703</v>
      </c>
      <c r="C1968" s="451" t="s">
        <v>1432</v>
      </c>
      <c r="D1968" s="451" t="s">
        <v>1491</v>
      </c>
      <c r="E1968" s="451" t="s">
        <v>1434</v>
      </c>
      <c r="F1968" s="451" t="s">
        <v>1854</v>
      </c>
      <c r="G1968" s="452" t="s">
        <v>1436</v>
      </c>
      <c r="H1968" s="453">
        <v>705</v>
      </c>
      <c r="I1968" s="452" t="s">
        <v>1609</v>
      </c>
      <c r="J1968" s="452" t="s">
        <v>1438</v>
      </c>
      <c r="K1968" s="452" t="s">
        <v>1438</v>
      </c>
      <c r="L1968" s="452" t="s">
        <v>1439</v>
      </c>
      <c r="M1968" s="452" t="s">
        <v>1440</v>
      </c>
      <c r="N1968" s="454">
        <v>44370</v>
      </c>
      <c r="O1968" s="452" t="s">
        <v>1440</v>
      </c>
      <c r="P1968" s="454">
        <v>44468</v>
      </c>
    </row>
    <row r="1969" spans="1:16" ht="21" x14ac:dyDescent="0.2">
      <c r="A1969" s="451" t="s">
        <v>2509</v>
      </c>
      <c r="B1969" s="451" t="s">
        <v>1703</v>
      </c>
      <c r="C1969" s="451" t="s">
        <v>1432</v>
      </c>
      <c r="D1969" s="451" t="s">
        <v>1507</v>
      </c>
      <c r="E1969" s="451" t="s">
        <v>1434</v>
      </c>
      <c r="F1969" s="451" t="s">
        <v>2398</v>
      </c>
      <c r="G1969" s="452" t="s">
        <v>1436</v>
      </c>
      <c r="H1969" s="453">
        <v>-6930</v>
      </c>
      <c r="I1969" s="452" t="s">
        <v>1707</v>
      </c>
      <c r="J1969" s="452" t="s">
        <v>1438</v>
      </c>
      <c r="K1969" s="452" t="s">
        <v>1438</v>
      </c>
      <c r="L1969" s="452" t="s">
        <v>1439</v>
      </c>
      <c r="M1969" s="452" t="s">
        <v>1440</v>
      </c>
      <c r="N1969" s="454">
        <v>44384</v>
      </c>
      <c r="O1969" s="452" t="s">
        <v>1440</v>
      </c>
      <c r="P1969" s="454">
        <v>44468</v>
      </c>
    </row>
    <row r="1970" spans="1:16" x14ac:dyDescent="0.2">
      <c r="A1970" s="451" t="s">
        <v>2509</v>
      </c>
      <c r="B1970" s="451" t="s">
        <v>1708</v>
      </c>
      <c r="C1970" s="451" t="s">
        <v>1432</v>
      </c>
      <c r="D1970" s="451" t="s">
        <v>1507</v>
      </c>
      <c r="E1970" s="451" t="s">
        <v>1434</v>
      </c>
      <c r="F1970" s="451" t="s">
        <v>1715</v>
      </c>
      <c r="G1970" s="452" t="s">
        <v>1436</v>
      </c>
      <c r="H1970" s="453">
        <v>6930</v>
      </c>
      <c r="I1970" s="452" t="s">
        <v>1707</v>
      </c>
      <c r="J1970" s="452" t="s">
        <v>1438</v>
      </c>
      <c r="K1970" s="452" t="s">
        <v>1438</v>
      </c>
      <c r="L1970" s="452" t="s">
        <v>1439</v>
      </c>
      <c r="M1970" s="452" t="s">
        <v>1440</v>
      </c>
      <c r="N1970" s="454">
        <v>44384</v>
      </c>
      <c r="O1970" s="452" t="s">
        <v>1440</v>
      </c>
      <c r="P1970" s="454">
        <v>44468</v>
      </c>
    </row>
    <row r="1971" spans="1:16" ht="21" x14ac:dyDescent="0.2">
      <c r="A1971" s="451" t="s">
        <v>2509</v>
      </c>
      <c r="B1971" s="451" t="s">
        <v>1708</v>
      </c>
      <c r="C1971" s="451" t="s">
        <v>1432</v>
      </c>
      <c r="D1971" s="451" t="s">
        <v>1531</v>
      </c>
      <c r="E1971" s="451" t="s">
        <v>1568</v>
      </c>
      <c r="F1971" s="451" t="s">
        <v>2424</v>
      </c>
      <c r="G1971" s="452" t="s">
        <v>1436</v>
      </c>
      <c r="H1971" s="453">
        <v>1558.75</v>
      </c>
      <c r="I1971" s="452" t="s">
        <v>1627</v>
      </c>
      <c r="J1971" s="455"/>
      <c r="K1971" s="452" t="s">
        <v>1533</v>
      </c>
      <c r="L1971" s="452" t="s">
        <v>1439</v>
      </c>
      <c r="M1971" s="452" t="s">
        <v>1452</v>
      </c>
      <c r="N1971" s="454">
        <v>44496</v>
      </c>
      <c r="O1971" s="452" t="s">
        <v>1534</v>
      </c>
      <c r="P1971" s="454">
        <v>44497</v>
      </c>
    </row>
    <row r="1972" spans="1:16" ht="21" x14ac:dyDescent="0.2">
      <c r="A1972" s="451" t="s">
        <v>2509</v>
      </c>
      <c r="B1972" s="451" t="s">
        <v>1708</v>
      </c>
      <c r="C1972" s="451" t="s">
        <v>1432</v>
      </c>
      <c r="D1972" s="451" t="s">
        <v>1531</v>
      </c>
      <c r="E1972" s="451" t="s">
        <v>1628</v>
      </c>
      <c r="F1972" s="451" t="s">
        <v>2424</v>
      </c>
      <c r="G1972" s="452" t="s">
        <v>1436</v>
      </c>
      <c r="H1972" s="453">
        <v>1476.56</v>
      </c>
      <c r="I1972" s="452" t="s">
        <v>1629</v>
      </c>
      <c r="J1972" s="455"/>
      <c r="K1972" s="452" t="s">
        <v>1533</v>
      </c>
      <c r="L1972" s="452" t="s">
        <v>1439</v>
      </c>
      <c r="M1972" s="452" t="s">
        <v>1452</v>
      </c>
      <c r="N1972" s="454">
        <v>44496</v>
      </c>
      <c r="O1972" s="452" t="s">
        <v>1534</v>
      </c>
      <c r="P1972" s="454">
        <v>44497</v>
      </c>
    </row>
    <row r="1973" spans="1:16" x14ac:dyDescent="0.2">
      <c r="A1973" s="451" t="s">
        <v>2509</v>
      </c>
      <c r="B1973" s="451" t="s">
        <v>1575</v>
      </c>
      <c r="C1973" s="451" t="s">
        <v>1432</v>
      </c>
      <c r="D1973" s="451" t="s">
        <v>1507</v>
      </c>
      <c r="E1973" s="451" t="s">
        <v>1442</v>
      </c>
      <c r="F1973" s="451" t="s">
        <v>1686</v>
      </c>
      <c r="G1973" s="452" t="s">
        <v>1436</v>
      </c>
      <c r="H1973" s="453">
        <v>24644</v>
      </c>
      <c r="I1973" s="452" t="s">
        <v>1712</v>
      </c>
      <c r="J1973" s="452" t="s">
        <v>1438</v>
      </c>
      <c r="K1973" s="452" t="s">
        <v>1438</v>
      </c>
      <c r="L1973" s="452" t="s">
        <v>1439</v>
      </c>
      <c r="M1973" s="452" t="s">
        <v>1440</v>
      </c>
      <c r="N1973" s="454">
        <v>44399</v>
      </c>
      <c r="O1973" s="452" t="s">
        <v>1440</v>
      </c>
      <c r="P1973" s="454">
        <v>44468</v>
      </c>
    </row>
    <row r="1974" spans="1:16" ht="21" x14ac:dyDescent="0.2">
      <c r="A1974" s="451" t="s">
        <v>2509</v>
      </c>
      <c r="B1974" s="451" t="s">
        <v>1575</v>
      </c>
      <c r="C1974" s="451" t="s">
        <v>1432</v>
      </c>
      <c r="D1974" s="451" t="s">
        <v>1448</v>
      </c>
      <c r="E1974" s="451" t="s">
        <v>1460</v>
      </c>
      <c r="F1974" s="451" t="s">
        <v>2424</v>
      </c>
      <c r="G1974" s="452" t="s">
        <v>1436</v>
      </c>
      <c r="H1974" s="453">
        <v>19715</v>
      </c>
      <c r="I1974" s="452" t="s">
        <v>1462</v>
      </c>
      <c r="J1974" s="455"/>
      <c r="K1974" s="452" t="s">
        <v>1533</v>
      </c>
      <c r="L1974" s="452" t="s">
        <v>1439</v>
      </c>
      <c r="M1974" s="452" t="s">
        <v>1452</v>
      </c>
      <c r="N1974" s="454">
        <v>44550</v>
      </c>
      <c r="O1974" s="452" t="s">
        <v>1453</v>
      </c>
      <c r="P1974" s="454">
        <v>44553</v>
      </c>
    </row>
    <row r="1975" spans="1:16" x14ac:dyDescent="0.2">
      <c r="A1975" s="451" t="s">
        <v>2509</v>
      </c>
      <c r="B1975" s="451" t="s">
        <v>1713</v>
      </c>
      <c r="C1975" s="451" t="s">
        <v>1432</v>
      </c>
      <c r="D1975" s="451" t="s">
        <v>1466</v>
      </c>
      <c r="E1975" s="451" t="s">
        <v>1442</v>
      </c>
      <c r="F1975" s="451" t="s">
        <v>1994</v>
      </c>
      <c r="G1975" s="452" t="s">
        <v>1436</v>
      </c>
      <c r="H1975" s="453">
        <v>7417</v>
      </c>
      <c r="I1975" s="452" t="s">
        <v>1676</v>
      </c>
      <c r="J1975" s="452" t="s">
        <v>1438</v>
      </c>
      <c r="K1975" s="452" t="s">
        <v>1438</v>
      </c>
      <c r="L1975" s="452" t="s">
        <v>1439</v>
      </c>
      <c r="M1975" s="452" t="s">
        <v>1440</v>
      </c>
      <c r="N1975" s="454">
        <v>44330</v>
      </c>
      <c r="O1975" s="452" t="s">
        <v>1440</v>
      </c>
      <c r="P1975" s="454">
        <v>44468</v>
      </c>
    </row>
    <row r="1976" spans="1:16" x14ac:dyDescent="0.2">
      <c r="A1976" s="451" t="s">
        <v>2509</v>
      </c>
      <c r="B1976" s="451" t="s">
        <v>1713</v>
      </c>
      <c r="C1976" s="451" t="s">
        <v>1432</v>
      </c>
      <c r="D1976" s="451" t="s">
        <v>1507</v>
      </c>
      <c r="E1976" s="451" t="s">
        <v>1442</v>
      </c>
      <c r="F1976" s="451" t="s">
        <v>2365</v>
      </c>
      <c r="G1976" s="452" t="s">
        <v>1436</v>
      </c>
      <c r="H1976" s="453">
        <v>31364</v>
      </c>
      <c r="I1976" s="452" t="s">
        <v>1640</v>
      </c>
      <c r="J1976" s="452" t="s">
        <v>1438</v>
      </c>
      <c r="K1976" s="452" t="s">
        <v>1438</v>
      </c>
      <c r="L1976" s="452" t="s">
        <v>1439</v>
      </c>
      <c r="M1976" s="452" t="s">
        <v>1440</v>
      </c>
      <c r="N1976" s="454">
        <v>44384</v>
      </c>
      <c r="O1976" s="452" t="s">
        <v>1440</v>
      </c>
      <c r="P1976" s="454">
        <v>44468</v>
      </c>
    </row>
    <row r="1977" spans="1:16" ht="21" x14ac:dyDescent="0.2">
      <c r="A1977" s="451" t="s">
        <v>2509</v>
      </c>
      <c r="B1977" s="451" t="s">
        <v>1713</v>
      </c>
      <c r="C1977" s="451" t="s">
        <v>1432</v>
      </c>
      <c r="D1977" s="451" t="s">
        <v>1540</v>
      </c>
      <c r="E1977" s="451" t="s">
        <v>1677</v>
      </c>
      <c r="F1977" s="451" t="s">
        <v>2172</v>
      </c>
      <c r="G1977" s="452" t="s">
        <v>1436</v>
      </c>
      <c r="H1977" s="453">
        <v>10366</v>
      </c>
      <c r="I1977" s="452" t="s">
        <v>1678</v>
      </c>
      <c r="J1977" s="455"/>
      <c r="K1977" s="452" t="s">
        <v>1533</v>
      </c>
      <c r="L1977" s="452" t="s">
        <v>1439</v>
      </c>
      <c r="M1977" s="452" t="s">
        <v>1452</v>
      </c>
      <c r="N1977" s="454">
        <v>44525</v>
      </c>
      <c r="O1977" s="452" t="s">
        <v>1534</v>
      </c>
      <c r="P1977" s="454">
        <v>44525</v>
      </c>
    </row>
    <row r="1978" spans="1:16" x14ac:dyDescent="0.2">
      <c r="A1978" s="451" t="s">
        <v>2509</v>
      </c>
      <c r="B1978" s="451" t="s">
        <v>1717</v>
      </c>
      <c r="C1978" s="451" t="s">
        <v>1432</v>
      </c>
      <c r="D1978" s="451" t="s">
        <v>1433</v>
      </c>
      <c r="E1978" s="451" t="s">
        <v>1434</v>
      </c>
      <c r="F1978" s="451" t="s">
        <v>2417</v>
      </c>
      <c r="G1978" s="452" t="s">
        <v>1436</v>
      </c>
      <c r="H1978" s="453">
        <v>124660</v>
      </c>
      <c r="I1978" s="452" t="s">
        <v>1654</v>
      </c>
      <c r="J1978" s="452" t="s">
        <v>1438</v>
      </c>
      <c r="K1978" s="452" t="s">
        <v>1438</v>
      </c>
      <c r="L1978" s="452" t="s">
        <v>1439</v>
      </c>
      <c r="M1978" s="452" t="s">
        <v>1440</v>
      </c>
      <c r="N1978" s="454">
        <v>44312</v>
      </c>
      <c r="O1978" s="452" t="s">
        <v>1440</v>
      </c>
      <c r="P1978" s="454">
        <v>44468</v>
      </c>
    </row>
    <row r="1979" spans="1:16" ht="21" x14ac:dyDescent="0.2">
      <c r="A1979" s="451" t="s">
        <v>2510</v>
      </c>
      <c r="B1979" s="451" t="s">
        <v>1463</v>
      </c>
      <c r="C1979" s="451" t="s">
        <v>1432</v>
      </c>
      <c r="D1979" s="451" t="s">
        <v>1433</v>
      </c>
      <c r="E1979" s="451" t="s">
        <v>1442</v>
      </c>
      <c r="F1979" s="451" t="s">
        <v>1517</v>
      </c>
      <c r="G1979" s="452" t="s">
        <v>1436</v>
      </c>
      <c r="H1979" s="453">
        <v>662183</v>
      </c>
      <c r="I1979" s="452" t="s">
        <v>1650</v>
      </c>
      <c r="J1979" s="452" t="s">
        <v>1438</v>
      </c>
      <c r="K1979" s="452" t="s">
        <v>1438</v>
      </c>
      <c r="L1979" s="452" t="s">
        <v>1439</v>
      </c>
      <c r="M1979" s="452" t="s">
        <v>1440</v>
      </c>
      <c r="N1979" s="454">
        <v>44309</v>
      </c>
      <c r="O1979" s="452" t="s">
        <v>1440</v>
      </c>
      <c r="P1979" s="454">
        <v>44468</v>
      </c>
    </row>
    <row r="1980" spans="1:16" ht="21" x14ac:dyDescent="0.2">
      <c r="A1980" s="451" t="s">
        <v>2510</v>
      </c>
      <c r="B1980" s="451" t="s">
        <v>1463</v>
      </c>
      <c r="C1980" s="451" t="s">
        <v>1432</v>
      </c>
      <c r="D1980" s="451" t="s">
        <v>1433</v>
      </c>
      <c r="E1980" s="451" t="s">
        <v>1442</v>
      </c>
      <c r="F1980" s="451" t="s">
        <v>2394</v>
      </c>
      <c r="G1980" s="452" t="s">
        <v>1436</v>
      </c>
      <c r="H1980" s="453">
        <v>19851.02</v>
      </c>
      <c r="I1980" s="452" t="s">
        <v>1465</v>
      </c>
      <c r="J1980" s="452" t="s">
        <v>1438</v>
      </c>
      <c r="K1980" s="452" t="s">
        <v>1438</v>
      </c>
      <c r="L1980" s="452" t="s">
        <v>1439</v>
      </c>
      <c r="M1980" s="452" t="s">
        <v>1440</v>
      </c>
      <c r="N1980" s="454">
        <v>44302</v>
      </c>
      <c r="O1980" s="452" t="s">
        <v>1440</v>
      </c>
      <c r="P1980" s="454">
        <v>44468</v>
      </c>
    </row>
    <row r="1981" spans="1:16" ht="21" x14ac:dyDescent="0.2">
      <c r="A1981" s="451" t="s">
        <v>2510</v>
      </c>
      <c r="B1981" s="451" t="s">
        <v>1463</v>
      </c>
      <c r="C1981" s="451" t="s">
        <v>1432</v>
      </c>
      <c r="D1981" s="451" t="s">
        <v>1466</v>
      </c>
      <c r="E1981" s="451" t="s">
        <v>1434</v>
      </c>
      <c r="F1981" s="451" t="s">
        <v>1843</v>
      </c>
      <c r="G1981" s="452" t="s">
        <v>1436</v>
      </c>
      <c r="H1981" s="453">
        <v>1993</v>
      </c>
      <c r="I1981" s="452" t="s">
        <v>1591</v>
      </c>
      <c r="J1981" s="452" t="s">
        <v>1438</v>
      </c>
      <c r="K1981" s="452" t="s">
        <v>1438</v>
      </c>
      <c r="L1981" s="452" t="s">
        <v>1439</v>
      </c>
      <c r="M1981" s="452" t="s">
        <v>1440</v>
      </c>
      <c r="N1981" s="454">
        <v>44535</v>
      </c>
      <c r="O1981" s="452" t="s">
        <v>1440</v>
      </c>
      <c r="P1981" s="454">
        <v>44468</v>
      </c>
    </row>
    <row r="1982" spans="1:16" ht="21" x14ac:dyDescent="0.2">
      <c r="A1982" s="451" t="s">
        <v>2510</v>
      </c>
      <c r="B1982" s="451" t="s">
        <v>1463</v>
      </c>
      <c r="C1982" s="451" t="s">
        <v>1432</v>
      </c>
      <c r="D1982" s="451" t="s">
        <v>1466</v>
      </c>
      <c r="E1982" s="451" t="s">
        <v>1434</v>
      </c>
      <c r="F1982" s="451" t="s">
        <v>2470</v>
      </c>
      <c r="G1982" s="452" t="s">
        <v>1436</v>
      </c>
      <c r="H1982" s="453">
        <v>705</v>
      </c>
      <c r="I1982" s="452" t="s">
        <v>1643</v>
      </c>
      <c r="J1982" s="452" t="s">
        <v>1438</v>
      </c>
      <c r="K1982" s="452" t="s">
        <v>1438</v>
      </c>
      <c r="L1982" s="452" t="s">
        <v>1439</v>
      </c>
      <c r="M1982" s="452" t="s">
        <v>1440</v>
      </c>
      <c r="N1982" s="454">
        <v>44535</v>
      </c>
      <c r="O1982" s="452" t="s">
        <v>1440</v>
      </c>
      <c r="P1982" s="454">
        <v>44468</v>
      </c>
    </row>
    <row r="1983" spans="1:16" ht="21" x14ac:dyDescent="0.2">
      <c r="A1983" s="451" t="s">
        <v>2510</v>
      </c>
      <c r="B1983" s="451" t="s">
        <v>1463</v>
      </c>
      <c r="C1983" s="451" t="s">
        <v>1432</v>
      </c>
      <c r="D1983" s="451" t="s">
        <v>1491</v>
      </c>
      <c r="E1983" s="451" t="s">
        <v>1434</v>
      </c>
      <c r="F1983" s="451" t="s">
        <v>2103</v>
      </c>
      <c r="G1983" s="452" t="s">
        <v>1436</v>
      </c>
      <c r="H1983" s="453">
        <v>23761.78</v>
      </c>
      <c r="I1983" s="452" t="s">
        <v>1492</v>
      </c>
      <c r="J1983" s="452" t="s">
        <v>1438</v>
      </c>
      <c r="K1983" s="452" t="s">
        <v>1438</v>
      </c>
      <c r="L1983" s="452" t="s">
        <v>1439</v>
      </c>
      <c r="M1983" s="452" t="s">
        <v>1440</v>
      </c>
      <c r="N1983" s="454">
        <v>44292</v>
      </c>
      <c r="O1983" s="452" t="s">
        <v>1440</v>
      </c>
      <c r="P1983" s="454">
        <v>44468</v>
      </c>
    </row>
    <row r="1984" spans="1:16" ht="21" x14ac:dyDescent="0.2">
      <c r="A1984" s="451" t="s">
        <v>2510</v>
      </c>
      <c r="B1984" s="451" t="s">
        <v>1463</v>
      </c>
      <c r="C1984" s="451" t="s">
        <v>1432</v>
      </c>
      <c r="D1984" s="451" t="s">
        <v>1507</v>
      </c>
      <c r="E1984" s="451" t="s">
        <v>1442</v>
      </c>
      <c r="F1984" s="451" t="s">
        <v>1988</v>
      </c>
      <c r="G1984" s="452" t="s">
        <v>1436</v>
      </c>
      <c r="H1984" s="453">
        <v>873.6</v>
      </c>
      <c r="I1984" s="452" t="s">
        <v>1509</v>
      </c>
      <c r="J1984" s="452" t="s">
        <v>1438</v>
      </c>
      <c r="K1984" s="452" t="s">
        <v>1438</v>
      </c>
      <c r="L1984" s="452" t="s">
        <v>1439</v>
      </c>
      <c r="M1984" s="452" t="s">
        <v>1440</v>
      </c>
      <c r="N1984" s="454">
        <v>44537</v>
      </c>
      <c r="O1984" s="452" t="s">
        <v>1440</v>
      </c>
      <c r="P1984" s="454">
        <v>44468</v>
      </c>
    </row>
    <row r="1985" spans="1:16" ht="21" x14ac:dyDescent="0.2">
      <c r="A1985" s="451" t="s">
        <v>2510</v>
      </c>
      <c r="B1985" s="451" t="s">
        <v>1463</v>
      </c>
      <c r="C1985" s="451" t="s">
        <v>1432</v>
      </c>
      <c r="D1985" s="451" t="s">
        <v>1515</v>
      </c>
      <c r="E1985" s="451" t="s">
        <v>1442</v>
      </c>
      <c r="F1985" s="451" t="s">
        <v>1590</v>
      </c>
      <c r="G1985" s="452" t="s">
        <v>1436</v>
      </c>
      <c r="H1985" s="453">
        <v>5170.2</v>
      </c>
      <c r="I1985" s="452" t="s">
        <v>1524</v>
      </c>
      <c r="J1985" s="452" t="s">
        <v>1438</v>
      </c>
      <c r="K1985" s="452" t="s">
        <v>1438</v>
      </c>
      <c r="L1985" s="452" t="s">
        <v>1439</v>
      </c>
      <c r="M1985" s="452" t="s">
        <v>1440</v>
      </c>
      <c r="N1985" s="454">
        <v>44294</v>
      </c>
      <c r="O1985" s="452" t="s">
        <v>1440</v>
      </c>
      <c r="P1985" s="454">
        <v>44468</v>
      </c>
    </row>
    <row r="1986" spans="1:16" ht="21" x14ac:dyDescent="0.2">
      <c r="A1986" s="451" t="s">
        <v>2510</v>
      </c>
      <c r="B1986" s="451" t="s">
        <v>1463</v>
      </c>
      <c r="C1986" s="451" t="s">
        <v>1432</v>
      </c>
      <c r="D1986" s="451" t="s">
        <v>1540</v>
      </c>
      <c r="E1986" s="451" t="s">
        <v>1442</v>
      </c>
      <c r="F1986" s="451" t="s">
        <v>1973</v>
      </c>
      <c r="G1986" s="452" t="s">
        <v>1436</v>
      </c>
      <c r="H1986" s="453">
        <v>25137</v>
      </c>
      <c r="I1986" s="452" t="s">
        <v>1542</v>
      </c>
      <c r="J1986" s="455"/>
      <c r="K1986" s="452" t="s">
        <v>1533</v>
      </c>
      <c r="L1986" s="452" t="s">
        <v>1439</v>
      </c>
      <c r="M1986" s="452" t="s">
        <v>1452</v>
      </c>
      <c r="N1986" s="454">
        <v>44501</v>
      </c>
      <c r="O1986" s="452" t="s">
        <v>1453</v>
      </c>
      <c r="P1986" s="454">
        <v>44502</v>
      </c>
    </row>
    <row r="1987" spans="1:16" ht="21" x14ac:dyDescent="0.2">
      <c r="A1987" s="451" t="s">
        <v>2510</v>
      </c>
      <c r="B1987" s="451" t="s">
        <v>1463</v>
      </c>
      <c r="C1987" s="451" t="s">
        <v>1432</v>
      </c>
      <c r="D1987" s="451" t="s">
        <v>1540</v>
      </c>
      <c r="E1987" s="451" t="s">
        <v>1592</v>
      </c>
      <c r="F1987" s="451" t="s">
        <v>1636</v>
      </c>
      <c r="G1987" s="452" t="s">
        <v>1436</v>
      </c>
      <c r="H1987" s="453">
        <v>2790</v>
      </c>
      <c r="I1987" s="452" t="s">
        <v>1594</v>
      </c>
      <c r="J1987" s="455"/>
      <c r="K1987" s="452" t="s">
        <v>1533</v>
      </c>
      <c r="L1987" s="452" t="s">
        <v>1439</v>
      </c>
      <c r="M1987" s="452" t="s">
        <v>1452</v>
      </c>
      <c r="N1987" s="454">
        <v>44525</v>
      </c>
      <c r="O1987" s="452" t="s">
        <v>1534</v>
      </c>
      <c r="P1987" s="454">
        <v>44525</v>
      </c>
    </row>
    <row r="1988" spans="1:16" ht="21" x14ac:dyDescent="0.2">
      <c r="A1988" s="451" t="s">
        <v>2510</v>
      </c>
      <c r="B1988" s="451" t="s">
        <v>1463</v>
      </c>
      <c r="C1988" s="451" t="s">
        <v>1432</v>
      </c>
      <c r="D1988" s="451" t="s">
        <v>1540</v>
      </c>
      <c r="E1988" s="451" t="s">
        <v>1644</v>
      </c>
      <c r="F1988" s="451" t="s">
        <v>1636</v>
      </c>
      <c r="G1988" s="452" t="s">
        <v>1436</v>
      </c>
      <c r="H1988" s="453">
        <v>987</v>
      </c>
      <c r="I1988" s="452" t="s">
        <v>1645</v>
      </c>
      <c r="J1988" s="455"/>
      <c r="K1988" s="452" t="s">
        <v>1533</v>
      </c>
      <c r="L1988" s="452" t="s">
        <v>1439</v>
      </c>
      <c r="M1988" s="452" t="s">
        <v>1452</v>
      </c>
      <c r="N1988" s="454">
        <v>44525</v>
      </c>
      <c r="O1988" s="452" t="s">
        <v>1534</v>
      </c>
      <c r="P1988" s="454">
        <v>44525</v>
      </c>
    </row>
    <row r="1989" spans="1:16" ht="21" x14ac:dyDescent="0.2">
      <c r="A1989" s="451" t="s">
        <v>2510</v>
      </c>
      <c r="B1989" s="451" t="s">
        <v>1463</v>
      </c>
      <c r="C1989" s="451" t="s">
        <v>1432</v>
      </c>
      <c r="D1989" s="451" t="s">
        <v>1448</v>
      </c>
      <c r="E1989" s="451" t="s">
        <v>1553</v>
      </c>
      <c r="F1989" s="451" t="s">
        <v>1973</v>
      </c>
      <c r="G1989" s="452" t="s">
        <v>1436</v>
      </c>
      <c r="H1989" s="453">
        <v>10217.209999999999</v>
      </c>
      <c r="I1989" s="452" t="s">
        <v>1574</v>
      </c>
      <c r="J1989" s="455"/>
      <c r="K1989" s="452" t="s">
        <v>1533</v>
      </c>
      <c r="L1989" s="452" t="s">
        <v>1439</v>
      </c>
      <c r="M1989" s="452" t="s">
        <v>1452</v>
      </c>
      <c r="N1989" s="454">
        <v>44560</v>
      </c>
      <c r="O1989" s="452" t="s">
        <v>1534</v>
      </c>
      <c r="P1989" s="454">
        <v>44560</v>
      </c>
    </row>
    <row r="1990" spans="1:16" ht="21" x14ac:dyDescent="0.2">
      <c r="A1990" s="451" t="s">
        <v>2510</v>
      </c>
      <c r="B1990" s="451" t="s">
        <v>1693</v>
      </c>
      <c r="C1990" s="451" t="s">
        <v>1432</v>
      </c>
      <c r="D1990" s="451" t="s">
        <v>1433</v>
      </c>
      <c r="E1990" s="451" t="s">
        <v>1442</v>
      </c>
      <c r="F1990" s="451" t="s">
        <v>1796</v>
      </c>
      <c r="G1990" s="452" t="s">
        <v>1436</v>
      </c>
      <c r="H1990" s="453">
        <v>20696</v>
      </c>
      <c r="I1990" s="452" t="s">
        <v>1648</v>
      </c>
      <c r="J1990" s="452" t="s">
        <v>1438</v>
      </c>
      <c r="K1990" s="452" t="s">
        <v>1438</v>
      </c>
      <c r="L1990" s="452" t="s">
        <v>1439</v>
      </c>
      <c r="M1990" s="452" t="s">
        <v>1440</v>
      </c>
      <c r="N1990" s="454">
        <v>44309</v>
      </c>
      <c r="O1990" s="452" t="s">
        <v>1440</v>
      </c>
      <c r="P1990" s="454">
        <v>44468</v>
      </c>
    </row>
    <row r="1991" spans="1:16" ht="21" x14ac:dyDescent="0.2">
      <c r="A1991" s="451" t="s">
        <v>2510</v>
      </c>
      <c r="B1991" s="451" t="s">
        <v>1695</v>
      </c>
      <c r="C1991" s="451" t="s">
        <v>1432</v>
      </c>
      <c r="D1991" s="451" t="s">
        <v>1466</v>
      </c>
      <c r="E1991" s="451" t="s">
        <v>1434</v>
      </c>
      <c r="F1991" s="451" t="s">
        <v>2493</v>
      </c>
      <c r="G1991" s="452" t="s">
        <v>1436</v>
      </c>
      <c r="H1991" s="453">
        <v>57251.68</v>
      </c>
      <c r="I1991" s="452" t="s">
        <v>1655</v>
      </c>
      <c r="J1991" s="452" t="s">
        <v>1438</v>
      </c>
      <c r="K1991" s="452" t="s">
        <v>1438</v>
      </c>
      <c r="L1991" s="452" t="s">
        <v>1439</v>
      </c>
      <c r="M1991" s="452" t="s">
        <v>1440</v>
      </c>
      <c r="N1991" s="454">
        <v>44341</v>
      </c>
      <c r="O1991" s="452" t="s">
        <v>1440</v>
      </c>
      <c r="P1991" s="454">
        <v>44468</v>
      </c>
    </row>
    <row r="1992" spans="1:16" ht="21" x14ac:dyDescent="0.2">
      <c r="A1992" s="451" t="s">
        <v>2510</v>
      </c>
      <c r="B1992" s="451" t="s">
        <v>1697</v>
      </c>
      <c r="C1992" s="451" t="s">
        <v>1432</v>
      </c>
      <c r="D1992" s="451" t="s">
        <v>1433</v>
      </c>
      <c r="E1992" s="451" t="s">
        <v>1434</v>
      </c>
      <c r="F1992" s="451" t="s">
        <v>2470</v>
      </c>
      <c r="G1992" s="452" t="s">
        <v>1436</v>
      </c>
      <c r="H1992" s="453">
        <v>21138</v>
      </c>
      <c r="I1992" s="452" t="s">
        <v>1670</v>
      </c>
      <c r="J1992" s="452" t="s">
        <v>1438</v>
      </c>
      <c r="K1992" s="452" t="s">
        <v>1438</v>
      </c>
      <c r="L1992" s="452" t="s">
        <v>1439</v>
      </c>
      <c r="M1992" s="452" t="s">
        <v>1440</v>
      </c>
      <c r="N1992" s="454">
        <v>44309</v>
      </c>
      <c r="O1992" s="452" t="s">
        <v>1440</v>
      </c>
      <c r="P1992" s="454">
        <v>44468</v>
      </c>
    </row>
    <row r="1993" spans="1:16" ht="21" x14ac:dyDescent="0.2">
      <c r="A1993" s="451" t="s">
        <v>2510</v>
      </c>
      <c r="B1993" s="451" t="s">
        <v>1697</v>
      </c>
      <c r="C1993" s="451" t="s">
        <v>1432</v>
      </c>
      <c r="D1993" s="451" t="s">
        <v>1491</v>
      </c>
      <c r="E1993" s="451" t="s">
        <v>1442</v>
      </c>
      <c r="F1993" s="451" t="s">
        <v>2183</v>
      </c>
      <c r="G1993" s="452" t="s">
        <v>1436</v>
      </c>
      <c r="H1993" s="453">
        <v>1821</v>
      </c>
      <c r="I1993" s="452" t="s">
        <v>1504</v>
      </c>
      <c r="J1993" s="452" t="s">
        <v>1438</v>
      </c>
      <c r="K1993" s="452" t="s">
        <v>1438</v>
      </c>
      <c r="L1993" s="452" t="s">
        <v>1439</v>
      </c>
      <c r="M1993" s="452" t="s">
        <v>1440</v>
      </c>
      <c r="N1993" s="454">
        <v>44371</v>
      </c>
      <c r="O1993" s="452" t="s">
        <v>1440</v>
      </c>
      <c r="P1993" s="454">
        <v>44468</v>
      </c>
    </row>
    <row r="1994" spans="1:16" ht="21" x14ac:dyDescent="0.2">
      <c r="A1994" s="451" t="s">
        <v>2510</v>
      </c>
      <c r="B1994" s="451" t="s">
        <v>1697</v>
      </c>
      <c r="C1994" s="451" t="s">
        <v>1432</v>
      </c>
      <c r="D1994" s="451" t="s">
        <v>1515</v>
      </c>
      <c r="E1994" s="451" t="s">
        <v>1442</v>
      </c>
      <c r="F1994" s="451" t="s">
        <v>2511</v>
      </c>
      <c r="G1994" s="452" t="s">
        <v>1436</v>
      </c>
      <c r="H1994" s="453">
        <v>1139</v>
      </c>
      <c r="I1994" s="452" t="s">
        <v>1526</v>
      </c>
      <c r="J1994" s="452" t="s">
        <v>1438</v>
      </c>
      <c r="K1994" s="452" t="s">
        <v>1438</v>
      </c>
      <c r="L1994" s="452" t="s">
        <v>1439</v>
      </c>
      <c r="M1994" s="452" t="s">
        <v>1440</v>
      </c>
      <c r="N1994" s="454">
        <v>44538</v>
      </c>
      <c r="O1994" s="452" t="s">
        <v>1440</v>
      </c>
      <c r="P1994" s="454">
        <v>44468</v>
      </c>
    </row>
    <row r="1995" spans="1:16" ht="21" x14ac:dyDescent="0.2">
      <c r="A1995" s="451" t="s">
        <v>2510</v>
      </c>
      <c r="B1995" s="451" t="s">
        <v>1697</v>
      </c>
      <c r="C1995" s="451" t="s">
        <v>1432</v>
      </c>
      <c r="D1995" s="451" t="s">
        <v>1448</v>
      </c>
      <c r="E1995" s="451" t="s">
        <v>1544</v>
      </c>
      <c r="F1995" s="451" t="s">
        <v>2147</v>
      </c>
      <c r="G1995" s="452" t="s">
        <v>1436</v>
      </c>
      <c r="H1995" s="453">
        <v>1774</v>
      </c>
      <c r="I1995" s="452" t="s">
        <v>1564</v>
      </c>
      <c r="J1995" s="455"/>
      <c r="K1995" s="452" t="s">
        <v>1533</v>
      </c>
      <c r="L1995" s="452" t="s">
        <v>1439</v>
      </c>
      <c r="M1995" s="452" t="s">
        <v>1452</v>
      </c>
      <c r="N1995" s="454">
        <v>44539</v>
      </c>
      <c r="O1995" s="452" t="s">
        <v>1453</v>
      </c>
      <c r="P1995" s="454">
        <v>44544</v>
      </c>
    </row>
    <row r="1996" spans="1:16" ht="21" x14ac:dyDescent="0.2">
      <c r="A1996" s="451" t="s">
        <v>2510</v>
      </c>
      <c r="B1996" s="451" t="s">
        <v>1703</v>
      </c>
      <c r="C1996" s="451" t="s">
        <v>1432</v>
      </c>
      <c r="D1996" s="451" t="s">
        <v>1491</v>
      </c>
      <c r="E1996" s="451" t="s">
        <v>1442</v>
      </c>
      <c r="F1996" s="451" t="s">
        <v>2176</v>
      </c>
      <c r="G1996" s="452" t="s">
        <v>1436</v>
      </c>
      <c r="H1996" s="453">
        <v>1170</v>
      </c>
      <c r="I1996" s="452" t="s">
        <v>1609</v>
      </c>
      <c r="J1996" s="452" t="s">
        <v>1438</v>
      </c>
      <c r="K1996" s="452" t="s">
        <v>1438</v>
      </c>
      <c r="L1996" s="452" t="s">
        <v>1439</v>
      </c>
      <c r="M1996" s="452" t="s">
        <v>1440</v>
      </c>
      <c r="N1996" s="454">
        <v>44370</v>
      </c>
      <c r="O1996" s="452" t="s">
        <v>1440</v>
      </c>
      <c r="P1996" s="454">
        <v>44468</v>
      </c>
    </row>
    <row r="1997" spans="1:16" ht="21" x14ac:dyDescent="0.2">
      <c r="A1997" s="451" t="s">
        <v>2510</v>
      </c>
      <c r="B1997" s="451" t="s">
        <v>1703</v>
      </c>
      <c r="C1997" s="451" t="s">
        <v>1432</v>
      </c>
      <c r="D1997" s="451" t="s">
        <v>1491</v>
      </c>
      <c r="E1997" s="451" t="s">
        <v>1434</v>
      </c>
      <c r="F1997" s="451" t="s">
        <v>2512</v>
      </c>
      <c r="G1997" s="452" t="s">
        <v>1436</v>
      </c>
      <c r="H1997" s="453">
        <v>5460</v>
      </c>
      <c r="I1997" s="452" t="s">
        <v>1613</v>
      </c>
      <c r="J1997" s="452" t="s">
        <v>1438</v>
      </c>
      <c r="K1997" s="452" t="s">
        <v>1438</v>
      </c>
      <c r="L1997" s="452" t="s">
        <v>1439</v>
      </c>
      <c r="M1997" s="452" t="s">
        <v>1440</v>
      </c>
      <c r="N1997" s="454">
        <v>44370</v>
      </c>
      <c r="O1997" s="452" t="s">
        <v>1440</v>
      </c>
      <c r="P1997" s="454">
        <v>44468</v>
      </c>
    </row>
    <row r="1998" spans="1:16" ht="21" x14ac:dyDescent="0.2">
      <c r="A1998" s="451" t="s">
        <v>2510</v>
      </c>
      <c r="B1998" s="451" t="s">
        <v>1703</v>
      </c>
      <c r="C1998" s="451" t="s">
        <v>1432</v>
      </c>
      <c r="D1998" s="451" t="s">
        <v>1507</v>
      </c>
      <c r="E1998" s="451" t="s">
        <v>1442</v>
      </c>
      <c r="F1998" s="451" t="s">
        <v>2513</v>
      </c>
      <c r="G1998" s="452" t="s">
        <v>1436</v>
      </c>
      <c r="H1998" s="453">
        <v>-5460</v>
      </c>
      <c r="I1998" s="452" t="s">
        <v>1707</v>
      </c>
      <c r="J1998" s="452" t="s">
        <v>1438</v>
      </c>
      <c r="K1998" s="452" t="s">
        <v>1438</v>
      </c>
      <c r="L1998" s="452" t="s">
        <v>1439</v>
      </c>
      <c r="M1998" s="452" t="s">
        <v>1440</v>
      </c>
      <c r="N1998" s="454">
        <v>44384</v>
      </c>
      <c r="O1998" s="452" t="s">
        <v>1440</v>
      </c>
      <c r="P1998" s="454">
        <v>44468</v>
      </c>
    </row>
    <row r="1999" spans="1:16" ht="21" x14ac:dyDescent="0.2">
      <c r="A1999" s="451" t="s">
        <v>2510</v>
      </c>
      <c r="B1999" s="451" t="s">
        <v>1708</v>
      </c>
      <c r="C1999" s="451" t="s">
        <v>1432</v>
      </c>
      <c r="D1999" s="451" t="s">
        <v>1507</v>
      </c>
      <c r="E1999" s="451" t="s">
        <v>1442</v>
      </c>
      <c r="F1999" s="451" t="s">
        <v>2514</v>
      </c>
      <c r="G1999" s="452" t="s">
        <v>1436</v>
      </c>
      <c r="H1999" s="453">
        <v>5460</v>
      </c>
      <c r="I1999" s="452" t="s">
        <v>1707</v>
      </c>
      <c r="J1999" s="452" t="s">
        <v>1438</v>
      </c>
      <c r="K1999" s="452" t="s">
        <v>1438</v>
      </c>
      <c r="L1999" s="452" t="s">
        <v>1439</v>
      </c>
      <c r="M1999" s="452" t="s">
        <v>1440</v>
      </c>
      <c r="N1999" s="454">
        <v>44384</v>
      </c>
      <c r="O1999" s="452" t="s">
        <v>1440</v>
      </c>
      <c r="P1999" s="454">
        <v>44468</v>
      </c>
    </row>
    <row r="2000" spans="1:16" ht="21" x14ac:dyDescent="0.2">
      <c r="A2000" s="451" t="s">
        <v>2510</v>
      </c>
      <c r="B2000" s="451" t="s">
        <v>1708</v>
      </c>
      <c r="C2000" s="451" t="s">
        <v>1432</v>
      </c>
      <c r="D2000" s="451" t="s">
        <v>1531</v>
      </c>
      <c r="E2000" s="451" t="s">
        <v>1568</v>
      </c>
      <c r="F2000" s="451" t="s">
        <v>2182</v>
      </c>
      <c r="G2000" s="452" t="s">
        <v>1436</v>
      </c>
      <c r="H2000" s="453">
        <v>1486.25</v>
      </c>
      <c r="I2000" s="452" t="s">
        <v>1627</v>
      </c>
      <c r="J2000" s="455"/>
      <c r="K2000" s="452" t="s">
        <v>1533</v>
      </c>
      <c r="L2000" s="452" t="s">
        <v>1439</v>
      </c>
      <c r="M2000" s="452" t="s">
        <v>1452</v>
      </c>
      <c r="N2000" s="454">
        <v>44496</v>
      </c>
      <c r="O2000" s="452" t="s">
        <v>1534</v>
      </c>
      <c r="P2000" s="454">
        <v>44497</v>
      </c>
    </row>
    <row r="2001" spans="1:16" ht="21" x14ac:dyDescent="0.2">
      <c r="A2001" s="451" t="s">
        <v>2510</v>
      </c>
      <c r="B2001" s="451" t="s">
        <v>1708</v>
      </c>
      <c r="C2001" s="451" t="s">
        <v>1432</v>
      </c>
      <c r="D2001" s="451" t="s">
        <v>1531</v>
      </c>
      <c r="E2001" s="451" t="s">
        <v>1628</v>
      </c>
      <c r="F2001" s="451" t="s">
        <v>2182</v>
      </c>
      <c r="G2001" s="452" t="s">
        <v>1436</v>
      </c>
      <c r="H2001" s="453">
        <v>1122.19</v>
      </c>
      <c r="I2001" s="452" t="s">
        <v>1629</v>
      </c>
      <c r="J2001" s="455"/>
      <c r="K2001" s="452" t="s">
        <v>1533</v>
      </c>
      <c r="L2001" s="452" t="s">
        <v>1439</v>
      </c>
      <c r="M2001" s="452" t="s">
        <v>1452</v>
      </c>
      <c r="N2001" s="454">
        <v>44496</v>
      </c>
      <c r="O2001" s="452" t="s">
        <v>1534</v>
      </c>
      <c r="P2001" s="454">
        <v>44497</v>
      </c>
    </row>
    <row r="2002" spans="1:16" ht="21" x14ac:dyDescent="0.2">
      <c r="A2002" s="451" t="s">
        <v>2510</v>
      </c>
      <c r="B2002" s="451" t="s">
        <v>1575</v>
      </c>
      <c r="C2002" s="451" t="s">
        <v>1432</v>
      </c>
      <c r="D2002" s="451" t="s">
        <v>1507</v>
      </c>
      <c r="E2002" s="451" t="s">
        <v>1442</v>
      </c>
      <c r="F2002" s="451" t="s">
        <v>2515</v>
      </c>
      <c r="G2002" s="452" t="s">
        <v>1436</v>
      </c>
      <c r="H2002" s="453">
        <v>30140</v>
      </c>
      <c r="I2002" s="452" t="s">
        <v>1712</v>
      </c>
      <c r="J2002" s="452" t="s">
        <v>1438</v>
      </c>
      <c r="K2002" s="452" t="s">
        <v>1438</v>
      </c>
      <c r="L2002" s="452" t="s">
        <v>1439</v>
      </c>
      <c r="M2002" s="452" t="s">
        <v>1440</v>
      </c>
      <c r="N2002" s="454">
        <v>44399</v>
      </c>
      <c r="O2002" s="452" t="s">
        <v>1440</v>
      </c>
      <c r="P2002" s="454">
        <v>44468</v>
      </c>
    </row>
    <row r="2003" spans="1:16" ht="21" x14ac:dyDescent="0.2">
      <c r="A2003" s="451" t="s">
        <v>2510</v>
      </c>
      <c r="B2003" s="451" t="s">
        <v>1575</v>
      </c>
      <c r="C2003" s="451" t="s">
        <v>1432</v>
      </c>
      <c r="D2003" s="451" t="s">
        <v>1448</v>
      </c>
      <c r="E2003" s="451" t="s">
        <v>1460</v>
      </c>
      <c r="F2003" s="451" t="s">
        <v>2182</v>
      </c>
      <c r="G2003" s="452" t="s">
        <v>1436</v>
      </c>
      <c r="H2003" s="453">
        <v>24112</v>
      </c>
      <c r="I2003" s="452" t="s">
        <v>1462</v>
      </c>
      <c r="J2003" s="455"/>
      <c r="K2003" s="452" t="s">
        <v>1533</v>
      </c>
      <c r="L2003" s="452" t="s">
        <v>1439</v>
      </c>
      <c r="M2003" s="452" t="s">
        <v>1452</v>
      </c>
      <c r="N2003" s="454">
        <v>44550</v>
      </c>
      <c r="O2003" s="452" t="s">
        <v>1453</v>
      </c>
      <c r="P2003" s="454">
        <v>44553</v>
      </c>
    </row>
    <row r="2004" spans="1:16" ht="21" x14ac:dyDescent="0.2">
      <c r="A2004" s="451" t="s">
        <v>2510</v>
      </c>
      <c r="B2004" s="451" t="s">
        <v>1713</v>
      </c>
      <c r="C2004" s="451" t="s">
        <v>1432</v>
      </c>
      <c r="D2004" s="451" t="s">
        <v>1466</v>
      </c>
      <c r="E2004" s="451" t="s">
        <v>1442</v>
      </c>
      <c r="F2004" s="451" t="s">
        <v>2037</v>
      </c>
      <c r="G2004" s="452" t="s">
        <v>1436</v>
      </c>
      <c r="H2004" s="453">
        <v>7133</v>
      </c>
      <c r="I2004" s="452" t="s">
        <v>1676</v>
      </c>
      <c r="J2004" s="452" t="s">
        <v>1438</v>
      </c>
      <c r="K2004" s="452" t="s">
        <v>1438</v>
      </c>
      <c r="L2004" s="452" t="s">
        <v>1439</v>
      </c>
      <c r="M2004" s="452" t="s">
        <v>1440</v>
      </c>
      <c r="N2004" s="454">
        <v>44330</v>
      </c>
      <c r="O2004" s="452" t="s">
        <v>1440</v>
      </c>
      <c r="P2004" s="454">
        <v>44468</v>
      </c>
    </row>
    <row r="2005" spans="1:16" ht="21" x14ac:dyDescent="0.2">
      <c r="A2005" s="451" t="s">
        <v>2510</v>
      </c>
      <c r="B2005" s="451" t="s">
        <v>1713</v>
      </c>
      <c r="C2005" s="451" t="s">
        <v>1432</v>
      </c>
      <c r="D2005" s="451" t="s">
        <v>1507</v>
      </c>
      <c r="E2005" s="451" t="s">
        <v>1442</v>
      </c>
      <c r="F2005" s="451" t="s">
        <v>2367</v>
      </c>
      <c r="G2005" s="452" t="s">
        <v>1436</v>
      </c>
      <c r="H2005" s="453">
        <v>46610</v>
      </c>
      <c r="I2005" s="452" t="s">
        <v>1640</v>
      </c>
      <c r="J2005" s="452" t="s">
        <v>1438</v>
      </c>
      <c r="K2005" s="452" t="s">
        <v>1438</v>
      </c>
      <c r="L2005" s="452" t="s">
        <v>1439</v>
      </c>
      <c r="M2005" s="452" t="s">
        <v>1440</v>
      </c>
      <c r="N2005" s="454">
        <v>44384</v>
      </c>
      <c r="O2005" s="452" t="s">
        <v>1440</v>
      </c>
      <c r="P2005" s="454">
        <v>44468</v>
      </c>
    </row>
    <row r="2006" spans="1:16" ht="21" x14ac:dyDescent="0.2">
      <c r="A2006" s="451" t="s">
        <v>2510</v>
      </c>
      <c r="B2006" s="451" t="s">
        <v>1713</v>
      </c>
      <c r="C2006" s="451" t="s">
        <v>1432</v>
      </c>
      <c r="D2006" s="451" t="s">
        <v>1540</v>
      </c>
      <c r="E2006" s="451" t="s">
        <v>1677</v>
      </c>
      <c r="F2006" s="451" t="s">
        <v>1973</v>
      </c>
      <c r="G2006" s="452" t="s">
        <v>1436</v>
      </c>
      <c r="H2006" s="453">
        <v>9963</v>
      </c>
      <c r="I2006" s="452" t="s">
        <v>1678</v>
      </c>
      <c r="J2006" s="455"/>
      <c r="K2006" s="452" t="s">
        <v>1533</v>
      </c>
      <c r="L2006" s="452" t="s">
        <v>1439</v>
      </c>
      <c r="M2006" s="452" t="s">
        <v>1452</v>
      </c>
      <c r="N2006" s="454">
        <v>44525</v>
      </c>
      <c r="O2006" s="452" t="s">
        <v>1534</v>
      </c>
      <c r="P2006" s="454">
        <v>44525</v>
      </c>
    </row>
    <row r="2007" spans="1:16" ht="21" x14ac:dyDescent="0.2">
      <c r="A2007" s="451" t="s">
        <v>2510</v>
      </c>
      <c r="B2007" s="451" t="s">
        <v>1717</v>
      </c>
      <c r="C2007" s="451" t="s">
        <v>1432</v>
      </c>
      <c r="D2007" s="451" t="s">
        <v>1433</v>
      </c>
      <c r="E2007" s="451" t="s">
        <v>1434</v>
      </c>
      <c r="F2007" s="451" t="s">
        <v>1780</v>
      </c>
      <c r="G2007" s="452" t="s">
        <v>1436</v>
      </c>
      <c r="H2007" s="453">
        <v>116619</v>
      </c>
      <c r="I2007" s="452" t="s">
        <v>1654</v>
      </c>
      <c r="J2007" s="452" t="s">
        <v>1438</v>
      </c>
      <c r="K2007" s="452" t="s">
        <v>1438</v>
      </c>
      <c r="L2007" s="452" t="s">
        <v>1439</v>
      </c>
      <c r="M2007" s="452" t="s">
        <v>1440</v>
      </c>
      <c r="N2007" s="454">
        <v>44312</v>
      </c>
      <c r="O2007" s="452" t="s">
        <v>1440</v>
      </c>
      <c r="P2007" s="454">
        <v>44468</v>
      </c>
    </row>
    <row r="2008" spans="1:16" ht="21" x14ac:dyDescent="0.2">
      <c r="A2008" s="451" t="s">
        <v>2516</v>
      </c>
      <c r="B2008" s="451" t="s">
        <v>1463</v>
      </c>
      <c r="C2008" s="451" t="s">
        <v>1432</v>
      </c>
      <c r="D2008" s="451" t="s">
        <v>1433</v>
      </c>
      <c r="E2008" s="451" t="s">
        <v>1442</v>
      </c>
      <c r="F2008" s="451" t="s">
        <v>2377</v>
      </c>
      <c r="G2008" s="452" t="s">
        <v>1436</v>
      </c>
      <c r="H2008" s="453">
        <v>764889</v>
      </c>
      <c r="I2008" s="452" t="s">
        <v>1650</v>
      </c>
      <c r="J2008" s="452" t="s">
        <v>1438</v>
      </c>
      <c r="K2008" s="452" t="s">
        <v>1438</v>
      </c>
      <c r="L2008" s="452" t="s">
        <v>1439</v>
      </c>
      <c r="M2008" s="452" t="s">
        <v>1440</v>
      </c>
      <c r="N2008" s="454">
        <v>44309</v>
      </c>
      <c r="O2008" s="452" t="s">
        <v>1440</v>
      </c>
      <c r="P2008" s="454">
        <v>44468</v>
      </c>
    </row>
    <row r="2009" spans="1:16" ht="21" x14ac:dyDescent="0.2">
      <c r="A2009" s="451" t="s">
        <v>2516</v>
      </c>
      <c r="B2009" s="451" t="s">
        <v>1463</v>
      </c>
      <c r="C2009" s="451" t="s">
        <v>1432</v>
      </c>
      <c r="D2009" s="451" t="s">
        <v>1466</v>
      </c>
      <c r="E2009" s="451" t="s">
        <v>1442</v>
      </c>
      <c r="F2009" s="451" t="s">
        <v>2172</v>
      </c>
      <c r="G2009" s="452" t="s">
        <v>1436</v>
      </c>
      <c r="H2009" s="453">
        <v>588</v>
      </c>
      <c r="I2009" s="452" t="s">
        <v>1643</v>
      </c>
      <c r="J2009" s="452" t="s">
        <v>1438</v>
      </c>
      <c r="K2009" s="452" t="s">
        <v>1438</v>
      </c>
      <c r="L2009" s="452" t="s">
        <v>1439</v>
      </c>
      <c r="M2009" s="452" t="s">
        <v>1440</v>
      </c>
      <c r="N2009" s="454">
        <v>44535</v>
      </c>
      <c r="O2009" s="452" t="s">
        <v>1440</v>
      </c>
      <c r="P2009" s="454">
        <v>44468</v>
      </c>
    </row>
    <row r="2010" spans="1:16" ht="21" x14ac:dyDescent="0.2">
      <c r="A2010" s="451" t="s">
        <v>2516</v>
      </c>
      <c r="B2010" s="451" t="s">
        <v>1463</v>
      </c>
      <c r="C2010" s="451" t="s">
        <v>1432</v>
      </c>
      <c r="D2010" s="451" t="s">
        <v>1466</v>
      </c>
      <c r="E2010" s="451" t="s">
        <v>1442</v>
      </c>
      <c r="F2010" s="451" t="s">
        <v>2078</v>
      </c>
      <c r="G2010" s="452" t="s">
        <v>1436</v>
      </c>
      <c r="H2010" s="453">
        <v>1661</v>
      </c>
      <c r="I2010" s="452" t="s">
        <v>1591</v>
      </c>
      <c r="J2010" s="452" t="s">
        <v>1438</v>
      </c>
      <c r="K2010" s="452" t="s">
        <v>1438</v>
      </c>
      <c r="L2010" s="452" t="s">
        <v>1439</v>
      </c>
      <c r="M2010" s="452" t="s">
        <v>1440</v>
      </c>
      <c r="N2010" s="454">
        <v>44535</v>
      </c>
      <c r="O2010" s="452" t="s">
        <v>1440</v>
      </c>
      <c r="P2010" s="454">
        <v>44468</v>
      </c>
    </row>
    <row r="2011" spans="1:16" ht="21" x14ac:dyDescent="0.2">
      <c r="A2011" s="451" t="s">
        <v>2516</v>
      </c>
      <c r="B2011" s="451" t="s">
        <v>1463</v>
      </c>
      <c r="C2011" s="451" t="s">
        <v>1432</v>
      </c>
      <c r="D2011" s="451" t="s">
        <v>1491</v>
      </c>
      <c r="E2011" s="451" t="s">
        <v>1442</v>
      </c>
      <c r="F2011" s="451" t="s">
        <v>2453</v>
      </c>
      <c r="G2011" s="452" t="s">
        <v>1436</v>
      </c>
      <c r="H2011" s="453">
        <v>35493.51</v>
      </c>
      <c r="I2011" s="452" t="s">
        <v>1492</v>
      </c>
      <c r="J2011" s="452" t="s">
        <v>1438</v>
      </c>
      <c r="K2011" s="452" t="s">
        <v>1438</v>
      </c>
      <c r="L2011" s="452" t="s">
        <v>1439</v>
      </c>
      <c r="M2011" s="452" t="s">
        <v>1440</v>
      </c>
      <c r="N2011" s="454">
        <v>44292</v>
      </c>
      <c r="O2011" s="452" t="s">
        <v>1440</v>
      </c>
      <c r="P2011" s="454">
        <v>44468</v>
      </c>
    </row>
    <row r="2012" spans="1:16" ht="21" x14ac:dyDescent="0.2">
      <c r="A2012" s="451" t="s">
        <v>2516</v>
      </c>
      <c r="B2012" s="451" t="s">
        <v>1463</v>
      </c>
      <c r="C2012" s="451" t="s">
        <v>1432</v>
      </c>
      <c r="D2012" s="451" t="s">
        <v>1540</v>
      </c>
      <c r="E2012" s="451" t="s">
        <v>1442</v>
      </c>
      <c r="F2012" s="451" t="s">
        <v>1752</v>
      </c>
      <c r="G2012" s="452" t="s">
        <v>1436</v>
      </c>
      <c r="H2012" s="453">
        <v>23954.28</v>
      </c>
      <c r="I2012" s="452" t="s">
        <v>1542</v>
      </c>
      <c r="J2012" s="455"/>
      <c r="K2012" s="452" t="s">
        <v>1533</v>
      </c>
      <c r="L2012" s="452" t="s">
        <v>1439</v>
      </c>
      <c r="M2012" s="452" t="s">
        <v>1452</v>
      </c>
      <c r="N2012" s="454">
        <v>44501</v>
      </c>
      <c r="O2012" s="452" t="s">
        <v>1453</v>
      </c>
      <c r="P2012" s="454">
        <v>44502</v>
      </c>
    </row>
    <row r="2013" spans="1:16" ht="21" x14ac:dyDescent="0.2">
      <c r="A2013" s="451" t="s">
        <v>2516</v>
      </c>
      <c r="B2013" s="451" t="s">
        <v>1463</v>
      </c>
      <c r="C2013" s="451" t="s">
        <v>1432</v>
      </c>
      <c r="D2013" s="451" t="s">
        <v>1540</v>
      </c>
      <c r="E2013" s="451" t="s">
        <v>1592</v>
      </c>
      <c r="F2013" s="451" t="s">
        <v>1457</v>
      </c>
      <c r="G2013" s="452" t="s">
        <v>1436</v>
      </c>
      <c r="H2013" s="453">
        <v>2325</v>
      </c>
      <c r="I2013" s="452" t="s">
        <v>1594</v>
      </c>
      <c r="J2013" s="455"/>
      <c r="K2013" s="452" t="s">
        <v>1533</v>
      </c>
      <c r="L2013" s="452" t="s">
        <v>1439</v>
      </c>
      <c r="M2013" s="452" t="s">
        <v>1452</v>
      </c>
      <c r="N2013" s="454">
        <v>44525</v>
      </c>
      <c r="O2013" s="452" t="s">
        <v>1534</v>
      </c>
      <c r="P2013" s="454">
        <v>44525</v>
      </c>
    </row>
    <row r="2014" spans="1:16" ht="21" x14ac:dyDescent="0.2">
      <c r="A2014" s="451" t="s">
        <v>2516</v>
      </c>
      <c r="B2014" s="451" t="s">
        <v>1463</v>
      </c>
      <c r="C2014" s="451" t="s">
        <v>1432</v>
      </c>
      <c r="D2014" s="451" t="s">
        <v>1540</v>
      </c>
      <c r="E2014" s="451" t="s">
        <v>1644</v>
      </c>
      <c r="F2014" s="451" t="s">
        <v>1457</v>
      </c>
      <c r="G2014" s="452" t="s">
        <v>1436</v>
      </c>
      <c r="H2014" s="453">
        <v>823</v>
      </c>
      <c r="I2014" s="452" t="s">
        <v>1645</v>
      </c>
      <c r="J2014" s="455"/>
      <c r="K2014" s="452" t="s">
        <v>1533</v>
      </c>
      <c r="L2014" s="452" t="s">
        <v>1439</v>
      </c>
      <c r="M2014" s="452" t="s">
        <v>1452</v>
      </c>
      <c r="N2014" s="454">
        <v>44525</v>
      </c>
      <c r="O2014" s="452" t="s">
        <v>1534</v>
      </c>
      <c r="P2014" s="454">
        <v>44525</v>
      </c>
    </row>
    <row r="2015" spans="1:16" ht="21" x14ac:dyDescent="0.2">
      <c r="A2015" s="451" t="s">
        <v>2516</v>
      </c>
      <c r="B2015" s="451" t="s">
        <v>1463</v>
      </c>
      <c r="C2015" s="451" t="s">
        <v>1432</v>
      </c>
      <c r="D2015" s="451" t="s">
        <v>1448</v>
      </c>
      <c r="E2015" s="451" t="s">
        <v>1553</v>
      </c>
      <c r="F2015" s="451" t="s">
        <v>1752</v>
      </c>
      <c r="G2015" s="452" t="s">
        <v>1436</v>
      </c>
      <c r="H2015" s="453">
        <v>14029.96</v>
      </c>
      <c r="I2015" s="452" t="s">
        <v>1574</v>
      </c>
      <c r="J2015" s="455"/>
      <c r="K2015" s="452" t="s">
        <v>1533</v>
      </c>
      <c r="L2015" s="452" t="s">
        <v>1439</v>
      </c>
      <c r="M2015" s="452" t="s">
        <v>1452</v>
      </c>
      <c r="N2015" s="454">
        <v>44560</v>
      </c>
      <c r="O2015" s="452" t="s">
        <v>1534</v>
      </c>
      <c r="P2015" s="454">
        <v>44560</v>
      </c>
    </row>
    <row r="2016" spans="1:16" x14ac:dyDescent="0.2">
      <c r="A2016" s="451" t="s">
        <v>2516</v>
      </c>
      <c r="B2016" s="451" t="s">
        <v>1693</v>
      </c>
      <c r="C2016" s="451" t="s">
        <v>1432</v>
      </c>
      <c r="D2016" s="451" t="s">
        <v>1433</v>
      </c>
      <c r="E2016" s="451" t="s">
        <v>1434</v>
      </c>
      <c r="F2016" s="451" t="s">
        <v>2051</v>
      </c>
      <c r="G2016" s="452" t="s">
        <v>1436</v>
      </c>
      <c r="H2016" s="453">
        <v>17111</v>
      </c>
      <c r="I2016" s="452" t="s">
        <v>1648</v>
      </c>
      <c r="J2016" s="452" t="s">
        <v>1438</v>
      </c>
      <c r="K2016" s="452" t="s">
        <v>1438</v>
      </c>
      <c r="L2016" s="452" t="s">
        <v>1439</v>
      </c>
      <c r="M2016" s="452" t="s">
        <v>1440</v>
      </c>
      <c r="N2016" s="454">
        <v>44309</v>
      </c>
      <c r="O2016" s="452" t="s">
        <v>1440</v>
      </c>
      <c r="P2016" s="454">
        <v>44468</v>
      </c>
    </row>
    <row r="2017" spans="1:16" x14ac:dyDescent="0.2">
      <c r="A2017" s="451" t="s">
        <v>2516</v>
      </c>
      <c r="B2017" s="451" t="s">
        <v>1695</v>
      </c>
      <c r="C2017" s="451" t="s">
        <v>1432</v>
      </c>
      <c r="D2017" s="451" t="s">
        <v>1466</v>
      </c>
      <c r="E2017" s="451" t="s">
        <v>1442</v>
      </c>
      <c r="F2017" s="451" t="s">
        <v>1749</v>
      </c>
      <c r="G2017" s="452" t="s">
        <v>1436</v>
      </c>
      <c r="H2017" s="453">
        <v>221696.63</v>
      </c>
      <c r="I2017" s="452" t="s">
        <v>1655</v>
      </c>
      <c r="J2017" s="452" t="s">
        <v>1438</v>
      </c>
      <c r="K2017" s="452" t="s">
        <v>1438</v>
      </c>
      <c r="L2017" s="452" t="s">
        <v>1439</v>
      </c>
      <c r="M2017" s="452" t="s">
        <v>1440</v>
      </c>
      <c r="N2017" s="454">
        <v>44341</v>
      </c>
      <c r="O2017" s="452" t="s">
        <v>1440</v>
      </c>
      <c r="P2017" s="454">
        <v>44468</v>
      </c>
    </row>
    <row r="2018" spans="1:16" x14ac:dyDescent="0.2">
      <c r="A2018" s="451" t="s">
        <v>2516</v>
      </c>
      <c r="B2018" s="451" t="s">
        <v>1697</v>
      </c>
      <c r="C2018" s="451" t="s">
        <v>1432</v>
      </c>
      <c r="D2018" s="451" t="s">
        <v>1433</v>
      </c>
      <c r="E2018" s="451" t="s">
        <v>1442</v>
      </c>
      <c r="F2018" s="451" t="s">
        <v>2517</v>
      </c>
      <c r="G2018" s="452" t="s">
        <v>1436</v>
      </c>
      <c r="H2018" s="453">
        <v>27200</v>
      </c>
      <c r="I2018" s="452" t="s">
        <v>1670</v>
      </c>
      <c r="J2018" s="452" t="s">
        <v>1438</v>
      </c>
      <c r="K2018" s="452" t="s">
        <v>1438</v>
      </c>
      <c r="L2018" s="452" t="s">
        <v>1439</v>
      </c>
      <c r="M2018" s="452" t="s">
        <v>1440</v>
      </c>
      <c r="N2018" s="454">
        <v>44309</v>
      </c>
      <c r="O2018" s="452" t="s">
        <v>1440</v>
      </c>
      <c r="P2018" s="454">
        <v>44468</v>
      </c>
    </row>
    <row r="2019" spans="1:16" x14ac:dyDescent="0.2">
      <c r="A2019" s="451" t="s">
        <v>2516</v>
      </c>
      <c r="B2019" s="451" t="s">
        <v>1697</v>
      </c>
      <c r="C2019" s="451" t="s">
        <v>1432</v>
      </c>
      <c r="D2019" s="451" t="s">
        <v>1433</v>
      </c>
      <c r="E2019" s="451" t="s">
        <v>1434</v>
      </c>
      <c r="F2019" s="451" t="s">
        <v>2261</v>
      </c>
      <c r="G2019" s="452" t="s">
        <v>1436</v>
      </c>
      <c r="H2019" s="453">
        <v>65592</v>
      </c>
      <c r="I2019" s="452" t="s">
        <v>1669</v>
      </c>
      <c r="J2019" s="452" t="s">
        <v>1438</v>
      </c>
      <c r="K2019" s="452" t="s">
        <v>1438</v>
      </c>
      <c r="L2019" s="452" t="s">
        <v>1439</v>
      </c>
      <c r="M2019" s="452" t="s">
        <v>1440</v>
      </c>
      <c r="N2019" s="454">
        <v>44309</v>
      </c>
      <c r="O2019" s="452" t="s">
        <v>1440</v>
      </c>
      <c r="P2019" s="454">
        <v>44468</v>
      </c>
    </row>
    <row r="2020" spans="1:16" x14ac:dyDescent="0.2">
      <c r="A2020" s="451" t="s">
        <v>2516</v>
      </c>
      <c r="B2020" s="451" t="s">
        <v>1697</v>
      </c>
      <c r="C2020" s="451" t="s">
        <v>1432</v>
      </c>
      <c r="D2020" s="451" t="s">
        <v>1491</v>
      </c>
      <c r="E2020" s="451" t="s">
        <v>1442</v>
      </c>
      <c r="F2020" s="451" t="s">
        <v>1612</v>
      </c>
      <c r="G2020" s="452" t="s">
        <v>1436</v>
      </c>
      <c r="H2020" s="453">
        <v>10351.98</v>
      </c>
      <c r="I2020" s="452" t="s">
        <v>1496</v>
      </c>
      <c r="J2020" s="452" t="s">
        <v>1438</v>
      </c>
      <c r="K2020" s="452" t="s">
        <v>1438</v>
      </c>
      <c r="L2020" s="452" t="s">
        <v>1439</v>
      </c>
      <c r="M2020" s="452" t="s">
        <v>1440</v>
      </c>
      <c r="N2020" s="454">
        <v>44292</v>
      </c>
      <c r="O2020" s="452" t="s">
        <v>1440</v>
      </c>
      <c r="P2020" s="454">
        <v>44468</v>
      </c>
    </row>
    <row r="2021" spans="1:16" x14ac:dyDescent="0.2">
      <c r="A2021" s="451" t="s">
        <v>2516</v>
      </c>
      <c r="B2021" s="451" t="s">
        <v>1697</v>
      </c>
      <c r="C2021" s="451" t="s">
        <v>1432</v>
      </c>
      <c r="D2021" s="451" t="s">
        <v>1491</v>
      </c>
      <c r="E2021" s="451" t="s">
        <v>1442</v>
      </c>
      <c r="F2021" s="451" t="s">
        <v>1807</v>
      </c>
      <c r="G2021" s="452" t="s">
        <v>1436</v>
      </c>
      <c r="H2021" s="453">
        <v>788</v>
      </c>
      <c r="I2021" s="452" t="s">
        <v>1498</v>
      </c>
      <c r="J2021" s="452" t="s">
        <v>1438</v>
      </c>
      <c r="K2021" s="452" t="s">
        <v>1438</v>
      </c>
      <c r="L2021" s="452" t="s">
        <v>1439</v>
      </c>
      <c r="M2021" s="452" t="s">
        <v>1440</v>
      </c>
      <c r="N2021" s="454">
        <v>44371</v>
      </c>
      <c r="O2021" s="452" t="s">
        <v>1440</v>
      </c>
      <c r="P2021" s="454">
        <v>44468</v>
      </c>
    </row>
    <row r="2022" spans="1:16" x14ac:dyDescent="0.2">
      <c r="A2022" s="451" t="s">
        <v>2516</v>
      </c>
      <c r="B2022" s="451" t="s">
        <v>1697</v>
      </c>
      <c r="C2022" s="451" t="s">
        <v>1432</v>
      </c>
      <c r="D2022" s="451" t="s">
        <v>1515</v>
      </c>
      <c r="E2022" s="451" t="s">
        <v>1442</v>
      </c>
      <c r="F2022" s="451" t="s">
        <v>2518</v>
      </c>
      <c r="G2022" s="452" t="s">
        <v>1436</v>
      </c>
      <c r="H2022" s="453">
        <v>490</v>
      </c>
      <c r="I2022" s="452" t="s">
        <v>1526</v>
      </c>
      <c r="J2022" s="452" t="s">
        <v>1438</v>
      </c>
      <c r="K2022" s="452" t="s">
        <v>1438</v>
      </c>
      <c r="L2022" s="452" t="s">
        <v>1439</v>
      </c>
      <c r="M2022" s="452" t="s">
        <v>1440</v>
      </c>
      <c r="N2022" s="454">
        <v>44538</v>
      </c>
      <c r="O2022" s="452" t="s">
        <v>1440</v>
      </c>
      <c r="P2022" s="454">
        <v>44468</v>
      </c>
    </row>
    <row r="2023" spans="1:16" x14ac:dyDescent="0.2">
      <c r="A2023" s="451" t="s">
        <v>2516</v>
      </c>
      <c r="B2023" s="451" t="s">
        <v>1697</v>
      </c>
      <c r="C2023" s="451" t="s">
        <v>1432</v>
      </c>
      <c r="D2023" s="451" t="s">
        <v>1540</v>
      </c>
      <c r="E2023" s="451" t="s">
        <v>1536</v>
      </c>
      <c r="F2023" s="451" t="s">
        <v>1545</v>
      </c>
      <c r="G2023" s="452" t="s">
        <v>1436</v>
      </c>
      <c r="H2023" s="453">
        <v>19364.150000000001</v>
      </c>
      <c r="I2023" s="452" t="s">
        <v>1552</v>
      </c>
      <c r="J2023" s="455"/>
      <c r="K2023" s="452" t="s">
        <v>1533</v>
      </c>
      <c r="L2023" s="452" t="s">
        <v>1439</v>
      </c>
      <c r="M2023" s="452" t="s">
        <v>1452</v>
      </c>
      <c r="N2023" s="454">
        <v>44512</v>
      </c>
      <c r="O2023" s="452" t="s">
        <v>1534</v>
      </c>
      <c r="P2023" s="454">
        <v>44516</v>
      </c>
    </row>
    <row r="2024" spans="1:16" x14ac:dyDescent="0.2">
      <c r="A2024" s="451" t="s">
        <v>2516</v>
      </c>
      <c r="B2024" s="451" t="s">
        <v>1697</v>
      </c>
      <c r="C2024" s="451" t="s">
        <v>1432</v>
      </c>
      <c r="D2024" s="451" t="s">
        <v>1448</v>
      </c>
      <c r="E2024" s="451" t="s">
        <v>1544</v>
      </c>
      <c r="F2024" s="451" t="s">
        <v>1863</v>
      </c>
      <c r="G2024" s="452" t="s">
        <v>1436</v>
      </c>
      <c r="H2024" s="453">
        <v>3212</v>
      </c>
      <c r="I2024" s="452" t="s">
        <v>1564</v>
      </c>
      <c r="J2024" s="455"/>
      <c r="K2024" s="452" t="s">
        <v>1533</v>
      </c>
      <c r="L2024" s="452" t="s">
        <v>1439</v>
      </c>
      <c r="M2024" s="452" t="s">
        <v>1452</v>
      </c>
      <c r="N2024" s="454">
        <v>44539</v>
      </c>
      <c r="O2024" s="452" t="s">
        <v>1453</v>
      </c>
      <c r="P2024" s="454">
        <v>44544</v>
      </c>
    </row>
    <row r="2025" spans="1:16" ht="21" x14ac:dyDescent="0.2">
      <c r="A2025" s="451" t="s">
        <v>2516</v>
      </c>
      <c r="B2025" s="451" t="s">
        <v>1703</v>
      </c>
      <c r="C2025" s="451" t="s">
        <v>1432</v>
      </c>
      <c r="D2025" s="451" t="s">
        <v>1491</v>
      </c>
      <c r="E2025" s="451" t="s">
        <v>1442</v>
      </c>
      <c r="F2025" s="451" t="s">
        <v>1934</v>
      </c>
      <c r="G2025" s="452" t="s">
        <v>1436</v>
      </c>
      <c r="H2025" s="453">
        <v>3560</v>
      </c>
      <c r="I2025" s="452" t="s">
        <v>1609</v>
      </c>
      <c r="J2025" s="452" t="s">
        <v>1438</v>
      </c>
      <c r="K2025" s="452" t="s">
        <v>1438</v>
      </c>
      <c r="L2025" s="452" t="s">
        <v>1439</v>
      </c>
      <c r="M2025" s="452" t="s">
        <v>1440</v>
      </c>
      <c r="N2025" s="454">
        <v>44370</v>
      </c>
      <c r="O2025" s="452" t="s">
        <v>1440</v>
      </c>
      <c r="P2025" s="454">
        <v>44468</v>
      </c>
    </row>
    <row r="2026" spans="1:16" ht="21" x14ac:dyDescent="0.2">
      <c r="A2026" s="451" t="s">
        <v>2516</v>
      </c>
      <c r="B2026" s="451" t="s">
        <v>1703</v>
      </c>
      <c r="C2026" s="451" t="s">
        <v>1432</v>
      </c>
      <c r="D2026" s="451" t="s">
        <v>1491</v>
      </c>
      <c r="E2026" s="451" t="s">
        <v>1434</v>
      </c>
      <c r="F2026" s="451" t="s">
        <v>2449</v>
      </c>
      <c r="G2026" s="452" t="s">
        <v>1436</v>
      </c>
      <c r="H2026" s="453">
        <v>7900</v>
      </c>
      <c r="I2026" s="452" t="s">
        <v>1613</v>
      </c>
      <c r="J2026" s="452" t="s">
        <v>1438</v>
      </c>
      <c r="K2026" s="452" t="s">
        <v>1438</v>
      </c>
      <c r="L2026" s="452" t="s">
        <v>1439</v>
      </c>
      <c r="M2026" s="452" t="s">
        <v>1440</v>
      </c>
      <c r="N2026" s="454">
        <v>44370</v>
      </c>
      <c r="O2026" s="452" t="s">
        <v>1440</v>
      </c>
      <c r="P2026" s="454">
        <v>44468</v>
      </c>
    </row>
    <row r="2027" spans="1:16" ht="21" x14ac:dyDescent="0.2">
      <c r="A2027" s="451" t="s">
        <v>2516</v>
      </c>
      <c r="B2027" s="451" t="s">
        <v>1703</v>
      </c>
      <c r="C2027" s="451" t="s">
        <v>1432</v>
      </c>
      <c r="D2027" s="451" t="s">
        <v>1507</v>
      </c>
      <c r="E2027" s="451" t="s">
        <v>1442</v>
      </c>
      <c r="F2027" s="451" t="s">
        <v>2022</v>
      </c>
      <c r="G2027" s="452" t="s">
        <v>1436</v>
      </c>
      <c r="H2027" s="453">
        <v>-7900</v>
      </c>
      <c r="I2027" s="452" t="s">
        <v>1707</v>
      </c>
      <c r="J2027" s="452" t="s">
        <v>1438</v>
      </c>
      <c r="K2027" s="452" t="s">
        <v>1438</v>
      </c>
      <c r="L2027" s="452" t="s">
        <v>1439</v>
      </c>
      <c r="M2027" s="452" t="s">
        <v>1440</v>
      </c>
      <c r="N2027" s="454">
        <v>44384</v>
      </c>
      <c r="O2027" s="452" t="s">
        <v>1440</v>
      </c>
      <c r="P2027" s="454">
        <v>44468</v>
      </c>
    </row>
    <row r="2028" spans="1:16" ht="21" x14ac:dyDescent="0.2">
      <c r="A2028" s="451" t="s">
        <v>2516</v>
      </c>
      <c r="B2028" s="451" t="s">
        <v>1758</v>
      </c>
      <c r="C2028" s="451" t="s">
        <v>1432</v>
      </c>
      <c r="D2028" s="451" t="s">
        <v>1448</v>
      </c>
      <c r="E2028" s="451" t="s">
        <v>1570</v>
      </c>
      <c r="F2028" s="451" t="s">
        <v>1692</v>
      </c>
      <c r="G2028" s="452" t="s">
        <v>1436</v>
      </c>
      <c r="H2028" s="453">
        <v>13466</v>
      </c>
      <c r="I2028" s="452" t="s">
        <v>1572</v>
      </c>
      <c r="J2028" s="455"/>
      <c r="K2028" s="452" t="s">
        <v>1533</v>
      </c>
      <c r="L2028" s="452" t="s">
        <v>1439</v>
      </c>
      <c r="M2028" s="452" t="s">
        <v>1452</v>
      </c>
      <c r="N2028" s="454">
        <v>44554</v>
      </c>
      <c r="O2028" s="452" t="s">
        <v>1534</v>
      </c>
      <c r="P2028" s="454">
        <v>44560</v>
      </c>
    </row>
    <row r="2029" spans="1:16" x14ac:dyDescent="0.2">
      <c r="A2029" s="451" t="s">
        <v>2516</v>
      </c>
      <c r="B2029" s="451" t="s">
        <v>1708</v>
      </c>
      <c r="C2029" s="451" t="s">
        <v>1432</v>
      </c>
      <c r="D2029" s="451" t="s">
        <v>1507</v>
      </c>
      <c r="E2029" s="451" t="s">
        <v>1442</v>
      </c>
      <c r="F2029" s="451" t="s">
        <v>2519</v>
      </c>
      <c r="G2029" s="452" t="s">
        <v>1436</v>
      </c>
      <c r="H2029" s="453">
        <v>7900</v>
      </c>
      <c r="I2029" s="452" t="s">
        <v>1707</v>
      </c>
      <c r="J2029" s="452" t="s">
        <v>1438</v>
      </c>
      <c r="K2029" s="452" t="s">
        <v>1438</v>
      </c>
      <c r="L2029" s="452" t="s">
        <v>1439</v>
      </c>
      <c r="M2029" s="452" t="s">
        <v>1440</v>
      </c>
      <c r="N2029" s="454">
        <v>44384</v>
      </c>
      <c r="O2029" s="452" t="s">
        <v>1440</v>
      </c>
      <c r="P2029" s="454">
        <v>44468</v>
      </c>
    </row>
    <row r="2030" spans="1:16" ht="21" x14ac:dyDescent="0.2">
      <c r="A2030" s="451" t="s">
        <v>2516</v>
      </c>
      <c r="B2030" s="451" t="s">
        <v>1708</v>
      </c>
      <c r="C2030" s="451" t="s">
        <v>1432</v>
      </c>
      <c r="D2030" s="451" t="s">
        <v>1531</v>
      </c>
      <c r="E2030" s="451" t="s">
        <v>1568</v>
      </c>
      <c r="F2030" s="451" t="s">
        <v>1565</v>
      </c>
      <c r="G2030" s="452" t="s">
        <v>1436</v>
      </c>
      <c r="H2030" s="453">
        <v>1816.75</v>
      </c>
      <c r="I2030" s="452" t="s">
        <v>1627</v>
      </c>
      <c r="J2030" s="455"/>
      <c r="K2030" s="452" t="s">
        <v>1533</v>
      </c>
      <c r="L2030" s="452" t="s">
        <v>1439</v>
      </c>
      <c r="M2030" s="452" t="s">
        <v>1452</v>
      </c>
      <c r="N2030" s="454">
        <v>44496</v>
      </c>
      <c r="O2030" s="452" t="s">
        <v>1534</v>
      </c>
      <c r="P2030" s="454">
        <v>44497</v>
      </c>
    </row>
    <row r="2031" spans="1:16" ht="21" x14ac:dyDescent="0.2">
      <c r="A2031" s="451" t="s">
        <v>2516</v>
      </c>
      <c r="B2031" s="451" t="s">
        <v>1708</v>
      </c>
      <c r="C2031" s="451" t="s">
        <v>1432</v>
      </c>
      <c r="D2031" s="451" t="s">
        <v>1531</v>
      </c>
      <c r="E2031" s="451" t="s">
        <v>1628</v>
      </c>
      <c r="F2031" s="451" t="s">
        <v>1565</v>
      </c>
      <c r="G2031" s="452" t="s">
        <v>1436</v>
      </c>
      <c r="H2031" s="453">
        <v>1785</v>
      </c>
      <c r="I2031" s="452" t="s">
        <v>1629</v>
      </c>
      <c r="J2031" s="455"/>
      <c r="K2031" s="452" t="s">
        <v>1533</v>
      </c>
      <c r="L2031" s="452" t="s">
        <v>1439</v>
      </c>
      <c r="M2031" s="452" t="s">
        <v>1452</v>
      </c>
      <c r="N2031" s="454">
        <v>44496</v>
      </c>
      <c r="O2031" s="452" t="s">
        <v>1534</v>
      </c>
      <c r="P2031" s="454">
        <v>44497</v>
      </c>
    </row>
    <row r="2032" spans="1:16" x14ac:dyDescent="0.2">
      <c r="A2032" s="451" t="s">
        <v>2516</v>
      </c>
      <c r="B2032" s="451" t="s">
        <v>1575</v>
      </c>
      <c r="C2032" s="451" t="s">
        <v>1432</v>
      </c>
      <c r="D2032" s="451" t="s">
        <v>1491</v>
      </c>
      <c r="E2032" s="451" t="s">
        <v>1442</v>
      </c>
      <c r="F2032" s="451" t="s">
        <v>1854</v>
      </c>
      <c r="G2032" s="452" t="s">
        <v>1436</v>
      </c>
      <c r="H2032" s="453">
        <v>184</v>
      </c>
      <c r="I2032" s="452" t="s">
        <v>1986</v>
      </c>
      <c r="J2032" s="452" t="s">
        <v>1438</v>
      </c>
      <c r="K2032" s="452" t="s">
        <v>1438</v>
      </c>
      <c r="L2032" s="452" t="s">
        <v>1439</v>
      </c>
      <c r="M2032" s="452" t="s">
        <v>1440</v>
      </c>
      <c r="N2032" s="454">
        <v>44292</v>
      </c>
      <c r="O2032" s="452" t="s">
        <v>1440</v>
      </c>
      <c r="P2032" s="454">
        <v>44468</v>
      </c>
    </row>
    <row r="2033" spans="1:16" x14ac:dyDescent="0.2">
      <c r="A2033" s="451" t="s">
        <v>2516</v>
      </c>
      <c r="B2033" s="451" t="s">
        <v>1575</v>
      </c>
      <c r="C2033" s="451" t="s">
        <v>1432</v>
      </c>
      <c r="D2033" s="451" t="s">
        <v>1507</v>
      </c>
      <c r="E2033" s="451" t="s">
        <v>1442</v>
      </c>
      <c r="F2033" s="451" t="s">
        <v>2200</v>
      </c>
      <c r="G2033" s="452" t="s">
        <v>1436</v>
      </c>
      <c r="H2033" s="453">
        <v>26583</v>
      </c>
      <c r="I2033" s="452" t="s">
        <v>1712</v>
      </c>
      <c r="J2033" s="452" t="s">
        <v>1438</v>
      </c>
      <c r="K2033" s="452" t="s">
        <v>1438</v>
      </c>
      <c r="L2033" s="452" t="s">
        <v>1439</v>
      </c>
      <c r="M2033" s="452" t="s">
        <v>1440</v>
      </c>
      <c r="N2033" s="454">
        <v>44399</v>
      </c>
      <c r="O2033" s="452" t="s">
        <v>1440</v>
      </c>
      <c r="P2033" s="454">
        <v>44468</v>
      </c>
    </row>
    <row r="2034" spans="1:16" x14ac:dyDescent="0.2">
      <c r="A2034" s="451" t="s">
        <v>2516</v>
      </c>
      <c r="B2034" s="451" t="s">
        <v>1575</v>
      </c>
      <c r="C2034" s="451" t="s">
        <v>1432</v>
      </c>
      <c r="D2034" s="451" t="s">
        <v>1540</v>
      </c>
      <c r="E2034" s="451" t="s">
        <v>1623</v>
      </c>
      <c r="F2034" s="451" t="s">
        <v>1636</v>
      </c>
      <c r="G2034" s="452" t="s">
        <v>1436</v>
      </c>
      <c r="H2034" s="453">
        <v>1056</v>
      </c>
      <c r="I2034" s="452" t="s">
        <v>1974</v>
      </c>
      <c r="J2034" s="455"/>
      <c r="K2034" s="452" t="s">
        <v>1533</v>
      </c>
      <c r="L2034" s="452" t="s">
        <v>1439</v>
      </c>
      <c r="M2034" s="452" t="s">
        <v>1452</v>
      </c>
      <c r="N2034" s="454">
        <v>44512</v>
      </c>
      <c r="O2034" s="452" t="s">
        <v>1534</v>
      </c>
      <c r="P2034" s="454">
        <v>44516</v>
      </c>
    </row>
    <row r="2035" spans="1:16" ht="21" x14ac:dyDescent="0.2">
      <c r="A2035" s="451" t="s">
        <v>2516</v>
      </c>
      <c r="B2035" s="451" t="s">
        <v>1575</v>
      </c>
      <c r="C2035" s="451" t="s">
        <v>1432</v>
      </c>
      <c r="D2035" s="451" t="s">
        <v>1448</v>
      </c>
      <c r="E2035" s="451" t="s">
        <v>1460</v>
      </c>
      <c r="F2035" s="451" t="s">
        <v>1565</v>
      </c>
      <c r="G2035" s="452" t="s">
        <v>1436</v>
      </c>
      <c r="H2035" s="453">
        <v>21267</v>
      </c>
      <c r="I2035" s="452" t="s">
        <v>1462</v>
      </c>
      <c r="J2035" s="455"/>
      <c r="K2035" s="452" t="s">
        <v>1533</v>
      </c>
      <c r="L2035" s="452" t="s">
        <v>1439</v>
      </c>
      <c r="M2035" s="452" t="s">
        <v>1452</v>
      </c>
      <c r="N2035" s="454">
        <v>44550</v>
      </c>
      <c r="O2035" s="452" t="s">
        <v>1453</v>
      </c>
      <c r="P2035" s="454">
        <v>44553</v>
      </c>
    </row>
    <row r="2036" spans="1:16" x14ac:dyDescent="0.2">
      <c r="A2036" s="451" t="s">
        <v>2516</v>
      </c>
      <c r="B2036" s="451" t="s">
        <v>1713</v>
      </c>
      <c r="C2036" s="451" t="s">
        <v>1432</v>
      </c>
      <c r="D2036" s="451" t="s">
        <v>1466</v>
      </c>
      <c r="E2036" s="451" t="s">
        <v>1434</v>
      </c>
      <c r="F2036" s="451" t="s">
        <v>1943</v>
      </c>
      <c r="G2036" s="452" t="s">
        <v>1436</v>
      </c>
      <c r="H2036" s="453">
        <v>7417</v>
      </c>
      <c r="I2036" s="452" t="s">
        <v>1676</v>
      </c>
      <c r="J2036" s="452" t="s">
        <v>1438</v>
      </c>
      <c r="K2036" s="452" t="s">
        <v>1438</v>
      </c>
      <c r="L2036" s="452" t="s">
        <v>1439</v>
      </c>
      <c r="M2036" s="452" t="s">
        <v>1440</v>
      </c>
      <c r="N2036" s="454">
        <v>44330</v>
      </c>
      <c r="O2036" s="452" t="s">
        <v>1440</v>
      </c>
      <c r="P2036" s="454">
        <v>44468</v>
      </c>
    </row>
    <row r="2037" spans="1:16" x14ac:dyDescent="0.2">
      <c r="A2037" s="451" t="s">
        <v>2516</v>
      </c>
      <c r="B2037" s="451" t="s">
        <v>1713</v>
      </c>
      <c r="C2037" s="451" t="s">
        <v>1432</v>
      </c>
      <c r="D2037" s="451" t="s">
        <v>1507</v>
      </c>
      <c r="E2037" s="451" t="s">
        <v>1442</v>
      </c>
      <c r="F2037" s="451" t="s">
        <v>2491</v>
      </c>
      <c r="G2037" s="452" t="s">
        <v>1436</v>
      </c>
      <c r="H2037" s="453">
        <v>26640</v>
      </c>
      <c r="I2037" s="452" t="s">
        <v>1640</v>
      </c>
      <c r="J2037" s="452" t="s">
        <v>1438</v>
      </c>
      <c r="K2037" s="452" t="s">
        <v>1438</v>
      </c>
      <c r="L2037" s="452" t="s">
        <v>1439</v>
      </c>
      <c r="M2037" s="452" t="s">
        <v>1440</v>
      </c>
      <c r="N2037" s="454">
        <v>44384</v>
      </c>
      <c r="O2037" s="452" t="s">
        <v>1440</v>
      </c>
      <c r="P2037" s="454">
        <v>44468</v>
      </c>
    </row>
    <row r="2038" spans="1:16" ht="21" x14ac:dyDescent="0.2">
      <c r="A2038" s="451" t="s">
        <v>2516</v>
      </c>
      <c r="B2038" s="451" t="s">
        <v>1713</v>
      </c>
      <c r="C2038" s="451" t="s">
        <v>1432</v>
      </c>
      <c r="D2038" s="451" t="s">
        <v>1540</v>
      </c>
      <c r="E2038" s="451" t="s">
        <v>1677</v>
      </c>
      <c r="F2038" s="451" t="s">
        <v>1636</v>
      </c>
      <c r="G2038" s="452" t="s">
        <v>1436</v>
      </c>
      <c r="H2038" s="453">
        <v>10360</v>
      </c>
      <c r="I2038" s="452" t="s">
        <v>1678</v>
      </c>
      <c r="J2038" s="455"/>
      <c r="K2038" s="452" t="s">
        <v>1533</v>
      </c>
      <c r="L2038" s="452" t="s">
        <v>1439</v>
      </c>
      <c r="M2038" s="452" t="s">
        <v>1452</v>
      </c>
      <c r="N2038" s="454">
        <v>44525</v>
      </c>
      <c r="O2038" s="452" t="s">
        <v>1534</v>
      </c>
      <c r="P2038" s="454">
        <v>44525</v>
      </c>
    </row>
    <row r="2039" spans="1:16" x14ac:dyDescent="0.2">
      <c r="A2039" s="451" t="s">
        <v>2516</v>
      </c>
      <c r="B2039" s="451" t="s">
        <v>1717</v>
      </c>
      <c r="C2039" s="451" t="s">
        <v>1432</v>
      </c>
      <c r="D2039" s="451" t="s">
        <v>1433</v>
      </c>
      <c r="E2039" s="451" t="s">
        <v>1442</v>
      </c>
      <c r="F2039" s="451" t="s">
        <v>1958</v>
      </c>
      <c r="G2039" s="452" t="s">
        <v>1436</v>
      </c>
      <c r="H2039" s="453">
        <v>110913</v>
      </c>
      <c r="I2039" s="452" t="s">
        <v>1654</v>
      </c>
      <c r="J2039" s="452" t="s">
        <v>1438</v>
      </c>
      <c r="K2039" s="452" t="s">
        <v>1438</v>
      </c>
      <c r="L2039" s="452" t="s">
        <v>1439</v>
      </c>
      <c r="M2039" s="452" t="s">
        <v>1440</v>
      </c>
      <c r="N2039" s="454">
        <v>44312</v>
      </c>
      <c r="O2039" s="452" t="s">
        <v>1440</v>
      </c>
      <c r="P2039" s="454">
        <v>44468</v>
      </c>
    </row>
    <row r="2040" spans="1:16" x14ac:dyDescent="0.2">
      <c r="A2040" s="451" t="s">
        <v>2516</v>
      </c>
      <c r="B2040" s="451" t="s">
        <v>1717</v>
      </c>
      <c r="C2040" s="451" t="s">
        <v>1432</v>
      </c>
      <c r="D2040" s="451" t="s">
        <v>1433</v>
      </c>
      <c r="E2040" s="451" t="s">
        <v>1442</v>
      </c>
      <c r="F2040" s="451" t="s">
        <v>1880</v>
      </c>
      <c r="G2040" s="452" t="s">
        <v>1436</v>
      </c>
      <c r="H2040" s="453">
        <v>151616</v>
      </c>
      <c r="I2040" s="452" t="s">
        <v>1665</v>
      </c>
      <c r="J2040" s="452" t="s">
        <v>1438</v>
      </c>
      <c r="K2040" s="452" t="s">
        <v>1438</v>
      </c>
      <c r="L2040" s="452" t="s">
        <v>1439</v>
      </c>
      <c r="M2040" s="452" t="s">
        <v>1440</v>
      </c>
      <c r="N2040" s="454">
        <v>44312</v>
      </c>
      <c r="O2040" s="452" t="s">
        <v>1440</v>
      </c>
      <c r="P2040" s="454">
        <v>44468</v>
      </c>
    </row>
    <row r="2041" spans="1:16" ht="21" x14ac:dyDescent="0.2">
      <c r="A2041" s="451" t="s">
        <v>2520</v>
      </c>
      <c r="B2041" s="451" t="s">
        <v>1463</v>
      </c>
      <c r="C2041" s="451" t="s">
        <v>1432</v>
      </c>
      <c r="D2041" s="451" t="s">
        <v>1433</v>
      </c>
      <c r="E2041" s="451" t="s">
        <v>1442</v>
      </c>
      <c r="F2041" s="451" t="s">
        <v>2521</v>
      </c>
      <c r="G2041" s="452" t="s">
        <v>1436</v>
      </c>
      <c r="H2041" s="453">
        <v>1208991</v>
      </c>
      <c r="I2041" s="452" t="s">
        <v>1650</v>
      </c>
      <c r="J2041" s="452" t="s">
        <v>1438</v>
      </c>
      <c r="K2041" s="452" t="s">
        <v>1438</v>
      </c>
      <c r="L2041" s="452" t="s">
        <v>1439</v>
      </c>
      <c r="M2041" s="452" t="s">
        <v>1440</v>
      </c>
      <c r="N2041" s="454">
        <v>44309</v>
      </c>
      <c r="O2041" s="452" t="s">
        <v>1440</v>
      </c>
      <c r="P2041" s="454">
        <v>44468</v>
      </c>
    </row>
    <row r="2042" spans="1:16" x14ac:dyDescent="0.2">
      <c r="A2042" s="451" t="s">
        <v>2520</v>
      </c>
      <c r="B2042" s="451" t="s">
        <v>1693</v>
      </c>
      <c r="C2042" s="451" t="s">
        <v>1432</v>
      </c>
      <c r="D2042" s="451" t="s">
        <v>1433</v>
      </c>
      <c r="E2042" s="451" t="s">
        <v>1442</v>
      </c>
      <c r="F2042" s="451" t="s">
        <v>1932</v>
      </c>
      <c r="G2042" s="452" t="s">
        <v>1436</v>
      </c>
      <c r="H2042" s="453">
        <v>30492</v>
      </c>
      <c r="I2042" s="452" t="s">
        <v>1648</v>
      </c>
      <c r="J2042" s="452" t="s">
        <v>1438</v>
      </c>
      <c r="K2042" s="452" t="s">
        <v>1438</v>
      </c>
      <c r="L2042" s="452" t="s">
        <v>1439</v>
      </c>
      <c r="M2042" s="452" t="s">
        <v>1440</v>
      </c>
      <c r="N2042" s="454">
        <v>44309</v>
      </c>
      <c r="O2042" s="452" t="s">
        <v>1440</v>
      </c>
      <c r="P2042" s="454">
        <v>44468</v>
      </c>
    </row>
    <row r="2043" spans="1:16" x14ac:dyDescent="0.2">
      <c r="A2043" s="451" t="s">
        <v>2520</v>
      </c>
      <c r="B2043" s="451" t="s">
        <v>1695</v>
      </c>
      <c r="C2043" s="451" t="s">
        <v>1432</v>
      </c>
      <c r="D2043" s="451" t="s">
        <v>1466</v>
      </c>
      <c r="E2043" s="451" t="s">
        <v>1442</v>
      </c>
      <c r="F2043" s="451" t="s">
        <v>2211</v>
      </c>
      <c r="G2043" s="452" t="s">
        <v>1436</v>
      </c>
      <c r="H2043" s="453">
        <v>274536.55</v>
      </c>
      <c r="I2043" s="452" t="s">
        <v>1655</v>
      </c>
      <c r="J2043" s="452" t="s">
        <v>1438</v>
      </c>
      <c r="K2043" s="452" t="s">
        <v>1438</v>
      </c>
      <c r="L2043" s="452" t="s">
        <v>1439</v>
      </c>
      <c r="M2043" s="452" t="s">
        <v>1440</v>
      </c>
      <c r="N2043" s="454">
        <v>44341</v>
      </c>
      <c r="O2043" s="452" t="s">
        <v>1440</v>
      </c>
      <c r="P2043" s="454">
        <v>44468</v>
      </c>
    </row>
    <row r="2044" spans="1:16" x14ac:dyDescent="0.2">
      <c r="A2044" s="451" t="s">
        <v>2520</v>
      </c>
      <c r="B2044" s="451" t="s">
        <v>1697</v>
      </c>
      <c r="C2044" s="451" t="s">
        <v>1432</v>
      </c>
      <c r="D2044" s="451" t="s">
        <v>1433</v>
      </c>
      <c r="E2044" s="451" t="s">
        <v>1434</v>
      </c>
      <c r="F2044" s="451" t="s">
        <v>2522</v>
      </c>
      <c r="G2044" s="452" t="s">
        <v>1436</v>
      </c>
      <c r="H2044" s="453">
        <v>12300</v>
      </c>
      <c r="I2044" s="452" t="s">
        <v>1670</v>
      </c>
      <c r="J2044" s="452" t="s">
        <v>1438</v>
      </c>
      <c r="K2044" s="452" t="s">
        <v>1438</v>
      </c>
      <c r="L2044" s="452" t="s">
        <v>1439</v>
      </c>
      <c r="M2044" s="452" t="s">
        <v>1440</v>
      </c>
      <c r="N2044" s="454">
        <v>44309</v>
      </c>
      <c r="O2044" s="452" t="s">
        <v>1440</v>
      </c>
      <c r="P2044" s="454">
        <v>44468</v>
      </c>
    </row>
    <row r="2045" spans="1:16" x14ac:dyDescent="0.2">
      <c r="A2045" s="451" t="s">
        <v>2520</v>
      </c>
      <c r="B2045" s="451" t="s">
        <v>1697</v>
      </c>
      <c r="C2045" s="451" t="s">
        <v>1432</v>
      </c>
      <c r="D2045" s="451" t="s">
        <v>1515</v>
      </c>
      <c r="E2045" s="451" t="s">
        <v>1442</v>
      </c>
      <c r="F2045" s="451" t="s">
        <v>1865</v>
      </c>
      <c r="G2045" s="452" t="s">
        <v>1436</v>
      </c>
      <c r="H2045" s="453">
        <v>1797</v>
      </c>
      <c r="I2045" s="452" t="s">
        <v>1522</v>
      </c>
      <c r="J2045" s="452" t="s">
        <v>1438</v>
      </c>
      <c r="K2045" s="452" t="s">
        <v>1438</v>
      </c>
      <c r="L2045" s="452" t="s">
        <v>1439</v>
      </c>
      <c r="M2045" s="452" t="s">
        <v>1440</v>
      </c>
      <c r="N2045" s="454">
        <v>44294</v>
      </c>
      <c r="O2045" s="452" t="s">
        <v>1440</v>
      </c>
      <c r="P2045" s="454">
        <v>44468</v>
      </c>
    </row>
    <row r="2046" spans="1:16" x14ac:dyDescent="0.2">
      <c r="A2046" s="451" t="s">
        <v>2520</v>
      </c>
      <c r="B2046" s="451" t="s">
        <v>1697</v>
      </c>
      <c r="C2046" s="451" t="s">
        <v>1432</v>
      </c>
      <c r="D2046" s="451" t="s">
        <v>1448</v>
      </c>
      <c r="E2046" s="451" t="s">
        <v>1544</v>
      </c>
      <c r="F2046" s="451" t="s">
        <v>2523</v>
      </c>
      <c r="G2046" s="452" t="s">
        <v>1436</v>
      </c>
      <c r="H2046" s="453">
        <v>8560</v>
      </c>
      <c r="I2046" s="452" t="s">
        <v>1564</v>
      </c>
      <c r="J2046" s="455"/>
      <c r="K2046" s="452" t="s">
        <v>1533</v>
      </c>
      <c r="L2046" s="452" t="s">
        <v>1439</v>
      </c>
      <c r="M2046" s="452" t="s">
        <v>1452</v>
      </c>
      <c r="N2046" s="454">
        <v>44539</v>
      </c>
      <c r="O2046" s="452" t="s">
        <v>1453</v>
      </c>
      <c r="P2046" s="454">
        <v>44544</v>
      </c>
    </row>
    <row r="2047" spans="1:16" ht="21" x14ac:dyDescent="0.2">
      <c r="A2047" s="451" t="s">
        <v>2520</v>
      </c>
      <c r="B2047" s="451" t="s">
        <v>1703</v>
      </c>
      <c r="C2047" s="451" t="s">
        <v>1432</v>
      </c>
      <c r="D2047" s="451" t="s">
        <v>1491</v>
      </c>
      <c r="E2047" s="451" t="s">
        <v>1442</v>
      </c>
      <c r="F2047" s="451" t="s">
        <v>1946</v>
      </c>
      <c r="G2047" s="452" t="s">
        <v>1436</v>
      </c>
      <c r="H2047" s="453">
        <v>11000</v>
      </c>
      <c r="I2047" s="452" t="s">
        <v>1613</v>
      </c>
      <c r="J2047" s="452" t="s">
        <v>1438</v>
      </c>
      <c r="K2047" s="452" t="s">
        <v>1438</v>
      </c>
      <c r="L2047" s="452" t="s">
        <v>1439</v>
      </c>
      <c r="M2047" s="452" t="s">
        <v>1440</v>
      </c>
      <c r="N2047" s="454">
        <v>44370</v>
      </c>
      <c r="O2047" s="452" t="s">
        <v>1440</v>
      </c>
      <c r="P2047" s="454">
        <v>44468</v>
      </c>
    </row>
    <row r="2048" spans="1:16" ht="21" x14ac:dyDescent="0.2">
      <c r="A2048" s="451" t="s">
        <v>2520</v>
      </c>
      <c r="B2048" s="451" t="s">
        <v>1703</v>
      </c>
      <c r="C2048" s="451" t="s">
        <v>1432</v>
      </c>
      <c r="D2048" s="451" t="s">
        <v>1491</v>
      </c>
      <c r="E2048" s="451" t="s">
        <v>1434</v>
      </c>
      <c r="F2048" s="451" t="s">
        <v>2497</v>
      </c>
      <c r="G2048" s="452" t="s">
        <v>1436</v>
      </c>
      <c r="H2048" s="453">
        <v>1920</v>
      </c>
      <c r="I2048" s="452" t="s">
        <v>1609</v>
      </c>
      <c r="J2048" s="452" t="s">
        <v>1438</v>
      </c>
      <c r="K2048" s="452" t="s">
        <v>1438</v>
      </c>
      <c r="L2048" s="452" t="s">
        <v>1439</v>
      </c>
      <c r="M2048" s="452" t="s">
        <v>1440</v>
      </c>
      <c r="N2048" s="454">
        <v>44370</v>
      </c>
      <c r="O2048" s="452" t="s">
        <v>1440</v>
      </c>
      <c r="P2048" s="454">
        <v>44468</v>
      </c>
    </row>
    <row r="2049" spans="1:16" ht="21" x14ac:dyDescent="0.2">
      <c r="A2049" s="451" t="s">
        <v>2520</v>
      </c>
      <c r="B2049" s="451" t="s">
        <v>1703</v>
      </c>
      <c r="C2049" s="451" t="s">
        <v>1432</v>
      </c>
      <c r="D2049" s="451" t="s">
        <v>1507</v>
      </c>
      <c r="E2049" s="451" t="s">
        <v>1442</v>
      </c>
      <c r="F2049" s="451" t="s">
        <v>2524</v>
      </c>
      <c r="G2049" s="452" t="s">
        <v>1436</v>
      </c>
      <c r="H2049" s="453">
        <v>-11000</v>
      </c>
      <c r="I2049" s="452" t="s">
        <v>1707</v>
      </c>
      <c r="J2049" s="452" t="s">
        <v>1438</v>
      </c>
      <c r="K2049" s="452" t="s">
        <v>1438</v>
      </c>
      <c r="L2049" s="452" t="s">
        <v>1439</v>
      </c>
      <c r="M2049" s="452" t="s">
        <v>1440</v>
      </c>
      <c r="N2049" s="454">
        <v>44384</v>
      </c>
      <c r="O2049" s="452" t="s">
        <v>1440</v>
      </c>
      <c r="P2049" s="454">
        <v>44468</v>
      </c>
    </row>
    <row r="2050" spans="1:16" x14ac:dyDescent="0.2">
      <c r="A2050" s="451" t="s">
        <v>2520</v>
      </c>
      <c r="B2050" s="451" t="s">
        <v>1708</v>
      </c>
      <c r="C2050" s="451" t="s">
        <v>1432</v>
      </c>
      <c r="D2050" s="451" t="s">
        <v>1507</v>
      </c>
      <c r="E2050" s="451" t="s">
        <v>1442</v>
      </c>
      <c r="F2050" s="451" t="s">
        <v>1495</v>
      </c>
      <c r="G2050" s="452" t="s">
        <v>1436</v>
      </c>
      <c r="H2050" s="453">
        <v>11000</v>
      </c>
      <c r="I2050" s="452" t="s">
        <v>1707</v>
      </c>
      <c r="J2050" s="452" t="s">
        <v>1438</v>
      </c>
      <c r="K2050" s="452" t="s">
        <v>1438</v>
      </c>
      <c r="L2050" s="452" t="s">
        <v>1439</v>
      </c>
      <c r="M2050" s="452" t="s">
        <v>1440</v>
      </c>
      <c r="N2050" s="454">
        <v>44384</v>
      </c>
      <c r="O2050" s="452" t="s">
        <v>1440</v>
      </c>
      <c r="P2050" s="454">
        <v>44468</v>
      </c>
    </row>
    <row r="2051" spans="1:16" ht="21" x14ac:dyDescent="0.2">
      <c r="A2051" s="451" t="s">
        <v>2520</v>
      </c>
      <c r="B2051" s="451" t="s">
        <v>1708</v>
      </c>
      <c r="C2051" s="451" t="s">
        <v>1432</v>
      </c>
      <c r="D2051" s="451" t="s">
        <v>1531</v>
      </c>
      <c r="E2051" s="451" t="s">
        <v>1568</v>
      </c>
      <c r="F2051" s="451" t="s">
        <v>2052</v>
      </c>
      <c r="G2051" s="452" t="s">
        <v>1436</v>
      </c>
      <c r="H2051" s="453">
        <v>3226.25</v>
      </c>
      <c r="I2051" s="452" t="s">
        <v>1627</v>
      </c>
      <c r="J2051" s="455"/>
      <c r="K2051" s="452" t="s">
        <v>1533</v>
      </c>
      <c r="L2051" s="452" t="s">
        <v>1439</v>
      </c>
      <c r="M2051" s="452" t="s">
        <v>1452</v>
      </c>
      <c r="N2051" s="454">
        <v>44496</v>
      </c>
      <c r="O2051" s="452" t="s">
        <v>1534</v>
      </c>
      <c r="P2051" s="454">
        <v>44497</v>
      </c>
    </row>
    <row r="2052" spans="1:16" ht="21" x14ac:dyDescent="0.2">
      <c r="A2052" s="451" t="s">
        <v>2520</v>
      </c>
      <c r="B2052" s="451" t="s">
        <v>1708</v>
      </c>
      <c r="C2052" s="451" t="s">
        <v>1432</v>
      </c>
      <c r="D2052" s="451" t="s">
        <v>1531</v>
      </c>
      <c r="E2052" s="451" t="s">
        <v>1628</v>
      </c>
      <c r="F2052" s="451" t="s">
        <v>2052</v>
      </c>
      <c r="G2052" s="452" t="s">
        <v>1436</v>
      </c>
      <c r="H2052" s="453">
        <v>3130.31</v>
      </c>
      <c r="I2052" s="452" t="s">
        <v>1629</v>
      </c>
      <c r="J2052" s="455"/>
      <c r="K2052" s="452" t="s">
        <v>1533</v>
      </c>
      <c r="L2052" s="452" t="s">
        <v>1439</v>
      </c>
      <c r="M2052" s="452" t="s">
        <v>1452</v>
      </c>
      <c r="N2052" s="454">
        <v>44496</v>
      </c>
      <c r="O2052" s="452" t="s">
        <v>1534</v>
      </c>
      <c r="P2052" s="454">
        <v>44497</v>
      </c>
    </row>
    <row r="2053" spans="1:16" x14ac:dyDescent="0.2">
      <c r="A2053" s="451" t="s">
        <v>2520</v>
      </c>
      <c r="B2053" s="451" t="s">
        <v>1575</v>
      </c>
      <c r="C2053" s="451" t="s">
        <v>1432</v>
      </c>
      <c r="D2053" s="451" t="s">
        <v>1507</v>
      </c>
      <c r="E2053" s="451" t="s">
        <v>1442</v>
      </c>
      <c r="F2053" s="451" t="s">
        <v>2525</v>
      </c>
      <c r="G2053" s="452" t="s">
        <v>1436</v>
      </c>
      <c r="H2053" s="453">
        <v>70027</v>
      </c>
      <c r="I2053" s="452" t="s">
        <v>1712</v>
      </c>
      <c r="J2053" s="452" t="s">
        <v>1438</v>
      </c>
      <c r="K2053" s="452" t="s">
        <v>1438</v>
      </c>
      <c r="L2053" s="452" t="s">
        <v>1439</v>
      </c>
      <c r="M2053" s="452" t="s">
        <v>1440</v>
      </c>
      <c r="N2053" s="454">
        <v>44399</v>
      </c>
      <c r="O2053" s="452" t="s">
        <v>1440</v>
      </c>
      <c r="P2053" s="454">
        <v>44468</v>
      </c>
    </row>
    <row r="2054" spans="1:16" ht="21" x14ac:dyDescent="0.2">
      <c r="A2054" s="451" t="s">
        <v>2520</v>
      </c>
      <c r="B2054" s="451" t="s">
        <v>1575</v>
      </c>
      <c r="C2054" s="451" t="s">
        <v>1432</v>
      </c>
      <c r="D2054" s="451" t="s">
        <v>1448</v>
      </c>
      <c r="E2054" s="451" t="s">
        <v>1460</v>
      </c>
      <c r="F2054" s="451" t="s">
        <v>2052</v>
      </c>
      <c r="G2054" s="452" t="s">
        <v>1436</v>
      </c>
      <c r="H2054" s="453">
        <v>56022</v>
      </c>
      <c r="I2054" s="452" t="s">
        <v>1462</v>
      </c>
      <c r="J2054" s="455"/>
      <c r="K2054" s="452" t="s">
        <v>1533</v>
      </c>
      <c r="L2054" s="452" t="s">
        <v>1439</v>
      </c>
      <c r="M2054" s="452" t="s">
        <v>1452</v>
      </c>
      <c r="N2054" s="454">
        <v>44550</v>
      </c>
      <c r="O2054" s="452" t="s">
        <v>1453</v>
      </c>
      <c r="P2054" s="454">
        <v>44553</v>
      </c>
    </row>
    <row r="2055" spans="1:16" x14ac:dyDescent="0.2">
      <c r="A2055" s="451" t="s">
        <v>2520</v>
      </c>
      <c r="B2055" s="451" t="s">
        <v>1713</v>
      </c>
      <c r="C2055" s="451" t="s">
        <v>1432</v>
      </c>
      <c r="D2055" s="451" t="s">
        <v>1466</v>
      </c>
      <c r="E2055" s="451" t="s">
        <v>1442</v>
      </c>
      <c r="F2055" s="451" t="s">
        <v>2270</v>
      </c>
      <c r="G2055" s="452" t="s">
        <v>1436</v>
      </c>
      <c r="H2055" s="453">
        <v>8096</v>
      </c>
      <c r="I2055" s="452" t="s">
        <v>1676</v>
      </c>
      <c r="J2055" s="452" t="s">
        <v>1438</v>
      </c>
      <c r="K2055" s="452" t="s">
        <v>1438</v>
      </c>
      <c r="L2055" s="452" t="s">
        <v>1439</v>
      </c>
      <c r="M2055" s="452" t="s">
        <v>1440</v>
      </c>
      <c r="N2055" s="454">
        <v>44330</v>
      </c>
      <c r="O2055" s="452" t="s">
        <v>1440</v>
      </c>
      <c r="P2055" s="454">
        <v>44468</v>
      </c>
    </row>
    <row r="2056" spans="1:16" ht="21" x14ac:dyDescent="0.2">
      <c r="A2056" s="451" t="s">
        <v>2520</v>
      </c>
      <c r="B2056" s="451" t="s">
        <v>1713</v>
      </c>
      <c r="C2056" s="451" t="s">
        <v>1432</v>
      </c>
      <c r="D2056" s="451" t="s">
        <v>1540</v>
      </c>
      <c r="E2056" s="451" t="s">
        <v>1677</v>
      </c>
      <c r="F2056" s="451" t="s">
        <v>1573</v>
      </c>
      <c r="G2056" s="452" t="s">
        <v>1436</v>
      </c>
      <c r="H2056" s="453">
        <v>11235</v>
      </c>
      <c r="I2056" s="452" t="s">
        <v>1678</v>
      </c>
      <c r="J2056" s="455"/>
      <c r="K2056" s="452" t="s">
        <v>1533</v>
      </c>
      <c r="L2056" s="452" t="s">
        <v>1439</v>
      </c>
      <c r="M2056" s="452" t="s">
        <v>1452</v>
      </c>
      <c r="N2056" s="454">
        <v>44525</v>
      </c>
      <c r="O2056" s="452" t="s">
        <v>1534</v>
      </c>
      <c r="P2056" s="454">
        <v>44525</v>
      </c>
    </row>
    <row r="2057" spans="1:16" x14ac:dyDescent="0.2">
      <c r="A2057" s="451" t="s">
        <v>2520</v>
      </c>
      <c r="B2057" s="451" t="s">
        <v>1717</v>
      </c>
      <c r="C2057" s="451" t="s">
        <v>1432</v>
      </c>
      <c r="D2057" s="451" t="s">
        <v>1433</v>
      </c>
      <c r="E2057" s="451" t="s">
        <v>1434</v>
      </c>
      <c r="F2057" s="451" t="s">
        <v>2187</v>
      </c>
      <c r="G2057" s="452" t="s">
        <v>1436</v>
      </c>
      <c r="H2057" s="453">
        <v>157539</v>
      </c>
      <c r="I2057" s="452" t="s">
        <v>1654</v>
      </c>
      <c r="J2057" s="452" t="s">
        <v>1438</v>
      </c>
      <c r="K2057" s="452" t="s">
        <v>1438</v>
      </c>
      <c r="L2057" s="452" t="s">
        <v>1439</v>
      </c>
      <c r="M2057" s="452" t="s">
        <v>1440</v>
      </c>
      <c r="N2057" s="454">
        <v>44312</v>
      </c>
      <c r="O2057" s="452" t="s">
        <v>1440</v>
      </c>
      <c r="P2057" s="454">
        <v>44468</v>
      </c>
    </row>
    <row r="2058" spans="1:16" ht="21" x14ac:dyDescent="0.2">
      <c r="A2058" s="451" t="s">
        <v>2526</v>
      </c>
      <c r="B2058" s="451" t="s">
        <v>1463</v>
      </c>
      <c r="C2058" s="451" t="s">
        <v>1432</v>
      </c>
      <c r="D2058" s="451" t="s">
        <v>1433</v>
      </c>
      <c r="E2058" s="451" t="s">
        <v>1442</v>
      </c>
      <c r="F2058" s="451" t="s">
        <v>2345</v>
      </c>
      <c r="G2058" s="452" t="s">
        <v>1436</v>
      </c>
      <c r="H2058" s="453">
        <v>19849.34</v>
      </c>
      <c r="I2058" s="452" t="s">
        <v>1465</v>
      </c>
      <c r="J2058" s="452" t="s">
        <v>1438</v>
      </c>
      <c r="K2058" s="452" t="s">
        <v>1438</v>
      </c>
      <c r="L2058" s="452" t="s">
        <v>1439</v>
      </c>
      <c r="M2058" s="452" t="s">
        <v>1440</v>
      </c>
      <c r="N2058" s="454">
        <v>44302</v>
      </c>
      <c r="O2058" s="452" t="s">
        <v>1440</v>
      </c>
      <c r="P2058" s="454">
        <v>44468</v>
      </c>
    </row>
    <row r="2059" spans="1:16" ht="21" x14ac:dyDescent="0.2">
      <c r="A2059" s="451" t="s">
        <v>2526</v>
      </c>
      <c r="B2059" s="451" t="s">
        <v>1463</v>
      </c>
      <c r="C2059" s="451" t="s">
        <v>1432</v>
      </c>
      <c r="D2059" s="451" t="s">
        <v>1433</v>
      </c>
      <c r="E2059" s="451" t="s">
        <v>1434</v>
      </c>
      <c r="F2059" s="451" t="s">
        <v>2372</v>
      </c>
      <c r="G2059" s="452" t="s">
        <v>1436</v>
      </c>
      <c r="H2059" s="453">
        <v>964069</v>
      </c>
      <c r="I2059" s="452" t="s">
        <v>1650</v>
      </c>
      <c r="J2059" s="452" t="s">
        <v>1438</v>
      </c>
      <c r="K2059" s="452" t="s">
        <v>1438</v>
      </c>
      <c r="L2059" s="452" t="s">
        <v>1439</v>
      </c>
      <c r="M2059" s="452" t="s">
        <v>1440</v>
      </c>
      <c r="N2059" s="454">
        <v>44309</v>
      </c>
      <c r="O2059" s="452" t="s">
        <v>1440</v>
      </c>
      <c r="P2059" s="454">
        <v>44468</v>
      </c>
    </row>
    <row r="2060" spans="1:16" ht="21" x14ac:dyDescent="0.2">
      <c r="A2060" s="451" t="s">
        <v>2526</v>
      </c>
      <c r="B2060" s="451" t="s">
        <v>1463</v>
      </c>
      <c r="C2060" s="451" t="s">
        <v>1432</v>
      </c>
      <c r="D2060" s="451" t="s">
        <v>1466</v>
      </c>
      <c r="E2060" s="451" t="s">
        <v>1442</v>
      </c>
      <c r="F2060" s="451" t="s">
        <v>1728</v>
      </c>
      <c r="G2060" s="452" t="s">
        <v>1436</v>
      </c>
      <c r="H2060" s="453">
        <v>921</v>
      </c>
      <c r="I2060" s="452" t="s">
        <v>1643</v>
      </c>
      <c r="J2060" s="452" t="s">
        <v>1438</v>
      </c>
      <c r="K2060" s="452" t="s">
        <v>1438</v>
      </c>
      <c r="L2060" s="452" t="s">
        <v>1439</v>
      </c>
      <c r="M2060" s="452" t="s">
        <v>1440</v>
      </c>
      <c r="N2060" s="454">
        <v>44535</v>
      </c>
      <c r="O2060" s="452" t="s">
        <v>1440</v>
      </c>
      <c r="P2060" s="454">
        <v>44468</v>
      </c>
    </row>
    <row r="2061" spans="1:16" ht="21" x14ac:dyDescent="0.2">
      <c r="A2061" s="451" t="s">
        <v>2526</v>
      </c>
      <c r="B2061" s="451" t="s">
        <v>1463</v>
      </c>
      <c r="C2061" s="451" t="s">
        <v>1432</v>
      </c>
      <c r="D2061" s="451" t="s">
        <v>1466</v>
      </c>
      <c r="E2061" s="451" t="s">
        <v>1434</v>
      </c>
      <c r="F2061" s="451" t="s">
        <v>2357</v>
      </c>
      <c r="G2061" s="452" t="s">
        <v>1436</v>
      </c>
      <c r="H2061" s="453">
        <v>2602</v>
      </c>
      <c r="I2061" s="452" t="s">
        <v>1591</v>
      </c>
      <c r="J2061" s="452" t="s">
        <v>1438</v>
      </c>
      <c r="K2061" s="452" t="s">
        <v>1438</v>
      </c>
      <c r="L2061" s="452" t="s">
        <v>1439</v>
      </c>
      <c r="M2061" s="452" t="s">
        <v>1440</v>
      </c>
      <c r="N2061" s="454">
        <v>44535</v>
      </c>
      <c r="O2061" s="452" t="s">
        <v>1440</v>
      </c>
      <c r="P2061" s="454">
        <v>44468</v>
      </c>
    </row>
    <row r="2062" spans="1:16" ht="21" x14ac:dyDescent="0.2">
      <c r="A2062" s="451" t="s">
        <v>2526</v>
      </c>
      <c r="B2062" s="451" t="s">
        <v>1463</v>
      </c>
      <c r="C2062" s="451" t="s">
        <v>1432</v>
      </c>
      <c r="D2062" s="451" t="s">
        <v>1491</v>
      </c>
      <c r="E2062" s="451" t="s">
        <v>1442</v>
      </c>
      <c r="F2062" s="451" t="s">
        <v>2527</v>
      </c>
      <c r="G2062" s="452" t="s">
        <v>1436</v>
      </c>
      <c r="H2062" s="453">
        <v>25514.77</v>
      </c>
      <c r="I2062" s="452" t="s">
        <v>1492</v>
      </c>
      <c r="J2062" s="452" t="s">
        <v>1438</v>
      </c>
      <c r="K2062" s="452" t="s">
        <v>1438</v>
      </c>
      <c r="L2062" s="452" t="s">
        <v>1439</v>
      </c>
      <c r="M2062" s="452" t="s">
        <v>1440</v>
      </c>
      <c r="N2062" s="454">
        <v>44292</v>
      </c>
      <c r="O2062" s="452" t="s">
        <v>1440</v>
      </c>
      <c r="P2062" s="454">
        <v>44468</v>
      </c>
    </row>
    <row r="2063" spans="1:16" ht="21" x14ac:dyDescent="0.2">
      <c r="A2063" s="451" t="s">
        <v>2526</v>
      </c>
      <c r="B2063" s="451" t="s">
        <v>1463</v>
      </c>
      <c r="C2063" s="451" t="s">
        <v>1432</v>
      </c>
      <c r="D2063" s="451" t="s">
        <v>1515</v>
      </c>
      <c r="E2063" s="451" t="s">
        <v>1442</v>
      </c>
      <c r="F2063" s="451" t="s">
        <v>2250</v>
      </c>
      <c r="G2063" s="452" t="s">
        <v>1436</v>
      </c>
      <c r="H2063" s="453">
        <v>12639.9</v>
      </c>
      <c r="I2063" s="452" t="s">
        <v>1524</v>
      </c>
      <c r="J2063" s="452" t="s">
        <v>1438</v>
      </c>
      <c r="K2063" s="452" t="s">
        <v>1438</v>
      </c>
      <c r="L2063" s="452" t="s">
        <v>1439</v>
      </c>
      <c r="M2063" s="452" t="s">
        <v>1440</v>
      </c>
      <c r="N2063" s="454">
        <v>44294</v>
      </c>
      <c r="O2063" s="452" t="s">
        <v>1440</v>
      </c>
      <c r="P2063" s="454">
        <v>44468</v>
      </c>
    </row>
    <row r="2064" spans="1:16" ht="21" x14ac:dyDescent="0.2">
      <c r="A2064" s="451" t="s">
        <v>2526</v>
      </c>
      <c r="B2064" s="451" t="s">
        <v>1463</v>
      </c>
      <c r="C2064" s="451" t="s">
        <v>1432</v>
      </c>
      <c r="D2064" s="451" t="s">
        <v>1540</v>
      </c>
      <c r="E2064" s="451" t="s">
        <v>1442</v>
      </c>
      <c r="F2064" s="451" t="s">
        <v>1561</v>
      </c>
      <c r="G2064" s="452" t="s">
        <v>1436</v>
      </c>
      <c r="H2064" s="453">
        <v>24507.84</v>
      </c>
      <c r="I2064" s="452" t="s">
        <v>1542</v>
      </c>
      <c r="J2064" s="455"/>
      <c r="K2064" s="452" t="s">
        <v>1533</v>
      </c>
      <c r="L2064" s="452" t="s">
        <v>1439</v>
      </c>
      <c r="M2064" s="452" t="s">
        <v>1452</v>
      </c>
      <c r="N2064" s="454">
        <v>44501</v>
      </c>
      <c r="O2064" s="452" t="s">
        <v>1453</v>
      </c>
      <c r="P2064" s="454">
        <v>44502</v>
      </c>
    </row>
    <row r="2065" spans="1:16" ht="21" x14ac:dyDescent="0.2">
      <c r="A2065" s="451" t="s">
        <v>2526</v>
      </c>
      <c r="B2065" s="451" t="s">
        <v>1463</v>
      </c>
      <c r="C2065" s="451" t="s">
        <v>1432</v>
      </c>
      <c r="D2065" s="451" t="s">
        <v>1540</v>
      </c>
      <c r="E2065" s="451" t="s">
        <v>1592</v>
      </c>
      <c r="F2065" s="451" t="s">
        <v>1624</v>
      </c>
      <c r="G2065" s="452" t="s">
        <v>1436</v>
      </c>
      <c r="H2065" s="453">
        <v>3643</v>
      </c>
      <c r="I2065" s="452" t="s">
        <v>1594</v>
      </c>
      <c r="J2065" s="455"/>
      <c r="K2065" s="452" t="s">
        <v>1533</v>
      </c>
      <c r="L2065" s="452" t="s">
        <v>1439</v>
      </c>
      <c r="M2065" s="452" t="s">
        <v>1452</v>
      </c>
      <c r="N2065" s="454">
        <v>44525</v>
      </c>
      <c r="O2065" s="452" t="s">
        <v>1534</v>
      </c>
      <c r="P2065" s="454">
        <v>44525</v>
      </c>
    </row>
    <row r="2066" spans="1:16" ht="21" x14ac:dyDescent="0.2">
      <c r="A2066" s="451" t="s">
        <v>2526</v>
      </c>
      <c r="B2066" s="451" t="s">
        <v>1463</v>
      </c>
      <c r="C2066" s="451" t="s">
        <v>1432</v>
      </c>
      <c r="D2066" s="451" t="s">
        <v>1540</v>
      </c>
      <c r="E2066" s="451" t="s">
        <v>1644</v>
      </c>
      <c r="F2066" s="451" t="s">
        <v>1624</v>
      </c>
      <c r="G2066" s="452" t="s">
        <v>1436</v>
      </c>
      <c r="H2066" s="453">
        <v>1289</v>
      </c>
      <c r="I2066" s="452" t="s">
        <v>1645</v>
      </c>
      <c r="J2066" s="455"/>
      <c r="K2066" s="452" t="s">
        <v>1533</v>
      </c>
      <c r="L2066" s="452" t="s">
        <v>1439</v>
      </c>
      <c r="M2066" s="452" t="s">
        <v>1452</v>
      </c>
      <c r="N2066" s="454">
        <v>44525</v>
      </c>
      <c r="O2066" s="452" t="s">
        <v>1534</v>
      </c>
      <c r="P2066" s="454">
        <v>44525</v>
      </c>
    </row>
    <row r="2067" spans="1:16" ht="21" x14ac:dyDescent="0.2">
      <c r="A2067" s="451" t="s">
        <v>2526</v>
      </c>
      <c r="B2067" s="451" t="s">
        <v>1463</v>
      </c>
      <c r="C2067" s="451" t="s">
        <v>1432</v>
      </c>
      <c r="D2067" s="451" t="s">
        <v>1448</v>
      </c>
      <c r="E2067" s="451" t="s">
        <v>1434</v>
      </c>
      <c r="F2067" s="451" t="s">
        <v>1632</v>
      </c>
      <c r="G2067" s="452" t="s">
        <v>1436</v>
      </c>
      <c r="H2067" s="453">
        <v>928.8</v>
      </c>
      <c r="I2067" s="452" t="s">
        <v>1562</v>
      </c>
      <c r="J2067" s="455"/>
      <c r="K2067" s="452" t="s">
        <v>1533</v>
      </c>
      <c r="L2067" s="452" t="s">
        <v>1439</v>
      </c>
      <c r="M2067" s="452" t="s">
        <v>1452</v>
      </c>
      <c r="N2067" s="454">
        <v>44536</v>
      </c>
      <c r="O2067" s="452" t="s">
        <v>1453</v>
      </c>
      <c r="P2067" s="454">
        <v>44544</v>
      </c>
    </row>
    <row r="2068" spans="1:16" ht="21" x14ac:dyDescent="0.2">
      <c r="A2068" s="451" t="s">
        <v>2526</v>
      </c>
      <c r="B2068" s="451" t="s">
        <v>1463</v>
      </c>
      <c r="C2068" s="451" t="s">
        <v>1432</v>
      </c>
      <c r="D2068" s="451" t="s">
        <v>1448</v>
      </c>
      <c r="E2068" s="451" t="s">
        <v>1553</v>
      </c>
      <c r="F2068" s="451" t="s">
        <v>1561</v>
      </c>
      <c r="G2068" s="452" t="s">
        <v>1436</v>
      </c>
      <c r="H2068" s="453">
        <v>17145.02</v>
      </c>
      <c r="I2068" s="452" t="s">
        <v>1574</v>
      </c>
      <c r="J2068" s="455"/>
      <c r="K2068" s="452" t="s">
        <v>1533</v>
      </c>
      <c r="L2068" s="452" t="s">
        <v>1439</v>
      </c>
      <c r="M2068" s="452" t="s">
        <v>1452</v>
      </c>
      <c r="N2068" s="454">
        <v>44560</v>
      </c>
      <c r="O2068" s="452" t="s">
        <v>1534</v>
      </c>
      <c r="P2068" s="454">
        <v>44560</v>
      </c>
    </row>
    <row r="2069" spans="1:16" ht="21" x14ac:dyDescent="0.2">
      <c r="A2069" s="451" t="s">
        <v>2526</v>
      </c>
      <c r="B2069" s="451" t="s">
        <v>1693</v>
      </c>
      <c r="C2069" s="451" t="s">
        <v>1432</v>
      </c>
      <c r="D2069" s="451" t="s">
        <v>1433</v>
      </c>
      <c r="E2069" s="451" t="s">
        <v>1442</v>
      </c>
      <c r="F2069" s="451" t="s">
        <v>1864</v>
      </c>
      <c r="G2069" s="452" t="s">
        <v>1436</v>
      </c>
      <c r="H2069" s="453">
        <v>29120</v>
      </c>
      <c r="I2069" s="452" t="s">
        <v>1648</v>
      </c>
      <c r="J2069" s="452" t="s">
        <v>1438</v>
      </c>
      <c r="K2069" s="452" t="s">
        <v>1438</v>
      </c>
      <c r="L2069" s="452" t="s">
        <v>1439</v>
      </c>
      <c r="M2069" s="452" t="s">
        <v>1440</v>
      </c>
      <c r="N2069" s="454">
        <v>44309</v>
      </c>
      <c r="O2069" s="452" t="s">
        <v>1440</v>
      </c>
      <c r="P2069" s="454">
        <v>44468</v>
      </c>
    </row>
    <row r="2070" spans="1:16" ht="21" x14ac:dyDescent="0.2">
      <c r="A2070" s="451" t="s">
        <v>2526</v>
      </c>
      <c r="B2070" s="451" t="s">
        <v>1695</v>
      </c>
      <c r="C2070" s="451" t="s">
        <v>1432</v>
      </c>
      <c r="D2070" s="451" t="s">
        <v>1466</v>
      </c>
      <c r="E2070" s="451" t="s">
        <v>1434</v>
      </c>
      <c r="F2070" s="451" t="s">
        <v>1867</v>
      </c>
      <c r="G2070" s="452" t="s">
        <v>1436</v>
      </c>
      <c r="H2070" s="453">
        <v>416628.39</v>
      </c>
      <c r="I2070" s="452" t="s">
        <v>1655</v>
      </c>
      <c r="J2070" s="452" t="s">
        <v>1438</v>
      </c>
      <c r="K2070" s="452" t="s">
        <v>1438</v>
      </c>
      <c r="L2070" s="452" t="s">
        <v>1439</v>
      </c>
      <c r="M2070" s="452" t="s">
        <v>1440</v>
      </c>
      <c r="N2070" s="454">
        <v>44341</v>
      </c>
      <c r="O2070" s="452" t="s">
        <v>1440</v>
      </c>
      <c r="P2070" s="454">
        <v>44468</v>
      </c>
    </row>
    <row r="2071" spans="1:16" ht="21" x14ac:dyDescent="0.2">
      <c r="A2071" s="451" t="s">
        <v>2526</v>
      </c>
      <c r="B2071" s="451" t="s">
        <v>1697</v>
      </c>
      <c r="C2071" s="451" t="s">
        <v>1432</v>
      </c>
      <c r="D2071" s="451" t="s">
        <v>1433</v>
      </c>
      <c r="E2071" s="451" t="s">
        <v>1442</v>
      </c>
      <c r="F2071" s="451" t="s">
        <v>1925</v>
      </c>
      <c r="G2071" s="452" t="s">
        <v>1436</v>
      </c>
      <c r="H2071" s="453">
        <v>3452</v>
      </c>
      <c r="I2071" s="452" t="s">
        <v>1670</v>
      </c>
      <c r="J2071" s="452" t="s">
        <v>1438</v>
      </c>
      <c r="K2071" s="452" t="s">
        <v>1438</v>
      </c>
      <c r="L2071" s="452" t="s">
        <v>1439</v>
      </c>
      <c r="M2071" s="452" t="s">
        <v>1440</v>
      </c>
      <c r="N2071" s="454">
        <v>44309</v>
      </c>
      <c r="O2071" s="452" t="s">
        <v>1440</v>
      </c>
      <c r="P2071" s="454">
        <v>44468</v>
      </c>
    </row>
    <row r="2072" spans="1:16" ht="21" x14ac:dyDescent="0.2">
      <c r="A2072" s="451" t="s">
        <v>2526</v>
      </c>
      <c r="B2072" s="451" t="s">
        <v>1697</v>
      </c>
      <c r="C2072" s="451" t="s">
        <v>1432</v>
      </c>
      <c r="D2072" s="451" t="s">
        <v>1491</v>
      </c>
      <c r="E2072" s="451" t="s">
        <v>1434</v>
      </c>
      <c r="F2072" s="451" t="s">
        <v>2528</v>
      </c>
      <c r="G2072" s="452" t="s">
        <v>1436</v>
      </c>
      <c r="H2072" s="453">
        <v>2687</v>
      </c>
      <c r="I2072" s="452" t="s">
        <v>1504</v>
      </c>
      <c r="J2072" s="452" t="s">
        <v>1438</v>
      </c>
      <c r="K2072" s="452" t="s">
        <v>1438</v>
      </c>
      <c r="L2072" s="452" t="s">
        <v>1439</v>
      </c>
      <c r="M2072" s="452" t="s">
        <v>1440</v>
      </c>
      <c r="N2072" s="454">
        <v>44371</v>
      </c>
      <c r="O2072" s="452" t="s">
        <v>1440</v>
      </c>
      <c r="P2072" s="454">
        <v>44468</v>
      </c>
    </row>
    <row r="2073" spans="1:16" ht="21" x14ac:dyDescent="0.2">
      <c r="A2073" s="451" t="s">
        <v>2526</v>
      </c>
      <c r="B2073" s="451" t="s">
        <v>1697</v>
      </c>
      <c r="C2073" s="451" t="s">
        <v>1432</v>
      </c>
      <c r="D2073" s="451" t="s">
        <v>1448</v>
      </c>
      <c r="E2073" s="451" t="s">
        <v>1544</v>
      </c>
      <c r="F2073" s="451" t="s">
        <v>1688</v>
      </c>
      <c r="G2073" s="452" t="s">
        <v>1436</v>
      </c>
      <c r="H2073" s="453">
        <v>2260</v>
      </c>
      <c r="I2073" s="452" t="s">
        <v>1564</v>
      </c>
      <c r="J2073" s="455"/>
      <c r="K2073" s="452" t="s">
        <v>1533</v>
      </c>
      <c r="L2073" s="452" t="s">
        <v>1439</v>
      </c>
      <c r="M2073" s="452" t="s">
        <v>1452</v>
      </c>
      <c r="N2073" s="454">
        <v>44539</v>
      </c>
      <c r="O2073" s="452" t="s">
        <v>1453</v>
      </c>
      <c r="P2073" s="454">
        <v>44544</v>
      </c>
    </row>
    <row r="2074" spans="1:16" ht="21" x14ac:dyDescent="0.2">
      <c r="A2074" s="451" t="s">
        <v>2526</v>
      </c>
      <c r="B2074" s="451" t="s">
        <v>1703</v>
      </c>
      <c r="C2074" s="451" t="s">
        <v>1432</v>
      </c>
      <c r="D2074" s="451" t="s">
        <v>1491</v>
      </c>
      <c r="E2074" s="451" t="s">
        <v>1442</v>
      </c>
      <c r="F2074" s="451" t="s">
        <v>1857</v>
      </c>
      <c r="G2074" s="452" t="s">
        <v>1436</v>
      </c>
      <c r="H2074" s="453">
        <v>8830</v>
      </c>
      <c r="I2074" s="452" t="s">
        <v>1613</v>
      </c>
      <c r="J2074" s="452" t="s">
        <v>1438</v>
      </c>
      <c r="K2074" s="452" t="s">
        <v>1438</v>
      </c>
      <c r="L2074" s="452" t="s">
        <v>1439</v>
      </c>
      <c r="M2074" s="452" t="s">
        <v>1440</v>
      </c>
      <c r="N2074" s="454">
        <v>44370</v>
      </c>
      <c r="O2074" s="452" t="s">
        <v>1440</v>
      </c>
      <c r="P2074" s="454">
        <v>44468</v>
      </c>
    </row>
    <row r="2075" spans="1:16" ht="21" x14ac:dyDescent="0.2">
      <c r="A2075" s="451" t="s">
        <v>2526</v>
      </c>
      <c r="B2075" s="451" t="s">
        <v>1703</v>
      </c>
      <c r="C2075" s="451" t="s">
        <v>1432</v>
      </c>
      <c r="D2075" s="451" t="s">
        <v>1491</v>
      </c>
      <c r="E2075" s="451" t="s">
        <v>1434</v>
      </c>
      <c r="F2075" s="451" t="s">
        <v>2407</v>
      </c>
      <c r="G2075" s="452" t="s">
        <v>1436</v>
      </c>
      <c r="H2075" s="453">
        <v>2160</v>
      </c>
      <c r="I2075" s="452" t="s">
        <v>1609</v>
      </c>
      <c r="J2075" s="452" t="s">
        <v>1438</v>
      </c>
      <c r="K2075" s="452" t="s">
        <v>1438</v>
      </c>
      <c r="L2075" s="452" t="s">
        <v>1439</v>
      </c>
      <c r="M2075" s="452" t="s">
        <v>1440</v>
      </c>
      <c r="N2075" s="454">
        <v>44370</v>
      </c>
      <c r="O2075" s="452" t="s">
        <v>1440</v>
      </c>
      <c r="P2075" s="454">
        <v>44468</v>
      </c>
    </row>
    <row r="2076" spans="1:16" ht="21" x14ac:dyDescent="0.2">
      <c r="A2076" s="451" t="s">
        <v>2526</v>
      </c>
      <c r="B2076" s="451" t="s">
        <v>1703</v>
      </c>
      <c r="C2076" s="451" t="s">
        <v>1432</v>
      </c>
      <c r="D2076" s="451" t="s">
        <v>1507</v>
      </c>
      <c r="E2076" s="451" t="s">
        <v>1442</v>
      </c>
      <c r="F2076" s="451" t="s">
        <v>1661</v>
      </c>
      <c r="G2076" s="452" t="s">
        <v>1436</v>
      </c>
      <c r="H2076" s="453">
        <v>-8830</v>
      </c>
      <c r="I2076" s="452" t="s">
        <v>1707</v>
      </c>
      <c r="J2076" s="452" t="s">
        <v>1438</v>
      </c>
      <c r="K2076" s="452" t="s">
        <v>1438</v>
      </c>
      <c r="L2076" s="452" t="s">
        <v>1439</v>
      </c>
      <c r="M2076" s="452" t="s">
        <v>1440</v>
      </c>
      <c r="N2076" s="454">
        <v>44384</v>
      </c>
      <c r="O2076" s="452" t="s">
        <v>1440</v>
      </c>
      <c r="P2076" s="454">
        <v>44468</v>
      </c>
    </row>
    <row r="2077" spans="1:16" ht="21" x14ac:dyDescent="0.2">
      <c r="A2077" s="451" t="s">
        <v>2526</v>
      </c>
      <c r="B2077" s="451" t="s">
        <v>1708</v>
      </c>
      <c r="C2077" s="451" t="s">
        <v>1432</v>
      </c>
      <c r="D2077" s="451" t="s">
        <v>1507</v>
      </c>
      <c r="E2077" s="451" t="s">
        <v>1442</v>
      </c>
      <c r="F2077" s="451" t="s">
        <v>2029</v>
      </c>
      <c r="G2077" s="452" t="s">
        <v>1436</v>
      </c>
      <c r="H2077" s="453">
        <v>8830</v>
      </c>
      <c r="I2077" s="452" t="s">
        <v>1707</v>
      </c>
      <c r="J2077" s="452" t="s">
        <v>1438</v>
      </c>
      <c r="K2077" s="452" t="s">
        <v>1438</v>
      </c>
      <c r="L2077" s="452" t="s">
        <v>1439</v>
      </c>
      <c r="M2077" s="452" t="s">
        <v>1440</v>
      </c>
      <c r="N2077" s="454">
        <v>44384</v>
      </c>
      <c r="O2077" s="452" t="s">
        <v>1440</v>
      </c>
      <c r="P2077" s="454">
        <v>44468</v>
      </c>
    </row>
    <row r="2078" spans="1:16" ht="21" x14ac:dyDescent="0.2">
      <c r="A2078" s="451" t="s">
        <v>2526</v>
      </c>
      <c r="B2078" s="451" t="s">
        <v>1708</v>
      </c>
      <c r="C2078" s="451" t="s">
        <v>1432</v>
      </c>
      <c r="D2078" s="451" t="s">
        <v>1531</v>
      </c>
      <c r="E2078" s="451" t="s">
        <v>1568</v>
      </c>
      <c r="F2078" s="451" t="s">
        <v>1573</v>
      </c>
      <c r="G2078" s="452" t="s">
        <v>1436</v>
      </c>
      <c r="H2078" s="453">
        <v>2066.25</v>
      </c>
      <c r="I2078" s="452" t="s">
        <v>1627</v>
      </c>
      <c r="J2078" s="455"/>
      <c r="K2078" s="452" t="s">
        <v>1533</v>
      </c>
      <c r="L2078" s="452" t="s">
        <v>1439</v>
      </c>
      <c r="M2078" s="452" t="s">
        <v>1452</v>
      </c>
      <c r="N2078" s="454">
        <v>44496</v>
      </c>
      <c r="O2078" s="452" t="s">
        <v>1534</v>
      </c>
      <c r="P2078" s="454">
        <v>44497</v>
      </c>
    </row>
    <row r="2079" spans="1:16" ht="21" x14ac:dyDescent="0.2">
      <c r="A2079" s="451" t="s">
        <v>2526</v>
      </c>
      <c r="B2079" s="451" t="s">
        <v>1708</v>
      </c>
      <c r="C2079" s="451" t="s">
        <v>1432</v>
      </c>
      <c r="D2079" s="451" t="s">
        <v>1531</v>
      </c>
      <c r="E2079" s="451" t="s">
        <v>1628</v>
      </c>
      <c r="F2079" s="451" t="s">
        <v>1573</v>
      </c>
      <c r="G2079" s="452" t="s">
        <v>1436</v>
      </c>
      <c r="H2079" s="453">
        <v>1358.44</v>
      </c>
      <c r="I2079" s="452" t="s">
        <v>1629</v>
      </c>
      <c r="J2079" s="455"/>
      <c r="K2079" s="452" t="s">
        <v>1533</v>
      </c>
      <c r="L2079" s="452" t="s">
        <v>1439</v>
      </c>
      <c r="M2079" s="452" t="s">
        <v>1452</v>
      </c>
      <c r="N2079" s="454">
        <v>44496</v>
      </c>
      <c r="O2079" s="452" t="s">
        <v>1534</v>
      </c>
      <c r="P2079" s="454">
        <v>44497</v>
      </c>
    </row>
    <row r="2080" spans="1:16" ht="21" x14ac:dyDescent="0.2">
      <c r="A2080" s="451" t="s">
        <v>2526</v>
      </c>
      <c r="B2080" s="451" t="s">
        <v>1575</v>
      </c>
      <c r="C2080" s="451" t="s">
        <v>1432</v>
      </c>
      <c r="D2080" s="451" t="s">
        <v>1507</v>
      </c>
      <c r="E2080" s="451" t="s">
        <v>1442</v>
      </c>
      <c r="F2080" s="451" t="s">
        <v>2529</v>
      </c>
      <c r="G2080" s="452" t="s">
        <v>1436</v>
      </c>
      <c r="H2080" s="453">
        <v>49415</v>
      </c>
      <c r="I2080" s="452" t="s">
        <v>1712</v>
      </c>
      <c r="J2080" s="452" t="s">
        <v>1438</v>
      </c>
      <c r="K2080" s="452" t="s">
        <v>1438</v>
      </c>
      <c r="L2080" s="452" t="s">
        <v>1439</v>
      </c>
      <c r="M2080" s="452" t="s">
        <v>1440</v>
      </c>
      <c r="N2080" s="454">
        <v>44399</v>
      </c>
      <c r="O2080" s="452" t="s">
        <v>1440</v>
      </c>
      <c r="P2080" s="454">
        <v>44468</v>
      </c>
    </row>
    <row r="2081" spans="1:16" ht="21" x14ac:dyDescent="0.2">
      <c r="A2081" s="451" t="s">
        <v>2526</v>
      </c>
      <c r="B2081" s="451" t="s">
        <v>1575</v>
      </c>
      <c r="C2081" s="451" t="s">
        <v>1432</v>
      </c>
      <c r="D2081" s="451" t="s">
        <v>1448</v>
      </c>
      <c r="E2081" s="451" t="s">
        <v>1460</v>
      </c>
      <c r="F2081" s="451" t="s">
        <v>1573</v>
      </c>
      <c r="G2081" s="452" t="s">
        <v>1436</v>
      </c>
      <c r="H2081" s="453">
        <v>40608</v>
      </c>
      <c r="I2081" s="452" t="s">
        <v>1462</v>
      </c>
      <c r="J2081" s="455"/>
      <c r="K2081" s="452" t="s">
        <v>1533</v>
      </c>
      <c r="L2081" s="452" t="s">
        <v>1439</v>
      </c>
      <c r="M2081" s="452" t="s">
        <v>1452</v>
      </c>
      <c r="N2081" s="454">
        <v>44550</v>
      </c>
      <c r="O2081" s="452" t="s">
        <v>1453</v>
      </c>
      <c r="P2081" s="454">
        <v>44553</v>
      </c>
    </row>
    <row r="2082" spans="1:16" ht="21" x14ac:dyDescent="0.2">
      <c r="A2082" s="451" t="s">
        <v>2526</v>
      </c>
      <c r="B2082" s="451" t="s">
        <v>1713</v>
      </c>
      <c r="C2082" s="451" t="s">
        <v>1432</v>
      </c>
      <c r="D2082" s="451" t="s">
        <v>1466</v>
      </c>
      <c r="E2082" s="451" t="s">
        <v>1434</v>
      </c>
      <c r="F2082" s="451" t="s">
        <v>2246</v>
      </c>
      <c r="G2082" s="452" t="s">
        <v>1436</v>
      </c>
      <c r="H2082" s="453">
        <v>7404</v>
      </c>
      <c r="I2082" s="452" t="s">
        <v>1676</v>
      </c>
      <c r="J2082" s="452" t="s">
        <v>1438</v>
      </c>
      <c r="K2082" s="452" t="s">
        <v>1438</v>
      </c>
      <c r="L2082" s="452" t="s">
        <v>1439</v>
      </c>
      <c r="M2082" s="452" t="s">
        <v>1440</v>
      </c>
      <c r="N2082" s="454">
        <v>44330</v>
      </c>
      <c r="O2082" s="452" t="s">
        <v>1440</v>
      </c>
      <c r="P2082" s="454">
        <v>44468</v>
      </c>
    </row>
    <row r="2083" spans="1:16" ht="21" x14ac:dyDescent="0.2">
      <c r="A2083" s="451" t="s">
        <v>2526</v>
      </c>
      <c r="B2083" s="451" t="s">
        <v>1713</v>
      </c>
      <c r="C2083" s="451" t="s">
        <v>1432</v>
      </c>
      <c r="D2083" s="451" t="s">
        <v>1507</v>
      </c>
      <c r="E2083" s="451" t="s">
        <v>1442</v>
      </c>
      <c r="F2083" s="451" t="s">
        <v>1734</v>
      </c>
      <c r="G2083" s="452" t="s">
        <v>1436</v>
      </c>
      <c r="H2083" s="453">
        <v>80602</v>
      </c>
      <c r="I2083" s="452" t="s">
        <v>1640</v>
      </c>
      <c r="J2083" s="452" t="s">
        <v>1438</v>
      </c>
      <c r="K2083" s="452" t="s">
        <v>1438</v>
      </c>
      <c r="L2083" s="452" t="s">
        <v>1439</v>
      </c>
      <c r="M2083" s="452" t="s">
        <v>1440</v>
      </c>
      <c r="N2083" s="454">
        <v>44384</v>
      </c>
      <c r="O2083" s="452" t="s">
        <v>1440</v>
      </c>
      <c r="P2083" s="454">
        <v>44468</v>
      </c>
    </row>
    <row r="2084" spans="1:16" ht="21" x14ac:dyDescent="0.2">
      <c r="A2084" s="451" t="s">
        <v>2526</v>
      </c>
      <c r="B2084" s="451" t="s">
        <v>1713</v>
      </c>
      <c r="C2084" s="451" t="s">
        <v>1432</v>
      </c>
      <c r="D2084" s="451" t="s">
        <v>1540</v>
      </c>
      <c r="E2084" s="451" t="s">
        <v>1677</v>
      </c>
      <c r="F2084" s="451" t="s">
        <v>1541</v>
      </c>
      <c r="G2084" s="452" t="s">
        <v>1436</v>
      </c>
      <c r="H2084" s="453">
        <v>10366</v>
      </c>
      <c r="I2084" s="452" t="s">
        <v>1678</v>
      </c>
      <c r="J2084" s="455"/>
      <c r="K2084" s="452" t="s">
        <v>1533</v>
      </c>
      <c r="L2084" s="452" t="s">
        <v>1439</v>
      </c>
      <c r="M2084" s="452" t="s">
        <v>1452</v>
      </c>
      <c r="N2084" s="454">
        <v>44525</v>
      </c>
      <c r="O2084" s="452" t="s">
        <v>1534</v>
      </c>
      <c r="P2084" s="454">
        <v>44525</v>
      </c>
    </row>
    <row r="2085" spans="1:16" ht="21" x14ac:dyDescent="0.2">
      <c r="A2085" s="451" t="s">
        <v>2526</v>
      </c>
      <c r="B2085" s="451" t="s">
        <v>1717</v>
      </c>
      <c r="C2085" s="451" t="s">
        <v>1432</v>
      </c>
      <c r="D2085" s="451" t="s">
        <v>1433</v>
      </c>
      <c r="E2085" s="451" t="s">
        <v>1442</v>
      </c>
      <c r="F2085" s="451" t="s">
        <v>2074</v>
      </c>
      <c r="G2085" s="452" t="s">
        <v>1436</v>
      </c>
      <c r="H2085" s="453">
        <v>153749</v>
      </c>
      <c r="I2085" s="452" t="s">
        <v>1654</v>
      </c>
      <c r="J2085" s="452" t="s">
        <v>1438</v>
      </c>
      <c r="K2085" s="452" t="s">
        <v>1438</v>
      </c>
      <c r="L2085" s="452" t="s">
        <v>1439</v>
      </c>
      <c r="M2085" s="452" t="s">
        <v>1440</v>
      </c>
      <c r="N2085" s="454">
        <v>44312</v>
      </c>
      <c r="O2085" s="452" t="s">
        <v>1440</v>
      </c>
      <c r="P2085" s="454">
        <v>44468</v>
      </c>
    </row>
    <row r="2086" spans="1:16" ht="21" x14ac:dyDescent="0.2">
      <c r="A2086" s="451" t="s">
        <v>2530</v>
      </c>
      <c r="B2086" s="451" t="s">
        <v>1463</v>
      </c>
      <c r="C2086" s="451" t="s">
        <v>1432</v>
      </c>
      <c r="D2086" s="451" t="s">
        <v>1433</v>
      </c>
      <c r="E2086" s="451" t="s">
        <v>1442</v>
      </c>
      <c r="F2086" s="451" t="s">
        <v>2531</v>
      </c>
      <c r="G2086" s="452" t="s">
        <v>1436</v>
      </c>
      <c r="H2086" s="453">
        <v>1130399</v>
      </c>
      <c r="I2086" s="452" t="s">
        <v>1650</v>
      </c>
      <c r="J2086" s="452" t="s">
        <v>1438</v>
      </c>
      <c r="K2086" s="452" t="s">
        <v>1438</v>
      </c>
      <c r="L2086" s="452" t="s">
        <v>1439</v>
      </c>
      <c r="M2086" s="452" t="s">
        <v>1440</v>
      </c>
      <c r="N2086" s="454">
        <v>44309</v>
      </c>
      <c r="O2086" s="452" t="s">
        <v>1440</v>
      </c>
      <c r="P2086" s="454">
        <v>44468</v>
      </c>
    </row>
    <row r="2087" spans="1:16" x14ac:dyDescent="0.2">
      <c r="A2087" s="451" t="s">
        <v>2530</v>
      </c>
      <c r="B2087" s="451" t="s">
        <v>1693</v>
      </c>
      <c r="C2087" s="451" t="s">
        <v>1432</v>
      </c>
      <c r="D2087" s="451" t="s">
        <v>1433</v>
      </c>
      <c r="E2087" s="451" t="s">
        <v>1434</v>
      </c>
      <c r="F2087" s="451" t="s">
        <v>2140</v>
      </c>
      <c r="G2087" s="452" t="s">
        <v>1436</v>
      </c>
      <c r="H2087" s="453">
        <v>25350</v>
      </c>
      <c r="I2087" s="452" t="s">
        <v>1648</v>
      </c>
      <c r="J2087" s="452" t="s">
        <v>1438</v>
      </c>
      <c r="K2087" s="452" t="s">
        <v>1438</v>
      </c>
      <c r="L2087" s="452" t="s">
        <v>1439</v>
      </c>
      <c r="M2087" s="452" t="s">
        <v>1440</v>
      </c>
      <c r="N2087" s="454">
        <v>44309</v>
      </c>
      <c r="O2087" s="452" t="s">
        <v>1440</v>
      </c>
      <c r="P2087" s="454">
        <v>44468</v>
      </c>
    </row>
    <row r="2088" spans="1:16" x14ac:dyDescent="0.2">
      <c r="A2088" s="451" t="s">
        <v>2530</v>
      </c>
      <c r="B2088" s="451" t="s">
        <v>1695</v>
      </c>
      <c r="C2088" s="451" t="s">
        <v>1432</v>
      </c>
      <c r="D2088" s="451" t="s">
        <v>1466</v>
      </c>
      <c r="E2088" s="451" t="s">
        <v>1434</v>
      </c>
      <c r="F2088" s="451" t="s">
        <v>1941</v>
      </c>
      <c r="G2088" s="452" t="s">
        <v>1436</v>
      </c>
      <c r="H2088" s="453">
        <v>194130.37</v>
      </c>
      <c r="I2088" s="452" t="s">
        <v>1655</v>
      </c>
      <c r="J2088" s="452" t="s">
        <v>1438</v>
      </c>
      <c r="K2088" s="452" t="s">
        <v>1438</v>
      </c>
      <c r="L2088" s="452" t="s">
        <v>1439</v>
      </c>
      <c r="M2088" s="452" t="s">
        <v>1440</v>
      </c>
      <c r="N2088" s="454">
        <v>44341</v>
      </c>
      <c r="O2088" s="452" t="s">
        <v>1440</v>
      </c>
      <c r="P2088" s="454">
        <v>44468</v>
      </c>
    </row>
    <row r="2089" spans="1:16" x14ac:dyDescent="0.2">
      <c r="A2089" s="451" t="s">
        <v>2530</v>
      </c>
      <c r="B2089" s="451" t="s">
        <v>1697</v>
      </c>
      <c r="C2089" s="451" t="s">
        <v>1432</v>
      </c>
      <c r="D2089" s="451" t="s">
        <v>1433</v>
      </c>
      <c r="E2089" s="451" t="s">
        <v>1442</v>
      </c>
      <c r="F2089" s="451" t="s">
        <v>2532</v>
      </c>
      <c r="G2089" s="452" t="s">
        <v>1436</v>
      </c>
      <c r="H2089" s="453">
        <v>12900</v>
      </c>
      <c r="I2089" s="452" t="s">
        <v>1670</v>
      </c>
      <c r="J2089" s="452" t="s">
        <v>1438</v>
      </c>
      <c r="K2089" s="452" t="s">
        <v>1438</v>
      </c>
      <c r="L2089" s="452" t="s">
        <v>1439</v>
      </c>
      <c r="M2089" s="452" t="s">
        <v>1440</v>
      </c>
      <c r="N2089" s="454">
        <v>44309</v>
      </c>
      <c r="O2089" s="452" t="s">
        <v>1440</v>
      </c>
      <c r="P2089" s="454">
        <v>44468</v>
      </c>
    </row>
    <row r="2090" spans="1:16" x14ac:dyDescent="0.2">
      <c r="A2090" s="451" t="s">
        <v>2530</v>
      </c>
      <c r="B2090" s="451" t="s">
        <v>1697</v>
      </c>
      <c r="C2090" s="451" t="s">
        <v>1432</v>
      </c>
      <c r="D2090" s="451" t="s">
        <v>1448</v>
      </c>
      <c r="E2090" s="451" t="s">
        <v>1544</v>
      </c>
      <c r="F2090" s="451" t="s">
        <v>2420</v>
      </c>
      <c r="G2090" s="452" t="s">
        <v>1436</v>
      </c>
      <c r="H2090" s="453">
        <v>1816</v>
      </c>
      <c r="I2090" s="452" t="s">
        <v>1564</v>
      </c>
      <c r="J2090" s="455"/>
      <c r="K2090" s="452" t="s">
        <v>1533</v>
      </c>
      <c r="L2090" s="452" t="s">
        <v>1439</v>
      </c>
      <c r="M2090" s="452" t="s">
        <v>1452</v>
      </c>
      <c r="N2090" s="454">
        <v>44539</v>
      </c>
      <c r="O2090" s="452" t="s">
        <v>1453</v>
      </c>
      <c r="P2090" s="454">
        <v>44544</v>
      </c>
    </row>
    <row r="2091" spans="1:16" ht="21" x14ac:dyDescent="0.2">
      <c r="A2091" s="451" t="s">
        <v>2530</v>
      </c>
      <c r="B2091" s="451" t="s">
        <v>1703</v>
      </c>
      <c r="C2091" s="451" t="s">
        <v>1432</v>
      </c>
      <c r="D2091" s="451" t="s">
        <v>1491</v>
      </c>
      <c r="E2091" s="451" t="s">
        <v>1442</v>
      </c>
      <c r="F2091" s="451" t="s">
        <v>2076</v>
      </c>
      <c r="G2091" s="452" t="s">
        <v>1436</v>
      </c>
      <c r="H2091" s="453">
        <v>1170</v>
      </c>
      <c r="I2091" s="452" t="s">
        <v>1609</v>
      </c>
      <c r="J2091" s="452" t="s">
        <v>1438</v>
      </c>
      <c r="K2091" s="452" t="s">
        <v>1438</v>
      </c>
      <c r="L2091" s="452" t="s">
        <v>1439</v>
      </c>
      <c r="M2091" s="452" t="s">
        <v>1440</v>
      </c>
      <c r="N2091" s="454">
        <v>44370</v>
      </c>
      <c r="O2091" s="452" t="s">
        <v>1440</v>
      </c>
      <c r="P2091" s="454">
        <v>44468</v>
      </c>
    </row>
    <row r="2092" spans="1:16" ht="21" x14ac:dyDescent="0.2">
      <c r="A2092" s="451" t="s">
        <v>2530</v>
      </c>
      <c r="B2092" s="451" t="s">
        <v>1703</v>
      </c>
      <c r="C2092" s="451" t="s">
        <v>1432</v>
      </c>
      <c r="D2092" s="451" t="s">
        <v>1491</v>
      </c>
      <c r="E2092" s="451" t="s">
        <v>1434</v>
      </c>
      <c r="F2092" s="451" t="s">
        <v>2533</v>
      </c>
      <c r="G2092" s="452" t="s">
        <v>1436</v>
      </c>
      <c r="H2092" s="453">
        <v>9760</v>
      </c>
      <c r="I2092" s="452" t="s">
        <v>1613</v>
      </c>
      <c r="J2092" s="452" t="s">
        <v>1438</v>
      </c>
      <c r="K2092" s="452" t="s">
        <v>1438</v>
      </c>
      <c r="L2092" s="452" t="s">
        <v>1439</v>
      </c>
      <c r="M2092" s="452" t="s">
        <v>1440</v>
      </c>
      <c r="N2092" s="454">
        <v>44370</v>
      </c>
      <c r="O2092" s="452" t="s">
        <v>1440</v>
      </c>
      <c r="P2092" s="454">
        <v>44468</v>
      </c>
    </row>
    <row r="2093" spans="1:16" ht="21" x14ac:dyDescent="0.2">
      <c r="A2093" s="451" t="s">
        <v>2530</v>
      </c>
      <c r="B2093" s="451" t="s">
        <v>1703</v>
      </c>
      <c r="C2093" s="451" t="s">
        <v>1432</v>
      </c>
      <c r="D2093" s="451" t="s">
        <v>1507</v>
      </c>
      <c r="E2093" s="451" t="s">
        <v>1442</v>
      </c>
      <c r="F2093" s="451" t="s">
        <v>1989</v>
      </c>
      <c r="G2093" s="452" t="s">
        <v>1436</v>
      </c>
      <c r="H2093" s="453">
        <v>-9760</v>
      </c>
      <c r="I2093" s="452" t="s">
        <v>1707</v>
      </c>
      <c r="J2093" s="452" t="s">
        <v>1438</v>
      </c>
      <c r="K2093" s="452" t="s">
        <v>1438</v>
      </c>
      <c r="L2093" s="452" t="s">
        <v>1439</v>
      </c>
      <c r="M2093" s="452" t="s">
        <v>1440</v>
      </c>
      <c r="N2093" s="454">
        <v>44384</v>
      </c>
      <c r="O2093" s="452" t="s">
        <v>1440</v>
      </c>
      <c r="P2093" s="454">
        <v>44468</v>
      </c>
    </row>
    <row r="2094" spans="1:16" ht="21" x14ac:dyDescent="0.2">
      <c r="A2094" s="451" t="s">
        <v>2530</v>
      </c>
      <c r="B2094" s="451" t="s">
        <v>1758</v>
      </c>
      <c r="C2094" s="451" t="s">
        <v>1432</v>
      </c>
      <c r="D2094" s="451" t="s">
        <v>1448</v>
      </c>
      <c r="E2094" s="451" t="s">
        <v>1570</v>
      </c>
      <c r="F2094" s="451" t="s">
        <v>1834</v>
      </c>
      <c r="G2094" s="452" t="s">
        <v>1436</v>
      </c>
      <c r="H2094" s="453">
        <v>4489</v>
      </c>
      <c r="I2094" s="452" t="s">
        <v>1572</v>
      </c>
      <c r="J2094" s="455"/>
      <c r="K2094" s="452" t="s">
        <v>1533</v>
      </c>
      <c r="L2094" s="452" t="s">
        <v>1439</v>
      </c>
      <c r="M2094" s="452" t="s">
        <v>1452</v>
      </c>
      <c r="N2094" s="454">
        <v>44554</v>
      </c>
      <c r="O2094" s="452" t="s">
        <v>1534</v>
      </c>
      <c r="P2094" s="454">
        <v>44560</v>
      </c>
    </row>
    <row r="2095" spans="1:16" x14ac:dyDescent="0.2">
      <c r="A2095" s="451" t="s">
        <v>2530</v>
      </c>
      <c r="B2095" s="451" t="s">
        <v>1708</v>
      </c>
      <c r="C2095" s="451" t="s">
        <v>1432</v>
      </c>
      <c r="D2095" s="451" t="s">
        <v>1507</v>
      </c>
      <c r="E2095" s="451" t="s">
        <v>1434</v>
      </c>
      <c r="F2095" s="451" t="s">
        <v>2213</v>
      </c>
      <c r="G2095" s="452" t="s">
        <v>1436</v>
      </c>
      <c r="H2095" s="453">
        <v>9760</v>
      </c>
      <c r="I2095" s="452" t="s">
        <v>1707</v>
      </c>
      <c r="J2095" s="452" t="s">
        <v>1438</v>
      </c>
      <c r="K2095" s="452" t="s">
        <v>1438</v>
      </c>
      <c r="L2095" s="452" t="s">
        <v>1439</v>
      </c>
      <c r="M2095" s="452" t="s">
        <v>1440</v>
      </c>
      <c r="N2095" s="454">
        <v>44384</v>
      </c>
      <c r="O2095" s="452" t="s">
        <v>1440</v>
      </c>
      <c r="P2095" s="454">
        <v>44468</v>
      </c>
    </row>
    <row r="2096" spans="1:16" ht="21" x14ac:dyDescent="0.2">
      <c r="A2096" s="451" t="s">
        <v>2530</v>
      </c>
      <c r="B2096" s="451" t="s">
        <v>1708</v>
      </c>
      <c r="C2096" s="451" t="s">
        <v>1432</v>
      </c>
      <c r="D2096" s="451" t="s">
        <v>1531</v>
      </c>
      <c r="E2096" s="451" t="s">
        <v>1568</v>
      </c>
      <c r="F2096" s="451" t="s">
        <v>1636</v>
      </c>
      <c r="G2096" s="452" t="s">
        <v>1436</v>
      </c>
      <c r="H2096" s="453">
        <v>1486.25</v>
      </c>
      <c r="I2096" s="452" t="s">
        <v>1627</v>
      </c>
      <c r="J2096" s="455"/>
      <c r="K2096" s="452" t="s">
        <v>1533</v>
      </c>
      <c r="L2096" s="452" t="s">
        <v>1439</v>
      </c>
      <c r="M2096" s="452" t="s">
        <v>1452</v>
      </c>
      <c r="N2096" s="454">
        <v>44496</v>
      </c>
      <c r="O2096" s="452" t="s">
        <v>1534</v>
      </c>
      <c r="P2096" s="454">
        <v>44497</v>
      </c>
    </row>
    <row r="2097" spans="1:16" ht="21" x14ac:dyDescent="0.2">
      <c r="A2097" s="451" t="s">
        <v>2530</v>
      </c>
      <c r="B2097" s="451" t="s">
        <v>1708</v>
      </c>
      <c r="C2097" s="451" t="s">
        <v>1432</v>
      </c>
      <c r="D2097" s="451" t="s">
        <v>1531</v>
      </c>
      <c r="E2097" s="451" t="s">
        <v>1628</v>
      </c>
      <c r="F2097" s="451" t="s">
        <v>1636</v>
      </c>
      <c r="G2097" s="452" t="s">
        <v>1436</v>
      </c>
      <c r="H2097" s="453">
        <v>1358.44</v>
      </c>
      <c r="I2097" s="452" t="s">
        <v>1629</v>
      </c>
      <c r="J2097" s="455"/>
      <c r="K2097" s="452" t="s">
        <v>1533</v>
      </c>
      <c r="L2097" s="452" t="s">
        <v>1439</v>
      </c>
      <c r="M2097" s="452" t="s">
        <v>1452</v>
      </c>
      <c r="N2097" s="454">
        <v>44496</v>
      </c>
      <c r="O2097" s="452" t="s">
        <v>1534</v>
      </c>
      <c r="P2097" s="454">
        <v>44497</v>
      </c>
    </row>
    <row r="2098" spans="1:16" x14ac:dyDescent="0.2">
      <c r="A2098" s="451" t="s">
        <v>2530</v>
      </c>
      <c r="B2098" s="451" t="s">
        <v>1575</v>
      </c>
      <c r="C2098" s="451" t="s">
        <v>1432</v>
      </c>
      <c r="D2098" s="451" t="s">
        <v>1491</v>
      </c>
      <c r="E2098" s="451" t="s">
        <v>1442</v>
      </c>
      <c r="F2098" s="451" t="s">
        <v>2112</v>
      </c>
      <c r="G2098" s="452" t="s">
        <v>1436</v>
      </c>
      <c r="H2098" s="453">
        <v>700</v>
      </c>
      <c r="I2098" s="452" t="s">
        <v>1986</v>
      </c>
      <c r="J2098" s="452" t="s">
        <v>1438</v>
      </c>
      <c r="K2098" s="452" t="s">
        <v>1438</v>
      </c>
      <c r="L2098" s="452" t="s">
        <v>1439</v>
      </c>
      <c r="M2098" s="452" t="s">
        <v>1440</v>
      </c>
      <c r="N2098" s="454">
        <v>44292</v>
      </c>
      <c r="O2098" s="452" t="s">
        <v>1440</v>
      </c>
      <c r="P2098" s="454">
        <v>44468</v>
      </c>
    </row>
    <row r="2099" spans="1:16" x14ac:dyDescent="0.2">
      <c r="A2099" s="451" t="s">
        <v>2530</v>
      </c>
      <c r="B2099" s="451" t="s">
        <v>1575</v>
      </c>
      <c r="C2099" s="451" t="s">
        <v>1432</v>
      </c>
      <c r="D2099" s="451" t="s">
        <v>1507</v>
      </c>
      <c r="E2099" s="451" t="s">
        <v>1442</v>
      </c>
      <c r="F2099" s="451" t="s">
        <v>2472</v>
      </c>
      <c r="G2099" s="452" t="s">
        <v>1436</v>
      </c>
      <c r="H2099" s="453">
        <v>25190</v>
      </c>
      <c r="I2099" s="452" t="s">
        <v>1712</v>
      </c>
      <c r="J2099" s="452" t="s">
        <v>1438</v>
      </c>
      <c r="K2099" s="452" t="s">
        <v>1438</v>
      </c>
      <c r="L2099" s="452" t="s">
        <v>1439</v>
      </c>
      <c r="M2099" s="452" t="s">
        <v>1440</v>
      </c>
      <c r="N2099" s="454">
        <v>44399</v>
      </c>
      <c r="O2099" s="452" t="s">
        <v>1440</v>
      </c>
      <c r="P2099" s="454">
        <v>44468</v>
      </c>
    </row>
    <row r="2100" spans="1:16" ht="21" x14ac:dyDescent="0.2">
      <c r="A2100" s="451" t="s">
        <v>2530</v>
      </c>
      <c r="B2100" s="451" t="s">
        <v>1575</v>
      </c>
      <c r="C2100" s="451" t="s">
        <v>1432</v>
      </c>
      <c r="D2100" s="451" t="s">
        <v>1448</v>
      </c>
      <c r="E2100" s="451" t="s">
        <v>1460</v>
      </c>
      <c r="F2100" s="451" t="s">
        <v>1636</v>
      </c>
      <c r="G2100" s="452" t="s">
        <v>1436</v>
      </c>
      <c r="H2100" s="453">
        <v>20152</v>
      </c>
      <c r="I2100" s="452" t="s">
        <v>1462</v>
      </c>
      <c r="J2100" s="455"/>
      <c r="K2100" s="452" t="s">
        <v>1533</v>
      </c>
      <c r="L2100" s="452" t="s">
        <v>1439</v>
      </c>
      <c r="M2100" s="452" t="s">
        <v>1452</v>
      </c>
      <c r="N2100" s="454">
        <v>44550</v>
      </c>
      <c r="O2100" s="452" t="s">
        <v>1453</v>
      </c>
      <c r="P2100" s="454">
        <v>44553</v>
      </c>
    </row>
    <row r="2101" spans="1:16" x14ac:dyDescent="0.2">
      <c r="A2101" s="451" t="s">
        <v>2530</v>
      </c>
      <c r="B2101" s="451" t="s">
        <v>1713</v>
      </c>
      <c r="C2101" s="451" t="s">
        <v>1432</v>
      </c>
      <c r="D2101" s="451" t="s">
        <v>1466</v>
      </c>
      <c r="E2101" s="451" t="s">
        <v>1434</v>
      </c>
      <c r="F2101" s="451" t="s">
        <v>2152</v>
      </c>
      <c r="G2101" s="452" t="s">
        <v>1436</v>
      </c>
      <c r="H2101" s="453">
        <v>7846</v>
      </c>
      <c r="I2101" s="452" t="s">
        <v>1676</v>
      </c>
      <c r="J2101" s="452" t="s">
        <v>1438</v>
      </c>
      <c r="K2101" s="452" t="s">
        <v>1438</v>
      </c>
      <c r="L2101" s="452" t="s">
        <v>1439</v>
      </c>
      <c r="M2101" s="452" t="s">
        <v>1440</v>
      </c>
      <c r="N2101" s="454">
        <v>44330</v>
      </c>
      <c r="O2101" s="452" t="s">
        <v>1440</v>
      </c>
      <c r="P2101" s="454">
        <v>44468</v>
      </c>
    </row>
    <row r="2102" spans="1:16" x14ac:dyDescent="0.2">
      <c r="A2102" s="451" t="s">
        <v>2530</v>
      </c>
      <c r="B2102" s="451" t="s">
        <v>1713</v>
      </c>
      <c r="C2102" s="451" t="s">
        <v>1432</v>
      </c>
      <c r="D2102" s="451" t="s">
        <v>1507</v>
      </c>
      <c r="E2102" s="451" t="s">
        <v>1434</v>
      </c>
      <c r="F2102" s="451" t="s">
        <v>1779</v>
      </c>
      <c r="G2102" s="452" t="s">
        <v>1436</v>
      </c>
      <c r="H2102" s="453">
        <v>41311</v>
      </c>
      <c r="I2102" s="452" t="s">
        <v>1640</v>
      </c>
      <c r="J2102" s="452" t="s">
        <v>1438</v>
      </c>
      <c r="K2102" s="452" t="s">
        <v>1438</v>
      </c>
      <c r="L2102" s="452" t="s">
        <v>1439</v>
      </c>
      <c r="M2102" s="452" t="s">
        <v>1440</v>
      </c>
      <c r="N2102" s="454">
        <v>44384</v>
      </c>
      <c r="O2102" s="452" t="s">
        <v>1440</v>
      </c>
      <c r="P2102" s="454">
        <v>44468</v>
      </c>
    </row>
    <row r="2103" spans="1:16" ht="21" x14ac:dyDescent="0.2">
      <c r="A2103" s="451" t="s">
        <v>2530</v>
      </c>
      <c r="B2103" s="451" t="s">
        <v>1713</v>
      </c>
      <c r="C2103" s="451" t="s">
        <v>1432</v>
      </c>
      <c r="D2103" s="451" t="s">
        <v>1540</v>
      </c>
      <c r="E2103" s="451" t="s">
        <v>1677</v>
      </c>
      <c r="F2103" s="451" t="s">
        <v>1548</v>
      </c>
      <c r="G2103" s="452" t="s">
        <v>1436</v>
      </c>
      <c r="H2103" s="453">
        <v>10856</v>
      </c>
      <c r="I2103" s="452" t="s">
        <v>1678</v>
      </c>
      <c r="J2103" s="455"/>
      <c r="K2103" s="452" t="s">
        <v>1533</v>
      </c>
      <c r="L2103" s="452" t="s">
        <v>1439</v>
      </c>
      <c r="M2103" s="452" t="s">
        <v>1452</v>
      </c>
      <c r="N2103" s="454">
        <v>44525</v>
      </c>
      <c r="O2103" s="452" t="s">
        <v>1534</v>
      </c>
      <c r="P2103" s="454">
        <v>44525</v>
      </c>
    </row>
    <row r="2104" spans="1:16" x14ac:dyDescent="0.2">
      <c r="A2104" s="451" t="s">
        <v>2530</v>
      </c>
      <c r="B2104" s="451" t="s">
        <v>1717</v>
      </c>
      <c r="C2104" s="451" t="s">
        <v>1432</v>
      </c>
      <c r="D2104" s="451" t="s">
        <v>1433</v>
      </c>
      <c r="E2104" s="451" t="s">
        <v>1442</v>
      </c>
      <c r="F2104" s="451" t="s">
        <v>2236</v>
      </c>
      <c r="G2104" s="452" t="s">
        <v>1436</v>
      </c>
      <c r="H2104" s="453">
        <v>87055</v>
      </c>
      <c r="I2104" s="452" t="s">
        <v>1654</v>
      </c>
      <c r="J2104" s="452" t="s">
        <v>1438</v>
      </c>
      <c r="K2104" s="452" t="s">
        <v>1438</v>
      </c>
      <c r="L2104" s="452" t="s">
        <v>1439</v>
      </c>
      <c r="M2104" s="452" t="s">
        <v>1440</v>
      </c>
      <c r="N2104" s="454">
        <v>44312</v>
      </c>
      <c r="O2104" s="452" t="s">
        <v>1440</v>
      </c>
      <c r="P2104" s="454">
        <v>44468</v>
      </c>
    </row>
    <row r="2105" spans="1:16" ht="21" x14ac:dyDescent="0.2">
      <c r="A2105" s="451" t="s">
        <v>2534</v>
      </c>
      <c r="B2105" s="451" t="s">
        <v>1463</v>
      </c>
      <c r="C2105" s="451" t="s">
        <v>1432</v>
      </c>
      <c r="D2105" s="451" t="s">
        <v>1433</v>
      </c>
      <c r="E2105" s="451" t="s">
        <v>1442</v>
      </c>
      <c r="F2105" s="451" t="s">
        <v>2174</v>
      </c>
      <c r="G2105" s="452" t="s">
        <v>1436</v>
      </c>
      <c r="H2105" s="453">
        <v>19480.91</v>
      </c>
      <c r="I2105" s="452" t="s">
        <v>1465</v>
      </c>
      <c r="J2105" s="452" t="s">
        <v>1438</v>
      </c>
      <c r="K2105" s="452" t="s">
        <v>1438</v>
      </c>
      <c r="L2105" s="452" t="s">
        <v>1439</v>
      </c>
      <c r="M2105" s="452" t="s">
        <v>1440</v>
      </c>
      <c r="N2105" s="454">
        <v>44302</v>
      </c>
      <c r="O2105" s="452" t="s">
        <v>1440</v>
      </c>
      <c r="P2105" s="454">
        <v>44468</v>
      </c>
    </row>
    <row r="2106" spans="1:16" ht="21" x14ac:dyDescent="0.2">
      <c r="A2106" s="451" t="s">
        <v>2534</v>
      </c>
      <c r="B2106" s="451" t="s">
        <v>1463</v>
      </c>
      <c r="C2106" s="451" t="s">
        <v>1432</v>
      </c>
      <c r="D2106" s="451" t="s">
        <v>1433</v>
      </c>
      <c r="E2106" s="451" t="s">
        <v>1434</v>
      </c>
      <c r="F2106" s="451" t="s">
        <v>2535</v>
      </c>
      <c r="G2106" s="452" t="s">
        <v>1436</v>
      </c>
      <c r="H2106" s="453">
        <v>1452192</v>
      </c>
      <c r="I2106" s="452" t="s">
        <v>1650</v>
      </c>
      <c r="J2106" s="452" t="s">
        <v>1438</v>
      </c>
      <c r="K2106" s="452" t="s">
        <v>1438</v>
      </c>
      <c r="L2106" s="452" t="s">
        <v>1439</v>
      </c>
      <c r="M2106" s="452" t="s">
        <v>1440</v>
      </c>
      <c r="N2106" s="454">
        <v>44309</v>
      </c>
      <c r="O2106" s="452" t="s">
        <v>1440</v>
      </c>
      <c r="P2106" s="454">
        <v>44468</v>
      </c>
    </row>
    <row r="2107" spans="1:16" ht="21" x14ac:dyDescent="0.2">
      <c r="A2107" s="451" t="s">
        <v>2534</v>
      </c>
      <c r="B2107" s="451" t="s">
        <v>1463</v>
      </c>
      <c r="C2107" s="451" t="s">
        <v>1432</v>
      </c>
      <c r="D2107" s="451" t="s">
        <v>1466</v>
      </c>
      <c r="E2107" s="451" t="s">
        <v>1442</v>
      </c>
      <c r="F2107" s="451" t="s">
        <v>1686</v>
      </c>
      <c r="G2107" s="452" t="s">
        <v>1436</v>
      </c>
      <c r="H2107" s="453">
        <v>646</v>
      </c>
      <c r="I2107" s="452" t="s">
        <v>1643</v>
      </c>
      <c r="J2107" s="452" t="s">
        <v>1438</v>
      </c>
      <c r="K2107" s="452" t="s">
        <v>1438</v>
      </c>
      <c r="L2107" s="452" t="s">
        <v>1439</v>
      </c>
      <c r="M2107" s="452" t="s">
        <v>1440</v>
      </c>
      <c r="N2107" s="454">
        <v>44535</v>
      </c>
      <c r="O2107" s="452" t="s">
        <v>1440</v>
      </c>
      <c r="P2107" s="454">
        <v>44468</v>
      </c>
    </row>
    <row r="2108" spans="1:16" ht="21" x14ac:dyDescent="0.2">
      <c r="A2108" s="451" t="s">
        <v>2534</v>
      </c>
      <c r="B2108" s="451" t="s">
        <v>1463</v>
      </c>
      <c r="C2108" s="451" t="s">
        <v>1432</v>
      </c>
      <c r="D2108" s="451" t="s">
        <v>1466</v>
      </c>
      <c r="E2108" s="451" t="s">
        <v>1434</v>
      </c>
      <c r="F2108" s="451" t="s">
        <v>2236</v>
      </c>
      <c r="G2108" s="452" t="s">
        <v>1436</v>
      </c>
      <c r="H2108" s="453">
        <v>1827</v>
      </c>
      <c r="I2108" s="452" t="s">
        <v>1591</v>
      </c>
      <c r="J2108" s="452" t="s">
        <v>1438</v>
      </c>
      <c r="K2108" s="452" t="s">
        <v>1438</v>
      </c>
      <c r="L2108" s="452" t="s">
        <v>1439</v>
      </c>
      <c r="M2108" s="452" t="s">
        <v>1440</v>
      </c>
      <c r="N2108" s="454">
        <v>44535</v>
      </c>
      <c r="O2108" s="452" t="s">
        <v>1440</v>
      </c>
      <c r="P2108" s="454">
        <v>44468</v>
      </c>
    </row>
    <row r="2109" spans="1:16" ht="21" x14ac:dyDescent="0.2">
      <c r="A2109" s="451" t="s">
        <v>2534</v>
      </c>
      <c r="B2109" s="451" t="s">
        <v>1463</v>
      </c>
      <c r="C2109" s="451" t="s">
        <v>1432</v>
      </c>
      <c r="D2109" s="451" t="s">
        <v>1491</v>
      </c>
      <c r="E2109" s="451" t="s">
        <v>1434</v>
      </c>
      <c r="F2109" s="451" t="s">
        <v>1925</v>
      </c>
      <c r="G2109" s="452" t="s">
        <v>1436</v>
      </c>
      <c r="H2109" s="453">
        <v>23516.720000000001</v>
      </c>
      <c r="I2109" s="452" t="s">
        <v>1492</v>
      </c>
      <c r="J2109" s="452" t="s">
        <v>1438</v>
      </c>
      <c r="K2109" s="452" t="s">
        <v>1438</v>
      </c>
      <c r="L2109" s="452" t="s">
        <v>1439</v>
      </c>
      <c r="M2109" s="452" t="s">
        <v>1440</v>
      </c>
      <c r="N2109" s="454">
        <v>44292</v>
      </c>
      <c r="O2109" s="452" t="s">
        <v>1440</v>
      </c>
      <c r="P2109" s="454">
        <v>44468</v>
      </c>
    </row>
    <row r="2110" spans="1:16" ht="21" x14ac:dyDescent="0.2">
      <c r="A2110" s="451" t="s">
        <v>2534</v>
      </c>
      <c r="B2110" s="451" t="s">
        <v>1463</v>
      </c>
      <c r="C2110" s="451" t="s">
        <v>1432</v>
      </c>
      <c r="D2110" s="451" t="s">
        <v>1515</v>
      </c>
      <c r="E2110" s="451" t="s">
        <v>1442</v>
      </c>
      <c r="F2110" s="451" t="s">
        <v>1808</v>
      </c>
      <c r="G2110" s="452" t="s">
        <v>1436</v>
      </c>
      <c r="H2110" s="453">
        <v>5574.45</v>
      </c>
      <c r="I2110" s="452" t="s">
        <v>1524</v>
      </c>
      <c r="J2110" s="452" t="s">
        <v>1438</v>
      </c>
      <c r="K2110" s="452" t="s">
        <v>1438</v>
      </c>
      <c r="L2110" s="452" t="s">
        <v>1439</v>
      </c>
      <c r="M2110" s="452" t="s">
        <v>1440</v>
      </c>
      <c r="N2110" s="454">
        <v>44294</v>
      </c>
      <c r="O2110" s="452" t="s">
        <v>1440</v>
      </c>
      <c r="P2110" s="454">
        <v>44468</v>
      </c>
    </row>
    <row r="2111" spans="1:16" ht="21" x14ac:dyDescent="0.2">
      <c r="A2111" s="451" t="s">
        <v>2534</v>
      </c>
      <c r="B2111" s="451" t="s">
        <v>1463</v>
      </c>
      <c r="C2111" s="451" t="s">
        <v>1432</v>
      </c>
      <c r="D2111" s="451" t="s">
        <v>1540</v>
      </c>
      <c r="E2111" s="451" t="s">
        <v>1442</v>
      </c>
      <c r="F2111" s="451" t="s">
        <v>1831</v>
      </c>
      <c r="G2111" s="452" t="s">
        <v>1436</v>
      </c>
      <c r="H2111" s="453">
        <v>25226.67</v>
      </c>
      <c r="I2111" s="452" t="s">
        <v>1542</v>
      </c>
      <c r="J2111" s="455"/>
      <c r="K2111" s="452" t="s">
        <v>1533</v>
      </c>
      <c r="L2111" s="452" t="s">
        <v>1439</v>
      </c>
      <c r="M2111" s="452" t="s">
        <v>1452</v>
      </c>
      <c r="N2111" s="454">
        <v>44501</v>
      </c>
      <c r="O2111" s="452" t="s">
        <v>1453</v>
      </c>
      <c r="P2111" s="454">
        <v>44502</v>
      </c>
    </row>
    <row r="2112" spans="1:16" ht="21" x14ac:dyDescent="0.2">
      <c r="A2112" s="451" t="s">
        <v>2534</v>
      </c>
      <c r="B2112" s="451" t="s">
        <v>1463</v>
      </c>
      <c r="C2112" s="451" t="s">
        <v>1432</v>
      </c>
      <c r="D2112" s="451" t="s">
        <v>1540</v>
      </c>
      <c r="E2112" s="451" t="s">
        <v>1592</v>
      </c>
      <c r="F2112" s="451" t="s">
        <v>1565</v>
      </c>
      <c r="G2112" s="452" t="s">
        <v>1436</v>
      </c>
      <c r="H2112" s="453">
        <v>2558</v>
      </c>
      <c r="I2112" s="452" t="s">
        <v>1594</v>
      </c>
      <c r="J2112" s="455"/>
      <c r="K2112" s="452" t="s">
        <v>1533</v>
      </c>
      <c r="L2112" s="452" t="s">
        <v>1439</v>
      </c>
      <c r="M2112" s="452" t="s">
        <v>1452</v>
      </c>
      <c r="N2112" s="454">
        <v>44525</v>
      </c>
      <c r="O2112" s="452" t="s">
        <v>1534</v>
      </c>
      <c r="P2112" s="454">
        <v>44525</v>
      </c>
    </row>
    <row r="2113" spans="1:16" ht="21" x14ac:dyDescent="0.2">
      <c r="A2113" s="451" t="s">
        <v>2534</v>
      </c>
      <c r="B2113" s="451" t="s">
        <v>1463</v>
      </c>
      <c r="C2113" s="451" t="s">
        <v>1432</v>
      </c>
      <c r="D2113" s="451" t="s">
        <v>1540</v>
      </c>
      <c r="E2113" s="451" t="s">
        <v>1644</v>
      </c>
      <c r="F2113" s="451" t="s">
        <v>1565</v>
      </c>
      <c r="G2113" s="452" t="s">
        <v>1436</v>
      </c>
      <c r="H2113" s="453">
        <v>905</v>
      </c>
      <c r="I2113" s="452" t="s">
        <v>1645</v>
      </c>
      <c r="J2113" s="455"/>
      <c r="K2113" s="452" t="s">
        <v>1533</v>
      </c>
      <c r="L2113" s="452" t="s">
        <v>1439</v>
      </c>
      <c r="M2113" s="452" t="s">
        <v>1452</v>
      </c>
      <c r="N2113" s="454">
        <v>44525</v>
      </c>
      <c r="O2113" s="452" t="s">
        <v>1534</v>
      </c>
      <c r="P2113" s="454">
        <v>44525</v>
      </c>
    </row>
    <row r="2114" spans="1:16" ht="21" x14ac:dyDescent="0.2">
      <c r="A2114" s="451" t="s">
        <v>2534</v>
      </c>
      <c r="B2114" s="451" t="s">
        <v>1463</v>
      </c>
      <c r="C2114" s="451" t="s">
        <v>1432</v>
      </c>
      <c r="D2114" s="451" t="s">
        <v>1448</v>
      </c>
      <c r="E2114" s="451" t="s">
        <v>1434</v>
      </c>
      <c r="F2114" s="451" t="s">
        <v>1624</v>
      </c>
      <c r="G2114" s="452" t="s">
        <v>1436</v>
      </c>
      <c r="H2114" s="453">
        <v>919.8</v>
      </c>
      <c r="I2114" s="452" t="s">
        <v>1562</v>
      </c>
      <c r="J2114" s="455"/>
      <c r="K2114" s="452" t="s">
        <v>1533</v>
      </c>
      <c r="L2114" s="452" t="s">
        <v>1439</v>
      </c>
      <c r="M2114" s="452" t="s">
        <v>1452</v>
      </c>
      <c r="N2114" s="454">
        <v>44536</v>
      </c>
      <c r="O2114" s="452" t="s">
        <v>1453</v>
      </c>
      <c r="P2114" s="454">
        <v>44544</v>
      </c>
    </row>
    <row r="2115" spans="1:16" ht="21" x14ac:dyDescent="0.2">
      <c r="A2115" s="451" t="s">
        <v>2534</v>
      </c>
      <c r="B2115" s="451" t="s">
        <v>1463</v>
      </c>
      <c r="C2115" s="451" t="s">
        <v>1432</v>
      </c>
      <c r="D2115" s="451" t="s">
        <v>1448</v>
      </c>
      <c r="E2115" s="451" t="s">
        <v>1553</v>
      </c>
      <c r="F2115" s="451" t="s">
        <v>1831</v>
      </c>
      <c r="G2115" s="452" t="s">
        <v>1436</v>
      </c>
      <c r="H2115" s="453">
        <v>12012.01</v>
      </c>
      <c r="I2115" s="452" t="s">
        <v>1574</v>
      </c>
      <c r="J2115" s="455"/>
      <c r="K2115" s="452" t="s">
        <v>1533</v>
      </c>
      <c r="L2115" s="452" t="s">
        <v>1439</v>
      </c>
      <c r="M2115" s="452" t="s">
        <v>1452</v>
      </c>
      <c r="N2115" s="454">
        <v>44560</v>
      </c>
      <c r="O2115" s="452" t="s">
        <v>1534</v>
      </c>
      <c r="P2115" s="454">
        <v>44560</v>
      </c>
    </row>
    <row r="2116" spans="1:16" x14ac:dyDescent="0.2">
      <c r="A2116" s="451" t="s">
        <v>2534</v>
      </c>
      <c r="B2116" s="451" t="s">
        <v>1693</v>
      </c>
      <c r="C2116" s="451" t="s">
        <v>1432</v>
      </c>
      <c r="D2116" s="451" t="s">
        <v>1433</v>
      </c>
      <c r="E2116" s="451" t="s">
        <v>1442</v>
      </c>
      <c r="F2116" s="451" t="s">
        <v>1939</v>
      </c>
      <c r="G2116" s="452" t="s">
        <v>1436</v>
      </c>
      <c r="H2116" s="453">
        <v>56656</v>
      </c>
      <c r="I2116" s="452" t="s">
        <v>1648</v>
      </c>
      <c r="J2116" s="452" t="s">
        <v>1438</v>
      </c>
      <c r="K2116" s="452" t="s">
        <v>1438</v>
      </c>
      <c r="L2116" s="452" t="s">
        <v>1439</v>
      </c>
      <c r="M2116" s="452" t="s">
        <v>1440</v>
      </c>
      <c r="N2116" s="454">
        <v>44309</v>
      </c>
      <c r="O2116" s="452" t="s">
        <v>1440</v>
      </c>
      <c r="P2116" s="454">
        <v>44468</v>
      </c>
    </row>
    <row r="2117" spans="1:16" x14ac:dyDescent="0.2">
      <c r="A2117" s="451" t="s">
        <v>2534</v>
      </c>
      <c r="B2117" s="451" t="s">
        <v>1695</v>
      </c>
      <c r="C2117" s="451" t="s">
        <v>1432</v>
      </c>
      <c r="D2117" s="451" t="s">
        <v>1466</v>
      </c>
      <c r="E2117" s="451" t="s">
        <v>1442</v>
      </c>
      <c r="F2117" s="451" t="s">
        <v>2304</v>
      </c>
      <c r="G2117" s="452" t="s">
        <v>1436</v>
      </c>
      <c r="H2117" s="453">
        <v>88001.91</v>
      </c>
      <c r="I2117" s="452" t="s">
        <v>1655</v>
      </c>
      <c r="J2117" s="452" t="s">
        <v>1438</v>
      </c>
      <c r="K2117" s="452" t="s">
        <v>1438</v>
      </c>
      <c r="L2117" s="452" t="s">
        <v>1439</v>
      </c>
      <c r="M2117" s="452" t="s">
        <v>1440</v>
      </c>
      <c r="N2117" s="454">
        <v>44341</v>
      </c>
      <c r="O2117" s="452" t="s">
        <v>1440</v>
      </c>
      <c r="P2117" s="454">
        <v>44468</v>
      </c>
    </row>
    <row r="2118" spans="1:16" x14ac:dyDescent="0.2">
      <c r="A2118" s="451" t="s">
        <v>2534</v>
      </c>
      <c r="B2118" s="451" t="s">
        <v>1697</v>
      </c>
      <c r="C2118" s="451" t="s">
        <v>1432</v>
      </c>
      <c r="D2118" s="451" t="s">
        <v>1433</v>
      </c>
      <c r="E2118" s="451" t="s">
        <v>1442</v>
      </c>
      <c r="F2118" s="451" t="s">
        <v>2031</v>
      </c>
      <c r="G2118" s="452" t="s">
        <v>1436</v>
      </c>
      <c r="H2118" s="453">
        <v>63480</v>
      </c>
      <c r="I2118" s="452" t="s">
        <v>1670</v>
      </c>
      <c r="J2118" s="452" t="s">
        <v>1438</v>
      </c>
      <c r="K2118" s="452" t="s">
        <v>1438</v>
      </c>
      <c r="L2118" s="452" t="s">
        <v>1439</v>
      </c>
      <c r="M2118" s="452" t="s">
        <v>1440</v>
      </c>
      <c r="N2118" s="454">
        <v>44309</v>
      </c>
      <c r="O2118" s="452" t="s">
        <v>1440</v>
      </c>
      <c r="P2118" s="454">
        <v>44468</v>
      </c>
    </row>
    <row r="2119" spans="1:16" x14ac:dyDescent="0.2">
      <c r="A2119" s="451" t="s">
        <v>2534</v>
      </c>
      <c r="B2119" s="451" t="s">
        <v>1697</v>
      </c>
      <c r="C2119" s="451" t="s">
        <v>1432</v>
      </c>
      <c r="D2119" s="451" t="s">
        <v>1491</v>
      </c>
      <c r="E2119" s="451" t="s">
        <v>1434</v>
      </c>
      <c r="F2119" s="451" t="s">
        <v>2214</v>
      </c>
      <c r="G2119" s="452" t="s">
        <v>1436</v>
      </c>
      <c r="H2119" s="453">
        <v>175</v>
      </c>
      <c r="I2119" s="452" t="s">
        <v>1498</v>
      </c>
      <c r="J2119" s="452" t="s">
        <v>1438</v>
      </c>
      <c r="K2119" s="452" t="s">
        <v>1438</v>
      </c>
      <c r="L2119" s="452" t="s">
        <v>1439</v>
      </c>
      <c r="M2119" s="452" t="s">
        <v>1440</v>
      </c>
      <c r="N2119" s="454">
        <v>44371</v>
      </c>
      <c r="O2119" s="452" t="s">
        <v>1440</v>
      </c>
      <c r="P2119" s="454">
        <v>44468</v>
      </c>
    </row>
    <row r="2120" spans="1:16" x14ac:dyDescent="0.2">
      <c r="A2120" s="451" t="s">
        <v>2534</v>
      </c>
      <c r="B2120" s="451" t="s">
        <v>1697</v>
      </c>
      <c r="C2120" s="451" t="s">
        <v>1432</v>
      </c>
      <c r="D2120" s="451" t="s">
        <v>1515</v>
      </c>
      <c r="E2120" s="451" t="s">
        <v>1442</v>
      </c>
      <c r="F2120" s="451" t="s">
        <v>2304</v>
      </c>
      <c r="G2120" s="452" t="s">
        <v>1436</v>
      </c>
      <c r="H2120" s="453">
        <v>1139</v>
      </c>
      <c r="I2120" s="452" t="s">
        <v>1522</v>
      </c>
      <c r="J2120" s="452" t="s">
        <v>1438</v>
      </c>
      <c r="K2120" s="452" t="s">
        <v>1438</v>
      </c>
      <c r="L2120" s="452" t="s">
        <v>1439</v>
      </c>
      <c r="M2120" s="452" t="s">
        <v>1440</v>
      </c>
      <c r="N2120" s="454">
        <v>44294</v>
      </c>
      <c r="O2120" s="452" t="s">
        <v>1440</v>
      </c>
      <c r="P2120" s="454">
        <v>44468</v>
      </c>
    </row>
    <row r="2121" spans="1:16" x14ac:dyDescent="0.2">
      <c r="A2121" s="451" t="s">
        <v>2534</v>
      </c>
      <c r="B2121" s="451" t="s">
        <v>1697</v>
      </c>
      <c r="C2121" s="451" t="s">
        <v>1432</v>
      </c>
      <c r="D2121" s="451" t="s">
        <v>1540</v>
      </c>
      <c r="E2121" s="451" t="s">
        <v>1547</v>
      </c>
      <c r="F2121" s="451" t="s">
        <v>1457</v>
      </c>
      <c r="G2121" s="452" t="s">
        <v>1436</v>
      </c>
      <c r="H2121" s="453">
        <v>1226</v>
      </c>
      <c r="I2121" s="452" t="s">
        <v>1549</v>
      </c>
      <c r="J2121" s="455"/>
      <c r="K2121" s="452" t="s">
        <v>1533</v>
      </c>
      <c r="L2121" s="452" t="s">
        <v>1439</v>
      </c>
      <c r="M2121" s="452" t="s">
        <v>1452</v>
      </c>
      <c r="N2121" s="454">
        <v>44501</v>
      </c>
      <c r="O2121" s="452" t="s">
        <v>1453</v>
      </c>
      <c r="P2121" s="454">
        <v>44502</v>
      </c>
    </row>
    <row r="2122" spans="1:16" x14ac:dyDescent="0.2">
      <c r="A2122" s="451" t="s">
        <v>2534</v>
      </c>
      <c r="B2122" s="451" t="s">
        <v>1697</v>
      </c>
      <c r="C2122" s="451" t="s">
        <v>1432</v>
      </c>
      <c r="D2122" s="451" t="s">
        <v>1448</v>
      </c>
      <c r="E2122" s="451" t="s">
        <v>1544</v>
      </c>
      <c r="F2122" s="451" t="s">
        <v>1828</v>
      </c>
      <c r="G2122" s="452" t="s">
        <v>1436</v>
      </c>
      <c r="H2122" s="453">
        <v>2495</v>
      </c>
      <c r="I2122" s="452" t="s">
        <v>1564</v>
      </c>
      <c r="J2122" s="455"/>
      <c r="K2122" s="452" t="s">
        <v>1533</v>
      </c>
      <c r="L2122" s="452" t="s">
        <v>1439</v>
      </c>
      <c r="M2122" s="452" t="s">
        <v>1452</v>
      </c>
      <c r="N2122" s="454">
        <v>44539</v>
      </c>
      <c r="O2122" s="452" t="s">
        <v>1453</v>
      </c>
      <c r="P2122" s="454">
        <v>44544</v>
      </c>
    </row>
    <row r="2123" spans="1:16" ht="21" x14ac:dyDescent="0.2">
      <c r="A2123" s="451" t="s">
        <v>2534</v>
      </c>
      <c r="B2123" s="451" t="s">
        <v>1703</v>
      </c>
      <c r="C2123" s="451" t="s">
        <v>1432</v>
      </c>
      <c r="D2123" s="451" t="s">
        <v>1491</v>
      </c>
      <c r="E2123" s="451" t="s">
        <v>1442</v>
      </c>
      <c r="F2123" s="451" t="s">
        <v>2238</v>
      </c>
      <c r="G2123" s="452" t="s">
        <v>1436</v>
      </c>
      <c r="H2123" s="453">
        <v>13430</v>
      </c>
      <c r="I2123" s="452" t="s">
        <v>1613</v>
      </c>
      <c r="J2123" s="452" t="s">
        <v>1438</v>
      </c>
      <c r="K2123" s="452" t="s">
        <v>1438</v>
      </c>
      <c r="L2123" s="452" t="s">
        <v>1439</v>
      </c>
      <c r="M2123" s="452" t="s">
        <v>1440</v>
      </c>
      <c r="N2123" s="454">
        <v>44370</v>
      </c>
      <c r="O2123" s="452" t="s">
        <v>1440</v>
      </c>
      <c r="P2123" s="454">
        <v>44468</v>
      </c>
    </row>
    <row r="2124" spans="1:16" ht="21" x14ac:dyDescent="0.2">
      <c r="A2124" s="451" t="s">
        <v>2534</v>
      </c>
      <c r="B2124" s="451" t="s">
        <v>1703</v>
      </c>
      <c r="C2124" s="451" t="s">
        <v>1432</v>
      </c>
      <c r="D2124" s="451" t="s">
        <v>1491</v>
      </c>
      <c r="E2124" s="451" t="s">
        <v>1434</v>
      </c>
      <c r="F2124" s="451" t="s">
        <v>2140</v>
      </c>
      <c r="G2124" s="452" t="s">
        <v>1436</v>
      </c>
      <c r="H2124" s="453">
        <v>217</v>
      </c>
      <c r="I2124" s="452" t="s">
        <v>1609</v>
      </c>
      <c r="J2124" s="452" t="s">
        <v>1438</v>
      </c>
      <c r="K2124" s="452" t="s">
        <v>1438</v>
      </c>
      <c r="L2124" s="452" t="s">
        <v>1439</v>
      </c>
      <c r="M2124" s="452" t="s">
        <v>1440</v>
      </c>
      <c r="N2124" s="454">
        <v>44370</v>
      </c>
      <c r="O2124" s="452" t="s">
        <v>1440</v>
      </c>
      <c r="P2124" s="454">
        <v>44468</v>
      </c>
    </row>
    <row r="2125" spans="1:16" ht="21" x14ac:dyDescent="0.2">
      <c r="A2125" s="451" t="s">
        <v>2534</v>
      </c>
      <c r="B2125" s="451" t="s">
        <v>1703</v>
      </c>
      <c r="C2125" s="451" t="s">
        <v>1432</v>
      </c>
      <c r="D2125" s="451" t="s">
        <v>1507</v>
      </c>
      <c r="E2125" s="451" t="s">
        <v>1442</v>
      </c>
      <c r="F2125" s="451" t="s">
        <v>1521</v>
      </c>
      <c r="G2125" s="452" t="s">
        <v>1436</v>
      </c>
      <c r="H2125" s="453">
        <v>-13430</v>
      </c>
      <c r="I2125" s="452" t="s">
        <v>1707</v>
      </c>
      <c r="J2125" s="452" t="s">
        <v>1438</v>
      </c>
      <c r="K2125" s="452" t="s">
        <v>1438</v>
      </c>
      <c r="L2125" s="452" t="s">
        <v>1439</v>
      </c>
      <c r="M2125" s="452" t="s">
        <v>1440</v>
      </c>
      <c r="N2125" s="454">
        <v>44384</v>
      </c>
      <c r="O2125" s="452" t="s">
        <v>1440</v>
      </c>
      <c r="P2125" s="454">
        <v>44468</v>
      </c>
    </row>
    <row r="2126" spans="1:16" x14ac:dyDescent="0.2">
      <c r="A2126" s="451" t="s">
        <v>2534</v>
      </c>
      <c r="B2126" s="451" t="s">
        <v>1708</v>
      </c>
      <c r="C2126" s="451" t="s">
        <v>1432</v>
      </c>
      <c r="D2126" s="451" t="s">
        <v>1507</v>
      </c>
      <c r="E2126" s="451" t="s">
        <v>1442</v>
      </c>
      <c r="F2126" s="451" t="s">
        <v>2246</v>
      </c>
      <c r="G2126" s="452" t="s">
        <v>1436</v>
      </c>
      <c r="H2126" s="453">
        <v>13430</v>
      </c>
      <c r="I2126" s="452" t="s">
        <v>1707</v>
      </c>
      <c r="J2126" s="452" t="s">
        <v>1438</v>
      </c>
      <c r="K2126" s="452" t="s">
        <v>1438</v>
      </c>
      <c r="L2126" s="452" t="s">
        <v>1439</v>
      </c>
      <c r="M2126" s="452" t="s">
        <v>1440</v>
      </c>
      <c r="N2126" s="454">
        <v>44384</v>
      </c>
      <c r="O2126" s="452" t="s">
        <v>1440</v>
      </c>
      <c r="P2126" s="454">
        <v>44468</v>
      </c>
    </row>
    <row r="2127" spans="1:16" ht="21" x14ac:dyDescent="0.2">
      <c r="A2127" s="451" t="s">
        <v>2534</v>
      </c>
      <c r="B2127" s="451" t="s">
        <v>1708</v>
      </c>
      <c r="C2127" s="451" t="s">
        <v>1432</v>
      </c>
      <c r="D2127" s="451" t="s">
        <v>1531</v>
      </c>
      <c r="E2127" s="451" t="s">
        <v>1568</v>
      </c>
      <c r="F2127" s="451" t="s">
        <v>1548</v>
      </c>
      <c r="G2127" s="452" t="s">
        <v>1436</v>
      </c>
      <c r="H2127" s="453">
        <v>3045</v>
      </c>
      <c r="I2127" s="452" t="s">
        <v>1627</v>
      </c>
      <c r="J2127" s="455"/>
      <c r="K2127" s="452" t="s">
        <v>1533</v>
      </c>
      <c r="L2127" s="452" t="s">
        <v>1439</v>
      </c>
      <c r="M2127" s="452" t="s">
        <v>1452</v>
      </c>
      <c r="N2127" s="454">
        <v>44496</v>
      </c>
      <c r="O2127" s="452" t="s">
        <v>1534</v>
      </c>
      <c r="P2127" s="454">
        <v>44497</v>
      </c>
    </row>
    <row r="2128" spans="1:16" ht="21" x14ac:dyDescent="0.2">
      <c r="A2128" s="451" t="s">
        <v>2534</v>
      </c>
      <c r="B2128" s="451" t="s">
        <v>1708</v>
      </c>
      <c r="C2128" s="451" t="s">
        <v>1432</v>
      </c>
      <c r="D2128" s="451" t="s">
        <v>1531</v>
      </c>
      <c r="E2128" s="451" t="s">
        <v>1628</v>
      </c>
      <c r="F2128" s="451" t="s">
        <v>1548</v>
      </c>
      <c r="G2128" s="452" t="s">
        <v>1436</v>
      </c>
      <c r="H2128" s="453">
        <v>2657.81</v>
      </c>
      <c r="I2128" s="452" t="s">
        <v>1629</v>
      </c>
      <c r="J2128" s="455"/>
      <c r="K2128" s="452" t="s">
        <v>1533</v>
      </c>
      <c r="L2128" s="452" t="s">
        <v>1439</v>
      </c>
      <c r="M2128" s="452" t="s">
        <v>1452</v>
      </c>
      <c r="N2128" s="454">
        <v>44496</v>
      </c>
      <c r="O2128" s="452" t="s">
        <v>1534</v>
      </c>
      <c r="P2128" s="454">
        <v>44497</v>
      </c>
    </row>
    <row r="2129" spans="1:16" x14ac:dyDescent="0.2">
      <c r="A2129" s="451" t="s">
        <v>2534</v>
      </c>
      <c r="B2129" s="451" t="s">
        <v>1575</v>
      </c>
      <c r="C2129" s="451" t="s">
        <v>1432</v>
      </c>
      <c r="D2129" s="451" t="s">
        <v>1507</v>
      </c>
      <c r="E2129" s="451" t="s">
        <v>1442</v>
      </c>
      <c r="F2129" s="451" t="s">
        <v>2501</v>
      </c>
      <c r="G2129" s="452" t="s">
        <v>1436</v>
      </c>
      <c r="H2129" s="453">
        <v>233</v>
      </c>
      <c r="I2129" s="452" t="s">
        <v>1763</v>
      </c>
      <c r="J2129" s="452" t="s">
        <v>1438</v>
      </c>
      <c r="K2129" s="452" t="s">
        <v>1438</v>
      </c>
      <c r="L2129" s="452" t="s">
        <v>1439</v>
      </c>
      <c r="M2129" s="452" t="s">
        <v>1440</v>
      </c>
      <c r="N2129" s="454">
        <v>44377</v>
      </c>
      <c r="O2129" s="452" t="s">
        <v>1440</v>
      </c>
      <c r="P2129" s="454">
        <v>44468</v>
      </c>
    </row>
    <row r="2130" spans="1:16" x14ac:dyDescent="0.2">
      <c r="A2130" s="451" t="s">
        <v>2534</v>
      </c>
      <c r="B2130" s="451" t="s">
        <v>1575</v>
      </c>
      <c r="C2130" s="451" t="s">
        <v>1432</v>
      </c>
      <c r="D2130" s="451" t="s">
        <v>1507</v>
      </c>
      <c r="E2130" s="451" t="s">
        <v>1442</v>
      </c>
      <c r="F2130" s="451" t="s">
        <v>2536</v>
      </c>
      <c r="G2130" s="452" t="s">
        <v>1436</v>
      </c>
      <c r="H2130" s="453">
        <v>48583</v>
      </c>
      <c r="I2130" s="452" t="s">
        <v>1712</v>
      </c>
      <c r="J2130" s="452" t="s">
        <v>1438</v>
      </c>
      <c r="K2130" s="452" t="s">
        <v>1438</v>
      </c>
      <c r="L2130" s="452" t="s">
        <v>1439</v>
      </c>
      <c r="M2130" s="452" t="s">
        <v>1440</v>
      </c>
      <c r="N2130" s="454">
        <v>44399</v>
      </c>
      <c r="O2130" s="452" t="s">
        <v>1440</v>
      </c>
      <c r="P2130" s="454">
        <v>44468</v>
      </c>
    </row>
    <row r="2131" spans="1:16" ht="21" x14ac:dyDescent="0.2">
      <c r="A2131" s="451" t="s">
        <v>2534</v>
      </c>
      <c r="B2131" s="451" t="s">
        <v>1575</v>
      </c>
      <c r="C2131" s="451" t="s">
        <v>1432</v>
      </c>
      <c r="D2131" s="451" t="s">
        <v>1540</v>
      </c>
      <c r="E2131" s="451" t="s">
        <v>1765</v>
      </c>
      <c r="F2131" s="451" t="s">
        <v>1632</v>
      </c>
      <c r="G2131" s="452" t="s">
        <v>1436</v>
      </c>
      <c r="H2131" s="453">
        <v>1508</v>
      </c>
      <c r="I2131" s="452" t="s">
        <v>1766</v>
      </c>
      <c r="J2131" s="455"/>
      <c r="K2131" s="452" t="s">
        <v>1533</v>
      </c>
      <c r="L2131" s="452" t="s">
        <v>1439</v>
      </c>
      <c r="M2131" s="452" t="s">
        <v>1452</v>
      </c>
      <c r="N2131" s="454">
        <v>44525</v>
      </c>
      <c r="O2131" s="452" t="s">
        <v>1453</v>
      </c>
      <c r="P2131" s="454">
        <v>44525</v>
      </c>
    </row>
    <row r="2132" spans="1:16" ht="21" x14ac:dyDescent="0.2">
      <c r="A2132" s="451" t="s">
        <v>2534</v>
      </c>
      <c r="B2132" s="451" t="s">
        <v>1575</v>
      </c>
      <c r="C2132" s="451" t="s">
        <v>1432</v>
      </c>
      <c r="D2132" s="451" t="s">
        <v>1448</v>
      </c>
      <c r="E2132" s="451" t="s">
        <v>1460</v>
      </c>
      <c r="F2132" s="451" t="s">
        <v>1548</v>
      </c>
      <c r="G2132" s="452" t="s">
        <v>1436</v>
      </c>
      <c r="H2132" s="453">
        <v>38867</v>
      </c>
      <c r="I2132" s="452" t="s">
        <v>1462</v>
      </c>
      <c r="J2132" s="455"/>
      <c r="K2132" s="452" t="s">
        <v>1533</v>
      </c>
      <c r="L2132" s="452" t="s">
        <v>1439</v>
      </c>
      <c r="M2132" s="452" t="s">
        <v>1452</v>
      </c>
      <c r="N2132" s="454">
        <v>44550</v>
      </c>
      <c r="O2132" s="452" t="s">
        <v>1453</v>
      </c>
      <c r="P2132" s="454">
        <v>44553</v>
      </c>
    </row>
    <row r="2133" spans="1:16" x14ac:dyDescent="0.2">
      <c r="A2133" s="451" t="s">
        <v>2534</v>
      </c>
      <c r="B2133" s="451" t="s">
        <v>1713</v>
      </c>
      <c r="C2133" s="451" t="s">
        <v>1432</v>
      </c>
      <c r="D2133" s="451" t="s">
        <v>1466</v>
      </c>
      <c r="E2133" s="451" t="s">
        <v>1442</v>
      </c>
      <c r="F2133" s="451" t="s">
        <v>2321</v>
      </c>
      <c r="G2133" s="452" t="s">
        <v>1436</v>
      </c>
      <c r="H2133" s="453">
        <v>8146</v>
      </c>
      <c r="I2133" s="452" t="s">
        <v>1676</v>
      </c>
      <c r="J2133" s="452" t="s">
        <v>1438</v>
      </c>
      <c r="K2133" s="452" t="s">
        <v>1438</v>
      </c>
      <c r="L2133" s="452" t="s">
        <v>1439</v>
      </c>
      <c r="M2133" s="452" t="s">
        <v>1440</v>
      </c>
      <c r="N2133" s="454">
        <v>44330</v>
      </c>
      <c r="O2133" s="452" t="s">
        <v>1440</v>
      </c>
      <c r="P2133" s="454">
        <v>44468</v>
      </c>
    </row>
    <row r="2134" spans="1:16" x14ac:dyDescent="0.2">
      <c r="A2134" s="451" t="s">
        <v>2534</v>
      </c>
      <c r="B2134" s="451" t="s">
        <v>1713</v>
      </c>
      <c r="C2134" s="451" t="s">
        <v>1432</v>
      </c>
      <c r="D2134" s="451" t="s">
        <v>1507</v>
      </c>
      <c r="E2134" s="451" t="s">
        <v>1442</v>
      </c>
      <c r="F2134" s="451" t="s">
        <v>2521</v>
      </c>
      <c r="G2134" s="452" t="s">
        <v>1436</v>
      </c>
      <c r="H2134" s="453">
        <v>54334</v>
      </c>
      <c r="I2134" s="452" t="s">
        <v>1640</v>
      </c>
      <c r="J2134" s="452" t="s">
        <v>1438</v>
      </c>
      <c r="K2134" s="452" t="s">
        <v>1438</v>
      </c>
      <c r="L2134" s="452" t="s">
        <v>1439</v>
      </c>
      <c r="M2134" s="452" t="s">
        <v>1440</v>
      </c>
      <c r="N2134" s="454">
        <v>44384</v>
      </c>
      <c r="O2134" s="452" t="s">
        <v>1440</v>
      </c>
      <c r="P2134" s="454">
        <v>44468</v>
      </c>
    </row>
    <row r="2135" spans="1:16" ht="21" x14ac:dyDescent="0.2">
      <c r="A2135" s="451" t="s">
        <v>2534</v>
      </c>
      <c r="B2135" s="451" t="s">
        <v>1713</v>
      </c>
      <c r="C2135" s="451" t="s">
        <v>1432</v>
      </c>
      <c r="D2135" s="451" t="s">
        <v>1540</v>
      </c>
      <c r="E2135" s="451" t="s">
        <v>1677</v>
      </c>
      <c r="F2135" s="451" t="s">
        <v>1988</v>
      </c>
      <c r="G2135" s="452" t="s">
        <v>1436</v>
      </c>
      <c r="H2135" s="453">
        <v>11381</v>
      </c>
      <c r="I2135" s="452" t="s">
        <v>1678</v>
      </c>
      <c r="J2135" s="455"/>
      <c r="K2135" s="452" t="s">
        <v>1533</v>
      </c>
      <c r="L2135" s="452" t="s">
        <v>1439</v>
      </c>
      <c r="M2135" s="452" t="s">
        <v>1452</v>
      </c>
      <c r="N2135" s="454">
        <v>44525</v>
      </c>
      <c r="O2135" s="452" t="s">
        <v>1534</v>
      </c>
      <c r="P2135" s="454">
        <v>44525</v>
      </c>
    </row>
    <row r="2136" spans="1:16" x14ac:dyDescent="0.2">
      <c r="A2136" s="451" t="s">
        <v>2534</v>
      </c>
      <c r="B2136" s="451" t="s">
        <v>1717</v>
      </c>
      <c r="C2136" s="451" t="s">
        <v>1432</v>
      </c>
      <c r="D2136" s="451" t="s">
        <v>1433</v>
      </c>
      <c r="E2136" s="451" t="s">
        <v>1442</v>
      </c>
      <c r="F2136" s="451" t="s">
        <v>1934</v>
      </c>
      <c r="G2136" s="452" t="s">
        <v>1436</v>
      </c>
      <c r="H2136" s="453">
        <v>220772</v>
      </c>
      <c r="I2136" s="452" t="s">
        <v>1654</v>
      </c>
      <c r="J2136" s="452" t="s">
        <v>1438</v>
      </c>
      <c r="K2136" s="452" t="s">
        <v>1438</v>
      </c>
      <c r="L2136" s="452" t="s">
        <v>1439</v>
      </c>
      <c r="M2136" s="452" t="s">
        <v>1440</v>
      </c>
      <c r="N2136" s="454">
        <v>44312</v>
      </c>
      <c r="O2136" s="452" t="s">
        <v>1440</v>
      </c>
      <c r="P2136" s="454">
        <v>44468</v>
      </c>
    </row>
    <row r="2137" spans="1:16" ht="21" x14ac:dyDescent="0.2">
      <c r="A2137" s="451" t="s">
        <v>2537</v>
      </c>
      <c r="B2137" s="451" t="s">
        <v>1463</v>
      </c>
      <c r="C2137" s="451" t="s">
        <v>1432</v>
      </c>
      <c r="D2137" s="451" t="s">
        <v>1433</v>
      </c>
      <c r="E2137" s="451" t="s">
        <v>1442</v>
      </c>
      <c r="F2137" s="451" t="s">
        <v>2274</v>
      </c>
      <c r="G2137" s="452" t="s">
        <v>1436</v>
      </c>
      <c r="H2137" s="453">
        <v>781976</v>
      </c>
      <c r="I2137" s="452" t="s">
        <v>1650</v>
      </c>
      <c r="J2137" s="452" t="s">
        <v>1438</v>
      </c>
      <c r="K2137" s="452" t="s">
        <v>1438</v>
      </c>
      <c r="L2137" s="452" t="s">
        <v>1439</v>
      </c>
      <c r="M2137" s="452" t="s">
        <v>1440</v>
      </c>
      <c r="N2137" s="454">
        <v>44309</v>
      </c>
      <c r="O2137" s="452" t="s">
        <v>1440</v>
      </c>
      <c r="P2137" s="454">
        <v>44468</v>
      </c>
    </row>
    <row r="2138" spans="1:16" ht="21" x14ac:dyDescent="0.2">
      <c r="A2138" s="451" t="s">
        <v>2537</v>
      </c>
      <c r="B2138" s="451" t="s">
        <v>1693</v>
      </c>
      <c r="C2138" s="451" t="s">
        <v>1432</v>
      </c>
      <c r="D2138" s="451" t="s">
        <v>1433</v>
      </c>
      <c r="E2138" s="451" t="s">
        <v>1434</v>
      </c>
      <c r="F2138" s="451" t="s">
        <v>2361</v>
      </c>
      <c r="G2138" s="452" t="s">
        <v>1436</v>
      </c>
      <c r="H2138" s="453">
        <v>20008</v>
      </c>
      <c r="I2138" s="452" t="s">
        <v>1648</v>
      </c>
      <c r="J2138" s="452" t="s">
        <v>1438</v>
      </c>
      <c r="K2138" s="452" t="s">
        <v>1438</v>
      </c>
      <c r="L2138" s="452" t="s">
        <v>1439</v>
      </c>
      <c r="M2138" s="452" t="s">
        <v>1440</v>
      </c>
      <c r="N2138" s="454">
        <v>44309</v>
      </c>
      <c r="O2138" s="452" t="s">
        <v>1440</v>
      </c>
      <c r="P2138" s="454">
        <v>44468</v>
      </c>
    </row>
    <row r="2139" spans="1:16" ht="21" x14ac:dyDescent="0.2">
      <c r="A2139" s="451" t="s">
        <v>2537</v>
      </c>
      <c r="B2139" s="451" t="s">
        <v>1695</v>
      </c>
      <c r="C2139" s="451" t="s">
        <v>1432</v>
      </c>
      <c r="D2139" s="451" t="s">
        <v>1466</v>
      </c>
      <c r="E2139" s="451" t="s">
        <v>1442</v>
      </c>
      <c r="F2139" s="451" t="s">
        <v>2395</v>
      </c>
      <c r="G2139" s="452" t="s">
        <v>1436</v>
      </c>
      <c r="H2139" s="453">
        <v>217889.05</v>
      </c>
      <c r="I2139" s="452" t="s">
        <v>1655</v>
      </c>
      <c r="J2139" s="452" t="s">
        <v>1438</v>
      </c>
      <c r="K2139" s="452" t="s">
        <v>1438</v>
      </c>
      <c r="L2139" s="452" t="s">
        <v>1439</v>
      </c>
      <c r="M2139" s="452" t="s">
        <v>1440</v>
      </c>
      <c r="N2139" s="454">
        <v>44341</v>
      </c>
      <c r="O2139" s="452" t="s">
        <v>1440</v>
      </c>
      <c r="P2139" s="454">
        <v>44468</v>
      </c>
    </row>
    <row r="2140" spans="1:16" ht="21" x14ac:dyDescent="0.2">
      <c r="A2140" s="451" t="s">
        <v>2537</v>
      </c>
      <c r="B2140" s="451" t="s">
        <v>1697</v>
      </c>
      <c r="C2140" s="451" t="s">
        <v>1432</v>
      </c>
      <c r="D2140" s="451" t="s">
        <v>1433</v>
      </c>
      <c r="E2140" s="451" t="s">
        <v>1434</v>
      </c>
      <c r="F2140" s="451" t="s">
        <v>2230</v>
      </c>
      <c r="G2140" s="452" t="s">
        <v>1436</v>
      </c>
      <c r="H2140" s="453">
        <v>2538</v>
      </c>
      <c r="I2140" s="452" t="s">
        <v>1670</v>
      </c>
      <c r="J2140" s="452" t="s">
        <v>1438</v>
      </c>
      <c r="K2140" s="452" t="s">
        <v>1438</v>
      </c>
      <c r="L2140" s="452" t="s">
        <v>1439</v>
      </c>
      <c r="M2140" s="452" t="s">
        <v>1440</v>
      </c>
      <c r="N2140" s="454">
        <v>44309</v>
      </c>
      <c r="O2140" s="452" t="s">
        <v>1440</v>
      </c>
      <c r="P2140" s="454">
        <v>44468</v>
      </c>
    </row>
    <row r="2141" spans="1:16" ht="21" x14ac:dyDescent="0.2">
      <c r="A2141" s="451" t="s">
        <v>2537</v>
      </c>
      <c r="B2141" s="451" t="s">
        <v>1697</v>
      </c>
      <c r="C2141" s="451" t="s">
        <v>1432</v>
      </c>
      <c r="D2141" s="451" t="s">
        <v>1466</v>
      </c>
      <c r="E2141" s="451" t="s">
        <v>1442</v>
      </c>
      <c r="F2141" s="451" t="s">
        <v>2114</v>
      </c>
      <c r="G2141" s="452" t="s">
        <v>1436</v>
      </c>
      <c r="H2141" s="453">
        <v>2374</v>
      </c>
      <c r="I2141" s="452" t="s">
        <v>1488</v>
      </c>
      <c r="J2141" s="452" t="s">
        <v>1438</v>
      </c>
      <c r="K2141" s="452" t="s">
        <v>1438</v>
      </c>
      <c r="L2141" s="452" t="s">
        <v>1439</v>
      </c>
      <c r="M2141" s="452" t="s">
        <v>1440</v>
      </c>
      <c r="N2141" s="454">
        <v>44342</v>
      </c>
      <c r="O2141" s="452" t="s">
        <v>1440</v>
      </c>
      <c r="P2141" s="454">
        <v>44468</v>
      </c>
    </row>
    <row r="2142" spans="1:16" ht="21" x14ac:dyDescent="0.2">
      <c r="A2142" s="451" t="s">
        <v>2537</v>
      </c>
      <c r="B2142" s="451" t="s">
        <v>1697</v>
      </c>
      <c r="C2142" s="451" t="s">
        <v>1432</v>
      </c>
      <c r="D2142" s="451" t="s">
        <v>1515</v>
      </c>
      <c r="E2142" s="451" t="s">
        <v>1442</v>
      </c>
      <c r="F2142" s="451" t="s">
        <v>2220</v>
      </c>
      <c r="G2142" s="452" t="s">
        <v>1436</v>
      </c>
      <c r="H2142" s="453">
        <v>1158</v>
      </c>
      <c r="I2142" s="452" t="s">
        <v>1522</v>
      </c>
      <c r="J2142" s="452" t="s">
        <v>1438</v>
      </c>
      <c r="K2142" s="452" t="s">
        <v>1438</v>
      </c>
      <c r="L2142" s="452" t="s">
        <v>1439</v>
      </c>
      <c r="M2142" s="452" t="s">
        <v>1440</v>
      </c>
      <c r="N2142" s="454">
        <v>44294</v>
      </c>
      <c r="O2142" s="452" t="s">
        <v>1440</v>
      </c>
      <c r="P2142" s="454">
        <v>44468</v>
      </c>
    </row>
    <row r="2143" spans="1:16" ht="21" x14ac:dyDescent="0.2">
      <c r="A2143" s="451" t="s">
        <v>2537</v>
      </c>
      <c r="B2143" s="451" t="s">
        <v>1697</v>
      </c>
      <c r="C2143" s="451" t="s">
        <v>1432</v>
      </c>
      <c r="D2143" s="451" t="s">
        <v>1448</v>
      </c>
      <c r="E2143" s="451" t="s">
        <v>1544</v>
      </c>
      <c r="F2143" s="451" t="s">
        <v>1798</v>
      </c>
      <c r="G2143" s="452" t="s">
        <v>1436</v>
      </c>
      <c r="H2143" s="453">
        <v>4982</v>
      </c>
      <c r="I2143" s="452" t="s">
        <v>1564</v>
      </c>
      <c r="J2143" s="455"/>
      <c r="K2143" s="452" t="s">
        <v>1533</v>
      </c>
      <c r="L2143" s="452" t="s">
        <v>1439</v>
      </c>
      <c r="M2143" s="452" t="s">
        <v>1452</v>
      </c>
      <c r="N2143" s="454">
        <v>44539</v>
      </c>
      <c r="O2143" s="452" t="s">
        <v>1453</v>
      </c>
      <c r="P2143" s="454">
        <v>44544</v>
      </c>
    </row>
    <row r="2144" spans="1:16" ht="21" x14ac:dyDescent="0.2">
      <c r="A2144" s="451" t="s">
        <v>2537</v>
      </c>
      <c r="B2144" s="451" t="s">
        <v>1703</v>
      </c>
      <c r="C2144" s="451" t="s">
        <v>1432</v>
      </c>
      <c r="D2144" s="451" t="s">
        <v>1491</v>
      </c>
      <c r="E2144" s="451" t="s">
        <v>1442</v>
      </c>
      <c r="F2144" s="451" t="s">
        <v>2127</v>
      </c>
      <c r="G2144" s="452" t="s">
        <v>1436</v>
      </c>
      <c r="H2144" s="453">
        <v>2500</v>
      </c>
      <c r="I2144" s="452" t="s">
        <v>1609</v>
      </c>
      <c r="J2144" s="452" t="s">
        <v>1438</v>
      </c>
      <c r="K2144" s="452" t="s">
        <v>1438</v>
      </c>
      <c r="L2144" s="452" t="s">
        <v>1439</v>
      </c>
      <c r="M2144" s="452" t="s">
        <v>1440</v>
      </c>
      <c r="N2144" s="454">
        <v>44370</v>
      </c>
      <c r="O2144" s="452" t="s">
        <v>1440</v>
      </c>
      <c r="P2144" s="454">
        <v>44468</v>
      </c>
    </row>
    <row r="2145" spans="1:16" ht="21" x14ac:dyDescent="0.2">
      <c r="A2145" s="451" t="s">
        <v>2537</v>
      </c>
      <c r="B2145" s="451" t="s">
        <v>1703</v>
      </c>
      <c r="C2145" s="451" t="s">
        <v>1432</v>
      </c>
      <c r="D2145" s="451" t="s">
        <v>1491</v>
      </c>
      <c r="E2145" s="451" t="s">
        <v>1442</v>
      </c>
      <c r="F2145" s="451" t="s">
        <v>2538</v>
      </c>
      <c r="G2145" s="452" t="s">
        <v>1436</v>
      </c>
      <c r="H2145" s="453">
        <v>6860</v>
      </c>
      <c r="I2145" s="452" t="s">
        <v>1613</v>
      </c>
      <c r="J2145" s="452" t="s">
        <v>1438</v>
      </c>
      <c r="K2145" s="452" t="s">
        <v>1438</v>
      </c>
      <c r="L2145" s="452" t="s">
        <v>1439</v>
      </c>
      <c r="M2145" s="452" t="s">
        <v>1440</v>
      </c>
      <c r="N2145" s="454">
        <v>44370</v>
      </c>
      <c r="O2145" s="452" t="s">
        <v>1440</v>
      </c>
      <c r="P2145" s="454">
        <v>44468</v>
      </c>
    </row>
    <row r="2146" spans="1:16" ht="21" x14ac:dyDescent="0.2">
      <c r="A2146" s="451" t="s">
        <v>2537</v>
      </c>
      <c r="B2146" s="451" t="s">
        <v>1703</v>
      </c>
      <c r="C2146" s="451" t="s">
        <v>1432</v>
      </c>
      <c r="D2146" s="451" t="s">
        <v>1507</v>
      </c>
      <c r="E2146" s="451" t="s">
        <v>1442</v>
      </c>
      <c r="F2146" s="451" t="s">
        <v>2381</v>
      </c>
      <c r="G2146" s="452" t="s">
        <v>1436</v>
      </c>
      <c r="H2146" s="453">
        <v>-6860</v>
      </c>
      <c r="I2146" s="452" t="s">
        <v>1707</v>
      </c>
      <c r="J2146" s="452" t="s">
        <v>1438</v>
      </c>
      <c r="K2146" s="452" t="s">
        <v>1438</v>
      </c>
      <c r="L2146" s="452" t="s">
        <v>1439</v>
      </c>
      <c r="M2146" s="452" t="s">
        <v>1440</v>
      </c>
      <c r="N2146" s="454">
        <v>44384</v>
      </c>
      <c r="O2146" s="452" t="s">
        <v>1440</v>
      </c>
      <c r="P2146" s="454">
        <v>44468</v>
      </c>
    </row>
    <row r="2147" spans="1:16" ht="21" x14ac:dyDescent="0.2">
      <c r="A2147" s="451" t="s">
        <v>2537</v>
      </c>
      <c r="B2147" s="451" t="s">
        <v>1708</v>
      </c>
      <c r="C2147" s="451" t="s">
        <v>1432</v>
      </c>
      <c r="D2147" s="451" t="s">
        <v>1507</v>
      </c>
      <c r="E2147" s="451" t="s">
        <v>1442</v>
      </c>
      <c r="F2147" s="451" t="s">
        <v>2324</v>
      </c>
      <c r="G2147" s="452" t="s">
        <v>1436</v>
      </c>
      <c r="H2147" s="453">
        <v>6860</v>
      </c>
      <c r="I2147" s="452" t="s">
        <v>1707</v>
      </c>
      <c r="J2147" s="452" t="s">
        <v>1438</v>
      </c>
      <c r="K2147" s="452" t="s">
        <v>1438</v>
      </c>
      <c r="L2147" s="452" t="s">
        <v>1439</v>
      </c>
      <c r="M2147" s="452" t="s">
        <v>1440</v>
      </c>
      <c r="N2147" s="454">
        <v>44384</v>
      </c>
      <c r="O2147" s="452" t="s">
        <v>1440</v>
      </c>
      <c r="P2147" s="454">
        <v>44468</v>
      </c>
    </row>
    <row r="2148" spans="1:16" ht="21" x14ac:dyDescent="0.2">
      <c r="A2148" s="451" t="s">
        <v>2537</v>
      </c>
      <c r="B2148" s="451" t="s">
        <v>1708</v>
      </c>
      <c r="C2148" s="451" t="s">
        <v>1432</v>
      </c>
      <c r="D2148" s="451" t="s">
        <v>1531</v>
      </c>
      <c r="E2148" s="451" t="s">
        <v>1568</v>
      </c>
      <c r="F2148" s="451" t="s">
        <v>1988</v>
      </c>
      <c r="G2148" s="452" t="s">
        <v>1436</v>
      </c>
      <c r="H2148" s="453">
        <v>1160</v>
      </c>
      <c r="I2148" s="452" t="s">
        <v>1627</v>
      </c>
      <c r="J2148" s="455"/>
      <c r="K2148" s="452" t="s">
        <v>1533</v>
      </c>
      <c r="L2148" s="452" t="s">
        <v>1439</v>
      </c>
      <c r="M2148" s="452" t="s">
        <v>1452</v>
      </c>
      <c r="N2148" s="454">
        <v>44496</v>
      </c>
      <c r="O2148" s="452" t="s">
        <v>1534</v>
      </c>
      <c r="P2148" s="454">
        <v>44497</v>
      </c>
    </row>
    <row r="2149" spans="1:16" ht="21" x14ac:dyDescent="0.2">
      <c r="A2149" s="451" t="s">
        <v>2537</v>
      </c>
      <c r="B2149" s="451" t="s">
        <v>1708</v>
      </c>
      <c r="C2149" s="451" t="s">
        <v>1432</v>
      </c>
      <c r="D2149" s="451" t="s">
        <v>1531</v>
      </c>
      <c r="E2149" s="451" t="s">
        <v>1628</v>
      </c>
      <c r="F2149" s="451" t="s">
        <v>1988</v>
      </c>
      <c r="G2149" s="452" t="s">
        <v>1436</v>
      </c>
      <c r="H2149" s="453">
        <v>1122.19</v>
      </c>
      <c r="I2149" s="452" t="s">
        <v>1629</v>
      </c>
      <c r="J2149" s="455"/>
      <c r="K2149" s="452" t="s">
        <v>1533</v>
      </c>
      <c r="L2149" s="452" t="s">
        <v>1439</v>
      </c>
      <c r="M2149" s="452" t="s">
        <v>1452</v>
      </c>
      <c r="N2149" s="454">
        <v>44496</v>
      </c>
      <c r="O2149" s="452" t="s">
        <v>1534</v>
      </c>
      <c r="P2149" s="454">
        <v>44497</v>
      </c>
    </row>
    <row r="2150" spans="1:16" ht="21" x14ac:dyDescent="0.2">
      <c r="A2150" s="451" t="s">
        <v>2537</v>
      </c>
      <c r="B2150" s="451" t="s">
        <v>1575</v>
      </c>
      <c r="C2150" s="451" t="s">
        <v>1432</v>
      </c>
      <c r="D2150" s="451" t="s">
        <v>1507</v>
      </c>
      <c r="E2150" s="451" t="s">
        <v>1442</v>
      </c>
      <c r="F2150" s="451" t="s">
        <v>2539</v>
      </c>
      <c r="G2150" s="452" t="s">
        <v>1436</v>
      </c>
      <c r="H2150" s="453">
        <v>18450</v>
      </c>
      <c r="I2150" s="452" t="s">
        <v>1712</v>
      </c>
      <c r="J2150" s="452" t="s">
        <v>1438</v>
      </c>
      <c r="K2150" s="452" t="s">
        <v>1438</v>
      </c>
      <c r="L2150" s="452" t="s">
        <v>1439</v>
      </c>
      <c r="M2150" s="452" t="s">
        <v>1440</v>
      </c>
      <c r="N2150" s="454">
        <v>44399</v>
      </c>
      <c r="O2150" s="452" t="s">
        <v>1440</v>
      </c>
      <c r="P2150" s="454">
        <v>44468</v>
      </c>
    </row>
    <row r="2151" spans="1:16" ht="21" x14ac:dyDescent="0.2">
      <c r="A2151" s="451" t="s">
        <v>2537</v>
      </c>
      <c r="B2151" s="451" t="s">
        <v>1575</v>
      </c>
      <c r="C2151" s="451" t="s">
        <v>1432</v>
      </c>
      <c r="D2151" s="451" t="s">
        <v>1448</v>
      </c>
      <c r="E2151" s="451" t="s">
        <v>1460</v>
      </c>
      <c r="F2151" s="451" t="s">
        <v>1988</v>
      </c>
      <c r="G2151" s="452" t="s">
        <v>1436</v>
      </c>
      <c r="H2151" s="453">
        <v>14760</v>
      </c>
      <c r="I2151" s="452" t="s">
        <v>1462</v>
      </c>
      <c r="J2151" s="455"/>
      <c r="K2151" s="452" t="s">
        <v>1533</v>
      </c>
      <c r="L2151" s="452" t="s">
        <v>1439</v>
      </c>
      <c r="M2151" s="452" t="s">
        <v>1452</v>
      </c>
      <c r="N2151" s="454">
        <v>44550</v>
      </c>
      <c r="O2151" s="452" t="s">
        <v>1453</v>
      </c>
      <c r="P2151" s="454">
        <v>44553</v>
      </c>
    </row>
    <row r="2152" spans="1:16" ht="21" x14ac:dyDescent="0.2">
      <c r="A2152" s="451" t="s">
        <v>2537</v>
      </c>
      <c r="B2152" s="451" t="s">
        <v>1713</v>
      </c>
      <c r="C2152" s="451" t="s">
        <v>1432</v>
      </c>
      <c r="D2152" s="451" t="s">
        <v>1466</v>
      </c>
      <c r="E2152" s="451" t="s">
        <v>1442</v>
      </c>
      <c r="F2152" s="451" t="s">
        <v>2269</v>
      </c>
      <c r="G2152" s="452" t="s">
        <v>1436</v>
      </c>
      <c r="H2152" s="453">
        <v>7412</v>
      </c>
      <c r="I2152" s="452" t="s">
        <v>1676</v>
      </c>
      <c r="J2152" s="452" t="s">
        <v>1438</v>
      </c>
      <c r="K2152" s="452" t="s">
        <v>1438</v>
      </c>
      <c r="L2152" s="452" t="s">
        <v>1439</v>
      </c>
      <c r="M2152" s="452" t="s">
        <v>1440</v>
      </c>
      <c r="N2152" s="454">
        <v>44330</v>
      </c>
      <c r="O2152" s="452" t="s">
        <v>1440</v>
      </c>
      <c r="P2152" s="454">
        <v>44468</v>
      </c>
    </row>
    <row r="2153" spans="1:16" ht="21" x14ac:dyDescent="0.2">
      <c r="A2153" s="451" t="s">
        <v>2537</v>
      </c>
      <c r="B2153" s="451" t="s">
        <v>1713</v>
      </c>
      <c r="C2153" s="451" t="s">
        <v>1432</v>
      </c>
      <c r="D2153" s="451" t="s">
        <v>1507</v>
      </c>
      <c r="E2153" s="451" t="s">
        <v>1442</v>
      </c>
      <c r="F2153" s="451" t="s">
        <v>2540</v>
      </c>
      <c r="G2153" s="452" t="s">
        <v>1436</v>
      </c>
      <c r="H2153" s="453">
        <v>32382</v>
      </c>
      <c r="I2153" s="452" t="s">
        <v>1640</v>
      </c>
      <c r="J2153" s="452" t="s">
        <v>1438</v>
      </c>
      <c r="K2153" s="452" t="s">
        <v>1438</v>
      </c>
      <c r="L2153" s="452" t="s">
        <v>1439</v>
      </c>
      <c r="M2153" s="452" t="s">
        <v>1440</v>
      </c>
      <c r="N2153" s="454">
        <v>44384</v>
      </c>
      <c r="O2153" s="452" t="s">
        <v>1440</v>
      </c>
      <c r="P2153" s="454">
        <v>44468</v>
      </c>
    </row>
    <row r="2154" spans="1:16" ht="21" x14ac:dyDescent="0.2">
      <c r="A2154" s="451" t="s">
        <v>2537</v>
      </c>
      <c r="B2154" s="451" t="s">
        <v>1713</v>
      </c>
      <c r="C2154" s="451" t="s">
        <v>1432</v>
      </c>
      <c r="D2154" s="451" t="s">
        <v>1540</v>
      </c>
      <c r="E2154" s="451" t="s">
        <v>1677</v>
      </c>
      <c r="F2154" s="451" t="s">
        <v>1632</v>
      </c>
      <c r="G2154" s="452" t="s">
        <v>1436</v>
      </c>
      <c r="H2154" s="453">
        <v>10372</v>
      </c>
      <c r="I2154" s="452" t="s">
        <v>1678</v>
      </c>
      <c r="J2154" s="455"/>
      <c r="K2154" s="452" t="s">
        <v>1533</v>
      </c>
      <c r="L2154" s="452" t="s">
        <v>1439</v>
      </c>
      <c r="M2154" s="452" t="s">
        <v>1452</v>
      </c>
      <c r="N2154" s="454">
        <v>44525</v>
      </c>
      <c r="O2154" s="452" t="s">
        <v>1534</v>
      </c>
      <c r="P2154" s="454">
        <v>44525</v>
      </c>
    </row>
    <row r="2155" spans="1:16" ht="21" x14ac:dyDescent="0.2">
      <c r="A2155" s="451" t="s">
        <v>2537</v>
      </c>
      <c r="B2155" s="451" t="s">
        <v>1717</v>
      </c>
      <c r="C2155" s="451" t="s">
        <v>1432</v>
      </c>
      <c r="D2155" s="451" t="s">
        <v>1433</v>
      </c>
      <c r="E2155" s="451" t="s">
        <v>1434</v>
      </c>
      <c r="F2155" s="451" t="s">
        <v>2541</v>
      </c>
      <c r="G2155" s="452" t="s">
        <v>1436</v>
      </c>
      <c r="H2155" s="453">
        <v>97295</v>
      </c>
      <c r="I2155" s="452" t="s">
        <v>1654</v>
      </c>
      <c r="J2155" s="452" t="s">
        <v>1438</v>
      </c>
      <c r="K2155" s="452" t="s">
        <v>1438</v>
      </c>
      <c r="L2155" s="452" t="s">
        <v>1439</v>
      </c>
      <c r="M2155" s="452" t="s">
        <v>1440</v>
      </c>
      <c r="N2155" s="454">
        <v>44312</v>
      </c>
      <c r="O2155" s="452" t="s">
        <v>1440</v>
      </c>
      <c r="P2155" s="454">
        <v>44468</v>
      </c>
    </row>
    <row r="2156" spans="1:16" ht="21" x14ac:dyDescent="0.2">
      <c r="A2156" s="451" t="s">
        <v>2542</v>
      </c>
      <c r="B2156" s="451" t="s">
        <v>1463</v>
      </c>
      <c r="C2156" s="451" t="s">
        <v>1432</v>
      </c>
      <c r="D2156" s="451" t="s">
        <v>1433</v>
      </c>
      <c r="E2156" s="451" t="s">
        <v>1434</v>
      </c>
      <c r="F2156" s="451" t="s">
        <v>2543</v>
      </c>
      <c r="G2156" s="452" t="s">
        <v>1436</v>
      </c>
      <c r="H2156" s="453">
        <v>762055</v>
      </c>
      <c r="I2156" s="452" t="s">
        <v>1650</v>
      </c>
      <c r="J2156" s="452" t="s">
        <v>1438</v>
      </c>
      <c r="K2156" s="452" t="s">
        <v>1438</v>
      </c>
      <c r="L2156" s="452" t="s">
        <v>1439</v>
      </c>
      <c r="M2156" s="452" t="s">
        <v>1440</v>
      </c>
      <c r="N2156" s="454">
        <v>44309</v>
      </c>
      <c r="O2156" s="452" t="s">
        <v>1440</v>
      </c>
      <c r="P2156" s="454">
        <v>44468</v>
      </c>
    </row>
    <row r="2157" spans="1:16" x14ac:dyDescent="0.2">
      <c r="A2157" s="451" t="s">
        <v>2542</v>
      </c>
      <c r="B2157" s="451" t="s">
        <v>1693</v>
      </c>
      <c r="C2157" s="451" t="s">
        <v>1432</v>
      </c>
      <c r="D2157" s="451" t="s">
        <v>1433</v>
      </c>
      <c r="E2157" s="451" t="s">
        <v>1434</v>
      </c>
      <c r="F2157" s="451" t="s">
        <v>1778</v>
      </c>
      <c r="G2157" s="452" t="s">
        <v>1436</v>
      </c>
      <c r="H2157" s="453">
        <v>20254</v>
      </c>
      <c r="I2157" s="452" t="s">
        <v>1648</v>
      </c>
      <c r="J2157" s="452" t="s">
        <v>1438</v>
      </c>
      <c r="K2157" s="452" t="s">
        <v>1438</v>
      </c>
      <c r="L2157" s="452" t="s">
        <v>1439</v>
      </c>
      <c r="M2157" s="452" t="s">
        <v>1440</v>
      </c>
      <c r="N2157" s="454">
        <v>44309</v>
      </c>
      <c r="O2157" s="452" t="s">
        <v>1440</v>
      </c>
      <c r="P2157" s="454">
        <v>44468</v>
      </c>
    </row>
    <row r="2158" spans="1:16" x14ac:dyDescent="0.2">
      <c r="A2158" s="451" t="s">
        <v>2542</v>
      </c>
      <c r="B2158" s="451" t="s">
        <v>1695</v>
      </c>
      <c r="C2158" s="451" t="s">
        <v>1432</v>
      </c>
      <c r="D2158" s="451" t="s">
        <v>1466</v>
      </c>
      <c r="E2158" s="451" t="s">
        <v>1434</v>
      </c>
      <c r="F2158" s="451" t="s">
        <v>2117</v>
      </c>
      <c r="G2158" s="452" t="s">
        <v>1436</v>
      </c>
      <c r="H2158" s="453">
        <v>107054.33</v>
      </c>
      <c r="I2158" s="452" t="s">
        <v>1655</v>
      </c>
      <c r="J2158" s="452" t="s">
        <v>1438</v>
      </c>
      <c r="K2158" s="452" t="s">
        <v>1438</v>
      </c>
      <c r="L2158" s="452" t="s">
        <v>1439</v>
      </c>
      <c r="M2158" s="452" t="s">
        <v>1440</v>
      </c>
      <c r="N2158" s="454">
        <v>44341</v>
      </c>
      <c r="O2158" s="452" t="s">
        <v>1440</v>
      </c>
      <c r="P2158" s="454">
        <v>44468</v>
      </c>
    </row>
    <row r="2159" spans="1:16" x14ac:dyDescent="0.2">
      <c r="A2159" s="451" t="s">
        <v>2542</v>
      </c>
      <c r="B2159" s="451" t="s">
        <v>1697</v>
      </c>
      <c r="C2159" s="451" t="s">
        <v>1432</v>
      </c>
      <c r="D2159" s="451" t="s">
        <v>1433</v>
      </c>
      <c r="E2159" s="451" t="s">
        <v>1442</v>
      </c>
      <c r="F2159" s="451" t="s">
        <v>1851</v>
      </c>
      <c r="G2159" s="452" t="s">
        <v>1436</v>
      </c>
      <c r="H2159" s="453">
        <v>3878</v>
      </c>
      <c r="I2159" s="452" t="s">
        <v>1670</v>
      </c>
      <c r="J2159" s="452" t="s">
        <v>1438</v>
      </c>
      <c r="K2159" s="452" t="s">
        <v>1438</v>
      </c>
      <c r="L2159" s="452" t="s">
        <v>1439</v>
      </c>
      <c r="M2159" s="452" t="s">
        <v>1440</v>
      </c>
      <c r="N2159" s="454">
        <v>44309</v>
      </c>
      <c r="O2159" s="452" t="s">
        <v>1440</v>
      </c>
      <c r="P2159" s="454">
        <v>44468</v>
      </c>
    </row>
    <row r="2160" spans="1:16" x14ac:dyDescent="0.2">
      <c r="A2160" s="451" t="s">
        <v>2542</v>
      </c>
      <c r="B2160" s="451" t="s">
        <v>1697</v>
      </c>
      <c r="C2160" s="451" t="s">
        <v>1432</v>
      </c>
      <c r="D2160" s="451" t="s">
        <v>1448</v>
      </c>
      <c r="E2160" s="451" t="s">
        <v>1544</v>
      </c>
      <c r="F2160" s="451" t="s">
        <v>1906</v>
      </c>
      <c r="G2160" s="452" t="s">
        <v>1436</v>
      </c>
      <c r="H2160" s="453">
        <v>6878</v>
      </c>
      <c r="I2160" s="452" t="s">
        <v>1564</v>
      </c>
      <c r="J2160" s="455"/>
      <c r="K2160" s="452" t="s">
        <v>1533</v>
      </c>
      <c r="L2160" s="452" t="s">
        <v>1439</v>
      </c>
      <c r="M2160" s="452" t="s">
        <v>1452</v>
      </c>
      <c r="N2160" s="454">
        <v>44539</v>
      </c>
      <c r="O2160" s="452" t="s">
        <v>1453</v>
      </c>
      <c r="P2160" s="454">
        <v>44544</v>
      </c>
    </row>
    <row r="2161" spans="1:16" ht="21" x14ac:dyDescent="0.2">
      <c r="A2161" s="451" t="s">
        <v>2542</v>
      </c>
      <c r="B2161" s="451" t="s">
        <v>1703</v>
      </c>
      <c r="C2161" s="451" t="s">
        <v>1432</v>
      </c>
      <c r="D2161" s="451" t="s">
        <v>1491</v>
      </c>
      <c r="E2161" s="451" t="s">
        <v>1434</v>
      </c>
      <c r="F2161" s="451" t="s">
        <v>2544</v>
      </c>
      <c r="G2161" s="452" t="s">
        <v>1436</v>
      </c>
      <c r="H2161" s="453">
        <v>6675</v>
      </c>
      <c r="I2161" s="452" t="s">
        <v>1609</v>
      </c>
      <c r="J2161" s="452" t="s">
        <v>1438</v>
      </c>
      <c r="K2161" s="452" t="s">
        <v>1438</v>
      </c>
      <c r="L2161" s="452" t="s">
        <v>1439</v>
      </c>
      <c r="M2161" s="452" t="s">
        <v>1440</v>
      </c>
      <c r="N2161" s="454">
        <v>44370</v>
      </c>
      <c r="O2161" s="452" t="s">
        <v>1440</v>
      </c>
      <c r="P2161" s="454">
        <v>44468</v>
      </c>
    </row>
    <row r="2162" spans="1:16" ht="21" x14ac:dyDescent="0.2">
      <c r="A2162" s="451" t="s">
        <v>2542</v>
      </c>
      <c r="B2162" s="451" t="s">
        <v>1703</v>
      </c>
      <c r="C2162" s="451" t="s">
        <v>1432</v>
      </c>
      <c r="D2162" s="451" t="s">
        <v>1491</v>
      </c>
      <c r="E2162" s="451" t="s">
        <v>1434</v>
      </c>
      <c r="F2162" s="451" t="s">
        <v>2545</v>
      </c>
      <c r="G2162" s="452" t="s">
        <v>1436</v>
      </c>
      <c r="H2162" s="453">
        <v>6500</v>
      </c>
      <c r="I2162" s="452" t="s">
        <v>1613</v>
      </c>
      <c r="J2162" s="452" t="s">
        <v>1438</v>
      </c>
      <c r="K2162" s="452" t="s">
        <v>1438</v>
      </c>
      <c r="L2162" s="452" t="s">
        <v>1439</v>
      </c>
      <c r="M2162" s="452" t="s">
        <v>1440</v>
      </c>
      <c r="N2162" s="454">
        <v>44370</v>
      </c>
      <c r="O2162" s="452" t="s">
        <v>1440</v>
      </c>
      <c r="P2162" s="454">
        <v>44468</v>
      </c>
    </row>
    <row r="2163" spans="1:16" ht="21" x14ac:dyDescent="0.2">
      <c r="A2163" s="451" t="s">
        <v>2542</v>
      </c>
      <c r="B2163" s="451" t="s">
        <v>1703</v>
      </c>
      <c r="C2163" s="451" t="s">
        <v>1432</v>
      </c>
      <c r="D2163" s="451" t="s">
        <v>1507</v>
      </c>
      <c r="E2163" s="451" t="s">
        <v>1442</v>
      </c>
      <c r="F2163" s="451" t="s">
        <v>2546</v>
      </c>
      <c r="G2163" s="452" t="s">
        <v>1436</v>
      </c>
      <c r="H2163" s="453">
        <v>-6500</v>
      </c>
      <c r="I2163" s="452" t="s">
        <v>1707</v>
      </c>
      <c r="J2163" s="452" t="s">
        <v>1438</v>
      </c>
      <c r="K2163" s="452" t="s">
        <v>1438</v>
      </c>
      <c r="L2163" s="452" t="s">
        <v>1439</v>
      </c>
      <c r="M2163" s="452" t="s">
        <v>1440</v>
      </c>
      <c r="N2163" s="454">
        <v>44384</v>
      </c>
      <c r="O2163" s="452" t="s">
        <v>1440</v>
      </c>
      <c r="P2163" s="454">
        <v>44468</v>
      </c>
    </row>
    <row r="2164" spans="1:16" x14ac:dyDescent="0.2">
      <c r="A2164" s="451" t="s">
        <v>2542</v>
      </c>
      <c r="B2164" s="451" t="s">
        <v>1708</v>
      </c>
      <c r="C2164" s="451" t="s">
        <v>1432</v>
      </c>
      <c r="D2164" s="451" t="s">
        <v>1507</v>
      </c>
      <c r="E2164" s="451" t="s">
        <v>1442</v>
      </c>
      <c r="F2164" s="451" t="s">
        <v>2042</v>
      </c>
      <c r="G2164" s="452" t="s">
        <v>1436</v>
      </c>
      <c r="H2164" s="453">
        <v>6500</v>
      </c>
      <c r="I2164" s="452" t="s">
        <v>1707</v>
      </c>
      <c r="J2164" s="452" t="s">
        <v>1438</v>
      </c>
      <c r="K2164" s="452" t="s">
        <v>1438</v>
      </c>
      <c r="L2164" s="452" t="s">
        <v>1439</v>
      </c>
      <c r="M2164" s="452" t="s">
        <v>1440</v>
      </c>
      <c r="N2164" s="454">
        <v>44384</v>
      </c>
      <c r="O2164" s="452" t="s">
        <v>1440</v>
      </c>
      <c r="P2164" s="454">
        <v>44468</v>
      </c>
    </row>
    <row r="2165" spans="1:16" ht="21" x14ac:dyDescent="0.2">
      <c r="A2165" s="451" t="s">
        <v>2542</v>
      </c>
      <c r="B2165" s="451" t="s">
        <v>1708</v>
      </c>
      <c r="C2165" s="451" t="s">
        <v>1432</v>
      </c>
      <c r="D2165" s="451" t="s">
        <v>1531</v>
      </c>
      <c r="E2165" s="451" t="s">
        <v>1568</v>
      </c>
      <c r="F2165" s="451" t="s">
        <v>1699</v>
      </c>
      <c r="G2165" s="452" t="s">
        <v>1436</v>
      </c>
      <c r="H2165" s="453">
        <v>2211.25</v>
      </c>
      <c r="I2165" s="452" t="s">
        <v>1627</v>
      </c>
      <c r="J2165" s="455"/>
      <c r="K2165" s="452" t="s">
        <v>1533</v>
      </c>
      <c r="L2165" s="452" t="s">
        <v>1439</v>
      </c>
      <c r="M2165" s="452" t="s">
        <v>1452</v>
      </c>
      <c r="N2165" s="454">
        <v>44496</v>
      </c>
      <c r="O2165" s="452" t="s">
        <v>1534</v>
      </c>
      <c r="P2165" s="454">
        <v>44497</v>
      </c>
    </row>
    <row r="2166" spans="1:16" ht="21" x14ac:dyDescent="0.2">
      <c r="A2166" s="451" t="s">
        <v>2542</v>
      </c>
      <c r="B2166" s="451" t="s">
        <v>1708</v>
      </c>
      <c r="C2166" s="451" t="s">
        <v>1432</v>
      </c>
      <c r="D2166" s="451" t="s">
        <v>1531</v>
      </c>
      <c r="E2166" s="451" t="s">
        <v>1628</v>
      </c>
      <c r="F2166" s="451" t="s">
        <v>1699</v>
      </c>
      <c r="G2166" s="452" t="s">
        <v>1436</v>
      </c>
      <c r="H2166" s="453">
        <v>2008.13</v>
      </c>
      <c r="I2166" s="452" t="s">
        <v>1629</v>
      </c>
      <c r="J2166" s="455"/>
      <c r="K2166" s="452" t="s">
        <v>1533</v>
      </c>
      <c r="L2166" s="452" t="s">
        <v>1439</v>
      </c>
      <c r="M2166" s="452" t="s">
        <v>1452</v>
      </c>
      <c r="N2166" s="454">
        <v>44496</v>
      </c>
      <c r="O2166" s="452" t="s">
        <v>1534</v>
      </c>
      <c r="P2166" s="454">
        <v>44497</v>
      </c>
    </row>
    <row r="2167" spans="1:16" x14ac:dyDescent="0.2">
      <c r="A2167" s="451" t="s">
        <v>2542</v>
      </c>
      <c r="B2167" s="451" t="s">
        <v>1575</v>
      </c>
      <c r="C2167" s="451" t="s">
        <v>1432</v>
      </c>
      <c r="D2167" s="451" t="s">
        <v>1507</v>
      </c>
      <c r="E2167" s="451" t="s">
        <v>1442</v>
      </c>
      <c r="F2167" s="451" t="s">
        <v>2543</v>
      </c>
      <c r="G2167" s="452" t="s">
        <v>1436</v>
      </c>
      <c r="H2167" s="453">
        <v>34444</v>
      </c>
      <c r="I2167" s="452" t="s">
        <v>1712</v>
      </c>
      <c r="J2167" s="452" t="s">
        <v>1438</v>
      </c>
      <c r="K2167" s="452" t="s">
        <v>1438</v>
      </c>
      <c r="L2167" s="452" t="s">
        <v>1439</v>
      </c>
      <c r="M2167" s="452" t="s">
        <v>1440</v>
      </c>
      <c r="N2167" s="454">
        <v>44399</v>
      </c>
      <c r="O2167" s="452" t="s">
        <v>1440</v>
      </c>
      <c r="P2167" s="454">
        <v>44468</v>
      </c>
    </row>
    <row r="2168" spans="1:16" ht="21" x14ac:dyDescent="0.2">
      <c r="A2168" s="451" t="s">
        <v>2542</v>
      </c>
      <c r="B2168" s="451" t="s">
        <v>1575</v>
      </c>
      <c r="C2168" s="451" t="s">
        <v>1432</v>
      </c>
      <c r="D2168" s="451" t="s">
        <v>1448</v>
      </c>
      <c r="E2168" s="451" t="s">
        <v>1460</v>
      </c>
      <c r="F2168" s="451" t="s">
        <v>1699</v>
      </c>
      <c r="G2168" s="452" t="s">
        <v>1436</v>
      </c>
      <c r="H2168" s="453">
        <v>27555</v>
      </c>
      <c r="I2168" s="452" t="s">
        <v>1462</v>
      </c>
      <c r="J2168" s="455"/>
      <c r="K2168" s="452" t="s">
        <v>1533</v>
      </c>
      <c r="L2168" s="452" t="s">
        <v>1439</v>
      </c>
      <c r="M2168" s="452" t="s">
        <v>1452</v>
      </c>
      <c r="N2168" s="454">
        <v>44550</v>
      </c>
      <c r="O2168" s="452" t="s">
        <v>1453</v>
      </c>
      <c r="P2168" s="454">
        <v>44553</v>
      </c>
    </row>
    <row r="2169" spans="1:16" x14ac:dyDescent="0.2">
      <c r="A2169" s="451" t="s">
        <v>2542</v>
      </c>
      <c r="B2169" s="451" t="s">
        <v>1713</v>
      </c>
      <c r="C2169" s="451" t="s">
        <v>1432</v>
      </c>
      <c r="D2169" s="451" t="s">
        <v>1466</v>
      </c>
      <c r="E2169" s="451" t="s">
        <v>1442</v>
      </c>
      <c r="F2169" s="451" t="s">
        <v>1997</v>
      </c>
      <c r="G2169" s="452" t="s">
        <v>1436</v>
      </c>
      <c r="H2169" s="453">
        <v>7392</v>
      </c>
      <c r="I2169" s="452" t="s">
        <v>1676</v>
      </c>
      <c r="J2169" s="452" t="s">
        <v>1438</v>
      </c>
      <c r="K2169" s="452" t="s">
        <v>1438</v>
      </c>
      <c r="L2169" s="452" t="s">
        <v>1439</v>
      </c>
      <c r="M2169" s="452" t="s">
        <v>1440</v>
      </c>
      <c r="N2169" s="454">
        <v>44330</v>
      </c>
      <c r="O2169" s="452" t="s">
        <v>1440</v>
      </c>
      <c r="P2169" s="454">
        <v>44468</v>
      </c>
    </row>
    <row r="2170" spans="1:16" x14ac:dyDescent="0.2">
      <c r="A2170" s="451" t="s">
        <v>2542</v>
      </c>
      <c r="B2170" s="451" t="s">
        <v>1713</v>
      </c>
      <c r="C2170" s="451" t="s">
        <v>1432</v>
      </c>
      <c r="D2170" s="451" t="s">
        <v>1507</v>
      </c>
      <c r="E2170" s="451" t="s">
        <v>1434</v>
      </c>
      <c r="F2170" s="451" t="s">
        <v>1875</v>
      </c>
      <c r="G2170" s="452" t="s">
        <v>1436</v>
      </c>
      <c r="H2170" s="453">
        <v>15784</v>
      </c>
      <c r="I2170" s="452" t="s">
        <v>1640</v>
      </c>
      <c r="J2170" s="452" t="s">
        <v>1438</v>
      </c>
      <c r="K2170" s="452" t="s">
        <v>1438</v>
      </c>
      <c r="L2170" s="452" t="s">
        <v>1439</v>
      </c>
      <c r="M2170" s="452" t="s">
        <v>1440</v>
      </c>
      <c r="N2170" s="454">
        <v>44384</v>
      </c>
      <c r="O2170" s="452" t="s">
        <v>1440</v>
      </c>
      <c r="P2170" s="454">
        <v>44468</v>
      </c>
    </row>
    <row r="2171" spans="1:16" ht="21" x14ac:dyDescent="0.2">
      <c r="A2171" s="451" t="s">
        <v>2542</v>
      </c>
      <c r="B2171" s="451" t="s">
        <v>1713</v>
      </c>
      <c r="C2171" s="451" t="s">
        <v>1432</v>
      </c>
      <c r="D2171" s="451" t="s">
        <v>1540</v>
      </c>
      <c r="E2171" s="451" t="s">
        <v>1677</v>
      </c>
      <c r="F2171" s="451" t="s">
        <v>1706</v>
      </c>
      <c r="G2171" s="452" t="s">
        <v>1436</v>
      </c>
      <c r="H2171" s="453">
        <v>10354</v>
      </c>
      <c r="I2171" s="452" t="s">
        <v>1678</v>
      </c>
      <c r="J2171" s="455"/>
      <c r="K2171" s="452" t="s">
        <v>1533</v>
      </c>
      <c r="L2171" s="452" t="s">
        <v>1439</v>
      </c>
      <c r="M2171" s="452" t="s">
        <v>1452</v>
      </c>
      <c r="N2171" s="454">
        <v>44525</v>
      </c>
      <c r="O2171" s="452" t="s">
        <v>1534</v>
      </c>
      <c r="P2171" s="454">
        <v>44525</v>
      </c>
    </row>
    <row r="2172" spans="1:16" x14ac:dyDescent="0.2">
      <c r="A2172" s="451" t="s">
        <v>2542</v>
      </c>
      <c r="B2172" s="451" t="s">
        <v>1717</v>
      </c>
      <c r="C2172" s="451" t="s">
        <v>1432</v>
      </c>
      <c r="D2172" s="451" t="s">
        <v>1433</v>
      </c>
      <c r="E2172" s="451" t="s">
        <v>1434</v>
      </c>
      <c r="F2172" s="451" t="s">
        <v>2505</v>
      </c>
      <c r="G2172" s="452" t="s">
        <v>1436</v>
      </c>
      <c r="H2172" s="453">
        <v>119232</v>
      </c>
      <c r="I2172" s="452" t="s">
        <v>1654</v>
      </c>
      <c r="J2172" s="452" t="s">
        <v>1438</v>
      </c>
      <c r="K2172" s="452" t="s">
        <v>1438</v>
      </c>
      <c r="L2172" s="452" t="s">
        <v>1439</v>
      </c>
      <c r="M2172" s="452" t="s">
        <v>1440</v>
      </c>
      <c r="N2172" s="454">
        <v>44312</v>
      </c>
      <c r="O2172" s="452" t="s">
        <v>1440</v>
      </c>
      <c r="P2172" s="454">
        <v>44468</v>
      </c>
    </row>
    <row r="2173" spans="1:16" ht="21" x14ac:dyDescent="0.2">
      <c r="A2173" s="451" t="s">
        <v>2547</v>
      </c>
      <c r="B2173" s="451" t="s">
        <v>1463</v>
      </c>
      <c r="C2173" s="451" t="s">
        <v>1432</v>
      </c>
      <c r="D2173" s="451" t="s">
        <v>1433</v>
      </c>
      <c r="E2173" s="451" t="s">
        <v>1434</v>
      </c>
      <c r="F2173" s="451" t="s">
        <v>2195</v>
      </c>
      <c r="G2173" s="452" t="s">
        <v>1436</v>
      </c>
      <c r="H2173" s="453">
        <v>961587</v>
      </c>
      <c r="I2173" s="452" t="s">
        <v>1650</v>
      </c>
      <c r="J2173" s="452" t="s">
        <v>1438</v>
      </c>
      <c r="K2173" s="452" t="s">
        <v>1438</v>
      </c>
      <c r="L2173" s="452" t="s">
        <v>1439</v>
      </c>
      <c r="M2173" s="452" t="s">
        <v>1440</v>
      </c>
      <c r="N2173" s="454">
        <v>44309</v>
      </c>
      <c r="O2173" s="452" t="s">
        <v>1440</v>
      </c>
      <c r="P2173" s="454">
        <v>44468</v>
      </c>
    </row>
    <row r="2174" spans="1:16" x14ac:dyDescent="0.2">
      <c r="A2174" s="451" t="s">
        <v>2547</v>
      </c>
      <c r="B2174" s="451" t="s">
        <v>1693</v>
      </c>
      <c r="C2174" s="451" t="s">
        <v>1432</v>
      </c>
      <c r="D2174" s="451" t="s">
        <v>1433</v>
      </c>
      <c r="E2174" s="451" t="s">
        <v>1442</v>
      </c>
      <c r="F2174" s="451" t="s">
        <v>2211</v>
      </c>
      <c r="G2174" s="452" t="s">
        <v>1436</v>
      </c>
      <c r="H2174" s="453">
        <v>14579</v>
      </c>
      <c r="I2174" s="452" t="s">
        <v>1648</v>
      </c>
      <c r="J2174" s="452" t="s">
        <v>1438</v>
      </c>
      <c r="K2174" s="452" t="s">
        <v>1438</v>
      </c>
      <c r="L2174" s="452" t="s">
        <v>1439</v>
      </c>
      <c r="M2174" s="452" t="s">
        <v>1440</v>
      </c>
      <c r="N2174" s="454">
        <v>44309</v>
      </c>
      <c r="O2174" s="452" t="s">
        <v>1440</v>
      </c>
      <c r="P2174" s="454">
        <v>44468</v>
      </c>
    </row>
    <row r="2175" spans="1:16" x14ac:dyDescent="0.2">
      <c r="A2175" s="451" t="s">
        <v>2547</v>
      </c>
      <c r="B2175" s="451" t="s">
        <v>1695</v>
      </c>
      <c r="C2175" s="451" t="s">
        <v>1432</v>
      </c>
      <c r="D2175" s="451" t="s">
        <v>1466</v>
      </c>
      <c r="E2175" s="451" t="s">
        <v>1434</v>
      </c>
      <c r="F2175" s="451" t="s">
        <v>2513</v>
      </c>
      <c r="G2175" s="452" t="s">
        <v>1436</v>
      </c>
      <c r="H2175" s="453">
        <v>210984.5</v>
      </c>
      <c r="I2175" s="452" t="s">
        <v>1655</v>
      </c>
      <c r="J2175" s="452" t="s">
        <v>1438</v>
      </c>
      <c r="K2175" s="452" t="s">
        <v>1438</v>
      </c>
      <c r="L2175" s="452" t="s">
        <v>1439</v>
      </c>
      <c r="M2175" s="452" t="s">
        <v>1440</v>
      </c>
      <c r="N2175" s="454">
        <v>44341</v>
      </c>
      <c r="O2175" s="452" t="s">
        <v>1440</v>
      </c>
      <c r="P2175" s="454">
        <v>44468</v>
      </c>
    </row>
    <row r="2176" spans="1:16" x14ac:dyDescent="0.2">
      <c r="A2176" s="451" t="s">
        <v>2547</v>
      </c>
      <c r="B2176" s="451" t="s">
        <v>1697</v>
      </c>
      <c r="C2176" s="451" t="s">
        <v>1432</v>
      </c>
      <c r="D2176" s="451" t="s">
        <v>1433</v>
      </c>
      <c r="E2176" s="451" t="s">
        <v>1434</v>
      </c>
      <c r="F2176" s="451" t="s">
        <v>2150</v>
      </c>
      <c r="G2176" s="452" t="s">
        <v>1436</v>
      </c>
      <c r="H2176" s="453">
        <v>5109</v>
      </c>
      <c r="I2176" s="452" t="s">
        <v>1670</v>
      </c>
      <c r="J2176" s="452" t="s">
        <v>1438</v>
      </c>
      <c r="K2176" s="452" t="s">
        <v>1438</v>
      </c>
      <c r="L2176" s="452" t="s">
        <v>1439</v>
      </c>
      <c r="M2176" s="452" t="s">
        <v>1440</v>
      </c>
      <c r="N2176" s="454">
        <v>44309</v>
      </c>
      <c r="O2176" s="452" t="s">
        <v>1440</v>
      </c>
      <c r="P2176" s="454">
        <v>44468</v>
      </c>
    </row>
    <row r="2177" spans="1:16" x14ac:dyDescent="0.2">
      <c r="A2177" s="451" t="s">
        <v>2547</v>
      </c>
      <c r="B2177" s="451" t="s">
        <v>1697</v>
      </c>
      <c r="C2177" s="451" t="s">
        <v>1432</v>
      </c>
      <c r="D2177" s="451" t="s">
        <v>1448</v>
      </c>
      <c r="E2177" s="451" t="s">
        <v>1544</v>
      </c>
      <c r="F2177" s="451" t="s">
        <v>1949</v>
      </c>
      <c r="G2177" s="452" t="s">
        <v>1436</v>
      </c>
      <c r="H2177" s="453">
        <v>1176</v>
      </c>
      <c r="I2177" s="452" t="s">
        <v>1564</v>
      </c>
      <c r="J2177" s="455"/>
      <c r="K2177" s="452" t="s">
        <v>1533</v>
      </c>
      <c r="L2177" s="452" t="s">
        <v>1439</v>
      </c>
      <c r="M2177" s="452" t="s">
        <v>1452</v>
      </c>
      <c r="N2177" s="454">
        <v>44539</v>
      </c>
      <c r="O2177" s="452" t="s">
        <v>1453</v>
      </c>
      <c r="P2177" s="454">
        <v>44544</v>
      </c>
    </row>
    <row r="2178" spans="1:16" ht="21" x14ac:dyDescent="0.2">
      <c r="A2178" s="451" t="s">
        <v>2547</v>
      </c>
      <c r="B2178" s="451" t="s">
        <v>1703</v>
      </c>
      <c r="C2178" s="451" t="s">
        <v>1432</v>
      </c>
      <c r="D2178" s="451" t="s">
        <v>1491</v>
      </c>
      <c r="E2178" s="451" t="s">
        <v>1442</v>
      </c>
      <c r="F2178" s="451" t="s">
        <v>2518</v>
      </c>
      <c r="G2178" s="452" t="s">
        <v>1436</v>
      </c>
      <c r="H2178" s="453">
        <v>8560</v>
      </c>
      <c r="I2178" s="452" t="s">
        <v>1613</v>
      </c>
      <c r="J2178" s="452" t="s">
        <v>1438</v>
      </c>
      <c r="K2178" s="452" t="s">
        <v>1438</v>
      </c>
      <c r="L2178" s="452" t="s">
        <v>1439</v>
      </c>
      <c r="M2178" s="452" t="s">
        <v>1440</v>
      </c>
      <c r="N2178" s="454">
        <v>44370</v>
      </c>
      <c r="O2178" s="452" t="s">
        <v>1440</v>
      </c>
      <c r="P2178" s="454">
        <v>44468</v>
      </c>
    </row>
    <row r="2179" spans="1:16" ht="21" x14ac:dyDescent="0.2">
      <c r="A2179" s="451" t="s">
        <v>2547</v>
      </c>
      <c r="B2179" s="451" t="s">
        <v>1703</v>
      </c>
      <c r="C2179" s="451" t="s">
        <v>1432</v>
      </c>
      <c r="D2179" s="451" t="s">
        <v>1507</v>
      </c>
      <c r="E2179" s="451" t="s">
        <v>1442</v>
      </c>
      <c r="F2179" s="451" t="s">
        <v>2548</v>
      </c>
      <c r="G2179" s="452" t="s">
        <v>1436</v>
      </c>
      <c r="H2179" s="453">
        <v>-8560</v>
      </c>
      <c r="I2179" s="452" t="s">
        <v>1707</v>
      </c>
      <c r="J2179" s="452" t="s">
        <v>1438</v>
      </c>
      <c r="K2179" s="452" t="s">
        <v>1438</v>
      </c>
      <c r="L2179" s="452" t="s">
        <v>1439</v>
      </c>
      <c r="M2179" s="452" t="s">
        <v>1440</v>
      </c>
      <c r="N2179" s="454">
        <v>44384</v>
      </c>
      <c r="O2179" s="452" t="s">
        <v>1440</v>
      </c>
      <c r="P2179" s="454">
        <v>44468</v>
      </c>
    </row>
    <row r="2180" spans="1:16" x14ac:dyDescent="0.2">
      <c r="A2180" s="451" t="s">
        <v>2547</v>
      </c>
      <c r="B2180" s="451" t="s">
        <v>1708</v>
      </c>
      <c r="C2180" s="451" t="s">
        <v>1432</v>
      </c>
      <c r="D2180" s="451" t="s">
        <v>1507</v>
      </c>
      <c r="E2180" s="451" t="s">
        <v>1442</v>
      </c>
      <c r="F2180" s="451" t="s">
        <v>2231</v>
      </c>
      <c r="G2180" s="452" t="s">
        <v>1436</v>
      </c>
      <c r="H2180" s="453">
        <v>8560</v>
      </c>
      <c r="I2180" s="452" t="s">
        <v>1707</v>
      </c>
      <c r="J2180" s="452" t="s">
        <v>1438</v>
      </c>
      <c r="K2180" s="452" t="s">
        <v>1438</v>
      </c>
      <c r="L2180" s="452" t="s">
        <v>1439</v>
      </c>
      <c r="M2180" s="452" t="s">
        <v>1440</v>
      </c>
      <c r="N2180" s="454">
        <v>44384</v>
      </c>
      <c r="O2180" s="452" t="s">
        <v>1440</v>
      </c>
      <c r="P2180" s="454">
        <v>44468</v>
      </c>
    </row>
    <row r="2181" spans="1:16" ht="21" x14ac:dyDescent="0.2">
      <c r="A2181" s="451" t="s">
        <v>2547</v>
      </c>
      <c r="B2181" s="451" t="s">
        <v>1708</v>
      </c>
      <c r="C2181" s="451" t="s">
        <v>1432</v>
      </c>
      <c r="D2181" s="451" t="s">
        <v>1531</v>
      </c>
      <c r="E2181" s="451" t="s">
        <v>1568</v>
      </c>
      <c r="F2181" s="451" t="s">
        <v>1711</v>
      </c>
      <c r="G2181" s="452" t="s">
        <v>1436</v>
      </c>
      <c r="H2181" s="453">
        <v>1740</v>
      </c>
      <c r="I2181" s="452" t="s">
        <v>1627</v>
      </c>
      <c r="J2181" s="455"/>
      <c r="K2181" s="452" t="s">
        <v>1533</v>
      </c>
      <c r="L2181" s="452" t="s">
        <v>1439</v>
      </c>
      <c r="M2181" s="452" t="s">
        <v>1452</v>
      </c>
      <c r="N2181" s="454">
        <v>44496</v>
      </c>
      <c r="O2181" s="452" t="s">
        <v>1534</v>
      </c>
      <c r="P2181" s="454">
        <v>44497</v>
      </c>
    </row>
    <row r="2182" spans="1:16" ht="21" x14ac:dyDescent="0.2">
      <c r="A2182" s="451" t="s">
        <v>2547</v>
      </c>
      <c r="B2182" s="451" t="s">
        <v>1708</v>
      </c>
      <c r="C2182" s="451" t="s">
        <v>1432</v>
      </c>
      <c r="D2182" s="451" t="s">
        <v>1531</v>
      </c>
      <c r="E2182" s="451" t="s">
        <v>1628</v>
      </c>
      <c r="F2182" s="451" t="s">
        <v>1711</v>
      </c>
      <c r="G2182" s="452" t="s">
        <v>1436</v>
      </c>
      <c r="H2182" s="453">
        <v>1712.81</v>
      </c>
      <c r="I2182" s="452" t="s">
        <v>1629</v>
      </c>
      <c r="J2182" s="455"/>
      <c r="K2182" s="452" t="s">
        <v>1533</v>
      </c>
      <c r="L2182" s="452" t="s">
        <v>1439</v>
      </c>
      <c r="M2182" s="452" t="s">
        <v>1452</v>
      </c>
      <c r="N2182" s="454">
        <v>44496</v>
      </c>
      <c r="O2182" s="452" t="s">
        <v>1534</v>
      </c>
      <c r="P2182" s="454">
        <v>44497</v>
      </c>
    </row>
    <row r="2183" spans="1:16" x14ac:dyDescent="0.2">
      <c r="A2183" s="451" t="s">
        <v>2547</v>
      </c>
      <c r="B2183" s="451" t="s">
        <v>1575</v>
      </c>
      <c r="C2183" s="451" t="s">
        <v>1432</v>
      </c>
      <c r="D2183" s="451" t="s">
        <v>1507</v>
      </c>
      <c r="E2183" s="451" t="s">
        <v>1442</v>
      </c>
      <c r="F2183" s="451" t="s">
        <v>1687</v>
      </c>
      <c r="G2183" s="452" t="s">
        <v>1436</v>
      </c>
      <c r="H2183" s="453">
        <v>27804</v>
      </c>
      <c r="I2183" s="452" t="s">
        <v>1712</v>
      </c>
      <c r="J2183" s="452" t="s">
        <v>1438</v>
      </c>
      <c r="K2183" s="452" t="s">
        <v>1438</v>
      </c>
      <c r="L2183" s="452" t="s">
        <v>1439</v>
      </c>
      <c r="M2183" s="452" t="s">
        <v>1440</v>
      </c>
      <c r="N2183" s="454">
        <v>44399</v>
      </c>
      <c r="O2183" s="452" t="s">
        <v>1440</v>
      </c>
      <c r="P2183" s="454">
        <v>44468</v>
      </c>
    </row>
    <row r="2184" spans="1:16" ht="21" x14ac:dyDescent="0.2">
      <c r="A2184" s="451" t="s">
        <v>2547</v>
      </c>
      <c r="B2184" s="451" t="s">
        <v>1575</v>
      </c>
      <c r="C2184" s="451" t="s">
        <v>1432</v>
      </c>
      <c r="D2184" s="451" t="s">
        <v>1448</v>
      </c>
      <c r="E2184" s="451" t="s">
        <v>1460</v>
      </c>
      <c r="F2184" s="451" t="s">
        <v>1711</v>
      </c>
      <c r="G2184" s="452" t="s">
        <v>1436</v>
      </c>
      <c r="H2184" s="453">
        <v>22243</v>
      </c>
      <c r="I2184" s="452" t="s">
        <v>1462</v>
      </c>
      <c r="J2184" s="455"/>
      <c r="K2184" s="452" t="s">
        <v>1533</v>
      </c>
      <c r="L2184" s="452" t="s">
        <v>1439</v>
      </c>
      <c r="M2184" s="452" t="s">
        <v>1452</v>
      </c>
      <c r="N2184" s="454">
        <v>44550</v>
      </c>
      <c r="O2184" s="452" t="s">
        <v>1453</v>
      </c>
      <c r="P2184" s="454">
        <v>44553</v>
      </c>
    </row>
    <row r="2185" spans="1:16" x14ac:dyDescent="0.2">
      <c r="A2185" s="451" t="s">
        <v>2547</v>
      </c>
      <c r="B2185" s="451" t="s">
        <v>1713</v>
      </c>
      <c r="C2185" s="451" t="s">
        <v>1432</v>
      </c>
      <c r="D2185" s="451" t="s">
        <v>1466</v>
      </c>
      <c r="E2185" s="451" t="s">
        <v>1442</v>
      </c>
      <c r="F2185" s="451" t="s">
        <v>2549</v>
      </c>
      <c r="G2185" s="452" t="s">
        <v>1436</v>
      </c>
      <c r="H2185" s="453">
        <v>7729</v>
      </c>
      <c r="I2185" s="452" t="s">
        <v>1676</v>
      </c>
      <c r="J2185" s="452" t="s">
        <v>1438</v>
      </c>
      <c r="K2185" s="452" t="s">
        <v>1438</v>
      </c>
      <c r="L2185" s="452" t="s">
        <v>1439</v>
      </c>
      <c r="M2185" s="452" t="s">
        <v>1440</v>
      </c>
      <c r="N2185" s="454">
        <v>44330</v>
      </c>
      <c r="O2185" s="452" t="s">
        <v>1440</v>
      </c>
      <c r="P2185" s="454">
        <v>44468</v>
      </c>
    </row>
    <row r="2186" spans="1:16" ht="21" x14ac:dyDescent="0.2">
      <c r="A2186" s="451" t="s">
        <v>2547</v>
      </c>
      <c r="B2186" s="451" t="s">
        <v>1713</v>
      </c>
      <c r="C2186" s="451" t="s">
        <v>1432</v>
      </c>
      <c r="D2186" s="451" t="s">
        <v>1540</v>
      </c>
      <c r="E2186" s="451" t="s">
        <v>1677</v>
      </c>
      <c r="F2186" s="451" t="s">
        <v>1972</v>
      </c>
      <c r="G2186" s="452" t="s">
        <v>1436</v>
      </c>
      <c r="H2186" s="453">
        <v>10833</v>
      </c>
      <c r="I2186" s="452" t="s">
        <v>1678</v>
      </c>
      <c r="J2186" s="455"/>
      <c r="K2186" s="452" t="s">
        <v>1533</v>
      </c>
      <c r="L2186" s="452" t="s">
        <v>1439</v>
      </c>
      <c r="M2186" s="452" t="s">
        <v>1452</v>
      </c>
      <c r="N2186" s="454">
        <v>44525</v>
      </c>
      <c r="O2186" s="452" t="s">
        <v>1534</v>
      </c>
      <c r="P2186" s="454">
        <v>44525</v>
      </c>
    </row>
    <row r="2187" spans="1:16" x14ac:dyDescent="0.2">
      <c r="A2187" s="451" t="s">
        <v>2547</v>
      </c>
      <c r="B2187" s="451" t="s">
        <v>1717</v>
      </c>
      <c r="C2187" s="451" t="s">
        <v>1432</v>
      </c>
      <c r="D2187" s="451" t="s">
        <v>1433</v>
      </c>
      <c r="E2187" s="451" t="s">
        <v>1434</v>
      </c>
      <c r="F2187" s="451" t="s">
        <v>1903</v>
      </c>
      <c r="G2187" s="452" t="s">
        <v>1436</v>
      </c>
      <c r="H2187" s="453">
        <v>102650</v>
      </c>
      <c r="I2187" s="452" t="s">
        <v>1654</v>
      </c>
      <c r="J2187" s="452" t="s">
        <v>1438</v>
      </c>
      <c r="K2187" s="452" t="s">
        <v>1438</v>
      </c>
      <c r="L2187" s="452" t="s">
        <v>1439</v>
      </c>
      <c r="M2187" s="452" t="s">
        <v>1440</v>
      </c>
      <c r="N2187" s="454">
        <v>44312</v>
      </c>
      <c r="O2187" s="452" t="s">
        <v>1440</v>
      </c>
      <c r="P2187" s="454">
        <v>44468</v>
      </c>
    </row>
    <row r="2188" spans="1:16" ht="21" x14ac:dyDescent="0.2">
      <c r="A2188" s="451" t="s">
        <v>2550</v>
      </c>
      <c r="B2188" s="451" t="s">
        <v>1463</v>
      </c>
      <c r="C2188" s="451" t="s">
        <v>1432</v>
      </c>
      <c r="D2188" s="451" t="s">
        <v>1433</v>
      </c>
      <c r="E2188" s="451" t="s">
        <v>1442</v>
      </c>
      <c r="F2188" s="451" t="s">
        <v>2551</v>
      </c>
      <c r="G2188" s="452" t="s">
        <v>1436</v>
      </c>
      <c r="H2188" s="453">
        <v>683662</v>
      </c>
      <c r="I2188" s="452" t="s">
        <v>1650</v>
      </c>
      <c r="J2188" s="452" t="s">
        <v>1438</v>
      </c>
      <c r="K2188" s="452" t="s">
        <v>1438</v>
      </c>
      <c r="L2188" s="452" t="s">
        <v>1439</v>
      </c>
      <c r="M2188" s="452" t="s">
        <v>1440</v>
      </c>
      <c r="N2188" s="454">
        <v>44309</v>
      </c>
      <c r="O2188" s="452" t="s">
        <v>1440</v>
      </c>
      <c r="P2188" s="454">
        <v>44468</v>
      </c>
    </row>
    <row r="2189" spans="1:16" x14ac:dyDescent="0.2">
      <c r="A2189" s="451" t="s">
        <v>2550</v>
      </c>
      <c r="B2189" s="451" t="s">
        <v>1693</v>
      </c>
      <c r="C2189" s="451" t="s">
        <v>1432</v>
      </c>
      <c r="D2189" s="451" t="s">
        <v>1433</v>
      </c>
      <c r="E2189" s="451" t="s">
        <v>1442</v>
      </c>
      <c r="F2189" s="451" t="s">
        <v>2300</v>
      </c>
      <c r="G2189" s="452" t="s">
        <v>1436</v>
      </c>
      <c r="H2189" s="453">
        <v>15464</v>
      </c>
      <c r="I2189" s="452" t="s">
        <v>1648</v>
      </c>
      <c r="J2189" s="452" t="s">
        <v>1438</v>
      </c>
      <c r="K2189" s="452" t="s">
        <v>1438</v>
      </c>
      <c r="L2189" s="452" t="s">
        <v>1439</v>
      </c>
      <c r="M2189" s="452" t="s">
        <v>1440</v>
      </c>
      <c r="N2189" s="454">
        <v>44309</v>
      </c>
      <c r="O2189" s="452" t="s">
        <v>1440</v>
      </c>
      <c r="P2189" s="454">
        <v>44468</v>
      </c>
    </row>
    <row r="2190" spans="1:16" x14ac:dyDescent="0.2">
      <c r="A2190" s="451" t="s">
        <v>2550</v>
      </c>
      <c r="B2190" s="451" t="s">
        <v>1695</v>
      </c>
      <c r="C2190" s="451" t="s">
        <v>1432</v>
      </c>
      <c r="D2190" s="451" t="s">
        <v>1466</v>
      </c>
      <c r="E2190" s="451" t="s">
        <v>1434</v>
      </c>
      <c r="F2190" s="451" t="s">
        <v>2254</v>
      </c>
      <c r="G2190" s="452" t="s">
        <v>1436</v>
      </c>
      <c r="H2190" s="453">
        <v>35021.24</v>
      </c>
      <c r="I2190" s="452" t="s">
        <v>1655</v>
      </c>
      <c r="J2190" s="452" t="s">
        <v>1438</v>
      </c>
      <c r="K2190" s="452" t="s">
        <v>1438</v>
      </c>
      <c r="L2190" s="452" t="s">
        <v>1439</v>
      </c>
      <c r="M2190" s="452" t="s">
        <v>1440</v>
      </c>
      <c r="N2190" s="454">
        <v>44341</v>
      </c>
      <c r="O2190" s="452" t="s">
        <v>1440</v>
      </c>
      <c r="P2190" s="454">
        <v>44468</v>
      </c>
    </row>
    <row r="2191" spans="1:16" x14ac:dyDescent="0.2">
      <c r="A2191" s="451" t="s">
        <v>2550</v>
      </c>
      <c r="B2191" s="451" t="s">
        <v>1697</v>
      </c>
      <c r="C2191" s="451" t="s">
        <v>1432</v>
      </c>
      <c r="D2191" s="451" t="s">
        <v>1515</v>
      </c>
      <c r="E2191" s="451" t="s">
        <v>1442</v>
      </c>
      <c r="F2191" s="451" t="s">
        <v>2552</v>
      </c>
      <c r="G2191" s="452" t="s">
        <v>1436</v>
      </c>
      <c r="H2191" s="453">
        <v>1524</v>
      </c>
      <c r="I2191" s="452" t="s">
        <v>1522</v>
      </c>
      <c r="J2191" s="452" t="s">
        <v>1438</v>
      </c>
      <c r="K2191" s="452" t="s">
        <v>1438</v>
      </c>
      <c r="L2191" s="452" t="s">
        <v>1439</v>
      </c>
      <c r="M2191" s="452" t="s">
        <v>1440</v>
      </c>
      <c r="N2191" s="454">
        <v>44294</v>
      </c>
      <c r="O2191" s="452" t="s">
        <v>1440</v>
      </c>
      <c r="P2191" s="454">
        <v>44468</v>
      </c>
    </row>
    <row r="2192" spans="1:16" x14ac:dyDescent="0.2">
      <c r="A2192" s="451" t="s">
        <v>2550</v>
      </c>
      <c r="B2192" s="451" t="s">
        <v>1697</v>
      </c>
      <c r="C2192" s="451" t="s">
        <v>1432</v>
      </c>
      <c r="D2192" s="451" t="s">
        <v>1448</v>
      </c>
      <c r="E2192" s="451" t="s">
        <v>1544</v>
      </c>
      <c r="F2192" s="451" t="s">
        <v>1820</v>
      </c>
      <c r="G2192" s="452" t="s">
        <v>1436</v>
      </c>
      <c r="H2192" s="453">
        <v>4360</v>
      </c>
      <c r="I2192" s="452" t="s">
        <v>1564</v>
      </c>
      <c r="J2192" s="455"/>
      <c r="K2192" s="452" t="s">
        <v>1533</v>
      </c>
      <c r="L2192" s="452" t="s">
        <v>1439</v>
      </c>
      <c r="M2192" s="452" t="s">
        <v>1452</v>
      </c>
      <c r="N2192" s="454">
        <v>44539</v>
      </c>
      <c r="O2192" s="452" t="s">
        <v>1453</v>
      </c>
      <c r="P2192" s="454">
        <v>44544</v>
      </c>
    </row>
    <row r="2193" spans="1:16" ht="21" x14ac:dyDescent="0.2">
      <c r="A2193" s="451" t="s">
        <v>2550</v>
      </c>
      <c r="B2193" s="451" t="s">
        <v>1703</v>
      </c>
      <c r="C2193" s="451" t="s">
        <v>1432</v>
      </c>
      <c r="D2193" s="451" t="s">
        <v>1491</v>
      </c>
      <c r="E2193" s="451" t="s">
        <v>1434</v>
      </c>
      <c r="F2193" s="451" t="s">
        <v>2553</v>
      </c>
      <c r="G2193" s="452" t="s">
        <v>1436</v>
      </c>
      <c r="H2193" s="453">
        <v>5860</v>
      </c>
      <c r="I2193" s="452" t="s">
        <v>1613</v>
      </c>
      <c r="J2193" s="452" t="s">
        <v>1438</v>
      </c>
      <c r="K2193" s="452" t="s">
        <v>1438</v>
      </c>
      <c r="L2193" s="452" t="s">
        <v>1439</v>
      </c>
      <c r="M2193" s="452" t="s">
        <v>1440</v>
      </c>
      <c r="N2193" s="454">
        <v>44370</v>
      </c>
      <c r="O2193" s="452" t="s">
        <v>1440</v>
      </c>
      <c r="P2193" s="454">
        <v>44468</v>
      </c>
    </row>
    <row r="2194" spans="1:16" ht="21" x14ac:dyDescent="0.2">
      <c r="A2194" s="451" t="s">
        <v>2550</v>
      </c>
      <c r="B2194" s="451" t="s">
        <v>1703</v>
      </c>
      <c r="C2194" s="451" t="s">
        <v>1432</v>
      </c>
      <c r="D2194" s="451" t="s">
        <v>1507</v>
      </c>
      <c r="E2194" s="451" t="s">
        <v>1442</v>
      </c>
      <c r="F2194" s="451" t="s">
        <v>2030</v>
      </c>
      <c r="G2194" s="452" t="s">
        <v>1436</v>
      </c>
      <c r="H2194" s="453">
        <v>-5860</v>
      </c>
      <c r="I2194" s="452" t="s">
        <v>1707</v>
      </c>
      <c r="J2194" s="452" t="s">
        <v>1438</v>
      </c>
      <c r="K2194" s="452" t="s">
        <v>1438</v>
      </c>
      <c r="L2194" s="452" t="s">
        <v>1439</v>
      </c>
      <c r="M2194" s="452" t="s">
        <v>1440</v>
      </c>
      <c r="N2194" s="454">
        <v>44384</v>
      </c>
      <c r="O2194" s="452" t="s">
        <v>1440</v>
      </c>
      <c r="P2194" s="454">
        <v>44468</v>
      </c>
    </row>
    <row r="2195" spans="1:16" x14ac:dyDescent="0.2">
      <c r="A2195" s="451" t="s">
        <v>2550</v>
      </c>
      <c r="B2195" s="451" t="s">
        <v>1708</v>
      </c>
      <c r="C2195" s="451" t="s">
        <v>1432</v>
      </c>
      <c r="D2195" s="451" t="s">
        <v>1507</v>
      </c>
      <c r="E2195" s="451" t="s">
        <v>1442</v>
      </c>
      <c r="F2195" s="451" t="s">
        <v>2554</v>
      </c>
      <c r="G2195" s="452" t="s">
        <v>1436</v>
      </c>
      <c r="H2195" s="453">
        <v>5860</v>
      </c>
      <c r="I2195" s="452" t="s">
        <v>1707</v>
      </c>
      <c r="J2195" s="452" t="s">
        <v>1438</v>
      </c>
      <c r="K2195" s="452" t="s">
        <v>1438</v>
      </c>
      <c r="L2195" s="452" t="s">
        <v>1439</v>
      </c>
      <c r="M2195" s="452" t="s">
        <v>1440</v>
      </c>
      <c r="N2195" s="454">
        <v>44384</v>
      </c>
      <c r="O2195" s="452" t="s">
        <v>1440</v>
      </c>
      <c r="P2195" s="454">
        <v>44468</v>
      </c>
    </row>
    <row r="2196" spans="1:16" ht="21" x14ac:dyDescent="0.2">
      <c r="A2196" s="451" t="s">
        <v>2550</v>
      </c>
      <c r="B2196" s="451" t="s">
        <v>1708</v>
      </c>
      <c r="C2196" s="451" t="s">
        <v>1432</v>
      </c>
      <c r="D2196" s="451" t="s">
        <v>1531</v>
      </c>
      <c r="E2196" s="451" t="s">
        <v>1568</v>
      </c>
      <c r="F2196" s="451" t="s">
        <v>1972</v>
      </c>
      <c r="G2196" s="452" t="s">
        <v>1436</v>
      </c>
      <c r="H2196" s="453">
        <v>500</v>
      </c>
      <c r="I2196" s="452" t="s">
        <v>1627</v>
      </c>
      <c r="J2196" s="455"/>
      <c r="K2196" s="452" t="s">
        <v>1533</v>
      </c>
      <c r="L2196" s="452" t="s">
        <v>1439</v>
      </c>
      <c r="M2196" s="452" t="s">
        <v>1452</v>
      </c>
      <c r="N2196" s="454">
        <v>44496</v>
      </c>
      <c r="O2196" s="452" t="s">
        <v>1534</v>
      </c>
      <c r="P2196" s="454">
        <v>44497</v>
      </c>
    </row>
    <row r="2197" spans="1:16" ht="21" x14ac:dyDescent="0.2">
      <c r="A2197" s="451" t="s">
        <v>2550</v>
      </c>
      <c r="B2197" s="451" t="s">
        <v>1708</v>
      </c>
      <c r="C2197" s="451" t="s">
        <v>1432</v>
      </c>
      <c r="D2197" s="451" t="s">
        <v>1531</v>
      </c>
      <c r="E2197" s="451" t="s">
        <v>1628</v>
      </c>
      <c r="F2197" s="451" t="s">
        <v>1972</v>
      </c>
      <c r="G2197" s="452" t="s">
        <v>1436</v>
      </c>
      <c r="H2197" s="453">
        <v>236.25</v>
      </c>
      <c r="I2197" s="452" t="s">
        <v>1629</v>
      </c>
      <c r="J2197" s="455"/>
      <c r="K2197" s="452" t="s">
        <v>1533</v>
      </c>
      <c r="L2197" s="452" t="s">
        <v>1439</v>
      </c>
      <c r="M2197" s="452" t="s">
        <v>1452</v>
      </c>
      <c r="N2197" s="454">
        <v>44496</v>
      </c>
      <c r="O2197" s="452" t="s">
        <v>1534</v>
      </c>
      <c r="P2197" s="454">
        <v>44497</v>
      </c>
    </row>
    <row r="2198" spans="1:16" x14ac:dyDescent="0.2">
      <c r="A2198" s="451" t="s">
        <v>2550</v>
      </c>
      <c r="B2198" s="451" t="s">
        <v>1575</v>
      </c>
      <c r="C2198" s="451" t="s">
        <v>1432</v>
      </c>
      <c r="D2198" s="451" t="s">
        <v>1507</v>
      </c>
      <c r="E2198" s="451" t="s">
        <v>1442</v>
      </c>
      <c r="F2198" s="451" t="s">
        <v>2052</v>
      </c>
      <c r="G2198" s="452" t="s">
        <v>1436</v>
      </c>
      <c r="H2198" s="453">
        <v>7673</v>
      </c>
      <c r="I2198" s="452" t="s">
        <v>1712</v>
      </c>
      <c r="J2198" s="452" t="s">
        <v>1438</v>
      </c>
      <c r="K2198" s="452" t="s">
        <v>1438</v>
      </c>
      <c r="L2198" s="452" t="s">
        <v>1439</v>
      </c>
      <c r="M2198" s="452" t="s">
        <v>1440</v>
      </c>
      <c r="N2198" s="454">
        <v>44399</v>
      </c>
      <c r="O2198" s="452" t="s">
        <v>1440</v>
      </c>
      <c r="P2198" s="454">
        <v>44468</v>
      </c>
    </row>
    <row r="2199" spans="1:16" ht="21" x14ac:dyDescent="0.2">
      <c r="A2199" s="451" t="s">
        <v>2550</v>
      </c>
      <c r="B2199" s="451" t="s">
        <v>1575</v>
      </c>
      <c r="C2199" s="451" t="s">
        <v>1432</v>
      </c>
      <c r="D2199" s="451" t="s">
        <v>1448</v>
      </c>
      <c r="E2199" s="451" t="s">
        <v>1460</v>
      </c>
      <c r="F2199" s="451" t="s">
        <v>1972</v>
      </c>
      <c r="G2199" s="452" t="s">
        <v>1436</v>
      </c>
      <c r="H2199" s="453">
        <v>6138</v>
      </c>
      <c r="I2199" s="452" t="s">
        <v>1462</v>
      </c>
      <c r="J2199" s="455"/>
      <c r="K2199" s="452" t="s">
        <v>1533</v>
      </c>
      <c r="L2199" s="452" t="s">
        <v>1439</v>
      </c>
      <c r="M2199" s="452" t="s">
        <v>1452</v>
      </c>
      <c r="N2199" s="454">
        <v>44550</v>
      </c>
      <c r="O2199" s="452" t="s">
        <v>1453</v>
      </c>
      <c r="P2199" s="454">
        <v>44553</v>
      </c>
    </row>
    <row r="2200" spans="1:16" x14ac:dyDescent="0.2">
      <c r="A2200" s="451" t="s">
        <v>2550</v>
      </c>
      <c r="B2200" s="451" t="s">
        <v>1713</v>
      </c>
      <c r="C2200" s="451" t="s">
        <v>1432</v>
      </c>
      <c r="D2200" s="451" t="s">
        <v>1466</v>
      </c>
      <c r="E2200" s="451" t="s">
        <v>1442</v>
      </c>
      <c r="F2200" s="451" t="s">
        <v>2389</v>
      </c>
      <c r="G2200" s="452" t="s">
        <v>1436</v>
      </c>
      <c r="H2200" s="453">
        <v>7167</v>
      </c>
      <c r="I2200" s="452" t="s">
        <v>1676</v>
      </c>
      <c r="J2200" s="452" t="s">
        <v>1438</v>
      </c>
      <c r="K2200" s="452" t="s">
        <v>1438</v>
      </c>
      <c r="L2200" s="452" t="s">
        <v>1439</v>
      </c>
      <c r="M2200" s="452" t="s">
        <v>1440</v>
      </c>
      <c r="N2200" s="454">
        <v>44330</v>
      </c>
      <c r="O2200" s="452" t="s">
        <v>1440</v>
      </c>
      <c r="P2200" s="454">
        <v>44468</v>
      </c>
    </row>
    <row r="2201" spans="1:16" x14ac:dyDescent="0.2">
      <c r="A2201" s="451" t="s">
        <v>2550</v>
      </c>
      <c r="B2201" s="451" t="s">
        <v>1713</v>
      </c>
      <c r="C2201" s="451" t="s">
        <v>1432</v>
      </c>
      <c r="D2201" s="451" t="s">
        <v>1507</v>
      </c>
      <c r="E2201" s="451" t="s">
        <v>1442</v>
      </c>
      <c r="F2201" s="451" t="s">
        <v>2555</v>
      </c>
      <c r="G2201" s="452" t="s">
        <v>1436</v>
      </c>
      <c r="H2201" s="453">
        <v>68599</v>
      </c>
      <c r="I2201" s="452" t="s">
        <v>1640</v>
      </c>
      <c r="J2201" s="452" t="s">
        <v>1438</v>
      </c>
      <c r="K2201" s="452" t="s">
        <v>1438</v>
      </c>
      <c r="L2201" s="452" t="s">
        <v>1439</v>
      </c>
      <c r="M2201" s="452" t="s">
        <v>1440</v>
      </c>
      <c r="N2201" s="454">
        <v>44384</v>
      </c>
      <c r="O2201" s="452" t="s">
        <v>1440</v>
      </c>
      <c r="P2201" s="454">
        <v>44468</v>
      </c>
    </row>
    <row r="2202" spans="1:16" ht="21" x14ac:dyDescent="0.2">
      <c r="A2202" s="451" t="s">
        <v>2550</v>
      </c>
      <c r="B2202" s="451" t="s">
        <v>1713</v>
      </c>
      <c r="C2202" s="451" t="s">
        <v>1432</v>
      </c>
      <c r="D2202" s="451" t="s">
        <v>1540</v>
      </c>
      <c r="E2202" s="451" t="s">
        <v>1677</v>
      </c>
      <c r="F2202" s="451" t="s">
        <v>2472</v>
      </c>
      <c r="G2202" s="452" t="s">
        <v>1436</v>
      </c>
      <c r="H2202" s="453">
        <v>10033</v>
      </c>
      <c r="I2202" s="452" t="s">
        <v>1678</v>
      </c>
      <c r="J2202" s="455"/>
      <c r="K2202" s="452" t="s">
        <v>1533</v>
      </c>
      <c r="L2202" s="452" t="s">
        <v>1439</v>
      </c>
      <c r="M2202" s="452" t="s">
        <v>1452</v>
      </c>
      <c r="N2202" s="454">
        <v>44525</v>
      </c>
      <c r="O2202" s="452" t="s">
        <v>1534</v>
      </c>
      <c r="P2202" s="454">
        <v>44525</v>
      </c>
    </row>
    <row r="2203" spans="1:16" x14ac:dyDescent="0.2">
      <c r="A2203" s="451" t="s">
        <v>2550</v>
      </c>
      <c r="B2203" s="451" t="s">
        <v>1717</v>
      </c>
      <c r="C2203" s="451" t="s">
        <v>1432</v>
      </c>
      <c r="D2203" s="451" t="s">
        <v>1433</v>
      </c>
      <c r="E2203" s="451" t="s">
        <v>1442</v>
      </c>
      <c r="F2203" s="451" t="s">
        <v>2267</v>
      </c>
      <c r="G2203" s="452" t="s">
        <v>1436</v>
      </c>
      <c r="H2203" s="453">
        <v>65653</v>
      </c>
      <c r="I2203" s="452" t="s">
        <v>1654</v>
      </c>
      <c r="J2203" s="452" t="s">
        <v>1438</v>
      </c>
      <c r="K2203" s="452" t="s">
        <v>1438</v>
      </c>
      <c r="L2203" s="452" t="s">
        <v>1439</v>
      </c>
      <c r="M2203" s="452" t="s">
        <v>1440</v>
      </c>
      <c r="N2203" s="454">
        <v>44312</v>
      </c>
      <c r="O2203" s="452" t="s">
        <v>1440</v>
      </c>
      <c r="P2203" s="454">
        <v>44468</v>
      </c>
    </row>
    <row r="2204" spans="1:16" ht="21" x14ac:dyDescent="0.2">
      <c r="A2204" s="451" t="s">
        <v>2556</v>
      </c>
      <c r="B2204" s="451" t="s">
        <v>1463</v>
      </c>
      <c r="C2204" s="451" t="s">
        <v>1432</v>
      </c>
      <c r="D2204" s="451" t="s">
        <v>1433</v>
      </c>
      <c r="E2204" s="451" t="s">
        <v>1434</v>
      </c>
      <c r="F2204" s="451" t="s">
        <v>2557</v>
      </c>
      <c r="G2204" s="452" t="s">
        <v>1436</v>
      </c>
      <c r="H2204" s="453">
        <v>761411</v>
      </c>
      <c r="I2204" s="452" t="s">
        <v>1650</v>
      </c>
      <c r="J2204" s="452" t="s">
        <v>1438</v>
      </c>
      <c r="K2204" s="452" t="s">
        <v>1438</v>
      </c>
      <c r="L2204" s="452" t="s">
        <v>1439</v>
      </c>
      <c r="M2204" s="452" t="s">
        <v>1440</v>
      </c>
      <c r="N2204" s="454">
        <v>44309</v>
      </c>
      <c r="O2204" s="452" t="s">
        <v>1440</v>
      </c>
      <c r="P2204" s="454">
        <v>44468</v>
      </c>
    </row>
    <row r="2205" spans="1:16" x14ac:dyDescent="0.2">
      <c r="A2205" s="451" t="s">
        <v>2556</v>
      </c>
      <c r="B2205" s="451" t="s">
        <v>1693</v>
      </c>
      <c r="C2205" s="451" t="s">
        <v>1432</v>
      </c>
      <c r="D2205" s="451" t="s">
        <v>1433</v>
      </c>
      <c r="E2205" s="451" t="s">
        <v>1434</v>
      </c>
      <c r="F2205" s="451" t="s">
        <v>2473</v>
      </c>
      <c r="G2205" s="452" t="s">
        <v>1436</v>
      </c>
      <c r="H2205" s="453">
        <v>19556</v>
      </c>
      <c r="I2205" s="452" t="s">
        <v>1648</v>
      </c>
      <c r="J2205" s="452" t="s">
        <v>1438</v>
      </c>
      <c r="K2205" s="452" t="s">
        <v>1438</v>
      </c>
      <c r="L2205" s="452" t="s">
        <v>1439</v>
      </c>
      <c r="M2205" s="452" t="s">
        <v>1440</v>
      </c>
      <c r="N2205" s="454">
        <v>44309</v>
      </c>
      <c r="O2205" s="452" t="s">
        <v>1440</v>
      </c>
      <c r="P2205" s="454">
        <v>44468</v>
      </c>
    </row>
    <row r="2206" spans="1:16" x14ac:dyDescent="0.2">
      <c r="A2206" s="451" t="s">
        <v>2556</v>
      </c>
      <c r="B2206" s="451" t="s">
        <v>1695</v>
      </c>
      <c r="C2206" s="451" t="s">
        <v>1432</v>
      </c>
      <c r="D2206" s="451" t="s">
        <v>1466</v>
      </c>
      <c r="E2206" s="451" t="s">
        <v>1434</v>
      </c>
      <c r="F2206" s="451" t="s">
        <v>1443</v>
      </c>
      <c r="G2206" s="452" t="s">
        <v>1436</v>
      </c>
      <c r="H2206" s="453">
        <v>131473.73000000001</v>
      </c>
      <c r="I2206" s="452" t="s">
        <v>1655</v>
      </c>
      <c r="J2206" s="452" t="s">
        <v>1438</v>
      </c>
      <c r="K2206" s="452" t="s">
        <v>1438</v>
      </c>
      <c r="L2206" s="452" t="s">
        <v>1439</v>
      </c>
      <c r="M2206" s="452" t="s">
        <v>1440</v>
      </c>
      <c r="N2206" s="454">
        <v>44341</v>
      </c>
      <c r="O2206" s="452" t="s">
        <v>1440</v>
      </c>
      <c r="P2206" s="454">
        <v>44468</v>
      </c>
    </row>
    <row r="2207" spans="1:16" x14ac:dyDescent="0.2">
      <c r="A2207" s="451" t="s">
        <v>2556</v>
      </c>
      <c r="B2207" s="451" t="s">
        <v>1697</v>
      </c>
      <c r="C2207" s="451" t="s">
        <v>1432</v>
      </c>
      <c r="D2207" s="451" t="s">
        <v>1515</v>
      </c>
      <c r="E2207" s="451" t="s">
        <v>1442</v>
      </c>
      <c r="F2207" s="451" t="s">
        <v>2558</v>
      </c>
      <c r="G2207" s="452" t="s">
        <v>1436</v>
      </c>
      <c r="H2207" s="453">
        <v>586</v>
      </c>
      <c r="I2207" s="452" t="s">
        <v>1522</v>
      </c>
      <c r="J2207" s="452" t="s">
        <v>1438</v>
      </c>
      <c r="K2207" s="452" t="s">
        <v>1438</v>
      </c>
      <c r="L2207" s="452" t="s">
        <v>1439</v>
      </c>
      <c r="M2207" s="452" t="s">
        <v>1440</v>
      </c>
      <c r="N2207" s="454">
        <v>44294</v>
      </c>
      <c r="O2207" s="452" t="s">
        <v>1440</v>
      </c>
      <c r="P2207" s="454">
        <v>44468</v>
      </c>
    </row>
    <row r="2208" spans="1:16" x14ac:dyDescent="0.2">
      <c r="A2208" s="451" t="s">
        <v>2556</v>
      </c>
      <c r="B2208" s="451" t="s">
        <v>1697</v>
      </c>
      <c r="C2208" s="451" t="s">
        <v>1432</v>
      </c>
      <c r="D2208" s="451" t="s">
        <v>1448</v>
      </c>
      <c r="E2208" s="451" t="s">
        <v>1544</v>
      </c>
      <c r="F2208" s="451" t="s">
        <v>2357</v>
      </c>
      <c r="G2208" s="452" t="s">
        <v>1436</v>
      </c>
      <c r="H2208" s="453">
        <v>3632</v>
      </c>
      <c r="I2208" s="452" t="s">
        <v>1564</v>
      </c>
      <c r="J2208" s="455"/>
      <c r="K2208" s="452" t="s">
        <v>1533</v>
      </c>
      <c r="L2208" s="452" t="s">
        <v>1439</v>
      </c>
      <c r="M2208" s="452" t="s">
        <v>1452</v>
      </c>
      <c r="N2208" s="454">
        <v>44539</v>
      </c>
      <c r="O2208" s="452" t="s">
        <v>1453</v>
      </c>
      <c r="P2208" s="454">
        <v>44544</v>
      </c>
    </row>
    <row r="2209" spans="1:16" ht="21" x14ac:dyDescent="0.2">
      <c r="A2209" s="451" t="s">
        <v>2556</v>
      </c>
      <c r="B2209" s="451" t="s">
        <v>1703</v>
      </c>
      <c r="C2209" s="451" t="s">
        <v>1432</v>
      </c>
      <c r="D2209" s="451" t="s">
        <v>1491</v>
      </c>
      <c r="E2209" s="451" t="s">
        <v>1434</v>
      </c>
      <c r="F2209" s="451" t="s">
        <v>2453</v>
      </c>
      <c r="G2209" s="452" t="s">
        <v>1436</v>
      </c>
      <c r="H2209" s="453">
        <v>6560</v>
      </c>
      <c r="I2209" s="452" t="s">
        <v>1613</v>
      </c>
      <c r="J2209" s="452" t="s">
        <v>1438</v>
      </c>
      <c r="K2209" s="452" t="s">
        <v>1438</v>
      </c>
      <c r="L2209" s="452" t="s">
        <v>1439</v>
      </c>
      <c r="M2209" s="452" t="s">
        <v>1440</v>
      </c>
      <c r="N2209" s="454">
        <v>44370</v>
      </c>
      <c r="O2209" s="452" t="s">
        <v>1440</v>
      </c>
      <c r="P2209" s="454">
        <v>44468</v>
      </c>
    </row>
    <row r="2210" spans="1:16" ht="21" x14ac:dyDescent="0.2">
      <c r="A2210" s="451" t="s">
        <v>2556</v>
      </c>
      <c r="B2210" s="451" t="s">
        <v>1703</v>
      </c>
      <c r="C2210" s="451" t="s">
        <v>1432</v>
      </c>
      <c r="D2210" s="451" t="s">
        <v>1507</v>
      </c>
      <c r="E2210" s="451" t="s">
        <v>1442</v>
      </c>
      <c r="F2210" s="451" t="s">
        <v>2559</v>
      </c>
      <c r="G2210" s="452" t="s">
        <v>1436</v>
      </c>
      <c r="H2210" s="453">
        <v>-6560</v>
      </c>
      <c r="I2210" s="452" t="s">
        <v>1707</v>
      </c>
      <c r="J2210" s="452" t="s">
        <v>1438</v>
      </c>
      <c r="K2210" s="452" t="s">
        <v>1438</v>
      </c>
      <c r="L2210" s="452" t="s">
        <v>1439</v>
      </c>
      <c r="M2210" s="452" t="s">
        <v>1440</v>
      </c>
      <c r="N2210" s="454">
        <v>44384</v>
      </c>
      <c r="O2210" s="452" t="s">
        <v>1440</v>
      </c>
      <c r="P2210" s="454">
        <v>44468</v>
      </c>
    </row>
    <row r="2211" spans="1:16" x14ac:dyDescent="0.2">
      <c r="A2211" s="451" t="s">
        <v>2556</v>
      </c>
      <c r="B2211" s="451" t="s">
        <v>1708</v>
      </c>
      <c r="C2211" s="451" t="s">
        <v>1432</v>
      </c>
      <c r="D2211" s="451" t="s">
        <v>1507</v>
      </c>
      <c r="E2211" s="451" t="s">
        <v>1442</v>
      </c>
      <c r="F2211" s="451" t="s">
        <v>2560</v>
      </c>
      <c r="G2211" s="452" t="s">
        <v>1436</v>
      </c>
      <c r="H2211" s="453">
        <v>6560</v>
      </c>
      <c r="I2211" s="452" t="s">
        <v>1707</v>
      </c>
      <c r="J2211" s="452" t="s">
        <v>1438</v>
      </c>
      <c r="K2211" s="452" t="s">
        <v>1438</v>
      </c>
      <c r="L2211" s="452" t="s">
        <v>1439</v>
      </c>
      <c r="M2211" s="452" t="s">
        <v>1440</v>
      </c>
      <c r="N2211" s="454">
        <v>44384</v>
      </c>
      <c r="O2211" s="452" t="s">
        <v>1440</v>
      </c>
      <c r="P2211" s="454">
        <v>44468</v>
      </c>
    </row>
    <row r="2212" spans="1:16" ht="21" x14ac:dyDescent="0.2">
      <c r="A2212" s="451" t="s">
        <v>2556</v>
      </c>
      <c r="B2212" s="451" t="s">
        <v>1708</v>
      </c>
      <c r="C2212" s="451" t="s">
        <v>1432</v>
      </c>
      <c r="D2212" s="451" t="s">
        <v>1531</v>
      </c>
      <c r="E2212" s="451" t="s">
        <v>1568</v>
      </c>
      <c r="F2212" s="451" t="s">
        <v>2273</v>
      </c>
      <c r="G2212" s="452" t="s">
        <v>1436</v>
      </c>
      <c r="H2212" s="453">
        <v>2900</v>
      </c>
      <c r="I2212" s="452" t="s">
        <v>1627</v>
      </c>
      <c r="J2212" s="455"/>
      <c r="K2212" s="452" t="s">
        <v>1533</v>
      </c>
      <c r="L2212" s="452" t="s">
        <v>1439</v>
      </c>
      <c r="M2212" s="452" t="s">
        <v>1452</v>
      </c>
      <c r="N2212" s="454">
        <v>44496</v>
      </c>
      <c r="O2212" s="452" t="s">
        <v>1534</v>
      </c>
      <c r="P2212" s="454">
        <v>44497</v>
      </c>
    </row>
    <row r="2213" spans="1:16" ht="21" x14ac:dyDescent="0.2">
      <c r="A2213" s="451" t="s">
        <v>2556</v>
      </c>
      <c r="B2213" s="451" t="s">
        <v>1708</v>
      </c>
      <c r="C2213" s="451" t="s">
        <v>1432</v>
      </c>
      <c r="D2213" s="451" t="s">
        <v>1531</v>
      </c>
      <c r="E2213" s="451" t="s">
        <v>1628</v>
      </c>
      <c r="F2213" s="451" t="s">
        <v>2273</v>
      </c>
      <c r="G2213" s="452" t="s">
        <v>1436</v>
      </c>
      <c r="H2213" s="453">
        <v>2539.69</v>
      </c>
      <c r="I2213" s="452" t="s">
        <v>1629</v>
      </c>
      <c r="J2213" s="455"/>
      <c r="K2213" s="452" t="s">
        <v>1533</v>
      </c>
      <c r="L2213" s="452" t="s">
        <v>1439</v>
      </c>
      <c r="M2213" s="452" t="s">
        <v>1452</v>
      </c>
      <c r="N2213" s="454">
        <v>44496</v>
      </c>
      <c r="O2213" s="452" t="s">
        <v>1534</v>
      </c>
      <c r="P2213" s="454">
        <v>44497</v>
      </c>
    </row>
    <row r="2214" spans="1:16" x14ac:dyDescent="0.2">
      <c r="A2214" s="451" t="s">
        <v>2556</v>
      </c>
      <c r="B2214" s="451" t="s">
        <v>1575</v>
      </c>
      <c r="C2214" s="451" t="s">
        <v>1432</v>
      </c>
      <c r="D2214" s="451" t="s">
        <v>1507</v>
      </c>
      <c r="E2214" s="451" t="s">
        <v>1434</v>
      </c>
      <c r="F2214" s="451" t="s">
        <v>2202</v>
      </c>
      <c r="G2214" s="452" t="s">
        <v>1436</v>
      </c>
      <c r="H2214" s="453">
        <v>45250</v>
      </c>
      <c r="I2214" s="452" t="s">
        <v>1712</v>
      </c>
      <c r="J2214" s="452" t="s">
        <v>1438</v>
      </c>
      <c r="K2214" s="452" t="s">
        <v>1438</v>
      </c>
      <c r="L2214" s="452" t="s">
        <v>1439</v>
      </c>
      <c r="M2214" s="452" t="s">
        <v>1440</v>
      </c>
      <c r="N2214" s="454">
        <v>44399</v>
      </c>
      <c r="O2214" s="452" t="s">
        <v>1440</v>
      </c>
      <c r="P2214" s="454">
        <v>44468</v>
      </c>
    </row>
    <row r="2215" spans="1:16" ht="21" x14ac:dyDescent="0.2">
      <c r="A2215" s="451" t="s">
        <v>2556</v>
      </c>
      <c r="B2215" s="451" t="s">
        <v>1575</v>
      </c>
      <c r="C2215" s="451" t="s">
        <v>1432</v>
      </c>
      <c r="D2215" s="451" t="s">
        <v>1448</v>
      </c>
      <c r="E2215" s="451" t="s">
        <v>1460</v>
      </c>
      <c r="F2215" s="451" t="s">
        <v>2273</v>
      </c>
      <c r="G2215" s="452" t="s">
        <v>1436</v>
      </c>
      <c r="H2215" s="453">
        <v>36200</v>
      </c>
      <c r="I2215" s="452" t="s">
        <v>1462</v>
      </c>
      <c r="J2215" s="455"/>
      <c r="K2215" s="452" t="s">
        <v>1533</v>
      </c>
      <c r="L2215" s="452" t="s">
        <v>1439</v>
      </c>
      <c r="M2215" s="452" t="s">
        <v>1452</v>
      </c>
      <c r="N2215" s="454">
        <v>44550</v>
      </c>
      <c r="O2215" s="452" t="s">
        <v>1453</v>
      </c>
      <c r="P2215" s="454">
        <v>44553</v>
      </c>
    </row>
    <row r="2216" spans="1:16" x14ac:dyDescent="0.2">
      <c r="A2216" s="451" t="s">
        <v>2556</v>
      </c>
      <c r="B2216" s="451" t="s">
        <v>1713</v>
      </c>
      <c r="C2216" s="451" t="s">
        <v>1432</v>
      </c>
      <c r="D2216" s="451" t="s">
        <v>1466</v>
      </c>
      <c r="E2216" s="451" t="s">
        <v>1434</v>
      </c>
      <c r="F2216" s="451" t="s">
        <v>2321</v>
      </c>
      <c r="G2216" s="452" t="s">
        <v>1436</v>
      </c>
      <c r="H2216" s="453">
        <v>7367</v>
      </c>
      <c r="I2216" s="452" t="s">
        <v>1676</v>
      </c>
      <c r="J2216" s="452" t="s">
        <v>1438</v>
      </c>
      <c r="K2216" s="452" t="s">
        <v>1438</v>
      </c>
      <c r="L2216" s="452" t="s">
        <v>1439</v>
      </c>
      <c r="M2216" s="452" t="s">
        <v>1440</v>
      </c>
      <c r="N2216" s="454">
        <v>44330</v>
      </c>
      <c r="O2216" s="452" t="s">
        <v>1440</v>
      </c>
      <c r="P2216" s="454">
        <v>44468</v>
      </c>
    </row>
    <row r="2217" spans="1:16" x14ac:dyDescent="0.2">
      <c r="A2217" s="451" t="s">
        <v>2556</v>
      </c>
      <c r="B2217" s="451" t="s">
        <v>1713</v>
      </c>
      <c r="C2217" s="451" t="s">
        <v>1432</v>
      </c>
      <c r="D2217" s="451" t="s">
        <v>1507</v>
      </c>
      <c r="E2217" s="451" t="s">
        <v>1442</v>
      </c>
      <c r="F2217" s="451" t="s">
        <v>2245</v>
      </c>
      <c r="G2217" s="452" t="s">
        <v>1436</v>
      </c>
      <c r="H2217" s="453">
        <v>22415</v>
      </c>
      <c r="I2217" s="452" t="s">
        <v>1640</v>
      </c>
      <c r="J2217" s="452" t="s">
        <v>1438</v>
      </c>
      <c r="K2217" s="452" t="s">
        <v>1438</v>
      </c>
      <c r="L2217" s="452" t="s">
        <v>1439</v>
      </c>
      <c r="M2217" s="452" t="s">
        <v>1440</v>
      </c>
      <c r="N2217" s="454">
        <v>44384</v>
      </c>
      <c r="O2217" s="452" t="s">
        <v>1440</v>
      </c>
      <c r="P2217" s="454">
        <v>44468</v>
      </c>
    </row>
    <row r="2218" spans="1:16" ht="21" x14ac:dyDescent="0.2">
      <c r="A2218" s="451" t="s">
        <v>2556</v>
      </c>
      <c r="B2218" s="451" t="s">
        <v>1713</v>
      </c>
      <c r="C2218" s="451" t="s">
        <v>1432</v>
      </c>
      <c r="D2218" s="451" t="s">
        <v>1540</v>
      </c>
      <c r="E2218" s="451" t="s">
        <v>1677</v>
      </c>
      <c r="F2218" s="451" t="s">
        <v>1805</v>
      </c>
      <c r="G2218" s="452" t="s">
        <v>1436</v>
      </c>
      <c r="H2218" s="453">
        <v>10337</v>
      </c>
      <c r="I2218" s="452" t="s">
        <v>1678</v>
      </c>
      <c r="J2218" s="455"/>
      <c r="K2218" s="452" t="s">
        <v>1533</v>
      </c>
      <c r="L2218" s="452" t="s">
        <v>1439</v>
      </c>
      <c r="M2218" s="452" t="s">
        <v>1452</v>
      </c>
      <c r="N2218" s="454">
        <v>44525</v>
      </c>
      <c r="O2218" s="452" t="s">
        <v>1534</v>
      </c>
      <c r="P2218" s="454">
        <v>44525</v>
      </c>
    </row>
    <row r="2219" spans="1:16" x14ac:dyDescent="0.2">
      <c r="A2219" s="451" t="s">
        <v>2556</v>
      </c>
      <c r="B2219" s="451" t="s">
        <v>1717</v>
      </c>
      <c r="C2219" s="451" t="s">
        <v>1432</v>
      </c>
      <c r="D2219" s="451" t="s">
        <v>1433</v>
      </c>
      <c r="E2219" s="451" t="s">
        <v>1442</v>
      </c>
      <c r="F2219" s="451" t="s">
        <v>2138</v>
      </c>
      <c r="G2219" s="452" t="s">
        <v>1436</v>
      </c>
      <c r="H2219" s="453">
        <v>161345</v>
      </c>
      <c r="I2219" s="452" t="s">
        <v>1654</v>
      </c>
      <c r="J2219" s="452" t="s">
        <v>1438</v>
      </c>
      <c r="K2219" s="452" t="s">
        <v>1438</v>
      </c>
      <c r="L2219" s="452" t="s">
        <v>1439</v>
      </c>
      <c r="M2219" s="452" t="s">
        <v>1440</v>
      </c>
      <c r="N2219" s="454">
        <v>44312</v>
      </c>
      <c r="O2219" s="452" t="s">
        <v>1440</v>
      </c>
      <c r="P2219" s="454">
        <v>44468</v>
      </c>
    </row>
    <row r="2220" spans="1:16" ht="21" x14ac:dyDescent="0.2">
      <c r="A2220" s="451" t="s">
        <v>2561</v>
      </c>
      <c r="B2220" s="451" t="s">
        <v>1463</v>
      </c>
      <c r="C2220" s="451" t="s">
        <v>1432</v>
      </c>
      <c r="D2220" s="451" t="s">
        <v>1433</v>
      </c>
      <c r="E2220" s="451" t="s">
        <v>1434</v>
      </c>
      <c r="F2220" s="451" t="s">
        <v>2004</v>
      </c>
      <c r="G2220" s="452" t="s">
        <v>1436</v>
      </c>
      <c r="H2220" s="453">
        <v>2164863</v>
      </c>
      <c r="I2220" s="452" t="s">
        <v>1650</v>
      </c>
      <c r="J2220" s="452" t="s">
        <v>1438</v>
      </c>
      <c r="K2220" s="452" t="s">
        <v>1438</v>
      </c>
      <c r="L2220" s="452" t="s">
        <v>1439</v>
      </c>
      <c r="M2220" s="452" t="s">
        <v>1440</v>
      </c>
      <c r="N2220" s="454">
        <v>44309</v>
      </c>
      <c r="O2220" s="452" t="s">
        <v>1440</v>
      </c>
      <c r="P2220" s="454">
        <v>44468</v>
      </c>
    </row>
    <row r="2221" spans="1:16" ht="21" x14ac:dyDescent="0.2">
      <c r="A2221" s="451" t="s">
        <v>2561</v>
      </c>
      <c r="B2221" s="451" t="s">
        <v>1463</v>
      </c>
      <c r="C2221" s="451" t="s">
        <v>1432</v>
      </c>
      <c r="D2221" s="451" t="s">
        <v>1466</v>
      </c>
      <c r="E2221" s="451" t="s">
        <v>1434</v>
      </c>
      <c r="F2221" s="451" t="s">
        <v>2047</v>
      </c>
      <c r="G2221" s="452" t="s">
        <v>1436</v>
      </c>
      <c r="H2221" s="453">
        <v>764</v>
      </c>
      <c r="I2221" s="452" t="s">
        <v>1643</v>
      </c>
      <c r="J2221" s="452" t="s">
        <v>1438</v>
      </c>
      <c r="K2221" s="452" t="s">
        <v>1438</v>
      </c>
      <c r="L2221" s="452" t="s">
        <v>1439</v>
      </c>
      <c r="M2221" s="452" t="s">
        <v>1440</v>
      </c>
      <c r="N2221" s="454">
        <v>44535</v>
      </c>
      <c r="O2221" s="452" t="s">
        <v>1440</v>
      </c>
      <c r="P2221" s="454">
        <v>44468</v>
      </c>
    </row>
    <row r="2222" spans="1:16" ht="21" x14ac:dyDescent="0.2">
      <c r="A2222" s="451" t="s">
        <v>2561</v>
      </c>
      <c r="B2222" s="451" t="s">
        <v>1463</v>
      </c>
      <c r="C2222" s="451" t="s">
        <v>1432</v>
      </c>
      <c r="D2222" s="451" t="s">
        <v>1466</v>
      </c>
      <c r="E2222" s="451" t="s">
        <v>1434</v>
      </c>
      <c r="F2222" s="451" t="s">
        <v>2397</v>
      </c>
      <c r="G2222" s="452" t="s">
        <v>1436</v>
      </c>
      <c r="H2222" s="453">
        <v>2159</v>
      </c>
      <c r="I2222" s="452" t="s">
        <v>1591</v>
      </c>
      <c r="J2222" s="452" t="s">
        <v>1438</v>
      </c>
      <c r="K2222" s="452" t="s">
        <v>1438</v>
      </c>
      <c r="L2222" s="452" t="s">
        <v>1439</v>
      </c>
      <c r="M2222" s="452" t="s">
        <v>1440</v>
      </c>
      <c r="N2222" s="454">
        <v>44535</v>
      </c>
      <c r="O2222" s="452" t="s">
        <v>1440</v>
      </c>
      <c r="P2222" s="454">
        <v>44468</v>
      </c>
    </row>
    <row r="2223" spans="1:16" ht="21" x14ac:dyDescent="0.2">
      <c r="A2223" s="451" t="s">
        <v>2561</v>
      </c>
      <c r="B2223" s="451" t="s">
        <v>1463</v>
      </c>
      <c r="C2223" s="451" t="s">
        <v>1432</v>
      </c>
      <c r="D2223" s="451" t="s">
        <v>1491</v>
      </c>
      <c r="E2223" s="451" t="s">
        <v>1442</v>
      </c>
      <c r="F2223" s="451" t="s">
        <v>2562</v>
      </c>
      <c r="G2223" s="452" t="s">
        <v>1436</v>
      </c>
      <c r="H2223" s="453">
        <v>22186.2</v>
      </c>
      <c r="I2223" s="452" t="s">
        <v>1492</v>
      </c>
      <c r="J2223" s="452" t="s">
        <v>1438</v>
      </c>
      <c r="K2223" s="452" t="s">
        <v>1438</v>
      </c>
      <c r="L2223" s="452" t="s">
        <v>1439</v>
      </c>
      <c r="M2223" s="452" t="s">
        <v>1440</v>
      </c>
      <c r="N2223" s="454">
        <v>44292</v>
      </c>
      <c r="O2223" s="452" t="s">
        <v>1440</v>
      </c>
      <c r="P2223" s="454">
        <v>44468</v>
      </c>
    </row>
    <row r="2224" spans="1:16" ht="21" x14ac:dyDescent="0.2">
      <c r="A2224" s="451" t="s">
        <v>2561</v>
      </c>
      <c r="B2224" s="451" t="s">
        <v>1463</v>
      </c>
      <c r="C2224" s="451" t="s">
        <v>1432</v>
      </c>
      <c r="D2224" s="451" t="s">
        <v>1540</v>
      </c>
      <c r="E2224" s="451" t="s">
        <v>1442</v>
      </c>
      <c r="F2224" s="451" t="s">
        <v>1726</v>
      </c>
      <c r="G2224" s="452" t="s">
        <v>1436</v>
      </c>
      <c r="H2224" s="453">
        <v>24614.1</v>
      </c>
      <c r="I2224" s="452" t="s">
        <v>1542</v>
      </c>
      <c r="J2224" s="455"/>
      <c r="K2224" s="452" t="s">
        <v>1533</v>
      </c>
      <c r="L2224" s="452" t="s">
        <v>1439</v>
      </c>
      <c r="M2224" s="452" t="s">
        <v>1452</v>
      </c>
      <c r="N2224" s="454">
        <v>44501</v>
      </c>
      <c r="O2224" s="452" t="s">
        <v>1453</v>
      </c>
      <c r="P2224" s="454">
        <v>44502</v>
      </c>
    </row>
    <row r="2225" spans="1:16" ht="21" x14ac:dyDescent="0.2">
      <c r="A2225" s="451" t="s">
        <v>2561</v>
      </c>
      <c r="B2225" s="451" t="s">
        <v>1463</v>
      </c>
      <c r="C2225" s="451" t="s">
        <v>1432</v>
      </c>
      <c r="D2225" s="451" t="s">
        <v>1540</v>
      </c>
      <c r="E2225" s="451" t="s">
        <v>1592</v>
      </c>
      <c r="F2225" s="451" t="s">
        <v>1450</v>
      </c>
      <c r="G2225" s="452" t="s">
        <v>1436</v>
      </c>
      <c r="H2225" s="453">
        <v>3023</v>
      </c>
      <c r="I2225" s="452" t="s">
        <v>1594</v>
      </c>
      <c r="J2225" s="455"/>
      <c r="K2225" s="452" t="s">
        <v>1533</v>
      </c>
      <c r="L2225" s="452" t="s">
        <v>1439</v>
      </c>
      <c r="M2225" s="452" t="s">
        <v>1452</v>
      </c>
      <c r="N2225" s="454">
        <v>44525</v>
      </c>
      <c r="O2225" s="452" t="s">
        <v>1534</v>
      </c>
      <c r="P2225" s="454">
        <v>44525</v>
      </c>
    </row>
    <row r="2226" spans="1:16" ht="21" x14ac:dyDescent="0.2">
      <c r="A2226" s="451" t="s">
        <v>2561</v>
      </c>
      <c r="B2226" s="451" t="s">
        <v>1463</v>
      </c>
      <c r="C2226" s="451" t="s">
        <v>1432</v>
      </c>
      <c r="D2226" s="451" t="s">
        <v>1540</v>
      </c>
      <c r="E2226" s="451" t="s">
        <v>1644</v>
      </c>
      <c r="F2226" s="451" t="s">
        <v>1450</v>
      </c>
      <c r="G2226" s="452" t="s">
        <v>1436</v>
      </c>
      <c r="H2226" s="453">
        <v>1070</v>
      </c>
      <c r="I2226" s="452" t="s">
        <v>1645</v>
      </c>
      <c r="J2226" s="455"/>
      <c r="K2226" s="452" t="s">
        <v>1533</v>
      </c>
      <c r="L2226" s="452" t="s">
        <v>1439</v>
      </c>
      <c r="M2226" s="452" t="s">
        <v>1452</v>
      </c>
      <c r="N2226" s="454">
        <v>44525</v>
      </c>
      <c r="O2226" s="452" t="s">
        <v>1534</v>
      </c>
      <c r="P2226" s="454">
        <v>44525</v>
      </c>
    </row>
    <row r="2227" spans="1:16" ht="21" x14ac:dyDescent="0.2">
      <c r="A2227" s="451" t="s">
        <v>2561</v>
      </c>
      <c r="B2227" s="451" t="s">
        <v>1463</v>
      </c>
      <c r="C2227" s="451" t="s">
        <v>1432</v>
      </c>
      <c r="D2227" s="451" t="s">
        <v>1448</v>
      </c>
      <c r="E2227" s="451" t="s">
        <v>1553</v>
      </c>
      <c r="F2227" s="451" t="s">
        <v>1726</v>
      </c>
      <c r="G2227" s="452" t="s">
        <v>1436</v>
      </c>
      <c r="H2227" s="453">
        <v>9339.86</v>
      </c>
      <c r="I2227" s="452" t="s">
        <v>1574</v>
      </c>
      <c r="J2227" s="455"/>
      <c r="K2227" s="452" t="s">
        <v>1533</v>
      </c>
      <c r="L2227" s="452" t="s">
        <v>1439</v>
      </c>
      <c r="M2227" s="452" t="s">
        <v>1452</v>
      </c>
      <c r="N2227" s="454">
        <v>44560</v>
      </c>
      <c r="O2227" s="452" t="s">
        <v>1534</v>
      </c>
      <c r="P2227" s="454">
        <v>44560</v>
      </c>
    </row>
    <row r="2228" spans="1:16" ht="21" x14ac:dyDescent="0.2">
      <c r="A2228" s="451" t="s">
        <v>2561</v>
      </c>
      <c r="B2228" s="451" t="s">
        <v>1693</v>
      </c>
      <c r="C2228" s="451" t="s">
        <v>1432</v>
      </c>
      <c r="D2228" s="451" t="s">
        <v>1433</v>
      </c>
      <c r="E2228" s="451" t="s">
        <v>1434</v>
      </c>
      <c r="F2228" s="451" t="s">
        <v>1854</v>
      </c>
      <c r="G2228" s="452" t="s">
        <v>1436</v>
      </c>
      <c r="H2228" s="453">
        <v>47394</v>
      </c>
      <c r="I2228" s="452" t="s">
        <v>1648</v>
      </c>
      <c r="J2228" s="452" t="s">
        <v>1438</v>
      </c>
      <c r="K2228" s="452" t="s">
        <v>1438</v>
      </c>
      <c r="L2228" s="452" t="s">
        <v>1439</v>
      </c>
      <c r="M2228" s="452" t="s">
        <v>1440</v>
      </c>
      <c r="N2228" s="454">
        <v>44309</v>
      </c>
      <c r="O2228" s="452" t="s">
        <v>1440</v>
      </c>
      <c r="P2228" s="454">
        <v>44468</v>
      </c>
    </row>
    <row r="2229" spans="1:16" ht="21" x14ac:dyDescent="0.2">
      <c r="A2229" s="451" t="s">
        <v>2561</v>
      </c>
      <c r="B2229" s="451" t="s">
        <v>1695</v>
      </c>
      <c r="C2229" s="451" t="s">
        <v>1432</v>
      </c>
      <c r="D2229" s="451" t="s">
        <v>1466</v>
      </c>
      <c r="E2229" s="451" t="s">
        <v>1442</v>
      </c>
      <c r="F2229" s="451" t="s">
        <v>2323</v>
      </c>
      <c r="G2229" s="452" t="s">
        <v>1436</v>
      </c>
      <c r="H2229" s="453">
        <v>116057.63</v>
      </c>
      <c r="I2229" s="452" t="s">
        <v>1655</v>
      </c>
      <c r="J2229" s="452" t="s">
        <v>1438</v>
      </c>
      <c r="K2229" s="452" t="s">
        <v>1438</v>
      </c>
      <c r="L2229" s="452" t="s">
        <v>1439</v>
      </c>
      <c r="M2229" s="452" t="s">
        <v>1440</v>
      </c>
      <c r="N2229" s="454">
        <v>44341</v>
      </c>
      <c r="O2229" s="452" t="s">
        <v>1440</v>
      </c>
      <c r="P2229" s="454">
        <v>44468</v>
      </c>
    </row>
    <row r="2230" spans="1:16" ht="21" x14ac:dyDescent="0.2">
      <c r="A2230" s="451" t="s">
        <v>2561</v>
      </c>
      <c r="B2230" s="451" t="s">
        <v>1697</v>
      </c>
      <c r="C2230" s="451" t="s">
        <v>1432</v>
      </c>
      <c r="D2230" s="451" t="s">
        <v>1433</v>
      </c>
      <c r="E2230" s="451" t="s">
        <v>1442</v>
      </c>
      <c r="F2230" s="451" t="s">
        <v>2538</v>
      </c>
      <c r="G2230" s="452" t="s">
        <v>1436</v>
      </c>
      <c r="H2230" s="453">
        <v>58762</v>
      </c>
      <c r="I2230" s="452" t="s">
        <v>1670</v>
      </c>
      <c r="J2230" s="452" t="s">
        <v>1438</v>
      </c>
      <c r="K2230" s="452" t="s">
        <v>1438</v>
      </c>
      <c r="L2230" s="452" t="s">
        <v>1439</v>
      </c>
      <c r="M2230" s="452" t="s">
        <v>1440</v>
      </c>
      <c r="N2230" s="454">
        <v>44309</v>
      </c>
      <c r="O2230" s="452" t="s">
        <v>1440</v>
      </c>
      <c r="P2230" s="454">
        <v>44468</v>
      </c>
    </row>
    <row r="2231" spans="1:16" ht="21" x14ac:dyDescent="0.2">
      <c r="A2231" s="451" t="s">
        <v>2561</v>
      </c>
      <c r="B2231" s="451" t="s">
        <v>1697</v>
      </c>
      <c r="C2231" s="451" t="s">
        <v>1432</v>
      </c>
      <c r="D2231" s="451" t="s">
        <v>1466</v>
      </c>
      <c r="E2231" s="451" t="s">
        <v>1434</v>
      </c>
      <c r="F2231" s="451" t="s">
        <v>2176</v>
      </c>
      <c r="G2231" s="452" t="s">
        <v>1436</v>
      </c>
      <c r="H2231" s="453">
        <v>1884</v>
      </c>
      <c r="I2231" s="452" t="s">
        <v>1488</v>
      </c>
      <c r="J2231" s="452" t="s">
        <v>1438</v>
      </c>
      <c r="K2231" s="452" t="s">
        <v>1438</v>
      </c>
      <c r="L2231" s="452" t="s">
        <v>1439</v>
      </c>
      <c r="M2231" s="452" t="s">
        <v>1440</v>
      </c>
      <c r="N2231" s="454">
        <v>44342</v>
      </c>
      <c r="O2231" s="452" t="s">
        <v>1440</v>
      </c>
      <c r="P2231" s="454">
        <v>44468</v>
      </c>
    </row>
    <row r="2232" spans="1:16" ht="21" x14ac:dyDescent="0.2">
      <c r="A2232" s="451" t="s">
        <v>2561</v>
      </c>
      <c r="B2232" s="451" t="s">
        <v>1697</v>
      </c>
      <c r="C2232" s="451" t="s">
        <v>1432</v>
      </c>
      <c r="D2232" s="451" t="s">
        <v>1491</v>
      </c>
      <c r="E2232" s="451" t="s">
        <v>1442</v>
      </c>
      <c r="F2232" s="451" t="s">
        <v>2004</v>
      </c>
      <c r="G2232" s="452" t="s">
        <v>1436</v>
      </c>
      <c r="H2232" s="453">
        <v>911</v>
      </c>
      <c r="I2232" s="452" t="s">
        <v>1504</v>
      </c>
      <c r="J2232" s="452" t="s">
        <v>1438</v>
      </c>
      <c r="K2232" s="452" t="s">
        <v>1438</v>
      </c>
      <c r="L2232" s="452" t="s">
        <v>1439</v>
      </c>
      <c r="M2232" s="452" t="s">
        <v>1440</v>
      </c>
      <c r="N2232" s="454">
        <v>44371</v>
      </c>
      <c r="O2232" s="452" t="s">
        <v>1440</v>
      </c>
      <c r="P2232" s="454">
        <v>44468</v>
      </c>
    </row>
    <row r="2233" spans="1:16" ht="21" x14ac:dyDescent="0.2">
      <c r="A2233" s="451" t="s">
        <v>2561</v>
      </c>
      <c r="B2233" s="451" t="s">
        <v>1697</v>
      </c>
      <c r="C2233" s="451" t="s">
        <v>1432</v>
      </c>
      <c r="D2233" s="451" t="s">
        <v>1515</v>
      </c>
      <c r="E2233" s="451" t="s">
        <v>1442</v>
      </c>
      <c r="F2233" s="451" t="s">
        <v>2027</v>
      </c>
      <c r="G2233" s="452" t="s">
        <v>1436</v>
      </c>
      <c r="H2233" s="453">
        <v>1331</v>
      </c>
      <c r="I2233" s="452" t="s">
        <v>1526</v>
      </c>
      <c r="J2233" s="452" t="s">
        <v>1438</v>
      </c>
      <c r="K2233" s="452" t="s">
        <v>1438</v>
      </c>
      <c r="L2233" s="452" t="s">
        <v>1439</v>
      </c>
      <c r="M2233" s="452" t="s">
        <v>1440</v>
      </c>
      <c r="N2233" s="454">
        <v>44538</v>
      </c>
      <c r="O2233" s="452" t="s">
        <v>1440</v>
      </c>
      <c r="P2233" s="454">
        <v>44468</v>
      </c>
    </row>
    <row r="2234" spans="1:16" ht="21" x14ac:dyDescent="0.2">
      <c r="A2234" s="451" t="s">
        <v>2561</v>
      </c>
      <c r="B2234" s="451" t="s">
        <v>1697</v>
      </c>
      <c r="C2234" s="451" t="s">
        <v>1432</v>
      </c>
      <c r="D2234" s="451" t="s">
        <v>1448</v>
      </c>
      <c r="E2234" s="451" t="s">
        <v>1544</v>
      </c>
      <c r="F2234" s="451" t="s">
        <v>2398</v>
      </c>
      <c r="G2234" s="452" t="s">
        <v>1436</v>
      </c>
      <c r="H2234" s="453">
        <v>656</v>
      </c>
      <c r="I2234" s="452" t="s">
        <v>1564</v>
      </c>
      <c r="J2234" s="455"/>
      <c r="K2234" s="452" t="s">
        <v>1533</v>
      </c>
      <c r="L2234" s="452" t="s">
        <v>1439</v>
      </c>
      <c r="M2234" s="452" t="s">
        <v>1452</v>
      </c>
      <c r="N2234" s="454">
        <v>44539</v>
      </c>
      <c r="O2234" s="452" t="s">
        <v>1453</v>
      </c>
      <c r="P2234" s="454">
        <v>44544</v>
      </c>
    </row>
    <row r="2235" spans="1:16" ht="21" x14ac:dyDescent="0.2">
      <c r="A2235" s="451" t="s">
        <v>2561</v>
      </c>
      <c r="B2235" s="451" t="s">
        <v>1703</v>
      </c>
      <c r="C2235" s="451" t="s">
        <v>1432</v>
      </c>
      <c r="D2235" s="451" t="s">
        <v>1491</v>
      </c>
      <c r="E2235" s="451" t="s">
        <v>1442</v>
      </c>
      <c r="F2235" s="451" t="s">
        <v>2563</v>
      </c>
      <c r="G2235" s="452" t="s">
        <v>1436</v>
      </c>
      <c r="H2235" s="453">
        <v>24276</v>
      </c>
      <c r="I2235" s="452" t="s">
        <v>1609</v>
      </c>
      <c r="J2235" s="452" t="s">
        <v>1438</v>
      </c>
      <c r="K2235" s="452" t="s">
        <v>1438</v>
      </c>
      <c r="L2235" s="452" t="s">
        <v>1439</v>
      </c>
      <c r="M2235" s="452" t="s">
        <v>1440</v>
      </c>
      <c r="N2235" s="454">
        <v>44370</v>
      </c>
      <c r="O2235" s="452" t="s">
        <v>1440</v>
      </c>
      <c r="P2235" s="454">
        <v>44468</v>
      </c>
    </row>
    <row r="2236" spans="1:16" ht="21" x14ac:dyDescent="0.2">
      <c r="A2236" s="451" t="s">
        <v>2561</v>
      </c>
      <c r="B2236" s="451" t="s">
        <v>1703</v>
      </c>
      <c r="C2236" s="451" t="s">
        <v>1432</v>
      </c>
      <c r="D2236" s="451" t="s">
        <v>1491</v>
      </c>
      <c r="E2236" s="451" t="s">
        <v>1442</v>
      </c>
      <c r="F2236" s="451" t="s">
        <v>2549</v>
      </c>
      <c r="G2236" s="452" t="s">
        <v>1436</v>
      </c>
      <c r="H2236" s="453">
        <v>19500</v>
      </c>
      <c r="I2236" s="452" t="s">
        <v>1613</v>
      </c>
      <c r="J2236" s="452" t="s">
        <v>1438</v>
      </c>
      <c r="K2236" s="452" t="s">
        <v>1438</v>
      </c>
      <c r="L2236" s="452" t="s">
        <v>1439</v>
      </c>
      <c r="M2236" s="452" t="s">
        <v>1440</v>
      </c>
      <c r="N2236" s="454">
        <v>44370</v>
      </c>
      <c r="O2236" s="452" t="s">
        <v>1440</v>
      </c>
      <c r="P2236" s="454">
        <v>44468</v>
      </c>
    </row>
    <row r="2237" spans="1:16" ht="21" x14ac:dyDescent="0.2">
      <c r="A2237" s="451" t="s">
        <v>2561</v>
      </c>
      <c r="B2237" s="451" t="s">
        <v>1703</v>
      </c>
      <c r="C2237" s="451" t="s">
        <v>1432</v>
      </c>
      <c r="D2237" s="451" t="s">
        <v>1507</v>
      </c>
      <c r="E2237" s="451" t="s">
        <v>1442</v>
      </c>
      <c r="F2237" s="451" t="s">
        <v>2564</v>
      </c>
      <c r="G2237" s="452" t="s">
        <v>1436</v>
      </c>
      <c r="H2237" s="453">
        <v>-19500</v>
      </c>
      <c r="I2237" s="452" t="s">
        <v>1707</v>
      </c>
      <c r="J2237" s="452" t="s">
        <v>1438</v>
      </c>
      <c r="K2237" s="452" t="s">
        <v>1438</v>
      </c>
      <c r="L2237" s="452" t="s">
        <v>1439</v>
      </c>
      <c r="M2237" s="452" t="s">
        <v>1440</v>
      </c>
      <c r="N2237" s="454">
        <v>44384</v>
      </c>
      <c r="O2237" s="452" t="s">
        <v>1440</v>
      </c>
      <c r="P2237" s="454">
        <v>44468</v>
      </c>
    </row>
    <row r="2238" spans="1:16" ht="21" x14ac:dyDescent="0.2">
      <c r="A2238" s="451" t="s">
        <v>2561</v>
      </c>
      <c r="B2238" s="451" t="s">
        <v>1708</v>
      </c>
      <c r="C2238" s="451" t="s">
        <v>1432</v>
      </c>
      <c r="D2238" s="451" t="s">
        <v>1507</v>
      </c>
      <c r="E2238" s="451" t="s">
        <v>1442</v>
      </c>
      <c r="F2238" s="451" t="s">
        <v>2565</v>
      </c>
      <c r="G2238" s="452" t="s">
        <v>1436</v>
      </c>
      <c r="H2238" s="453">
        <v>19500</v>
      </c>
      <c r="I2238" s="452" t="s">
        <v>1707</v>
      </c>
      <c r="J2238" s="452" t="s">
        <v>1438</v>
      </c>
      <c r="K2238" s="452" t="s">
        <v>1438</v>
      </c>
      <c r="L2238" s="452" t="s">
        <v>1439</v>
      </c>
      <c r="M2238" s="452" t="s">
        <v>1440</v>
      </c>
      <c r="N2238" s="454">
        <v>44384</v>
      </c>
      <c r="O2238" s="452" t="s">
        <v>1440</v>
      </c>
      <c r="P2238" s="454">
        <v>44468</v>
      </c>
    </row>
    <row r="2239" spans="1:16" ht="21" x14ac:dyDescent="0.2">
      <c r="A2239" s="451" t="s">
        <v>2561</v>
      </c>
      <c r="B2239" s="451" t="s">
        <v>1708</v>
      </c>
      <c r="C2239" s="451" t="s">
        <v>1432</v>
      </c>
      <c r="D2239" s="451" t="s">
        <v>1531</v>
      </c>
      <c r="E2239" s="451" t="s">
        <v>1568</v>
      </c>
      <c r="F2239" s="451" t="s">
        <v>1467</v>
      </c>
      <c r="G2239" s="452" t="s">
        <v>1436</v>
      </c>
      <c r="H2239" s="453">
        <v>7866.25</v>
      </c>
      <c r="I2239" s="452" t="s">
        <v>1627</v>
      </c>
      <c r="J2239" s="455"/>
      <c r="K2239" s="452" t="s">
        <v>1533</v>
      </c>
      <c r="L2239" s="452" t="s">
        <v>1439</v>
      </c>
      <c r="M2239" s="452" t="s">
        <v>1452</v>
      </c>
      <c r="N2239" s="454">
        <v>44496</v>
      </c>
      <c r="O2239" s="452" t="s">
        <v>1534</v>
      </c>
      <c r="P2239" s="454">
        <v>44497</v>
      </c>
    </row>
    <row r="2240" spans="1:16" ht="21" x14ac:dyDescent="0.2">
      <c r="A2240" s="451" t="s">
        <v>2561</v>
      </c>
      <c r="B2240" s="451" t="s">
        <v>1708</v>
      </c>
      <c r="C2240" s="451" t="s">
        <v>1432</v>
      </c>
      <c r="D2240" s="451" t="s">
        <v>1531</v>
      </c>
      <c r="E2240" s="451" t="s">
        <v>1628</v>
      </c>
      <c r="F2240" s="451" t="s">
        <v>1467</v>
      </c>
      <c r="G2240" s="452" t="s">
        <v>1436</v>
      </c>
      <c r="H2240" s="453">
        <v>6319.69</v>
      </c>
      <c r="I2240" s="452" t="s">
        <v>1629</v>
      </c>
      <c r="J2240" s="455"/>
      <c r="K2240" s="452" t="s">
        <v>1533</v>
      </c>
      <c r="L2240" s="452" t="s">
        <v>1439</v>
      </c>
      <c r="M2240" s="452" t="s">
        <v>1452</v>
      </c>
      <c r="N2240" s="454">
        <v>44496</v>
      </c>
      <c r="O2240" s="452" t="s">
        <v>1534</v>
      </c>
      <c r="P2240" s="454">
        <v>44497</v>
      </c>
    </row>
    <row r="2241" spans="1:16" ht="21" x14ac:dyDescent="0.2">
      <c r="A2241" s="451" t="s">
        <v>2561</v>
      </c>
      <c r="B2241" s="451" t="s">
        <v>1575</v>
      </c>
      <c r="C2241" s="451" t="s">
        <v>1432</v>
      </c>
      <c r="D2241" s="451" t="s">
        <v>1507</v>
      </c>
      <c r="E2241" s="451" t="s">
        <v>1442</v>
      </c>
      <c r="F2241" s="451" t="s">
        <v>2566</v>
      </c>
      <c r="G2241" s="452" t="s">
        <v>1436</v>
      </c>
      <c r="H2241" s="453">
        <v>121428</v>
      </c>
      <c r="I2241" s="452" t="s">
        <v>1712</v>
      </c>
      <c r="J2241" s="452" t="s">
        <v>1438</v>
      </c>
      <c r="K2241" s="452" t="s">
        <v>1438</v>
      </c>
      <c r="L2241" s="452" t="s">
        <v>1439</v>
      </c>
      <c r="M2241" s="452" t="s">
        <v>1440</v>
      </c>
      <c r="N2241" s="454">
        <v>44399</v>
      </c>
      <c r="O2241" s="452" t="s">
        <v>1440</v>
      </c>
      <c r="P2241" s="454">
        <v>44468</v>
      </c>
    </row>
    <row r="2242" spans="1:16" ht="21" x14ac:dyDescent="0.2">
      <c r="A2242" s="451" t="s">
        <v>2561</v>
      </c>
      <c r="B2242" s="451" t="s">
        <v>1575</v>
      </c>
      <c r="C2242" s="451" t="s">
        <v>1432</v>
      </c>
      <c r="D2242" s="451" t="s">
        <v>1448</v>
      </c>
      <c r="E2242" s="451" t="s">
        <v>1460</v>
      </c>
      <c r="F2242" s="451" t="s">
        <v>1467</v>
      </c>
      <c r="G2242" s="452" t="s">
        <v>1436</v>
      </c>
      <c r="H2242" s="453">
        <v>98218</v>
      </c>
      <c r="I2242" s="452" t="s">
        <v>1462</v>
      </c>
      <c r="J2242" s="455"/>
      <c r="K2242" s="452" t="s">
        <v>1533</v>
      </c>
      <c r="L2242" s="452" t="s">
        <v>1439</v>
      </c>
      <c r="M2242" s="452" t="s">
        <v>1452</v>
      </c>
      <c r="N2242" s="454">
        <v>44550</v>
      </c>
      <c r="O2242" s="452" t="s">
        <v>1453</v>
      </c>
      <c r="P2242" s="454">
        <v>44553</v>
      </c>
    </row>
    <row r="2243" spans="1:16" ht="21" x14ac:dyDescent="0.2">
      <c r="A2243" s="451" t="s">
        <v>2561</v>
      </c>
      <c r="B2243" s="451" t="s">
        <v>1713</v>
      </c>
      <c r="C2243" s="451" t="s">
        <v>1432</v>
      </c>
      <c r="D2243" s="451" t="s">
        <v>1466</v>
      </c>
      <c r="E2243" s="451" t="s">
        <v>1434</v>
      </c>
      <c r="F2243" s="451" t="s">
        <v>2329</v>
      </c>
      <c r="G2243" s="452" t="s">
        <v>1436</v>
      </c>
      <c r="H2243" s="453">
        <v>15437</v>
      </c>
      <c r="I2243" s="452" t="s">
        <v>1676</v>
      </c>
      <c r="J2243" s="452" t="s">
        <v>1438</v>
      </c>
      <c r="K2243" s="452" t="s">
        <v>1438</v>
      </c>
      <c r="L2243" s="452" t="s">
        <v>1439</v>
      </c>
      <c r="M2243" s="452" t="s">
        <v>1440</v>
      </c>
      <c r="N2243" s="454">
        <v>44330</v>
      </c>
      <c r="O2243" s="452" t="s">
        <v>1440</v>
      </c>
      <c r="P2243" s="454">
        <v>44468</v>
      </c>
    </row>
    <row r="2244" spans="1:16" ht="21" x14ac:dyDescent="0.2">
      <c r="A2244" s="451" t="s">
        <v>2561</v>
      </c>
      <c r="B2244" s="451" t="s">
        <v>1713</v>
      </c>
      <c r="C2244" s="451" t="s">
        <v>1432</v>
      </c>
      <c r="D2244" s="451" t="s">
        <v>1507</v>
      </c>
      <c r="E2244" s="451" t="s">
        <v>1442</v>
      </c>
      <c r="F2244" s="451" t="s">
        <v>1787</v>
      </c>
      <c r="G2244" s="452" t="s">
        <v>1436</v>
      </c>
      <c r="H2244" s="453">
        <v>49647</v>
      </c>
      <c r="I2244" s="452" t="s">
        <v>1640</v>
      </c>
      <c r="J2244" s="452" t="s">
        <v>1438</v>
      </c>
      <c r="K2244" s="452" t="s">
        <v>1438</v>
      </c>
      <c r="L2244" s="452" t="s">
        <v>1439</v>
      </c>
      <c r="M2244" s="452" t="s">
        <v>1440</v>
      </c>
      <c r="N2244" s="454">
        <v>44384</v>
      </c>
      <c r="O2244" s="452" t="s">
        <v>1440</v>
      </c>
      <c r="P2244" s="454">
        <v>44468</v>
      </c>
    </row>
    <row r="2245" spans="1:16" ht="21" x14ac:dyDescent="0.2">
      <c r="A2245" s="451" t="s">
        <v>2561</v>
      </c>
      <c r="B2245" s="451" t="s">
        <v>1713</v>
      </c>
      <c r="C2245" s="451" t="s">
        <v>1432</v>
      </c>
      <c r="D2245" s="451" t="s">
        <v>1540</v>
      </c>
      <c r="E2245" s="451" t="s">
        <v>1677</v>
      </c>
      <c r="F2245" s="451" t="s">
        <v>1545</v>
      </c>
      <c r="G2245" s="452" t="s">
        <v>1436</v>
      </c>
      <c r="H2245" s="453">
        <v>12291</v>
      </c>
      <c r="I2245" s="452" t="s">
        <v>1678</v>
      </c>
      <c r="J2245" s="455"/>
      <c r="K2245" s="452" t="s">
        <v>1533</v>
      </c>
      <c r="L2245" s="452" t="s">
        <v>1439</v>
      </c>
      <c r="M2245" s="452" t="s">
        <v>1452</v>
      </c>
      <c r="N2245" s="454">
        <v>44525</v>
      </c>
      <c r="O2245" s="452" t="s">
        <v>1534</v>
      </c>
      <c r="P2245" s="454">
        <v>44525</v>
      </c>
    </row>
    <row r="2246" spans="1:16" ht="21" x14ac:dyDescent="0.2">
      <c r="A2246" s="451" t="s">
        <v>2561</v>
      </c>
      <c r="B2246" s="451" t="s">
        <v>1717</v>
      </c>
      <c r="C2246" s="451" t="s">
        <v>1432</v>
      </c>
      <c r="D2246" s="451" t="s">
        <v>1433</v>
      </c>
      <c r="E2246" s="451" t="s">
        <v>1434</v>
      </c>
      <c r="F2246" s="451" t="s">
        <v>2567</v>
      </c>
      <c r="G2246" s="452" t="s">
        <v>1436</v>
      </c>
      <c r="H2246" s="453">
        <v>459399</v>
      </c>
      <c r="I2246" s="452" t="s">
        <v>1654</v>
      </c>
      <c r="J2246" s="452" t="s">
        <v>1438</v>
      </c>
      <c r="K2246" s="452" t="s">
        <v>1438</v>
      </c>
      <c r="L2246" s="452" t="s">
        <v>1439</v>
      </c>
      <c r="M2246" s="452" t="s">
        <v>1440</v>
      </c>
      <c r="N2246" s="454">
        <v>44312</v>
      </c>
      <c r="O2246" s="452" t="s">
        <v>1440</v>
      </c>
      <c r="P2246" s="454">
        <v>44468</v>
      </c>
    </row>
    <row r="2247" spans="1:16" x14ac:dyDescent="0.2">
      <c r="A2247" s="451" t="s">
        <v>2568</v>
      </c>
      <c r="B2247" s="451" t="s">
        <v>1695</v>
      </c>
      <c r="C2247" s="451" t="s">
        <v>1432</v>
      </c>
      <c r="D2247" s="451" t="s">
        <v>1466</v>
      </c>
      <c r="E2247" s="451" t="s">
        <v>1442</v>
      </c>
      <c r="F2247" s="451" t="s">
        <v>2400</v>
      </c>
      <c r="G2247" s="452" t="s">
        <v>1436</v>
      </c>
      <c r="H2247" s="453">
        <v>282023.96000000002</v>
      </c>
      <c r="I2247" s="452" t="s">
        <v>1655</v>
      </c>
      <c r="J2247" s="452" t="s">
        <v>1438</v>
      </c>
      <c r="K2247" s="452" t="s">
        <v>1438</v>
      </c>
      <c r="L2247" s="452" t="s">
        <v>1439</v>
      </c>
      <c r="M2247" s="452" t="s">
        <v>1440</v>
      </c>
      <c r="N2247" s="454">
        <v>44341</v>
      </c>
      <c r="O2247" s="452" t="s">
        <v>1440</v>
      </c>
      <c r="P2247" s="454">
        <v>44468</v>
      </c>
    </row>
    <row r="2248" spans="1:16" ht="21" x14ac:dyDescent="0.2">
      <c r="A2248" s="451" t="s">
        <v>2569</v>
      </c>
      <c r="B2248" s="451" t="s">
        <v>1463</v>
      </c>
      <c r="C2248" s="451" t="s">
        <v>1432</v>
      </c>
      <c r="D2248" s="451" t="s">
        <v>1433</v>
      </c>
      <c r="E2248" s="451" t="s">
        <v>1442</v>
      </c>
      <c r="F2248" s="451" t="s">
        <v>2332</v>
      </c>
      <c r="G2248" s="452" t="s">
        <v>1436</v>
      </c>
      <c r="H2248" s="453">
        <v>889579</v>
      </c>
      <c r="I2248" s="452" t="s">
        <v>1650</v>
      </c>
      <c r="J2248" s="452" t="s">
        <v>1438</v>
      </c>
      <c r="K2248" s="452" t="s">
        <v>1438</v>
      </c>
      <c r="L2248" s="452" t="s">
        <v>1439</v>
      </c>
      <c r="M2248" s="452" t="s">
        <v>1440</v>
      </c>
      <c r="N2248" s="454">
        <v>44309</v>
      </c>
      <c r="O2248" s="452" t="s">
        <v>1440</v>
      </c>
      <c r="P2248" s="454">
        <v>44468</v>
      </c>
    </row>
    <row r="2249" spans="1:16" x14ac:dyDescent="0.2">
      <c r="A2249" s="451" t="s">
        <v>2569</v>
      </c>
      <c r="B2249" s="451" t="s">
        <v>1693</v>
      </c>
      <c r="C2249" s="451" t="s">
        <v>1432</v>
      </c>
      <c r="D2249" s="451" t="s">
        <v>1433</v>
      </c>
      <c r="E2249" s="451" t="s">
        <v>1442</v>
      </c>
      <c r="F2249" s="451" t="s">
        <v>2109</v>
      </c>
      <c r="G2249" s="452" t="s">
        <v>1436</v>
      </c>
      <c r="H2249" s="453">
        <v>11848</v>
      </c>
      <c r="I2249" s="452" t="s">
        <v>1648</v>
      </c>
      <c r="J2249" s="452" t="s">
        <v>1438</v>
      </c>
      <c r="K2249" s="452" t="s">
        <v>1438</v>
      </c>
      <c r="L2249" s="452" t="s">
        <v>1439</v>
      </c>
      <c r="M2249" s="452" t="s">
        <v>1440</v>
      </c>
      <c r="N2249" s="454">
        <v>44309</v>
      </c>
      <c r="O2249" s="452" t="s">
        <v>1440</v>
      </c>
      <c r="P2249" s="454">
        <v>44468</v>
      </c>
    </row>
    <row r="2250" spans="1:16" x14ac:dyDescent="0.2">
      <c r="A2250" s="451" t="s">
        <v>2569</v>
      </c>
      <c r="B2250" s="451" t="s">
        <v>1695</v>
      </c>
      <c r="C2250" s="451" t="s">
        <v>1432</v>
      </c>
      <c r="D2250" s="451" t="s">
        <v>1466</v>
      </c>
      <c r="E2250" s="451" t="s">
        <v>1442</v>
      </c>
      <c r="F2250" s="451" t="s">
        <v>2101</v>
      </c>
      <c r="G2250" s="452" t="s">
        <v>1436</v>
      </c>
      <c r="H2250" s="453">
        <v>329022.34000000003</v>
      </c>
      <c r="I2250" s="452" t="s">
        <v>1655</v>
      </c>
      <c r="J2250" s="452" t="s">
        <v>1438</v>
      </c>
      <c r="K2250" s="452" t="s">
        <v>1438</v>
      </c>
      <c r="L2250" s="452" t="s">
        <v>1439</v>
      </c>
      <c r="M2250" s="452" t="s">
        <v>1440</v>
      </c>
      <c r="N2250" s="454">
        <v>44341</v>
      </c>
      <c r="O2250" s="452" t="s">
        <v>1440</v>
      </c>
      <c r="P2250" s="454">
        <v>44468</v>
      </c>
    </row>
    <row r="2251" spans="1:16" x14ac:dyDescent="0.2">
      <c r="A2251" s="451" t="s">
        <v>2569</v>
      </c>
      <c r="B2251" s="451" t="s">
        <v>1697</v>
      </c>
      <c r="C2251" s="451" t="s">
        <v>1432</v>
      </c>
      <c r="D2251" s="451" t="s">
        <v>1433</v>
      </c>
      <c r="E2251" s="451" t="s">
        <v>1442</v>
      </c>
      <c r="F2251" s="451" t="s">
        <v>2325</v>
      </c>
      <c r="G2251" s="452" t="s">
        <v>1436</v>
      </c>
      <c r="H2251" s="453">
        <v>8187</v>
      </c>
      <c r="I2251" s="452" t="s">
        <v>1670</v>
      </c>
      <c r="J2251" s="452" t="s">
        <v>1438</v>
      </c>
      <c r="K2251" s="452" t="s">
        <v>1438</v>
      </c>
      <c r="L2251" s="452" t="s">
        <v>1439</v>
      </c>
      <c r="M2251" s="452" t="s">
        <v>1440</v>
      </c>
      <c r="N2251" s="454">
        <v>44309</v>
      </c>
      <c r="O2251" s="452" t="s">
        <v>1440</v>
      </c>
      <c r="P2251" s="454">
        <v>44468</v>
      </c>
    </row>
    <row r="2252" spans="1:16" x14ac:dyDescent="0.2">
      <c r="A2252" s="451" t="s">
        <v>2569</v>
      </c>
      <c r="B2252" s="451" t="s">
        <v>1697</v>
      </c>
      <c r="C2252" s="451" t="s">
        <v>1432</v>
      </c>
      <c r="D2252" s="451" t="s">
        <v>1515</v>
      </c>
      <c r="E2252" s="451" t="s">
        <v>1442</v>
      </c>
      <c r="F2252" s="451" t="s">
        <v>2172</v>
      </c>
      <c r="G2252" s="452" t="s">
        <v>1436</v>
      </c>
      <c r="H2252" s="453">
        <v>1062</v>
      </c>
      <c r="I2252" s="452" t="s">
        <v>1522</v>
      </c>
      <c r="J2252" s="452" t="s">
        <v>1438</v>
      </c>
      <c r="K2252" s="452" t="s">
        <v>1438</v>
      </c>
      <c r="L2252" s="452" t="s">
        <v>1439</v>
      </c>
      <c r="M2252" s="452" t="s">
        <v>1440</v>
      </c>
      <c r="N2252" s="454">
        <v>44294</v>
      </c>
      <c r="O2252" s="452" t="s">
        <v>1440</v>
      </c>
      <c r="P2252" s="454">
        <v>44468</v>
      </c>
    </row>
    <row r="2253" spans="1:16" x14ac:dyDescent="0.2">
      <c r="A2253" s="451" t="s">
        <v>2569</v>
      </c>
      <c r="B2253" s="451" t="s">
        <v>1697</v>
      </c>
      <c r="C2253" s="451" t="s">
        <v>1432</v>
      </c>
      <c r="D2253" s="451" t="s">
        <v>1448</v>
      </c>
      <c r="E2253" s="451" t="s">
        <v>1544</v>
      </c>
      <c r="F2253" s="451" t="s">
        <v>2228</v>
      </c>
      <c r="G2253" s="452" t="s">
        <v>1436</v>
      </c>
      <c r="H2253" s="453">
        <v>2202</v>
      </c>
      <c r="I2253" s="452" t="s">
        <v>1564</v>
      </c>
      <c r="J2253" s="455"/>
      <c r="K2253" s="452" t="s">
        <v>1533</v>
      </c>
      <c r="L2253" s="452" t="s">
        <v>1439</v>
      </c>
      <c r="M2253" s="452" t="s">
        <v>1452</v>
      </c>
      <c r="N2253" s="454">
        <v>44539</v>
      </c>
      <c r="O2253" s="452" t="s">
        <v>1453</v>
      </c>
      <c r="P2253" s="454">
        <v>44544</v>
      </c>
    </row>
    <row r="2254" spans="1:16" ht="21" x14ac:dyDescent="0.2">
      <c r="A2254" s="451" t="s">
        <v>2569</v>
      </c>
      <c r="B2254" s="451" t="s">
        <v>1703</v>
      </c>
      <c r="C2254" s="451" t="s">
        <v>1432</v>
      </c>
      <c r="D2254" s="451" t="s">
        <v>1491</v>
      </c>
      <c r="E2254" s="451" t="s">
        <v>1434</v>
      </c>
      <c r="F2254" s="451" t="s">
        <v>2101</v>
      </c>
      <c r="G2254" s="452" t="s">
        <v>1436</v>
      </c>
      <c r="H2254" s="453">
        <v>7930</v>
      </c>
      <c r="I2254" s="452" t="s">
        <v>1613</v>
      </c>
      <c r="J2254" s="452" t="s">
        <v>1438</v>
      </c>
      <c r="K2254" s="452" t="s">
        <v>1438</v>
      </c>
      <c r="L2254" s="452" t="s">
        <v>1439</v>
      </c>
      <c r="M2254" s="452" t="s">
        <v>1440</v>
      </c>
      <c r="N2254" s="454">
        <v>44370</v>
      </c>
      <c r="O2254" s="452" t="s">
        <v>1440</v>
      </c>
      <c r="P2254" s="454">
        <v>44468</v>
      </c>
    </row>
    <row r="2255" spans="1:16" ht="21" x14ac:dyDescent="0.2">
      <c r="A2255" s="451" t="s">
        <v>2569</v>
      </c>
      <c r="B2255" s="451" t="s">
        <v>1703</v>
      </c>
      <c r="C2255" s="451" t="s">
        <v>1432</v>
      </c>
      <c r="D2255" s="451" t="s">
        <v>1507</v>
      </c>
      <c r="E2255" s="451" t="s">
        <v>1434</v>
      </c>
      <c r="F2255" s="451" t="s">
        <v>1802</v>
      </c>
      <c r="G2255" s="452" t="s">
        <v>1436</v>
      </c>
      <c r="H2255" s="453">
        <v>-7930</v>
      </c>
      <c r="I2255" s="452" t="s">
        <v>1707</v>
      </c>
      <c r="J2255" s="452" t="s">
        <v>1438</v>
      </c>
      <c r="K2255" s="452" t="s">
        <v>1438</v>
      </c>
      <c r="L2255" s="452" t="s">
        <v>1439</v>
      </c>
      <c r="M2255" s="452" t="s">
        <v>1440</v>
      </c>
      <c r="N2255" s="454">
        <v>44384</v>
      </c>
      <c r="O2255" s="452" t="s">
        <v>1440</v>
      </c>
      <c r="P2255" s="454">
        <v>44468</v>
      </c>
    </row>
    <row r="2256" spans="1:16" x14ac:dyDescent="0.2">
      <c r="A2256" s="451" t="s">
        <v>2569</v>
      </c>
      <c r="B2256" s="451" t="s">
        <v>1708</v>
      </c>
      <c r="C2256" s="451" t="s">
        <v>1432</v>
      </c>
      <c r="D2256" s="451" t="s">
        <v>1507</v>
      </c>
      <c r="E2256" s="451" t="s">
        <v>1442</v>
      </c>
      <c r="F2256" s="451" t="s">
        <v>2330</v>
      </c>
      <c r="G2256" s="452" t="s">
        <v>1436</v>
      </c>
      <c r="H2256" s="453">
        <v>7930</v>
      </c>
      <c r="I2256" s="452" t="s">
        <v>1707</v>
      </c>
      <c r="J2256" s="452" t="s">
        <v>1438</v>
      </c>
      <c r="K2256" s="452" t="s">
        <v>1438</v>
      </c>
      <c r="L2256" s="452" t="s">
        <v>1439</v>
      </c>
      <c r="M2256" s="452" t="s">
        <v>1440</v>
      </c>
      <c r="N2256" s="454">
        <v>44384</v>
      </c>
      <c r="O2256" s="452" t="s">
        <v>1440</v>
      </c>
      <c r="P2256" s="454">
        <v>44468</v>
      </c>
    </row>
    <row r="2257" spans="1:16" ht="21" x14ac:dyDescent="0.2">
      <c r="A2257" s="451" t="s">
        <v>2569</v>
      </c>
      <c r="B2257" s="451" t="s">
        <v>1708</v>
      </c>
      <c r="C2257" s="451" t="s">
        <v>1432</v>
      </c>
      <c r="D2257" s="451" t="s">
        <v>1531</v>
      </c>
      <c r="E2257" s="451" t="s">
        <v>1568</v>
      </c>
      <c r="F2257" s="451" t="s">
        <v>2172</v>
      </c>
      <c r="G2257" s="452" t="s">
        <v>1436</v>
      </c>
      <c r="H2257" s="453">
        <v>1631.25</v>
      </c>
      <c r="I2257" s="452" t="s">
        <v>1627</v>
      </c>
      <c r="J2257" s="455"/>
      <c r="K2257" s="452" t="s">
        <v>1533</v>
      </c>
      <c r="L2257" s="452" t="s">
        <v>1439</v>
      </c>
      <c r="M2257" s="452" t="s">
        <v>1452</v>
      </c>
      <c r="N2257" s="454">
        <v>44496</v>
      </c>
      <c r="O2257" s="452" t="s">
        <v>1534</v>
      </c>
      <c r="P2257" s="454">
        <v>44497</v>
      </c>
    </row>
    <row r="2258" spans="1:16" ht="21" x14ac:dyDescent="0.2">
      <c r="A2258" s="451" t="s">
        <v>2569</v>
      </c>
      <c r="B2258" s="451" t="s">
        <v>1708</v>
      </c>
      <c r="C2258" s="451" t="s">
        <v>1432</v>
      </c>
      <c r="D2258" s="451" t="s">
        <v>1531</v>
      </c>
      <c r="E2258" s="451" t="s">
        <v>1628</v>
      </c>
      <c r="F2258" s="451" t="s">
        <v>2172</v>
      </c>
      <c r="G2258" s="452" t="s">
        <v>1436</v>
      </c>
      <c r="H2258" s="453">
        <v>1476.56</v>
      </c>
      <c r="I2258" s="452" t="s">
        <v>1629</v>
      </c>
      <c r="J2258" s="455"/>
      <c r="K2258" s="452" t="s">
        <v>1533</v>
      </c>
      <c r="L2258" s="452" t="s">
        <v>1439</v>
      </c>
      <c r="M2258" s="452" t="s">
        <v>1452</v>
      </c>
      <c r="N2258" s="454">
        <v>44496</v>
      </c>
      <c r="O2258" s="452" t="s">
        <v>1534</v>
      </c>
      <c r="P2258" s="454">
        <v>44497</v>
      </c>
    </row>
    <row r="2259" spans="1:16" x14ac:dyDescent="0.2">
      <c r="A2259" s="451" t="s">
        <v>2569</v>
      </c>
      <c r="B2259" s="451" t="s">
        <v>1575</v>
      </c>
      <c r="C2259" s="451" t="s">
        <v>1432</v>
      </c>
      <c r="D2259" s="451" t="s">
        <v>1507</v>
      </c>
      <c r="E2259" s="451" t="s">
        <v>1442</v>
      </c>
      <c r="F2259" s="451" t="s">
        <v>1923</v>
      </c>
      <c r="G2259" s="452" t="s">
        <v>1436</v>
      </c>
      <c r="H2259" s="453">
        <v>26598</v>
      </c>
      <c r="I2259" s="452" t="s">
        <v>1712</v>
      </c>
      <c r="J2259" s="452" t="s">
        <v>1438</v>
      </c>
      <c r="K2259" s="452" t="s">
        <v>1438</v>
      </c>
      <c r="L2259" s="452" t="s">
        <v>1439</v>
      </c>
      <c r="M2259" s="452" t="s">
        <v>1440</v>
      </c>
      <c r="N2259" s="454">
        <v>44399</v>
      </c>
      <c r="O2259" s="452" t="s">
        <v>1440</v>
      </c>
      <c r="P2259" s="454">
        <v>44468</v>
      </c>
    </row>
    <row r="2260" spans="1:16" ht="21" x14ac:dyDescent="0.2">
      <c r="A2260" s="451" t="s">
        <v>2569</v>
      </c>
      <c r="B2260" s="451" t="s">
        <v>1575</v>
      </c>
      <c r="C2260" s="451" t="s">
        <v>1432</v>
      </c>
      <c r="D2260" s="451" t="s">
        <v>1448</v>
      </c>
      <c r="E2260" s="451" t="s">
        <v>1460</v>
      </c>
      <c r="F2260" s="451" t="s">
        <v>2172</v>
      </c>
      <c r="G2260" s="452" t="s">
        <v>1436</v>
      </c>
      <c r="H2260" s="453">
        <v>21278</v>
      </c>
      <c r="I2260" s="452" t="s">
        <v>1462</v>
      </c>
      <c r="J2260" s="455"/>
      <c r="K2260" s="452" t="s">
        <v>1533</v>
      </c>
      <c r="L2260" s="452" t="s">
        <v>1439</v>
      </c>
      <c r="M2260" s="452" t="s">
        <v>1452</v>
      </c>
      <c r="N2260" s="454">
        <v>44550</v>
      </c>
      <c r="O2260" s="452" t="s">
        <v>1453</v>
      </c>
      <c r="P2260" s="454">
        <v>44553</v>
      </c>
    </row>
    <row r="2261" spans="1:16" x14ac:dyDescent="0.2">
      <c r="A2261" s="451" t="s">
        <v>2569</v>
      </c>
      <c r="B2261" s="451" t="s">
        <v>1713</v>
      </c>
      <c r="C2261" s="451" t="s">
        <v>1432</v>
      </c>
      <c r="D2261" s="451" t="s">
        <v>1466</v>
      </c>
      <c r="E2261" s="451" t="s">
        <v>1434</v>
      </c>
      <c r="F2261" s="451" t="s">
        <v>2570</v>
      </c>
      <c r="G2261" s="452" t="s">
        <v>1436</v>
      </c>
      <c r="H2261" s="453">
        <v>7546</v>
      </c>
      <c r="I2261" s="452" t="s">
        <v>1676</v>
      </c>
      <c r="J2261" s="452" t="s">
        <v>1438</v>
      </c>
      <c r="K2261" s="452" t="s">
        <v>1438</v>
      </c>
      <c r="L2261" s="452" t="s">
        <v>1439</v>
      </c>
      <c r="M2261" s="452" t="s">
        <v>1440</v>
      </c>
      <c r="N2261" s="454">
        <v>44330</v>
      </c>
      <c r="O2261" s="452" t="s">
        <v>1440</v>
      </c>
      <c r="P2261" s="454">
        <v>44468</v>
      </c>
    </row>
    <row r="2262" spans="1:16" x14ac:dyDescent="0.2">
      <c r="A2262" s="451" t="s">
        <v>2569</v>
      </c>
      <c r="B2262" s="451" t="s">
        <v>1713</v>
      </c>
      <c r="C2262" s="451" t="s">
        <v>1432</v>
      </c>
      <c r="D2262" s="451" t="s">
        <v>1507</v>
      </c>
      <c r="E2262" s="451" t="s">
        <v>1442</v>
      </c>
      <c r="F2262" s="451" t="s">
        <v>2512</v>
      </c>
      <c r="G2262" s="452" t="s">
        <v>1436</v>
      </c>
      <c r="H2262" s="453">
        <v>24620</v>
      </c>
      <c r="I2262" s="452" t="s">
        <v>1640</v>
      </c>
      <c r="J2262" s="452" t="s">
        <v>1438</v>
      </c>
      <c r="K2262" s="452" t="s">
        <v>1438</v>
      </c>
      <c r="L2262" s="452" t="s">
        <v>1439</v>
      </c>
      <c r="M2262" s="452" t="s">
        <v>1440</v>
      </c>
      <c r="N2262" s="454">
        <v>44384</v>
      </c>
      <c r="O2262" s="452" t="s">
        <v>1440</v>
      </c>
      <c r="P2262" s="454">
        <v>44468</v>
      </c>
    </row>
    <row r="2263" spans="1:16" ht="21" x14ac:dyDescent="0.2">
      <c r="A2263" s="451" t="s">
        <v>2569</v>
      </c>
      <c r="B2263" s="451" t="s">
        <v>1713</v>
      </c>
      <c r="C2263" s="451" t="s">
        <v>1432</v>
      </c>
      <c r="D2263" s="451" t="s">
        <v>1540</v>
      </c>
      <c r="E2263" s="451" t="s">
        <v>1677</v>
      </c>
      <c r="F2263" s="451" t="s">
        <v>2163</v>
      </c>
      <c r="G2263" s="452" t="s">
        <v>1436</v>
      </c>
      <c r="H2263" s="453">
        <v>10523</v>
      </c>
      <c r="I2263" s="452" t="s">
        <v>1678</v>
      </c>
      <c r="J2263" s="455"/>
      <c r="K2263" s="452" t="s">
        <v>1533</v>
      </c>
      <c r="L2263" s="452" t="s">
        <v>1439</v>
      </c>
      <c r="M2263" s="452" t="s">
        <v>1452</v>
      </c>
      <c r="N2263" s="454">
        <v>44525</v>
      </c>
      <c r="O2263" s="452" t="s">
        <v>1534</v>
      </c>
      <c r="P2263" s="454">
        <v>44525</v>
      </c>
    </row>
    <row r="2264" spans="1:16" x14ac:dyDescent="0.2">
      <c r="A2264" s="451" t="s">
        <v>2569</v>
      </c>
      <c r="B2264" s="451" t="s">
        <v>1717</v>
      </c>
      <c r="C2264" s="451" t="s">
        <v>1432</v>
      </c>
      <c r="D2264" s="451" t="s">
        <v>1433</v>
      </c>
      <c r="E2264" s="451" t="s">
        <v>1434</v>
      </c>
      <c r="F2264" s="451" t="s">
        <v>2571</v>
      </c>
      <c r="G2264" s="452" t="s">
        <v>1436</v>
      </c>
      <c r="H2264" s="453">
        <v>95979</v>
      </c>
      <c r="I2264" s="452" t="s">
        <v>1654</v>
      </c>
      <c r="J2264" s="452" t="s">
        <v>1438</v>
      </c>
      <c r="K2264" s="452" t="s">
        <v>1438</v>
      </c>
      <c r="L2264" s="452" t="s">
        <v>1439</v>
      </c>
      <c r="M2264" s="452" t="s">
        <v>1440</v>
      </c>
      <c r="N2264" s="454">
        <v>44312</v>
      </c>
      <c r="O2264" s="452" t="s">
        <v>1440</v>
      </c>
      <c r="P2264" s="454">
        <v>44468</v>
      </c>
    </row>
    <row r="2265" spans="1:16" ht="21" x14ac:dyDescent="0.2">
      <c r="A2265" s="451" t="s">
        <v>2572</v>
      </c>
      <c r="B2265" s="451" t="s">
        <v>1463</v>
      </c>
      <c r="C2265" s="451" t="s">
        <v>1432</v>
      </c>
      <c r="D2265" s="451" t="s">
        <v>1433</v>
      </c>
      <c r="E2265" s="451" t="s">
        <v>1434</v>
      </c>
      <c r="F2265" s="451" t="s">
        <v>2102</v>
      </c>
      <c r="G2265" s="452" t="s">
        <v>1436</v>
      </c>
      <c r="H2265" s="453">
        <v>2244934</v>
      </c>
      <c r="I2265" s="452" t="s">
        <v>1650</v>
      </c>
      <c r="J2265" s="452" t="s">
        <v>1438</v>
      </c>
      <c r="K2265" s="452" t="s">
        <v>1438</v>
      </c>
      <c r="L2265" s="452" t="s">
        <v>1439</v>
      </c>
      <c r="M2265" s="452" t="s">
        <v>1440</v>
      </c>
      <c r="N2265" s="454">
        <v>44309</v>
      </c>
      <c r="O2265" s="452" t="s">
        <v>1440</v>
      </c>
      <c r="P2265" s="454">
        <v>44468</v>
      </c>
    </row>
    <row r="2266" spans="1:16" ht="21" x14ac:dyDescent="0.2">
      <c r="A2266" s="451" t="s">
        <v>2572</v>
      </c>
      <c r="B2266" s="451" t="s">
        <v>1693</v>
      </c>
      <c r="C2266" s="451" t="s">
        <v>1432</v>
      </c>
      <c r="D2266" s="451" t="s">
        <v>1433</v>
      </c>
      <c r="E2266" s="451" t="s">
        <v>1442</v>
      </c>
      <c r="F2266" s="451" t="s">
        <v>1781</v>
      </c>
      <c r="G2266" s="452" t="s">
        <v>1436</v>
      </c>
      <c r="H2266" s="453">
        <v>71845</v>
      </c>
      <c r="I2266" s="452" t="s">
        <v>1648</v>
      </c>
      <c r="J2266" s="452" t="s">
        <v>1438</v>
      </c>
      <c r="K2266" s="452" t="s">
        <v>1438</v>
      </c>
      <c r="L2266" s="452" t="s">
        <v>1439</v>
      </c>
      <c r="M2266" s="452" t="s">
        <v>1440</v>
      </c>
      <c r="N2266" s="454">
        <v>44309</v>
      </c>
      <c r="O2266" s="452" t="s">
        <v>1440</v>
      </c>
      <c r="P2266" s="454">
        <v>44468</v>
      </c>
    </row>
    <row r="2267" spans="1:16" ht="21" x14ac:dyDescent="0.2">
      <c r="A2267" s="451" t="s">
        <v>2572</v>
      </c>
      <c r="B2267" s="451" t="s">
        <v>1695</v>
      </c>
      <c r="C2267" s="451" t="s">
        <v>1432</v>
      </c>
      <c r="D2267" s="451" t="s">
        <v>1466</v>
      </c>
      <c r="E2267" s="451" t="s">
        <v>1434</v>
      </c>
      <c r="F2267" s="451" t="s">
        <v>2573</v>
      </c>
      <c r="G2267" s="452" t="s">
        <v>1436</v>
      </c>
      <c r="H2267" s="453">
        <v>207765.33</v>
      </c>
      <c r="I2267" s="452" t="s">
        <v>1655</v>
      </c>
      <c r="J2267" s="452" t="s">
        <v>1438</v>
      </c>
      <c r="K2267" s="452" t="s">
        <v>1438</v>
      </c>
      <c r="L2267" s="452" t="s">
        <v>1439</v>
      </c>
      <c r="M2267" s="452" t="s">
        <v>1440</v>
      </c>
      <c r="N2267" s="454">
        <v>44341</v>
      </c>
      <c r="O2267" s="452" t="s">
        <v>1440</v>
      </c>
      <c r="P2267" s="454">
        <v>44468</v>
      </c>
    </row>
    <row r="2268" spans="1:16" ht="21" x14ac:dyDescent="0.2">
      <c r="A2268" s="451" t="s">
        <v>2572</v>
      </c>
      <c r="B2268" s="451" t="s">
        <v>1697</v>
      </c>
      <c r="C2268" s="451" t="s">
        <v>1432</v>
      </c>
      <c r="D2268" s="451" t="s">
        <v>1433</v>
      </c>
      <c r="E2268" s="451" t="s">
        <v>1434</v>
      </c>
      <c r="F2268" s="451" t="s">
        <v>2335</v>
      </c>
      <c r="G2268" s="452" t="s">
        <v>1436</v>
      </c>
      <c r="H2268" s="453">
        <v>60310</v>
      </c>
      <c r="I2268" s="452" t="s">
        <v>1670</v>
      </c>
      <c r="J2268" s="452" t="s">
        <v>1438</v>
      </c>
      <c r="K2268" s="452" t="s">
        <v>1438</v>
      </c>
      <c r="L2268" s="452" t="s">
        <v>1439</v>
      </c>
      <c r="M2268" s="452" t="s">
        <v>1440</v>
      </c>
      <c r="N2268" s="454">
        <v>44309</v>
      </c>
      <c r="O2268" s="452" t="s">
        <v>1440</v>
      </c>
      <c r="P2268" s="454">
        <v>44468</v>
      </c>
    </row>
    <row r="2269" spans="1:16" ht="21" x14ac:dyDescent="0.2">
      <c r="A2269" s="451" t="s">
        <v>2572</v>
      </c>
      <c r="B2269" s="451" t="s">
        <v>1697</v>
      </c>
      <c r="C2269" s="451" t="s">
        <v>1432</v>
      </c>
      <c r="D2269" s="451" t="s">
        <v>1466</v>
      </c>
      <c r="E2269" s="451" t="s">
        <v>1442</v>
      </c>
      <c r="F2269" s="451" t="s">
        <v>2418</v>
      </c>
      <c r="G2269" s="452" t="s">
        <v>1436</v>
      </c>
      <c r="H2269" s="453">
        <v>266</v>
      </c>
      <c r="I2269" s="452" t="s">
        <v>1488</v>
      </c>
      <c r="J2269" s="452" t="s">
        <v>1438</v>
      </c>
      <c r="K2269" s="452" t="s">
        <v>1438</v>
      </c>
      <c r="L2269" s="452" t="s">
        <v>1439</v>
      </c>
      <c r="M2269" s="452" t="s">
        <v>1440</v>
      </c>
      <c r="N2269" s="454">
        <v>44342</v>
      </c>
      <c r="O2269" s="452" t="s">
        <v>1440</v>
      </c>
      <c r="P2269" s="454">
        <v>44468</v>
      </c>
    </row>
    <row r="2270" spans="1:16" ht="21" x14ac:dyDescent="0.2">
      <c r="A2270" s="451" t="s">
        <v>2572</v>
      </c>
      <c r="B2270" s="451" t="s">
        <v>1697</v>
      </c>
      <c r="C2270" s="451" t="s">
        <v>1432</v>
      </c>
      <c r="D2270" s="451" t="s">
        <v>1448</v>
      </c>
      <c r="E2270" s="451" t="s">
        <v>1544</v>
      </c>
      <c r="F2270" s="451" t="s">
        <v>2427</v>
      </c>
      <c r="G2270" s="452" t="s">
        <v>1436</v>
      </c>
      <c r="H2270" s="453">
        <v>4155</v>
      </c>
      <c r="I2270" s="452" t="s">
        <v>1564</v>
      </c>
      <c r="J2270" s="455"/>
      <c r="K2270" s="452" t="s">
        <v>1533</v>
      </c>
      <c r="L2270" s="452" t="s">
        <v>1439</v>
      </c>
      <c r="M2270" s="452" t="s">
        <v>1452</v>
      </c>
      <c r="N2270" s="454">
        <v>44539</v>
      </c>
      <c r="O2270" s="452" t="s">
        <v>1453</v>
      </c>
      <c r="P2270" s="454">
        <v>44544</v>
      </c>
    </row>
    <row r="2271" spans="1:16" ht="21" x14ac:dyDescent="0.2">
      <c r="A2271" s="451" t="s">
        <v>2572</v>
      </c>
      <c r="B2271" s="451" t="s">
        <v>1703</v>
      </c>
      <c r="C2271" s="451" t="s">
        <v>1432</v>
      </c>
      <c r="D2271" s="451" t="s">
        <v>1491</v>
      </c>
      <c r="E2271" s="451" t="s">
        <v>1442</v>
      </c>
      <c r="F2271" s="451" t="s">
        <v>1701</v>
      </c>
      <c r="G2271" s="452" t="s">
        <v>1436</v>
      </c>
      <c r="H2271" s="453">
        <v>20600</v>
      </c>
      <c r="I2271" s="452" t="s">
        <v>1613</v>
      </c>
      <c r="J2271" s="452" t="s">
        <v>1438</v>
      </c>
      <c r="K2271" s="452" t="s">
        <v>1438</v>
      </c>
      <c r="L2271" s="452" t="s">
        <v>1439</v>
      </c>
      <c r="M2271" s="452" t="s">
        <v>1440</v>
      </c>
      <c r="N2271" s="454">
        <v>44370</v>
      </c>
      <c r="O2271" s="452" t="s">
        <v>1440</v>
      </c>
      <c r="P2271" s="454">
        <v>44468</v>
      </c>
    </row>
    <row r="2272" spans="1:16" ht="21" x14ac:dyDescent="0.2">
      <c r="A2272" s="451" t="s">
        <v>2572</v>
      </c>
      <c r="B2272" s="451" t="s">
        <v>1703</v>
      </c>
      <c r="C2272" s="451" t="s">
        <v>1432</v>
      </c>
      <c r="D2272" s="451" t="s">
        <v>1507</v>
      </c>
      <c r="E2272" s="451" t="s">
        <v>1442</v>
      </c>
      <c r="F2272" s="451" t="s">
        <v>2162</v>
      </c>
      <c r="G2272" s="452" t="s">
        <v>1436</v>
      </c>
      <c r="H2272" s="453">
        <v>-20600</v>
      </c>
      <c r="I2272" s="452" t="s">
        <v>1707</v>
      </c>
      <c r="J2272" s="452" t="s">
        <v>1438</v>
      </c>
      <c r="K2272" s="452" t="s">
        <v>1438</v>
      </c>
      <c r="L2272" s="452" t="s">
        <v>1439</v>
      </c>
      <c r="M2272" s="452" t="s">
        <v>1440</v>
      </c>
      <c r="N2272" s="454">
        <v>44384</v>
      </c>
      <c r="O2272" s="452" t="s">
        <v>1440</v>
      </c>
      <c r="P2272" s="454">
        <v>44468</v>
      </c>
    </row>
    <row r="2273" spans="1:16" ht="21" x14ac:dyDescent="0.2">
      <c r="A2273" s="451" t="s">
        <v>2572</v>
      </c>
      <c r="B2273" s="451" t="s">
        <v>1708</v>
      </c>
      <c r="C2273" s="451" t="s">
        <v>1432</v>
      </c>
      <c r="D2273" s="451" t="s">
        <v>1507</v>
      </c>
      <c r="E2273" s="451" t="s">
        <v>1442</v>
      </c>
      <c r="F2273" s="451" t="s">
        <v>2305</v>
      </c>
      <c r="G2273" s="452" t="s">
        <v>1436</v>
      </c>
      <c r="H2273" s="453">
        <v>20600</v>
      </c>
      <c r="I2273" s="452" t="s">
        <v>1707</v>
      </c>
      <c r="J2273" s="452" t="s">
        <v>1438</v>
      </c>
      <c r="K2273" s="452" t="s">
        <v>1438</v>
      </c>
      <c r="L2273" s="452" t="s">
        <v>1439</v>
      </c>
      <c r="M2273" s="452" t="s">
        <v>1440</v>
      </c>
      <c r="N2273" s="454">
        <v>44384</v>
      </c>
      <c r="O2273" s="452" t="s">
        <v>1440</v>
      </c>
      <c r="P2273" s="454">
        <v>44468</v>
      </c>
    </row>
    <row r="2274" spans="1:16" ht="21" x14ac:dyDescent="0.2">
      <c r="A2274" s="451" t="s">
        <v>2572</v>
      </c>
      <c r="B2274" s="451" t="s">
        <v>1708</v>
      </c>
      <c r="C2274" s="451" t="s">
        <v>1432</v>
      </c>
      <c r="D2274" s="451" t="s">
        <v>1531</v>
      </c>
      <c r="E2274" s="451" t="s">
        <v>1568</v>
      </c>
      <c r="F2274" s="451" t="s">
        <v>1632</v>
      </c>
      <c r="G2274" s="452" t="s">
        <v>1436</v>
      </c>
      <c r="H2274" s="453">
        <v>5220</v>
      </c>
      <c r="I2274" s="452" t="s">
        <v>1627</v>
      </c>
      <c r="J2274" s="455"/>
      <c r="K2274" s="452" t="s">
        <v>1533</v>
      </c>
      <c r="L2274" s="452" t="s">
        <v>1439</v>
      </c>
      <c r="M2274" s="452" t="s">
        <v>1452</v>
      </c>
      <c r="N2274" s="454">
        <v>44496</v>
      </c>
      <c r="O2274" s="452" t="s">
        <v>1534</v>
      </c>
      <c r="P2274" s="454">
        <v>44497</v>
      </c>
    </row>
    <row r="2275" spans="1:16" ht="21" x14ac:dyDescent="0.2">
      <c r="A2275" s="451" t="s">
        <v>2572</v>
      </c>
      <c r="B2275" s="451" t="s">
        <v>1708</v>
      </c>
      <c r="C2275" s="451" t="s">
        <v>1432</v>
      </c>
      <c r="D2275" s="451" t="s">
        <v>1531</v>
      </c>
      <c r="E2275" s="451" t="s">
        <v>1628</v>
      </c>
      <c r="F2275" s="451" t="s">
        <v>1632</v>
      </c>
      <c r="G2275" s="452" t="s">
        <v>1436</v>
      </c>
      <c r="H2275" s="453">
        <v>4665.9399999999996</v>
      </c>
      <c r="I2275" s="452" t="s">
        <v>1629</v>
      </c>
      <c r="J2275" s="455"/>
      <c r="K2275" s="452" t="s">
        <v>1533</v>
      </c>
      <c r="L2275" s="452" t="s">
        <v>1439</v>
      </c>
      <c r="M2275" s="452" t="s">
        <v>1452</v>
      </c>
      <c r="N2275" s="454">
        <v>44496</v>
      </c>
      <c r="O2275" s="452" t="s">
        <v>1534</v>
      </c>
      <c r="P2275" s="454">
        <v>44497</v>
      </c>
    </row>
    <row r="2276" spans="1:16" ht="21" x14ac:dyDescent="0.2">
      <c r="A2276" s="451" t="s">
        <v>2572</v>
      </c>
      <c r="B2276" s="451" t="s">
        <v>1575</v>
      </c>
      <c r="C2276" s="451" t="s">
        <v>1432</v>
      </c>
      <c r="D2276" s="451" t="s">
        <v>1507</v>
      </c>
      <c r="E2276" s="451" t="s">
        <v>1442</v>
      </c>
      <c r="F2276" s="451" t="s">
        <v>2140</v>
      </c>
      <c r="G2276" s="452" t="s">
        <v>1436</v>
      </c>
      <c r="H2276" s="453">
        <v>81451</v>
      </c>
      <c r="I2276" s="452" t="s">
        <v>1712</v>
      </c>
      <c r="J2276" s="452" t="s">
        <v>1438</v>
      </c>
      <c r="K2276" s="452" t="s">
        <v>1438</v>
      </c>
      <c r="L2276" s="452" t="s">
        <v>1439</v>
      </c>
      <c r="M2276" s="452" t="s">
        <v>1440</v>
      </c>
      <c r="N2276" s="454">
        <v>44399</v>
      </c>
      <c r="O2276" s="452" t="s">
        <v>1440</v>
      </c>
      <c r="P2276" s="454">
        <v>44468</v>
      </c>
    </row>
    <row r="2277" spans="1:16" ht="21" x14ac:dyDescent="0.2">
      <c r="A2277" s="451" t="s">
        <v>2572</v>
      </c>
      <c r="B2277" s="451" t="s">
        <v>1575</v>
      </c>
      <c r="C2277" s="451" t="s">
        <v>1432</v>
      </c>
      <c r="D2277" s="451" t="s">
        <v>1448</v>
      </c>
      <c r="E2277" s="451" t="s">
        <v>1460</v>
      </c>
      <c r="F2277" s="451" t="s">
        <v>1632</v>
      </c>
      <c r="G2277" s="452" t="s">
        <v>1436</v>
      </c>
      <c r="H2277" s="453">
        <v>66237</v>
      </c>
      <c r="I2277" s="452" t="s">
        <v>1462</v>
      </c>
      <c r="J2277" s="455"/>
      <c r="K2277" s="452" t="s">
        <v>1533</v>
      </c>
      <c r="L2277" s="452" t="s">
        <v>1439</v>
      </c>
      <c r="M2277" s="452" t="s">
        <v>1452</v>
      </c>
      <c r="N2277" s="454">
        <v>44550</v>
      </c>
      <c r="O2277" s="452" t="s">
        <v>1453</v>
      </c>
      <c r="P2277" s="454">
        <v>44553</v>
      </c>
    </row>
    <row r="2278" spans="1:16" ht="21" x14ac:dyDescent="0.2">
      <c r="A2278" s="451" t="s">
        <v>2572</v>
      </c>
      <c r="B2278" s="451" t="s">
        <v>1713</v>
      </c>
      <c r="C2278" s="451" t="s">
        <v>1432</v>
      </c>
      <c r="D2278" s="451" t="s">
        <v>1466</v>
      </c>
      <c r="E2278" s="451" t="s">
        <v>1442</v>
      </c>
      <c r="F2278" s="451" t="s">
        <v>2317</v>
      </c>
      <c r="G2278" s="452" t="s">
        <v>1436</v>
      </c>
      <c r="H2278" s="453">
        <v>8787</v>
      </c>
      <c r="I2278" s="452" t="s">
        <v>1676</v>
      </c>
      <c r="J2278" s="452" t="s">
        <v>1438</v>
      </c>
      <c r="K2278" s="452" t="s">
        <v>1438</v>
      </c>
      <c r="L2278" s="452" t="s">
        <v>1439</v>
      </c>
      <c r="M2278" s="452" t="s">
        <v>1440</v>
      </c>
      <c r="N2278" s="454">
        <v>44330</v>
      </c>
      <c r="O2278" s="452" t="s">
        <v>1440</v>
      </c>
      <c r="P2278" s="454">
        <v>44468</v>
      </c>
    </row>
    <row r="2279" spans="1:16" ht="21" x14ac:dyDescent="0.2">
      <c r="A2279" s="451" t="s">
        <v>2572</v>
      </c>
      <c r="B2279" s="451" t="s">
        <v>1713</v>
      </c>
      <c r="C2279" s="451" t="s">
        <v>1432</v>
      </c>
      <c r="D2279" s="451" t="s">
        <v>1507</v>
      </c>
      <c r="E2279" s="451" t="s">
        <v>1442</v>
      </c>
      <c r="F2279" s="451" t="s">
        <v>2574</v>
      </c>
      <c r="G2279" s="452" t="s">
        <v>1436</v>
      </c>
      <c r="H2279" s="453">
        <v>95997</v>
      </c>
      <c r="I2279" s="452" t="s">
        <v>1640</v>
      </c>
      <c r="J2279" s="452" t="s">
        <v>1438</v>
      </c>
      <c r="K2279" s="452" t="s">
        <v>1438</v>
      </c>
      <c r="L2279" s="452" t="s">
        <v>1439</v>
      </c>
      <c r="M2279" s="452" t="s">
        <v>1440</v>
      </c>
      <c r="N2279" s="454">
        <v>44384</v>
      </c>
      <c r="O2279" s="452" t="s">
        <v>1440</v>
      </c>
      <c r="P2279" s="454">
        <v>44468</v>
      </c>
    </row>
    <row r="2280" spans="1:16" ht="21" x14ac:dyDescent="0.2">
      <c r="A2280" s="451" t="s">
        <v>2572</v>
      </c>
      <c r="B2280" s="451" t="s">
        <v>1713</v>
      </c>
      <c r="C2280" s="451" t="s">
        <v>1432</v>
      </c>
      <c r="D2280" s="451" t="s">
        <v>1540</v>
      </c>
      <c r="E2280" s="451" t="s">
        <v>1677</v>
      </c>
      <c r="F2280" s="451" t="s">
        <v>1624</v>
      </c>
      <c r="G2280" s="452" t="s">
        <v>1436</v>
      </c>
      <c r="H2280" s="453">
        <v>12472</v>
      </c>
      <c r="I2280" s="452" t="s">
        <v>1678</v>
      </c>
      <c r="J2280" s="455"/>
      <c r="K2280" s="452" t="s">
        <v>1533</v>
      </c>
      <c r="L2280" s="452" t="s">
        <v>1439</v>
      </c>
      <c r="M2280" s="452" t="s">
        <v>1452</v>
      </c>
      <c r="N2280" s="454">
        <v>44525</v>
      </c>
      <c r="O2280" s="452" t="s">
        <v>1534</v>
      </c>
      <c r="P2280" s="454">
        <v>44525</v>
      </c>
    </row>
    <row r="2281" spans="1:16" ht="21" x14ac:dyDescent="0.2">
      <c r="A2281" s="451" t="s">
        <v>2572</v>
      </c>
      <c r="B2281" s="451" t="s">
        <v>1717</v>
      </c>
      <c r="C2281" s="451" t="s">
        <v>1432</v>
      </c>
      <c r="D2281" s="451" t="s">
        <v>1433</v>
      </c>
      <c r="E2281" s="451" t="s">
        <v>1434</v>
      </c>
      <c r="F2281" s="451" t="s">
        <v>1757</v>
      </c>
      <c r="G2281" s="452" t="s">
        <v>1436</v>
      </c>
      <c r="H2281" s="453">
        <v>394544</v>
      </c>
      <c r="I2281" s="452" t="s">
        <v>1654</v>
      </c>
      <c r="J2281" s="452" t="s">
        <v>1438</v>
      </c>
      <c r="K2281" s="452" t="s">
        <v>1438</v>
      </c>
      <c r="L2281" s="452" t="s">
        <v>1439</v>
      </c>
      <c r="M2281" s="452" t="s">
        <v>1440</v>
      </c>
      <c r="N2281" s="454">
        <v>44312</v>
      </c>
      <c r="O2281" s="452" t="s">
        <v>1440</v>
      </c>
      <c r="P2281" s="454">
        <v>44468</v>
      </c>
    </row>
    <row r="2282" spans="1:16" ht="21" x14ac:dyDescent="0.2">
      <c r="A2282" s="451" t="s">
        <v>2575</v>
      </c>
      <c r="B2282" s="451" t="s">
        <v>1463</v>
      </c>
      <c r="C2282" s="451" t="s">
        <v>1432</v>
      </c>
      <c r="D2282" s="451" t="s">
        <v>1433</v>
      </c>
      <c r="E2282" s="451" t="s">
        <v>1442</v>
      </c>
      <c r="F2282" s="451" t="s">
        <v>2299</v>
      </c>
      <c r="G2282" s="452" t="s">
        <v>1436</v>
      </c>
      <c r="H2282" s="453">
        <v>953234</v>
      </c>
      <c r="I2282" s="452" t="s">
        <v>1650</v>
      </c>
      <c r="J2282" s="452" t="s">
        <v>1438</v>
      </c>
      <c r="K2282" s="452" t="s">
        <v>1438</v>
      </c>
      <c r="L2282" s="452" t="s">
        <v>1439</v>
      </c>
      <c r="M2282" s="452" t="s">
        <v>1440</v>
      </c>
      <c r="N2282" s="454">
        <v>44309</v>
      </c>
      <c r="O2282" s="452" t="s">
        <v>1440</v>
      </c>
      <c r="P2282" s="454">
        <v>44468</v>
      </c>
    </row>
    <row r="2283" spans="1:16" ht="21" x14ac:dyDescent="0.2">
      <c r="A2283" s="451" t="s">
        <v>2575</v>
      </c>
      <c r="B2283" s="451" t="s">
        <v>1463</v>
      </c>
      <c r="C2283" s="451" t="s">
        <v>1432</v>
      </c>
      <c r="D2283" s="451" t="s">
        <v>1466</v>
      </c>
      <c r="E2283" s="451" t="s">
        <v>1442</v>
      </c>
      <c r="F2283" s="451" t="s">
        <v>2095</v>
      </c>
      <c r="G2283" s="452" t="s">
        <v>1436</v>
      </c>
      <c r="H2283" s="453">
        <v>664</v>
      </c>
      <c r="I2283" s="452" t="s">
        <v>1591</v>
      </c>
      <c r="J2283" s="452" t="s">
        <v>1438</v>
      </c>
      <c r="K2283" s="452" t="s">
        <v>1438</v>
      </c>
      <c r="L2283" s="452" t="s">
        <v>1439</v>
      </c>
      <c r="M2283" s="452" t="s">
        <v>1440</v>
      </c>
      <c r="N2283" s="454">
        <v>44535</v>
      </c>
      <c r="O2283" s="452" t="s">
        <v>1440</v>
      </c>
      <c r="P2283" s="454">
        <v>44468</v>
      </c>
    </row>
    <row r="2284" spans="1:16" ht="21" x14ac:dyDescent="0.2">
      <c r="A2284" s="451" t="s">
        <v>2575</v>
      </c>
      <c r="B2284" s="451" t="s">
        <v>1463</v>
      </c>
      <c r="C2284" s="451" t="s">
        <v>1432</v>
      </c>
      <c r="D2284" s="451" t="s">
        <v>1466</v>
      </c>
      <c r="E2284" s="451" t="s">
        <v>1434</v>
      </c>
      <c r="F2284" s="451" t="s">
        <v>1914</v>
      </c>
      <c r="G2284" s="452" t="s">
        <v>1436</v>
      </c>
      <c r="H2284" s="453">
        <v>235</v>
      </c>
      <c r="I2284" s="452" t="s">
        <v>1643</v>
      </c>
      <c r="J2284" s="452" t="s">
        <v>1438</v>
      </c>
      <c r="K2284" s="452" t="s">
        <v>1438</v>
      </c>
      <c r="L2284" s="452" t="s">
        <v>1439</v>
      </c>
      <c r="M2284" s="452" t="s">
        <v>1440</v>
      </c>
      <c r="N2284" s="454">
        <v>44535</v>
      </c>
      <c r="O2284" s="452" t="s">
        <v>1440</v>
      </c>
      <c r="P2284" s="454">
        <v>44468</v>
      </c>
    </row>
    <row r="2285" spans="1:16" ht="21" x14ac:dyDescent="0.2">
      <c r="A2285" s="451" t="s">
        <v>2575</v>
      </c>
      <c r="B2285" s="451" t="s">
        <v>1463</v>
      </c>
      <c r="C2285" s="451" t="s">
        <v>1432</v>
      </c>
      <c r="D2285" s="451" t="s">
        <v>1507</v>
      </c>
      <c r="E2285" s="451" t="s">
        <v>1442</v>
      </c>
      <c r="F2285" s="451" t="s">
        <v>1831</v>
      </c>
      <c r="G2285" s="452" t="s">
        <v>1436</v>
      </c>
      <c r="H2285" s="453">
        <v>14026.14</v>
      </c>
      <c r="I2285" s="452" t="s">
        <v>1509</v>
      </c>
      <c r="J2285" s="452" t="s">
        <v>1438</v>
      </c>
      <c r="K2285" s="452" t="s">
        <v>1438</v>
      </c>
      <c r="L2285" s="452" t="s">
        <v>1439</v>
      </c>
      <c r="M2285" s="452" t="s">
        <v>1440</v>
      </c>
      <c r="N2285" s="454">
        <v>44537</v>
      </c>
      <c r="O2285" s="452" t="s">
        <v>1440</v>
      </c>
      <c r="P2285" s="454">
        <v>44468</v>
      </c>
    </row>
    <row r="2286" spans="1:16" ht="21" x14ac:dyDescent="0.2">
      <c r="A2286" s="451" t="s">
        <v>2575</v>
      </c>
      <c r="B2286" s="451" t="s">
        <v>1463</v>
      </c>
      <c r="C2286" s="451" t="s">
        <v>1432</v>
      </c>
      <c r="D2286" s="451" t="s">
        <v>1515</v>
      </c>
      <c r="E2286" s="451" t="s">
        <v>1442</v>
      </c>
      <c r="F2286" s="451" t="s">
        <v>2472</v>
      </c>
      <c r="G2286" s="452" t="s">
        <v>1436</v>
      </c>
      <c r="H2286" s="453">
        <v>1895.25</v>
      </c>
      <c r="I2286" s="452" t="s">
        <v>1524</v>
      </c>
      <c r="J2286" s="452" t="s">
        <v>1438</v>
      </c>
      <c r="K2286" s="452" t="s">
        <v>1438</v>
      </c>
      <c r="L2286" s="452" t="s">
        <v>1439</v>
      </c>
      <c r="M2286" s="452" t="s">
        <v>1440</v>
      </c>
      <c r="N2286" s="454">
        <v>44294</v>
      </c>
      <c r="O2286" s="452" t="s">
        <v>1440</v>
      </c>
      <c r="P2286" s="454">
        <v>44468</v>
      </c>
    </row>
    <row r="2287" spans="1:16" ht="21" x14ac:dyDescent="0.2">
      <c r="A2287" s="451" t="s">
        <v>2575</v>
      </c>
      <c r="B2287" s="451" t="s">
        <v>1463</v>
      </c>
      <c r="C2287" s="451" t="s">
        <v>1432</v>
      </c>
      <c r="D2287" s="451" t="s">
        <v>1540</v>
      </c>
      <c r="E2287" s="451" t="s">
        <v>1442</v>
      </c>
      <c r="F2287" s="451" t="s">
        <v>2257</v>
      </c>
      <c r="G2287" s="452" t="s">
        <v>1436</v>
      </c>
      <c r="H2287" s="453">
        <v>6746.25</v>
      </c>
      <c r="I2287" s="452" t="s">
        <v>1542</v>
      </c>
      <c r="J2287" s="455"/>
      <c r="K2287" s="452" t="s">
        <v>1533</v>
      </c>
      <c r="L2287" s="452" t="s">
        <v>1439</v>
      </c>
      <c r="M2287" s="452" t="s">
        <v>1452</v>
      </c>
      <c r="N2287" s="454">
        <v>44501</v>
      </c>
      <c r="O2287" s="452" t="s">
        <v>1453</v>
      </c>
      <c r="P2287" s="454">
        <v>44502</v>
      </c>
    </row>
    <row r="2288" spans="1:16" ht="21" x14ac:dyDescent="0.2">
      <c r="A2288" s="451" t="s">
        <v>2575</v>
      </c>
      <c r="B2288" s="451" t="s">
        <v>1463</v>
      </c>
      <c r="C2288" s="451" t="s">
        <v>1432</v>
      </c>
      <c r="D2288" s="451" t="s">
        <v>1540</v>
      </c>
      <c r="E2288" s="451" t="s">
        <v>1592</v>
      </c>
      <c r="F2288" s="451" t="s">
        <v>1973</v>
      </c>
      <c r="G2288" s="452" t="s">
        <v>1436</v>
      </c>
      <c r="H2288" s="453">
        <v>930</v>
      </c>
      <c r="I2288" s="452" t="s">
        <v>1594</v>
      </c>
      <c r="J2288" s="455"/>
      <c r="K2288" s="452" t="s">
        <v>1533</v>
      </c>
      <c r="L2288" s="452" t="s">
        <v>1439</v>
      </c>
      <c r="M2288" s="452" t="s">
        <v>1452</v>
      </c>
      <c r="N2288" s="454">
        <v>44525</v>
      </c>
      <c r="O2288" s="452" t="s">
        <v>1534</v>
      </c>
      <c r="P2288" s="454">
        <v>44525</v>
      </c>
    </row>
    <row r="2289" spans="1:16" ht="21" x14ac:dyDescent="0.2">
      <c r="A2289" s="451" t="s">
        <v>2575</v>
      </c>
      <c r="B2289" s="451" t="s">
        <v>1463</v>
      </c>
      <c r="C2289" s="451" t="s">
        <v>1432</v>
      </c>
      <c r="D2289" s="451" t="s">
        <v>1540</v>
      </c>
      <c r="E2289" s="451" t="s">
        <v>1644</v>
      </c>
      <c r="F2289" s="451" t="s">
        <v>1973</v>
      </c>
      <c r="G2289" s="452" t="s">
        <v>1436</v>
      </c>
      <c r="H2289" s="453">
        <v>329</v>
      </c>
      <c r="I2289" s="452" t="s">
        <v>1645</v>
      </c>
      <c r="J2289" s="455"/>
      <c r="K2289" s="452" t="s">
        <v>1533</v>
      </c>
      <c r="L2289" s="452" t="s">
        <v>1439</v>
      </c>
      <c r="M2289" s="452" t="s">
        <v>1452</v>
      </c>
      <c r="N2289" s="454">
        <v>44525</v>
      </c>
      <c r="O2289" s="452" t="s">
        <v>1534</v>
      </c>
      <c r="P2289" s="454">
        <v>44525</v>
      </c>
    </row>
    <row r="2290" spans="1:16" ht="21" x14ac:dyDescent="0.2">
      <c r="A2290" s="451" t="s">
        <v>2575</v>
      </c>
      <c r="B2290" s="451" t="s">
        <v>1463</v>
      </c>
      <c r="C2290" s="451" t="s">
        <v>1432</v>
      </c>
      <c r="D2290" s="451" t="s">
        <v>1448</v>
      </c>
      <c r="E2290" s="451" t="s">
        <v>1434</v>
      </c>
      <c r="F2290" s="451" t="s">
        <v>2182</v>
      </c>
      <c r="G2290" s="452" t="s">
        <v>1436</v>
      </c>
      <c r="H2290" s="453">
        <v>5957.88</v>
      </c>
      <c r="I2290" s="452" t="s">
        <v>1562</v>
      </c>
      <c r="J2290" s="455"/>
      <c r="K2290" s="452" t="s">
        <v>1533</v>
      </c>
      <c r="L2290" s="452" t="s">
        <v>1439</v>
      </c>
      <c r="M2290" s="452" t="s">
        <v>1452</v>
      </c>
      <c r="N2290" s="454">
        <v>44536</v>
      </c>
      <c r="O2290" s="452" t="s">
        <v>1453</v>
      </c>
      <c r="P2290" s="454">
        <v>44544</v>
      </c>
    </row>
    <row r="2291" spans="1:16" ht="21" x14ac:dyDescent="0.2">
      <c r="A2291" s="451" t="s">
        <v>2575</v>
      </c>
      <c r="B2291" s="451" t="s">
        <v>1463</v>
      </c>
      <c r="C2291" s="451" t="s">
        <v>1432</v>
      </c>
      <c r="D2291" s="451" t="s">
        <v>1448</v>
      </c>
      <c r="E2291" s="451" t="s">
        <v>1553</v>
      </c>
      <c r="F2291" s="451" t="s">
        <v>2257</v>
      </c>
      <c r="G2291" s="452" t="s">
        <v>1436</v>
      </c>
      <c r="H2291" s="453">
        <v>722.7</v>
      </c>
      <c r="I2291" s="452" t="s">
        <v>1574</v>
      </c>
      <c r="J2291" s="455"/>
      <c r="K2291" s="452" t="s">
        <v>1533</v>
      </c>
      <c r="L2291" s="452" t="s">
        <v>1439</v>
      </c>
      <c r="M2291" s="452" t="s">
        <v>1452</v>
      </c>
      <c r="N2291" s="454">
        <v>44560</v>
      </c>
      <c r="O2291" s="452" t="s">
        <v>1534</v>
      </c>
      <c r="P2291" s="454">
        <v>44560</v>
      </c>
    </row>
    <row r="2292" spans="1:16" x14ac:dyDescent="0.2">
      <c r="A2292" s="451" t="s">
        <v>2575</v>
      </c>
      <c r="B2292" s="451" t="s">
        <v>1693</v>
      </c>
      <c r="C2292" s="451" t="s">
        <v>1432</v>
      </c>
      <c r="D2292" s="451" t="s">
        <v>1433</v>
      </c>
      <c r="E2292" s="451" t="s">
        <v>1442</v>
      </c>
      <c r="F2292" s="451" t="s">
        <v>2519</v>
      </c>
      <c r="G2292" s="452" t="s">
        <v>1436</v>
      </c>
      <c r="H2292" s="453">
        <v>60265</v>
      </c>
      <c r="I2292" s="452" t="s">
        <v>1648</v>
      </c>
      <c r="J2292" s="452" t="s">
        <v>1438</v>
      </c>
      <c r="K2292" s="452" t="s">
        <v>1438</v>
      </c>
      <c r="L2292" s="452" t="s">
        <v>1439</v>
      </c>
      <c r="M2292" s="452" t="s">
        <v>1440</v>
      </c>
      <c r="N2292" s="454">
        <v>44309</v>
      </c>
      <c r="O2292" s="452" t="s">
        <v>1440</v>
      </c>
      <c r="P2292" s="454">
        <v>44468</v>
      </c>
    </row>
    <row r="2293" spans="1:16" x14ac:dyDescent="0.2">
      <c r="A2293" s="451" t="s">
        <v>2575</v>
      </c>
      <c r="B2293" s="451" t="s">
        <v>1695</v>
      </c>
      <c r="C2293" s="451" t="s">
        <v>1432</v>
      </c>
      <c r="D2293" s="451" t="s">
        <v>1466</v>
      </c>
      <c r="E2293" s="451" t="s">
        <v>1442</v>
      </c>
      <c r="F2293" s="451" t="s">
        <v>2470</v>
      </c>
      <c r="G2293" s="452" t="s">
        <v>1436</v>
      </c>
      <c r="H2293" s="453">
        <v>239526.47</v>
      </c>
      <c r="I2293" s="452" t="s">
        <v>1655</v>
      </c>
      <c r="J2293" s="452" t="s">
        <v>1438</v>
      </c>
      <c r="K2293" s="452" t="s">
        <v>1438</v>
      </c>
      <c r="L2293" s="452" t="s">
        <v>1439</v>
      </c>
      <c r="M2293" s="452" t="s">
        <v>1440</v>
      </c>
      <c r="N2293" s="454">
        <v>44341</v>
      </c>
      <c r="O2293" s="452" t="s">
        <v>1440</v>
      </c>
      <c r="P2293" s="454">
        <v>44468</v>
      </c>
    </row>
    <row r="2294" spans="1:16" x14ac:dyDescent="0.2">
      <c r="A2294" s="451" t="s">
        <v>2575</v>
      </c>
      <c r="B2294" s="451" t="s">
        <v>1697</v>
      </c>
      <c r="C2294" s="451" t="s">
        <v>1432</v>
      </c>
      <c r="D2294" s="451" t="s">
        <v>1433</v>
      </c>
      <c r="E2294" s="451" t="s">
        <v>1442</v>
      </c>
      <c r="F2294" s="451" t="s">
        <v>1743</v>
      </c>
      <c r="G2294" s="452" t="s">
        <v>1436</v>
      </c>
      <c r="H2294" s="453">
        <v>40200</v>
      </c>
      <c r="I2294" s="452" t="s">
        <v>1670</v>
      </c>
      <c r="J2294" s="452" t="s">
        <v>1438</v>
      </c>
      <c r="K2294" s="452" t="s">
        <v>1438</v>
      </c>
      <c r="L2294" s="452" t="s">
        <v>1439</v>
      </c>
      <c r="M2294" s="452" t="s">
        <v>1440</v>
      </c>
      <c r="N2294" s="454">
        <v>44309</v>
      </c>
      <c r="O2294" s="452" t="s">
        <v>1440</v>
      </c>
      <c r="P2294" s="454">
        <v>44468</v>
      </c>
    </row>
    <row r="2295" spans="1:16" ht="21" x14ac:dyDescent="0.2">
      <c r="A2295" s="451" t="s">
        <v>2575</v>
      </c>
      <c r="B2295" s="451" t="s">
        <v>1703</v>
      </c>
      <c r="C2295" s="451" t="s">
        <v>1432</v>
      </c>
      <c r="D2295" s="451" t="s">
        <v>1491</v>
      </c>
      <c r="E2295" s="451" t="s">
        <v>1442</v>
      </c>
      <c r="F2295" s="451" t="s">
        <v>2374</v>
      </c>
      <c r="G2295" s="452" t="s">
        <v>1436</v>
      </c>
      <c r="H2295" s="453">
        <v>3255</v>
      </c>
      <c r="I2295" s="452" t="s">
        <v>1609</v>
      </c>
      <c r="J2295" s="452" t="s">
        <v>1438</v>
      </c>
      <c r="K2295" s="452" t="s">
        <v>1438</v>
      </c>
      <c r="L2295" s="452" t="s">
        <v>1439</v>
      </c>
      <c r="M2295" s="452" t="s">
        <v>1440</v>
      </c>
      <c r="N2295" s="454">
        <v>44370</v>
      </c>
      <c r="O2295" s="452" t="s">
        <v>1440</v>
      </c>
      <c r="P2295" s="454">
        <v>44468</v>
      </c>
    </row>
    <row r="2296" spans="1:16" ht="21" x14ac:dyDescent="0.2">
      <c r="A2296" s="451" t="s">
        <v>2575</v>
      </c>
      <c r="B2296" s="451" t="s">
        <v>1703</v>
      </c>
      <c r="C2296" s="451" t="s">
        <v>1432</v>
      </c>
      <c r="D2296" s="451" t="s">
        <v>1491</v>
      </c>
      <c r="E2296" s="451" t="s">
        <v>1442</v>
      </c>
      <c r="F2296" s="451" t="s">
        <v>2285</v>
      </c>
      <c r="G2296" s="452" t="s">
        <v>1436</v>
      </c>
      <c r="H2296" s="453">
        <v>8360</v>
      </c>
      <c r="I2296" s="452" t="s">
        <v>1613</v>
      </c>
      <c r="J2296" s="452" t="s">
        <v>1438</v>
      </c>
      <c r="K2296" s="452" t="s">
        <v>1438</v>
      </c>
      <c r="L2296" s="452" t="s">
        <v>1439</v>
      </c>
      <c r="M2296" s="452" t="s">
        <v>1440</v>
      </c>
      <c r="N2296" s="454">
        <v>44370</v>
      </c>
      <c r="O2296" s="452" t="s">
        <v>1440</v>
      </c>
      <c r="P2296" s="454">
        <v>44468</v>
      </c>
    </row>
    <row r="2297" spans="1:16" ht="21" x14ac:dyDescent="0.2">
      <c r="A2297" s="451" t="s">
        <v>2575</v>
      </c>
      <c r="B2297" s="451" t="s">
        <v>1703</v>
      </c>
      <c r="C2297" s="451" t="s">
        <v>1432</v>
      </c>
      <c r="D2297" s="451" t="s">
        <v>1507</v>
      </c>
      <c r="E2297" s="451" t="s">
        <v>1442</v>
      </c>
      <c r="F2297" s="451" t="s">
        <v>2351</v>
      </c>
      <c r="G2297" s="452" t="s">
        <v>1436</v>
      </c>
      <c r="H2297" s="453">
        <v>-8360</v>
      </c>
      <c r="I2297" s="452" t="s">
        <v>1707</v>
      </c>
      <c r="J2297" s="452" t="s">
        <v>1438</v>
      </c>
      <c r="K2297" s="452" t="s">
        <v>1438</v>
      </c>
      <c r="L2297" s="452" t="s">
        <v>1439</v>
      </c>
      <c r="M2297" s="452" t="s">
        <v>1440</v>
      </c>
      <c r="N2297" s="454">
        <v>44384</v>
      </c>
      <c r="O2297" s="452" t="s">
        <v>1440</v>
      </c>
      <c r="P2297" s="454">
        <v>44468</v>
      </c>
    </row>
    <row r="2298" spans="1:16" x14ac:dyDescent="0.2">
      <c r="A2298" s="451" t="s">
        <v>2575</v>
      </c>
      <c r="B2298" s="451" t="s">
        <v>1758</v>
      </c>
      <c r="C2298" s="451" t="s">
        <v>1432</v>
      </c>
      <c r="D2298" s="451" t="s">
        <v>1466</v>
      </c>
      <c r="E2298" s="451" t="s">
        <v>1434</v>
      </c>
      <c r="F2298" s="451" t="s">
        <v>2576</v>
      </c>
      <c r="G2298" s="452" t="s">
        <v>1436</v>
      </c>
      <c r="H2298" s="453">
        <v>170336.52</v>
      </c>
      <c r="I2298" s="452" t="s">
        <v>1482</v>
      </c>
      <c r="J2298" s="452" t="s">
        <v>1438</v>
      </c>
      <c r="K2298" s="452" t="s">
        <v>1438</v>
      </c>
      <c r="L2298" s="452" t="s">
        <v>1439</v>
      </c>
      <c r="M2298" s="452" t="s">
        <v>1440</v>
      </c>
      <c r="N2298" s="454">
        <v>44329</v>
      </c>
      <c r="O2298" s="452" t="s">
        <v>1440</v>
      </c>
      <c r="P2298" s="454">
        <v>44468</v>
      </c>
    </row>
    <row r="2299" spans="1:16" x14ac:dyDescent="0.2">
      <c r="A2299" s="451" t="s">
        <v>2575</v>
      </c>
      <c r="B2299" s="451" t="s">
        <v>1708</v>
      </c>
      <c r="C2299" s="451" t="s">
        <v>1432</v>
      </c>
      <c r="D2299" s="451" t="s">
        <v>1507</v>
      </c>
      <c r="E2299" s="451" t="s">
        <v>1442</v>
      </c>
      <c r="F2299" s="451" t="s">
        <v>1797</v>
      </c>
      <c r="G2299" s="452" t="s">
        <v>1436</v>
      </c>
      <c r="H2299" s="453">
        <v>8360</v>
      </c>
      <c r="I2299" s="452" t="s">
        <v>1707</v>
      </c>
      <c r="J2299" s="452" t="s">
        <v>1438</v>
      </c>
      <c r="K2299" s="452" t="s">
        <v>1438</v>
      </c>
      <c r="L2299" s="452" t="s">
        <v>1439</v>
      </c>
      <c r="M2299" s="452" t="s">
        <v>1440</v>
      </c>
      <c r="N2299" s="454">
        <v>44384</v>
      </c>
      <c r="O2299" s="452" t="s">
        <v>1440</v>
      </c>
      <c r="P2299" s="454">
        <v>44468</v>
      </c>
    </row>
    <row r="2300" spans="1:16" ht="21" x14ac:dyDescent="0.2">
      <c r="A2300" s="451" t="s">
        <v>2575</v>
      </c>
      <c r="B2300" s="451" t="s">
        <v>1708</v>
      </c>
      <c r="C2300" s="451" t="s">
        <v>1432</v>
      </c>
      <c r="D2300" s="451" t="s">
        <v>1531</v>
      </c>
      <c r="E2300" s="451" t="s">
        <v>1568</v>
      </c>
      <c r="F2300" s="451" t="s">
        <v>2106</v>
      </c>
      <c r="G2300" s="452" t="s">
        <v>1436</v>
      </c>
      <c r="H2300" s="453">
        <v>1450</v>
      </c>
      <c r="I2300" s="452" t="s">
        <v>1627</v>
      </c>
      <c r="J2300" s="455"/>
      <c r="K2300" s="452" t="s">
        <v>1533</v>
      </c>
      <c r="L2300" s="452" t="s">
        <v>1439</v>
      </c>
      <c r="M2300" s="452" t="s">
        <v>1452</v>
      </c>
      <c r="N2300" s="454">
        <v>44496</v>
      </c>
      <c r="O2300" s="452" t="s">
        <v>1534</v>
      </c>
      <c r="P2300" s="454">
        <v>44497</v>
      </c>
    </row>
    <row r="2301" spans="1:16" ht="21" x14ac:dyDescent="0.2">
      <c r="A2301" s="451" t="s">
        <v>2575</v>
      </c>
      <c r="B2301" s="451" t="s">
        <v>1708</v>
      </c>
      <c r="C2301" s="451" t="s">
        <v>1432</v>
      </c>
      <c r="D2301" s="451" t="s">
        <v>1531</v>
      </c>
      <c r="E2301" s="451" t="s">
        <v>1628</v>
      </c>
      <c r="F2301" s="451" t="s">
        <v>2106</v>
      </c>
      <c r="G2301" s="452" t="s">
        <v>1436</v>
      </c>
      <c r="H2301" s="453">
        <v>1417.5</v>
      </c>
      <c r="I2301" s="452" t="s">
        <v>1629</v>
      </c>
      <c r="J2301" s="455"/>
      <c r="K2301" s="452" t="s">
        <v>1533</v>
      </c>
      <c r="L2301" s="452" t="s">
        <v>1439</v>
      </c>
      <c r="M2301" s="452" t="s">
        <v>1452</v>
      </c>
      <c r="N2301" s="454">
        <v>44496</v>
      </c>
      <c r="O2301" s="452" t="s">
        <v>1534</v>
      </c>
      <c r="P2301" s="454">
        <v>44497</v>
      </c>
    </row>
    <row r="2302" spans="1:16" x14ac:dyDescent="0.2">
      <c r="A2302" s="451" t="s">
        <v>2575</v>
      </c>
      <c r="B2302" s="451" t="s">
        <v>1575</v>
      </c>
      <c r="C2302" s="451" t="s">
        <v>1432</v>
      </c>
      <c r="D2302" s="451" t="s">
        <v>1507</v>
      </c>
      <c r="E2302" s="451" t="s">
        <v>1442</v>
      </c>
      <c r="F2302" s="451" t="s">
        <v>2311</v>
      </c>
      <c r="G2302" s="452" t="s">
        <v>1436</v>
      </c>
      <c r="H2302" s="453">
        <v>34817</v>
      </c>
      <c r="I2302" s="452" t="s">
        <v>1712</v>
      </c>
      <c r="J2302" s="452" t="s">
        <v>1438</v>
      </c>
      <c r="K2302" s="452" t="s">
        <v>1438</v>
      </c>
      <c r="L2302" s="452" t="s">
        <v>1439</v>
      </c>
      <c r="M2302" s="452" t="s">
        <v>1440</v>
      </c>
      <c r="N2302" s="454">
        <v>44399</v>
      </c>
      <c r="O2302" s="452" t="s">
        <v>1440</v>
      </c>
      <c r="P2302" s="454">
        <v>44468</v>
      </c>
    </row>
    <row r="2303" spans="1:16" ht="21" x14ac:dyDescent="0.2">
      <c r="A2303" s="451" t="s">
        <v>2575</v>
      </c>
      <c r="B2303" s="451" t="s">
        <v>1575</v>
      </c>
      <c r="C2303" s="451" t="s">
        <v>1432</v>
      </c>
      <c r="D2303" s="451" t="s">
        <v>1448</v>
      </c>
      <c r="E2303" s="451" t="s">
        <v>1460</v>
      </c>
      <c r="F2303" s="451" t="s">
        <v>2106</v>
      </c>
      <c r="G2303" s="452" t="s">
        <v>1436</v>
      </c>
      <c r="H2303" s="453">
        <v>27853</v>
      </c>
      <c r="I2303" s="452" t="s">
        <v>1462</v>
      </c>
      <c r="J2303" s="455"/>
      <c r="K2303" s="452" t="s">
        <v>1533</v>
      </c>
      <c r="L2303" s="452" t="s">
        <v>1439</v>
      </c>
      <c r="M2303" s="452" t="s">
        <v>1452</v>
      </c>
      <c r="N2303" s="454">
        <v>44550</v>
      </c>
      <c r="O2303" s="452" t="s">
        <v>1453</v>
      </c>
      <c r="P2303" s="454">
        <v>44553</v>
      </c>
    </row>
    <row r="2304" spans="1:16" x14ac:dyDescent="0.2">
      <c r="A2304" s="451" t="s">
        <v>2575</v>
      </c>
      <c r="B2304" s="451" t="s">
        <v>1713</v>
      </c>
      <c r="C2304" s="451" t="s">
        <v>1432</v>
      </c>
      <c r="D2304" s="451" t="s">
        <v>1466</v>
      </c>
      <c r="E2304" s="451" t="s">
        <v>1442</v>
      </c>
      <c r="F2304" s="451" t="s">
        <v>2488</v>
      </c>
      <c r="G2304" s="452" t="s">
        <v>1436</v>
      </c>
      <c r="H2304" s="453">
        <v>7592</v>
      </c>
      <c r="I2304" s="452" t="s">
        <v>1676</v>
      </c>
      <c r="J2304" s="452" t="s">
        <v>1438</v>
      </c>
      <c r="K2304" s="452" t="s">
        <v>1438</v>
      </c>
      <c r="L2304" s="452" t="s">
        <v>1439</v>
      </c>
      <c r="M2304" s="452" t="s">
        <v>1440</v>
      </c>
      <c r="N2304" s="454">
        <v>44330</v>
      </c>
      <c r="O2304" s="452" t="s">
        <v>1440</v>
      </c>
      <c r="P2304" s="454">
        <v>44468</v>
      </c>
    </row>
    <row r="2305" spans="1:16" x14ac:dyDescent="0.2">
      <c r="A2305" s="451" t="s">
        <v>2575</v>
      </c>
      <c r="B2305" s="451" t="s">
        <v>1713</v>
      </c>
      <c r="C2305" s="451" t="s">
        <v>1432</v>
      </c>
      <c r="D2305" s="451" t="s">
        <v>1507</v>
      </c>
      <c r="E2305" s="451" t="s">
        <v>1442</v>
      </c>
      <c r="F2305" s="451" t="s">
        <v>2170</v>
      </c>
      <c r="G2305" s="452" t="s">
        <v>1436</v>
      </c>
      <c r="H2305" s="453">
        <v>39644</v>
      </c>
      <c r="I2305" s="452" t="s">
        <v>1640</v>
      </c>
      <c r="J2305" s="452" t="s">
        <v>1438</v>
      </c>
      <c r="K2305" s="452" t="s">
        <v>1438</v>
      </c>
      <c r="L2305" s="452" t="s">
        <v>1439</v>
      </c>
      <c r="M2305" s="452" t="s">
        <v>1440</v>
      </c>
      <c r="N2305" s="454">
        <v>44384</v>
      </c>
      <c r="O2305" s="452" t="s">
        <v>1440</v>
      </c>
      <c r="P2305" s="454">
        <v>44468</v>
      </c>
    </row>
    <row r="2306" spans="1:16" ht="21" x14ac:dyDescent="0.2">
      <c r="A2306" s="451" t="s">
        <v>2575</v>
      </c>
      <c r="B2306" s="451" t="s">
        <v>1713</v>
      </c>
      <c r="C2306" s="451" t="s">
        <v>1432</v>
      </c>
      <c r="D2306" s="451" t="s">
        <v>1540</v>
      </c>
      <c r="E2306" s="451" t="s">
        <v>1677</v>
      </c>
      <c r="F2306" s="451" t="s">
        <v>1731</v>
      </c>
      <c r="G2306" s="452" t="s">
        <v>1436</v>
      </c>
      <c r="H2306" s="453">
        <v>10593</v>
      </c>
      <c r="I2306" s="452" t="s">
        <v>1678</v>
      </c>
      <c r="J2306" s="455"/>
      <c r="K2306" s="452" t="s">
        <v>1533</v>
      </c>
      <c r="L2306" s="452" t="s">
        <v>1439</v>
      </c>
      <c r="M2306" s="452" t="s">
        <v>1452</v>
      </c>
      <c r="N2306" s="454">
        <v>44525</v>
      </c>
      <c r="O2306" s="452" t="s">
        <v>1534</v>
      </c>
      <c r="P2306" s="454">
        <v>44525</v>
      </c>
    </row>
    <row r="2307" spans="1:16" x14ac:dyDescent="0.2">
      <c r="A2307" s="451" t="s">
        <v>2575</v>
      </c>
      <c r="B2307" s="451" t="s">
        <v>1717</v>
      </c>
      <c r="C2307" s="451" t="s">
        <v>1432</v>
      </c>
      <c r="D2307" s="451" t="s">
        <v>1433</v>
      </c>
      <c r="E2307" s="451" t="s">
        <v>1434</v>
      </c>
      <c r="F2307" s="451" t="s">
        <v>1833</v>
      </c>
      <c r="G2307" s="452" t="s">
        <v>1436</v>
      </c>
      <c r="H2307" s="453">
        <v>154885</v>
      </c>
      <c r="I2307" s="452" t="s">
        <v>1654</v>
      </c>
      <c r="J2307" s="452" t="s">
        <v>1438</v>
      </c>
      <c r="K2307" s="452" t="s">
        <v>1438</v>
      </c>
      <c r="L2307" s="452" t="s">
        <v>1439</v>
      </c>
      <c r="M2307" s="452" t="s">
        <v>1440</v>
      </c>
      <c r="N2307" s="454">
        <v>44312</v>
      </c>
      <c r="O2307" s="452" t="s">
        <v>1440</v>
      </c>
      <c r="P2307" s="454">
        <v>44468</v>
      </c>
    </row>
    <row r="2308" spans="1:16" ht="21" x14ac:dyDescent="0.2">
      <c r="A2308" s="451" t="s">
        <v>2577</v>
      </c>
      <c r="B2308" s="451" t="s">
        <v>1463</v>
      </c>
      <c r="C2308" s="451" t="s">
        <v>1432</v>
      </c>
      <c r="D2308" s="451" t="s">
        <v>1433</v>
      </c>
      <c r="E2308" s="451" t="s">
        <v>1434</v>
      </c>
      <c r="F2308" s="451" t="s">
        <v>2273</v>
      </c>
      <c r="G2308" s="452" t="s">
        <v>1436</v>
      </c>
      <c r="H2308" s="453">
        <v>1397567</v>
      </c>
      <c r="I2308" s="452" t="s">
        <v>1650</v>
      </c>
      <c r="J2308" s="452" t="s">
        <v>1438</v>
      </c>
      <c r="K2308" s="452" t="s">
        <v>1438</v>
      </c>
      <c r="L2308" s="452" t="s">
        <v>1439</v>
      </c>
      <c r="M2308" s="452" t="s">
        <v>1440</v>
      </c>
      <c r="N2308" s="454">
        <v>44309</v>
      </c>
      <c r="O2308" s="452" t="s">
        <v>1440</v>
      </c>
      <c r="P2308" s="454">
        <v>44468</v>
      </c>
    </row>
    <row r="2309" spans="1:16" x14ac:dyDescent="0.2">
      <c r="A2309" s="451" t="s">
        <v>2577</v>
      </c>
      <c r="B2309" s="451" t="s">
        <v>1693</v>
      </c>
      <c r="C2309" s="451" t="s">
        <v>1432</v>
      </c>
      <c r="D2309" s="451" t="s">
        <v>1433</v>
      </c>
      <c r="E2309" s="451" t="s">
        <v>1434</v>
      </c>
      <c r="F2309" s="451" t="s">
        <v>2257</v>
      </c>
      <c r="G2309" s="452" t="s">
        <v>1436</v>
      </c>
      <c r="H2309" s="453">
        <v>57663</v>
      </c>
      <c r="I2309" s="452" t="s">
        <v>1648</v>
      </c>
      <c r="J2309" s="452" t="s">
        <v>1438</v>
      </c>
      <c r="K2309" s="452" t="s">
        <v>1438</v>
      </c>
      <c r="L2309" s="452" t="s">
        <v>1439</v>
      </c>
      <c r="M2309" s="452" t="s">
        <v>1440</v>
      </c>
      <c r="N2309" s="454">
        <v>44309</v>
      </c>
      <c r="O2309" s="452" t="s">
        <v>1440</v>
      </c>
      <c r="P2309" s="454">
        <v>44468</v>
      </c>
    </row>
    <row r="2310" spans="1:16" x14ac:dyDescent="0.2">
      <c r="A2310" s="451" t="s">
        <v>2577</v>
      </c>
      <c r="B2310" s="451" t="s">
        <v>1695</v>
      </c>
      <c r="C2310" s="451" t="s">
        <v>1432</v>
      </c>
      <c r="D2310" s="451" t="s">
        <v>1466</v>
      </c>
      <c r="E2310" s="451" t="s">
        <v>1442</v>
      </c>
      <c r="F2310" s="451" t="s">
        <v>2378</v>
      </c>
      <c r="G2310" s="452" t="s">
        <v>1436</v>
      </c>
      <c r="H2310" s="453">
        <v>-31697.99</v>
      </c>
      <c r="I2310" s="452" t="s">
        <v>1655</v>
      </c>
      <c r="J2310" s="452" t="s">
        <v>1438</v>
      </c>
      <c r="K2310" s="452" t="s">
        <v>1438</v>
      </c>
      <c r="L2310" s="452" t="s">
        <v>1439</v>
      </c>
      <c r="M2310" s="452" t="s">
        <v>1440</v>
      </c>
      <c r="N2310" s="454">
        <v>44341</v>
      </c>
      <c r="O2310" s="452" t="s">
        <v>1440</v>
      </c>
      <c r="P2310" s="454">
        <v>44468</v>
      </c>
    </row>
    <row r="2311" spans="1:16" x14ac:dyDescent="0.2">
      <c r="A2311" s="451" t="s">
        <v>2577</v>
      </c>
      <c r="B2311" s="451" t="s">
        <v>1697</v>
      </c>
      <c r="C2311" s="451" t="s">
        <v>1432</v>
      </c>
      <c r="D2311" s="451" t="s">
        <v>1433</v>
      </c>
      <c r="E2311" s="451" t="s">
        <v>1442</v>
      </c>
      <c r="F2311" s="451" t="s">
        <v>2153</v>
      </c>
      <c r="G2311" s="452" t="s">
        <v>1436</v>
      </c>
      <c r="H2311" s="453">
        <v>29106</v>
      </c>
      <c r="I2311" s="452" t="s">
        <v>1670</v>
      </c>
      <c r="J2311" s="452" t="s">
        <v>1438</v>
      </c>
      <c r="K2311" s="452" t="s">
        <v>1438</v>
      </c>
      <c r="L2311" s="452" t="s">
        <v>1439</v>
      </c>
      <c r="M2311" s="452" t="s">
        <v>1440</v>
      </c>
      <c r="N2311" s="454">
        <v>44309</v>
      </c>
      <c r="O2311" s="452" t="s">
        <v>1440</v>
      </c>
      <c r="P2311" s="454">
        <v>44468</v>
      </c>
    </row>
    <row r="2312" spans="1:16" x14ac:dyDescent="0.2">
      <c r="A2312" s="451" t="s">
        <v>2577</v>
      </c>
      <c r="B2312" s="451" t="s">
        <v>1697</v>
      </c>
      <c r="C2312" s="451" t="s">
        <v>1432</v>
      </c>
      <c r="D2312" s="451" t="s">
        <v>1466</v>
      </c>
      <c r="E2312" s="451" t="s">
        <v>1442</v>
      </c>
      <c r="F2312" s="451" t="s">
        <v>2277</v>
      </c>
      <c r="G2312" s="452" t="s">
        <v>1436</v>
      </c>
      <c r="H2312" s="453">
        <v>6906</v>
      </c>
      <c r="I2312" s="452" t="s">
        <v>1488</v>
      </c>
      <c r="J2312" s="452" t="s">
        <v>1438</v>
      </c>
      <c r="K2312" s="452" t="s">
        <v>1438</v>
      </c>
      <c r="L2312" s="452" t="s">
        <v>1439</v>
      </c>
      <c r="M2312" s="452" t="s">
        <v>1440</v>
      </c>
      <c r="N2312" s="454">
        <v>44342</v>
      </c>
      <c r="O2312" s="452" t="s">
        <v>1440</v>
      </c>
      <c r="P2312" s="454">
        <v>44468</v>
      </c>
    </row>
    <row r="2313" spans="1:16" x14ac:dyDescent="0.2">
      <c r="A2313" s="451" t="s">
        <v>2577</v>
      </c>
      <c r="B2313" s="451" t="s">
        <v>1697</v>
      </c>
      <c r="C2313" s="451" t="s">
        <v>1432</v>
      </c>
      <c r="D2313" s="451" t="s">
        <v>1515</v>
      </c>
      <c r="E2313" s="451" t="s">
        <v>1442</v>
      </c>
      <c r="F2313" s="451" t="s">
        <v>2166</v>
      </c>
      <c r="G2313" s="452" t="s">
        <v>1436</v>
      </c>
      <c r="H2313" s="453">
        <v>139</v>
      </c>
      <c r="I2313" s="452" t="s">
        <v>1522</v>
      </c>
      <c r="J2313" s="452" t="s">
        <v>1438</v>
      </c>
      <c r="K2313" s="452" t="s">
        <v>1438</v>
      </c>
      <c r="L2313" s="452" t="s">
        <v>1439</v>
      </c>
      <c r="M2313" s="452" t="s">
        <v>1440</v>
      </c>
      <c r="N2313" s="454">
        <v>44294</v>
      </c>
      <c r="O2313" s="452" t="s">
        <v>1440</v>
      </c>
      <c r="P2313" s="454">
        <v>44468</v>
      </c>
    </row>
    <row r="2314" spans="1:16" x14ac:dyDescent="0.2">
      <c r="A2314" s="451" t="s">
        <v>2577</v>
      </c>
      <c r="B2314" s="451" t="s">
        <v>1697</v>
      </c>
      <c r="C2314" s="451" t="s">
        <v>1432</v>
      </c>
      <c r="D2314" s="451" t="s">
        <v>1448</v>
      </c>
      <c r="E2314" s="451" t="s">
        <v>1544</v>
      </c>
      <c r="F2314" s="451" t="s">
        <v>2220</v>
      </c>
      <c r="G2314" s="452" t="s">
        <v>1436</v>
      </c>
      <c r="H2314" s="453">
        <v>1987</v>
      </c>
      <c r="I2314" s="452" t="s">
        <v>1564</v>
      </c>
      <c r="J2314" s="455"/>
      <c r="K2314" s="452" t="s">
        <v>1533</v>
      </c>
      <c r="L2314" s="452" t="s">
        <v>1439</v>
      </c>
      <c r="M2314" s="452" t="s">
        <v>1452</v>
      </c>
      <c r="N2314" s="454">
        <v>44539</v>
      </c>
      <c r="O2314" s="452" t="s">
        <v>1453</v>
      </c>
      <c r="P2314" s="454">
        <v>44544</v>
      </c>
    </row>
    <row r="2315" spans="1:16" ht="21" x14ac:dyDescent="0.2">
      <c r="A2315" s="451" t="s">
        <v>2577</v>
      </c>
      <c r="B2315" s="451" t="s">
        <v>1703</v>
      </c>
      <c r="C2315" s="451" t="s">
        <v>1432</v>
      </c>
      <c r="D2315" s="451" t="s">
        <v>1491</v>
      </c>
      <c r="E2315" s="451" t="s">
        <v>1442</v>
      </c>
      <c r="F2315" s="451" t="s">
        <v>2121</v>
      </c>
      <c r="G2315" s="452" t="s">
        <v>1436</v>
      </c>
      <c r="H2315" s="453">
        <v>12730</v>
      </c>
      <c r="I2315" s="452" t="s">
        <v>1613</v>
      </c>
      <c r="J2315" s="452" t="s">
        <v>1438</v>
      </c>
      <c r="K2315" s="452" t="s">
        <v>1438</v>
      </c>
      <c r="L2315" s="452" t="s">
        <v>1439</v>
      </c>
      <c r="M2315" s="452" t="s">
        <v>1440</v>
      </c>
      <c r="N2315" s="454">
        <v>44370</v>
      </c>
      <c r="O2315" s="452" t="s">
        <v>1440</v>
      </c>
      <c r="P2315" s="454">
        <v>44468</v>
      </c>
    </row>
    <row r="2316" spans="1:16" ht="21" x14ac:dyDescent="0.2">
      <c r="A2316" s="451" t="s">
        <v>2577</v>
      </c>
      <c r="B2316" s="451" t="s">
        <v>1703</v>
      </c>
      <c r="C2316" s="451" t="s">
        <v>1432</v>
      </c>
      <c r="D2316" s="451" t="s">
        <v>1491</v>
      </c>
      <c r="E2316" s="451" t="s">
        <v>1434</v>
      </c>
      <c r="F2316" s="451" t="s">
        <v>2363</v>
      </c>
      <c r="G2316" s="452" t="s">
        <v>1436</v>
      </c>
      <c r="H2316" s="453">
        <v>2790</v>
      </c>
      <c r="I2316" s="452" t="s">
        <v>1609</v>
      </c>
      <c r="J2316" s="452" t="s">
        <v>1438</v>
      </c>
      <c r="K2316" s="452" t="s">
        <v>1438</v>
      </c>
      <c r="L2316" s="452" t="s">
        <v>1439</v>
      </c>
      <c r="M2316" s="452" t="s">
        <v>1440</v>
      </c>
      <c r="N2316" s="454">
        <v>44370</v>
      </c>
      <c r="O2316" s="452" t="s">
        <v>1440</v>
      </c>
      <c r="P2316" s="454">
        <v>44468</v>
      </c>
    </row>
    <row r="2317" spans="1:16" ht="21" x14ac:dyDescent="0.2">
      <c r="A2317" s="451" t="s">
        <v>2577</v>
      </c>
      <c r="B2317" s="451" t="s">
        <v>1703</v>
      </c>
      <c r="C2317" s="451" t="s">
        <v>1432</v>
      </c>
      <c r="D2317" s="451" t="s">
        <v>1507</v>
      </c>
      <c r="E2317" s="451" t="s">
        <v>1442</v>
      </c>
      <c r="F2317" s="451" t="s">
        <v>2578</v>
      </c>
      <c r="G2317" s="452" t="s">
        <v>1436</v>
      </c>
      <c r="H2317" s="453">
        <v>-12730</v>
      </c>
      <c r="I2317" s="452" t="s">
        <v>1707</v>
      </c>
      <c r="J2317" s="452" t="s">
        <v>1438</v>
      </c>
      <c r="K2317" s="452" t="s">
        <v>1438</v>
      </c>
      <c r="L2317" s="452" t="s">
        <v>1439</v>
      </c>
      <c r="M2317" s="452" t="s">
        <v>1440</v>
      </c>
      <c r="N2317" s="454">
        <v>44384</v>
      </c>
      <c r="O2317" s="452" t="s">
        <v>1440</v>
      </c>
      <c r="P2317" s="454">
        <v>44468</v>
      </c>
    </row>
    <row r="2318" spans="1:16" x14ac:dyDescent="0.2">
      <c r="A2318" s="451" t="s">
        <v>2577</v>
      </c>
      <c r="B2318" s="451" t="s">
        <v>1708</v>
      </c>
      <c r="C2318" s="451" t="s">
        <v>1432</v>
      </c>
      <c r="D2318" s="451" t="s">
        <v>1507</v>
      </c>
      <c r="E2318" s="451" t="s">
        <v>1442</v>
      </c>
      <c r="F2318" s="451" t="s">
        <v>2427</v>
      </c>
      <c r="G2318" s="452" t="s">
        <v>1436</v>
      </c>
      <c r="H2318" s="453">
        <v>12730</v>
      </c>
      <c r="I2318" s="452" t="s">
        <v>1707</v>
      </c>
      <c r="J2318" s="452" t="s">
        <v>1438</v>
      </c>
      <c r="K2318" s="452" t="s">
        <v>1438</v>
      </c>
      <c r="L2318" s="452" t="s">
        <v>1439</v>
      </c>
      <c r="M2318" s="452" t="s">
        <v>1440</v>
      </c>
      <c r="N2318" s="454">
        <v>44384</v>
      </c>
      <c r="O2318" s="452" t="s">
        <v>1440</v>
      </c>
      <c r="P2318" s="454">
        <v>44468</v>
      </c>
    </row>
    <row r="2319" spans="1:16" ht="21" x14ac:dyDescent="0.2">
      <c r="A2319" s="451" t="s">
        <v>2577</v>
      </c>
      <c r="B2319" s="451" t="s">
        <v>1708</v>
      </c>
      <c r="C2319" s="451" t="s">
        <v>1432</v>
      </c>
      <c r="D2319" s="451" t="s">
        <v>1531</v>
      </c>
      <c r="E2319" s="451" t="s">
        <v>1568</v>
      </c>
      <c r="F2319" s="451" t="s">
        <v>2566</v>
      </c>
      <c r="G2319" s="452" t="s">
        <v>1436</v>
      </c>
      <c r="H2319" s="453">
        <v>2646.25</v>
      </c>
      <c r="I2319" s="452" t="s">
        <v>1627</v>
      </c>
      <c r="J2319" s="455"/>
      <c r="K2319" s="452" t="s">
        <v>1533</v>
      </c>
      <c r="L2319" s="452" t="s">
        <v>1439</v>
      </c>
      <c r="M2319" s="452" t="s">
        <v>1452</v>
      </c>
      <c r="N2319" s="454">
        <v>44496</v>
      </c>
      <c r="O2319" s="452" t="s">
        <v>1534</v>
      </c>
      <c r="P2319" s="454">
        <v>44497</v>
      </c>
    </row>
    <row r="2320" spans="1:16" ht="21" x14ac:dyDescent="0.2">
      <c r="A2320" s="451" t="s">
        <v>2577</v>
      </c>
      <c r="B2320" s="451" t="s">
        <v>1708</v>
      </c>
      <c r="C2320" s="451" t="s">
        <v>1432</v>
      </c>
      <c r="D2320" s="451" t="s">
        <v>1531</v>
      </c>
      <c r="E2320" s="451" t="s">
        <v>1628</v>
      </c>
      <c r="F2320" s="451" t="s">
        <v>2566</v>
      </c>
      <c r="G2320" s="452" t="s">
        <v>1436</v>
      </c>
      <c r="H2320" s="453">
        <v>2303.44</v>
      </c>
      <c r="I2320" s="452" t="s">
        <v>1629</v>
      </c>
      <c r="J2320" s="455"/>
      <c r="K2320" s="452" t="s">
        <v>1533</v>
      </c>
      <c r="L2320" s="452" t="s">
        <v>1439</v>
      </c>
      <c r="M2320" s="452" t="s">
        <v>1452</v>
      </c>
      <c r="N2320" s="454">
        <v>44496</v>
      </c>
      <c r="O2320" s="452" t="s">
        <v>1534</v>
      </c>
      <c r="P2320" s="454">
        <v>44497</v>
      </c>
    </row>
    <row r="2321" spans="1:16" x14ac:dyDescent="0.2">
      <c r="A2321" s="451" t="s">
        <v>2577</v>
      </c>
      <c r="B2321" s="451" t="s">
        <v>1575</v>
      </c>
      <c r="C2321" s="451" t="s">
        <v>1432</v>
      </c>
      <c r="D2321" s="451" t="s">
        <v>1507</v>
      </c>
      <c r="E2321" s="451" t="s">
        <v>1442</v>
      </c>
      <c r="F2321" s="451" t="s">
        <v>1982</v>
      </c>
      <c r="G2321" s="452" t="s">
        <v>1436</v>
      </c>
      <c r="H2321" s="453">
        <v>40111</v>
      </c>
      <c r="I2321" s="452" t="s">
        <v>1712</v>
      </c>
      <c r="J2321" s="452" t="s">
        <v>1438</v>
      </c>
      <c r="K2321" s="452" t="s">
        <v>1438</v>
      </c>
      <c r="L2321" s="452" t="s">
        <v>1439</v>
      </c>
      <c r="M2321" s="452" t="s">
        <v>1440</v>
      </c>
      <c r="N2321" s="454">
        <v>44399</v>
      </c>
      <c r="O2321" s="452" t="s">
        <v>1440</v>
      </c>
      <c r="P2321" s="454">
        <v>44468</v>
      </c>
    </row>
    <row r="2322" spans="1:16" ht="21" x14ac:dyDescent="0.2">
      <c r="A2322" s="451" t="s">
        <v>2577</v>
      </c>
      <c r="B2322" s="451" t="s">
        <v>1575</v>
      </c>
      <c r="C2322" s="451" t="s">
        <v>1432</v>
      </c>
      <c r="D2322" s="451" t="s">
        <v>1448</v>
      </c>
      <c r="E2322" s="451" t="s">
        <v>1460</v>
      </c>
      <c r="F2322" s="451" t="s">
        <v>2566</v>
      </c>
      <c r="G2322" s="452" t="s">
        <v>1436</v>
      </c>
      <c r="H2322" s="453">
        <v>33165</v>
      </c>
      <c r="I2322" s="452" t="s">
        <v>1462</v>
      </c>
      <c r="J2322" s="455"/>
      <c r="K2322" s="452" t="s">
        <v>1533</v>
      </c>
      <c r="L2322" s="452" t="s">
        <v>1439</v>
      </c>
      <c r="M2322" s="452" t="s">
        <v>1452</v>
      </c>
      <c r="N2322" s="454">
        <v>44550</v>
      </c>
      <c r="O2322" s="452" t="s">
        <v>1453</v>
      </c>
      <c r="P2322" s="454">
        <v>44553</v>
      </c>
    </row>
    <row r="2323" spans="1:16" x14ac:dyDescent="0.2">
      <c r="A2323" s="451" t="s">
        <v>2577</v>
      </c>
      <c r="B2323" s="451" t="s">
        <v>1713</v>
      </c>
      <c r="C2323" s="451" t="s">
        <v>1432</v>
      </c>
      <c r="D2323" s="451" t="s">
        <v>1466</v>
      </c>
      <c r="E2323" s="451" t="s">
        <v>1434</v>
      </c>
      <c r="F2323" s="451" t="s">
        <v>2180</v>
      </c>
      <c r="G2323" s="452" t="s">
        <v>1436</v>
      </c>
      <c r="H2323" s="453">
        <v>8104</v>
      </c>
      <c r="I2323" s="452" t="s">
        <v>1676</v>
      </c>
      <c r="J2323" s="452" t="s">
        <v>1438</v>
      </c>
      <c r="K2323" s="452" t="s">
        <v>1438</v>
      </c>
      <c r="L2323" s="452" t="s">
        <v>1439</v>
      </c>
      <c r="M2323" s="452" t="s">
        <v>1440</v>
      </c>
      <c r="N2323" s="454">
        <v>44330</v>
      </c>
      <c r="O2323" s="452" t="s">
        <v>1440</v>
      </c>
      <c r="P2323" s="454">
        <v>44468</v>
      </c>
    </row>
    <row r="2324" spans="1:16" x14ac:dyDescent="0.2">
      <c r="A2324" s="451" t="s">
        <v>2577</v>
      </c>
      <c r="B2324" s="451" t="s">
        <v>1713</v>
      </c>
      <c r="C2324" s="451" t="s">
        <v>1432</v>
      </c>
      <c r="D2324" s="451" t="s">
        <v>1507</v>
      </c>
      <c r="E2324" s="451" t="s">
        <v>1442</v>
      </c>
      <c r="F2324" s="451" t="s">
        <v>2579</v>
      </c>
      <c r="G2324" s="452" t="s">
        <v>1436</v>
      </c>
      <c r="H2324" s="453">
        <v>52371</v>
      </c>
      <c r="I2324" s="452" t="s">
        <v>1640</v>
      </c>
      <c r="J2324" s="452" t="s">
        <v>1438</v>
      </c>
      <c r="K2324" s="452" t="s">
        <v>1438</v>
      </c>
      <c r="L2324" s="452" t="s">
        <v>1439</v>
      </c>
      <c r="M2324" s="452" t="s">
        <v>1440</v>
      </c>
      <c r="N2324" s="454">
        <v>44384</v>
      </c>
      <c r="O2324" s="452" t="s">
        <v>1440</v>
      </c>
      <c r="P2324" s="454">
        <v>44468</v>
      </c>
    </row>
    <row r="2325" spans="1:16" ht="21" x14ac:dyDescent="0.2">
      <c r="A2325" s="451" t="s">
        <v>2577</v>
      </c>
      <c r="B2325" s="451" t="s">
        <v>1713</v>
      </c>
      <c r="C2325" s="451" t="s">
        <v>1432</v>
      </c>
      <c r="D2325" s="451" t="s">
        <v>1540</v>
      </c>
      <c r="E2325" s="451" t="s">
        <v>1677</v>
      </c>
      <c r="F2325" s="451" t="s">
        <v>2580</v>
      </c>
      <c r="G2325" s="452" t="s">
        <v>1436</v>
      </c>
      <c r="H2325" s="453">
        <v>11323</v>
      </c>
      <c r="I2325" s="452" t="s">
        <v>1678</v>
      </c>
      <c r="J2325" s="455"/>
      <c r="K2325" s="452" t="s">
        <v>1533</v>
      </c>
      <c r="L2325" s="452" t="s">
        <v>1439</v>
      </c>
      <c r="M2325" s="452" t="s">
        <v>1452</v>
      </c>
      <c r="N2325" s="454">
        <v>44525</v>
      </c>
      <c r="O2325" s="452" t="s">
        <v>1534</v>
      </c>
      <c r="P2325" s="454">
        <v>44525</v>
      </c>
    </row>
    <row r="2326" spans="1:16" x14ac:dyDescent="0.2">
      <c r="A2326" s="451" t="s">
        <v>2577</v>
      </c>
      <c r="B2326" s="451" t="s">
        <v>1717</v>
      </c>
      <c r="C2326" s="451" t="s">
        <v>1432</v>
      </c>
      <c r="D2326" s="451" t="s">
        <v>1433</v>
      </c>
      <c r="E2326" s="451" t="s">
        <v>1434</v>
      </c>
      <c r="F2326" s="451" t="s">
        <v>2179</v>
      </c>
      <c r="G2326" s="452" t="s">
        <v>1436</v>
      </c>
      <c r="H2326" s="453">
        <v>184295</v>
      </c>
      <c r="I2326" s="452" t="s">
        <v>1654</v>
      </c>
      <c r="J2326" s="452" t="s">
        <v>1438</v>
      </c>
      <c r="K2326" s="452" t="s">
        <v>1438</v>
      </c>
      <c r="L2326" s="452" t="s">
        <v>1439</v>
      </c>
      <c r="M2326" s="452" t="s">
        <v>1440</v>
      </c>
      <c r="N2326" s="454">
        <v>44312</v>
      </c>
      <c r="O2326" s="452" t="s">
        <v>1440</v>
      </c>
      <c r="P2326" s="454">
        <v>44468</v>
      </c>
    </row>
    <row r="2327" spans="1:16" ht="21" x14ac:dyDescent="0.2">
      <c r="A2327" s="451" t="s">
        <v>2581</v>
      </c>
      <c r="B2327" s="451" t="s">
        <v>1463</v>
      </c>
      <c r="C2327" s="451" t="s">
        <v>1432</v>
      </c>
      <c r="D2327" s="451" t="s">
        <v>1433</v>
      </c>
      <c r="E2327" s="451" t="s">
        <v>1442</v>
      </c>
      <c r="F2327" s="451" t="s">
        <v>2298</v>
      </c>
      <c r="G2327" s="452" t="s">
        <v>1436</v>
      </c>
      <c r="H2327" s="453">
        <v>601315</v>
      </c>
      <c r="I2327" s="452" t="s">
        <v>1650</v>
      </c>
      <c r="J2327" s="452" t="s">
        <v>1438</v>
      </c>
      <c r="K2327" s="452" t="s">
        <v>1438</v>
      </c>
      <c r="L2327" s="452" t="s">
        <v>1439</v>
      </c>
      <c r="M2327" s="452" t="s">
        <v>1440</v>
      </c>
      <c r="N2327" s="454">
        <v>44309</v>
      </c>
      <c r="O2327" s="452" t="s">
        <v>1440</v>
      </c>
      <c r="P2327" s="454">
        <v>44468</v>
      </c>
    </row>
    <row r="2328" spans="1:16" x14ac:dyDescent="0.2">
      <c r="A2328" s="451" t="s">
        <v>2581</v>
      </c>
      <c r="B2328" s="451" t="s">
        <v>1693</v>
      </c>
      <c r="C2328" s="451" t="s">
        <v>1432</v>
      </c>
      <c r="D2328" s="451" t="s">
        <v>1433</v>
      </c>
      <c r="E2328" s="451" t="s">
        <v>1434</v>
      </c>
      <c r="F2328" s="451" t="s">
        <v>1902</v>
      </c>
      <c r="G2328" s="452" t="s">
        <v>1436</v>
      </c>
      <c r="H2328" s="453">
        <v>12913</v>
      </c>
      <c r="I2328" s="452" t="s">
        <v>1648</v>
      </c>
      <c r="J2328" s="452" t="s">
        <v>1438</v>
      </c>
      <c r="K2328" s="452" t="s">
        <v>1438</v>
      </c>
      <c r="L2328" s="452" t="s">
        <v>1439</v>
      </c>
      <c r="M2328" s="452" t="s">
        <v>1440</v>
      </c>
      <c r="N2328" s="454">
        <v>44309</v>
      </c>
      <c r="O2328" s="452" t="s">
        <v>1440</v>
      </c>
      <c r="P2328" s="454">
        <v>44468</v>
      </c>
    </row>
    <row r="2329" spans="1:16" x14ac:dyDescent="0.2">
      <c r="A2329" s="451" t="s">
        <v>2581</v>
      </c>
      <c r="B2329" s="451" t="s">
        <v>1695</v>
      </c>
      <c r="C2329" s="451" t="s">
        <v>1432</v>
      </c>
      <c r="D2329" s="451" t="s">
        <v>1466</v>
      </c>
      <c r="E2329" s="451" t="s">
        <v>1442</v>
      </c>
      <c r="F2329" s="451" t="s">
        <v>2154</v>
      </c>
      <c r="G2329" s="452" t="s">
        <v>1436</v>
      </c>
      <c r="H2329" s="453">
        <v>129955.45</v>
      </c>
      <c r="I2329" s="452" t="s">
        <v>1655</v>
      </c>
      <c r="J2329" s="452" t="s">
        <v>1438</v>
      </c>
      <c r="K2329" s="452" t="s">
        <v>1438</v>
      </c>
      <c r="L2329" s="452" t="s">
        <v>1439</v>
      </c>
      <c r="M2329" s="452" t="s">
        <v>1440</v>
      </c>
      <c r="N2329" s="454">
        <v>44341</v>
      </c>
      <c r="O2329" s="452" t="s">
        <v>1440</v>
      </c>
      <c r="P2329" s="454">
        <v>44468</v>
      </c>
    </row>
    <row r="2330" spans="1:16" x14ac:dyDescent="0.2">
      <c r="A2330" s="451" t="s">
        <v>2581</v>
      </c>
      <c r="B2330" s="451" t="s">
        <v>1697</v>
      </c>
      <c r="C2330" s="451" t="s">
        <v>1432</v>
      </c>
      <c r="D2330" s="451" t="s">
        <v>1433</v>
      </c>
      <c r="E2330" s="451" t="s">
        <v>1442</v>
      </c>
      <c r="F2330" s="451" t="s">
        <v>2005</v>
      </c>
      <c r="G2330" s="452" t="s">
        <v>1436</v>
      </c>
      <c r="H2330" s="453">
        <v>6600</v>
      </c>
      <c r="I2330" s="452" t="s">
        <v>1670</v>
      </c>
      <c r="J2330" s="452" t="s">
        <v>1438</v>
      </c>
      <c r="K2330" s="452" t="s">
        <v>1438</v>
      </c>
      <c r="L2330" s="452" t="s">
        <v>1439</v>
      </c>
      <c r="M2330" s="452" t="s">
        <v>1440</v>
      </c>
      <c r="N2330" s="454">
        <v>44309</v>
      </c>
      <c r="O2330" s="452" t="s">
        <v>1440</v>
      </c>
      <c r="P2330" s="454">
        <v>44468</v>
      </c>
    </row>
    <row r="2331" spans="1:16" x14ac:dyDescent="0.2">
      <c r="A2331" s="451" t="s">
        <v>2581</v>
      </c>
      <c r="B2331" s="451" t="s">
        <v>1697</v>
      </c>
      <c r="C2331" s="451" t="s">
        <v>1432</v>
      </c>
      <c r="D2331" s="451" t="s">
        <v>1466</v>
      </c>
      <c r="E2331" s="451" t="s">
        <v>1442</v>
      </c>
      <c r="F2331" s="451" t="s">
        <v>2444</v>
      </c>
      <c r="G2331" s="452" t="s">
        <v>1436</v>
      </c>
      <c r="H2331" s="453">
        <v>2538</v>
      </c>
      <c r="I2331" s="452" t="s">
        <v>1488</v>
      </c>
      <c r="J2331" s="452" t="s">
        <v>1438</v>
      </c>
      <c r="K2331" s="452" t="s">
        <v>1438</v>
      </c>
      <c r="L2331" s="452" t="s">
        <v>1439</v>
      </c>
      <c r="M2331" s="452" t="s">
        <v>1440</v>
      </c>
      <c r="N2331" s="454">
        <v>44342</v>
      </c>
      <c r="O2331" s="452" t="s">
        <v>1440</v>
      </c>
      <c r="P2331" s="454">
        <v>44468</v>
      </c>
    </row>
    <row r="2332" spans="1:16" x14ac:dyDescent="0.2">
      <c r="A2332" s="451" t="s">
        <v>2581</v>
      </c>
      <c r="B2332" s="451" t="s">
        <v>1697</v>
      </c>
      <c r="C2332" s="451" t="s">
        <v>1432</v>
      </c>
      <c r="D2332" s="451" t="s">
        <v>1448</v>
      </c>
      <c r="E2332" s="451" t="s">
        <v>1544</v>
      </c>
      <c r="F2332" s="451" t="s">
        <v>2052</v>
      </c>
      <c r="G2332" s="452" t="s">
        <v>1436</v>
      </c>
      <c r="H2332" s="453">
        <v>4232</v>
      </c>
      <c r="I2332" s="452" t="s">
        <v>1564</v>
      </c>
      <c r="J2332" s="455"/>
      <c r="K2332" s="452" t="s">
        <v>1533</v>
      </c>
      <c r="L2332" s="452" t="s">
        <v>1439</v>
      </c>
      <c r="M2332" s="452" t="s">
        <v>1452</v>
      </c>
      <c r="N2332" s="454">
        <v>44539</v>
      </c>
      <c r="O2332" s="452" t="s">
        <v>1453</v>
      </c>
      <c r="P2332" s="454">
        <v>44544</v>
      </c>
    </row>
    <row r="2333" spans="1:16" ht="21" x14ac:dyDescent="0.2">
      <c r="A2333" s="451" t="s">
        <v>2581</v>
      </c>
      <c r="B2333" s="451" t="s">
        <v>1703</v>
      </c>
      <c r="C2333" s="451" t="s">
        <v>1432</v>
      </c>
      <c r="D2333" s="451" t="s">
        <v>1491</v>
      </c>
      <c r="E2333" s="451" t="s">
        <v>1434</v>
      </c>
      <c r="F2333" s="451" t="s">
        <v>2195</v>
      </c>
      <c r="G2333" s="452" t="s">
        <v>1436</v>
      </c>
      <c r="H2333" s="453">
        <v>4960</v>
      </c>
      <c r="I2333" s="452" t="s">
        <v>1613</v>
      </c>
      <c r="J2333" s="452" t="s">
        <v>1438</v>
      </c>
      <c r="K2333" s="452" t="s">
        <v>1438</v>
      </c>
      <c r="L2333" s="452" t="s">
        <v>1439</v>
      </c>
      <c r="M2333" s="452" t="s">
        <v>1440</v>
      </c>
      <c r="N2333" s="454">
        <v>44370</v>
      </c>
      <c r="O2333" s="452" t="s">
        <v>1440</v>
      </c>
      <c r="P2333" s="454">
        <v>44468</v>
      </c>
    </row>
    <row r="2334" spans="1:16" ht="21" x14ac:dyDescent="0.2">
      <c r="A2334" s="451" t="s">
        <v>2581</v>
      </c>
      <c r="B2334" s="451" t="s">
        <v>1703</v>
      </c>
      <c r="C2334" s="451" t="s">
        <v>1432</v>
      </c>
      <c r="D2334" s="451" t="s">
        <v>1507</v>
      </c>
      <c r="E2334" s="451" t="s">
        <v>1442</v>
      </c>
      <c r="F2334" s="451" t="s">
        <v>2582</v>
      </c>
      <c r="G2334" s="452" t="s">
        <v>1436</v>
      </c>
      <c r="H2334" s="453">
        <v>-4960</v>
      </c>
      <c r="I2334" s="452" t="s">
        <v>1707</v>
      </c>
      <c r="J2334" s="452" t="s">
        <v>1438</v>
      </c>
      <c r="K2334" s="452" t="s">
        <v>1438</v>
      </c>
      <c r="L2334" s="452" t="s">
        <v>1439</v>
      </c>
      <c r="M2334" s="452" t="s">
        <v>1440</v>
      </c>
      <c r="N2334" s="454">
        <v>44384</v>
      </c>
      <c r="O2334" s="452" t="s">
        <v>1440</v>
      </c>
      <c r="P2334" s="454">
        <v>44468</v>
      </c>
    </row>
    <row r="2335" spans="1:16" ht="21" x14ac:dyDescent="0.2">
      <c r="A2335" s="451" t="s">
        <v>2581</v>
      </c>
      <c r="B2335" s="451" t="s">
        <v>1758</v>
      </c>
      <c r="C2335" s="451" t="s">
        <v>1432</v>
      </c>
      <c r="D2335" s="451" t="s">
        <v>1448</v>
      </c>
      <c r="E2335" s="451" t="s">
        <v>1570</v>
      </c>
      <c r="F2335" s="451" t="s">
        <v>1752</v>
      </c>
      <c r="G2335" s="452" t="s">
        <v>1436</v>
      </c>
      <c r="H2335" s="453">
        <v>9726</v>
      </c>
      <c r="I2335" s="452" t="s">
        <v>1572</v>
      </c>
      <c r="J2335" s="455"/>
      <c r="K2335" s="452" t="s">
        <v>1533</v>
      </c>
      <c r="L2335" s="452" t="s">
        <v>1439</v>
      </c>
      <c r="M2335" s="452" t="s">
        <v>1452</v>
      </c>
      <c r="N2335" s="454">
        <v>44554</v>
      </c>
      <c r="O2335" s="452" t="s">
        <v>1534</v>
      </c>
      <c r="P2335" s="454">
        <v>44560</v>
      </c>
    </row>
    <row r="2336" spans="1:16" x14ac:dyDescent="0.2">
      <c r="A2336" s="451" t="s">
        <v>2581</v>
      </c>
      <c r="B2336" s="451" t="s">
        <v>1708</v>
      </c>
      <c r="C2336" s="451" t="s">
        <v>1432</v>
      </c>
      <c r="D2336" s="451" t="s">
        <v>1507</v>
      </c>
      <c r="E2336" s="451" t="s">
        <v>1442</v>
      </c>
      <c r="F2336" s="451" t="s">
        <v>1885</v>
      </c>
      <c r="G2336" s="452" t="s">
        <v>1436</v>
      </c>
      <c r="H2336" s="453">
        <v>4960</v>
      </c>
      <c r="I2336" s="452" t="s">
        <v>1707</v>
      </c>
      <c r="J2336" s="452" t="s">
        <v>1438</v>
      </c>
      <c r="K2336" s="452" t="s">
        <v>1438</v>
      </c>
      <c r="L2336" s="452" t="s">
        <v>1439</v>
      </c>
      <c r="M2336" s="452" t="s">
        <v>1440</v>
      </c>
      <c r="N2336" s="454">
        <v>44384</v>
      </c>
      <c r="O2336" s="452" t="s">
        <v>1440</v>
      </c>
      <c r="P2336" s="454">
        <v>44468</v>
      </c>
    </row>
    <row r="2337" spans="1:16" ht="21" x14ac:dyDescent="0.2">
      <c r="A2337" s="451" t="s">
        <v>2581</v>
      </c>
      <c r="B2337" s="451" t="s">
        <v>1708</v>
      </c>
      <c r="C2337" s="451" t="s">
        <v>1432</v>
      </c>
      <c r="D2337" s="451" t="s">
        <v>1531</v>
      </c>
      <c r="E2337" s="451" t="s">
        <v>1568</v>
      </c>
      <c r="F2337" s="451" t="s">
        <v>2274</v>
      </c>
      <c r="G2337" s="452" t="s">
        <v>1436</v>
      </c>
      <c r="H2337" s="453">
        <v>500</v>
      </c>
      <c r="I2337" s="452" t="s">
        <v>1627</v>
      </c>
      <c r="J2337" s="455"/>
      <c r="K2337" s="452" t="s">
        <v>1533</v>
      </c>
      <c r="L2337" s="452" t="s">
        <v>1439</v>
      </c>
      <c r="M2337" s="452" t="s">
        <v>1452</v>
      </c>
      <c r="N2337" s="454">
        <v>44496</v>
      </c>
      <c r="O2337" s="452" t="s">
        <v>1534</v>
      </c>
      <c r="P2337" s="454">
        <v>44497</v>
      </c>
    </row>
    <row r="2338" spans="1:16" ht="21" x14ac:dyDescent="0.2">
      <c r="A2338" s="451" t="s">
        <v>2581</v>
      </c>
      <c r="B2338" s="451" t="s">
        <v>1708</v>
      </c>
      <c r="C2338" s="451" t="s">
        <v>1432</v>
      </c>
      <c r="D2338" s="451" t="s">
        <v>1531</v>
      </c>
      <c r="E2338" s="451" t="s">
        <v>1628</v>
      </c>
      <c r="F2338" s="451" t="s">
        <v>2274</v>
      </c>
      <c r="G2338" s="452" t="s">
        <v>1436</v>
      </c>
      <c r="H2338" s="453">
        <v>177.19</v>
      </c>
      <c r="I2338" s="452" t="s">
        <v>1629</v>
      </c>
      <c r="J2338" s="455"/>
      <c r="K2338" s="452" t="s">
        <v>1533</v>
      </c>
      <c r="L2338" s="452" t="s">
        <v>1439</v>
      </c>
      <c r="M2338" s="452" t="s">
        <v>1452</v>
      </c>
      <c r="N2338" s="454">
        <v>44496</v>
      </c>
      <c r="O2338" s="452" t="s">
        <v>1534</v>
      </c>
      <c r="P2338" s="454">
        <v>44497</v>
      </c>
    </row>
    <row r="2339" spans="1:16" x14ac:dyDescent="0.2">
      <c r="A2339" s="451" t="s">
        <v>2581</v>
      </c>
      <c r="B2339" s="451" t="s">
        <v>1575</v>
      </c>
      <c r="C2339" s="451" t="s">
        <v>1432</v>
      </c>
      <c r="D2339" s="451" t="s">
        <v>1507</v>
      </c>
      <c r="E2339" s="451" t="s">
        <v>1442</v>
      </c>
      <c r="F2339" s="451" t="s">
        <v>1919</v>
      </c>
      <c r="G2339" s="452" t="s">
        <v>1436</v>
      </c>
      <c r="H2339" s="453">
        <v>3635</v>
      </c>
      <c r="I2339" s="452" t="s">
        <v>1712</v>
      </c>
      <c r="J2339" s="452" t="s">
        <v>1438</v>
      </c>
      <c r="K2339" s="452" t="s">
        <v>1438</v>
      </c>
      <c r="L2339" s="452" t="s">
        <v>1439</v>
      </c>
      <c r="M2339" s="452" t="s">
        <v>1440</v>
      </c>
      <c r="N2339" s="454">
        <v>44399</v>
      </c>
      <c r="O2339" s="452" t="s">
        <v>1440</v>
      </c>
      <c r="P2339" s="454">
        <v>44468</v>
      </c>
    </row>
    <row r="2340" spans="1:16" ht="21" x14ac:dyDescent="0.2">
      <c r="A2340" s="451" t="s">
        <v>2581</v>
      </c>
      <c r="B2340" s="451" t="s">
        <v>1575</v>
      </c>
      <c r="C2340" s="451" t="s">
        <v>1432</v>
      </c>
      <c r="D2340" s="451" t="s">
        <v>1448</v>
      </c>
      <c r="E2340" s="451" t="s">
        <v>1460</v>
      </c>
      <c r="F2340" s="451" t="s">
        <v>2274</v>
      </c>
      <c r="G2340" s="452" t="s">
        <v>1436</v>
      </c>
      <c r="H2340" s="453">
        <v>2908</v>
      </c>
      <c r="I2340" s="452" t="s">
        <v>1462</v>
      </c>
      <c r="J2340" s="455"/>
      <c r="K2340" s="452" t="s">
        <v>1533</v>
      </c>
      <c r="L2340" s="452" t="s">
        <v>1439</v>
      </c>
      <c r="M2340" s="452" t="s">
        <v>1452</v>
      </c>
      <c r="N2340" s="454">
        <v>44550</v>
      </c>
      <c r="O2340" s="452" t="s">
        <v>1453</v>
      </c>
      <c r="P2340" s="454">
        <v>44553</v>
      </c>
    </row>
    <row r="2341" spans="1:16" x14ac:dyDescent="0.2">
      <c r="A2341" s="451" t="s">
        <v>2581</v>
      </c>
      <c r="B2341" s="451" t="s">
        <v>1713</v>
      </c>
      <c r="C2341" s="451" t="s">
        <v>1432</v>
      </c>
      <c r="D2341" s="451" t="s">
        <v>1466</v>
      </c>
      <c r="E2341" s="451" t="s">
        <v>1442</v>
      </c>
      <c r="F2341" s="451" t="s">
        <v>2042</v>
      </c>
      <c r="G2341" s="452" t="s">
        <v>1436</v>
      </c>
      <c r="H2341" s="453">
        <v>7196</v>
      </c>
      <c r="I2341" s="452" t="s">
        <v>1676</v>
      </c>
      <c r="J2341" s="452" t="s">
        <v>1438</v>
      </c>
      <c r="K2341" s="452" t="s">
        <v>1438</v>
      </c>
      <c r="L2341" s="452" t="s">
        <v>1439</v>
      </c>
      <c r="M2341" s="452" t="s">
        <v>1440</v>
      </c>
      <c r="N2341" s="454">
        <v>44330</v>
      </c>
      <c r="O2341" s="452" t="s">
        <v>1440</v>
      </c>
      <c r="P2341" s="454">
        <v>44468</v>
      </c>
    </row>
    <row r="2342" spans="1:16" x14ac:dyDescent="0.2">
      <c r="A2342" s="451" t="s">
        <v>2581</v>
      </c>
      <c r="B2342" s="451" t="s">
        <v>1713</v>
      </c>
      <c r="C2342" s="451" t="s">
        <v>1432</v>
      </c>
      <c r="D2342" s="451" t="s">
        <v>1507</v>
      </c>
      <c r="E2342" s="451" t="s">
        <v>1434</v>
      </c>
      <c r="F2342" s="451" t="s">
        <v>1541</v>
      </c>
      <c r="G2342" s="452" t="s">
        <v>1436</v>
      </c>
      <c r="H2342" s="453">
        <v>24009</v>
      </c>
      <c r="I2342" s="452" t="s">
        <v>1640</v>
      </c>
      <c r="J2342" s="452" t="s">
        <v>1438</v>
      </c>
      <c r="K2342" s="452" t="s">
        <v>1438</v>
      </c>
      <c r="L2342" s="452" t="s">
        <v>1439</v>
      </c>
      <c r="M2342" s="452" t="s">
        <v>1440</v>
      </c>
      <c r="N2342" s="454">
        <v>44384</v>
      </c>
      <c r="O2342" s="452" t="s">
        <v>1440</v>
      </c>
      <c r="P2342" s="454">
        <v>44468</v>
      </c>
    </row>
    <row r="2343" spans="1:16" ht="21" x14ac:dyDescent="0.2">
      <c r="A2343" s="451" t="s">
        <v>2581</v>
      </c>
      <c r="B2343" s="451" t="s">
        <v>1713</v>
      </c>
      <c r="C2343" s="451" t="s">
        <v>1432</v>
      </c>
      <c r="D2343" s="451" t="s">
        <v>1540</v>
      </c>
      <c r="E2343" s="451" t="s">
        <v>1677</v>
      </c>
      <c r="F2343" s="451" t="s">
        <v>2298</v>
      </c>
      <c r="G2343" s="452" t="s">
        <v>1436</v>
      </c>
      <c r="H2343" s="453">
        <v>10092</v>
      </c>
      <c r="I2343" s="452" t="s">
        <v>1678</v>
      </c>
      <c r="J2343" s="455"/>
      <c r="K2343" s="452" t="s">
        <v>1533</v>
      </c>
      <c r="L2343" s="452" t="s">
        <v>1439</v>
      </c>
      <c r="M2343" s="452" t="s">
        <v>1452</v>
      </c>
      <c r="N2343" s="454">
        <v>44525</v>
      </c>
      <c r="O2343" s="452" t="s">
        <v>1534</v>
      </c>
      <c r="P2343" s="454">
        <v>44525</v>
      </c>
    </row>
    <row r="2344" spans="1:16" x14ac:dyDescent="0.2">
      <c r="A2344" s="451" t="s">
        <v>2581</v>
      </c>
      <c r="B2344" s="451" t="s">
        <v>1717</v>
      </c>
      <c r="C2344" s="451" t="s">
        <v>1432</v>
      </c>
      <c r="D2344" s="451" t="s">
        <v>1433</v>
      </c>
      <c r="E2344" s="451" t="s">
        <v>1434</v>
      </c>
      <c r="F2344" s="451" t="s">
        <v>2191</v>
      </c>
      <c r="G2344" s="452" t="s">
        <v>1436</v>
      </c>
      <c r="H2344" s="453">
        <v>42034</v>
      </c>
      <c r="I2344" s="452" t="s">
        <v>1654</v>
      </c>
      <c r="J2344" s="452" t="s">
        <v>1438</v>
      </c>
      <c r="K2344" s="452" t="s">
        <v>1438</v>
      </c>
      <c r="L2344" s="452" t="s">
        <v>1439</v>
      </c>
      <c r="M2344" s="452" t="s">
        <v>1440</v>
      </c>
      <c r="N2344" s="454">
        <v>44312</v>
      </c>
      <c r="O2344" s="452" t="s">
        <v>1440</v>
      </c>
      <c r="P2344" s="454">
        <v>44468</v>
      </c>
    </row>
    <row r="2345" spans="1:16" ht="21" x14ac:dyDescent="0.2">
      <c r="A2345" s="451" t="s">
        <v>2583</v>
      </c>
      <c r="B2345" s="451" t="s">
        <v>1463</v>
      </c>
      <c r="C2345" s="451" t="s">
        <v>1432</v>
      </c>
      <c r="D2345" s="451" t="s">
        <v>1433</v>
      </c>
      <c r="E2345" s="451" t="s">
        <v>1442</v>
      </c>
      <c r="F2345" s="451" t="s">
        <v>2540</v>
      </c>
      <c r="G2345" s="452" t="s">
        <v>1436</v>
      </c>
      <c r="H2345" s="453">
        <v>787675</v>
      </c>
      <c r="I2345" s="452" t="s">
        <v>1650</v>
      </c>
      <c r="J2345" s="452" t="s">
        <v>1438</v>
      </c>
      <c r="K2345" s="452" t="s">
        <v>1438</v>
      </c>
      <c r="L2345" s="452" t="s">
        <v>1439</v>
      </c>
      <c r="M2345" s="452" t="s">
        <v>1440</v>
      </c>
      <c r="N2345" s="454">
        <v>44309</v>
      </c>
      <c r="O2345" s="452" t="s">
        <v>1440</v>
      </c>
      <c r="P2345" s="454">
        <v>44468</v>
      </c>
    </row>
    <row r="2346" spans="1:16" ht="21" x14ac:dyDescent="0.2">
      <c r="A2346" s="451" t="s">
        <v>2583</v>
      </c>
      <c r="B2346" s="451" t="s">
        <v>1693</v>
      </c>
      <c r="C2346" s="451" t="s">
        <v>1432</v>
      </c>
      <c r="D2346" s="451" t="s">
        <v>1433</v>
      </c>
      <c r="E2346" s="451" t="s">
        <v>1442</v>
      </c>
      <c r="F2346" s="451" t="s">
        <v>2541</v>
      </c>
      <c r="G2346" s="452" t="s">
        <v>1436</v>
      </c>
      <c r="H2346" s="453">
        <v>16326</v>
      </c>
      <c r="I2346" s="452" t="s">
        <v>1648</v>
      </c>
      <c r="J2346" s="452" t="s">
        <v>1438</v>
      </c>
      <c r="K2346" s="452" t="s">
        <v>1438</v>
      </c>
      <c r="L2346" s="452" t="s">
        <v>1439</v>
      </c>
      <c r="M2346" s="452" t="s">
        <v>1440</v>
      </c>
      <c r="N2346" s="454">
        <v>44309</v>
      </c>
      <c r="O2346" s="452" t="s">
        <v>1440</v>
      </c>
      <c r="P2346" s="454">
        <v>44468</v>
      </c>
    </row>
    <row r="2347" spans="1:16" ht="21" x14ac:dyDescent="0.2">
      <c r="A2347" s="451" t="s">
        <v>2583</v>
      </c>
      <c r="B2347" s="451" t="s">
        <v>1695</v>
      </c>
      <c r="C2347" s="451" t="s">
        <v>1432</v>
      </c>
      <c r="D2347" s="451" t="s">
        <v>1466</v>
      </c>
      <c r="E2347" s="451" t="s">
        <v>1442</v>
      </c>
      <c r="F2347" s="451" t="s">
        <v>2463</v>
      </c>
      <c r="G2347" s="452" t="s">
        <v>1436</v>
      </c>
      <c r="H2347" s="453">
        <v>222441.26</v>
      </c>
      <c r="I2347" s="452" t="s">
        <v>1655</v>
      </c>
      <c r="J2347" s="452" t="s">
        <v>1438</v>
      </c>
      <c r="K2347" s="452" t="s">
        <v>1438</v>
      </c>
      <c r="L2347" s="452" t="s">
        <v>1439</v>
      </c>
      <c r="M2347" s="452" t="s">
        <v>1440</v>
      </c>
      <c r="N2347" s="454">
        <v>44341</v>
      </c>
      <c r="O2347" s="452" t="s">
        <v>1440</v>
      </c>
      <c r="P2347" s="454">
        <v>44468</v>
      </c>
    </row>
    <row r="2348" spans="1:16" ht="21" x14ac:dyDescent="0.2">
      <c r="A2348" s="451" t="s">
        <v>2583</v>
      </c>
      <c r="B2348" s="451" t="s">
        <v>1697</v>
      </c>
      <c r="C2348" s="451" t="s">
        <v>1432</v>
      </c>
      <c r="D2348" s="451" t="s">
        <v>1433</v>
      </c>
      <c r="E2348" s="451" t="s">
        <v>1442</v>
      </c>
      <c r="F2348" s="451" t="s">
        <v>2213</v>
      </c>
      <c r="G2348" s="452" t="s">
        <v>1436</v>
      </c>
      <c r="H2348" s="453">
        <v>22938</v>
      </c>
      <c r="I2348" s="452" t="s">
        <v>1670</v>
      </c>
      <c r="J2348" s="452" t="s">
        <v>1438</v>
      </c>
      <c r="K2348" s="452" t="s">
        <v>1438</v>
      </c>
      <c r="L2348" s="452" t="s">
        <v>1439</v>
      </c>
      <c r="M2348" s="452" t="s">
        <v>1440</v>
      </c>
      <c r="N2348" s="454">
        <v>44309</v>
      </c>
      <c r="O2348" s="452" t="s">
        <v>1440</v>
      </c>
      <c r="P2348" s="454">
        <v>44468</v>
      </c>
    </row>
    <row r="2349" spans="1:16" ht="21" x14ac:dyDescent="0.2">
      <c r="A2349" s="451" t="s">
        <v>2583</v>
      </c>
      <c r="B2349" s="451" t="s">
        <v>1703</v>
      </c>
      <c r="C2349" s="451" t="s">
        <v>1432</v>
      </c>
      <c r="D2349" s="451" t="s">
        <v>1491</v>
      </c>
      <c r="E2349" s="451" t="s">
        <v>1442</v>
      </c>
      <c r="F2349" s="451" t="s">
        <v>2268</v>
      </c>
      <c r="G2349" s="452" t="s">
        <v>1436</v>
      </c>
      <c r="H2349" s="453">
        <v>6830</v>
      </c>
      <c r="I2349" s="452" t="s">
        <v>1613</v>
      </c>
      <c r="J2349" s="452" t="s">
        <v>1438</v>
      </c>
      <c r="K2349" s="452" t="s">
        <v>1438</v>
      </c>
      <c r="L2349" s="452" t="s">
        <v>1439</v>
      </c>
      <c r="M2349" s="452" t="s">
        <v>1440</v>
      </c>
      <c r="N2349" s="454">
        <v>44370</v>
      </c>
      <c r="O2349" s="452" t="s">
        <v>1440</v>
      </c>
      <c r="P2349" s="454">
        <v>44468</v>
      </c>
    </row>
    <row r="2350" spans="1:16" ht="21" x14ac:dyDescent="0.2">
      <c r="A2350" s="451" t="s">
        <v>2583</v>
      </c>
      <c r="B2350" s="451" t="s">
        <v>1703</v>
      </c>
      <c r="C2350" s="451" t="s">
        <v>1432</v>
      </c>
      <c r="D2350" s="451" t="s">
        <v>1507</v>
      </c>
      <c r="E2350" s="451" t="s">
        <v>1442</v>
      </c>
      <c r="F2350" s="451" t="s">
        <v>1485</v>
      </c>
      <c r="G2350" s="452" t="s">
        <v>1436</v>
      </c>
      <c r="H2350" s="453">
        <v>-6830</v>
      </c>
      <c r="I2350" s="452" t="s">
        <v>1707</v>
      </c>
      <c r="J2350" s="452" t="s">
        <v>1438</v>
      </c>
      <c r="K2350" s="452" t="s">
        <v>1438</v>
      </c>
      <c r="L2350" s="452" t="s">
        <v>1439</v>
      </c>
      <c r="M2350" s="452" t="s">
        <v>1440</v>
      </c>
      <c r="N2350" s="454">
        <v>44384</v>
      </c>
      <c r="O2350" s="452" t="s">
        <v>1440</v>
      </c>
      <c r="P2350" s="454">
        <v>44468</v>
      </c>
    </row>
    <row r="2351" spans="1:16" ht="21" x14ac:dyDescent="0.2">
      <c r="A2351" s="451" t="s">
        <v>2583</v>
      </c>
      <c r="B2351" s="451" t="s">
        <v>1708</v>
      </c>
      <c r="C2351" s="451" t="s">
        <v>1432</v>
      </c>
      <c r="D2351" s="451" t="s">
        <v>1507</v>
      </c>
      <c r="E2351" s="451" t="s">
        <v>1442</v>
      </c>
      <c r="F2351" s="451" t="s">
        <v>2584</v>
      </c>
      <c r="G2351" s="452" t="s">
        <v>1436</v>
      </c>
      <c r="H2351" s="453">
        <v>6830</v>
      </c>
      <c r="I2351" s="452" t="s">
        <v>1707</v>
      </c>
      <c r="J2351" s="452" t="s">
        <v>1438</v>
      </c>
      <c r="K2351" s="452" t="s">
        <v>1438</v>
      </c>
      <c r="L2351" s="452" t="s">
        <v>1439</v>
      </c>
      <c r="M2351" s="452" t="s">
        <v>1440</v>
      </c>
      <c r="N2351" s="454">
        <v>44384</v>
      </c>
      <c r="O2351" s="452" t="s">
        <v>1440</v>
      </c>
      <c r="P2351" s="454">
        <v>44468</v>
      </c>
    </row>
    <row r="2352" spans="1:16" ht="21" x14ac:dyDescent="0.2">
      <c r="A2352" s="451" t="s">
        <v>2583</v>
      </c>
      <c r="B2352" s="451" t="s">
        <v>1708</v>
      </c>
      <c r="C2352" s="451" t="s">
        <v>1432</v>
      </c>
      <c r="D2352" s="451" t="s">
        <v>1531</v>
      </c>
      <c r="E2352" s="451" t="s">
        <v>1568</v>
      </c>
      <c r="F2352" s="451" t="s">
        <v>2427</v>
      </c>
      <c r="G2352" s="452" t="s">
        <v>1436</v>
      </c>
      <c r="H2352" s="453">
        <v>500</v>
      </c>
      <c r="I2352" s="452" t="s">
        <v>1627</v>
      </c>
      <c r="J2352" s="455"/>
      <c r="K2352" s="452" t="s">
        <v>1533</v>
      </c>
      <c r="L2352" s="452" t="s">
        <v>1439</v>
      </c>
      <c r="M2352" s="452" t="s">
        <v>1452</v>
      </c>
      <c r="N2352" s="454">
        <v>44496</v>
      </c>
      <c r="O2352" s="452" t="s">
        <v>1534</v>
      </c>
      <c r="P2352" s="454">
        <v>44497</v>
      </c>
    </row>
    <row r="2353" spans="1:16" ht="21" x14ac:dyDescent="0.2">
      <c r="A2353" s="451" t="s">
        <v>2583</v>
      </c>
      <c r="B2353" s="451" t="s">
        <v>1708</v>
      </c>
      <c r="C2353" s="451" t="s">
        <v>1432</v>
      </c>
      <c r="D2353" s="451" t="s">
        <v>1531</v>
      </c>
      <c r="E2353" s="451" t="s">
        <v>1628</v>
      </c>
      <c r="F2353" s="451" t="s">
        <v>2427</v>
      </c>
      <c r="G2353" s="452" t="s">
        <v>1436</v>
      </c>
      <c r="H2353" s="453">
        <v>295.31</v>
      </c>
      <c r="I2353" s="452" t="s">
        <v>1629</v>
      </c>
      <c r="J2353" s="455"/>
      <c r="K2353" s="452" t="s">
        <v>1533</v>
      </c>
      <c r="L2353" s="452" t="s">
        <v>1439</v>
      </c>
      <c r="M2353" s="452" t="s">
        <v>1452</v>
      </c>
      <c r="N2353" s="454">
        <v>44496</v>
      </c>
      <c r="O2353" s="452" t="s">
        <v>1534</v>
      </c>
      <c r="P2353" s="454">
        <v>44497</v>
      </c>
    </row>
    <row r="2354" spans="1:16" ht="21" x14ac:dyDescent="0.2">
      <c r="A2354" s="451" t="s">
        <v>2583</v>
      </c>
      <c r="B2354" s="451" t="s">
        <v>1575</v>
      </c>
      <c r="C2354" s="451" t="s">
        <v>1432</v>
      </c>
      <c r="D2354" s="451" t="s">
        <v>1507</v>
      </c>
      <c r="E2354" s="451" t="s">
        <v>1442</v>
      </c>
      <c r="F2354" s="451" t="s">
        <v>2470</v>
      </c>
      <c r="G2354" s="452" t="s">
        <v>1436</v>
      </c>
      <c r="H2354" s="453">
        <v>7902</v>
      </c>
      <c r="I2354" s="452" t="s">
        <v>1712</v>
      </c>
      <c r="J2354" s="452" t="s">
        <v>1438</v>
      </c>
      <c r="K2354" s="452" t="s">
        <v>1438</v>
      </c>
      <c r="L2354" s="452" t="s">
        <v>1439</v>
      </c>
      <c r="M2354" s="452" t="s">
        <v>1440</v>
      </c>
      <c r="N2354" s="454">
        <v>44399</v>
      </c>
      <c r="O2354" s="452" t="s">
        <v>1440</v>
      </c>
      <c r="P2354" s="454">
        <v>44468</v>
      </c>
    </row>
    <row r="2355" spans="1:16" ht="21" x14ac:dyDescent="0.2">
      <c r="A2355" s="451" t="s">
        <v>2583</v>
      </c>
      <c r="B2355" s="451" t="s">
        <v>1575</v>
      </c>
      <c r="C2355" s="451" t="s">
        <v>1432</v>
      </c>
      <c r="D2355" s="451" t="s">
        <v>1448</v>
      </c>
      <c r="E2355" s="451" t="s">
        <v>1460</v>
      </c>
      <c r="F2355" s="451" t="s">
        <v>2427</v>
      </c>
      <c r="G2355" s="452" t="s">
        <v>1436</v>
      </c>
      <c r="H2355" s="453">
        <v>6322</v>
      </c>
      <c r="I2355" s="452" t="s">
        <v>1462</v>
      </c>
      <c r="J2355" s="455"/>
      <c r="K2355" s="452" t="s">
        <v>1533</v>
      </c>
      <c r="L2355" s="452" t="s">
        <v>1439</v>
      </c>
      <c r="M2355" s="452" t="s">
        <v>1452</v>
      </c>
      <c r="N2355" s="454">
        <v>44550</v>
      </c>
      <c r="O2355" s="452" t="s">
        <v>1453</v>
      </c>
      <c r="P2355" s="454">
        <v>44553</v>
      </c>
    </row>
    <row r="2356" spans="1:16" ht="21" x14ac:dyDescent="0.2">
      <c r="A2356" s="451" t="s">
        <v>2583</v>
      </c>
      <c r="B2356" s="451" t="s">
        <v>1713</v>
      </c>
      <c r="C2356" s="451" t="s">
        <v>1432</v>
      </c>
      <c r="D2356" s="451" t="s">
        <v>1466</v>
      </c>
      <c r="E2356" s="451" t="s">
        <v>1434</v>
      </c>
      <c r="F2356" s="451" t="s">
        <v>2201</v>
      </c>
      <c r="G2356" s="452" t="s">
        <v>1436</v>
      </c>
      <c r="H2356" s="453">
        <v>7433</v>
      </c>
      <c r="I2356" s="452" t="s">
        <v>1676</v>
      </c>
      <c r="J2356" s="452" t="s">
        <v>1438</v>
      </c>
      <c r="K2356" s="452" t="s">
        <v>1438</v>
      </c>
      <c r="L2356" s="452" t="s">
        <v>1439</v>
      </c>
      <c r="M2356" s="452" t="s">
        <v>1440</v>
      </c>
      <c r="N2356" s="454">
        <v>44330</v>
      </c>
      <c r="O2356" s="452" t="s">
        <v>1440</v>
      </c>
      <c r="P2356" s="454">
        <v>44468</v>
      </c>
    </row>
    <row r="2357" spans="1:16" ht="21" x14ac:dyDescent="0.2">
      <c r="A2357" s="451" t="s">
        <v>2583</v>
      </c>
      <c r="B2357" s="451" t="s">
        <v>1713</v>
      </c>
      <c r="C2357" s="451" t="s">
        <v>1432</v>
      </c>
      <c r="D2357" s="451" t="s">
        <v>1507</v>
      </c>
      <c r="E2357" s="451" t="s">
        <v>1442</v>
      </c>
      <c r="F2357" s="451" t="s">
        <v>2035</v>
      </c>
      <c r="G2357" s="452" t="s">
        <v>1436</v>
      </c>
      <c r="H2357" s="453">
        <v>32326</v>
      </c>
      <c r="I2357" s="452" t="s">
        <v>1640</v>
      </c>
      <c r="J2357" s="452" t="s">
        <v>1438</v>
      </c>
      <c r="K2357" s="452" t="s">
        <v>1438</v>
      </c>
      <c r="L2357" s="452" t="s">
        <v>1439</v>
      </c>
      <c r="M2357" s="452" t="s">
        <v>1440</v>
      </c>
      <c r="N2357" s="454">
        <v>44384</v>
      </c>
      <c r="O2357" s="452" t="s">
        <v>1440</v>
      </c>
      <c r="P2357" s="454">
        <v>44468</v>
      </c>
    </row>
    <row r="2358" spans="1:16" ht="21" x14ac:dyDescent="0.2">
      <c r="A2358" s="451" t="s">
        <v>2583</v>
      </c>
      <c r="B2358" s="451" t="s">
        <v>1713</v>
      </c>
      <c r="C2358" s="451" t="s">
        <v>1432</v>
      </c>
      <c r="D2358" s="451" t="s">
        <v>1540</v>
      </c>
      <c r="E2358" s="451" t="s">
        <v>1677</v>
      </c>
      <c r="F2358" s="451" t="s">
        <v>2003</v>
      </c>
      <c r="G2358" s="452" t="s">
        <v>1436</v>
      </c>
      <c r="H2358" s="453">
        <v>10395</v>
      </c>
      <c r="I2358" s="452" t="s">
        <v>1678</v>
      </c>
      <c r="J2358" s="455"/>
      <c r="K2358" s="452" t="s">
        <v>1533</v>
      </c>
      <c r="L2358" s="452" t="s">
        <v>1439</v>
      </c>
      <c r="M2358" s="452" t="s">
        <v>1452</v>
      </c>
      <c r="N2358" s="454">
        <v>44525</v>
      </c>
      <c r="O2358" s="452" t="s">
        <v>1534</v>
      </c>
      <c r="P2358" s="454">
        <v>44525</v>
      </c>
    </row>
    <row r="2359" spans="1:16" ht="21" x14ac:dyDescent="0.2">
      <c r="A2359" s="451" t="s">
        <v>2583</v>
      </c>
      <c r="B2359" s="451" t="s">
        <v>1717</v>
      </c>
      <c r="C2359" s="451" t="s">
        <v>1432</v>
      </c>
      <c r="D2359" s="451" t="s">
        <v>1433</v>
      </c>
      <c r="E2359" s="451" t="s">
        <v>1442</v>
      </c>
      <c r="F2359" s="451" t="s">
        <v>2310</v>
      </c>
      <c r="G2359" s="452" t="s">
        <v>1436</v>
      </c>
      <c r="H2359" s="453">
        <v>61230</v>
      </c>
      <c r="I2359" s="452" t="s">
        <v>1654</v>
      </c>
      <c r="J2359" s="452" t="s">
        <v>1438</v>
      </c>
      <c r="K2359" s="452" t="s">
        <v>1438</v>
      </c>
      <c r="L2359" s="452" t="s">
        <v>1439</v>
      </c>
      <c r="M2359" s="452" t="s">
        <v>1440</v>
      </c>
      <c r="N2359" s="454">
        <v>44312</v>
      </c>
      <c r="O2359" s="452" t="s">
        <v>1440</v>
      </c>
      <c r="P2359" s="454">
        <v>44468</v>
      </c>
    </row>
    <row r="2360" spans="1:16" ht="21" x14ac:dyDescent="0.2">
      <c r="A2360" s="451" t="s">
        <v>2585</v>
      </c>
      <c r="B2360" s="451" t="s">
        <v>1463</v>
      </c>
      <c r="C2360" s="451" t="s">
        <v>1432</v>
      </c>
      <c r="D2360" s="451" t="s">
        <v>1433</v>
      </c>
      <c r="E2360" s="451" t="s">
        <v>1434</v>
      </c>
      <c r="F2360" s="451" t="s">
        <v>1501</v>
      </c>
      <c r="G2360" s="452" t="s">
        <v>1436</v>
      </c>
      <c r="H2360" s="453">
        <v>783264</v>
      </c>
      <c r="I2360" s="452" t="s">
        <v>1650</v>
      </c>
      <c r="J2360" s="452" t="s">
        <v>1438</v>
      </c>
      <c r="K2360" s="452" t="s">
        <v>1438</v>
      </c>
      <c r="L2360" s="452" t="s">
        <v>1439</v>
      </c>
      <c r="M2360" s="452" t="s">
        <v>1440</v>
      </c>
      <c r="N2360" s="454">
        <v>44309</v>
      </c>
      <c r="O2360" s="452" t="s">
        <v>1440</v>
      </c>
      <c r="P2360" s="454">
        <v>44468</v>
      </c>
    </row>
    <row r="2361" spans="1:16" ht="21" x14ac:dyDescent="0.2">
      <c r="A2361" s="451" t="s">
        <v>2585</v>
      </c>
      <c r="B2361" s="451" t="s">
        <v>1693</v>
      </c>
      <c r="C2361" s="451" t="s">
        <v>1432</v>
      </c>
      <c r="D2361" s="451" t="s">
        <v>1433</v>
      </c>
      <c r="E2361" s="451" t="s">
        <v>1434</v>
      </c>
      <c r="F2361" s="451" t="s">
        <v>1711</v>
      </c>
      <c r="G2361" s="452" t="s">
        <v>1436</v>
      </c>
      <c r="H2361" s="453">
        <v>7959</v>
      </c>
      <c r="I2361" s="452" t="s">
        <v>1648</v>
      </c>
      <c r="J2361" s="452" t="s">
        <v>1438</v>
      </c>
      <c r="K2361" s="452" t="s">
        <v>1438</v>
      </c>
      <c r="L2361" s="452" t="s">
        <v>1439</v>
      </c>
      <c r="M2361" s="452" t="s">
        <v>1440</v>
      </c>
      <c r="N2361" s="454">
        <v>44309</v>
      </c>
      <c r="O2361" s="452" t="s">
        <v>1440</v>
      </c>
      <c r="P2361" s="454">
        <v>44468</v>
      </c>
    </row>
    <row r="2362" spans="1:16" ht="21" x14ac:dyDescent="0.2">
      <c r="A2362" s="451" t="s">
        <v>2585</v>
      </c>
      <c r="B2362" s="451" t="s">
        <v>1695</v>
      </c>
      <c r="C2362" s="451" t="s">
        <v>1432</v>
      </c>
      <c r="D2362" s="451" t="s">
        <v>1466</v>
      </c>
      <c r="E2362" s="451" t="s">
        <v>1442</v>
      </c>
      <c r="F2362" s="451" t="s">
        <v>1796</v>
      </c>
      <c r="G2362" s="452" t="s">
        <v>1436</v>
      </c>
      <c r="H2362" s="453">
        <v>161838.28</v>
      </c>
      <c r="I2362" s="452" t="s">
        <v>1655</v>
      </c>
      <c r="J2362" s="452" t="s">
        <v>1438</v>
      </c>
      <c r="K2362" s="452" t="s">
        <v>1438</v>
      </c>
      <c r="L2362" s="452" t="s">
        <v>1439</v>
      </c>
      <c r="M2362" s="452" t="s">
        <v>1440</v>
      </c>
      <c r="N2362" s="454">
        <v>44341</v>
      </c>
      <c r="O2362" s="452" t="s">
        <v>1440</v>
      </c>
      <c r="P2362" s="454">
        <v>44468</v>
      </c>
    </row>
    <row r="2363" spans="1:16" ht="21" x14ac:dyDescent="0.2">
      <c r="A2363" s="451" t="s">
        <v>2585</v>
      </c>
      <c r="B2363" s="451" t="s">
        <v>1697</v>
      </c>
      <c r="C2363" s="451" t="s">
        <v>1432</v>
      </c>
      <c r="D2363" s="451" t="s">
        <v>1433</v>
      </c>
      <c r="E2363" s="451" t="s">
        <v>1442</v>
      </c>
      <c r="F2363" s="451" t="s">
        <v>2312</v>
      </c>
      <c r="G2363" s="452" t="s">
        <v>1436</v>
      </c>
      <c r="H2363" s="453">
        <v>11586</v>
      </c>
      <c r="I2363" s="452" t="s">
        <v>1670</v>
      </c>
      <c r="J2363" s="452" t="s">
        <v>1438</v>
      </c>
      <c r="K2363" s="452" t="s">
        <v>1438</v>
      </c>
      <c r="L2363" s="452" t="s">
        <v>1439</v>
      </c>
      <c r="M2363" s="452" t="s">
        <v>1440</v>
      </c>
      <c r="N2363" s="454">
        <v>44309</v>
      </c>
      <c r="O2363" s="452" t="s">
        <v>1440</v>
      </c>
      <c r="P2363" s="454">
        <v>44468</v>
      </c>
    </row>
    <row r="2364" spans="1:16" ht="21" x14ac:dyDescent="0.2">
      <c r="A2364" s="451" t="s">
        <v>2585</v>
      </c>
      <c r="B2364" s="451" t="s">
        <v>1697</v>
      </c>
      <c r="C2364" s="451" t="s">
        <v>1432</v>
      </c>
      <c r="D2364" s="451" t="s">
        <v>1515</v>
      </c>
      <c r="E2364" s="451" t="s">
        <v>1442</v>
      </c>
      <c r="F2364" s="451" t="s">
        <v>1949</v>
      </c>
      <c r="G2364" s="452" t="s">
        <v>1436</v>
      </c>
      <c r="H2364" s="453">
        <v>832</v>
      </c>
      <c r="I2364" s="452" t="s">
        <v>1522</v>
      </c>
      <c r="J2364" s="452" t="s">
        <v>1438</v>
      </c>
      <c r="K2364" s="452" t="s">
        <v>1438</v>
      </c>
      <c r="L2364" s="452" t="s">
        <v>1439</v>
      </c>
      <c r="M2364" s="452" t="s">
        <v>1440</v>
      </c>
      <c r="N2364" s="454">
        <v>44294</v>
      </c>
      <c r="O2364" s="452" t="s">
        <v>1440</v>
      </c>
      <c r="P2364" s="454">
        <v>44468</v>
      </c>
    </row>
    <row r="2365" spans="1:16" ht="21" x14ac:dyDescent="0.2">
      <c r="A2365" s="451" t="s">
        <v>2585</v>
      </c>
      <c r="B2365" s="451" t="s">
        <v>1703</v>
      </c>
      <c r="C2365" s="451" t="s">
        <v>1432</v>
      </c>
      <c r="D2365" s="451" t="s">
        <v>1491</v>
      </c>
      <c r="E2365" s="451" t="s">
        <v>1442</v>
      </c>
      <c r="F2365" s="451" t="s">
        <v>2586</v>
      </c>
      <c r="G2365" s="452" t="s">
        <v>1436</v>
      </c>
      <c r="H2365" s="453">
        <v>1479</v>
      </c>
      <c r="I2365" s="452" t="s">
        <v>1609</v>
      </c>
      <c r="J2365" s="452" t="s">
        <v>1438</v>
      </c>
      <c r="K2365" s="452" t="s">
        <v>1438</v>
      </c>
      <c r="L2365" s="452" t="s">
        <v>1439</v>
      </c>
      <c r="M2365" s="452" t="s">
        <v>1440</v>
      </c>
      <c r="N2365" s="454">
        <v>44370</v>
      </c>
      <c r="O2365" s="452" t="s">
        <v>1440</v>
      </c>
      <c r="P2365" s="454">
        <v>44468</v>
      </c>
    </row>
    <row r="2366" spans="1:16" ht="21" x14ac:dyDescent="0.2">
      <c r="A2366" s="451" t="s">
        <v>2585</v>
      </c>
      <c r="B2366" s="451" t="s">
        <v>1703</v>
      </c>
      <c r="C2366" s="451" t="s">
        <v>1432</v>
      </c>
      <c r="D2366" s="451" t="s">
        <v>1491</v>
      </c>
      <c r="E2366" s="451" t="s">
        <v>1434</v>
      </c>
      <c r="F2366" s="451" t="s">
        <v>1668</v>
      </c>
      <c r="G2366" s="452" t="s">
        <v>1436</v>
      </c>
      <c r="H2366" s="453">
        <v>6730</v>
      </c>
      <c r="I2366" s="452" t="s">
        <v>1613</v>
      </c>
      <c r="J2366" s="452" t="s">
        <v>1438</v>
      </c>
      <c r="K2366" s="452" t="s">
        <v>1438</v>
      </c>
      <c r="L2366" s="452" t="s">
        <v>1439</v>
      </c>
      <c r="M2366" s="452" t="s">
        <v>1440</v>
      </c>
      <c r="N2366" s="454">
        <v>44370</v>
      </c>
      <c r="O2366" s="452" t="s">
        <v>1440</v>
      </c>
      <c r="P2366" s="454">
        <v>44468</v>
      </c>
    </row>
    <row r="2367" spans="1:16" ht="21" x14ac:dyDescent="0.2">
      <c r="A2367" s="451" t="s">
        <v>2585</v>
      </c>
      <c r="B2367" s="451" t="s">
        <v>1703</v>
      </c>
      <c r="C2367" s="451" t="s">
        <v>1432</v>
      </c>
      <c r="D2367" s="451" t="s">
        <v>1507</v>
      </c>
      <c r="E2367" s="451" t="s">
        <v>1442</v>
      </c>
      <c r="F2367" s="451" t="s">
        <v>1980</v>
      </c>
      <c r="G2367" s="452" t="s">
        <v>1436</v>
      </c>
      <c r="H2367" s="453">
        <v>-6730</v>
      </c>
      <c r="I2367" s="452" t="s">
        <v>1707</v>
      </c>
      <c r="J2367" s="452" t="s">
        <v>1438</v>
      </c>
      <c r="K2367" s="452" t="s">
        <v>1438</v>
      </c>
      <c r="L2367" s="452" t="s">
        <v>1439</v>
      </c>
      <c r="M2367" s="452" t="s">
        <v>1440</v>
      </c>
      <c r="N2367" s="454">
        <v>44384</v>
      </c>
      <c r="O2367" s="452" t="s">
        <v>1440</v>
      </c>
      <c r="P2367" s="454">
        <v>44468</v>
      </c>
    </row>
    <row r="2368" spans="1:16" ht="21" x14ac:dyDescent="0.2">
      <c r="A2368" s="451" t="s">
        <v>2585</v>
      </c>
      <c r="B2368" s="451" t="s">
        <v>1758</v>
      </c>
      <c r="C2368" s="451" t="s">
        <v>1432</v>
      </c>
      <c r="D2368" s="451" t="s">
        <v>1466</v>
      </c>
      <c r="E2368" s="451" t="s">
        <v>1442</v>
      </c>
      <c r="F2368" s="451" t="s">
        <v>1499</v>
      </c>
      <c r="G2368" s="452" t="s">
        <v>1436</v>
      </c>
      <c r="H2368" s="453">
        <v>41006.94</v>
      </c>
      <c r="I2368" s="452" t="s">
        <v>1474</v>
      </c>
      <c r="J2368" s="452" t="s">
        <v>1438</v>
      </c>
      <c r="K2368" s="452" t="s">
        <v>1438</v>
      </c>
      <c r="L2368" s="452" t="s">
        <v>1439</v>
      </c>
      <c r="M2368" s="452" t="s">
        <v>1440</v>
      </c>
      <c r="N2368" s="454">
        <v>44329</v>
      </c>
      <c r="O2368" s="452" t="s">
        <v>1440</v>
      </c>
      <c r="P2368" s="454">
        <v>44468</v>
      </c>
    </row>
    <row r="2369" spans="1:16" ht="21" x14ac:dyDescent="0.2">
      <c r="A2369" s="451" t="s">
        <v>2585</v>
      </c>
      <c r="B2369" s="451" t="s">
        <v>1708</v>
      </c>
      <c r="C2369" s="451" t="s">
        <v>1432</v>
      </c>
      <c r="D2369" s="451" t="s">
        <v>1507</v>
      </c>
      <c r="E2369" s="451" t="s">
        <v>1442</v>
      </c>
      <c r="F2369" s="451" t="s">
        <v>2269</v>
      </c>
      <c r="G2369" s="452" t="s">
        <v>1436</v>
      </c>
      <c r="H2369" s="453">
        <v>6730</v>
      </c>
      <c r="I2369" s="452" t="s">
        <v>1707</v>
      </c>
      <c r="J2369" s="452" t="s">
        <v>1438</v>
      </c>
      <c r="K2369" s="452" t="s">
        <v>1438</v>
      </c>
      <c r="L2369" s="452" t="s">
        <v>1439</v>
      </c>
      <c r="M2369" s="452" t="s">
        <v>1440</v>
      </c>
      <c r="N2369" s="454">
        <v>44384</v>
      </c>
      <c r="O2369" s="452" t="s">
        <v>1440</v>
      </c>
      <c r="P2369" s="454">
        <v>44468</v>
      </c>
    </row>
    <row r="2370" spans="1:16" ht="21" x14ac:dyDescent="0.2">
      <c r="A2370" s="451" t="s">
        <v>2585</v>
      </c>
      <c r="B2370" s="451" t="s">
        <v>1708</v>
      </c>
      <c r="C2370" s="451" t="s">
        <v>1432</v>
      </c>
      <c r="D2370" s="451" t="s">
        <v>1531</v>
      </c>
      <c r="E2370" s="451" t="s">
        <v>1568</v>
      </c>
      <c r="F2370" s="451" t="s">
        <v>2244</v>
      </c>
      <c r="G2370" s="452" t="s">
        <v>1436</v>
      </c>
      <c r="H2370" s="453">
        <v>2030</v>
      </c>
      <c r="I2370" s="452" t="s">
        <v>1627</v>
      </c>
      <c r="J2370" s="455"/>
      <c r="K2370" s="452" t="s">
        <v>1533</v>
      </c>
      <c r="L2370" s="452" t="s">
        <v>1439</v>
      </c>
      <c r="M2370" s="452" t="s">
        <v>1452</v>
      </c>
      <c r="N2370" s="454">
        <v>44496</v>
      </c>
      <c r="O2370" s="452" t="s">
        <v>1534</v>
      </c>
      <c r="P2370" s="454">
        <v>44497</v>
      </c>
    </row>
    <row r="2371" spans="1:16" ht="21" x14ac:dyDescent="0.2">
      <c r="A2371" s="451" t="s">
        <v>2585</v>
      </c>
      <c r="B2371" s="451" t="s">
        <v>1708</v>
      </c>
      <c r="C2371" s="451" t="s">
        <v>1432</v>
      </c>
      <c r="D2371" s="451" t="s">
        <v>1531</v>
      </c>
      <c r="E2371" s="451" t="s">
        <v>1628</v>
      </c>
      <c r="F2371" s="451" t="s">
        <v>2244</v>
      </c>
      <c r="G2371" s="452" t="s">
        <v>1436</v>
      </c>
      <c r="H2371" s="453">
        <v>1535.63</v>
      </c>
      <c r="I2371" s="452" t="s">
        <v>1629</v>
      </c>
      <c r="J2371" s="455"/>
      <c r="K2371" s="452" t="s">
        <v>1533</v>
      </c>
      <c r="L2371" s="452" t="s">
        <v>1439</v>
      </c>
      <c r="M2371" s="452" t="s">
        <v>1452</v>
      </c>
      <c r="N2371" s="454">
        <v>44496</v>
      </c>
      <c r="O2371" s="452" t="s">
        <v>1534</v>
      </c>
      <c r="P2371" s="454">
        <v>44497</v>
      </c>
    </row>
    <row r="2372" spans="1:16" ht="21" x14ac:dyDescent="0.2">
      <c r="A2372" s="451" t="s">
        <v>2585</v>
      </c>
      <c r="B2372" s="451" t="s">
        <v>1575</v>
      </c>
      <c r="C2372" s="451" t="s">
        <v>1432</v>
      </c>
      <c r="D2372" s="451" t="s">
        <v>1507</v>
      </c>
      <c r="E2372" s="451" t="s">
        <v>1442</v>
      </c>
      <c r="F2372" s="451" t="s">
        <v>2259</v>
      </c>
      <c r="G2372" s="452" t="s">
        <v>1436</v>
      </c>
      <c r="H2372" s="453">
        <v>32217</v>
      </c>
      <c r="I2372" s="452" t="s">
        <v>1712</v>
      </c>
      <c r="J2372" s="452" t="s">
        <v>1438</v>
      </c>
      <c r="K2372" s="452" t="s">
        <v>1438</v>
      </c>
      <c r="L2372" s="452" t="s">
        <v>1439</v>
      </c>
      <c r="M2372" s="452" t="s">
        <v>1440</v>
      </c>
      <c r="N2372" s="454">
        <v>44399</v>
      </c>
      <c r="O2372" s="452" t="s">
        <v>1440</v>
      </c>
      <c r="P2372" s="454">
        <v>44468</v>
      </c>
    </row>
    <row r="2373" spans="1:16" ht="21" x14ac:dyDescent="0.2">
      <c r="A2373" s="451" t="s">
        <v>2585</v>
      </c>
      <c r="B2373" s="451" t="s">
        <v>1575</v>
      </c>
      <c r="C2373" s="451" t="s">
        <v>1432</v>
      </c>
      <c r="D2373" s="451" t="s">
        <v>1448</v>
      </c>
      <c r="E2373" s="451" t="s">
        <v>1460</v>
      </c>
      <c r="F2373" s="451" t="s">
        <v>2244</v>
      </c>
      <c r="G2373" s="452" t="s">
        <v>1436</v>
      </c>
      <c r="H2373" s="453">
        <v>25773</v>
      </c>
      <c r="I2373" s="452" t="s">
        <v>1462</v>
      </c>
      <c r="J2373" s="455"/>
      <c r="K2373" s="452" t="s">
        <v>1533</v>
      </c>
      <c r="L2373" s="452" t="s">
        <v>1439</v>
      </c>
      <c r="M2373" s="452" t="s">
        <v>1452</v>
      </c>
      <c r="N2373" s="454">
        <v>44550</v>
      </c>
      <c r="O2373" s="452" t="s">
        <v>1453</v>
      </c>
      <c r="P2373" s="454">
        <v>44553</v>
      </c>
    </row>
    <row r="2374" spans="1:16" ht="21" x14ac:dyDescent="0.2">
      <c r="A2374" s="451" t="s">
        <v>2585</v>
      </c>
      <c r="B2374" s="451" t="s">
        <v>1713</v>
      </c>
      <c r="C2374" s="451" t="s">
        <v>1432</v>
      </c>
      <c r="D2374" s="451" t="s">
        <v>1466</v>
      </c>
      <c r="E2374" s="451" t="s">
        <v>1442</v>
      </c>
      <c r="F2374" s="451" t="s">
        <v>1789</v>
      </c>
      <c r="G2374" s="452" t="s">
        <v>1436</v>
      </c>
      <c r="H2374" s="453">
        <v>7342</v>
      </c>
      <c r="I2374" s="452" t="s">
        <v>1676</v>
      </c>
      <c r="J2374" s="452" t="s">
        <v>1438</v>
      </c>
      <c r="K2374" s="452" t="s">
        <v>1438</v>
      </c>
      <c r="L2374" s="452" t="s">
        <v>1439</v>
      </c>
      <c r="M2374" s="452" t="s">
        <v>1440</v>
      </c>
      <c r="N2374" s="454">
        <v>44330</v>
      </c>
      <c r="O2374" s="452" t="s">
        <v>1440</v>
      </c>
      <c r="P2374" s="454">
        <v>44468</v>
      </c>
    </row>
    <row r="2375" spans="1:16" ht="21" x14ac:dyDescent="0.2">
      <c r="A2375" s="451" t="s">
        <v>2585</v>
      </c>
      <c r="B2375" s="451" t="s">
        <v>1713</v>
      </c>
      <c r="C2375" s="451" t="s">
        <v>1432</v>
      </c>
      <c r="D2375" s="451" t="s">
        <v>1507</v>
      </c>
      <c r="E2375" s="451" t="s">
        <v>1442</v>
      </c>
      <c r="F2375" s="451" t="s">
        <v>2285</v>
      </c>
      <c r="G2375" s="452" t="s">
        <v>1436</v>
      </c>
      <c r="H2375" s="453">
        <v>23879</v>
      </c>
      <c r="I2375" s="452" t="s">
        <v>1640</v>
      </c>
      <c r="J2375" s="452" t="s">
        <v>1438</v>
      </c>
      <c r="K2375" s="452" t="s">
        <v>1438</v>
      </c>
      <c r="L2375" s="452" t="s">
        <v>1439</v>
      </c>
      <c r="M2375" s="452" t="s">
        <v>1440</v>
      </c>
      <c r="N2375" s="454">
        <v>44384</v>
      </c>
      <c r="O2375" s="452" t="s">
        <v>1440</v>
      </c>
      <c r="P2375" s="454">
        <v>44468</v>
      </c>
    </row>
    <row r="2376" spans="1:16" ht="21" x14ac:dyDescent="0.2">
      <c r="A2376" s="451" t="s">
        <v>2585</v>
      </c>
      <c r="B2376" s="451" t="s">
        <v>1713</v>
      </c>
      <c r="C2376" s="451" t="s">
        <v>1432</v>
      </c>
      <c r="D2376" s="451" t="s">
        <v>1540</v>
      </c>
      <c r="E2376" s="451" t="s">
        <v>1677</v>
      </c>
      <c r="F2376" s="451" t="s">
        <v>1850</v>
      </c>
      <c r="G2376" s="452" t="s">
        <v>1436</v>
      </c>
      <c r="H2376" s="453">
        <v>10325</v>
      </c>
      <c r="I2376" s="452" t="s">
        <v>1678</v>
      </c>
      <c r="J2376" s="455"/>
      <c r="K2376" s="452" t="s">
        <v>1533</v>
      </c>
      <c r="L2376" s="452" t="s">
        <v>1439</v>
      </c>
      <c r="M2376" s="452" t="s">
        <v>1452</v>
      </c>
      <c r="N2376" s="454">
        <v>44525</v>
      </c>
      <c r="O2376" s="452" t="s">
        <v>1534</v>
      </c>
      <c r="P2376" s="454">
        <v>44525</v>
      </c>
    </row>
    <row r="2377" spans="1:16" ht="21" x14ac:dyDescent="0.2">
      <c r="A2377" s="451" t="s">
        <v>2585</v>
      </c>
      <c r="B2377" s="451" t="s">
        <v>1717</v>
      </c>
      <c r="C2377" s="451" t="s">
        <v>1432</v>
      </c>
      <c r="D2377" s="451" t="s">
        <v>1433</v>
      </c>
      <c r="E2377" s="451" t="s">
        <v>1442</v>
      </c>
      <c r="F2377" s="451" t="s">
        <v>2383</v>
      </c>
      <c r="G2377" s="452" t="s">
        <v>1436</v>
      </c>
      <c r="H2377" s="453">
        <v>87211</v>
      </c>
      <c r="I2377" s="452" t="s">
        <v>1654</v>
      </c>
      <c r="J2377" s="452" t="s">
        <v>1438</v>
      </c>
      <c r="K2377" s="452" t="s">
        <v>1438</v>
      </c>
      <c r="L2377" s="452" t="s">
        <v>1439</v>
      </c>
      <c r="M2377" s="452" t="s">
        <v>1440</v>
      </c>
      <c r="N2377" s="454">
        <v>44312</v>
      </c>
      <c r="O2377" s="452" t="s">
        <v>1440</v>
      </c>
      <c r="P2377" s="454">
        <v>44468</v>
      </c>
    </row>
    <row r="2378" spans="1:16" ht="21" x14ac:dyDescent="0.2">
      <c r="A2378" s="451" t="s">
        <v>2587</v>
      </c>
      <c r="B2378" s="451" t="s">
        <v>1463</v>
      </c>
      <c r="C2378" s="451" t="s">
        <v>1432</v>
      </c>
      <c r="D2378" s="451" t="s">
        <v>1433</v>
      </c>
      <c r="E2378" s="451" t="s">
        <v>1434</v>
      </c>
      <c r="F2378" s="451" t="s">
        <v>2268</v>
      </c>
      <c r="G2378" s="452" t="s">
        <v>1436</v>
      </c>
      <c r="H2378" s="453">
        <v>1003779</v>
      </c>
      <c r="I2378" s="452" t="s">
        <v>1650</v>
      </c>
      <c r="J2378" s="452" t="s">
        <v>1438</v>
      </c>
      <c r="K2378" s="452" t="s">
        <v>1438</v>
      </c>
      <c r="L2378" s="452" t="s">
        <v>1439</v>
      </c>
      <c r="M2378" s="452" t="s">
        <v>1440</v>
      </c>
      <c r="N2378" s="454">
        <v>44309</v>
      </c>
      <c r="O2378" s="452" t="s">
        <v>1440</v>
      </c>
      <c r="P2378" s="454">
        <v>44468</v>
      </c>
    </row>
    <row r="2379" spans="1:16" ht="21" x14ac:dyDescent="0.2">
      <c r="A2379" s="451" t="s">
        <v>2587</v>
      </c>
      <c r="B2379" s="451" t="s">
        <v>1693</v>
      </c>
      <c r="C2379" s="451" t="s">
        <v>1432</v>
      </c>
      <c r="D2379" s="451" t="s">
        <v>1433</v>
      </c>
      <c r="E2379" s="451" t="s">
        <v>1442</v>
      </c>
      <c r="F2379" s="451" t="s">
        <v>2025</v>
      </c>
      <c r="G2379" s="452" t="s">
        <v>1436</v>
      </c>
      <c r="H2379" s="453">
        <v>27040</v>
      </c>
      <c r="I2379" s="452" t="s">
        <v>1648</v>
      </c>
      <c r="J2379" s="452" t="s">
        <v>1438</v>
      </c>
      <c r="K2379" s="452" t="s">
        <v>1438</v>
      </c>
      <c r="L2379" s="452" t="s">
        <v>1439</v>
      </c>
      <c r="M2379" s="452" t="s">
        <v>1440</v>
      </c>
      <c r="N2379" s="454">
        <v>44309</v>
      </c>
      <c r="O2379" s="452" t="s">
        <v>1440</v>
      </c>
      <c r="P2379" s="454">
        <v>44468</v>
      </c>
    </row>
    <row r="2380" spans="1:16" ht="21" x14ac:dyDescent="0.2">
      <c r="A2380" s="451" t="s">
        <v>2587</v>
      </c>
      <c r="B2380" s="451" t="s">
        <v>1695</v>
      </c>
      <c r="C2380" s="451" t="s">
        <v>1432</v>
      </c>
      <c r="D2380" s="451" t="s">
        <v>1466</v>
      </c>
      <c r="E2380" s="451" t="s">
        <v>1442</v>
      </c>
      <c r="F2380" s="451" t="s">
        <v>2242</v>
      </c>
      <c r="G2380" s="452" t="s">
        <v>1436</v>
      </c>
      <c r="H2380" s="453">
        <v>32890.959999999999</v>
      </c>
      <c r="I2380" s="452" t="s">
        <v>1655</v>
      </c>
      <c r="J2380" s="452" t="s">
        <v>1438</v>
      </c>
      <c r="K2380" s="452" t="s">
        <v>1438</v>
      </c>
      <c r="L2380" s="452" t="s">
        <v>1439</v>
      </c>
      <c r="M2380" s="452" t="s">
        <v>1440</v>
      </c>
      <c r="N2380" s="454">
        <v>44341</v>
      </c>
      <c r="O2380" s="452" t="s">
        <v>1440</v>
      </c>
      <c r="P2380" s="454">
        <v>44468</v>
      </c>
    </row>
    <row r="2381" spans="1:16" ht="21" x14ac:dyDescent="0.2">
      <c r="A2381" s="451" t="s">
        <v>2587</v>
      </c>
      <c r="B2381" s="451" t="s">
        <v>1697</v>
      </c>
      <c r="C2381" s="451" t="s">
        <v>1432</v>
      </c>
      <c r="D2381" s="451" t="s">
        <v>1433</v>
      </c>
      <c r="E2381" s="451" t="s">
        <v>1442</v>
      </c>
      <c r="F2381" s="451" t="s">
        <v>2060</v>
      </c>
      <c r="G2381" s="452" t="s">
        <v>1436</v>
      </c>
      <c r="H2381" s="453">
        <v>21152</v>
      </c>
      <c r="I2381" s="452" t="s">
        <v>1670</v>
      </c>
      <c r="J2381" s="452" t="s">
        <v>1438</v>
      </c>
      <c r="K2381" s="452" t="s">
        <v>1438</v>
      </c>
      <c r="L2381" s="452" t="s">
        <v>1439</v>
      </c>
      <c r="M2381" s="452" t="s">
        <v>1440</v>
      </c>
      <c r="N2381" s="454">
        <v>44309</v>
      </c>
      <c r="O2381" s="452" t="s">
        <v>1440</v>
      </c>
      <c r="P2381" s="454">
        <v>44468</v>
      </c>
    </row>
    <row r="2382" spans="1:16" ht="21" x14ac:dyDescent="0.2">
      <c r="A2382" s="451" t="s">
        <v>2587</v>
      </c>
      <c r="B2382" s="451" t="s">
        <v>1697</v>
      </c>
      <c r="C2382" s="451" t="s">
        <v>1432</v>
      </c>
      <c r="D2382" s="451" t="s">
        <v>1448</v>
      </c>
      <c r="E2382" s="451" t="s">
        <v>1544</v>
      </c>
      <c r="F2382" s="451" t="s">
        <v>1573</v>
      </c>
      <c r="G2382" s="452" t="s">
        <v>1436</v>
      </c>
      <c r="H2382" s="453">
        <v>5672</v>
      </c>
      <c r="I2382" s="452" t="s">
        <v>1564</v>
      </c>
      <c r="J2382" s="455"/>
      <c r="K2382" s="452" t="s">
        <v>1533</v>
      </c>
      <c r="L2382" s="452" t="s">
        <v>1439</v>
      </c>
      <c r="M2382" s="452" t="s">
        <v>1452</v>
      </c>
      <c r="N2382" s="454">
        <v>44539</v>
      </c>
      <c r="O2382" s="452" t="s">
        <v>1453</v>
      </c>
      <c r="P2382" s="454">
        <v>44544</v>
      </c>
    </row>
    <row r="2383" spans="1:16" ht="21" x14ac:dyDescent="0.2">
      <c r="A2383" s="451" t="s">
        <v>2587</v>
      </c>
      <c r="B2383" s="451" t="s">
        <v>1703</v>
      </c>
      <c r="C2383" s="451" t="s">
        <v>1432</v>
      </c>
      <c r="D2383" s="451" t="s">
        <v>1491</v>
      </c>
      <c r="E2383" s="451" t="s">
        <v>1442</v>
      </c>
      <c r="F2383" s="451" t="s">
        <v>1791</v>
      </c>
      <c r="G2383" s="452" t="s">
        <v>1436</v>
      </c>
      <c r="H2383" s="453">
        <v>8700</v>
      </c>
      <c r="I2383" s="452" t="s">
        <v>1613</v>
      </c>
      <c r="J2383" s="452" t="s">
        <v>1438</v>
      </c>
      <c r="K2383" s="452" t="s">
        <v>1438</v>
      </c>
      <c r="L2383" s="452" t="s">
        <v>1439</v>
      </c>
      <c r="M2383" s="452" t="s">
        <v>1440</v>
      </c>
      <c r="N2383" s="454">
        <v>44370</v>
      </c>
      <c r="O2383" s="452" t="s">
        <v>1440</v>
      </c>
      <c r="P2383" s="454">
        <v>44468</v>
      </c>
    </row>
    <row r="2384" spans="1:16" ht="21" x14ac:dyDescent="0.2">
      <c r="A2384" s="451" t="s">
        <v>2587</v>
      </c>
      <c r="B2384" s="451" t="s">
        <v>1703</v>
      </c>
      <c r="C2384" s="451" t="s">
        <v>1432</v>
      </c>
      <c r="D2384" s="451" t="s">
        <v>1507</v>
      </c>
      <c r="E2384" s="451" t="s">
        <v>1442</v>
      </c>
      <c r="F2384" s="451" t="s">
        <v>2358</v>
      </c>
      <c r="G2384" s="452" t="s">
        <v>1436</v>
      </c>
      <c r="H2384" s="453">
        <v>-8700</v>
      </c>
      <c r="I2384" s="452" t="s">
        <v>1707</v>
      </c>
      <c r="J2384" s="452" t="s">
        <v>1438</v>
      </c>
      <c r="K2384" s="452" t="s">
        <v>1438</v>
      </c>
      <c r="L2384" s="452" t="s">
        <v>1439</v>
      </c>
      <c r="M2384" s="452" t="s">
        <v>1440</v>
      </c>
      <c r="N2384" s="454">
        <v>44384</v>
      </c>
      <c r="O2384" s="452" t="s">
        <v>1440</v>
      </c>
      <c r="P2384" s="454">
        <v>44468</v>
      </c>
    </row>
    <row r="2385" spans="1:16" ht="21" x14ac:dyDescent="0.2">
      <c r="A2385" s="451" t="s">
        <v>2587</v>
      </c>
      <c r="B2385" s="451" t="s">
        <v>1708</v>
      </c>
      <c r="C2385" s="451" t="s">
        <v>1432</v>
      </c>
      <c r="D2385" s="451" t="s">
        <v>1507</v>
      </c>
      <c r="E2385" s="451" t="s">
        <v>1442</v>
      </c>
      <c r="F2385" s="451" t="s">
        <v>1590</v>
      </c>
      <c r="G2385" s="452" t="s">
        <v>1436</v>
      </c>
      <c r="H2385" s="453">
        <v>8700</v>
      </c>
      <c r="I2385" s="452" t="s">
        <v>1707</v>
      </c>
      <c r="J2385" s="452" t="s">
        <v>1438</v>
      </c>
      <c r="K2385" s="452" t="s">
        <v>1438</v>
      </c>
      <c r="L2385" s="452" t="s">
        <v>1439</v>
      </c>
      <c r="M2385" s="452" t="s">
        <v>1440</v>
      </c>
      <c r="N2385" s="454">
        <v>44384</v>
      </c>
      <c r="O2385" s="452" t="s">
        <v>1440</v>
      </c>
      <c r="P2385" s="454">
        <v>44468</v>
      </c>
    </row>
    <row r="2386" spans="1:16" ht="21" x14ac:dyDescent="0.2">
      <c r="A2386" s="451" t="s">
        <v>2587</v>
      </c>
      <c r="B2386" s="451" t="s">
        <v>1708</v>
      </c>
      <c r="C2386" s="451" t="s">
        <v>1432</v>
      </c>
      <c r="D2386" s="451" t="s">
        <v>1531</v>
      </c>
      <c r="E2386" s="451" t="s">
        <v>1568</v>
      </c>
      <c r="F2386" s="451" t="s">
        <v>2220</v>
      </c>
      <c r="G2386" s="452" t="s">
        <v>1436</v>
      </c>
      <c r="H2386" s="453">
        <v>500</v>
      </c>
      <c r="I2386" s="452" t="s">
        <v>1627</v>
      </c>
      <c r="J2386" s="455"/>
      <c r="K2386" s="452" t="s">
        <v>1533</v>
      </c>
      <c r="L2386" s="452" t="s">
        <v>1439</v>
      </c>
      <c r="M2386" s="452" t="s">
        <v>1452</v>
      </c>
      <c r="N2386" s="454">
        <v>44496</v>
      </c>
      <c r="O2386" s="452" t="s">
        <v>1534</v>
      </c>
      <c r="P2386" s="454">
        <v>44497</v>
      </c>
    </row>
    <row r="2387" spans="1:16" ht="21" x14ac:dyDescent="0.2">
      <c r="A2387" s="451" t="s">
        <v>2587</v>
      </c>
      <c r="B2387" s="451" t="s">
        <v>1708</v>
      </c>
      <c r="C2387" s="451" t="s">
        <v>1432</v>
      </c>
      <c r="D2387" s="451" t="s">
        <v>1531</v>
      </c>
      <c r="E2387" s="451" t="s">
        <v>1628</v>
      </c>
      <c r="F2387" s="451" t="s">
        <v>2220</v>
      </c>
      <c r="G2387" s="452" t="s">
        <v>1436</v>
      </c>
      <c r="H2387" s="453">
        <v>354.38</v>
      </c>
      <c r="I2387" s="452" t="s">
        <v>1629</v>
      </c>
      <c r="J2387" s="455"/>
      <c r="K2387" s="452" t="s">
        <v>1533</v>
      </c>
      <c r="L2387" s="452" t="s">
        <v>1439</v>
      </c>
      <c r="M2387" s="452" t="s">
        <v>1452</v>
      </c>
      <c r="N2387" s="454">
        <v>44496</v>
      </c>
      <c r="O2387" s="452" t="s">
        <v>1534</v>
      </c>
      <c r="P2387" s="454">
        <v>44497</v>
      </c>
    </row>
    <row r="2388" spans="1:16" ht="21" x14ac:dyDescent="0.2">
      <c r="A2388" s="451" t="s">
        <v>2587</v>
      </c>
      <c r="B2388" s="451" t="s">
        <v>1575</v>
      </c>
      <c r="C2388" s="451" t="s">
        <v>1432</v>
      </c>
      <c r="D2388" s="451" t="s">
        <v>1507</v>
      </c>
      <c r="E2388" s="451" t="s">
        <v>1442</v>
      </c>
      <c r="F2388" s="451" t="s">
        <v>1847</v>
      </c>
      <c r="G2388" s="452" t="s">
        <v>1436</v>
      </c>
      <c r="H2388" s="453">
        <v>6581</v>
      </c>
      <c r="I2388" s="452" t="s">
        <v>1712</v>
      </c>
      <c r="J2388" s="452" t="s">
        <v>1438</v>
      </c>
      <c r="K2388" s="452" t="s">
        <v>1438</v>
      </c>
      <c r="L2388" s="452" t="s">
        <v>1439</v>
      </c>
      <c r="M2388" s="452" t="s">
        <v>1440</v>
      </c>
      <c r="N2388" s="454">
        <v>44399</v>
      </c>
      <c r="O2388" s="452" t="s">
        <v>1440</v>
      </c>
      <c r="P2388" s="454">
        <v>44468</v>
      </c>
    </row>
    <row r="2389" spans="1:16" ht="21" x14ac:dyDescent="0.2">
      <c r="A2389" s="451" t="s">
        <v>2587</v>
      </c>
      <c r="B2389" s="451" t="s">
        <v>1575</v>
      </c>
      <c r="C2389" s="451" t="s">
        <v>1432</v>
      </c>
      <c r="D2389" s="451" t="s">
        <v>1448</v>
      </c>
      <c r="E2389" s="451" t="s">
        <v>1460</v>
      </c>
      <c r="F2389" s="451" t="s">
        <v>2220</v>
      </c>
      <c r="G2389" s="452" t="s">
        <v>1436</v>
      </c>
      <c r="H2389" s="453">
        <v>5265</v>
      </c>
      <c r="I2389" s="452" t="s">
        <v>1462</v>
      </c>
      <c r="J2389" s="455"/>
      <c r="K2389" s="452" t="s">
        <v>1533</v>
      </c>
      <c r="L2389" s="452" t="s">
        <v>1439</v>
      </c>
      <c r="M2389" s="452" t="s">
        <v>1452</v>
      </c>
      <c r="N2389" s="454">
        <v>44550</v>
      </c>
      <c r="O2389" s="452" t="s">
        <v>1453</v>
      </c>
      <c r="P2389" s="454">
        <v>44553</v>
      </c>
    </row>
    <row r="2390" spans="1:16" ht="21" x14ac:dyDescent="0.2">
      <c r="A2390" s="451" t="s">
        <v>2587</v>
      </c>
      <c r="B2390" s="451" t="s">
        <v>1713</v>
      </c>
      <c r="C2390" s="451" t="s">
        <v>1432</v>
      </c>
      <c r="D2390" s="451" t="s">
        <v>1466</v>
      </c>
      <c r="E2390" s="451" t="s">
        <v>1442</v>
      </c>
      <c r="F2390" s="451" t="s">
        <v>2485</v>
      </c>
      <c r="G2390" s="452" t="s">
        <v>1436</v>
      </c>
      <c r="H2390" s="453">
        <v>7592</v>
      </c>
      <c r="I2390" s="452" t="s">
        <v>1676</v>
      </c>
      <c r="J2390" s="452" t="s">
        <v>1438</v>
      </c>
      <c r="K2390" s="452" t="s">
        <v>1438</v>
      </c>
      <c r="L2390" s="452" t="s">
        <v>1439</v>
      </c>
      <c r="M2390" s="452" t="s">
        <v>1440</v>
      </c>
      <c r="N2390" s="454">
        <v>44330</v>
      </c>
      <c r="O2390" s="452" t="s">
        <v>1440</v>
      </c>
      <c r="P2390" s="454">
        <v>44468</v>
      </c>
    </row>
    <row r="2391" spans="1:16" ht="21" x14ac:dyDescent="0.2">
      <c r="A2391" s="451" t="s">
        <v>2587</v>
      </c>
      <c r="B2391" s="451" t="s">
        <v>1713</v>
      </c>
      <c r="C2391" s="451" t="s">
        <v>1432</v>
      </c>
      <c r="D2391" s="451" t="s">
        <v>1507</v>
      </c>
      <c r="E2391" s="451" t="s">
        <v>1442</v>
      </c>
      <c r="F2391" s="451" t="s">
        <v>1761</v>
      </c>
      <c r="G2391" s="452" t="s">
        <v>1436</v>
      </c>
      <c r="H2391" s="453">
        <v>45627</v>
      </c>
      <c r="I2391" s="452" t="s">
        <v>1640</v>
      </c>
      <c r="J2391" s="452" t="s">
        <v>1438</v>
      </c>
      <c r="K2391" s="452" t="s">
        <v>1438</v>
      </c>
      <c r="L2391" s="452" t="s">
        <v>1439</v>
      </c>
      <c r="M2391" s="452" t="s">
        <v>1440</v>
      </c>
      <c r="N2391" s="454">
        <v>44384</v>
      </c>
      <c r="O2391" s="452" t="s">
        <v>1440</v>
      </c>
      <c r="P2391" s="454">
        <v>44468</v>
      </c>
    </row>
    <row r="2392" spans="1:16" ht="21" x14ac:dyDescent="0.2">
      <c r="A2392" s="451" t="s">
        <v>2587</v>
      </c>
      <c r="B2392" s="451" t="s">
        <v>1713</v>
      </c>
      <c r="C2392" s="451" t="s">
        <v>1432</v>
      </c>
      <c r="D2392" s="451" t="s">
        <v>1540</v>
      </c>
      <c r="E2392" s="451" t="s">
        <v>1677</v>
      </c>
      <c r="F2392" s="451" t="s">
        <v>2213</v>
      </c>
      <c r="G2392" s="452" t="s">
        <v>1436</v>
      </c>
      <c r="H2392" s="453">
        <v>10623</v>
      </c>
      <c r="I2392" s="452" t="s">
        <v>1678</v>
      </c>
      <c r="J2392" s="455"/>
      <c r="K2392" s="452" t="s">
        <v>1533</v>
      </c>
      <c r="L2392" s="452" t="s">
        <v>1439</v>
      </c>
      <c r="M2392" s="452" t="s">
        <v>1452</v>
      </c>
      <c r="N2392" s="454">
        <v>44525</v>
      </c>
      <c r="O2392" s="452" t="s">
        <v>1534</v>
      </c>
      <c r="P2392" s="454">
        <v>44525</v>
      </c>
    </row>
    <row r="2393" spans="1:16" ht="21" x14ac:dyDescent="0.2">
      <c r="A2393" s="451" t="s">
        <v>2587</v>
      </c>
      <c r="B2393" s="451" t="s">
        <v>1717</v>
      </c>
      <c r="C2393" s="451" t="s">
        <v>1432</v>
      </c>
      <c r="D2393" s="451" t="s">
        <v>1433</v>
      </c>
      <c r="E2393" s="451" t="s">
        <v>1434</v>
      </c>
      <c r="F2393" s="451" t="s">
        <v>2207</v>
      </c>
      <c r="G2393" s="452" t="s">
        <v>1436</v>
      </c>
      <c r="H2393" s="453">
        <v>77022</v>
      </c>
      <c r="I2393" s="452" t="s">
        <v>1654</v>
      </c>
      <c r="J2393" s="452" t="s">
        <v>1438</v>
      </c>
      <c r="K2393" s="452" t="s">
        <v>1438</v>
      </c>
      <c r="L2393" s="452" t="s">
        <v>1439</v>
      </c>
      <c r="M2393" s="452" t="s">
        <v>1440</v>
      </c>
      <c r="N2393" s="454">
        <v>44312</v>
      </c>
      <c r="O2393" s="452" t="s">
        <v>1440</v>
      </c>
      <c r="P2393" s="454">
        <v>44468</v>
      </c>
    </row>
    <row r="2394" spans="1:16" ht="21" x14ac:dyDescent="0.2">
      <c r="A2394" s="451" t="s">
        <v>2588</v>
      </c>
      <c r="B2394" s="451" t="s">
        <v>1463</v>
      </c>
      <c r="C2394" s="451" t="s">
        <v>1432</v>
      </c>
      <c r="D2394" s="451" t="s">
        <v>1433</v>
      </c>
      <c r="E2394" s="451" t="s">
        <v>1442</v>
      </c>
      <c r="F2394" s="451" t="s">
        <v>2546</v>
      </c>
      <c r="G2394" s="452" t="s">
        <v>1436</v>
      </c>
      <c r="H2394" s="453">
        <v>815508</v>
      </c>
      <c r="I2394" s="452" t="s">
        <v>1650</v>
      </c>
      <c r="J2394" s="452" t="s">
        <v>1438</v>
      </c>
      <c r="K2394" s="452" t="s">
        <v>1438</v>
      </c>
      <c r="L2394" s="452" t="s">
        <v>1439</v>
      </c>
      <c r="M2394" s="452" t="s">
        <v>1440</v>
      </c>
      <c r="N2394" s="454">
        <v>44309</v>
      </c>
      <c r="O2394" s="452" t="s">
        <v>1440</v>
      </c>
      <c r="P2394" s="454">
        <v>44468</v>
      </c>
    </row>
    <row r="2395" spans="1:16" x14ac:dyDescent="0.2">
      <c r="A2395" s="451" t="s">
        <v>2588</v>
      </c>
      <c r="B2395" s="451" t="s">
        <v>1693</v>
      </c>
      <c r="C2395" s="451" t="s">
        <v>1432</v>
      </c>
      <c r="D2395" s="451" t="s">
        <v>1433</v>
      </c>
      <c r="E2395" s="451" t="s">
        <v>1434</v>
      </c>
      <c r="F2395" s="451" t="s">
        <v>2158</v>
      </c>
      <c r="G2395" s="452" t="s">
        <v>1436</v>
      </c>
      <c r="H2395" s="453">
        <v>23912</v>
      </c>
      <c r="I2395" s="452" t="s">
        <v>1648</v>
      </c>
      <c r="J2395" s="452" t="s">
        <v>1438</v>
      </c>
      <c r="K2395" s="452" t="s">
        <v>1438</v>
      </c>
      <c r="L2395" s="452" t="s">
        <v>1439</v>
      </c>
      <c r="M2395" s="452" t="s">
        <v>1440</v>
      </c>
      <c r="N2395" s="454">
        <v>44309</v>
      </c>
      <c r="O2395" s="452" t="s">
        <v>1440</v>
      </c>
      <c r="P2395" s="454">
        <v>44468</v>
      </c>
    </row>
    <row r="2396" spans="1:16" x14ac:dyDescent="0.2">
      <c r="A2396" s="451" t="s">
        <v>2588</v>
      </c>
      <c r="B2396" s="451" t="s">
        <v>1695</v>
      </c>
      <c r="C2396" s="451" t="s">
        <v>1432</v>
      </c>
      <c r="D2396" s="451" t="s">
        <v>1466</v>
      </c>
      <c r="E2396" s="451" t="s">
        <v>1442</v>
      </c>
      <c r="F2396" s="451" t="s">
        <v>2439</v>
      </c>
      <c r="G2396" s="452" t="s">
        <v>1436</v>
      </c>
      <c r="H2396" s="453">
        <v>101927.75</v>
      </c>
      <c r="I2396" s="452" t="s">
        <v>1655</v>
      </c>
      <c r="J2396" s="452" t="s">
        <v>1438</v>
      </c>
      <c r="K2396" s="452" t="s">
        <v>1438</v>
      </c>
      <c r="L2396" s="452" t="s">
        <v>1439</v>
      </c>
      <c r="M2396" s="452" t="s">
        <v>1440</v>
      </c>
      <c r="N2396" s="454">
        <v>44341</v>
      </c>
      <c r="O2396" s="452" t="s">
        <v>1440</v>
      </c>
      <c r="P2396" s="454">
        <v>44468</v>
      </c>
    </row>
    <row r="2397" spans="1:16" x14ac:dyDescent="0.2">
      <c r="A2397" s="451" t="s">
        <v>2588</v>
      </c>
      <c r="B2397" s="451" t="s">
        <v>1697</v>
      </c>
      <c r="C2397" s="451" t="s">
        <v>1432</v>
      </c>
      <c r="D2397" s="451" t="s">
        <v>1433</v>
      </c>
      <c r="E2397" s="451" t="s">
        <v>1442</v>
      </c>
      <c r="F2397" s="451" t="s">
        <v>2343</v>
      </c>
      <c r="G2397" s="452" t="s">
        <v>1436</v>
      </c>
      <c r="H2397" s="453">
        <v>10677</v>
      </c>
      <c r="I2397" s="452" t="s">
        <v>1670</v>
      </c>
      <c r="J2397" s="452" t="s">
        <v>1438</v>
      </c>
      <c r="K2397" s="452" t="s">
        <v>1438</v>
      </c>
      <c r="L2397" s="452" t="s">
        <v>1439</v>
      </c>
      <c r="M2397" s="452" t="s">
        <v>1440</v>
      </c>
      <c r="N2397" s="454">
        <v>44309</v>
      </c>
      <c r="O2397" s="452" t="s">
        <v>1440</v>
      </c>
      <c r="P2397" s="454">
        <v>44468</v>
      </c>
    </row>
    <row r="2398" spans="1:16" x14ac:dyDescent="0.2">
      <c r="A2398" s="451" t="s">
        <v>2588</v>
      </c>
      <c r="B2398" s="451" t="s">
        <v>1697</v>
      </c>
      <c r="C2398" s="451" t="s">
        <v>1432</v>
      </c>
      <c r="D2398" s="451" t="s">
        <v>1515</v>
      </c>
      <c r="E2398" s="451" t="s">
        <v>1442</v>
      </c>
      <c r="F2398" s="451" t="s">
        <v>2052</v>
      </c>
      <c r="G2398" s="452" t="s">
        <v>1436</v>
      </c>
      <c r="H2398" s="453">
        <v>1863</v>
      </c>
      <c r="I2398" s="452" t="s">
        <v>1522</v>
      </c>
      <c r="J2398" s="452" t="s">
        <v>1438</v>
      </c>
      <c r="K2398" s="452" t="s">
        <v>1438</v>
      </c>
      <c r="L2398" s="452" t="s">
        <v>1439</v>
      </c>
      <c r="M2398" s="452" t="s">
        <v>1440</v>
      </c>
      <c r="N2398" s="454">
        <v>44294</v>
      </c>
      <c r="O2398" s="452" t="s">
        <v>1440</v>
      </c>
      <c r="P2398" s="454">
        <v>44468</v>
      </c>
    </row>
    <row r="2399" spans="1:16" x14ac:dyDescent="0.2">
      <c r="A2399" s="451" t="s">
        <v>2588</v>
      </c>
      <c r="B2399" s="451" t="s">
        <v>1697</v>
      </c>
      <c r="C2399" s="451" t="s">
        <v>1432</v>
      </c>
      <c r="D2399" s="451" t="s">
        <v>1448</v>
      </c>
      <c r="E2399" s="451" t="s">
        <v>1544</v>
      </c>
      <c r="F2399" s="451" t="s">
        <v>1727</v>
      </c>
      <c r="G2399" s="452" t="s">
        <v>1436</v>
      </c>
      <c r="H2399" s="453">
        <v>1408</v>
      </c>
      <c r="I2399" s="452" t="s">
        <v>1564</v>
      </c>
      <c r="J2399" s="455"/>
      <c r="K2399" s="452" t="s">
        <v>1533</v>
      </c>
      <c r="L2399" s="452" t="s">
        <v>1439</v>
      </c>
      <c r="M2399" s="452" t="s">
        <v>1452</v>
      </c>
      <c r="N2399" s="454">
        <v>44539</v>
      </c>
      <c r="O2399" s="452" t="s">
        <v>1453</v>
      </c>
      <c r="P2399" s="454">
        <v>44544</v>
      </c>
    </row>
    <row r="2400" spans="1:16" ht="21" x14ac:dyDescent="0.2">
      <c r="A2400" s="451" t="s">
        <v>2588</v>
      </c>
      <c r="B2400" s="451" t="s">
        <v>1703</v>
      </c>
      <c r="C2400" s="451" t="s">
        <v>1432</v>
      </c>
      <c r="D2400" s="451" t="s">
        <v>1491</v>
      </c>
      <c r="E2400" s="451" t="s">
        <v>1442</v>
      </c>
      <c r="F2400" s="451" t="s">
        <v>2084</v>
      </c>
      <c r="G2400" s="452" t="s">
        <v>1436</v>
      </c>
      <c r="H2400" s="453">
        <v>699</v>
      </c>
      <c r="I2400" s="452" t="s">
        <v>1609</v>
      </c>
      <c r="J2400" s="452" t="s">
        <v>1438</v>
      </c>
      <c r="K2400" s="452" t="s">
        <v>1438</v>
      </c>
      <c r="L2400" s="452" t="s">
        <v>1439</v>
      </c>
      <c r="M2400" s="452" t="s">
        <v>1440</v>
      </c>
      <c r="N2400" s="454">
        <v>44370</v>
      </c>
      <c r="O2400" s="452" t="s">
        <v>1440</v>
      </c>
      <c r="P2400" s="454">
        <v>44468</v>
      </c>
    </row>
    <row r="2401" spans="1:16" ht="21" x14ac:dyDescent="0.2">
      <c r="A2401" s="451" t="s">
        <v>2588</v>
      </c>
      <c r="B2401" s="451" t="s">
        <v>1703</v>
      </c>
      <c r="C2401" s="451" t="s">
        <v>1432</v>
      </c>
      <c r="D2401" s="451" t="s">
        <v>1491</v>
      </c>
      <c r="E2401" s="451" t="s">
        <v>1434</v>
      </c>
      <c r="F2401" s="451" t="s">
        <v>1596</v>
      </c>
      <c r="G2401" s="452" t="s">
        <v>1436</v>
      </c>
      <c r="H2401" s="453">
        <v>7360</v>
      </c>
      <c r="I2401" s="452" t="s">
        <v>1613</v>
      </c>
      <c r="J2401" s="452" t="s">
        <v>1438</v>
      </c>
      <c r="K2401" s="452" t="s">
        <v>1438</v>
      </c>
      <c r="L2401" s="452" t="s">
        <v>1439</v>
      </c>
      <c r="M2401" s="452" t="s">
        <v>1440</v>
      </c>
      <c r="N2401" s="454">
        <v>44370</v>
      </c>
      <c r="O2401" s="452" t="s">
        <v>1440</v>
      </c>
      <c r="P2401" s="454">
        <v>44468</v>
      </c>
    </row>
    <row r="2402" spans="1:16" ht="21" x14ac:dyDescent="0.2">
      <c r="A2402" s="451" t="s">
        <v>2588</v>
      </c>
      <c r="B2402" s="451" t="s">
        <v>1703</v>
      </c>
      <c r="C2402" s="451" t="s">
        <v>1432</v>
      </c>
      <c r="D2402" s="451" t="s">
        <v>1507</v>
      </c>
      <c r="E2402" s="451" t="s">
        <v>1442</v>
      </c>
      <c r="F2402" s="451" t="s">
        <v>2255</v>
      </c>
      <c r="G2402" s="452" t="s">
        <v>1436</v>
      </c>
      <c r="H2402" s="453">
        <v>-7360</v>
      </c>
      <c r="I2402" s="452" t="s">
        <v>1707</v>
      </c>
      <c r="J2402" s="452" t="s">
        <v>1438</v>
      </c>
      <c r="K2402" s="452" t="s">
        <v>1438</v>
      </c>
      <c r="L2402" s="452" t="s">
        <v>1439</v>
      </c>
      <c r="M2402" s="452" t="s">
        <v>1440</v>
      </c>
      <c r="N2402" s="454">
        <v>44384</v>
      </c>
      <c r="O2402" s="452" t="s">
        <v>1440</v>
      </c>
      <c r="P2402" s="454">
        <v>44468</v>
      </c>
    </row>
    <row r="2403" spans="1:16" x14ac:dyDescent="0.2">
      <c r="A2403" s="451" t="s">
        <v>2588</v>
      </c>
      <c r="B2403" s="451" t="s">
        <v>1708</v>
      </c>
      <c r="C2403" s="451" t="s">
        <v>1432</v>
      </c>
      <c r="D2403" s="451" t="s">
        <v>1433</v>
      </c>
      <c r="E2403" s="451" t="s">
        <v>1442</v>
      </c>
      <c r="F2403" s="451" t="s">
        <v>2589</v>
      </c>
      <c r="G2403" s="452" t="s">
        <v>1436</v>
      </c>
      <c r="H2403" s="453">
        <v>1500</v>
      </c>
      <c r="I2403" s="452" t="s">
        <v>1598</v>
      </c>
      <c r="J2403" s="452" t="s">
        <v>1438</v>
      </c>
      <c r="K2403" s="452" t="s">
        <v>1438</v>
      </c>
      <c r="L2403" s="452" t="s">
        <v>1439</v>
      </c>
      <c r="M2403" s="452" t="s">
        <v>1440</v>
      </c>
      <c r="N2403" s="454">
        <v>44315</v>
      </c>
      <c r="O2403" s="452" t="s">
        <v>1440</v>
      </c>
      <c r="P2403" s="454">
        <v>44468</v>
      </c>
    </row>
    <row r="2404" spans="1:16" x14ac:dyDescent="0.2">
      <c r="A2404" s="451" t="s">
        <v>2588</v>
      </c>
      <c r="B2404" s="451" t="s">
        <v>1708</v>
      </c>
      <c r="C2404" s="451" t="s">
        <v>1432</v>
      </c>
      <c r="D2404" s="451" t="s">
        <v>1507</v>
      </c>
      <c r="E2404" s="451" t="s">
        <v>1442</v>
      </c>
      <c r="F2404" s="451" t="s">
        <v>2471</v>
      </c>
      <c r="G2404" s="452" t="s">
        <v>1436</v>
      </c>
      <c r="H2404" s="453">
        <v>7360</v>
      </c>
      <c r="I2404" s="452" t="s">
        <v>1707</v>
      </c>
      <c r="J2404" s="452" t="s">
        <v>1438</v>
      </c>
      <c r="K2404" s="452" t="s">
        <v>1438</v>
      </c>
      <c r="L2404" s="452" t="s">
        <v>1439</v>
      </c>
      <c r="M2404" s="452" t="s">
        <v>1440</v>
      </c>
      <c r="N2404" s="454">
        <v>44384</v>
      </c>
      <c r="O2404" s="452" t="s">
        <v>1440</v>
      </c>
      <c r="P2404" s="454">
        <v>44468</v>
      </c>
    </row>
    <row r="2405" spans="1:16" ht="21" x14ac:dyDescent="0.2">
      <c r="A2405" s="451" t="s">
        <v>2588</v>
      </c>
      <c r="B2405" s="451" t="s">
        <v>1708</v>
      </c>
      <c r="C2405" s="451" t="s">
        <v>1432</v>
      </c>
      <c r="D2405" s="451" t="s">
        <v>1531</v>
      </c>
      <c r="E2405" s="451" t="s">
        <v>1568</v>
      </c>
      <c r="F2405" s="451" t="s">
        <v>2590</v>
      </c>
      <c r="G2405" s="452" t="s">
        <v>1436</v>
      </c>
      <c r="H2405" s="453">
        <v>1196.25</v>
      </c>
      <c r="I2405" s="452" t="s">
        <v>1627</v>
      </c>
      <c r="J2405" s="455"/>
      <c r="K2405" s="452" t="s">
        <v>1533</v>
      </c>
      <c r="L2405" s="452" t="s">
        <v>1439</v>
      </c>
      <c r="M2405" s="452" t="s">
        <v>1452</v>
      </c>
      <c r="N2405" s="454">
        <v>44496</v>
      </c>
      <c r="O2405" s="452" t="s">
        <v>1534</v>
      </c>
      <c r="P2405" s="454">
        <v>44497</v>
      </c>
    </row>
    <row r="2406" spans="1:16" ht="21" x14ac:dyDescent="0.2">
      <c r="A2406" s="451" t="s">
        <v>2588</v>
      </c>
      <c r="B2406" s="451" t="s">
        <v>1708</v>
      </c>
      <c r="C2406" s="451" t="s">
        <v>1432</v>
      </c>
      <c r="D2406" s="451" t="s">
        <v>1531</v>
      </c>
      <c r="E2406" s="451" t="s">
        <v>1628</v>
      </c>
      <c r="F2406" s="451" t="s">
        <v>2590</v>
      </c>
      <c r="G2406" s="452" t="s">
        <v>1436</v>
      </c>
      <c r="H2406" s="453">
        <v>1122.19</v>
      </c>
      <c r="I2406" s="452" t="s">
        <v>1629</v>
      </c>
      <c r="J2406" s="455"/>
      <c r="K2406" s="452" t="s">
        <v>1533</v>
      </c>
      <c r="L2406" s="452" t="s">
        <v>1439</v>
      </c>
      <c r="M2406" s="452" t="s">
        <v>1452</v>
      </c>
      <c r="N2406" s="454">
        <v>44496</v>
      </c>
      <c r="O2406" s="452" t="s">
        <v>1534</v>
      </c>
      <c r="P2406" s="454">
        <v>44497</v>
      </c>
    </row>
    <row r="2407" spans="1:16" x14ac:dyDescent="0.2">
      <c r="A2407" s="451" t="s">
        <v>2588</v>
      </c>
      <c r="B2407" s="451" t="s">
        <v>1575</v>
      </c>
      <c r="C2407" s="451" t="s">
        <v>1432</v>
      </c>
      <c r="D2407" s="451" t="s">
        <v>1507</v>
      </c>
      <c r="E2407" s="451" t="s">
        <v>1442</v>
      </c>
      <c r="F2407" s="451" t="s">
        <v>2082</v>
      </c>
      <c r="G2407" s="452" t="s">
        <v>1436</v>
      </c>
      <c r="H2407" s="453">
        <v>440</v>
      </c>
      <c r="I2407" s="452" t="s">
        <v>1586</v>
      </c>
      <c r="J2407" s="452" t="s">
        <v>1438</v>
      </c>
      <c r="K2407" s="452" t="s">
        <v>1438</v>
      </c>
      <c r="L2407" s="452" t="s">
        <v>1439</v>
      </c>
      <c r="M2407" s="452" t="s">
        <v>1440</v>
      </c>
      <c r="N2407" s="454">
        <v>44384</v>
      </c>
      <c r="O2407" s="452" t="s">
        <v>1440</v>
      </c>
      <c r="P2407" s="454">
        <v>44468</v>
      </c>
    </row>
    <row r="2408" spans="1:16" x14ac:dyDescent="0.2">
      <c r="A2408" s="451" t="s">
        <v>2588</v>
      </c>
      <c r="B2408" s="451" t="s">
        <v>1575</v>
      </c>
      <c r="C2408" s="451" t="s">
        <v>1432</v>
      </c>
      <c r="D2408" s="451" t="s">
        <v>1507</v>
      </c>
      <c r="E2408" s="451" t="s">
        <v>1434</v>
      </c>
      <c r="F2408" s="451" t="s">
        <v>1691</v>
      </c>
      <c r="G2408" s="452" t="s">
        <v>1436</v>
      </c>
      <c r="H2408" s="453">
        <v>19327</v>
      </c>
      <c r="I2408" s="452" t="s">
        <v>1712</v>
      </c>
      <c r="J2408" s="452" t="s">
        <v>1438</v>
      </c>
      <c r="K2408" s="452" t="s">
        <v>1438</v>
      </c>
      <c r="L2408" s="452" t="s">
        <v>1439</v>
      </c>
      <c r="M2408" s="452" t="s">
        <v>1440</v>
      </c>
      <c r="N2408" s="454">
        <v>44399</v>
      </c>
      <c r="O2408" s="452" t="s">
        <v>1440</v>
      </c>
      <c r="P2408" s="454">
        <v>44468</v>
      </c>
    </row>
    <row r="2409" spans="1:16" ht="21" x14ac:dyDescent="0.2">
      <c r="A2409" s="451" t="s">
        <v>2588</v>
      </c>
      <c r="B2409" s="451" t="s">
        <v>1575</v>
      </c>
      <c r="C2409" s="451" t="s">
        <v>1432</v>
      </c>
      <c r="D2409" s="451" t="s">
        <v>1448</v>
      </c>
      <c r="E2409" s="451" t="s">
        <v>1460</v>
      </c>
      <c r="F2409" s="451" t="s">
        <v>2590</v>
      </c>
      <c r="G2409" s="452" t="s">
        <v>1436</v>
      </c>
      <c r="H2409" s="453">
        <v>15462</v>
      </c>
      <c r="I2409" s="452" t="s">
        <v>1462</v>
      </c>
      <c r="J2409" s="455"/>
      <c r="K2409" s="452" t="s">
        <v>1533</v>
      </c>
      <c r="L2409" s="452" t="s">
        <v>1439</v>
      </c>
      <c r="M2409" s="452" t="s">
        <v>1452</v>
      </c>
      <c r="N2409" s="454">
        <v>44550</v>
      </c>
      <c r="O2409" s="452" t="s">
        <v>1453</v>
      </c>
      <c r="P2409" s="454">
        <v>44553</v>
      </c>
    </row>
    <row r="2410" spans="1:16" x14ac:dyDescent="0.2">
      <c r="A2410" s="451" t="s">
        <v>2588</v>
      </c>
      <c r="B2410" s="451" t="s">
        <v>1713</v>
      </c>
      <c r="C2410" s="451" t="s">
        <v>1432</v>
      </c>
      <c r="D2410" s="451" t="s">
        <v>1466</v>
      </c>
      <c r="E2410" s="451" t="s">
        <v>1434</v>
      </c>
      <c r="F2410" s="451" t="s">
        <v>2134</v>
      </c>
      <c r="G2410" s="452" t="s">
        <v>1436</v>
      </c>
      <c r="H2410" s="453">
        <v>7487</v>
      </c>
      <c r="I2410" s="452" t="s">
        <v>1676</v>
      </c>
      <c r="J2410" s="452" t="s">
        <v>1438</v>
      </c>
      <c r="K2410" s="452" t="s">
        <v>1438</v>
      </c>
      <c r="L2410" s="452" t="s">
        <v>1439</v>
      </c>
      <c r="M2410" s="452" t="s">
        <v>1440</v>
      </c>
      <c r="N2410" s="454">
        <v>44330</v>
      </c>
      <c r="O2410" s="452" t="s">
        <v>1440</v>
      </c>
      <c r="P2410" s="454">
        <v>44468</v>
      </c>
    </row>
    <row r="2411" spans="1:16" x14ac:dyDescent="0.2">
      <c r="A2411" s="451" t="s">
        <v>2588</v>
      </c>
      <c r="B2411" s="451" t="s">
        <v>1713</v>
      </c>
      <c r="C2411" s="451" t="s">
        <v>1432</v>
      </c>
      <c r="D2411" s="451" t="s">
        <v>1507</v>
      </c>
      <c r="E2411" s="451" t="s">
        <v>1442</v>
      </c>
      <c r="F2411" s="451" t="s">
        <v>1857</v>
      </c>
      <c r="G2411" s="452" t="s">
        <v>1436</v>
      </c>
      <c r="H2411" s="453">
        <v>35087</v>
      </c>
      <c r="I2411" s="452" t="s">
        <v>1640</v>
      </c>
      <c r="J2411" s="452" t="s">
        <v>1438</v>
      </c>
      <c r="K2411" s="452" t="s">
        <v>1438</v>
      </c>
      <c r="L2411" s="452" t="s">
        <v>1439</v>
      </c>
      <c r="M2411" s="452" t="s">
        <v>1440</v>
      </c>
      <c r="N2411" s="454">
        <v>44384</v>
      </c>
      <c r="O2411" s="452" t="s">
        <v>1440</v>
      </c>
      <c r="P2411" s="454">
        <v>44468</v>
      </c>
    </row>
    <row r="2412" spans="1:16" ht="21" x14ac:dyDescent="0.2">
      <c r="A2412" s="451" t="s">
        <v>2588</v>
      </c>
      <c r="B2412" s="451" t="s">
        <v>1713</v>
      </c>
      <c r="C2412" s="451" t="s">
        <v>1432</v>
      </c>
      <c r="D2412" s="451" t="s">
        <v>1540</v>
      </c>
      <c r="E2412" s="451" t="s">
        <v>1677</v>
      </c>
      <c r="F2412" s="451" t="s">
        <v>2029</v>
      </c>
      <c r="G2412" s="452" t="s">
        <v>1436</v>
      </c>
      <c r="H2412" s="453">
        <v>10424</v>
      </c>
      <c r="I2412" s="452" t="s">
        <v>1678</v>
      </c>
      <c r="J2412" s="455"/>
      <c r="K2412" s="452" t="s">
        <v>1533</v>
      </c>
      <c r="L2412" s="452" t="s">
        <v>1439</v>
      </c>
      <c r="M2412" s="452" t="s">
        <v>1452</v>
      </c>
      <c r="N2412" s="454">
        <v>44525</v>
      </c>
      <c r="O2412" s="452" t="s">
        <v>1534</v>
      </c>
      <c r="P2412" s="454">
        <v>44525</v>
      </c>
    </row>
    <row r="2413" spans="1:16" x14ac:dyDescent="0.2">
      <c r="A2413" s="451" t="s">
        <v>2588</v>
      </c>
      <c r="B2413" s="451" t="s">
        <v>1717</v>
      </c>
      <c r="C2413" s="451" t="s">
        <v>1432</v>
      </c>
      <c r="D2413" s="451" t="s">
        <v>1433</v>
      </c>
      <c r="E2413" s="451" t="s">
        <v>1442</v>
      </c>
      <c r="F2413" s="451" t="s">
        <v>2578</v>
      </c>
      <c r="G2413" s="452" t="s">
        <v>1436</v>
      </c>
      <c r="H2413" s="453">
        <v>104219</v>
      </c>
      <c r="I2413" s="452" t="s">
        <v>1654</v>
      </c>
      <c r="J2413" s="452" t="s">
        <v>1438</v>
      </c>
      <c r="K2413" s="452" t="s">
        <v>1438</v>
      </c>
      <c r="L2413" s="452" t="s">
        <v>1439</v>
      </c>
      <c r="M2413" s="452" t="s">
        <v>1440</v>
      </c>
      <c r="N2413" s="454">
        <v>44312</v>
      </c>
      <c r="O2413" s="452" t="s">
        <v>1440</v>
      </c>
      <c r="P2413" s="454">
        <v>44468</v>
      </c>
    </row>
    <row r="2414" spans="1:16" ht="21" x14ac:dyDescent="0.2">
      <c r="A2414" s="451" t="s">
        <v>2591</v>
      </c>
      <c r="B2414" s="451" t="s">
        <v>1463</v>
      </c>
      <c r="C2414" s="451" t="s">
        <v>1432</v>
      </c>
      <c r="D2414" s="451" t="s">
        <v>1433</v>
      </c>
      <c r="E2414" s="451" t="s">
        <v>1442</v>
      </c>
      <c r="F2414" s="451" t="s">
        <v>2570</v>
      </c>
      <c r="G2414" s="452" t="s">
        <v>1436</v>
      </c>
      <c r="H2414" s="453">
        <v>806016</v>
      </c>
      <c r="I2414" s="452" t="s">
        <v>1650</v>
      </c>
      <c r="J2414" s="452" t="s">
        <v>1438</v>
      </c>
      <c r="K2414" s="452" t="s">
        <v>1438</v>
      </c>
      <c r="L2414" s="452" t="s">
        <v>1439</v>
      </c>
      <c r="M2414" s="452" t="s">
        <v>1440</v>
      </c>
      <c r="N2414" s="454">
        <v>44309</v>
      </c>
      <c r="O2414" s="452" t="s">
        <v>1440</v>
      </c>
      <c r="P2414" s="454">
        <v>44468</v>
      </c>
    </row>
    <row r="2415" spans="1:16" x14ac:dyDescent="0.2">
      <c r="A2415" s="451" t="s">
        <v>2591</v>
      </c>
      <c r="B2415" s="451" t="s">
        <v>1693</v>
      </c>
      <c r="C2415" s="451" t="s">
        <v>1432</v>
      </c>
      <c r="D2415" s="451" t="s">
        <v>1433</v>
      </c>
      <c r="E2415" s="451" t="s">
        <v>1442</v>
      </c>
      <c r="F2415" s="451" t="s">
        <v>2301</v>
      </c>
      <c r="G2415" s="452" t="s">
        <v>1436</v>
      </c>
      <c r="H2415" s="453">
        <v>14830</v>
      </c>
      <c r="I2415" s="452" t="s">
        <v>1648</v>
      </c>
      <c r="J2415" s="452" t="s">
        <v>1438</v>
      </c>
      <c r="K2415" s="452" t="s">
        <v>1438</v>
      </c>
      <c r="L2415" s="452" t="s">
        <v>1439</v>
      </c>
      <c r="M2415" s="452" t="s">
        <v>1440</v>
      </c>
      <c r="N2415" s="454">
        <v>44309</v>
      </c>
      <c r="O2415" s="452" t="s">
        <v>1440</v>
      </c>
      <c r="P2415" s="454">
        <v>44468</v>
      </c>
    </row>
    <row r="2416" spans="1:16" x14ac:dyDescent="0.2">
      <c r="A2416" s="451" t="s">
        <v>2591</v>
      </c>
      <c r="B2416" s="451" t="s">
        <v>1695</v>
      </c>
      <c r="C2416" s="451" t="s">
        <v>1432</v>
      </c>
      <c r="D2416" s="451" t="s">
        <v>1466</v>
      </c>
      <c r="E2416" s="451" t="s">
        <v>1442</v>
      </c>
      <c r="F2416" s="451" t="s">
        <v>2521</v>
      </c>
      <c r="G2416" s="452" t="s">
        <v>1436</v>
      </c>
      <c r="H2416" s="453">
        <v>87359.32</v>
      </c>
      <c r="I2416" s="452" t="s">
        <v>1655</v>
      </c>
      <c r="J2416" s="452" t="s">
        <v>1438</v>
      </c>
      <c r="K2416" s="452" t="s">
        <v>1438</v>
      </c>
      <c r="L2416" s="452" t="s">
        <v>1439</v>
      </c>
      <c r="M2416" s="452" t="s">
        <v>1440</v>
      </c>
      <c r="N2416" s="454">
        <v>44341</v>
      </c>
      <c r="O2416" s="452" t="s">
        <v>1440</v>
      </c>
      <c r="P2416" s="454">
        <v>44468</v>
      </c>
    </row>
    <row r="2417" spans="1:16" x14ac:dyDescent="0.2">
      <c r="A2417" s="451" t="s">
        <v>2591</v>
      </c>
      <c r="B2417" s="451" t="s">
        <v>1697</v>
      </c>
      <c r="C2417" s="451" t="s">
        <v>1432</v>
      </c>
      <c r="D2417" s="451" t="s">
        <v>1433</v>
      </c>
      <c r="E2417" s="451" t="s">
        <v>1442</v>
      </c>
      <c r="F2417" s="451" t="s">
        <v>1499</v>
      </c>
      <c r="G2417" s="452" t="s">
        <v>1436</v>
      </c>
      <c r="H2417" s="453">
        <v>2538</v>
      </c>
      <c r="I2417" s="452" t="s">
        <v>1670</v>
      </c>
      <c r="J2417" s="452" t="s">
        <v>1438</v>
      </c>
      <c r="K2417" s="452" t="s">
        <v>1438</v>
      </c>
      <c r="L2417" s="452" t="s">
        <v>1439</v>
      </c>
      <c r="M2417" s="452" t="s">
        <v>1440</v>
      </c>
      <c r="N2417" s="454">
        <v>44309</v>
      </c>
      <c r="O2417" s="452" t="s">
        <v>1440</v>
      </c>
      <c r="P2417" s="454">
        <v>44468</v>
      </c>
    </row>
    <row r="2418" spans="1:16" ht="21" x14ac:dyDescent="0.2">
      <c r="A2418" s="451" t="s">
        <v>2591</v>
      </c>
      <c r="B2418" s="451" t="s">
        <v>1703</v>
      </c>
      <c r="C2418" s="451" t="s">
        <v>1432</v>
      </c>
      <c r="D2418" s="451" t="s">
        <v>1491</v>
      </c>
      <c r="E2418" s="451" t="s">
        <v>1442</v>
      </c>
      <c r="F2418" s="451" t="s">
        <v>2554</v>
      </c>
      <c r="G2418" s="452" t="s">
        <v>1436</v>
      </c>
      <c r="H2418" s="453">
        <v>750</v>
      </c>
      <c r="I2418" s="452" t="s">
        <v>1609</v>
      </c>
      <c r="J2418" s="452" t="s">
        <v>1438</v>
      </c>
      <c r="K2418" s="452" t="s">
        <v>1438</v>
      </c>
      <c r="L2418" s="452" t="s">
        <v>1439</v>
      </c>
      <c r="M2418" s="452" t="s">
        <v>1440</v>
      </c>
      <c r="N2418" s="454">
        <v>44370</v>
      </c>
      <c r="O2418" s="452" t="s">
        <v>1440</v>
      </c>
      <c r="P2418" s="454">
        <v>44468</v>
      </c>
    </row>
    <row r="2419" spans="1:16" ht="21" x14ac:dyDescent="0.2">
      <c r="A2419" s="451" t="s">
        <v>2591</v>
      </c>
      <c r="B2419" s="451" t="s">
        <v>1703</v>
      </c>
      <c r="C2419" s="451" t="s">
        <v>1432</v>
      </c>
      <c r="D2419" s="451" t="s">
        <v>1491</v>
      </c>
      <c r="E2419" s="451" t="s">
        <v>1434</v>
      </c>
      <c r="F2419" s="451" t="s">
        <v>2427</v>
      </c>
      <c r="G2419" s="452" t="s">
        <v>1436</v>
      </c>
      <c r="H2419" s="453">
        <v>7060</v>
      </c>
      <c r="I2419" s="452" t="s">
        <v>1613</v>
      </c>
      <c r="J2419" s="452" t="s">
        <v>1438</v>
      </c>
      <c r="K2419" s="452" t="s">
        <v>1438</v>
      </c>
      <c r="L2419" s="452" t="s">
        <v>1439</v>
      </c>
      <c r="M2419" s="452" t="s">
        <v>1440</v>
      </c>
      <c r="N2419" s="454">
        <v>44370</v>
      </c>
      <c r="O2419" s="452" t="s">
        <v>1440</v>
      </c>
      <c r="P2419" s="454">
        <v>44468</v>
      </c>
    </row>
    <row r="2420" spans="1:16" ht="21" x14ac:dyDescent="0.2">
      <c r="A2420" s="451" t="s">
        <v>2591</v>
      </c>
      <c r="B2420" s="451" t="s">
        <v>1703</v>
      </c>
      <c r="C2420" s="451" t="s">
        <v>1432</v>
      </c>
      <c r="D2420" s="451" t="s">
        <v>1507</v>
      </c>
      <c r="E2420" s="451" t="s">
        <v>1442</v>
      </c>
      <c r="F2420" s="451" t="s">
        <v>2592</v>
      </c>
      <c r="G2420" s="452" t="s">
        <v>1436</v>
      </c>
      <c r="H2420" s="453">
        <v>-7060</v>
      </c>
      <c r="I2420" s="452" t="s">
        <v>1707</v>
      </c>
      <c r="J2420" s="452" t="s">
        <v>1438</v>
      </c>
      <c r="K2420" s="452" t="s">
        <v>1438</v>
      </c>
      <c r="L2420" s="452" t="s">
        <v>1439</v>
      </c>
      <c r="M2420" s="452" t="s">
        <v>1440</v>
      </c>
      <c r="N2420" s="454">
        <v>44384</v>
      </c>
      <c r="O2420" s="452" t="s">
        <v>1440</v>
      </c>
      <c r="P2420" s="454">
        <v>44468</v>
      </c>
    </row>
    <row r="2421" spans="1:16" ht="21" x14ac:dyDescent="0.2">
      <c r="A2421" s="451" t="s">
        <v>2591</v>
      </c>
      <c r="B2421" s="451" t="s">
        <v>1758</v>
      </c>
      <c r="C2421" s="451" t="s">
        <v>1432</v>
      </c>
      <c r="D2421" s="451" t="s">
        <v>1448</v>
      </c>
      <c r="E2421" s="451" t="s">
        <v>1570</v>
      </c>
      <c r="F2421" s="451" t="s">
        <v>1561</v>
      </c>
      <c r="G2421" s="452" t="s">
        <v>1436</v>
      </c>
      <c r="H2421" s="453">
        <v>7481</v>
      </c>
      <c r="I2421" s="452" t="s">
        <v>1572</v>
      </c>
      <c r="J2421" s="455"/>
      <c r="K2421" s="452" t="s">
        <v>1533</v>
      </c>
      <c r="L2421" s="452" t="s">
        <v>1439</v>
      </c>
      <c r="M2421" s="452" t="s">
        <v>1452</v>
      </c>
      <c r="N2421" s="454">
        <v>44554</v>
      </c>
      <c r="O2421" s="452" t="s">
        <v>1534</v>
      </c>
      <c r="P2421" s="454">
        <v>44560</v>
      </c>
    </row>
    <row r="2422" spans="1:16" x14ac:dyDescent="0.2">
      <c r="A2422" s="451" t="s">
        <v>2591</v>
      </c>
      <c r="B2422" s="451" t="s">
        <v>1708</v>
      </c>
      <c r="C2422" s="451" t="s">
        <v>1432</v>
      </c>
      <c r="D2422" s="451" t="s">
        <v>1507</v>
      </c>
      <c r="E2422" s="451" t="s">
        <v>1442</v>
      </c>
      <c r="F2422" s="451" t="s">
        <v>1735</v>
      </c>
      <c r="G2422" s="452" t="s">
        <v>1436</v>
      </c>
      <c r="H2422" s="453">
        <v>7060</v>
      </c>
      <c r="I2422" s="452" t="s">
        <v>1707</v>
      </c>
      <c r="J2422" s="452" t="s">
        <v>1438</v>
      </c>
      <c r="K2422" s="452" t="s">
        <v>1438</v>
      </c>
      <c r="L2422" s="452" t="s">
        <v>1439</v>
      </c>
      <c r="M2422" s="452" t="s">
        <v>1440</v>
      </c>
      <c r="N2422" s="454">
        <v>44384</v>
      </c>
      <c r="O2422" s="452" t="s">
        <v>1440</v>
      </c>
      <c r="P2422" s="454">
        <v>44468</v>
      </c>
    </row>
    <row r="2423" spans="1:16" ht="21" x14ac:dyDescent="0.2">
      <c r="A2423" s="451" t="s">
        <v>2591</v>
      </c>
      <c r="B2423" s="451" t="s">
        <v>1708</v>
      </c>
      <c r="C2423" s="451" t="s">
        <v>1432</v>
      </c>
      <c r="D2423" s="451" t="s">
        <v>1531</v>
      </c>
      <c r="E2423" s="451" t="s">
        <v>1568</v>
      </c>
      <c r="F2423" s="451" t="s">
        <v>1728</v>
      </c>
      <c r="G2423" s="452" t="s">
        <v>1436</v>
      </c>
      <c r="H2423" s="453">
        <v>1196.25</v>
      </c>
      <c r="I2423" s="452" t="s">
        <v>1627</v>
      </c>
      <c r="J2423" s="455"/>
      <c r="K2423" s="452" t="s">
        <v>1533</v>
      </c>
      <c r="L2423" s="452" t="s">
        <v>1439</v>
      </c>
      <c r="M2423" s="452" t="s">
        <v>1452</v>
      </c>
      <c r="N2423" s="454">
        <v>44496</v>
      </c>
      <c r="O2423" s="452" t="s">
        <v>1534</v>
      </c>
      <c r="P2423" s="454">
        <v>44497</v>
      </c>
    </row>
    <row r="2424" spans="1:16" ht="21" x14ac:dyDescent="0.2">
      <c r="A2424" s="451" t="s">
        <v>2591</v>
      </c>
      <c r="B2424" s="451" t="s">
        <v>1708</v>
      </c>
      <c r="C2424" s="451" t="s">
        <v>1432</v>
      </c>
      <c r="D2424" s="451" t="s">
        <v>1531</v>
      </c>
      <c r="E2424" s="451" t="s">
        <v>1628</v>
      </c>
      <c r="F2424" s="451" t="s">
        <v>1728</v>
      </c>
      <c r="G2424" s="452" t="s">
        <v>1436</v>
      </c>
      <c r="H2424" s="453">
        <v>1004.06</v>
      </c>
      <c r="I2424" s="452" t="s">
        <v>1629</v>
      </c>
      <c r="J2424" s="455"/>
      <c r="K2424" s="452" t="s">
        <v>1533</v>
      </c>
      <c r="L2424" s="452" t="s">
        <v>1439</v>
      </c>
      <c r="M2424" s="452" t="s">
        <v>1452</v>
      </c>
      <c r="N2424" s="454">
        <v>44496</v>
      </c>
      <c r="O2424" s="452" t="s">
        <v>1534</v>
      </c>
      <c r="P2424" s="454">
        <v>44497</v>
      </c>
    </row>
    <row r="2425" spans="1:16" x14ac:dyDescent="0.2">
      <c r="A2425" s="451" t="s">
        <v>2591</v>
      </c>
      <c r="B2425" s="451" t="s">
        <v>1575</v>
      </c>
      <c r="C2425" s="451" t="s">
        <v>1432</v>
      </c>
      <c r="D2425" s="451" t="s">
        <v>1507</v>
      </c>
      <c r="E2425" s="451" t="s">
        <v>1442</v>
      </c>
      <c r="F2425" s="451" t="s">
        <v>2593</v>
      </c>
      <c r="G2425" s="452" t="s">
        <v>1436</v>
      </c>
      <c r="H2425" s="453">
        <v>19585</v>
      </c>
      <c r="I2425" s="452" t="s">
        <v>1712</v>
      </c>
      <c r="J2425" s="452" t="s">
        <v>1438</v>
      </c>
      <c r="K2425" s="452" t="s">
        <v>1438</v>
      </c>
      <c r="L2425" s="452" t="s">
        <v>1439</v>
      </c>
      <c r="M2425" s="452" t="s">
        <v>1440</v>
      </c>
      <c r="N2425" s="454">
        <v>44399</v>
      </c>
      <c r="O2425" s="452" t="s">
        <v>1440</v>
      </c>
      <c r="P2425" s="454">
        <v>44468</v>
      </c>
    </row>
    <row r="2426" spans="1:16" ht="21" x14ac:dyDescent="0.2">
      <c r="A2426" s="451" t="s">
        <v>2591</v>
      </c>
      <c r="B2426" s="451" t="s">
        <v>1575</v>
      </c>
      <c r="C2426" s="451" t="s">
        <v>1432</v>
      </c>
      <c r="D2426" s="451" t="s">
        <v>1448</v>
      </c>
      <c r="E2426" s="451" t="s">
        <v>1460</v>
      </c>
      <c r="F2426" s="451" t="s">
        <v>1728</v>
      </c>
      <c r="G2426" s="452" t="s">
        <v>1436</v>
      </c>
      <c r="H2426" s="453">
        <v>15668</v>
      </c>
      <c r="I2426" s="452" t="s">
        <v>1462</v>
      </c>
      <c r="J2426" s="455"/>
      <c r="K2426" s="452" t="s">
        <v>1533</v>
      </c>
      <c r="L2426" s="452" t="s">
        <v>1439</v>
      </c>
      <c r="M2426" s="452" t="s">
        <v>1452</v>
      </c>
      <c r="N2426" s="454">
        <v>44550</v>
      </c>
      <c r="O2426" s="452" t="s">
        <v>1453</v>
      </c>
      <c r="P2426" s="454">
        <v>44553</v>
      </c>
    </row>
    <row r="2427" spans="1:16" x14ac:dyDescent="0.2">
      <c r="A2427" s="451" t="s">
        <v>2591</v>
      </c>
      <c r="B2427" s="451" t="s">
        <v>1713</v>
      </c>
      <c r="C2427" s="451" t="s">
        <v>1432</v>
      </c>
      <c r="D2427" s="451" t="s">
        <v>1466</v>
      </c>
      <c r="E2427" s="451" t="s">
        <v>1434</v>
      </c>
      <c r="F2427" s="451" t="s">
        <v>2285</v>
      </c>
      <c r="G2427" s="452" t="s">
        <v>1436</v>
      </c>
      <c r="H2427" s="453">
        <v>7408</v>
      </c>
      <c r="I2427" s="452" t="s">
        <v>1676</v>
      </c>
      <c r="J2427" s="452" t="s">
        <v>1438</v>
      </c>
      <c r="K2427" s="452" t="s">
        <v>1438</v>
      </c>
      <c r="L2427" s="452" t="s">
        <v>1439</v>
      </c>
      <c r="M2427" s="452" t="s">
        <v>1440</v>
      </c>
      <c r="N2427" s="454">
        <v>44330</v>
      </c>
      <c r="O2427" s="452" t="s">
        <v>1440</v>
      </c>
      <c r="P2427" s="454">
        <v>44468</v>
      </c>
    </row>
    <row r="2428" spans="1:16" x14ac:dyDescent="0.2">
      <c r="A2428" s="451" t="s">
        <v>2591</v>
      </c>
      <c r="B2428" s="451" t="s">
        <v>1713</v>
      </c>
      <c r="C2428" s="451" t="s">
        <v>1432</v>
      </c>
      <c r="D2428" s="451" t="s">
        <v>1507</v>
      </c>
      <c r="E2428" s="451" t="s">
        <v>1442</v>
      </c>
      <c r="F2428" s="451" t="s">
        <v>1835</v>
      </c>
      <c r="G2428" s="452" t="s">
        <v>1436</v>
      </c>
      <c r="H2428" s="453">
        <v>32919</v>
      </c>
      <c r="I2428" s="452" t="s">
        <v>1640</v>
      </c>
      <c r="J2428" s="452" t="s">
        <v>1438</v>
      </c>
      <c r="K2428" s="452" t="s">
        <v>1438</v>
      </c>
      <c r="L2428" s="452" t="s">
        <v>1439</v>
      </c>
      <c r="M2428" s="452" t="s">
        <v>1440</v>
      </c>
      <c r="N2428" s="454">
        <v>44384</v>
      </c>
      <c r="O2428" s="452" t="s">
        <v>1440</v>
      </c>
      <c r="P2428" s="454">
        <v>44468</v>
      </c>
    </row>
    <row r="2429" spans="1:16" ht="21" x14ac:dyDescent="0.2">
      <c r="A2429" s="451" t="s">
        <v>2591</v>
      </c>
      <c r="B2429" s="451" t="s">
        <v>1713</v>
      </c>
      <c r="C2429" s="451" t="s">
        <v>1432</v>
      </c>
      <c r="D2429" s="451" t="s">
        <v>1540</v>
      </c>
      <c r="E2429" s="451" t="s">
        <v>1677</v>
      </c>
      <c r="F2429" s="451" t="s">
        <v>1783</v>
      </c>
      <c r="G2429" s="452" t="s">
        <v>1436</v>
      </c>
      <c r="H2429" s="453">
        <v>10389</v>
      </c>
      <c r="I2429" s="452" t="s">
        <v>1678</v>
      </c>
      <c r="J2429" s="455"/>
      <c r="K2429" s="452" t="s">
        <v>1533</v>
      </c>
      <c r="L2429" s="452" t="s">
        <v>1439</v>
      </c>
      <c r="M2429" s="452" t="s">
        <v>1452</v>
      </c>
      <c r="N2429" s="454">
        <v>44525</v>
      </c>
      <c r="O2429" s="452" t="s">
        <v>1534</v>
      </c>
      <c r="P2429" s="454">
        <v>44525</v>
      </c>
    </row>
    <row r="2430" spans="1:16" x14ac:dyDescent="0.2">
      <c r="A2430" s="451" t="s">
        <v>2591</v>
      </c>
      <c r="B2430" s="451" t="s">
        <v>1717</v>
      </c>
      <c r="C2430" s="451" t="s">
        <v>1432</v>
      </c>
      <c r="D2430" s="451" t="s">
        <v>1433</v>
      </c>
      <c r="E2430" s="451" t="s">
        <v>1434</v>
      </c>
      <c r="F2430" s="451" t="s">
        <v>1965</v>
      </c>
      <c r="G2430" s="452" t="s">
        <v>1436</v>
      </c>
      <c r="H2430" s="453">
        <v>71876</v>
      </c>
      <c r="I2430" s="452" t="s">
        <v>1654</v>
      </c>
      <c r="J2430" s="452" t="s">
        <v>1438</v>
      </c>
      <c r="K2430" s="452" t="s">
        <v>1438</v>
      </c>
      <c r="L2430" s="452" t="s">
        <v>1439</v>
      </c>
      <c r="M2430" s="452" t="s">
        <v>1440</v>
      </c>
      <c r="N2430" s="454">
        <v>44312</v>
      </c>
      <c r="O2430" s="452" t="s">
        <v>1440</v>
      </c>
      <c r="P2430" s="454">
        <v>44468</v>
      </c>
    </row>
    <row r="2431" spans="1:16" ht="21" x14ac:dyDescent="0.2">
      <c r="A2431" s="451" t="s">
        <v>2594</v>
      </c>
      <c r="B2431" s="451" t="s">
        <v>1463</v>
      </c>
      <c r="C2431" s="451" t="s">
        <v>1432</v>
      </c>
      <c r="D2431" s="451" t="s">
        <v>1433</v>
      </c>
      <c r="E2431" s="451" t="s">
        <v>1442</v>
      </c>
      <c r="F2431" s="451" t="s">
        <v>1797</v>
      </c>
      <c r="G2431" s="452" t="s">
        <v>1436</v>
      </c>
      <c r="H2431" s="453">
        <v>630770</v>
      </c>
      <c r="I2431" s="452" t="s">
        <v>1650</v>
      </c>
      <c r="J2431" s="452" t="s">
        <v>1438</v>
      </c>
      <c r="K2431" s="452" t="s">
        <v>1438</v>
      </c>
      <c r="L2431" s="452" t="s">
        <v>1439</v>
      </c>
      <c r="M2431" s="452" t="s">
        <v>1440</v>
      </c>
      <c r="N2431" s="454">
        <v>44309</v>
      </c>
      <c r="O2431" s="452" t="s">
        <v>1440</v>
      </c>
      <c r="P2431" s="454">
        <v>44468</v>
      </c>
    </row>
    <row r="2432" spans="1:16" x14ac:dyDescent="0.2">
      <c r="A2432" s="451" t="s">
        <v>2594</v>
      </c>
      <c r="B2432" s="451" t="s">
        <v>1693</v>
      </c>
      <c r="C2432" s="451" t="s">
        <v>1432</v>
      </c>
      <c r="D2432" s="451" t="s">
        <v>1433</v>
      </c>
      <c r="E2432" s="451" t="s">
        <v>1442</v>
      </c>
      <c r="F2432" s="451" t="s">
        <v>2409</v>
      </c>
      <c r="G2432" s="452" t="s">
        <v>1436</v>
      </c>
      <c r="H2432" s="453">
        <v>18632</v>
      </c>
      <c r="I2432" s="452" t="s">
        <v>1648</v>
      </c>
      <c r="J2432" s="452" t="s">
        <v>1438</v>
      </c>
      <c r="K2432" s="452" t="s">
        <v>1438</v>
      </c>
      <c r="L2432" s="452" t="s">
        <v>1439</v>
      </c>
      <c r="M2432" s="452" t="s">
        <v>1440</v>
      </c>
      <c r="N2432" s="454">
        <v>44309</v>
      </c>
      <c r="O2432" s="452" t="s">
        <v>1440</v>
      </c>
      <c r="P2432" s="454">
        <v>44468</v>
      </c>
    </row>
    <row r="2433" spans="1:16" x14ac:dyDescent="0.2">
      <c r="A2433" s="451" t="s">
        <v>2594</v>
      </c>
      <c r="B2433" s="451" t="s">
        <v>1695</v>
      </c>
      <c r="C2433" s="451" t="s">
        <v>1432</v>
      </c>
      <c r="D2433" s="451" t="s">
        <v>1466</v>
      </c>
      <c r="E2433" s="451" t="s">
        <v>1434</v>
      </c>
      <c r="F2433" s="451" t="s">
        <v>2463</v>
      </c>
      <c r="G2433" s="452" t="s">
        <v>1436</v>
      </c>
      <c r="H2433" s="453">
        <v>83626.5</v>
      </c>
      <c r="I2433" s="452" t="s">
        <v>1655</v>
      </c>
      <c r="J2433" s="452" t="s">
        <v>1438</v>
      </c>
      <c r="K2433" s="452" t="s">
        <v>1438</v>
      </c>
      <c r="L2433" s="452" t="s">
        <v>1439</v>
      </c>
      <c r="M2433" s="452" t="s">
        <v>1440</v>
      </c>
      <c r="N2433" s="454">
        <v>44341</v>
      </c>
      <c r="O2433" s="452" t="s">
        <v>1440</v>
      </c>
      <c r="P2433" s="454">
        <v>44468</v>
      </c>
    </row>
    <row r="2434" spans="1:16" x14ac:dyDescent="0.2">
      <c r="A2434" s="451" t="s">
        <v>2594</v>
      </c>
      <c r="B2434" s="451" t="s">
        <v>1697</v>
      </c>
      <c r="C2434" s="451" t="s">
        <v>1432</v>
      </c>
      <c r="D2434" s="451" t="s">
        <v>1433</v>
      </c>
      <c r="E2434" s="451" t="s">
        <v>1442</v>
      </c>
      <c r="F2434" s="451" t="s">
        <v>1975</v>
      </c>
      <c r="G2434" s="452" t="s">
        <v>1436</v>
      </c>
      <c r="H2434" s="453">
        <v>17876</v>
      </c>
      <c r="I2434" s="452" t="s">
        <v>1670</v>
      </c>
      <c r="J2434" s="452" t="s">
        <v>1438</v>
      </c>
      <c r="K2434" s="452" t="s">
        <v>1438</v>
      </c>
      <c r="L2434" s="452" t="s">
        <v>1439</v>
      </c>
      <c r="M2434" s="452" t="s">
        <v>1440</v>
      </c>
      <c r="N2434" s="454">
        <v>44309</v>
      </c>
      <c r="O2434" s="452" t="s">
        <v>1440</v>
      </c>
      <c r="P2434" s="454">
        <v>44468</v>
      </c>
    </row>
    <row r="2435" spans="1:16" x14ac:dyDescent="0.2">
      <c r="A2435" s="451" t="s">
        <v>2594</v>
      </c>
      <c r="B2435" s="451" t="s">
        <v>1697</v>
      </c>
      <c r="C2435" s="451" t="s">
        <v>1432</v>
      </c>
      <c r="D2435" s="451" t="s">
        <v>1466</v>
      </c>
      <c r="E2435" s="451" t="s">
        <v>1434</v>
      </c>
      <c r="F2435" s="451" t="s">
        <v>2403</v>
      </c>
      <c r="G2435" s="452" t="s">
        <v>1436</v>
      </c>
      <c r="H2435" s="453">
        <v>8492</v>
      </c>
      <c r="I2435" s="452" t="s">
        <v>1488</v>
      </c>
      <c r="J2435" s="452" t="s">
        <v>1438</v>
      </c>
      <c r="K2435" s="452" t="s">
        <v>1438</v>
      </c>
      <c r="L2435" s="452" t="s">
        <v>1439</v>
      </c>
      <c r="M2435" s="452" t="s">
        <v>1440</v>
      </c>
      <c r="N2435" s="454">
        <v>44342</v>
      </c>
      <c r="O2435" s="452" t="s">
        <v>1440</v>
      </c>
      <c r="P2435" s="454">
        <v>44468</v>
      </c>
    </row>
    <row r="2436" spans="1:16" x14ac:dyDescent="0.2">
      <c r="A2436" s="451" t="s">
        <v>2594</v>
      </c>
      <c r="B2436" s="451" t="s">
        <v>1697</v>
      </c>
      <c r="C2436" s="451" t="s">
        <v>1432</v>
      </c>
      <c r="D2436" s="451" t="s">
        <v>1515</v>
      </c>
      <c r="E2436" s="451" t="s">
        <v>1442</v>
      </c>
      <c r="F2436" s="451" t="s">
        <v>2190</v>
      </c>
      <c r="G2436" s="452" t="s">
        <v>1436</v>
      </c>
      <c r="H2436" s="453">
        <v>947</v>
      </c>
      <c r="I2436" s="452" t="s">
        <v>1522</v>
      </c>
      <c r="J2436" s="452" t="s">
        <v>1438</v>
      </c>
      <c r="K2436" s="452" t="s">
        <v>1438</v>
      </c>
      <c r="L2436" s="452" t="s">
        <v>1439</v>
      </c>
      <c r="M2436" s="452" t="s">
        <v>1440</v>
      </c>
      <c r="N2436" s="454">
        <v>44294</v>
      </c>
      <c r="O2436" s="452" t="s">
        <v>1440</v>
      </c>
      <c r="P2436" s="454">
        <v>44468</v>
      </c>
    </row>
    <row r="2437" spans="1:16" x14ac:dyDescent="0.2">
      <c r="A2437" s="451" t="s">
        <v>2594</v>
      </c>
      <c r="B2437" s="451" t="s">
        <v>1697</v>
      </c>
      <c r="C2437" s="451" t="s">
        <v>1432</v>
      </c>
      <c r="D2437" s="451" t="s">
        <v>1448</v>
      </c>
      <c r="E2437" s="451" t="s">
        <v>1544</v>
      </c>
      <c r="F2437" s="451" t="s">
        <v>1541</v>
      </c>
      <c r="G2437" s="452" t="s">
        <v>1436</v>
      </c>
      <c r="H2437" s="453">
        <v>6178</v>
      </c>
      <c r="I2437" s="452" t="s">
        <v>1564</v>
      </c>
      <c r="J2437" s="455"/>
      <c r="K2437" s="452" t="s">
        <v>1533</v>
      </c>
      <c r="L2437" s="452" t="s">
        <v>1439</v>
      </c>
      <c r="M2437" s="452" t="s">
        <v>1452</v>
      </c>
      <c r="N2437" s="454">
        <v>44539</v>
      </c>
      <c r="O2437" s="452" t="s">
        <v>1453</v>
      </c>
      <c r="P2437" s="454">
        <v>44544</v>
      </c>
    </row>
    <row r="2438" spans="1:16" ht="21" x14ac:dyDescent="0.2">
      <c r="A2438" s="451" t="s">
        <v>2594</v>
      </c>
      <c r="B2438" s="451" t="s">
        <v>1703</v>
      </c>
      <c r="C2438" s="451" t="s">
        <v>1432</v>
      </c>
      <c r="D2438" s="451" t="s">
        <v>1491</v>
      </c>
      <c r="E2438" s="451" t="s">
        <v>1434</v>
      </c>
      <c r="F2438" s="451" t="s">
        <v>1495</v>
      </c>
      <c r="G2438" s="452" t="s">
        <v>1436</v>
      </c>
      <c r="H2438" s="453">
        <v>5130</v>
      </c>
      <c r="I2438" s="452" t="s">
        <v>1613</v>
      </c>
      <c r="J2438" s="452" t="s">
        <v>1438</v>
      </c>
      <c r="K2438" s="452" t="s">
        <v>1438</v>
      </c>
      <c r="L2438" s="452" t="s">
        <v>1439</v>
      </c>
      <c r="M2438" s="452" t="s">
        <v>1440</v>
      </c>
      <c r="N2438" s="454">
        <v>44370</v>
      </c>
      <c r="O2438" s="452" t="s">
        <v>1440</v>
      </c>
      <c r="P2438" s="454">
        <v>44468</v>
      </c>
    </row>
    <row r="2439" spans="1:16" ht="21" x14ac:dyDescent="0.2">
      <c r="A2439" s="451" t="s">
        <v>2594</v>
      </c>
      <c r="B2439" s="451" t="s">
        <v>1703</v>
      </c>
      <c r="C2439" s="451" t="s">
        <v>1432</v>
      </c>
      <c r="D2439" s="451" t="s">
        <v>1507</v>
      </c>
      <c r="E2439" s="451" t="s">
        <v>1434</v>
      </c>
      <c r="F2439" s="451" t="s">
        <v>2274</v>
      </c>
      <c r="G2439" s="452" t="s">
        <v>1436</v>
      </c>
      <c r="H2439" s="453">
        <v>-5130</v>
      </c>
      <c r="I2439" s="452" t="s">
        <v>1707</v>
      </c>
      <c r="J2439" s="452" t="s">
        <v>1438</v>
      </c>
      <c r="K2439" s="452" t="s">
        <v>1438</v>
      </c>
      <c r="L2439" s="452" t="s">
        <v>1439</v>
      </c>
      <c r="M2439" s="452" t="s">
        <v>1440</v>
      </c>
      <c r="N2439" s="454">
        <v>44384</v>
      </c>
      <c r="O2439" s="452" t="s">
        <v>1440</v>
      </c>
      <c r="P2439" s="454">
        <v>44468</v>
      </c>
    </row>
    <row r="2440" spans="1:16" x14ac:dyDescent="0.2">
      <c r="A2440" s="451" t="s">
        <v>2594</v>
      </c>
      <c r="B2440" s="451" t="s">
        <v>1708</v>
      </c>
      <c r="C2440" s="451" t="s">
        <v>1432</v>
      </c>
      <c r="D2440" s="451" t="s">
        <v>1507</v>
      </c>
      <c r="E2440" s="451" t="s">
        <v>1434</v>
      </c>
      <c r="F2440" s="451" t="s">
        <v>1832</v>
      </c>
      <c r="G2440" s="452" t="s">
        <v>1436</v>
      </c>
      <c r="H2440" s="453">
        <v>5130</v>
      </c>
      <c r="I2440" s="452" t="s">
        <v>1707</v>
      </c>
      <c r="J2440" s="452" t="s">
        <v>1438</v>
      </c>
      <c r="K2440" s="452" t="s">
        <v>1438</v>
      </c>
      <c r="L2440" s="452" t="s">
        <v>1439</v>
      </c>
      <c r="M2440" s="452" t="s">
        <v>1440</v>
      </c>
      <c r="N2440" s="454">
        <v>44384</v>
      </c>
      <c r="O2440" s="452" t="s">
        <v>1440</v>
      </c>
      <c r="P2440" s="454">
        <v>44468</v>
      </c>
    </row>
    <row r="2441" spans="1:16" ht="21" x14ac:dyDescent="0.2">
      <c r="A2441" s="451" t="s">
        <v>2594</v>
      </c>
      <c r="B2441" s="451" t="s">
        <v>1708</v>
      </c>
      <c r="C2441" s="451" t="s">
        <v>1432</v>
      </c>
      <c r="D2441" s="451" t="s">
        <v>1531</v>
      </c>
      <c r="E2441" s="451" t="s">
        <v>1568</v>
      </c>
      <c r="F2441" s="451" t="s">
        <v>1843</v>
      </c>
      <c r="G2441" s="452" t="s">
        <v>1436</v>
      </c>
      <c r="H2441" s="453">
        <v>616.25</v>
      </c>
      <c r="I2441" s="452" t="s">
        <v>1627</v>
      </c>
      <c r="J2441" s="455"/>
      <c r="K2441" s="452" t="s">
        <v>1533</v>
      </c>
      <c r="L2441" s="452" t="s">
        <v>1439</v>
      </c>
      <c r="M2441" s="452" t="s">
        <v>1452</v>
      </c>
      <c r="N2441" s="454">
        <v>44496</v>
      </c>
      <c r="O2441" s="452" t="s">
        <v>1534</v>
      </c>
      <c r="P2441" s="454">
        <v>44497</v>
      </c>
    </row>
    <row r="2442" spans="1:16" ht="21" x14ac:dyDescent="0.2">
      <c r="A2442" s="451" t="s">
        <v>2594</v>
      </c>
      <c r="B2442" s="451" t="s">
        <v>1708</v>
      </c>
      <c r="C2442" s="451" t="s">
        <v>1432</v>
      </c>
      <c r="D2442" s="451" t="s">
        <v>1531</v>
      </c>
      <c r="E2442" s="451" t="s">
        <v>1628</v>
      </c>
      <c r="F2442" s="451" t="s">
        <v>1843</v>
      </c>
      <c r="G2442" s="452" t="s">
        <v>1436</v>
      </c>
      <c r="H2442" s="453">
        <v>295.31</v>
      </c>
      <c r="I2442" s="452" t="s">
        <v>1629</v>
      </c>
      <c r="J2442" s="455"/>
      <c r="K2442" s="452" t="s">
        <v>1533</v>
      </c>
      <c r="L2442" s="452" t="s">
        <v>1439</v>
      </c>
      <c r="M2442" s="452" t="s">
        <v>1452</v>
      </c>
      <c r="N2442" s="454">
        <v>44496</v>
      </c>
      <c r="O2442" s="452" t="s">
        <v>1534</v>
      </c>
      <c r="P2442" s="454">
        <v>44497</v>
      </c>
    </row>
    <row r="2443" spans="1:16" x14ac:dyDescent="0.2">
      <c r="A2443" s="451" t="s">
        <v>2594</v>
      </c>
      <c r="B2443" s="451" t="s">
        <v>1575</v>
      </c>
      <c r="C2443" s="451" t="s">
        <v>1432</v>
      </c>
      <c r="D2443" s="451" t="s">
        <v>1507</v>
      </c>
      <c r="E2443" s="451" t="s">
        <v>1442</v>
      </c>
      <c r="F2443" s="451" t="s">
        <v>2374</v>
      </c>
      <c r="G2443" s="452" t="s">
        <v>1436</v>
      </c>
      <c r="H2443" s="453">
        <v>9527</v>
      </c>
      <c r="I2443" s="452" t="s">
        <v>1712</v>
      </c>
      <c r="J2443" s="452" t="s">
        <v>1438</v>
      </c>
      <c r="K2443" s="452" t="s">
        <v>1438</v>
      </c>
      <c r="L2443" s="452" t="s">
        <v>1439</v>
      </c>
      <c r="M2443" s="452" t="s">
        <v>1440</v>
      </c>
      <c r="N2443" s="454">
        <v>44399</v>
      </c>
      <c r="O2443" s="452" t="s">
        <v>1440</v>
      </c>
      <c r="P2443" s="454">
        <v>44468</v>
      </c>
    </row>
    <row r="2444" spans="1:16" ht="21" x14ac:dyDescent="0.2">
      <c r="A2444" s="451" t="s">
        <v>2594</v>
      </c>
      <c r="B2444" s="451" t="s">
        <v>1575</v>
      </c>
      <c r="C2444" s="451" t="s">
        <v>1432</v>
      </c>
      <c r="D2444" s="451" t="s">
        <v>1448</v>
      </c>
      <c r="E2444" s="451" t="s">
        <v>1460</v>
      </c>
      <c r="F2444" s="451" t="s">
        <v>1843</v>
      </c>
      <c r="G2444" s="452" t="s">
        <v>1436</v>
      </c>
      <c r="H2444" s="453">
        <v>7622</v>
      </c>
      <c r="I2444" s="452" t="s">
        <v>1462</v>
      </c>
      <c r="J2444" s="455"/>
      <c r="K2444" s="452" t="s">
        <v>1533</v>
      </c>
      <c r="L2444" s="452" t="s">
        <v>1439</v>
      </c>
      <c r="M2444" s="452" t="s">
        <v>1452</v>
      </c>
      <c r="N2444" s="454">
        <v>44550</v>
      </c>
      <c r="O2444" s="452" t="s">
        <v>1453</v>
      </c>
      <c r="P2444" s="454">
        <v>44553</v>
      </c>
    </row>
    <row r="2445" spans="1:16" x14ac:dyDescent="0.2">
      <c r="A2445" s="451" t="s">
        <v>2594</v>
      </c>
      <c r="B2445" s="451" t="s">
        <v>1713</v>
      </c>
      <c r="C2445" s="451" t="s">
        <v>1432</v>
      </c>
      <c r="D2445" s="451" t="s">
        <v>1466</v>
      </c>
      <c r="E2445" s="451" t="s">
        <v>1442</v>
      </c>
      <c r="F2445" s="451" t="s">
        <v>2595</v>
      </c>
      <c r="G2445" s="452" t="s">
        <v>1436</v>
      </c>
      <c r="H2445" s="453">
        <v>7096</v>
      </c>
      <c r="I2445" s="452" t="s">
        <v>1676</v>
      </c>
      <c r="J2445" s="452" t="s">
        <v>1438</v>
      </c>
      <c r="K2445" s="452" t="s">
        <v>1438</v>
      </c>
      <c r="L2445" s="452" t="s">
        <v>1439</v>
      </c>
      <c r="M2445" s="452" t="s">
        <v>1440</v>
      </c>
      <c r="N2445" s="454">
        <v>44330</v>
      </c>
      <c r="O2445" s="452" t="s">
        <v>1440</v>
      </c>
      <c r="P2445" s="454">
        <v>44468</v>
      </c>
    </row>
    <row r="2446" spans="1:16" x14ac:dyDescent="0.2">
      <c r="A2446" s="451" t="s">
        <v>2594</v>
      </c>
      <c r="B2446" s="451" t="s">
        <v>1713</v>
      </c>
      <c r="C2446" s="451" t="s">
        <v>1432</v>
      </c>
      <c r="D2446" s="451" t="s">
        <v>1507</v>
      </c>
      <c r="E2446" s="451" t="s">
        <v>1434</v>
      </c>
      <c r="F2446" s="451" t="s">
        <v>1834</v>
      </c>
      <c r="G2446" s="452" t="s">
        <v>1436</v>
      </c>
      <c r="H2446" s="453">
        <v>57392</v>
      </c>
      <c r="I2446" s="452" t="s">
        <v>1640</v>
      </c>
      <c r="J2446" s="452" t="s">
        <v>1438</v>
      </c>
      <c r="K2446" s="452" t="s">
        <v>1438</v>
      </c>
      <c r="L2446" s="452" t="s">
        <v>1439</v>
      </c>
      <c r="M2446" s="452" t="s">
        <v>1440</v>
      </c>
      <c r="N2446" s="454">
        <v>44384</v>
      </c>
      <c r="O2446" s="452" t="s">
        <v>1440</v>
      </c>
      <c r="P2446" s="454">
        <v>44468</v>
      </c>
    </row>
    <row r="2447" spans="1:16" ht="21" x14ac:dyDescent="0.2">
      <c r="A2447" s="451" t="s">
        <v>2594</v>
      </c>
      <c r="B2447" s="451" t="s">
        <v>1713</v>
      </c>
      <c r="C2447" s="451" t="s">
        <v>1432</v>
      </c>
      <c r="D2447" s="451" t="s">
        <v>1540</v>
      </c>
      <c r="E2447" s="451" t="s">
        <v>1677</v>
      </c>
      <c r="F2447" s="451" t="s">
        <v>2387</v>
      </c>
      <c r="G2447" s="452" t="s">
        <v>1436</v>
      </c>
      <c r="H2447" s="453">
        <v>9969</v>
      </c>
      <c r="I2447" s="452" t="s">
        <v>1678</v>
      </c>
      <c r="J2447" s="455"/>
      <c r="K2447" s="452" t="s">
        <v>1533</v>
      </c>
      <c r="L2447" s="452" t="s">
        <v>1439</v>
      </c>
      <c r="M2447" s="452" t="s">
        <v>1452</v>
      </c>
      <c r="N2447" s="454">
        <v>44525</v>
      </c>
      <c r="O2447" s="452" t="s">
        <v>1534</v>
      </c>
      <c r="P2447" s="454">
        <v>44525</v>
      </c>
    </row>
    <row r="2448" spans="1:16" x14ac:dyDescent="0.2">
      <c r="A2448" s="451" t="s">
        <v>2594</v>
      </c>
      <c r="B2448" s="451" t="s">
        <v>1717</v>
      </c>
      <c r="C2448" s="451" t="s">
        <v>1432</v>
      </c>
      <c r="D2448" s="451" t="s">
        <v>1433</v>
      </c>
      <c r="E2448" s="451" t="s">
        <v>1442</v>
      </c>
      <c r="F2448" s="451" t="s">
        <v>2454</v>
      </c>
      <c r="G2448" s="452" t="s">
        <v>1436</v>
      </c>
      <c r="H2448" s="453">
        <v>51290</v>
      </c>
      <c r="I2448" s="452" t="s">
        <v>1654</v>
      </c>
      <c r="J2448" s="452" t="s">
        <v>1438</v>
      </c>
      <c r="K2448" s="452" t="s">
        <v>1438</v>
      </c>
      <c r="L2448" s="452" t="s">
        <v>1439</v>
      </c>
      <c r="M2448" s="452" t="s">
        <v>1440</v>
      </c>
      <c r="N2448" s="454">
        <v>44312</v>
      </c>
      <c r="O2448" s="452" t="s">
        <v>1440</v>
      </c>
      <c r="P2448" s="454">
        <v>44468</v>
      </c>
    </row>
    <row r="2449" spans="1:16" x14ac:dyDescent="0.2">
      <c r="A2449" s="451" t="s">
        <v>2594</v>
      </c>
      <c r="B2449" s="451" t="s">
        <v>1717</v>
      </c>
      <c r="C2449" s="451" t="s">
        <v>1432</v>
      </c>
      <c r="D2449" s="451" t="s">
        <v>1515</v>
      </c>
      <c r="E2449" s="451" t="s">
        <v>1442</v>
      </c>
      <c r="F2449" s="451" t="s">
        <v>1675</v>
      </c>
      <c r="G2449" s="452" t="s">
        <v>1436</v>
      </c>
      <c r="H2449" s="453">
        <v>7516</v>
      </c>
      <c r="I2449" s="452" t="s">
        <v>1516</v>
      </c>
      <c r="J2449" s="452" t="s">
        <v>1438</v>
      </c>
      <c r="K2449" s="452" t="s">
        <v>1438</v>
      </c>
      <c r="L2449" s="452" t="s">
        <v>1439</v>
      </c>
      <c r="M2449" s="452" t="s">
        <v>1440</v>
      </c>
      <c r="N2449" s="454">
        <v>44538</v>
      </c>
      <c r="O2449" s="452" t="s">
        <v>1440</v>
      </c>
      <c r="P2449" s="454">
        <v>44468</v>
      </c>
    </row>
    <row r="2450" spans="1:16" ht="21" x14ac:dyDescent="0.2">
      <c r="A2450" s="451" t="s">
        <v>2596</v>
      </c>
      <c r="B2450" s="451" t="s">
        <v>1463</v>
      </c>
      <c r="C2450" s="451" t="s">
        <v>1432</v>
      </c>
      <c r="D2450" s="451" t="s">
        <v>1433</v>
      </c>
      <c r="E2450" s="451" t="s">
        <v>1442</v>
      </c>
      <c r="F2450" s="451" t="s">
        <v>1817</v>
      </c>
      <c r="G2450" s="452" t="s">
        <v>1436</v>
      </c>
      <c r="H2450" s="453">
        <v>805791</v>
      </c>
      <c r="I2450" s="452" t="s">
        <v>1650</v>
      </c>
      <c r="J2450" s="452" t="s">
        <v>1438</v>
      </c>
      <c r="K2450" s="452" t="s">
        <v>1438</v>
      </c>
      <c r="L2450" s="452" t="s">
        <v>1439</v>
      </c>
      <c r="M2450" s="452" t="s">
        <v>1440</v>
      </c>
      <c r="N2450" s="454">
        <v>44309</v>
      </c>
      <c r="O2450" s="452" t="s">
        <v>1440</v>
      </c>
      <c r="P2450" s="454">
        <v>44468</v>
      </c>
    </row>
    <row r="2451" spans="1:16" ht="21" x14ac:dyDescent="0.2">
      <c r="A2451" s="451" t="s">
        <v>2596</v>
      </c>
      <c r="B2451" s="451" t="s">
        <v>1693</v>
      </c>
      <c r="C2451" s="451" t="s">
        <v>1432</v>
      </c>
      <c r="D2451" s="451" t="s">
        <v>1433</v>
      </c>
      <c r="E2451" s="451" t="s">
        <v>1442</v>
      </c>
      <c r="F2451" s="451" t="s">
        <v>2297</v>
      </c>
      <c r="G2451" s="452" t="s">
        <v>1436</v>
      </c>
      <c r="H2451" s="453">
        <v>23704</v>
      </c>
      <c r="I2451" s="452" t="s">
        <v>1648</v>
      </c>
      <c r="J2451" s="452" t="s">
        <v>1438</v>
      </c>
      <c r="K2451" s="452" t="s">
        <v>1438</v>
      </c>
      <c r="L2451" s="452" t="s">
        <v>1439</v>
      </c>
      <c r="M2451" s="452" t="s">
        <v>1440</v>
      </c>
      <c r="N2451" s="454">
        <v>44309</v>
      </c>
      <c r="O2451" s="452" t="s">
        <v>1440</v>
      </c>
      <c r="P2451" s="454">
        <v>44468</v>
      </c>
    </row>
    <row r="2452" spans="1:16" ht="21" x14ac:dyDescent="0.2">
      <c r="A2452" s="451" t="s">
        <v>2596</v>
      </c>
      <c r="B2452" s="451" t="s">
        <v>1695</v>
      </c>
      <c r="C2452" s="451" t="s">
        <v>1432</v>
      </c>
      <c r="D2452" s="451" t="s">
        <v>1466</v>
      </c>
      <c r="E2452" s="451" t="s">
        <v>1442</v>
      </c>
      <c r="F2452" s="451" t="s">
        <v>2597</v>
      </c>
      <c r="G2452" s="452" t="s">
        <v>1436</v>
      </c>
      <c r="H2452" s="453">
        <v>118988.92</v>
      </c>
      <c r="I2452" s="452" t="s">
        <v>1655</v>
      </c>
      <c r="J2452" s="452" t="s">
        <v>1438</v>
      </c>
      <c r="K2452" s="452" t="s">
        <v>1438</v>
      </c>
      <c r="L2452" s="452" t="s">
        <v>1439</v>
      </c>
      <c r="M2452" s="452" t="s">
        <v>1440</v>
      </c>
      <c r="N2452" s="454">
        <v>44341</v>
      </c>
      <c r="O2452" s="452" t="s">
        <v>1440</v>
      </c>
      <c r="P2452" s="454">
        <v>44468</v>
      </c>
    </row>
    <row r="2453" spans="1:16" ht="21" x14ac:dyDescent="0.2">
      <c r="A2453" s="451" t="s">
        <v>2596</v>
      </c>
      <c r="B2453" s="451" t="s">
        <v>1697</v>
      </c>
      <c r="C2453" s="451" t="s">
        <v>1432</v>
      </c>
      <c r="D2453" s="451" t="s">
        <v>1433</v>
      </c>
      <c r="E2453" s="451" t="s">
        <v>1434</v>
      </c>
      <c r="F2453" s="451" t="s">
        <v>2153</v>
      </c>
      <c r="G2453" s="452" t="s">
        <v>1436</v>
      </c>
      <c r="H2453" s="453">
        <v>7500</v>
      </c>
      <c r="I2453" s="452" t="s">
        <v>1670</v>
      </c>
      <c r="J2453" s="452" t="s">
        <v>1438</v>
      </c>
      <c r="K2453" s="452" t="s">
        <v>1438</v>
      </c>
      <c r="L2453" s="452" t="s">
        <v>1439</v>
      </c>
      <c r="M2453" s="452" t="s">
        <v>1440</v>
      </c>
      <c r="N2453" s="454">
        <v>44309</v>
      </c>
      <c r="O2453" s="452" t="s">
        <v>1440</v>
      </c>
      <c r="P2453" s="454">
        <v>44468</v>
      </c>
    </row>
    <row r="2454" spans="1:16" ht="21" x14ac:dyDescent="0.2">
      <c r="A2454" s="451" t="s">
        <v>2596</v>
      </c>
      <c r="B2454" s="451" t="s">
        <v>1697</v>
      </c>
      <c r="C2454" s="451" t="s">
        <v>1432</v>
      </c>
      <c r="D2454" s="451" t="s">
        <v>1466</v>
      </c>
      <c r="E2454" s="451" t="s">
        <v>1434</v>
      </c>
      <c r="F2454" s="451" t="s">
        <v>1783</v>
      </c>
      <c r="G2454" s="452" t="s">
        <v>1436</v>
      </c>
      <c r="H2454" s="453">
        <v>10911</v>
      </c>
      <c r="I2454" s="452" t="s">
        <v>1488</v>
      </c>
      <c r="J2454" s="452" t="s">
        <v>1438</v>
      </c>
      <c r="K2454" s="452" t="s">
        <v>1438</v>
      </c>
      <c r="L2454" s="452" t="s">
        <v>1439</v>
      </c>
      <c r="M2454" s="452" t="s">
        <v>1440</v>
      </c>
      <c r="N2454" s="454">
        <v>44342</v>
      </c>
      <c r="O2454" s="452" t="s">
        <v>1440</v>
      </c>
      <c r="P2454" s="454">
        <v>44468</v>
      </c>
    </row>
    <row r="2455" spans="1:16" ht="21" x14ac:dyDescent="0.2">
      <c r="A2455" s="451" t="s">
        <v>2596</v>
      </c>
      <c r="B2455" s="451" t="s">
        <v>1697</v>
      </c>
      <c r="C2455" s="451" t="s">
        <v>1432</v>
      </c>
      <c r="D2455" s="451" t="s">
        <v>1448</v>
      </c>
      <c r="E2455" s="451" t="s">
        <v>1544</v>
      </c>
      <c r="F2455" s="451" t="s">
        <v>2027</v>
      </c>
      <c r="G2455" s="452" t="s">
        <v>1436</v>
      </c>
      <c r="H2455" s="453">
        <v>4200</v>
      </c>
      <c r="I2455" s="452" t="s">
        <v>1564</v>
      </c>
      <c r="J2455" s="455"/>
      <c r="K2455" s="452" t="s">
        <v>1533</v>
      </c>
      <c r="L2455" s="452" t="s">
        <v>1439</v>
      </c>
      <c r="M2455" s="452" t="s">
        <v>1452</v>
      </c>
      <c r="N2455" s="454">
        <v>44539</v>
      </c>
      <c r="O2455" s="452" t="s">
        <v>1453</v>
      </c>
      <c r="P2455" s="454">
        <v>44544</v>
      </c>
    </row>
    <row r="2456" spans="1:16" ht="21" x14ac:dyDescent="0.2">
      <c r="A2456" s="451" t="s">
        <v>2596</v>
      </c>
      <c r="B2456" s="451" t="s">
        <v>1703</v>
      </c>
      <c r="C2456" s="451" t="s">
        <v>1432</v>
      </c>
      <c r="D2456" s="451" t="s">
        <v>1491</v>
      </c>
      <c r="E2456" s="451" t="s">
        <v>1442</v>
      </c>
      <c r="F2456" s="451" t="s">
        <v>2152</v>
      </c>
      <c r="G2456" s="452" t="s">
        <v>1436</v>
      </c>
      <c r="H2456" s="453">
        <v>465</v>
      </c>
      <c r="I2456" s="452" t="s">
        <v>1609</v>
      </c>
      <c r="J2456" s="452" t="s">
        <v>1438</v>
      </c>
      <c r="K2456" s="452" t="s">
        <v>1438</v>
      </c>
      <c r="L2456" s="452" t="s">
        <v>1439</v>
      </c>
      <c r="M2456" s="452" t="s">
        <v>1440</v>
      </c>
      <c r="N2456" s="454">
        <v>44370</v>
      </c>
      <c r="O2456" s="452" t="s">
        <v>1440</v>
      </c>
      <c r="P2456" s="454">
        <v>44468</v>
      </c>
    </row>
    <row r="2457" spans="1:16" ht="21" x14ac:dyDescent="0.2">
      <c r="A2457" s="451" t="s">
        <v>2596</v>
      </c>
      <c r="B2457" s="451" t="s">
        <v>1703</v>
      </c>
      <c r="C2457" s="451" t="s">
        <v>1432</v>
      </c>
      <c r="D2457" s="451" t="s">
        <v>1491</v>
      </c>
      <c r="E2457" s="451" t="s">
        <v>1434</v>
      </c>
      <c r="F2457" s="451" t="s">
        <v>2312</v>
      </c>
      <c r="G2457" s="452" t="s">
        <v>1436</v>
      </c>
      <c r="H2457" s="453">
        <v>7230</v>
      </c>
      <c r="I2457" s="452" t="s">
        <v>1613</v>
      </c>
      <c r="J2457" s="452" t="s">
        <v>1438</v>
      </c>
      <c r="K2457" s="452" t="s">
        <v>1438</v>
      </c>
      <c r="L2457" s="452" t="s">
        <v>1439</v>
      </c>
      <c r="M2457" s="452" t="s">
        <v>1440</v>
      </c>
      <c r="N2457" s="454">
        <v>44370</v>
      </c>
      <c r="O2457" s="452" t="s">
        <v>1440</v>
      </c>
      <c r="P2457" s="454">
        <v>44468</v>
      </c>
    </row>
    <row r="2458" spans="1:16" ht="21" x14ac:dyDescent="0.2">
      <c r="A2458" s="451" t="s">
        <v>2596</v>
      </c>
      <c r="B2458" s="451" t="s">
        <v>1703</v>
      </c>
      <c r="C2458" s="451" t="s">
        <v>1432</v>
      </c>
      <c r="D2458" s="451" t="s">
        <v>1507</v>
      </c>
      <c r="E2458" s="451" t="s">
        <v>1442</v>
      </c>
      <c r="F2458" s="451" t="s">
        <v>2504</v>
      </c>
      <c r="G2458" s="452" t="s">
        <v>1436</v>
      </c>
      <c r="H2458" s="453">
        <v>-7230</v>
      </c>
      <c r="I2458" s="452" t="s">
        <v>1707</v>
      </c>
      <c r="J2458" s="452" t="s">
        <v>1438</v>
      </c>
      <c r="K2458" s="452" t="s">
        <v>1438</v>
      </c>
      <c r="L2458" s="452" t="s">
        <v>1439</v>
      </c>
      <c r="M2458" s="452" t="s">
        <v>1440</v>
      </c>
      <c r="N2458" s="454">
        <v>44384</v>
      </c>
      <c r="O2458" s="452" t="s">
        <v>1440</v>
      </c>
      <c r="P2458" s="454">
        <v>44468</v>
      </c>
    </row>
    <row r="2459" spans="1:16" ht="21" x14ac:dyDescent="0.2">
      <c r="A2459" s="451" t="s">
        <v>2596</v>
      </c>
      <c r="B2459" s="451" t="s">
        <v>1708</v>
      </c>
      <c r="C2459" s="451" t="s">
        <v>1432</v>
      </c>
      <c r="D2459" s="451" t="s">
        <v>1507</v>
      </c>
      <c r="E2459" s="451" t="s">
        <v>1442</v>
      </c>
      <c r="F2459" s="451" t="s">
        <v>1814</v>
      </c>
      <c r="G2459" s="452" t="s">
        <v>1436</v>
      </c>
      <c r="H2459" s="453">
        <v>7230</v>
      </c>
      <c r="I2459" s="452" t="s">
        <v>1707</v>
      </c>
      <c r="J2459" s="452" t="s">
        <v>1438</v>
      </c>
      <c r="K2459" s="452" t="s">
        <v>1438</v>
      </c>
      <c r="L2459" s="452" t="s">
        <v>1439</v>
      </c>
      <c r="M2459" s="452" t="s">
        <v>1440</v>
      </c>
      <c r="N2459" s="454">
        <v>44384</v>
      </c>
      <c r="O2459" s="452" t="s">
        <v>1440</v>
      </c>
      <c r="P2459" s="454">
        <v>44468</v>
      </c>
    </row>
    <row r="2460" spans="1:16" ht="21" x14ac:dyDescent="0.2">
      <c r="A2460" s="451" t="s">
        <v>2596</v>
      </c>
      <c r="B2460" s="451" t="s">
        <v>1708</v>
      </c>
      <c r="C2460" s="451" t="s">
        <v>1432</v>
      </c>
      <c r="D2460" s="451" t="s">
        <v>1531</v>
      </c>
      <c r="E2460" s="451" t="s">
        <v>1568</v>
      </c>
      <c r="F2460" s="451" t="s">
        <v>2299</v>
      </c>
      <c r="G2460" s="452" t="s">
        <v>1436</v>
      </c>
      <c r="H2460" s="453">
        <v>652.5</v>
      </c>
      <c r="I2460" s="452" t="s">
        <v>1627</v>
      </c>
      <c r="J2460" s="455"/>
      <c r="K2460" s="452" t="s">
        <v>1533</v>
      </c>
      <c r="L2460" s="452" t="s">
        <v>1439</v>
      </c>
      <c r="M2460" s="452" t="s">
        <v>1452</v>
      </c>
      <c r="N2460" s="454">
        <v>44496</v>
      </c>
      <c r="O2460" s="452" t="s">
        <v>1534</v>
      </c>
      <c r="P2460" s="454">
        <v>44497</v>
      </c>
    </row>
    <row r="2461" spans="1:16" ht="21" x14ac:dyDescent="0.2">
      <c r="A2461" s="451" t="s">
        <v>2596</v>
      </c>
      <c r="B2461" s="451" t="s">
        <v>1708</v>
      </c>
      <c r="C2461" s="451" t="s">
        <v>1432</v>
      </c>
      <c r="D2461" s="451" t="s">
        <v>1531</v>
      </c>
      <c r="E2461" s="451" t="s">
        <v>1628</v>
      </c>
      <c r="F2461" s="451" t="s">
        <v>2299</v>
      </c>
      <c r="G2461" s="452" t="s">
        <v>1436</v>
      </c>
      <c r="H2461" s="453">
        <v>649.69000000000005</v>
      </c>
      <c r="I2461" s="452" t="s">
        <v>1629</v>
      </c>
      <c r="J2461" s="455"/>
      <c r="K2461" s="452" t="s">
        <v>1533</v>
      </c>
      <c r="L2461" s="452" t="s">
        <v>1439</v>
      </c>
      <c r="M2461" s="452" t="s">
        <v>1452</v>
      </c>
      <c r="N2461" s="454">
        <v>44496</v>
      </c>
      <c r="O2461" s="452" t="s">
        <v>1534</v>
      </c>
      <c r="P2461" s="454">
        <v>44497</v>
      </c>
    </row>
    <row r="2462" spans="1:16" ht="21" x14ac:dyDescent="0.2">
      <c r="A2462" s="451" t="s">
        <v>2596</v>
      </c>
      <c r="B2462" s="451" t="s">
        <v>1575</v>
      </c>
      <c r="C2462" s="451" t="s">
        <v>1432</v>
      </c>
      <c r="D2462" s="451" t="s">
        <v>1507</v>
      </c>
      <c r="E2462" s="451" t="s">
        <v>1442</v>
      </c>
      <c r="F2462" s="451" t="s">
        <v>2598</v>
      </c>
      <c r="G2462" s="452" t="s">
        <v>1436</v>
      </c>
      <c r="H2462" s="453">
        <v>10504</v>
      </c>
      <c r="I2462" s="452" t="s">
        <v>1712</v>
      </c>
      <c r="J2462" s="452" t="s">
        <v>1438</v>
      </c>
      <c r="K2462" s="452" t="s">
        <v>1438</v>
      </c>
      <c r="L2462" s="452" t="s">
        <v>1439</v>
      </c>
      <c r="M2462" s="452" t="s">
        <v>1440</v>
      </c>
      <c r="N2462" s="454">
        <v>44399</v>
      </c>
      <c r="O2462" s="452" t="s">
        <v>1440</v>
      </c>
      <c r="P2462" s="454">
        <v>44468</v>
      </c>
    </row>
    <row r="2463" spans="1:16" ht="21" x14ac:dyDescent="0.2">
      <c r="A2463" s="451" t="s">
        <v>2596</v>
      </c>
      <c r="B2463" s="451" t="s">
        <v>1575</v>
      </c>
      <c r="C2463" s="451" t="s">
        <v>1432</v>
      </c>
      <c r="D2463" s="451" t="s">
        <v>1448</v>
      </c>
      <c r="E2463" s="451" t="s">
        <v>1460</v>
      </c>
      <c r="F2463" s="451" t="s">
        <v>2299</v>
      </c>
      <c r="G2463" s="452" t="s">
        <v>1436</v>
      </c>
      <c r="H2463" s="453">
        <v>8403</v>
      </c>
      <c r="I2463" s="452" t="s">
        <v>1462</v>
      </c>
      <c r="J2463" s="455"/>
      <c r="K2463" s="452" t="s">
        <v>1533</v>
      </c>
      <c r="L2463" s="452" t="s">
        <v>1439</v>
      </c>
      <c r="M2463" s="452" t="s">
        <v>1452</v>
      </c>
      <c r="N2463" s="454">
        <v>44550</v>
      </c>
      <c r="O2463" s="452" t="s">
        <v>1453</v>
      </c>
      <c r="P2463" s="454">
        <v>44553</v>
      </c>
    </row>
    <row r="2464" spans="1:16" ht="21" x14ac:dyDescent="0.2">
      <c r="A2464" s="451" t="s">
        <v>2596</v>
      </c>
      <c r="B2464" s="451" t="s">
        <v>1713</v>
      </c>
      <c r="C2464" s="451" t="s">
        <v>1432</v>
      </c>
      <c r="D2464" s="451" t="s">
        <v>1466</v>
      </c>
      <c r="E2464" s="451" t="s">
        <v>1434</v>
      </c>
      <c r="F2464" s="451" t="s">
        <v>2130</v>
      </c>
      <c r="G2464" s="452" t="s">
        <v>1436</v>
      </c>
      <c r="H2464" s="453">
        <v>7483</v>
      </c>
      <c r="I2464" s="452" t="s">
        <v>1676</v>
      </c>
      <c r="J2464" s="452" t="s">
        <v>1438</v>
      </c>
      <c r="K2464" s="452" t="s">
        <v>1438</v>
      </c>
      <c r="L2464" s="452" t="s">
        <v>1439</v>
      </c>
      <c r="M2464" s="452" t="s">
        <v>1440</v>
      </c>
      <c r="N2464" s="454">
        <v>44330</v>
      </c>
      <c r="O2464" s="452" t="s">
        <v>1440</v>
      </c>
      <c r="P2464" s="454">
        <v>44468</v>
      </c>
    </row>
    <row r="2465" spans="1:16" ht="21" x14ac:dyDescent="0.2">
      <c r="A2465" s="451" t="s">
        <v>2596</v>
      </c>
      <c r="B2465" s="451" t="s">
        <v>1713</v>
      </c>
      <c r="C2465" s="451" t="s">
        <v>1432</v>
      </c>
      <c r="D2465" s="451" t="s">
        <v>1507</v>
      </c>
      <c r="E2465" s="451" t="s">
        <v>1442</v>
      </c>
      <c r="F2465" s="451" t="s">
        <v>2595</v>
      </c>
      <c r="G2465" s="452" t="s">
        <v>1436</v>
      </c>
      <c r="H2465" s="453">
        <v>31196</v>
      </c>
      <c r="I2465" s="452" t="s">
        <v>1640</v>
      </c>
      <c r="J2465" s="452" t="s">
        <v>1438</v>
      </c>
      <c r="K2465" s="452" t="s">
        <v>1438</v>
      </c>
      <c r="L2465" s="452" t="s">
        <v>1439</v>
      </c>
      <c r="M2465" s="452" t="s">
        <v>1440</v>
      </c>
      <c r="N2465" s="454">
        <v>44384</v>
      </c>
      <c r="O2465" s="452" t="s">
        <v>1440</v>
      </c>
      <c r="P2465" s="454">
        <v>44468</v>
      </c>
    </row>
    <row r="2466" spans="1:16" ht="21" x14ac:dyDescent="0.2">
      <c r="A2466" s="451" t="s">
        <v>2596</v>
      </c>
      <c r="B2466" s="451" t="s">
        <v>1713</v>
      </c>
      <c r="C2466" s="451" t="s">
        <v>1432</v>
      </c>
      <c r="D2466" s="451" t="s">
        <v>1540</v>
      </c>
      <c r="E2466" s="451" t="s">
        <v>1677</v>
      </c>
      <c r="F2466" s="451" t="s">
        <v>1797</v>
      </c>
      <c r="G2466" s="452" t="s">
        <v>1436</v>
      </c>
      <c r="H2466" s="453">
        <v>10418</v>
      </c>
      <c r="I2466" s="452" t="s">
        <v>1678</v>
      </c>
      <c r="J2466" s="455"/>
      <c r="K2466" s="452" t="s">
        <v>1533</v>
      </c>
      <c r="L2466" s="452" t="s">
        <v>1439</v>
      </c>
      <c r="M2466" s="452" t="s">
        <v>1452</v>
      </c>
      <c r="N2466" s="454">
        <v>44525</v>
      </c>
      <c r="O2466" s="452" t="s">
        <v>1534</v>
      </c>
      <c r="P2466" s="454">
        <v>44525</v>
      </c>
    </row>
    <row r="2467" spans="1:16" ht="21" x14ac:dyDescent="0.2">
      <c r="A2467" s="451" t="s">
        <v>2596</v>
      </c>
      <c r="B2467" s="451" t="s">
        <v>1717</v>
      </c>
      <c r="C2467" s="451" t="s">
        <v>1432</v>
      </c>
      <c r="D2467" s="451" t="s">
        <v>1433</v>
      </c>
      <c r="E2467" s="451" t="s">
        <v>1434</v>
      </c>
      <c r="F2467" s="451" t="s">
        <v>2506</v>
      </c>
      <c r="G2467" s="452" t="s">
        <v>1436</v>
      </c>
      <c r="H2467" s="453">
        <v>92806</v>
      </c>
      <c r="I2467" s="452" t="s">
        <v>1654</v>
      </c>
      <c r="J2467" s="452" t="s">
        <v>1438</v>
      </c>
      <c r="K2467" s="452" t="s">
        <v>1438</v>
      </c>
      <c r="L2467" s="452" t="s">
        <v>1439</v>
      </c>
      <c r="M2467" s="452" t="s">
        <v>1440</v>
      </c>
      <c r="N2467" s="454">
        <v>44312</v>
      </c>
      <c r="O2467" s="452" t="s">
        <v>1440</v>
      </c>
      <c r="P2467" s="454">
        <v>44468</v>
      </c>
    </row>
    <row r="2468" spans="1:16" ht="21" x14ac:dyDescent="0.2">
      <c r="A2468" s="451" t="s">
        <v>2599</v>
      </c>
      <c r="B2468" s="451" t="s">
        <v>1463</v>
      </c>
      <c r="C2468" s="451" t="s">
        <v>1432</v>
      </c>
      <c r="D2468" s="451" t="s">
        <v>1433</v>
      </c>
      <c r="E2468" s="451" t="s">
        <v>1434</v>
      </c>
      <c r="F2468" s="451" t="s">
        <v>2600</v>
      </c>
      <c r="G2468" s="452" t="s">
        <v>1436</v>
      </c>
      <c r="H2468" s="453">
        <v>823251</v>
      </c>
      <c r="I2468" s="452" t="s">
        <v>1650</v>
      </c>
      <c r="J2468" s="452" t="s">
        <v>1438</v>
      </c>
      <c r="K2468" s="452" t="s">
        <v>1438</v>
      </c>
      <c r="L2468" s="452" t="s">
        <v>1439</v>
      </c>
      <c r="M2468" s="452" t="s">
        <v>1440</v>
      </c>
      <c r="N2468" s="454">
        <v>44309</v>
      </c>
      <c r="O2468" s="452" t="s">
        <v>1440</v>
      </c>
      <c r="P2468" s="454">
        <v>44468</v>
      </c>
    </row>
    <row r="2469" spans="1:16" ht="21" x14ac:dyDescent="0.2">
      <c r="A2469" s="451" t="s">
        <v>2599</v>
      </c>
      <c r="B2469" s="451" t="s">
        <v>1693</v>
      </c>
      <c r="C2469" s="451" t="s">
        <v>1432</v>
      </c>
      <c r="D2469" s="451" t="s">
        <v>1433</v>
      </c>
      <c r="E2469" s="451" t="s">
        <v>1442</v>
      </c>
      <c r="F2469" s="451" t="s">
        <v>1786</v>
      </c>
      <c r="G2469" s="452" t="s">
        <v>1436</v>
      </c>
      <c r="H2469" s="453">
        <v>15320</v>
      </c>
      <c r="I2469" s="452" t="s">
        <v>1648</v>
      </c>
      <c r="J2469" s="452" t="s">
        <v>1438</v>
      </c>
      <c r="K2469" s="452" t="s">
        <v>1438</v>
      </c>
      <c r="L2469" s="452" t="s">
        <v>1439</v>
      </c>
      <c r="M2469" s="452" t="s">
        <v>1440</v>
      </c>
      <c r="N2469" s="454">
        <v>44309</v>
      </c>
      <c r="O2469" s="452" t="s">
        <v>1440</v>
      </c>
      <c r="P2469" s="454">
        <v>44468</v>
      </c>
    </row>
    <row r="2470" spans="1:16" ht="21" x14ac:dyDescent="0.2">
      <c r="A2470" s="451" t="s">
        <v>2599</v>
      </c>
      <c r="B2470" s="451" t="s">
        <v>1695</v>
      </c>
      <c r="C2470" s="451" t="s">
        <v>1432</v>
      </c>
      <c r="D2470" s="451" t="s">
        <v>1466</v>
      </c>
      <c r="E2470" s="451" t="s">
        <v>1442</v>
      </c>
      <c r="F2470" s="451" t="s">
        <v>2363</v>
      </c>
      <c r="G2470" s="452" t="s">
        <v>1436</v>
      </c>
      <c r="H2470" s="453">
        <v>361089.26</v>
      </c>
      <c r="I2470" s="452" t="s">
        <v>1655</v>
      </c>
      <c r="J2470" s="452" t="s">
        <v>1438</v>
      </c>
      <c r="K2470" s="452" t="s">
        <v>1438</v>
      </c>
      <c r="L2470" s="452" t="s">
        <v>1439</v>
      </c>
      <c r="M2470" s="452" t="s">
        <v>1440</v>
      </c>
      <c r="N2470" s="454">
        <v>44341</v>
      </c>
      <c r="O2470" s="452" t="s">
        <v>1440</v>
      </c>
      <c r="P2470" s="454">
        <v>44468</v>
      </c>
    </row>
    <row r="2471" spans="1:16" ht="21" x14ac:dyDescent="0.2">
      <c r="A2471" s="451" t="s">
        <v>2599</v>
      </c>
      <c r="B2471" s="451" t="s">
        <v>1697</v>
      </c>
      <c r="C2471" s="451" t="s">
        <v>1432</v>
      </c>
      <c r="D2471" s="451" t="s">
        <v>1433</v>
      </c>
      <c r="E2471" s="451" t="s">
        <v>1434</v>
      </c>
      <c r="F2471" s="451" t="s">
        <v>1862</v>
      </c>
      <c r="G2471" s="452" t="s">
        <v>1436</v>
      </c>
      <c r="H2471" s="453">
        <v>17709</v>
      </c>
      <c r="I2471" s="452" t="s">
        <v>1670</v>
      </c>
      <c r="J2471" s="452" t="s">
        <v>1438</v>
      </c>
      <c r="K2471" s="452" t="s">
        <v>1438</v>
      </c>
      <c r="L2471" s="452" t="s">
        <v>1439</v>
      </c>
      <c r="M2471" s="452" t="s">
        <v>1440</v>
      </c>
      <c r="N2471" s="454">
        <v>44309</v>
      </c>
      <c r="O2471" s="452" t="s">
        <v>1440</v>
      </c>
      <c r="P2471" s="454">
        <v>44468</v>
      </c>
    </row>
    <row r="2472" spans="1:16" ht="21" x14ac:dyDescent="0.2">
      <c r="A2472" s="451" t="s">
        <v>2599</v>
      </c>
      <c r="B2472" s="451" t="s">
        <v>1697</v>
      </c>
      <c r="C2472" s="451" t="s">
        <v>1432</v>
      </c>
      <c r="D2472" s="451" t="s">
        <v>1466</v>
      </c>
      <c r="E2472" s="451" t="s">
        <v>1442</v>
      </c>
      <c r="F2472" s="451" t="s">
        <v>2441</v>
      </c>
      <c r="G2472" s="452" t="s">
        <v>1436</v>
      </c>
      <c r="H2472" s="453">
        <v>537</v>
      </c>
      <c r="I2472" s="452" t="s">
        <v>1488</v>
      </c>
      <c r="J2472" s="452" t="s">
        <v>1438</v>
      </c>
      <c r="K2472" s="452" t="s">
        <v>1438</v>
      </c>
      <c r="L2472" s="452" t="s">
        <v>1439</v>
      </c>
      <c r="M2472" s="452" t="s">
        <v>1440</v>
      </c>
      <c r="N2472" s="454">
        <v>44342</v>
      </c>
      <c r="O2472" s="452" t="s">
        <v>1440</v>
      </c>
      <c r="P2472" s="454">
        <v>44468</v>
      </c>
    </row>
    <row r="2473" spans="1:16" ht="21" x14ac:dyDescent="0.2">
      <c r="A2473" s="451" t="s">
        <v>2599</v>
      </c>
      <c r="B2473" s="451" t="s">
        <v>1697</v>
      </c>
      <c r="C2473" s="451" t="s">
        <v>1432</v>
      </c>
      <c r="D2473" s="451" t="s">
        <v>1448</v>
      </c>
      <c r="E2473" s="451" t="s">
        <v>1544</v>
      </c>
      <c r="F2473" s="451" t="s">
        <v>1983</v>
      </c>
      <c r="G2473" s="452" t="s">
        <v>1436</v>
      </c>
      <c r="H2473" s="453">
        <v>2301</v>
      </c>
      <c r="I2473" s="452" t="s">
        <v>1564</v>
      </c>
      <c r="J2473" s="455"/>
      <c r="K2473" s="452" t="s">
        <v>1533</v>
      </c>
      <c r="L2473" s="452" t="s">
        <v>1439</v>
      </c>
      <c r="M2473" s="452" t="s">
        <v>1452</v>
      </c>
      <c r="N2473" s="454">
        <v>44539</v>
      </c>
      <c r="O2473" s="452" t="s">
        <v>1453</v>
      </c>
      <c r="P2473" s="454">
        <v>44544</v>
      </c>
    </row>
    <row r="2474" spans="1:16" ht="21" x14ac:dyDescent="0.2">
      <c r="A2474" s="451" t="s">
        <v>2599</v>
      </c>
      <c r="B2474" s="451" t="s">
        <v>1703</v>
      </c>
      <c r="C2474" s="451" t="s">
        <v>1432</v>
      </c>
      <c r="D2474" s="451" t="s">
        <v>1491</v>
      </c>
      <c r="E2474" s="451" t="s">
        <v>1442</v>
      </c>
      <c r="F2474" s="451" t="s">
        <v>1844</v>
      </c>
      <c r="G2474" s="452" t="s">
        <v>1436</v>
      </c>
      <c r="H2474" s="453">
        <v>1650</v>
      </c>
      <c r="I2474" s="452" t="s">
        <v>1609</v>
      </c>
      <c r="J2474" s="452" t="s">
        <v>1438</v>
      </c>
      <c r="K2474" s="452" t="s">
        <v>1438</v>
      </c>
      <c r="L2474" s="452" t="s">
        <v>1439</v>
      </c>
      <c r="M2474" s="452" t="s">
        <v>1440</v>
      </c>
      <c r="N2474" s="454">
        <v>44370</v>
      </c>
      <c r="O2474" s="452" t="s">
        <v>1440</v>
      </c>
      <c r="P2474" s="454">
        <v>44468</v>
      </c>
    </row>
    <row r="2475" spans="1:16" ht="21" x14ac:dyDescent="0.2">
      <c r="A2475" s="451" t="s">
        <v>2599</v>
      </c>
      <c r="B2475" s="451" t="s">
        <v>1703</v>
      </c>
      <c r="C2475" s="451" t="s">
        <v>1432</v>
      </c>
      <c r="D2475" s="451" t="s">
        <v>1491</v>
      </c>
      <c r="E2475" s="451" t="s">
        <v>1434</v>
      </c>
      <c r="F2475" s="451" t="s">
        <v>2495</v>
      </c>
      <c r="G2475" s="452" t="s">
        <v>1436</v>
      </c>
      <c r="H2475" s="453">
        <v>7330</v>
      </c>
      <c r="I2475" s="452" t="s">
        <v>1613</v>
      </c>
      <c r="J2475" s="452" t="s">
        <v>1438</v>
      </c>
      <c r="K2475" s="452" t="s">
        <v>1438</v>
      </c>
      <c r="L2475" s="452" t="s">
        <v>1439</v>
      </c>
      <c r="M2475" s="452" t="s">
        <v>1440</v>
      </c>
      <c r="N2475" s="454">
        <v>44370</v>
      </c>
      <c r="O2475" s="452" t="s">
        <v>1440</v>
      </c>
      <c r="P2475" s="454">
        <v>44468</v>
      </c>
    </row>
    <row r="2476" spans="1:16" ht="21" x14ac:dyDescent="0.2">
      <c r="A2476" s="451" t="s">
        <v>2599</v>
      </c>
      <c r="B2476" s="451" t="s">
        <v>1703</v>
      </c>
      <c r="C2476" s="451" t="s">
        <v>1432</v>
      </c>
      <c r="D2476" s="451" t="s">
        <v>1507</v>
      </c>
      <c r="E2476" s="451" t="s">
        <v>1442</v>
      </c>
      <c r="F2476" s="451" t="s">
        <v>2083</v>
      </c>
      <c r="G2476" s="452" t="s">
        <v>1436</v>
      </c>
      <c r="H2476" s="453">
        <v>-7330</v>
      </c>
      <c r="I2476" s="452" t="s">
        <v>1707</v>
      </c>
      <c r="J2476" s="452" t="s">
        <v>1438</v>
      </c>
      <c r="K2476" s="452" t="s">
        <v>1438</v>
      </c>
      <c r="L2476" s="452" t="s">
        <v>1439</v>
      </c>
      <c r="M2476" s="452" t="s">
        <v>1440</v>
      </c>
      <c r="N2476" s="454">
        <v>44384</v>
      </c>
      <c r="O2476" s="452" t="s">
        <v>1440</v>
      </c>
      <c r="P2476" s="454">
        <v>44468</v>
      </c>
    </row>
    <row r="2477" spans="1:16" ht="21" x14ac:dyDescent="0.2">
      <c r="A2477" s="451" t="s">
        <v>2599</v>
      </c>
      <c r="B2477" s="451" t="s">
        <v>1758</v>
      </c>
      <c r="C2477" s="451" t="s">
        <v>1432</v>
      </c>
      <c r="D2477" s="451" t="s">
        <v>1466</v>
      </c>
      <c r="E2477" s="451" t="s">
        <v>1442</v>
      </c>
      <c r="F2477" s="451" t="s">
        <v>1821</v>
      </c>
      <c r="G2477" s="452" t="s">
        <v>1436</v>
      </c>
      <c r="H2477" s="453">
        <v>31543.8</v>
      </c>
      <c r="I2477" s="452" t="s">
        <v>1482</v>
      </c>
      <c r="J2477" s="452" t="s">
        <v>1438</v>
      </c>
      <c r="K2477" s="452" t="s">
        <v>1438</v>
      </c>
      <c r="L2477" s="452" t="s">
        <v>1439</v>
      </c>
      <c r="M2477" s="452" t="s">
        <v>1440</v>
      </c>
      <c r="N2477" s="454">
        <v>44329</v>
      </c>
      <c r="O2477" s="452" t="s">
        <v>1440</v>
      </c>
      <c r="P2477" s="454">
        <v>44468</v>
      </c>
    </row>
    <row r="2478" spans="1:16" ht="21" x14ac:dyDescent="0.2">
      <c r="A2478" s="451" t="s">
        <v>2599</v>
      </c>
      <c r="B2478" s="451" t="s">
        <v>1708</v>
      </c>
      <c r="C2478" s="451" t="s">
        <v>1432</v>
      </c>
      <c r="D2478" s="451" t="s">
        <v>1507</v>
      </c>
      <c r="E2478" s="451" t="s">
        <v>1442</v>
      </c>
      <c r="F2478" s="451" t="s">
        <v>2069</v>
      </c>
      <c r="G2478" s="452" t="s">
        <v>1436</v>
      </c>
      <c r="H2478" s="453">
        <v>7330</v>
      </c>
      <c r="I2478" s="452" t="s">
        <v>1707</v>
      </c>
      <c r="J2478" s="452" t="s">
        <v>1438</v>
      </c>
      <c r="K2478" s="452" t="s">
        <v>1438</v>
      </c>
      <c r="L2478" s="452" t="s">
        <v>1439</v>
      </c>
      <c r="M2478" s="452" t="s">
        <v>1440</v>
      </c>
      <c r="N2478" s="454">
        <v>44384</v>
      </c>
      <c r="O2478" s="452" t="s">
        <v>1440</v>
      </c>
      <c r="P2478" s="454">
        <v>44468</v>
      </c>
    </row>
    <row r="2479" spans="1:16" ht="21" x14ac:dyDescent="0.2">
      <c r="A2479" s="451" t="s">
        <v>2599</v>
      </c>
      <c r="B2479" s="451" t="s">
        <v>1708</v>
      </c>
      <c r="C2479" s="451" t="s">
        <v>1432</v>
      </c>
      <c r="D2479" s="451" t="s">
        <v>1531</v>
      </c>
      <c r="E2479" s="451" t="s">
        <v>1568</v>
      </c>
      <c r="F2479" s="451" t="s">
        <v>1783</v>
      </c>
      <c r="G2479" s="452" t="s">
        <v>1436</v>
      </c>
      <c r="H2479" s="453">
        <v>2102.5</v>
      </c>
      <c r="I2479" s="452" t="s">
        <v>1627</v>
      </c>
      <c r="J2479" s="455"/>
      <c r="K2479" s="452" t="s">
        <v>1533</v>
      </c>
      <c r="L2479" s="452" t="s">
        <v>1439</v>
      </c>
      <c r="M2479" s="452" t="s">
        <v>1452</v>
      </c>
      <c r="N2479" s="454">
        <v>44496</v>
      </c>
      <c r="O2479" s="452" t="s">
        <v>1534</v>
      </c>
      <c r="P2479" s="454">
        <v>44497</v>
      </c>
    </row>
    <row r="2480" spans="1:16" ht="21" x14ac:dyDescent="0.2">
      <c r="A2480" s="451" t="s">
        <v>2599</v>
      </c>
      <c r="B2480" s="451" t="s">
        <v>1708</v>
      </c>
      <c r="C2480" s="451" t="s">
        <v>1432</v>
      </c>
      <c r="D2480" s="451" t="s">
        <v>1531</v>
      </c>
      <c r="E2480" s="451" t="s">
        <v>1628</v>
      </c>
      <c r="F2480" s="451" t="s">
        <v>1783</v>
      </c>
      <c r="G2480" s="452" t="s">
        <v>1436</v>
      </c>
      <c r="H2480" s="453">
        <v>1890</v>
      </c>
      <c r="I2480" s="452" t="s">
        <v>1629</v>
      </c>
      <c r="J2480" s="455"/>
      <c r="K2480" s="452" t="s">
        <v>1533</v>
      </c>
      <c r="L2480" s="452" t="s">
        <v>1439</v>
      </c>
      <c r="M2480" s="452" t="s">
        <v>1452</v>
      </c>
      <c r="N2480" s="454">
        <v>44496</v>
      </c>
      <c r="O2480" s="452" t="s">
        <v>1534</v>
      </c>
      <c r="P2480" s="454">
        <v>44497</v>
      </c>
    </row>
    <row r="2481" spans="1:16" ht="21" x14ac:dyDescent="0.2">
      <c r="A2481" s="451" t="s">
        <v>2599</v>
      </c>
      <c r="B2481" s="451" t="s">
        <v>1575</v>
      </c>
      <c r="C2481" s="451" t="s">
        <v>1432</v>
      </c>
      <c r="D2481" s="451" t="s">
        <v>1507</v>
      </c>
      <c r="E2481" s="451" t="s">
        <v>1442</v>
      </c>
      <c r="F2481" s="451" t="s">
        <v>1593</v>
      </c>
      <c r="G2481" s="452" t="s">
        <v>1436</v>
      </c>
      <c r="H2481" s="453">
        <v>34083</v>
      </c>
      <c r="I2481" s="452" t="s">
        <v>1712</v>
      </c>
      <c r="J2481" s="452" t="s">
        <v>1438</v>
      </c>
      <c r="K2481" s="452" t="s">
        <v>1438</v>
      </c>
      <c r="L2481" s="452" t="s">
        <v>1439</v>
      </c>
      <c r="M2481" s="452" t="s">
        <v>1440</v>
      </c>
      <c r="N2481" s="454">
        <v>44399</v>
      </c>
      <c r="O2481" s="452" t="s">
        <v>1440</v>
      </c>
      <c r="P2481" s="454">
        <v>44468</v>
      </c>
    </row>
    <row r="2482" spans="1:16" ht="21" x14ac:dyDescent="0.2">
      <c r="A2482" s="451" t="s">
        <v>2599</v>
      </c>
      <c r="B2482" s="451" t="s">
        <v>1575</v>
      </c>
      <c r="C2482" s="451" t="s">
        <v>1432</v>
      </c>
      <c r="D2482" s="451" t="s">
        <v>1448</v>
      </c>
      <c r="E2482" s="451" t="s">
        <v>1460</v>
      </c>
      <c r="F2482" s="451" t="s">
        <v>1783</v>
      </c>
      <c r="G2482" s="452" t="s">
        <v>1436</v>
      </c>
      <c r="H2482" s="453">
        <v>27267</v>
      </c>
      <c r="I2482" s="452" t="s">
        <v>1462</v>
      </c>
      <c r="J2482" s="455"/>
      <c r="K2482" s="452" t="s">
        <v>1533</v>
      </c>
      <c r="L2482" s="452" t="s">
        <v>1439</v>
      </c>
      <c r="M2482" s="452" t="s">
        <v>1452</v>
      </c>
      <c r="N2482" s="454">
        <v>44550</v>
      </c>
      <c r="O2482" s="452" t="s">
        <v>1453</v>
      </c>
      <c r="P2482" s="454">
        <v>44553</v>
      </c>
    </row>
    <row r="2483" spans="1:16" ht="21" x14ac:dyDescent="0.2">
      <c r="A2483" s="451" t="s">
        <v>2599</v>
      </c>
      <c r="B2483" s="451" t="s">
        <v>1713</v>
      </c>
      <c r="C2483" s="451" t="s">
        <v>1432</v>
      </c>
      <c r="D2483" s="451" t="s">
        <v>1466</v>
      </c>
      <c r="E2483" s="451" t="s">
        <v>1434</v>
      </c>
      <c r="F2483" s="451" t="s">
        <v>2190</v>
      </c>
      <c r="G2483" s="452" t="s">
        <v>1436</v>
      </c>
      <c r="H2483" s="453">
        <v>7396</v>
      </c>
      <c r="I2483" s="452" t="s">
        <v>1676</v>
      </c>
      <c r="J2483" s="452" t="s">
        <v>1438</v>
      </c>
      <c r="K2483" s="452" t="s">
        <v>1438</v>
      </c>
      <c r="L2483" s="452" t="s">
        <v>1439</v>
      </c>
      <c r="M2483" s="452" t="s">
        <v>1440</v>
      </c>
      <c r="N2483" s="454">
        <v>44330</v>
      </c>
      <c r="O2483" s="452" t="s">
        <v>1440</v>
      </c>
      <c r="P2483" s="454">
        <v>44468</v>
      </c>
    </row>
    <row r="2484" spans="1:16" ht="21" x14ac:dyDescent="0.2">
      <c r="A2484" s="451" t="s">
        <v>2599</v>
      </c>
      <c r="B2484" s="451" t="s">
        <v>1713</v>
      </c>
      <c r="C2484" s="451" t="s">
        <v>1432</v>
      </c>
      <c r="D2484" s="451" t="s">
        <v>1507</v>
      </c>
      <c r="E2484" s="451" t="s">
        <v>1442</v>
      </c>
      <c r="F2484" s="451" t="s">
        <v>2147</v>
      </c>
      <c r="G2484" s="452" t="s">
        <v>1436</v>
      </c>
      <c r="H2484" s="453">
        <v>33308</v>
      </c>
      <c r="I2484" s="452" t="s">
        <v>1640</v>
      </c>
      <c r="J2484" s="452" t="s">
        <v>1438</v>
      </c>
      <c r="K2484" s="452" t="s">
        <v>1438</v>
      </c>
      <c r="L2484" s="452" t="s">
        <v>1439</v>
      </c>
      <c r="M2484" s="452" t="s">
        <v>1440</v>
      </c>
      <c r="N2484" s="454">
        <v>44384</v>
      </c>
      <c r="O2484" s="452" t="s">
        <v>1440</v>
      </c>
      <c r="P2484" s="454">
        <v>44468</v>
      </c>
    </row>
    <row r="2485" spans="1:16" ht="21" x14ac:dyDescent="0.2">
      <c r="A2485" s="451" t="s">
        <v>2599</v>
      </c>
      <c r="B2485" s="451" t="s">
        <v>1713</v>
      </c>
      <c r="C2485" s="451" t="s">
        <v>1432</v>
      </c>
      <c r="D2485" s="451" t="s">
        <v>1540</v>
      </c>
      <c r="E2485" s="451" t="s">
        <v>1677</v>
      </c>
      <c r="F2485" s="451" t="s">
        <v>1983</v>
      </c>
      <c r="G2485" s="452" t="s">
        <v>1436</v>
      </c>
      <c r="H2485" s="453">
        <v>10453</v>
      </c>
      <c r="I2485" s="452" t="s">
        <v>1678</v>
      </c>
      <c r="J2485" s="455"/>
      <c r="K2485" s="452" t="s">
        <v>1533</v>
      </c>
      <c r="L2485" s="452" t="s">
        <v>1439</v>
      </c>
      <c r="M2485" s="452" t="s">
        <v>1452</v>
      </c>
      <c r="N2485" s="454">
        <v>44525</v>
      </c>
      <c r="O2485" s="452" t="s">
        <v>1534</v>
      </c>
      <c r="P2485" s="454">
        <v>44525</v>
      </c>
    </row>
    <row r="2486" spans="1:16" ht="21" x14ac:dyDescent="0.2">
      <c r="A2486" s="451" t="s">
        <v>2599</v>
      </c>
      <c r="B2486" s="451" t="s">
        <v>1717</v>
      </c>
      <c r="C2486" s="451" t="s">
        <v>1432</v>
      </c>
      <c r="D2486" s="451" t="s">
        <v>1433</v>
      </c>
      <c r="E2486" s="451" t="s">
        <v>1434</v>
      </c>
      <c r="F2486" s="451" t="s">
        <v>2420</v>
      </c>
      <c r="G2486" s="452" t="s">
        <v>1436</v>
      </c>
      <c r="H2486" s="453">
        <v>106831</v>
      </c>
      <c r="I2486" s="452" t="s">
        <v>1654</v>
      </c>
      <c r="J2486" s="452" t="s">
        <v>1438</v>
      </c>
      <c r="K2486" s="452" t="s">
        <v>1438</v>
      </c>
      <c r="L2486" s="452" t="s">
        <v>1439</v>
      </c>
      <c r="M2486" s="452" t="s">
        <v>1440</v>
      </c>
      <c r="N2486" s="454">
        <v>44312</v>
      </c>
      <c r="O2486" s="452" t="s">
        <v>1440</v>
      </c>
      <c r="P2486" s="454">
        <v>44468</v>
      </c>
    </row>
    <row r="2487" spans="1:16" ht="21" x14ac:dyDescent="0.2">
      <c r="A2487" s="451" t="s">
        <v>2601</v>
      </c>
      <c r="B2487" s="451" t="s">
        <v>1463</v>
      </c>
      <c r="C2487" s="451" t="s">
        <v>1432</v>
      </c>
      <c r="D2487" s="451" t="s">
        <v>1433</v>
      </c>
      <c r="E2487" s="451" t="s">
        <v>1434</v>
      </c>
      <c r="F2487" s="451" t="s">
        <v>1770</v>
      </c>
      <c r="G2487" s="452" t="s">
        <v>1436</v>
      </c>
      <c r="H2487" s="453">
        <v>517319</v>
      </c>
      <c r="I2487" s="452" t="s">
        <v>1650</v>
      </c>
      <c r="J2487" s="452" t="s">
        <v>1438</v>
      </c>
      <c r="K2487" s="452" t="s">
        <v>1438</v>
      </c>
      <c r="L2487" s="452" t="s">
        <v>1439</v>
      </c>
      <c r="M2487" s="452" t="s">
        <v>1440</v>
      </c>
      <c r="N2487" s="454">
        <v>44309</v>
      </c>
      <c r="O2487" s="452" t="s">
        <v>1440</v>
      </c>
      <c r="P2487" s="454">
        <v>44468</v>
      </c>
    </row>
    <row r="2488" spans="1:16" x14ac:dyDescent="0.2">
      <c r="A2488" s="451" t="s">
        <v>2601</v>
      </c>
      <c r="B2488" s="451" t="s">
        <v>1693</v>
      </c>
      <c r="C2488" s="451" t="s">
        <v>1432</v>
      </c>
      <c r="D2488" s="451" t="s">
        <v>1433</v>
      </c>
      <c r="E2488" s="451" t="s">
        <v>1434</v>
      </c>
      <c r="F2488" s="451" t="s">
        <v>2531</v>
      </c>
      <c r="G2488" s="452" t="s">
        <v>1436</v>
      </c>
      <c r="H2488" s="453">
        <v>17745</v>
      </c>
      <c r="I2488" s="452" t="s">
        <v>1648</v>
      </c>
      <c r="J2488" s="452" t="s">
        <v>1438</v>
      </c>
      <c r="K2488" s="452" t="s">
        <v>1438</v>
      </c>
      <c r="L2488" s="452" t="s">
        <v>1439</v>
      </c>
      <c r="M2488" s="452" t="s">
        <v>1440</v>
      </c>
      <c r="N2488" s="454">
        <v>44309</v>
      </c>
      <c r="O2488" s="452" t="s">
        <v>1440</v>
      </c>
      <c r="P2488" s="454">
        <v>44468</v>
      </c>
    </row>
    <row r="2489" spans="1:16" x14ac:dyDescent="0.2">
      <c r="A2489" s="451" t="s">
        <v>2601</v>
      </c>
      <c r="B2489" s="451" t="s">
        <v>1695</v>
      </c>
      <c r="C2489" s="451" t="s">
        <v>1432</v>
      </c>
      <c r="D2489" s="451" t="s">
        <v>1466</v>
      </c>
      <c r="E2489" s="451" t="s">
        <v>1442</v>
      </c>
      <c r="F2489" s="451" t="s">
        <v>2504</v>
      </c>
      <c r="G2489" s="452" t="s">
        <v>1436</v>
      </c>
      <c r="H2489" s="453">
        <v>130967.14</v>
      </c>
      <c r="I2489" s="452" t="s">
        <v>1655</v>
      </c>
      <c r="J2489" s="452" t="s">
        <v>1438</v>
      </c>
      <c r="K2489" s="452" t="s">
        <v>1438</v>
      </c>
      <c r="L2489" s="452" t="s">
        <v>1439</v>
      </c>
      <c r="M2489" s="452" t="s">
        <v>1440</v>
      </c>
      <c r="N2489" s="454">
        <v>44341</v>
      </c>
      <c r="O2489" s="452" t="s">
        <v>1440</v>
      </c>
      <c r="P2489" s="454">
        <v>44468</v>
      </c>
    </row>
    <row r="2490" spans="1:16" x14ac:dyDescent="0.2">
      <c r="A2490" s="451" t="s">
        <v>2601</v>
      </c>
      <c r="B2490" s="451" t="s">
        <v>1697</v>
      </c>
      <c r="C2490" s="451" t="s">
        <v>1432</v>
      </c>
      <c r="D2490" s="451" t="s">
        <v>1433</v>
      </c>
      <c r="E2490" s="451" t="s">
        <v>1442</v>
      </c>
      <c r="F2490" s="451" t="s">
        <v>2358</v>
      </c>
      <c r="G2490" s="452" t="s">
        <v>1436</v>
      </c>
      <c r="H2490" s="453">
        <v>10300</v>
      </c>
      <c r="I2490" s="452" t="s">
        <v>1670</v>
      </c>
      <c r="J2490" s="452" t="s">
        <v>1438</v>
      </c>
      <c r="K2490" s="452" t="s">
        <v>1438</v>
      </c>
      <c r="L2490" s="452" t="s">
        <v>1439</v>
      </c>
      <c r="M2490" s="452" t="s">
        <v>1440</v>
      </c>
      <c r="N2490" s="454">
        <v>44309</v>
      </c>
      <c r="O2490" s="452" t="s">
        <v>1440</v>
      </c>
      <c r="P2490" s="454">
        <v>44468</v>
      </c>
    </row>
    <row r="2491" spans="1:16" ht="21" x14ac:dyDescent="0.2">
      <c r="A2491" s="451" t="s">
        <v>2601</v>
      </c>
      <c r="B2491" s="451" t="s">
        <v>1703</v>
      </c>
      <c r="C2491" s="451" t="s">
        <v>1432</v>
      </c>
      <c r="D2491" s="451" t="s">
        <v>1491</v>
      </c>
      <c r="E2491" s="451" t="s">
        <v>1442</v>
      </c>
      <c r="F2491" s="451" t="s">
        <v>2602</v>
      </c>
      <c r="G2491" s="452" t="s">
        <v>1436</v>
      </c>
      <c r="H2491" s="453">
        <v>435</v>
      </c>
      <c r="I2491" s="452" t="s">
        <v>1609</v>
      </c>
      <c r="J2491" s="452" t="s">
        <v>1438</v>
      </c>
      <c r="K2491" s="452" t="s">
        <v>1438</v>
      </c>
      <c r="L2491" s="452" t="s">
        <v>1439</v>
      </c>
      <c r="M2491" s="452" t="s">
        <v>1440</v>
      </c>
      <c r="N2491" s="454">
        <v>44370</v>
      </c>
      <c r="O2491" s="452" t="s">
        <v>1440</v>
      </c>
      <c r="P2491" s="454">
        <v>44468</v>
      </c>
    </row>
    <row r="2492" spans="1:16" ht="21" x14ac:dyDescent="0.2">
      <c r="A2492" s="451" t="s">
        <v>2601</v>
      </c>
      <c r="B2492" s="451" t="s">
        <v>1703</v>
      </c>
      <c r="C2492" s="451" t="s">
        <v>1432</v>
      </c>
      <c r="D2492" s="451" t="s">
        <v>1491</v>
      </c>
      <c r="E2492" s="451" t="s">
        <v>1434</v>
      </c>
      <c r="F2492" s="451" t="s">
        <v>2422</v>
      </c>
      <c r="G2492" s="452" t="s">
        <v>1436</v>
      </c>
      <c r="H2492" s="453">
        <v>4030</v>
      </c>
      <c r="I2492" s="452" t="s">
        <v>1613</v>
      </c>
      <c r="J2492" s="452" t="s">
        <v>1438</v>
      </c>
      <c r="K2492" s="452" t="s">
        <v>1438</v>
      </c>
      <c r="L2492" s="452" t="s">
        <v>1439</v>
      </c>
      <c r="M2492" s="452" t="s">
        <v>1440</v>
      </c>
      <c r="N2492" s="454">
        <v>44370</v>
      </c>
      <c r="O2492" s="452" t="s">
        <v>1440</v>
      </c>
      <c r="P2492" s="454">
        <v>44468</v>
      </c>
    </row>
    <row r="2493" spans="1:16" ht="21" x14ac:dyDescent="0.2">
      <c r="A2493" s="451" t="s">
        <v>2601</v>
      </c>
      <c r="B2493" s="451" t="s">
        <v>1703</v>
      </c>
      <c r="C2493" s="451" t="s">
        <v>1432</v>
      </c>
      <c r="D2493" s="451" t="s">
        <v>1507</v>
      </c>
      <c r="E2493" s="451" t="s">
        <v>1442</v>
      </c>
      <c r="F2493" s="451" t="s">
        <v>2586</v>
      </c>
      <c r="G2493" s="452" t="s">
        <v>1436</v>
      </c>
      <c r="H2493" s="453">
        <v>-4030</v>
      </c>
      <c r="I2493" s="452" t="s">
        <v>1707</v>
      </c>
      <c r="J2493" s="452" t="s">
        <v>1438</v>
      </c>
      <c r="K2493" s="452" t="s">
        <v>1438</v>
      </c>
      <c r="L2493" s="452" t="s">
        <v>1439</v>
      </c>
      <c r="M2493" s="452" t="s">
        <v>1440</v>
      </c>
      <c r="N2493" s="454">
        <v>44384</v>
      </c>
      <c r="O2493" s="452" t="s">
        <v>1440</v>
      </c>
      <c r="P2493" s="454">
        <v>44468</v>
      </c>
    </row>
    <row r="2494" spans="1:16" x14ac:dyDescent="0.2">
      <c r="A2494" s="451" t="s">
        <v>2601</v>
      </c>
      <c r="B2494" s="451" t="s">
        <v>1708</v>
      </c>
      <c r="C2494" s="451" t="s">
        <v>1432</v>
      </c>
      <c r="D2494" s="451" t="s">
        <v>1507</v>
      </c>
      <c r="E2494" s="451" t="s">
        <v>1442</v>
      </c>
      <c r="F2494" s="451" t="s">
        <v>2250</v>
      </c>
      <c r="G2494" s="452" t="s">
        <v>1436</v>
      </c>
      <c r="H2494" s="453">
        <v>4030</v>
      </c>
      <c r="I2494" s="452" t="s">
        <v>1707</v>
      </c>
      <c r="J2494" s="452" t="s">
        <v>1438</v>
      </c>
      <c r="K2494" s="452" t="s">
        <v>1438</v>
      </c>
      <c r="L2494" s="452" t="s">
        <v>1439</v>
      </c>
      <c r="M2494" s="452" t="s">
        <v>1440</v>
      </c>
      <c r="N2494" s="454">
        <v>44384</v>
      </c>
      <c r="O2494" s="452" t="s">
        <v>1440</v>
      </c>
      <c r="P2494" s="454">
        <v>44468</v>
      </c>
    </row>
    <row r="2495" spans="1:16" ht="21" x14ac:dyDescent="0.2">
      <c r="A2495" s="451" t="s">
        <v>2601</v>
      </c>
      <c r="B2495" s="451" t="s">
        <v>1708</v>
      </c>
      <c r="C2495" s="451" t="s">
        <v>1432</v>
      </c>
      <c r="D2495" s="451" t="s">
        <v>1531</v>
      </c>
      <c r="E2495" s="451" t="s">
        <v>1568</v>
      </c>
      <c r="F2495" s="451" t="s">
        <v>2029</v>
      </c>
      <c r="G2495" s="452" t="s">
        <v>1436</v>
      </c>
      <c r="H2495" s="453">
        <v>500</v>
      </c>
      <c r="I2495" s="452" t="s">
        <v>1627</v>
      </c>
      <c r="J2495" s="455"/>
      <c r="K2495" s="452" t="s">
        <v>1533</v>
      </c>
      <c r="L2495" s="452" t="s">
        <v>1439</v>
      </c>
      <c r="M2495" s="452" t="s">
        <v>1452</v>
      </c>
      <c r="N2495" s="454">
        <v>44496</v>
      </c>
      <c r="O2495" s="452" t="s">
        <v>1534</v>
      </c>
      <c r="P2495" s="454">
        <v>44497</v>
      </c>
    </row>
    <row r="2496" spans="1:16" ht="21" x14ac:dyDescent="0.2">
      <c r="A2496" s="451" t="s">
        <v>2601</v>
      </c>
      <c r="B2496" s="451" t="s">
        <v>1708</v>
      </c>
      <c r="C2496" s="451" t="s">
        <v>1432</v>
      </c>
      <c r="D2496" s="451" t="s">
        <v>1531</v>
      </c>
      <c r="E2496" s="451" t="s">
        <v>1628</v>
      </c>
      <c r="F2496" s="451" t="s">
        <v>2029</v>
      </c>
      <c r="G2496" s="452" t="s">
        <v>1436</v>
      </c>
      <c r="H2496" s="453">
        <v>472.5</v>
      </c>
      <c r="I2496" s="452" t="s">
        <v>1629</v>
      </c>
      <c r="J2496" s="455"/>
      <c r="K2496" s="452" t="s">
        <v>1533</v>
      </c>
      <c r="L2496" s="452" t="s">
        <v>1439</v>
      </c>
      <c r="M2496" s="452" t="s">
        <v>1452</v>
      </c>
      <c r="N2496" s="454">
        <v>44496</v>
      </c>
      <c r="O2496" s="452" t="s">
        <v>1534</v>
      </c>
      <c r="P2496" s="454">
        <v>44497</v>
      </c>
    </row>
    <row r="2497" spans="1:16" x14ac:dyDescent="0.2">
      <c r="A2497" s="451" t="s">
        <v>2601</v>
      </c>
      <c r="B2497" s="451" t="s">
        <v>1575</v>
      </c>
      <c r="C2497" s="451" t="s">
        <v>1432</v>
      </c>
      <c r="D2497" s="451" t="s">
        <v>1507</v>
      </c>
      <c r="E2497" s="451" t="s">
        <v>1442</v>
      </c>
      <c r="F2497" s="451" t="s">
        <v>2603</v>
      </c>
      <c r="G2497" s="452" t="s">
        <v>1436</v>
      </c>
      <c r="H2497" s="453">
        <v>7702</v>
      </c>
      <c r="I2497" s="452" t="s">
        <v>1712</v>
      </c>
      <c r="J2497" s="452" t="s">
        <v>1438</v>
      </c>
      <c r="K2497" s="452" t="s">
        <v>1438</v>
      </c>
      <c r="L2497" s="452" t="s">
        <v>1439</v>
      </c>
      <c r="M2497" s="452" t="s">
        <v>1440</v>
      </c>
      <c r="N2497" s="454">
        <v>44399</v>
      </c>
      <c r="O2497" s="452" t="s">
        <v>1440</v>
      </c>
      <c r="P2497" s="454">
        <v>44468</v>
      </c>
    </row>
    <row r="2498" spans="1:16" ht="21" x14ac:dyDescent="0.2">
      <c r="A2498" s="451" t="s">
        <v>2601</v>
      </c>
      <c r="B2498" s="451" t="s">
        <v>1575</v>
      </c>
      <c r="C2498" s="451" t="s">
        <v>1432</v>
      </c>
      <c r="D2498" s="451" t="s">
        <v>1448</v>
      </c>
      <c r="E2498" s="451" t="s">
        <v>1460</v>
      </c>
      <c r="F2498" s="451" t="s">
        <v>2029</v>
      </c>
      <c r="G2498" s="452" t="s">
        <v>1436</v>
      </c>
      <c r="H2498" s="453">
        <v>6162</v>
      </c>
      <c r="I2498" s="452" t="s">
        <v>1462</v>
      </c>
      <c r="J2498" s="455"/>
      <c r="K2498" s="452" t="s">
        <v>1533</v>
      </c>
      <c r="L2498" s="452" t="s">
        <v>1439</v>
      </c>
      <c r="M2498" s="452" t="s">
        <v>1452</v>
      </c>
      <c r="N2498" s="454">
        <v>44550</v>
      </c>
      <c r="O2498" s="452" t="s">
        <v>1453</v>
      </c>
      <c r="P2498" s="454">
        <v>44553</v>
      </c>
    </row>
    <row r="2499" spans="1:16" x14ac:dyDescent="0.2">
      <c r="A2499" s="451" t="s">
        <v>2601</v>
      </c>
      <c r="B2499" s="451" t="s">
        <v>1713</v>
      </c>
      <c r="C2499" s="451" t="s">
        <v>1432</v>
      </c>
      <c r="D2499" s="451" t="s">
        <v>1466</v>
      </c>
      <c r="E2499" s="451" t="s">
        <v>1442</v>
      </c>
      <c r="F2499" s="451" t="s">
        <v>1732</v>
      </c>
      <c r="G2499" s="452" t="s">
        <v>1436</v>
      </c>
      <c r="H2499" s="453">
        <v>7067</v>
      </c>
      <c r="I2499" s="452" t="s">
        <v>1676</v>
      </c>
      <c r="J2499" s="452" t="s">
        <v>1438</v>
      </c>
      <c r="K2499" s="452" t="s">
        <v>1438</v>
      </c>
      <c r="L2499" s="452" t="s">
        <v>1439</v>
      </c>
      <c r="M2499" s="452" t="s">
        <v>1440</v>
      </c>
      <c r="N2499" s="454">
        <v>44330</v>
      </c>
      <c r="O2499" s="452" t="s">
        <v>1440</v>
      </c>
      <c r="P2499" s="454">
        <v>44468</v>
      </c>
    </row>
    <row r="2500" spans="1:16" x14ac:dyDescent="0.2">
      <c r="A2500" s="451" t="s">
        <v>2601</v>
      </c>
      <c r="B2500" s="451" t="s">
        <v>1713</v>
      </c>
      <c r="C2500" s="451" t="s">
        <v>1432</v>
      </c>
      <c r="D2500" s="451" t="s">
        <v>1507</v>
      </c>
      <c r="E2500" s="451" t="s">
        <v>1442</v>
      </c>
      <c r="F2500" s="451" t="s">
        <v>2267</v>
      </c>
      <c r="G2500" s="452" t="s">
        <v>1436</v>
      </c>
      <c r="H2500" s="453">
        <v>18785</v>
      </c>
      <c r="I2500" s="452" t="s">
        <v>1640</v>
      </c>
      <c r="J2500" s="452" t="s">
        <v>1438</v>
      </c>
      <c r="K2500" s="452" t="s">
        <v>1438</v>
      </c>
      <c r="L2500" s="452" t="s">
        <v>1439</v>
      </c>
      <c r="M2500" s="452" t="s">
        <v>1440</v>
      </c>
      <c r="N2500" s="454">
        <v>44384</v>
      </c>
      <c r="O2500" s="452" t="s">
        <v>1440</v>
      </c>
      <c r="P2500" s="454">
        <v>44468</v>
      </c>
    </row>
    <row r="2501" spans="1:16" ht="21" x14ac:dyDescent="0.2">
      <c r="A2501" s="451" t="s">
        <v>2601</v>
      </c>
      <c r="B2501" s="451" t="s">
        <v>1713</v>
      </c>
      <c r="C2501" s="451" t="s">
        <v>1432</v>
      </c>
      <c r="D2501" s="451" t="s">
        <v>1540</v>
      </c>
      <c r="E2501" s="451" t="s">
        <v>1677</v>
      </c>
      <c r="F2501" s="451" t="s">
        <v>2418</v>
      </c>
      <c r="G2501" s="452" t="s">
        <v>1436</v>
      </c>
      <c r="H2501" s="453">
        <v>9934</v>
      </c>
      <c r="I2501" s="452" t="s">
        <v>1678</v>
      </c>
      <c r="J2501" s="455"/>
      <c r="K2501" s="452" t="s">
        <v>1533</v>
      </c>
      <c r="L2501" s="452" t="s">
        <v>1439</v>
      </c>
      <c r="M2501" s="452" t="s">
        <v>1452</v>
      </c>
      <c r="N2501" s="454">
        <v>44525</v>
      </c>
      <c r="O2501" s="452" t="s">
        <v>1534</v>
      </c>
      <c r="P2501" s="454">
        <v>44525</v>
      </c>
    </row>
    <row r="2502" spans="1:16" x14ac:dyDescent="0.2">
      <c r="A2502" s="451" t="s">
        <v>2601</v>
      </c>
      <c r="B2502" s="451" t="s">
        <v>1717</v>
      </c>
      <c r="C2502" s="451" t="s">
        <v>1432</v>
      </c>
      <c r="D2502" s="451" t="s">
        <v>1433</v>
      </c>
      <c r="E2502" s="451" t="s">
        <v>1442</v>
      </c>
      <c r="F2502" s="451" t="s">
        <v>2404</v>
      </c>
      <c r="G2502" s="452" t="s">
        <v>1436</v>
      </c>
      <c r="H2502" s="453">
        <v>33847</v>
      </c>
      <c r="I2502" s="452" t="s">
        <v>1654</v>
      </c>
      <c r="J2502" s="452" t="s">
        <v>1438</v>
      </c>
      <c r="K2502" s="452" t="s">
        <v>1438</v>
      </c>
      <c r="L2502" s="452" t="s">
        <v>1439</v>
      </c>
      <c r="M2502" s="452" t="s">
        <v>1440</v>
      </c>
      <c r="N2502" s="454">
        <v>44312</v>
      </c>
      <c r="O2502" s="452" t="s">
        <v>1440</v>
      </c>
      <c r="P2502" s="454">
        <v>44468</v>
      </c>
    </row>
    <row r="2503" spans="1:16" ht="21" x14ac:dyDescent="0.2">
      <c r="A2503" s="451" t="s">
        <v>2604</v>
      </c>
      <c r="B2503" s="451" t="s">
        <v>1463</v>
      </c>
      <c r="C2503" s="451" t="s">
        <v>1432</v>
      </c>
      <c r="D2503" s="451" t="s">
        <v>1433</v>
      </c>
      <c r="E2503" s="451" t="s">
        <v>1434</v>
      </c>
      <c r="F2503" s="451" t="s">
        <v>1817</v>
      </c>
      <c r="G2503" s="452" t="s">
        <v>1436</v>
      </c>
      <c r="H2503" s="453">
        <v>470798</v>
      </c>
      <c r="I2503" s="452" t="s">
        <v>1650</v>
      </c>
      <c r="J2503" s="452" t="s">
        <v>1438</v>
      </c>
      <c r="K2503" s="452" t="s">
        <v>1438</v>
      </c>
      <c r="L2503" s="452" t="s">
        <v>1439</v>
      </c>
      <c r="M2503" s="452" t="s">
        <v>1440</v>
      </c>
      <c r="N2503" s="454">
        <v>44309</v>
      </c>
      <c r="O2503" s="452" t="s">
        <v>1440</v>
      </c>
      <c r="P2503" s="454">
        <v>44468</v>
      </c>
    </row>
    <row r="2504" spans="1:16" x14ac:dyDescent="0.2">
      <c r="A2504" s="451" t="s">
        <v>2604</v>
      </c>
      <c r="B2504" s="451" t="s">
        <v>1693</v>
      </c>
      <c r="C2504" s="451" t="s">
        <v>1432</v>
      </c>
      <c r="D2504" s="451" t="s">
        <v>1433</v>
      </c>
      <c r="E2504" s="451" t="s">
        <v>1434</v>
      </c>
      <c r="F2504" s="451" t="s">
        <v>2529</v>
      </c>
      <c r="G2504" s="452" t="s">
        <v>1436</v>
      </c>
      <c r="H2504" s="453">
        <v>17111</v>
      </c>
      <c r="I2504" s="452" t="s">
        <v>1648</v>
      </c>
      <c r="J2504" s="452" t="s">
        <v>1438</v>
      </c>
      <c r="K2504" s="452" t="s">
        <v>1438</v>
      </c>
      <c r="L2504" s="452" t="s">
        <v>1439</v>
      </c>
      <c r="M2504" s="452" t="s">
        <v>1440</v>
      </c>
      <c r="N2504" s="454">
        <v>44309</v>
      </c>
      <c r="O2504" s="452" t="s">
        <v>1440</v>
      </c>
      <c r="P2504" s="454">
        <v>44468</v>
      </c>
    </row>
    <row r="2505" spans="1:16" x14ac:dyDescent="0.2">
      <c r="A2505" s="451" t="s">
        <v>2604</v>
      </c>
      <c r="B2505" s="451" t="s">
        <v>1695</v>
      </c>
      <c r="C2505" s="451" t="s">
        <v>1432</v>
      </c>
      <c r="D2505" s="451" t="s">
        <v>1466</v>
      </c>
      <c r="E2505" s="451" t="s">
        <v>1442</v>
      </c>
      <c r="F2505" s="451" t="s">
        <v>2481</v>
      </c>
      <c r="G2505" s="452" t="s">
        <v>1436</v>
      </c>
      <c r="H2505" s="453">
        <v>166996.5</v>
      </c>
      <c r="I2505" s="452" t="s">
        <v>1655</v>
      </c>
      <c r="J2505" s="452" t="s">
        <v>1438</v>
      </c>
      <c r="K2505" s="452" t="s">
        <v>1438</v>
      </c>
      <c r="L2505" s="452" t="s">
        <v>1439</v>
      </c>
      <c r="M2505" s="452" t="s">
        <v>1440</v>
      </c>
      <c r="N2505" s="454">
        <v>44341</v>
      </c>
      <c r="O2505" s="452" t="s">
        <v>1440</v>
      </c>
      <c r="P2505" s="454">
        <v>44468</v>
      </c>
    </row>
    <row r="2506" spans="1:16" x14ac:dyDescent="0.2">
      <c r="A2506" s="451" t="s">
        <v>2604</v>
      </c>
      <c r="B2506" s="451" t="s">
        <v>1697</v>
      </c>
      <c r="C2506" s="451" t="s">
        <v>1432</v>
      </c>
      <c r="D2506" s="451" t="s">
        <v>1433</v>
      </c>
      <c r="E2506" s="451" t="s">
        <v>1442</v>
      </c>
      <c r="F2506" s="451" t="s">
        <v>2284</v>
      </c>
      <c r="G2506" s="452" t="s">
        <v>1436</v>
      </c>
      <c r="H2506" s="453">
        <v>9730</v>
      </c>
      <c r="I2506" s="452" t="s">
        <v>1670</v>
      </c>
      <c r="J2506" s="452" t="s">
        <v>1438</v>
      </c>
      <c r="K2506" s="452" t="s">
        <v>1438</v>
      </c>
      <c r="L2506" s="452" t="s">
        <v>1439</v>
      </c>
      <c r="M2506" s="452" t="s">
        <v>1440</v>
      </c>
      <c r="N2506" s="454">
        <v>44309</v>
      </c>
      <c r="O2506" s="452" t="s">
        <v>1440</v>
      </c>
      <c r="P2506" s="454">
        <v>44468</v>
      </c>
    </row>
    <row r="2507" spans="1:16" ht="21" x14ac:dyDescent="0.2">
      <c r="A2507" s="451" t="s">
        <v>2604</v>
      </c>
      <c r="B2507" s="451" t="s">
        <v>1703</v>
      </c>
      <c r="C2507" s="451" t="s">
        <v>1432</v>
      </c>
      <c r="D2507" s="451" t="s">
        <v>1491</v>
      </c>
      <c r="E2507" s="451" t="s">
        <v>1442</v>
      </c>
      <c r="F2507" s="451" t="s">
        <v>1808</v>
      </c>
      <c r="G2507" s="452" t="s">
        <v>1436</v>
      </c>
      <c r="H2507" s="453">
        <v>185.5</v>
      </c>
      <c r="I2507" s="452" t="s">
        <v>1609</v>
      </c>
      <c r="J2507" s="452" t="s">
        <v>1438</v>
      </c>
      <c r="K2507" s="452" t="s">
        <v>1438</v>
      </c>
      <c r="L2507" s="452" t="s">
        <v>1439</v>
      </c>
      <c r="M2507" s="452" t="s">
        <v>1440</v>
      </c>
      <c r="N2507" s="454">
        <v>44370</v>
      </c>
      <c r="O2507" s="452" t="s">
        <v>1440</v>
      </c>
      <c r="P2507" s="454">
        <v>44468</v>
      </c>
    </row>
    <row r="2508" spans="1:16" ht="21" x14ac:dyDescent="0.2">
      <c r="A2508" s="451" t="s">
        <v>2604</v>
      </c>
      <c r="B2508" s="451" t="s">
        <v>1703</v>
      </c>
      <c r="C2508" s="451" t="s">
        <v>1432</v>
      </c>
      <c r="D2508" s="451" t="s">
        <v>1491</v>
      </c>
      <c r="E2508" s="451" t="s">
        <v>1434</v>
      </c>
      <c r="F2508" s="451" t="s">
        <v>2605</v>
      </c>
      <c r="G2508" s="452" t="s">
        <v>1436</v>
      </c>
      <c r="H2508" s="453">
        <v>3530</v>
      </c>
      <c r="I2508" s="452" t="s">
        <v>1613</v>
      </c>
      <c r="J2508" s="452" t="s">
        <v>1438</v>
      </c>
      <c r="K2508" s="452" t="s">
        <v>1438</v>
      </c>
      <c r="L2508" s="452" t="s">
        <v>1439</v>
      </c>
      <c r="M2508" s="452" t="s">
        <v>1440</v>
      </c>
      <c r="N2508" s="454">
        <v>44370</v>
      </c>
      <c r="O2508" s="452" t="s">
        <v>1440</v>
      </c>
      <c r="P2508" s="454">
        <v>44468</v>
      </c>
    </row>
    <row r="2509" spans="1:16" ht="21" x14ac:dyDescent="0.2">
      <c r="A2509" s="451" t="s">
        <v>2604</v>
      </c>
      <c r="B2509" s="451" t="s">
        <v>1703</v>
      </c>
      <c r="C2509" s="451" t="s">
        <v>1432</v>
      </c>
      <c r="D2509" s="451" t="s">
        <v>1507</v>
      </c>
      <c r="E2509" s="451" t="s">
        <v>1434</v>
      </c>
      <c r="F2509" s="451" t="s">
        <v>2101</v>
      </c>
      <c r="G2509" s="452" t="s">
        <v>1436</v>
      </c>
      <c r="H2509" s="453">
        <v>-3530</v>
      </c>
      <c r="I2509" s="452" t="s">
        <v>1707</v>
      </c>
      <c r="J2509" s="452" t="s">
        <v>1438</v>
      </c>
      <c r="K2509" s="452" t="s">
        <v>1438</v>
      </c>
      <c r="L2509" s="452" t="s">
        <v>1439</v>
      </c>
      <c r="M2509" s="452" t="s">
        <v>1440</v>
      </c>
      <c r="N2509" s="454">
        <v>44384</v>
      </c>
      <c r="O2509" s="452" t="s">
        <v>1440</v>
      </c>
      <c r="P2509" s="454">
        <v>44468</v>
      </c>
    </row>
    <row r="2510" spans="1:16" ht="21" x14ac:dyDescent="0.2">
      <c r="A2510" s="451" t="s">
        <v>2604</v>
      </c>
      <c r="B2510" s="451" t="s">
        <v>1758</v>
      </c>
      <c r="C2510" s="451" t="s">
        <v>1432</v>
      </c>
      <c r="D2510" s="451" t="s">
        <v>1448</v>
      </c>
      <c r="E2510" s="451" t="s">
        <v>1570</v>
      </c>
      <c r="F2510" s="451" t="s">
        <v>2472</v>
      </c>
      <c r="G2510" s="452" t="s">
        <v>1436</v>
      </c>
      <c r="H2510" s="453">
        <v>8229</v>
      </c>
      <c r="I2510" s="452" t="s">
        <v>1572</v>
      </c>
      <c r="J2510" s="455"/>
      <c r="K2510" s="452" t="s">
        <v>1533</v>
      </c>
      <c r="L2510" s="452" t="s">
        <v>1439</v>
      </c>
      <c r="M2510" s="452" t="s">
        <v>1452</v>
      </c>
      <c r="N2510" s="454">
        <v>44554</v>
      </c>
      <c r="O2510" s="452" t="s">
        <v>1534</v>
      </c>
      <c r="P2510" s="454">
        <v>44560</v>
      </c>
    </row>
    <row r="2511" spans="1:16" x14ac:dyDescent="0.2">
      <c r="A2511" s="451" t="s">
        <v>2604</v>
      </c>
      <c r="B2511" s="451" t="s">
        <v>1708</v>
      </c>
      <c r="C2511" s="451" t="s">
        <v>1432</v>
      </c>
      <c r="D2511" s="451" t="s">
        <v>1507</v>
      </c>
      <c r="E2511" s="451" t="s">
        <v>1442</v>
      </c>
      <c r="F2511" s="451" t="s">
        <v>1599</v>
      </c>
      <c r="G2511" s="452" t="s">
        <v>1436</v>
      </c>
      <c r="H2511" s="453">
        <v>3530</v>
      </c>
      <c r="I2511" s="452" t="s">
        <v>1707</v>
      </c>
      <c r="J2511" s="452" t="s">
        <v>1438</v>
      </c>
      <c r="K2511" s="452" t="s">
        <v>1438</v>
      </c>
      <c r="L2511" s="452" t="s">
        <v>1439</v>
      </c>
      <c r="M2511" s="452" t="s">
        <v>1440</v>
      </c>
      <c r="N2511" s="454">
        <v>44384</v>
      </c>
      <c r="O2511" s="452" t="s">
        <v>1440</v>
      </c>
      <c r="P2511" s="454">
        <v>44468</v>
      </c>
    </row>
    <row r="2512" spans="1:16" ht="21" x14ac:dyDescent="0.2">
      <c r="A2512" s="451" t="s">
        <v>2604</v>
      </c>
      <c r="B2512" s="451" t="s">
        <v>1708</v>
      </c>
      <c r="C2512" s="451" t="s">
        <v>1432</v>
      </c>
      <c r="D2512" s="451" t="s">
        <v>1531</v>
      </c>
      <c r="E2512" s="451" t="s">
        <v>1568</v>
      </c>
      <c r="F2512" s="451" t="s">
        <v>2003</v>
      </c>
      <c r="G2512" s="452" t="s">
        <v>1436</v>
      </c>
      <c r="H2512" s="453">
        <v>761.25</v>
      </c>
      <c r="I2512" s="452" t="s">
        <v>1627</v>
      </c>
      <c r="J2512" s="455"/>
      <c r="K2512" s="452" t="s">
        <v>1533</v>
      </c>
      <c r="L2512" s="452" t="s">
        <v>1439</v>
      </c>
      <c r="M2512" s="452" t="s">
        <v>1452</v>
      </c>
      <c r="N2512" s="454">
        <v>44496</v>
      </c>
      <c r="O2512" s="452" t="s">
        <v>1534</v>
      </c>
      <c r="P2512" s="454">
        <v>44497</v>
      </c>
    </row>
    <row r="2513" spans="1:16" ht="21" x14ac:dyDescent="0.2">
      <c r="A2513" s="451" t="s">
        <v>2604</v>
      </c>
      <c r="B2513" s="451" t="s">
        <v>1708</v>
      </c>
      <c r="C2513" s="451" t="s">
        <v>1432</v>
      </c>
      <c r="D2513" s="451" t="s">
        <v>1531</v>
      </c>
      <c r="E2513" s="451" t="s">
        <v>1628</v>
      </c>
      <c r="F2513" s="451" t="s">
        <v>2003</v>
      </c>
      <c r="G2513" s="452" t="s">
        <v>1436</v>
      </c>
      <c r="H2513" s="453">
        <v>649.69000000000005</v>
      </c>
      <c r="I2513" s="452" t="s">
        <v>1629</v>
      </c>
      <c r="J2513" s="455"/>
      <c r="K2513" s="452" t="s">
        <v>1533</v>
      </c>
      <c r="L2513" s="452" t="s">
        <v>1439</v>
      </c>
      <c r="M2513" s="452" t="s">
        <v>1452</v>
      </c>
      <c r="N2513" s="454">
        <v>44496</v>
      </c>
      <c r="O2513" s="452" t="s">
        <v>1534</v>
      </c>
      <c r="P2513" s="454">
        <v>44497</v>
      </c>
    </row>
    <row r="2514" spans="1:16" x14ac:dyDescent="0.2">
      <c r="A2514" s="451" t="s">
        <v>2604</v>
      </c>
      <c r="B2514" s="451" t="s">
        <v>1575</v>
      </c>
      <c r="C2514" s="451" t="s">
        <v>1432</v>
      </c>
      <c r="D2514" s="451" t="s">
        <v>1507</v>
      </c>
      <c r="E2514" s="451" t="s">
        <v>1442</v>
      </c>
      <c r="F2514" s="451" t="s">
        <v>2468</v>
      </c>
      <c r="G2514" s="452" t="s">
        <v>1436</v>
      </c>
      <c r="H2514" s="453">
        <v>12156</v>
      </c>
      <c r="I2514" s="452" t="s">
        <v>1712</v>
      </c>
      <c r="J2514" s="452" t="s">
        <v>1438</v>
      </c>
      <c r="K2514" s="452" t="s">
        <v>1438</v>
      </c>
      <c r="L2514" s="452" t="s">
        <v>1439</v>
      </c>
      <c r="M2514" s="452" t="s">
        <v>1440</v>
      </c>
      <c r="N2514" s="454">
        <v>44399</v>
      </c>
      <c r="O2514" s="452" t="s">
        <v>1440</v>
      </c>
      <c r="P2514" s="454">
        <v>44468</v>
      </c>
    </row>
    <row r="2515" spans="1:16" ht="21" x14ac:dyDescent="0.2">
      <c r="A2515" s="451" t="s">
        <v>2604</v>
      </c>
      <c r="B2515" s="451" t="s">
        <v>1575</v>
      </c>
      <c r="C2515" s="451" t="s">
        <v>1432</v>
      </c>
      <c r="D2515" s="451" t="s">
        <v>1448</v>
      </c>
      <c r="E2515" s="451" t="s">
        <v>1460</v>
      </c>
      <c r="F2515" s="451" t="s">
        <v>2003</v>
      </c>
      <c r="G2515" s="452" t="s">
        <v>1436</v>
      </c>
      <c r="H2515" s="453">
        <v>9725</v>
      </c>
      <c r="I2515" s="452" t="s">
        <v>1462</v>
      </c>
      <c r="J2515" s="455"/>
      <c r="K2515" s="452" t="s">
        <v>1533</v>
      </c>
      <c r="L2515" s="452" t="s">
        <v>1439</v>
      </c>
      <c r="M2515" s="452" t="s">
        <v>1452</v>
      </c>
      <c r="N2515" s="454">
        <v>44550</v>
      </c>
      <c r="O2515" s="452" t="s">
        <v>1453</v>
      </c>
      <c r="P2515" s="454">
        <v>44553</v>
      </c>
    </row>
    <row r="2516" spans="1:16" x14ac:dyDescent="0.2">
      <c r="A2516" s="451" t="s">
        <v>2604</v>
      </c>
      <c r="B2516" s="451" t="s">
        <v>1713</v>
      </c>
      <c r="C2516" s="451" t="s">
        <v>1432</v>
      </c>
      <c r="D2516" s="451" t="s">
        <v>1466</v>
      </c>
      <c r="E2516" s="451" t="s">
        <v>1442</v>
      </c>
      <c r="F2516" s="451" t="s">
        <v>2606</v>
      </c>
      <c r="G2516" s="452" t="s">
        <v>1436</v>
      </c>
      <c r="H2516" s="453">
        <v>7129</v>
      </c>
      <c r="I2516" s="452" t="s">
        <v>1676</v>
      </c>
      <c r="J2516" s="452" t="s">
        <v>1438</v>
      </c>
      <c r="K2516" s="452" t="s">
        <v>1438</v>
      </c>
      <c r="L2516" s="452" t="s">
        <v>1439</v>
      </c>
      <c r="M2516" s="452" t="s">
        <v>1440</v>
      </c>
      <c r="N2516" s="454">
        <v>44330</v>
      </c>
      <c r="O2516" s="452" t="s">
        <v>1440</v>
      </c>
      <c r="P2516" s="454">
        <v>44468</v>
      </c>
    </row>
    <row r="2517" spans="1:16" x14ac:dyDescent="0.2">
      <c r="A2517" s="451" t="s">
        <v>2604</v>
      </c>
      <c r="B2517" s="451" t="s">
        <v>1713</v>
      </c>
      <c r="C2517" s="451" t="s">
        <v>1432</v>
      </c>
      <c r="D2517" s="451" t="s">
        <v>1507</v>
      </c>
      <c r="E2517" s="451" t="s">
        <v>1442</v>
      </c>
      <c r="F2517" s="451" t="s">
        <v>2607</v>
      </c>
      <c r="G2517" s="452" t="s">
        <v>1436</v>
      </c>
      <c r="H2517" s="453">
        <v>10226</v>
      </c>
      <c r="I2517" s="452" t="s">
        <v>1640</v>
      </c>
      <c r="J2517" s="452" t="s">
        <v>1438</v>
      </c>
      <c r="K2517" s="452" t="s">
        <v>1438</v>
      </c>
      <c r="L2517" s="452" t="s">
        <v>1439</v>
      </c>
      <c r="M2517" s="452" t="s">
        <v>1440</v>
      </c>
      <c r="N2517" s="454">
        <v>44384</v>
      </c>
      <c r="O2517" s="452" t="s">
        <v>1440</v>
      </c>
      <c r="P2517" s="454">
        <v>44468</v>
      </c>
    </row>
    <row r="2518" spans="1:16" ht="21" x14ac:dyDescent="0.2">
      <c r="A2518" s="451" t="s">
        <v>2604</v>
      </c>
      <c r="B2518" s="451" t="s">
        <v>1713</v>
      </c>
      <c r="C2518" s="451" t="s">
        <v>1432</v>
      </c>
      <c r="D2518" s="451" t="s">
        <v>1540</v>
      </c>
      <c r="E2518" s="451" t="s">
        <v>1677</v>
      </c>
      <c r="F2518" s="451" t="s">
        <v>1728</v>
      </c>
      <c r="G2518" s="452" t="s">
        <v>1436</v>
      </c>
      <c r="H2518" s="453">
        <v>9870</v>
      </c>
      <c r="I2518" s="452" t="s">
        <v>1678</v>
      </c>
      <c r="J2518" s="455"/>
      <c r="K2518" s="452" t="s">
        <v>1533</v>
      </c>
      <c r="L2518" s="452" t="s">
        <v>1439</v>
      </c>
      <c r="M2518" s="452" t="s">
        <v>1452</v>
      </c>
      <c r="N2518" s="454">
        <v>44525</v>
      </c>
      <c r="O2518" s="452" t="s">
        <v>1534</v>
      </c>
      <c r="P2518" s="454">
        <v>44525</v>
      </c>
    </row>
    <row r="2519" spans="1:16" x14ac:dyDescent="0.2">
      <c r="A2519" s="451" t="s">
        <v>2604</v>
      </c>
      <c r="B2519" s="451" t="s">
        <v>1717</v>
      </c>
      <c r="C2519" s="451" t="s">
        <v>1432</v>
      </c>
      <c r="D2519" s="451" t="s">
        <v>1433</v>
      </c>
      <c r="E2519" s="451" t="s">
        <v>1434</v>
      </c>
      <c r="F2519" s="451" t="s">
        <v>1890</v>
      </c>
      <c r="G2519" s="452" t="s">
        <v>1436</v>
      </c>
      <c r="H2519" s="453">
        <v>54115</v>
      </c>
      <c r="I2519" s="452" t="s">
        <v>1654</v>
      </c>
      <c r="J2519" s="452" t="s">
        <v>1438</v>
      </c>
      <c r="K2519" s="452" t="s">
        <v>1438</v>
      </c>
      <c r="L2519" s="452" t="s">
        <v>1439</v>
      </c>
      <c r="M2519" s="452" t="s">
        <v>1440</v>
      </c>
      <c r="N2519" s="454">
        <v>44312</v>
      </c>
      <c r="O2519" s="452" t="s">
        <v>1440</v>
      </c>
      <c r="P2519" s="454">
        <v>44468</v>
      </c>
    </row>
    <row r="2520" spans="1:16" ht="21" x14ac:dyDescent="0.2">
      <c r="A2520" s="451" t="s">
        <v>2608</v>
      </c>
      <c r="B2520" s="451" t="s">
        <v>1463</v>
      </c>
      <c r="C2520" s="451" t="s">
        <v>1432</v>
      </c>
      <c r="D2520" s="451" t="s">
        <v>1433</v>
      </c>
      <c r="E2520" s="451" t="s">
        <v>1434</v>
      </c>
      <c r="F2520" s="451" t="s">
        <v>1805</v>
      </c>
      <c r="G2520" s="452" t="s">
        <v>1436</v>
      </c>
      <c r="H2520" s="453">
        <v>1226667</v>
      </c>
      <c r="I2520" s="452" t="s">
        <v>1650</v>
      </c>
      <c r="J2520" s="452" t="s">
        <v>1438</v>
      </c>
      <c r="K2520" s="452" t="s">
        <v>1438</v>
      </c>
      <c r="L2520" s="452" t="s">
        <v>1439</v>
      </c>
      <c r="M2520" s="452" t="s">
        <v>1440</v>
      </c>
      <c r="N2520" s="454">
        <v>44309</v>
      </c>
      <c r="O2520" s="452" t="s">
        <v>1440</v>
      </c>
      <c r="P2520" s="454">
        <v>44468</v>
      </c>
    </row>
    <row r="2521" spans="1:16" ht="21" x14ac:dyDescent="0.2">
      <c r="A2521" s="451" t="s">
        <v>2608</v>
      </c>
      <c r="B2521" s="451" t="s">
        <v>1693</v>
      </c>
      <c r="C2521" s="451" t="s">
        <v>1432</v>
      </c>
      <c r="D2521" s="451" t="s">
        <v>1433</v>
      </c>
      <c r="E2521" s="451" t="s">
        <v>1442</v>
      </c>
      <c r="F2521" s="451" t="s">
        <v>1795</v>
      </c>
      <c r="G2521" s="452" t="s">
        <v>1436</v>
      </c>
      <c r="H2521" s="453">
        <v>3883</v>
      </c>
      <c r="I2521" s="452" t="s">
        <v>1648</v>
      </c>
      <c r="J2521" s="452" t="s">
        <v>1438</v>
      </c>
      <c r="K2521" s="452" t="s">
        <v>1438</v>
      </c>
      <c r="L2521" s="452" t="s">
        <v>1439</v>
      </c>
      <c r="M2521" s="452" t="s">
        <v>1440</v>
      </c>
      <c r="N2521" s="454">
        <v>44309</v>
      </c>
      <c r="O2521" s="452" t="s">
        <v>1440</v>
      </c>
      <c r="P2521" s="454">
        <v>44468</v>
      </c>
    </row>
    <row r="2522" spans="1:16" ht="21" x14ac:dyDescent="0.2">
      <c r="A2522" s="451" t="s">
        <v>2608</v>
      </c>
      <c r="B2522" s="451" t="s">
        <v>1695</v>
      </c>
      <c r="C2522" s="451" t="s">
        <v>1432</v>
      </c>
      <c r="D2522" s="451" t="s">
        <v>1466</v>
      </c>
      <c r="E2522" s="451" t="s">
        <v>1442</v>
      </c>
      <c r="F2522" s="451" t="s">
        <v>2251</v>
      </c>
      <c r="G2522" s="452" t="s">
        <v>1436</v>
      </c>
      <c r="H2522" s="453">
        <v>255453.77</v>
      </c>
      <c r="I2522" s="452" t="s">
        <v>1655</v>
      </c>
      <c r="J2522" s="452" t="s">
        <v>1438</v>
      </c>
      <c r="K2522" s="452" t="s">
        <v>1438</v>
      </c>
      <c r="L2522" s="452" t="s">
        <v>1439</v>
      </c>
      <c r="M2522" s="452" t="s">
        <v>1440</v>
      </c>
      <c r="N2522" s="454">
        <v>44341</v>
      </c>
      <c r="O2522" s="452" t="s">
        <v>1440</v>
      </c>
      <c r="P2522" s="454">
        <v>44468</v>
      </c>
    </row>
    <row r="2523" spans="1:16" ht="21" x14ac:dyDescent="0.2">
      <c r="A2523" s="451" t="s">
        <v>2608</v>
      </c>
      <c r="B2523" s="451" t="s">
        <v>1697</v>
      </c>
      <c r="C2523" s="451" t="s">
        <v>1432</v>
      </c>
      <c r="D2523" s="451" t="s">
        <v>1433</v>
      </c>
      <c r="E2523" s="451" t="s">
        <v>1434</v>
      </c>
      <c r="F2523" s="451" t="s">
        <v>2395</v>
      </c>
      <c r="G2523" s="452" t="s">
        <v>1436</v>
      </c>
      <c r="H2523" s="453">
        <v>19323</v>
      </c>
      <c r="I2523" s="452" t="s">
        <v>1670</v>
      </c>
      <c r="J2523" s="452" t="s">
        <v>1438</v>
      </c>
      <c r="K2523" s="452" t="s">
        <v>1438</v>
      </c>
      <c r="L2523" s="452" t="s">
        <v>1439</v>
      </c>
      <c r="M2523" s="452" t="s">
        <v>1440</v>
      </c>
      <c r="N2523" s="454">
        <v>44309</v>
      </c>
      <c r="O2523" s="452" t="s">
        <v>1440</v>
      </c>
      <c r="P2523" s="454">
        <v>44468</v>
      </c>
    </row>
    <row r="2524" spans="1:16" ht="21" x14ac:dyDescent="0.2">
      <c r="A2524" s="451" t="s">
        <v>2608</v>
      </c>
      <c r="B2524" s="451" t="s">
        <v>1697</v>
      </c>
      <c r="C2524" s="451" t="s">
        <v>1432</v>
      </c>
      <c r="D2524" s="451" t="s">
        <v>1466</v>
      </c>
      <c r="E2524" s="451" t="s">
        <v>1442</v>
      </c>
      <c r="F2524" s="451" t="s">
        <v>2224</v>
      </c>
      <c r="G2524" s="452" t="s">
        <v>1436</v>
      </c>
      <c r="H2524" s="453">
        <v>2573</v>
      </c>
      <c r="I2524" s="452" t="s">
        <v>1488</v>
      </c>
      <c r="J2524" s="452" t="s">
        <v>1438</v>
      </c>
      <c r="K2524" s="452" t="s">
        <v>1438</v>
      </c>
      <c r="L2524" s="452" t="s">
        <v>1439</v>
      </c>
      <c r="M2524" s="452" t="s">
        <v>1440</v>
      </c>
      <c r="N2524" s="454">
        <v>44342</v>
      </c>
      <c r="O2524" s="452" t="s">
        <v>1440</v>
      </c>
      <c r="P2524" s="454">
        <v>44468</v>
      </c>
    </row>
    <row r="2525" spans="1:16" ht="21" x14ac:dyDescent="0.2">
      <c r="A2525" s="451" t="s">
        <v>2608</v>
      </c>
      <c r="B2525" s="451" t="s">
        <v>1697</v>
      </c>
      <c r="C2525" s="451" t="s">
        <v>1432</v>
      </c>
      <c r="D2525" s="451" t="s">
        <v>1515</v>
      </c>
      <c r="E2525" s="451" t="s">
        <v>1442</v>
      </c>
      <c r="F2525" s="451" t="s">
        <v>1455</v>
      </c>
      <c r="G2525" s="452" t="s">
        <v>1436</v>
      </c>
      <c r="H2525" s="453">
        <v>2250</v>
      </c>
      <c r="I2525" s="452" t="s">
        <v>1522</v>
      </c>
      <c r="J2525" s="452" t="s">
        <v>1438</v>
      </c>
      <c r="K2525" s="452" t="s">
        <v>1438</v>
      </c>
      <c r="L2525" s="452" t="s">
        <v>1439</v>
      </c>
      <c r="M2525" s="452" t="s">
        <v>1440</v>
      </c>
      <c r="N2525" s="454">
        <v>44294</v>
      </c>
      <c r="O2525" s="452" t="s">
        <v>1440</v>
      </c>
      <c r="P2525" s="454">
        <v>44468</v>
      </c>
    </row>
    <row r="2526" spans="1:16" ht="21" x14ac:dyDescent="0.2">
      <c r="A2526" s="451" t="s">
        <v>2608</v>
      </c>
      <c r="B2526" s="451" t="s">
        <v>1697</v>
      </c>
      <c r="C2526" s="451" t="s">
        <v>1432</v>
      </c>
      <c r="D2526" s="451" t="s">
        <v>1448</v>
      </c>
      <c r="E2526" s="451" t="s">
        <v>1544</v>
      </c>
      <c r="F2526" s="451" t="s">
        <v>1875</v>
      </c>
      <c r="G2526" s="452" t="s">
        <v>1436</v>
      </c>
      <c r="H2526" s="453">
        <v>3929</v>
      </c>
      <c r="I2526" s="452" t="s">
        <v>1564</v>
      </c>
      <c r="J2526" s="455"/>
      <c r="K2526" s="452" t="s">
        <v>1533</v>
      </c>
      <c r="L2526" s="452" t="s">
        <v>1439</v>
      </c>
      <c r="M2526" s="452" t="s">
        <v>1452</v>
      </c>
      <c r="N2526" s="454">
        <v>44539</v>
      </c>
      <c r="O2526" s="452" t="s">
        <v>1453</v>
      </c>
      <c r="P2526" s="454">
        <v>44544</v>
      </c>
    </row>
    <row r="2527" spans="1:16" ht="21" x14ac:dyDescent="0.2">
      <c r="A2527" s="451" t="s">
        <v>2608</v>
      </c>
      <c r="B2527" s="451" t="s">
        <v>1703</v>
      </c>
      <c r="C2527" s="451" t="s">
        <v>1432</v>
      </c>
      <c r="D2527" s="451" t="s">
        <v>1491</v>
      </c>
      <c r="E2527" s="451" t="s">
        <v>1434</v>
      </c>
      <c r="F2527" s="451" t="s">
        <v>1728</v>
      </c>
      <c r="G2527" s="452" t="s">
        <v>1436</v>
      </c>
      <c r="H2527" s="453">
        <v>10200</v>
      </c>
      <c r="I2527" s="452" t="s">
        <v>1613</v>
      </c>
      <c r="J2527" s="452" t="s">
        <v>1438</v>
      </c>
      <c r="K2527" s="452" t="s">
        <v>1438</v>
      </c>
      <c r="L2527" s="452" t="s">
        <v>1439</v>
      </c>
      <c r="M2527" s="452" t="s">
        <v>1440</v>
      </c>
      <c r="N2527" s="454">
        <v>44370</v>
      </c>
      <c r="O2527" s="452" t="s">
        <v>1440</v>
      </c>
      <c r="P2527" s="454">
        <v>44468</v>
      </c>
    </row>
    <row r="2528" spans="1:16" ht="21" x14ac:dyDescent="0.2">
      <c r="A2528" s="451" t="s">
        <v>2608</v>
      </c>
      <c r="B2528" s="451" t="s">
        <v>1703</v>
      </c>
      <c r="C2528" s="451" t="s">
        <v>1432</v>
      </c>
      <c r="D2528" s="451" t="s">
        <v>1507</v>
      </c>
      <c r="E2528" s="451" t="s">
        <v>1442</v>
      </c>
      <c r="F2528" s="451" t="s">
        <v>2362</v>
      </c>
      <c r="G2528" s="452" t="s">
        <v>1436</v>
      </c>
      <c r="H2528" s="453">
        <v>-10200</v>
      </c>
      <c r="I2528" s="452" t="s">
        <v>1707</v>
      </c>
      <c r="J2528" s="452" t="s">
        <v>1438</v>
      </c>
      <c r="K2528" s="452" t="s">
        <v>1438</v>
      </c>
      <c r="L2528" s="452" t="s">
        <v>1439</v>
      </c>
      <c r="M2528" s="452" t="s">
        <v>1440</v>
      </c>
      <c r="N2528" s="454">
        <v>44384</v>
      </c>
      <c r="O2528" s="452" t="s">
        <v>1440</v>
      </c>
      <c r="P2528" s="454">
        <v>44468</v>
      </c>
    </row>
    <row r="2529" spans="1:16" ht="21" x14ac:dyDescent="0.2">
      <c r="A2529" s="451" t="s">
        <v>2608</v>
      </c>
      <c r="B2529" s="451" t="s">
        <v>1758</v>
      </c>
      <c r="C2529" s="451" t="s">
        <v>1432</v>
      </c>
      <c r="D2529" s="451" t="s">
        <v>1466</v>
      </c>
      <c r="E2529" s="451" t="s">
        <v>1442</v>
      </c>
      <c r="F2529" s="451" t="s">
        <v>1950</v>
      </c>
      <c r="G2529" s="452" t="s">
        <v>1436</v>
      </c>
      <c r="H2529" s="453">
        <v>104094.54</v>
      </c>
      <c r="I2529" s="452" t="s">
        <v>1474</v>
      </c>
      <c r="J2529" s="452" t="s">
        <v>1438</v>
      </c>
      <c r="K2529" s="452" t="s">
        <v>1438</v>
      </c>
      <c r="L2529" s="452" t="s">
        <v>1439</v>
      </c>
      <c r="M2529" s="452" t="s">
        <v>1440</v>
      </c>
      <c r="N2529" s="454">
        <v>44329</v>
      </c>
      <c r="O2529" s="452" t="s">
        <v>1440</v>
      </c>
      <c r="P2529" s="454">
        <v>44468</v>
      </c>
    </row>
    <row r="2530" spans="1:16" ht="21" x14ac:dyDescent="0.2">
      <c r="A2530" s="451" t="s">
        <v>2608</v>
      </c>
      <c r="B2530" s="451" t="s">
        <v>1708</v>
      </c>
      <c r="C2530" s="451" t="s">
        <v>1432</v>
      </c>
      <c r="D2530" s="451" t="s">
        <v>1507</v>
      </c>
      <c r="E2530" s="451" t="s">
        <v>1442</v>
      </c>
      <c r="F2530" s="451" t="s">
        <v>1741</v>
      </c>
      <c r="G2530" s="452" t="s">
        <v>1436</v>
      </c>
      <c r="H2530" s="453">
        <v>10200</v>
      </c>
      <c r="I2530" s="452" t="s">
        <v>1707</v>
      </c>
      <c r="J2530" s="452" t="s">
        <v>1438</v>
      </c>
      <c r="K2530" s="452" t="s">
        <v>1438</v>
      </c>
      <c r="L2530" s="452" t="s">
        <v>1439</v>
      </c>
      <c r="M2530" s="452" t="s">
        <v>1440</v>
      </c>
      <c r="N2530" s="454">
        <v>44384</v>
      </c>
      <c r="O2530" s="452" t="s">
        <v>1440</v>
      </c>
      <c r="P2530" s="454">
        <v>44468</v>
      </c>
    </row>
    <row r="2531" spans="1:16" ht="21" x14ac:dyDescent="0.2">
      <c r="A2531" s="451" t="s">
        <v>2608</v>
      </c>
      <c r="B2531" s="451" t="s">
        <v>1708</v>
      </c>
      <c r="C2531" s="451" t="s">
        <v>1432</v>
      </c>
      <c r="D2531" s="451" t="s">
        <v>1531</v>
      </c>
      <c r="E2531" s="451" t="s">
        <v>1568</v>
      </c>
      <c r="F2531" s="451" t="s">
        <v>2270</v>
      </c>
      <c r="G2531" s="452" t="s">
        <v>1436</v>
      </c>
      <c r="H2531" s="453">
        <v>1123.75</v>
      </c>
      <c r="I2531" s="452" t="s">
        <v>1627</v>
      </c>
      <c r="J2531" s="455"/>
      <c r="K2531" s="452" t="s">
        <v>1533</v>
      </c>
      <c r="L2531" s="452" t="s">
        <v>1439</v>
      </c>
      <c r="M2531" s="452" t="s">
        <v>1452</v>
      </c>
      <c r="N2531" s="454">
        <v>44496</v>
      </c>
      <c r="O2531" s="452" t="s">
        <v>1534</v>
      </c>
      <c r="P2531" s="454">
        <v>44497</v>
      </c>
    </row>
    <row r="2532" spans="1:16" ht="21" x14ac:dyDescent="0.2">
      <c r="A2532" s="451" t="s">
        <v>2608</v>
      </c>
      <c r="B2532" s="451" t="s">
        <v>1708</v>
      </c>
      <c r="C2532" s="451" t="s">
        <v>1432</v>
      </c>
      <c r="D2532" s="451" t="s">
        <v>1531</v>
      </c>
      <c r="E2532" s="451" t="s">
        <v>1628</v>
      </c>
      <c r="F2532" s="451" t="s">
        <v>2270</v>
      </c>
      <c r="G2532" s="452" t="s">
        <v>1436</v>
      </c>
      <c r="H2532" s="453">
        <v>1004.06</v>
      </c>
      <c r="I2532" s="452" t="s">
        <v>1629</v>
      </c>
      <c r="J2532" s="455"/>
      <c r="K2532" s="452" t="s">
        <v>1533</v>
      </c>
      <c r="L2532" s="452" t="s">
        <v>1439</v>
      </c>
      <c r="M2532" s="452" t="s">
        <v>1452</v>
      </c>
      <c r="N2532" s="454">
        <v>44496</v>
      </c>
      <c r="O2532" s="452" t="s">
        <v>1534</v>
      </c>
      <c r="P2532" s="454">
        <v>44497</v>
      </c>
    </row>
    <row r="2533" spans="1:16" ht="21" x14ac:dyDescent="0.2">
      <c r="A2533" s="451" t="s">
        <v>2608</v>
      </c>
      <c r="B2533" s="451" t="s">
        <v>1575</v>
      </c>
      <c r="C2533" s="451" t="s">
        <v>1432</v>
      </c>
      <c r="D2533" s="451" t="s">
        <v>1507</v>
      </c>
      <c r="E2533" s="451" t="s">
        <v>1442</v>
      </c>
      <c r="F2533" s="451" t="s">
        <v>2292</v>
      </c>
      <c r="G2533" s="452" t="s">
        <v>1436</v>
      </c>
      <c r="H2533" s="453">
        <v>18177</v>
      </c>
      <c r="I2533" s="452" t="s">
        <v>1712</v>
      </c>
      <c r="J2533" s="452" t="s">
        <v>1438</v>
      </c>
      <c r="K2533" s="452" t="s">
        <v>1438</v>
      </c>
      <c r="L2533" s="452" t="s">
        <v>1439</v>
      </c>
      <c r="M2533" s="452" t="s">
        <v>1440</v>
      </c>
      <c r="N2533" s="454">
        <v>44399</v>
      </c>
      <c r="O2533" s="452" t="s">
        <v>1440</v>
      </c>
      <c r="P2533" s="454">
        <v>44468</v>
      </c>
    </row>
    <row r="2534" spans="1:16" ht="21" x14ac:dyDescent="0.2">
      <c r="A2534" s="451" t="s">
        <v>2608</v>
      </c>
      <c r="B2534" s="451" t="s">
        <v>1575</v>
      </c>
      <c r="C2534" s="451" t="s">
        <v>1432</v>
      </c>
      <c r="D2534" s="451" t="s">
        <v>1507</v>
      </c>
      <c r="E2534" s="451" t="s">
        <v>1442</v>
      </c>
      <c r="F2534" s="451" t="s">
        <v>2609</v>
      </c>
      <c r="G2534" s="452" t="s">
        <v>1436</v>
      </c>
      <c r="H2534" s="453">
        <v>700</v>
      </c>
      <c r="I2534" s="452" t="s">
        <v>1581</v>
      </c>
      <c r="J2534" s="452" t="s">
        <v>1438</v>
      </c>
      <c r="K2534" s="452" t="s">
        <v>1438</v>
      </c>
      <c r="L2534" s="452" t="s">
        <v>1439</v>
      </c>
      <c r="M2534" s="452" t="s">
        <v>1440</v>
      </c>
      <c r="N2534" s="454">
        <v>44390</v>
      </c>
      <c r="O2534" s="452" t="s">
        <v>1440</v>
      </c>
      <c r="P2534" s="454">
        <v>44468</v>
      </c>
    </row>
    <row r="2535" spans="1:16" ht="21" x14ac:dyDescent="0.2">
      <c r="A2535" s="451" t="s">
        <v>2608</v>
      </c>
      <c r="B2535" s="451" t="s">
        <v>1575</v>
      </c>
      <c r="C2535" s="451" t="s">
        <v>1432</v>
      </c>
      <c r="D2535" s="451" t="s">
        <v>1448</v>
      </c>
      <c r="E2535" s="451" t="s">
        <v>1460</v>
      </c>
      <c r="F2535" s="451" t="s">
        <v>2270</v>
      </c>
      <c r="G2535" s="452" t="s">
        <v>1436</v>
      </c>
      <c r="H2535" s="453">
        <v>14542</v>
      </c>
      <c r="I2535" s="452" t="s">
        <v>1462</v>
      </c>
      <c r="J2535" s="455"/>
      <c r="K2535" s="452" t="s">
        <v>1533</v>
      </c>
      <c r="L2535" s="452" t="s">
        <v>1439</v>
      </c>
      <c r="M2535" s="452" t="s">
        <v>1452</v>
      </c>
      <c r="N2535" s="454">
        <v>44550</v>
      </c>
      <c r="O2535" s="452" t="s">
        <v>1453</v>
      </c>
      <c r="P2535" s="454">
        <v>44553</v>
      </c>
    </row>
    <row r="2536" spans="1:16" ht="21" x14ac:dyDescent="0.2">
      <c r="A2536" s="451" t="s">
        <v>2608</v>
      </c>
      <c r="B2536" s="451" t="s">
        <v>1713</v>
      </c>
      <c r="C2536" s="451" t="s">
        <v>1432</v>
      </c>
      <c r="D2536" s="451" t="s">
        <v>1466</v>
      </c>
      <c r="E2536" s="451" t="s">
        <v>1434</v>
      </c>
      <c r="F2536" s="451" t="s">
        <v>2350</v>
      </c>
      <c r="G2536" s="452" t="s">
        <v>1436</v>
      </c>
      <c r="H2536" s="453">
        <v>7629</v>
      </c>
      <c r="I2536" s="452" t="s">
        <v>1676</v>
      </c>
      <c r="J2536" s="452" t="s">
        <v>1438</v>
      </c>
      <c r="K2536" s="452" t="s">
        <v>1438</v>
      </c>
      <c r="L2536" s="452" t="s">
        <v>1439</v>
      </c>
      <c r="M2536" s="452" t="s">
        <v>1440</v>
      </c>
      <c r="N2536" s="454">
        <v>44330</v>
      </c>
      <c r="O2536" s="452" t="s">
        <v>1440</v>
      </c>
      <c r="P2536" s="454">
        <v>44468</v>
      </c>
    </row>
    <row r="2537" spans="1:16" ht="21" x14ac:dyDescent="0.2">
      <c r="A2537" s="451" t="s">
        <v>2608</v>
      </c>
      <c r="B2537" s="451" t="s">
        <v>1713</v>
      </c>
      <c r="C2537" s="451" t="s">
        <v>1432</v>
      </c>
      <c r="D2537" s="451" t="s">
        <v>1507</v>
      </c>
      <c r="E2537" s="451" t="s">
        <v>1442</v>
      </c>
      <c r="F2537" s="451" t="s">
        <v>2412</v>
      </c>
      <c r="G2537" s="452" t="s">
        <v>1436</v>
      </c>
      <c r="H2537" s="453">
        <v>49629</v>
      </c>
      <c r="I2537" s="452" t="s">
        <v>1640</v>
      </c>
      <c r="J2537" s="452" t="s">
        <v>1438</v>
      </c>
      <c r="K2537" s="452" t="s">
        <v>1438</v>
      </c>
      <c r="L2537" s="452" t="s">
        <v>1439</v>
      </c>
      <c r="M2537" s="452" t="s">
        <v>1440</v>
      </c>
      <c r="N2537" s="454">
        <v>44384</v>
      </c>
      <c r="O2537" s="452" t="s">
        <v>1440</v>
      </c>
      <c r="P2537" s="454">
        <v>44468</v>
      </c>
    </row>
    <row r="2538" spans="1:16" ht="21" x14ac:dyDescent="0.2">
      <c r="A2538" s="451" t="s">
        <v>2608</v>
      </c>
      <c r="B2538" s="451" t="s">
        <v>1713</v>
      </c>
      <c r="C2538" s="451" t="s">
        <v>1432</v>
      </c>
      <c r="D2538" s="451" t="s">
        <v>1540</v>
      </c>
      <c r="E2538" s="451" t="s">
        <v>1677</v>
      </c>
      <c r="F2538" s="451" t="s">
        <v>2519</v>
      </c>
      <c r="G2538" s="452" t="s">
        <v>1436</v>
      </c>
      <c r="H2538" s="453">
        <v>10868</v>
      </c>
      <c r="I2538" s="452" t="s">
        <v>1678</v>
      </c>
      <c r="J2538" s="455"/>
      <c r="K2538" s="452" t="s">
        <v>1533</v>
      </c>
      <c r="L2538" s="452" t="s">
        <v>1439</v>
      </c>
      <c r="M2538" s="452" t="s">
        <v>1452</v>
      </c>
      <c r="N2538" s="454">
        <v>44525</v>
      </c>
      <c r="O2538" s="452" t="s">
        <v>1534</v>
      </c>
      <c r="P2538" s="454">
        <v>44525</v>
      </c>
    </row>
    <row r="2539" spans="1:16" ht="21" x14ac:dyDescent="0.2">
      <c r="A2539" s="451" t="s">
        <v>2608</v>
      </c>
      <c r="B2539" s="451" t="s">
        <v>1717</v>
      </c>
      <c r="C2539" s="451" t="s">
        <v>1432</v>
      </c>
      <c r="D2539" s="451" t="s">
        <v>1433</v>
      </c>
      <c r="E2539" s="451" t="s">
        <v>1434</v>
      </c>
      <c r="F2539" s="451" t="s">
        <v>1782</v>
      </c>
      <c r="G2539" s="452" t="s">
        <v>1436</v>
      </c>
      <c r="H2539" s="453">
        <v>100868</v>
      </c>
      <c r="I2539" s="452" t="s">
        <v>1654</v>
      </c>
      <c r="J2539" s="452" t="s">
        <v>1438</v>
      </c>
      <c r="K2539" s="452" t="s">
        <v>1438</v>
      </c>
      <c r="L2539" s="452" t="s">
        <v>1439</v>
      </c>
      <c r="M2539" s="452" t="s">
        <v>1440</v>
      </c>
      <c r="N2539" s="454">
        <v>44312</v>
      </c>
      <c r="O2539" s="452" t="s">
        <v>1440</v>
      </c>
      <c r="P2539" s="454">
        <v>44468</v>
      </c>
    </row>
    <row r="2540" spans="1:16" ht="21" x14ac:dyDescent="0.2">
      <c r="A2540" s="451" t="s">
        <v>2610</v>
      </c>
      <c r="B2540" s="451" t="s">
        <v>1463</v>
      </c>
      <c r="C2540" s="451" t="s">
        <v>1432</v>
      </c>
      <c r="D2540" s="451" t="s">
        <v>1433</v>
      </c>
      <c r="E2540" s="451" t="s">
        <v>1434</v>
      </c>
      <c r="F2540" s="451" t="s">
        <v>2611</v>
      </c>
      <c r="G2540" s="452" t="s">
        <v>1436</v>
      </c>
      <c r="H2540" s="453">
        <v>1479541</v>
      </c>
      <c r="I2540" s="452" t="s">
        <v>1650</v>
      </c>
      <c r="J2540" s="452" t="s">
        <v>1438</v>
      </c>
      <c r="K2540" s="452" t="s">
        <v>1438</v>
      </c>
      <c r="L2540" s="452" t="s">
        <v>1439</v>
      </c>
      <c r="M2540" s="452" t="s">
        <v>1440</v>
      </c>
      <c r="N2540" s="454">
        <v>44309</v>
      </c>
      <c r="O2540" s="452" t="s">
        <v>1440</v>
      </c>
      <c r="P2540" s="454">
        <v>44468</v>
      </c>
    </row>
    <row r="2541" spans="1:16" x14ac:dyDescent="0.2">
      <c r="A2541" s="451" t="s">
        <v>2610</v>
      </c>
      <c r="B2541" s="451" t="s">
        <v>1693</v>
      </c>
      <c r="C2541" s="451" t="s">
        <v>1432</v>
      </c>
      <c r="D2541" s="451" t="s">
        <v>1433</v>
      </c>
      <c r="E2541" s="451" t="s">
        <v>1434</v>
      </c>
      <c r="F2541" s="451" t="s">
        <v>1760</v>
      </c>
      <c r="G2541" s="452" t="s">
        <v>1436</v>
      </c>
      <c r="H2541" s="453">
        <v>65785</v>
      </c>
      <c r="I2541" s="452" t="s">
        <v>1648</v>
      </c>
      <c r="J2541" s="452" t="s">
        <v>1438</v>
      </c>
      <c r="K2541" s="452" t="s">
        <v>1438</v>
      </c>
      <c r="L2541" s="452" t="s">
        <v>1439</v>
      </c>
      <c r="M2541" s="452" t="s">
        <v>1440</v>
      </c>
      <c r="N2541" s="454">
        <v>44309</v>
      </c>
      <c r="O2541" s="452" t="s">
        <v>1440</v>
      </c>
      <c r="P2541" s="454">
        <v>44468</v>
      </c>
    </row>
    <row r="2542" spans="1:16" x14ac:dyDescent="0.2">
      <c r="A2542" s="451" t="s">
        <v>2610</v>
      </c>
      <c r="B2542" s="451" t="s">
        <v>1695</v>
      </c>
      <c r="C2542" s="451" t="s">
        <v>1432</v>
      </c>
      <c r="D2542" s="451" t="s">
        <v>1466</v>
      </c>
      <c r="E2542" s="451" t="s">
        <v>1434</v>
      </c>
      <c r="F2542" s="451" t="s">
        <v>2560</v>
      </c>
      <c r="G2542" s="452" t="s">
        <v>1436</v>
      </c>
      <c r="H2542" s="453">
        <v>144548.56</v>
      </c>
      <c r="I2542" s="452" t="s">
        <v>1655</v>
      </c>
      <c r="J2542" s="452" t="s">
        <v>1438</v>
      </c>
      <c r="K2542" s="452" t="s">
        <v>1438</v>
      </c>
      <c r="L2542" s="452" t="s">
        <v>1439</v>
      </c>
      <c r="M2542" s="452" t="s">
        <v>1440</v>
      </c>
      <c r="N2542" s="454">
        <v>44341</v>
      </c>
      <c r="O2542" s="452" t="s">
        <v>1440</v>
      </c>
      <c r="P2542" s="454">
        <v>44468</v>
      </c>
    </row>
    <row r="2543" spans="1:16" x14ac:dyDescent="0.2">
      <c r="A2543" s="451" t="s">
        <v>2610</v>
      </c>
      <c r="B2543" s="451" t="s">
        <v>1697</v>
      </c>
      <c r="C2543" s="451" t="s">
        <v>1432</v>
      </c>
      <c r="D2543" s="451" t="s">
        <v>1433</v>
      </c>
      <c r="E2543" s="451" t="s">
        <v>1442</v>
      </c>
      <c r="F2543" s="451" t="s">
        <v>2133</v>
      </c>
      <c r="G2543" s="452" t="s">
        <v>1436</v>
      </c>
      <c r="H2543" s="453">
        <v>31862</v>
      </c>
      <c r="I2543" s="452" t="s">
        <v>1670</v>
      </c>
      <c r="J2543" s="452" t="s">
        <v>1438</v>
      </c>
      <c r="K2543" s="452" t="s">
        <v>1438</v>
      </c>
      <c r="L2543" s="452" t="s">
        <v>1439</v>
      </c>
      <c r="M2543" s="452" t="s">
        <v>1440</v>
      </c>
      <c r="N2543" s="454">
        <v>44309</v>
      </c>
      <c r="O2543" s="452" t="s">
        <v>1440</v>
      </c>
      <c r="P2543" s="454">
        <v>44468</v>
      </c>
    </row>
    <row r="2544" spans="1:16" x14ac:dyDescent="0.2">
      <c r="A2544" s="451" t="s">
        <v>2610</v>
      </c>
      <c r="B2544" s="451" t="s">
        <v>1697</v>
      </c>
      <c r="C2544" s="451" t="s">
        <v>1432</v>
      </c>
      <c r="D2544" s="451" t="s">
        <v>1515</v>
      </c>
      <c r="E2544" s="451" t="s">
        <v>1442</v>
      </c>
      <c r="F2544" s="451" t="s">
        <v>2357</v>
      </c>
      <c r="G2544" s="452" t="s">
        <v>1436</v>
      </c>
      <c r="H2544" s="453">
        <v>505</v>
      </c>
      <c r="I2544" s="452" t="s">
        <v>1522</v>
      </c>
      <c r="J2544" s="452" t="s">
        <v>1438</v>
      </c>
      <c r="K2544" s="452" t="s">
        <v>1438</v>
      </c>
      <c r="L2544" s="452" t="s">
        <v>1439</v>
      </c>
      <c r="M2544" s="452" t="s">
        <v>1440</v>
      </c>
      <c r="N2544" s="454">
        <v>44294</v>
      </c>
      <c r="O2544" s="452" t="s">
        <v>1440</v>
      </c>
      <c r="P2544" s="454">
        <v>44468</v>
      </c>
    </row>
    <row r="2545" spans="1:16" x14ac:dyDescent="0.2">
      <c r="A2545" s="451" t="s">
        <v>2610</v>
      </c>
      <c r="B2545" s="451" t="s">
        <v>1697</v>
      </c>
      <c r="C2545" s="451" t="s">
        <v>1432</v>
      </c>
      <c r="D2545" s="451" t="s">
        <v>1448</v>
      </c>
      <c r="E2545" s="451" t="s">
        <v>1544</v>
      </c>
      <c r="F2545" s="451" t="s">
        <v>2109</v>
      </c>
      <c r="G2545" s="452" t="s">
        <v>1436</v>
      </c>
      <c r="H2545" s="453">
        <v>3732</v>
      </c>
      <c r="I2545" s="452" t="s">
        <v>1564</v>
      </c>
      <c r="J2545" s="455"/>
      <c r="K2545" s="452" t="s">
        <v>1533</v>
      </c>
      <c r="L2545" s="452" t="s">
        <v>1439</v>
      </c>
      <c r="M2545" s="452" t="s">
        <v>1452</v>
      </c>
      <c r="N2545" s="454">
        <v>44539</v>
      </c>
      <c r="O2545" s="452" t="s">
        <v>1453</v>
      </c>
      <c r="P2545" s="454">
        <v>44544</v>
      </c>
    </row>
    <row r="2546" spans="1:16" ht="21" x14ac:dyDescent="0.2">
      <c r="A2546" s="451" t="s">
        <v>2610</v>
      </c>
      <c r="B2546" s="451" t="s">
        <v>1703</v>
      </c>
      <c r="C2546" s="451" t="s">
        <v>1432</v>
      </c>
      <c r="D2546" s="451" t="s">
        <v>1491</v>
      </c>
      <c r="E2546" s="451" t="s">
        <v>1442</v>
      </c>
      <c r="F2546" s="451" t="s">
        <v>2359</v>
      </c>
      <c r="G2546" s="452" t="s">
        <v>1436</v>
      </c>
      <c r="H2546" s="453">
        <v>13210</v>
      </c>
      <c r="I2546" s="452" t="s">
        <v>1613</v>
      </c>
      <c r="J2546" s="452" t="s">
        <v>1438</v>
      </c>
      <c r="K2546" s="452" t="s">
        <v>1438</v>
      </c>
      <c r="L2546" s="452" t="s">
        <v>1439</v>
      </c>
      <c r="M2546" s="452" t="s">
        <v>1440</v>
      </c>
      <c r="N2546" s="454">
        <v>44370</v>
      </c>
      <c r="O2546" s="452" t="s">
        <v>1440</v>
      </c>
      <c r="P2546" s="454">
        <v>44468</v>
      </c>
    </row>
    <row r="2547" spans="1:16" ht="21" x14ac:dyDescent="0.2">
      <c r="A2547" s="451" t="s">
        <v>2610</v>
      </c>
      <c r="B2547" s="451" t="s">
        <v>1703</v>
      </c>
      <c r="C2547" s="451" t="s">
        <v>1432</v>
      </c>
      <c r="D2547" s="451" t="s">
        <v>1507</v>
      </c>
      <c r="E2547" s="451" t="s">
        <v>1442</v>
      </c>
      <c r="F2547" s="451" t="s">
        <v>2612</v>
      </c>
      <c r="G2547" s="452" t="s">
        <v>1436</v>
      </c>
      <c r="H2547" s="453">
        <v>-13210</v>
      </c>
      <c r="I2547" s="452" t="s">
        <v>1707</v>
      </c>
      <c r="J2547" s="452" t="s">
        <v>1438</v>
      </c>
      <c r="K2547" s="452" t="s">
        <v>1438</v>
      </c>
      <c r="L2547" s="452" t="s">
        <v>1439</v>
      </c>
      <c r="M2547" s="452" t="s">
        <v>1440</v>
      </c>
      <c r="N2547" s="454">
        <v>44384</v>
      </c>
      <c r="O2547" s="452" t="s">
        <v>1440</v>
      </c>
      <c r="P2547" s="454">
        <v>44468</v>
      </c>
    </row>
    <row r="2548" spans="1:16" x14ac:dyDescent="0.2">
      <c r="A2548" s="451" t="s">
        <v>2610</v>
      </c>
      <c r="B2548" s="451" t="s">
        <v>1708</v>
      </c>
      <c r="C2548" s="451" t="s">
        <v>1432</v>
      </c>
      <c r="D2548" s="451" t="s">
        <v>1507</v>
      </c>
      <c r="E2548" s="451" t="s">
        <v>1434</v>
      </c>
      <c r="F2548" s="451" t="s">
        <v>2523</v>
      </c>
      <c r="G2548" s="452" t="s">
        <v>1436</v>
      </c>
      <c r="H2548" s="453">
        <v>13210</v>
      </c>
      <c r="I2548" s="452" t="s">
        <v>1707</v>
      </c>
      <c r="J2548" s="452" t="s">
        <v>1438</v>
      </c>
      <c r="K2548" s="452" t="s">
        <v>1438</v>
      </c>
      <c r="L2548" s="452" t="s">
        <v>1439</v>
      </c>
      <c r="M2548" s="452" t="s">
        <v>1440</v>
      </c>
      <c r="N2548" s="454">
        <v>44384</v>
      </c>
      <c r="O2548" s="452" t="s">
        <v>1440</v>
      </c>
      <c r="P2548" s="454">
        <v>44468</v>
      </c>
    </row>
    <row r="2549" spans="1:16" ht="21" x14ac:dyDescent="0.2">
      <c r="A2549" s="451" t="s">
        <v>2610</v>
      </c>
      <c r="B2549" s="451" t="s">
        <v>1708</v>
      </c>
      <c r="C2549" s="451" t="s">
        <v>1432</v>
      </c>
      <c r="D2549" s="451" t="s">
        <v>1531</v>
      </c>
      <c r="E2549" s="451" t="s">
        <v>1568</v>
      </c>
      <c r="F2549" s="451" t="s">
        <v>2442</v>
      </c>
      <c r="G2549" s="452" t="s">
        <v>1436</v>
      </c>
      <c r="H2549" s="453">
        <v>2392.5</v>
      </c>
      <c r="I2549" s="452" t="s">
        <v>1627</v>
      </c>
      <c r="J2549" s="455"/>
      <c r="K2549" s="452" t="s">
        <v>1533</v>
      </c>
      <c r="L2549" s="452" t="s">
        <v>1439</v>
      </c>
      <c r="M2549" s="452" t="s">
        <v>1452</v>
      </c>
      <c r="N2549" s="454">
        <v>44496</v>
      </c>
      <c r="O2549" s="452" t="s">
        <v>1534</v>
      </c>
      <c r="P2549" s="454">
        <v>44497</v>
      </c>
    </row>
    <row r="2550" spans="1:16" ht="21" x14ac:dyDescent="0.2">
      <c r="A2550" s="451" t="s">
        <v>2610</v>
      </c>
      <c r="B2550" s="451" t="s">
        <v>1708</v>
      </c>
      <c r="C2550" s="451" t="s">
        <v>1432</v>
      </c>
      <c r="D2550" s="451" t="s">
        <v>1531</v>
      </c>
      <c r="E2550" s="451" t="s">
        <v>1628</v>
      </c>
      <c r="F2550" s="451" t="s">
        <v>2442</v>
      </c>
      <c r="G2550" s="452" t="s">
        <v>1436</v>
      </c>
      <c r="H2550" s="453">
        <v>2067.19</v>
      </c>
      <c r="I2550" s="452" t="s">
        <v>1629</v>
      </c>
      <c r="J2550" s="455"/>
      <c r="K2550" s="452" t="s">
        <v>1533</v>
      </c>
      <c r="L2550" s="452" t="s">
        <v>1439</v>
      </c>
      <c r="M2550" s="452" t="s">
        <v>1452</v>
      </c>
      <c r="N2550" s="454">
        <v>44496</v>
      </c>
      <c r="O2550" s="452" t="s">
        <v>1534</v>
      </c>
      <c r="P2550" s="454">
        <v>44497</v>
      </c>
    </row>
    <row r="2551" spans="1:16" x14ac:dyDescent="0.2">
      <c r="A2551" s="451" t="s">
        <v>2610</v>
      </c>
      <c r="B2551" s="451" t="s">
        <v>1575</v>
      </c>
      <c r="C2551" s="451" t="s">
        <v>1432</v>
      </c>
      <c r="D2551" s="451" t="s">
        <v>1507</v>
      </c>
      <c r="E2551" s="451" t="s">
        <v>1442</v>
      </c>
      <c r="F2551" s="451" t="s">
        <v>1861</v>
      </c>
      <c r="G2551" s="452" t="s">
        <v>1436</v>
      </c>
      <c r="H2551" s="453">
        <v>37821</v>
      </c>
      <c r="I2551" s="452" t="s">
        <v>1712</v>
      </c>
      <c r="J2551" s="452" t="s">
        <v>1438</v>
      </c>
      <c r="K2551" s="452" t="s">
        <v>1438</v>
      </c>
      <c r="L2551" s="452" t="s">
        <v>1439</v>
      </c>
      <c r="M2551" s="452" t="s">
        <v>1440</v>
      </c>
      <c r="N2551" s="454">
        <v>44399</v>
      </c>
      <c r="O2551" s="452" t="s">
        <v>1440</v>
      </c>
      <c r="P2551" s="454">
        <v>44468</v>
      </c>
    </row>
    <row r="2552" spans="1:16" ht="21" x14ac:dyDescent="0.2">
      <c r="A2552" s="451" t="s">
        <v>2610</v>
      </c>
      <c r="B2552" s="451" t="s">
        <v>1575</v>
      </c>
      <c r="C2552" s="451" t="s">
        <v>1432</v>
      </c>
      <c r="D2552" s="451" t="s">
        <v>1448</v>
      </c>
      <c r="E2552" s="451" t="s">
        <v>1460</v>
      </c>
      <c r="F2552" s="451" t="s">
        <v>2442</v>
      </c>
      <c r="G2552" s="452" t="s">
        <v>1436</v>
      </c>
      <c r="H2552" s="453">
        <v>30257</v>
      </c>
      <c r="I2552" s="452" t="s">
        <v>1462</v>
      </c>
      <c r="J2552" s="455"/>
      <c r="K2552" s="452" t="s">
        <v>1533</v>
      </c>
      <c r="L2552" s="452" t="s">
        <v>1439</v>
      </c>
      <c r="M2552" s="452" t="s">
        <v>1452</v>
      </c>
      <c r="N2552" s="454">
        <v>44550</v>
      </c>
      <c r="O2552" s="452" t="s">
        <v>1453</v>
      </c>
      <c r="P2552" s="454">
        <v>44553</v>
      </c>
    </row>
    <row r="2553" spans="1:16" x14ac:dyDescent="0.2">
      <c r="A2553" s="451" t="s">
        <v>2610</v>
      </c>
      <c r="B2553" s="451" t="s">
        <v>1713</v>
      </c>
      <c r="C2553" s="451" t="s">
        <v>1432</v>
      </c>
      <c r="D2553" s="451" t="s">
        <v>1466</v>
      </c>
      <c r="E2553" s="451" t="s">
        <v>1442</v>
      </c>
      <c r="F2553" s="451" t="s">
        <v>2402</v>
      </c>
      <c r="G2553" s="452" t="s">
        <v>1436</v>
      </c>
      <c r="H2553" s="453">
        <v>8125</v>
      </c>
      <c r="I2553" s="452" t="s">
        <v>1676</v>
      </c>
      <c r="J2553" s="452" t="s">
        <v>1438</v>
      </c>
      <c r="K2553" s="452" t="s">
        <v>1438</v>
      </c>
      <c r="L2553" s="452" t="s">
        <v>1439</v>
      </c>
      <c r="M2553" s="452" t="s">
        <v>1440</v>
      </c>
      <c r="N2553" s="454">
        <v>44330</v>
      </c>
      <c r="O2553" s="452" t="s">
        <v>1440</v>
      </c>
      <c r="P2553" s="454">
        <v>44468</v>
      </c>
    </row>
    <row r="2554" spans="1:16" x14ac:dyDescent="0.2">
      <c r="A2554" s="451" t="s">
        <v>2610</v>
      </c>
      <c r="B2554" s="451" t="s">
        <v>1713</v>
      </c>
      <c r="C2554" s="451" t="s">
        <v>1432</v>
      </c>
      <c r="D2554" s="451" t="s">
        <v>1507</v>
      </c>
      <c r="E2554" s="451" t="s">
        <v>1442</v>
      </c>
      <c r="F2554" s="451" t="s">
        <v>1915</v>
      </c>
      <c r="G2554" s="452" t="s">
        <v>1436</v>
      </c>
      <c r="H2554" s="453">
        <v>59966</v>
      </c>
      <c r="I2554" s="452" t="s">
        <v>1640</v>
      </c>
      <c r="J2554" s="452" t="s">
        <v>1438</v>
      </c>
      <c r="K2554" s="452" t="s">
        <v>1438</v>
      </c>
      <c r="L2554" s="452" t="s">
        <v>1439</v>
      </c>
      <c r="M2554" s="452" t="s">
        <v>1440</v>
      </c>
      <c r="N2554" s="454">
        <v>44384</v>
      </c>
      <c r="O2554" s="452" t="s">
        <v>1440</v>
      </c>
      <c r="P2554" s="454">
        <v>44468</v>
      </c>
    </row>
    <row r="2555" spans="1:16" ht="21" x14ac:dyDescent="0.2">
      <c r="A2555" s="451" t="s">
        <v>2610</v>
      </c>
      <c r="B2555" s="451" t="s">
        <v>1713</v>
      </c>
      <c r="C2555" s="451" t="s">
        <v>1432</v>
      </c>
      <c r="D2555" s="451" t="s">
        <v>1540</v>
      </c>
      <c r="E2555" s="451" t="s">
        <v>1677</v>
      </c>
      <c r="F2555" s="451" t="s">
        <v>2566</v>
      </c>
      <c r="G2555" s="452" t="s">
        <v>1436</v>
      </c>
      <c r="H2555" s="453">
        <v>11305</v>
      </c>
      <c r="I2555" s="452" t="s">
        <v>1678</v>
      </c>
      <c r="J2555" s="455"/>
      <c r="K2555" s="452" t="s">
        <v>1533</v>
      </c>
      <c r="L2555" s="452" t="s">
        <v>1439</v>
      </c>
      <c r="M2555" s="452" t="s">
        <v>1452</v>
      </c>
      <c r="N2555" s="454">
        <v>44525</v>
      </c>
      <c r="O2555" s="452" t="s">
        <v>1534</v>
      </c>
      <c r="P2555" s="454">
        <v>44525</v>
      </c>
    </row>
    <row r="2556" spans="1:16" x14ac:dyDescent="0.2">
      <c r="A2556" s="451" t="s">
        <v>2610</v>
      </c>
      <c r="B2556" s="451" t="s">
        <v>1717</v>
      </c>
      <c r="C2556" s="451" t="s">
        <v>1432</v>
      </c>
      <c r="D2556" s="451" t="s">
        <v>1433</v>
      </c>
      <c r="E2556" s="451" t="s">
        <v>1442</v>
      </c>
      <c r="F2556" s="451" t="s">
        <v>2147</v>
      </c>
      <c r="G2556" s="452" t="s">
        <v>1436</v>
      </c>
      <c r="H2556" s="453">
        <v>168561</v>
      </c>
      <c r="I2556" s="452" t="s">
        <v>1654</v>
      </c>
      <c r="J2556" s="452" t="s">
        <v>1438</v>
      </c>
      <c r="K2556" s="452" t="s">
        <v>1438</v>
      </c>
      <c r="L2556" s="452" t="s">
        <v>1439</v>
      </c>
      <c r="M2556" s="452" t="s">
        <v>1440</v>
      </c>
      <c r="N2556" s="454">
        <v>44312</v>
      </c>
      <c r="O2556" s="452" t="s">
        <v>1440</v>
      </c>
      <c r="P2556" s="454">
        <v>44468</v>
      </c>
    </row>
    <row r="2557" spans="1:16" ht="21" x14ac:dyDescent="0.2">
      <c r="A2557" s="451" t="s">
        <v>2613</v>
      </c>
      <c r="B2557" s="451" t="s">
        <v>1463</v>
      </c>
      <c r="C2557" s="451" t="s">
        <v>1432</v>
      </c>
      <c r="D2557" s="451" t="s">
        <v>1433</v>
      </c>
      <c r="E2557" s="451" t="s">
        <v>1442</v>
      </c>
      <c r="F2557" s="451" t="s">
        <v>2090</v>
      </c>
      <c r="G2557" s="452" t="s">
        <v>1436</v>
      </c>
      <c r="H2557" s="453">
        <v>301280</v>
      </c>
      <c r="I2557" s="452" t="s">
        <v>1650</v>
      </c>
      <c r="J2557" s="452" t="s">
        <v>1438</v>
      </c>
      <c r="K2557" s="452" t="s">
        <v>1438</v>
      </c>
      <c r="L2557" s="452" t="s">
        <v>1439</v>
      </c>
      <c r="M2557" s="452" t="s">
        <v>1440</v>
      </c>
      <c r="N2557" s="454">
        <v>44309</v>
      </c>
      <c r="O2557" s="452" t="s">
        <v>1440</v>
      </c>
      <c r="P2557" s="454">
        <v>44468</v>
      </c>
    </row>
    <row r="2558" spans="1:16" x14ac:dyDescent="0.2">
      <c r="A2558" s="451" t="s">
        <v>2613</v>
      </c>
      <c r="B2558" s="451" t="s">
        <v>1693</v>
      </c>
      <c r="C2558" s="451" t="s">
        <v>1432</v>
      </c>
      <c r="D2558" s="451" t="s">
        <v>1433</v>
      </c>
      <c r="E2558" s="451" t="s">
        <v>1434</v>
      </c>
      <c r="F2558" s="451" t="s">
        <v>2310</v>
      </c>
      <c r="G2558" s="452" t="s">
        <v>1436</v>
      </c>
      <c r="H2558" s="453">
        <v>761</v>
      </c>
      <c r="I2558" s="452" t="s">
        <v>1648</v>
      </c>
      <c r="J2558" s="452" t="s">
        <v>1438</v>
      </c>
      <c r="K2558" s="452" t="s">
        <v>1438</v>
      </c>
      <c r="L2558" s="452" t="s">
        <v>1439</v>
      </c>
      <c r="M2558" s="452" t="s">
        <v>1440</v>
      </c>
      <c r="N2558" s="454">
        <v>44309</v>
      </c>
      <c r="O2558" s="452" t="s">
        <v>1440</v>
      </c>
      <c r="P2558" s="454">
        <v>44468</v>
      </c>
    </row>
    <row r="2559" spans="1:16" x14ac:dyDescent="0.2">
      <c r="A2559" s="451" t="s">
        <v>2613</v>
      </c>
      <c r="B2559" s="451" t="s">
        <v>1695</v>
      </c>
      <c r="C2559" s="451" t="s">
        <v>1432</v>
      </c>
      <c r="D2559" s="451" t="s">
        <v>1466</v>
      </c>
      <c r="E2559" s="451" t="s">
        <v>1434</v>
      </c>
      <c r="F2559" s="451" t="s">
        <v>2501</v>
      </c>
      <c r="G2559" s="452" t="s">
        <v>1436</v>
      </c>
      <c r="H2559" s="453">
        <v>99351.360000000001</v>
      </c>
      <c r="I2559" s="452" t="s">
        <v>1655</v>
      </c>
      <c r="J2559" s="452" t="s">
        <v>1438</v>
      </c>
      <c r="K2559" s="452" t="s">
        <v>1438</v>
      </c>
      <c r="L2559" s="452" t="s">
        <v>1439</v>
      </c>
      <c r="M2559" s="452" t="s">
        <v>1440</v>
      </c>
      <c r="N2559" s="454">
        <v>44341</v>
      </c>
      <c r="O2559" s="452" t="s">
        <v>1440</v>
      </c>
      <c r="P2559" s="454">
        <v>44468</v>
      </c>
    </row>
    <row r="2560" spans="1:16" x14ac:dyDescent="0.2">
      <c r="A2560" s="451" t="s">
        <v>2613</v>
      </c>
      <c r="B2560" s="451" t="s">
        <v>1697</v>
      </c>
      <c r="C2560" s="451" t="s">
        <v>1432</v>
      </c>
      <c r="D2560" s="451" t="s">
        <v>1433</v>
      </c>
      <c r="E2560" s="451" t="s">
        <v>1442</v>
      </c>
      <c r="F2560" s="451" t="s">
        <v>1721</v>
      </c>
      <c r="G2560" s="452" t="s">
        <v>1436</v>
      </c>
      <c r="H2560" s="453">
        <v>17500</v>
      </c>
      <c r="I2560" s="452" t="s">
        <v>1670</v>
      </c>
      <c r="J2560" s="452" t="s">
        <v>1438</v>
      </c>
      <c r="K2560" s="452" t="s">
        <v>1438</v>
      </c>
      <c r="L2560" s="452" t="s">
        <v>1439</v>
      </c>
      <c r="M2560" s="452" t="s">
        <v>1440</v>
      </c>
      <c r="N2560" s="454">
        <v>44309</v>
      </c>
      <c r="O2560" s="452" t="s">
        <v>1440</v>
      </c>
      <c r="P2560" s="454">
        <v>44468</v>
      </c>
    </row>
    <row r="2561" spans="1:16" ht="21" x14ac:dyDescent="0.2">
      <c r="A2561" s="451" t="s">
        <v>2613</v>
      </c>
      <c r="B2561" s="451" t="s">
        <v>1703</v>
      </c>
      <c r="C2561" s="451" t="s">
        <v>1432</v>
      </c>
      <c r="D2561" s="451" t="s">
        <v>1491</v>
      </c>
      <c r="E2561" s="451" t="s">
        <v>1434</v>
      </c>
      <c r="F2561" s="451" t="s">
        <v>2614</v>
      </c>
      <c r="G2561" s="452" t="s">
        <v>1436</v>
      </c>
      <c r="H2561" s="453">
        <v>1560</v>
      </c>
      <c r="I2561" s="452" t="s">
        <v>1613</v>
      </c>
      <c r="J2561" s="452" t="s">
        <v>1438</v>
      </c>
      <c r="K2561" s="452" t="s">
        <v>1438</v>
      </c>
      <c r="L2561" s="452" t="s">
        <v>1439</v>
      </c>
      <c r="M2561" s="452" t="s">
        <v>1440</v>
      </c>
      <c r="N2561" s="454">
        <v>44370</v>
      </c>
      <c r="O2561" s="452" t="s">
        <v>1440</v>
      </c>
      <c r="P2561" s="454">
        <v>44468</v>
      </c>
    </row>
    <row r="2562" spans="1:16" ht="21" x14ac:dyDescent="0.2">
      <c r="A2562" s="451" t="s">
        <v>2613</v>
      </c>
      <c r="B2562" s="451" t="s">
        <v>1703</v>
      </c>
      <c r="C2562" s="451" t="s">
        <v>1432</v>
      </c>
      <c r="D2562" s="451" t="s">
        <v>1507</v>
      </c>
      <c r="E2562" s="451" t="s">
        <v>1442</v>
      </c>
      <c r="F2562" s="451" t="s">
        <v>2039</v>
      </c>
      <c r="G2562" s="452" t="s">
        <v>1436</v>
      </c>
      <c r="H2562" s="453">
        <v>-1560</v>
      </c>
      <c r="I2562" s="452" t="s">
        <v>1707</v>
      </c>
      <c r="J2562" s="452" t="s">
        <v>1438</v>
      </c>
      <c r="K2562" s="452" t="s">
        <v>1438</v>
      </c>
      <c r="L2562" s="452" t="s">
        <v>1439</v>
      </c>
      <c r="M2562" s="452" t="s">
        <v>1440</v>
      </c>
      <c r="N2562" s="454">
        <v>44384</v>
      </c>
      <c r="O2562" s="452" t="s">
        <v>1440</v>
      </c>
      <c r="P2562" s="454">
        <v>44468</v>
      </c>
    </row>
    <row r="2563" spans="1:16" ht="21" x14ac:dyDescent="0.2">
      <c r="A2563" s="451" t="s">
        <v>2613</v>
      </c>
      <c r="B2563" s="451" t="s">
        <v>1758</v>
      </c>
      <c r="C2563" s="451" t="s">
        <v>1432</v>
      </c>
      <c r="D2563" s="451" t="s">
        <v>1448</v>
      </c>
      <c r="E2563" s="451" t="s">
        <v>1570</v>
      </c>
      <c r="F2563" s="451" t="s">
        <v>1847</v>
      </c>
      <c r="G2563" s="452" t="s">
        <v>1436</v>
      </c>
      <c r="H2563" s="453">
        <v>5985</v>
      </c>
      <c r="I2563" s="452" t="s">
        <v>1572</v>
      </c>
      <c r="J2563" s="455"/>
      <c r="K2563" s="452" t="s">
        <v>1533</v>
      </c>
      <c r="L2563" s="452" t="s">
        <v>1439</v>
      </c>
      <c r="M2563" s="452" t="s">
        <v>1452</v>
      </c>
      <c r="N2563" s="454">
        <v>44554</v>
      </c>
      <c r="O2563" s="452" t="s">
        <v>1534</v>
      </c>
      <c r="P2563" s="454">
        <v>44560</v>
      </c>
    </row>
    <row r="2564" spans="1:16" x14ac:dyDescent="0.2">
      <c r="A2564" s="451" t="s">
        <v>2613</v>
      </c>
      <c r="B2564" s="451" t="s">
        <v>1708</v>
      </c>
      <c r="C2564" s="451" t="s">
        <v>1432</v>
      </c>
      <c r="D2564" s="451" t="s">
        <v>1507</v>
      </c>
      <c r="E2564" s="451" t="s">
        <v>1442</v>
      </c>
      <c r="F2564" s="451" t="s">
        <v>2357</v>
      </c>
      <c r="G2564" s="452" t="s">
        <v>1436</v>
      </c>
      <c r="H2564" s="453">
        <v>1560</v>
      </c>
      <c r="I2564" s="452" t="s">
        <v>1707</v>
      </c>
      <c r="J2564" s="452" t="s">
        <v>1438</v>
      </c>
      <c r="K2564" s="452" t="s">
        <v>1438</v>
      </c>
      <c r="L2564" s="452" t="s">
        <v>1439</v>
      </c>
      <c r="M2564" s="452" t="s">
        <v>1440</v>
      </c>
      <c r="N2564" s="454">
        <v>44384</v>
      </c>
      <c r="O2564" s="452" t="s">
        <v>1440</v>
      </c>
      <c r="P2564" s="454">
        <v>44468</v>
      </c>
    </row>
    <row r="2565" spans="1:16" ht="21" x14ac:dyDescent="0.2">
      <c r="A2565" s="451" t="s">
        <v>2613</v>
      </c>
      <c r="B2565" s="451" t="s">
        <v>1708</v>
      </c>
      <c r="C2565" s="451" t="s">
        <v>1432</v>
      </c>
      <c r="D2565" s="451" t="s">
        <v>1531</v>
      </c>
      <c r="E2565" s="451" t="s">
        <v>1568</v>
      </c>
      <c r="F2565" s="451" t="s">
        <v>2615</v>
      </c>
      <c r="G2565" s="452" t="s">
        <v>1436</v>
      </c>
      <c r="H2565" s="453">
        <v>500</v>
      </c>
      <c r="I2565" s="452" t="s">
        <v>1627</v>
      </c>
      <c r="J2565" s="455"/>
      <c r="K2565" s="452" t="s">
        <v>1533</v>
      </c>
      <c r="L2565" s="452" t="s">
        <v>1439</v>
      </c>
      <c r="M2565" s="452" t="s">
        <v>1452</v>
      </c>
      <c r="N2565" s="454">
        <v>44496</v>
      </c>
      <c r="O2565" s="452" t="s">
        <v>1534</v>
      </c>
      <c r="P2565" s="454">
        <v>44497</v>
      </c>
    </row>
    <row r="2566" spans="1:16" ht="21" x14ac:dyDescent="0.2">
      <c r="A2566" s="451" t="s">
        <v>2613</v>
      </c>
      <c r="B2566" s="451" t="s">
        <v>1708</v>
      </c>
      <c r="C2566" s="451" t="s">
        <v>1432</v>
      </c>
      <c r="D2566" s="451" t="s">
        <v>1531</v>
      </c>
      <c r="E2566" s="451" t="s">
        <v>1628</v>
      </c>
      <c r="F2566" s="451" t="s">
        <v>2615</v>
      </c>
      <c r="G2566" s="452" t="s">
        <v>1436</v>
      </c>
      <c r="H2566" s="453">
        <v>177.19</v>
      </c>
      <c r="I2566" s="452" t="s">
        <v>1629</v>
      </c>
      <c r="J2566" s="455"/>
      <c r="K2566" s="452" t="s">
        <v>1533</v>
      </c>
      <c r="L2566" s="452" t="s">
        <v>1439</v>
      </c>
      <c r="M2566" s="452" t="s">
        <v>1452</v>
      </c>
      <c r="N2566" s="454">
        <v>44496</v>
      </c>
      <c r="O2566" s="452" t="s">
        <v>1534</v>
      </c>
      <c r="P2566" s="454">
        <v>44497</v>
      </c>
    </row>
    <row r="2567" spans="1:16" x14ac:dyDescent="0.2">
      <c r="A2567" s="451" t="s">
        <v>2613</v>
      </c>
      <c r="B2567" s="451" t="s">
        <v>1575</v>
      </c>
      <c r="C2567" s="451" t="s">
        <v>1432</v>
      </c>
      <c r="D2567" s="451" t="s">
        <v>1507</v>
      </c>
      <c r="E2567" s="451" t="s">
        <v>1442</v>
      </c>
      <c r="F2567" s="451" t="s">
        <v>2616</v>
      </c>
      <c r="G2567" s="452" t="s">
        <v>1436</v>
      </c>
      <c r="H2567" s="453">
        <v>2802</v>
      </c>
      <c r="I2567" s="452" t="s">
        <v>1712</v>
      </c>
      <c r="J2567" s="452" t="s">
        <v>1438</v>
      </c>
      <c r="K2567" s="452" t="s">
        <v>1438</v>
      </c>
      <c r="L2567" s="452" t="s">
        <v>1439</v>
      </c>
      <c r="M2567" s="452" t="s">
        <v>1440</v>
      </c>
      <c r="N2567" s="454">
        <v>44399</v>
      </c>
      <c r="O2567" s="452" t="s">
        <v>1440</v>
      </c>
      <c r="P2567" s="454">
        <v>44468</v>
      </c>
    </row>
    <row r="2568" spans="1:16" ht="21" x14ac:dyDescent="0.2">
      <c r="A2568" s="451" t="s">
        <v>2613</v>
      </c>
      <c r="B2568" s="451" t="s">
        <v>1575</v>
      </c>
      <c r="C2568" s="451" t="s">
        <v>1432</v>
      </c>
      <c r="D2568" s="451" t="s">
        <v>1448</v>
      </c>
      <c r="E2568" s="451" t="s">
        <v>1460</v>
      </c>
      <c r="F2568" s="451" t="s">
        <v>2615</v>
      </c>
      <c r="G2568" s="452" t="s">
        <v>1436</v>
      </c>
      <c r="H2568" s="453">
        <v>2242</v>
      </c>
      <c r="I2568" s="452" t="s">
        <v>1462</v>
      </c>
      <c r="J2568" s="455"/>
      <c r="K2568" s="452" t="s">
        <v>1533</v>
      </c>
      <c r="L2568" s="452" t="s">
        <v>1439</v>
      </c>
      <c r="M2568" s="452" t="s">
        <v>1452</v>
      </c>
      <c r="N2568" s="454">
        <v>44550</v>
      </c>
      <c r="O2568" s="452" t="s">
        <v>1453</v>
      </c>
      <c r="P2568" s="454">
        <v>44553</v>
      </c>
    </row>
    <row r="2569" spans="1:16" x14ac:dyDescent="0.2">
      <c r="A2569" s="451" t="s">
        <v>2613</v>
      </c>
      <c r="B2569" s="451" t="s">
        <v>1713</v>
      </c>
      <c r="C2569" s="451" t="s">
        <v>1432</v>
      </c>
      <c r="D2569" s="451" t="s">
        <v>1466</v>
      </c>
      <c r="E2569" s="451" t="s">
        <v>1442</v>
      </c>
      <c r="F2569" s="451" t="s">
        <v>2103</v>
      </c>
      <c r="G2569" s="452" t="s">
        <v>1436</v>
      </c>
      <c r="H2569" s="453">
        <v>6850</v>
      </c>
      <c r="I2569" s="452" t="s">
        <v>1676</v>
      </c>
      <c r="J2569" s="452" t="s">
        <v>1438</v>
      </c>
      <c r="K2569" s="452" t="s">
        <v>1438</v>
      </c>
      <c r="L2569" s="452" t="s">
        <v>1439</v>
      </c>
      <c r="M2569" s="452" t="s">
        <v>1440</v>
      </c>
      <c r="N2569" s="454">
        <v>44330</v>
      </c>
      <c r="O2569" s="452" t="s">
        <v>1440</v>
      </c>
      <c r="P2569" s="454">
        <v>44468</v>
      </c>
    </row>
    <row r="2570" spans="1:16" x14ac:dyDescent="0.2">
      <c r="A2570" s="451" t="s">
        <v>2613</v>
      </c>
      <c r="B2570" s="451" t="s">
        <v>1713</v>
      </c>
      <c r="C2570" s="451" t="s">
        <v>1432</v>
      </c>
      <c r="D2570" s="451" t="s">
        <v>1507</v>
      </c>
      <c r="E2570" s="451" t="s">
        <v>1442</v>
      </c>
      <c r="F2570" s="451" t="s">
        <v>2558</v>
      </c>
      <c r="G2570" s="452" t="s">
        <v>1436</v>
      </c>
      <c r="H2570" s="453">
        <v>7355</v>
      </c>
      <c r="I2570" s="452" t="s">
        <v>1640</v>
      </c>
      <c r="J2570" s="452" t="s">
        <v>1438</v>
      </c>
      <c r="K2570" s="452" t="s">
        <v>1438</v>
      </c>
      <c r="L2570" s="452" t="s">
        <v>1439</v>
      </c>
      <c r="M2570" s="452" t="s">
        <v>1440</v>
      </c>
      <c r="N2570" s="454">
        <v>44384</v>
      </c>
      <c r="O2570" s="452" t="s">
        <v>1440</v>
      </c>
      <c r="P2570" s="454">
        <v>44468</v>
      </c>
    </row>
    <row r="2571" spans="1:16" ht="21" x14ac:dyDescent="0.2">
      <c r="A2571" s="451" t="s">
        <v>2613</v>
      </c>
      <c r="B2571" s="451" t="s">
        <v>1713</v>
      </c>
      <c r="C2571" s="451" t="s">
        <v>1432</v>
      </c>
      <c r="D2571" s="451" t="s">
        <v>1540</v>
      </c>
      <c r="E2571" s="451" t="s">
        <v>1677</v>
      </c>
      <c r="F2571" s="451" t="s">
        <v>2248</v>
      </c>
      <c r="G2571" s="452" t="s">
        <v>1436</v>
      </c>
      <c r="H2571" s="453">
        <v>9578</v>
      </c>
      <c r="I2571" s="452" t="s">
        <v>1678</v>
      </c>
      <c r="J2571" s="455"/>
      <c r="K2571" s="452" t="s">
        <v>1533</v>
      </c>
      <c r="L2571" s="452" t="s">
        <v>1439</v>
      </c>
      <c r="M2571" s="452" t="s">
        <v>1452</v>
      </c>
      <c r="N2571" s="454">
        <v>44525</v>
      </c>
      <c r="O2571" s="452" t="s">
        <v>1534</v>
      </c>
      <c r="P2571" s="454">
        <v>44525</v>
      </c>
    </row>
    <row r="2572" spans="1:16" x14ac:dyDescent="0.2">
      <c r="A2572" s="451" t="s">
        <v>2613</v>
      </c>
      <c r="B2572" s="451" t="s">
        <v>1717</v>
      </c>
      <c r="C2572" s="451" t="s">
        <v>1432</v>
      </c>
      <c r="D2572" s="451" t="s">
        <v>1433</v>
      </c>
      <c r="E2572" s="451" t="s">
        <v>1434</v>
      </c>
      <c r="F2572" s="451" t="s">
        <v>1946</v>
      </c>
      <c r="G2572" s="452" t="s">
        <v>1436</v>
      </c>
      <c r="H2572" s="453">
        <v>16060</v>
      </c>
      <c r="I2572" s="452" t="s">
        <v>1654</v>
      </c>
      <c r="J2572" s="452" t="s">
        <v>1438</v>
      </c>
      <c r="K2572" s="452" t="s">
        <v>1438</v>
      </c>
      <c r="L2572" s="452" t="s">
        <v>1439</v>
      </c>
      <c r="M2572" s="452" t="s">
        <v>1440</v>
      </c>
      <c r="N2572" s="454">
        <v>44312</v>
      </c>
      <c r="O2572" s="452" t="s">
        <v>1440</v>
      </c>
      <c r="P2572" s="454">
        <v>44468</v>
      </c>
    </row>
    <row r="2573" spans="1:16" ht="21" x14ac:dyDescent="0.2">
      <c r="A2573" s="451" t="s">
        <v>2617</v>
      </c>
      <c r="B2573" s="451" t="s">
        <v>1463</v>
      </c>
      <c r="C2573" s="451" t="s">
        <v>1432</v>
      </c>
      <c r="D2573" s="451" t="s">
        <v>1433</v>
      </c>
      <c r="E2573" s="451" t="s">
        <v>1434</v>
      </c>
      <c r="F2573" s="451" t="s">
        <v>1812</v>
      </c>
      <c r="G2573" s="452" t="s">
        <v>1436</v>
      </c>
      <c r="H2573" s="453">
        <v>999824</v>
      </c>
      <c r="I2573" s="452" t="s">
        <v>1650</v>
      </c>
      <c r="J2573" s="452" t="s">
        <v>1438</v>
      </c>
      <c r="K2573" s="452" t="s">
        <v>1438</v>
      </c>
      <c r="L2573" s="452" t="s">
        <v>1439</v>
      </c>
      <c r="M2573" s="452" t="s">
        <v>1440</v>
      </c>
      <c r="N2573" s="454">
        <v>44309</v>
      </c>
      <c r="O2573" s="452" t="s">
        <v>1440</v>
      </c>
      <c r="P2573" s="454">
        <v>44468</v>
      </c>
    </row>
    <row r="2574" spans="1:16" x14ac:dyDescent="0.2">
      <c r="A2574" s="451" t="s">
        <v>2617</v>
      </c>
      <c r="B2574" s="451" t="s">
        <v>1693</v>
      </c>
      <c r="C2574" s="451" t="s">
        <v>1432</v>
      </c>
      <c r="D2574" s="451" t="s">
        <v>1433</v>
      </c>
      <c r="E2574" s="451" t="s">
        <v>1442</v>
      </c>
      <c r="F2574" s="451" t="s">
        <v>2567</v>
      </c>
      <c r="G2574" s="452" t="s">
        <v>1436</v>
      </c>
      <c r="H2574" s="453">
        <v>20914</v>
      </c>
      <c r="I2574" s="452" t="s">
        <v>1648</v>
      </c>
      <c r="J2574" s="452" t="s">
        <v>1438</v>
      </c>
      <c r="K2574" s="452" t="s">
        <v>1438</v>
      </c>
      <c r="L2574" s="452" t="s">
        <v>1439</v>
      </c>
      <c r="M2574" s="452" t="s">
        <v>1440</v>
      </c>
      <c r="N2574" s="454">
        <v>44309</v>
      </c>
      <c r="O2574" s="452" t="s">
        <v>1440</v>
      </c>
      <c r="P2574" s="454">
        <v>44468</v>
      </c>
    </row>
    <row r="2575" spans="1:16" x14ac:dyDescent="0.2">
      <c r="A2575" s="451" t="s">
        <v>2617</v>
      </c>
      <c r="B2575" s="451" t="s">
        <v>1695</v>
      </c>
      <c r="C2575" s="451" t="s">
        <v>1432</v>
      </c>
      <c r="D2575" s="451" t="s">
        <v>1466</v>
      </c>
      <c r="E2575" s="451" t="s">
        <v>1442</v>
      </c>
      <c r="F2575" s="451" t="s">
        <v>1896</v>
      </c>
      <c r="G2575" s="452" t="s">
        <v>1436</v>
      </c>
      <c r="H2575" s="453">
        <v>323694.51</v>
      </c>
      <c r="I2575" s="452" t="s">
        <v>1655</v>
      </c>
      <c r="J2575" s="452" t="s">
        <v>1438</v>
      </c>
      <c r="K2575" s="452" t="s">
        <v>1438</v>
      </c>
      <c r="L2575" s="452" t="s">
        <v>1439</v>
      </c>
      <c r="M2575" s="452" t="s">
        <v>1440</v>
      </c>
      <c r="N2575" s="454">
        <v>44341</v>
      </c>
      <c r="O2575" s="452" t="s">
        <v>1440</v>
      </c>
      <c r="P2575" s="454">
        <v>44468</v>
      </c>
    </row>
    <row r="2576" spans="1:16" x14ac:dyDescent="0.2">
      <c r="A2576" s="451" t="s">
        <v>2617</v>
      </c>
      <c r="B2576" s="451" t="s">
        <v>1697</v>
      </c>
      <c r="C2576" s="451" t="s">
        <v>1432</v>
      </c>
      <c r="D2576" s="451" t="s">
        <v>1433</v>
      </c>
      <c r="E2576" s="451" t="s">
        <v>1434</v>
      </c>
      <c r="F2576" s="451" t="s">
        <v>2521</v>
      </c>
      <c r="G2576" s="452" t="s">
        <v>1436</v>
      </c>
      <c r="H2576" s="453">
        <v>20480</v>
      </c>
      <c r="I2576" s="452" t="s">
        <v>1670</v>
      </c>
      <c r="J2576" s="452" t="s">
        <v>1438</v>
      </c>
      <c r="K2576" s="452" t="s">
        <v>1438</v>
      </c>
      <c r="L2576" s="452" t="s">
        <v>1439</v>
      </c>
      <c r="M2576" s="452" t="s">
        <v>1440</v>
      </c>
      <c r="N2576" s="454">
        <v>44309</v>
      </c>
      <c r="O2576" s="452" t="s">
        <v>1440</v>
      </c>
      <c r="P2576" s="454">
        <v>44468</v>
      </c>
    </row>
    <row r="2577" spans="1:16" x14ac:dyDescent="0.2">
      <c r="A2577" s="451" t="s">
        <v>2617</v>
      </c>
      <c r="B2577" s="451" t="s">
        <v>1697</v>
      </c>
      <c r="C2577" s="451" t="s">
        <v>1432</v>
      </c>
      <c r="D2577" s="451" t="s">
        <v>1448</v>
      </c>
      <c r="E2577" s="451" t="s">
        <v>1544</v>
      </c>
      <c r="F2577" s="451" t="s">
        <v>1786</v>
      </c>
      <c r="G2577" s="452" t="s">
        <v>1436</v>
      </c>
      <c r="H2577" s="453">
        <v>3222</v>
      </c>
      <c r="I2577" s="452" t="s">
        <v>1564</v>
      </c>
      <c r="J2577" s="455"/>
      <c r="K2577" s="452" t="s">
        <v>1533</v>
      </c>
      <c r="L2577" s="452" t="s">
        <v>1439</v>
      </c>
      <c r="M2577" s="452" t="s">
        <v>1452</v>
      </c>
      <c r="N2577" s="454">
        <v>44539</v>
      </c>
      <c r="O2577" s="452" t="s">
        <v>1453</v>
      </c>
      <c r="P2577" s="454">
        <v>44544</v>
      </c>
    </row>
    <row r="2578" spans="1:16" ht="21" x14ac:dyDescent="0.2">
      <c r="A2578" s="451" t="s">
        <v>2617</v>
      </c>
      <c r="B2578" s="451" t="s">
        <v>1703</v>
      </c>
      <c r="C2578" s="451" t="s">
        <v>1432</v>
      </c>
      <c r="D2578" s="451" t="s">
        <v>1491</v>
      </c>
      <c r="E2578" s="451" t="s">
        <v>1442</v>
      </c>
      <c r="F2578" s="451" t="s">
        <v>1916</v>
      </c>
      <c r="G2578" s="452" t="s">
        <v>1436</v>
      </c>
      <c r="H2578" s="453">
        <v>8760</v>
      </c>
      <c r="I2578" s="452" t="s">
        <v>1613</v>
      </c>
      <c r="J2578" s="452" t="s">
        <v>1438</v>
      </c>
      <c r="K2578" s="452" t="s">
        <v>1438</v>
      </c>
      <c r="L2578" s="452" t="s">
        <v>1439</v>
      </c>
      <c r="M2578" s="452" t="s">
        <v>1440</v>
      </c>
      <c r="N2578" s="454">
        <v>44370</v>
      </c>
      <c r="O2578" s="452" t="s">
        <v>1440</v>
      </c>
      <c r="P2578" s="454">
        <v>44468</v>
      </c>
    </row>
    <row r="2579" spans="1:16" ht="21" x14ac:dyDescent="0.2">
      <c r="A2579" s="451" t="s">
        <v>2617</v>
      </c>
      <c r="B2579" s="451" t="s">
        <v>1703</v>
      </c>
      <c r="C2579" s="451" t="s">
        <v>1432</v>
      </c>
      <c r="D2579" s="451" t="s">
        <v>1507</v>
      </c>
      <c r="E2579" s="451" t="s">
        <v>1442</v>
      </c>
      <c r="F2579" s="451" t="s">
        <v>1784</v>
      </c>
      <c r="G2579" s="452" t="s">
        <v>1436</v>
      </c>
      <c r="H2579" s="453">
        <v>-8760</v>
      </c>
      <c r="I2579" s="452" t="s">
        <v>1707</v>
      </c>
      <c r="J2579" s="452" t="s">
        <v>1438</v>
      </c>
      <c r="K2579" s="452" t="s">
        <v>1438</v>
      </c>
      <c r="L2579" s="452" t="s">
        <v>1439</v>
      </c>
      <c r="M2579" s="452" t="s">
        <v>1440</v>
      </c>
      <c r="N2579" s="454">
        <v>44384</v>
      </c>
      <c r="O2579" s="452" t="s">
        <v>1440</v>
      </c>
      <c r="P2579" s="454">
        <v>44468</v>
      </c>
    </row>
    <row r="2580" spans="1:16" x14ac:dyDescent="0.2">
      <c r="A2580" s="451" t="s">
        <v>2617</v>
      </c>
      <c r="B2580" s="451" t="s">
        <v>1708</v>
      </c>
      <c r="C2580" s="451" t="s">
        <v>1432</v>
      </c>
      <c r="D2580" s="451" t="s">
        <v>1507</v>
      </c>
      <c r="E2580" s="451" t="s">
        <v>1442</v>
      </c>
      <c r="F2580" s="451" t="s">
        <v>2618</v>
      </c>
      <c r="G2580" s="452" t="s">
        <v>1436</v>
      </c>
      <c r="H2580" s="453">
        <v>8760</v>
      </c>
      <c r="I2580" s="452" t="s">
        <v>1707</v>
      </c>
      <c r="J2580" s="452" t="s">
        <v>1438</v>
      </c>
      <c r="K2580" s="452" t="s">
        <v>1438</v>
      </c>
      <c r="L2580" s="452" t="s">
        <v>1439</v>
      </c>
      <c r="M2580" s="452" t="s">
        <v>1440</v>
      </c>
      <c r="N2580" s="454">
        <v>44384</v>
      </c>
      <c r="O2580" s="452" t="s">
        <v>1440</v>
      </c>
      <c r="P2580" s="454">
        <v>44468</v>
      </c>
    </row>
    <row r="2581" spans="1:16" ht="21" x14ac:dyDescent="0.2">
      <c r="A2581" s="451" t="s">
        <v>2617</v>
      </c>
      <c r="B2581" s="451" t="s">
        <v>1708</v>
      </c>
      <c r="C2581" s="451" t="s">
        <v>1432</v>
      </c>
      <c r="D2581" s="451" t="s">
        <v>1531</v>
      </c>
      <c r="E2581" s="451" t="s">
        <v>1568</v>
      </c>
      <c r="F2581" s="451" t="s">
        <v>2089</v>
      </c>
      <c r="G2581" s="452" t="s">
        <v>1436</v>
      </c>
      <c r="H2581" s="453">
        <v>1160</v>
      </c>
      <c r="I2581" s="452" t="s">
        <v>1627</v>
      </c>
      <c r="J2581" s="455"/>
      <c r="K2581" s="452" t="s">
        <v>1533</v>
      </c>
      <c r="L2581" s="452" t="s">
        <v>1439</v>
      </c>
      <c r="M2581" s="452" t="s">
        <v>1452</v>
      </c>
      <c r="N2581" s="454">
        <v>44496</v>
      </c>
      <c r="O2581" s="452" t="s">
        <v>1534</v>
      </c>
      <c r="P2581" s="454">
        <v>44497</v>
      </c>
    </row>
    <row r="2582" spans="1:16" ht="21" x14ac:dyDescent="0.2">
      <c r="A2582" s="451" t="s">
        <v>2617</v>
      </c>
      <c r="B2582" s="451" t="s">
        <v>1708</v>
      </c>
      <c r="C2582" s="451" t="s">
        <v>1432</v>
      </c>
      <c r="D2582" s="451" t="s">
        <v>1531</v>
      </c>
      <c r="E2582" s="451" t="s">
        <v>1628</v>
      </c>
      <c r="F2582" s="451" t="s">
        <v>2089</v>
      </c>
      <c r="G2582" s="452" t="s">
        <v>1436</v>
      </c>
      <c r="H2582" s="453">
        <v>1122.19</v>
      </c>
      <c r="I2582" s="452" t="s">
        <v>1629</v>
      </c>
      <c r="J2582" s="455"/>
      <c r="K2582" s="452" t="s">
        <v>1533</v>
      </c>
      <c r="L2582" s="452" t="s">
        <v>1439</v>
      </c>
      <c r="M2582" s="452" t="s">
        <v>1452</v>
      </c>
      <c r="N2582" s="454">
        <v>44496</v>
      </c>
      <c r="O2582" s="452" t="s">
        <v>1534</v>
      </c>
      <c r="P2582" s="454">
        <v>44497</v>
      </c>
    </row>
    <row r="2583" spans="1:16" x14ac:dyDescent="0.2">
      <c r="A2583" s="451" t="s">
        <v>2617</v>
      </c>
      <c r="B2583" s="451" t="s">
        <v>1575</v>
      </c>
      <c r="C2583" s="451" t="s">
        <v>1432</v>
      </c>
      <c r="D2583" s="451" t="s">
        <v>1507</v>
      </c>
      <c r="E2583" s="451" t="s">
        <v>1442</v>
      </c>
      <c r="F2583" s="451" t="s">
        <v>1704</v>
      </c>
      <c r="G2583" s="452" t="s">
        <v>1436</v>
      </c>
      <c r="H2583" s="453">
        <v>19283</v>
      </c>
      <c r="I2583" s="452" t="s">
        <v>1712</v>
      </c>
      <c r="J2583" s="452" t="s">
        <v>1438</v>
      </c>
      <c r="K2583" s="452" t="s">
        <v>1438</v>
      </c>
      <c r="L2583" s="452" t="s">
        <v>1439</v>
      </c>
      <c r="M2583" s="452" t="s">
        <v>1440</v>
      </c>
      <c r="N2583" s="454">
        <v>44399</v>
      </c>
      <c r="O2583" s="452" t="s">
        <v>1440</v>
      </c>
      <c r="P2583" s="454">
        <v>44468</v>
      </c>
    </row>
    <row r="2584" spans="1:16" ht="21" x14ac:dyDescent="0.2">
      <c r="A2584" s="451" t="s">
        <v>2617</v>
      </c>
      <c r="B2584" s="451" t="s">
        <v>1575</v>
      </c>
      <c r="C2584" s="451" t="s">
        <v>1432</v>
      </c>
      <c r="D2584" s="451" t="s">
        <v>1448</v>
      </c>
      <c r="E2584" s="451" t="s">
        <v>1460</v>
      </c>
      <c r="F2584" s="451" t="s">
        <v>2089</v>
      </c>
      <c r="G2584" s="452" t="s">
        <v>1436</v>
      </c>
      <c r="H2584" s="453">
        <v>15427</v>
      </c>
      <c r="I2584" s="452" t="s">
        <v>1462</v>
      </c>
      <c r="J2584" s="455"/>
      <c r="K2584" s="452" t="s">
        <v>1533</v>
      </c>
      <c r="L2584" s="452" t="s">
        <v>1439</v>
      </c>
      <c r="M2584" s="452" t="s">
        <v>1452</v>
      </c>
      <c r="N2584" s="454">
        <v>44550</v>
      </c>
      <c r="O2584" s="452" t="s">
        <v>1453</v>
      </c>
      <c r="P2584" s="454">
        <v>44553</v>
      </c>
    </row>
    <row r="2585" spans="1:16" x14ac:dyDescent="0.2">
      <c r="A2585" s="451" t="s">
        <v>2617</v>
      </c>
      <c r="B2585" s="451" t="s">
        <v>1713</v>
      </c>
      <c r="C2585" s="451" t="s">
        <v>1432</v>
      </c>
      <c r="D2585" s="451" t="s">
        <v>1466</v>
      </c>
      <c r="E2585" s="451" t="s">
        <v>1442</v>
      </c>
      <c r="F2585" s="451" t="s">
        <v>2382</v>
      </c>
      <c r="G2585" s="452" t="s">
        <v>1436</v>
      </c>
      <c r="H2585" s="453">
        <v>7658</v>
      </c>
      <c r="I2585" s="452" t="s">
        <v>1676</v>
      </c>
      <c r="J2585" s="452" t="s">
        <v>1438</v>
      </c>
      <c r="K2585" s="452" t="s">
        <v>1438</v>
      </c>
      <c r="L2585" s="452" t="s">
        <v>1439</v>
      </c>
      <c r="M2585" s="452" t="s">
        <v>1440</v>
      </c>
      <c r="N2585" s="454">
        <v>44330</v>
      </c>
      <c r="O2585" s="452" t="s">
        <v>1440</v>
      </c>
      <c r="P2585" s="454">
        <v>44468</v>
      </c>
    </row>
    <row r="2586" spans="1:16" x14ac:dyDescent="0.2">
      <c r="A2586" s="451" t="s">
        <v>2617</v>
      </c>
      <c r="B2586" s="451" t="s">
        <v>1713</v>
      </c>
      <c r="C2586" s="451" t="s">
        <v>1432</v>
      </c>
      <c r="D2586" s="451" t="s">
        <v>1507</v>
      </c>
      <c r="E2586" s="451" t="s">
        <v>1442</v>
      </c>
      <c r="F2586" s="451" t="s">
        <v>2049</v>
      </c>
      <c r="G2586" s="452" t="s">
        <v>1436</v>
      </c>
      <c r="H2586" s="453">
        <v>32234</v>
      </c>
      <c r="I2586" s="452" t="s">
        <v>1640</v>
      </c>
      <c r="J2586" s="452" t="s">
        <v>1438</v>
      </c>
      <c r="K2586" s="452" t="s">
        <v>1438</v>
      </c>
      <c r="L2586" s="452" t="s">
        <v>1439</v>
      </c>
      <c r="M2586" s="452" t="s">
        <v>1440</v>
      </c>
      <c r="N2586" s="454">
        <v>44384</v>
      </c>
      <c r="O2586" s="452" t="s">
        <v>1440</v>
      </c>
      <c r="P2586" s="454">
        <v>44468</v>
      </c>
    </row>
    <row r="2587" spans="1:16" ht="21" x14ac:dyDescent="0.2">
      <c r="A2587" s="451" t="s">
        <v>2617</v>
      </c>
      <c r="B2587" s="451" t="s">
        <v>1713</v>
      </c>
      <c r="C2587" s="451" t="s">
        <v>1432</v>
      </c>
      <c r="D2587" s="451" t="s">
        <v>1540</v>
      </c>
      <c r="E2587" s="451" t="s">
        <v>1677</v>
      </c>
      <c r="F2587" s="451" t="s">
        <v>2028</v>
      </c>
      <c r="G2587" s="452" t="s">
        <v>1436</v>
      </c>
      <c r="H2587" s="453">
        <v>10669</v>
      </c>
      <c r="I2587" s="452" t="s">
        <v>1678</v>
      </c>
      <c r="J2587" s="455"/>
      <c r="K2587" s="452" t="s">
        <v>1533</v>
      </c>
      <c r="L2587" s="452" t="s">
        <v>1439</v>
      </c>
      <c r="M2587" s="452" t="s">
        <v>1452</v>
      </c>
      <c r="N2587" s="454">
        <v>44525</v>
      </c>
      <c r="O2587" s="452" t="s">
        <v>1534</v>
      </c>
      <c r="P2587" s="454">
        <v>44525</v>
      </c>
    </row>
    <row r="2588" spans="1:16" x14ac:dyDescent="0.2">
      <c r="A2588" s="451" t="s">
        <v>2617</v>
      </c>
      <c r="B2588" s="451" t="s">
        <v>1717</v>
      </c>
      <c r="C2588" s="451" t="s">
        <v>1432</v>
      </c>
      <c r="D2588" s="451" t="s">
        <v>1433</v>
      </c>
      <c r="E2588" s="451" t="s">
        <v>1434</v>
      </c>
      <c r="F2588" s="451" t="s">
        <v>2291</v>
      </c>
      <c r="G2588" s="452" t="s">
        <v>1436</v>
      </c>
      <c r="H2588" s="453">
        <v>89259</v>
      </c>
      <c r="I2588" s="452" t="s">
        <v>1654</v>
      </c>
      <c r="J2588" s="452" t="s">
        <v>1438</v>
      </c>
      <c r="K2588" s="452" t="s">
        <v>1438</v>
      </c>
      <c r="L2588" s="452" t="s">
        <v>1439</v>
      </c>
      <c r="M2588" s="452" t="s">
        <v>1440</v>
      </c>
      <c r="N2588" s="454">
        <v>44312</v>
      </c>
      <c r="O2588" s="452" t="s">
        <v>1440</v>
      </c>
      <c r="P2588" s="454">
        <v>44468</v>
      </c>
    </row>
    <row r="2589" spans="1:16" ht="21" x14ac:dyDescent="0.2">
      <c r="A2589" s="451" t="s">
        <v>2619</v>
      </c>
      <c r="B2589" s="451" t="s">
        <v>1463</v>
      </c>
      <c r="C2589" s="451" t="s">
        <v>1432</v>
      </c>
      <c r="D2589" s="451" t="s">
        <v>1433</v>
      </c>
      <c r="E2589" s="451" t="s">
        <v>1442</v>
      </c>
      <c r="F2589" s="451" t="s">
        <v>2620</v>
      </c>
      <c r="G2589" s="452" t="s">
        <v>1436</v>
      </c>
      <c r="H2589" s="453">
        <v>453028</v>
      </c>
      <c r="I2589" s="452" t="s">
        <v>1650</v>
      </c>
      <c r="J2589" s="452" t="s">
        <v>1438</v>
      </c>
      <c r="K2589" s="452" t="s">
        <v>1438</v>
      </c>
      <c r="L2589" s="452" t="s">
        <v>1439</v>
      </c>
      <c r="M2589" s="452" t="s">
        <v>1440</v>
      </c>
      <c r="N2589" s="454">
        <v>44309</v>
      </c>
      <c r="O2589" s="452" t="s">
        <v>1440</v>
      </c>
      <c r="P2589" s="454">
        <v>44468</v>
      </c>
    </row>
    <row r="2590" spans="1:16" ht="21" x14ac:dyDescent="0.2">
      <c r="A2590" s="451" t="s">
        <v>2619</v>
      </c>
      <c r="B2590" s="451" t="s">
        <v>1693</v>
      </c>
      <c r="C2590" s="451" t="s">
        <v>1432</v>
      </c>
      <c r="D2590" s="451" t="s">
        <v>1433</v>
      </c>
      <c r="E2590" s="451" t="s">
        <v>1434</v>
      </c>
      <c r="F2590" s="451" t="s">
        <v>2016</v>
      </c>
      <c r="G2590" s="452" t="s">
        <v>1436</v>
      </c>
      <c r="H2590" s="453">
        <v>1030</v>
      </c>
      <c r="I2590" s="452" t="s">
        <v>1648</v>
      </c>
      <c r="J2590" s="452" t="s">
        <v>1438</v>
      </c>
      <c r="K2590" s="452" t="s">
        <v>1438</v>
      </c>
      <c r="L2590" s="452" t="s">
        <v>1439</v>
      </c>
      <c r="M2590" s="452" t="s">
        <v>1440</v>
      </c>
      <c r="N2590" s="454">
        <v>44309</v>
      </c>
      <c r="O2590" s="452" t="s">
        <v>1440</v>
      </c>
      <c r="P2590" s="454">
        <v>44468</v>
      </c>
    </row>
    <row r="2591" spans="1:16" ht="21" x14ac:dyDescent="0.2">
      <c r="A2591" s="451" t="s">
        <v>2619</v>
      </c>
      <c r="B2591" s="451" t="s">
        <v>1695</v>
      </c>
      <c r="C2591" s="451" t="s">
        <v>1432</v>
      </c>
      <c r="D2591" s="451" t="s">
        <v>1466</v>
      </c>
      <c r="E2591" s="451" t="s">
        <v>1434</v>
      </c>
      <c r="F2591" s="451" t="s">
        <v>1445</v>
      </c>
      <c r="G2591" s="452" t="s">
        <v>1436</v>
      </c>
      <c r="H2591" s="453">
        <v>99452.03</v>
      </c>
      <c r="I2591" s="452" t="s">
        <v>1655</v>
      </c>
      <c r="J2591" s="452" t="s">
        <v>1438</v>
      </c>
      <c r="K2591" s="452" t="s">
        <v>1438</v>
      </c>
      <c r="L2591" s="452" t="s">
        <v>1439</v>
      </c>
      <c r="M2591" s="452" t="s">
        <v>1440</v>
      </c>
      <c r="N2591" s="454">
        <v>44341</v>
      </c>
      <c r="O2591" s="452" t="s">
        <v>1440</v>
      </c>
      <c r="P2591" s="454">
        <v>44468</v>
      </c>
    </row>
    <row r="2592" spans="1:16" ht="21" x14ac:dyDescent="0.2">
      <c r="A2592" s="451" t="s">
        <v>2619</v>
      </c>
      <c r="B2592" s="451" t="s">
        <v>1703</v>
      </c>
      <c r="C2592" s="451" t="s">
        <v>1432</v>
      </c>
      <c r="D2592" s="451" t="s">
        <v>1491</v>
      </c>
      <c r="E2592" s="451" t="s">
        <v>1434</v>
      </c>
      <c r="F2592" s="451" t="s">
        <v>1731</v>
      </c>
      <c r="G2592" s="452" t="s">
        <v>1436</v>
      </c>
      <c r="H2592" s="453">
        <v>3200</v>
      </c>
      <c r="I2592" s="452" t="s">
        <v>1613</v>
      </c>
      <c r="J2592" s="452" t="s">
        <v>1438</v>
      </c>
      <c r="K2592" s="452" t="s">
        <v>1438</v>
      </c>
      <c r="L2592" s="452" t="s">
        <v>1439</v>
      </c>
      <c r="M2592" s="452" t="s">
        <v>1440</v>
      </c>
      <c r="N2592" s="454">
        <v>44370</v>
      </c>
      <c r="O2592" s="452" t="s">
        <v>1440</v>
      </c>
      <c r="P2592" s="454">
        <v>44468</v>
      </c>
    </row>
    <row r="2593" spans="1:16" ht="21" x14ac:dyDescent="0.2">
      <c r="A2593" s="451" t="s">
        <v>2619</v>
      </c>
      <c r="B2593" s="451" t="s">
        <v>1703</v>
      </c>
      <c r="C2593" s="451" t="s">
        <v>1432</v>
      </c>
      <c r="D2593" s="451" t="s">
        <v>1491</v>
      </c>
      <c r="E2593" s="451" t="s">
        <v>1434</v>
      </c>
      <c r="F2593" s="451" t="s">
        <v>2621</v>
      </c>
      <c r="G2593" s="452" t="s">
        <v>1436</v>
      </c>
      <c r="H2593" s="453">
        <v>231</v>
      </c>
      <c r="I2593" s="452" t="s">
        <v>1609</v>
      </c>
      <c r="J2593" s="452" t="s">
        <v>1438</v>
      </c>
      <c r="K2593" s="452" t="s">
        <v>1438</v>
      </c>
      <c r="L2593" s="452" t="s">
        <v>1439</v>
      </c>
      <c r="M2593" s="452" t="s">
        <v>1440</v>
      </c>
      <c r="N2593" s="454">
        <v>44370</v>
      </c>
      <c r="O2593" s="452" t="s">
        <v>1440</v>
      </c>
      <c r="P2593" s="454">
        <v>44468</v>
      </c>
    </row>
    <row r="2594" spans="1:16" ht="21" x14ac:dyDescent="0.2">
      <c r="A2594" s="451" t="s">
        <v>2619</v>
      </c>
      <c r="B2594" s="451" t="s">
        <v>1703</v>
      </c>
      <c r="C2594" s="451" t="s">
        <v>1432</v>
      </c>
      <c r="D2594" s="451" t="s">
        <v>1507</v>
      </c>
      <c r="E2594" s="451" t="s">
        <v>1442</v>
      </c>
      <c r="F2594" s="451" t="s">
        <v>1789</v>
      </c>
      <c r="G2594" s="452" t="s">
        <v>1436</v>
      </c>
      <c r="H2594" s="453">
        <v>-3200</v>
      </c>
      <c r="I2594" s="452" t="s">
        <v>1707</v>
      </c>
      <c r="J2594" s="452" t="s">
        <v>1438</v>
      </c>
      <c r="K2594" s="452" t="s">
        <v>1438</v>
      </c>
      <c r="L2594" s="452" t="s">
        <v>1439</v>
      </c>
      <c r="M2594" s="452" t="s">
        <v>1440</v>
      </c>
      <c r="N2594" s="454">
        <v>44384</v>
      </c>
      <c r="O2594" s="452" t="s">
        <v>1440</v>
      </c>
      <c r="P2594" s="454">
        <v>44468</v>
      </c>
    </row>
    <row r="2595" spans="1:16" ht="21" x14ac:dyDescent="0.2">
      <c r="A2595" s="451" t="s">
        <v>2619</v>
      </c>
      <c r="B2595" s="451" t="s">
        <v>1758</v>
      </c>
      <c r="C2595" s="451" t="s">
        <v>1432</v>
      </c>
      <c r="D2595" s="451" t="s">
        <v>1448</v>
      </c>
      <c r="E2595" s="451" t="s">
        <v>1570</v>
      </c>
      <c r="F2595" s="451" t="s">
        <v>1861</v>
      </c>
      <c r="G2595" s="452" t="s">
        <v>1436</v>
      </c>
      <c r="H2595" s="453">
        <v>10474</v>
      </c>
      <c r="I2595" s="452" t="s">
        <v>1572</v>
      </c>
      <c r="J2595" s="455"/>
      <c r="K2595" s="452" t="s">
        <v>1533</v>
      </c>
      <c r="L2595" s="452" t="s">
        <v>1439</v>
      </c>
      <c r="M2595" s="452" t="s">
        <v>1452</v>
      </c>
      <c r="N2595" s="454">
        <v>44554</v>
      </c>
      <c r="O2595" s="452" t="s">
        <v>1534</v>
      </c>
      <c r="P2595" s="454">
        <v>44560</v>
      </c>
    </row>
    <row r="2596" spans="1:16" ht="21" x14ac:dyDescent="0.2">
      <c r="A2596" s="451" t="s">
        <v>2619</v>
      </c>
      <c r="B2596" s="451" t="s">
        <v>1708</v>
      </c>
      <c r="C2596" s="451" t="s">
        <v>1432</v>
      </c>
      <c r="D2596" s="451" t="s">
        <v>1507</v>
      </c>
      <c r="E2596" s="451" t="s">
        <v>1442</v>
      </c>
      <c r="F2596" s="451" t="s">
        <v>2622</v>
      </c>
      <c r="G2596" s="452" t="s">
        <v>1436</v>
      </c>
      <c r="H2596" s="453">
        <v>3200</v>
      </c>
      <c r="I2596" s="452" t="s">
        <v>1707</v>
      </c>
      <c r="J2596" s="452" t="s">
        <v>1438</v>
      </c>
      <c r="K2596" s="452" t="s">
        <v>1438</v>
      </c>
      <c r="L2596" s="452" t="s">
        <v>1439</v>
      </c>
      <c r="M2596" s="452" t="s">
        <v>1440</v>
      </c>
      <c r="N2596" s="454">
        <v>44384</v>
      </c>
      <c r="O2596" s="452" t="s">
        <v>1440</v>
      </c>
      <c r="P2596" s="454">
        <v>44468</v>
      </c>
    </row>
    <row r="2597" spans="1:16" ht="21" x14ac:dyDescent="0.2">
      <c r="A2597" s="451" t="s">
        <v>2619</v>
      </c>
      <c r="B2597" s="451" t="s">
        <v>1708</v>
      </c>
      <c r="C2597" s="451" t="s">
        <v>1432</v>
      </c>
      <c r="D2597" s="451" t="s">
        <v>1531</v>
      </c>
      <c r="E2597" s="451" t="s">
        <v>1568</v>
      </c>
      <c r="F2597" s="451" t="s">
        <v>2162</v>
      </c>
      <c r="G2597" s="452" t="s">
        <v>1436</v>
      </c>
      <c r="H2597" s="453">
        <v>616.25</v>
      </c>
      <c r="I2597" s="452" t="s">
        <v>1627</v>
      </c>
      <c r="J2597" s="455"/>
      <c r="K2597" s="452" t="s">
        <v>1533</v>
      </c>
      <c r="L2597" s="452" t="s">
        <v>1439</v>
      </c>
      <c r="M2597" s="452" t="s">
        <v>1452</v>
      </c>
      <c r="N2597" s="454">
        <v>44496</v>
      </c>
      <c r="O2597" s="452" t="s">
        <v>1534</v>
      </c>
      <c r="P2597" s="454">
        <v>44497</v>
      </c>
    </row>
    <row r="2598" spans="1:16" ht="21" x14ac:dyDescent="0.2">
      <c r="A2598" s="451" t="s">
        <v>2619</v>
      </c>
      <c r="B2598" s="451" t="s">
        <v>1708</v>
      </c>
      <c r="C2598" s="451" t="s">
        <v>1432</v>
      </c>
      <c r="D2598" s="451" t="s">
        <v>1531</v>
      </c>
      <c r="E2598" s="451" t="s">
        <v>1628</v>
      </c>
      <c r="F2598" s="451" t="s">
        <v>2162</v>
      </c>
      <c r="G2598" s="452" t="s">
        <v>1436</v>
      </c>
      <c r="H2598" s="453">
        <v>590.63</v>
      </c>
      <c r="I2598" s="452" t="s">
        <v>1629</v>
      </c>
      <c r="J2598" s="455"/>
      <c r="K2598" s="452" t="s">
        <v>1533</v>
      </c>
      <c r="L2598" s="452" t="s">
        <v>1439</v>
      </c>
      <c r="M2598" s="452" t="s">
        <v>1452</v>
      </c>
      <c r="N2598" s="454">
        <v>44496</v>
      </c>
      <c r="O2598" s="452" t="s">
        <v>1534</v>
      </c>
      <c r="P2598" s="454">
        <v>44497</v>
      </c>
    </row>
    <row r="2599" spans="1:16" ht="21" x14ac:dyDescent="0.2">
      <c r="A2599" s="451" t="s">
        <v>2619</v>
      </c>
      <c r="B2599" s="451" t="s">
        <v>1575</v>
      </c>
      <c r="C2599" s="451" t="s">
        <v>1432</v>
      </c>
      <c r="D2599" s="451" t="s">
        <v>1507</v>
      </c>
      <c r="E2599" s="451" t="s">
        <v>1442</v>
      </c>
      <c r="F2599" s="451" t="s">
        <v>2623</v>
      </c>
      <c r="G2599" s="452" t="s">
        <v>1436</v>
      </c>
      <c r="H2599" s="453">
        <v>9656</v>
      </c>
      <c r="I2599" s="452" t="s">
        <v>1712</v>
      </c>
      <c r="J2599" s="452" t="s">
        <v>1438</v>
      </c>
      <c r="K2599" s="452" t="s">
        <v>1438</v>
      </c>
      <c r="L2599" s="452" t="s">
        <v>1439</v>
      </c>
      <c r="M2599" s="452" t="s">
        <v>1440</v>
      </c>
      <c r="N2599" s="454">
        <v>44399</v>
      </c>
      <c r="O2599" s="452" t="s">
        <v>1440</v>
      </c>
      <c r="P2599" s="454">
        <v>44468</v>
      </c>
    </row>
    <row r="2600" spans="1:16" ht="21" x14ac:dyDescent="0.2">
      <c r="A2600" s="451" t="s">
        <v>2619</v>
      </c>
      <c r="B2600" s="451" t="s">
        <v>1575</v>
      </c>
      <c r="C2600" s="451" t="s">
        <v>1432</v>
      </c>
      <c r="D2600" s="451" t="s">
        <v>1448</v>
      </c>
      <c r="E2600" s="451" t="s">
        <v>1460</v>
      </c>
      <c r="F2600" s="451" t="s">
        <v>2162</v>
      </c>
      <c r="G2600" s="452" t="s">
        <v>1436</v>
      </c>
      <c r="H2600" s="453">
        <v>7725</v>
      </c>
      <c r="I2600" s="452" t="s">
        <v>1462</v>
      </c>
      <c r="J2600" s="455"/>
      <c r="K2600" s="452" t="s">
        <v>1533</v>
      </c>
      <c r="L2600" s="452" t="s">
        <v>1439</v>
      </c>
      <c r="M2600" s="452" t="s">
        <v>1452</v>
      </c>
      <c r="N2600" s="454">
        <v>44550</v>
      </c>
      <c r="O2600" s="452" t="s">
        <v>1453</v>
      </c>
      <c r="P2600" s="454">
        <v>44553</v>
      </c>
    </row>
    <row r="2601" spans="1:16" ht="21" x14ac:dyDescent="0.2">
      <c r="A2601" s="451" t="s">
        <v>2619</v>
      </c>
      <c r="B2601" s="451" t="s">
        <v>1713</v>
      </c>
      <c r="C2601" s="451" t="s">
        <v>1432</v>
      </c>
      <c r="D2601" s="451" t="s">
        <v>1466</v>
      </c>
      <c r="E2601" s="451" t="s">
        <v>1434</v>
      </c>
      <c r="F2601" s="451" t="s">
        <v>2315</v>
      </c>
      <c r="G2601" s="452" t="s">
        <v>1436</v>
      </c>
      <c r="H2601" s="453">
        <v>7017</v>
      </c>
      <c r="I2601" s="452" t="s">
        <v>1676</v>
      </c>
      <c r="J2601" s="452" t="s">
        <v>1438</v>
      </c>
      <c r="K2601" s="452" t="s">
        <v>1438</v>
      </c>
      <c r="L2601" s="452" t="s">
        <v>1439</v>
      </c>
      <c r="M2601" s="452" t="s">
        <v>1440</v>
      </c>
      <c r="N2601" s="454">
        <v>44330</v>
      </c>
      <c r="O2601" s="452" t="s">
        <v>1440</v>
      </c>
      <c r="P2601" s="454">
        <v>44468</v>
      </c>
    </row>
    <row r="2602" spans="1:16" ht="21" x14ac:dyDescent="0.2">
      <c r="A2602" s="451" t="s">
        <v>2619</v>
      </c>
      <c r="B2602" s="451" t="s">
        <v>1713</v>
      </c>
      <c r="C2602" s="451" t="s">
        <v>1432</v>
      </c>
      <c r="D2602" s="451" t="s">
        <v>1507</v>
      </c>
      <c r="E2602" s="451" t="s">
        <v>1442</v>
      </c>
      <c r="F2602" s="451" t="s">
        <v>1893</v>
      </c>
      <c r="G2602" s="452" t="s">
        <v>1436</v>
      </c>
      <c r="H2602" s="453">
        <v>13302</v>
      </c>
      <c r="I2602" s="452" t="s">
        <v>1640</v>
      </c>
      <c r="J2602" s="452" t="s">
        <v>1438</v>
      </c>
      <c r="K2602" s="452" t="s">
        <v>1438</v>
      </c>
      <c r="L2602" s="452" t="s">
        <v>1439</v>
      </c>
      <c r="M2602" s="452" t="s">
        <v>1440</v>
      </c>
      <c r="N2602" s="454">
        <v>44384</v>
      </c>
      <c r="O2602" s="452" t="s">
        <v>1440</v>
      </c>
      <c r="P2602" s="454">
        <v>44468</v>
      </c>
    </row>
    <row r="2603" spans="1:16" ht="21" x14ac:dyDescent="0.2">
      <c r="A2603" s="451" t="s">
        <v>2619</v>
      </c>
      <c r="B2603" s="451" t="s">
        <v>1713</v>
      </c>
      <c r="C2603" s="451" t="s">
        <v>1432</v>
      </c>
      <c r="D2603" s="451" t="s">
        <v>1540</v>
      </c>
      <c r="E2603" s="451" t="s">
        <v>1677</v>
      </c>
      <c r="F2603" s="451" t="s">
        <v>2349</v>
      </c>
      <c r="G2603" s="452" t="s">
        <v>1436</v>
      </c>
      <c r="H2603" s="453">
        <v>9823</v>
      </c>
      <c r="I2603" s="452" t="s">
        <v>1678</v>
      </c>
      <c r="J2603" s="455"/>
      <c r="K2603" s="452" t="s">
        <v>1533</v>
      </c>
      <c r="L2603" s="452" t="s">
        <v>1439</v>
      </c>
      <c r="M2603" s="452" t="s">
        <v>1452</v>
      </c>
      <c r="N2603" s="454">
        <v>44525</v>
      </c>
      <c r="O2603" s="452" t="s">
        <v>1534</v>
      </c>
      <c r="P2603" s="454">
        <v>44525</v>
      </c>
    </row>
    <row r="2604" spans="1:16" ht="21" x14ac:dyDescent="0.2">
      <c r="A2604" s="451" t="s">
        <v>2619</v>
      </c>
      <c r="B2604" s="451" t="s">
        <v>1717</v>
      </c>
      <c r="C2604" s="451" t="s">
        <v>1432</v>
      </c>
      <c r="D2604" s="451" t="s">
        <v>1433</v>
      </c>
      <c r="E2604" s="451" t="s">
        <v>1442</v>
      </c>
      <c r="F2604" s="451" t="s">
        <v>2433</v>
      </c>
      <c r="G2604" s="452" t="s">
        <v>1436</v>
      </c>
      <c r="H2604" s="453">
        <v>51920</v>
      </c>
      <c r="I2604" s="452" t="s">
        <v>1654</v>
      </c>
      <c r="J2604" s="452" t="s">
        <v>1438</v>
      </c>
      <c r="K2604" s="452" t="s">
        <v>1438</v>
      </c>
      <c r="L2604" s="452" t="s">
        <v>1439</v>
      </c>
      <c r="M2604" s="452" t="s">
        <v>1440</v>
      </c>
      <c r="N2604" s="454">
        <v>44312</v>
      </c>
      <c r="O2604" s="452" t="s">
        <v>1440</v>
      </c>
      <c r="P2604" s="454">
        <v>44468</v>
      </c>
    </row>
    <row r="2605" spans="1:16" x14ac:dyDescent="0.2">
      <c r="A2605" s="451" t="s">
        <v>2624</v>
      </c>
      <c r="B2605" s="451" t="s">
        <v>1695</v>
      </c>
      <c r="C2605" s="451" t="s">
        <v>1432</v>
      </c>
      <c r="D2605" s="451" t="s">
        <v>1466</v>
      </c>
      <c r="E2605" s="451" t="s">
        <v>1442</v>
      </c>
      <c r="F2605" s="451" t="s">
        <v>1647</v>
      </c>
      <c r="G2605" s="452" t="s">
        <v>1436</v>
      </c>
      <c r="H2605" s="453">
        <v>140844.45000000001</v>
      </c>
      <c r="I2605" s="452" t="s">
        <v>1655</v>
      </c>
      <c r="J2605" s="452" t="s">
        <v>1438</v>
      </c>
      <c r="K2605" s="452" t="s">
        <v>1438</v>
      </c>
      <c r="L2605" s="452" t="s">
        <v>1439</v>
      </c>
      <c r="M2605" s="452" t="s">
        <v>1440</v>
      </c>
      <c r="N2605" s="454">
        <v>44341</v>
      </c>
      <c r="O2605" s="452" t="s">
        <v>1440</v>
      </c>
      <c r="P2605" s="454">
        <v>44468</v>
      </c>
    </row>
    <row r="2606" spans="1:16" ht="21" x14ac:dyDescent="0.2">
      <c r="A2606" s="451" t="s">
        <v>2625</v>
      </c>
      <c r="B2606" s="451" t="s">
        <v>1463</v>
      </c>
      <c r="C2606" s="451" t="s">
        <v>1432</v>
      </c>
      <c r="D2606" s="451" t="s">
        <v>1433</v>
      </c>
      <c r="E2606" s="451" t="s">
        <v>1442</v>
      </c>
      <c r="F2606" s="451" t="s">
        <v>1937</v>
      </c>
      <c r="G2606" s="452" t="s">
        <v>1436</v>
      </c>
      <c r="H2606" s="453">
        <v>553963</v>
      </c>
      <c r="I2606" s="452" t="s">
        <v>1650</v>
      </c>
      <c r="J2606" s="452" t="s">
        <v>1438</v>
      </c>
      <c r="K2606" s="452" t="s">
        <v>1438</v>
      </c>
      <c r="L2606" s="452" t="s">
        <v>1439</v>
      </c>
      <c r="M2606" s="452" t="s">
        <v>1440</v>
      </c>
      <c r="N2606" s="454">
        <v>44309</v>
      </c>
      <c r="O2606" s="452" t="s">
        <v>1440</v>
      </c>
      <c r="P2606" s="454">
        <v>44468</v>
      </c>
    </row>
    <row r="2607" spans="1:16" x14ac:dyDescent="0.2">
      <c r="A2607" s="451" t="s">
        <v>2625</v>
      </c>
      <c r="B2607" s="451" t="s">
        <v>1693</v>
      </c>
      <c r="C2607" s="451" t="s">
        <v>1432</v>
      </c>
      <c r="D2607" s="451" t="s">
        <v>1433</v>
      </c>
      <c r="E2607" s="451" t="s">
        <v>1442</v>
      </c>
      <c r="F2607" s="451" t="s">
        <v>2289</v>
      </c>
      <c r="G2607" s="452" t="s">
        <v>1436</v>
      </c>
      <c r="H2607" s="453">
        <v>16213</v>
      </c>
      <c r="I2607" s="452" t="s">
        <v>1648</v>
      </c>
      <c r="J2607" s="452" t="s">
        <v>1438</v>
      </c>
      <c r="K2607" s="452" t="s">
        <v>1438</v>
      </c>
      <c r="L2607" s="452" t="s">
        <v>1439</v>
      </c>
      <c r="M2607" s="452" t="s">
        <v>1440</v>
      </c>
      <c r="N2607" s="454">
        <v>44309</v>
      </c>
      <c r="O2607" s="452" t="s">
        <v>1440</v>
      </c>
      <c r="P2607" s="454">
        <v>44468</v>
      </c>
    </row>
    <row r="2608" spans="1:16" x14ac:dyDescent="0.2">
      <c r="A2608" s="451" t="s">
        <v>2625</v>
      </c>
      <c r="B2608" s="451" t="s">
        <v>1695</v>
      </c>
      <c r="C2608" s="451" t="s">
        <v>1432</v>
      </c>
      <c r="D2608" s="451" t="s">
        <v>1466</v>
      </c>
      <c r="E2608" s="451" t="s">
        <v>1434</v>
      </c>
      <c r="F2608" s="451" t="s">
        <v>2171</v>
      </c>
      <c r="G2608" s="452" t="s">
        <v>1436</v>
      </c>
      <c r="H2608" s="453">
        <v>23334.99</v>
      </c>
      <c r="I2608" s="452" t="s">
        <v>1655</v>
      </c>
      <c r="J2608" s="452" t="s">
        <v>1438</v>
      </c>
      <c r="K2608" s="452" t="s">
        <v>1438</v>
      </c>
      <c r="L2608" s="452" t="s">
        <v>1439</v>
      </c>
      <c r="M2608" s="452" t="s">
        <v>1440</v>
      </c>
      <c r="N2608" s="454">
        <v>44341</v>
      </c>
      <c r="O2608" s="452" t="s">
        <v>1440</v>
      </c>
      <c r="P2608" s="454">
        <v>44468</v>
      </c>
    </row>
    <row r="2609" spans="1:16" x14ac:dyDescent="0.2">
      <c r="A2609" s="451" t="s">
        <v>2625</v>
      </c>
      <c r="B2609" s="451" t="s">
        <v>1697</v>
      </c>
      <c r="C2609" s="451" t="s">
        <v>1432</v>
      </c>
      <c r="D2609" s="451" t="s">
        <v>1433</v>
      </c>
      <c r="E2609" s="451" t="s">
        <v>1434</v>
      </c>
      <c r="F2609" s="451" t="s">
        <v>1949</v>
      </c>
      <c r="G2609" s="452" t="s">
        <v>1436</v>
      </c>
      <c r="H2609" s="453">
        <v>10638</v>
      </c>
      <c r="I2609" s="452" t="s">
        <v>1670</v>
      </c>
      <c r="J2609" s="452" t="s">
        <v>1438</v>
      </c>
      <c r="K2609" s="452" t="s">
        <v>1438</v>
      </c>
      <c r="L2609" s="452" t="s">
        <v>1439</v>
      </c>
      <c r="M2609" s="452" t="s">
        <v>1440</v>
      </c>
      <c r="N2609" s="454">
        <v>44309</v>
      </c>
      <c r="O2609" s="452" t="s">
        <v>1440</v>
      </c>
      <c r="P2609" s="454">
        <v>44468</v>
      </c>
    </row>
    <row r="2610" spans="1:16" x14ac:dyDescent="0.2">
      <c r="A2610" s="451" t="s">
        <v>2625</v>
      </c>
      <c r="B2610" s="451" t="s">
        <v>1697</v>
      </c>
      <c r="C2610" s="451" t="s">
        <v>1432</v>
      </c>
      <c r="D2610" s="451" t="s">
        <v>1448</v>
      </c>
      <c r="E2610" s="451" t="s">
        <v>1544</v>
      </c>
      <c r="F2610" s="451" t="s">
        <v>1762</v>
      </c>
      <c r="G2610" s="452" t="s">
        <v>1436</v>
      </c>
      <c r="H2610" s="453">
        <v>5534</v>
      </c>
      <c r="I2610" s="452" t="s">
        <v>1564</v>
      </c>
      <c r="J2610" s="455"/>
      <c r="K2610" s="452" t="s">
        <v>1533</v>
      </c>
      <c r="L2610" s="452" t="s">
        <v>1439</v>
      </c>
      <c r="M2610" s="452" t="s">
        <v>1452</v>
      </c>
      <c r="N2610" s="454">
        <v>44539</v>
      </c>
      <c r="O2610" s="452" t="s">
        <v>1453</v>
      </c>
      <c r="P2610" s="454">
        <v>44544</v>
      </c>
    </row>
    <row r="2611" spans="1:16" ht="21" x14ac:dyDescent="0.2">
      <c r="A2611" s="451" t="s">
        <v>2625</v>
      </c>
      <c r="B2611" s="451" t="s">
        <v>1703</v>
      </c>
      <c r="C2611" s="451" t="s">
        <v>1432</v>
      </c>
      <c r="D2611" s="451" t="s">
        <v>1491</v>
      </c>
      <c r="E2611" s="451" t="s">
        <v>1442</v>
      </c>
      <c r="F2611" s="451" t="s">
        <v>2157</v>
      </c>
      <c r="G2611" s="452" t="s">
        <v>1436</v>
      </c>
      <c r="H2611" s="453">
        <v>4400</v>
      </c>
      <c r="I2611" s="452" t="s">
        <v>1613</v>
      </c>
      <c r="J2611" s="452" t="s">
        <v>1438</v>
      </c>
      <c r="K2611" s="452" t="s">
        <v>1438</v>
      </c>
      <c r="L2611" s="452" t="s">
        <v>1439</v>
      </c>
      <c r="M2611" s="452" t="s">
        <v>1440</v>
      </c>
      <c r="N2611" s="454">
        <v>44370</v>
      </c>
      <c r="O2611" s="452" t="s">
        <v>1440</v>
      </c>
      <c r="P2611" s="454">
        <v>44468</v>
      </c>
    </row>
    <row r="2612" spans="1:16" ht="21" x14ac:dyDescent="0.2">
      <c r="A2612" s="451" t="s">
        <v>2625</v>
      </c>
      <c r="B2612" s="451" t="s">
        <v>1703</v>
      </c>
      <c r="C2612" s="451" t="s">
        <v>1432</v>
      </c>
      <c r="D2612" s="451" t="s">
        <v>1507</v>
      </c>
      <c r="E2612" s="451" t="s">
        <v>1442</v>
      </c>
      <c r="F2612" s="451" t="s">
        <v>2620</v>
      </c>
      <c r="G2612" s="452" t="s">
        <v>1436</v>
      </c>
      <c r="H2612" s="453">
        <v>-4400</v>
      </c>
      <c r="I2612" s="452" t="s">
        <v>1707</v>
      </c>
      <c r="J2612" s="452" t="s">
        <v>1438</v>
      </c>
      <c r="K2612" s="452" t="s">
        <v>1438</v>
      </c>
      <c r="L2612" s="452" t="s">
        <v>1439</v>
      </c>
      <c r="M2612" s="452" t="s">
        <v>1440</v>
      </c>
      <c r="N2612" s="454">
        <v>44384</v>
      </c>
      <c r="O2612" s="452" t="s">
        <v>1440</v>
      </c>
      <c r="P2612" s="454">
        <v>44468</v>
      </c>
    </row>
    <row r="2613" spans="1:16" x14ac:dyDescent="0.2">
      <c r="A2613" s="451" t="s">
        <v>2625</v>
      </c>
      <c r="B2613" s="451" t="s">
        <v>1708</v>
      </c>
      <c r="C2613" s="451" t="s">
        <v>1432</v>
      </c>
      <c r="D2613" s="451" t="s">
        <v>1507</v>
      </c>
      <c r="E2613" s="451" t="s">
        <v>1434</v>
      </c>
      <c r="F2613" s="451" t="s">
        <v>1896</v>
      </c>
      <c r="G2613" s="452" t="s">
        <v>1436</v>
      </c>
      <c r="H2613" s="453">
        <v>4400</v>
      </c>
      <c r="I2613" s="452" t="s">
        <v>1707</v>
      </c>
      <c r="J2613" s="452" t="s">
        <v>1438</v>
      </c>
      <c r="K2613" s="452" t="s">
        <v>1438</v>
      </c>
      <c r="L2613" s="452" t="s">
        <v>1439</v>
      </c>
      <c r="M2613" s="452" t="s">
        <v>1440</v>
      </c>
      <c r="N2613" s="454">
        <v>44384</v>
      </c>
      <c r="O2613" s="452" t="s">
        <v>1440</v>
      </c>
      <c r="P2613" s="454">
        <v>44468</v>
      </c>
    </row>
    <row r="2614" spans="1:16" ht="21" x14ac:dyDescent="0.2">
      <c r="A2614" s="451" t="s">
        <v>2625</v>
      </c>
      <c r="B2614" s="451" t="s">
        <v>1708</v>
      </c>
      <c r="C2614" s="451" t="s">
        <v>1432</v>
      </c>
      <c r="D2614" s="451" t="s">
        <v>1531</v>
      </c>
      <c r="E2614" s="451" t="s">
        <v>1568</v>
      </c>
      <c r="F2614" s="451" t="s">
        <v>1983</v>
      </c>
      <c r="G2614" s="452" t="s">
        <v>1436</v>
      </c>
      <c r="H2614" s="453">
        <v>500</v>
      </c>
      <c r="I2614" s="452" t="s">
        <v>1627</v>
      </c>
      <c r="J2614" s="455"/>
      <c r="K2614" s="452" t="s">
        <v>1533</v>
      </c>
      <c r="L2614" s="452" t="s">
        <v>1439</v>
      </c>
      <c r="M2614" s="452" t="s">
        <v>1452</v>
      </c>
      <c r="N2614" s="454">
        <v>44496</v>
      </c>
      <c r="O2614" s="452" t="s">
        <v>1534</v>
      </c>
      <c r="P2614" s="454">
        <v>44497</v>
      </c>
    </row>
    <row r="2615" spans="1:16" ht="21" x14ac:dyDescent="0.2">
      <c r="A2615" s="451" t="s">
        <v>2625</v>
      </c>
      <c r="B2615" s="451" t="s">
        <v>1708</v>
      </c>
      <c r="C2615" s="451" t="s">
        <v>1432</v>
      </c>
      <c r="D2615" s="451" t="s">
        <v>1531</v>
      </c>
      <c r="E2615" s="451" t="s">
        <v>1628</v>
      </c>
      <c r="F2615" s="451" t="s">
        <v>1983</v>
      </c>
      <c r="G2615" s="452" t="s">
        <v>1436</v>
      </c>
      <c r="H2615" s="453">
        <v>118.13</v>
      </c>
      <c r="I2615" s="452" t="s">
        <v>1629</v>
      </c>
      <c r="J2615" s="455"/>
      <c r="K2615" s="452" t="s">
        <v>1533</v>
      </c>
      <c r="L2615" s="452" t="s">
        <v>1439</v>
      </c>
      <c r="M2615" s="452" t="s">
        <v>1452</v>
      </c>
      <c r="N2615" s="454">
        <v>44496</v>
      </c>
      <c r="O2615" s="452" t="s">
        <v>1534</v>
      </c>
      <c r="P2615" s="454">
        <v>44497</v>
      </c>
    </row>
    <row r="2616" spans="1:16" x14ac:dyDescent="0.2">
      <c r="A2616" s="451" t="s">
        <v>2625</v>
      </c>
      <c r="B2616" s="451" t="s">
        <v>1575</v>
      </c>
      <c r="C2616" s="451" t="s">
        <v>1432</v>
      </c>
      <c r="D2616" s="451" t="s">
        <v>1507</v>
      </c>
      <c r="E2616" s="451" t="s">
        <v>1442</v>
      </c>
      <c r="F2616" s="451" t="s">
        <v>2614</v>
      </c>
      <c r="G2616" s="452" t="s">
        <v>1436</v>
      </c>
      <c r="H2616" s="453">
        <v>3492</v>
      </c>
      <c r="I2616" s="452" t="s">
        <v>1712</v>
      </c>
      <c r="J2616" s="452" t="s">
        <v>1438</v>
      </c>
      <c r="K2616" s="452" t="s">
        <v>1438</v>
      </c>
      <c r="L2616" s="452" t="s">
        <v>1439</v>
      </c>
      <c r="M2616" s="452" t="s">
        <v>1440</v>
      </c>
      <c r="N2616" s="454">
        <v>44399</v>
      </c>
      <c r="O2616" s="452" t="s">
        <v>1440</v>
      </c>
      <c r="P2616" s="454">
        <v>44468</v>
      </c>
    </row>
    <row r="2617" spans="1:16" ht="21" x14ac:dyDescent="0.2">
      <c r="A2617" s="451" t="s">
        <v>2625</v>
      </c>
      <c r="B2617" s="451" t="s">
        <v>1575</v>
      </c>
      <c r="C2617" s="451" t="s">
        <v>1432</v>
      </c>
      <c r="D2617" s="451" t="s">
        <v>1448</v>
      </c>
      <c r="E2617" s="451" t="s">
        <v>1460</v>
      </c>
      <c r="F2617" s="451" t="s">
        <v>1983</v>
      </c>
      <c r="G2617" s="452" t="s">
        <v>1436</v>
      </c>
      <c r="H2617" s="453">
        <v>2793</v>
      </c>
      <c r="I2617" s="452" t="s">
        <v>1462</v>
      </c>
      <c r="J2617" s="455"/>
      <c r="K2617" s="452" t="s">
        <v>1533</v>
      </c>
      <c r="L2617" s="452" t="s">
        <v>1439</v>
      </c>
      <c r="M2617" s="452" t="s">
        <v>1452</v>
      </c>
      <c r="N2617" s="454">
        <v>44550</v>
      </c>
      <c r="O2617" s="452" t="s">
        <v>1453</v>
      </c>
      <c r="P2617" s="454">
        <v>44553</v>
      </c>
    </row>
    <row r="2618" spans="1:16" x14ac:dyDescent="0.2">
      <c r="A2618" s="451" t="s">
        <v>2625</v>
      </c>
      <c r="B2618" s="451" t="s">
        <v>1713</v>
      </c>
      <c r="C2618" s="451" t="s">
        <v>1432</v>
      </c>
      <c r="D2618" s="451" t="s">
        <v>1466</v>
      </c>
      <c r="E2618" s="451" t="s">
        <v>1434</v>
      </c>
      <c r="F2618" s="451" t="s">
        <v>2519</v>
      </c>
      <c r="G2618" s="452" t="s">
        <v>1436</v>
      </c>
      <c r="H2618" s="453">
        <v>7142</v>
      </c>
      <c r="I2618" s="452" t="s">
        <v>1676</v>
      </c>
      <c r="J2618" s="452" t="s">
        <v>1438</v>
      </c>
      <c r="K2618" s="452" t="s">
        <v>1438</v>
      </c>
      <c r="L2618" s="452" t="s">
        <v>1439</v>
      </c>
      <c r="M2618" s="452" t="s">
        <v>1440</v>
      </c>
      <c r="N2618" s="454">
        <v>44330</v>
      </c>
      <c r="O2618" s="452" t="s">
        <v>1440</v>
      </c>
      <c r="P2618" s="454">
        <v>44468</v>
      </c>
    </row>
    <row r="2619" spans="1:16" x14ac:dyDescent="0.2">
      <c r="A2619" s="451" t="s">
        <v>2625</v>
      </c>
      <c r="B2619" s="451" t="s">
        <v>1713</v>
      </c>
      <c r="C2619" s="451" t="s">
        <v>1432</v>
      </c>
      <c r="D2619" s="451" t="s">
        <v>1507</v>
      </c>
      <c r="E2619" s="451" t="s">
        <v>1442</v>
      </c>
      <c r="F2619" s="451" t="s">
        <v>2570</v>
      </c>
      <c r="G2619" s="452" t="s">
        <v>1436</v>
      </c>
      <c r="H2619" s="453">
        <v>21619</v>
      </c>
      <c r="I2619" s="452" t="s">
        <v>1640</v>
      </c>
      <c r="J2619" s="452" t="s">
        <v>1438</v>
      </c>
      <c r="K2619" s="452" t="s">
        <v>1438</v>
      </c>
      <c r="L2619" s="452" t="s">
        <v>1439</v>
      </c>
      <c r="M2619" s="452" t="s">
        <v>1440</v>
      </c>
      <c r="N2619" s="454">
        <v>44384</v>
      </c>
      <c r="O2619" s="452" t="s">
        <v>1440</v>
      </c>
      <c r="P2619" s="454">
        <v>44468</v>
      </c>
    </row>
    <row r="2620" spans="1:16" ht="21" x14ac:dyDescent="0.2">
      <c r="A2620" s="451" t="s">
        <v>2625</v>
      </c>
      <c r="B2620" s="451" t="s">
        <v>1713</v>
      </c>
      <c r="C2620" s="451" t="s">
        <v>1432</v>
      </c>
      <c r="D2620" s="451" t="s">
        <v>1540</v>
      </c>
      <c r="E2620" s="451" t="s">
        <v>1677</v>
      </c>
      <c r="F2620" s="451" t="s">
        <v>2022</v>
      </c>
      <c r="G2620" s="452" t="s">
        <v>1436</v>
      </c>
      <c r="H2620" s="453">
        <v>10010</v>
      </c>
      <c r="I2620" s="452" t="s">
        <v>1678</v>
      </c>
      <c r="J2620" s="455"/>
      <c r="K2620" s="452" t="s">
        <v>1533</v>
      </c>
      <c r="L2620" s="452" t="s">
        <v>1439</v>
      </c>
      <c r="M2620" s="452" t="s">
        <v>1452</v>
      </c>
      <c r="N2620" s="454">
        <v>44525</v>
      </c>
      <c r="O2620" s="452" t="s">
        <v>1534</v>
      </c>
      <c r="P2620" s="454">
        <v>44525</v>
      </c>
    </row>
    <row r="2621" spans="1:16" x14ac:dyDescent="0.2">
      <c r="A2621" s="451" t="s">
        <v>2625</v>
      </c>
      <c r="B2621" s="451" t="s">
        <v>1717</v>
      </c>
      <c r="C2621" s="451" t="s">
        <v>1432</v>
      </c>
      <c r="D2621" s="451" t="s">
        <v>1433</v>
      </c>
      <c r="E2621" s="451" t="s">
        <v>1442</v>
      </c>
      <c r="F2621" s="451" t="s">
        <v>2157</v>
      </c>
      <c r="G2621" s="452" t="s">
        <v>1436</v>
      </c>
      <c r="H2621" s="453">
        <v>37007</v>
      </c>
      <c r="I2621" s="452" t="s">
        <v>1654</v>
      </c>
      <c r="J2621" s="452" t="s">
        <v>1438</v>
      </c>
      <c r="K2621" s="452" t="s">
        <v>1438</v>
      </c>
      <c r="L2621" s="452" t="s">
        <v>1439</v>
      </c>
      <c r="M2621" s="452" t="s">
        <v>1440</v>
      </c>
      <c r="N2621" s="454">
        <v>44312</v>
      </c>
      <c r="O2621" s="452" t="s">
        <v>1440</v>
      </c>
      <c r="P2621" s="454">
        <v>44468</v>
      </c>
    </row>
    <row r="2622" spans="1:16" ht="21" x14ac:dyDescent="0.2">
      <c r="A2622" s="451" t="s">
        <v>2626</v>
      </c>
      <c r="B2622" s="451" t="s">
        <v>1463</v>
      </c>
      <c r="C2622" s="451" t="s">
        <v>1432</v>
      </c>
      <c r="D2622" s="451" t="s">
        <v>1433</v>
      </c>
      <c r="E2622" s="451" t="s">
        <v>1442</v>
      </c>
      <c r="F2622" s="451" t="s">
        <v>2627</v>
      </c>
      <c r="G2622" s="452" t="s">
        <v>1436</v>
      </c>
      <c r="H2622" s="453">
        <v>1019523</v>
      </c>
      <c r="I2622" s="452" t="s">
        <v>1650</v>
      </c>
      <c r="J2622" s="452" t="s">
        <v>1438</v>
      </c>
      <c r="K2622" s="452" t="s">
        <v>1438</v>
      </c>
      <c r="L2622" s="452" t="s">
        <v>1439</v>
      </c>
      <c r="M2622" s="452" t="s">
        <v>1440</v>
      </c>
      <c r="N2622" s="454">
        <v>44309</v>
      </c>
      <c r="O2622" s="452" t="s">
        <v>1440</v>
      </c>
      <c r="P2622" s="454">
        <v>44468</v>
      </c>
    </row>
    <row r="2623" spans="1:16" x14ac:dyDescent="0.2">
      <c r="A2623" s="451" t="s">
        <v>2626</v>
      </c>
      <c r="B2623" s="451" t="s">
        <v>1693</v>
      </c>
      <c r="C2623" s="451" t="s">
        <v>1432</v>
      </c>
      <c r="D2623" s="451" t="s">
        <v>1433</v>
      </c>
      <c r="E2623" s="451" t="s">
        <v>1434</v>
      </c>
      <c r="F2623" s="451" t="s">
        <v>2383</v>
      </c>
      <c r="G2623" s="452" t="s">
        <v>1436</v>
      </c>
      <c r="H2623" s="453">
        <v>30940</v>
      </c>
      <c r="I2623" s="452" t="s">
        <v>1648</v>
      </c>
      <c r="J2623" s="452" t="s">
        <v>1438</v>
      </c>
      <c r="K2623" s="452" t="s">
        <v>1438</v>
      </c>
      <c r="L2623" s="452" t="s">
        <v>1439</v>
      </c>
      <c r="M2623" s="452" t="s">
        <v>1440</v>
      </c>
      <c r="N2623" s="454">
        <v>44309</v>
      </c>
      <c r="O2623" s="452" t="s">
        <v>1440</v>
      </c>
      <c r="P2623" s="454">
        <v>44468</v>
      </c>
    </row>
    <row r="2624" spans="1:16" x14ac:dyDescent="0.2">
      <c r="A2624" s="451" t="s">
        <v>2626</v>
      </c>
      <c r="B2624" s="451" t="s">
        <v>1695</v>
      </c>
      <c r="C2624" s="451" t="s">
        <v>1432</v>
      </c>
      <c r="D2624" s="451" t="s">
        <v>1466</v>
      </c>
      <c r="E2624" s="451" t="s">
        <v>1442</v>
      </c>
      <c r="F2624" s="451" t="s">
        <v>2628</v>
      </c>
      <c r="G2624" s="452" t="s">
        <v>1436</v>
      </c>
      <c r="H2624" s="453">
        <v>214212.24</v>
      </c>
      <c r="I2624" s="452" t="s">
        <v>1655</v>
      </c>
      <c r="J2624" s="452" t="s">
        <v>1438</v>
      </c>
      <c r="K2624" s="452" t="s">
        <v>1438</v>
      </c>
      <c r="L2624" s="452" t="s">
        <v>1439</v>
      </c>
      <c r="M2624" s="452" t="s">
        <v>1440</v>
      </c>
      <c r="N2624" s="454">
        <v>44341</v>
      </c>
      <c r="O2624" s="452" t="s">
        <v>1440</v>
      </c>
      <c r="P2624" s="454">
        <v>44468</v>
      </c>
    </row>
    <row r="2625" spans="1:16" x14ac:dyDescent="0.2">
      <c r="A2625" s="451" t="s">
        <v>2626</v>
      </c>
      <c r="B2625" s="451" t="s">
        <v>1697</v>
      </c>
      <c r="C2625" s="451" t="s">
        <v>1432</v>
      </c>
      <c r="D2625" s="451" t="s">
        <v>1433</v>
      </c>
      <c r="E2625" s="451" t="s">
        <v>1442</v>
      </c>
      <c r="F2625" s="451" t="s">
        <v>2349</v>
      </c>
      <c r="G2625" s="452" t="s">
        <v>1436</v>
      </c>
      <c r="H2625" s="453">
        <v>29295</v>
      </c>
      <c r="I2625" s="452" t="s">
        <v>1670</v>
      </c>
      <c r="J2625" s="452" t="s">
        <v>1438</v>
      </c>
      <c r="K2625" s="452" t="s">
        <v>1438</v>
      </c>
      <c r="L2625" s="452" t="s">
        <v>1439</v>
      </c>
      <c r="M2625" s="452" t="s">
        <v>1440</v>
      </c>
      <c r="N2625" s="454">
        <v>44309</v>
      </c>
      <c r="O2625" s="452" t="s">
        <v>1440</v>
      </c>
      <c r="P2625" s="454">
        <v>44468</v>
      </c>
    </row>
    <row r="2626" spans="1:16" x14ac:dyDescent="0.2">
      <c r="A2626" s="451" t="s">
        <v>2626</v>
      </c>
      <c r="B2626" s="451" t="s">
        <v>1697</v>
      </c>
      <c r="C2626" s="451" t="s">
        <v>1432</v>
      </c>
      <c r="D2626" s="451" t="s">
        <v>1515</v>
      </c>
      <c r="E2626" s="451" t="s">
        <v>1442</v>
      </c>
      <c r="F2626" s="451" t="s">
        <v>2124</v>
      </c>
      <c r="G2626" s="452" t="s">
        <v>1436</v>
      </c>
      <c r="H2626" s="453">
        <v>726</v>
      </c>
      <c r="I2626" s="452" t="s">
        <v>1522</v>
      </c>
      <c r="J2626" s="452" t="s">
        <v>1438</v>
      </c>
      <c r="K2626" s="452" t="s">
        <v>1438</v>
      </c>
      <c r="L2626" s="452" t="s">
        <v>1439</v>
      </c>
      <c r="M2626" s="452" t="s">
        <v>1440</v>
      </c>
      <c r="N2626" s="454">
        <v>44294</v>
      </c>
      <c r="O2626" s="452" t="s">
        <v>1440</v>
      </c>
      <c r="P2626" s="454">
        <v>44468</v>
      </c>
    </row>
    <row r="2627" spans="1:16" ht="21" x14ac:dyDescent="0.2">
      <c r="A2627" s="451" t="s">
        <v>2626</v>
      </c>
      <c r="B2627" s="451" t="s">
        <v>1703</v>
      </c>
      <c r="C2627" s="451" t="s">
        <v>1432</v>
      </c>
      <c r="D2627" s="451" t="s">
        <v>1491</v>
      </c>
      <c r="E2627" s="451" t="s">
        <v>1442</v>
      </c>
      <c r="F2627" s="451" t="s">
        <v>2629</v>
      </c>
      <c r="G2627" s="452" t="s">
        <v>1436</v>
      </c>
      <c r="H2627" s="453">
        <v>6930</v>
      </c>
      <c r="I2627" s="452" t="s">
        <v>1613</v>
      </c>
      <c r="J2627" s="452" t="s">
        <v>1438</v>
      </c>
      <c r="K2627" s="452" t="s">
        <v>1438</v>
      </c>
      <c r="L2627" s="452" t="s">
        <v>1439</v>
      </c>
      <c r="M2627" s="452" t="s">
        <v>1440</v>
      </c>
      <c r="N2627" s="454">
        <v>44370</v>
      </c>
      <c r="O2627" s="452" t="s">
        <v>1440</v>
      </c>
      <c r="P2627" s="454">
        <v>44468</v>
      </c>
    </row>
    <row r="2628" spans="1:16" ht="21" x14ac:dyDescent="0.2">
      <c r="A2628" s="451" t="s">
        <v>2626</v>
      </c>
      <c r="B2628" s="451" t="s">
        <v>1703</v>
      </c>
      <c r="C2628" s="451" t="s">
        <v>1432</v>
      </c>
      <c r="D2628" s="451" t="s">
        <v>1507</v>
      </c>
      <c r="E2628" s="451" t="s">
        <v>1442</v>
      </c>
      <c r="F2628" s="451" t="s">
        <v>2449</v>
      </c>
      <c r="G2628" s="452" t="s">
        <v>1436</v>
      </c>
      <c r="H2628" s="453">
        <v>-6930</v>
      </c>
      <c r="I2628" s="452" t="s">
        <v>1707</v>
      </c>
      <c r="J2628" s="452" t="s">
        <v>1438</v>
      </c>
      <c r="K2628" s="452" t="s">
        <v>1438</v>
      </c>
      <c r="L2628" s="452" t="s">
        <v>1439</v>
      </c>
      <c r="M2628" s="452" t="s">
        <v>1440</v>
      </c>
      <c r="N2628" s="454">
        <v>44384</v>
      </c>
      <c r="O2628" s="452" t="s">
        <v>1440</v>
      </c>
      <c r="P2628" s="454">
        <v>44468</v>
      </c>
    </row>
    <row r="2629" spans="1:16" x14ac:dyDescent="0.2">
      <c r="A2629" s="451" t="s">
        <v>2626</v>
      </c>
      <c r="B2629" s="451" t="s">
        <v>1708</v>
      </c>
      <c r="C2629" s="451" t="s">
        <v>1432</v>
      </c>
      <c r="D2629" s="451" t="s">
        <v>1507</v>
      </c>
      <c r="E2629" s="451" t="s">
        <v>1442</v>
      </c>
      <c r="F2629" s="451" t="s">
        <v>2119</v>
      </c>
      <c r="G2629" s="452" t="s">
        <v>1436</v>
      </c>
      <c r="H2629" s="453">
        <v>6930</v>
      </c>
      <c r="I2629" s="452" t="s">
        <v>1707</v>
      </c>
      <c r="J2629" s="452" t="s">
        <v>1438</v>
      </c>
      <c r="K2629" s="452" t="s">
        <v>1438</v>
      </c>
      <c r="L2629" s="452" t="s">
        <v>1439</v>
      </c>
      <c r="M2629" s="452" t="s">
        <v>1440</v>
      </c>
      <c r="N2629" s="454">
        <v>44384</v>
      </c>
      <c r="O2629" s="452" t="s">
        <v>1440</v>
      </c>
      <c r="P2629" s="454">
        <v>44468</v>
      </c>
    </row>
    <row r="2630" spans="1:16" ht="21" x14ac:dyDescent="0.2">
      <c r="A2630" s="451" t="s">
        <v>2626</v>
      </c>
      <c r="B2630" s="451" t="s">
        <v>1708</v>
      </c>
      <c r="C2630" s="451" t="s">
        <v>1432</v>
      </c>
      <c r="D2630" s="451" t="s">
        <v>1531</v>
      </c>
      <c r="E2630" s="451" t="s">
        <v>1568</v>
      </c>
      <c r="F2630" s="451" t="s">
        <v>2051</v>
      </c>
      <c r="G2630" s="452" t="s">
        <v>1436</v>
      </c>
      <c r="H2630" s="453">
        <v>1413.75</v>
      </c>
      <c r="I2630" s="452" t="s">
        <v>1627</v>
      </c>
      <c r="J2630" s="455"/>
      <c r="K2630" s="452" t="s">
        <v>1533</v>
      </c>
      <c r="L2630" s="452" t="s">
        <v>1439</v>
      </c>
      <c r="M2630" s="452" t="s">
        <v>1452</v>
      </c>
      <c r="N2630" s="454">
        <v>44496</v>
      </c>
      <c r="O2630" s="452" t="s">
        <v>1534</v>
      </c>
      <c r="P2630" s="454">
        <v>44497</v>
      </c>
    </row>
    <row r="2631" spans="1:16" ht="21" x14ac:dyDescent="0.2">
      <c r="A2631" s="451" t="s">
        <v>2626</v>
      </c>
      <c r="B2631" s="451" t="s">
        <v>1708</v>
      </c>
      <c r="C2631" s="451" t="s">
        <v>1432</v>
      </c>
      <c r="D2631" s="451" t="s">
        <v>1531</v>
      </c>
      <c r="E2631" s="451" t="s">
        <v>1628</v>
      </c>
      <c r="F2631" s="451" t="s">
        <v>2051</v>
      </c>
      <c r="G2631" s="452" t="s">
        <v>1436</v>
      </c>
      <c r="H2631" s="453">
        <v>1299.3800000000001</v>
      </c>
      <c r="I2631" s="452" t="s">
        <v>1629</v>
      </c>
      <c r="J2631" s="455"/>
      <c r="K2631" s="452" t="s">
        <v>1533</v>
      </c>
      <c r="L2631" s="452" t="s">
        <v>1439</v>
      </c>
      <c r="M2631" s="452" t="s">
        <v>1452</v>
      </c>
      <c r="N2631" s="454">
        <v>44496</v>
      </c>
      <c r="O2631" s="452" t="s">
        <v>1534</v>
      </c>
      <c r="P2631" s="454">
        <v>44497</v>
      </c>
    </row>
    <row r="2632" spans="1:16" x14ac:dyDescent="0.2">
      <c r="A2632" s="451" t="s">
        <v>2626</v>
      </c>
      <c r="B2632" s="451" t="s">
        <v>1575</v>
      </c>
      <c r="C2632" s="451" t="s">
        <v>1432</v>
      </c>
      <c r="D2632" s="451" t="s">
        <v>1466</v>
      </c>
      <c r="E2632" s="451" t="s">
        <v>1442</v>
      </c>
      <c r="F2632" s="451" t="s">
        <v>1790</v>
      </c>
      <c r="G2632" s="452" t="s">
        <v>1436</v>
      </c>
      <c r="H2632" s="453">
        <v>2120</v>
      </c>
      <c r="I2632" s="452" t="s">
        <v>2017</v>
      </c>
      <c r="J2632" s="452" t="s">
        <v>1438</v>
      </c>
      <c r="K2632" s="452" t="s">
        <v>1438</v>
      </c>
      <c r="L2632" s="452" t="s">
        <v>1439</v>
      </c>
      <c r="M2632" s="452" t="s">
        <v>1440</v>
      </c>
      <c r="N2632" s="454">
        <v>44335</v>
      </c>
      <c r="O2632" s="452" t="s">
        <v>1440</v>
      </c>
      <c r="P2632" s="454">
        <v>44468</v>
      </c>
    </row>
    <row r="2633" spans="1:16" x14ac:dyDescent="0.2">
      <c r="A2633" s="451" t="s">
        <v>2626</v>
      </c>
      <c r="B2633" s="451" t="s">
        <v>1575</v>
      </c>
      <c r="C2633" s="451" t="s">
        <v>1432</v>
      </c>
      <c r="D2633" s="451" t="s">
        <v>1507</v>
      </c>
      <c r="E2633" s="451" t="s">
        <v>1442</v>
      </c>
      <c r="F2633" s="451" t="s">
        <v>1501</v>
      </c>
      <c r="G2633" s="452" t="s">
        <v>1436</v>
      </c>
      <c r="H2633" s="453">
        <v>22690</v>
      </c>
      <c r="I2633" s="452" t="s">
        <v>1712</v>
      </c>
      <c r="J2633" s="452" t="s">
        <v>1438</v>
      </c>
      <c r="K2633" s="452" t="s">
        <v>1438</v>
      </c>
      <c r="L2633" s="452" t="s">
        <v>1439</v>
      </c>
      <c r="M2633" s="452" t="s">
        <v>1440</v>
      </c>
      <c r="N2633" s="454">
        <v>44399</v>
      </c>
      <c r="O2633" s="452" t="s">
        <v>1440</v>
      </c>
      <c r="P2633" s="454">
        <v>44468</v>
      </c>
    </row>
    <row r="2634" spans="1:16" x14ac:dyDescent="0.2">
      <c r="A2634" s="451" t="s">
        <v>2626</v>
      </c>
      <c r="B2634" s="451" t="s">
        <v>1575</v>
      </c>
      <c r="C2634" s="451" t="s">
        <v>1432</v>
      </c>
      <c r="D2634" s="451" t="s">
        <v>1540</v>
      </c>
      <c r="E2634" s="451" t="s">
        <v>1623</v>
      </c>
      <c r="F2634" s="451" t="s">
        <v>1450</v>
      </c>
      <c r="G2634" s="452" t="s">
        <v>1436</v>
      </c>
      <c r="H2634" s="453">
        <v>1440</v>
      </c>
      <c r="I2634" s="452" t="s">
        <v>1974</v>
      </c>
      <c r="J2634" s="455"/>
      <c r="K2634" s="452" t="s">
        <v>1533</v>
      </c>
      <c r="L2634" s="452" t="s">
        <v>1439</v>
      </c>
      <c r="M2634" s="452" t="s">
        <v>1452</v>
      </c>
      <c r="N2634" s="454">
        <v>44512</v>
      </c>
      <c r="O2634" s="452" t="s">
        <v>1534</v>
      </c>
      <c r="P2634" s="454">
        <v>44516</v>
      </c>
    </row>
    <row r="2635" spans="1:16" ht="21" x14ac:dyDescent="0.2">
      <c r="A2635" s="451" t="s">
        <v>2626</v>
      </c>
      <c r="B2635" s="451" t="s">
        <v>1575</v>
      </c>
      <c r="C2635" s="451" t="s">
        <v>1432</v>
      </c>
      <c r="D2635" s="451" t="s">
        <v>1448</v>
      </c>
      <c r="E2635" s="451" t="s">
        <v>1460</v>
      </c>
      <c r="F2635" s="451" t="s">
        <v>2051</v>
      </c>
      <c r="G2635" s="452" t="s">
        <v>1436</v>
      </c>
      <c r="H2635" s="453">
        <v>18152</v>
      </c>
      <c r="I2635" s="452" t="s">
        <v>1462</v>
      </c>
      <c r="J2635" s="455"/>
      <c r="K2635" s="452" t="s">
        <v>1533</v>
      </c>
      <c r="L2635" s="452" t="s">
        <v>1439</v>
      </c>
      <c r="M2635" s="452" t="s">
        <v>1452</v>
      </c>
      <c r="N2635" s="454">
        <v>44550</v>
      </c>
      <c r="O2635" s="452" t="s">
        <v>1453</v>
      </c>
      <c r="P2635" s="454">
        <v>44553</v>
      </c>
    </row>
    <row r="2636" spans="1:16" x14ac:dyDescent="0.2">
      <c r="A2636" s="451" t="s">
        <v>2626</v>
      </c>
      <c r="B2636" s="451" t="s">
        <v>1713</v>
      </c>
      <c r="C2636" s="451" t="s">
        <v>1432</v>
      </c>
      <c r="D2636" s="451" t="s">
        <v>1466</v>
      </c>
      <c r="E2636" s="451" t="s">
        <v>1434</v>
      </c>
      <c r="F2636" s="451" t="s">
        <v>2528</v>
      </c>
      <c r="G2636" s="452" t="s">
        <v>1436</v>
      </c>
      <c r="H2636" s="453">
        <v>7408</v>
      </c>
      <c r="I2636" s="452" t="s">
        <v>1676</v>
      </c>
      <c r="J2636" s="452" t="s">
        <v>1438</v>
      </c>
      <c r="K2636" s="452" t="s">
        <v>1438</v>
      </c>
      <c r="L2636" s="452" t="s">
        <v>1439</v>
      </c>
      <c r="M2636" s="452" t="s">
        <v>1440</v>
      </c>
      <c r="N2636" s="454">
        <v>44330</v>
      </c>
      <c r="O2636" s="452" t="s">
        <v>1440</v>
      </c>
      <c r="P2636" s="454">
        <v>44468</v>
      </c>
    </row>
    <row r="2637" spans="1:16" x14ac:dyDescent="0.2">
      <c r="A2637" s="451" t="s">
        <v>2626</v>
      </c>
      <c r="B2637" s="451" t="s">
        <v>1713</v>
      </c>
      <c r="C2637" s="451" t="s">
        <v>1432</v>
      </c>
      <c r="D2637" s="451" t="s">
        <v>1507</v>
      </c>
      <c r="E2637" s="451" t="s">
        <v>1442</v>
      </c>
      <c r="F2637" s="451" t="s">
        <v>1710</v>
      </c>
      <c r="G2637" s="452" t="s">
        <v>1436</v>
      </c>
      <c r="H2637" s="453">
        <v>30381</v>
      </c>
      <c r="I2637" s="452" t="s">
        <v>1640</v>
      </c>
      <c r="J2637" s="452" t="s">
        <v>1438</v>
      </c>
      <c r="K2637" s="452" t="s">
        <v>1438</v>
      </c>
      <c r="L2637" s="452" t="s">
        <v>1439</v>
      </c>
      <c r="M2637" s="452" t="s">
        <v>1440</v>
      </c>
      <c r="N2637" s="454">
        <v>44384</v>
      </c>
      <c r="O2637" s="452" t="s">
        <v>1440</v>
      </c>
      <c r="P2637" s="454">
        <v>44468</v>
      </c>
    </row>
    <row r="2638" spans="1:16" ht="21" x14ac:dyDescent="0.2">
      <c r="A2638" s="451" t="s">
        <v>2626</v>
      </c>
      <c r="B2638" s="451" t="s">
        <v>1713</v>
      </c>
      <c r="C2638" s="451" t="s">
        <v>1432</v>
      </c>
      <c r="D2638" s="451" t="s">
        <v>1540</v>
      </c>
      <c r="E2638" s="451" t="s">
        <v>1677</v>
      </c>
      <c r="F2638" s="451" t="s">
        <v>1752</v>
      </c>
      <c r="G2638" s="452" t="s">
        <v>1436</v>
      </c>
      <c r="H2638" s="453">
        <v>10401</v>
      </c>
      <c r="I2638" s="452" t="s">
        <v>1678</v>
      </c>
      <c r="J2638" s="455"/>
      <c r="K2638" s="452" t="s">
        <v>1533</v>
      </c>
      <c r="L2638" s="452" t="s">
        <v>1439</v>
      </c>
      <c r="M2638" s="452" t="s">
        <v>1452</v>
      </c>
      <c r="N2638" s="454">
        <v>44525</v>
      </c>
      <c r="O2638" s="452" t="s">
        <v>1534</v>
      </c>
      <c r="P2638" s="454">
        <v>44525</v>
      </c>
    </row>
    <row r="2639" spans="1:16" x14ac:dyDescent="0.2">
      <c r="A2639" s="451" t="s">
        <v>2626</v>
      </c>
      <c r="B2639" s="451" t="s">
        <v>1717</v>
      </c>
      <c r="C2639" s="451" t="s">
        <v>1432</v>
      </c>
      <c r="D2639" s="451" t="s">
        <v>1433</v>
      </c>
      <c r="E2639" s="451" t="s">
        <v>1442</v>
      </c>
      <c r="F2639" s="451" t="s">
        <v>1789</v>
      </c>
      <c r="G2639" s="452" t="s">
        <v>1436</v>
      </c>
      <c r="H2639" s="453">
        <v>98074</v>
      </c>
      <c r="I2639" s="452" t="s">
        <v>1654</v>
      </c>
      <c r="J2639" s="452" t="s">
        <v>1438</v>
      </c>
      <c r="K2639" s="452" t="s">
        <v>1438</v>
      </c>
      <c r="L2639" s="452" t="s">
        <v>1439</v>
      </c>
      <c r="M2639" s="452" t="s">
        <v>1440</v>
      </c>
      <c r="N2639" s="454">
        <v>44312</v>
      </c>
      <c r="O2639" s="452" t="s">
        <v>1440</v>
      </c>
      <c r="P2639" s="454">
        <v>44468</v>
      </c>
    </row>
    <row r="2640" spans="1:16" ht="21" x14ac:dyDescent="0.2">
      <c r="A2640" s="451" t="s">
        <v>2630</v>
      </c>
      <c r="B2640" s="451" t="s">
        <v>1463</v>
      </c>
      <c r="C2640" s="451" t="s">
        <v>1432</v>
      </c>
      <c r="D2640" s="451" t="s">
        <v>1433</v>
      </c>
      <c r="E2640" s="451" t="s">
        <v>1434</v>
      </c>
      <c r="F2640" s="451" t="s">
        <v>2069</v>
      </c>
      <c r="G2640" s="452" t="s">
        <v>1436</v>
      </c>
      <c r="H2640" s="453">
        <v>458145</v>
      </c>
      <c r="I2640" s="452" t="s">
        <v>1650</v>
      </c>
      <c r="J2640" s="452" t="s">
        <v>1438</v>
      </c>
      <c r="K2640" s="452" t="s">
        <v>1438</v>
      </c>
      <c r="L2640" s="452" t="s">
        <v>1439</v>
      </c>
      <c r="M2640" s="452" t="s">
        <v>1440</v>
      </c>
      <c r="N2640" s="454">
        <v>44309</v>
      </c>
      <c r="O2640" s="452" t="s">
        <v>1440</v>
      </c>
      <c r="P2640" s="454">
        <v>44468</v>
      </c>
    </row>
    <row r="2641" spans="1:16" x14ac:dyDescent="0.2">
      <c r="A2641" s="451" t="s">
        <v>2630</v>
      </c>
      <c r="B2641" s="451" t="s">
        <v>1693</v>
      </c>
      <c r="C2641" s="451" t="s">
        <v>1432</v>
      </c>
      <c r="D2641" s="451" t="s">
        <v>1433</v>
      </c>
      <c r="E2641" s="451" t="s">
        <v>1442</v>
      </c>
      <c r="F2641" s="451" t="s">
        <v>2114</v>
      </c>
      <c r="G2641" s="452" t="s">
        <v>1436</v>
      </c>
      <c r="H2641" s="453">
        <v>13562</v>
      </c>
      <c r="I2641" s="452" t="s">
        <v>1648</v>
      </c>
      <c r="J2641" s="452" t="s">
        <v>1438</v>
      </c>
      <c r="K2641" s="452" t="s">
        <v>1438</v>
      </c>
      <c r="L2641" s="452" t="s">
        <v>1439</v>
      </c>
      <c r="M2641" s="452" t="s">
        <v>1440</v>
      </c>
      <c r="N2641" s="454">
        <v>44309</v>
      </c>
      <c r="O2641" s="452" t="s">
        <v>1440</v>
      </c>
      <c r="P2641" s="454">
        <v>44468</v>
      </c>
    </row>
    <row r="2642" spans="1:16" x14ac:dyDescent="0.2">
      <c r="A2642" s="451" t="s">
        <v>2630</v>
      </c>
      <c r="B2642" s="451" t="s">
        <v>1695</v>
      </c>
      <c r="C2642" s="451" t="s">
        <v>1432</v>
      </c>
      <c r="D2642" s="451" t="s">
        <v>1466</v>
      </c>
      <c r="E2642" s="451" t="s">
        <v>1434</v>
      </c>
      <c r="F2642" s="451" t="s">
        <v>2631</v>
      </c>
      <c r="G2642" s="452" t="s">
        <v>1436</v>
      </c>
      <c r="H2642" s="453">
        <v>53284.21</v>
      </c>
      <c r="I2642" s="452" t="s">
        <v>1655</v>
      </c>
      <c r="J2642" s="452" t="s">
        <v>1438</v>
      </c>
      <c r="K2642" s="452" t="s">
        <v>1438</v>
      </c>
      <c r="L2642" s="452" t="s">
        <v>1439</v>
      </c>
      <c r="M2642" s="452" t="s">
        <v>1440</v>
      </c>
      <c r="N2642" s="454">
        <v>44341</v>
      </c>
      <c r="O2642" s="452" t="s">
        <v>1440</v>
      </c>
      <c r="P2642" s="454">
        <v>44468</v>
      </c>
    </row>
    <row r="2643" spans="1:16" x14ac:dyDescent="0.2">
      <c r="A2643" s="451" t="s">
        <v>2630</v>
      </c>
      <c r="B2643" s="451" t="s">
        <v>1697</v>
      </c>
      <c r="C2643" s="451" t="s">
        <v>1432</v>
      </c>
      <c r="D2643" s="451" t="s">
        <v>1433</v>
      </c>
      <c r="E2643" s="451" t="s">
        <v>1434</v>
      </c>
      <c r="F2643" s="451" t="s">
        <v>1880</v>
      </c>
      <c r="G2643" s="452" t="s">
        <v>1436</v>
      </c>
      <c r="H2643" s="453">
        <v>13971</v>
      </c>
      <c r="I2643" s="452" t="s">
        <v>1670</v>
      </c>
      <c r="J2643" s="452" t="s">
        <v>1438</v>
      </c>
      <c r="K2643" s="452" t="s">
        <v>1438</v>
      </c>
      <c r="L2643" s="452" t="s">
        <v>1439</v>
      </c>
      <c r="M2643" s="452" t="s">
        <v>1440</v>
      </c>
      <c r="N2643" s="454">
        <v>44309</v>
      </c>
      <c r="O2643" s="452" t="s">
        <v>1440</v>
      </c>
      <c r="P2643" s="454">
        <v>44468</v>
      </c>
    </row>
    <row r="2644" spans="1:16" x14ac:dyDescent="0.2">
      <c r="A2644" s="451" t="s">
        <v>2630</v>
      </c>
      <c r="B2644" s="451" t="s">
        <v>1697</v>
      </c>
      <c r="C2644" s="451" t="s">
        <v>1432</v>
      </c>
      <c r="D2644" s="451" t="s">
        <v>1448</v>
      </c>
      <c r="E2644" s="451" t="s">
        <v>1544</v>
      </c>
      <c r="F2644" s="451" t="s">
        <v>1935</v>
      </c>
      <c r="G2644" s="452" t="s">
        <v>1436</v>
      </c>
      <c r="H2644" s="453">
        <v>3856</v>
      </c>
      <c r="I2644" s="452" t="s">
        <v>1564</v>
      </c>
      <c r="J2644" s="455"/>
      <c r="K2644" s="452" t="s">
        <v>1533</v>
      </c>
      <c r="L2644" s="452" t="s">
        <v>1439</v>
      </c>
      <c r="M2644" s="452" t="s">
        <v>1452</v>
      </c>
      <c r="N2644" s="454">
        <v>44539</v>
      </c>
      <c r="O2644" s="452" t="s">
        <v>1453</v>
      </c>
      <c r="P2644" s="454">
        <v>44544</v>
      </c>
    </row>
    <row r="2645" spans="1:16" ht="21" x14ac:dyDescent="0.2">
      <c r="A2645" s="451" t="s">
        <v>2630</v>
      </c>
      <c r="B2645" s="451" t="s">
        <v>1703</v>
      </c>
      <c r="C2645" s="451" t="s">
        <v>1432</v>
      </c>
      <c r="D2645" s="451" t="s">
        <v>1491</v>
      </c>
      <c r="E2645" s="451" t="s">
        <v>1442</v>
      </c>
      <c r="F2645" s="451" t="s">
        <v>2185</v>
      </c>
      <c r="G2645" s="452" t="s">
        <v>1436</v>
      </c>
      <c r="H2645" s="453">
        <v>3200</v>
      </c>
      <c r="I2645" s="452" t="s">
        <v>1613</v>
      </c>
      <c r="J2645" s="452" t="s">
        <v>1438</v>
      </c>
      <c r="K2645" s="452" t="s">
        <v>1438</v>
      </c>
      <c r="L2645" s="452" t="s">
        <v>1439</v>
      </c>
      <c r="M2645" s="452" t="s">
        <v>1440</v>
      </c>
      <c r="N2645" s="454">
        <v>44370</v>
      </c>
      <c r="O2645" s="452" t="s">
        <v>1440</v>
      </c>
      <c r="P2645" s="454">
        <v>44468</v>
      </c>
    </row>
    <row r="2646" spans="1:16" ht="21" x14ac:dyDescent="0.2">
      <c r="A2646" s="451" t="s">
        <v>2630</v>
      </c>
      <c r="B2646" s="451" t="s">
        <v>1703</v>
      </c>
      <c r="C2646" s="451" t="s">
        <v>1432</v>
      </c>
      <c r="D2646" s="451" t="s">
        <v>1507</v>
      </c>
      <c r="E2646" s="451" t="s">
        <v>1442</v>
      </c>
      <c r="F2646" s="451" t="s">
        <v>2434</v>
      </c>
      <c r="G2646" s="452" t="s">
        <v>1436</v>
      </c>
      <c r="H2646" s="453">
        <v>-3200</v>
      </c>
      <c r="I2646" s="452" t="s">
        <v>1707</v>
      </c>
      <c r="J2646" s="452" t="s">
        <v>1438</v>
      </c>
      <c r="K2646" s="452" t="s">
        <v>1438</v>
      </c>
      <c r="L2646" s="452" t="s">
        <v>1439</v>
      </c>
      <c r="M2646" s="452" t="s">
        <v>1440</v>
      </c>
      <c r="N2646" s="454">
        <v>44384</v>
      </c>
      <c r="O2646" s="452" t="s">
        <v>1440</v>
      </c>
      <c r="P2646" s="454">
        <v>44468</v>
      </c>
    </row>
    <row r="2647" spans="1:16" ht="21" x14ac:dyDescent="0.2">
      <c r="A2647" s="451" t="s">
        <v>2630</v>
      </c>
      <c r="B2647" s="451" t="s">
        <v>1758</v>
      </c>
      <c r="C2647" s="451" t="s">
        <v>1432</v>
      </c>
      <c r="D2647" s="451" t="s">
        <v>1448</v>
      </c>
      <c r="E2647" s="451" t="s">
        <v>1570</v>
      </c>
      <c r="F2647" s="451" t="s">
        <v>1831</v>
      </c>
      <c r="G2647" s="452" t="s">
        <v>1436</v>
      </c>
      <c r="H2647" s="453">
        <v>8229</v>
      </c>
      <c r="I2647" s="452" t="s">
        <v>1572</v>
      </c>
      <c r="J2647" s="455"/>
      <c r="K2647" s="452" t="s">
        <v>1533</v>
      </c>
      <c r="L2647" s="452" t="s">
        <v>1439</v>
      </c>
      <c r="M2647" s="452" t="s">
        <v>1452</v>
      </c>
      <c r="N2647" s="454">
        <v>44554</v>
      </c>
      <c r="O2647" s="452" t="s">
        <v>1534</v>
      </c>
      <c r="P2647" s="454">
        <v>44560</v>
      </c>
    </row>
    <row r="2648" spans="1:16" x14ac:dyDescent="0.2">
      <c r="A2648" s="451" t="s">
        <v>2630</v>
      </c>
      <c r="B2648" s="451" t="s">
        <v>1708</v>
      </c>
      <c r="C2648" s="451" t="s">
        <v>1432</v>
      </c>
      <c r="D2648" s="451" t="s">
        <v>1507</v>
      </c>
      <c r="E2648" s="451" t="s">
        <v>1442</v>
      </c>
      <c r="F2648" s="451" t="s">
        <v>2632</v>
      </c>
      <c r="G2648" s="452" t="s">
        <v>1436</v>
      </c>
      <c r="H2648" s="453">
        <v>3200</v>
      </c>
      <c r="I2648" s="452" t="s">
        <v>1707</v>
      </c>
      <c r="J2648" s="452" t="s">
        <v>1438</v>
      </c>
      <c r="K2648" s="452" t="s">
        <v>1438</v>
      </c>
      <c r="L2648" s="452" t="s">
        <v>1439</v>
      </c>
      <c r="M2648" s="452" t="s">
        <v>1440</v>
      </c>
      <c r="N2648" s="454">
        <v>44384</v>
      </c>
      <c r="O2648" s="452" t="s">
        <v>1440</v>
      </c>
      <c r="P2648" s="454">
        <v>44468</v>
      </c>
    </row>
    <row r="2649" spans="1:16" ht="21" x14ac:dyDescent="0.2">
      <c r="A2649" s="451" t="s">
        <v>2630</v>
      </c>
      <c r="B2649" s="451" t="s">
        <v>1708</v>
      </c>
      <c r="C2649" s="451" t="s">
        <v>1432</v>
      </c>
      <c r="D2649" s="451" t="s">
        <v>1531</v>
      </c>
      <c r="E2649" s="451" t="s">
        <v>1568</v>
      </c>
      <c r="F2649" s="451" t="s">
        <v>1702</v>
      </c>
      <c r="G2649" s="452" t="s">
        <v>1436</v>
      </c>
      <c r="H2649" s="453">
        <v>543.75</v>
      </c>
      <c r="I2649" s="452" t="s">
        <v>1627</v>
      </c>
      <c r="J2649" s="455"/>
      <c r="K2649" s="452" t="s">
        <v>1533</v>
      </c>
      <c r="L2649" s="452" t="s">
        <v>1439</v>
      </c>
      <c r="M2649" s="452" t="s">
        <v>1452</v>
      </c>
      <c r="N2649" s="454">
        <v>44496</v>
      </c>
      <c r="O2649" s="452" t="s">
        <v>1534</v>
      </c>
      <c r="P2649" s="454">
        <v>44497</v>
      </c>
    </row>
    <row r="2650" spans="1:16" ht="21" x14ac:dyDescent="0.2">
      <c r="A2650" s="451" t="s">
        <v>2630</v>
      </c>
      <c r="B2650" s="451" t="s">
        <v>1708</v>
      </c>
      <c r="C2650" s="451" t="s">
        <v>1432</v>
      </c>
      <c r="D2650" s="451" t="s">
        <v>1531</v>
      </c>
      <c r="E2650" s="451" t="s">
        <v>1628</v>
      </c>
      <c r="F2650" s="451" t="s">
        <v>1702</v>
      </c>
      <c r="G2650" s="452" t="s">
        <v>1436</v>
      </c>
      <c r="H2650" s="453">
        <v>531.55999999999995</v>
      </c>
      <c r="I2650" s="452" t="s">
        <v>1629</v>
      </c>
      <c r="J2650" s="455"/>
      <c r="K2650" s="452" t="s">
        <v>1533</v>
      </c>
      <c r="L2650" s="452" t="s">
        <v>1439</v>
      </c>
      <c r="M2650" s="452" t="s">
        <v>1452</v>
      </c>
      <c r="N2650" s="454">
        <v>44496</v>
      </c>
      <c r="O2650" s="452" t="s">
        <v>1534</v>
      </c>
      <c r="P2650" s="454">
        <v>44497</v>
      </c>
    </row>
    <row r="2651" spans="1:16" x14ac:dyDescent="0.2">
      <c r="A2651" s="451" t="s">
        <v>2630</v>
      </c>
      <c r="B2651" s="451" t="s">
        <v>1575</v>
      </c>
      <c r="C2651" s="451" t="s">
        <v>1432</v>
      </c>
      <c r="D2651" s="451" t="s">
        <v>1507</v>
      </c>
      <c r="E2651" s="451" t="s">
        <v>1442</v>
      </c>
      <c r="F2651" s="451" t="s">
        <v>2386</v>
      </c>
      <c r="G2651" s="452" t="s">
        <v>1436</v>
      </c>
      <c r="H2651" s="453">
        <v>710</v>
      </c>
      <c r="I2651" s="452" t="s">
        <v>1583</v>
      </c>
      <c r="J2651" s="452" t="s">
        <v>1438</v>
      </c>
      <c r="K2651" s="452" t="s">
        <v>1438</v>
      </c>
      <c r="L2651" s="452" t="s">
        <v>1439</v>
      </c>
      <c r="M2651" s="452" t="s">
        <v>1440</v>
      </c>
      <c r="N2651" s="454">
        <v>44390</v>
      </c>
      <c r="O2651" s="452" t="s">
        <v>1440</v>
      </c>
      <c r="P2651" s="454">
        <v>44468</v>
      </c>
    </row>
    <row r="2652" spans="1:16" x14ac:dyDescent="0.2">
      <c r="A2652" s="451" t="s">
        <v>2630</v>
      </c>
      <c r="B2652" s="451" t="s">
        <v>1575</v>
      </c>
      <c r="C2652" s="451" t="s">
        <v>1432</v>
      </c>
      <c r="D2652" s="451" t="s">
        <v>1507</v>
      </c>
      <c r="E2652" s="451" t="s">
        <v>1442</v>
      </c>
      <c r="F2652" s="451" t="s">
        <v>2633</v>
      </c>
      <c r="G2652" s="452" t="s">
        <v>1436</v>
      </c>
      <c r="H2652" s="453">
        <v>9240</v>
      </c>
      <c r="I2652" s="452" t="s">
        <v>1712</v>
      </c>
      <c r="J2652" s="452" t="s">
        <v>1438</v>
      </c>
      <c r="K2652" s="452" t="s">
        <v>1438</v>
      </c>
      <c r="L2652" s="452" t="s">
        <v>1439</v>
      </c>
      <c r="M2652" s="452" t="s">
        <v>1440</v>
      </c>
      <c r="N2652" s="454">
        <v>44399</v>
      </c>
      <c r="O2652" s="452" t="s">
        <v>1440</v>
      </c>
      <c r="P2652" s="454">
        <v>44468</v>
      </c>
    </row>
    <row r="2653" spans="1:16" ht="21" x14ac:dyDescent="0.2">
      <c r="A2653" s="451" t="s">
        <v>2630</v>
      </c>
      <c r="B2653" s="451" t="s">
        <v>1575</v>
      </c>
      <c r="C2653" s="451" t="s">
        <v>1432</v>
      </c>
      <c r="D2653" s="451" t="s">
        <v>1448</v>
      </c>
      <c r="E2653" s="451" t="s">
        <v>1460</v>
      </c>
      <c r="F2653" s="451" t="s">
        <v>1702</v>
      </c>
      <c r="G2653" s="452" t="s">
        <v>1436</v>
      </c>
      <c r="H2653" s="453">
        <v>7392</v>
      </c>
      <c r="I2653" s="452" t="s">
        <v>1462</v>
      </c>
      <c r="J2653" s="455"/>
      <c r="K2653" s="452" t="s">
        <v>1533</v>
      </c>
      <c r="L2653" s="452" t="s">
        <v>1439</v>
      </c>
      <c r="M2653" s="452" t="s">
        <v>1452</v>
      </c>
      <c r="N2653" s="454">
        <v>44550</v>
      </c>
      <c r="O2653" s="452" t="s">
        <v>1453</v>
      </c>
      <c r="P2653" s="454">
        <v>44553</v>
      </c>
    </row>
    <row r="2654" spans="1:16" x14ac:dyDescent="0.2">
      <c r="A2654" s="451" t="s">
        <v>2630</v>
      </c>
      <c r="B2654" s="451" t="s">
        <v>1713</v>
      </c>
      <c r="C2654" s="451" t="s">
        <v>1432</v>
      </c>
      <c r="D2654" s="451" t="s">
        <v>1466</v>
      </c>
      <c r="E2654" s="451" t="s">
        <v>1434</v>
      </c>
      <c r="F2654" s="451" t="s">
        <v>2161</v>
      </c>
      <c r="G2654" s="452" t="s">
        <v>1436</v>
      </c>
      <c r="H2654" s="453">
        <v>7017</v>
      </c>
      <c r="I2654" s="452" t="s">
        <v>1676</v>
      </c>
      <c r="J2654" s="452" t="s">
        <v>1438</v>
      </c>
      <c r="K2654" s="452" t="s">
        <v>1438</v>
      </c>
      <c r="L2654" s="452" t="s">
        <v>1439</v>
      </c>
      <c r="M2654" s="452" t="s">
        <v>1440</v>
      </c>
      <c r="N2654" s="454">
        <v>44330</v>
      </c>
      <c r="O2654" s="452" t="s">
        <v>1440</v>
      </c>
      <c r="P2654" s="454">
        <v>44468</v>
      </c>
    </row>
    <row r="2655" spans="1:16" x14ac:dyDescent="0.2">
      <c r="A2655" s="451" t="s">
        <v>2630</v>
      </c>
      <c r="B2655" s="451" t="s">
        <v>1713</v>
      </c>
      <c r="C2655" s="451" t="s">
        <v>1432</v>
      </c>
      <c r="D2655" s="451" t="s">
        <v>1507</v>
      </c>
      <c r="E2655" s="451" t="s">
        <v>1442</v>
      </c>
      <c r="F2655" s="451" t="s">
        <v>1962</v>
      </c>
      <c r="G2655" s="452" t="s">
        <v>1436</v>
      </c>
      <c r="H2655" s="453">
        <v>18970</v>
      </c>
      <c r="I2655" s="452" t="s">
        <v>1640</v>
      </c>
      <c r="J2655" s="452" t="s">
        <v>1438</v>
      </c>
      <c r="K2655" s="452" t="s">
        <v>1438</v>
      </c>
      <c r="L2655" s="452" t="s">
        <v>1439</v>
      </c>
      <c r="M2655" s="452" t="s">
        <v>1440</v>
      </c>
      <c r="N2655" s="454">
        <v>44384</v>
      </c>
      <c r="O2655" s="452" t="s">
        <v>1440</v>
      </c>
      <c r="P2655" s="454">
        <v>44468</v>
      </c>
    </row>
    <row r="2656" spans="1:16" ht="21" x14ac:dyDescent="0.2">
      <c r="A2656" s="451" t="s">
        <v>2630</v>
      </c>
      <c r="B2656" s="451" t="s">
        <v>1713</v>
      </c>
      <c r="C2656" s="451" t="s">
        <v>1432</v>
      </c>
      <c r="D2656" s="451" t="s">
        <v>1540</v>
      </c>
      <c r="E2656" s="451" t="s">
        <v>1677</v>
      </c>
      <c r="F2656" s="451" t="s">
        <v>2204</v>
      </c>
      <c r="G2656" s="452" t="s">
        <v>1436</v>
      </c>
      <c r="H2656" s="453">
        <v>9818</v>
      </c>
      <c r="I2656" s="452" t="s">
        <v>1678</v>
      </c>
      <c r="J2656" s="455"/>
      <c r="K2656" s="452" t="s">
        <v>1533</v>
      </c>
      <c r="L2656" s="452" t="s">
        <v>1439</v>
      </c>
      <c r="M2656" s="452" t="s">
        <v>1452</v>
      </c>
      <c r="N2656" s="454">
        <v>44525</v>
      </c>
      <c r="O2656" s="452" t="s">
        <v>1534</v>
      </c>
      <c r="P2656" s="454">
        <v>44525</v>
      </c>
    </row>
    <row r="2657" spans="1:16" x14ac:dyDescent="0.2">
      <c r="A2657" s="451" t="s">
        <v>2630</v>
      </c>
      <c r="B2657" s="451" t="s">
        <v>1717</v>
      </c>
      <c r="C2657" s="451" t="s">
        <v>1432</v>
      </c>
      <c r="D2657" s="451" t="s">
        <v>1433</v>
      </c>
      <c r="E2657" s="451" t="s">
        <v>1442</v>
      </c>
      <c r="F2657" s="451" t="s">
        <v>1706</v>
      </c>
      <c r="G2657" s="452" t="s">
        <v>1436</v>
      </c>
      <c r="H2657" s="453">
        <v>44208</v>
      </c>
      <c r="I2657" s="452" t="s">
        <v>1654</v>
      </c>
      <c r="J2657" s="452" t="s">
        <v>1438</v>
      </c>
      <c r="K2657" s="452" t="s">
        <v>1438</v>
      </c>
      <c r="L2657" s="452" t="s">
        <v>1439</v>
      </c>
      <c r="M2657" s="452" t="s">
        <v>1440</v>
      </c>
      <c r="N2657" s="454">
        <v>44312</v>
      </c>
      <c r="O2657" s="452" t="s">
        <v>1440</v>
      </c>
      <c r="P2657" s="454">
        <v>44468</v>
      </c>
    </row>
    <row r="2658" spans="1:16" ht="21" x14ac:dyDescent="0.2">
      <c r="A2658" s="451" t="s">
        <v>2634</v>
      </c>
      <c r="B2658" s="451" t="s">
        <v>1463</v>
      </c>
      <c r="C2658" s="451" t="s">
        <v>1432</v>
      </c>
      <c r="D2658" s="451" t="s">
        <v>1433</v>
      </c>
      <c r="E2658" s="451" t="s">
        <v>1434</v>
      </c>
      <c r="F2658" s="451" t="s">
        <v>2440</v>
      </c>
      <c r="G2658" s="452" t="s">
        <v>1436</v>
      </c>
      <c r="H2658" s="453">
        <v>698374</v>
      </c>
      <c r="I2658" s="452" t="s">
        <v>1650</v>
      </c>
      <c r="J2658" s="452" t="s">
        <v>1438</v>
      </c>
      <c r="K2658" s="452" t="s">
        <v>1438</v>
      </c>
      <c r="L2658" s="452" t="s">
        <v>1439</v>
      </c>
      <c r="M2658" s="452" t="s">
        <v>1440</v>
      </c>
      <c r="N2658" s="454">
        <v>44309</v>
      </c>
      <c r="O2658" s="452" t="s">
        <v>1440</v>
      </c>
      <c r="P2658" s="454">
        <v>44468</v>
      </c>
    </row>
    <row r="2659" spans="1:16" x14ac:dyDescent="0.2">
      <c r="A2659" s="451" t="s">
        <v>2634</v>
      </c>
      <c r="B2659" s="451" t="s">
        <v>1693</v>
      </c>
      <c r="C2659" s="451" t="s">
        <v>1432</v>
      </c>
      <c r="D2659" s="451" t="s">
        <v>1433</v>
      </c>
      <c r="E2659" s="451" t="s">
        <v>1442</v>
      </c>
      <c r="F2659" s="451" t="s">
        <v>1980</v>
      </c>
      <c r="G2659" s="452" t="s">
        <v>1436</v>
      </c>
      <c r="H2659" s="453">
        <v>16759</v>
      </c>
      <c r="I2659" s="452" t="s">
        <v>1648</v>
      </c>
      <c r="J2659" s="452" t="s">
        <v>1438</v>
      </c>
      <c r="K2659" s="452" t="s">
        <v>1438</v>
      </c>
      <c r="L2659" s="452" t="s">
        <v>1439</v>
      </c>
      <c r="M2659" s="452" t="s">
        <v>1440</v>
      </c>
      <c r="N2659" s="454">
        <v>44309</v>
      </c>
      <c r="O2659" s="452" t="s">
        <v>1440</v>
      </c>
      <c r="P2659" s="454">
        <v>44468</v>
      </c>
    </row>
    <row r="2660" spans="1:16" x14ac:dyDescent="0.2">
      <c r="A2660" s="451" t="s">
        <v>2634</v>
      </c>
      <c r="B2660" s="451" t="s">
        <v>1695</v>
      </c>
      <c r="C2660" s="451" t="s">
        <v>1432</v>
      </c>
      <c r="D2660" s="451" t="s">
        <v>1466</v>
      </c>
      <c r="E2660" s="451" t="s">
        <v>1434</v>
      </c>
      <c r="F2660" s="451" t="s">
        <v>2068</v>
      </c>
      <c r="G2660" s="452" t="s">
        <v>1436</v>
      </c>
      <c r="H2660" s="453">
        <v>71483.45</v>
      </c>
      <c r="I2660" s="452" t="s">
        <v>1655</v>
      </c>
      <c r="J2660" s="452" t="s">
        <v>1438</v>
      </c>
      <c r="K2660" s="452" t="s">
        <v>1438</v>
      </c>
      <c r="L2660" s="452" t="s">
        <v>1439</v>
      </c>
      <c r="M2660" s="452" t="s">
        <v>1440</v>
      </c>
      <c r="N2660" s="454">
        <v>44341</v>
      </c>
      <c r="O2660" s="452" t="s">
        <v>1440</v>
      </c>
      <c r="P2660" s="454">
        <v>44468</v>
      </c>
    </row>
    <row r="2661" spans="1:16" x14ac:dyDescent="0.2">
      <c r="A2661" s="451" t="s">
        <v>2634</v>
      </c>
      <c r="B2661" s="451" t="s">
        <v>1697</v>
      </c>
      <c r="C2661" s="451" t="s">
        <v>1432</v>
      </c>
      <c r="D2661" s="451" t="s">
        <v>1433</v>
      </c>
      <c r="E2661" s="451" t="s">
        <v>1434</v>
      </c>
      <c r="F2661" s="451" t="s">
        <v>2560</v>
      </c>
      <c r="G2661" s="452" t="s">
        <v>1436</v>
      </c>
      <c r="H2661" s="453">
        <v>29038</v>
      </c>
      <c r="I2661" s="452" t="s">
        <v>1670</v>
      </c>
      <c r="J2661" s="452" t="s">
        <v>1438</v>
      </c>
      <c r="K2661" s="452" t="s">
        <v>1438</v>
      </c>
      <c r="L2661" s="452" t="s">
        <v>1439</v>
      </c>
      <c r="M2661" s="452" t="s">
        <v>1440</v>
      </c>
      <c r="N2661" s="454">
        <v>44309</v>
      </c>
      <c r="O2661" s="452" t="s">
        <v>1440</v>
      </c>
      <c r="P2661" s="454">
        <v>44468</v>
      </c>
    </row>
    <row r="2662" spans="1:16" x14ac:dyDescent="0.2">
      <c r="A2662" s="451" t="s">
        <v>2634</v>
      </c>
      <c r="B2662" s="451" t="s">
        <v>1697</v>
      </c>
      <c r="C2662" s="451" t="s">
        <v>1432</v>
      </c>
      <c r="D2662" s="451" t="s">
        <v>1448</v>
      </c>
      <c r="E2662" s="451" t="s">
        <v>1544</v>
      </c>
      <c r="F2662" s="451" t="s">
        <v>1731</v>
      </c>
      <c r="G2662" s="452" t="s">
        <v>1436</v>
      </c>
      <c r="H2662" s="453">
        <v>5143</v>
      </c>
      <c r="I2662" s="452" t="s">
        <v>1564</v>
      </c>
      <c r="J2662" s="455"/>
      <c r="K2662" s="452" t="s">
        <v>1533</v>
      </c>
      <c r="L2662" s="452" t="s">
        <v>1439</v>
      </c>
      <c r="M2662" s="452" t="s">
        <v>1452</v>
      </c>
      <c r="N2662" s="454">
        <v>44539</v>
      </c>
      <c r="O2662" s="452" t="s">
        <v>1453</v>
      </c>
      <c r="P2662" s="454">
        <v>44544</v>
      </c>
    </row>
    <row r="2663" spans="1:16" ht="21" x14ac:dyDescent="0.2">
      <c r="A2663" s="451" t="s">
        <v>2634</v>
      </c>
      <c r="B2663" s="451" t="s">
        <v>1703</v>
      </c>
      <c r="C2663" s="451" t="s">
        <v>1432</v>
      </c>
      <c r="D2663" s="451" t="s">
        <v>1491</v>
      </c>
      <c r="E2663" s="451" t="s">
        <v>1434</v>
      </c>
      <c r="F2663" s="451" t="s">
        <v>2002</v>
      </c>
      <c r="G2663" s="452" t="s">
        <v>1436</v>
      </c>
      <c r="H2663" s="453">
        <v>6000</v>
      </c>
      <c r="I2663" s="452" t="s">
        <v>1613</v>
      </c>
      <c r="J2663" s="452" t="s">
        <v>1438</v>
      </c>
      <c r="K2663" s="452" t="s">
        <v>1438</v>
      </c>
      <c r="L2663" s="452" t="s">
        <v>1439</v>
      </c>
      <c r="M2663" s="452" t="s">
        <v>1440</v>
      </c>
      <c r="N2663" s="454">
        <v>44370</v>
      </c>
      <c r="O2663" s="452" t="s">
        <v>1440</v>
      </c>
      <c r="P2663" s="454">
        <v>44468</v>
      </c>
    </row>
    <row r="2664" spans="1:16" ht="21" x14ac:dyDescent="0.2">
      <c r="A2664" s="451" t="s">
        <v>2634</v>
      </c>
      <c r="B2664" s="451" t="s">
        <v>1703</v>
      </c>
      <c r="C2664" s="451" t="s">
        <v>1432</v>
      </c>
      <c r="D2664" s="451" t="s">
        <v>1491</v>
      </c>
      <c r="E2664" s="451" t="s">
        <v>1434</v>
      </c>
      <c r="F2664" s="451" t="s">
        <v>2635</v>
      </c>
      <c r="G2664" s="452" t="s">
        <v>1436</v>
      </c>
      <c r="H2664" s="453">
        <v>954</v>
      </c>
      <c r="I2664" s="452" t="s">
        <v>1609</v>
      </c>
      <c r="J2664" s="452" t="s">
        <v>1438</v>
      </c>
      <c r="K2664" s="452" t="s">
        <v>1438</v>
      </c>
      <c r="L2664" s="452" t="s">
        <v>1439</v>
      </c>
      <c r="M2664" s="452" t="s">
        <v>1440</v>
      </c>
      <c r="N2664" s="454">
        <v>44370</v>
      </c>
      <c r="O2664" s="452" t="s">
        <v>1440</v>
      </c>
      <c r="P2664" s="454">
        <v>44468</v>
      </c>
    </row>
    <row r="2665" spans="1:16" ht="21" x14ac:dyDescent="0.2">
      <c r="A2665" s="451" t="s">
        <v>2634</v>
      </c>
      <c r="B2665" s="451" t="s">
        <v>1703</v>
      </c>
      <c r="C2665" s="451" t="s">
        <v>1432</v>
      </c>
      <c r="D2665" s="451" t="s">
        <v>1507</v>
      </c>
      <c r="E2665" s="451" t="s">
        <v>1442</v>
      </c>
      <c r="F2665" s="451" t="s">
        <v>2220</v>
      </c>
      <c r="G2665" s="452" t="s">
        <v>1436</v>
      </c>
      <c r="H2665" s="453">
        <v>-6000</v>
      </c>
      <c r="I2665" s="452" t="s">
        <v>1707</v>
      </c>
      <c r="J2665" s="452" t="s">
        <v>1438</v>
      </c>
      <c r="K2665" s="452" t="s">
        <v>1438</v>
      </c>
      <c r="L2665" s="452" t="s">
        <v>1439</v>
      </c>
      <c r="M2665" s="452" t="s">
        <v>1440</v>
      </c>
      <c r="N2665" s="454">
        <v>44384</v>
      </c>
      <c r="O2665" s="452" t="s">
        <v>1440</v>
      </c>
      <c r="P2665" s="454">
        <v>44468</v>
      </c>
    </row>
    <row r="2666" spans="1:16" x14ac:dyDescent="0.2">
      <c r="A2666" s="451" t="s">
        <v>2634</v>
      </c>
      <c r="B2666" s="451" t="s">
        <v>1708</v>
      </c>
      <c r="C2666" s="451" t="s">
        <v>1432</v>
      </c>
      <c r="D2666" s="451" t="s">
        <v>1507</v>
      </c>
      <c r="E2666" s="451" t="s">
        <v>1442</v>
      </c>
      <c r="F2666" s="451" t="s">
        <v>2636</v>
      </c>
      <c r="G2666" s="452" t="s">
        <v>1436</v>
      </c>
      <c r="H2666" s="453">
        <v>6000</v>
      </c>
      <c r="I2666" s="452" t="s">
        <v>1707</v>
      </c>
      <c r="J2666" s="452" t="s">
        <v>1438</v>
      </c>
      <c r="K2666" s="452" t="s">
        <v>1438</v>
      </c>
      <c r="L2666" s="452" t="s">
        <v>1439</v>
      </c>
      <c r="M2666" s="452" t="s">
        <v>1440</v>
      </c>
      <c r="N2666" s="454">
        <v>44384</v>
      </c>
      <c r="O2666" s="452" t="s">
        <v>1440</v>
      </c>
      <c r="P2666" s="454">
        <v>44468</v>
      </c>
    </row>
    <row r="2667" spans="1:16" ht="21" x14ac:dyDescent="0.2">
      <c r="A2667" s="451" t="s">
        <v>2634</v>
      </c>
      <c r="B2667" s="451" t="s">
        <v>1708</v>
      </c>
      <c r="C2667" s="451" t="s">
        <v>1432</v>
      </c>
      <c r="D2667" s="451" t="s">
        <v>1531</v>
      </c>
      <c r="E2667" s="451" t="s">
        <v>1568</v>
      </c>
      <c r="F2667" s="451" t="s">
        <v>2150</v>
      </c>
      <c r="G2667" s="452" t="s">
        <v>1436</v>
      </c>
      <c r="H2667" s="453">
        <v>1232.5</v>
      </c>
      <c r="I2667" s="452" t="s">
        <v>1627</v>
      </c>
      <c r="J2667" s="455"/>
      <c r="K2667" s="452" t="s">
        <v>1533</v>
      </c>
      <c r="L2667" s="452" t="s">
        <v>1439</v>
      </c>
      <c r="M2667" s="452" t="s">
        <v>1452</v>
      </c>
      <c r="N2667" s="454">
        <v>44496</v>
      </c>
      <c r="O2667" s="452" t="s">
        <v>1534</v>
      </c>
      <c r="P2667" s="454">
        <v>44497</v>
      </c>
    </row>
    <row r="2668" spans="1:16" ht="21" x14ac:dyDescent="0.2">
      <c r="A2668" s="451" t="s">
        <v>2634</v>
      </c>
      <c r="B2668" s="451" t="s">
        <v>1708</v>
      </c>
      <c r="C2668" s="451" t="s">
        <v>1432</v>
      </c>
      <c r="D2668" s="451" t="s">
        <v>1531</v>
      </c>
      <c r="E2668" s="451" t="s">
        <v>1628</v>
      </c>
      <c r="F2668" s="451" t="s">
        <v>2150</v>
      </c>
      <c r="G2668" s="452" t="s">
        <v>1436</v>
      </c>
      <c r="H2668" s="453">
        <v>885.94</v>
      </c>
      <c r="I2668" s="452" t="s">
        <v>1629</v>
      </c>
      <c r="J2668" s="455"/>
      <c r="K2668" s="452" t="s">
        <v>1533</v>
      </c>
      <c r="L2668" s="452" t="s">
        <v>1439</v>
      </c>
      <c r="M2668" s="452" t="s">
        <v>1452</v>
      </c>
      <c r="N2668" s="454">
        <v>44496</v>
      </c>
      <c r="O2668" s="452" t="s">
        <v>1534</v>
      </c>
      <c r="P2668" s="454">
        <v>44497</v>
      </c>
    </row>
    <row r="2669" spans="1:16" x14ac:dyDescent="0.2">
      <c r="A2669" s="451" t="s">
        <v>2634</v>
      </c>
      <c r="B2669" s="451" t="s">
        <v>1575</v>
      </c>
      <c r="C2669" s="451" t="s">
        <v>1432</v>
      </c>
      <c r="D2669" s="451" t="s">
        <v>1507</v>
      </c>
      <c r="E2669" s="451" t="s">
        <v>1442</v>
      </c>
      <c r="F2669" s="451" t="s">
        <v>1778</v>
      </c>
      <c r="G2669" s="452" t="s">
        <v>1436</v>
      </c>
      <c r="H2669" s="453">
        <v>17838</v>
      </c>
      <c r="I2669" s="452" t="s">
        <v>1712</v>
      </c>
      <c r="J2669" s="452" t="s">
        <v>1438</v>
      </c>
      <c r="K2669" s="452" t="s">
        <v>1438</v>
      </c>
      <c r="L2669" s="452" t="s">
        <v>1439</v>
      </c>
      <c r="M2669" s="452" t="s">
        <v>1440</v>
      </c>
      <c r="N2669" s="454">
        <v>44399</v>
      </c>
      <c r="O2669" s="452" t="s">
        <v>1440</v>
      </c>
      <c r="P2669" s="454">
        <v>44468</v>
      </c>
    </row>
    <row r="2670" spans="1:16" x14ac:dyDescent="0.2">
      <c r="A2670" s="451" t="s">
        <v>2634</v>
      </c>
      <c r="B2670" s="451" t="s">
        <v>1575</v>
      </c>
      <c r="C2670" s="451" t="s">
        <v>1432</v>
      </c>
      <c r="D2670" s="451" t="s">
        <v>1515</v>
      </c>
      <c r="E2670" s="451" t="s">
        <v>1442</v>
      </c>
      <c r="F2670" s="451" t="s">
        <v>2381</v>
      </c>
      <c r="G2670" s="452" t="s">
        <v>1436</v>
      </c>
      <c r="H2670" s="453">
        <v>490</v>
      </c>
      <c r="I2670" s="452" t="s">
        <v>2637</v>
      </c>
      <c r="J2670" s="452" t="s">
        <v>1438</v>
      </c>
      <c r="K2670" s="452" t="s">
        <v>1438</v>
      </c>
      <c r="L2670" s="452" t="s">
        <v>1439</v>
      </c>
      <c r="M2670" s="452" t="s">
        <v>1440</v>
      </c>
      <c r="N2670" s="454">
        <v>44294</v>
      </c>
      <c r="O2670" s="452" t="s">
        <v>1440</v>
      </c>
      <c r="P2670" s="454">
        <v>44468</v>
      </c>
    </row>
    <row r="2671" spans="1:16" ht="21" x14ac:dyDescent="0.2">
      <c r="A2671" s="451" t="s">
        <v>2634</v>
      </c>
      <c r="B2671" s="451" t="s">
        <v>1575</v>
      </c>
      <c r="C2671" s="451" t="s">
        <v>1432</v>
      </c>
      <c r="D2671" s="451" t="s">
        <v>1448</v>
      </c>
      <c r="E2671" s="451" t="s">
        <v>1460</v>
      </c>
      <c r="F2671" s="451" t="s">
        <v>2150</v>
      </c>
      <c r="G2671" s="452" t="s">
        <v>1436</v>
      </c>
      <c r="H2671" s="453">
        <v>15347</v>
      </c>
      <c r="I2671" s="452" t="s">
        <v>1462</v>
      </c>
      <c r="J2671" s="455"/>
      <c r="K2671" s="452" t="s">
        <v>1533</v>
      </c>
      <c r="L2671" s="452" t="s">
        <v>1439</v>
      </c>
      <c r="M2671" s="452" t="s">
        <v>1452</v>
      </c>
      <c r="N2671" s="454">
        <v>44550</v>
      </c>
      <c r="O2671" s="452" t="s">
        <v>1453</v>
      </c>
      <c r="P2671" s="454">
        <v>44553</v>
      </c>
    </row>
    <row r="2672" spans="1:16" x14ac:dyDescent="0.2">
      <c r="A2672" s="451" t="s">
        <v>2634</v>
      </c>
      <c r="B2672" s="451" t="s">
        <v>1713</v>
      </c>
      <c r="C2672" s="451" t="s">
        <v>1432</v>
      </c>
      <c r="D2672" s="451" t="s">
        <v>1466</v>
      </c>
      <c r="E2672" s="451" t="s">
        <v>1442</v>
      </c>
      <c r="F2672" s="451" t="s">
        <v>2039</v>
      </c>
      <c r="G2672" s="452" t="s">
        <v>1436</v>
      </c>
      <c r="H2672" s="453">
        <v>7146</v>
      </c>
      <c r="I2672" s="452" t="s">
        <v>1676</v>
      </c>
      <c r="J2672" s="452" t="s">
        <v>1438</v>
      </c>
      <c r="K2672" s="452" t="s">
        <v>1438</v>
      </c>
      <c r="L2672" s="452" t="s">
        <v>1439</v>
      </c>
      <c r="M2672" s="452" t="s">
        <v>1440</v>
      </c>
      <c r="N2672" s="454">
        <v>44330</v>
      </c>
      <c r="O2672" s="452" t="s">
        <v>1440</v>
      </c>
      <c r="P2672" s="454">
        <v>44468</v>
      </c>
    </row>
    <row r="2673" spans="1:16" x14ac:dyDescent="0.2">
      <c r="A2673" s="451" t="s">
        <v>2634</v>
      </c>
      <c r="B2673" s="451" t="s">
        <v>1713</v>
      </c>
      <c r="C2673" s="451" t="s">
        <v>1432</v>
      </c>
      <c r="D2673" s="451" t="s">
        <v>1507</v>
      </c>
      <c r="E2673" s="451" t="s">
        <v>1442</v>
      </c>
      <c r="F2673" s="451" t="s">
        <v>2209</v>
      </c>
      <c r="G2673" s="452" t="s">
        <v>1436</v>
      </c>
      <c r="H2673" s="453">
        <v>50129</v>
      </c>
      <c r="I2673" s="452" t="s">
        <v>1640</v>
      </c>
      <c r="J2673" s="452" t="s">
        <v>1438</v>
      </c>
      <c r="K2673" s="452" t="s">
        <v>1438</v>
      </c>
      <c r="L2673" s="452" t="s">
        <v>1439</v>
      </c>
      <c r="M2673" s="452" t="s">
        <v>1440</v>
      </c>
      <c r="N2673" s="454">
        <v>44384</v>
      </c>
      <c r="O2673" s="452" t="s">
        <v>1440</v>
      </c>
      <c r="P2673" s="454">
        <v>44468</v>
      </c>
    </row>
    <row r="2674" spans="1:16" ht="21" x14ac:dyDescent="0.2">
      <c r="A2674" s="451" t="s">
        <v>2634</v>
      </c>
      <c r="B2674" s="451" t="s">
        <v>1713</v>
      </c>
      <c r="C2674" s="451" t="s">
        <v>1432</v>
      </c>
      <c r="D2674" s="451" t="s">
        <v>1540</v>
      </c>
      <c r="E2674" s="451" t="s">
        <v>1677</v>
      </c>
      <c r="F2674" s="451" t="s">
        <v>1571</v>
      </c>
      <c r="G2674" s="452" t="s">
        <v>1436</v>
      </c>
      <c r="H2674" s="453">
        <v>10033</v>
      </c>
      <c r="I2674" s="452" t="s">
        <v>1678</v>
      </c>
      <c r="J2674" s="455"/>
      <c r="K2674" s="452" t="s">
        <v>1533</v>
      </c>
      <c r="L2674" s="452" t="s">
        <v>1439</v>
      </c>
      <c r="M2674" s="452" t="s">
        <v>1452</v>
      </c>
      <c r="N2674" s="454">
        <v>44525</v>
      </c>
      <c r="O2674" s="452" t="s">
        <v>1534</v>
      </c>
      <c r="P2674" s="454">
        <v>44525</v>
      </c>
    </row>
    <row r="2675" spans="1:16" x14ac:dyDescent="0.2">
      <c r="A2675" s="451" t="s">
        <v>2634</v>
      </c>
      <c r="B2675" s="451" t="s">
        <v>1717</v>
      </c>
      <c r="C2675" s="451" t="s">
        <v>1432</v>
      </c>
      <c r="D2675" s="451" t="s">
        <v>1433</v>
      </c>
      <c r="E2675" s="451" t="s">
        <v>1434</v>
      </c>
      <c r="F2675" s="451" t="s">
        <v>2364</v>
      </c>
      <c r="G2675" s="452" t="s">
        <v>1436</v>
      </c>
      <c r="H2675" s="453">
        <v>90227</v>
      </c>
      <c r="I2675" s="452" t="s">
        <v>1654</v>
      </c>
      <c r="J2675" s="452" t="s">
        <v>1438</v>
      </c>
      <c r="K2675" s="452" t="s">
        <v>1438</v>
      </c>
      <c r="L2675" s="452" t="s">
        <v>1439</v>
      </c>
      <c r="M2675" s="452" t="s">
        <v>1440</v>
      </c>
      <c r="N2675" s="454">
        <v>44312</v>
      </c>
      <c r="O2675" s="452" t="s">
        <v>1440</v>
      </c>
      <c r="P2675" s="454">
        <v>44468</v>
      </c>
    </row>
    <row r="2676" spans="1:16" ht="21" x14ac:dyDescent="0.2">
      <c r="A2676" s="451" t="s">
        <v>2638</v>
      </c>
      <c r="B2676" s="451" t="s">
        <v>1463</v>
      </c>
      <c r="C2676" s="451" t="s">
        <v>1432</v>
      </c>
      <c r="D2676" s="451" t="s">
        <v>1433</v>
      </c>
      <c r="E2676" s="451" t="s">
        <v>1442</v>
      </c>
      <c r="F2676" s="451" t="s">
        <v>2555</v>
      </c>
      <c r="G2676" s="452" t="s">
        <v>1436</v>
      </c>
      <c r="H2676" s="453">
        <v>859256</v>
      </c>
      <c r="I2676" s="452" t="s">
        <v>1650</v>
      </c>
      <c r="J2676" s="452" t="s">
        <v>1438</v>
      </c>
      <c r="K2676" s="452" t="s">
        <v>1438</v>
      </c>
      <c r="L2676" s="452" t="s">
        <v>1439</v>
      </c>
      <c r="M2676" s="452" t="s">
        <v>1440</v>
      </c>
      <c r="N2676" s="454">
        <v>44309</v>
      </c>
      <c r="O2676" s="452" t="s">
        <v>1440</v>
      </c>
      <c r="P2676" s="454">
        <v>44468</v>
      </c>
    </row>
    <row r="2677" spans="1:16" x14ac:dyDescent="0.2">
      <c r="A2677" s="451" t="s">
        <v>2638</v>
      </c>
      <c r="B2677" s="451" t="s">
        <v>1693</v>
      </c>
      <c r="C2677" s="451" t="s">
        <v>1432</v>
      </c>
      <c r="D2677" s="451" t="s">
        <v>1433</v>
      </c>
      <c r="E2677" s="451" t="s">
        <v>1434</v>
      </c>
      <c r="F2677" s="451" t="s">
        <v>1972</v>
      </c>
      <c r="G2677" s="452" t="s">
        <v>1436</v>
      </c>
      <c r="H2677" s="453">
        <v>3848</v>
      </c>
      <c r="I2677" s="452" t="s">
        <v>1648</v>
      </c>
      <c r="J2677" s="452" t="s">
        <v>1438</v>
      </c>
      <c r="K2677" s="452" t="s">
        <v>1438</v>
      </c>
      <c r="L2677" s="452" t="s">
        <v>1439</v>
      </c>
      <c r="M2677" s="452" t="s">
        <v>1440</v>
      </c>
      <c r="N2677" s="454">
        <v>44309</v>
      </c>
      <c r="O2677" s="452" t="s">
        <v>1440</v>
      </c>
      <c r="P2677" s="454">
        <v>44468</v>
      </c>
    </row>
    <row r="2678" spans="1:16" x14ac:dyDescent="0.2">
      <c r="A2678" s="451" t="s">
        <v>2638</v>
      </c>
      <c r="B2678" s="451" t="s">
        <v>1695</v>
      </c>
      <c r="C2678" s="451" t="s">
        <v>1432</v>
      </c>
      <c r="D2678" s="451" t="s">
        <v>1466</v>
      </c>
      <c r="E2678" s="451" t="s">
        <v>1442</v>
      </c>
      <c r="F2678" s="451" t="s">
        <v>1780</v>
      </c>
      <c r="G2678" s="452" t="s">
        <v>1436</v>
      </c>
      <c r="H2678" s="453">
        <v>55619.64</v>
      </c>
      <c r="I2678" s="452" t="s">
        <v>1655</v>
      </c>
      <c r="J2678" s="452" t="s">
        <v>1438</v>
      </c>
      <c r="K2678" s="452" t="s">
        <v>1438</v>
      </c>
      <c r="L2678" s="452" t="s">
        <v>1439</v>
      </c>
      <c r="M2678" s="452" t="s">
        <v>1440</v>
      </c>
      <c r="N2678" s="454">
        <v>44341</v>
      </c>
      <c r="O2678" s="452" t="s">
        <v>1440</v>
      </c>
      <c r="P2678" s="454">
        <v>44468</v>
      </c>
    </row>
    <row r="2679" spans="1:16" x14ac:dyDescent="0.2">
      <c r="A2679" s="451" t="s">
        <v>2638</v>
      </c>
      <c r="B2679" s="451" t="s">
        <v>1697</v>
      </c>
      <c r="C2679" s="451" t="s">
        <v>1432</v>
      </c>
      <c r="D2679" s="451" t="s">
        <v>1433</v>
      </c>
      <c r="E2679" s="451" t="s">
        <v>1434</v>
      </c>
      <c r="F2679" s="451" t="s">
        <v>2540</v>
      </c>
      <c r="G2679" s="452" t="s">
        <v>1436</v>
      </c>
      <c r="H2679" s="453">
        <v>25986</v>
      </c>
      <c r="I2679" s="452" t="s">
        <v>1670</v>
      </c>
      <c r="J2679" s="452" t="s">
        <v>1438</v>
      </c>
      <c r="K2679" s="452" t="s">
        <v>1438</v>
      </c>
      <c r="L2679" s="452" t="s">
        <v>1439</v>
      </c>
      <c r="M2679" s="452" t="s">
        <v>1440</v>
      </c>
      <c r="N2679" s="454">
        <v>44309</v>
      </c>
      <c r="O2679" s="452" t="s">
        <v>1440</v>
      </c>
      <c r="P2679" s="454">
        <v>44468</v>
      </c>
    </row>
    <row r="2680" spans="1:16" x14ac:dyDescent="0.2">
      <c r="A2680" s="451" t="s">
        <v>2638</v>
      </c>
      <c r="B2680" s="451" t="s">
        <v>1697</v>
      </c>
      <c r="C2680" s="451" t="s">
        <v>1432</v>
      </c>
      <c r="D2680" s="451" t="s">
        <v>1466</v>
      </c>
      <c r="E2680" s="451" t="s">
        <v>1442</v>
      </c>
      <c r="F2680" s="451" t="s">
        <v>2299</v>
      </c>
      <c r="G2680" s="452" t="s">
        <v>1436</v>
      </c>
      <c r="H2680" s="453">
        <v>4162</v>
      </c>
      <c r="I2680" s="452" t="s">
        <v>1488</v>
      </c>
      <c r="J2680" s="452" t="s">
        <v>1438</v>
      </c>
      <c r="K2680" s="452" t="s">
        <v>1438</v>
      </c>
      <c r="L2680" s="452" t="s">
        <v>1439</v>
      </c>
      <c r="M2680" s="452" t="s">
        <v>1440</v>
      </c>
      <c r="N2680" s="454">
        <v>44342</v>
      </c>
      <c r="O2680" s="452" t="s">
        <v>1440</v>
      </c>
      <c r="P2680" s="454">
        <v>44468</v>
      </c>
    </row>
    <row r="2681" spans="1:16" x14ac:dyDescent="0.2">
      <c r="A2681" s="451" t="s">
        <v>2638</v>
      </c>
      <c r="B2681" s="451" t="s">
        <v>1697</v>
      </c>
      <c r="C2681" s="451" t="s">
        <v>1432</v>
      </c>
      <c r="D2681" s="451" t="s">
        <v>1515</v>
      </c>
      <c r="E2681" s="451" t="s">
        <v>1442</v>
      </c>
      <c r="F2681" s="451" t="s">
        <v>1469</v>
      </c>
      <c r="G2681" s="452" t="s">
        <v>1436</v>
      </c>
      <c r="H2681" s="453">
        <v>2183</v>
      </c>
      <c r="I2681" s="452" t="s">
        <v>1522</v>
      </c>
      <c r="J2681" s="452" t="s">
        <v>1438</v>
      </c>
      <c r="K2681" s="452" t="s">
        <v>1438</v>
      </c>
      <c r="L2681" s="452" t="s">
        <v>1439</v>
      </c>
      <c r="M2681" s="452" t="s">
        <v>1440</v>
      </c>
      <c r="N2681" s="454">
        <v>44294</v>
      </c>
      <c r="O2681" s="452" t="s">
        <v>1440</v>
      </c>
      <c r="P2681" s="454">
        <v>44468</v>
      </c>
    </row>
    <row r="2682" spans="1:16" x14ac:dyDescent="0.2">
      <c r="A2682" s="451" t="s">
        <v>2638</v>
      </c>
      <c r="B2682" s="451" t="s">
        <v>1697</v>
      </c>
      <c r="C2682" s="451" t="s">
        <v>1432</v>
      </c>
      <c r="D2682" s="451" t="s">
        <v>1448</v>
      </c>
      <c r="E2682" s="451" t="s">
        <v>1544</v>
      </c>
      <c r="F2682" s="451" t="s">
        <v>2408</v>
      </c>
      <c r="G2682" s="452" t="s">
        <v>1436</v>
      </c>
      <c r="H2682" s="453">
        <v>7488</v>
      </c>
      <c r="I2682" s="452" t="s">
        <v>1564</v>
      </c>
      <c r="J2682" s="455"/>
      <c r="K2682" s="452" t="s">
        <v>1533</v>
      </c>
      <c r="L2682" s="452" t="s">
        <v>1439</v>
      </c>
      <c r="M2682" s="452" t="s">
        <v>1452</v>
      </c>
      <c r="N2682" s="454">
        <v>44539</v>
      </c>
      <c r="O2682" s="452" t="s">
        <v>1453</v>
      </c>
      <c r="P2682" s="454">
        <v>44544</v>
      </c>
    </row>
    <row r="2683" spans="1:16" ht="21" x14ac:dyDescent="0.2">
      <c r="A2683" s="451" t="s">
        <v>2638</v>
      </c>
      <c r="B2683" s="451" t="s">
        <v>1703</v>
      </c>
      <c r="C2683" s="451" t="s">
        <v>1432</v>
      </c>
      <c r="D2683" s="451" t="s">
        <v>1491</v>
      </c>
      <c r="E2683" s="451" t="s">
        <v>1442</v>
      </c>
      <c r="F2683" s="451" t="s">
        <v>2167</v>
      </c>
      <c r="G2683" s="452" t="s">
        <v>1436</v>
      </c>
      <c r="H2683" s="453">
        <v>7800</v>
      </c>
      <c r="I2683" s="452" t="s">
        <v>1613</v>
      </c>
      <c r="J2683" s="452" t="s">
        <v>1438</v>
      </c>
      <c r="K2683" s="452" t="s">
        <v>1438</v>
      </c>
      <c r="L2683" s="452" t="s">
        <v>1439</v>
      </c>
      <c r="M2683" s="452" t="s">
        <v>1440</v>
      </c>
      <c r="N2683" s="454">
        <v>44370</v>
      </c>
      <c r="O2683" s="452" t="s">
        <v>1440</v>
      </c>
      <c r="P2683" s="454">
        <v>44468</v>
      </c>
    </row>
    <row r="2684" spans="1:16" ht="21" x14ac:dyDescent="0.2">
      <c r="A2684" s="451" t="s">
        <v>2638</v>
      </c>
      <c r="B2684" s="451" t="s">
        <v>1703</v>
      </c>
      <c r="C2684" s="451" t="s">
        <v>1432</v>
      </c>
      <c r="D2684" s="451" t="s">
        <v>1491</v>
      </c>
      <c r="E2684" s="451" t="s">
        <v>1434</v>
      </c>
      <c r="F2684" s="451" t="s">
        <v>1848</v>
      </c>
      <c r="G2684" s="452" t="s">
        <v>1436</v>
      </c>
      <c r="H2684" s="453">
        <v>4450</v>
      </c>
      <c r="I2684" s="452" t="s">
        <v>1609</v>
      </c>
      <c r="J2684" s="452" t="s">
        <v>1438</v>
      </c>
      <c r="K2684" s="452" t="s">
        <v>1438</v>
      </c>
      <c r="L2684" s="452" t="s">
        <v>1439</v>
      </c>
      <c r="M2684" s="452" t="s">
        <v>1440</v>
      </c>
      <c r="N2684" s="454">
        <v>44370</v>
      </c>
      <c r="O2684" s="452" t="s">
        <v>1440</v>
      </c>
      <c r="P2684" s="454">
        <v>44468</v>
      </c>
    </row>
    <row r="2685" spans="1:16" ht="21" x14ac:dyDescent="0.2">
      <c r="A2685" s="451" t="s">
        <v>2638</v>
      </c>
      <c r="B2685" s="451" t="s">
        <v>1703</v>
      </c>
      <c r="C2685" s="451" t="s">
        <v>1432</v>
      </c>
      <c r="D2685" s="451" t="s">
        <v>1507</v>
      </c>
      <c r="E2685" s="451" t="s">
        <v>1442</v>
      </c>
      <c r="F2685" s="451" t="s">
        <v>1471</v>
      </c>
      <c r="G2685" s="452" t="s">
        <v>1436</v>
      </c>
      <c r="H2685" s="453">
        <v>-7800</v>
      </c>
      <c r="I2685" s="452" t="s">
        <v>1707</v>
      </c>
      <c r="J2685" s="452" t="s">
        <v>1438</v>
      </c>
      <c r="K2685" s="452" t="s">
        <v>1438</v>
      </c>
      <c r="L2685" s="452" t="s">
        <v>1439</v>
      </c>
      <c r="M2685" s="452" t="s">
        <v>1440</v>
      </c>
      <c r="N2685" s="454">
        <v>44384</v>
      </c>
      <c r="O2685" s="452" t="s">
        <v>1440</v>
      </c>
      <c r="P2685" s="454">
        <v>44468</v>
      </c>
    </row>
    <row r="2686" spans="1:16" x14ac:dyDescent="0.2">
      <c r="A2686" s="451" t="s">
        <v>2638</v>
      </c>
      <c r="B2686" s="451" t="s">
        <v>1708</v>
      </c>
      <c r="C2686" s="451" t="s">
        <v>1432</v>
      </c>
      <c r="D2686" s="451" t="s">
        <v>1507</v>
      </c>
      <c r="E2686" s="451" t="s">
        <v>1442</v>
      </c>
      <c r="F2686" s="451" t="s">
        <v>2297</v>
      </c>
      <c r="G2686" s="452" t="s">
        <v>1436</v>
      </c>
      <c r="H2686" s="453">
        <v>7800</v>
      </c>
      <c r="I2686" s="452" t="s">
        <v>1707</v>
      </c>
      <c r="J2686" s="452" t="s">
        <v>1438</v>
      </c>
      <c r="K2686" s="452" t="s">
        <v>1438</v>
      </c>
      <c r="L2686" s="452" t="s">
        <v>1439</v>
      </c>
      <c r="M2686" s="452" t="s">
        <v>1440</v>
      </c>
      <c r="N2686" s="454">
        <v>44384</v>
      </c>
      <c r="O2686" s="452" t="s">
        <v>1440</v>
      </c>
      <c r="P2686" s="454">
        <v>44468</v>
      </c>
    </row>
    <row r="2687" spans="1:16" ht="21" x14ac:dyDescent="0.2">
      <c r="A2687" s="451" t="s">
        <v>2638</v>
      </c>
      <c r="B2687" s="451" t="s">
        <v>1708</v>
      </c>
      <c r="C2687" s="451" t="s">
        <v>1432</v>
      </c>
      <c r="D2687" s="451" t="s">
        <v>1531</v>
      </c>
      <c r="E2687" s="451" t="s">
        <v>1568</v>
      </c>
      <c r="F2687" s="451" t="s">
        <v>2468</v>
      </c>
      <c r="G2687" s="452" t="s">
        <v>1436</v>
      </c>
      <c r="H2687" s="453">
        <v>1957.5</v>
      </c>
      <c r="I2687" s="452" t="s">
        <v>1627</v>
      </c>
      <c r="J2687" s="455"/>
      <c r="K2687" s="452" t="s">
        <v>1533</v>
      </c>
      <c r="L2687" s="452" t="s">
        <v>1439</v>
      </c>
      <c r="M2687" s="452" t="s">
        <v>1452</v>
      </c>
      <c r="N2687" s="454">
        <v>44496</v>
      </c>
      <c r="O2687" s="452" t="s">
        <v>1534</v>
      </c>
      <c r="P2687" s="454">
        <v>44497</v>
      </c>
    </row>
    <row r="2688" spans="1:16" ht="21" x14ac:dyDescent="0.2">
      <c r="A2688" s="451" t="s">
        <v>2638</v>
      </c>
      <c r="B2688" s="451" t="s">
        <v>1708</v>
      </c>
      <c r="C2688" s="451" t="s">
        <v>1432</v>
      </c>
      <c r="D2688" s="451" t="s">
        <v>1531</v>
      </c>
      <c r="E2688" s="451" t="s">
        <v>1628</v>
      </c>
      <c r="F2688" s="451" t="s">
        <v>2468</v>
      </c>
      <c r="G2688" s="452" t="s">
        <v>1436</v>
      </c>
      <c r="H2688" s="453">
        <v>1890</v>
      </c>
      <c r="I2688" s="452" t="s">
        <v>1629</v>
      </c>
      <c r="J2688" s="455"/>
      <c r="K2688" s="452" t="s">
        <v>1533</v>
      </c>
      <c r="L2688" s="452" t="s">
        <v>1439</v>
      </c>
      <c r="M2688" s="452" t="s">
        <v>1452</v>
      </c>
      <c r="N2688" s="454">
        <v>44496</v>
      </c>
      <c r="O2688" s="452" t="s">
        <v>1534</v>
      </c>
      <c r="P2688" s="454">
        <v>44497</v>
      </c>
    </row>
    <row r="2689" spans="1:16" x14ac:dyDescent="0.2">
      <c r="A2689" s="451" t="s">
        <v>2638</v>
      </c>
      <c r="B2689" s="451" t="s">
        <v>1575</v>
      </c>
      <c r="C2689" s="451" t="s">
        <v>1432</v>
      </c>
      <c r="D2689" s="451" t="s">
        <v>1507</v>
      </c>
      <c r="E2689" s="451" t="s">
        <v>1442</v>
      </c>
      <c r="F2689" s="451" t="s">
        <v>1742</v>
      </c>
      <c r="G2689" s="452" t="s">
        <v>1436</v>
      </c>
      <c r="H2689" s="453">
        <v>31225</v>
      </c>
      <c r="I2689" s="452" t="s">
        <v>1712</v>
      </c>
      <c r="J2689" s="452" t="s">
        <v>1438</v>
      </c>
      <c r="K2689" s="452" t="s">
        <v>1438</v>
      </c>
      <c r="L2689" s="452" t="s">
        <v>1439</v>
      </c>
      <c r="M2689" s="452" t="s">
        <v>1440</v>
      </c>
      <c r="N2689" s="454">
        <v>44399</v>
      </c>
      <c r="O2689" s="452" t="s">
        <v>1440</v>
      </c>
      <c r="P2689" s="454">
        <v>44468</v>
      </c>
    </row>
    <row r="2690" spans="1:16" ht="21" x14ac:dyDescent="0.2">
      <c r="A2690" s="451" t="s">
        <v>2638</v>
      </c>
      <c r="B2690" s="451" t="s">
        <v>1575</v>
      </c>
      <c r="C2690" s="451" t="s">
        <v>1432</v>
      </c>
      <c r="D2690" s="451" t="s">
        <v>1448</v>
      </c>
      <c r="E2690" s="451" t="s">
        <v>1460</v>
      </c>
      <c r="F2690" s="451" t="s">
        <v>2468</v>
      </c>
      <c r="G2690" s="452" t="s">
        <v>1436</v>
      </c>
      <c r="H2690" s="453">
        <v>24980</v>
      </c>
      <c r="I2690" s="452" t="s">
        <v>1462</v>
      </c>
      <c r="J2690" s="455"/>
      <c r="K2690" s="452" t="s">
        <v>1533</v>
      </c>
      <c r="L2690" s="452" t="s">
        <v>1439</v>
      </c>
      <c r="M2690" s="452" t="s">
        <v>1452</v>
      </c>
      <c r="N2690" s="454">
        <v>44550</v>
      </c>
      <c r="O2690" s="452" t="s">
        <v>1453</v>
      </c>
      <c r="P2690" s="454">
        <v>44553</v>
      </c>
    </row>
    <row r="2691" spans="1:16" x14ac:dyDescent="0.2">
      <c r="A2691" s="451" t="s">
        <v>2638</v>
      </c>
      <c r="B2691" s="451" t="s">
        <v>1713</v>
      </c>
      <c r="C2691" s="451" t="s">
        <v>1432</v>
      </c>
      <c r="D2691" s="451" t="s">
        <v>1466</v>
      </c>
      <c r="E2691" s="451" t="s">
        <v>1434</v>
      </c>
      <c r="F2691" s="451" t="s">
        <v>2322</v>
      </c>
      <c r="G2691" s="452" t="s">
        <v>1436</v>
      </c>
      <c r="H2691" s="453">
        <v>7608</v>
      </c>
      <c r="I2691" s="452" t="s">
        <v>1676</v>
      </c>
      <c r="J2691" s="452" t="s">
        <v>1438</v>
      </c>
      <c r="K2691" s="452" t="s">
        <v>1438</v>
      </c>
      <c r="L2691" s="452" t="s">
        <v>1439</v>
      </c>
      <c r="M2691" s="452" t="s">
        <v>1440</v>
      </c>
      <c r="N2691" s="454">
        <v>44330</v>
      </c>
      <c r="O2691" s="452" t="s">
        <v>1440</v>
      </c>
      <c r="P2691" s="454">
        <v>44468</v>
      </c>
    </row>
    <row r="2692" spans="1:16" ht="21" x14ac:dyDescent="0.2">
      <c r="A2692" s="451" t="s">
        <v>2638</v>
      </c>
      <c r="B2692" s="451" t="s">
        <v>1713</v>
      </c>
      <c r="C2692" s="451" t="s">
        <v>1432</v>
      </c>
      <c r="D2692" s="451" t="s">
        <v>1540</v>
      </c>
      <c r="E2692" s="451" t="s">
        <v>1677</v>
      </c>
      <c r="F2692" s="451" t="s">
        <v>2639</v>
      </c>
      <c r="G2692" s="452" t="s">
        <v>1436</v>
      </c>
      <c r="H2692" s="453">
        <v>10710</v>
      </c>
      <c r="I2692" s="452" t="s">
        <v>1678</v>
      </c>
      <c r="J2692" s="455"/>
      <c r="K2692" s="452" t="s">
        <v>1533</v>
      </c>
      <c r="L2692" s="452" t="s">
        <v>1439</v>
      </c>
      <c r="M2692" s="452" t="s">
        <v>1452</v>
      </c>
      <c r="N2692" s="454">
        <v>44525</v>
      </c>
      <c r="O2692" s="452" t="s">
        <v>1534</v>
      </c>
      <c r="P2692" s="454">
        <v>44525</v>
      </c>
    </row>
    <row r="2693" spans="1:16" x14ac:dyDescent="0.2">
      <c r="A2693" s="451" t="s">
        <v>2638</v>
      </c>
      <c r="B2693" s="451" t="s">
        <v>1717</v>
      </c>
      <c r="C2693" s="451" t="s">
        <v>1432</v>
      </c>
      <c r="D2693" s="451" t="s">
        <v>1433</v>
      </c>
      <c r="E2693" s="451" t="s">
        <v>1434</v>
      </c>
      <c r="F2693" s="451" t="s">
        <v>2445</v>
      </c>
      <c r="G2693" s="452" t="s">
        <v>1436</v>
      </c>
      <c r="H2693" s="453">
        <v>111755</v>
      </c>
      <c r="I2693" s="452" t="s">
        <v>1654</v>
      </c>
      <c r="J2693" s="452" t="s">
        <v>1438</v>
      </c>
      <c r="K2693" s="452" t="s">
        <v>1438</v>
      </c>
      <c r="L2693" s="452" t="s">
        <v>1439</v>
      </c>
      <c r="M2693" s="452" t="s">
        <v>1440</v>
      </c>
      <c r="N2693" s="454">
        <v>44312</v>
      </c>
      <c r="O2693" s="452" t="s">
        <v>1440</v>
      </c>
      <c r="P2693" s="454">
        <v>44468</v>
      </c>
    </row>
    <row r="2694" spans="1:16" ht="21" x14ac:dyDescent="0.2">
      <c r="A2694" s="451" t="s">
        <v>2640</v>
      </c>
      <c r="B2694" s="451" t="s">
        <v>1463</v>
      </c>
      <c r="C2694" s="451" t="s">
        <v>1432</v>
      </c>
      <c r="D2694" s="451" t="s">
        <v>1433</v>
      </c>
      <c r="E2694" s="451" t="s">
        <v>1434</v>
      </c>
      <c r="F2694" s="451" t="s">
        <v>2641</v>
      </c>
      <c r="G2694" s="452" t="s">
        <v>1436</v>
      </c>
      <c r="H2694" s="453">
        <v>826593</v>
      </c>
      <c r="I2694" s="452" t="s">
        <v>1650</v>
      </c>
      <c r="J2694" s="452" t="s">
        <v>1438</v>
      </c>
      <c r="K2694" s="452" t="s">
        <v>1438</v>
      </c>
      <c r="L2694" s="452" t="s">
        <v>1439</v>
      </c>
      <c r="M2694" s="452" t="s">
        <v>1440</v>
      </c>
      <c r="N2694" s="454">
        <v>44309</v>
      </c>
      <c r="O2694" s="452" t="s">
        <v>1440</v>
      </c>
      <c r="P2694" s="454">
        <v>44468</v>
      </c>
    </row>
    <row r="2695" spans="1:16" x14ac:dyDescent="0.2">
      <c r="A2695" s="451" t="s">
        <v>2640</v>
      </c>
      <c r="B2695" s="451" t="s">
        <v>1693</v>
      </c>
      <c r="C2695" s="451" t="s">
        <v>1432</v>
      </c>
      <c r="D2695" s="451" t="s">
        <v>1433</v>
      </c>
      <c r="E2695" s="451" t="s">
        <v>1442</v>
      </c>
      <c r="F2695" s="451" t="s">
        <v>2304</v>
      </c>
      <c r="G2695" s="452" t="s">
        <v>1436</v>
      </c>
      <c r="H2695" s="453">
        <v>24091</v>
      </c>
      <c r="I2695" s="452" t="s">
        <v>1648</v>
      </c>
      <c r="J2695" s="452" t="s">
        <v>1438</v>
      </c>
      <c r="K2695" s="452" t="s">
        <v>1438</v>
      </c>
      <c r="L2695" s="452" t="s">
        <v>1439</v>
      </c>
      <c r="M2695" s="452" t="s">
        <v>1440</v>
      </c>
      <c r="N2695" s="454">
        <v>44309</v>
      </c>
      <c r="O2695" s="452" t="s">
        <v>1440</v>
      </c>
      <c r="P2695" s="454">
        <v>44468</v>
      </c>
    </row>
    <row r="2696" spans="1:16" x14ac:dyDescent="0.2">
      <c r="A2696" s="451" t="s">
        <v>2640</v>
      </c>
      <c r="B2696" s="451" t="s">
        <v>1695</v>
      </c>
      <c r="C2696" s="451" t="s">
        <v>1432</v>
      </c>
      <c r="D2696" s="451" t="s">
        <v>1466</v>
      </c>
      <c r="E2696" s="451" t="s">
        <v>1434</v>
      </c>
      <c r="F2696" s="451" t="s">
        <v>1939</v>
      </c>
      <c r="G2696" s="452" t="s">
        <v>1436</v>
      </c>
      <c r="H2696" s="453">
        <v>143385.85</v>
      </c>
      <c r="I2696" s="452" t="s">
        <v>1655</v>
      </c>
      <c r="J2696" s="452" t="s">
        <v>1438</v>
      </c>
      <c r="K2696" s="452" t="s">
        <v>1438</v>
      </c>
      <c r="L2696" s="452" t="s">
        <v>1439</v>
      </c>
      <c r="M2696" s="452" t="s">
        <v>1440</v>
      </c>
      <c r="N2696" s="454">
        <v>44341</v>
      </c>
      <c r="O2696" s="452" t="s">
        <v>1440</v>
      </c>
      <c r="P2696" s="454">
        <v>44468</v>
      </c>
    </row>
    <row r="2697" spans="1:16" x14ac:dyDescent="0.2">
      <c r="A2697" s="451" t="s">
        <v>2640</v>
      </c>
      <c r="B2697" s="451" t="s">
        <v>1697</v>
      </c>
      <c r="C2697" s="451" t="s">
        <v>1432</v>
      </c>
      <c r="D2697" s="451" t="s">
        <v>1433</v>
      </c>
      <c r="E2697" s="451" t="s">
        <v>1434</v>
      </c>
      <c r="F2697" s="451" t="s">
        <v>2215</v>
      </c>
      <c r="G2697" s="452" t="s">
        <v>1436</v>
      </c>
      <c r="H2697" s="453">
        <v>23500</v>
      </c>
      <c r="I2697" s="452" t="s">
        <v>1670</v>
      </c>
      <c r="J2697" s="452" t="s">
        <v>1438</v>
      </c>
      <c r="K2697" s="452" t="s">
        <v>1438</v>
      </c>
      <c r="L2697" s="452" t="s">
        <v>1439</v>
      </c>
      <c r="M2697" s="452" t="s">
        <v>1440</v>
      </c>
      <c r="N2697" s="454">
        <v>44309</v>
      </c>
      <c r="O2697" s="452" t="s">
        <v>1440</v>
      </c>
      <c r="P2697" s="454">
        <v>44468</v>
      </c>
    </row>
    <row r="2698" spans="1:16" x14ac:dyDescent="0.2">
      <c r="A2698" s="451" t="s">
        <v>2640</v>
      </c>
      <c r="B2698" s="451" t="s">
        <v>1697</v>
      </c>
      <c r="C2698" s="451" t="s">
        <v>1432</v>
      </c>
      <c r="D2698" s="451" t="s">
        <v>1515</v>
      </c>
      <c r="E2698" s="451" t="s">
        <v>1442</v>
      </c>
      <c r="F2698" s="451" t="s">
        <v>2020</v>
      </c>
      <c r="G2698" s="452" t="s">
        <v>1436</v>
      </c>
      <c r="H2698" s="453">
        <v>1134</v>
      </c>
      <c r="I2698" s="452" t="s">
        <v>1522</v>
      </c>
      <c r="J2698" s="452" t="s">
        <v>1438</v>
      </c>
      <c r="K2698" s="452" t="s">
        <v>1438</v>
      </c>
      <c r="L2698" s="452" t="s">
        <v>1439</v>
      </c>
      <c r="M2698" s="452" t="s">
        <v>1440</v>
      </c>
      <c r="N2698" s="454">
        <v>44294</v>
      </c>
      <c r="O2698" s="452" t="s">
        <v>1440</v>
      </c>
      <c r="P2698" s="454">
        <v>44468</v>
      </c>
    </row>
    <row r="2699" spans="1:16" x14ac:dyDescent="0.2">
      <c r="A2699" s="451" t="s">
        <v>2640</v>
      </c>
      <c r="B2699" s="451" t="s">
        <v>1697</v>
      </c>
      <c r="C2699" s="451" t="s">
        <v>1432</v>
      </c>
      <c r="D2699" s="451" t="s">
        <v>1448</v>
      </c>
      <c r="E2699" s="451" t="s">
        <v>1544</v>
      </c>
      <c r="F2699" s="451" t="s">
        <v>1632</v>
      </c>
      <c r="G2699" s="452" t="s">
        <v>1436</v>
      </c>
      <c r="H2699" s="453">
        <v>4724</v>
      </c>
      <c r="I2699" s="452" t="s">
        <v>1564</v>
      </c>
      <c r="J2699" s="455"/>
      <c r="K2699" s="452" t="s">
        <v>1533</v>
      </c>
      <c r="L2699" s="452" t="s">
        <v>1439</v>
      </c>
      <c r="M2699" s="452" t="s">
        <v>1452</v>
      </c>
      <c r="N2699" s="454">
        <v>44539</v>
      </c>
      <c r="O2699" s="452" t="s">
        <v>1453</v>
      </c>
      <c r="P2699" s="454">
        <v>44544</v>
      </c>
    </row>
    <row r="2700" spans="1:16" ht="21" x14ac:dyDescent="0.2">
      <c r="A2700" s="451" t="s">
        <v>2640</v>
      </c>
      <c r="B2700" s="451" t="s">
        <v>1703</v>
      </c>
      <c r="C2700" s="451" t="s">
        <v>1432</v>
      </c>
      <c r="D2700" s="451" t="s">
        <v>1491</v>
      </c>
      <c r="E2700" s="451" t="s">
        <v>1442</v>
      </c>
      <c r="F2700" s="451" t="s">
        <v>1813</v>
      </c>
      <c r="G2700" s="452" t="s">
        <v>1436</v>
      </c>
      <c r="H2700" s="453">
        <v>7430</v>
      </c>
      <c r="I2700" s="452" t="s">
        <v>1613</v>
      </c>
      <c r="J2700" s="452" t="s">
        <v>1438</v>
      </c>
      <c r="K2700" s="452" t="s">
        <v>1438</v>
      </c>
      <c r="L2700" s="452" t="s">
        <v>1439</v>
      </c>
      <c r="M2700" s="452" t="s">
        <v>1440</v>
      </c>
      <c r="N2700" s="454">
        <v>44370</v>
      </c>
      <c r="O2700" s="452" t="s">
        <v>1440</v>
      </c>
      <c r="P2700" s="454">
        <v>44468</v>
      </c>
    </row>
    <row r="2701" spans="1:16" ht="21" x14ac:dyDescent="0.2">
      <c r="A2701" s="451" t="s">
        <v>2640</v>
      </c>
      <c r="B2701" s="451" t="s">
        <v>1703</v>
      </c>
      <c r="C2701" s="451" t="s">
        <v>1432</v>
      </c>
      <c r="D2701" s="451" t="s">
        <v>1491</v>
      </c>
      <c r="E2701" s="451" t="s">
        <v>1434</v>
      </c>
      <c r="F2701" s="451" t="s">
        <v>1445</v>
      </c>
      <c r="G2701" s="452" t="s">
        <v>1436</v>
      </c>
      <c r="H2701" s="453">
        <v>45.5</v>
      </c>
      <c r="I2701" s="452" t="s">
        <v>1609</v>
      </c>
      <c r="J2701" s="452" t="s">
        <v>1438</v>
      </c>
      <c r="K2701" s="452" t="s">
        <v>1438</v>
      </c>
      <c r="L2701" s="452" t="s">
        <v>1439</v>
      </c>
      <c r="M2701" s="452" t="s">
        <v>1440</v>
      </c>
      <c r="N2701" s="454">
        <v>44370</v>
      </c>
      <c r="O2701" s="452" t="s">
        <v>1440</v>
      </c>
      <c r="P2701" s="454">
        <v>44468</v>
      </c>
    </row>
    <row r="2702" spans="1:16" ht="21" x14ac:dyDescent="0.2">
      <c r="A2702" s="451" t="s">
        <v>2640</v>
      </c>
      <c r="B2702" s="451" t="s">
        <v>1703</v>
      </c>
      <c r="C2702" s="451" t="s">
        <v>1432</v>
      </c>
      <c r="D2702" s="451" t="s">
        <v>1507</v>
      </c>
      <c r="E2702" s="451" t="s">
        <v>1434</v>
      </c>
      <c r="F2702" s="451" t="s">
        <v>1981</v>
      </c>
      <c r="G2702" s="452" t="s">
        <v>1436</v>
      </c>
      <c r="H2702" s="453">
        <v>-7430</v>
      </c>
      <c r="I2702" s="452" t="s">
        <v>1707</v>
      </c>
      <c r="J2702" s="452" t="s">
        <v>1438</v>
      </c>
      <c r="K2702" s="452" t="s">
        <v>1438</v>
      </c>
      <c r="L2702" s="452" t="s">
        <v>1439</v>
      </c>
      <c r="M2702" s="452" t="s">
        <v>1440</v>
      </c>
      <c r="N2702" s="454">
        <v>44384</v>
      </c>
      <c r="O2702" s="452" t="s">
        <v>1440</v>
      </c>
      <c r="P2702" s="454">
        <v>44468</v>
      </c>
    </row>
    <row r="2703" spans="1:16" x14ac:dyDescent="0.2">
      <c r="A2703" s="451" t="s">
        <v>2640</v>
      </c>
      <c r="B2703" s="451" t="s">
        <v>1758</v>
      </c>
      <c r="C2703" s="451" t="s">
        <v>1432</v>
      </c>
      <c r="D2703" s="451" t="s">
        <v>1466</v>
      </c>
      <c r="E2703" s="451" t="s">
        <v>1442</v>
      </c>
      <c r="F2703" s="451" t="s">
        <v>2453</v>
      </c>
      <c r="G2703" s="452" t="s">
        <v>1436</v>
      </c>
      <c r="H2703" s="453">
        <v>75705.119999999995</v>
      </c>
      <c r="I2703" s="452" t="s">
        <v>1476</v>
      </c>
      <c r="J2703" s="452" t="s">
        <v>1438</v>
      </c>
      <c r="K2703" s="452" t="s">
        <v>1438</v>
      </c>
      <c r="L2703" s="452" t="s">
        <v>1439</v>
      </c>
      <c r="M2703" s="452" t="s">
        <v>1440</v>
      </c>
      <c r="N2703" s="454">
        <v>44329</v>
      </c>
      <c r="O2703" s="452" t="s">
        <v>1440</v>
      </c>
      <c r="P2703" s="454">
        <v>44468</v>
      </c>
    </row>
    <row r="2704" spans="1:16" x14ac:dyDescent="0.2">
      <c r="A2704" s="451" t="s">
        <v>2640</v>
      </c>
      <c r="B2704" s="451" t="s">
        <v>1708</v>
      </c>
      <c r="C2704" s="451" t="s">
        <v>1432</v>
      </c>
      <c r="D2704" s="451" t="s">
        <v>1507</v>
      </c>
      <c r="E2704" s="451" t="s">
        <v>1434</v>
      </c>
      <c r="F2704" s="451" t="s">
        <v>1933</v>
      </c>
      <c r="G2704" s="452" t="s">
        <v>1436</v>
      </c>
      <c r="H2704" s="453">
        <v>7430</v>
      </c>
      <c r="I2704" s="452" t="s">
        <v>1707</v>
      </c>
      <c r="J2704" s="452" t="s">
        <v>1438</v>
      </c>
      <c r="K2704" s="452" t="s">
        <v>1438</v>
      </c>
      <c r="L2704" s="452" t="s">
        <v>1439</v>
      </c>
      <c r="M2704" s="452" t="s">
        <v>1440</v>
      </c>
      <c r="N2704" s="454">
        <v>44384</v>
      </c>
      <c r="O2704" s="452" t="s">
        <v>1440</v>
      </c>
      <c r="P2704" s="454">
        <v>44468</v>
      </c>
    </row>
    <row r="2705" spans="1:16" ht="21" x14ac:dyDescent="0.2">
      <c r="A2705" s="451" t="s">
        <v>2640</v>
      </c>
      <c r="B2705" s="451" t="s">
        <v>1708</v>
      </c>
      <c r="C2705" s="451" t="s">
        <v>1432</v>
      </c>
      <c r="D2705" s="451" t="s">
        <v>1531</v>
      </c>
      <c r="E2705" s="451" t="s">
        <v>1568</v>
      </c>
      <c r="F2705" s="451" t="s">
        <v>1896</v>
      </c>
      <c r="G2705" s="452" t="s">
        <v>1436</v>
      </c>
      <c r="H2705" s="453">
        <v>1486.25</v>
      </c>
      <c r="I2705" s="452" t="s">
        <v>1627</v>
      </c>
      <c r="J2705" s="455"/>
      <c r="K2705" s="452" t="s">
        <v>1533</v>
      </c>
      <c r="L2705" s="452" t="s">
        <v>1439</v>
      </c>
      <c r="M2705" s="452" t="s">
        <v>1452</v>
      </c>
      <c r="N2705" s="454">
        <v>44496</v>
      </c>
      <c r="O2705" s="452" t="s">
        <v>1534</v>
      </c>
      <c r="P2705" s="454">
        <v>44497</v>
      </c>
    </row>
    <row r="2706" spans="1:16" ht="21" x14ac:dyDescent="0.2">
      <c r="A2706" s="451" t="s">
        <v>2640</v>
      </c>
      <c r="B2706" s="451" t="s">
        <v>1708</v>
      </c>
      <c r="C2706" s="451" t="s">
        <v>1432</v>
      </c>
      <c r="D2706" s="451" t="s">
        <v>1531</v>
      </c>
      <c r="E2706" s="451" t="s">
        <v>1628</v>
      </c>
      <c r="F2706" s="451" t="s">
        <v>1896</v>
      </c>
      <c r="G2706" s="452" t="s">
        <v>1436</v>
      </c>
      <c r="H2706" s="453">
        <v>1476.56</v>
      </c>
      <c r="I2706" s="452" t="s">
        <v>1629</v>
      </c>
      <c r="J2706" s="455"/>
      <c r="K2706" s="452" t="s">
        <v>1533</v>
      </c>
      <c r="L2706" s="452" t="s">
        <v>1439</v>
      </c>
      <c r="M2706" s="452" t="s">
        <v>1452</v>
      </c>
      <c r="N2706" s="454">
        <v>44496</v>
      </c>
      <c r="O2706" s="452" t="s">
        <v>1534</v>
      </c>
      <c r="P2706" s="454">
        <v>44497</v>
      </c>
    </row>
    <row r="2707" spans="1:16" x14ac:dyDescent="0.2">
      <c r="A2707" s="451" t="s">
        <v>2640</v>
      </c>
      <c r="B2707" s="451" t="s">
        <v>1575</v>
      </c>
      <c r="C2707" s="451" t="s">
        <v>1432</v>
      </c>
      <c r="D2707" s="451" t="s">
        <v>1507</v>
      </c>
      <c r="E2707" s="451" t="s">
        <v>1442</v>
      </c>
      <c r="F2707" s="451" t="s">
        <v>2642</v>
      </c>
      <c r="G2707" s="452" t="s">
        <v>1436</v>
      </c>
      <c r="H2707" s="453">
        <v>21632</v>
      </c>
      <c r="I2707" s="452" t="s">
        <v>1712</v>
      </c>
      <c r="J2707" s="452" t="s">
        <v>1438</v>
      </c>
      <c r="K2707" s="452" t="s">
        <v>1438</v>
      </c>
      <c r="L2707" s="452" t="s">
        <v>1439</v>
      </c>
      <c r="M2707" s="452" t="s">
        <v>1440</v>
      </c>
      <c r="N2707" s="454">
        <v>44399</v>
      </c>
      <c r="O2707" s="452" t="s">
        <v>1440</v>
      </c>
      <c r="P2707" s="454">
        <v>44468</v>
      </c>
    </row>
    <row r="2708" spans="1:16" ht="21" x14ac:dyDescent="0.2">
      <c r="A2708" s="451" t="s">
        <v>2640</v>
      </c>
      <c r="B2708" s="451" t="s">
        <v>1575</v>
      </c>
      <c r="C2708" s="451" t="s">
        <v>1432</v>
      </c>
      <c r="D2708" s="451" t="s">
        <v>1448</v>
      </c>
      <c r="E2708" s="451" t="s">
        <v>1460</v>
      </c>
      <c r="F2708" s="451" t="s">
        <v>1896</v>
      </c>
      <c r="G2708" s="452" t="s">
        <v>1436</v>
      </c>
      <c r="H2708" s="453">
        <v>18382</v>
      </c>
      <c r="I2708" s="452" t="s">
        <v>1462</v>
      </c>
      <c r="J2708" s="455"/>
      <c r="K2708" s="452" t="s">
        <v>1533</v>
      </c>
      <c r="L2708" s="452" t="s">
        <v>1439</v>
      </c>
      <c r="M2708" s="452" t="s">
        <v>1452</v>
      </c>
      <c r="N2708" s="454">
        <v>44550</v>
      </c>
      <c r="O2708" s="452" t="s">
        <v>1453</v>
      </c>
      <c r="P2708" s="454">
        <v>44553</v>
      </c>
    </row>
    <row r="2709" spans="1:16" x14ac:dyDescent="0.2">
      <c r="A2709" s="451" t="s">
        <v>2640</v>
      </c>
      <c r="B2709" s="451" t="s">
        <v>1713</v>
      </c>
      <c r="C2709" s="451" t="s">
        <v>1432</v>
      </c>
      <c r="D2709" s="451" t="s">
        <v>1466</v>
      </c>
      <c r="E2709" s="451" t="s">
        <v>1434</v>
      </c>
      <c r="F2709" s="451" t="s">
        <v>2188</v>
      </c>
      <c r="G2709" s="452" t="s">
        <v>1436</v>
      </c>
      <c r="H2709" s="453">
        <v>7621</v>
      </c>
      <c r="I2709" s="452" t="s">
        <v>1676</v>
      </c>
      <c r="J2709" s="452" t="s">
        <v>1438</v>
      </c>
      <c r="K2709" s="452" t="s">
        <v>1438</v>
      </c>
      <c r="L2709" s="452" t="s">
        <v>1439</v>
      </c>
      <c r="M2709" s="452" t="s">
        <v>1440</v>
      </c>
      <c r="N2709" s="454">
        <v>44330</v>
      </c>
      <c r="O2709" s="452" t="s">
        <v>1440</v>
      </c>
      <c r="P2709" s="454">
        <v>44468</v>
      </c>
    </row>
    <row r="2710" spans="1:16" ht="21" x14ac:dyDescent="0.2">
      <c r="A2710" s="451" t="s">
        <v>2640</v>
      </c>
      <c r="B2710" s="451" t="s">
        <v>1713</v>
      </c>
      <c r="C2710" s="451" t="s">
        <v>1432</v>
      </c>
      <c r="D2710" s="451" t="s">
        <v>1540</v>
      </c>
      <c r="E2710" s="451" t="s">
        <v>1677</v>
      </c>
      <c r="F2710" s="451" t="s">
        <v>1792</v>
      </c>
      <c r="G2710" s="452" t="s">
        <v>1436</v>
      </c>
      <c r="H2710" s="453">
        <v>10675</v>
      </c>
      <c r="I2710" s="452" t="s">
        <v>1678</v>
      </c>
      <c r="J2710" s="455"/>
      <c r="K2710" s="452" t="s">
        <v>1533</v>
      </c>
      <c r="L2710" s="452" t="s">
        <v>1439</v>
      </c>
      <c r="M2710" s="452" t="s">
        <v>1452</v>
      </c>
      <c r="N2710" s="454">
        <v>44525</v>
      </c>
      <c r="O2710" s="452" t="s">
        <v>1534</v>
      </c>
      <c r="P2710" s="454">
        <v>44525</v>
      </c>
    </row>
    <row r="2711" spans="1:16" x14ac:dyDescent="0.2">
      <c r="A2711" s="451" t="s">
        <v>2640</v>
      </c>
      <c r="B2711" s="451" t="s">
        <v>1717</v>
      </c>
      <c r="C2711" s="451" t="s">
        <v>1432</v>
      </c>
      <c r="D2711" s="451" t="s">
        <v>1433</v>
      </c>
      <c r="E2711" s="451" t="s">
        <v>1434</v>
      </c>
      <c r="F2711" s="451" t="s">
        <v>2015</v>
      </c>
      <c r="G2711" s="452" t="s">
        <v>1436</v>
      </c>
      <c r="H2711" s="453">
        <v>96850</v>
      </c>
      <c r="I2711" s="452" t="s">
        <v>1654</v>
      </c>
      <c r="J2711" s="452" t="s">
        <v>1438</v>
      </c>
      <c r="K2711" s="452" t="s">
        <v>1438</v>
      </c>
      <c r="L2711" s="452" t="s">
        <v>1439</v>
      </c>
      <c r="M2711" s="452" t="s">
        <v>1440</v>
      </c>
      <c r="N2711" s="454">
        <v>44312</v>
      </c>
      <c r="O2711" s="452" t="s">
        <v>1440</v>
      </c>
      <c r="P2711" s="454">
        <v>44468</v>
      </c>
    </row>
    <row r="2712" spans="1:16" ht="21" x14ac:dyDescent="0.2">
      <c r="A2712" s="451" t="s">
        <v>2643</v>
      </c>
      <c r="B2712" s="451" t="s">
        <v>1463</v>
      </c>
      <c r="C2712" s="451" t="s">
        <v>1432</v>
      </c>
      <c r="D2712" s="451" t="s">
        <v>1433</v>
      </c>
      <c r="E2712" s="451" t="s">
        <v>1442</v>
      </c>
      <c r="F2712" s="451" t="s">
        <v>2644</v>
      </c>
      <c r="G2712" s="452" t="s">
        <v>1436</v>
      </c>
      <c r="H2712" s="453">
        <v>667070</v>
      </c>
      <c r="I2712" s="452" t="s">
        <v>1650</v>
      </c>
      <c r="J2712" s="452" t="s">
        <v>1438</v>
      </c>
      <c r="K2712" s="452" t="s">
        <v>1438</v>
      </c>
      <c r="L2712" s="452" t="s">
        <v>1439</v>
      </c>
      <c r="M2712" s="452" t="s">
        <v>1440</v>
      </c>
      <c r="N2712" s="454">
        <v>44309</v>
      </c>
      <c r="O2712" s="452" t="s">
        <v>1440</v>
      </c>
      <c r="P2712" s="454">
        <v>44468</v>
      </c>
    </row>
    <row r="2713" spans="1:16" x14ac:dyDescent="0.2">
      <c r="A2713" s="451" t="s">
        <v>2643</v>
      </c>
      <c r="B2713" s="451" t="s">
        <v>1693</v>
      </c>
      <c r="C2713" s="451" t="s">
        <v>1432</v>
      </c>
      <c r="D2713" s="451" t="s">
        <v>1433</v>
      </c>
      <c r="E2713" s="451" t="s">
        <v>1442</v>
      </c>
      <c r="F2713" s="451" t="s">
        <v>2612</v>
      </c>
      <c r="G2713" s="452" t="s">
        <v>1436</v>
      </c>
      <c r="H2713" s="453">
        <v>15402</v>
      </c>
      <c r="I2713" s="452" t="s">
        <v>1648</v>
      </c>
      <c r="J2713" s="452" t="s">
        <v>1438</v>
      </c>
      <c r="K2713" s="452" t="s">
        <v>1438</v>
      </c>
      <c r="L2713" s="452" t="s">
        <v>1439</v>
      </c>
      <c r="M2713" s="452" t="s">
        <v>1440</v>
      </c>
      <c r="N2713" s="454">
        <v>44309</v>
      </c>
      <c r="O2713" s="452" t="s">
        <v>1440</v>
      </c>
      <c r="P2713" s="454">
        <v>44468</v>
      </c>
    </row>
    <row r="2714" spans="1:16" x14ac:dyDescent="0.2">
      <c r="A2714" s="451" t="s">
        <v>2643</v>
      </c>
      <c r="B2714" s="451" t="s">
        <v>1695</v>
      </c>
      <c r="C2714" s="451" t="s">
        <v>1432</v>
      </c>
      <c r="D2714" s="451" t="s">
        <v>1466</v>
      </c>
      <c r="E2714" s="451" t="s">
        <v>1442</v>
      </c>
      <c r="F2714" s="451" t="s">
        <v>1792</v>
      </c>
      <c r="G2714" s="452" t="s">
        <v>1436</v>
      </c>
      <c r="H2714" s="453">
        <v>238325.97</v>
      </c>
      <c r="I2714" s="452" t="s">
        <v>1655</v>
      </c>
      <c r="J2714" s="452" t="s">
        <v>1438</v>
      </c>
      <c r="K2714" s="452" t="s">
        <v>1438</v>
      </c>
      <c r="L2714" s="452" t="s">
        <v>1439</v>
      </c>
      <c r="M2714" s="452" t="s">
        <v>1440</v>
      </c>
      <c r="N2714" s="454">
        <v>44341</v>
      </c>
      <c r="O2714" s="452" t="s">
        <v>1440</v>
      </c>
      <c r="P2714" s="454">
        <v>44468</v>
      </c>
    </row>
    <row r="2715" spans="1:16" x14ac:dyDescent="0.2">
      <c r="A2715" s="451" t="s">
        <v>2643</v>
      </c>
      <c r="B2715" s="451" t="s">
        <v>1697</v>
      </c>
      <c r="C2715" s="451" t="s">
        <v>1432</v>
      </c>
      <c r="D2715" s="451" t="s">
        <v>1433</v>
      </c>
      <c r="E2715" s="451" t="s">
        <v>1434</v>
      </c>
      <c r="F2715" s="451" t="s">
        <v>2645</v>
      </c>
      <c r="G2715" s="452" t="s">
        <v>1436</v>
      </c>
      <c r="H2715" s="453">
        <v>12914</v>
      </c>
      <c r="I2715" s="452" t="s">
        <v>1670</v>
      </c>
      <c r="J2715" s="452" t="s">
        <v>1438</v>
      </c>
      <c r="K2715" s="452" t="s">
        <v>1438</v>
      </c>
      <c r="L2715" s="452" t="s">
        <v>1439</v>
      </c>
      <c r="M2715" s="452" t="s">
        <v>1440</v>
      </c>
      <c r="N2715" s="454">
        <v>44309</v>
      </c>
      <c r="O2715" s="452" t="s">
        <v>1440</v>
      </c>
      <c r="P2715" s="454">
        <v>44468</v>
      </c>
    </row>
    <row r="2716" spans="1:16" x14ac:dyDescent="0.2">
      <c r="A2716" s="451" t="s">
        <v>2643</v>
      </c>
      <c r="B2716" s="451" t="s">
        <v>1697</v>
      </c>
      <c r="C2716" s="451" t="s">
        <v>1432</v>
      </c>
      <c r="D2716" s="451" t="s">
        <v>1466</v>
      </c>
      <c r="E2716" s="451" t="s">
        <v>1434</v>
      </c>
      <c r="F2716" s="451" t="s">
        <v>1764</v>
      </c>
      <c r="G2716" s="452" t="s">
        <v>1436</v>
      </c>
      <c r="H2716" s="453">
        <v>5752</v>
      </c>
      <c r="I2716" s="452" t="s">
        <v>1488</v>
      </c>
      <c r="J2716" s="452" t="s">
        <v>1438</v>
      </c>
      <c r="K2716" s="452" t="s">
        <v>1438</v>
      </c>
      <c r="L2716" s="452" t="s">
        <v>1439</v>
      </c>
      <c r="M2716" s="452" t="s">
        <v>1440</v>
      </c>
      <c r="N2716" s="454">
        <v>44342</v>
      </c>
      <c r="O2716" s="452" t="s">
        <v>1440</v>
      </c>
      <c r="P2716" s="454">
        <v>44468</v>
      </c>
    </row>
    <row r="2717" spans="1:16" ht="21" x14ac:dyDescent="0.2">
      <c r="A2717" s="451" t="s">
        <v>2643</v>
      </c>
      <c r="B2717" s="451" t="s">
        <v>1703</v>
      </c>
      <c r="C2717" s="451" t="s">
        <v>1432</v>
      </c>
      <c r="D2717" s="451" t="s">
        <v>1491</v>
      </c>
      <c r="E2717" s="451" t="s">
        <v>1442</v>
      </c>
      <c r="F2717" s="451" t="s">
        <v>2060</v>
      </c>
      <c r="G2717" s="452" t="s">
        <v>1436</v>
      </c>
      <c r="H2717" s="453">
        <v>5730</v>
      </c>
      <c r="I2717" s="452" t="s">
        <v>1613</v>
      </c>
      <c r="J2717" s="452" t="s">
        <v>1438</v>
      </c>
      <c r="K2717" s="452" t="s">
        <v>1438</v>
      </c>
      <c r="L2717" s="452" t="s">
        <v>1439</v>
      </c>
      <c r="M2717" s="452" t="s">
        <v>1440</v>
      </c>
      <c r="N2717" s="454">
        <v>44370</v>
      </c>
      <c r="O2717" s="452" t="s">
        <v>1440</v>
      </c>
      <c r="P2717" s="454">
        <v>44468</v>
      </c>
    </row>
    <row r="2718" spans="1:16" ht="21" x14ac:dyDescent="0.2">
      <c r="A2718" s="451" t="s">
        <v>2643</v>
      </c>
      <c r="B2718" s="451" t="s">
        <v>1703</v>
      </c>
      <c r="C2718" s="451" t="s">
        <v>1432</v>
      </c>
      <c r="D2718" s="451" t="s">
        <v>1491</v>
      </c>
      <c r="E2718" s="451" t="s">
        <v>1434</v>
      </c>
      <c r="F2718" s="451" t="s">
        <v>2323</v>
      </c>
      <c r="G2718" s="452" t="s">
        <v>1436</v>
      </c>
      <c r="H2718" s="453">
        <v>56</v>
      </c>
      <c r="I2718" s="452" t="s">
        <v>1609</v>
      </c>
      <c r="J2718" s="452" t="s">
        <v>1438</v>
      </c>
      <c r="K2718" s="452" t="s">
        <v>1438</v>
      </c>
      <c r="L2718" s="452" t="s">
        <v>1439</v>
      </c>
      <c r="M2718" s="452" t="s">
        <v>1440</v>
      </c>
      <c r="N2718" s="454">
        <v>44370</v>
      </c>
      <c r="O2718" s="452" t="s">
        <v>1440</v>
      </c>
      <c r="P2718" s="454">
        <v>44468</v>
      </c>
    </row>
    <row r="2719" spans="1:16" ht="21" x14ac:dyDescent="0.2">
      <c r="A2719" s="451" t="s">
        <v>2643</v>
      </c>
      <c r="B2719" s="451" t="s">
        <v>1703</v>
      </c>
      <c r="C2719" s="451" t="s">
        <v>1432</v>
      </c>
      <c r="D2719" s="451" t="s">
        <v>1507</v>
      </c>
      <c r="E2719" s="451" t="s">
        <v>1442</v>
      </c>
      <c r="F2719" s="451" t="s">
        <v>1877</v>
      </c>
      <c r="G2719" s="452" t="s">
        <v>1436</v>
      </c>
      <c r="H2719" s="453">
        <v>-5730</v>
      </c>
      <c r="I2719" s="452" t="s">
        <v>1707</v>
      </c>
      <c r="J2719" s="452" t="s">
        <v>1438</v>
      </c>
      <c r="K2719" s="452" t="s">
        <v>1438</v>
      </c>
      <c r="L2719" s="452" t="s">
        <v>1439</v>
      </c>
      <c r="M2719" s="452" t="s">
        <v>1440</v>
      </c>
      <c r="N2719" s="454">
        <v>44384</v>
      </c>
      <c r="O2719" s="452" t="s">
        <v>1440</v>
      </c>
      <c r="P2719" s="454">
        <v>44468</v>
      </c>
    </row>
    <row r="2720" spans="1:16" x14ac:dyDescent="0.2">
      <c r="A2720" s="451" t="s">
        <v>2643</v>
      </c>
      <c r="B2720" s="451" t="s">
        <v>1708</v>
      </c>
      <c r="C2720" s="451" t="s">
        <v>1432</v>
      </c>
      <c r="D2720" s="451" t="s">
        <v>1507</v>
      </c>
      <c r="E2720" s="451" t="s">
        <v>1442</v>
      </c>
      <c r="F2720" s="451" t="s">
        <v>1895</v>
      </c>
      <c r="G2720" s="452" t="s">
        <v>1436</v>
      </c>
      <c r="H2720" s="453">
        <v>5730</v>
      </c>
      <c r="I2720" s="452" t="s">
        <v>1707</v>
      </c>
      <c r="J2720" s="452" t="s">
        <v>1438</v>
      </c>
      <c r="K2720" s="452" t="s">
        <v>1438</v>
      </c>
      <c r="L2720" s="452" t="s">
        <v>1439</v>
      </c>
      <c r="M2720" s="452" t="s">
        <v>1440</v>
      </c>
      <c r="N2720" s="454">
        <v>44384</v>
      </c>
      <c r="O2720" s="452" t="s">
        <v>1440</v>
      </c>
      <c r="P2720" s="454">
        <v>44468</v>
      </c>
    </row>
    <row r="2721" spans="1:16" ht="21" x14ac:dyDescent="0.2">
      <c r="A2721" s="451" t="s">
        <v>2643</v>
      </c>
      <c r="B2721" s="451" t="s">
        <v>1708</v>
      </c>
      <c r="C2721" s="451" t="s">
        <v>1432</v>
      </c>
      <c r="D2721" s="451" t="s">
        <v>1531</v>
      </c>
      <c r="E2721" s="451" t="s">
        <v>1568</v>
      </c>
      <c r="F2721" s="451" t="s">
        <v>1517</v>
      </c>
      <c r="G2721" s="452" t="s">
        <v>1436</v>
      </c>
      <c r="H2721" s="453">
        <v>942.5</v>
      </c>
      <c r="I2721" s="452" t="s">
        <v>1627</v>
      </c>
      <c r="J2721" s="455"/>
      <c r="K2721" s="452" t="s">
        <v>1533</v>
      </c>
      <c r="L2721" s="452" t="s">
        <v>1439</v>
      </c>
      <c r="M2721" s="452" t="s">
        <v>1452</v>
      </c>
      <c r="N2721" s="454">
        <v>44496</v>
      </c>
      <c r="O2721" s="452" t="s">
        <v>1534</v>
      </c>
      <c r="P2721" s="454">
        <v>44497</v>
      </c>
    </row>
    <row r="2722" spans="1:16" ht="21" x14ac:dyDescent="0.2">
      <c r="A2722" s="451" t="s">
        <v>2643</v>
      </c>
      <c r="B2722" s="451" t="s">
        <v>1708</v>
      </c>
      <c r="C2722" s="451" t="s">
        <v>1432</v>
      </c>
      <c r="D2722" s="451" t="s">
        <v>1531</v>
      </c>
      <c r="E2722" s="451" t="s">
        <v>1628</v>
      </c>
      <c r="F2722" s="451" t="s">
        <v>1517</v>
      </c>
      <c r="G2722" s="452" t="s">
        <v>1436</v>
      </c>
      <c r="H2722" s="453">
        <v>590.63</v>
      </c>
      <c r="I2722" s="452" t="s">
        <v>1629</v>
      </c>
      <c r="J2722" s="455"/>
      <c r="K2722" s="452" t="s">
        <v>1533</v>
      </c>
      <c r="L2722" s="452" t="s">
        <v>1439</v>
      </c>
      <c r="M2722" s="452" t="s">
        <v>1452</v>
      </c>
      <c r="N2722" s="454">
        <v>44496</v>
      </c>
      <c r="O2722" s="452" t="s">
        <v>1534</v>
      </c>
      <c r="P2722" s="454">
        <v>44497</v>
      </c>
    </row>
    <row r="2723" spans="1:16" x14ac:dyDescent="0.2">
      <c r="A2723" s="451" t="s">
        <v>2643</v>
      </c>
      <c r="B2723" s="451" t="s">
        <v>1575</v>
      </c>
      <c r="C2723" s="451" t="s">
        <v>1432</v>
      </c>
      <c r="D2723" s="451" t="s">
        <v>1507</v>
      </c>
      <c r="E2723" s="451" t="s">
        <v>1442</v>
      </c>
      <c r="F2723" s="451" t="s">
        <v>2109</v>
      </c>
      <c r="G2723" s="452" t="s">
        <v>1436</v>
      </c>
      <c r="H2723" s="453">
        <v>14571</v>
      </c>
      <c r="I2723" s="452" t="s">
        <v>1712</v>
      </c>
      <c r="J2723" s="452" t="s">
        <v>1438</v>
      </c>
      <c r="K2723" s="452" t="s">
        <v>1438</v>
      </c>
      <c r="L2723" s="452" t="s">
        <v>1439</v>
      </c>
      <c r="M2723" s="452" t="s">
        <v>1440</v>
      </c>
      <c r="N2723" s="454">
        <v>44399</v>
      </c>
      <c r="O2723" s="452" t="s">
        <v>1440</v>
      </c>
      <c r="P2723" s="454">
        <v>44468</v>
      </c>
    </row>
    <row r="2724" spans="1:16" ht="21" x14ac:dyDescent="0.2">
      <c r="A2724" s="451" t="s">
        <v>2643</v>
      </c>
      <c r="B2724" s="451" t="s">
        <v>1575</v>
      </c>
      <c r="C2724" s="451" t="s">
        <v>1432</v>
      </c>
      <c r="D2724" s="451" t="s">
        <v>1448</v>
      </c>
      <c r="E2724" s="451" t="s">
        <v>1460</v>
      </c>
      <c r="F2724" s="451" t="s">
        <v>1517</v>
      </c>
      <c r="G2724" s="452" t="s">
        <v>1436</v>
      </c>
      <c r="H2724" s="453">
        <v>11657</v>
      </c>
      <c r="I2724" s="452" t="s">
        <v>1462</v>
      </c>
      <c r="J2724" s="455"/>
      <c r="K2724" s="452" t="s">
        <v>1533</v>
      </c>
      <c r="L2724" s="452" t="s">
        <v>1439</v>
      </c>
      <c r="M2724" s="452" t="s">
        <v>1452</v>
      </c>
      <c r="N2724" s="454">
        <v>44550</v>
      </c>
      <c r="O2724" s="452" t="s">
        <v>1453</v>
      </c>
      <c r="P2724" s="454">
        <v>44553</v>
      </c>
    </row>
    <row r="2725" spans="1:16" x14ac:dyDescent="0.2">
      <c r="A2725" s="451" t="s">
        <v>2643</v>
      </c>
      <c r="B2725" s="451" t="s">
        <v>1713</v>
      </c>
      <c r="C2725" s="451" t="s">
        <v>1432</v>
      </c>
      <c r="D2725" s="451" t="s">
        <v>1466</v>
      </c>
      <c r="E2725" s="451" t="s">
        <v>1434</v>
      </c>
      <c r="F2725" s="451" t="s">
        <v>2646</v>
      </c>
      <c r="G2725" s="452" t="s">
        <v>1436</v>
      </c>
      <c r="H2725" s="453">
        <v>7146</v>
      </c>
      <c r="I2725" s="452" t="s">
        <v>1676</v>
      </c>
      <c r="J2725" s="452" t="s">
        <v>1438</v>
      </c>
      <c r="K2725" s="452" t="s">
        <v>1438</v>
      </c>
      <c r="L2725" s="452" t="s">
        <v>1439</v>
      </c>
      <c r="M2725" s="452" t="s">
        <v>1440</v>
      </c>
      <c r="N2725" s="454">
        <v>44330</v>
      </c>
      <c r="O2725" s="452" t="s">
        <v>1440</v>
      </c>
      <c r="P2725" s="454">
        <v>44468</v>
      </c>
    </row>
    <row r="2726" spans="1:16" x14ac:dyDescent="0.2">
      <c r="A2726" s="451" t="s">
        <v>2643</v>
      </c>
      <c r="B2726" s="451" t="s">
        <v>1713</v>
      </c>
      <c r="C2726" s="451" t="s">
        <v>1432</v>
      </c>
      <c r="D2726" s="451" t="s">
        <v>1507</v>
      </c>
      <c r="E2726" s="451" t="s">
        <v>1442</v>
      </c>
      <c r="F2726" s="451" t="s">
        <v>1610</v>
      </c>
      <c r="G2726" s="452" t="s">
        <v>1436</v>
      </c>
      <c r="H2726" s="453">
        <v>60336</v>
      </c>
      <c r="I2726" s="452" t="s">
        <v>1640</v>
      </c>
      <c r="J2726" s="452" t="s">
        <v>1438</v>
      </c>
      <c r="K2726" s="452" t="s">
        <v>1438</v>
      </c>
      <c r="L2726" s="452" t="s">
        <v>1439</v>
      </c>
      <c r="M2726" s="452" t="s">
        <v>1440</v>
      </c>
      <c r="N2726" s="454">
        <v>44384</v>
      </c>
      <c r="O2726" s="452" t="s">
        <v>1440</v>
      </c>
      <c r="P2726" s="454">
        <v>44468</v>
      </c>
    </row>
    <row r="2727" spans="1:16" ht="21" x14ac:dyDescent="0.2">
      <c r="A2727" s="451" t="s">
        <v>2643</v>
      </c>
      <c r="B2727" s="451" t="s">
        <v>1713</v>
      </c>
      <c r="C2727" s="451" t="s">
        <v>1432</v>
      </c>
      <c r="D2727" s="451" t="s">
        <v>1540</v>
      </c>
      <c r="E2727" s="451" t="s">
        <v>1677</v>
      </c>
      <c r="F2727" s="451" t="s">
        <v>2377</v>
      </c>
      <c r="G2727" s="452" t="s">
        <v>1436</v>
      </c>
      <c r="H2727" s="453">
        <v>10022</v>
      </c>
      <c r="I2727" s="452" t="s">
        <v>1678</v>
      </c>
      <c r="J2727" s="455"/>
      <c r="K2727" s="452" t="s">
        <v>1533</v>
      </c>
      <c r="L2727" s="452" t="s">
        <v>1439</v>
      </c>
      <c r="M2727" s="452" t="s">
        <v>1452</v>
      </c>
      <c r="N2727" s="454">
        <v>44525</v>
      </c>
      <c r="O2727" s="452" t="s">
        <v>1534</v>
      </c>
      <c r="P2727" s="454">
        <v>44525</v>
      </c>
    </row>
    <row r="2728" spans="1:16" x14ac:dyDescent="0.2">
      <c r="A2728" s="451" t="s">
        <v>2643</v>
      </c>
      <c r="B2728" s="451" t="s">
        <v>1717</v>
      </c>
      <c r="C2728" s="451" t="s">
        <v>1432</v>
      </c>
      <c r="D2728" s="451" t="s">
        <v>1433</v>
      </c>
      <c r="E2728" s="451" t="s">
        <v>1434</v>
      </c>
      <c r="F2728" s="451" t="s">
        <v>2631</v>
      </c>
      <c r="G2728" s="452" t="s">
        <v>1436</v>
      </c>
      <c r="H2728" s="453">
        <v>80764</v>
      </c>
      <c r="I2728" s="452" t="s">
        <v>1654</v>
      </c>
      <c r="J2728" s="452" t="s">
        <v>1438</v>
      </c>
      <c r="K2728" s="452" t="s">
        <v>1438</v>
      </c>
      <c r="L2728" s="452" t="s">
        <v>1439</v>
      </c>
      <c r="M2728" s="452" t="s">
        <v>1440</v>
      </c>
      <c r="N2728" s="454">
        <v>44312</v>
      </c>
      <c r="O2728" s="452" t="s">
        <v>1440</v>
      </c>
      <c r="P2728" s="454">
        <v>44468</v>
      </c>
    </row>
    <row r="2729" spans="1:16" ht="21" x14ac:dyDescent="0.2">
      <c r="A2729" s="451" t="s">
        <v>2647</v>
      </c>
      <c r="B2729" s="451" t="s">
        <v>1463</v>
      </c>
      <c r="C2729" s="451" t="s">
        <v>1432</v>
      </c>
      <c r="D2729" s="451" t="s">
        <v>1433</v>
      </c>
      <c r="E2729" s="451" t="s">
        <v>1434</v>
      </c>
      <c r="F2729" s="451" t="s">
        <v>1937</v>
      </c>
      <c r="G2729" s="452" t="s">
        <v>1436</v>
      </c>
      <c r="H2729" s="453">
        <v>775796</v>
      </c>
      <c r="I2729" s="452" t="s">
        <v>1650</v>
      </c>
      <c r="J2729" s="452" t="s">
        <v>1438</v>
      </c>
      <c r="K2729" s="452" t="s">
        <v>1438</v>
      </c>
      <c r="L2729" s="452" t="s">
        <v>1439</v>
      </c>
      <c r="M2729" s="452" t="s">
        <v>1440</v>
      </c>
      <c r="N2729" s="454">
        <v>44309</v>
      </c>
      <c r="O2729" s="452" t="s">
        <v>1440</v>
      </c>
      <c r="P2729" s="454">
        <v>44468</v>
      </c>
    </row>
    <row r="2730" spans="1:16" ht="21" x14ac:dyDescent="0.2">
      <c r="A2730" s="451" t="s">
        <v>2647</v>
      </c>
      <c r="B2730" s="451" t="s">
        <v>1693</v>
      </c>
      <c r="C2730" s="451" t="s">
        <v>1432</v>
      </c>
      <c r="D2730" s="451" t="s">
        <v>1433</v>
      </c>
      <c r="E2730" s="451" t="s">
        <v>1442</v>
      </c>
      <c r="F2730" s="451" t="s">
        <v>2571</v>
      </c>
      <c r="G2730" s="452" t="s">
        <v>1436</v>
      </c>
      <c r="H2730" s="453">
        <v>18506</v>
      </c>
      <c r="I2730" s="452" t="s">
        <v>1648</v>
      </c>
      <c r="J2730" s="452" t="s">
        <v>1438</v>
      </c>
      <c r="K2730" s="452" t="s">
        <v>1438</v>
      </c>
      <c r="L2730" s="452" t="s">
        <v>1439</v>
      </c>
      <c r="M2730" s="452" t="s">
        <v>1440</v>
      </c>
      <c r="N2730" s="454">
        <v>44309</v>
      </c>
      <c r="O2730" s="452" t="s">
        <v>1440</v>
      </c>
      <c r="P2730" s="454">
        <v>44468</v>
      </c>
    </row>
    <row r="2731" spans="1:16" ht="21" x14ac:dyDescent="0.2">
      <c r="A2731" s="451" t="s">
        <v>2647</v>
      </c>
      <c r="B2731" s="451" t="s">
        <v>1695</v>
      </c>
      <c r="C2731" s="451" t="s">
        <v>1432</v>
      </c>
      <c r="D2731" s="451" t="s">
        <v>1466</v>
      </c>
      <c r="E2731" s="451" t="s">
        <v>1434</v>
      </c>
      <c r="F2731" s="451" t="s">
        <v>2215</v>
      </c>
      <c r="G2731" s="452" t="s">
        <v>1436</v>
      </c>
      <c r="H2731" s="453">
        <v>63084</v>
      </c>
      <c r="I2731" s="452" t="s">
        <v>1655</v>
      </c>
      <c r="J2731" s="452" t="s">
        <v>1438</v>
      </c>
      <c r="K2731" s="452" t="s">
        <v>1438</v>
      </c>
      <c r="L2731" s="452" t="s">
        <v>1439</v>
      </c>
      <c r="M2731" s="452" t="s">
        <v>1440</v>
      </c>
      <c r="N2731" s="454">
        <v>44341</v>
      </c>
      <c r="O2731" s="452" t="s">
        <v>1440</v>
      </c>
      <c r="P2731" s="454">
        <v>44468</v>
      </c>
    </row>
    <row r="2732" spans="1:16" ht="21" x14ac:dyDescent="0.2">
      <c r="A2732" s="451" t="s">
        <v>2647</v>
      </c>
      <c r="B2732" s="451" t="s">
        <v>1697</v>
      </c>
      <c r="C2732" s="451" t="s">
        <v>1432</v>
      </c>
      <c r="D2732" s="451" t="s">
        <v>1433</v>
      </c>
      <c r="E2732" s="451" t="s">
        <v>1434</v>
      </c>
      <c r="F2732" s="451" t="s">
        <v>2628</v>
      </c>
      <c r="G2732" s="452" t="s">
        <v>1436</v>
      </c>
      <c r="H2732" s="453">
        <v>38484</v>
      </c>
      <c r="I2732" s="452" t="s">
        <v>1670</v>
      </c>
      <c r="J2732" s="452" t="s">
        <v>1438</v>
      </c>
      <c r="K2732" s="452" t="s">
        <v>1438</v>
      </c>
      <c r="L2732" s="452" t="s">
        <v>1439</v>
      </c>
      <c r="M2732" s="452" t="s">
        <v>1440</v>
      </c>
      <c r="N2732" s="454">
        <v>44309</v>
      </c>
      <c r="O2732" s="452" t="s">
        <v>1440</v>
      </c>
      <c r="P2732" s="454">
        <v>44468</v>
      </c>
    </row>
    <row r="2733" spans="1:16" ht="21" x14ac:dyDescent="0.2">
      <c r="A2733" s="451" t="s">
        <v>2647</v>
      </c>
      <c r="B2733" s="451" t="s">
        <v>1697</v>
      </c>
      <c r="C2733" s="451" t="s">
        <v>1432</v>
      </c>
      <c r="D2733" s="451" t="s">
        <v>1466</v>
      </c>
      <c r="E2733" s="451" t="s">
        <v>1434</v>
      </c>
      <c r="F2733" s="451" t="s">
        <v>2648</v>
      </c>
      <c r="G2733" s="452" t="s">
        <v>1436</v>
      </c>
      <c r="H2733" s="453">
        <v>11114</v>
      </c>
      <c r="I2733" s="452" t="s">
        <v>1488</v>
      </c>
      <c r="J2733" s="452" t="s">
        <v>1438</v>
      </c>
      <c r="K2733" s="452" t="s">
        <v>1438</v>
      </c>
      <c r="L2733" s="452" t="s">
        <v>1439</v>
      </c>
      <c r="M2733" s="452" t="s">
        <v>1440</v>
      </c>
      <c r="N2733" s="454">
        <v>44342</v>
      </c>
      <c r="O2733" s="452" t="s">
        <v>1440</v>
      </c>
      <c r="P2733" s="454">
        <v>44468</v>
      </c>
    </row>
    <row r="2734" spans="1:16" ht="21" x14ac:dyDescent="0.2">
      <c r="A2734" s="451" t="s">
        <v>2647</v>
      </c>
      <c r="B2734" s="451" t="s">
        <v>1697</v>
      </c>
      <c r="C2734" s="451" t="s">
        <v>1432</v>
      </c>
      <c r="D2734" s="451" t="s">
        <v>1448</v>
      </c>
      <c r="E2734" s="451" t="s">
        <v>1544</v>
      </c>
      <c r="F2734" s="451" t="s">
        <v>1624</v>
      </c>
      <c r="G2734" s="452" t="s">
        <v>1436</v>
      </c>
      <c r="H2734" s="453">
        <v>5328</v>
      </c>
      <c r="I2734" s="452" t="s">
        <v>1564</v>
      </c>
      <c r="J2734" s="455"/>
      <c r="K2734" s="452" t="s">
        <v>1533</v>
      </c>
      <c r="L2734" s="452" t="s">
        <v>1439</v>
      </c>
      <c r="M2734" s="452" t="s">
        <v>1452</v>
      </c>
      <c r="N2734" s="454">
        <v>44539</v>
      </c>
      <c r="O2734" s="452" t="s">
        <v>1453</v>
      </c>
      <c r="P2734" s="454">
        <v>44544</v>
      </c>
    </row>
    <row r="2735" spans="1:16" ht="21" x14ac:dyDescent="0.2">
      <c r="A2735" s="451" t="s">
        <v>2647</v>
      </c>
      <c r="B2735" s="451" t="s">
        <v>1703</v>
      </c>
      <c r="C2735" s="451" t="s">
        <v>1432</v>
      </c>
      <c r="D2735" s="451" t="s">
        <v>1491</v>
      </c>
      <c r="E2735" s="451" t="s">
        <v>1442</v>
      </c>
      <c r="F2735" s="451" t="s">
        <v>1770</v>
      </c>
      <c r="G2735" s="452" t="s">
        <v>1436</v>
      </c>
      <c r="H2735" s="453">
        <v>6930</v>
      </c>
      <c r="I2735" s="452" t="s">
        <v>1613</v>
      </c>
      <c r="J2735" s="452" t="s">
        <v>1438</v>
      </c>
      <c r="K2735" s="452" t="s">
        <v>1438</v>
      </c>
      <c r="L2735" s="452" t="s">
        <v>1439</v>
      </c>
      <c r="M2735" s="452" t="s">
        <v>1440</v>
      </c>
      <c r="N2735" s="454">
        <v>44370</v>
      </c>
      <c r="O2735" s="452" t="s">
        <v>1440</v>
      </c>
      <c r="P2735" s="454">
        <v>44468</v>
      </c>
    </row>
    <row r="2736" spans="1:16" ht="21" x14ac:dyDescent="0.2">
      <c r="A2736" s="451" t="s">
        <v>2647</v>
      </c>
      <c r="B2736" s="451" t="s">
        <v>1703</v>
      </c>
      <c r="C2736" s="451" t="s">
        <v>1432</v>
      </c>
      <c r="D2736" s="451" t="s">
        <v>1491</v>
      </c>
      <c r="E2736" s="451" t="s">
        <v>1434</v>
      </c>
      <c r="F2736" s="451" t="s">
        <v>1497</v>
      </c>
      <c r="G2736" s="452" t="s">
        <v>1436</v>
      </c>
      <c r="H2736" s="453">
        <v>750</v>
      </c>
      <c r="I2736" s="452" t="s">
        <v>1609</v>
      </c>
      <c r="J2736" s="452" t="s">
        <v>1438</v>
      </c>
      <c r="K2736" s="452" t="s">
        <v>1438</v>
      </c>
      <c r="L2736" s="452" t="s">
        <v>1439</v>
      </c>
      <c r="M2736" s="452" t="s">
        <v>1440</v>
      </c>
      <c r="N2736" s="454">
        <v>44370</v>
      </c>
      <c r="O2736" s="452" t="s">
        <v>1440</v>
      </c>
      <c r="P2736" s="454">
        <v>44468</v>
      </c>
    </row>
    <row r="2737" spans="1:16" ht="21" x14ac:dyDescent="0.2">
      <c r="A2737" s="451" t="s">
        <v>2647</v>
      </c>
      <c r="B2737" s="451" t="s">
        <v>1703</v>
      </c>
      <c r="C2737" s="451" t="s">
        <v>1432</v>
      </c>
      <c r="D2737" s="451" t="s">
        <v>1507</v>
      </c>
      <c r="E2737" s="451" t="s">
        <v>1442</v>
      </c>
      <c r="F2737" s="451" t="s">
        <v>2527</v>
      </c>
      <c r="G2737" s="452" t="s">
        <v>1436</v>
      </c>
      <c r="H2737" s="453">
        <v>-6930</v>
      </c>
      <c r="I2737" s="452" t="s">
        <v>1707</v>
      </c>
      <c r="J2737" s="452" t="s">
        <v>1438</v>
      </c>
      <c r="K2737" s="452" t="s">
        <v>1438</v>
      </c>
      <c r="L2737" s="452" t="s">
        <v>1439</v>
      </c>
      <c r="M2737" s="452" t="s">
        <v>1440</v>
      </c>
      <c r="N2737" s="454">
        <v>44384</v>
      </c>
      <c r="O2737" s="452" t="s">
        <v>1440</v>
      </c>
      <c r="P2737" s="454">
        <v>44468</v>
      </c>
    </row>
    <row r="2738" spans="1:16" ht="21" x14ac:dyDescent="0.2">
      <c r="A2738" s="451" t="s">
        <v>2647</v>
      </c>
      <c r="B2738" s="451" t="s">
        <v>1758</v>
      </c>
      <c r="C2738" s="451" t="s">
        <v>1432</v>
      </c>
      <c r="D2738" s="451" t="s">
        <v>1448</v>
      </c>
      <c r="E2738" s="451" t="s">
        <v>1570</v>
      </c>
      <c r="F2738" s="451" t="s">
        <v>1636</v>
      </c>
      <c r="G2738" s="452" t="s">
        <v>1436</v>
      </c>
      <c r="H2738" s="453">
        <v>7481</v>
      </c>
      <c r="I2738" s="452" t="s">
        <v>1572</v>
      </c>
      <c r="J2738" s="455"/>
      <c r="K2738" s="452" t="s">
        <v>1533</v>
      </c>
      <c r="L2738" s="452" t="s">
        <v>1439</v>
      </c>
      <c r="M2738" s="452" t="s">
        <v>1452</v>
      </c>
      <c r="N2738" s="454">
        <v>44554</v>
      </c>
      <c r="O2738" s="452" t="s">
        <v>1534</v>
      </c>
      <c r="P2738" s="454">
        <v>44560</v>
      </c>
    </row>
    <row r="2739" spans="1:16" ht="21" x14ac:dyDescent="0.2">
      <c r="A2739" s="451" t="s">
        <v>2647</v>
      </c>
      <c r="B2739" s="451" t="s">
        <v>1708</v>
      </c>
      <c r="C2739" s="451" t="s">
        <v>1432</v>
      </c>
      <c r="D2739" s="451" t="s">
        <v>1507</v>
      </c>
      <c r="E2739" s="451" t="s">
        <v>1442</v>
      </c>
      <c r="F2739" s="451" t="s">
        <v>2201</v>
      </c>
      <c r="G2739" s="452" t="s">
        <v>1436</v>
      </c>
      <c r="H2739" s="453">
        <v>6930</v>
      </c>
      <c r="I2739" s="452" t="s">
        <v>1707</v>
      </c>
      <c r="J2739" s="452" t="s">
        <v>1438</v>
      </c>
      <c r="K2739" s="452" t="s">
        <v>1438</v>
      </c>
      <c r="L2739" s="452" t="s">
        <v>1439</v>
      </c>
      <c r="M2739" s="452" t="s">
        <v>1440</v>
      </c>
      <c r="N2739" s="454">
        <v>44384</v>
      </c>
      <c r="O2739" s="452" t="s">
        <v>1440</v>
      </c>
      <c r="P2739" s="454">
        <v>44468</v>
      </c>
    </row>
    <row r="2740" spans="1:16" ht="21" x14ac:dyDescent="0.2">
      <c r="A2740" s="451" t="s">
        <v>2647</v>
      </c>
      <c r="B2740" s="451" t="s">
        <v>1708</v>
      </c>
      <c r="C2740" s="451" t="s">
        <v>1432</v>
      </c>
      <c r="D2740" s="451" t="s">
        <v>1531</v>
      </c>
      <c r="E2740" s="451" t="s">
        <v>1568</v>
      </c>
      <c r="F2740" s="451" t="s">
        <v>2213</v>
      </c>
      <c r="G2740" s="452" t="s">
        <v>1436</v>
      </c>
      <c r="H2740" s="453">
        <v>1123.75</v>
      </c>
      <c r="I2740" s="452" t="s">
        <v>1627</v>
      </c>
      <c r="J2740" s="455"/>
      <c r="K2740" s="452" t="s">
        <v>1533</v>
      </c>
      <c r="L2740" s="452" t="s">
        <v>1439</v>
      </c>
      <c r="M2740" s="452" t="s">
        <v>1452</v>
      </c>
      <c r="N2740" s="454">
        <v>44496</v>
      </c>
      <c r="O2740" s="452" t="s">
        <v>1534</v>
      </c>
      <c r="P2740" s="454">
        <v>44497</v>
      </c>
    </row>
    <row r="2741" spans="1:16" ht="21" x14ac:dyDescent="0.2">
      <c r="A2741" s="451" t="s">
        <v>2647</v>
      </c>
      <c r="B2741" s="451" t="s">
        <v>1708</v>
      </c>
      <c r="C2741" s="451" t="s">
        <v>1432</v>
      </c>
      <c r="D2741" s="451" t="s">
        <v>1531</v>
      </c>
      <c r="E2741" s="451" t="s">
        <v>1628</v>
      </c>
      <c r="F2741" s="451" t="s">
        <v>2213</v>
      </c>
      <c r="G2741" s="452" t="s">
        <v>1436</v>
      </c>
      <c r="H2741" s="453">
        <v>1122.19</v>
      </c>
      <c r="I2741" s="452" t="s">
        <v>1629</v>
      </c>
      <c r="J2741" s="455"/>
      <c r="K2741" s="452" t="s">
        <v>1533</v>
      </c>
      <c r="L2741" s="452" t="s">
        <v>1439</v>
      </c>
      <c r="M2741" s="452" t="s">
        <v>1452</v>
      </c>
      <c r="N2741" s="454">
        <v>44496</v>
      </c>
      <c r="O2741" s="452" t="s">
        <v>1534</v>
      </c>
      <c r="P2741" s="454">
        <v>44497</v>
      </c>
    </row>
    <row r="2742" spans="1:16" ht="21" x14ac:dyDescent="0.2">
      <c r="A2742" s="451" t="s">
        <v>2647</v>
      </c>
      <c r="B2742" s="451" t="s">
        <v>1575</v>
      </c>
      <c r="C2742" s="451" t="s">
        <v>1432</v>
      </c>
      <c r="D2742" s="451" t="s">
        <v>1507</v>
      </c>
      <c r="E2742" s="451" t="s">
        <v>1442</v>
      </c>
      <c r="F2742" s="451" t="s">
        <v>2325</v>
      </c>
      <c r="G2742" s="452" t="s">
        <v>1436</v>
      </c>
      <c r="H2742" s="453">
        <v>19456</v>
      </c>
      <c r="I2742" s="452" t="s">
        <v>1712</v>
      </c>
      <c r="J2742" s="452" t="s">
        <v>1438</v>
      </c>
      <c r="K2742" s="452" t="s">
        <v>1438</v>
      </c>
      <c r="L2742" s="452" t="s">
        <v>1439</v>
      </c>
      <c r="M2742" s="452" t="s">
        <v>1440</v>
      </c>
      <c r="N2742" s="454">
        <v>44399</v>
      </c>
      <c r="O2742" s="452" t="s">
        <v>1440</v>
      </c>
      <c r="P2742" s="454">
        <v>44468</v>
      </c>
    </row>
    <row r="2743" spans="1:16" ht="21" x14ac:dyDescent="0.2">
      <c r="A2743" s="451" t="s">
        <v>2647</v>
      </c>
      <c r="B2743" s="451" t="s">
        <v>1575</v>
      </c>
      <c r="C2743" s="451" t="s">
        <v>1432</v>
      </c>
      <c r="D2743" s="451" t="s">
        <v>1448</v>
      </c>
      <c r="E2743" s="451" t="s">
        <v>1460</v>
      </c>
      <c r="F2743" s="451" t="s">
        <v>2213</v>
      </c>
      <c r="G2743" s="452" t="s">
        <v>1436</v>
      </c>
      <c r="H2743" s="453">
        <v>15565</v>
      </c>
      <c r="I2743" s="452" t="s">
        <v>1462</v>
      </c>
      <c r="J2743" s="455"/>
      <c r="K2743" s="452" t="s">
        <v>1533</v>
      </c>
      <c r="L2743" s="452" t="s">
        <v>1439</v>
      </c>
      <c r="M2743" s="452" t="s">
        <v>1452</v>
      </c>
      <c r="N2743" s="454">
        <v>44550</v>
      </c>
      <c r="O2743" s="452" t="s">
        <v>1453</v>
      </c>
      <c r="P2743" s="454">
        <v>44553</v>
      </c>
    </row>
    <row r="2744" spans="1:16" ht="21" x14ac:dyDescent="0.2">
      <c r="A2744" s="451" t="s">
        <v>2647</v>
      </c>
      <c r="B2744" s="451" t="s">
        <v>1713</v>
      </c>
      <c r="C2744" s="451" t="s">
        <v>1432</v>
      </c>
      <c r="D2744" s="451" t="s">
        <v>1466</v>
      </c>
      <c r="E2744" s="451" t="s">
        <v>1434</v>
      </c>
      <c r="F2744" s="451" t="s">
        <v>2649</v>
      </c>
      <c r="G2744" s="452" t="s">
        <v>1436</v>
      </c>
      <c r="H2744" s="453">
        <v>7421</v>
      </c>
      <c r="I2744" s="452" t="s">
        <v>1676</v>
      </c>
      <c r="J2744" s="452" t="s">
        <v>1438</v>
      </c>
      <c r="K2744" s="452" t="s">
        <v>1438</v>
      </c>
      <c r="L2744" s="452" t="s">
        <v>1439</v>
      </c>
      <c r="M2744" s="452" t="s">
        <v>1440</v>
      </c>
      <c r="N2744" s="454">
        <v>44330</v>
      </c>
      <c r="O2744" s="452" t="s">
        <v>1440</v>
      </c>
      <c r="P2744" s="454">
        <v>44468</v>
      </c>
    </row>
    <row r="2745" spans="1:16" ht="21" x14ac:dyDescent="0.2">
      <c r="A2745" s="451" t="s">
        <v>2647</v>
      </c>
      <c r="B2745" s="451" t="s">
        <v>1713</v>
      </c>
      <c r="C2745" s="451" t="s">
        <v>1432</v>
      </c>
      <c r="D2745" s="451" t="s">
        <v>1507</v>
      </c>
      <c r="E2745" s="451" t="s">
        <v>1442</v>
      </c>
      <c r="F2745" s="451" t="s">
        <v>2404</v>
      </c>
      <c r="G2745" s="452" t="s">
        <v>1436</v>
      </c>
      <c r="H2745" s="453">
        <v>34475</v>
      </c>
      <c r="I2745" s="452" t="s">
        <v>1640</v>
      </c>
      <c r="J2745" s="452" t="s">
        <v>1438</v>
      </c>
      <c r="K2745" s="452" t="s">
        <v>1438</v>
      </c>
      <c r="L2745" s="452" t="s">
        <v>1439</v>
      </c>
      <c r="M2745" s="452" t="s">
        <v>1440</v>
      </c>
      <c r="N2745" s="454">
        <v>44384</v>
      </c>
      <c r="O2745" s="452" t="s">
        <v>1440</v>
      </c>
      <c r="P2745" s="454">
        <v>44468</v>
      </c>
    </row>
    <row r="2746" spans="1:16" ht="21" x14ac:dyDescent="0.2">
      <c r="A2746" s="451" t="s">
        <v>2647</v>
      </c>
      <c r="B2746" s="451" t="s">
        <v>1713</v>
      </c>
      <c r="C2746" s="451" t="s">
        <v>1432</v>
      </c>
      <c r="D2746" s="451" t="s">
        <v>1540</v>
      </c>
      <c r="E2746" s="451" t="s">
        <v>1677</v>
      </c>
      <c r="F2746" s="451" t="s">
        <v>2312</v>
      </c>
      <c r="G2746" s="452" t="s">
        <v>1436</v>
      </c>
      <c r="H2746" s="453">
        <v>10378</v>
      </c>
      <c r="I2746" s="452" t="s">
        <v>1678</v>
      </c>
      <c r="J2746" s="455"/>
      <c r="K2746" s="452" t="s">
        <v>1533</v>
      </c>
      <c r="L2746" s="452" t="s">
        <v>1439</v>
      </c>
      <c r="M2746" s="452" t="s">
        <v>1452</v>
      </c>
      <c r="N2746" s="454">
        <v>44525</v>
      </c>
      <c r="O2746" s="452" t="s">
        <v>1534</v>
      </c>
      <c r="P2746" s="454">
        <v>44525</v>
      </c>
    </row>
    <row r="2747" spans="1:16" ht="21" x14ac:dyDescent="0.2">
      <c r="A2747" s="451" t="s">
        <v>2647</v>
      </c>
      <c r="B2747" s="451" t="s">
        <v>1717</v>
      </c>
      <c r="C2747" s="451" t="s">
        <v>1432</v>
      </c>
      <c r="D2747" s="451" t="s">
        <v>1433</v>
      </c>
      <c r="E2747" s="451" t="s">
        <v>1442</v>
      </c>
      <c r="F2747" s="451" t="s">
        <v>2059</v>
      </c>
      <c r="G2747" s="452" t="s">
        <v>1436</v>
      </c>
      <c r="H2747" s="453">
        <v>96730</v>
      </c>
      <c r="I2747" s="452" t="s">
        <v>1654</v>
      </c>
      <c r="J2747" s="452" t="s">
        <v>1438</v>
      </c>
      <c r="K2747" s="452" t="s">
        <v>1438</v>
      </c>
      <c r="L2747" s="452" t="s">
        <v>1439</v>
      </c>
      <c r="M2747" s="452" t="s">
        <v>1440</v>
      </c>
      <c r="N2747" s="454">
        <v>44312</v>
      </c>
      <c r="O2747" s="452" t="s">
        <v>1440</v>
      </c>
      <c r="P2747" s="454">
        <v>44468</v>
      </c>
    </row>
    <row r="2748" spans="1:16" ht="21" x14ac:dyDescent="0.2">
      <c r="A2748" s="451" t="s">
        <v>2650</v>
      </c>
      <c r="B2748" s="451" t="s">
        <v>1463</v>
      </c>
      <c r="C2748" s="451" t="s">
        <v>1432</v>
      </c>
      <c r="D2748" s="451" t="s">
        <v>1433</v>
      </c>
      <c r="E2748" s="451" t="s">
        <v>1434</v>
      </c>
      <c r="F2748" s="451" t="s">
        <v>1774</v>
      </c>
      <c r="G2748" s="452" t="s">
        <v>1436</v>
      </c>
      <c r="H2748" s="453">
        <v>545724</v>
      </c>
      <c r="I2748" s="452" t="s">
        <v>1650</v>
      </c>
      <c r="J2748" s="452" t="s">
        <v>1438</v>
      </c>
      <c r="K2748" s="452" t="s">
        <v>1438</v>
      </c>
      <c r="L2748" s="452" t="s">
        <v>1439</v>
      </c>
      <c r="M2748" s="452" t="s">
        <v>1440</v>
      </c>
      <c r="N2748" s="454">
        <v>44309</v>
      </c>
      <c r="O2748" s="452" t="s">
        <v>1440</v>
      </c>
      <c r="P2748" s="454">
        <v>44468</v>
      </c>
    </row>
    <row r="2749" spans="1:16" ht="21" x14ac:dyDescent="0.2">
      <c r="A2749" s="451" t="s">
        <v>2650</v>
      </c>
      <c r="B2749" s="451" t="s">
        <v>1693</v>
      </c>
      <c r="C2749" s="451" t="s">
        <v>1432</v>
      </c>
      <c r="D2749" s="451" t="s">
        <v>1433</v>
      </c>
      <c r="E2749" s="451" t="s">
        <v>1434</v>
      </c>
      <c r="F2749" s="451" t="s">
        <v>2551</v>
      </c>
      <c r="G2749" s="452" t="s">
        <v>1436</v>
      </c>
      <c r="H2749" s="453">
        <v>10901</v>
      </c>
      <c r="I2749" s="452" t="s">
        <v>1648</v>
      </c>
      <c r="J2749" s="452" t="s">
        <v>1438</v>
      </c>
      <c r="K2749" s="452" t="s">
        <v>1438</v>
      </c>
      <c r="L2749" s="452" t="s">
        <v>1439</v>
      </c>
      <c r="M2749" s="452" t="s">
        <v>1440</v>
      </c>
      <c r="N2749" s="454">
        <v>44309</v>
      </c>
      <c r="O2749" s="452" t="s">
        <v>1440</v>
      </c>
      <c r="P2749" s="454">
        <v>44468</v>
      </c>
    </row>
    <row r="2750" spans="1:16" ht="21" x14ac:dyDescent="0.2">
      <c r="A2750" s="451" t="s">
        <v>2650</v>
      </c>
      <c r="B2750" s="451" t="s">
        <v>1695</v>
      </c>
      <c r="C2750" s="451" t="s">
        <v>1432</v>
      </c>
      <c r="D2750" s="451" t="s">
        <v>1466</v>
      </c>
      <c r="E2750" s="451" t="s">
        <v>1434</v>
      </c>
      <c r="F2750" s="451" t="s">
        <v>2251</v>
      </c>
      <c r="G2750" s="452" t="s">
        <v>1436</v>
      </c>
      <c r="H2750" s="453">
        <v>44902.06</v>
      </c>
      <c r="I2750" s="452" t="s">
        <v>1655</v>
      </c>
      <c r="J2750" s="452" t="s">
        <v>1438</v>
      </c>
      <c r="K2750" s="452" t="s">
        <v>1438</v>
      </c>
      <c r="L2750" s="452" t="s">
        <v>1439</v>
      </c>
      <c r="M2750" s="452" t="s">
        <v>1440</v>
      </c>
      <c r="N2750" s="454">
        <v>44341</v>
      </c>
      <c r="O2750" s="452" t="s">
        <v>1440</v>
      </c>
      <c r="P2750" s="454">
        <v>44468</v>
      </c>
    </row>
    <row r="2751" spans="1:16" ht="21" x14ac:dyDescent="0.2">
      <c r="A2751" s="451" t="s">
        <v>2650</v>
      </c>
      <c r="B2751" s="451" t="s">
        <v>1697</v>
      </c>
      <c r="C2751" s="451" t="s">
        <v>1432</v>
      </c>
      <c r="D2751" s="451" t="s">
        <v>1433</v>
      </c>
      <c r="E2751" s="451" t="s">
        <v>1442</v>
      </c>
      <c r="F2751" s="451" t="s">
        <v>2582</v>
      </c>
      <c r="G2751" s="452" t="s">
        <v>1436</v>
      </c>
      <c r="H2751" s="453">
        <v>29300</v>
      </c>
      <c r="I2751" s="452" t="s">
        <v>1670</v>
      </c>
      <c r="J2751" s="452" t="s">
        <v>1438</v>
      </c>
      <c r="K2751" s="452" t="s">
        <v>1438</v>
      </c>
      <c r="L2751" s="452" t="s">
        <v>1439</v>
      </c>
      <c r="M2751" s="452" t="s">
        <v>1440</v>
      </c>
      <c r="N2751" s="454">
        <v>44309</v>
      </c>
      <c r="O2751" s="452" t="s">
        <v>1440</v>
      </c>
      <c r="P2751" s="454">
        <v>44468</v>
      </c>
    </row>
    <row r="2752" spans="1:16" ht="21" x14ac:dyDescent="0.2">
      <c r="A2752" s="451" t="s">
        <v>2650</v>
      </c>
      <c r="B2752" s="451" t="s">
        <v>1697</v>
      </c>
      <c r="C2752" s="451" t="s">
        <v>1432</v>
      </c>
      <c r="D2752" s="451" t="s">
        <v>1515</v>
      </c>
      <c r="E2752" s="451" t="s">
        <v>1442</v>
      </c>
      <c r="F2752" s="451" t="s">
        <v>2211</v>
      </c>
      <c r="G2752" s="452" t="s">
        <v>1436</v>
      </c>
      <c r="H2752" s="453">
        <v>314</v>
      </c>
      <c r="I2752" s="452" t="s">
        <v>1522</v>
      </c>
      <c r="J2752" s="452" t="s">
        <v>1438</v>
      </c>
      <c r="K2752" s="452" t="s">
        <v>1438</v>
      </c>
      <c r="L2752" s="452" t="s">
        <v>1439</v>
      </c>
      <c r="M2752" s="452" t="s">
        <v>1440</v>
      </c>
      <c r="N2752" s="454">
        <v>44294</v>
      </c>
      <c r="O2752" s="452" t="s">
        <v>1440</v>
      </c>
      <c r="P2752" s="454">
        <v>44468</v>
      </c>
    </row>
    <row r="2753" spans="1:16" ht="21" x14ac:dyDescent="0.2">
      <c r="A2753" s="451" t="s">
        <v>2650</v>
      </c>
      <c r="B2753" s="451" t="s">
        <v>1703</v>
      </c>
      <c r="C2753" s="451" t="s">
        <v>1432</v>
      </c>
      <c r="D2753" s="451" t="s">
        <v>1491</v>
      </c>
      <c r="E2753" s="451" t="s">
        <v>1434</v>
      </c>
      <c r="F2753" s="451" t="s">
        <v>2651</v>
      </c>
      <c r="G2753" s="452" t="s">
        <v>1436</v>
      </c>
      <c r="H2753" s="453">
        <v>4360</v>
      </c>
      <c r="I2753" s="452" t="s">
        <v>1613</v>
      </c>
      <c r="J2753" s="452" t="s">
        <v>1438</v>
      </c>
      <c r="K2753" s="452" t="s">
        <v>1438</v>
      </c>
      <c r="L2753" s="452" t="s">
        <v>1439</v>
      </c>
      <c r="M2753" s="452" t="s">
        <v>1440</v>
      </c>
      <c r="N2753" s="454">
        <v>44370</v>
      </c>
      <c r="O2753" s="452" t="s">
        <v>1440</v>
      </c>
      <c r="P2753" s="454">
        <v>44468</v>
      </c>
    </row>
    <row r="2754" spans="1:16" ht="21" x14ac:dyDescent="0.2">
      <c r="A2754" s="451" t="s">
        <v>2650</v>
      </c>
      <c r="B2754" s="451" t="s">
        <v>1703</v>
      </c>
      <c r="C2754" s="451" t="s">
        <v>1432</v>
      </c>
      <c r="D2754" s="451" t="s">
        <v>1507</v>
      </c>
      <c r="E2754" s="451" t="s">
        <v>1442</v>
      </c>
      <c r="F2754" s="451" t="s">
        <v>1878</v>
      </c>
      <c r="G2754" s="452" t="s">
        <v>1436</v>
      </c>
      <c r="H2754" s="453">
        <v>-4360</v>
      </c>
      <c r="I2754" s="452" t="s">
        <v>1707</v>
      </c>
      <c r="J2754" s="452" t="s">
        <v>1438</v>
      </c>
      <c r="K2754" s="452" t="s">
        <v>1438</v>
      </c>
      <c r="L2754" s="452" t="s">
        <v>1439</v>
      </c>
      <c r="M2754" s="452" t="s">
        <v>1440</v>
      </c>
      <c r="N2754" s="454">
        <v>44384</v>
      </c>
      <c r="O2754" s="452" t="s">
        <v>1440</v>
      </c>
      <c r="P2754" s="454">
        <v>44468</v>
      </c>
    </row>
    <row r="2755" spans="1:16" ht="21" x14ac:dyDescent="0.2">
      <c r="A2755" s="451" t="s">
        <v>2650</v>
      </c>
      <c r="B2755" s="451" t="s">
        <v>1708</v>
      </c>
      <c r="C2755" s="451" t="s">
        <v>1432</v>
      </c>
      <c r="D2755" s="451" t="s">
        <v>1507</v>
      </c>
      <c r="E2755" s="451" t="s">
        <v>1434</v>
      </c>
      <c r="F2755" s="451" t="s">
        <v>2150</v>
      </c>
      <c r="G2755" s="452" t="s">
        <v>1436</v>
      </c>
      <c r="H2755" s="453">
        <v>4360</v>
      </c>
      <c r="I2755" s="452" t="s">
        <v>1707</v>
      </c>
      <c r="J2755" s="452" t="s">
        <v>1438</v>
      </c>
      <c r="K2755" s="452" t="s">
        <v>1438</v>
      </c>
      <c r="L2755" s="452" t="s">
        <v>1439</v>
      </c>
      <c r="M2755" s="452" t="s">
        <v>1440</v>
      </c>
      <c r="N2755" s="454">
        <v>44384</v>
      </c>
      <c r="O2755" s="452" t="s">
        <v>1440</v>
      </c>
      <c r="P2755" s="454">
        <v>44468</v>
      </c>
    </row>
    <row r="2756" spans="1:16" ht="21" x14ac:dyDescent="0.2">
      <c r="A2756" s="451" t="s">
        <v>2650</v>
      </c>
      <c r="B2756" s="451" t="s">
        <v>1708</v>
      </c>
      <c r="C2756" s="451" t="s">
        <v>1432</v>
      </c>
      <c r="D2756" s="451" t="s">
        <v>1531</v>
      </c>
      <c r="E2756" s="451" t="s">
        <v>1568</v>
      </c>
      <c r="F2756" s="451" t="s">
        <v>1982</v>
      </c>
      <c r="G2756" s="452" t="s">
        <v>1436</v>
      </c>
      <c r="H2756" s="453">
        <v>500</v>
      </c>
      <c r="I2756" s="452" t="s">
        <v>1627</v>
      </c>
      <c r="J2756" s="455"/>
      <c r="K2756" s="452" t="s">
        <v>1533</v>
      </c>
      <c r="L2756" s="452" t="s">
        <v>1439</v>
      </c>
      <c r="M2756" s="452" t="s">
        <v>1452</v>
      </c>
      <c r="N2756" s="454">
        <v>44496</v>
      </c>
      <c r="O2756" s="452" t="s">
        <v>1534</v>
      </c>
      <c r="P2756" s="454">
        <v>44497</v>
      </c>
    </row>
    <row r="2757" spans="1:16" ht="21" x14ac:dyDescent="0.2">
      <c r="A2757" s="451" t="s">
        <v>2650</v>
      </c>
      <c r="B2757" s="451" t="s">
        <v>1708</v>
      </c>
      <c r="C2757" s="451" t="s">
        <v>1432</v>
      </c>
      <c r="D2757" s="451" t="s">
        <v>1531</v>
      </c>
      <c r="E2757" s="451" t="s">
        <v>1628</v>
      </c>
      <c r="F2757" s="451" t="s">
        <v>1982</v>
      </c>
      <c r="G2757" s="452" t="s">
        <v>1436</v>
      </c>
      <c r="H2757" s="453">
        <v>236.25</v>
      </c>
      <c r="I2757" s="452" t="s">
        <v>1629</v>
      </c>
      <c r="J2757" s="455"/>
      <c r="K2757" s="452" t="s">
        <v>1533</v>
      </c>
      <c r="L2757" s="452" t="s">
        <v>1439</v>
      </c>
      <c r="M2757" s="452" t="s">
        <v>1452</v>
      </c>
      <c r="N2757" s="454">
        <v>44496</v>
      </c>
      <c r="O2757" s="452" t="s">
        <v>1534</v>
      </c>
      <c r="P2757" s="454">
        <v>44497</v>
      </c>
    </row>
    <row r="2758" spans="1:16" ht="21" x14ac:dyDescent="0.2">
      <c r="A2758" s="451" t="s">
        <v>2650</v>
      </c>
      <c r="B2758" s="451" t="s">
        <v>1575</v>
      </c>
      <c r="C2758" s="451" t="s">
        <v>1432</v>
      </c>
      <c r="D2758" s="451" t="s">
        <v>1507</v>
      </c>
      <c r="E2758" s="451" t="s">
        <v>1442</v>
      </c>
      <c r="F2758" s="451" t="s">
        <v>1576</v>
      </c>
      <c r="G2758" s="452" t="s">
        <v>1436</v>
      </c>
      <c r="H2758" s="453">
        <v>4181</v>
      </c>
      <c r="I2758" s="452" t="s">
        <v>1712</v>
      </c>
      <c r="J2758" s="452" t="s">
        <v>1438</v>
      </c>
      <c r="K2758" s="452" t="s">
        <v>1438</v>
      </c>
      <c r="L2758" s="452" t="s">
        <v>1439</v>
      </c>
      <c r="M2758" s="452" t="s">
        <v>1440</v>
      </c>
      <c r="N2758" s="454">
        <v>44399</v>
      </c>
      <c r="O2758" s="452" t="s">
        <v>1440</v>
      </c>
      <c r="P2758" s="454">
        <v>44468</v>
      </c>
    </row>
    <row r="2759" spans="1:16" ht="21" x14ac:dyDescent="0.2">
      <c r="A2759" s="451" t="s">
        <v>2650</v>
      </c>
      <c r="B2759" s="451" t="s">
        <v>1575</v>
      </c>
      <c r="C2759" s="451" t="s">
        <v>1432</v>
      </c>
      <c r="D2759" s="451" t="s">
        <v>1540</v>
      </c>
      <c r="E2759" s="451" t="s">
        <v>1623</v>
      </c>
      <c r="F2759" s="451" t="s">
        <v>1457</v>
      </c>
      <c r="G2759" s="452" t="s">
        <v>1436</v>
      </c>
      <c r="H2759" s="453">
        <v>2000</v>
      </c>
      <c r="I2759" s="452" t="s">
        <v>1974</v>
      </c>
      <c r="J2759" s="455"/>
      <c r="K2759" s="452" t="s">
        <v>1533</v>
      </c>
      <c r="L2759" s="452" t="s">
        <v>1439</v>
      </c>
      <c r="M2759" s="452" t="s">
        <v>1452</v>
      </c>
      <c r="N2759" s="454">
        <v>44512</v>
      </c>
      <c r="O2759" s="452" t="s">
        <v>1534</v>
      </c>
      <c r="P2759" s="454">
        <v>44516</v>
      </c>
    </row>
    <row r="2760" spans="1:16" ht="21" x14ac:dyDescent="0.2">
      <c r="A2760" s="451" t="s">
        <v>2650</v>
      </c>
      <c r="B2760" s="451" t="s">
        <v>1575</v>
      </c>
      <c r="C2760" s="451" t="s">
        <v>1432</v>
      </c>
      <c r="D2760" s="451" t="s">
        <v>1448</v>
      </c>
      <c r="E2760" s="451" t="s">
        <v>1460</v>
      </c>
      <c r="F2760" s="451" t="s">
        <v>1982</v>
      </c>
      <c r="G2760" s="452" t="s">
        <v>1436</v>
      </c>
      <c r="H2760" s="453">
        <v>3345</v>
      </c>
      <c r="I2760" s="452" t="s">
        <v>1462</v>
      </c>
      <c r="J2760" s="455"/>
      <c r="K2760" s="452" t="s">
        <v>1533</v>
      </c>
      <c r="L2760" s="452" t="s">
        <v>1439</v>
      </c>
      <c r="M2760" s="452" t="s">
        <v>1452</v>
      </c>
      <c r="N2760" s="454">
        <v>44550</v>
      </c>
      <c r="O2760" s="452" t="s">
        <v>1453</v>
      </c>
      <c r="P2760" s="454">
        <v>44553</v>
      </c>
    </row>
    <row r="2761" spans="1:16" ht="21" x14ac:dyDescent="0.2">
      <c r="A2761" s="451" t="s">
        <v>2650</v>
      </c>
      <c r="B2761" s="451" t="s">
        <v>1713</v>
      </c>
      <c r="C2761" s="451" t="s">
        <v>1432</v>
      </c>
      <c r="D2761" s="451" t="s">
        <v>1466</v>
      </c>
      <c r="E2761" s="451" t="s">
        <v>1442</v>
      </c>
      <c r="F2761" s="451" t="s">
        <v>2459</v>
      </c>
      <c r="G2761" s="452" t="s">
        <v>1436</v>
      </c>
      <c r="H2761" s="453">
        <v>7175</v>
      </c>
      <c r="I2761" s="452" t="s">
        <v>1676</v>
      </c>
      <c r="J2761" s="452" t="s">
        <v>1438</v>
      </c>
      <c r="K2761" s="452" t="s">
        <v>1438</v>
      </c>
      <c r="L2761" s="452" t="s">
        <v>1439</v>
      </c>
      <c r="M2761" s="452" t="s">
        <v>1440</v>
      </c>
      <c r="N2761" s="454">
        <v>44330</v>
      </c>
      <c r="O2761" s="452" t="s">
        <v>1440</v>
      </c>
      <c r="P2761" s="454">
        <v>44468</v>
      </c>
    </row>
    <row r="2762" spans="1:16" ht="21" x14ac:dyDescent="0.2">
      <c r="A2762" s="451" t="s">
        <v>2650</v>
      </c>
      <c r="B2762" s="451" t="s">
        <v>1713</v>
      </c>
      <c r="C2762" s="451" t="s">
        <v>1432</v>
      </c>
      <c r="D2762" s="451" t="s">
        <v>1507</v>
      </c>
      <c r="E2762" s="451" t="s">
        <v>1442</v>
      </c>
      <c r="F2762" s="451" t="s">
        <v>1976</v>
      </c>
      <c r="G2762" s="452" t="s">
        <v>1436</v>
      </c>
      <c r="H2762" s="453">
        <v>21211</v>
      </c>
      <c r="I2762" s="452" t="s">
        <v>1640</v>
      </c>
      <c r="J2762" s="452" t="s">
        <v>1438</v>
      </c>
      <c r="K2762" s="452" t="s">
        <v>1438</v>
      </c>
      <c r="L2762" s="452" t="s">
        <v>1439</v>
      </c>
      <c r="M2762" s="452" t="s">
        <v>1440</v>
      </c>
      <c r="N2762" s="454">
        <v>44384</v>
      </c>
      <c r="O2762" s="452" t="s">
        <v>1440</v>
      </c>
      <c r="P2762" s="454">
        <v>44468</v>
      </c>
    </row>
    <row r="2763" spans="1:16" ht="21" x14ac:dyDescent="0.2">
      <c r="A2763" s="451" t="s">
        <v>2650</v>
      </c>
      <c r="B2763" s="451" t="s">
        <v>1713</v>
      </c>
      <c r="C2763" s="451" t="s">
        <v>1432</v>
      </c>
      <c r="D2763" s="451" t="s">
        <v>1540</v>
      </c>
      <c r="E2763" s="451" t="s">
        <v>1677</v>
      </c>
      <c r="F2763" s="451" t="s">
        <v>1894</v>
      </c>
      <c r="G2763" s="452" t="s">
        <v>1436</v>
      </c>
      <c r="H2763" s="453">
        <v>10028</v>
      </c>
      <c r="I2763" s="452" t="s">
        <v>1678</v>
      </c>
      <c r="J2763" s="455"/>
      <c r="K2763" s="452" t="s">
        <v>1533</v>
      </c>
      <c r="L2763" s="452" t="s">
        <v>1439</v>
      </c>
      <c r="M2763" s="452" t="s">
        <v>1452</v>
      </c>
      <c r="N2763" s="454">
        <v>44525</v>
      </c>
      <c r="O2763" s="452" t="s">
        <v>1534</v>
      </c>
      <c r="P2763" s="454">
        <v>44525</v>
      </c>
    </row>
    <row r="2764" spans="1:16" ht="21" x14ac:dyDescent="0.2">
      <c r="A2764" s="451" t="s">
        <v>2650</v>
      </c>
      <c r="B2764" s="451" t="s">
        <v>1717</v>
      </c>
      <c r="C2764" s="451" t="s">
        <v>1432</v>
      </c>
      <c r="D2764" s="451" t="s">
        <v>1433</v>
      </c>
      <c r="E2764" s="451" t="s">
        <v>1434</v>
      </c>
      <c r="F2764" s="451" t="s">
        <v>2005</v>
      </c>
      <c r="G2764" s="452" t="s">
        <v>1436</v>
      </c>
      <c r="H2764" s="453">
        <v>39720</v>
      </c>
      <c r="I2764" s="452" t="s">
        <v>1654</v>
      </c>
      <c r="J2764" s="452" t="s">
        <v>1438</v>
      </c>
      <c r="K2764" s="452" t="s">
        <v>1438</v>
      </c>
      <c r="L2764" s="452" t="s">
        <v>1439</v>
      </c>
      <c r="M2764" s="452" t="s">
        <v>1440</v>
      </c>
      <c r="N2764" s="454">
        <v>44312</v>
      </c>
      <c r="O2764" s="452" t="s">
        <v>1440</v>
      </c>
      <c r="P2764" s="454">
        <v>44468</v>
      </c>
    </row>
    <row r="2765" spans="1:16" ht="21" x14ac:dyDescent="0.2">
      <c r="A2765" s="451" t="s">
        <v>2652</v>
      </c>
      <c r="B2765" s="451" t="s">
        <v>1463</v>
      </c>
      <c r="C2765" s="451" t="s">
        <v>1432</v>
      </c>
      <c r="D2765" s="451" t="s">
        <v>1433</v>
      </c>
      <c r="E2765" s="451" t="s">
        <v>1434</v>
      </c>
      <c r="F2765" s="451" t="s">
        <v>1768</v>
      </c>
      <c r="G2765" s="452" t="s">
        <v>1436</v>
      </c>
      <c r="H2765" s="453">
        <v>1037335</v>
      </c>
      <c r="I2765" s="452" t="s">
        <v>1650</v>
      </c>
      <c r="J2765" s="452" t="s">
        <v>1438</v>
      </c>
      <c r="K2765" s="452" t="s">
        <v>1438</v>
      </c>
      <c r="L2765" s="452" t="s">
        <v>1439</v>
      </c>
      <c r="M2765" s="452" t="s">
        <v>1440</v>
      </c>
      <c r="N2765" s="454">
        <v>44309</v>
      </c>
      <c r="O2765" s="452" t="s">
        <v>1440</v>
      </c>
      <c r="P2765" s="454">
        <v>44468</v>
      </c>
    </row>
    <row r="2766" spans="1:16" x14ac:dyDescent="0.2">
      <c r="A2766" s="451" t="s">
        <v>2652</v>
      </c>
      <c r="B2766" s="451" t="s">
        <v>1693</v>
      </c>
      <c r="C2766" s="451" t="s">
        <v>1432</v>
      </c>
      <c r="D2766" s="451" t="s">
        <v>1433</v>
      </c>
      <c r="E2766" s="451" t="s">
        <v>1434</v>
      </c>
      <c r="F2766" s="451" t="s">
        <v>2472</v>
      </c>
      <c r="G2766" s="452" t="s">
        <v>1436</v>
      </c>
      <c r="H2766" s="453">
        <v>24878</v>
      </c>
      <c r="I2766" s="452" t="s">
        <v>1648</v>
      </c>
      <c r="J2766" s="452" t="s">
        <v>1438</v>
      </c>
      <c r="K2766" s="452" t="s">
        <v>1438</v>
      </c>
      <c r="L2766" s="452" t="s">
        <v>1439</v>
      </c>
      <c r="M2766" s="452" t="s">
        <v>1440</v>
      </c>
      <c r="N2766" s="454">
        <v>44309</v>
      </c>
      <c r="O2766" s="452" t="s">
        <v>1440</v>
      </c>
      <c r="P2766" s="454">
        <v>44468</v>
      </c>
    </row>
    <row r="2767" spans="1:16" x14ac:dyDescent="0.2">
      <c r="A2767" s="451" t="s">
        <v>2652</v>
      </c>
      <c r="B2767" s="451" t="s">
        <v>1695</v>
      </c>
      <c r="C2767" s="451" t="s">
        <v>1432</v>
      </c>
      <c r="D2767" s="451" t="s">
        <v>1466</v>
      </c>
      <c r="E2767" s="451" t="s">
        <v>1434</v>
      </c>
      <c r="F2767" s="451" t="s">
        <v>2109</v>
      </c>
      <c r="G2767" s="452" t="s">
        <v>1436</v>
      </c>
      <c r="H2767" s="453">
        <v>313096.13</v>
      </c>
      <c r="I2767" s="452" t="s">
        <v>1655</v>
      </c>
      <c r="J2767" s="452" t="s">
        <v>1438</v>
      </c>
      <c r="K2767" s="452" t="s">
        <v>1438</v>
      </c>
      <c r="L2767" s="452" t="s">
        <v>1439</v>
      </c>
      <c r="M2767" s="452" t="s">
        <v>1440</v>
      </c>
      <c r="N2767" s="454">
        <v>44341</v>
      </c>
      <c r="O2767" s="452" t="s">
        <v>1440</v>
      </c>
      <c r="P2767" s="454">
        <v>44468</v>
      </c>
    </row>
    <row r="2768" spans="1:16" x14ac:dyDescent="0.2">
      <c r="A2768" s="451" t="s">
        <v>2652</v>
      </c>
      <c r="B2768" s="451" t="s">
        <v>1697</v>
      </c>
      <c r="C2768" s="451" t="s">
        <v>1432</v>
      </c>
      <c r="D2768" s="451" t="s">
        <v>1433</v>
      </c>
      <c r="E2768" s="451" t="s">
        <v>1442</v>
      </c>
      <c r="F2768" s="451" t="s">
        <v>2306</v>
      </c>
      <c r="G2768" s="452" t="s">
        <v>1436</v>
      </c>
      <c r="H2768" s="453">
        <v>27780</v>
      </c>
      <c r="I2768" s="452" t="s">
        <v>1670</v>
      </c>
      <c r="J2768" s="452" t="s">
        <v>1438</v>
      </c>
      <c r="K2768" s="452" t="s">
        <v>1438</v>
      </c>
      <c r="L2768" s="452" t="s">
        <v>1439</v>
      </c>
      <c r="M2768" s="452" t="s">
        <v>1440</v>
      </c>
      <c r="N2768" s="454">
        <v>44309</v>
      </c>
      <c r="O2768" s="452" t="s">
        <v>1440</v>
      </c>
      <c r="P2768" s="454">
        <v>44468</v>
      </c>
    </row>
    <row r="2769" spans="1:16" x14ac:dyDescent="0.2">
      <c r="A2769" s="451" t="s">
        <v>2652</v>
      </c>
      <c r="B2769" s="451" t="s">
        <v>1697</v>
      </c>
      <c r="C2769" s="451" t="s">
        <v>1432</v>
      </c>
      <c r="D2769" s="451" t="s">
        <v>1466</v>
      </c>
      <c r="E2769" s="451" t="s">
        <v>1442</v>
      </c>
      <c r="F2769" s="451" t="s">
        <v>2491</v>
      </c>
      <c r="G2769" s="452" t="s">
        <v>1436</v>
      </c>
      <c r="H2769" s="453">
        <v>4112</v>
      </c>
      <c r="I2769" s="452" t="s">
        <v>1488</v>
      </c>
      <c r="J2769" s="452" t="s">
        <v>1438</v>
      </c>
      <c r="K2769" s="452" t="s">
        <v>1438</v>
      </c>
      <c r="L2769" s="452" t="s">
        <v>1439</v>
      </c>
      <c r="M2769" s="452" t="s">
        <v>1440</v>
      </c>
      <c r="N2769" s="454">
        <v>44342</v>
      </c>
      <c r="O2769" s="452" t="s">
        <v>1440</v>
      </c>
      <c r="P2769" s="454">
        <v>44468</v>
      </c>
    </row>
    <row r="2770" spans="1:16" x14ac:dyDescent="0.2">
      <c r="A2770" s="451" t="s">
        <v>2652</v>
      </c>
      <c r="B2770" s="451" t="s">
        <v>1697</v>
      </c>
      <c r="C2770" s="451" t="s">
        <v>1432</v>
      </c>
      <c r="D2770" s="451" t="s">
        <v>1515</v>
      </c>
      <c r="E2770" s="451" t="s">
        <v>1442</v>
      </c>
      <c r="F2770" s="451" t="s">
        <v>2653</v>
      </c>
      <c r="G2770" s="452" t="s">
        <v>1436</v>
      </c>
      <c r="H2770" s="453">
        <v>5563</v>
      </c>
      <c r="I2770" s="452" t="s">
        <v>1522</v>
      </c>
      <c r="J2770" s="452" t="s">
        <v>1438</v>
      </c>
      <c r="K2770" s="452" t="s">
        <v>1438</v>
      </c>
      <c r="L2770" s="452" t="s">
        <v>1439</v>
      </c>
      <c r="M2770" s="452" t="s">
        <v>1440</v>
      </c>
      <c r="N2770" s="454">
        <v>44294</v>
      </c>
      <c r="O2770" s="452" t="s">
        <v>1440</v>
      </c>
      <c r="P2770" s="454">
        <v>44468</v>
      </c>
    </row>
    <row r="2771" spans="1:16" x14ac:dyDescent="0.2">
      <c r="A2771" s="451" t="s">
        <v>2652</v>
      </c>
      <c r="B2771" s="451" t="s">
        <v>1697</v>
      </c>
      <c r="C2771" s="451" t="s">
        <v>1432</v>
      </c>
      <c r="D2771" s="451" t="s">
        <v>1448</v>
      </c>
      <c r="E2771" s="451" t="s">
        <v>1544</v>
      </c>
      <c r="F2771" s="451" t="s">
        <v>2405</v>
      </c>
      <c r="G2771" s="452" t="s">
        <v>1436</v>
      </c>
      <c r="H2771" s="453">
        <v>3554</v>
      </c>
      <c r="I2771" s="452" t="s">
        <v>1564</v>
      </c>
      <c r="J2771" s="455"/>
      <c r="K2771" s="452" t="s">
        <v>1533</v>
      </c>
      <c r="L2771" s="452" t="s">
        <v>1439</v>
      </c>
      <c r="M2771" s="452" t="s">
        <v>1452</v>
      </c>
      <c r="N2771" s="454">
        <v>44539</v>
      </c>
      <c r="O2771" s="452" t="s">
        <v>1453</v>
      </c>
      <c r="P2771" s="454">
        <v>44544</v>
      </c>
    </row>
    <row r="2772" spans="1:16" ht="21" x14ac:dyDescent="0.2">
      <c r="A2772" s="451" t="s">
        <v>2652</v>
      </c>
      <c r="B2772" s="451" t="s">
        <v>1703</v>
      </c>
      <c r="C2772" s="451" t="s">
        <v>1432</v>
      </c>
      <c r="D2772" s="451" t="s">
        <v>1491</v>
      </c>
      <c r="E2772" s="451" t="s">
        <v>1434</v>
      </c>
      <c r="F2772" s="451" t="s">
        <v>2513</v>
      </c>
      <c r="G2772" s="452" t="s">
        <v>1436</v>
      </c>
      <c r="H2772" s="453">
        <v>7000</v>
      </c>
      <c r="I2772" s="452" t="s">
        <v>1613</v>
      </c>
      <c r="J2772" s="452" t="s">
        <v>1438</v>
      </c>
      <c r="K2772" s="452" t="s">
        <v>1438</v>
      </c>
      <c r="L2772" s="452" t="s">
        <v>1439</v>
      </c>
      <c r="M2772" s="452" t="s">
        <v>1440</v>
      </c>
      <c r="N2772" s="454">
        <v>44370</v>
      </c>
      <c r="O2772" s="452" t="s">
        <v>1440</v>
      </c>
      <c r="P2772" s="454">
        <v>44468</v>
      </c>
    </row>
    <row r="2773" spans="1:16" ht="21" x14ac:dyDescent="0.2">
      <c r="A2773" s="451" t="s">
        <v>2652</v>
      </c>
      <c r="B2773" s="451" t="s">
        <v>1703</v>
      </c>
      <c r="C2773" s="451" t="s">
        <v>1432</v>
      </c>
      <c r="D2773" s="451" t="s">
        <v>1507</v>
      </c>
      <c r="E2773" s="451" t="s">
        <v>1442</v>
      </c>
      <c r="F2773" s="451" t="s">
        <v>2105</v>
      </c>
      <c r="G2773" s="452" t="s">
        <v>1436</v>
      </c>
      <c r="H2773" s="453">
        <v>-7000</v>
      </c>
      <c r="I2773" s="452" t="s">
        <v>1707</v>
      </c>
      <c r="J2773" s="452" t="s">
        <v>1438</v>
      </c>
      <c r="K2773" s="452" t="s">
        <v>1438</v>
      </c>
      <c r="L2773" s="452" t="s">
        <v>1439</v>
      </c>
      <c r="M2773" s="452" t="s">
        <v>1440</v>
      </c>
      <c r="N2773" s="454">
        <v>44384</v>
      </c>
      <c r="O2773" s="452" t="s">
        <v>1440</v>
      </c>
      <c r="P2773" s="454">
        <v>44468</v>
      </c>
    </row>
    <row r="2774" spans="1:16" ht="21" x14ac:dyDescent="0.2">
      <c r="A2774" s="451" t="s">
        <v>2652</v>
      </c>
      <c r="B2774" s="451" t="s">
        <v>1758</v>
      </c>
      <c r="C2774" s="451" t="s">
        <v>1432</v>
      </c>
      <c r="D2774" s="451" t="s">
        <v>1448</v>
      </c>
      <c r="E2774" s="451" t="s">
        <v>1570</v>
      </c>
      <c r="F2774" s="451" t="s">
        <v>1726</v>
      </c>
      <c r="G2774" s="452" t="s">
        <v>1436</v>
      </c>
      <c r="H2774" s="453">
        <v>7481</v>
      </c>
      <c r="I2774" s="452" t="s">
        <v>1572</v>
      </c>
      <c r="J2774" s="455"/>
      <c r="K2774" s="452" t="s">
        <v>1533</v>
      </c>
      <c r="L2774" s="452" t="s">
        <v>1439</v>
      </c>
      <c r="M2774" s="452" t="s">
        <v>1452</v>
      </c>
      <c r="N2774" s="454">
        <v>44554</v>
      </c>
      <c r="O2774" s="452" t="s">
        <v>1534</v>
      </c>
      <c r="P2774" s="454">
        <v>44560</v>
      </c>
    </row>
    <row r="2775" spans="1:16" x14ac:dyDescent="0.2">
      <c r="A2775" s="451" t="s">
        <v>2652</v>
      </c>
      <c r="B2775" s="451" t="s">
        <v>1708</v>
      </c>
      <c r="C2775" s="451" t="s">
        <v>1432</v>
      </c>
      <c r="D2775" s="451" t="s">
        <v>1507</v>
      </c>
      <c r="E2775" s="451" t="s">
        <v>1442</v>
      </c>
      <c r="F2775" s="451" t="s">
        <v>2590</v>
      </c>
      <c r="G2775" s="452" t="s">
        <v>1436</v>
      </c>
      <c r="H2775" s="453">
        <v>7000</v>
      </c>
      <c r="I2775" s="452" t="s">
        <v>1707</v>
      </c>
      <c r="J2775" s="452" t="s">
        <v>1438</v>
      </c>
      <c r="K2775" s="452" t="s">
        <v>1438</v>
      </c>
      <c r="L2775" s="452" t="s">
        <v>1439</v>
      </c>
      <c r="M2775" s="452" t="s">
        <v>1440</v>
      </c>
      <c r="N2775" s="454">
        <v>44384</v>
      </c>
      <c r="O2775" s="452" t="s">
        <v>1440</v>
      </c>
      <c r="P2775" s="454">
        <v>44468</v>
      </c>
    </row>
    <row r="2776" spans="1:16" ht="21" x14ac:dyDescent="0.2">
      <c r="A2776" s="451" t="s">
        <v>2652</v>
      </c>
      <c r="B2776" s="451" t="s">
        <v>1708</v>
      </c>
      <c r="C2776" s="451" t="s">
        <v>1432</v>
      </c>
      <c r="D2776" s="451" t="s">
        <v>1531</v>
      </c>
      <c r="E2776" s="451" t="s">
        <v>1568</v>
      </c>
      <c r="F2776" s="451" t="s">
        <v>1861</v>
      </c>
      <c r="G2776" s="452" t="s">
        <v>1436</v>
      </c>
      <c r="H2776" s="453">
        <v>725</v>
      </c>
      <c r="I2776" s="452" t="s">
        <v>1627</v>
      </c>
      <c r="J2776" s="455"/>
      <c r="K2776" s="452" t="s">
        <v>1533</v>
      </c>
      <c r="L2776" s="452" t="s">
        <v>1439</v>
      </c>
      <c r="M2776" s="452" t="s">
        <v>1452</v>
      </c>
      <c r="N2776" s="454">
        <v>44496</v>
      </c>
      <c r="O2776" s="452" t="s">
        <v>1534</v>
      </c>
      <c r="P2776" s="454">
        <v>44497</v>
      </c>
    </row>
    <row r="2777" spans="1:16" ht="21" x14ac:dyDescent="0.2">
      <c r="A2777" s="451" t="s">
        <v>2652</v>
      </c>
      <c r="B2777" s="451" t="s">
        <v>1708</v>
      </c>
      <c r="C2777" s="451" t="s">
        <v>1432</v>
      </c>
      <c r="D2777" s="451" t="s">
        <v>1531</v>
      </c>
      <c r="E2777" s="451" t="s">
        <v>1628</v>
      </c>
      <c r="F2777" s="451" t="s">
        <v>1861</v>
      </c>
      <c r="G2777" s="452" t="s">
        <v>1436</v>
      </c>
      <c r="H2777" s="453">
        <v>649.69000000000005</v>
      </c>
      <c r="I2777" s="452" t="s">
        <v>1629</v>
      </c>
      <c r="J2777" s="455"/>
      <c r="K2777" s="452" t="s">
        <v>1533</v>
      </c>
      <c r="L2777" s="452" t="s">
        <v>1439</v>
      </c>
      <c r="M2777" s="452" t="s">
        <v>1452</v>
      </c>
      <c r="N2777" s="454">
        <v>44496</v>
      </c>
      <c r="O2777" s="452" t="s">
        <v>1534</v>
      </c>
      <c r="P2777" s="454">
        <v>44497</v>
      </c>
    </row>
    <row r="2778" spans="1:16" x14ac:dyDescent="0.2">
      <c r="A2778" s="451" t="s">
        <v>2652</v>
      </c>
      <c r="B2778" s="451" t="s">
        <v>1575</v>
      </c>
      <c r="C2778" s="451" t="s">
        <v>1432</v>
      </c>
      <c r="D2778" s="451" t="s">
        <v>1507</v>
      </c>
      <c r="E2778" s="451" t="s">
        <v>1442</v>
      </c>
      <c r="F2778" s="451" t="s">
        <v>2531</v>
      </c>
      <c r="G2778" s="452" t="s">
        <v>1436</v>
      </c>
      <c r="H2778" s="453">
        <v>12688</v>
      </c>
      <c r="I2778" s="452" t="s">
        <v>1712</v>
      </c>
      <c r="J2778" s="452" t="s">
        <v>1438</v>
      </c>
      <c r="K2778" s="452" t="s">
        <v>1438</v>
      </c>
      <c r="L2778" s="452" t="s">
        <v>1439</v>
      </c>
      <c r="M2778" s="452" t="s">
        <v>1440</v>
      </c>
      <c r="N2778" s="454">
        <v>44399</v>
      </c>
      <c r="O2778" s="452" t="s">
        <v>1440</v>
      </c>
      <c r="P2778" s="454">
        <v>44468</v>
      </c>
    </row>
    <row r="2779" spans="1:16" ht="21" x14ac:dyDescent="0.2">
      <c r="A2779" s="451" t="s">
        <v>2652</v>
      </c>
      <c r="B2779" s="451" t="s">
        <v>1575</v>
      </c>
      <c r="C2779" s="451" t="s">
        <v>1432</v>
      </c>
      <c r="D2779" s="451" t="s">
        <v>1448</v>
      </c>
      <c r="E2779" s="451" t="s">
        <v>1460</v>
      </c>
      <c r="F2779" s="451" t="s">
        <v>1861</v>
      </c>
      <c r="G2779" s="452" t="s">
        <v>1436</v>
      </c>
      <c r="H2779" s="453">
        <v>10150</v>
      </c>
      <c r="I2779" s="452" t="s">
        <v>1462</v>
      </c>
      <c r="J2779" s="455"/>
      <c r="K2779" s="452" t="s">
        <v>1533</v>
      </c>
      <c r="L2779" s="452" t="s">
        <v>1439</v>
      </c>
      <c r="M2779" s="452" t="s">
        <v>1452</v>
      </c>
      <c r="N2779" s="454">
        <v>44550</v>
      </c>
      <c r="O2779" s="452" t="s">
        <v>1453</v>
      </c>
      <c r="P2779" s="454">
        <v>44553</v>
      </c>
    </row>
    <row r="2780" spans="1:16" x14ac:dyDescent="0.2">
      <c r="A2780" s="451" t="s">
        <v>2652</v>
      </c>
      <c r="B2780" s="451" t="s">
        <v>1713</v>
      </c>
      <c r="C2780" s="451" t="s">
        <v>1432</v>
      </c>
      <c r="D2780" s="451" t="s">
        <v>1466</v>
      </c>
      <c r="E2780" s="451" t="s">
        <v>1442</v>
      </c>
      <c r="F2780" s="451" t="s">
        <v>1964</v>
      </c>
      <c r="G2780" s="452" t="s">
        <v>1436</v>
      </c>
      <c r="H2780" s="453">
        <v>7425</v>
      </c>
      <c r="I2780" s="452" t="s">
        <v>1676</v>
      </c>
      <c r="J2780" s="452" t="s">
        <v>1438</v>
      </c>
      <c r="K2780" s="452" t="s">
        <v>1438</v>
      </c>
      <c r="L2780" s="452" t="s">
        <v>1439</v>
      </c>
      <c r="M2780" s="452" t="s">
        <v>1440</v>
      </c>
      <c r="N2780" s="454">
        <v>44330</v>
      </c>
      <c r="O2780" s="452" t="s">
        <v>1440</v>
      </c>
      <c r="P2780" s="454">
        <v>44468</v>
      </c>
    </row>
    <row r="2781" spans="1:16" x14ac:dyDescent="0.2">
      <c r="A2781" s="451" t="s">
        <v>2652</v>
      </c>
      <c r="B2781" s="451" t="s">
        <v>1713</v>
      </c>
      <c r="C2781" s="451" t="s">
        <v>1432</v>
      </c>
      <c r="D2781" s="451" t="s">
        <v>1507</v>
      </c>
      <c r="E2781" s="451" t="s">
        <v>1442</v>
      </c>
      <c r="F2781" s="451" t="s">
        <v>1489</v>
      </c>
      <c r="G2781" s="452" t="s">
        <v>1436</v>
      </c>
      <c r="H2781" s="453">
        <v>34994</v>
      </c>
      <c r="I2781" s="452" t="s">
        <v>1640</v>
      </c>
      <c r="J2781" s="452" t="s">
        <v>1438</v>
      </c>
      <c r="K2781" s="452" t="s">
        <v>1438</v>
      </c>
      <c r="L2781" s="452" t="s">
        <v>1439</v>
      </c>
      <c r="M2781" s="452" t="s">
        <v>1440</v>
      </c>
      <c r="N2781" s="454">
        <v>44384</v>
      </c>
      <c r="O2781" s="452" t="s">
        <v>1440</v>
      </c>
      <c r="P2781" s="454">
        <v>44468</v>
      </c>
    </row>
    <row r="2782" spans="1:16" ht="21" x14ac:dyDescent="0.2">
      <c r="A2782" s="451" t="s">
        <v>2652</v>
      </c>
      <c r="B2782" s="451" t="s">
        <v>1713</v>
      </c>
      <c r="C2782" s="451" t="s">
        <v>1432</v>
      </c>
      <c r="D2782" s="451" t="s">
        <v>1540</v>
      </c>
      <c r="E2782" s="451" t="s">
        <v>1677</v>
      </c>
      <c r="F2782" s="451" t="s">
        <v>1726</v>
      </c>
      <c r="G2782" s="452" t="s">
        <v>1436</v>
      </c>
      <c r="H2782" s="453">
        <v>10395</v>
      </c>
      <c r="I2782" s="452" t="s">
        <v>1678</v>
      </c>
      <c r="J2782" s="455"/>
      <c r="K2782" s="452" t="s">
        <v>1533</v>
      </c>
      <c r="L2782" s="452" t="s">
        <v>1439</v>
      </c>
      <c r="M2782" s="452" t="s">
        <v>1452</v>
      </c>
      <c r="N2782" s="454">
        <v>44525</v>
      </c>
      <c r="O2782" s="452" t="s">
        <v>1534</v>
      </c>
      <c r="P2782" s="454">
        <v>44525</v>
      </c>
    </row>
    <row r="2783" spans="1:16" x14ac:dyDescent="0.2">
      <c r="A2783" s="451" t="s">
        <v>2652</v>
      </c>
      <c r="B2783" s="451" t="s">
        <v>1717</v>
      </c>
      <c r="C2783" s="451" t="s">
        <v>1432</v>
      </c>
      <c r="D2783" s="451" t="s">
        <v>1433</v>
      </c>
      <c r="E2783" s="451" t="s">
        <v>1442</v>
      </c>
      <c r="F2783" s="451" t="s">
        <v>2654</v>
      </c>
      <c r="G2783" s="452" t="s">
        <v>1436</v>
      </c>
      <c r="H2783" s="453">
        <v>74995</v>
      </c>
      <c r="I2783" s="452" t="s">
        <v>1654</v>
      </c>
      <c r="J2783" s="452" t="s">
        <v>1438</v>
      </c>
      <c r="K2783" s="452" t="s">
        <v>1438</v>
      </c>
      <c r="L2783" s="452" t="s">
        <v>1439</v>
      </c>
      <c r="M2783" s="452" t="s">
        <v>1440</v>
      </c>
      <c r="N2783" s="454">
        <v>44312</v>
      </c>
      <c r="O2783" s="452" t="s">
        <v>1440</v>
      </c>
      <c r="P2783" s="454">
        <v>44468</v>
      </c>
    </row>
    <row r="2784" spans="1:16" x14ac:dyDescent="0.2">
      <c r="A2784" s="451" t="s">
        <v>2652</v>
      </c>
      <c r="B2784" s="451" t="s">
        <v>1717</v>
      </c>
      <c r="C2784" s="451" t="s">
        <v>1432</v>
      </c>
      <c r="D2784" s="451" t="s">
        <v>1515</v>
      </c>
      <c r="E2784" s="451" t="s">
        <v>1442</v>
      </c>
      <c r="F2784" s="451" t="s">
        <v>1906</v>
      </c>
      <c r="G2784" s="452" t="s">
        <v>1436</v>
      </c>
      <c r="H2784" s="453">
        <v>1761</v>
      </c>
      <c r="I2784" s="452" t="s">
        <v>1530</v>
      </c>
      <c r="J2784" s="452" t="s">
        <v>1438</v>
      </c>
      <c r="K2784" s="452" t="s">
        <v>1438</v>
      </c>
      <c r="L2784" s="452" t="s">
        <v>1439</v>
      </c>
      <c r="M2784" s="452" t="s">
        <v>1440</v>
      </c>
      <c r="N2784" s="454">
        <v>44538</v>
      </c>
      <c r="O2784" s="452" t="s">
        <v>1440</v>
      </c>
      <c r="P2784" s="454">
        <v>44468</v>
      </c>
    </row>
    <row r="2785" spans="1:16" ht="21" x14ac:dyDescent="0.2">
      <c r="A2785" s="451" t="s">
        <v>2655</v>
      </c>
      <c r="B2785" s="451" t="s">
        <v>1463</v>
      </c>
      <c r="C2785" s="451" t="s">
        <v>1432</v>
      </c>
      <c r="D2785" s="451" t="s">
        <v>1433</v>
      </c>
      <c r="E2785" s="451" t="s">
        <v>1442</v>
      </c>
      <c r="F2785" s="451" t="s">
        <v>1871</v>
      </c>
      <c r="G2785" s="452" t="s">
        <v>1436</v>
      </c>
      <c r="H2785" s="453">
        <v>752276</v>
      </c>
      <c r="I2785" s="452" t="s">
        <v>1650</v>
      </c>
      <c r="J2785" s="452" t="s">
        <v>1438</v>
      </c>
      <c r="K2785" s="452" t="s">
        <v>1438</v>
      </c>
      <c r="L2785" s="452" t="s">
        <v>1439</v>
      </c>
      <c r="M2785" s="452" t="s">
        <v>1440</v>
      </c>
      <c r="N2785" s="454">
        <v>44309</v>
      </c>
      <c r="O2785" s="452" t="s">
        <v>1440</v>
      </c>
      <c r="P2785" s="454">
        <v>44468</v>
      </c>
    </row>
    <row r="2786" spans="1:16" ht="21" x14ac:dyDescent="0.2">
      <c r="A2786" s="451" t="s">
        <v>2655</v>
      </c>
      <c r="B2786" s="451" t="s">
        <v>1693</v>
      </c>
      <c r="C2786" s="451" t="s">
        <v>1432</v>
      </c>
      <c r="D2786" s="451" t="s">
        <v>1433</v>
      </c>
      <c r="E2786" s="451" t="s">
        <v>1442</v>
      </c>
      <c r="F2786" s="451" t="s">
        <v>1811</v>
      </c>
      <c r="G2786" s="452" t="s">
        <v>1436</v>
      </c>
      <c r="H2786" s="453">
        <v>15844</v>
      </c>
      <c r="I2786" s="452" t="s">
        <v>1648</v>
      </c>
      <c r="J2786" s="452" t="s">
        <v>1438</v>
      </c>
      <c r="K2786" s="452" t="s">
        <v>1438</v>
      </c>
      <c r="L2786" s="452" t="s">
        <v>1439</v>
      </c>
      <c r="M2786" s="452" t="s">
        <v>1440</v>
      </c>
      <c r="N2786" s="454">
        <v>44309</v>
      </c>
      <c r="O2786" s="452" t="s">
        <v>1440</v>
      </c>
      <c r="P2786" s="454">
        <v>44468</v>
      </c>
    </row>
    <row r="2787" spans="1:16" ht="21" x14ac:dyDescent="0.2">
      <c r="A2787" s="451" t="s">
        <v>2655</v>
      </c>
      <c r="B2787" s="451" t="s">
        <v>1695</v>
      </c>
      <c r="C2787" s="451" t="s">
        <v>1432</v>
      </c>
      <c r="D2787" s="451" t="s">
        <v>1466</v>
      </c>
      <c r="E2787" s="451" t="s">
        <v>1442</v>
      </c>
      <c r="F2787" s="451" t="s">
        <v>2220</v>
      </c>
      <c r="G2787" s="452" t="s">
        <v>1436</v>
      </c>
      <c r="H2787" s="453">
        <v>83958.34</v>
      </c>
      <c r="I2787" s="452" t="s">
        <v>1655</v>
      </c>
      <c r="J2787" s="452" t="s">
        <v>1438</v>
      </c>
      <c r="K2787" s="452" t="s">
        <v>1438</v>
      </c>
      <c r="L2787" s="452" t="s">
        <v>1439</v>
      </c>
      <c r="M2787" s="452" t="s">
        <v>1440</v>
      </c>
      <c r="N2787" s="454">
        <v>44341</v>
      </c>
      <c r="O2787" s="452" t="s">
        <v>1440</v>
      </c>
      <c r="P2787" s="454">
        <v>44468</v>
      </c>
    </row>
    <row r="2788" spans="1:16" ht="21" x14ac:dyDescent="0.2">
      <c r="A2788" s="451" t="s">
        <v>2655</v>
      </c>
      <c r="B2788" s="451" t="s">
        <v>1697</v>
      </c>
      <c r="C2788" s="451" t="s">
        <v>1432</v>
      </c>
      <c r="D2788" s="451" t="s">
        <v>1433</v>
      </c>
      <c r="E2788" s="451" t="s">
        <v>1442</v>
      </c>
      <c r="F2788" s="451" t="s">
        <v>2381</v>
      </c>
      <c r="G2788" s="452" t="s">
        <v>1436</v>
      </c>
      <c r="H2788" s="453">
        <v>12595</v>
      </c>
      <c r="I2788" s="452" t="s">
        <v>1670</v>
      </c>
      <c r="J2788" s="452" t="s">
        <v>1438</v>
      </c>
      <c r="K2788" s="452" t="s">
        <v>1438</v>
      </c>
      <c r="L2788" s="452" t="s">
        <v>1439</v>
      </c>
      <c r="M2788" s="452" t="s">
        <v>1440</v>
      </c>
      <c r="N2788" s="454">
        <v>44309</v>
      </c>
      <c r="O2788" s="452" t="s">
        <v>1440</v>
      </c>
      <c r="P2788" s="454">
        <v>44468</v>
      </c>
    </row>
    <row r="2789" spans="1:16" ht="21" x14ac:dyDescent="0.2">
      <c r="A2789" s="451" t="s">
        <v>2655</v>
      </c>
      <c r="B2789" s="451" t="s">
        <v>1697</v>
      </c>
      <c r="C2789" s="451" t="s">
        <v>1432</v>
      </c>
      <c r="D2789" s="451" t="s">
        <v>1540</v>
      </c>
      <c r="E2789" s="451" t="s">
        <v>1434</v>
      </c>
      <c r="F2789" s="451" t="s">
        <v>1545</v>
      </c>
      <c r="G2789" s="452" t="s">
        <v>1436</v>
      </c>
      <c r="H2789" s="453">
        <v>6008</v>
      </c>
      <c r="I2789" s="452" t="s">
        <v>1543</v>
      </c>
      <c r="J2789" s="455"/>
      <c r="K2789" s="452" t="s">
        <v>1533</v>
      </c>
      <c r="L2789" s="452" t="s">
        <v>1439</v>
      </c>
      <c r="M2789" s="452" t="s">
        <v>1452</v>
      </c>
      <c r="N2789" s="454">
        <v>44501</v>
      </c>
      <c r="O2789" s="452" t="s">
        <v>1453</v>
      </c>
      <c r="P2789" s="454">
        <v>44502</v>
      </c>
    </row>
    <row r="2790" spans="1:16" ht="21" x14ac:dyDescent="0.2">
      <c r="A2790" s="451" t="s">
        <v>2655</v>
      </c>
      <c r="B2790" s="451" t="s">
        <v>1697</v>
      </c>
      <c r="C2790" s="451" t="s">
        <v>1432</v>
      </c>
      <c r="D2790" s="451" t="s">
        <v>1448</v>
      </c>
      <c r="E2790" s="451" t="s">
        <v>1544</v>
      </c>
      <c r="F2790" s="451" t="s">
        <v>2235</v>
      </c>
      <c r="G2790" s="452" t="s">
        <v>1436</v>
      </c>
      <c r="H2790" s="453">
        <v>2092</v>
      </c>
      <c r="I2790" s="452" t="s">
        <v>1564</v>
      </c>
      <c r="J2790" s="455"/>
      <c r="K2790" s="452" t="s">
        <v>1533</v>
      </c>
      <c r="L2790" s="452" t="s">
        <v>1439</v>
      </c>
      <c r="M2790" s="452" t="s">
        <v>1452</v>
      </c>
      <c r="N2790" s="454">
        <v>44539</v>
      </c>
      <c r="O2790" s="452" t="s">
        <v>1453</v>
      </c>
      <c r="P2790" s="454">
        <v>44544</v>
      </c>
    </row>
    <row r="2791" spans="1:16" ht="21" x14ac:dyDescent="0.2">
      <c r="A2791" s="451" t="s">
        <v>2655</v>
      </c>
      <c r="B2791" s="451" t="s">
        <v>1703</v>
      </c>
      <c r="C2791" s="451" t="s">
        <v>1432</v>
      </c>
      <c r="D2791" s="451" t="s">
        <v>1491</v>
      </c>
      <c r="E2791" s="451" t="s">
        <v>1442</v>
      </c>
      <c r="F2791" s="451" t="s">
        <v>1892</v>
      </c>
      <c r="G2791" s="452" t="s">
        <v>1436</v>
      </c>
      <c r="H2791" s="453">
        <v>3960</v>
      </c>
      <c r="I2791" s="452" t="s">
        <v>1613</v>
      </c>
      <c r="J2791" s="452" t="s">
        <v>1438</v>
      </c>
      <c r="K2791" s="452" t="s">
        <v>1438</v>
      </c>
      <c r="L2791" s="452" t="s">
        <v>1439</v>
      </c>
      <c r="M2791" s="452" t="s">
        <v>1440</v>
      </c>
      <c r="N2791" s="454">
        <v>44370</v>
      </c>
      <c r="O2791" s="452" t="s">
        <v>1440</v>
      </c>
      <c r="P2791" s="454">
        <v>44468</v>
      </c>
    </row>
    <row r="2792" spans="1:16" ht="21" x14ac:dyDescent="0.2">
      <c r="A2792" s="451" t="s">
        <v>2655</v>
      </c>
      <c r="B2792" s="451" t="s">
        <v>1703</v>
      </c>
      <c r="C2792" s="451" t="s">
        <v>1432</v>
      </c>
      <c r="D2792" s="451" t="s">
        <v>1507</v>
      </c>
      <c r="E2792" s="451" t="s">
        <v>1442</v>
      </c>
      <c r="F2792" s="451" t="s">
        <v>1913</v>
      </c>
      <c r="G2792" s="452" t="s">
        <v>1436</v>
      </c>
      <c r="H2792" s="453">
        <v>-3960</v>
      </c>
      <c r="I2792" s="452" t="s">
        <v>1707</v>
      </c>
      <c r="J2792" s="452" t="s">
        <v>1438</v>
      </c>
      <c r="K2792" s="452" t="s">
        <v>1438</v>
      </c>
      <c r="L2792" s="452" t="s">
        <v>1439</v>
      </c>
      <c r="M2792" s="452" t="s">
        <v>1440</v>
      </c>
      <c r="N2792" s="454">
        <v>44384</v>
      </c>
      <c r="O2792" s="452" t="s">
        <v>1440</v>
      </c>
      <c r="P2792" s="454">
        <v>44468</v>
      </c>
    </row>
    <row r="2793" spans="1:16" ht="21" x14ac:dyDescent="0.2">
      <c r="A2793" s="451" t="s">
        <v>2655</v>
      </c>
      <c r="B2793" s="451" t="s">
        <v>1708</v>
      </c>
      <c r="C2793" s="451" t="s">
        <v>1432</v>
      </c>
      <c r="D2793" s="451" t="s">
        <v>1507</v>
      </c>
      <c r="E2793" s="451" t="s">
        <v>1442</v>
      </c>
      <c r="F2793" s="451" t="s">
        <v>2312</v>
      </c>
      <c r="G2793" s="452" t="s">
        <v>1436</v>
      </c>
      <c r="H2793" s="453">
        <v>3960</v>
      </c>
      <c r="I2793" s="452" t="s">
        <v>1707</v>
      </c>
      <c r="J2793" s="452" t="s">
        <v>1438</v>
      </c>
      <c r="K2793" s="452" t="s">
        <v>1438</v>
      </c>
      <c r="L2793" s="452" t="s">
        <v>1439</v>
      </c>
      <c r="M2793" s="452" t="s">
        <v>1440</v>
      </c>
      <c r="N2793" s="454">
        <v>44384</v>
      </c>
      <c r="O2793" s="452" t="s">
        <v>1440</v>
      </c>
      <c r="P2793" s="454">
        <v>44468</v>
      </c>
    </row>
    <row r="2794" spans="1:16" ht="21" x14ac:dyDescent="0.2">
      <c r="A2794" s="451" t="s">
        <v>2655</v>
      </c>
      <c r="B2794" s="451" t="s">
        <v>1708</v>
      </c>
      <c r="C2794" s="451" t="s">
        <v>1432</v>
      </c>
      <c r="D2794" s="451" t="s">
        <v>1531</v>
      </c>
      <c r="E2794" s="451" t="s">
        <v>1568</v>
      </c>
      <c r="F2794" s="451" t="s">
        <v>2126</v>
      </c>
      <c r="G2794" s="452" t="s">
        <v>1436</v>
      </c>
      <c r="H2794" s="453">
        <v>500</v>
      </c>
      <c r="I2794" s="452" t="s">
        <v>1627</v>
      </c>
      <c r="J2794" s="455"/>
      <c r="K2794" s="452" t="s">
        <v>1533</v>
      </c>
      <c r="L2794" s="452" t="s">
        <v>1439</v>
      </c>
      <c r="M2794" s="452" t="s">
        <v>1452</v>
      </c>
      <c r="N2794" s="454">
        <v>44496</v>
      </c>
      <c r="O2794" s="452" t="s">
        <v>1534</v>
      </c>
      <c r="P2794" s="454">
        <v>44497</v>
      </c>
    </row>
    <row r="2795" spans="1:16" ht="21" x14ac:dyDescent="0.2">
      <c r="A2795" s="451" t="s">
        <v>2655</v>
      </c>
      <c r="B2795" s="451" t="s">
        <v>1708</v>
      </c>
      <c r="C2795" s="451" t="s">
        <v>1432</v>
      </c>
      <c r="D2795" s="451" t="s">
        <v>1531</v>
      </c>
      <c r="E2795" s="451" t="s">
        <v>1628</v>
      </c>
      <c r="F2795" s="451" t="s">
        <v>2126</v>
      </c>
      <c r="G2795" s="452" t="s">
        <v>1436</v>
      </c>
      <c r="H2795" s="453">
        <v>118.13</v>
      </c>
      <c r="I2795" s="452" t="s">
        <v>1629</v>
      </c>
      <c r="J2795" s="455"/>
      <c r="K2795" s="452" t="s">
        <v>1533</v>
      </c>
      <c r="L2795" s="452" t="s">
        <v>1439</v>
      </c>
      <c r="M2795" s="452" t="s">
        <v>1452</v>
      </c>
      <c r="N2795" s="454">
        <v>44496</v>
      </c>
      <c r="O2795" s="452" t="s">
        <v>1534</v>
      </c>
      <c r="P2795" s="454">
        <v>44497</v>
      </c>
    </row>
    <row r="2796" spans="1:16" ht="21" x14ac:dyDescent="0.2">
      <c r="A2796" s="451" t="s">
        <v>2655</v>
      </c>
      <c r="B2796" s="451" t="s">
        <v>1575</v>
      </c>
      <c r="C2796" s="451" t="s">
        <v>1432</v>
      </c>
      <c r="D2796" s="451" t="s">
        <v>1507</v>
      </c>
      <c r="E2796" s="451" t="s">
        <v>1442</v>
      </c>
      <c r="F2796" s="451" t="s">
        <v>2442</v>
      </c>
      <c r="G2796" s="452" t="s">
        <v>1436</v>
      </c>
      <c r="H2796" s="453">
        <v>2802</v>
      </c>
      <c r="I2796" s="452" t="s">
        <v>1712</v>
      </c>
      <c r="J2796" s="452" t="s">
        <v>1438</v>
      </c>
      <c r="K2796" s="452" t="s">
        <v>1438</v>
      </c>
      <c r="L2796" s="452" t="s">
        <v>1439</v>
      </c>
      <c r="M2796" s="452" t="s">
        <v>1440</v>
      </c>
      <c r="N2796" s="454">
        <v>44399</v>
      </c>
      <c r="O2796" s="452" t="s">
        <v>1440</v>
      </c>
      <c r="P2796" s="454">
        <v>44468</v>
      </c>
    </row>
    <row r="2797" spans="1:16" ht="21" x14ac:dyDescent="0.2">
      <c r="A2797" s="451" t="s">
        <v>2655</v>
      </c>
      <c r="B2797" s="451" t="s">
        <v>1575</v>
      </c>
      <c r="C2797" s="451" t="s">
        <v>1432</v>
      </c>
      <c r="D2797" s="451" t="s">
        <v>1448</v>
      </c>
      <c r="E2797" s="451" t="s">
        <v>1460</v>
      </c>
      <c r="F2797" s="451" t="s">
        <v>2126</v>
      </c>
      <c r="G2797" s="452" t="s">
        <v>1436</v>
      </c>
      <c r="H2797" s="453">
        <v>2242</v>
      </c>
      <c r="I2797" s="452" t="s">
        <v>1462</v>
      </c>
      <c r="J2797" s="455"/>
      <c r="K2797" s="452" t="s">
        <v>1533</v>
      </c>
      <c r="L2797" s="452" t="s">
        <v>1439</v>
      </c>
      <c r="M2797" s="452" t="s">
        <v>1452</v>
      </c>
      <c r="N2797" s="454">
        <v>44550</v>
      </c>
      <c r="O2797" s="452" t="s">
        <v>1453</v>
      </c>
      <c r="P2797" s="454">
        <v>44553</v>
      </c>
    </row>
    <row r="2798" spans="1:16" ht="21" x14ac:dyDescent="0.2">
      <c r="A2798" s="451" t="s">
        <v>2655</v>
      </c>
      <c r="B2798" s="451" t="s">
        <v>1713</v>
      </c>
      <c r="C2798" s="451" t="s">
        <v>1432</v>
      </c>
      <c r="D2798" s="451" t="s">
        <v>1466</v>
      </c>
      <c r="E2798" s="451" t="s">
        <v>1434</v>
      </c>
      <c r="F2798" s="451" t="s">
        <v>2330</v>
      </c>
      <c r="G2798" s="452" t="s">
        <v>1436</v>
      </c>
      <c r="H2798" s="453">
        <v>7067</v>
      </c>
      <c r="I2798" s="452" t="s">
        <v>1676</v>
      </c>
      <c r="J2798" s="452" t="s">
        <v>1438</v>
      </c>
      <c r="K2798" s="452" t="s">
        <v>1438</v>
      </c>
      <c r="L2798" s="452" t="s">
        <v>1439</v>
      </c>
      <c r="M2798" s="452" t="s">
        <v>1440</v>
      </c>
      <c r="N2798" s="454">
        <v>44330</v>
      </c>
      <c r="O2798" s="452" t="s">
        <v>1440</v>
      </c>
      <c r="P2798" s="454">
        <v>44468</v>
      </c>
    </row>
    <row r="2799" spans="1:16" ht="21" x14ac:dyDescent="0.2">
      <c r="A2799" s="451" t="s">
        <v>2655</v>
      </c>
      <c r="B2799" s="451" t="s">
        <v>1713</v>
      </c>
      <c r="C2799" s="451" t="s">
        <v>1432</v>
      </c>
      <c r="D2799" s="451" t="s">
        <v>1507</v>
      </c>
      <c r="E2799" s="451" t="s">
        <v>1442</v>
      </c>
      <c r="F2799" s="451" t="s">
        <v>2392</v>
      </c>
      <c r="G2799" s="452" t="s">
        <v>1436</v>
      </c>
      <c r="H2799" s="453">
        <v>22527</v>
      </c>
      <c r="I2799" s="452" t="s">
        <v>1640</v>
      </c>
      <c r="J2799" s="452" t="s">
        <v>1438</v>
      </c>
      <c r="K2799" s="452" t="s">
        <v>1438</v>
      </c>
      <c r="L2799" s="452" t="s">
        <v>1439</v>
      </c>
      <c r="M2799" s="452" t="s">
        <v>1440</v>
      </c>
      <c r="N2799" s="454">
        <v>44384</v>
      </c>
      <c r="O2799" s="452" t="s">
        <v>1440</v>
      </c>
      <c r="P2799" s="454">
        <v>44468</v>
      </c>
    </row>
    <row r="2800" spans="1:16" ht="21" x14ac:dyDescent="0.2">
      <c r="A2800" s="451" t="s">
        <v>2655</v>
      </c>
      <c r="B2800" s="451" t="s">
        <v>1713</v>
      </c>
      <c r="C2800" s="451" t="s">
        <v>1432</v>
      </c>
      <c r="D2800" s="451" t="s">
        <v>1540</v>
      </c>
      <c r="E2800" s="451" t="s">
        <v>1677</v>
      </c>
      <c r="F2800" s="451" t="s">
        <v>1699</v>
      </c>
      <c r="G2800" s="452" t="s">
        <v>1436</v>
      </c>
      <c r="H2800" s="453">
        <v>9911</v>
      </c>
      <c r="I2800" s="452" t="s">
        <v>1678</v>
      </c>
      <c r="J2800" s="455"/>
      <c r="K2800" s="452" t="s">
        <v>1533</v>
      </c>
      <c r="L2800" s="452" t="s">
        <v>1439</v>
      </c>
      <c r="M2800" s="452" t="s">
        <v>1452</v>
      </c>
      <c r="N2800" s="454">
        <v>44525</v>
      </c>
      <c r="O2800" s="452" t="s">
        <v>1534</v>
      </c>
      <c r="P2800" s="454">
        <v>44525</v>
      </c>
    </row>
    <row r="2801" spans="1:16" ht="21" x14ac:dyDescent="0.2">
      <c r="A2801" s="451" t="s">
        <v>2655</v>
      </c>
      <c r="B2801" s="451" t="s">
        <v>1717</v>
      </c>
      <c r="C2801" s="451" t="s">
        <v>1432</v>
      </c>
      <c r="D2801" s="451" t="s">
        <v>1433</v>
      </c>
      <c r="E2801" s="451" t="s">
        <v>1442</v>
      </c>
      <c r="F2801" s="451" t="s">
        <v>1836</v>
      </c>
      <c r="G2801" s="452" t="s">
        <v>1436</v>
      </c>
      <c r="H2801" s="453">
        <v>37446</v>
      </c>
      <c r="I2801" s="452" t="s">
        <v>1654</v>
      </c>
      <c r="J2801" s="452" t="s">
        <v>1438</v>
      </c>
      <c r="K2801" s="452" t="s">
        <v>1438</v>
      </c>
      <c r="L2801" s="452" t="s">
        <v>1439</v>
      </c>
      <c r="M2801" s="452" t="s">
        <v>1440</v>
      </c>
      <c r="N2801" s="454">
        <v>44312</v>
      </c>
      <c r="O2801" s="452" t="s">
        <v>1440</v>
      </c>
      <c r="P2801" s="454">
        <v>44468</v>
      </c>
    </row>
    <row r="2802" spans="1:16" ht="21" x14ac:dyDescent="0.2">
      <c r="A2802" s="451" t="s">
        <v>2656</v>
      </c>
      <c r="B2802" s="451" t="s">
        <v>1463</v>
      </c>
      <c r="C2802" s="451" t="s">
        <v>1432</v>
      </c>
      <c r="D2802" s="451" t="s">
        <v>1433</v>
      </c>
      <c r="E2802" s="451" t="s">
        <v>1442</v>
      </c>
      <c r="F2802" s="451" t="s">
        <v>2657</v>
      </c>
      <c r="G2802" s="452" t="s">
        <v>1436</v>
      </c>
      <c r="H2802" s="453">
        <v>618810</v>
      </c>
      <c r="I2802" s="452" t="s">
        <v>1650</v>
      </c>
      <c r="J2802" s="452" t="s">
        <v>1438</v>
      </c>
      <c r="K2802" s="452" t="s">
        <v>1438</v>
      </c>
      <c r="L2802" s="452" t="s">
        <v>1439</v>
      </c>
      <c r="M2802" s="452" t="s">
        <v>1440</v>
      </c>
      <c r="N2802" s="454">
        <v>44309</v>
      </c>
      <c r="O2802" s="452" t="s">
        <v>1440</v>
      </c>
      <c r="P2802" s="454">
        <v>44468</v>
      </c>
    </row>
    <row r="2803" spans="1:16" x14ac:dyDescent="0.2">
      <c r="A2803" s="451" t="s">
        <v>2656</v>
      </c>
      <c r="B2803" s="451" t="s">
        <v>1693</v>
      </c>
      <c r="C2803" s="451" t="s">
        <v>1432</v>
      </c>
      <c r="D2803" s="451" t="s">
        <v>1433</v>
      </c>
      <c r="E2803" s="451" t="s">
        <v>1442</v>
      </c>
      <c r="F2803" s="451" t="s">
        <v>1762</v>
      </c>
      <c r="G2803" s="452" t="s">
        <v>1436</v>
      </c>
      <c r="H2803" s="453">
        <v>3276</v>
      </c>
      <c r="I2803" s="452" t="s">
        <v>1648</v>
      </c>
      <c r="J2803" s="452" t="s">
        <v>1438</v>
      </c>
      <c r="K2803" s="452" t="s">
        <v>1438</v>
      </c>
      <c r="L2803" s="452" t="s">
        <v>1439</v>
      </c>
      <c r="M2803" s="452" t="s">
        <v>1440</v>
      </c>
      <c r="N2803" s="454">
        <v>44309</v>
      </c>
      <c r="O2803" s="452" t="s">
        <v>1440</v>
      </c>
      <c r="P2803" s="454">
        <v>44468</v>
      </c>
    </row>
    <row r="2804" spans="1:16" x14ac:dyDescent="0.2">
      <c r="A2804" s="451" t="s">
        <v>2656</v>
      </c>
      <c r="B2804" s="451" t="s">
        <v>1695</v>
      </c>
      <c r="C2804" s="451" t="s">
        <v>1432</v>
      </c>
      <c r="D2804" s="451" t="s">
        <v>1466</v>
      </c>
      <c r="E2804" s="451" t="s">
        <v>1442</v>
      </c>
      <c r="F2804" s="451" t="s">
        <v>1806</v>
      </c>
      <c r="G2804" s="452" t="s">
        <v>1436</v>
      </c>
      <c r="H2804" s="453">
        <v>124150.73</v>
      </c>
      <c r="I2804" s="452" t="s">
        <v>1655</v>
      </c>
      <c r="J2804" s="452" t="s">
        <v>1438</v>
      </c>
      <c r="K2804" s="452" t="s">
        <v>1438</v>
      </c>
      <c r="L2804" s="452" t="s">
        <v>1439</v>
      </c>
      <c r="M2804" s="452" t="s">
        <v>1440</v>
      </c>
      <c r="N2804" s="454">
        <v>44341</v>
      </c>
      <c r="O2804" s="452" t="s">
        <v>1440</v>
      </c>
      <c r="P2804" s="454">
        <v>44468</v>
      </c>
    </row>
    <row r="2805" spans="1:16" x14ac:dyDescent="0.2">
      <c r="A2805" s="451" t="s">
        <v>2656</v>
      </c>
      <c r="B2805" s="451" t="s">
        <v>1697</v>
      </c>
      <c r="C2805" s="451" t="s">
        <v>1432</v>
      </c>
      <c r="D2805" s="451" t="s">
        <v>1433</v>
      </c>
      <c r="E2805" s="451" t="s">
        <v>1442</v>
      </c>
      <c r="F2805" s="451" t="s">
        <v>2436</v>
      </c>
      <c r="G2805" s="452" t="s">
        <v>1436</v>
      </c>
      <c r="H2805" s="453">
        <v>64261</v>
      </c>
      <c r="I2805" s="452" t="s">
        <v>1670</v>
      </c>
      <c r="J2805" s="452" t="s">
        <v>1438</v>
      </c>
      <c r="K2805" s="452" t="s">
        <v>1438</v>
      </c>
      <c r="L2805" s="452" t="s">
        <v>1439</v>
      </c>
      <c r="M2805" s="452" t="s">
        <v>1440</v>
      </c>
      <c r="N2805" s="454">
        <v>44309</v>
      </c>
      <c r="O2805" s="452" t="s">
        <v>1440</v>
      </c>
      <c r="P2805" s="454">
        <v>44468</v>
      </c>
    </row>
    <row r="2806" spans="1:16" ht="21" x14ac:dyDescent="0.2">
      <c r="A2806" s="451" t="s">
        <v>2656</v>
      </c>
      <c r="B2806" s="451" t="s">
        <v>1703</v>
      </c>
      <c r="C2806" s="451" t="s">
        <v>1432</v>
      </c>
      <c r="D2806" s="451" t="s">
        <v>1491</v>
      </c>
      <c r="E2806" s="451" t="s">
        <v>1442</v>
      </c>
      <c r="F2806" s="451" t="s">
        <v>2107</v>
      </c>
      <c r="G2806" s="452" t="s">
        <v>1436</v>
      </c>
      <c r="H2806" s="453">
        <v>5160</v>
      </c>
      <c r="I2806" s="452" t="s">
        <v>1613</v>
      </c>
      <c r="J2806" s="452" t="s">
        <v>1438</v>
      </c>
      <c r="K2806" s="452" t="s">
        <v>1438</v>
      </c>
      <c r="L2806" s="452" t="s">
        <v>1439</v>
      </c>
      <c r="M2806" s="452" t="s">
        <v>1440</v>
      </c>
      <c r="N2806" s="454">
        <v>44370</v>
      </c>
      <c r="O2806" s="452" t="s">
        <v>1440</v>
      </c>
      <c r="P2806" s="454">
        <v>44468</v>
      </c>
    </row>
    <row r="2807" spans="1:16" ht="21" x14ac:dyDescent="0.2">
      <c r="A2807" s="451" t="s">
        <v>2656</v>
      </c>
      <c r="B2807" s="451" t="s">
        <v>1703</v>
      </c>
      <c r="C2807" s="451" t="s">
        <v>1432</v>
      </c>
      <c r="D2807" s="451" t="s">
        <v>1491</v>
      </c>
      <c r="E2807" s="451" t="s">
        <v>1434</v>
      </c>
      <c r="F2807" s="451" t="s">
        <v>2369</v>
      </c>
      <c r="G2807" s="452" t="s">
        <v>1436</v>
      </c>
      <c r="H2807" s="453">
        <v>510</v>
      </c>
      <c r="I2807" s="452" t="s">
        <v>1609</v>
      </c>
      <c r="J2807" s="452" t="s">
        <v>1438</v>
      </c>
      <c r="K2807" s="452" t="s">
        <v>1438</v>
      </c>
      <c r="L2807" s="452" t="s">
        <v>1439</v>
      </c>
      <c r="M2807" s="452" t="s">
        <v>1440</v>
      </c>
      <c r="N2807" s="454">
        <v>44370</v>
      </c>
      <c r="O2807" s="452" t="s">
        <v>1440</v>
      </c>
      <c r="P2807" s="454">
        <v>44468</v>
      </c>
    </row>
    <row r="2808" spans="1:16" ht="21" x14ac:dyDescent="0.2">
      <c r="A2808" s="451" t="s">
        <v>2656</v>
      </c>
      <c r="B2808" s="451" t="s">
        <v>1703</v>
      </c>
      <c r="C2808" s="451" t="s">
        <v>1432</v>
      </c>
      <c r="D2808" s="451" t="s">
        <v>1507</v>
      </c>
      <c r="E2808" s="451" t="s">
        <v>1442</v>
      </c>
      <c r="F2808" s="451" t="s">
        <v>2160</v>
      </c>
      <c r="G2808" s="452" t="s">
        <v>1436</v>
      </c>
      <c r="H2808" s="453">
        <v>-5160</v>
      </c>
      <c r="I2808" s="452" t="s">
        <v>1707</v>
      </c>
      <c r="J2808" s="452" t="s">
        <v>1438</v>
      </c>
      <c r="K2808" s="452" t="s">
        <v>1438</v>
      </c>
      <c r="L2808" s="452" t="s">
        <v>1439</v>
      </c>
      <c r="M2808" s="452" t="s">
        <v>1440</v>
      </c>
      <c r="N2808" s="454">
        <v>44384</v>
      </c>
      <c r="O2808" s="452" t="s">
        <v>1440</v>
      </c>
      <c r="P2808" s="454">
        <v>44468</v>
      </c>
    </row>
    <row r="2809" spans="1:16" x14ac:dyDescent="0.2">
      <c r="A2809" s="451" t="s">
        <v>2656</v>
      </c>
      <c r="B2809" s="451" t="s">
        <v>1708</v>
      </c>
      <c r="C2809" s="451" t="s">
        <v>1432</v>
      </c>
      <c r="D2809" s="451" t="s">
        <v>1507</v>
      </c>
      <c r="E2809" s="451" t="s">
        <v>1434</v>
      </c>
      <c r="F2809" s="451" t="s">
        <v>2387</v>
      </c>
      <c r="G2809" s="452" t="s">
        <v>1436</v>
      </c>
      <c r="H2809" s="453">
        <v>5160</v>
      </c>
      <c r="I2809" s="452" t="s">
        <v>1707</v>
      </c>
      <c r="J2809" s="452" t="s">
        <v>1438</v>
      </c>
      <c r="K2809" s="452" t="s">
        <v>1438</v>
      </c>
      <c r="L2809" s="452" t="s">
        <v>1439</v>
      </c>
      <c r="M2809" s="452" t="s">
        <v>1440</v>
      </c>
      <c r="N2809" s="454">
        <v>44384</v>
      </c>
      <c r="O2809" s="452" t="s">
        <v>1440</v>
      </c>
      <c r="P2809" s="454">
        <v>44468</v>
      </c>
    </row>
    <row r="2810" spans="1:16" ht="21" x14ac:dyDescent="0.2">
      <c r="A2810" s="451" t="s">
        <v>2656</v>
      </c>
      <c r="B2810" s="451" t="s">
        <v>1708</v>
      </c>
      <c r="C2810" s="451" t="s">
        <v>1432</v>
      </c>
      <c r="D2810" s="451" t="s">
        <v>1531</v>
      </c>
      <c r="E2810" s="451" t="s">
        <v>1568</v>
      </c>
      <c r="F2810" s="451" t="s">
        <v>1772</v>
      </c>
      <c r="G2810" s="452" t="s">
        <v>1436</v>
      </c>
      <c r="H2810" s="453">
        <v>652.5</v>
      </c>
      <c r="I2810" s="452" t="s">
        <v>1627</v>
      </c>
      <c r="J2810" s="455"/>
      <c r="K2810" s="452" t="s">
        <v>1533</v>
      </c>
      <c r="L2810" s="452" t="s">
        <v>1439</v>
      </c>
      <c r="M2810" s="452" t="s">
        <v>1452</v>
      </c>
      <c r="N2810" s="454">
        <v>44496</v>
      </c>
      <c r="O2810" s="452" t="s">
        <v>1534</v>
      </c>
      <c r="P2810" s="454">
        <v>44497</v>
      </c>
    </row>
    <row r="2811" spans="1:16" ht="21" x14ac:dyDescent="0.2">
      <c r="A2811" s="451" t="s">
        <v>2656</v>
      </c>
      <c r="B2811" s="451" t="s">
        <v>1708</v>
      </c>
      <c r="C2811" s="451" t="s">
        <v>1432</v>
      </c>
      <c r="D2811" s="451" t="s">
        <v>1531</v>
      </c>
      <c r="E2811" s="451" t="s">
        <v>1628</v>
      </c>
      <c r="F2811" s="451" t="s">
        <v>1772</v>
      </c>
      <c r="G2811" s="452" t="s">
        <v>1436</v>
      </c>
      <c r="H2811" s="453">
        <v>590.63</v>
      </c>
      <c r="I2811" s="452" t="s">
        <v>1629</v>
      </c>
      <c r="J2811" s="455"/>
      <c r="K2811" s="452" t="s">
        <v>1533</v>
      </c>
      <c r="L2811" s="452" t="s">
        <v>1439</v>
      </c>
      <c r="M2811" s="452" t="s">
        <v>1452</v>
      </c>
      <c r="N2811" s="454">
        <v>44496</v>
      </c>
      <c r="O2811" s="452" t="s">
        <v>1534</v>
      </c>
      <c r="P2811" s="454">
        <v>44497</v>
      </c>
    </row>
    <row r="2812" spans="1:16" x14ac:dyDescent="0.2">
      <c r="A2812" s="451" t="s">
        <v>2656</v>
      </c>
      <c r="B2812" s="451" t="s">
        <v>1575</v>
      </c>
      <c r="C2812" s="451" t="s">
        <v>1432</v>
      </c>
      <c r="D2812" s="451" t="s">
        <v>1507</v>
      </c>
      <c r="E2812" s="451" t="s">
        <v>1442</v>
      </c>
      <c r="F2812" s="451" t="s">
        <v>2551</v>
      </c>
      <c r="G2812" s="452" t="s">
        <v>1436</v>
      </c>
      <c r="H2812" s="453">
        <v>10504</v>
      </c>
      <c r="I2812" s="452" t="s">
        <v>1712</v>
      </c>
      <c r="J2812" s="452" t="s">
        <v>1438</v>
      </c>
      <c r="K2812" s="452" t="s">
        <v>1438</v>
      </c>
      <c r="L2812" s="452" t="s">
        <v>1439</v>
      </c>
      <c r="M2812" s="452" t="s">
        <v>1440</v>
      </c>
      <c r="N2812" s="454">
        <v>44399</v>
      </c>
      <c r="O2812" s="452" t="s">
        <v>1440</v>
      </c>
      <c r="P2812" s="454">
        <v>44468</v>
      </c>
    </row>
    <row r="2813" spans="1:16" ht="21" x14ac:dyDescent="0.2">
      <c r="A2813" s="451" t="s">
        <v>2656</v>
      </c>
      <c r="B2813" s="451" t="s">
        <v>1575</v>
      </c>
      <c r="C2813" s="451" t="s">
        <v>1432</v>
      </c>
      <c r="D2813" s="451" t="s">
        <v>1448</v>
      </c>
      <c r="E2813" s="451" t="s">
        <v>1460</v>
      </c>
      <c r="F2813" s="451" t="s">
        <v>1772</v>
      </c>
      <c r="G2813" s="452" t="s">
        <v>1436</v>
      </c>
      <c r="H2813" s="453">
        <v>8403</v>
      </c>
      <c r="I2813" s="452" t="s">
        <v>1462</v>
      </c>
      <c r="J2813" s="455"/>
      <c r="K2813" s="452" t="s">
        <v>1533</v>
      </c>
      <c r="L2813" s="452" t="s">
        <v>1439</v>
      </c>
      <c r="M2813" s="452" t="s">
        <v>1452</v>
      </c>
      <c r="N2813" s="454">
        <v>44550</v>
      </c>
      <c r="O2813" s="452" t="s">
        <v>1453</v>
      </c>
      <c r="P2813" s="454">
        <v>44553</v>
      </c>
    </row>
    <row r="2814" spans="1:16" x14ac:dyDescent="0.2">
      <c r="A2814" s="451" t="s">
        <v>2656</v>
      </c>
      <c r="B2814" s="451" t="s">
        <v>1713</v>
      </c>
      <c r="C2814" s="451" t="s">
        <v>1432</v>
      </c>
      <c r="D2814" s="451" t="s">
        <v>1466</v>
      </c>
      <c r="E2814" s="451" t="s">
        <v>1434</v>
      </c>
      <c r="F2814" s="451" t="s">
        <v>2196</v>
      </c>
      <c r="G2814" s="452" t="s">
        <v>1436</v>
      </c>
      <c r="H2814" s="453">
        <v>7246</v>
      </c>
      <c r="I2814" s="452" t="s">
        <v>1676</v>
      </c>
      <c r="J2814" s="452" t="s">
        <v>1438</v>
      </c>
      <c r="K2814" s="452" t="s">
        <v>1438</v>
      </c>
      <c r="L2814" s="452" t="s">
        <v>1439</v>
      </c>
      <c r="M2814" s="452" t="s">
        <v>1440</v>
      </c>
      <c r="N2814" s="454">
        <v>44330</v>
      </c>
      <c r="O2814" s="452" t="s">
        <v>1440</v>
      </c>
      <c r="P2814" s="454">
        <v>44468</v>
      </c>
    </row>
    <row r="2815" spans="1:16" x14ac:dyDescent="0.2">
      <c r="A2815" s="451" t="s">
        <v>2656</v>
      </c>
      <c r="B2815" s="451" t="s">
        <v>1713</v>
      </c>
      <c r="C2815" s="451" t="s">
        <v>1432</v>
      </c>
      <c r="D2815" s="451" t="s">
        <v>1507</v>
      </c>
      <c r="E2815" s="451" t="s">
        <v>1442</v>
      </c>
      <c r="F2815" s="451" t="s">
        <v>1892</v>
      </c>
      <c r="G2815" s="452" t="s">
        <v>1436</v>
      </c>
      <c r="H2815" s="453">
        <v>24027</v>
      </c>
      <c r="I2815" s="452" t="s">
        <v>1640</v>
      </c>
      <c r="J2815" s="452" t="s">
        <v>1438</v>
      </c>
      <c r="K2815" s="452" t="s">
        <v>1438</v>
      </c>
      <c r="L2815" s="452" t="s">
        <v>1439</v>
      </c>
      <c r="M2815" s="452" t="s">
        <v>1440</v>
      </c>
      <c r="N2815" s="454">
        <v>44384</v>
      </c>
      <c r="O2815" s="452" t="s">
        <v>1440</v>
      </c>
      <c r="P2815" s="454">
        <v>44468</v>
      </c>
    </row>
    <row r="2816" spans="1:16" ht="21" x14ac:dyDescent="0.2">
      <c r="A2816" s="451" t="s">
        <v>2656</v>
      </c>
      <c r="B2816" s="451" t="s">
        <v>1713</v>
      </c>
      <c r="C2816" s="451" t="s">
        <v>1432</v>
      </c>
      <c r="D2816" s="451" t="s">
        <v>1540</v>
      </c>
      <c r="E2816" s="451" t="s">
        <v>1677</v>
      </c>
      <c r="F2816" s="451" t="s">
        <v>2038</v>
      </c>
      <c r="G2816" s="452" t="s">
        <v>1436</v>
      </c>
      <c r="H2816" s="453">
        <v>10127</v>
      </c>
      <c r="I2816" s="452" t="s">
        <v>1678</v>
      </c>
      <c r="J2816" s="455"/>
      <c r="K2816" s="452" t="s">
        <v>1533</v>
      </c>
      <c r="L2816" s="452" t="s">
        <v>1439</v>
      </c>
      <c r="M2816" s="452" t="s">
        <v>1452</v>
      </c>
      <c r="N2816" s="454">
        <v>44525</v>
      </c>
      <c r="O2816" s="452" t="s">
        <v>1534</v>
      </c>
      <c r="P2816" s="454">
        <v>44525</v>
      </c>
    </row>
    <row r="2817" spans="1:16" x14ac:dyDescent="0.2">
      <c r="A2817" s="451" t="s">
        <v>2656</v>
      </c>
      <c r="B2817" s="451" t="s">
        <v>1717</v>
      </c>
      <c r="C2817" s="451" t="s">
        <v>1432</v>
      </c>
      <c r="D2817" s="451" t="s">
        <v>1433</v>
      </c>
      <c r="E2817" s="451" t="s">
        <v>1442</v>
      </c>
      <c r="F2817" s="451" t="s">
        <v>2333</v>
      </c>
      <c r="G2817" s="452" t="s">
        <v>1436</v>
      </c>
      <c r="H2817" s="453">
        <v>48611</v>
      </c>
      <c r="I2817" s="452" t="s">
        <v>1654</v>
      </c>
      <c r="J2817" s="452" t="s">
        <v>1438</v>
      </c>
      <c r="K2817" s="452" t="s">
        <v>1438</v>
      </c>
      <c r="L2817" s="452" t="s">
        <v>1439</v>
      </c>
      <c r="M2817" s="452" t="s">
        <v>1440</v>
      </c>
      <c r="N2817" s="454">
        <v>44312</v>
      </c>
      <c r="O2817" s="452" t="s">
        <v>1440</v>
      </c>
      <c r="P2817" s="454">
        <v>44468</v>
      </c>
    </row>
    <row r="2818" spans="1:16" x14ac:dyDescent="0.2">
      <c r="A2818" s="451" t="s">
        <v>2656</v>
      </c>
      <c r="B2818" s="451" t="s">
        <v>1717</v>
      </c>
      <c r="C2818" s="451" t="s">
        <v>1432</v>
      </c>
      <c r="D2818" s="451" t="s">
        <v>1515</v>
      </c>
      <c r="E2818" s="451" t="s">
        <v>1442</v>
      </c>
      <c r="F2818" s="451" t="s">
        <v>2292</v>
      </c>
      <c r="G2818" s="452" t="s">
        <v>1436</v>
      </c>
      <c r="H2818" s="453">
        <v>12078</v>
      </c>
      <c r="I2818" s="452" t="s">
        <v>1530</v>
      </c>
      <c r="J2818" s="452" t="s">
        <v>1438</v>
      </c>
      <c r="K2818" s="452" t="s">
        <v>1438</v>
      </c>
      <c r="L2818" s="452" t="s">
        <v>1439</v>
      </c>
      <c r="M2818" s="452" t="s">
        <v>1440</v>
      </c>
      <c r="N2818" s="454">
        <v>44538</v>
      </c>
      <c r="O2818" s="452" t="s">
        <v>1440</v>
      </c>
      <c r="P2818" s="454">
        <v>44468</v>
      </c>
    </row>
    <row r="2819" spans="1:16" ht="21" x14ac:dyDescent="0.2">
      <c r="A2819" s="451" t="s">
        <v>2658</v>
      </c>
      <c r="B2819" s="451" t="s">
        <v>1463</v>
      </c>
      <c r="C2819" s="451" t="s">
        <v>1432</v>
      </c>
      <c r="D2819" s="451" t="s">
        <v>1433</v>
      </c>
      <c r="E2819" s="451" t="s">
        <v>1434</v>
      </c>
      <c r="F2819" s="451" t="s">
        <v>1856</v>
      </c>
      <c r="G2819" s="452" t="s">
        <v>1436</v>
      </c>
      <c r="H2819" s="453">
        <v>715225</v>
      </c>
      <c r="I2819" s="452" t="s">
        <v>1650</v>
      </c>
      <c r="J2819" s="452" t="s">
        <v>1438</v>
      </c>
      <c r="K2819" s="452" t="s">
        <v>1438</v>
      </c>
      <c r="L2819" s="452" t="s">
        <v>1439</v>
      </c>
      <c r="M2819" s="452" t="s">
        <v>1440</v>
      </c>
      <c r="N2819" s="454">
        <v>44309</v>
      </c>
      <c r="O2819" s="452" t="s">
        <v>1440</v>
      </c>
      <c r="P2819" s="454">
        <v>44468</v>
      </c>
    </row>
    <row r="2820" spans="1:16" ht="21" x14ac:dyDescent="0.2">
      <c r="A2820" s="451" t="s">
        <v>2658</v>
      </c>
      <c r="B2820" s="451" t="s">
        <v>1693</v>
      </c>
      <c r="C2820" s="451" t="s">
        <v>1432</v>
      </c>
      <c r="D2820" s="451" t="s">
        <v>1433</v>
      </c>
      <c r="E2820" s="451" t="s">
        <v>1434</v>
      </c>
      <c r="F2820" s="451" t="s">
        <v>2094</v>
      </c>
      <c r="G2820" s="452" t="s">
        <v>1436</v>
      </c>
      <c r="H2820" s="453">
        <v>3629</v>
      </c>
      <c r="I2820" s="452" t="s">
        <v>1648</v>
      </c>
      <c r="J2820" s="452" t="s">
        <v>1438</v>
      </c>
      <c r="K2820" s="452" t="s">
        <v>1438</v>
      </c>
      <c r="L2820" s="452" t="s">
        <v>1439</v>
      </c>
      <c r="M2820" s="452" t="s">
        <v>1440</v>
      </c>
      <c r="N2820" s="454">
        <v>44309</v>
      </c>
      <c r="O2820" s="452" t="s">
        <v>1440</v>
      </c>
      <c r="P2820" s="454">
        <v>44468</v>
      </c>
    </row>
    <row r="2821" spans="1:16" ht="21" x14ac:dyDescent="0.2">
      <c r="A2821" s="451" t="s">
        <v>2658</v>
      </c>
      <c r="B2821" s="451" t="s">
        <v>1695</v>
      </c>
      <c r="C2821" s="451" t="s">
        <v>1432</v>
      </c>
      <c r="D2821" s="451" t="s">
        <v>1466</v>
      </c>
      <c r="E2821" s="451" t="s">
        <v>1442</v>
      </c>
      <c r="F2821" s="451" t="s">
        <v>1858</v>
      </c>
      <c r="G2821" s="452" t="s">
        <v>1436</v>
      </c>
      <c r="H2821" s="453">
        <v>17769.07</v>
      </c>
      <c r="I2821" s="452" t="s">
        <v>1655</v>
      </c>
      <c r="J2821" s="452" t="s">
        <v>1438</v>
      </c>
      <c r="K2821" s="452" t="s">
        <v>1438</v>
      </c>
      <c r="L2821" s="452" t="s">
        <v>1439</v>
      </c>
      <c r="M2821" s="452" t="s">
        <v>1440</v>
      </c>
      <c r="N2821" s="454">
        <v>44341</v>
      </c>
      <c r="O2821" s="452" t="s">
        <v>1440</v>
      </c>
      <c r="P2821" s="454">
        <v>44468</v>
      </c>
    </row>
    <row r="2822" spans="1:16" ht="21" x14ac:dyDescent="0.2">
      <c r="A2822" s="451" t="s">
        <v>2658</v>
      </c>
      <c r="B2822" s="451" t="s">
        <v>1697</v>
      </c>
      <c r="C2822" s="451" t="s">
        <v>1432</v>
      </c>
      <c r="D2822" s="451" t="s">
        <v>1433</v>
      </c>
      <c r="E2822" s="451" t="s">
        <v>1442</v>
      </c>
      <c r="F2822" s="451" t="s">
        <v>2187</v>
      </c>
      <c r="G2822" s="452" t="s">
        <v>1436</v>
      </c>
      <c r="H2822" s="453">
        <v>25209</v>
      </c>
      <c r="I2822" s="452" t="s">
        <v>1670</v>
      </c>
      <c r="J2822" s="452" t="s">
        <v>1438</v>
      </c>
      <c r="K2822" s="452" t="s">
        <v>1438</v>
      </c>
      <c r="L2822" s="452" t="s">
        <v>1439</v>
      </c>
      <c r="M2822" s="452" t="s">
        <v>1440</v>
      </c>
      <c r="N2822" s="454">
        <v>44309</v>
      </c>
      <c r="O2822" s="452" t="s">
        <v>1440</v>
      </c>
      <c r="P2822" s="454">
        <v>44468</v>
      </c>
    </row>
    <row r="2823" spans="1:16" ht="21" x14ac:dyDescent="0.2">
      <c r="A2823" s="451" t="s">
        <v>2658</v>
      </c>
      <c r="B2823" s="451" t="s">
        <v>1697</v>
      </c>
      <c r="C2823" s="451" t="s">
        <v>1432</v>
      </c>
      <c r="D2823" s="451" t="s">
        <v>1515</v>
      </c>
      <c r="E2823" s="451" t="s">
        <v>1442</v>
      </c>
      <c r="F2823" s="451" t="s">
        <v>2413</v>
      </c>
      <c r="G2823" s="452" t="s">
        <v>1436</v>
      </c>
      <c r="H2823" s="453">
        <v>4777</v>
      </c>
      <c r="I2823" s="452" t="s">
        <v>1522</v>
      </c>
      <c r="J2823" s="452" t="s">
        <v>1438</v>
      </c>
      <c r="K2823" s="452" t="s">
        <v>1438</v>
      </c>
      <c r="L2823" s="452" t="s">
        <v>1439</v>
      </c>
      <c r="M2823" s="452" t="s">
        <v>1440</v>
      </c>
      <c r="N2823" s="454">
        <v>44294</v>
      </c>
      <c r="O2823" s="452" t="s">
        <v>1440</v>
      </c>
      <c r="P2823" s="454">
        <v>44468</v>
      </c>
    </row>
    <row r="2824" spans="1:16" ht="21" x14ac:dyDescent="0.2">
      <c r="A2824" s="451" t="s">
        <v>2658</v>
      </c>
      <c r="B2824" s="451" t="s">
        <v>1697</v>
      </c>
      <c r="C2824" s="451" t="s">
        <v>1432</v>
      </c>
      <c r="D2824" s="451" t="s">
        <v>1448</v>
      </c>
      <c r="E2824" s="451" t="s">
        <v>1544</v>
      </c>
      <c r="F2824" s="451" t="s">
        <v>2418</v>
      </c>
      <c r="G2824" s="452" t="s">
        <v>1436</v>
      </c>
      <c r="H2824" s="453">
        <v>2192</v>
      </c>
      <c r="I2824" s="452" t="s">
        <v>1564</v>
      </c>
      <c r="J2824" s="455"/>
      <c r="K2824" s="452" t="s">
        <v>1533</v>
      </c>
      <c r="L2824" s="452" t="s">
        <v>1439</v>
      </c>
      <c r="M2824" s="452" t="s">
        <v>1452</v>
      </c>
      <c r="N2824" s="454">
        <v>44539</v>
      </c>
      <c r="O2824" s="452" t="s">
        <v>1453</v>
      </c>
      <c r="P2824" s="454">
        <v>44544</v>
      </c>
    </row>
    <row r="2825" spans="1:16" ht="21" x14ac:dyDescent="0.2">
      <c r="A2825" s="451" t="s">
        <v>2658</v>
      </c>
      <c r="B2825" s="451" t="s">
        <v>1703</v>
      </c>
      <c r="C2825" s="451" t="s">
        <v>1432</v>
      </c>
      <c r="D2825" s="451" t="s">
        <v>1491</v>
      </c>
      <c r="E2825" s="451" t="s">
        <v>1442</v>
      </c>
      <c r="F2825" s="451" t="s">
        <v>2570</v>
      </c>
      <c r="G2825" s="452" t="s">
        <v>1436</v>
      </c>
      <c r="H2825" s="453">
        <v>978</v>
      </c>
      <c r="I2825" s="452" t="s">
        <v>1609</v>
      </c>
      <c r="J2825" s="452" t="s">
        <v>1438</v>
      </c>
      <c r="K2825" s="452" t="s">
        <v>1438</v>
      </c>
      <c r="L2825" s="452" t="s">
        <v>1439</v>
      </c>
      <c r="M2825" s="452" t="s">
        <v>1440</v>
      </c>
      <c r="N2825" s="454">
        <v>44370</v>
      </c>
      <c r="O2825" s="452" t="s">
        <v>1440</v>
      </c>
      <c r="P2825" s="454">
        <v>44468</v>
      </c>
    </row>
    <row r="2826" spans="1:16" ht="21" x14ac:dyDescent="0.2">
      <c r="A2826" s="451" t="s">
        <v>2658</v>
      </c>
      <c r="B2826" s="451" t="s">
        <v>1703</v>
      </c>
      <c r="C2826" s="451" t="s">
        <v>1432</v>
      </c>
      <c r="D2826" s="451" t="s">
        <v>1491</v>
      </c>
      <c r="E2826" s="451" t="s">
        <v>1434</v>
      </c>
      <c r="F2826" s="451" t="s">
        <v>2529</v>
      </c>
      <c r="G2826" s="452" t="s">
        <v>1436</v>
      </c>
      <c r="H2826" s="453">
        <v>6200</v>
      </c>
      <c r="I2826" s="452" t="s">
        <v>1613</v>
      </c>
      <c r="J2826" s="452" t="s">
        <v>1438</v>
      </c>
      <c r="K2826" s="452" t="s">
        <v>1438</v>
      </c>
      <c r="L2826" s="452" t="s">
        <v>1439</v>
      </c>
      <c r="M2826" s="452" t="s">
        <v>1440</v>
      </c>
      <c r="N2826" s="454">
        <v>44370</v>
      </c>
      <c r="O2826" s="452" t="s">
        <v>1440</v>
      </c>
      <c r="P2826" s="454">
        <v>44468</v>
      </c>
    </row>
    <row r="2827" spans="1:16" ht="21" x14ac:dyDescent="0.2">
      <c r="A2827" s="451" t="s">
        <v>2658</v>
      </c>
      <c r="B2827" s="451" t="s">
        <v>1703</v>
      </c>
      <c r="C2827" s="451" t="s">
        <v>1432</v>
      </c>
      <c r="D2827" s="451" t="s">
        <v>1507</v>
      </c>
      <c r="E2827" s="451" t="s">
        <v>1442</v>
      </c>
      <c r="F2827" s="451" t="s">
        <v>2076</v>
      </c>
      <c r="G2827" s="452" t="s">
        <v>1436</v>
      </c>
      <c r="H2827" s="453">
        <v>-6200</v>
      </c>
      <c r="I2827" s="452" t="s">
        <v>1707</v>
      </c>
      <c r="J2827" s="452" t="s">
        <v>1438</v>
      </c>
      <c r="K2827" s="452" t="s">
        <v>1438</v>
      </c>
      <c r="L2827" s="452" t="s">
        <v>1439</v>
      </c>
      <c r="M2827" s="452" t="s">
        <v>1440</v>
      </c>
      <c r="N2827" s="454">
        <v>44384</v>
      </c>
      <c r="O2827" s="452" t="s">
        <v>1440</v>
      </c>
      <c r="P2827" s="454">
        <v>44468</v>
      </c>
    </row>
    <row r="2828" spans="1:16" ht="21" x14ac:dyDescent="0.2">
      <c r="A2828" s="451" t="s">
        <v>2658</v>
      </c>
      <c r="B2828" s="451" t="s">
        <v>1758</v>
      </c>
      <c r="C2828" s="451" t="s">
        <v>1432</v>
      </c>
      <c r="D2828" s="451" t="s">
        <v>1448</v>
      </c>
      <c r="E2828" s="451" t="s">
        <v>1570</v>
      </c>
      <c r="F2828" s="451" t="s">
        <v>1988</v>
      </c>
      <c r="G2828" s="452" t="s">
        <v>1436</v>
      </c>
      <c r="H2828" s="453">
        <v>748</v>
      </c>
      <c r="I2828" s="452" t="s">
        <v>1572</v>
      </c>
      <c r="J2828" s="455"/>
      <c r="K2828" s="452" t="s">
        <v>1533</v>
      </c>
      <c r="L2828" s="452" t="s">
        <v>1439</v>
      </c>
      <c r="M2828" s="452" t="s">
        <v>1452</v>
      </c>
      <c r="N2828" s="454">
        <v>44554</v>
      </c>
      <c r="O2828" s="452" t="s">
        <v>1534</v>
      </c>
      <c r="P2828" s="454">
        <v>44560</v>
      </c>
    </row>
    <row r="2829" spans="1:16" ht="21" x14ac:dyDescent="0.2">
      <c r="A2829" s="451" t="s">
        <v>2658</v>
      </c>
      <c r="B2829" s="451" t="s">
        <v>1708</v>
      </c>
      <c r="C2829" s="451" t="s">
        <v>1432</v>
      </c>
      <c r="D2829" s="451" t="s">
        <v>1507</v>
      </c>
      <c r="E2829" s="451" t="s">
        <v>1442</v>
      </c>
      <c r="F2829" s="451" t="s">
        <v>1871</v>
      </c>
      <c r="G2829" s="452" t="s">
        <v>1436</v>
      </c>
      <c r="H2829" s="453">
        <v>6200</v>
      </c>
      <c r="I2829" s="452" t="s">
        <v>1707</v>
      </c>
      <c r="J2829" s="452" t="s">
        <v>1438</v>
      </c>
      <c r="K2829" s="452" t="s">
        <v>1438</v>
      </c>
      <c r="L2829" s="452" t="s">
        <v>1439</v>
      </c>
      <c r="M2829" s="452" t="s">
        <v>1440</v>
      </c>
      <c r="N2829" s="454">
        <v>44384</v>
      </c>
      <c r="O2829" s="452" t="s">
        <v>1440</v>
      </c>
      <c r="P2829" s="454">
        <v>44468</v>
      </c>
    </row>
    <row r="2830" spans="1:16" ht="21" x14ac:dyDescent="0.2">
      <c r="A2830" s="451" t="s">
        <v>2658</v>
      </c>
      <c r="B2830" s="451" t="s">
        <v>1708</v>
      </c>
      <c r="C2830" s="451" t="s">
        <v>1432</v>
      </c>
      <c r="D2830" s="451" t="s">
        <v>1531</v>
      </c>
      <c r="E2830" s="451" t="s">
        <v>1568</v>
      </c>
      <c r="F2830" s="451" t="s">
        <v>1997</v>
      </c>
      <c r="G2830" s="452" t="s">
        <v>1436</v>
      </c>
      <c r="H2830" s="453">
        <v>1450</v>
      </c>
      <c r="I2830" s="452" t="s">
        <v>1627</v>
      </c>
      <c r="J2830" s="455"/>
      <c r="K2830" s="452" t="s">
        <v>1533</v>
      </c>
      <c r="L2830" s="452" t="s">
        <v>1439</v>
      </c>
      <c r="M2830" s="452" t="s">
        <v>1452</v>
      </c>
      <c r="N2830" s="454">
        <v>44496</v>
      </c>
      <c r="O2830" s="452" t="s">
        <v>1534</v>
      </c>
      <c r="P2830" s="454">
        <v>44497</v>
      </c>
    </row>
    <row r="2831" spans="1:16" ht="21" x14ac:dyDescent="0.2">
      <c r="A2831" s="451" t="s">
        <v>2658</v>
      </c>
      <c r="B2831" s="451" t="s">
        <v>1708</v>
      </c>
      <c r="C2831" s="451" t="s">
        <v>1432</v>
      </c>
      <c r="D2831" s="451" t="s">
        <v>1531</v>
      </c>
      <c r="E2831" s="451" t="s">
        <v>1628</v>
      </c>
      <c r="F2831" s="451" t="s">
        <v>1997</v>
      </c>
      <c r="G2831" s="452" t="s">
        <v>1436</v>
      </c>
      <c r="H2831" s="453">
        <v>1299.3800000000001</v>
      </c>
      <c r="I2831" s="452" t="s">
        <v>1629</v>
      </c>
      <c r="J2831" s="455"/>
      <c r="K2831" s="452" t="s">
        <v>1533</v>
      </c>
      <c r="L2831" s="452" t="s">
        <v>1439</v>
      </c>
      <c r="M2831" s="452" t="s">
        <v>1452</v>
      </c>
      <c r="N2831" s="454">
        <v>44496</v>
      </c>
      <c r="O2831" s="452" t="s">
        <v>1534</v>
      </c>
      <c r="P2831" s="454">
        <v>44497</v>
      </c>
    </row>
    <row r="2832" spans="1:16" ht="21" x14ac:dyDescent="0.2">
      <c r="A2832" s="451" t="s">
        <v>2658</v>
      </c>
      <c r="B2832" s="451" t="s">
        <v>1575</v>
      </c>
      <c r="C2832" s="451" t="s">
        <v>1432</v>
      </c>
      <c r="D2832" s="451" t="s">
        <v>1507</v>
      </c>
      <c r="E2832" s="451" t="s">
        <v>1442</v>
      </c>
      <c r="F2832" s="451" t="s">
        <v>1940</v>
      </c>
      <c r="G2832" s="452" t="s">
        <v>1436</v>
      </c>
      <c r="H2832" s="453">
        <v>24471</v>
      </c>
      <c r="I2832" s="452" t="s">
        <v>1712</v>
      </c>
      <c r="J2832" s="452" t="s">
        <v>1438</v>
      </c>
      <c r="K2832" s="452" t="s">
        <v>1438</v>
      </c>
      <c r="L2832" s="452" t="s">
        <v>1439</v>
      </c>
      <c r="M2832" s="452" t="s">
        <v>1440</v>
      </c>
      <c r="N2832" s="454">
        <v>44399</v>
      </c>
      <c r="O2832" s="452" t="s">
        <v>1440</v>
      </c>
      <c r="P2832" s="454">
        <v>44468</v>
      </c>
    </row>
    <row r="2833" spans="1:16" ht="21" x14ac:dyDescent="0.2">
      <c r="A2833" s="451" t="s">
        <v>2658</v>
      </c>
      <c r="B2833" s="451" t="s">
        <v>1575</v>
      </c>
      <c r="C2833" s="451" t="s">
        <v>1432</v>
      </c>
      <c r="D2833" s="451" t="s">
        <v>1448</v>
      </c>
      <c r="E2833" s="451" t="s">
        <v>1460</v>
      </c>
      <c r="F2833" s="451" t="s">
        <v>1997</v>
      </c>
      <c r="G2833" s="452" t="s">
        <v>1436</v>
      </c>
      <c r="H2833" s="453">
        <v>19577</v>
      </c>
      <c r="I2833" s="452" t="s">
        <v>1462</v>
      </c>
      <c r="J2833" s="455"/>
      <c r="K2833" s="452" t="s">
        <v>1533</v>
      </c>
      <c r="L2833" s="452" t="s">
        <v>1439</v>
      </c>
      <c r="M2833" s="452" t="s">
        <v>1452</v>
      </c>
      <c r="N2833" s="454">
        <v>44550</v>
      </c>
      <c r="O2833" s="452" t="s">
        <v>1453</v>
      </c>
      <c r="P2833" s="454">
        <v>44553</v>
      </c>
    </row>
    <row r="2834" spans="1:16" ht="21" x14ac:dyDescent="0.2">
      <c r="A2834" s="451" t="s">
        <v>2658</v>
      </c>
      <c r="B2834" s="451" t="s">
        <v>1713</v>
      </c>
      <c r="C2834" s="451" t="s">
        <v>1432</v>
      </c>
      <c r="D2834" s="451" t="s">
        <v>1466</v>
      </c>
      <c r="E2834" s="451" t="s">
        <v>1442</v>
      </c>
      <c r="F2834" s="451" t="s">
        <v>2030</v>
      </c>
      <c r="G2834" s="452" t="s">
        <v>1436</v>
      </c>
      <c r="H2834" s="453">
        <v>7342</v>
      </c>
      <c r="I2834" s="452" t="s">
        <v>1676</v>
      </c>
      <c r="J2834" s="452" t="s">
        <v>1438</v>
      </c>
      <c r="K2834" s="452" t="s">
        <v>1438</v>
      </c>
      <c r="L2834" s="452" t="s">
        <v>1439</v>
      </c>
      <c r="M2834" s="452" t="s">
        <v>1440</v>
      </c>
      <c r="N2834" s="454">
        <v>44330</v>
      </c>
      <c r="O2834" s="452" t="s">
        <v>1440</v>
      </c>
      <c r="P2834" s="454">
        <v>44468</v>
      </c>
    </row>
    <row r="2835" spans="1:16" ht="21" x14ac:dyDescent="0.2">
      <c r="A2835" s="451" t="s">
        <v>2658</v>
      </c>
      <c r="B2835" s="451" t="s">
        <v>1713</v>
      </c>
      <c r="C2835" s="451" t="s">
        <v>1432</v>
      </c>
      <c r="D2835" s="451" t="s">
        <v>1507</v>
      </c>
      <c r="E2835" s="451" t="s">
        <v>1442</v>
      </c>
      <c r="F2835" s="451" t="s">
        <v>2308</v>
      </c>
      <c r="G2835" s="452" t="s">
        <v>1436</v>
      </c>
      <c r="H2835" s="453">
        <v>26584</v>
      </c>
      <c r="I2835" s="452" t="s">
        <v>1640</v>
      </c>
      <c r="J2835" s="452" t="s">
        <v>1438</v>
      </c>
      <c r="K2835" s="452" t="s">
        <v>1438</v>
      </c>
      <c r="L2835" s="452" t="s">
        <v>1439</v>
      </c>
      <c r="M2835" s="452" t="s">
        <v>1440</v>
      </c>
      <c r="N2835" s="454">
        <v>44384</v>
      </c>
      <c r="O2835" s="452" t="s">
        <v>1440</v>
      </c>
      <c r="P2835" s="454">
        <v>44468</v>
      </c>
    </row>
    <row r="2836" spans="1:16" ht="21" x14ac:dyDescent="0.2">
      <c r="A2836" s="451" t="s">
        <v>2658</v>
      </c>
      <c r="B2836" s="451" t="s">
        <v>1713</v>
      </c>
      <c r="C2836" s="451" t="s">
        <v>1432</v>
      </c>
      <c r="D2836" s="451" t="s">
        <v>1540</v>
      </c>
      <c r="E2836" s="451" t="s">
        <v>1677</v>
      </c>
      <c r="F2836" s="451" t="s">
        <v>2076</v>
      </c>
      <c r="G2836" s="452" t="s">
        <v>1436</v>
      </c>
      <c r="H2836" s="453">
        <v>10273</v>
      </c>
      <c r="I2836" s="452" t="s">
        <v>1678</v>
      </c>
      <c r="J2836" s="455"/>
      <c r="K2836" s="452" t="s">
        <v>1533</v>
      </c>
      <c r="L2836" s="452" t="s">
        <v>1439</v>
      </c>
      <c r="M2836" s="452" t="s">
        <v>1452</v>
      </c>
      <c r="N2836" s="454">
        <v>44525</v>
      </c>
      <c r="O2836" s="452" t="s">
        <v>1534</v>
      </c>
      <c r="P2836" s="454">
        <v>44525</v>
      </c>
    </row>
    <row r="2837" spans="1:16" ht="21" x14ac:dyDescent="0.2">
      <c r="A2837" s="451" t="s">
        <v>2658</v>
      </c>
      <c r="B2837" s="451" t="s">
        <v>1717</v>
      </c>
      <c r="C2837" s="451" t="s">
        <v>1432</v>
      </c>
      <c r="D2837" s="451" t="s">
        <v>1433</v>
      </c>
      <c r="E2837" s="451" t="s">
        <v>1442</v>
      </c>
      <c r="F2837" s="451" t="s">
        <v>2056</v>
      </c>
      <c r="G2837" s="452" t="s">
        <v>1436</v>
      </c>
      <c r="H2837" s="453">
        <v>72293</v>
      </c>
      <c r="I2837" s="452" t="s">
        <v>1654</v>
      </c>
      <c r="J2837" s="452" t="s">
        <v>1438</v>
      </c>
      <c r="K2837" s="452" t="s">
        <v>1438</v>
      </c>
      <c r="L2837" s="452" t="s">
        <v>1439</v>
      </c>
      <c r="M2837" s="452" t="s">
        <v>1440</v>
      </c>
      <c r="N2837" s="454">
        <v>44312</v>
      </c>
      <c r="O2837" s="452" t="s">
        <v>1440</v>
      </c>
      <c r="P2837" s="454">
        <v>44468</v>
      </c>
    </row>
    <row r="2838" spans="1:16" ht="21" x14ac:dyDescent="0.2">
      <c r="A2838" s="451" t="s">
        <v>2659</v>
      </c>
      <c r="B2838" s="451" t="s">
        <v>1463</v>
      </c>
      <c r="C2838" s="451" t="s">
        <v>1432</v>
      </c>
      <c r="D2838" s="451" t="s">
        <v>1433</v>
      </c>
      <c r="E2838" s="451" t="s">
        <v>1442</v>
      </c>
      <c r="F2838" s="451" t="s">
        <v>2119</v>
      </c>
      <c r="G2838" s="452" t="s">
        <v>1436</v>
      </c>
      <c r="H2838" s="453">
        <v>870050</v>
      </c>
      <c r="I2838" s="452" t="s">
        <v>1650</v>
      </c>
      <c r="J2838" s="452" t="s">
        <v>1438</v>
      </c>
      <c r="K2838" s="452" t="s">
        <v>1438</v>
      </c>
      <c r="L2838" s="452" t="s">
        <v>1439</v>
      </c>
      <c r="M2838" s="452" t="s">
        <v>1440</v>
      </c>
      <c r="N2838" s="454">
        <v>44309</v>
      </c>
      <c r="O2838" s="452" t="s">
        <v>1440</v>
      </c>
      <c r="P2838" s="454">
        <v>44468</v>
      </c>
    </row>
    <row r="2839" spans="1:16" x14ac:dyDescent="0.2">
      <c r="A2839" s="451" t="s">
        <v>2659</v>
      </c>
      <c r="B2839" s="451" t="s">
        <v>1693</v>
      </c>
      <c r="C2839" s="451" t="s">
        <v>1432</v>
      </c>
      <c r="D2839" s="451" t="s">
        <v>1433</v>
      </c>
      <c r="E2839" s="451" t="s">
        <v>1434</v>
      </c>
      <c r="F2839" s="451" t="s">
        <v>2332</v>
      </c>
      <c r="G2839" s="452" t="s">
        <v>1436</v>
      </c>
      <c r="H2839" s="453">
        <v>25223</v>
      </c>
      <c r="I2839" s="452" t="s">
        <v>1648</v>
      </c>
      <c r="J2839" s="452" t="s">
        <v>1438</v>
      </c>
      <c r="K2839" s="452" t="s">
        <v>1438</v>
      </c>
      <c r="L2839" s="452" t="s">
        <v>1439</v>
      </c>
      <c r="M2839" s="452" t="s">
        <v>1440</v>
      </c>
      <c r="N2839" s="454">
        <v>44309</v>
      </c>
      <c r="O2839" s="452" t="s">
        <v>1440</v>
      </c>
      <c r="P2839" s="454">
        <v>44468</v>
      </c>
    </row>
    <row r="2840" spans="1:16" x14ac:dyDescent="0.2">
      <c r="A2840" s="451" t="s">
        <v>2659</v>
      </c>
      <c r="B2840" s="451" t="s">
        <v>1695</v>
      </c>
      <c r="C2840" s="451" t="s">
        <v>1432</v>
      </c>
      <c r="D2840" s="451" t="s">
        <v>1466</v>
      </c>
      <c r="E2840" s="451" t="s">
        <v>1442</v>
      </c>
      <c r="F2840" s="451" t="s">
        <v>2013</v>
      </c>
      <c r="G2840" s="452" t="s">
        <v>1436</v>
      </c>
      <c r="H2840" s="453">
        <v>139287.25</v>
      </c>
      <c r="I2840" s="452" t="s">
        <v>1655</v>
      </c>
      <c r="J2840" s="452" t="s">
        <v>1438</v>
      </c>
      <c r="K2840" s="452" t="s">
        <v>1438</v>
      </c>
      <c r="L2840" s="452" t="s">
        <v>1439</v>
      </c>
      <c r="M2840" s="452" t="s">
        <v>1440</v>
      </c>
      <c r="N2840" s="454">
        <v>44341</v>
      </c>
      <c r="O2840" s="452" t="s">
        <v>1440</v>
      </c>
      <c r="P2840" s="454">
        <v>44468</v>
      </c>
    </row>
    <row r="2841" spans="1:16" x14ac:dyDescent="0.2">
      <c r="A2841" s="451" t="s">
        <v>2659</v>
      </c>
      <c r="B2841" s="451" t="s">
        <v>1697</v>
      </c>
      <c r="C2841" s="451" t="s">
        <v>1432</v>
      </c>
      <c r="D2841" s="451" t="s">
        <v>1433</v>
      </c>
      <c r="E2841" s="451" t="s">
        <v>1442</v>
      </c>
      <c r="F2841" s="451" t="s">
        <v>2660</v>
      </c>
      <c r="G2841" s="452" t="s">
        <v>1436</v>
      </c>
      <c r="H2841" s="453">
        <v>23973</v>
      </c>
      <c r="I2841" s="452" t="s">
        <v>1670</v>
      </c>
      <c r="J2841" s="452" t="s">
        <v>1438</v>
      </c>
      <c r="K2841" s="452" t="s">
        <v>1438</v>
      </c>
      <c r="L2841" s="452" t="s">
        <v>1439</v>
      </c>
      <c r="M2841" s="452" t="s">
        <v>1440</v>
      </c>
      <c r="N2841" s="454">
        <v>44309</v>
      </c>
      <c r="O2841" s="452" t="s">
        <v>1440</v>
      </c>
      <c r="P2841" s="454">
        <v>44468</v>
      </c>
    </row>
    <row r="2842" spans="1:16" x14ac:dyDescent="0.2">
      <c r="A2842" s="451" t="s">
        <v>2659</v>
      </c>
      <c r="B2842" s="451" t="s">
        <v>1697</v>
      </c>
      <c r="C2842" s="451" t="s">
        <v>1432</v>
      </c>
      <c r="D2842" s="451" t="s">
        <v>1466</v>
      </c>
      <c r="E2842" s="451" t="s">
        <v>1442</v>
      </c>
      <c r="F2842" s="451" t="s">
        <v>2574</v>
      </c>
      <c r="G2842" s="452" t="s">
        <v>1436</v>
      </c>
      <c r="H2842" s="453">
        <v>495</v>
      </c>
      <c r="I2842" s="452" t="s">
        <v>1488</v>
      </c>
      <c r="J2842" s="452" t="s">
        <v>1438</v>
      </c>
      <c r="K2842" s="452" t="s">
        <v>1438</v>
      </c>
      <c r="L2842" s="452" t="s">
        <v>1439</v>
      </c>
      <c r="M2842" s="452" t="s">
        <v>1440</v>
      </c>
      <c r="N2842" s="454">
        <v>44342</v>
      </c>
      <c r="O2842" s="452" t="s">
        <v>1440</v>
      </c>
      <c r="P2842" s="454">
        <v>44468</v>
      </c>
    </row>
    <row r="2843" spans="1:16" x14ac:dyDescent="0.2">
      <c r="A2843" s="451" t="s">
        <v>2659</v>
      </c>
      <c r="B2843" s="451" t="s">
        <v>1697</v>
      </c>
      <c r="C2843" s="451" t="s">
        <v>1432</v>
      </c>
      <c r="D2843" s="451" t="s">
        <v>1448</v>
      </c>
      <c r="E2843" s="451" t="s">
        <v>1544</v>
      </c>
      <c r="F2843" s="451" t="s">
        <v>1848</v>
      </c>
      <c r="G2843" s="452" t="s">
        <v>1436</v>
      </c>
      <c r="H2843" s="453">
        <v>2586</v>
      </c>
      <c r="I2843" s="452" t="s">
        <v>1564</v>
      </c>
      <c r="J2843" s="455"/>
      <c r="K2843" s="452" t="s">
        <v>1533</v>
      </c>
      <c r="L2843" s="452" t="s">
        <v>1439</v>
      </c>
      <c r="M2843" s="452" t="s">
        <v>1452</v>
      </c>
      <c r="N2843" s="454">
        <v>44539</v>
      </c>
      <c r="O2843" s="452" t="s">
        <v>1453</v>
      </c>
      <c r="P2843" s="454">
        <v>44544</v>
      </c>
    </row>
    <row r="2844" spans="1:16" ht="21" x14ac:dyDescent="0.2">
      <c r="A2844" s="451" t="s">
        <v>2659</v>
      </c>
      <c r="B2844" s="451" t="s">
        <v>1703</v>
      </c>
      <c r="C2844" s="451" t="s">
        <v>1432</v>
      </c>
      <c r="D2844" s="451" t="s">
        <v>1491</v>
      </c>
      <c r="E2844" s="451" t="s">
        <v>1442</v>
      </c>
      <c r="F2844" s="451" t="s">
        <v>2302</v>
      </c>
      <c r="G2844" s="452" t="s">
        <v>1436</v>
      </c>
      <c r="H2844" s="453">
        <v>630</v>
      </c>
      <c r="I2844" s="452" t="s">
        <v>1609</v>
      </c>
      <c r="J2844" s="452" t="s">
        <v>1438</v>
      </c>
      <c r="K2844" s="452" t="s">
        <v>1438</v>
      </c>
      <c r="L2844" s="452" t="s">
        <v>1439</v>
      </c>
      <c r="M2844" s="452" t="s">
        <v>1440</v>
      </c>
      <c r="N2844" s="454">
        <v>44370</v>
      </c>
      <c r="O2844" s="452" t="s">
        <v>1440</v>
      </c>
      <c r="P2844" s="454">
        <v>44468</v>
      </c>
    </row>
    <row r="2845" spans="1:16" ht="21" x14ac:dyDescent="0.2">
      <c r="A2845" s="451" t="s">
        <v>2659</v>
      </c>
      <c r="B2845" s="451" t="s">
        <v>1703</v>
      </c>
      <c r="C2845" s="451" t="s">
        <v>1432</v>
      </c>
      <c r="D2845" s="451" t="s">
        <v>1491</v>
      </c>
      <c r="E2845" s="451" t="s">
        <v>1434</v>
      </c>
      <c r="F2845" s="451" t="s">
        <v>2473</v>
      </c>
      <c r="G2845" s="452" t="s">
        <v>1436</v>
      </c>
      <c r="H2845" s="453">
        <v>7560</v>
      </c>
      <c r="I2845" s="452" t="s">
        <v>1613</v>
      </c>
      <c r="J2845" s="452" t="s">
        <v>1438</v>
      </c>
      <c r="K2845" s="452" t="s">
        <v>1438</v>
      </c>
      <c r="L2845" s="452" t="s">
        <v>1439</v>
      </c>
      <c r="M2845" s="452" t="s">
        <v>1440</v>
      </c>
      <c r="N2845" s="454">
        <v>44370</v>
      </c>
      <c r="O2845" s="452" t="s">
        <v>1440</v>
      </c>
      <c r="P2845" s="454">
        <v>44468</v>
      </c>
    </row>
    <row r="2846" spans="1:16" ht="21" x14ac:dyDescent="0.2">
      <c r="A2846" s="451" t="s">
        <v>2659</v>
      </c>
      <c r="B2846" s="451" t="s">
        <v>1703</v>
      </c>
      <c r="C2846" s="451" t="s">
        <v>1432</v>
      </c>
      <c r="D2846" s="451" t="s">
        <v>1507</v>
      </c>
      <c r="E2846" s="451" t="s">
        <v>1442</v>
      </c>
      <c r="F2846" s="451" t="s">
        <v>2270</v>
      </c>
      <c r="G2846" s="452" t="s">
        <v>1436</v>
      </c>
      <c r="H2846" s="453">
        <v>-7560</v>
      </c>
      <c r="I2846" s="452" t="s">
        <v>1707</v>
      </c>
      <c r="J2846" s="452" t="s">
        <v>1438</v>
      </c>
      <c r="K2846" s="452" t="s">
        <v>1438</v>
      </c>
      <c r="L2846" s="452" t="s">
        <v>1439</v>
      </c>
      <c r="M2846" s="452" t="s">
        <v>1440</v>
      </c>
      <c r="N2846" s="454">
        <v>44384</v>
      </c>
      <c r="O2846" s="452" t="s">
        <v>1440</v>
      </c>
      <c r="P2846" s="454">
        <v>44468</v>
      </c>
    </row>
    <row r="2847" spans="1:16" x14ac:dyDescent="0.2">
      <c r="A2847" s="451" t="s">
        <v>2659</v>
      </c>
      <c r="B2847" s="451" t="s">
        <v>1758</v>
      </c>
      <c r="C2847" s="451" t="s">
        <v>1432</v>
      </c>
      <c r="D2847" s="451" t="s">
        <v>1466</v>
      </c>
      <c r="E2847" s="451" t="s">
        <v>1434</v>
      </c>
      <c r="F2847" s="451" t="s">
        <v>2319</v>
      </c>
      <c r="G2847" s="452" t="s">
        <v>1436</v>
      </c>
      <c r="H2847" s="453">
        <v>37852.559999999998</v>
      </c>
      <c r="I2847" s="452" t="s">
        <v>1476</v>
      </c>
      <c r="J2847" s="452" t="s">
        <v>1438</v>
      </c>
      <c r="K2847" s="452" t="s">
        <v>1438</v>
      </c>
      <c r="L2847" s="452" t="s">
        <v>1439</v>
      </c>
      <c r="M2847" s="452" t="s">
        <v>1440</v>
      </c>
      <c r="N2847" s="454">
        <v>44329</v>
      </c>
      <c r="O2847" s="452" t="s">
        <v>1440</v>
      </c>
      <c r="P2847" s="454">
        <v>44468</v>
      </c>
    </row>
    <row r="2848" spans="1:16" ht="21" x14ac:dyDescent="0.2">
      <c r="A2848" s="451" t="s">
        <v>2659</v>
      </c>
      <c r="B2848" s="451" t="s">
        <v>1758</v>
      </c>
      <c r="C2848" s="451" t="s">
        <v>1432</v>
      </c>
      <c r="D2848" s="451" t="s">
        <v>1448</v>
      </c>
      <c r="E2848" s="451" t="s">
        <v>1570</v>
      </c>
      <c r="F2848" s="451" t="s">
        <v>1778</v>
      </c>
      <c r="G2848" s="452" t="s">
        <v>1436</v>
      </c>
      <c r="H2848" s="453">
        <v>5237</v>
      </c>
      <c r="I2848" s="452" t="s">
        <v>1572</v>
      </c>
      <c r="J2848" s="455"/>
      <c r="K2848" s="452" t="s">
        <v>1533</v>
      </c>
      <c r="L2848" s="452" t="s">
        <v>1439</v>
      </c>
      <c r="M2848" s="452" t="s">
        <v>1452</v>
      </c>
      <c r="N2848" s="454">
        <v>44554</v>
      </c>
      <c r="O2848" s="452" t="s">
        <v>1534</v>
      </c>
      <c r="P2848" s="454">
        <v>44560</v>
      </c>
    </row>
    <row r="2849" spans="1:16" x14ac:dyDescent="0.2">
      <c r="A2849" s="451" t="s">
        <v>2659</v>
      </c>
      <c r="B2849" s="451" t="s">
        <v>1708</v>
      </c>
      <c r="C2849" s="451" t="s">
        <v>1432</v>
      </c>
      <c r="D2849" s="451" t="s">
        <v>1507</v>
      </c>
      <c r="E2849" s="451" t="s">
        <v>1434</v>
      </c>
      <c r="F2849" s="451" t="s">
        <v>2357</v>
      </c>
      <c r="G2849" s="452" t="s">
        <v>1436</v>
      </c>
      <c r="H2849" s="453">
        <v>7560</v>
      </c>
      <c r="I2849" s="452" t="s">
        <v>1707</v>
      </c>
      <c r="J2849" s="452" t="s">
        <v>1438</v>
      </c>
      <c r="K2849" s="452" t="s">
        <v>1438</v>
      </c>
      <c r="L2849" s="452" t="s">
        <v>1439</v>
      </c>
      <c r="M2849" s="452" t="s">
        <v>1440</v>
      </c>
      <c r="N2849" s="454">
        <v>44384</v>
      </c>
      <c r="O2849" s="452" t="s">
        <v>1440</v>
      </c>
      <c r="P2849" s="454">
        <v>44468</v>
      </c>
    </row>
    <row r="2850" spans="1:16" ht="21" x14ac:dyDescent="0.2">
      <c r="A2850" s="451" t="s">
        <v>2659</v>
      </c>
      <c r="B2850" s="451" t="s">
        <v>1708</v>
      </c>
      <c r="C2850" s="451" t="s">
        <v>1432</v>
      </c>
      <c r="D2850" s="451" t="s">
        <v>1531</v>
      </c>
      <c r="E2850" s="451" t="s">
        <v>1568</v>
      </c>
      <c r="F2850" s="451" t="s">
        <v>1787</v>
      </c>
      <c r="G2850" s="452" t="s">
        <v>1436</v>
      </c>
      <c r="H2850" s="453">
        <v>833.75</v>
      </c>
      <c r="I2850" s="452" t="s">
        <v>1627</v>
      </c>
      <c r="J2850" s="455"/>
      <c r="K2850" s="452" t="s">
        <v>1533</v>
      </c>
      <c r="L2850" s="452" t="s">
        <v>1439</v>
      </c>
      <c r="M2850" s="452" t="s">
        <v>1452</v>
      </c>
      <c r="N2850" s="454">
        <v>44496</v>
      </c>
      <c r="O2850" s="452" t="s">
        <v>1534</v>
      </c>
      <c r="P2850" s="454">
        <v>44497</v>
      </c>
    </row>
    <row r="2851" spans="1:16" ht="21" x14ac:dyDescent="0.2">
      <c r="A2851" s="451" t="s">
        <v>2659</v>
      </c>
      <c r="B2851" s="451" t="s">
        <v>1708</v>
      </c>
      <c r="C2851" s="451" t="s">
        <v>1432</v>
      </c>
      <c r="D2851" s="451" t="s">
        <v>1531</v>
      </c>
      <c r="E2851" s="451" t="s">
        <v>1628</v>
      </c>
      <c r="F2851" s="451" t="s">
        <v>1787</v>
      </c>
      <c r="G2851" s="452" t="s">
        <v>1436</v>
      </c>
      <c r="H2851" s="453">
        <v>767.81</v>
      </c>
      <c r="I2851" s="452" t="s">
        <v>1629</v>
      </c>
      <c r="J2851" s="455"/>
      <c r="K2851" s="452" t="s">
        <v>1533</v>
      </c>
      <c r="L2851" s="452" t="s">
        <v>1439</v>
      </c>
      <c r="M2851" s="452" t="s">
        <v>1452</v>
      </c>
      <c r="N2851" s="454">
        <v>44496</v>
      </c>
      <c r="O2851" s="452" t="s">
        <v>1534</v>
      </c>
      <c r="P2851" s="454">
        <v>44497</v>
      </c>
    </row>
    <row r="2852" spans="1:16" x14ac:dyDescent="0.2">
      <c r="A2852" s="451" t="s">
        <v>2659</v>
      </c>
      <c r="B2852" s="451" t="s">
        <v>1575</v>
      </c>
      <c r="C2852" s="451" t="s">
        <v>1432</v>
      </c>
      <c r="D2852" s="451" t="s">
        <v>1507</v>
      </c>
      <c r="E2852" s="451" t="s">
        <v>1442</v>
      </c>
      <c r="F2852" s="451" t="s">
        <v>1932</v>
      </c>
      <c r="G2852" s="452" t="s">
        <v>1436</v>
      </c>
      <c r="H2852" s="453">
        <v>14973</v>
      </c>
      <c r="I2852" s="452" t="s">
        <v>1712</v>
      </c>
      <c r="J2852" s="452" t="s">
        <v>1438</v>
      </c>
      <c r="K2852" s="452" t="s">
        <v>1438</v>
      </c>
      <c r="L2852" s="452" t="s">
        <v>1439</v>
      </c>
      <c r="M2852" s="452" t="s">
        <v>1440</v>
      </c>
      <c r="N2852" s="454">
        <v>44399</v>
      </c>
      <c r="O2852" s="452" t="s">
        <v>1440</v>
      </c>
      <c r="P2852" s="454">
        <v>44468</v>
      </c>
    </row>
    <row r="2853" spans="1:16" ht="21" x14ac:dyDescent="0.2">
      <c r="A2853" s="451" t="s">
        <v>2659</v>
      </c>
      <c r="B2853" s="451" t="s">
        <v>1575</v>
      </c>
      <c r="C2853" s="451" t="s">
        <v>1432</v>
      </c>
      <c r="D2853" s="451" t="s">
        <v>1448</v>
      </c>
      <c r="E2853" s="451" t="s">
        <v>1460</v>
      </c>
      <c r="F2853" s="451" t="s">
        <v>1787</v>
      </c>
      <c r="G2853" s="452" t="s">
        <v>1436</v>
      </c>
      <c r="H2853" s="453">
        <v>11978</v>
      </c>
      <c r="I2853" s="452" t="s">
        <v>1462</v>
      </c>
      <c r="J2853" s="455"/>
      <c r="K2853" s="452" t="s">
        <v>1533</v>
      </c>
      <c r="L2853" s="452" t="s">
        <v>1439</v>
      </c>
      <c r="M2853" s="452" t="s">
        <v>1452</v>
      </c>
      <c r="N2853" s="454">
        <v>44550</v>
      </c>
      <c r="O2853" s="452" t="s">
        <v>1453</v>
      </c>
      <c r="P2853" s="454">
        <v>44553</v>
      </c>
    </row>
    <row r="2854" spans="1:16" x14ac:dyDescent="0.2">
      <c r="A2854" s="451" t="s">
        <v>2659</v>
      </c>
      <c r="B2854" s="451" t="s">
        <v>1713</v>
      </c>
      <c r="C2854" s="451" t="s">
        <v>1432</v>
      </c>
      <c r="D2854" s="451" t="s">
        <v>1466</v>
      </c>
      <c r="E2854" s="451" t="s">
        <v>1434</v>
      </c>
      <c r="F2854" s="451" t="s">
        <v>2037</v>
      </c>
      <c r="G2854" s="452" t="s">
        <v>1436</v>
      </c>
      <c r="H2854" s="453">
        <v>7483</v>
      </c>
      <c r="I2854" s="452" t="s">
        <v>1676</v>
      </c>
      <c r="J2854" s="452" t="s">
        <v>1438</v>
      </c>
      <c r="K2854" s="452" t="s">
        <v>1438</v>
      </c>
      <c r="L2854" s="452" t="s">
        <v>1439</v>
      </c>
      <c r="M2854" s="452" t="s">
        <v>1440</v>
      </c>
      <c r="N2854" s="454">
        <v>44330</v>
      </c>
      <c r="O2854" s="452" t="s">
        <v>1440</v>
      </c>
      <c r="P2854" s="454">
        <v>44468</v>
      </c>
    </row>
    <row r="2855" spans="1:16" x14ac:dyDescent="0.2">
      <c r="A2855" s="451" t="s">
        <v>2659</v>
      </c>
      <c r="B2855" s="451" t="s">
        <v>1713</v>
      </c>
      <c r="C2855" s="451" t="s">
        <v>1432</v>
      </c>
      <c r="D2855" s="451" t="s">
        <v>1507</v>
      </c>
      <c r="E2855" s="451" t="s">
        <v>1442</v>
      </c>
      <c r="F2855" s="451" t="s">
        <v>2152</v>
      </c>
      <c r="G2855" s="452" t="s">
        <v>1436</v>
      </c>
      <c r="H2855" s="453">
        <v>34420</v>
      </c>
      <c r="I2855" s="452" t="s">
        <v>1640</v>
      </c>
      <c r="J2855" s="452" t="s">
        <v>1438</v>
      </c>
      <c r="K2855" s="452" t="s">
        <v>1438</v>
      </c>
      <c r="L2855" s="452" t="s">
        <v>1439</v>
      </c>
      <c r="M2855" s="452" t="s">
        <v>1440</v>
      </c>
      <c r="N2855" s="454">
        <v>44384</v>
      </c>
      <c r="O2855" s="452" t="s">
        <v>1440</v>
      </c>
      <c r="P2855" s="454">
        <v>44468</v>
      </c>
    </row>
    <row r="2856" spans="1:16" ht="21" x14ac:dyDescent="0.2">
      <c r="A2856" s="451" t="s">
        <v>2659</v>
      </c>
      <c r="B2856" s="451" t="s">
        <v>1713</v>
      </c>
      <c r="C2856" s="451" t="s">
        <v>1432</v>
      </c>
      <c r="D2856" s="451" t="s">
        <v>1540</v>
      </c>
      <c r="E2856" s="451" t="s">
        <v>1677</v>
      </c>
      <c r="F2856" s="451" t="s">
        <v>1860</v>
      </c>
      <c r="G2856" s="452" t="s">
        <v>1436</v>
      </c>
      <c r="H2856" s="453">
        <v>10477</v>
      </c>
      <c r="I2856" s="452" t="s">
        <v>1678</v>
      </c>
      <c r="J2856" s="455"/>
      <c r="K2856" s="452" t="s">
        <v>1533</v>
      </c>
      <c r="L2856" s="452" t="s">
        <v>1439</v>
      </c>
      <c r="M2856" s="452" t="s">
        <v>1452</v>
      </c>
      <c r="N2856" s="454">
        <v>44525</v>
      </c>
      <c r="O2856" s="452" t="s">
        <v>1534</v>
      </c>
      <c r="P2856" s="454">
        <v>44525</v>
      </c>
    </row>
    <row r="2857" spans="1:16" x14ac:dyDescent="0.2">
      <c r="A2857" s="451" t="s">
        <v>2659</v>
      </c>
      <c r="B2857" s="451" t="s">
        <v>1717</v>
      </c>
      <c r="C2857" s="451" t="s">
        <v>1432</v>
      </c>
      <c r="D2857" s="451" t="s">
        <v>1433</v>
      </c>
      <c r="E2857" s="451" t="s">
        <v>1434</v>
      </c>
      <c r="F2857" s="451" t="s">
        <v>2306</v>
      </c>
      <c r="G2857" s="452" t="s">
        <v>1436</v>
      </c>
      <c r="H2857" s="453">
        <v>69957</v>
      </c>
      <c r="I2857" s="452" t="s">
        <v>1654</v>
      </c>
      <c r="J2857" s="452" t="s">
        <v>1438</v>
      </c>
      <c r="K2857" s="452" t="s">
        <v>1438</v>
      </c>
      <c r="L2857" s="452" t="s">
        <v>1439</v>
      </c>
      <c r="M2857" s="452" t="s">
        <v>1440</v>
      </c>
      <c r="N2857" s="454">
        <v>44312</v>
      </c>
      <c r="O2857" s="452" t="s">
        <v>1440</v>
      </c>
      <c r="P2857" s="454">
        <v>44468</v>
      </c>
    </row>
    <row r="2858" spans="1:16" ht="21" x14ac:dyDescent="0.2">
      <c r="A2858" s="451" t="s">
        <v>2661</v>
      </c>
      <c r="B2858" s="451" t="s">
        <v>1463</v>
      </c>
      <c r="C2858" s="451" t="s">
        <v>1432</v>
      </c>
      <c r="D2858" s="451" t="s">
        <v>1433</v>
      </c>
      <c r="E2858" s="451" t="s">
        <v>1442</v>
      </c>
      <c r="F2858" s="451" t="s">
        <v>2662</v>
      </c>
      <c r="G2858" s="452" t="s">
        <v>1436</v>
      </c>
      <c r="H2858" s="453">
        <v>458804</v>
      </c>
      <c r="I2858" s="452" t="s">
        <v>1650</v>
      </c>
      <c r="J2858" s="452" t="s">
        <v>1438</v>
      </c>
      <c r="K2858" s="452" t="s">
        <v>1438</v>
      </c>
      <c r="L2858" s="452" t="s">
        <v>1439</v>
      </c>
      <c r="M2858" s="452" t="s">
        <v>1440</v>
      </c>
      <c r="N2858" s="454">
        <v>44309</v>
      </c>
      <c r="O2858" s="452" t="s">
        <v>1440</v>
      </c>
      <c r="P2858" s="454">
        <v>44468</v>
      </c>
    </row>
    <row r="2859" spans="1:16" x14ac:dyDescent="0.2">
      <c r="A2859" s="451" t="s">
        <v>2661</v>
      </c>
      <c r="B2859" s="451" t="s">
        <v>1693</v>
      </c>
      <c r="C2859" s="451" t="s">
        <v>1432</v>
      </c>
      <c r="D2859" s="451" t="s">
        <v>1433</v>
      </c>
      <c r="E2859" s="451" t="s">
        <v>1434</v>
      </c>
      <c r="F2859" s="451" t="s">
        <v>1926</v>
      </c>
      <c r="G2859" s="452" t="s">
        <v>1436</v>
      </c>
      <c r="H2859" s="453">
        <v>11462</v>
      </c>
      <c r="I2859" s="452" t="s">
        <v>1648</v>
      </c>
      <c r="J2859" s="452" t="s">
        <v>1438</v>
      </c>
      <c r="K2859" s="452" t="s">
        <v>1438</v>
      </c>
      <c r="L2859" s="452" t="s">
        <v>1439</v>
      </c>
      <c r="M2859" s="452" t="s">
        <v>1440</v>
      </c>
      <c r="N2859" s="454">
        <v>44309</v>
      </c>
      <c r="O2859" s="452" t="s">
        <v>1440</v>
      </c>
      <c r="P2859" s="454">
        <v>44468</v>
      </c>
    </row>
    <row r="2860" spans="1:16" x14ac:dyDescent="0.2">
      <c r="A2860" s="451" t="s">
        <v>2661</v>
      </c>
      <c r="B2860" s="451" t="s">
        <v>1695</v>
      </c>
      <c r="C2860" s="451" t="s">
        <v>1432</v>
      </c>
      <c r="D2860" s="451" t="s">
        <v>1466</v>
      </c>
      <c r="E2860" s="451" t="s">
        <v>1442</v>
      </c>
      <c r="F2860" s="451" t="s">
        <v>2213</v>
      </c>
      <c r="G2860" s="452" t="s">
        <v>1436</v>
      </c>
      <c r="H2860" s="453">
        <v>37605.769999999997</v>
      </c>
      <c r="I2860" s="452" t="s">
        <v>1655</v>
      </c>
      <c r="J2860" s="452" t="s">
        <v>1438</v>
      </c>
      <c r="K2860" s="452" t="s">
        <v>1438</v>
      </c>
      <c r="L2860" s="452" t="s">
        <v>1439</v>
      </c>
      <c r="M2860" s="452" t="s">
        <v>1440</v>
      </c>
      <c r="N2860" s="454">
        <v>44341</v>
      </c>
      <c r="O2860" s="452" t="s">
        <v>1440</v>
      </c>
      <c r="P2860" s="454">
        <v>44468</v>
      </c>
    </row>
    <row r="2861" spans="1:16" x14ac:dyDescent="0.2">
      <c r="A2861" s="451" t="s">
        <v>2661</v>
      </c>
      <c r="B2861" s="451" t="s">
        <v>1697</v>
      </c>
      <c r="C2861" s="451" t="s">
        <v>1432</v>
      </c>
      <c r="D2861" s="451" t="s">
        <v>1433</v>
      </c>
      <c r="E2861" s="451" t="s">
        <v>1442</v>
      </c>
      <c r="F2861" s="451" t="s">
        <v>2072</v>
      </c>
      <c r="G2861" s="452" t="s">
        <v>1436</v>
      </c>
      <c r="H2861" s="453">
        <v>5238</v>
      </c>
      <c r="I2861" s="452" t="s">
        <v>1670</v>
      </c>
      <c r="J2861" s="452" t="s">
        <v>1438</v>
      </c>
      <c r="K2861" s="452" t="s">
        <v>1438</v>
      </c>
      <c r="L2861" s="452" t="s">
        <v>1439</v>
      </c>
      <c r="M2861" s="452" t="s">
        <v>1440</v>
      </c>
      <c r="N2861" s="454">
        <v>44309</v>
      </c>
      <c r="O2861" s="452" t="s">
        <v>1440</v>
      </c>
      <c r="P2861" s="454">
        <v>44468</v>
      </c>
    </row>
    <row r="2862" spans="1:16" x14ac:dyDescent="0.2">
      <c r="A2862" s="451" t="s">
        <v>2661</v>
      </c>
      <c r="B2862" s="451" t="s">
        <v>1697</v>
      </c>
      <c r="C2862" s="451" t="s">
        <v>1432</v>
      </c>
      <c r="D2862" s="451" t="s">
        <v>1466</v>
      </c>
      <c r="E2862" s="451" t="s">
        <v>1442</v>
      </c>
      <c r="F2862" s="451" t="s">
        <v>2492</v>
      </c>
      <c r="G2862" s="452" t="s">
        <v>1436</v>
      </c>
      <c r="H2862" s="453">
        <v>5999</v>
      </c>
      <c r="I2862" s="452" t="s">
        <v>1488</v>
      </c>
      <c r="J2862" s="452" t="s">
        <v>1438</v>
      </c>
      <c r="K2862" s="452" t="s">
        <v>1438</v>
      </c>
      <c r="L2862" s="452" t="s">
        <v>1439</v>
      </c>
      <c r="M2862" s="452" t="s">
        <v>1440</v>
      </c>
      <c r="N2862" s="454">
        <v>44342</v>
      </c>
      <c r="O2862" s="452" t="s">
        <v>1440</v>
      </c>
      <c r="P2862" s="454">
        <v>44468</v>
      </c>
    </row>
    <row r="2863" spans="1:16" ht="21" x14ac:dyDescent="0.2">
      <c r="A2863" s="451" t="s">
        <v>2661</v>
      </c>
      <c r="B2863" s="451" t="s">
        <v>1703</v>
      </c>
      <c r="C2863" s="451" t="s">
        <v>1432</v>
      </c>
      <c r="D2863" s="451" t="s">
        <v>1491</v>
      </c>
      <c r="E2863" s="451" t="s">
        <v>1434</v>
      </c>
      <c r="F2863" s="451" t="s">
        <v>1786</v>
      </c>
      <c r="G2863" s="452" t="s">
        <v>1436</v>
      </c>
      <c r="H2863" s="453">
        <v>255</v>
      </c>
      <c r="I2863" s="452" t="s">
        <v>1609</v>
      </c>
      <c r="J2863" s="452" t="s">
        <v>1438</v>
      </c>
      <c r="K2863" s="452" t="s">
        <v>1438</v>
      </c>
      <c r="L2863" s="452" t="s">
        <v>1439</v>
      </c>
      <c r="M2863" s="452" t="s">
        <v>1440</v>
      </c>
      <c r="N2863" s="454">
        <v>44370</v>
      </c>
      <c r="O2863" s="452" t="s">
        <v>1440</v>
      </c>
      <c r="P2863" s="454">
        <v>44468</v>
      </c>
    </row>
    <row r="2864" spans="1:16" ht="21" x14ac:dyDescent="0.2">
      <c r="A2864" s="451" t="s">
        <v>2661</v>
      </c>
      <c r="B2864" s="451" t="s">
        <v>1703</v>
      </c>
      <c r="C2864" s="451" t="s">
        <v>1432</v>
      </c>
      <c r="D2864" s="451" t="s">
        <v>1491</v>
      </c>
      <c r="E2864" s="451" t="s">
        <v>1434</v>
      </c>
      <c r="F2864" s="451" t="s">
        <v>2143</v>
      </c>
      <c r="G2864" s="452" t="s">
        <v>1436</v>
      </c>
      <c r="H2864" s="453">
        <v>3330</v>
      </c>
      <c r="I2864" s="452" t="s">
        <v>1613</v>
      </c>
      <c r="J2864" s="452" t="s">
        <v>1438</v>
      </c>
      <c r="K2864" s="452" t="s">
        <v>1438</v>
      </c>
      <c r="L2864" s="452" t="s">
        <v>1439</v>
      </c>
      <c r="M2864" s="452" t="s">
        <v>1440</v>
      </c>
      <c r="N2864" s="454">
        <v>44370</v>
      </c>
      <c r="O2864" s="452" t="s">
        <v>1440</v>
      </c>
      <c r="P2864" s="454">
        <v>44468</v>
      </c>
    </row>
    <row r="2865" spans="1:16" ht="21" x14ac:dyDescent="0.2">
      <c r="A2865" s="451" t="s">
        <v>2661</v>
      </c>
      <c r="B2865" s="451" t="s">
        <v>1703</v>
      </c>
      <c r="C2865" s="451" t="s">
        <v>1432</v>
      </c>
      <c r="D2865" s="451" t="s">
        <v>1507</v>
      </c>
      <c r="E2865" s="451" t="s">
        <v>1442</v>
      </c>
      <c r="F2865" s="451" t="s">
        <v>2508</v>
      </c>
      <c r="G2865" s="452" t="s">
        <v>1436</v>
      </c>
      <c r="H2865" s="453">
        <v>-3330</v>
      </c>
      <c r="I2865" s="452" t="s">
        <v>1707</v>
      </c>
      <c r="J2865" s="452" t="s">
        <v>1438</v>
      </c>
      <c r="K2865" s="452" t="s">
        <v>1438</v>
      </c>
      <c r="L2865" s="452" t="s">
        <v>1439</v>
      </c>
      <c r="M2865" s="452" t="s">
        <v>1440</v>
      </c>
      <c r="N2865" s="454">
        <v>44384</v>
      </c>
      <c r="O2865" s="452" t="s">
        <v>1440</v>
      </c>
      <c r="P2865" s="454">
        <v>44468</v>
      </c>
    </row>
    <row r="2866" spans="1:16" ht="21" x14ac:dyDescent="0.2">
      <c r="A2866" s="451" t="s">
        <v>2661</v>
      </c>
      <c r="B2866" s="451" t="s">
        <v>1758</v>
      </c>
      <c r="C2866" s="451" t="s">
        <v>1432</v>
      </c>
      <c r="D2866" s="451" t="s">
        <v>1448</v>
      </c>
      <c r="E2866" s="451" t="s">
        <v>1570</v>
      </c>
      <c r="F2866" s="451" t="s">
        <v>1875</v>
      </c>
      <c r="G2866" s="452" t="s">
        <v>1436</v>
      </c>
      <c r="H2866" s="453">
        <v>8229</v>
      </c>
      <c r="I2866" s="452" t="s">
        <v>1572</v>
      </c>
      <c r="J2866" s="455"/>
      <c r="K2866" s="452" t="s">
        <v>1533</v>
      </c>
      <c r="L2866" s="452" t="s">
        <v>1439</v>
      </c>
      <c r="M2866" s="452" t="s">
        <v>1452</v>
      </c>
      <c r="N2866" s="454">
        <v>44554</v>
      </c>
      <c r="O2866" s="452" t="s">
        <v>1534</v>
      </c>
      <c r="P2866" s="454">
        <v>44560</v>
      </c>
    </row>
    <row r="2867" spans="1:16" x14ac:dyDescent="0.2">
      <c r="A2867" s="451" t="s">
        <v>2661</v>
      </c>
      <c r="B2867" s="451" t="s">
        <v>1708</v>
      </c>
      <c r="C2867" s="451" t="s">
        <v>1432</v>
      </c>
      <c r="D2867" s="451" t="s">
        <v>1507</v>
      </c>
      <c r="E2867" s="451" t="s">
        <v>1442</v>
      </c>
      <c r="F2867" s="451" t="s">
        <v>2653</v>
      </c>
      <c r="G2867" s="452" t="s">
        <v>1436</v>
      </c>
      <c r="H2867" s="453">
        <v>3330</v>
      </c>
      <c r="I2867" s="452" t="s">
        <v>1707</v>
      </c>
      <c r="J2867" s="452" t="s">
        <v>1438</v>
      </c>
      <c r="K2867" s="452" t="s">
        <v>1438</v>
      </c>
      <c r="L2867" s="452" t="s">
        <v>1439</v>
      </c>
      <c r="M2867" s="452" t="s">
        <v>1440</v>
      </c>
      <c r="N2867" s="454">
        <v>44384</v>
      </c>
      <c r="O2867" s="452" t="s">
        <v>1440</v>
      </c>
      <c r="P2867" s="454">
        <v>44468</v>
      </c>
    </row>
    <row r="2868" spans="1:16" ht="21" x14ac:dyDescent="0.2">
      <c r="A2868" s="451" t="s">
        <v>2661</v>
      </c>
      <c r="B2868" s="451" t="s">
        <v>1708</v>
      </c>
      <c r="C2868" s="451" t="s">
        <v>1432</v>
      </c>
      <c r="D2868" s="451" t="s">
        <v>1531</v>
      </c>
      <c r="E2868" s="451" t="s">
        <v>1568</v>
      </c>
      <c r="F2868" s="451" t="s">
        <v>2398</v>
      </c>
      <c r="G2868" s="452" t="s">
        <v>1436</v>
      </c>
      <c r="H2868" s="453">
        <v>500</v>
      </c>
      <c r="I2868" s="452" t="s">
        <v>1627</v>
      </c>
      <c r="J2868" s="455"/>
      <c r="K2868" s="452" t="s">
        <v>1533</v>
      </c>
      <c r="L2868" s="452" t="s">
        <v>1439</v>
      </c>
      <c r="M2868" s="452" t="s">
        <v>1452</v>
      </c>
      <c r="N2868" s="454">
        <v>44496</v>
      </c>
      <c r="O2868" s="452" t="s">
        <v>1534</v>
      </c>
      <c r="P2868" s="454">
        <v>44497</v>
      </c>
    </row>
    <row r="2869" spans="1:16" ht="21" x14ac:dyDescent="0.2">
      <c r="A2869" s="451" t="s">
        <v>2661</v>
      </c>
      <c r="B2869" s="451" t="s">
        <v>1708</v>
      </c>
      <c r="C2869" s="451" t="s">
        <v>1432</v>
      </c>
      <c r="D2869" s="451" t="s">
        <v>1531</v>
      </c>
      <c r="E2869" s="451" t="s">
        <v>1628</v>
      </c>
      <c r="F2869" s="451" t="s">
        <v>2398</v>
      </c>
      <c r="G2869" s="452" t="s">
        <v>1436</v>
      </c>
      <c r="H2869" s="453">
        <v>354.38</v>
      </c>
      <c r="I2869" s="452" t="s">
        <v>1629</v>
      </c>
      <c r="J2869" s="455"/>
      <c r="K2869" s="452" t="s">
        <v>1533</v>
      </c>
      <c r="L2869" s="452" t="s">
        <v>1439</v>
      </c>
      <c r="M2869" s="452" t="s">
        <v>1452</v>
      </c>
      <c r="N2869" s="454">
        <v>44496</v>
      </c>
      <c r="O2869" s="452" t="s">
        <v>1534</v>
      </c>
      <c r="P2869" s="454">
        <v>44497</v>
      </c>
    </row>
    <row r="2870" spans="1:16" x14ac:dyDescent="0.2">
      <c r="A2870" s="451" t="s">
        <v>2661</v>
      </c>
      <c r="B2870" s="451" t="s">
        <v>1575</v>
      </c>
      <c r="C2870" s="451" t="s">
        <v>1432</v>
      </c>
      <c r="D2870" s="451" t="s">
        <v>1507</v>
      </c>
      <c r="E2870" s="451" t="s">
        <v>1434</v>
      </c>
      <c r="F2870" s="451" t="s">
        <v>1973</v>
      </c>
      <c r="G2870" s="452" t="s">
        <v>1436</v>
      </c>
      <c r="H2870" s="453">
        <v>5604</v>
      </c>
      <c r="I2870" s="452" t="s">
        <v>1712</v>
      </c>
      <c r="J2870" s="452" t="s">
        <v>1438</v>
      </c>
      <c r="K2870" s="452" t="s">
        <v>1438</v>
      </c>
      <c r="L2870" s="452" t="s">
        <v>1439</v>
      </c>
      <c r="M2870" s="452" t="s">
        <v>1440</v>
      </c>
      <c r="N2870" s="454">
        <v>44399</v>
      </c>
      <c r="O2870" s="452" t="s">
        <v>1440</v>
      </c>
      <c r="P2870" s="454">
        <v>44468</v>
      </c>
    </row>
    <row r="2871" spans="1:16" ht="21" x14ac:dyDescent="0.2">
      <c r="A2871" s="451" t="s">
        <v>2661</v>
      </c>
      <c r="B2871" s="451" t="s">
        <v>1575</v>
      </c>
      <c r="C2871" s="451" t="s">
        <v>1432</v>
      </c>
      <c r="D2871" s="451" t="s">
        <v>1448</v>
      </c>
      <c r="E2871" s="451" t="s">
        <v>1460</v>
      </c>
      <c r="F2871" s="451" t="s">
        <v>2398</v>
      </c>
      <c r="G2871" s="452" t="s">
        <v>1436</v>
      </c>
      <c r="H2871" s="453">
        <v>4483</v>
      </c>
      <c r="I2871" s="452" t="s">
        <v>1462</v>
      </c>
      <c r="J2871" s="455"/>
      <c r="K2871" s="452" t="s">
        <v>1533</v>
      </c>
      <c r="L2871" s="452" t="s">
        <v>1439</v>
      </c>
      <c r="M2871" s="452" t="s">
        <v>1452</v>
      </c>
      <c r="N2871" s="454">
        <v>44550</v>
      </c>
      <c r="O2871" s="452" t="s">
        <v>1453</v>
      </c>
      <c r="P2871" s="454">
        <v>44553</v>
      </c>
    </row>
    <row r="2872" spans="1:16" x14ac:dyDescent="0.2">
      <c r="A2872" s="451" t="s">
        <v>2661</v>
      </c>
      <c r="B2872" s="451" t="s">
        <v>1713</v>
      </c>
      <c r="C2872" s="451" t="s">
        <v>1432</v>
      </c>
      <c r="D2872" s="451" t="s">
        <v>1466</v>
      </c>
      <c r="E2872" s="451" t="s">
        <v>1442</v>
      </c>
      <c r="F2872" s="451" t="s">
        <v>2177</v>
      </c>
      <c r="G2872" s="452" t="s">
        <v>1436</v>
      </c>
      <c r="H2872" s="453">
        <v>7008</v>
      </c>
      <c r="I2872" s="452" t="s">
        <v>1676</v>
      </c>
      <c r="J2872" s="452" t="s">
        <v>1438</v>
      </c>
      <c r="K2872" s="452" t="s">
        <v>1438</v>
      </c>
      <c r="L2872" s="452" t="s">
        <v>1439</v>
      </c>
      <c r="M2872" s="452" t="s">
        <v>1440</v>
      </c>
      <c r="N2872" s="454">
        <v>44330</v>
      </c>
      <c r="O2872" s="452" t="s">
        <v>1440</v>
      </c>
      <c r="P2872" s="454">
        <v>44468</v>
      </c>
    </row>
    <row r="2873" spans="1:16" x14ac:dyDescent="0.2">
      <c r="A2873" s="451" t="s">
        <v>2661</v>
      </c>
      <c r="B2873" s="451" t="s">
        <v>1713</v>
      </c>
      <c r="C2873" s="451" t="s">
        <v>1432</v>
      </c>
      <c r="D2873" s="451" t="s">
        <v>1507</v>
      </c>
      <c r="E2873" s="451" t="s">
        <v>1434</v>
      </c>
      <c r="F2873" s="451" t="s">
        <v>2002</v>
      </c>
      <c r="G2873" s="452" t="s">
        <v>1436</v>
      </c>
      <c r="H2873" s="453">
        <v>14524</v>
      </c>
      <c r="I2873" s="452" t="s">
        <v>1640</v>
      </c>
      <c r="J2873" s="452" t="s">
        <v>1438</v>
      </c>
      <c r="K2873" s="452" t="s">
        <v>1438</v>
      </c>
      <c r="L2873" s="452" t="s">
        <v>1439</v>
      </c>
      <c r="M2873" s="452" t="s">
        <v>1440</v>
      </c>
      <c r="N2873" s="454">
        <v>44384</v>
      </c>
      <c r="O2873" s="452" t="s">
        <v>1440</v>
      </c>
      <c r="P2873" s="454">
        <v>44468</v>
      </c>
    </row>
    <row r="2874" spans="1:16" ht="21" x14ac:dyDescent="0.2">
      <c r="A2874" s="451" t="s">
        <v>2661</v>
      </c>
      <c r="B2874" s="451" t="s">
        <v>1713</v>
      </c>
      <c r="C2874" s="451" t="s">
        <v>1432</v>
      </c>
      <c r="D2874" s="451" t="s">
        <v>1540</v>
      </c>
      <c r="E2874" s="451" t="s">
        <v>1677</v>
      </c>
      <c r="F2874" s="451" t="s">
        <v>1741</v>
      </c>
      <c r="G2874" s="452" t="s">
        <v>1436</v>
      </c>
      <c r="H2874" s="453">
        <v>9835</v>
      </c>
      <c r="I2874" s="452" t="s">
        <v>1678</v>
      </c>
      <c r="J2874" s="455"/>
      <c r="K2874" s="452" t="s">
        <v>1533</v>
      </c>
      <c r="L2874" s="452" t="s">
        <v>1439</v>
      </c>
      <c r="M2874" s="452" t="s">
        <v>1452</v>
      </c>
      <c r="N2874" s="454">
        <v>44525</v>
      </c>
      <c r="O2874" s="452" t="s">
        <v>1534</v>
      </c>
      <c r="P2874" s="454">
        <v>44525</v>
      </c>
    </row>
    <row r="2875" spans="1:16" x14ac:dyDescent="0.2">
      <c r="A2875" s="451" t="s">
        <v>2661</v>
      </c>
      <c r="B2875" s="451" t="s">
        <v>1717</v>
      </c>
      <c r="C2875" s="451" t="s">
        <v>1432</v>
      </c>
      <c r="D2875" s="451" t="s">
        <v>1433</v>
      </c>
      <c r="E2875" s="451" t="s">
        <v>1434</v>
      </c>
      <c r="F2875" s="451" t="s">
        <v>2427</v>
      </c>
      <c r="G2875" s="452" t="s">
        <v>1436</v>
      </c>
      <c r="H2875" s="453">
        <v>33938</v>
      </c>
      <c r="I2875" s="452" t="s">
        <v>1654</v>
      </c>
      <c r="J2875" s="452" t="s">
        <v>1438</v>
      </c>
      <c r="K2875" s="452" t="s">
        <v>1438</v>
      </c>
      <c r="L2875" s="452" t="s">
        <v>1439</v>
      </c>
      <c r="M2875" s="452" t="s">
        <v>1440</v>
      </c>
      <c r="N2875" s="454">
        <v>44312</v>
      </c>
      <c r="O2875" s="452" t="s">
        <v>1440</v>
      </c>
      <c r="P2875" s="454">
        <v>44468</v>
      </c>
    </row>
    <row r="2876" spans="1:16" ht="21" x14ac:dyDescent="0.2">
      <c r="A2876" s="451" t="s">
        <v>2663</v>
      </c>
      <c r="B2876" s="451" t="s">
        <v>1463</v>
      </c>
      <c r="C2876" s="451" t="s">
        <v>1432</v>
      </c>
      <c r="D2876" s="451" t="s">
        <v>1433</v>
      </c>
      <c r="E2876" s="451" t="s">
        <v>1442</v>
      </c>
      <c r="F2876" s="451" t="s">
        <v>2093</v>
      </c>
      <c r="G2876" s="452" t="s">
        <v>1436</v>
      </c>
      <c r="H2876" s="453">
        <v>487737</v>
      </c>
      <c r="I2876" s="452" t="s">
        <v>1650</v>
      </c>
      <c r="J2876" s="452" t="s">
        <v>1438</v>
      </c>
      <c r="K2876" s="452" t="s">
        <v>1438</v>
      </c>
      <c r="L2876" s="452" t="s">
        <v>1439</v>
      </c>
      <c r="M2876" s="452" t="s">
        <v>1440</v>
      </c>
      <c r="N2876" s="454">
        <v>44309</v>
      </c>
      <c r="O2876" s="452" t="s">
        <v>1440</v>
      </c>
      <c r="P2876" s="454">
        <v>44468</v>
      </c>
    </row>
    <row r="2877" spans="1:16" x14ac:dyDescent="0.2">
      <c r="A2877" s="451" t="s">
        <v>2663</v>
      </c>
      <c r="B2877" s="451" t="s">
        <v>1693</v>
      </c>
      <c r="C2877" s="451" t="s">
        <v>1432</v>
      </c>
      <c r="D2877" s="451" t="s">
        <v>1433</v>
      </c>
      <c r="E2877" s="451" t="s">
        <v>1434</v>
      </c>
      <c r="F2877" s="451" t="s">
        <v>2525</v>
      </c>
      <c r="G2877" s="452" t="s">
        <v>1436</v>
      </c>
      <c r="H2877" s="453">
        <v>2912</v>
      </c>
      <c r="I2877" s="452" t="s">
        <v>1648</v>
      </c>
      <c r="J2877" s="452" t="s">
        <v>1438</v>
      </c>
      <c r="K2877" s="452" t="s">
        <v>1438</v>
      </c>
      <c r="L2877" s="452" t="s">
        <v>1439</v>
      </c>
      <c r="M2877" s="452" t="s">
        <v>1440</v>
      </c>
      <c r="N2877" s="454">
        <v>44309</v>
      </c>
      <c r="O2877" s="452" t="s">
        <v>1440</v>
      </c>
      <c r="P2877" s="454">
        <v>44468</v>
      </c>
    </row>
    <row r="2878" spans="1:16" x14ac:dyDescent="0.2">
      <c r="A2878" s="451" t="s">
        <v>2663</v>
      </c>
      <c r="B2878" s="451" t="s">
        <v>1695</v>
      </c>
      <c r="C2878" s="451" t="s">
        <v>1432</v>
      </c>
      <c r="D2878" s="451" t="s">
        <v>1466</v>
      </c>
      <c r="E2878" s="451" t="s">
        <v>1434</v>
      </c>
      <c r="F2878" s="451" t="s">
        <v>2664</v>
      </c>
      <c r="G2878" s="452" t="s">
        <v>1436</v>
      </c>
      <c r="H2878" s="453">
        <v>96577.87</v>
      </c>
      <c r="I2878" s="452" t="s">
        <v>1655</v>
      </c>
      <c r="J2878" s="452" t="s">
        <v>1438</v>
      </c>
      <c r="K2878" s="452" t="s">
        <v>1438</v>
      </c>
      <c r="L2878" s="452" t="s">
        <v>1439</v>
      </c>
      <c r="M2878" s="452" t="s">
        <v>1440</v>
      </c>
      <c r="N2878" s="454">
        <v>44341</v>
      </c>
      <c r="O2878" s="452" t="s">
        <v>1440</v>
      </c>
      <c r="P2878" s="454">
        <v>44468</v>
      </c>
    </row>
    <row r="2879" spans="1:16" x14ac:dyDescent="0.2">
      <c r="A2879" s="451" t="s">
        <v>2663</v>
      </c>
      <c r="B2879" s="451" t="s">
        <v>1697</v>
      </c>
      <c r="C2879" s="451" t="s">
        <v>1432</v>
      </c>
      <c r="D2879" s="451" t="s">
        <v>1433</v>
      </c>
      <c r="E2879" s="451" t="s">
        <v>1434</v>
      </c>
      <c r="F2879" s="451" t="s">
        <v>2397</v>
      </c>
      <c r="G2879" s="452" t="s">
        <v>1436</v>
      </c>
      <c r="H2879" s="453">
        <v>2718</v>
      </c>
      <c r="I2879" s="452" t="s">
        <v>1670</v>
      </c>
      <c r="J2879" s="452" t="s">
        <v>1438</v>
      </c>
      <c r="K2879" s="452" t="s">
        <v>1438</v>
      </c>
      <c r="L2879" s="452" t="s">
        <v>1439</v>
      </c>
      <c r="M2879" s="452" t="s">
        <v>1440</v>
      </c>
      <c r="N2879" s="454">
        <v>44309</v>
      </c>
      <c r="O2879" s="452" t="s">
        <v>1440</v>
      </c>
      <c r="P2879" s="454">
        <v>44468</v>
      </c>
    </row>
    <row r="2880" spans="1:16" x14ac:dyDescent="0.2">
      <c r="A2880" s="451" t="s">
        <v>2663</v>
      </c>
      <c r="B2880" s="451" t="s">
        <v>1697</v>
      </c>
      <c r="C2880" s="451" t="s">
        <v>1432</v>
      </c>
      <c r="D2880" s="451" t="s">
        <v>1448</v>
      </c>
      <c r="E2880" s="451" t="s">
        <v>1544</v>
      </c>
      <c r="F2880" s="451" t="s">
        <v>1636</v>
      </c>
      <c r="G2880" s="452" t="s">
        <v>1436</v>
      </c>
      <c r="H2880" s="453">
        <v>680</v>
      </c>
      <c r="I2880" s="452" t="s">
        <v>1564</v>
      </c>
      <c r="J2880" s="455"/>
      <c r="K2880" s="452" t="s">
        <v>1533</v>
      </c>
      <c r="L2880" s="452" t="s">
        <v>1439</v>
      </c>
      <c r="M2880" s="452" t="s">
        <v>1452</v>
      </c>
      <c r="N2880" s="454">
        <v>44539</v>
      </c>
      <c r="O2880" s="452" t="s">
        <v>1453</v>
      </c>
      <c r="P2880" s="454">
        <v>44544</v>
      </c>
    </row>
    <row r="2881" spans="1:16" ht="21" x14ac:dyDescent="0.2">
      <c r="A2881" s="451" t="s">
        <v>2663</v>
      </c>
      <c r="B2881" s="451" t="s">
        <v>1703</v>
      </c>
      <c r="C2881" s="451" t="s">
        <v>1432</v>
      </c>
      <c r="D2881" s="451" t="s">
        <v>1491</v>
      </c>
      <c r="E2881" s="451" t="s">
        <v>1442</v>
      </c>
      <c r="F2881" s="451" t="s">
        <v>2011</v>
      </c>
      <c r="G2881" s="452" t="s">
        <v>1436</v>
      </c>
      <c r="H2881" s="453">
        <v>630</v>
      </c>
      <c r="I2881" s="452" t="s">
        <v>1609</v>
      </c>
      <c r="J2881" s="452" t="s">
        <v>1438</v>
      </c>
      <c r="K2881" s="452" t="s">
        <v>1438</v>
      </c>
      <c r="L2881" s="452" t="s">
        <v>1439</v>
      </c>
      <c r="M2881" s="452" t="s">
        <v>1440</v>
      </c>
      <c r="N2881" s="454">
        <v>44370</v>
      </c>
      <c r="O2881" s="452" t="s">
        <v>1440</v>
      </c>
      <c r="P2881" s="454">
        <v>44468</v>
      </c>
    </row>
    <row r="2882" spans="1:16" ht="21" x14ac:dyDescent="0.2">
      <c r="A2882" s="451" t="s">
        <v>2663</v>
      </c>
      <c r="B2882" s="451" t="s">
        <v>1703</v>
      </c>
      <c r="C2882" s="451" t="s">
        <v>1432</v>
      </c>
      <c r="D2882" s="451" t="s">
        <v>1491</v>
      </c>
      <c r="E2882" s="451" t="s">
        <v>1434</v>
      </c>
      <c r="F2882" s="451" t="s">
        <v>2665</v>
      </c>
      <c r="G2882" s="452" t="s">
        <v>1436</v>
      </c>
      <c r="H2882" s="453">
        <v>3660</v>
      </c>
      <c r="I2882" s="452" t="s">
        <v>1613</v>
      </c>
      <c r="J2882" s="452" t="s">
        <v>1438</v>
      </c>
      <c r="K2882" s="452" t="s">
        <v>1438</v>
      </c>
      <c r="L2882" s="452" t="s">
        <v>1439</v>
      </c>
      <c r="M2882" s="452" t="s">
        <v>1440</v>
      </c>
      <c r="N2882" s="454">
        <v>44370</v>
      </c>
      <c r="O2882" s="452" t="s">
        <v>1440</v>
      </c>
      <c r="P2882" s="454">
        <v>44468</v>
      </c>
    </row>
    <row r="2883" spans="1:16" ht="21" x14ac:dyDescent="0.2">
      <c r="A2883" s="451" t="s">
        <v>2663</v>
      </c>
      <c r="B2883" s="451" t="s">
        <v>1703</v>
      </c>
      <c r="C2883" s="451" t="s">
        <v>1432</v>
      </c>
      <c r="D2883" s="451" t="s">
        <v>1507</v>
      </c>
      <c r="E2883" s="451" t="s">
        <v>1442</v>
      </c>
      <c r="F2883" s="451" t="s">
        <v>2437</v>
      </c>
      <c r="G2883" s="452" t="s">
        <v>1436</v>
      </c>
      <c r="H2883" s="453">
        <v>-3660</v>
      </c>
      <c r="I2883" s="452" t="s">
        <v>1707</v>
      </c>
      <c r="J2883" s="452" t="s">
        <v>1438</v>
      </c>
      <c r="K2883" s="452" t="s">
        <v>1438</v>
      </c>
      <c r="L2883" s="452" t="s">
        <v>1439</v>
      </c>
      <c r="M2883" s="452" t="s">
        <v>1440</v>
      </c>
      <c r="N2883" s="454">
        <v>44384</v>
      </c>
      <c r="O2883" s="452" t="s">
        <v>1440</v>
      </c>
      <c r="P2883" s="454">
        <v>44468</v>
      </c>
    </row>
    <row r="2884" spans="1:16" ht="21" x14ac:dyDescent="0.2">
      <c r="A2884" s="451" t="s">
        <v>2663</v>
      </c>
      <c r="B2884" s="451" t="s">
        <v>1758</v>
      </c>
      <c r="C2884" s="451" t="s">
        <v>1432</v>
      </c>
      <c r="D2884" s="451" t="s">
        <v>1448</v>
      </c>
      <c r="E2884" s="451" t="s">
        <v>1570</v>
      </c>
      <c r="F2884" s="451" t="s">
        <v>1467</v>
      </c>
      <c r="G2884" s="452" t="s">
        <v>1436</v>
      </c>
      <c r="H2884" s="453">
        <v>5237</v>
      </c>
      <c r="I2884" s="452" t="s">
        <v>1572</v>
      </c>
      <c r="J2884" s="455"/>
      <c r="K2884" s="452" t="s">
        <v>1533</v>
      </c>
      <c r="L2884" s="452" t="s">
        <v>1439</v>
      </c>
      <c r="M2884" s="452" t="s">
        <v>1452</v>
      </c>
      <c r="N2884" s="454">
        <v>44554</v>
      </c>
      <c r="O2884" s="452" t="s">
        <v>1534</v>
      </c>
      <c r="P2884" s="454">
        <v>44560</v>
      </c>
    </row>
    <row r="2885" spans="1:16" x14ac:dyDescent="0.2">
      <c r="A2885" s="451" t="s">
        <v>2663</v>
      </c>
      <c r="B2885" s="451" t="s">
        <v>1708</v>
      </c>
      <c r="C2885" s="451" t="s">
        <v>1432</v>
      </c>
      <c r="D2885" s="451" t="s">
        <v>1507</v>
      </c>
      <c r="E2885" s="451" t="s">
        <v>1442</v>
      </c>
      <c r="F2885" s="451" t="s">
        <v>2188</v>
      </c>
      <c r="G2885" s="452" t="s">
        <v>1436</v>
      </c>
      <c r="H2885" s="453">
        <v>3660</v>
      </c>
      <c r="I2885" s="452" t="s">
        <v>1707</v>
      </c>
      <c r="J2885" s="452" t="s">
        <v>1438</v>
      </c>
      <c r="K2885" s="452" t="s">
        <v>1438</v>
      </c>
      <c r="L2885" s="452" t="s">
        <v>1439</v>
      </c>
      <c r="M2885" s="452" t="s">
        <v>1440</v>
      </c>
      <c r="N2885" s="454">
        <v>44384</v>
      </c>
      <c r="O2885" s="452" t="s">
        <v>1440</v>
      </c>
      <c r="P2885" s="454">
        <v>44468</v>
      </c>
    </row>
    <row r="2886" spans="1:16" ht="21" x14ac:dyDescent="0.2">
      <c r="A2886" s="451" t="s">
        <v>2663</v>
      </c>
      <c r="B2886" s="451" t="s">
        <v>1708</v>
      </c>
      <c r="C2886" s="451" t="s">
        <v>1432</v>
      </c>
      <c r="D2886" s="451" t="s">
        <v>1531</v>
      </c>
      <c r="E2886" s="451" t="s">
        <v>1568</v>
      </c>
      <c r="F2886" s="451" t="s">
        <v>2349</v>
      </c>
      <c r="G2886" s="452" t="s">
        <v>1436</v>
      </c>
      <c r="H2886" s="453">
        <v>761.25</v>
      </c>
      <c r="I2886" s="452" t="s">
        <v>1627</v>
      </c>
      <c r="J2886" s="455"/>
      <c r="K2886" s="452" t="s">
        <v>1533</v>
      </c>
      <c r="L2886" s="452" t="s">
        <v>1439</v>
      </c>
      <c r="M2886" s="452" t="s">
        <v>1452</v>
      </c>
      <c r="N2886" s="454">
        <v>44496</v>
      </c>
      <c r="O2886" s="452" t="s">
        <v>1534</v>
      </c>
      <c r="P2886" s="454">
        <v>44497</v>
      </c>
    </row>
    <row r="2887" spans="1:16" ht="21" x14ac:dyDescent="0.2">
      <c r="A2887" s="451" t="s">
        <v>2663</v>
      </c>
      <c r="B2887" s="451" t="s">
        <v>1708</v>
      </c>
      <c r="C2887" s="451" t="s">
        <v>1432</v>
      </c>
      <c r="D2887" s="451" t="s">
        <v>1531</v>
      </c>
      <c r="E2887" s="451" t="s">
        <v>1628</v>
      </c>
      <c r="F2887" s="451" t="s">
        <v>2349</v>
      </c>
      <c r="G2887" s="452" t="s">
        <v>1436</v>
      </c>
      <c r="H2887" s="453">
        <v>767.81</v>
      </c>
      <c r="I2887" s="452" t="s">
        <v>1629</v>
      </c>
      <c r="J2887" s="455"/>
      <c r="K2887" s="452" t="s">
        <v>1533</v>
      </c>
      <c r="L2887" s="452" t="s">
        <v>1439</v>
      </c>
      <c r="M2887" s="452" t="s">
        <v>1452</v>
      </c>
      <c r="N2887" s="454">
        <v>44496</v>
      </c>
      <c r="O2887" s="452" t="s">
        <v>1534</v>
      </c>
      <c r="P2887" s="454">
        <v>44497</v>
      </c>
    </row>
    <row r="2888" spans="1:16" x14ac:dyDescent="0.2">
      <c r="A2888" s="451" t="s">
        <v>2663</v>
      </c>
      <c r="B2888" s="451" t="s">
        <v>1575</v>
      </c>
      <c r="C2888" s="451" t="s">
        <v>1432</v>
      </c>
      <c r="D2888" s="451" t="s">
        <v>1507</v>
      </c>
      <c r="E2888" s="451" t="s">
        <v>1442</v>
      </c>
      <c r="F2888" s="451" t="s">
        <v>1937</v>
      </c>
      <c r="G2888" s="452" t="s">
        <v>1436</v>
      </c>
      <c r="H2888" s="453">
        <v>12027</v>
      </c>
      <c r="I2888" s="452" t="s">
        <v>1712</v>
      </c>
      <c r="J2888" s="452" t="s">
        <v>1438</v>
      </c>
      <c r="K2888" s="452" t="s">
        <v>1438</v>
      </c>
      <c r="L2888" s="452" t="s">
        <v>1439</v>
      </c>
      <c r="M2888" s="452" t="s">
        <v>1440</v>
      </c>
      <c r="N2888" s="454">
        <v>44399</v>
      </c>
      <c r="O2888" s="452" t="s">
        <v>1440</v>
      </c>
      <c r="P2888" s="454">
        <v>44468</v>
      </c>
    </row>
    <row r="2889" spans="1:16" ht="21" x14ac:dyDescent="0.2">
      <c r="A2889" s="451" t="s">
        <v>2663</v>
      </c>
      <c r="B2889" s="451" t="s">
        <v>1575</v>
      </c>
      <c r="C2889" s="451" t="s">
        <v>1432</v>
      </c>
      <c r="D2889" s="451" t="s">
        <v>1448</v>
      </c>
      <c r="E2889" s="451" t="s">
        <v>1460</v>
      </c>
      <c r="F2889" s="451" t="s">
        <v>2349</v>
      </c>
      <c r="G2889" s="452" t="s">
        <v>1436</v>
      </c>
      <c r="H2889" s="453">
        <v>9622</v>
      </c>
      <c r="I2889" s="452" t="s">
        <v>1462</v>
      </c>
      <c r="J2889" s="455"/>
      <c r="K2889" s="452" t="s">
        <v>1533</v>
      </c>
      <c r="L2889" s="452" t="s">
        <v>1439</v>
      </c>
      <c r="M2889" s="452" t="s">
        <v>1452</v>
      </c>
      <c r="N2889" s="454">
        <v>44550</v>
      </c>
      <c r="O2889" s="452" t="s">
        <v>1453</v>
      </c>
      <c r="P2889" s="454">
        <v>44553</v>
      </c>
    </row>
    <row r="2890" spans="1:16" x14ac:dyDescent="0.2">
      <c r="A2890" s="451" t="s">
        <v>2663</v>
      </c>
      <c r="B2890" s="451" t="s">
        <v>1713</v>
      </c>
      <c r="C2890" s="451" t="s">
        <v>1432</v>
      </c>
      <c r="D2890" s="451" t="s">
        <v>1466</v>
      </c>
      <c r="E2890" s="451" t="s">
        <v>1442</v>
      </c>
      <c r="F2890" s="451" t="s">
        <v>1527</v>
      </c>
      <c r="G2890" s="452" t="s">
        <v>1436</v>
      </c>
      <c r="H2890" s="453">
        <v>7025</v>
      </c>
      <c r="I2890" s="452" t="s">
        <v>1676</v>
      </c>
      <c r="J2890" s="452" t="s">
        <v>1438</v>
      </c>
      <c r="K2890" s="452" t="s">
        <v>1438</v>
      </c>
      <c r="L2890" s="452" t="s">
        <v>1439</v>
      </c>
      <c r="M2890" s="452" t="s">
        <v>1440</v>
      </c>
      <c r="N2890" s="454">
        <v>44330</v>
      </c>
      <c r="O2890" s="452" t="s">
        <v>1440</v>
      </c>
      <c r="P2890" s="454">
        <v>44468</v>
      </c>
    </row>
    <row r="2891" spans="1:16" x14ac:dyDescent="0.2">
      <c r="A2891" s="451" t="s">
        <v>2663</v>
      </c>
      <c r="B2891" s="451" t="s">
        <v>1713</v>
      </c>
      <c r="C2891" s="451" t="s">
        <v>1432</v>
      </c>
      <c r="D2891" s="451" t="s">
        <v>1507</v>
      </c>
      <c r="E2891" s="451" t="s">
        <v>1442</v>
      </c>
      <c r="F2891" s="451" t="s">
        <v>2161</v>
      </c>
      <c r="G2891" s="452" t="s">
        <v>1436</v>
      </c>
      <c r="H2891" s="453">
        <v>14302</v>
      </c>
      <c r="I2891" s="452" t="s">
        <v>1640</v>
      </c>
      <c r="J2891" s="452" t="s">
        <v>1438</v>
      </c>
      <c r="K2891" s="452" t="s">
        <v>1438</v>
      </c>
      <c r="L2891" s="452" t="s">
        <v>1439</v>
      </c>
      <c r="M2891" s="452" t="s">
        <v>1440</v>
      </c>
      <c r="N2891" s="454">
        <v>44384</v>
      </c>
      <c r="O2891" s="452" t="s">
        <v>1440</v>
      </c>
      <c r="P2891" s="454">
        <v>44468</v>
      </c>
    </row>
    <row r="2892" spans="1:16" ht="21" x14ac:dyDescent="0.2">
      <c r="A2892" s="451" t="s">
        <v>2663</v>
      </c>
      <c r="B2892" s="451" t="s">
        <v>1713</v>
      </c>
      <c r="C2892" s="451" t="s">
        <v>1432</v>
      </c>
      <c r="D2892" s="451" t="s">
        <v>1540</v>
      </c>
      <c r="E2892" s="451" t="s">
        <v>1677</v>
      </c>
      <c r="F2892" s="451" t="s">
        <v>1997</v>
      </c>
      <c r="G2892" s="452" t="s">
        <v>1436</v>
      </c>
      <c r="H2892" s="453">
        <v>9888</v>
      </c>
      <c r="I2892" s="452" t="s">
        <v>1678</v>
      </c>
      <c r="J2892" s="455"/>
      <c r="K2892" s="452" t="s">
        <v>1533</v>
      </c>
      <c r="L2892" s="452" t="s">
        <v>1439</v>
      </c>
      <c r="M2892" s="452" t="s">
        <v>1452</v>
      </c>
      <c r="N2892" s="454">
        <v>44525</v>
      </c>
      <c r="O2892" s="452" t="s">
        <v>1534</v>
      </c>
      <c r="P2892" s="454">
        <v>44525</v>
      </c>
    </row>
    <row r="2893" spans="1:16" x14ac:dyDescent="0.2">
      <c r="A2893" s="451" t="s">
        <v>2663</v>
      </c>
      <c r="B2893" s="451" t="s">
        <v>1717</v>
      </c>
      <c r="C2893" s="451" t="s">
        <v>1432</v>
      </c>
      <c r="D2893" s="451" t="s">
        <v>1433</v>
      </c>
      <c r="E2893" s="451" t="s">
        <v>1434</v>
      </c>
      <c r="F2893" s="451" t="s">
        <v>2050</v>
      </c>
      <c r="G2893" s="452" t="s">
        <v>1436</v>
      </c>
      <c r="H2893" s="453">
        <v>54909</v>
      </c>
      <c r="I2893" s="452" t="s">
        <v>1654</v>
      </c>
      <c r="J2893" s="452" t="s">
        <v>1438</v>
      </c>
      <c r="K2893" s="452" t="s">
        <v>1438</v>
      </c>
      <c r="L2893" s="452" t="s">
        <v>1439</v>
      </c>
      <c r="M2893" s="452" t="s">
        <v>1440</v>
      </c>
      <c r="N2893" s="454">
        <v>44312</v>
      </c>
      <c r="O2893" s="452" t="s">
        <v>1440</v>
      </c>
      <c r="P2893" s="454">
        <v>44468</v>
      </c>
    </row>
    <row r="2894" spans="1:16" ht="21" x14ac:dyDescent="0.2">
      <c r="A2894" s="451" t="s">
        <v>2666</v>
      </c>
      <c r="B2894" s="451" t="s">
        <v>1463</v>
      </c>
      <c r="C2894" s="451" t="s">
        <v>1432</v>
      </c>
      <c r="D2894" s="451" t="s">
        <v>1433</v>
      </c>
      <c r="E2894" s="451" t="s">
        <v>1434</v>
      </c>
      <c r="F2894" s="451" t="s">
        <v>2408</v>
      </c>
      <c r="G2894" s="452" t="s">
        <v>1436</v>
      </c>
      <c r="H2894" s="453">
        <v>465218</v>
      </c>
      <c r="I2894" s="452" t="s">
        <v>1650</v>
      </c>
      <c r="J2894" s="452" t="s">
        <v>1438</v>
      </c>
      <c r="K2894" s="452" t="s">
        <v>1438</v>
      </c>
      <c r="L2894" s="452" t="s">
        <v>1439</v>
      </c>
      <c r="M2894" s="452" t="s">
        <v>1440</v>
      </c>
      <c r="N2894" s="454">
        <v>44309</v>
      </c>
      <c r="O2894" s="452" t="s">
        <v>1440</v>
      </c>
      <c r="P2894" s="454">
        <v>44468</v>
      </c>
    </row>
    <row r="2895" spans="1:16" ht="21" x14ac:dyDescent="0.2">
      <c r="A2895" s="451" t="s">
        <v>2666</v>
      </c>
      <c r="B2895" s="451" t="s">
        <v>1693</v>
      </c>
      <c r="C2895" s="451" t="s">
        <v>1432</v>
      </c>
      <c r="D2895" s="451" t="s">
        <v>1433</v>
      </c>
      <c r="E2895" s="451" t="s">
        <v>1434</v>
      </c>
      <c r="F2895" s="451" t="s">
        <v>2536</v>
      </c>
      <c r="G2895" s="452" t="s">
        <v>1436</v>
      </c>
      <c r="H2895" s="453">
        <v>14830</v>
      </c>
      <c r="I2895" s="452" t="s">
        <v>1648</v>
      </c>
      <c r="J2895" s="452" t="s">
        <v>1438</v>
      </c>
      <c r="K2895" s="452" t="s">
        <v>1438</v>
      </c>
      <c r="L2895" s="452" t="s">
        <v>1439</v>
      </c>
      <c r="M2895" s="452" t="s">
        <v>1440</v>
      </c>
      <c r="N2895" s="454">
        <v>44309</v>
      </c>
      <c r="O2895" s="452" t="s">
        <v>1440</v>
      </c>
      <c r="P2895" s="454">
        <v>44468</v>
      </c>
    </row>
    <row r="2896" spans="1:16" ht="21" x14ac:dyDescent="0.2">
      <c r="A2896" s="451" t="s">
        <v>2666</v>
      </c>
      <c r="B2896" s="451" t="s">
        <v>1695</v>
      </c>
      <c r="C2896" s="451" t="s">
        <v>1432</v>
      </c>
      <c r="D2896" s="451" t="s">
        <v>1466</v>
      </c>
      <c r="E2896" s="451" t="s">
        <v>1442</v>
      </c>
      <c r="F2896" s="451" t="s">
        <v>2620</v>
      </c>
      <c r="G2896" s="452" t="s">
        <v>1436</v>
      </c>
      <c r="H2896" s="453">
        <v>139893.85999999999</v>
      </c>
      <c r="I2896" s="452" t="s">
        <v>1655</v>
      </c>
      <c r="J2896" s="452" t="s">
        <v>1438</v>
      </c>
      <c r="K2896" s="452" t="s">
        <v>1438</v>
      </c>
      <c r="L2896" s="452" t="s">
        <v>1439</v>
      </c>
      <c r="M2896" s="452" t="s">
        <v>1440</v>
      </c>
      <c r="N2896" s="454">
        <v>44341</v>
      </c>
      <c r="O2896" s="452" t="s">
        <v>1440</v>
      </c>
      <c r="P2896" s="454">
        <v>44468</v>
      </c>
    </row>
    <row r="2897" spans="1:16" ht="21" x14ac:dyDescent="0.2">
      <c r="A2897" s="451" t="s">
        <v>2666</v>
      </c>
      <c r="B2897" s="451" t="s">
        <v>1697</v>
      </c>
      <c r="C2897" s="451" t="s">
        <v>1432</v>
      </c>
      <c r="D2897" s="451" t="s">
        <v>1433</v>
      </c>
      <c r="E2897" s="451" t="s">
        <v>1434</v>
      </c>
      <c r="F2897" s="451" t="s">
        <v>2590</v>
      </c>
      <c r="G2897" s="452" t="s">
        <v>1436</v>
      </c>
      <c r="H2897" s="453">
        <v>2700</v>
      </c>
      <c r="I2897" s="452" t="s">
        <v>1670</v>
      </c>
      <c r="J2897" s="452" t="s">
        <v>1438</v>
      </c>
      <c r="K2897" s="452" t="s">
        <v>1438</v>
      </c>
      <c r="L2897" s="452" t="s">
        <v>1439</v>
      </c>
      <c r="M2897" s="452" t="s">
        <v>1440</v>
      </c>
      <c r="N2897" s="454">
        <v>44309</v>
      </c>
      <c r="O2897" s="452" t="s">
        <v>1440</v>
      </c>
      <c r="P2897" s="454">
        <v>44468</v>
      </c>
    </row>
    <row r="2898" spans="1:16" ht="21" x14ac:dyDescent="0.2">
      <c r="A2898" s="451" t="s">
        <v>2666</v>
      </c>
      <c r="B2898" s="451" t="s">
        <v>1697</v>
      </c>
      <c r="C2898" s="451" t="s">
        <v>1432</v>
      </c>
      <c r="D2898" s="451" t="s">
        <v>1448</v>
      </c>
      <c r="E2898" s="451" t="s">
        <v>1544</v>
      </c>
      <c r="F2898" s="451" t="s">
        <v>1982</v>
      </c>
      <c r="G2898" s="452" t="s">
        <v>1436</v>
      </c>
      <c r="H2898" s="453">
        <v>629</v>
      </c>
      <c r="I2898" s="452" t="s">
        <v>1564</v>
      </c>
      <c r="J2898" s="455"/>
      <c r="K2898" s="452" t="s">
        <v>1533</v>
      </c>
      <c r="L2898" s="452" t="s">
        <v>1439</v>
      </c>
      <c r="M2898" s="452" t="s">
        <v>1452</v>
      </c>
      <c r="N2898" s="454">
        <v>44539</v>
      </c>
      <c r="O2898" s="452" t="s">
        <v>1453</v>
      </c>
      <c r="P2898" s="454">
        <v>44544</v>
      </c>
    </row>
    <row r="2899" spans="1:16" ht="21" x14ac:dyDescent="0.2">
      <c r="A2899" s="451" t="s">
        <v>2666</v>
      </c>
      <c r="B2899" s="451" t="s">
        <v>1703</v>
      </c>
      <c r="C2899" s="451" t="s">
        <v>1432</v>
      </c>
      <c r="D2899" s="451" t="s">
        <v>1491</v>
      </c>
      <c r="E2899" s="451" t="s">
        <v>1434</v>
      </c>
      <c r="F2899" s="451" t="s">
        <v>2129</v>
      </c>
      <c r="G2899" s="452" t="s">
        <v>1436</v>
      </c>
      <c r="H2899" s="453">
        <v>3460</v>
      </c>
      <c r="I2899" s="452" t="s">
        <v>1613</v>
      </c>
      <c r="J2899" s="452" t="s">
        <v>1438</v>
      </c>
      <c r="K2899" s="452" t="s">
        <v>1438</v>
      </c>
      <c r="L2899" s="452" t="s">
        <v>1439</v>
      </c>
      <c r="M2899" s="452" t="s">
        <v>1440</v>
      </c>
      <c r="N2899" s="454">
        <v>44370</v>
      </c>
      <c r="O2899" s="452" t="s">
        <v>1440</v>
      </c>
      <c r="P2899" s="454">
        <v>44468</v>
      </c>
    </row>
    <row r="2900" spans="1:16" ht="21" x14ac:dyDescent="0.2">
      <c r="A2900" s="451" t="s">
        <v>2666</v>
      </c>
      <c r="B2900" s="451" t="s">
        <v>1703</v>
      </c>
      <c r="C2900" s="451" t="s">
        <v>1432</v>
      </c>
      <c r="D2900" s="451" t="s">
        <v>1507</v>
      </c>
      <c r="E2900" s="451" t="s">
        <v>1442</v>
      </c>
      <c r="F2900" s="451" t="s">
        <v>2667</v>
      </c>
      <c r="G2900" s="452" t="s">
        <v>1436</v>
      </c>
      <c r="H2900" s="453">
        <v>-3460</v>
      </c>
      <c r="I2900" s="452" t="s">
        <v>1707</v>
      </c>
      <c r="J2900" s="452" t="s">
        <v>1438</v>
      </c>
      <c r="K2900" s="452" t="s">
        <v>1438</v>
      </c>
      <c r="L2900" s="452" t="s">
        <v>1439</v>
      </c>
      <c r="M2900" s="452" t="s">
        <v>1440</v>
      </c>
      <c r="N2900" s="454">
        <v>44384</v>
      </c>
      <c r="O2900" s="452" t="s">
        <v>1440</v>
      </c>
      <c r="P2900" s="454">
        <v>44468</v>
      </c>
    </row>
    <row r="2901" spans="1:16" ht="21" x14ac:dyDescent="0.2">
      <c r="A2901" s="451" t="s">
        <v>2666</v>
      </c>
      <c r="B2901" s="451" t="s">
        <v>1758</v>
      </c>
      <c r="C2901" s="451" t="s">
        <v>1432</v>
      </c>
      <c r="D2901" s="451" t="s">
        <v>1448</v>
      </c>
      <c r="E2901" s="451" t="s">
        <v>1570</v>
      </c>
      <c r="F2901" s="451" t="s">
        <v>2257</v>
      </c>
      <c r="G2901" s="452" t="s">
        <v>1436</v>
      </c>
      <c r="H2901" s="453">
        <v>2245</v>
      </c>
      <c r="I2901" s="452" t="s">
        <v>1572</v>
      </c>
      <c r="J2901" s="455"/>
      <c r="K2901" s="452" t="s">
        <v>1533</v>
      </c>
      <c r="L2901" s="452" t="s">
        <v>1439</v>
      </c>
      <c r="M2901" s="452" t="s">
        <v>1452</v>
      </c>
      <c r="N2901" s="454">
        <v>44554</v>
      </c>
      <c r="O2901" s="452" t="s">
        <v>1534</v>
      </c>
      <c r="P2901" s="454">
        <v>44560</v>
      </c>
    </row>
    <row r="2902" spans="1:16" ht="21" x14ac:dyDescent="0.2">
      <c r="A2902" s="451" t="s">
        <v>2666</v>
      </c>
      <c r="B2902" s="451" t="s">
        <v>1708</v>
      </c>
      <c r="C2902" s="451" t="s">
        <v>1432</v>
      </c>
      <c r="D2902" s="451" t="s">
        <v>1507</v>
      </c>
      <c r="E2902" s="451" t="s">
        <v>1442</v>
      </c>
      <c r="F2902" s="451" t="s">
        <v>2088</v>
      </c>
      <c r="G2902" s="452" t="s">
        <v>1436</v>
      </c>
      <c r="H2902" s="453">
        <v>3460</v>
      </c>
      <c r="I2902" s="452" t="s">
        <v>1707</v>
      </c>
      <c r="J2902" s="452" t="s">
        <v>1438</v>
      </c>
      <c r="K2902" s="452" t="s">
        <v>1438</v>
      </c>
      <c r="L2902" s="452" t="s">
        <v>1439</v>
      </c>
      <c r="M2902" s="452" t="s">
        <v>1440</v>
      </c>
      <c r="N2902" s="454">
        <v>44384</v>
      </c>
      <c r="O2902" s="452" t="s">
        <v>1440</v>
      </c>
      <c r="P2902" s="454">
        <v>44468</v>
      </c>
    </row>
    <row r="2903" spans="1:16" ht="21" x14ac:dyDescent="0.2">
      <c r="A2903" s="451" t="s">
        <v>2666</v>
      </c>
      <c r="B2903" s="451" t="s">
        <v>1708</v>
      </c>
      <c r="C2903" s="451" t="s">
        <v>1432</v>
      </c>
      <c r="D2903" s="451" t="s">
        <v>1531</v>
      </c>
      <c r="E2903" s="451" t="s">
        <v>1568</v>
      </c>
      <c r="F2903" s="451" t="s">
        <v>2387</v>
      </c>
      <c r="G2903" s="452" t="s">
        <v>1436</v>
      </c>
      <c r="H2903" s="453">
        <v>500</v>
      </c>
      <c r="I2903" s="452" t="s">
        <v>1627</v>
      </c>
      <c r="J2903" s="455"/>
      <c r="K2903" s="452" t="s">
        <v>1533</v>
      </c>
      <c r="L2903" s="452" t="s">
        <v>1439</v>
      </c>
      <c r="M2903" s="452" t="s">
        <v>1452</v>
      </c>
      <c r="N2903" s="454">
        <v>44496</v>
      </c>
      <c r="O2903" s="452" t="s">
        <v>1534</v>
      </c>
      <c r="P2903" s="454">
        <v>44497</v>
      </c>
    </row>
    <row r="2904" spans="1:16" ht="21" x14ac:dyDescent="0.2">
      <c r="A2904" s="451" t="s">
        <v>2666</v>
      </c>
      <c r="B2904" s="451" t="s">
        <v>1708</v>
      </c>
      <c r="C2904" s="451" t="s">
        <v>1432</v>
      </c>
      <c r="D2904" s="451" t="s">
        <v>1531</v>
      </c>
      <c r="E2904" s="451" t="s">
        <v>1628</v>
      </c>
      <c r="F2904" s="451" t="s">
        <v>2387</v>
      </c>
      <c r="G2904" s="452" t="s">
        <v>1436</v>
      </c>
      <c r="H2904" s="453">
        <v>59.06</v>
      </c>
      <c r="I2904" s="452" t="s">
        <v>1629</v>
      </c>
      <c r="J2904" s="455"/>
      <c r="K2904" s="452" t="s">
        <v>1533</v>
      </c>
      <c r="L2904" s="452" t="s">
        <v>1439</v>
      </c>
      <c r="M2904" s="452" t="s">
        <v>1452</v>
      </c>
      <c r="N2904" s="454">
        <v>44496</v>
      </c>
      <c r="O2904" s="452" t="s">
        <v>1534</v>
      </c>
      <c r="P2904" s="454">
        <v>44497</v>
      </c>
    </row>
    <row r="2905" spans="1:16" ht="21" x14ac:dyDescent="0.2">
      <c r="A2905" s="451" t="s">
        <v>2666</v>
      </c>
      <c r="B2905" s="451" t="s">
        <v>1575</v>
      </c>
      <c r="C2905" s="451" t="s">
        <v>1432</v>
      </c>
      <c r="D2905" s="451" t="s">
        <v>1507</v>
      </c>
      <c r="E2905" s="451" t="s">
        <v>1442</v>
      </c>
      <c r="F2905" s="451" t="s">
        <v>1934</v>
      </c>
      <c r="G2905" s="452" t="s">
        <v>1436</v>
      </c>
      <c r="H2905" s="453">
        <v>2227</v>
      </c>
      <c r="I2905" s="452" t="s">
        <v>1712</v>
      </c>
      <c r="J2905" s="452" t="s">
        <v>1438</v>
      </c>
      <c r="K2905" s="452" t="s">
        <v>1438</v>
      </c>
      <c r="L2905" s="452" t="s">
        <v>1439</v>
      </c>
      <c r="M2905" s="452" t="s">
        <v>1440</v>
      </c>
      <c r="N2905" s="454">
        <v>44399</v>
      </c>
      <c r="O2905" s="452" t="s">
        <v>1440</v>
      </c>
      <c r="P2905" s="454">
        <v>44468</v>
      </c>
    </row>
    <row r="2906" spans="1:16" ht="21" x14ac:dyDescent="0.2">
      <c r="A2906" s="451" t="s">
        <v>2666</v>
      </c>
      <c r="B2906" s="451" t="s">
        <v>1575</v>
      </c>
      <c r="C2906" s="451" t="s">
        <v>1432</v>
      </c>
      <c r="D2906" s="451" t="s">
        <v>1448</v>
      </c>
      <c r="E2906" s="451" t="s">
        <v>1460</v>
      </c>
      <c r="F2906" s="451" t="s">
        <v>2387</v>
      </c>
      <c r="G2906" s="452" t="s">
        <v>1436</v>
      </c>
      <c r="H2906" s="453">
        <v>1782</v>
      </c>
      <c r="I2906" s="452" t="s">
        <v>1462</v>
      </c>
      <c r="J2906" s="455"/>
      <c r="K2906" s="452" t="s">
        <v>1533</v>
      </c>
      <c r="L2906" s="452" t="s">
        <v>1439</v>
      </c>
      <c r="M2906" s="452" t="s">
        <v>1452</v>
      </c>
      <c r="N2906" s="454">
        <v>44550</v>
      </c>
      <c r="O2906" s="452" t="s">
        <v>1453</v>
      </c>
      <c r="P2906" s="454">
        <v>44553</v>
      </c>
    </row>
    <row r="2907" spans="1:16" ht="21" x14ac:dyDescent="0.2">
      <c r="A2907" s="451" t="s">
        <v>2666</v>
      </c>
      <c r="B2907" s="451" t="s">
        <v>1713</v>
      </c>
      <c r="C2907" s="451" t="s">
        <v>1432</v>
      </c>
      <c r="D2907" s="451" t="s">
        <v>1466</v>
      </c>
      <c r="E2907" s="451" t="s">
        <v>1434</v>
      </c>
      <c r="F2907" s="451" t="s">
        <v>2549</v>
      </c>
      <c r="G2907" s="452" t="s">
        <v>1436</v>
      </c>
      <c r="H2907" s="453">
        <v>7042</v>
      </c>
      <c r="I2907" s="452" t="s">
        <v>1676</v>
      </c>
      <c r="J2907" s="452" t="s">
        <v>1438</v>
      </c>
      <c r="K2907" s="452" t="s">
        <v>1438</v>
      </c>
      <c r="L2907" s="452" t="s">
        <v>1439</v>
      </c>
      <c r="M2907" s="452" t="s">
        <v>1440</v>
      </c>
      <c r="N2907" s="454">
        <v>44330</v>
      </c>
      <c r="O2907" s="452" t="s">
        <v>1440</v>
      </c>
      <c r="P2907" s="454">
        <v>44468</v>
      </c>
    </row>
    <row r="2908" spans="1:16" ht="21" x14ac:dyDescent="0.2">
      <c r="A2908" s="451" t="s">
        <v>2666</v>
      </c>
      <c r="B2908" s="451" t="s">
        <v>1713</v>
      </c>
      <c r="C2908" s="451" t="s">
        <v>1432</v>
      </c>
      <c r="D2908" s="451" t="s">
        <v>1507</v>
      </c>
      <c r="E2908" s="451" t="s">
        <v>1442</v>
      </c>
      <c r="F2908" s="451" t="s">
        <v>2153</v>
      </c>
      <c r="G2908" s="452" t="s">
        <v>1436</v>
      </c>
      <c r="H2908" s="453">
        <v>20619</v>
      </c>
      <c r="I2908" s="452" t="s">
        <v>1640</v>
      </c>
      <c r="J2908" s="452" t="s">
        <v>1438</v>
      </c>
      <c r="K2908" s="452" t="s">
        <v>1438</v>
      </c>
      <c r="L2908" s="452" t="s">
        <v>1439</v>
      </c>
      <c r="M2908" s="452" t="s">
        <v>1440</v>
      </c>
      <c r="N2908" s="454">
        <v>44384</v>
      </c>
      <c r="O2908" s="452" t="s">
        <v>1440</v>
      </c>
      <c r="P2908" s="454">
        <v>44468</v>
      </c>
    </row>
    <row r="2909" spans="1:16" ht="21" x14ac:dyDescent="0.2">
      <c r="A2909" s="451" t="s">
        <v>2666</v>
      </c>
      <c r="B2909" s="451" t="s">
        <v>1713</v>
      </c>
      <c r="C2909" s="451" t="s">
        <v>1432</v>
      </c>
      <c r="D2909" s="451" t="s">
        <v>1540</v>
      </c>
      <c r="E2909" s="451" t="s">
        <v>1677</v>
      </c>
      <c r="F2909" s="451" t="s">
        <v>1688</v>
      </c>
      <c r="G2909" s="452" t="s">
        <v>1436</v>
      </c>
      <c r="H2909" s="453">
        <v>9835</v>
      </c>
      <c r="I2909" s="452" t="s">
        <v>1678</v>
      </c>
      <c r="J2909" s="455"/>
      <c r="K2909" s="452" t="s">
        <v>1533</v>
      </c>
      <c r="L2909" s="452" t="s">
        <v>1439</v>
      </c>
      <c r="M2909" s="452" t="s">
        <v>1452</v>
      </c>
      <c r="N2909" s="454">
        <v>44525</v>
      </c>
      <c r="O2909" s="452" t="s">
        <v>1534</v>
      </c>
      <c r="P2909" s="454">
        <v>44525</v>
      </c>
    </row>
    <row r="2910" spans="1:16" ht="21" x14ac:dyDescent="0.2">
      <c r="A2910" s="451" t="s">
        <v>2666</v>
      </c>
      <c r="B2910" s="451" t="s">
        <v>1717</v>
      </c>
      <c r="C2910" s="451" t="s">
        <v>1432</v>
      </c>
      <c r="D2910" s="451" t="s">
        <v>1433</v>
      </c>
      <c r="E2910" s="451" t="s">
        <v>1442</v>
      </c>
      <c r="F2910" s="451" t="s">
        <v>2244</v>
      </c>
      <c r="G2910" s="452" t="s">
        <v>1436</v>
      </c>
      <c r="H2910" s="453">
        <v>27140</v>
      </c>
      <c r="I2910" s="452" t="s">
        <v>1654</v>
      </c>
      <c r="J2910" s="452" t="s">
        <v>1438</v>
      </c>
      <c r="K2910" s="452" t="s">
        <v>1438</v>
      </c>
      <c r="L2910" s="452" t="s">
        <v>1439</v>
      </c>
      <c r="M2910" s="452" t="s">
        <v>1440</v>
      </c>
      <c r="N2910" s="454">
        <v>44312</v>
      </c>
      <c r="O2910" s="452" t="s">
        <v>1440</v>
      </c>
      <c r="P2910" s="454">
        <v>44468</v>
      </c>
    </row>
    <row r="2911" spans="1:16" ht="21" x14ac:dyDescent="0.2">
      <c r="A2911" s="451" t="s">
        <v>2668</v>
      </c>
      <c r="B2911" s="451" t="s">
        <v>1463</v>
      </c>
      <c r="C2911" s="451" t="s">
        <v>1432</v>
      </c>
      <c r="D2911" s="451" t="s">
        <v>1433</v>
      </c>
      <c r="E2911" s="451" t="s">
        <v>1434</v>
      </c>
      <c r="F2911" s="451" t="s">
        <v>1909</v>
      </c>
      <c r="G2911" s="452" t="s">
        <v>1436</v>
      </c>
      <c r="H2911" s="453">
        <v>358937</v>
      </c>
      <c r="I2911" s="452" t="s">
        <v>1650</v>
      </c>
      <c r="J2911" s="452" t="s">
        <v>1438</v>
      </c>
      <c r="K2911" s="452" t="s">
        <v>1438</v>
      </c>
      <c r="L2911" s="452" t="s">
        <v>1439</v>
      </c>
      <c r="M2911" s="452" t="s">
        <v>1440</v>
      </c>
      <c r="N2911" s="454">
        <v>44309</v>
      </c>
      <c r="O2911" s="452" t="s">
        <v>1440</v>
      </c>
      <c r="P2911" s="454">
        <v>44468</v>
      </c>
    </row>
    <row r="2912" spans="1:16" x14ac:dyDescent="0.2">
      <c r="A2912" s="451" t="s">
        <v>2668</v>
      </c>
      <c r="B2912" s="451" t="s">
        <v>1693</v>
      </c>
      <c r="C2912" s="451" t="s">
        <v>1432</v>
      </c>
      <c r="D2912" s="451" t="s">
        <v>1433</v>
      </c>
      <c r="E2912" s="451" t="s">
        <v>1434</v>
      </c>
      <c r="F2912" s="451" t="s">
        <v>1867</v>
      </c>
      <c r="G2912" s="452" t="s">
        <v>1436</v>
      </c>
      <c r="H2912" s="453">
        <v>5628</v>
      </c>
      <c r="I2912" s="452" t="s">
        <v>1648</v>
      </c>
      <c r="J2912" s="452" t="s">
        <v>1438</v>
      </c>
      <c r="K2912" s="452" t="s">
        <v>1438</v>
      </c>
      <c r="L2912" s="452" t="s">
        <v>1439</v>
      </c>
      <c r="M2912" s="452" t="s">
        <v>1440</v>
      </c>
      <c r="N2912" s="454">
        <v>44309</v>
      </c>
      <c r="O2912" s="452" t="s">
        <v>1440</v>
      </c>
      <c r="P2912" s="454">
        <v>44468</v>
      </c>
    </row>
    <row r="2913" spans="1:16" x14ac:dyDescent="0.2">
      <c r="A2913" s="451" t="s">
        <v>2668</v>
      </c>
      <c r="B2913" s="451" t="s">
        <v>1695</v>
      </c>
      <c r="C2913" s="451" t="s">
        <v>1432</v>
      </c>
      <c r="D2913" s="451" t="s">
        <v>1466</v>
      </c>
      <c r="E2913" s="451" t="s">
        <v>1442</v>
      </c>
      <c r="F2913" s="451" t="s">
        <v>1956</v>
      </c>
      <c r="G2913" s="452" t="s">
        <v>1436</v>
      </c>
      <c r="H2913" s="453">
        <v>40197.089999999997</v>
      </c>
      <c r="I2913" s="452" t="s">
        <v>1655</v>
      </c>
      <c r="J2913" s="452" t="s">
        <v>1438</v>
      </c>
      <c r="K2913" s="452" t="s">
        <v>1438</v>
      </c>
      <c r="L2913" s="452" t="s">
        <v>1439</v>
      </c>
      <c r="M2913" s="452" t="s">
        <v>1440</v>
      </c>
      <c r="N2913" s="454">
        <v>44341</v>
      </c>
      <c r="O2913" s="452" t="s">
        <v>1440</v>
      </c>
      <c r="P2913" s="454">
        <v>44468</v>
      </c>
    </row>
    <row r="2914" spans="1:16" x14ac:dyDescent="0.2">
      <c r="A2914" s="451" t="s">
        <v>2668</v>
      </c>
      <c r="B2914" s="451" t="s">
        <v>1697</v>
      </c>
      <c r="C2914" s="451" t="s">
        <v>1432</v>
      </c>
      <c r="D2914" s="451" t="s">
        <v>1433</v>
      </c>
      <c r="E2914" s="451" t="s">
        <v>1434</v>
      </c>
      <c r="F2914" s="451" t="s">
        <v>2669</v>
      </c>
      <c r="G2914" s="452" t="s">
        <v>1436</v>
      </c>
      <c r="H2914" s="453">
        <v>17132</v>
      </c>
      <c r="I2914" s="452" t="s">
        <v>1670</v>
      </c>
      <c r="J2914" s="452" t="s">
        <v>1438</v>
      </c>
      <c r="K2914" s="452" t="s">
        <v>1438</v>
      </c>
      <c r="L2914" s="452" t="s">
        <v>1439</v>
      </c>
      <c r="M2914" s="452" t="s">
        <v>1440</v>
      </c>
      <c r="N2914" s="454">
        <v>44309</v>
      </c>
      <c r="O2914" s="452" t="s">
        <v>1440</v>
      </c>
      <c r="P2914" s="454">
        <v>44468</v>
      </c>
    </row>
    <row r="2915" spans="1:16" ht="21" x14ac:dyDescent="0.2">
      <c r="A2915" s="451" t="s">
        <v>2668</v>
      </c>
      <c r="B2915" s="451" t="s">
        <v>1703</v>
      </c>
      <c r="C2915" s="451" t="s">
        <v>1432</v>
      </c>
      <c r="D2915" s="451" t="s">
        <v>1491</v>
      </c>
      <c r="E2915" s="451" t="s">
        <v>1442</v>
      </c>
      <c r="F2915" s="451" t="s">
        <v>2627</v>
      </c>
      <c r="G2915" s="452" t="s">
        <v>1436</v>
      </c>
      <c r="H2915" s="453">
        <v>2330</v>
      </c>
      <c r="I2915" s="452" t="s">
        <v>1613</v>
      </c>
      <c r="J2915" s="452" t="s">
        <v>1438</v>
      </c>
      <c r="K2915" s="452" t="s">
        <v>1438</v>
      </c>
      <c r="L2915" s="452" t="s">
        <v>1439</v>
      </c>
      <c r="M2915" s="452" t="s">
        <v>1440</v>
      </c>
      <c r="N2915" s="454">
        <v>44370</v>
      </c>
      <c r="O2915" s="452" t="s">
        <v>1440</v>
      </c>
      <c r="P2915" s="454">
        <v>44468</v>
      </c>
    </row>
    <row r="2916" spans="1:16" ht="21" x14ac:dyDescent="0.2">
      <c r="A2916" s="451" t="s">
        <v>2668</v>
      </c>
      <c r="B2916" s="451" t="s">
        <v>1703</v>
      </c>
      <c r="C2916" s="451" t="s">
        <v>1432</v>
      </c>
      <c r="D2916" s="451" t="s">
        <v>1491</v>
      </c>
      <c r="E2916" s="451" t="s">
        <v>1442</v>
      </c>
      <c r="F2916" s="451" t="s">
        <v>2670</v>
      </c>
      <c r="G2916" s="452" t="s">
        <v>1436</v>
      </c>
      <c r="H2916" s="453">
        <v>405</v>
      </c>
      <c r="I2916" s="452" t="s">
        <v>1609</v>
      </c>
      <c r="J2916" s="452" t="s">
        <v>1438</v>
      </c>
      <c r="K2916" s="452" t="s">
        <v>1438</v>
      </c>
      <c r="L2916" s="452" t="s">
        <v>1439</v>
      </c>
      <c r="M2916" s="452" t="s">
        <v>1440</v>
      </c>
      <c r="N2916" s="454">
        <v>44370</v>
      </c>
      <c r="O2916" s="452" t="s">
        <v>1440</v>
      </c>
      <c r="P2916" s="454">
        <v>44468</v>
      </c>
    </row>
    <row r="2917" spans="1:16" ht="21" x14ac:dyDescent="0.2">
      <c r="A2917" s="451" t="s">
        <v>2668</v>
      </c>
      <c r="B2917" s="451" t="s">
        <v>1703</v>
      </c>
      <c r="C2917" s="451" t="s">
        <v>1432</v>
      </c>
      <c r="D2917" s="451" t="s">
        <v>1507</v>
      </c>
      <c r="E2917" s="451" t="s">
        <v>1442</v>
      </c>
      <c r="F2917" s="451" t="s">
        <v>1505</v>
      </c>
      <c r="G2917" s="452" t="s">
        <v>1436</v>
      </c>
      <c r="H2917" s="453">
        <v>-2330</v>
      </c>
      <c r="I2917" s="452" t="s">
        <v>1707</v>
      </c>
      <c r="J2917" s="452" t="s">
        <v>1438</v>
      </c>
      <c r="K2917" s="452" t="s">
        <v>1438</v>
      </c>
      <c r="L2917" s="452" t="s">
        <v>1439</v>
      </c>
      <c r="M2917" s="452" t="s">
        <v>1440</v>
      </c>
      <c r="N2917" s="454">
        <v>44384</v>
      </c>
      <c r="O2917" s="452" t="s">
        <v>1440</v>
      </c>
      <c r="P2917" s="454">
        <v>44468</v>
      </c>
    </row>
    <row r="2918" spans="1:16" x14ac:dyDescent="0.2">
      <c r="A2918" s="451" t="s">
        <v>2668</v>
      </c>
      <c r="B2918" s="451" t="s">
        <v>1708</v>
      </c>
      <c r="C2918" s="451" t="s">
        <v>1432</v>
      </c>
      <c r="D2918" s="451" t="s">
        <v>1507</v>
      </c>
      <c r="E2918" s="451" t="s">
        <v>1442</v>
      </c>
      <c r="F2918" s="451" t="s">
        <v>2671</v>
      </c>
      <c r="G2918" s="452" t="s">
        <v>1436</v>
      </c>
      <c r="H2918" s="453">
        <v>2330</v>
      </c>
      <c r="I2918" s="452" t="s">
        <v>1707</v>
      </c>
      <c r="J2918" s="452" t="s">
        <v>1438</v>
      </c>
      <c r="K2918" s="452" t="s">
        <v>1438</v>
      </c>
      <c r="L2918" s="452" t="s">
        <v>1439</v>
      </c>
      <c r="M2918" s="452" t="s">
        <v>1440</v>
      </c>
      <c r="N2918" s="454">
        <v>44384</v>
      </c>
      <c r="O2918" s="452" t="s">
        <v>1440</v>
      </c>
      <c r="P2918" s="454">
        <v>44468</v>
      </c>
    </row>
    <row r="2919" spans="1:16" ht="21" x14ac:dyDescent="0.2">
      <c r="A2919" s="451" t="s">
        <v>2668</v>
      </c>
      <c r="B2919" s="451" t="s">
        <v>1708</v>
      </c>
      <c r="C2919" s="451" t="s">
        <v>1432</v>
      </c>
      <c r="D2919" s="451" t="s">
        <v>1531</v>
      </c>
      <c r="E2919" s="451" t="s">
        <v>1568</v>
      </c>
      <c r="F2919" s="451" t="s">
        <v>2022</v>
      </c>
      <c r="G2919" s="452" t="s">
        <v>1436</v>
      </c>
      <c r="H2919" s="453">
        <v>500</v>
      </c>
      <c r="I2919" s="452" t="s">
        <v>1627</v>
      </c>
      <c r="J2919" s="455"/>
      <c r="K2919" s="452" t="s">
        <v>1533</v>
      </c>
      <c r="L2919" s="452" t="s">
        <v>1439</v>
      </c>
      <c r="M2919" s="452" t="s">
        <v>1452</v>
      </c>
      <c r="N2919" s="454">
        <v>44496</v>
      </c>
      <c r="O2919" s="452" t="s">
        <v>1534</v>
      </c>
      <c r="P2919" s="454">
        <v>44497</v>
      </c>
    </row>
    <row r="2920" spans="1:16" ht="21" x14ac:dyDescent="0.2">
      <c r="A2920" s="451" t="s">
        <v>2668</v>
      </c>
      <c r="B2920" s="451" t="s">
        <v>1708</v>
      </c>
      <c r="C2920" s="451" t="s">
        <v>1432</v>
      </c>
      <c r="D2920" s="451" t="s">
        <v>1531</v>
      </c>
      <c r="E2920" s="451" t="s">
        <v>1628</v>
      </c>
      <c r="F2920" s="451" t="s">
        <v>2022</v>
      </c>
      <c r="G2920" s="452" t="s">
        <v>1436</v>
      </c>
      <c r="H2920" s="453">
        <v>354.38</v>
      </c>
      <c r="I2920" s="452" t="s">
        <v>1629</v>
      </c>
      <c r="J2920" s="455"/>
      <c r="K2920" s="452" t="s">
        <v>1533</v>
      </c>
      <c r="L2920" s="452" t="s">
        <v>1439</v>
      </c>
      <c r="M2920" s="452" t="s">
        <v>1452</v>
      </c>
      <c r="N2920" s="454">
        <v>44496</v>
      </c>
      <c r="O2920" s="452" t="s">
        <v>1534</v>
      </c>
      <c r="P2920" s="454">
        <v>44497</v>
      </c>
    </row>
    <row r="2921" spans="1:16" x14ac:dyDescent="0.2">
      <c r="A2921" s="451" t="s">
        <v>2668</v>
      </c>
      <c r="B2921" s="451" t="s">
        <v>1575</v>
      </c>
      <c r="C2921" s="451" t="s">
        <v>1432</v>
      </c>
      <c r="D2921" s="451" t="s">
        <v>1507</v>
      </c>
      <c r="E2921" s="451" t="s">
        <v>1442</v>
      </c>
      <c r="F2921" s="451" t="s">
        <v>1711</v>
      </c>
      <c r="G2921" s="452" t="s">
        <v>1436</v>
      </c>
      <c r="H2921" s="453">
        <v>6165</v>
      </c>
      <c r="I2921" s="452" t="s">
        <v>1712</v>
      </c>
      <c r="J2921" s="452" t="s">
        <v>1438</v>
      </c>
      <c r="K2921" s="452" t="s">
        <v>1438</v>
      </c>
      <c r="L2921" s="452" t="s">
        <v>1439</v>
      </c>
      <c r="M2921" s="452" t="s">
        <v>1440</v>
      </c>
      <c r="N2921" s="454">
        <v>44399</v>
      </c>
      <c r="O2921" s="452" t="s">
        <v>1440</v>
      </c>
      <c r="P2921" s="454">
        <v>44468</v>
      </c>
    </row>
    <row r="2922" spans="1:16" ht="21" x14ac:dyDescent="0.2">
      <c r="A2922" s="451" t="s">
        <v>2668</v>
      </c>
      <c r="B2922" s="451" t="s">
        <v>1575</v>
      </c>
      <c r="C2922" s="451" t="s">
        <v>1432</v>
      </c>
      <c r="D2922" s="451" t="s">
        <v>1448</v>
      </c>
      <c r="E2922" s="451" t="s">
        <v>1460</v>
      </c>
      <c r="F2922" s="451" t="s">
        <v>2022</v>
      </c>
      <c r="G2922" s="452" t="s">
        <v>1436</v>
      </c>
      <c r="H2922" s="453">
        <v>4932</v>
      </c>
      <c r="I2922" s="452" t="s">
        <v>1462</v>
      </c>
      <c r="J2922" s="455"/>
      <c r="K2922" s="452" t="s">
        <v>1533</v>
      </c>
      <c r="L2922" s="452" t="s">
        <v>1439</v>
      </c>
      <c r="M2922" s="452" t="s">
        <v>1452</v>
      </c>
      <c r="N2922" s="454">
        <v>44550</v>
      </c>
      <c r="O2922" s="452" t="s">
        <v>1453</v>
      </c>
      <c r="P2922" s="454">
        <v>44553</v>
      </c>
    </row>
    <row r="2923" spans="1:16" x14ac:dyDescent="0.2">
      <c r="A2923" s="451" t="s">
        <v>2668</v>
      </c>
      <c r="B2923" s="451" t="s">
        <v>1713</v>
      </c>
      <c r="C2923" s="451" t="s">
        <v>1432</v>
      </c>
      <c r="D2923" s="451" t="s">
        <v>1466</v>
      </c>
      <c r="E2923" s="451" t="s">
        <v>1434</v>
      </c>
      <c r="F2923" s="451" t="s">
        <v>2672</v>
      </c>
      <c r="G2923" s="452" t="s">
        <v>1436</v>
      </c>
      <c r="H2923" s="453">
        <v>6917</v>
      </c>
      <c r="I2923" s="452" t="s">
        <v>1676</v>
      </c>
      <c r="J2923" s="452" t="s">
        <v>1438</v>
      </c>
      <c r="K2923" s="452" t="s">
        <v>1438</v>
      </c>
      <c r="L2923" s="452" t="s">
        <v>1439</v>
      </c>
      <c r="M2923" s="452" t="s">
        <v>1440</v>
      </c>
      <c r="N2923" s="454">
        <v>44330</v>
      </c>
      <c r="O2923" s="452" t="s">
        <v>1440</v>
      </c>
      <c r="P2923" s="454">
        <v>44468</v>
      </c>
    </row>
    <row r="2924" spans="1:16" x14ac:dyDescent="0.2">
      <c r="A2924" s="451" t="s">
        <v>2668</v>
      </c>
      <c r="B2924" s="451" t="s">
        <v>1713</v>
      </c>
      <c r="C2924" s="451" t="s">
        <v>1432</v>
      </c>
      <c r="D2924" s="451" t="s">
        <v>1507</v>
      </c>
      <c r="E2924" s="451" t="s">
        <v>1442</v>
      </c>
      <c r="F2924" s="451" t="s">
        <v>1723</v>
      </c>
      <c r="G2924" s="452" t="s">
        <v>1436</v>
      </c>
      <c r="H2924" s="453">
        <v>8243</v>
      </c>
      <c r="I2924" s="452" t="s">
        <v>1640</v>
      </c>
      <c r="J2924" s="452" t="s">
        <v>1438</v>
      </c>
      <c r="K2924" s="452" t="s">
        <v>1438</v>
      </c>
      <c r="L2924" s="452" t="s">
        <v>1439</v>
      </c>
      <c r="M2924" s="452" t="s">
        <v>1440</v>
      </c>
      <c r="N2924" s="454">
        <v>44384</v>
      </c>
      <c r="O2924" s="452" t="s">
        <v>1440</v>
      </c>
      <c r="P2924" s="454">
        <v>44468</v>
      </c>
    </row>
    <row r="2925" spans="1:16" ht="21" x14ac:dyDescent="0.2">
      <c r="A2925" s="451" t="s">
        <v>2668</v>
      </c>
      <c r="B2925" s="451" t="s">
        <v>1713</v>
      </c>
      <c r="C2925" s="451" t="s">
        <v>1432</v>
      </c>
      <c r="D2925" s="451" t="s">
        <v>1540</v>
      </c>
      <c r="E2925" s="451" t="s">
        <v>1677</v>
      </c>
      <c r="F2925" s="451" t="s">
        <v>2409</v>
      </c>
      <c r="G2925" s="452" t="s">
        <v>1436</v>
      </c>
      <c r="H2925" s="453">
        <v>9707</v>
      </c>
      <c r="I2925" s="452" t="s">
        <v>1678</v>
      </c>
      <c r="J2925" s="455"/>
      <c r="K2925" s="452" t="s">
        <v>1533</v>
      </c>
      <c r="L2925" s="452" t="s">
        <v>1439</v>
      </c>
      <c r="M2925" s="452" t="s">
        <v>1452</v>
      </c>
      <c r="N2925" s="454">
        <v>44525</v>
      </c>
      <c r="O2925" s="452" t="s">
        <v>1534</v>
      </c>
      <c r="P2925" s="454">
        <v>44525</v>
      </c>
    </row>
    <row r="2926" spans="1:16" x14ac:dyDescent="0.2">
      <c r="A2926" s="451" t="s">
        <v>2668</v>
      </c>
      <c r="B2926" s="451" t="s">
        <v>1717</v>
      </c>
      <c r="C2926" s="451" t="s">
        <v>1432</v>
      </c>
      <c r="D2926" s="451" t="s">
        <v>1433</v>
      </c>
      <c r="E2926" s="451" t="s">
        <v>1434</v>
      </c>
      <c r="F2926" s="451" t="s">
        <v>2664</v>
      </c>
      <c r="G2926" s="452" t="s">
        <v>1436</v>
      </c>
      <c r="H2926" s="453">
        <v>32607</v>
      </c>
      <c r="I2926" s="452" t="s">
        <v>1654</v>
      </c>
      <c r="J2926" s="452" t="s">
        <v>1438</v>
      </c>
      <c r="K2926" s="452" t="s">
        <v>1438</v>
      </c>
      <c r="L2926" s="452" t="s">
        <v>1439</v>
      </c>
      <c r="M2926" s="452" t="s">
        <v>1440</v>
      </c>
      <c r="N2926" s="454">
        <v>44312</v>
      </c>
      <c r="O2926" s="452" t="s">
        <v>1440</v>
      </c>
      <c r="P2926" s="454">
        <v>44468</v>
      </c>
    </row>
    <row r="2927" spans="1:16" ht="21" x14ac:dyDescent="0.2">
      <c r="A2927" s="451" t="s">
        <v>2673</v>
      </c>
      <c r="B2927" s="451" t="s">
        <v>1463</v>
      </c>
      <c r="C2927" s="451" t="s">
        <v>1432</v>
      </c>
      <c r="D2927" s="451" t="s">
        <v>1433</v>
      </c>
      <c r="E2927" s="451" t="s">
        <v>1442</v>
      </c>
      <c r="F2927" s="451" t="s">
        <v>2285</v>
      </c>
      <c r="G2927" s="452" t="s">
        <v>1436</v>
      </c>
      <c r="H2927" s="453">
        <v>654042</v>
      </c>
      <c r="I2927" s="452" t="s">
        <v>1650</v>
      </c>
      <c r="J2927" s="452" t="s">
        <v>1438</v>
      </c>
      <c r="K2927" s="452" t="s">
        <v>1438</v>
      </c>
      <c r="L2927" s="452" t="s">
        <v>1439</v>
      </c>
      <c r="M2927" s="452" t="s">
        <v>1440</v>
      </c>
      <c r="N2927" s="454">
        <v>44309</v>
      </c>
      <c r="O2927" s="452" t="s">
        <v>1440</v>
      </c>
      <c r="P2927" s="454">
        <v>44468</v>
      </c>
    </row>
    <row r="2928" spans="1:16" x14ac:dyDescent="0.2">
      <c r="A2928" s="451" t="s">
        <v>2673</v>
      </c>
      <c r="B2928" s="451" t="s">
        <v>1693</v>
      </c>
      <c r="C2928" s="451" t="s">
        <v>1432</v>
      </c>
      <c r="D2928" s="451" t="s">
        <v>1433</v>
      </c>
      <c r="E2928" s="451" t="s">
        <v>1434</v>
      </c>
      <c r="F2928" s="451" t="s">
        <v>2476</v>
      </c>
      <c r="G2928" s="452" t="s">
        <v>1436</v>
      </c>
      <c r="H2928" s="453">
        <v>14105</v>
      </c>
      <c r="I2928" s="452" t="s">
        <v>1648</v>
      </c>
      <c r="J2928" s="452" t="s">
        <v>1438</v>
      </c>
      <c r="K2928" s="452" t="s">
        <v>1438</v>
      </c>
      <c r="L2928" s="452" t="s">
        <v>1439</v>
      </c>
      <c r="M2928" s="452" t="s">
        <v>1440</v>
      </c>
      <c r="N2928" s="454">
        <v>44309</v>
      </c>
      <c r="O2928" s="452" t="s">
        <v>1440</v>
      </c>
      <c r="P2928" s="454">
        <v>44468</v>
      </c>
    </row>
    <row r="2929" spans="1:16" x14ac:dyDescent="0.2">
      <c r="A2929" s="451" t="s">
        <v>2673</v>
      </c>
      <c r="B2929" s="451" t="s">
        <v>1695</v>
      </c>
      <c r="C2929" s="451" t="s">
        <v>1432</v>
      </c>
      <c r="D2929" s="451" t="s">
        <v>1466</v>
      </c>
      <c r="E2929" s="451" t="s">
        <v>1442</v>
      </c>
      <c r="F2929" s="451" t="s">
        <v>2644</v>
      </c>
      <c r="G2929" s="452" t="s">
        <v>1436</v>
      </c>
      <c r="H2929" s="453">
        <v>98534.61</v>
      </c>
      <c r="I2929" s="452" t="s">
        <v>1655</v>
      </c>
      <c r="J2929" s="452" t="s">
        <v>1438</v>
      </c>
      <c r="K2929" s="452" t="s">
        <v>1438</v>
      </c>
      <c r="L2929" s="452" t="s">
        <v>1439</v>
      </c>
      <c r="M2929" s="452" t="s">
        <v>1440</v>
      </c>
      <c r="N2929" s="454">
        <v>44341</v>
      </c>
      <c r="O2929" s="452" t="s">
        <v>1440</v>
      </c>
      <c r="P2929" s="454">
        <v>44468</v>
      </c>
    </row>
    <row r="2930" spans="1:16" x14ac:dyDescent="0.2">
      <c r="A2930" s="451" t="s">
        <v>2673</v>
      </c>
      <c r="B2930" s="451" t="s">
        <v>1697</v>
      </c>
      <c r="C2930" s="451" t="s">
        <v>1432</v>
      </c>
      <c r="D2930" s="451" t="s">
        <v>1433</v>
      </c>
      <c r="E2930" s="451" t="s">
        <v>1442</v>
      </c>
      <c r="F2930" s="451" t="s">
        <v>1953</v>
      </c>
      <c r="G2930" s="452" t="s">
        <v>1436</v>
      </c>
      <c r="H2930" s="453">
        <v>8500</v>
      </c>
      <c r="I2930" s="452" t="s">
        <v>1670</v>
      </c>
      <c r="J2930" s="452" t="s">
        <v>1438</v>
      </c>
      <c r="K2930" s="452" t="s">
        <v>1438</v>
      </c>
      <c r="L2930" s="452" t="s">
        <v>1439</v>
      </c>
      <c r="M2930" s="452" t="s">
        <v>1440</v>
      </c>
      <c r="N2930" s="454">
        <v>44309</v>
      </c>
      <c r="O2930" s="452" t="s">
        <v>1440</v>
      </c>
      <c r="P2930" s="454">
        <v>44468</v>
      </c>
    </row>
    <row r="2931" spans="1:16" ht="21" x14ac:dyDescent="0.2">
      <c r="A2931" s="451" t="s">
        <v>2673</v>
      </c>
      <c r="B2931" s="451" t="s">
        <v>1703</v>
      </c>
      <c r="C2931" s="451" t="s">
        <v>1432</v>
      </c>
      <c r="D2931" s="451" t="s">
        <v>1491</v>
      </c>
      <c r="E2931" s="451" t="s">
        <v>1442</v>
      </c>
      <c r="F2931" s="451" t="s">
        <v>2069</v>
      </c>
      <c r="G2931" s="452" t="s">
        <v>1436</v>
      </c>
      <c r="H2931" s="453">
        <v>5500</v>
      </c>
      <c r="I2931" s="452" t="s">
        <v>1613</v>
      </c>
      <c r="J2931" s="452" t="s">
        <v>1438</v>
      </c>
      <c r="K2931" s="452" t="s">
        <v>1438</v>
      </c>
      <c r="L2931" s="452" t="s">
        <v>1439</v>
      </c>
      <c r="M2931" s="452" t="s">
        <v>1440</v>
      </c>
      <c r="N2931" s="454">
        <v>44370</v>
      </c>
      <c r="O2931" s="452" t="s">
        <v>1440</v>
      </c>
      <c r="P2931" s="454">
        <v>44468</v>
      </c>
    </row>
    <row r="2932" spans="1:16" ht="21" x14ac:dyDescent="0.2">
      <c r="A2932" s="451" t="s">
        <v>2673</v>
      </c>
      <c r="B2932" s="451" t="s">
        <v>1703</v>
      </c>
      <c r="C2932" s="451" t="s">
        <v>1432</v>
      </c>
      <c r="D2932" s="451" t="s">
        <v>1507</v>
      </c>
      <c r="E2932" s="451" t="s">
        <v>1442</v>
      </c>
      <c r="F2932" s="451" t="s">
        <v>2346</v>
      </c>
      <c r="G2932" s="452" t="s">
        <v>1436</v>
      </c>
      <c r="H2932" s="453">
        <v>-5500</v>
      </c>
      <c r="I2932" s="452" t="s">
        <v>1707</v>
      </c>
      <c r="J2932" s="452" t="s">
        <v>1438</v>
      </c>
      <c r="K2932" s="452" t="s">
        <v>1438</v>
      </c>
      <c r="L2932" s="452" t="s">
        <v>1439</v>
      </c>
      <c r="M2932" s="452" t="s">
        <v>1440</v>
      </c>
      <c r="N2932" s="454">
        <v>44384</v>
      </c>
      <c r="O2932" s="452" t="s">
        <v>1440</v>
      </c>
      <c r="P2932" s="454">
        <v>44468</v>
      </c>
    </row>
    <row r="2933" spans="1:16" ht="21" x14ac:dyDescent="0.2">
      <c r="A2933" s="451" t="s">
        <v>2673</v>
      </c>
      <c r="B2933" s="451" t="s">
        <v>1758</v>
      </c>
      <c r="C2933" s="451" t="s">
        <v>1432</v>
      </c>
      <c r="D2933" s="451" t="s">
        <v>1448</v>
      </c>
      <c r="E2933" s="451" t="s">
        <v>1570</v>
      </c>
      <c r="F2933" s="451" t="s">
        <v>1711</v>
      </c>
      <c r="G2933" s="452" t="s">
        <v>1436</v>
      </c>
      <c r="H2933" s="453">
        <v>4489</v>
      </c>
      <c r="I2933" s="452" t="s">
        <v>1572</v>
      </c>
      <c r="J2933" s="455"/>
      <c r="K2933" s="452" t="s">
        <v>1533</v>
      </c>
      <c r="L2933" s="452" t="s">
        <v>1439</v>
      </c>
      <c r="M2933" s="452" t="s">
        <v>1452</v>
      </c>
      <c r="N2933" s="454">
        <v>44554</v>
      </c>
      <c r="O2933" s="452" t="s">
        <v>1534</v>
      </c>
      <c r="P2933" s="454">
        <v>44560</v>
      </c>
    </row>
    <row r="2934" spans="1:16" x14ac:dyDescent="0.2">
      <c r="A2934" s="451" t="s">
        <v>2673</v>
      </c>
      <c r="B2934" s="451" t="s">
        <v>1708</v>
      </c>
      <c r="C2934" s="451" t="s">
        <v>1432</v>
      </c>
      <c r="D2934" s="451" t="s">
        <v>1507</v>
      </c>
      <c r="E2934" s="451" t="s">
        <v>1442</v>
      </c>
      <c r="F2934" s="451" t="s">
        <v>1889</v>
      </c>
      <c r="G2934" s="452" t="s">
        <v>1436</v>
      </c>
      <c r="H2934" s="453">
        <v>5500</v>
      </c>
      <c r="I2934" s="452" t="s">
        <v>1707</v>
      </c>
      <c r="J2934" s="452" t="s">
        <v>1438</v>
      </c>
      <c r="K2934" s="452" t="s">
        <v>1438</v>
      </c>
      <c r="L2934" s="452" t="s">
        <v>1439</v>
      </c>
      <c r="M2934" s="452" t="s">
        <v>1440</v>
      </c>
      <c r="N2934" s="454">
        <v>44384</v>
      </c>
      <c r="O2934" s="452" t="s">
        <v>1440</v>
      </c>
      <c r="P2934" s="454">
        <v>44468</v>
      </c>
    </row>
    <row r="2935" spans="1:16" ht="21" x14ac:dyDescent="0.2">
      <c r="A2935" s="451" t="s">
        <v>2673</v>
      </c>
      <c r="B2935" s="451" t="s">
        <v>1708</v>
      </c>
      <c r="C2935" s="451" t="s">
        <v>1432</v>
      </c>
      <c r="D2935" s="451" t="s">
        <v>1531</v>
      </c>
      <c r="E2935" s="451" t="s">
        <v>1568</v>
      </c>
      <c r="F2935" s="451" t="s">
        <v>2418</v>
      </c>
      <c r="G2935" s="452" t="s">
        <v>1436</v>
      </c>
      <c r="H2935" s="453">
        <v>942.5</v>
      </c>
      <c r="I2935" s="452" t="s">
        <v>1627</v>
      </c>
      <c r="J2935" s="455"/>
      <c r="K2935" s="452" t="s">
        <v>1533</v>
      </c>
      <c r="L2935" s="452" t="s">
        <v>1439</v>
      </c>
      <c r="M2935" s="452" t="s">
        <v>1452</v>
      </c>
      <c r="N2935" s="454">
        <v>44496</v>
      </c>
      <c r="O2935" s="452" t="s">
        <v>1534</v>
      </c>
      <c r="P2935" s="454">
        <v>44497</v>
      </c>
    </row>
    <row r="2936" spans="1:16" ht="21" x14ac:dyDescent="0.2">
      <c r="A2936" s="451" t="s">
        <v>2673</v>
      </c>
      <c r="B2936" s="451" t="s">
        <v>1708</v>
      </c>
      <c r="C2936" s="451" t="s">
        <v>1432</v>
      </c>
      <c r="D2936" s="451" t="s">
        <v>1531</v>
      </c>
      <c r="E2936" s="451" t="s">
        <v>1628</v>
      </c>
      <c r="F2936" s="451" t="s">
        <v>2418</v>
      </c>
      <c r="G2936" s="452" t="s">
        <v>1436</v>
      </c>
      <c r="H2936" s="453">
        <v>826.88</v>
      </c>
      <c r="I2936" s="452" t="s">
        <v>1629</v>
      </c>
      <c r="J2936" s="455"/>
      <c r="K2936" s="452" t="s">
        <v>1533</v>
      </c>
      <c r="L2936" s="452" t="s">
        <v>1439</v>
      </c>
      <c r="M2936" s="452" t="s">
        <v>1452</v>
      </c>
      <c r="N2936" s="454">
        <v>44496</v>
      </c>
      <c r="O2936" s="452" t="s">
        <v>1534</v>
      </c>
      <c r="P2936" s="454">
        <v>44497</v>
      </c>
    </row>
    <row r="2937" spans="1:16" x14ac:dyDescent="0.2">
      <c r="A2937" s="451" t="s">
        <v>2673</v>
      </c>
      <c r="B2937" s="451" t="s">
        <v>1575</v>
      </c>
      <c r="C2937" s="451" t="s">
        <v>1432</v>
      </c>
      <c r="D2937" s="451" t="s">
        <v>1491</v>
      </c>
      <c r="E2937" s="451" t="s">
        <v>1442</v>
      </c>
      <c r="F2937" s="451" t="s">
        <v>2274</v>
      </c>
      <c r="G2937" s="452" t="s">
        <v>1436</v>
      </c>
      <c r="H2937" s="453">
        <v>813</v>
      </c>
      <c r="I2937" s="452" t="s">
        <v>1986</v>
      </c>
      <c r="J2937" s="452" t="s">
        <v>1438</v>
      </c>
      <c r="K2937" s="452" t="s">
        <v>1438</v>
      </c>
      <c r="L2937" s="452" t="s">
        <v>1439</v>
      </c>
      <c r="M2937" s="452" t="s">
        <v>1440</v>
      </c>
      <c r="N2937" s="454">
        <v>44292</v>
      </c>
      <c r="O2937" s="452" t="s">
        <v>1440</v>
      </c>
      <c r="P2937" s="454">
        <v>44468</v>
      </c>
    </row>
    <row r="2938" spans="1:16" x14ac:dyDescent="0.2">
      <c r="A2938" s="451" t="s">
        <v>2673</v>
      </c>
      <c r="B2938" s="451" t="s">
        <v>1575</v>
      </c>
      <c r="C2938" s="451" t="s">
        <v>1432</v>
      </c>
      <c r="D2938" s="451" t="s">
        <v>1507</v>
      </c>
      <c r="E2938" s="451" t="s">
        <v>1442</v>
      </c>
      <c r="F2938" s="451" t="s">
        <v>2058</v>
      </c>
      <c r="G2938" s="452" t="s">
        <v>1436</v>
      </c>
      <c r="H2938" s="453">
        <v>14571</v>
      </c>
      <c r="I2938" s="452" t="s">
        <v>1712</v>
      </c>
      <c r="J2938" s="452" t="s">
        <v>1438</v>
      </c>
      <c r="K2938" s="452" t="s">
        <v>1438</v>
      </c>
      <c r="L2938" s="452" t="s">
        <v>1439</v>
      </c>
      <c r="M2938" s="452" t="s">
        <v>1440</v>
      </c>
      <c r="N2938" s="454">
        <v>44399</v>
      </c>
      <c r="O2938" s="452" t="s">
        <v>1440</v>
      </c>
      <c r="P2938" s="454">
        <v>44468</v>
      </c>
    </row>
    <row r="2939" spans="1:16" ht="21" x14ac:dyDescent="0.2">
      <c r="A2939" s="451" t="s">
        <v>2673</v>
      </c>
      <c r="B2939" s="451" t="s">
        <v>1575</v>
      </c>
      <c r="C2939" s="451" t="s">
        <v>1432</v>
      </c>
      <c r="D2939" s="451" t="s">
        <v>1448</v>
      </c>
      <c r="E2939" s="451" t="s">
        <v>1460</v>
      </c>
      <c r="F2939" s="451" t="s">
        <v>2418</v>
      </c>
      <c r="G2939" s="452" t="s">
        <v>1436</v>
      </c>
      <c r="H2939" s="453">
        <v>11657</v>
      </c>
      <c r="I2939" s="452" t="s">
        <v>1462</v>
      </c>
      <c r="J2939" s="455"/>
      <c r="K2939" s="452" t="s">
        <v>1533</v>
      </c>
      <c r="L2939" s="452" t="s">
        <v>1439</v>
      </c>
      <c r="M2939" s="452" t="s">
        <v>1452</v>
      </c>
      <c r="N2939" s="454">
        <v>44550</v>
      </c>
      <c r="O2939" s="452" t="s">
        <v>1453</v>
      </c>
      <c r="P2939" s="454">
        <v>44553</v>
      </c>
    </row>
    <row r="2940" spans="1:16" ht="21" x14ac:dyDescent="0.2">
      <c r="A2940" s="451" t="s">
        <v>2673</v>
      </c>
      <c r="B2940" s="451" t="s">
        <v>1575</v>
      </c>
      <c r="C2940" s="451" t="s">
        <v>1432</v>
      </c>
      <c r="D2940" s="451" t="s">
        <v>1448</v>
      </c>
      <c r="E2940" s="451" t="s">
        <v>1538</v>
      </c>
      <c r="F2940" s="451" t="s">
        <v>1636</v>
      </c>
      <c r="G2940" s="452" t="s">
        <v>1436</v>
      </c>
      <c r="H2940" s="453">
        <v>420</v>
      </c>
      <c r="I2940" s="452" t="s">
        <v>1824</v>
      </c>
      <c r="J2940" s="455"/>
      <c r="K2940" s="452" t="s">
        <v>1533</v>
      </c>
      <c r="L2940" s="452" t="s">
        <v>1439</v>
      </c>
      <c r="M2940" s="452" t="s">
        <v>1452</v>
      </c>
      <c r="N2940" s="454">
        <v>44554</v>
      </c>
      <c r="O2940" s="452" t="s">
        <v>1534</v>
      </c>
      <c r="P2940" s="454">
        <v>44560</v>
      </c>
    </row>
    <row r="2941" spans="1:16" x14ac:dyDescent="0.2">
      <c r="A2941" s="451" t="s">
        <v>2673</v>
      </c>
      <c r="B2941" s="451" t="s">
        <v>1713</v>
      </c>
      <c r="C2941" s="451" t="s">
        <v>1432</v>
      </c>
      <c r="D2941" s="451" t="s">
        <v>1466</v>
      </c>
      <c r="E2941" s="451" t="s">
        <v>1434</v>
      </c>
      <c r="F2941" s="451" t="s">
        <v>2069</v>
      </c>
      <c r="G2941" s="452" t="s">
        <v>1436</v>
      </c>
      <c r="H2941" s="453">
        <v>7258</v>
      </c>
      <c r="I2941" s="452" t="s">
        <v>1676</v>
      </c>
      <c r="J2941" s="452" t="s">
        <v>1438</v>
      </c>
      <c r="K2941" s="452" t="s">
        <v>1438</v>
      </c>
      <c r="L2941" s="452" t="s">
        <v>1439</v>
      </c>
      <c r="M2941" s="452" t="s">
        <v>1440</v>
      </c>
      <c r="N2941" s="454">
        <v>44330</v>
      </c>
      <c r="O2941" s="452" t="s">
        <v>1440</v>
      </c>
      <c r="P2941" s="454">
        <v>44468</v>
      </c>
    </row>
    <row r="2942" spans="1:16" x14ac:dyDescent="0.2">
      <c r="A2942" s="451" t="s">
        <v>2673</v>
      </c>
      <c r="B2942" s="451" t="s">
        <v>1713</v>
      </c>
      <c r="C2942" s="451" t="s">
        <v>1432</v>
      </c>
      <c r="D2942" s="451" t="s">
        <v>1507</v>
      </c>
      <c r="E2942" s="451" t="s">
        <v>1442</v>
      </c>
      <c r="F2942" s="451" t="s">
        <v>2433</v>
      </c>
      <c r="G2942" s="452" t="s">
        <v>1436</v>
      </c>
      <c r="H2942" s="453">
        <v>24175</v>
      </c>
      <c r="I2942" s="452" t="s">
        <v>1640</v>
      </c>
      <c r="J2942" s="452" t="s">
        <v>1438</v>
      </c>
      <c r="K2942" s="452" t="s">
        <v>1438</v>
      </c>
      <c r="L2942" s="452" t="s">
        <v>1439</v>
      </c>
      <c r="M2942" s="452" t="s">
        <v>1440</v>
      </c>
      <c r="N2942" s="454">
        <v>44384</v>
      </c>
      <c r="O2942" s="452" t="s">
        <v>1440</v>
      </c>
      <c r="P2942" s="454">
        <v>44468</v>
      </c>
    </row>
    <row r="2943" spans="1:16" ht="21" x14ac:dyDescent="0.2">
      <c r="A2943" s="451" t="s">
        <v>2673</v>
      </c>
      <c r="B2943" s="451" t="s">
        <v>1713</v>
      </c>
      <c r="C2943" s="451" t="s">
        <v>1432</v>
      </c>
      <c r="D2943" s="451" t="s">
        <v>1540</v>
      </c>
      <c r="E2943" s="451" t="s">
        <v>1677</v>
      </c>
      <c r="F2943" s="451" t="s">
        <v>2299</v>
      </c>
      <c r="G2943" s="452" t="s">
        <v>1436</v>
      </c>
      <c r="H2943" s="453">
        <v>10168</v>
      </c>
      <c r="I2943" s="452" t="s">
        <v>1678</v>
      </c>
      <c r="J2943" s="455"/>
      <c r="K2943" s="452" t="s">
        <v>1533</v>
      </c>
      <c r="L2943" s="452" t="s">
        <v>1439</v>
      </c>
      <c r="M2943" s="452" t="s">
        <v>1452</v>
      </c>
      <c r="N2943" s="454">
        <v>44525</v>
      </c>
      <c r="O2943" s="452" t="s">
        <v>1534</v>
      </c>
      <c r="P2943" s="454">
        <v>44525</v>
      </c>
    </row>
    <row r="2944" spans="1:16" x14ac:dyDescent="0.2">
      <c r="A2944" s="451" t="s">
        <v>2673</v>
      </c>
      <c r="B2944" s="451" t="s">
        <v>1717</v>
      </c>
      <c r="C2944" s="451" t="s">
        <v>1432</v>
      </c>
      <c r="D2944" s="451" t="s">
        <v>1433</v>
      </c>
      <c r="E2944" s="451" t="s">
        <v>1434</v>
      </c>
      <c r="F2944" s="451" t="s">
        <v>1513</v>
      </c>
      <c r="G2944" s="452" t="s">
        <v>1436</v>
      </c>
      <c r="H2944" s="453">
        <v>51862</v>
      </c>
      <c r="I2944" s="452" t="s">
        <v>1654</v>
      </c>
      <c r="J2944" s="452" t="s">
        <v>1438</v>
      </c>
      <c r="K2944" s="452" t="s">
        <v>1438</v>
      </c>
      <c r="L2944" s="452" t="s">
        <v>1439</v>
      </c>
      <c r="M2944" s="452" t="s">
        <v>1440</v>
      </c>
      <c r="N2944" s="454">
        <v>44312</v>
      </c>
      <c r="O2944" s="452" t="s">
        <v>1440</v>
      </c>
      <c r="P2944" s="454">
        <v>44468</v>
      </c>
    </row>
    <row r="2945" spans="1:16" ht="21" x14ac:dyDescent="0.2">
      <c r="A2945" s="451" t="s">
        <v>2674</v>
      </c>
      <c r="B2945" s="451" t="s">
        <v>1463</v>
      </c>
      <c r="C2945" s="451" t="s">
        <v>1432</v>
      </c>
      <c r="D2945" s="451" t="s">
        <v>1433</v>
      </c>
      <c r="E2945" s="451" t="s">
        <v>1442</v>
      </c>
      <c r="F2945" s="451" t="s">
        <v>1702</v>
      </c>
      <c r="G2945" s="452" t="s">
        <v>1436</v>
      </c>
      <c r="H2945" s="453">
        <v>791465</v>
      </c>
      <c r="I2945" s="452" t="s">
        <v>1650</v>
      </c>
      <c r="J2945" s="452" t="s">
        <v>1438</v>
      </c>
      <c r="K2945" s="452" t="s">
        <v>1438</v>
      </c>
      <c r="L2945" s="452" t="s">
        <v>1439</v>
      </c>
      <c r="M2945" s="452" t="s">
        <v>1440</v>
      </c>
      <c r="N2945" s="454">
        <v>44309</v>
      </c>
      <c r="O2945" s="452" t="s">
        <v>1440</v>
      </c>
      <c r="P2945" s="454">
        <v>44468</v>
      </c>
    </row>
    <row r="2946" spans="1:16" x14ac:dyDescent="0.2">
      <c r="A2946" s="451" t="s">
        <v>2674</v>
      </c>
      <c r="B2946" s="451" t="s">
        <v>1693</v>
      </c>
      <c r="C2946" s="451" t="s">
        <v>1432</v>
      </c>
      <c r="D2946" s="451" t="s">
        <v>1433</v>
      </c>
      <c r="E2946" s="451" t="s">
        <v>1434</v>
      </c>
      <c r="F2946" s="451" t="s">
        <v>2644</v>
      </c>
      <c r="G2946" s="452" t="s">
        <v>1436</v>
      </c>
      <c r="H2946" s="453">
        <v>22435</v>
      </c>
      <c r="I2946" s="452" t="s">
        <v>1648</v>
      </c>
      <c r="J2946" s="452" t="s">
        <v>1438</v>
      </c>
      <c r="K2946" s="452" t="s">
        <v>1438</v>
      </c>
      <c r="L2946" s="452" t="s">
        <v>1439</v>
      </c>
      <c r="M2946" s="452" t="s">
        <v>1440</v>
      </c>
      <c r="N2946" s="454">
        <v>44309</v>
      </c>
      <c r="O2946" s="452" t="s">
        <v>1440</v>
      </c>
      <c r="P2946" s="454">
        <v>44468</v>
      </c>
    </row>
    <row r="2947" spans="1:16" x14ac:dyDescent="0.2">
      <c r="A2947" s="451" t="s">
        <v>2674</v>
      </c>
      <c r="B2947" s="451" t="s">
        <v>1695</v>
      </c>
      <c r="C2947" s="451" t="s">
        <v>1432</v>
      </c>
      <c r="D2947" s="451" t="s">
        <v>1466</v>
      </c>
      <c r="E2947" s="451" t="s">
        <v>1434</v>
      </c>
      <c r="F2947" s="451" t="s">
        <v>2243</v>
      </c>
      <c r="G2947" s="452" t="s">
        <v>1436</v>
      </c>
      <c r="H2947" s="453">
        <v>146964.35</v>
      </c>
      <c r="I2947" s="452" t="s">
        <v>1655</v>
      </c>
      <c r="J2947" s="452" t="s">
        <v>1438</v>
      </c>
      <c r="K2947" s="452" t="s">
        <v>1438</v>
      </c>
      <c r="L2947" s="452" t="s">
        <v>1439</v>
      </c>
      <c r="M2947" s="452" t="s">
        <v>1440</v>
      </c>
      <c r="N2947" s="454">
        <v>44341</v>
      </c>
      <c r="O2947" s="452" t="s">
        <v>1440</v>
      </c>
      <c r="P2947" s="454">
        <v>44468</v>
      </c>
    </row>
    <row r="2948" spans="1:16" x14ac:dyDescent="0.2">
      <c r="A2948" s="451" t="s">
        <v>2674</v>
      </c>
      <c r="B2948" s="451" t="s">
        <v>1697</v>
      </c>
      <c r="C2948" s="451" t="s">
        <v>1432</v>
      </c>
      <c r="D2948" s="451" t="s">
        <v>1433</v>
      </c>
      <c r="E2948" s="451" t="s">
        <v>1442</v>
      </c>
      <c r="F2948" s="451" t="s">
        <v>2276</v>
      </c>
      <c r="G2948" s="452" t="s">
        <v>1436</v>
      </c>
      <c r="H2948" s="453">
        <v>22492</v>
      </c>
      <c r="I2948" s="452" t="s">
        <v>1670</v>
      </c>
      <c r="J2948" s="452" t="s">
        <v>1438</v>
      </c>
      <c r="K2948" s="452" t="s">
        <v>1438</v>
      </c>
      <c r="L2948" s="452" t="s">
        <v>1439</v>
      </c>
      <c r="M2948" s="452" t="s">
        <v>1440</v>
      </c>
      <c r="N2948" s="454">
        <v>44309</v>
      </c>
      <c r="O2948" s="452" t="s">
        <v>1440</v>
      </c>
      <c r="P2948" s="454">
        <v>44468</v>
      </c>
    </row>
    <row r="2949" spans="1:16" x14ac:dyDescent="0.2">
      <c r="A2949" s="451" t="s">
        <v>2674</v>
      </c>
      <c r="B2949" s="451" t="s">
        <v>1697</v>
      </c>
      <c r="C2949" s="451" t="s">
        <v>1432</v>
      </c>
      <c r="D2949" s="451" t="s">
        <v>1466</v>
      </c>
      <c r="E2949" s="451" t="s">
        <v>1442</v>
      </c>
      <c r="F2949" s="451" t="s">
        <v>2447</v>
      </c>
      <c r="G2949" s="452" t="s">
        <v>1436</v>
      </c>
      <c r="H2949" s="453">
        <v>3727</v>
      </c>
      <c r="I2949" s="452" t="s">
        <v>1488</v>
      </c>
      <c r="J2949" s="452" t="s">
        <v>1438</v>
      </c>
      <c r="K2949" s="452" t="s">
        <v>1438</v>
      </c>
      <c r="L2949" s="452" t="s">
        <v>1439</v>
      </c>
      <c r="M2949" s="452" t="s">
        <v>1440</v>
      </c>
      <c r="N2949" s="454">
        <v>44342</v>
      </c>
      <c r="O2949" s="452" t="s">
        <v>1440</v>
      </c>
      <c r="P2949" s="454">
        <v>44468</v>
      </c>
    </row>
    <row r="2950" spans="1:16" x14ac:dyDescent="0.2">
      <c r="A2950" s="451" t="s">
        <v>2674</v>
      </c>
      <c r="B2950" s="451" t="s">
        <v>1697</v>
      </c>
      <c r="C2950" s="451" t="s">
        <v>1432</v>
      </c>
      <c r="D2950" s="451" t="s">
        <v>1515</v>
      </c>
      <c r="E2950" s="451" t="s">
        <v>1442</v>
      </c>
      <c r="F2950" s="451" t="s">
        <v>2671</v>
      </c>
      <c r="G2950" s="452" t="s">
        <v>1436</v>
      </c>
      <c r="H2950" s="453">
        <v>990</v>
      </c>
      <c r="I2950" s="452" t="s">
        <v>1522</v>
      </c>
      <c r="J2950" s="452" t="s">
        <v>1438</v>
      </c>
      <c r="K2950" s="452" t="s">
        <v>1438</v>
      </c>
      <c r="L2950" s="452" t="s">
        <v>1439</v>
      </c>
      <c r="M2950" s="452" t="s">
        <v>1440</v>
      </c>
      <c r="N2950" s="454">
        <v>44294</v>
      </c>
      <c r="O2950" s="452" t="s">
        <v>1440</v>
      </c>
      <c r="P2950" s="454">
        <v>44468</v>
      </c>
    </row>
    <row r="2951" spans="1:16" x14ac:dyDescent="0.2">
      <c r="A2951" s="451" t="s">
        <v>2674</v>
      </c>
      <c r="B2951" s="451" t="s">
        <v>1697</v>
      </c>
      <c r="C2951" s="451" t="s">
        <v>1432</v>
      </c>
      <c r="D2951" s="451" t="s">
        <v>1448</v>
      </c>
      <c r="E2951" s="451" t="s">
        <v>1544</v>
      </c>
      <c r="F2951" s="451" t="s">
        <v>2274</v>
      </c>
      <c r="G2951" s="452" t="s">
        <v>1436</v>
      </c>
      <c r="H2951" s="453">
        <v>10743</v>
      </c>
      <c r="I2951" s="452" t="s">
        <v>1564</v>
      </c>
      <c r="J2951" s="455"/>
      <c r="K2951" s="452" t="s">
        <v>1533</v>
      </c>
      <c r="L2951" s="452" t="s">
        <v>1439</v>
      </c>
      <c r="M2951" s="452" t="s">
        <v>1452</v>
      </c>
      <c r="N2951" s="454">
        <v>44539</v>
      </c>
      <c r="O2951" s="452" t="s">
        <v>1453</v>
      </c>
      <c r="P2951" s="454">
        <v>44544</v>
      </c>
    </row>
    <row r="2952" spans="1:16" ht="21" x14ac:dyDescent="0.2">
      <c r="A2952" s="451" t="s">
        <v>2674</v>
      </c>
      <c r="B2952" s="451" t="s">
        <v>1703</v>
      </c>
      <c r="C2952" s="451" t="s">
        <v>1432</v>
      </c>
      <c r="D2952" s="451" t="s">
        <v>1491</v>
      </c>
      <c r="E2952" s="451" t="s">
        <v>1434</v>
      </c>
      <c r="F2952" s="451" t="s">
        <v>1886</v>
      </c>
      <c r="G2952" s="452" t="s">
        <v>1436</v>
      </c>
      <c r="H2952" s="453">
        <v>7060</v>
      </c>
      <c r="I2952" s="452" t="s">
        <v>1613</v>
      </c>
      <c r="J2952" s="452" t="s">
        <v>1438</v>
      </c>
      <c r="K2952" s="452" t="s">
        <v>1438</v>
      </c>
      <c r="L2952" s="452" t="s">
        <v>1439</v>
      </c>
      <c r="M2952" s="452" t="s">
        <v>1440</v>
      </c>
      <c r="N2952" s="454">
        <v>44370</v>
      </c>
      <c r="O2952" s="452" t="s">
        <v>1440</v>
      </c>
      <c r="P2952" s="454">
        <v>44468</v>
      </c>
    </row>
    <row r="2953" spans="1:16" ht="21" x14ac:dyDescent="0.2">
      <c r="A2953" s="451" t="s">
        <v>2674</v>
      </c>
      <c r="B2953" s="451" t="s">
        <v>1703</v>
      </c>
      <c r="C2953" s="451" t="s">
        <v>1432</v>
      </c>
      <c r="D2953" s="451" t="s">
        <v>1507</v>
      </c>
      <c r="E2953" s="451" t="s">
        <v>1442</v>
      </c>
      <c r="F2953" s="451" t="s">
        <v>2675</v>
      </c>
      <c r="G2953" s="452" t="s">
        <v>1436</v>
      </c>
      <c r="H2953" s="453">
        <v>-7060</v>
      </c>
      <c r="I2953" s="452" t="s">
        <v>1707</v>
      </c>
      <c r="J2953" s="452" t="s">
        <v>1438</v>
      </c>
      <c r="K2953" s="452" t="s">
        <v>1438</v>
      </c>
      <c r="L2953" s="452" t="s">
        <v>1439</v>
      </c>
      <c r="M2953" s="452" t="s">
        <v>1440</v>
      </c>
      <c r="N2953" s="454">
        <v>44384</v>
      </c>
      <c r="O2953" s="452" t="s">
        <v>1440</v>
      </c>
      <c r="P2953" s="454">
        <v>44468</v>
      </c>
    </row>
    <row r="2954" spans="1:16" x14ac:dyDescent="0.2">
      <c r="A2954" s="451" t="s">
        <v>2674</v>
      </c>
      <c r="B2954" s="451" t="s">
        <v>1708</v>
      </c>
      <c r="C2954" s="451" t="s">
        <v>1432</v>
      </c>
      <c r="D2954" s="451" t="s">
        <v>1507</v>
      </c>
      <c r="E2954" s="451" t="s">
        <v>1442</v>
      </c>
      <c r="F2954" s="451" t="s">
        <v>2458</v>
      </c>
      <c r="G2954" s="452" t="s">
        <v>1436</v>
      </c>
      <c r="H2954" s="453">
        <v>7060</v>
      </c>
      <c r="I2954" s="452" t="s">
        <v>1707</v>
      </c>
      <c r="J2954" s="452" t="s">
        <v>1438</v>
      </c>
      <c r="K2954" s="452" t="s">
        <v>1438</v>
      </c>
      <c r="L2954" s="452" t="s">
        <v>1439</v>
      </c>
      <c r="M2954" s="452" t="s">
        <v>1440</v>
      </c>
      <c r="N2954" s="454">
        <v>44384</v>
      </c>
      <c r="O2954" s="452" t="s">
        <v>1440</v>
      </c>
      <c r="P2954" s="454">
        <v>44468</v>
      </c>
    </row>
    <row r="2955" spans="1:16" ht="21" x14ac:dyDescent="0.2">
      <c r="A2955" s="451" t="s">
        <v>2674</v>
      </c>
      <c r="B2955" s="451" t="s">
        <v>1708</v>
      </c>
      <c r="C2955" s="451" t="s">
        <v>1432</v>
      </c>
      <c r="D2955" s="451" t="s">
        <v>1531</v>
      </c>
      <c r="E2955" s="451" t="s">
        <v>1568</v>
      </c>
      <c r="F2955" s="451" t="s">
        <v>2163</v>
      </c>
      <c r="G2955" s="452" t="s">
        <v>1436</v>
      </c>
      <c r="H2955" s="453">
        <v>1341.25</v>
      </c>
      <c r="I2955" s="452" t="s">
        <v>1627</v>
      </c>
      <c r="J2955" s="455"/>
      <c r="K2955" s="452" t="s">
        <v>1533</v>
      </c>
      <c r="L2955" s="452" t="s">
        <v>1439</v>
      </c>
      <c r="M2955" s="452" t="s">
        <v>1452</v>
      </c>
      <c r="N2955" s="454">
        <v>44496</v>
      </c>
      <c r="O2955" s="452" t="s">
        <v>1534</v>
      </c>
      <c r="P2955" s="454">
        <v>44497</v>
      </c>
    </row>
    <row r="2956" spans="1:16" ht="21" x14ac:dyDescent="0.2">
      <c r="A2956" s="451" t="s">
        <v>2674</v>
      </c>
      <c r="B2956" s="451" t="s">
        <v>1708</v>
      </c>
      <c r="C2956" s="451" t="s">
        <v>1432</v>
      </c>
      <c r="D2956" s="451" t="s">
        <v>1531</v>
      </c>
      <c r="E2956" s="451" t="s">
        <v>1628</v>
      </c>
      <c r="F2956" s="451" t="s">
        <v>2163</v>
      </c>
      <c r="G2956" s="452" t="s">
        <v>1436</v>
      </c>
      <c r="H2956" s="453">
        <v>1181.25</v>
      </c>
      <c r="I2956" s="452" t="s">
        <v>1629</v>
      </c>
      <c r="J2956" s="455"/>
      <c r="K2956" s="452" t="s">
        <v>1533</v>
      </c>
      <c r="L2956" s="452" t="s">
        <v>1439</v>
      </c>
      <c r="M2956" s="452" t="s">
        <v>1452</v>
      </c>
      <c r="N2956" s="454">
        <v>44496</v>
      </c>
      <c r="O2956" s="452" t="s">
        <v>1534</v>
      </c>
      <c r="P2956" s="454">
        <v>44497</v>
      </c>
    </row>
    <row r="2957" spans="1:16" x14ac:dyDescent="0.2">
      <c r="A2957" s="451" t="s">
        <v>2674</v>
      </c>
      <c r="B2957" s="451" t="s">
        <v>1575</v>
      </c>
      <c r="C2957" s="451" t="s">
        <v>1432</v>
      </c>
      <c r="D2957" s="451" t="s">
        <v>1507</v>
      </c>
      <c r="E2957" s="451" t="s">
        <v>1442</v>
      </c>
      <c r="F2957" s="451" t="s">
        <v>2129</v>
      </c>
      <c r="G2957" s="452" t="s">
        <v>1436</v>
      </c>
      <c r="H2957" s="453">
        <v>20735</v>
      </c>
      <c r="I2957" s="452" t="s">
        <v>1712</v>
      </c>
      <c r="J2957" s="452" t="s">
        <v>1438</v>
      </c>
      <c r="K2957" s="452" t="s">
        <v>1438</v>
      </c>
      <c r="L2957" s="452" t="s">
        <v>1439</v>
      </c>
      <c r="M2957" s="452" t="s">
        <v>1440</v>
      </c>
      <c r="N2957" s="454">
        <v>44399</v>
      </c>
      <c r="O2957" s="452" t="s">
        <v>1440</v>
      </c>
      <c r="P2957" s="454">
        <v>44468</v>
      </c>
    </row>
    <row r="2958" spans="1:16" ht="21" x14ac:dyDescent="0.2">
      <c r="A2958" s="451" t="s">
        <v>2674</v>
      </c>
      <c r="B2958" s="451" t="s">
        <v>1575</v>
      </c>
      <c r="C2958" s="451" t="s">
        <v>1432</v>
      </c>
      <c r="D2958" s="451" t="s">
        <v>1448</v>
      </c>
      <c r="E2958" s="451" t="s">
        <v>1460</v>
      </c>
      <c r="F2958" s="451" t="s">
        <v>2163</v>
      </c>
      <c r="G2958" s="452" t="s">
        <v>1436</v>
      </c>
      <c r="H2958" s="453">
        <v>16588</v>
      </c>
      <c r="I2958" s="452" t="s">
        <v>1462</v>
      </c>
      <c r="J2958" s="455"/>
      <c r="K2958" s="452" t="s">
        <v>1533</v>
      </c>
      <c r="L2958" s="452" t="s">
        <v>1439</v>
      </c>
      <c r="M2958" s="452" t="s">
        <v>1452</v>
      </c>
      <c r="N2958" s="454">
        <v>44550</v>
      </c>
      <c r="O2958" s="452" t="s">
        <v>1453</v>
      </c>
      <c r="P2958" s="454">
        <v>44553</v>
      </c>
    </row>
    <row r="2959" spans="1:16" x14ac:dyDescent="0.2">
      <c r="A2959" s="451" t="s">
        <v>2674</v>
      </c>
      <c r="B2959" s="451" t="s">
        <v>1713</v>
      </c>
      <c r="C2959" s="451" t="s">
        <v>1432</v>
      </c>
      <c r="D2959" s="451" t="s">
        <v>1466</v>
      </c>
      <c r="E2959" s="451" t="s">
        <v>1434</v>
      </c>
      <c r="F2959" s="451" t="s">
        <v>1964</v>
      </c>
      <c r="G2959" s="452" t="s">
        <v>1436</v>
      </c>
      <c r="H2959" s="453">
        <v>7421</v>
      </c>
      <c r="I2959" s="452" t="s">
        <v>1676</v>
      </c>
      <c r="J2959" s="452" t="s">
        <v>1438</v>
      </c>
      <c r="K2959" s="452" t="s">
        <v>1438</v>
      </c>
      <c r="L2959" s="452" t="s">
        <v>1439</v>
      </c>
      <c r="M2959" s="452" t="s">
        <v>1440</v>
      </c>
      <c r="N2959" s="454">
        <v>44330</v>
      </c>
      <c r="O2959" s="452" t="s">
        <v>1440</v>
      </c>
      <c r="P2959" s="454">
        <v>44468</v>
      </c>
    </row>
    <row r="2960" spans="1:16" x14ac:dyDescent="0.2">
      <c r="A2960" s="451" t="s">
        <v>2674</v>
      </c>
      <c r="B2960" s="451" t="s">
        <v>1713</v>
      </c>
      <c r="C2960" s="451" t="s">
        <v>1432</v>
      </c>
      <c r="D2960" s="451" t="s">
        <v>1507</v>
      </c>
      <c r="E2960" s="451" t="s">
        <v>1442</v>
      </c>
      <c r="F2960" s="451" t="s">
        <v>1792</v>
      </c>
      <c r="G2960" s="452" t="s">
        <v>1436</v>
      </c>
      <c r="H2960" s="453">
        <v>29641</v>
      </c>
      <c r="I2960" s="452" t="s">
        <v>1640</v>
      </c>
      <c r="J2960" s="452" t="s">
        <v>1438</v>
      </c>
      <c r="K2960" s="452" t="s">
        <v>1438</v>
      </c>
      <c r="L2960" s="452" t="s">
        <v>1439</v>
      </c>
      <c r="M2960" s="452" t="s">
        <v>1440</v>
      </c>
      <c r="N2960" s="454">
        <v>44384</v>
      </c>
      <c r="O2960" s="452" t="s">
        <v>1440</v>
      </c>
      <c r="P2960" s="454">
        <v>44468</v>
      </c>
    </row>
    <row r="2961" spans="1:16" ht="21" x14ac:dyDescent="0.2">
      <c r="A2961" s="451" t="s">
        <v>2674</v>
      </c>
      <c r="B2961" s="451" t="s">
        <v>1713</v>
      </c>
      <c r="C2961" s="451" t="s">
        <v>1432</v>
      </c>
      <c r="D2961" s="451" t="s">
        <v>1540</v>
      </c>
      <c r="E2961" s="451" t="s">
        <v>1677</v>
      </c>
      <c r="F2961" s="451" t="s">
        <v>2235</v>
      </c>
      <c r="G2961" s="452" t="s">
        <v>1436</v>
      </c>
      <c r="H2961" s="453">
        <v>10378</v>
      </c>
      <c r="I2961" s="452" t="s">
        <v>1678</v>
      </c>
      <c r="J2961" s="455"/>
      <c r="K2961" s="452" t="s">
        <v>1533</v>
      </c>
      <c r="L2961" s="452" t="s">
        <v>1439</v>
      </c>
      <c r="M2961" s="452" t="s">
        <v>1452</v>
      </c>
      <c r="N2961" s="454">
        <v>44525</v>
      </c>
      <c r="O2961" s="452" t="s">
        <v>1534</v>
      </c>
      <c r="P2961" s="454">
        <v>44525</v>
      </c>
    </row>
    <row r="2962" spans="1:16" x14ac:dyDescent="0.2">
      <c r="A2962" s="451" t="s">
        <v>2674</v>
      </c>
      <c r="B2962" s="451" t="s">
        <v>1717</v>
      </c>
      <c r="C2962" s="451" t="s">
        <v>1432</v>
      </c>
      <c r="D2962" s="451" t="s">
        <v>1433</v>
      </c>
      <c r="E2962" s="451" t="s">
        <v>1442</v>
      </c>
      <c r="F2962" s="451" t="s">
        <v>1994</v>
      </c>
      <c r="G2962" s="452" t="s">
        <v>1436</v>
      </c>
      <c r="H2962" s="453">
        <v>92957</v>
      </c>
      <c r="I2962" s="452" t="s">
        <v>1654</v>
      </c>
      <c r="J2962" s="452" t="s">
        <v>1438</v>
      </c>
      <c r="K2962" s="452" t="s">
        <v>1438</v>
      </c>
      <c r="L2962" s="452" t="s">
        <v>1439</v>
      </c>
      <c r="M2962" s="452" t="s">
        <v>1440</v>
      </c>
      <c r="N2962" s="454">
        <v>44312</v>
      </c>
      <c r="O2962" s="452" t="s">
        <v>1440</v>
      </c>
      <c r="P2962" s="454">
        <v>44468</v>
      </c>
    </row>
    <row r="2963" spans="1:16" ht="21" x14ac:dyDescent="0.2">
      <c r="A2963" s="451" t="s">
        <v>2676</v>
      </c>
      <c r="B2963" s="451" t="s">
        <v>1463</v>
      </c>
      <c r="C2963" s="451" t="s">
        <v>1432</v>
      </c>
      <c r="D2963" s="451" t="s">
        <v>1433</v>
      </c>
      <c r="E2963" s="451" t="s">
        <v>1442</v>
      </c>
      <c r="F2963" s="451" t="s">
        <v>1926</v>
      </c>
      <c r="G2963" s="452" t="s">
        <v>1436</v>
      </c>
      <c r="H2963" s="453">
        <v>1860262</v>
      </c>
      <c r="I2963" s="452" t="s">
        <v>1650</v>
      </c>
      <c r="J2963" s="452" t="s">
        <v>1438</v>
      </c>
      <c r="K2963" s="452" t="s">
        <v>1438</v>
      </c>
      <c r="L2963" s="452" t="s">
        <v>1439</v>
      </c>
      <c r="M2963" s="452" t="s">
        <v>1440</v>
      </c>
      <c r="N2963" s="454">
        <v>44309</v>
      </c>
      <c r="O2963" s="452" t="s">
        <v>1440</v>
      </c>
      <c r="P2963" s="454">
        <v>44468</v>
      </c>
    </row>
    <row r="2964" spans="1:16" ht="21" x14ac:dyDescent="0.2">
      <c r="A2964" s="451" t="s">
        <v>2676</v>
      </c>
      <c r="B2964" s="451" t="s">
        <v>1693</v>
      </c>
      <c r="C2964" s="451" t="s">
        <v>1432</v>
      </c>
      <c r="D2964" s="451" t="s">
        <v>1433</v>
      </c>
      <c r="E2964" s="451" t="s">
        <v>1442</v>
      </c>
      <c r="F2964" s="451" t="s">
        <v>1511</v>
      </c>
      <c r="G2964" s="452" t="s">
        <v>1436</v>
      </c>
      <c r="H2964" s="453">
        <v>63960</v>
      </c>
      <c r="I2964" s="452" t="s">
        <v>1648</v>
      </c>
      <c r="J2964" s="452" t="s">
        <v>1438</v>
      </c>
      <c r="K2964" s="452" t="s">
        <v>1438</v>
      </c>
      <c r="L2964" s="452" t="s">
        <v>1439</v>
      </c>
      <c r="M2964" s="452" t="s">
        <v>1440</v>
      </c>
      <c r="N2964" s="454">
        <v>44309</v>
      </c>
      <c r="O2964" s="452" t="s">
        <v>1440</v>
      </c>
      <c r="P2964" s="454">
        <v>44468</v>
      </c>
    </row>
    <row r="2965" spans="1:16" ht="21" x14ac:dyDescent="0.2">
      <c r="A2965" s="451" t="s">
        <v>2676</v>
      </c>
      <c r="B2965" s="451" t="s">
        <v>1695</v>
      </c>
      <c r="C2965" s="451" t="s">
        <v>1432</v>
      </c>
      <c r="D2965" s="451" t="s">
        <v>1466</v>
      </c>
      <c r="E2965" s="451" t="s">
        <v>1434</v>
      </c>
      <c r="F2965" s="451" t="s">
        <v>2645</v>
      </c>
      <c r="G2965" s="452" t="s">
        <v>1436</v>
      </c>
      <c r="H2965" s="453">
        <v>556649.36</v>
      </c>
      <c r="I2965" s="452" t="s">
        <v>1655</v>
      </c>
      <c r="J2965" s="452" t="s">
        <v>1438</v>
      </c>
      <c r="K2965" s="452" t="s">
        <v>1438</v>
      </c>
      <c r="L2965" s="452" t="s">
        <v>1439</v>
      </c>
      <c r="M2965" s="452" t="s">
        <v>1440</v>
      </c>
      <c r="N2965" s="454">
        <v>44341</v>
      </c>
      <c r="O2965" s="452" t="s">
        <v>1440</v>
      </c>
      <c r="P2965" s="454">
        <v>44468</v>
      </c>
    </row>
    <row r="2966" spans="1:16" ht="21" x14ac:dyDescent="0.2">
      <c r="A2966" s="451" t="s">
        <v>2676</v>
      </c>
      <c r="B2966" s="451" t="s">
        <v>1697</v>
      </c>
      <c r="C2966" s="451" t="s">
        <v>1432</v>
      </c>
      <c r="D2966" s="451" t="s">
        <v>1433</v>
      </c>
      <c r="E2966" s="451" t="s">
        <v>1442</v>
      </c>
      <c r="F2966" s="451" t="s">
        <v>2606</v>
      </c>
      <c r="G2966" s="452" t="s">
        <v>1436</v>
      </c>
      <c r="H2966" s="453">
        <v>27075</v>
      </c>
      <c r="I2966" s="452" t="s">
        <v>1670</v>
      </c>
      <c r="J2966" s="452" t="s">
        <v>1438</v>
      </c>
      <c r="K2966" s="452" t="s">
        <v>1438</v>
      </c>
      <c r="L2966" s="452" t="s">
        <v>1439</v>
      </c>
      <c r="M2966" s="452" t="s">
        <v>1440</v>
      </c>
      <c r="N2966" s="454">
        <v>44309</v>
      </c>
      <c r="O2966" s="452" t="s">
        <v>1440</v>
      </c>
      <c r="P2966" s="454">
        <v>44468</v>
      </c>
    </row>
    <row r="2967" spans="1:16" ht="21" x14ac:dyDescent="0.2">
      <c r="A2967" s="451" t="s">
        <v>2676</v>
      </c>
      <c r="B2967" s="451" t="s">
        <v>1703</v>
      </c>
      <c r="C2967" s="451" t="s">
        <v>1432</v>
      </c>
      <c r="D2967" s="451" t="s">
        <v>1491</v>
      </c>
      <c r="E2967" s="451" t="s">
        <v>1434</v>
      </c>
      <c r="F2967" s="451" t="s">
        <v>1649</v>
      </c>
      <c r="G2967" s="452" t="s">
        <v>1436</v>
      </c>
      <c r="H2967" s="453">
        <v>16660</v>
      </c>
      <c r="I2967" s="452" t="s">
        <v>1613</v>
      </c>
      <c r="J2967" s="452" t="s">
        <v>1438</v>
      </c>
      <c r="K2967" s="452" t="s">
        <v>1438</v>
      </c>
      <c r="L2967" s="452" t="s">
        <v>1439</v>
      </c>
      <c r="M2967" s="452" t="s">
        <v>1440</v>
      </c>
      <c r="N2967" s="454">
        <v>44370</v>
      </c>
      <c r="O2967" s="452" t="s">
        <v>1440</v>
      </c>
      <c r="P2967" s="454">
        <v>44468</v>
      </c>
    </row>
    <row r="2968" spans="1:16" ht="21" x14ac:dyDescent="0.2">
      <c r="A2968" s="451" t="s">
        <v>2676</v>
      </c>
      <c r="B2968" s="451" t="s">
        <v>1703</v>
      </c>
      <c r="C2968" s="451" t="s">
        <v>1432</v>
      </c>
      <c r="D2968" s="451" t="s">
        <v>1507</v>
      </c>
      <c r="E2968" s="451" t="s">
        <v>1442</v>
      </c>
      <c r="F2968" s="451" t="s">
        <v>2473</v>
      </c>
      <c r="G2968" s="452" t="s">
        <v>1436</v>
      </c>
      <c r="H2968" s="453">
        <v>-16660</v>
      </c>
      <c r="I2968" s="452" t="s">
        <v>1707</v>
      </c>
      <c r="J2968" s="452" t="s">
        <v>1438</v>
      </c>
      <c r="K2968" s="452" t="s">
        <v>1438</v>
      </c>
      <c r="L2968" s="452" t="s">
        <v>1439</v>
      </c>
      <c r="M2968" s="452" t="s">
        <v>1440</v>
      </c>
      <c r="N2968" s="454">
        <v>44384</v>
      </c>
      <c r="O2968" s="452" t="s">
        <v>1440</v>
      </c>
      <c r="P2968" s="454">
        <v>44468</v>
      </c>
    </row>
    <row r="2969" spans="1:16" ht="21" x14ac:dyDescent="0.2">
      <c r="A2969" s="451" t="s">
        <v>2676</v>
      </c>
      <c r="B2969" s="451" t="s">
        <v>1708</v>
      </c>
      <c r="C2969" s="451" t="s">
        <v>1432</v>
      </c>
      <c r="D2969" s="451" t="s">
        <v>1507</v>
      </c>
      <c r="E2969" s="451" t="s">
        <v>1434</v>
      </c>
      <c r="F2969" s="451" t="s">
        <v>2081</v>
      </c>
      <c r="G2969" s="452" t="s">
        <v>1436</v>
      </c>
      <c r="H2969" s="453">
        <v>16660</v>
      </c>
      <c r="I2969" s="452" t="s">
        <v>1707</v>
      </c>
      <c r="J2969" s="452" t="s">
        <v>1438</v>
      </c>
      <c r="K2969" s="452" t="s">
        <v>1438</v>
      </c>
      <c r="L2969" s="452" t="s">
        <v>1439</v>
      </c>
      <c r="M2969" s="452" t="s">
        <v>1440</v>
      </c>
      <c r="N2969" s="454">
        <v>44384</v>
      </c>
      <c r="O2969" s="452" t="s">
        <v>1440</v>
      </c>
      <c r="P2969" s="454">
        <v>44468</v>
      </c>
    </row>
    <row r="2970" spans="1:16" ht="21" x14ac:dyDescent="0.2">
      <c r="A2970" s="451" t="s">
        <v>2676</v>
      </c>
      <c r="B2970" s="451" t="s">
        <v>1708</v>
      </c>
      <c r="C2970" s="451" t="s">
        <v>1432</v>
      </c>
      <c r="D2970" s="451" t="s">
        <v>1531</v>
      </c>
      <c r="E2970" s="451" t="s">
        <v>1568</v>
      </c>
      <c r="F2970" s="451" t="s">
        <v>1879</v>
      </c>
      <c r="G2970" s="452" t="s">
        <v>1436</v>
      </c>
      <c r="H2970" s="453">
        <v>1740</v>
      </c>
      <c r="I2970" s="452" t="s">
        <v>1627</v>
      </c>
      <c r="J2970" s="455"/>
      <c r="K2970" s="452" t="s">
        <v>1533</v>
      </c>
      <c r="L2970" s="452" t="s">
        <v>1439</v>
      </c>
      <c r="M2970" s="452" t="s">
        <v>1452</v>
      </c>
      <c r="N2970" s="454">
        <v>44496</v>
      </c>
      <c r="O2970" s="452" t="s">
        <v>1534</v>
      </c>
      <c r="P2970" s="454">
        <v>44497</v>
      </c>
    </row>
    <row r="2971" spans="1:16" ht="21" x14ac:dyDescent="0.2">
      <c r="A2971" s="451" t="s">
        <v>2676</v>
      </c>
      <c r="B2971" s="451" t="s">
        <v>1708</v>
      </c>
      <c r="C2971" s="451" t="s">
        <v>1432</v>
      </c>
      <c r="D2971" s="451" t="s">
        <v>1531</v>
      </c>
      <c r="E2971" s="451" t="s">
        <v>1628</v>
      </c>
      <c r="F2971" s="451" t="s">
        <v>1879</v>
      </c>
      <c r="G2971" s="452" t="s">
        <v>1436</v>
      </c>
      <c r="H2971" s="453">
        <v>1712.81</v>
      </c>
      <c r="I2971" s="452" t="s">
        <v>1629</v>
      </c>
      <c r="J2971" s="455"/>
      <c r="K2971" s="452" t="s">
        <v>1533</v>
      </c>
      <c r="L2971" s="452" t="s">
        <v>1439</v>
      </c>
      <c r="M2971" s="452" t="s">
        <v>1452</v>
      </c>
      <c r="N2971" s="454">
        <v>44496</v>
      </c>
      <c r="O2971" s="452" t="s">
        <v>1534</v>
      </c>
      <c r="P2971" s="454">
        <v>44497</v>
      </c>
    </row>
    <row r="2972" spans="1:16" ht="21" x14ac:dyDescent="0.2">
      <c r="A2972" s="451" t="s">
        <v>2676</v>
      </c>
      <c r="B2972" s="451" t="s">
        <v>1575</v>
      </c>
      <c r="C2972" s="451" t="s">
        <v>1432</v>
      </c>
      <c r="D2972" s="451" t="s">
        <v>1507</v>
      </c>
      <c r="E2972" s="451" t="s">
        <v>1442</v>
      </c>
      <c r="F2972" s="451" t="s">
        <v>2405</v>
      </c>
      <c r="G2972" s="452" t="s">
        <v>1436</v>
      </c>
      <c r="H2972" s="453">
        <v>26900</v>
      </c>
      <c r="I2972" s="452" t="s">
        <v>1712</v>
      </c>
      <c r="J2972" s="452" t="s">
        <v>1438</v>
      </c>
      <c r="K2972" s="452" t="s">
        <v>1438</v>
      </c>
      <c r="L2972" s="452" t="s">
        <v>1439</v>
      </c>
      <c r="M2972" s="452" t="s">
        <v>1440</v>
      </c>
      <c r="N2972" s="454">
        <v>44399</v>
      </c>
      <c r="O2972" s="452" t="s">
        <v>1440</v>
      </c>
      <c r="P2972" s="454">
        <v>44468</v>
      </c>
    </row>
    <row r="2973" spans="1:16" ht="21" x14ac:dyDescent="0.2">
      <c r="A2973" s="451" t="s">
        <v>2676</v>
      </c>
      <c r="B2973" s="451" t="s">
        <v>1575</v>
      </c>
      <c r="C2973" s="451" t="s">
        <v>1432</v>
      </c>
      <c r="D2973" s="451" t="s">
        <v>1448</v>
      </c>
      <c r="E2973" s="451" t="s">
        <v>1460</v>
      </c>
      <c r="F2973" s="451" t="s">
        <v>1879</v>
      </c>
      <c r="G2973" s="452" t="s">
        <v>1436</v>
      </c>
      <c r="H2973" s="453">
        <v>21520</v>
      </c>
      <c r="I2973" s="452" t="s">
        <v>1462</v>
      </c>
      <c r="J2973" s="455"/>
      <c r="K2973" s="452" t="s">
        <v>1533</v>
      </c>
      <c r="L2973" s="452" t="s">
        <v>1439</v>
      </c>
      <c r="M2973" s="452" t="s">
        <v>1452</v>
      </c>
      <c r="N2973" s="454">
        <v>44550</v>
      </c>
      <c r="O2973" s="452" t="s">
        <v>1453</v>
      </c>
      <c r="P2973" s="454">
        <v>44553</v>
      </c>
    </row>
    <row r="2974" spans="1:16" ht="21" x14ac:dyDescent="0.2">
      <c r="A2974" s="451" t="s">
        <v>2676</v>
      </c>
      <c r="B2974" s="451" t="s">
        <v>1713</v>
      </c>
      <c r="C2974" s="451" t="s">
        <v>1432</v>
      </c>
      <c r="D2974" s="451" t="s">
        <v>1466</v>
      </c>
      <c r="E2974" s="451" t="s">
        <v>1442</v>
      </c>
      <c r="F2974" s="451" t="s">
        <v>2302</v>
      </c>
      <c r="G2974" s="452" t="s">
        <v>1436</v>
      </c>
      <c r="H2974" s="453">
        <v>8467</v>
      </c>
      <c r="I2974" s="452" t="s">
        <v>1676</v>
      </c>
      <c r="J2974" s="452" t="s">
        <v>1438</v>
      </c>
      <c r="K2974" s="452" t="s">
        <v>1438</v>
      </c>
      <c r="L2974" s="452" t="s">
        <v>1439</v>
      </c>
      <c r="M2974" s="452" t="s">
        <v>1440</v>
      </c>
      <c r="N2974" s="454">
        <v>44330</v>
      </c>
      <c r="O2974" s="452" t="s">
        <v>1440</v>
      </c>
      <c r="P2974" s="454">
        <v>44468</v>
      </c>
    </row>
    <row r="2975" spans="1:16" ht="21" x14ac:dyDescent="0.2">
      <c r="A2975" s="451" t="s">
        <v>2676</v>
      </c>
      <c r="B2975" s="451" t="s">
        <v>1713</v>
      </c>
      <c r="C2975" s="451" t="s">
        <v>1432</v>
      </c>
      <c r="D2975" s="451" t="s">
        <v>1507</v>
      </c>
      <c r="E2975" s="451" t="s">
        <v>1442</v>
      </c>
      <c r="F2975" s="451" t="s">
        <v>2677</v>
      </c>
      <c r="G2975" s="452" t="s">
        <v>1436</v>
      </c>
      <c r="H2975" s="453">
        <v>68784</v>
      </c>
      <c r="I2975" s="452" t="s">
        <v>1640</v>
      </c>
      <c r="J2975" s="452" t="s">
        <v>1438</v>
      </c>
      <c r="K2975" s="452" t="s">
        <v>1438</v>
      </c>
      <c r="L2975" s="452" t="s">
        <v>1439</v>
      </c>
      <c r="M2975" s="452" t="s">
        <v>1440</v>
      </c>
      <c r="N2975" s="454">
        <v>44384</v>
      </c>
      <c r="O2975" s="452" t="s">
        <v>1440</v>
      </c>
      <c r="P2975" s="454">
        <v>44468</v>
      </c>
    </row>
    <row r="2976" spans="1:16" ht="21" x14ac:dyDescent="0.2">
      <c r="A2976" s="451" t="s">
        <v>2676</v>
      </c>
      <c r="B2976" s="451" t="s">
        <v>1713</v>
      </c>
      <c r="C2976" s="451" t="s">
        <v>1432</v>
      </c>
      <c r="D2976" s="451" t="s">
        <v>1540</v>
      </c>
      <c r="E2976" s="451" t="s">
        <v>1677</v>
      </c>
      <c r="F2976" s="451" t="s">
        <v>2002</v>
      </c>
      <c r="G2976" s="452" t="s">
        <v>1436</v>
      </c>
      <c r="H2976" s="453">
        <v>11900</v>
      </c>
      <c r="I2976" s="452" t="s">
        <v>1678</v>
      </c>
      <c r="J2976" s="455"/>
      <c r="K2976" s="452" t="s">
        <v>1533</v>
      </c>
      <c r="L2976" s="452" t="s">
        <v>1439</v>
      </c>
      <c r="M2976" s="452" t="s">
        <v>1452</v>
      </c>
      <c r="N2976" s="454">
        <v>44525</v>
      </c>
      <c r="O2976" s="452" t="s">
        <v>1534</v>
      </c>
      <c r="P2976" s="454">
        <v>44525</v>
      </c>
    </row>
    <row r="2977" spans="1:16" ht="21" x14ac:dyDescent="0.2">
      <c r="A2977" s="451" t="s">
        <v>2676</v>
      </c>
      <c r="B2977" s="451" t="s">
        <v>1717</v>
      </c>
      <c r="C2977" s="451" t="s">
        <v>1432</v>
      </c>
      <c r="D2977" s="451" t="s">
        <v>1433</v>
      </c>
      <c r="E2977" s="451" t="s">
        <v>1434</v>
      </c>
      <c r="F2977" s="451" t="s">
        <v>1998</v>
      </c>
      <c r="G2977" s="452" t="s">
        <v>1436</v>
      </c>
      <c r="H2977" s="453">
        <v>218500</v>
      </c>
      <c r="I2977" s="452" t="s">
        <v>1654</v>
      </c>
      <c r="J2977" s="452" t="s">
        <v>1438</v>
      </c>
      <c r="K2977" s="452" t="s">
        <v>1438</v>
      </c>
      <c r="L2977" s="452" t="s">
        <v>1439</v>
      </c>
      <c r="M2977" s="452" t="s">
        <v>1440</v>
      </c>
      <c r="N2977" s="454">
        <v>44312</v>
      </c>
      <c r="O2977" s="452" t="s">
        <v>1440</v>
      </c>
      <c r="P2977" s="454">
        <v>44468</v>
      </c>
    </row>
    <row r="2978" spans="1:16" ht="21" x14ac:dyDescent="0.2">
      <c r="A2978" s="451" t="s">
        <v>2678</v>
      </c>
      <c r="B2978" s="451" t="s">
        <v>1463</v>
      </c>
      <c r="C2978" s="451" t="s">
        <v>1432</v>
      </c>
      <c r="D2978" s="451" t="s">
        <v>1433</v>
      </c>
      <c r="E2978" s="451" t="s">
        <v>1434</v>
      </c>
      <c r="F2978" s="451" t="s">
        <v>1848</v>
      </c>
      <c r="G2978" s="452" t="s">
        <v>1436</v>
      </c>
      <c r="H2978" s="453">
        <v>796886</v>
      </c>
      <c r="I2978" s="452" t="s">
        <v>1650</v>
      </c>
      <c r="J2978" s="452" t="s">
        <v>1438</v>
      </c>
      <c r="K2978" s="452" t="s">
        <v>1438</v>
      </c>
      <c r="L2978" s="452" t="s">
        <v>1439</v>
      </c>
      <c r="M2978" s="452" t="s">
        <v>1440</v>
      </c>
      <c r="N2978" s="454">
        <v>44309</v>
      </c>
      <c r="O2978" s="452" t="s">
        <v>1440</v>
      </c>
      <c r="P2978" s="454">
        <v>44468</v>
      </c>
    </row>
    <row r="2979" spans="1:16" ht="21" x14ac:dyDescent="0.2">
      <c r="A2979" s="451" t="s">
        <v>2678</v>
      </c>
      <c r="B2979" s="451" t="s">
        <v>1693</v>
      </c>
      <c r="C2979" s="451" t="s">
        <v>1432</v>
      </c>
      <c r="D2979" s="451" t="s">
        <v>1433</v>
      </c>
      <c r="E2979" s="451" t="s">
        <v>1434</v>
      </c>
      <c r="F2979" s="451" t="s">
        <v>2679</v>
      </c>
      <c r="G2979" s="452" t="s">
        <v>1436</v>
      </c>
      <c r="H2979" s="453">
        <v>4420</v>
      </c>
      <c r="I2979" s="452" t="s">
        <v>1648</v>
      </c>
      <c r="J2979" s="452" t="s">
        <v>1438</v>
      </c>
      <c r="K2979" s="452" t="s">
        <v>1438</v>
      </c>
      <c r="L2979" s="452" t="s">
        <v>1439</v>
      </c>
      <c r="M2979" s="452" t="s">
        <v>1440</v>
      </c>
      <c r="N2979" s="454">
        <v>44309</v>
      </c>
      <c r="O2979" s="452" t="s">
        <v>1440</v>
      </c>
      <c r="P2979" s="454">
        <v>44468</v>
      </c>
    </row>
    <row r="2980" spans="1:16" ht="21" x14ac:dyDescent="0.2">
      <c r="A2980" s="451" t="s">
        <v>2678</v>
      </c>
      <c r="B2980" s="451" t="s">
        <v>1695</v>
      </c>
      <c r="C2980" s="451" t="s">
        <v>1432</v>
      </c>
      <c r="D2980" s="451" t="s">
        <v>1466</v>
      </c>
      <c r="E2980" s="451" t="s">
        <v>1434</v>
      </c>
      <c r="F2980" s="451" t="s">
        <v>1786</v>
      </c>
      <c r="G2980" s="452" t="s">
        <v>1436</v>
      </c>
      <c r="H2980" s="453">
        <v>169814.53</v>
      </c>
      <c r="I2980" s="452" t="s">
        <v>1655</v>
      </c>
      <c r="J2980" s="452" t="s">
        <v>1438</v>
      </c>
      <c r="K2980" s="452" t="s">
        <v>1438</v>
      </c>
      <c r="L2980" s="452" t="s">
        <v>1439</v>
      </c>
      <c r="M2980" s="452" t="s">
        <v>1440</v>
      </c>
      <c r="N2980" s="454">
        <v>44341</v>
      </c>
      <c r="O2980" s="452" t="s">
        <v>1440</v>
      </c>
      <c r="P2980" s="454">
        <v>44468</v>
      </c>
    </row>
    <row r="2981" spans="1:16" ht="21" x14ac:dyDescent="0.2">
      <c r="A2981" s="451" t="s">
        <v>2678</v>
      </c>
      <c r="B2981" s="451" t="s">
        <v>1697</v>
      </c>
      <c r="C2981" s="451" t="s">
        <v>1432</v>
      </c>
      <c r="D2981" s="451" t="s">
        <v>1433</v>
      </c>
      <c r="E2981" s="451" t="s">
        <v>1434</v>
      </c>
      <c r="F2981" s="451" t="s">
        <v>1979</v>
      </c>
      <c r="G2981" s="452" t="s">
        <v>1436</v>
      </c>
      <c r="H2981" s="453">
        <v>11200</v>
      </c>
      <c r="I2981" s="452" t="s">
        <v>1670</v>
      </c>
      <c r="J2981" s="452" t="s">
        <v>1438</v>
      </c>
      <c r="K2981" s="452" t="s">
        <v>1438</v>
      </c>
      <c r="L2981" s="452" t="s">
        <v>1439</v>
      </c>
      <c r="M2981" s="452" t="s">
        <v>1440</v>
      </c>
      <c r="N2981" s="454">
        <v>44309</v>
      </c>
      <c r="O2981" s="452" t="s">
        <v>1440</v>
      </c>
      <c r="P2981" s="454">
        <v>44468</v>
      </c>
    </row>
    <row r="2982" spans="1:16" ht="21" x14ac:dyDescent="0.2">
      <c r="A2982" s="451" t="s">
        <v>2678</v>
      </c>
      <c r="B2982" s="451" t="s">
        <v>1697</v>
      </c>
      <c r="C2982" s="451" t="s">
        <v>1432</v>
      </c>
      <c r="D2982" s="451" t="s">
        <v>1448</v>
      </c>
      <c r="E2982" s="451" t="s">
        <v>1544</v>
      </c>
      <c r="F2982" s="451" t="s">
        <v>1779</v>
      </c>
      <c r="G2982" s="452" t="s">
        <v>1436</v>
      </c>
      <c r="H2982" s="453">
        <v>831</v>
      </c>
      <c r="I2982" s="452" t="s">
        <v>1564</v>
      </c>
      <c r="J2982" s="455"/>
      <c r="K2982" s="452" t="s">
        <v>1533</v>
      </c>
      <c r="L2982" s="452" t="s">
        <v>1439</v>
      </c>
      <c r="M2982" s="452" t="s">
        <v>1452</v>
      </c>
      <c r="N2982" s="454">
        <v>44539</v>
      </c>
      <c r="O2982" s="452" t="s">
        <v>1453</v>
      </c>
      <c r="P2982" s="454">
        <v>44544</v>
      </c>
    </row>
    <row r="2983" spans="1:16" ht="21" x14ac:dyDescent="0.2">
      <c r="A2983" s="451" t="s">
        <v>2678</v>
      </c>
      <c r="B2983" s="451" t="s">
        <v>1703</v>
      </c>
      <c r="C2983" s="451" t="s">
        <v>1432</v>
      </c>
      <c r="D2983" s="451" t="s">
        <v>1491</v>
      </c>
      <c r="E2983" s="451" t="s">
        <v>1442</v>
      </c>
      <c r="F2983" s="451" t="s">
        <v>2384</v>
      </c>
      <c r="G2983" s="452" t="s">
        <v>1436</v>
      </c>
      <c r="H2983" s="453">
        <v>6830</v>
      </c>
      <c r="I2983" s="452" t="s">
        <v>1613</v>
      </c>
      <c r="J2983" s="452" t="s">
        <v>1438</v>
      </c>
      <c r="K2983" s="452" t="s">
        <v>1438</v>
      </c>
      <c r="L2983" s="452" t="s">
        <v>1439</v>
      </c>
      <c r="M2983" s="452" t="s">
        <v>1440</v>
      </c>
      <c r="N2983" s="454">
        <v>44370</v>
      </c>
      <c r="O2983" s="452" t="s">
        <v>1440</v>
      </c>
      <c r="P2983" s="454">
        <v>44468</v>
      </c>
    </row>
    <row r="2984" spans="1:16" ht="21" x14ac:dyDescent="0.2">
      <c r="A2984" s="451" t="s">
        <v>2678</v>
      </c>
      <c r="B2984" s="451" t="s">
        <v>1703</v>
      </c>
      <c r="C2984" s="451" t="s">
        <v>1432</v>
      </c>
      <c r="D2984" s="451" t="s">
        <v>1507</v>
      </c>
      <c r="E2984" s="451" t="s">
        <v>1442</v>
      </c>
      <c r="F2984" s="451" t="s">
        <v>2409</v>
      </c>
      <c r="G2984" s="452" t="s">
        <v>1436</v>
      </c>
      <c r="H2984" s="453">
        <v>-6830</v>
      </c>
      <c r="I2984" s="452" t="s">
        <v>1707</v>
      </c>
      <c r="J2984" s="452" t="s">
        <v>1438</v>
      </c>
      <c r="K2984" s="452" t="s">
        <v>1438</v>
      </c>
      <c r="L2984" s="452" t="s">
        <v>1439</v>
      </c>
      <c r="M2984" s="452" t="s">
        <v>1440</v>
      </c>
      <c r="N2984" s="454">
        <v>44384</v>
      </c>
      <c r="O2984" s="452" t="s">
        <v>1440</v>
      </c>
      <c r="P2984" s="454">
        <v>44468</v>
      </c>
    </row>
    <row r="2985" spans="1:16" ht="21" x14ac:dyDescent="0.2">
      <c r="A2985" s="451" t="s">
        <v>2678</v>
      </c>
      <c r="B2985" s="451" t="s">
        <v>1708</v>
      </c>
      <c r="C2985" s="451" t="s">
        <v>1432</v>
      </c>
      <c r="D2985" s="451" t="s">
        <v>1507</v>
      </c>
      <c r="E2985" s="451" t="s">
        <v>1442</v>
      </c>
      <c r="F2985" s="451" t="s">
        <v>1663</v>
      </c>
      <c r="G2985" s="452" t="s">
        <v>1436</v>
      </c>
      <c r="H2985" s="453">
        <v>6830</v>
      </c>
      <c r="I2985" s="452" t="s">
        <v>1707</v>
      </c>
      <c r="J2985" s="452" t="s">
        <v>1438</v>
      </c>
      <c r="K2985" s="452" t="s">
        <v>1438</v>
      </c>
      <c r="L2985" s="452" t="s">
        <v>1439</v>
      </c>
      <c r="M2985" s="452" t="s">
        <v>1440</v>
      </c>
      <c r="N2985" s="454">
        <v>44384</v>
      </c>
      <c r="O2985" s="452" t="s">
        <v>1440</v>
      </c>
      <c r="P2985" s="454">
        <v>44468</v>
      </c>
    </row>
    <row r="2986" spans="1:16" ht="21" x14ac:dyDescent="0.2">
      <c r="A2986" s="451" t="s">
        <v>2678</v>
      </c>
      <c r="B2986" s="451" t="s">
        <v>1708</v>
      </c>
      <c r="C2986" s="451" t="s">
        <v>1432</v>
      </c>
      <c r="D2986" s="451" t="s">
        <v>1531</v>
      </c>
      <c r="E2986" s="451" t="s">
        <v>1568</v>
      </c>
      <c r="F2986" s="451" t="s">
        <v>2576</v>
      </c>
      <c r="G2986" s="452" t="s">
        <v>1436</v>
      </c>
      <c r="H2986" s="453">
        <v>1341.25</v>
      </c>
      <c r="I2986" s="452" t="s">
        <v>1627</v>
      </c>
      <c r="J2986" s="455"/>
      <c r="K2986" s="452" t="s">
        <v>1533</v>
      </c>
      <c r="L2986" s="452" t="s">
        <v>1439</v>
      </c>
      <c r="M2986" s="452" t="s">
        <v>1452</v>
      </c>
      <c r="N2986" s="454">
        <v>44496</v>
      </c>
      <c r="O2986" s="452" t="s">
        <v>1534</v>
      </c>
      <c r="P2986" s="454">
        <v>44497</v>
      </c>
    </row>
    <row r="2987" spans="1:16" ht="21" x14ac:dyDescent="0.2">
      <c r="A2987" s="451" t="s">
        <v>2678</v>
      </c>
      <c r="B2987" s="451" t="s">
        <v>1708</v>
      </c>
      <c r="C2987" s="451" t="s">
        <v>1432</v>
      </c>
      <c r="D2987" s="451" t="s">
        <v>1531</v>
      </c>
      <c r="E2987" s="451" t="s">
        <v>1628</v>
      </c>
      <c r="F2987" s="451" t="s">
        <v>2576</v>
      </c>
      <c r="G2987" s="452" t="s">
        <v>1436</v>
      </c>
      <c r="H2987" s="453">
        <v>1181.25</v>
      </c>
      <c r="I2987" s="452" t="s">
        <v>1629</v>
      </c>
      <c r="J2987" s="455"/>
      <c r="K2987" s="452" t="s">
        <v>1533</v>
      </c>
      <c r="L2987" s="452" t="s">
        <v>1439</v>
      </c>
      <c r="M2987" s="452" t="s">
        <v>1452</v>
      </c>
      <c r="N2987" s="454">
        <v>44496</v>
      </c>
      <c r="O2987" s="452" t="s">
        <v>1534</v>
      </c>
      <c r="P2987" s="454">
        <v>44497</v>
      </c>
    </row>
    <row r="2988" spans="1:16" ht="21" x14ac:dyDescent="0.2">
      <c r="A2988" s="451" t="s">
        <v>2678</v>
      </c>
      <c r="B2988" s="451" t="s">
        <v>1575</v>
      </c>
      <c r="C2988" s="451" t="s">
        <v>1432</v>
      </c>
      <c r="D2988" s="451" t="s">
        <v>1507</v>
      </c>
      <c r="E2988" s="451" t="s">
        <v>1442</v>
      </c>
      <c r="F2988" s="451" t="s">
        <v>1649</v>
      </c>
      <c r="G2988" s="452" t="s">
        <v>1436</v>
      </c>
      <c r="H2988" s="453">
        <v>20735</v>
      </c>
      <c r="I2988" s="452" t="s">
        <v>1712</v>
      </c>
      <c r="J2988" s="452" t="s">
        <v>1438</v>
      </c>
      <c r="K2988" s="452" t="s">
        <v>1438</v>
      </c>
      <c r="L2988" s="452" t="s">
        <v>1439</v>
      </c>
      <c r="M2988" s="452" t="s">
        <v>1440</v>
      </c>
      <c r="N2988" s="454">
        <v>44399</v>
      </c>
      <c r="O2988" s="452" t="s">
        <v>1440</v>
      </c>
      <c r="P2988" s="454">
        <v>44468</v>
      </c>
    </row>
    <row r="2989" spans="1:16" ht="21" x14ac:dyDescent="0.2">
      <c r="A2989" s="451" t="s">
        <v>2678</v>
      </c>
      <c r="B2989" s="451" t="s">
        <v>1575</v>
      </c>
      <c r="C2989" s="451" t="s">
        <v>1432</v>
      </c>
      <c r="D2989" s="451" t="s">
        <v>1448</v>
      </c>
      <c r="E2989" s="451" t="s">
        <v>1460</v>
      </c>
      <c r="F2989" s="451" t="s">
        <v>2576</v>
      </c>
      <c r="G2989" s="452" t="s">
        <v>1436</v>
      </c>
      <c r="H2989" s="453">
        <v>16588</v>
      </c>
      <c r="I2989" s="452" t="s">
        <v>1462</v>
      </c>
      <c r="J2989" s="455"/>
      <c r="K2989" s="452" t="s">
        <v>1533</v>
      </c>
      <c r="L2989" s="452" t="s">
        <v>1439</v>
      </c>
      <c r="M2989" s="452" t="s">
        <v>1452</v>
      </c>
      <c r="N2989" s="454">
        <v>44550</v>
      </c>
      <c r="O2989" s="452" t="s">
        <v>1453</v>
      </c>
      <c r="P2989" s="454">
        <v>44553</v>
      </c>
    </row>
    <row r="2990" spans="1:16" ht="21" x14ac:dyDescent="0.2">
      <c r="A2990" s="451" t="s">
        <v>2678</v>
      </c>
      <c r="B2990" s="451" t="s">
        <v>1713</v>
      </c>
      <c r="C2990" s="451" t="s">
        <v>1432</v>
      </c>
      <c r="D2990" s="451" t="s">
        <v>1466</v>
      </c>
      <c r="E2990" s="451" t="s">
        <v>1442</v>
      </c>
      <c r="F2990" s="451" t="s">
        <v>2233</v>
      </c>
      <c r="G2990" s="452" t="s">
        <v>1436</v>
      </c>
      <c r="H2990" s="453">
        <v>7421</v>
      </c>
      <c r="I2990" s="452" t="s">
        <v>1676</v>
      </c>
      <c r="J2990" s="452" t="s">
        <v>1438</v>
      </c>
      <c r="K2990" s="452" t="s">
        <v>1438</v>
      </c>
      <c r="L2990" s="452" t="s">
        <v>1439</v>
      </c>
      <c r="M2990" s="452" t="s">
        <v>1440</v>
      </c>
      <c r="N2990" s="454">
        <v>44330</v>
      </c>
      <c r="O2990" s="452" t="s">
        <v>1440</v>
      </c>
      <c r="P2990" s="454">
        <v>44468</v>
      </c>
    </row>
    <row r="2991" spans="1:16" ht="21" x14ac:dyDescent="0.2">
      <c r="A2991" s="451" t="s">
        <v>2678</v>
      </c>
      <c r="B2991" s="451" t="s">
        <v>1713</v>
      </c>
      <c r="C2991" s="451" t="s">
        <v>1432</v>
      </c>
      <c r="D2991" s="451" t="s">
        <v>1507</v>
      </c>
      <c r="E2991" s="451" t="s">
        <v>1442</v>
      </c>
      <c r="F2991" s="451" t="s">
        <v>2505</v>
      </c>
      <c r="G2991" s="452" t="s">
        <v>1436</v>
      </c>
      <c r="H2991" s="453">
        <v>26473</v>
      </c>
      <c r="I2991" s="452" t="s">
        <v>1640</v>
      </c>
      <c r="J2991" s="452" t="s">
        <v>1438</v>
      </c>
      <c r="K2991" s="452" t="s">
        <v>1438</v>
      </c>
      <c r="L2991" s="452" t="s">
        <v>1439</v>
      </c>
      <c r="M2991" s="452" t="s">
        <v>1440</v>
      </c>
      <c r="N2991" s="454">
        <v>44384</v>
      </c>
      <c r="O2991" s="452" t="s">
        <v>1440</v>
      </c>
      <c r="P2991" s="454">
        <v>44468</v>
      </c>
    </row>
    <row r="2992" spans="1:16" ht="21" x14ac:dyDescent="0.2">
      <c r="A2992" s="451" t="s">
        <v>2678</v>
      </c>
      <c r="B2992" s="451" t="s">
        <v>1713</v>
      </c>
      <c r="C2992" s="451" t="s">
        <v>1432</v>
      </c>
      <c r="D2992" s="451" t="s">
        <v>1540</v>
      </c>
      <c r="E2992" s="451" t="s">
        <v>1677</v>
      </c>
      <c r="F2992" s="451" t="s">
        <v>2319</v>
      </c>
      <c r="G2992" s="452" t="s">
        <v>1436</v>
      </c>
      <c r="H2992" s="453">
        <v>10325</v>
      </c>
      <c r="I2992" s="452" t="s">
        <v>1678</v>
      </c>
      <c r="J2992" s="455"/>
      <c r="K2992" s="452" t="s">
        <v>1533</v>
      </c>
      <c r="L2992" s="452" t="s">
        <v>1439</v>
      </c>
      <c r="M2992" s="452" t="s">
        <v>1452</v>
      </c>
      <c r="N2992" s="454">
        <v>44525</v>
      </c>
      <c r="O2992" s="452" t="s">
        <v>1534</v>
      </c>
      <c r="P2992" s="454">
        <v>44525</v>
      </c>
    </row>
    <row r="2993" spans="1:16" ht="21" x14ac:dyDescent="0.2">
      <c r="A2993" s="451" t="s">
        <v>2678</v>
      </c>
      <c r="B2993" s="451" t="s">
        <v>1717</v>
      </c>
      <c r="C2993" s="451" t="s">
        <v>1432</v>
      </c>
      <c r="D2993" s="451" t="s">
        <v>1433</v>
      </c>
      <c r="E2993" s="451" t="s">
        <v>1434</v>
      </c>
      <c r="F2993" s="451" t="s">
        <v>2680</v>
      </c>
      <c r="G2993" s="452" t="s">
        <v>1436</v>
      </c>
      <c r="H2993" s="453">
        <v>77549</v>
      </c>
      <c r="I2993" s="452" t="s">
        <v>1654</v>
      </c>
      <c r="J2993" s="452" t="s">
        <v>1438</v>
      </c>
      <c r="K2993" s="452" t="s">
        <v>1438</v>
      </c>
      <c r="L2993" s="452" t="s">
        <v>1439</v>
      </c>
      <c r="M2993" s="452" t="s">
        <v>1440</v>
      </c>
      <c r="N2993" s="454">
        <v>44312</v>
      </c>
      <c r="O2993" s="452" t="s">
        <v>1440</v>
      </c>
      <c r="P2993" s="454">
        <v>44468</v>
      </c>
    </row>
    <row r="2994" spans="1:16" ht="21" x14ac:dyDescent="0.2">
      <c r="A2994" s="451" t="s">
        <v>2681</v>
      </c>
      <c r="B2994" s="451" t="s">
        <v>1463</v>
      </c>
      <c r="C2994" s="451" t="s">
        <v>1432</v>
      </c>
      <c r="D2994" s="451" t="s">
        <v>1433</v>
      </c>
      <c r="E2994" s="451" t="s">
        <v>1442</v>
      </c>
      <c r="F2994" s="451" t="s">
        <v>1788</v>
      </c>
      <c r="G2994" s="452" t="s">
        <v>1436</v>
      </c>
      <c r="H2994" s="453">
        <v>1492043</v>
      </c>
      <c r="I2994" s="452" t="s">
        <v>1650</v>
      </c>
      <c r="J2994" s="452" t="s">
        <v>1438</v>
      </c>
      <c r="K2994" s="452" t="s">
        <v>1438</v>
      </c>
      <c r="L2994" s="452" t="s">
        <v>1439</v>
      </c>
      <c r="M2994" s="452" t="s">
        <v>1440</v>
      </c>
      <c r="N2994" s="454">
        <v>44309</v>
      </c>
      <c r="O2994" s="452" t="s">
        <v>1440</v>
      </c>
      <c r="P2994" s="454">
        <v>44468</v>
      </c>
    </row>
    <row r="2995" spans="1:16" ht="21" x14ac:dyDescent="0.2">
      <c r="A2995" s="451" t="s">
        <v>2681</v>
      </c>
      <c r="B2995" s="451" t="s">
        <v>1463</v>
      </c>
      <c r="C2995" s="451" t="s">
        <v>1432</v>
      </c>
      <c r="D2995" s="451" t="s">
        <v>1433</v>
      </c>
      <c r="E2995" s="451" t="s">
        <v>1434</v>
      </c>
      <c r="F2995" s="451" t="s">
        <v>2519</v>
      </c>
      <c r="G2995" s="452" t="s">
        <v>1436</v>
      </c>
      <c r="H2995" s="453">
        <v>21648.97</v>
      </c>
      <c r="I2995" s="452" t="s">
        <v>1465</v>
      </c>
      <c r="J2995" s="452" t="s">
        <v>1438</v>
      </c>
      <c r="K2995" s="452" t="s">
        <v>1438</v>
      </c>
      <c r="L2995" s="452" t="s">
        <v>1439</v>
      </c>
      <c r="M2995" s="452" t="s">
        <v>1440</v>
      </c>
      <c r="N2995" s="454">
        <v>44302</v>
      </c>
      <c r="O2995" s="452" t="s">
        <v>1440</v>
      </c>
      <c r="P2995" s="454">
        <v>44468</v>
      </c>
    </row>
    <row r="2996" spans="1:16" ht="21" x14ac:dyDescent="0.2">
      <c r="A2996" s="451" t="s">
        <v>2681</v>
      </c>
      <c r="B2996" s="451" t="s">
        <v>1463</v>
      </c>
      <c r="C2996" s="451" t="s">
        <v>1432</v>
      </c>
      <c r="D2996" s="451" t="s">
        <v>1466</v>
      </c>
      <c r="E2996" s="451" t="s">
        <v>1442</v>
      </c>
      <c r="F2996" s="451" t="s">
        <v>1914</v>
      </c>
      <c r="G2996" s="452" t="s">
        <v>1436</v>
      </c>
      <c r="H2996" s="453">
        <v>787</v>
      </c>
      <c r="I2996" s="452" t="s">
        <v>1643</v>
      </c>
      <c r="J2996" s="452" t="s">
        <v>1438</v>
      </c>
      <c r="K2996" s="452" t="s">
        <v>1438</v>
      </c>
      <c r="L2996" s="452" t="s">
        <v>1439</v>
      </c>
      <c r="M2996" s="452" t="s">
        <v>1440</v>
      </c>
      <c r="N2996" s="454">
        <v>44535</v>
      </c>
      <c r="O2996" s="452" t="s">
        <v>1440</v>
      </c>
      <c r="P2996" s="454">
        <v>44468</v>
      </c>
    </row>
    <row r="2997" spans="1:16" ht="21" x14ac:dyDescent="0.2">
      <c r="A2997" s="451" t="s">
        <v>2681</v>
      </c>
      <c r="B2997" s="451" t="s">
        <v>1463</v>
      </c>
      <c r="C2997" s="451" t="s">
        <v>1432</v>
      </c>
      <c r="D2997" s="451" t="s">
        <v>1466</v>
      </c>
      <c r="E2997" s="451" t="s">
        <v>1434</v>
      </c>
      <c r="F2997" s="451" t="s">
        <v>1925</v>
      </c>
      <c r="G2997" s="452" t="s">
        <v>1436</v>
      </c>
      <c r="H2997" s="453">
        <v>2225</v>
      </c>
      <c r="I2997" s="452" t="s">
        <v>1591</v>
      </c>
      <c r="J2997" s="452" t="s">
        <v>1438</v>
      </c>
      <c r="K2997" s="452" t="s">
        <v>1438</v>
      </c>
      <c r="L2997" s="452" t="s">
        <v>1439</v>
      </c>
      <c r="M2997" s="452" t="s">
        <v>1440</v>
      </c>
      <c r="N2997" s="454">
        <v>44535</v>
      </c>
      <c r="O2997" s="452" t="s">
        <v>1440</v>
      </c>
      <c r="P2997" s="454">
        <v>44468</v>
      </c>
    </row>
    <row r="2998" spans="1:16" ht="21" x14ac:dyDescent="0.2">
      <c r="A2998" s="451" t="s">
        <v>2681</v>
      </c>
      <c r="B2998" s="451" t="s">
        <v>1463</v>
      </c>
      <c r="C2998" s="451" t="s">
        <v>1432</v>
      </c>
      <c r="D2998" s="451" t="s">
        <v>1491</v>
      </c>
      <c r="E2998" s="451" t="s">
        <v>1442</v>
      </c>
      <c r="F2998" s="451" t="s">
        <v>2377</v>
      </c>
      <c r="G2998" s="452" t="s">
        <v>1436</v>
      </c>
      <c r="H2998" s="453">
        <v>25771.13</v>
      </c>
      <c r="I2998" s="452" t="s">
        <v>1492</v>
      </c>
      <c r="J2998" s="452" t="s">
        <v>1438</v>
      </c>
      <c r="K2998" s="452" t="s">
        <v>1438</v>
      </c>
      <c r="L2998" s="452" t="s">
        <v>1439</v>
      </c>
      <c r="M2998" s="452" t="s">
        <v>1440</v>
      </c>
      <c r="N2998" s="454">
        <v>44292</v>
      </c>
      <c r="O2998" s="452" t="s">
        <v>1440</v>
      </c>
      <c r="P2998" s="454">
        <v>44468</v>
      </c>
    </row>
    <row r="2999" spans="1:16" ht="21" x14ac:dyDescent="0.2">
      <c r="A2999" s="451" t="s">
        <v>2681</v>
      </c>
      <c r="B2999" s="451" t="s">
        <v>1463</v>
      </c>
      <c r="C2999" s="451" t="s">
        <v>1432</v>
      </c>
      <c r="D2999" s="451" t="s">
        <v>1515</v>
      </c>
      <c r="E2999" s="451" t="s">
        <v>1442</v>
      </c>
      <c r="F2999" s="451" t="s">
        <v>1729</v>
      </c>
      <c r="G2999" s="452" t="s">
        <v>1436</v>
      </c>
      <c r="H2999" s="453">
        <v>23032.2</v>
      </c>
      <c r="I2999" s="452" t="s">
        <v>1524</v>
      </c>
      <c r="J2999" s="452" t="s">
        <v>1438</v>
      </c>
      <c r="K2999" s="452" t="s">
        <v>1438</v>
      </c>
      <c r="L2999" s="452" t="s">
        <v>1439</v>
      </c>
      <c r="M2999" s="452" t="s">
        <v>1440</v>
      </c>
      <c r="N2999" s="454">
        <v>44294</v>
      </c>
      <c r="O2999" s="452" t="s">
        <v>1440</v>
      </c>
      <c r="P2999" s="454">
        <v>44468</v>
      </c>
    </row>
    <row r="3000" spans="1:16" ht="21" x14ac:dyDescent="0.2">
      <c r="A3000" s="451" t="s">
        <v>2681</v>
      </c>
      <c r="B3000" s="451" t="s">
        <v>1463</v>
      </c>
      <c r="C3000" s="451" t="s">
        <v>1432</v>
      </c>
      <c r="D3000" s="451" t="s">
        <v>1540</v>
      </c>
      <c r="E3000" s="451" t="s">
        <v>1442</v>
      </c>
      <c r="F3000" s="451" t="s">
        <v>1548</v>
      </c>
      <c r="G3000" s="452" t="s">
        <v>1436</v>
      </c>
      <c r="H3000" s="453">
        <v>26637</v>
      </c>
      <c r="I3000" s="452" t="s">
        <v>1542</v>
      </c>
      <c r="J3000" s="455"/>
      <c r="K3000" s="452" t="s">
        <v>1533</v>
      </c>
      <c r="L3000" s="452" t="s">
        <v>1439</v>
      </c>
      <c r="M3000" s="452" t="s">
        <v>1452</v>
      </c>
      <c r="N3000" s="454">
        <v>44501</v>
      </c>
      <c r="O3000" s="452" t="s">
        <v>1453</v>
      </c>
      <c r="P3000" s="454">
        <v>44502</v>
      </c>
    </row>
    <row r="3001" spans="1:16" ht="21" x14ac:dyDescent="0.2">
      <c r="A3001" s="451" t="s">
        <v>2681</v>
      </c>
      <c r="B3001" s="451" t="s">
        <v>1463</v>
      </c>
      <c r="C3001" s="451" t="s">
        <v>1432</v>
      </c>
      <c r="D3001" s="451" t="s">
        <v>1540</v>
      </c>
      <c r="E3001" s="451" t="s">
        <v>1592</v>
      </c>
      <c r="F3001" s="451" t="s">
        <v>1865</v>
      </c>
      <c r="G3001" s="452" t="s">
        <v>1436</v>
      </c>
      <c r="H3001" s="453">
        <v>3114</v>
      </c>
      <c r="I3001" s="452" t="s">
        <v>1594</v>
      </c>
      <c r="J3001" s="455"/>
      <c r="K3001" s="452" t="s">
        <v>1533</v>
      </c>
      <c r="L3001" s="452" t="s">
        <v>1439</v>
      </c>
      <c r="M3001" s="452" t="s">
        <v>1452</v>
      </c>
      <c r="N3001" s="454">
        <v>44525</v>
      </c>
      <c r="O3001" s="452" t="s">
        <v>1534</v>
      </c>
      <c r="P3001" s="454">
        <v>44525</v>
      </c>
    </row>
    <row r="3002" spans="1:16" ht="21" x14ac:dyDescent="0.2">
      <c r="A3002" s="451" t="s">
        <v>2681</v>
      </c>
      <c r="B3002" s="451" t="s">
        <v>1463</v>
      </c>
      <c r="C3002" s="451" t="s">
        <v>1432</v>
      </c>
      <c r="D3002" s="451" t="s">
        <v>1540</v>
      </c>
      <c r="E3002" s="451" t="s">
        <v>1644</v>
      </c>
      <c r="F3002" s="451" t="s">
        <v>1865</v>
      </c>
      <c r="G3002" s="452" t="s">
        <v>1436</v>
      </c>
      <c r="H3002" s="453">
        <v>1102</v>
      </c>
      <c r="I3002" s="452" t="s">
        <v>1645</v>
      </c>
      <c r="J3002" s="455"/>
      <c r="K3002" s="452" t="s">
        <v>1533</v>
      </c>
      <c r="L3002" s="452" t="s">
        <v>1439</v>
      </c>
      <c r="M3002" s="452" t="s">
        <v>1452</v>
      </c>
      <c r="N3002" s="454">
        <v>44525</v>
      </c>
      <c r="O3002" s="452" t="s">
        <v>1534</v>
      </c>
      <c r="P3002" s="454">
        <v>44525</v>
      </c>
    </row>
    <row r="3003" spans="1:16" ht="21" x14ac:dyDescent="0.2">
      <c r="A3003" s="451" t="s">
        <v>2681</v>
      </c>
      <c r="B3003" s="451" t="s">
        <v>1463</v>
      </c>
      <c r="C3003" s="451" t="s">
        <v>1432</v>
      </c>
      <c r="D3003" s="451" t="s">
        <v>1448</v>
      </c>
      <c r="E3003" s="451" t="s">
        <v>1553</v>
      </c>
      <c r="F3003" s="451" t="s">
        <v>1548</v>
      </c>
      <c r="G3003" s="452" t="s">
        <v>1436</v>
      </c>
      <c r="H3003" s="453">
        <v>19140.04</v>
      </c>
      <c r="I3003" s="452" t="s">
        <v>1574</v>
      </c>
      <c r="J3003" s="455"/>
      <c r="K3003" s="452" t="s">
        <v>1533</v>
      </c>
      <c r="L3003" s="452" t="s">
        <v>1439</v>
      </c>
      <c r="M3003" s="452" t="s">
        <v>1452</v>
      </c>
      <c r="N3003" s="454">
        <v>44560</v>
      </c>
      <c r="O3003" s="452" t="s">
        <v>1534</v>
      </c>
      <c r="P3003" s="454">
        <v>44560</v>
      </c>
    </row>
    <row r="3004" spans="1:16" x14ac:dyDescent="0.2">
      <c r="A3004" s="451" t="s">
        <v>2681</v>
      </c>
      <c r="B3004" s="451" t="s">
        <v>1693</v>
      </c>
      <c r="C3004" s="451" t="s">
        <v>1432</v>
      </c>
      <c r="D3004" s="451" t="s">
        <v>1433</v>
      </c>
      <c r="E3004" s="451" t="s">
        <v>1434</v>
      </c>
      <c r="F3004" s="451" t="s">
        <v>1981</v>
      </c>
      <c r="G3004" s="452" t="s">
        <v>1436</v>
      </c>
      <c r="H3004" s="453">
        <v>34020</v>
      </c>
      <c r="I3004" s="452" t="s">
        <v>1648</v>
      </c>
      <c r="J3004" s="452" t="s">
        <v>1438</v>
      </c>
      <c r="K3004" s="452" t="s">
        <v>1438</v>
      </c>
      <c r="L3004" s="452" t="s">
        <v>1439</v>
      </c>
      <c r="M3004" s="452" t="s">
        <v>1440</v>
      </c>
      <c r="N3004" s="454">
        <v>44309</v>
      </c>
      <c r="O3004" s="452" t="s">
        <v>1440</v>
      </c>
      <c r="P3004" s="454">
        <v>44468</v>
      </c>
    </row>
    <row r="3005" spans="1:16" x14ac:dyDescent="0.2">
      <c r="A3005" s="451" t="s">
        <v>2681</v>
      </c>
      <c r="B3005" s="451" t="s">
        <v>1695</v>
      </c>
      <c r="C3005" s="451" t="s">
        <v>1432</v>
      </c>
      <c r="D3005" s="451" t="s">
        <v>1466</v>
      </c>
      <c r="E3005" s="451" t="s">
        <v>1434</v>
      </c>
      <c r="F3005" s="451" t="s">
        <v>2543</v>
      </c>
      <c r="G3005" s="452" t="s">
        <v>1436</v>
      </c>
      <c r="H3005" s="453">
        <v>142849.22</v>
      </c>
      <c r="I3005" s="452" t="s">
        <v>1655</v>
      </c>
      <c r="J3005" s="452" t="s">
        <v>1438</v>
      </c>
      <c r="K3005" s="452" t="s">
        <v>1438</v>
      </c>
      <c r="L3005" s="452" t="s">
        <v>1439</v>
      </c>
      <c r="M3005" s="452" t="s">
        <v>1440</v>
      </c>
      <c r="N3005" s="454">
        <v>44341</v>
      </c>
      <c r="O3005" s="452" t="s">
        <v>1440</v>
      </c>
      <c r="P3005" s="454">
        <v>44468</v>
      </c>
    </row>
    <row r="3006" spans="1:16" x14ac:dyDescent="0.2">
      <c r="A3006" s="451" t="s">
        <v>2681</v>
      </c>
      <c r="B3006" s="451" t="s">
        <v>1697</v>
      </c>
      <c r="C3006" s="451" t="s">
        <v>1432</v>
      </c>
      <c r="D3006" s="451" t="s">
        <v>1433</v>
      </c>
      <c r="E3006" s="451" t="s">
        <v>1434</v>
      </c>
      <c r="F3006" s="451" t="s">
        <v>1800</v>
      </c>
      <c r="G3006" s="452" t="s">
        <v>1436</v>
      </c>
      <c r="H3006" s="453">
        <v>67508</v>
      </c>
      <c r="I3006" s="452" t="s">
        <v>1670</v>
      </c>
      <c r="J3006" s="452" t="s">
        <v>1438</v>
      </c>
      <c r="K3006" s="452" t="s">
        <v>1438</v>
      </c>
      <c r="L3006" s="452" t="s">
        <v>1439</v>
      </c>
      <c r="M3006" s="452" t="s">
        <v>1440</v>
      </c>
      <c r="N3006" s="454">
        <v>44309</v>
      </c>
      <c r="O3006" s="452" t="s">
        <v>1440</v>
      </c>
      <c r="P3006" s="454">
        <v>44468</v>
      </c>
    </row>
    <row r="3007" spans="1:16" x14ac:dyDescent="0.2">
      <c r="A3007" s="451" t="s">
        <v>2681</v>
      </c>
      <c r="B3007" s="451" t="s">
        <v>1697</v>
      </c>
      <c r="C3007" s="451" t="s">
        <v>1432</v>
      </c>
      <c r="D3007" s="451" t="s">
        <v>1466</v>
      </c>
      <c r="E3007" s="451" t="s">
        <v>1434</v>
      </c>
      <c r="F3007" s="451" t="s">
        <v>2264</v>
      </c>
      <c r="G3007" s="452" t="s">
        <v>1436</v>
      </c>
      <c r="H3007" s="453">
        <v>3721</v>
      </c>
      <c r="I3007" s="452" t="s">
        <v>1488</v>
      </c>
      <c r="J3007" s="452" t="s">
        <v>1438</v>
      </c>
      <c r="K3007" s="452" t="s">
        <v>1438</v>
      </c>
      <c r="L3007" s="452" t="s">
        <v>1439</v>
      </c>
      <c r="M3007" s="452" t="s">
        <v>1440</v>
      </c>
      <c r="N3007" s="454">
        <v>44342</v>
      </c>
      <c r="O3007" s="452" t="s">
        <v>1440</v>
      </c>
      <c r="P3007" s="454">
        <v>44468</v>
      </c>
    </row>
    <row r="3008" spans="1:16" x14ac:dyDescent="0.2">
      <c r="A3008" s="451" t="s">
        <v>2681</v>
      </c>
      <c r="B3008" s="451" t="s">
        <v>1697</v>
      </c>
      <c r="C3008" s="451" t="s">
        <v>1432</v>
      </c>
      <c r="D3008" s="451" t="s">
        <v>1448</v>
      </c>
      <c r="E3008" s="451" t="s">
        <v>1544</v>
      </c>
      <c r="F3008" s="451" t="s">
        <v>1467</v>
      </c>
      <c r="G3008" s="452" t="s">
        <v>1436</v>
      </c>
      <c r="H3008" s="453">
        <v>6136</v>
      </c>
      <c r="I3008" s="452" t="s">
        <v>1564</v>
      </c>
      <c r="J3008" s="455"/>
      <c r="K3008" s="452" t="s">
        <v>1533</v>
      </c>
      <c r="L3008" s="452" t="s">
        <v>1439</v>
      </c>
      <c r="M3008" s="452" t="s">
        <v>1452</v>
      </c>
      <c r="N3008" s="454">
        <v>44539</v>
      </c>
      <c r="O3008" s="452" t="s">
        <v>1453</v>
      </c>
      <c r="P3008" s="454">
        <v>44544</v>
      </c>
    </row>
    <row r="3009" spans="1:16" ht="21" x14ac:dyDescent="0.2">
      <c r="A3009" s="451" t="s">
        <v>2681</v>
      </c>
      <c r="B3009" s="451" t="s">
        <v>1703</v>
      </c>
      <c r="C3009" s="451" t="s">
        <v>1432</v>
      </c>
      <c r="D3009" s="451" t="s">
        <v>1491</v>
      </c>
      <c r="E3009" s="451" t="s">
        <v>1442</v>
      </c>
      <c r="F3009" s="451" t="s">
        <v>1748</v>
      </c>
      <c r="G3009" s="452" t="s">
        <v>1436</v>
      </c>
      <c r="H3009" s="453">
        <v>13373.5</v>
      </c>
      <c r="I3009" s="452" t="s">
        <v>1609</v>
      </c>
      <c r="J3009" s="452" t="s">
        <v>1438</v>
      </c>
      <c r="K3009" s="452" t="s">
        <v>1438</v>
      </c>
      <c r="L3009" s="452" t="s">
        <v>1439</v>
      </c>
      <c r="M3009" s="452" t="s">
        <v>1440</v>
      </c>
      <c r="N3009" s="454">
        <v>44370</v>
      </c>
      <c r="O3009" s="452" t="s">
        <v>1440</v>
      </c>
      <c r="P3009" s="454">
        <v>44468</v>
      </c>
    </row>
    <row r="3010" spans="1:16" ht="21" x14ac:dyDescent="0.2">
      <c r="A3010" s="451" t="s">
        <v>2681</v>
      </c>
      <c r="B3010" s="451" t="s">
        <v>1703</v>
      </c>
      <c r="C3010" s="451" t="s">
        <v>1432</v>
      </c>
      <c r="D3010" s="451" t="s">
        <v>1491</v>
      </c>
      <c r="E3010" s="451" t="s">
        <v>1434</v>
      </c>
      <c r="F3010" s="451" t="s">
        <v>2398</v>
      </c>
      <c r="G3010" s="452" t="s">
        <v>1436</v>
      </c>
      <c r="H3010" s="453">
        <v>14000</v>
      </c>
      <c r="I3010" s="452" t="s">
        <v>1613</v>
      </c>
      <c r="J3010" s="452" t="s">
        <v>1438</v>
      </c>
      <c r="K3010" s="452" t="s">
        <v>1438</v>
      </c>
      <c r="L3010" s="452" t="s">
        <v>1439</v>
      </c>
      <c r="M3010" s="452" t="s">
        <v>1440</v>
      </c>
      <c r="N3010" s="454">
        <v>44370</v>
      </c>
      <c r="O3010" s="452" t="s">
        <v>1440</v>
      </c>
      <c r="P3010" s="454">
        <v>44468</v>
      </c>
    </row>
    <row r="3011" spans="1:16" ht="21" x14ac:dyDescent="0.2">
      <c r="A3011" s="451" t="s">
        <v>2681</v>
      </c>
      <c r="B3011" s="451" t="s">
        <v>1703</v>
      </c>
      <c r="C3011" s="451" t="s">
        <v>1432</v>
      </c>
      <c r="D3011" s="451" t="s">
        <v>1507</v>
      </c>
      <c r="E3011" s="451" t="s">
        <v>1442</v>
      </c>
      <c r="F3011" s="451" t="s">
        <v>2682</v>
      </c>
      <c r="G3011" s="452" t="s">
        <v>1436</v>
      </c>
      <c r="H3011" s="453">
        <v>-14000</v>
      </c>
      <c r="I3011" s="452" t="s">
        <v>1707</v>
      </c>
      <c r="J3011" s="452" t="s">
        <v>1438</v>
      </c>
      <c r="K3011" s="452" t="s">
        <v>1438</v>
      </c>
      <c r="L3011" s="452" t="s">
        <v>1439</v>
      </c>
      <c r="M3011" s="452" t="s">
        <v>1440</v>
      </c>
      <c r="N3011" s="454">
        <v>44384</v>
      </c>
      <c r="O3011" s="452" t="s">
        <v>1440</v>
      </c>
      <c r="P3011" s="454">
        <v>44468</v>
      </c>
    </row>
    <row r="3012" spans="1:16" x14ac:dyDescent="0.2">
      <c r="A3012" s="451" t="s">
        <v>2681</v>
      </c>
      <c r="B3012" s="451" t="s">
        <v>1708</v>
      </c>
      <c r="C3012" s="451" t="s">
        <v>1432</v>
      </c>
      <c r="D3012" s="451" t="s">
        <v>1507</v>
      </c>
      <c r="E3012" s="451" t="s">
        <v>1442</v>
      </c>
      <c r="F3012" s="451" t="s">
        <v>1951</v>
      </c>
      <c r="G3012" s="452" t="s">
        <v>1436</v>
      </c>
      <c r="H3012" s="453">
        <v>14000</v>
      </c>
      <c r="I3012" s="452" t="s">
        <v>1707</v>
      </c>
      <c r="J3012" s="452" t="s">
        <v>1438</v>
      </c>
      <c r="K3012" s="452" t="s">
        <v>1438</v>
      </c>
      <c r="L3012" s="452" t="s">
        <v>1439</v>
      </c>
      <c r="M3012" s="452" t="s">
        <v>1440</v>
      </c>
      <c r="N3012" s="454">
        <v>44384</v>
      </c>
      <c r="O3012" s="452" t="s">
        <v>1440</v>
      </c>
      <c r="P3012" s="454">
        <v>44468</v>
      </c>
    </row>
    <row r="3013" spans="1:16" ht="21" x14ac:dyDescent="0.2">
      <c r="A3013" s="451" t="s">
        <v>2681</v>
      </c>
      <c r="B3013" s="451" t="s">
        <v>1708</v>
      </c>
      <c r="C3013" s="451" t="s">
        <v>1432</v>
      </c>
      <c r="D3013" s="451" t="s">
        <v>1531</v>
      </c>
      <c r="E3013" s="451" t="s">
        <v>1568</v>
      </c>
      <c r="F3013" s="451" t="s">
        <v>2358</v>
      </c>
      <c r="G3013" s="452" t="s">
        <v>1436</v>
      </c>
      <c r="H3013" s="453">
        <v>5437.5</v>
      </c>
      <c r="I3013" s="452" t="s">
        <v>1627</v>
      </c>
      <c r="J3013" s="455"/>
      <c r="K3013" s="452" t="s">
        <v>1533</v>
      </c>
      <c r="L3013" s="452" t="s">
        <v>1439</v>
      </c>
      <c r="M3013" s="452" t="s">
        <v>1452</v>
      </c>
      <c r="N3013" s="454">
        <v>44496</v>
      </c>
      <c r="O3013" s="452" t="s">
        <v>1534</v>
      </c>
      <c r="P3013" s="454">
        <v>44497</v>
      </c>
    </row>
    <row r="3014" spans="1:16" ht="21" x14ac:dyDescent="0.2">
      <c r="A3014" s="451" t="s">
        <v>2681</v>
      </c>
      <c r="B3014" s="451" t="s">
        <v>1708</v>
      </c>
      <c r="C3014" s="451" t="s">
        <v>1432</v>
      </c>
      <c r="D3014" s="451" t="s">
        <v>1531</v>
      </c>
      <c r="E3014" s="451" t="s">
        <v>1628</v>
      </c>
      <c r="F3014" s="451" t="s">
        <v>2358</v>
      </c>
      <c r="G3014" s="452" t="s">
        <v>1436</v>
      </c>
      <c r="H3014" s="453">
        <v>5020.3100000000004</v>
      </c>
      <c r="I3014" s="452" t="s">
        <v>1629</v>
      </c>
      <c r="J3014" s="455"/>
      <c r="K3014" s="452" t="s">
        <v>1533</v>
      </c>
      <c r="L3014" s="452" t="s">
        <v>1439</v>
      </c>
      <c r="M3014" s="452" t="s">
        <v>1452</v>
      </c>
      <c r="N3014" s="454">
        <v>44496</v>
      </c>
      <c r="O3014" s="452" t="s">
        <v>1534</v>
      </c>
      <c r="P3014" s="454">
        <v>44497</v>
      </c>
    </row>
    <row r="3015" spans="1:16" x14ac:dyDescent="0.2">
      <c r="A3015" s="451" t="s">
        <v>2681</v>
      </c>
      <c r="B3015" s="451" t="s">
        <v>1575</v>
      </c>
      <c r="C3015" s="451" t="s">
        <v>1432</v>
      </c>
      <c r="D3015" s="451" t="s">
        <v>1507</v>
      </c>
      <c r="E3015" s="451" t="s">
        <v>1434</v>
      </c>
      <c r="F3015" s="451" t="s">
        <v>1467</v>
      </c>
      <c r="G3015" s="452" t="s">
        <v>1436</v>
      </c>
      <c r="H3015" s="453">
        <v>84063</v>
      </c>
      <c r="I3015" s="452" t="s">
        <v>1712</v>
      </c>
      <c r="J3015" s="452" t="s">
        <v>1438</v>
      </c>
      <c r="K3015" s="452" t="s">
        <v>1438</v>
      </c>
      <c r="L3015" s="452" t="s">
        <v>1439</v>
      </c>
      <c r="M3015" s="452" t="s">
        <v>1440</v>
      </c>
      <c r="N3015" s="454">
        <v>44399</v>
      </c>
      <c r="O3015" s="452" t="s">
        <v>1440</v>
      </c>
      <c r="P3015" s="454">
        <v>44468</v>
      </c>
    </row>
    <row r="3016" spans="1:16" ht="21" x14ac:dyDescent="0.2">
      <c r="A3016" s="451" t="s">
        <v>2681</v>
      </c>
      <c r="B3016" s="451" t="s">
        <v>1575</v>
      </c>
      <c r="C3016" s="451" t="s">
        <v>1432</v>
      </c>
      <c r="D3016" s="451" t="s">
        <v>1448</v>
      </c>
      <c r="E3016" s="451" t="s">
        <v>1460</v>
      </c>
      <c r="F3016" s="451" t="s">
        <v>2358</v>
      </c>
      <c r="G3016" s="452" t="s">
        <v>1436</v>
      </c>
      <c r="H3016" s="453">
        <v>67250</v>
      </c>
      <c r="I3016" s="452" t="s">
        <v>1462</v>
      </c>
      <c r="J3016" s="455"/>
      <c r="K3016" s="452" t="s">
        <v>1533</v>
      </c>
      <c r="L3016" s="452" t="s">
        <v>1439</v>
      </c>
      <c r="M3016" s="452" t="s">
        <v>1452</v>
      </c>
      <c r="N3016" s="454">
        <v>44550</v>
      </c>
      <c r="O3016" s="452" t="s">
        <v>1453</v>
      </c>
      <c r="P3016" s="454">
        <v>44553</v>
      </c>
    </row>
    <row r="3017" spans="1:16" x14ac:dyDescent="0.2">
      <c r="A3017" s="451" t="s">
        <v>2681</v>
      </c>
      <c r="B3017" s="451" t="s">
        <v>1713</v>
      </c>
      <c r="C3017" s="451" t="s">
        <v>1432</v>
      </c>
      <c r="D3017" s="451" t="s">
        <v>1466</v>
      </c>
      <c r="E3017" s="451" t="s">
        <v>1442</v>
      </c>
      <c r="F3017" s="451" t="s">
        <v>2683</v>
      </c>
      <c r="G3017" s="452" t="s">
        <v>1436</v>
      </c>
      <c r="H3017" s="453">
        <v>8150</v>
      </c>
      <c r="I3017" s="452" t="s">
        <v>1676</v>
      </c>
      <c r="J3017" s="452" t="s">
        <v>1438</v>
      </c>
      <c r="K3017" s="452" t="s">
        <v>1438</v>
      </c>
      <c r="L3017" s="452" t="s">
        <v>1439</v>
      </c>
      <c r="M3017" s="452" t="s">
        <v>1440</v>
      </c>
      <c r="N3017" s="454">
        <v>44330</v>
      </c>
      <c r="O3017" s="452" t="s">
        <v>1440</v>
      </c>
      <c r="P3017" s="454">
        <v>44468</v>
      </c>
    </row>
    <row r="3018" spans="1:16" x14ac:dyDescent="0.2">
      <c r="A3018" s="451" t="s">
        <v>2681</v>
      </c>
      <c r="B3018" s="451" t="s">
        <v>1713</v>
      </c>
      <c r="C3018" s="451" t="s">
        <v>1432</v>
      </c>
      <c r="D3018" s="451" t="s">
        <v>1507</v>
      </c>
      <c r="E3018" s="451" t="s">
        <v>1442</v>
      </c>
      <c r="F3018" s="451" t="s">
        <v>2557</v>
      </c>
      <c r="G3018" s="452" t="s">
        <v>1436</v>
      </c>
      <c r="H3018" s="453">
        <v>60374</v>
      </c>
      <c r="I3018" s="452" t="s">
        <v>1640</v>
      </c>
      <c r="J3018" s="452" t="s">
        <v>1438</v>
      </c>
      <c r="K3018" s="452" t="s">
        <v>1438</v>
      </c>
      <c r="L3018" s="452" t="s">
        <v>1439</v>
      </c>
      <c r="M3018" s="452" t="s">
        <v>1440</v>
      </c>
      <c r="N3018" s="454">
        <v>44384</v>
      </c>
      <c r="O3018" s="452" t="s">
        <v>1440</v>
      </c>
      <c r="P3018" s="454">
        <v>44468</v>
      </c>
    </row>
    <row r="3019" spans="1:16" ht="21" x14ac:dyDescent="0.2">
      <c r="A3019" s="451" t="s">
        <v>2681</v>
      </c>
      <c r="B3019" s="451" t="s">
        <v>1713</v>
      </c>
      <c r="C3019" s="451" t="s">
        <v>1432</v>
      </c>
      <c r="D3019" s="451" t="s">
        <v>1540</v>
      </c>
      <c r="E3019" s="451" t="s">
        <v>1677</v>
      </c>
      <c r="F3019" s="451" t="s">
        <v>2039</v>
      </c>
      <c r="G3019" s="452" t="s">
        <v>1436</v>
      </c>
      <c r="H3019" s="453">
        <v>11433</v>
      </c>
      <c r="I3019" s="452" t="s">
        <v>1678</v>
      </c>
      <c r="J3019" s="455"/>
      <c r="K3019" s="452" t="s">
        <v>1533</v>
      </c>
      <c r="L3019" s="452" t="s">
        <v>1439</v>
      </c>
      <c r="M3019" s="452" t="s">
        <v>1452</v>
      </c>
      <c r="N3019" s="454">
        <v>44525</v>
      </c>
      <c r="O3019" s="452" t="s">
        <v>1534</v>
      </c>
      <c r="P3019" s="454">
        <v>44525</v>
      </c>
    </row>
    <row r="3020" spans="1:16" x14ac:dyDescent="0.2">
      <c r="A3020" s="451" t="s">
        <v>2681</v>
      </c>
      <c r="B3020" s="451" t="s">
        <v>1717</v>
      </c>
      <c r="C3020" s="451" t="s">
        <v>1432</v>
      </c>
      <c r="D3020" s="451" t="s">
        <v>1433</v>
      </c>
      <c r="E3020" s="451" t="s">
        <v>1442</v>
      </c>
      <c r="F3020" s="451" t="s">
        <v>1732</v>
      </c>
      <c r="G3020" s="452" t="s">
        <v>1436</v>
      </c>
      <c r="H3020" s="453">
        <v>274088</v>
      </c>
      <c r="I3020" s="452" t="s">
        <v>1654</v>
      </c>
      <c r="J3020" s="452" t="s">
        <v>1438</v>
      </c>
      <c r="K3020" s="452" t="s">
        <v>1438</v>
      </c>
      <c r="L3020" s="452" t="s">
        <v>1439</v>
      </c>
      <c r="M3020" s="452" t="s">
        <v>1440</v>
      </c>
      <c r="N3020" s="454">
        <v>44312</v>
      </c>
      <c r="O3020" s="452" t="s">
        <v>1440</v>
      </c>
      <c r="P3020" s="454">
        <v>44468</v>
      </c>
    </row>
    <row r="3021" spans="1:16" ht="21" x14ac:dyDescent="0.2">
      <c r="A3021" s="451" t="s">
        <v>2684</v>
      </c>
      <c r="B3021" s="451" t="s">
        <v>1463</v>
      </c>
      <c r="C3021" s="451" t="s">
        <v>1432</v>
      </c>
      <c r="D3021" s="451" t="s">
        <v>1433</v>
      </c>
      <c r="E3021" s="451" t="s">
        <v>1442</v>
      </c>
      <c r="F3021" s="451" t="s">
        <v>2672</v>
      </c>
      <c r="G3021" s="452" t="s">
        <v>1436</v>
      </c>
      <c r="H3021" s="453">
        <v>749750</v>
      </c>
      <c r="I3021" s="452" t="s">
        <v>1650</v>
      </c>
      <c r="J3021" s="452" t="s">
        <v>1438</v>
      </c>
      <c r="K3021" s="452" t="s">
        <v>1438</v>
      </c>
      <c r="L3021" s="452" t="s">
        <v>1439</v>
      </c>
      <c r="M3021" s="452" t="s">
        <v>1440</v>
      </c>
      <c r="N3021" s="454">
        <v>44309</v>
      </c>
      <c r="O3021" s="452" t="s">
        <v>1440</v>
      </c>
      <c r="P3021" s="454">
        <v>44468</v>
      </c>
    </row>
    <row r="3022" spans="1:16" ht="21" x14ac:dyDescent="0.2">
      <c r="A3022" s="451" t="s">
        <v>2684</v>
      </c>
      <c r="B3022" s="451" t="s">
        <v>1693</v>
      </c>
      <c r="C3022" s="451" t="s">
        <v>1432</v>
      </c>
      <c r="D3022" s="451" t="s">
        <v>1433</v>
      </c>
      <c r="E3022" s="451" t="s">
        <v>1434</v>
      </c>
      <c r="F3022" s="451" t="s">
        <v>1687</v>
      </c>
      <c r="G3022" s="452" t="s">
        <v>1436</v>
      </c>
      <c r="H3022" s="453">
        <v>3250</v>
      </c>
      <c r="I3022" s="452" t="s">
        <v>1648</v>
      </c>
      <c r="J3022" s="452" t="s">
        <v>1438</v>
      </c>
      <c r="K3022" s="452" t="s">
        <v>1438</v>
      </c>
      <c r="L3022" s="452" t="s">
        <v>1439</v>
      </c>
      <c r="M3022" s="452" t="s">
        <v>1440</v>
      </c>
      <c r="N3022" s="454">
        <v>44309</v>
      </c>
      <c r="O3022" s="452" t="s">
        <v>1440</v>
      </c>
      <c r="P3022" s="454">
        <v>44468</v>
      </c>
    </row>
    <row r="3023" spans="1:16" ht="21" x14ac:dyDescent="0.2">
      <c r="A3023" s="451" t="s">
        <v>2684</v>
      </c>
      <c r="B3023" s="451" t="s">
        <v>1695</v>
      </c>
      <c r="C3023" s="451" t="s">
        <v>1432</v>
      </c>
      <c r="D3023" s="451" t="s">
        <v>1466</v>
      </c>
      <c r="E3023" s="451" t="s">
        <v>1434</v>
      </c>
      <c r="F3023" s="451" t="s">
        <v>1896</v>
      </c>
      <c r="G3023" s="452" t="s">
        <v>1436</v>
      </c>
      <c r="H3023" s="453">
        <v>227994.08</v>
      </c>
      <c r="I3023" s="452" t="s">
        <v>1655</v>
      </c>
      <c r="J3023" s="452" t="s">
        <v>1438</v>
      </c>
      <c r="K3023" s="452" t="s">
        <v>1438</v>
      </c>
      <c r="L3023" s="452" t="s">
        <v>1439</v>
      </c>
      <c r="M3023" s="452" t="s">
        <v>1440</v>
      </c>
      <c r="N3023" s="454">
        <v>44341</v>
      </c>
      <c r="O3023" s="452" t="s">
        <v>1440</v>
      </c>
      <c r="P3023" s="454">
        <v>44468</v>
      </c>
    </row>
    <row r="3024" spans="1:16" ht="21" x14ac:dyDescent="0.2">
      <c r="A3024" s="451" t="s">
        <v>2684</v>
      </c>
      <c r="B3024" s="451" t="s">
        <v>1697</v>
      </c>
      <c r="C3024" s="451" t="s">
        <v>1432</v>
      </c>
      <c r="D3024" s="451" t="s">
        <v>1433</v>
      </c>
      <c r="E3024" s="451" t="s">
        <v>1434</v>
      </c>
      <c r="F3024" s="451" t="s">
        <v>2171</v>
      </c>
      <c r="G3024" s="452" t="s">
        <v>1436</v>
      </c>
      <c r="H3024" s="453">
        <v>4162</v>
      </c>
      <c r="I3024" s="452" t="s">
        <v>1670</v>
      </c>
      <c r="J3024" s="452" t="s">
        <v>1438</v>
      </c>
      <c r="K3024" s="452" t="s">
        <v>1438</v>
      </c>
      <c r="L3024" s="452" t="s">
        <v>1439</v>
      </c>
      <c r="M3024" s="452" t="s">
        <v>1440</v>
      </c>
      <c r="N3024" s="454">
        <v>44309</v>
      </c>
      <c r="O3024" s="452" t="s">
        <v>1440</v>
      </c>
      <c r="P3024" s="454">
        <v>44468</v>
      </c>
    </row>
    <row r="3025" spans="1:16" ht="21" x14ac:dyDescent="0.2">
      <c r="A3025" s="451" t="s">
        <v>2684</v>
      </c>
      <c r="B3025" s="451" t="s">
        <v>1703</v>
      </c>
      <c r="C3025" s="451" t="s">
        <v>1432</v>
      </c>
      <c r="D3025" s="451" t="s">
        <v>1491</v>
      </c>
      <c r="E3025" s="451" t="s">
        <v>1434</v>
      </c>
      <c r="F3025" s="451" t="s">
        <v>2304</v>
      </c>
      <c r="G3025" s="452" t="s">
        <v>1436</v>
      </c>
      <c r="H3025" s="453">
        <v>6560</v>
      </c>
      <c r="I3025" s="452" t="s">
        <v>1613</v>
      </c>
      <c r="J3025" s="452" t="s">
        <v>1438</v>
      </c>
      <c r="K3025" s="452" t="s">
        <v>1438</v>
      </c>
      <c r="L3025" s="452" t="s">
        <v>1439</v>
      </c>
      <c r="M3025" s="452" t="s">
        <v>1440</v>
      </c>
      <c r="N3025" s="454">
        <v>44370</v>
      </c>
      <c r="O3025" s="452" t="s">
        <v>1440</v>
      </c>
      <c r="P3025" s="454">
        <v>44468</v>
      </c>
    </row>
    <row r="3026" spans="1:16" ht="21" x14ac:dyDescent="0.2">
      <c r="A3026" s="451" t="s">
        <v>2684</v>
      </c>
      <c r="B3026" s="451" t="s">
        <v>1703</v>
      </c>
      <c r="C3026" s="451" t="s">
        <v>1432</v>
      </c>
      <c r="D3026" s="451" t="s">
        <v>1507</v>
      </c>
      <c r="E3026" s="451" t="s">
        <v>1434</v>
      </c>
      <c r="F3026" s="451" t="s">
        <v>1727</v>
      </c>
      <c r="G3026" s="452" t="s">
        <v>1436</v>
      </c>
      <c r="H3026" s="453">
        <v>-6560</v>
      </c>
      <c r="I3026" s="452" t="s">
        <v>1707</v>
      </c>
      <c r="J3026" s="452" t="s">
        <v>1438</v>
      </c>
      <c r="K3026" s="452" t="s">
        <v>1438</v>
      </c>
      <c r="L3026" s="452" t="s">
        <v>1439</v>
      </c>
      <c r="M3026" s="452" t="s">
        <v>1440</v>
      </c>
      <c r="N3026" s="454">
        <v>44384</v>
      </c>
      <c r="O3026" s="452" t="s">
        <v>1440</v>
      </c>
      <c r="P3026" s="454">
        <v>44468</v>
      </c>
    </row>
    <row r="3027" spans="1:16" ht="21" x14ac:dyDescent="0.2">
      <c r="A3027" s="451" t="s">
        <v>2684</v>
      </c>
      <c r="B3027" s="451" t="s">
        <v>1708</v>
      </c>
      <c r="C3027" s="451" t="s">
        <v>1432</v>
      </c>
      <c r="D3027" s="451" t="s">
        <v>1507</v>
      </c>
      <c r="E3027" s="451" t="s">
        <v>1442</v>
      </c>
      <c r="F3027" s="451" t="s">
        <v>2236</v>
      </c>
      <c r="G3027" s="452" t="s">
        <v>1436</v>
      </c>
      <c r="H3027" s="453">
        <v>6560</v>
      </c>
      <c r="I3027" s="452" t="s">
        <v>1707</v>
      </c>
      <c r="J3027" s="452" t="s">
        <v>1438</v>
      </c>
      <c r="K3027" s="452" t="s">
        <v>1438</v>
      </c>
      <c r="L3027" s="452" t="s">
        <v>1439</v>
      </c>
      <c r="M3027" s="452" t="s">
        <v>1440</v>
      </c>
      <c r="N3027" s="454">
        <v>44384</v>
      </c>
      <c r="O3027" s="452" t="s">
        <v>1440</v>
      </c>
      <c r="P3027" s="454">
        <v>44468</v>
      </c>
    </row>
    <row r="3028" spans="1:16" ht="21" x14ac:dyDescent="0.2">
      <c r="A3028" s="451" t="s">
        <v>2684</v>
      </c>
      <c r="B3028" s="451" t="s">
        <v>1708</v>
      </c>
      <c r="C3028" s="451" t="s">
        <v>1432</v>
      </c>
      <c r="D3028" s="451" t="s">
        <v>1531</v>
      </c>
      <c r="E3028" s="451" t="s">
        <v>1568</v>
      </c>
      <c r="F3028" s="451" t="s">
        <v>2142</v>
      </c>
      <c r="G3028" s="452" t="s">
        <v>1436</v>
      </c>
      <c r="H3028" s="453">
        <v>1667.5</v>
      </c>
      <c r="I3028" s="452" t="s">
        <v>1627</v>
      </c>
      <c r="J3028" s="455"/>
      <c r="K3028" s="452" t="s">
        <v>1533</v>
      </c>
      <c r="L3028" s="452" t="s">
        <v>1439</v>
      </c>
      <c r="M3028" s="452" t="s">
        <v>1452</v>
      </c>
      <c r="N3028" s="454">
        <v>44496</v>
      </c>
      <c r="O3028" s="452" t="s">
        <v>1534</v>
      </c>
      <c r="P3028" s="454">
        <v>44497</v>
      </c>
    </row>
    <row r="3029" spans="1:16" ht="21" x14ac:dyDescent="0.2">
      <c r="A3029" s="451" t="s">
        <v>2684</v>
      </c>
      <c r="B3029" s="451" t="s">
        <v>1708</v>
      </c>
      <c r="C3029" s="451" t="s">
        <v>1432</v>
      </c>
      <c r="D3029" s="451" t="s">
        <v>1531</v>
      </c>
      <c r="E3029" s="451" t="s">
        <v>1628</v>
      </c>
      <c r="F3029" s="451" t="s">
        <v>2142</v>
      </c>
      <c r="G3029" s="452" t="s">
        <v>1436</v>
      </c>
      <c r="H3029" s="453">
        <v>1358.44</v>
      </c>
      <c r="I3029" s="452" t="s">
        <v>1629</v>
      </c>
      <c r="J3029" s="455"/>
      <c r="K3029" s="452" t="s">
        <v>1533</v>
      </c>
      <c r="L3029" s="452" t="s">
        <v>1439</v>
      </c>
      <c r="M3029" s="452" t="s">
        <v>1452</v>
      </c>
      <c r="N3029" s="454">
        <v>44496</v>
      </c>
      <c r="O3029" s="452" t="s">
        <v>1534</v>
      </c>
      <c r="P3029" s="454">
        <v>44497</v>
      </c>
    </row>
    <row r="3030" spans="1:16" ht="21" x14ac:dyDescent="0.2">
      <c r="A3030" s="451" t="s">
        <v>2684</v>
      </c>
      <c r="B3030" s="451" t="s">
        <v>1575</v>
      </c>
      <c r="C3030" s="451" t="s">
        <v>1432</v>
      </c>
      <c r="D3030" s="451" t="s">
        <v>1507</v>
      </c>
      <c r="E3030" s="451" t="s">
        <v>1442</v>
      </c>
      <c r="F3030" s="451" t="s">
        <v>1722</v>
      </c>
      <c r="G3030" s="452" t="s">
        <v>1436</v>
      </c>
      <c r="H3030" s="453">
        <v>26196</v>
      </c>
      <c r="I3030" s="452" t="s">
        <v>1712</v>
      </c>
      <c r="J3030" s="452" t="s">
        <v>1438</v>
      </c>
      <c r="K3030" s="452" t="s">
        <v>1438</v>
      </c>
      <c r="L3030" s="452" t="s">
        <v>1439</v>
      </c>
      <c r="M3030" s="452" t="s">
        <v>1440</v>
      </c>
      <c r="N3030" s="454">
        <v>44399</v>
      </c>
      <c r="O3030" s="452" t="s">
        <v>1440</v>
      </c>
      <c r="P3030" s="454">
        <v>44468</v>
      </c>
    </row>
    <row r="3031" spans="1:16" ht="21" x14ac:dyDescent="0.2">
      <c r="A3031" s="451" t="s">
        <v>2684</v>
      </c>
      <c r="B3031" s="451" t="s">
        <v>1575</v>
      </c>
      <c r="C3031" s="451" t="s">
        <v>1432</v>
      </c>
      <c r="D3031" s="451" t="s">
        <v>1448</v>
      </c>
      <c r="E3031" s="451" t="s">
        <v>1460</v>
      </c>
      <c r="F3031" s="451" t="s">
        <v>2142</v>
      </c>
      <c r="G3031" s="452" t="s">
        <v>1436</v>
      </c>
      <c r="H3031" s="453">
        <v>20957</v>
      </c>
      <c r="I3031" s="452" t="s">
        <v>1462</v>
      </c>
      <c r="J3031" s="455"/>
      <c r="K3031" s="452" t="s">
        <v>1533</v>
      </c>
      <c r="L3031" s="452" t="s">
        <v>1439</v>
      </c>
      <c r="M3031" s="452" t="s">
        <v>1452</v>
      </c>
      <c r="N3031" s="454">
        <v>44550</v>
      </c>
      <c r="O3031" s="452" t="s">
        <v>1453</v>
      </c>
      <c r="P3031" s="454">
        <v>44553</v>
      </c>
    </row>
    <row r="3032" spans="1:16" ht="21" x14ac:dyDescent="0.2">
      <c r="A3032" s="451" t="s">
        <v>2684</v>
      </c>
      <c r="B3032" s="451" t="s">
        <v>1713</v>
      </c>
      <c r="C3032" s="451" t="s">
        <v>1432</v>
      </c>
      <c r="D3032" s="451" t="s">
        <v>1466</v>
      </c>
      <c r="E3032" s="451" t="s">
        <v>1434</v>
      </c>
      <c r="F3032" s="451" t="s">
        <v>2606</v>
      </c>
      <c r="G3032" s="452" t="s">
        <v>1436</v>
      </c>
      <c r="H3032" s="453">
        <v>7383</v>
      </c>
      <c r="I3032" s="452" t="s">
        <v>1676</v>
      </c>
      <c r="J3032" s="452" t="s">
        <v>1438</v>
      </c>
      <c r="K3032" s="452" t="s">
        <v>1438</v>
      </c>
      <c r="L3032" s="452" t="s">
        <v>1439</v>
      </c>
      <c r="M3032" s="452" t="s">
        <v>1440</v>
      </c>
      <c r="N3032" s="454">
        <v>44330</v>
      </c>
      <c r="O3032" s="452" t="s">
        <v>1440</v>
      </c>
      <c r="P3032" s="454">
        <v>44468</v>
      </c>
    </row>
    <row r="3033" spans="1:16" ht="21" x14ac:dyDescent="0.2">
      <c r="A3033" s="451" t="s">
        <v>2684</v>
      </c>
      <c r="B3033" s="451" t="s">
        <v>1713</v>
      </c>
      <c r="C3033" s="451" t="s">
        <v>1432</v>
      </c>
      <c r="D3033" s="451" t="s">
        <v>1507</v>
      </c>
      <c r="E3033" s="451" t="s">
        <v>1442</v>
      </c>
      <c r="F3033" s="451" t="s">
        <v>2685</v>
      </c>
      <c r="G3033" s="452" t="s">
        <v>1436</v>
      </c>
      <c r="H3033" s="453">
        <v>25194</v>
      </c>
      <c r="I3033" s="452" t="s">
        <v>1640</v>
      </c>
      <c r="J3033" s="452" t="s">
        <v>1438</v>
      </c>
      <c r="K3033" s="452" t="s">
        <v>1438</v>
      </c>
      <c r="L3033" s="452" t="s">
        <v>1439</v>
      </c>
      <c r="M3033" s="452" t="s">
        <v>1440</v>
      </c>
      <c r="N3033" s="454">
        <v>44384</v>
      </c>
      <c r="O3033" s="452" t="s">
        <v>1440</v>
      </c>
      <c r="P3033" s="454">
        <v>44468</v>
      </c>
    </row>
    <row r="3034" spans="1:16" ht="21" x14ac:dyDescent="0.2">
      <c r="A3034" s="451" t="s">
        <v>2684</v>
      </c>
      <c r="B3034" s="451" t="s">
        <v>1713</v>
      </c>
      <c r="C3034" s="451" t="s">
        <v>1432</v>
      </c>
      <c r="D3034" s="451" t="s">
        <v>1540</v>
      </c>
      <c r="E3034" s="451" t="s">
        <v>1677</v>
      </c>
      <c r="F3034" s="451" t="s">
        <v>2237</v>
      </c>
      <c r="G3034" s="452" t="s">
        <v>1436</v>
      </c>
      <c r="H3034" s="453">
        <v>10343</v>
      </c>
      <c r="I3034" s="452" t="s">
        <v>1678</v>
      </c>
      <c r="J3034" s="455"/>
      <c r="K3034" s="452" t="s">
        <v>1533</v>
      </c>
      <c r="L3034" s="452" t="s">
        <v>1439</v>
      </c>
      <c r="M3034" s="452" t="s">
        <v>1452</v>
      </c>
      <c r="N3034" s="454">
        <v>44525</v>
      </c>
      <c r="O3034" s="452" t="s">
        <v>1534</v>
      </c>
      <c r="P3034" s="454">
        <v>44525</v>
      </c>
    </row>
    <row r="3035" spans="1:16" ht="21" x14ac:dyDescent="0.2">
      <c r="A3035" s="451" t="s">
        <v>2684</v>
      </c>
      <c r="B3035" s="451" t="s">
        <v>1717</v>
      </c>
      <c r="C3035" s="451" t="s">
        <v>1432</v>
      </c>
      <c r="D3035" s="451" t="s">
        <v>1433</v>
      </c>
      <c r="E3035" s="451" t="s">
        <v>1434</v>
      </c>
      <c r="F3035" s="451" t="s">
        <v>2343</v>
      </c>
      <c r="G3035" s="452" t="s">
        <v>1436</v>
      </c>
      <c r="H3035" s="453">
        <v>130054</v>
      </c>
      <c r="I3035" s="452" t="s">
        <v>1654</v>
      </c>
      <c r="J3035" s="452" t="s">
        <v>1438</v>
      </c>
      <c r="K3035" s="452" t="s">
        <v>1438</v>
      </c>
      <c r="L3035" s="452" t="s">
        <v>1439</v>
      </c>
      <c r="M3035" s="452" t="s">
        <v>1440</v>
      </c>
      <c r="N3035" s="454">
        <v>44312</v>
      </c>
      <c r="O3035" s="452" t="s">
        <v>1440</v>
      </c>
      <c r="P3035" s="454">
        <v>44468</v>
      </c>
    </row>
    <row r="3036" spans="1:16" ht="21" x14ac:dyDescent="0.2">
      <c r="A3036" s="451" t="s">
        <v>2686</v>
      </c>
      <c r="B3036" s="451" t="s">
        <v>1463</v>
      </c>
      <c r="C3036" s="451" t="s">
        <v>1432</v>
      </c>
      <c r="D3036" s="451" t="s">
        <v>1433</v>
      </c>
      <c r="E3036" s="451" t="s">
        <v>1442</v>
      </c>
      <c r="F3036" s="451" t="s">
        <v>2101</v>
      </c>
      <c r="G3036" s="452" t="s">
        <v>1436</v>
      </c>
      <c r="H3036" s="453">
        <v>1286301</v>
      </c>
      <c r="I3036" s="452" t="s">
        <v>1650</v>
      </c>
      <c r="J3036" s="452" t="s">
        <v>1438</v>
      </c>
      <c r="K3036" s="452" t="s">
        <v>1438</v>
      </c>
      <c r="L3036" s="452" t="s">
        <v>1439</v>
      </c>
      <c r="M3036" s="452" t="s">
        <v>1440</v>
      </c>
      <c r="N3036" s="454">
        <v>44309</v>
      </c>
      <c r="O3036" s="452" t="s">
        <v>1440</v>
      </c>
      <c r="P3036" s="454">
        <v>44468</v>
      </c>
    </row>
    <row r="3037" spans="1:16" ht="21" x14ac:dyDescent="0.2">
      <c r="A3037" s="451" t="s">
        <v>2686</v>
      </c>
      <c r="B3037" s="451" t="s">
        <v>1463</v>
      </c>
      <c r="C3037" s="451" t="s">
        <v>1432</v>
      </c>
      <c r="D3037" s="451" t="s">
        <v>1433</v>
      </c>
      <c r="E3037" s="451" t="s">
        <v>1442</v>
      </c>
      <c r="F3037" s="451" t="s">
        <v>2492</v>
      </c>
      <c r="G3037" s="452" t="s">
        <v>1436</v>
      </c>
      <c r="H3037" s="453">
        <v>24819.13</v>
      </c>
      <c r="I3037" s="452" t="s">
        <v>1465</v>
      </c>
      <c r="J3037" s="452" t="s">
        <v>1438</v>
      </c>
      <c r="K3037" s="452" t="s">
        <v>1438</v>
      </c>
      <c r="L3037" s="452" t="s">
        <v>1439</v>
      </c>
      <c r="M3037" s="452" t="s">
        <v>1440</v>
      </c>
      <c r="N3037" s="454">
        <v>44302</v>
      </c>
      <c r="O3037" s="452" t="s">
        <v>1440</v>
      </c>
      <c r="P3037" s="454">
        <v>44468</v>
      </c>
    </row>
    <row r="3038" spans="1:16" ht="21" x14ac:dyDescent="0.2">
      <c r="A3038" s="451" t="s">
        <v>2686</v>
      </c>
      <c r="B3038" s="451" t="s">
        <v>1463</v>
      </c>
      <c r="C3038" s="451" t="s">
        <v>1432</v>
      </c>
      <c r="D3038" s="451" t="s">
        <v>1466</v>
      </c>
      <c r="E3038" s="451" t="s">
        <v>1442</v>
      </c>
      <c r="F3038" s="451" t="s">
        <v>2329</v>
      </c>
      <c r="G3038" s="452" t="s">
        <v>1436</v>
      </c>
      <c r="H3038" s="453">
        <v>1019</v>
      </c>
      <c r="I3038" s="452" t="s">
        <v>1643</v>
      </c>
      <c r="J3038" s="452" t="s">
        <v>1438</v>
      </c>
      <c r="K3038" s="452" t="s">
        <v>1438</v>
      </c>
      <c r="L3038" s="452" t="s">
        <v>1439</v>
      </c>
      <c r="M3038" s="452" t="s">
        <v>1440</v>
      </c>
      <c r="N3038" s="454">
        <v>44535</v>
      </c>
      <c r="O3038" s="452" t="s">
        <v>1440</v>
      </c>
      <c r="P3038" s="454">
        <v>44468</v>
      </c>
    </row>
    <row r="3039" spans="1:16" ht="21" x14ac:dyDescent="0.2">
      <c r="A3039" s="451" t="s">
        <v>2686</v>
      </c>
      <c r="B3039" s="451" t="s">
        <v>1463</v>
      </c>
      <c r="C3039" s="451" t="s">
        <v>1432</v>
      </c>
      <c r="D3039" s="451" t="s">
        <v>1466</v>
      </c>
      <c r="E3039" s="451" t="s">
        <v>1434</v>
      </c>
      <c r="F3039" s="451" t="s">
        <v>2197</v>
      </c>
      <c r="G3039" s="452" t="s">
        <v>1436</v>
      </c>
      <c r="H3039" s="453">
        <v>2879</v>
      </c>
      <c r="I3039" s="452" t="s">
        <v>1591</v>
      </c>
      <c r="J3039" s="452" t="s">
        <v>1438</v>
      </c>
      <c r="K3039" s="452" t="s">
        <v>1438</v>
      </c>
      <c r="L3039" s="452" t="s">
        <v>1439</v>
      </c>
      <c r="M3039" s="452" t="s">
        <v>1440</v>
      </c>
      <c r="N3039" s="454">
        <v>44535</v>
      </c>
      <c r="O3039" s="452" t="s">
        <v>1440</v>
      </c>
      <c r="P3039" s="454">
        <v>44468</v>
      </c>
    </row>
    <row r="3040" spans="1:16" ht="21" x14ac:dyDescent="0.2">
      <c r="A3040" s="451" t="s">
        <v>2686</v>
      </c>
      <c r="B3040" s="451" t="s">
        <v>1463</v>
      </c>
      <c r="C3040" s="451" t="s">
        <v>1432</v>
      </c>
      <c r="D3040" s="451" t="s">
        <v>1491</v>
      </c>
      <c r="E3040" s="451" t="s">
        <v>1442</v>
      </c>
      <c r="F3040" s="451" t="s">
        <v>2206</v>
      </c>
      <c r="G3040" s="452" t="s">
        <v>1436</v>
      </c>
      <c r="H3040" s="453">
        <v>29457.95</v>
      </c>
      <c r="I3040" s="452" t="s">
        <v>1492</v>
      </c>
      <c r="J3040" s="452" t="s">
        <v>1438</v>
      </c>
      <c r="K3040" s="452" t="s">
        <v>1438</v>
      </c>
      <c r="L3040" s="452" t="s">
        <v>1439</v>
      </c>
      <c r="M3040" s="452" t="s">
        <v>1440</v>
      </c>
      <c r="N3040" s="454">
        <v>44292</v>
      </c>
      <c r="O3040" s="452" t="s">
        <v>1440</v>
      </c>
      <c r="P3040" s="454">
        <v>44468</v>
      </c>
    </row>
    <row r="3041" spans="1:16" ht="21" x14ac:dyDescent="0.2">
      <c r="A3041" s="451" t="s">
        <v>2686</v>
      </c>
      <c r="B3041" s="451" t="s">
        <v>1463</v>
      </c>
      <c r="C3041" s="451" t="s">
        <v>1432</v>
      </c>
      <c r="D3041" s="451" t="s">
        <v>1507</v>
      </c>
      <c r="E3041" s="451" t="s">
        <v>1442</v>
      </c>
      <c r="F3041" s="451" t="s">
        <v>2283</v>
      </c>
      <c r="G3041" s="452" t="s">
        <v>1436</v>
      </c>
      <c r="H3041" s="453">
        <v>105.12</v>
      </c>
      <c r="I3041" s="452" t="s">
        <v>1509</v>
      </c>
      <c r="J3041" s="452" t="s">
        <v>1438</v>
      </c>
      <c r="K3041" s="452" t="s">
        <v>1438</v>
      </c>
      <c r="L3041" s="452" t="s">
        <v>1439</v>
      </c>
      <c r="M3041" s="452" t="s">
        <v>1440</v>
      </c>
      <c r="N3041" s="454">
        <v>44537</v>
      </c>
      <c r="O3041" s="452" t="s">
        <v>1440</v>
      </c>
      <c r="P3041" s="454">
        <v>44468</v>
      </c>
    </row>
    <row r="3042" spans="1:16" ht="21" x14ac:dyDescent="0.2">
      <c r="A3042" s="451" t="s">
        <v>2686</v>
      </c>
      <c r="B3042" s="451" t="s">
        <v>1463</v>
      </c>
      <c r="C3042" s="451" t="s">
        <v>1432</v>
      </c>
      <c r="D3042" s="451" t="s">
        <v>1515</v>
      </c>
      <c r="E3042" s="451" t="s">
        <v>1442</v>
      </c>
      <c r="F3042" s="451" t="s">
        <v>2687</v>
      </c>
      <c r="G3042" s="452" t="s">
        <v>1436</v>
      </c>
      <c r="H3042" s="453">
        <v>19360.740000000002</v>
      </c>
      <c r="I3042" s="452" t="s">
        <v>1524</v>
      </c>
      <c r="J3042" s="452" t="s">
        <v>1438</v>
      </c>
      <c r="K3042" s="452" t="s">
        <v>1438</v>
      </c>
      <c r="L3042" s="452" t="s">
        <v>1439</v>
      </c>
      <c r="M3042" s="452" t="s">
        <v>1440</v>
      </c>
      <c r="N3042" s="454">
        <v>44294</v>
      </c>
      <c r="O3042" s="452" t="s">
        <v>1440</v>
      </c>
      <c r="P3042" s="454">
        <v>44468</v>
      </c>
    </row>
    <row r="3043" spans="1:16" ht="21" x14ac:dyDescent="0.2">
      <c r="A3043" s="451" t="s">
        <v>2686</v>
      </c>
      <c r="B3043" s="451" t="s">
        <v>1463</v>
      </c>
      <c r="C3043" s="451" t="s">
        <v>1432</v>
      </c>
      <c r="D3043" s="451" t="s">
        <v>1540</v>
      </c>
      <c r="E3043" s="451" t="s">
        <v>1442</v>
      </c>
      <c r="F3043" s="451" t="s">
        <v>1861</v>
      </c>
      <c r="G3043" s="452" t="s">
        <v>1436</v>
      </c>
      <c r="H3043" s="453">
        <v>27189.119999999999</v>
      </c>
      <c r="I3043" s="452" t="s">
        <v>1542</v>
      </c>
      <c r="J3043" s="455"/>
      <c r="K3043" s="452" t="s">
        <v>1533</v>
      </c>
      <c r="L3043" s="452" t="s">
        <v>1439</v>
      </c>
      <c r="M3043" s="452" t="s">
        <v>1452</v>
      </c>
      <c r="N3043" s="454">
        <v>44501</v>
      </c>
      <c r="O3043" s="452" t="s">
        <v>1453</v>
      </c>
      <c r="P3043" s="454">
        <v>44502</v>
      </c>
    </row>
    <row r="3044" spans="1:16" ht="21" x14ac:dyDescent="0.2">
      <c r="A3044" s="451" t="s">
        <v>2686</v>
      </c>
      <c r="B3044" s="451" t="s">
        <v>1463</v>
      </c>
      <c r="C3044" s="451" t="s">
        <v>1432</v>
      </c>
      <c r="D3044" s="451" t="s">
        <v>1540</v>
      </c>
      <c r="E3044" s="451" t="s">
        <v>1592</v>
      </c>
      <c r="F3044" s="451" t="s">
        <v>2051</v>
      </c>
      <c r="G3044" s="452" t="s">
        <v>1436</v>
      </c>
      <c r="H3044" s="453">
        <v>4030</v>
      </c>
      <c r="I3044" s="452" t="s">
        <v>1594</v>
      </c>
      <c r="J3044" s="455"/>
      <c r="K3044" s="452" t="s">
        <v>1533</v>
      </c>
      <c r="L3044" s="452" t="s">
        <v>1439</v>
      </c>
      <c r="M3044" s="452" t="s">
        <v>1452</v>
      </c>
      <c r="N3044" s="454">
        <v>44525</v>
      </c>
      <c r="O3044" s="452" t="s">
        <v>1534</v>
      </c>
      <c r="P3044" s="454">
        <v>44525</v>
      </c>
    </row>
    <row r="3045" spans="1:16" ht="21" x14ac:dyDescent="0.2">
      <c r="A3045" s="451" t="s">
        <v>2686</v>
      </c>
      <c r="B3045" s="451" t="s">
        <v>1463</v>
      </c>
      <c r="C3045" s="451" t="s">
        <v>1432</v>
      </c>
      <c r="D3045" s="451" t="s">
        <v>1540</v>
      </c>
      <c r="E3045" s="451" t="s">
        <v>1644</v>
      </c>
      <c r="F3045" s="451" t="s">
        <v>2051</v>
      </c>
      <c r="G3045" s="452" t="s">
        <v>1436</v>
      </c>
      <c r="H3045" s="453">
        <v>1426</v>
      </c>
      <c r="I3045" s="452" t="s">
        <v>1645</v>
      </c>
      <c r="J3045" s="455"/>
      <c r="K3045" s="452" t="s">
        <v>1533</v>
      </c>
      <c r="L3045" s="452" t="s">
        <v>1439</v>
      </c>
      <c r="M3045" s="452" t="s">
        <v>1452</v>
      </c>
      <c r="N3045" s="454">
        <v>44525</v>
      </c>
      <c r="O3045" s="452" t="s">
        <v>1534</v>
      </c>
      <c r="P3045" s="454">
        <v>44525</v>
      </c>
    </row>
    <row r="3046" spans="1:16" ht="21" x14ac:dyDescent="0.2">
      <c r="A3046" s="451" t="s">
        <v>2686</v>
      </c>
      <c r="B3046" s="451" t="s">
        <v>1463</v>
      </c>
      <c r="C3046" s="451" t="s">
        <v>1432</v>
      </c>
      <c r="D3046" s="451" t="s">
        <v>1448</v>
      </c>
      <c r="E3046" s="451" t="s">
        <v>1434</v>
      </c>
      <c r="F3046" s="451" t="s">
        <v>2202</v>
      </c>
      <c r="G3046" s="452" t="s">
        <v>1436</v>
      </c>
      <c r="H3046" s="453">
        <v>1182.5999999999999</v>
      </c>
      <c r="I3046" s="452" t="s">
        <v>1562</v>
      </c>
      <c r="J3046" s="455"/>
      <c r="K3046" s="452" t="s">
        <v>1533</v>
      </c>
      <c r="L3046" s="452" t="s">
        <v>1439</v>
      </c>
      <c r="M3046" s="452" t="s">
        <v>1452</v>
      </c>
      <c r="N3046" s="454">
        <v>44536</v>
      </c>
      <c r="O3046" s="452" t="s">
        <v>1453</v>
      </c>
      <c r="P3046" s="454">
        <v>44544</v>
      </c>
    </row>
    <row r="3047" spans="1:16" ht="21" x14ac:dyDescent="0.2">
      <c r="A3047" s="451" t="s">
        <v>2686</v>
      </c>
      <c r="B3047" s="451" t="s">
        <v>1463</v>
      </c>
      <c r="C3047" s="451" t="s">
        <v>1432</v>
      </c>
      <c r="D3047" s="451" t="s">
        <v>1448</v>
      </c>
      <c r="E3047" s="451" t="s">
        <v>1553</v>
      </c>
      <c r="F3047" s="451" t="s">
        <v>1861</v>
      </c>
      <c r="G3047" s="452" t="s">
        <v>1436</v>
      </c>
      <c r="H3047" s="453">
        <v>19849.43</v>
      </c>
      <c r="I3047" s="452" t="s">
        <v>1574</v>
      </c>
      <c r="J3047" s="455"/>
      <c r="K3047" s="452" t="s">
        <v>1533</v>
      </c>
      <c r="L3047" s="452" t="s">
        <v>1439</v>
      </c>
      <c r="M3047" s="452" t="s">
        <v>1452</v>
      </c>
      <c r="N3047" s="454">
        <v>44560</v>
      </c>
      <c r="O3047" s="452" t="s">
        <v>1534</v>
      </c>
      <c r="P3047" s="454">
        <v>44560</v>
      </c>
    </row>
    <row r="3048" spans="1:16" x14ac:dyDescent="0.2">
      <c r="A3048" s="451" t="s">
        <v>2686</v>
      </c>
      <c r="B3048" s="451" t="s">
        <v>1693</v>
      </c>
      <c r="C3048" s="451" t="s">
        <v>1432</v>
      </c>
      <c r="D3048" s="451" t="s">
        <v>1433</v>
      </c>
      <c r="E3048" s="451" t="s">
        <v>1434</v>
      </c>
      <c r="F3048" s="451" t="s">
        <v>1779</v>
      </c>
      <c r="G3048" s="452" t="s">
        <v>1436</v>
      </c>
      <c r="H3048" s="453">
        <v>31554</v>
      </c>
      <c r="I3048" s="452" t="s">
        <v>1648</v>
      </c>
      <c r="J3048" s="452" t="s">
        <v>1438</v>
      </c>
      <c r="K3048" s="452" t="s">
        <v>1438</v>
      </c>
      <c r="L3048" s="452" t="s">
        <v>1439</v>
      </c>
      <c r="M3048" s="452" t="s">
        <v>1440</v>
      </c>
      <c r="N3048" s="454">
        <v>44309</v>
      </c>
      <c r="O3048" s="452" t="s">
        <v>1440</v>
      </c>
      <c r="P3048" s="454">
        <v>44468</v>
      </c>
    </row>
    <row r="3049" spans="1:16" x14ac:dyDescent="0.2">
      <c r="A3049" s="451" t="s">
        <v>2686</v>
      </c>
      <c r="B3049" s="451" t="s">
        <v>1695</v>
      </c>
      <c r="C3049" s="451" t="s">
        <v>1432</v>
      </c>
      <c r="D3049" s="451" t="s">
        <v>1466</v>
      </c>
      <c r="E3049" s="451" t="s">
        <v>1434</v>
      </c>
      <c r="F3049" s="451" t="s">
        <v>2132</v>
      </c>
      <c r="G3049" s="452" t="s">
        <v>1436</v>
      </c>
      <c r="H3049" s="453">
        <v>181418.91</v>
      </c>
      <c r="I3049" s="452" t="s">
        <v>1655</v>
      </c>
      <c r="J3049" s="452" t="s">
        <v>1438</v>
      </c>
      <c r="K3049" s="452" t="s">
        <v>1438</v>
      </c>
      <c r="L3049" s="452" t="s">
        <v>1439</v>
      </c>
      <c r="M3049" s="452" t="s">
        <v>1440</v>
      </c>
      <c r="N3049" s="454">
        <v>44341</v>
      </c>
      <c r="O3049" s="452" t="s">
        <v>1440</v>
      </c>
      <c r="P3049" s="454">
        <v>44468</v>
      </c>
    </row>
    <row r="3050" spans="1:16" x14ac:dyDescent="0.2">
      <c r="A3050" s="451" t="s">
        <v>2686</v>
      </c>
      <c r="B3050" s="451" t="s">
        <v>1697</v>
      </c>
      <c r="C3050" s="451" t="s">
        <v>1432</v>
      </c>
      <c r="D3050" s="451" t="s">
        <v>1433</v>
      </c>
      <c r="E3050" s="451" t="s">
        <v>1442</v>
      </c>
      <c r="F3050" s="451" t="s">
        <v>1513</v>
      </c>
      <c r="G3050" s="452" t="s">
        <v>1436</v>
      </c>
      <c r="H3050" s="453">
        <v>42138</v>
      </c>
      <c r="I3050" s="452" t="s">
        <v>1670</v>
      </c>
      <c r="J3050" s="452" t="s">
        <v>1438</v>
      </c>
      <c r="K3050" s="452" t="s">
        <v>1438</v>
      </c>
      <c r="L3050" s="452" t="s">
        <v>1439</v>
      </c>
      <c r="M3050" s="452" t="s">
        <v>1440</v>
      </c>
      <c r="N3050" s="454">
        <v>44309</v>
      </c>
      <c r="O3050" s="452" t="s">
        <v>1440</v>
      </c>
      <c r="P3050" s="454">
        <v>44468</v>
      </c>
    </row>
    <row r="3051" spans="1:16" x14ac:dyDescent="0.2">
      <c r="A3051" s="451" t="s">
        <v>2686</v>
      </c>
      <c r="B3051" s="451" t="s">
        <v>1697</v>
      </c>
      <c r="C3051" s="451" t="s">
        <v>1432</v>
      </c>
      <c r="D3051" s="451" t="s">
        <v>1466</v>
      </c>
      <c r="E3051" s="451" t="s">
        <v>1442</v>
      </c>
      <c r="F3051" s="451" t="s">
        <v>2381</v>
      </c>
      <c r="G3051" s="452" t="s">
        <v>1436</v>
      </c>
      <c r="H3051" s="453">
        <v>3123</v>
      </c>
      <c r="I3051" s="452" t="s">
        <v>1488</v>
      </c>
      <c r="J3051" s="452" t="s">
        <v>1438</v>
      </c>
      <c r="K3051" s="452" t="s">
        <v>1438</v>
      </c>
      <c r="L3051" s="452" t="s">
        <v>1439</v>
      </c>
      <c r="M3051" s="452" t="s">
        <v>1440</v>
      </c>
      <c r="N3051" s="454">
        <v>44342</v>
      </c>
      <c r="O3051" s="452" t="s">
        <v>1440</v>
      </c>
      <c r="P3051" s="454">
        <v>44468</v>
      </c>
    </row>
    <row r="3052" spans="1:16" x14ac:dyDescent="0.2">
      <c r="A3052" s="451" t="s">
        <v>2686</v>
      </c>
      <c r="B3052" s="451" t="s">
        <v>1697</v>
      </c>
      <c r="C3052" s="451" t="s">
        <v>1432</v>
      </c>
      <c r="D3052" s="451" t="s">
        <v>1491</v>
      </c>
      <c r="E3052" s="451" t="s">
        <v>1442</v>
      </c>
      <c r="F3052" s="451" t="s">
        <v>2529</v>
      </c>
      <c r="G3052" s="452" t="s">
        <v>1436</v>
      </c>
      <c r="H3052" s="453">
        <v>1707</v>
      </c>
      <c r="I3052" s="452" t="s">
        <v>1504</v>
      </c>
      <c r="J3052" s="452" t="s">
        <v>1438</v>
      </c>
      <c r="K3052" s="452" t="s">
        <v>1438</v>
      </c>
      <c r="L3052" s="452" t="s">
        <v>1439</v>
      </c>
      <c r="M3052" s="452" t="s">
        <v>1440</v>
      </c>
      <c r="N3052" s="454">
        <v>44371</v>
      </c>
      <c r="O3052" s="452" t="s">
        <v>1440</v>
      </c>
      <c r="P3052" s="454">
        <v>44468</v>
      </c>
    </row>
    <row r="3053" spans="1:16" x14ac:dyDescent="0.2">
      <c r="A3053" s="451" t="s">
        <v>2686</v>
      </c>
      <c r="B3053" s="451" t="s">
        <v>1697</v>
      </c>
      <c r="C3053" s="451" t="s">
        <v>1432</v>
      </c>
      <c r="D3053" s="451" t="s">
        <v>1448</v>
      </c>
      <c r="E3053" s="451" t="s">
        <v>1544</v>
      </c>
      <c r="F3053" s="451" t="s">
        <v>2310</v>
      </c>
      <c r="G3053" s="452" t="s">
        <v>1436</v>
      </c>
      <c r="H3053" s="453">
        <v>16675</v>
      </c>
      <c r="I3053" s="452" t="s">
        <v>1564</v>
      </c>
      <c r="J3053" s="455"/>
      <c r="K3053" s="452" t="s">
        <v>1533</v>
      </c>
      <c r="L3053" s="452" t="s">
        <v>1439</v>
      </c>
      <c r="M3053" s="452" t="s">
        <v>1452</v>
      </c>
      <c r="N3053" s="454">
        <v>44539</v>
      </c>
      <c r="O3053" s="452" t="s">
        <v>1453</v>
      </c>
      <c r="P3053" s="454">
        <v>44544</v>
      </c>
    </row>
    <row r="3054" spans="1:16" ht="21" x14ac:dyDescent="0.2">
      <c r="A3054" s="451" t="s">
        <v>2686</v>
      </c>
      <c r="B3054" s="451" t="s">
        <v>1703</v>
      </c>
      <c r="C3054" s="451" t="s">
        <v>1432</v>
      </c>
      <c r="D3054" s="451" t="s">
        <v>1491</v>
      </c>
      <c r="E3054" s="451" t="s">
        <v>1442</v>
      </c>
      <c r="F3054" s="451" t="s">
        <v>2270</v>
      </c>
      <c r="G3054" s="452" t="s">
        <v>1436</v>
      </c>
      <c r="H3054" s="453">
        <v>2010</v>
      </c>
      <c r="I3054" s="452" t="s">
        <v>1609</v>
      </c>
      <c r="J3054" s="452" t="s">
        <v>1438</v>
      </c>
      <c r="K3054" s="452" t="s">
        <v>1438</v>
      </c>
      <c r="L3054" s="452" t="s">
        <v>1439</v>
      </c>
      <c r="M3054" s="452" t="s">
        <v>1440</v>
      </c>
      <c r="N3054" s="454">
        <v>44370</v>
      </c>
      <c r="O3054" s="452" t="s">
        <v>1440</v>
      </c>
      <c r="P3054" s="454">
        <v>44468</v>
      </c>
    </row>
    <row r="3055" spans="1:16" ht="21" x14ac:dyDescent="0.2">
      <c r="A3055" s="451" t="s">
        <v>2686</v>
      </c>
      <c r="B3055" s="451" t="s">
        <v>1703</v>
      </c>
      <c r="C3055" s="451" t="s">
        <v>1432</v>
      </c>
      <c r="D3055" s="451" t="s">
        <v>1491</v>
      </c>
      <c r="E3055" s="451" t="s">
        <v>1442</v>
      </c>
      <c r="F3055" s="451" t="s">
        <v>2688</v>
      </c>
      <c r="G3055" s="452" t="s">
        <v>1436</v>
      </c>
      <c r="H3055" s="453">
        <v>11930</v>
      </c>
      <c r="I3055" s="452" t="s">
        <v>1613</v>
      </c>
      <c r="J3055" s="452" t="s">
        <v>1438</v>
      </c>
      <c r="K3055" s="452" t="s">
        <v>1438</v>
      </c>
      <c r="L3055" s="452" t="s">
        <v>1439</v>
      </c>
      <c r="M3055" s="452" t="s">
        <v>1440</v>
      </c>
      <c r="N3055" s="454">
        <v>44370</v>
      </c>
      <c r="O3055" s="452" t="s">
        <v>1440</v>
      </c>
      <c r="P3055" s="454">
        <v>44468</v>
      </c>
    </row>
    <row r="3056" spans="1:16" ht="21" x14ac:dyDescent="0.2">
      <c r="A3056" s="451" t="s">
        <v>2686</v>
      </c>
      <c r="B3056" s="451" t="s">
        <v>1703</v>
      </c>
      <c r="C3056" s="451" t="s">
        <v>1432</v>
      </c>
      <c r="D3056" s="451" t="s">
        <v>1507</v>
      </c>
      <c r="E3056" s="451" t="s">
        <v>1434</v>
      </c>
      <c r="F3056" s="451" t="s">
        <v>2377</v>
      </c>
      <c r="G3056" s="452" t="s">
        <v>1436</v>
      </c>
      <c r="H3056" s="453">
        <v>-11930</v>
      </c>
      <c r="I3056" s="452" t="s">
        <v>1707</v>
      </c>
      <c r="J3056" s="452" t="s">
        <v>1438</v>
      </c>
      <c r="K3056" s="452" t="s">
        <v>1438</v>
      </c>
      <c r="L3056" s="452" t="s">
        <v>1439</v>
      </c>
      <c r="M3056" s="452" t="s">
        <v>1440</v>
      </c>
      <c r="N3056" s="454">
        <v>44384</v>
      </c>
      <c r="O3056" s="452" t="s">
        <v>1440</v>
      </c>
      <c r="P3056" s="454">
        <v>44468</v>
      </c>
    </row>
    <row r="3057" spans="1:16" x14ac:dyDescent="0.2">
      <c r="A3057" s="451" t="s">
        <v>2686</v>
      </c>
      <c r="B3057" s="451" t="s">
        <v>1708</v>
      </c>
      <c r="C3057" s="451" t="s">
        <v>1432</v>
      </c>
      <c r="D3057" s="451" t="s">
        <v>1507</v>
      </c>
      <c r="E3057" s="451" t="s">
        <v>1442</v>
      </c>
      <c r="F3057" s="451" t="s">
        <v>2339</v>
      </c>
      <c r="G3057" s="452" t="s">
        <v>1436</v>
      </c>
      <c r="H3057" s="453">
        <v>11930</v>
      </c>
      <c r="I3057" s="452" t="s">
        <v>1707</v>
      </c>
      <c r="J3057" s="452" t="s">
        <v>1438</v>
      </c>
      <c r="K3057" s="452" t="s">
        <v>1438</v>
      </c>
      <c r="L3057" s="452" t="s">
        <v>1439</v>
      </c>
      <c r="M3057" s="452" t="s">
        <v>1440</v>
      </c>
      <c r="N3057" s="454">
        <v>44384</v>
      </c>
      <c r="O3057" s="452" t="s">
        <v>1440</v>
      </c>
      <c r="P3057" s="454">
        <v>44468</v>
      </c>
    </row>
    <row r="3058" spans="1:16" ht="21" x14ac:dyDescent="0.2">
      <c r="A3058" s="451" t="s">
        <v>2686</v>
      </c>
      <c r="B3058" s="451" t="s">
        <v>1708</v>
      </c>
      <c r="C3058" s="451" t="s">
        <v>1432</v>
      </c>
      <c r="D3058" s="451" t="s">
        <v>1531</v>
      </c>
      <c r="E3058" s="451" t="s">
        <v>1568</v>
      </c>
      <c r="F3058" s="451" t="s">
        <v>1848</v>
      </c>
      <c r="G3058" s="452" t="s">
        <v>1436</v>
      </c>
      <c r="H3058" s="453">
        <v>6380</v>
      </c>
      <c r="I3058" s="452" t="s">
        <v>1627</v>
      </c>
      <c r="J3058" s="455"/>
      <c r="K3058" s="452" t="s">
        <v>1533</v>
      </c>
      <c r="L3058" s="452" t="s">
        <v>1439</v>
      </c>
      <c r="M3058" s="452" t="s">
        <v>1452</v>
      </c>
      <c r="N3058" s="454">
        <v>44496</v>
      </c>
      <c r="O3058" s="452" t="s">
        <v>1534</v>
      </c>
      <c r="P3058" s="454">
        <v>44497</v>
      </c>
    </row>
    <row r="3059" spans="1:16" ht="21" x14ac:dyDescent="0.2">
      <c r="A3059" s="451" t="s">
        <v>2686</v>
      </c>
      <c r="B3059" s="451" t="s">
        <v>1708</v>
      </c>
      <c r="C3059" s="451" t="s">
        <v>1432</v>
      </c>
      <c r="D3059" s="451" t="s">
        <v>1531</v>
      </c>
      <c r="E3059" s="451" t="s">
        <v>1628</v>
      </c>
      <c r="F3059" s="451" t="s">
        <v>1848</v>
      </c>
      <c r="G3059" s="452" t="s">
        <v>1436</v>
      </c>
      <c r="H3059" s="453">
        <v>5788.13</v>
      </c>
      <c r="I3059" s="452" t="s">
        <v>1629</v>
      </c>
      <c r="J3059" s="455"/>
      <c r="K3059" s="452" t="s">
        <v>1533</v>
      </c>
      <c r="L3059" s="452" t="s">
        <v>1439</v>
      </c>
      <c r="M3059" s="452" t="s">
        <v>1452</v>
      </c>
      <c r="N3059" s="454">
        <v>44496</v>
      </c>
      <c r="O3059" s="452" t="s">
        <v>1534</v>
      </c>
      <c r="P3059" s="454">
        <v>44497</v>
      </c>
    </row>
    <row r="3060" spans="1:16" x14ac:dyDescent="0.2">
      <c r="A3060" s="451" t="s">
        <v>2686</v>
      </c>
      <c r="B3060" s="451" t="s">
        <v>1575</v>
      </c>
      <c r="C3060" s="451" t="s">
        <v>1432</v>
      </c>
      <c r="D3060" s="451" t="s">
        <v>1466</v>
      </c>
      <c r="E3060" s="451" t="s">
        <v>1442</v>
      </c>
      <c r="F3060" s="451" t="s">
        <v>2579</v>
      </c>
      <c r="G3060" s="452" t="s">
        <v>1436</v>
      </c>
      <c r="H3060" s="453">
        <v>2977</v>
      </c>
      <c r="I3060" s="452" t="s">
        <v>2017</v>
      </c>
      <c r="J3060" s="452" t="s">
        <v>1438</v>
      </c>
      <c r="K3060" s="452" t="s">
        <v>1438</v>
      </c>
      <c r="L3060" s="452" t="s">
        <v>1439</v>
      </c>
      <c r="M3060" s="452" t="s">
        <v>1440</v>
      </c>
      <c r="N3060" s="454">
        <v>44335</v>
      </c>
      <c r="O3060" s="452" t="s">
        <v>1440</v>
      </c>
      <c r="P3060" s="454">
        <v>44468</v>
      </c>
    </row>
    <row r="3061" spans="1:16" x14ac:dyDescent="0.2">
      <c r="A3061" s="451" t="s">
        <v>2686</v>
      </c>
      <c r="B3061" s="451" t="s">
        <v>1575</v>
      </c>
      <c r="C3061" s="451" t="s">
        <v>1432</v>
      </c>
      <c r="D3061" s="451" t="s">
        <v>1507</v>
      </c>
      <c r="E3061" s="451" t="s">
        <v>1442</v>
      </c>
      <c r="F3061" s="451" t="s">
        <v>2441</v>
      </c>
      <c r="G3061" s="452" t="s">
        <v>1436</v>
      </c>
      <c r="H3061" s="453">
        <v>96587</v>
      </c>
      <c r="I3061" s="452" t="s">
        <v>1712</v>
      </c>
      <c r="J3061" s="452" t="s">
        <v>1438</v>
      </c>
      <c r="K3061" s="452" t="s">
        <v>1438</v>
      </c>
      <c r="L3061" s="452" t="s">
        <v>1439</v>
      </c>
      <c r="M3061" s="452" t="s">
        <v>1440</v>
      </c>
      <c r="N3061" s="454">
        <v>44399</v>
      </c>
      <c r="O3061" s="452" t="s">
        <v>1440</v>
      </c>
      <c r="P3061" s="454">
        <v>44468</v>
      </c>
    </row>
    <row r="3062" spans="1:16" x14ac:dyDescent="0.2">
      <c r="A3062" s="451" t="s">
        <v>2686</v>
      </c>
      <c r="B3062" s="451" t="s">
        <v>1575</v>
      </c>
      <c r="C3062" s="451" t="s">
        <v>1432</v>
      </c>
      <c r="D3062" s="451" t="s">
        <v>1540</v>
      </c>
      <c r="E3062" s="451" t="s">
        <v>1623</v>
      </c>
      <c r="F3062" s="451" t="s">
        <v>1548</v>
      </c>
      <c r="G3062" s="452" t="s">
        <v>1436</v>
      </c>
      <c r="H3062" s="453">
        <v>1000</v>
      </c>
      <c r="I3062" s="452" t="s">
        <v>1974</v>
      </c>
      <c r="J3062" s="455"/>
      <c r="K3062" s="452" t="s">
        <v>1533</v>
      </c>
      <c r="L3062" s="452" t="s">
        <v>1439</v>
      </c>
      <c r="M3062" s="452" t="s">
        <v>1452</v>
      </c>
      <c r="N3062" s="454">
        <v>44512</v>
      </c>
      <c r="O3062" s="452" t="s">
        <v>1534</v>
      </c>
      <c r="P3062" s="454">
        <v>44516</v>
      </c>
    </row>
    <row r="3063" spans="1:16" ht="21" x14ac:dyDescent="0.2">
      <c r="A3063" s="451" t="s">
        <v>2686</v>
      </c>
      <c r="B3063" s="451" t="s">
        <v>1575</v>
      </c>
      <c r="C3063" s="451" t="s">
        <v>1432</v>
      </c>
      <c r="D3063" s="451" t="s">
        <v>1448</v>
      </c>
      <c r="E3063" s="451" t="s">
        <v>1460</v>
      </c>
      <c r="F3063" s="451" t="s">
        <v>1848</v>
      </c>
      <c r="G3063" s="452" t="s">
        <v>1436</v>
      </c>
      <c r="H3063" s="453">
        <v>81573</v>
      </c>
      <c r="I3063" s="452" t="s">
        <v>1462</v>
      </c>
      <c r="J3063" s="455"/>
      <c r="K3063" s="452" t="s">
        <v>1533</v>
      </c>
      <c r="L3063" s="452" t="s">
        <v>1439</v>
      </c>
      <c r="M3063" s="452" t="s">
        <v>1452</v>
      </c>
      <c r="N3063" s="454">
        <v>44550</v>
      </c>
      <c r="O3063" s="452" t="s">
        <v>1453</v>
      </c>
      <c r="P3063" s="454">
        <v>44553</v>
      </c>
    </row>
    <row r="3064" spans="1:16" x14ac:dyDescent="0.2">
      <c r="A3064" s="451" t="s">
        <v>2686</v>
      </c>
      <c r="B3064" s="451" t="s">
        <v>1713</v>
      </c>
      <c r="C3064" s="451" t="s">
        <v>1432</v>
      </c>
      <c r="D3064" s="451" t="s">
        <v>1466</v>
      </c>
      <c r="E3064" s="451" t="s">
        <v>1434</v>
      </c>
      <c r="F3064" s="451" t="s">
        <v>2404</v>
      </c>
      <c r="G3064" s="452" t="s">
        <v>1436</v>
      </c>
      <c r="H3064" s="453">
        <v>7954</v>
      </c>
      <c r="I3064" s="452" t="s">
        <v>1676</v>
      </c>
      <c r="J3064" s="452" t="s">
        <v>1438</v>
      </c>
      <c r="K3064" s="452" t="s">
        <v>1438</v>
      </c>
      <c r="L3064" s="452" t="s">
        <v>1439</v>
      </c>
      <c r="M3064" s="452" t="s">
        <v>1440</v>
      </c>
      <c r="N3064" s="454">
        <v>44330</v>
      </c>
      <c r="O3064" s="452" t="s">
        <v>1440</v>
      </c>
      <c r="P3064" s="454">
        <v>44468</v>
      </c>
    </row>
    <row r="3065" spans="1:16" x14ac:dyDescent="0.2">
      <c r="A3065" s="451" t="s">
        <v>2686</v>
      </c>
      <c r="B3065" s="451" t="s">
        <v>1713</v>
      </c>
      <c r="C3065" s="451" t="s">
        <v>1432</v>
      </c>
      <c r="D3065" s="451" t="s">
        <v>1507</v>
      </c>
      <c r="E3065" s="451" t="s">
        <v>1442</v>
      </c>
      <c r="F3065" s="451" t="s">
        <v>1755</v>
      </c>
      <c r="G3065" s="452" t="s">
        <v>1436</v>
      </c>
      <c r="H3065" s="453">
        <v>32067</v>
      </c>
      <c r="I3065" s="452" t="s">
        <v>1640</v>
      </c>
      <c r="J3065" s="452" t="s">
        <v>1438</v>
      </c>
      <c r="K3065" s="452" t="s">
        <v>1438</v>
      </c>
      <c r="L3065" s="452" t="s">
        <v>1439</v>
      </c>
      <c r="M3065" s="452" t="s">
        <v>1440</v>
      </c>
      <c r="N3065" s="454">
        <v>44384</v>
      </c>
      <c r="O3065" s="452" t="s">
        <v>1440</v>
      </c>
      <c r="P3065" s="454">
        <v>44468</v>
      </c>
    </row>
    <row r="3066" spans="1:16" ht="21" x14ac:dyDescent="0.2">
      <c r="A3066" s="451" t="s">
        <v>2686</v>
      </c>
      <c r="B3066" s="451" t="s">
        <v>1713</v>
      </c>
      <c r="C3066" s="451" t="s">
        <v>1432</v>
      </c>
      <c r="D3066" s="451" t="s">
        <v>1540</v>
      </c>
      <c r="E3066" s="451" t="s">
        <v>1677</v>
      </c>
      <c r="F3066" s="451" t="s">
        <v>1982</v>
      </c>
      <c r="G3066" s="452" t="s">
        <v>1436</v>
      </c>
      <c r="H3066" s="453">
        <v>11107</v>
      </c>
      <c r="I3066" s="452" t="s">
        <v>1678</v>
      </c>
      <c r="J3066" s="455"/>
      <c r="K3066" s="452" t="s">
        <v>1533</v>
      </c>
      <c r="L3066" s="452" t="s">
        <v>1439</v>
      </c>
      <c r="M3066" s="452" t="s">
        <v>1452</v>
      </c>
      <c r="N3066" s="454">
        <v>44525</v>
      </c>
      <c r="O3066" s="452" t="s">
        <v>1534</v>
      </c>
      <c r="P3066" s="454">
        <v>44525</v>
      </c>
    </row>
    <row r="3067" spans="1:16" x14ac:dyDescent="0.2">
      <c r="A3067" s="451" t="s">
        <v>2686</v>
      </c>
      <c r="B3067" s="451" t="s">
        <v>1717</v>
      </c>
      <c r="C3067" s="451" t="s">
        <v>1432</v>
      </c>
      <c r="D3067" s="451" t="s">
        <v>1433</v>
      </c>
      <c r="E3067" s="451" t="s">
        <v>1434</v>
      </c>
      <c r="F3067" s="451" t="s">
        <v>1785</v>
      </c>
      <c r="G3067" s="452" t="s">
        <v>1436</v>
      </c>
      <c r="H3067" s="453">
        <v>293852</v>
      </c>
      <c r="I3067" s="452" t="s">
        <v>1654</v>
      </c>
      <c r="J3067" s="452" t="s">
        <v>1438</v>
      </c>
      <c r="K3067" s="452" t="s">
        <v>1438</v>
      </c>
      <c r="L3067" s="452" t="s">
        <v>1439</v>
      </c>
      <c r="M3067" s="452" t="s">
        <v>1440</v>
      </c>
      <c r="N3067" s="454">
        <v>44312</v>
      </c>
      <c r="O3067" s="452" t="s">
        <v>1440</v>
      </c>
      <c r="P3067" s="454">
        <v>44468</v>
      </c>
    </row>
    <row r="3068" spans="1:16" ht="21" x14ac:dyDescent="0.2">
      <c r="A3068" s="451" t="s">
        <v>2689</v>
      </c>
      <c r="B3068" s="451" t="s">
        <v>1463</v>
      </c>
      <c r="C3068" s="451" t="s">
        <v>1432</v>
      </c>
      <c r="D3068" s="451" t="s">
        <v>1433</v>
      </c>
      <c r="E3068" s="451" t="s">
        <v>1442</v>
      </c>
      <c r="F3068" s="451" t="s">
        <v>2311</v>
      </c>
      <c r="G3068" s="452" t="s">
        <v>1436</v>
      </c>
      <c r="H3068" s="453">
        <v>1057298</v>
      </c>
      <c r="I3068" s="452" t="s">
        <v>1650</v>
      </c>
      <c r="J3068" s="452" t="s">
        <v>1438</v>
      </c>
      <c r="K3068" s="452" t="s">
        <v>1438</v>
      </c>
      <c r="L3068" s="452" t="s">
        <v>1439</v>
      </c>
      <c r="M3068" s="452" t="s">
        <v>1440</v>
      </c>
      <c r="N3068" s="454">
        <v>44309</v>
      </c>
      <c r="O3068" s="452" t="s">
        <v>1440</v>
      </c>
      <c r="P3068" s="454">
        <v>44468</v>
      </c>
    </row>
    <row r="3069" spans="1:16" ht="21" x14ac:dyDescent="0.2">
      <c r="A3069" s="451" t="s">
        <v>2689</v>
      </c>
      <c r="B3069" s="451" t="s">
        <v>1463</v>
      </c>
      <c r="C3069" s="451" t="s">
        <v>1432</v>
      </c>
      <c r="D3069" s="451" t="s">
        <v>1433</v>
      </c>
      <c r="E3069" s="451" t="s">
        <v>1434</v>
      </c>
      <c r="F3069" s="451" t="s">
        <v>1700</v>
      </c>
      <c r="G3069" s="452" t="s">
        <v>1436</v>
      </c>
      <c r="H3069" s="453">
        <v>7536.2</v>
      </c>
      <c r="I3069" s="452" t="s">
        <v>1465</v>
      </c>
      <c r="J3069" s="452" t="s">
        <v>1438</v>
      </c>
      <c r="K3069" s="452" t="s">
        <v>1438</v>
      </c>
      <c r="L3069" s="452" t="s">
        <v>1439</v>
      </c>
      <c r="M3069" s="452" t="s">
        <v>1440</v>
      </c>
      <c r="N3069" s="454">
        <v>44302</v>
      </c>
      <c r="O3069" s="452" t="s">
        <v>1440</v>
      </c>
      <c r="P3069" s="454">
        <v>44468</v>
      </c>
    </row>
    <row r="3070" spans="1:16" ht="21" x14ac:dyDescent="0.2">
      <c r="A3070" s="451" t="s">
        <v>2689</v>
      </c>
      <c r="B3070" s="451" t="s">
        <v>1463</v>
      </c>
      <c r="C3070" s="451" t="s">
        <v>1432</v>
      </c>
      <c r="D3070" s="451" t="s">
        <v>1466</v>
      </c>
      <c r="E3070" s="451" t="s">
        <v>1442</v>
      </c>
      <c r="F3070" s="451" t="s">
        <v>2071</v>
      </c>
      <c r="G3070" s="452" t="s">
        <v>1436</v>
      </c>
      <c r="H3070" s="453">
        <v>1495</v>
      </c>
      <c r="I3070" s="452" t="s">
        <v>1591</v>
      </c>
      <c r="J3070" s="452" t="s">
        <v>1438</v>
      </c>
      <c r="K3070" s="452" t="s">
        <v>1438</v>
      </c>
      <c r="L3070" s="452" t="s">
        <v>1439</v>
      </c>
      <c r="M3070" s="452" t="s">
        <v>1440</v>
      </c>
      <c r="N3070" s="454">
        <v>44535</v>
      </c>
      <c r="O3070" s="452" t="s">
        <v>1440</v>
      </c>
      <c r="P3070" s="454">
        <v>44468</v>
      </c>
    </row>
    <row r="3071" spans="1:16" ht="21" x14ac:dyDescent="0.2">
      <c r="A3071" s="451" t="s">
        <v>2689</v>
      </c>
      <c r="B3071" s="451" t="s">
        <v>1463</v>
      </c>
      <c r="C3071" s="451" t="s">
        <v>1432</v>
      </c>
      <c r="D3071" s="451" t="s">
        <v>1466</v>
      </c>
      <c r="E3071" s="451" t="s">
        <v>1434</v>
      </c>
      <c r="F3071" s="451" t="s">
        <v>2690</v>
      </c>
      <c r="G3071" s="452" t="s">
        <v>1436</v>
      </c>
      <c r="H3071" s="453">
        <v>529</v>
      </c>
      <c r="I3071" s="452" t="s">
        <v>1643</v>
      </c>
      <c r="J3071" s="452" t="s">
        <v>1438</v>
      </c>
      <c r="K3071" s="452" t="s">
        <v>1438</v>
      </c>
      <c r="L3071" s="452" t="s">
        <v>1439</v>
      </c>
      <c r="M3071" s="452" t="s">
        <v>1440</v>
      </c>
      <c r="N3071" s="454">
        <v>44535</v>
      </c>
      <c r="O3071" s="452" t="s">
        <v>1440</v>
      </c>
      <c r="P3071" s="454">
        <v>44468</v>
      </c>
    </row>
    <row r="3072" spans="1:16" ht="21" x14ac:dyDescent="0.2">
      <c r="A3072" s="451" t="s">
        <v>2689</v>
      </c>
      <c r="B3072" s="451" t="s">
        <v>1463</v>
      </c>
      <c r="C3072" s="451" t="s">
        <v>1432</v>
      </c>
      <c r="D3072" s="451" t="s">
        <v>1491</v>
      </c>
      <c r="E3072" s="451" t="s">
        <v>1434</v>
      </c>
      <c r="F3072" s="451" t="s">
        <v>2381</v>
      </c>
      <c r="G3072" s="452" t="s">
        <v>1436</v>
      </c>
      <c r="H3072" s="453">
        <v>14991.46</v>
      </c>
      <c r="I3072" s="452" t="s">
        <v>1492</v>
      </c>
      <c r="J3072" s="452" t="s">
        <v>1438</v>
      </c>
      <c r="K3072" s="452" t="s">
        <v>1438</v>
      </c>
      <c r="L3072" s="452" t="s">
        <v>1439</v>
      </c>
      <c r="M3072" s="452" t="s">
        <v>1440</v>
      </c>
      <c r="N3072" s="454">
        <v>44292</v>
      </c>
      <c r="O3072" s="452" t="s">
        <v>1440</v>
      </c>
      <c r="P3072" s="454">
        <v>44468</v>
      </c>
    </row>
    <row r="3073" spans="1:16" ht="21" x14ac:dyDescent="0.2">
      <c r="A3073" s="451" t="s">
        <v>2689</v>
      </c>
      <c r="B3073" s="451" t="s">
        <v>1463</v>
      </c>
      <c r="C3073" s="451" t="s">
        <v>1432</v>
      </c>
      <c r="D3073" s="451" t="s">
        <v>1507</v>
      </c>
      <c r="E3073" s="451" t="s">
        <v>1442</v>
      </c>
      <c r="F3073" s="451" t="s">
        <v>1898</v>
      </c>
      <c r="G3073" s="452" t="s">
        <v>1436</v>
      </c>
      <c r="H3073" s="453">
        <v>525.6</v>
      </c>
      <c r="I3073" s="452" t="s">
        <v>1509</v>
      </c>
      <c r="J3073" s="452" t="s">
        <v>1438</v>
      </c>
      <c r="K3073" s="452" t="s">
        <v>1438</v>
      </c>
      <c r="L3073" s="452" t="s">
        <v>1439</v>
      </c>
      <c r="M3073" s="452" t="s">
        <v>1440</v>
      </c>
      <c r="N3073" s="454">
        <v>44537</v>
      </c>
      <c r="O3073" s="452" t="s">
        <v>1440</v>
      </c>
      <c r="P3073" s="454">
        <v>44468</v>
      </c>
    </row>
    <row r="3074" spans="1:16" ht="21" x14ac:dyDescent="0.2">
      <c r="A3074" s="451" t="s">
        <v>2689</v>
      </c>
      <c r="B3074" s="451" t="s">
        <v>1463</v>
      </c>
      <c r="C3074" s="451" t="s">
        <v>1432</v>
      </c>
      <c r="D3074" s="451" t="s">
        <v>1515</v>
      </c>
      <c r="E3074" s="451" t="s">
        <v>1442</v>
      </c>
      <c r="F3074" s="451" t="s">
        <v>2319</v>
      </c>
      <c r="G3074" s="452" t="s">
        <v>1436</v>
      </c>
      <c r="H3074" s="453">
        <v>4269.72</v>
      </c>
      <c r="I3074" s="452" t="s">
        <v>1524</v>
      </c>
      <c r="J3074" s="452" t="s">
        <v>1438</v>
      </c>
      <c r="K3074" s="452" t="s">
        <v>1438</v>
      </c>
      <c r="L3074" s="452" t="s">
        <v>1439</v>
      </c>
      <c r="M3074" s="452" t="s">
        <v>1440</v>
      </c>
      <c r="N3074" s="454">
        <v>44294</v>
      </c>
      <c r="O3074" s="452" t="s">
        <v>1440</v>
      </c>
      <c r="P3074" s="454">
        <v>44468</v>
      </c>
    </row>
    <row r="3075" spans="1:16" ht="21" x14ac:dyDescent="0.2">
      <c r="A3075" s="451" t="s">
        <v>2689</v>
      </c>
      <c r="B3075" s="451" t="s">
        <v>1463</v>
      </c>
      <c r="C3075" s="451" t="s">
        <v>1432</v>
      </c>
      <c r="D3075" s="451" t="s">
        <v>1540</v>
      </c>
      <c r="E3075" s="451" t="s">
        <v>1442</v>
      </c>
      <c r="F3075" s="451" t="s">
        <v>1988</v>
      </c>
      <c r="G3075" s="452" t="s">
        <v>1436</v>
      </c>
      <c r="H3075" s="453">
        <v>8765.82</v>
      </c>
      <c r="I3075" s="452" t="s">
        <v>1542</v>
      </c>
      <c r="J3075" s="455"/>
      <c r="K3075" s="452" t="s">
        <v>1533</v>
      </c>
      <c r="L3075" s="452" t="s">
        <v>1439</v>
      </c>
      <c r="M3075" s="452" t="s">
        <v>1452</v>
      </c>
      <c r="N3075" s="454">
        <v>44501</v>
      </c>
      <c r="O3075" s="452" t="s">
        <v>1453</v>
      </c>
      <c r="P3075" s="454">
        <v>44502</v>
      </c>
    </row>
    <row r="3076" spans="1:16" ht="21" x14ac:dyDescent="0.2">
      <c r="A3076" s="451" t="s">
        <v>2689</v>
      </c>
      <c r="B3076" s="451" t="s">
        <v>1463</v>
      </c>
      <c r="C3076" s="451" t="s">
        <v>1432</v>
      </c>
      <c r="D3076" s="451" t="s">
        <v>1540</v>
      </c>
      <c r="E3076" s="451" t="s">
        <v>1592</v>
      </c>
      <c r="F3076" s="451" t="s">
        <v>1752</v>
      </c>
      <c r="G3076" s="452" t="s">
        <v>1436</v>
      </c>
      <c r="H3076" s="453">
        <v>2093</v>
      </c>
      <c r="I3076" s="452" t="s">
        <v>1594</v>
      </c>
      <c r="J3076" s="455"/>
      <c r="K3076" s="452" t="s">
        <v>1533</v>
      </c>
      <c r="L3076" s="452" t="s">
        <v>1439</v>
      </c>
      <c r="M3076" s="452" t="s">
        <v>1452</v>
      </c>
      <c r="N3076" s="454">
        <v>44525</v>
      </c>
      <c r="O3076" s="452" t="s">
        <v>1534</v>
      </c>
      <c r="P3076" s="454">
        <v>44525</v>
      </c>
    </row>
    <row r="3077" spans="1:16" ht="21" x14ac:dyDescent="0.2">
      <c r="A3077" s="451" t="s">
        <v>2689</v>
      </c>
      <c r="B3077" s="451" t="s">
        <v>1463</v>
      </c>
      <c r="C3077" s="451" t="s">
        <v>1432</v>
      </c>
      <c r="D3077" s="451" t="s">
        <v>1540</v>
      </c>
      <c r="E3077" s="451" t="s">
        <v>1644</v>
      </c>
      <c r="F3077" s="451" t="s">
        <v>1752</v>
      </c>
      <c r="G3077" s="452" t="s">
        <v>1436</v>
      </c>
      <c r="H3077" s="453">
        <v>741</v>
      </c>
      <c r="I3077" s="452" t="s">
        <v>1645</v>
      </c>
      <c r="J3077" s="455"/>
      <c r="K3077" s="452" t="s">
        <v>1533</v>
      </c>
      <c r="L3077" s="452" t="s">
        <v>1439</v>
      </c>
      <c r="M3077" s="452" t="s">
        <v>1452</v>
      </c>
      <c r="N3077" s="454">
        <v>44525</v>
      </c>
      <c r="O3077" s="452" t="s">
        <v>1534</v>
      </c>
      <c r="P3077" s="454">
        <v>44525</v>
      </c>
    </row>
    <row r="3078" spans="1:16" ht="21" x14ac:dyDescent="0.2">
      <c r="A3078" s="451" t="s">
        <v>2689</v>
      </c>
      <c r="B3078" s="451" t="s">
        <v>1463</v>
      </c>
      <c r="C3078" s="451" t="s">
        <v>1432</v>
      </c>
      <c r="D3078" s="451" t="s">
        <v>1448</v>
      </c>
      <c r="E3078" s="451" t="s">
        <v>1434</v>
      </c>
      <c r="F3078" s="451" t="s">
        <v>1450</v>
      </c>
      <c r="G3078" s="452" t="s">
        <v>1436</v>
      </c>
      <c r="H3078" s="453">
        <v>662.85</v>
      </c>
      <c r="I3078" s="452" t="s">
        <v>1562</v>
      </c>
      <c r="J3078" s="455"/>
      <c r="K3078" s="452" t="s">
        <v>1533</v>
      </c>
      <c r="L3078" s="452" t="s">
        <v>1439</v>
      </c>
      <c r="M3078" s="452" t="s">
        <v>1452</v>
      </c>
      <c r="N3078" s="454">
        <v>44536</v>
      </c>
      <c r="O3078" s="452" t="s">
        <v>1453</v>
      </c>
      <c r="P3078" s="454">
        <v>44544</v>
      </c>
    </row>
    <row r="3079" spans="1:16" ht="21" x14ac:dyDescent="0.2">
      <c r="A3079" s="451" t="s">
        <v>2689</v>
      </c>
      <c r="B3079" s="451" t="s">
        <v>1463</v>
      </c>
      <c r="C3079" s="451" t="s">
        <v>1432</v>
      </c>
      <c r="D3079" s="451" t="s">
        <v>1448</v>
      </c>
      <c r="E3079" s="451" t="s">
        <v>1553</v>
      </c>
      <c r="F3079" s="451" t="s">
        <v>1988</v>
      </c>
      <c r="G3079" s="452" t="s">
        <v>1436</v>
      </c>
      <c r="H3079" s="453">
        <v>7171.76</v>
      </c>
      <c r="I3079" s="452" t="s">
        <v>1574</v>
      </c>
      <c r="J3079" s="455"/>
      <c r="K3079" s="452" t="s">
        <v>1533</v>
      </c>
      <c r="L3079" s="452" t="s">
        <v>1439</v>
      </c>
      <c r="M3079" s="452" t="s">
        <v>1452</v>
      </c>
      <c r="N3079" s="454">
        <v>44560</v>
      </c>
      <c r="O3079" s="452" t="s">
        <v>1534</v>
      </c>
      <c r="P3079" s="454">
        <v>44560</v>
      </c>
    </row>
    <row r="3080" spans="1:16" ht="21" x14ac:dyDescent="0.2">
      <c r="A3080" s="451" t="s">
        <v>2689</v>
      </c>
      <c r="B3080" s="451" t="s">
        <v>1693</v>
      </c>
      <c r="C3080" s="451" t="s">
        <v>1432</v>
      </c>
      <c r="D3080" s="451" t="s">
        <v>1433</v>
      </c>
      <c r="E3080" s="451" t="s">
        <v>1442</v>
      </c>
      <c r="F3080" s="451" t="s">
        <v>1800</v>
      </c>
      <c r="G3080" s="452" t="s">
        <v>1436</v>
      </c>
      <c r="H3080" s="453">
        <v>36140</v>
      </c>
      <c r="I3080" s="452" t="s">
        <v>1648</v>
      </c>
      <c r="J3080" s="452" t="s">
        <v>1438</v>
      </c>
      <c r="K3080" s="452" t="s">
        <v>1438</v>
      </c>
      <c r="L3080" s="452" t="s">
        <v>1439</v>
      </c>
      <c r="M3080" s="452" t="s">
        <v>1440</v>
      </c>
      <c r="N3080" s="454">
        <v>44309</v>
      </c>
      <c r="O3080" s="452" t="s">
        <v>1440</v>
      </c>
      <c r="P3080" s="454">
        <v>44468</v>
      </c>
    </row>
    <row r="3081" spans="1:16" ht="21" x14ac:dyDescent="0.2">
      <c r="A3081" s="451" t="s">
        <v>2689</v>
      </c>
      <c r="B3081" s="451" t="s">
        <v>1695</v>
      </c>
      <c r="C3081" s="451" t="s">
        <v>1432</v>
      </c>
      <c r="D3081" s="451" t="s">
        <v>1466</v>
      </c>
      <c r="E3081" s="451" t="s">
        <v>1434</v>
      </c>
      <c r="F3081" s="451" t="s">
        <v>1792</v>
      </c>
      <c r="G3081" s="452" t="s">
        <v>1436</v>
      </c>
      <c r="H3081" s="453">
        <v>54719.71</v>
      </c>
      <c r="I3081" s="452" t="s">
        <v>1655</v>
      </c>
      <c r="J3081" s="452" t="s">
        <v>1438</v>
      </c>
      <c r="K3081" s="452" t="s">
        <v>1438</v>
      </c>
      <c r="L3081" s="452" t="s">
        <v>1439</v>
      </c>
      <c r="M3081" s="452" t="s">
        <v>1440</v>
      </c>
      <c r="N3081" s="454">
        <v>44341</v>
      </c>
      <c r="O3081" s="452" t="s">
        <v>1440</v>
      </c>
      <c r="P3081" s="454">
        <v>44468</v>
      </c>
    </row>
    <row r="3082" spans="1:16" ht="21" x14ac:dyDescent="0.2">
      <c r="A3082" s="451" t="s">
        <v>2689</v>
      </c>
      <c r="B3082" s="451" t="s">
        <v>1697</v>
      </c>
      <c r="C3082" s="451" t="s">
        <v>1432</v>
      </c>
      <c r="D3082" s="451" t="s">
        <v>1433</v>
      </c>
      <c r="E3082" s="451" t="s">
        <v>1442</v>
      </c>
      <c r="F3082" s="451" t="s">
        <v>1997</v>
      </c>
      <c r="G3082" s="452" t="s">
        <v>1436</v>
      </c>
      <c r="H3082" s="453">
        <v>27300</v>
      </c>
      <c r="I3082" s="452" t="s">
        <v>1670</v>
      </c>
      <c r="J3082" s="452" t="s">
        <v>1438</v>
      </c>
      <c r="K3082" s="452" t="s">
        <v>1438</v>
      </c>
      <c r="L3082" s="452" t="s">
        <v>1439</v>
      </c>
      <c r="M3082" s="452" t="s">
        <v>1440</v>
      </c>
      <c r="N3082" s="454">
        <v>44309</v>
      </c>
      <c r="O3082" s="452" t="s">
        <v>1440</v>
      </c>
      <c r="P3082" s="454">
        <v>44468</v>
      </c>
    </row>
    <row r="3083" spans="1:16" ht="21" x14ac:dyDescent="0.2">
      <c r="A3083" s="451" t="s">
        <v>2689</v>
      </c>
      <c r="B3083" s="451" t="s">
        <v>1697</v>
      </c>
      <c r="C3083" s="451" t="s">
        <v>1432</v>
      </c>
      <c r="D3083" s="451" t="s">
        <v>1466</v>
      </c>
      <c r="E3083" s="451" t="s">
        <v>1442</v>
      </c>
      <c r="F3083" s="451" t="s">
        <v>2340</v>
      </c>
      <c r="G3083" s="452" t="s">
        <v>1436</v>
      </c>
      <c r="H3083" s="453">
        <v>914</v>
      </c>
      <c r="I3083" s="452" t="s">
        <v>1488</v>
      </c>
      <c r="J3083" s="452" t="s">
        <v>1438</v>
      </c>
      <c r="K3083" s="452" t="s">
        <v>1438</v>
      </c>
      <c r="L3083" s="452" t="s">
        <v>1439</v>
      </c>
      <c r="M3083" s="452" t="s">
        <v>1440</v>
      </c>
      <c r="N3083" s="454">
        <v>44342</v>
      </c>
      <c r="O3083" s="452" t="s">
        <v>1440</v>
      </c>
      <c r="P3083" s="454">
        <v>44468</v>
      </c>
    </row>
    <row r="3084" spans="1:16" ht="21" x14ac:dyDescent="0.2">
      <c r="A3084" s="451" t="s">
        <v>2689</v>
      </c>
      <c r="B3084" s="451" t="s">
        <v>1697</v>
      </c>
      <c r="C3084" s="451" t="s">
        <v>1432</v>
      </c>
      <c r="D3084" s="451" t="s">
        <v>1448</v>
      </c>
      <c r="E3084" s="451" t="s">
        <v>1544</v>
      </c>
      <c r="F3084" s="451" t="s">
        <v>1787</v>
      </c>
      <c r="G3084" s="452" t="s">
        <v>1436</v>
      </c>
      <c r="H3084" s="453">
        <v>860</v>
      </c>
      <c r="I3084" s="452" t="s">
        <v>1564</v>
      </c>
      <c r="J3084" s="455"/>
      <c r="K3084" s="452" t="s">
        <v>1533</v>
      </c>
      <c r="L3084" s="452" t="s">
        <v>1439</v>
      </c>
      <c r="M3084" s="452" t="s">
        <v>1452</v>
      </c>
      <c r="N3084" s="454">
        <v>44539</v>
      </c>
      <c r="O3084" s="452" t="s">
        <v>1453</v>
      </c>
      <c r="P3084" s="454">
        <v>44544</v>
      </c>
    </row>
    <row r="3085" spans="1:16" ht="21" x14ac:dyDescent="0.2">
      <c r="A3085" s="451" t="s">
        <v>2689</v>
      </c>
      <c r="B3085" s="451" t="s">
        <v>1703</v>
      </c>
      <c r="C3085" s="451" t="s">
        <v>1432</v>
      </c>
      <c r="D3085" s="451" t="s">
        <v>1491</v>
      </c>
      <c r="E3085" s="451" t="s">
        <v>1434</v>
      </c>
      <c r="F3085" s="451" t="s">
        <v>2166</v>
      </c>
      <c r="G3085" s="452" t="s">
        <v>1436</v>
      </c>
      <c r="H3085" s="453">
        <v>7000</v>
      </c>
      <c r="I3085" s="452" t="s">
        <v>1613</v>
      </c>
      <c r="J3085" s="452" t="s">
        <v>1438</v>
      </c>
      <c r="K3085" s="452" t="s">
        <v>1438</v>
      </c>
      <c r="L3085" s="452" t="s">
        <v>1439</v>
      </c>
      <c r="M3085" s="452" t="s">
        <v>1440</v>
      </c>
      <c r="N3085" s="454">
        <v>44370</v>
      </c>
      <c r="O3085" s="452" t="s">
        <v>1440</v>
      </c>
      <c r="P3085" s="454">
        <v>44468</v>
      </c>
    </row>
    <row r="3086" spans="1:16" ht="21" x14ac:dyDescent="0.2">
      <c r="A3086" s="451" t="s">
        <v>2689</v>
      </c>
      <c r="B3086" s="451" t="s">
        <v>1703</v>
      </c>
      <c r="C3086" s="451" t="s">
        <v>1432</v>
      </c>
      <c r="D3086" s="451" t="s">
        <v>1507</v>
      </c>
      <c r="E3086" s="451" t="s">
        <v>1442</v>
      </c>
      <c r="F3086" s="451" t="s">
        <v>2691</v>
      </c>
      <c r="G3086" s="452" t="s">
        <v>1436</v>
      </c>
      <c r="H3086" s="453">
        <v>-7000</v>
      </c>
      <c r="I3086" s="452" t="s">
        <v>1707</v>
      </c>
      <c r="J3086" s="452" t="s">
        <v>1438</v>
      </c>
      <c r="K3086" s="452" t="s">
        <v>1438</v>
      </c>
      <c r="L3086" s="452" t="s">
        <v>1439</v>
      </c>
      <c r="M3086" s="452" t="s">
        <v>1440</v>
      </c>
      <c r="N3086" s="454">
        <v>44384</v>
      </c>
      <c r="O3086" s="452" t="s">
        <v>1440</v>
      </c>
      <c r="P3086" s="454">
        <v>44468</v>
      </c>
    </row>
    <row r="3087" spans="1:16" ht="21" x14ac:dyDescent="0.2">
      <c r="A3087" s="451" t="s">
        <v>2689</v>
      </c>
      <c r="B3087" s="451" t="s">
        <v>1708</v>
      </c>
      <c r="C3087" s="451" t="s">
        <v>1432</v>
      </c>
      <c r="D3087" s="451" t="s">
        <v>1507</v>
      </c>
      <c r="E3087" s="451" t="s">
        <v>1442</v>
      </c>
      <c r="F3087" s="451" t="s">
        <v>2134</v>
      </c>
      <c r="G3087" s="452" t="s">
        <v>1436</v>
      </c>
      <c r="H3087" s="453">
        <v>7000</v>
      </c>
      <c r="I3087" s="452" t="s">
        <v>1707</v>
      </c>
      <c r="J3087" s="452" t="s">
        <v>1438</v>
      </c>
      <c r="K3087" s="452" t="s">
        <v>1438</v>
      </c>
      <c r="L3087" s="452" t="s">
        <v>1439</v>
      </c>
      <c r="M3087" s="452" t="s">
        <v>1440</v>
      </c>
      <c r="N3087" s="454">
        <v>44384</v>
      </c>
      <c r="O3087" s="452" t="s">
        <v>1440</v>
      </c>
      <c r="P3087" s="454">
        <v>44468</v>
      </c>
    </row>
    <row r="3088" spans="1:16" ht="21" x14ac:dyDescent="0.2">
      <c r="A3088" s="451" t="s">
        <v>2689</v>
      </c>
      <c r="B3088" s="451" t="s">
        <v>1708</v>
      </c>
      <c r="C3088" s="451" t="s">
        <v>1432</v>
      </c>
      <c r="D3088" s="451" t="s">
        <v>1531</v>
      </c>
      <c r="E3088" s="451" t="s">
        <v>1568</v>
      </c>
      <c r="F3088" s="451" t="s">
        <v>1894</v>
      </c>
      <c r="G3088" s="452" t="s">
        <v>1436</v>
      </c>
      <c r="H3088" s="453">
        <v>4096.25</v>
      </c>
      <c r="I3088" s="452" t="s">
        <v>1627</v>
      </c>
      <c r="J3088" s="455"/>
      <c r="K3088" s="452" t="s">
        <v>1533</v>
      </c>
      <c r="L3088" s="452" t="s">
        <v>1439</v>
      </c>
      <c r="M3088" s="452" t="s">
        <v>1452</v>
      </c>
      <c r="N3088" s="454">
        <v>44496</v>
      </c>
      <c r="O3088" s="452" t="s">
        <v>1534</v>
      </c>
      <c r="P3088" s="454">
        <v>44497</v>
      </c>
    </row>
    <row r="3089" spans="1:16" ht="21" x14ac:dyDescent="0.2">
      <c r="A3089" s="451" t="s">
        <v>2689</v>
      </c>
      <c r="B3089" s="451" t="s">
        <v>1708</v>
      </c>
      <c r="C3089" s="451" t="s">
        <v>1432</v>
      </c>
      <c r="D3089" s="451" t="s">
        <v>1531</v>
      </c>
      <c r="E3089" s="451" t="s">
        <v>1628</v>
      </c>
      <c r="F3089" s="451" t="s">
        <v>1894</v>
      </c>
      <c r="G3089" s="452" t="s">
        <v>1436</v>
      </c>
      <c r="H3089" s="453">
        <v>3602.81</v>
      </c>
      <c r="I3089" s="452" t="s">
        <v>1629</v>
      </c>
      <c r="J3089" s="455"/>
      <c r="K3089" s="452" t="s">
        <v>1533</v>
      </c>
      <c r="L3089" s="452" t="s">
        <v>1439</v>
      </c>
      <c r="M3089" s="452" t="s">
        <v>1452</v>
      </c>
      <c r="N3089" s="454">
        <v>44496</v>
      </c>
      <c r="O3089" s="452" t="s">
        <v>1534</v>
      </c>
      <c r="P3089" s="454">
        <v>44497</v>
      </c>
    </row>
    <row r="3090" spans="1:16" ht="21" x14ac:dyDescent="0.2">
      <c r="A3090" s="451" t="s">
        <v>2689</v>
      </c>
      <c r="B3090" s="451" t="s">
        <v>1575</v>
      </c>
      <c r="C3090" s="451" t="s">
        <v>1432</v>
      </c>
      <c r="D3090" s="451" t="s">
        <v>1507</v>
      </c>
      <c r="E3090" s="451" t="s">
        <v>1442</v>
      </c>
      <c r="F3090" s="451" t="s">
        <v>1614</v>
      </c>
      <c r="G3090" s="452" t="s">
        <v>1436</v>
      </c>
      <c r="H3090" s="453">
        <v>63744</v>
      </c>
      <c r="I3090" s="452" t="s">
        <v>1712</v>
      </c>
      <c r="J3090" s="452" t="s">
        <v>1438</v>
      </c>
      <c r="K3090" s="452" t="s">
        <v>1438</v>
      </c>
      <c r="L3090" s="452" t="s">
        <v>1439</v>
      </c>
      <c r="M3090" s="452" t="s">
        <v>1440</v>
      </c>
      <c r="N3090" s="454">
        <v>44399</v>
      </c>
      <c r="O3090" s="452" t="s">
        <v>1440</v>
      </c>
      <c r="P3090" s="454">
        <v>44468</v>
      </c>
    </row>
    <row r="3091" spans="1:16" ht="21" x14ac:dyDescent="0.2">
      <c r="A3091" s="451" t="s">
        <v>2689</v>
      </c>
      <c r="B3091" s="451" t="s">
        <v>1575</v>
      </c>
      <c r="C3091" s="451" t="s">
        <v>1432</v>
      </c>
      <c r="D3091" s="451" t="s">
        <v>1448</v>
      </c>
      <c r="E3091" s="451" t="s">
        <v>1460</v>
      </c>
      <c r="F3091" s="451" t="s">
        <v>1894</v>
      </c>
      <c r="G3091" s="452" t="s">
        <v>1436</v>
      </c>
      <c r="H3091" s="453">
        <v>50995</v>
      </c>
      <c r="I3091" s="452" t="s">
        <v>1462</v>
      </c>
      <c r="J3091" s="455"/>
      <c r="K3091" s="452" t="s">
        <v>1533</v>
      </c>
      <c r="L3091" s="452" t="s">
        <v>1439</v>
      </c>
      <c r="M3091" s="452" t="s">
        <v>1452</v>
      </c>
      <c r="N3091" s="454">
        <v>44550</v>
      </c>
      <c r="O3091" s="452" t="s">
        <v>1453</v>
      </c>
      <c r="P3091" s="454">
        <v>44553</v>
      </c>
    </row>
    <row r="3092" spans="1:16" ht="21" x14ac:dyDescent="0.2">
      <c r="A3092" s="451" t="s">
        <v>2689</v>
      </c>
      <c r="B3092" s="451" t="s">
        <v>1713</v>
      </c>
      <c r="C3092" s="451" t="s">
        <v>1432</v>
      </c>
      <c r="D3092" s="451" t="s">
        <v>1466</v>
      </c>
      <c r="E3092" s="451" t="s">
        <v>1434</v>
      </c>
      <c r="F3092" s="451" t="s">
        <v>2458</v>
      </c>
      <c r="G3092" s="452" t="s">
        <v>1436</v>
      </c>
      <c r="H3092" s="453">
        <v>7412</v>
      </c>
      <c r="I3092" s="452" t="s">
        <v>1676</v>
      </c>
      <c r="J3092" s="452" t="s">
        <v>1438</v>
      </c>
      <c r="K3092" s="452" t="s">
        <v>1438</v>
      </c>
      <c r="L3092" s="452" t="s">
        <v>1439</v>
      </c>
      <c r="M3092" s="452" t="s">
        <v>1440</v>
      </c>
      <c r="N3092" s="454">
        <v>44330</v>
      </c>
      <c r="O3092" s="452" t="s">
        <v>1440</v>
      </c>
      <c r="P3092" s="454">
        <v>44468</v>
      </c>
    </row>
    <row r="3093" spans="1:16" ht="21" x14ac:dyDescent="0.2">
      <c r="A3093" s="451" t="s">
        <v>2689</v>
      </c>
      <c r="B3093" s="451" t="s">
        <v>1713</v>
      </c>
      <c r="C3093" s="451" t="s">
        <v>1432</v>
      </c>
      <c r="D3093" s="451" t="s">
        <v>1507</v>
      </c>
      <c r="E3093" s="451" t="s">
        <v>1434</v>
      </c>
      <c r="F3093" s="451" t="s">
        <v>2052</v>
      </c>
      <c r="G3093" s="452" t="s">
        <v>1436</v>
      </c>
      <c r="H3093" s="453">
        <v>14931</v>
      </c>
      <c r="I3093" s="452" t="s">
        <v>1640</v>
      </c>
      <c r="J3093" s="452" t="s">
        <v>1438</v>
      </c>
      <c r="K3093" s="452" t="s">
        <v>1438</v>
      </c>
      <c r="L3093" s="452" t="s">
        <v>1439</v>
      </c>
      <c r="M3093" s="452" t="s">
        <v>1440</v>
      </c>
      <c r="N3093" s="454">
        <v>44384</v>
      </c>
      <c r="O3093" s="452" t="s">
        <v>1440</v>
      </c>
      <c r="P3093" s="454">
        <v>44468</v>
      </c>
    </row>
    <row r="3094" spans="1:16" ht="21" x14ac:dyDescent="0.2">
      <c r="A3094" s="451" t="s">
        <v>2689</v>
      </c>
      <c r="B3094" s="451" t="s">
        <v>1713</v>
      </c>
      <c r="C3094" s="451" t="s">
        <v>1432</v>
      </c>
      <c r="D3094" s="451" t="s">
        <v>1540</v>
      </c>
      <c r="E3094" s="451" t="s">
        <v>1677</v>
      </c>
      <c r="F3094" s="451" t="s">
        <v>1787</v>
      </c>
      <c r="G3094" s="452" t="s">
        <v>1436</v>
      </c>
      <c r="H3094" s="453">
        <v>10383</v>
      </c>
      <c r="I3094" s="452" t="s">
        <v>1678</v>
      </c>
      <c r="J3094" s="455"/>
      <c r="K3094" s="452" t="s">
        <v>1533</v>
      </c>
      <c r="L3094" s="452" t="s">
        <v>1439</v>
      </c>
      <c r="M3094" s="452" t="s">
        <v>1452</v>
      </c>
      <c r="N3094" s="454">
        <v>44525</v>
      </c>
      <c r="O3094" s="452" t="s">
        <v>1534</v>
      </c>
      <c r="P3094" s="454">
        <v>44525</v>
      </c>
    </row>
    <row r="3095" spans="1:16" ht="21" x14ac:dyDescent="0.2">
      <c r="A3095" s="451" t="s">
        <v>2689</v>
      </c>
      <c r="B3095" s="451" t="s">
        <v>1717</v>
      </c>
      <c r="C3095" s="451" t="s">
        <v>1432</v>
      </c>
      <c r="D3095" s="451" t="s">
        <v>1433</v>
      </c>
      <c r="E3095" s="451" t="s">
        <v>1434</v>
      </c>
      <c r="F3095" s="451" t="s">
        <v>2151</v>
      </c>
      <c r="G3095" s="452" t="s">
        <v>1436</v>
      </c>
      <c r="H3095" s="453">
        <v>197382</v>
      </c>
      <c r="I3095" s="452" t="s">
        <v>1654</v>
      </c>
      <c r="J3095" s="452" t="s">
        <v>1438</v>
      </c>
      <c r="K3095" s="452" t="s">
        <v>1438</v>
      </c>
      <c r="L3095" s="452" t="s">
        <v>1439</v>
      </c>
      <c r="M3095" s="452" t="s">
        <v>1440</v>
      </c>
      <c r="N3095" s="454">
        <v>44312</v>
      </c>
      <c r="O3095" s="452" t="s">
        <v>1440</v>
      </c>
      <c r="P3095" s="454">
        <v>44468</v>
      </c>
    </row>
    <row r="3096" spans="1:16" ht="21" x14ac:dyDescent="0.2">
      <c r="A3096" s="451" t="s">
        <v>2692</v>
      </c>
      <c r="B3096" s="451" t="s">
        <v>1463</v>
      </c>
      <c r="C3096" s="451" t="s">
        <v>1432</v>
      </c>
      <c r="D3096" s="451" t="s">
        <v>1433</v>
      </c>
      <c r="E3096" s="451" t="s">
        <v>1434</v>
      </c>
      <c r="F3096" s="451" t="s">
        <v>1982</v>
      </c>
      <c r="G3096" s="452" t="s">
        <v>1436</v>
      </c>
      <c r="H3096" s="453">
        <v>1204429</v>
      </c>
      <c r="I3096" s="452" t="s">
        <v>1650</v>
      </c>
      <c r="J3096" s="452" t="s">
        <v>1438</v>
      </c>
      <c r="K3096" s="452" t="s">
        <v>1438</v>
      </c>
      <c r="L3096" s="452" t="s">
        <v>1439</v>
      </c>
      <c r="M3096" s="452" t="s">
        <v>1440</v>
      </c>
      <c r="N3096" s="454">
        <v>44309</v>
      </c>
      <c r="O3096" s="452" t="s">
        <v>1440</v>
      </c>
      <c r="P3096" s="454">
        <v>44468</v>
      </c>
    </row>
    <row r="3097" spans="1:16" x14ac:dyDescent="0.2">
      <c r="A3097" s="451" t="s">
        <v>2692</v>
      </c>
      <c r="B3097" s="451" t="s">
        <v>1693</v>
      </c>
      <c r="C3097" s="451" t="s">
        <v>1432</v>
      </c>
      <c r="D3097" s="451" t="s">
        <v>1433</v>
      </c>
      <c r="E3097" s="451" t="s">
        <v>1442</v>
      </c>
      <c r="F3097" s="451" t="s">
        <v>1757</v>
      </c>
      <c r="G3097" s="452" t="s">
        <v>1436</v>
      </c>
      <c r="H3097" s="453">
        <v>31268</v>
      </c>
      <c r="I3097" s="452" t="s">
        <v>1648</v>
      </c>
      <c r="J3097" s="452" t="s">
        <v>1438</v>
      </c>
      <c r="K3097" s="452" t="s">
        <v>1438</v>
      </c>
      <c r="L3097" s="452" t="s">
        <v>1439</v>
      </c>
      <c r="M3097" s="452" t="s">
        <v>1440</v>
      </c>
      <c r="N3097" s="454">
        <v>44309</v>
      </c>
      <c r="O3097" s="452" t="s">
        <v>1440</v>
      </c>
      <c r="P3097" s="454">
        <v>44468</v>
      </c>
    </row>
    <row r="3098" spans="1:16" x14ac:dyDescent="0.2">
      <c r="A3098" s="451" t="s">
        <v>2692</v>
      </c>
      <c r="B3098" s="451" t="s">
        <v>1695</v>
      </c>
      <c r="C3098" s="451" t="s">
        <v>1432</v>
      </c>
      <c r="D3098" s="451" t="s">
        <v>1466</v>
      </c>
      <c r="E3098" s="451" t="s">
        <v>1442</v>
      </c>
      <c r="F3098" s="451" t="s">
        <v>1877</v>
      </c>
      <c r="G3098" s="452" t="s">
        <v>1436</v>
      </c>
      <c r="H3098" s="453">
        <v>244776.34</v>
      </c>
      <c r="I3098" s="452" t="s">
        <v>1655</v>
      </c>
      <c r="J3098" s="452" t="s">
        <v>1438</v>
      </c>
      <c r="K3098" s="452" t="s">
        <v>1438</v>
      </c>
      <c r="L3098" s="452" t="s">
        <v>1439</v>
      </c>
      <c r="M3098" s="452" t="s">
        <v>1440</v>
      </c>
      <c r="N3098" s="454">
        <v>44341</v>
      </c>
      <c r="O3098" s="452" t="s">
        <v>1440</v>
      </c>
      <c r="P3098" s="454">
        <v>44468</v>
      </c>
    </row>
    <row r="3099" spans="1:16" x14ac:dyDescent="0.2">
      <c r="A3099" s="451" t="s">
        <v>2692</v>
      </c>
      <c r="B3099" s="451" t="s">
        <v>1697</v>
      </c>
      <c r="C3099" s="451" t="s">
        <v>1432</v>
      </c>
      <c r="D3099" s="451" t="s">
        <v>1433</v>
      </c>
      <c r="E3099" s="451" t="s">
        <v>1434</v>
      </c>
      <c r="F3099" s="451" t="s">
        <v>2377</v>
      </c>
      <c r="G3099" s="452" t="s">
        <v>1436</v>
      </c>
      <c r="H3099" s="453">
        <v>38224</v>
      </c>
      <c r="I3099" s="452" t="s">
        <v>1670</v>
      </c>
      <c r="J3099" s="452" t="s">
        <v>1438</v>
      </c>
      <c r="K3099" s="452" t="s">
        <v>1438</v>
      </c>
      <c r="L3099" s="452" t="s">
        <v>1439</v>
      </c>
      <c r="M3099" s="452" t="s">
        <v>1440</v>
      </c>
      <c r="N3099" s="454">
        <v>44309</v>
      </c>
      <c r="O3099" s="452" t="s">
        <v>1440</v>
      </c>
      <c r="P3099" s="454">
        <v>44468</v>
      </c>
    </row>
    <row r="3100" spans="1:16" x14ac:dyDescent="0.2">
      <c r="A3100" s="451" t="s">
        <v>2692</v>
      </c>
      <c r="B3100" s="451" t="s">
        <v>1697</v>
      </c>
      <c r="C3100" s="451" t="s">
        <v>1432</v>
      </c>
      <c r="D3100" s="451" t="s">
        <v>1466</v>
      </c>
      <c r="E3100" s="451" t="s">
        <v>1434</v>
      </c>
      <c r="F3100" s="451" t="s">
        <v>2341</v>
      </c>
      <c r="G3100" s="452" t="s">
        <v>1436</v>
      </c>
      <c r="H3100" s="453">
        <v>545</v>
      </c>
      <c r="I3100" s="452" t="s">
        <v>1488</v>
      </c>
      <c r="J3100" s="452" t="s">
        <v>1438</v>
      </c>
      <c r="K3100" s="452" t="s">
        <v>1438</v>
      </c>
      <c r="L3100" s="452" t="s">
        <v>1439</v>
      </c>
      <c r="M3100" s="452" t="s">
        <v>1440</v>
      </c>
      <c r="N3100" s="454">
        <v>44342</v>
      </c>
      <c r="O3100" s="452" t="s">
        <v>1440</v>
      </c>
      <c r="P3100" s="454">
        <v>44468</v>
      </c>
    </row>
    <row r="3101" spans="1:16" x14ac:dyDescent="0.2">
      <c r="A3101" s="451" t="s">
        <v>2692</v>
      </c>
      <c r="B3101" s="451" t="s">
        <v>1697</v>
      </c>
      <c r="C3101" s="451" t="s">
        <v>1432</v>
      </c>
      <c r="D3101" s="451" t="s">
        <v>1515</v>
      </c>
      <c r="E3101" s="451" t="s">
        <v>1442</v>
      </c>
      <c r="F3101" s="451" t="s">
        <v>1541</v>
      </c>
      <c r="G3101" s="452" t="s">
        <v>1436</v>
      </c>
      <c r="H3101" s="453">
        <v>655</v>
      </c>
      <c r="I3101" s="452" t="s">
        <v>1522</v>
      </c>
      <c r="J3101" s="452" t="s">
        <v>1438</v>
      </c>
      <c r="K3101" s="452" t="s">
        <v>1438</v>
      </c>
      <c r="L3101" s="452" t="s">
        <v>1439</v>
      </c>
      <c r="M3101" s="452" t="s">
        <v>1440</v>
      </c>
      <c r="N3101" s="454">
        <v>44294</v>
      </c>
      <c r="O3101" s="452" t="s">
        <v>1440</v>
      </c>
      <c r="P3101" s="454">
        <v>44468</v>
      </c>
    </row>
    <row r="3102" spans="1:16" ht="21" x14ac:dyDescent="0.2">
      <c r="A3102" s="451" t="s">
        <v>2692</v>
      </c>
      <c r="B3102" s="451" t="s">
        <v>1703</v>
      </c>
      <c r="C3102" s="451" t="s">
        <v>1432</v>
      </c>
      <c r="D3102" s="451" t="s">
        <v>1491</v>
      </c>
      <c r="E3102" s="451" t="s">
        <v>1442</v>
      </c>
      <c r="F3102" s="451" t="s">
        <v>2158</v>
      </c>
      <c r="G3102" s="452" t="s">
        <v>1436</v>
      </c>
      <c r="H3102" s="453">
        <v>3175.35</v>
      </c>
      <c r="I3102" s="452" t="s">
        <v>1615</v>
      </c>
      <c r="J3102" s="452" t="s">
        <v>1438</v>
      </c>
      <c r="K3102" s="452" t="s">
        <v>1438</v>
      </c>
      <c r="L3102" s="452" t="s">
        <v>1439</v>
      </c>
      <c r="M3102" s="452" t="s">
        <v>1440</v>
      </c>
      <c r="N3102" s="454">
        <v>44370</v>
      </c>
      <c r="O3102" s="452" t="s">
        <v>1440</v>
      </c>
      <c r="P3102" s="454">
        <v>44468</v>
      </c>
    </row>
    <row r="3103" spans="1:16" ht="21" x14ac:dyDescent="0.2">
      <c r="A3103" s="451" t="s">
        <v>2692</v>
      </c>
      <c r="B3103" s="451" t="s">
        <v>1703</v>
      </c>
      <c r="C3103" s="451" t="s">
        <v>1432</v>
      </c>
      <c r="D3103" s="451" t="s">
        <v>1491</v>
      </c>
      <c r="E3103" s="451" t="s">
        <v>1434</v>
      </c>
      <c r="F3103" s="451" t="s">
        <v>1663</v>
      </c>
      <c r="G3103" s="452" t="s">
        <v>1436</v>
      </c>
      <c r="H3103" s="453">
        <v>10930</v>
      </c>
      <c r="I3103" s="452" t="s">
        <v>1613</v>
      </c>
      <c r="J3103" s="452" t="s">
        <v>1438</v>
      </c>
      <c r="K3103" s="452" t="s">
        <v>1438</v>
      </c>
      <c r="L3103" s="452" t="s">
        <v>1439</v>
      </c>
      <c r="M3103" s="452" t="s">
        <v>1440</v>
      </c>
      <c r="N3103" s="454">
        <v>44370</v>
      </c>
      <c r="O3103" s="452" t="s">
        <v>1440</v>
      </c>
      <c r="P3103" s="454">
        <v>44468</v>
      </c>
    </row>
    <row r="3104" spans="1:16" ht="21" x14ac:dyDescent="0.2">
      <c r="A3104" s="451" t="s">
        <v>2692</v>
      </c>
      <c r="B3104" s="451" t="s">
        <v>1703</v>
      </c>
      <c r="C3104" s="451" t="s">
        <v>1432</v>
      </c>
      <c r="D3104" s="451" t="s">
        <v>1491</v>
      </c>
      <c r="E3104" s="451" t="s">
        <v>1434</v>
      </c>
      <c r="F3104" s="451" t="s">
        <v>1435</v>
      </c>
      <c r="G3104" s="452" t="s">
        <v>1436</v>
      </c>
      <c r="H3104" s="453">
        <v>2292.5</v>
      </c>
      <c r="I3104" s="452" t="s">
        <v>1609</v>
      </c>
      <c r="J3104" s="452" t="s">
        <v>1438</v>
      </c>
      <c r="K3104" s="452" t="s">
        <v>1438</v>
      </c>
      <c r="L3104" s="452" t="s">
        <v>1439</v>
      </c>
      <c r="M3104" s="452" t="s">
        <v>1440</v>
      </c>
      <c r="N3104" s="454">
        <v>44370</v>
      </c>
      <c r="O3104" s="452" t="s">
        <v>1440</v>
      </c>
      <c r="P3104" s="454">
        <v>44468</v>
      </c>
    </row>
    <row r="3105" spans="1:16" ht="21" x14ac:dyDescent="0.2">
      <c r="A3105" s="451" t="s">
        <v>2692</v>
      </c>
      <c r="B3105" s="451" t="s">
        <v>1703</v>
      </c>
      <c r="C3105" s="451" t="s">
        <v>1432</v>
      </c>
      <c r="D3105" s="451" t="s">
        <v>1507</v>
      </c>
      <c r="E3105" s="451" t="s">
        <v>1442</v>
      </c>
      <c r="F3105" s="451" t="s">
        <v>2424</v>
      </c>
      <c r="G3105" s="452" t="s">
        <v>1436</v>
      </c>
      <c r="H3105" s="453">
        <v>3123.28</v>
      </c>
      <c r="I3105" s="452" t="s">
        <v>1617</v>
      </c>
      <c r="J3105" s="452" t="s">
        <v>1438</v>
      </c>
      <c r="K3105" s="452" t="s">
        <v>1438</v>
      </c>
      <c r="L3105" s="452" t="s">
        <v>1439</v>
      </c>
      <c r="M3105" s="452" t="s">
        <v>1440</v>
      </c>
      <c r="N3105" s="454">
        <v>44384</v>
      </c>
      <c r="O3105" s="452" t="s">
        <v>1440</v>
      </c>
      <c r="P3105" s="454">
        <v>44468</v>
      </c>
    </row>
    <row r="3106" spans="1:16" ht="21" x14ac:dyDescent="0.2">
      <c r="A3106" s="451" t="s">
        <v>2692</v>
      </c>
      <c r="B3106" s="451" t="s">
        <v>1703</v>
      </c>
      <c r="C3106" s="451" t="s">
        <v>1432</v>
      </c>
      <c r="D3106" s="451" t="s">
        <v>1507</v>
      </c>
      <c r="E3106" s="451" t="s">
        <v>1434</v>
      </c>
      <c r="F3106" s="451" t="s">
        <v>1863</v>
      </c>
      <c r="G3106" s="452" t="s">
        <v>1436</v>
      </c>
      <c r="H3106" s="453">
        <v>-10930</v>
      </c>
      <c r="I3106" s="452" t="s">
        <v>1707</v>
      </c>
      <c r="J3106" s="452" t="s">
        <v>1438</v>
      </c>
      <c r="K3106" s="452" t="s">
        <v>1438</v>
      </c>
      <c r="L3106" s="452" t="s">
        <v>1439</v>
      </c>
      <c r="M3106" s="452" t="s">
        <v>1440</v>
      </c>
      <c r="N3106" s="454">
        <v>44384</v>
      </c>
      <c r="O3106" s="452" t="s">
        <v>1440</v>
      </c>
      <c r="P3106" s="454">
        <v>44468</v>
      </c>
    </row>
    <row r="3107" spans="1:16" x14ac:dyDescent="0.2">
      <c r="A3107" s="451" t="s">
        <v>2692</v>
      </c>
      <c r="B3107" s="451" t="s">
        <v>1758</v>
      </c>
      <c r="C3107" s="451" t="s">
        <v>1432</v>
      </c>
      <c r="D3107" s="451" t="s">
        <v>1466</v>
      </c>
      <c r="E3107" s="451" t="s">
        <v>1434</v>
      </c>
      <c r="F3107" s="451" t="s">
        <v>2693</v>
      </c>
      <c r="G3107" s="452" t="s">
        <v>1436</v>
      </c>
      <c r="H3107" s="453">
        <v>56778.84</v>
      </c>
      <c r="I3107" s="452" t="s">
        <v>1482</v>
      </c>
      <c r="J3107" s="452" t="s">
        <v>1438</v>
      </c>
      <c r="K3107" s="452" t="s">
        <v>1438</v>
      </c>
      <c r="L3107" s="452" t="s">
        <v>1439</v>
      </c>
      <c r="M3107" s="452" t="s">
        <v>1440</v>
      </c>
      <c r="N3107" s="454">
        <v>44329</v>
      </c>
      <c r="O3107" s="452" t="s">
        <v>1440</v>
      </c>
      <c r="P3107" s="454">
        <v>44468</v>
      </c>
    </row>
    <row r="3108" spans="1:16" x14ac:dyDescent="0.2">
      <c r="A3108" s="451" t="s">
        <v>2692</v>
      </c>
      <c r="B3108" s="451" t="s">
        <v>1708</v>
      </c>
      <c r="C3108" s="451" t="s">
        <v>1432</v>
      </c>
      <c r="D3108" s="451" t="s">
        <v>1433</v>
      </c>
      <c r="E3108" s="451" t="s">
        <v>1434</v>
      </c>
      <c r="F3108" s="451" t="s">
        <v>1821</v>
      </c>
      <c r="G3108" s="452" t="s">
        <v>1436</v>
      </c>
      <c r="H3108" s="453">
        <v>2550.6799999999998</v>
      </c>
      <c r="I3108" s="452" t="s">
        <v>1597</v>
      </c>
      <c r="J3108" s="452" t="s">
        <v>1438</v>
      </c>
      <c r="K3108" s="452" t="s">
        <v>1438</v>
      </c>
      <c r="L3108" s="452" t="s">
        <v>1439</v>
      </c>
      <c r="M3108" s="452" t="s">
        <v>1440</v>
      </c>
      <c r="N3108" s="454">
        <v>44315</v>
      </c>
      <c r="O3108" s="452" t="s">
        <v>1440</v>
      </c>
      <c r="P3108" s="454">
        <v>44468</v>
      </c>
    </row>
    <row r="3109" spans="1:16" x14ac:dyDescent="0.2">
      <c r="A3109" s="451" t="s">
        <v>2692</v>
      </c>
      <c r="B3109" s="451" t="s">
        <v>1708</v>
      </c>
      <c r="C3109" s="451" t="s">
        <v>1432</v>
      </c>
      <c r="D3109" s="451" t="s">
        <v>1466</v>
      </c>
      <c r="E3109" s="451" t="s">
        <v>1442</v>
      </c>
      <c r="F3109" s="451" t="s">
        <v>2282</v>
      </c>
      <c r="G3109" s="452" t="s">
        <v>1436</v>
      </c>
      <c r="H3109" s="453">
        <v>1613.7</v>
      </c>
      <c r="I3109" s="452" t="s">
        <v>1605</v>
      </c>
      <c r="J3109" s="452" t="s">
        <v>1438</v>
      </c>
      <c r="K3109" s="452" t="s">
        <v>1438</v>
      </c>
      <c r="L3109" s="452" t="s">
        <v>1439</v>
      </c>
      <c r="M3109" s="452" t="s">
        <v>1440</v>
      </c>
      <c r="N3109" s="454">
        <v>44342</v>
      </c>
      <c r="O3109" s="452" t="s">
        <v>1440</v>
      </c>
      <c r="P3109" s="454">
        <v>44468</v>
      </c>
    </row>
    <row r="3110" spans="1:16" x14ac:dyDescent="0.2">
      <c r="A3110" s="451" t="s">
        <v>2692</v>
      </c>
      <c r="B3110" s="451" t="s">
        <v>1708</v>
      </c>
      <c r="C3110" s="451" t="s">
        <v>1432</v>
      </c>
      <c r="D3110" s="451" t="s">
        <v>1507</v>
      </c>
      <c r="E3110" s="451" t="s">
        <v>1442</v>
      </c>
      <c r="F3110" s="451" t="s">
        <v>2589</v>
      </c>
      <c r="G3110" s="452" t="s">
        <v>1436</v>
      </c>
      <c r="H3110" s="453">
        <v>10930</v>
      </c>
      <c r="I3110" s="452" t="s">
        <v>1707</v>
      </c>
      <c r="J3110" s="452" t="s">
        <v>1438</v>
      </c>
      <c r="K3110" s="452" t="s">
        <v>1438</v>
      </c>
      <c r="L3110" s="452" t="s">
        <v>1439</v>
      </c>
      <c r="M3110" s="452" t="s">
        <v>1440</v>
      </c>
      <c r="N3110" s="454">
        <v>44384</v>
      </c>
      <c r="O3110" s="452" t="s">
        <v>1440</v>
      </c>
      <c r="P3110" s="454">
        <v>44468</v>
      </c>
    </row>
    <row r="3111" spans="1:16" ht="21" x14ac:dyDescent="0.2">
      <c r="A3111" s="451" t="s">
        <v>2692</v>
      </c>
      <c r="B3111" s="451" t="s">
        <v>1708</v>
      </c>
      <c r="C3111" s="451" t="s">
        <v>1432</v>
      </c>
      <c r="D3111" s="451" t="s">
        <v>1531</v>
      </c>
      <c r="E3111" s="451" t="s">
        <v>1568</v>
      </c>
      <c r="F3111" s="451" t="s">
        <v>1692</v>
      </c>
      <c r="G3111" s="452" t="s">
        <v>1436</v>
      </c>
      <c r="H3111" s="453">
        <v>5256.25</v>
      </c>
      <c r="I3111" s="452" t="s">
        <v>1627</v>
      </c>
      <c r="J3111" s="455"/>
      <c r="K3111" s="452" t="s">
        <v>1533</v>
      </c>
      <c r="L3111" s="452" t="s">
        <v>1439</v>
      </c>
      <c r="M3111" s="452" t="s">
        <v>1452</v>
      </c>
      <c r="N3111" s="454">
        <v>44496</v>
      </c>
      <c r="O3111" s="452" t="s">
        <v>1534</v>
      </c>
      <c r="P3111" s="454">
        <v>44497</v>
      </c>
    </row>
    <row r="3112" spans="1:16" ht="21" x14ac:dyDescent="0.2">
      <c r="A3112" s="451" t="s">
        <v>2692</v>
      </c>
      <c r="B3112" s="451" t="s">
        <v>1708</v>
      </c>
      <c r="C3112" s="451" t="s">
        <v>1432</v>
      </c>
      <c r="D3112" s="451" t="s">
        <v>1531</v>
      </c>
      <c r="E3112" s="451" t="s">
        <v>1628</v>
      </c>
      <c r="F3112" s="451" t="s">
        <v>1692</v>
      </c>
      <c r="G3112" s="452" t="s">
        <v>1436</v>
      </c>
      <c r="H3112" s="453">
        <v>4488.75</v>
      </c>
      <c r="I3112" s="452" t="s">
        <v>1629</v>
      </c>
      <c r="J3112" s="455"/>
      <c r="K3112" s="452" t="s">
        <v>1533</v>
      </c>
      <c r="L3112" s="452" t="s">
        <v>1439</v>
      </c>
      <c r="M3112" s="452" t="s">
        <v>1452</v>
      </c>
      <c r="N3112" s="454">
        <v>44496</v>
      </c>
      <c r="O3112" s="452" t="s">
        <v>1534</v>
      </c>
      <c r="P3112" s="454">
        <v>44497</v>
      </c>
    </row>
    <row r="3113" spans="1:16" x14ac:dyDescent="0.2">
      <c r="A3113" s="451" t="s">
        <v>2692</v>
      </c>
      <c r="B3113" s="451" t="s">
        <v>1575</v>
      </c>
      <c r="C3113" s="451" t="s">
        <v>1432</v>
      </c>
      <c r="D3113" s="451" t="s">
        <v>1491</v>
      </c>
      <c r="E3113" s="451" t="s">
        <v>1434</v>
      </c>
      <c r="F3113" s="451" t="s">
        <v>2133</v>
      </c>
      <c r="G3113" s="452" t="s">
        <v>1436</v>
      </c>
      <c r="H3113" s="453">
        <v>700</v>
      </c>
      <c r="I3113" s="452" t="s">
        <v>1986</v>
      </c>
      <c r="J3113" s="452" t="s">
        <v>1438</v>
      </c>
      <c r="K3113" s="452" t="s">
        <v>1438</v>
      </c>
      <c r="L3113" s="452" t="s">
        <v>1439</v>
      </c>
      <c r="M3113" s="452" t="s">
        <v>1440</v>
      </c>
      <c r="N3113" s="454">
        <v>44292</v>
      </c>
      <c r="O3113" s="452" t="s">
        <v>1440</v>
      </c>
      <c r="P3113" s="454">
        <v>44468</v>
      </c>
    </row>
    <row r="3114" spans="1:16" x14ac:dyDescent="0.2">
      <c r="A3114" s="451" t="s">
        <v>2692</v>
      </c>
      <c r="B3114" s="451" t="s">
        <v>1575</v>
      </c>
      <c r="C3114" s="451" t="s">
        <v>1432</v>
      </c>
      <c r="D3114" s="451" t="s">
        <v>1507</v>
      </c>
      <c r="E3114" s="451" t="s">
        <v>1442</v>
      </c>
      <c r="F3114" s="451" t="s">
        <v>1791</v>
      </c>
      <c r="G3114" s="452" t="s">
        <v>1436</v>
      </c>
      <c r="H3114" s="453">
        <v>78700</v>
      </c>
      <c r="I3114" s="452" t="s">
        <v>1712</v>
      </c>
      <c r="J3114" s="452" t="s">
        <v>1438</v>
      </c>
      <c r="K3114" s="452" t="s">
        <v>1438</v>
      </c>
      <c r="L3114" s="452" t="s">
        <v>1439</v>
      </c>
      <c r="M3114" s="452" t="s">
        <v>1440</v>
      </c>
      <c r="N3114" s="454">
        <v>44399</v>
      </c>
      <c r="O3114" s="452" t="s">
        <v>1440</v>
      </c>
      <c r="P3114" s="454">
        <v>44468</v>
      </c>
    </row>
    <row r="3115" spans="1:16" ht="21" x14ac:dyDescent="0.2">
      <c r="A3115" s="451" t="s">
        <v>2692</v>
      </c>
      <c r="B3115" s="451" t="s">
        <v>1575</v>
      </c>
      <c r="C3115" s="451" t="s">
        <v>1432</v>
      </c>
      <c r="D3115" s="451" t="s">
        <v>1540</v>
      </c>
      <c r="E3115" s="451" t="s">
        <v>1765</v>
      </c>
      <c r="F3115" s="451" t="s">
        <v>1752</v>
      </c>
      <c r="G3115" s="452" t="s">
        <v>1436</v>
      </c>
      <c r="H3115" s="453">
        <v>770</v>
      </c>
      <c r="I3115" s="452" t="s">
        <v>1766</v>
      </c>
      <c r="J3115" s="455"/>
      <c r="K3115" s="452" t="s">
        <v>1533</v>
      </c>
      <c r="L3115" s="452" t="s">
        <v>1439</v>
      </c>
      <c r="M3115" s="452" t="s">
        <v>1452</v>
      </c>
      <c r="N3115" s="454">
        <v>44525</v>
      </c>
      <c r="O3115" s="452" t="s">
        <v>1453</v>
      </c>
      <c r="P3115" s="454">
        <v>44525</v>
      </c>
    </row>
    <row r="3116" spans="1:16" ht="21" x14ac:dyDescent="0.2">
      <c r="A3116" s="451" t="s">
        <v>2692</v>
      </c>
      <c r="B3116" s="451" t="s">
        <v>1575</v>
      </c>
      <c r="C3116" s="451" t="s">
        <v>1432</v>
      </c>
      <c r="D3116" s="451" t="s">
        <v>1448</v>
      </c>
      <c r="E3116" s="451" t="s">
        <v>1460</v>
      </c>
      <c r="F3116" s="451" t="s">
        <v>1692</v>
      </c>
      <c r="G3116" s="452" t="s">
        <v>1436</v>
      </c>
      <c r="H3116" s="453">
        <v>65112</v>
      </c>
      <c r="I3116" s="452" t="s">
        <v>1462</v>
      </c>
      <c r="J3116" s="455"/>
      <c r="K3116" s="452" t="s">
        <v>1533</v>
      </c>
      <c r="L3116" s="452" t="s">
        <v>1439</v>
      </c>
      <c r="M3116" s="452" t="s">
        <v>1452</v>
      </c>
      <c r="N3116" s="454">
        <v>44550</v>
      </c>
      <c r="O3116" s="452" t="s">
        <v>1453</v>
      </c>
      <c r="P3116" s="454">
        <v>44553</v>
      </c>
    </row>
    <row r="3117" spans="1:16" x14ac:dyDescent="0.2">
      <c r="A3117" s="451" t="s">
        <v>2692</v>
      </c>
      <c r="B3117" s="451" t="s">
        <v>1713</v>
      </c>
      <c r="C3117" s="451" t="s">
        <v>1432</v>
      </c>
      <c r="D3117" s="451" t="s">
        <v>1466</v>
      </c>
      <c r="E3117" s="451" t="s">
        <v>1442</v>
      </c>
      <c r="F3117" s="451" t="s">
        <v>2649</v>
      </c>
      <c r="G3117" s="452" t="s">
        <v>1436</v>
      </c>
      <c r="H3117" s="453">
        <v>7846</v>
      </c>
      <c r="I3117" s="452" t="s">
        <v>1676</v>
      </c>
      <c r="J3117" s="452" t="s">
        <v>1438</v>
      </c>
      <c r="K3117" s="452" t="s">
        <v>1438</v>
      </c>
      <c r="L3117" s="452" t="s">
        <v>1439</v>
      </c>
      <c r="M3117" s="452" t="s">
        <v>1440</v>
      </c>
      <c r="N3117" s="454">
        <v>44330</v>
      </c>
      <c r="O3117" s="452" t="s">
        <v>1440</v>
      </c>
      <c r="P3117" s="454">
        <v>44468</v>
      </c>
    </row>
    <row r="3118" spans="1:16" x14ac:dyDescent="0.2">
      <c r="A3118" s="451" t="s">
        <v>2692</v>
      </c>
      <c r="B3118" s="451" t="s">
        <v>1713</v>
      </c>
      <c r="C3118" s="451" t="s">
        <v>1432</v>
      </c>
      <c r="D3118" s="451" t="s">
        <v>1507</v>
      </c>
      <c r="E3118" s="451" t="s">
        <v>1442</v>
      </c>
      <c r="F3118" s="451" t="s">
        <v>2694</v>
      </c>
      <c r="G3118" s="452" t="s">
        <v>1436</v>
      </c>
      <c r="H3118" s="453">
        <v>31697</v>
      </c>
      <c r="I3118" s="452" t="s">
        <v>1640</v>
      </c>
      <c r="J3118" s="452" t="s">
        <v>1438</v>
      </c>
      <c r="K3118" s="452" t="s">
        <v>1438</v>
      </c>
      <c r="L3118" s="452" t="s">
        <v>1439</v>
      </c>
      <c r="M3118" s="452" t="s">
        <v>1440</v>
      </c>
      <c r="N3118" s="454">
        <v>44384</v>
      </c>
      <c r="O3118" s="452" t="s">
        <v>1440</v>
      </c>
      <c r="P3118" s="454">
        <v>44468</v>
      </c>
    </row>
    <row r="3119" spans="1:16" ht="21" x14ac:dyDescent="0.2">
      <c r="A3119" s="451" t="s">
        <v>2692</v>
      </c>
      <c r="B3119" s="451" t="s">
        <v>1713</v>
      </c>
      <c r="C3119" s="451" t="s">
        <v>1432</v>
      </c>
      <c r="D3119" s="451" t="s">
        <v>1540</v>
      </c>
      <c r="E3119" s="451" t="s">
        <v>1677</v>
      </c>
      <c r="F3119" s="451" t="s">
        <v>2052</v>
      </c>
      <c r="G3119" s="452" t="s">
        <v>1436</v>
      </c>
      <c r="H3119" s="453">
        <v>10897</v>
      </c>
      <c r="I3119" s="452" t="s">
        <v>1678</v>
      </c>
      <c r="J3119" s="455"/>
      <c r="K3119" s="452" t="s">
        <v>1533</v>
      </c>
      <c r="L3119" s="452" t="s">
        <v>1439</v>
      </c>
      <c r="M3119" s="452" t="s">
        <v>1452</v>
      </c>
      <c r="N3119" s="454">
        <v>44525</v>
      </c>
      <c r="O3119" s="452" t="s">
        <v>1534</v>
      </c>
      <c r="P3119" s="454">
        <v>44525</v>
      </c>
    </row>
    <row r="3120" spans="1:16" x14ac:dyDescent="0.2">
      <c r="A3120" s="451" t="s">
        <v>2692</v>
      </c>
      <c r="B3120" s="451" t="s">
        <v>1717</v>
      </c>
      <c r="C3120" s="451" t="s">
        <v>1432</v>
      </c>
      <c r="D3120" s="451" t="s">
        <v>1433</v>
      </c>
      <c r="E3120" s="451" t="s">
        <v>1434</v>
      </c>
      <c r="F3120" s="451" t="s">
        <v>1898</v>
      </c>
      <c r="G3120" s="452" t="s">
        <v>1436</v>
      </c>
      <c r="H3120" s="453">
        <v>275656</v>
      </c>
      <c r="I3120" s="452" t="s">
        <v>1654</v>
      </c>
      <c r="J3120" s="452" t="s">
        <v>1438</v>
      </c>
      <c r="K3120" s="452" t="s">
        <v>1438</v>
      </c>
      <c r="L3120" s="452" t="s">
        <v>1439</v>
      </c>
      <c r="M3120" s="452" t="s">
        <v>1440</v>
      </c>
      <c r="N3120" s="454">
        <v>44312</v>
      </c>
      <c r="O3120" s="452" t="s">
        <v>1440</v>
      </c>
      <c r="P3120" s="454">
        <v>44468</v>
      </c>
    </row>
    <row r="3121" spans="1:16" ht="21" x14ac:dyDescent="0.2">
      <c r="A3121" s="451" t="s">
        <v>2695</v>
      </c>
      <c r="B3121" s="451" t="s">
        <v>1463</v>
      </c>
      <c r="C3121" s="451" t="s">
        <v>1432</v>
      </c>
      <c r="D3121" s="451" t="s">
        <v>1433</v>
      </c>
      <c r="E3121" s="451" t="s">
        <v>1434</v>
      </c>
      <c r="F3121" s="451" t="s">
        <v>2269</v>
      </c>
      <c r="G3121" s="452" t="s">
        <v>1436</v>
      </c>
      <c r="H3121" s="453">
        <v>384202</v>
      </c>
      <c r="I3121" s="452" t="s">
        <v>1650</v>
      </c>
      <c r="J3121" s="452" t="s">
        <v>1438</v>
      </c>
      <c r="K3121" s="452" t="s">
        <v>1438</v>
      </c>
      <c r="L3121" s="452" t="s">
        <v>1439</v>
      </c>
      <c r="M3121" s="452" t="s">
        <v>1440</v>
      </c>
      <c r="N3121" s="454">
        <v>44309</v>
      </c>
      <c r="O3121" s="452" t="s">
        <v>1440</v>
      </c>
      <c r="P3121" s="454">
        <v>44468</v>
      </c>
    </row>
    <row r="3122" spans="1:16" x14ac:dyDescent="0.2">
      <c r="A3122" s="451" t="s">
        <v>2695</v>
      </c>
      <c r="B3122" s="451" t="s">
        <v>1693</v>
      </c>
      <c r="C3122" s="451" t="s">
        <v>1432</v>
      </c>
      <c r="D3122" s="451" t="s">
        <v>1433</v>
      </c>
      <c r="E3122" s="451" t="s">
        <v>1434</v>
      </c>
      <c r="F3122" s="451" t="s">
        <v>2225</v>
      </c>
      <c r="G3122" s="452" t="s">
        <v>1436</v>
      </c>
      <c r="H3122" s="453">
        <v>2860</v>
      </c>
      <c r="I3122" s="452" t="s">
        <v>1648</v>
      </c>
      <c r="J3122" s="452" t="s">
        <v>1438</v>
      </c>
      <c r="K3122" s="452" t="s">
        <v>1438</v>
      </c>
      <c r="L3122" s="452" t="s">
        <v>1439</v>
      </c>
      <c r="M3122" s="452" t="s">
        <v>1440</v>
      </c>
      <c r="N3122" s="454">
        <v>44309</v>
      </c>
      <c r="O3122" s="452" t="s">
        <v>1440</v>
      </c>
      <c r="P3122" s="454">
        <v>44468</v>
      </c>
    </row>
    <row r="3123" spans="1:16" x14ac:dyDescent="0.2">
      <c r="A3123" s="451" t="s">
        <v>2695</v>
      </c>
      <c r="B3123" s="451" t="s">
        <v>1695</v>
      </c>
      <c r="C3123" s="451" t="s">
        <v>1432</v>
      </c>
      <c r="D3123" s="451" t="s">
        <v>1466</v>
      </c>
      <c r="E3123" s="451" t="s">
        <v>1442</v>
      </c>
      <c r="F3123" s="451" t="s">
        <v>1582</v>
      </c>
      <c r="G3123" s="452" t="s">
        <v>1436</v>
      </c>
      <c r="H3123" s="453">
        <v>-14248.64</v>
      </c>
      <c r="I3123" s="452" t="s">
        <v>1655</v>
      </c>
      <c r="J3123" s="452" t="s">
        <v>1438</v>
      </c>
      <c r="K3123" s="452" t="s">
        <v>1438</v>
      </c>
      <c r="L3123" s="452" t="s">
        <v>1439</v>
      </c>
      <c r="M3123" s="452" t="s">
        <v>1440</v>
      </c>
      <c r="N3123" s="454">
        <v>44341</v>
      </c>
      <c r="O3123" s="452" t="s">
        <v>1440</v>
      </c>
      <c r="P3123" s="454">
        <v>44468</v>
      </c>
    </row>
    <row r="3124" spans="1:16" x14ac:dyDescent="0.2">
      <c r="A3124" s="451" t="s">
        <v>2695</v>
      </c>
      <c r="B3124" s="451" t="s">
        <v>1697</v>
      </c>
      <c r="C3124" s="451" t="s">
        <v>1432</v>
      </c>
      <c r="D3124" s="451" t="s">
        <v>1433</v>
      </c>
      <c r="E3124" s="451" t="s">
        <v>1434</v>
      </c>
      <c r="F3124" s="451" t="s">
        <v>2164</v>
      </c>
      <c r="G3124" s="452" t="s">
        <v>1436</v>
      </c>
      <c r="H3124" s="453">
        <v>4500</v>
      </c>
      <c r="I3124" s="452" t="s">
        <v>1670</v>
      </c>
      <c r="J3124" s="452" t="s">
        <v>1438</v>
      </c>
      <c r="K3124" s="452" t="s">
        <v>1438</v>
      </c>
      <c r="L3124" s="452" t="s">
        <v>1439</v>
      </c>
      <c r="M3124" s="452" t="s">
        <v>1440</v>
      </c>
      <c r="N3124" s="454">
        <v>44309</v>
      </c>
      <c r="O3124" s="452" t="s">
        <v>1440</v>
      </c>
      <c r="P3124" s="454">
        <v>44468</v>
      </c>
    </row>
    <row r="3125" spans="1:16" x14ac:dyDescent="0.2">
      <c r="A3125" s="451" t="s">
        <v>2695</v>
      </c>
      <c r="B3125" s="451" t="s">
        <v>1697</v>
      </c>
      <c r="C3125" s="451" t="s">
        <v>1432</v>
      </c>
      <c r="D3125" s="451" t="s">
        <v>1466</v>
      </c>
      <c r="E3125" s="451" t="s">
        <v>1434</v>
      </c>
      <c r="F3125" s="451" t="s">
        <v>2283</v>
      </c>
      <c r="G3125" s="452" t="s">
        <v>1436</v>
      </c>
      <c r="H3125" s="453">
        <v>2424</v>
      </c>
      <c r="I3125" s="452" t="s">
        <v>1488</v>
      </c>
      <c r="J3125" s="452" t="s">
        <v>1438</v>
      </c>
      <c r="K3125" s="452" t="s">
        <v>1438</v>
      </c>
      <c r="L3125" s="452" t="s">
        <v>1439</v>
      </c>
      <c r="M3125" s="452" t="s">
        <v>1440</v>
      </c>
      <c r="N3125" s="454">
        <v>44342</v>
      </c>
      <c r="O3125" s="452" t="s">
        <v>1440</v>
      </c>
      <c r="P3125" s="454">
        <v>44468</v>
      </c>
    </row>
    <row r="3126" spans="1:16" x14ac:dyDescent="0.2">
      <c r="A3126" s="451" t="s">
        <v>2695</v>
      </c>
      <c r="B3126" s="451" t="s">
        <v>1697</v>
      </c>
      <c r="C3126" s="451" t="s">
        <v>1432</v>
      </c>
      <c r="D3126" s="451" t="s">
        <v>1448</v>
      </c>
      <c r="E3126" s="451" t="s">
        <v>1544</v>
      </c>
      <c r="F3126" s="451" t="s">
        <v>2289</v>
      </c>
      <c r="G3126" s="452" t="s">
        <v>1436</v>
      </c>
      <c r="H3126" s="453">
        <v>1236</v>
      </c>
      <c r="I3126" s="452" t="s">
        <v>1564</v>
      </c>
      <c r="J3126" s="455"/>
      <c r="K3126" s="452" t="s">
        <v>1533</v>
      </c>
      <c r="L3126" s="452" t="s">
        <v>1439</v>
      </c>
      <c r="M3126" s="452" t="s">
        <v>1452</v>
      </c>
      <c r="N3126" s="454">
        <v>44539</v>
      </c>
      <c r="O3126" s="452" t="s">
        <v>1453</v>
      </c>
      <c r="P3126" s="454">
        <v>44544</v>
      </c>
    </row>
    <row r="3127" spans="1:16" ht="21" x14ac:dyDescent="0.2">
      <c r="A3127" s="451" t="s">
        <v>2695</v>
      </c>
      <c r="B3127" s="451" t="s">
        <v>1703</v>
      </c>
      <c r="C3127" s="451" t="s">
        <v>1432</v>
      </c>
      <c r="D3127" s="451" t="s">
        <v>1491</v>
      </c>
      <c r="E3127" s="451" t="s">
        <v>1442</v>
      </c>
      <c r="F3127" s="451" t="s">
        <v>2474</v>
      </c>
      <c r="G3127" s="452" t="s">
        <v>1436</v>
      </c>
      <c r="H3127" s="453">
        <v>2430</v>
      </c>
      <c r="I3127" s="452" t="s">
        <v>1613</v>
      </c>
      <c r="J3127" s="452" t="s">
        <v>1438</v>
      </c>
      <c r="K3127" s="452" t="s">
        <v>1438</v>
      </c>
      <c r="L3127" s="452" t="s">
        <v>1439</v>
      </c>
      <c r="M3127" s="452" t="s">
        <v>1440</v>
      </c>
      <c r="N3127" s="454">
        <v>44370</v>
      </c>
      <c r="O3127" s="452" t="s">
        <v>1440</v>
      </c>
      <c r="P3127" s="454">
        <v>44468</v>
      </c>
    </row>
    <row r="3128" spans="1:16" ht="21" x14ac:dyDescent="0.2">
      <c r="A3128" s="451" t="s">
        <v>2695</v>
      </c>
      <c r="B3128" s="451" t="s">
        <v>1703</v>
      </c>
      <c r="C3128" s="451" t="s">
        <v>1432</v>
      </c>
      <c r="D3128" s="451" t="s">
        <v>1507</v>
      </c>
      <c r="E3128" s="451" t="s">
        <v>1442</v>
      </c>
      <c r="F3128" s="451" t="s">
        <v>1739</v>
      </c>
      <c r="G3128" s="452" t="s">
        <v>1436</v>
      </c>
      <c r="H3128" s="453">
        <v>-2430</v>
      </c>
      <c r="I3128" s="452" t="s">
        <v>1707</v>
      </c>
      <c r="J3128" s="452" t="s">
        <v>1438</v>
      </c>
      <c r="K3128" s="452" t="s">
        <v>1438</v>
      </c>
      <c r="L3128" s="452" t="s">
        <v>1439</v>
      </c>
      <c r="M3128" s="452" t="s">
        <v>1440</v>
      </c>
      <c r="N3128" s="454">
        <v>44384</v>
      </c>
      <c r="O3128" s="452" t="s">
        <v>1440</v>
      </c>
      <c r="P3128" s="454">
        <v>44468</v>
      </c>
    </row>
    <row r="3129" spans="1:16" x14ac:dyDescent="0.2">
      <c r="A3129" s="451" t="s">
        <v>2695</v>
      </c>
      <c r="B3129" s="451" t="s">
        <v>1708</v>
      </c>
      <c r="C3129" s="451" t="s">
        <v>1432</v>
      </c>
      <c r="D3129" s="451" t="s">
        <v>1507</v>
      </c>
      <c r="E3129" s="451" t="s">
        <v>1442</v>
      </c>
      <c r="F3129" s="451" t="s">
        <v>1777</v>
      </c>
      <c r="G3129" s="452" t="s">
        <v>1436</v>
      </c>
      <c r="H3129" s="453">
        <v>2430</v>
      </c>
      <c r="I3129" s="452" t="s">
        <v>1707</v>
      </c>
      <c r="J3129" s="452" t="s">
        <v>1438</v>
      </c>
      <c r="K3129" s="452" t="s">
        <v>1438</v>
      </c>
      <c r="L3129" s="452" t="s">
        <v>1439</v>
      </c>
      <c r="M3129" s="452" t="s">
        <v>1440</v>
      </c>
      <c r="N3129" s="454">
        <v>44384</v>
      </c>
      <c r="O3129" s="452" t="s">
        <v>1440</v>
      </c>
      <c r="P3129" s="454">
        <v>44468</v>
      </c>
    </row>
    <row r="3130" spans="1:16" ht="21" x14ac:dyDescent="0.2">
      <c r="A3130" s="451" t="s">
        <v>2695</v>
      </c>
      <c r="B3130" s="451" t="s">
        <v>1708</v>
      </c>
      <c r="C3130" s="451" t="s">
        <v>1432</v>
      </c>
      <c r="D3130" s="451" t="s">
        <v>1531</v>
      </c>
      <c r="E3130" s="451" t="s">
        <v>1568</v>
      </c>
      <c r="F3130" s="451" t="s">
        <v>2038</v>
      </c>
      <c r="G3130" s="452" t="s">
        <v>1436</v>
      </c>
      <c r="H3130" s="453">
        <v>500</v>
      </c>
      <c r="I3130" s="452" t="s">
        <v>1627</v>
      </c>
      <c r="J3130" s="455"/>
      <c r="K3130" s="452" t="s">
        <v>1533</v>
      </c>
      <c r="L3130" s="452" t="s">
        <v>1439</v>
      </c>
      <c r="M3130" s="452" t="s">
        <v>1452</v>
      </c>
      <c r="N3130" s="454">
        <v>44496</v>
      </c>
      <c r="O3130" s="452" t="s">
        <v>1534</v>
      </c>
      <c r="P3130" s="454">
        <v>44497</v>
      </c>
    </row>
    <row r="3131" spans="1:16" ht="21" x14ac:dyDescent="0.2">
      <c r="A3131" s="451" t="s">
        <v>2695</v>
      </c>
      <c r="B3131" s="451" t="s">
        <v>1708</v>
      </c>
      <c r="C3131" s="451" t="s">
        <v>1432</v>
      </c>
      <c r="D3131" s="451" t="s">
        <v>1531</v>
      </c>
      <c r="E3131" s="451" t="s">
        <v>1628</v>
      </c>
      <c r="F3131" s="451" t="s">
        <v>2038</v>
      </c>
      <c r="G3131" s="452" t="s">
        <v>1436</v>
      </c>
      <c r="H3131" s="453">
        <v>118.13</v>
      </c>
      <c r="I3131" s="452" t="s">
        <v>1629</v>
      </c>
      <c r="J3131" s="455"/>
      <c r="K3131" s="452" t="s">
        <v>1533</v>
      </c>
      <c r="L3131" s="452" t="s">
        <v>1439</v>
      </c>
      <c r="M3131" s="452" t="s">
        <v>1452</v>
      </c>
      <c r="N3131" s="454">
        <v>44496</v>
      </c>
      <c r="O3131" s="452" t="s">
        <v>1534</v>
      </c>
      <c r="P3131" s="454">
        <v>44497</v>
      </c>
    </row>
    <row r="3132" spans="1:16" x14ac:dyDescent="0.2">
      <c r="A3132" s="451" t="s">
        <v>2695</v>
      </c>
      <c r="B3132" s="451" t="s">
        <v>1575</v>
      </c>
      <c r="C3132" s="451" t="s">
        <v>1432</v>
      </c>
      <c r="D3132" s="451" t="s">
        <v>1507</v>
      </c>
      <c r="E3132" s="451" t="s">
        <v>1442</v>
      </c>
      <c r="F3132" s="451" t="s">
        <v>2002</v>
      </c>
      <c r="G3132" s="452" t="s">
        <v>1436</v>
      </c>
      <c r="H3132" s="453">
        <v>1681</v>
      </c>
      <c r="I3132" s="452" t="s">
        <v>1712</v>
      </c>
      <c r="J3132" s="452" t="s">
        <v>1438</v>
      </c>
      <c r="K3132" s="452" t="s">
        <v>1438</v>
      </c>
      <c r="L3132" s="452" t="s">
        <v>1439</v>
      </c>
      <c r="M3132" s="452" t="s">
        <v>1440</v>
      </c>
      <c r="N3132" s="454">
        <v>44399</v>
      </c>
      <c r="O3132" s="452" t="s">
        <v>1440</v>
      </c>
      <c r="P3132" s="454">
        <v>44468</v>
      </c>
    </row>
    <row r="3133" spans="1:16" ht="21" x14ac:dyDescent="0.2">
      <c r="A3133" s="451" t="s">
        <v>2695</v>
      </c>
      <c r="B3133" s="451" t="s">
        <v>1575</v>
      </c>
      <c r="C3133" s="451" t="s">
        <v>1432</v>
      </c>
      <c r="D3133" s="451" t="s">
        <v>1448</v>
      </c>
      <c r="E3133" s="451" t="s">
        <v>1460</v>
      </c>
      <c r="F3133" s="451" t="s">
        <v>2038</v>
      </c>
      <c r="G3133" s="452" t="s">
        <v>1436</v>
      </c>
      <c r="H3133" s="453">
        <v>1345</v>
      </c>
      <c r="I3133" s="452" t="s">
        <v>1462</v>
      </c>
      <c r="J3133" s="455"/>
      <c r="K3133" s="452" t="s">
        <v>1533</v>
      </c>
      <c r="L3133" s="452" t="s">
        <v>1439</v>
      </c>
      <c r="M3133" s="452" t="s">
        <v>1452</v>
      </c>
      <c r="N3133" s="454">
        <v>44550</v>
      </c>
      <c r="O3133" s="452" t="s">
        <v>1453</v>
      </c>
      <c r="P3133" s="454">
        <v>44553</v>
      </c>
    </row>
    <row r="3134" spans="1:16" x14ac:dyDescent="0.2">
      <c r="A3134" s="451" t="s">
        <v>2695</v>
      </c>
      <c r="B3134" s="451" t="s">
        <v>1713</v>
      </c>
      <c r="C3134" s="451" t="s">
        <v>1432</v>
      </c>
      <c r="D3134" s="451" t="s">
        <v>1466</v>
      </c>
      <c r="E3134" s="451" t="s">
        <v>1442</v>
      </c>
      <c r="F3134" s="451" t="s">
        <v>2119</v>
      </c>
      <c r="G3134" s="452" t="s">
        <v>1436</v>
      </c>
      <c r="H3134" s="453">
        <v>6967</v>
      </c>
      <c r="I3134" s="452" t="s">
        <v>1676</v>
      </c>
      <c r="J3134" s="452" t="s">
        <v>1438</v>
      </c>
      <c r="K3134" s="452" t="s">
        <v>1438</v>
      </c>
      <c r="L3134" s="452" t="s">
        <v>1439</v>
      </c>
      <c r="M3134" s="452" t="s">
        <v>1440</v>
      </c>
      <c r="N3134" s="454">
        <v>44330</v>
      </c>
      <c r="O3134" s="452" t="s">
        <v>1440</v>
      </c>
      <c r="P3134" s="454">
        <v>44468</v>
      </c>
    </row>
    <row r="3135" spans="1:16" x14ac:dyDescent="0.2">
      <c r="A3135" s="451" t="s">
        <v>2695</v>
      </c>
      <c r="B3135" s="451" t="s">
        <v>1713</v>
      </c>
      <c r="C3135" s="451" t="s">
        <v>1432</v>
      </c>
      <c r="D3135" s="451" t="s">
        <v>1507</v>
      </c>
      <c r="E3135" s="451" t="s">
        <v>1442</v>
      </c>
      <c r="F3135" s="451" t="s">
        <v>2084</v>
      </c>
      <c r="G3135" s="452" t="s">
        <v>1436</v>
      </c>
      <c r="H3135" s="453">
        <v>7855</v>
      </c>
      <c r="I3135" s="452" t="s">
        <v>1640</v>
      </c>
      <c r="J3135" s="452" t="s">
        <v>1438</v>
      </c>
      <c r="K3135" s="452" t="s">
        <v>1438</v>
      </c>
      <c r="L3135" s="452" t="s">
        <v>1439</v>
      </c>
      <c r="M3135" s="452" t="s">
        <v>1440</v>
      </c>
      <c r="N3135" s="454">
        <v>44384</v>
      </c>
      <c r="O3135" s="452" t="s">
        <v>1440</v>
      </c>
      <c r="P3135" s="454">
        <v>44468</v>
      </c>
    </row>
    <row r="3136" spans="1:16" ht="21" x14ac:dyDescent="0.2">
      <c r="A3136" s="451" t="s">
        <v>2695</v>
      </c>
      <c r="B3136" s="451" t="s">
        <v>1713</v>
      </c>
      <c r="C3136" s="451" t="s">
        <v>1432</v>
      </c>
      <c r="D3136" s="451" t="s">
        <v>1540</v>
      </c>
      <c r="E3136" s="451" t="s">
        <v>1677</v>
      </c>
      <c r="F3136" s="451" t="s">
        <v>1563</v>
      </c>
      <c r="G3136" s="452" t="s">
        <v>1436</v>
      </c>
      <c r="H3136" s="453">
        <v>9701</v>
      </c>
      <c r="I3136" s="452" t="s">
        <v>1678</v>
      </c>
      <c r="J3136" s="455"/>
      <c r="K3136" s="452" t="s">
        <v>1533</v>
      </c>
      <c r="L3136" s="452" t="s">
        <v>1439</v>
      </c>
      <c r="M3136" s="452" t="s">
        <v>1452</v>
      </c>
      <c r="N3136" s="454">
        <v>44525</v>
      </c>
      <c r="O3136" s="452" t="s">
        <v>1534</v>
      </c>
      <c r="P3136" s="454">
        <v>44525</v>
      </c>
    </row>
    <row r="3137" spans="1:16" x14ac:dyDescent="0.2">
      <c r="A3137" s="451" t="s">
        <v>2695</v>
      </c>
      <c r="B3137" s="451" t="s">
        <v>1717</v>
      </c>
      <c r="C3137" s="451" t="s">
        <v>1432</v>
      </c>
      <c r="D3137" s="451" t="s">
        <v>1433</v>
      </c>
      <c r="E3137" s="451" t="s">
        <v>1434</v>
      </c>
      <c r="F3137" s="451" t="s">
        <v>2214</v>
      </c>
      <c r="G3137" s="452" t="s">
        <v>1436</v>
      </c>
      <c r="H3137" s="453">
        <v>26169</v>
      </c>
      <c r="I3137" s="452" t="s">
        <v>1654</v>
      </c>
      <c r="J3137" s="452" t="s">
        <v>1438</v>
      </c>
      <c r="K3137" s="452" t="s">
        <v>1438</v>
      </c>
      <c r="L3137" s="452" t="s">
        <v>1439</v>
      </c>
      <c r="M3137" s="452" t="s">
        <v>1440</v>
      </c>
      <c r="N3137" s="454">
        <v>44312</v>
      </c>
      <c r="O3137" s="452" t="s">
        <v>1440</v>
      </c>
      <c r="P3137" s="454">
        <v>44468</v>
      </c>
    </row>
    <row r="3138" spans="1:16" ht="21" x14ac:dyDescent="0.2">
      <c r="A3138" s="451" t="s">
        <v>2696</v>
      </c>
      <c r="B3138" s="451" t="s">
        <v>1463</v>
      </c>
      <c r="C3138" s="451" t="s">
        <v>1432</v>
      </c>
      <c r="D3138" s="451" t="s">
        <v>1433</v>
      </c>
      <c r="E3138" s="451" t="s">
        <v>1442</v>
      </c>
      <c r="F3138" s="451" t="s">
        <v>2251</v>
      </c>
      <c r="G3138" s="452" t="s">
        <v>1436</v>
      </c>
      <c r="H3138" s="453">
        <v>652222</v>
      </c>
      <c r="I3138" s="452" t="s">
        <v>1650</v>
      </c>
      <c r="J3138" s="452" t="s">
        <v>1438</v>
      </c>
      <c r="K3138" s="452" t="s">
        <v>1438</v>
      </c>
      <c r="L3138" s="452" t="s">
        <v>1439</v>
      </c>
      <c r="M3138" s="452" t="s">
        <v>1440</v>
      </c>
      <c r="N3138" s="454">
        <v>44309</v>
      </c>
      <c r="O3138" s="452" t="s">
        <v>1440</v>
      </c>
      <c r="P3138" s="454">
        <v>44468</v>
      </c>
    </row>
    <row r="3139" spans="1:16" ht="21" x14ac:dyDescent="0.2">
      <c r="A3139" s="451" t="s">
        <v>2696</v>
      </c>
      <c r="B3139" s="451" t="s">
        <v>1693</v>
      </c>
      <c r="C3139" s="451" t="s">
        <v>1432</v>
      </c>
      <c r="D3139" s="451" t="s">
        <v>1433</v>
      </c>
      <c r="E3139" s="451" t="s">
        <v>1434</v>
      </c>
      <c r="F3139" s="451" t="s">
        <v>2326</v>
      </c>
      <c r="G3139" s="452" t="s">
        <v>1436</v>
      </c>
      <c r="H3139" s="453">
        <v>7623</v>
      </c>
      <c r="I3139" s="452" t="s">
        <v>1648</v>
      </c>
      <c r="J3139" s="452" t="s">
        <v>1438</v>
      </c>
      <c r="K3139" s="452" t="s">
        <v>1438</v>
      </c>
      <c r="L3139" s="452" t="s">
        <v>1439</v>
      </c>
      <c r="M3139" s="452" t="s">
        <v>1440</v>
      </c>
      <c r="N3139" s="454">
        <v>44309</v>
      </c>
      <c r="O3139" s="452" t="s">
        <v>1440</v>
      </c>
      <c r="P3139" s="454">
        <v>44468</v>
      </c>
    </row>
    <row r="3140" spans="1:16" ht="21" x14ac:dyDescent="0.2">
      <c r="A3140" s="451" t="s">
        <v>2696</v>
      </c>
      <c r="B3140" s="451" t="s">
        <v>1695</v>
      </c>
      <c r="C3140" s="451" t="s">
        <v>1432</v>
      </c>
      <c r="D3140" s="451" t="s">
        <v>1466</v>
      </c>
      <c r="E3140" s="451" t="s">
        <v>1442</v>
      </c>
      <c r="F3140" s="451" t="s">
        <v>1889</v>
      </c>
      <c r="G3140" s="452" t="s">
        <v>1436</v>
      </c>
      <c r="H3140" s="453">
        <v>72486.38</v>
      </c>
      <c r="I3140" s="452" t="s">
        <v>1655</v>
      </c>
      <c r="J3140" s="452" t="s">
        <v>1438</v>
      </c>
      <c r="K3140" s="452" t="s">
        <v>1438</v>
      </c>
      <c r="L3140" s="452" t="s">
        <v>1439</v>
      </c>
      <c r="M3140" s="452" t="s">
        <v>1440</v>
      </c>
      <c r="N3140" s="454">
        <v>44341</v>
      </c>
      <c r="O3140" s="452" t="s">
        <v>1440</v>
      </c>
      <c r="P3140" s="454">
        <v>44468</v>
      </c>
    </row>
    <row r="3141" spans="1:16" ht="21" x14ac:dyDescent="0.2">
      <c r="A3141" s="451" t="s">
        <v>2696</v>
      </c>
      <c r="B3141" s="451" t="s">
        <v>1697</v>
      </c>
      <c r="C3141" s="451" t="s">
        <v>1432</v>
      </c>
      <c r="D3141" s="451" t="s">
        <v>1433</v>
      </c>
      <c r="E3141" s="451" t="s">
        <v>1434</v>
      </c>
      <c r="F3141" s="451" t="s">
        <v>2697</v>
      </c>
      <c r="G3141" s="452" t="s">
        <v>1436</v>
      </c>
      <c r="H3141" s="453">
        <v>4800</v>
      </c>
      <c r="I3141" s="452" t="s">
        <v>1670</v>
      </c>
      <c r="J3141" s="452" t="s">
        <v>1438</v>
      </c>
      <c r="K3141" s="452" t="s">
        <v>1438</v>
      </c>
      <c r="L3141" s="452" t="s">
        <v>1439</v>
      </c>
      <c r="M3141" s="452" t="s">
        <v>1440</v>
      </c>
      <c r="N3141" s="454">
        <v>44309</v>
      </c>
      <c r="O3141" s="452" t="s">
        <v>1440</v>
      </c>
      <c r="P3141" s="454">
        <v>44468</v>
      </c>
    </row>
    <row r="3142" spans="1:16" ht="21" x14ac:dyDescent="0.2">
      <c r="A3142" s="451" t="s">
        <v>2696</v>
      </c>
      <c r="B3142" s="451" t="s">
        <v>1697</v>
      </c>
      <c r="C3142" s="451" t="s">
        <v>1432</v>
      </c>
      <c r="D3142" s="451" t="s">
        <v>1466</v>
      </c>
      <c r="E3142" s="451" t="s">
        <v>1434</v>
      </c>
      <c r="F3142" s="451" t="s">
        <v>1983</v>
      </c>
      <c r="G3142" s="452" t="s">
        <v>1436</v>
      </c>
      <c r="H3142" s="453">
        <v>2000</v>
      </c>
      <c r="I3142" s="452" t="s">
        <v>1488</v>
      </c>
      <c r="J3142" s="452" t="s">
        <v>1438</v>
      </c>
      <c r="K3142" s="452" t="s">
        <v>1438</v>
      </c>
      <c r="L3142" s="452" t="s">
        <v>1439</v>
      </c>
      <c r="M3142" s="452" t="s">
        <v>1440</v>
      </c>
      <c r="N3142" s="454">
        <v>44342</v>
      </c>
      <c r="O3142" s="452" t="s">
        <v>1440</v>
      </c>
      <c r="P3142" s="454">
        <v>44468</v>
      </c>
    </row>
    <row r="3143" spans="1:16" ht="21" x14ac:dyDescent="0.2">
      <c r="A3143" s="451" t="s">
        <v>2696</v>
      </c>
      <c r="B3143" s="451" t="s">
        <v>1697</v>
      </c>
      <c r="C3143" s="451" t="s">
        <v>1432</v>
      </c>
      <c r="D3143" s="451" t="s">
        <v>1448</v>
      </c>
      <c r="E3143" s="451" t="s">
        <v>1544</v>
      </c>
      <c r="F3143" s="451" t="s">
        <v>1860</v>
      </c>
      <c r="G3143" s="452" t="s">
        <v>1436</v>
      </c>
      <c r="H3143" s="453">
        <v>1600</v>
      </c>
      <c r="I3143" s="452" t="s">
        <v>1564</v>
      </c>
      <c r="J3143" s="455"/>
      <c r="K3143" s="452" t="s">
        <v>1533</v>
      </c>
      <c r="L3143" s="452" t="s">
        <v>1439</v>
      </c>
      <c r="M3143" s="452" t="s">
        <v>1452</v>
      </c>
      <c r="N3143" s="454">
        <v>44539</v>
      </c>
      <c r="O3143" s="452" t="s">
        <v>1453</v>
      </c>
      <c r="P3143" s="454">
        <v>44544</v>
      </c>
    </row>
    <row r="3144" spans="1:16" ht="21" x14ac:dyDescent="0.2">
      <c r="A3144" s="451" t="s">
        <v>2696</v>
      </c>
      <c r="B3144" s="451" t="s">
        <v>1703</v>
      </c>
      <c r="C3144" s="451" t="s">
        <v>1432</v>
      </c>
      <c r="D3144" s="451" t="s">
        <v>1491</v>
      </c>
      <c r="E3144" s="451" t="s">
        <v>1434</v>
      </c>
      <c r="F3144" s="451" t="s">
        <v>2430</v>
      </c>
      <c r="G3144" s="452" t="s">
        <v>1436</v>
      </c>
      <c r="H3144" s="453">
        <v>5200</v>
      </c>
      <c r="I3144" s="452" t="s">
        <v>1613</v>
      </c>
      <c r="J3144" s="452" t="s">
        <v>1438</v>
      </c>
      <c r="K3144" s="452" t="s">
        <v>1438</v>
      </c>
      <c r="L3144" s="452" t="s">
        <v>1439</v>
      </c>
      <c r="M3144" s="452" t="s">
        <v>1440</v>
      </c>
      <c r="N3144" s="454">
        <v>44370</v>
      </c>
      <c r="O3144" s="452" t="s">
        <v>1440</v>
      </c>
      <c r="P3144" s="454">
        <v>44468</v>
      </c>
    </row>
    <row r="3145" spans="1:16" ht="21" x14ac:dyDescent="0.2">
      <c r="A3145" s="451" t="s">
        <v>2696</v>
      </c>
      <c r="B3145" s="451" t="s">
        <v>1703</v>
      </c>
      <c r="C3145" s="451" t="s">
        <v>1432</v>
      </c>
      <c r="D3145" s="451" t="s">
        <v>1491</v>
      </c>
      <c r="E3145" s="451" t="s">
        <v>1434</v>
      </c>
      <c r="F3145" s="451" t="s">
        <v>2698</v>
      </c>
      <c r="G3145" s="452" t="s">
        <v>1436</v>
      </c>
      <c r="H3145" s="453">
        <v>1916</v>
      </c>
      <c r="I3145" s="452" t="s">
        <v>1609</v>
      </c>
      <c r="J3145" s="452" t="s">
        <v>1438</v>
      </c>
      <c r="K3145" s="452" t="s">
        <v>1438</v>
      </c>
      <c r="L3145" s="452" t="s">
        <v>1439</v>
      </c>
      <c r="M3145" s="452" t="s">
        <v>1440</v>
      </c>
      <c r="N3145" s="454">
        <v>44370</v>
      </c>
      <c r="O3145" s="452" t="s">
        <v>1440</v>
      </c>
      <c r="P3145" s="454">
        <v>44468</v>
      </c>
    </row>
    <row r="3146" spans="1:16" ht="21" x14ac:dyDescent="0.2">
      <c r="A3146" s="451" t="s">
        <v>2696</v>
      </c>
      <c r="B3146" s="451" t="s">
        <v>1703</v>
      </c>
      <c r="C3146" s="451" t="s">
        <v>1432</v>
      </c>
      <c r="D3146" s="451" t="s">
        <v>1507</v>
      </c>
      <c r="E3146" s="451" t="s">
        <v>1442</v>
      </c>
      <c r="F3146" s="451" t="s">
        <v>2196</v>
      </c>
      <c r="G3146" s="452" t="s">
        <v>1436</v>
      </c>
      <c r="H3146" s="453">
        <v>-5200</v>
      </c>
      <c r="I3146" s="452" t="s">
        <v>1707</v>
      </c>
      <c r="J3146" s="452" t="s">
        <v>1438</v>
      </c>
      <c r="K3146" s="452" t="s">
        <v>1438</v>
      </c>
      <c r="L3146" s="452" t="s">
        <v>1439</v>
      </c>
      <c r="M3146" s="452" t="s">
        <v>1440</v>
      </c>
      <c r="N3146" s="454">
        <v>44384</v>
      </c>
      <c r="O3146" s="452" t="s">
        <v>1440</v>
      </c>
      <c r="P3146" s="454">
        <v>44468</v>
      </c>
    </row>
    <row r="3147" spans="1:16" ht="21" x14ac:dyDescent="0.2">
      <c r="A3147" s="451" t="s">
        <v>2696</v>
      </c>
      <c r="B3147" s="451" t="s">
        <v>1708</v>
      </c>
      <c r="C3147" s="451" t="s">
        <v>1432</v>
      </c>
      <c r="D3147" s="451" t="s">
        <v>1507</v>
      </c>
      <c r="E3147" s="451" t="s">
        <v>1442</v>
      </c>
      <c r="F3147" s="451" t="s">
        <v>2621</v>
      </c>
      <c r="G3147" s="452" t="s">
        <v>1436</v>
      </c>
      <c r="H3147" s="453">
        <v>5200</v>
      </c>
      <c r="I3147" s="452" t="s">
        <v>1707</v>
      </c>
      <c r="J3147" s="452" t="s">
        <v>1438</v>
      </c>
      <c r="K3147" s="452" t="s">
        <v>1438</v>
      </c>
      <c r="L3147" s="452" t="s">
        <v>1439</v>
      </c>
      <c r="M3147" s="452" t="s">
        <v>1440</v>
      </c>
      <c r="N3147" s="454">
        <v>44384</v>
      </c>
      <c r="O3147" s="452" t="s">
        <v>1440</v>
      </c>
      <c r="P3147" s="454">
        <v>44468</v>
      </c>
    </row>
    <row r="3148" spans="1:16" ht="21" x14ac:dyDescent="0.2">
      <c r="A3148" s="451" t="s">
        <v>2696</v>
      </c>
      <c r="B3148" s="451" t="s">
        <v>1708</v>
      </c>
      <c r="C3148" s="451" t="s">
        <v>1432</v>
      </c>
      <c r="D3148" s="451" t="s">
        <v>1531</v>
      </c>
      <c r="E3148" s="451" t="s">
        <v>1568</v>
      </c>
      <c r="F3148" s="451" t="s">
        <v>2523</v>
      </c>
      <c r="G3148" s="452" t="s">
        <v>1436</v>
      </c>
      <c r="H3148" s="453">
        <v>543.75</v>
      </c>
      <c r="I3148" s="452" t="s">
        <v>1627</v>
      </c>
      <c r="J3148" s="455"/>
      <c r="K3148" s="452" t="s">
        <v>1533</v>
      </c>
      <c r="L3148" s="452" t="s">
        <v>1439</v>
      </c>
      <c r="M3148" s="452" t="s">
        <v>1452</v>
      </c>
      <c r="N3148" s="454">
        <v>44496</v>
      </c>
      <c r="O3148" s="452" t="s">
        <v>1534</v>
      </c>
      <c r="P3148" s="454">
        <v>44497</v>
      </c>
    </row>
    <row r="3149" spans="1:16" ht="21" x14ac:dyDescent="0.2">
      <c r="A3149" s="451" t="s">
        <v>2696</v>
      </c>
      <c r="B3149" s="451" t="s">
        <v>1708</v>
      </c>
      <c r="C3149" s="451" t="s">
        <v>1432</v>
      </c>
      <c r="D3149" s="451" t="s">
        <v>1531</v>
      </c>
      <c r="E3149" s="451" t="s">
        <v>1628</v>
      </c>
      <c r="F3149" s="451" t="s">
        <v>2523</v>
      </c>
      <c r="G3149" s="452" t="s">
        <v>1436</v>
      </c>
      <c r="H3149" s="453">
        <v>413.44</v>
      </c>
      <c r="I3149" s="452" t="s">
        <v>1629</v>
      </c>
      <c r="J3149" s="455"/>
      <c r="K3149" s="452" t="s">
        <v>1533</v>
      </c>
      <c r="L3149" s="452" t="s">
        <v>1439</v>
      </c>
      <c r="M3149" s="452" t="s">
        <v>1452</v>
      </c>
      <c r="N3149" s="454">
        <v>44496</v>
      </c>
      <c r="O3149" s="452" t="s">
        <v>1534</v>
      </c>
      <c r="P3149" s="454">
        <v>44497</v>
      </c>
    </row>
    <row r="3150" spans="1:16" ht="21" x14ac:dyDescent="0.2">
      <c r="A3150" s="451" t="s">
        <v>2696</v>
      </c>
      <c r="B3150" s="451" t="s">
        <v>1575</v>
      </c>
      <c r="C3150" s="451" t="s">
        <v>1432</v>
      </c>
      <c r="D3150" s="451" t="s">
        <v>1507</v>
      </c>
      <c r="E3150" s="451" t="s">
        <v>1434</v>
      </c>
      <c r="F3150" s="451" t="s">
        <v>1545</v>
      </c>
      <c r="G3150" s="452" t="s">
        <v>1436</v>
      </c>
      <c r="H3150" s="453">
        <v>8406</v>
      </c>
      <c r="I3150" s="452" t="s">
        <v>1712</v>
      </c>
      <c r="J3150" s="452" t="s">
        <v>1438</v>
      </c>
      <c r="K3150" s="452" t="s">
        <v>1438</v>
      </c>
      <c r="L3150" s="452" t="s">
        <v>1439</v>
      </c>
      <c r="M3150" s="452" t="s">
        <v>1440</v>
      </c>
      <c r="N3150" s="454">
        <v>44399</v>
      </c>
      <c r="O3150" s="452" t="s">
        <v>1440</v>
      </c>
      <c r="P3150" s="454">
        <v>44468</v>
      </c>
    </row>
    <row r="3151" spans="1:16" ht="21" x14ac:dyDescent="0.2">
      <c r="A3151" s="451" t="s">
        <v>2696</v>
      </c>
      <c r="B3151" s="451" t="s">
        <v>1575</v>
      </c>
      <c r="C3151" s="451" t="s">
        <v>1432</v>
      </c>
      <c r="D3151" s="451" t="s">
        <v>1448</v>
      </c>
      <c r="E3151" s="451" t="s">
        <v>1460</v>
      </c>
      <c r="F3151" s="451" t="s">
        <v>2523</v>
      </c>
      <c r="G3151" s="452" t="s">
        <v>1436</v>
      </c>
      <c r="H3151" s="453">
        <v>6725</v>
      </c>
      <c r="I3151" s="452" t="s">
        <v>1462</v>
      </c>
      <c r="J3151" s="455"/>
      <c r="K3151" s="452" t="s">
        <v>1533</v>
      </c>
      <c r="L3151" s="452" t="s">
        <v>1439</v>
      </c>
      <c r="M3151" s="452" t="s">
        <v>1452</v>
      </c>
      <c r="N3151" s="454">
        <v>44550</v>
      </c>
      <c r="O3151" s="452" t="s">
        <v>1453</v>
      </c>
      <c r="P3151" s="454">
        <v>44553</v>
      </c>
    </row>
    <row r="3152" spans="1:16" ht="21" x14ac:dyDescent="0.2">
      <c r="A3152" s="451" t="s">
        <v>2696</v>
      </c>
      <c r="B3152" s="451" t="s">
        <v>1713</v>
      </c>
      <c r="C3152" s="451" t="s">
        <v>1432</v>
      </c>
      <c r="D3152" s="451" t="s">
        <v>1466</v>
      </c>
      <c r="E3152" s="451" t="s">
        <v>1434</v>
      </c>
      <c r="F3152" s="451" t="s">
        <v>2050</v>
      </c>
      <c r="G3152" s="452" t="s">
        <v>1436</v>
      </c>
      <c r="H3152" s="453">
        <v>7054</v>
      </c>
      <c r="I3152" s="452" t="s">
        <v>1676</v>
      </c>
      <c r="J3152" s="452" t="s">
        <v>1438</v>
      </c>
      <c r="K3152" s="452" t="s">
        <v>1438</v>
      </c>
      <c r="L3152" s="452" t="s">
        <v>1439</v>
      </c>
      <c r="M3152" s="452" t="s">
        <v>1440</v>
      </c>
      <c r="N3152" s="454">
        <v>44330</v>
      </c>
      <c r="O3152" s="452" t="s">
        <v>1440</v>
      </c>
      <c r="P3152" s="454">
        <v>44468</v>
      </c>
    </row>
    <row r="3153" spans="1:16" ht="21" x14ac:dyDescent="0.2">
      <c r="A3153" s="451" t="s">
        <v>2696</v>
      </c>
      <c r="B3153" s="451" t="s">
        <v>1713</v>
      </c>
      <c r="C3153" s="451" t="s">
        <v>1432</v>
      </c>
      <c r="D3153" s="451" t="s">
        <v>1507</v>
      </c>
      <c r="E3153" s="451" t="s">
        <v>1442</v>
      </c>
      <c r="F3153" s="451" t="s">
        <v>1900</v>
      </c>
      <c r="G3153" s="452" t="s">
        <v>1436</v>
      </c>
      <c r="H3153" s="453">
        <v>55983</v>
      </c>
      <c r="I3153" s="452" t="s">
        <v>1640</v>
      </c>
      <c r="J3153" s="452" t="s">
        <v>1438</v>
      </c>
      <c r="K3153" s="452" t="s">
        <v>1438</v>
      </c>
      <c r="L3153" s="452" t="s">
        <v>1439</v>
      </c>
      <c r="M3153" s="452" t="s">
        <v>1440</v>
      </c>
      <c r="N3153" s="454">
        <v>44384</v>
      </c>
      <c r="O3153" s="452" t="s">
        <v>1440</v>
      </c>
      <c r="P3153" s="454">
        <v>44468</v>
      </c>
    </row>
    <row r="3154" spans="1:16" ht="21" x14ac:dyDescent="0.2">
      <c r="A3154" s="451" t="s">
        <v>2696</v>
      </c>
      <c r="B3154" s="451" t="s">
        <v>1713</v>
      </c>
      <c r="C3154" s="451" t="s">
        <v>1432</v>
      </c>
      <c r="D3154" s="451" t="s">
        <v>1540</v>
      </c>
      <c r="E3154" s="451" t="s">
        <v>1677</v>
      </c>
      <c r="F3154" s="451" t="s">
        <v>1903</v>
      </c>
      <c r="G3154" s="452" t="s">
        <v>1436</v>
      </c>
      <c r="H3154" s="453">
        <v>9923</v>
      </c>
      <c r="I3154" s="452" t="s">
        <v>1678</v>
      </c>
      <c r="J3154" s="455"/>
      <c r="K3154" s="452" t="s">
        <v>1533</v>
      </c>
      <c r="L3154" s="452" t="s">
        <v>1439</v>
      </c>
      <c r="M3154" s="452" t="s">
        <v>1452</v>
      </c>
      <c r="N3154" s="454">
        <v>44525</v>
      </c>
      <c r="O3154" s="452" t="s">
        <v>1534</v>
      </c>
      <c r="P3154" s="454">
        <v>44525</v>
      </c>
    </row>
    <row r="3155" spans="1:16" ht="21" x14ac:dyDescent="0.2">
      <c r="A3155" s="451" t="s">
        <v>2696</v>
      </c>
      <c r="B3155" s="451" t="s">
        <v>1717</v>
      </c>
      <c r="C3155" s="451" t="s">
        <v>1432</v>
      </c>
      <c r="D3155" s="451" t="s">
        <v>1433</v>
      </c>
      <c r="E3155" s="451" t="s">
        <v>1442</v>
      </c>
      <c r="F3155" s="451" t="s">
        <v>1981</v>
      </c>
      <c r="G3155" s="452" t="s">
        <v>1436</v>
      </c>
      <c r="H3155" s="453">
        <v>47688</v>
      </c>
      <c r="I3155" s="452" t="s">
        <v>1654</v>
      </c>
      <c r="J3155" s="452" t="s">
        <v>1438</v>
      </c>
      <c r="K3155" s="452" t="s">
        <v>1438</v>
      </c>
      <c r="L3155" s="452" t="s">
        <v>1439</v>
      </c>
      <c r="M3155" s="452" t="s">
        <v>1440</v>
      </c>
      <c r="N3155" s="454">
        <v>44312</v>
      </c>
      <c r="O3155" s="452" t="s">
        <v>1440</v>
      </c>
      <c r="P3155" s="454">
        <v>44468</v>
      </c>
    </row>
    <row r="3156" spans="1:16" ht="21" x14ac:dyDescent="0.2">
      <c r="A3156" s="451" t="s">
        <v>2699</v>
      </c>
      <c r="B3156" s="451" t="s">
        <v>1463</v>
      </c>
      <c r="C3156" s="451" t="s">
        <v>1432</v>
      </c>
      <c r="D3156" s="451" t="s">
        <v>1433</v>
      </c>
      <c r="E3156" s="451" t="s">
        <v>1442</v>
      </c>
      <c r="F3156" s="451" t="s">
        <v>2518</v>
      </c>
      <c r="G3156" s="452" t="s">
        <v>1436</v>
      </c>
      <c r="H3156" s="453">
        <v>9301.52</v>
      </c>
      <c r="I3156" s="452" t="s">
        <v>1465</v>
      </c>
      <c r="J3156" s="452" t="s">
        <v>1438</v>
      </c>
      <c r="K3156" s="452" t="s">
        <v>1438</v>
      </c>
      <c r="L3156" s="452" t="s">
        <v>1439</v>
      </c>
      <c r="M3156" s="452" t="s">
        <v>1440</v>
      </c>
      <c r="N3156" s="454">
        <v>44302</v>
      </c>
      <c r="O3156" s="452" t="s">
        <v>1440</v>
      </c>
      <c r="P3156" s="454">
        <v>44468</v>
      </c>
    </row>
    <row r="3157" spans="1:16" ht="21" x14ac:dyDescent="0.2">
      <c r="A3157" s="451" t="s">
        <v>2699</v>
      </c>
      <c r="B3157" s="451" t="s">
        <v>1463</v>
      </c>
      <c r="C3157" s="451" t="s">
        <v>1432</v>
      </c>
      <c r="D3157" s="451" t="s">
        <v>1433</v>
      </c>
      <c r="E3157" s="451" t="s">
        <v>1434</v>
      </c>
      <c r="F3157" s="451" t="s">
        <v>1788</v>
      </c>
      <c r="G3157" s="452" t="s">
        <v>1436</v>
      </c>
      <c r="H3157" s="453">
        <v>698389</v>
      </c>
      <c r="I3157" s="452" t="s">
        <v>1650</v>
      </c>
      <c r="J3157" s="452" t="s">
        <v>1438</v>
      </c>
      <c r="K3157" s="452" t="s">
        <v>1438</v>
      </c>
      <c r="L3157" s="452" t="s">
        <v>1439</v>
      </c>
      <c r="M3157" s="452" t="s">
        <v>1440</v>
      </c>
      <c r="N3157" s="454">
        <v>44309</v>
      </c>
      <c r="O3157" s="452" t="s">
        <v>1440</v>
      </c>
      <c r="P3157" s="454">
        <v>44468</v>
      </c>
    </row>
    <row r="3158" spans="1:16" ht="21" x14ac:dyDescent="0.2">
      <c r="A3158" s="451" t="s">
        <v>2699</v>
      </c>
      <c r="B3158" s="451" t="s">
        <v>1463</v>
      </c>
      <c r="C3158" s="451" t="s">
        <v>1432</v>
      </c>
      <c r="D3158" s="451" t="s">
        <v>1466</v>
      </c>
      <c r="E3158" s="451" t="s">
        <v>1442</v>
      </c>
      <c r="F3158" s="451" t="s">
        <v>2383</v>
      </c>
      <c r="G3158" s="452" t="s">
        <v>1436</v>
      </c>
      <c r="H3158" s="453">
        <v>392</v>
      </c>
      <c r="I3158" s="452" t="s">
        <v>1643</v>
      </c>
      <c r="J3158" s="452" t="s">
        <v>1438</v>
      </c>
      <c r="K3158" s="452" t="s">
        <v>1438</v>
      </c>
      <c r="L3158" s="452" t="s">
        <v>1439</v>
      </c>
      <c r="M3158" s="452" t="s">
        <v>1440</v>
      </c>
      <c r="N3158" s="454">
        <v>44535</v>
      </c>
      <c r="O3158" s="452" t="s">
        <v>1440</v>
      </c>
      <c r="P3158" s="454">
        <v>44468</v>
      </c>
    </row>
    <row r="3159" spans="1:16" ht="21" x14ac:dyDescent="0.2">
      <c r="A3159" s="451" t="s">
        <v>2699</v>
      </c>
      <c r="B3159" s="451" t="s">
        <v>1463</v>
      </c>
      <c r="C3159" s="451" t="s">
        <v>1432</v>
      </c>
      <c r="D3159" s="451" t="s">
        <v>1466</v>
      </c>
      <c r="E3159" s="451" t="s">
        <v>1434</v>
      </c>
      <c r="F3159" s="451" t="s">
        <v>2259</v>
      </c>
      <c r="G3159" s="452" t="s">
        <v>1436</v>
      </c>
      <c r="H3159" s="453">
        <v>1107</v>
      </c>
      <c r="I3159" s="452" t="s">
        <v>1591</v>
      </c>
      <c r="J3159" s="452" t="s">
        <v>1438</v>
      </c>
      <c r="K3159" s="452" t="s">
        <v>1438</v>
      </c>
      <c r="L3159" s="452" t="s">
        <v>1439</v>
      </c>
      <c r="M3159" s="452" t="s">
        <v>1440</v>
      </c>
      <c r="N3159" s="454">
        <v>44535</v>
      </c>
      <c r="O3159" s="452" t="s">
        <v>1440</v>
      </c>
      <c r="P3159" s="454">
        <v>44468</v>
      </c>
    </row>
    <row r="3160" spans="1:16" ht="21" x14ac:dyDescent="0.2">
      <c r="A3160" s="451" t="s">
        <v>2699</v>
      </c>
      <c r="B3160" s="451" t="s">
        <v>1463</v>
      </c>
      <c r="C3160" s="451" t="s">
        <v>1432</v>
      </c>
      <c r="D3160" s="451" t="s">
        <v>1491</v>
      </c>
      <c r="E3160" s="451" t="s">
        <v>1442</v>
      </c>
      <c r="F3160" s="451" t="s">
        <v>1982</v>
      </c>
      <c r="G3160" s="452" t="s">
        <v>1436</v>
      </c>
      <c r="H3160" s="453">
        <v>11836.48</v>
      </c>
      <c r="I3160" s="452" t="s">
        <v>1492</v>
      </c>
      <c r="J3160" s="452" t="s">
        <v>1438</v>
      </c>
      <c r="K3160" s="452" t="s">
        <v>1438</v>
      </c>
      <c r="L3160" s="452" t="s">
        <v>1439</v>
      </c>
      <c r="M3160" s="452" t="s">
        <v>1440</v>
      </c>
      <c r="N3160" s="454">
        <v>44292</v>
      </c>
      <c r="O3160" s="452" t="s">
        <v>1440</v>
      </c>
      <c r="P3160" s="454">
        <v>44468</v>
      </c>
    </row>
    <row r="3161" spans="1:16" ht="21" x14ac:dyDescent="0.2">
      <c r="A3161" s="451" t="s">
        <v>2699</v>
      </c>
      <c r="B3161" s="451" t="s">
        <v>1463</v>
      </c>
      <c r="C3161" s="451" t="s">
        <v>1432</v>
      </c>
      <c r="D3161" s="451" t="s">
        <v>1515</v>
      </c>
      <c r="E3161" s="451" t="s">
        <v>1442</v>
      </c>
      <c r="F3161" s="451" t="s">
        <v>1821</v>
      </c>
      <c r="G3161" s="452" t="s">
        <v>1436</v>
      </c>
      <c r="H3161" s="453">
        <v>4434.3599999999997</v>
      </c>
      <c r="I3161" s="452" t="s">
        <v>1524</v>
      </c>
      <c r="J3161" s="452" t="s">
        <v>1438</v>
      </c>
      <c r="K3161" s="452" t="s">
        <v>1438</v>
      </c>
      <c r="L3161" s="452" t="s">
        <v>1439</v>
      </c>
      <c r="M3161" s="452" t="s">
        <v>1440</v>
      </c>
      <c r="N3161" s="454">
        <v>44294</v>
      </c>
      <c r="O3161" s="452" t="s">
        <v>1440</v>
      </c>
      <c r="P3161" s="454">
        <v>44468</v>
      </c>
    </row>
    <row r="3162" spans="1:16" ht="21" x14ac:dyDescent="0.2">
      <c r="A3162" s="451" t="s">
        <v>2699</v>
      </c>
      <c r="B3162" s="451" t="s">
        <v>1463</v>
      </c>
      <c r="C3162" s="451" t="s">
        <v>1432</v>
      </c>
      <c r="D3162" s="451" t="s">
        <v>1540</v>
      </c>
      <c r="E3162" s="451" t="s">
        <v>1442</v>
      </c>
      <c r="F3162" s="451" t="s">
        <v>1624</v>
      </c>
      <c r="G3162" s="452" t="s">
        <v>1436</v>
      </c>
      <c r="H3162" s="453">
        <v>6623.82</v>
      </c>
      <c r="I3162" s="452" t="s">
        <v>1542</v>
      </c>
      <c r="J3162" s="455"/>
      <c r="K3162" s="452" t="s">
        <v>1533</v>
      </c>
      <c r="L3162" s="452" t="s">
        <v>1439</v>
      </c>
      <c r="M3162" s="452" t="s">
        <v>1452</v>
      </c>
      <c r="N3162" s="454">
        <v>44501</v>
      </c>
      <c r="O3162" s="452" t="s">
        <v>1453</v>
      </c>
      <c r="P3162" s="454">
        <v>44502</v>
      </c>
    </row>
    <row r="3163" spans="1:16" ht="21" x14ac:dyDescent="0.2">
      <c r="A3163" s="451" t="s">
        <v>2699</v>
      </c>
      <c r="B3163" s="451" t="s">
        <v>1463</v>
      </c>
      <c r="C3163" s="451" t="s">
        <v>1432</v>
      </c>
      <c r="D3163" s="451" t="s">
        <v>1540</v>
      </c>
      <c r="E3163" s="451" t="s">
        <v>1592</v>
      </c>
      <c r="F3163" s="451" t="s">
        <v>1847</v>
      </c>
      <c r="G3163" s="452" t="s">
        <v>1436</v>
      </c>
      <c r="H3163" s="453">
        <v>1550</v>
      </c>
      <c r="I3163" s="452" t="s">
        <v>1594</v>
      </c>
      <c r="J3163" s="455"/>
      <c r="K3163" s="452" t="s">
        <v>1533</v>
      </c>
      <c r="L3163" s="452" t="s">
        <v>1439</v>
      </c>
      <c r="M3163" s="452" t="s">
        <v>1452</v>
      </c>
      <c r="N3163" s="454">
        <v>44525</v>
      </c>
      <c r="O3163" s="452" t="s">
        <v>1534</v>
      </c>
      <c r="P3163" s="454">
        <v>44525</v>
      </c>
    </row>
    <row r="3164" spans="1:16" ht="21" x14ac:dyDescent="0.2">
      <c r="A3164" s="451" t="s">
        <v>2699</v>
      </c>
      <c r="B3164" s="451" t="s">
        <v>1463</v>
      </c>
      <c r="C3164" s="451" t="s">
        <v>1432</v>
      </c>
      <c r="D3164" s="451" t="s">
        <v>1540</v>
      </c>
      <c r="E3164" s="451" t="s">
        <v>1644</v>
      </c>
      <c r="F3164" s="451" t="s">
        <v>1847</v>
      </c>
      <c r="G3164" s="452" t="s">
        <v>1436</v>
      </c>
      <c r="H3164" s="453">
        <v>549</v>
      </c>
      <c r="I3164" s="452" t="s">
        <v>1645</v>
      </c>
      <c r="J3164" s="455"/>
      <c r="K3164" s="452" t="s">
        <v>1533</v>
      </c>
      <c r="L3164" s="452" t="s">
        <v>1439</v>
      </c>
      <c r="M3164" s="452" t="s">
        <v>1452</v>
      </c>
      <c r="N3164" s="454">
        <v>44525</v>
      </c>
      <c r="O3164" s="452" t="s">
        <v>1534</v>
      </c>
      <c r="P3164" s="454">
        <v>44525</v>
      </c>
    </row>
    <row r="3165" spans="1:16" ht="21" x14ac:dyDescent="0.2">
      <c r="A3165" s="451" t="s">
        <v>2699</v>
      </c>
      <c r="B3165" s="451" t="s">
        <v>1463</v>
      </c>
      <c r="C3165" s="451" t="s">
        <v>1432</v>
      </c>
      <c r="D3165" s="451" t="s">
        <v>1448</v>
      </c>
      <c r="E3165" s="451" t="s">
        <v>1553</v>
      </c>
      <c r="F3165" s="451" t="s">
        <v>1624</v>
      </c>
      <c r="G3165" s="452" t="s">
        <v>1436</v>
      </c>
      <c r="H3165" s="453">
        <v>4703.99</v>
      </c>
      <c r="I3165" s="452" t="s">
        <v>1574</v>
      </c>
      <c r="J3165" s="455"/>
      <c r="K3165" s="452" t="s">
        <v>1533</v>
      </c>
      <c r="L3165" s="452" t="s">
        <v>1439</v>
      </c>
      <c r="M3165" s="452" t="s">
        <v>1452</v>
      </c>
      <c r="N3165" s="454">
        <v>44560</v>
      </c>
      <c r="O3165" s="452" t="s">
        <v>1534</v>
      </c>
      <c r="P3165" s="454">
        <v>44560</v>
      </c>
    </row>
    <row r="3166" spans="1:16" x14ac:dyDescent="0.2">
      <c r="A3166" s="451" t="s">
        <v>2699</v>
      </c>
      <c r="B3166" s="451" t="s">
        <v>1693</v>
      </c>
      <c r="C3166" s="451" t="s">
        <v>1432</v>
      </c>
      <c r="D3166" s="451" t="s">
        <v>1433</v>
      </c>
      <c r="E3166" s="451" t="s">
        <v>1434</v>
      </c>
      <c r="F3166" s="451" t="s">
        <v>2024</v>
      </c>
      <c r="G3166" s="452" t="s">
        <v>1436</v>
      </c>
      <c r="H3166" s="453">
        <v>4501</v>
      </c>
      <c r="I3166" s="452" t="s">
        <v>1648</v>
      </c>
      <c r="J3166" s="452" t="s">
        <v>1438</v>
      </c>
      <c r="K3166" s="452" t="s">
        <v>1438</v>
      </c>
      <c r="L3166" s="452" t="s">
        <v>1439</v>
      </c>
      <c r="M3166" s="452" t="s">
        <v>1440</v>
      </c>
      <c r="N3166" s="454">
        <v>44309</v>
      </c>
      <c r="O3166" s="452" t="s">
        <v>1440</v>
      </c>
      <c r="P3166" s="454">
        <v>44468</v>
      </c>
    </row>
    <row r="3167" spans="1:16" x14ac:dyDescent="0.2">
      <c r="A3167" s="451" t="s">
        <v>2699</v>
      </c>
      <c r="B3167" s="451" t="s">
        <v>1695</v>
      </c>
      <c r="C3167" s="451" t="s">
        <v>1432</v>
      </c>
      <c r="D3167" s="451" t="s">
        <v>1466</v>
      </c>
      <c r="E3167" s="451" t="s">
        <v>1434</v>
      </c>
      <c r="F3167" s="451" t="s">
        <v>2335</v>
      </c>
      <c r="G3167" s="452" t="s">
        <v>1436</v>
      </c>
      <c r="H3167" s="453">
        <v>104926.19</v>
      </c>
      <c r="I3167" s="452" t="s">
        <v>1655</v>
      </c>
      <c r="J3167" s="452" t="s">
        <v>1438</v>
      </c>
      <c r="K3167" s="452" t="s">
        <v>1438</v>
      </c>
      <c r="L3167" s="452" t="s">
        <v>1439</v>
      </c>
      <c r="M3167" s="452" t="s">
        <v>1440</v>
      </c>
      <c r="N3167" s="454">
        <v>44341</v>
      </c>
      <c r="O3167" s="452" t="s">
        <v>1440</v>
      </c>
      <c r="P3167" s="454">
        <v>44468</v>
      </c>
    </row>
    <row r="3168" spans="1:16" x14ac:dyDescent="0.2">
      <c r="A3168" s="451" t="s">
        <v>2699</v>
      </c>
      <c r="B3168" s="451" t="s">
        <v>1697</v>
      </c>
      <c r="C3168" s="451" t="s">
        <v>1432</v>
      </c>
      <c r="D3168" s="451" t="s">
        <v>1433</v>
      </c>
      <c r="E3168" s="451" t="s">
        <v>1434</v>
      </c>
      <c r="F3168" s="451" t="s">
        <v>1914</v>
      </c>
      <c r="G3168" s="452" t="s">
        <v>1436</v>
      </c>
      <c r="H3168" s="453">
        <v>15946</v>
      </c>
      <c r="I3168" s="452" t="s">
        <v>1670</v>
      </c>
      <c r="J3168" s="452" t="s">
        <v>1438</v>
      </c>
      <c r="K3168" s="452" t="s">
        <v>1438</v>
      </c>
      <c r="L3168" s="452" t="s">
        <v>1439</v>
      </c>
      <c r="M3168" s="452" t="s">
        <v>1440</v>
      </c>
      <c r="N3168" s="454">
        <v>44309</v>
      </c>
      <c r="O3168" s="452" t="s">
        <v>1440</v>
      </c>
      <c r="P3168" s="454">
        <v>44468</v>
      </c>
    </row>
    <row r="3169" spans="1:16" x14ac:dyDescent="0.2">
      <c r="A3169" s="451" t="s">
        <v>2699</v>
      </c>
      <c r="B3169" s="451" t="s">
        <v>1697</v>
      </c>
      <c r="C3169" s="451" t="s">
        <v>1432</v>
      </c>
      <c r="D3169" s="451" t="s">
        <v>1448</v>
      </c>
      <c r="E3169" s="451" t="s">
        <v>1544</v>
      </c>
      <c r="F3169" s="451" t="s">
        <v>2028</v>
      </c>
      <c r="G3169" s="452" t="s">
        <v>1436</v>
      </c>
      <c r="H3169" s="453">
        <v>1816</v>
      </c>
      <c r="I3169" s="452" t="s">
        <v>1564</v>
      </c>
      <c r="J3169" s="455"/>
      <c r="K3169" s="452" t="s">
        <v>1533</v>
      </c>
      <c r="L3169" s="452" t="s">
        <v>1439</v>
      </c>
      <c r="M3169" s="452" t="s">
        <v>1452</v>
      </c>
      <c r="N3169" s="454">
        <v>44539</v>
      </c>
      <c r="O3169" s="452" t="s">
        <v>1453</v>
      </c>
      <c r="P3169" s="454">
        <v>44544</v>
      </c>
    </row>
    <row r="3170" spans="1:16" ht="21" x14ac:dyDescent="0.2">
      <c r="A3170" s="451" t="s">
        <v>2699</v>
      </c>
      <c r="B3170" s="451" t="s">
        <v>1703</v>
      </c>
      <c r="C3170" s="451" t="s">
        <v>1432</v>
      </c>
      <c r="D3170" s="451" t="s">
        <v>1491</v>
      </c>
      <c r="E3170" s="451" t="s">
        <v>1442</v>
      </c>
      <c r="F3170" s="451" t="s">
        <v>2700</v>
      </c>
      <c r="G3170" s="452" t="s">
        <v>1436</v>
      </c>
      <c r="H3170" s="453">
        <v>6030</v>
      </c>
      <c r="I3170" s="452" t="s">
        <v>1613</v>
      </c>
      <c r="J3170" s="452" t="s">
        <v>1438</v>
      </c>
      <c r="K3170" s="452" t="s">
        <v>1438</v>
      </c>
      <c r="L3170" s="452" t="s">
        <v>1439</v>
      </c>
      <c r="M3170" s="452" t="s">
        <v>1440</v>
      </c>
      <c r="N3170" s="454">
        <v>44370</v>
      </c>
      <c r="O3170" s="452" t="s">
        <v>1440</v>
      </c>
      <c r="P3170" s="454">
        <v>44468</v>
      </c>
    </row>
    <row r="3171" spans="1:16" ht="21" x14ac:dyDescent="0.2">
      <c r="A3171" s="451" t="s">
        <v>2699</v>
      </c>
      <c r="B3171" s="451" t="s">
        <v>1703</v>
      </c>
      <c r="C3171" s="451" t="s">
        <v>1432</v>
      </c>
      <c r="D3171" s="451" t="s">
        <v>1491</v>
      </c>
      <c r="E3171" s="451" t="s">
        <v>1434</v>
      </c>
      <c r="F3171" s="451" t="s">
        <v>2558</v>
      </c>
      <c r="G3171" s="452" t="s">
        <v>1436</v>
      </c>
      <c r="H3171" s="453">
        <v>801</v>
      </c>
      <c r="I3171" s="452" t="s">
        <v>1609</v>
      </c>
      <c r="J3171" s="452" t="s">
        <v>1438</v>
      </c>
      <c r="K3171" s="452" t="s">
        <v>1438</v>
      </c>
      <c r="L3171" s="452" t="s">
        <v>1439</v>
      </c>
      <c r="M3171" s="452" t="s">
        <v>1440</v>
      </c>
      <c r="N3171" s="454">
        <v>44370</v>
      </c>
      <c r="O3171" s="452" t="s">
        <v>1440</v>
      </c>
      <c r="P3171" s="454">
        <v>44468</v>
      </c>
    </row>
    <row r="3172" spans="1:16" ht="21" x14ac:dyDescent="0.2">
      <c r="A3172" s="451" t="s">
        <v>2699</v>
      </c>
      <c r="B3172" s="451" t="s">
        <v>1703</v>
      </c>
      <c r="C3172" s="451" t="s">
        <v>1432</v>
      </c>
      <c r="D3172" s="451" t="s">
        <v>1507</v>
      </c>
      <c r="E3172" s="451" t="s">
        <v>1442</v>
      </c>
      <c r="F3172" s="451" t="s">
        <v>2444</v>
      </c>
      <c r="G3172" s="452" t="s">
        <v>1436</v>
      </c>
      <c r="H3172" s="453">
        <v>-6030</v>
      </c>
      <c r="I3172" s="452" t="s">
        <v>1707</v>
      </c>
      <c r="J3172" s="452" t="s">
        <v>1438</v>
      </c>
      <c r="K3172" s="452" t="s">
        <v>1438</v>
      </c>
      <c r="L3172" s="452" t="s">
        <v>1439</v>
      </c>
      <c r="M3172" s="452" t="s">
        <v>1440</v>
      </c>
      <c r="N3172" s="454">
        <v>44384</v>
      </c>
      <c r="O3172" s="452" t="s">
        <v>1440</v>
      </c>
      <c r="P3172" s="454">
        <v>44468</v>
      </c>
    </row>
    <row r="3173" spans="1:16" ht="21" x14ac:dyDescent="0.2">
      <c r="A3173" s="451" t="s">
        <v>2699</v>
      </c>
      <c r="B3173" s="451" t="s">
        <v>1758</v>
      </c>
      <c r="C3173" s="451" t="s">
        <v>1432</v>
      </c>
      <c r="D3173" s="451" t="s">
        <v>1448</v>
      </c>
      <c r="E3173" s="451" t="s">
        <v>1570</v>
      </c>
      <c r="F3173" s="451" t="s">
        <v>1972</v>
      </c>
      <c r="G3173" s="452" t="s">
        <v>1436</v>
      </c>
      <c r="H3173" s="453">
        <v>748</v>
      </c>
      <c r="I3173" s="452" t="s">
        <v>1572</v>
      </c>
      <c r="J3173" s="455"/>
      <c r="K3173" s="452" t="s">
        <v>1533</v>
      </c>
      <c r="L3173" s="452" t="s">
        <v>1439</v>
      </c>
      <c r="M3173" s="452" t="s">
        <v>1452</v>
      </c>
      <c r="N3173" s="454">
        <v>44554</v>
      </c>
      <c r="O3173" s="452" t="s">
        <v>1534</v>
      </c>
      <c r="P3173" s="454">
        <v>44560</v>
      </c>
    </row>
    <row r="3174" spans="1:16" x14ac:dyDescent="0.2">
      <c r="A3174" s="451" t="s">
        <v>2699</v>
      </c>
      <c r="B3174" s="451" t="s">
        <v>1708</v>
      </c>
      <c r="C3174" s="451" t="s">
        <v>1432</v>
      </c>
      <c r="D3174" s="451" t="s">
        <v>1507</v>
      </c>
      <c r="E3174" s="451" t="s">
        <v>1442</v>
      </c>
      <c r="F3174" s="451" t="s">
        <v>2701</v>
      </c>
      <c r="G3174" s="452" t="s">
        <v>1436</v>
      </c>
      <c r="H3174" s="453">
        <v>6030</v>
      </c>
      <c r="I3174" s="452" t="s">
        <v>1707</v>
      </c>
      <c r="J3174" s="452" t="s">
        <v>1438</v>
      </c>
      <c r="K3174" s="452" t="s">
        <v>1438</v>
      </c>
      <c r="L3174" s="452" t="s">
        <v>1439</v>
      </c>
      <c r="M3174" s="452" t="s">
        <v>1440</v>
      </c>
      <c r="N3174" s="454">
        <v>44384</v>
      </c>
      <c r="O3174" s="452" t="s">
        <v>1440</v>
      </c>
      <c r="P3174" s="454">
        <v>44468</v>
      </c>
    </row>
    <row r="3175" spans="1:16" ht="21" x14ac:dyDescent="0.2">
      <c r="A3175" s="451" t="s">
        <v>2699</v>
      </c>
      <c r="B3175" s="451" t="s">
        <v>1708</v>
      </c>
      <c r="C3175" s="451" t="s">
        <v>1432</v>
      </c>
      <c r="D3175" s="451" t="s">
        <v>1531</v>
      </c>
      <c r="E3175" s="451" t="s">
        <v>1568</v>
      </c>
      <c r="F3175" s="451" t="s">
        <v>1903</v>
      </c>
      <c r="G3175" s="452" t="s">
        <v>1436</v>
      </c>
      <c r="H3175" s="453">
        <v>870</v>
      </c>
      <c r="I3175" s="452" t="s">
        <v>1627</v>
      </c>
      <c r="J3175" s="455"/>
      <c r="K3175" s="452" t="s">
        <v>1533</v>
      </c>
      <c r="L3175" s="452" t="s">
        <v>1439</v>
      </c>
      <c r="M3175" s="452" t="s">
        <v>1452</v>
      </c>
      <c r="N3175" s="454">
        <v>44496</v>
      </c>
      <c r="O3175" s="452" t="s">
        <v>1534</v>
      </c>
      <c r="P3175" s="454">
        <v>44497</v>
      </c>
    </row>
    <row r="3176" spans="1:16" ht="21" x14ac:dyDescent="0.2">
      <c r="A3176" s="451" t="s">
        <v>2699</v>
      </c>
      <c r="B3176" s="451" t="s">
        <v>1708</v>
      </c>
      <c r="C3176" s="451" t="s">
        <v>1432</v>
      </c>
      <c r="D3176" s="451" t="s">
        <v>1531</v>
      </c>
      <c r="E3176" s="451" t="s">
        <v>1628</v>
      </c>
      <c r="F3176" s="451" t="s">
        <v>1903</v>
      </c>
      <c r="G3176" s="452" t="s">
        <v>1436</v>
      </c>
      <c r="H3176" s="453">
        <v>767.81</v>
      </c>
      <c r="I3176" s="452" t="s">
        <v>1629</v>
      </c>
      <c r="J3176" s="455"/>
      <c r="K3176" s="452" t="s">
        <v>1533</v>
      </c>
      <c r="L3176" s="452" t="s">
        <v>1439</v>
      </c>
      <c r="M3176" s="452" t="s">
        <v>1452</v>
      </c>
      <c r="N3176" s="454">
        <v>44496</v>
      </c>
      <c r="O3176" s="452" t="s">
        <v>1534</v>
      </c>
      <c r="P3176" s="454">
        <v>44497</v>
      </c>
    </row>
    <row r="3177" spans="1:16" x14ac:dyDescent="0.2">
      <c r="A3177" s="451" t="s">
        <v>2699</v>
      </c>
      <c r="B3177" s="451" t="s">
        <v>1575</v>
      </c>
      <c r="C3177" s="451" t="s">
        <v>1432</v>
      </c>
      <c r="D3177" s="451" t="s">
        <v>1507</v>
      </c>
      <c r="E3177" s="451" t="s">
        <v>1434</v>
      </c>
      <c r="F3177" s="451" t="s">
        <v>1450</v>
      </c>
      <c r="G3177" s="452" t="s">
        <v>1436</v>
      </c>
      <c r="H3177" s="453">
        <v>13450</v>
      </c>
      <c r="I3177" s="452" t="s">
        <v>1712</v>
      </c>
      <c r="J3177" s="452" t="s">
        <v>1438</v>
      </c>
      <c r="K3177" s="452" t="s">
        <v>1438</v>
      </c>
      <c r="L3177" s="452" t="s">
        <v>1439</v>
      </c>
      <c r="M3177" s="452" t="s">
        <v>1440</v>
      </c>
      <c r="N3177" s="454">
        <v>44399</v>
      </c>
      <c r="O3177" s="452" t="s">
        <v>1440</v>
      </c>
      <c r="P3177" s="454">
        <v>44468</v>
      </c>
    </row>
    <row r="3178" spans="1:16" ht="21" x14ac:dyDescent="0.2">
      <c r="A3178" s="451" t="s">
        <v>2699</v>
      </c>
      <c r="B3178" s="451" t="s">
        <v>1575</v>
      </c>
      <c r="C3178" s="451" t="s">
        <v>1432</v>
      </c>
      <c r="D3178" s="451" t="s">
        <v>1448</v>
      </c>
      <c r="E3178" s="451" t="s">
        <v>1460</v>
      </c>
      <c r="F3178" s="451" t="s">
        <v>1903</v>
      </c>
      <c r="G3178" s="452" t="s">
        <v>1436</v>
      </c>
      <c r="H3178" s="453">
        <v>10760</v>
      </c>
      <c r="I3178" s="452" t="s">
        <v>1462</v>
      </c>
      <c r="J3178" s="455"/>
      <c r="K3178" s="452" t="s">
        <v>1533</v>
      </c>
      <c r="L3178" s="452" t="s">
        <v>1439</v>
      </c>
      <c r="M3178" s="452" t="s">
        <v>1452</v>
      </c>
      <c r="N3178" s="454">
        <v>44550</v>
      </c>
      <c r="O3178" s="452" t="s">
        <v>1453</v>
      </c>
      <c r="P3178" s="454">
        <v>44553</v>
      </c>
    </row>
    <row r="3179" spans="1:16" x14ac:dyDescent="0.2">
      <c r="A3179" s="451" t="s">
        <v>2699</v>
      </c>
      <c r="B3179" s="451" t="s">
        <v>1713</v>
      </c>
      <c r="C3179" s="451" t="s">
        <v>1432</v>
      </c>
      <c r="D3179" s="451" t="s">
        <v>1466</v>
      </c>
      <c r="E3179" s="451" t="s">
        <v>1442</v>
      </c>
      <c r="F3179" s="451" t="s">
        <v>2161</v>
      </c>
      <c r="G3179" s="452" t="s">
        <v>1436</v>
      </c>
      <c r="H3179" s="453">
        <v>7329</v>
      </c>
      <c r="I3179" s="452" t="s">
        <v>1676</v>
      </c>
      <c r="J3179" s="452" t="s">
        <v>1438</v>
      </c>
      <c r="K3179" s="452" t="s">
        <v>1438</v>
      </c>
      <c r="L3179" s="452" t="s">
        <v>1439</v>
      </c>
      <c r="M3179" s="452" t="s">
        <v>1440</v>
      </c>
      <c r="N3179" s="454">
        <v>44330</v>
      </c>
      <c r="O3179" s="452" t="s">
        <v>1440</v>
      </c>
      <c r="P3179" s="454">
        <v>44468</v>
      </c>
    </row>
    <row r="3180" spans="1:16" x14ac:dyDescent="0.2">
      <c r="A3180" s="451" t="s">
        <v>2699</v>
      </c>
      <c r="B3180" s="451" t="s">
        <v>1713</v>
      </c>
      <c r="C3180" s="451" t="s">
        <v>1432</v>
      </c>
      <c r="D3180" s="451" t="s">
        <v>1507</v>
      </c>
      <c r="E3180" s="451" t="s">
        <v>1434</v>
      </c>
      <c r="F3180" s="451" t="s">
        <v>1865</v>
      </c>
      <c r="G3180" s="452" t="s">
        <v>1436</v>
      </c>
      <c r="H3180" s="453">
        <v>26454</v>
      </c>
      <c r="I3180" s="452" t="s">
        <v>1640</v>
      </c>
      <c r="J3180" s="452" t="s">
        <v>1438</v>
      </c>
      <c r="K3180" s="452" t="s">
        <v>1438</v>
      </c>
      <c r="L3180" s="452" t="s">
        <v>1439</v>
      </c>
      <c r="M3180" s="452" t="s">
        <v>1440</v>
      </c>
      <c r="N3180" s="454">
        <v>44384</v>
      </c>
      <c r="O3180" s="452" t="s">
        <v>1440</v>
      </c>
      <c r="P3180" s="454">
        <v>44468</v>
      </c>
    </row>
    <row r="3181" spans="1:16" ht="21" x14ac:dyDescent="0.2">
      <c r="A3181" s="451" t="s">
        <v>2699</v>
      </c>
      <c r="B3181" s="451" t="s">
        <v>1713</v>
      </c>
      <c r="C3181" s="451" t="s">
        <v>1432</v>
      </c>
      <c r="D3181" s="451" t="s">
        <v>1540</v>
      </c>
      <c r="E3181" s="451" t="s">
        <v>1677</v>
      </c>
      <c r="F3181" s="451" t="s">
        <v>2420</v>
      </c>
      <c r="G3181" s="452" t="s">
        <v>1436</v>
      </c>
      <c r="H3181" s="453">
        <v>10243</v>
      </c>
      <c r="I3181" s="452" t="s">
        <v>1678</v>
      </c>
      <c r="J3181" s="455"/>
      <c r="K3181" s="452" t="s">
        <v>1533</v>
      </c>
      <c r="L3181" s="452" t="s">
        <v>1439</v>
      </c>
      <c r="M3181" s="452" t="s">
        <v>1452</v>
      </c>
      <c r="N3181" s="454">
        <v>44525</v>
      </c>
      <c r="O3181" s="452" t="s">
        <v>1534</v>
      </c>
      <c r="P3181" s="454">
        <v>44525</v>
      </c>
    </row>
    <row r="3182" spans="1:16" x14ac:dyDescent="0.2">
      <c r="A3182" s="451" t="s">
        <v>2699</v>
      </c>
      <c r="B3182" s="451" t="s">
        <v>1717</v>
      </c>
      <c r="C3182" s="451" t="s">
        <v>1432</v>
      </c>
      <c r="D3182" s="451" t="s">
        <v>1433</v>
      </c>
      <c r="E3182" s="451" t="s">
        <v>1434</v>
      </c>
      <c r="F3182" s="451" t="s">
        <v>1802</v>
      </c>
      <c r="G3182" s="452" t="s">
        <v>1436</v>
      </c>
      <c r="H3182" s="453">
        <v>59145</v>
      </c>
      <c r="I3182" s="452" t="s">
        <v>1654</v>
      </c>
      <c r="J3182" s="452" t="s">
        <v>1438</v>
      </c>
      <c r="K3182" s="452" t="s">
        <v>1438</v>
      </c>
      <c r="L3182" s="452" t="s">
        <v>1439</v>
      </c>
      <c r="M3182" s="452" t="s">
        <v>1440</v>
      </c>
      <c r="N3182" s="454">
        <v>44312</v>
      </c>
      <c r="O3182" s="452" t="s">
        <v>1440</v>
      </c>
      <c r="P3182" s="454">
        <v>44468</v>
      </c>
    </row>
    <row r="3183" spans="1:16" ht="21" x14ac:dyDescent="0.2">
      <c r="A3183" s="451" t="s">
        <v>2702</v>
      </c>
      <c r="B3183" s="451" t="s">
        <v>1463</v>
      </c>
      <c r="C3183" s="451" t="s">
        <v>1432</v>
      </c>
      <c r="D3183" s="451" t="s">
        <v>1433</v>
      </c>
      <c r="E3183" s="451" t="s">
        <v>1442</v>
      </c>
      <c r="F3183" s="451" t="s">
        <v>2595</v>
      </c>
      <c r="G3183" s="452" t="s">
        <v>1436</v>
      </c>
      <c r="H3183" s="453">
        <v>322092</v>
      </c>
      <c r="I3183" s="452" t="s">
        <v>1650</v>
      </c>
      <c r="J3183" s="452" t="s">
        <v>1438</v>
      </c>
      <c r="K3183" s="452" t="s">
        <v>1438</v>
      </c>
      <c r="L3183" s="452" t="s">
        <v>1439</v>
      </c>
      <c r="M3183" s="452" t="s">
        <v>1440</v>
      </c>
      <c r="N3183" s="454">
        <v>44309</v>
      </c>
      <c r="O3183" s="452" t="s">
        <v>1440</v>
      </c>
      <c r="P3183" s="454">
        <v>44468</v>
      </c>
    </row>
    <row r="3184" spans="1:16" x14ac:dyDescent="0.2">
      <c r="A3184" s="451" t="s">
        <v>2702</v>
      </c>
      <c r="B3184" s="451" t="s">
        <v>1693</v>
      </c>
      <c r="C3184" s="451" t="s">
        <v>1432</v>
      </c>
      <c r="D3184" s="451" t="s">
        <v>1433</v>
      </c>
      <c r="E3184" s="451" t="s">
        <v>1434</v>
      </c>
      <c r="F3184" s="451" t="s">
        <v>1943</v>
      </c>
      <c r="G3184" s="452" t="s">
        <v>1436</v>
      </c>
      <c r="H3184" s="453">
        <v>6413</v>
      </c>
      <c r="I3184" s="452" t="s">
        <v>1648</v>
      </c>
      <c r="J3184" s="452" t="s">
        <v>1438</v>
      </c>
      <c r="K3184" s="452" t="s">
        <v>1438</v>
      </c>
      <c r="L3184" s="452" t="s">
        <v>1439</v>
      </c>
      <c r="M3184" s="452" t="s">
        <v>1440</v>
      </c>
      <c r="N3184" s="454">
        <v>44309</v>
      </c>
      <c r="O3184" s="452" t="s">
        <v>1440</v>
      </c>
      <c r="P3184" s="454">
        <v>44468</v>
      </c>
    </row>
    <row r="3185" spans="1:16" x14ac:dyDescent="0.2">
      <c r="A3185" s="451" t="s">
        <v>2702</v>
      </c>
      <c r="B3185" s="451" t="s">
        <v>1695</v>
      </c>
      <c r="C3185" s="451" t="s">
        <v>1432</v>
      </c>
      <c r="D3185" s="451" t="s">
        <v>1466</v>
      </c>
      <c r="E3185" s="451" t="s">
        <v>1434</v>
      </c>
      <c r="F3185" s="451" t="s">
        <v>2339</v>
      </c>
      <c r="G3185" s="452" t="s">
        <v>1436</v>
      </c>
      <c r="H3185" s="453">
        <v>94912.31</v>
      </c>
      <c r="I3185" s="452" t="s">
        <v>1655</v>
      </c>
      <c r="J3185" s="452" t="s">
        <v>1438</v>
      </c>
      <c r="K3185" s="452" t="s">
        <v>1438</v>
      </c>
      <c r="L3185" s="452" t="s">
        <v>1439</v>
      </c>
      <c r="M3185" s="452" t="s">
        <v>1440</v>
      </c>
      <c r="N3185" s="454">
        <v>44341</v>
      </c>
      <c r="O3185" s="452" t="s">
        <v>1440</v>
      </c>
      <c r="P3185" s="454">
        <v>44468</v>
      </c>
    </row>
    <row r="3186" spans="1:16" x14ac:dyDescent="0.2">
      <c r="A3186" s="451" t="s">
        <v>2702</v>
      </c>
      <c r="B3186" s="451" t="s">
        <v>1697</v>
      </c>
      <c r="C3186" s="451" t="s">
        <v>1432</v>
      </c>
      <c r="D3186" s="451" t="s">
        <v>1433</v>
      </c>
      <c r="E3186" s="451" t="s">
        <v>1442</v>
      </c>
      <c r="F3186" s="451" t="s">
        <v>2396</v>
      </c>
      <c r="G3186" s="452" t="s">
        <v>1436</v>
      </c>
      <c r="H3186" s="453">
        <v>32413</v>
      </c>
      <c r="I3186" s="452" t="s">
        <v>1670</v>
      </c>
      <c r="J3186" s="452" t="s">
        <v>1438</v>
      </c>
      <c r="K3186" s="452" t="s">
        <v>1438</v>
      </c>
      <c r="L3186" s="452" t="s">
        <v>1439</v>
      </c>
      <c r="M3186" s="452" t="s">
        <v>1440</v>
      </c>
      <c r="N3186" s="454">
        <v>44309</v>
      </c>
      <c r="O3186" s="452" t="s">
        <v>1440</v>
      </c>
      <c r="P3186" s="454">
        <v>44468</v>
      </c>
    </row>
    <row r="3187" spans="1:16" x14ac:dyDescent="0.2">
      <c r="A3187" s="451" t="s">
        <v>2702</v>
      </c>
      <c r="B3187" s="451" t="s">
        <v>1697</v>
      </c>
      <c r="C3187" s="451" t="s">
        <v>1432</v>
      </c>
      <c r="D3187" s="451" t="s">
        <v>1466</v>
      </c>
      <c r="E3187" s="451" t="s">
        <v>1442</v>
      </c>
      <c r="F3187" s="451" t="s">
        <v>2255</v>
      </c>
      <c r="G3187" s="452" t="s">
        <v>1436</v>
      </c>
      <c r="H3187" s="453">
        <v>424</v>
      </c>
      <c r="I3187" s="452" t="s">
        <v>1488</v>
      </c>
      <c r="J3187" s="452" t="s">
        <v>1438</v>
      </c>
      <c r="K3187" s="452" t="s">
        <v>1438</v>
      </c>
      <c r="L3187" s="452" t="s">
        <v>1439</v>
      </c>
      <c r="M3187" s="452" t="s">
        <v>1440</v>
      </c>
      <c r="N3187" s="454">
        <v>44342</v>
      </c>
      <c r="O3187" s="452" t="s">
        <v>1440</v>
      </c>
      <c r="P3187" s="454">
        <v>44468</v>
      </c>
    </row>
    <row r="3188" spans="1:16" ht="21" x14ac:dyDescent="0.2">
      <c r="A3188" s="451" t="s">
        <v>2702</v>
      </c>
      <c r="B3188" s="451" t="s">
        <v>1703</v>
      </c>
      <c r="C3188" s="451" t="s">
        <v>1432</v>
      </c>
      <c r="D3188" s="451" t="s">
        <v>1491</v>
      </c>
      <c r="E3188" s="451" t="s">
        <v>1442</v>
      </c>
      <c r="F3188" s="451" t="s">
        <v>2519</v>
      </c>
      <c r="G3188" s="452" t="s">
        <v>1436</v>
      </c>
      <c r="H3188" s="453">
        <v>45.5</v>
      </c>
      <c r="I3188" s="452" t="s">
        <v>1609</v>
      </c>
      <c r="J3188" s="452" t="s">
        <v>1438</v>
      </c>
      <c r="K3188" s="452" t="s">
        <v>1438</v>
      </c>
      <c r="L3188" s="452" t="s">
        <v>1439</v>
      </c>
      <c r="M3188" s="452" t="s">
        <v>1440</v>
      </c>
      <c r="N3188" s="454">
        <v>44370</v>
      </c>
      <c r="O3188" s="452" t="s">
        <v>1440</v>
      </c>
      <c r="P3188" s="454">
        <v>44468</v>
      </c>
    </row>
    <row r="3189" spans="1:16" ht="21" x14ac:dyDescent="0.2">
      <c r="A3189" s="451" t="s">
        <v>2702</v>
      </c>
      <c r="B3189" s="451" t="s">
        <v>1703</v>
      </c>
      <c r="C3189" s="451" t="s">
        <v>1432</v>
      </c>
      <c r="D3189" s="451" t="s">
        <v>1491</v>
      </c>
      <c r="E3189" s="451" t="s">
        <v>1442</v>
      </c>
      <c r="F3189" s="451" t="s">
        <v>2151</v>
      </c>
      <c r="G3189" s="452" t="s">
        <v>1436</v>
      </c>
      <c r="H3189" s="453">
        <v>1760</v>
      </c>
      <c r="I3189" s="452" t="s">
        <v>1613</v>
      </c>
      <c r="J3189" s="452" t="s">
        <v>1438</v>
      </c>
      <c r="K3189" s="452" t="s">
        <v>1438</v>
      </c>
      <c r="L3189" s="452" t="s">
        <v>1439</v>
      </c>
      <c r="M3189" s="452" t="s">
        <v>1440</v>
      </c>
      <c r="N3189" s="454">
        <v>44370</v>
      </c>
      <c r="O3189" s="452" t="s">
        <v>1440</v>
      </c>
      <c r="P3189" s="454">
        <v>44468</v>
      </c>
    </row>
    <row r="3190" spans="1:16" ht="21" x14ac:dyDescent="0.2">
      <c r="A3190" s="451" t="s">
        <v>2702</v>
      </c>
      <c r="B3190" s="451" t="s">
        <v>1703</v>
      </c>
      <c r="C3190" s="451" t="s">
        <v>1432</v>
      </c>
      <c r="D3190" s="451" t="s">
        <v>1507</v>
      </c>
      <c r="E3190" s="451" t="s">
        <v>1442</v>
      </c>
      <c r="F3190" s="451" t="s">
        <v>2315</v>
      </c>
      <c r="G3190" s="452" t="s">
        <v>1436</v>
      </c>
      <c r="H3190" s="453">
        <v>-1760</v>
      </c>
      <c r="I3190" s="452" t="s">
        <v>1707</v>
      </c>
      <c r="J3190" s="452" t="s">
        <v>1438</v>
      </c>
      <c r="K3190" s="452" t="s">
        <v>1438</v>
      </c>
      <c r="L3190" s="452" t="s">
        <v>1439</v>
      </c>
      <c r="M3190" s="452" t="s">
        <v>1440</v>
      </c>
      <c r="N3190" s="454">
        <v>44384</v>
      </c>
      <c r="O3190" s="452" t="s">
        <v>1440</v>
      </c>
      <c r="P3190" s="454">
        <v>44468</v>
      </c>
    </row>
    <row r="3191" spans="1:16" x14ac:dyDescent="0.2">
      <c r="A3191" s="451" t="s">
        <v>2702</v>
      </c>
      <c r="B3191" s="451" t="s">
        <v>1708</v>
      </c>
      <c r="C3191" s="451" t="s">
        <v>1432</v>
      </c>
      <c r="D3191" s="451" t="s">
        <v>1507</v>
      </c>
      <c r="E3191" s="451" t="s">
        <v>1442</v>
      </c>
      <c r="F3191" s="451" t="s">
        <v>2703</v>
      </c>
      <c r="G3191" s="452" t="s">
        <v>1436</v>
      </c>
      <c r="H3191" s="453">
        <v>1760</v>
      </c>
      <c r="I3191" s="452" t="s">
        <v>1707</v>
      </c>
      <c r="J3191" s="452" t="s">
        <v>1438</v>
      </c>
      <c r="K3191" s="452" t="s">
        <v>1438</v>
      </c>
      <c r="L3191" s="452" t="s">
        <v>1439</v>
      </c>
      <c r="M3191" s="452" t="s">
        <v>1440</v>
      </c>
      <c r="N3191" s="454">
        <v>44384</v>
      </c>
      <c r="O3191" s="452" t="s">
        <v>1440</v>
      </c>
      <c r="P3191" s="454">
        <v>44468</v>
      </c>
    </row>
    <row r="3192" spans="1:16" ht="21" x14ac:dyDescent="0.2">
      <c r="A3192" s="451" t="s">
        <v>2702</v>
      </c>
      <c r="B3192" s="451" t="s">
        <v>1708</v>
      </c>
      <c r="C3192" s="451" t="s">
        <v>1432</v>
      </c>
      <c r="D3192" s="451" t="s">
        <v>1531</v>
      </c>
      <c r="E3192" s="451" t="s">
        <v>1568</v>
      </c>
      <c r="F3192" s="451" t="s">
        <v>1984</v>
      </c>
      <c r="G3192" s="452" t="s">
        <v>1436</v>
      </c>
      <c r="H3192" s="453">
        <v>500</v>
      </c>
      <c r="I3192" s="452" t="s">
        <v>1627</v>
      </c>
      <c r="J3192" s="455"/>
      <c r="K3192" s="452" t="s">
        <v>1533</v>
      </c>
      <c r="L3192" s="452" t="s">
        <v>1439</v>
      </c>
      <c r="M3192" s="452" t="s">
        <v>1452</v>
      </c>
      <c r="N3192" s="454">
        <v>44496</v>
      </c>
      <c r="O3192" s="452" t="s">
        <v>1534</v>
      </c>
      <c r="P3192" s="454">
        <v>44497</v>
      </c>
    </row>
    <row r="3193" spans="1:16" ht="21" x14ac:dyDescent="0.2">
      <c r="A3193" s="451" t="s">
        <v>2702</v>
      </c>
      <c r="B3193" s="451" t="s">
        <v>1708</v>
      </c>
      <c r="C3193" s="451" t="s">
        <v>1432</v>
      </c>
      <c r="D3193" s="451" t="s">
        <v>1531</v>
      </c>
      <c r="E3193" s="451" t="s">
        <v>1628</v>
      </c>
      <c r="F3193" s="451" t="s">
        <v>1984</v>
      </c>
      <c r="G3193" s="452" t="s">
        <v>1436</v>
      </c>
      <c r="H3193" s="453">
        <v>472.5</v>
      </c>
      <c r="I3193" s="452" t="s">
        <v>1629</v>
      </c>
      <c r="J3193" s="455"/>
      <c r="K3193" s="452" t="s">
        <v>1533</v>
      </c>
      <c r="L3193" s="452" t="s">
        <v>1439</v>
      </c>
      <c r="M3193" s="452" t="s">
        <v>1452</v>
      </c>
      <c r="N3193" s="454">
        <v>44496</v>
      </c>
      <c r="O3193" s="452" t="s">
        <v>1534</v>
      </c>
      <c r="P3193" s="454">
        <v>44497</v>
      </c>
    </row>
    <row r="3194" spans="1:16" x14ac:dyDescent="0.2">
      <c r="A3194" s="451" t="s">
        <v>2702</v>
      </c>
      <c r="B3194" s="451" t="s">
        <v>1575</v>
      </c>
      <c r="C3194" s="451" t="s">
        <v>1432</v>
      </c>
      <c r="D3194" s="451" t="s">
        <v>1507</v>
      </c>
      <c r="E3194" s="451" t="s">
        <v>1442</v>
      </c>
      <c r="F3194" s="451" t="s">
        <v>1972</v>
      </c>
      <c r="G3194" s="452" t="s">
        <v>1436</v>
      </c>
      <c r="H3194" s="453">
        <v>7702</v>
      </c>
      <c r="I3194" s="452" t="s">
        <v>1712</v>
      </c>
      <c r="J3194" s="452" t="s">
        <v>1438</v>
      </c>
      <c r="K3194" s="452" t="s">
        <v>1438</v>
      </c>
      <c r="L3194" s="452" t="s">
        <v>1439</v>
      </c>
      <c r="M3194" s="452" t="s">
        <v>1440</v>
      </c>
      <c r="N3194" s="454">
        <v>44399</v>
      </c>
      <c r="O3194" s="452" t="s">
        <v>1440</v>
      </c>
      <c r="P3194" s="454">
        <v>44468</v>
      </c>
    </row>
    <row r="3195" spans="1:16" ht="21" x14ac:dyDescent="0.2">
      <c r="A3195" s="451" t="s">
        <v>2702</v>
      </c>
      <c r="B3195" s="451" t="s">
        <v>1575</v>
      </c>
      <c r="C3195" s="451" t="s">
        <v>1432</v>
      </c>
      <c r="D3195" s="451" t="s">
        <v>1448</v>
      </c>
      <c r="E3195" s="451" t="s">
        <v>1460</v>
      </c>
      <c r="F3195" s="451" t="s">
        <v>1984</v>
      </c>
      <c r="G3195" s="452" t="s">
        <v>1436</v>
      </c>
      <c r="H3195" s="453">
        <v>6162</v>
      </c>
      <c r="I3195" s="452" t="s">
        <v>1462</v>
      </c>
      <c r="J3195" s="455"/>
      <c r="K3195" s="452" t="s">
        <v>1533</v>
      </c>
      <c r="L3195" s="452" t="s">
        <v>1439</v>
      </c>
      <c r="M3195" s="452" t="s">
        <v>1452</v>
      </c>
      <c r="N3195" s="454">
        <v>44550</v>
      </c>
      <c r="O3195" s="452" t="s">
        <v>1453</v>
      </c>
      <c r="P3195" s="454">
        <v>44553</v>
      </c>
    </row>
    <row r="3196" spans="1:16" x14ac:dyDescent="0.2">
      <c r="A3196" s="451" t="s">
        <v>2702</v>
      </c>
      <c r="B3196" s="451" t="s">
        <v>1713</v>
      </c>
      <c r="C3196" s="451" t="s">
        <v>1432</v>
      </c>
      <c r="D3196" s="451" t="s">
        <v>1466</v>
      </c>
      <c r="E3196" s="451" t="s">
        <v>1442</v>
      </c>
      <c r="F3196" s="451" t="s">
        <v>2239</v>
      </c>
      <c r="G3196" s="452" t="s">
        <v>1436</v>
      </c>
      <c r="H3196" s="453">
        <v>6842</v>
      </c>
      <c r="I3196" s="452" t="s">
        <v>1676</v>
      </c>
      <c r="J3196" s="452" t="s">
        <v>1438</v>
      </c>
      <c r="K3196" s="452" t="s">
        <v>1438</v>
      </c>
      <c r="L3196" s="452" t="s">
        <v>1439</v>
      </c>
      <c r="M3196" s="452" t="s">
        <v>1440</v>
      </c>
      <c r="N3196" s="454">
        <v>44330</v>
      </c>
      <c r="O3196" s="452" t="s">
        <v>1440</v>
      </c>
      <c r="P3196" s="454">
        <v>44468</v>
      </c>
    </row>
    <row r="3197" spans="1:16" x14ac:dyDescent="0.2">
      <c r="A3197" s="451" t="s">
        <v>2702</v>
      </c>
      <c r="B3197" s="451" t="s">
        <v>1713</v>
      </c>
      <c r="C3197" s="451" t="s">
        <v>1432</v>
      </c>
      <c r="D3197" s="451" t="s">
        <v>1507</v>
      </c>
      <c r="E3197" s="451" t="s">
        <v>1442</v>
      </c>
      <c r="F3197" s="451" t="s">
        <v>2704</v>
      </c>
      <c r="G3197" s="452" t="s">
        <v>1436</v>
      </c>
      <c r="H3197" s="453">
        <v>14505</v>
      </c>
      <c r="I3197" s="452" t="s">
        <v>1640</v>
      </c>
      <c r="J3197" s="452" t="s">
        <v>1438</v>
      </c>
      <c r="K3197" s="452" t="s">
        <v>1438</v>
      </c>
      <c r="L3197" s="452" t="s">
        <v>1439</v>
      </c>
      <c r="M3197" s="452" t="s">
        <v>1440</v>
      </c>
      <c r="N3197" s="454">
        <v>44384</v>
      </c>
      <c r="O3197" s="452" t="s">
        <v>1440</v>
      </c>
      <c r="P3197" s="454">
        <v>44468</v>
      </c>
    </row>
    <row r="3198" spans="1:16" ht="21" x14ac:dyDescent="0.2">
      <c r="A3198" s="451" t="s">
        <v>2702</v>
      </c>
      <c r="B3198" s="451" t="s">
        <v>1713</v>
      </c>
      <c r="C3198" s="451" t="s">
        <v>1432</v>
      </c>
      <c r="D3198" s="451" t="s">
        <v>1540</v>
      </c>
      <c r="E3198" s="451" t="s">
        <v>1677</v>
      </c>
      <c r="F3198" s="451" t="s">
        <v>2089</v>
      </c>
      <c r="G3198" s="452" t="s">
        <v>1436</v>
      </c>
      <c r="H3198" s="453">
        <v>9578</v>
      </c>
      <c r="I3198" s="452" t="s">
        <v>1678</v>
      </c>
      <c r="J3198" s="455"/>
      <c r="K3198" s="452" t="s">
        <v>1533</v>
      </c>
      <c r="L3198" s="452" t="s">
        <v>1439</v>
      </c>
      <c r="M3198" s="452" t="s">
        <v>1452</v>
      </c>
      <c r="N3198" s="454">
        <v>44525</v>
      </c>
      <c r="O3198" s="452" t="s">
        <v>1534</v>
      </c>
      <c r="P3198" s="454">
        <v>44525</v>
      </c>
    </row>
    <row r="3199" spans="1:16" x14ac:dyDescent="0.2">
      <c r="A3199" s="451" t="s">
        <v>2702</v>
      </c>
      <c r="B3199" s="451" t="s">
        <v>1717</v>
      </c>
      <c r="C3199" s="451" t="s">
        <v>1432</v>
      </c>
      <c r="D3199" s="451" t="s">
        <v>1433</v>
      </c>
      <c r="E3199" s="451" t="s">
        <v>1442</v>
      </c>
      <c r="F3199" s="451" t="s">
        <v>1989</v>
      </c>
      <c r="G3199" s="452" t="s">
        <v>1436</v>
      </c>
      <c r="H3199" s="453">
        <v>28093</v>
      </c>
      <c r="I3199" s="452" t="s">
        <v>1654</v>
      </c>
      <c r="J3199" s="452" t="s">
        <v>1438</v>
      </c>
      <c r="K3199" s="452" t="s">
        <v>1438</v>
      </c>
      <c r="L3199" s="452" t="s">
        <v>1439</v>
      </c>
      <c r="M3199" s="452" t="s">
        <v>1440</v>
      </c>
      <c r="N3199" s="454">
        <v>44312</v>
      </c>
      <c r="O3199" s="452" t="s">
        <v>1440</v>
      </c>
      <c r="P3199" s="454">
        <v>44468</v>
      </c>
    </row>
    <row r="3200" spans="1:16" ht="21" x14ac:dyDescent="0.2">
      <c r="A3200" s="451" t="s">
        <v>2705</v>
      </c>
      <c r="B3200" s="451" t="s">
        <v>1463</v>
      </c>
      <c r="C3200" s="451" t="s">
        <v>1432</v>
      </c>
      <c r="D3200" s="451" t="s">
        <v>1433</v>
      </c>
      <c r="E3200" s="451" t="s">
        <v>1442</v>
      </c>
      <c r="F3200" s="451" t="s">
        <v>1582</v>
      </c>
      <c r="G3200" s="452" t="s">
        <v>1436</v>
      </c>
      <c r="H3200" s="453">
        <v>1242398</v>
      </c>
      <c r="I3200" s="452" t="s">
        <v>1650</v>
      </c>
      <c r="J3200" s="452" t="s">
        <v>1438</v>
      </c>
      <c r="K3200" s="452" t="s">
        <v>1438</v>
      </c>
      <c r="L3200" s="452" t="s">
        <v>1439</v>
      </c>
      <c r="M3200" s="452" t="s">
        <v>1440</v>
      </c>
      <c r="N3200" s="454">
        <v>44309</v>
      </c>
      <c r="O3200" s="452" t="s">
        <v>1440</v>
      </c>
      <c r="P3200" s="454">
        <v>44468</v>
      </c>
    </row>
    <row r="3201" spans="1:16" x14ac:dyDescent="0.2">
      <c r="A3201" s="451" t="s">
        <v>2705</v>
      </c>
      <c r="B3201" s="451" t="s">
        <v>1693</v>
      </c>
      <c r="C3201" s="451" t="s">
        <v>1432</v>
      </c>
      <c r="D3201" s="451" t="s">
        <v>1433</v>
      </c>
      <c r="E3201" s="451" t="s">
        <v>1434</v>
      </c>
      <c r="F3201" s="451" t="s">
        <v>2706</v>
      </c>
      <c r="G3201" s="452" t="s">
        <v>1436</v>
      </c>
      <c r="H3201" s="453">
        <v>27570</v>
      </c>
      <c r="I3201" s="452" t="s">
        <v>1648</v>
      </c>
      <c r="J3201" s="452" t="s">
        <v>1438</v>
      </c>
      <c r="K3201" s="452" t="s">
        <v>1438</v>
      </c>
      <c r="L3201" s="452" t="s">
        <v>1439</v>
      </c>
      <c r="M3201" s="452" t="s">
        <v>1440</v>
      </c>
      <c r="N3201" s="454">
        <v>44309</v>
      </c>
      <c r="O3201" s="452" t="s">
        <v>1440</v>
      </c>
      <c r="P3201" s="454">
        <v>44468</v>
      </c>
    </row>
    <row r="3202" spans="1:16" x14ac:dyDescent="0.2">
      <c r="A3202" s="451" t="s">
        <v>2705</v>
      </c>
      <c r="B3202" s="451" t="s">
        <v>1695</v>
      </c>
      <c r="C3202" s="451" t="s">
        <v>1432</v>
      </c>
      <c r="D3202" s="451" t="s">
        <v>1466</v>
      </c>
      <c r="E3202" s="451" t="s">
        <v>1442</v>
      </c>
      <c r="F3202" s="451" t="s">
        <v>1835</v>
      </c>
      <c r="G3202" s="452" t="s">
        <v>1436</v>
      </c>
      <c r="H3202" s="453">
        <v>134992.07</v>
      </c>
      <c r="I3202" s="452" t="s">
        <v>1655</v>
      </c>
      <c r="J3202" s="452" t="s">
        <v>1438</v>
      </c>
      <c r="K3202" s="452" t="s">
        <v>1438</v>
      </c>
      <c r="L3202" s="452" t="s">
        <v>1439</v>
      </c>
      <c r="M3202" s="452" t="s">
        <v>1440</v>
      </c>
      <c r="N3202" s="454">
        <v>44341</v>
      </c>
      <c r="O3202" s="452" t="s">
        <v>1440</v>
      </c>
      <c r="P3202" s="454">
        <v>44468</v>
      </c>
    </row>
    <row r="3203" spans="1:16" x14ac:dyDescent="0.2">
      <c r="A3203" s="451" t="s">
        <v>2705</v>
      </c>
      <c r="B3203" s="451" t="s">
        <v>1697</v>
      </c>
      <c r="C3203" s="451" t="s">
        <v>1432</v>
      </c>
      <c r="D3203" s="451" t="s">
        <v>1433</v>
      </c>
      <c r="E3203" s="451" t="s">
        <v>1434</v>
      </c>
      <c r="F3203" s="451" t="s">
        <v>1612</v>
      </c>
      <c r="G3203" s="452" t="s">
        <v>1436</v>
      </c>
      <c r="H3203" s="453">
        <v>26838</v>
      </c>
      <c r="I3203" s="452" t="s">
        <v>1670</v>
      </c>
      <c r="J3203" s="452" t="s">
        <v>1438</v>
      </c>
      <c r="K3203" s="452" t="s">
        <v>1438</v>
      </c>
      <c r="L3203" s="452" t="s">
        <v>1439</v>
      </c>
      <c r="M3203" s="452" t="s">
        <v>1440</v>
      </c>
      <c r="N3203" s="454">
        <v>44309</v>
      </c>
      <c r="O3203" s="452" t="s">
        <v>1440</v>
      </c>
      <c r="P3203" s="454">
        <v>44468</v>
      </c>
    </row>
    <row r="3204" spans="1:16" x14ac:dyDescent="0.2">
      <c r="A3204" s="451" t="s">
        <v>2705</v>
      </c>
      <c r="B3204" s="451" t="s">
        <v>1697</v>
      </c>
      <c r="C3204" s="451" t="s">
        <v>1432</v>
      </c>
      <c r="D3204" s="451" t="s">
        <v>1466</v>
      </c>
      <c r="E3204" s="451" t="s">
        <v>1434</v>
      </c>
      <c r="F3204" s="451" t="s">
        <v>1799</v>
      </c>
      <c r="G3204" s="452" t="s">
        <v>1436</v>
      </c>
      <c r="H3204" s="453">
        <v>6152</v>
      </c>
      <c r="I3204" s="452" t="s">
        <v>1488</v>
      </c>
      <c r="J3204" s="452" t="s">
        <v>1438</v>
      </c>
      <c r="K3204" s="452" t="s">
        <v>1438</v>
      </c>
      <c r="L3204" s="452" t="s">
        <v>1439</v>
      </c>
      <c r="M3204" s="452" t="s">
        <v>1440</v>
      </c>
      <c r="N3204" s="454">
        <v>44342</v>
      </c>
      <c r="O3204" s="452" t="s">
        <v>1440</v>
      </c>
      <c r="P3204" s="454">
        <v>44468</v>
      </c>
    </row>
    <row r="3205" spans="1:16" x14ac:dyDescent="0.2">
      <c r="A3205" s="451" t="s">
        <v>2705</v>
      </c>
      <c r="B3205" s="451" t="s">
        <v>1697</v>
      </c>
      <c r="C3205" s="451" t="s">
        <v>1432</v>
      </c>
      <c r="D3205" s="451" t="s">
        <v>1515</v>
      </c>
      <c r="E3205" s="451" t="s">
        <v>1442</v>
      </c>
      <c r="F3205" s="451" t="s">
        <v>1608</v>
      </c>
      <c r="G3205" s="452" t="s">
        <v>1436</v>
      </c>
      <c r="H3205" s="453">
        <v>1974</v>
      </c>
      <c r="I3205" s="452" t="s">
        <v>1522</v>
      </c>
      <c r="J3205" s="452" t="s">
        <v>1438</v>
      </c>
      <c r="K3205" s="452" t="s">
        <v>1438</v>
      </c>
      <c r="L3205" s="452" t="s">
        <v>1439</v>
      </c>
      <c r="M3205" s="452" t="s">
        <v>1440</v>
      </c>
      <c r="N3205" s="454">
        <v>44294</v>
      </c>
      <c r="O3205" s="452" t="s">
        <v>1440</v>
      </c>
      <c r="P3205" s="454">
        <v>44468</v>
      </c>
    </row>
    <row r="3206" spans="1:16" x14ac:dyDescent="0.2">
      <c r="A3206" s="451" t="s">
        <v>2705</v>
      </c>
      <c r="B3206" s="451" t="s">
        <v>1697</v>
      </c>
      <c r="C3206" s="451" t="s">
        <v>1432</v>
      </c>
      <c r="D3206" s="451" t="s">
        <v>1448</v>
      </c>
      <c r="E3206" s="451" t="s">
        <v>1544</v>
      </c>
      <c r="F3206" s="451" t="s">
        <v>2081</v>
      </c>
      <c r="G3206" s="452" t="s">
        <v>1436</v>
      </c>
      <c r="H3206" s="453">
        <v>18447</v>
      </c>
      <c r="I3206" s="452" t="s">
        <v>1564</v>
      </c>
      <c r="J3206" s="455"/>
      <c r="K3206" s="452" t="s">
        <v>1533</v>
      </c>
      <c r="L3206" s="452" t="s">
        <v>1439</v>
      </c>
      <c r="M3206" s="452" t="s">
        <v>1452</v>
      </c>
      <c r="N3206" s="454">
        <v>44539</v>
      </c>
      <c r="O3206" s="452" t="s">
        <v>1453</v>
      </c>
      <c r="P3206" s="454">
        <v>44544</v>
      </c>
    </row>
    <row r="3207" spans="1:16" ht="21" x14ac:dyDescent="0.2">
      <c r="A3207" s="451" t="s">
        <v>2705</v>
      </c>
      <c r="B3207" s="451" t="s">
        <v>1703</v>
      </c>
      <c r="C3207" s="451" t="s">
        <v>1432</v>
      </c>
      <c r="D3207" s="451" t="s">
        <v>1491</v>
      </c>
      <c r="E3207" s="451" t="s">
        <v>1434</v>
      </c>
      <c r="F3207" s="451" t="s">
        <v>2669</v>
      </c>
      <c r="G3207" s="452" t="s">
        <v>1436</v>
      </c>
      <c r="H3207" s="453">
        <v>10700</v>
      </c>
      <c r="I3207" s="452" t="s">
        <v>1613</v>
      </c>
      <c r="J3207" s="452" t="s">
        <v>1438</v>
      </c>
      <c r="K3207" s="452" t="s">
        <v>1438</v>
      </c>
      <c r="L3207" s="452" t="s">
        <v>1439</v>
      </c>
      <c r="M3207" s="452" t="s">
        <v>1440</v>
      </c>
      <c r="N3207" s="454">
        <v>44370</v>
      </c>
      <c r="O3207" s="452" t="s">
        <v>1440</v>
      </c>
      <c r="P3207" s="454">
        <v>44468</v>
      </c>
    </row>
    <row r="3208" spans="1:16" ht="21" x14ac:dyDescent="0.2">
      <c r="A3208" s="451" t="s">
        <v>2705</v>
      </c>
      <c r="B3208" s="451" t="s">
        <v>1703</v>
      </c>
      <c r="C3208" s="451" t="s">
        <v>1432</v>
      </c>
      <c r="D3208" s="451" t="s">
        <v>1507</v>
      </c>
      <c r="E3208" s="451" t="s">
        <v>1442</v>
      </c>
      <c r="F3208" s="451" t="s">
        <v>2707</v>
      </c>
      <c r="G3208" s="452" t="s">
        <v>1436</v>
      </c>
      <c r="H3208" s="453">
        <v>-10700</v>
      </c>
      <c r="I3208" s="452" t="s">
        <v>1707</v>
      </c>
      <c r="J3208" s="452" t="s">
        <v>1438</v>
      </c>
      <c r="K3208" s="452" t="s">
        <v>1438</v>
      </c>
      <c r="L3208" s="452" t="s">
        <v>1439</v>
      </c>
      <c r="M3208" s="452" t="s">
        <v>1440</v>
      </c>
      <c r="N3208" s="454">
        <v>44384</v>
      </c>
      <c r="O3208" s="452" t="s">
        <v>1440</v>
      </c>
      <c r="P3208" s="454">
        <v>44468</v>
      </c>
    </row>
    <row r="3209" spans="1:16" x14ac:dyDescent="0.2">
      <c r="A3209" s="451" t="s">
        <v>2705</v>
      </c>
      <c r="B3209" s="451" t="s">
        <v>1708</v>
      </c>
      <c r="C3209" s="451" t="s">
        <v>1432</v>
      </c>
      <c r="D3209" s="451" t="s">
        <v>1507</v>
      </c>
      <c r="E3209" s="451" t="s">
        <v>1442</v>
      </c>
      <c r="F3209" s="451" t="s">
        <v>2003</v>
      </c>
      <c r="G3209" s="452" t="s">
        <v>1436</v>
      </c>
      <c r="H3209" s="453">
        <v>10700</v>
      </c>
      <c r="I3209" s="452" t="s">
        <v>1707</v>
      </c>
      <c r="J3209" s="452" t="s">
        <v>1438</v>
      </c>
      <c r="K3209" s="452" t="s">
        <v>1438</v>
      </c>
      <c r="L3209" s="452" t="s">
        <v>1439</v>
      </c>
      <c r="M3209" s="452" t="s">
        <v>1440</v>
      </c>
      <c r="N3209" s="454">
        <v>44384</v>
      </c>
      <c r="O3209" s="452" t="s">
        <v>1440</v>
      </c>
      <c r="P3209" s="454">
        <v>44468</v>
      </c>
    </row>
    <row r="3210" spans="1:16" ht="21" x14ac:dyDescent="0.2">
      <c r="A3210" s="451" t="s">
        <v>2705</v>
      </c>
      <c r="B3210" s="451" t="s">
        <v>1708</v>
      </c>
      <c r="C3210" s="451" t="s">
        <v>1432</v>
      </c>
      <c r="D3210" s="451" t="s">
        <v>1531</v>
      </c>
      <c r="E3210" s="451" t="s">
        <v>1568</v>
      </c>
      <c r="F3210" s="451" t="s">
        <v>2580</v>
      </c>
      <c r="G3210" s="452" t="s">
        <v>1436</v>
      </c>
      <c r="H3210" s="453">
        <v>1558.75</v>
      </c>
      <c r="I3210" s="452" t="s">
        <v>1627</v>
      </c>
      <c r="J3210" s="455"/>
      <c r="K3210" s="452" t="s">
        <v>1533</v>
      </c>
      <c r="L3210" s="452" t="s">
        <v>1439</v>
      </c>
      <c r="M3210" s="452" t="s">
        <v>1452</v>
      </c>
      <c r="N3210" s="454">
        <v>44496</v>
      </c>
      <c r="O3210" s="452" t="s">
        <v>1534</v>
      </c>
      <c r="P3210" s="454">
        <v>44497</v>
      </c>
    </row>
    <row r="3211" spans="1:16" ht="21" x14ac:dyDescent="0.2">
      <c r="A3211" s="451" t="s">
        <v>2705</v>
      </c>
      <c r="B3211" s="451" t="s">
        <v>1708</v>
      </c>
      <c r="C3211" s="451" t="s">
        <v>1432</v>
      </c>
      <c r="D3211" s="451" t="s">
        <v>1531</v>
      </c>
      <c r="E3211" s="451" t="s">
        <v>1628</v>
      </c>
      <c r="F3211" s="451" t="s">
        <v>2580</v>
      </c>
      <c r="G3211" s="452" t="s">
        <v>1436</v>
      </c>
      <c r="H3211" s="453">
        <v>1358.44</v>
      </c>
      <c r="I3211" s="452" t="s">
        <v>1629</v>
      </c>
      <c r="J3211" s="455"/>
      <c r="K3211" s="452" t="s">
        <v>1533</v>
      </c>
      <c r="L3211" s="452" t="s">
        <v>1439</v>
      </c>
      <c r="M3211" s="452" t="s">
        <v>1452</v>
      </c>
      <c r="N3211" s="454">
        <v>44496</v>
      </c>
      <c r="O3211" s="452" t="s">
        <v>1534</v>
      </c>
      <c r="P3211" s="454">
        <v>44497</v>
      </c>
    </row>
    <row r="3212" spans="1:16" x14ac:dyDescent="0.2">
      <c r="A3212" s="451" t="s">
        <v>2705</v>
      </c>
      <c r="B3212" s="451" t="s">
        <v>1575</v>
      </c>
      <c r="C3212" s="451" t="s">
        <v>1432</v>
      </c>
      <c r="D3212" s="451" t="s">
        <v>1507</v>
      </c>
      <c r="E3212" s="451" t="s">
        <v>1442</v>
      </c>
      <c r="F3212" s="451" t="s">
        <v>2142</v>
      </c>
      <c r="G3212" s="452" t="s">
        <v>1436</v>
      </c>
      <c r="H3212" s="453">
        <v>25060</v>
      </c>
      <c r="I3212" s="452" t="s">
        <v>1712</v>
      </c>
      <c r="J3212" s="452" t="s">
        <v>1438</v>
      </c>
      <c r="K3212" s="452" t="s">
        <v>1438</v>
      </c>
      <c r="L3212" s="452" t="s">
        <v>1439</v>
      </c>
      <c r="M3212" s="452" t="s">
        <v>1440</v>
      </c>
      <c r="N3212" s="454">
        <v>44399</v>
      </c>
      <c r="O3212" s="452" t="s">
        <v>1440</v>
      </c>
      <c r="P3212" s="454">
        <v>44468</v>
      </c>
    </row>
    <row r="3213" spans="1:16" ht="21" x14ac:dyDescent="0.2">
      <c r="A3213" s="451" t="s">
        <v>2705</v>
      </c>
      <c r="B3213" s="451" t="s">
        <v>1575</v>
      </c>
      <c r="C3213" s="451" t="s">
        <v>1432</v>
      </c>
      <c r="D3213" s="451" t="s">
        <v>1448</v>
      </c>
      <c r="E3213" s="451" t="s">
        <v>1460</v>
      </c>
      <c r="F3213" s="451" t="s">
        <v>2580</v>
      </c>
      <c r="G3213" s="452" t="s">
        <v>1436</v>
      </c>
      <c r="H3213" s="453">
        <v>20048</v>
      </c>
      <c r="I3213" s="452" t="s">
        <v>1462</v>
      </c>
      <c r="J3213" s="455"/>
      <c r="K3213" s="452" t="s">
        <v>1533</v>
      </c>
      <c r="L3213" s="452" t="s">
        <v>1439</v>
      </c>
      <c r="M3213" s="452" t="s">
        <v>1452</v>
      </c>
      <c r="N3213" s="454">
        <v>44550</v>
      </c>
      <c r="O3213" s="452" t="s">
        <v>1453</v>
      </c>
      <c r="P3213" s="454">
        <v>44553</v>
      </c>
    </row>
    <row r="3214" spans="1:16" x14ac:dyDescent="0.2">
      <c r="A3214" s="451" t="s">
        <v>2705</v>
      </c>
      <c r="B3214" s="451" t="s">
        <v>1713</v>
      </c>
      <c r="C3214" s="451" t="s">
        <v>1432</v>
      </c>
      <c r="D3214" s="451" t="s">
        <v>1466</v>
      </c>
      <c r="E3214" s="451" t="s">
        <v>1434</v>
      </c>
      <c r="F3214" s="451" t="s">
        <v>2349</v>
      </c>
      <c r="G3214" s="452" t="s">
        <v>1436</v>
      </c>
      <c r="H3214" s="453">
        <v>7833</v>
      </c>
      <c r="I3214" s="452" t="s">
        <v>1676</v>
      </c>
      <c r="J3214" s="452" t="s">
        <v>1438</v>
      </c>
      <c r="K3214" s="452" t="s">
        <v>1438</v>
      </c>
      <c r="L3214" s="452" t="s">
        <v>1439</v>
      </c>
      <c r="M3214" s="452" t="s">
        <v>1440</v>
      </c>
      <c r="N3214" s="454">
        <v>44330</v>
      </c>
      <c r="O3214" s="452" t="s">
        <v>1440</v>
      </c>
      <c r="P3214" s="454">
        <v>44468</v>
      </c>
    </row>
    <row r="3215" spans="1:16" x14ac:dyDescent="0.2">
      <c r="A3215" s="451" t="s">
        <v>2705</v>
      </c>
      <c r="B3215" s="451" t="s">
        <v>1713</v>
      </c>
      <c r="C3215" s="451" t="s">
        <v>1432</v>
      </c>
      <c r="D3215" s="451" t="s">
        <v>1507</v>
      </c>
      <c r="E3215" s="451" t="s">
        <v>1442</v>
      </c>
      <c r="F3215" s="451" t="s">
        <v>2015</v>
      </c>
      <c r="G3215" s="452" t="s">
        <v>1436</v>
      </c>
      <c r="H3215" s="453">
        <v>47925</v>
      </c>
      <c r="I3215" s="452" t="s">
        <v>1640</v>
      </c>
      <c r="J3215" s="452" t="s">
        <v>1438</v>
      </c>
      <c r="K3215" s="452" t="s">
        <v>1438</v>
      </c>
      <c r="L3215" s="452" t="s">
        <v>1439</v>
      </c>
      <c r="M3215" s="452" t="s">
        <v>1440</v>
      </c>
      <c r="N3215" s="454">
        <v>44384</v>
      </c>
      <c r="O3215" s="452" t="s">
        <v>1440</v>
      </c>
      <c r="P3215" s="454">
        <v>44468</v>
      </c>
    </row>
    <row r="3216" spans="1:16" ht="21" x14ac:dyDescent="0.2">
      <c r="A3216" s="451" t="s">
        <v>2705</v>
      </c>
      <c r="B3216" s="451" t="s">
        <v>1713</v>
      </c>
      <c r="C3216" s="451" t="s">
        <v>1432</v>
      </c>
      <c r="D3216" s="451" t="s">
        <v>1540</v>
      </c>
      <c r="E3216" s="451" t="s">
        <v>1677</v>
      </c>
      <c r="F3216" s="451" t="s">
        <v>2708</v>
      </c>
      <c r="G3216" s="452" t="s">
        <v>1436</v>
      </c>
      <c r="H3216" s="453">
        <v>10891</v>
      </c>
      <c r="I3216" s="452" t="s">
        <v>1678</v>
      </c>
      <c r="J3216" s="455"/>
      <c r="K3216" s="452" t="s">
        <v>1533</v>
      </c>
      <c r="L3216" s="452" t="s">
        <v>1439</v>
      </c>
      <c r="M3216" s="452" t="s">
        <v>1452</v>
      </c>
      <c r="N3216" s="454">
        <v>44525</v>
      </c>
      <c r="O3216" s="452" t="s">
        <v>1534</v>
      </c>
      <c r="P3216" s="454">
        <v>44525</v>
      </c>
    </row>
    <row r="3217" spans="1:16" x14ac:dyDescent="0.2">
      <c r="A3217" s="451" t="s">
        <v>2705</v>
      </c>
      <c r="B3217" s="451" t="s">
        <v>1717</v>
      </c>
      <c r="C3217" s="451" t="s">
        <v>1432</v>
      </c>
      <c r="D3217" s="451" t="s">
        <v>1433</v>
      </c>
      <c r="E3217" s="451" t="s">
        <v>1442</v>
      </c>
      <c r="F3217" s="451" t="s">
        <v>1724</v>
      </c>
      <c r="G3217" s="452" t="s">
        <v>1436</v>
      </c>
      <c r="H3217" s="453">
        <v>86863</v>
      </c>
      <c r="I3217" s="452" t="s">
        <v>1654</v>
      </c>
      <c r="J3217" s="452" t="s">
        <v>1438</v>
      </c>
      <c r="K3217" s="452" t="s">
        <v>1438</v>
      </c>
      <c r="L3217" s="452" t="s">
        <v>1439</v>
      </c>
      <c r="M3217" s="452" t="s">
        <v>1440</v>
      </c>
      <c r="N3217" s="454">
        <v>44312</v>
      </c>
      <c r="O3217" s="452" t="s">
        <v>1440</v>
      </c>
      <c r="P3217" s="454">
        <v>44468</v>
      </c>
    </row>
    <row r="3218" spans="1:16" x14ac:dyDescent="0.2">
      <c r="A3218" s="451" t="s">
        <v>2705</v>
      </c>
      <c r="B3218" s="451" t="s">
        <v>1717</v>
      </c>
      <c r="C3218" s="451" t="s">
        <v>1432</v>
      </c>
      <c r="D3218" s="451" t="s">
        <v>1515</v>
      </c>
      <c r="E3218" s="451" t="s">
        <v>1442</v>
      </c>
      <c r="F3218" s="451" t="s">
        <v>1848</v>
      </c>
      <c r="G3218" s="452" t="s">
        <v>1436</v>
      </c>
      <c r="H3218" s="453">
        <v>5781</v>
      </c>
      <c r="I3218" s="452" t="s">
        <v>1530</v>
      </c>
      <c r="J3218" s="452" t="s">
        <v>1438</v>
      </c>
      <c r="K3218" s="452" t="s">
        <v>1438</v>
      </c>
      <c r="L3218" s="452" t="s">
        <v>1439</v>
      </c>
      <c r="M3218" s="452" t="s">
        <v>1440</v>
      </c>
      <c r="N3218" s="454">
        <v>44538</v>
      </c>
      <c r="O3218" s="452" t="s">
        <v>1440</v>
      </c>
      <c r="P3218" s="454">
        <v>44468</v>
      </c>
    </row>
    <row r="3219" spans="1:16" ht="21" x14ac:dyDescent="0.2">
      <c r="A3219" s="451" t="s">
        <v>2709</v>
      </c>
      <c r="B3219" s="451" t="s">
        <v>1463</v>
      </c>
      <c r="C3219" s="451" t="s">
        <v>1432</v>
      </c>
      <c r="D3219" s="451" t="s">
        <v>1433</v>
      </c>
      <c r="E3219" s="451" t="s">
        <v>1442</v>
      </c>
      <c r="F3219" s="451" t="s">
        <v>1767</v>
      </c>
      <c r="G3219" s="452" t="s">
        <v>1436</v>
      </c>
      <c r="H3219" s="453">
        <v>794303</v>
      </c>
      <c r="I3219" s="452" t="s">
        <v>1650</v>
      </c>
      <c r="J3219" s="452" t="s">
        <v>1438</v>
      </c>
      <c r="K3219" s="452" t="s">
        <v>1438</v>
      </c>
      <c r="L3219" s="452" t="s">
        <v>1439</v>
      </c>
      <c r="M3219" s="452" t="s">
        <v>1440</v>
      </c>
      <c r="N3219" s="454">
        <v>44309</v>
      </c>
      <c r="O3219" s="452" t="s">
        <v>1440</v>
      </c>
      <c r="P3219" s="454">
        <v>44468</v>
      </c>
    </row>
    <row r="3220" spans="1:16" x14ac:dyDescent="0.2">
      <c r="A3220" s="451" t="s">
        <v>2709</v>
      </c>
      <c r="B3220" s="451" t="s">
        <v>1693</v>
      </c>
      <c r="C3220" s="451" t="s">
        <v>1432</v>
      </c>
      <c r="D3220" s="451" t="s">
        <v>1433</v>
      </c>
      <c r="E3220" s="451" t="s">
        <v>1442</v>
      </c>
      <c r="F3220" s="451" t="s">
        <v>2302</v>
      </c>
      <c r="G3220" s="452" t="s">
        <v>1436</v>
      </c>
      <c r="H3220" s="453">
        <v>36400</v>
      </c>
      <c r="I3220" s="452" t="s">
        <v>1648</v>
      </c>
      <c r="J3220" s="452" t="s">
        <v>1438</v>
      </c>
      <c r="K3220" s="452" t="s">
        <v>1438</v>
      </c>
      <c r="L3220" s="452" t="s">
        <v>1439</v>
      </c>
      <c r="M3220" s="452" t="s">
        <v>1440</v>
      </c>
      <c r="N3220" s="454">
        <v>44309</v>
      </c>
      <c r="O3220" s="452" t="s">
        <v>1440</v>
      </c>
      <c r="P3220" s="454">
        <v>44468</v>
      </c>
    </row>
    <row r="3221" spans="1:16" x14ac:dyDescent="0.2">
      <c r="A3221" s="451" t="s">
        <v>2709</v>
      </c>
      <c r="B3221" s="451" t="s">
        <v>1695</v>
      </c>
      <c r="C3221" s="451" t="s">
        <v>1432</v>
      </c>
      <c r="D3221" s="451" t="s">
        <v>1466</v>
      </c>
      <c r="E3221" s="451" t="s">
        <v>1442</v>
      </c>
      <c r="F3221" s="451" t="s">
        <v>2219</v>
      </c>
      <c r="G3221" s="452" t="s">
        <v>1436</v>
      </c>
      <c r="H3221" s="453">
        <v>228543.22</v>
      </c>
      <c r="I3221" s="452" t="s">
        <v>1655</v>
      </c>
      <c r="J3221" s="452" t="s">
        <v>1438</v>
      </c>
      <c r="K3221" s="452" t="s">
        <v>1438</v>
      </c>
      <c r="L3221" s="452" t="s">
        <v>1439</v>
      </c>
      <c r="M3221" s="452" t="s">
        <v>1440</v>
      </c>
      <c r="N3221" s="454">
        <v>44341</v>
      </c>
      <c r="O3221" s="452" t="s">
        <v>1440</v>
      </c>
      <c r="P3221" s="454">
        <v>44468</v>
      </c>
    </row>
    <row r="3222" spans="1:16" x14ac:dyDescent="0.2">
      <c r="A3222" s="451" t="s">
        <v>2709</v>
      </c>
      <c r="B3222" s="451" t="s">
        <v>1697</v>
      </c>
      <c r="C3222" s="451" t="s">
        <v>1432</v>
      </c>
      <c r="D3222" s="451" t="s">
        <v>1433</v>
      </c>
      <c r="E3222" s="451" t="s">
        <v>1434</v>
      </c>
      <c r="F3222" s="451" t="s">
        <v>2384</v>
      </c>
      <c r="G3222" s="452" t="s">
        <v>1436</v>
      </c>
      <c r="H3222" s="453">
        <v>9319</v>
      </c>
      <c r="I3222" s="452" t="s">
        <v>1670</v>
      </c>
      <c r="J3222" s="452" t="s">
        <v>1438</v>
      </c>
      <c r="K3222" s="452" t="s">
        <v>1438</v>
      </c>
      <c r="L3222" s="452" t="s">
        <v>1439</v>
      </c>
      <c r="M3222" s="452" t="s">
        <v>1440</v>
      </c>
      <c r="N3222" s="454">
        <v>44309</v>
      </c>
      <c r="O3222" s="452" t="s">
        <v>1440</v>
      </c>
      <c r="P3222" s="454">
        <v>44468</v>
      </c>
    </row>
    <row r="3223" spans="1:16" x14ac:dyDescent="0.2">
      <c r="A3223" s="451" t="s">
        <v>2709</v>
      </c>
      <c r="B3223" s="451" t="s">
        <v>1697</v>
      </c>
      <c r="C3223" s="451" t="s">
        <v>1432</v>
      </c>
      <c r="D3223" s="451" t="s">
        <v>1448</v>
      </c>
      <c r="E3223" s="451" t="s">
        <v>1544</v>
      </c>
      <c r="F3223" s="451" t="s">
        <v>2131</v>
      </c>
      <c r="G3223" s="452" t="s">
        <v>1436</v>
      </c>
      <c r="H3223" s="453">
        <v>1127</v>
      </c>
      <c r="I3223" s="452" t="s">
        <v>1564</v>
      </c>
      <c r="J3223" s="455"/>
      <c r="K3223" s="452" t="s">
        <v>1533</v>
      </c>
      <c r="L3223" s="452" t="s">
        <v>1439</v>
      </c>
      <c r="M3223" s="452" t="s">
        <v>1452</v>
      </c>
      <c r="N3223" s="454">
        <v>44539</v>
      </c>
      <c r="O3223" s="452" t="s">
        <v>1453</v>
      </c>
      <c r="P3223" s="454">
        <v>44544</v>
      </c>
    </row>
    <row r="3224" spans="1:16" ht="21" x14ac:dyDescent="0.2">
      <c r="A3224" s="451" t="s">
        <v>2709</v>
      </c>
      <c r="B3224" s="451" t="s">
        <v>1703</v>
      </c>
      <c r="C3224" s="451" t="s">
        <v>1432</v>
      </c>
      <c r="D3224" s="451" t="s">
        <v>1491</v>
      </c>
      <c r="E3224" s="451" t="s">
        <v>1434</v>
      </c>
      <c r="F3224" s="451" t="s">
        <v>2355</v>
      </c>
      <c r="G3224" s="452" t="s">
        <v>1436</v>
      </c>
      <c r="H3224" s="453">
        <v>946</v>
      </c>
      <c r="I3224" s="452" t="s">
        <v>1609</v>
      </c>
      <c r="J3224" s="452" t="s">
        <v>1438</v>
      </c>
      <c r="K3224" s="452" t="s">
        <v>1438</v>
      </c>
      <c r="L3224" s="452" t="s">
        <v>1439</v>
      </c>
      <c r="M3224" s="452" t="s">
        <v>1440</v>
      </c>
      <c r="N3224" s="454">
        <v>44370</v>
      </c>
      <c r="O3224" s="452" t="s">
        <v>1440</v>
      </c>
      <c r="P3224" s="454">
        <v>44468</v>
      </c>
    </row>
    <row r="3225" spans="1:16" ht="21" x14ac:dyDescent="0.2">
      <c r="A3225" s="451" t="s">
        <v>2709</v>
      </c>
      <c r="B3225" s="451" t="s">
        <v>1703</v>
      </c>
      <c r="C3225" s="451" t="s">
        <v>1432</v>
      </c>
      <c r="D3225" s="451" t="s">
        <v>1491</v>
      </c>
      <c r="E3225" s="451" t="s">
        <v>1434</v>
      </c>
      <c r="F3225" s="451" t="s">
        <v>2457</v>
      </c>
      <c r="G3225" s="452" t="s">
        <v>1436</v>
      </c>
      <c r="H3225" s="453">
        <v>6960</v>
      </c>
      <c r="I3225" s="452" t="s">
        <v>1613</v>
      </c>
      <c r="J3225" s="452" t="s">
        <v>1438</v>
      </c>
      <c r="K3225" s="452" t="s">
        <v>1438</v>
      </c>
      <c r="L3225" s="452" t="s">
        <v>1439</v>
      </c>
      <c r="M3225" s="452" t="s">
        <v>1440</v>
      </c>
      <c r="N3225" s="454">
        <v>44370</v>
      </c>
      <c r="O3225" s="452" t="s">
        <v>1440</v>
      </c>
      <c r="P3225" s="454">
        <v>44468</v>
      </c>
    </row>
    <row r="3226" spans="1:16" ht="21" x14ac:dyDescent="0.2">
      <c r="A3226" s="451" t="s">
        <v>2709</v>
      </c>
      <c r="B3226" s="451" t="s">
        <v>1703</v>
      </c>
      <c r="C3226" s="451" t="s">
        <v>1432</v>
      </c>
      <c r="D3226" s="451" t="s">
        <v>1507</v>
      </c>
      <c r="E3226" s="451" t="s">
        <v>1442</v>
      </c>
      <c r="F3226" s="451" t="s">
        <v>2517</v>
      </c>
      <c r="G3226" s="452" t="s">
        <v>1436</v>
      </c>
      <c r="H3226" s="453">
        <v>-6960</v>
      </c>
      <c r="I3226" s="452" t="s">
        <v>1707</v>
      </c>
      <c r="J3226" s="452" t="s">
        <v>1438</v>
      </c>
      <c r="K3226" s="452" t="s">
        <v>1438</v>
      </c>
      <c r="L3226" s="452" t="s">
        <v>1439</v>
      </c>
      <c r="M3226" s="452" t="s">
        <v>1440</v>
      </c>
      <c r="N3226" s="454">
        <v>44384</v>
      </c>
      <c r="O3226" s="452" t="s">
        <v>1440</v>
      </c>
      <c r="P3226" s="454">
        <v>44468</v>
      </c>
    </row>
    <row r="3227" spans="1:16" ht="21" x14ac:dyDescent="0.2">
      <c r="A3227" s="451" t="s">
        <v>2709</v>
      </c>
      <c r="B3227" s="451" t="s">
        <v>1758</v>
      </c>
      <c r="C3227" s="451" t="s">
        <v>1432</v>
      </c>
      <c r="D3227" s="451" t="s">
        <v>1448</v>
      </c>
      <c r="E3227" s="451" t="s">
        <v>1570</v>
      </c>
      <c r="F3227" s="451" t="s">
        <v>2089</v>
      </c>
      <c r="G3227" s="452" t="s">
        <v>1436</v>
      </c>
      <c r="H3227" s="453">
        <v>9726</v>
      </c>
      <c r="I3227" s="452" t="s">
        <v>1572</v>
      </c>
      <c r="J3227" s="455"/>
      <c r="K3227" s="452" t="s">
        <v>1533</v>
      </c>
      <c r="L3227" s="452" t="s">
        <v>1439</v>
      </c>
      <c r="M3227" s="452" t="s">
        <v>1452</v>
      </c>
      <c r="N3227" s="454">
        <v>44554</v>
      </c>
      <c r="O3227" s="452" t="s">
        <v>1534</v>
      </c>
      <c r="P3227" s="454">
        <v>44560</v>
      </c>
    </row>
    <row r="3228" spans="1:16" x14ac:dyDescent="0.2">
      <c r="A3228" s="451" t="s">
        <v>2709</v>
      </c>
      <c r="B3228" s="451" t="s">
        <v>1708</v>
      </c>
      <c r="C3228" s="451" t="s">
        <v>1432</v>
      </c>
      <c r="D3228" s="451" t="s">
        <v>1507</v>
      </c>
      <c r="E3228" s="451" t="s">
        <v>1442</v>
      </c>
      <c r="F3228" s="451" t="s">
        <v>2710</v>
      </c>
      <c r="G3228" s="452" t="s">
        <v>1436</v>
      </c>
      <c r="H3228" s="453">
        <v>6960</v>
      </c>
      <c r="I3228" s="452" t="s">
        <v>1707</v>
      </c>
      <c r="J3228" s="452" t="s">
        <v>1438</v>
      </c>
      <c r="K3228" s="452" t="s">
        <v>1438</v>
      </c>
      <c r="L3228" s="452" t="s">
        <v>1439</v>
      </c>
      <c r="M3228" s="452" t="s">
        <v>1440</v>
      </c>
      <c r="N3228" s="454">
        <v>44384</v>
      </c>
      <c r="O3228" s="452" t="s">
        <v>1440</v>
      </c>
      <c r="P3228" s="454">
        <v>44468</v>
      </c>
    </row>
    <row r="3229" spans="1:16" ht="21" x14ac:dyDescent="0.2">
      <c r="A3229" s="451" t="s">
        <v>2709</v>
      </c>
      <c r="B3229" s="451" t="s">
        <v>1708</v>
      </c>
      <c r="C3229" s="451" t="s">
        <v>1432</v>
      </c>
      <c r="D3229" s="451" t="s">
        <v>1531</v>
      </c>
      <c r="E3229" s="451" t="s">
        <v>1568</v>
      </c>
      <c r="F3229" s="451" t="s">
        <v>2138</v>
      </c>
      <c r="G3229" s="452" t="s">
        <v>1436</v>
      </c>
      <c r="H3229" s="453">
        <v>1703.75</v>
      </c>
      <c r="I3229" s="452" t="s">
        <v>1627</v>
      </c>
      <c r="J3229" s="455"/>
      <c r="K3229" s="452" t="s">
        <v>1533</v>
      </c>
      <c r="L3229" s="452" t="s">
        <v>1439</v>
      </c>
      <c r="M3229" s="452" t="s">
        <v>1452</v>
      </c>
      <c r="N3229" s="454">
        <v>44496</v>
      </c>
      <c r="O3229" s="452" t="s">
        <v>1534</v>
      </c>
      <c r="P3229" s="454">
        <v>44497</v>
      </c>
    </row>
    <row r="3230" spans="1:16" ht="21" x14ac:dyDescent="0.2">
      <c r="A3230" s="451" t="s">
        <v>2709</v>
      </c>
      <c r="B3230" s="451" t="s">
        <v>1708</v>
      </c>
      <c r="C3230" s="451" t="s">
        <v>1432</v>
      </c>
      <c r="D3230" s="451" t="s">
        <v>1531</v>
      </c>
      <c r="E3230" s="451" t="s">
        <v>1628</v>
      </c>
      <c r="F3230" s="451" t="s">
        <v>2138</v>
      </c>
      <c r="G3230" s="452" t="s">
        <v>1436</v>
      </c>
      <c r="H3230" s="453">
        <v>1476.56</v>
      </c>
      <c r="I3230" s="452" t="s">
        <v>1629</v>
      </c>
      <c r="J3230" s="455"/>
      <c r="K3230" s="452" t="s">
        <v>1533</v>
      </c>
      <c r="L3230" s="452" t="s">
        <v>1439</v>
      </c>
      <c r="M3230" s="452" t="s">
        <v>1452</v>
      </c>
      <c r="N3230" s="454">
        <v>44496</v>
      </c>
      <c r="O3230" s="452" t="s">
        <v>1534</v>
      </c>
      <c r="P3230" s="454">
        <v>44497</v>
      </c>
    </row>
    <row r="3231" spans="1:16" x14ac:dyDescent="0.2">
      <c r="A3231" s="451" t="s">
        <v>2709</v>
      </c>
      <c r="B3231" s="451" t="s">
        <v>1575</v>
      </c>
      <c r="C3231" s="451" t="s">
        <v>1432</v>
      </c>
      <c r="D3231" s="451" t="s">
        <v>1507</v>
      </c>
      <c r="E3231" s="451" t="s">
        <v>1442</v>
      </c>
      <c r="F3231" s="451" t="s">
        <v>2182</v>
      </c>
      <c r="G3231" s="452" t="s">
        <v>1436</v>
      </c>
      <c r="H3231" s="453">
        <v>27173</v>
      </c>
      <c r="I3231" s="452" t="s">
        <v>1712</v>
      </c>
      <c r="J3231" s="452" t="s">
        <v>1438</v>
      </c>
      <c r="K3231" s="452" t="s">
        <v>1438</v>
      </c>
      <c r="L3231" s="452" t="s">
        <v>1439</v>
      </c>
      <c r="M3231" s="452" t="s">
        <v>1440</v>
      </c>
      <c r="N3231" s="454">
        <v>44399</v>
      </c>
      <c r="O3231" s="452" t="s">
        <v>1440</v>
      </c>
      <c r="P3231" s="454">
        <v>44468</v>
      </c>
    </row>
    <row r="3232" spans="1:16" ht="21" x14ac:dyDescent="0.2">
      <c r="A3232" s="451" t="s">
        <v>2709</v>
      </c>
      <c r="B3232" s="451" t="s">
        <v>1575</v>
      </c>
      <c r="C3232" s="451" t="s">
        <v>1432</v>
      </c>
      <c r="D3232" s="451" t="s">
        <v>1448</v>
      </c>
      <c r="E3232" s="451" t="s">
        <v>1460</v>
      </c>
      <c r="F3232" s="451" t="s">
        <v>2138</v>
      </c>
      <c r="G3232" s="452" t="s">
        <v>1436</v>
      </c>
      <c r="H3232" s="453">
        <v>21738</v>
      </c>
      <c r="I3232" s="452" t="s">
        <v>1462</v>
      </c>
      <c r="J3232" s="455"/>
      <c r="K3232" s="452" t="s">
        <v>1533</v>
      </c>
      <c r="L3232" s="452" t="s">
        <v>1439</v>
      </c>
      <c r="M3232" s="452" t="s">
        <v>1452</v>
      </c>
      <c r="N3232" s="454">
        <v>44550</v>
      </c>
      <c r="O3232" s="452" t="s">
        <v>1453</v>
      </c>
      <c r="P3232" s="454">
        <v>44553</v>
      </c>
    </row>
    <row r="3233" spans="1:16" x14ac:dyDescent="0.2">
      <c r="A3233" s="451" t="s">
        <v>2709</v>
      </c>
      <c r="B3233" s="451" t="s">
        <v>1713</v>
      </c>
      <c r="C3233" s="451" t="s">
        <v>1432</v>
      </c>
      <c r="D3233" s="451" t="s">
        <v>1466</v>
      </c>
      <c r="E3233" s="451" t="s">
        <v>1442</v>
      </c>
      <c r="F3233" s="451" t="s">
        <v>2578</v>
      </c>
      <c r="G3233" s="452" t="s">
        <v>1436</v>
      </c>
      <c r="H3233" s="453">
        <v>7421</v>
      </c>
      <c r="I3233" s="452" t="s">
        <v>1676</v>
      </c>
      <c r="J3233" s="452" t="s">
        <v>1438</v>
      </c>
      <c r="K3233" s="452" t="s">
        <v>1438</v>
      </c>
      <c r="L3233" s="452" t="s">
        <v>1439</v>
      </c>
      <c r="M3233" s="452" t="s">
        <v>1440</v>
      </c>
      <c r="N3233" s="454">
        <v>44330</v>
      </c>
      <c r="O3233" s="452" t="s">
        <v>1440</v>
      </c>
      <c r="P3233" s="454">
        <v>44468</v>
      </c>
    </row>
    <row r="3234" spans="1:16" x14ac:dyDescent="0.2">
      <c r="A3234" s="451" t="s">
        <v>2709</v>
      </c>
      <c r="B3234" s="451" t="s">
        <v>1713</v>
      </c>
      <c r="C3234" s="451" t="s">
        <v>1432</v>
      </c>
      <c r="D3234" s="451" t="s">
        <v>1507</v>
      </c>
      <c r="E3234" s="451" t="s">
        <v>1442</v>
      </c>
      <c r="F3234" s="451" t="s">
        <v>2240</v>
      </c>
      <c r="G3234" s="452" t="s">
        <v>1436</v>
      </c>
      <c r="H3234" s="453">
        <v>28548</v>
      </c>
      <c r="I3234" s="452" t="s">
        <v>1640</v>
      </c>
      <c r="J3234" s="452" t="s">
        <v>1438</v>
      </c>
      <c r="K3234" s="452" t="s">
        <v>1438</v>
      </c>
      <c r="L3234" s="452" t="s">
        <v>1439</v>
      </c>
      <c r="M3234" s="452" t="s">
        <v>1440</v>
      </c>
      <c r="N3234" s="454">
        <v>44384</v>
      </c>
      <c r="O3234" s="452" t="s">
        <v>1440</v>
      </c>
      <c r="P3234" s="454">
        <v>44468</v>
      </c>
    </row>
    <row r="3235" spans="1:16" ht="21" x14ac:dyDescent="0.2">
      <c r="A3235" s="451" t="s">
        <v>2709</v>
      </c>
      <c r="B3235" s="451" t="s">
        <v>1713</v>
      </c>
      <c r="C3235" s="451" t="s">
        <v>1432</v>
      </c>
      <c r="D3235" s="451" t="s">
        <v>1540</v>
      </c>
      <c r="E3235" s="451" t="s">
        <v>1677</v>
      </c>
      <c r="F3235" s="451" t="s">
        <v>2310</v>
      </c>
      <c r="G3235" s="452" t="s">
        <v>1436</v>
      </c>
      <c r="H3235" s="453">
        <v>10401</v>
      </c>
      <c r="I3235" s="452" t="s">
        <v>1678</v>
      </c>
      <c r="J3235" s="455"/>
      <c r="K3235" s="452" t="s">
        <v>1533</v>
      </c>
      <c r="L3235" s="452" t="s">
        <v>1439</v>
      </c>
      <c r="M3235" s="452" t="s">
        <v>1452</v>
      </c>
      <c r="N3235" s="454">
        <v>44525</v>
      </c>
      <c r="O3235" s="452" t="s">
        <v>1534</v>
      </c>
      <c r="P3235" s="454">
        <v>44525</v>
      </c>
    </row>
    <row r="3236" spans="1:16" x14ac:dyDescent="0.2">
      <c r="A3236" s="451" t="s">
        <v>2709</v>
      </c>
      <c r="B3236" s="451" t="s">
        <v>1717</v>
      </c>
      <c r="C3236" s="451" t="s">
        <v>1432</v>
      </c>
      <c r="D3236" s="451" t="s">
        <v>1433</v>
      </c>
      <c r="E3236" s="451" t="s">
        <v>1442</v>
      </c>
      <c r="F3236" s="451" t="s">
        <v>1850</v>
      </c>
      <c r="G3236" s="452" t="s">
        <v>1436</v>
      </c>
      <c r="H3236" s="453">
        <v>103580</v>
      </c>
      <c r="I3236" s="452" t="s">
        <v>1654</v>
      </c>
      <c r="J3236" s="452" t="s">
        <v>1438</v>
      </c>
      <c r="K3236" s="452" t="s">
        <v>1438</v>
      </c>
      <c r="L3236" s="452" t="s">
        <v>1439</v>
      </c>
      <c r="M3236" s="452" t="s">
        <v>1440</v>
      </c>
      <c r="N3236" s="454">
        <v>44312</v>
      </c>
      <c r="O3236" s="452" t="s">
        <v>1440</v>
      </c>
      <c r="P3236" s="454">
        <v>44468</v>
      </c>
    </row>
    <row r="3237" spans="1:16" ht="21" x14ac:dyDescent="0.2">
      <c r="A3237" s="451" t="s">
        <v>2711</v>
      </c>
      <c r="B3237" s="451" t="s">
        <v>1463</v>
      </c>
      <c r="C3237" s="451" t="s">
        <v>1432</v>
      </c>
      <c r="D3237" s="451" t="s">
        <v>1433</v>
      </c>
      <c r="E3237" s="451" t="s">
        <v>1442</v>
      </c>
      <c r="F3237" s="451" t="s">
        <v>2525</v>
      </c>
      <c r="G3237" s="452" t="s">
        <v>1436</v>
      </c>
      <c r="H3237" s="453">
        <v>1554158</v>
      </c>
      <c r="I3237" s="452" t="s">
        <v>1650</v>
      </c>
      <c r="J3237" s="452" t="s">
        <v>1438</v>
      </c>
      <c r="K3237" s="452" t="s">
        <v>1438</v>
      </c>
      <c r="L3237" s="452" t="s">
        <v>1439</v>
      </c>
      <c r="M3237" s="452" t="s">
        <v>1440</v>
      </c>
      <c r="N3237" s="454">
        <v>44309</v>
      </c>
      <c r="O3237" s="452" t="s">
        <v>1440</v>
      </c>
      <c r="P3237" s="454">
        <v>44468</v>
      </c>
    </row>
    <row r="3238" spans="1:16" x14ac:dyDescent="0.2">
      <c r="A3238" s="451" t="s">
        <v>2711</v>
      </c>
      <c r="B3238" s="451" t="s">
        <v>1693</v>
      </c>
      <c r="C3238" s="451" t="s">
        <v>1432</v>
      </c>
      <c r="D3238" s="451" t="s">
        <v>1433</v>
      </c>
      <c r="E3238" s="451" t="s">
        <v>1434</v>
      </c>
      <c r="F3238" s="451" t="s">
        <v>2527</v>
      </c>
      <c r="G3238" s="452" t="s">
        <v>1436</v>
      </c>
      <c r="H3238" s="453">
        <v>28651</v>
      </c>
      <c r="I3238" s="452" t="s">
        <v>1648</v>
      </c>
      <c r="J3238" s="452" t="s">
        <v>1438</v>
      </c>
      <c r="K3238" s="452" t="s">
        <v>1438</v>
      </c>
      <c r="L3238" s="452" t="s">
        <v>1439</v>
      </c>
      <c r="M3238" s="452" t="s">
        <v>1440</v>
      </c>
      <c r="N3238" s="454">
        <v>44309</v>
      </c>
      <c r="O3238" s="452" t="s">
        <v>1440</v>
      </c>
      <c r="P3238" s="454">
        <v>44468</v>
      </c>
    </row>
    <row r="3239" spans="1:16" x14ac:dyDescent="0.2">
      <c r="A3239" s="451" t="s">
        <v>2711</v>
      </c>
      <c r="B3239" s="451" t="s">
        <v>1695</v>
      </c>
      <c r="C3239" s="451" t="s">
        <v>1432</v>
      </c>
      <c r="D3239" s="451" t="s">
        <v>1466</v>
      </c>
      <c r="E3239" s="451" t="s">
        <v>1434</v>
      </c>
      <c r="F3239" s="451" t="s">
        <v>2564</v>
      </c>
      <c r="G3239" s="452" t="s">
        <v>1436</v>
      </c>
      <c r="H3239" s="453">
        <v>206481.9</v>
      </c>
      <c r="I3239" s="452" t="s">
        <v>1655</v>
      </c>
      <c r="J3239" s="452" t="s">
        <v>1438</v>
      </c>
      <c r="K3239" s="452" t="s">
        <v>1438</v>
      </c>
      <c r="L3239" s="452" t="s">
        <v>1439</v>
      </c>
      <c r="M3239" s="452" t="s">
        <v>1440</v>
      </c>
      <c r="N3239" s="454">
        <v>44341</v>
      </c>
      <c r="O3239" s="452" t="s">
        <v>1440</v>
      </c>
      <c r="P3239" s="454">
        <v>44468</v>
      </c>
    </row>
    <row r="3240" spans="1:16" x14ac:dyDescent="0.2">
      <c r="A3240" s="451" t="s">
        <v>2711</v>
      </c>
      <c r="B3240" s="451" t="s">
        <v>1697</v>
      </c>
      <c r="C3240" s="451" t="s">
        <v>1432</v>
      </c>
      <c r="D3240" s="451" t="s">
        <v>1433</v>
      </c>
      <c r="E3240" s="451" t="s">
        <v>1442</v>
      </c>
      <c r="F3240" s="451" t="s">
        <v>1897</v>
      </c>
      <c r="G3240" s="452" t="s">
        <v>1436</v>
      </c>
      <c r="H3240" s="453">
        <v>23586</v>
      </c>
      <c r="I3240" s="452" t="s">
        <v>1670</v>
      </c>
      <c r="J3240" s="452" t="s">
        <v>1438</v>
      </c>
      <c r="K3240" s="452" t="s">
        <v>1438</v>
      </c>
      <c r="L3240" s="452" t="s">
        <v>1439</v>
      </c>
      <c r="M3240" s="452" t="s">
        <v>1440</v>
      </c>
      <c r="N3240" s="454">
        <v>44309</v>
      </c>
      <c r="O3240" s="452" t="s">
        <v>1440</v>
      </c>
      <c r="P3240" s="454">
        <v>44468</v>
      </c>
    </row>
    <row r="3241" spans="1:16" x14ac:dyDescent="0.2">
      <c r="A3241" s="451" t="s">
        <v>2711</v>
      </c>
      <c r="B3241" s="451" t="s">
        <v>1697</v>
      </c>
      <c r="C3241" s="451" t="s">
        <v>1432</v>
      </c>
      <c r="D3241" s="451" t="s">
        <v>1466</v>
      </c>
      <c r="E3241" s="451" t="s">
        <v>1442</v>
      </c>
      <c r="F3241" s="451" t="s">
        <v>1772</v>
      </c>
      <c r="G3241" s="452" t="s">
        <v>1436</v>
      </c>
      <c r="H3241" s="453">
        <v>185</v>
      </c>
      <c r="I3241" s="452" t="s">
        <v>1488</v>
      </c>
      <c r="J3241" s="452" t="s">
        <v>1438</v>
      </c>
      <c r="K3241" s="452" t="s">
        <v>1438</v>
      </c>
      <c r="L3241" s="452" t="s">
        <v>1439</v>
      </c>
      <c r="M3241" s="452" t="s">
        <v>1440</v>
      </c>
      <c r="N3241" s="454">
        <v>44342</v>
      </c>
      <c r="O3241" s="452" t="s">
        <v>1440</v>
      </c>
      <c r="P3241" s="454">
        <v>44468</v>
      </c>
    </row>
    <row r="3242" spans="1:16" x14ac:dyDescent="0.2">
      <c r="A3242" s="451" t="s">
        <v>2711</v>
      </c>
      <c r="B3242" s="451" t="s">
        <v>1697</v>
      </c>
      <c r="C3242" s="451" t="s">
        <v>1432</v>
      </c>
      <c r="D3242" s="451" t="s">
        <v>1448</v>
      </c>
      <c r="E3242" s="451" t="s">
        <v>1544</v>
      </c>
      <c r="F3242" s="451" t="s">
        <v>1886</v>
      </c>
      <c r="G3242" s="452" t="s">
        <v>1436</v>
      </c>
      <c r="H3242" s="453">
        <v>7951</v>
      </c>
      <c r="I3242" s="452" t="s">
        <v>1564</v>
      </c>
      <c r="J3242" s="455"/>
      <c r="K3242" s="452" t="s">
        <v>1533</v>
      </c>
      <c r="L3242" s="452" t="s">
        <v>1439</v>
      </c>
      <c r="M3242" s="452" t="s">
        <v>1452</v>
      </c>
      <c r="N3242" s="454">
        <v>44539</v>
      </c>
      <c r="O3242" s="452" t="s">
        <v>1453</v>
      </c>
      <c r="P3242" s="454">
        <v>44544</v>
      </c>
    </row>
    <row r="3243" spans="1:16" ht="21" x14ac:dyDescent="0.2">
      <c r="A3243" s="451" t="s">
        <v>2711</v>
      </c>
      <c r="B3243" s="451" t="s">
        <v>1703</v>
      </c>
      <c r="C3243" s="451" t="s">
        <v>1432</v>
      </c>
      <c r="D3243" s="451" t="s">
        <v>1491</v>
      </c>
      <c r="E3243" s="451" t="s">
        <v>1434</v>
      </c>
      <c r="F3243" s="451" t="s">
        <v>1867</v>
      </c>
      <c r="G3243" s="452" t="s">
        <v>1436</v>
      </c>
      <c r="H3243" s="453">
        <v>13830</v>
      </c>
      <c r="I3243" s="452" t="s">
        <v>1613</v>
      </c>
      <c r="J3243" s="452" t="s">
        <v>1438</v>
      </c>
      <c r="K3243" s="452" t="s">
        <v>1438</v>
      </c>
      <c r="L3243" s="452" t="s">
        <v>1439</v>
      </c>
      <c r="M3243" s="452" t="s">
        <v>1440</v>
      </c>
      <c r="N3243" s="454">
        <v>44370</v>
      </c>
      <c r="O3243" s="452" t="s">
        <v>1440</v>
      </c>
      <c r="P3243" s="454">
        <v>44468</v>
      </c>
    </row>
    <row r="3244" spans="1:16" ht="21" x14ac:dyDescent="0.2">
      <c r="A3244" s="451" t="s">
        <v>2711</v>
      </c>
      <c r="B3244" s="451" t="s">
        <v>1703</v>
      </c>
      <c r="C3244" s="451" t="s">
        <v>1432</v>
      </c>
      <c r="D3244" s="451" t="s">
        <v>1507</v>
      </c>
      <c r="E3244" s="451" t="s">
        <v>1442</v>
      </c>
      <c r="F3244" s="451" t="s">
        <v>2439</v>
      </c>
      <c r="G3244" s="452" t="s">
        <v>1436</v>
      </c>
      <c r="H3244" s="453">
        <v>-13830</v>
      </c>
      <c r="I3244" s="452" t="s">
        <v>1707</v>
      </c>
      <c r="J3244" s="452" t="s">
        <v>1438</v>
      </c>
      <c r="K3244" s="452" t="s">
        <v>1438</v>
      </c>
      <c r="L3244" s="452" t="s">
        <v>1439</v>
      </c>
      <c r="M3244" s="452" t="s">
        <v>1440</v>
      </c>
      <c r="N3244" s="454">
        <v>44384</v>
      </c>
      <c r="O3244" s="452" t="s">
        <v>1440</v>
      </c>
      <c r="P3244" s="454">
        <v>44468</v>
      </c>
    </row>
    <row r="3245" spans="1:16" x14ac:dyDescent="0.2">
      <c r="A3245" s="451" t="s">
        <v>2711</v>
      </c>
      <c r="B3245" s="451" t="s">
        <v>1708</v>
      </c>
      <c r="C3245" s="451" t="s">
        <v>1432</v>
      </c>
      <c r="D3245" s="451" t="s">
        <v>1507</v>
      </c>
      <c r="E3245" s="451" t="s">
        <v>1442</v>
      </c>
      <c r="F3245" s="451" t="s">
        <v>1996</v>
      </c>
      <c r="G3245" s="452" t="s">
        <v>1436</v>
      </c>
      <c r="H3245" s="453">
        <v>13830</v>
      </c>
      <c r="I3245" s="452" t="s">
        <v>1707</v>
      </c>
      <c r="J3245" s="452" t="s">
        <v>1438</v>
      </c>
      <c r="K3245" s="452" t="s">
        <v>1438</v>
      </c>
      <c r="L3245" s="452" t="s">
        <v>1439</v>
      </c>
      <c r="M3245" s="452" t="s">
        <v>1440</v>
      </c>
      <c r="N3245" s="454">
        <v>44384</v>
      </c>
      <c r="O3245" s="452" t="s">
        <v>1440</v>
      </c>
      <c r="P3245" s="454">
        <v>44468</v>
      </c>
    </row>
    <row r="3246" spans="1:16" ht="21" x14ac:dyDescent="0.2">
      <c r="A3246" s="451" t="s">
        <v>2711</v>
      </c>
      <c r="B3246" s="451" t="s">
        <v>1708</v>
      </c>
      <c r="C3246" s="451" t="s">
        <v>1432</v>
      </c>
      <c r="D3246" s="451" t="s">
        <v>1531</v>
      </c>
      <c r="E3246" s="451" t="s">
        <v>1568</v>
      </c>
      <c r="F3246" s="451" t="s">
        <v>2377</v>
      </c>
      <c r="G3246" s="452" t="s">
        <v>1436</v>
      </c>
      <c r="H3246" s="453">
        <v>1522.5</v>
      </c>
      <c r="I3246" s="452" t="s">
        <v>1627</v>
      </c>
      <c r="J3246" s="455"/>
      <c r="K3246" s="452" t="s">
        <v>1533</v>
      </c>
      <c r="L3246" s="452" t="s">
        <v>1439</v>
      </c>
      <c r="M3246" s="452" t="s">
        <v>1452</v>
      </c>
      <c r="N3246" s="454">
        <v>44496</v>
      </c>
      <c r="O3246" s="452" t="s">
        <v>1534</v>
      </c>
      <c r="P3246" s="454">
        <v>44497</v>
      </c>
    </row>
    <row r="3247" spans="1:16" ht="21" x14ac:dyDescent="0.2">
      <c r="A3247" s="451" t="s">
        <v>2711</v>
      </c>
      <c r="B3247" s="451" t="s">
        <v>1708</v>
      </c>
      <c r="C3247" s="451" t="s">
        <v>1432</v>
      </c>
      <c r="D3247" s="451" t="s">
        <v>1531</v>
      </c>
      <c r="E3247" s="451" t="s">
        <v>1628</v>
      </c>
      <c r="F3247" s="451" t="s">
        <v>2377</v>
      </c>
      <c r="G3247" s="452" t="s">
        <v>1436</v>
      </c>
      <c r="H3247" s="453">
        <v>1299.3800000000001</v>
      </c>
      <c r="I3247" s="452" t="s">
        <v>1629</v>
      </c>
      <c r="J3247" s="455"/>
      <c r="K3247" s="452" t="s">
        <v>1533</v>
      </c>
      <c r="L3247" s="452" t="s">
        <v>1439</v>
      </c>
      <c r="M3247" s="452" t="s">
        <v>1452</v>
      </c>
      <c r="N3247" s="454">
        <v>44496</v>
      </c>
      <c r="O3247" s="452" t="s">
        <v>1534</v>
      </c>
      <c r="P3247" s="454">
        <v>44497</v>
      </c>
    </row>
    <row r="3248" spans="1:16" x14ac:dyDescent="0.2">
      <c r="A3248" s="451" t="s">
        <v>2711</v>
      </c>
      <c r="B3248" s="451" t="s">
        <v>1575</v>
      </c>
      <c r="C3248" s="451" t="s">
        <v>1432</v>
      </c>
      <c r="D3248" s="451" t="s">
        <v>1507</v>
      </c>
      <c r="E3248" s="451" t="s">
        <v>1442</v>
      </c>
      <c r="F3248" s="451" t="s">
        <v>1721</v>
      </c>
      <c r="G3248" s="452" t="s">
        <v>1436</v>
      </c>
      <c r="H3248" s="453">
        <v>24917</v>
      </c>
      <c r="I3248" s="452" t="s">
        <v>1712</v>
      </c>
      <c r="J3248" s="452" t="s">
        <v>1438</v>
      </c>
      <c r="K3248" s="452" t="s">
        <v>1438</v>
      </c>
      <c r="L3248" s="452" t="s">
        <v>1439</v>
      </c>
      <c r="M3248" s="452" t="s">
        <v>1440</v>
      </c>
      <c r="N3248" s="454">
        <v>44399</v>
      </c>
      <c r="O3248" s="452" t="s">
        <v>1440</v>
      </c>
      <c r="P3248" s="454">
        <v>44468</v>
      </c>
    </row>
    <row r="3249" spans="1:16" ht="21" x14ac:dyDescent="0.2">
      <c r="A3249" s="451" t="s">
        <v>2711</v>
      </c>
      <c r="B3249" s="451" t="s">
        <v>1575</v>
      </c>
      <c r="C3249" s="451" t="s">
        <v>1432</v>
      </c>
      <c r="D3249" s="451" t="s">
        <v>1448</v>
      </c>
      <c r="E3249" s="451" t="s">
        <v>1460</v>
      </c>
      <c r="F3249" s="451" t="s">
        <v>2377</v>
      </c>
      <c r="G3249" s="452" t="s">
        <v>1436</v>
      </c>
      <c r="H3249" s="453">
        <v>19933</v>
      </c>
      <c r="I3249" s="452" t="s">
        <v>1462</v>
      </c>
      <c r="J3249" s="455"/>
      <c r="K3249" s="452" t="s">
        <v>1533</v>
      </c>
      <c r="L3249" s="452" t="s">
        <v>1439</v>
      </c>
      <c r="M3249" s="452" t="s">
        <v>1452</v>
      </c>
      <c r="N3249" s="454">
        <v>44550</v>
      </c>
      <c r="O3249" s="452" t="s">
        <v>1453</v>
      </c>
      <c r="P3249" s="454">
        <v>44553</v>
      </c>
    </row>
    <row r="3250" spans="1:16" x14ac:dyDescent="0.2">
      <c r="A3250" s="451" t="s">
        <v>2711</v>
      </c>
      <c r="B3250" s="451" t="s">
        <v>1713</v>
      </c>
      <c r="C3250" s="451" t="s">
        <v>1432</v>
      </c>
      <c r="D3250" s="451" t="s">
        <v>1466</v>
      </c>
      <c r="E3250" s="451" t="s">
        <v>1434</v>
      </c>
      <c r="F3250" s="451" t="s">
        <v>2563</v>
      </c>
      <c r="G3250" s="452" t="s">
        <v>1436</v>
      </c>
      <c r="H3250" s="453">
        <v>8154</v>
      </c>
      <c r="I3250" s="452" t="s">
        <v>1676</v>
      </c>
      <c r="J3250" s="452" t="s">
        <v>1438</v>
      </c>
      <c r="K3250" s="452" t="s">
        <v>1438</v>
      </c>
      <c r="L3250" s="452" t="s">
        <v>1439</v>
      </c>
      <c r="M3250" s="452" t="s">
        <v>1440</v>
      </c>
      <c r="N3250" s="454">
        <v>44330</v>
      </c>
      <c r="O3250" s="452" t="s">
        <v>1440</v>
      </c>
      <c r="P3250" s="454">
        <v>44468</v>
      </c>
    </row>
    <row r="3251" spans="1:16" x14ac:dyDescent="0.2">
      <c r="A3251" s="451" t="s">
        <v>2711</v>
      </c>
      <c r="B3251" s="451" t="s">
        <v>1713</v>
      </c>
      <c r="C3251" s="451" t="s">
        <v>1432</v>
      </c>
      <c r="D3251" s="451" t="s">
        <v>1507</v>
      </c>
      <c r="E3251" s="451" t="s">
        <v>1442</v>
      </c>
      <c r="F3251" s="451" t="s">
        <v>2454</v>
      </c>
      <c r="G3251" s="452" t="s">
        <v>1436</v>
      </c>
      <c r="H3251" s="453">
        <v>58502</v>
      </c>
      <c r="I3251" s="452" t="s">
        <v>1640</v>
      </c>
      <c r="J3251" s="452" t="s">
        <v>1438</v>
      </c>
      <c r="K3251" s="452" t="s">
        <v>1438</v>
      </c>
      <c r="L3251" s="452" t="s">
        <v>1439</v>
      </c>
      <c r="M3251" s="452" t="s">
        <v>1440</v>
      </c>
      <c r="N3251" s="454">
        <v>44384</v>
      </c>
      <c r="O3251" s="452" t="s">
        <v>1440</v>
      </c>
      <c r="P3251" s="454">
        <v>44468</v>
      </c>
    </row>
    <row r="3252" spans="1:16" ht="21" x14ac:dyDescent="0.2">
      <c r="A3252" s="451" t="s">
        <v>2711</v>
      </c>
      <c r="B3252" s="451" t="s">
        <v>1713</v>
      </c>
      <c r="C3252" s="451" t="s">
        <v>1432</v>
      </c>
      <c r="D3252" s="451" t="s">
        <v>1540</v>
      </c>
      <c r="E3252" s="451" t="s">
        <v>1677</v>
      </c>
      <c r="F3252" s="451" t="s">
        <v>2274</v>
      </c>
      <c r="G3252" s="452" t="s">
        <v>1436</v>
      </c>
      <c r="H3252" s="453">
        <v>11381</v>
      </c>
      <c r="I3252" s="452" t="s">
        <v>1678</v>
      </c>
      <c r="J3252" s="455"/>
      <c r="K3252" s="452" t="s">
        <v>1533</v>
      </c>
      <c r="L3252" s="452" t="s">
        <v>1439</v>
      </c>
      <c r="M3252" s="452" t="s">
        <v>1452</v>
      </c>
      <c r="N3252" s="454">
        <v>44525</v>
      </c>
      <c r="O3252" s="452" t="s">
        <v>1534</v>
      </c>
      <c r="P3252" s="454">
        <v>44525</v>
      </c>
    </row>
    <row r="3253" spans="1:16" x14ac:dyDescent="0.2">
      <c r="A3253" s="451" t="s">
        <v>2711</v>
      </c>
      <c r="B3253" s="451" t="s">
        <v>1717</v>
      </c>
      <c r="C3253" s="451" t="s">
        <v>1432</v>
      </c>
      <c r="D3253" s="451" t="s">
        <v>1433</v>
      </c>
      <c r="E3253" s="451" t="s">
        <v>1442</v>
      </c>
      <c r="F3253" s="451" t="s">
        <v>1686</v>
      </c>
      <c r="G3253" s="452" t="s">
        <v>1436</v>
      </c>
      <c r="H3253" s="453">
        <v>168482</v>
      </c>
      <c r="I3253" s="452" t="s">
        <v>1654</v>
      </c>
      <c r="J3253" s="452" t="s">
        <v>1438</v>
      </c>
      <c r="K3253" s="452" t="s">
        <v>1438</v>
      </c>
      <c r="L3253" s="452" t="s">
        <v>1439</v>
      </c>
      <c r="M3253" s="452" t="s">
        <v>1440</v>
      </c>
      <c r="N3253" s="454">
        <v>44312</v>
      </c>
      <c r="O3253" s="452" t="s">
        <v>1440</v>
      </c>
      <c r="P3253" s="454">
        <v>44468</v>
      </c>
    </row>
    <row r="3254" spans="1:16" ht="21" x14ac:dyDescent="0.2">
      <c r="A3254" s="451" t="s">
        <v>2712</v>
      </c>
      <c r="B3254" s="451" t="s">
        <v>1463</v>
      </c>
      <c r="C3254" s="451" t="s">
        <v>1432</v>
      </c>
      <c r="D3254" s="451" t="s">
        <v>1433</v>
      </c>
      <c r="E3254" s="451" t="s">
        <v>1434</v>
      </c>
      <c r="F3254" s="451" t="s">
        <v>2097</v>
      </c>
      <c r="G3254" s="452" t="s">
        <v>1436</v>
      </c>
      <c r="H3254" s="453">
        <v>798607</v>
      </c>
      <c r="I3254" s="452" t="s">
        <v>1650</v>
      </c>
      <c r="J3254" s="452" t="s">
        <v>1438</v>
      </c>
      <c r="K3254" s="452" t="s">
        <v>1438</v>
      </c>
      <c r="L3254" s="452" t="s">
        <v>1439</v>
      </c>
      <c r="M3254" s="452" t="s">
        <v>1440</v>
      </c>
      <c r="N3254" s="454">
        <v>44309</v>
      </c>
      <c r="O3254" s="452" t="s">
        <v>1440</v>
      </c>
      <c r="P3254" s="454">
        <v>44468</v>
      </c>
    </row>
    <row r="3255" spans="1:16" x14ac:dyDescent="0.2">
      <c r="A3255" s="451" t="s">
        <v>2712</v>
      </c>
      <c r="B3255" s="451" t="s">
        <v>1693</v>
      </c>
      <c r="C3255" s="451" t="s">
        <v>1432</v>
      </c>
      <c r="D3255" s="451" t="s">
        <v>1433</v>
      </c>
      <c r="E3255" s="451" t="s">
        <v>1434</v>
      </c>
      <c r="F3255" s="451" t="s">
        <v>2471</v>
      </c>
      <c r="G3255" s="452" t="s">
        <v>1436</v>
      </c>
      <c r="H3255" s="453">
        <v>3747</v>
      </c>
      <c r="I3255" s="452" t="s">
        <v>1648</v>
      </c>
      <c r="J3255" s="452" t="s">
        <v>1438</v>
      </c>
      <c r="K3255" s="452" t="s">
        <v>1438</v>
      </c>
      <c r="L3255" s="452" t="s">
        <v>1439</v>
      </c>
      <c r="M3255" s="452" t="s">
        <v>1440</v>
      </c>
      <c r="N3255" s="454">
        <v>44309</v>
      </c>
      <c r="O3255" s="452" t="s">
        <v>1440</v>
      </c>
      <c r="P3255" s="454">
        <v>44468</v>
      </c>
    </row>
    <row r="3256" spans="1:16" x14ac:dyDescent="0.2">
      <c r="A3256" s="451" t="s">
        <v>2712</v>
      </c>
      <c r="B3256" s="451" t="s">
        <v>1695</v>
      </c>
      <c r="C3256" s="451" t="s">
        <v>1432</v>
      </c>
      <c r="D3256" s="451" t="s">
        <v>1466</v>
      </c>
      <c r="E3256" s="451" t="s">
        <v>1442</v>
      </c>
      <c r="F3256" s="451" t="s">
        <v>2501</v>
      </c>
      <c r="G3256" s="452" t="s">
        <v>1436</v>
      </c>
      <c r="H3256" s="453">
        <v>195291.74</v>
      </c>
      <c r="I3256" s="452" t="s">
        <v>1655</v>
      </c>
      <c r="J3256" s="452" t="s">
        <v>1438</v>
      </c>
      <c r="K3256" s="452" t="s">
        <v>1438</v>
      </c>
      <c r="L3256" s="452" t="s">
        <v>1439</v>
      </c>
      <c r="M3256" s="452" t="s">
        <v>1440</v>
      </c>
      <c r="N3256" s="454">
        <v>44341</v>
      </c>
      <c r="O3256" s="452" t="s">
        <v>1440</v>
      </c>
      <c r="P3256" s="454">
        <v>44468</v>
      </c>
    </row>
    <row r="3257" spans="1:16" x14ac:dyDescent="0.2">
      <c r="A3257" s="451" t="s">
        <v>2712</v>
      </c>
      <c r="B3257" s="451" t="s">
        <v>1697</v>
      </c>
      <c r="C3257" s="451" t="s">
        <v>1432</v>
      </c>
      <c r="D3257" s="451" t="s">
        <v>1433</v>
      </c>
      <c r="E3257" s="451" t="s">
        <v>1434</v>
      </c>
      <c r="F3257" s="451" t="s">
        <v>2092</v>
      </c>
      <c r="G3257" s="452" t="s">
        <v>1436</v>
      </c>
      <c r="H3257" s="453">
        <v>23469</v>
      </c>
      <c r="I3257" s="452" t="s">
        <v>1670</v>
      </c>
      <c r="J3257" s="452" t="s">
        <v>1438</v>
      </c>
      <c r="K3257" s="452" t="s">
        <v>1438</v>
      </c>
      <c r="L3257" s="452" t="s">
        <v>1439</v>
      </c>
      <c r="M3257" s="452" t="s">
        <v>1440</v>
      </c>
      <c r="N3257" s="454">
        <v>44309</v>
      </c>
      <c r="O3257" s="452" t="s">
        <v>1440</v>
      </c>
      <c r="P3257" s="454">
        <v>44468</v>
      </c>
    </row>
    <row r="3258" spans="1:16" x14ac:dyDescent="0.2">
      <c r="A3258" s="451" t="s">
        <v>2712</v>
      </c>
      <c r="B3258" s="451" t="s">
        <v>1697</v>
      </c>
      <c r="C3258" s="451" t="s">
        <v>1432</v>
      </c>
      <c r="D3258" s="451" t="s">
        <v>1448</v>
      </c>
      <c r="E3258" s="451" t="s">
        <v>1544</v>
      </c>
      <c r="F3258" s="451" t="s">
        <v>2003</v>
      </c>
      <c r="G3258" s="452" t="s">
        <v>1436</v>
      </c>
      <c r="H3258" s="453">
        <v>2232</v>
      </c>
      <c r="I3258" s="452" t="s">
        <v>1564</v>
      </c>
      <c r="J3258" s="455"/>
      <c r="K3258" s="452" t="s">
        <v>1533</v>
      </c>
      <c r="L3258" s="452" t="s">
        <v>1439</v>
      </c>
      <c r="M3258" s="452" t="s">
        <v>1452</v>
      </c>
      <c r="N3258" s="454">
        <v>44539</v>
      </c>
      <c r="O3258" s="452" t="s">
        <v>1453</v>
      </c>
      <c r="P3258" s="454">
        <v>44544</v>
      </c>
    </row>
    <row r="3259" spans="1:16" ht="21" x14ac:dyDescent="0.2">
      <c r="A3259" s="451" t="s">
        <v>2712</v>
      </c>
      <c r="B3259" s="451" t="s">
        <v>1703</v>
      </c>
      <c r="C3259" s="451" t="s">
        <v>1432</v>
      </c>
      <c r="D3259" s="451" t="s">
        <v>1491</v>
      </c>
      <c r="E3259" s="451" t="s">
        <v>1434</v>
      </c>
      <c r="F3259" s="451" t="s">
        <v>2028</v>
      </c>
      <c r="G3259" s="452" t="s">
        <v>1436</v>
      </c>
      <c r="H3259" s="453">
        <v>330</v>
      </c>
      <c r="I3259" s="452" t="s">
        <v>1609</v>
      </c>
      <c r="J3259" s="452" t="s">
        <v>1438</v>
      </c>
      <c r="K3259" s="452" t="s">
        <v>1438</v>
      </c>
      <c r="L3259" s="452" t="s">
        <v>1439</v>
      </c>
      <c r="M3259" s="452" t="s">
        <v>1440</v>
      </c>
      <c r="N3259" s="454">
        <v>44370</v>
      </c>
      <c r="O3259" s="452" t="s">
        <v>1440</v>
      </c>
      <c r="P3259" s="454">
        <v>44468</v>
      </c>
    </row>
    <row r="3260" spans="1:16" ht="21" x14ac:dyDescent="0.2">
      <c r="A3260" s="451" t="s">
        <v>2712</v>
      </c>
      <c r="B3260" s="451" t="s">
        <v>1703</v>
      </c>
      <c r="C3260" s="451" t="s">
        <v>1432</v>
      </c>
      <c r="D3260" s="451" t="s">
        <v>1491</v>
      </c>
      <c r="E3260" s="451" t="s">
        <v>1434</v>
      </c>
      <c r="F3260" s="451" t="s">
        <v>2426</v>
      </c>
      <c r="G3260" s="452" t="s">
        <v>1436</v>
      </c>
      <c r="H3260" s="453">
        <v>7030</v>
      </c>
      <c r="I3260" s="452" t="s">
        <v>1613</v>
      </c>
      <c r="J3260" s="452" t="s">
        <v>1438</v>
      </c>
      <c r="K3260" s="452" t="s">
        <v>1438</v>
      </c>
      <c r="L3260" s="452" t="s">
        <v>1439</v>
      </c>
      <c r="M3260" s="452" t="s">
        <v>1440</v>
      </c>
      <c r="N3260" s="454">
        <v>44370</v>
      </c>
      <c r="O3260" s="452" t="s">
        <v>1440</v>
      </c>
      <c r="P3260" s="454">
        <v>44468</v>
      </c>
    </row>
    <row r="3261" spans="1:16" ht="21" x14ac:dyDescent="0.2">
      <c r="A3261" s="451" t="s">
        <v>2712</v>
      </c>
      <c r="B3261" s="451" t="s">
        <v>1703</v>
      </c>
      <c r="C3261" s="451" t="s">
        <v>1432</v>
      </c>
      <c r="D3261" s="451" t="s">
        <v>1507</v>
      </c>
      <c r="E3261" s="451" t="s">
        <v>1442</v>
      </c>
      <c r="F3261" s="451" t="s">
        <v>2289</v>
      </c>
      <c r="G3261" s="452" t="s">
        <v>1436</v>
      </c>
      <c r="H3261" s="453">
        <v>-7030</v>
      </c>
      <c r="I3261" s="452" t="s">
        <v>1707</v>
      </c>
      <c r="J3261" s="452" t="s">
        <v>1438</v>
      </c>
      <c r="K3261" s="452" t="s">
        <v>1438</v>
      </c>
      <c r="L3261" s="452" t="s">
        <v>1439</v>
      </c>
      <c r="M3261" s="452" t="s">
        <v>1440</v>
      </c>
      <c r="N3261" s="454">
        <v>44384</v>
      </c>
      <c r="O3261" s="452" t="s">
        <v>1440</v>
      </c>
      <c r="P3261" s="454">
        <v>44468</v>
      </c>
    </row>
    <row r="3262" spans="1:16" ht="21" x14ac:dyDescent="0.2">
      <c r="A3262" s="451" t="s">
        <v>2712</v>
      </c>
      <c r="B3262" s="451" t="s">
        <v>1758</v>
      </c>
      <c r="C3262" s="451" t="s">
        <v>1432</v>
      </c>
      <c r="D3262" s="451" t="s">
        <v>1448</v>
      </c>
      <c r="E3262" s="451" t="s">
        <v>1570</v>
      </c>
      <c r="F3262" s="451" t="s">
        <v>2109</v>
      </c>
      <c r="G3262" s="452" t="s">
        <v>1436</v>
      </c>
      <c r="H3262" s="453">
        <v>7481</v>
      </c>
      <c r="I3262" s="452" t="s">
        <v>1572</v>
      </c>
      <c r="J3262" s="455"/>
      <c r="K3262" s="452" t="s">
        <v>1533</v>
      </c>
      <c r="L3262" s="452" t="s">
        <v>1439</v>
      </c>
      <c r="M3262" s="452" t="s">
        <v>1452</v>
      </c>
      <c r="N3262" s="454">
        <v>44554</v>
      </c>
      <c r="O3262" s="452" t="s">
        <v>1534</v>
      </c>
      <c r="P3262" s="454">
        <v>44560</v>
      </c>
    </row>
    <row r="3263" spans="1:16" x14ac:dyDescent="0.2">
      <c r="A3263" s="451" t="s">
        <v>2712</v>
      </c>
      <c r="B3263" s="451" t="s">
        <v>1708</v>
      </c>
      <c r="C3263" s="451" t="s">
        <v>1432</v>
      </c>
      <c r="D3263" s="451" t="s">
        <v>1507</v>
      </c>
      <c r="E3263" s="451" t="s">
        <v>1442</v>
      </c>
      <c r="F3263" s="451" t="s">
        <v>2495</v>
      </c>
      <c r="G3263" s="452" t="s">
        <v>1436</v>
      </c>
      <c r="H3263" s="453">
        <v>7030</v>
      </c>
      <c r="I3263" s="452" t="s">
        <v>1707</v>
      </c>
      <c r="J3263" s="452" t="s">
        <v>1438</v>
      </c>
      <c r="K3263" s="452" t="s">
        <v>1438</v>
      </c>
      <c r="L3263" s="452" t="s">
        <v>1439</v>
      </c>
      <c r="M3263" s="452" t="s">
        <v>1440</v>
      </c>
      <c r="N3263" s="454">
        <v>44384</v>
      </c>
      <c r="O3263" s="452" t="s">
        <v>1440</v>
      </c>
      <c r="P3263" s="454">
        <v>44468</v>
      </c>
    </row>
    <row r="3264" spans="1:16" ht="21" x14ac:dyDescent="0.2">
      <c r="A3264" s="451" t="s">
        <v>2712</v>
      </c>
      <c r="B3264" s="451" t="s">
        <v>1708</v>
      </c>
      <c r="C3264" s="451" t="s">
        <v>1432</v>
      </c>
      <c r="D3264" s="451" t="s">
        <v>1531</v>
      </c>
      <c r="E3264" s="451" t="s">
        <v>1568</v>
      </c>
      <c r="F3264" s="451" t="s">
        <v>2181</v>
      </c>
      <c r="G3264" s="452" t="s">
        <v>1436</v>
      </c>
      <c r="H3264" s="453">
        <v>507.5</v>
      </c>
      <c r="I3264" s="452" t="s">
        <v>1627</v>
      </c>
      <c r="J3264" s="455"/>
      <c r="K3264" s="452" t="s">
        <v>1533</v>
      </c>
      <c r="L3264" s="452" t="s">
        <v>1439</v>
      </c>
      <c r="M3264" s="452" t="s">
        <v>1452</v>
      </c>
      <c r="N3264" s="454">
        <v>44496</v>
      </c>
      <c r="O3264" s="452" t="s">
        <v>1534</v>
      </c>
      <c r="P3264" s="454">
        <v>44497</v>
      </c>
    </row>
    <row r="3265" spans="1:16" ht="21" x14ac:dyDescent="0.2">
      <c r="A3265" s="451" t="s">
        <v>2712</v>
      </c>
      <c r="B3265" s="451" t="s">
        <v>1708</v>
      </c>
      <c r="C3265" s="451" t="s">
        <v>1432</v>
      </c>
      <c r="D3265" s="451" t="s">
        <v>1531</v>
      </c>
      <c r="E3265" s="451" t="s">
        <v>1628</v>
      </c>
      <c r="F3265" s="451" t="s">
        <v>2181</v>
      </c>
      <c r="G3265" s="452" t="s">
        <v>1436</v>
      </c>
      <c r="H3265" s="453">
        <v>472.5</v>
      </c>
      <c r="I3265" s="452" t="s">
        <v>1629</v>
      </c>
      <c r="J3265" s="455"/>
      <c r="K3265" s="452" t="s">
        <v>1533</v>
      </c>
      <c r="L3265" s="452" t="s">
        <v>1439</v>
      </c>
      <c r="M3265" s="452" t="s">
        <v>1452</v>
      </c>
      <c r="N3265" s="454">
        <v>44496</v>
      </c>
      <c r="O3265" s="452" t="s">
        <v>1534</v>
      </c>
      <c r="P3265" s="454">
        <v>44497</v>
      </c>
    </row>
    <row r="3266" spans="1:16" x14ac:dyDescent="0.2">
      <c r="A3266" s="451" t="s">
        <v>2712</v>
      </c>
      <c r="B3266" s="451" t="s">
        <v>1575</v>
      </c>
      <c r="C3266" s="451" t="s">
        <v>1432</v>
      </c>
      <c r="D3266" s="451" t="s">
        <v>1507</v>
      </c>
      <c r="E3266" s="451" t="s">
        <v>1442</v>
      </c>
      <c r="F3266" s="451" t="s">
        <v>2004</v>
      </c>
      <c r="G3266" s="452" t="s">
        <v>1436</v>
      </c>
      <c r="H3266" s="453">
        <v>7846</v>
      </c>
      <c r="I3266" s="452" t="s">
        <v>1712</v>
      </c>
      <c r="J3266" s="452" t="s">
        <v>1438</v>
      </c>
      <c r="K3266" s="452" t="s">
        <v>1438</v>
      </c>
      <c r="L3266" s="452" t="s">
        <v>1439</v>
      </c>
      <c r="M3266" s="452" t="s">
        <v>1440</v>
      </c>
      <c r="N3266" s="454">
        <v>44399</v>
      </c>
      <c r="O3266" s="452" t="s">
        <v>1440</v>
      </c>
      <c r="P3266" s="454">
        <v>44468</v>
      </c>
    </row>
    <row r="3267" spans="1:16" ht="21" x14ac:dyDescent="0.2">
      <c r="A3267" s="451" t="s">
        <v>2712</v>
      </c>
      <c r="B3267" s="451" t="s">
        <v>1575</v>
      </c>
      <c r="C3267" s="451" t="s">
        <v>1432</v>
      </c>
      <c r="D3267" s="451" t="s">
        <v>1448</v>
      </c>
      <c r="E3267" s="451" t="s">
        <v>1460</v>
      </c>
      <c r="F3267" s="451" t="s">
        <v>2181</v>
      </c>
      <c r="G3267" s="452" t="s">
        <v>1436</v>
      </c>
      <c r="H3267" s="453">
        <v>6277</v>
      </c>
      <c r="I3267" s="452" t="s">
        <v>1462</v>
      </c>
      <c r="J3267" s="455"/>
      <c r="K3267" s="452" t="s">
        <v>1533</v>
      </c>
      <c r="L3267" s="452" t="s">
        <v>1439</v>
      </c>
      <c r="M3267" s="452" t="s">
        <v>1452</v>
      </c>
      <c r="N3267" s="454">
        <v>44550</v>
      </c>
      <c r="O3267" s="452" t="s">
        <v>1453</v>
      </c>
      <c r="P3267" s="454">
        <v>44553</v>
      </c>
    </row>
    <row r="3268" spans="1:16" x14ac:dyDescent="0.2">
      <c r="A3268" s="451" t="s">
        <v>2712</v>
      </c>
      <c r="B3268" s="451" t="s">
        <v>1713</v>
      </c>
      <c r="C3268" s="451" t="s">
        <v>1432</v>
      </c>
      <c r="D3268" s="451" t="s">
        <v>1466</v>
      </c>
      <c r="E3268" s="451" t="s">
        <v>1442</v>
      </c>
      <c r="F3268" s="451" t="s">
        <v>2662</v>
      </c>
      <c r="G3268" s="452" t="s">
        <v>1436</v>
      </c>
      <c r="H3268" s="453">
        <v>7421</v>
      </c>
      <c r="I3268" s="452" t="s">
        <v>1676</v>
      </c>
      <c r="J3268" s="452" t="s">
        <v>1438</v>
      </c>
      <c r="K3268" s="452" t="s">
        <v>1438</v>
      </c>
      <c r="L3268" s="452" t="s">
        <v>1439</v>
      </c>
      <c r="M3268" s="452" t="s">
        <v>1440</v>
      </c>
      <c r="N3268" s="454">
        <v>44330</v>
      </c>
      <c r="O3268" s="452" t="s">
        <v>1440</v>
      </c>
      <c r="P3268" s="454">
        <v>44468</v>
      </c>
    </row>
    <row r="3269" spans="1:16" x14ac:dyDescent="0.2">
      <c r="A3269" s="451" t="s">
        <v>2712</v>
      </c>
      <c r="B3269" s="451" t="s">
        <v>1713</v>
      </c>
      <c r="C3269" s="451" t="s">
        <v>1432</v>
      </c>
      <c r="D3269" s="451" t="s">
        <v>1507</v>
      </c>
      <c r="E3269" s="451" t="s">
        <v>1442</v>
      </c>
      <c r="F3269" s="451" t="s">
        <v>2136</v>
      </c>
      <c r="G3269" s="452" t="s">
        <v>1436</v>
      </c>
      <c r="H3269" s="453">
        <v>35365</v>
      </c>
      <c r="I3269" s="452" t="s">
        <v>1640</v>
      </c>
      <c r="J3269" s="452" t="s">
        <v>1438</v>
      </c>
      <c r="K3269" s="452" t="s">
        <v>1438</v>
      </c>
      <c r="L3269" s="452" t="s">
        <v>1439</v>
      </c>
      <c r="M3269" s="452" t="s">
        <v>1440</v>
      </c>
      <c r="N3269" s="454">
        <v>44384</v>
      </c>
      <c r="O3269" s="452" t="s">
        <v>1440</v>
      </c>
      <c r="P3269" s="454">
        <v>44468</v>
      </c>
    </row>
    <row r="3270" spans="1:16" ht="21" x14ac:dyDescent="0.2">
      <c r="A3270" s="451" t="s">
        <v>2712</v>
      </c>
      <c r="B3270" s="451" t="s">
        <v>1713</v>
      </c>
      <c r="C3270" s="451" t="s">
        <v>1432</v>
      </c>
      <c r="D3270" s="451" t="s">
        <v>1540</v>
      </c>
      <c r="E3270" s="451" t="s">
        <v>1677</v>
      </c>
      <c r="F3270" s="451" t="s">
        <v>2283</v>
      </c>
      <c r="G3270" s="452" t="s">
        <v>1436</v>
      </c>
      <c r="H3270" s="453">
        <v>10372</v>
      </c>
      <c r="I3270" s="452" t="s">
        <v>1678</v>
      </c>
      <c r="J3270" s="455"/>
      <c r="K3270" s="452" t="s">
        <v>1533</v>
      </c>
      <c r="L3270" s="452" t="s">
        <v>1439</v>
      </c>
      <c r="M3270" s="452" t="s">
        <v>1452</v>
      </c>
      <c r="N3270" s="454">
        <v>44525</v>
      </c>
      <c r="O3270" s="452" t="s">
        <v>1534</v>
      </c>
      <c r="P3270" s="454">
        <v>44525</v>
      </c>
    </row>
    <row r="3271" spans="1:16" x14ac:dyDescent="0.2">
      <c r="A3271" s="451" t="s">
        <v>2712</v>
      </c>
      <c r="B3271" s="451" t="s">
        <v>1717</v>
      </c>
      <c r="C3271" s="451" t="s">
        <v>1432</v>
      </c>
      <c r="D3271" s="451" t="s">
        <v>1433</v>
      </c>
      <c r="E3271" s="451" t="s">
        <v>1442</v>
      </c>
      <c r="F3271" s="451" t="s">
        <v>2175</v>
      </c>
      <c r="G3271" s="452" t="s">
        <v>1436</v>
      </c>
      <c r="H3271" s="453">
        <v>81038</v>
      </c>
      <c r="I3271" s="452" t="s">
        <v>1654</v>
      </c>
      <c r="J3271" s="452" t="s">
        <v>1438</v>
      </c>
      <c r="K3271" s="452" t="s">
        <v>1438</v>
      </c>
      <c r="L3271" s="452" t="s">
        <v>1439</v>
      </c>
      <c r="M3271" s="452" t="s">
        <v>1440</v>
      </c>
      <c r="N3271" s="454">
        <v>44312</v>
      </c>
      <c r="O3271" s="452" t="s">
        <v>1440</v>
      </c>
      <c r="P3271" s="454">
        <v>44468</v>
      </c>
    </row>
    <row r="3272" spans="1:16" ht="21" x14ac:dyDescent="0.2">
      <c r="A3272" s="451" t="s">
        <v>2713</v>
      </c>
      <c r="B3272" s="451" t="s">
        <v>1463</v>
      </c>
      <c r="C3272" s="451" t="s">
        <v>1432</v>
      </c>
      <c r="D3272" s="451" t="s">
        <v>1433</v>
      </c>
      <c r="E3272" s="451" t="s">
        <v>1442</v>
      </c>
      <c r="F3272" s="451" t="s">
        <v>1896</v>
      </c>
      <c r="G3272" s="452" t="s">
        <v>1436</v>
      </c>
      <c r="H3272" s="453">
        <v>568744</v>
      </c>
      <c r="I3272" s="452" t="s">
        <v>1650</v>
      </c>
      <c r="J3272" s="452" t="s">
        <v>1438</v>
      </c>
      <c r="K3272" s="452" t="s">
        <v>1438</v>
      </c>
      <c r="L3272" s="452" t="s">
        <v>1439</v>
      </c>
      <c r="M3272" s="452" t="s">
        <v>1440</v>
      </c>
      <c r="N3272" s="454">
        <v>44309</v>
      </c>
      <c r="O3272" s="452" t="s">
        <v>1440</v>
      </c>
      <c r="P3272" s="454">
        <v>44468</v>
      </c>
    </row>
    <row r="3273" spans="1:16" x14ac:dyDescent="0.2">
      <c r="A3273" s="451" t="s">
        <v>2713</v>
      </c>
      <c r="B3273" s="451" t="s">
        <v>1693</v>
      </c>
      <c r="C3273" s="451" t="s">
        <v>1432</v>
      </c>
      <c r="D3273" s="451" t="s">
        <v>1433</v>
      </c>
      <c r="E3273" s="451" t="s">
        <v>1442</v>
      </c>
      <c r="F3273" s="451" t="s">
        <v>2323</v>
      </c>
      <c r="G3273" s="452" t="s">
        <v>1436</v>
      </c>
      <c r="H3273" s="453">
        <v>23307</v>
      </c>
      <c r="I3273" s="452" t="s">
        <v>1648</v>
      </c>
      <c r="J3273" s="452" t="s">
        <v>1438</v>
      </c>
      <c r="K3273" s="452" t="s">
        <v>1438</v>
      </c>
      <c r="L3273" s="452" t="s">
        <v>1439</v>
      </c>
      <c r="M3273" s="452" t="s">
        <v>1440</v>
      </c>
      <c r="N3273" s="454">
        <v>44309</v>
      </c>
      <c r="O3273" s="452" t="s">
        <v>1440</v>
      </c>
      <c r="P3273" s="454">
        <v>44468</v>
      </c>
    </row>
    <row r="3274" spans="1:16" x14ac:dyDescent="0.2">
      <c r="A3274" s="451" t="s">
        <v>2713</v>
      </c>
      <c r="B3274" s="451" t="s">
        <v>1695</v>
      </c>
      <c r="C3274" s="451" t="s">
        <v>1432</v>
      </c>
      <c r="D3274" s="451" t="s">
        <v>1466</v>
      </c>
      <c r="E3274" s="451" t="s">
        <v>1442</v>
      </c>
      <c r="F3274" s="451" t="s">
        <v>2541</v>
      </c>
      <c r="G3274" s="452" t="s">
        <v>1436</v>
      </c>
      <c r="H3274" s="453">
        <v>138612.51</v>
      </c>
      <c r="I3274" s="452" t="s">
        <v>1655</v>
      </c>
      <c r="J3274" s="452" t="s">
        <v>1438</v>
      </c>
      <c r="K3274" s="452" t="s">
        <v>1438</v>
      </c>
      <c r="L3274" s="452" t="s">
        <v>1439</v>
      </c>
      <c r="M3274" s="452" t="s">
        <v>1440</v>
      </c>
      <c r="N3274" s="454">
        <v>44341</v>
      </c>
      <c r="O3274" s="452" t="s">
        <v>1440</v>
      </c>
      <c r="P3274" s="454">
        <v>44468</v>
      </c>
    </row>
    <row r="3275" spans="1:16" x14ac:dyDescent="0.2">
      <c r="A3275" s="451" t="s">
        <v>2713</v>
      </c>
      <c r="B3275" s="451" t="s">
        <v>1697</v>
      </c>
      <c r="C3275" s="451" t="s">
        <v>1432</v>
      </c>
      <c r="D3275" s="451" t="s">
        <v>1433</v>
      </c>
      <c r="E3275" s="451" t="s">
        <v>1442</v>
      </c>
      <c r="F3275" s="451" t="s">
        <v>2269</v>
      </c>
      <c r="G3275" s="452" t="s">
        <v>1436</v>
      </c>
      <c r="H3275" s="453">
        <v>9600</v>
      </c>
      <c r="I3275" s="452" t="s">
        <v>1670</v>
      </c>
      <c r="J3275" s="452" t="s">
        <v>1438</v>
      </c>
      <c r="K3275" s="452" t="s">
        <v>1438</v>
      </c>
      <c r="L3275" s="452" t="s">
        <v>1439</v>
      </c>
      <c r="M3275" s="452" t="s">
        <v>1440</v>
      </c>
      <c r="N3275" s="454">
        <v>44309</v>
      </c>
      <c r="O3275" s="452" t="s">
        <v>1440</v>
      </c>
      <c r="P3275" s="454">
        <v>44468</v>
      </c>
    </row>
    <row r="3276" spans="1:16" x14ac:dyDescent="0.2">
      <c r="A3276" s="451" t="s">
        <v>2713</v>
      </c>
      <c r="B3276" s="451" t="s">
        <v>1697</v>
      </c>
      <c r="C3276" s="451" t="s">
        <v>1432</v>
      </c>
      <c r="D3276" s="451" t="s">
        <v>1466</v>
      </c>
      <c r="E3276" s="451" t="s">
        <v>1442</v>
      </c>
      <c r="F3276" s="451" t="s">
        <v>2050</v>
      </c>
      <c r="G3276" s="452" t="s">
        <v>1436</v>
      </c>
      <c r="H3276" s="453">
        <v>2876</v>
      </c>
      <c r="I3276" s="452" t="s">
        <v>1488</v>
      </c>
      <c r="J3276" s="452" t="s">
        <v>1438</v>
      </c>
      <c r="K3276" s="452" t="s">
        <v>1438</v>
      </c>
      <c r="L3276" s="452" t="s">
        <v>1439</v>
      </c>
      <c r="M3276" s="452" t="s">
        <v>1440</v>
      </c>
      <c r="N3276" s="454">
        <v>44342</v>
      </c>
      <c r="O3276" s="452" t="s">
        <v>1440</v>
      </c>
      <c r="P3276" s="454">
        <v>44468</v>
      </c>
    </row>
    <row r="3277" spans="1:16" x14ac:dyDescent="0.2">
      <c r="A3277" s="451" t="s">
        <v>2713</v>
      </c>
      <c r="B3277" s="451" t="s">
        <v>1697</v>
      </c>
      <c r="C3277" s="451" t="s">
        <v>1432</v>
      </c>
      <c r="D3277" s="451" t="s">
        <v>1448</v>
      </c>
      <c r="E3277" s="451" t="s">
        <v>1544</v>
      </c>
      <c r="F3277" s="451" t="s">
        <v>2101</v>
      </c>
      <c r="G3277" s="452" t="s">
        <v>1436</v>
      </c>
      <c r="H3277" s="453">
        <v>1816</v>
      </c>
      <c r="I3277" s="452" t="s">
        <v>1564</v>
      </c>
      <c r="J3277" s="455"/>
      <c r="K3277" s="452" t="s">
        <v>1533</v>
      </c>
      <c r="L3277" s="452" t="s">
        <v>1439</v>
      </c>
      <c r="M3277" s="452" t="s">
        <v>1452</v>
      </c>
      <c r="N3277" s="454">
        <v>44539</v>
      </c>
      <c r="O3277" s="452" t="s">
        <v>1453</v>
      </c>
      <c r="P3277" s="454">
        <v>44544</v>
      </c>
    </row>
    <row r="3278" spans="1:16" ht="21" x14ac:dyDescent="0.2">
      <c r="A3278" s="451" t="s">
        <v>2713</v>
      </c>
      <c r="B3278" s="451" t="s">
        <v>1703</v>
      </c>
      <c r="C3278" s="451" t="s">
        <v>1432</v>
      </c>
      <c r="D3278" s="451" t="s">
        <v>1491</v>
      </c>
      <c r="E3278" s="451" t="s">
        <v>1442</v>
      </c>
      <c r="F3278" s="451" t="s">
        <v>2574</v>
      </c>
      <c r="G3278" s="452" t="s">
        <v>1436</v>
      </c>
      <c r="H3278" s="453">
        <v>147</v>
      </c>
      <c r="I3278" s="452" t="s">
        <v>1609</v>
      </c>
      <c r="J3278" s="452" t="s">
        <v>1438</v>
      </c>
      <c r="K3278" s="452" t="s">
        <v>1438</v>
      </c>
      <c r="L3278" s="452" t="s">
        <v>1439</v>
      </c>
      <c r="M3278" s="452" t="s">
        <v>1440</v>
      </c>
      <c r="N3278" s="454">
        <v>44370</v>
      </c>
      <c r="O3278" s="452" t="s">
        <v>1440</v>
      </c>
      <c r="P3278" s="454">
        <v>44468</v>
      </c>
    </row>
    <row r="3279" spans="1:16" ht="21" x14ac:dyDescent="0.2">
      <c r="A3279" s="451" t="s">
        <v>2713</v>
      </c>
      <c r="B3279" s="451" t="s">
        <v>1703</v>
      </c>
      <c r="C3279" s="451" t="s">
        <v>1432</v>
      </c>
      <c r="D3279" s="451" t="s">
        <v>1491</v>
      </c>
      <c r="E3279" s="451" t="s">
        <v>1434</v>
      </c>
      <c r="F3279" s="451" t="s">
        <v>1941</v>
      </c>
      <c r="G3279" s="452" t="s">
        <v>1436</v>
      </c>
      <c r="H3279" s="453">
        <v>4430</v>
      </c>
      <c r="I3279" s="452" t="s">
        <v>1613</v>
      </c>
      <c r="J3279" s="452" t="s">
        <v>1438</v>
      </c>
      <c r="K3279" s="452" t="s">
        <v>1438</v>
      </c>
      <c r="L3279" s="452" t="s">
        <v>1439</v>
      </c>
      <c r="M3279" s="452" t="s">
        <v>1440</v>
      </c>
      <c r="N3279" s="454">
        <v>44370</v>
      </c>
      <c r="O3279" s="452" t="s">
        <v>1440</v>
      </c>
      <c r="P3279" s="454">
        <v>44468</v>
      </c>
    </row>
    <row r="3280" spans="1:16" ht="21" x14ac:dyDescent="0.2">
      <c r="A3280" s="451" t="s">
        <v>2713</v>
      </c>
      <c r="B3280" s="451" t="s">
        <v>1703</v>
      </c>
      <c r="C3280" s="451" t="s">
        <v>1432</v>
      </c>
      <c r="D3280" s="451" t="s">
        <v>1507</v>
      </c>
      <c r="E3280" s="451" t="s">
        <v>1434</v>
      </c>
      <c r="F3280" s="451" t="s">
        <v>2383</v>
      </c>
      <c r="G3280" s="452" t="s">
        <v>1436</v>
      </c>
      <c r="H3280" s="453">
        <v>-4430</v>
      </c>
      <c r="I3280" s="452" t="s">
        <v>1707</v>
      </c>
      <c r="J3280" s="452" t="s">
        <v>1438</v>
      </c>
      <c r="K3280" s="452" t="s">
        <v>1438</v>
      </c>
      <c r="L3280" s="452" t="s">
        <v>1439</v>
      </c>
      <c r="M3280" s="452" t="s">
        <v>1440</v>
      </c>
      <c r="N3280" s="454">
        <v>44384</v>
      </c>
      <c r="O3280" s="452" t="s">
        <v>1440</v>
      </c>
      <c r="P3280" s="454">
        <v>44468</v>
      </c>
    </row>
    <row r="3281" spans="1:16" x14ac:dyDescent="0.2">
      <c r="A3281" s="451" t="s">
        <v>2713</v>
      </c>
      <c r="B3281" s="451" t="s">
        <v>1708</v>
      </c>
      <c r="C3281" s="451" t="s">
        <v>1432</v>
      </c>
      <c r="D3281" s="451" t="s">
        <v>1507</v>
      </c>
      <c r="E3281" s="451" t="s">
        <v>1442</v>
      </c>
      <c r="F3281" s="451" t="s">
        <v>2394</v>
      </c>
      <c r="G3281" s="452" t="s">
        <v>1436</v>
      </c>
      <c r="H3281" s="453">
        <v>4430</v>
      </c>
      <c r="I3281" s="452" t="s">
        <v>1707</v>
      </c>
      <c r="J3281" s="452" t="s">
        <v>1438</v>
      </c>
      <c r="K3281" s="452" t="s">
        <v>1438</v>
      </c>
      <c r="L3281" s="452" t="s">
        <v>1439</v>
      </c>
      <c r="M3281" s="452" t="s">
        <v>1440</v>
      </c>
      <c r="N3281" s="454">
        <v>44384</v>
      </c>
      <c r="O3281" s="452" t="s">
        <v>1440</v>
      </c>
      <c r="P3281" s="454">
        <v>44468</v>
      </c>
    </row>
    <row r="3282" spans="1:16" ht="21" x14ac:dyDescent="0.2">
      <c r="A3282" s="451" t="s">
        <v>2713</v>
      </c>
      <c r="B3282" s="451" t="s">
        <v>1708</v>
      </c>
      <c r="C3282" s="451" t="s">
        <v>1432</v>
      </c>
      <c r="D3282" s="451" t="s">
        <v>1531</v>
      </c>
      <c r="E3282" s="451" t="s">
        <v>1568</v>
      </c>
      <c r="F3282" s="451" t="s">
        <v>2298</v>
      </c>
      <c r="G3282" s="452" t="s">
        <v>1436</v>
      </c>
      <c r="H3282" s="453">
        <v>500</v>
      </c>
      <c r="I3282" s="452" t="s">
        <v>1627</v>
      </c>
      <c r="J3282" s="455"/>
      <c r="K3282" s="452" t="s">
        <v>1533</v>
      </c>
      <c r="L3282" s="452" t="s">
        <v>1439</v>
      </c>
      <c r="M3282" s="452" t="s">
        <v>1452</v>
      </c>
      <c r="N3282" s="454">
        <v>44496</v>
      </c>
      <c r="O3282" s="452" t="s">
        <v>1534</v>
      </c>
      <c r="P3282" s="454">
        <v>44497</v>
      </c>
    </row>
    <row r="3283" spans="1:16" ht="21" x14ac:dyDescent="0.2">
      <c r="A3283" s="451" t="s">
        <v>2713</v>
      </c>
      <c r="B3283" s="451" t="s">
        <v>1708</v>
      </c>
      <c r="C3283" s="451" t="s">
        <v>1432</v>
      </c>
      <c r="D3283" s="451" t="s">
        <v>1531</v>
      </c>
      <c r="E3283" s="451" t="s">
        <v>1628</v>
      </c>
      <c r="F3283" s="451" t="s">
        <v>2298</v>
      </c>
      <c r="G3283" s="452" t="s">
        <v>1436</v>
      </c>
      <c r="H3283" s="453">
        <v>177.19</v>
      </c>
      <c r="I3283" s="452" t="s">
        <v>1629</v>
      </c>
      <c r="J3283" s="455"/>
      <c r="K3283" s="452" t="s">
        <v>1533</v>
      </c>
      <c r="L3283" s="452" t="s">
        <v>1439</v>
      </c>
      <c r="M3283" s="452" t="s">
        <v>1452</v>
      </c>
      <c r="N3283" s="454">
        <v>44496</v>
      </c>
      <c r="O3283" s="452" t="s">
        <v>1534</v>
      </c>
      <c r="P3283" s="454">
        <v>44497</v>
      </c>
    </row>
    <row r="3284" spans="1:16" x14ac:dyDescent="0.2">
      <c r="A3284" s="451" t="s">
        <v>2713</v>
      </c>
      <c r="B3284" s="451" t="s">
        <v>1575</v>
      </c>
      <c r="C3284" s="451" t="s">
        <v>1432</v>
      </c>
      <c r="D3284" s="451" t="s">
        <v>1507</v>
      </c>
      <c r="E3284" s="451" t="s">
        <v>1442</v>
      </c>
      <c r="F3284" s="451" t="s">
        <v>2629</v>
      </c>
      <c r="G3284" s="452" t="s">
        <v>1436</v>
      </c>
      <c r="H3284" s="453">
        <v>4483</v>
      </c>
      <c r="I3284" s="452" t="s">
        <v>1712</v>
      </c>
      <c r="J3284" s="452" t="s">
        <v>1438</v>
      </c>
      <c r="K3284" s="452" t="s">
        <v>1438</v>
      </c>
      <c r="L3284" s="452" t="s">
        <v>1439</v>
      </c>
      <c r="M3284" s="452" t="s">
        <v>1440</v>
      </c>
      <c r="N3284" s="454">
        <v>44399</v>
      </c>
      <c r="O3284" s="452" t="s">
        <v>1440</v>
      </c>
      <c r="P3284" s="454">
        <v>44468</v>
      </c>
    </row>
    <row r="3285" spans="1:16" ht="21" x14ac:dyDescent="0.2">
      <c r="A3285" s="451" t="s">
        <v>2713</v>
      </c>
      <c r="B3285" s="451" t="s">
        <v>1575</v>
      </c>
      <c r="C3285" s="451" t="s">
        <v>1432</v>
      </c>
      <c r="D3285" s="451" t="s">
        <v>1448</v>
      </c>
      <c r="E3285" s="451" t="s">
        <v>1460</v>
      </c>
      <c r="F3285" s="451" t="s">
        <v>2298</v>
      </c>
      <c r="G3285" s="452" t="s">
        <v>1436</v>
      </c>
      <c r="H3285" s="453">
        <v>3587</v>
      </c>
      <c r="I3285" s="452" t="s">
        <v>1462</v>
      </c>
      <c r="J3285" s="455"/>
      <c r="K3285" s="452" t="s">
        <v>1533</v>
      </c>
      <c r="L3285" s="452" t="s">
        <v>1439</v>
      </c>
      <c r="M3285" s="452" t="s">
        <v>1452</v>
      </c>
      <c r="N3285" s="454">
        <v>44550</v>
      </c>
      <c r="O3285" s="452" t="s">
        <v>1453</v>
      </c>
      <c r="P3285" s="454">
        <v>44553</v>
      </c>
    </row>
    <row r="3286" spans="1:16" x14ac:dyDescent="0.2">
      <c r="A3286" s="451" t="s">
        <v>2713</v>
      </c>
      <c r="B3286" s="451" t="s">
        <v>1713</v>
      </c>
      <c r="C3286" s="451" t="s">
        <v>1432</v>
      </c>
      <c r="D3286" s="451" t="s">
        <v>1466</v>
      </c>
      <c r="E3286" s="451" t="s">
        <v>1442</v>
      </c>
      <c r="F3286" s="451" t="s">
        <v>1953</v>
      </c>
      <c r="G3286" s="452" t="s">
        <v>1436</v>
      </c>
      <c r="H3286" s="453">
        <v>7025</v>
      </c>
      <c r="I3286" s="452" t="s">
        <v>1676</v>
      </c>
      <c r="J3286" s="452" t="s">
        <v>1438</v>
      </c>
      <c r="K3286" s="452" t="s">
        <v>1438</v>
      </c>
      <c r="L3286" s="452" t="s">
        <v>1439</v>
      </c>
      <c r="M3286" s="452" t="s">
        <v>1440</v>
      </c>
      <c r="N3286" s="454">
        <v>44330</v>
      </c>
      <c r="O3286" s="452" t="s">
        <v>1440</v>
      </c>
      <c r="P3286" s="454">
        <v>44468</v>
      </c>
    </row>
    <row r="3287" spans="1:16" x14ac:dyDescent="0.2">
      <c r="A3287" s="451" t="s">
        <v>2713</v>
      </c>
      <c r="B3287" s="451" t="s">
        <v>1713</v>
      </c>
      <c r="C3287" s="451" t="s">
        <v>1432</v>
      </c>
      <c r="D3287" s="451" t="s">
        <v>1507</v>
      </c>
      <c r="E3287" s="451" t="s">
        <v>1442</v>
      </c>
      <c r="F3287" s="451" t="s">
        <v>2150</v>
      </c>
      <c r="G3287" s="452" t="s">
        <v>1436</v>
      </c>
      <c r="H3287" s="453">
        <v>51463</v>
      </c>
      <c r="I3287" s="452" t="s">
        <v>1640</v>
      </c>
      <c r="J3287" s="452" t="s">
        <v>1438</v>
      </c>
      <c r="K3287" s="452" t="s">
        <v>1438</v>
      </c>
      <c r="L3287" s="452" t="s">
        <v>1439</v>
      </c>
      <c r="M3287" s="452" t="s">
        <v>1440</v>
      </c>
      <c r="N3287" s="454">
        <v>44384</v>
      </c>
      <c r="O3287" s="452" t="s">
        <v>1440</v>
      </c>
      <c r="P3287" s="454">
        <v>44468</v>
      </c>
    </row>
    <row r="3288" spans="1:16" ht="21" x14ac:dyDescent="0.2">
      <c r="A3288" s="451" t="s">
        <v>2713</v>
      </c>
      <c r="B3288" s="451" t="s">
        <v>1713</v>
      </c>
      <c r="C3288" s="451" t="s">
        <v>1432</v>
      </c>
      <c r="D3288" s="451" t="s">
        <v>1540</v>
      </c>
      <c r="E3288" s="451" t="s">
        <v>1677</v>
      </c>
      <c r="F3288" s="451" t="s">
        <v>2101</v>
      </c>
      <c r="G3288" s="452" t="s">
        <v>1436</v>
      </c>
      <c r="H3288" s="453">
        <v>9853</v>
      </c>
      <c r="I3288" s="452" t="s">
        <v>1678</v>
      </c>
      <c r="J3288" s="455"/>
      <c r="K3288" s="452" t="s">
        <v>1533</v>
      </c>
      <c r="L3288" s="452" t="s">
        <v>1439</v>
      </c>
      <c r="M3288" s="452" t="s">
        <v>1452</v>
      </c>
      <c r="N3288" s="454">
        <v>44525</v>
      </c>
      <c r="O3288" s="452" t="s">
        <v>1534</v>
      </c>
      <c r="P3288" s="454">
        <v>44525</v>
      </c>
    </row>
    <row r="3289" spans="1:16" x14ac:dyDescent="0.2">
      <c r="A3289" s="451" t="s">
        <v>2713</v>
      </c>
      <c r="B3289" s="451" t="s">
        <v>1717</v>
      </c>
      <c r="C3289" s="451" t="s">
        <v>1432</v>
      </c>
      <c r="D3289" s="451" t="s">
        <v>1433</v>
      </c>
      <c r="E3289" s="451" t="s">
        <v>1434</v>
      </c>
      <c r="F3289" s="451" t="s">
        <v>1920</v>
      </c>
      <c r="G3289" s="452" t="s">
        <v>1436</v>
      </c>
      <c r="H3289" s="453">
        <v>39023</v>
      </c>
      <c r="I3289" s="452" t="s">
        <v>1654</v>
      </c>
      <c r="J3289" s="452" t="s">
        <v>1438</v>
      </c>
      <c r="K3289" s="452" t="s">
        <v>1438</v>
      </c>
      <c r="L3289" s="452" t="s">
        <v>1439</v>
      </c>
      <c r="M3289" s="452" t="s">
        <v>1440</v>
      </c>
      <c r="N3289" s="454">
        <v>44312</v>
      </c>
      <c r="O3289" s="452" t="s">
        <v>1440</v>
      </c>
      <c r="P3289" s="454">
        <v>44468</v>
      </c>
    </row>
    <row r="3290" spans="1:16" ht="21" x14ac:dyDescent="0.2">
      <c r="A3290" s="451" t="s">
        <v>2714</v>
      </c>
      <c r="B3290" s="451" t="s">
        <v>1463</v>
      </c>
      <c r="C3290" s="451" t="s">
        <v>1432</v>
      </c>
      <c r="D3290" s="451" t="s">
        <v>1433</v>
      </c>
      <c r="E3290" s="451" t="s">
        <v>1434</v>
      </c>
      <c r="F3290" s="451" t="s">
        <v>2311</v>
      </c>
      <c r="G3290" s="452" t="s">
        <v>1436</v>
      </c>
      <c r="H3290" s="453">
        <v>724187</v>
      </c>
      <c r="I3290" s="452" t="s">
        <v>1650</v>
      </c>
      <c r="J3290" s="452" t="s">
        <v>1438</v>
      </c>
      <c r="K3290" s="452" t="s">
        <v>1438</v>
      </c>
      <c r="L3290" s="452" t="s">
        <v>1439</v>
      </c>
      <c r="M3290" s="452" t="s">
        <v>1440</v>
      </c>
      <c r="N3290" s="454">
        <v>44309</v>
      </c>
      <c r="O3290" s="452" t="s">
        <v>1440</v>
      </c>
      <c r="P3290" s="454">
        <v>44468</v>
      </c>
    </row>
    <row r="3291" spans="1:16" ht="21" x14ac:dyDescent="0.2">
      <c r="A3291" s="451" t="s">
        <v>2714</v>
      </c>
      <c r="B3291" s="451" t="s">
        <v>1693</v>
      </c>
      <c r="C3291" s="451" t="s">
        <v>1432</v>
      </c>
      <c r="D3291" s="451" t="s">
        <v>1433</v>
      </c>
      <c r="E3291" s="451" t="s">
        <v>1442</v>
      </c>
      <c r="F3291" s="451" t="s">
        <v>1890</v>
      </c>
      <c r="G3291" s="452" t="s">
        <v>1436</v>
      </c>
      <c r="H3291" s="453">
        <v>3402</v>
      </c>
      <c r="I3291" s="452" t="s">
        <v>1648</v>
      </c>
      <c r="J3291" s="452" t="s">
        <v>1438</v>
      </c>
      <c r="K3291" s="452" t="s">
        <v>1438</v>
      </c>
      <c r="L3291" s="452" t="s">
        <v>1439</v>
      </c>
      <c r="M3291" s="452" t="s">
        <v>1440</v>
      </c>
      <c r="N3291" s="454">
        <v>44309</v>
      </c>
      <c r="O3291" s="452" t="s">
        <v>1440</v>
      </c>
      <c r="P3291" s="454">
        <v>44468</v>
      </c>
    </row>
    <row r="3292" spans="1:16" ht="21" x14ac:dyDescent="0.2">
      <c r="A3292" s="451" t="s">
        <v>2714</v>
      </c>
      <c r="B3292" s="451" t="s">
        <v>1695</v>
      </c>
      <c r="C3292" s="451" t="s">
        <v>1432</v>
      </c>
      <c r="D3292" s="451" t="s">
        <v>1466</v>
      </c>
      <c r="E3292" s="451" t="s">
        <v>1434</v>
      </c>
      <c r="F3292" s="451" t="s">
        <v>2395</v>
      </c>
      <c r="G3292" s="452" t="s">
        <v>1436</v>
      </c>
      <c r="H3292" s="453">
        <v>6731.07</v>
      </c>
      <c r="I3292" s="452" t="s">
        <v>1655</v>
      </c>
      <c r="J3292" s="452" t="s">
        <v>1438</v>
      </c>
      <c r="K3292" s="452" t="s">
        <v>1438</v>
      </c>
      <c r="L3292" s="452" t="s">
        <v>1439</v>
      </c>
      <c r="M3292" s="452" t="s">
        <v>1440</v>
      </c>
      <c r="N3292" s="454">
        <v>44341</v>
      </c>
      <c r="O3292" s="452" t="s">
        <v>1440</v>
      </c>
      <c r="P3292" s="454">
        <v>44468</v>
      </c>
    </row>
    <row r="3293" spans="1:16" ht="21" x14ac:dyDescent="0.2">
      <c r="A3293" s="451" t="s">
        <v>2714</v>
      </c>
      <c r="B3293" s="451" t="s">
        <v>1697</v>
      </c>
      <c r="C3293" s="451" t="s">
        <v>1432</v>
      </c>
      <c r="D3293" s="451" t="s">
        <v>1433</v>
      </c>
      <c r="E3293" s="451" t="s">
        <v>1442</v>
      </c>
      <c r="F3293" s="451" t="s">
        <v>2263</v>
      </c>
      <c r="G3293" s="452" t="s">
        <v>1436</v>
      </c>
      <c r="H3293" s="453">
        <v>12576</v>
      </c>
      <c r="I3293" s="452" t="s">
        <v>1670</v>
      </c>
      <c r="J3293" s="452" t="s">
        <v>1438</v>
      </c>
      <c r="K3293" s="452" t="s">
        <v>1438</v>
      </c>
      <c r="L3293" s="452" t="s">
        <v>1439</v>
      </c>
      <c r="M3293" s="452" t="s">
        <v>1440</v>
      </c>
      <c r="N3293" s="454">
        <v>44309</v>
      </c>
      <c r="O3293" s="452" t="s">
        <v>1440</v>
      </c>
      <c r="P3293" s="454">
        <v>44468</v>
      </c>
    </row>
    <row r="3294" spans="1:16" ht="21" x14ac:dyDescent="0.2">
      <c r="A3294" s="451" t="s">
        <v>2714</v>
      </c>
      <c r="B3294" s="451" t="s">
        <v>1697</v>
      </c>
      <c r="C3294" s="451" t="s">
        <v>1432</v>
      </c>
      <c r="D3294" s="451" t="s">
        <v>1448</v>
      </c>
      <c r="E3294" s="451" t="s">
        <v>1544</v>
      </c>
      <c r="F3294" s="451" t="s">
        <v>2298</v>
      </c>
      <c r="G3294" s="452" t="s">
        <v>1436</v>
      </c>
      <c r="H3294" s="453">
        <v>6175</v>
      </c>
      <c r="I3294" s="452" t="s">
        <v>1564</v>
      </c>
      <c r="J3294" s="455"/>
      <c r="K3294" s="452" t="s">
        <v>1533</v>
      </c>
      <c r="L3294" s="452" t="s">
        <v>1439</v>
      </c>
      <c r="M3294" s="452" t="s">
        <v>1452</v>
      </c>
      <c r="N3294" s="454">
        <v>44539</v>
      </c>
      <c r="O3294" s="452" t="s">
        <v>1453</v>
      </c>
      <c r="P3294" s="454">
        <v>44544</v>
      </c>
    </row>
    <row r="3295" spans="1:16" ht="21" x14ac:dyDescent="0.2">
      <c r="A3295" s="451" t="s">
        <v>2714</v>
      </c>
      <c r="B3295" s="451" t="s">
        <v>1703</v>
      </c>
      <c r="C3295" s="451" t="s">
        <v>1432</v>
      </c>
      <c r="D3295" s="451" t="s">
        <v>1491</v>
      </c>
      <c r="E3295" s="451" t="s">
        <v>1442</v>
      </c>
      <c r="F3295" s="451" t="s">
        <v>2146</v>
      </c>
      <c r="G3295" s="452" t="s">
        <v>1436</v>
      </c>
      <c r="H3295" s="453">
        <v>330</v>
      </c>
      <c r="I3295" s="452" t="s">
        <v>1609</v>
      </c>
      <c r="J3295" s="452" t="s">
        <v>1438</v>
      </c>
      <c r="K3295" s="452" t="s">
        <v>1438</v>
      </c>
      <c r="L3295" s="452" t="s">
        <v>1439</v>
      </c>
      <c r="M3295" s="452" t="s">
        <v>1440</v>
      </c>
      <c r="N3295" s="454">
        <v>44370</v>
      </c>
      <c r="O3295" s="452" t="s">
        <v>1440</v>
      </c>
      <c r="P3295" s="454">
        <v>44468</v>
      </c>
    </row>
    <row r="3296" spans="1:16" ht="21" x14ac:dyDescent="0.2">
      <c r="A3296" s="451" t="s">
        <v>2714</v>
      </c>
      <c r="B3296" s="451" t="s">
        <v>1703</v>
      </c>
      <c r="C3296" s="451" t="s">
        <v>1432</v>
      </c>
      <c r="D3296" s="451" t="s">
        <v>1491</v>
      </c>
      <c r="E3296" s="451" t="s">
        <v>1434</v>
      </c>
      <c r="F3296" s="451" t="s">
        <v>2548</v>
      </c>
      <c r="G3296" s="452" t="s">
        <v>1436</v>
      </c>
      <c r="H3296" s="453">
        <v>6160</v>
      </c>
      <c r="I3296" s="452" t="s">
        <v>1613</v>
      </c>
      <c r="J3296" s="452" t="s">
        <v>1438</v>
      </c>
      <c r="K3296" s="452" t="s">
        <v>1438</v>
      </c>
      <c r="L3296" s="452" t="s">
        <v>1439</v>
      </c>
      <c r="M3296" s="452" t="s">
        <v>1440</v>
      </c>
      <c r="N3296" s="454">
        <v>44370</v>
      </c>
      <c r="O3296" s="452" t="s">
        <v>1440</v>
      </c>
      <c r="P3296" s="454">
        <v>44468</v>
      </c>
    </row>
    <row r="3297" spans="1:16" ht="21" x14ac:dyDescent="0.2">
      <c r="A3297" s="451" t="s">
        <v>2714</v>
      </c>
      <c r="B3297" s="451" t="s">
        <v>1703</v>
      </c>
      <c r="C3297" s="451" t="s">
        <v>1432</v>
      </c>
      <c r="D3297" s="451" t="s">
        <v>1507</v>
      </c>
      <c r="E3297" s="451" t="s">
        <v>1442</v>
      </c>
      <c r="F3297" s="451" t="s">
        <v>2138</v>
      </c>
      <c r="G3297" s="452" t="s">
        <v>1436</v>
      </c>
      <c r="H3297" s="453">
        <v>-6160</v>
      </c>
      <c r="I3297" s="452" t="s">
        <v>1707</v>
      </c>
      <c r="J3297" s="452" t="s">
        <v>1438</v>
      </c>
      <c r="K3297" s="452" t="s">
        <v>1438</v>
      </c>
      <c r="L3297" s="452" t="s">
        <v>1439</v>
      </c>
      <c r="M3297" s="452" t="s">
        <v>1440</v>
      </c>
      <c r="N3297" s="454">
        <v>44384</v>
      </c>
      <c r="O3297" s="452" t="s">
        <v>1440</v>
      </c>
      <c r="P3297" s="454">
        <v>44468</v>
      </c>
    </row>
    <row r="3298" spans="1:16" ht="21" x14ac:dyDescent="0.2">
      <c r="A3298" s="451" t="s">
        <v>2714</v>
      </c>
      <c r="B3298" s="451" t="s">
        <v>1708</v>
      </c>
      <c r="C3298" s="451" t="s">
        <v>1432</v>
      </c>
      <c r="D3298" s="451" t="s">
        <v>1466</v>
      </c>
      <c r="E3298" s="451" t="s">
        <v>1442</v>
      </c>
      <c r="F3298" s="451" t="s">
        <v>1668</v>
      </c>
      <c r="G3298" s="452" t="s">
        <v>1436</v>
      </c>
      <c r="H3298" s="453">
        <v>4405</v>
      </c>
      <c r="I3298" s="452" t="s">
        <v>1602</v>
      </c>
      <c r="J3298" s="452" t="s">
        <v>1438</v>
      </c>
      <c r="K3298" s="452" t="s">
        <v>1438</v>
      </c>
      <c r="L3298" s="452" t="s">
        <v>1439</v>
      </c>
      <c r="M3298" s="452" t="s">
        <v>1440</v>
      </c>
      <c r="N3298" s="454">
        <v>44535</v>
      </c>
      <c r="O3298" s="452" t="s">
        <v>1440</v>
      </c>
      <c r="P3298" s="454">
        <v>44468</v>
      </c>
    </row>
    <row r="3299" spans="1:16" ht="21" x14ac:dyDescent="0.2">
      <c r="A3299" s="451" t="s">
        <v>2714</v>
      </c>
      <c r="B3299" s="451" t="s">
        <v>1708</v>
      </c>
      <c r="C3299" s="451" t="s">
        <v>1432</v>
      </c>
      <c r="D3299" s="451" t="s">
        <v>1507</v>
      </c>
      <c r="E3299" s="451" t="s">
        <v>1434</v>
      </c>
      <c r="F3299" s="451" t="s">
        <v>1688</v>
      </c>
      <c r="G3299" s="452" t="s">
        <v>1436</v>
      </c>
      <c r="H3299" s="453">
        <v>6160</v>
      </c>
      <c r="I3299" s="452" t="s">
        <v>1707</v>
      </c>
      <c r="J3299" s="452" t="s">
        <v>1438</v>
      </c>
      <c r="K3299" s="452" t="s">
        <v>1438</v>
      </c>
      <c r="L3299" s="452" t="s">
        <v>1439</v>
      </c>
      <c r="M3299" s="452" t="s">
        <v>1440</v>
      </c>
      <c r="N3299" s="454">
        <v>44384</v>
      </c>
      <c r="O3299" s="452" t="s">
        <v>1440</v>
      </c>
      <c r="P3299" s="454">
        <v>44468</v>
      </c>
    </row>
    <row r="3300" spans="1:16" ht="21" x14ac:dyDescent="0.2">
      <c r="A3300" s="451" t="s">
        <v>2714</v>
      </c>
      <c r="B3300" s="451" t="s">
        <v>1708</v>
      </c>
      <c r="C3300" s="451" t="s">
        <v>1432</v>
      </c>
      <c r="D3300" s="451" t="s">
        <v>1531</v>
      </c>
      <c r="E3300" s="451" t="s">
        <v>1568</v>
      </c>
      <c r="F3300" s="451" t="s">
        <v>1704</v>
      </c>
      <c r="G3300" s="452" t="s">
        <v>1436</v>
      </c>
      <c r="H3300" s="453">
        <v>500</v>
      </c>
      <c r="I3300" s="452" t="s">
        <v>1627</v>
      </c>
      <c r="J3300" s="455"/>
      <c r="K3300" s="452" t="s">
        <v>1533</v>
      </c>
      <c r="L3300" s="452" t="s">
        <v>1439</v>
      </c>
      <c r="M3300" s="452" t="s">
        <v>1452</v>
      </c>
      <c r="N3300" s="454">
        <v>44496</v>
      </c>
      <c r="O3300" s="452" t="s">
        <v>1534</v>
      </c>
      <c r="P3300" s="454">
        <v>44497</v>
      </c>
    </row>
    <row r="3301" spans="1:16" ht="21" x14ac:dyDescent="0.2">
      <c r="A3301" s="451" t="s">
        <v>2714</v>
      </c>
      <c r="B3301" s="451" t="s">
        <v>1708</v>
      </c>
      <c r="C3301" s="451" t="s">
        <v>1432</v>
      </c>
      <c r="D3301" s="451" t="s">
        <v>1531</v>
      </c>
      <c r="E3301" s="451" t="s">
        <v>1628</v>
      </c>
      <c r="F3301" s="451" t="s">
        <v>1704</v>
      </c>
      <c r="G3301" s="452" t="s">
        <v>1436</v>
      </c>
      <c r="H3301" s="453">
        <v>472.5</v>
      </c>
      <c r="I3301" s="452" t="s">
        <v>1629</v>
      </c>
      <c r="J3301" s="455"/>
      <c r="K3301" s="452" t="s">
        <v>1533</v>
      </c>
      <c r="L3301" s="452" t="s">
        <v>1439</v>
      </c>
      <c r="M3301" s="452" t="s">
        <v>1452</v>
      </c>
      <c r="N3301" s="454">
        <v>44496</v>
      </c>
      <c r="O3301" s="452" t="s">
        <v>1534</v>
      </c>
      <c r="P3301" s="454">
        <v>44497</v>
      </c>
    </row>
    <row r="3302" spans="1:16" ht="21" x14ac:dyDescent="0.2">
      <c r="A3302" s="451" t="s">
        <v>2714</v>
      </c>
      <c r="B3302" s="451" t="s">
        <v>1575</v>
      </c>
      <c r="C3302" s="451" t="s">
        <v>1432</v>
      </c>
      <c r="D3302" s="451" t="s">
        <v>1507</v>
      </c>
      <c r="E3302" s="451" t="s">
        <v>1434</v>
      </c>
      <c r="F3302" s="451" t="s">
        <v>1457</v>
      </c>
      <c r="G3302" s="452" t="s">
        <v>1436</v>
      </c>
      <c r="H3302" s="453">
        <v>7415</v>
      </c>
      <c r="I3302" s="452" t="s">
        <v>1712</v>
      </c>
      <c r="J3302" s="452" t="s">
        <v>1438</v>
      </c>
      <c r="K3302" s="452" t="s">
        <v>1438</v>
      </c>
      <c r="L3302" s="452" t="s">
        <v>1439</v>
      </c>
      <c r="M3302" s="452" t="s">
        <v>1440</v>
      </c>
      <c r="N3302" s="454">
        <v>44399</v>
      </c>
      <c r="O3302" s="452" t="s">
        <v>1440</v>
      </c>
      <c r="P3302" s="454">
        <v>44468</v>
      </c>
    </row>
    <row r="3303" spans="1:16" ht="21" x14ac:dyDescent="0.2">
      <c r="A3303" s="451" t="s">
        <v>2714</v>
      </c>
      <c r="B3303" s="451" t="s">
        <v>1575</v>
      </c>
      <c r="C3303" s="451" t="s">
        <v>1432</v>
      </c>
      <c r="D3303" s="451" t="s">
        <v>1448</v>
      </c>
      <c r="E3303" s="451" t="s">
        <v>1460</v>
      </c>
      <c r="F3303" s="451" t="s">
        <v>1704</v>
      </c>
      <c r="G3303" s="452" t="s">
        <v>1436</v>
      </c>
      <c r="H3303" s="453">
        <v>5932</v>
      </c>
      <c r="I3303" s="452" t="s">
        <v>1462</v>
      </c>
      <c r="J3303" s="455"/>
      <c r="K3303" s="452" t="s">
        <v>1533</v>
      </c>
      <c r="L3303" s="452" t="s">
        <v>1439</v>
      </c>
      <c r="M3303" s="452" t="s">
        <v>1452</v>
      </c>
      <c r="N3303" s="454">
        <v>44550</v>
      </c>
      <c r="O3303" s="452" t="s">
        <v>1453</v>
      </c>
      <c r="P3303" s="454">
        <v>44553</v>
      </c>
    </row>
    <row r="3304" spans="1:16" ht="21" x14ac:dyDescent="0.2">
      <c r="A3304" s="451" t="s">
        <v>2714</v>
      </c>
      <c r="B3304" s="451" t="s">
        <v>1713</v>
      </c>
      <c r="C3304" s="451" t="s">
        <v>1432</v>
      </c>
      <c r="D3304" s="451" t="s">
        <v>1466</v>
      </c>
      <c r="E3304" s="451" t="s">
        <v>1442</v>
      </c>
      <c r="F3304" s="451" t="s">
        <v>2131</v>
      </c>
      <c r="G3304" s="452" t="s">
        <v>1436</v>
      </c>
      <c r="H3304" s="453">
        <v>7450</v>
      </c>
      <c r="I3304" s="452" t="s">
        <v>1676</v>
      </c>
      <c r="J3304" s="452" t="s">
        <v>1438</v>
      </c>
      <c r="K3304" s="452" t="s">
        <v>1438</v>
      </c>
      <c r="L3304" s="452" t="s">
        <v>1439</v>
      </c>
      <c r="M3304" s="452" t="s">
        <v>1440</v>
      </c>
      <c r="N3304" s="454">
        <v>44330</v>
      </c>
      <c r="O3304" s="452" t="s">
        <v>1440</v>
      </c>
      <c r="P3304" s="454">
        <v>44468</v>
      </c>
    </row>
    <row r="3305" spans="1:16" ht="21" x14ac:dyDescent="0.2">
      <c r="A3305" s="451" t="s">
        <v>2714</v>
      </c>
      <c r="B3305" s="451" t="s">
        <v>1713</v>
      </c>
      <c r="C3305" s="451" t="s">
        <v>1432</v>
      </c>
      <c r="D3305" s="451" t="s">
        <v>1540</v>
      </c>
      <c r="E3305" s="451" t="s">
        <v>1677</v>
      </c>
      <c r="F3305" s="451" t="s">
        <v>2058</v>
      </c>
      <c r="G3305" s="452" t="s">
        <v>1436</v>
      </c>
      <c r="H3305" s="453">
        <v>10424</v>
      </c>
      <c r="I3305" s="452" t="s">
        <v>1678</v>
      </c>
      <c r="J3305" s="455"/>
      <c r="K3305" s="452" t="s">
        <v>1533</v>
      </c>
      <c r="L3305" s="452" t="s">
        <v>1439</v>
      </c>
      <c r="M3305" s="452" t="s">
        <v>1452</v>
      </c>
      <c r="N3305" s="454">
        <v>44525</v>
      </c>
      <c r="O3305" s="452" t="s">
        <v>1534</v>
      </c>
      <c r="P3305" s="454">
        <v>44525</v>
      </c>
    </row>
    <row r="3306" spans="1:16" ht="21" x14ac:dyDescent="0.2">
      <c r="A3306" s="451" t="s">
        <v>2714</v>
      </c>
      <c r="B3306" s="451" t="s">
        <v>1717</v>
      </c>
      <c r="C3306" s="451" t="s">
        <v>1432</v>
      </c>
      <c r="D3306" s="451" t="s">
        <v>1433</v>
      </c>
      <c r="E3306" s="451" t="s">
        <v>1442</v>
      </c>
      <c r="F3306" s="451" t="s">
        <v>2424</v>
      </c>
      <c r="G3306" s="452" t="s">
        <v>1436</v>
      </c>
      <c r="H3306" s="453">
        <v>64951</v>
      </c>
      <c r="I3306" s="452" t="s">
        <v>1654</v>
      </c>
      <c r="J3306" s="452" t="s">
        <v>1438</v>
      </c>
      <c r="K3306" s="452" t="s">
        <v>1438</v>
      </c>
      <c r="L3306" s="452" t="s">
        <v>1439</v>
      </c>
      <c r="M3306" s="452" t="s">
        <v>1440</v>
      </c>
      <c r="N3306" s="454">
        <v>44312</v>
      </c>
      <c r="O3306" s="452" t="s">
        <v>1440</v>
      </c>
      <c r="P3306" s="454">
        <v>44468</v>
      </c>
    </row>
    <row r="3307" spans="1:16" ht="21" x14ac:dyDescent="0.2">
      <c r="A3307" s="451" t="s">
        <v>2715</v>
      </c>
      <c r="B3307" s="451" t="s">
        <v>1463</v>
      </c>
      <c r="C3307" s="451" t="s">
        <v>1432</v>
      </c>
      <c r="D3307" s="451" t="s">
        <v>1433</v>
      </c>
      <c r="E3307" s="451" t="s">
        <v>1434</v>
      </c>
      <c r="F3307" s="451" t="s">
        <v>1894</v>
      </c>
      <c r="G3307" s="452" t="s">
        <v>1436</v>
      </c>
      <c r="H3307" s="453">
        <v>785438</v>
      </c>
      <c r="I3307" s="452" t="s">
        <v>1650</v>
      </c>
      <c r="J3307" s="452" t="s">
        <v>1438</v>
      </c>
      <c r="K3307" s="452" t="s">
        <v>1438</v>
      </c>
      <c r="L3307" s="452" t="s">
        <v>1439</v>
      </c>
      <c r="M3307" s="452" t="s">
        <v>1440</v>
      </c>
      <c r="N3307" s="454">
        <v>44309</v>
      </c>
      <c r="O3307" s="452" t="s">
        <v>1440</v>
      </c>
      <c r="P3307" s="454">
        <v>44468</v>
      </c>
    </row>
    <row r="3308" spans="1:16" x14ac:dyDescent="0.2">
      <c r="A3308" s="451" t="s">
        <v>2715</v>
      </c>
      <c r="B3308" s="451" t="s">
        <v>1693</v>
      </c>
      <c r="C3308" s="451" t="s">
        <v>1432</v>
      </c>
      <c r="D3308" s="451" t="s">
        <v>1433</v>
      </c>
      <c r="E3308" s="451" t="s">
        <v>1434</v>
      </c>
      <c r="F3308" s="451" t="s">
        <v>1692</v>
      </c>
      <c r="G3308" s="452" t="s">
        <v>1436</v>
      </c>
      <c r="H3308" s="453">
        <v>3614</v>
      </c>
      <c r="I3308" s="452" t="s">
        <v>1648</v>
      </c>
      <c r="J3308" s="452" t="s">
        <v>1438</v>
      </c>
      <c r="K3308" s="452" t="s">
        <v>1438</v>
      </c>
      <c r="L3308" s="452" t="s">
        <v>1439</v>
      </c>
      <c r="M3308" s="452" t="s">
        <v>1440</v>
      </c>
      <c r="N3308" s="454">
        <v>44309</v>
      </c>
      <c r="O3308" s="452" t="s">
        <v>1440</v>
      </c>
      <c r="P3308" s="454">
        <v>44468</v>
      </c>
    </row>
    <row r="3309" spans="1:16" x14ac:dyDescent="0.2">
      <c r="A3309" s="451" t="s">
        <v>2715</v>
      </c>
      <c r="B3309" s="451" t="s">
        <v>1695</v>
      </c>
      <c r="C3309" s="451" t="s">
        <v>1432</v>
      </c>
      <c r="D3309" s="451" t="s">
        <v>1466</v>
      </c>
      <c r="E3309" s="451" t="s">
        <v>1434</v>
      </c>
      <c r="F3309" s="451" t="s">
        <v>1762</v>
      </c>
      <c r="G3309" s="452" t="s">
        <v>1436</v>
      </c>
      <c r="H3309" s="453">
        <v>43964.46</v>
      </c>
      <c r="I3309" s="452" t="s">
        <v>1655</v>
      </c>
      <c r="J3309" s="452" t="s">
        <v>1438</v>
      </c>
      <c r="K3309" s="452" t="s">
        <v>1438</v>
      </c>
      <c r="L3309" s="452" t="s">
        <v>1439</v>
      </c>
      <c r="M3309" s="452" t="s">
        <v>1440</v>
      </c>
      <c r="N3309" s="454">
        <v>44341</v>
      </c>
      <c r="O3309" s="452" t="s">
        <v>1440</v>
      </c>
      <c r="P3309" s="454">
        <v>44468</v>
      </c>
    </row>
    <row r="3310" spans="1:16" x14ac:dyDescent="0.2">
      <c r="A3310" s="451" t="s">
        <v>2715</v>
      </c>
      <c r="B3310" s="451" t="s">
        <v>1697</v>
      </c>
      <c r="C3310" s="451" t="s">
        <v>1432</v>
      </c>
      <c r="D3310" s="451" t="s">
        <v>1433</v>
      </c>
      <c r="E3310" s="451" t="s">
        <v>1442</v>
      </c>
      <c r="F3310" s="451" t="s">
        <v>2716</v>
      </c>
      <c r="G3310" s="452" t="s">
        <v>1436</v>
      </c>
      <c r="H3310" s="453">
        <v>4500</v>
      </c>
      <c r="I3310" s="452" t="s">
        <v>1670</v>
      </c>
      <c r="J3310" s="452" t="s">
        <v>1438</v>
      </c>
      <c r="K3310" s="452" t="s">
        <v>1438</v>
      </c>
      <c r="L3310" s="452" t="s">
        <v>1439</v>
      </c>
      <c r="M3310" s="452" t="s">
        <v>1440</v>
      </c>
      <c r="N3310" s="454">
        <v>44309</v>
      </c>
      <c r="O3310" s="452" t="s">
        <v>1440</v>
      </c>
      <c r="P3310" s="454">
        <v>44468</v>
      </c>
    </row>
    <row r="3311" spans="1:16" x14ac:dyDescent="0.2">
      <c r="A3311" s="451" t="s">
        <v>2715</v>
      </c>
      <c r="B3311" s="451" t="s">
        <v>1697</v>
      </c>
      <c r="C3311" s="451" t="s">
        <v>1432</v>
      </c>
      <c r="D3311" s="451" t="s">
        <v>1466</v>
      </c>
      <c r="E3311" s="451" t="s">
        <v>1442</v>
      </c>
      <c r="F3311" s="451" t="s">
        <v>2045</v>
      </c>
      <c r="G3311" s="452" t="s">
        <v>1436</v>
      </c>
      <c r="H3311" s="453">
        <v>1953</v>
      </c>
      <c r="I3311" s="452" t="s">
        <v>1488</v>
      </c>
      <c r="J3311" s="452" t="s">
        <v>1438</v>
      </c>
      <c r="K3311" s="452" t="s">
        <v>1438</v>
      </c>
      <c r="L3311" s="452" t="s">
        <v>1439</v>
      </c>
      <c r="M3311" s="452" t="s">
        <v>1440</v>
      </c>
      <c r="N3311" s="454">
        <v>44342</v>
      </c>
      <c r="O3311" s="452" t="s">
        <v>1440</v>
      </c>
      <c r="P3311" s="454">
        <v>44468</v>
      </c>
    </row>
    <row r="3312" spans="1:16" x14ac:dyDescent="0.2">
      <c r="A3312" s="451" t="s">
        <v>2715</v>
      </c>
      <c r="B3312" s="451" t="s">
        <v>1697</v>
      </c>
      <c r="C3312" s="451" t="s">
        <v>1432</v>
      </c>
      <c r="D3312" s="451" t="s">
        <v>1448</v>
      </c>
      <c r="E3312" s="451" t="s">
        <v>1544</v>
      </c>
      <c r="F3312" s="451" t="s">
        <v>2251</v>
      </c>
      <c r="G3312" s="452" t="s">
        <v>1436</v>
      </c>
      <c r="H3312" s="453">
        <v>600</v>
      </c>
      <c r="I3312" s="452" t="s">
        <v>1564</v>
      </c>
      <c r="J3312" s="455"/>
      <c r="K3312" s="452" t="s">
        <v>1533</v>
      </c>
      <c r="L3312" s="452" t="s">
        <v>1439</v>
      </c>
      <c r="M3312" s="452" t="s">
        <v>1452</v>
      </c>
      <c r="N3312" s="454">
        <v>44539</v>
      </c>
      <c r="O3312" s="452" t="s">
        <v>1453</v>
      </c>
      <c r="P3312" s="454">
        <v>44544</v>
      </c>
    </row>
    <row r="3313" spans="1:16" ht="21" x14ac:dyDescent="0.2">
      <c r="A3313" s="451" t="s">
        <v>2715</v>
      </c>
      <c r="B3313" s="451" t="s">
        <v>1703</v>
      </c>
      <c r="C3313" s="451" t="s">
        <v>1432</v>
      </c>
      <c r="D3313" s="451" t="s">
        <v>1491</v>
      </c>
      <c r="E3313" s="451" t="s">
        <v>1442</v>
      </c>
      <c r="F3313" s="451" t="s">
        <v>2662</v>
      </c>
      <c r="G3313" s="452" t="s">
        <v>1436</v>
      </c>
      <c r="H3313" s="453">
        <v>6700</v>
      </c>
      <c r="I3313" s="452" t="s">
        <v>1613</v>
      </c>
      <c r="J3313" s="452" t="s">
        <v>1438</v>
      </c>
      <c r="K3313" s="452" t="s">
        <v>1438</v>
      </c>
      <c r="L3313" s="452" t="s">
        <v>1439</v>
      </c>
      <c r="M3313" s="452" t="s">
        <v>1440</v>
      </c>
      <c r="N3313" s="454">
        <v>44370</v>
      </c>
      <c r="O3313" s="452" t="s">
        <v>1440</v>
      </c>
      <c r="P3313" s="454">
        <v>44468</v>
      </c>
    </row>
    <row r="3314" spans="1:16" ht="21" x14ac:dyDescent="0.2">
      <c r="A3314" s="451" t="s">
        <v>2715</v>
      </c>
      <c r="B3314" s="451" t="s">
        <v>1703</v>
      </c>
      <c r="C3314" s="451" t="s">
        <v>1432</v>
      </c>
      <c r="D3314" s="451" t="s">
        <v>1507</v>
      </c>
      <c r="E3314" s="451" t="s">
        <v>1434</v>
      </c>
      <c r="F3314" s="451" t="s">
        <v>1828</v>
      </c>
      <c r="G3314" s="452" t="s">
        <v>1436</v>
      </c>
      <c r="H3314" s="453">
        <v>-6700</v>
      </c>
      <c r="I3314" s="452" t="s">
        <v>1707</v>
      </c>
      <c r="J3314" s="452" t="s">
        <v>1438</v>
      </c>
      <c r="K3314" s="452" t="s">
        <v>1438</v>
      </c>
      <c r="L3314" s="452" t="s">
        <v>1439</v>
      </c>
      <c r="M3314" s="452" t="s">
        <v>1440</v>
      </c>
      <c r="N3314" s="454">
        <v>44384</v>
      </c>
      <c r="O3314" s="452" t="s">
        <v>1440</v>
      </c>
      <c r="P3314" s="454">
        <v>44468</v>
      </c>
    </row>
    <row r="3315" spans="1:16" x14ac:dyDescent="0.2">
      <c r="A3315" s="451" t="s">
        <v>2715</v>
      </c>
      <c r="B3315" s="451" t="s">
        <v>1708</v>
      </c>
      <c r="C3315" s="451" t="s">
        <v>1432</v>
      </c>
      <c r="D3315" s="451" t="s">
        <v>1507</v>
      </c>
      <c r="E3315" s="451" t="s">
        <v>1442</v>
      </c>
      <c r="F3315" s="451" t="s">
        <v>2376</v>
      </c>
      <c r="G3315" s="452" t="s">
        <v>1436</v>
      </c>
      <c r="H3315" s="453">
        <v>6700</v>
      </c>
      <c r="I3315" s="452" t="s">
        <v>1707</v>
      </c>
      <c r="J3315" s="452" t="s">
        <v>1438</v>
      </c>
      <c r="K3315" s="452" t="s">
        <v>1438</v>
      </c>
      <c r="L3315" s="452" t="s">
        <v>1439</v>
      </c>
      <c r="M3315" s="452" t="s">
        <v>1440</v>
      </c>
      <c r="N3315" s="454">
        <v>44384</v>
      </c>
      <c r="O3315" s="452" t="s">
        <v>1440</v>
      </c>
      <c r="P3315" s="454">
        <v>44468</v>
      </c>
    </row>
    <row r="3316" spans="1:16" ht="21" x14ac:dyDescent="0.2">
      <c r="A3316" s="451" t="s">
        <v>2715</v>
      </c>
      <c r="B3316" s="451" t="s">
        <v>1708</v>
      </c>
      <c r="C3316" s="451" t="s">
        <v>1432</v>
      </c>
      <c r="D3316" s="451" t="s">
        <v>1531</v>
      </c>
      <c r="E3316" s="451" t="s">
        <v>1568</v>
      </c>
      <c r="F3316" s="451" t="s">
        <v>2103</v>
      </c>
      <c r="G3316" s="452" t="s">
        <v>1436</v>
      </c>
      <c r="H3316" s="453">
        <v>543.75</v>
      </c>
      <c r="I3316" s="452" t="s">
        <v>1627</v>
      </c>
      <c r="J3316" s="455"/>
      <c r="K3316" s="452" t="s">
        <v>1533</v>
      </c>
      <c r="L3316" s="452" t="s">
        <v>1439</v>
      </c>
      <c r="M3316" s="452" t="s">
        <v>1452</v>
      </c>
      <c r="N3316" s="454">
        <v>44496</v>
      </c>
      <c r="O3316" s="452" t="s">
        <v>1534</v>
      </c>
      <c r="P3316" s="454">
        <v>44497</v>
      </c>
    </row>
    <row r="3317" spans="1:16" ht="21" x14ac:dyDescent="0.2">
      <c r="A3317" s="451" t="s">
        <v>2715</v>
      </c>
      <c r="B3317" s="451" t="s">
        <v>1708</v>
      </c>
      <c r="C3317" s="451" t="s">
        <v>1432</v>
      </c>
      <c r="D3317" s="451" t="s">
        <v>1531</v>
      </c>
      <c r="E3317" s="451" t="s">
        <v>1628</v>
      </c>
      <c r="F3317" s="451" t="s">
        <v>2103</v>
      </c>
      <c r="G3317" s="452" t="s">
        <v>1436</v>
      </c>
      <c r="H3317" s="453">
        <v>472.5</v>
      </c>
      <c r="I3317" s="452" t="s">
        <v>1629</v>
      </c>
      <c r="J3317" s="455"/>
      <c r="K3317" s="452" t="s">
        <v>1533</v>
      </c>
      <c r="L3317" s="452" t="s">
        <v>1439</v>
      </c>
      <c r="M3317" s="452" t="s">
        <v>1452</v>
      </c>
      <c r="N3317" s="454">
        <v>44496</v>
      </c>
      <c r="O3317" s="452" t="s">
        <v>1534</v>
      </c>
      <c r="P3317" s="454">
        <v>44497</v>
      </c>
    </row>
    <row r="3318" spans="1:16" x14ac:dyDescent="0.2">
      <c r="A3318" s="451" t="s">
        <v>2715</v>
      </c>
      <c r="B3318" s="451" t="s">
        <v>1575</v>
      </c>
      <c r="C3318" s="451" t="s">
        <v>1432</v>
      </c>
      <c r="D3318" s="451" t="s">
        <v>1507</v>
      </c>
      <c r="E3318" s="451" t="s">
        <v>1442</v>
      </c>
      <c r="F3318" s="451" t="s">
        <v>2654</v>
      </c>
      <c r="G3318" s="452" t="s">
        <v>1436</v>
      </c>
      <c r="H3318" s="453">
        <v>9081</v>
      </c>
      <c r="I3318" s="452" t="s">
        <v>1712</v>
      </c>
      <c r="J3318" s="452" t="s">
        <v>1438</v>
      </c>
      <c r="K3318" s="452" t="s">
        <v>1438</v>
      </c>
      <c r="L3318" s="452" t="s">
        <v>1439</v>
      </c>
      <c r="M3318" s="452" t="s">
        <v>1440</v>
      </c>
      <c r="N3318" s="454">
        <v>44399</v>
      </c>
      <c r="O3318" s="452" t="s">
        <v>1440</v>
      </c>
      <c r="P3318" s="454">
        <v>44468</v>
      </c>
    </row>
    <row r="3319" spans="1:16" ht="21" x14ac:dyDescent="0.2">
      <c r="A3319" s="451" t="s">
        <v>2715</v>
      </c>
      <c r="B3319" s="451" t="s">
        <v>1575</v>
      </c>
      <c r="C3319" s="451" t="s">
        <v>1432</v>
      </c>
      <c r="D3319" s="451" t="s">
        <v>1448</v>
      </c>
      <c r="E3319" s="451" t="s">
        <v>1460</v>
      </c>
      <c r="F3319" s="451" t="s">
        <v>2103</v>
      </c>
      <c r="G3319" s="452" t="s">
        <v>1436</v>
      </c>
      <c r="H3319" s="453">
        <v>7265</v>
      </c>
      <c r="I3319" s="452" t="s">
        <v>1462</v>
      </c>
      <c r="J3319" s="455"/>
      <c r="K3319" s="452" t="s">
        <v>1533</v>
      </c>
      <c r="L3319" s="452" t="s">
        <v>1439</v>
      </c>
      <c r="M3319" s="452" t="s">
        <v>1452</v>
      </c>
      <c r="N3319" s="454">
        <v>44550</v>
      </c>
      <c r="O3319" s="452" t="s">
        <v>1453</v>
      </c>
      <c r="P3319" s="454">
        <v>44553</v>
      </c>
    </row>
    <row r="3320" spans="1:16" x14ac:dyDescent="0.2">
      <c r="A3320" s="451" t="s">
        <v>2715</v>
      </c>
      <c r="B3320" s="451" t="s">
        <v>1713</v>
      </c>
      <c r="C3320" s="451" t="s">
        <v>1432</v>
      </c>
      <c r="D3320" s="451" t="s">
        <v>1466</v>
      </c>
      <c r="E3320" s="451" t="s">
        <v>1442</v>
      </c>
      <c r="F3320" s="451" t="s">
        <v>1842</v>
      </c>
      <c r="G3320" s="452" t="s">
        <v>1436</v>
      </c>
      <c r="H3320" s="453">
        <v>7379</v>
      </c>
      <c r="I3320" s="452" t="s">
        <v>1676</v>
      </c>
      <c r="J3320" s="452" t="s">
        <v>1438</v>
      </c>
      <c r="K3320" s="452" t="s">
        <v>1438</v>
      </c>
      <c r="L3320" s="452" t="s">
        <v>1439</v>
      </c>
      <c r="M3320" s="452" t="s">
        <v>1440</v>
      </c>
      <c r="N3320" s="454">
        <v>44330</v>
      </c>
      <c r="O3320" s="452" t="s">
        <v>1440</v>
      </c>
      <c r="P3320" s="454">
        <v>44468</v>
      </c>
    </row>
    <row r="3321" spans="1:16" x14ac:dyDescent="0.2">
      <c r="A3321" s="451" t="s">
        <v>2715</v>
      </c>
      <c r="B3321" s="451" t="s">
        <v>1713</v>
      </c>
      <c r="C3321" s="451" t="s">
        <v>1432</v>
      </c>
      <c r="D3321" s="451" t="s">
        <v>1507</v>
      </c>
      <c r="E3321" s="451" t="s">
        <v>1442</v>
      </c>
      <c r="F3321" s="451" t="s">
        <v>2348</v>
      </c>
      <c r="G3321" s="452" t="s">
        <v>1436</v>
      </c>
      <c r="H3321" s="453">
        <v>28307</v>
      </c>
      <c r="I3321" s="452" t="s">
        <v>1640</v>
      </c>
      <c r="J3321" s="452" t="s">
        <v>1438</v>
      </c>
      <c r="K3321" s="452" t="s">
        <v>1438</v>
      </c>
      <c r="L3321" s="452" t="s">
        <v>1439</v>
      </c>
      <c r="M3321" s="452" t="s">
        <v>1440</v>
      </c>
      <c r="N3321" s="454">
        <v>44384</v>
      </c>
      <c r="O3321" s="452" t="s">
        <v>1440</v>
      </c>
      <c r="P3321" s="454">
        <v>44468</v>
      </c>
    </row>
    <row r="3322" spans="1:16" ht="21" x14ac:dyDescent="0.2">
      <c r="A3322" s="451" t="s">
        <v>2715</v>
      </c>
      <c r="B3322" s="451" t="s">
        <v>1713</v>
      </c>
      <c r="C3322" s="451" t="s">
        <v>1432</v>
      </c>
      <c r="D3322" s="451" t="s">
        <v>1540</v>
      </c>
      <c r="E3322" s="451" t="s">
        <v>1677</v>
      </c>
      <c r="F3322" s="451" t="s">
        <v>2131</v>
      </c>
      <c r="G3322" s="452" t="s">
        <v>1436</v>
      </c>
      <c r="H3322" s="453">
        <v>10348</v>
      </c>
      <c r="I3322" s="452" t="s">
        <v>1678</v>
      </c>
      <c r="J3322" s="455"/>
      <c r="K3322" s="452" t="s">
        <v>1533</v>
      </c>
      <c r="L3322" s="452" t="s">
        <v>1439</v>
      </c>
      <c r="M3322" s="452" t="s">
        <v>1452</v>
      </c>
      <c r="N3322" s="454">
        <v>44525</v>
      </c>
      <c r="O3322" s="452" t="s">
        <v>1534</v>
      </c>
      <c r="P3322" s="454">
        <v>44525</v>
      </c>
    </row>
    <row r="3323" spans="1:16" x14ac:dyDescent="0.2">
      <c r="A3323" s="451" t="s">
        <v>2715</v>
      </c>
      <c r="B3323" s="451" t="s">
        <v>1717</v>
      </c>
      <c r="C3323" s="451" t="s">
        <v>1432</v>
      </c>
      <c r="D3323" s="451" t="s">
        <v>1433</v>
      </c>
      <c r="E3323" s="451" t="s">
        <v>1434</v>
      </c>
      <c r="F3323" s="451" t="s">
        <v>1930</v>
      </c>
      <c r="G3323" s="452" t="s">
        <v>1436</v>
      </c>
      <c r="H3323" s="453">
        <v>58429</v>
      </c>
      <c r="I3323" s="452" t="s">
        <v>1654</v>
      </c>
      <c r="J3323" s="452" t="s">
        <v>1438</v>
      </c>
      <c r="K3323" s="452" t="s">
        <v>1438</v>
      </c>
      <c r="L3323" s="452" t="s">
        <v>1439</v>
      </c>
      <c r="M3323" s="452" t="s">
        <v>1440</v>
      </c>
      <c r="N3323" s="454">
        <v>44312</v>
      </c>
      <c r="O3323" s="452" t="s">
        <v>1440</v>
      </c>
      <c r="P3323" s="454">
        <v>44468</v>
      </c>
    </row>
    <row r="3324" spans="1:16" ht="21" x14ac:dyDescent="0.2">
      <c r="A3324" s="451" t="s">
        <v>2717</v>
      </c>
      <c r="B3324" s="451" t="s">
        <v>1463</v>
      </c>
      <c r="C3324" s="451" t="s">
        <v>1432</v>
      </c>
      <c r="D3324" s="451" t="s">
        <v>1433</v>
      </c>
      <c r="E3324" s="451" t="s">
        <v>1442</v>
      </c>
      <c r="F3324" s="451" t="s">
        <v>2718</v>
      </c>
      <c r="G3324" s="452" t="s">
        <v>1436</v>
      </c>
      <c r="H3324" s="453">
        <v>733302</v>
      </c>
      <c r="I3324" s="452" t="s">
        <v>1650</v>
      </c>
      <c r="J3324" s="452" t="s">
        <v>1438</v>
      </c>
      <c r="K3324" s="452" t="s">
        <v>1438</v>
      </c>
      <c r="L3324" s="452" t="s">
        <v>1439</v>
      </c>
      <c r="M3324" s="452" t="s">
        <v>1440</v>
      </c>
      <c r="N3324" s="454">
        <v>44309</v>
      </c>
      <c r="O3324" s="452" t="s">
        <v>1440</v>
      </c>
      <c r="P3324" s="454">
        <v>44468</v>
      </c>
    </row>
    <row r="3325" spans="1:16" ht="21" x14ac:dyDescent="0.2">
      <c r="A3325" s="451" t="s">
        <v>2717</v>
      </c>
      <c r="B3325" s="451" t="s">
        <v>1693</v>
      </c>
      <c r="C3325" s="451" t="s">
        <v>1432</v>
      </c>
      <c r="D3325" s="451" t="s">
        <v>1433</v>
      </c>
      <c r="E3325" s="451" t="s">
        <v>1442</v>
      </c>
      <c r="F3325" s="451" t="s">
        <v>2488</v>
      </c>
      <c r="G3325" s="452" t="s">
        <v>1436</v>
      </c>
      <c r="H3325" s="453">
        <v>21167</v>
      </c>
      <c r="I3325" s="452" t="s">
        <v>1648</v>
      </c>
      <c r="J3325" s="452" t="s">
        <v>1438</v>
      </c>
      <c r="K3325" s="452" t="s">
        <v>1438</v>
      </c>
      <c r="L3325" s="452" t="s">
        <v>1439</v>
      </c>
      <c r="M3325" s="452" t="s">
        <v>1440</v>
      </c>
      <c r="N3325" s="454">
        <v>44309</v>
      </c>
      <c r="O3325" s="452" t="s">
        <v>1440</v>
      </c>
      <c r="P3325" s="454">
        <v>44468</v>
      </c>
    </row>
    <row r="3326" spans="1:16" ht="21" x14ac:dyDescent="0.2">
      <c r="A3326" s="451" t="s">
        <v>2717</v>
      </c>
      <c r="B3326" s="451" t="s">
        <v>1695</v>
      </c>
      <c r="C3326" s="451" t="s">
        <v>1432</v>
      </c>
      <c r="D3326" s="451" t="s">
        <v>1466</v>
      </c>
      <c r="E3326" s="451" t="s">
        <v>1442</v>
      </c>
      <c r="F3326" s="451" t="s">
        <v>2540</v>
      </c>
      <c r="G3326" s="452" t="s">
        <v>1436</v>
      </c>
      <c r="H3326" s="453">
        <v>100912.81</v>
      </c>
      <c r="I3326" s="452" t="s">
        <v>1655</v>
      </c>
      <c r="J3326" s="452" t="s">
        <v>1438</v>
      </c>
      <c r="K3326" s="452" t="s">
        <v>1438</v>
      </c>
      <c r="L3326" s="452" t="s">
        <v>1439</v>
      </c>
      <c r="M3326" s="452" t="s">
        <v>1440</v>
      </c>
      <c r="N3326" s="454">
        <v>44341</v>
      </c>
      <c r="O3326" s="452" t="s">
        <v>1440</v>
      </c>
      <c r="P3326" s="454">
        <v>44468</v>
      </c>
    </row>
    <row r="3327" spans="1:16" ht="21" x14ac:dyDescent="0.2">
      <c r="A3327" s="451" t="s">
        <v>2717</v>
      </c>
      <c r="B3327" s="451" t="s">
        <v>1697</v>
      </c>
      <c r="C3327" s="451" t="s">
        <v>1432</v>
      </c>
      <c r="D3327" s="451" t="s">
        <v>1433</v>
      </c>
      <c r="E3327" s="451" t="s">
        <v>1434</v>
      </c>
      <c r="F3327" s="451" t="s">
        <v>1878</v>
      </c>
      <c r="G3327" s="452" t="s">
        <v>1436</v>
      </c>
      <c r="H3327" s="453">
        <v>43209</v>
      </c>
      <c r="I3327" s="452" t="s">
        <v>1670</v>
      </c>
      <c r="J3327" s="452" t="s">
        <v>1438</v>
      </c>
      <c r="K3327" s="452" t="s">
        <v>1438</v>
      </c>
      <c r="L3327" s="452" t="s">
        <v>1439</v>
      </c>
      <c r="M3327" s="452" t="s">
        <v>1440</v>
      </c>
      <c r="N3327" s="454">
        <v>44309</v>
      </c>
      <c r="O3327" s="452" t="s">
        <v>1440</v>
      </c>
      <c r="P3327" s="454">
        <v>44468</v>
      </c>
    </row>
    <row r="3328" spans="1:16" ht="21" x14ac:dyDescent="0.2">
      <c r="A3328" s="451" t="s">
        <v>2717</v>
      </c>
      <c r="B3328" s="451" t="s">
        <v>1697</v>
      </c>
      <c r="C3328" s="451" t="s">
        <v>1432</v>
      </c>
      <c r="D3328" s="451" t="s">
        <v>1466</v>
      </c>
      <c r="E3328" s="451" t="s">
        <v>1442</v>
      </c>
      <c r="F3328" s="451" t="s">
        <v>2590</v>
      </c>
      <c r="G3328" s="452" t="s">
        <v>1436</v>
      </c>
      <c r="H3328" s="453">
        <v>14003</v>
      </c>
      <c r="I3328" s="452" t="s">
        <v>1488</v>
      </c>
      <c r="J3328" s="452" t="s">
        <v>1438</v>
      </c>
      <c r="K3328" s="452" t="s">
        <v>1438</v>
      </c>
      <c r="L3328" s="452" t="s">
        <v>1439</v>
      </c>
      <c r="M3328" s="452" t="s">
        <v>1440</v>
      </c>
      <c r="N3328" s="454">
        <v>44342</v>
      </c>
      <c r="O3328" s="452" t="s">
        <v>1440</v>
      </c>
      <c r="P3328" s="454">
        <v>44468</v>
      </c>
    </row>
    <row r="3329" spans="1:16" ht="21" x14ac:dyDescent="0.2">
      <c r="A3329" s="451" t="s">
        <v>2717</v>
      </c>
      <c r="B3329" s="451" t="s">
        <v>1697</v>
      </c>
      <c r="C3329" s="451" t="s">
        <v>1432</v>
      </c>
      <c r="D3329" s="451" t="s">
        <v>1448</v>
      </c>
      <c r="E3329" s="451" t="s">
        <v>1544</v>
      </c>
      <c r="F3329" s="451" t="s">
        <v>1956</v>
      </c>
      <c r="G3329" s="452" t="s">
        <v>1436</v>
      </c>
      <c r="H3329" s="453">
        <v>2935</v>
      </c>
      <c r="I3329" s="452" t="s">
        <v>1564</v>
      </c>
      <c r="J3329" s="455"/>
      <c r="K3329" s="452" t="s">
        <v>1533</v>
      </c>
      <c r="L3329" s="452" t="s">
        <v>1439</v>
      </c>
      <c r="M3329" s="452" t="s">
        <v>1452</v>
      </c>
      <c r="N3329" s="454">
        <v>44539</v>
      </c>
      <c r="O3329" s="452" t="s">
        <v>1453</v>
      </c>
      <c r="P3329" s="454">
        <v>44544</v>
      </c>
    </row>
    <row r="3330" spans="1:16" ht="21" x14ac:dyDescent="0.2">
      <c r="A3330" s="451" t="s">
        <v>2717</v>
      </c>
      <c r="B3330" s="451" t="s">
        <v>1703</v>
      </c>
      <c r="C3330" s="451" t="s">
        <v>1432</v>
      </c>
      <c r="D3330" s="451" t="s">
        <v>1491</v>
      </c>
      <c r="E3330" s="451" t="s">
        <v>1442</v>
      </c>
      <c r="F3330" s="451" t="s">
        <v>2175</v>
      </c>
      <c r="G3330" s="452" t="s">
        <v>1436</v>
      </c>
      <c r="H3330" s="453">
        <v>1140</v>
      </c>
      <c r="I3330" s="452" t="s">
        <v>1609</v>
      </c>
      <c r="J3330" s="452" t="s">
        <v>1438</v>
      </c>
      <c r="K3330" s="452" t="s">
        <v>1438</v>
      </c>
      <c r="L3330" s="452" t="s">
        <v>1439</v>
      </c>
      <c r="M3330" s="452" t="s">
        <v>1440</v>
      </c>
      <c r="N3330" s="454">
        <v>44370</v>
      </c>
      <c r="O3330" s="452" t="s">
        <v>1440</v>
      </c>
      <c r="P3330" s="454">
        <v>44468</v>
      </c>
    </row>
    <row r="3331" spans="1:16" ht="21" x14ac:dyDescent="0.2">
      <c r="A3331" s="451" t="s">
        <v>2717</v>
      </c>
      <c r="B3331" s="451" t="s">
        <v>1703</v>
      </c>
      <c r="C3331" s="451" t="s">
        <v>1432</v>
      </c>
      <c r="D3331" s="451" t="s">
        <v>1491</v>
      </c>
      <c r="E3331" s="451" t="s">
        <v>1434</v>
      </c>
      <c r="F3331" s="451" t="s">
        <v>2719</v>
      </c>
      <c r="G3331" s="452" t="s">
        <v>1436</v>
      </c>
      <c r="H3331" s="453">
        <v>6230</v>
      </c>
      <c r="I3331" s="452" t="s">
        <v>1613</v>
      </c>
      <c r="J3331" s="452" t="s">
        <v>1438</v>
      </c>
      <c r="K3331" s="452" t="s">
        <v>1438</v>
      </c>
      <c r="L3331" s="452" t="s">
        <v>1439</v>
      </c>
      <c r="M3331" s="452" t="s">
        <v>1440</v>
      </c>
      <c r="N3331" s="454">
        <v>44370</v>
      </c>
      <c r="O3331" s="452" t="s">
        <v>1440</v>
      </c>
      <c r="P3331" s="454">
        <v>44468</v>
      </c>
    </row>
    <row r="3332" spans="1:16" ht="21" x14ac:dyDescent="0.2">
      <c r="A3332" s="451" t="s">
        <v>2717</v>
      </c>
      <c r="B3332" s="451" t="s">
        <v>1703</v>
      </c>
      <c r="C3332" s="451" t="s">
        <v>1432</v>
      </c>
      <c r="D3332" s="451" t="s">
        <v>1507</v>
      </c>
      <c r="E3332" s="451" t="s">
        <v>1442</v>
      </c>
      <c r="F3332" s="451" t="s">
        <v>2562</v>
      </c>
      <c r="G3332" s="452" t="s">
        <v>1436</v>
      </c>
      <c r="H3332" s="453">
        <v>-6230</v>
      </c>
      <c r="I3332" s="452" t="s">
        <v>1707</v>
      </c>
      <c r="J3332" s="452" t="s">
        <v>1438</v>
      </c>
      <c r="K3332" s="452" t="s">
        <v>1438</v>
      </c>
      <c r="L3332" s="452" t="s">
        <v>1439</v>
      </c>
      <c r="M3332" s="452" t="s">
        <v>1440</v>
      </c>
      <c r="N3332" s="454">
        <v>44384</v>
      </c>
      <c r="O3332" s="452" t="s">
        <v>1440</v>
      </c>
      <c r="P3332" s="454">
        <v>44468</v>
      </c>
    </row>
    <row r="3333" spans="1:16" ht="21" x14ac:dyDescent="0.2">
      <c r="A3333" s="451" t="s">
        <v>2717</v>
      </c>
      <c r="B3333" s="451" t="s">
        <v>1708</v>
      </c>
      <c r="C3333" s="451" t="s">
        <v>1432</v>
      </c>
      <c r="D3333" s="451" t="s">
        <v>1507</v>
      </c>
      <c r="E3333" s="451" t="s">
        <v>1434</v>
      </c>
      <c r="F3333" s="451" t="s">
        <v>1571</v>
      </c>
      <c r="G3333" s="452" t="s">
        <v>1436</v>
      </c>
      <c r="H3333" s="453">
        <v>6230</v>
      </c>
      <c r="I3333" s="452" t="s">
        <v>1707</v>
      </c>
      <c r="J3333" s="452" t="s">
        <v>1438</v>
      </c>
      <c r="K3333" s="452" t="s">
        <v>1438</v>
      </c>
      <c r="L3333" s="452" t="s">
        <v>1439</v>
      </c>
      <c r="M3333" s="452" t="s">
        <v>1440</v>
      </c>
      <c r="N3333" s="454">
        <v>44384</v>
      </c>
      <c r="O3333" s="452" t="s">
        <v>1440</v>
      </c>
      <c r="P3333" s="454">
        <v>44468</v>
      </c>
    </row>
    <row r="3334" spans="1:16" ht="21" x14ac:dyDescent="0.2">
      <c r="A3334" s="451" t="s">
        <v>2717</v>
      </c>
      <c r="B3334" s="451" t="s">
        <v>1708</v>
      </c>
      <c r="C3334" s="451" t="s">
        <v>1432</v>
      </c>
      <c r="D3334" s="451" t="s">
        <v>1531</v>
      </c>
      <c r="E3334" s="451" t="s">
        <v>1568</v>
      </c>
      <c r="F3334" s="451" t="s">
        <v>1897</v>
      </c>
      <c r="G3334" s="452" t="s">
        <v>1436</v>
      </c>
      <c r="H3334" s="453">
        <v>1341.25</v>
      </c>
      <c r="I3334" s="452" t="s">
        <v>1627</v>
      </c>
      <c r="J3334" s="455"/>
      <c r="K3334" s="452" t="s">
        <v>1533</v>
      </c>
      <c r="L3334" s="452" t="s">
        <v>1439</v>
      </c>
      <c r="M3334" s="452" t="s">
        <v>1452</v>
      </c>
      <c r="N3334" s="454">
        <v>44496</v>
      </c>
      <c r="O3334" s="452" t="s">
        <v>1534</v>
      </c>
      <c r="P3334" s="454">
        <v>44497</v>
      </c>
    </row>
    <row r="3335" spans="1:16" ht="21" x14ac:dyDescent="0.2">
      <c r="A3335" s="451" t="s">
        <v>2717</v>
      </c>
      <c r="B3335" s="451" t="s">
        <v>1708</v>
      </c>
      <c r="C3335" s="451" t="s">
        <v>1432</v>
      </c>
      <c r="D3335" s="451" t="s">
        <v>1531</v>
      </c>
      <c r="E3335" s="451" t="s">
        <v>1628</v>
      </c>
      <c r="F3335" s="451" t="s">
        <v>1897</v>
      </c>
      <c r="G3335" s="452" t="s">
        <v>1436</v>
      </c>
      <c r="H3335" s="453">
        <v>1299.3800000000001</v>
      </c>
      <c r="I3335" s="452" t="s">
        <v>1629</v>
      </c>
      <c r="J3335" s="455"/>
      <c r="K3335" s="452" t="s">
        <v>1533</v>
      </c>
      <c r="L3335" s="452" t="s">
        <v>1439</v>
      </c>
      <c r="M3335" s="452" t="s">
        <v>1452</v>
      </c>
      <c r="N3335" s="454">
        <v>44496</v>
      </c>
      <c r="O3335" s="452" t="s">
        <v>1534</v>
      </c>
      <c r="P3335" s="454">
        <v>44497</v>
      </c>
    </row>
    <row r="3336" spans="1:16" ht="21" x14ac:dyDescent="0.2">
      <c r="A3336" s="451" t="s">
        <v>2717</v>
      </c>
      <c r="B3336" s="451" t="s">
        <v>1575</v>
      </c>
      <c r="C3336" s="451" t="s">
        <v>1432</v>
      </c>
      <c r="D3336" s="451" t="s">
        <v>1507</v>
      </c>
      <c r="E3336" s="451" t="s">
        <v>1442</v>
      </c>
      <c r="F3336" s="451" t="s">
        <v>2287</v>
      </c>
      <c r="G3336" s="452" t="s">
        <v>1436</v>
      </c>
      <c r="H3336" s="453">
        <v>20994</v>
      </c>
      <c r="I3336" s="452" t="s">
        <v>1712</v>
      </c>
      <c r="J3336" s="452" t="s">
        <v>1438</v>
      </c>
      <c r="K3336" s="452" t="s">
        <v>1438</v>
      </c>
      <c r="L3336" s="452" t="s">
        <v>1439</v>
      </c>
      <c r="M3336" s="452" t="s">
        <v>1440</v>
      </c>
      <c r="N3336" s="454">
        <v>44399</v>
      </c>
      <c r="O3336" s="452" t="s">
        <v>1440</v>
      </c>
      <c r="P3336" s="454">
        <v>44468</v>
      </c>
    </row>
    <row r="3337" spans="1:16" ht="21" x14ac:dyDescent="0.2">
      <c r="A3337" s="451" t="s">
        <v>2717</v>
      </c>
      <c r="B3337" s="451" t="s">
        <v>1575</v>
      </c>
      <c r="C3337" s="451" t="s">
        <v>1432</v>
      </c>
      <c r="D3337" s="451" t="s">
        <v>1448</v>
      </c>
      <c r="E3337" s="451" t="s">
        <v>1460</v>
      </c>
      <c r="F3337" s="451" t="s">
        <v>1897</v>
      </c>
      <c r="G3337" s="452" t="s">
        <v>1436</v>
      </c>
      <c r="H3337" s="453">
        <v>16795</v>
      </c>
      <c r="I3337" s="452" t="s">
        <v>1462</v>
      </c>
      <c r="J3337" s="455"/>
      <c r="K3337" s="452" t="s">
        <v>1533</v>
      </c>
      <c r="L3337" s="452" t="s">
        <v>1439</v>
      </c>
      <c r="M3337" s="452" t="s">
        <v>1452</v>
      </c>
      <c r="N3337" s="454">
        <v>44550</v>
      </c>
      <c r="O3337" s="452" t="s">
        <v>1453</v>
      </c>
      <c r="P3337" s="454">
        <v>44553</v>
      </c>
    </row>
    <row r="3338" spans="1:16" ht="21" x14ac:dyDescent="0.2">
      <c r="A3338" s="451" t="s">
        <v>2717</v>
      </c>
      <c r="B3338" s="451" t="s">
        <v>1713</v>
      </c>
      <c r="C3338" s="451" t="s">
        <v>1432</v>
      </c>
      <c r="D3338" s="451" t="s">
        <v>1466</v>
      </c>
      <c r="E3338" s="451" t="s">
        <v>1442</v>
      </c>
      <c r="F3338" s="451" t="s">
        <v>2672</v>
      </c>
      <c r="G3338" s="452" t="s">
        <v>1436</v>
      </c>
      <c r="H3338" s="453">
        <v>7358</v>
      </c>
      <c r="I3338" s="452" t="s">
        <v>1676</v>
      </c>
      <c r="J3338" s="452" t="s">
        <v>1438</v>
      </c>
      <c r="K3338" s="452" t="s">
        <v>1438</v>
      </c>
      <c r="L3338" s="452" t="s">
        <v>1439</v>
      </c>
      <c r="M3338" s="452" t="s">
        <v>1440</v>
      </c>
      <c r="N3338" s="454">
        <v>44330</v>
      </c>
      <c r="O3338" s="452" t="s">
        <v>1440</v>
      </c>
      <c r="P3338" s="454">
        <v>44468</v>
      </c>
    </row>
    <row r="3339" spans="1:16" ht="21" x14ac:dyDescent="0.2">
      <c r="A3339" s="451" t="s">
        <v>2717</v>
      </c>
      <c r="B3339" s="451" t="s">
        <v>1713</v>
      </c>
      <c r="C3339" s="451" t="s">
        <v>1432</v>
      </c>
      <c r="D3339" s="451" t="s">
        <v>1507</v>
      </c>
      <c r="E3339" s="451" t="s">
        <v>1442</v>
      </c>
      <c r="F3339" s="451" t="s">
        <v>2274</v>
      </c>
      <c r="G3339" s="452" t="s">
        <v>1436</v>
      </c>
      <c r="H3339" s="453">
        <v>27010</v>
      </c>
      <c r="I3339" s="452" t="s">
        <v>1640</v>
      </c>
      <c r="J3339" s="452" t="s">
        <v>1438</v>
      </c>
      <c r="K3339" s="452" t="s">
        <v>1438</v>
      </c>
      <c r="L3339" s="452" t="s">
        <v>1439</v>
      </c>
      <c r="M3339" s="452" t="s">
        <v>1440</v>
      </c>
      <c r="N3339" s="454">
        <v>44384</v>
      </c>
      <c r="O3339" s="452" t="s">
        <v>1440</v>
      </c>
      <c r="P3339" s="454">
        <v>44468</v>
      </c>
    </row>
    <row r="3340" spans="1:16" ht="21" x14ac:dyDescent="0.2">
      <c r="A3340" s="451" t="s">
        <v>2717</v>
      </c>
      <c r="B3340" s="451" t="s">
        <v>1713</v>
      </c>
      <c r="C3340" s="451" t="s">
        <v>1432</v>
      </c>
      <c r="D3340" s="451" t="s">
        <v>1540</v>
      </c>
      <c r="E3340" s="451" t="s">
        <v>1677</v>
      </c>
      <c r="F3340" s="451" t="s">
        <v>1886</v>
      </c>
      <c r="G3340" s="452" t="s">
        <v>1436</v>
      </c>
      <c r="H3340" s="453">
        <v>10290</v>
      </c>
      <c r="I3340" s="452" t="s">
        <v>1678</v>
      </c>
      <c r="J3340" s="455"/>
      <c r="K3340" s="452" t="s">
        <v>1533</v>
      </c>
      <c r="L3340" s="452" t="s">
        <v>1439</v>
      </c>
      <c r="M3340" s="452" t="s">
        <v>1452</v>
      </c>
      <c r="N3340" s="454">
        <v>44525</v>
      </c>
      <c r="O3340" s="452" t="s">
        <v>1534</v>
      </c>
      <c r="P3340" s="454">
        <v>44525</v>
      </c>
    </row>
    <row r="3341" spans="1:16" ht="21" x14ac:dyDescent="0.2">
      <c r="A3341" s="451" t="s">
        <v>2717</v>
      </c>
      <c r="B3341" s="451" t="s">
        <v>1717</v>
      </c>
      <c r="C3341" s="451" t="s">
        <v>1432</v>
      </c>
      <c r="D3341" s="451" t="s">
        <v>1433</v>
      </c>
      <c r="E3341" s="451" t="s">
        <v>1442</v>
      </c>
      <c r="F3341" s="451" t="s">
        <v>1995</v>
      </c>
      <c r="G3341" s="452" t="s">
        <v>1436</v>
      </c>
      <c r="H3341" s="453">
        <v>91134</v>
      </c>
      <c r="I3341" s="452" t="s">
        <v>1654</v>
      </c>
      <c r="J3341" s="452" t="s">
        <v>1438</v>
      </c>
      <c r="K3341" s="452" t="s">
        <v>1438</v>
      </c>
      <c r="L3341" s="452" t="s">
        <v>1439</v>
      </c>
      <c r="M3341" s="452" t="s">
        <v>1440</v>
      </c>
      <c r="N3341" s="454">
        <v>44312</v>
      </c>
      <c r="O3341" s="452" t="s">
        <v>1440</v>
      </c>
      <c r="P3341" s="454">
        <v>44468</v>
      </c>
    </row>
    <row r="3342" spans="1:16" ht="21" x14ac:dyDescent="0.2">
      <c r="A3342" s="451" t="s">
        <v>2720</v>
      </c>
      <c r="B3342" s="451" t="s">
        <v>1463</v>
      </c>
      <c r="C3342" s="451" t="s">
        <v>1432</v>
      </c>
      <c r="D3342" s="451" t="s">
        <v>1433</v>
      </c>
      <c r="E3342" s="451" t="s">
        <v>1442</v>
      </c>
      <c r="F3342" s="451" t="s">
        <v>2576</v>
      </c>
      <c r="G3342" s="452" t="s">
        <v>1436</v>
      </c>
      <c r="H3342" s="453">
        <v>20963.52</v>
      </c>
      <c r="I3342" s="452" t="s">
        <v>1465</v>
      </c>
      <c r="J3342" s="452" t="s">
        <v>1438</v>
      </c>
      <c r="K3342" s="452" t="s">
        <v>1438</v>
      </c>
      <c r="L3342" s="452" t="s">
        <v>1439</v>
      </c>
      <c r="M3342" s="452" t="s">
        <v>1440</v>
      </c>
      <c r="N3342" s="454">
        <v>44302</v>
      </c>
      <c r="O3342" s="452" t="s">
        <v>1440</v>
      </c>
      <c r="P3342" s="454">
        <v>44468</v>
      </c>
    </row>
    <row r="3343" spans="1:16" ht="21" x14ac:dyDescent="0.2">
      <c r="A3343" s="451" t="s">
        <v>2720</v>
      </c>
      <c r="B3343" s="451" t="s">
        <v>1463</v>
      </c>
      <c r="C3343" s="451" t="s">
        <v>1432</v>
      </c>
      <c r="D3343" s="451" t="s">
        <v>1433</v>
      </c>
      <c r="E3343" s="451" t="s">
        <v>1442</v>
      </c>
      <c r="F3343" s="451" t="s">
        <v>2296</v>
      </c>
      <c r="G3343" s="452" t="s">
        <v>1436</v>
      </c>
      <c r="H3343" s="453">
        <v>2104745</v>
      </c>
      <c r="I3343" s="452" t="s">
        <v>1650</v>
      </c>
      <c r="J3343" s="452" t="s">
        <v>1438</v>
      </c>
      <c r="K3343" s="452" t="s">
        <v>1438</v>
      </c>
      <c r="L3343" s="452" t="s">
        <v>1439</v>
      </c>
      <c r="M3343" s="452" t="s">
        <v>1440</v>
      </c>
      <c r="N3343" s="454">
        <v>44309</v>
      </c>
      <c r="O3343" s="452" t="s">
        <v>1440</v>
      </c>
      <c r="P3343" s="454">
        <v>44468</v>
      </c>
    </row>
    <row r="3344" spans="1:16" ht="21" x14ac:dyDescent="0.2">
      <c r="A3344" s="451" t="s">
        <v>2720</v>
      </c>
      <c r="B3344" s="451" t="s">
        <v>1463</v>
      </c>
      <c r="C3344" s="451" t="s">
        <v>1432</v>
      </c>
      <c r="D3344" s="451" t="s">
        <v>1466</v>
      </c>
      <c r="E3344" s="451" t="s">
        <v>1442</v>
      </c>
      <c r="F3344" s="451" t="s">
        <v>2066</v>
      </c>
      <c r="G3344" s="452" t="s">
        <v>1436</v>
      </c>
      <c r="H3344" s="453">
        <v>808</v>
      </c>
      <c r="I3344" s="452" t="s">
        <v>1643</v>
      </c>
      <c r="J3344" s="452" t="s">
        <v>1438</v>
      </c>
      <c r="K3344" s="452" t="s">
        <v>1438</v>
      </c>
      <c r="L3344" s="452" t="s">
        <v>1439</v>
      </c>
      <c r="M3344" s="452" t="s">
        <v>1440</v>
      </c>
      <c r="N3344" s="454">
        <v>44535</v>
      </c>
      <c r="O3344" s="452" t="s">
        <v>1440</v>
      </c>
      <c r="P3344" s="454">
        <v>44468</v>
      </c>
    </row>
    <row r="3345" spans="1:16" ht="21" x14ac:dyDescent="0.2">
      <c r="A3345" s="451" t="s">
        <v>2720</v>
      </c>
      <c r="B3345" s="451" t="s">
        <v>1463</v>
      </c>
      <c r="C3345" s="451" t="s">
        <v>1432</v>
      </c>
      <c r="D3345" s="451" t="s">
        <v>1466</v>
      </c>
      <c r="E3345" s="451" t="s">
        <v>1434</v>
      </c>
      <c r="F3345" s="451" t="s">
        <v>2240</v>
      </c>
      <c r="G3345" s="452" t="s">
        <v>1436</v>
      </c>
      <c r="H3345" s="453">
        <v>2282</v>
      </c>
      <c r="I3345" s="452" t="s">
        <v>1591</v>
      </c>
      <c r="J3345" s="452" t="s">
        <v>1438</v>
      </c>
      <c r="K3345" s="452" t="s">
        <v>1438</v>
      </c>
      <c r="L3345" s="452" t="s">
        <v>1439</v>
      </c>
      <c r="M3345" s="452" t="s">
        <v>1440</v>
      </c>
      <c r="N3345" s="454">
        <v>44535</v>
      </c>
      <c r="O3345" s="452" t="s">
        <v>1440</v>
      </c>
      <c r="P3345" s="454">
        <v>44468</v>
      </c>
    </row>
    <row r="3346" spans="1:16" ht="21" x14ac:dyDescent="0.2">
      <c r="A3346" s="451" t="s">
        <v>2720</v>
      </c>
      <c r="B3346" s="451" t="s">
        <v>1463</v>
      </c>
      <c r="C3346" s="451" t="s">
        <v>1432</v>
      </c>
      <c r="D3346" s="451" t="s">
        <v>1491</v>
      </c>
      <c r="E3346" s="451" t="s">
        <v>1434</v>
      </c>
      <c r="F3346" s="451" t="s">
        <v>2055</v>
      </c>
      <c r="G3346" s="452" t="s">
        <v>1436</v>
      </c>
      <c r="H3346" s="453">
        <v>25027.23</v>
      </c>
      <c r="I3346" s="452" t="s">
        <v>1492</v>
      </c>
      <c r="J3346" s="452" t="s">
        <v>1438</v>
      </c>
      <c r="K3346" s="452" t="s">
        <v>1438</v>
      </c>
      <c r="L3346" s="452" t="s">
        <v>1439</v>
      </c>
      <c r="M3346" s="452" t="s">
        <v>1440</v>
      </c>
      <c r="N3346" s="454">
        <v>44292</v>
      </c>
      <c r="O3346" s="452" t="s">
        <v>1440</v>
      </c>
      <c r="P3346" s="454">
        <v>44468</v>
      </c>
    </row>
    <row r="3347" spans="1:16" ht="21" x14ac:dyDescent="0.2">
      <c r="A3347" s="451" t="s">
        <v>2720</v>
      </c>
      <c r="B3347" s="451" t="s">
        <v>1463</v>
      </c>
      <c r="C3347" s="451" t="s">
        <v>1432</v>
      </c>
      <c r="D3347" s="451" t="s">
        <v>1515</v>
      </c>
      <c r="E3347" s="451" t="s">
        <v>1442</v>
      </c>
      <c r="F3347" s="451" t="s">
        <v>1847</v>
      </c>
      <c r="G3347" s="452" t="s">
        <v>1436</v>
      </c>
      <c r="H3347" s="453">
        <v>17071.95</v>
      </c>
      <c r="I3347" s="452" t="s">
        <v>1524</v>
      </c>
      <c r="J3347" s="452" t="s">
        <v>1438</v>
      </c>
      <c r="K3347" s="452" t="s">
        <v>1438</v>
      </c>
      <c r="L3347" s="452" t="s">
        <v>1439</v>
      </c>
      <c r="M3347" s="452" t="s">
        <v>1440</v>
      </c>
      <c r="N3347" s="454">
        <v>44294</v>
      </c>
      <c r="O3347" s="452" t="s">
        <v>1440</v>
      </c>
      <c r="P3347" s="454">
        <v>44468</v>
      </c>
    </row>
    <row r="3348" spans="1:16" ht="21" x14ac:dyDescent="0.2">
      <c r="A3348" s="451" t="s">
        <v>2720</v>
      </c>
      <c r="B3348" s="451" t="s">
        <v>1463</v>
      </c>
      <c r="C3348" s="451" t="s">
        <v>1432</v>
      </c>
      <c r="D3348" s="451" t="s">
        <v>1540</v>
      </c>
      <c r="E3348" s="451" t="s">
        <v>1442</v>
      </c>
      <c r="F3348" s="451" t="s">
        <v>1754</v>
      </c>
      <c r="G3348" s="452" t="s">
        <v>1436</v>
      </c>
      <c r="H3348" s="453">
        <v>22958.25</v>
      </c>
      <c r="I3348" s="452" t="s">
        <v>1542</v>
      </c>
      <c r="J3348" s="455"/>
      <c r="K3348" s="452" t="s">
        <v>1533</v>
      </c>
      <c r="L3348" s="452" t="s">
        <v>1439</v>
      </c>
      <c r="M3348" s="452" t="s">
        <v>1452</v>
      </c>
      <c r="N3348" s="454">
        <v>44501</v>
      </c>
      <c r="O3348" s="452" t="s">
        <v>1453</v>
      </c>
      <c r="P3348" s="454">
        <v>44502</v>
      </c>
    </row>
    <row r="3349" spans="1:16" ht="21" x14ac:dyDescent="0.2">
      <c r="A3349" s="451" t="s">
        <v>2720</v>
      </c>
      <c r="B3349" s="451" t="s">
        <v>1463</v>
      </c>
      <c r="C3349" s="451" t="s">
        <v>1432</v>
      </c>
      <c r="D3349" s="451" t="s">
        <v>1540</v>
      </c>
      <c r="E3349" s="451" t="s">
        <v>1592</v>
      </c>
      <c r="F3349" s="451" t="s">
        <v>1754</v>
      </c>
      <c r="G3349" s="452" t="s">
        <v>1436</v>
      </c>
      <c r="H3349" s="453">
        <v>3194</v>
      </c>
      <c r="I3349" s="452" t="s">
        <v>1594</v>
      </c>
      <c r="J3349" s="455"/>
      <c r="K3349" s="452" t="s">
        <v>1533</v>
      </c>
      <c r="L3349" s="452" t="s">
        <v>1439</v>
      </c>
      <c r="M3349" s="452" t="s">
        <v>1452</v>
      </c>
      <c r="N3349" s="454">
        <v>44525</v>
      </c>
      <c r="O3349" s="452" t="s">
        <v>1534</v>
      </c>
      <c r="P3349" s="454">
        <v>44525</v>
      </c>
    </row>
    <row r="3350" spans="1:16" ht="21" x14ac:dyDescent="0.2">
      <c r="A3350" s="451" t="s">
        <v>2720</v>
      </c>
      <c r="B3350" s="451" t="s">
        <v>1463</v>
      </c>
      <c r="C3350" s="451" t="s">
        <v>1432</v>
      </c>
      <c r="D3350" s="451" t="s">
        <v>1540</v>
      </c>
      <c r="E3350" s="451" t="s">
        <v>1644</v>
      </c>
      <c r="F3350" s="451" t="s">
        <v>1754</v>
      </c>
      <c r="G3350" s="452" t="s">
        <v>1436</v>
      </c>
      <c r="H3350" s="453">
        <v>1130</v>
      </c>
      <c r="I3350" s="452" t="s">
        <v>1645</v>
      </c>
      <c r="J3350" s="455"/>
      <c r="K3350" s="452" t="s">
        <v>1533</v>
      </c>
      <c r="L3350" s="452" t="s">
        <v>1439</v>
      </c>
      <c r="M3350" s="452" t="s">
        <v>1452</v>
      </c>
      <c r="N3350" s="454">
        <v>44525</v>
      </c>
      <c r="O3350" s="452" t="s">
        <v>1534</v>
      </c>
      <c r="P3350" s="454">
        <v>44525</v>
      </c>
    </row>
    <row r="3351" spans="1:16" ht="21" x14ac:dyDescent="0.2">
      <c r="A3351" s="451" t="s">
        <v>2720</v>
      </c>
      <c r="B3351" s="451" t="s">
        <v>1463</v>
      </c>
      <c r="C3351" s="451" t="s">
        <v>1432</v>
      </c>
      <c r="D3351" s="451" t="s">
        <v>1448</v>
      </c>
      <c r="E3351" s="451" t="s">
        <v>1434</v>
      </c>
      <c r="F3351" s="451" t="s">
        <v>1988</v>
      </c>
      <c r="G3351" s="452" t="s">
        <v>1436</v>
      </c>
      <c r="H3351" s="453">
        <v>1642.5</v>
      </c>
      <c r="I3351" s="452" t="s">
        <v>1562</v>
      </c>
      <c r="J3351" s="455"/>
      <c r="K3351" s="452" t="s">
        <v>1533</v>
      </c>
      <c r="L3351" s="452" t="s">
        <v>1439</v>
      </c>
      <c r="M3351" s="452" t="s">
        <v>1452</v>
      </c>
      <c r="N3351" s="454">
        <v>44536</v>
      </c>
      <c r="O3351" s="452" t="s">
        <v>1453</v>
      </c>
      <c r="P3351" s="454">
        <v>44544</v>
      </c>
    </row>
    <row r="3352" spans="1:16" ht="21" x14ac:dyDescent="0.2">
      <c r="A3352" s="451" t="s">
        <v>2720</v>
      </c>
      <c r="B3352" s="451" t="s">
        <v>1463</v>
      </c>
      <c r="C3352" s="451" t="s">
        <v>1432</v>
      </c>
      <c r="D3352" s="451" t="s">
        <v>1448</v>
      </c>
      <c r="E3352" s="451" t="s">
        <v>1553</v>
      </c>
      <c r="F3352" s="451" t="s">
        <v>1754</v>
      </c>
      <c r="G3352" s="452" t="s">
        <v>1436</v>
      </c>
      <c r="H3352" s="453">
        <v>16753.29</v>
      </c>
      <c r="I3352" s="452" t="s">
        <v>1574</v>
      </c>
      <c r="J3352" s="455"/>
      <c r="K3352" s="452" t="s">
        <v>1533</v>
      </c>
      <c r="L3352" s="452" t="s">
        <v>1439</v>
      </c>
      <c r="M3352" s="452" t="s">
        <v>1452</v>
      </c>
      <c r="N3352" s="454">
        <v>44560</v>
      </c>
      <c r="O3352" s="452" t="s">
        <v>1534</v>
      </c>
      <c r="P3352" s="454">
        <v>44560</v>
      </c>
    </row>
    <row r="3353" spans="1:16" x14ac:dyDescent="0.2">
      <c r="A3353" s="451" t="s">
        <v>2720</v>
      </c>
      <c r="B3353" s="451" t="s">
        <v>1693</v>
      </c>
      <c r="C3353" s="451" t="s">
        <v>1432</v>
      </c>
      <c r="D3353" s="451" t="s">
        <v>1433</v>
      </c>
      <c r="E3353" s="451" t="s">
        <v>1434</v>
      </c>
      <c r="F3353" s="451" t="s">
        <v>2439</v>
      </c>
      <c r="G3353" s="452" t="s">
        <v>1436</v>
      </c>
      <c r="H3353" s="453">
        <v>62510</v>
      </c>
      <c r="I3353" s="452" t="s">
        <v>1648</v>
      </c>
      <c r="J3353" s="452" t="s">
        <v>1438</v>
      </c>
      <c r="K3353" s="452" t="s">
        <v>1438</v>
      </c>
      <c r="L3353" s="452" t="s">
        <v>1439</v>
      </c>
      <c r="M3353" s="452" t="s">
        <v>1440</v>
      </c>
      <c r="N3353" s="454">
        <v>44309</v>
      </c>
      <c r="O3353" s="452" t="s">
        <v>1440</v>
      </c>
      <c r="P3353" s="454">
        <v>44468</v>
      </c>
    </row>
    <row r="3354" spans="1:16" x14ac:dyDescent="0.2">
      <c r="A3354" s="451" t="s">
        <v>2720</v>
      </c>
      <c r="B3354" s="451" t="s">
        <v>1695</v>
      </c>
      <c r="C3354" s="451" t="s">
        <v>1432</v>
      </c>
      <c r="D3354" s="451" t="s">
        <v>1466</v>
      </c>
      <c r="E3354" s="451" t="s">
        <v>1442</v>
      </c>
      <c r="F3354" s="451" t="s">
        <v>1897</v>
      </c>
      <c r="G3354" s="452" t="s">
        <v>1436</v>
      </c>
      <c r="H3354" s="453">
        <v>683823.73</v>
      </c>
      <c r="I3354" s="452" t="s">
        <v>1655</v>
      </c>
      <c r="J3354" s="452" t="s">
        <v>1438</v>
      </c>
      <c r="K3354" s="452" t="s">
        <v>1438</v>
      </c>
      <c r="L3354" s="452" t="s">
        <v>1439</v>
      </c>
      <c r="M3354" s="452" t="s">
        <v>1440</v>
      </c>
      <c r="N3354" s="454">
        <v>44341</v>
      </c>
      <c r="O3354" s="452" t="s">
        <v>1440</v>
      </c>
      <c r="P3354" s="454">
        <v>44468</v>
      </c>
    </row>
    <row r="3355" spans="1:16" x14ac:dyDescent="0.2">
      <c r="A3355" s="451" t="s">
        <v>2720</v>
      </c>
      <c r="B3355" s="451" t="s">
        <v>1697</v>
      </c>
      <c r="C3355" s="451" t="s">
        <v>1432</v>
      </c>
      <c r="D3355" s="451" t="s">
        <v>1433</v>
      </c>
      <c r="E3355" s="451" t="s">
        <v>1442</v>
      </c>
      <c r="F3355" s="451" t="s">
        <v>2048</v>
      </c>
      <c r="G3355" s="452" t="s">
        <v>1436</v>
      </c>
      <c r="H3355" s="453">
        <v>43762</v>
      </c>
      <c r="I3355" s="452" t="s">
        <v>1670</v>
      </c>
      <c r="J3355" s="452" t="s">
        <v>1438</v>
      </c>
      <c r="K3355" s="452" t="s">
        <v>1438</v>
      </c>
      <c r="L3355" s="452" t="s">
        <v>1439</v>
      </c>
      <c r="M3355" s="452" t="s">
        <v>1440</v>
      </c>
      <c r="N3355" s="454">
        <v>44309</v>
      </c>
      <c r="O3355" s="452" t="s">
        <v>1440</v>
      </c>
      <c r="P3355" s="454">
        <v>44468</v>
      </c>
    </row>
    <row r="3356" spans="1:16" x14ac:dyDescent="0.2">
      <c r="A3356" s="451" t="s">
        <v>2720</v>
      </c>
      <c r="B3356" s="451" t="s">
        <v>1697</v>
      </c>
      <c r="C3356" s="451" t="s">
        <v>1432</v>
      </c>
      <c r="D3356" s="451" t="s">
        <v>1448</v>
      </c>
      <c r="E3356" s="451" t="s">
        <v>1544</v>
      </c>
      <c r="F3356" s="451" t="s">
        <v>1772</v>
      </c>
      <c r="G3356" s="452" t="s">
        <v>1436</v>
      </c>
      <c r="H3356" s="453">
        <v>5381</v>
      </c>
      <c r="I3356" s="452" t="s">
        <v>1564</v>
      </c>
      <c r="J3356" s="455"/>
      <c r="K3356" s="452" t="s">
        <v>1533</v>
      </c>
      <c r="L3356" s="452" t="s">
        <v>1439</v>
      </c>
      <c r="M3356" s="452" t="s">
        <v>1452</v>
      </c>
      <c r="N3356" s="454">
        <v>44539</v>
      </c>
      <c r="O3356" s="452" t="s">
        <v>1453</v>
      </c>
      <c r="P3356" s="454">
        <v>44544</v>
      </c>
    </row>
    <row r="3357" spans="1:16" ht="21" x14ac:dyDescent="0.2">
      <c r="A3357" s="451" t="s">
        <v>2720</v>
      </c>
      <c r="B3357" s="451" t="s">
        <v>1703</v>
      </c>
      <c r="C3357" s="451" t="s">
        <v>1432</v>
      </c>
      <c r="D3357" s="451" t="s">
        <v>1491</v>
      </c>
      <c r="E3357" s="451" t="s">
        <v>1434</v>
      </c>
      <c r="F3357" s="451" t="s">
        <v>1443</v>
      </c>
      <c r="G3357" s="452" t="s">
        <v>1436</v>
      </c>
      <c r="H3357" s="453">
        <v>20230</v>
      </c>
      <c r="I3357" s="452" t="s">
        <v>1613</v>
      </c>
      <c r="J3357" s="452" t="s">
        <v>1438</v>
      </c>
      <c r="K3357" s="452" t="s">
        <v>1438</v>
      </c>
      <c r="L3357" s="452" t="s">
        <v>1439</v>
      </c>
      <c r="M3357" s="452" t="s">
        <v>1440</v>
      </c>
      <c r="N3357" s="454">
        <v>44370</v>
      </c>
      <c r="O3357" s="452" t="s">
        <v>1440</v>
      </c>
      <c r="P3357" s="454">
        <v>44468</v>
      </c>
    </row>
    <row r="3358" spans="1:16" ht="21" x14ac:dyDescent="0.2">
      <c r="A3358" s="451" t="s">
        <v>2720</v>
      </c>
      <c r="B3358" s="451" t="s">
        <v>1703</v>
      </c>
      <c r="C3358" s="451" t="s">
        <v>1432</v>
      </c>
      <c r="D3358" s="451" t="s">
        <v>1507</v>
      </c>
      <c r="E3358" s="451" t="s">
        <v>1442</v>
      </c>
      <c r="F3358" s="451" t="s">
        <v>1749</v>
      </c>
      <c r="G3358" s="452" t="s">
        <v>1436</v>
      </c>
      <c r="H3358" s="453">
        <v>-20230</v>
      </c>
      <c r="I3358" s="452" t="s">
        <v>1707</v>
      </c>
      <c r="J3358" s="452" t="s">
        <v>1438</v>
      </c>
      <c r="K3358" s="452" t="s">
        <v>1438</v>
      </c>
      <c r="L3358" s="452" t="s">
        <v>1439</v>
      </c>
      <c r="M3358" s="452" t="s">
        <v>1440</v>
      </c>
      <c r="N3358" s="454">
        <v>44384</v>
      </c>
      <c r="O3358" s="452" t="s">
        <v>1440</v>
      </c>
      <c r="P3358" s="454">
        <v>44468</v>
      </c>
    </row>
    <row r="3359" spans="1:16" x14ac:dyDescent="0.2">
      <c r="A3359" s="451" t="s">
        <v>2720</v>
      </c>
      <c r="B3359" s="451" t="s">
        <v>1708</v>
      </c>
      <c r="C3359" s="451" t="s">
        <v>1432</v>
      </c>
      <c r="D3359" s="451" t="s">
        <v>1507</v>
      </c>
      <c r="E3359" s="451" t="s">
        <v>1442</v>
      </c>
      <c r="F3359" s="451" t="s">
        <v>1964</v>
      </c>
      <c r="G3359" s="452" t="s">
        <v>1436</v>
      </c>
      <c r="H3359" s="453">
        <v>20230</v>
      </c>
      <c r="I3359" s="452" t="s">
        <v>1707</v>
      </c>
      <c r="J3359" s="452" t="s">
        <v>1438</v>
      </c>
      <c r="K3359" s="452" t="s">
        <v>1438</v>
      </c>
      <c r="L3359" s="452" t="s">
        <v>1439</v>
      </c>
      <c r="M3359" s="452" t="s">
        <v>1440</v>
      </c>
      <c r="N3359" s="454">
        <v>44384</v>
      </c>
      <c r="O3359" s="452" t="s">
        <v>1440</v>
      </c>
      <c r="P3359" s="454">
        <v>44468</v>
      </c>
    </row>
    <row r="3360" spans="1:16" ht="21" x14ac:dyDescent="0.2">
      <c r="A3360" s="451" t="s">
        <v>2720</v>
      </c>
      <c r="B3360" s="451" t="s">
        <v>1708</v>
      </c>
      <c r="C3360" s="451" t="s">
        <v>1432</v>
      </c>
      <c r="D3360" s="451" t="s">
        <v>1531</v>
      </c>
      <c r="E3360" s="451" t="s">
        <v>1568</v>
      </c>
      <c r="F3360" s="451" t="s">
        <v>2251</v>
      </c>
      <c r="G3360" s="452" t="s">
        <v>1436</v>
      </c>
      <c r="H3360" s="453">
        <v>7250</v>
      </c>
      <c r="I3360" s="452" t="s">
        <v>1627</v>
      </c>
      <c r="J3360" s="455"/>
      <c r="K3360" s="452" t="s">
        <v>1533</v>
      </c>
      <c r="L3360" s="452" t="s">
        <v>1439</v>
      </c>
      <c r="M3360" s="452" t="s">
        <v>1452</v>
      </c>
      <c r="N3360" s="454">
        <v>44496</v>
      </c>
      <c r="O3360" s="452" t="s">
        <v>1534</v>
      </c>
      <c r="P3360" s="454">
        <v>44497</v>
      </c>
    </row>
    <row r="3361" spans="1:16" ht="21" x14ac:dyDescent="0.2">
      <c r="A3361" s="451" t="s">
        <v>2720</v>
      </c>
      <c r="B3361" s="451" t="s">
        <v>1708</v>
      </c>
      <c r="C3361" s="451" t="s">
        <v>1432</v>
      </c>
      <c r="D3361" s="451" t="s">
        <v>1531</v>
      </c>
      <c r="E3361" s="451" t="s">
        <v>1628</v>
      </c>
      <c r="F3361" s="451" t="s">
        <v>2251</v>
      </c>
      <c r="G3361" s="452" t="s">
        <v>1436</v>
      </c>
      <c r="H3361" s="453">
        <v>6142.5</v>
      </c>
      <c r="I3361" s="452" t="s">
        <v>1629</v>
      </c>
      <c r="J3361" s="455"/>
      <c r="K3361" s="452" t="s">
        <v>1533</v>
      </c>
      <c r="L3361" s="452" t="s">
        <v>1439</v>
      </c>
      <c r="M3361" s="452" t="s">
        <v>1452</v>
      </c>
      <c r="N3361" s="454">
        <v>44496</v>
      </c>
      <c r="O3361" s="452" t="s">
        <v>1534</v>
      </c>
      <c r="P3361" s="454">
        <v>44497</v>
      </c>
    </row>
    <row r="3362" spans="1:16" x14ac:dyDescent="0.2">
      <c r="A3362" s="451" t="s">
        <v>2720</v>
      </c>
      <c r="B3362" s="451" t="s">
        <v>1575</v>
      </c>
      <c r="C3362" s="451" t="s">
        <v>1432</v>
      </c>
      <c r="D3362" s="451" t="s">
        <v>1507</v>
      </c>
      <c r="E3362" s="451" t="s">
        <v>1434</v>
      </c>
      <c r="F3362" s="451" t="s">
        <v>1548</v>
      </c>
      <c r="G3362" s="452" t="s">
        <v>1436</v>
      </c>
      <c r="H3362" s="453">
        <v>112083</v>
      </c>
      <c r="I3362" s="452" t="s">
        <v>1712</v>
      </c>
      <c r="J3362" s="452" t="s">
        <v>1438</v>
      </c>
      <c r="K3362" s="452" t="s">
        <v>1438</v>
      </c>
      <c r="L3362" s="452" t="s">
        <v>1439</v>
      </c>
      <c r="M3362" s="452" t="s">
        <v>1440</v>
      </c>
      <c r="N3362" s="454">
        <v>44399</v>
      </c>
      <c r="O3362" s="452" t="s">
        <v>1440</v>
      </c>
      <c r="P3362" s="454">
        <v>44468</v>
      </c>
    </row>
    <row r="3363" spans="1:16" ht="21" x14ac:dyDescent="0.2">
      <c r="A3363" s="451" t="s">
        <v>2720</v>
      </c>
      <c r="B3363" s="451" t="s">
        <v>1575</v>
      </c>
      <c r="C3363" s="451" t="s">
        <v>1432</v>
      </c>
      <c r="D3363" s="451" t="s">
        <v>1448</v>
      </c>
      <c r="E3363" s="451" t="s">
        <v>1460</v>
      </c>
      <c r="F3363" s="451" t="s">
        <v>2251</v>
      </c>
      <c r="G3363" s="452" t="s">
        <v>1436</v>
      </c>
      <c r="H3363" s="453">
        <v>89667</v>
      </c>
      <c r="I3363" s="452" t="s">
        <v>1462</v>
      </c>
      <c r="J3363" s="455"/>
      <c r="K3363" s="452" t="s">
        <v>1533</v>
      </c>
      <c r="L3363" s="452" t="s">
        <v>1439</v>
      </c>
      <c r="M3363" s="452" t="s">
        <v>1452</v>
      </c>
      <c r="N3363" s="454">
        <v>44550</v>
      </c>
      <c r="O3363" s="452" t="s">
        <v>1453</v>
      </c>
      <c r="P3363" s="454">
        <v>44553</v>
      </c>
    </row>
    <row r="3364" spans="1:16" x14ac:dyDescent="0.2">
      <c r="A3364" s="451" t="s">
        <v>2720</v>
      </c>
      <c r="B3364" s="451" t="s">
        <v>1713</v>
      </c>
      <c r="C3364" s="451" t="s">
        <v>1432</v>
      </c>
      <c r="D3364" s="451" t="s">
        <v>1466</v>
      </c>
      <c r="E3364" s="451" t="s">
        <v>1434</v>
      </c>
      <c r="F3364" s="451" t="s">
        <v>2239</v>
      </c>
      <c r="G3364" s="452" t="s">
        <v>1436</v>
      </c>
      <c r="H3364" s="453">
        <v>8829</v>
      </c>
      <c r="I3364" s="452" t="s">
        <v>1676</v>
      </c>
      <c r="J3364" s="452" t="s">
        <v>1438</v>
      </c>
      <c r="K3364" s="452" t="s">
        <v>1438</v>
      </c>
      <c r="L3364" s="452" t="s">
        <v>1439</v>
      </c>
      <c r="M3364" s="452" t="s">
        <v>1440</v>
      </c>
      <c r="N3364" s="454">
        <v>44330</v>
      </c>
      <c r="O3364" s="452" t="s">
        <v>1440</v>
      </c>
      <c r="P3364" s="454">
        <v>44468</v>
      </c>
    </row>
    <row r="3365" spans="1:16" x14ac:dyDescent="0.2">
      <c r="A3365" s="451" t="s">
        <v>2720</v>
      </c>
      <c r="B3365" s="451" t="s">
        <v>1713</v>
      </c>
      <c r="C3365" s="451" t="s">
        <v>1432</v>
      </c>
      <c r="D3365" s="451" t="s">
        <v>1507</v>
      </c>
      <c r="E3365" s="451" t="s">
        <v>1442</v>
      </c>
      <c r="F3365" s="451" t="s">
        <v>1846</v>
      </c>
      <c r="G3365" s="452" t="s">
        <v>1436</v>
      </c>
      <c r="H3365" s="453">
        <v>68079</v>
      </c>
      <c r="I3365" s="452" t="s">
        <v>1640</v>
      </c>
      <c r="J3365" s="452" t="s">
        <v>1438</v>
      </c>
      <c r="K3365" s="452" t="s">
        <v>1438</v>
      </c>
      <c r="L3365" s="452" t="s">
        <v>1439</v>
      </c>
      <c r="M3365" s="452" t="s">
        <v>1440</v>
      </c>
      <c r="N3365" s="454">
        <v>44384</v>
      </c>
      <c r="O3365" s="452" t="s">
        <v>1440</v>
      </c>
      <c r="P3365" s="454">
        <v>44468</v>
      </c>
    </row>
    <row r="3366" spans="1:16" ht="21" x14ac:dyDescent="0.2">
      <c r="A3366" s="451" t="s">
        <v>2720</v>
      </c>
      <c r="B3366" s="451" t="s">
        <v>1713</v>
      </c>
      <c r="C3366" s="451" t="s">
        <v>1432</v>
      </c>
      <c r="D3366" s="451" t="s">
        <v>1540</v>
      </c>
      <c r="E3366" s="451" t="s">
        <v>1677</v>
      </c>
      <c r="F3366" s="451" t="s">
        <v>1896</v>
      </c>
      <c r="G3366" s="452" t="s">
        <v>1436</v>
      </c>
      <c r="H3366" s="453">
        <v>12367</v>
      </c>
      <c r="I3366" s="452" t="s">
        <v>1678</v>
      </c>
      <c r="J3366" s="455"/>
      <c r="K3366" s="452" t="s">
        <v>1533</v>
      </c>
      <c r="L3366" s="452" t="s">
        <v>1439</v>
      </c>
      <c r="M3366" s="452" t="s">
        <v>1452</v>
      </c>
      <c r="N3366" s="454">
        <v>44525</v>
      </c>
      <c r="O3366" s="452" t="s">
        <v>1534</v>
      </c>
      <c r="P3366" s="454">
        <v>44525</v>
      </c>
    </row>
    <row r="3367" spans="1:16" x14ac:dyDescent="0.2">
      <c r="A3367" s="451" t="s">
        <v>2720</v>
      </c>
      <c r="B3367" s="451" t="s">
        <v>1717</v>
      </c>
      <c r="C3367" s="451" t="s">
        <v>1432</v>
      </c>
      <c r="D3367" s="451" t="s">
        <v>1433</v>
      </c>
      <c r="E3367" s="451" t="s">
        <v>1434</v>
      </c>
      <c r="F3367" s="451" t="s">
        <v>2504</v>
      </c>
      <c r="G3367" s="452" t="s">
        <v>1436</v>
      </c>
      <c r="H3367" s="453">
        <v>415482</v>
      </c>
      <c r="I3367" s="452" t="s">
        <v>1654</v>
      </c>
      <c r="J3367" s="452" t="s">
        <v>1438</v>
      </c>
      <c r="K3367" s="452" t="s">
        <v>1438</v>
      </c>
      <c r="L3367" s="452" t="s">
        <v>1439</v>
      </c>
      <c r="M3367" s="452" t="s">
        <v>1440</v>
      </c>
      <c r="N3367" s="454">
        <v>44312</v>
      </c>
      <c r="O3367" s="452" t="s">
        <v>1440</v>
      </c>
      <c r="P3367" s="454">
        <v>44468</v>
      </c>
    </row>
    <row r="3368" spans="1:16" ht="21" x14ac:dyDescent="0.2">
      <c r="A3368" s="451" t="s">
        <v>2721</v>
      </c>
      <c r="B3368" s="451" t="s">
        <v>1463</v>
      </c>
      <c r="C3368" s="451" t="s">
        <v>1432</v>
      </c>
      <c r="D3368" s="451" t="s">
        <v>1433</v>
      </c>
      <c r="E3368" s="451" t="s">
        <v>1442</v>
      </c>
      <c r="F3368" s="451" t="s">
        <v>2677</v>
      </c>
      <c r="G3368" s="452" t="s">
        <v>1436</v>
      </c>
      <c r="H3368" s="453">
        <v>541393</v>
      </c>
      <c r="I3368" s="452" t="s">
        <v>1650</v>
      </c>
      <c r="J3368" s="452" t="s">
        <v>1438</v>
      </c>
      <c r="K3368" s="452" t="s">
        <v>1438</v>
      </c>
      <c r="L3368" s="452" t="s">
        <v>1439</v>
      </c>
      <c r="M3368" s="452" t="s">
        <v>1440</v>
      </c>
      <c r="N3368" s="454">
        <v>44309</v>
      </c>
      <c r="O3368" s="452" t="s">
        <v>1440</v>
      </c>
      <c r="P3368" s="454">
        <v>44468</v>
      </c>
    </row>
    <row r="3369" spans="1:16" ht="21" x14ac:dyDescent="0.2">
      <c r="A3369" s="451" t="s">
        <v>2721</v>
      </c>
      <c r="B3369" s="451" t="s">
        <v>1463</v>
      </c>
      <c r="C3369" s="451" t="s">
        <v>1432</v>
      </c>
      <c r="D3369" s="451" t="s">
        <v>1466</v>
      </c>
      <c r="E3369" s="451" t="s">
        <v>1442</v>
      </c>
      <c r="F3369" s="451" t="s">
        <v>2424</v>
      </c>
      <c r="G3369" s="452" t="s">
        <v>1436</v>
      </c>
      <c r="H3369" s="453">
        <v>353</v>
      </c>
      <c r="I3369" s="452" t="s">
        <v>1643</v>
      </c>
      <c r="J3369" s="452" t="s">
        <v>1438</v>
      </c>
      <c r="K3369" s="452" t="s">
        <v>1438</v>
      </c>
      <c r="L3369" s="452" t="s">
        <v>1439</v>
      </c>
      <c r="M3369" s="452" t="s">
        <v>1440</v>
      </c>
      <c r="N3369" s="454">
        <v>44535</v>
      </c>
      <c r="O3369" s="452" t="s">
        <v>1440</v>
      </c>
      <c r="P3369" s="454">
        <v>44468</v>
      </c>
    </row>
    <row r="3370" spans="1:16" ht="21" x14ac:dyDescent="0.2">
      <c r="A3370" s="451" t="s">
        <v>2721</v>
      </c>
      <c r="B3370" s="451" t="s">
        <v>1463</v>
      </c>
      <c r="C3370" s="451" t="s">
        <v>1432</v>
      </c>
      <c r="D3370" s="451" t="s">
        <v>1466</v>
      </c>
      <c r="E3370" s="451" t="s">
        <v>1442</v>
      </c>
      <c r="F3370" s="451" t="s">
        <v>2225</v>
      </c>
      <c r="G3370" s="452" t="s">
        <v>1436</v>
      </c>
      <c r="H3370" s="453">
        <v>996</v>
      </c>
      <c r="I3370" s="452" t="s">
        <v>1591</v>
      </c>
      <c r="J3370" s="452" t="s">
        <v>1438</v>
      </c>
      <c r="K3370" s="452" t="s">
        <v>1438</v>
      </c>
      <c r="L3370" s="452" t="s">
        <v>1439</v>
      </c>
      <c r="M3370" s="452" t="s">
        <v>1440</v>
      </c>
      <c r="N3370" s="454">
        <v>44535</v>
      </c>
      <c r="O3370" s="452" t="s">
        <v>1440</v>
      </c>
      <c r="P3370" s="454">
        <v>44468</v>
      </c>
    </row>
    <row r="3371" spans="1:16" ht="21" x14ac:dyDescent="0.2">
      <c r="A3371" s="451" t="s">
        <v>2721</v>
      </c>
      <c r="B3371" s="451" t="s">
        <v>1463</v>
      </c>
      <c r="C3371" s="451" t="s">
        <v>1432</v>
      </c>
      <c r="D3371" s="451" t="s">
        <v>1540</v>
      </c>
      <c r="E3371" s="451" t="s">
        <v>1592</v>
      </c>
      <c r="F3371" s="451" t="s">
        <v>1988</v>
      </c>
      <c r="G3371" s="452" t="s">
        <v>1436</v>
      </c>
      <c r="H3371" s="453">
        <v>1395</v>
      </c>
      <c r="I3371" s="452" t="s">
        <v>1594</v>
      </c>
      <c r="J3371" s="455"/>
      <c r="K3371" s="452" t="s">
        <v>1533</v>
      </c>
      <c r="L3371" s="452" t="s">
        <v>1439</v>
      </c>
      <c r="M3371" s="452" t="s">
        <v>1452</v>
      </c>
      <c r="N3371" s="454">
        <v>44525</v>
      </c>
      <c r="O3371" s="452" t="s">
        <v>1534</v>
      </c>
      <c r="P3371" s="454">
        <v>44525</v>
      </c>
    </row>
    <row r="3372" spans="1:16" ht="21" x14ac:dyDescent="0.2">
      <c r="A3372" s="451" t="s">
        <v>2721</v>
      </c>
      <c r="B3372" s="451" t="s">
        <v>1463</v>
      </c>
      <c r="C3372" s="451" t="s">
        <v>1432</v>
      </c>
      <c r="D3372" s="451" t="s">
        <v>1540</v>
      </c>
      <c r="E3372" s="451" t="s">
        <v>1644</v>
      </c>
      <c r="F3372" s="451" t="s">
        <v>1988</v>
      </c>
      <c r="G3372" s="452" t="s">
        <v>1436</v>
      </c>
      <c r="H3372" s="453">
        <v>494</v>
      </c>
      <c r="I3372" s="452" t="s">
        <v>1645</v>
      </c>
      <c r="J3372" s="455"/>
      <c r="K3372" s="452" t="s">
        <v>1533</v>
      </c>
      <c r="L3372" s="452" t="s">
        <v>1439</v>
      </c>
      <c r="M3372" s="452" t="s">
        <v>1452</v>
      </c>
      <c r="N3372" s="454">
        <v>44525</v>
      </c>
      <c r="O3372" s="452" t="s">
        <v>1534</v>
      </c>
      <c r="P3372" s="454">
        <v>44525</v>
      </c>
    </row>
    <row r="3373" spans="1:16" ht="21" x14ac:dyDescent="0.2">
      <c r="A3373" s="451" t="s">
        <v>2721</v>
      </c>
      <c r="B3373" s="451" t="s">
        <v>1693</v>
      </c>
      <c r="C3373" s="451" t="s">
        <v>1432</v>
      </c>
      <c r="D3373" s="451" t="s">
        <v>1433</v>
      </c>
      <c r="E3373" s="451" t="s">
        <v>1434</v>
      </c>
      <c r="F3373" s="451" t="s">
        <v>2052</v>
      </c>
      <c r="G3373" s="452" t="s">
        <v>1436</v>
      </c>
      <c r="H3373" s="453">
        <v>19705</v>
      </c>
      <c r="I3373" s="452" t="s">
        <v>1648</v>
      </c>
      <c r="J3373" s="452" t="s">
        <v>1438</v>
      </c>
      <c r="K3373" s="452" t="s">
        <v>1438</v>
      </c>
      <c r="L3373" s="452" t="s">
        <v>1439</v>
      </c>
      <c r="M3373" s="452" t="s">
        <v>1440</v>
      </c>
      <c r="N3373" s="454">
        <v>44309</v>
      </c>
      <c r="O3373" s="452" t="s">
        <v>1440</v>
      </c>
      <c r="P3373" s="454">
        <v>44468</v>
      </c>
    </row>
    <row r="3374" spans="1:16" ht="21" x14ac:dyDescent="0.2">
      <c r="A3374" s="451" t="s">
        <v>2721</v>
      </c>
      <c r="B3374" s="451" t="s">
        <v>1695</v>
      </c>
      <c r="C3374" s="451" t="s">
        <v>1432</v>
      </c>
      <c r="D3374" s="451" t="s">
        <v>1466</v>
      </c>
      <c r="E3374" s="451" t="s">
        <v>1434</v>
      </c>
      <c r="F3374" s="451" t="s">
        <v>2481</v>
      </c>
      <c r="G3374" s="452" t="s">
        <v>1436</v>
      </c>
      <c r="H3374" s="453">
        <v>82463.98</v>
      </c>
      <c r="I3374" s="452" t="s">
        <v>1655</v>
      </c>
      <c r="J3374" s="452" t="s">
        <v>1438</v>
      </c>
      <c r="K3374" s="452" t="s">
        <v>1438</v>
      </c>
      <c r="L3374" s="452" t="s">
        <v>1439</v>
      </c>
      <c r="M3374" s="452" t="s">
        <v>1440</v>
      </c>
      <c r="N3374" s="454">
        <v>44341</v>
      </c>
      <c r="O3374" s="452" t="s">
        <v>1440</v>
      </c>
      <c r="P3374" s="454">
        <v>44468</v>
      </c>
    </row>
    <row r="3375" spans="1:16" ht="21" x14ac:dyDescent="0.2">
      <c r="A3375" s="451" t="s">
        <v>2721</v>
      </c>
      <c r="B3375" s="451" t="s">
        <v>1697</v>
      </c>
      <c r="C3375" s="451" t="s">
        <v>1432</v>
      </c>
      <c r="D3375" s="451" t="s">
        <v>1433</v>
      </c>
      <c r="E3375" s="451" t="s">
        <v>1434</v>
      </c>
      <c r="F3375" s="451" t="s">
        <v>2251</v>
      </c>
      <c r="G3375" s="452" t="s">
        <v>1436</v>
      </c>
      <c r="H3375" s="453">
        <v>12027</v>
      </c>
      <c r="I3375" s="452" t="s">
        <v>1670</v>
      </c>
      <c r="J3375" s="452" t="s">
        <v>1438</v>
      </c>
      <c r="K3375" s="452" t="s">
        <v>1438</v>
      </c>
      <c r="L3375" s="452" t="s">
        <v>1439</v>
      </c>
      <c r="M3375" s="452" t="s">
        <v>1440</v>
      </c>
      <c r="N3375" s="454">
        <v>44309</v>
      </c>
      <c r="O3375" s="452" t="s">
        <v>1440</v>
      </c>
      <c r="P3375" s="454">
        <v>44468</v>
      </c>
    </row>
    <row r="3376" spans="1:16" ht="21" x14ac:dyDescent="0.2">
      <c r="A3376" s="451" t="s">
        <v>2721</v>
      </c>
      <c r="B3376" s="451" t="s">
        <v>1697</v>
      </c>
      <c r="C3376" s="451" t="s">
        <v>1432</v>
      </c>
      <c r="D3376" s="451" t="s">
        <v>1466</v>
      </c>
      <c r="E3376" s="451" t="s">
        <v>1434</v>
      </c>
      <c r="F3376" s="451" t="s">
        <v>2276</v>
      </c>
      <c r="G3376" s="452" t="s">
        <v>1436</v>
      </c>
      <c r="H3376" s="453">
        <v>609</v>
      </c>
      <c r="I3376" s="452" t="s">
        <v>1488</v>
      </c>
      <c r="J3376" s="452" t="s">
        <v>1438</v>
      </c>
      <c r="K3376" s="452" t="s">
        <v>1438</v>
      </c>
      <c r="L3376" s="452" t="s">
        <v>1439</v>
      </c>
      <c r="M3376" s="452" t="s">
        <v>1440</v>
      </c>
      <c r="N3376" s="454">
        <v>44342</v>
      </c>
      <c r="O3376" s="452" t="s">
        <v>1440</v>
      </c>
      <c r="P3376" s="454">
        <v>44468</v>
      </c>
    </row>
    <row r="3377" spans="1:16" ht="21" x14ac:dyDescent="0.2">
      <c r="A3377" s="451" t="s">
        <v>2721</v>
      </c>
      <c r="B3377" s="451" t="s">
        <v>1697</v>
      </c>
      <c r="C3377" s="451" t="s">
        <v>1432</v>
      </c>
      <c r="D3377" s="451" t="s">
        <v>1448</v>
      </c>
      <c r="E3377" s="451" t="s">
        <v>1544</v>
      </c>
      <c r="F3377" s="451" t="s">
        <v>1723</v>
      </c>
      <c r="G3377" s="452" t="s">
        <v>1436</v>
      </c>
      <c r="H3377" s="453">
        <v>3497</v>
      </c>
      <c r="I3377" s="452" t="s">
        <v>1564</v>
      </c>
      <c r="J3377" s="455"/>
      <c r="K3377" s="452" t="s">
        <v>1533</v>
      </c>
      <c r="L3377" s="452" t="s">
        <v>1439</v>
      </c>
      <c r="M3377" s="452" t="s">
        <v>1452</v>
      </c>
      <c r="N3377" s="454">
        <v>44539</v>
      </c>
      <c r="O3377" s="452" t="s">
        <v>1453</v>
      </c>
      <c r="P3377" s="454">
        <v>44544</v>
      </c>
    </row>
    <row r="3378" spans="1:16" ht="21" x14ac:dyDescent="0.2">
      <c r="A3378" s="451" t="s">
        <v>2721</v>
      </c>
      <c r="B3378" s="451" t="s">
        <v>1703</v>
      </c>
      <c r="C3378" s="451" t="s">
        <v>1432</v>
      </c>
      <c r="D3378" s="451" t="s">
        <v>1491</v>
      </c>
      <c r="E3378" s="451" t="s">
        <v>1442</v>
      </c>
      <c r="F3378" s="451" t="s">
        <v>2042</v>
      </c>
      <c r="G3378" s="452" t="s">
        <v>1436</v>
      </c>
      <c r="H3378" s="453">
        <v>150</v>
      </c>
      <c r="I3378" s="452" t="s">
        <v>1609</v>
      </c>
      <c r="J3378" s="452" t="s">
        <v>1438</v>
      </c>
      <c r="K3378" s="452" t="s">
        <v>1438</v>
      </c>
      <c r="L3378" s="452" t="s">
        <v>1439</v>
      </c>
      <c r="M3378" s="452" t="s">
        <v>1440</v>
      </c>
      <c r="N3378" s="454">
        <v>44370</v>
      </c>
      <c r="O3378" s="452" t="s">
        <v>1440</v>
      </c>
      <c r="P3378" s="454">
        <v>44468</v>
      </c>
    </row>
    <row r="3379" spans="1:16" ht="21" x14ac:dyDescent="0.2">
      <c r="A3379" s="451" t="s">
        <v>2721</v>
      </c>
      <c r="B3379" s="451" t="s">
        <v>1703</v>
      </c>
      <c r="C3379" s="451" t="s">
        <v>1432</v>
      </c>
      <c r="D3379" s="451" t="s">
        <v>1491</v>
      </c>
      <c r="E3379" s="451" t="s">
        <v>1434</v>
      </c>
      <c r="F3379" s="451" t="s">
        <v>1647</v>
      </c>
      <c r="G3379" s="452" t="s">
        <v>1436</v>
      </c>
      <c r="H3379" s="453">
        <v>4300</v>
      </c>
      <c r="I3379" s="452" t="s">
        <v>1613</v>
      </c>
      <c r="J3379" s="452" t="s">
        <v>1438</v>
      </c>
      <c r="K3379" s="452" t="s">
        <v>1438</v>
      </c>
      <c r="L3379" s="452" t="s">
        <v>1439</v>
      </c>
      <c r="M3379" s="452" t="s">
        <v>1440</v>
      </c>
      <c r="N3379" s="454">
        <v>44370</v>
      </c>
      <c r="O3379" s="452" t="s">
        <v>1440</v>
      </c>
      <c r="P3379" s="454">
        <v>44468</v>
      </c>
    </row>
    <row r="3380" spans="1:16" ht="21" x14ac:dyDescent="0.2">
      <c r="A3380" s="451" t="s">
        <v>2721</v>
      </c>
      <c r="B3380" s="451" t="s">
        <v>1703</v>
      </c>
      <c r="C3380" s="451" t="s">
        <v>1432</v>
      </c>
      <c r="D3380" s="451" t="s">
        <v>1507</v>
      </c>
      <c r="E3380" s="451" t="s">
        <v>1434</v>
      </c>
      <c r="F3380" s="451" t="s">
        <v>1698</v>
      </c>
      <c r="G3380" s="452" t="s">
        <v>1436</v>
      </c>
      <c r="H3380" s="453">
        <v>-4300</v>
      </c>
      <c r="I3380" s="452" t="s">
        <v>1707</v>
      </c>
      <c r="J3380" s="452" t="s">
        <v>1438</v>
      </c>
      <c r="K3380" s="452" t="s">
        <v>1438</v>
      </c>
      <c r="L3380" s="452" t="s">
        <v>1439</v>
      </c>
      <c r="M3380" s="452" t="s">
        <v>1440</v>
      </c>
      <c r="N3380" s="454">
        <v>44384</v>
      </c>
      <c r="O3380" s="452" t="s">
        <v>1440</v>
      </c>
      <c r="P3380" s="454">
        <v>44468</v>
      </c>
    </row>
    <row r="3381" spans="1:16" ht="21" x14ac:dyDescent="0.2">
      <c r="A3381" s="451" t="s">
        <v>2721</v>
      </c>
      <c r="B3381" s="451" t="s">
        <v>1708</v>
      </c>
      <c r="C3381" s="451" t="s">
        <v>1432</v>
      </c>
      <c r="D3381" s="451" t="s">
        <v>1507</v>
      </c>
      <c r="E3381" s="451" t="s">
        <v>1442</v>
      </c>
      <c r="F3381" s="451" t="s">
        <v>2722</v>
      </c>
      <c r="G3381" s="452" t="s">
        <v>1436</v>
      </c>
      <c r="H3381" s="453">
        <v>4300</v>
      </c>
      <c r="I3381" s="452" t="s">
        <v>1707</v>
      </c>
      <c r="J3381" s="452" t="s">
        <v>1438</v>
      </c>
      <c r="K3381" s="452" t="s">
        <v>1438</v>
      </c>
      <c r="L3381" s="452" t="s">
        <v>1439</v>
      </c>
      <c r="M3381" s="452" t="s">
        <v>1440</v>
      </c>
      <c r="N3381" s="454">
        <v>44384</v>
      </c>
      <c r="O3381" s="452" t="s">
        <v>1440</v>
      </c>
      <c r="P3381" s="454">
        <v>44468</v>
      </c>
    </row>
    <row r="3382" spans="1:16" ht="21" x14ac:dyDescent="0.2">
      <c r="A3382" s="451" t="s">
        <v>2721</v>
      </c>
      <c r="B3382" s="451" t="s">
        <v>1708</v>
      </c>
      <c r="C3382" s="451" t="s">
        <v>1432</v>
      </c>
      <c r="D3382" s="451" t="s">
        <v>1531</v>
      </c>
      <c r="E3382" s="451" t="s">
        <v>1568</v>
      </c>
      <c r="F3382" s="451" t="s">
        <v>1752</v>
      </c>
      <c r="G3382" s="452" t="s">
        <v>1436</v>
      </c>
      <c r="H3382" s="453">
        <v>500</v>
      </c>
      <c r="I3382" s="452" t="s">
        <v>1627</v>
      </c>
      <c r="J3382" s="455"/>
      <c r="K3382" s="452" t="s">
        <v>1533</v>
      </c>
      <c r="L3382" s="452" t="s">
        <v>1439</v>
      </c>
      <c r="M3382" s="452" t="s">
        <v>1452</v>
      </c>
      <c r="N3382" s="454">
        <v>44496</v>
      </c>
      <c r="O3382" s="452" t="s">
        <v>1534</v>
      </c>
      <c r="P3382" s="454">
        <v>44497</v>
      </c>
    </row>
    <row r="3383" spans="1:16" ht="21" x14ac:dyDescent="0.2">
      <c r="A3383" s="451" t="s">
        <v>2721</v>
      </c>
      <c r="B3383" s="451" t="s">
        <v>1708</v>
      </c>
      <c r="C3383" s="451" t="s">
        <v>1432</v>
      </c>
      <c r="D3383" s="451" t="s">
        <v>1531</v>
      </c>
      <c r="E3383" s="451" t="s">
        <v>1628</v>
      </c>
      <c r="F3383" s="451" t="s">
        <v>1752</v>
      </c>
      <c r="G3383" s="452" t="s">
        <v>1436</v>
      </c>
      <c r="H3383" s="453">
        <v>295.31</v>
      </c>
      <c r="I3383" s="452" t="s">
        <v>1629</v>
      </c>
      <c r="J3383" s="455"/>
      <c r="K3383" s="452" t="s">
        <v>1533</v>
      </c>
      <c r="L3383" s="452" t="s">
        <v>1439</v>
      </c>
      <c r="M3383" s="452" t="s">
        <v>1452</v>
      </c>
      <c r="N3383" s="454">
        <v>44496</v>
      </c>
      <c r="O3383" s="452" t="s">
        <v>1534</v>
      </c>
      <c r="P3383" s="454">
        <v>44497</v>
      </c>
    </row>
    <row r="3384" spans="1:16" ht="21" x14ac:dyDescent="0.2">
      <c r="A3384" s="451" t="s">
        <v>2721</v>
      </c>
      <c r="B3384" s="451" t="s">
        <v>1575</v>
      </c>
      <c r="C3384" s="451" t="s">
        <v>1432</v>
      </c>
      <c r="D3384" s="451" t="s">
        <v>1507</v>
      </c>
      <c r="E3384" s="451" t="s">
        <v>1442</v>
      </c>
      <c r="F3384" s="451" t="s">
        <v>2639</v>
      </c>
      <c r="G3384" s="452" t="s">
        <v>1436</v>
      </c>
      <c r="H3384" s="453">
        <v>5977</v>
      </c>
      <c r="I3384" s="452" t="s">
        <v>1712</v>
      </c>
      <c r="J3384" s="452" t="s">
        <v>1438</v>
      </c>
      <c r="K3384" s="452" t="s">
        <v>1438</v>
      </c>
      <c r="L3384" s="452" t="s">
        <v>1439</v>
      </c>
      <c r="M3384" s="452" t="s">
        <v>1440</v>
      </c>
      <c r="N3384" s="454">
        <v>44399</v>
      </c>
      <c r="O3384" s="452" t="s">
        <v>1440</v>
      </c>
      <c r="P3384" s="454">
        <v>44468</v>
      </c>
    </row>
    <row r="3385" spans="1:16" ht="21" x14ac:dyDescent="0.2">
      <c r="A3385" s="451" t="s">
        <v>2721</v>
      </c>
      <c r="B3385" s="451" t="s">
        <v>1575</v>
      </c>
      <c r="C3385" s="451" t="s">
        <v>1432</v>
      </c>
      <c r="D3385" s="451" t="s">
        <v>1448</v>
      </c>
      <c r="E3385" s="451" t="s">
        <v>1460</v>
      </c>
      <c r="F3385" s="451" t="s">
        <v>1752</v>
      </c>
      <c r="G3385" s="452" t="s">
        <v>1436</v>
      </c>
      <c r="H3385" s="453">
        <v>4782</v>
      </c>
      <c r="I3385" s="452" t="s">
        <v>1462</v>
      </c>
      <c r="J3385" s="455"/>
      <c r="K3385" s="452" t="s">
        <v>1533</v>
      </c>
      <c r="L3385" s="452" t="s">
        <v>1439</v>
      </c>
      <c r="M3385" s="452" t="s">
        <v>1452</v>
      </c>
      <c r="N3385" s="454">
        <v>44550</v>
      </c>
      <c r="O3385" s="452" t="s">
        <v>1453</v>
      </c>
      <c r="P3385" s="454">
        <v>44553</v>
      </c>
    </row>
    <row r="3386" spans="1:16" ht="21" x14ac:dyDescent="0.2">
      <c r="A3386" s="451" t="s">
        <v>2721</v>
      </c>
      <c r="B3386" s="451" t="s">
        <v>1713</v>
      </c>
      <c r="C3386" s="451" t="s">
        <v>1432</v>
      </c>
      <c r="D3386" s="451" t="s">
        <v>1466</v>
      </c>
      <c r="E3386" s="451" t="s">
        <v>1442</v>
      </c>
      <c r="F3386" s="451" t="s">
        <v>2646</v>
      </c>
      <c r="G3386" s="452" t="s">
        <v>1436</v>
      </c>
      <c r="H3386" s="453">
        <v>7175</v>
      </c>
      <c r="I3386" s="452" t="s">
        <v>1676</v>
      </c>
      <c r="J3386" s="452" t="s">
        <v>1438</v>
      </c>
      <c r="K3386" s="452" t="s">
        <v>1438</v>
      </c>
      <c r="L3386" s="452" t="s">
        <v>1439</v>
      </c>
      <c r="M3386" s="452" t="s">
        <v>1440</v>
      </c>
      <c r="N3386" s="454">
        <v>44330</v>
      </c>
      <c r="O3386" s="452" t="s">
        <v>1440</v>
      </c>
      <c r="P3386" s="454">
        <v>44468</v>
      </c>
    </row>
    <row r="3387" spans="1:16" ht="21" x14ac:dyDescent="0.2">
      <c r="A3387" s="451" t="s">
        <v>2721</v>
      </c>
      <c r="B3387" s="451" t="s">
        <v>1713</v>
      </c>
      <c r="C3387" s="451" t="s">
        <v>1432</v>
      </c>
      <c r="D3387" s="451" t="s">
        <v>1507</v>
      </c>
      <c r="E3387" s="451" t="s">
        <v>1442</v>
      </c>
      <c r="F3387" s="451" t="s">
        <v>2665</v>
      </c>
      <c r="G3387" s="452" t="s">
        <v>1436</v>
      </c>
      <c r="H3387" s="453">
        <v>21193</v>
      </c>
      <c r="I3387" s="452" t="s">
        <v>1640</v>
      </c>
      <c r="J3387" s="452" t="s">
        <v>1438</v>
      </c>
      <c r="K3387" s="452" t="s">
        <v>1438</v>
      </c>
      <c r="L3387" s="452" t="s">
        <v>1439</v>
      </c>
      <c r="M3387" s="452" t="s">
        <v>1440</v>
      </c>
      <c r="N3387" s="454">
        <v>44384</v>
      </c>
      <c r="O3387" s="452" t="s">
        <v>1440</v>
      </c>
      <c r="P3387" s="454">
        <v>44468</v>
      </c>
    </row>
    <row r="3388" spans="1:16" ht="21" x14ac:dyDescent="0.2">
      <c r="A3388" s="451" t="s">
        <v>2721</v>
      </c>
      <c r="B3388" s="451" t="s">
        <v>1713</v>
      </c>
      <c r="C3388" s="451" t="s">
        <v>1432</v>
      </c>
      <c r="D3388" s="451" t="s">
        <v>1540</v>
      </c>
      <c r="E3388" s="451" t="s">
        <v>1677</v>
      </c>
      <c r="F3388" s="451" t="s">
        <v>1754</v>
      </c>
      <c r="G3388" s="452" t="s">
        <v>1436</v>
      </c>
      <c r="H3388" s="453">
        <v>9993</v>
      </c>
      <c r="I3388" s="452" t="s">
        <v>1678</v>
      </c>
      <c r="J3388" s="455"/>
      <c r="K3388" s="452" t="s">
        <v>1533</v>
      </c>
      <c r="L3388" s="452" t="s">
        <v>1439</v>
      </c>
      <c r="M3388" s="452" t="s">
        <v>1452</v>
      </c>
      <c r="N3388" s="454">
        <v>44525</v>
      </c>
      <c r="O3388" s="452" t="s">
        <v>1534</v>
      </c>
      <c r="P3388" s="454">
        <v>44525</v>
      </c>
    </row>
    <row r="3389" spans="1:16" ht="21" x14ac:dyDescent="0.2">
      <c r="A3389" s="451" t="s">
        <v>2721</v>
      </c>
      <c r="B3389" s="451" t="s">
        <v>1717</v>
      </c>
      <c r="C3389" s="451" t="s">
        <v>1432</v>
      </c>
      <c r="D3389" s="451" t="s">
        <v>1433</v>
      </c>
      <c r="E3389" s="451" t="s">
        <v>1434</v>
      </c>
      <c r="F3389" s="451" t="s">
        <v>2066</v>
      </c>
      <c r="G3389" s="452" t="s">
        <v>1436</v>
      </c>
      <c r="H3389" s="453">
        <v>54480</v>
      </c>
      <c r="I3389" s="452" t="s">
        <v>1654</v>
      </c>
      <c r="J3389" s="452" t="s">
        <v>1438</v>
      </c>
      <c r="K3389" s="452" t="s">
        <v>1438</v>
      </c>
      <c r="L3389" s="452" t="s">
        <v>1439</v>
      </c>
      <c r="M3389" s="452" t="s">
        <v>1440</v>
      </c>
      <c r="N3389" s="454">
        <v>44312</v>
      </c>
      <c r="O3389" s="452" t="s">
        <v>1440</v>
      </c>
      <c r="P3389" s="454">
        <v>44468</v>
      </c>
    </row>
    <row r="3390" spans="1:16" ht="21" x14ac:dyDescent="0.2">
      <c r="A3390" s="451" t="s">
        <v>2723</v>
      </c>
      <c r="B3390" s="451" t="s">
        <v>1463</v>
      </c>
      <c r="C3390" s="451" t="s">
        <v>1432</v>
      </c>
      <c r="D3390" s="451" t="s">
        <v>1433</v>
      </c>
      <c r="E3390" s="451" t="s">
        <v>1434</v>
      </c>
      <c r="F3390" s="451" t="s">
        <v>1911</v>
      </c>
      <c r="G3390" s="452" t="s">
        <v>1436</v>
      </c>
      <c r="H3390" s="453">
        <v>462646</v>
      </c>
      <c r="I3390" s="452" t="s">
        <v>1650</v>
      </c>
      <c r="J3390" s="452" t="s">
        <v>1438</v>
      </c>
      <c r="K3390" s="452" t="s">
        <v>1438</v>
      </c>
      <c r="L3390" s="452" t="s">
        <v>1439</v>
      </c>
      <c r="M3390" s="452" t="s">
        <v>1440</v>
      </c>
      <c r="N3390" s="454">
        <v>44309</v>
      </c>
      <c r="O3390" s="452" t="s">
        <v>1440</v>
      </c>
      <c r="P3390" s="454">
        <v>44468</v>
      </c>
    </row>
    <row r="3391" spans="1:16" x14ac:dyDescent="0.2">
      <c r="A3391" s="451" t="s">
        <v>2723</v>
      </c>
      <c r="B3391" s="451" t="s">
        <v>1693</v>
      </c>
      <c r="C3391" s="451" t="s">
        <v>1432</v>
      </c>
      <c r="D3391" s="451" t="s">
        <v>1433</v>
      </c>
      <c r="E3391" s="451" t="s">
        <v>1442</v>
      </c>
      <c r="F3391" s="451" t="s">
        <v>2278</v>
      </c>
      <c r="G3391" s="452" t="s">
        <v>1436</v>
      </c>
      <c r="H3391" s="453">
        <v>12802</v>
      </c>
      <c r="I3391" s="452" t="s">
        <v>1648</v>
      </c>
      <c r="J3391" s="452" t="s">
        <v>1438</v>
      </c>
      <c r="K3391" s="452" t="s">
        <v>1438</v>
      </c>
      <c r="L3391" s="452" t="s">
        <v>1439</v>
      </c>
      <c r="M3391" s="452" t="s">
        <v>1440</v>
      </c>
      <c r="N3391" s="454">
        <v>44309</v>
      </c>
      <c r="O3391" s="452" t="s">
        <v>1440</v>
      </c>
      <c r="P3391" s="454">
        <v>44468</v>
      </c>
    </row>
    <row r="3392" spans="1:16" x14ac:dyDescent="0.2">
      <c r="A3392" s="451" t="s">
        <v>2723</v>
      </c>
      <c r="B3392" s="451" t="s">
        <v>1695</v>
      </c>
      <c r="C3392" s="451" t="s">
        <v>1432</v>
      </c>
      <c r="D3392" s="451" t="s">
        <v>1466</v>
      </c>
      <c r="E3392" s="451" t="s">
        <v>1442</v>
      </c>
      <c r="F3392" s="451" t="s">
        <v>1584</v>
      </c>
      <c r="G3392" s="452" t="s">
        <v>1436</v>
      </c>
      <c r="H3392" s="453">
        <v>34188.400000000001</v>
      </c>
      <c r="I3392" s="452" t="s">
        <v>1655</v>
      </c>
      <c r="J3392" s="452" t="s">
        <v>1438</v>
      </c>
      <c r="K3392" s="452" t="s">
        <v>1438</v>
      </c>
      <c r="L3392" s="452" t="s">
        <v>1439</v>
      </c>
      <c r="M3392" s="452" t="s">
        <v>1440</v>
      </c>
      <c r="N3392" s="454">
        <v>44341</v>
      </c>
      <c r="O3392" s="452" t="s">
        <v>1440</v>
      </c>
      <c r="P3392" s="454">
        <v>44468</v>
      </c>
    </row>
    <row r="3393" spans="1:16" x14ac:dyDescent="0.2">
      <c r="A3393" s="451" t="s">
        <v>2723</v>
      </c>
      <c r="B3393" s="451" t="s">
        <v>1697</v>
      </c>
      <c r="C3393" s="451" t="s">
        <v>1432</v>
      </c>
      <c r="D3393" s="451" t="s">
        <v>1433</v>
      </c>
      <c r="E3393" s="451" t="s">
        <v>1434</v>
      </c>
      <c r="F3393" s="451" t="s">
        <v>2096</v>
      </c>
      <c r="G3393" s="452" t="s">
        <v>1436</v>
      </c>
      <c r="H3393" s="453">
        <v>16395</v>
      </c>
      <c r="I3393" s="452" t="s">
        <v>1670</v>
      </c>
      <c r="J3393" s="452" t="s">
        <v>1438</v>
      </c>
      <c r="K3393" s="452" t="s">
        <v>1438</v>
      </c>
      <c r="L3393" s="452" t="s">
        <v>1439</v>
      </c>
      <c r="M3393" s="452" t="s">
        <v>1440</v>
      </c>
      <c r="N3393" s="454">
        <v>44309</v>
      </c>
      <c r="O3393" s="452" t="s">
        <v>1440</v>
      </c>
      <c r="P3393" s="454">
        <v>44468</v>
      </c>
    </row>
    <row r="3394" spans="1:16" ht="21" x14ac:dyDescent="0.2">
      <c r="A3394" s="451" t="s">
        <v>2723</v>
      </c>
      <c r="B3394" s="451" t="s">
        <v>1703</v>
      </c>
      <c r="C3394" s="451" t="s">
        <v>1432</v>
      </c>
      <c r="D3394" s="451" t="s">
        <v>1491</v>
      </c>
      <c r="E3394" s="451" t="s">
        <v>1434</v>
      </c>
      <c r="F3394" s="451" t="s">
        <v>2149</v>
      </c>
      <c r="G3394" s="452" t="s">
        <v>1436</v>
      </c>
      <c r="H3394" s="453">
        <v>3430</v>
      </c>
      <c r="I3394" s="452" t="s">
        <v>1613</v>
      </c>
      <c r="J3394" s="452" t="s">
        <v>1438</v>
      </c>
      <c r="K3394" s="452" t="s">
        <v>1438</v>
      </c>
      <c r="L3394" s="452" t="s">
        <v>1439</v>
      </c>
      <c r="M3394" s="452" t="s">
        <v>1440</v>
      </c>
      <c r="N3394" s="454">
        <v>44370</v>
      </c>
      <c r="O3394" s="452" t="s">
        <v>1440</v>
      </c>
      <c r="P3394" s="454">
        <v>44468</v>
      </c>
    </row>
    <row r="3395" spans="1:16" ht="21" x14ac:dyDescent="0.2">
      <c r="A3395" s="451" t="s">
        <v>2723</v>
      </c>
      <c r="B3395" s="451" t="s">
        <v>1703</v>
      </c>
      <c r="C3395" s="451" t="s">
        <v>1432</v>
      </c>
      <c r="D3395" s="451" t="s">
        <v>1507</v>
      </c>
      <c r="E3395" s="451" t="s">
        <v>1442</v>
      </c>
      <c r="F3395" s="451" t="s">
        <v>1796</v>
      </c>
      <c r="G3395" s="452" t="s">
        <v>1436</v>
      </c>
      <c r="H3395" s="453">
        <v>-3430</v>
      </c>
      <c r="I3395" s="452" t="s">
        <v>1707</v>
      </c>
      <c r="J3395" s="452" t="s">
        <v>1438</v>
      </c>
      <c r="K3395" s="452" t="s">
        <v>1438</v>
      </c>
      <c r="L3395" s="452" t="s">
        <v>1439</v>
      </c>
      <c r="M3395" s="452" t="s">
        <v>1440</v>
      </c>
      <c r="N3395" s="454">
        <v>44384</v>
      </c>
      <c r="O3395" s="452" t="s">
        <v>1440</v>
      </c>
      <c r="P3395" s="454">
        <v>44468</v>
      </c>
    </row>
    <row r="3396" spans="1:16" ht="21" x14ac:dyDescent="0.2">
      <c r="A3396" s="451" t="s">
        <v>2723</v>
      </c>
      <c r="B3396" s="451" t="s">
        <v>1758</v>
      </c>
      <c r="C3396" s="451" t="s">
        <v>1432</v>
      </c>
      <c r="D3396" s="451" t="s">
        <v>1448</v>
      </c>
      <c r="E3396" s="451" t="s">
        <v>1570</v>
      </c>
      <c r="F3396" s="451" t="s">
        <v>1779</v>
      </c>
      <c r="G3396" s="452" t="s">
        <v>1436</v>
      </c>
      <c r="H3396" s="453">
        <v>6733</v>
      </c>
      <c r="I3396" s="452" t="s">
        <v>1572</v>
      </c>
      <c r="J3396" s="455"/>
      <c r="K3396" s="452" t="s">
        <v>1533</v>
      </c>
      <c r="L3396" s="452" t="s">
        <v>1439</v>
      </c>
      <c r="M3396" s="452" t="s">
        <v>1452</v>
      </c>
      <c r="N3396" s="454">
        <v>44554</v>
      </c>
      <c r="O3396" s="452" t="s">
        <v>1534</v>
      </c>
      <c r="P3396" s="454">
        <v>44560</v>
      </c>
    </row>
    <row r="3397" spans="1:16" x14ac:dyDescent="0.2">
      <c r="A3397" s="451" t="s">
        <v>2723</v>
      </c>
      <c r="B3397" s="451" t="s">
        <v>1708</v>
      </c>
      <c r="C3397" s="451" t="s">
        <v>1432</v>
      </c>
      <c r="D3397" s="451" t="s">
        <v>1507</v>
      </c>
      <c r="E3397" s="451" t="s">
        <v>1442</v>
      </c>
      <c r="F3397" s="451" t="s">
        <v>2724</v>
      </c>
      <c r="G3397" s="452" t="s">
        <v>1436</v>
      </c>
      <c r="H3397" s="453">
        <v>3430</v>
      </c>
      <c r="I3397" s="452" t="s">
        <v>1707</v>
      </c>
      <c r="J3397" s="452" t="s">
        <v>1438</v>
      </c>
      <c r="K3397" s="452" t="s">
        <v>1438</v>
      </c>
      <c r="L3397" s="452" t="s">
        <v>1439</v>
      </c>
      <c r="M3397" s="452" t="s">
        <v>1440</v>
      </c>
      <c r="N3397" s="454">
        <v>44384</v>
      </c>
      <c r="O3397" s="452" t="s">
        <v>1440</v>
      </c>
      <c r="P3397" s="454">
        <v>44468</v>
      </c>
    </row>
    <row r="3398" spans="1:16" ht="21" x14ac:dyDescent="0.2">
      <c r="A3398" s="451" t="s">
        <v>2723</v>
      </c>
      <c r="B3398" s="451" t="s">
        <v>1708</v>
      </c>
      <c r="C3398" s="451" t="s">
        <v>1432</v>
      </c>
      <c r="D3398" s="451" t="s">
        <v>1531</v>
      </c>
      <c r="E3398" s="451" t="s">
        <v>1568</v>
      </c>
      <c r="F3398" s="451" t="s">
        <v>1754</v>
      </c>
      <c r="G3398" s="452" t="s">
        <v>1436</v>
      </c>
      <c r="H3398" s="453">
        <v>500</v>
      </c>
      <c r="I3398" s="452" t="s">
        <v>1627</v>
      </c>
      <c r="J3398" s="455"/>
      <c r="K3398" s="452" t="s">
        <v>1533</v>
      </c>
      <c r="L3398" s="452" t="s">
        <v>1439</v>
      </c>
      <c r="M3398" s="452" t="s">
        <v>1452</v>
      </c>
      <c r="N3398" s="454">
        <v>44496</v>
      </c>
      <c r="O3398" s="452" t="s">
        <v>1534</v>
      </c>
      <c r="P3398" s="454">
        <v>44497</v>
      </c>
    </row>
    <row r="3399" spans="1:16" ht="21" x14ac:dyDescent="0.2">
      <c r="A3399" s="451" t="s">
        <v>2723</v>
      </c>
      <c r="B3399" s="451" t="s">
        <v>1708</v>
      </c>
      <c r="C3399" s="451" t="s">
        <v>1432</v>
      </c>
      <c r="D3399" s="451" t="s">
        <v>1531</v>
      </c>
      <c r="E3399" s="451" t="s">
        <v>1628</v>
      </c>
      <c r="F3399" s="451" t="s">
        <v>1754</v>
      </c>
      <c r="G3399" s="452" t="s">
        <v>1436</v>
      </c>
      <c r="H3399" s="453">
        <v>118.13</v>
      </c>
      <c r="I3399" s="452" t="s">
        <v>1629</v>
      </c>
      <c r="J3399" s="455"/>
      <c r="K3399" s="452" t="s">
        <v>1533</v>
      </c>
      <c r="L3399" s="452" t="s">
        <v>1439</v>
      </c>
      <c r="M3399" s="452" t="s">
        <v>1452</v>
      </c>
      <c r="N3399" s="454">
        <v>44496</v>
      </c>
      <c r="O3399" s="452" t="s">
        <v>1534</v>
      </c>
      <c r="P3399" s="454">
        <v>44497</v>
      </c>
    </row>
    <row r="3400" spans="1:16" x14ac:dyDescent="0.2">
      <c r="A3400" s="451" t="s">
        <v>2723</v>
      </c>
      <c r="B3400" s="451" t="s">
        <v>1575</v>
      </c>
      <c r="C3400" s="451" t="s">
        <v>1432</v>
      </c>
      <c r="D3400" s="451" t="s">
        <v>1507</v>
      </c>
      <c r="E3400" s="451" t="s">
        <v>1442</v>
      </c>
      <c r="F3400" s="451" t="s">
        <v>2378</v>
      </c>
      <c r="G3400" s="452" t="s">
        <v>1436</v>
      </c>
      <c r="H3400" s="453">
        <v>1940</v>
      </c>
      <c r="I3400" s="452" t="s">
        <v>1712</v>
      </c>
      <c r="J3400" s="452" t="s">
        <v>1438</v>
      </c>
      <c r="K3400" s="452" t="s">
        <v>1438</v>
      </c>
      <c r="L3400" s="452" t="s">
        <v>1439</v>
      </c>
      <c r="M3400" s="452" t="s">
        <v>1440</v>
      </c>
      <c r="N3400" s="454">
        <v>44399</v>
      </c>
      <c r="O3400" s="452" t="s">
        <v>1440</v>
      </c>
      <c r="P3400" s="454">
        <v>44468</v>
      </c>
    </row>
    <row r="3401" spans="1:16" ht="21" x14ac:dyDescent="0.2">
      <c r="A3401" s="451" t="s">
        <v>2723</v>
      </c>
      <c r="B3401" s="451" t="s">
        <v>1575</v>
      </c>
      <c r="C3401" s="451" t="s">
        <v>1432</v>
      </c>
      <c r="D3401" s="451" t="s">
        <v>1448</v>
      </c>
      <c r="E3401" s="451" t="s">
        <v>1460</v>
      </c>
      <c r="F3401" s="451" t="s">
        <v>1754</v>
      </c>
      <c r="G3401" s="452" t="s">
        <v>1436</v>
      </c>
      <c r="H3401" s="453">
        <v>1552</v>
      </c>
      <c r="I3401" s="452" t="s">
        <v>1462</v>
      </c>
      <c r="J3401" s="455"/>
      <c r="K3401" s="452" t="s">
        <v>1533</v>
      </c>
      <c r="L3401" s="452" t="s">
        <v>1439</v>
      </c>
      <c r="M3401" s="452" t="s">
        <v>1452</v>
      </c>
      <c r="N3401" s="454">
        <v>44550</v>
      </c>
      <c r="O3401" s="452" t="s">
        <v>1453</v>
      </c>
      <c r="P3401" s="454">
        <v>44553</v>
      </c>
    </row>
    <row r="3402" spans="1:16" x14ac:dyDescent="0.2">
      <c r="A3402" s="451" t="s">
        <v>2723</v>
      </c>
      <c r="B3402" s="451" t="s">
        <v>1713</v>
      </c>
      <c r="C3402" s="451" t="s">
        <v>1432</v>
      </c>
      <c r="D3402" s="451" t="s">
        <v>1466</v>
      </c>
      <c r="E3402" s="451" t="s">
        <v>1442</v>
      </c>
      <c r="F3402" s="451" t="s">
        <v>2297</v>
      </c>
      <c r="G3402" s="452" t="s">
        <v>1436</v>
      </c>
      <c r="H3402" s="453">
        <v>7033</v>
      </c>
      <c r="I3402" s="452" t="s">
        <v>1676</v>
      </c>
      <c r="J3402" s="452" t="s">
        <v>1438</v>
      </c>
      <c r="K3402" s="452" t="s">
        <v>1438</v>
      </c>
      <c r="L3402" s="452" t="s">
        <v>1439</v>
      </c>
      <c r="M3402" s="452" t="s">
        <v>1440</v>
      </c>
      <c r="N3402" s="454">
        <v>44330</v>
      </c>
      <c r="O3402" s="452" t="s">
        <v>1440</v>
      </c>
      <c r="P3402" s="454">
        <v>44468</v>
      </c>
    </row>
    <row r="3403" spans="1:16" x14ac:dyDescent="0.2">
      <c r="A3403" s="451" t="s">
        <v>2723</v>
      </c>
      <c r="B3403" s="451" t="s">
        <v>1713</v>
      </c>
      <c r="C3403" s="451" t="s">
        <v>1432</v>
      </c>
      <c r="D3403" s="451" t="s">
        <v>1507</v>
      </c>
      <c r="E3403" s="451" t="s">
        <v>1442</v>
      </c>
      <c r="F3403" s="451" t="s">
        <v>1984</v>
      </c>
      <c r="G3403" s="452" t="s">
        <v>1436</v>
      </c>
      <c r="H3403" s="453">
        <v>15876</v>
      </c>
      <c r="I3403" s="452" t="s">
        <v>1640</v>
      </c>
      <c r="J3403" s="452" t="s">
        <v>1438</v>
      </c>
      <c r="K3403" s="452" t="s">
        <v>1438</v>
      </c>
      <c r="L3403" s="452" t="s">
        <v>1439</v>
      </c>
      <c r="M3403" s="452" t="s">
        <v>1440</v>
      </c>
      <c r="N3403" s="454">
        <v>44384</v>
      </c>
      <c r="O3403" s="452" t="s">
        <v>1440</v>
      </c>
      <c r="P3403" s="454">
        <v>44468</v>
      </c>
    </row>
    <row r="3404" spans="1:16" ht="21" x14ac:dyDescent="0.2">
      <c r="A3404" s="451" t="s">
        <v>2723</v>
      </c>
      <c r="B3404" s="451" t="s">
        <v>1713</v>
      </c>
      <c r="C3404" s="451" t="s">
        <v>1432</v>
      </c>
      <c r="D3404" s="451" t="s">
        <v>1540</v>
      </c>
      <c r="E3404" s="451" t="s">
        <v>1677</v>
      </c>
      <c r="F3404" s="451" t="s">
        <v>1561</v>
      </c>
      <c r="G3404" s="452" t="s">
        <v>1436</v>
      </c>
      <c r="H3404" s="453">
        <v>9847</v>
      </c>
      <c r="I3404" s="452" t="s">
        <v>1678</v>
      </c>
      <c r="J3404" s="455"/>
      <c r="K3404" s="452" t="s">
        <v>1533</v>
      </c>
      <c r="L3404" s="452" t="s">
        <v>1439</v>
      </c>
      <c r="M3404" s="452" t="s">
        <v>1452</v>
      </c>
      <c r="N3404" s="454">
        <v>44525</v>
      </c>
      <c r="O3404" s="452" t="s">
        <v>1534</v>
      </c>
      <c r="P3404" s="454">
        <v>44525</v>
      </c>
    </row>
    <row r="3405" spans="1:16" x14ac:dyDescent="0.2">
      <c r="A3405" s="451" t="s">
        <v>2723</v>
      </c>
      <c r="B3405" s="451" t="s">
        <v>1717</v>
      </c>
      <c r="C3405" s="451" t="s">
        <v>1432</v>
      </c>
      <c r="D3405" s="451" t="s">
        <v>1433</v>
      </c>
      <c r="E3405" s="451" t="s">
        <v>1434</v>
      </c>
      <c r="F3405" s="451" t="s">
        <v>2003</v>
      </c>
      <c r="G3405" s="452" t="s">
        <v>1436</v>
      </c>
      <c r="H3405" s="453">
        <v>32620</v>
      </c>
      <c r="I3405" s="452" t="s">
        <v>1654</v>
      </c>
      <c r="J3405" s="452" t="s">
        <v>1438</v>
      </c>
      <c r="K3405" s="452" t="s">
        <v>1438</v>
      </c>
      <c r="L3405" s="452" t="s">
        <v>1439</v>
      </c>
      <c r="M3405" s="452" t="s">
        <v>1440</v>
      </c>
      <c r="N3405" s="454">
        <v>44312</v>
      </c>
      <c r="O3405" s="452" t="s">
        <v>1440</v>
      </c>
      <c r="P3405" s="454">
        <v>44468</v>
      </c>
    </row>
    <row r="3406" spans="1:16" ht="21" x14ac:dyDescent="0.2">
      <c r="A3406" s="451" t="s">
        <v>2725</v>
      </c>
      <c r="B3406" s="451" t="s">
        <v>1463</v>
      </c>
      <c r="C3406" s="451" t="s">
        <v>1432</v>
      </c>
      <c r="D3406" s="451" t="s">
        <v>1433</v>
      </c>
      <c r="E3406" s="451" t="s">
        <v>1434</v>
      </c>
      <c r="F3406" s="451" t="s">
        <v>2642</v>
      </c>
      <c r="G3406" s="452" t="s">
        <v>1436</v>
      </c>
      <c r="H3406" s="453">
        <v>1477092</v>
      </c>
      <c r="I3406" s="452" t="s">
        <v>1650</v>
      </c>
      <c r="J3406" s="452" t="s">
        <v>1438</v>
      </c>
      <c r="K3406" s="452" t="s">
        <v>1438</v>
      </c>
      <c r="L3406" s="452" t="s">
        <v>1439</v>
      </c>
      <c r="M3406" s="452" t="s">
        <v>1440</v>
      </c>
      <c r="N3406" s="454">
        <v>44309</v>
      </c>
      <c r="O3406" s="452" t="s">
        <v>1440</v>
      </c>
      <c r="P3406" s="454">
        <v>44468</v>
      </c>
    </row>
    <row r="3407" spans="1:16" x14ac:dyDescent="0.2">
      <c r="A3407" s="451" t="s">
        <v>2725</v>
      </c>
      <c r="B3407" s="451" t="s">
        <v>1693</v>
      </c>
      <c r="C3407" s="451" t="s">
        <v>1432</v>
      </c>
      <c r="D3407" s="451" t="s">
        <v>1433</v>
      </c>
      <c r="E3407" s="451" t="s">
        <v>1442</v>
      </c>
      <c r="F3407" s="451" t="s">
        <v>2179</v>
      </c>
      <c r="G3407" s="452" t="s">
        <v>1436</v>
      </c>
      <c r="H3407" s="453">
        <v>40714</v>
      </c>
      <c r="I3407" s="452" t="s">
        <v>1648</v>
      </c>
      <c r="J3407" s="452" t="s">
        <v>1438</v>
      </c>
      <c r="K3407" s="452" t="s">
        <v>1438</v>
      </c>
      <c r="L3407" s="452" t="s">
        <v>1439</v>
      </c>
      <c r="M3407" s="452" t="s">
        <v>1440</v>
      </c>
      <c r="N3407" s="454">
        <v>44309</v>
      </c>
      <c r="O3407" s="452" t="s">
        <v>1440</v>
      </c>
      <c r="P3407" s="454">
        <v>44468</v>
      </c>
    </row>
    <row r="3408" spans="1:16" x14ac:dyDescent="0.2">
      <c r="A3408" s="451" t="s">
        <v>2725</v>
      </c>
      <c r="B3408" s="451" t="s">
        <v>1695</v>
      </c>
      <c r="C3408" s="451" t="s">
        <v>1432</v>
      </c>
      <c r="D3408" s="451" t="s">
        <v>1466</v>
      </c>
      <c r="E3408" s="451" t="s">
        <v>1442</v>
      </c>
      <c r="F3408" s="451" t="s">
        <v>2147</v>
      </c>
      <c r="G3408" s="452" t="s">
        <v>1436</v>
      </c>
      <c r="H3408" s="453">
        <v>184252.03</v>
      </c>
      <c r="I3408" s="452" t="s">
        <v>1655</v>
      </c>
      <c r="J3408" s="452" t="s">
        <v>1438</v>
      </c>
      <c r="K3408" s="452" t="s">
        <v>1438</v>
      </c>
      <c r="L3408" s="452" t="s">
        <v>1439</v>
      </c>
      <c r="M3408" s="452" t="s">
        <v>1440</v>
      </c>
      <c r="N3408" s="454">
        <v>44341</v>
      </c>
      <c r="O3408" s="452" t="s">
        <v>1440</v>
      </c>
      <c r="P3408" s="454">
        <v>44468</v>
      </c>
    </row>
    <row r="3409" spans="1:16" x14ac:dyDescent="0.2">
      <c r="A3409" s="451" t="s">
        <v>2725</v>
      </c>
      <c r="B3409" s="451" t="s">
        <v>1697</v>
      </c>
      <c r="C3409" s="451" t="s">
        <v>1432</v>
      </c>
      <c r="D3409" s="451" t="s">
        <v>1433</v>
      </c>
      <c r="E3409" s="451" t="s">
        <v>1442</v>
      </c>
      <c r="F3409" s="451" t="s">
        <v>1903</v>
      </c>
      <c r="G3409" s="452" t="s">
        <v>1436</v>
      </c>
      <c r="H3409" s="453">
        <v>25281</v>
      </c>
      <c r="I3409" s="452" t="s">
        <v>1670</v>
      </c>
      <c r="J3409" s="452" t="s">
        <v>1438</v>
      </c>
      <c r="K3409" s="452" t="s">
        <v>1438</v>
      </c>
      <c r="L3409" s="452" t="s">
        <v>1439</v>
      </c>
      <c r="M3409" s="452" t="s">
        <v>1440</v>
      </c>
      <c r="N3409" s="454">
        <v>44309</v>
      </c>
      <c r="O3409" s="452" t="s">
        <v>1440</v>
      </c>
      <c r="P3409" s="454">
        <v>44468</v>
      </c>
    </row>
    <row r="3410" spans="1:16" x14ac:dyDescent="0.2">
      <c r="A3410" s="451" t="s">
        <v>2725</v>
      </c>
      <c r="B3410" s="451" t="s">
        <v>1697</v>
      </c>
      <c r="C3410" s="451" t="s">
        <v>1432</v>
      </c>
      <c r="D3410" s="451" t="s">
        <v>1466</v>
      </c>
      <c r="E3410" s="451" t="s">
        <v>1442</v>
      </c>
      <c r="F3410" s="451" t="s">
        <v>1563</v>
      </c>
      <c r="G3410" s="452" t="s">
        <v>1436</v>
      </c>
      <c r="H3410" s="453">
        <v>609</v>
      </c>
      <c r="I3410" s="452" t="s">
        <v>1488</v>
      </c>
      <c r="J3410" s="452" t="s">
        <v>1438</v>
      </c>
      <c r="K3410" s="452" t="s">
        <v>1438</v>
      </c>
      <c r="L3410" s="452" t="s">
        <v>1439</v>
      </c>
      <c r="M3410" s="452" t="s">
        <v>1440</v>
      </c>
      <c r="N3410" s="454">
        <v>44342</v>
      </c>
      <c r="O3410" s="452" t="s">
        <v>1440</v>
      </c>
      <c r="P3410" s="454">
        <v>44468</v>
      </c>
    </row>
    <row r="3411" spans="1:16" x14ac:dyDescent="0.2">
      <c r="A3411" s="451" t="s">
        <v>2725</v>
      </c>
      <c r="B3411" s="451" t="s">
        <v>1697</v>
      </c>
      <c r="C3411" s="451" t="s">
        <v>1432</v>
      </c>
      <c r="D3411" s="451" t="s">
        <v>1515</v>
      </c>
      <c r="E3411" s="451" t="s">
        <v>1442</v>
      </c>
      <c r="F3411" s="451" t="s">
        <v>1834</v>
      </c>
      <c r="G3411" s="452" t="s">
        <v>1436</v>
      </c>
      <c r="H3411" s="453">
        <v>1143</v>
      </c>
      <c r="I3411" s="452" t="s">
        <v>1522</v>
      </c>
      <c r="J3411" s="452" t="s">
        <v>1438</v>
      </c>
      <c r="K3411" s="452" t="s">
        <v>1438</v>
      </c>
      <c r="L3411" s="452" t="s">
        <v>1439</v>
      </c>
      <c r="M3411" s="452" t="s">
        <v>1440</v>
      </c>
      <c r="N3411" s="454">
        <v>44294</v>
      </c>
      <c r="O3411" s="452" t="s">
        <v>1440</v>
      </c>
      <c r="P3411" s="454">
        <v>44468</v>
      </c>
    </row>
    <row r="3412" spans="1:16" x14ac:dyDescent="0.2">
      <c r="A3412" s="451" t="s">
        <v>2725</v>
      </c>
      <c r="B3412" s="451" t="s">
        <v>1697</v>
      </c>
      <c r="C3412" s="451" t="s">
        <v>1432</v>
      </c>
      <c r="D3412" s="451" t="s">
        <v>1448</v>
      </c>
      <c r="E3412" s="451" t="s">
        <v>1544</v>
      </c>
      <c r="F3412" s="451" t="s">
        <v>2049</v>
      </c>
      <c r="G3412" s="452" t="s">
        <v>1436</v>
      </c>
      <c r="H3412" s="453">
        <v>4592</v>
      </c>
      <c r="I3412" s="452" t="s">
        <v>1564</v>
      </c>
      <c r="J3412" s="455"/>
      <c r="K3412" s="452" t="s">
        <v>1533</v>
      </c>
      <c r="L3412" s="452" t="s">
        <v>1439</v>
      </c>
      <c r="M3412" s="452" t="s">
        <v>1452</v>
      </c>
      <c r="N3412" s="454">
        <v>44539</v>
      </c>
      <c r="O3412" s="452" t="s">
        <v>1453</v>
      </c>
      <c r="P3412" s="454">
        <v>44544</v>
      </c>
    </row>
    <row r="3413" spans="1:16" ht="21" x14ac:dyDescent="0.2">
      <c r="A3413" s="451" t="s">
        <v>2725</v>
      </c>
      <c r="B3413" s="451" t="s">
        <v>1703</v>
      </c>
      <c r="C3413" s="451" t="s">
        <v>1432</v>
      </c>
      <c r="D3413" s="451" t="s">
        <v>1491</v>
      </c>
      <c r="E3413" s="451" t="s">
        <v>1442</v>
      </c>
      <c r="F3413" s="451" t="s">
        <v>1732</v>
      </c>
      <c r="G3413" s="452" t="s">
        <v>1436</v>
      </c>
      <c r="H3413" s="453">
        <v>10830</v>
      </c>
      <c r="I3413" s="452" t="s">
        <v>1613</v>
      </c>
      <c r="J3413" s="452" t="s">
        <v>1438</v>
      </c>
      <c r="K3413" s="452" t="s">
        <v>1438</v>
      </c>
      <c r="L3413" s="452" t="s">
        <v>1439</v>
      </c>
      <c r="M3413" s="452" t="s">
        <v>1440</v>
      </c>
      <c r="N3413" s="454">
        <v>44370</v>
      </c>
      <c r="O3413" s="452" t="s">
        <v>1440</v>
      </c>
      <c r="P3413" s="454">
        <v>44468</v>
      </c>
    </row>
    <row r="3414" spans="1:16" ht="21" x14ac:dyDescent="0.2">
      <c r="A3414" s="451" t="s">
        <v>2725</v>
      </c>
      <c r="B3414" s="451" t="s">
        <v>1703</v>
      </c>
      <c r="C3414" s="451" t="s">
        <v>1432</v>
      </c>
      <c r="D3414" s="451" t="s">
        <v>1507</v>
      </c>
      <c r="E3414" s="451" t="s">
        <v>1442</v>
      </c>
      <c r="F3414" s="451" t="s">
        <v>2726</v>
      </c>
      <c r="G3414" s="452" t="s">
        <v>1436</v>
      </c>
      <c r="H3414" s="453">
        <v>-10830</v>
      </c>
      <c r="I3414" s="452" t="s">
        <v>1707</v>
      </c>
      <c r="J3414" s="452" t="s">
        <v>1438</v>
      </c>
      <c r="K3414" s="452" t="s">
        <v>1438</v>
      </c>
      <c r="L3414" s="452" t="s">
        <v>1439</v>
      </c>
      <c r="M3414" s="452" t="s">
        <v>1440</v>
      </c>
      <c r="N3414" s="454">
        <v>44384</v>
      </c>
      <c r="O3414" s="452" t="s">
        <v>1440</v>
      </c>
      <c r="P3414" s="454">
        <v>44468</v>
      </c>
    </row>
    <row r="3415" spans="1:16" x14ac:dyDescent="0.2">
      <c r="A3415" s="451" t="s">
        <v>2725</v>
      </c>
      <c r="B3415" s="451" t="s">
        <v>1708</v>
      </c>
      <c r="C3415" s="451" t="s">
        <v>1432</v>
      </c>
      <c r="D3415" s="451" t="s">
        <v>1507</v>
      </c>
      <c r="E3415" s="451" t="s">
        <v>1442</v>
      </c>
      <c r="F3415" s="451" t="s">
        <v>1497</v>
      </c>
      <c r="G3415" s="452" t="s">
        <v>1436</v>
      </c>
      <c r="H3415" s="453">
        <v>10830</v>
      </c>
      <c r="I3415" s="452" t="s">
        <v>1707</v>
      </c>
      <c r="J3415" s="452" t="s">
        <v>1438</v>
      </c>
      <c r="K3415" s="452" t="s">
        <v>1438</v>
      </c>
      <c r="L3415" s="452" t="s">
        <v>1439</v>
      </c>
      <c r="M3415" s="452" t="s">
        <v>1440</v>
      </c>
      <c r="N3415" s="454">
        <v>44384</v>
      </c>
      <c r="O3415" s="452" t="s">
        <v>1440</v>
      </c>
      <c r="P3415" s="454">
        <v>44468</v>
      </c>
    </row>
    <row r="3416" spans="1:16" x14ac:dyDescent="0.2">
      <c r="A3416" s="451" t="s">
        <v>2725</v>
      </c>
      <c r="B3416" s="451" t="s">
        <v>1708</v>
      </c>
      <c r="C3416" s="451" t="s">
        <v>1432</v>
      </c>
      <c r="D3416" s="451" t="s">
        <v>1515</v>
      </c>
      <c r="E3416" s="451" t="s">
        <v>1442</v>
      </c>
      <c r="F3416" s="451" t="s">
        <v>2521</v>
      </c>
      <c r="G3416" s="452" t="s">
        <v>1436</v>
      </c>
      <c r="H3416" s="453">
        <v>1500</v>
      </c>
      <c r="I3416" s="452" t="s">
        <v>1621</v>
      </c>
      <c r="J3416" s="452" t="s">
        <v>1438</v>
      </c>
      <c r="K3416" s="452" t="s">
        <v>1438</v>
      </c>
      <c r="L3416" s="452" t="s">
        <v>1439</v>
      </c>
      <c r="M3416" s="452" t="s">
        <v>1440</v>
      </c>
      <c r="N3416" s="454">
        <v>44294</v>
      </c>
      <c r="O3416" s="452" t="s">
        <v>1440</v>
      </c>
      <c r="P3416" s="454">
        <v>44468</v>
      </c>
    </row>
    <row r="3417" spans="1:16" ht="21" x14ac:dyDescent="0.2">
      <c r="A3417" s="451" t="s">
        <v>2725</v>
      </c>
      <c r="B3417" s="451" t="s">
        <v>1708</v>
      </c>
      <c r="C3417" s="451" t="s">
        <v>1432</v>
      </c>
      <c r="D3417" s="451" t="s">
        <v>1531</v>
      </c>
      <c r="E3417" s="451" t="s">
        <v>1568</v>
      </c>
      <c r="F3417" s="451" t="s">
        <v>1875</v>
      </c>
      <c r="G3417" s="452" t="s">
        <v>1436</v>
      </c>
      <c r="H3417" s="453">
        <v>1087.5</v>
      </c>
      <c r="I3417" s="452" t="s">
        <v>1627</v>
      </c>
      <c r="J3417" s="455"/>
      <c r="K3417" s="452" t="s">
        <v>1533</v>
      </c>
      <c r="L3417" s="452" t="s">
        <v>1439</v>
      </c>
      <c r="M3417" s="452" t="s">
        <v>1452</v>
      </c>
      <c r="N3417" s="454">
        <v>44496</v>
      </c>
      <c r="O3417" s="452" t="s">
        <v>1534</v>
      </c>
      <c r="P3417" s="454">
        <v>44497</v>
      </c>
    </row>
    <row r="3418" spans="1:16" ht="21" x14ac:dyDescent="0.2">
      <c r="A3418" s="451" t="s">
        <v>2725</v>
      </c>
      <c r="B3418" s="451" t="s">
        <v>1708</v>
      </c>
      <c r="C3418" s="451" t="s">
        <v>1432</v>
      </c>
      <c r="D3418" s="451" t="s">
        <v>1531</v>
      </c>
      <c r="E3418" s="451" t="s">
        <v>1628</v>
      </c>
      <c r="F3418" s="451" t="s">
        <v>1875</v>
      </c>
      <c r="G3418" s="452" t="s">
        <v>1436</v>
      </c>
      <c r="H3418" s="453">
        <v>945</v>
      </c>
      <c r="I3418" s="452" t="s">
        <v>1629</v>
      </c>
      <c r="J3418" s="455"/>
      <c r="K3418" s="452" t="s">
        <v>1533</v>
      </c>
      <c r="L3418" s="452" t="s">
        <v>1439</v>
      </c>
      <c r="M3418" s="452" t="s">
        <v>1452</v>
      </c>
      <c r="N3418" s="454">
        <v>44496</v>
      </c>
      <c r="O3418" s="452" t="s">
        <v>1534</v>
      </c>
      <c r="P3418" s="454">
        <v>44497</v>
      </c>
    </row>
    <row r="3419" spans="1:16" x14ac:dyDescent="0.2">
      <c r="A3419" s="451" t="s">
        <v>2725</v>
      </c>
      <c r="B3419" s="451" t="s">
        <v>1575</v>
      </c>
      <c r="C3419" s="451" t="s">
        <v>1432</v>
      </c>
      <c r="D3419" s="451" t="s">
        <v>1507</v>
      </c>
      <c r="E3419" s="451" t="s">
        <v>1442</v>
      </c>
      <c r="F3419" s="451" t="s">
        <v>2211</v>
      </c>
      <c r="G3419" s="452" t="s">
        <v>1436</v>
      </c>
      <c r="H3419" s="453">
        <v>18421</v>
      </c>
      <c r="I3419" s="452" t="s">
        <v>1712</v>
      </c>
      <c r="J3419" s="452" t="s">
        <v>1438</v>
      </c>
      <c r="K3419" s="452" t="s">
        <v>1438</v>
      </c>
      <c r="L3419" s="452" t="s">
        <v>1439</v>
      </c>
      <c r="M3419" s="452" t="s">
        <v>1440</v>
      </c>
      <c r="N3419" s="454">
        <v>44399</v>
      </c>
      <c r="O3419" s="452" t="s">
        <v>1440</v>
      </c>
      <c r="P3419" s="454">
        <v>44468</v>
      </c>
    </row>
    <row r="3420" spans="1:16" ht="21" x14ac:dyDescent="0.2">
      <c r="A3420" s="451" t="s">
        <v>2725</v>
      </c>
      <c r="B3420" s="451" t="s">
        <v>1575</v>
      </c>
      <c r="C3420" s="451" t="s">
        <v>1432</v>
      </c>
      <c r="D3420" s="451" t="s">
        <v>1448</v>
      </c>
      <c r="E3420" s="451" t="s">
        <v>1460</v>
      </c>
      <c r="F3420" s="451" t="s">
        <v>1875</v>
      </c>
      <c r="G3420" s="452" t="s">
        <v>1436</v>
      </c>
      <c r="H3420" s="453">
        <v>14737</v>
      </c>
      <c r="I3420" s="452" t="s">
        <v>1462</v>
      </c>
      <c r="J3420" s="455"/>
      <c r="K3420" s="452" t="s">
        <v>1533</v>
      </c>
      <c r="L3420" s="452" t="s">
        <v>1439</v>
      </c>
      <c r="M3420" s="452" t="s">
        <v>1452</v>
      </c>
      <c r="N3420" s="454">
        <v>44550</v>
      </c>
      <c r="O3420" s="452" t="s">
        <v>1453</v>
      </c>
      <c r="P3420" s="454">
        <v>44553</v>
      </c>
    </row>
    <row r="3421" spans="1:16" x14ac:dyDescent="0.2">
      <c r="A3421" s="451" t="s">
        <v>2725</v>
      </c>
      <c r="B3421" s="451" t="s">
        <v>1713</v>
      </c>
      <c r="C3421" s="451" t="s">
        <v>1432</v>
      </c>
      <c r="D3421" s="451" t="s">
        <v>1466</v>
      </c>
      <c r="E3421" s="451" t="s">
        <v>1434</v>
      </c>
      <c r="F3421" s="451" t="s">
        <v>2029</v>
      </c>
      <c r="G3421" s="452" t="s">
        <v>1436</v>
      </c>
      <c r="H3421" s="453">
        <v>7829</v>
      </c>
      <c r="I3421" s="452" t="s">
        <v>1676</v>
      </c>
      <c r="J3421" s="452" t="s">
        <v>1438</v>
      </c>
      <c r="K3421" s="452" t="s">
        <v>1438</v>
      </c>
      <c r="L3421" s="452" t="s">
        <v>1439</v>
      </c>
      <c r="M3421" s="452" t="s">
        <v>1440</v>
      </c>
      <c r="N3421" s="454">
        <v>44330</v>
      </c>
      <c r="O3421" s="452" t="s">
        <v>1440</v>
      </c>
      <c r="P3421" s="454">
        <v>44468</v>
      </c>
    </row>
    <row r="3422" spans="1:16" x14ac:dyDescent="0.2">
      <c r="A3422" s="451" t="s">
        <v>2725</v>
      </c>
      <c r="B3422" s="451" t="s">
        <v>1713</v>
      </c>
      <c r="C3422" s="451" t="s">
        <v>1432</v>
      </c>
      <c r="D3422" s="451" t="s">
        <v>1507</v>
      </c>
      <c r="E3422" s="451" t="s">
        <v>1442</v>
      </c>
      <c r="F3422" s="451" t="s">
        <v>1730</v>
      </c>
      <c r="G3422" s="452" t="s">
        <v>1436</v>
      </c>
      <c r="H3422" s="453">
        <v>49499</v>
      </c>
      <c r="I3422" s="452" t="s">
        <v>1640</v>
      </c>
      <c r="J3422" s="452" t="s">
        <v>1438</v>
      </c>
      <c r="K3422" s="452" t="s">
        <v>1438</v>
      </c>
      <c r="L3422" s="452" t="s">
        <v>1439</v>
      </c>
      <c r="M3422" s="452" t="s">
        <v>1440</v>
      </c>
      <c r="N3422" s="454">
        <v>44384</v>
      </c>
      <c r="O3422" s="452" t="s">
        <v>1440</v>
      </c>
      <c r="P3422" s="454">
        <v>44468</v>
      </c>
    </row>
    <row r="3423" spans="1:16" ht="21" x14ac:dyDescent="0.2">
      <c r="A3423" s="451" t="s">
        <v>2725</v>
      </c>
      <c r="B3423" s="451" t="s">
        <v>1713</v>
      </c>
      <c r="C3423" s="451" t="s">
        <v>1432</v>
      </c>
      <c r="D3423" s="451" t="s">
        <v>1540</v>
      </c>
      <c r="E3423" s="451" t="s">
        <v>1677</v>
      </c>
      <c r="F3423" s="451" t="s">
        <v>1939</v>
      </c>
      <c r="G3423" s="452" t="s">
        <v>1436</v>
      </c>
      <c r="H3423" s="453">
        <v>10984</v>
      </c>
      <c r="I3423" s="452" t="s">
        <v>1678</v>
      </c>
      <c r="J3423" s="455"/>
      <c r="K3423" s="452" t="s">
        <v>1533</v>
      </c>
      <c r="L3423" s="452" t="s">
        <v>1439</v>
      </c>
      <c r="M3423" s="452" t="s">
        <v>1452</v>
      </c>
      <c r="N3423" s="454">
        <v>44525</v>
      </c>
      <c r="O3423" s="452" t="s">
        <v>1534</v>
      </c>
      <c r="P3423" s="454">
        <v>44525</v>
      </c>
    </row>
    <row r="3424" spans="1:16" x14ac:dyDescent="0.2">
      <c r="A3424" s="451" t="s">
        <v>2725</v>
      </c>
      <c r="B3424" s="451" t="s">
        <v>1717</v>
      </c>
      <c r="C3424" s="451" t="s">
        <v>1432</v>
      </c>
      <c r="D3424" s="451" t="s">
        <v>1433</v>
      </c>
      <c r="E3424" s="451" t="s">
        <v>1434</v>
      </c>
      <c r="F3424" s="451" t="s">
        <v>1876</v>
      </c>
      <c r="G3424" s="452" t="s">
        <v>1436</v>
      </c>
      <c r="H3424" s="453">
        <v>111453</v>
      </c>
      <c r="I3424" s="452" t="s">
        <v>1654</v>
      </c>
      <c r="J3424" s="452" t="s">
        <v>1438</v>
      </c>
      <c r="K3424" s="452" t="s">
        <v>1438</v>
      </c>
      <c r="L3424" s="452" t="s">
        <v>1439</v>
      </c>
      <c r="M3424" s="452" t="s">
        <v>1440</v>
      </c>
      <c r="N3424" s="454">
        <v>44312</v>
      </c>
      <c r="O3424" s="452" t="s">
        <v>1440</v>
      </c>
      <c r="P3424" s="454">
        <v>44468</v>
      </c>
    </row>
    <row r="3425" spans="1:16" ht="21" x14ac:dyDescent="0.2">
      <c r="A3425" s="451" t="s">
        <v>2727</v>
      </c>
      <c r="B3425" s="451" t="s">
        <v>1463</v>
      </c>
      <c r="C3425" s="451" t="s">
        <v>1432</v>
      </c>
      <c r="D3425" s="451" t="s">
        <v>1433</v>
      </c>
      <c r="E3425" s="451" t="s">
        <v>1442</v>
      </c>
      <c r="F3425" s="451" t="s">
        <v>1792</v>
      </c>
      <c r="G3425" s="452" t="s">
        <v>1436</v>
      </c>
      <c r="H3425" s="453">
        <v>781218</v>
      </c>
      <c r="I3425" s="452" t="s">
        <v>1650</v>
      </c>
      <c r="J3425" s="452" t="s">
        <v>1438</v>
      </c>
      <c r="K3425" s="452" t="s">
        <v>1438</v>
      </c>
      <c r="L3425" s="452" t="s">
        <v>1439</v>
      </c>
      <c r="M3425" s="452" t="s">
        <v>1440</v>
      </c>
      <c r="N3425" s="454">
        <v>44309</v>
      </c>
      <c r="O3425" s="452" t="s">
        <v>1440</v>
      </c>
      <c r="P3425" s="454">
        <v>44468</v>
      </c>
    </row>
    <row r="3426" spans="1:16" x14ac:dyDescent="0.2">
      <c r="A3426" s="451" t="s">
        <v>2727</v>
      </c>
      <c r="B3426" s="451" t="s">
        <v>1693</v>
      </c>
      <c r="C3426" s="451" t="s">
        <v>1432</v>
      </c>
      <c r="D3426" s="451" t="s">
        <v>1433</v>
      </c>
      <c r="E3426" s="451" t="s">
        <v>1434</v>
      </c>
      <c r="F3426" s="451" t="s">
        <v>1941</v>
      </c>
      <c r="G3426" s="452" t="s">
        <v>1436</v>
      </c>
      <c r="H3426" s="453">
        <v>18505</v>
      </c>
      <c r="I3426" s="452" t="s">
        <v>1648</v>
      </c>
      <c r="J3426" s="452" t="s">
        <v>1438</v>
      </c>
      <c r="K3426" s="452" t="s">
        <v>1438</v>
      </c>
      <c r="L3426" s="452" t="s">
        <v>1439</v>
      </c>
      <c r="M3426" s="452" t="s">
        <v>1440</v>
      </c>
      <c r="N3426" s="454">
        <v>44309</v>
      </c>
      <c r="O3426" s="452" t="s">
        <v>1440</v>
      </c>
      <c r="P3426" s="454">
        <v>44468</v>
      </c>
    </row>
    <row r="3427" spans="1:16" x14ac:dyDescent="0.2">
      <c r="A3427" s="451" t="s">
        <v>2727</v>
      </c>
      <c r="B3427" s="451" t="s">
        <v>1695</v>
      </c>
      <c r="C3427" s="451" t="s">
        <v>1432</v>
      </c>
      <c r="D3427" s="451" t="s">
        <v>1466</v>
      </c>
      <c r="E3427" s="451" t="s">
        <v>1442</v>
      </c>
      <c r="F3427" s="451" t="s">
        <v>1723</v>
      </c>
      <c r="G3427" s="452" t="s">
        <v>1436</v>
      </c>
      <c r="H3427" s="453">
        <v>92038.59</v>
      </c>
      <c r="I3427" s="452" t="s">
        <v>1655</v>
      </c>
      <c r="J3427" s="452" t="s">
        <v>1438</v>
      </c>
      <c r="K3427" s="452" t="s">
        <v>1438</v>
      </c>
      <c r="L3427" s="452" t="s">
        <v>1439</v>
      </c>
      <c r="M3427" s="452" t="s">
        <v>1440</v>
      </c>
      <c r="N3427" s="454">
        <v>44341</v>
      </c>
      <c r="O3427" s="452" t="s">
        <v>1440</v>
      </c>
      <c r="P3427" s="454">
        <v>44468</v>
      </c>
    </row>
    <row r="3428" spans="1:16" x14ac:dyDescent="0.2">
      <c r="A3428" s="451" t="s">
        <v>2727</v>
      </c>
      <c r="B3428" s="451" t="s">
        <v>1697</v>
      </c>
      <c r="C3428" s="451" t="s">
        <v>1432</v>
      </c>
      <c r="D3428" s="451" t="s">
        <v>1433</v>
      </c>
      <c r="E3428" s="451" t="s">
        <v>1434</v>
      </c>
      <c r="F3428" s="451" t="s">
        <v>2284</v>
      </c>
      <c r="G3428" s="452" t="s">
        <v>1436</v>
      </c>
      <c r="H3428" s="453">
        <v>7500</v>
      </c>
      <c r="I3428" s="452" t="s">
        <v>1670</v>
      </c>
      <c r="J3428" s="452" t="s">
        <v>1438</v>
      </c>
      <c r="K3428" s="452" t="s">
        <v>1438</v>
      </c>
      <c r="L3428" s="452" t="s">
        <v>1439</v>
      </c>
      <c r="M3428" s="452" t="s">
        <v>1440</v>
      </c>
      <c r="N3428" s="454">
        <v>44309</v>
      </c>
      <c r="O3428" s="452" t="s">
        <v>1440</v>
      </c>
      <c r="P3428" s="454">
        <v>44468</v>
      </c>
    </row>
    <row r="3429" spans="1:16" x14ac:dyDescent="0.2">
      <c r="A3429" s="451" t="s">
        <v>2727</v>
      </c>
      <c r="B3429" s="451" t="s">
        <v>1697</v>
      </c>
      <c r="C3429" s="451" t="s">
        <v>1432</v>
      </c>
      <c r="D3429" s="451" t="s">
        <v>1466</v>
      </c>
      <c r="E3429" s="451" t="s">
        <v>1434</v>
      </c>
      <c r="F3429" s="451" t="s">
        <v>1892</v>
      </c>
      <c r="G3429" s="452" t="s">
        <v>1436</v>
      </c>
      <c r="H3429" s="453">
        <v>8190</v>
      </c>
      <c r="I3429" s="452" t="s">
        <v>1488</v>
      </c>
      <c r="J3429" s="452" t="s">
        <v>1438</v>
      </c>
      <c r="K3429" s="452" t="s">
        <v>1438</v>
      </c>
      <c r="L3429" s="452" t="s">
        <v>1439</v>
      </c>
      <c r="M3429" s="452" t="s">
        <v>1440</v>
      </c>
      <c r="N3429" s="454">
        <v>44342</v>
      </c>
      <c r="O3429" s="452" t="s">
        <v>1440</v>
      </c>
      <c r="P3429" s="454">
        <v>44468</v>
      </c>
    </row>
    <row r="3430" spans="1:16" x14ac:dyDescent="0.2">
      <c r="A3430" s="451" t="s">
        <v>2727</v>
      </c>
      <c r="B3430" s="451" t="s">
        <v>1697</v>
      </c>
      <c r="C3430" s="451" t="s">
        <v>1432</v>
      </c>
      <c r="D3430" s="451" t="s">
        <v>1507</v>
      </c>
      <c r="E3430" s="451" t="s">
        <v>1434</v>
      </c>
      <c r="F3430" s="451" t="s">
        <v>1632</v>
      </c>
      <c r="G3430" s="452" t="s">
        <v>1436</v>
      </c>
      <c r="H3430" s="453">
        <v>1697</v>
      </c>
      <c r="I3430" s="452" t="s">
        <v>1514</v>
      </c>
      <c r="J3430" s="452" t="s">
        <v>1438</v>
      </c>
      <c r="K3430" s="452" t="s">
        <v>1438</v>
      </c>
      <c r="L3430" s="452" t="s">
        <v>1439</v>
      </c>
      <c r="M3430" s="452" t="s">
        <v>1440</v>
      </c>
      <c r="N3430" s="454">
        <v>44400</v>
      </c>
      <c r="O3430" s="452" t="s">
        <v>1440</v>
      </c>
      <c r="P3430" s="454">
        <v>44468</v>
      </c>
    </row>
    <row r="3431" spans="1:16" x14ac:dyDescent="0.2">
      <c r="A3431" s="451" t="s">
        <v>2727</v>
      </c>
      <c r="B3431" s="451" t="s">
        <v>1697</v>
      </c>
      <c r="C3431" s="451" t="s">
        <v>1432</v>
      </c>
      <c r="D3431" s="451" t="s">
        <v>1515</v>
      </c>
      <c r="E3431" s="451" t="s">
        <v>1442</v>
      </c>
      <c r="F3431" s="451" t="s">
        <v>2009</v>
      </c>
      <c r="G3431" s="452" t="s">
        <v>1436</v>
      </c>
      <c r="H3431" s="453">
        <v>2531</v>
      </c>
      <c r="I3431" s="452" t="s">
        <v>1522</v>
      </c>
      <c r="J3431" s="452" t="s">
        <v>1438</v>
      </c>
      <c r="K3431" s="452" t="s">
        <v>1438</v>
      </c>
      <c r="L3431" s="452" t="s">
        <v>1439</v>
      </c>
      <c r="M3431" s="452" t="s">
        <v>1440</v>
      </c>
      <c r="N3431" s="454">
        <v>44294</v>
      </c>
      <c r="O3431" s="452" t="s">
        <v>1440</v>
      </c>
      <c r="P3431" s="454">
        <v>44468</v>
      </c>
    </row>
    <row r="3432" spans="1:16" x14ac:dyDescent="0.2">
      <c r="A3432" s="451" t="s">
        <v>2727</v>
      </c>
      <c r="B3432" s="451" t="s">
        <v>1697</v>
      </c>
      <c r="C3432" s="451" t="s">
        <v>1432</v>
      </c>
      <c r="D3432" s="451" t="s">
        <v>1448</v>
      </c>
      <c r="E3432" s="451" t="s">
        <v>1544</v>
      </c>
      <c r="F3432" s="451" t="s">
        <v>1698</v>
      </c>
      <c r="G3432" s="452" t="s">
        <v>1436</v>
      </c>
      <c r="H3432" s="453">
        <v>4768</v>
      </c>
      <c r="I3432" s="452" t="s">
        <v>1564</v>
      </c>
      <c r="J3432" s="455"/>
      <c r="K3432" s="452" t="s">
        <v>1533</v>
      </c>
      <c r="L3432" s="452" t="s">
        <v>1439</v>
      </c>
      <c r="M3432" s="452" t="s">
        <v>1452</v>
      </c>
      <c r="N3432" s="454">
        <v>44539</v>
      </c>
      <c r="O3432" s="452" t="s">
        <v>1453</v>
      </c>
      <c r="P3432" s="454">
        <v>44544</v>
      </c>
    </row>
    <row r="3433" spans="1:16" ht="21" x14ac:dyDescent="0.2">
      <c r="A3433" s="451" t="s">
        <v>2727</v>
      </c>
      <c r="B3433" s="451" t="s">
        <v>1703</v>
      </c>
      <c r="C3433" s="451" t="s">
        <v>1432</v>
      </c>
      <c r="D3433" s="451" t="s">
        <v>1491</v>
      </c>
      <c r="E3433" s="451" t="s">
        <v>1442</v>
      </c>
      <c r="F3433" s="451" t="s">
        <v>1953</v>
      </c>
      <c r="G3433" s="452" t="s">
        <v>1436</v>
      </c>
      <c r="H3433" s="453">
        <v>6860</v>
      </c>
      <c r="I3433" s="452" t="s">
        <v>1613</v>
      </c>
      <c r="J3433" s="452" t="s">
        <v>1438</v>
      </c>
      <c r="K3433" s="452" t="s">
        <v>1438</v>
      </c>
      <c r="L3433" s="452" t="s">
        <v>1439</v>
      </c>
      <c r="M3433" s="452" t="s">
        <v>1440</v>
      </c>
      <c r="N3433" s="454">
        <v>44370</v>
      </c>
      <c r="O3433" s="452" t="s">
        <v>1440</v>
      </c>
      <c r="P3433" s="454">
        <v>44468</v>
      </c>
    </row>
    <row r="3434" spans="1:16" ht="21" x14ac:dyDescent="0.2">
      <c r="A3434" s="451" t="s">
        <v>2727</v>
      </c>
      <c r="B3434" s="451" t="s">
        <v>1703</v>
      </c>
      <c r="C3434" s="451" t="s">
        <v>1432</v>
      </c>
      <c r="D3434" s="451" t="s">
        <v>1491</v>
      </c>
      <c r="E3434" s="451" t="s">
        <v>1434</v>
      </c>
      <c r="F3434" s="451" t="s">
        <v>1762</v>
      </c>
      <c r="G3434" s="452" t="s">
        <v>1436</v>
      </c>
      <c r="H3434" s="453">
        <v>1323</v>
      </c>
      <c r="I3434" s="452" t="s">
        <v>1609</v>
      </c>
      <c r="J3434" s="452" t="s">
        <v>1438</v>
      </c>
      <c r="K3434" s="452" t="s">
        <v>1438</v>
      </c>
      <c r="L3434" s="452" t="s">
        <v>1439</v>
      </c>
      <c r="M3434" s="452" t="s">
        <v>1440</v>
      </c>
      <c r="N3434" s="454">
        <v>44370</v>
      </c>
      <c r="O3434" s="452" t="s">
        <v>1440</v>
      </c>
      <c r="P3434" s="454">
        <v>44468</v>
      </c>
    </row>
    <row r="3435" spans="1:16" ht="21" x14ac:dyDescent="0.2">
      <c r="A3435" s="451" t="s">
        <v>2727</v>
      </c>
      <c r="B3435" s="451" t="s">
        <v>1703</v>
      </c>
      <c r="C3435" s="451" t="s">
        <v>1432</v>
      </c>
      <c r="D3435" s="451" t="s">
        <v>1507</v>
      </c>
      <c r="E3435" s="451" t="s">
        <v>1442</v>
      </c>
      <c r="F3435" s="451" t="s">
        <v>2230</v>
      </c>
      <c r="G3435" s="452" t="s">
        <v>1436</v>
      </c>
      <c r="H3435" s="453">
        <v>-6860</v>
      </c>
      <c r="I3435" s="452" t="s">
        <v>1707</v>
      </c>
      <c r="J3435" s="452" t="s">
        <v>1438</v>
      </c>
      <c r="K3435" s="452" t="s">
        <v>1438</v>
      </c>
      <c r="L3435" s="452" t="s">
        <v>1439</v>
      </c>
      <c r="M3435" s="452" t="s">
        <v>1440</v>
      </c>
      <c r="N3435" s="454">
        <v>44384</v>
      </c>
      <c r="O3435" s="452" t="s">
        <v>1440</v>
      </c>
      <c r="P3435" s="454">
        <v>44468</v>
      </c>
    </row>
    <row r="3436" spans="1:16" x14ac:dyDescent="0.2">
      <c r="A3436" s="451" t="s">
        <v>2727</v>
      </c>
      <c r="B3436" s="451" t="s">
        <v>1708</v>
      </c>
      <c r="C3436" s="451" t="s">
        <v>1432</v>
      </c>
      <c r="D3436" s="451" t="s">
        <v>1507</v>
      </c>
      <c r="E3436" s="451" t="s">
        <v>1442</v>
      </c>
      <c r="F3436" s="451" t="s">
        <v>2533</v>
      </c>
      <c r="G3436" s="452" t="s">
        <v>1436</v>
      </c>
      <c r="H3436" s="453">
        <v>6860</v>
      </c>
      <c r="I3436" s="452" t="s">
        <v>1707</v>
      </c>
      <c r="J3436" s="452" t="s">
        <v>1438</v>
      </c>
      <c r="K3436" s="452" t="s">
        <v>1438</v>
      </c>
      <c r="L3436" s="452" t="s">
        <v>1439</v>
      </c>
      <c r="M3436" s="452" t="s">
        <v>1440</v>
      </c>
      <c r="N3436" s="454">
        <v>44384</v>
      </c>
      <c r="O3436" s="452" t="s">
        <v>1440</v>
      </c>
      <c r="P3436" s="454">
        <v>44468</v>
      </c>
    </row>
    <row r="3437" spans="1:16" ht="21" x14ac:dyDescent="0.2">
      <c r="A3437" s="451" t="s">
        <v>2727</v>
      </c>
      <c r="B3437" s="451" t="s">
        <v>1708</v>
      </c>
      <c r="C3437" s="451" t="s">
        <v>1432</v>
      </c>
      <c r="D3437" s="451" t="s">
        <v>1531</v>
      </c>
      <c r="E3437" s="451" t="s">
        <v>1568</v>
      </c>
      <c r="F3437" s="451" t="s">
        <v>2409</v>
      </c>
      <c r="G3437" s="452" t="s">
        <v>1436</v>
      </c>
      <c r="H3437" s="453">
        <v>652.5</v>
      </c>
      <c r="I3437" s="452" t="s">
        <v>1627</v>
      </c>
      <c r="J3437" s="455"/>
      <c r="K3437" s="452" t="s">
        <v>1533</v>
      </c>
      <c r="L3437" s="452" t="s">
        <v>1439</v>
      </c>
      <c r="M3437" s="452" t="s">
        <v>1452</v>
      </c>
      <c r="N3437" s="454">
        <v>44496</v>
      </c>
      <c r="O3437" s="452" t="s">
        <v>1534</v>
      </c>
      <c r="P3437" s="454">
        <v>44497</v>
      </c>
    </row>
    <row r="3438" spans="1:16" ht="21" x14ac:dyDescent="0.2">
      <c r="A3438" s="451" t="s">
        <v>2727</v>
      </c>
      <c r="B3438" s="451" t="s">
        <v>1708</v>
      </c>
      <c r="C3438" s="451" t="s">
        <v>1432</v>
      </c>
      <c r="D3438" s="451" t="s">
        <v>1531</v>
      </c>
      <c r="E3438" s="451" t="s">
        <v>1628</v>
      </c>
      <c r="F3438" s="451" t="s">
        <v>2409</v>
      </c>
      <c r="G3438" s="452" t="s">
        <v>1436</v>
      </c>
      <c r="H3438" s="453">
        <v>590.63</v>
      </c>
      <c r="I3438" s="452" t="s">
        <v>1629</v>
      </c>
      <c r="J3438" s="455"/>
      <c r="K3438" s="452" t="s">
        <v>1533</v>
      </c>
      <c r="L3438" s="452" t="s">
        <v>1439</v>
      </c>
      <c r="M3438" s="452" t="s">
        <v>1452</v>
      </c>
      <c r="N3438" s="454">
        <v>44496</v>
      </c>
      <c r="O3438" s="452" t="s">
        <v>1534</v>
      </c>
      <c r="P3438" s="454">
        <v>44497</v>
      </c>
    </row>
    <row r="3439" spans="1:16" x14ac:dyDescent="0.2">
      <c r="A3439" s="451" t="s">
        <v>2727</v>
      </c>
      <c r="B3439" s="451" t="s">
        <v>1575</v>
      </c>
      <c r="C3439" s="451" t="s">
        <v>1432</v>
      </c>
      <c r="D3439" s="451" t="s">
        <v>1507</v>
      </c>
      <c r="E3439" s="451" t="s">
        <v>1434</v>
      </c>
      <c r="F3439" s="451" t="s">
        <v>1565</v>
      </c>
      <c r="G3439" s="452" t="s">
        <v>1436</v>
      </c>
      <c r="H3439" s="453">
        <v>11767</v>
      </c>
      <c r="I3439" s="452" t="s">
        <v>1712</v>
      </c>
      <c r="J3439" s="452" t="s">
        <v>1438</v>
      </c>
      <c r="K3439" s="452" t="s">
        <v>1438</v>
      </c>
      <c r="L3439" s="452" t="s">
        <v>1439</v>
      </c>
      <c r="M3439" s="452" t="s">
        <v>1440</v>
      </c>
      <c r="N3439" s="454">
        <v>44399</v>
      </c>
      <c r="O3439" s="452" t="s">
        <v>1440</v>
      </c>
      <c r="P3439" s="454">
        <v>44468</v>
      </c>
    </row>
    <row r="3440" spans="1:16" ht="21" x14ac:dyDescent="0.2">
      <c r="A3440" s="451" t="s">
        <v>2727</v>
      </c>
      <c r="B3440" s="451" t="s">
        <v>1575</v>
      </c>
      <c r="C3440" s="451" t="s">
        <v>1432</v>
      </c>
      <c r="D3440" s="451" t="s">
        <v>1448</v>
      </c>
      <c r="E3440" s="451" t="s">
        <v>1460</v>
      </c>
      <c r="F3440" s="451" t="s">
        <v>2409</v>
      </c>
      <c r="G3440" s="452" t="s">
        <v>1436</v>
      </c>
      <c r="H3440" s="453">
        <v>9413</v>
      </c>
      <c r="I3440" s="452" t="s">
        <v>1462</v>
      </c>
      <c r="J3440" s="455"/>
      <c r="K3440" s="452" t="s">
        <v>1533</v>
      </c>
      <c r="L3440" s="452" t="s">
        <v>1439</v>
      </c>
      <c r="M3440" s="452" t="s">
        <v>1452</v>
      </c>
      <c r="N3440" s="454">
        <v>44550</v>
      </c>
      <c r="O3440" s="452" t="s">
        <v>1453</v>
      </c>
      <c r="P3440" s="454">
        <v>44553</v>
      </c>
    </row>
    <row r="3441" spans="1:16" x14ac:dyDescent="0.2">
      <c r="A3441" s="451" t="s">
        <v>2727</v>
      </c>
      <c r="B3441" s="451" t="s">
        <v>1713</v>
      </c>
      <c r="C3441" s="451" t="s">
        <v>1432</v>
      </c>
      <c r="D3441" s="451" t="s">
        <v>1466</v>
      </c>
      <c r="E3441" s="451" t="s">
        <v>1442</v>
      </c>
      <c r="F3441" s="451" t="s">
        <v>2223</v>
      </c>
      <c r="G3441" s="452" t="s">
        <v>1436</v>
      </c>
      <c r="H3441" s="453">
        <v>7412</v>
      </c>
      <c r="I3441" s="452" t="s">
        <v>1676</v>
      </c>
      <c r="J3441" s="452" t="s">
        <v>1438</v>
      </c>
      <c r="K3441" s="452" t="s">
        <v>1438</v>
      </c>
      <c r="L3441" s="452" t="s">
        <v>1439</v>
      </c>
      <c r="M3441" s="452" t="s">
        <v>1440</v>
      </c>
      <c r="N3441" s="454">
        <v>44330</v>
      </c>
      <c r="O3441" s="452" t="s">
        <v>1440</v>
      </c>
      <c r="P3441" s="454">
        <v>44468</v>
      </c>
    </row>
    <row r="3442" spans="1:16" x14ac:dyDescent="0.2">
      <c r="A3442" s="451" t="s">
        <v>2727</v>
      </c>
      <c r="B3442" s="451" t="s">
        <v>1713</v>
      </c>
      <c r="C3442" s="451" t="s">
        <v>1432</v>
      </c>
      <c r="D3442" s="451" t="s">
        <v>1507</v>
      </c>
      <c r="E3442" s="451" t="s">
        <v>1442</v>
      </c>
      <c r="F3442" s="451" t="s">
        <v>2046</v>
      </c>
      <c r="G3442" s="452" t="s">
        <v>1436</v>
      </c>
      <c r="H3442" s="453">
        <v>32475</v>
      </c>
      <c r="I3442" s="452" t="s">
        <v>1640</v>
      </c>
      <c r="J3442" s="452" t="s">
        <v>1438</v>
      </c>
      <c r="K3442" s="452" t="s">
        <v>1438</v>
      </c>
      <c r="L3442" s="452" t="s">
        <v>1439</v>
      </c>
      <c r="M3442" s="452" t="s">
        <v>1440</v>
      </c>
      <c r="N3442" s="454">
        <v>44384</v>
      </c>
      <c r="O3442" s="452" t="s">
        <v>1440</v>
      </c>
      <c r="P3442" s="454">
        <v>44468</v>
      </c>
    </row>
    <row r="3443" spans="1:16" ht="21" x14ac:dyDescent="0.2">
      <c r="A3443" s="451" t="s">
        <v>2727</v>
      </c>
      <c r="B3443" s="451" t="s">
        <v>1713</v>
      </c>
      <c r="C3443" s="451" t="s">
        <v>1432</v>
      </c>
      <c r="D3443" s="451" t="s">
        <v>1540</v>
      </c>
      <c r="E3443" s="451" t="s">
        <v>1677</v>
      </c>
      <c r="F3443" s="451" t="s">
        <v>2289</v>
      </c>
      <c r="G3443" s="452" t="s">
        <v>1436</v>
      </c>
      <c r="H3443" s="453">
        <v>10372</v>
      </c>
      <c r="I3443" s="452" t="s">
        <v>1678</v>
      </c>
      <c r="J3443" s="455"/>
      <c r="K3443" s="452" t="s">
        <v>1533</v>
      </c>
      <c r="L3443" s="452" t="s">
        <v>1439</v>
      </c>
      <c r="M3443" s="452" t="s">
        <v>1452</v>
      </c>
      <c r="N3443" s="454">
        <v>44525</v>
      </c>
      <c r="O3443" s="452" t="s">
        <v>1534</v>
      </c>
      <c r="P3443" s="454">
        <v>44525</v>
      </c>
    </row>
    <row r="3444" spans="1:16" x14ac:dyDescent="0.2">
      <c r="A3444" s="451" t="s">
        <v>2727</v>
      </c>
      <c r="B3444" s="451" t="s">
        <v>1717</v>
      </c>
      <c r="C3444" s="451" t="s">
        <v>1432</v>
      </c>
      <c r="D3444" s="451" t="s">
        <v>1433</v>
      </c>
      <c r="E3444" s="451" t="s">
        <v>1442</v>
      </c>
      <c r="F3444" s="451" t="s">
        <v>2700</v>
      </c>
      <c r="G3444" s="452" t="s">
        <v>1436</v>
      </c>
      <c r="H3444" s="453">
        <v>71828</v>
      </c>
      <c r="I3444" s="452" t="s">
        <v>1654</v>
      </c>
      <c r="J3444" s="452" t="s">
        <v>1438</v>
      </c>
      <c r="K3444" s="452" t="s">
        <v>1438</v>
      </c>
      <c r="L3444" s="452" t="s">
        <v>1439</v>
      </c>
      <c r="M3444" s="452" t="s">
        <v>1440</v>
      </c>
      <c r="N3444" s="454">
        <v>44312</v>
      </c>
      <c r="O3444" s="452" t="s">
        <v>1440</v>
      </c>
      <c r="P3444" s="454">
        <v>44468</v>
      </c>
    </row>
    <row r="3445" spans="1:16" ht="21" x14ac:dyDescent="0.2">
      <c r="A3445" s="451" t="s">
        <v>2728</v>
      </c>
      <c r="B3445" s="451" t="s">
        <v>1463</v>
      </c>
      <c r="C3445" s="451" t="s">
        <v>1432</v>
      </c>
      <c r="D3445" s="451" t="s">
        <v>1433</v>
      </c>
      <c r="E3445" s="451" t="s">
        <v>1434</v>
      </c>
      <c r="F3445" s="451" t="s">
        <v>1866</v>
      </c>
      <c r="G3445" s="452" t="s">
        <v>1436</v>
      </c>
      <c r="H3445" s="453">
        <v>540528</v>
      </c>
      <c r="I3445" s="452" t="s">
        <v>1650</v>
      </c>
      <c r="J3445" s="452" t="s">
        <v>1438</v>
      </c>
      <c r="K3445" s="452" t="s">
        <v>1438</v>
      </c>
      <c r="L3445" s="452" t="s">
        <v>1439</v>
      </c>
      <c r="M3445" s="452" t="s">
        <v>1440</v>
      </c>
      <c r="N3445" s="454">
        <v>44309</v>
      </c>
      <c r="O3445" s="452" t="s">
        <v>1440</v>
      </c>
      <c r="P3445" s="454">
        <v>44468</v>
      </c>
    </row>
    <row r="3446" spans="1:16" x14ac:dyDescent="0.2">
      <c r="A3446" s="451" t="s">
        <v>2728</v>
      </c>
      <c r="B3446" s="451" t="s">
        <v>1693</v>
      </c>
      <c r="C3446" s="451" t="s">
        <v>1432</v>
      </c>
      <c r="D3446" s="451" t="s">
        <v>1433</v>
      </c>
      <c r="E3446" s="451" t="s">
        <v>1442</v>
      </c>
      <c r="F3446" s="451" t="s">
        <v>2106</v>
      </c>
      <c r="G3446" s="452" t="s">
        <v>1436</v>
      </c>
      <c r="H3446" s="453">
        <v>3224</v>
      </c>
      <c r="I3446" s="452" t="s">
        <v>1648</v>
      </c>
      <c r="J3446" s="452" t="s">
        <v>1438</v>
      </c>
      <c r="K3446" s="452" t="s">
        <v>1438</v>
      </c>
      <c r="L3446" s="452" t="s">
        <v>1439</v>
      </c>
      <c r="M3446" s="452" t="s">
        <v>1440</v>
      </c>
      <c r="N3446" s="454">
        <v>44309</v>
      </c>
      <c r="O3446" s="452" t="s">
        <v>1440</v>
      </c>
      <c r="P3446" s="454">
        <v>44468</v>
      </c>
    </row>
    <row r="3447" spans="1:16" x14ac:dyDescent="0.2">
      <c r="A3447" s="451" t="s">
        <v>2728</v>
      </c>
      <c r="B3447" s="451" t="s">
        <v>1695</v>
      </c>
      <c r="C3447" s="451" t="s">
        <v>1432</v>
      </c>
      <c r="D3447" s="451" t="s">
        <v>1466</v>
      </c>
      <c r="E3447" s="451" t="s">
        <v>1434</v>
      </c>
      <c r="F3447" s="451" t="s">
        <v>1780</v>
      </c>
      <c r="G3447" s="452" t="s">
        <v>1436</v>
      </c>
      <c r="H3447" s="453">
        <v>4394.5200000000004</v>
      </c>
      <c r="I3447" s="452" t="s">
        <v>1655</v>
      </c>
      <c r="J3447" s="452" t="s">
        <v>1438</v>
      </c>
      <c r="K3447" s="452" t="s">
        <v>1438</v>
      </c>
      <c r="L3447" s="452" t="s">
        <v>1439</v>
      </c>
      <c r="M3447" s="452" t="s">
        <v>1440</v>
      </c>
      <c r="N3447" s="454">
        <v>44341</v>
      </c>
      <c r="O3447" s="452" t="s">
        <v>1440</v>
      </c>
      <c r="P3447" s="454">
        <v>44468</v>
      </c>
    </row>
    <row r="3448" spans="1:16" x14ac:dyDescent="0.2">
      <c r="A3448" s="451" t="s">
        <v>2728</v>
      </c>
      <c r="B3448" s="451" t="s">
        <v>1697</v>
      </c>
      <c r="C3448" s="451" t="s">
        <v>1432</v>
      </c>
      <c r="D3448" s="451" t="s">
        <v>1466</v>
      </c>
      <c r="E3448" s="451" t="s">
        <v>1434</v>
      </c>
      <c r="F3448" s="451" t="s">
        <v>2639</v>
      </c>
      <c r="G3448" s="452" t="s">
        <v>1436</v>
      </c>
      <c r="H3448" s="453">
        <v>3423</v>
      </c>
      <c r="I3448" s="452" t="s">
        <v>1488</v>
      </c>
      <c r="J3448" s="452" t="s">
        <v>1438</v>
      </c>
      <c r="K3448" s="452" t="s">
        <v>1438</v>
      </c>
      <c r="L3448" s="452" t="s">
        <v>1439</v>
      </c>
      <c r="M3448" s="452" t="s">
        <v>1440</v>
      </c>
      <c r="N3448" s="454">
        <v>44342</v>
      </c>
      <c r="O3448" s="452" t="s">
        <v>1440</v>
      </c>
      <c r="P3448" s="454">
        <v>44468</v>
      </c>
    </row>
    <row r="3449" spans="1:16" x14ac:dyDescent="0.2">
      <c r="A3449" s="451" t="s">
        <v>2728</v>
      </c>
      <c r="B3449" s="451" t="s">
        <v>1697</v>
      </c>
      <c r="C3449" s="451" t="s">
        <v>1432</v>
      </c>
      <c r="D3449" s="451" t="s">
        <v>1448</v>
      </c>
      <c r="E3449" s="451" t="s">
        <v>1544</v>
      </c>
      <c r="F3449" s="451" t="s">
        <v>1862</v>
      </c>
      <c r="G3449" s="452" t="s">
        <v>1436</v>
      </c>
      <c r="H3449" s="453">
        <v>3404</v>
      </c>
      <c r="I3449" s="452" t="s">
        <v>1564</v>
      </c>
      <c r="J3449" s="455"/>
      <c r="K3449" s="452" t="s">
        <v>1533</v>
      </c>
      <c r="L3449" s="452" t="s">
        <v>1439</v>
      </c>
      <c r="M3449" s="452" t="s">
        <v>1452</v>
      </c>
      <c r="N3449" s="454">
        <v>44539</v>
      </c>
      <c r="O3449" s="452" t="s">
        <v>1453</v>
      </c>
      <c r="P3449" s="454">
        <v>44544</v>
      </c>
    </row>
    <row r="3450" spans="1:16" ht="21" x14ac:dyDescent="0.2">
      <c r="A3450" s="451" t="s">
        <v>2728</v>
      </c>
      <c r="B3450" s="451" t="s">
        <v>1703</v>
      </c>
      <c r="C3450" s="451" t="s">
        <v>1432</v>
      </c>
      <c r="D3450" s="451" t="s">
        <v>1491</v>
      </c>
      <c r="E3450" s="451" t="s">
        <v>1434</v>
      </c>
      <c r="F3450" s="451" t="s">
        <v>1984</v>
      </c>
      <c r="G3450" s="452" t="s">
        <v>1436</v>
      </c>
      <c r="H3450" s="453">
        <v>4260</v>
      </c>
      <c r="I3450" s="452" t="s">
        <v>1613</v>
      </c>
      <c r="J3450" s="452" t="s">
        <v>1438</v>
      </c>
      <c r="K3450" s="452" t="s">
        <v>1438</v>
      </c>
      <c r="L3450" s="452" t="s">
        <v>1439</v>
      </c>
      <c r="M3450" s="452" t="s">
        <v>1440</v>
      </c>
      <c r="N3450" s="454">
        <v>44370</v>
      </c>
      <c r="O3450" s="452" t="s">
        <v>1440</v>
      </c>
      <c r="P3450" s="454">
        <v>44468</v>
      </c>
    </row>
    <row r="3451" spans="1:16" ht="21" x14ac:dyDescent="0.2">
      <c r="A3451" s="451" t="s">
        <v>2728</v>
      </c>
      <c r="B3451" s="451" t="s">
        <v>1703</v>
      </c>
      <c r="C3451" s="451" t="s">
        <v>1432</v>
      </c>
      <c r="D3451" s="451" t="s">
        <v>1507</v>
      </c>
      <c r="E3451" s="451" t="s">
        <v>1442</v>
      </c>
      <c r="F3451" s="451" t="s">
        <v>1503</v>
      </c>
      <c r="G3451" s="452" t="s">
        <v>1436</v>
      </c>
      <c r="H3451" s="453">
        <v>-4260</v>
      </c>
      <c r="I3451" s="452" t="s">
        <v>1707</v>
      </c>
      <c r="J3451" s="452" t="s">
        <v>1438</v>
      </c>
      <c r="K3451" s="452" t="s">
        <v>1438</v>
      </c>
      <c r="L3451" s="452" t="s">
        <v>1439</v>
      </c>
      <c r="M3451" s="452" t="s">
        <v>1440</v>
      </c>
      <c r="N3451" s="454">
        <v>44384</v>
      </c>
      <c r="O3451" s="452" t="s">
        <v>1440</v>
      </c>
      <c r="P3451" s="454">
        <v>44468</v>
      </c>
    </row>
    <row r="3452" spans="1:16" ht="21" x14ac:dyDescent="0.2">
      <c r="A3452" s="451" t="s">
        <v>2728</v>
      </c>
      <c r="B3452" s="451" t="s">
        <v>1758</v>
      </c>
      <c r="C3452" s="451" t="s">
        <v>1432</v>
      </c>
      <c r="D3452" s="451" t="s">
        <v>1448</v>
      </c>
      <c r="E3452" s="451" t="s">
        <v>1570</v>
      </c>
      <c r="F3452" s="451" t="s">
        <v>2052</v>
      </c>
      <c r="G3452" s="452" t="s">
        <v>1436</v>
      </c>
      <c r="H3452" s="453">
        <v>3741</v>
      </c>
      <c r="I3452" s="452" t="s">
        <v>1572</v>
      </c>
      <c r="J3452" s="455"/>
      <c r="K3452" s="452" t="s">
        <v>1533</v>
      </c>
      <c r="L3452" s="452" t="s">
        <v>1439</v>
      </c>
      <c r="M3452" s="452" t="s">
        <v>1452</v>
      </c>
      <c r="N3452" s="454">
        <v>44554</v>
      </c>
      <c r="O3452" s="452" t="s">
        <v>1534</v>
      </c>
      <c r="P3452" s="454">
        <v>44560</v>
      </c>
    </row>
    <row r="3453" spans="1:16" x14ac:dyDescent="0.2">
      <c r="A3453" s="451" t="s">
        <v>2728</v>
      </c>
      <c r="B3453" s="451" t="s">
        <v>1708</v>
      </c>
      <c r="C3453" s="451" t="s">
        <v>1432</v>
      </c>
      <c r="D3453" s="451" t="s">
        <v>1507</v>
      </c>
      <c r="E3453" s="451" t="s">
        <v>1442</v>
      </c>
      <c r="F3453" s="451" t="s">
        <v>2571</v>
      </c>
      <c r="G3453" s="452" t="s">
        <v>1436</v>
      </c>
      <c r="H3453" s="453">
        <v>4260</v>
      </c>
      <c r="I3453" s="452" t="s">
        <v>1707</v>
      </c>
      <c r="J3453" s="452" t="s">
        <v>1438</v>
      </c>
      <c r="K3453" s="452" t="s">
        <v>1438</v>
      </c>
      <c r="L3453" s="452" t="s">
        <v>1439</v>
      </c>
      <c r="M3453" s="452" t="s">
        <v>1440</v>
      </c>
      <c r="N3453" s="454">
        <v>44384</v>
      </c>
      <c r="O3453" s="452" t="s">
        <v>1440</v>
      </c>
      <c r="P3453" s="454">
        <v>44468</v>
      </c>
    </row>
    <row r="3454" spans="1:16" ht="21" x14ac:dyDescent="0.2">
      <c r="A3454" s="451" t="s">
        <v>2728</v>
      </c>
      <c r="B3454" s="451" t="s">
        <v>1708</v>
      </c>
      <c r="C3454" s="451" t="s">
        <v>1432</v>
      </c>
      <c r="D3454" s="451" t="s">
        <v>1531</v>
      </c>
      <c r="E3454" s="451" t="s">
        <v>1568</v>
      </c>
      <c r="F3454" s="451" t="s">
        <v>1700</v>
      </c>
      <c r="G3454" s="452" t="s">
        <v>1436</v>
      </c>
      <c r="H3454" s="453">
        <v>500</v>
      </c>
      <c r="I3454" s="452" t="s">
        <v>1627</v>
      </c>
      <c r="J3454" s="455"/>
      <c r="K3454" s="452" t="s">
        <v>1533</v>
      </c>
      <c r="L3454" s="452" t="s">
        <v>1439</v>
      </c>
      <c r="M3454" s="452" t="s">
        <v>1452</v>
      </c>
      <c r="N3454" s="454">
        <v>44496</v>
      </c>
      <c r="O3454" s="452" t="s">
        <v>1534</v>
      </c>
      <c r="P3454" s="454">
        <v>44497</v>
      </c>
    </row>
    <row r="3455" spans="1:16" ht="21" x14ac:dyDescent="0.2">
      <c r="A3455" s="451" t="s">
        <v>2728</v>
      </c>
      <c r="B3455" s="451" t="s">
        <v>1708</v>
      </c>
      <c r="C3455" s="451" t="s">
        <v>1432</v>
      </c>
      <c r="D3455" s="451" t="s">
        <v>1531</v>
      </c>
      <c r="E3455" s="451" t="s">
        <v>1628</v>
      </c>
      <c r="F3455" s="451" t="s">
        <v>1700</v>
      </c>
      <c r="G3455" s="452" t="s">
        <v>1436</v>
      </c>
      <c r="H3455" s="453">
        <v>295.31</v>
      </c>
      <c r="I3455" s="452" t="s">
        <v>1629</v>
      </c>
      <c r="J3455" s="455"/>
      <c r="K3455" s="452" t="s">
        <v>1533</v>
      </c>
      <c r="L3455" s="452" t="s">
        <v>1439</v>
      </c>
      <c r="M3455" s="452" t="s">
        <v>1452</v>
      </c>
      <c r="N3455" s="454">
        <v>44496</v>
      </c>
      <c r="O3455" s="452" t="s">
        <v>1534</v>
      </c>
      <c r="P3455" s="454">
        <v>44497</v>
      </c>
    </row>
    <row r="3456" spans="1:16" x14ac:dyDescent="0.2">
      <c r="A3456" s="451" t="s">
        <v>2728</v>
      </c>
      <c r="B3456" s="451" t="s">
        <v>1575</v>
      </c>
      <c r="C3456" s="451" t="s">
        <v>1432</v>
      </c>
      <c r="D3456" s="451" t="s">
        <v>1433</v>
      </c>
      <c r="E3456" s="451" t="s">
        <v>1434</v>
      </c>
      <c r="F3456" s="451" t="s">
        <v>1527</v>
      </c>
      <c r="G3456" s="452" t="s">
        <v>1436</v>
      </c>
      <c r="H3456" s="453">
        <v>1225</v>
      </c>
      <c r="I3456" s="452" t="s">
        <v>1840</v>
      </c>
      <c r="J3456" s="452" t="s">
        <v>1438</v>
      </c>
      <c r="K3456" s="452" t="s">
        <v>1438</v>
      </c>
      <c r="L3456" s="452" t="s">
        <v>1439</v>
      </c>
      <c r="M3456" s="452" t="s">
        <v>1440</v>
      </c>
      <c r="N3456" s="454">
        <v>44302</v>
      </c>
      <c r="O3456" s="452" t="s">
        <v>1440</v>
      </c>
      <c r="P3456" s="454">
        <v>44468</v>
      </c>
    </row>
    <row r="3457" spans="1:16" x14ac:dyDescent="0.2">
      <c r="A3457" s="451" t="s">
        <v>2728</v>
      </c>
      <c r="B3457" s="451" t="s">
        <v>1575</v>
      </c>
      <c r="C3457" s="451" t="s">
        <v>1432</v>
      </c>
      <c r="D3457" s="451" t="s">
        <v>1507</v>
      </c>
      <c r="E3457" s="451" t="s">
        <v>1442</v>
      </c>
      <c r="F3457" s="451" t="s">
        <v>2698</v>
      </c>
      <c r="G3457" s="452" t="s">
        <v>1436</v>
      </c>
      <c r="H3457" s="453">
        <v>5044</v>
      </c>
      <c r="I3457" s="452" t="s">
        <v>1712</v>
      </c>
      <c r="J3457" s="452" t="s">
        <v>1438</v>
      </c>
      <c r="K3457" s="452" t="s">
        <v>1438</v>
      </c>
      <c r="L3457" s="452" t="s">
        <v>1439</v>
      </c>
      <c r="M3457" s="452" t="s">
        <v>1440</v>
      </c>
      <c r="N3457" s="454">
        <v>44399</v>
      </c>
      <c r="O3457" s="452" t="s">
        <v>1440</v>
      </c>
      <c r="P3457" s="454">
        <v>44468</v>
      </c>
    </row>
    <row r="3458" spans="1:16" x14ac:dyDescent="0.2">
      <c r="A3458" s="451" t="s">
        <v>2728</v>
      </c>
      <c r="B3458" s="451" t="s">
        <v>1575</v>
      </c>
      <c r="C3458" s="451" t="s">
        <v>1432</v>
      </c>
      <c r="D3458" s="451" t="s">
        <v>1507</v>
      </c>
      <c r="E3458" s="451" t="s">
        <v>1442</v>
      </c>
      <c r="F3458" s="451" t="s">
        <v>2506</v>
      </c>
      <c r="G3458" s="452" t="s">
        <v>1436</v>
      </c>
      <c r="H3458" s="453">
        <v>700</v>
      </c>
      <c r="I3458" s="452" t="s">
        <v>1763</v>
      </c>
      <c r="J3458" s="452" t="s">
        <v>1438</v>
      </c>
      <c r="K3458" s="452" t="s">
        <v>1438</v>
      </c>
      <c r="L3458" s="452" t="s">
        <v>1439</v>
      </c>
      <c r="M3458" s="452" t="s">
        <v>1440</v>
      </c>
      <c r="N3458" s="454">
        <v>44377</v>
      </c>
      <c r="O3458" s="452" t="s">
        <v>1440</v>
      </c>
      <c r="P3458" s="454">
        <v>44468</v>
      </c>
    </row>
    <row r="3459" spans="1:16" ht="21" x14ac:dyDescent="0.2">
      <c r="A3459" s="451" t="s">
        <v>2728</v>
      </c>
      <c r="B3459" s="451" t="s">
        <v>1575</v>
      </c>
      <c r="C3459" s="451" t="s">
        <v>1432</v>
      </c>
      <c r="D3459" s="451" t="s">
        <v>1448</v>
      </c>
      <c r="E3459" s="451" t="s">
        <v>1460</v>
      </c>
      <c r="F3459" s="451" t="s">
        <v>1700</v>
      </c>
      <c r="G3459" s="452" t="s">
        <v>1436</v>
      </c>
      <c r="H3459" s="453">
        <v>4035</v>
      </c>
      <c r="I3459" s="452" t="s">
        <v>1462</v>
      </c>
      <c r="J3459" s="455"/>
      <c r="K3459" s="452" t="s">
        <v>1533</v>
      </c>
      <c r="L3459" s="452" t="s">
        <v>1439</v>
      </c>
      <c r="M3459" s="452" t="s">
        <v>1452</v>
      </c>
      <c r="N3459" s="454">
        <v>44550</v>
      </c>
      <c r="O3459" s="452" t="s">
        <v>1453</v>
      </c>
      <c r="P3459" s="454">
        <v>44553</v>
      </c>
    </row>
    <row r="3460" spans="1:16" ht="21" x14ac:dyDescent="0.2">
      <c r="A3460" s="451" t="s">
        <v>2728</v>
      </c>
      <c r="B3460" s="451" t="s">
        <v>1575</v>
      </c>
      <c r="C3460" s="451" t="s">
        <v>1432</v>
      </c>
      <c r="D3460" s="451" t="s">
        <v>1448</v>
      </c>
      <c r="E3460" s="451" t="s">
        <v>1677</v>
      </c>
      <c r="F3460" s="451" t="s">
        <v>1450</v>
      </c>
      <c r="G3460" s="452" t="s">
        <v>1436</v>
      </c>
      <c r="H3460" s="453">
        <v>500</v>
      </c>
      <c r="I3460" s="452" t="s">
        <v>2008</v>
      </c>
      <c r="J3460" s="455"/>
      <c r="K3460" s="452" t="s">
        <v>1533</v>
      </c>
      <c r="L3460" s="452" t="s">
        <v>1439</v>
      </c>
      <c r="M3460" s="452" t="s">
        <v>1452</v>
      </c>
      <c r="N3460" s="454">
        <v>44560</v>
      </c>
      <c r="O3460" s="452" t="s">
        <v>1534</v>
      </c>
      <c r="P3460" s="454">
        <v>44560</v>
      </c>
    </row>
    <row r="3461" spans="1:16" x14ac:dyDescent="0.2">
      <c r="A3461" s="451" t="s">
        <v>2728</v>
      </c>
      <c r="B3461" s="451" t="s">
        <v>1713</v>
      </c>
      <c r="C3461" s="451" t="s">
        <v>1432</v>
      </c>
      <c r="D3461" s="451" t="s">
        <v>1466</v>
      </c>
      <c r="E3461" s="451" t="s">
        <v>1434</v>
      </c>
      <c r="F3461" s="451" t="s">
        <v>2485</v>
      </c>
      <c r="G3461" s="452" t="s">
        <v>1436</v>
      </c>
      <c r="H3461" s="453">
        <v>7183</v>
      </c>
      <c r="I3461" s="452" t="s">
        <v>1676</v>
      </c>
      <c r="J3461" s="452" t="s">
        <v>1438</v>
      </c>
      <c r="K3461" s="452" t="s">
        <v>1438</v>
      </c>
      <c r="L3461" s="452" t="s">
        <v>1439</v>
      </c>
      <c r="M3461" s="452" t="s">
        <v>1440</v>
      </c>
      <c r="N3461" s="454">
        <v>44330</v>
      </c>
      <c r="O3461" s="452" t="s">
        <v>1440</v>
      </c>
      <c r="P3461" s="454">
        <v>44468</v>
      </c>
    </row>
    <row r="3462" spans="1:16" x14ac:dyDescent="0.2">
      <c r="A3462" s="451" t="s">
        <v>2728</v>
      </c>
      <c r="B3462" s="451" t="s">
        <v>1713</v>
      </c>
      <c r="C3462" s="451" t="s">
        <v>1432</v>
      </c>
      <c r="D3462" s="451" t="s">
        <v>1507</v>
      </c>
      <c r="E3462" s="451" t="s">
        <v>1442</v>
      </c>
      <c r="F3462" s="451" t="s">
        <v>2221</v>
      </c>
      <c r="G3462" s="452" t="s">
        <v>1436</v>
      </c>
      <c r="H3462" s="453">
        <v>18432</v>
      </c>
      <c r="I3462" s="452" t="s">
        <v>1640</v>
      </c>
      <c r="J3462" s="452" t="s">
        <v>1438</v>
      </c>
      <c r="K3462" s="452" t="s">
        <v>1438</v>
      </c>
      <c r="L3462" s="452" t="s">
        <v>1439</v>
      </c>
      <c r="M3462" s="452" t="s">
        <v>1440</v>
      </c>
      <c r="N3462" s="454">
        <v>44384</v>
      </c>
      <c r="O3462" s="452" t="s">
        <v>1440</v>
      </c>
      <c r="P3462" s="454">
        <v>44468</v>
      </c>
    </row>
    <row r="3463" spans="1:16" ht="21" x14ac:dyDescent="0.2">
      <c r="A3463" s="451" t="s">
        <v>2728</v>
      </c>
      <c r="B3463" s="451" t="s">
        <v>1713</v>
      </c>
      <c r="C3463" s="451" t="s">
        <v>1432</v>
      </c>
      <c r="D3463" s="451" t="s">
        <v>1540</v>
      </c>
      <c r="E3463" s="451" t="s">
        <v>1677</v>
      </c>
      <c r="F3463" s="451" t="s">
        <v>2181</v>
      </c>
      <c r="G3463" s="452" t="s">
        <v>1436</v>
      </c>
      <c r="H3463" s="453">
        <v>10045</v>
      </c>
      <c r="I3463" s="452" t="s">
        <v>1678</v>
      </c>
      <c r="J3463" s="455"/>
      <c r="K3463" s="452" t="s">
        <v>1533</v>
      </c>
      <c r="L3463" s="452" t="s">
        <v>1439</v>
      </c>
      <c r="M3463" s="452" t="s">
        <v>1452</v>
      </c>
      <c r="N3463" s="454">
        <v>44525</v>
      </c>
      <c r="O3463" s="452" t="s">
        <v>1534</v>
      </c>
      <c r="P3463" s="454">
        <v>44525</v>
      </c>
    </row>
    <row r="3464" spans="1:16" x14ac:dyDescent="0.2">
      <c r="A3464" s="451" t="s">
        <v>2728</v>
      </c>
      <c r="B3464" s="451" t="s">
        <v>1717</v>
      </c>
      <c r="C3464" s="451" t="s">
        <v>1432</v>
      </c>
      <c r="D3464" s="451" t="s">
        <v>1433</v>
      </c>
      <c r="E3464" s="451" t="s">
        <v>1442</v>
      </c>
      <c r="F3464" s="451" t="s">
        <v>1892</v>
      </c>
      <c r="G3464" s="452" t="s">
        <v>1436</v>
      </c>
      <c r="H3464" s="453">
        <v>34763</v>
      </c>
      <c r="I3464" s="452" t="s">
        <v>1654</v>
      </c>
      <c r="J3464" s="452" t="s">
        <v>1438</v>
      </c>
      <c r="K3464" s="452" t="s">
        <v>1438</v>
      </c>
      <c r="L3464" s="452" t="s">
        <v>1439</v>
      </c>
      <c r="M3464" s="452" t="s">
        <v>1440</v>
      </c>
      <c r="N3464" s="454">
        <v>44312</v>
      </c>
      <c r="O3464" s="452" t="s">
        <v>1440</v>
      </c>
      <c r="P3464" s="454">
        <v>44468</v>
      </c>
    </row>
    <row r="3465" spans="1:16" ht="21" x14ac:dyDescent="0.2">
      <c r="A3465" s="451" t="s">
        <v>2729</v>
      </c>
      <c r="B3465" s="451" t="s">
        <v>1463</v>
      </c>
      <c r="C3465" s="451" t="s">
        <v>1432</v>
      </c>
      <c r="D3465" s="451" t="s">
        <v>1433</v>
      </c>
      <c r="E3465" s="451" t="s">
        <v>1442</v>
      </c>
      <c r="F3465" s="451" t="s">
        <v>1848</v>
      </c>
      <c r="G3465" s="452" t="s">
        <v>1436</v>
      </c>
      <c r="H3465" s="453">
        <v>808030</v>
      </c>
      <c r="I3465" s="452" t="s">
        <v>1650</v>
      </c>
      <c r="J3465" s="452" t="s">
        <v>1438</v>
      </c>
      <c r="K3465" s="452" t="s">
        <v>1438</v>
      </c>
      <c r="L3465" s="452" t="s">
        <v>1439</v>
      </c>
      <c r="M3465" s="452" t="s">
        <v>1440</v>
      </c>
      <c r="N3465" s="454">
        <v>44309</v>
      </c>
      <c r="O3465" s="452" t="s">
        <v>1440</v>
      </c>
      <c r="P3465" s="454">
        <v>44468</v>
      </c>
    </row>
    <row r="3466" spans="1:16" x14ac:dyDescent="0.2">
      <c r="A3466" s="451" t="s">
        <v>2729</v>
      </c>
      <c r="B3466" s="451" t="s">
        <v>1693</v>
      </c>
      <c r="C3466" s="451" t="s">
        <v>1432</v>
      </c>
      <c r="D3466" s="451" t="s">
        <v>1433</v>
      </c>
      <c r="E3466" s="451" t="s">
        <v>1442</v>
      </c>
      <c r="F3466" s="451" t="s">
        <v>2245</v>
      </c>
      <c r="G3466" s="452" t="s">
        <v>1436</v>
      </c>
      <c r="H3466" s="453">
        <v>5098</v>
      </c>
      <c r="I3466" s="452" t="s">
        <v>1648</v>
      </c>
      <c r="J3466" s="452" t="s">
        <v>1438</v>
      </c>
      <c r="K3466" s="452" t="s">
        <v>1438</v>
      </c>
      <c r="L3466" s="452" t="s">
        <v>1439</v>
      </c>
      <c r="M3466" s="452" t="s">
        <v>1440</v>
      </c>
      <c r="N3466" s="454">
        <v>44309</v>
      </c>
      <c r="O3466" s="452" t="s">
        <v>1440</v>
      </c>
      <c r="P3466" s="454">
        <v>44468</v>
      </c>
    </row>
    <row r="3467" spans="1:16" x14ac:dyDescent="0.2">
      <c r="A3467" s="451" t="s">
        <v>2729</v>
      </c>
      <c r="B3467" s="451" t="s">
        <v>1695</v>
      </c>
      <c r="C3467" s="451" t="s">
        <v>1432</v>
      </c>
      <c r="D3467" s="451" t="s">
        <v>1466</v>
      </c>
      <c r="E3467" s="451" t="s">
        <v>1442</v>
      </c>
      <c r="F3467" s="451" t="s">
        <v>2198</v>
      </c>
      <c r="G3467" s="452" t="s">
        <v>1436</v>
      </c>
      <c r="H3467" s="453">
        <v>152827.69</v>
      </c>
      <c r="I3467" s="452" t="s">
        <v>1655</v>
      </c>
      <c r="J3467" s="452" t="s">
        <v>1438</v>
      </c>
      <c r="K3467" s="452" t="s">
        <v>1438</v>
      </c>
      <c r="L3467" s="452" t="s">
        <v>1439</v>
      </c>
      <c r="M3467" s="452" t="s">
        <v>1440</v>
      </c>
      <c r="N3467" s="454">
        <v>44341</v>
      </c>
      <c r="O3467" s="452" t="s">
        <v>1440</v>
      </c>
      <c r="P3467" s="454">
        <v>44468</v>
      </c>
    </row>
    <row r="3468" spans="1:16" x14ac:dyDescent="0.2">
      <c r="A3468" s="451" t="s">
        <v>2729</v>
      </c>
      <c r="B3468" s="451" t="s">
        <v>1697</v>
      </c>
      <c r="C3468" s="451" t="s">
        <v>1432</v>
      </c>
      <c r="D3468" s="451" t="s">
        <v>1433</v>
      </c>
      <c r="E3468" s="451" t="s">
        <v>1442</v>
      </c>
      <c r="F3468" s="451" t="s">
        <v>2683</v>
      </c>
      <c r="G3468" s="452" t="s">
        <v>1436</v>
      </c>
      <c r="H3468" s="453">
        <v>29998</v>
      </c>
      <c r="I3468" s="452" t="s">
        <v>1670</v>
      </c>
      <c r="J3468" s="452" t="s">
        <v>1438</v>
      </c>
      <c r="K3468" s="452" t="s">
        <v>1438</v>
      </c>
      <c r="L3468" s="452" t="s">
        <v>1439</v>
      </c>
      <c r="M3468" s="452" t="s">
        <v>1440</v>
      </c>
      <c r="N3468" s="454">
        <v>44309</v>
      </c>
      <c r="O3468" s="452" t="s">
        <v>1440</v>
      </c>
      <c r="P3468" s="454">
        <v>44468</v>
      </c>
    </row>
    <row r="3469" spans="1:16" x14ac:dyDescent="0.2">
      <c r="A3469" s="451" t="s">
        <v>2729</v>
      </c>
      <c r="B3469" s="451" t="s">
        <v>1697</v>
      </c>
      <c r="C3469" s="451" t="s">
        <v>1432</v>
      </c>
      <c r="D3469" s="451" t="s">
        <v>1466</v>
      </c>
      <c r="E3469" s="451" t="s">
        <v>1434</v>
      </c>
      <c r="F3469" s="451" t="s">
        <v>2730</v>
      </c>
      <c r="G3469" s="452" t="s">
        <v>1436</v>
      </c>
      <c r="H3469" s="453">
        <v>1785</v>
      </c>
      <c r="I3469" s="452" t="s">
        <v>1488</v>
      </c>
      <c r="J3469" s="452" t="s">
        <v>1438</v>
      </c>
      <c r="K3469" s="452" t="s">
        <v>1438</v>
      </c>
      <c r="L3469" s="452" t="s">
        <v>1439</v>
      </c>
      <c r="M3469" s="452" t="s">
        <v>1440</v>
      </c>
      <c r="N3469" s="454">
        <v>44342</v>
      </c>
      <c r="O3469" s="452" t="s">
        <v>1440</v>
      </c>
      <c r="P3469" s="454">
        <v>44468</v>
      </c>
    </row>
    <row r="3470" spans="1:16" x14ac:dyDescent="0.2">
      <c r="A3470" s="451" t="s">
        <v>2729</v>
      </c>
      <c r="B3470" s="451" t="s">
        <v>1697</v>
      </c>
      <c r="C3470" s="451" t="s">
        <v>1432</v>
      </c>
      <c r="D3470" s="451" t="s">
        <v>1515</v>
      </c>
      <c r="E3470" s="451" t="s">
        <v>1442</v>
      </c>
      <c r="F3470" s="451" t="s">
        <v>1475</v>
      </c>
      <c r="G3470" s="452" t="s">
        <v>1436</v>
      </c>
      <c r="H3470" s="453">
        <v>3991</v>
      </c>
      <c r="I3470" s="452" t="s">
        <v>1522</v>
      </c>
      <c r="J3470" s="452" t="s">
        <v>1438</v>
      </c>
      <c r="K3470" s="452" t="s">
        <v>1438</v>
      </c>
      <c r="L3470" s="452" t="s">
        <v>1439</v>
      </c>
      <c r="M3470" s="452" t="s">
        <v>1440</v>
      </c>
      <c r="N3470" s="454">
        <v>44294</v>
      </c>
      <c r="O3470" s="452" t="s">
        <v>1440</v>
      </c>
      <c r="P3470" s="454">
        <v>44468</v>
      </c>
    </row>
    <row r="3471" spans="1:16" x14ac:dyDescent="0.2">
      <c r="A3471" s="451" t="s">
        <v>2729</v>
      </c>
      <c r="B3471" s="451" t="s">
        <v>1697</v>
      </c>
      <c r="C3471" s="451" t="s">
        <v>1432</v>
      </c>
      <c r="D3471" s="451" t="s">
        <v>1448</v>
      </c>
      <c r="E3471" s="451" t="s">
        <v>1544</v>
      </c>
      <c r="F3471" s="451" t="s">
        <v>1897</v>
      </c>
      <c r="G3471" s="452" t="s">
        <v>1436</v>
      </c>
      <c r="H3471" s="453">
        <v>9993</v>
      </c>
      <c r="I3471" s="452" t="s">
        <v>1564</v>
      </c>
      <c r="J3471" s="455"/>
      <c r="K3471" s="452" t="s">
        <v>1533</v>
      </c>
      <c r="L3471" s="452" t="s">
        <v>1439</v>
      </c>
      <c r="M3471" s="452" t="s">
        <v>1452</v>
      </c>
      <c r="N3471" s="454">
        <v>44539</v>
      </c>
      <c r="O3471" s="452" t="s">
        <v>1453</v>
      </c>
      <c r="P3471" s="454">
        <v>44544</v>
      </c>
    </row>
    <row r="3472" spans="1:16" ht="21" x14ac:dyDescent="0.2">
      <c r="A3472" s="451" t="s">
        <v>2729</v>
      </c>
      <c r="B3472" s="451" t="s">
        <v>1703</v>
      </c>
      <c r="C3472" s="451" t="s">
        <v>1432</v>
      </c>
      <c r="D3472" s="451" t="s">
        <v>1491</v>
      </c>
      <c r="E3472" s="451" t="s">
        <v>1442</v>
      </c>
      <c r="F3472" s="451" t="s">
        <v>2269</v>
      </c>
      <c r="G3472" s="452" t="s">
        <v>1436</v>
      </c>
      <c r="H3472" s="453">
        <v>3414</v>
      </c>
      <c r="I3472" s="452" t="s">
        <v>1609</v>
      </c>
      <c r="J3472" s="452" t="s">
        <v>1438</v>
      </c>
      <c r="K3472" s="452" t="s">
        <v>1438</v>
      </c>
      <c r="L3472" s="452" t="s">
        <v>1439</v>
      </c>
      <c r="M3472" s="452" t="s">
        <v>1440</v>
      </c>
      <c r="N3472" s="454">
        <v>44370</v>
      </c>
      <c r="O3472" s="452" t="s">
        <v>1440</v>
      </c>
      <c r="P3472" s="454">
        <v>44468</v>
      </c>
    </row>
    <row r="3473" spans="1:16" ht="21" x14ac:dyDescent="0.2">
      <c r="A3473" s="451" t="s">
        <v>2729</v>
      </c>
      <c r="B3473" s="451" t="s">
        <v>1703</v>
      </c>
      <c r="C3473" s="451" t="s">
        <v>1432</v>
      </c>
      <c r="D3473" s="451" t="s">
        <v>1491</v>
      </c>
      <c r="E3473" s="451" t="s">
        <v>1434</v>
      </c>
      <c r="F3473" s="451" t="s">
        <v>1908</v>
      </c>
      <c r="G3473" s="452" t="s">
        <v>1436</v>
      </c>
      <c r="H3473" s="453">
        <v>6960</v>
      </c>
      <c r="I3473" s="452" t="s">
        <v>1613</v>
      </c>
      <c r="J3473" s="452" t="s">
        <v>1438</v>
      </c>
      <c r="K3473" s="452" t="s">
        <v>1438</v>
      </c>
      <c r="L3473" s="452" t="s">
        <v>1439</v>
      </c>
      <c r="M3473" s="452" t="s">
        <v>1440</v>
      </c>
      <c r="N3473" s="454">
        <v>44370</v>
      </c>
      <c r="O3473" s="452" t="s">
        <v>1440</v>
      </c>
      <c r="P3473" s="454">
        <v>44468</v>
      </c>
    </row>
    <row r="3474" spans="1:16" ht="21" x14ac:dyDescent="0.2">
      <c r="A3474" s="451" t="s">
        <v>2729</v>
      </c>
      <c r="B3474" s="451" t="s">
        <v>1703</v>
      </c>
      <c r="C3474" s="451" t="s">
        <v>1432</v>
      </c>
      <c r="D3474" s="451" t="s">
        <v>1507</v>
      </c>
      <c r="E3474" s="451" t="s">
        <v>1434</v>
      </c>
      <c r="F3474" s="451" t="s">
        <v>2147</v>
      </c>
      <c r="G3474" s="452" t="s">
        <v>1436</v>
      </c>
      <c r="H3474" s="453">
        <v>-6960</v>
      </c>
      <c r="I3474" s="452" t="s">
        <v>1707</v>
      </c>
      <c r="J3474" s="452" t="s">
        <v>1438</v>
      </c>
      <c r="K3474" s="452" t="s">
        <v>1438</v>
      </c>
      <c r="L3474" s="452" t="s">
        <v>1439</v>
      </c>
      <c r="M3474" s="452" t="s">
        <v>1440</v>
      </c>
      <c r="N3474" s="454">
        <v>44384</v>
      </c>
      <c r="O3474" s="452" t="s">
        <v>1440</v>
      </c>
      <c r="P3474" s="454">
        <v>44468</v>
      </c>
    </row>
    <row r="3475" spans="1:16" x14ac:dyDescent="0.2">
      <c r="A3475" s="451" t="s">
        <v>2729</v>
      </c>
      <c r="B3475" s="451" t="s">
        <v>1758</v>
      </c>
      <c r="C3475" s="451" t="s">
        <v>1432</v>
      </c>
      <c r="D3475" s="451" t="s">
        <v>1466</v>
      </c>
      <c r="E3475" s="451" t="s">
        <v>1442</v>
      </c>
      <c r="F3475" s="451" t="s">
        <v>2176</v>
      </c>
      <c r="G3475" s="452" t="s">
        <v>1436</v>
      </c>
      <c r="H3475" s="453">
        <v>44161.32</v>
      </c>
      <c r="I3475" s="452" t="s">
        <v>1476</v>
      </c>
      <c r="J3475" s="452" t="s">
        <v>1438</v>
      </c>
      <c r="K3475" s="452" t="s">
        <v>1438</v>
      </c>
      <c r="L3475" s="452" t="s">
        <v>1439</v>
      </c>
      <c r="M3475" s="452" t="s">
        <v>1440</v>
      </c>
      <c r="N3475" s="454">
        <v>44329</v>
      </c>
      <c r="O3475" s="452" t="s">
        <v>1440</v>
      </c>
      <c r="P3475" s="454">
        <v>44468</v>
      </c>
    </row>
    <row r="3476" spans="1:16" x14ac:dyDescent="0.2">
      <c r="A3476" s="451" t="s">
        <v>2729</v>
      </c>
      <c r="B3476" s="451" t="s">
        <v>1708</v>
      </c>
      <c r="C3476" s="451" t="s">
        <v>1432</v>
      </c>
      <c r="D3476" s="451" t="s">
        <v>1507</v>
      </c>
      <c r="E3476" s="451" t="s">
        <v>1442</v>
      </c>
      <c r="F3476" s="451" t="s">
        <v>2567</v>
      </c>
      <c r="G3476" s="452" t="s">
        <v>1436</v>
      </c>
      <c r="H3476" s="453">
        <v>6960</v>
      </c>
      <c r="I3476" s="452" t="s">
        <v>1707</v>
      </c>
      <c r="J3476" s="452" t="s">
        <v>1438</v>
      </c>
      <c r="K3476" s="452" t="s">
        <v>1438</v>
      </c>
      <c r="L3476" s="452" t="s">
        <v>1439</v>
      </c>
      <c r="M3476" s="452" t="s">
        <v>1440</v>
      </c>
      <c r="N3476" s="454">
        <v>44384</v>
      </c>
      <c r="O3476" s="452" t="s">
        <v>1440</v>
      </c>
      <c r="P3476" s="454">
        <v>44468</v>
      </c>
    </row>
    <row r="3477" spans="1:16" ht="21" x14ac:dyDescent="0.2">
      <c r="A3477" s="451" t="s">
        <v>2729</v>
      </c>
      <c r="B3477" s="451" t="s">
        <v>1708</v>
      </c>
      <c r="C3477" s="451" t="s">
        <v>1432</v>
      </c>
      <c r="D3477" s="451" t="s">
        <v>1531</v>
      </c>
      <c r="E3477" s="451" t="s">
        <v>1568</v>
      </c>
      <c r="F3477" s="451" t="s">
        <v>2319</v>
      </c>
      <c r="G3477" s="452" t="s">
        <v>1436</v>
      </c>
      <c r="H3477" s="453">
        <v>1450</v>
      </c>
      <c r="I3477" s="452" t="s">
        <v>1627</v>
      </c>
      <c r="J3477" s="455"/>
      <c r="K3477" s="452" t="s">
        <v>1533</v>
      </c>
      <c r="L3477" s="452" t="s">
        <v>1439</v>
      </c>
      <c r="M3477" s="452" t="s">
        <v>1452</v>
      </c>
      <c r="N3477" s="454">
        <v>44496</v>
      </c>
      <c r="O3477" s="452" t="s">
        <v>1534</v>
      </c>
      <c r="P3477" s="454">
        <v>44497</v>
      </c>
    </row>
    <row r="3478" spans="1:16" ht="21" x14ac:dyDescent="0.2">
      <c r="A3478" s="451" t="s">
        <v>2729</v>
      </c>
      <c r="B3478" s="451" t="s">
        <v>1708</v>
      </c>
      <c r="C3478" s="451" t="s">
        <v>1432</v>
      </c>
      <c r="D3478" s="451" t="s">
        <v>1531</v>
      </c>
      <c r="E3478" s="451" t="s">
        <v>1628</v>
      </c>
      <c r="F3478" s="451" t="s">
        <v>2319</v>
      </c>
      <c r="G3478" s="452" t="s">
        <v>1436</v>
      </c>
      <c r="H3478" s="453">
        <v>1122.19</v>
      </c>
      <c r="I3478" s="452" t="s">
        <v>1629</v>
      </c>
      <c r="J3478" s="455"/>
      <c r="K3478" s="452" t="s">
        <v>1533</v>
      </c>
      <c r="L3478" s="452" t="s">
        <v>1439</v>
      </c>
      <c r="M3478" s="452" t="s">
        <v>1452</v>
      </c>
      <c r="N3478" s="454">
        <v>44496</v>
      </c>
      <c r="O3478" s="452" t="s">
        <v>1534</v>
      </c>
      <c r="P3478" s="454">
        <v>44497</v>
      </c>
    </row>
    <row r="3479" spans="1:16" x14ac:dyDescent="0.2">
      <c r="A3479" s="451" t="s">
        <v>2729</v>
      </c>
      <c r="B3479" s="451" t="s">
        <v>1575</v>
      </c>
      <c r="C3479" s="451" t="s">
        <v>1432</v>
      </c>
      <c r="D3479" s="451" t="s">
        <v>1507</v>
      </c>
      <c r="E3479" s="451" t="s">
        <v>1442</v>
      </c>
      <c r="F3479" s="451" t="s">
        <v>2479</v>
      </c>
      <c r="G3479" s="452" t="s">
        <v>1436</v>
      </c>
      <c r="H3479" s="453">
        <v>24083</v>
      </c>
      <c r="I3479" s="452" t="s">
        <v>1712</v>
      </c>
      <c r="J3479" s="452" t="s">
        <v>1438</v>
      </c>
      <c r="K3479" s="452" t="s">
        <v>1438</v>
      </c>
      <c r="L3479" s="452" t="s">
        <v>1439</v>
      </c>
      <c r="M3479" s="452" t="s">
        <v>1440</v>
      </c>
      <c r="N3479" s="454">
        <v>44399</v>
      </c>
      <c r="O3479" s="452" t="s">
        <v>1440</v>
      </c>
      <c r="P3479" s="454">
        <v>44468</v>
      </c>
    </row>
    <row r="3480" spans="1:16" ht="21" x14ac:dyDescent="0.2">
      <c r="A3480" s="451" t="s">
        <v>2729</v>
      </c>
      <c r="B3480" s="451" t="s">
        <v>1575</v>
      </c>
      <c r="C3480" s="451" t="s">
        <v>1432</v>
      </c>
      <c r="D3480" s="451" t="s">
        <v>1448</v>
      </c>
      <c r="E3480" s="451" t="s">
        <v>1460</v>
      </c>
      <c r="F3480" s="451" t="s">
        <v>2319</v>
      </c>
      <c r="G3480" s="452" t="s">
        <v>1436</v>
      </c>
      <c r="H3480" s="453">
        <v>19267</v>
      </c>
      <c r="I3480" s="452" t="s">
        <v>1462</v>
      </c>
      <c r="J3480" s="455"/>
      <c r="K3480" s="452" t="s">
        <v>1533</v>
      </c>
      <c r="L3480" s="452" t="s">
        <v>1439</v>
      </c>
      <c r="M3480" s="452" t="s">
        <v>1452</v>
      </c>
      <c r="N3480" s="454">
        <v>44550</v>
      </c>
      <c r="O3480" s="452" t="s">
        <v>1453</v>
      </c>
      <c r="P3480" s="454">
        <v>44553</v>
      </c>
    </row>
    <row r="3481" spans="1:16" x14ac:dyDescent="0.2">
      <c r="A3481" s="451" t="s">
        <v>2729</v>
      </c>
      <c r="B3481" s="451" t="s">
        <v>1713</v>
      </c>
      <c r="C3481" s="451" t="s">
        <v>1432</v>
      </c>
      <c r="D3481" s="451" t="s">
        <v>1466</v>
      </c>
      <c r="E3481" s="451" t="s">
        <v>1442</v>
      </c>
      <c r="F3481" s="451" t="s">
        <v>2627</v>
      </c>
      <c r="G3481" s="452" t="s">
        <v>1436</v>
      </c>
      <c r="H3481" s="453">
        <v>7404</v>
      </c>
      <c r="I3481" s="452" t="s">
        <v>1676</v>
      </c>
      <c r="J3481" s="452" t="s">
        <v>1438</v>
      </c>
      <c r="K3481" s="452" t="s">
        <v>1438</v>
      </c>
      <c r="L3481" s="452" t="s">
        <v>1439</v>
      </c>
      <c r="M3481" s="452" t="s">
        <v>1440</v>
      </c>
      <c r="N3481" s="454">
        <v>44330</v>
      </c>
      <c r="O3481" s="452" t="s">
        <v>1440</v>
      </c>
      <c r="P3481" s="454">
        <v>44468</v>
      </c>
    </row>
    <row r="3482" spans="1:16" x14ac:dyDescent="0.2">
      <c r="A3482" s="451" t="s">
        <v>2729</v>
      </c>
      <c r="B3482" s="451" t="s">
        <v>1713</v>
      </c>
      <c r="C3482" s="451" t="s">
        <v>1432</v>
      </c>
      <c r="D3482" s="451" t="s">
        <v>1507</v>
      </c>
      <c r="E3482" s="451" t="s">
        <v>1442</v>
      </c>
      <c r="F3482" s="451" t="s">
        <v>2606</v>
      </c>
      <c r="G3482" s="452" t="s">
        <v>1436</v>
      </c>
      <c r="H3482" s="453">
        <v>22898</v>
      </c>
      <c r="I3482" s="452" t="s">
        <v>1640</v>
      </c>
      <c r="J3482" s="452" t="s">
        <v>1438</v>
      </c>
      <c r="K3482" s="452" t="s">
        <v>1438</v>
      </c>
      <c r="L3482" s="452" t="s">
        <v>1439</v>
      </c>
      <c r="M3482" s="452" t="s">
        <v>1440</v>
      </c>
      <c r="N3482" s="454">
        <v>44384</v>
      </c>
      <c r="O3482" s="452" t="s">
        <v>1440</v>
      </c>
      <c r="P3482" s="454">
        <v>44468</v>
      </c>
    </row>
    <row r="3483" spans="1:16" ht="21" x14ac:dyDescent="0.2">
      <c r="A3483" s="451" t="s">
        <v>2729</v>
      </c>
      <c r="B3483" s="451" t="s">
        <v>1713</v>
      </c>
      <c r="C3483" s="451" t="s">
        <v>1432</v>
      </c>
      <c r="D3483" s="451" t="s">
        <v>1540</v>
      </c>
      <c r="E3483" s="451" t="s">
        <v>1677</v>
      </c>
      <c r="F3483" s="451" t="s">
        <v>1772</v>
      </c>
      <c r="G3483" s="452" t="s">
        <v>1436</v>
      </c>
      <c r="H3483" s="453">
        <v>10401</v>
      </c>
      <c r="I3483" s="452" t="s">
        <v>1678</v>
      </c>
      <c r="J3483" s="455"/>
      <c r="K3483" s="452" t="s">
        <v>1533</v>
      </c>
      <c r="L3483" s="452" t="s">
        <v>1439</v>
      </c>
      <c r="M3483" s="452" t="s">
        <v>1452</v>
      </c>
      <c r="N3483" s="454">
        <v>44525</v>
      </c>
      <c r="O3483" s="452" t="s">
        <v>1534</v>
      </c>
      <c r="P3483" s="454">
        <v>44525</v>
      </c>
    </row>
    <row r="3484" spans="1:16" x14ac:dyDescent="0.2">
      <c r="A3484" s="451" t="s">
        <v>2729</v>
      </c>
      <c r="B3484" s="451" t="s">
        <v>1717</v>
      </c>
      <c r="C3484" s="451" t="s">
        <v>1432</v>
      </c>
      <c r="D3484" s="451" t="s">
        <v>1433</v>
      </c>
      <c r="E3484" s="451" t="s">
        <v>1442</v>
      </c>
      <c r="F3484" s="451" t="s">
        <v>2030</v>
      </c>
      <c r="G3484" s="452" t="s">
        <v>1436</v>
      </c>
      <c r="H3484" s="453">
        <v>92418</v>
      </c>
      <c r="I3484" s="452" t="s">
        <v>1654</v>
      </c>
      <c r="J3484" s="452" t="s">
        <v>1438</v>
      </c>
      <c r="K3484" s="452" t="s">
        <v>1438</v>
      </c>
      <c r="L3484" s="452" t="s">
        <v>1439</v>
      </c>
      <c r="M3484" s="452" t="s">
        <v>1440</v>
      </c>
      <c r="N3484" s="454">
        <v>44312</v>
      </c>
      <c r="O3484" s="452" t="s">
        <v>1440</v>
      </c>
      <c r="P3484" s="454">
        <v>44468</v>
      </c>
    </row>
    <row r="3485" spans="1:16" ht="21" x14ac:dyDescent="0.2">
      <c r="A3485" s="451" t="s">
        <v>2731</v>
      </c>
      <c r="B3485" s="451" t="s">
        <v>1463</v>
      </c>
      <c r="C3485" s="451" t="s">
        <v>1432</v>
      </c>
      <c r="D3485" s="451" t="s">
        <v>1433</v>
      </c>
      <c r="E3485" s="451" t="s">
        <v>1442</v>
      </c>
      <c r="F3485" s="451" t="s">
        <v>2732</v>
      </c>
      <c r="G3485" s="452" t="s">
        <v>1436</v>
      </c>
      <c r="H3485" s="453">
        <v>1124499</v>
      </c>
      <c r="I3485" s="452" t="s">
        <v>1650</v>
      </c>
      <c r="J3485" s="452" t="s">
        <v>1438</v>
      </c>
      <c r="K3485" s="452" t="s">
        <v>1438</v>
      </c>
      <c r="L3485" s="452" t="s">
        <v>1439</v>
      </c>
      <c r="M3485" s="452" t="s">
        <v>1440</v>
      </c>
      <c r="N3485" s="454">
        <v>44309</v>
      </c>
      <c r="O3485" s="452" t="s">
        <v>1440</v>
      </c>
      <c r="P3485" s="454">
        <v>44468</v>
      </c>
    </row>
    <row r="3486" spans="1:16" x14ac:dyDescent="0.2">
      <c r="A3486" s="451" t="s">
        <v>2731</v>
      </c>
      <c r="B3486" s="451" t="s">
        <v>1693</v>
      </c>
      <c r="C3486" s="451" t="s">
        <v>1432</v>
      </c>
      <c r="D3486" s="451" t="s">
        <v>1433</v>
      </c>
      <c r="E3486" s="451" t="s">
        <v>1434</v>
      </c>
      <c r="F3486" s="451" t="s">
        <v>1823</v>
      </c>
      <c r="G3486" s="452" t="s">
        <v>1436</v>
      </c>
      <c r="H3486" s="453">
        <v>22312</v>
      </c>
      <c r="I3486" s="452" t="s">
        <v>1648</v>
      </c>
      <c r="J3486" s="452" t="s">
        <v>1438</v>
      </c>
      <c r="K3486" s="452" t="s">
        <v>1438</v>
      </c>
      <c r="L3486" s="452" t="s">
        <v>1439</v>
      </c>
      <c r="M3486" s="452" t="s">
        <v>1440</v>
      </c>
      <c r="N3486" s="454">
        <v>44309</v>
      </c>
      <c r="O3486" s="452" t="s">
        <v>1440</v>
      </c>
      <c r="P3486" s="454">
        <v>44468</v>
      </c>
    </row>
    <row r="3487" spans="1:16" x14ac:dyDescent="0.2">
      <c r="A3487" s="451" t="s">
        <v>2731</v>
      </c>
      <c r="B3487" s="451" t="s">
        <v>1695</v>
      </c>
      <c r="C3487" s="451" t="s">
        <v>1432</v>
      </c>
      <c r="D3487" s="451" t="s">
        <v>1466</v>
      </c>
      <c r="E3487" s="451" t="s">
        <v>1442</v>
      </c>
      <c r="F3487" s="451" t="s">
        <v>1814</v>
      </c>
      <c r="G3487" s="452" t="s">
        <v>1436</v>
      </c>
      <c r="H3487" s="453">
        <v>52608.41</v>
      </c>
      <c r="I3487" s="452" t="s">
        <v>1655</v>
      </c>
      <c r="J3487" s="452" t="s">
        <v>1438</v>
      </c>
      <c r="K3487" s="452" t="s">
        <v>1438</v>
      </c>
      <c r="L3487" s="452" t="s">
        <v>1439</v>
      </c>
      <c r="M3487" s="452" t="s">
        <v>1440</v>
      </c>
      <c r="N3487" s="454">
        <v>44341</v>
      </c>
      <c r="O3487" s="452" t="s">
        <v>1440</v>
      </c>
      <c r="P3487" s="454">
        <v>44468</v>
      </c>
    </row>
    <row r="3488" spans="1:16" x14ac:dyDescent="0.2">
      <c r="A3488" s="451" t="s">
        <v>2731</v>
      </c>
      <c r="B3488" s="451" t="s">
        <v>1697</v>
      </c>
      <c r="C3488" s="451" t="s">
        <v>1432</v>
      </c>
      <c r="D3488" s="451" t="s">
        <v>1433</v>
      </c>
      <c r="E3488" s="451" t="s">
        <v>1434</v>
      </c>
      <c r="F3488" s="451" t="s">
        <v>2555</v>
      </c>
      <c r="G3488" s="452" t="s">
        <v>1436</v>
      </c>
      <c r="H3488" s="453">
        <v>33640</v>
      </c>
      <c r="I3488" s="452" t="s">
        <v>1670</v>
      </c>
      <c r="J3488" s="452" t="s">
        <v>1438</v>
      </c>
      <c r="K3488" s="452" t="s">
        <v>1438</v>
      </c>
      <c r="L3488" s="452" t="s">
        <v>1439</v>
      </c>
      <c r="M3488" s="452" t="s">
        <v>1440</v>
      </c>
      <c r="N3488" s="454">
        <v>44309</v>
      </c>
      <c r="O3488" s="452" t="s">
        <v>1440</v>
      </c>
      <c r="P3488" s="454">
        <v>44468</v>
      </c>
    </row>
    <row r="3489" spans="1:16" x14ac:dyDescent="0.2">
      <c r="A3489" s="451" t="s">
        <v>2731</v>
      </c>
      <c r="B3489" s="451" t="s">
        <v>1697</v>
      </c>
      <c r="C3489" s="451" t="s">
        <v>1432</v>
      </c>
      <c r="D3489" s="451" t="s">
        <v>1466</v>
      </c>
      <c r="E3489" s="451" t="s">
        <v>1434</v>
      </c>
      <c r="F3489" s="451" t="s">
        <v>2433</v>
      </c>
      <c r="G3489" s="452" t="s">
        <v>1436</v>
      </c>
      <c r="H3489" s="453">
        <v>914</v>
      </c>
      <c r="I3489" s="452" t="s">
        <v>1488</v>
      </c>
      <c r="J3489" s="452" t="s">
        <v>1438</v>
      </c>
      <c r="K3489" s="452" t="s">
        <v>1438</v>
      </c>
      <c r="L3489" s="452" t="s">
        <v>1439</v>
      </c>
      <c r="M3489" s="452" t="s">
        <v>1440</v>
      </c>
      <c r="N3489" s="454">
        <v>44342</v>
      </c>
      <c r="O3489" s="452" t="s">
        <v>1440</v>
      </c>
      <c r="P3489" s="454">
        <v>44468</v>
      </c>
    </row>
    <row r="3490" spans="1:16" x14ac:dyDescent="0.2">
      <c r="A3490" s="451" t="s">
        <v>2731</v>
      </c>
      <c r="B3490" s="451" t="s">
        <v>1697</v>
      </c>
      <c r="C3490" s="451" t="s">
        <v>1432</v>
      </c>
      <c r="D3490" s="451" t="s">
        <v>1448</v>
      </c>
      <c r="E3490" s="451" t="s">
        <v>1544</v>
      </c>
      <c r="F3490" s="451" t="s">
        <v>1548</v>
      </c>
      <c r="G3490" s="452" t="s">
        <v>1436</v>
      </c>
      <c r="H3490" s="453">
        <v>355</v>
      </c>
      <c r="I3490" s="452" t="s">
        <v>1564</v>
      </c>
      <c r="J3490" s="455"/>
      <c r="K3490" s="452" t="s">
        <v>1533</v>
      </c>
      <c r="L3490" s="452" t="s">
        <v>1439</v>
      </c>
      <c r="M3490" s="452" t="s">
        <v>1452</v>
      </c>
      <c r="N3490" s="454">
        <v>44539</v>
      </c>
      <c r="O3490" s="452" t="s">
        <v>1453</v>
      </c>
      <c r="P3490" s="454">
        <v>44544</v>
      </c>
    </row>
    <row r="3491" spans="1:16" ht="21" x14ac:dyDescent="0.2">
      <c r="A3491" s="451" t="s">
        <v>2731</v>
      </c>
      <c r="B3491" s="451" t="s">
        <v>1703</v>
      </c>
      <c r="C3491" s="451" t="s">
        <v>1432</v>
      </c>
      <c r="D3491" s="451" t="s">
        <v>1491</v>
      </c>
      <c r="E3491" s="451" t="s">
        <v>1442</v>
      </c>
      <c r="F3491" s="451" t="s">
        <v>2162</v>
      </c>
      <c r="G3491" s="452" t="s">
        <v>1436</v>
      </c>
      <c r="H3491" s="453">
        <v>10400</v>
      </c>
      <c r="I3491" s="452" t="s">
        <v>1613</v>
      </c>
      <c r="J3491" s="452" t="s">
        <v>1438</v>
      </c>
      <c r="K3491" s="452" t="s">
        <v>1438</v>
      </c>
      <c r="L3491" s="452" t="s">
        <v>1439</v>
      </c>
      <c r="M3491" s="452" t="s">
        <v>1440</v>
      </c>
      <c r="N3491" s="454">
        <v>44370</v>
      </c>
      <c r="O3491" s="452" t="s">
        <v>1440</v>
      </c>
      <c r="P3491" s="454">
        <v>44468</v>
      </c>
    </row>
    <row r="3492" spans="1:16" ht="21" x14ac:dyDescent="0.2">
      <c r="A3492" s="451" t="s">
        <v>2731</v>
      </c>
      <c r="B3492" s="451" t="s">
        <v>1703</v>
      </c>
      <c r="C3492" s="451" t="s">
        <v>1432</v>
      </c>
      <c r="D3492" s="451" t="s">
        <v>1491</v>
      </c>
      <c r="E3492" s="451" t="s">
        <v>1434</v>
      </c>
      <c r="F3492" s="451" t="s">
        <v>2106</v>
      </c>
      <c r="G3492" s="452" t="s">
        <v>1436</v>
      </c>
      <c r="H3492" s="453">
        <v>1020</v>
      </c>
      <c r="I3492" s="452" t="s">
        <v>1609</v>
      </c>
      <c r="J3492" s="452" t="s">
        <v>1438</v>
      </c>
      <c r="K3492" s="452" t="s">
        <v>1438</v>
      </c>
      <c r="L3492" s="452" t="s">
        <v>1439</v>
      </c>
      <c r="M3492" s="452" t="s">
        <v>1440</v>
      </c>
      <c r="N3492" s="454">
        <v>44370</v>
      </c>
      <c r="O3492" s="452" t="s">
        <v>1440</v>
      </c>
      <c r="P3492" s="454">
        <v>44468</v>
      </c>
    </row>
    <row r="3493" spans="1:16" ht="21" x14ac:dyDescent="0.2">
      <c r="A3493" s="451" t="s">
        <v>2731</v>
      </c>
      <c r="B3493" s="451" t="s">
        <v>1703</v>
      </c>
      <c r="C3493" s="451" t="s">
        <v>1432</v>
      </c>
      <c r="D3493" s="451" t="s">
        <v>1507</v>
      </c>
      <c r="E3493" s="451" t="s">
        <v>1442</v>
      </c>
      <c r="F3493" s="451" t="s">
        <v>2177</v>
      </c>
      <c r="G3493" s="452" t="s">
        <v>1436</v>
      </c>
      <c r="H3493" s="453">
        <v>-10400</v>
      </c>
      <c r="I3493" s="452" t="s">
        <v>1707</v>
      </c>
      <c r="J3493" s="452" t="s">
        <v>1438</v>
      </c>
      <c r="K3493" s="452" t="s">
        <v>1438</v>
      </c>
      <c r="L3493" s="452" t="s">
        <v>1439</v>
      </c>
      <c r="M3493" s="452" t="s">
        <v>1440</v>
      </c>
      <c r="N3493" s="454">
        <v>44384</v>
      </c>
      <c r="O3493" s="452" t="s">
        <v>1440</v>
      </c>
      <c r="P3493" s="454">
        <v>44468</v>
      </c>
    </row>
    <row r="3494" spans="1:16" x14ac:dyDescent="0.2">
      <c r="A3494" s="451" t="s">
        <v>2731</v>
      </c>
      <c r="B3494" s="451" t="s">
        <v>1708</v>
      </c>
      <c r="C3494" s="451" t="s">
        <v>1432</v>
      </c>
      <c r="D3494" s="451" t="s">
        <v>1507</v>
      </c>
      <c r="E3494" s="451" t="s">
        <v>1442</v>
      </c>
      <c r="F3494" s="451" t="s">
        <v>2733</v>
      </c>
      <c r="G3494" s="452" t="s">
        <v>1436</v>
      </c>
      <c r="H3494" s="453">
        <v>10400</v>
      </c>
      <c r="I3494" s="452" t="s">
        <v>1707</v>
      </c>
      <c r="J3494" s="452" t="s">
        <v>1438</v>
      </c>
      <c r="K3494" s="452" t="s">
        <v>1438</v>
      </c>
      <c r="L3494" s="452" t="s">
        <v>1439</v>
      </c>
      <c r="M3494" s="452" t="s">
        <v>1440</v>
      </c>
      <c r="N3494" s="454">
        <v>44384</v>
      </c>
      <c r="O3494" s="452" t="s">
        <v>1440</v>
      </c>
      <c r="P3494" s="454">
        <v>44468</v>
      </c>
    </row>
    <row r="3495" spans="1:16" ht="21" x14ac:dyDescent="0.2">
      <c r="A3495" s="451" t="s">
        <v>2731</v>
      </c>
      <c r="B3495" s="451" t="s">
        <v>1708</v>
      </c>
      <c r="C3495" s="451" t="s">
        <v>1432</v>
      </c>
      <c r="D3495" s="451" t="s">
        <v>1531</v>
      </c>
      <c r="E3495" s="451" t="s">
        <v>1568</v>
      </c>
      <c r="F3495" s="451" t="s">
        <v>2329</v>
      </c>
      <c r="G3495" s="452" t="s">
        <v>1436</v>
      </c>
      <c r="H3495" s="453">
        <v>2863.75</v>
      </c>
      <c r="I3495" s="452" t="s">
        <v>1627</v>
      </c>
      <c r="J3495" s="455"/>
      <c r="K3495" s="452" t="s">
        <v>1533</v>
      </c>
      <c r="L3495" s="452" t="s">
        <v>1439</v>
      </c>
      <c r="M3495" s="452" t="s">
        <v>1452</v>
      </c>
      <c r="N3495" s="454">
        <v>44496</v>
      </c>
      <c r="O3495" s="452" t="s">
        <v>1534</v>
      </c>
      <c r="P3495" s="454">
        <v>44497</v>
      </c>
    </row>
    <row r="3496" spans="1:16" ht="21" x14ac:dyDescent="0.2">
      <c r="A3496" s="451" t="s">
        <v>2731</v>
      </c>
      <c r="B3496" s="451" t="s">
        <v>1708</v>
      </c>
      <c r="C3496" s="451" t="s">
        <v>1432</v>
      </c>
      <c r="D3496" s="451" t="s">
        <v>1531</v>
      </c>
      <c r="E3496" s="451" t="s">
        <v>1628</v>
      </c>
      <c r="F3496" s="451" t="s">
        <v>2329</v>
      </c>
      <c r="G3496" s="452" t="s">
        <v>1436</v>
      </c>
      <c r="H3496" s="453">
        <v>2539.69</v>
      </c>
      <c r="I3496" s="452" t="s">
        <v>1629</v>
      </c>
      <c r="J3496" s="455"/>
      <c r="K3496" s="452" t="s">
        <v>1533</v>
      </c>
      <c r="L3496" s="452" t="s">
        <v>1439</v>
      </c>
      <c r="M3496" s="452" t="s">
        <v>1452</v>
      </c>
      <c r="N3496" s="454">
        <v>44496</v>
      </c>
      <c r="O3496" s="452" t="s">
        <v>1534</v>
      </c>
      <c r="P3496" s="454">
        <v>44497</v>
      </c>
    </row>
    <row r="3497" spans="1:16" x14ac:dyDescent="0.2">
      <c r="A3497" s="451" t="s">
        <v>2731</v>
      </c>
      <c r="B3497" s="451" t="s">
        <v>1575</v>
      </c>
      <c r="C3497" s="451" t="s">
        <v>1432</v>
      </c>
      <c r="D3497" s="451" t="s">
        <v>1507</v>
      </c>
      <c r="E3497" s="451" t="s">
        <v>1442</v>
      </c>
      <c r="F3497" s="451" t="s">
        <v>1865</v>
      </c>
      <c r="G3497" s="452" t="s">
        <v>1436</v>
      </c>
      <c r="H3497" s="453">
        <v>45106</v>
      </c>
      <c r="I3497" s="452" t="s">
        <v>1712</v>
      </c>
      <c r="J3497" s="452" t="s">
        <v>1438</v>
      </c>
      <c r="K3497" s="452" t="s">
        <v>1438</v>
      </c>
      <c r="L3497" s="452" t="s">
        <v>1439</v>
      </c>
      <c r="M3497" s="452" t="s">
        <v>1440</v>
      </c>
      <c r="N3497" s="454">
        <v>44399</v>
      </c>
      <c r="O3497" s="452" t="s">
        <v>1440</v>
      </c>
      <c r="P3497" s="454">
        <v>44468</v>
      </c>
    </row>
    <row r="3498" spans="1:16" ht="21" x14ac:dyDescent="0.2">
      <c r="A3498" s="451" t="s">
        <v>2731</v>
      </c>
      <c r="B3498" s="451" t="s">
        <v>1575</v>
      </c>
      <c r="C3498" s="451" t="s">
        <v>1432</v>
      </c>
      <c r="D3498" s="451" t="s">
        <v>1448</v>
      </c>
      <c r="E3498" s="451" t="s">
        <v>1460</v>
      </c>
      <c r="F3498" s="451" t="s">
        <v>2329</v>
      </c>
      <c r="G3498" s="452" t="s">
        <v>1436</v>
      </c>
      <c r="H3498" s="453">
        <v>36085</v>
      </c>
      <c r="I3498" s="452" t="s">
        <v>1462</v>
      </c>
      <c r="J3498" s="455"/>
      <c r="K3498" s="452" t="s">
        <v>1533</v>
      </c>
      <c r="L3498" s="452" t="s">
        <v>1439</v>
      </c>
      <c r="M3498" s="452" t="s">
        <v>1452</v>
      </c>
      <c r="N3498" s="454">
        <v>44550</v>
      </c>
      <c r="O3498" s="452" t="s">
        <v>1453</v>
      </c>
      <c r="P3498" s="454">
        <v>44553</v>
      </c>
    </row>
    <row r="3499" spans="1:16" x14ac:dyDescent="0.2">
      <c r="A3499" s="451" t="s">
        <v>2731</v>
      </c>
      <c r="B3499" s="451" t="s">
        <v>1713</v>
      </c>
      <c r="C3499" s="451" t="s">
        <v>1432</v>
      </c>
      <c r="D3499" s="451" t="s">
        <v>1466</v>
      </c>
      <c r="E3499" s="451" t="s">
        <v>1434</v>
      </c>
      <c r="F3499" s="451" t="s">
        <v>2595</v>
      </c>
      <c r="G3499" s="452" t="s">
        <v>1436</v>
      </c>
      <c r="H3499" s="453">
        <v>7775</v>
      </c>
      <c r="I3499" s="452" t="s">
        <v>1676</v>
      </c>
      <c r="J3499" s="452" t="s">
        <v>1438</v>
      </c>
      <c r="K3499" s="452" t="s">
        <v>1438</v>
      </c>
      <c r="L3499" s="452" t="s">
        <v>1439</v>
      </c>
      <c r="M3499" s="452" t="s">
        <v>1440</v>
      </c>
      <c r="N3499" s="454">
        <v>44330</v>
      </c>
      <c r="O3499" s="452" t="s">
        <v>1440</v>
      </c>
      <c r="P3499" s="454">
        <v>44468</v>
      </c>
    </row>
    <row r="3500" spans="1:16" x14ac:dyDescent="0.2">
      <c r="A3500" s="451" t="s">
        <v>2731</v>
      </c>
      <c r="B3500" s="451" t="s">
        <v>1713</v>
      </c>
      <c r="C3500" s="451" t="s">
        <v>1432</v>
      </c>
      <c r="D3500" s="451" t="s">
        <v>1507</v>
      </c>
      <c r="E3500" s="451" t="s">
        <v>1442</v>
      </c>
      <c r="F3500" s="451" t="s">
        <v>1929</v>
      </c>
      <c r="G3500" s="452" t="s">
        <v>1436</v>
      </c>
      <c r="H3500" s="453">
        <v>45313</v>
      </c>
      <c r="I3500" s="452" t="s">
        <v>1640</v>
      </c>
      <c r="J3500" s="452" t="s">
        <v>1438</v>
      </c>
      <c r="K3500" s="452" t="s">
        <v>1438</v>
      </c>
      <c r="L3500" s="452" t="s">
        <v>1439</v>
      </c>
      <c r="M3500" s="452" t="s">
        <v>1440</v>
      </c>
      <c r="N3500" s="454">
        <v>44384</v>
      </c>
      <c r="O3500" s="452" t="s">
        <v>1440</v>
      </c>
      <c r="P3500" s="454">
        <v>44468</v>
      </c>
    </row>
    <row r="3501" spans="1:16" ht="21" x14ac:dyDescent="0.2">
      <c r="A3501" s="451" t="s">
        <v>2731</v>
      </c>
      <c r="B3501" s="451" t="s">
        <v>1713</v>
      </c>
      <c r="C3501" s="451" t="s">
        <v>1432</v>
      </c>
      <c r="D3501" s="451" t="s">
        <v>1540</v>
      </c>
      <c r="E3501" s="451" t="s">
        <v>1677</v>
      </c>
      <c r="F3501" s="451" t="s">
        <v>1878</v>
      </c>
      <c r="G3501" s="452" t="s">
        <v>1436</v>
      </c>
      <c r="H3501" s="453">
        <v>10891</v>
      </c>
      <c r="I3501" s="452" t="s">
        <v>1678</v>
      </c>
      <c r="J3501" s="455"/>
      <c r="K3501" s="452" t="s">
        <v>1533</v>
      </c>
      <c r="L3501" s="452" t="s">
        <v>1439</v>
      </c>
      <c r="M3501" s="452" t="s">
        <v>1452</v>
      </c>
      <c r="N3501" s="454">
        <v>44525</v>
      </c>
      <c r="O3501" s="452" t="s">
        <v>1534</v>
      </c>
      <c r="P3501" s="454">
        <v>44525</v>
      </c>
    </row>
    <row r="3502" spans="1:16" x14ac:dyDescent="0.2">
      <c r="A3502" s="451" t="s">
        <v>2731</v>
      </c>
      <c r="B3502" s="451" t="s">
        <v>1717</v>
      </c>
      <c r="C3502" s="451" t="s">
        <v>1432</v>
      </c>
      <c r="D3502" s="451" t="s">
        <v>1433</v>
      </c>
      <c r="E3502" s="451" t="s">
        <v>1442</v>
      </c>
      <c r="F3502" s="451" t="s">
        <v>1943</v>
      </c>
      <c r="G3502" s="452" t="s">
        <v>1436</v>
      </c>
      <c r="H3502" s="453">
        <v>167493</v>
      </c>
      <c r="I3502" s="452" t="s">
        <v>1654</v>
      </c>
      <c r="J3502" s="452" t="s">
        <v>1438</v>
      </c>
      <c r="K3502" s="452" t="s">
        <v>1438</v>
      </c>
      <c r="L3502" s="452" t="s">
        <v>1439</v>
      </c>
      <c r="M3502" s="452" t="s">
        <v>1440</v>
      </c>
      <c r="N3502" s="454">
        <v>44312</v>
      </c>
      <c r="O3502" s="452" t="s">
        <v>1440</v>
      </c>
      <c r="P3502" s="454">
        <v>44468</v>
      </c>
    </row>
    <row r="3503" spans="1:16" ht="21" x14ac:dyDescent="0.2">
      <c r="A3503" s="451" t="s">
        <v>2734</v>
      </c>
      <c r="B3503" s="451" t="s">
        <v>1463</v>
      </c>
      <c r="C3503" s="451" t="s">
        <v>1432</v>
      </c>
      <c r="D3503" s="451" t="s">
        <v>1433</v>
      </c>
      <c r="E3503" s="451" t="s">
        <v>1434</v>
      </c>
      <c r="F3503" s="451" t="s">
        <v>2735</v>
      </c>
      <c r="G3503" s="452" t="s">
        <v>1436</v>
      </c>
      <c r="H3503" s="453">
        <v>1557449</v>
      </c>
      <c r="I3503" s="452" t="s">
        <v>1650</v>
      </c>
      <c r="J3503" s="452" t="s">
        <v>1438</v>
      </c>
      <c r="K3503" s="452" t="s">
        <v>1438</v>
      </c>
      <c r="L3503" s="452" t="s">
        <v>1439</v>
      </c>
      <c r="M3503" s="452" t="s">
        <v>1440</v>
      </c>
      <c r="N3503" s="454">
        <v>44309</v>
      </c>
      <c r="O3503" s="452" t="s">
        <v>1440</v>
      </c>
      <c r="P3503" s="454">
        <v>44468</v>
      </c>
    </row>
    <row r="3504" spans="1:16" x14ac:dyDescent="0.2">
      <c r="A3504" s="451" t="s">
        <v>2734</v>
      </c>
      <c r="B3504" s="451" t="s">
        <v>1693</v>
      </c>
      <c r="C3504" s="451" t="s">
        <v>1432</v>
      </c>
      <c r="D3504" s="451" t="s">
        <v>1433</v>
      </c>
      <c r="E3504" s="451" t="s">
        <v>1442</v>
      </c>
      <c r="F3504" s="451" t="s">
        <v>2191</v>
      </c>
      <c r="G3504" s="452" t="s">
        <v>1436</v>
      </c>
      <c r="H3504" s="453">
        <v>47200</v>
      </c>
      <c r="I3504" s="452" t="s">
        <v>1648</v>
      </c>
      <c r="J3504" s="452" t="s">
        <v>1438</v>
      </c>
      <c r="K3504" s="452" t="s">
        <v>1438</v>
      </c>
      <c r="L3504" s="452" t="s">
        <v>1439</v>
      </c>
      <c r="M3504" s="452" t="s">
        <v>1440</v>
      </c>
      <c r="N3504" s="454">
        <v>44309</v>
      </c>
      <c r="O3504" s="452" t="s">
        <v>1440</v>
      </c>
      <c r="P3504" s="454">
        <v>44468</v>
      </c>
    </row>
    <row r="3505" spans="1:16" x14ac:dyDescent="0.2">
      <c r="A3505" s="451" t="s">
        <v>2734</v>
      </c>
      <c r="B3505" s="451" t="s">
        <v>1695</v>
      </c>
      <c r="C3505" s="451" t="s">
        <v>1432</v>
      </c>
      <c r="D3505" s="451" t="s">
        <v>1466</v>
      </c>
      <c r="E3505" s="451" t="s">
        <v>1434</v>
      </c>
      <c r="F3505" s="451" t="s">
        <v>1889</v>
      </c>
      <c r="G3505" s="452" t="s">
        <v>1436</v>
      </c>
      <c r="H3505" s="453">
        <v>191310.63</v>
      </c>
      <c r="I3505" s="452" t="s">
        <v>1655</v>
      </c>
      <c r="J3505" s="452" t="s">
        <v>1438</v>
      </c>
      <c r="K3505" s="452" t="s">
        <v>1438</v>
      </c>
      <c r="L3505" s="452" t="s">
        <v>1439</v>
      </c>
      <c r="M3505" s="452" t="s">
        <v>1440</v>
      </c>
      <c r="N3505" s="454">
        <v>44341</v>
      </c>
      <c r="O3505" s="452" t="s">
        <v>1440</v>
      </c>
      <c r="P3505" s="454">
        <v>44468</v>
      </c>
    </row>
    <row r="3506" spans="1:16" x14ac:dyDescent="0.2">
      <c r="A3506" s="451" t="s">
        <v>2734</v>
      </c>
      <c r="B3506" s="451" t="s">
        <v>1697</v>
      </c>
      <c r="C3506" s="451" t="s">
        <v>1432</v>
      </c>
      <c r="D3506" s="451" t="s">
        <v>1433</v>
      </c>
      <c r="E3506" s="451" t="s">
        <v>1442</v>
      </c>
      <c r="F3506" s="451" t="s">
        <v>1843</v>
      </c>
      <c r="G3506" s="452" t="s">
        <v>1436</v>
      </c>
      <c r="H3506" s="453">
        <v>18862</v>
      </c>
      <c r="I3506" s="452" t="s">
        <v>1670</v>
      </c>
      <c r="J3506" s="452" t="s">
        <v>1438</v>
      </c>
      <c r="K3506" s="452" t="s">
        <v>1438</v>
      </c>
      <c r="L3506" s="452" t="s">
        <v>1439</v>
      </c>
      <c r="M3506" s="452" t="s">
        <v>1440</v>
      </c>
      <c r="N3506" s="454">
        <v>44309</v>
      </c>
      <c r="O3506" s="452" t="s">
        <v>1440</v>
      </c>
      <c r="P3506" s="454">
        <v>44468</v>
      </c>
    </row>
    <row r="3507" spans="1:16" x14ac:dyDescent="0.2">
      <c r="A3507" s="451" t="s">
        <v>2734</v>
      </c>
      <c r="B3507" s="451" t="s">
        <v>1697</v>
      </c>
      <c r="C3507" s="451" t="s">
        <v>1432</v>
      </c>
      <c r="D3507" s="451" t="s">
        <v>1466</v>
      </c>
      <c r="E3507" s="451" t="s">
        <v>1442</v>
      </c>
      <c r="F3507" s="451" t="s">
        <v>2290</v>
      </c>
      <c r="G3507" s="452" t="s">
        <v>1436</v>
      </c>
      <c r="H3507" s="453">
        <v>914</v>
      </c>
      <c r="I3507" s="452" t="s">
        <v>1488</v>
      </c>
      <c r="J3507" s="452" t="s">
        <v>1438</v>
      </c>
      <c r="K3507" s="452" t="s">
        <v>1438</v>
      </c>
      <c r="L3507" s="452" t="s">
        <v>1439</v>
      </c>
      <c r="M3507" s="452" t="s">
        <v>1440</v>
      </c>
      <c r="N3507" s="454">
        <v>44342</v>
      </c>
      <c r="O3507" s="452" t="s">
        <v>1440</v>
      </c>
      <c r="P3507" s="454">
        <v>44468</v>
      </c>
    </row>
    <row r="3508" spans="1:16" ht="21" x14ac:dyDescent="0.2">
      <c r="A3508" s="451" t="s">
        <v>2734</v>
      </c>
      <c r="B3508" s="451" t="s">
        <v>1703</v>
      </c>
      <c r="C3508" s="451" t="s">
        <v>1432</v>
      </c>
      <c r="D3508" s="451" t="s">
        <v>1491</v>
      </c>
      <c r="E3508" s="451" t="s">
        <v>1442</v>
      </c>
      <c r="F3508" s="451" t="s">
        <v>1809</v>
      </c>
      <c r="G3508" s="452" t="s">
        <v>1436</v>
      </c>
      <c r="H3508" s="453">
        <v>13760</v>
      </c>
      <c r="I3508" s="452" t="s">
        <v>1613</v>
      </c>
      <c r="J3508" s="452" t="s">
        <v>1438</v>
      </c>
      <c r="K3508" s="452" t="s">
        <v>1438</v>
      </c>
      <c r="L3508" s="452" t="s">
        <v>1439</v>
      </c>
      <c r="M3508" s="452" t="s">
        <v>1440</v>
      </c>
      <c r="N3508" s="454">
        <v>44370</v>
      </c>
      <c r="O3508" s="452" t="s">
        <v>1440</v>
      </c>
      <c r="P3508" s="454">
        <v>44468</v>
      </c>
    </row>
    <row r="3509" spans="1:16" ht="21" x14ac:dyDescent="0.2">
      <c r="A3509" s="451" t="s">
        <v>2734</v>
      </c>
      <c r="B3509" s="451" t="s">
        <v>1703</v>
      </c>
      <c r="C3509" s="451" t="s">
        <v>1432</v>
      </c>
      <c r="D3509" s="451" t="s">
        <v>1491</v>
      </c>
      <c r="E3509" s="451" t="s">
        <v>1434</v>
      </c>
      <c r="F3509" s="451" t="s">
        <v>2053</v>
      </c>
      <c r="G3509" s="452" t="s">
        <v>1436</v>
      </c>
      <c r="H3509" s="453">
        <v>2120</v>
      </c>
      <c r="I3509" s="452" t="s">
        <v>1609</v>
      </c>
      <c r="J3509" s="452" t="s">
        <v>1438</v>
      </c>
      <c r="K3509" s="452" t="s">
        <v>1438</v>
      </c>
      <c r="L3509" s="452" t="s">
        <v>1439</v>
      </c>
      <c r="M3509" s="452" t="s">
        <v>1440</v>
      </c>
      <c r="N3509" s="454">
        <v>44370</v>
      </c>
      <c r="O3509" s="452" t="s">
        <v>1440</v>
      </c>
      <c r="P3509" s="454">
        <v>44468</v>
      </c>
    </row>
    <row r="3510" spans="1:16" ht="21" x14ac:dyDescent="0.2">
      <c r="A3510" s="451" t="s">
        <v>2734</v>
      </c>
      <c r="B3510" s="451" t="s">
        <v>1703</v>
      </c>
      <c r="C3510" s="451" t="s">
        <v>1432</v>
      </c>
      <c r="D3510" s="451" t="s">
        <v>1507</v>
      </c>
      <c r="E3510" s="451" t="s">
        <v>1442</v>
      </c>
      <c r="F3510" s="451" t="s">
        <v>2736</v>
      </c>
      <c r="G3510" s="452" t="s">
        <v>1436</v>
      </c>
      <c r="H3510" s="453">
        <v>-13760</v>
      </c>
      <c r="I3510" s="452" t="s">
        <v>1707</v>
      </c>
      <c r="J3510" s="452" t="s">
        <v>1438</v>
      </c>
      <c r="K3510" s="452" t="s">
        <v>1438</v>
      </c>
      <c r="L3510" s="452" t="s">
        <v>1439</v>
      </c>
      <c r="M3510" s="452" t="s">
        <v>1440</v>
      </c>
      <c r="N3510" s="454">
        <v>44384</v>
      </c>
      <c r="O3510" s="452" t="s">
        <v>1440</v>
      </c>
      <c r="P3510" s="454">
        <v>44468</v>
      </c>
    </row>
    <row r="3511" spans="1:16" x14ac:dyDescent="0.2">
      <c r="A3511" s="451" t="s">
        <v>2734</v>
      </c>
      <c r="B3511" s="451" t="s">
        <v>1708</v>
      </c>
      <c r="C3511" s="451" t="s">
        <v>1432</v>
      </c>
      <c r="D3511" s="451" t="s">
        <v>1507</v>
      </c>
      <c r="E3511" s="451" t="s">
        <v>1442</v>
      </c>
      <c r="F3511" s="451" t="s">
        <v>2064</v>
      </c>
      <c r="G3511" s="452" t="s">
        <v>1436</v>
      </c>
      <c r="H3511" s="453">
        <v>13760</v>
      </c>
      <c r="I3511" s="452" t="s">
        <v>1707</v>
      </c>
      <c r="J3511" s="452" t="s">
        <v>1438</v>
      </c>
      <c r="K3511" s="452" t="s">
        <v>1438</v>
      </c>
      <c r="L3511" s="452" t="s">
        <v>1439</v>
      </c>
      <c r="M3511" s="452" t="s">
        <v>1440</v>
      </c>
      <c r="N3511" s="454">
        <v>44384</v>
      </c>
      <c r="O3511" s="452" t="s">
        <v>1440</v>
      </c>
      <c r="P3511" s="454">
        <v>44468</v>
      </c>
    </row>
    <row r="3512" spans="1:16" ht="21" x14ac:dyDescent="0.2">
      <c r="A3512" s="451" t="s">
        <v>2734</v>
      </c>
      <c r="B3512" s="451" t="s">
        <v>1708</v>
      </c>
      <c r="C3512" s="451" t="s">
        <v>1432</v>
      </c>
      <c r="D3512" s="451" t="s">
        <v>1531</v>
      </c>
      <c r="E3512" s="451" t="s">
        <v>1568</v>
      </c>
      <c r="F3512" s="451" t="s">
        <v>1698</v>
      </c>
      <c r="G3512" s="452" t="s">
        <v>1436</v>
      </c>
      <c r="H3512" s="453">
        <v>2030</v>
      </c>
      <c r="I3512" s="452" t="s">
        <v>1627</v>
      </c>
      <c r="J3512" s="455"/>
      <c r="K3512" s="452" t="s">
        <v>1533</v>
      </c>
      <c r="L3512" s="452" t="s">
        <v>1439</v>
      </c>
      <c r="M3512" s="452" t="s">
        <v>1452</v>
      </c>
      <c r="N3512" s="454">
        <v>44496</v>
      </c>
      <c r="O3512" s="452" t="s">
        <v>1534</v>
      </c>
      <c r="P3512" s="454">
        <v>44497</v>
      </c>
    </row>
    <row r="3513" spans="1:16" ht="21" x14ac:dyDescent="0.2">
      <c r="A3513" s="451" t="s">
        <v>2734</v>
      </c>
      <c r="B3513" s="451" t="s">
        <v>1708</v>
      </c>
      <c r="C3513" s="451" t="s">
        <v>1432</v>
      </c>
      <c r="D3513" s="451" t="s">
        <v>1531</v>
      </c>
      <c r="E3513" s="451" t="s">
        <v>1628</v>
      </c>
      <c r="F3513" s="451" t="s">
        <v>1698</v>
      </c>
      <c r="G3513" s="452" t="s">
        <v>1436</v>
      </c>
      <c r="H3513" s="453">
        <v>1653.75</v>
      </c>
      <c r="I3513" s="452" t="s">
        <v>1629</v>
      </c>
      <c r="J3513" s="455"/>
      <c r="K3513" s="452" t="s">
        <v>1533</v>
      </c>
      <c r="L3513" s="452" t="s">
        <v>1439</v>
      </c>
      <c r="M3513" s="452" t="s">
        <v>1452</v>
      </c>
      <c r="N3513" s="454">
        <v>44496</v>
      </c>
      <c r="O3513" s="452" t="s">
        <v>1534</v>
      </c>
      <c r="P3513" s="454">
        <v>44497</v>
      </c>
    </row>
    <row r="3514" spans="1:16" x14ac:dyDescent="0.2">
      <c r="A3514" s="451" t="s">
        <v>2734</v>
      </c>
      <c r="B3514" s="451" t="s">
        <v>1575</v>
      </c>
      <c r="C3514" s="451" t="s">
        <v>1432</v>
      </c>
      <c r="D3514" s="451" t="s">
        <v>1507</v>
      </c>
      <c r="E3514" s="451" t="s">
        <v>1442</v>
      </c>
      <c r="F3514" s="451" t="s">
        <v>1696</v>
      </c>
      <c r="G3514" s="452" t="s">
        <v>1436</v>
      </c>
      <c r="H3514" s="453">
        <v>32633</v>
      </c>
      <c r="I3514" s="452" t="s">
        <v>1712</v>
      </c>
      <c r="J3514" s="452" t="s">
        <v>1438</v>
      </c>
      <c r="K3514" s="452" t="s">
        <v>1438</v>
      </c>
      <c r="L3514" s="452" t="s">
        <v>1439</v>
      </c>
      <c r="M3514" s="452" t="s">
        <v>1440</v>
      </c>
      <c r="N3514" s="454">
        <v>44399</v>
      </c>
      <c r="O3514" s="452" t="s">
        <v>1440</v>
      </c>
      <c r="P3514" s="454">
        <v>44468</v>
      </c>
    </row>
    <row r="3515" spans="1:16" ht="21" x14ac:dyDescent="0.2">
      <c r="A3515" s="451" t="s">
        <v>2734</v>
      </c>
      <c r="B3515" s="451" t="s">
        <v>1575</v>
      </c>
      <c r="C3515" s="451" t="s">
        <v>1432</v>
      </c>
      <c r="D3515" s="451" t="s">
        <v>1448</v>
      </c>
      <c r="E3515" s="451" t="s">
        <v>1460</v>
      </c>
      <c r="F3515" s="451" t="s">
        <v>1698</v>
      </c>
      <c r="G3515" s="452" t="s">
        <v>1436</v>
      </c>
      <c r="H3515" s="453">
        <v>26107</v>
      </c>
      <c r="I3515" s="452" t="s">
        <v>1462</v>
      </c>
      <c r="J3515" s="455"/>
      <c r="K3515" s="452" t="s">
        <v>1533</v>
      </c>
      <c r="L3515" s="452" t="s">
        <v>1439</v>
      </c>
      <c r="M3515" s="452" t="s">
        <v>1452</v>
      </c>
      <c r="N3515" s="454">
        <v>44550</v>
      </c>
      <c r="O3515" s="452" t="s">
        <v>1453</v>
      </c>
      <c r="P3515" s="454">
        <v>44553</v>
      </c>
    </row>
    <row r="3516" spans="1:16" x14ac:dyDescent="0.2">
      <c r="A3516" s="451" t="s">
        <v>2734</v>
      </c>
      <c r="B3516" s="451" t="s">
        <v>1713</v>
      </c>
      <c r="C3516" s="451" t="s">
        <v>1432</v>
      </c>
      <c r="D3516" s="451" t="s">
        <v>1466</v>
      </c>
      <c r="E3516" s="451" t="s">
        <v>1434</v>
      </c>
      <c r="F3516" s="451" t="s">
        <v>2382</v>
      </c>
      <c r="G3516" s="452" t="s">
        <v>1436</v>
      </c>
      <c r="H3516" s="453">
        <v>8154</v>
      </c>
      <c r="I3516" s="452" t="s">
        <v>1676</v>
      </c>
      <c r="J3516" s="452" t="s">
        <v>1438</v>
      </c>
      <c r="K3516" s="452" t="s">
        <v>1438</v>
      </c>
      <c r="L3516" s="452" t="s">
        <v>1439</v>
      </c>
      <c r="M3516" s="452" t="s">
        <v>1440</v>
      </c>
      <c r="N3516" s="454">
        <v>44330</v>
      </c>
      <c r="O3516" s="452" t="s">
        <v>1440</v>
      </c>
      <c r="P3516" s="454">
        <v>44468</v>
      </c>
    </row>
    <row r="3517" spans="1:16" x14ac:dyDescent="0.2">
      <c r="A3517" s="451" t="s">
        <v>2734</v>
      </c>
      <c r="B3517" s="451" t="s">
        <v>1713</v>
      </c>
      <c r="C3517" s="451" t="s">
        <v>1432</v>
      </c>
      <c r="D3517" s="451" t="s">
        <v>1507</v>
      </c>
      <c r="E3517" s="451" t="s">
        <v>1442</v>
      </c>
      <c r="F3517" s="451" t="s">
        <v>1874</v>
      </c>
      <c r="G3517" s="452" t="s">
        <v>1436</v>
      </c>
      <c r="H3517" s="453">
        <v>55168</v>
      </c>
      <c r="I3517" s="452" t="s">
        <v>1640</v>
      </c>
      <c r="J3517" s="452" t="s">
        <v>1438</v>
      </c>
      <c r="K3517" s="452" t="s">
        <v>1438</v>
      </c>
      <c r="L3517" s="452" t="s">
        <v>1439</v>
      </c>
      <c r="M3517" s="452" t="s">
        <v>1440</v>
      </c>
      <c r="N3517" s="454">
        <v>44384</v>
      </c>
      <c r="O3517" s="452" t="s">
        <v>1440</v>
      </c>
      <c r="P3517" s="454">
        <v>44468</v>
      </c>
    </row>
    <row r="3518" spans="1:16" ht="21" x14ac:dyDescent="0.2">
      <c r="A3518" s="451" t="s">
        <v>2734</v>
      </c>
      <c r="B3518" s="451" t="s">
        <v>1713</v>
      </c>
      <c r="C3518" s="451" t="s">
        <v>1432</v>
      </c>
      <c r="D3518" s="451" t="s">
        <v>1540</v>
      </c>
      <c r="E3518" s="451" t="s">
        <v>1677</v>
      </c>
      <c r="F3518" s="451" t="s">
        <v>1863</v>
      </c>
      <c r="G3518" s="452" t="s">
        <v>1436</v>
      </c>
      <c r="H3518" s="453">
        <v>11398</v>
      </c>
      <c r="I3518" s="452" t="s">
        <v>1678</v>
      </c>
      <c r="J3518" s="455"/>
      <c r="K3518" s="452" t="s">
        <v>1533</v>
      </c>
      <c r="L3518" s="452" t="s">
        <v>1439</v>
      </c>
      <c r="M3518" s="452" t="s">
        <v>1452</v>
      </c>
      <c r="N3518" s="454">
        <v>44525</v>
      </c>
      <c r="O3518" s="452" t="s">
        <v>1534</v>
      </c>
      <c r="P3518" s="454">
        <v>44525</v>
      </c>
    </row>
    <row r="3519" spans="1:16" x14ac:dyDescent="0.2">
      <c r="A3519" s="451" t="s">
        <v>2734</v>
      </c>
      <c r="B3519" s="451" t="s">
        <v>1717</v>
      </c>
      <c r="C3519" s="451" t="s">
        <v>1432</v>
      </c>
      <c r="D3519" s="451" t="s">
        <v>1433</v>
      </c>
      <c r="E3519" s="451" t="s">
        <v>1442</v>
      </c>
      <c r="F3519" s="451" t="s">
        <v>2084</v>
      </c>
      <c r="G3519" s="452" t="s">
        <v>1436</v>
      </c>
      <c r="H3519" s="453">
        <v>156925</v>
      </c>
      <c r="I3519" s="452" t="s">
        <v>1654</v>
      </c>
      <c r="J3519" s="452" t="s">
        <v>1438</v>
      </c>
      <c r="K3519" s="452" t="s">
        <v>1438</v>
      </c>
      <c r="L3519" s="452" t="s">
        <v>1439</v>
      </c>
      <c r="M3519" s="452" t="s">
        <v>1440</v>
      </c>
      <c r="N3519" s="454">
        <v>44312</v>
      </c>
      <c r="O3519" s="452" t="s">
        <v>1440</v>
      </c>
      <c r="P3519" s="454">
        <v>44468</v>
      </c>
    </row>
    <row r="3520" spans="1:16" ht="21" x14ac:dyDescent="0.2">
      <c r="A3520" s="451" t="s">
        <v>2737</v>
      </c>
      <c r="B3520" s="451" t="s">
        <v>1463</v>
      </c>
      <c r="C3520" s="451" t="s">
        <v>1432</v>
      </c>
      <c r="D3520" s="451" t="s">
        <v>1433</v>
      </c>
      <c r="E3520" s="451" t="s">
        <v>1442</v>
      </c>
      <c r="F3520" s="451" t="s">
        <v>2536</v>
      </c>
      <c r="G3520" s="452" t="s">
        <v>1436</v>
      </c>
      <c r="H3520" s="453">
        <v>754873</v>
      </c>
      <c r="I3520" s="452" t="s">
        <v>1650</v>
      </c>
      <c r="J3520" s="452" t="s">
        <v>1438</v>
      </c>
      <c r="K3520" s="452" t="s">
        <v>1438</v>
      </c>
      <c r="L3520" s="452" t="s">
        <v>1439</v>
      </c>
      <c r="M3520" s="452" t="s">
        <v>1440</v>
      </c>
      <c r="N3520" s="454">
        <v>44309</v>
      </c>
      <c r="O3520" s="452" t="s">
        <v>1440</v>
      </c>
      <c r="P3520" s="454">
        <v>44468</v>
      </c>
    </row>
    <row r="3521" spans="1:16" x14ac:dyDescent="0.2">
      <c r="A3521" s="451" t="s">
        <v>2737</v>
      </c>
      <c r="B3521" s="451" t="s">
        <v>1693</v>
      </c>
      <c r="C3521" s="451" t="s">
        <v>1432</v>
      </c>
      <c r="D3521" s="451" t="s">
        <v>1433</v>
      </c>
      <c r="E3521" s="451" t="s">
        <v>1442</v>
      </c>
      <c r="F3521" s="451" t="s">
        <v>1731</v>
      </c>
      <c r="G3521" s="452" t="s">
        <v>1436</v>
      </c>
      <c r="H3521" s="453">
        <v>7318</v>
      </c>
      <c r="I3521" s="452" t="s">
        <v>1648</v>
      </c>
      <c r="J3521" s="452" t="s">
        <v>1438</v>
      </c>
      <c r="K3521" s="452" t="s">
        <v>1438</v>
      </c>
      <c r="L3521" s="452" t="s">
        <v>1439</v>
      </c>
      <c r="M3521" s="452" t="s">
        <v>1440</v>
      </c>
      <c r="N3521" s="454">
        <v>44309</v>
      </c>
      <c r="O3521" s="452" t="s">
        <v>1440</v>
      </c>
      <c r="P3521" s="454">
        <v>44468</v>
      </c>
    </row>
    <row r="3522" spans="1:16" x14ac:dyDescent="0.2">
      <c r="A3522" s="451" t="s">
        <v>2737</v>
      </c>
      <c r="B3522" s="451" t="s">
        <v>1695</v>
      </c>
      <c r="C3522" s="451" t="s">
        <v>1432</v>
      </c>
      <c r="D3522" s="451" t="s">
        <v>1466</v>
      </c>
      <c r="E3522" s="451" t="s">
        <v>1442</v>
      </c>
      <c r="F3522" s="451" t="s">
        <v>1891</v>
      </c>
      <c r="G3522" s="452" t="s">
        <v>1436</v>
      </c>
      <c r="H3522" s="453">
        <v>47347.82</v>
      </c>
      <c r="I3522" s="452" t="s">
        <v>1655</v>
      </c>
      <c r="J3522" s="452" t="s">
        <v>1438</v>
      </c>
      <c r="K3522" s="452" t="s">
        <v>1438</v>
      </c>
      <c r="L3522" s="452" t="s">
        <v>1439</v>
      </c>
      <c r="M3522" s="452" t="s">
        <v>1440</v>
      </c>
      <c r="N3522" s="454">
        <v>44341</v>
      </c>
      <c r="O3522" s="452" t="s">
        <v>1440</v>
      </c>
      <c r="P3522" s="454">
        <v>44468</v>
      </c>
    </row>
    <row r="3523" spans="1:16" x14ac:dyDescent="0.2">
      <c r="A3523" s="451" t="s">
        <v>2737</v>
      </c>
      <c r="B3523" s="451" t="s">
        <v>1697</v>
      </c>
      <c r="C3523" s="451" t="s">
        <v>1432</v>
      </c>
      <c r="D3523" s="451" t="s">
        <v>1433</v>
      </c>
      <c r="E3523" s="451" t="s">
        <v>1442</v>
      </c>
      <c r="F3523" s="451" t="s">
        <v>1774</v>
      </c>
      <c r="G3523" s="452" t="s">
        <v>1436</v>
      </c>
      <c r="H3523" s="453">
        <v>7500</v>
      </c>
      <c r="I3523" s="452" t="s">
        <v>1670</v>
      </c>
      <c r="J3523" s="452" t="s">
        <v>1438</v>
      </c>
      <c r="K3523" s="452" t="s">
        <v>1438</v>
      </c>
      <c r="L3523" s="452" t="s">
        <v>1439</v>
      </c>
      <c r="M3523" s="452" t="s">
        <v>1440</v>
      </c>
      <c r="N3523" s="454">
        <v>44309</v>
      </c>
      <c r="O3523" s="452" t="s">
        <v>1440</v>
      </c>
      <c r="P3523" s="454">
        <v>44468</v>
      </c>
    </row>
    <row r="3524" spans="1:16" ht="21" x14ac:dyDescent="0.2">
      <c r="A3524" s="451" t="s">
        <v>2737</v>
      </c>
      <c r="B3524" s="451" t="s">
        <v>1703</v>
      </c>
      <c r="C3524" s="451" t="s">
        <v>1432</v>
      </c>
      <c r="D3524" s="451" t="s">
        <v>1491</v>
      </c>
      <c r="E3524" s="451" t="s">
        <v>1442</v>
      </c>
      <c r="F3524" s="451" t="s">
        <v>2009</v>
      </c>
      <c r="G3524" s="452" t="s">
        <v>1436</v>
      </c>
      <c r="H3524" s="453">
        <v>1572</v>
      </c>
      <c r="I3524" s="452" t="s">
        <v>1609</v>
      </c>
      <c r="J3524" s="452" t="s">
        <v>1438</v>
      </c>
      <c r="K3524" s="452" t="s">
        <v>1438</v>
      </c>
      <c r="L3524" s="452" t="s">
        <v>1439</v>
      </c>
      <c r="M3524" s="452" t="s">
        <v>1440</v>
      </c>
      <c r="N3524" s="454">
        <v>44370</v>
      </c>
      <c r="O3524" s="452" t="s">
        <v>1440</v>
      </c>
      <c r="P3524" s="454">
        <v>44468</v>
      </c>
    </row>
    <row r="3525" spans="1:16" ht="21" x14ac:dyDescent="0.2">
      <c r="A3525" s="451" t="s">
        <v>2737</v>
      </c>
      <c r="B3525" s="451" t="s">
        <v>1703</v>
      </c>
      <c r="C3525" s="451" t="s">
        <v>1432</v>
      </c>
      <c r="D3525" s="451" t="s">
        <v>1491</v>
      </c>
      <c r="E3525" s="451" t="s">
        <v>1442</v>
      </c>
      <c r="F3525" s="451" t="s">
        <v>1967</v>
      </c>
      <c r="G3525" s="452" t="s">
        <v>1436</v>
      </c>
      <c r="H3525" s="453">
        <v>6600</v>
      </c>
      <c r="I3525" s="452" t="s">
        <v>1613</v>
      </c>
      <c r="J3525" s="452" t="s">
        <v>1438</v>
      </c>
      <c r="K3525" s="452" t="s">
        <v>1438</v>
      </c>
      <c r="L3525" s="452" t="s">
        <v>1439</v>
      </c>
      <c r="M3525" s="452" t="s">
        <v>1440</v>
      </c>
      <c r="N3525" s="454">
        <v>44370</v>
      </c>
      <c r="O3525" s="452" t="s">
        <v>1440</v>
      </c>
      <c r="P3525" s="454">
        <v>44468</v>
      </c>
    </row>
    <row r="3526" spans="1:16" ht="21" x14ac:dyDescent="0.2">
      <c r="A3526" s="451" t="s">
        <v>2737</v>
      </c>
      <c r="B3526" s="451" t="s">
        <v>1703</v>
      </c>
      <c r="C3526" s="451" t="s">
        <v>1432</v>
      </c>
      <c r="D3526" s="451" t="s">
        <v>1507</v>
      </c>
      <c r="E3526" s="451" t="s">
        <v>1442</v>
      </c>
      <c r="F3526" s="451" t="s">
        <v>2738</v>
      </c>
      <c r="G3526" s="452" t="s">
        <v>1436</v>
      </c>
      <c r="H3526" s="453">
        <v>-6600</v>
      </c>
      <c r="I3526" s="452" t="s">
        <v>1707</v>
      </c>
      <c r="J3526" s="452" t="s">
        <v>1438</v>
      </c>
      <c r="K3526" s="452" t="s">
        <v>1438</v>
      </c>
      <c r="L3526" s="452" t="s">
        <v>1439</v>
      </c>
      <c r="M3526" s="452" t="s">
        <v>1440</v>
      </c>
      <c r="N3526" s="454">
        <v>44384</v>
      </c>
      <c r="O3526" s="452" t="s">
        <v>1440</v>
      </c>
      <c r="P3526" s="454">
        <v>44468</v>
      </c>
    </row>
    <row r="3527" spans="1:16" x14ac:dyDescent="0.2">
      <c r="A3527" s="451" t="s">
        <v>2737</v>
      </c>
      <c r="B3527" s="451" t="s">
        <v>1708</v>
      </c>
      <c r="C3527" s="451" t="s">
        <v>1432</v>
      </c>
      <c r="D3527" s="451" t="s">
        <v>1466</v>
      </c>
      <c r="E3527" s="451" t="s">
        <v>1442</v>
      </c>
      <c r="F3527" s="451" t="s">
        <v>1940</v>
      </c>
      <c r="G3527" s="452" t="s">
        <v>1436</v>
      </c>
      <c r="H3527" s="453">
        <v>360.25</v>
      </c>
      <c r="I3527" s="452" t="s">
        <v>1602</v>
      </c>
      <c r="J3527" s="452" t="s">
        <v>1438</v>
      </c>
      <c r="K3527" s="452" t="s">
        <v>1438</v>
      </c>
      <c r="L3527" s="452" t="s">
        <v>1439</v>
      </c>
      <c r="M3527" s="452" t="s">
        <v>1440</v>
      </c>
      <c r="N3527" s="454">
        <v>44535</v>
      </c>
      <c r="O3527" s="452" t="s">
        <v>1440</v>
      </c>
      <c r="P3527" s="454">
        <v>44468</v>
      </c>
    </row>
    <row r="3528" spans="1:16" x14ac:dyDescent="0.2">
      <c r="A3528" s="451" t="s">
        <v>2737</v>
      </c>
      <c r="B3528" s="451" t="s">
        <v>1708</v>
      </c>
      <c r="C3528" s="451" t="s">
        <v>1432</v>
      </c>
      <c r="D3528" s="451" t="s">
        <v>1507</v>
      </c>
      <c r="E3528" s="451" t="s">
        <v>1442</v>
      </c>
      <c r="F3528" s="451" t="s">
        <v>2484</v>
      </c>
      <c r="G3528" s="452" t="s">
        <v>1436</v>
      </c>
      <c r="H3528" s="453">
        <v>6600</v>
      </c>
      <c r="I3528" s="452" t="s">
        <v>1707</v>
      </c>
      <c r="J3528" s="452" t="s">
        <v>1438</v>
      </c>
      <c r="K3528" s="452" t="s">
        <v>1438</v>
      </c>
      <c r="L3528" s="452" t="s">
        <v>1439</v>
      </c>
      <c r="M3528" s="452" t="s">
        <v>1440</v>
      </c>
      <c r="N3528" s="454">
        <v>44384</v>
      </c>
      <c r="O3528" s="452" t="s">
        <v>1440</v>
      </c>
      <c r="P3528" s="454">
        <v>44468</v>
      </c>
    </row>
    <row r="3529" spans="1:16" ht="21" x14ac:dyDescent="0.2">
      <c r="A3529" s="451" t="s">
        <v>2737</v>
      </c>
      <c r="B3529" s="451" t="s">
        <v>1708</v>
      </c>
      <c r="C3529" s="451" t="s">
        <v>1432</v>
      </c>
      <c r="D3529" s="451" t="s">
        <v>1531</v>
      </c>
      <c r="E3529" s="451" t="s">
        <v>1568</v>
      </c>
      <c r="F3529" s="451" t="s">
        <v>2639</v>
      </c>
      <c r="G3529" s="452" t="s">
        <v>1436</v>
      </c>
      <c r="H3529" s="453">
        <v>833.75</v>
      </c>
      <c r="I3529" s="452" t="s">
        <v>1627</v>
      </c>
      <c r="J3529" s="455"/>
      <c r="K3529" s="452" t="s">
        <v>1533</v>
      </c>
      <c r="L3529" s="452" t="s">
        <v>1439</v>
      </c>
      <c r="M3529" s="452" t="s">
        <v>1452</v>
      </c>
      <c r="N3529" s="454">
        <v>44496</v>
      </c>
      <c r="O3529" s="452" t="s">
        <v>1534</v>
      </c>
      <c r="P3529" s="454">
        <v>44497</v>
      </c>
    </row>
    <row r="3530" spans="1:16" ht="21" x14ac:dyDescent="0.2">
      <c r="A3530" s="451" t="s">
        <v>2737</v>
      </c>
      <c r="B3530" s="451" t="s">
        <v>1708</v>
      </c>
      <c r="C3530" s="451" t="s">
        <v>1432</v>
      </c>
      <c r="D3530" s="451" t="s">
        <v>1531</v>
      </c>
      <c r="E3530" s="451" t="s">
        <v>1628</v>
      </c>
      <c r="F3530" s="451" t="s">
        <v>2639</v>
      </c>
      <c r="G3530" s="452" t="s">
        <v>1436</v>
      </c>
      <c r="H3530" s="453">
        <v>767.81</v>
      </c>
      <c r="I3530" s="452" t="s">
        <v>1629</v>
      </c>
      <c r="J3530" s="455"/>
      <c r="K3530" s="452" t="s">
        <v>1533</v>
      </c>
      <c r="L3530" s="452" t="s">
        <v>1439</v>
      </c>
      <c r="M3530" s="452" t="s">
        <v>1452</v>
      </c>
      <c r="N3530" s="454">
        <v>44496</v>
      </c>
      <c r="O3530" s="452" t="s">
        <v>1534</v>
      </c>
      <c r="P3530" s="454">
        <v>44497</v>
      </c>
    </row>
    <row r="3531" spans="1:16" x14ac:dyDescent="0.2">
      <c r="A3531" s="451" t="s">
        <v>2737</v>
      </c>
      <c r="B3531" s="451" t="s">
        <v>1575</v>
      </c>
      <c r="C3531" s="451" t="s">
        <v>1432</v>
      </c>
      <c r="D3531" s="451" t="s">
        <v>1507</v>
      </c>
      <c r="E3531" s="451" t="s">
        <v>1442</v>
      </c>
      <c r="F3531" s="451" t="s">
        <v>1573</v>
      </c>
      <c r="G3531" s="452" t="s">
        <v>1436</v>
      </c>
      <c r="H3531" s="453">
        <v>600</v>
      </c>
      <c r="I3531" s="452" t="s">
        <v>1763</v>
      </c>
      <c r="J3531" s="452" t="s">
        <v>1438</v>
      </c>
      <c r="K3531" s="452" t="s">
        <v>1438</v>
      </c>
      <c r="L3531" s="452" t="s">
        <v>1439</v>
      </c>
      <c r="M3531" s="452" t="s">
        <v>1440</v>
      </c>
      <c r="N3531" s="454">
        <v>44377</v>
      </c>
      <c r="O3531" s="452" t="s">
        <v>1440</v>
      </c>
      <c r="P3531" s="454">
        <v>44468</v>
      </c>
    </row>
    <row r="3532" spans="1:16" x14ac:dyDescent="0.2">
      <c r="A3532" s="451" t="s">
        <v>2737</v>
      </c>
      <c r="B3532" s="451" t="s">
        <v>1575</v>
      </c>
      <c r="C3532" s="451" t="s">
        <v>1432</v>
      </c>
      <c r="D3532" s="451" t="s">
        <v>1507</v>
      </c>
      <c r="E3532" s="451" t="s">
        <v>1434</v>
      </c>
      <c r="F3532" s="451" t="s">
        <v>2182</v>
      </c>
      <c r="G3532" s="452" t="s">
        <v>1436</v>
      </c>
      <c r="H3532" s="453">
        <v>13306</v>
      </c>
      <c r="I3532" s="452" t="s">
        <v>1712</v>
      </c>
      <c r="J3532" s="452" t="s">
        <v>1438</v>
      </c>
      <c r="K3532" s="452" t="s">
        <v>1438</v>
      </c>
      <c r="L3532" s="452" t="s">
        <v>1439</v>
      </c>
      <c r="M3532" s="452" t="s">
        <v>1440</v>
      </c>
      <c r="N3532" s="454">
        <v>44399</v>
      </c>
      <c r="O3532" s="452" t="s">
        <v>1440</v>
      </c>
      <c r="P3532" s="454">
        <v>44468</v>
      </c>
    </row>
    <row r="3533" spans="1:16" ht="21" x14ac:dyDescent="0.2">
      <c r="A3533" s="451" t="s">
        <v>2737</v>
      </c>
      <c r="B3533" s="451" t="s">
        <v>1575</v>
      </c>
      <c r="C3533" s="451" t="s">
        <v>1432</v>
      </c>
      <c r="D3533" s="451" t="s">
        <v>1540</v>
      </c>
      <c r="E3533" s="451" t="s">
        <v>1765</v>
      </c>
      <c r="F3533" s="451" t="s">
        <v>1691</v>
      </c>
      <c r="G3533" s="452" t="s">
        <v>1436</v>
      </c>
      <c r="H3533" s="453">
        <v>625</v>
      </c>
      <c r="I3533" s="452" t="s">
        <v>1766</v>
      </c>
      <c r="J3533" s="455"/>
      <c r="K3533" s="452" t="s">
        <v>1533</v>
      </c>
      <c r="L3533" s="452" t="s">
        <v>1439</v>
      </c>
      <c r="M3533" s="452" t="s">
        <v>1452</v>
      </c>
      <c r="N3533" s="454">
        <v>44525</v>
      </c>
      <c r="O3533" s="452" t="s">
        <v>1453</v>
      </c>
      <c r="P3533" s="454">
        <v>44525</v>
      </c>
    </row>
    <row r="3534" spans="1:16" ht="21" x14ac:dyDescent="0.2">
      <c r="A3534" s="451" t="s">
        <v>2737</v>
      </c>
      <c r="B3534" s="451" t="s">
        <v>1575</v>
      </c>
      <c r="C3534" s="451" t="s">
        <v>1432</v>
      </c>
      <c r="D3534" s="451" t="s">
        <v>1448</v>
      </c>
      <c r="E3534" s="451" t="s">
        <v>1460</v>
      </c>
      <c r="F3534" s="451" t="s">
        <v>2639</v>
      </c>
      <c r="G3534" s="452" t="s">
        <v>1436</v>
      </c>
      <c r="H3534" s="453">
        <v>10645</v>
      </c>
      <c r="I3534" s="452" t="s">
        <v>1462</v>
      </c>
      <c r="J3534" s="455"/>
      <c r="K3534" s="452" t="s">
        <v>1533</v>
      </c>
      <c r="L3534" s="452" t="s">
        <v>1439</v>
      </c>
      <c r="M3534" s="452" t="s">
        <v>1452</v>
      </c>
      <c r="N3534" s="454">
        <v>44550</v>
      </c>
      <c r="O3534" s="452" t="s">
        <v>1453</v>
      </c>
      <c r="P3534" s="454">
        <v>44553</v>
      </c>
    </row>
    <row r="3535" spans="1:16" x14ac:dyDescent="0.2">
      <c r="A3535" s="451" t="s">
        <v>2737</v>
      </c>
      <c r="B3535" s="451" t="s">
        <v>1713</v>
      </c>
      <c r="C3535" s="451" t="s">
        <v>1432</v>
      </c>
      <c r="D3535" s="451" t="s">
        <v>1466</v>
      </c>
      <c r="E3535" s="451" t="s">
        <v>1434</v>
      </c>
      <c r="F3535" s="451" t="s">
        <v>2413</v>
      </c>
      <c r="G3535" s="452" t="s">
        <v>1436</v>
      </c>
      <c r="H3535" s="453">
        <v>7383</v>
      </c>
      <c r="I3535" s="452" t="s">
        <v>1676</v>
      </c>
      <c r="J3535" s="452" t="s">
        <v>1438</v>
      </c>
      <c r="K3535" s="452" t="s">
        <v>1438</v>
      </c>
      <c r="L3535" s="452" t="s">
        <v>1439</v>
      </c>
      <c r="M3535" s="452" t="s">
        <v>1440</v>
      </c>
      <c r="N3535" s="454">
        <v>44330</v>
      </c>
      <c r="O3535" s="452" t="s">
        <v>1440</v>
      </c>
      <c r="P3535" s="454">
        <v>44468</v>
      </c>
    </row>
    <row r="3536" spans="1:16" x14ac:dyDescent="0.2">
      <c r="A3536" s="451" t="s">
        <v>2737</v>
      </c>
      <c r="B3536" s="451" t="s">
        <v>1713</v>
      </c>
      <c r="C3536" s="451" t="s">
        <v>1432</v>
      </c>
      <c r="D3536" s="451" t="s">
        <v>1507</v>
      </c>
      <c r="E3536" s="451" t="s">
        <v>1442</v>
      </c>
      <c r="F3536" s="451" t="s">
        <v>1748</v>
      </c>
      <c r="G3536" s="452" t="s">
        <v>1436</v>
      </c>
      <c r="H3536" s="453">
        <v>33549</v>
      </c>
      <c r="I3536" s="452" t="s">
        <v>1640</v>
      </c>
      <c r="J3536" s="452" t="s">
        <v>1438</v>
      </c>
      <c r="K3536" s="452" t="s">
        <v>1438</v>
      </c>
      <c r="L3536" s="452" t="s">
        <v>1439</v>
      </c>
      <c r="M3536" s="452" t="s">
        <v>1440</v>
      </c>
      <c r="N3536" s="454">
        <v>44384</v>
      </c>
      <c r="O3536" s="452" t="s">
        <v>1440</v>
      </c>
      <c r="P3536" s="454">
        <v>44468</v>
      </c>
    </row>
    <row r="3537" spans="1:16" ht="21" x14ac:dyDescent="0.2">
      <c r="A3537" s="451" t="s">
        <v>2737</v>
      </c>
      <c r="B3537" s="451" t="s">
        <v>1713</v>
      </c>
      <c r="C3537" s="451" t="s">
        <v>1432</v>
      </c>
      <c r="D3537" s="451" t="s">
        <v>1540</v>
      </c>
      <c r="E3537" s="451" t="s">
        <v>1677</v>
      </c>
      <c r="F3537" s="451" t="s">
        <v>1904</v>
      </c>
      <c r="G3537" s="452" t="s">
        <v>1436</v>
      </c>
      <c r="H3537" s="453">
        <v>10331</v>
      </c>
      <c r="I3537" s="452" t="s">
        <v>1678</v>
      </c>
      <c r="J3537" s="455"/>
      <c r="K3537" s="452" t="s">
        <v>1533</v>
      </c>
      <c r="L3537" s="452" t="s">
        <v>1439</v>
      </c>
      <c r="M3537" s="452" t="s">
        <v>1452</v>
      </c>
      <c r="N3537" s="454">
        <v>44525</v>
      </c>
      <c r="O3537" s="452" t="s">
        <v>1534</v>
      </c>
      <c r="P3537" s="454">
        <v>44525</v>
      </c>
    </row>
    <row r="3538" spans="1:16" x14ac:dyDescent="0.2">
      <c r="A3538" s="451" t="s">
        <v>2737</v>
      </c>
      <c r="B3538" s="451" t="s">
        <v>1717</v>
      </c>
      <c r="C3538" s="451" t="s">
        <v>1432</v>
      </c>
      <c r="D3538" s="451" t="s">
        <v>1433</v>
      </c>
      <c r="E3538" s="451" t="s">
        <v>1434</v>
      </c>
      <c r="F3538" s="451" t="s">
        <v>2517</v>
      </c>
      <c r="G3538" s="452" t="s">
        <v>1436</v>
      </c>
      <c r="H3538" s="453">
        <v>71789</v>
      </c>
      <c r="I3538" s="452" t="s">
        <v>1654</v>
      </c>
      <c r="J3538" s="452" t="s">
        <v>1438</v>
      </c>
      <c r="K3538" s="452" t="s">
        <v>1438</v>
      </c>
      <c r="L3538" s="452" t="s">
        <v>1439</v>
      </c>
      <c r="M3538" s="452" t="s">
        <v>1440</v>
      </c>
      <c r="N3538" s="454">
        <v>44312</v>
      </c>
      <c r="O3538" s="452" t="s">
        <v>1440</v>
      </c>
      <c r="P3538" s="454">
        <v>44468</v>
      </c>
    </row>
    <row r="3539" spans="1:16" ht="21" x14ac:dyDescent="0.2">
      <c r="A3539" s="451" t="s">
        <v>2739</v>
      </c>
      <c r="B3539" s="451" t="s">
        <v>1463</v>
      </c>
      <c r="C3539" s="451" t="s">
        <v>1432</v>
      </c>
      <c r="D3539" s="451" t="s">
        <v>1433</v>
      </c>
      <c r="E3539" s="451" t="s">
        <v>1442</v>
      </c>
      <c r="F3539" s="451" t="s">
        <v>2208</v>
      </c>
      <c r="G3539" s="452" t="s">
        <v>1436</v>
      </c>
      <c r="H3539" s="453">
        <v>415255</v>
      </c>
      <c r="I3539" s="452" t="s">
        <v>1650</v>
      </c>
      <c r="J3539" s="452" t="s">
        <v>1438</v>
      </c>
      <c r="K3539" s="452" t="s">
        <v>1438</v>
      </c>
      <c r="L3539" s="452" t="s">
        <v>1439</v>
      </c>
      <c r="M3539" s="452" t="s">
        <v>1440</v>
      </c>
      <c r="N3539" s="454">
        <v>44309</v>
      </c>
      <c r="O3539" s="452" t="s">
        <v>1440</v>
      </c>
      <c r="P3539" s="454">
        <v>44468</v>
      </c>
    </row>
    <row r="3540" spans="1:16" x14ac:dyDescent="0.2">
      <c r="A3540" s="451" t="s">
        <v>2739</v>
      </c>
      <c r="B3540" s="451" t="s">
        <v>1693</v>
      </c>
      <c r="C3540" s="451" t="s">
        <v>1432</v>
      </c>
      <c r="D3540" s="451" t="s">
        <v>1433</v>
      </c>
      <c r="E3540" s="451" t="s">
        <v>1434</v>
      </c>
      <c r="F3540" s="451" t="s">
        <v>2528</v>
      </c>
      <c r="G3540" s="452" t="s">
        <v>1436</v>
      </c>
      <c r="H3540" s="453">
        <v>10901</v>
      </c>
      <c r="I3540" s="452" t="s">
        <v>1648</v>
      </c>
      <c r="J3540" s="452" t="s">
        <v>1438</v>
      </c>
      <c r="K3540" s="452" t="s">
        <v>1438</v>
      </c>
      <c r="L3540" s="452" t="s">
        <v>1439</v>
      </c>
      <c r="M3540" s="452" t="s">
        <v>1440</v>
      </c>
      <c r="N3540" s="454">
        <v>44309</v>
      </c>
      <c r="O3540" s="452" t="s">
        <v>1440</v>
      </c>
      <c r="P3540" s="454">
        <v>44468</v>
      </c>
    </row>
    <row r="3541" spans="1:16" x14ac:dyDescent="0.2">
      <c r="A3541" s="451" t="s">
        <v>2739</v>
      </c>
      <c r="B3541" s="451" t="s">
        <v>1695</v>
      </c>
      <c r="C3541" s="451" t="s">
        <v>1432</v>
      </c>
      <c r="D3541" s="451" t="s">
        <v>1466</v>
      </c>
      <c r="E3541" s="451" t="s">
        <v>1442</v>
      </c>
      <c r="F3541" s="451" t="s">
        <v>2555</v>
      </c>
      <c r="G3541" s="452" t="s">
        <v>1436</v>
      </c>
      <c r="H3541" s="453">
        <v>87804.19</v>
      </c>
      <c r="I3541" s="452" t="s">
        <v>1655</v>
      </c>
      <c r="J3541" s="452" t="s">
        <v>1438</v>
      </c>
      <c r="K3541" s="452" t="s">
        <v>1438</v>
      </c>
      <c r="L3541" s="452" t="s">
        <v>1439</v>
      </c>
      <c r="M3541" s="452" t="s">
        <v>1440</v>
      </c>
      <c r="N3541" s="454">
        <v>44341</v>
      </c>
      <c r="O3541" s="452" t="s">
        <v>1440</v>
      </c>
      <c r="P3541" s="454">
        <v>44468</v>
      </c>
    </row>
    <row r="3542" spans="1:16" x14ac:dyDescent="0.2">
      <c r="A3542" s="451" t="s">
        <v>2739</v>
      </c>
      <c r="B3542" s="451" t="s">
        <v>1697</v>
      </c>
      <c r="C3542" s="451" t="s">
        <v>1432</v>
      </c>
      <c r="D3542" s="451" t="s">
        <v>1448</v>
      </c>
      <c r="E3542" s="451" t="s">
        <v>1544</v>
      </c>
      <c r="F3542" s="451" t="s">
        <v>1715</v>
      </c>
      <c r="G3542" s="452" t="s">
        <v>1436</v>
      </c>
      <c r="H3542" s="453">
        <v>2596</v>
      </c>
      <c r="I3542" s="452" t="s">
        <v>1564</v>
      </c>
      <c r="J3542" s="455"/>
      <c r="K3542" s="452" t="s">
        <v>1533</v>
      </c>
      <c r="L3542" s="452" t="s">
        <v>1439</v>
      </c>
      <c r="M3542" s="452" t="s">
        <v>1452</v>
      </c>
      <c r="N3542" s="454">
        <v>44539</v>
      </c>
      <c r="O3542" s="452" t="s">
        <v>1453</v>
      </c>
      <c r="P3542" s="454">
        <v>44544</v>
      </c>
    </row>
    <row r="3543" spans="1:16" ht="21" x14ac:dyDescent="0.2">
      <c r="A3543" s="451" t="s">
        <v>2739</v>
      </c>
      <c r="B3543" s="451" t="s">
        <v>1703</v>
      </c>
      <c r="C3543" s="451" t="s">
        <v>1432</v>
      </c>
      <c r="D3543" s="451" t="s">
        <v>1491</v>
      </c>
      <c r="E3543" s="451" t="s">
        <v>1442</v>
      </c>
      <c r="F3543" s="451" t="s">
        <v>2209</v>
      </c>
      <c r="G3543" s="452" t="s">
        <v>1436</v>
      </c>
      <c r="H3543" s="453">
        <v>2830</v>
      </c>
      <c r="I3543" s="452" t="s">
        <v>1613</v>
      </c>
      <c r="J3543" s="452" t="s">
        <v>1438</v>
      </c>
      <c r="K3543" s="452" t="s">
        <v>1438</v>
      </c>
      <c r="L3543" s="452" t="s">
        <v>1439</v>
      </c>
      <c r="M3543" s="452" t="s">
        <v>1440</v>
      </c>
      <c r="N3543" s="454">
        <v>44370</v>
      </c>
      <c r="O3543" s="452" t="s">
        <v>1440</v>
      </c>
      <c r="P3543" s="454">
        <v>44468</v>
      </c>
    </row>
    <row r="3544" spans="1:16" ht="21" x14ac:dyDescent="0.2">
      <c r="A3544" s="451" t="s">
        <v>2739</v>
      </c>
      <c r="B3544" s="451" t="s">
        <v>1703</v>
      </c>
      <c r="C3544" s="451" t="s">
        <v>1432</v>
      </c>
      <c r="D3544" s="451" t="s">
        <v>1491</v>
      </c>
      <c r="E3544" s="451" t="s">
        <v>1434</v>
      </c>
      <c r="F3544" s="451" t="s">
        <v>2616</v>
      </c>
      <c r="G3544" s="452" t="s">
        <v>1436</v>
      </c>
      <c r="H3544" s="453">
        <v>450</v>
      </c>
      <c r="I3544" s="452" t="s">
        <v>1609</v>
      </c>
      <c r="J3544" s="452" t="s">
        <v>1438</v>
      </c>
      <c r="K3544" s="452" t="s">
        <v>1438</v>
      </c>
      <c r="L3544" s="452" t="s">
        <v>1439</v>
      </c>
      <c r="M3544" s="452" t="s">
        <v>1440</v>
      </c>
      <c r="N3544" s="454">
        <v>44370</v>
      </c>
      <c r="O3544" s="452" t="s">
        <v>1440</v>
      </c>
      <c r="P3544" s="454">
        <v>44468</v>
      </c>
    </row>
    <row r="3545" spans="1:16" ht="21" x14ac:dyDescent="0.2">
      <c r="A3545" s="451" t="s">
        <v>2739</v>
      </c>
      <c r="B3545" s="451" t="s">
        <v>1703</v>
      </c>
      <c r="C3545" s="451" t="s">
        <v>1432</v>
      </c>
      <c r="D3545" s="451" t="s">
        <v>1507</v>
      </c>
      <c r="E3545" s="451" t="s">
        <v>1442</v>
      </c>
      <c r="F3545" s="451" t="s">
        <v>2740</v>
      </c>
      <c r="G3545" s="452" t="s">
        <v>1436</v>
      </c>
      <c r="H3545" s="453">
        <v>-2830</v>
      </c>
      <c r="I3545" s="452" t="s">
        <v>1707</v>
      </c>
      <c r="J3545" s="452" t="s">
        <v>1438</v>
      </c>
      <c r="K3545" s="452" t="s">
        <v>1438</v>
      </c>
      <c r="L3545" s="452" t="s">
        <v>1439</v>
      </c>
      <c r="M3545" s="452" t="s">
        <v>1440</v>
      </c>
      <c r="N3545" s="454">
        <v>44384</v>
      </c>
      <c r="O3545" s="452" t="s">
        <v>1440</v>
      </c>
      <c r="P3545" s="454">
        <v>44468</v>
      </c>
    </row>
    <row r="3546" spans="1:16" ht="21" x14ac:dyDescent="0.2">
      <c r="A3546" s="451" t="s">
        <v>2739</v>
      </c>
      <c r="B3546" s="451" t="s">
        <v>1758</v>
      </c>
      <c r="C3546" s="451" t="s">
        <v>1432</v>
      </c>
      <c r="D3546" s="451" t="s">
        <v>1448</v>
      </c>
      <c r="E3546" s="451" t="s">
        <v>1570</v>
      </c>
      <c r="F3546" s="451" t="s">
        <v>1573</v>
      </c>
      <c r="G3546" s="452" t="s">
        <v>1436</v>
      </c>
      <c r="H3546" s="453">
        <v>5237</v>
      </c>
      <c r="I3546" s="452" t="s">
        <v>1572</v>
      </c>
      <c r="J3546" s="455"/>
      <c r="K3546" s="452" t="s">
        <v>1533</v>
      </c>
      <c r="L3546" s="452" t="s">
        <v>1439</v>
      </c>
      <c r="M3546" s="452" t="s">
        <v>1452</v>
      </c>
      <c r="N3546" s="454">
        <v>44554</v>
      </c>
      <c r="O3546" s="452" t="s">
        <v>1534</v>
      </c>
      <c r="P3546" s="454">
        <v>44560</v>
      </c>
    </row>
    <row r="3547" spans="1:16" x14ac:dyDescent="0.2">
      <c r="A3547" s="451" t="s">
        <v>2739</v>
      </c>
      <c r="B3547" s="451" t="s">
        <v>1708</v>
      </c>
      <c r="C3547" s="451" t="s">
        <v>1432</v>
      </c>
      <c r="D3547" s="451" t="s">
        <v>1507</v>
      </c>
      <c r="E3547" s="451" t="s">
        <v>1442</v>
      </c>
      <c r="F3547" s="451" t="s">
        <v>2499</v>
      </c>
      <c r="G3547" s="452" t="s">
        <v>1436</v>
      </c>
      <c r="H3547" s="453">
        <v>2830</v>
      </c>
      <c r="I3547" s="452" t="s">
        <v>1707</v>
      </c>
      <c r="J3547" s="452" t="s">
        <v>1438</v>
      </c>
      <c r="K3547" s="452" t="s">
        <v>1438</v>
      </c>
      <c r="L3547" s="452" t="s">
        <v>1439</v>
      </c>
      <c r="M3547" s="452" t="s">
        <v>1440</v>
      </c>
      <c r="N3547" s="454">
        <v>44384</v>
      </c>
      <c r="O3547" s="452" t="s">
        <v>1440</v>
      </c>
      <c r="P3547" s="454">
        <v>44468</v>
      </c>
    </row>
    <row r="3548" spans="1:16" ht="21" x14ac:dyDescent="0.2">
      <c r="A3548" s="451" t="s">
        <v>2739</v>
      </c>
      <c r="B3548" s="451" t="s">
        <v>1708</v>
      </c>
      <c r="C3548" s="451" t="s">
        <v>1432</v>
      </c>
      <c r="D3548" s="451" t="s">
        <v>1531</v>
      </c>
      <c r="E3548" s="451" t="s">
        <v>1568</v>
      </c>
      <c r="F3548" s="451" t="s">
        <v>1802</v>
      </c>
      <c r="G3548" s="452" t="s">
        <v>1436</v>
      </c>
      <c r="H3548" s="453">
        <v>500</v>
      </c>
      <c r="I3548" s="452" t="s">
        <v>1627</v>
      </c>
      <c r="J3548" s="455"/>
      <c r="K3548" s="452" t="s">
        <v>1533</v>
      </c>
      <c r="L3548" s="452" t="s">
        <v>1439</v>
      </c>
      <c r="M3548" s="452" t="s">
        <v>1452</v>
      </c>
      <c r="N3548" s="454">
        <v>44496</v>
      </c>
      <c r="O3548" s="452" t="s">
        <v>1534</v>
      </c>
      <c r="P3548" s="454">
        <v>44497</v>
      </c>
    </row>
    <row r="3549" spans="1:16" ht="21" x14ac:dyDescent="0.2">
      <c r="A3549" s="451" t="s">
        <v>2739</v>
      </c>
      <c r="B3549" s="451" t="s">
        <v>1708</v>
      </c>
      <c r="C3549" s="451" t="s">
        <v>1432</v>
      </c>
      <c r="D3549" s="451" t="s">
        <v>1531</v>
      </c>
      <c r="E3549" s="451" t="s">
        <v>1628</v>
      </c>
      <c r="F3549" s="451" t="s">
        <v>1802</v>
      </c>
      <c r="G3549" s="452" t="s">
        <v>1436</v>
      </c>
      <c r="H3549" s="453">
        <v>295.31</v>
      </c>
      <c r="I3549" s="452" t="s">
        <v>1629</v>
      </c>
      <c r="J3549" s="455"/>
      <c r="K3549" s="452" t="s">
        <v>1533</v>
      </c>
      <c r="L3549" s="452" t="s">
        <v>1439</v>
      </c>
      <c r="M3549" s="452" t="s">
        <v>1452</v>
      </c>
      <c r="N3549" s="454">
        <v>44496</v>
      </c>
      <c r="O3549" s="452" t="s">
        <v>1534</v>
      </c>
      <c r="P3549" s="454">
        <v>44497</v>
      </c>
    </row>
    <row r="3550" spans="1:16" x14ac:dyDescent="0.2">
      <c r="A3550" s="451" t="s">
        <v>2739</v>
      </c>
      <c r="B3550" s="451" t="s">
        <v>1575</v>
      </c>
      <c r="C3550" s="451" t="s">
        <v>1432</v>
      </c>
      <c r="D3550" s="451" t="s">
        <v>1507</v>
      </c>
      <c r="E3550" s="451" t="s">
        <v>1442</v>
      </c>
      <c r="F3550" s="451" t="s">
        <v>1464</v>
      </c>
      <c r="G3550" s="452" t="s">
        <v>1436</v>
      </c>
      <c r="H3550" s="453">
        <v>4483</v>
      </c>
      <c r="I3550" s="452" t="s">
        <v>1712</v>
      </c>
      <c r="J3550" s="452" t="s">
        <v>1438</v>
      </c>
      <c r="K3550" s="452" t="s">
        <v>1438</v>
      </c>
      <c r="L3550" s="452" t="s">
        <v>1439</v>
      </c>
      <c r="M3550" s="452" t="s">
        <v>1440</v>
      </c>
      <c r="N3550" s="454">
        <v>44399</v>
      </c>
      <c r="O3550" s="452" t="s">
        <v>1440</v>
      </c>
      <c r="P3550" s="454">
        <v>44468</v>
      </c>
    </row>
    <row r="3551" spans="1:16" ht="21" x14ac:dyDescent="0.2">
      <c r="A3551" s="451" t="s">
        <v>2739</v>
      </c>
      <c r="B3551" s="451" t="s">
        <v>1575</v>
      </c>
      <c r="C3551" s="451" t="s">
        <v>1432</v>
      </c>
      <c r="D3551" s="451" t="s">
        <v>1448</v>
      </c>
      <c r="E3551" s="451" t="s">
        <v>1460</v>
      </c>
      <c r="F3551" s="451" t="s">
        <v>1802</v>
      </c>
      <c r="G3551" s="452" t="s">
        <v>1436</v>
      </c>
      <c r="H3551" s="453">
        <v>3587</v>
      </c>
      <c r="I3551" s="452" t="s">
        <v>1462</v>
      </c>
      <c r="J3551" s="455"/>
      <c r="K3551" s="452" t="s">
        <v>1533</v>
      </c>
      <c r="L3551" s="452" t="s">
        <v>1439</v>
      </c>
      <c r="M3551" s="452" t="s">
        <v>1452</v>
      </c>
      <c r="N3551" s="454">
        <v>44550</v>
      </c>
      <c r="O3551" s="452" t="s">
        <v>1453</v>
      </c>
      <c r="P3551" s="454">
        <v>44553</v>
      </c>
    </row>
    <row r="3552" spans="1:16" x14ac:dyDescent="0.2">
      <c r="A3552" s="451" t="s">
        <v>2739</v>
      </c>
      <c r="B3552" s="451" t="s">
        <v>1713</v>
      </c>
      <c r="C3552" s="451" t="s">
        <v>1432</v>
      </c>
      <c r="D3552" s="451" t="s">
        <v>1466</v>
      </c>
      <c r="E3552" s="451" t="s">
        <v>1434</v>
      </c>
      <c r="F3552" s="451" t="s">
        <v>2343</v>
      </c>
      <c r="G3552" s="452" t="s">
        <v>1436</v>
      </c>
      <c r="H3552" s="453">
        <v>7004</v>
      </c>
      <c r="I3552" s="452" t="s">
        <v>1676</v>
      </c>
      <c r="J3552" s="452" t="s">
        <v>1438</v>
      </c>
      <c r="K3552" s="452" t="s">
        <v>1438</v>
      </c>
      <c r="L3552" s="452" t="s">
        <v>1439</v>
      </c>
      <c r="M3552" s="452" t="s">
        <v>1440</v>
      </c>
      <c r="N3552" s="454">
        <v>44330</v>
      </c>
      <c r="O3552" s="452" t="s">
        <v>1440</v>
      </c>
      <c r="P3552" s="454">
        <v>44468</v>
      </c>
    </row>
    <row r="3553" spans="1:16" x14ac:dyDescent="0.2">
      <c r="A3553" s="451" t="s">
        <v>2739</v>
      </c>
      <c r="B3553" s="451" t="s">
        <v>1713</v>
      </c>
      <c r="C3553" s="451" t="s">
        <v>1432</v>
      </c>
      <c r="D3553" s="451" t="s">
        <v>1507</v>
      </c>
      <c r="E3553" s="451" t="s">
        <v>1442</v>
      </c>
      <c r="F3553" s="451" t="s">
        <v>2384</v>
      </c>
      <c r="G3553" s="452" t="s">
        <v>1436</v>
      </c>
      <c r="H3553" s="453">
        <v>17433</v>
      </c>
      <c r="I3553" s="452" t="s">
        <v>1640</v>
      </c>
      <c r="J3553" s="452" t="s">
        <v>1438</v>
      </c>
      <c r="K3553" s="452" t="s">
        <v>1438</v>
      </c>
      <c r="L3553" s="452" t="s">
        <v>1439</v>
      </c>
      <c r="M3553" s="452" t="s">
        <v>1440</v>
      </c>
      <c r="N3553" s="454">
        <v>44384</v>
      </c>
      <c r="O3553" s="452" t="s">
        <v>1440</v>
      </c>
      <c r="P3553" s="454">
        <v>44468</v>
      </c>
    </row>
    <row r="3554" spans="1:16" ht="21" x14ac:dyDescent="0.2">
      <c r="A3554" s="451" t="s">
        <v>2739</v>
      </c>
      <c r="B3554" s="451" t="s">
        <v>1713</v>
      </c>
      <c r="C3554" s="451" t="s">
        <v>1432</v>
      </c>
      <c r="D3554" s="451" t="s">
        <v>1540</v>
      </c>
      <c r="E3554" s="451" t="s">
        <v>1677</v>
      </c>
      <c r="F3554" s="451" t="s">
        <v>1828</v>
      </c>
      <c r="G3554" s="452" t="s">
        <v>1436</v>
      </c>
      <c r="H3554" s="453">
        <v>9748</v>
      </c>
      <c r="I3554" s="452" t="s">
        <v>1678</v>
      </c>
      <c r="J3554" s="455"/>
      <c r="K3554" s="452" t="s">
        <v>1533</v>
      </c>
      <c r="L3554" s="452" t="s">
        <v>1439</v>
      </c>
      <c r="M3554" s="452" t="s">
        <v>1452</v>
      </c>
      <c r="N3554" s="454">
        <v>44525</v>
      </c>
      <c r="O3554" s="452" t="s">
        <v>1534</v>
      </c>
      <c r="P3554" s="454">
        <v>44525</v>
      </c>
    </row>
    <row r="3555" spans="1:16" x14ac:dyDescent="0.2">
      <c r="A3555" s="451" t="s">
        <v>2739</v>
      </c>
      <c r="B3555" s="451" t="s">
        <v>1717</v>
      </c>
      <c r="C3555" s="451" t="s">
        <v>1432</v>
      </c>
      <c r="D3555" s="451" t="s">
        <v>1433</v>
      </c>
      <c r="E3555" s="451" t="s">
        <v>1442</v>
      </c>
      <c r="F3555" s="451" t="s">
        <v>2223</v>
      </c>
      <c r="G3555" s="452" t="s">
        <v>1436</v>
      </c>
      <c r="H3555" s="453">
        <v>21475</v>
      </c>
      <c r="I3555" s="452" t="s">
        <v>1654</v>
      </c>
      <c r="J3555" s="452" t="s">
        <v>1438</v>
      </c>
      <c r="K3555" s="452" t="s">
        <v>1438</v>
      </c>
      <c r="L3555" s="452" t="s">
        <v>1439</v>
      </c>
      <c r="M3555" s="452" t="s">
        <v>1440</v>
      </c>
      <c r="N3555" s="454">
        <v>44312</v>
      </c>
      <c r="O3555" s="452" t="s">
        <v>1440</v>
      </c>
      <c r="P3555" s="454">
        <v>44468</v>
      </c>
    </row>
    <row r="3556" spans="1:16" ht="21" x14ac:dyDescent="0.2">
      <c r="A3556" s="451" t="s">
        <v>2741</v>
      </c>
      <c r="B3556" s="451" t="s">
        <v>1463</v>
      </c>
      <c r="C3556" s="451" t="s">
        <v>1432</v>
      </c>
      <c r="D3556" s="451" t="s">
        <v>1433</v>
      </c>
      <c r="E3556" s="451" t="s">
        <v>1442</v>
      </c>
      <c r="F3556" s="451" t="s">
        <v>2204</v>
      </c>
      <c r="G3556" s="452" t="s">
        <v>1436</v>
      </c>
      <c r="H3556" s="453">
        <v>636740</v>
      </c>
      <c r="I3556" s="452" t="s">
        <v>1650</v>
      </c>
      <c r="J3556" s="452" t="s">
        <v>1438</v>
      </c>
      <c r="K3556" s="452" t="s">
        <v>1438</v>
      </c>
      <c r="L3556" s="452" t="s">
        <v>1439</v>
      </c>
      <c r="M3556" s="452" t="s">
        <v>1440</v>
      </c>
      <c r="N3556" s="454">
        <v>44309</v>
      </c>
      <c r="O3556" s="452" t="s">
        <v>1440</v>
      </c>
      <c r="P3556" s="454">
        <v>44468</v>
      </c>
    </row>
    <row r="3557" spans="1:16" ht="21" x14ac:dyDescent="0.2">
      <c r="A3557" s="451" t="s">
        <v>2741</v>
      </c>
      <c r="B3557" s="451" t="s">
        <v>1693</v>
      </c>
      <c r="C3557" s="451" t="s">
        <v>1432</v>
      </c>
      <c r="D3557" s="451" t="s">
        <v>1433</v>
      </c>
      <c r="E3557" s="451" t="s">
        <v>1442</v>
      </c>
      <c r="F3557" s="451" t="s">
        <v>2134</v>
      </c>
      <c r="G3557" s="452" t="s">
        <v>1436</v>
      </c>
      <c r="H3557" s="453">
        <v>17618</v>
      </c>
      <c r="I3557" s="452" t="s">
        <v>1648</v>
      </c>
      <c r="J3557" s="452" t="s">
        <v>1438</v>
      </c>
      <c r="K3557" s="452" t="s">
        <v>1438</v>
      </c>
      <c r="L3557" s="452" t="s">
        <v>1439</v>
      </c>
      <c r="M3557" s="452" t="s">
        <v>1440</v>
      </c>
      <c r="N3557" s="454">
        <v>44309</v>
      </c>
      <c r="O3557" s="452" t="s">
        <v>1440</v>
      </c>
      <c r="P3557" s="454">
        <v>44468</v>
      </c>
    </row>
    <row r="3558" spans="1:16" ht="21" x14ac:dyDescent="0.2">
      <c r="A3558" s="451" t="s">
        <v>2741</v>
      </c>
      <c r="B3558" s="451" t="s">
        <v>1695</v>
      </c>
      <c r="C3558" s="451" t="s">
        <v>1432</v>
      </c>
      <c r="D3558" s="451" t="s">
        <v>1466</v>
      </c>
      <c r="E3558" s="451" t="s">
        <v>1442</v>
      </c>
      <c r="F3558" s="451" t="s">
        <v>2312</v>
      </c>
      <c r="G3558" s="452" t="s">
        <v>1436</v>
      </c>
      <c r="H3558" s="453">
        <v>117471.63</v>
      </c>
      <c r="I3558" s="452" t="s">
        <v>1655</v>
      </c>
      <c r="J3558" s="452" t="s">
        <v>1438</v>
      </c>
      <c r="K3558" s="452" t="s">
        <v>1438</v>
      </c>
      <c r="L3558" s="452" t="s">
        <v>1439</v>
      </c>
      <c r="M3558" s="452" t="s">
        <v>1440</v>
      </c>
      <c r="N3558" s="454">
        <v>44341</v>
      </c>
      <c r="O3558" s="452" t="s">
        <v>1440</v>
      </c>
      <c r="P3558" s="454">
        <v>44468</v>
      </c>
    </row>
    <row r="3559" spans="1:16" ht="21" x14ac:dyDescent="0.2">
      <c r="A3559" s="451" t="s">
        <v>2741</v>
      </c>
      <c r="B3559" s="451" t="s">
        <v>1697</v>
      </c>
      <c r="C3559" s="451" t="s">
        <v>1432</v>
      </c>
      <c r="D3559" s="451" t="s">
        <v>1433</v>
      </c>
      <c r="E3559" s="451" t="s">
        <v>1442</v>
      </c>
      <c r="F3559" s="451" t="s">
        <v>2155</v>
      </c>
      <c r="G3559" s="452" t="s">
        <v>1436</v>
      </c>
      <c r="H3559" s="453">
        <v>2700</v>
      </c>
      <c r="I3559" s="452" t="s">
        <v>1670</v>
      </c>
      <c r="J3559" s="452" t="s">
        <v>1438</v>
      </c>
      <c r="K3559" s="452" t="s">
        <v>1438</v>
      </c>
      <c r="L3559" s="452" t="s">
        <v>1439</v>
      </c>
      <c r="M3559" s="452" t="s">
        <v>1440</v>
      </c>
      <c r="N3559" s="454">
        <v>44309</v>
      </c>
      <c r="O3559" s="452" t="s">
        <v>1440</v>
      </c>
      <c r="P3559" s="454">
        <v>44468</v>
      </c>
    </row>
    <row r="3560" spans="1:16" ht="21" x14ac:dyDescent="0.2">
      <c r="A3560" s="451" t="s">
        <v>2741</v>
      </c>
      <c r="B3560" s="451" t="s">
        <v>1697</v>
      </c>
      <c r="C3560" s="451" t="s">
        <v>1432</v>
      </c>
      <c r="D3560" s="451" t="s">
        <v>1515</v>
      </c>
      <c r="E3560" s="451" t="s">
        <v>1442</v>
      </c>
      <c r="F3560" s="451" t="s">
        <v>1946</v>
      </c>
      <c r="G3560" s="452" t="s">
        <v>1436</v>
      </c>
      <c r="H3560" s="453">
        <v>2409</v>
      </c>
      <c r="I3560" s="452" t="s">
        <v>1522</v>
      </c>
      <c r="J3560" s="452" t="s">
        <v>1438</v>
      </c>
      <c r="K3560" s="452" t="s">
        <v>1438</v>
      </c>
      <c r="L3560" s="452" t="s">
        <v>1439</v>
      </c>
      <c r="M3560" s="452" t="s">
        <v>1440</v>
      </c>
      <c r="N3560" s="454">
        <v>44294</v>
      </c>
      <c r="O3560" s="452" t="s">
        <v>1440</v>
      </c>
      <c r="P3560" s="454">
        <v>44468</v>
      </c>
    </row>
    <row r="3561" spans="1:16" ht="21" x14ac:dyDescent="0.2">
      <c r="A3561" s="451" t="s">
        <v>2741</v>
      </c>
      <c r="B3561" s="451" t="s">
        <v>1697</v>
      </c>
      <c r="C3561" s="451" t="s">
        <v>1432</v>
      </c>
      <c r="D3561" s="451" t="s">
        <v>1448</v>
      </c>
      <c r="E3561" s="451" t="s">
        <v>1544</v>
      </c>
      <c r="F3561" s="451" t="s">
        <v>2424</v>
      </c>
      <c r="G3561" s="452" t="s">
        <v>1436</v>
      </c>
      <c r="H3561" s="453">
        <v>3212</v>
      </c>
      <c r="I3561" s="452" t="s">
        <v>1564</v>
      </c>
      <c r="J3561" s="455"/>
      <c r="K3561" s="452" t="s">
        <v>1533</v>
      </c>
      <c r="L3561" s="452" t="s">
        <v>1439</v>
      </c>
      <c r="M3561" s="452" t="s">
        <v>1452</v>
      </c>
      <c r="N3561" s="454">
        <v>44539</v>
      </c>
      <c r="O3561" s="452" t="s">
        <v>1453</v>
      </c>
      <c r="P3561" s="454">
        <v>44544</v>
      </c>
    </row>
    <row r="3562" spans="1:16" ht="21" x14ac:dyDescent="0.2">
      <c r="A3562" s="451" t="s">
        <v>2741</v>
      </c>
      <c r="B3562" s="451" t="s">
        <v>1703</v>
      </c>
      <c r="C3562" s="451" t="s">
        <v>1432</v>
      </c>
      <c r="D3562" s="451" t="s">
        <v>1491</v>
      </c>
      <c r="E3562" s="451" t="s">
        <v>1434</v>
      </c>
      <c r="F3562" s="451" t="s">
        <v>2679</v>
      </c>
      <c r="G3562" s="452" t="s">
        <v>1436</v>
      </c>
      <c r="H3562" s="453">
        <v>5330</v>
      </c>
      <c r="I3562" s="452" t="s">
        <v>1613</v>
      </c>
      <c r="J3562" s="452" t="s">
        <v>1438</v>
      </c>
      <c r="K3562" s="452" t="s">
        <v>1438</v>
      </c>
      <c r="L3562" s="452" t="s">
        <v>1439</v>
      </c>
      <c r="M3562" s="452" t="s">
        <v>1440</v>
      </c>
      <c r="N3562" s="454">
        <v>44370</v>
      </c>
      <c r="O3562" s="452" t="s">
        <v>1440</v>
      </c>
      <c r="P3562" s="454">
        <v>44468</v>
      </c>
    </row>
    <row r="3563" spans="1:16" ht="21" x14ac:dyDescent="0.2">
      <c r="A3563" s="451" t="s">
        <v>2741</v>
      </c>
      <c r="B3563" s="451" t="s">
        <v>1703</v>
      </c>
      <c r="C3563" s="451" t="s">
        <v>1432</v>
      </c>
      <c r="D3563" s="451" t="s">
        <v>1507</v>
      </c>
      <c r="E3563" s="451" t="s">
        <v>1434</v>
      </c>
      <c r="F3563" s="451" t="s">
        <v>2163</v>
      </c>
      <c r="G3563" s="452" t="s">
        <v>1436</v>
      </c>
      <c r="H3563" s="453">
        <v>-5330</v>
      </c>
      <c r="I3563" s="452" t="s">
        <v>1707</v>
      </c>
      <c r="J3563" s="452" t="s">
        <v>1438</v>
      </c>
      <c r="K3563" s="452" t="s">
        <v>1438</v>
      </c>
      <c r="L3563" s="452" t="s">
        <v>1439</v>
      </c>
      <c r="M3563" s="452" t="s">
        <v>1440</v>
      </c>
      <c r="N3563" s="454">
        <v>44384</v>
      </c>
      <c r="O3563" s="452" t="s">
        <v>1440</v>
      </c>
      <c r="P3563" s="454">
        <v>44468</v>
      </c>
    </row>
    <row r="3564" spans="1:16" ht="21" x14ac:dyDescent="0.2">
      <c r="A3564" s="451" t="s">
        <v>2741</v>
      </c>
      <c r="B3564" s="451" t="s">
        <v>1708</v>
      </c>
      <c r="C3564" s="451" t="s">
        <v>1432</v>
      </c>
      <c r="D3564" s="451" t="s">
        <v>1507</v>
      </c>
      <c r="E3564" s="451" t="s">
        <v>1442</v>
      </c>
      <c r="F3564" s="451" t="s">
        <v>1652</v>
      </c>
      <c r="G3564" s="452" t="s">
        <v>1436</v>
      </c>
      <c r="H3564" s="453">
        <v>5330</v>
      </c>
      <c r="I3564" s="452" t="s">
        <v>1707</v>
      </c>
      <c r="J3564" s="452" t="s">
        <v>1438</v>
      </c>
      <c r="K3564" s="452" t="s">
        <v>1438</v>
      </c>
      <c r="L3564" s="452" t="s">
        <v>1439</v>
      </c>
      <c r="M3564" s="452" t="s">
        <v>1440</v>
      </c>
      <c r="N3564" s="454">
        <v>44384</v>
      </c>
      <c r="O3564" s="452" t="s">
        <v>1440</v>
      </c>
      <c r="P3564" s="454">
        <v>44468</v>
      </c>
    </row>
    <row r="3565" spans="1:16" ht="21" x14ac:dyDescent="0.2">
      <c r="A3565" s="451" t="s">
        <v>2741</v>
      </c>
      <c r="B3565" s="451" t="s">
        <v>1708</v>
      </c>
      <c r="C3565" s="451" t="s">
        <v>1432</v>
      </c>
      <c r="D3565" s="451" t="s">
        <v>1531</v>
      </c>
      <c r="E3565" s="451" t="s">
        <v>1568</v>
      </c>
      <c r="F3565" s="451" t="s">
        <v>2289</v>
      </c>
      <c r="G3565" s="452" t="s">
        <v>1436</v>
      </c>
      <c r="H3565" s="453">
        <v>500</v>
      </c>
      <c r="I3565" s="452" t="s">
        <v>1627</v>
      </c>
      <c r="J3565" s="455"/>
      <c r="K3565" s="452" t="s">
        <v>1533</v>
      </c>
      <c r="L3565" s="452" t="s">
        <v>1439</v>
      </c>
      <c r="M3565" s="452" t="s">
        <v>1452</v>
      </c>
      <c r="N3565" s="454">
        <v>44496</v>
      </c>
      <c r="O3565" s="452" t="s">
        <v>1534</v>
      </c>
      <c r="P3565" s="454">
        <v>44497</v>
      </c>
    </row>
    <row r="3566" spans="1:16" ht="21" x14ac:dyDescent="0.2">
      <c r="A3566" s="451" t="s">
        <v>2741</v>
      </c>
      <c r="B3566" s="451" t="s">
        <v>1708</v>
      </c>
      <c r="C3566" s="451" t="s">
        <v>1432</v>
      </c>
      <c r="D3566" s="451" t="s">
        <v>1531</v>
      </c>
      <c r="E3566" s="451" t="s">
        <v>1628</v>
      </c>
      <c r="F3566" s="451" t="s">
        <v>2289</v>
      </c>
      <c r="G3566" s="452" t="s">
        <v>1436</v>
      </c>
      <c r="H3566" s="453">
        <v>413.44</v>
      </c>
      <c r="I3566" s="452" t="s">
        <v>1629</v>
      </c>
      <c r="J3566" s="455"/>
      <c r="K3566" s="452" t="s">
        <v>1533</v>
      </c>
      <c r="L3566" s="452" t="s">
        <v>1439</v>
      </c>
      <c r="M3566" s="452" t="s">
        <v>1452</v>
      </c>
      <c r="N3566" s="454">
        <v>44496</v>
      </c>
      <c r="O3566" s="452" t="s">
        <v>1534</v>
      </c>
      <c r="P3566" s="454">
        <v>44497</v>
      </c>
    </row>
    <row r="3567" spans="1:16" ht="21" x14ac:dyDescent="0.2">
      <c r="A3567" s="451" t="s">
        <v>2741</v>
      </c>
      <c r="B3567" s="451" t="s">
        <v>1575</v>
      </c>
      <c r="C3567" s="451" t="s">
        <v>1432</v>
      </c>
      <c r="D3567" s="451" t="s">
        <v>1507</v>
      </c>
      <c r="E3567" s="451" t="s">
        <v>1442</v>
      </c>
      <c r="F3567" s="451" t="s">
        <v>2456</v>
      </c>
      <c r="G3567" s="452" t="s">
        <v>1436</v>
      </c>
      <c r="H3567" s="453">
        <v>700</v>
      </c>
      <c r="I3567" s="452" t="s">
        <v>1585</v>
      </c>
      <c r="J3567" s="452" t="s">
        <v>1438</v>
      </c>
      <c r="K3567" s="452" t="s">
        <v>1438</v>
      </c>
      <c r="L3567" s="452" t="s">
        <v>1439</v>
      </c>
      <c r="M3567" s="452" t="s">
        <v>1440</v>
      </c>
      <c r="N3567" s="454">
        <v>44390</v>
      </c>
      <c r="O3567" s="452" t="s">
        <v>1440</v>
      </c>
      <c r="P3567" s="454">
        <v>44468</v>
      </c>
    </row>
    <row r="3568" spans="1:16" ht="21" x14ac:dyDescent="0.2">
      <c r="A3568" s="451" t="s">
        <v>2741</v>
      </c>
      <c r="B3568" s="451" t="s">
        <v>1575</v>
      </c>
      <c r="C3568" s="451" t="s">
        <v>1432</v>
      </c>
      <c r="D3568" s="451" t="s">
        <v>1507</v>
      </c>
      <c r="E3568" s="451" t="s">
        <v>1442</v>
      </c>
      <c r="F3568" s="451" t="s">
        <v>2670</v>
      </c>
      <c r="G3568" s="452" t="s">
        <v>1436</v>
      </c>
      <c r="H3568" s="453">
        <v>6983</v>
      </c>
      <c r="I3568" s="452" t="s">
        <v>1712</v>
      </c>
      <c r="J3568" s="452" t="s">
        <v>1438</v>
      </c>
      <c r="K3568" s="452" t="s">
        <v>1438</v>
      </c>
      <c r="L3568" s="452" t="s">
        <v>1439</v>
      </c>
      <c r="M3568" s="452" t="s">
        <v>1440</v>
      </c>
      <c r="N3568" s="454">
        <v>44399</v>
      </c>
      <c r="O3568" s="452" t="s">
        <v>1440</v>
      </c>
      <c r="P3568" s="454">
        <v>44468</v>
      </c>
    </row>
    <row r="3569" spans="1:16" ht="21" x14ac:dyDescent="0.2">
      <c r="A3569" s="451" t="s">
        <v>2741</v>
      </c>
      <c r="B3569" s="451" t="s">
        <v>1575</v>
      </c>
      <c r="C3569" s="451" t="s">
        <v>1432</v>
      </c>
      <c r="D3569" s="451" t="s">
        <v>1540</v>
      </c>
      <c r="E3569" s="451" t="s">
        <v>1765</v>
      </c>
      <c r="F3569" s="451" t="s">
        <v>2182</v>
      </c>
      <c r="G3569" s="452" t="s">
        <v>1436</v>
      </c>
      <c r="H3569" s="453">
        <v>700</v>
      </c>
      <c r="I3569" s="452" t="s">
        <v>1766</v>
      </c>
      <c r="J3569" s="455"/>
      <c r="K3569" s="452" t="s">
        <v>1533</v>
      </c>
      <c r="L3569" s="452" t="s">
        <v>1439</v>
      </c>
      <c r="M3569" s="452" t="s">
        <v>1452</v>
      </c>
      <c r="N3569" s="454">
        <v>44525</v>
      </c>
      <c r="O3569" s="452" t="s">
        <v>1453</v>
      </c>
      <c r="P3569" s="454">
        <v>44525</v>
      </c>
    </row>
    <row r="3570" spans="1:16" ht="21" x14ac:dyDescent="0.2">
      <c r="A3570" s="451" t="s">
        <v>2741</v>
      </c>
      <c r="B3570" s="451" t="s">
        <v>1575</v>
      </c>
      <c r="C3570" s="451" t="s">
        <v>1432</v>
      </c>
      <c r="D3570" s="451" t="s">
        <v>1448</v>
      </c>
      <c r="E3570" s="451" t="s">
        <v>1460</v>
      </c>
      <c r="F3570" s="451" t="s">
        <v>2289</v>
      </c>
      <c r="G3570" s="452" t="s">
        <v>1436</v>
      </c>
      <c r="H3570" s="453">
        <v>5587</v>
      </c>
      <c r="I3570" s="452" t="s">
        <v>1462</v>
      </c>
      <c r="J3570" s="455"/>
      <c r="K3570" s="452" t="s">
        <v>1533</v>
      </c>
      <c r="L3570" s="452" t="s">
        <v>1439</v>
      </c>
      <c r="M3570" s="452" t="s">
        <v>1452</v>
      </c>
      <c r="N3570" s="454">
        <v>44550</v>
      </c>
      <c r="O3570" s="452" t="s">
        <v>1453</v>
      </c>
      <c r="P3570" s="454">
        <v>44553</v>
      </c>
    </row>
    <row r="3571" spans="1:16" ht="21" x14ac:dyDescent="0.2">
      <c r="A3571" s="451" t="s">
        <v>2741</v>
      </c>
      <c r="B3571" s="451" t="s">
        <v>1713</v>
      </c>
      <c r="C3571" s="451" t="s">
        <v>1432</v>
      </c>
      <c r="D3571" s="451" t="s">
        <v>1466</v>
      </c>
      <c r="E3571" s="451" t="s">
        <v>1442</v>
      </c>
      <c r="F3571" s="451" t="s">
        <v>2121</v>
      </c>
      <c r="G3571" s="452" t="s">
        <v>1436</v>
      </c>
      <c r="H3571" s="453">
        <v>7279</v>
      </c>
      <c r="I3571" s="452" t="s">
        <v>1676</v>
      </c>
      <c r="J3571" s="452" t="s">
        <v>1438</v>
      </c>
      <c r="K3571" s="452" t="s">
        <v>1438</v>
      </c>
      <c r="L3571" s="452" t="s">
        <v>1439</v>
      </c>
      <c r="M3571" s="452" t="s">
        <v>1440</v>
      </c>
      <c r="N3571" s="454">
        <v>44330</v>
      </c>
      <c r="O3571" s="452" t="s">
        <v>1440</v>
      </c>
      <c r="P3571" s="454">
        <v>44468</v>
      </c>
    </row>
    <row r="3572" spans="1:16" ht="21" x14ac:dyDescent="0.2">
      <c r="A3572" s="451" t="s">
        <v>2741</v>
      </c>
      <c r="B3572" s="451" t="s">
        <v>1713</v>
      </c>
      <c r="C3572" s="451" t="s">
        <v>1432</v>
      </c>
      <c r="D3572" s="451" t="s">
        <v>1507</v>
      </c>
      <c r="E3572" s="451" t="s">
        <v>1442</v>
      </c>
      <c r="F3572" s="451" t="s">
        <v>2697</v>
      </c>
      <c r="G3572" s="452" t="s">
        <v>1436</v>
      </c>
      <c r="H3572" s="453">
        <v>20212</v>
      </c>
      <c r="I3572" s="452" t="s">
        <v>1640</v>
      </c>
      <c r="J3572" s="452" t="s">
        <v>1438</v>
      </c>
      <c r="K3572" s="452" t="s">
        <v>1438</v>
      </c>
      <c r="L3572" s="452" t="s">
        <v>1439</v>
      </c>
      <c r="M3572" s="452" t="s">
        <v>1440</v>
      </c>
      <c r="N3572" s="454">
        <v>44384</v>
      </c>
      <c r="O3572" s="452" t="s">
        <v>1440</v>
      </c>
      <c r="P3572" s="454">
        <v>44468</v>
      </c>
    </row>
    <row r="3573" spans="1:16" ht="21" x14ac:dyDescent="0.2">
      <c r="A3573" s="451" t="s">
        <v>2741</v>
      </c>
      <c r="B3573" s="451" t="s">
        <v>1713</v>
      </c>
      <c r="C3573" s="451" t="s">
        <v>1432</v>
      </c>
      <c r="D3573" s="451" t="s">
        <v>1540</v>
      </c>
      <c r="E3573" s="451" t="s">
        <v>1677</v>
      </c>
      <c r="F3573" s="451" t="s">
        <v>2483</v>
      </c>
      <c r="G3573" s="452" t="s">
        <v>1436</v>
      </c>
      <c r="H3573" s="453">
        <v>10103</v>
      </c>
      <c r="I3573" s="452" t="s">
        <v>1678</v>
      </c>
      <c r="J3573" s="455"/>
      <c r="K3573" s="452" t="s">
        <v>1533</v>
      </c>
      <c r="L3573" s="452" t="s">
        <v>1439</v>
      </c>
      <c r="M3573" s="452" t="s">
        <v>1452</v>
      </c>
      <c r="N3573" s="454">
        <v>44525</v>
      </c>
      <c r="O3573" s="452" t="s">
        <v>1534</v>
      </c>
      <c r="P3573" s="454">
        <v>44525</v>
      </c>
    </row>
    <row r="3574" spans="1:16" ht="21" x14ac:dyDescent="0.2">
      <c r="A3574" s="451" t="s">
        <v>2741</v>
      </c>
      <c r="B3574" s="451" t="s">
        <v>1717</v>
      </c>
      <c r="C3574" s="451" t="s">
        <v>1432</v>
      </c>
      <c r="D3574" s="451" t="s">
        <v>1433</v>
      </c>
      <c r="E3574" s="451" t="s">
        <v>1442</v>
      </c>
      <c r="F3574" s="451" t="s">
        <v>2121</v>
      </c>
      <c r="G3574" s="452" t="s">
        <v>1436</v>
      </c>
      <c r="H3574" s="453">
        <v>47324</v>
      </c>
      <c r="I3574" s="452" t="s">
        <v>1654</v>
      </c>
      <c r="J3574" s="452" t="s">
        <v>1438</v>
      </c>
      <c r="K3574" s="452" t="s">
        <v>1438</v>
      </c>
      <c r="L3574" s="452" t="s">
        <v>1439</v>
      </c>
      <c r="M3574" s="452" t="s">
        <v>1440</v>
      </c>
      <c r="N3574" s="454">
        <v>44312</v>
      </c>
      <c r="O3574" s="452" t="s">
        <v>1440</v>
      </c>
      <c r="P3574" s="454">
        <v>44468</v>
      </c>
    </row>
    <row r="3575" spans="1:16" ht="21" x14ac:dyDescent="0.2">
      <c r="A3575" s="451" t="s">
        <v>2742</v>
      </c>
      <c r="B3575" s="451" t="s">
        <v>1463</v>
      </c>
      <c r="C3575" s="451" t="s">
        <v>1432</v>
      </c>
      <c r="D3575" s="451" t="s">
        <v>1433</v>
      </c>
      <c r="E3575" s="451" t="s">
        <v>1442</v>
      </c>
      <c r="F3575" s="451" t="s">
        <v>1718</v>
      </c>
      <c r="G3575" s="452" t="s">
        <v>1436</v>
      </c>
      <c r="H3575" s="453">
        <v>429631</v>
      </c>
      <c r="I3575" s="452" t="s">
        <v>1650</v>
      </c>
      <c r="J3575" s="452" t="s">
        <v>1438</v>
      </c>
      <c r="K3575" s="452" t="s">
        <v>1438</v>
      </c>
      <c r="L3575" s="452" t="s">
        <v>1439</v>
      </c>
      <c r="M3575" s="452" t="s">
        <v>1440</v>
      </c>
      <c r="N3575" s="454">
        <v>44309</v>
      </c>
      <c r="O3575" s="452" t="s">
        <v>1440</v>
      </c>
      <c r="P3575" s="454">
        <v>44468</v>
      </c>
    </row>
    <row r="3576" spans="1:16" x14ac:dyDescent="0.2">
      <c r="A3576" s="451" t="s">
        <v>2742</v>
      </c>
      <c r="B3576" s="451" t="s">
        <v>1693</v>
      </c>
      <c r="C3576" s="451" t="s">
        <v>1432</v>
      </c>
      <c r="D3576" s="451" t="s">
        <v>1433</v>
      </c>
      <c r="E3576" s="451" t="s">
        <v>1442</v>
      </c>
      <c r="F3576" s="451" t="s">
        <v>2378</v>
      </c>
      <c r="G3576" s="452" t="s">
        <v>1436</v>
      </c>
      <c r="H3576" s="453">
        <v>9320</v>
      </c>
      <c r="I3576" s="452" t="s">
        <v>1648</v>
      </c>
      <c r="J3576" s="452" t="s">
        <v>1438</v>
      </c>
      <c r="K3576" s="452" t="s">
        <v>1438</v>
      </c>
      <c r="L3576" s="452" t="s">
        <v>1439</v>
      </c>
      <c r="M3576" s="452" t="s">
        <v>1440</v>
      </c>
      <c r="N3576" s="454">
        <v>44309</v>
      </c>
      <c r="O3576" s="452" t="s">
        <v>1440</v>
      </c>
      <c r="P3576" s="454">
        <v>44468</v>
      </c>
    </row>
    <row r="3577" spans="1:16" x14ac:dyDescent="0.2">
      <c r="A3577" s="451" t="s">
        <v>2742</v>
      </c>
      <c r="B3577" s="451" t="s">
        <v>1695</v>
      </c>
      <c r="C3577" s="451" t="s">
        <v>1432</v>
      </c>
      <c r="D3577" s="451" t="s">
        <v>1466</v>
      </c>
      <c r="E3577" s="451" t="s">
        <v>1434</v>
      </c>
      <c r="F3577" s="451" t="s">
        <v>2106</v>
      </c>
      <c r="G3577" s="452" t="s">
        <v>1436</v>
      </c>
      <c r="H3577" s="453">
        <v>61333.26</v>
      </c>
      <c r="I3577" s="452" t="s">
        <v>1655</v>
      </c>
      <c r="J3577" s="452" t="s">
        <v>1438</v>
      </c>
      <c r="K3577" s="452" t="s">
        <v>1438</v>
      </c>
      <c r="L3577" s="452" t="s">
        <v>1439</v>
      </c>
      <c r="M3577" s="452" t="s">
        <v>1440</v>
      </c>
      <c r="N3577" s="454">
        <v>44341</v>
      </c>
      <c r="O3577" s="452" t="s">
        <v>1440</v>
      </c>
      <c r="P3577" s="454">
        <v>44468</v>
      </c>
    </row>
    <row r="3578" spans="1:16" x14ac:dyDescent="0.2">
      <c r="A3578" s="451" t="s">
        <v>2742</v>
      </c>
      <c r="B3578" s="451" t="s">
        <v>1697</v>
      </c>
      <c r="C3578" s="451" t="s">
        <v>1432</v>
      </c>
      <c r="D3578" s="451" t="s">
        <v>1448</v>
      </c>
      <c r="E3578" s="451" t="s">
        <v>1544</v>
      </c>
      <c r="F3578" s="451" t="s">
        <v>2031</v>
      </c>
      <c r="G3578" s="452" t="s">
        <v>1436</v>
      </c>
      <c r="H3578" s="453">
        <v>1020</v>
      </c>
      <c r="I3578" s="452" t="s">
        <v>1564</v>
      </c>
      <c r="J3578" s="455"/>
      <c r="K3578" s="452" t="s">
        <v>1533</v>
      </c>
      <c r="L3578" s="452" t="s">
        <v>1439</v>
      </c>
      <c r="M3578" s="452" t="s">
        <v>1452</v>
      </c>
      <c r="N3578" s="454">
        <v>44539</v>
      </c>
      <c r="O3578" s="452" t="s">
        <v>1453</v>
      </c>
      <c r="P3578" s="454">
        <v>44544</v>
      </c>
    </row>
    <row r="3579" spans="1:16" ht="21" x14ac:dyDescent="0.2">
      <c r="A3579" s="451" t="s">
        <v>2742</v>
      </c>
      <c r="B3579" s="451" t="s">
        <v>1703</v>
      </c>
      <c r="C3579" s="451" t="s">
        <v>1432</v>
      </c>
      <c r="D3579" s="451" t="s">
        <v>1491</v>
      </c>
      <c r="E3579" s="451" t="s">
        <v>1434</v>
      </c>
      <c r="F3579" s="451" t="s">
        <v>2139</v>
      </c>
      <c r="G3579" s="452" t="s">
        <v>1436</v>
      </c>
      <c r="H3579" s="453">
        <v>2930</v>
      </c>
      <c r="I3579" s="452" t="s">
        <v>1613</v>
      </c>
      <c r="J3579" s="452" t="s">
        <v>1438</v>
      </c>
      <c r="K3579" s="452" t="s">
        <v>1438</v>
      </c>
      <c r="L3579" s="452" t="s">
        <v>1439</v>
      </c>
      <c r="M3579" s="452" t="s">
        <v>1440</v>
      </c>
      <c r="N3579" s="454">
        <v>44370</v>
      </c>
      <c r="O3579" s="452" t="s">
        <v>1440</v>
      </c>
      <c r="P3579" s="454">
        <v>44468</v>
      </c>
    </row>
    <row r="3580" spans="1:16" ht="21" x14ac:dyDescent="0.2">
      <c r="A3580" s="451" t="s">
        <v>2742</v>
      </c>
      <c r="B3580" s="451" t="s">
        <v>1703</v>
      </c>
      <c r="C3580" s="451" t="s">
        <v>1432</v>
      </c>
      <c r="D3580" s="451" t="s">
        <v>1491</v>
      </c>
      <c r="E3580" s="451" t="s">
        <v>1434</v>
      </c>
      <c r="F3580" s="451" t="s">
        <v>2743</v>
      </c>
      <c r="G3580" s="452" t="s">
        <v>1436</v>
      </c>
      <c r="H3580" s="453">
        <v>720</v>
      </c>
      <c r="I3580" s="452" t="s">
        <v>1609</v>
      </c>
      <c r="J3580" s="452" t="s">
        <v>1438</v>
      </c>
      <c r="K3580" s="452" t="s">
        <v>1438</v>
      </c>
      <c r="L3580" s="452" t="s">
        <v>1439</v>
      </c>
      <c r="M3580" s="452" t="s">
        <v>1440</v>
      </c>
      <c r="N3580" s="454">
        <v>44370</v>
      </c>
      <c r="O3580" s="452" t="s">
        <v>1440</v>
      </c>
      <c r="P3580" s="454">
        <v>44468</v>
      </c>
    </row>
    <row r="3581" spans="1:16" ht="21" x14ac:dyDescent="0.2">
      <c r="A3581" s="451" t="s">
        <v>2742</v>
      </c>
      <c r="B3581" s="451" t="s">
        <v>1703</v>
      </c>
      <c r="C3581" s="451" t="s">
        <v>1432</v>
      </c>
      <c r="D3581" s="451" t="s">
        <v>1507</v>
      </c>
      <c r="E3581" s="451" t="s">
        <v>1434</v>
      </c>
      <c r="F3581" s="451" t="s">
        <v>1835</v>
      </c>
      <c r="G3581" s="452" t="s">
        <v>1436</v>
      </c>
      <c r="H3581" s="453">
        <v>-2930</v>
      </c>
      <c r="I3581" s="452" t="s">
        <v>1707</v>
      </c>
      <c r="J3581" s="452" t="s">
        <v>1438</v>
      </c>
      <c r="K3581" s="452" t="s">
        <v>1438</v>
      </c>
      <c r="L3581" s="452" t="s">
        <v>1439</v>
      </c>
      <c r="M3581" s="452" t="s">
        <v>1440</v>
      </c>
      <c r="N3581" s="454">
        <v>44384</v>
      </c>
      <c r="O3581" s="452" t="s">
        <v>1440</v>
      </c>
      <c r="P3581" s="454">
        <v>44468</v>
      </c>
    </row>
    <row r="3582" spans="1:16" ht="21" x14ac:dyDescent="0.2">
      <c r="A3582" s="451" t="s">
        <v>2742</v>
      </c>
      <c r="B3582" s="451" t="s">
        <v>1758</v>
      </c>
      <c r="C3582" s="451" t="s">
        <v>1432</v>
      </c>
      <c r="D3582" s="451" t="s">
        <v>1448</v>
      </c>
      <c r="E3582" s="451" t="s">
        <v>1570</v>
      </c>
      <c r="F3582" s="451" t="s">
        <v>1541</v>
      </c>
      <c r="G3582" s="452" t="s">
        <v>1436</v>
      </c>
      <c r="H3582" s="453">
        <v>11970</v>
      </c>
      <c r="I3582" s="452" t="s">
        <v>1572</v>
      </c>
      <c r="J3582" s="455"/>
      <c r="K3582" s="452" t="s">
        <v>1533</v>
      </c>
      <c r="L3582" s="452" t="s">
        <v>1439</v>
      </c>
      <c r="M3582" s="452" t="s">
        <v>1452</v>
      </c>
      <c r="N3582" s="454">
        <v>44554</v>
      </c>
      <c r="O3582" s="452" t="s">
        <v>1534</v>
      </c>
      <c r="P3582" s="454">
        <v>44560</v>
      </c>
    </row>
    <row r="3583" spans="1:16" x14ac:dyDescent="0.2">
      <c r="A3583" s="451" t="s">
        <v>2742</v>
      </c>
      <c r="B3583" s="451" t="s">
        <v>1708</v>
      </c>
      <c r="C3583" s="451" t="s">
        <v>1432</v>
      </c>
      <c r="D3583" s="451" t="s">
        <v>1507</v>
      </c>
      <c r="E3583" s="451" t="s">
        <v>1442</v>
      </c>
      <c r="F3583" s="451" t="s">
        <v>2398</v>
      </c>
      <c r="G3583" s="452" t="s">
        <v>1436</v>
      </c>
      <c r="H3583" s="453">
        <v>2930</v>
      </c>
      <c r="I3583" s="452" t="s">
        <v>1707</v>
      </c>
      <c r="J3583" s="452" t="s">
        <v>1438</v>
      </c>
      <c r="K3583" s="452" t="s">
        <v>1438</v>
      </c>
      <c r="L3583" s="452" t="s">
        <v>1439</v>
      </c>
      <c r="M3583" s="452" t="s">
        <v>1440</v>
      </c>
      <c r="N3583" s="454">
        <v>44384</v>
      </c>
      <c r="O3583" s="452" t="s">
        <v>1440</v>
      </c>
      <c r="P3583" s="454">
        <v>44468</v>
      </c>
    </row>
    <row r="3584" spans="1:16" ht="21" x14ac:dyDescent="0.2">
      <c r="A3584" s="451" t="s">
        <v>2742</v>
      </c>
      <c r="B3584" s="451" t="s">
        <v>1708</v>
      </c>
      <c r="C3584" s="451" t="s">
        <v>1432</v>
      </c>
      <c r="D3584" s="451" t="s">
        <v>1531</v>
      </c>
      <c r="E3584" s="451" t="s">
        <v>1568</v>
      </c>
      <c r="F3584" s="451" t="s">
        <v>2204</v>
      </c>
      <c r="G3584" s="452" t="s">
        <v>1436</v>
      </c>
      <c r="H3584" s="453">
        <v>500</v>
      </c>
      <c r="I3584" s="452" t="s">
        <v>1627</v>
      </c>
      <c r="J3584" s="455"/>
      <c r="K3584" s="452" t="s">
        <v>1533</v>
      </c>
      <c r="L3584" s="452" t="s">
        <v>1439</v>
      </c>
      <c r="M3584" s="452" t="s">
        <v>1452</v>
      </c>
      <c r="N3584" s="454">
        <v>44496</v>
      </c>
      <c r="O3584" s="452" t="s">
        <v>1534</v>
      </c>
      <c r="P3584" s="454">
        <v>44497</v>
      </c>
    </row>
    <row r="3585" spans="1:16" ht="21" x14ac:dyDescent="0.2">
      <c r="A3585" s="451" t="s">
        <v>2742</v>
      </c>
      <c r="B3585" s="451" t="s">
        <v>1708</v>
      </c>
      <c r="C3585" s="451" t="s">
        <v>1432</v>
      </c>
      <c r="D3585" s="451" t="s">
        <v>1531</v>
      </c>
      <c r="E3585" s="451" t="s">
        <v>1628</v>
      </c>
      <c r="F3585" s="451" t="s">
        <v>2204</v>
      </c>
      <c r="G3585" s="452" t="s">
        <v>1436</v>
      </c>
      <c r="H3585" s="453">
        <v>236.25</v>
      </c>
      <c r="I3585" s="452" t="s">
        <v>1629</v>
      </c>
      <c r="J3585" s="455"/>
      <c r="K3585" s="452" t="s">
        <v>1533</v>
      </c>
      <c r="L3585" s="452" t="s">
        <v>1439</v>
      </c>
      <c r="M3585" s="452" t="s">
        <v>1452</v>
      </c>
      <c r="N3585" s="454">
        <v>44496</v>
      </c>
      <c r="O3585" s="452" t="s">
        <v>1534</v>
      </c>
      <c r="P3585" s="454">
        <v>44497</v>
      </c>
    </row>
    <row r="3586" spans="1:16" x14ac:dyDescent="0.2">
      <c r="A3586" s="451" t="s">
        <v>2742</v>
      </c>
      <c r="B3586" s="451" t="s">
        <v>1575</v>
      </c>
      <c r="C3586" s="451" t="s">
        <v>1432</v>
      </c>
      <c r="D3586" s="451" t="s">
        <v>1507</v>
      </c>
      <c r="E3586" s="451" t="s">
        <v>1442</v>
      </c>
      <c r="F3586" s="451" t="s">
        <v>2463</v>
      </c>
      <c r="G3586" s="452" t="s">
        <v>1436</v>
      </c>
      <c r="H3586" s="453">
        <v>4483</v>
      </c>
      <c r="I3586" s="452" t="s">
        <v>1712</v>
      </c>
      <c r="J3586" s="452" t="s">
        <v>1438</v>
      </c>
      <c r="K3586" s="452" t="s">
        <v>1438</v>
      </c>
      <c r="L3586" s="452" t="s">
        <v>1439</v>
      </c>
      <c r="M3586" s="452" t="s">
        <v>1440</v>
      </c>
      <c r="N3586" s="454">
        <v>44399</v>
      </c>
      <c r="O3586" s="452" t="s">
        <v>1440</v>
      </c>
      <c r="P3586" s="454">
        <v>44468</v>
      </c>
    </row>
    <row r="3587" spans="1:16" ht="21" x14ac:dyDescent="0.2">
      <c r="A3587" s="451" t="s">
        <v>2742</v>
      </c>
      <c r="B3587" s="451" t="s">
        <v>1575</v>
      </c>
      <c r="C3587" s="451" t="s">
        <v>1432</v>
      </c>
      <c r="D3587" s="451" t="s">
        <v>1448</v>
      </c>
      <c r="E3587" s="451" t="s">
        <v>1460</v>
      </c>
      <c r="F3587" s="451" t="s">
        <v>2204</v>
      </c>
      <c r="G3587" s="452" t="s">
        <v>1436</v>
      </c>
      <c r="H3587" s="453">
        <v>3587</v>
      </c>
      <c r="I3587" s="452" t="s">
        <v>1462</v>
      </c>
      <c r="J3587" s="455"/>
      <c r="K3587" s="452" t="s">
        <v>1533</v>
      </c>
      <c r="L3587" s="452" t="s">
        <v>1439</v>
      </c>
      <c r="M3587" s="452" t="s">
        <v>1452</v>
      </c>
      <c r="N3587" s="454">
        <v>44550</v>
      </c>
      <c r="O3587" s="452" t="s">
        <v>1453</v>
      </c>
      <c r="P3587" s="454">
        <v>44553</v>
      </c>
    </row>
    <row r="3588" spans="1:16" x14ac:dyDescent="0.2">
      <c r="A3588" s="451" t="s">
        <v>2742</v>
      </c>
      <c r="B3588" s="451" t="s">
        <v>1713</v>
      </c>
      <c r="C3588" s="451" t="s">
        <v>1432</v>
      </c>
      <c r="D3588" s="451" t="s">
        <v>1466</v>
      </c>
      <c r="E3588" s="451" t="s">
        <v>1434</v>
      </c>
      <c r="F3588" s="451" t="s">
        <v>2308</v>
      </c>
      <c r="G3588" s="452" t="s">
        <v>1436</v>
      </c>
      <c r="H3588" s="453">
        <v>6967</v>
      </c>
      <c r="I3588" s="452" t="s">
        <v>1676</v>
      </c>
      <c r="J3588" s="452" t="s">
        <v>1438</v>
      </c>
      <c r="K3588" s="452" t="s">
        <v>1438</v>
      </c>
      <c r="L3588" s="452" t="s">
        <v>1439</v>
      </c>
      <c r="M3588" s="452" t="s">
        <v>1440</v>
      </c>
      <c r="N3588" s="454">
        <v>44330</v>
      </c>
      <c r="O3588" s="452" t="s">
        <v>1440</v>
      </c>
      <c r="P3588" s="454">
        <v>44468</v>
      </c>
    </row>
    <row r="3589" spans="1:16" x14ac:dyDescent="0.2">
      <c r="A3589" s="451" t="s">
        <v>2742</v>
      </c>
      <c r="B3589" s="451" t="s">
        <v>1713</v>
      </c>
      <c r="C3589" s="451" t="s">
        <v>1432</v>
      </c>
      <c r="D3589" s="451" t="s">
        <v>1507</v>
      </c>
      <c r="E3589" s="451" t="s">
        <v>1442</v>
      </c>
      <c r="F3589" s="451" t="s">
        <v>1698</v>
      </c>
      <c r="G3589" s="452" t="s">
        <v>1436</v>
      </c>
      <c r="H3589" s="453">
        <v>13079</v>
      </c>
      <c r="I3589" s="452" t="s">
        <v>1640</v>
      </c>
      <c r="J3589" s="452" t="s">
        <v>1438</v>
      </c>
      <c r="K3589" s="452" t="s">
        <v>1438</v>
      </c>
      <c r="L3589" s="452" t="s">
        <v>1439</v>
      </c>
      <c r="M3589" s="452" t="s">
        <v>1440</v>
      </c>
      <c r="N3589" s="454">
        <v>44384</v>
      </c>
      <c r="O3589" s="452" t="s">
        <v>1440</v>
      </c>
      <c r="P3589" s="454">
        <v>44468</v>
      </c>
    </row>
    <row r="3590" spans="1:16" ht="21" x14ac:dyDescent="0.2">
      <c r="A3590" s="451" t="s">
        <v>2742</v>
      </c>
      <c r="B3590" s="451" t="s">
        <v>1713</v>
      </c>
      <c r="C3590" s="451" t="s">
        <v>1432</v>
      </c>
      <c r="D3590" s="451" t="s">
        <v>1540</v>
      </c>
      <c r="E3590" s="451" t="s">
        <v>1677</v>
      </c>
      <c r="F3590" s="451" t="s">
        <v>1964</v>
      </c>
      <c r="G3590" s="452" t="s">
        <v>1436</v>
      </c>
      <c r="H3590" s="453">
        <v>9759</v>
      </c>
      <c r="I3590" s="452" t="s">
        <v>1678</v>
      </c>
      <c r="J3590" s="455"/>
      <c r="K3590" s="452" t="s">
        <v>1533</v>
      </c>
      <c r="L3590" s="452" t="s">
        <v>1439</v>
      </c>
      <c r="M3590" s="452" t="s">
        <v>1452</v>
      </c>
      <c r="N3590" s="454">
        <v>44525</v>
      </c>
      <c r="O3590" s="452" t="s">
        <v>1534</v>
      </c>
      <c r="P3590" s="454">
        <v>44525</v>
      </c>
    </row>
    <row r="3591" spans="1:16" x14ac:dyDescent="0.2">
      <c r="A3591" s="451" t="s">
        <v>2742</v>
      </c>
      <c r="B3591" s="451" t="s">
        <v>1717</v>
      </c>
      <c r="C3591" s="451" t="s">
        <v>1432</v>
      </c>
      <c r="D3591" s="451" t="s">
        <v>1433</v>
      </c>
      <c r="E3591" s="451" t="s">
        <v>1434</v>
      </c>
      <c r="F3591" s="451" t="s">
        <v>1828</v>
      </c>
      <c r="G3591" s="452" t="s">
        <v>1436</v>
      </c>
      <c r="H3591" s="453">
        <v>26783</v>
      </c>
      <c r="I3591" s="452" t="s">
        <v>1654</v>
      </c>
      <c r="J3591" s="452" t="s">
        <v>1438</v>
      </c>
      <c r="K3591" s="452" t="s">
        <v>1438</v>
      </c>
      <c r="L3591" s="452" t="s">
        <v>1439</v>
      </c>
      <c r="M3591" s="452" t="s">
        <v>1440</v>
      </c>
      <c r="N3591" s="454">
        <v>44312</v>
      </c>
      <c r="O3591" s="452" t="s">
        <v>1440</v>
      </c>
      <c r="P3591" s="454">
        <v>44468</v>
      </c>
    </row>
    <row r="3592" spans="1:16" ht="21" x14ac:dyDescent="0.2">
      <c r="A3592" s="451" t="s">
        <v>2744</v>
      </c>
      <c r="B3592" s="451" t="s">
        <v>1463</v>
      </c>
      <c r="C3592" s="451" t="s">
        <v>1432</v>
      </c>
      <c r="D3592" s="451" t="s">
        <v>1433</v>
      </c>
      <c r="E3592" s="451" t="s">
        <v>1434</v>
      </c>
      <c r="F3592" s="451" t="s">
        <v>2513</v>
      </c>
      <c r="G3592" s="452" t="s">
        <v>1436</v>
      </c>
      <c r="H3592" s="453">
        <v>709253</v>
      </c>
      <c r="I3592" s="452" t="s">
        <v>1650</v>
      </c>
      <c r="J3592" s="452" t="s">
        <v>1438</v>
      </c>
      <c r="K3592" s="452" t="s">
        <v>1438</v>
      </c>
      <c r="L3592" s="452" t="s">
        <v>1439</v>
      </c>
      <c r="M3592" s="452" t="s">
        <v>1440</v>
      </c>
      <c r="N3592" s="454">
        <v>44309</v>
      </c>
      <c r="O3592" s="452" t="s">
        <v>1440</v>
      </c>
      <c r="P3592" s="454">
        <v>44468</v>
      </c>
    </row>
    <row r="3593" spans="1:16" ht="21" x14ac:dyDescent="0.2">
      <c r="A3593" s="451" t="s">
        <v>2744</v>
      </c>
      <c r="B3593" s="451" t="s">
        <v>1693</v>
      </c>
      <c r="C3593" s="451" t="s">
        <v>1432</v>
      </c>
      <c r="D3593" s="451" t="s">
        <v>1433</v>
      </c>
      <c r="E3593" s="451" t="s">
        <v>1434</v>
      </c>
      <c r="F3593" s="451" t="s">
        <v>1443</v>
      </c>
      <c r="G3593" s="452" t="s">
        <v>1436</v>
      </c>
      <c r="H3593" s="453">
        <v>2600</v>
      </c>
      <c r="I3593" s="452" t="s">
        <v>1648</v>
      </c>
      <c r="J3593" s="452" t="s">
        <v>1438</v>
      </c>
      <c r="K3593" s="452" t="s">
        <v>1438</v>
      </c>
      <c r="L3593" s="452" t="s">
        <v>1439</v>
      </c>
      <c r="M3593" s="452" t="s">
        <v>1440</v>
      </c>
      <c r="N3593" s="454">
        <v>44309</v>
      </c>
      <c r="O3593" s="452" t="s">
        <v>1440</v>
      </c>
      <c r="P3593" s="454">
        <v>44468</v>
      </c>
    </row>
    <row r="3594" spans="1:16" ht="21" x14ac:dyDescent="0.2">
      <c r="A3594" s="451" t="s">
        <v>2744</v>
      </c>
      <c r="B3594" s="451" t="s">
        <v>1695</v>
      </c>
      <c r="C3594" s="451" t="s">
        <v>1432</v>
      </c>
      <c r="D3594" s="451" t="s">
        <v>1466</v>
      </c>
      <c r="E3594" s="451" t="s">
        <v>1442</v>
      </c>
      <c r="F3594" s="451" t="s">
        <v>2567</v>
      </c>
      <c r="G3594" s="452" t="s">
        <v>1436</v>
      </c>
      <c r="H3594" s="453">
        <v>1767.88</v>
      </c>
      <c r="I3594" s="452" t="s">
        <v>1655</v>
      </c>
      <c r="J3594" s="452" t="s">
        <v>1438</v>
      </c>
      <c r="K3594" s="452" t="s">
        <v>1438</v>
      </c>
      <c r="L3594" s="452" t="s">
        <v>1439</v>
      </c>
      <c r="M3594" s="452" t="s">
        <v>1440</v>
      </c>
      <c r="N3594" s="454">
        <v>44341</v>
      </c>
      <c r="O3594" s="452" t="s">
        <v>1440</v>
      </c>
      <c r="P3594" s="454">
        <v>44468</v>
      </c>
    </row>
    <row r="3595" spans="1:16" ht="21" x14ac:dyDescent="0.2">
      <c r="A3595" s="451" t="s">
        <v>2744</v>
      </c>
      <c r="B3595" s="451" t="s">
        <v>1697</v>
      </c>
      <c r="C3595" s="451" t="s">
        <v>1432</v>
      </c>
      <c r="D3595" s="451" t="s">
        <v>1466</v>
      </c>
      <c r="E3595" s="451" t="s">
        <v>1434</v>
      </c>
      <c r="F3595" s="451" t="s">
        <v>2745</v>
      </c>
      <c r="G3595" s="452" t="s">
        <v>1436</v>
      </c>
      <c r="H3595" s="453">
        <v>3525</v>
      </c>
      <c r="I3595" s="452" t="s">
        <v>1488</v>
      </c>
      <c r="J3595" s="452" t="s">
        <v>1438</v>
      </c>
      <c r="K3595" s="452" t="s">
        <v>1438</v>
      </c>
      <c r="L3595" s="452" t="s">
        <v>1439</v>
      </c>
      <c r="M3595" s="452" t="s">
        <v>1440</v>
      </c>
      <c r="N3595" s="454">
        <v>44342</v>
      </c>
      <c r="O3595" s="452" t="s">
        <v>1440</v>
      </c>
      <c r="P3595" s="454">
        <v>44468</v>
      </c>
    </row>
    <row r="3596" spans="1:16" ht="21" x14ac:dyDescent="0.2">
      <c r="A3596" s="451" t="s">
        <v>2744</v>
      </c>
      <c r="B3596" s="451" t="s">
        <v>1697</v>
      </c>
      <c r="C3596" s="451" t="s">
        <v>1432</v>
      </c>
      <c r="D3596" s="451" t="s">
        <v>1515</v>
      </c>
      <c r="E3596" s="451" t="s">
        <v>1442</v>
      </c>
      <c r="F3596" s="451" t="s">
        <v>2154</v>
      </c>
      <c r="G3596" s="452" t="s">
        <v>1436</v>
      </c>
      <c r="H3596" s="453">
        <v>467</v>
      </c>
      <c r="I3596" s="452" t="s">
        <v>1522</v>
      </c>
      <c r="J3596" s="452" t="s">
        <v>1438</v>
      </c>
      <c r="K3596" s="452" t="s">
        <v>1438</v>
      </c>
      <c r="L3596" s="452" t="s">
        <v>1439</v>
      </c>
      <c r="M3596" s="452" t="s">
        <v>1440</v>
      </c>
      <c r="N3596" s="454">
        <v>44294</v>
      </c>
      <c r="O3596" s="452" t="s">
        <v>1440</v>
      </c>
      <c r="P3596" s="454">
        <v>44468</v>
      </c>
    </row>
    <row r="3597" spans="1:16" ht="21" x14ac:dyDescent="0.2">
      <c r="A3597" s="451" t="s">
        <v>2744</v>
      </c>
      <c r="B3597" s="451" t="s">
        <v>1697</v>
      </c>
      <c r="C3597" s="451" t="s">
        <v>1432</v>
      </c>
      <c r="D3597" s="451" t="s">
        <v>1448</v>
      </c>
      <c r="E3597" s="451" t="s">
        <v>1544</v>
      </c>
      <c r="F3597" s="451" t="s">
        <v>1903</v>
      </c>
      <c r="G3597" s="452" t="s">
        <v>1436</v>
      </c>
      <c r="H3597" s="453">
        <v>1806</v>
      </c>
      <c r="I3597" s="452" t="s">
        <v>1564</v>
      </c>
      <c r="J3597" s="455"/>
      <c r="K3597" s="452" t="s">
        <v>1533</v>
      </c>
      <c r="L3597" s="452" t="s">
        <v>1439</v>
      </c>
      <c r="M3597" s="452" t="s">
        <v>1452</v>
      </c>
      <c r="N3597" s="454">
        <v>44539</v>
      </c>
      <c r="O3597" s="452" t="s">
        <v>1453</v>
      </c>
      <c r="P3597" s="454">
        <v>44544</v>
      </c>
    </row>
    <row r="3598" spans="1:16" ht="21" x14ac:dyDescent="0.2">
      <c r="A3598" s="451" t="s">
        <v>2744</v>
      </c>
      <c r="B3598" s="451" t="s">
        <v>1703</v>
      </c>
      <c r="C3598" s="451" t="s">
        <v>1432</v>
      </c>
      <c r="D3598" s="451" t="s">
        <v>1491</v>
      </c>
      <c r="E3598" s="451" t="s">
        <v>1442</v>
      </c>
      <c r="F3598" s="451" t="s">
        <v>2317</v>
      </c>
      <c r="G3598" s="452" t="s">
        <v>1436</v>
      </c>
      <c r="H3598" s="453">
        <v>6030</v>
      </c>
      <c r="I3598" s="452" t="s">
        <v>1613</v>
      </c>
      <c r="J3598" s="452" t="s">
        <v>1438</v>
      </c>
      <c r="K3598" s="452" t="s">
        <v>1438</v>
      </c>
      <c r="L3598" s="452" t="s">
        <v>1439</v>
      </c>
      <c r="M3598" s="452" t="s">
        <v>1440</v>
      </c>
      <c r="N3598" s="454">
        <v>44370</v>
      </c>
      <c r="O3598" s="452" t="s">
        <v>1440</v>
      </c>
      <c r="P3598" s="454">
        <v>44468</v>
      </c>
    </row>
    <row r="3599" spans="1:16" ht="21" x14ac:dyDescent="0.2">
      <c r="A3599" s="451" t="s">
        <v>2744</v>
      </c>
      <c r="B3599" s="451" t="s">
        <v>1703</v>
      </c>
      <c r="C3599" s="451" t="s">
        <v>1432</v>
      </c>
      <c r="D3599" s="451" t="s">
        <v>1507</v>
      </c>
      <c r="E3599" s="451" t="s">
        <v>1442</v>
      </c>
      <c r="F3599" s="451" t="s">
        <v>1461</v>
      </c>
      <c r="G3599" s="452" t="s">
        <v>1436</v>
      </c>
      <c r="H3599" s="453">
        <v>-6030</v>
      </c>
      <c r="I3599" s="452" t="s">
        <v>1707</v>
      </c>
      <c r="J3599" s="452" t="s">
        <v>1438</v>
      </c>
      <c r="K3599" s="452" t="s">
        <v>1438</v>
      </c>
      <c r="L3599" s="452" t="s">
        <v>1439</v>
      </c>
      <c r="M3599" s="452" t="s">
        <v>1440</v>
      </c>
      <c r="N3599" s="454">
        <v>44384</v>
      </c>
      <c r="O3599" s="452" t="s">
        <v>1440</v>
      </c>
      <c r="P3599" s="454">
        <v>44468</v>
      </c>
    </row>
    <row r="3600" spans="1:16" ht="21" x14ac:dyDescent="0.2">
      <c r="A3600" s="451" t="s">
        <v>2744</v>
      </c>
      <c r="B3600" s="451" t="s">
        <v>1758</v>
      </c>
      <c r="C3600" s="451" t="s">
        <v>1432</v>
      </c>
      <c r="D3600" s="451" t="s">
        <v>1448</v>
      </c>
      <c r="E3600" s="451" t="s">
        <v>1570</v>
      </c>
      <c r="F3600" s="451" t="s">
        <v>1935</v>
      </c>
      <c r="G3600" s="452" t="s">
        <v>1436</v>
      </c>
      <c r="H3600" s="453">
        <v>6733</v>
      </c>
      <c r="I3600" s="452" t="s">
        <v>1572</v>
      </c>
      <c r="J3600" s="455"/>
      <c r="K3600" s="452" t="s">
        <v>1533</v>
      </c>
      <c r="L3600" s="452" t="s">
        <v>1439</v>
      </c>
      <c r="M3600" s="452" t="s">
        <v>1452</v>
      </c>
      <c r="N3600" s="454">
        <v>44554</v>
      </c>
      <c r="O3600" s="452" t="s">
        <v>1534</v>
      </c>
      <c r="P3600" s="454">
        <v>44560</v>
      </c>
    </row>
    <row r="3601" spans="1:16" ht="21" x14ac:dyDescent="0.2">
      <c r="A3601" s="451" t="s">
        <v>2744</v>
      </c>
      <c r="B3601" s="451" t="s">
        <v>1708</v>
      </c>
      <c r="C3601" s="451" t="s">
        <v>1432</v>
      </c>
      <c r="D3601" s="451" t="s">
        <v>1507</v>
      </c>
      <c r="E3601" s="451" t="s">
        <v>1442</v>
      </c>
      <c r="F3601" s="451" t="s">
        <v>2413</v>
      </c>
      <c r="G3601" s="452" t="s">
        <v>1436</v>
      </c>
      <c r="H3601" s="453">
        <v>6030</v>
      </c>
      <c r="I3601" s="452" t="s">
        <v>1707</v>
      </c>
      <c r="J3601" s="452" t="s">
        <v>1438</v>
      </c>
      <c r="K3601" s="452" t="s">
        <v>1438</v>
      </c>
      <c r="L3601" s="452" t="s">
        <v>1439</v>
      </c>
      <c r="M3601" s="452" t="s">
        <v>1440</v>
      </c>
      <c r="N3601" s="454">
        <v>44384</v>
      </c>
      <c r="O3601" s="452" t="s">
        <v>1440</v>
      </c>
      <c r="P3601" s="454">
        <v>44468</v>
      </c>
    </row>
    <row r="3602" spans="1:16" ht="21" x14ac:dyDescent="0.2">
      <c r="A3602" s="451" t="s">
        <v>2744</v>
      </c>
      <c r="B3602" s="451" t="s">
        <v>1708</v>
      </c>
      <c r="C3602" s="451" t="s">
        <v>1432</v>
      </c>
      <c r="D3602" s="451" t="s">
        <v>1531</v>
      </c>
      <c r="E3602" s="451" t="s">
        <v>1568</v>
      </c>
      <c r="F3602" s="451" t="s">
        <v>2371</v>
      </c>
      <c r="G3602" s="452" t="s">
        <v>1436</v>
      </c>
      <c r="H3602" s="453">
        <v>761.25</v>
      </c>
      <c r="I3602" s="452" t="s">
        <v>1627</v>
      </c>
      <c r="J3602" s="455"/>
      <c r="K3602" s="452" t="s">
        <v>1533</v>
      </c>
      <c r="L3602" s="452" t="s">
        <v>1439</v>
      </c>
      <c r="M3602" s="452" t="s">
        <v>1452</v>
      </c>
      <c r="N3602" s="454">
        <v>44496</v>
      </c>
      <c r="O3602" s="452" t="s">
        <v>1534</v>
      </c>
      <c r="P3602" s="454">
        <v>44497</v>
      </c>
    </row>
    <row r="3603" spans="1:16" ht="21" x14ac:dyDescent="0.2">
      <c r="A3603" s="451" t="s">
        <v>2744</v>
      </c>
      <c r="B3603" s="451" t="s">
        <v>1708</v>
      </c>
      <c r="C3603" s="451" t="s">
        <v>1432</v>
      </c>
      <c r="D3603" s="451" t="s">
        <v>1531</v>
      </c>
      <c r="E3603" s="451" t="s">
        <v>1628</v>
      </c>
      <c r="F3603" s="451" t="s">
        <v>2371</v>
      </c>
      <c r="G3603" s="452" t="s">
        <v>1436</v>
      </c>
      <c r="H3603" s="453">
        <v>590.63</v>
      </c>
      <c r="I3603" s="452" t="s">
        <v>1629</v>
      </c>
      <c r="J3603" s="455"/>
      <c r="K3603" s="452" t="s">
        <v>1533</v>
      </c>
      <c r="L3603" s="452" t="s">
        <v>1439</v>
      </c>
      <c r="M3603" s="452" t="s">
        <v>1452</v>
      </c>
      <c r="N3603" s="454">
        <v>44496</v>
      </c>
      <c r="O3603" s="452" t="s">
        <v>1534</v>
      </c>
      <c r="P3603" s="454">
        <v>44497</v>
      </c>
    </row>
    <row r="3604" spans="1:16" ht="21" x14ac:dyDescent="0.2">
      <c r="A3604" s="451" t="s">
        <v>2744</v>
      </c>
      <c r="B3604" s="451" t="s">
        <v>1575</v>
      </c>
      <c r="C3604" s="451" t="s">
        <v>1432</v>
      </c>
      <c r="D3604" s="451" t="s">
        <v>1507</v>
      </c>
      <c r="E3604" s="451" t="s">
        <v>1434</v>
      </c>
      <c r="F3604" s="451" t="s">
        <v>1988</v>
      </c>
      <c r="G3604" s="452" t="s">
        <v>1436</v>
      </c>
      <c r="H3604" s="453">
        <v>11769</v>
      </c>
      <c r="I3604" s="452" t="s">
        <v>1712</v>
      </c>
      <c r="J3604" s="452" t="s">
        <v>1438</v>
      </c>
      <c r="K3604" s="452" t="s">
        <v>1438</v>
      </c>
      <c r="L3604" s="452" t="s">
        <v>1439</v>
      </c>
      <c r="M3604" s="452" t="s">
        <v>1440</v>
      </c>
      <c r="N3604" s="454">
        <v>44399</v>
      </c>
      <c r="O3604" s="452" t="s">
        <v>1440</v>
      </c>
      <c r="P3604" s="454">
        <v>44468</v>
      </c>
    </row>
    <row r="3605" spans="1:16" ht="21" x14ac:dyDescent="0.2">
      <c r="A3605" s="451" t="s">
        <v>2744</v>
      </c>
      <c r="B3605" s="451" t="s">
        <v>1575</v>
      </c>
      <c r="C3605" s="451" t="s">
        <v>1432</v>
      </c>
      <c r="D3605" s="451" t="s">
        <v>1448</v>
      </c>
      <c r="E3605" s="451" t="s">
        <v>1460</v>
      </c>
      <c r="F3605" s="451" t="s">
        <v>2371</v>
      </c>
      <c r="G3605" s="452" t="s">
        <v>1436</v>
      </c>
      <c r="H3605" s="453">
        <v>9415</v>
      </c>
      <c r="I3605" s="452" t="s">
        <v>1462</v>
      </c>
      <c r="J3605" s="455"/>
      <c r="K3605" s="452" t="s">
        <v>1533</v>
      </c>
      <c r="L3605" s="452" t="s">
        <v>1439</v>
      </c>
      <c r="M3605" s="452" t="s">
        <v>1452</v>
      </c>
      <c r="N3605" s="454">
        <v>44550</v>
      </c>
      <c r="O3605" s="452" t="s">
        <v>1453</v>
      </c>
      <c r="P3605" s="454">
        <v>44553</v>
      </c>
    </row>
    <row r="3606" spans="1:16" ht="21" x14ac:dyDescent="0.2">
      <c r="A3606" s="451" t="s">
        <v>2744</v>
      </c>
      <c r="B3606" s="451" t="s">
        <v>1713</v>
      </c>
      <c r="C3606" s="451" t="s">
        <v>1432</v>
      </c>
      <c r="D3606" s="451" t="s">
        <v>1466</v>
      </c>
      <c r="E3606" s="451" t="s">
        <v>1434</v>
      </c>
      <c r="F3606" s="451" t="s">
        <v>2177</v>
      </c>
      <c r="G3606" s="452" t="s">
        <v>1436</v>
      </c>
      <c r="H3606" s="453">
        <v>7367</v>
      </c>
      <c r="I3606" s="452" t="s">
        <v>1676</v>
      </c>
      <c r="J3606" s="452" t="s">
        <v>1438</v>
      </c>
      <c r="K3606" s="452" t="s">
        <v>1438</v>
      </c>
      <c r="L3606" s="452" t="s">
        <v>1439</v>
      </c>
      <c r="M3606" s="452" t="s">
        <v>1440</v>
      </c>
      <c r="N3606" s="454">
        <v>44330</v>
      </c>
      <c r="O3606" s="452" t="s">
        <v>1440</v>
      </c>
      <c r="P3606" s="454">
        <v>44468</v>
      </c>
    </row>
    <row r="3607" spans="1:16" ht="21" x14ac:dyDescent="0.2">
      <c r="A3607" s="451" t="s">
        <v>2744</v>
      </c>
      <c r="B3607" s="451" t="s">
        <v>1713</v>
      </c>
      <c r="C3607" s="451" t="s">
        <v>1432</v>
      </c>
      <c r="D3607" s="451" t="s">
        <v>1507</v>
      </c>
      <c r="E3607" s="451" t="s">
        <v>1442</v>
      </c>
      <c r="F3607" s="451" t="s">
        <v>2600</v>
      </c>
      <c r="G3607" s="452" t="s">
        <v>1436</v>
      </c>
      <c r="H3607" s="453">
        <v>20433</v>
      </c>
      <c r="I3607" s="452" t="s">
        <v>1640</v>
      </c>
      <c r="J3607" s="452" t="s">
        <v>1438</v>
      </c>
      <c r="K3607" s="452" t="s">
        <v>1438</v>
      </c>
      <c r="L3607" s="452" t="s">
        <v>1439</v>
      </c>
      <c r="M3607" s="452" t="s">
        <v>1440</v>
      </c>
      <c r="N3607" s="454">
        <v>44384</v>
      </c>
      <c r="O3607" s="452" t="s">
        <v>1440</v>
      </c>
      <c r="P3607" s="454">
        <v>44468</v>
      </c>
    </row>
    <row r="3608" spans="1:16" ht="21" x14ac:dyDescent="0.2">
      <c r="A3608" s="451" t="s">
        <v>2744</v>
      </c>
      <c r="B3608" s="451" t="s">
        <v>1713</v>
      </c>
      <c r="C3608" s="451" t="s">
        <v>1432</v>
      </c>
      <c r="D3608" s="451" t="s">
        <v>1540</v>
      </c>
      <c r="E3608" s="451" t="s">
        <v>1677</v>
      </c>
      <c r="F3608" s="451" t="s">
        <v>2615</v>
      </c>
      <c r="G3608" s="452" t="s">
        <v>1436</v>
      </c>
      <c r="H3608" s="453">
        <v>10255</v>
      </c>
      <c r="I3608" s="452" t="s">
        <v>1678</v>
      </c>
      <c r="J3608" s="455"/>
      <c r="K3608" s="452" t="s">
        <v>1533</v>
      </c>
      <c r="L3608" s="452" t="s">
        <v>1439</v>
      </c>
      <c r="M3608" s="452" t="s">
        <v>1452</v>
      </c>
      <c r="N3608" s="454">
        <v>44525</v>
      </c>
      <c r="O3608" s="452" t="s">
        <v>1534</v>
      </c>
      <c r="P3608" s="454">
        <v>44525</v>
      </c>
    </row>
    <row r="3609" spans="1:16" ht="21" x14ac:dyDescent="0.2">
      <c r="A3609" s="451" t="s">
        <v>2744</v>
      </c>
      <c r="B3609" s="451" t="s">
        <v>1717</v>
      </c>
      <c r="C3609" s="451" t="s">
        <v>1432</v>
      </c>
      <c r="D3609" s="451" t="s">
        <v>1433</v>
      </c>
      <c r="E3609" s="451" t="s">
        <v>1434</v>
      </c>
      <c r="F3609" s="451" t="s">
        <v>2546</v>
      </c>
      <c r="G3609" s="452" t="s">
        <v>1436</v>
      </c>
      <c r="H3609" s="453">
        <v>83588</v>
      </c>
      <c r="I3609" s="452" t="s">
        <v>1654</v>
      </c>
      <c r="J3609" s="452" t="s">
        <v>1438</v>
      </c>
      <c r="K3609" s="452" t="s">
        <v>1438</v>
      </c>
      <c r="L3609" s="452" t="s">
        <v>1439</v>
      </c>
      <c r="M3609" s="452" t="s">
        <v>1440</v>
      </c>
      <c r="N3609" s="454">
        <v>44312</v>
      </c>
      <c r="O3609" s="452" t="s">
        <v>1440</v>
      </c>
      <c r="P3609" s="454">
        <v>44468</v>
      </c>
    </row>
    <row r="3610" spans="1:16" ht="21" x14ac:dyDescent="0.2">
      <c r="A3610" s="451" t="s">
        <v>2746</v>
      </c>
      <c r="B3610" s="451" t="s">
        <v>1463</v>
      </c>
      <c r="C3610" s="451" t="s">
        <v>1432</v>
      </c>
      <c r="D3610" s="451" t="s">
        <v>1433</v>
      </c>
      <c r="E3610" s="451" t="s">
        <v>1434</v>
      </c>
      <c r="F3610" s="451" t="s">
        <v>2149</v>
      </c>
      <c r="G3610" s="452" t="s">
        <v>1436</v>
      </c>
      <c r="H3610" s="453">
        <v>1040854</v>
      </c>
      <c r="I3610" s="452" t="s">
        <v>1650</v>
      </c>
      <c r="J3610" s="452" t="s">
        <v>1438</v>
      </c>
      <c r="K3610" s="452" t="s">
        <v>1438</v>
      </c>
      <c r="L3610" s="452" t="s">
        <v>1439</v>
      </c>
      <c r="M3610" s="452" t="s">
        <v>1440</v>
      </c>
      <c r="N3610" s="454">
        <v>44309</v>
      </c>
      <c r="O3610" s="452" t="s">
        <v>1440</v>
      </c>
      <c r="P3610" s="454">
        <v>44468</v>
      </c>
    </row>
    <row r="3611" spans="1:16" x14ac:dyDescent="0.2">
      <c r="A3611" s="451" t="s">
        <v>2746</v>
      </c>
      <c r="B3611" s="451" t="s">
        <v>1693</v>
      </c>
      <c r="C3611" s="451" t="s">
        <v>1432</v>
      </c>
      <c r="D3611" s="451" t="s">
        <v>1433</v>
      </c>
      <c r="E3611" s="451" t="s">
        <v>1442</v>
      </c>
      <c r="F3611" s="451" t="s">
        <v>2042</v>
      </c>
      <c r="G3611" s="452" t="s">
        <v>1436</v>
      </c>
      <c r="H3611" s="453">
        <v>20896</v>
      </c>
      <c r="I3611" s="452" t="s">
        <v>1648</v>
      </c>
      <c r="J3611" s="452" t="s">
        <v>1438</v>
      </c>
      <c r="K3611" s="452" t="s">
        <v>1438</v>
      </c>
      <c r="L3611" s="452" t="s">
        <v>1439</v>
      </c>
      <c r="M3611" s="452" t="s">
        <v>1440</v>
      </c>
      <c r="N3611" s="454">
        <v>44309</v>
      </c>
      <c r="O3611" s="452" t="s">
        <v>1440</v>
      </c>
      <c r="P3611" s="454">
        <v>44468</v>
      </c>
    </row>
    <row r="3612" spans="1:16" x14ac:dyDescent="0.2">
      <c r="A3612" s="451" t="s">
        <v>2746</v>
      </c>
      <c r="B3612" s="451" t="s">
        <v>1695</v>
      </c>
      <c r="C3612" s="451" t="s">
        <v>1432</v>
      </c>
      <c r="D3612" s="451" t="s">
        <v>1466</v>
      </c>
      <c r="E3612" s="451" t="s">
        <v>1434</v>
      </c>
      <c r="F3612" s="451" t="s">
        <v>1956</v>
      </c>
      <c r="G3612" s="452" t="s">
        <v>1436</v>
      </c>
      <c r="H3612" s="453">
        <v>143945.85999999999</v>
      </c>
      <c r="I3612" s="452" t="s">
        <v>1655</v>
      </c>
      <c r="J3612" s="452" t="s">
        <v>1438</v>
      </c>
      <c r="K3612" s="452" t="s">
        <v>1438</v>
      </c>
      <c r="L3612" s="452" t="s">
        <v>1439</v>
      </c>
      <c r="M3612" s="452" t="s">
        <v>1440</v>
      </c>
      <c r="N3612" s="454">
        <v>44341</v>
      </c>
      <c r="O3612" s="452" t="s">
        <v>1440</v>
      </c>
      <c r="P3612" s="454">
        <v>44468</v>
      </c>
    </row>
    <row r="3613" spans="1:16" x14ac:dyDescent="0.2">
      <c r="A3613" s="451" t="s">
        <v>2746</v>
      </c>
      <c r="B3613" s="451" t="s">
        <v>1697</v>
      </c>
      <c r="C3613" s="451" t="s">
        <v>1432</v>
      </c>
      <c r="D3613" s="451" t="s">
        <v>1433</v>
      </c>
      <c r="E3613" s="451" t="s">
        <v>1434</v>
      </c>
      <c r="F3613" s="451" t="s">
        <v>2197</v>
      </c>
      <c r="G3613" s="452" t="s">
        <v>1436</v>
      </c>
      <c r="H3613" s="453">
        <v>8109</v>
      </c>
      <c r="I3613" s="452" t="s">
        <v>1670</v>
      </c>
      <c r="J3613" s="452" t="s">
        <v>1438</v>
      </c>
      <c r="K3613" s="452" t="s">
        <v>1438</v>
      </c>
      <c r="L3613" s="452" t="s">
        <v>1439</v>
      </c>
      <c r="M3613" s="452" t="s">
        <v>1440</v>
      </c>
      <c r="N3613" s="454">
        <v>44309</v>
      </c>
      <c r="O3613" s="452" t="s">
        <v>1440</v>
      </c>
      <c r="P3613" s="454">
        <v>44468</v>
      </c>
    </row>
    <row r="3614" spans="1:16" ht="21" x14ac:dyDescent="0.2">
      <c r="A3614" s="451" t="s">
        <v>2746</v>
      </c>
      <c r="B3614" s="451" t="s">
        <v>1703</v>
      </c>
      <c r="C3614" s="451" t="s">
        <v>1432</v>
      </c>
      <c r="D3614" s="451" t="s">
        <v>1491</v>
      </c>
      <c r="E3614" s="451" t="s">
        <v>1442</v>
      </c>
      <c r="F3614" s="451" t="s">
        <v>2039</v>
      </c>
      <c r="G3614" s="452" t="s">
        <v>1436</v>
      </c>
      <c r="H3614" s="453">
        <v>9330</v>
      </c>
      <c r="I3614" s="452" t="s">
        <v>1613</v>
      </c>
      <c r="J3614" s="452" t="s">
        <v>1438</v>
      </c>
      <c r="K3614" s="452" t="s">
        <v>1438</v>
      </c>
      <c r="L3614" s="452" t="s">
        <v>1439</v>
      </c>
      <c r="M3614" s="452" t="s">
        <v>1440</v>
      </c>
      <c r="N3614" s="454">
        <v>44370</v>
      </c>
      <c r="O3614" s="452" t="s">
        <v>1440</v>
      </c>
      <c r="P3614" s="454">
        <v>44468</v>
      </c>
    </row>
    <row r="3615" spans="1:16" ht="21" x14ac:dyDescent="0.2">
      <c r="A3615" s="451" t="s">
        <v>2746</v>
      </c>
      <c r="B3615" s="451" t="s">
        <v>1703</v>
      </c>
      <c r="C3615" s="451" t="s">
        <v>1432</v>
      </c>
      <c r="D3615" s="451" t="s">
        <v>1507</v>
      </c>
      <c r="E3615" s="451" t="s">
        <v>1442</v>
      </c>
      <c r="F3615" s="451" t="s">
        <v>1921</v>
      </c>
      <c r="G3615" s="452" t="s">
        <v>1436</v>
      </c>
      <c r="H3615" s="453">
        <v>-9330</v>
      </c>
      <c r="I3615" s="452" t="s">
        <v>1707</v>
      </c>
      <c r="J3615" s="452" t="s">
        <v>1438</v>
      </c>
      <c r="K3615" s="452" t="s">
        <v>1438</v>
      </c>
      <c r="L3615" s="452" t="s">
        <v>1439</v>
      </c>
      <c r="M3615" s="452" t="s">
        <v>1440</v>
      </c>
      <c r="N3615" s="454">
        <v>44384</v>
      </c>
      <c r="O3615" s="452" t="s">
        <v>1440</v>
      </c>
      <c r="P3615" s="454">
        <v>44468</v>
      </c>
    </row>
    <row r="3616" spans="1:16" x14ac:dyDescent="0.2">
      <c r="A3616" s="451" t="s">
        <v>2746</v>
      </c>
      <c r="B3616" s="451" t="s">
        <v>1708</v>
      </c>
      <c r="C3616" s="451" t="s">
        <v>1432</v>
      </c>
      <c r="D3616" s="451" t="s">
        <v>1507</v>
      </c>
      <c r="E3616" s="451" t="s">
        <v>1434</v>
      </c>
      <c r="F3616" s="451" t="s">
        <v>1862</v>
      </c>
      <c r="G3616" s="452" t="s">
        <v>1436</v>
      </c>
      <c r="H3616" s="453">
        <v>9330</v>
      </c>
      <c r="I3616" s="452" t="s">
        <v>1707</v>
      </c>
      <c r="J3616" s="452" t="s">
        <v>1438</v>
      </c>
      <c r="K3616" s="452" t="s">
        <v>1438</v>
      </c>
      <c r="L3616" s="452" t="s">
        <v>1439</v>
      </c>
      <c r="M3616" s="452" t="s">
        <v>1440</v>
      </c>
      <c r="N3616" s="454">
        <v>44384</v>
      </c>
      <c r="O3616" s="452" t="s">
        <v>1440</v>
      </c>
      <c r="P3616" s="454">
        <v>44468</v>
      </c>
    </row>
    <row r="3617" spans="1:16" ht="21" x14ac:dyDescent="0.2">
      <c r="A3617" s="451" t="s">
        <v>2746</v>
      </c>
      <c r="B3617" s="451" t="s">
        <v>1708</v>
      </c>
      <c r="C3617" s="451" t="s">
        <v>1432</v>
      </c>
      <c r="D3617" s="451" t="s">
        <v>1531</v>
      </c>
      <c r="E3617" s="451" t="s">
        <v>1568</v>
      </c>
      <c r="F3617" s="451" t="s">
        <v>1688</v>
      </c>
      <c r="G3617" s="452" t="s">
        <v>1436</v>
      </c>
      <c r="H3617" s="453">
        <v>1631.25</v>
      </c>
      <c r="I3617" s="452" t="s">
        <v>1627</v>
      </c>
      <c r="J3617" s="455"/>
      <c r="K3617" s="452" t="s">
        <v>1533</v>
      </c>
      <c r="L3617" s="452" t="s">
        <v>1439</v>
      </c>
      <c r="M3617" s="452" t="s">
        <v>1452</v>
      </c>
      <c r="N3617" s="454">
        <v>44496</v>
      </c>
      <c r="O3617" s="452" t="s">
        <v>1534</v>
      </c>
      <c r="P3617" s="454">
        <v>44497</v>
      </c>
    </row>
    <row r="3618" spans="1:16" ht="21" x14ac:dyDescent="0.2">
      <c r="A3618" s="451" t="s">
        <v>2746</v>
      </c>
      <c r="B3618" s="451" t="s">
        <v>1708</v>
      </c>
      <c r="C3618" s="451" t="s">
        <v>1432</v>
      </c>
      <c r="D3618" s="451" t="s">
        <v>1531</v>
      </c>
      <c r="E3618" s="451" t="s">
        <v>1628</v>
      </c>
      <c r="F3618" s="451" t="s">
        <v>1688</v>
      </c>
      <c r="G3618" s="452" t="s">
        <v>1436</v>
      </c>
      <c r="H3618" s="453">
        <v>1476.56</v>
      </c>
      <c r="I3618" s="452" t="s">
        <v>1629</v>
      </c>
      <c r="J3618" s="455"/>
      <c r="K3618" s="452" t="s">
        <v>1533</v>
      </c>
      <c r="L3618" s="452" t="s">
        <v>1439</v>
      </c>
      <c r="M3618" s="452" t="s">
        <v>1452</v>
      </c>
      <c r="N3618" s="454">
        <v>44496</v>
      </c>
      <c r="O3618" s="452" t="s">
        <v>1534</v>
      </c>
      <c r="P3618" s="454">
        <v>44497</v>
      </c>
    </row>
    <row r="3619" spans="1:16" x14ac:dyDescent="0.2">
      <c r="A3619" s="451" t="s">
        <v>2746</v>
      </c>
      <c r="B3619" s="451" t="s">
        <v>1575</v>
      </c>
      <c r="C3619" s="451" t="s">
        <v>1432</v>
      </c>
      <c r="D3619" s="451" t="s">
        <v>1507</v>
      </c>
      <c r="E3619" s="451" t="s">
        <v>1442</v>
      </c>
      <c r="F3619" s="451" t="s">
        <v>2700</v>
      </c>
      <c r="G3619" s="452" t="s">
        <v>1436</v>
      </c>
      <c r="H3619" s="453">
        <v>25348</v>
      </c>
      <c r="I3619" s="452" t="s">
        <v>1712</v>
      </c>
      <c r="J3619" s="452" t="s">
        <v>1438</v>
      </c>
      <c r="K3619" s="452" t="s">
        <v>1438</v>
      </c>
      <c r="L3619" s="452" t="s">
        <v>1439</v>
      </c>
      <c r="M3619" s="452" t="s">
        <v>1440</v>
      </c>
      <c r="N3619" s="454">
        <v>44399</v>
      </c>
      <c r="O3619" s="452" t="s">
        <v>1440</v>
      </c>
      <c r="P3619" s="454">
        <v>44468</v>
      </c>
    </row>
    <row r="3620" spans="1:16" ht="21" x14ac:dyDescent="0.2">
      <c r="A3620" s="451" t="s">
        <v>2746</v>
      </c>
      <c r="B3620" s="451" t="s">
        <v>1575</v>
      </c>
      <c r="C3620" s="451" t="s">
        <v>1432</v>
      </c>
      <c r="D3620" s="451" t="s">
        <v>1448</v>
      </c>
      <c r="E3620" s="451" t="s">
        <v>1460</v>
      </c>
      <c r="F3620" s="451" t="s">
        <v>1688</v>
      </c>
      <c r="G3620" s="452" t="s">
        <v>1436</v>
      </c>
      <c r="H3620" s="453">
        <v>20278</v>
      </c>
      <c r="I3620" s="452" t="s">
        <v>1462</v>
      </c>
      <c r="J3620" s="455"/>
      <c r="K3620" s="452" t="s">
        <v>1533</v>
      </c>
      <c r="L3620" s="452" t="s">
        <v>1439</v>
      </c>
      <c r="M3620" s="452" t="s">
        <v>1452</v>
      </c>
      <c r="N3620" s="454">
        <v>44550</v>
      </c>
      <c r="O3620" s="452" t="s">
        <v>1453</v>
      </c>
      <c r="P3620" s="454">
        <v>44553</v>
      </c>
    </row>
    <row r="3621" spans="1:16" x14ac:dyDescent="0.2">
      <c r="A3621" s="451" t="s">
        <v>2746</v>
      </c>
      <c r="B3621" s="451" t="s">
        <v>1713</v>
      </c>
      <c r="C3621" s="451" t="s">
        <v>1432</v>
      </c>
      <c r="D3621" s="451" t="s">
        <v>1466</v>
      </c>
      <c r="E3621" s="451" t="s">
        <v>1442</v>
      </c>
      <c r="F3621" s="451" t="s">
        <v>2130</v>
      </c>
      <c r="G3621" s="452" t="s">
        <v>1436</v>
      </c>
      <c r="H3621" s="453">
        <v>7662</v>
      </c>
      <c r="I3621" s="452" t="s">
        <v>1676</v>
      </c>
      <c r="J3621" s="452" t="s">
        <v>1438</v>
      </c>
      <c r="K3621" s="452" t="s">
        <v>1438</v>
      </c>
      <c r="L3621" s="452" t="s">
        <v>1439</v>
      </c>
      <c r="M3621" s="452" t="s">
        <v>1440</v>
      </c>
      <c r="N3621" s="454">
        <v>44330</v>
      </c>
      <c r="O3621" s="452" t="s">
        <v>1440</v>
      </c>
      <c r="P3621" s="454">
        <v>44468</v>
      </c>
    </row>
    <row r="3622" spans="1:16" x14ac:dyDescent="0.2">
      <c r="A3622" s="451" t="s">
        <v>2746</v>
      </c>
      <c r="B3622" s="451" t="s">
        <v>1713</v>
      </c>
      <c r="C3622" s="451" t="s">
        <v>1432</v>
      </c>
      <c r="D3622" s="451" t="s">
        <v>1507</v>
      </c>
      <c r="E3622" s="451" t="s">
        <v>1442</v>
      </c>
      <c r="F3622" s="451" t="s">
        <v>2101</v>
      </c>
      <c r="G3622" s="452" t="s">
        <v>1436</v>
      </c>
      <c r="H3622" s="453">
        <v>26677</v>
      </c>
      <c r="I3622" s="452" t="s">
        <v>1640</v>
      </c>
      <c r="J3622" s="452" t="s">
        <v>1438</v>
      </c>
      <c r="K3622" s="452" t="s">
        <v>1438</v>
      </c>
      <c r="L3622" s="452" t="s">
        <v>1439</v>
      </c>
      <c r="M3622" s="452" t="s">
        <v>1440</v>
      </c>
      <c r="N3622" s="454">
        <v>44384</v>
      </c>
      <c r="O3622" s="452" t="s">
        <v>1440</v>
      </c>
      <c r="P3622" s="454">
        <v>44468</v>
      </c>
    </row>
    <row r="3623" spans="1:16" ht="21" x14ac:dyDescent="0.2">
      <c r="A3623" s="451" t="s">
        <v>2746</v>
      </c>
      <c r="B3623" s="451" t="s">
        <v>1713</v>
      </c>
      <c r="C3623" s="451" t="s">
        <v>1432</v>
      </c>
      <c r="D3623" s="451" t="s">
        <v>1540</v>
      </c>
      <c r="E3623" s="451" t="s">
        <v>1677</v>
      </c>
      <c r="F3623" s="451" t="s">
        <v>2523</v>
      </c>
      <c r="G3623" s="452" t="s">
        <v>1436</v>
      </c>
      <c r="H3623" s="453">
        <v>10728</v>
      </c>
      <c r="I3623" s="452" t="s">
        <v>1678</v>
      </c>
      <c r="J3623" s="455"/>
      <c r="K3623" s="452" t="s">
        <v>1533</v>
      </c>
      <c r="L3623" s="452" t="s">
        <v>1439</v>
      </c>
      <c r="M3623" s="452" t="s">
        <v>1452</v>
      </c>
      <c r="N3623" s="454">
        <v>44525</v>
      </c>
      <c r="O3623" s="452" t="s">
        <v>1534</v>
      </c>
      <c r="P3623" s="454">
        <v>44525</v>
      </c>
    </row>
    <row r="3624" spans="1:16" x14ac:dyDescent="0.2">
      <c r="A3624" s="451" t="s">
        <v>2746</v>
      </c>
      <c r="B3624" s="451" t="s">
        <v>1717</v>
      </c>
      <c r="C3624" s="451" t="s">
        <v>1432</v>
      </c>
      <c r="D3624" s="451" t="s">
        <v>1433</v>
      </c>
      <c r="E3624" s="451" t="s">
        <v>1442</v>
      </c>
      <c r="F3624" s="451" t="s">
        <v>2329</v>
      </c>
      <c r="G3624" s="452" t="s">
        <v>1436</v>
      </c>
      <c r="H3624" s="453">
        <v>126897</v>
      </c>
      <c r="I3624" s="452" t="s">
        <v>1654</v>
      </c>
      <c r="J3624" s="452" t="s">
        <v>1438</v>
      </c>
      <c r="K3624" s="452" t="s">
        <v>1438</v>
      </c>
      <c r="L3624" s="452" t="s">
        <v>1439</v>
      </c>
      <c r="M3624" s="452" t="s">
        <v>1440</v>
      </c>
      <c r="N3624" s="454">
        <v>44312</v>
      </c>
      <c r="O3624" s="452" t="s">
        <v>1440</v>
      </c>
      <c r="P3624" s="454">
        <v>44468</v>
      </c>
    </row>
    <row r="3625" spans="1:16" ht="21" x14ac:dyDescent="0.2">
      <c r="A3625" s="451" t="s">
        <v>2747</v>
      </c>
      <c r="B3625" s="451" t="s">
        <v>1463</v>
      </c>
      <c r="C3625" s="451" t="s">
        <v>1432</v>
      </c>
      <c r="D3625" s="451" t="s">
        <v>1433</v>
      </c>
      <c r="E3625" s="451" t="s">
        <v>1434</v>
      </c>
      <c r="F3625" s="451" t="s">
        <v>1503</v>
      </c>
      <c r="G3625" s="452" t="s">
        <v>1436</v>
      </c>
      <c r="H3625" s="453">
        <v>691350</v>
      </c>
      <c r="I3625" s="452" t="s">
        <v>1650</v>
      </c>
      <c r="J3625" s="452" t="s">
        <v>1438</v>
      </c>
      <c r="K3625" s="452" t="s">
        <v>1438</v>
      </c>
      <c r="L3625" s="452" t="s">
        <v>1439</v>
      </c>
      <c r="M3625" s="452" t="s">
        <v>1440</v>
      </c>
      <c r="N3625" s="454">
        <v>44309</v>
      </c>
      <c r="O3625" s="452" t="s">
        <v>1440</v>
      </c>
      <c r="P3625" s="454">
        <v>44468</v>
      </c>
    </row>
    <row r="3626" spans="1:16" x14ac:dyDescent="0.2">
      <c r="A3626" s="451" t="s">
        <v>2747</v>
      </c>
      <c r="B3626" s="451" t="s">
        <v>1693</v>
      </c>
      <c r="C3626" s="451" t="s">
        <v>1432</v>
      </c>
      <c r="D3626" s="451" t="s">
        <v>1433</v>
      </c>
      <c r="E3626" s="451" t="s">
        <v>1442</v>
      </c>
      <c r="F3626" s="451" t="s">
        <v>2291</v>
      </c>
      <c r="G3626" s="452" t="s">
        <v>1436</v>
      </c>
      <c r="H3626" s="453">
        <v>4435</v>
      </c>
      <c r="I3626" s="452" t="s">
        <v>1648</v>
      </c>
      <c r="J3626" s="452" t="s">
        <v>1438</v>
      </c>
      <c r="K3626" s="452" t="s">
        <v>1438</v>
      </c>
      <c r="L3626" s="452" t="s">
        <v>1439</v>
      </c>
      <c r="M3626" s="452" t="s">
        <v>1440</v>
      </c>
      <c r="N3626" s="454">
        <v>44309</v>
      </c>
      <c r="O3626" s="452" t="s">
        <v>1440</v>
      </c>
      <c r="P3626" s="454">
        <v>44468</v>
      </c>
    </row>
    <row r="3627" spans="1:16" x14ac:dyDescent="0.2">
      <c r="A3627" s="451" t="s">
        <v>2747</v>
      </c>
      <c r="B3627" s="451" t="s">
        <v>1695</v>
      </c>
      <c r="C3627" s="451" t="s">
        <v>1432</v>
      </c>
      <c r="D3627" s="451" t="s">
        <v>1466</v>
      </c>
      <c r="E3627" s="451" t="s">
        <v>1442</v>
      </c>
      <c r="F3627" s="451" t="s">
        <v>2571</v>
      </c>
      <c r="G3627" s="452" t="s">
        <v>1436</v>
      </c>
      <c r="H3627" s="453">
        <v>67020.14</v>
      </c>
      <c r="I3627" s="452" t="s">
        <v>1655</v>
      </c>
      <c r="J3627" s="452" t="s">
        <v>1438</v>
      </c>
      <c r="K3627" s="452" t="s">
        <v>1438</v>
      </c>
      <c r="L3627" s="452" t="s">
        <v>1439</v>
      </c>
      <c r="M3627" s="452" t="s">
        <v>1440</v>
      </c>
      <c r="N3627" s="454">
        <v>44341</v>
      </c>
      <c r="O3627" s="452" t="s">
        <v>1440</v>
      </c>
      <c r="P3627" s="454">
        <v>44468</v>
      </c>
    </row>
    <row r="3628" spans="1:16" x14ac:dyDescent="0.2">
      <c r="A3628" s="451" t="s">
        <v>2747</v>
      </c>
      <c r="B3628" s="451" t="s">
        <v>1697</v>
      </c>
      <c r="C3628" s="451" t="s">
        <v>1432</v>
      </c>
      <c r="D3628" s="451" t="s">
        <v>1433</v>
      </c>
      <c r="E3628" s="451" t="s">
        <v>1442</v>
      </c>
      <c r="F3628" s="451" t="s">
        <v>2076</v>
      </c>
      <c r="G3628" s="452" t="s">
        <v>1436</v>
      </c>
      <c r="H3628" s="453">
        <v>11348</v>
      </c>
      <c r="I3628" s="452" t="s">
        <v>1670</v>
      </c>
      <c r="J3628" s="452" t="s">
        <v>1438</v>
      </c>
      <c r="K3628" s="452" t="s">
        <v>1438</v>
      </c>
      <c r="L3628" s="452" t="s">
        <v>1439</v>
      </c>
      <c r="M3628" s="452" t="s">
        <v>1440</v>
      </c>
      <c r="N3628" s="454">
        <v>44309</v>
      </c>
      <c r="O3628" s="452" t="s">
        <v>1440</v>
      </c>
      <c r="P3628" s="454">
        <v>44468</v>
      </c>
    </row>
    <row r="3629" spans="1:16" x14ac:dyDescent="0.2">
      <c r="A3629" s="451" t="s">
        <v>2747</v>
      </c>
      <c r="B3629" s="451" t="s">
        <v>1697</v>
      </c>
      <c r="C3629" s="451" t="s">
        <v>1432</v>
      </c>
      <c r="D3629" s="451" t="s">
        <v>1448</v>
      </c>
      <c r="E3629" s="451" t="s">
        <v>1544</v>
      </c>
      <c r="F3629" s="451" t="s">
        <v>1802</v>
      </c>
      <c r="G3629" s="452" t="s">
        <v>1436</v>
      </c>
      <c r="H3629" s="453">
        <v>4256</v>
      </c>
      <c r="I3629" s="452" t="s">
        <v>1564</v>
      </c>
      <c r="J3629" s="455"/>
      <c r="K3629" s="452" t="s">
        <v>1533</v>
      </c>
      <c r="L3629" s="452" t="s">
        <v>1439</v>
      </c>
      <c r="M3629" s="452" t="s">
        <v>1452</v>
      </c>
      <c r="N3629" s="454">
        <v>44539</v>
      </c>
      <c r="O3629" s="452" t="s">
        <v>1453</v>
      </c>
      <c r="P3629" s="454">
        <v>44544</v>
      </c>
    </row>
    <row r="3630" spans="1:16" ht="21" x14ac:dyDescent="0.2">
      <c r="A3630" s="451" t="s">
        <v>2747</v>
      </c>
      <c r="B3630" s="451" t="s">
        <v>1703</v>
      </c>
      <c r="C3630" s="451" t="s">
        <v>1432</v>
      </c>
      <c r="D3630" s="451" t="s">
        <v>1491</v>
      </c>
      <c r="E3630" s="451" t="s">
        <v>1442</v>
      </c>
      <c r="F3630" s="451" t="s">
        <v>1929</v>
      </c>
      <c r="G3630" s="452" t="s">
        <v>1436</v>
      </c>
      <c r="H3630" s="453">
        <v>864</v>
      </c>
      <c r="I3630" s="452" t="s">
        <v>1609</v>
      </c>
      <c r="J3630" s="452" t="s">
        <v>1438</v>
      </c>
      <c r="K3630" s="452" t="s">
        <v>1438</v>
      </c>
      <c r="L3630" s="452" t="s">
        <v>1439</v>
      </c>
      <c r="M3630" s="452" t="s">
        <v>1440</v>
      </c>
      <c r="N3630" s="454">
        <v>44370</v>
      </c>
      <c r="O3630" s="452" t="s">
        <v>1440</v>
      </c>
      <c r="P3630" s="454">
        <v>44468</v>
      </c>
    </row>
    <row r="3631" spans="1:16" ht="21" x14ac:dyDescent="0.2">
      <c r="A3631" s="451" t="s">
        <v>2747</v>
      </c>
      <c r="B3631" s="451" t="s">
        <v>1703</v>
      </c>
      <c r="C3631" s="451" t="s">
        <v>1432</v>
      </c>
      <c r="D3631" s="451" t="s">
        <v>1491</v>
      </c>
      <c r="E3631" s="451" t="s">
        <v>1434</v>
      </c>
      <c r="F3631" s="451" t="s">
        <v>2163</v>
      </c>
      <c r="G3631" s="452" t="s">
        <v>1436</v>
      </c>
      <c r="H3631" s="453">
        <v>5960</v>
      </c>
      <c r="I3631" s="452" t="s">
        <v>1613</v>
      </c>
      <c r="J3631" s="452" t="s">
        <v>1438</v>
      </c>
      <c r="K3631" s="452" t="s">
        <v>1438</v>
      </c>
      <c r="L3631" s="452" t="s">
        <v>1439</v>
      </c>
      <c r="M3631" s="452" t="s">
        <v>1440</v>
      </c>
      <c r="N3631" s="454">
        <v>44370</v>
      </c>
      <c r="O3631" s="452" t="s">
        <v>1440</v>
      </c>
      <c r="P3631" s="454">
        <v>44468</v>
      </c>
    </row>
    <row r="3632" spans="1:16" ht="21" x14ac:dyDescent="0.2">
      <c r="A3632" s="451" t="s">
        <v>2747</v>
      </c>
      <c r="B3632" s="451" t="s">
        <v>1703</v>
      </c>
      <c r="C3632" s="451" t="s">
        <v>1432</v>
      </c>
      <c r="D3632" s="451" t="s">
        <v>1507</v>
      </c>
      <c r="E3632" s="451" t="s">
        <v>1442</v>
      </c>
      <c r="F3632" s="451" t="s">
        <v>2748</v>
      </c>
      <c r="G3632" s="452" t="s">
        <v>1436</v>
      </c>
      <c r="H3632" s="453">
        <v>-5960</v>
      </c>
      <c r="I3632" s="452" t="s">
        <v>1707</v>
      </c>
      <c r="J3632" s="452" t="s">
        <v>1438</v>
      </c>
      <c r="K3632" s="452" t="s">
        <v>1438</v>
      </c>
      <c r="L3632" s="452" t="s">
        <v>1439</v>
      </c>
      <c r="M3632" s="452" t="s">
        <v>1440</v>
      </c>
      <c r="N3632" s="454">
        <v>44384</v>
      </c>
      <c r="O3632" s="452" t="s">
        <v>1440</v>
      </c>
      <c r="P3632" s="454">
        <v>44468</v>
      </c>
    </row>
    <row r="3633" spans="1:16" x14ac:dyDescent="0.2">
      <c r="A3633" s="451" t="s">
        <v>2747</v>
      </c>
      <c r="B3633" s="451" t="s">
        <v>1758</v>
      </c>
      <c r="C3633" s="451" t="s">
        <v>1432</v>
      </c>
      <c r="D3633" s="451" t="s">
        <v>1466</v>
      </c>
      <c r="E3633" s="451" t="s">
        <v>1434</v>
      </c>
      <c r="F3633" s="451" t="s">
        <v>2320</v>
      </c>
      <c r="G3633" s="452" t="s">
        <v>1436</v>
      </c>
      <c r="H3633" s="453">
        <v>28389.42</v>
      </c>
      <c r="I3633" s="452" t="s">
        <v>1474</v>
      </c>
      <c r="J3633" s="452" t="s">
        <v>1438</v>
      </c>
      <c r="K3633" s="452" t="s">
        <v>1438</v>
      </c>
      <c r="L3633" s="452" t="s">
        <v>1439</v>
      </c>
      <c r="M3633" s="452" t="s">
        <v>1440</v>
      </c>
      <c r="N3633" s="454">
        <v>44329</v>
      </c>
      <c r="O3633" s="452" t="s">
        <v>1440</v>
      </c>
      <c r="P3633" s="454">
        <v>44468</v>
      </c>
    </row>
    <row r="3634" spans="1:16" x14ac:dyDescent="0.2">
      <c r="A3634" s="451" t="s">
        <v>2747</v>
      </c>
      <c r="B3634" s="451" t="s">
        <v>1708</v>
      </c>
      <c r="C3634" s="451" t="s">
        <v>1432</v>
      </c>
      <c r="D3634" s="451" t="s">
        <v>1507</v>
      </c>
      <c r="E3634" s="451" t="s">
        <v>1442</v>
      </c>
      <c r="F3634" s="451" t="s">
        <v>2266</v>
      </c>
      <c r="G3634" s="452" t="s">
        <v>1436</v>
      </c>
      <c r="H3634" s="453">
        <v>5960</v>
      </c>
      <c r="I3634" s="452" t="s">
        <v>1707</v>
      </c>
      <c r="J3634" s="452" t="s">
        <v>1438</v>
      </c>
      <c r="K3634" s="452" t="s">
        <v>1438</v>
      </c>
      <c r="L3634" s="452" t="s">
        <v>1439</v>
      </c>
      <c r="M3634" s="452" t="s">
        <v>1440</v>
      </c>
      <c r="N3634" s="454">
        <v>44384</v>
      </c>
      <c r="O3634" s="452" t="s">
        <v>1440</v>
      </c>
      <c r="P3634" s="454">
        <v>44468</v>
      </c>
    </row>
    <row r="3635" spans="1:16" ht="21" x14ac:dyDescent="0.2">
      <c r="A3635" s="451" t="s">
        <v>2747</v>
      </c>
      <c r="B3635" s="451" t="s">
        <v>1708</v>
      </c>
      <c r="C3635" s="451" t="s">
        <v>1432</v>
      </c>
      <c r="D3635" s="451" t="s">
        <v>1531</v>
      </c>
      <c r="E3635" s="451" t="s">
        <v>1568</v>
      </c>
      <c r="F3635" s="451" t="s">
        <v>1798</v>
      </c>
      <c r="G3635" s="452" t="s">
        <v>1436</v>
      </c>
      <c r="H3635" s="453">
        <v>1268.75</v>
      </c>
      <c r="I3635" s="452" t="s">
        <v>1627</v>
      </c>
      <c r="J3635" s="455"/>
      <c r="K3635" s="452" t="s">
        <v>1533</v>
      </c>
      <c r="L3635" s="452" t="s">
        <v>1439</v>
      </c>
      <c r="M3635" s="452" t="s">
        <v>1452</v>
      </c>
      <c r="N3635" s="454">
        <v>44496</v>
      </c>
      <c r="O3635" s="452" t="s">
        <v>1534</v>
      </c>
      <c r="P3635" s="454">
        <v>44497</v>
      </c>
    </row>
    <row r="3636" spans="1:16" ht="21" x14ac:dyDescent="0.2">
      <c r="A3636" s="451" t="s">
        <v>2747</v>
      </c>
      <c r="B3636" s="451" t="s">
        <v>1708</v>
      </c>
      <c r="C3636" s="451" t="s">
        <v>1432</v>
      </c>
      <c r="D3636" s="451" t="s">
        <v>1531</v>
      </c>
      <c r="E3636" s="451" t="s">
        <v>1628</v>
      </c>
      <c r="F3636" s="451" t="s">
        <v>1798</v>
      </c>
      <c r="G3636" s="452" t="s">
        <v>1436</v>
      </c>
      <c r="H3636" s="453">
        <v>945</v>
      </c>
      <c r="I3636" s="452" t="s">
        <v>1629</v>
      </c>
      <c r="J3636" s="455"/>
      <c r="K3636" s="452" t="s">
        <v>1533</v>
      </c>
      <c r="L3636" s="452" t="s">
        <v>1439</v>
      </c>
      <c r="M3636" s="452" t="s">
        <v>1452</v>
      </c>
      <c r="N3636" s="454">
        <v>44496</v>
      </c>
      <c r="O3636" s="452" t="s">
        <v>1534</v>
      </c>
      <c r="P3636" s="454">
        <v>44497</v>
      </c>
    </row>
    <row r="3637" spans="1:16" x14ac:dyDescent="0.2">
      <c r="A3637" s="451" t="s">
        <v>2747</v>
      </c>
      <c r="B3637" s="451" t="s">
        <v>1575</v>
      </c>
      <c r="C3637" s="451" t="s">
        <v>1432</v>
      </c>
      <c r="D3637" s="451" t="s">
        <v>1507</v>
      </c>
      <c r="E3637" s="451" t="s">
        <v>1442</v>
      </c>
      <c r="F3637" s="451" t="s">
        <v>1779</v>
      </c>
      <c r="G3637" s="452" t="s">
        <v>1436</v>
      </c>
      <c r="H3637" s="453">
        <v>20906</v>
      </c>
      <c r="I3637" s="452" t="s">
        <v>1712</v>
      </c>
      <c r="J3637" s="452" t="s">
        <v>1438</v>
      </c>
      <c r="K3637" s="452" t="s">
        <v>1438</v>
      </c>
      <c r="L3637" s="452" t="s">
        <v>1439</v>
      </c>
      <c r="M3637" s="452" t="s">
        <v>1440</v>
      </c>
      <c r="N3637" s="454">
        <v>44399</v>
      </c>
      <c r="O3637" s="452" t="s">
        <v>1440</v>
      </c>
      <c r="P3637" s="454">
        <v>44468</v>
      </c>
    </row>
    <row r="3638" spans="1:16" ht="21" x14ac:dyDescent="0.2">
      <c r="A3638" s="451" t="s">
        <v>2747</v>
      </c>
      <c r="B3638" s="451" t="s">
        <v>1575</v>
      </c>
      <c r="C3638" s="451" t="s">
        <v>1432</v>
      </c>
      <c r="D3638" s="451" t="s">
        <v>1448</v>
      </c>
      <c r="E3638" s="451" t="s">
        <v>1460</v>
      </c>
      <c r="F3638" s="451" t="s">
        <v>1798</v>
      </c>
      <c r="G3638" s="452" t="s">
        <v>1436</v>
      </c>
      <c r="H3638" s="453">
        <v>16725</v>
      </c>
      <c r="I3638" s="452" t="s">
        <v>1462</v>
      </c>
      <c r="J3638" s="455"/>
      <c r="K3638" s="452" t="s">
        <v>1533</v>
      </c>
      <c r="L3638" s="452" t="s">
        <v>1439</v>
      </c>
      <c r="M3638" s="452" t="s">
        <v>1452</v>
      </c>
      <c r="N3638" s="454">
        <v>44550</v>
      </c>
      <c r="O3638" s="452" t="s">
        <v>1453</v>
      </c>
      <c r="P3638" s="454">
        <v>44553</v>
      </c>
    </row>
    <row r="3639" spans="1:16" x14ac:dyDescent="0.2">
      <c r="A3639" s="451" t="s">
        <v>2747</v>
      </c>
      <c r="B3639" s="451" t="s">
        <v>1713</v>
      </c>
      <c r="C3639" s="451" t="s">
        <v>1432</v>
      </c>
      <c r="D3639" s="451" t="s">
        <v>1466</v>
      </c>
      <c r="E3639" s="451" t="s">
        <v>1442</v>
      </c>
      <c r="F3639" s="451" t="s">
        <v>2348</v>
      </c>
      <c r="G3639" s="452" t="s">
        <v>1436</v>
      </c>
      <c r="H3639" s="453">
        <v>7267</v>
      </c>
      <c r="I3639" s="452" t="s">
        <v>1676</v>
      </c>
      <c r="J3639" s="452" t="s">
        <v>1438</v>
      </c>
      <c r="K3639" s="452" t="s">
        <v>1438</v>
      </c>
      <c r="L3639" s="452" t="s">
        <v>1439</v>
      </c>
      <c r="M3639" s="452" t="s">
        <v>1440</v>
      </c>
      <c r="N3639" s="454">
        <v>44330</v>
      </c>
      <c r="O3639" s="452" t="s">
        <v>1440</v>
      </c>
      <c r="P3639" s="454">
        <v>44468</v>
      </c>
    </row>
    <row r="3640" spans="1:16" x14ac:dyDescent="0.2">
      <c r="A3640" s="451" t="s">
        <v>2747</v>
      </c>
      <c r="B3640" s="451" t="s">
        <v>1713</v>
      </c>
      <c r="C3640" s="451" t="s">
        <v>1432</v>
      </c>
      <c r="D3640" s="451" t="s">
        <v>1507</v>
      </c>
      <c r="E3640" s="451" t="s">
        <v>1442</v>
      </c>
      <c r="F3640" s="451" t="s">
        <v>2217</v>
      </c>
      <c r="G3640" s="452" t="s">
        <v>1436</v>
      </c>
      <c r="H3640" s="453">
        <v>28251</v>
      </c>
      <c r="I3640" s="452" t="s">
        <v>1640</v>
      </c>
      <c r="J3640" s="452" t="s">
        <v>1438</v>
      </c>
      <c r="K3640" s="452" t="s">
        <v>1438</v>
      </c>
      <c r="L3640" s="452" t="s">
        <v>1439</v>
      </c>
      <c r="M3640" s="452" t="s">
        <v>1440</v>
      </c>
      <c r="N3640" s="454">
        <v>44384</v>
      </c>
      <c r="O3640" s="452" t="s">
        <v>1440</v>
      </c>
      <c r="P3640" s="454">
        <v>44468</v>
      </c>
    </row>
    <row r="3641" spans="1:16" ht="21" x14ac:dyDescent="0.2">
      <c r="A3641" s="451" t="s">
        <v>2747</v>
      </c>
      <c r="B3641" s="451" t="s">
        <v>1713</v>
      </c>
      <c r="C3641" s="451" t="s">
        <v>1432</v>
      </c>
      <c r="D3641" s="451" t="s">
        <v>1540</v>
      </c>
      <c r="E3641" s="451" t="s">
        <v>1677</v>
      </c>
      <c r="F3641" s="451" t="s">
        <v>1906</v>
      </c>
      <c r="G3641" s="452" t="s">
        <v>1436</v>
      </c>
      <c r="H3641" s="453">
        <v>10197</v>
      </c>
      <c r="I3641" s="452" t="s">
        <v>1678</v>
      </c>
      <c r="J3641" s="455"/>
      <c r="K3641" s="452" t="s">
        <v>1533</v>
      </c>
      <c r="L3641" s="452" t="s">
        <v>1439</v>
      </c>
      <c r="M3641" s="452" t="s">
        <v>1452</v>
      </c>
      <c r="N3641" s="454">
        <v>44525</v>
      </c>
      <c r="O3641" s="452" t="s">
        <v>1534</v>
      </c>
      <c r="P3641" s="454">
        <v>44525</v>
      </c>
    </row>
    <row r="3642" spans="1:16" x14ac:dyDescent="0.2">
      <c r="A3642" s="451" t="s">
        <v>2747</v>
      </c>
      <c r="B3642" s="451" t="s">
        <v>1717</v>
      </c>
      <c r="C3642" s="451" t="s">
        <v>1432</v>
      </c>
      <c r="D3642" s="451" t="s">
        <v>1433</v>
      </c>
      <c r="E3642" s="451" t="s">
        <v>1434</v>
      </c>
      <c r="F3642" s="451" t="s">
        <v>2243</v>
      </c>
      <c r="G3642" s="452" t="s">
        <v>1436</v>
      </c>
      <c r="H3642" s="453">
        <v>72565</v>
      </c>
      <c r="I3642" s="452" t="s">
        <v>1654</v>
      </c>
      <c r="J3642" s="452" t="s">
        <v>1438</v>
      </c>
      <c r="K3642" s="452" t="s">
        <v>1438</v>
      </c>
      <c r="L3642" s="452" t="s">
        <v>1439</v>
      </c>
      <c r="M3642" s="452" t="s">
        <v>1440</v>
      </c>
      <c r="N3642" s="454">
        <v>44312</v>
      </c>
      <c r="O3642" s="452" t="s">
        <v>1440</v>
      </c>
      <c r="P3642" s="454">
        <v>44468</v>
      </c>
    </row>
    <row r="3643" spans="1:16" ht="21" x14ac:dyDescent="0.2">
      <c r="A3643" s="451" t="s">
        <v>2749</v>
      </c>
      <c r="B3643" s="451" t="s">
        <v>1463</v>
      </c>
      <c r="C3643" s="451" t="s">
        <v>1432</v>
      </c>
      <c r="D3643" s="451" t="s">
        <v>1433</v>
      </c>
      <c r="E3643" s="451" t="s">
        <v>1442</v>
      </c>
      <c r="F3643" s="451" t="s">
        <v>2690</v>
      </c>
      <c r="G3643" s="452" t="s">
        <v>1436</v>
      </c>
      <c r="H3643" s="453">
        <v>407994</v>
      </c>
      <c r="I3643" s="452" t="s">
        <v>1650</v>
      </c>
      <c r="J3643" s="452" t="s">
        <v>1438</v>
      </c>
      <c r="K3643" s="452" t="s">
        <v>1438</v>
      </c>
      <c r="L3643" s="452" t="s">
        <v>1439</v>
      </c>
      <c r="M3643" s="452" t="s">
        <v>1440</v>
      </c>
      <c r="N3643" s="454">
        <v>44309</v>
      </c>
      <c r="O3643" s="452" t="s">
        <v>1440</v>
      </c>
      <c r="P3643" s="454">
        <v>44468</v>
      </c>
    </row>
    <row r="3644" spans="1:16" x14ac:dyDescent="0.2">
      <c r="A3644" s="451" t="s">
        <v>2749</v>
      </c>
      <c r="B3644" s="451" t="s">
        <v>1693</v>
      </c>
      <c r="C3644" s="451" t="s">
        <v>1432</v>
      </c>
      <c r="D3644" s="451" t="s">
        <v>1433</v>
      </c>
      <c r="E3644" s="451" t="s">
        <v>1434</v>
      </c>
      <c r="F3644" s="451" t="s">
        <v>2424</v>
      </c>
      <c r="G3644" s="452" t="s">
        <v>1436</v>
      </c>
      <c r="H3644" s="453">
        <v>1681</v>
      </c>
      <c r="I3644" s="452" t="s">
        <v>1648</v>
      </c>
      <c r="J3644" s="452" t="s">
        <v>1438</v>
      </c>
      <c r="K3644" s="452" t="s">
        <v>1438</v>
      </c>
      <c r="L3644" s="452" t="s">
        <v>1439</v>
      </c>
      <c r="M3644" s="452" t="s">
        <v>1440</v>
      </c>
      <c r="N3644" s="454">
        <v>44309</v>
      </c>
      <c r="O3644" s="452" t="s">
        <v>1440</v>
      </c>
      <c r="P3644" s="454">
        <v>44468</v>
      </c>
    </row>
    <row r="3645" spans="1:16" x14ac:dyDescent="0.2">
      <c r="A3645" s="451" t="s">
        <v>2749</v>
      </c>
      <c r="B3645" s="451" t="s">
        <v>1695</v>
      </c>
      <c r="C3645" s="451" t="s">
        <v>1432</v>
      </c>
      <c r="D3645" s="451" t="s">
        <v>1466</v>
      </c>
      <c r="E3645" s="451" t="s">
        <v>1434</v>
      </c>
      <c r="F3645" s="451" t="s">
        <v>2401</v>
      </c>
      <c r="G3645" s="452" t="s">
        <v>1436</v>
      </c>
      <c r="H3645" s="453">
        <v>58902.54</v>
      </c>
      <c r="I3645" s="452" t="s">
        <v>1655</v>
      </c>
      <c r="J3645" s="452" t="s">
        <v>1438</v>
      </c>
      <c r="K3645" s="452" t="s">
        <v>1438</v>
      </c>
      <c r="L3645" s="452" t="s">
        <v>1439</v>
      </c>
      <c r="M3645" s="452" t="s">
        <v>1440</v>
      </c>
      <c r="N3645" s="454">
        <v>44341</v>
      </c>
      <c r="O3645" s="452" t="s">
        <v>1440</v>
      </c>
      <c r="P3645" s="454">
        <v>44468</v>
      </c>
    </row>
    <row r="3646" spans="1:16" x14ac:dyDescent="0.2">
      <c r="A3646" s="451" t="s">
        <v>2749</v>
      </c>
      <c r="B3646" s="451" t="s">
        <v>1697</v>
      </c>
      <c r="C3646" s="451" t="s">
        <v>1432</v>
      </c>
      <c r="D3646" s="451" t="s">
        <v>1433</v>
      </c>
      <c r="E3646" s="451" t="s">
        <v>1442</v>
      </c>
      <c r="F3646" s="451" t="s">
        <v>1714</v>
      </c>
      <c r="G3646" s="452" t="s">
        <v>1436</v>
      </c>
      <c r="H3646" s="453">
        <v>7500</v>
      </c>
      <c r="I3646" s="452" t="s">
        <v>1670</v>
      </c>
      <c r="J3646" s="452" t="s">
        <v>1438</v>
      </c>
      <c r="K3646" s="452" t="s">
        <v>1438</v>
      </c>
      <c r="L3646" s="452" t="s">
        <v>1439</v>
      </c>
      <c r="M3646" s="452" t="s">
        <v>1440</v>
      </c>
      <c r="N3646" s="454">
        <v>44309</v>
      </c>
      <c r="O3646" s="452" t="s">
        <v>1440</v>
      </c>
      <c r="P3646" s="454">
        <v>44468</v>
      </c>
    </row>
    <row r="3647" spans="1:16" ht="21" x14ac:dyDescent="0.2">
      <c r="A3647" s="451" t="s">
        <v>2749</v>
      </c>
      <c r="B3647" s="451" t="s">
        <v>1703</v>
      </c>
      <c r="C3647" s="451" t="s">
        <v>1432</v>
      </c>
      <c r="D3647" s="451" t="s">
        <v>1491</v>
      </c>
      <c r="E3647" s="451" t="s">
        <v>1434</v>
      </c>
      <c r="F3647" s="451" t="s">
        <v>2706</v>
      </c>
      <c r="G3647" s="452" t="s">
        <v>1436</v>
      </c>
      <c r="H3647" s="453">
        <v>2730</v>
      </c>
      <c r="I3647" s="452" t="s">
        <v>1613</v>
      </c>
      <c r="J3647" s="452" t="s">
        <v>1438</v>
      </c>
      <c r="K3647" s="452" t="s">
        <v>1438</v>
      </c>
      <c r="L3647" s="452" t="s">
        <v>1439</v>
      </c>
      <c r="M3647" s="452" t="s">
        <v>1440</v>
      </c>
      <c r="N3647" s="454">
        <v>44370</v>
      </c>
      <c r="O3647" s="452" t="s">
        <v>1440</v>
      </c>
      <c r="P3647" s="454">
        <v>44468</v>
      </c>
    </row>
    <row r="3648" spans="1:16" ht="21" x14ac:dyDescent="0.2">
      <c r="A3648" s="451" t="s">
        <v>2749</v>
      </c>
      <c r="B3648" s="451" t="s">
        <v>1703</v>
      </c>
      <c r="C3648" s="451" t="s">
        <v>1432</v>
      </c>
      <c r="D3648" s="451" t="s">
        <v>1507</v>
      </c>
      <c r="E3648" s="451" t="s">
        <v>1442</v>
      </c>
      <c r="F3648" s="451" t="s">
        <v>1519</v>
      </c>
      <c r="G3648" s="452" t="s">
        <v>1436</v>
      </c>
      <c r="H3648" s="453">
        <v>-2730</v>
      </c>
      <c r="I3648" s="452" t="s">
        <v>1707</v>
      </c>
      <c r="J3648" s="452" t="s">
        <v>1438</v>
      </c>
      <c r="K3648" s="452" t="s">
        <v>1438</v>
      </c>
      <c r="L3648" s="452" t="s">
        <v>1439</v>
      </c>
      <c r="M3648" s="452" t="s">
        <v>1440</v>
      </c>
      <c r="N3648" s="454">
        <v>44384</v>
      </c>
      <c r="O3648" s="452" t="s">
        <v>1440</v>
      </c>
      <c r="P3648" s="454">
        <v>44468</v>
      </c>
    </row>
    <row r="3649" spans="1:16" x14ac:dyDescent="0.2">
      <c r="A3649" s="451" t="s">
        <v>2749</v>
      </c>
      <c r="B3649" s="451" t="s">
        <v>1708</v>
      </c>
      <c r="C3649" s="451" t="s">
        <v>1432</v>
      </c>
      <c r="D3649" s="451" t="s">
        <v>1507</v>
      </c>
      <c r="E3649" s="451" t="s">
        <v>1442</v>
      </c>
      <c r="F3649" s="451" t="s">
        <v>1991</v>
      </c>
      <c r="G3649" s="452" t="s">
        <v>1436</v>
      </c>
      <c r="H3649" s="453">
        <v>2730</v>
      </c>
      <c r="I3649" s="452" t="s">
        <v>1707</v>
      </c>
      <c r="J3649" s="452" t="s">
        <v>1438</v>
      </c>
      <c r="K3649" s="452" t="s">
        <v>1438</v>
      </c>
      <c r="L3649" s="452" t="s">
        <v>1439</v>
      </c>
      <c r="M3649" s="452" t="s">
        <v>1440</v>
      </c>
      <c r="N3649" s="454">
        <v>44384</v>
      </c>
      <c r="O3649" s="452" t="s">
        <v>1440</v>
      </c>
      <c r="P3649" s="454">
        <v>44468</v>
      </c>
    </row>
    <row r="3650" spans="1:16" ht="21" x14ac:dyDescent="0.2">
      <c r="A3650" s="451" t="s">
        <v>2749</v>
      </c>
      <c r="B3650" s="451" t="s">
        <v>1708</v>
      </c>
      <c r="C3650" s="451" t="s">
        <v>1432</v>
      </c>
      <c r="D3650" s="451" t="s">
        <v>1531</v>
      </c>
      <c r="E3650" s="451" t="s">
        <v>1568</v>
      </c>
      <c r="F3650" s="451" t="s">
        <v>1808</v>
      </c>
      <c r="G3650" s="452" t="s">
        <v>1436</v>
      </c>
      <c r="H3650" s="453">
        <v>500</v>
      </c>
      <c r="I3650" s="452" t="s">
        <v>1627</v>
      </c>
      <c r="J3650" s="455"/>
      <c r="K3650" s="452" t="s">
        <v>1533</v>
      </c>
      <c r="L3650" s="452" t="s">
        <v>1439</v>
      </c>
      <c r="M3650" s="452" t="s">
        <v>1452</v>
      </c>
      <c r="N3650" s="454">
        <v>44496</v>
      </c>
      <c r="O3650" s="452" t="s">
        <v>1534</v>
      </c>
      <c r="P3650" s="454">
        <v>44497</v>
      </c>
    </row>
    <row r="3651" spans="1:16" ht="21" x14ac:dyDescent="0.2">
      <c r="A3651" s="451" t="s">
        <v>2749</v>
      </c>
      <c r="B3651" s="451" t="s">
        <v>1708</v>
      </c>
      <c r="C3651" s="451" t="s">
        <v>1432</v>
      </c>
      <c r="D3651" s="451" t="s">
        <v>1531</v>
      </c>
      <c r="E3651" s="451" t="s">
        <v>1628</v>
      </c>
      <c r="F3651" s="451" t="s">
        <v>1808</v>
      </c>
      <c r="G3651" s="452" t="s">
        <v>1436</v>
      </c>
      <c r="H3651" s="453">
        <v>295.31</v>
      </c>
      <c r="I3651" s="452" t="s">
        <v>1629</v>
      </c>
      <c r="J3651" s="455"/>
      <c r="K3651" s="452" t="s">
        <v>1533</v>
      </c>
      <c r="L3651" s="452" t="s">
        <v>1439</v>
      </c>
      <c r="M3651" s="452" t="s">
        <v>1452</v>
      </c>
      <c r="N3651" s="454">
        <v>44496</v>
      </c>
      <c r="O3651" s="452" t="s">
        <v>1534</v>
      </c>
      <c r="P3651" s="454">
        <v>44497</v>
      </c>
    </row>
    <row r="3652" spans="1:16" x14ac:dyDescent="0.2">
      <c r="A3652" s="451" t="s">
        <v>2749</v>
      </c>
      <c r="B3652" s="451" t="s">
        <v>1575</v>
      </c>
      <c r="C3652" s="451" t="s">
        <v>1432</v>
      </c>
      <c r="D3652" s="451" t="s">
        <v>1507</v>
      </c>
      <c r="E3652" s="451" t="s">
        <v>1442</v>
      </c>
      <c r="F3652" s="451" t="s">
        <v>2027</v>
      </c>
      <c r="G3652" s="452" t="s">
        <v>1436</v>
      </c>
      <c r="H3652" s="453">
        <v>5173</v>
      </c>
      <c r="I3652" s="452" t="s">
        <v>1712</v>
      </c>
      <c r="J3652" s="452" t="s">
        <v>1438</v>
      </c>
      <c r="K3652" s="452" t="s">
        <v>1438</v>
      </c>
      <c r="L3652" s="452" t="s">
        <v>1439</v>
      </c>
      <c r="M3652" s="452" t="s">
        <v>1440</v>
      </c>
      <c r="N3652" s="454">
        <v>44399</v>
      </c>
      <c r="O3652" s="452" t="s">
        <v>1440</v>
      </c>
      <c r="P3652" s="454">
        <v>44468</v>
      </c>
    </row>
    <row r="3653" spans="1:16" ht="21" x14ac:dyDescent="0.2">
      <c r="A3653" s="451" t="s">
        <v>2749</v>
      </c>
      <c r="B3653" s="451" t="s">
        <v>1575</v>
      </c>
      <c r="C3653" s="451" t="s">
        <v>1432</v>
      </c>
      <c r="D3653" s="451" t="s">
        <v>1448</v>
      </c>
      <c r="E3653" s="451" t="s">
        <v>1460</v>
      </c>
      <c r="F3653" s="451" t="s">
        <v>1808</v>
      </c>
      <c r="G3653" s="452" t="s">
        <v>1436</v>
      </c>
      <c r="H3653" s="453">
        <v>4138</v>
      </c>
      <c r="I3653" s="452" t="s">
        <v>1462</v>
      </c>
      <c r="J3653" s="455"/>
      <c r="K3653" s="452" t="s">
        <v>1533</v>
      </c>
      <c r="L3653" s="452" t="s">
        <v>1439</v>
      </c>
      <c r="M3653" s="452" t="s">
        <v>1452</v>
      </c>
      <c r="N3653" s="454">
        <v>44550</v>
      </c>
      <c r="O3653" s="452" t="s">
        <v>1453</v>
      </c>
      <c r="P3653" s="454">
        <v>44553</v>
      </c>
    </row>
    <row r="3654" spans="1:16" x14ac:dyDescent="0.2">
      <c r="A3654" s="451" t="s">
        <v>2749</v>
      </c>
      <c r="B3654" s="451" t="s">
        <v>1713</v>
      </c>
      <c r="C3654" s="451" t="s">
        <v>1432</v>
      </c>
      <c r="D3654" s="451" t="s">
        <v>1466</v>
      </c>
      <c r="E3654" s="451" t="s">
        <v>1434</v>
      </c>
      <c r="F3654" s="451" t="s">
        <v>2039</v>
      </c>
      <c r="G3654" s="452" t="s">
        <v>1436</v>
      </c>
      <c r="H3654" s="453">
        <v>6954</v>
      </c>
      <c r="I3654" s="452" t="s">
        <v>1676</v>
      </c>
      <c r="J3654" s="452" t="s">
        <v>1438</v>
      </c>
      <c r="K3654" s="452" t="s">
        <v>1438</v>
      </c>
      <c r="L3654" s="452" t="s">
        <v>1439</v>
      </c>
      <c r="M3654" s="452" t="s">
        <v>1440</v>
      </c>
      <c r="N3654" s="454">
        <v>44330</v>
      </c>
      <c r="O3654" s="452" t="s">
        <v>1440</v>
      </c>
      <c r="P3654" s="454">
        <v>44468</v>
      </c>
    </row>
    <row r="3655" spans="1:16" x14ac:dyDescent="0.2">
      <c r="A3655" s="451" t="s">
        <v>2749</v>
      </c>
      <c r="B3655" s="451" t="s">
        <v>1713</v>
      </c>
      <c r="C3655" s="451" t="s">
        <v>1432</v>
      </c>
      <c r="D3655" s="451" t="s">
        <v>1507</v>
      </c>
      <c r="E3655" s="451" t="s">
        <v>1442</v>
      </c>
      <c r="F3655" s="451" t="s">
        <v>1775</v>
      </c>
      <c r="G3655" s="452" t="s">
        <v>1436</v>
      </c>
      <c r="H3655" s="453">
        <v>11468</v>
      </c>
      <c r="I3655" s="452" t="s">
        <v>1640</v>
      </c>
      <c r="J3655" s="452" t="s">
        <v>1438</v>
      </c>
      <c r="K3655" s="452" t="s">
        <v>1438</v>
      </c>
      <c r="L3655" s="452" t="s">
        <v>1439</v>
      </c>
      <c r="M3655" s="452" t="s">
        <v>1440</v>
      </c>
      <c r="N3655" s="454">
        <v>44384</v>
      </c>
      <c r="O3655" s="452" t="s">
        <v>1440</v>
      </c>
      <c r="P3655" s="454">
        <v>44468</v>
      </c>
    </row>
    <row r="3656" spans="1:16" ht="21" x14ac:dyDescent="0.2">
      <c r="A3656" s="451" t="s">
        <v>2749</v>
      </c>
      <c r="B3656" s="451" t="s">
        <v>1713</v>
      </c>
      <c r="C3656" s="451" t="s">
        <v>1432</v>
      </c>
      <c r="D3656" s="451" t="s">
        <v>1540</v>
      </c>
      <c r="E3656" s="451" t="s">
        <v>1677</v>
      </c>
      <c r="F3656" s="451" t="s">
        <v>1953</v>
      </c>
      <c r="G3656" s="452" t="s">
        <v>1436</v>
      </c>
      <c r="H3656" s="453">
        <v>9753</v>
      </c>
      <c r="I3656" s="452" t="s">
        <v>1678</v>
      </c>
      <c r="J3656" s="455"/>
      <c r="K3656" s="452" t="s">
        <v>1533</v>
      </c>
      <c r="L3656" s="452" t="s">
        <v>1439</v>
      </c>
      <c r="M3656" s="452" t="s">
        <v>1452</v>
      </c>
      <c r="N3656" s="454">
        <v>44525</v>
      </c>
      <c r="O3656" s="452" t="s">
        <v>1534</v>
      </c>
      <c r="P3656" s="454">
        <v>44525</v>
      </c>
    </row>
    <row r="3657" spans="1:16" x14ac:dyDescent="0.2">
      <c r="A3657" s="451" t="s">
        <v>2749</v>
      </c>
      <c r="B3657" s="451" t="s">
        <v>1717</v>
      </c>
      <c r="C3657" s="451" t="s">
        <v>1432</v>
      </c>
      <c r="D3657" s="451" t="s">
        <v>1433</v>
      </c>
      <c r="E3657" s="451" t="s">
        <v>1434</v>
      </c>
      <c r="F3657" s="451" t="s">
        <v>1728</v>
      </c>
      <c r="G3657" s="452" t="s">
        <v>1436</v>
      </c>
      <c r="H3657" s="453">
        <v>37873</v>
      </c>
      <c r="I3657" s="452" t="s">
        <v>1654</v>
      </c>
      <c r="J3657" s="452" t="s">
        <v>1438</v>
      </c>
      <c r="K3657" s="452" t="s">
        <v>1438</v>
      </c>
      <c r="L3657" s="452" t="s">
        <v>1439</v>
      </c>
      <c r="M3657" s="452" t="s">
        <v>1440</v>
      </c>
      <c r="N3657" s="454">
        <v>44312</v>
      </c>
      <c r="O3657" s="452" t="s">
        <v>1440</v>
      </c>
      <c r="P3657" s="454">
        <v>44468</v>
      </c>
    </row>
    <row r="3658" spans="1:16" ht="21" x14ac:dyDescent="0.2">
      <c r="A3658" s="451" t="s">
        <v>2750</v>
      </c>
      <c r="B3658" s="451" t="s">
        <v>1463</v>
      </c>
      <c r="C3658" s="451" t="s">
        <v>1432</v>
      </c>
      <c r="D3658" s="451" t="s">
        <v>1433</v>
      </c>
      <c r="E3658" s="451" t="s">
        <v>1442</v>
      </c>
      <c r="F3658" s="451" t="s">
        <v>1523</v>
      </c>
      <c r="G3658" s="452" t="s">
        <v>1436</v>
      </c>
      <c r="H3658" s="453">
        <v>1455128</v>
      </c>
      <c r="I3658" s="452" t="s">
        <v>1650</v>
      </c>
      <c r="J3658" s="452" t="s">
        <v>1438</v>
      </c>
      <c r="K3658" s="452" t="s">
        <v>1438</v>
      </c>
      <c r="L3658" s="452" t="s">
        <v>1439</v>
      </c>
      <c r="M3658" s="452" t="s">
        <v>1440</v>
      </c>
      <c r="N3658" s="454">
        <v>44309</v>
      </c>
      <c r="O3658" s="452" t="s">
        <v>1440</v>
      </c>
      <c r="P3658" s="454">
        <v>44468</v>
      </c>
    </row>
    <row r="3659" spans="1:16" x14ac:dyDescent="0.2">
      <c r="A3659" s="451" t="s">
        <v>2750</v>
      </c>
      <c r="B3659" s="451" t="s">
        <v>1693</v>
      </c>
      <c r="C3659" s="451" t="s">
        <v>1432</v>
      </c>
      <c r="D3659" s="451" t="s">
        <v>1433</v>
      </c>
      <c r="E3659" s="451" t="s">
        <v>1442</v>
      </c>
      <c r="F3659" s="451" t="s">
        <v>2077</v>
      </c>
      <c r="G3659" s="452" t="s">
        <v>1436</v>
      </c>
      <c r="H3659" s="453">
        <v>29484</v>
      </c>
      <c r="I3659" s="452" t="s">
        <v>1648</v>
      </c>
      <c r="J3659" s="452" t="s">
        <v>1438</v>
      </c>
      <c r="K3659" s="452" t="s">
        <v>1438</v>
      </c>
      <c r="L3659" s="452" t="s">
        <v>1439</v>
      </c>
      <c r="M3659" s="452" t="s">
        <v>1440</v>
      </c>
      <c r="N3659" s="454">
        <v>44309</v>
      </c>
      <c r="O3659" s="452" t="s">
        <v>1440</v>
      </c>
      <c r="P3659" s="454">
        <v>44468</v>
      </c>
    </row>
    <row r="3660" spans="1:16" x14ac:dyDescent="0.2">
      <c r="A3660" s="451" t="s">
        <v>2750</v>
      </c>
      <c r="B3660" s="451" t="s">
        <v>1695</v>
      </c>
      <c r="C3660" s="451" t="s">
        <v>1432</v>
      </c>
      <c r="D3660" s="451" t="s">
        <v>1466</v>
      </c>
      <c r="E3660" s="451" t="s">
        <v>1434</v>
      </c>
      <c r="F3660" s="451" t="s">
        <v>1731</v>
      </c>
      <c r="G3660" s="452" t="s">
        <v>1436</v>
      </c>
      <c r="H3660" s="453">
        <v>638774.71</v>
      </c>
      <c r="I3660" s="452" t="s">
        <v>1655</v>
      </c>
      <c r="J3660" s="452" t="s">
        <v>1438</v>
      </c>
      <c r="K3660" s="452" t="s">
        <v>1438</v>
      </c>
      <c r="L3660" s="452" t="s">
        <v>1439</v>
      </c>
      <c r="M3660" s="452" t="s">
        <v>1440</v>
      </c>
      <c r="N3660" s="454">
        <v>44341</v>
      </c>
      <c r="O3660" s="452" t="s">
        <v>1440</v>
      </c>
      <c r="P3660" s="454">
        <v>44468</v>
      </c>
    </row>
    <row r="3661" spans="1:16" x14ac:dyDescent="0.2">
      <c r="A3661" s="451" t="s">
        <v>2750</v>
      </c>
      <c r="B3661" s="451" t="s">
        <v>1697</v>
      </c>
      <c r="C3661" s="451" t="s">
        <v>1432</v>
      </c>
      <c r="D3661" s="451" t="s">
        <v>1433</v>
      </c>
      <c r="E3661" s="451" t="s">
        <v>1442</v>
      </c>
      <c r="F3661" s="451" t="s">
        <v>2095</v>
      </c>
      <c r="G3661" s="452" t="s">
        <v>1436</v>
      </c>
      <c r="H3661" s="453">
        <v>40379</v>
      </c>
      <c r="I3661" s="452" t="s">
        <v>1670</v>
      </c>
      <c r="J3661" s="452" t="s">
        <v>1438</v>
      </c>
      <c r="K3661" s="452" t="s">
        <v>1438</v>
      </c>
      <c r="L3661" s="452" t="s">
        <v>1439</v>
      </c>
      <c r="M3661" s="452" t="s">
        <v>1440</v>
      </c>
      <c r="N3661" s="454">
        <v>44309</v>
      </c>
      <c r="O3661" s="452" t="s">
        <v>1440</v>
      </c>
      <c r="P3661" s="454">
        <v>44468</v>
      </c>
    </row>
    <row r="3662" spans="1:16" ht="21" x14ac:dyDescent="0.2">
      <c r="A3662" s="451" t="s">
        <v>2750</v>
      </c>
      <c r="B3662" s="451" t="s">
        <v>1703</v>
      </c>
      <c r="C3662" s="451" t="s">
        <v>1432</v>
      </c>
      <c r="D3662" s="451" t="s">
        <v>1491</v>
      </c>
      <c r="E3662" s="451" t="s">
        <v>1442</v>
      </c>
      <c r="F3662" s="451" t="s">
        <v>1529</v>
      </c>
      <c r="G3662" s="452" t="s">
        <v>1436</v>
      </c>
      <c r="H3662" s="453">
        <v>3175.34</v>
      </c>
      <c r="I3662" s="452" t="s">
        <v>1615</v>
      </c>
      <c r="J3662" s="452" t="s">
        <v>1438</v>
      </c>
      <c r="K3662" s="452" t="s">
        <v>1438</v>
      </c>
      <c r="L3662" s="452" t="s">
        <v>1439</v>
      </c>
      <c r="M3662" s="452" t="s">
        <v>1440</v>
      </c>
      <c r="N3662" s="454">
        <v>44370</v>
      </c>
      <c r="O3662" s="452" t="s">
        <v>1440</v>
      </c>
      <c r="P3662" s="454">
        <v>44468</v>
      </c>
    </row>
    <row r="3663" spans="1:16" ht="21" x14ac:dyDescent="0.2">
      <c r="A3663" s="451" t="s">
        <v>2750</v>
      </c>
      <c r="B3663" s="451" t="s">
        <v>1703</v>
      </c>
      <c r="C3663" s="451" t="s">
        <v>1432</v>
      </c>
      <c r="D3663" s="451" t="s">
        <v>1491</v>
      </c>
      <c r="E3663" s="451" t="s">
        <v>1442</v>
      </c>
      <c r="F3663" s="451" t="s">
        <v>2539</v>
      </c>
      <c r="G3663" s="452" t="s">
        <v>1436</v>
      </c>
      <c r="H3663" s="453">
        <v>13800</v>
      </c>
      <c r="I3663" s="452" t="s">
        <v>1613</v>
      </c>
      <c r="J3663" s="452" t="s">
        <v>1438</v>
      </c>
      <c r="K3663" s="452" t="s">
        <v>1438</v>
      </c>
      <c r="L3663" s="452" t="s">
        <v>1439</v>
      </c>
      <c r="M3663" s="452" t="s">
        <v>1440</v>
      </c>
      <c r="N3663" s="454">
        <v>44370</v>
      </c>
      <c r="O3663" s="452" t="s">
        <v>1440</v>
      </c>
      <c r="P3663" s="454">
        <v>44468</v>
      </c>
    </row>
    <row r="3664" spans="1:16" ht="21" x14ac:dyDescent="0.2">
      <c r="A3664" s="451" t="s">
        <v>2750</v>
      </c>
      <c r="B3664" s="451" t="s">
        <v>1703</v>
      </c>
      <c r="C3664" s="451" t="s">
        <v>1432</v>
      </c>
      <c r="D3664" s="451" t="s">
        <v>1491</v>
      </c>
      <c r="E3664" s="451" t="s">
        <v>1434</v>
      </c>
      <c r="F3664" s="451" t="s">
        <v>2298</v>
      </c>
      <c r="G3664" s="452" t="s">
        <v>1436</v>
      </c>
      <c r="H3664" s="453">
        <v>6092.5</v>
      </c>
      <c r="I3664" s="452" t="s">
        <v>1609</v>
      </c>
      <c r="J3664" s="452" t="s">
        <v>1438</v>
      </c>
      <c r="K3664" s="452" t="s">
        <v>1438</v>
      </c>
      <c r="L3664" s="452" t="s">
        <v>1439</v>
      </c>
      <c r="M3664" s="452" t="s">
        <v>1440</v>
      </c>
      <c r="N3664" s="454">
        <v>44370</v>
      </c>
      <c r="O3664" s="452" t="s">
        <v>1440</v>
      </c>
      <c r="P3664" s="454">
        <v>44468</v>
      </c>
    </row>
    <row r="3665" spans="1:16" ht="21" x14ac:dyDescent="0.2">
      <c r="A3665" s="451" t="s">
        <v>2750</v>
      </c>
      <c r="B3665" s="451" t="s">
        <v>1703</v>
      </c>
      <c r="C3665" s="451" t="s">
        <v>1432</v>
      </c>
      <c r="D3665" s="451" t="s">
        <v>1507</v>
      </c>
      <c r="E3665" s="451" t="s">
        <v>1442</v>
      </c>
      <c r="F3665" s="451" t="s">
        <v>2354</v>
      </c>
      <c r="G3665" s="452" t="s">
        <v>1436</v>
      </c>
      <c r="H3665" s="453">
        <v>3123.29</v>
      </c>
      <c r="I3665" s="452" t="s">
        <v>1617</v>
      </c>
      <c r="J3665" s="452" t="s">
        <v>1438</v>
      </c>
      <c r="K3665" s="452" t="s">
        <v>1438</v>
      </c>
      <c r="L3665" s="452" t="s">
        <v>1439</v>
      </c>
      <c r="M3665" s="452" t="s">
        <v>1440</v>
      </c>
      <c r="N3665" s="454">
        <v>44384</v>
      </c>
      <c r="O3665" s="452" t="s">
        <v>1440</v>
      </c>
      <c r="P3665" s="454">
        <v>44468</v>
      </c>
    </row>
    <row r="3666" spans="1:16" ht="21" x14ac:dyDescent="0.2">
      <c r="A3666" s="451" t="s">
        <v>2750</v>
      </c>
      <c r="B3666" s="451" t="s">
        <v>1703</v>
      </c>
      <c r="C3666" s="451" t="s">
        <v>1432</v>
      </c>
      <c r="D3666" s="451" t="s">
        <v>1507</v>
      </c>
      <c r="E3666" s="451" t="s">
        <v>1442</v>
      </c>
      <c r="F3666" s="451" t="s">
        <v>2486</v>
      </c>
      <c r="G3666" s="452" t="s">
        <v>1436</v>
      </c>
      <c r="H3666" s="453">
        <v>-13800</v>
      </c>
      <c r="I3666" s="452" t="s">
        <v>1707</v>
      </c>
      <c r="J3666" s="452" t="s">
        <v>1438</v>
      </c>
      <c r="K3666" s="452" t="s">
        <v>1438</v>
      </c>
      <c r="L3666" s="452" t="s">
        <v>1439</v>
      </c>
      <c r="M3666" s="452" t="s">
        <v>1440</v>
      </c>
      <c r="N3666" s="454">
        <v>44384</v>
      </c>
      <c r="O3666" s="452" t="s">
        <v>1440</v>
      </c>
      <c r="P3666" s="454">
        <v>44468</v>
      </c>
    </row>
    <row r="3667" spans="1:16" x14ac:dyDescent="0.2">
      <c r="A3667" s="451" t="s">
        <v>2750</v>
      </c>
      <c r="B3667" s="451" t="s">
        <v>1708</v>
      </c>
      <c r="C3667" s="451" t="s">
        <v>1432</v>
      </c>
      <c r="D3667" s="451" t="s">
        <v>1433</v>
      </c>
      <c r="E3667" s="451" t="s">
        <v>1442</v>
      </c>
      <c r="F3667" s="451" t="s">
        <v>2430</v>
      </c>
      <c r="G3667" s="452" t="s">
        <v>1436</v>
      </c>
      <c r="H3667" s="453">
        <v>2915.07</v>
      </c>
      <c r="I3667" s="452" t="s">
        <v>1597</v>
      </c>
      <c r="J3667" s="452" t="s">
        <v>1438</v>
      </c>
      <c r="K3667" s="452" t="s">
        <v>1438</v>
      </c>
      <c r="L3667" s="452" t="s">
        <v>1439</v>
      </c>
      <c r="M3667" s="452" t="s">
        <v>1440</v>
      </c>
      <c r="N3667" s="454">
        <v>44315</v>
      </c>
      <c r="O3667" s="452" t="s">
        <v>1440</v>
      </c>
      <c r="P3667" s="454">
        <v>44468</v>
      </c>
    </row>
    <row r="3668" spans="1:16" x14ac:dyDescent="0.2">
      <c r="A3668" s="451" t="s">
        <v>2750</v>
      </c>
      <c r="B3668" s="451" t="s">
        <v>1708</v>
      </c>
      <c r="C3668" s="451" t="s">
        <v>1432</v>
      </c>
      <c r="D3668" s="451" t="s">
        <v>1466</v>
      </c>
      <c r="E3668" s="451" t="s">
        <v>1434</v>
      </c>
      <c r="F3668" s="451" t="s">
        <v>1493</v>
      </c>
      <c r="G3668" s="452" t="s">
        <v>1436</v>
      </c>
      <c r="H3668" s="453">
        <v>1613.7</v>
      </c>
      <c r="I3668" s="452" t="s">
        <v>1605</v>
      </c>
      <c r="J3668" s="452" t="s">
        <v>1438</v>
      </c>
      <c r="K3668" s="452" t="s">
        <v>1438</v>
      </c>
      <c r="L3668" s="452" t="s">
        <v>1439</v>
      </c>
      <c r="M3668" s="452" t="s">
        <v>1440</v>
      </c>
      <c r="N3668" s="454">
        <v>44342</v>
      </c>
      <c r="O3668" s="452" t="s">
        <v>1440</v>
      </c>
      <c r="P3668" s="454">
        <v>44468</v>
      </c>
    </row>
    <row r="3669" spans="1:16" x14ac:dyDescent="0.2">
      <c r="A3669" s="451" t="s">
        <v>2750</v>
      </c>
      <c r="B3669" s="451" t="s">
        <v>1708</v>
      </c>
      <c r="C3669" s="451" t="s">
        <v>1432</v>
      </c>
      <c r="D3669" s="451" t="s">
        <v>1507</v>
      </c>
      <c r="E3669" s="451" t="s">
        <v>1442</v>
      </c>
      <c r="F3669" s="451" t="s">
        <v>1783</v>
      </c>
      <c r="G3669" s="452" t="s">
        <v>1436</v>
      </c>
      <c r="H3669" s="453">
        <v>13800</v>
      </c>
      <c r="I3669" s="452" t="s">
        <v>1707</v>
      </c>
      <c r="J3669" s="452" t="s">
        <v>1438</v>
      </c>
      <c r="K3669" s="452" t="s">
        <v>1438</v>
      </c>
      <c r="L3669" s="452" t="s">
        <v>1439</v>
      </c>
      <c r="M3669" s="452" t="s">
        <v>1440</v>
      </c>
      <c r="N3669" s="454">
        <v>44384</v>
      </c>
      <c r="O3669" s="452" t="s">
        <v>1440</v>
      </c>
      <c r="P3669" s="454">
        <v>44468</v>
      </c>
    </row>
    <row r="3670" spans="1:16" ht="21" x14ac:dyDescent="0.2">
      <c r="A3670" s="451" t="s">
        <v>2750</v>
      </c>
      <c r="B3670" s="451" t="s">
        <v>1708</v>
      </c>
      <c r="C3670" s="451" t="s">
        <v>1432</v>
      </c>
      <c r="D3670" s="451" t="s">
        <v>1531</v>
      </c>
      <c r="E3670" s="451" t="s">
        <v>1568</v>
      </c>
      <c r="F3670" s="451" t="s">
        <v>2312</v>
      </c>
      <c r="G3670" s="452" t="s">
        <v>1436</v>
      </c>
      <c r="H3670" s="453">
        <v>4350</v>
      </c>
      <c r="I3670" s="452" t="s">
        <v>1627</v>
      </c>
      <c r="J3670" s="455"/>
      <c r="K3670" s="452" t="s">
        <v>1533</v>
      </c>
      <c r="L3670" s="452" t="s">
        <v>1439</v>
      </c>
      <c r="M3670" s="452" t="s">
        <v>1452</v>
      </c>
      <c r="N3670" s="454">
        <v>44496</v>
      </c>
      <c r="O3670" s="452" t="s">
        <v>1534</v>
      </c>
      <c r="P3670" s="454">
        <v>44497</v>
      </c>
    </row>
    <row r="3671" spans="1:16" ht="21" x14ac:dyDescent="0.2">
      <c r="A3671" s="451" t="s">
        <v>2750</v>
      </c>
      <c r="B3671" s="451" t="s">
        <v>1708</v>
      </c>
      <c r="C3671" s="451" t="s">
        <v>1432</v>
      </c>
      <c r="D3671" s="451" t="s">
        <v>1531</v>
      </c>
      <c r="E3671" s="451" t="s">
        <v>1628</v>
      </c>
      <c r="F3671" s="451" t="s">
        <v>2312</v>
      </c>
      <c r="G3671" s="452" t="s">
        <v>1436</v>
      </c>
      <c r="H3671" s="453">
        <v>3720.94</v>
      </c>
      <c r="I3671" s="452" t="s">
        <v>1629</v>
      </c>
      <c r="J3671" s="455"/>
      <c r="K3671" s="452" t="s">
        <v>1533</v>
      </c>
      <c r="L3671" s="452" t="s">
        <v>1439</v>
      </c>
      <c r="M3671" s="452" t="s">
        <v>1452</v>
      </c>
      <c r="N3671" s="454">
        <v>44496</v>
      </c>
      <c r="O3671" s="452" t="s">
        <v>1534</v>
      </c>
      <c r="P3671" s="454">
        <v>44497</v>
      </c>
    </row>
    <row r="3672" spans="1:16" x14ac:dyDescent="0.2">
      <c r="A3672" s="451" t="s">
        <v>2750</v>
      </c>
      <c r="B3672" s="451" t="s">
        <v>1575</v>
      </c>
      <c r="C3672" s="451" t="s">
        <v>1432</v>
      </c>
      <c r="D3672" s="451" t="s">
        <v>1507</v>
      </c>
      <c r="E3672" s="451" t="s">
        <v>1442</v>
      </c>
      <c r="F3672" s="451" t="s">
        <v>1726</v>
      </c>
      <c r="G3672" s="452" t="s">
        <v>1436</v>
      </c>
      <c r="H3672" s="453">
        <v>68083</v>
      </c>
      <c r="I3672" s="452" t="s">
        <v>1712</v>
      </c>
      <c r="J3672" s="452" t="s">
        <v>1438</v>
      </c>
      <c r="K3672" s="452" t="s">
        <v>1438</v>
      </c>
      <c r="L3672" s="452" t="s">
        <v>1439</v>
      </c>
      <c r="M3672" s="452" t="s">
        <v>1440</v>
      </c>
      <c r="N3672" s="454">
        <v>44399</v>
      </c>
      <c r="O3672" s="452" t="s">
        <v>1440</v>
      </c>
      <c r="P3672" s="454">
        <v>44468</v>
      </c>
    </row>
    <row r="3673" spans="1:16" ht="21" x14ac:dyDescent="0.2">
      <c r="A3673" s="451" t="s">
        <v>2750</v>
      </c>
      <c r="B3673" s="451" t="s">
        <v>1575</v>
      </c>
      <c r="C3673" s="451" t="s">
        <v>1432</v>
      </c>
      <c r="D3673" s="451" t="s">
        <v>1448</v>
      </c>
      <c r="E3673" s="451" t="s">
        <v>1460</v>
      </c>
      <c r="F3673" s="451" t="s">
        <v>2312</v>
      </c>
      <c r="G3673" s="452" t="s">
        <v>1436</v>
      </c>
      <c r="H3673" s="453">
        <v>54467</v>
      </c>
      <c r="I3673" s="452" t="s">
        <v>1462</v>
      </c>
      <c r="J3673" s="455"/>
      <c r="K3673" s="452" t="s">
        <v>1533</v>
      </c>
      <c r="L3673" s="452" t="s">
        <v>1439</v>
      </c>
      <c r="M3673" s="452" t="s">
        <v>1452</v>
      </c>
      <c r="N3673" s="454">
        <v>44550</v>
      </c>
      <c r="O3673" s="452" t="s">
        <v>1453</v>
      </c>
      <c r="P3673" s="454">
        <v>44553</v>
      </c>
    </row>
    <row r="3674" spans="1:16" x14ac:dyDescent="0.2">
      <c r="A3674" s="451" t="s">
        <v>2750</v>
      </c>
      <c r="B3674" s="451" t="s">
        <v>1713</v>
      </c>
      <c r="C3674" s="451" t="s">
        <v>1432</v>
      </c>
      <c r="D3674" s="451" t="s">
        <v>1466</v>
      </c>
      <c r="E3674" s="451" t="s">
        <v>1442</v>
      </c>
      <c r="F3674" s="451" t="s">
        <v>1825</v>
      </c>
      <c r="G3674" s="452" t="s">
        <v>1436</v>
      </c>
      <c r="H3674" s="453">
        <v>8167</v>
      </c>
      <c r="I3674" s="452" t="s">
        <v>1676</v>
      </c>
      <c r="J3674" s="452" t="s">
        <v>1438</v>
      </c>
      <c r="K3674" s="452" t="s">
        <v>1438</v>
      </c>
      <c r="L3674" s="452" t="s">
        <v>1439</v>
      </c>
      <c r="M3674" s="452" t="s">
        <v>1440</v>
      </c>
      <c r="N3674" s="454">
        <v>44330</v>
      </c>
      <c r="O3674" s="452" t="s">
        <v>1440</v>
      </c>
      <c r="P3674" s="454">
        <v>44468</v>
      </c>
    </row>
    <row r="3675" spans="1:16" x14ac:dyDescent="0.2">
      <c r="A3675" s="451" t="s">
        <v>2750</v>
      </c>
      <c r="B3675" s="451" t="s">
        <v>1713</v>
      </c>
      <c r="C3675" s="451" t="s">
        <v>1432</v>
      </c>
      <c r="D3675" s="451" t="s">
        <v>1507</v>
      </c>
      <c r="E3675" s="451" t="s">
        <v>1442</v>
      </c>
      <c r="F3675" s="451" t="s">
        <v>2251</v>
      </c>
      <c r="G3675" s="452" t="s">
        <v>1436</v>
      </c>
      <c r="H3675" s="453">
        <v>48943</v>
      </c>
      <c r="I3675" s="452" t="s">
        <v>1640</v>
      </c>
      <c r="J3675" s="452" t="s">
        <v>1438</v>
      </c>
      <c r="K3675" s="452" t="s">
        <v>1438</v>
      </c>
      <c r="L3675" s="452" t="s">
        <v>1439</v>
      </c>
      <c r="M3675" s="452" t="s">
        <v>1440</v>
      </c>
      <c r="N3675" s="454">
        <v>44384</v>
      </c>
      <c r="O3675" s="452" t="s">
        <v>1440</v>
      </c>
      <c r="P3675" s="454">
        <v>44468</v>
      </c>
    </row>
    <row r="3676" spans="1:16" ht="21" x14ac:dyDescent="0.2">
      <c r="A3676" s="451" t="s">
        <v>2750</v>
      </c>
      <c r="B3676" s="451" t="s">
        <v>1713</v>
      </c>
      <c r="C3676" s="451" t="s">
        <v>1432</v>
      </c>
      <c r="D3676" s="451" t="s">
        <v>1540</v>
      </c>
      <c r="E3676" s="451" t="s">
        <v>1677</v>
      </c>
      <c r="F3676" s="451" t="s">
        <v>2166</v>
      </c>
      <c r="G3676" s="452" t="s">
        <v>1436</v>
      </c>
      <c r="H3676" s="453">
        <v>11404</v>
      </c>
      <c r="I3676" s="452" t="s">
        <v>1678</v>
      </c>
      <c r="J3676" s="455"/>
      <c r="K3676" s="452" t="s">
        <v>1533</v>
      </c>
      <c r="L3676" s="452" t="s">
        <v>1439</v>
      </c>
      <c r="M3676" s="452" t="s">
        <v>1452</v>
      </c>
      <c r="N3676" s="454">
        <v>44525</v>
      </c>
      <c r="O3676" s="452" t="s">
        <v>1534</v>
      </c>
      <c r="P3676" s="454">
        <v>44525</v>
      </c>
    </row>
    <row r="3677" spans="1:16" x14ac:dyDescent="0.2">
      <c r="A3677" s="451" t="s">
        <v>2750</v>
      </c>
      <c r="B3677" s="451" t="s">
        <v>1717</v>
      </c>
      <c r="C3677" s="451" t="s">
        <v>1432</v>
      </c>
      <c r="D3677" s="451" t="s">
        <v>1433</v>
      </c>
      <c r="E3677" s="451" t="s">
        <v>1434</v>
      </c>
      <c r="F3677" s="451" t="s">
        <v>1751</v>
      </c>
      <c r="G3677" s="452" t="s">
        <v>1436</v>
      </c>
      <c r="H3677" s="453">
        <v>312300</v>
      </c>
      <c r="I3677" s="452" t="s">
        <v>1654</v>
      </c>
      <c r="J3677" s="452" t="s">
        <v>1438</v>
      </c>
      <c r="K3677" s="452" t="s">
        <v>1438</v>
      </c>
      <c r="L3677" s="452" t="s">
        <v>1439</v>
      </c>
      <c r="M3677" s="452" t="s">
        <v>1440</v>
      </c>
      <c r="N3677" s="454">
        <v>44312</v>
      </c>
      <c r="O3677" s="452" t="s">
        <v>1440</v>
      </c>
      <c r="P3677" s="454">
        <v>44468</v>
      </c>
    </row>
    <row r="3678" spans="1:16" ht="21" x14ac:dyDescent="0.2">
      <c r="A3678" s="451" t="s">
        <v>2751</v>
      </c>
      <c r="B3678" s="451" t="s">
        <v>1463</v>
      </c>
      <c r="C3678" s="451" t="s">
        <v>1432</v>
      </c>
      <c r="D3678" s="451" t="s">
        <v>1433</v>
      </c>
      <c r="E3678" s="451" t="s">
        <v>1442</v>
      </c>
      <c r="F3678" s="451" t="s">
        <v>1964</v>
      </c>
      <c r="G3678" s="452" t="s">
        <v>1436</v>
      </c>
      <c r="H3678" s="453">
        <v>546147</v>
      </c>
      <c r="I3678" s="452" t="s">
        <v>1650</v>
      </c>
      <c r="J3678" s="452" t="s">
        <v>1438</v>
      </c>
      <c r="K3678" s="452" t="s">
        <v>1438</v>
      </c>
      <c r="L3678" s="452" t="s">
        <v>1439</v>
      </c>
      <c r="M3678" s="452" t="s">
        <v>1440</v>
      </c>
      <c r="N3678" s="454">
        <v>44309</v>
      </c>
      <c r="O3678" s="452" t="s">
        <v>1440</v>
      </c>
      <c r="P3678" s="454">
        <v>44468</v>
      </c>
    </row>
    <row r="3679" spans="1:16" x14ac:dyDescent="0.2">
      <c r="A3679" s="451" t="s">
        <v>2751</v>
      </c>
      <c r="B3679" s="451" t="s">
        <v>1693</v>
      </c>
      <c r="C3679" s="451" t="s">
        <v>1432</v>
      </c>
      <c r="D3679" s="451" t="s">
        <v>1433</v>
      </c>
      <c r="E3679" s="451" t="s">
        <v>1434</v>
      </c>
      <c r="F3679" s="451" t="s">
        <v>2172</v>
      </c>
      <c r="G3679" s="452" t="s">
        <v>1436</v>
      </c>
      <c r="H3679" s="453">
        <v>2652</v>
      </c>
      <c r="I3679" s="452" t="s">
        <v>1648</v>
      </c>
      <c r="J3679" s="452" t="s">
        <v>1438</v>
      </c>
      <c r="K3679" s="452" t="s">
        <v>1438</v>
      </c>
      <c r="L3679" s="452" t="s">
        <v>1439</v>
      </c>
      <c r="M3679" s="452" t="s">
        <v>1440</v>
      </c>
      <c r="N3679" s="454">
        <v>44309</v>
      </c>
      <c r="O3679" s="452" t="s">
        <v>1440</v>
      </c>
      <c r="P3679" s="454">
        <v>44468</v>
      </c>
    </row>
    <row r="3680" spans="1:16" x14ac:dyDescent="0.2">
      <c r="A3680" s="451" t="s">
        <v>2751</v>
      </c>
      <c r="B3680" s="451" t="s">
        <v>1695</v>
      </c>
      <c r="C3680" s="451" t="s">
        <v>1432</v>
      </c>
      <c r="D3680" s="451" t="s">
        <v>1466</v>
      </c>
      <c r="E3680" s="451" t="s">
        <v>1442</v>
      </c>
      <c r="F3680" s="451" t="s">
        <v>2166</v>
      </c>
      <c r="G3680" s="452" t="s">
        <v>1436</v>
      </c>
      <c r="H3680" s="453">
        <v>24015.71</v>
      </c>
      <c r="I3680" s="452" t="s">
        <v>1655</v>
      </c>
      <c r="J3680" s="452" t="s">
        <v>1438</v>
      </c>
      <c r="K3680" s="452" t="s">
        <v>1438</v>
      </c>
      <c r="L3680" s="452" t="s">
        <v>1439</v>
      </c>
      <c r="M3680" s="452" t="s">
        <v>1440</v>
      </c>
      <c r="N3680" s="454">
        <v>44341</v>
      </c>
      <c r="O3680" s="452" t="s">
        <v>1440</v>
      </c>
      <c r="P3680" s="454">
        <v>44468</v>
      </c>
    </row>
    <row r="3681" spans="1:16" x14ac:dyDescent="0.2">
      <c r="A3681" s="451" t="s">
        <v>2751</v>
      </c>
      <c r="B3681" s="451" t="s">
        <v>1697</v>
      </c>
      <c r="C3681" s="451" t="s">
        <v>1432</v>
      </c>
      <c r="D3681" s="451" t="s">
        <v>1433</v>
      </c>
      <c r="E3681" s="451" t="s">
        <v>1434</v>
      </c>
      <c r="F3681" s="451" t="s">
        <v>2146</v>
      </c>
      <c r="G3681" s="452" t="s">
        <v>1436</v>
      </c>
      <c r="H3681" s="453">
        <v>4800</v>
      </c>
      <c r="I3681" s="452" t="s">
        <v>1670</v>
      </c>
      <c r="J3681" s="452" t="s">
        <v>1438</v>
      </c>
      <c r="K3681" s="452" t="s">
        <v>1438</v>
      </c>
      <c r="L3681" s="452" t="s">
        <v>1439</v>
      </c>
      <c r="M3681" s="452" t="s">
        <v>1440</v>
      </c>
      <c r="N3681" s="454">
        <v>44309</v>
      </c>
      <c r="O3681" s="452" t="s">
        <v>1440</v>
      </c>
      <c r="P3681" s="454">
        <v>44468</v>
      </c>
    </row>
    <row r="3682" spans="1:16" x14ac:dyDescent="0.2">
      <c r="A3682" s="451" t="s">
        <v>2751</v>
      </c>
      <c r="B3682" s="451" t="s">
        <v>1697</v>
      </c>
      <c r="C3682" s="451" t="s">
        <v>1432</v>
      </c>
      <c r="D3682" s="451" t="s">
        <v>1515</v>
      </c>
      <c r="E3682" s="451" t="s">
        <v>1442</v>
      </c>
      <c r="F3682" s="451" t="s">
        <v>1817</v>
      </c>
      <c r="G3682" s="452" t="s">
        <v>1436</v>
      </c>
      <c r="H3682" s="453">
        <v>1060</v>
      </c>
      <c r="I3682" s="452" t="s">
        <v>1522</v>
      </c>
      <c r="J3682" s="452" t="s">
        <v>1438</v>
      </c>
      <c r="K3682" s="452" t="s">
        <v>1438</v>
      </c>
      <c r="L3682" s="452" t="s">
        <v>1439</v>
      </c>
      <c r="M3682" s="452" t="s">
        <v>1440</v>
      </c>
      <c r="N3682" s="454">
        <v>44294</v>
      </c>
      <c r="O3682" s="452" t="s">
        <v>1440</v>
      </c>
      <c r="P3682" s="454">
        <v>44468</v>
      </c>
    </row>
    <row r="3683" spans="1:16" x14ac:dyDescent="0.2">
      <c r="A3683" s="451" t="s">
        <v>2751</v>
      </c>
      <c r="B3683" s="451" t="s">
        <v>1697</v>
      </c>
      <c r="C3683" s="451" t="s">
        <v>1432</v>
      </c>
      <c r="D3683" s="451" t="s">
        <v>1448</v>
      </c>
      <c r="E3683" s="451" t="s">
        <v>1544</v>
      </c>
      <c r="F3683" s="451" t="s">
        <v>2312</v>
      </c>
      <c r="G3683" s="452" t="s">
        <v>1436</v>
      </c>
      <c r="H3683" s="453">
        <v>1869</v>
      </c>
      <c r="I3683" s="452" t="s">
        <v>1564</v>
      </c>
      <c r="J3683" s="455"/>
      <c r="K3683" s="452" t="s">
        <v>1533</v>
      </c>
      <c r="L3683" s="452" t="s">
        <v>1439</v>
      </c>
      <c r="M3683" s="452" t="s">
        <v>1452</v>
      </c>
      <c r="N3683" s="454">
        <v>44539</v>
      </c>
      <c r="O3683" s="452" t="s">
        <v>1453</v>
      </c>
      <c r="P3683" s="454">
        <v>44544</v>
      </c>
    </row>
    <row r="3684" spans="1:16" ht="21" x14ac:dyDescent="0.2">
      <c r="A3684" s="451" t="s">
        <v>2751</v>
      </c>
      <c r="B3684" s="451" t="s">
        <v>1703</v>
      </c>
      <c r="C3684" s="451" t="s">
        <v>1432</v>
      </c>
      <c r="D3684" s="451" t="s">
        <v>1491</v>
      </c>
      <c r="E3684" s="451" t="s">
        <v>1434</v>
      </c>
      <c r="F3684" s="451" t="s">
        <v>2748</v>
      </c>
      <c r="G3684" s="452" t="s">
        <v>1436</v>
      </c>
      <c r="H3684" s="453">
        <v>4300</v>
      </c>
      <c r="I3684" s="452" t="s">
        <v>1613</v>
      </c>
      <c r="J3684" s="452" t="s">
        <v>1438</v>
      </c>
      <c r="K3684" s="452" t="s">
        <v>1438</v>
      </c>
      <c r="L3684" s="452" t="s">
        <v>1439</v>
      </c>
      <c r="M3684" s="452" t="s">
        <v>1440</v>
      </c>
      <c r="N3684" s="454">
        <v>44370</v>
      </c>
      <c r="O3684" s="452" t="s">
        <v>1440</v>
      </c>
      <c r="P3684" s="454">
        <v>44468</v>
      </c>
    </row>
    <row r="3685" spans="1:16" ht="21" x14ac:dyDescent="0.2">
      <c r="A3685" s="451" t="s">
        <v>2751</v>
      </c>
      <c r="B3685" s="451" t="s">
        <v>1703</v>
      </c>
      <c r="C3685" s="451" t="s">
        <v>1432</v>
      </c>
      <c r="D3685" s="451" t="s">
        <v>1507</v>
      </c>
      <c r="E3685" s="451" t="s">
        <v>1442</v>
      </c>
      <c r="F3685" s="451" t="s">
        <v>2068</v>
      </c>
      <c r="G3685" s="452" t="s">
        <v>1436</v>
      </c>
      <c r="H3685" s="453">
        <v>-4300</v>
      </c>
      <c r="I3685" s="452" t="s">
        <v>1707</v>
      </c>
      <c r="J3685" s="452" t="s">
        <v>1438</v>
      </c>
      <c r="K3685" s="452" t="s">
        <v>1438</v>
      </c>
      <c r="L3685" s="452" t="s">
        <v>1439</v>
      </c>
      <c r="M3685" s="452" t="s">
        <v>1440</v>
      </c>
      <c r="N3685" s="454">
        <v>44384</v>
      </c>
      <c r="O3685" s="452" t="s">
        <v>1440</v>
      </c>
      <c r="P3685" s="454">
        <v>44468</v>
      </c>
    </row>
    <row r="3686" spans="1:16" x14ac:dyDescent="0.2">
      <c r="A3686" s="451" t="s">
        <v>2751</v>
      </c>
      <c r="B3686" s="451" t="s">
        <v>1758</v>
      </c>
      <c r="C3686" s="451" t="s">
        <v>1432</v>
      </c>
      <c r="D3686" s="451" t="s">
        <v>1466</v>
      </c>
      <c r="E3686" s="451" t="s">
        <v>1442</v>
      </c>
      <c r="F3686" s="451" t="s">
        <v>2694</v>
      </c>
      <c r="G3686" s="452" t="s">
        <v>1436</v>
      </c>
      <c r="H3686" s="453">
        <v>3154.38</v>
      </c>
      <c r="I3686" s="452" t="s">
        <v>1474</v>
      </c>
      <c r="J3686" s="452" t="s">
        <v>1438</v>
      </c>
      <c r="K3686" s="452" t="s">
        <v>1438</v>
      </c>
      <c r="L3686" s="452" t="s">
        <v>1439</v>
      </c>
      <c r="M3686" s="452" t="s">
        <v>1440</v>
      </c>
      <c r="N3686" s="454">
        <v>44329</v>
      </c>
      <c r="O3686" s="452" t="s">
        <v>1440</v>
      </c>
      <c r="P3686" s="454">
        <v>44468</v>
      </c>
    </row>
    <row r="3687" spans="1:16" x14ac:dyDescent="0.2">
      <c r="A3687" s="451" t="s">
        <v>2751</v>
      </c>
      <c r="B3687" s="451" t="s">
        <v>1708</v>
      </c>
      <c r="C3687" s="451" t="s">
        <v>1432</v>
      </c>
      <c r="D3687" s="451" t="s">
        <v>1507</v>
      </c>
      <c r="E3687" s="451" t="s">
        <v>1442</v>
      </c>
      <c r="F3687" s="451" t="s">
        <v>1933</v>
      </c>
      <c r="G3687" s="452" t="s">
        <v>1436</v>
      </c>
      <c r="H3687" s="453">
        <v>4300</v>
      </c>
      <c r="I3687" s="452" t="s">
        <v>1707</v>
      </c>
      <c r="J3687" s="452" t="s">
        <v>1438</v>
      </c>
      <c r="K3687" s="452" t="s">
        <v>1438</v>
      </c>
      <c r="L3687" s="452" t="s">
        <v>1439</v>
      </c>
      <c r="M3687" s="452" t="s">
        <v>1440</v>
      </c>
      <c r="N3687" s="454">
        <v>44384</v>
      </c>
      <c r="O3687" s="452" t="s">
        <v>1440</v>
      </c>
      <c r="P3687" s="454">
        <v>44468</v>
      </c>
    </row>
    <row r="3688" spans="1:16" ht="21" x14ac:dyDescent="0.2">
      <c r="A3688" s="451" t="s">
        <v>2751</v>
      </c>
      <c r="B3688" s="451" t="s">
        <v>1708</v>
      </c>
      <c r="C3688" s="451" t="s">
        <v>1432</v>
      </c>
      <c r="D3688" s="451" t="s">
        <v>1531</v>
      </c>
      <c r="E3688" s="451" t="s">
        <v>1568</v>
      </c>
      <c r="F3688" s="451" t="s">
        <v>2248</v>
      </c>
      <c r="G3688" s="452" t="s">
        <v>1436</v>
      </c>
      <c r="H3688" s="453">
        <v>500</v>
      </c>
      <c r="I3688" s="452" t="s">
        <v>1627</v>
      </c>
      <c r="J3688" s="455"/>
      <c r="K3688" s="452" t="s">
        <v>1533</v>
      </c>
      <c r="L3688" s="452" t="s">
        <v>1439</v>
      </c>
      <c r="M3688" s="452" t="s">
        <v>1452</v>
      </c>
      <c r="N3688" s="454">
        <v>44496</v>
      </c>
      <c r="O3688" s="452" t="s">
        <v>1534</v>
      </c>
      <c r="P3688" s="454">
        <v>44497</v>
      </c>
    </row>
    <row r="3689" spans="1:16" ht="21" x14ac:dyDescent="0.2">
      <c r="A3689" s="451" t="s">
        <v>2751</v>
      </c>
      <c r="B3689" s="451" t="s">
        <v>1708</v>
      </c>
      <c r="C3689" s="451" t="s">
        <v>1432</v>
      </c>
      <c r="D3689" s="451" t="s">
        <v>1531</v>
      </c>
      <c r="E3689" s="451" t="s">
        <v>1628</v>
      </c>
      <c r="F3689" s="451" t="s">
        <v>2248</v>
      </c>
      <c r="G3689" s="452" t="s">
        <v>1436</v>
      </c>
      <c r="H3689" s="453">
        <v>236.25</v>
      </c>
      <c r="I3689" s="452" t="s">
        <v>1629</v>
      </c>
      <c r="J3689" s="455"/>
      <c r="K3689" s="452" t="s">
        <v>1533</v>
      </c>
      <c r="L3689" s="452" t="s">
        <v>1439</v>
      </c>
      <c r="M3689" s="452" t="s">
        <v>1452</v>
      </c>
      <c r="N3689" s="454">
        <v>44496</v>
      </c>
      <c r="O3689" s="452" t="s">
        <v>1534</v>
      </c>
      <c r="P3689" s="454">
        <v>44497</v>
      </c>
    </row>
    <row r="3690" spans="1:16" x14ac:dyDescent="0.2">
      <c r="A3690" s="451" t="s">
        <v>2751</v>
      </c>
      <c r="B3690" s="451" t="s">
        <v>1575</v>
      </c>
      <c r="C3690" s="451" t="s">
        <v>1432</v>
      </c>
      <c r="D3690" s="451" t="s">
        <v>1507</v>
      </c>
      <c r="E3690" s="451" t="s">
        <v>1442</v>
      </c>
      <c r="F3690" s="451" t="s">
        <v>2275</v>
      </c>
      <c r="G3690" s="452" t="s">
        <v>1436</v>
      </c>
      <c r="H3690" s="453">
        <v>5429</v>
      </c>
      <c r="I3690" s="452" t="s">
        <v>1712</v>
      </c>
      <c r="J3690" s="452" t="s">
        <v>1438</v>
      </c>
      <c r="K3690" s="452" t="s">
        <v>1438</v>
      </c>
      <c r="L3690" s="452" t="s">
        <v>1439</v>
      </c>
      <c r="M3690" s="452" t="s">
        <v>1440</v>
      </c>
      <c r="N3690" s="454">
        <v>44399</v>
      </c>
      <c r="O3690" s="452" t="s">
        <v>1440</v>
      </c>
      <c r="P3690" s="454">
        <v>44468</v>
      </c>
    </row>
    <row r="3691" spans="1:16" ht="21" x14ac:dyDescent="0.2">
      <c r="A3691" s="451" t="s">
        <v>2751</v>
      </c>
      <c r="B3691" s="451" t="s">
        <v>1575</v>
      </c>
      <c r="C3691" s="451" t="s">
        <v>1432</v>
      </c>
      <c r="D3691" s="451" t="s">
        <v>1448</v>
      </c>
      <c r="E3691" s="451" t="s">
        <v>1460</v>
      </c>
      <c r="F3691" s="451" t="s">
        <v>2248</v>
      </c>
      <c r="G3691" s="452" t="s">
        <v>1436</v>
      </c>
      <c r="H3691" s="453">
        <v>4343</v>
      </c>
      <c r="I3691" s="452" t="s">
        <v>1462</v>
      </c>
      <c r="J3691" s="455"/>
      <c r="K3691" s="452" t="s">
        <v>1533</v>
      </c>
      <c r="L3691" s="452" t="s">
        <v>1439</v>
      </c>
      <c r="M3691" s="452" t="s">
        <v>1452</v>
      </c>
      <c r="N3691" s="454">
        <v>44550</v>
      </c>
      <c r="O3691" s="452" t="s">
        <v>1453</v>
      </c>
      <c r="P3691" s="454">
        <v>44553</v>
      </c>
    </row>
    <row r="3692" spans="1:16" x14ac:dyDescent="0.2">
      <c r="A3692" s="451" t="s">
        <v>2751</v>
      </c>
      <c r="B3692" s="451" t="s">
        <v>1713</v>
      </c>
      <c r="C3692" s="451" t="s">
        <v>1432</v>
      </c>
      <c r="D3692" s="451" t="s">
        <v>1466</v>
      </c>
      <c r="E3692" s="451" t="s">
        <v>1442</v>
      </c>
      <c r="F3692" s="451" t="s">
        <v>1871</v>
      </c>
      <c r="G3692" s="452" t="s">
        <v>1436</v>
      </c>
      <c r="H3692" s="453">
        <v>7137</v>
      </c>
      <c r="I3692" s="452" t="s">
        <v>1676</v>
      </c>
      <c r="J3692" s="452" t="s">
        <v>1438</v>
      </c>
      <c r="K3692" s="452" t="s">
        <v>1438</v>
      </c>
      <c r="L3692" s="452" t="s">
        <v>1439</v>
      </c>
      <c r="M3692" s="452" t="s">
        <v>1440</v>
      </c>
      <c r="N3692" s="454">
        <v>44330</v>
      </c>
      <c r="O3692" s="452" t="s">
        <v>1440</v>
      </c>
      <c r="P3692" s="454">
        <v>44468</v>
      </c>
    </row>
    <row r="3693" spans="1:16" x14ac:dyDescent="0.2">
      <c r="A3693" s="451" t="s">
        <v>2751</v>
      </c>
      <c r="B3693" s="451" t="s">
        <v>1713</v>
      </c>
      <c r="C3693" s="451" t="s">
        <v>1432</v>
      </c>
      <c r="D3693" s="451" t="s">
        <v>1507</v>
      </c>
      <c r="E3693" s="451" t="s">
        <v>1442</v>
      </c>
      <c r="F3693" s="451" t="s">
        <v>1832</v>
      </c>
      <c r="G3693" s="452" t="s">
        <v>1436</v>
      </c>
      <c r="H3693" s="453">
        <v>18433</v>
      </c>
      <c r="I3693" s="452" t="s">
        <v>1640</v>
      </c>
      <c r="J3693" s="452" t="s">
        <v>1438</v>
      </c>
      <c r="K3693" s="452" t="s">
        <v>1438</v>
      </c>
      <c r="L3693" s="452" t="s">
        <v>1439</v>
      </c>
      <c r="M3693" s="452" t="s">
        <v>1440</v>
      </c>
      <c r="N3693" s="454">
        <v>44384</v>
      </c>
      <c r="O3693" s="452" t="s">
        <v>1440</v>
      </c>
      <c r="P3693" s="454">
        <v>44468</v>
      </c>
    </row>
    <row r="3694" spans="1:16" ht="21" x14ac:dyDescent="0.2">
      <c r="A3694" s="451" t="s">
        <v>2751</v>
      </c>
      <c r="B3694" s="451" t="s">
        <v>1713</v>
      </c>
      <c r="C3694" s="451" t="s">
        <v>1432</v>
      </c>
      <c r="D3694" s="451" t="s">
        <v>1540</v>
      </c>
      <c r="E3694" s="451" t="s">
        <v>1677</v>
      </c>
      <c r="F3694" s="451" t="s">
        <v>1704</v>
      </c>
      <c r="G3694" s="452" t="s">
        <v>1436</v>
      </c>
      <c r="H3694" s="453">
        <v>9998</v>
      </c>
      <c r="I3694" s="452" t="s">
        <v>1678</v>
      </c>
      <c r="J3694" s="455"/>
      <c r="K3694" s="452" t="s">
        <v>1533</v>
      </c>
      <c r="L3694" s="452" t="s">
        <v>1439</v>
      </c>
      <c r="M3694" s="452" t="s">
        <v>1452</v>
      </c>
      <c r="N3694" s="454">
        <v>44525</v>
      </c>
      <c r="O3694" s="452" t="s">
        <v>1534</v>
      </c>
      <c r="P3694" s="454">
        <v>44525</v>
      </c>
    </row>
    <row r="3695" spans="1:16" x14ac:dyDescent="0.2">
      <c r="A3695" s="451" t="s">
        <v>2751</v>
      </c>
      <c r="B3695" s="451" t="s">
        <v>1717</v>
      </c>
      <c r="C3695" s="451" t="s">
        <v>1432</v>
      </c>
      <c r="D3695" s="451" t="s">
        <v>1433</v>
      </c>
      <c r="E3695" s="451" t="s">
        <v>1434</v>
      </c>
      <c r="F3695" s="451" t="s">
        <v>2123</v>
      </c>
      <c r="G3695" s="452" t="s">
        <v>1436</v>
      </c>
      <c r="H3695" s="453">
        <v>32044</v>
      </c>
      <c r="I3695" s="452" t="s">
        <v>1654</v>
      </c>
      <c r="J3695" s="452" t="s">
        <v>1438</v>
      </c>
      <c r="K3695" s="452" t="s">
        <v>1438</v>
      </c>
      <c r="L3695" s="452" t="s">
        <v>1439</v>
      </c>
      <c r="M3695" s="452" t="s">
        <v>1440</v>
      </c>
      <c r="N3695" s="454">
        <v>44312</v>
      </c>
      <c r="O3695" s="452" t="s">
        <v>1440</v>
      </c>
      <c r="P3695" s="454">
        <v>44468</v>
      </c>
    </row>
    <row r="3696" spans="1:16" ht="21" x14ac:dyDescent="0.2">
      <c r="A3696" s="451" t="s">
        <v>2752</v>
      </c>
      <c r="B3696" s="451" t="s">
        <v>1463</v>
      </c>
      <c r="C3696" s="451" t="s">
        <v>1432</v>
      </c>
      <c r="D3696" s="451" t="s">
        <v>1433</v>
      </c>
      <c r="E3696" s="451" t="s">
        <v>1442</v>
      </c>
      <c r="F3696" s="451" t="s">
        <v>2270</v>
      </c>
      <c r="G3696" s="452" t="s">
        <v>1436</v>
      </c>
      <c r="H3696" s="453">
        <v>587254</v>
      </c>
      <c r="I3696" s="452" t="s">
        <v>1650</v>
      </c>
      <c r="J3696" s="452" t="s">
        <v>1438</v>
      </c>
      <c r="K3696" s="452" t="s">
        <v>1438</v>
      </c>
      <c r="L3696" s="452" t="s">
        <v>1439</v>
      </c>
      <c r="M3696" s="452" t="s">
        <v>1440</v>
      </c>
      <c r="N3696" s="454">
        <v>44309</v>
      </c>
      <c r="O3696" s="452" t="s">
        <v>1440</v>
      </c>
      <c r="P3696" s="454">
        <v>44468</v>
      </c>
    </row>
    <row r="3697" spans="1:16" ht="21" x14ac:dyDescent="0.2">
      <c r="A3697" s="451" t="s">
        <v>2752</v>
      </c>
      <c r="B3697" s="451" t="s">
        <v>1693</v>
      </c>
      <c r="C3697" s="451" t="s">
        <v>1432</v>
      </c>
      <c r="D3697" s="451" t="s">
        <v>1433</v>
      </c>
      <c r="E3697" s="451" t="s">
        <v>1442</v>
      </c>
      <c r="F3697" s="451" t="s">
        <v>2350</v>
      </c>
      <c r="G3697" s="452" t="s">
        <v>1436</v>
      </c>
      <c r="H3697" s="453">
        <v>23956</v>
      </c>
      <c r="I3697" s="452" t="s">
        <v>1648</v>
      </c>
      <c r="J3697" s="452" t="s">
        <v>1438</v>
      </c>
      <c r="K3697" s="452" t="s">
        <v>1438</v>
      </c>
      <c r="L3697" s="452" t="s">
        <v>1439</v>
      </c>
      <c r="M3697" s="452" t="s">
        <v>1440</v>
      </c>
      <c r="N3697" s="454">
        <v>44309</v>
      </c>
      <c r="O3697" s="452" t="s">
        <v>1440</v>
      </c>
      <c r="P3697" s="454">
        <v>44468</v>
      </c>
    </row>
    <row r="3698" spans="1:16" ht="21" x14ac:dyDescent="0.2">
      <c r="A3698" s="451" t="s">
        <v>2752</v>
      </c>
      <c r="B3698" s="451" t="s">
        <v>1695</v>
      </c>
      <c r="C3698" s="451" t="s">
        <v>1432</v>
      </c>
      <c r="D3698" s="451" t="s">
        <v>1466</v>
      </c>
      <c r="E3698" s="451" t="s">
        <v>1442</v>
      </c>
      <c r="F3698" s="451" t="s">
        <v>2081</v>
      </c>
      <c r="G3698" s="452" t="s">
        <v>1436</v>
      </c>
      <c r="H3698" s="453">
        <v>135899.44</v>
      </c>
      <c r="I3698" s="452" t="s">
        <v>1655</v>
      </c>
      <c r="J3698" s="452" t="s">
        <v>1438</v>
      </c>
      <c r="K3698" s="452" t="s">
        <v>1438</v>
      </c>
      <c r="L3698" s="452" t="s">
        <v>1439</v>
      </c>
      <c r="M3698" s="452" t="s">
        <v>1440</v>
      </c>
      <c r="N3698" s="454">
        <v>44341</v>
      </c>
      <c r="O3698" s="452" t="s">
        <v>1440</v>
      </c>
      <c r="P3698" s="454">
        <v>44468</v>
      </c>
    </row>
    <row r="3699" spans="1:16" ht="21" x14ac:dyDescent="0.2">
      <c r="A3699" s="451" t="s">
        <v>2752</v>
      </c>
      <c r="B3699" s="451" t="s">
        <v>1697</v>
      </c>
      <c r="C3699" s="451" t="s">
        <v>1432</v>
      </c>
      <c r="D3699" s="451" t="s">
        <v>1433</v>
      </c>
      <c r="E3699" s="451" t="s">
        <v>1442</v>
      </c>
      <c r="F3699" s="451" t="s">
        <v>2511</v>
      </c>
      <c r="G3699" s="452" t="s">
        <v>1436</v>
      </c>
      <c r="H3699" s="453">
        <v>25884</v>
      </c>
      <c r="I3699" s="452" t="s">
        <v>1670</v>
      </c>
      <c r="J3699" s="452" t="s">
        <v>1438</v>
      </c>
      <c r="K3699" s="452" t="s">
        <v>1438</v>
      </c>
      <c r="L3699" s="452" t="s">
        <v>1439</v>
      </c>
      <c r="M3699" s="452" t="s">
        <v>1440</v>
      </c>
      <c r="N3699" s="454">
        <v>44309</v>
      </c>
      <c r="O3699" s="452" t="s">
        <v>1440</v>
      </c>
      <c r="P3699" s="454">
        <v>44468</v>
      </c>
    </row>
    <row r="3700" spans="1:16" ht="21" x14ac:dyDescent="0.2">
      <c r="A3700" s="451" t="s">
        <v>2752</v>
      </c>
      <c r="B3700" s="451" t="s">
        <v>1697</v>
      </c>
      <c r="C3700" s="451" t="s">
        <v>1432</v>
      </c>
      <c r="D3700" s="451" t="s">
        <v>1466</v>
      </c>
      <c r="E3700" s="451" t="s">
        <v>1442</v>
      </c>
      <c r="F3700" s="451" t="s">
        <v>2307</v>
      </c>
      <c r="G3700" s="452" t="s">
        <v>1436</v>
      </c>
      <c r="H3700" s="453">
        <v>2328</v>
      </c>
      <c r="I3700" s="452" t="s">
        <v>1488</v>
      </c>
      <c r="J3700" s="452" t="s">
        <v>1438</v>
      </c>
      <c r="K3700" s="452" t="s">
        <v>1438</v>
      </c>
      <c r="L3700" s="452" t="s">
        <v>1439</v>
      </c>
      <c r="M3700" s="452" t="s">
        <v>1440</v>
      </c>
      <c r="N3700" s="454">
        <v>44342</v>
      </c>
      <c r="O3700" s="452" t="s">
        <v>1440</v>
      </c>
      <c r="P3700" s="454">
        <v>44468</v>
      </c>
    </row>
    <row r="3701" spans="1:16" ht="21" x14ac:dyDescent="0.2">
      <c r="A3701" s="451" t="s">
        <v>2752</v>
      </c>
      <c r="B3701" s="451" t="s">
        <v>1697</v>
      </c>
      <c r="C3701" s="451" t="s">
        <v>1432</v>
      </c>
      <c r="D3701" s="451" t="s">
        <v>1448</v>
      </c>
      <c r="E3701" s="451" t="s">
        <v>1544</v>
      </c>
      <c r="F3701" s="451" t="s">
        <v>2122</v>
      </c>
      <c r="G3701" s="452" t="s">
        <v>1436</v>
      </c>
      <c r="H3701" s="453">
        <v>569</v>
      </c>
      <c r="I3701" s="452" t="s">
        <v>1564</v>
      </c>
      <c r="J3701" s="455"/>
      <c r="K3701" s="452" t="s">
        <v>1533</v>
      </c>
      <c r="L3701" s="452" t="s">
        <v>1439</v>
      </c>
      <c r="M3701" s="452" t="s">
        <v>1452</v>
      </c>
      <c r="N3701" s="454">
        <v>44539</v>
      </c>
      <c r="O3701" s="452" t="s">
        <v>1453</v>
      </c>
      <c r="P3701" s="454">
        <v>44544</v>
      </c>
    </row>
    <row r="3702" spans="1:16" ht="21" x14ac:dyDescent="0.2">
      <c r="A3702" s="451" t="s">
        <v>2752</v>
      </c>
      <c r="B3702" s="451" t="s">
        <v>1703</v>
      </c>
      <c r="C3702" s="451" t="s">
        <v>1432</v>
      </c>
      <c r="D3702" s="451" t="s">
        <v>1491</v>
      </c>
      <c r="E3702" s="451" t="s">
        <v>1434</v>
      </c>
      <c r="F3702" s="451" t="s">
        <v>2077</v>
      </c>
      <c r="G3702" s="452" t="s">
        <v>1436</v>
      </c>
      <c r="H3702" s="453">
        <v>4730</v>
      </c>
      <c r="I3702" s="452" t="s">
        <v>1613</v>
      </c>
      <c r="J3702" s="452" t="s">
        <v>1438</v>
      </c>
      <c r="K3702" s="452" t="s">
        <v>1438</v>
      </c>
      <c r="L3702" s="452" t="s">
        <v>1439</v>
      </c>
      <c r="M3702" s="452" t="s">
        <v>1440</v>
      </c>
      <c r="N3702" s="454">
        <v>44370</v>
      </c>
      <c r="O3702" s="452" t="s">
        <v>1440</v>
      </c>
      <c r="P3702" s="454">
        <v>44468</v>
      </c>
    </row>
    <row r="3703" spans="1:16" ht="21" x14ac:dyDescent="0.2">
      <c r="A3703" s="451" t="s">
        <v>2752</v>
      </c>
      <c r="B3703" s="451" t="s">
        <v>1703</v>
      </c>
      <c r="C3703" s="451" t="s">
        <v>1432</v>
      </c>
      <c r="D3703" s="451" t="s">
        <v>1491</v>
      </c>
      <c r="E3703" s="451" t="s">
        <v>1434</v>
      </c>
      <c r="F3703" s="451" t="s">
        <v>1578</v>
      </c>
      <c r="G3703" s="452" t="s">
        <v>1436</v>
      </c>
      <c r="H3703" s="453">
        <v>1620</v>
      </c>
      <c r="I3703" s="452" t="s">
        <v>1609</v>
      </c>
      <c r="J3703" s="452" t="s">
        <v>1438</v>
      </c>
      <c r="K3703" s="452" t="s">
        <v>1438</v>
      </c>
      <c r="L3703" s="452" t="s">
        <v>1439</v>
      </c>
      <c r="M3703" s="452" t="s">
        <v>1440</v>
      </c>
      <c r="N3703" s="454">
        <v>44370</v>
      </c>
      <c r="O3703" s="452" t="s">
        <v>1440</v>
      </c>
      <c r="P3703" s="454">
        <v>44468</v>
      </c>
    </row>
    <row r="3704" spans="1:16" ht="21" x14ac:dyDescent="0.2">
      <c r="A3704" s="451" t="s">
        <v>2752</v>
      </c>
      <c r="B3704" s="451" t="s">
        <v>1703</v>
      </c>
      <c r="C3704" s="451" t="s">
        <v>1432</v>
      </c>
      <c r="D3704" s="451" t="s">
        <v>1507</v>
      </c>
      <c r="E3704" s="451" t="s">
        <v>1442</v>
      </c>
      <c r="F3704" s="451" t="s">
        <v>2383</v>
      </c>
      <c r="G3704" s="452" t="s">
        <v>1436</v>
      </c>
      <c r="H3704" s="453">
        <v>-4730</v>
      </c>
      <c r="I3704" s="452" t="s">
        <v>1707</v>
      </c>
      <c r="J3704" s="452" t="s">
        <v>1438</v>
      </c>
      <c r="K3704" s="452" t="s">
        <v>1438</v>
      </c>
      <c r="L3704" s="452" t="s">
        <v>1439</v>
      </c>
      <c r="M3704" s="452" t="s">
        <v>1440</v>
      </c>
      <c r="N3704" s="454">
        <v>44384</v>
      </c>
      <c r="O3704" s="452" t="s">
        <v>1440</v>
      </c>
      <c r="P3704" s="454">
        <v>44468</v>
      </c>
    </row>
    <row r="3705" spans="1:16" ht="21" x14ac:dyDescent="0.2">
      <c r="A3705" s="451" t="s">
        <v>2752</v>
      </c>
      <c r="B3705" s="451" t="s">
        <v>1758</v>
      </c>
      <c r="C3705" s="451" t="s">
        <v>1432</v>
      </c>
      <c r="D3705" s="451" t="s">
        <v>1448</v>
      </c>
      <c r="E3705" s="451" t="s">
        <v>1570</v>
      </c>
      <c r="F3705" s="451" t="s">
        <v>1731</v>
      </c>
      <c r="G3705" s="452" t="s">
        <v>1436</v>
      </c>
      <c r="H3705" s="453">
        <v>9726</v>
      </c>
      <c r="I3705" s="452" t="s">
        <v>1572</v>
      </c>
      <c r="J3705" s="455"/>
      <c r="K3705" s="452" t="s">
        <v>1533</v>
      </c>
      <c r="L3705" s="452" t="s">
        <v>1439</v>
      </c>
      <c r="M3705" s="452" t="s">
        <v>1452</v>
      </c>
      <c r="N3705" s="454">
        <v>44554</v>
      </c>
      <c r="O3705" s="452" t="s">
        <v>1534</v>
      </c>
      <c r="P3705" s="454">
        <v>44560</v>
      </c>
    </row>
    <row r="3706" spans="1:16" ht="21" x14ac:dyDescent="0.2">
      <c r="A3706" s="451" t="s">
        <v>2752</v>
      </c>
      <c r="B3706" s="451" t="s">
        <v>1708</v>
      </c>
      <c r="C3706" s="451" t="s">
        <v>1432</v>
      </c>
      <c r="D3706" s="451" t="s">
        <v>1507</v>
      </c>
      <c r="E3706" s="451" t="s">
        <v>1442</v>
      </c>
      <c r="F3706" s="451" t="s">
        <v>2320</v>
      </c>
      <c r="G3706" s="452" t="s">
        <v>1436</v>
      </c>
      <c r="H3706" s="453">
        <v>4730</v>
      </c>
      <c r="I3706" s="452" t="s">
        <v>1707</v>
      </c>
      <c r="J3706" s="452" t="s">
        <v>1438</v>
      </c>
      <c r="K3706" s="452" t="s">
        <v>1438</v>
      </c>
      <c r="L3706" s="452" t="s">
        <v>1439</v>
      </c>
      <c r="M3706" s="452" t="s">
        <v>1440</v>
      </c>
      <c r="N3706" s="454">
        <v>44384</v>
      </c>
      <c r="O3706" s="452" t="s">
        <v>1440</v>
      </c>
      <c r="P3706" s="454">
        <v>44468</v>
      </c>
    </row>
    <row r="3707" spans="1:16" ht="21" x14ac:dyDescent="0.2">
      <c r="A3707" s="451" t="s">
        <v>2752</v>
      </c>
      <c r="B3707" s="451" t="s">
        <v>1708</v>
      </c>
      <c r="C3707" s="451" t="s">
        <v>1432</v>
      </c>
      <c r="D3707" s="451" t="s">
        <v>1531</v>
      </c>
      <c r="E3707" s="451" t="s">
        <v>1568</v>
      </c>
      <c r="F3707" s="451" t="s">
        <v>1706</v>
      </c>
      <c r="G3707" s="452" t="s">
        <v>1436</v>
      </c>
      <c r="H3707" s="453">
        <v>500</v>
      </c>
      <c r="I3707" s="452" t="s">
        <v>1627</v>
      </c>
      <c r="J3707" s="455"/>
      <c r="K3707" s="452" t="s">
        <v>1533</v>
      </c>
      <c r="L3707" s="452" t="s">
        <v>1439</v>
      </c>
      <c r="M3707" s="452" t="s">
        <v>1452</v>
      </c>
      <c r="N3707" s="454">
        <v>44496</v>
      </c>
      <c r="O3707" s="452" t="s">
        <v>1534</v>
      </c>
      <c r="P3707" s="454">
        <v>44497</v>
      </c>
    </row>
    <row r="3708" spans="1:16" ht="21" x14ac:dyDescent="0.2">
      <c r="A3708" s="451" t="s">
        <v>2752</v>
      </c>
      <c r="B3708" s="451" t="s">
        <v>1708</v>
      </c>
      <c r="C3708" s="451" t="s">
        <v>1432</v>
      </c>
      <c r="D3708" s="451" t="s">
        <v>1531</v>
      </c>
      <c r="E3708" s="451" t="s">
        <v>1628</v>
      </c>
      <c r="F3708" s="451" t="s">
        <v>1706</v>
      </c>
      <c r="G3708" s="452" t="s">
        <v>1436</v>
      </c>
      <c r="H3708" s="453">
        <v>236.25</v>
      </c>
      <c r="I3708" s="452" t="s">
        <v>1629</v>
      </c>
      <c r="J3708" s="455"/>
      <c r="K3708" s="452" t="s">
        <v>1533</v>
      </c>
      <c r="L3708" s="452" t="s">
        <v>1439</v>
      </c>
      <c r="M3708" s="452" t="s">
        <v>1452</v>
      </c>
      <c r="N3708" s="454">
        <v>44496</v>
      </c>
      <c r="O3708" s="452" t="s">
        <v>1534</v>
      </c>
      <c r="P3708" s="454">
        <v>44497</v>
      </c>
    </row>
    <row r="3709" spans="1:16" ht="21" x14ac:dyDescent="0.2">
      <c r="A3709" s="451" t="s">
        <v>2752</v>
      </c>
      <c r="B3709" s="451" t="s">
        <v>1575</v>
      </c>
      <c r="C3709" s="451" t="s">
        <v>1432</v>
      </c>
      <c r="D3709" s="451" t="s">
        <v>1507</v>
      </c>
      <c r="E3709" s="451" t="s">
        <v>1442</v>
      </c>
      <c r="F3709" s="451" t="s">
        <v>1939</v>
      </c>
      <c r="G3709" s="452" t="s">
        <v>1436</v>
      </c>
      <c r="H3709" s="453">
        <v>3923</v>
      </c>
      <c r="I3709" s="452" t="s">
        <v>1712</v>
      </c>
      <c r="J3709" s="452" t="s">
        <v>1438</v>
      </c>
      <c r="K3709" s="452" t="s">
        <v>1438</v>
      </c>
      <c r="L3709" s="452" t="s">
        <v>1439</v>
      </c>
      <c r="M3709" s="452" t="s">
        <v>1440</v>
      </c>
      <c r="N3709" s="454">
        <v>44399</v>
      </c>
      <c r="O3709" s="452" t="s">
        <v>1440</v>
      </c>
      <c r="P3709" s="454">
        <v>44468</v>
      </c>
    </row>
    <row r="3710" spans="1:16" ht="21" x14ac:dyDescent="0.2">
      <c r="A3710" s="451" t="s">
        <v>2752</v>
      </c>
      <c r="B3710" s="451" t="s">
        <v>1575</v>
      </c>
      <c r="C3710" s="451" t="s">
        <v>1432</v>
      </c>
      <c r="D3710" s="451" t="s">
        <v>1448</v>
      </c>
      <c r="E3710" s="451" t="s">
        <v>1460</v>
      </c>
      <c r="F3710" s="451" t="s">
        <v>1706</v>
      </c>
      <c r="G3710" s="452" t="s">
        <v>1436</v>
      </c>
      <c r="H3710" s="453">
        <v>3138</v>
      </c>
      <c r="I3710" s="452" t="s">
        <v>1462</v>
      </c>
      <c r="J3710" s="455"/>
      <c r="K3710" s="452" t="s">
        <v>1533</v>
      </c>
      <c r="L3710" s="452" t="s">
        <v>1439</v>
      </c>
      <c r="M3710" s="452" t="s">
        <v>1452</v>
      </c>
      <c r="N3710" s="454">
        <v>44550</v>
      </c>
      <c r="O3710" s="452" t="s">
        <v>1453</v>
      </c>
      <c r="P3710" s="454">
        <v>44553</v>
      </c>
    </row>
    <row r="3711" spans="1:16" ht="21" x14ac:dyDescent="0.2">
      <c r="A3711" s="451" t="s">
        <v>2752</v>
      </c>
      <c r="B3711" s="451" t="s">
        <v>1713</v>
      </c>
      <c r="C3711" s="451" t="s">
        <v>1432</v>
      </c>
      <c r="D3711" s="451" t="s">
        <v>1466</v>
      </c>
      <c r="E3711" s="451" t="s">
        <v>1442</v>
      </c>
      <c r="F3711" s="451" t="s">
        <v>1714</v>
      </c>
      <c r="G3711" s="452" t="s">
        <v>1436</v>
      </c>
      <c r="H3711" s="453">
        <v>7179</v>
      </c>
      <c r="I3711" s="452" t="s">
        <v>1676</v>
      </c>
      <c r="J3711" s="452" t="s">
        <v>1438</v>
      </c>
      <c r="K3711" s="452" t="s">
        <v>1438</v>
      </c>
      <c r="L3711" s="452" t="s">
        <v>1439</v>
      </c>
      <c r="M3711" s="452" t="s">
        <v>1440</v>
      </c>
      <c r="N3711" s="454">
        <v>44330</v>
      </c>
      <c r="O3711" s="452" t="s">
        <v>1440</v>
      </c>
      <c r="P3711" s="454">
        <v>44468</v>
      </c>
    </row>
    <row r="3712" spans="1:16" ht="21" x14ac:dyDescent="0.2">
      <c r="A3712" s="451" t="s">
        <v>2752</v>
      </c>
      <c r="B3712" s="451" t="s">
        <v>1713</v>
      </c>
      <c r="C3712" s="451" t="s">
        <v>1432</v>
      </c>
      <c r="D3712" s="451" t="s">
        <v>1507</v>
      </c>
      <c r="E3712" s="451" t="s">
        <v>1442</v>
      </c>
      <c r="F3712" s="451" t="s">
        <v>1914</v>
      </c>
      <c r="G3712" s="452" t="s">
        <v>1436</v>
      </c>
      <c r="H3712" s="453">
        <v>27733</v>
      </c>
      <c r="I3712" s="452" t="s">
        <v>1640</v>
      </c>
      <c r="J3712" s="452" t="s">
        <v>1438</v>
      </c>
      <c r="K3712" s="452" t="s">
        <v>1438</v>
      </c>
      <c r="L3712" s="452" t="s">
        <v>1439</v>
      </c>
      <c r="M3712" s="452" t="s">
        <v>1440</v>
      </c>
      <c r="N3712" s="454">
        <v>44384</v>
      </c>
      <c r="O3712" s="452" t="s">
        <v>1440</v>
      </c>
      <c r="P3712" s="454">
        <v>44468</v>
      </c>
    </row>
    <row r="3713" spans="1:16" ht="21" x14ac:dyDescent="0.2">
      <c r="A3713" s="451" t="s">
        <v>2752</v>
      </c>
      <c r="B3713" s="451" t="s">
        <v>1713</v>
      </c>
      <c r="C3713" s="451" t="s">
        <v>1432</v>
      </c>
      <c r="D3713" s="451" t="s">
        <v>1540</v>
      </c>
      <c r="E3713" s="451" t="s">
        <v>1677</v>
      </c>
      <c r="F3713" s="451" t="s">
        <v>1836</v>
      </c>
      <c r="G3713" s="452" t="s">
        <v>1436</v>
      </c>
      <c r="H3713" s="453">
        <v>10057</v>
      </c>
      <c r="I3713" s="452" t="s">
        <v>1678</v>
      </c>
      <c r="J3713" s="455"/>
      <c r="K3713" s="452" t="s">
        <v>1533</v>
      </c>
      <c r="L3713" s="452" t="s">
        <v>1439</v>
      </c>
      <c r="M3713" s="452" t="s">
        <v>1452</v>
      </c>
      <c r="N3713" s="454">
        <v>44525</v>
      </c>
      <c r="O3713" s="452" t="s">
        <v>1534</v>
      </c>
      <c r="P3713" s="454">
        <v>44525</v>
      </c>
    </row>
    <row r="3714" spans="1:16" ht="21" x14ac:dyDescent="0.2">
      <c r="A3714" s="451" t="s">
        <v>2752</v>
      </c>
      <c r="B3714" s="451" t="s">
        <v>1717</v>
      </c>
      <c r="C3714" s="451" t="s">
        <v>1432</v>
      </c>
      <c r="D3714" s="451" t="s">
        <v>1433</v>
      </c>
      <c r="E3714" s="451" t="s">
        <v>1442</v>
      </c>
      <c r="F3714" s="451" t="s">
        <v>1916</v>
      </c>
      <c r="G3714" s="452" t="s">
        <v>1436</v>
      </c>
      <c r="H3714" s="453">
        <v>33381</v>
      </c>
      <c r="I3714" s="452" t="s">
        <v>1654</v>
      </c>
      <c r="J3714" s="452" t="s">
        <v>1438</v>
      </c>
      <c r="K3714" s="452" t="s">
        <v>1438</v>
      </c>
      <c r="L3714" s="452" t="s">
        <v>1439</v>
      </c>
      <c r="M3714" s="452" t="s">
        <v>1440</v>
      </c>
      <c r="N3714" s="454">
        <v>44312</v>
      </c>
      <c r="O3714" s="452" t="s">
        <v>1440</v>
      </c>
      <c r="P3714" s="454">
        <v>44468</v>
      </c>
    </row>
    <row r="3715" spans="1:16" ht="21" x14ac:dyDescent="0.2">
      <c r="A3715" s="451" t="s">
        <v>2752</v>
      </c>
      <c r="B3715" s="451" t="s">
        <v>1717</v>
      </c>
      <c r="C3715" s="451" t="s">
        <v>1432</v>
      </c>
      <c r="D3715" s="451" t="s">
        <v>1515</v>
      </c>
      <c r="E3715" s="451" t="s">
        <v>1442</v>
      </c>
      <c r="F3715" s="451" t="s">
        <v>1601</v>
      </c>
      <c r="G3715" s="452" t="s">
        <v>1436</v>
      </c>
      <c r="H3715" s="453">
        <v>6054</v>
      </c>
      <c r="I3715" s="452" t="s">
        <v>1530</v>
      </c>
      <c r="J3715" s="452" t="s">
        <v>1438</v>
      </c>
      <c r="K3715" s="452" t="s">
        <v>1438</v>
      </c>
      <c r="L3715" s="452" t="s">
        <v>1439</v>
      </c>
      <c r="M3715" s="452" t="s">
        <v>1440</v>
      </c>
      <c r="N3715" s="454">
        <v>44538</v>
      </c>
      <c r="O3715" s="452" t="s">
        <v>1440</v>
      </c>
      <c r="P3715" s="454">
        <v>44468</v>
      </c>
    </row>
    <row r="3716" spans="1:16" ht="21" x14ac:dyDescent="0.2">
      <c r="A3716" s="451" t="s">
        <v>2753</v>
      </c>
      <c r="B3716" s="451" t="s">
        <v>1463</v>
      </c>
      <c r="C3716" s="451" t="s">
        <v>1432</v>
      </c>
      <c r="D3716" s="451" t="s">
        <v>1433</v>
      </c>
      <c r="E3716" s="451" t="s">
        <v>1442</v>
      </c>
      <c r="F3716" s="451" t="s">
        <v>2476</v>
      </c>
      <c r="G3716" s="452" t="s">
        <v>1436</v>
      </c>
      <c r="H3716" s="453">
        <v>966639</v>
      </c>
      <c r="I3716" s="452" t="s">
        <v>1650</v>
      </c>
      <c r="J3716" s="452" t="s">
        <v>1438</v>
      </c>
      <c r="K3716" s="452" t="s">
        <v>1438</v>
      </c>
      <c r="L3716" s="452" t="s">
        <v>1439</v>
      </c>
      <c r="M3716" s="452" t="s">
        <v>1440</v>
      </c>
      <c r="N3716" s="454">
        <v>44309</v>
      </c>
      <c r="O3716" s="452" t="s">
        <v>1440</v>
      </c>
      <c r="P3716" s="454">
        <v>44468</v>
      </c>
    </row>
    <row r="3717" spans="1:16" x14ac:dyDescent="0.2">
      <c r="A3717" s="451" t="s">
        <v>2753</v>
      </c>
      <c r="B3717" s="451" t="s">
        <v>1693</v>
      </c>
      <c r="C3717" s="451" t="s">
        <v>1432</v>
      </c>
      <c r="D3717" s="451" t="s">
        <v>1433</v>
      </c>
      <c r="E3717" s="451" t="s">
        <v>1442</v>
      </c>
      <c r="F3717" s="451" t="s">
        <v>2463</v>
      </c>
      <c r="G3717" s="452" t="s">
        <v>1436</v>
      </c>
      <c r="H3717" s="453">
        <v>28019</v>
      </c>
      <c r="I3717" s="452" t="s">
        <v>1648</v>
      </c>
      <c r="J3717" s="452" t="s">
        <v>1438</v>
      </c>
      <c r="K3717" s="452" t="s">
        <v>1438</v>
      </c>
      <c r="L3717" s="452" t="s">
        <v>1439</v>
      </c>
      <c r="M3717" s="452" t="s">
        <v>1440</v>
      </c>
      <c r="N3717" s="454">
        <v>44309</v>
      </c>
      <c r="O3717" s="452" t="s">
        <v>1440</v>
      </c>
      <c r="P3717" s="454">
        <v>44468</v>
      </c>
    </row>
    <row r="3718" spans="1:16" x14ac:dyDescent="0.2">
      <c r="A3718" s="451" t="s">
        <v>2753</v>
      </c>
      <c r="B3718" s="451" t="s">
        <v>1695</v>
      </c>
      <c r="C3718" s="451" t="s">
        <v>1432</v>
      </c>
      <c r="D3718" s="451" t="s">
        <v>1466</v>
      </c>
      <c r="E3718" s="451" t="s">
        <v>1434</v>
      </c>
      <c r="F3718" s="451" t="s">
        <v>1447</v>
      </c>
      <c r="G3718" s="452" t="s">
        <v>1436</v>
      </c>
      <c r="H3718" s="453">
        <v>259519.62</v>
      </c>
      <c r="I3718" s="452" t="s">
        <v>1655</v>
      </c>
      <c r="J3718" s="452" t="s">
        <v>1438</v>
      </c>
      <c r="K3718" s="452" t="s">
        <v>1438</v>
      </c>
      <c r="L3718" s="452" t="s">
        <v>1439</v>
      </c>
      <c r="M3718" s="452" t="s">
        <v>1440</v>
      </c>
      <c r="N3718" s="454">
        <v>44341</v>
      </c>
      <c r="O3718" s="452" t="s">
        <v>1440</v>
      </c>
      <c r="P3718" s="454">
        <v>44468</v>
      </c>
    </row>
    <row r="3719" spans="1:16" x14ac:dyDescent="0.2">
      <c r="A3719" s="451" t="s">
        <v>2753</v>
      </c>
      <c r="B3719" s="451" t="s">
        <v>1697</v>
      </c>
      <c r="C3719" s="451" t="s">
        <v>1432</v>
      </c>
      <c r="D3719" s="451" t="s">
        <v>1433</v>
      </c>
      <c r="E3719" s="451" t="s">
        <v>1442</v>
      </c>
      <c r="F3719" s="451" t="s">
        <v>2250</v>
      </c>
      <c r="G3719" s="452" t="s">
        <v>1436</v>
      </c>
      <c r="H3719" s="453">
        <v>1800</v>
      </c>
      <c r="I3719" s="452" t="s">
        <v>1670</v>
      </c>
      <c r="J3719" s="452" t="s">
        <v>1438</v>
      </c>
      <c r="K3719" s="452" t="s">
        <v>1438</v>
      </c>
      <c r="L3719" s="452" t="s">
        <v>1439</v>
      </c>
      <c r="M3719" s="452" t="s">
        <v>1440</v>
      </c>
      <c r="N3719" s="454">
        <v>44309</v>
      </c>
      <c r="O3719" s="452" t="s">
        <v>1440</v>
      </c>
      <c r="P3719" s="454">
        <v>44468</v>
      </c>
    </row>
    <row r="3720" spans="1:16" ht="21" x14ac:dyDescent="0.2">
      <c r="A3720" s="451" t="s">
        <v>2753</v>
      </c>
      <c r="B3720" s="451" t="s">
        <v>1703</v>
      </c>
      <c r="C3720" s="451" t="s">
        <v>1432</v>
      </c>
      <c r="D3720" s="451" t="s">
        <v>1491</v>
      </c>
      <c r="E3720" s="451" t="s">
        <v>1434</v>
      </c>
      <c r="F3720" s="451" t="s">
        <v>2377</v>
      </c>
      <c r="G3720" s="452" t="s">
        <v>1436</v>
      </c>
      <c r="H3720" s="453">
        <v>8400</v>
      </c>
      <c r="I3720" s="452" t="s">
        <v>1613</v>
      </c>
      <c r="J3720" s="452" t="s">
        <v>1438</v>
      </c>
      <c r="K3720" s="452" t="s">
        <v>1438</v>
      </c>
      <c r="L3720" s="452" t="s">
        <v>1439</v>
      </c>
      <c r="M3720" s="452" t="s">
        <v>1440</v>
      </c>
      <c r="N3720" s="454">
        <v>44370</v>
      </c>
      <c r="O3720" s="452" t="s">
        <v>1440</v>
      </c>
      <c r="P3720" s="454">
        <v>44468</v>
      </c>
    </row>
    <row r="3721" spans="1:16" ht="21" x14ac:dyDescent="0.2">
      <c r="A3721" s="451" t="s">
        <v>2753</v>
      </c>
      <c r="B3721" s="451" t="s">
        <v>1703</v>
      </c>
      <c r="C3721" s="451" t="s">
        <v>1432</v>
      </c>
      <c r="D3721" s="451" t="s">
        <v>1491</v>
      </c>
      <c r="E3721" s="451" t="s">
        <v>1434</v>
      </c>
      <c r="F3721" s="451" t="s">
        <v>1893</v>
      </c>
      <c r="G3721" s="452" t="s">
        <v>1436</v>
      </c>
      <c r="H3721" s="453">
        <v>1225</v>
      </c>
      <c r="I3721" s="452" t="s">
        <v>1609</v>
      </c>
      <c r="J3721" s="452" t="s">
        <v>1438</v>
      </c>
      <c r="K3721" s="452" t="s">
        <v>1438</v>
      </c>
      <c r="L3721" s="452" t="s">
        <v>1439</v>
      </c>
      <c r="M3721" s="452" t="s">
        <v>1440</v>
      </c>
      <c r="N3721" s="454">
        <v>44370</v>
      </c>
      <c r="O3721" s="452" t="s">
        <v>1440</v>
      </c>
      <c r="P3721" s="454">
        <v>44468</v>
      </c>
    </row>
    <row r="3722" spans="1:16" ht="21" x14ac:dyDescent="0.2">
      <c r="A3722" s="451" t="s">
        <v>2753</v>
      </c>
      <c r="B3722" s="451" t="s">
        <v>1703</v>
      </c>
      <c r="C3722" s="451" t="s">
        <v>1432</v>
      </c>
      <c r="D3722" s="451" t="s">
        <v>1507</v>
      </c>
      <c r="E3722" s="451" t="s">
        <v>1442</v>
      </c>
      <c r="F3722" s="451" t="s">
        <v>1876</v>
      </c>
      <c r="G3722" s="452" t="s">
        <v>1436</v>
      </c>
      <c r="H3722" s="453">
        <v>-8400</v>
      </c>
      <c r="I3722" s="452" t="s">
        <v>1707</v>
      </c>
      <c r="J3722" s="452" t="s">
        <v>1438</v>
      </c>
      <c r="K3722" s="452" t="s">
        <v>1438</v>
      </c>
      <c r="L3722" s="452" t="s">
        <v>1439</v>
      </c>
      <c r="M3722" s="452" t="s">
        <v>1440</v>
      </c>
      <c r="N3722" s="454">
        <v>44384</v>
      </c>
      <c r="O3722" s="452" t="s">
        <v>1440</v>
      </c>
      <c r="P3722" s="454">
        <v>44468</v>
      </c>
    </row>
    <row r="3723" spans="1:16" x14ac:dyDescent="0.2">
      <c r="A3723" s="451" t="s">
        <v>2753</v>
      </c>
      <c r="B3723" s="451" t="s">
        <v>1708</v>
      </c>
      <c r="C3723" s="451" t="s">
        <v>1432</v>
      </c>
      <c r="D3723" s="451" t="s">
        <v>1507</v>
      </c>
      <c r="E3723" s="451" t="s">
        <v>1442</v>
      </c>
      <c r="F3723" s="451" t="s">
        <v>2645</v>
      </c>
      <c r="G3723" s="452" t="s">
        <v>1436</v>
      </c>
      <c r="H3723" s="453">
        <v>8400</v>
      </c>
      <c r="I3723" s="452" t="s">
        <v>1707</v>
      </c>
      <c r="J3723" s="452" t="s">
        <v>1438</v>
      </c>
      <c r="K3723" s="452" t="s">
        <v>1438</v>
      </c>
      <c r="L3723" s="452" t="s">
        <v>1439</v>
      </c>
      <c r="M3723" s="452" t="s">
        <v>1440</v>
      </c>
      <c r="N3723" s="454">
        <v>44384</v>
      </c>
      <c r="O3723" s="452" t="s">
        <v>1440</v>
      </c>
      <c r="P3723" s="454">
        <v>44468</v>
      </c>
    </row>
    <row r="3724" spans="1:16" ht="21" x14ac:dyDescent="0.2">
      <c r="A3724" s="451" t="s">
        <v>2753</v>
      </c>
      <c r="B3724" s="451" t="s">
        <v>1708</v>
      </c>
      <c r="C3724" s="451" t="s">
        <v>1432</v>
      </c>
      <c r="D3724" s="451" t="s">
        <v>1531</v>
      </c>
      <c r="E3724" s="451" t="s">
        <v>1568</v>
      </c>
      <c r="F3724" s="451" t="s">
        <v>1863</v>
      </c>
      <c r="G3724" s="452" t="s">
        <v>1436</v>
      </c>
      <c r="H3724" s="453">
        <v>1305</v>
      </c>
      <c r="I3724" s="452" t="s">
        <v>1627</v>
      </c>
      <c r="J3724" s="455"/>
      <c r="K3724" s="452" t="s">
        <v>1533</v>
      </c>
      <c r="L3724" s="452" t="s">
        <v>1439</v>
      </c>
      <c r="M3724" s="452" t="s">
        <v>1452</v>
      </c>
      <c r="N3724" s="454">
        <v>44496</v>
      </c>
      <c r="O3724" s="452" t="s">
        <v>1534</v>
      </c>
      <c r="P3724" s="454">
        <v>44497</v>
      </c>
    </row>
    <row r="3725" spans="1:16" ht="21" x14ac:dyDescent="0.2">
      <c r="A3725" s="451" t="s">
        <v>2753</v>
      </c>
      <c r="B3725" s="451" t="s">
        <v>1708</v>
      </c>
      <c r="C3725" s="451" t="s">
        <v>1432</v>
      </c>
      <c r="D3725" s="451" t="s">
        <v>1531</v>
      </c>
      <c r="E3725" s="451" t="s">
        <v>1628</v>
      </c>
      <c r="F3725" s="451" t="s">
        <v>1863</v>
      </c>
      <c r="G3725" s="452" t="s">
        <v>1436</v>
      </c>
      <c r="H3725" s="453">
        <v>1299.3800000000001</v>
      </c>
      <c r="I3725" s="452" t="s">
        <v>1629</v>
      </c>
      <c r="J3725" s="455"/>
      <c r="K3725" s="452" t="s">
        <v>1533</v>
      </c>
      <c r="L3725" s="452" t="s">
        <v>1439</v>
      </c>
      <c r="M3725" s="452" t="s">
        <v>1452</v>
      </c>
      <c r="N3725" s="454">
        <v>44496</v>
      </c>
      <c r="O3725" s="452" t="s">
        <v>1534</v>
      </c>
      <c r="P3725" s="454">
        <v>44497</v>
      </c>
    </row>
    <row r="3726" spans="1:16" x14ac:dyDescent="0.2">
      <c r="A3726" s="451" t="s">
        <v>2753</v>
      </c>
      <c r="B3726" s="451" t="s">
        <v>1575</v>
      </c>
      <c r="C3726" s="451" t="s">
        <v>1432</v>
      </c>
      <c r="D3726" s="451" t="s">
        <v>1507</v>
      </c>
      <c r="E3726" s="451" t="s">
        <v>1442</v>
      </c>
      <c r="F3726" s="451" t="s">
        <v>2754</v>
      </c>
      <c r="G3726" s="452" t="s">
        <v>1436</v>
      </c>
      <c r="H3726" s="453">
        <v>20175</v>
      </c>
      <c r="I3726" s="452" t="s">
        <v>1712</v>
      </c>
      <c r="J3726" s="452" t="s">
        <v>1438</v>
      </c>
      <c r="K3726" s="452" t="s">
        <v>1438</v>
      </c>
      <c r="L3726" s="452" t="s">
        <v>1439</v>
      </c>
      <c r="M3726" s="452" t="s">
        <v>1440</v>
      </c>
      <c r="N3726" s="454">
        <v>44399</v>
      </c>
      <c r="O3726" s="452" t="s">
        <v>1440</v>
      </c>
      <c r="P3726" s="454">
        <v>44468</v>
      </c>
    </row>
    <row r="3727" spans="1:16" ht="21" x14ac:dyDescent="0.2">
      <c r="A3727" s="451" t="s">
        <v>2753</v>
      </c>
      <c r="B3727" s="451" t="s">
        <v>1575</v>
      </c>
      <c r="C3727" s="451" t="s">
        <v>1432</v>
      </c>
      <c r="D3727" s="451" t="s">
        <v>1448</v>
      </c>
      <c r="E3727" s="451" t="s">
        <v>1460</v>
      </c>
      <c r="F3727" s="451" t="s">
        <v>1863</v>
      </c>
      <c r="G3727" s="452" t="s">
        <v>1436</v>
      </c>
      <c r="H3727" s="453">
        <v>16140</v>
      </c>
      <c r="I3727" s="452" t="s">
        <v>1462</v>
      </c>
      <c r="J3727" s="455"/>
      <c r="K3727" s="452" t="s">
        <v>1533</v>
      </c>
      <c r="L3727" s="452" t="s">
        <v>1439</v>
      </c>
      <c r="M3727" s="452" t="s">
        <v>1452</v>
      </c>
      <c r="N3727" s="454">
        <v>44550</v>
      </c>
      <c r="O3727" s="452" t="s">
        <v>1453</v>
      </c>
      <c r="P3727" s="454">
        <v>44553</v>
      </c>
    </row>
    <row r="3728" spans="1:16" x14ac:dyDescent="0.2">
      <c r="A3728" s="451" t="s">
        <v>2753</v>
      </c>
      <c r="B3728" s="451" t="s">
        <v>1713</v>
      </c>
      <c r="C3728" s="451" t="s">
        <v>1432</v>
      </c>
      <c r="D3728" s="451" t="s">
        <v>1466</v>
      </c>
      <c r="E3728" s="451" t="s">
        <v>1442</v>
      </c>
      <c r="F3728" s="451" t="s">
        <v>2570</v>
      </c>
      <c r="G3728" s="452" t="s">
        <v>1436</v>
      </c>
      <c r="H3728" s="453">
        <v>7700</v>
      </c>
      <c r="I3728" s="452" t="s">
        <v>1676</v>
      </c>
      <c r="J3728" s="452" t="s">
        <v>1438</v>
      </c>
      <c r="K3728" s="452" t="s">
        <v>1438</v>
      </c>
      <c r="L3728" s="452" t="s">
        <v>1439</v>
      </c>
      <c r="M3728" s="452" t="s">
        <v>1440</v>
      </c>
      <c r="N3728" s="454">
        <v>44330</v>
      </c>
      <c r="O3728" s="452" t="s">
        <v>1440</v>
      </c>
      <c r="P3728" s="454">
        <v>44468</v>
      </c>
    </row>
    <row r="3729" spans="1:16" x14ac:dyDescent="0.2">
      <c r="A3729" s="451" t="s">
        <v>2753</v>
      </c>
      <c r="B3729" s="451" t="s">
        <v>1713</v>
      </c>
      <c r="C3729" s="451" t="s">
        <v>1432</v>
      </c>
      <c r="D3729" s="451" t="s">
        <v>1507</v>
      </c>
      <c r="E3729" s="451" t="s">
        <v>1442</v>
      </c>
      <c r="F3729" s="451" t="s">
        <v>2377</v>
      </c>
      <c r="G3729" s="452" t="s">
        <v>1436</v>
      </c>
      <c r="H3729" s="453">
        <v>22823</v>
      </c>
      <c r="I3729" s="452" t="s">
        <v>1640</v>
      </c>
      <c r="J3729" s="452" t="s">
        <v>1438</v>
      </c>
      <c r="K3729" s="452" t="s">
        <v>1438</v>
      </c>
      <c r="L3729" s="452" t="s">
        <v>1439</v>
      </c>
      <c r="M3729" s="452" t="s">
        <v>1440</v>
      </c>
      <c r="N3729" s="454">
        <v>44384</v>
      </c>
      <c r="O3729" s="452" t="s">
        <v>1440</v>
      </c>
      <c r="P3729" s="454">
        <v>44468</v>
      </c>
    </row>
    <row r="3730" spans="1:16" ht="21" x14ac:dyDescent="0.2">
      <c r="A3730" s="451" t="s">
        <v>2753</v>
      </c>
      <c r="B3730" s="451" t="s">
        <v>1713</v>
      </c>
      <c r="C3730" s="451" t="s">
        <v>1432</v>
      </c>
      <c r="D3730" s="451" t="s">
        <v>1540</v>
      </c>
      <c r="E3730" s="451" t="s">
        <v>1677</v>
      </c>
      <c r="F3730" s="451" t="s">
        <v>2001</v>
      </c>
      <c r="G3730" s="452" t="s">
        <v>1436</v>
      </c>
      <c r="H3730" s="453">
        <v>10693</v>
      </c>
      <c r="I3730" s="452" t="s">
        <v>1678</v>
      </c>
      <c r="J3730" s="455"/>
      <c r="K3730" s="452" t="s">
        <v>1533</v>
      </c>
      <c r="L3730" s="452" t="s">
        <v>1439</v>
      </c>
      <c r="M3730" s="452" t="s">
        <v>1452</v>
      </c>
      <c r="N3730" s="454">
        <v>44525</v>
      </c>
      <c r="O3730" s="452" t="s">
        <v>1534</v>
      </c>
      <c r="P3730" s="454">
        <v>44525</v>
      </c>
    </row>
    <row r="3731" spans="1:16" x14ac:dyDescent="0.2">
      <c r="A3731" s="451" t="s">
        <v>2753</v>
      </c>
      <c r="B3731" s="451" t="s">
        <v>1717</v>
      </c>
      <c r="C3731" s="451" t="s">
        <v>1432</v>
      </c>
      <c r="D3731" s="451" t="s">
        <v>1433</v>
      </c>
      <c r="E3731" s="451" t="s">
        <v>1442</v>
      </c>
      <c r="F3731" s="451" t="s">
        <v>2539</v>
      </c>
      <c r="G3731" s="452" t="s">
        <v>1436</v>
      </c>
      <c r="H3731" s="453">
        <v>76893</v>
      </c>
      <c r="I3731" s="452" t="s">
        <v>1654</v>
      </c>
      <c r="J3731" s="452" t="s">
        <v>1438</v>
      </c>
      <c r="K3731" s="452" t="s">
        <v>1438</v>
      </c>
      <c r="L3731" s="452" t="s">
        <v>1439</v>
      </c>
      <c r="M3731" s="452" t="s">
        <v>1440</v>
      </c>
      <c r="N3731" s="454">
        <v>44312</v>
      </c>
      <c r="O3731" s="452" t="s">
        <v>1440</v>
      </c>
      <c r="P3731" s="454">
        <v>44468</v>
      </c>
    </row>
    <row r="3732" spans="1:16" ht="21" x14ac:dyDescent="0.2">
      <c r="A3732" s="451" t="s">
        <v>2755</v>
      </c>
      <c r="B3732" s="451" t="s">
        <v>1463</v>
      </c>
      <c r="C3732" s="451" t="s">
        <v>1432</v>
      </c>
      <c r="D3732" s="451" t="s">
        <v>1433</v>
      </c>
      <c r="E3732" s="451" t="s">
        <v>1442</v>
      </c>
      <c r="F3732" s="451" t="s">
        <v>1976</v>
      </c>
      <c r="G3732" s="452" t="s">
        <v>1436</v>
      </c>
      <c r="H3732" s="453">
        <v>1599880</v>
      </c>
      <c r="I3732" s="452" t="s">
        <v>1650</v>
      </c>
      <c r="J3732" s="452" t="s">
        <v>1438</v>
      </c>
      <c r="K3732" s="452" t="s">
        <v>1438</v>
      </c>
      <c r="L3732" s="452" t="s">
        <v>1439</v>
      </c>
      <c r="M3732" s="452" t="s">
        <v>1440</v>
      </c>
      <c r="N3732" s="454">
        <v>44309</v>
      </c>
      <c r="O3732" s="452" t="s">
        <v>1440</v>
      </c>
      <c r="P3732" s="454">
        <v>44468</v>
      </c>
    </row>
    <row r="3733" spans="1:16" ht="21" x14ac:dyDescent="0.2">
      <c r="A3733" s="451" t="s">
        <v>2755</v>
      </c>
      <c r="B3733" s="451" t="s">
        <v>1693</v>
      </c>
      <c r="C3733" s="451" t="s">
        <v>1432</v>
      </c>
      <c r="D3733" s="451" t="s">
        <v>1433</v>
      </c>
      <c r="E3733" s="451" t="s">
        <v>1442</v>
      </c>
      <c r="F3733" s="451" t="s">
        <v>2501</v>
      </c>
      <c r="G3733" s="452" t="s">
        <v>1436</v>
      </c>
      <c r="H3733" s="453">
        <v>47106</v>
      </c>
      <c r="I3733" s="452" t="s">
        <v>1648</v>
      </c>
      <c r="J3733" s="452" t="s">
        <v>1438</v>
      </c>
      <c r="K3733" s="452" t="s">
        <v>1438</v>
      </c>
      <c r="L3733" s="452" t="s">
        <v>1439</v>
      </c>
      <c r="M3733" s="452" t="s">
        <v>1440</v>
      </c>
      <c r="N3733" s="454">
        <v>44309</v>
      </c>
      <c r="O3733" s="452" t="s">
        <v>1440</v>
      </c>
      <c r="P3733" s="454">
        <v>44468</v>
      </c>
    </row>
    <row r="3734" spans="1:16" ht="21" x14ac:dyDescent="0.2">
      <c r="A3734" s="451" t="s">
        <v>2755</v>
      </c>
      <c r="B3734" s="451" t="s">
        <v>1695</v>
      </c>
      <c r="C3734" s="451" t="s">
        <v>1432</v>
      </c>
      <c r="D3734" s="451" t="s">
        <v>1466</v>
      </c>
      <c r="E3734" s="451" t="s">
        <v>1434</v>
      </c>
      <c r="F3734" s="451" t="s">
        <v>2475</v>
      </c>
      <c r="G3734" s="452" t="s">
        <v>1436</v>
      </c>
      <c r="H3734" s="453">
        <v>309836.58</v>
      </c>
      <c r="I3734" s="452" t="s">
        <v>1655</v>
      </c>
      <c r="J3734" s="452" t="s">
        <v>1438</v>
      </c>
      <c r="K3734" s="452" t="s">
        <v>1438</v>
      </c>
      <c r="L3734" s="452" t="s">
        <v>1439</v>
      </c>
      <c r="M3734" s="452" t="s">
        <v>1440</v>
      </c>
      <c r="N3734" s="454">
        <v>44341</v>
      </c>
      <c r="O3734" s="452" t="s">
        <v>1440</v>
      </c>
      <c r="P3734" s="454">
        <v>44468</v>
      </c>
    </row>
    <row r="3735" spans="1:16" ht="21" x14ac:dyDescent="0.2">
      <c r="A3735" s="451" t="s">
        <v>2755</v>
      </c>
      <c r="B3735" s="451" t="s">
        <v>1697</v>
      </c>
      <c r="C3735" s="451" t="s">
        <v>1432</v>
      </c>
      <c r="D3735" s="451" t="s">
        <v>1433</v>
      </c>
      <c r="E3735" s="451" t="s">
        <v>1434</v>
      </c>
      <c r="F3735" s="451" t="s">
        <v>1935</v>
      </c>
      <c r="G3735" s="452" t="s">
        <v>1436</v>
      </c>
      <c r="H3735" s="453">
        <v>44377</v>
      </c>
      <c r="I3735" s="452" t="s">
        <v>1670</v>
      </c>
      <c r="J3735" s="452" t="s">
        <v>1438</v>
      </c>
      <c r="K3735" s="452" t="s">
        <v>1438</v>
      </c>
      <c r="L3735" s="452" t="s">
        <v>1439</v>
      </c>
      <c r="M3735" s="452" t="s">
        <v>1440</v>
      </c>
      <c r="N3735" s="454">
        <v>44309</v>
      </c>
      <c r="O3735" s="452" t="s">
        <v>1440</v>
      </c>
      <c r="P3735" s="454">
        <v>44468</v>
      </c>
    </row>
    <row r="3736" spans="1:16" ht="21" x14ac:dyDescent="0.2">
      <c r="A3736" s="451" t="s">
        <v>2755</v>
      </c>
      <c r="B3736" s="451" t="s">
        <v>1697</v>
      </c>
      <c r="C3736" s="451" t="s">
        <v>1432</v>
      </c>
      <c r="D3736" s="451" t="s">
        <v>1466</v>
      </c>
      <c r="E3736" s="451" t="s">
        <v>1434</v>
      </c>
      <c r="F3736" s="451" t="s">
        <v>1868</v>
      </c>
      <c r="G3736" s="452" t="s">
        <v>1436</v>
      </c>
      <c r="H3736" s="453">
        <v>5217</v>
      </c>
      <c r="I3736" s="452" t="s">
        <v>1488</v>
      </c>
      <c r="J3736" s="452" t="s">
        <v>1438</v>
      </c>
      <c r="K3736" s="452" t="s">
        <v>1438</v>
      </c>
      <c r="L3736" s="452" t="s">
        <v>1439</v>
      </c>
      <c r="M3736" s="452" t="s">
        <v>1440</v>
      </c>
      <c r="N3736" s="454">
        <v>44342</v>
      </c>
      <c r="O3736" s="452" t="s">
        <v>1440</v>
      </c>
      <c r="P3736" s="454">
        <v>44468</v>
      </c>
    </row>
    <row r="3737" spans="1:16" ht="21" x14ac:dyDescent="0.2">
      <c r="A3737" s="451" t="s">
        <v>2755</v>
      </c>
      <c r="B3737" s="451" t="s">
        <v>1697</v>
      </c>
      <c r="C3737" s="451" t="s">
        <v>1432</v>
      </c>
      <c r="D3737" s="451" t="s">
        <v>1448</v>
      </c>
      <c r="E3737" s="451" t="s">
        <v>1544</v>
      </c>
      <c r="F3737" s="451" t="s">
        <v>1593</v>
      </c>
      <c r="G3737" s="452" t="s">
        <v>1436</v>
      </c>
      <c r="H3737" s="453">
        <v>6388</v>
      </c>
      <c r="I3737" s="452" t="s">
        <v>1564</v>
      </c>
      <c r="J3737" s="455"/>
      <c r="K3737" s="452" t="s">
        <v>1533</v>
      </c>
      <c r="L3737" s="452" t="s">
        <v>1439</v>
      </c>
      <c r="M3737" s="452" t="s">
        <v>1452</v>
      </c>
      <c r="N3737" s="454">
        <v>44539</v>
      </c>
      <c r="O3737" s="452" t="s">
        <v>1453</v>
      </c>
      <c r="P3737" s="454">
        <v>44544</v>
      </c>
    </row>
    <row r="3738" spans="1:16" ht="21" x14ac:dyDescent="0.2">
      <c r="A3738" s="451" t="s">
        <v>2755</v>
      </c>
      <c r="B3738" s="451" t="s">
        <v>1703</v>
      </c>
      <c r="C3738" s="451" t="s">
        <v>1432</v>
      </c>
      <c r="D3738" s="451" t="s">
        <v>1491</v>
      </c>
      <c r="E3738" s="451" t="s">
        <v>1434</v>
      </c>
      <c r="F3738" s="451" t="s">
        <v>2109</v>
      </c>
      <c r="G3738" s="452" t="s">
        <v>1436</v>
      </c>
      <c r="H3738" s="453">
        <v>1050</v>
      </c>
      <c r="I3738" s="452" t="s">
        <v>1609</v>
      </c>
      <c r="J3738" s="452" t="s">
        <v>1438</v>
      </c>
      <c r="K3738" s="452" t="s">
        <v>1438</v>
      </c>
      <c r="L3738" s="452" t="s">
        <v>1439</v>
      </c>
      <c r="M3738" s="452" t="s">
        <v>1440</v>
      </c>
      <c r="N3738" s="454">
        <v>44370</v>
      </c>
      <c r="O3738" s="452" t="s">
        <v>1440</v>
      </c>
      <c r="P3738" s="454">
        <v>44468</v>
      </c>
    </row>
    <row r="3739" spans="1:16" ht="21" x14ac:dyDescent="0.2">
      <c r="A3739" s="451" t="s">
        <v>2755</v>
      </c>
      <c r="B3739" s="451" t="s">
        <v>1703</v>
      </c>
      <c r="C3739" s="451" t="s">
        <v>1432</v>
      </c>
      <c r="D3739" s="451" t="s">
        <v>1491</v>
      </c>
      <c r="E3739" s="451" t="s">
        <v>1434</v>
      </c>
      <c r="F3739" s="451" t="s">
        <v>1499</v>
      </c>
      <c r="G3739" s="452" t="s">
        <v>1436</v>
      </c>
      <c r="H3739" s="453">
        <v>13900</v>
      </c>
      <c r="I3739" s="452" t="s">
        <v>1613</v>
      </c>
      <c r="J3739" s="452" t="s">
        <v>1438</v>
      </c>
      <c r="K3739" s="452" t="s">
        <v>1438</v>
      </c>
      <c r="L3739" s="452" t="s">
        <v>1439</v>
      </c>
      <c r="M3739" s="452" t="s">
        <v>1440</v>
      </c>
      <c r="N3739" s="454">
        <v>44370</v>
      </c>
      <c r="O3739" s="452" t="s">
        <v>1440</v>
      </c>
      <c r="P3739" s="454">
        <v>44468</v>
      </c>
    </row>
    <row r="3740" spans="1:16" ht="21" x14ac:dyDescent="0.2">
      <c r="A3740" s="451" t="s">
        <v>2755</v>
      </c>
      <c r="B3740" s="451" t="s">
        <v>1703</v>
      </c>
      <c r="C3740" s="451" t="s">
        <v>1432</v>
      </c>
      <c r="D3740" s="451" t="s">
        <v>1507</v>
      </c>
      <c r="E3740" s="451" t="s">
        <v>1442</v>
      </c>
      <c r="F3740" s="451" t="s">
        <v>2100</v>
      </c>
      <c r="G3740" s="452" t="s">
        <v>1436</v>
      </c>
      <c r="H3740" s="453">
        <v>-13900</v>
      </c>
      <c r="I3740" s="452" t="s">
        <v>1707</v>
      </c>
      <c r="J3740" s="452" t="s">
        <v>1438</v>
      </c>
      <c r="K3740" s="452" t="s">
        <v>1438</v>
      </c>
      <c r="L3740" s="452" t="s">
        <v>1439</v>
      </c>
      <c r="M3740" s="452" t="s">
        <v>1440</v>
      </c>
      <c r="N3740" s="454">
        <v>44384</v>
      </c>
      <c r="O3740" s="452" t="s">
        <v>1440</v>
      </c>
      <c r="P3740" s="454">
        <v>44468</v>
      </c>
    </row>
    <row r="3741" spans="1:16" ht="21" x14ac:dyDescent="0.2">
      <c r="A3741" s="451" t="s">
        <v>2755</v>
      </c>
      <c r="B3741" s="451" t="s">
        <v>1708</v>
      </c>
      <c r="C3741" s="451" t="s">
        <v>1432</v>
      </c>
      <c r="D3741" s="451" t="s">
        <v>1507</v>
      </c>
      <c r="E3741" s="451" t="s">
        <v>1442</v>
      </c>
      <c r="F3741" s="451" t="s">
        <v>2190</v>
      </c>
      <c r="G3741" s="452" t="s">
        <v>1436</v>
      </c>
      <c r="H3741" s="453">
        <v>13900</v>
      </c>
      <c r="I3741" s="452" t="s">
        <v>1707</v>
      </c>
      <c r="J3741" s="452" t="s">
        <v>1438</v>
      </c>
      <c r="K3741" s="452" t="s">
        <v>1438</v>
      </c>
      <c r="L3741" s="452" t="s">
        <v>1439</v>
      </c>
      <c r="M3741" s="452" t="s">
        <v>1440</v>
      </c>
      <c r="N3741" s="454">
        <v>44384</v>
      </c>
      <c r="O3741" s="452" t="s">
        <v>1440</v>
      </c>
      <c r="P3741" s="454">
        <v>44468</v>
      </c>
    </row>
    <row r="3742" spans="1:16" ht="21" x14ac:dyDescent="0.2">
      <c r="A3742" s="451" t="s">
        <v>2755</v>
      </c>
      <c r="B3742" s="451" t="s">
        <v>1708</v>
      </c>
      <c r="C3742" s="451" t="s">
        <v>1432</v>
      </c>
      <c r="D3742" s="451" t="s">
        <v>1531</v>
      </c>
      <c r="E3742" s="451" t="s">
        <v>1568</v>
      </c>
      <c r="F3742" s="451" t="s">
        <v>2081</v>
      </c>
      <c r="G3742" s="452" t="s">
        <v>1436</v>
      </c>
      <c r="H3742" s="453">
        <v>1558.75</v>
      </c>
      <c r="I3742" s="452" t="s">
        <v>1627</v>
      </c>
      <c r="J3742" s="455"/>
      <c r="K3742" s="452" t="s">
        <v>1533</v>
      </c>
      <c r="L3742" s="452" t="s">
        <v>1439</v>
      </c>
      <c r="M3742" s="452" t="s">
        <v>1452</v>
      </c>
      <c r="N3742" s="454">
        <v>44496</v>
      </c>
      <c r="O3742" s="452" t="s">
        <v>1534</v>
      </c>
      <c r="P3742" s="454">
        <v>44497</v>
      </c>
    </row>
    <row r="3743" spans="1:16" ht="21" x14ac:dyDescent="0.2">
      <c r="A3743" s="451" t="s">
        <v>2755</v>
      </c>
      <c r="B3743" s="451" t="s">
        <v>1708</v>
      </c>
      <c r="C3743" s="451" t="s">
        <v>1432</v>
      </c>
      <c r="D3743" s="451" t="s">
        <v>1531</v>
      </c>
      <c r="E3743" s="451" t="s">
        <v>1628</v>
      </c>
      <c r="F3743" s="451" t="s">
        <v>2081</v>
      </c>
      <c r="G3743" s="452" t="s">
        <v>1436</v>
      </c>
      <c r="H3743" s="453">
        <v>1476.56</v>
      </c>
      <c r="I3743" s="452" t="s">
        <v>1629</v>
      </c>
      <c r="J3743" s="455"/>
      <c r="K3743" s="452" t="s">
        <v>1533</v>
      </c>
      <c r="L3743" s="452" t="s">
        <v>1439</v>
      </c>
      <c r="M3743" s="452" t="s">
        <v>1452</v>
      </c>
      <c r="N3743" s="454">
        <v>44496</v>
      </c>
      <c r="O3743" s="452" t="s">
        <v>1534</v>
      </c>
      <c r="P3743" s="454">
        <v>44497</v>
      </c>
    </row>
    <row r="3744" spans="1:16" ht="21" x14ac:dyDescent="0.2">
      <c r="A3744" s="451" t="s">
        <v>2755</v>
      </c>
      <c r="B3744" s="451" t="s">
        <v>1575</v>
      </c>
      <c r="C3744" s="451" t="s">
        <v>1432</v>
      </c>
      <c r="D3744" s="451" t="s">
        <v>1491</v>
      </c>
      <c r="E3744" s="451" t="s">
        <v>1442</v>
      </c>
      <c r="F3744" s="451" t="s">
        <v>1721</v>
      </c>
      <c r="G3744" s="452" t="s">
        <v>1436</v>
      </c>
      <c r="H3744" s="453">
        <v>695</v>
      </c>
      <c r="I3744" s="452" t="s">
        <v>1986</v>
      </c>
      <c r="J3744" s="452" t="s">
        <v>1438</v>
      </c>
      <c r="K3744" s="452" t="s">
        <v>1438</v>
      </c>
      <c r="L3744" s="452" t="s">
        <v>1439</v>
      </c>
      <c r="M3744" s="452" t="s">
        <v>1440</v>
      </c>
      <c r="N3744" s="454">
        <v>44292</v>
      </c>
      <c r="O3744" s="452" t="s">
        <v>1440</v>
      </c>
      <c r="P3744" s="454">
        <v>44468</v>
      </c>
    </row>
    <row r="3745" spans="1:16" ht="21" x14ac:dyDescent="0.2">
      <c r="A3745" s="451" t="s">
        <v>2755</v>
      </c>
      <c r="B3745" s="451" t="s">
        <v>1575</v>
      </c>
      <c r="C3745" s="451" t="s">
        <v>1432</v>
      </c>
      <c r="D3745" s="451" t="s">
        <v>1507</v>
      </c>
      <c r="E3745" s="451" t="s">
        <v>1442</v>
      </c>
      <c r="F3745" s="451" t="s">
        <v>1737</v>
      </c>
      <c r="G3745" s="452" t="s">
        <v>1436</v>
      </c>
      <c r="H3745" s="453">
        <v>25348</v>
      </c>
      <c r="I3745" s="452" t="s">
        <v>1712</v>
      </c>
      <c r="J3745" s="452" t="s">
        <v>1438</v>
      </c>
      <c r="K3745" s="452" t="s">
        <v>1438</v>
      </c>
      <c r="L3745" s="452" t="s">
        <v>1439</v>
      </c>
      <c r="M3745" s="452" t="s">
        <v>1440</v>
      </c>
      <c r="N3745" s="454">
        <v>44399</v>
      </c>
      <c r="O3745" s="452" t="s">
        <v>1440</v>
      </c>
      <c r="P3745" s="454">
        <v>44468</v>
      </c>
    </row>
    <row r="3746" spans="1:16" ht="21" x14ac:dyDescent="0.2">
      <c r="A3746" s="451" t="s">
        <v>2755</v>
      </c>
      <c r="B3746" s="451" t="s">
        <v>1575</v>
      </c>
      <c r="C3746" s="451" t="s">
        <v>1432</v>
      </c>
      <c r="D3746" s="451" t="s">
        <v>1540</v>
      </c>
      <c r="E3746" s="451" t="s">
        <v>1765</v>
      </c>
      <c r="F3746" s="451" t="s">
        <v>1457</v>
      </c>
      <c r="G3746" s="452" t="s">
        <v>1436</v>
      </c>
      <c r="H3746" s="453">
        <v>670</v>
      </c>
      <c r="I3746" s="452" t="s">
        <v>1766</v>
      </c>
      <c r="J3746" s="455"/>
      <c r="K3746" s="452" t="s">
        <v>1533</v>
      </c>
      <c r="L3746" s="452" t="s">
        <v>1439</v>
      </c>
      <c r="M3746" s="452" t="s">
        <v>1452</v>
      </c>
      <c r="N3746" s="454">
        <v>44525</v>
      </c>
      <c r="O3746" s="452" t="s">
        <v>1453</v>
      </c>
      <c r="P3746" s="454">
        <v>44525</v>
      </c>
    </row>
    <row r="3747" spans="1:16" ht="21" x14ac:dyDescent="0.2">
      <c r="A3747" s="451" t="s">
        <v>2755</v>
      </c>
      <c r="B3747" s="451" t="s">
        <v>1575</v>
      </c>
      <c r="C3747" s="451" t="s">
        <v>1432</v>
      </c>
      <c r="D3747" s="451" t="s">
        <v>1448</v>
      </c>
      <c r="E3747" s="451" t="s">
        <v>1460</v>
      </c>
      <c r="F3747" s="451" t="s">
        <v>2081</v>
      </c>
      <c r="G3747" s="452" t="s">
        <v>1436</v>
      </c>
      <c r="H3747" s="453">
        <v>20278</v>
      </c>
      <c r="I3747" s="452" t="s">
        <v>1462</v>
      </c>
      <c r="J3747" s="455"/>
      <c r="K3747" s="452" t="s">
        <v>1533</v>
      </c>
      <c r="L3747" s="452" t="s">
        <v>1439</v>
      </c>
      <c r="M3747" s="452" t="s">
        <v>1452</v>
      </c>
      <c r="N3747" s="454">
        <v>44550</v>
      </c>
      <c r="O3747" s="452" t="s">
        <v>1453</v>
      </c>
      <c r="P3747" s="454">
        <v>44553</v>
      </c>
    </row>
    <row r="3748" spans="1:16" ht="21" x14ac:dyDescent="0.2">
      <c r="A3748" s="451" t="s">
        <v>2755</v>
      </c>
      <c r="B3748" s="451" t="s">
        <v>1713</v>
      </c>
      <c r="C3748" s="451" t="s">
        <v>1432</v>
      </c>
      <c r="D3748" s="451" t="s">
        <v>1466</v>
      </c>
      <c r="E3748" s="451" t="s">
        <v>1434</v>
      </c>
      <c r="F3748" s="451" t="s">
        <v>2301</v>
      </c>
      <c r="G3748" s="452" t="s">
        <v>1436</v>
      </c>
      <c r="H3748" s="453">
        <v>8192</v>
      </c>
      <c r="I3748" s="452" t="s">
        <v>1676</v>
      </c>
      <c r="J3748" s="452" t="s">
        <v>1438</v>
      </c>
      <c r="K3748" s="452" t="s">
        <v>1438</v>
      </c>
      <c r="L3748" s="452" t="s">
        <v>1439</v>
      </c>
      <c r="M3748" s="452" t="s">
        <v>1440</v>
      </c>
      <c r="N3748" s="454">
        <v>44330</v>
      </c>
      <c r="O3748" s="452" t="s">
        <v>1440</v>
      </c>
      <c r="P3748" s="454">
        <v>44468</v>
      </c>
    </row>
    <row r="3749" spans="1:16" ht="21" x14ac:dyDescent="0.2">
      <c r="A3749" s="451" t="s">
        <v>2755</v>
      </c>
      <c r="B3749" s="451" t="s">
        <v>1713</v>
      </c>
      <c r="C3749" s="451" t="s">
        <v>1432</v>
      </c>
      <c r="D3749" s="451" t="s">
        <v>1507</v>
      </c>
      <c r="E3749" s="451" t="s">
        <v>1434</v>
      </c>
      <c r="F3749" s="451" t="s">
        <v>1879</v>
      </c>
      <c r="G3749" s="452" t="s">
        <v>1436</v>
      </c>
      <c r="H3749" s="453">
        <v>67043</v>
      </c>
      <c r="I3749" s="452" t="s">
        <v>1640</v>
      </c>
      <c r="J3749" s="452" t="s">
        <v>1438</v>
      </c>
      <c r="K3749" s="452" t="s">
        <v>1438</v>
      </c>
      <c r="L3749" s="452" t="s">
        <v>1439</v>
      </c>
      <c r="M3749" s="452" t="s">
        <v>1440</v>
      </c>
      <c r="N3749" s="454">
        <v>44384</v>
      </c>
      <c r="O3749" s="452" t="s">
        <v>1440</v>
      </c>
      <c r="P3749" s="454">
        <v>44468</v>
      </c>
    </row>
    <row r="3750" spans="1:16" ht="21" x14ac:dyDescent="0.2">
      <c r="A3750" s="451" t="s">
        <v>2755</v>
      </c>
      <c r="B3750" s="451" t="s">
        <v>1713</v>
      </c>
      <c r="C3750" s="451" t="s">
        <v>1432</v>
      </c>
      <c r="D3750" s="451" t="s">
        <v>1540</v>
      </c>
      <c r="E3750" s="451" t="s">
        <v>1677</v>
      </c>
      <c r="F3750" s="451" t="s">
        <v>2357</v>
      </c>
      <c r="G3750" s="452" t="s">
        <v>1436</v>
      </c>
      <c r="H3750" s="453">
        <v>11463</v>
      </c>
      <c r="I3750" s="452" t="s">
        <v>1678</v>
      </c>
      <c r="J3750" s="455"/>
      <c r="K3750" s="452" t="s">
        <v>1533</v>
      </c>
      <c r="L3750" s="452" t="s">
        <v>1439</v>
      </c>
      <c r="M3750" s="452" t="s">
        <v>1452</v>
      </c>
      <c r="N3750" s="454">
        <v>44525</v>
      </c>
      <c r="O3750" s="452" t="s">
        <v>1534</v>
      </c>
      <c r="P3750" s="454">
        <v>44525</v>
      </c>
    </row>
    <row r="3751" spans="1:16" ht="21" x14ac:dyDescent="0.2">
      <c r="A3751" s="451" t="s">
        <v>2755</v>
      </c>
      <c r="B3751" s="451" t="s">
        <v>1717</v>
      </c>
      <c r="C3751" s="451" t="s">
        <v>1432</v>
      </c>
      <c r="D3751" s="451" t="s">
        <v>1433</v>
      </c>
      <c r="E3751" s="451" t="s">
        <v>1434</v>
      </c>
      <c r="F3751" s="451" t="s">
        <v>1729</v>
      </c>
      <c r="G3751" s="452" t="s">
        <v>1436</v>
      </c>
      <c r="H3751" s="453">
        <v>126917</v>
      </c>
      <c r="I3751" s="452" t="s">
        <v>1654</v>
      </c>
      <c r="J3751" s="452" t="s">
        <v>1438</v>
      </c>
      <c r="K3751" s="452" t="s">
        <v>1438</v>
      </c>
      <c r="L3751" s="452" t="s">
        <v>1439</v>
      </c>
      <c r="M3751" s="452" t="s">
        <v>1440</v>
      </c>
      <c r="N3751" s="454">
        <v>44312</v>
      </c>
      <c r="O3751" s="452" t="s">
        <v>1440</v>
      </c>
      <c r="P3751" s="454">
        <v>44468</v>
      </c>
    </row>
    <row r="3752" spans="1:16" ht="21" x14ac:dyDescent="0.2">
      <c r="A3752" s="451" t="s">
        <v>2756</v>
      </c>
      <c r="B3752" s="451" t="s">
        <v>1463</v>
      </c>
      <c r="C3752" s="451" t="s">
        <v>1432</v>
      </c>
      <c r="D3752" s="451" t="s">
        <v>1433</v>
      </c>
      <c r="E3752" s="451" t="s">
        <v>1442</v>
      </c>
      <c r="F3752" s="451" t="s">
        <v>1687</v>
      </c>
      <c r="G3752" s="452" t="s">
        <v>1436</v>
      </c>
      <c r="H3752" s="453">
        <v>573921</v>
      </c>
      <c r="I3752" s="452" t="s">
        <v>1650</v>
      </c>
      <c r="J3752" s="452" t="s">
        <v>1438</v>
      </c>
      <c r="K3752" s="452" t="s">
        <v>1438</v>
      </c>
      <c r="L3752" s="452" t="s">
        <v>1439</v>
      </c>
      <c r="M3752" s="452" t="s">
        <v>1440</v>
      </c>
      <c r="N3752" s="454">
        <v>44309</v>
      </c>
      <c r="O3752" s="452" t="s">
        <v>1440</v>
      </c>
      <c r="P3752" s="454">
        <v>44468</v>
      </c>
    </row>
    <row r="3753" spans="1:16" x14ac:dyDescent="0.2">
      <c r="A3753" s="451" t="s">
        <v>2756</v>
      </c>
      <c r="B3753" s="451" t="s">
        <v>1693</v>
      </c>
      <c r="C3753" s="451" t="s">
        <v>1432</v>
      </c>
      <c r="D3753" s="451" t="s">
        <v>1433</v>
      </c>
      <c r="E3753" s="451" t="s">
        <v>1434</v>
      </c>
      <c r="F3753" s="451" t="s">
        <v>1649</v>
      </c>
      <c r="G3753" s="452" t="s">
        <v>1436</v>
      </c>
      <c r="H3753" s="453">
        <v>15958</v>
      </c>
      <c r="I3753" s="452" t="s">
        <v>1648</v>
      </c>
      <c r="J3753" s="452" t="s">
        <v>1438</v>
      </c>
      <c r="K3753" s="452" t="s">
        <v>1438</v>
      </c>
      <c r="L3753" s="452" t="s">
        <v>1439</v>
      </c>
      <c r="M3753" s="452" t="s">
        <v>1440</v>
      </c>
      <c r="N3753" s="454">
        <v>44309</v>
      </c>
      <c r="O3753" s="452" t="s">
        <v>1440</v>
      </c>
      <c r="P3753" s="454">
        <v>44468</v>
      </c>
    </row>
    <row r="3754" spans="1:16" x14ac:dyDescent="0.2">
      <c r="A3754" s="451" t="s">
        <v>2756</v>
      </c>
      <c r="B3754" s="451" t="s">
        <v>1695</v>
      </c>
      <c r="C3754" s="451" t="s">
        <v>1432</v>
      </c>
      <c r="D3754" s="451" t="s">
        <v>1466</v>
      </c>
      <c r="E3754" s="451" t="s">
        <v>1434</v>
      </c>
      <c r="F3754" s="451" t="s">
        <v>2077</v>
      </c>
      <c r="G3754" s="452" t="s">
        <v>1436</v>
      </c>
      <c r="H3754" s="453">
        <v>172050.97</v>
      </c>
      <c r="I3754" s="452" t="s">
        <v>1655</v>
      </c>
      <c r="J3754" s="452" t="s">
        <v>1438</v>
      </c>
      <c r="K3754" s="452" t="s">
        <v>1438</v>
      </c>
      <c r="L3754" s="452" t="s">
        <v>1439</v>
      </c>
      <c r="M3754" s="452" t="s">
        <v>1440</v>
      </c>
      <c r="N3754" s="454">
        <v>44341</v>
      </c>
      <c r="O3754" s="452" t="s">
        <v>1440</v>
      </c>
      <c r="P3754" s="454">
        <v>44468</v>
      </c>
    </row>
    <row r="3755" spans="1:16" x14ac:dyDescent="0.2">
      <c r="A3755" s="451" t="s">
        <v>2756</v>
      </c>
      <c r="B3755" s="451" t="s">
        <v>1697</v>
      </c>
      <c r="C3755" s="451" t="s">
        <v>1432</v>
      </c>
      <c r="D3755" s="451" t="s">
        <v>1433</v>
      </c>
      <c r="E3755" s="451" t="s">
        <v>1434</v>
      </c>
      <c r="F3755" s="451" t="s">
        <v>2300</v>
      </c>
      <c r="G3755" s="452" t="s">
        <v>1436</v>
      </c>
      <c r="H3755" s="453">
        <v>7500</v>
      </c>
      <c r="I3755" s="452" t="s">
        <v>1670</v>
      </c>
      <c r="J3755" s="452" t="s">
        <v>1438</v>
      </c>
      <c r="K3755" s="452" t="s">
        <v>1438</v>
      </c>
      <c r="L3755" s="452" t="s">
        <v>1439</v>
      </c>
      <c r="M3755" s="452" t="s">
        <v>1440</v>
      </c>
      <c r="N3755" s="454">
        <v>44309</v>
      </c>
      <c r="O3755" s="452" t="s">
        <v>1440</v>
      </c>
      <c r="P3755" s="454">
        <v>44468</v>
      </c>
    </row>
    <row r="3756" spans="1:16" x14ac:dyDescent="0.2">
      <c r="A3756" s="451" t="s">
        <v>2756</v>
      </c>
      <c r="B3756" s="451" t="s">
        <v>1697</v>
      </c>
      <c r="C3756" s="451" t="s">
        <v>1432</v>
      </c>
      <c r="D3756" s="451" t="s">
        <v>1466</v>
      </c>
      <c r="E3756" s="451" t="s">
        <v>1434</v>
      </c>
      <c r="F3756" s="451" t="s">
        <v>1525</v>
      </c>
      <c r="G3756" s="452" t="s">
        <v>1436</v>
      </c>
      <c r="H3756" s="453">
        <v>2876</v>
      </c>
      <c r="I3756" s="452" t="s">
        <v>1488</v>
      </c>
      <c r="J3756" s="452" t="s">
        <v>1438</v>
      </c>
      <c r="K3756" s="452" t="s">
        <v>1438</v>
      </c>
      <c r="L3756" s="452" t="s">
        <v>1439</v>
      </c>
      <c r="M3756" s="452" t="s">
        <v>1440</v>
      </c>
      <c r="N3756" s="454">
        <v>44342</v>
      </c>
      <c r="O3756" s="452" t="s">
        <v>1440</v>
      </c>
      <c r="P3756" s="454">
        <v>44468</v>
      </c>
    </row>
    <row r="3757" spans="1:16" x14ac:dyDescent="0.2">
      <c r="A3757" s="451" t="s">
        <v>2756</v>
      </c>
      <c r="B3757" s="451" t="s">
        <v>1697</v>
      </c>
      <c r="C3757" s="451" t="s">
        <v>1432</v>
      </c>
      <c r="D3757" s="451" t="s">
        <v>1448</v>
      </c>
      <c r="E3757" s="451" t="s">
        <v>1544</v>
      </c>
      <c r="F3757" s="451" t="s">
        <v>2166</v>
      </c>
      <c r="G3757" s="452" t="s">
        <v>1436</v>
      </c>
      <c r="H3757" s="453">
        <v>5672</v>
      </c>
      <c r="I3757" s="452" t="s">
        <v>1564</v>
      </c>
      <c r="J3757" s="455"/>
      <c r="K3757" s="452" t="s">
        <v>1533</v>
      </c>
      <c r="L3757" s="452" t="s">
        <v>1439</v>
      </c>
      <c r="M3757" s="452" t="s">
        <v>1452</v>
      </c>
      <c r="N3757" s="454">
        <v>44539</v>
      </c>
      <c r="O3757" s="452" t="s">
        <v>1453</v>
      </c>
      <c r="P3757" s="454">
        <v>44544</v>
      </c>
    </row>
    <row r="3758" spans="1:16" ht="21" x14ac:dyDescent="0.2">
      <c r="A3758" s="451" t="s">
        <v>2756</v>
      </c>
      <c r="B3758" s="451" t="s">
        <v>1703</v>
      </c>
      <c r="C3758" s="451" t="s">
        <v>1432</v>
      </c>
      <c r="D3758" s="451" t="s">
        <v>1491</v>
      </c>
      <c r="E3758" s="451" t="s">
        <v>1434</v>
      </c>
      <c r="F3758" s="451" t="s">
        <v>1987</v>
      </c>
      <c r="G3758" s="452" t="s">
        <v>1436</v>
      </c>
      <c r="H3758" s="453">
        <v>4730</v>
      </c>
      <c r="I3758" s="452" t="s">
        <v>1613</v>
      </c>
      <c r="J3758" s="452" t="s">
        <v>1438</v>
      </c>
      <c r="K3758" s="452" t="s">
        <v>1438</v>
      </c>
      <c r="L3758" s="452" t="s">
        <v>1439</v>
      </c>
      <c r="M3758" s="452" t="s">
        <v>1440</v>
      </c>
      <c r="N3758" s="454">
        <v>44370</v>
      </c>
      <c r="O3758" s="452" t="s">
        <v>1440</v>
      </c>
      <c r="P3758" s="454">
        <v>44468</v>
      </c>
    </row>
    <row r="3759" spans="1:16" ht="21" x14ac:dyDescent="0.2">
      <c r="A3759" s="451" t="s">
        <v>2756</v>
      </c>
      <c r="B3759" s="451" t="s">
        <v>1703</v>
      </c>
      <c r="C3759" s="451" t="s">
        <v>1432</v>
      </c>
      <c r="D3759" s="451" t="s">
        <v>1507</v>
      </c>
      <c r="E3759" s="451" t="s">
        <v>1442</v>
      </c>
      <c r="F3759" s="451" t="s">
        <v>2054</v>
      </c>
      <c r="G3759" s="452" t="s">
        <v>1436</v>
      </c>
      <c r="H3759" s="453">
        <v>-4730</v>
      </c>
      <c r="I3759" s="452" t="s">
        <v>1707</v>
      </c>
      <c r="J3759" s="452" t="s">
        <v>1438</v>
      </c>
      <c r="K3759" s="452" t="s">
        <v>1438</v>
      </c>
      <c r="L3759" s="452" t="s">
        <v>1439</v>
      </c>
      <c r="M3759" s="452" t="s">
        <v>1440</v>
      </c>
      <c r="N3759" s="454">
        <v>44384</v>
      </c>
      <c r="O3759" s="452" t="s">
        <v>1440</v>
      </c>
      <c r="P3759" s="454">
        <v>44468</v>
      </c>
    </row>
    <row r="3760" spans="1:16" ht="21" x14ac:dyDescent="0.2">
      <c r="A3760" s="451" t="s">
        <v>2756</v>
      </c>
      <c r="B3760" s="451" t="s">
        <v>1758</v>
      </c>
      <c r="C3760" s="451" t="s">
        <v>1432</v>
      </c>
      <c r="D3760" s="451" t="s">
        <v>1448</v>
      </c>
      <c r="E3760" s="451" t="s">
        <v>1570</v>
      </c>
      <c r="F3760" s="451" t="s">
        <v>1593</v>
      </c>
      <c r="G3760" s="452" t="s">
        <v>1436</v>
      </c>
      <c r="H3760" s="453">
        <v>11222</v>
      </c>
      <c r="I3760" s="452" t="s">
        <v>1572</v>
      </c>
      <c r="J3760" s="455"/>
      <c r="K3760" s="452" t="s">
        <v>1533</v>
      </c>
      <c r="L3760" s="452" t="s">
        <v>1439</v>
      </c>
      <c r="M3760" s="452" t="s">
        <v>1452</v>
      </c>
      <c r="N3760" s="454">
        <v>44554</v>
      </c>
      <c r="O3760" s="452" t="s">
        <v>1534</v>
      </c>
      <c r="P3760" s="454">
        <v>44560</v>
      </c>
    </row>
    <row r="3761" spans="1:16" x14ac:dyDescent="0.2">
      <c r="A3761" s="451" t="s">
        <v>2756</v>
      </c>
      <c r="B3761" s="451" t="s">
        <v>1708</v>
      </c>
      <c r="C3761" s="451" t="s">
        <v>1432</v>
      </c>
      <c r="D3761" s="451" t="s">
        <v>1507</v>
      </c>
      <c r="E3761" s="451" t="s">
        <v>1442</v>
      </c>
      <c r="F3761" s="451" t="s">
        <v>1702</v>
      </c>
      <c r="G3761" s="452" t="s">
        <v>1436</v>
      </c>
      <c r="H3761" s="453">
        <v>4730</v>
      </c>
      <c r="I3761" s="452" t="s">
        <v>1707</v>
      </c>
      <c r="J3761" s="452" t="s">
        <v>1438</v>
      </c>
      <c r="K3761" s="452" t="s">
        <v>1438</v>
      </c>
      <c r="L3761" s="452" t="s">
        <v>1439</v>
      </c>
      <c r="M3761" s="452" t="s">
        <v>1440</v>
      </c>
      <c r="N3761" s="454">
        <v>44384</v>
      </c>
      <c r="O3761" s="452" t="s">
        <v>1440</v>
      </c>
      <c r="P3761" s="454">
        <v>44468</v>
      </c>
    </row>
    <row r="3762" spans="1:16" ht="21" x14ac:dyDescent="0.2">
      <c r="A3762" s="451" t="s">
        <v>2756</v>
      </c>
      <c r="B3762" s="451" t="s">
        <v>1708</v>
      </c>
      <c r="C3762" s="451" t="s">
        <v>1432</v>
      </c>
      <c r="D3762" s="451" t="s">
        <v>1531</v>
      </c>
      <c r="E3762" s="451" t="s">
        <v>1568</v>
      </c>
      <c r="F3762" s="451" t="s">
        <v>1860</v>
      </c>
      <c r="G3762" s="452" t="s">
        <v>1436</v>
      </c>
      <c r="H3762" s="453">
        <v>507.5</v>
      </c>
      <c r="I3762" s="452" t="s">
        <v>1627</v>
      </c>
      <c r="J3762" s="455"/>
      <c r="K3762" s="452" t="s">
        <v>1533</v>
      </c>
      <c r="L3762" s="452" t="s">
        <v>1439</v>
      </c>
      <c r="M3762" s="452" t="s">
        <v>1452</v>
      </c>
      <c r="N3762" s="454">
        <v>44496</v>
      </c>
      <c r="O3762" s="452" t="s">
        <v>1534</v>
      </c>
      <c r="P3762" s="454">
        <v>44497</v>
      </c>
    </row>
    <row r="3763" spans="1:16" ht="21" x14ac:dyDescent="0.2">
      <c r="A3763" s="451" t="s">
        <v>2756</v>
      </c>
      <c r="B3763" s="451" t="s">
        <v>1708</v>
      </c>
      <c r="C3763" s="451" t="s">
        <v>1432</v>
      </c>
      <c r="D3763" s="451" t="s">
        <v>1531</v>
      </c>
      <c r="E3763" s="451" t="s">
        <v>1628</v>
      </c>
      <c r="F3763" s="451" t="s">
        <v>1860</v>
      </c>
      <c r="G3763" s="452" t="s">
        <v>1436</v>
      </c>
      <c r="H3763" s="453">
        <v>472.5</v>
      </c>
      <c r="I3763" s="452" t="s">
        <v>1629</v>
      </c>
      <c r="J3763" s="455"/>
      <c r="K3763" s="452" t="s">
        <v>1533</v>
      </c>
      <c r="L3763" s="452" t="s">
        <v>1439</v>
      </c>
      <c r="M3763" s="452" t="s">
        <v>1452</v>
      </c>
      <c r="N3763" s="454">
        <v>44496</v>
      </c>
      <c r="O3763" s="452" t="s">
        <v>1534</v>
      </c>
      <c r="P3763" s="454">
        <v>44497</v>
      </c>
    </row>
    <row r="3764" spans="1:16" x14ac:dyDescent="0.2">
      <c r="A3764" s="451" t="s">
        <v>2756</v>
      </c>
      <c r="B3764" s="451" t="s">
        <v>1575</v>
      </c>
      <c r="C3764" s="451" t="s">
        <v>1432</v>
      </c>
      <c r="D3764" s="451" t="s">
        <v>1507</v>
      </c>
      <c r="E3764" s="451" t="s">
        <v>1442</v>
      </c>
      <c r="F3764" s="451" t="s">
        <v>2450</v>
      </c>
      <c r="G3764" s="452" t="s">
        <v>1436</v>
      </c>
      <c r="H3764" s="453">
        <v>9096</v>
      </c>
      <c r="I3764" s="452" t="s">
        <v>1712</v>
      </c>
      <c r="J3764" s="452" t="s">
        <v>1438</v>
      </c>
      <c r="K3764" s="452" t="s">
        <v>1438</v>
      </c>
      <c r="L3764" s="452" t="s">
        <v>1439</v>
      </c>
      <c r="M3764" s="452" t="s">
        <v>1440</v>
      </c>
      <c r="N3764" s="454">
        <v>44399</v>
      </c>
      <c r="O3764" s="452" t="s">
        <v>1440</v>
      </c>
      <c r="P3764" s="454">
        <v>44468</v>
      </c>
    </row>
    <row r="3765" spans="1:16" ht="21" x14ac:dyDescent="0.2">
      <c r="A3765" s="451" t="s">
        <v>2756</v>
      </c>
      <c r="B3765" s="451" t="s">
        <v>1575</v>
      </c>
      <c r="C3765" s="451" t="s">
        <v>1432</v>
      </c>
      <c r="D3765" s="451" t="s">
        <v>1448</v>
      </c>
      <c r="E3765" s="451" t="s">
        <v>1460</v>
      </c>
      <c r="F3765" s="451" t="s">
        <v>1860</v>
      </c>
      <c r="G3765" s="452" t="s">
        <v>1436</v>
      </c>
      <c r="H3765" s="453">
        <v>7277</v>
      </c>
      <c r="I3765" s="452" t="s">
        <v>1462</v>
      </c>
      <c r="J3765" s="455"/>
      <c r="K3765" s="452" t="s">
        <v>1533</v>
      </c>
      <c r="L3765" s="452" t="s">
        <v>1439</v>
      </c>
      <c r="M3765" s="452" t="s">
        <v>1452</v>
      </c>
      <c r="N3765" s="454">
        <v>44550</v>
      </c>
      <c r="O3765" s="452" t="s">
        <v>1453</v>
      </c>
      <c r="P3765" s="454">
        <v>44553</v>
      </c>
    </row>
    <row r="3766" spans="1:16" x14ac:dyDescent="0.2">
      <c r="A3766" s="451" t="s">
        <v>2756</v>
      </c>
      <c r="B3766" s="451" t="s">
        <v>1713</v>
      </c>
      <c r="C3766" s="451" t="s">
        <v>1432</v>
      </c>
      <c r="D3766" s="451" t="s">
        <v>1466</v>
      </c>
      <c r="E3766" s="451" t="s">
        <v>1434</v>
      </c>
      <c r="F3766" s="451" t="s">
        <v>2299</v>
      </c>
      <c r="G3766" s="452" t="s">
        <v>1436</v>
      </c>
      <c r="H3766" s="453">
        <v>7183</v>
      </c>
      <c r="I3766" s="452" t="s">
        <v>1676</v>
      </c>
      <c r="J3766" s="452" t="s">
        <v>1438</v>
      </c>
      <c r="K3766" s="452" t="s">
        <v>1438</v>
      </c>
      <c r="L3766" s="452" t="s">
        <v>1439</v>
      </c>
      <c r="M3766" s="452" t="s">
        <v>1440</v>
      </c>
      <c r="N3766" s="454">
        <v>44330</v>
      </c>
      <c r="O3766" s="452" t="s">
        <v>1440</v>
      </c>
      <c r="P3766" s="454">
        <v>44468</v>
      </c>
    </row>
    <row r="3767" spans="1:16" x14ac:dyDescent="0.2">
      <c r="A3767" s="451" t="s">
        <v>2756</v>
      </c>
      <c r="B3767" s="451" t="s">
        <v>1713</v>
      </c>
      <c r="C3767" s="451" t="s">
        <v>1432</v>
      </c>
      <c r="D3767" s="451" t="s">
        <v>1507</v>
      </c>
      <c r="E3767" s="451" t="s">
        <v>1434</v>
      </c>
      <c r="F3767" s="451" t="s">
        <v>1573</v>
      </c>
      <c r="G3767" s="452" t="s">
        <v>1436</v>
      </c>
      <c r="H3767" s="453">
        <v>24527</v>
      </c>
      <c r="I3767" s="452" t="s">
        <v>1640</v>
      </c>
      <c r="J3767" s="452" t="s">
        <v>1438</v>
      </c>
      <c r="K3767" s="452" t="s">
        <v>1438</v>
      </c>
      <c r="L3767" s="452" t="s">
        <v>1439</v>
      </c>
      <c r="M3767" s="452" t="s">
        <v>1440</v>
      </c>
      <c r="N3767" s="454">
        <v>44384</v>
      </c>
      <c r="O3767" s="452" t="s">
        <v>1440</v>
      </c>
      <c r="P3767" s="454">
        <v>44468</v>
      </c>
    </row>
    <row r="3768" spans="1:16" ht="21" x14ac:dyDescent="0.2">
      <c r="A3768" s="451" t="s">
        <v>2756</v>
      </c>
      <c r="B3768" s="451" t="s">
        <v>1713</v>
      </c>
      <c r="C3768" s="451" t="s">
        <v>1432</v>
      </c>
      <c r="D3768" s="451" t="s">
        <v>1540</v>
      </c>
      <c r="E3768" s="451" t="s">
        <v>1677</v>
      </c>
      <c r="F3768" s="451" t="s">
        <v>1984</v>
      </c>
      <c r="G3768" s="452" t="s">
        <v>1436</v>
      </c>
      <c r="H3768" s="453">
        <v>10028</v>
      </c>
      <c r="I3768" s="452" t="s">
        <v>1678</v>
      </c>
      <c r="J3768" s="455"/>
      <c r="K3768" s="452" t="s">
        <v>1533</v>
      </c>
      <c r="L3768" s="452" t="s">
        <v>1439</v>
      </c>
      <c r="M3768" s="452" t="s">
        <v>1452</v>
      </c>
      <c r="N3768" s="454">
        <v>44525</v>
      </c>
      <c r="O3768" s="452" t="s">
        <v>1534</v>
      </c>
      <c r="P3768" s="454">
        <v>44525</v>
      </c>
    </row>
    <row r="3769" spans="1:16" x14ac:dyDescent="0.2">
      <c r="A3769" s="451" t="s">
        <v>2756</v>
      </c>
      <c r="B3769" s="451" t="s">
        <v>1717</v>
      </c>
      <c r="C3769" s="451" t="s">
        <v>1432</v>
      </c>
      <c r="D3769" s="451" t="s">
        <v>1433</v>
      </c>
      <c r="E3769" s="451" t="s">
        <v>1442</v>
      </c>
      <c r="F3769" s="451" t="s">
        <v>2456</v>
      </c>
      <c r="G3769" s="452" t="s">
        <v>1436</v>
      </c>
      <c r="H3769" s="453">
        <v>53204</v>
      </c>
      <c r="I3769" s="452" t="s">
        <v>1654</v>
      </c>
      <c r="J3769" s="452" t="s">
        <v>1438</v>
      </c>
      <c r="K3769" s="452" t="s">
        <v>1438</v>
      </c>
      <c r="L3769" s="452" t="s">
        <v>1439</v>
      </c>
      <c r="M3769" s="452" t="s">
        <v>1440</v>
      </c>
      <c r="N3769" s="454">
        <v>44312</v>
      </c>
      <c r="O3769" s="452" t="s">
        <v>1440</v>
      </c>
      <c r="P3769" s="454">
        <v>44468</v>
      </c>
    </row>
    <row r="3770" spans="1:16" ht="21" x14ac:dyDescent="0.2">
      <c r="A3770" s="451" t="s">
        <v>2757</v>
      </c>
      <c r="B3770" s="451" t="s">
        <v>1463</v>
      </c>
      <c r="C3770" s="451" t="s">
        <v>1432</v>
      </c>
      <c r="D3770" s="451" t="s">
        <v>1433</v>
      </c>
      <c r="E3770" s="451" t="s">
        <v>1442</v>
      </c>
      <c r="F3770" s="451" t="s">
        <v>2130</v>
      </c>
      <c r="G3770" s="452" t="s">
        <v>1436</v>
      </c>
      <c r="H3770" s="453">
        <v>471105</v>
      </c>
      <c r="I3770" s="452" t="s">
        <v>1650</v>
      </c>
      <c r="J3770" s="452" t="s">
        <v>1438</v>
      </c>
      <c r="K3770" s="452" t="s">
        <v>1438</v>
      </c>
      <c r="L3770" s="452" t="s">
        <v>1439</v>
      </c>
      <c r="M3770" s="452" t="s">
        <v>1440</v>
      </c>
      <c r="N3770" s="454">
        <v>44309</v>
      </c>
      <c r="O3770" s="452" t="s">
        <v>1440</v>
      </c>
      <c r="P3770" s="454">
        <v>44468</v>
      </c>
    </row>
    <row r="3771" spans="1:16" x14ac:dyDescent="0.2">
      <c r="A3771" s="451" t="s">
        <v>2757</v>
      </c>
      <c r="B3771" s="451" t="s">
        <v>1693</v>
      </c>
      <c r="C3771" s="451" t="s">
        <v>1432</v>
      </c>
      <c r="D3771" s="451" t="s">
        <v>1433</v>
      </c>
      <c r="E3771" s="451" t="s">
        <v>1442</v>
      </c>
      <c r="F3771" s="451" t="s">
        <v>2152</v>
      </c>
      <c r="G3771" s="452" t="s">
        <v>1436</v>
      </c>
      <c r="H3771" s="453">
        <v>17238</v>
      </c>
      <c r="I3771" s="452" t="s">
        <v>1648</v>
      </c>
      <c r="J3771" s="452" t="s">
        <v>1438</v>
      </c>
      <c r="K3771" s="452" t="s">
        <v>1438</v>
      </c>
      <c r="L3771" s="452" t="s">
        <v>1439</v>
      </c>
      <c r="M3771" s="452" t="s">
        <v>1440</v>
      </c>
      <c r="N3771" s="454">
        <v>44309</v>
      </c>
      <c r="O3771" s="452" t="s">
        <v>1440</v>
      </c>
      <c r="P3771" s="454">
        <v>44468</v>
      </c>
    </row>
    <row r="3772" spans="1:16" x14ac:dyDescent="0.2">
      <c r="A3772" s="451" t="s">
        <v>2757</v>
      </c>
      <c r="B3772" s="451" t="s">
        <v>1695</v>
      </c>
      <c r="C3772" s="451" t="s">
        <v>1432</v>
      </c>
      <c r="D3772" s="451" t="s">
        <v>1466</v>
      </c>
      <c r="E3772" s="451" t="s">
        <v>1434</v>
      </c>
      <c r="F3772" s="451" t="s">
        <v>1740</v>
      </c>
      <c r="G3772" s="452" t="s">
        <v>1436</v>
      </c>
      <c r="H3772" s="453">
        <v>101133.54</v>
      </c>
      <c r="I3772" s="452" t="s">
        <v>1655</v>
      </c>
      <c r="J3772" s="452" t="s">
        <v>1438</v>
      </c>
      <c r="K3772" s="452" t="s">
        <v>1438</v>
      </c>
      <c r="L3772" s="452" t="s">
        <v>1439</v>
      </c>
      <c r="M3772" s="452" t="s">
        <v>1440</v>
      </c>
      <c r="N3772" s="454">
        <v>44341</v>
      </c>
      <c r="O3772" s="452" t="s">
        <v>1440</v>
      </c>
      <c r="P3772" s="454">
        <v>44468</v>
      </c>
    </row>
    <row r="3773" spans="1:16" ht="21" x14ac:dyDescent="0.2">
      <c r="A3773" s="451" t="s">
        <v>2757</v>
      </c>
      <c r="B3773" s="451" t="s">
        <v>1703</v>
      </c>
      <c r="C3773" s="451" t="s">
        <v>1432</v>
      </c>
      <c r="D3773" s="451" t="s">
        <v>1491</v>
      </c>
      <c r="E3773" s="451" t="s">
        <v>1442</v>
      </c>
      <c r="F3773" s="451" t="s">
        <v>1911</v>
      </c>
      <c r="G3773" s="452" t="s">
        <v>1436</v>
      </c>
      <c r="H3773" s="453">
        <v>3530</v>
      </c>
      <c r="I3773" s="452" t="s">
        <v>1613</v>
      </c>
      <c r="J3773" s="452" t="s">
        <v>1438</v>
      </c>
      <c r="K3773" s="452" t="s">
        <v>1438</v>
      </c>
      <c r="L3773" s="452" t="s">
        <v>1439</v>
      </c>
      <c r="M3773" s="452" t="s">
        <v>1440</v>
      </c>
      <c r="N3773" s="454">
        <v>44370</v>
      </c>
      <c r="O3773" s="452" t="s">
        <v>1440</v>
      </c>
      <c r="P3773" s="454">
        <v>44468</v>
      </c>
    </row>
    <row r="3774" spans="1:16" ht="21" x14ac:dyDescent="0.2">
      <c r="A3774" s="451" t="s">
        <v>2757</v>
      </c>
      <c r="B3774" s="451" t="s">
        <v>1703</v>
      </c>
      <c r="C3774" s="451" t="s">
        <v>1432</v>
      </c>
      <c r="D3774" s="451" t="s">
        <v>1491</v>
      </c>
      <c r="E3774" s="451" t="s">
        <v>1434</v>
      </c>
      <c r="F3774" s="451" t="s">
        <v>2653</v>
      </c>
      <c r="G3774" s="452" t="s">
        <v>1436</v>
      </c>
      <c r="H3774" s="453">
        <v>185</v>
      </c>
      <c r="I3774" s="452" t="s">
        <v>1609</v>
      </c>
      <c r="J3774" s="452" t="s">
        <v>1438</v>
      </c>
      <c r="K3774" s="452" t="s">
        <v>1438</v>
      </c>
      <c r="L3774" s="452" t="s">
        <v>1439</v>
      </c>
      <c r="M3774" s="452" t="s">
        <v>1440</v>
      </c>
      <c r="N3774" s="454">
        <v>44370</v>
      </c>
      <c r="O3774" s="452" t="s">
        <v>1440</v>
      </c>
      <c r="P3774" s="454">
        <v>44468</v>
      </c>
    </row>
    <row r="3775" spans="1:16" ht="21" x14ac:dyDescent="0.2">
      <c r="A3775" s="451" t="s">
        <v>2757</v>
      </c>
      <c r="B3775" s="451" t="s">
        <v>1703</v>
      </c>
      <c r="C3775" s="451" t="s">
        <v>1432</v>
      </c>
      <c r="D3775" s="451" t="s">
        <v>1507</v>
      </c>
      <c r="E3775" s="451" t="s">
        <v>1434</v>
      </c>
      <c r="F3775" s="451" t="s">
        <v>1891</v>
      </c>
      <c r="G3775" s="452" t="s">
        <v>1436</v>
      </c>
      <c r="H3775" s="453">
        <v>-3530</v>
      </c>
      <c r="I3775" s="452" t="s">
        <v>1707</v>
      </c>
      <c r="J3775" s="452" t="s">
        <v>1438</v>
      </c>
      <c r="K3775" s="452" t="s">
        <v>1438</v>
      </c>
      <c r="L3775" s="452" t="s">
        <v>1439</v>
      </c>
      <c r="M3775" s="452" t="s">
        <v>1440</v>
      </c>
      <c r="N3775" s="454">
        <v>44384</v>
      </c>
      <c r="O3775" s="452" t="s">
        <v>1440</v>
      </c>
      <c r="P3775" s="454">
        <v>44468</v>
      </c>
    </row>
    <row r="3776" spans="1:16" ht="21" x14ac:dyDescent="0.2">
      <c r="A3776" s="451" t="s">
        <v>2757</v>
      </c>
      <c r="B3776" s="451" t="s">
        <v>1758</v>
      </c>
      <c r="C3776" s="451" t="s">
        <v>1432</v>
      </c>
      <c r="D3776" s="451" t="s">
        <v>1448</v>
      </c>
      <c r="E3776" s="451" t="s">
        <v>1570</v>
      </c>
      <c r="F3776" s="451" t="s">
        <v>1879</v>
      </c>
      <c r="G3776" s="452" t="s">
        <v>1436</v>
      </c>
      <c r="H3776" s="453">
        <v>3741</v>
      </c>
      <c r="I3776" s="452" t="s">
        <v>1572</v>
      </c>
      <c r="J3776" s="455"/>
      <c r="K3776" s="452" t="s">
        <v>1533</v>
      </c>
      <c r="L3776" s="452" t="s">
        <v>1439</v>
      </c>
      <c r="M3776" s="452" t="s">
        <v>1452</v>
      </c>
      <c r="N3776" s="454">
        <v>44554</v>
      </c>
      <c r="O3776" s="452" t="s">
        <v>1534</v>
      </c>
      <c r="P3776" s="454">
        <v>44560</v>
      </c>
    </row>
    <row r="3777" spans="1:16" x14ac:dyDescent="0.2">
      <c r="A3777" s="451" t="s">
        <v>2757</v>
      </c>
      <c r="B3777" s="451" t="s">
        <v>1708</v>
      </c>
      <c r="C3777" s="451" t="s">
        <v>1432</v>
      </c>
      <c r="D3777" s="451" t="s">
        <v>1507</v>
      </c>
      <c r="E3777" s="451" t="s">
        <v>1442</v>
      </c>
      <c r="F3777" s="451" t="s">
        <v>2758</v>
      </c>
      <c r="G3777" s="452" t="s">
        <v>1436</v>
      </c>
      <c r="H3777" s="453">
        <v>3530</v>
      </c>
      <c r="I3777" s="452" t="s">
        <v>1707</v>
      </c>
      <c r="J3777" s="452" t="s">
        <v>1438</v>
      </c>
      <c r="K3777" s="452" t="s">
        <v>1438</v>
      </c>
      <c r="L3777" s="452" t="s">
        <v>1439</v>
      </c>
      <c r="M3777" s="452" t="s">
        <v>1440</v>
      </c>
      <c r="N3777" s="454">
        <v>44384</v>
      </c>
      <c r="O3777" s="452" t="s">
        <v>1440</v>
      </c>
      <c r="P3777" s="454">
        <v>44468</v>
      </c>
    </row>
    <row r="3778" spans="1:16" ht="21" x14ac:dyDescent="0.2">
      <c r="A3778" s="451" t="s">
        <v>2757</v>
      </c>
      <c r="B3778" s="451" t="s">
        <v>1708</v>
      </c>
      <c r="C3778" s="451" t="s">
        <v>1432</v>
      </c>
      <c r="D3778" s="451" t="s">
        <v>1531</v>
      </c>
      <c r="E3778" s="451" t="s">
        <v>1568</v>
      </c>
      <c r="F3778" s="451" t="s">
        <v>2519</v>
      </c>
      <c r="G3778" s="452" t="s">
        <v>1436</v>
      </c>
      <c r="H3778" s="453">
        <v>500</v>
      </c>
      <c r="I3778" s="452" t="s">
        <v>1627</v>
      </c>
      <c r="J3778" s="455"/>
      <c r="K3778" s="452" t="s">
        <v>1533</v>
      </c>
      <c r="L3778" s="452" t="s">
        <v>1439</v>
      </c>
      <c r="M3778" s="452" t="s">
        <v>1452</v>
      </c>
      <c r="N3778" s="454">
        <v>44496</v>
      </c>
      <c r="O3778" s="452" t="s">
        <v>1534</v>
      </c>
      <c r="P3778" s="454">
        <v>44497</v>
      </c>
    </row>
    <row r="3779" spans="1:16" ht="21" x14ac:dyDescent="0.2">
      <c r="A3779" s="451" t="s">
        <v>2757</v>
      </c>
      <c r="B3779" s="451" t="s">
        <v>1708</v>
      </c>
      <c r="C3779" s="451" t="s">
        <v>1432</v>
      </c>
      <c r="D3779" s="451" t="s">
        <v>1531</v>
      </c>
      <c r="E3779" s="451" t="s">
        <v>1628</v>
      </c>
      <c r="F3779" s="451" t="s">
        <v>2519</v>
      </c>
      <c r="G3779" s="452" t="s">
        <v>1436</v>
      </c>
      <c r="H3779" s="453">
        <v>118.13</v>
      </c>
      <c r="I3779" s="452" t="s">
        <v>1629</v>
      </c>
      <c r="J3779" s="455"/>
      <c r="K3779" s="452" t="s">
        <v>1533</v>
      </c>
      <c r="L3779" s="452" t="s">
        <v>1439</v>
      </c>
      <c r="M3779" s="452" t="s">
        <v>1452</v>
      </c>
      <c r="N3779" s="454">
        <v>44496</v>
      </c>
      <c r="O3779" s="452" t="s">
        <v>1534</v>
      </c>
      <c r="P3779" s="454">
        <v>44497</v>
      </c>
    </row>
    <row r="3780" spans="1:16" x14ac:dyDescent="0.2">
      <c r="A3780" s="451" t="s">
        <v>2757</v>
      </c>
      <c r="B3780" s="451" t="s">
        <v>1575</v>
      </c>
      <c r="C3780" s="451" t="s">
        <v>1432</v>
      </c>
      <c r="D3780" s="451" t="s">
        <v>1507</v>
      </c>
      <c r="E3780" s="451" t="s">
        <v>1434</v>
      </c>
      <c r="F3780" s="451" t="s">
        <v>1805</v>
      </c>
      <c r="G3780" s="452" t="s">
        <v>1436</v>
      </c>
      <c r="H3780" s="453">
        <v>1940</v>
      </c>
      <c r="I3780" s="452" t="s">
        <v>1712</v>
      </c>
      <c r="J3780" s="452" t="s">
        <v>1438</v>
      </c>
      <c r="K3780" s="452" t="s">
        <v>1438</v>
      </c>
      <c r="L3780" s="452" t="s">
        <v>1439</v>
      </c>
      <c r="M3780" s="452" t="s">
        <v>1440</v>
      </c>
      <c r="N3780" s="454">
        <v>44399</v>
      </c>
      <c r="O3780" s="452" t="s">
        <v>1440</v>
      </c>
      <c r="P3780" s="454">
        <v>44468</v>
      </c>
    </row>
    <row r="3781" spans="1:16" ht="21" x14ac:dyDescent="0.2">
      <c r="A3781" s="451" t="s">
        <v>2757</v>
      </c>
      <c r="B3781" s="451" t="s">
        <v>1575</v>
      </c>
      <c r="C3781" s="451" t="s">
        <v>1432</v>
      </c>
      <c r="D3781" s="451" t="s">
        <v>1448</v>
      </c>
      <c r="E3781" s="451" t="s">
        <v>1460</v>
      </c>
      <c r="F3781" s="451" t="s">
        <v>2519</v>
      </c>
      <c r="G3781" s="452" t="s">
        <v>1436</v>
      </c>
      <c r="H3781" s="453">
        <v>1552</v>
      </c>
      <c r="I3781" s="452" t="s">
        <v>1462</v>
      </c>
      <c r="J3781" s="455"/>
      <c r="K3781" s="452" t="s">
        <v>1533</v>
      </c>
      <c r="L3781" s="452" t="s">
        <v>1439</v>
      </c>
      <c r="M3781" s="452" t="s">
        <v>1452</v>
      </c>
      <c r="N3781" s="454">
        <v>44550</v>
      </c>
      <c r="O3781" s="452" t="s">
        <v>1453</v>
      </c>
      <c r="P3781" s="454">
        <v>44553</v>
      </c>
    </row>
    <row r="3782" spans="1:16" x14ac:dyDescent="0.2">
      <c r="A3782" s="451" t="s">
        <v>2757</v>
      </c>
      <c r="B3782" s="451" t="s">
        <v>1713</v>
      </c>
      <c r="C3782" s="451" t="s">
        <v>1432</v>
      </c>
      <c r="D3782" s="451" t="s">
        <v>1466</v>
      </c>
      <c r="E3782" s="451" t="s">
        <v>1442</v>
      </c>
      <c r="F3782" s="451" t="s">
        <v>1525</v>
      </c>
      <c r="G3782" s="452" t="s">
        <v>1436</v>
      </c>
      <c r="H3782" s="453">
        <v>7050</v>
      </c>
      <c r="I3782" s="452" t="s">
        <v>1676</v>
      </c>
      <c r="J3782" s="452" t="s">
        <v>1438</v>
      </c>
      <c r="K3782" s="452" t="s">
        <v>1438</v>
      </c>
      <c r="L3782" s="452" t="s">
        <v>1439</v>
      </c>
      <c r="M3782" s="452" t="s">
        <v>1440</v>
      </c>
      <c r="N3782" s="454">
        <v>44330</v>
      </c>
      <c r="O3782" s="452" t="s">
        <v>1440</v>
      </c>
      <c r="P3782" s="454">
        <v>44468</v>
      </c>
    </row>
    <row r="3783" spans="1:16" x14ac:dyDescent="0.2">
      <c r="A3783" s="451" t="s">
        <v>2757</v>
      </c>
      <c r="B3783" s="451" t="s">
        <v>1713</v>
      </c>
      <c r="C3783" s="451" t="s">
        <v>1432</v>
      </c>
      <c r="D3783" s="451" t="s">
        <v>1507</v>
      </c>
      <c r="E3783" s="451" t="s">
        <v>1442</v>
      </c>
      <c r="F3783" s="451" t="s">
        <v>1844</v>
      </c>
      <c r="G3783" s="452" t="s">
        <v>1436</v>
      </c>
      <c r="H3783" s="453">
        <v>18229</v>
      </c>
      <c r="I3783" s="452" t="s">
        <v>1640</v>
      </c>
      <c r="J3783" s="452" t="s">
        <v>1438</v>
      </c>
      <c r="K3783" s="452" t="s">
        <v>1438</v>
      </c>
      <c r="L3783" s="452" t="s">
        <v>1439</v>
      </c>
      <c r="M3783" s="452" t="s">
        <v>1440</v>
      </c>
      <c r="N3783" s="454">
        <v>44384</v>
      </c>
      <c r="O3783" s="452" t="s">
        <v>1440</v>
      </c>
      <c r="P3783" s="454">
        <v>44468</v>
      </c>
    </row>
    <row r="3784" spans="1:16" ht="21" x14ac:dyDescent="0.2">
      <c r="A3784" s="451" t="s">
        <v>2757</v>
      </c>
      <c r="B3784" s="451" t="s">
        <v>1713</v>
      </c>
      <c r="C3784" s="451" t="s">
        <v>1432</v>
      </c>
      <c r="D3784" s="451" t="s">
        <v>1540</v>
      </c>
      <c r="E3784" s="451" t="s">
        <v>1677</v>
      </c>
      <c r="F3784" s="451" t="s">
        <v>2358</v>
      </c>
      <c r="G3784" s="452" t="s">
        <v>1436</v>
      </c>
      <c r="H3784" s="453">
        <v>9864</v>
      </c>
      <c r="I3784" s="452" t="s">
        <v>1678</v>
      </c>
      <c r="J3784" s="455"/>
      <c r="K3784" s="452" t="s">
        <v>1533</v>
      </c>
      <c r="L3784" s="452" t="s">
        <v>1439</v>
      </c>
      <c r="M3784" s="452" t="s">
        <v>1452</v>
      </c>
      <c r="N3784" s="454">
        <v>44525</v>
      </c>
      <c r="O3784" s="452" t="s">
        <v>1534</v>
      </c>
      <c r="P3784" s="454">
        <v>44525</v>
      </c>
    </row>
    <row r="3785" spans="1:16" x14ac:dyDescent="0.2">
      <c r="A3785" s="451" t="s">
        <v>2757</v>
      </c>
      <c r="B3785" s="451" t="s">
        <v>1717</v>
      </c>
      <c r="C3785" s="451" t="s">
        <v>1432</v>
      </c>
      <c r="D3785" s="451" t="s">
        <v>1433</v>
      </c>
      <c r="E3785" s="451" t="s">
        <v>1442</v>
      </c>
      <c r="F3785" s="451" t="s">
        <v>2459</v>
      </c>
      <c r="G3785" s="452" t="s">
        <v>1436</v>
      </c>
      <c r="H3785" s="453">
        <v>26928</v>
      </c>
      <c r="I3785" s="452" t="s">
        <v>1654</v>
      </c>
      <c r="J3785" s="452" t="s">
        <v>1438</v>
      </c>
      <c r="K3785" s="452" t="s">
        <v>1438</v>
      </c>
      <c r="L3785" s="452" t="s">
        <v>1439</v>
      </c>
      <c r="M3785" s="452" t="s">
        <v>1440</v>
      </c>
      <c r="N3785" s="454">
        <v>44312</v>
      </c>
      <c r="O3785" s="452" t="s">
        <v>1440</v>
      </c>
      <c r="P3785" s="454">
        <v>44468</v>
      </c>
    </row>
    <row r="3786" spans="1:16" ht="21" x14ac:dyDescent="0.2">
      <c r="A3786" s="451" t="s">
        <v>2759</v>
      </c>
      <c r="B3786" s="451" t="s">
        <v>1463</v>
      </c>
      <c r="C3786" s="451" t="s">
        <v>1432</v>
      </c>
      <c r="D3786" s="451" t="s">
        <v>1433</v>
      </c>
      <c r="E3786" s="451" t="s">
        <v>1434</v>
      </c>
      <c r="F3786" s="451" t="s">
        <v>2229</v>
      </c>
      <c r="G3786" s="452" t="s">
        <v>1436</v>
      </c>
      <c r="H3786" s="453">
        <v>800650</v>
      </c>
      <c r="I3786" s="452" t="s">
        <v>1650</v>
      </c>
      <c r="J3786" s="452" t="s">
        <v>1438</v>
      </c>
      <c r="K3786" s="452" t="s">
        <v>1438</v>
      </c>
      <c r="L3786" s="452" t="s">
        <v>1439</v>
      </c>
      <c r="M3786" s="452" t="s">
        <v>1440</v>
      </c>
      <c r="N3786" s="454">
        <v>44309</v>
      </c>
      <c r="O3786" s="452" t="s">
        <v>1440</v>
      </c>
      <c r="P3786" s="454">
        <v>44468</v>
      </c>
    </row>
    <row r="3787" spans="1:16" x14ac:dyDescent="0.2">
      <c r="A3787" s="451" t="s">
        <v>2759</v>
      </c>
      <c r="B3787" s="451" t="s">
        <v>1693</v>
      </c>
      <c r="C3787" s="451" t="s">
        <v>1432</v>
      </c>
      <c r="D3787" s="451" t="s">
        <v>1433</v>
      </c>
      <c r="E3787" s="451" t="s">
        <v>1442</v>
      </c>
      <c r="F3787" s="451" t="s">
        <v>2483</v>
      </c>
      <c r="G3787" s="452" t="s">
        <v>1436</v>
      </c>
      <c r="H3787" s="453">
        <v>23322</v>
      </c>
      <c r="I3787" s="452" t="s">
        <v>1648</v>
      </c>
      <c r="J3787" s="452" t="s">
        <v>1438</v>
      </c>
      <c r="K3787" s="452" t="s">
        <v>1438</v>
      </c>
      <c r="L3787" s="452" t="s">
        <v>1439</v>
      </c>
      <c r="M3787" s="452" t="s">
        <v>1440</v>
      </c>
      <c r="N3787" s="454">
        <v>44309</v>
      </c>
      <c r="O3787" s="452" t="s">
        <v>1440</v>
      </c>
      <c r="P3787" s="454">
        <v>44468</v>
      </c>
    </row>
    <row r="3788" spans="1:16" x14ac:dyDescent="0.2">
      <c r="A3788" s="451" t="s">
        <v>2759</v>
      </c>
      <c r="B3788" s="451" t="s">
        <v>1695</v>
      </c>
      <c r="C3788" s="451" t="s">
        <v>1432</v>
      </c>
      <c r="D3788" s="451" t="s">
        <v>1466</v>
      </c>
      <c r="E3788" s="451" t="s">
        <v>1442</v>
      </c>
      <c r="F3788" s="451" t="s">
        <v>2657</v>
      </c>
      <c r="G3788" s="452" t="s">
        <v>1436</v>
      </c>
      <c r="H3788" s="453">
        <v>127782.78</v>
      </c>
      <c r="I3788" s="452" t="s">
        <v>1655</v>
      </c>
      <c r="J3788" s="452" t="s">
        <v>1438</v>
      </c>
      <c r="K3788" s="452" t="s">
        <v>1438</v>
      </c>
      <c r="L3788" s="452" t="s">
        <v>1439</v>
      </c>
      <c r="M3788" s="452" t="s">
        <v>1440</v>
      </c>
      <c r="N3788" s="454">
        <v>44341</v>
      </c>
      <c r="O3788" s="452" t="s">
        <v>1440</v>
      </c>
      <c r="P3788" s="454">
        <v>44468</v>
      </c>
    </row>
    <row r="3789" spans="1:16" x14ac:dyDescent="0.2">
      <c r="A3789" s="451" t="s">
        <v>2759</v>
      </c>
      <c r="B3789" s="451" t="s">
        <v>1697</v>
      </c>
      <c r="C3789" s="451" t="s">
        <v>1432</v>
      </c>
      <c r="D3789" s="451" t="s">
        <v>1433</v>
      </c>
      <c r="E3789" s="451" t="s">
        <v>1434</v>
      </c>
      <c r="F3789" s="451" t="s">
        <v>2316</v>
      </c>
      <c r="G3789" s="452" t="s">
        <v>1436</v>
      </c>
      <c r="H3789" s="453">
        <v>4800</v>
      </c>
      <c r="I3789" s="452" t="s">
        <v>1670</v>
      </c>
      <c r="J3789" s="452" t="s">
        <v>1438</v>
      </c>
      <c r="K3789" s="452" t="s">
        <v>1438</v>
      </c>
      <c r="L3789" s="452" t="s">
        <v>1439</v>
      </c>
      <c r="M3789" s="452" t="s">
        <v>1440</v>
      </c>
      <c r="N3789" s="454">
        <v>44309</v>
      </c>
      <c r="O3789" s="452" t="s">
        <v>1440</v>
      </c>
      <c r="P3789" s="454">
        <v>44468</v>
      </c>
    </row>
    <row r="3790" spans="1:16" x14ac:dyDescent="0.2">
      <c r="A3790" s="451" t="s">
        <v>2759</v>
      </c>
      <c r="B3790" s="451" t="s">
        <v>1697</v>
      </c>
      <c r="C3790" s="451" t="s">
        <v>1432</v>
      </c>
      <c r="D3790" s="451" t="s">
        <v>1466</v>
      </c>
      <c r="E3790" s="451" t="s">
        <v>1434</v>
      </c>
      <c r="F3790" s="451" t="s">
        <v>2579</v>
      </c>
      <c r="G3790" s="452" t="s">
        <v>1436</v>
      </c>
      <c r="H3790" s="453">
        <v>1452</v>
      </c>
      <c r="I3790" s="452" t="s">
        <v>1488</v>
      </c>
      <c r="J3790" s="452" t="s">
        <v>1438</v>
      </c>
      <c r="K3790" s="452" t="s">
        <v>1438</v>
      </c>
      <c r="L3790" s="452" t="s">
        <v>1439</v>
      </c>
      <c r="M3790" s="452" t="s">
        <v>1440</v>
      </c>
      <c r="N3790" s="454">
        <v>44342</v>
      </c>
      <c r="O3790" s="452" t="s">
        <v>1440</v>
      </c>
      <c r="P3790" s="454">
        <v>44468</v>
      </c>
    </row>
    <row r="3791" spans="1:16" x14ac:dyDescent="0.2">
      <c r="A3791" s="451" t="s">
        <v>2759</v>
      </c>
      <c r="B3791" s="451" t="s">
        <v>1697</v>
      </c>
      <c r="C3791" s="451" t="s">
        <v>1432</v>
      </c>
      <c r="D3791" s="451" t="s">
        <v>1515</v>
      </c>
      <c r="E3791" s="451" t="s">
        <v>1442</v>
      </c>
      <c r="F3791" s="451" t="s">
        <v>2065</v>
      </c>
      <c r="G3791" s="452" t="s">
        <v>1436</v>
      </c>
      <c r="H3791" s="453">
        <v>1856</v>
      </c>
      <c r="I3791" s="452" t="s">
        <v>1522</v>
      </c>
      <c r="J3791" s="452" t="s">
        <v>1438</v>
      </c>
      <c r="K3791" s="452" t="s">
        <v>1438</v>
      </c>
      <c r="L3791" s="452" t="s">
        <v>1439</v>
      </c>
      <c r="M3791" s="452" t="s">
        <v>1440</v>
      </c>
      <c r="N3791" s="454">
        <v>44294</v>
      </c>
      <c r="O3791" s="452" t="s">
        <v>1440</v>
      </c>
      <c r="P3791" s="454">
        <v>44468</v>
      </c>
    </row>
    <row r="3792" spans="1:16" x14ac:dyDescent="0.2">
      <c r="A3792" s="451" t="s">
        <v>2759</v>
      </c>
      <c r="B3792" s="451" t="s">
        <v>1697</v>
      </c>
      <c r="C3792" s="451" t="s">
        <v>1432</v>
      </c>
      <c r="D3792" s="451" t="s">
        <v>1448</v>
      </c>
      <c r="E3792" s="451" t="s">
        <v>1544</v>
      </c>
      <c r="F3792" s="451" t="s">
        <v>2377</v>
      </c>
      <c r="G3792" s="452" t="s">
        <v>1436</v>
      </c>
      <c r="H3792" s="453">
        <v>2911</v>
      </c>
      <c r="I3792" s="452" t="s">
        <v>1564</v>
      </c>
      <c r="J3792" s="455"/>
      <c r="K3792" s="452" t="s">
        <v>1533</v>
      </c>
      <c r="L3792" s="452" t="s">
        <v>1439</v>
      </c>
      <c r="M3792" s="452" t="s">
        <v>1452</v>
      </c>
      <c r="N3792" s="454">
        <v>44539</v>
      </c>
      <c r="O3792" s="452" t="s">
        <v>1453</v>
      </c>
      <c r="P3792" s="454">
        <v>44544</v>
      </c>
    </row>
    <row r="3793" spans="1:16" ht="21" x14ac:dyDescent="0.2">
      <c r="A3793" s="451" t="s">
        <v>2759</v>
      </c>
      <c r="B3793" s="451" t="s">
        <v>1703</v>
      </c>
      <c r="C3793" s="451" t="s">
        <v>1432</v>
      </c>
      <c r="D3793" s="451" t="s">
        <v>1491</v>
      </c>
      <c r="E3793" s="451" t="s">
        <v>1434</v>
      </c>
      <c r="F3793" s="451" t="s">
        <v>2172</v>
      </c>
      <c r="G3793" s="452" t="s">
        <v>1436</v>
      </c>
      <c r="H3793" s="453">
        <v>6930</v>
      </c>
      <c r="I3793" s="452" t="s">
        <v>1613</v>
      </c>
      <c r="J3793" s="452" t="s">
        <v>1438</v>
      </c>
      <c r="K3793" s="452" t="s">
        <v>1438</v>
      </c>
      <c r="L3793" s="452" t="s">
        <v>1439</v>
      </c>
      <c r="M3793" s="452" t="s">
        <v>1440</v>
      </c>
      <c r="N3793" s="454">
        <v>44370</v>
      </c>
      <c r="O3793" s="452" t="s">
        <v>1440</v>
      </c>
      <c r="P3793" s="454">
        <v>44468</v>
      </c>
    </row>
    <row r="3794" spans="1:16" ht="21" x14ac:dyDescent="0.2">
      <c r="A3794" s="451" t="s">
        <v>2759</v>
      </c>
      <c r="B3794" s="451" t="s">
        <v>1703</v>
      </c>
      <c r="C3794" s="451" t="s">
        <v>1432</v>
      </c>
      <c r="D3794" s="451" t="s">
        <v>1491</v>
      </c>
      <c r="E3794" s="451" t="s">
        <v>1434</v>
      </c>
      <c r="F3794" s="451" t="s">
        <v>1993</v>
      </c>
      <c r="G3794" s="452" t="s">
        <v>1436</v>
      </c>
      <c r="H3794" s="453">
        <v>1107</v>
      </c>
      <c r="I3794" s="452" t="s">
        <v>1609</v>
      </c>
      <c r="J3794" s="452" t="s">
        <v>1438</v>
      </c>
      <c r="K3794" s="452" t="s">
        <v>1438</v>
      </c>
      <c r="L3794" s="452" t="s">
        <v>1439</v>
      </c>
      <c r="M3794" s="452" t="s">
        <v>1440</v>
      </c>
      <c r="N3794" s="454">
        <v>44370</v>
      </c>
      <c r="O3794" s="452" t="s">
        <v>1440</v>
      </c>
      <c r="P3794" s="454">
        <v>44468</v>
      </c>
    </row>
    <row r="3795" spans="1:16" ht="21" x14ac:dyDescent="0.2">
      <c r="A3795" s="451" t="s">
        <v>2759</v>
      </c>
      <c r="B3795" s="451" t="s">
        <v>1703</v>
      </c>
      <c r="C3795" s="451" t="s">
        <v>1432</v>
      </c>
      <c r="D3795" s="451" t="s">
        <v>1507</v>
      </c>
      <c r="E3795" s="451" t="s">
        <v>1442</v>
      </c>
      <c r="F3795" s="451" t="s">
        <v>2036</v>
      </c>
      <c r="G3795" s="452" t="s">
        <v>1436</v>
      </c>
      <c r="H3795" s="453">
        <v>-6930</v>
      </c>
      <c r="I3795" s="452" t="s">
        <v>1707</v>
      </c>
      <c r="J3795" s="452" t="s">
        <v>1438</v>
      </c>
      <c r="K3795" s="452" t="s">
        <v>1438</v>
      </c>
      <c r="L3795" s="452" t="s">
        <v>1439</v>
      </c>
      <c r="M3795" s="452" t="s">
        <v>1440</v>
      </c>
      <c r="N3795" s="454">
        <v>44384</v>
      </c>
      <c r="O3795" s="452" t="s">
        <v>1440</v>
      </c>
      <c r="P3795" s="454">
        <v>44468</v>
      </c>
    </row>
    <row r="3796" spans="1:16" x14ac:dyDescent="0.2">
      <c r="A3796" s="451" t="s">
        <v>2759</v>
      </c>
      <c r="B3796" s="451" t="s">
        <v>1708</v>
      </c>
      <c r="C3796" s="451" t="s">
        <v>1432</v>
      </c>
      <c r="D3796" s="451" t="s">
        <v>1507</v>
      </c>
      <c r="E3796" s="451" t="s">
        <v>1442</v>
      </c>
      <c r="F3796" s="451" t="s">
        <v>1949</v>
      </c>
      <c r="G3796" s="452" t="s">
        <v>1436</v>
      </c>
      <c r="H3796" s="453">
        <v>6930</v>
      </c>
      <c r="I3796" s="452" t="s">
        <v>1707</v>
      </c>
      <c r="J3796" s="452" t="s">
        <v>1438</v>
      </c>
      <c r="K3796" s="452" t="s">
        <v>1438</v>
      </c>
      <c r="L3796" s="452" t="s">
        <v>1439</v>
      </c>
      <c r="M3796" s="452" t="s">
        <v>1440</v>
      </c>
      <c r="N3796" s="454">
        <v>44384</v>
      </c>
      <c r="O3796" s="452" t="s">
        <v>1440</v>
      </c>
      <c r="P3796" s="454">
        <v>44468</v>
      </c>
    </row>
    <row r="3797" spans="1:16" ht="21" x14ac:dyDescent="0.2">
      <c r="A3797" s="451" t="s">
        <v>2759</v>
      </c>
      <c r="B3797" s="451" t="s">
        <v>1708</v>
      </c>
      <c r="C3797" s="451" t="s">
        <v>1432</v>
      </c>
      <c r="D3797" s="451" t="s">
        <v>1531</v>
      </c>
      <c r="E3797" s="451" t="s">
        <v>1568</v>
      </c>
      <c r="F3797" s="451" t="s">
        <v>2028</v>
      </c>
      <c r="G3797" s="452" t="s">
        <v>1436</v>
      </c>
      <c r="H3797" s="453">
        <v>1522.5</v>
      </c>
      <c r="I3797" s="452" t="s">
        <v>1627</v>
      </c>
      <c r="J3797" s="455"/>
      <c r="K3797" s="452" t="s">
        <v>1533</v>
      </c>
      <c r="L3797" s="452" t="s">
        <v>1439</v>
      </c>
      <c r="M3797" s="452" t="s">
        <v>1452</v>
      </c>
      <c r="N3797" s="454">
        <v>44496</v>
      </c>
      <c r="O3797" s="452" t="s">
        <v>1534</v>
      </c>
      <c r="P3797" s="454">
        <v>44497</v>
      </c>
    </row>
    <row r="3798" spans="1:16" ht="21" x14ac:dyDescent="0.2">
      <c r="A3798" s="451" t="s">
        <v>2759</v>
      </c>
      <c r="B3798" s="451" t="s">
        <v>1708</v>
      </c>
      <c r="C3798" s="451" t="s">
        <v>1432</v>
      </c>
      <c r="D3798" s="451" t="s">
        <v>1531</v>
      </c>
      <c r="E3798" s="451" t="s">
        <v>1628</v>
      </c>
      <c r="F3798" s="451" t="s">
        <v>2028</v>
      </c>
      <c r="G3798" s="452" t="s">
        <v>1436</v>
      </c>
      <c r="H3798" s="453">
        <v>1063.1300000000001</v>
      </c>
      <c r="I3798" s="452" t="s">
        <v>1629</v>
      </c>
      <c r="J3798" s="455"/>
      <c r="K3798" s="452" t="s">
        <v>1533</v>
      </c>
      <c r="L3798" s="452" t="s">
        <v>1439</v>
      </c>
      <c r="M3798" s="452" t="s">
        <v>1452</v>
      </c>
      <c r="N3798" s="454">
        <v>44496</v>
      </c>
      <c r="O3798" s="452" t="s">
        <v>1534</v>
      </c>
      <c r="P3798" s="454">
        <v>44497</v>
      </c>
    </row>
    <row r="3799" spans="1:16" x14ac:dyDescent="0.2">
      <c r="A3799" s="451" t="s">
        <v>2759</v>
      </c>
      <c r="B3799" s="451" t="s">
        <v>1575</v>
      </c>
      <c r="C3799" s="451" t="s">
        <v>1432</v>
      </c>
      <c r="D3799" s="451" t="s">
        <v>1507</v>
      </c>
      <c r="E3799" s="451" t="s">
        <v>1442</v>
      </c>
      <c r="F3799" s="451" t="s">
        <v>2279</v>
      </c>
      <c r="G3799" s="452" t="s">
        <v>1436</v>
      </c>
      <c r="H3799" s="453">
        <v>23538</v>
      </c>
      <c r="I3799" s="452" t="s">
        <v>1712</v>
      </c>
      <c r="J3799" s="452" t="s">
        <v>1438</v>
      </c>
      <c r="K3799" s="452" t="s">
        <v>1438</v>
      </c>
      <c r="L3799" s="452" t="s">
        <v>1439</v>
      </c>
      <c r="M3799" s="452" t="s">
        <v>1440</v>
      </c>
      <c r="N3799" s="454">
        <v>44399</v>
      </c>
      <c r="O3799" s="452" t="s">
        <v>1440</v>
      </c>
      <c r="P3799" s="454">
        <v>44468</v>
      </c>
    </row>
    <row r="3800" spans="1:16" ht="21" x14ac:dyDescent="0.2">
      <c r="A3800" s="451" t="s">
        <v>2759</v>
      </c>
      <c r="B3800" s="451" t="s">
        <v>1575</v>
      </c>
      <c r="C3800" s="451" t="s">
        <v>1432</v>
      </c>
      <c r="D3800" s="451" t="s">
        <v>1448</v>
      </c>
      <c r="E3800" s="451" t="s">
        <v>1460</v>
      </c>
      <c r="F3800" s="451" t="s">
        <v>2028</v>
      </c>
      <c r="G3800" s="452" t="s">
        <v>1436</v>
      </c>
      <c r="H3800" s="453">
        <v>18830</v>
      </c>
      <c r="I3800" s="452" t="s">
        <v>1462</v>
      </c>
      <c r="J3800" s="455"/>
      <c r="K3800" s="452" t="s">
        <v>1533</v>
      </c>
      <c r="L3800" s="452" t="s">
        <v>1439</v>
      </c>
      <c r="M3800" s="452" t="s">
        <v>1452</v>
      </c>
      <c r="N3800" s="454">
        <v>44550</v>
      </c>
      <c r="O3800" s="452" t="s">
        <v>1453</v>
      </c>
      <c r="P3800" s="454">
        <v>44553</v>
      </c>
    </row>
    <row r="3801" spans="1:16" x14ac:dyDescent="0.2">
      <c r="A3801" s="451" t="s">
        <v>2759</v>
      </c>
      <c r="B3801" s="451" t="s">
        <v>1713</v>
      </c>
      <c r="C3801" s="451" t="s">
        <v>1432</v>
      </c>
      <c r="D3801" s="451" t="s">
        <v>1466</v>
      </c>
      <c r="E3801" s="451" t="s">
        <v>1434</v>
      </c>
      <c r="F3801" s="451" t="s">
        <v>2459</v>
      </c>
      <c r="G3801" s="452" t="s">
        <v>1436</v>
      </c>
      <c r="H3801" s="453">
        <v>7283</v>
      </c>
      <c r="I3801" s="452" t="s">
        <v>1676</v>
      </c>
      <c r="J3801" s="452" t="s">
        <v>1438</v>
      </c>
      <c r="K3801" s="452" t="s">
        <v>1438</v>
      </c>
      <c r="L3801" s="452" t="s">
        <v>1439</v>
      </c>
      <c r="M3801" s="452" t="s">
        <v>1440</v>
      </c>
      <c r="N3801" s="454">
        <v>44330</v>
      </c>
      <c r="O3801" s="452" t="s">
        <v>1440</v>
      </c>
      <c r="P3801" s="454">
        <v>44468</v>
      </c>
    </row>
    <row r="3802" spans="1:16" x14ac:dyDescent="0.2">
      <c r="A3802" s="451" t="s">
        <v>2759</v>
      </c>
      <c r="B3802" s="451" t="s">
        <v>1713</v>
      </c>
      <c r="C3802" s="451" t="s">
        <v>1432</v>
      </c>
      <c r="D3802" s="451" t="s">
        <v>1507</v>
      </c>
      <c r="E3802" s="451" t="s">
        <v>1442</v>
      </c>
      <c r="F3802" s="451" t="s">
        <v>2474</v>
      </c>
      <c r="G3802" s="452" t="s">
        <v>1436</v>
      </c>
      <c r="H3802" s="453">
        <v>60206</v>
      </c>
      <c r="I3802" s="452" t="s">
        <v>1640</v>
      </c>
      <c r="J3802" s="452" t="s">
        <v>1438</v>
      </c>
      <c r="K3802" s="452" t="s">
        <v>1438</v>
      </c>
      <c r="L3802" s="452" t="s">
        <v>1439</v>
      </c>
      <c r="M3802" s="452" t="s">
        <v>1440</v>
      </c>
      <c r="N3802" s="454">
        <v>44384</v>
      </c>
      <c r="O3802" s="452" t="s">
        <v>1440</v>
      </c>
      <c r="P3802" s="454">
        <v>44468</v>
      </c>
    </row>
    <row r="3803" spans="1:16" ht="21" x14ac:dyDescent="0.2">
      <c r="A3803" s="451" t="s">
        <v>2759</v>
      </c>
      <c r="B3803" s="451" t="s">
        <v>1713</v>
      </c>
      <c r="C3803" s="451" t="s">
        <v>1432</v>
      </c>
      <c r="D3803" s="451" t="s">
        <v>1540</v>
      </c>
      <c r="E3803" s="451" t="s">
        <v>1677</v>
      </c>
      <c r="F3803" s="451" t="s">
        <v>2049</v>
      </c>
      <c r="G3803" s="452" t="s">
        <v>1436</v>
      </c>
      <c r="H3803" s="453">
        <v>10249</v>
      </c>
      <c r="I3803" s="452" t="s">
        <v>1678</v>
      </c>
      <c r="J3803" s="455"/>
      <c r="K3803" s="452" t="s">
        <v>1533</v>
      </c>
      <c r="L3803" s="452" t="s">
        <v>1439</v>
      </c>
      <c r="M3803" s="452" t="s">
        <v>1452</v>
      </c>
      <c r="N3803" s="454">
        <v>44525</v>
      </c>
      <c r="O3803" s="452" t="s">
        <v>1534</v>
      </c>
      <c r="P3803" s="454">
        <v>44525</v>
      </c>
    </row>
    <row r="3804" spans="1:16" x14ac:dyDescent="0.2">
      <c r="A3804" s="451" t="s">
        <v>2759</v>
      </c>
      <c r="B3804" s="451" t="s">
        <v>1717</v>
      </c>
      <c r="C3804" s="451" t="s">
        <v>1432</v>
      </c>
      <c r="D3804" s="451" t="s">
        <v>1433</v>
      </c>
      <c r="E3804" s="451" t="s">
        <v>1434</v>
      </c>
      <c r="F3804" s="451" t="s">
        <v>2381</v>
      </c>
      <c r="G3804" s="452" t="s">
        <v>1436</v>
      </c>
      <c r="H3804" s="453">
        <v>85749</v>
      </c>
      <c r="I3804" s="452" t="s">
        <v>1654</v>
      </c>
      <c r="J3804" s="452" t="s">
        <v>1438</v>
      </c>
      <c r="K3804" s="452" t="s">
        <v>1438</v>
      </c>
      <c r="L3804" s="452" t="s">
        <v>1439</v>
      </c>
      <c r="M3804" s="452" t="s">
        <v>1440</v>
      </c>
      <c r="N3804" s="454">
        <v>44312</v>
      </c>
      <c r="O3804" s="452" t="s">
        <v>1440</v>
      </c>
      <c r="P3804" s="454">
        <v>44468</v>
      </c>
    </row>
    <row r="3805" spans="1:16" ht="21" x14ac:dyDescent="0.2">
      <c r="A3805" s="451" t="s">
        <v>2760</v>
      </c>
      <c r="B3805" s="451" t="s">
        <v>1463</v>
      </c>
      <c r="C3805" s="451" t="s">
        <v>1432</v>
      </c>
      <c r="D3805" s="451" t="s">
        <v>1433</v>
      </c>
      <c r="E3805" s="451" t="s">
        <v>1434</v>
      </c>
      <c r="F3805" s="451" t="s">
        <v>1887</v>
      </c>
      <c r="G3805" s="452" t="s">
        <v>1436</v>
      </c>
      <c r="H3805" s="453">
        <v>809967</v>
      </c>
      <c r="I3805" s="452" t="s">
        <v>1650</v>
      </c>
      <c r="J3805" s="452" t="s">
        <v>1438</v>
      </c>
      <c r="K3805" s="452" t="s">
        <v>1438</v>
      </c>
      <c r="L3805" s="452" t="s">
        <v>1439</v>
      </c>
      <c r="M3805" s="452" t="s">
        <v>1440</v>
      </c>
      <c r="N3805" s="454">
        <v>44309</v>
      </c>
      <c r="O3805" s="452" t="s">
        <v>1440</v>
      </c>
      <c r="P3805" s="454">
        <v>44468</v>
      </c>
    </row>
    <row r="3806" spans="1:16" x14ac:dyDescent="0.2">
      <c r="A3806" s="451" t="s">
        <v>2760</v>
      </c>
      <c r="B3806" s="451" t="s">
        <v>1693</v>
      </c>
      <c r="C3806" s="451" t="s">
        <v>1432</v>
      </c>
      <c r="D3806" s="451" t="s">
        <v>1433</v>
      </c>
      <c r="E3806" s="451" t="s">
        <v>1442</v>
      </c>
      <c r="F3806" s="451" t="s">
        <v>1946</v>
      </c>
      <c r="G3806" s="452" t="s">
        <v>1436</v>
      </c>
      <c r="H3806" s="453">
        <v>3614</v>
      </c>
      <c r="I3806" s="452" t="s">
        <v>1648</v>
      </c>
      <c r="J3806" s="452" t="s">
        <v>1438</v>
      </c>
      <c r="K3806" s="452" t="s">
        <v>1438</v>
      </c>
      <c r="L3806" s="452" t="s">
        <v>1439</v>
      </c>
      <c r="M3806" s="452" t="s">
        <v>1440</v>
      </c>
      <c r="N3806" s="454">
        <v>44309</v>
      </c>
      <c r="O3806" s="452" t="s">
        <v>1440</v>
      </c>
      <c r="P3806" s="454">
        <v>44468</v>
      </c>
    </row>
    <row r="3807" spans="1:16" x14ac:dyDescent="0.2">
      <c r="A3807" s="451" t="s">
        <v>2760</v>
      </c>
      <c r="B3807" s="451" t="s">
        <v>1695</v>
      </c>
      <c r="C3807" s="451" t="s">
        <v>1432</v>
      </c>
      <c r="D3807" s="451" t="s">
        <v>1466</v>
      </c>
      <c r="E3807" s="451" t="s">
        <v>1434</v>
      </c>
      <c r="F3807" s="451" t="s">
        <v>1849</v>
      </c>
      <c r="G3807" s="452" t="s">
        <v>1436</v>
      </c>
      <c r="H3807" s="453">
        <v>203952.34</v>
      </c>
      <c r="I3807" s="452" t="s">
        <v>1655</v>
      </c>
      <c r="J3807" s="452" t="s">
        <v>1438</v>
      </c>
      <c r="K3807" s="452" t="s">
        <v>1438</v>
      </c>
      <c r="L3807" s="452" t="s">
        <v>1439</v>
      </c>
      <c r="M3807" s="452" t="s">
        <v>1440</v>
      </c>
      <c r="N3807" s="454">
        <v>44341</v>
      </c>
      <c r="O3807" s="452" t="s">
        <v>1440</v>
      </c>
      <c r="P3807" s="454">
        <v>44468</v>
      </c>
    </row>
    <row r="3808" spans="1:16" x14ac:dyDescent="0.2">
      <c r="A3808" s="451" t="s">
        <v>2760</v>
      </c>
      <c r="B3808" s="451" t="s">
        <v>1697</v>
      </c>
      <c r="C3808" s="451" t="s">
        <v>1432</v>
      </c>
      <c r="D3808" s="451" t="s">
        <v>1433</v>
      </c>
      <c r="E3808" s="451" t="s">
        <v>1442</v>
      </c>
      <c r="F3808" s="451" t="s">
        <v>2586</v>
      </c>
      <c r="G3808" s="452" t="s">
        <v>1436</v>
      </c>
      <c r="H3808" s="453">
        <v>21124</v>
      </c>
      <c r="I3808" s="452" t="s">
        <v>1670</v>
      </c>
      <c r="J3808" s="452" t="s">
        <v>1438</v>
      </c>
      <c r="K3808" s="452" t="s">
        <v>1438</v>
      </c>
      <c r="L3808" s="452" t="s">
        <v>1439</v>
      </c>
      <c r="M3808" s="452" t="s">
        <v>1440</v>
      </c>
      <c r="N3808" s="454">
        <v>44309</v>
      </c>
      <c r="O3808" s="452" t="s">
        <v>1440</v>
      </c>
      <c r="P3808" s="454">
        <v>44468</v>
      </c>
    </row>
    <row r="3809" spans="1:16" x14ac:dyDescent="0.2">
      <c r="A3809" s="451" t="s">
        <v>2760</v>
      </c>
      <c r="B3809" s="451" t="s">
        <v>1697</v>
      </c>
      <c r="C3809" s="451" t="s">
        <v>1432</v>
      </c>
      <c r="D3809" s="451" t="s">
        <v>1466</v>
      </c>
      <c r="E3809" s="451" t="s">
        <v>1434</v>
      </c>
      <c r="F3809" s="451" t="s">
        <v>2122</v>
      </c>
      <c r="G3809" s="452" t="s">
        <v>1436</v>
      </c>
      <c r="H3809" s="453">
        <v>2342</v>
      </c>
      <c r="I3809" s="452" t="s">
        <v>1488</v>
      </c>
      <c r="J3809" s="452" t="s">
        <v>1438</v>
      </c>
      <c r="K3809" s="452" t="s">
        <v>1438</v>
      </c>
      <c r="L3809" s="452" t="s">
        <v>1439</v>
      </c>
      <c r="M3809" s="452" t="s">
        <v>1440</v>
      </c>
      <c r="N3809" s="454">
        <v>44342</v>
      </c>
      <c r="O3809" s="452" t="s">
        <v>1440</v>
      </c>
      <c r="P3809" s="454">
        <v>44468</v>
      </c>
    </row>
    <row r="3810" spans="1:16" x14ac:dyDescent="0.2">
      <c r="A3810" s="451" t="s">
        <v>2760</v>
      </c>
      <c r="B3810" s="451" t="s">
        <v>1697</v>
      </c>
      <c r="C3810" s="451" t="s">
        <v>1432</v>
      </c>
      <c r="D3810" s="451" t="s">
        <v>1515</v>
      </c>
      <c r="E3810" s="451" t="s">
        <v>1442</v>
      </c>
      <c r="F3810" s="451" t="s">
        <v>2323</v>
      </c>
      <c r="G3810" s="452" t="s">
        <v>1436</v>
      </c>
      <c r="H3810" s="453">
        <v>807</v>
      </c>
      <c r="I3810" s="452" t="s">
        <v>1522</v>
      </c>
      <c r="J3810" s="452" t="s">
        <v>1438</v>
      </c>
      <c r="K3810" s="452" t="s">
        <v>1438</v>
      </c>
      <c r="L3810" s="452" t="s">
        <v>1439</v>
      </c>
      <c r="M3810" s="452" t="s">
        <v>1440</v>
      </c>
      <c r="N3810" s="454">
        <v>44294</v>
      </c>
      <c r="O3810" s="452" t="s">
        <v>1440</v>
      </c>
      <c r="P3810" s="454">
        <v>44468</v>
      </c>
    </row>
    <row r="3811" spans="1:16" x14ac:dyDescent="0.2">
      <c r="A3811" s="451" t="s">
        <v>2760</v>
      </c>
      <c r="B3811" s="451" t="s">
        <v>1697</v>
      </c>
      <c r="C3811" s="451" t="s">
        <v>1432</v>
      </c>
      <c r="D3811" s="451" t="s">
        <v>1540</v>
      </c>
      <c r="E3811" s="451" t="s">
        <v>1544</v>
      </c>
      <c r="F3811" s="451" t="s">
        <v>1467</v>
      </c>
      <c r="G3811" s="452" t="s">
        <v>1436</v>
      </c>
      <c r="H3811" s="453">
        <v>160</v>
      </c>
      <c r="I3811" s="452" t="s">
        <v>1546</v>
      </c>
      <c r="J3811" s="455"/>
      <c r="K3811" s="452" t="s">
        <v>1533</v>
      </c>
      <c r="L3811" s="452" t="s">
        <v>1439</v>
      </c>
      <c r="M3811" s="452" t="s">
        <v>1452</v>
      </c>
      <c r="N3811" s="454">
        <v>44501</v>
      </c>
      <c r="O3811" s="452" t="s">
        <v>1453</v>
      </c>
      <c r="P3811" s="454">
        <v>44502</v>
      </c>
    </row>
    <row r="3812" spans="1:16" x14ac:dyDescent="0.2">
      <c r="A3812" s="451" t="s">
        <v>2760</v>
      </c>
      <c r="B3812" s="451" t="s">
        <v>1697</v>
      </c>
      <c r="C3812" s="451" t="s">
        <v>1432</v>
      </c>
      <c r="D3812" s="451" t="s">
        <v>1448</v>
      </c>
      <c r="E3812" s="451" t="s">
        <v>1544</v>
      </c>
      <c r="F3812" s="451" t="s">
        <v>2483</v>
      </c>
      <c r="G3812" s="452" t="s">
        <v>1436</v>
      </c>
      <c r="H3812" s="453">
        <v>7475</v>
      </c>
      <c r="I3812" s="452" t="s">
        <v>1564</v>
      </c>
      <c r="J3812" s="455"/>
      <c r="K3812" s="452" t="s">
        <v>1533</v>
      </c>
      <c r="L3812" s="452" t="s">
        <v>1439</v>
      </c>
      <c r="M3812" s="452" t="s">
        <v>1452</v>
      </c>
      <c r="N3812" s="454">
        <v>44539</v>
      </c>
      <c r="O3812" s="452" t="s">
        <v>1453</v>
      </c>
      <c r="P3812" s="454">
        <v>44544</v>
      </c>
    </row>
    <row r="3813" spans="1:16" ht="21" x14ac:dyDescent="0.2">
      <c r="A3813" s="451" t="s">
        <v>2760</v>
      </c>
      <c r="B3813" s="451" t="s">
        <v>1703</v>
      </c>
      <c r="C3813" s="451" t="s">
        <v>1432</v>
      </c>
      <c r="D3813" s="451" t="s">
        <v>1491</v>
      </c>
      <c r="E3813" s="451" t="s">
        <v>1434</v>
      </c>
      <c r="F3813" s="451" t="s">
        <v>1990</v>
      </c>
      <c r="G3813" s="452" t="s">
        <v>1436</v>
      </c>
      <c r="H3813" s="453">
        <v>7160</v>
      </c>
      <c r="I3813" s="452" t="s">
        <v>1613</v>
      </c>
      <c r="J3813" s="452" t="s">
        <v>1438</v>
      </c>
      <c r="K3813" s="452" t="s">
        <v>1438</v>
      </c>
      <c r="L3813" s="452" t="s">
        <v>1439</v>
      </c>
      <c r="M3813" s="452" t="s">
        <v>1440</v>
      </c>
      <c r="N3813" s="454">
        <v>44370</v>
      </c>
      <c r="O3813" s="452" t="s">
        <v>1440</v>
      </c>
      <c r="P3813" s="454">
        <v>44468</v>
      </c>
    </row>
    <row r="3814" spans="1:16" ht="21" x14ac:dyDescent="0.2">
      <c r="A3814" s="451" t="s">
        <v>2760</v>
      </c>
      <c r="B3814" s="451" t="s">
        <v>1703</v>
      </c>
      <c r="C3814" s="451" t="s">
        <v>1432</v>
      </c>
      <c r="D3814" s="451" t="s">
        <v>1491</v>
      </c>
      <c r="E3814" s="451" t="s">
        <v>1434</v>
      </c>
      <c r="F3814" s="451" t="s">
        <v>2761</v>
      </c>
      <c r="G3814" s="452" t="s">
        <v>1436</v>
      </c>
      <c r="H3814" s="453">
        <v>495</v>
      </c>
      <c r="I3814" s="452" t="s">
        <v>1609</v>
      </c>
      <c r="J3814" s="452" t="s">
        <v>1438</v>
      </c>
      <c r="K3814" s="452" t="s">
        <v>1438</v>
      </c>
      <c r="L3814" s="452" t="s">
        <v>1439</v>
      </c>
      <c r="M3814" s="452" t="s">
        <v>1440</v>
      </c>
      <c r="N3814" s="454">
        <v>44370</v>
      </c>
      <c r="O3814" s="452" t="s">
        <v>1440</v>
      </c>
      <c r="P3814" s="454">
        <v>44468</v>
      </c>
    </row>
    <row r="3815" spans="1:16" ht="21" x14ac:dyDescent="0.2">
      <c r="A3815" s="451" t="s">
        <v>2760</v>
      </c>
      <c r="B3815" s="451" t="s">
        <v>1703</v>
      </c>
      <c r="C3815" s="451" t="s">
        <v>1432</v>
      </c>
      <c r="D3815" s="451" t="s">
        <v>1507</v>
      </c>
      <c r="E3815" s="451" t="s">
        <v>1442</v>
      </c>
      <c r="F3815" s="451" t="s">
        <v>1751</v>
      </c>
      <c r="G3815" s="452" t="s">
        <v>1436</v>
      </c>
      <c r="H3815" s="453">
        <v>-7160</v>
      </c>
      <c r="I3815" s="452" t="s">
        <v>1707</v>
      </c>
      <c r="J3815" s="452" t="s">
        <v>1438</v>
      </c>
      <c r="K3815" s="452" t="s">
        <v>1438</v>
      </c>
      <c r="L3815" s="452" t="s">
        <v>1439</v>
      </c>
      <c r="M3815" s="452" t="s">
        <v>1440</v>
      </c>
      <c r="N3815" s="454">
        <v>44384</v>
      </c>
      <c r="O3815" s="452" t="s">
        <v>1440</v>
      </c>
      <c r="P3815" s="454">
        <v>44468</v>
      </c>
    </row>
    <row r="3816" spans="1:16" x14ac:dyDescent="0.2">
      <c r="A3816" s="451" t="s">
        <v>2760</v>
      </c>
      <c r="B3816" s="451" t="s">
        <v>1708</v>
      </c>
      <c r="C3816" s="451" t="s">
        <v>1432</v>
      </c>
      <c r="D3816" s="451" t="s">
        <v>1507</v>
      </c>
      <c r="E3816" s="451" t="s">
        <v>1442</v>
      </c>
      <c r="F3816" s="451" t="s">
        <v>2541</v>
      </c>
      <c r="G3816" s="452" t="s">
        <v>1436</v>
      </c>
      <c r="H3816" s="453">
        <v>7160</v>
      </c>
      <c r="I3816" s="452" t="s">
        <v>1707</v>
      </c>
      <c r="J3816" s="452" t="s">
        <v>1438</v>
      </c>
      <c r="K3816" s="452" t="s">
        <v>1438</v>
      </c>
      <c r="L3816" s="452" t="s">
        <v>1439</v>
      </c>
      <c r="M3816" s="452" t="s">
        <v>1440</v>
      </c>
      <c r="N3816" s="454">
        <v>44384</v>
      </c>
      <c r="O3816" s="452" t="s">
        <v>1440</v>
      </c>
      <c r="P3816" s="454">
        <v>44468</v>
      </c>
    </row>
    <row r="3817" spans="1:16" ht="21" x14ac:dyDescent="0.2">
      <c r="A3817" s="451" t="s">
        <v>2760</v>
      </c>
      <c r="B3817" s="451" t="s">
        <v>1708</v>
      </c>
      <c r="C3817" s="451" t="s">
        <v>1432</v>
      </c>
      <c r="D3817" s="451" t="s">
        <v>1531</v>
      </c>
      <c r="E3817" s="451" t="s">
        <v>1568</v>
      </c>
      <c r="F3817" s="451" t="s">
        <v>2131</v>
      </c>
      <c r="G3817" s="452" t="s">
        <v>1436</v>
      </c>
      <c r="H3817" s="453">
        <v>1341.25</v>
      </c>
      <c r="I3817" s="452" t="s">
        <v>1627</v>
      </c>
      <c r="J3817" s="455"/>
      <c r="K3817" s="452" t="s">
        <v>1533</v>
      </c>
      <c r="L3817" s="452" t="s">
        <v>1439</v>
      </c>
      <c r="M3817" s="452" t="s">
        <v>1452</v>
      </c>
      <c r="N3817" s="454">
        <v>44496</v>
      </c>
      <c r="O3817" s="452" t="s">
        <v>1534</v>
      </c>
      <c r="P3817" s="454">
        <v>44497</v>
      </c>
    </row>
    <row r="3818" spans="1:16" ht="21" x14ac:dyDescent="0.2">
      <c r="A3818" s="451" t="s">
        <v>2760</v>
      </c>
      <c r="B3818" s="451" t="s">
        <v>1708</v>
      </c>
      <c r="C3818" s="451" t="s">
        <v>1432</v>
      </c>
      <c r="D3818" s="451" t="s">
        <v>1531</v>
      </c>
      <c r="E3818" s="451" t="s">
        <v>1628</v>
      </c>
      <c r="F3818" s="451" t="s">
        <v>2131</v>
      </c>
      <c r="G3818" s="452" t="s">
        <v>1436</v>
      </c>
      <c r="H3818" s="453">
        <v>1122.19</v>
      </c>
      <c r="I3818" s="452" t="s">
        <v>1629</v>
      </c>
      <c r="J3818" s="455"/>
      <c r="K3818" s="452" t="s">
        <v>1533</v>
      </c>
      <c r="L3818" s="452" t="s">
        <v>1439</v>
      </c>
      <c r="M3818" s="452" t="s">
        <v>1452</v>
      </c>
      <c r="N3818" s="454">
        <v>44496</v>
      </c>
      <c r="O3818" s="452" t="s">
        <v>1534</v>
      </c>
      <c r="P3818" s="454">
        <v>44497</v>
      </c>
    </row>
    <row r="3819" spans="1:16" x14ac:dyDescent="0.2">
      <c r="A3819" s="451" t="s">
        <v>2760</v>
      </c>
      <c r="B3819" s="451" t="s">
        <v>1575</v>
      </c>
      <c r="C3819" s="451" t="s">
        <v>1432</v>
      </c>
      <c r="D3819" s="451" t="s">
        <v>1507</v>
      </c>
      <c r="E3819" s="451" t="s">
        <v>1442</v>
      </c>
      <c r="F3819" s="451" t="s">
        <v>1879</v>
      </c>
      <c r="G3819" s="452" t="s">
        <v>1436</v>
      </c>
      <c r="H3819" s="453">
        <v>21956</v>
      </c>
      <c r="I3819" s="452" t="s">
        <v>1712</v>
      </c>
      <c r="J3819" s="452" t="s">
        <v>1438</v>
      </c>
      <c r="K3819" s="452" t="s">
        <v>1438</v>
      </c>
      <c r="L3819" s="452" t="s">
        <v>1439</v>
      </c>
      <c r="M3819" s="452" t="s">
        <v>1440</v>
      </c>
      <c r="N3819" s="454">
        <v>44399</v>
      </c>
      <c r="O3819" s="452" t="s">
        <v>1440</v>
      </c>
      <c r="P3819" s="454">
        <v>44468</v>
      </c>
    </row>
    <row r="3820" spans="1:16" ht="21" x14ac:dyDescent="0.2">
      <c r="A3820" s="451" t="s">
        <v>2760</v>
      </c>
      <c r="B3820" s="451" t="s">
        <v>1575</v>
      </c>
      <c r="C3820" s="451" t="s">
        <v>1432</v>
      </c>
      <c r="D3820" s="451" t="s">
        <v>1448</v>
      </c>
      <c r="E3820" s="451" t="s">
        <v>1460</v>
      </c>
      <c r="F3820" s="451" t="s">
        <v>2131</v>
      </c>
      <c r="G3820" s="452" t="s">
        <v>1436</v>
      </c>
      <c r="H3820" s="453">
        <v>17565</v>
      </c>
      <c r="I3820" s="452" t="s">
        <v>1462</v>
      </c>
      <c r="J3820" s="455"/>
      <c r="K3820" s="452" t="s">
        <v>1533</v>
      </c>
      <c r="L3820" s="452" t="s">
        <v>1439</v>
      </c>
      <c r="M3820" s="452" t="s">
        <v>1452</v>
      </c>
      <c r="N3820" s="454">
        <v>44550</v>
      </c>
      <c r="O3820" s="452" t="s">
        <v>1453</v>
      </c>
      <c r="P3820" s="454">
        <v>44553</v>
      </c>
    </row>
    <row r="3821" spans="1:16" x14ac:dyDescent="0.2">
      <c r="A3821" s="451" t="s">
        <v>2760</v>
      </c>
      <c r="B3821" s="451" t="s">
        <v>1713</v>
      </c>
      <c r="C3821" s="451" t="s">
        <v>1432</v>
      </c>
      <c r="D3821" s="451" t="s">
        <v>1466</v>
      </c>
      <c r="E3821" s="451" t="s">
        <v>1442</v>
      </c>
      <c r="F3821" s="451" t="s">
        <v>2467</v>
      </c>
      <c r="G3821" s="452" t="s">
        <v>1436</v>
      </c>
      <c r="H3821" s="453">
        <v>7433</v>
      </c>
      <c r="I3821" s="452" t="s">
        <v>1676</v>
      </c>
      <c r="J3821" s="452" t="s">
        <v>1438</v>
      </c>
      <c r="K3821" s="452" t="s">
        <v>1438</v>
      </c>
      <c r="L3821" s="452" t="s">
        <v>1439</v>
      </c>
      <c r="M3821" s="452" t="s">
        <v>1440</v>
      </c>
      <c r="N3821" s="454">
        <v>44330</v>
      </c>
      <c r="O3821" s="452" t="s">
        <v>1440</v>
      </c>
      <c r="P3821" s="454">
        <v>44468</v>
      </c>
    </row>
    <row r="3822" spans="1:16" x14ac:dyDescent="0.2">
      <c r="A3822" s="451" t="s">
        <v>2760</v>
      </c>
      <c r="B3822" s="451" t="s">
        <v>1713</v>
      </c>
      <c r="C3822" s="451" t="s">
        <v>1432</v>
      </c>
      <c r="D3822" s="451" t="s">
        <v>1507</v>
      </c>
      <c r="E3822" s="451" t="s">
        <v>1442</v>
      </c>
      <c r="F3822" s="451" t="s">
        <v>1724</v>
      </c>
      <c r="G3822" s="452" t="s">
        <v>1436</v>
      </c>
      <c r="H3822" s="453">
        <v>35235</v>
      </c>
      <c r="I3822" s="452" t="s">
        <v>1640</v>
      </c>
      <c r="J3822" s="452" t="s">
        <v>1438</v>
      </c>
      <c r="K3822" s="452" t="s">
        <v>1438</v>
      </c>
      <c r="L3822" s="452" t="s">
        <v>1439</v>
      </c>
      <c r="M3822" s="452" t="s">
        <v>1440</v>
      </c>
      <c r="N3822" s="454">
        <v>44384</v>
      </c>
      <c r="O3822" s="452" t="s">
        <v>1440</v>
      </c>
      <c r="P3822" s="454">
        <v>44468</v>
      </c>
    </row>
    <row r="3823" spans="1:16" ht="21" x14ac:dyDescent="0.2">
      <c r="A3823" s="451" t="s">
        <v>2760</v>
      </c>
      <c r="B3823" s="451" t="s">
        <v>1713</v>
      </c>
      <c r="C3823" s="451" t="s">
        <v>1432</v>
      </c>
      <c r="D3823" s="451" t="s">
        <v>1540</v>
      </c>
      <c r="E3823" s="451" t="s">
        <v>1677</v>
      </c>
      <c r="F3823" s="451" t="s">
        <v>2167</v>
      </c>
      <c r="G3823" s="452" t="s">
        <v>1436</v>
      </c>
      <c r="H3823" s="453">
        <v>10413</v>
      </c>
      <c r="I3823" s="452" t="s">
        <v>1678</v>
      </c>
      <c r="J3823" s="455"/>
      <c r="K3823" s="452" t="s">
        <v>1533</v>
      </c>
      <c r="L3823" s="452" t="s">
        <v>1439</v>
      </c>
      <c r="M3823" s="452" t="s">
        <v>1452</v>
      </c>
      <c r="N3823" s="454">
        <v>44525</v>
      </c>
      <c r="O3823" s="452" t="s">
        <v>1534</v>
      </c>
      <c r="P3823" s="454">
        <v>44525</v>
      </c>
    </row>
    <row r="3824" spans="1:16" x14ac:dyDescent="0.2">
      <c r="A3824" s="451" t="s">
        <v>2760</v>
      </c>
      <c r="B3824" s="451" t="s">
        <v>1717</v>
      </c>
      <c r="C3824" s="451" t="s">
        <v>1432</v>
      </c>
      <c r="D3824" s="451" t="s">
        <v>1433</v>
      </c>
      <c r="E3824" s="451" t="s">
        <v>1442</v>
      </c>
      <c r="F3824" s="451" t="s">
        <v>1525</v>
      </c>
      <c r="G3824" s="452" t="s">
        <v>1436</v>
      </c>
      <c r="H3824" s="453">
        <v>84489</v>
      </c>
      <c r="I3824" s="452" t="s">
        <v>1654</v>
      </c>
      <c r="J3824" s="452" t="s">
        <v>1438</v>
      </c>
      <c r="K3824" s="452" t="s">
        <v>1438</v>
      </c>
      <c r="L3824" s="452" t="s">
        <v>1439</v>
      </c>
      <c r="M3824" s="452" t="s">
        <v>1440</v>
      </c>
      <c r="N3824" s="454">
        <v>44312</v>
      </c>
      <c r="O3824" s="452" t="s">
        <v>1440</v>
      </c>
      <c r="P3824" s="454">
        <v>44468</v>
      </c>
    </row>
    <row r="3825" spans="1:16" ht="21" x14ac:dyDescent="0.2">
      <c r="A3825" s="451" t="s">
        <v>2762</v>
      </c>
      <c r="B3825" s="451" t="s">
        <v>1463</v>
      </c>
      <c r="C3825" s="451" t="s">
        <v>1432</v>
      </c>
      <c r="D3825" s="451" t="s">
        <v>1433</v>
      </c>
      <c r="E3825" s="451" t="s">
        <v>1434</v>
      </c>
      <c r="F3825" s="451" t="s">
        <v>1787</v>
      </c>
      <c r="G3825" s="452" t="s">
        <v>1436</v>
      </c>
      <c r="H3825" s="453">
        <v>468737</v>
      </c>
      <c r="I3825" s="452" t="s">
        <v>1650</v>
      </c>
      <c r="J3825" s="452" t="s">
        <v>1438</v>
      </c>
      <c r="K3825" s="452" t="s">
        <v>1438</v>
      </c>
      <c r="L3825" s="452" t="s">
        <v>1439</v>
      </c>
      <c r="M3825" s="452" t="s">
        <v>1440</v>
      </c>
      <c r="N3825" s="454">
        <v>44309</v>
      </c>
      <c r="O3825" s="452" t="s">
        <v>1440</v>
      </c>
      <c r="P3825" s="454">
        <v>44468</v>
      </c>
    </row>
    <row r="3826" spans="1:16" ht="21" x14ac:dyDescent="0.2">
      <c r="A3826" s="451" t="s">
        <v>2762</v>
      </c>
      <c r="B3826" s="451" t="s">
        <v>1693</v>
      </c>
      <c r="C3826" s="451" t="s">
        <v>1432</v>
      </c>
      <c r="D3826" s="451" t="s">
        <v>1433</v>
      </c>
      <c r="E3826" s="451" t="s">
        <v>1442</v>
      </c>
      <c r="F3826" s="451" t="s">
        <v>2405</v>
      </c>
      <c r="G3826" s="452" t="s">
        <v>1436</v>
      </c>
      <c r="H3826" s="453">
        <v>9126</v>
      </c>
      <c r="I3826" s="452" t="s">
        <v>1648</v>
      </c>
      <c r="J3826" s="452" t="s">
        <v>1438</v>
      </c>
      <c r="K3826" s="452" t="s">
        <v>1438</v>
      </c>
      <c r="L3826" s="452" t="s">
        <v>1439</v>
      </c>
      <c r="M3826" s="452" t="s">
        <v>1440</v>
      </c>
      <c r="N3826" s="454">
        <v>44309</v>
      </c>
      <c r="O3826" s="452" t="s">
        <v>1440</v>
      </c>
      <c r="P3826" s="454">
        <v>44468</v>
      </c>
    </row>
    <row r="3827" spans="1:16" ht="21" x14ac:dyDescent="0.2">
      <c r="A3827" s="451" t="s">
        <v>2762</v>
      </c>
      <c r="B3827" s="451" t="s">
        <v>1695</v>
      </c>
      <c r="C3827" s="451" t="s">
        <v>1432</v>
      </c>
      <c r="D3827" s="451" t="s">
        <v>1466</v>
      </c>
      <c r="E3827" s="451" t="s">
        <v>1442</v>
      </c>
      <c r="F3827" s="451" t="s">
        <v>1961</v>
      </c>
      <c r="G3827" s="452" t="s">
        <v>1436</v>
      </c>
      <c r="H3827" s="453">
        <v>47819.47</v>
      </c>
      <c r="I3827" s="452" t="s">
        <v>1655</v>
      </c>
      <c r="J3827" s="452" t="s">
        <v>1438</v>
      </c>
      <c r="K3827" s="452" t="s">
        <v>1438</v>
      </c>
      <c r="L3827" s="452" t="s">
        <v>1439</v>
      </c>
      <c r="M3827" s="452" t="s">
        <v>1440</v>
      </c>
      <c r="N3827" s="454">
        <v>44341</v>
      </c>
      <c r="O3827" s="452" t="s">
        <v>1440</v>
      </c>
      <c r="P3827" s="454">
        <v>44468</v>
      </c>
    </row>
    <row r="3828" spans="1:16" ht="21" x14ac:dyDescent="0.2">
      <c r="A3828" s="451" t="s">
        <v>2762</v>
      </c>
      <c r="B3828" s="451" t="s">
        <v>1697</v>
      </c>
      <c r="C3828" s="451" t="s">
        <v>1432</v>
      </c>
      <c r="D3828" s="451" t="s">
        <v>1433</v>
      </c>
      <c r="E3828" s="451" t="s">
        <v>1434</v>
      </c>
      <c r="F3828" s="451" t="s">
        <v>1963</v>
      </c>
      <c r="G3828" s="452" t="s">
        <v>1436</v>
      </c>
      <c r="H3828" s="453">
        <v>12300</v>
      </c>
      <c r="I3828" s="452" t="s">
        <v>1670</v>
      </c>
      <c r="J3828" s="452" t="s">
        <v>1438</v>
      </c>
      <c r="K3828" s="452" t="s">
        <v>1438</v>
      </c>
      <c r="L3828" s="452" t="s">
        <v>1439</v>
      </c>
      <c r="M3828" s="452" t="s">
        <v>1440</v>
      </c>
      <c r="N3828" s="454">
        <v>44309</v>
      </c>
      <c r="O3828" s="452" t="s">
        <v>1440</v>
      </c>
      <c r="P3828" s="454">
        <v>44468</v>
      </c>
    </row>
    <row r="3829" spans="1:16" ht="21" x14ac:dyDescent="0.2">
      <c r="A3829" s="451" t="s">
        <v>2762</v>
      </c>
      <c r="B3829" s="451" t="s">
        <v>1697</v>
      </c>
      <c r="C3829" s="451" t="s">
        <v>1432</v>
      </c>
      <c r="D3829" s="451" t="s">
        <v>1448</v>
      </c>
      <c r="E3829" s="451" t="s">
        <v>1544</v>
      </c>
      <c r="F3829" s="451" t="s">
        <v>2236</v>
      </c>
      <c r="G3829" s="452" t="s">
        <v>1436</v>
      </c>
      <c r="H3829" s="453">
        <v>3212</v>
      </c>
      <c r="I3829" s="452" t="s">
        <v>1564</v>
      </c>
      <c r="J3829" s="455"/>
      <c r="K3829" s="452" t="s">
        <v>1533</v>
      </c>
      <c r="L3829" s="452" t="s">
        <v>1439</v>
      </c>
      <c r="M3829" s="452" t="s">
        <v>1452</v>
      </c>
      <c r="N3829" s="454">
        <v>44539</v>
      </c>
      <c r="O3829" s="452" t="s">
        <v>1453</v>
      </c>
      <c r="P3829" s="454">
        <v>44544</v>
      </c>
    </row>
    <row r="3830" spans="1:16" ht="21" x14ac:dyDescent="0.2">
      <c r="A3830" s="451" t="s">
        <v>2762</v>
      </c>
      <c r="B3830" s="451" t="s">
        <v>1703</v>
      </c>
      <c r="C3830" s="451" t="s">
        <v>1432</v>
      </c>
      <c r="D3830" s="451" t="s">
        <v>1491</v>
      </c>
      <c r="E3830" s="451" t="s">
        <v>1442</v>
      </c>
      <c r="F3830" s="451" t="s">
        <v>2454</v>
      </c>
      <c r="G3830" s="452" t="s">
        <v>1436</v>
      </c>
      <c r="H3830" s="453">
        <v>3360</v>
      </c>
      <c r="I3830" s="452" t="s">
        <v>1613</v>
      </c>
      <c r="J3830" s="452" t="s">
        <v>1438</v>
      </c>
      <c r="K3830" s="452" t="s">
        <v>1438</v>
      </c>
      <c r="L3830" s="452" t="s">
        <v>1439</v>
      </c>
      <c r="M3830" s="452" t="s">
        <v>1440</v>
      </c>
      <c r="N3830" s="454">
        <v>44370</v>
      </c>
      <c r="O3830" s="452" t="s">
        <v>1440</v>
      </c>
      <c r="P3830" s="454">
        <v>44468</v>
      </c>
    </row>
    <row r="3831" spans="1:16" ht="21" x14ac:dyDescent="0.2">
      <c r="A3831" s="451" t="s">
        <v>2762</v>
      </c>
      <c r="B3831" s="451" t="s">
        <v>1703</v>
      </c>
      <c r="C3831" s="451" t="s">
        <v>1432</v>
      </c>
      <c r="D3831" s="451" t="s">
        <v>1507</v>
      </c>
      <c r="E3831" s="451" t="s">
        <v>1434</v>
      </c>
      <c r="F3831" s="451" t="s">
        <v>2172</v>
      </c>
      <c r="G3831" s="452" t="s">
        <v>1436</v>
      </c>
      <c r="H3831" s="453">
        <v>-3360</v>
      </c>
      <c r="I3831" s="452" t="s">
        <v>1707</v>
      </c>
      <c r="J3831" s="452" t="s">
        <v>1438</v>
      </c>
      <c r="K3831" s="452" t="s">
        <v>1438</v>
      </c>
      <c r="L3831" s="452" t="s">
        <v>1439</v>
      </c>
      <c r="M3831" s="452" t="s">
        <v>1440</v>
      </c>
      <c r="N3831" s="454">
        <v>44384</v>
      </c>
      <c r="O3831" s="452" t="s">
        <v>1440</v>
      </c>
      <c r="P3831" s="454">
        <v>44468</v>
      </c>
    </row>
    <row r="3832" spans="1:16" ht="21" x14ac:dyDescent="0.2">
      <c r="A3832" s="451" t="s">
        <v>2762</v>
      </c>
      <c r="B3832" s="451" t="s">
        <v>1758</v>
      </c>
      <c r="C3832" s="451" t="s">
        <v>1432</v>
      </c>
      <c r="D3832" s="451" t="s">
        <v>1448</v>
      </c>
      <c r="E3832" s="451" t="s">
        <v>1570</v>
      </c>
      <c r="F3832" s="451" t="s">
        <v>2002</v>
      </c>
      <c r="G3832" s="452" t="s">
        <v>1436</v>
      </c>
      <c r="H3832" s="453">
        <v>2993</v>
      </c>
      <c r="I3832" s="452" t="s">
        <v>1572</v>
      </c>
      <c r="J3832" s="455"/>
      <c r="K3832" s="452" t="s">
        <v>1533</v>
      </c>
      <c r="L3832" s="452" t="s">
        <v>1439</v>
      </c>
      <c r="M3832" s="452" t="s">
        <v>1452</v>
      </c>
      <c r="N3832" s="454">
        <v>44554</v>
      </c>
      <c r="O3832" s="452" t="s">
        <v>1534</v>
      </c>
      <c r="P3832" s="454">
        <v>44560</v>
      </c>
    </row>
    <row r="3833" spans="1:16" ht="21" x14ac:dyDescent="0.2">
      <c r="A3833" s="451" t="s">
        <v>2762</v>
      </c>
      <c r="B3833" s="451" t="s">
        <v>1708</v>
      </c>
      <c r="C3833" s="451" t="s">
        <v>1432</v>
      </c>
      <c r="D3833" s="451" t="s">
        <v>1507</v>
      </c>
      <c r="E3833" s="451" t="s">
        <v>1442</v>
      </c>
      <c r="F3833" s="451" t="s">
        <v>2090</v>
      </c>
      <c r="G3833" s="452" t="s">
        <v>1436</v>
      </c>
      <c r="H3833" s="453">
        <v>3360</v>
      </c>
      <c r="I3833" s="452" t="s">
        <v>1707</v>
      </c>
      <c r="J3833" s="452" t="s">
        <v>1438</v>
      </c>
      <c r="K3833" s="452" t="s">
        <v>1438</v>
      </c>
      <c r="L3833" s="452" t="s">
        <v>1439</v>
      </c>
      <c r="M3833" s="452" t="s">
        <v>1440</v>
      </c>
      <c r="N3833" s="454">
        <v>44384</v>
      </c>
      <c r="O3833" s="452" t="s">
        <v>1440</v>
      </c>
      <c r="P3833" s="454">
        <v>44468</v>
      </c>
    </row>
    <row r="3834" spans="1:16" ht="21" x14ac:dyDescent="0.2">
      <c r="A3834" s="451" t="s">
        <v>2762</v>
      </c>
      <c r="B3834" s="451" t="s">
        <v>1708</v>
      </c>
      <c r="C3834" s="451" t="s">
        <v>1432</v>
      </c>
      <c r="D3834" s="451" t="s">
        <v>1531</v>
      </c>
      <c r="E3834" s="451" t="s">
        <v>1568</v>
      </c>
      <c r="F3834" s="451" t="s">
        <v>1850</v>
      </c>
      <c r="G3834" s="452" t="s">
        <v>1436</v>
      </c>
      <c r="H3834" s="453">
        <v>616.25</v>
      </c>
      <c r="I3834" s="452" t="s">
        <v>1627</v>
      </c>
      <c r="J3834" s="455"/>
      <c r="K3834" s="452" t="s">
        <v>1533</v>
      </c>
      <c r="L3834" s="452" t="s">
        <v>1439</v>
      </c>
      <c r="M3834" s="452" t="s">
        <v>1452</v>
      </c>
      <c r="N3834" s="454">
        <v>44496</v>
      </c>
      <c r="O3834" s="452" t="s">
        <v>1534</v>
      </c>
      <c r="P3834" s="454">
        <v>44497</v>
      </c>
    </row>
    <row r="3835" spans="1:16" ht="21" x14ac:dyDescent="0.2">
      <c r="A3835" s="451" t="s">
        <v>2762</v>
      </c>
      <c r="B3835" s="451" t="s">
        <v>1708</v>
      </c>
      <c r="C3835" s="451" t="s">
        <v>1432</v>
      </c>
      <c r="D3835" s="451" t="s">
        <v>1531</v>
      </c>
      <c r="E3835" s="451" t="s">
        <v>1628</v>
      </c>
      <c r="F3835" s="451" t="s">
        <v>1850</v>
      </c>
      <c r="G3835" s="452" t="s">
        <v>1436</v>
      </c>
      <c r="H3835" s="453">
        <v>590.63</v>
      </c>
      <c r="I3835" s="452" t="s">
        <v>1629</v>
      </c>
      <c r="J3835" s="455"/>
      <c r="K3835" s="452" t="s">
        <v>1533</v>
      </c>
      <c r="L3835" s="452" t="s">
        <v>1439</v>
      </c>
      <c r="M3835" s="452" t="s">
        <v>1452</v>
      </c>
      <c r="N3835" s="454">
        <v>44496</v>
      </c>
      <c r="O3835" s="452" t="s">
        <v>1534</v>
      </c>
      <c r="P3835" s="454">
        <v>44497</v>
      </c>
    </row>
    <row r="3836" spans="1:16" ht="21" x14ac:dyDescent="0.2">
      <c r="A3836" s="451" t="s">
        <v>2762</v>
      </c>
      <c r="B3836" s="451" t="s">
        <v>1575</v>
      </c>
      <c r="C3836" s="451" t="s">
        <v>1432</v>
      </c>
      <c r="D3836" s="451" t="s">
        <v>1507</v>
      </c>
      <c r="E3836" s="451" t="s">
        <v>1442</v>
      </c>
      <c r="F3836" s="451" t="s">
        <v>1968</v>
      </c>
      <c r="G3836" s="452" t="s">
        <v>1436</v>
      </c>
      <c r="H3836" s="453">
        <v>10360</v>
      </c>
      <c r="I3836" s="452" t="s">
        <v>1712</v>
      </c>
      <c r="J3836" s="452" t="s">
        <v>1438</v>
      </c>
      <c r="K3836" s="452" t="s">
        <v>1438</v>
      </c>
      <c r="L3836" s="452" t="s">
        <v>1439</v>
      </c>
      <c r="M3836" s="452" t="s">
        <v>1440</v>
      </c>
      <c r="N3836" s="454">
        <v>44399</v>
      </c>
      <c r="O3836" s="452" t="s">
        <v>1440</v>
      </c>
      <c r="P3836" s="454">
        <v>44468</v>
      </c>
    </row>
    <row r="3837" spans="1:16" ht="21" x14ac:dyDescent="0.2">
      <c r="A3837" s="451" t="s">
        <v>2762</v>
      </c>
      <c r="B3837" s="451" t="s">
        <v>1575</v>
      </c>
      <c r="C3837" s="451" t="s">
        <v>1432</v>
      </c>
      <c r="D3837" s="451" t="s">
        <v>1448</v>
      </c>
      <c r="E3837" s="451" t="s">
        <v>1460</v>
      </c>
      <c r="F3837" s="451" t="s">
        <v>1850</v>
      </c>
      <c r="G3837" s="452" t="s">
        <v>1436</v>
      </c>
      <c r="H3837" s="453">
        <v>8288</v>
      </c>
      <c r="I3837" s="452" t="s">
        <v>1462</v>
      </c>
      <c r="J3837" s="455"/>
      <c r="K3837" s="452" t="s">
        <v>1533</v>
      </c>
      <c r="L3837" s="452" t="s">
        <v>1439</v>
      </c>
      <c r="M3837" s="452" t="s">
        <v>1452</v>
      </c>
      <c r="N3837" s="454">
        <v>44550</v>
      </c>
      <c r="O3837" s="452" t="s">
        <v>1453</v>
      </c>
      <c r="P3837" s="454">
        <v>44553</v>
      </c>
    </row>
    <row r="3838" spans="1:16" ht="21" x14ac:dyDescent="0.2">
      <c r="A3838" s="451" t="s">
        <v>2762</v>
      </c>
      <c r="B3838" s="451" t="s">
        <v>1713</v>
      </c>
      <c r="C3838" s="451" t="s">
        <v>1432</v>
      </c>
      <c r="D3838" s="451" t="s">
        <v>1466</v>
      </c>
      <c r="E3838" s="451" t="s">
        <v>1442</v>
      </c>
      <c r="F3838" s="451" t="s">
        <v>1855</v>
      </c>
      <c r="G3838" s="452" t="s">
        <v>1436</v>
      </c>
      <c r="H3838" s="453">
        <v>7042</v>
      </c>
      <c r="I3838" s="452" t="s">
        <v>1676</v>
      </c>
      <c r="J3838" s="452" t="s">
        <v>1438</v>
      </c>
      <c r="K3838" s="452" t="s">
        <v>1438</v>
      </c>
      <c r="L3838" s="452" t="s">
        <v>1439</v>
      </c>
      <c r="M3838" s="452" t="s">
        <v>1440</v>
      </c>
      <c r="N3838" s="454">
        <v>44330</v>
      </c>
      <c r="O3838" s="452" t="s">
        <v>1440</v>
      </c>
      <c r="P3838" s="454">
        <v>44468</v>
      </c>
    </row>
    <row r="3839" spans="1:16" ht="21" x14ac:dyDescent="0.2">
      <c r="A3839" s="451" t="s">
        <v>2762</v>
      </c>
      <c r="B3839" s="451" t="s">
        <v>1713</v>
      </c>
      <c r="C3839" s="451" t="s">
        <v>1432</v>
      </c>
      <c r="D3839" s="451" t="s">
        <v>1507</v>
      </c>
      <c r="E3839" s="451" t="s">
        <v>1442</v>
      </c>
      <c r="F3839" s="451" t="s">
        <v>2431</v>
      </c>
      <c r="G3839" s="452" t="s">
        <v>1436</v>
      </c>
      <c r="H3839" s="453">
        <v>19822</v>
      </c>
      <c r="I3839" s="452" t="s">
        <v>1640</v>
      </c>
      <c r="J3839" s="452" t="s">
        <v>1438</v>
      </c>
      <c r="K3839" s="452" t="s">
        <v>1438</v>
      </c>
      <c r="L3839" s="452" t="s">
        <v>1439</v>
      </c>
      <c r="M3839" s="452" t="s">
        <v>1440</v>
      </c>
      <c r="N3839" s="454">
        <v>44384</v>
      </c>
      <c r="O3839" s="452" t="s">
        <v>1440</v>
      </c>
      <c r="P3839" s="454">
        <v>44468</v>
      </c>
    </row>
    <row r="3840" spans="1:16" ht="21" x14ac:dyDescent="0.2">
      <c r="A3840" s="451" t="s">
        <v>2762</v>
      </c>
      <c r="B3840" s="451" t="s">
        <v>1713</v>
      </c>
      <c r="C3840" s="451" t="s">
        <v>1432</v>
      </c>
      <c r="D3840" s="451" t="s">
        <v>1540</v>
      </c>
      <c r="E3840" s="451" t="s">
        <v>1677</v>
      </c>
      <c r="F3840" s="451" t="s">
        <v>2329</v>
      </c>
      <c r="G3840" s="452" t="s">
        <v>1436</v>
      </c>
      <c r="H3840" s="453">
        <v>9823</v>
      </c>
      <c r="I3840" s="452" t="s">
        <v>1678</v>
      </c>
      <c r="J3840" s="455"/>
      <c r="K3840" s="452" t="s">
        <v>1533</v>
      </c>
      <c r="L3840" s="452" t="s">
        <v>1439</v>
      </c>
      <c r="M3840" s="452" t="s">
        <v>1452</v>
      </c>
      <c r="N3840" s="454">
        <v>44525</v>
      </c>
      <c r="O3840" s="452" t="s">
        <v>1534</v>
      </c>
      <c r="P3840" s="454">
        <v>44525</v>
      </c>
    </row>
    <row r="3841" spans="1:16" ht="21" x14ac:dyDescent="0.2">
      <c r="A3841" s="451" t="s">
        <v>2762</v>
      </c>
      <c r="B3841" s="451" t="s">
        <v>1717</v>
      </c>
      <c r="C3841" s="451" t="s">
        <v>1432</v>
      </c>
      <c r="D3841" s="451" t="s">
        <v>1433</v>
      </c>
      <c r="E3841" s="451" t="s">
        <v>1442</v>
      </c>
      <c r="F3841" s="451" t="s">
        <v>2670</v>
      </c>
      <c r="G3841" s="452" t="s">
        <v>1436</v>
      </c>
      <c r="H3841" s="453">
        <v>30195</v>
      </c>
      <c r="I3841" s="452" t="s">
        <v>1654</v>
      </c>
      <c r="J3841" s="452" t="s">
        <v>1438</v>
      </c>
      <c r="K3841" s="452" t="s">
        <v>1438</v>
      </c>
      <c r="L3841" s="452" t="s">
        <v>1439</v>
      </c>
      <c r="M3841" s="452" t="s">
        <v>1440</v>
      </c>
      <c r="N3841" s="454">
        <v>44312</v>
      </c>
      <c r="O3841" s="452" t="s">
        <v>1440</v>
      </c>
      <c r="P3841" s="454">
        <v>44468</v>
      </c>
    </row>
    <row r="3842" spans="1:16" ht="21" x14ac:dyDescent="0.2">
      <c r="A3842" s="451" t="s">
        <v>2763</v>
      </c>
      <c r="B3842" s="451" t="s">
        <v>1463</v>
      </c>
      <c r="C3842" s="451" t="s">
        <v>1432</v>
      </c>
      <c r="D3842" s="451" t="s">
        <v>1433</v>
      </c>
      <c r="E3842" s="451" t="s">
        <v>1442</v>
      </c>
      <c r="F3842" s="451" t="s">
        <v>2642</v>
      </c>
      <c r="G3842" s="452" t="s">
        <v>1436</v>
      </c>
      <c r="H3842" s="453">
        <v>818857</v>
      </c>
      <c r="I3842" s="452" t="s">
        <v>1650</v>
      </c>
      <c r="J3842" s="452" t="s">
        <v>1438</v>
      </c>
      <c r="K3842" s="452" t="s">
        <v>1438</v>
      </c>
      <c r="L3842" s="452" t="s">
        <v>1439</v>
      </c>
      <c r="M3842" s="452" t="s">
        <v>1440</v>
      </c>
      <c r="N3842" s="454">
        <v>44309</v>
      </c>
      <c r="O3842" s="452" t="s">
        <v>1440</v>
      </c>
      <c r="P3842" s="454">
        <v>44468</v>
      </c>
    </row>
    <row r="3843" spans="1:16" ht="21" x14ac:dyDescent="0.2">
      <c r="A3843" s="451" t="s">
        <v>2763</v>
      </c>
      <c r="B3843" s="451" t="s">
        <v>1463</v>
      </c>
      <c r="C3843" s="451" t="s">
        <v>1432</v>
      </c>
      <c r="D3843" s="451" t="s">
        <v>1540</v>
      </c>
      <c r="E3843" s="451" t="s">
        <v>1442</v>
      </c>
      <c r="F3843" s="451" t="s">
        <v>1711</v>
      </c>
      <c r="G3843" s="452" t="s">
        <v>1436</v>
      </c>
      <c r="H3843" s="453">
        <v>13834.52</v>
      </c>
      <c r="I3843" s="452" t="s">
        <v>1542</v>
      </c>
      <c r="J3843" s="455"/>
      <c r="K3843" s="452" t="s">
        <v>1533</v>
      </c>
      <c r="L3843" s="452" t="s">
        <v>1439</v>
      </c>
      <c r="M3843" s="452" t="s">
        <v>1452</v>
      </c>
      <c r="N3843" s="454">
        <v>44501</v>
      </c>
      <c r="O3843" s="452" t="s">
        <v>1453</v>
      </c>
      <c r="P3843" s="454">
        <v>44502</v>
      </c>
    </row>
    <row r="3844" spans="1:16" ht="21" x14ac:dyDescent="0.2">
      <c r="A3844" s="451" t="s">
        <v>2763</v>
      </c>
      <c r="B3844" s="451" t="s">
        <v>1463</v>
      </c>
      <c r="C3844" s="451" t="s">
        <v>1432</v>
      </c>
      <c r="D3844" s="451" t="s">
        <v>1540</v>
      </c>
      <c r="E3844" s="451" t="s">
        <v>1559</v>
      </c>
      <c r="F3844" s="451" t="s">
        <v>1545</v>
      </c>
      <c r="G3844" s="452" t="s">
        <v>1436</v>
      </c>
      <c r="H3844" s="453">
        <v>-13834.52</v>
      </c>
      <c r="I3844" s="452" t="s">
        <v>1560</v>
      </c>
      <c r="J3844" s="455"/>
      <c r="K3844" s="452" t="s">
        <v>1533</v>
      </c>
      <c r="L3844" s="452" t="s">
        <v>1439</v>
      </c>
      <c r="M3844" s="452" t="s">
        <v>1452</v>
      </c>
      <c r="N3844" s="454">
        <v>44526</v>
      </c>
      <c r="O3844" s="452" t="s">
        <v>1453</v>
      </c>
      <c r="P3844" s="454">
        <v>44529</v>
      </c>
    </row>
    <row r="3845" spans="1:16" x14ac:dyDescent="0.2">
      <c r="A3845" s="451" t="s">
        <v>2763</v>
      </c>
      <c r="B3845" s="451" t="s">
        <v>1693</v>
      </c>
      <c r="C3845" s="451" t="s">
        <v>1432</v>
      </c>
      <c r="D3845" s="451" t="s">
        <v>1433</v>
      </c>
      <c r="E3845" s="451" t="s">
        <v>1442</v>
      </c>
      <c r="F3845" s="451" t="s">
        <v>2096</v>
      </c>
      <c r="G3845" s="452" t="s">
        <v>1436</v>
      </c>
      <c r="H3845" s="453">
        <v>19520</v>
      </c>
      <c r="I3845" s="452" t="s">
        <v>1648</v>
      </c>
      <c r="J3845" s="452" t="s">
        <v>1438</v>
      </c>
      <c r="K3845" s="452" t="s">
        <v>1438</v>
      </c>
      <c r="L3845" s="452" t="s">
        <v>1439</v>
      </c>
      <c r="M3845" s="452" t="s">
        <v>1440</v>
      </c>
      <c r="N3845" s="454">
        <v>44309</v>
      </c>
      <c r="O3845" s="452" t="s">
        <v>1440</v>
      </c>
      <c r="P3845" s="454">
        <v>44468</v>
      </c>
    </row>
    <row r="3846" spans="1:16" x14ac:dyDescent="0.2">
      <c r="A3846" s="451" t="s">
        <v>2763</v>
      </c>
      <c r="B3846" s="451" t="s">
        <v>1695</v>
      </c>
      <c r="C3846" s="451" t="s">
        <v>1432</v>
      </c>
      <c r="D3846" s="451" t="s">
        <v>1466</v>
      </c>
      <c r="E3846" s="451" t="s">
        <v>1434</v>
      </c>
      <c r="F3846" s="451" t="s">
        <v>2195</v>
      </c>
      <c r="G3846" s="452" t="s">
        <v>1436</v>
      </c>
      <c r="H3846" s="453">
        <v>156886.17000000001</v>
      </c>
      <c r="I3846" s="452" t="s">
        <v>1655</v>
      </c>
      <c r="J3846" s="452" t="s">
        <v>1438</v>
      </c>
      <c r="K3846" s="452" t="s">
        <v>1438</v>
      </c>
      <c r="L3846" s="452" t="s">
        <v>1439</v>
      </c>
      <c r="M3846" s="452" t="s">
        <v>1440</v>
      </c>
      <c r="N3846" s="454">
        <v>44341</v>
      </c>
      <c r="O3846" s="452" t="s">
        <v>1440</v>
      </c>
      <c r="P3846" s="454">
        <v>44468</v>
      </c>
    </row>
    <row r="3847" spans="1:16" x14ac:dyDescent="0.2">
      <c r="A3847" s="451" t="s">
        <v>2763</v>
      </c>
      <c r="B3847" s="451" t="s">
        <v>1697</v>
      </c>
      <c r="C3847" s="451" t="s">
        <v>1432</v>
      </c>
      <c r="D3847" s="451" t="s">
        <v>1433</v>
      </c>
      <c r="E3847" s="451" t="s">
        <v>1442</v>
      </c>
      <c r="F3847" s="451" t="s">
        <v>2390</v>
      </c>
      <c r="G3847" s="452" t="s">
        <v>1436</v>
      </c>
      <c r="H3847" s="453">
        <v>22900</v>
      </c>
      <c r="I3847" s="452" t="s">
        <v>1670</v>
      </c>
      <c r="J3847" s="452" t="s">
        <v>1438</v>
      </c>
      <c r="K3847" s="452" t="s">
        <v>1438</v>
      </c>
      <c r="L3847" s="452" t="s">
        <v>1439</v>
      </c>
      <c r="M3847" s="452" t="s">
        <v>1440</v>
      </c>
      <c r="N3847" s="454">
        <v>44309</v>
      </c>
      <c r="O3847" s="452" t="s">
        <v>1440</v>
      </c>
      <c r="P3847" s="454">
        <v>44468</v>
      </c>
    </row>
    <row r="3848" spans="1:16" x14ac:dyDescent="0.2">
      <c r="A3848" s="451" t="s">
        <v>2763</v>
      </c>
      <c r="B3848" s="451" t="s">
        <v>1697</v>
      </c>
      <c r="C3848" s="451" t="s">
        <v>1432</v>
      </c>
      <c r="D3848" s="451" t="s">
        <v>1466</v>
      </c>
      <c r="E3848" s="451" t="s">
        <v>1442</v>
      </c>
      <c r="F3848" s="451" t="s">
        <v>2685</v>
      </c>
      <c r="G3848" s="452" t="s">
        <v>1436</v>
      </c>
      <c r="H3848" s="453">
        <v>3139</v>
      </c>
      <c r="I3848" s="452" t="s">
        <v>1488</v>
      </c>
      <c r="J3848" s="452" t="s">
        <v>1438</v>
      </c>
      <c r="K3848" s="452" t="s">
        <v>1438</v>
      </c>
      <c r="L3848" s="452" t="s">
        <v>1439</v>
      </c>
      <c r="M3848" s="452" t="s">
        <v>1440</v>
      </c>
      <c r="N3848" s="454">
        <v>44342</v>
      </c>
      <c r="O3848" s="452" t="s">
        <v>1440</v>
      </c>
      <c r="P3848" s="454">
        <v>44468</v>
      </c>
    </row>
    <row r="3849" spans="1:16" x14ac:dyDescent="0.2">
      <c r="A3849" s="451" t="s">
        <v>2763</v>
      </c>
      <c r="B3849" s="451" t="s">
        <v>1697</v>
      </c>
      <c r="C3849" s="451" t="s">
        <v>1432</v>
      </c>
      <c r="D3849" s="451" t="s">
        <v>1515</v>
      </c>
      <c r="E3849" s="451" t="s">
        <v>1442</v>
      </c>
      <c r="F3849" s="451" t="s">
        <v>1952</v>
      </c>
      <c r="G3849" s="452" t="s">
        <v>1436</v>
      </c>
      <c r="H3849" s="453">
        <v>1042</v>
      </c>
      <c r="I3849" s="452" t="s">
        <v>1522</v>
      </c>
      <c r="J3849" s="452" t="s">
        <v>1438</v>
      </c>
      <c r="K3849" s="452" t="s">
        <v>1438</v>
      </c>
      <c r="L3849" s="452" t="s">
        <v>1439</v>
      </c>
      <c r="M3849" s="452" t="s">
        <v>1440</v>
      </c>
      <c r="N3849" s="454">
        <v>44294</v>
      </c>
      <c r="O3849" s="452" t="s">
        <v>1440</v>
      </c>
      <c r="P3849" s="454">
        <v>44468</v>
      </c>
    </row>
    <row r="3850" spans="1:16" x14ac:dyDescent="0.2">
      <c r="A3850" s="451" t="s">
        <v>2763</v>
      </c>
      <c r="B3850" s="451" t="s">
        <v>1697</v>
      </c>
      <c r="C3850" s="451" t="s">
        <v>1432</v>
      </c>
      <c r="D3850" s="451" t="s">
        <v>1448</v>
      </c>
      <c r="E3850" s="451" t="s">
        <v>1544</v>
      </c>
      <c r="F3850" s="451" t="s">
        <v>1706</v>
      </c>
      <c r="G3850" s="452" t="s">
        <v>1436</v>
      </c>
      <c r="H3850" s="453">
        <v>1020</v>
      </c>
      <c r="I3850" s="452" t="s">
        <v>1564</v>
      </c>
      <c r="J3850" s="455"/>
      <c r="K3850" s="452" t="s">
        <v>1533</v>
      </c>
      <c r="L3850" s="452" t="s">
        <v>1439</v>
      </c>
      <c r="M3850" s="452" t="s">
        <v>1452</v>
      </c>
      <c r="N3850" s="454">
        <v>44539</v>
      </c>
      <c r="O3850" s="452" t="s">
        <v>1453</v>
      </c>
      <c r="P3850" s="454">
        <v>44544</v>
      </c>
    </row>
    <row r="3851" spans="1:16" ht="21" x14ac:dyDescent="0.2">
      <c r="A3851" s="451" t="s">
        <v>2763</v>
      </c>
      <c r="B3851" s="451" t="s">
        <v>1703</v>
      </c>
      <c r="C3851" s="451" t="s">
        <v>1432</v>
      </c>
      <c r="D3851" s="451" t="s">
        <v>1491</v>
      </c>
      <c r="E3851" s="451" t="s">
        <v>1442</v>
      </c>
      <c r="F3851" s="451" t="s">
        <v>2390</v>
      </c>
      <c r="G3851" s="452" t="s">
        <v>1436</v>
      </c>
      <c r="H3851" s="453">
        <v>7130</v>
      </c>
      <c r="I3851" s="452" t="s">
        <v>1613</v>
      </c>
      <c r="J3851" s="452" t="s">
        <v>1438</v>
      </c>
      <c r="K3851" s="452" t="s">
        <v>1438</v>
      </c>
      <c r="L3851" s="452" t="s">
        <v>1439</v>
      </c>
      <c r="M3851" s="452" t="s">
        <v>1440</v>
      </c>
      <c r="N3851" s="454">
        <v>44370</v>
      </c>
      <c r="O3851" s="452" t="s">
        <v>1440</v>
      </c>
      <c r="P3851" s="454">
        <v>44468</v>
      </c>
    </row>
    <row r="3852" spans="1:16" ht="21" x14ac:dyDescent="0.2">
      <c r="A3852" s="451" t="s">
        <v>2763</v>
      </c>
      <c r="B3852" s="451" t="s">
        <v>1703</v>
      </c>
      <c r="C3852" s="451" t="s">
        <v>1432</v>
      </c>
      <c r="D3852" s="451" t="s">
        <v>1507</v>
      </c>
      <c r="E3852" s="451" t="s">
        <v>1442</v>
      </c>
      <c r="F3852" s="451" t="s">
        <v>2276</v>
      </c>
      <c r="G3852" s="452" t="s">
        <v>1436</v>
      </c>
      <c r="H3852" s="453">
        <v>-7130</v>
      </c>
      <c r="I3852" s="452" t="s">
        <v>1707</v>
      </c>
      <c r="J3852" s="452" t="s">
        <v>1438</v>
      </c>
      <c r="K3852" s="452" t="s">
        <v>1438</v>
      </c>
      <c r="L3852" s="452" t="s">
        <v>1439</v>
      </c>
      <c r="M3852" s="452" t="s">
        <v>1440</v>
      </c>
      <c r="N3852" s="454">
        <v>44384</v>
      </c>
      <c r="O3852" s="452" t="s">
        <v>1440</v>
      </c>
      <c r="P3852" s="454">
        <v>44468</v>
      </c>
    </row>
    <row r="3853" spans="1:16" ht="21" x14ac:dyDescent="0.2">
      <c r="A3853" s="451" t="s">
        <v>2763</v>
      </c>
      <c r="B3853" s="451" t="s">
        <v>1758</v>
      </c>
      <c r="C3853" s="451" t="s">
        <v>1432</v>
      </c>
      <c r="D3853" s="451" t="s">
        <v>1448</v>
      </c>
      <c r="E3853" s="451" t="s">
        <v>1570</v>
      </c>
      <c r="F3853" s="451" t="s">
        <v>2273</v>
      </c>
      <c r="G3853" s="452" t="s">
        <v>1436</v>
      </c>
      <c r="H3853" s="453">
        <v>7481</v>
      </c>
      <c r="I3853" s="452" t="s">
        <v>1572</v>
      </c>
      <c r="J3853" s="455"/>
      <c r="K3853" s="452" t="s">
        <v>1533</v>
      </c>
      <c r="L3853" s="452" t="s">
        <v>1439</v>
      </c>
      <c r="M3853" s="452" t="s">
        <v>1452</v>
      </c>
      <c r="N3853" s="454">
        <v>44554</v>
      </c>
      <c r="O3853" s="452" t="s">
        <v>1534</v>
      </c>
      <c r="P3853" s="454">
        <v>44560</v>
      </c>
    </row>
    <row r="3854" spans="1:16" x14ac:dyDescent="0.2">
      <c r="A3854" s="451" t="s">
        <v>2763</v>
      </c>
      <c r="B3854" s="451" t="s">
        <v>1708</v>
      </c>
      <c r="C3854" s="451" t="s">
        <v>1432</v>
      </c>
      <c r="D3854" s="451" t="s">
        <v>1507</v>
      </c>
      <c r="E3854" s="451" t="s">
        <v>1442</v>
      </c>
      <c r="F3854" s="451" t="s">
        <v>2730</v>
      </c>
      <c r="G3854" s="452" t="s">
        <v>1436</v>
      </c>
      <c r="H3854" s="453">
        <v>7130</v>
      </c>
      <c r="I3854" s="452" t="s">
        <v>1707</v>
      </c>
      <c r="J3854" s="452" t="s">
        <v>1438</v>
      </c>
      <c r="K3854" s="452" t="s">
        <v>1438</v>
      </c>
      <c r="L3854" s="452" t="s">
        <v>1439</v>
      </c>
      <c r="M3854" s="452" t="s">
        <v>1440</v>
      </c>
      <c r="N3854" s="454">
        <v>44384</v>
      </c>
      <c r="O3854" s="452" t="s">
        <v>1440</v>
      </c>
      <c r="P3854" s="454">
        <v>44468</v>
      </c>
    </row>
    <row r="3855" spans="1:16" ht="21" x14ac:dyDescent="0.2">
      <c r="A3855" s="451" t="s">
        <v>2763</v>
      </c>
      <c r="B3855" s="451" t="s">
        <v>1708</v>
      </c>
      <c r="C3855" s="451" t="s">
        <v>1432</v>
      </c>
      <c r="D3855" s="451" t="s">
        <v>1531</v>
      </c>
      <c r="E3855" s="451" t="s">
        <v>1568</v>
      </c>
      <c r="F3855" s="451" t="s">
        <v>1741</v>
      </c>
      <c r="G3855" s="452" t="s">
        <v>1436</v>
      </c>
      <c r="H3855" s="453">
        <v>942.5</v>
      </c>
      <c r="I3855" s="452" t="s">
        <v>1627</v>
      </c>
      <c r="J3855" s="455"/>
      <c r="K3855" s="452" t="s">
        <v>1533</v>
      </c>
      <c r="L3855" s="452" t="s">
        <v>1439</v>
      </c>
      <c r="M3855" s="452" t="s">
        <v>1452</v>
      </c>
      <c r="N3855" s="454">
        <v>44496</v>
      </c>
      <c r="O3855" s="452" t="s">
        <v>1534</v>
      </c>
      <c r="P3855" s="454">
        <v>44497</v>
      </c>
    </row>
    <row r="3856" spans="1:16" ht="21" x14ac:dyDescent="0.2">
      <c r="A3856" s="451" t="s">
        <v>2763</v>
      </c>
      <c r="B3856" s="451" t="s">
        <v>1708</v>
      </c>
      <c r="C3856" s="451" t="s">
        <v>1432</v>
      </c>
      <c r="D3856" s="451" t="s">
        <v>1531</v>
      </c>
      <c r="E3856" s="451" t="s">
        <v>1628</v>
      </c>
      <c r="F3856" s="451" t="s">
        <v>1741</v>
      </c>
      <c r="G3856" s="452" t="s">
        <v>1436</v>
      </c>
      <c r="H3856" s="453">
        <v>945</v>
      </c>
      <c r="I3856" s="452" t="s">
        <v>1629</v>
      </c>
      <c r="J3856" s="455"/>
      <c r="K3856" s="452" t="s">
        <v>1533</v>
      </c>
      <c r="L3856" s="452" t="s">
        <v>1439</v>
      </c>
      <c r="M3856" s="452" t="s">
        <v>1452</v>
      </c>
      <c r="N3856" s="454">
        <v>44496</v>
      </c>
      <c r="O3856" s="452" t="s">
        <v>1534</v>
      </c>
      <c r="P3856" s="454">
        <v>44497</v>
      </c>
    </row>
    <row r="3857" spans="1:16" x14ac:dyDescent="0.2">
      <c r="A3857" s="451" t="s">
        <v>2763</v>
      </c>
      <c r="B3857" s="451" t="s">
        <v>1575</v>
      </c>
      <c r="C3857" s="451" t="s">
        <v>1432</v>
      </c>
      <c r="D3857" s="451" t="s">
        <v>1507</v>
      </c>
      <c r="E3857" s="451" t="s">
        <v>1442</v>
      </c>
      <c r="F3857" s="451" t="s">
        <v>1658</v>
      </c>
      <c r="G3857" s="452" t="s">
        <v>1436</v>
      </c>
      <c r="H3857" s="453">
        <v>14571</v>
      </c>
      <c r="I3857" s="452" t="s">
        <v>1712</v>
      </c>
      <c r="J3857" s="452" t="s">
        <v>1438</v>
      </c>
      <c r="K3857" s="452" t="s">
        <v>1438</v>
      </c>
      <c r="L3857" s="452" t="s">
        <v>1439</v>
      </c>
      <c r="M3857" s="452" t="s">
        <v>1440</v>
      </c>
      <c r="N3857" s="454">
        <v>44399</v>
      </c>
      <c r="O3857" s="452" t="s">
        <v>1440</v>
      </c>
      <c r="P3857" s="454">
        <v>44468</v>
      </c>
    </row>
    <row r="3858" spans="1:16" ht="21" x14ac:dyDescent="0.2">
      <c r="A3858" s="451" t="s">
        <v>2763</v>
      </c>
      <c r="B3858" s="451" t="s">
        <v>1575</v>
      </c>
      <c r="C3858" s="451" t="s">
        <v>1432</v>
      </c>
      <c r="D3858" s="451" t="s">
        <v>1448</v>
      </c>
      <c r="E3858" s="451" t="s">
        <v>1460</v>
      </c>
      <c r="F3858" s="451" t="s">
        <v>1741</v>
      </c>
      <c r="G3858" s="452" t="s">
        <v>1436</v>
      </c>
      <c r="H3858" s="453">
        <v>11657</v>
      </c>
      <c r="I3858" s="452" t="s">
        <v>1462</v>
      </c>
      <c r="J3858" s="455"/>
      <c r="K3858" s="452" t="s">
        <v>1533</v>
      </c>
      <c r="L3858" s="452" t="s">
        <v>1439</v>
      </c>
      <c r="M3858" s="452" t="s">
        <v>1452</v>
      </c>
      <c r="N3858" s="454">
        <v>44550</v>
      </c>
      <c r="O3858" s="452" t="s">
        <v>1453</v>
      </c>
      <c r="P3858" s="454">
        <v>44553</v>
      </c>
    </row>
    <row r="3859" spans="1:16" x14ac:dyDescent="0.2">
      <c r="A3859" s="451" t="s">
        <v>2763</v>
      </c>
      <c r="B3859" s="451" t="s">
        <v>1713</v>
      </c>
      <c r="C3859" s="451" t="s">
        <v>1432</v>
      </c>
      <c r="D3859" s="451" t="s">
        <v>1466</v>
      </c>
      <c r="E3859" s="451" t="s">
        <v>1434</v>
      </c>
      <c r="F3859" s="451" t="s">
        <v>2307</v>
      </c>
      <c r="G3859" s="452" t="s">
        <v>1436</v>
      </c>
      <c r="H3859" s="453">
        <v>7425</v>
      </c>
      <c r="I3859" s="452" t="s">
        <v>1676</v>
      </c>
      <c r="J3859" s="452" t="s">
        <v>1438</v>
      </c>
      <c r="K3859" s="452" t="s">
        <v>1438</v>
      </c>
      <c r="L3859" s="452" t="s">
        <v>1439</v>
      </c>
      <c r="M3859" s="452" t="s">
        <v>1440</v>
      </c>
      <c r="N3859" s="454">
        <v>44330</v>
      </c>
      <c r="O3859" s="452" t="s">
        <v>1440</v>
      </c>
      <c r="P3859" s="454">
        <v>44468</v>
      </c>
    </row>
    <row r="3860" spans="1:16" x14ac:dyDescent="0.2">
      <c r="A3860" s="451" t="s">
        <v>2763</v>
      </c>
      <c r="B3860" s="451" t="s">
        <v>1713</v>
      </c>
      <c r="C3860" s="451" t="s">
        <v>1432</v>
      </c>
      <c r="D3860" s="451" t="s">
        <v>1507</v>
      </c>
      <c r="E3860" s="451" t="s">
        <v>1442</v>
      </c>
      <c r="F3860" s="451" t="s">
        <v>2522</v>
      </c>
      <c r="G3860" s="452" t="s">
        <v>1436</v>
      </c>
      <c r="H3860" s="453">
        <v>34976</v>
      </c>
      <c r="I3860" s="452" t="s">
        <v>1640</v>
      </c>
      <c r="J3860" s="452" t="s">
        <v>1438</v>
      </c>
      <c r="K3860" s="452" t="s">
        <v>1438</v>
      </c>
      <c r="L3860" s="452" t="s">
        <v>1439</v>
      </c>
      <c r="M3860" s="452" t="s">
        <v>1440</v>
      </c>
      <c r="N3860" s="454">
        <v>44384</v>
      </c>
      <c r="O3860" s="452" t="s">
        <v>1440</v>
      </c>
      <c r="P3860" s="454">
        <v>44468</v>
      </c>
    </row>
    <row r="3861" spans="1:16" ht="21" x14ac:dyDescent="0.2">
      <c r="A3861" s="451" t="s">
        <v>2763</v>
      </c>
      <c r="B3861" s="451" t="s">
        <v>1713</v>
      </c>
      <c r="C3861" s="451" t="s">
        <v>1432</v>
      </c>
      <c r="D3861" s="451" t="s">
        <v>1540</v>
      </c>
      <c r="E3861" s="451" t="s">
        <v>1677</v>
      </c>
      <c r="F3861" s="451" t="s">
        <v>1951</v>
      </c>
      <c r="G3861" s="452" t="s">
        <v>1436</v>
      </c>
      <c r="H3861" s="453">
        <v>10401</v>
      </c>
      <c r="I3861" s="452" t="s">
        <v>1678</v>
      </c>
      <c r="J3861" s="455"/>
      <c r="K3861" s="452" t="s">
        <v>1533</v>
      </c>
      <c r="L3861" s="452" t="s">
        <v>1439</v>
      </c>
      <c r="M3861" s="452" t="s">
        <v>1452</v>
      </c>
      <c r="N3861" s="454">
        <v>44525</v>
      </c>
      <c r="O3861" s="452" t="s">
        <v>1534</v>
      </c>
      <c r="P3861" s="454">
        <v>44525</v>
      </c>
    </row>
    <row r="3862" spans="1:16" x14ac:dyDescent="0.2">
      <c r="A3862" s="451" t="s">
        <v>2763</v>
      </c>
      <c r="B3862" s="451" t="s">
        <v>1717</v>
      </c>
      <c r="C3862" s="451" t="s">
        <v>1432</v>
      </c>
      <c r="D3862" s="451" t="s">
        <v>1433</v>
      </c>
      <c r="E3862" s="451" t="s">
        <v>1442</v>
      </c>
      <c r="F3862" s="451" t="s">
        <v>1878</v>
      </c>
      <c r="G3862" s="452" t="s">
        <v>1436</v>
      </c>
      <c r="H3862" s="453">
        <v>81176</v>
      </c>
      <c r="I3862" s="452" t="s">
        <v>1654</v>
      </c>
      <c r="J3862" s="452" t="s">
        <v>1438</v>
      </c>
      <c r="K3862" s="452" t="s">
        <v>1438</v>
      </c>
      <c r="L3862" s="452" t="s">
        <v>1439</v>
      </c>
      <c r="M3862" s="452" t="s">
        <v>1440</v>
      </c>
      <c r="N3862" s="454">
        <v>44312</v>
      </c>
      <c r="O3862" s="452" t="s">
        <v>1440</v>
      </c>
      <c r="P3862" s="454">
        <v>44468</v>
      </c>
    </row>
    <row r="3863" spans="1:16" ht="21" x14ac:dyDescent="0.2">
      <c r="A3863" s="451" t="s">
        <v>2764</v>
      </c>
      <c r="B3863" s="451" t="s">
        <v>1463</v>
      </c>
      <c r="C3863" s="451" t="s">
        <v>1432</v>
      </c>
      <c r="D3863" s="451" t="s">
        <v>1433</v>
      </c>
      <c r="E3863" s="451" t="s">
        <v>1434</v>
      </c>
      <c r="F3863" s="451" t="s">
        <v>1860</v>
      </c>
      <c r="G3863" s="452" t="s">
        <v>1436</v>
      </c>
      <c r="H3863" s="453">
        <v>1526560</v>
      </c>
      <c r="I3863" s="452" t="s">
        <v>1650</v>
      </c>
      <c r="J3863" s="452" t="s">
        <v>1438</v>
      </c>
      <c r="K3863" s="452" t="s">
        <v>1438</v>
      </c>
      <c r="L3863" s="452" t="s">
        <v>1439</v>
      </c>
      <c r="M3863" s="452" t="s">
        <v>1440</v>
      </c>
      <c r="N3863" s="454">
        <v>44309</v>
      </c>
      <c r="O3863" s="452" t="s">
        <v>1440</v>
      </c>
      <c r="P3863" s="454">
        <v>44468</v>
      </c>
    </row>
    <row r="3864" spans="1:16" ht="21" x14ac:dyDescent="0.2">
      <c r="A3864" s="451" t="s">
        <v>2764</v>
      </c>
      <c r="B3864" s="451" t="s">
        <v>1693</v>
      </c>
      <c r="C3864" s="451" t="s">
        <v>1432</v>
      </c>
      <c r="D3864" s="451" t="s">
        <v>1433</v>
      </c>
      <c r="E3864" s="451" t="s">
        <v>1434</v>
      </c>
      <c r="F3864" s="451" t="s">
        <v>2632</v>
      </c>
      <c r="G3864" s="452" t="s">
        <v>1436</v>
      </c>
      <c r="H3864" s="453">
        <v>6213</v>
      </c>
      <c r="I3864" s="452" t="s">
        <v>1648</v>
      </c>
      <c r="J3864" s="452" t="s">
        <v>1438</v>
      </c>
      <c r="K3864" s="452" t="s">
        <v>1438</v>
      </c>
      <c r="L3864" s="452" t="s">
        <v>1439</v>
      </c>
      <c r="M3864" s="452" t="s">
        <v>1440</v>
      </c>
      <c r="N3864" s="454">
        <v>44309</v>
      </c>
      <c r="O3864" s="452" t="s">
        <v>1440</v>
      </c>
      <c r="P3864" s="454">
        <v>44468</v>
      </c>
    </row>
    <row r="3865" spans="1:16" ht="21" x14ac:dyDescent="0.2">
      <c r="A3865" s="451" t="s">
        <v>2764</v>
      </c>
      <c r="B3865" s="451" t="s">
        <v>1695</v>
      </c>
      <c r="C3865" s="451" t="s">
        <v>1432</v>
      </c>
      <c r="D3865" s="451" t="s">
        <v>1466</v>
      </c>
      <c r="E3865" s="451" t="s">
        <v>1434</v>
      </c>
      <c r="F3865" s="451" t="s">
        <v>2541</v>
      </c>
      <c r="G3865" s="452" t="s">
        <v>1436</v>
      </c>
      <c r="H3865" s="453">
        <v>167050.92000000001</v>
      </c>
      <c r="I3865" s="452" t="s">
        <v>1655</v>
      </c>
      <c r="J3865" s="452" t="s">
        <v>1438</v>
      </c>
      <c r="K3865" s="452" t="s">
        <v>1438</v>
      </c>
      <c r="L3865" s="452" t="s">
        <v>1439</v>
      </c>
      <c r="M3865" s="452" t="s">
        <v>1440</v>
      </c>
      <c r="N3865" s="454">
        <v>44341</v>
      </c>
      <c r="O3865" s="452" t="s">
        <v>1440</v>
      </c>
      <c r="P3865" s="454">
        <v>44468</v>
      </c>
    </row>
    <row r="3866" spans="1:16" ht="21" x14ac:dyDescent="0.2">
      <c r="A3866" s="451" t="s">
        <v>2764</v>
      </c>
      <c r="B3866" s="451" t="s">
        <v>1697</v>
      </c>
      <c r="C3866" s="451" t="s">
        <v>1432</v>
      </c>
      <c r="D3866" s="451" t="s">
        <v>1433</v>
      </c>
      <c r="E3866" s="451" t="s">
        <v>1442</v>
      </c>
      <c r="F3866" s="451" t="s">
        <v>2346</v>
      </c>
      <c r="G3866" s="452" t="s">
        <v>1436</v>
      </c>
      <c r="H3866" s="453">
        <v>49275</v>
      </c>
      <c r="I3866" s="452" t="s">
        <v>1670</v>
      </c>
      <c r="J3866" s="452" t="s">
        <v>1438</v>
      </c>
      <c r="K3866" s="452" t="s">
        <v>1438</v>
      </c>
      <c r="L3866" s="452" t="s">
        <v>1439</v>
      </c>
      <c r="M3866" s="452" t="s">
        <v>1440</v>
      </c>
      <c r="N3866" s="454">
        <v>44309</v>
      </c>
      <c r="O3866" s="452" t="s">
        <v>1440</v>
      </c>
      <c r="P3866" s="454">
        <v>44468</v>
      </c>
    </row>
    <row r="3867" spans="1:16" ht="21" x14ac:dyDescent="0.2">
      <c r="A3867" s="451" t="s">
        <v>2764</v>
      </c>
      <c r="B3867" s="451" t="s">
        <v>1697</v>
      </c>
      <c r="C3867" s="451" t="s">
        <v>1432</v>
      </c>
      <c r="D3867" s="451" t="s">
        <v>1466</v>
      </c>
      <c r="E3867" s="451" t="s">
        <v>1434</v>
      </c>
      <c r="F3867" s="451" t="s">
        <v>2136</v>
      </c>
      <c r="G3867" s="452" t="s">
        <v>1436</v>
      </c>
      <c r="H3867" s="453">
        <v>2814</v>
      </c>
      <c r="I3867" s="452" t="s">
        <v>1488</v>
      </c>
      <c r="J3867" s="452" t="s">
        <v>1438</v>
      </c>
      <c r="K3867" s="452" t="s">
        <v>1438</v>
      </c>
      <c r="L3867" s="452" t="s">
        <v>1439</v>
      </c>
      <c r="M3867" s="452" t="s">
        <v>1440</v>
      </c>
      <c r="N3867" s="454">
        <v>44342</v>
      </c>
      <c r="O3867" s="452" t="s">
        <v>1440</v>
      </c>
      <c r="P3867" s="454">
        <v>44468</v>
      </c>
    </row>
    <row r="3868" spans="1:16" ht="21" x14ac:dyDescent="0.2">
      <c r="A3868" s="451" t="s">
        <v>2764</v>
      </c>
      <c r="B3868" s="451" t="s">
        <v>1697</v>
      </c>
      <c r="C3868" s="451" t="s">
        <v>1432</v>
      </c>
      <c r="D3868" s="451" t="s">
        <v>1448</v>
      </c>
      <c r="E3868" s="451" t="s">
        <v>1544</v>
      </c>
      <c r="F3868" s="451" t="s">
        <v>2126</v>
      </c>
      <c r="G3868" s="452" t="s">
        <v>1436</v>
      </c>
      <c r="H3868" s="453">
        <v>5736</v>
      </c>
      <c r="I3868" s="452" t="s">
        <v>1564</v>
      </c>
      <c r="J3868" s="455"/>
      <c r="K3868" s="452" t="s">
        <v>1533</v>
      </c>
      <c r="L3868" s="452" t="s">
        <v>1439</v>
      </c>
      <c r="M3868" s="452" t="s">
        <v>1452</v>
      </c>
      <c r="N3868" s="454">
        <v>44539</v>
      </c>
      <c r="O3868" s="452" t="s">
        <v>1453</v>
      </c>
      <c r="P3868" s="454">
        <v>44544</v>
      </c>
    </row>
    <row r="3869" spans="1:16" ht="21" x14ac:dyDescent="0.2">
      <c r="A3869" s="451" t="s">
        <v>2764</v>
      </c>
      <c r="B3869" s="451" t="s">
        <v>1703</v>
      </c>
      <c r="C3869" s="451" t="s">
        <v>1432</v>
      </c>
      <c r="D3869" s="451" t="s">
        <v>1491</v>
      </c>
      <c r="E3869" s="451" t="s">
        <v>1434</v>
      </c>
      <c r="F3869" s="451" t="s">
        <v>2081</v>
      </c>
      <c r="G3869" s="452" t="s">
        <v>1436</v>
      </c>
      <c r="H3869" s="453">
        <v>12880</v>
      </c>
      <c r="I3869" s="452" t="s">
        <v>1613</v>
      </c>
      <c r="J3869" s="452" t="s">
        <v>1438</v>
      </c>
      <c r="K3869" s="452" t="s">
        <v>1438</v>
      </c>
      <c r="L3869" s="452" t="s">
        <v>1439</v>
      </c>
      <c r="M3869" s="452" t="s">
        <v>1440</v>
      </c>
      <c r="N3869" s="454">
        <v>44370</v>
      </c>
      <c r="O3869" s="452" t="s">
        <v>1440</v>
      </c>
      <c r="P3869" s="454">
        <v>44468</v>
      </c>
    </row>
    <row r="3870" spans="1:16" ht="21" x14ac:dyDescent="0.2">
      <c r="A3870" s="451" t="s">
        <v>2764</v>
      </c>
      <c r="B3870" s="451" t="s">
        <v>1703</v>
      </c>
      <c r="C3870" s="451" t="s">
        <v>1432</v>
      </c>
      <c r="D3870" s="451" t="s">
        <v>1507</v>
      </c>
      <c r="E3870" s="451" t="s">
        <v>1442</v>
      </c>
      <c r="F3870" s="451" t="s">
        <v>2765</v>
      </c>
      <c r="G3870" s="452" t="s">
        <v>1436</v>
      </c>
      <c r="H3870" s="453">
        <v>-12880</v>
      </c>
      <c r="I3870" s="452" t="s">
        <v>1707</v>
      </c>
      <c r="J3870" s="452" t="s">
        <v>1438</v>
      </c>
      <c r="K3870" s="452" t="s">
        <v>1438</v>
      </c>
      <c r="L3870" s="452" t="s">
        <v>1439</v>
      </c>
      <c r="M3870" s="452" t="s">
        <v>1440</v>
      </c>
      <c r="N3870" s="454">
        <v>44384</v>
      </c>
      <c r="O3870" s="452" t="s">
        <v>1440</v>
      </c>
      <c r="P3870" s="454">
        <v>44468</v>
      </c>
    </row>
    <row r="3871" spans="1:16" ht="21" x14ac:dyDescent="0.2">
      <c r="A3871" s="451" t="s">
        <v>2764</v>
      </c>
      <c r="B3871" s="451" t="s">
        <v>1758</v>
      </c>
      <c r="C3871" s="451" t="s">
        <v>1432</v>
      </c>
      <c r="D3871" s="451" t="s">
        <v>1466</v>
      </c>
      <c r="E3871" s="451" t="s">
        <v>1434</v>
      </c>
      <c r="F3871" s="451" t="s">
        <v>2019</v>
      </c>
      <c r="G3871" s="452" t="s">
        <v>1436</v>
      </c>
      <c r="H3871" s="453">
        <v>22080.66</v>
      </c>
      <c r="I3871" s="452" t="s">
        <v>1468</v>
      </c>
      <c r="J3871" s="452" t="s">
        <v>1438</v>
      </c>
      <c r="K3871" s="452" t="s">
        <v>1438</v>
      </c>
      <c r="L3871" s="452" t="s">
        <v>1439</v>
      </c>
      <c r="M3871" s="452" t="s">
        <v>1440</v>
      </c>
      <c r="N3871" s="454">
        <v>44329</v>
      </c>
      <c r="O3871" s="452" t="s">
        <v>1440</v>
      </c>
      <c r="P3871" s="454">
        <v>44468</v>
      </c>
    </row>
    <row r="3872" spans="1:16" ht="21" x14ac:dyDescent="0.2">
      <c r="A3872" s="451" t="s">
        <v>2764</v>
      </c>
      <c r="B3872" s="451" t="s">
        <v>1708</v>
      </c>
      <c r="C3872" s="451" t="s">
        <v>1432</v>
      </c>
      <c r="D3872" s="451" t="s">
        <v>1507</v>
      </c>
      <c r="E3872" s="451" t="s">
        <v>1442</v>
      </c>
      <c r="F3872" s="451" t="s">
        <v>2317</v>
      </c>
      <c r="G3872" s="452" t="s">
        <v>1436</v>
      </c>
      <c r="H3872" s="453">
        <v>12880</v>
      </c>
      <c r="I3872" s="452" t="s">
        <v>1707</v>
      </c>
      <c r="J3872" s="452" t="s">
        <v>1438</v>
      </c>
      <c r="K3872" s="452" t="s">
        <v>1438</v>
      </c>
      <c r="L3872" s="452" t="s">
        <v>1439</v>
      </c>
      <c r="M3872" s="452" t="s">
        <v>1440</v>
      </c>
      <c r="N3872" s="454">
        <v>44384</v>
      </c>
      <c r="O3872" s="452" t="s">
        <v>1440</v>
      </c>
      <c r="P3872" s="454">
        <v>44468</v>
      </c>
    </row>
    <row r="3873" spans="1:16" ht="21" x14ac:dyDescent="0.2">
      <c r="A3873" s="451" t="s">
        <v>2764</v>
      </c>
      <c r="B3873" s="451" t="s">
        <v>1708</v>
      </c>
      <c r="C3873" s="451" t="s">
        <v>1432</v>
      </c>
      <c r="D3873" s="451" t="s">
        <v>1531</v>
      </c>
      <c r="E3873" s="451" t="s">
        <v>1568</v>
      </c>
      <c r="F3873" s="451" t="s">
        <v>2176</v>
      </c>
      <c r="G3873" s="452" t="s">
        <v>1436</v>
      </c>
      <c r="H3873" s="453">
        <v>507.5</v>
      </c>
      <c r="I3873" s="452" t="s">
        <v>1627</v>
      </c>
      <c r="J3873" s="455"/>
      <c r="K3873" s="452" t="s">
        <v>1533</v>
      </c>
      <c r="L3873" s="452" t="s">
        <v>1439</v>
      </c>
      <c r="M3873" s="452" t="s">
        <v>1452</v>
      </c>
      <c r="N3873" s="454">
        <v>44496</v>
      </c>
      <c r="O3873" s="452" t="s">
        <v>1534</v>
      </c>
      <c r="P3873" s="454">
        <v>44497</v>
      </c>
    </row>
    <row r="3874" spans="1:16" ht="21" x14ac:dyDescent="0.2">
      <c r="A3874" s="451" t="s">
        <v>2764</v>
      </c>
      <c r="B3874" s="451" t="s">
        <v>1708</v>
      </c>
      <c r="C3874" s="451" t="s">
        <v>1432</v>
      </c>
      <c r="D3874" s="451" t="s">
        <v>1531</v>
      </c>
      <c r="E3874" s="451" t="s">
        <v>1628</v>
      </c>
      <c r="F3874" s="451" t="s">
        <v>2176</v>
      </c>
      <c r="G3874" s="452" t="s">
        <v>1436</v>
      </c>
      <c r="H3874" s="453">
        <v>472.5</v>
      </c>
      <c r="I3874" s="452" t="s">
        <v>1629</v>
      </c>
      <c r="J3874" s="455"/>
      <c r="K3874" s="452" t="s">
        <v>1533</v>
      </c>
      <c r="L3874" s="452" t="s">
        <v>1439</v>
      </c>
      <c r="M3874" s="452" t="s">
        <v>1452</v>
      </c>
      <c r="N3874" s="454">
        <v>44496</v>
      </c>
      <c r="O3874" s="452" t="s">
        <v>1534</v>
      </c>
      <c r="P3874" s="454">
        <v>44497</v>
      </c>
    </row>
    <row r="3875" spans="1:16" ht="21" x14ac:dyDescent="0.2">
      <c r="A3875" s="451" t="s">
        <v>2764</v>
      </c>
      <c r="B3875" s="451" t="s">
        <v>1575</v>
      </c>
      <c r="C3875" s="451" t="s">
        <v>1432</v>
      </c>
      <c r="D3875" s="451" t="s">
        <v>1507</v>
      </c>
      <c r="E3875" s="451" t="s">
        <v>1442</v>
      </c>
      <c r="F3875" s="451" t="s">
        <v>2532</v>
      </c>
      <c r="G3875" s="452" t="s">
        <v>1436</v>
      </c>
      <c r="H3875" s="453">
        <v>11179</v>
      </c>
      <c r="I3875" s="452" t="s">
        <v>1712</v>
      </c>
      <c r="J3875" s="452" t="s">
        <v>1438</v>
      </c>
      <c r="K3875" s="452" t="s">
        <v>1438</v>
      </c>
      <c r="L3875" s="452" t="s">
        <v>1439</v>
      </c>
      <c r="M3875" s="452" t="s">
        <v>1440</v>
      </c>
      <c r="N3875" s="454">
        <v>44399</v>
      </c>
      <c r="O3875" s="452" t="s">
        <v>1440</v>
      </c>
      <c r="P3875" s="454">
        <v>44468</v>
      </c>
    </row>
    <row r="3876" spans="1:16" ht="21" x14ac:dyDescent="0.2">
      <c r="A3876" s="451" t="s">
        <v>2764</v>
      </c>
      <c r="B3876" s="451" t="s">
        <v>1575</v>
      </c>
      <c r="C3876" s="451" t="s">
        <v>1432</v>
      </c>
      <c r="D3876" s="451" t="s">
        <v>1448</v>
      </c>
      <c r="E3876" s="451" t="s">
        <v>1460</v>
      </c>
      <c r="F3876" s="451" t="s">
        <v>2176</v>
      </c>
      <c r="G3876" s="452" t="s">
        <v>1436</v>
      </c>
      <c r="H3876" s="453">
        <v>8943</v>
      </c>
      <c r="I3876" s="452" t="s">
        <v>1462</v>
      </c>
      <c r="J3876" s="455"/>
      <c r="K3876" s="452" t="s">
        <v>1533</v>
      </c>
      <c r="L3876" s="452" t="s">
        <v>1439</v>
      </c>
      <c r="M3876" s="452" t="s">
        <v>1452</v>
      </c>
      <c r="N3876" s="454">
        <v>44550</v>
      </c>
      <c r="O3876" s="452" t="s">
        <v>1453</v>
      </c>
      <c r="P3876" s="454">
        <v>44553</v>
      </c>
    </row>
    <row r="3877" spans="1:16" ht="21" x14ac:dyDescent="0.2">
      <c r="A3877" s="451" t="s">
        <v>2764</v>
      </c>
      <c r="B3877" s="451" t="s">
        <v>1713</v>
      </c>
      <c r="C3877" s="451" t="s">
        <v>1432</v>
      </c>
      <c r="D3877" s="451" t="s">
        <v>1466</v>
      </c>
      <c r="E3877" s="451" t="s">
        <v>1434</v>
      </c>
      <c r="F3877" s="451" t="s">
        <v>1808</v>
      </c>
      <c r="G3877" s="452" t="s">
        <v>1436</v>
      </c>
      <c r="H3877" s="453">
        <v>7929</v>
      </c>
      <c r="I3877" s="452" t="s">
        <v>1676</v>
      </c>
      <c r="J3877" s="452" t="s">
        <v>1438</v>
      </c>
      <c r="K3877" s="452" t="s">
        <v>1438</v>
      </c>
      <c r="L3877" s="452" t="s">
        <v>1439</v>
      </c>
      <c r="M3877" s="452" t="s">
        <v>1440</v>
      </c>
      <c r="N3877" s="454">
        <v>44330</v>
      </c>
      <c r="O3877" s="452" t="s">
        <v>1440</v>
      </c>
      <c r="P3877" s="454">
        <v>44468</v>
      </c>
    </row>
    <row r="3878" spans="1:16" ht="21" x14ac:dyDescent="0.2">
      <c r="A3878" s="451" t="s">
        <v>2764</v>
      </c>
      <c r="B3878" s="451" t="s">
        <v>1713</v>
      </c>
      <c r="C3878" s="451" t="s">
        <v>1432</v>
      </c>
      <c r="D3878" s="451" t="s">
        <v>1507</v>
      </c>
      <c r="E3878" s="451" t="s">
        <v>1442</v>
      </c>
      <c r="F3878" s="451" t="s">
        <v>2485</v>
      </c>
      <c r="G3878" s="452" t="s">
        <v>1436</v>
      </c>
      <c r="H3878" s="453">
        <v>81084</v>
      </c>
      <c r="I3878" s="452" t="s">
        <v>1640</v>
      </c>
      <c r="J3878" s="452" t="s">
        <v>1438</v>
      </c>
      <c r="K3878" s="452" t="s">
        <v>1438</v>
      </c>
      <c r="L3878" s="452" t="s">
        <v>1439</v>
      </c>
      <c r="M3878" s="452" t="s">
        <v>1440</v>
      </c>
      <c r="N3878" s="454">
        <v>44384</v>
      </c>
      <c r="O3878" s="452" t="s">
        <v>1440</v>
      </c>
      <c r="P3878" s="454">
        <v>44468</v>
      </c>
    </row>
    <row r="3879" spans="1:16" ht="21" x14ac:dyDescent="0.2">
      <c r="A3879" s="451" t="s">
        <v>2764</v>
      </c>
      <c r="B3879" s="451" t="s">
        <v>1713</v>
      </c>
      <c r="C3879" s="451" t="s">
        <v>1432</v>
      </c>
      <c r="D3879" s="451" t="s">
        <v>1540</v>
      </c>
      <c r="E3879" s="451" t="s">
        <v>1677</v>
      </c>
      <c r="F3879" s="451" t="s">
        <v>1682</v>
      </c>
      <c r="G3879" s="452" t="s">
        <v>1436</v>
      </c>
      <c r="H3879" s="453">
        <v>11223</v>
      </c>
      <c r="I3879" s="452" t="s">
        <v>1678</v>
      </c>
      <c r="J3879" s="455"/>
      <c r="K3879" s="452" t="s">
        <v>1533</v>
      </c>
      <c r="L3879" s="452" t="s">
        <v>1439</v>
      </c>
      <c r="M3879" s="452" t="s">
        <v>1452</v>
      </c>
      <c r="N3879" s="454">
        <v>44525</v>
      </c>
      <c r="O3879" s="452" t="s">
        <v>1534</v>
      </c>
      <c r="P3879" s="454">
        <v>44525</v>
      </c>
    </row>
    <row r="3880" spans="1:16" ht="21" x14ac:dyDescent="0.2">
      <c r="A3880" s="451" t="s">
        <v>2764</v>
      </c>
      <c r="B3880" s="451" t="s">
        <v>1717</v>
      </c>
      <c r="C3880" s="451" t="s">
        <v>1432</v>
      </c>
      <c r="D3880" s="451" t="s">
        <v>1433</v>
      </c>
      <c r="E3880" s="451" t="s">
        <v>1442</v>
      </c>
      <c r="F3880" s="451" t="s">
        <v>2528</v>
      </c>
      <c r="G3880" s="452" t="s">
        <v>1436</v>
      </c>
      <c r="H3880" s="453">
        <v>80133</v>
      </c>
      <c r="I3880" s="452" t="s">
        <v>1654</v>
      </c>
      <c r="J3880" s="452" t="s">
        <v>1438</v>
      </c>
      <c r="K3880" s="452" t="s">
        <v>1438</v>
      </c>
      <c r="L3880" s="452" t="s">
        <v>1439</v>
      </c>
      <c r="M3880" s="452" t="s">
        <v>1440</v>
      </c>
      <c r="N3880" s="454">
        <v>44312</v>
      </c>
      <c r="O3880" s="452" t="s">
        <v>1440</v>
      </c>
      <c r="P3880" s="454">
        <v>44468</v>
      </c>
    </row>
    <row r="3881" spans="1:16" ht="21" x14ac:dyDescent="0.2">
      <c r="A3881" s="451" t="s">
        <v>2764</v>
      </c>
      <c r="B3881" s="451" t="s">
        <v>1717</v>
      </c>
      <c r="C3881" s="451" t="s">
        <v>1432</v>
      </c>
      <c r="D3881" s="451" t="s">
        <v>1515</v>
      </c>
      <c r="E3881" s="451" t="s">
        <v>1442</v>
      </c>
      <c r="F3881" s="451" t="s">
        <v>2621</v>
      </c>
      <c r="G3881" s="452" t="s">
        <v>1436</v>
      </c>
      <c r="H3881" s="453">
        <v>14407</v>
      </c>
      <c r="I3881" s="452" t="s">
        <v>1530</v>
      </c>
      <c r="J3881" s="452" t="s">
        <v>1438</v>
      </c>
      <c r="K3881" s="452" t="s">
        <v>1438</v>
      </c>
      <c r="L3881" s="452" t="s">
        <v>1439</v>
      </c>
      <c r="M3881" s="452" t="s">
        <v>1440</v>
      </c>
      <c r="N3881" s="454">
        <v>44538</v>
      </c>
      <c r="O3881" s="452" t="s">
        <v>1440</v>
      </c>
      <c r="P3881" s="454">
        <v>44468</v>
      </c>
    </row>
    <row r="3882" spans="1:16" ht="21" x14ac:dyDescent="0.2">
      <c r="A3882" s="451" t="s">
        <v>2766</v>
      </c>
      <c r="B3882" s="451" t="s">
        <v>1463</v>
      </c>
      <c r="C3882" s="451" t="s">
        <v>1432</v>
      </c>
      <c r="D3882" s="451" t="s">
        <v>1433</v>
      </c>
      <c r="E3882" s="451" t="s">
        <v>1434</v>
      </c>
      <c r="F3882" s="451" t="s">
        <v>2262</v>
      </c>
      <c r="G3882" s="452" t="s">
        <v>1436</v>
      </c>
      <c r="H3882" s="453">
        <v>751774</v>
      </c>
      <c r="I3882" s="452" t="s">
        <v>1650</v>
      </c>
      <c r="J3882" s="452" t="s">
        <v>1438</v>
      </c>
      <c r="K3882" s="452" t="s">
        <v>1438</v>
      </c>
      <c r="L3882" s="452" t="s">
        <v>1439</v>
      </c>
      <c r="M3882" s="452" t="s">
        <v>1440</v>
      </c>
      <c r="N3882" s="454">
        <v>44309</v>
      </c>
      <c r="O3882" s="452" t="s">
        <v>1440</v>
      </c>
      <c r="P3882" s="454">
        <v>44468</v>
      </c>
    </row>
    <row r="3883" spans="1:16" x14ac:dyDescent="0.2">
      <c r="A3883" s="451" t="s">
        <v>2766</v>
      </c>
      <c r="B3883" s="451" t="s">
        <v>1693</v>
      </c>
      <c r="C3883" s="451" t="s">
        <v>1432</v>
      </c>
      <c r="D3883" s="451" t="s">
        <v>1433</v>
      </c>
      <c r="E3883" s="451" t="s">
        <v>1442</v>
      </c>
      <c r="F3883" s="451" t="s">
        <v>2445</v>
      </c>
      <c r="G3883" s="452" t="s">
        <v>1436</v>
      </c>
      <c r="H3883" s="453">
        <v>5068</v>
      </c>
      <c r="I3883" s="452" t="s">
        <v>1648</v>
      </c>
      <c r="J3883" s="452" t="s">
        <v>1438</v>
      </c>
      <c r="K3883" s="452" t="s">
        <v>1438</v>
      </c>
      <c r="L3883" s="452" t="s">
        <v>1439</v>
      </c>
      <c r="M3883" s="452" t="s">
        <v>1440</v>
      </c>
      <c r="N3883" s="454">
        <v>44309</v>
      </c>
      <c r="O3883" s="452" t="s">
        <v>1440</v>
      </c>
      <c r="P3883" s="454">
        <v>44468</v>
      </c>
    </row>
    <row r="3884" spans="1:16" x14ac:dyDescent="0.2">
      <c r="A3884" s="451" t="s">
        <v>2766</v>
      </c>
      <c r="B3884" s="451" t="s">
        <v>1695</v>
      </c>
      <c r="C3884" s="451" t="s">
        <v>1432</v>
      </c>
      <c r="D3884" s="451" t="s">
        <v>1466</v>
      </c>
      <c r="E3884" s="451" t="s">
        <v>1434</v>
      </c>
      <c r="F3884" s="451" t="s">
        <v>2053</v>
      </c>
      <c r="G3884" s="452" t="s">
        <v>1436</v>
      </c>
      <c r="H3884" s="453">
        <v>19847.64</v>
      </c>
      <c r="I3884" s="452" t="s">
        <v>1655</v>
      </c>
      <c r="J3884" s="452" t="s">
        <v>1438</v>
      </c>
      <c r="K3884" s="452" t="s">
        <v>1438</v>
      </c>
      <c r="L3884" s="452" t="s">
        <v>1439</v>
      </c>
      <c r="M3884" s="452" t="s">
        <v>1440</v>
      </c>
      <c r="N3884" s="454">
        <v>44341</v>
      </c>
      <c r="O3884" s="452" t="s">
        <v>1440</v>
      </c>
      <c r="P3884" s="454">
        <v>44468</v>
      </c>
    </row>
    <row r="3885" spans="1:16" x14ac:dyDescent="0.2">
      <c r="A3885" s="451" t="s">
        <v>2766</v>
      </c>
      <c r="B3885" s="451" t="s">
        <v>1697</v>
      </c>
      <c r="C3885" s="451" t="s">
        <v>1432</v>
      </c>
      <c r="D3885" s="451" t="s">
        <v>1433</v>
      </c>
      <c r="E3885" s="451" t="s">
        <v>1434</v>
      </c>
      <c r="F3885" s="451" t="s">
        <v>1722</v>
      </c>
      <c r="G3885" s="452" t="s">
        <v>1436</v>
      </c>
      <c r="H3885" s="453">
        <v>43300</v>
      </c>
      <c r="I3885" s="452" t="s">
        <v>1670</v>
      </c>
      <c r="J3885" s="452" t="s">
        <v>1438</v>
      </c>
      <c r="K3885" s="452" t="s">
        <v>1438</v>
      </c>
      <c r="L3885" s="452" t="s">
        <v>1439</v>
      </c>
      <c r="M3885" s="452" t="s">
        <v>1440</v>
      </c>
      <c r="N3885" s="454">
        <v>44309</v>
      </c>
      <c r="O3885" s="452" t="s">
        <v>1440</v>
      </c>
      <c r="P3885" s="454">
        <v>44468</v>
      </c>
    </row>
    <row r="3886" spans="1:16" x14ac:dyDescent="0.2">
      <c r="A3886" s="451" t="s">
        <v>2766</v>
      </c>
      <c r="B3886" s="451" t="s">
        <v>1697</v>
      </c>
      <c r="C3886" s="451" t="s">
        <v>1432</v>
      </c>
      <c r="D3886" s="451" t="s">
        <v>1448</v>
      </c>
      <c r="E3886" s="451" t="s">
        <v>1544</v>
      </c>
      <c r="F3886" s="451" t="s">
        <v>1728</v>
      </c>
      <c r="G3886" s="452" t="s">
        <v>1436</v>
      </c>
      <c r="H3886" s="453">
        <v>7586</v>
      </c>
      <c r="I3886" s="452" t="s">
        <v>1564</v>
      </c>
      <c r="J3886" s="455"/>
      <c r="K3886" s="452" t="s">
        <v>1533</v>
      </c>
      <c r="L3886" s="452" t="s">
        <v>1439</v>
      </c>
      <c r="M3886" s="452" t="s">
        <v>1452</v>
      </c>
      <c r="N3886" s="454">
        <v>44539</v>
      </c>
      <c r="O3886" s="452" t="s">
        <v>1453</v>
      </c>
      <c r="P3886" s="454">
        <v>44544</v>
      </c>
    </row>
    <row r="3887" spans="1:16" ht="21" x14ac:dyDescent="0.2">
      <c r="A3887" s="451" t="s">
        <v>2766</v>
      </c>
      <c r="B3887" s="451" t="s">
        <v>1703</v>
      </c>
      <c r="C3887" s="451" t="s">
        <v>1432</v>
      </c>
      <c r="D3887" s="451" t="s">
        <v>1491</v>
      </c>
      <c r="E3887" s="451" t="s">
        <v>1442</v>
      </c>
      <c r="F3887" s="451" t="s">
        <v>2578</v>
      </c>
      <c r="G3887" s="452" t="s">
        <v>1436</v>
      </c>
      <c r="H3887" s="453">
        <v>6460</v>
      </c>
      <c r="I3887" s="452" t="s">
        <v>1613</v>
      </c>
      <c r="J3887" s="452" t="s">
        <v>1438</v>
      </c>
      <c r="K3887" s="452" t="s">
        <v>1438</v>
      </c>
      <c r="L3887" s="452" t="s">
        <v>1439</v>
      </c>
      <c r="M3887" s="452" t="s">
        <v>1440</v>
      </c>
      <c r="N3887" s="454">
        <v>44370</v>
      </c>
      <c r="O3887" s="452" t="s">
        <v>1440</v>
      </c>
      <c r="P3887" s="454">
        <v>44468</v>
      </c>
    </row>
    <row r="3888" spans="1:16" ht="21" x14ac:dyDescent="0.2">
      <c r="A3888" s="451" t="s">
        <v>2766</v>
      </c>
      <c r="B3888" s="451" t="s">
        <v>1703</v>
      </c>
      <c r="C3888" s="451" t="s">
        <v>1432</v>
      </c>
      <c r="D3888" s="451" t="s">
        <v>1491</v>
      </c>
      <c r="E3888" s="451" t="s">
        <v>1434</v>
      </c>
      <c r="F3888" s="451" t="s">
        <v>2327</v>
      </c>
      <c r="G3888" s="452" t="s">
        <v>1436</v>
      </c>
      <c r="H3888" s="453">
        <v>900</v>
      </c>
      <c r="I3888" s="452" t="s">
        <v>1609</v>
      </c>
      <c r="J3888" s="452" t="s">
        <v>1438</v>
      </c>
      <c r="K3888" s="452" t="s">
        <v>1438</v>
      </c>
      <c r="L3888" s="452" t="s">
        <v>1439</v>
      </c>
      <c r="M3888" s="452" t="s">
        <v>1440</v>
      </c>
      <c r="N3888" s="454">
        <v>44370</v>
      </c>
      <c r="O3888" s="452" t="s">
        <v>1440</v>
      </c>
      <c r="P3888" s="454">
        <v>44468</v>
      </c>
    </row>
    <row r="3889" spans="1:16" ht="21" x14ac:dyDescent="0.2">
      <c r="A3889" s="451" t="s">
        <v>2766</v>
      </c>
      <c r="B3889" s="451" t="s">
        <v>1703</v>
      </c>
      <c r="C3889" s="451" t="s">
        <v>1432</v>
      </c>
      <c r="D3889" s="451" t="s">
        <v>1507</v>
      </c>
      <c r="E3889" s="451" t="s">
        <v>1442</v>
      </c>
      <c r="F3889" s="451" t="s">
        <v>1946</v>
      </c>
      <c r="G3889" s="452" t="s">
        <v>1436</v>
      </c>
      <c r="H3889" s="453">
        <v>-6460</v>
      </c>
      <c r="I3889" s="452" t="s">
        <v>1707</v>
      </c>
      <c r="J3889" s="452" t="s">
        <v>1438</v>
      </c>
      <c r="K3889" s="452" t="s">
        <v>1438</v>
      </c>
      <c r="L3889" s="452" t="s">
        <v>1439</v>
      </c>
      <c r="M3889" s="452" t="s">
        <v>1440</v>
      </c>
      <c r="N3889" s="454">
        <v>44384</v>
      </c>
      <c r="O3889" s="452" t="s">
        <v>1440</v>
      </c>
      <c r="P3889" s="454">
        <v>44468</v>
      </c>
    </row>
    <row r="3890" spans="1:16" x14ac:dyDescent="0.2">
      <c r="A3890" s="451" t="s">
        <v>2766</v>
      </c>
      <c r="B3890" s="451" t="s">
        <v>1708</v>
      </c>
      <c r="C3890" s="451" t="s">
        <v>1432</v>
      </c>
      <c r="D3890" s="451" t="s">
        <v>1507</v>
      </c>
      <c r="E3890" s="451" t="s">
        <v>1442</v>
      </c>
      <c r="F3890" s="451" t="s">
        <v>1727</v>
      </c>
      <c r="G3890" s="452" t="s">
        <v>1436</v>
      </c>
      <c r="H3890" s="453">
        <v>6460</v>
      </c>
      <c r="I3890" s="452" t="s">
        <v>1707</v>
      </c>
      <c r="J3890" s="452" t="s">
        <v>1438</v>
      </c>
      <c r="K3890" s="452" t="s">
        <v>1438</v>
      </c>
      <c r="L3890" s="452" t="s">
        <v>1439</v>
      </c>
      <c r="M3890" s="452" t="s">
        <v>1440</v>
      </c>
      <c r="N3890" s="454">
        <v>44384</v>
      </c>
      <c r="O3890" s="452" t="s">
        <v>1440</v>
      </c>
      <c r="P3890" s="454">
        <v>44468</v>
      </c>
    </row>
    <row r="3891" spans="1:16" ht="21" x14ac:dyDescent="0.2">
      <c r="A3891" s="451" t="s">
        <v>2766</v>
      </c>
      <c r="B3891" s="451" t="s">
        <v>1708</v>
      </c>
      <c r="C3891" s="451" t="s">
        <v>1432</v>
      </c>
      <c r="D3891" s="451" t="s">
        <v>1531</v>
      </c>
      <c r="E3891" s="451" t="s">
        <v>1568</v>
      </c>
      <c r="F3891" s="451" t="s">
        <v>2085</v>
      </c>
      <c r="G3891" s="452" t="s">
        <v>1436</v>
      </c>
      <c r="H3891" s="453">
        <v>580</v>
      </c>
      <c r="I3891" s="452" t="s">
        <v>1627</v>
      </c>
      <c r="J3891" s="455"/>
      <c r="K3891" s="452" t="s">
        <v>1533</v>
      </c>
      <c r="L3891" s="452" t="s">
        <v>1439</v>
      </c>
      <c r="M3891" s="452" t="s">
        <v>1452</v>
      </c>
      <c r="N3891" s="454">
        <v>44496</v>
      </c>
      <c r="O3891" s="452" t="s">
        <v>1534</v>
      </c>
      <c r="P3891" s="454">
        <v>44497</v>
      </c>
    </row>
    <row r="3892" spans="1:16" ht="21" x14ac:dyDescent="0.2">
      <c r="A3892" s="451" t="s">
        <v>2766</v>
      </c>
      <c r="B3892" s="451" t="s">
        <v>1708</v>
      </c>
      <c r="C3892" s="451" t="s">
        <v>1432</v>
      </c>
      <c r="D3892" s="451" t="s">
        <v>1531</v>
      </c>
      <c r="E3892" s="451" t="s">
        <v>1628</v>
      </c>
      <c r="F3892" s="451" t="s">
        <v>2085</v>
      </c>
      <c r="G3892" s="452" t="s">
        <v>1436</v>
      </c>
      <c r="H3892" s="453">
        <v>590.63</v>
      </c>
      <c r="I3892" s="452" t="s">
        <v>1629</v>
      </c>
      <c r="J3892" s="455"/>
      <c r="K3892" s="452" t="s">
        <v>1533</v>
      </c>
      <c r="L3892" s="452" t="s">
        <v>1439</v>
      </c>
      <c r="M3892" s="452" t="s">
        <v>1452</v>
      </c>
      <c r="N3892" s="454">
        <v>44496</v>
      </c>
      <c r="O3892" s="452" t="s">
        <v>1534</v>
      </c>
      <c r="P3892" s="454">
        <v>44497</v>
      </c>
    </row>
    <row r="3893" spans="1:16" x14ac:dyDescent="0.2">
      <c r="A3893" s="451" t="s">
        <v>2766</v>
      </c>
      <c r="B3893" s="451" t="s">
        <v>1575</v>
      </c>
      <c r="C3893" s="451" t="s">
        <v>1432</v>
      </c>
      <c r="D3893" s="451" t="s">
        <v>1507</v>
      </c>
      <c r="E3893" s="451" t="s">
        <v>1442</v>
      </c>
      <c r="F3893" s="451" t="s">
        <v>2436</v>
      </c>
      <c r="G3893" s="452" t="s">
        <v>1436</v>
      </c>
      <c r="H3893" s="453">
        <v>9800</v>
      </c>
      <c r="I3893" s="452" t="s">
        <v>1712</v>
      </c>
      <c r="J3893" s="452" t="s">
        <v>1438</v>
      </c>
      <c r="K3893" s="452" t="s">
        <v>1438</v>
      </c>
      <c r="L3893" s="452" t="s">
        <v>1439</v>
      </c>
      <c r="M3893" s="452" t="s">
        <v>1440</v>
      </c>
      <c r="N3893" s="454">
        <v>44399</v>
      </c>
      <c r="O3893" s="452" t="s">
        <v>1440</v>
      </c>
      <c r="P3893" s="454">
        <v>44468</v>
      </c>
    </row>
    <row r="3894" spans="1:16" ht="21" x14ac:dyDescent="0.2">
      <c r="A3894" s="451" t="s">
        <v>2766</v>
      </c>
      <c r="B3894" s="451" t="s">
        <v>1575</v>
      </c>
      <c r="C3894" s="451" t="s">
        <v>1432</v>
      </c>
      <c r="D3894" s="451" t="s">
        <v>1448</v>
      </c>
      <c r="E3894" s="451" t="s">
        <v>1460</v>
      </c>
      <c r="F3894" s="451" t="s">
        <v>2085</v>
      </c>
      <c r="G3894" s="452" t="s">
        <v>1436</v>
      </c>
      <c r="H3894" s="453">
        <v>7840</v>
      </c>
      <c r="I3894" s="452" t="s">
        <v>1462</v>
      </c>
      <c r="J3894" s="455"/>
      <c r="K3894" s="452" t="s">
        <v>1533</v>
      </c>
      <c r="L3894" s="452" t="s">
        <v>1439</v>
      </c>
      <c r="M3894" s="452" t="s">
        <v>1452</v>
      </c>
      <c r="N3894" s="454">
        <v>44550</v>
      </c>
      <c r="O3894" s="452" t="s">
        <v>1453</v>
      </c>
      <c r="P3894" s="454">
        <v>44553</v>
      </c>
    </row>
    <row r="3895" spans="1:16" x14ac:dyDescent="0.2">
      <c r="A3895" s="451" t="s">
        <v>2766</v>
      </c>
      <c r="B3895" s="451" t="s">
        <v>1713</v>
      </c>
      <c r="C3895" s="451" t="s">
        <v>1432</v>
      </c>
      <c r="D3895" s="451" t="s">
        <v>1466</v>
      </c>
      <c r="E3895" s="451" t="s">
        <v>1434</v>
      </c>
      <c r="F3895" s="451" t="s">
        <v>2297</v>
      </c>
      <c r="G3895" s="452" t="s">
        <v>1436</v>
      </c>
      <c r="H3895" s="453">
        <v>7375</v>
      </c>
      <c r="I3895" s="452" t="s">
        <v>1676</v>
      </c>
      <c r="J3895" s="452" t="s">
        <v>1438</v>
      </c>
      <c r="K3895" s="452" t="s">
        <v>1438</v>
      </c>
      <c r="L3895" s="452" t="s">
        <v>1439</v>
      </c>
      <c r="M3895" s="452" t="s">
        <v>1440</v>
      </c>
      <c r="N3895" s="454">
        <v>44330</v>
      </c>
      <c r="O3895" s="452" t="s">
        <v>1440</v>
      </c>
      <c r="P3895" s="454">
        <v>44468</v>
      </c>
    </row>
    <row r="3896" spans="1:16" x14ac:dyDescent="0.2">
      <c r="A3896" s="451" t="s">
        <v>2766</v>
      </c>
      <c r="B3896" s="451" t="s">
        <v>1713</v>
      </c>
      <c r="C3896" s="451" t="s">
        <v>1432</v>
      </c>
      <c r="D3896" s="451" t="s">
        <v>1507</v>
      </c>
      <c r="E3896" s="451" t="s">
        <v>1442</v>
      </c>
      <c r="F3896" s="451" t="s">
        <v>2180</v>
      </c>
      <c r="G3896" s="452" t="s">
        <v>1436</v>
      </c>
      <c r="H3896" s="453">
        <v>27584</v>
      </c>
      <c r="I3896" s="452" t="s">
        <v>1640</v>
      </c>
      <c r="J3896" s="452" t="s">
        <v>1438</v>
      </c>
      <c r="K3896" s="452" t="s">
        <v>1438</v>
      </c>
      <c r="L3896" s="452" t="s">
        <v>1439</v>
      </c>
      <c r="M3896" s="452" t="s">
        <v>1440</v>
      </c>
      <c r="N3896" s="454">
        <v>44384</v>
      </c>
      <c r="O3896" s="452" t="s">
        <v>1440</v>
      </c>
      <c r="P3896" s="454">
        <v>44468</v>
      </c>
    </row>
    <row r="3897" spans="1:16" ht="21" x14ac:dyDescent="0.2">
      <c r="A3897" s="451" t="s">
        <v>2766</v>
      </c>
      <c r="B3897" s="451" t="s">
        <v>1713</v>
      </c>
      <c r="C3897" s="451" t="s">
        <v>1432</v>
      </c>
      <c r="D3897" s="451" t="s">
        <v>1540</v>
      </c>
      <c r="E3897" s="451" t="s">
        <v>1677</v>
      </c>
      <c r="F3897" s="451" t="s">
        <v>2275</v>
      </c>
      <c r="G3897" s="452" t="s">
        <v>1436</v>
      </c>
      <c r="H3897" s="453">
        <v>10325</v>
      </c>
      <c r="I3897" s="452" t="s">
        <v>1678</v>
      </c>
      <c r="J3897" s="455"/>
      <c r="K3897" s="452" t="s">
        <v>1533</v>
      </c>
      <c r="L3897" s="452" t="s">
        <v>1439</v>
      </c>
      <c r="M3897" s="452" t="s">
        <v>1452</v>
      </c>
      <c r="N3897" s="454">
        <v>44525</v>
      </c>
      <c r="O3897" s="452" t="s">
        <v>1534</v>
      </c>
      <c r="P3897" s="454">
        <v>44525</v>
      </c>
    </row>
    <row r="3898" spans="1:16" x14ac:dyDescent="0.2">
      <c r="A3898" s="451" t="s">
        <v>2766</v>
      </c>
      <c r="B3898" s="451" t="s">
        <v>1717</v>
      </c>
      <c r="C3898" s="451" t="s">
        <v>1432</v>
      </c>
      <c r="D3898" s="451" t="s">
        <v>1433</v>
      </c>
      <c r="E3898" s="451" t="s">
        <v>1442</v>
      </c>
      <c r="F3898" s="451" t="s">
        <v>2508</v>
      </c>
      <c r="G3898" s="452" t="s">
        <v>1436</v>
      </c>
      <c r="H3898" s="453">
        <v>51580</v>
      </c>
      <c r="I3898" s="452" t="s">
        <v>1654</v>
      </c>
      <c r="J3898" s="452" t="s">
        <v>1438</v>
      </c>
      <c r="K3898" s="452" t="s">
        <v>1438</v>
      </c>
      <c r="L3898" s="452" t="s">
        <v>1439</v>
      </c>
      <c r="M3898" s="452" t="s">
        <v>1440</v>
      </c>
      <c r="N3898" s="454">
        <v>44312</v>
      </c>
      <c r="O3898" s="452" t="s">
        <v>1440</v>
      </c>
      <c r="P3898" s="454">
        <v>44468</v>
      </c>
    </row>
    <row r="3899" spans="1:16" x14ac:dyDescent="0.2">
      <c r="A3899" s="451" t="s">
        <v>2766</v>
      </c>
      <c r="B3899" s="451" t="s">
        <v>1717</v>
      </c>
      <c r="C3899" s="451" t="s">
        <v>1432</v>
      </c>
      <c r="D3899" s="451" t="s">
        <v>1515</v>
      </c>
      <c r="E3899" s="451" t="s">
        <v>1442</v>
      </c>
      <c r="F3899" s="451" t="s">
        <v>1728</v>
      </c>
      <c r="G3899" s="452" t="s">
        <v>1436</v>
      </c>
      <c r="H3899" s="453">
        <v>3651</v>
      </c>
      <c r="I3899" s="452" t="s">
        <v>1530</v>
      </c>
      <c r="J3899" s="452" t="s">
        <v>1438</v>
      </c>
      <c r="K3899" s="452" t="s">
        <v>1438</v>
      </c>
      <c r="L3899" s="452" t="s">
        <v>1439</v>
      </c>
      <c r="M3899" s="452" t="s">
        <v>1440</v>
      </c>
      <c r="N3899" s="454">
        <v>44538</v>
      </c>
      <c r="O3899" s="452" t="s">
        <v>1440</v>
      </c>
      <c r="P3899" s="454">
        <v>44468</v>
      </c>
    </row>
    <row r="3900" spans="1:16" ht="21" x14ac:dyDescent="0.2">
      <c r="A3900" s="451" t="s">
        <v>2767</v>
      </c>
      <c r="B3900" s="451" t="s">
        <v>1463</v>
      </c>
      <c r="C3900" s="451" t="s">
        <v>1432</v>
      </c>
      <c r="D3900" s="451" t="s">
        <v>1433</v>
      </c>
      <c r="E3900" s="451" t="s">
        <v>1442</v>
      </c>
      <c r="F3900" s="451" t="s">
        <v>2033</v>
      </c>
      <c r="G3900" s="452" t="s">
        <v>1436</v>
      </c>
      <c r="H3900" s="453">
        <v>715166</v>
      </c>
      <c r="I3900" s="452" t="s">
        <v>1650</v>
      </c>
      <c r="J3900" s="452" t="s">
        <v>1438</v>
      </c>
      <c r="K3900" s="452" t="s">
        <v>1438</v>
      </c>
      <c r="L3900" s="452" t="s">
        <v>1439</v>
      </c>
      <c r="M3900" s="452" t="s">
        <v>1440</v>
      </c>
      <c r="N3900" s="454">
        <v>44309</v>
      </c>
      <c r="O3900" s="452" t="s">
        <v>1440</v>
      </c>
      <c r="P3900" s="454">
        <v>44468</v>
      </c>
    </row>
    <row r="3901" spans="1:16" x14ac:dyDescent="0.2">
      <c r="A3901" s="451" t="s">
        <v>2767</v>
      </c>
      <c r="B3901" s="451" t="s">
        <v>1693</v>
      </c>
      <c r="C3901" s="451" t="s">
        <v>1432</v>
      </c>
      <c r="D3901" s="451" t="s">
        <v>1433</v>
      </c>
      <c r="E3901" s="451" t="s">
        <v>1434</v>
      </c>
      <c r="F3901" s="451" t="s">
        <v>1573</v>
      </c>
      <c r="G3901" s="452" t="s">
        <v>1436</v>
      </c>
      <c r="H3901" s="453">
        <v>3755</v>
      </c>
      <c r="I3901" s="452" t="s">
        <v>1648</v>
      </c>
      <c r="J3901" s="452" t="s">
        <v>1438</v>
      </c>
      <c r="K3901" s="452" t="s">
        <v>1438</v>
      </c>
      <c r="L3901" s="452" t="s">
        <v>1439</v>
      </c>
      <c r="M3901" s="452" t="s">
        <v>1440</v>
      </c>
      <c r="N3901" s="454">
        <v>44309</v>
      </c>
      <c r="O3901" s="452" t="s">
        <v>1440</v>
      </c>
      <c r="P3901" s="454">
        <v>44468</v>
      </c>
    </row>
    <row r="3902" spans="1:16" x14ac:dyDescent="0.2">
      <c r="A3902" s="451" t="s">
        <v>2767</v>
      </c>
      <c r="B3902" s="451" t="s">
        <v>1695</v>
      </c>
      <c r="C3902" s="451" t="s">
        <v>1432</v>
      </c>
      <c r="D3902" s="451" t="s">
        <v>1466</v>
      </c>
      <c r="E3902" s="451" t="s">
        <v>1442</v>
      </c>
      <c r="F3902" s="451" t="s">
        <v>1979</v>
      </c>
      <c r="G3902" s="452" t="s">
        <v>1436</v>
      </c>
      <c r="H3902" s="453">
        <v>138326.91</v>
      </c>
      <c r="I3902" s="452" t="s">
        <v>1655</v>
      </c>
      <c r="J3902" s="452" t="s">
        <v>1438</v>
      </c>
      <c r="K3902" s="452" t="s">
        <v>1438</v>
      </c>
      <c r="L3902" s="452" t="s">
        <v>1439</v>
      </c>
      <c r="M3902" s="452" t="s">
        <v>1440</v>
      </c>
      <c r="N3902" s="454">
        <v>44341</v>
      </c>
      <c r="O3902" s="452" t="s">
        <v>1440</v>
      </c>
      <c r="P3902" s="454">
        <v>44468</v>
      </c>
    </row>
    <row r="3903" spans="1:16" x14ac:dyDescent="0.2">
      <c r="A3903" s="451" t="s">
        <v>2767</v>
      </c>
      <c r="B3903" s="451" t="s">
        <v>1697</v>
      </c>
      <c r="C3903" s="451" t="s">
        <v>1432</v>
      </c>
      <c r="D3903" s="451" t="s">
        <v>1433</v>
      </c>
      <c r="E3903" s="451" t="s">
        <v>1434</v>
      </c>
      <c r="F3903" s="451" t="s">
        <v>2183</v>
      </c>
      <c r="G3903" s="452" t="s">
        <v>1436</v>
      </c>
      <c r="H3903" s="453">
        <v>20766</v>
      </c>
      <c r="I3903" s="452" t="s">
        <v>1670</v>
      </c>
      <c r="J3903" s="452" t="s">
        <v>1438</v>
      </c>
      <c r="K3903" s="452" t="s">
        <v>1438</v>
      </c>
      <c r="L3903" s="452" t="s">
        <v>1439</v>
      </c>
      <c r="M3903" s="452" t="s">
        <v>1440</v>
      </c>
      <c r="N3903" s="454">
        <v>44309</v>
      </c>
      <c r="O3903" s="452" t="s">
        <v>1440</v>
      </c>
      <c r="P3903" s="454">
        <v>44468</v>
      </c>
    </row>
    <row r="3904" spans="1:16" x14ac:dyDescent="0.2">
      <c r="A3904" s="451" t="s">
        <v>2767</v>
      </c>
      <c r="B3904" s="451" t="s">
        <v>1697</v>
      </c>
      <c r="C3904" s="451" t="s">
        <v>1432</v>
      </c>
      <c r="D3904" s="451" t="s">
        <v>1448</v>
      </c>
      <c r="E3904" s="451" t="s">
        <v>1544</v>
      </c>
      <c r="F3904" s="451" t="s">
        <v>2358</v>
      </c>
      <c r="G3904" s="452" t="s">
        <v>1436</v>
      </c>
      <c r="H3904" s="453">
        <v>609</v>
      </c>
      <c r="I3904" s="452" t="s">
        <v>1564</v>
      </c>
      <c r="J3904" s="455"/>
      <c r="K3904" s="452" t="s">
        <v>1533</v>
      </c>
      <c r="L3904" s="452" t="s">
        <v>1439</v>
      </c>
      <c r="M3904" s="452" t="s">
        <v>1452</v>
      </c>
      <c r="N3904" s="454">
        <v>44539</v>
      </c>
      <c r="O3904" s="452" t="s">
        <v>1453</v>
      </c>
      <c r="P3904" s="454">
        <v>44544</v>
      </c>
    </row>
    <row r="3905" spans="1:16" ht="21" x14ac:dyDescent="0.2">
      <c r="A3905" s="451" t="s">
        <v>2767</v>
      </c>
      <c r="B3905" s="451" t="s">
        <v>1703</v>
      </c>
      <c r="C3905" s="451" t="s">
        <v>1432</v>
      </c>
      <c r="D3905" s="451" t="s">
        <v>1491</v>
      </c>
      <c r="E3905" s="451" t="s">
        <v>1442</v>
      </c>
      <c r="F3905" s="451" t="s">
        <v>2071</v>
      </c>
      <c r="G3905" s="452" t="s">
        <v>1436</v>
      </c>
      <c r="H3905" s="453">
        <v>133</v>
      </c>
      <c r="I3905" s="452" t="s">
        <v>1609</v>
      </c>
      <c r="J3905" s="452" t="s">
        <v>1438</v>
      </c>
      <c r="K3905" s="452" t="s">
        <v>1438</v>
      </c>
      <c r="L3905" s="452" t="s">
        <v>1439</v>
      </c>
      <c r="M3905" s="452" t="s">
        <v>1440</v>
      </c>
      <c r="N3905" s="454">
        <v>44370</v>
      </c>
      <c r="O3905" s="452" t="s">
        <v>1440</v>
      </c>
      <c r="P3905" s="454">
        <v>44468</v>
      </c>
    </row>
    <row r="3906" spans="1:16" ht="21" x14ac:dyDescent="0.2">
      <c r="A3906" s="451" t="s">
        <v>2767</v>
      </c>
      <c r="B3906" s="451" t="s">
        <v>1703</v>
      </c>
      <c r="C3906" s="451" t="s">
        <v>1432</v>
      </c>
      <c r="D3906" s="451" t="s">
        <v>1491</v>
      </c>
      <c r="E3906" s="451" t="s">
        <v>1442</v>
      </c>
      <c r="F3906" s="451" t="s">
        <v>2281</v>
      </c>
      <c r="G3906" s="452" t="s">
        <v>1436</v>
      </c>
      <c r="H3906" s="453">
        <v>6260</v>
      </c>
      <c r="I3906" s="452" t="s">
        <v>1613</v>
      </c>
      <c r="J3906" s="452" t="s">
        <v>1438</v>
      </c>
      <c r="K3906" s="452" t="s">
        <v>1438</v>
      </c>
      <c r="L3906" s="452" t="s">
        <v>1439</v>
      </c>
      <c r="M3906" s="452" t="s">
        <v>1440</v>
      </c>
      <c r="N3906" s="454">
        <v>44370</v>
      </c>
      <c r="O3906" s="452" t="s">
        <v>1440</v>
      </c>
      <c r="P3906" s="454">
        <v>44468</v>
      </c>
    </row>
    <row r="3907" spans="1:16" ht="21" x14ac:dyDescent="0.2">
      <c r="A3907" s="451" t="s">
        <v>2767</v>
      </c>
      <c r="B3907" s="451" t="s">
        <v>1703</v>
      </c>
      <c r="C3907" s="451" t="s">
        <v>1432</v>
      </c>
      <c r="D3907" s="451" t="s">
        <v>1507</v>
      </c>
      <c r="E3907" s="451" t="s">
        <v>1442</v>
      </c>
      <c r="F3907" s="451" t="s">
        <v>1481</v>
      </c>
      <c r="G3907" s="452" t="s">
        <v>1436</v>
      </c>
      <c r="H3907" s="453">
        <v>-6260</v>
      </c>
      <c r="I3907" s="452" t="s">
        <v>1707</v>
      </c>
      <c r="J3907" s="452" t="s">
        <v>1438</v>
      </c>
      <c r="K3907" s="452" t="s">
        <v>1438</v>
      </c>
      <c r="L3907" s="452" t="s">
        <v>1439</v>
      </c>
      <c r="M3907" s="452" t="s">
        <v>1440</v>
      </c>
      <c r="N3907" s="454">
        <v>44384</v>
      </c>
      <c r="O3907" s="452" t="s">
        <v>1440</v>
      </c>
      <c r="P3907" s="454">
        <v>44468</v>
      </c>
    </row>
    <row r="3908" spans="1:16" x14ac:dyDescent="0.2">
      <c r="A3908" s="451" t="s">
        <v>2767</v>
      </c>
      <c r="B3908" s="451" t="s">
        <v>1708</v>
      </c>
      <c r="C3908" s="451" t="s">
        <v>1432</v>
      </c>
      <c r="D3908" s="451" t="s">
        <v>1507</v>
      </c>
      <c r="E3908" s="451" t="s">
        <v>1442</v>
      </c>
      <c r="F3908" s="451" t="s">
        <v>1767</v>
      </c>
      <c r="G3908" s="452" t="s">
        <v>1436</v>
      </c>
      <c r="H3908" s="453">
        <v>6260</v>
      </c>
      <c r="I3908" s="452" t="s">
        <v>1707</v>
      </c>
      <c r="J3908" s="452" t="s">
        <v>1438</v>
      </c>
      <c r="K3908" s="452" t="s">
        <v>1438</v>
      </c>
      <c r="L3908" s="452" t="s">
        <v>1439</v>
      </c>
      <c r="M3908" s="452" t="s">
        <v>1440</v>
      </c>
      <c r="N3908" s="454">
        <v>44384</v>
      </c>
      <c r="O3908" s="452" t="s">
        <v>1440</v>
      </c>
      <c r="P3908" s="454">
        <v>44468</v>
      </c>
    </row>
    <row r="3909" spans="1:16" ht="21" x14ac:dyDescent="0.2">
      <c r="A3909" s="451" t="s">
        <v>2767</v>
      </c>
      <c r="B3909" s="451" t="s">
        <v>1708</v>
      </c>
      <c r="C3909" s="451" t="s">
        <v>1432</v>
      </c>
      <c r="D3909" s="451" t="s">
        <v>1531</v>
      </c>
      <c r="E3909" s="451" t="s">
        <v>1568</v>
      </c>
      <c r="F3909" s="451" t="s">
        <v>1904</v>
      </c>
      <c r="G3909" s="452" t="s">
        <v>1436</v>
      </c>
      <c r="H3909" s="453">
        <v>688.75</v>
      </c>
      <c r="I3909" s="452" t="s">
        <v>1627</v>
      </c>
      <c r="J3909" s="455"/>
      <c r="K3909" s="452" t="s">
        <v>1533</v>
      </c>
      <c r="L3909" s="452" t="s">
        <v>1439</v>
      </c>
      <c r="M3909" s="452" t="s">
        <v>1452</v>
      </c>
      <c r="N3909" s="454">
        <v>44496</v>
      </c>
      <c r="O3909" s="452" t="s">
        <v>1534</v>
      </c>
      <c r="P3909" s="454">
        <v>44497</v>
      </c>
    </row>
    <row r="3910" spans="1:16" ht="21" x14ac:dyDescent="0.2">
      <c r="A3910" s="451" t="s">
        <v>2767</v>
      </c>
      <c r="B3910" s="451" t="s">
        <v>1708</v>
      </c>
      <c r="C3910" s="451" t="s">
        <v>1432</v>
      </c>
      <c r="D3910" s="451" t="s">
        <v>1531</v>
      </c>
      <c r="E3910" s="451" t="s">
        <v>1628</v>
      </c>
      <c r="F3910" s="451" t="s">
        <v>1904</v>
      </c>
      <c r="G3910" s="452" t="s">
        <v>1436</v>
      </c>
      <c r="H3910" s="453">
        <v>649.69000000000005</v>
      </c>
      <c r="I3910" s="452" t="s">
        <v>1629</v>
      </c>
      <c r="J3910" s="455"/>
      <c r="K3910" s="452" t="s">
        <v>1533</v>
      </c>
      <c r="L3910" s="452" t="s">
        <v>1439</v>
      </c>
      <c r="M3910" s="452" t="s">
        <v>1452</v>
      </c>
      <c r="N3910" s="454">
        <v>44496</v>
      </c>
      <c r="O3910" s="452" t="s">
        <v>1534</v>
      </c>
      <c r="P3910" s="454">
        <v>44497</v>
      </c>
    </row>
    <row r="3911" spans="1:16" x14ac:dyDescent="0.2">
      <c r="A3911" s="451" t="s">
        <v>2767</v>
      </c>
      <c r="B3911" s="451" t="s">
        <v>1575</v>
      </c>
      <c r="C3911" s="451" t="s">
        <v>1432</v>
      </c>
      <c r="D3911" s="451" t="s">
        <v>1507</v>
      </c>
      <c r="E3911" s="451" t="s">
        <v>1442</v>
      </c>
      <c r="F3911" s="451" t="s">
        <v>2011</v>
      </c>
      <c r="G3911" s="452" t="s">
        <v>1436</v>
      </c>
      <c r="H3911" s="453">
        <v>11481</v>
      </c>
      <c r="I3911" s="452" t="s">
        <v>1712</v>
      </c>
      <c r="J3911" s="452" t="s">
        <v>1438</v>
      </c>
      <c r="K3911" s="452" t="s">
        <v>1438</v>
      </c>
      <c r="L3911" s="452" t="s">
        <v>1439</v>
      </c>
      <c r="M3911" s="452" t="s">
        <v>1440</v>
      </c>
      <c r="N3911" s="454">
        <v>44399</v>
      </c>
      <c r="O3911" s="452" t="s">
        <v>1440</v>
      </c>
      <c r="P3911" s="454">
        <v>44468</v>
      </c>
    </row>
    <row r="3912" spans="1:16" ht="21" x14ac:dyDescent="0.2">
      <c r="A3912" s="451" t="s">
        <v>2767</v>
      </c>
      <c r="B3912" s="451" t="s">
        <v>1575</v>
      </c>
      <c r="C3912" s="451" t="s">
        <v>1432</v>
      </c>
      <c r="D3912" s="451" t="s">
        <v>1448</v>
      </c>
      <c r="E3912" s="451" t="s">
        <v>1460</v>
      </c>
      <c r="F3912" s="451" t="s">
        <v>1904</v>
      </c>
      <c r="G3912" s="452" t="s">
        <v>1436</v>
      </c>
      <c r="H3912" s="453">
        <v>9185</v>
      </c>
      <c r="I3912" s="452" t="s">
        <v>1462</v>
      </c>
      <c r="J3912" s="455"/>
      <c r="K3912" s="452" t="s">
        <v>1533</v>
      </c>
      <c r="L3912" s="452" t="s">
        <v>1439</v>
      </c>
      <c r="M3912" s="452" t="s">
        <v>1452</v>
      </c>
      <c r="N3912" s="454">
        <v>44550</v>
      </c>
      <c r="O3912" s="452" t="s">
        <v>1453</v>
      </c>
      <c r="P3912" s="454">
        <v>44553</v>
      </c>
    </row>
    <row r="3913" spans="1:16" x14ac:dyDescent="0.2">
      <c r="A3913" s="451" t="s">
        <v>2767</v>
      </c>
      <c r="B3913" s="451" t="s">
        <v>1713</v>
      </c>
      <c r="C3913" s="451" t="s">
        <v>1432</v>
      </c>
      <c r="D3913" s="451" t="s">
        <v>1466</v>
      </c>
      <c r="E3913" s="451" t="s">
        <v>1442</v>
      </c>
      <c r="F3913" s="451" t="s">
        <v>2167</v>
      </c>
      <c r="G3913" s="452" t="s">
        <v>1436</v>
      </c>
      <c r="H3913" s="453">
        <v>7354</v>
      </c>
      <c r="I3913" s="452" t="s">
        <v>1676</v>
      </c>
      <c r="J3913" s="452" t="s">
        <v>1438</v>
      </c>
      <c r="K3913" s="452" t="s">
        <v>1438</v>
      </c>
      <c r="L3913" s="452" t="s">
        <v>1439</v>
      </c>
      <c r="M3913" s="452" t="s">
        <v>1440</v>
      </c>
      <c r="N3913" s="454">
        <v>44330</v>
      </c>
      <c r="O3913" s="452" t="s">
        <v>1440</v>
      </c>
      <c r="P3913" s="454">
        <v>44468</v>
      </c>
    </row>
    <row r="3914" spans="1:16" x14ac:dyDescent="0.2">
      <c r="A3914" s="451" t="s">
        <v>2767</v>
      </c>
      <c r="B3914" s="451" t="s">
        <v>1713</v>
      </c>
      <c r="C3914" s="451" t="s">
        <v>1432</v>
      </c>
      <c r="D3914" s="451" t="s">
        <v>1507</v>
      </c>
      <c r="E3914" s="451" t="s">
        <v>1442</v>
      </c>
      <c r="F3914" s="451" t="s">
        <v>2341</v>
      </c>
      <c r="G3914" s="452" t="s">
        <v>1436</v>
      </c>
      <c r="H3914" s="453">
        <v>29363</v>
      </c>
      <c r="I3914" s="452" t="s">
        <v>1640</v>
      </c>
      <c r="J3914" s="452" t="s">
        <v>1438</v>
      </c>
      <c r="K3914" s="452" t="s">
        <v>1438</v>
      </c>
      <c r="L3914" s="452" t="s">
        <v>1439</v>
      </c>
      <c r="M3914" s="452" t="s">
        <v>1440</v>
      </c>
      <c r="N3914" s="454">
        <v>44384</v>
      </c>
      <c r="O3914" s="452" t="s">
        <v>1440</v>
      </c>
      <c r="P3914" s="454">
        <v>44468</v>
      </c>
    </row>
    <row r="3915" spans="1:16" ht="21" x14ac:dyDescent="0.2">
      <c r="A3915" s="451" t="s">
        <v>2767</v>
      </c>
      <c r="B3915" s="451" t="s">
        <v>1713</v>
      </c>
      <c r="C3915" s="451" t="s">
        <v>1432</v>
      </c>
      <c r="D3915" s="451" t="s">
        <v>1540</v>
      </c>
      <c r="E3915" s="451" t="s">
        <v>1677</v>
      </c>
      <c r="F3915" s="451" t="s">
        <v>2085</v>
      </c>
      <c r="G3915" s="452" t="s">
        <v>1436</v>
      </c>
      <c r="H3915" s="453">
        <v>10284</v>
      </c>
      <c r="I3915" s="452" t="s">
        <v>1678</v>
      </c>
      <c r="J3915" s="455"/>
      <c r="K3915" s="452" t="s">
        <v>1533</v>
      </c>
      <c r="L3915" s="452" t="s">
        <v>1439</v>
      </c>
      <c r="M3915" s="452" t="s">
        <v>1452</v>
      </c>
      <c r="N3915" s="454">
        <v>44525</v>
      </c>
      <c r="O3915" s="452" t="s">
        <v>1534</v>
      </c>
      <c r="P3915" s="454">
        <v>44525</v>
      </c>
    </row>
    <row r="3916" spans="1:16" x14ac:dyDescent="0.2">
      <c r="A3916" s="451" t="s">
        <v>2767</v>
      </c>
      <c r="B3916" s="451" t="s">
        <v>1717</v>
      </c>
      <c r="C3916" s="451" t="s">
        <v>1432</v>
      </c>
      <c r="D3916" s="451" t="s">
        <v>1433</v>
      </c>
      <c r="E3916" s="451" t="s">
        <v>1442</v>
      </c>
      <c r="F3916" s="451" t="s">
        <v>2172</v>
      </c>
      <c r="G3916" s="452" t="s">
        <v>1436</v>
      </c>
      <c r="H3916" s="453">
        <v>68845</v>
      </c>
      <c r="I3916" s="452" t="s">
        <v>1654</v>
      </c>
      <c r="J3916" s="452" t="s">
        <v>1438</v>
      </c>
      <c r="K3916" s="452" t="s">
        <v>1438</v>
      </c>
      <c r="L3916" s="452" t="s">
        <v>1439</v>
      </c>
      <c r="M3916" s="452" t="s">
        <v>1440</v>
      </c>
      <c r="N3916" s="454">
        <v>44312</v>
      </c>
      <c r="O3916" s="452" t="s">
        <v>1440</v>
      </c>
      <c r="P3916" s="454">
        <v>44468</v>
      </c>
    </row>
    <row r="3917" spans="1:16" ht="21" x14ac:dyDescent="0.2">
      <c r="A3917" s="451" t="s">
        <v>2768</v>
      </c>
      <c r="B3917" s="451" t="s">
        <v>1463</v>
      </c>
      <c r="C3917" s="451" t="s">
        <v>1432</v>
      </c>
      <c r="D3917" s="451" t="s">
        <v>1433</v>
      </c>
      <c r="E3917" s="451" t="s">
        <v>1434</v>
      </c>
      <c r="F3917" s="451" t="s">
        <v>1865</v>
      </c>
      <c r="G3917" s="452" t="s">
        <v>1436</v>
      </c>
      <c r="H3917" s="453">
        <v>831852</v>
      </c>
      <c r="I3917" s="452" t="s">
        <v>1650</v>
      </c>
      <c r="J3917" s="452" t="s">
        <v>1438</v>
      </c>
      <c r="K3917" s="452" t="s">
        <v>1438</v>
      </c>
      <c r="L3917" s="452" t="s">
        <v>1439</v>
      </c>
      <c r="M3917" s="452" t="s">
        <v>1440</v>
      </c>
      <c r="N3917" s="454">
        <v>44309</v>
      </c>
      <c r="O3917" s="452" t="s">
        <v>1440</v>
      </c>
      <c r="P3917" s="454">
        <v>44468</v>
      </c>
    </row>
    <row r="3918" spans="1:16" ht="21" x14ac:dyDescent="0.2">
      <c r="A3918" s="451" t="s">
        <v>2768</v>
      </c>
      <c r="B3918" s="451" t="s">
        <v>1463</v>
      </c>
      <c r="C3918" s="451" t="s">
        <v>1432</v>
      </c>
      <c r="D3918" s="451" t="s">
        <v>1466</v>
      </c>
      <c r="E3918" s="451" t="s">
        <v>1434</v>
      </c>
      <c r="F3918" s="451" t="s">
        <v>2105</v>
      </c>
      <c r="G3918" s="452" t="s">
        <v>1436</v>
      </c>
      <c r="H3918" s="453">
        <v>549</v>
      </c>
      <c r="I3918" s="452" t="s">
        <v>1643</v>
      </c>
      <c r="J3918" s="452" t="s">
        <v>1438</v>
      </c>
      <c r="K3918" s="452" t="s">
        <v>1438</v>
      </c>
      <c r="L3918" s="452" t="s">
        <v>1439</v>
      </c>
      <c r="M3918" s="452" t="s">
        <v>1440</v>
      </c>
      <c r="N3918" s="454">
        <v>44535</v>
      </c>
      <c r="O3918" s="452" t="s">
        <v>1440</v>
      </c>
      <c r="P3918" s="454">
        <v>44468</v>
      </c>
    </row>
    <row r="3919" spans="1:16" ht="21" x14ac:dyDescent="0.2">
      <c r="A3919" s="451" t="s">
        <v>2768</v>
      </c>
      <c r="B3919" s="451" t="s">
        <v>1463</v>
      </c>
      <c r="C3919" s="451" t="s">
        <v>1432</v>
      </c>
      <c r="D3919" s="451" t="s">
        <v>1466</v>
      </c>
      <c r="E3919" s="451" t="s">
        <v>1434</v>
      </c>
      <c r="F3919" s="451" t="s">
        <v>1994</v>
      </c>
      <c r="G3919" s="452" t="s">
        <v>1436</v>
      </c>
      <c r="H3919" s="453">
        <v>1550</v>
      </c>
      <c r="I3919" s="452" t="s">
        <v>1591</v>
      </c>
      <c r="J3919" s="452" t="s">
        <v>1438</v>
      </c>
      <c r="K3919" s="452" t="s">
        <v>1438</v>
      </c>
      <c r="L3919" s="452" t="s">
        <v>1439</v>
      </c>
      <c r="M3919" s="452" t="s">
        <v>1440</v>
      </c>
      <c r="N3919" s="454">
        <v>44535</v>
      </c>
      <c r="O3919" s="452" t="s">
        <v>1440</v>
      </c>
      <c r="P3919" s="454">
        <v>44468</v>
      </c>
    </row>
    <row r="3920" spans="1:16" ht="21" x14ac:dyDescent="0.2">
      <c r="A3920" s="451" t="s">
        <v>2768</v>
      </c>
      <c r="B3920" s="451" t="s">
        <v>1463</v>
      </c>
      <c r="C3920" s="451" t="s">
        <v>1432</v>
      </c>
      <c r="D3920" s="451" t="s">
        <v>1491</v>
      </c>
      <c r="E3920" s="451" t="s">
        <v>1442</v>
      </c>
      <c r="F3920" s="451" t="s">
        <v>2323</v>
      </c>
      <c r="G3920" s="452" t="s">
        <v>1436</v>
      </c>
      <c r="H3920" s="453">
        <v>37393.199999999997</v>
      </c>
      <c r="I3920" s="452" t="s">
        <v>1492</v>
      </c>
      <c r="J3920" s="452" t="s">
        <v>1438</v>
      </c>
      <c r="K3920" s="452" t="s">
        <v>1438</v>
      </c>
      <c r="L3920" s="452" t="s">
        <v>1439</v>
      </c>
      <c r="M3920" s="452" t="s">
        <v>1440</v>
      </c>
      <c r="N3920" s="454">
        <v>44292</v>
      </c>
      <c r="O3920" s="452" t="s">
        <v>1440</v>
      </c>
      <c r="P3920" s="454">
        <v>44468</v>
      </c>
    </row>
    <row r="3921" spans="1:16" ht="21" x14ac:dyDescent="0.2">
      <c r="A3921" s="451" t="s">
        <v>2768</v>
      </c>
      <c r="B3921" s="451" t="s">
        <v>1463</v>
      </c>
      <c r="C3921" s="451" t="s">
        <v>1432</v>
      </c>
      <c r="D3921" s="451" t="s">
        <v>1515</v>
      </c>
      <c r="E3921" s="451" t="s">
        <v>1442</v>
      </c>
      <c r="F3921" s="451" t="s">
        <v>2463</v>
      </c>
      <c r="G3921" s="452" t="s">
        <v>1436</v>
      </c>
      <c r="H3921" s="453">
        <v>7873.95</v>
      </c>
      <c r="I3921" s="452" t="s">
        <v>1524</v>
      </c>
      <c r="J3921" s="452" t="s">
        <v>1438</v>
      </c>
      <c r="K3921" s="452" t="s">
        <v>1438</v>
      </c>
      <c r="L3921" s="452" t="s">
        <v>1439</v>
      </c>
      <c r="M3921" s="452" t="s">
        <v>1440</v>
      </c>
      <c r="N3921" s="454">
        <v>44294</v>
      </c>
      <c r="O3921" s="452" t="s">
        <v>1440</v>
      </c>
      <c r="P3921" s="454">
        <v>44468</v>
      </c>
    </row>
    <row r="3922" spans="1:16" ht="21" x14ac:dyDescent="0.2">
      <c r="A3922" s="451" t="s">
        <v>2768</v>
      </c>
      <c r="B3922" s="451" t="s">
        <v>1463</v>
      </c>
      <c r="C3922" s="451" t="s">
        <v>1432</v>
      </c>
      <c r="D3922" s="451" t="s">
        <v>1540</v>
      </c>
      <c r="E3922" s="451" t="s">
        <v>1442</v>
      </c>
      <c r="F3922" s="451" t="s">
        <v>1467</v>
      </c>
      <c r="G3922" s="452" t="s">
        <v>1436</v>
      </c>
      <c r="H3922" s="453">
        <v>21019.95</v>
      </c>
      <c r="I3922" s="452" t="s">
        <v>1542</v>
      </c>
      <c r="J3922" s="455"/>
      <c r="K3922" s="452" t="s">
        <v>1533</v>
      </c>
      <c r="L3922" s="452" t="s">
        <v>1439</v>
      </c>
      <c r="M3922" s="452" t="s">
        <v>1452</v>
      </c>
      <c r="N3922" s="454">
        <v>44501</v>
      </c>
      <c r="O3922" s="452" t="s">
        <v>1453</v>
      </c>
      <c r="P3922" s="454">
        <v>44502</v>
      </c>
    </row>
    <row r="3923" spans="1:16" ht="21" x14ac:dyDescent="0.2">
      <c r="A3923" s="451" t="s">
        <v>2768</v>
      </c>
      <c r="B3923" s="451" t="s">
        <v>1463</v>
      </c>
      <c r="C3923" s="451" t="s">
        <v>1432</v>
      </c>
      <c r="D3923" s="451" t="s">
        <v>1540</v>
      </c>
      <c r="E3923" s="451" t="s">
        <v>1592</v>
      </c>
      <c r="F3923" s="451" t="s">
        <v>1861</v>
      </c>
      <c r="G3923" s="452" t="s">
        <v>1436</v>
      </c>
      <c r="H3923" s="453">
        <v>2170</v>
      </c>
      <c r="I3923" s="452" t="s">
        <v>1594</v>
      </c>
      <c r="J3923" s="455"/>
      <c r="K3923" s="452" t="s">
        <v>1533</v>
      </c>
      <c r="L3923" s="452" t="s">
        <v>1439</v>
      </c>
      <c r="M3923" s="452" t="s">
        <v>1452</v>
      </c>
      <c r="N3923" s="454">
        <v>44525</v>
      </c>
      <c r="O3923" s="452" t="s">
        <v>1534</v>
      </c>
      <c r="P3923" s="454">
        <v>44525</v>
      </c>
    </row>
    <row r="3924" spans="1:16" ht="21" x14ac:dyDescent="0.2">
      <c r="A3924" s="451" t="s">
        <v>2768</v>
      </c>
      <c r="B3924" s="451" t="s">
        <v>1463</v>
      </c>
      <c r="C3924" s="451" t="s">
        <v>1432</v>
      </c>
      <c r="D3924" s="451" t="s">
        <v>1540</v>
      </c>
      <c r="E3924" s="451" t="s">
        <v>1644</v>
      </c>
      <c r="F3924" s="451" t="s">
        <v>1861</v>
      </c>
      <c r="G3924" s="452" t="s">
        <v>1436</v>
      </c>
      <c r="H3924" s="453">
        <v>768</v>
      </c>
      <c r="I3924" s="452" t="s">
        <v>1645</v>
      </c>
      <c r="J3924" s="455"/>
      <c r="K3924" s="452" t="s">
        <v>1533</v>
      </c>
      <c r="L3924" s="452" t="s">
        <v>1439</v>
      </c>
      <c r="M3924" s="452" t="s">
        <v>1452</v>
      </c>
      <c r="N3924" s="454">
        <v>44525</v>
      </c>
      <c r="O3924" s="452" t="s">
        <v>1534</v>
      </c>
      <c r="P3924" s="454">
        <v>44525</v>
      </c>
    </row>
    <row r="3925" spans="1:16" ht="21" x14ac:dyDescent="0.2">
      <c r="A3925" s="451" t="s">
        <v>2768</v>
      </c>
      <c r="B3925" s="451" t="s">
        <v>1463</v>
      </c>
      <c r="C3925" s="451" t="s">
        <v>1432</v>
      </c>
      <c r="D3925" s="451" t="s">
        <v>1448</v>
      </c>
      <c r="E3925" s="451" t="s">
        <v>1553</v>
      </c>
      <c r="F3925" s="451" t="s">
        <v>1467</v>
      </c>
      <c r="G3925" s="452" t="s">
        <v>1436</v>
      </c>
      <c r="H3925" s="453">
        <v>8716.1299999999992</v>
      </c>
      <c r="I3925" s="452" t="s">
        <v>1574</v>
      </c>
      <c r="J3925" s="455"/>
      <c r="K3925" s="452" t="s">
        <v>1533</v>
      </c>
      <c r="L3925" s="452" t="s">
        <v>1439</v>
      </c>
      <c r="M3925" s="452" t="s">
        <v>1452</v>
      </c>
      <c r="N3925" s="454">
        <v>44560</v>
      </c>
      <c r="O3925" s="452" t="s">
        <v>1534</v>
      </c>
      <c r="P3925" s="454">
        <v>44560</v>
      </c>
    </row>
    <row r="3926" spans="1:16" x14ac:dyDescent="0.2">
      <c r="A3926" s="451" t="s">
        <v>2768</v>
      </c>
      <c r="B3926" s="451" t="s">
        <v>1693</v>
      </c>
      <c r="C3926" s="451" t="s">
        <v>1432</v>
      </c>
      <c r="D3926" s="451" t="s">
        <v>1433</v>
      </c>
      <c r="E3926" s="451" t="s">
        <v>1434</v>
      </c>
      <c r="F3926" s="451" t="s">
        <v>2508</v>
      </c>
      <c r="G3926" s="452" t="s">
        <v>1436</v>
      </c>
      <c r="H3926" s="453">
        <v>40560</v>
      </c>
      <c r="I3926" s="452" t="s">
        <v>1648</v>
      </c>
      <c r="J3926" s="452" t="s">
        <v>1438</v>
      </c>
      <c r="K3926" s="452" t="s">
        <v>1438</v>
      </c>
      <c r="L3926" s="452" t="s">
        <v>1439</v>
      </c>
      <c r="M3926" s="452" t="s">
        <v>1440</v>
      </c>
      <c r="N3926" s="454">
        <v>44309</v>
      </c>
      <c r="O3926" s="452" t="s">
        <v>1440</v>
      </c>
      <c r="P3926" s="454">
        <v>44468</v>
      </c>
    </row>
    <row r="3927" spans="1:16" x14ac:dyDescent="0.2">
      <c r="A3927" s="451" t="s">
        <v>2768</v>
      </c>
      <c r="B3927" s="451" t="s">
        <v>1695</v>
      </c>
      <c r="C3927" s="451" t="s">
        <v>1432</v>
      </c>
      <c r="D3927" s="451" t="s">
        <v>1466</v>
      </c>
      <c r="E3927" s="451" t="s">
        <v>1434</v>
      </c>
      <c r="F3927" s="451" t="s">
        <v>1835</v>
      </c>
      <c r="G3927" s="452" t="s">
        <v>1436</v>
      </c>
      <c r="H3927" s="453">
        <v>185357.22</v>
      </c>
      <c r="I3927" s="452" t="s">
        <v>1655</v>
      </c>
      <c r="J3927" s="452" t="s">
        <v>1438</v>
      </c>
      <c r="K3927" s="452" t="s">
        <v>1438</v>
      </c>
      <c r="L3927" s="452" t="s">
        <v>1439</v>
      </c>
      <c r="M3927" s="452" t="s">
        <v>1440</v>
      </c>
      <c r="N3927" s="454">
        <v>44341</v>
      </c>
      <c r="O3927" s="452" t="s">
        <v>1440</v>
      </c>
      <c r="P3927" s="454">
        <v>44468</v>
      </c>
    </row>
    <row r="3928" spans="1:16" x14ac:dyDescent="0.2">
      <c r="A3928" s="451" t="s">
        <v>2768</v>
      </c>
      <c r="B3928" s="451" t="s">
        <v>1697</v>
      </c>
      <c r="C3928" s="451" t="s">
        <v>1432</v>
      </c>
      <c r="D3928" s="451" t="s">
        <v>1433</v>
      </c>
      <c r="E3928" s="451" t="s">
        <v>1442</v>
      </c>
      <c r="F3928" s="451" t="s">
        <v>2474</v>
      </c>
      <c r="G3928" s="452" t="s">
        <v>1436</v>
      </c>
      <c r="H3928" s="453">
        <v>25516</v>
      </c>
      <c r="I3928" s="452" t="s">
        <v>1670</v>
      </c>
      <c r="J3928" s="452" t="s">
        <v>1438</v>
      </c>
      <c r="K3928" s="452" t="s">
        <v>1438</v>
      </c>
      <c r="L3928" s="452" t="s">
        <v>1439</v>
      </c>
      <c r="M3928" s="452" t="s">
        <v>1440</v>
      </c>
      <c r="N3928" s="454">
        <v>44309</v>
      </c>
      <c r="O3928" s="452" t="s">
        <v>1440</v>
      </c>
      <c r="P3928" s="454">
        <v>44468</v>
      </c>
    </row>
    <row r="3929" spans="1:16" x14ac:dyDescent="0.2">
      <c r="A3929" s="451" t="s">
        <v>2768</v>
      </c>
      <c r="B3929" s="451" t="s">
        <v>1697</v>
      </c>
      <c r="C3929" s="451" t="s">
        <v>1432</v>
      </c>
      <c r="D3929" s="451" t="s">
        <v>1433</v>
      </c>
      <c r="E3929" s="451" t="s">
        <v>1434</v>
      </c>
      <c r="F3929" s="451" t="s">
        <v>2398</v>
      </c>
      <c r="G3929" s="452" t="s">
        <v>1436</v>
      </c>
      <c r="H3929" s="453">
        <v>349000</v>
      </c>
      <c r="I3929" s="452" t="s">
        <v>1669</v>
      </c>
      <c r="J3929" s="452" t="s">
        <v>1438</v>
      </c>
      <c r="K3929" s="452" t="s">
        <v>1438</v>
      </c>
      <c r="L3929" s="452" t="s">
        <v>1439</v>
      </c>
      <c r="M3929" s="452" t="s">
        <v>1440</v>
      </c>
      <c r="N3929" s="454">
        <v>44309</v>
      </c>
      <c r="O3929" s="452" t="s">
        <v>1440</v>
      </c>
      <c r="P3929" s="454">
        <v>44468</v>
      </c>
    </row>
    <row r="3930" spans="1:16" x14ac:dyDescent="0.2">
      <c r="A3930" s="451" t="s">
        <v>2768</v>
      </c>
      <c r="B3930" s="451" t="s">
        <v>1697</v>
      </c>
      <c r="C3930" s="451" t="s">
        <v>1432</v>
      </c>
      <c r="D3930" s="451" t="s">
        <v>1491</v>
      </c>
      <c r="E3930" s="451" t="s">
        <v>1434</v>
      </c>
      <c r="F3930" s="451" t="s">
        <v>2384</v>
      </c>
      <c r="G3930" s="452" t="s">
        <v>1436</v>
      </c>
      <c r="H3930" s="453">
        <v>5904.8</v>
      </c>
      <c r="I3930" s="452" t="s">
        <v>1496</v>
      </c>
      <c r="J3930" s="452" t="s">
        <v>1438</v>
      </c>
      <c r="K3930" s="452" t="s">
        <v>1438</v>
      </c>
      <c r="L3930" s="452" t="s">
        <v>1439</v>
      </c>
      <c r="M3930" s="452" t="s">
        <v>1440</v>
      </c>
      <c r="N3930" s="454">
        <v>44292</v>
      </c>
      <c r="O3930" s="452" t="s">
        <v>1440</v>
      </c>
      <c r="P3930" s="454">
        <v>44468</v>
      </c>
    </row>
    <row r="3931" spans="1:16" x14ac:dyDescent="0.2">
      <c r="A3931" s="451" t="s">
        <v>2768</v>
      </c>
      <c r="B3931" s="451" t="s">
        <v>1697</v>
      </c>
      <c r="C3931" s="451" t="s">
        <v>1432</v>
      </c>
      <c r="D3931" s="451" t="s">
        <v>1515</v>
      </c>
      <c r="E3931" s="451" t="s">
        <v>1442</v>
      </c>
      <c r="F3931" s="451" t="s">
        <v>1747</v>
      </c>
      <c r="G3931" s="452" t="s">
        <v>1436</v>
      </c>
      <c r="H3931" s="453">
        <v>911</v>
      </c>
      <c r="I3931" s="452" t="s">
        <v>1522</v>
      </c>
      <c r="J3931" s="452" t="s">
        <v>1438</v>
      </c>
      <c r="K3931" s="452" t="s">
        <v>1438</v>
      </c>
      <c r="L3931" s="452" t="s">
        <v>1439</v>
      </c>
      <c r="M3931" s="452" t="s">
        <v>1440</v>
      </c>
      <c r="N3931" s="454">
        <v>44294</v>
      </c>
      <c r="O3931" s="452" t="s">
        <v>1440</v>
      </c>
      <c r="P3931" s="454">
        <v>44468</v>
      </c>
    </row>
    <row r="3932" spans="1:16" x14ac:dyDescent="0.2">
      <c r="A3932" s="451" t="s">
        <v>2768</v>
      </c>
      <c r="B3932" s="451" t="s">
        <v>1697</v>
      </c>
      <c r="C3932" s="451" t="s">
        <v>1432</v>
      </c>
      <c r="D3932" s="451" t="s">
        <v>1448</v>
      </c>
      <c r="E3932" s="451" t="s">
        <v>1544</v>
      </c>
      <c r="F3932" s="451" t="s">
        <v>2202</v>
      </c>
      <c r="G3932" s="452" t="s">
        <v>1436</v>
      </c>
      <c r="H3932" s="453">
        <v>1932</v>
      </c>
      <c r="I3932" s="452" t="s">
        <v>1564</v>
      </c>
      <c r="J3932" s="455"/>
      <c r="K3932" s="452" t="s">
        <v>1533</v>
      </c>
      <c r="L3932" s="452" t="s">
        <v>1439</v>
      </c>
      <c r="M3932" s="452" t="s">
        <v>1452</v>
      </c>
      <c r="N3932" s="454">
        <v>44539</v>
      </c>
      <c r="O3932" s="452" t="s">
        <v>1453</v>
      </c>
      <c r="P3932" s="454">
        <v>44544</v>
      </c>
    </row>
    <row r="3933" spans="1:16" ht="21" x14ac:dyDescent="0.2">
      <c r="A3933" s="451" t="s">
        <v>2768</v>
      </c>
      <c r="B3933" s="451" t="s">
        <v>1703</v>
      </c>
      <c r="C3933" s="451" t="s">
        <v>1432</v>
      </c>
      <c r="D3933" s="451" t="s">
        <v>1491</v>
      </c>
      <c r="E3933" s="451" t="s">
        <v>1434</v>
      </c>
      <c r="F3933" s="451" t="s">
        <v>2501</v>
      </c>
      <c r="G3933" s="452" t="s">
        <v>1436</v>
      </c>
      <c r="H3933" s="453">
        <v>8200</v>
      </c>
      <c r="I3933" s="452" t="s">
        <v>1613</v>
      </c>
      <c r="J3933" s="452" t="s">
        <v>1438</v>
      </c>
      <c r="K3933" s="452" t="s">
        <v>1438</v>
      </c>
      <c r="L3933" s="452" t="s">
        <v>1439</v>
      </c>
      <c r="M3933" s="452" t="s">
        <v>1440</v>
      </c>
      <c r="N3933" s="454">
        <v>44370</v>
      </c>
      <c r="O3933" s="452" t="s">
        <v>1440</v>
      </c>
      <c r="P3933" s="454">
        <v>44468</v>
      </c>
    </row>
    <row r="3934" spans="1:16" ht="21" x14ac:dyDescent="0.2">
      <c r="A3934" s="451" t="s">
        <v>2768</v>
      </c>
      <c r="B3934" s="451" t="s">
        <v>1703</v>
      </c>
      <c r="C3934" s="451" t="s">
        <v>1432</v>
      </c>
      <c r="D3934" s="451" t="s">
        <v>1507</v>
      </c>
      <c r="E3934" s="451" t="s">
        <v>1442</v>
      </c>
      <c r="F3934" s="451" t="s">
        <v>1653</v>
      </c>
      <c r="G3934" s="452" t="s">
        <v>1436</v>
      </c>
      <c r="H3934" s="453">
        <v>-8200</v>
      </c>
      <c r="I3934" s="452" t="s">
        <v>1707</v>
      </c>
      <c r="J3934" s="452" t="s">
        <v>1438</v>
      </c>
      <c r="K3934" s="452" t="s">
        <v>1438</v>
      </c>
      <c r="L3934" s="452" t="s">
        <v>1439</v>
      </c>
      <c r="M3934" s="452" t="s">
        <v>1440</v>
      </c>
      <c r="N3934" s="454">
        <v>44384</v>
      </c>
      <c r="O3934" s="452" t="s">
        <v>1440</v>
      </c>
      <c r="P3934" s="454">
        <v>44468</v>
      </c>
    </row>
    <row r="3935" spans="1:16" x14ac:dyDescent="0.2">
      <c r="A3935" s="451" t="s">
        <v>2768</v>
      </c>
      <c r="B3935" s="451" t="s">
        <v>1758</v>
      </c>
      <c r="C3935" s="451" t="s">
        <v>1432</v>
      </c>
      <c r="D3935" s="451" t="s">
        <v>1466</v>
      </c>
      <c r="E3935" s="451" t="s">
        <v>1434</v>
      </c>
      <c r="F3935" s="451" t="s">
        <v>1700</v>
      </c>
      <c r="G3935" s="452" t="s">
        <v>1436</v>
      </c>
      <c r="H3935" s="453">
        <v>12617.52</v>
      </c>
      <c r="I3935" s="452" t="s">
        <v>1474</v>
      </c>
      <c r="J3935" s="452" t="s">
        <v>1438</v>
      </c>
      <c r="K3935" s="452" t="s">
        <v>1438</v>
      </c>
      <c r="L3935" s="452" t="s">
        <v>1439</v>
      </c>
      <c r="M3935" s="452" t="s">
        <v>1440</v>
      </c>
      <c r="N3935" s="454">
        <v>44329</v>
      </c>
      <c r="O3935" s="452" t="s">
        <v>1440</v>
      </c>
      <c r="P3935" s="454">
        <v>44468</v>
      </c>
    </row>
    <row r="3936" spans="1:16" x14ac:dyDescent="0.2">
      <c r="A3936" s="451" t="s">
        <v>2768</v>
      </c>
      <c r="B3936" s="451" t="s">
        <v>1708</v>
      </c>
      <c r="C3936" s="451" t="s">
        <v>1432</v>
      </c>
      <c r="D3936" s="451" t="s">
        <v>1507</v>
      </c>
      <c r="E3936" s="451" t="s">
        <v>1442</v>
      </c>
      <c r="F3936" s="451" t="s">
        <v>2350</v>
      </c>
      <c r="G3936" s="452" t="s">
        <v>1436</v>
      </c>
      <c r="H3936" s="453">
        <v>8200</v>
      </c>
      <c r="I3936" s="452" t="s">
        <v>1707</v>
      </c>
      <c r="J3936" s="452" t="s">
        <v>1438</v>
      </c>
      <c r="K3936" s="452" t="s">
        <v>1438</v>
      </c>
      <c r="L3936" s="452" t="s">
        <v>1439</v>
      </c>
      <c r="M3936" s="452" t="s">
        <v>1440</v>
      </c>
      <c r="N3936" s="454">
        <v>44384</v>
      </c>
      <c r="O3936" s="452" t="s">
        <v>1440</v>
      </c>
      <c r="P3936" s="454">
        <v>44468</v>
      </c>
    </row>
    <row r="3937" spans="1:16" ht="21" x14ac:dyDescent="0.2">
      <c r="A3937" s="451" t="s">
        <v>2768</v>
      </c>
      <c r="B3937" s="451" t="s">
        <v>1708</v>
      </c>
      <c r="C3937" s="451" t="s">
        <v>1432</v>
      </c>
      <c r="D3937" s="451" t="s">
        <v>1531</v>
      </c>
      <c r="E3937" s="451" t="s">
        <v>1568</v>
      </c>
      <c r="F3937" s="451" t="s">
        <v>2420</v>
      </c>
      <c r="G3937" s="452" t="s">
        <v>1436</v>
      </c>
      <c r="H3937" s="453">
        <v>697.75</v>
      </c>
      <c r="I3937" s="452" t="s">
        <v>1627</v>
      </c>
      <c r="J3937" s="455"/>
      <c r="K3937" s="452" t="s">
        <v>1533</v>
      </c>
      <c r="L3937" s="452" t="s">
        <v>1439</v>
      </c>
      <c r="M3937" s="452" t="s">
        <v>1452</v>
      </c>
      <c r="N3937" s="454">
        <v>44496</v>
      </c>
      <c r="O3937" s="452" t="s">
        <v>1534</v>
      </c>
      <c r="P3937" s="454">
        <v>44497</v>
      </c>
    </row>
    <row r="3938" spans="1:16" ht="21" x14ac:dyDescent="0.2">
      <c r="A3938" s="451" t="s">
        <v>2768</v>
      </c>
      <c r="B3938" s="451" t="s">
        <v>1708</v>
      </c>
      <c r="C3938" s="451" t="s">
        <v>1432</v>
      </c>
      <c r="D3938" s="451" t="s">
        <v>1531</v>
      </c>
      <c r="E3938" s="451" t="s">
        <v>1628</v>
      </c>
      <c r="F3938" s="451" t="s">
        <v>2420</v>
      </c>
      <c r="G3938" s="452" t="s">
        <v>1436</v>
      </c>
      <c r="H3938" s="453">
        <v>685.78</v>
      </c>
      <c r="I3938" s="452" t="s">
        <v>1629</v>
      </c>
      <c r="J3938" s="455"/>
      <c r="K3938" s="452" t="s">
        <v>1533</v>
      </c>
      <c r="L3938" s="452" t="s">
        <v>1439</v>
      </c>
      <c r="M3938" s="452" t="s">
        <v>1452</v>
      </c>
      <c r="N3938" s="454">
        <v>44496</v>
      </c>
      <c r="O3938" s="452" t="s">
        <v>1534</v>
      </c>
      <c r="P3938" s="454">
        <v>44497</v>
      </c>
    </row>
    <row r="3939" spans="1:16" x14ac:dyDescent="0.2">
      <c r="A3939" s="451" t="s">
        <v>2768</v>
      </c>
      <c r="B3939" s="451" t="s">
        <v>1575</v>
      </c>
      <c r="C3939" s="451" t="s">
        <v>1432</v>
      </c>
      <c r="D3939" s="451" t="s">
        <v>1507</v>
      </c>
      <c r="E3939" s="451" t="s">
        <v>1442</v>
      </c>
      <c r="F3939" s="451" t="s">
        <v>2296</v>
      </c>
      <c r="G3939" s="452" t="s">
        <v>1436</v>
      </c>
      <c r="H3939" s="453">
        <v>10921</v>
      </c>
      <c r="I3939" s="452" t="s">
        <v>1712</v>
      </c>
      <c r="J3939" s="452" t="s">
        <v>1438</v>
      </c>
      <c r="K3939" s="452" t="s">
        <v>1438</v>
      </c>
      <c r="L3939" s="452" t="s">
        <v>1439</v>
      </c>
      <c r="M3939" s="452" t="s">
        <v>1440</v>
      </c>
      <c r="N3939" s="454">
        <v>44399</v>
      </c>
      <c r="O3939" s="452" t="s">
        <v>1440</v>
      </c>
      <c r="P3939" s="454">
        <v>44468</v>
      </c>
    </row>
    <row r="3940" spans="1:16" ht="21" x14ac:dyDescent="0.2">
      <c r="A3940" s="451" t="s">
        <v>2768</v>
      </c>
      <c r="B3940" s="451" t="s">
        <v>1575</v>
      </c>
      <c r="C3940" s="451" t="s">
        <v>1432</v>
      </c>
      <c r="D3940" s="451" t="s">
        <v>1448</v>
      </c>
      <c r="E3940" s="451" t="s">
        <v>1460</v>
      </c>
      <c r="F3940" s="451" t="s">
        <v>2420</v>
      </c>
      <c r="G3940" s="452" t="s">
        <v>1436</v>
      </c>
      <c r="H3940" s="453">
        <v>8737</v>
      </c>
      <c r="I3940" s="452" t="s">
        <v>1462</v>
      </c>
      <c r="J3940" s="455"/>
      <c r="K3940" s="452" t="s">
        <v>1533</v>
      </c>
      <c r="L3940" s="452" t="s">
        <v>1439</v>
      </c>
      <c r="M3940" s="452" t="s">
        <v>1452</v>
      </c>
      <c r="N3940" s="454">
        <v>44550</v>
      </c>
      <c r="O3940" s="452" t="s">
        <v>1453</v>
      </c>
      <c r="P3940" s="454">
        <v>44553</v>
      </c>
    </row>
    <row r="3941" spans="1:16" x14ac:dyDescent="0.2">
      <c r="A3941" s="451" t="s">
        <v>2768</v>
      </c>
      <c r="B3941" s="451" t="s">
        <v>1713</v>
      </c>
      <c r="C3941" s="451" t="s">
        <v>1432</v>
      </c>
      <c r="D3941" s="451" t="s">
        <v>1466</v>
      </c>
      <c r="E3941" s="451" t="s">
        <v>1434</v>
      </c>
      <c r="F3941" s="451" t="s">
        <v>2389</v>
      </c>
      <c r="G3941" s="452" t="s">
        <v>1436</v>
      </c>
      <c r="H3941" s="453">
        <v>7483</v>
      </c>
      <c r="I3941" s="452" t="s">
        <v>1676</v>
      </c>
      <c r="J3941" s="452" t="s">
        <v>1438</v>
      </c>
      <c r="K3941" s="452" t="s">
        <v>1438</v>
      </c>
      <c r="L3941" s="452" t="s">
        <v>1439</v>
      </c>
      <c r="M3941" s="452" t="s">
        <v>1440</v>
      </c>
      <c r="N3941" s="454">
        <v>44330</v>
      </c>
      <c r="O3941" s="452" t="s">
        <v>1440</v>
      </c>
      <c r="P3941" s="454">
        <v>44468</v>
      </c>
    </row>
    <row r="3942" spans="1:16" x14ac:dyDescent="0.2">
      <c r="A3942" s="451" t="s">
        <v>2768</v>
      </c>
      <c r="B3942" s="451" t="s">
        <v>1713</v>
      </c>
      <c r="C3942" s="451" t="s">
        <v>1432</v>
      </c>
      <c r="D3942" s="451" t="s">
        <v>1507</v>
      </c>
      <c r="E3942" s="451" t="s">
        <v>1442</v>
      </c>
      <c r="F3942" s="451" t="s">
        <v>1690</v>
      </c>
      <c r="G3942" s="452" t="s">
        <v>1436</v>
      </c>
      <c r="H3942" s="453">
        <v>33457</v>
      </c>
      <c r="I3942" s="452" t="s">
        <v>1640</v>
      </c>
      <c r="J3942" s="452" t="s">
        <v>1438</v>
      </c>
      <c r="K3942" s="452" t="s">
        <v>1438</v>
      </c>
      <c r="L3942" s="452" t="s">
        <v>1439</v>
      </c>
      <c r="M3942" s="452" t="s">
        <v>1440</v>
      </c>
      <c r="N3942" s="454">
        <v>44384</v>
      </c>
      <c r="O3942" s="452" t="s">
        <v>1440</v>
      </c>
      <c r="P3942" s="454">
        <v>44468</v>
      </c>
    </row>
    <row r="3943" spans="1:16" ht="21" x14ac:dyDescent="0.2">
      <c r="A3943" s="451" t="s">
        <v>2768</v>
      </c>
      <c r="B3943" s="451" t="s">
        <v>1713</v>
      </c>
      <c r="C3943" s="451" t="s">
        <v>1432</v>
      </c>
      <c r="D3943" s="451" t="s">
        <v>1540</v>
      </c>
      <c r="E3943" s="451" t="s">
        <v>1677</v>
      </c>
      <c r="F3943" s="451" t="s">
        <v>1802</v>
      </c>
      <c r="G3943" s="452" t="s">
        <v>1436</v>
      </c>
      <c r="H3943" s="453">
        <v>10430</v>
      </c>
      <c r="I3943" s="452" t="s">
        <v>1678</v>
      </c>
      <c r="J3943" s="455"/>
      <c r="K3943" s="452" t="s">
        <v>1533</v>
      </c>
      <c r="L3943" s="452" t="s">
        <v>1439</v>
      </c>
      <c r="M3943" s="452" t="s">
        <v>1452</v>
      </c>
      <c r="N3943" s="454">
        <v>44525</v>
      </c>
      <c r="O3943" s="452" t="s">
        <v>1534</v>
      </c>
      <c r="P3943" s="454">
        <v>44525</v>
      </c>
    </row>
    <row r="3944" spans="1:16" x14ac:dyDescent="0.2">
      <c r="A3944" s="451" t="s">
        <v>2768</v>
      </c>
      <c r="B3944" s="451" t="s">
        <v>1717</v>
      </c>
      <c r="C3944" s="451" t="s">
        <v>1432</v>
      </c>
      <c r="D3944" s="451" t="s">
        <v>1433</v>
      </c>
      <c r="E3944" s="451" t="s">
        <v>1434</v>
      </c>
      <c r="F3944" s="451" t="s">
        <v>2307</v>
      </c>
      <c r="G3944" s="452" t="s">
        <v>1436</v>
      </c>
      <c r="H3944" s="453">
        <v>75027</v>
      </c>
      <c r="I3944" s="452" t="s">
        <v>1654</v>
      </c>
      <c r="J3944" s="452" t="s">
        <v>1438</v>
      </c>
      <c r="K3944" s="452" t="s">
        <v>1438</v>
      </c>
      <c r="L3944" s="452" t="s">
        <v>1439</v>
      </c>
      <c r="M3944" s="452" t="s">
        <v>1440</v>
      </c>
      <c r="N3944" s="454">
        <v>44312</v>
      </c>
      <c r="O3944" s="452" t="s">
        <v>1440</v>
      </c>
      <c r="P3944" s="454">
        <v>44468</v>
      </c>
    </row>
    <row r="3945" spans="1:16" x14ac:dyDescent="0.2">
      <c r="A3945" s="451" t="s">
        <v>2768</v>
      </c>
      <c r="B3945" s="451" t="s">
        <v>1717</v>
      </c>
      <c r="C3945" s="451" t="s">
        <v>1432</v>
      </c>
      <c r="D3945" s="451" t="s">
        <v>1433</v>
      </c>
      <c r="E3945" s="451" t="s">
        <v>1434</v>
      </c>
      <c r="F3945" s="451" t="s">
        <v>1901</v>
      </c>
      <c r="G3945" s="452" t="s">
        <v>1436</v>
      </c>
      <c r="H3945" s="453">
        <v>176924</v>
      </c>
      <c r="I3945" s="452" t="s">
        <v>1665</v>
      </c>
      <c r="J3945" s="452" t="s">
        <v>1438</v>
      </c>
      <c r="K3945" s="452" t="s">
        <v>1438</v>
      </c>
      <c r="L3945" s="452" t="s">
        <v>1439</v>
      </c>
      <c r="M3945" s="452" t="s">
        <v>1440</v>
      </c>
      <c r="N3945" s="454">
        <v>44312</v>
      </c>
      <c r="O3945" s="452" t="s">
        <v>1440</v>
      </c>
      <c r="P3945" s="454">
        <v>44468</v>
      </c>
    </row>
    <row r="3946" spans="1:16" ht="21" x14ac:dyDescent="0.2">
      <c r="A3946" s="451" t="s">
        <v>2769</v>
      </c>
      <c r="B3946" s="451" t="s">
        <v>1463</v>
      </c>
      <c r="C3946" s="451" t="s">
        <v>1432</v>
      </c>
      <c r="D3946" s="451" t="s">
        <v>1433</v>
      </c>
      <c r="E3946" s="451" t="s">
        <v>1442</v>
      </c>
      <c r="F3946" s="451" t="s">
        <v>1584</v>
      </c>
      <c r="G3946" s="452" t="s">
        <v>1436</v>
      </c>
      <c r="H3946" s="453">
        <v>1487736</v>
      </c>
      <c r="I3946" s="452" t="s">
        <v>1650</v>
      </c>
      <c r="J3946" s="452" t="s">
        <v>1438</v>
      </c>
      <c r="K3946" s="452" t="s">
        <v>1438</v>
      </c>
      <c r="L3946" s="452" t="s">
        <v>1439</v>
      </c>
      <c r="M3946" s="452" t="s">
        <v>1440</v>
      </c>
      <c r="N3946" s="454">
        <v>44309</v>
      </c>
      <c r="O3946" s="452" t="s">
        <v>1440</v>
      </c>
      <c r="P3946" s="454">
        <v>44468</v>
      </c>
    </row>
    <row r="3947" spans="1:16" x14ac:dyDescent="0.2">
      <c r="A3947" s="451" t="s">
        <v>2769</v>
      </c>
      <c r="B3947" s="451" t="s">
        <v>1693</v>
      </c>
      <c r="C3947" s="451" t="s">
        <v>1432</v>
      </c>
      <c r="D3947" s="451" t="s">
        <v>1433</v>
      </c>
      <c r="E3947" s="451" t="s">
        <v>1434</v>
      </c>
      <c r="F3947" s="451" t="s">
        <v>1658</v>
      </c>
      <c r="G3947" s="452" t="s">
        <v>1436</v>
      </c>
      <c r="H3947" s="453">
        <v>19166</v>
      </c>
      <c r="I3947" s="452" t="s">
        <v>1648</v>
      </c>
      <c r="J3947" s="452" t="s">
        <v>1438</v>
      </c>
      <c r="K3947" s="452" t="s">
        <v>1438</v>
      </c>
      <c r="L3947" s="452" t="s">
        <v>1439</v>
      </c>
      <c r="M3947" s="452" t="s">
        <v>1440</v>
      </c>
      <c r="N3947" s="454">
        <v>44309</v>
      </c>
      <c r="O3947" s="452" t="s">
        <v>1440</v>
      </c>
      <c r="P3947" s="454">
        <v>44468</v>
      </c>
    </row>
    <row r="3948" spans="1:16" x14ac:dyDescent="0.2">
      <c r="A3948" s="451" t="s">
        <v>2769</v>
      </c>
      <c r="B3948" s="451" t="s">
        <v>1695</v>
      </c>
      <c r="C3948" s="451" t="s">
        <v>1432</v>
      </c>
      <c r="D3948" s="451" t="s">
        <v>1466</v>
      </c>
      <c r="E3948" s="451" t="s">
        <v>1442</v>
      </c>
      <c r="F3948" s="451" t="s">
        <v>1757</v>
      </c>
      <c r="G3948" s="452" t="s">
        <v>1436</v>
      </c>
      <c r="H3948" s="453">
        <v>142866.25</v>
      </c>
      <c r="I3948" s="452" t="s">
        <v>1655</v>
      </c>
      <c r="J3948" s="452" t="s">
        <v>1438</v>
      </c>
      <c r="K3948" s="452" t="s">
        <v>1438</v>
      </c>
      <c r="L3948" s="452" t="s">
        <v>1439</v>
      </c>
      <c r="M3948" s="452" t="s">
        <v>1440</v>
      </c>
      <c r="N3948" s="454">
        <v>44341</v>
      </c>
      <c r="O3948" s="452" t="s">
        <v>1440</v>
      </c>
      <c r="P3948" s="454">
        <v>44468</v>
      </c>
    </row>
    <row r="3949" spans="1:16" x14ac:dyDescent="0.2">
      <c r="A3949" s="451" t="s">
        <v>2769</v>
      </c>
      <c r="B3949" s="451" t="s">
        <v>1697</v>
      </c>
      <c r="C3949" s="451" t="s">
        <v>1432</v>
      </c>
      <c r="D3949" s="451" t="s">
        <v>1433</v>
      </c>
      <c r="E3949" s="451" t="s">
        <v>1434</v>
      </c>
      <c r="F3949" s="451" t="s">
        <v>1897</v>
      </c>
      <c r="G3949" s="452" t="s">
        <v>1436</v>
      </c>
      <c r="H3949" s="453">
        <v>21876</v>
      </c>
      <c r="I3949" s="452" t="s">
        <v>1670</v>
      </c>
      <c r="J3949" s="452" t="s">
        <v>1438</v>
      </c>
      <c r="K3949" s="452" t="s">
        <v>1438</v>
      </c>
      <c r="L3949" s="452" t="s">
        <v>1439</v>
      </c>
      <c r="M3949" s="452" t="s">
        <v>1440</v>
      </c>
      <c r="N3949" s="454">
        <v>44309</v>
      </c>
      <c r="O3949" s="452" t="s">
        <v>1440</v>
      </c>
      <c r="P3949" s="454">
        <v>44468</v>
      </c>
    </row>
    <row r="3950" spans="1:16" x14ac:dyDescent="0.2">
      <c r="A3950" s="451" t="s">
        <v>2769</v>
      </c>
      <c r="B3950" s="451" t="s">
        <v>1697</v>
      </c>
      <c r="C3950" s="451" t="s">
        <v>1432</v>
      </c>
      <c r="D3950" s="451" t="s">
        <v>1466</v>
      </c>
      <c r="E3950" s="451" t="s">
        <v>1434</v>
      </c>
      <c r="F3950" s="451" t="s">
        <v>1743</v>
      </c>
      <c r="G3950" s="452" t="s">
        <v>1436</v>
      </c>
      <c r="H3950" s="453">
        <v>3063</v>
      </c>
      <c r="I3950" s="452" t="s">
        <v>1488</v>
      </c>
      <c r="J3950" s="452" t="s">
        <v>1438</v>
      </c>
      <c r="K3950" s="452" t="s">
        <v>1438</v>
      </c>
      <c r="L3950" s="452" t="s">
        <v>1439</v>
      </c>
      <c r="M3950" s="452" t="s">
        <v>1440</v>
      </c>
      <c r="N3950" s="454">
        <v>44342</v>
      </c>
      <c r="O3950" s="452" t="s">
        <v>1440</v>
      </c>
      <c r="P3950" s="454">
        <v>44468</v>
      </c>
    </row>
    <row r="3951" spans="1:16" x14ac:dyDescent="0.2">
      <c r="A3951" s="451" t="s">
        <v>2769</v>
      </c>
      <c r="B3951" s="451" t="s">
        <v>1697</v>
      </c>
      <c r="C3951" s="451" t="s">
        <v>1432</v>
      </c>
      <c r="D3951" s="451" t="s">
        <v>1448</v>
      </c>
      <c r="E3951" s="451" t="s">
        <v>1544</v>
      </c>
      <c r="F3951" s="451" t="s">
        <v>2329</v>
      </c>
      <c r="G3951" s="452" t="s">
        <v>1436</v>
      </c>
      <c r="H3951" s="453">
        <v>5220</v>
      </c>
      <c r="I3951" s="452" t="s">
        <v>1564</v>
      </c>
      <c r="J3951" s="455"/>
      <c r="K3951" s="452" t="s">
        <v>1533</v>
      </c>
      <c r="L3951" s="452" t="s">
        <v>1439</v>
      </c>
      <c r="M3951" s="452" t="s">
        <v>1452</v>
      </c>
      <c r="N3951" s="454">
        <v>44539</v>
      </c>
      <c r="O3951" s="452" t="s">
        <v>1453</v>
      </c>
      <c r="P3951" s="454">
        <v>44544</v>
      </c>
    </row>
    <row r="3952" spans="1:16" ht="21" x14ac:dyDescent="0.2">
      <c r="A3952" s="451" t="s">
        <v>2769</v>
      </c>
      <c r="B3952" s="451" t="s">
        <v>1703</v>
      </c>
      <c r="C3952" s="451" t="s">
        <v>1432</v>
      </c>
      <c r="D3952" s="451" t="s">
        <v>1491</v>
      </c>
      <c r="E3952" s="451" t="s">
        <v>1442</v>
      </c>
      <c r="F3952" s="451" t="s">
        <v>1907</v>
      </c>
      <c r="G3952" s="452" t="s">
        <v>1436</v>
      </c>
      <c r="H3952" s="453">
        <v>12700</v>
      </c>
      <c r="I3952" s="452" t="s">
        <v>1613</v>
      </c>
      <c r="J3952" s="452" t="s">
        <v>1438</v>
      </c>
      <c r="K3952" s="452" t="s">
        <v>1438</v>
      </c>
      <c r="L3952" s="452" t="s">
        <v>1439</v>
      </c>
      <c r="M3952" s="452" t="s">
        <v>1440</v>
      </c>
      <c r="N3952" s="454">
        <v>44370</v>
      </c>
      <c r="O3952" s="452" t="s">
        <v>1440</v>
      </c>
      <c r="P3952" s="454">
        <v>44468</v>
      </c>
    </row>
    <row r="3953" spans="1:16" ht="21" x14ac:dyDescent="0.2">
      <c r="A3953" s="451" t="s">
        <v>2769</v>
      </c>
      <c r="B3953" s="451" t="s">
        <v>1703</v>
      </c>
      <c r="C3953" s="451" t="s">
        <v>1432</v>
      </c>
      <c r="D3953" s="451" t="s">
        <v>1491</v>
      </c>
      <c r="E3953" s="451" t="s">
        <v>1434</v>
      </c>
      <c r="F3953" s="451" t="s">
        <v>2611</v>
      </c>
      <c r="G3953" s="452" t="s">
        <v>1436</v>
      </c>
      <c r="H3953" s="453">
        <v>810</v>
      </c>
      <c r="I3953" s="452" t="s">
        <v>1609</v>
      </c>
      <c r="J3953" s="452" t="s">
        <v>1438</v>
      </c>
      <c r="K3953" s="452" t="s">
        <v>1438</v>
      </c>
      <c r="L3953" s="452" t="s">
        <v>1439</v>
      </c>
      <c r="M3953" s="452" t="s">
        <v>1440</v>
      </c>
      <c r="N3953" s="454">
        <v>44370</v>
      </c>
      <c r="O3953" s="452" t="s">
        <v>1440</v>
      </c>
      <c r="P3953" s="454">
        <v>44468</v>
      </c>
    </row>
    <row r="3954" spans="1:16" ht="21" x14ac:dyDescent="0.2">
      <c r="A3954" s="451" t="s">
        <v>2769</v>
      </c>
      <c r="B3954" s="451" t="s">
        <v>1703</v>
      </c>
      <c r="C3954" s="451" t="s">
        <v>1432</v>
      </c>
      <c r="D3954" s="451" t="s">
        <v>1507</v>
      </c>
      <c r="E3954" s="451" t="s">
        <v>1442</v>
      </c>
      <c r="F3954" s="451" t="s">
        <v>2489</v>
      </c>
      <c r="G3954" s="452" t="s">
        <v>1436</v>
      </c>
      <c r="H3954" s="453">
        <v>-12700</v>
      </c>
      <c r="I3954" s="452" t="s">
        <v>1707</v>
      </c>
      <c r="J3954" s="452" t="s">
        <v>1438</v>
      </c>
      <c r="K3954" s="452" t="s">
        <v>1438</v>
      </c>
      <c r="L3954" s="452" t="s">
        <v>1439</v>
      </c>
      <c r="M3954" s="452" t="s">
        <v>1440</v>
      </c>
      <c r="N3954" s="454">
        <v>44384</v>
      </c>
      <c r="O3954" s="452" t="s">
        <v>1440</v>
      </c>
      <c r="P3954" s="454">
        <v>44468</v>
      </c>
    </row>
    <row r="3955" spans="1:16" x14ac:dyDescent="0.2">
      <c r="A3955" s="451" t="s">
        <v>2769</v>
      </c>
      <c r="B3955" s="451" t="s">
        <v>1758</v>
      </c>
      <c r="C3955" s="451" t="s">
        <v>1432</v>
      </c>
      <c r="D3955" s="451" t="s">
        <v>1466</v>
      </c>
      <c r="E3955" s="451" t="s">
        <v>1442</v>
      </c>
      <c r="F3955" s="451" t="s">
        <v>2701</v>
      </c>
      <c r="G3955" s="452" t="s">
        <v>1436</v>
      </c>
      <c r="H3955" s="453">
        <v>9463.14</v>
      </c>
      <c r="I3955" s="452" t="s">
        <v>1482</v>
      </c>
      <c r="J3955" s="452" t="s">
        <v>1438</v>
      </c>
      <c r="K3955" s="452" t="s">
        <v>1438</v>
      </c>
      <c r="L3955" s="452" t="s">
        <v>1439</v>
      </c>
      <c r="M3955" s="452" t="s">
        <v>1440</v>
      </c>
      <c r="N3955" s="454">
        <v>44329</v>
      </c>
      <c r="O3955" s="452" t="s">
        <v>1440</v>
      </c>
      <c r="P3955" s="454">
        <v>44468</v>
      </c>
    </row>
    <row r="3956" spans="1:16" ht="21" x14ac:dyDescent="0.2">
      <c r="A3956" s="451" t="s">
        <v>2769</v>
      </c>
      <c r="B3956" s="451" t="s">
        <v>1758</v>
      </c>
      <c r="C3956" s="451" t="s">
        <v>1432</v>
      </c>
      <c r="D3956" s="451" t="s">
        <v>1531</v>
      </c>
      <c r="E3956" s="451" t="s">
        <v>1538</v>
      </c>
      <c r="F3956" s="451" t="s">
        <v>1467</v>
      </c>
      <c r="G3956" s="452" t="s">
        <v>1436</v>
      </c>
      <c r="H3956" s="453">
        <v>46001.38</v>
      </c>
      <c r="I3956" s="452" t="s">
        <v>1539</v>
      </c>
      <c r="J3956" s="455"/>
      <c r="K3956" s="452" t="s">
        <v>1533</v>
      </c>
      <c r="L3956" s="452" t="s">
        <v>1439</v>
      </c>
      <c r="M3956" s="452" t="s">
        <v>1452</v>
      </c>
      <c r="N3956" s="454">
        <v>44498</v>
      </c>
      <c r="O3956" s="452" t="s">
        <v>1534</v>
      </c>
      <c r="P3956" s="454">
        <v>44498</v>
      </c>
    </row>
    <row r="3957" spans="1:16" x14ac:dyDescent="0.2">
      <c r="A3957" s="451" t="s">
        <v>2769</v>
      </c>
      <c r="B3957" s="451" t="s">
        <v>1708</v>
      </c>
      <c r="C3957" s="451" t="s">
        <v>1432</v>
      </c>
      <c r="D3957" s="451" t="s">
        <v>1507</v>
      </c>
      <c r="E3957" s="451" t="s">
        <v>1442</v>
      </c>
      <c r="F3957" s="451" t="s">
        <v>2662</v>
      </c>
      <c r="G3957" s="452" t="s">
        <v>1436</v>
      </c>
      <c r="H3957" s="453">
        <v>12700</v>
      </c>
      <c r="I3957" s="452" t="s">
        <v>1707</v>
      </c>
      <c r="J3957" s="452" t="s">
        <v>1438</v>
      </c>
      <c r="K3957" s="452" t="s">
        <v>1438</v>
      </c>
      <c r="L3957" s="452" t="s">
        <v>1439</v>
      </c>
      <c r="M3957" s="452" t="s">
        <v>1440</v>
      </c>
      <c r="N3957" s="454">
        <v>44384</v>
      </c>
      <c r="O3957" s="452" t="s">
        <v>1440</v>
      </c>
      <c r="P3957" s="454">
        <v>44468</v>
      </c>
    </row>
    <row r="3958" spans="1:16" ht="21" x14ac:dyDescent="0.2">
      <c r="A3958" s="451" t="s">
        <v>2769</v>
      </c>
      <c r="B3958" s="451" t="s">
        <v>1708</v>
      </c>
      <c r="C3958" s="451" t="s">
        <v>1432</v>
      </c>
      <c r="D3958" s="451" t="s">
        <v>1531</v>
      </c>
      <c r="E3958" s="451" t="s">
        <v>1568</v>
      </c>
      <c r="F3958" s="451" t="s">
        <v>1561</v>
      </c>
      <c r="G3958" s="452" t="s">
        <v>1436</v>
      </c>
      <c r="H3958" s="453">
        <v>1087.5</v>
      </c>
      <c r="I3958" s="452" t="s">
        <v>1627</v>
      </c>
      <c r="J3958" s="455"/>
      <c r="K3958" s="452" t="s">
        <v>1533</v>
      </c>
      <c r="L3958" s="452" t="s">
        <v>1439</v>
      </c>
      <c r="M3958" s="452" t="s">
        <v>1452</v>
      </c>
      <c r="N3958" s="454">
        <v>44496</v>
      </c>
      <c r="O3958" s="452" t="s">
        <v>1534</v>
      </c>
      <c r="P3958" s="454">
        <v>44497</v>
      </c>
    </row>
    <row r="3959" spans="1:16" ht="21" x14ac:dyDescent="0.2">
      <c r="A3959" s="451" t="s">
        <v>2769</v>
      </c>
      <c r="B3959" s="451" t="s">
        <v>1708</v>
      </c>
      <c r="C3959" s="451" t="s">
        <v>1432</v>
      </c>
      <c r="D3959" s="451" t="s">
        <v>1531</v>
      </c>
      <c r="E3959" s="451" t="s">
        <v>1628</v>
      </c>
      <c r="F3959" s="451" t="s">
        <v>1561</v>
      </c>
      <c r="G3959" s="452" t="s">
        <v>1436</v>
      </c>
      <c r="H3959" s="453">
        <v>1063.1300000000001</v>
      </c>
      <c r="I3959" s="452" t="s">
        <v>1629</v>
      </c>
      <c r="J3959" s="455"/>
      <c r="K3959" s="452" t="s">
        <v>1533</v>
      </c>
      <c r="L3959" s="452" t="s">
        <v>1439</v>
      </c>
      <c r="M3959" s="452" t="s">
        <v>1452</v>
      </c>
      <c r="N3959" s="454">
        <v>44496</v>
      </c>
      <c r="O3959" s="452" t="s">
        <v>1534</v>
      </c>
      <c r="P3959" s="454">
        <v>44497</v>
      </c>
    </row>
    <row r="3960" spans="1:16" x14ac:dyDescent="0.2">
      <c r="A3960" s="451" t="s">
        <v>2769</v>
      </c>
      <c r="B3960" s="451" t="s">
        <v>1575</v>
      </c>
      <c r="C3960" s="451" t="s">
        <v>1432</v>
      </c>
      <c r="D3960" s="451" t="s">
        <v>1507</v>
      </c>
      <c r="E3960" s="451" t="s">
        <v>1442</v>
      </c>
      <c r="F3960" s="451" t="s">
        <v>1911</v>
      </c>
      <c r="G3960" s="452" t="s">
        <v>1436</v>
      </c>
      <c r="H3960" s="453">
        <v>19283</v>
      </c>
      <c r="I3960" s="452" t="s">
        <v>1712</v>
      </c>
      <c r="J3960" s="452" t="s">
        <v>1438</v>
      </c>
      <c r="K3960" s="452" t="s">
        <v>1438</v>
      </c>
      <c r="L3960" s="452" t="s">
        <v>1439</v>
      </c>
      <c r="M3960" s="452" t="s">
        <v>1440</v>
      </c>
      <c r="N3960" s="454">
        <v>44399</v>
      </c>
      <c r="O3960" s="452" t="s">
        <v>1440</v>
      </c>
      <c r="P3960" s="454">
        <v>44468</v>
      </c>
    </row>
    <row r="3961" spans="1:16" ht="21" x14ac:dyDescent="0.2">
      <c r="A3961" s="451" t="s">
        <v>2769</v>
      </c>
      <c r="B3961" s="451" t="s">
        <v>1575</v>
      </c>
      <c r="C3961" s="451" t="s">
        <v>1432</v>
      </c>
      <c r="D3961" s="451" t="s">
        <v>1448</v>
      </c>
      <c r="E3961" s="451" t="s">
        <v>1460</v>
      </c>
      <c r="F3961" s="451" t="s">
        <v>1561</v>
      </c>
      <c r="G3961" s="452" t="s">
        <v>1436</v>
      </c>
      <c r="H3961" s="453">
        <v>15427</v>
      </c>
      <c r="I3961" s="452" t="s">
        <v>1462</v>
      </c>
      <c r="J3961" s="455"/>
      <c r="K3961" s="452" t="s">
        <v>1533</v>
      </c>
      <c r="L3961" s="452" t="s">
        <v>1439</v>
      </c>
      <c r="M3961" s="452" t="s">
        <v>1452</v>
      </c>
      <c r="N3961" s="454">
        <v>44550</v>
      </c>
      <c r="O3961" s="452" t="s">
        <v>1453</v>
      </c>
      <c r="P3961" s="454">
        <v>44553</v>
      </c>
    </row>
    <row r="3962" spans="1:16" x14ac:dyDescent="0.2">
      <c r="A3962" s="451" t="s">
        <v>2769</v>
      </c>
      <c r="B3962" s="451" t="s">
        <v>1713</v>
      </c>
      <c r="C3962" s="451" t="s">
        <v>1432</v>
      </c>
      <c r="D3962" s="451" t="s">
        <v>1466</v>
      </c>
      <c r="E3962" s="451" t="s">
        <v>1434</v>
      </c>
      <c r="F3962" s="451" t="s">
        <v>1790</v>
      </c>
      <c r="G3962" s="452" t="s">
        <v>1436</v>
      </c>
      <c r="H3962" s="453">
        <v>7942</v>
      </c>
      <c r="I3962" s="452" t="s">
        <v>1676</v>
      </c>
      <c r="J3962" s="452" t="s">
        <v>1438</v>
      </c>
      <c r="K3962" s="452" t="s">
        <v>1438</v>
      </c>
      <c r="L3962" s="452" t="s">
        <v>1439</v>
      </c>
      <c r="M3962" s="452" t="s">
        <v>1440</v>
      </c>
      <c r="N3962" s="454">
        <v>44330</v>
      </c>
      <c r="O3962" s="452" t="s">
        <v>1440</v>
      </c>
      <c r="P3962" s="454">
        <v>44468</v>
      </c>
    </row>
    <row r="3963" spans="1:16" x14ac:dyDescent="0.2">
      <c r="A3963" s="451" t="s">
        <v>2769</v>
      </c>
      <c r="B3963" s="451" t="s">
        <v>1713</v>
      </c>
      <c r="C3963" s="451" t="s">
        <v>1432</v>
      </c>
      <c r="D3963" s="451" t="s">
        <v>1507</v>
      </c>
      <c r="E3963" s="451" t="s">
        <v>1434</v>
      </c>
      <c r="F3963" s="451" t="s">
        <v>1692</v>
      </c>
      <c r="G3963" s="452" t="s">
        <v>1436</v>
      </c>
      <c r="H3963" s="453">
        <v>58984</v>
      </c>
      <c r="I3963" s="452" t="s">
        <v>1640</v>
      </c>
      <c r="J3963" s="452" t="s">
        <v>1438</v>
      </c>
      <c r="K3963" s="452" t="s">
        <v>1438</v>
      </c>
      <c r="L3963" s="452" t="s">
        <v>1439</v>
      </c>
      <c r="M3963" s="452" t="s">
        <v>1440</v>
      </c>
      <c r="N3963" s="454">
        <v>44384</v>
      </c>
      <c r="O3963" s="452" t="s">
        <v>1440</v>
      </c>
      <c r="P3963" s="454">
        <v>44468</v>
      </c>
    </row>
    <row r="3964" spans="1:16" ht="21" x14ac:dyDescent="0.2">
      <c r="A3964" s="451" t="s">
        <v>2769</v>
      </c>
      <c r="B3964" s="451" t="s">
        <v>1713</v>
      </c>
      <c r="C3964" s="451" t="s">
        <v>1432</v>
      </c>
      <c r="D3964" s="451" t="s">
        <v>1540</v>
      </c>
      <c r="E3964" s="451" t="s">
        <v>1677</v>
      </c>
      <c r="F3964" s="451" t="s">
        <v>1831</v>
      </c>
      <c r="G3964" s="452" t="s">
        <v>1436</v>
      </c>
      <c r="H3964" s="453">
        <v>11247</v>
      </c>
      <c r="I3964" s="452" t="s">
        <v>1678</v>
      </c>
      <c r="J3964" s="455"/>
      <c r="K3964" s="452" t="s">
        <v>1533</v>
      </c>
      <c r="L3964" s="452" t="s">
        <v>1439</v>
      </c>
      <c r="M3964" s="452" t="s">
        <v>1452</v>
      </c>
      <c r="N3964" s="454">
        <v>44525</v>
      </c>
      <c r="O3964" s="452" t="s">
        <v>1534</v>
      </c>
      <c r="P3964" s="454">
        <v>44525</v>
      </c>
    </row>
    <row r="3965" spans="1:16" x14ac:dyDescent="0.2">
      <c r="A3965" s="451" t="s">
        <v>2769</v>
      </c>
      <c r="B3965" s="451" t="s">
        <v>1717</v>
      </c>
      <c r="C3965" s="451" t="s">
        <v>1432</v>
      </c>
      <c r="D3965" s="451" t="s">
        <v>1433</v>
      </c>
      <c r="E3965" s="451" t="s">
        <v>1434</v>
      </c>
      <c r="F3965" s="451" t="s">
        <v>1740</v>
      </c>
      <c r="G3965" s="452" t="s">
        <v>1436</v>
      </c>
      <c r="H3965" s="453">
        <v>138297</v>
      </c>
      <c r="I3965" s="452" t="s">
        <v>1654</v>
      </c>
      <c r="J3965" s="452" t="s">
        <v>1438</v>
      </c>
      <c r="K3965" s="452" t="s">
        <v>1438</v>
      </c>
      <c r="L3965" s="452" t="s">
        <v>1439</v>
      </c>
      <c r="M3965" s="452" t="s">
        <v>1440</v>
      </c>
      <c r="N3965" s="454">
        <v>44312</v>
      </c>
      <c r="O3965" s="452" t="s">
        <v>1440</v>
      </c>
      <c r="P3965" s="454">
        <v>44468</v>
      </c>
    </row>
    <row r="3966" spans="1:16" ht="21" x14ac:dyDescent="0.2">
      <c r="A3966" s="451" t="s">
        <v>2770</v>
      </c>
      <c r="B3966" s="451" t="s">
        <v>1463</v>
      </c>
      <c r="C3966" s="451" t="s">
        <v>1432</v>
      </c>
      <c r="D3966" s="451" t="s">
        <v>1433</v>
      </c>
      <c r="E3966" s="451" t="s">
        <v>1442</v>
      </c>
      <c r="F3966" s="451" t="s">
        <v>2225</v>
      </c>
      <c r="G3966" s="452" t="s">
        <v>1436</v>
      </c>
      <c r="H3966" s="453">
        <v>1759073</v>
      </c>
      <c r="I3966" s="452" t="s">
        <v>1650</v>
      </c>
      <c r="J3966" s="452" t="s">
        <v>1438</v>
      </c>
      <c r="K3966" s="452" t="s">
        <v>1438</v>
      </c>
      <c r="L3966" s="452" t="s">
        <v>1439</v>
      </c>
      <c r="M3966" s="452" t="s">
        <v>1440</v>
      </c>
      <c r="N3966" s="454">
        <v>44309</v>
      </c>
      <c r="O3966" s="452" t="s">
        <v>1440</v>
      </c>
      <c r="P3966" s="454">
        <v>44468</v>
      </c>
    </row>
    <row r="3967" spans="1:16" x14ac:dyDescent="0.2">
      <c r="A3967" s="451" t="s">
        <v>2770</v>
      </c>
      <c r="B3967" s="451" t="s">
        <v>1693</v>
      </c>
      <c r="C3967" s="451" t="s">
        <v>1432</v>
      </c>
      <c r="D3967" s="451" t="s">
        <v>1433</v>
      </c>
      <c r="E3967" s="451" t="s">
        <v>1434</v>
      </c>
      <c r="F3967" s="451" t="s">
        <v>1445</v>
      </c>
      <c r="G3967" s="452" t="s">
        <v>1436</v>
      </c>
      <c r="H3967" s="453">
        <v>63440</v>
      </c>
      <c r="I3967" s="452" t="s">
        <v>1648</v>
      </c>
      <c r="J3967" s="452" t="s">
        <v>1438</v>
      </c>
      <c r="K3967" s="452" t="s">
        <v>1438</v>
      </c>
      <c r="L3967" s="452" t="s">
        <v>1439</v>
      </c>
      <c r="M3967" s="452" t="s">
        <v>1440</v>
      </c>
      <c r="N3967" s="454">
        <v>44309</v>
      </c>
      <c r="O3967" s="452" t="s">
        <v>1440</v>
      </c>
      <c r="P3967" s="454">
        <v>44468</v>
      </c>
    </row>
    <row r="3968" spans="1:16" x14ac:dyDescent="0.2">
      <c r="A3968" s="451" t="s">
        <v>2770</v>
      </c>
      <c r="B3968" s="451" t="s">
        <v>1695</v>
      </c>
      <c r="C3968" s="451" t="s">
        <v>1432</v>
      </c>
      <c r="D3968" s="451" t="s">
        <v>1466</v>
      </c>
      <c r="E3968" s="451" t="s">
        <v>1442</v>
      </c>
      <c r="F3968" s="451" t="s">
        <v>1698</v>
      </c>
      <c r="G3968" s="452" t="s">
        <v>1436</v>
      </c>
      <c r="H3968" s="453">
        <v>238650.39</v>
      </c>
      <c r="I3968" s="452" t="s">
        <v>1655</v>
      </c>
      <c r="J3968" s="452" t="s">
        <v>1438</v>
      </c>
      <c r="K3968" s="452" t="s">
        <v>1438</v>
      </c>
      <c r="L3968" s="452" t="s">
        <v>1439</v>
      </c>
      <c r="M3968" s="452" t="s">
        <v>1440</v>
      </c>
      <c r="N3968" s="454">
        <v>44341</v>
      </c>
      <c r="O3968" s="452" t="s">
        <v>1440</v>
      </c>
      <c r="P3968" s="454">
        <v>44468</v>
      </c>
    </row>
    <row r="3969" spans="1:16" x14ac:dyDescent="0.2">
      <c r="A3969" s="451" t="s">
        <v>2770</v>
      </c>
      <c r="B3969" s="451" t="s">
        <v>1697</v>
      </c>
      <c r="C3969" s="451" t="s">
        <v>1432</v>
      </c>
      <c r="D3969" s="451" t="s">
        <v>1433</v>
      </c>
      <c r="E3969" s="451" t="s">
        <v>1434</v>
      </c>
      <c r="F3969" s="451" t="s">
        <v>1755</v>
      </c>
      <c r="G3969" s="452" t="s">
        <v>1436</v>
      </c>
      <c r="H3969" s="453">
        <v>32786</v>
      </c>
      <c r="I3969" s="452" t="s">
        <v>1670</v>
      </c>
      <c r="J3969" s="452" t="s">
        <v>1438</v>
      </c>
      <c r="K3969" s="452" t="s">
        <v>1438</v>
      </c>
      <c r="L3969" s="452" t="s">
        <v>1439</v>
      </c>
      <c r="M3969" s="452" t="s">
        <v>1440</v>
      </c>
      <c r="N3969" s="454">
        <v>44309</v>
      </c>
      <c r="O3969" s="452" t="s">
        <v>1440</v>
      </c>
      <c r="P3969" s="454">
        <v>44468</v>
      </c>
    </row>
    <row r="3970" spans="1:16" x14ac:dyDescent="0.2">
      <c r="A3970" s="451" t="s">
        <v>2770</v>
      </c>
      <c r="B3970" s="451" t="s">
        <v>1697</v>
      </c>
      <c r="C3970" s="451" t="s">
        <v>1432</v>
      </c>
      <c r="D3970" s="451" t="s">
        <v>1466</v>
      </c>
      <c r="E3970" s="451" t="s">
        <v>1434</v>
      </c>
      <c r="F3970" s="451" t="s">
        <v>1959</v>
      </c>
      <c r="G3970" s="452" t="s">
        <v>1436</v>
      </c>
      <c r="H3970" s="453">
        <v>4889</v>
      </c>
      <c r="I3970" s="452" t="s">
        <v>1488</v>
      </c>
      <c r="J3970" s="452" t="s">
        <v>1438</v>
      </c>
      <c r="K3970" s="452" t="s">
        <v>1438</v>
      </c>
      <c r="L3970" s="452" t="s">
        <v>1439</v>
      </c>
      <c r="M3970" s="452" t="s">
        <v>1440</v>
      </c>
      <c r="N3970" s="454">
        <v>44342</v>
      </c>
      <c r="O3970" s="452" t="s">
        <v>1440</v>
      </c>
      <c r="P3970" s="454">
        <v>44468</v>
      </c>
    </row>
    <row r="3971" spans="1:16" x14ac:dyDescent="0.2">
      <c r="A3971" s="451" t="s">
        <v>2770</v>
      </c>
      <c r="B3971" s="451" t="s">
        <v>1697</v>
      </c>
      <c r="C3971" s="451" t="s">
        <v>1432</v>
      </c>
      <c r="D3971" s="451" t="s">
        <v>1448</v>
      </c>
      <c r="E3971" s="451" t="s">
        <v>1544</v>
      </c>
      <c r="F3971" s="451" t="s">
        <v>1850</v>
      </c>
      <c r="G3971" s="452" t="s">
        <v>1436</v>
      </c>
      <c r="H3971" s="453">
        <v>15186</v>
      </c>
      <c r="I3971" s="452" t="s">
        <v>1564</v>
      </c>
      <c r="J3971" s="455"/>
      <c r="K3971" s="452" t="s">
        <v>1533</v>
      </c>
      <c r="L3971" s="452" t="s">
        <v>1439</v>
      </c>
      <c r="M3971" s="452" t="s">
        <v>1452</v>
      </c>
      <c r="N3971" s="454">
        <v>44539</v>
      </c>
      <c r="O3971" s="452" t="s">
        <v>1453</v>
      </c>
      <c r="P3971" s="454">
        <v>44544</v>
      </c>
    </row>
    <row r="3972" spans="1:16" ht="21" x14ac:dyDescent="0.2">
      <c r="A3972" s="451" t="s">
        <v>2770</v>
      </c>
      <c r="B3972" s="451" t="s">
        <v>1703</v>
      </c>
      <c r="C3972" s="451" t="s">
        <v>1432</v>
      </c>
      <c r="D3972" s="451" t="s">
        <v>1491</v>
      </c>
      <c r="E3972" s="451" t="s">
        <v>1442</v>
      </c>
      <c r="F3972" s="451" t="s">
        <v>2429</v>
      </c>
      <c r="G3972" s="452" t="s">
        <v>1436</v>
      </c>
      <c r="H3972" s="453">
        <v>15130</v>
      </c>
      <c r="I3972" s="452" t="s">
        <v>1613</v>
      </c>
      <c r="J3972" s="452" t="s">
        <v>1438</v>
      </c>
      <c r="K3972" s="452" t="s">
        <v>1438</v>
      </c>
      <c r="L3972" s="452" t="s">
        <v>1439</v>
      </c>
      <c r="M3972" s="452" t="s">
        <v>1440</v>
      </c>
      <c r="N3972" s="454">
        <v>44370</v>
      </c>
      <c r="O3972" s="452" t="s">
        <v>1440</v>
      </c>
      <c r="P3972" s="454">
        <v>44468</v>
      </c>
    </row>
    <row r="3973" spans="1:16" ht="21" x14ac:dyDescent="0.2">
      <c r="A3973" s="451" t="s">
        <v>2770</v>
      </c>
      <c r="B3973" s="451" t="s">
        <v>1703</v>
      </c>
      <c r="C3973" s="451" t="s">
        <v>1432</v>
      </c>
      <c r="D3973" s="451" t="s">
        <v>1491</v>
      </c>
      <c r="E3973" s="451" t="s">
        <v>1434</v>
      </c>
      <c r="F3973" s="451" t="s">
        <v>2206</v>
      </c>
      <c r="G3973" s="452" t="s">
        <v>1436</v>
      </c>
      <c r="H3973" s="453">
        <v>392</v>
      </c>
      <c r="I3973" s="452" t="s">
        <v>1609</v>
      </c>
      <c r="J3973" s="452" t="s">
        <v>1438</v>
      </c>
      <c r="K3973" s="452" t="s">
        <v>1438</v>
      </c>
      <c r="L3973" s="452" t="s">
        <v>1439</v>
      </c>
      <c r="M3973" s="452" t="s">
        <v>1440</v>
      </c>
      <c r="N3973" s="454">
        <v>44370</v>
      </c>
      <c r="O3973" s="452" t="s">
        <v>1440</v>
      </c>
      <c r="P3973" s="454">
        <v>44468</v>
      </c>
    </row>
    <row r="3974" spans="1:16" ht="21" x14ac:dyDescent="0.2">
      <c r="A3974" s="451" t="s">
        <v>2770</v>
      </c>
      <c r="B3974" s="451" t="s">
        <v>1703</v>
      </c>
      <c r="C3974" s="451" t="s">
        <v>1432</v>
      </c>
      <c r="D3974" s="451" t="s">
        <v>1507</v>
      </c>
      <c r="E3974" s="451" t="s">
        <v>1442</v>
      </c>
      <c r="F3974" s="451" t="s">
        <v>1997</v>
      </c>
      <c r="G3974" s="452" t="s">
        <v>1436</v>
      </c>
      <c r="H3974" s="453">
        <v>-15130</v>
      </c>
      <c r="I3974" s="452" t="s">
        <v>1707</v>
      </c>
      <c r="J3974" s="452" t="s">
        <v>1438</v>
      </c>
      <c r="K3974" s="452" t="s">
        <v>1438</v>
      </c>
      <c r="L3974" s="452" t="s">
        <v>1439</v>
      </c>
      <c r="M3974" s="452" t="s">
        <v>1440</v>
      </c>
      <c r="N3974" s="454">
        <v>44384</v>
      </c>
      <c r="O3974" s="452" t="s">
        <v>1440</v>
      </c>
      <c r="P3974" s="454">
        <v>44468</v>
      </c>
    </row>
    <row r="3975" spans="1:16" x14ac:dyDescent="0.2">
      <c r="A3975" s="451" t="s">
        <v>2770</v>
      </c>
      <c r="B3975" s="451" t="s">
        <v>1758</v>
      </c>
      <c r="C3975" s="451" t="s">
        <v>1432</v>
      </c>
      <c r="D3975" s="451" t="s">
        <v>1466</v>
      </c>
      <c r="E3975" s="451" t="s">
        <v>1442</v>
      </c>
      <c r="F3975" s="451" t="s">
        <v>2592</v>
      </c>
      <c r="G3975" s="452" t="s">
        <v>1436</v>
      </c>
      <c r="H3975" s="453">
        <v>171125.12</v>
      </c>
      <c r="I3975" s="452" t="s">
        <v>1482</v>
      </c>
      <c r="J3975" s="452" t="s">
        <v>1438</v>
      </c>
      <c r="K3975" s="452" t="s">
        <v>1438</v>
      </c>
      <c r="L3975" s="452" t="s">
        <v>1439</v>
      </c>
      <c r="M3975" s="452" t="s">
        <v>1440</v>
      </c>
      <c r="N3975" s="454">
        <v>44329</v>
      </c>
      <c r="O3975" s="452" t="s">
        <v>1440</v>
      </c>
      <c r="P3975" s="454">
        <v>44468</v>
      </c>
    </row>
    <row r="3976" spans="1:16" x14ac:dyDescent="0.2">
      <c r="A3976" s="451" t="s">
        <v>2770</v>
      </c>
      <c r="B3976" s="451" t="s">
        <v>1708</v>
      </c>
      <c r="C3976" s="451" t="s">
        <v>1432</v>
      </c>
      <c r="D3976" s="451" t="s">
        <v>1507</v>
      </c>
      <c r="E3976" s="451" t="s">
        <v>1442</v>
      </c>
      <c r="F3976" s="451" t="s">
        <v>2171</v>
      </c>
      <c r="G3976" s="452" t="s">
        <v>1436</v>
      </c>
      <c r="H3976" s="453">
        <v>15130</v>
      </c>
      <c r="I3976" s="452" t="s">
        <v>1707</v>
      </c>
      <c r="J3976" s="452" t="s">
        <v>1438</v>
      </c>
      <c r="K3976" s="452" t="s">
        <v>1438</v>
      </c>
      <c r="L3976" s="452" t="s">
        <v>1439</v>
      </c>
      <c r="M3976" s="452" t="s">
        <v>1440</v>
      </c>
      <c r="N3976" s="454">
        <v>44384</v>
      </c>
      <c r="O3976" s="452" t="s">
        <v>1440</v>
      </c>
      <c r="P3976" s="454">
        <v>44468</v>
      </c>
    </row>
    <row r="3977" spans="1:16" ht="21" x14ac:dyDescent="0.2">
      <c r="A3977" s="451" t="s">
        <v>2770</v>
      </c>
      <c r="B3977" s="451" t="s">
        <v>1708</v>
      </c>
      <c r="C3977" s="451" t="s">
        <v>1432</v>
      </c>
      <c r="D3977" s="451" t="s">
        <v>1531</v>
      </c>
      <c r="E3977" s="451" t="s">
        <v>1568</v>
      </c>
      <c r="F3977" s="451" t="s">
        <v>1593</v>
      </c>
      <c r="G3977" s="452" t="s">
        <v>1436</v>
      </c>
      <c r="H3977" s="453">
        <v>2827.5</v>
      </c>
      <c r="I3977" s="452" t="s">
        <v>1627</v>
      </c>
      <c r="J3977" s="455"/>
      <c r="K3977" s="452" t="s">
        <v>1533</v>
      </c>
      <c r="L3977" s="452" t="s">
        <v>1439</v>
      </c>
      <c r="M3977" s="452" t="s">
        <v>1452</v>
      </c>
      <c r="N3977" s="454">
        <v>44496</v>
      </c>
      <c r="O3977" s="452" t="s">
        <v>1534</v>
      </c>
      <c r="P3977" s="454">
        <v>44497</v>
      </c>
    </row>
    <row r="3978" spans="1:16" ht="21" x14ac:dyDescent="0.2">
      <c r="A3978" s="451" t="s">
        <v>2770</v>
      </c>
      <c r="B3978" s="451" t="s">
        <v>1708</v>
      </c>
      <c r="C3978" s="451" t="s">
        <v>1432</v>
      </c>
      <c r="D3978" s="451" t="s">
        <v>1531</v>
      </c>
      <c r="E3978" s="451" t="s">
        <v>1628</v>
      </c>
      <c r="F3978" s="451" t="s">
        <v>1593</v>
      </c>
      <c r="G3978" s="452" t="s">
        <v>1436</v>
      </c>
      <c r="H3978" s="453">
        <v>2598.75</v>
      </c>
      <c r="I3978" s="452" t="s">
        <v>1629</v>
      </c>
      <c r="J3978" s="455"/>
      <c r="K3978" s="452" t="s">
        <v>1533</v>
      </c>
      <c r="L3978" s="452" t="s">
        <v>1439</v>
      </c>
      <c r="M3978" s="452" t="s">
        <v>1452</v>
      </c>
      <c r="N3978" s="454">
        <v>44496</v>
      </c>
      <c r="O3978" s="452" t="s">
        <v>1534</v>
      </c>
      <c r="P3978" s="454">
        <v>44497</v>
      </c>
    </row>
    <row r="3979" spans="1:16" x14ac:dyDescent="0.2">
      <c r="A3979" s="451" t="s">
        <v>2770</v>
      </c>
      <c r="B3979" s="451" t="s">
        <v>1575</v>
      </c>
      <c r="C3979" s="451" t="s">
        <v>1432</v>
      </c>
      <c r="D3979" s="451" t="s">
        <v>1491</v>
      </c>
      <c r="E3979" s="451" t="s">
        <v>1434</v>
      </c>
      <c r="F3979" s="451" t="s">
        <v>2283</v>
      </c>
      <c r="G3979" s="452" t="s">
        <v>1436</v>
      </c>
      <c r="H3979" s="453">
        <v>200</v>
      </c>
      <c r="I3979" s="452" t="s">
        <v>1986</v>
      </c>
      <c r="J3979" s="452" t="s">
        <v>1438</v>
      </c>
      <c r="K3979" s="452" t="s">
        <v>1438</v>
      </c>
      <c r="L3979" s="452" t="s">
        <v>1439</v>
      </c>
      <c r="M3979" s="452" t="s">
        <v>1440</v>
      </c>
      <c r="N3979" s="454">
        <v>44292</v>
      </c>
      <c r="O3979" s="452" t="s">
        <v>1440</v>
      </c>
      <c r="P3979" s="454">
        <v>44468</v>
      </c>
    </row>
    <row r="3980" spans="1:16" x14ac:dyDescent="0.2">
      <c r="A3980" s="451" t="s">
        <v>2770</v>
      </c>
      <c r="B3980" s="451" t="s">
        <v>1575</v>
      </c>
      <c r="C3980" s="451" t="s">
        <v>1432</v>
      </c>
      <c r="D3980" s="451" t="s">
        <v>1507</v>
      </c>
      <c r="E3980" s="451" t="s">
        <v>1442</v>
      </c>
      <c r="F3980" s="451" t="s">
        <v>1809</v>
      </c>
      <c r="G3980" s="452" t="s">
        <v>1436</v>
      </c>
      <c r="H3980" s="453">
        <v>44875</v>
      </c>
      <c r="I3980" s="452" t="s">
        <v>1712</v>
      </c>
      <c r="J3980" s="452" t="s">
        <v>1438</v>
      </c>
      <c r="K3980" s="452" t="s">
        <v>1438</v>
      </c>
      <c r="L3980" s="452" t="s">
        <v>1439</v>
      </c>
      <c r="M3980" s="452" t="s">
        <v>1440</v>
      </c>
      <c r="N3980" s="454">
        <v>44399</v>
      </c>
      <c r="O3980" s="452" t="s">
        <v>1440</v>
      </c>
      <c r="P3980" s="454">
        <v>44468</v>
      </c>
    </row>
    <row r="3981" spans="1:16" x14ac:dyDescent="0.2">
      <c r="A3981" s="451" t="s">
        <v>2770</v>
      </c>
      <c r="B3981" s="451" t="s">
        <v>1575</v>
      </c>
      <c r="C3981" s="451" t="s">
        <v>1432</v>
      </c>
      <c r="D3981" s="451" t="s">
        <v>1540</v>
      </c>
      <c r="E3981" s="451" t="s">
        <v>1623</v>
      </c>
      <c r="F3981" s="451" t="s">
        <v>1624</v>
      </c>
      <c r="G3981" s="452" t="s">
        <v>1436</v>
      </c>
      <c r="H3981" s="453">
        <v>1000</v>
      </c>
      <c r="I3981" s="452" t="s">
        <v>1974</v>
      </c>
      <c r="J3981" s="455"/>
      <c r="K3981" s="452" t="s">
        <v>1533</v>
      </c>
      <c r="L3981" s="452" t="s">
        <v>1439</v>
      </c>
      <c r="M3981" s="452" t="s">
        <v>1452</v>
      </c>
      <c r="N3981" s="454">
        <v>44512</v>
      </c>
      <c r="O3981" s="452" t="s">
        <v>1534</v>
      </c>
      <c r="P3981" s="454">
        <v>44516</v>
      </c>
    </row>
    <row r="3982" spans="1:16" ht="21" x14ac:dyDescent="0.2">
      <c r="A3982" s="451" t="s">
        <v>2770</v>
      </c>
      <c r="B3982" s="451" t="s">
        <v>1575</v>
      </c>
      <c r="C3982" s="451" t="s">
        <v>1432</v>
      </c>
      <c r="D3982" s="451" t="s">
        <v>1448</v>
      </c>
      <c r="E3982" s="451" t="s">
        <v>1460</v>
      </c>
      <c r="F3982" s="451" t="s">
        <v>1593</v>
      </c>
      <c r="G3982" s="452" t="s">
        <v>1436</v>
      </c>
      <c r="H3982" s="453">
        <v>35900</v>
      </c>
      <c r="I3982" s="452" t="s">
        <v>1462</v>
      </c>
      <c r="J3982" s="455"/>
      <c r="K3982" s="452" t="s">
        <v>1533</v>
      </c>
      <c r="L3982" s="452" t="s">
        <v>1439</v>
      </c>
      <c r="M3982" s="452" t="s">
        <v>1452</v>
      </c>
      <c r="N3982" s="454">
        <v>44550</v>
      </c>
      <c r="O3982" s="452" t="s">
        <v>1453</v>
      </c>
      <c r="P3982" s="454">
        <v>44553</v>
      </c>
    </row>
    <row r="3983" spans="1:16" x14ac:dyDescent="0.2">
      <c r="A3983" s="451" t="s">
        <v>2770</v>
      </c>
      <c r="B3983" s="451" t="s">
        <v>1713</v>
      </c>
      <c r="C3983" s="451" t="s">
        <v>1432</v>
      </c>
      <c r="D3983" s="451" t="s">
        <v>1466</v>
      </c>
      <c r="E3983" s="451" t="s">
        <v>1442</v>
      </c>
      <c r="F3983" s="451" t="s">
        <v>1610</v>
      </c>
      <c r="G3983" s="452" t="s">
        <v>1436</v>
      </c>
      <c r="H3983" s="453">
        <v>8258</v>
      </c>
      <c r="I3983" s="452" t="s">
        <v>1676</v>
      </c>
      <c r="J3983" s="452" t="s">
        <v>1438</v>
      </c>
      <c r="K3983" s="452" t="s">
        <v>1438</v>
      </c>
      <c r="L3983" s="452" t="s">
        <v>1439</v>
      </c>
      <c r="M3983" s="452" t="s">
        <v>1440</v>
      </c>
      <c r="N3983" s="454">
        <v>44330</v>
      </c>
      <c r="O3983" s="452" t="s">
        <v>1440</v>
      </c>
      <c r="P3983" s="454">
        <v>44468</v>
      </c>
    </row>
    <row r="3984" spans="1:16" x14ac:dyDescent="0.2">
      <c r="A3984" s="451" t="s">
        <v>2770</v>
      </c>
      <c r="B3984" s="451" t="s">
        <v>1713</v>
      </c>
      <c r="C3984" s="451" t="s">
        <v>1432</v>
      </c>
      <c r="D3984" s="451" t="s">
        <v>1507</v>
      </c>
      <c r="E3984" s="451" t="s">
        <v>1442</v>
      </c>
      <c r="F3984" s="451" t="s">
        <v>2089</v>
      </c>
      <c r="G3984" s="452" t="s">
        <v>1436</v>
      </c>
      <c r="H3984" s="453">
        <v>54094</v>
      </c>
      <c r="I3984" s="452" t="s">
        <v>1640</v>
      </c>
      <c r="J3984" s="452" t="s">
        <v>1438</v>
      </c>
      <c r="K3984" s="452" t="s">
        <v>1438</v>
      </c>
      <c r="L3984" s="452" t="s">
        <v>1439</v>
      </c>
      <c r="M3984" s="452" t="s">
        <v>1440</v>
      </c>
      <c r="N3984" s="454">
        <v>44384</v>
      </c>
      <c r="O3984" s="452" t="s">
        <v>1440</v>
      </c>
      <c r="P3984" s="454">
        <v>44468</v>
      </c>
    </row>
    <row r="3985" spans="1:16" ht="21" x14ac:dyDescent="0.2">
      <c r="A3985" s="451" t="s">
        <v>2770</v>
      </c>
      <c r="B3985" s="451" t="s">
        <v>1713</v>
      </c>
      <c r="C3985" s="451" t="s">
        <v>1432</v>
      </c>
      <c r="D3985" s="451" t="s">
        <v>1540</v>
      </c>
      <c r="E3985" s="451" t="s">
        <v>1677</v>
      </c>
      <c r="F3985" s="451" t="s">
        <v>1879</v>
      </c>
      <c r="G3985" s="452" t="s">
        <v>1436</v>
      </c>
      <c r="H3985" s="453">
        <v>11655</v>
      </c>
      <c r="I3985" s="452" t="s">
        <v>1678</v>
      </c>
      <c r="J3985" s="455"/>
      <c r="K3985" s="452" t="s">
        <v>1533</v>
      </c>
      <c r="L3985" s="452" t="s">
        <v>1439</v>
      </c>
      <c r="M3985" s="452" t="s">
        <v>1452</v>
      </c>
      <c r="N3985" s="454">
        <v>44525</v>
      </c>
      <c r="O3985" s="452" t="s">
        <v>1534</v>
      </c>
      <c r="P3985" s="454">
        <v>44525</v>
      </c>
    </row>
    <row r="3986" spans="1:16" x14ac:dyDescent="0.2">
      <c r="A3986" s="451" t="s">
        <v>2770</v>
      </c>
      <c r="B3986" s="451" t="s">
        <v>1717</v>
      </c>
      <c r="C3986" s="451" t="s">
        <v>1432</v>
      </c>
      <c r="D3986" s="451" t="s">
        <v>1433</v>
      </c>
      <c r="E3986" s="451" t="s">
        <v>1434</v>
      </c>
      <c r="F3986" s="451" t="s">
        <v>1849</v>
      </c>
      <c r="G3986" s="452" t="s">
        <v>1436</v>
      </c>
      <c r="H3986" s="453">
        <v>193753</v>
      </c>
      <c r="I3986" s="452" t="s">
        <v>1654</v>
      </c>
      <c r="J3986" s="452" t="s">
        <v>1438</v>
      </c>
      <c r="K3986" s="452" t="s">
        <v>1438</v>
      </c>
      <c r="L3986" s="452" t="s">
        <v>1439</v>
      </c>
      <c r="M3986" s="452" t="s">
        <v>1440</v>
      </c>
      <c r="N3986" s="454">
        <v>44312</v>
      </c>
      <c r="O3986" s="452" t="s">
        <v>1440</v>
      </c>
      <c r="P3986" s="454">
        <v>44468</v>
      </c>
    </row>
    <row r="3987" spans="1:16" ht="21" x14ac:dyDescent="0.2">
      <c r="A3987" s="451" t="s">
        <v>2771</v>
      </c>
      <c r="B3987" s="451" t="s">
        <v>1463</v>
      </c>
      <c r="C3987" s="451" t="s">
        <v>1432</v>
      </c>
      <c r="D3987" s="451" t="s">
        <v>1433</v>
      </c>
      <c r="E3987" s="451" t="s">
        <v>1442</v>
      </c>
      <c r="F3987" s="451" t="s">
        <v>2168</v>
      </c>
      <c r="G3987" s="452" t="s">
        <v>1436</v>
      </c>
      <c r="H3987" s="453">
        <v>692590</v>
      </c>
      <c r="I3987" s="452" t="s">
        <v>1650</v>
      </c>
      <c r="J3987" s="452" t="s">
        <v>1438</v>
      </c>
      <c r="K3987" s="452" t="s">
        <v>1438</v>
      </c>
      <c r="L3987" s="452" t="s">
        <v>1439</v>
      </c>
      <c r="M3987" s="452" t="s">
        <v>1440</v>
      </c>
      <c r="N3987" s="454">
        <v>44309</v>
      </c>
      <c r="O3987" s="452" t="s">
        <v>1440</v>
      </c>
      <c r="P3987" s="454">
        <v>44468</v>
      </c>
    </row>
    <row r="3988" spans="1:16" x14ac:dyDescent="0.2">
      <c r="A3988" s="451" t="s">
        <v>2771</v>
      </c>
      <c r="B3988" s="451" t="s">
        <v>1693</v>
      </c>
      <c r="C3988" s="451" t="s">
        <v>1432</v>
      </c>
      <c r="D3988" s="451" t="s">
        <v>1433</v>
      </c>
      <c r="E3988" s="451" t="s">
        <v>1434</v>
      </c>
      <c r="F3988" s="451" t="s">
        <v>1541</v>
      </c>
      <c r="G3988" s="452" t="s">
        <v>1436</v>
      </c>
      <c r="H3988" s="453">
        <v>3094</v>
      </c>
      <c r="I3988" s="452" t="s">
        <v>1648</v>
      </c>
      <c r="J3988" s="452" t="s">
        <v>1438</v>
      </c>
      <c r="K3988" s="452" t="s">
        <v>1438</v>
      </c>
      <c r="L3988" s="452" t="s">
        <v>1439</v>
      </c>
      <c r="M3988" s="452" t="s">
        <v>1440</v>
      </c>
      <c r="N3988" s="454">
        <v>44309</v>
      </c>
      <c r="O3988" s="452" t="s">
        <v>1440</v>
      </c>
      <c r="P3988" s="454">
        <v>44468</v>
      </c>
    </row>
    <row r="3989" spans="1:16" x14ac:dyDescent="0.2">
      <c r="A3989" s="451" t="s">
        <v>2771</v>
      </c>
      <c r="B3989" s="451" t="s">
        <v>1695</v>
      </c>
      <c r="C3989" s="451" t="s">
        <v>1432</v>
      </c>
      <c r="D3989" s="451" t="s">
        <v>1466</v>
      </c>
      <c r="E3989" s="451" t="s">
        <v>1434</v>
      </c>
      <c r="F3989" s="451" t="s">
        <v>2567</v>
      </c>
      <c r="G3989" s="452" t="s">
        <v>1436</v>
      </c>
      <c r="H3989" s="453">
        <v>243171.66</v>
      </c>
      <c r="I3989" s="452" t="s">
        <v>1655</v>
      </c>
      <c r="J3989" s="452" t="s">
        <v>1438</v>
      </c>
      <c r="K3989" s="452" t="s">
        <v>1438</v>
      </c>
      <c r="L3989" s="452" t="s">
        <v>1439</v>
      </c>
      <c r="M3989" s="452" t="s">
        <v>1440</v>
      </c>
      <c r="N3989" s="454">
        <v>44341</v>
      </c>
      <c r="O3989" s="452" t="s">
        <v>1440</v>
      </c>
      <c r="P3989" s="454">
        <v>44468</v>
      </c>
    </row>
    <row r="3990" spans="1:16" x14ac:dyDescent="0.2">
      <c r="A3990" s="451" t="s">
        <v>2771</v>
      </c>
      <c r="B3990" s="451" t="s">
        <v>1697</v>
      </c>
      <c r="C3990" s="451" t="s">
        <v>1432</v>
      </c>
      <c r="D3990" s="451" t="s">
        <v>1433</v>
      </c>
      <c r="E3990" s="451" t="s">
        <v>1434</v>
      </c>
      <c r="F3990" s="451" t="s">
        <v>1834</v>
      </c>
      <c r="G3990" s="452" t="s">
        <v>1436</v>
      </c>
      <c r="H3990" s="453">
        <v>42838</v>
      </c>
      <c r="I3990" s="452" t="s">
        <v>1670</v>
      </c>
      <c r="J3990" s="452" t="s">
        <v>1438</v>
      </c>
      <c r="K3990" s="452" t="s">
        <v>1438</v>
      </c>
      <c r="L3990" s="452" t="s">
        <v>1439</v>
      </c>
      <c r="M3990" s="452" t="s">
        <v>1440</v>
      </c>
      <c r="N3990" s="454">
        <v>44309</v>
      </c>
      <c r="O3990" s="452" t="s">
        <v>1440</v>
      </c>
      <c r="P3990" s="454">
        <v>44468</v>
      </c>
    </row>
    <row r="3991" spans="1:16" ht="21" x14ac:dyDescent="0.2">
      <c r="A3991" s="451" t="s">
        <v>2771</v>
      </c>
      <c r="B3991" s="451" t="s">
        <v>1703</v>
      </c>
      <c r="C3991" s="451" t="s">
        <v>1432</v>
      </c>
      <c r="D3991" s="451" t="s">
        <v>1491</v>
      </c>
      <c r="E3991" s="451" t="s">
        <v>1442</v>
      </c>
      <c r="F3991" s="451" t="s">
        <v>2123</v>
      </c>
      <c r="G3991" s="452" t="s">
        <v>1436</v>
      </c>
      <c r="H3991" s="453">
        <v>2493</v>
      </c>
      <c r="I3991" s="452" t="s">
        <v>1609</v>
      </c>
      <c r="J3991" s="452" t="s">
        <v>1438</v>
      </c>
      <c r="K3991" s="452" t="s">
        <v>1438</v>
      </c>
      <c r="L3991" s="452" t="s">
        <v>1439</v>
      </c>
      <c r="M3991" s="452" t="s">
        <v>1440</v>
      </c>
      <c r="N3991" s="454">
        <v>44370</v>
      </c>
      <c r="O3991" s="452" t="s">
        <v>1440</v>
      </c>
      <c r="P3991" s="454">
        <v>44468</v>
      </c>
    </row>
    <row r="3992" spans="1:16" ht="21" x14ac:dyDescent="0.2">
      <c r="A3992" s="451" t="s">
        <v>2771</v>
      </c>
      <c r="B3992" s="451" t="s">
        <v>1703</v>
      </c>
      <c r="C3992" s="451" t="s">
        <v>1432</v>
      </c>
      <c r="D3992" s="451" t="s">
        <v>1491</v>
      </c>
      <c r="E3992" s="451" t="s">
        <v>1434</v>
      </c>
      <c r="F3992" s="451" t="s">
        <v>1671</v>
      </c>
      <c r="G3992" s="452" t="s">
        <v>1436</v>
      </c>
      <c r="H3992" s="453">
        <v>4830</v>
      </c>
      <c r="I3992" s="452" t="s">
        <v>1613</v>
      </c>
      <c r="J3992" s="452" t="s">
        <v>1438</v>
      </c>
      <c r="K3992" s="452" t="s">
        <v>1438</v>
      </c>
      <c r="L3992" s="452" t="s">
        <v>1439</v>
      </c>
      <c r="M3992" s="452" t="s">
        <v>1440</v>
      </c>
      <c r="N3992" s="454">
        <v>44370</v>
      </c>
      <c r="O3992" s="452" t="s">
        <v>1440</v>
      </c>
      <c r="P3992" s="454">
        <v>44468</v>
      </c>
    </row>
    <row r="3993" spans="1:16" ht="21" x14ac:dyDescent="0.2">
      <c r="A3993" s="451" t="s">
        <v>2771</v>
      </c>
      <c r="B3993" s="451" t="s">
        <v>1703</v>
      </c>
      <c r="C3993" s="451" t="s">
        <v>1432</v>
      </c>
      <c r="D3993" s="451" t="s">
        <v>1507</v>
      </c>
      <c r="E3993" s="451" t="s">
        <v>1442</v>
      </c>
      <c r="F3993" s="451" t="s">
        <v>1943</v>
      </c>
      <c r="G3993" s="452" t="s">
        <v>1436</v>
      </c>
      <c r="H3993" s="453">
        <v>-4830</v>
      </c>
      <c r="I3993" s="452" t="s">
        <v>1707</v>
      </c>
      <c r="J3993" s="452" t="s">
        <v>1438</v>
      </c>
      <c r="K3993" s="452" t="s">
        <v>1438</v>
      </c>
      <c r="L3993" s="452" t="s">
        <v>1439</v>
      </c>
      <c r="M3993" s="452" t="s">
        <v>1440</v>
      </c>
      <c r="N3993" s="454">
        <v>44384</v>
      </c>
      <c r="O3993" s="452" t="s">
        <v>1440</v>
      </c>
      <c r="P3993" s="454">
        <v>44468</v>
      </c>
    </row>
    <row r="3994" spans="1:16" x14ac:dyDescent="0.2">
      <c r="A3994" s="451" t="s">
        <v>2771</v>
      </c>
      <c r="B3994" s="451" t="s">
        <v>1758</v>
      </c>
      <c r="C3994" s="451" t="s">
        <v>1432</v>
      </c>
      <c r="D3994" s="451" t="s">
        <v>1466</v>
      </c>
      <c r="E3994" s="451" t="s">
        <v>1442</v>
      </c>
      <c r="F3994" s="451" t="s">
        <v>1922</v>
      </c>
      <c r="G3994" s="452" t="s">
        <v>1436</v>
      </c>
      <c r="H3994" s="453">
        <v>15771.9</v>
      </c>
      <c r="I3994" s="452" t="s">
        <v>1474</v>
      </c>
      <c r="J3994" s="452" t="s">
        <v>1438</v>
      </c>
      <c r="K3994" s="452" t="s">
        <v>1438</v>
      </c>
      <c r="L3994" s="452" t="s">
        <v>1439</v>
      </c>
      <c r="M3994" s="452" t="s">
        <v>1440</v>
      </c>
      <c r="N3994" s="454">
        <v>44329</v>
      </c>
      <c r="O3994" s="452" t="s">
        <v>1440</v>
      </c>
      <c r="P3994" s="454">
        <v>44468</v>
      </c>
    </row>
    <row r="3995" spans="1:16" x14ac:dyDescent="0.2">
      <c r="A3995" s="451" t="s">
        <v>2771</v>
      </c>
      <c r="B3995" s="451" t="s">
        <v>1708</v>
      </c>
      <c r="C3995" s="451" t="s">
        <v>1432</v>
      </c>
      <c r="D3995" s="451" t="s">
        <v>1507</v>
      </c>
      <c r="E3995" s="451" t="s">
        <v>1442</v>
      </c>
      <c r="F3995" s="451" t="s">
        <v>2204</v>
      </c>
      <c r="G3995" s="452" t="s">
        <v>1436</v>
      </c>
      <c r="H3995" s="453">
        <v>4830</v>
      </c>
      <c r="I3995" s="452" t="s">
        <v>1707</v>
      </c>
      <c r="J3995" s="452" t="s">
        <v>1438</v>
      </c>
      <c r="K3995" s="452" t="s">
        <v>1438</v>
      </c>
      <c r="L3995" s="452" t="s">
        <v>1439</v>
      </c>
      <c r="M3995" s="452" t="s">
        <v>1440</v>
      </c>
      <c r="N3995" s="454">
        <v>44384</v>
      </c>
      <c r="O3995" s="452" t="s">
        <v>1440</v>
      </c>
      <c r="P3995" s="454">
        <v>44468</v>
      </c>
    </row>
    <row r="3996" spans="1:16" ht="21" x14ac:dyDescent="0.2">
      <c r="A3996" s="451" t="s">
        <v>2771</v>
      </c>
      <c r="B3996" s="451" t="s">
        <v>1708</v>
      </c>
      <c r="C3996" s="451" t="s">
        <v>1432</v>
      </c>
      <c r="D3996" s="451" t="s">
        <v>1531</v>
      </c>
      <c r="E3996" s="451" t="s">
        <v>1568</v>
      </c>
      <c r="F3996" s="451" t="s">
        <v>1571</v>
      </c>
      <c r="G3996" s="452" t="s">
        <v>1436</v>
      </c>
      <c r="H3996" s="453">
        <v>906.25</v>
      </c>
      <c r="I3996" s="452" t="s">
        <v>1627</v>
      </c>
      <c r="J3996" s="455"/>
      <c r="K3996" s="452" t="s">
        <v>1533</v>
      </c>
      <c r="L3996" s="452" t="s">
        <v>1439</v>
      </c>
      <c r="M3996" s="452" t="s">
        <v>1452</v>
      </c>
      <c r="N3996" s="454">
        <v>44496</v>
      </c>
      <c r="O3996" s="452" t="s">
        <v>1534</v>
      </c>
      <c r="P3996" s="454">
        <v>44497</v>
      </c>
    </row>
    <row r="3997" spans="1:16" ht="21" x14ac:dyDescent="0.2">
      <c r="A3997" s="451" t="s">
        <v>2771</v>
      </c>
      <c r="B3997" s="451" t="s">
        <v>1708</v>
      </c>
      <c r="C3997" s="451" t="s">
        <v>1432</v>
      </c>
      <c r="D3997" s="451" t="s">
        <v>1531</v>
      </c>
      <c r="E3997" s="451" t="s">
        <v>1628</v>
      </c>
      <c r="F3997" s="451" t="s">
        <v>1571</v>
      </c>
      <c r="G3997" s="452" t="s">
        <v>1436</v>
      </c>
      <c r="H3997" s="453">
        <v>767.81</v>
      </c>
      <c r="I3997" s="452" t="s">
        <v>1629</v>
      </c>
      <c r="J3997" s="455"/>
      <c r="K3997" s="452" t="s">
        <v>1533</v>
      </c>
      <c r="L3997" s="452" t="s">
        <v>1439</v>
      </c>
      <c r="M3997" s="452" t="s">
        <v>1452</v>
      </c>
      <c r="N3997" s="454">
        <v>44496</v>
      </c>
      <c r="O3997" s="452" t="s">
        <v>1534</v>
      </c>
      <c r="P3997" s="454">
        <v>44497</v>
      </c>
    </row>
    <row r="3998" spans="1:16" x14ac:dyDescent="0.2">
      <c r="A3998" s="451" t="s">
        <v>2771</v>
      </c>
      <c r="B3998" s="451" t="s">
        <v>1575</v>
      </c>
      <c r="C3998" s="451" t="s">
        <v>1432</v>
      </c>
      <c r="D3998" s="451" t="s">
        <v>1507</v>
      </c>
      <c r="E3998" s="451" t="s">
        <v>1442</v>
      </c>
      <c r="F3998" s="451" t="s">
        <v>2048</v>
      </c>
      <c r="G3998" s="452" t="s">
        <v>1436</v>
      </c>
      <c r="H3998" s="453">
        <v>15648</v>
      </c>
      <c r="I3998" s="452" t="s">
        <v>1712</v>
      </c>
      <c r="J3998" s="452" t="s">
        <v>1438</v>
      </c>
      <c r="K3998" s="452" t="s">
        <v>1438</v>
      </c>
      <c r="L3998" s="452" t="s">
        <v>1439</v>
      </c>
      <c r="M3998" s="452" t="s">
        <v>1440</v>
      </c>
      <c r="N3998" s="454">
        <v>44399</v>
      </c>
      <c r="O3998" s="452" t="s">
        <v>1440</v>
      </c>
      <c r="P3998" s="454">
        <v>44468</v>
      </c>
    </row>
    <row r="3999" spans="1:16" ht="21" x14ac:dyDescent="0.2">
      <c r="A3999" s="451" t="s">
        <v>2771</v>
      </c>
      <c r="B3999" s="451" t="s">
        <v>1575</v>
      </c>
      <c r="C3999" s="451" t="s">
        <v>1432</v>
      </c>
      <c r="D3999" s="451" t="s">
        <v>1448</v>
      </c>
      <c r="E3999" s="451" t="s">
        <v>1460</v>
      </c>
      <c r="F3999" s="451" t="s">
        <v>1571</v>
      </c>
      <c r="G3999" s="452" t="s">
        <v>1436</v>
      </c>
      <c r="H3999" s="453">
        <v>12518</v>
      </c>
      <c r="I3999" s="452" t="s">
        <v>1462</v>
      </c>
      <c r="J3999" s="455"/>
      <c r="K3999" s="452" t="s">
        <v>1533</v>
      </c>
      <c r="L3999" s="452" t="s">
        <v>1439</v>
      </c>
      <c r="M3999" s="452" t="s">
        <v>1452</v>
      </c>
      <c r="N3999" s="454">
        <v>44550</v>
      </c>
      <c r="O3999" s="452" t="s">
        <v>1453</v>
      </c>
      <c r="P3999" s="454">
        <v>44553</v>
      </c>
    </row>
    <row r="4000" spans="1:16" x14ac:dyDescent="0.2">
      <c r="A4000" s="451" t="s">
        <v>2771</v>
      </c>
      <c r="B4000" s="451" t="s">
        <v>1713</v>
      </c>
      <c r="C4000" s="451" t="s">
        <v>1432</v>
      </c>
      <c r="D4000" s="451" t="s">
        <v>1466</v>
      </c>
      <c r="E4000" s="451" t="s">
        <v>1442</v>
      </c>
      <c r="F4000" s="451" t="s">
        <v>1808</v>
      </c>
      <c r="G4000" s="452" t="s">
        <v>1436</v>
      </c>
      <c r="H4000" s="453">
        <v>7146</v>
      </c>
      <c r="I4000" s="452" t="s">
        <v>1676</v>
      </c>
      <c r="J4000" s="452" t="s">
        <v>1438</v>
      </c>
      <c r="K4000" s="452" t="s">
        <v>1438</v>
      </c>
      <c r="L4000" s="452" t="s">
        <v>1439</v>
      </c>
      <c r="M4000" s="452" t="s">
        <v>1440</v>
      </c>
      <c r="N4000" s="454">
        <v>44330</v>
      </c>
      <c r="O4000" s="452" t="s">
        <v>1440</v>
      </c>
      <c r="P4000" s="454">
        <v>44468</v>
      </c>
    </row>
    <row r="4001" spans="1:16" x14ac:dyDescent="0.2">
      <c r="A4001" s="451" t="s">
        <v>2771</v>
      </c>
      <c r="B4001" s="451" t="s">
        <v>1713</v>
      </c>
      <c r="C4001" s="451" t="s">
        <v>1432</v>
      </c>
      <c r="D4001" s="451" t="s">
        <v>1507</v>
      </c>
      <c r="E4001" s="451" t="s">
        <v>1442</v>
      </c>
      <c r="F4001" s="451" t="s">
        <v>1720</v>
      </c>
      <c r="G4001" s="452" t="s">
        <v>1436</v>
      </c>
      <c r="H4001" s="453">
        <v>28640</v>
      </c>
      <c r="I4001" s="452" t="s">
        <v>1640</v>
      </c>
      <c r="J4001" s="452" t="s">
        <v>1438</v>
      </c>
      <c r="K4001" s="452" t="s">
        <v>1438</v>
      </c>
      <c r="L4001" s="452" t="s">
        <v>1439</v>
      </c>
      <c r="M4001" s="452" t="s">
        <v>1440</v>
      </c>
      <c r="N4001" s="454">
        <v>44384</v>
      </c>
      <c r="O4001" s="452" t="s">
        <v>1440</v>
      </c>
      <c r="P4001" s="454">
        <v>44468</v>
      </c>
    </row>
    <row r="4002" spans="1:16" ht="21" x14ac:dyDescent="0.2">
      <c r="A4002" s="451" t="s">
        <v>2771</v>
      </c>
      <c r="B4002" s="451" t="s">
        <v>1713</v>
      </c>
      <c r="C4002" s="451" t="s">
        <v>1432</v>
      </c>
      <c r="D4002" s="451" t="s">
        <v>1540</v>
      </c>
      <c r="E4002" s="451" t="s">
        <v>1677</v>
      </c>
      <c r="F4002" s="451" t="s">
        <v>1517</v>
      </c>
      <c r="G4002" s="452" t="s">
        <v>1436</v>
      </c>
      <c r="H4002" s="453">
        <v>10098</v>
      </c>
      <c r="I4002" s="452" t="s">
        <v>1678</v>
      </c>
      <c r="J4002" s="455"/>
      <c r="K4002" s="452" t="s">
        <v>1533</v>
      </c>
      <c r="L4002" s="452" t="s">
        <v>1439</v>
      </c>
      <c r="M4002" s="452" t="s">
        <v>1452</v>
      </c>
      <c r="N4002" s="454">
        <v>44525</v>
      </c>
      <c r="O4002" s="452" t="s">
        <v>1534</v>
      </c>
      <c r="P4002" s="454">
        <v>44525</v>
      </c>
    </row>
    <row r="4003" spans="1:16" x14ac:dyDescent="0.2">
      <c r="A4003" s="451" t="s">
        <v>2771</v>
      </c>
      <c r="B4003" s="451" t="s">
        <v>1717</v>
      </c>
      <c r="C4003" s="451" t="s">
        <v>1432</v>
      </c>
      <c r="D4003" s="451" t="s">
        <v>1433</v>
      </c>
      <c r="E4003" s="451" t="s">
        <v>1442</v>
      </c>
      <c r="F4003" s="451" t="s">
        <v>2163</v>
      </c>
      <c r="G4003" s="452" t="s">
        <v>1436</v>
      </c>
      <c r="H4003" s="453">
        <v>55684</v>
      </c>
      <c r="I4003" s="452" t="s">
        <v>1654</v>
      </c>
      <c r="J4003" s="452" t="s">
        <v>1438</v>
      </c>
      <c r="K4003" s="452" t="s">
        <v>1438</v>
      </c>
      <c r="L4003" s="452" t="s">
        <v>1439</v>
      </c>
      <c r="M4003" s="452" t="s">
        <v>1440</v>
      </c>
      <c r="N4003" s="454">
        <v>44312</v>
      </c>
      <c r="O4003" s="452" t="s">
        <v>1440</v>
      </c>
      <c r="P4003" s="454">
        <v>44468</v>
      </c>
    </row>
    <row r="4004" spans="1:16" x14ac:dyDescent="0.2">
      <c r="A4004" s="451" t="s">
        <v>2771</v>
      </c>
      <c r="B4004" s="451" t="s">
        <v>1717</v>
      </c>
      <c r="C4004" s="451" t="s">
        <v>1432</v>
      </c>
      <c r="D4004" s="451" t="s">
        <v>1515</v>
      </c>
      <c r="E4004" s="451" t="s">
        <v>1442</v>
      </c>
      <c r="F4004" s="451" t="s">
        <v>2424</v>
      </c>
      <c r="G4004" s="452" t="s">
        <v>1436</v>
      </c>
      <c r="H4004" s="453">
        <v>5826</v>
      </c>
      <c r="I4004" s="452" t="s">
        <v>1530</v>
      </c>
      <c r="J4004" s="452" t="s">
        <v>1438</v>
      </c>
      <c r="K4004" s="452" t="s">
        <v>1438</v>
      </c>
      <c r="L4004" s="452" t="s">
        <v>1439</v>
      </c>
      <c r="M4004" s="452" t="s">
        <v>1440</v>
      </c>
      <c r="N4004" s="454">
        <v>44538</v>
      </c>
      <c r="O4004" s="452" t="s">
        <v>1440</v>
      </c>
      <c r="P4004" s="454">
        <v>44468</v>
      </c>
    </row>
    <row r="4005" spans="1:16" ht="21" x14ac:dyDescent="0.2">
      <c r="A4005" s="451" t="s">
        <v>2772</v>
      </c>
      <c r="B4005" s="451" t="s">
        <v>1463</v>
      </c>
      <c r="C4005" s="451" t="s">
        <v>1432</v>
      </c>
      <c r="D4005" s="451" t="s">
        <v>1433</v>
      </c>
      <c r="E4005" s="451" t="s">
        <v>1434</v>
      </c>
      <c r="F4005" s="451" t="s">
        <v>1696</v>
      </c>
      <c r="G4005" s="452" t="s">
        <v>1436</v>
      </c>
      <c r="H4005" s="453">
        <v>749263</v>
      </c>
      <c r="I4005" s="452" t="s">
        <v>1650</v>
      </c>
      <c r="J4005" s="452" t="s">
        <v>1438</v>
      </c>
      <c r="K4005" s="452" t="s">
        <v>1438</v>
      </c>
      <c r="L4005" s="452" t="s">
        <v>1439</v>
      </c>
      <c r="M4005" s="452" t="s">
        <v>1440</v>
      </c>
      <c r="N4005" s="454">
        <v>44309</v>
      </c>
      <c r="O4005" s="452" t="s">
        <v>1440</v>
      </c>
      <c r="P4005" s="454">
        <v>44468</v>
      </c>
    </row>
    <row r="4006" spans="1:16" x14ac:dyDescent="0.2">
      <c r="A4006" s="451" t="s">
        <v>2772</v>
      </c>
      <c r="B4006" s="451" t="s">
        <v>1693</v>
      </c>
      <c r="C4006" s="451" t="s">
        <v>1432</v>
      </c>
      <c r="D4006" s="451" t="s">
        <v>1433</v>
      </c>
      <c r="E4006" s="451" t="s">
        <v>1434</v>
      </c>
      <c r="F4006" s="451" t="s">
        <v>2168</v>
      </c>
      <c r="G4006" s="452" t="s">
        <v>1436</v>
      </c>
      <c r="H4006" s="453">
        <v>17238</v>
      </c>
      <c r="I4006" s="452" t="s">
        <v>1648</v>
      </c>
      <c r="J4006" s="452" t="s">
        <v>1438</v>
      </c>
      <c r="K4006" s="452" t="s">
        <v>1438</v>
      </c>
      <c r="L4006" s="452" t="s">
        <v>1439</v>
      </c>
      <c r="M4006" s="452" t="s">
        <v>1440</v>
      </c>
      <c r="N4006" s="454">
        <v>44309</v>
      </c>
      <c r="O4006" s="452" t="s">
        <v>1440</v>
      </c>
      <c r="P4006" s="454">
        <v>44468</v>
      </c>
    </row>
    <row r="4007" spans="1:16" x14ac:dyDescent="0.2">
      <c r="A4007" s="451" t="s">
        <v>2772</v>
      </c>
      <c r="B4007" s="451" t="s">
        <v>1695</v>
      </c>
      <c r="C4007" s="451" t="s">
        <v>1432</v>
      </c>
      <c r="D4007" s="451" t="s">
        <v>1466</v>
      </c>
      <c r="E4007" s="451" t="s">
        <v>1434</v>
      </c>
      <c r="F4007" s="451" t="s">
        <v>2004</v>
      </c>
      <c r="G4007" s="452" t="s">
        <v>1436</v>
      </c>
      <c r="H4007" s="453">
        <v>58397.1</v>
      </c>
      <c r="I4007" s="452" t="s">
        <v>1655</v>
      </c>
      <c r="J4007" s="452" t="s">
        <v>1438</v>
      </c>
      <c r="K4007" s="452" t="s">
        <v>1438</v>
      </c>
      <c r="L4007" s="452" t="s">
        <v>1439</v>
      </c>
      <c r="M4007" s="452" t="s">
        <v>1440</v>
      </c>
      <c r="N4007" s="454">
        <v>44341</v>
      </c>
      <c r="O4007" s="452" t="s">
        <v>1440</v>
      </c>
      <c r="P4007" s="454">
        <v>44468</v>
      </c>
    </row>
    <row r="4008" spans="1:16" x14ac:dyDescent="0.2">
      <c r="A4008" s="451" t="s">
        <v>2772</v>
      </c>
      <c r="B4008" s="451" t="s">
        <v>1697</v>
      </c>
      <c r="C4008" s="451" t="s">
        <v>1432</v>
      </c>
      <c r="D4008" s="451" t="s">
        <v>1433</v>
      </c>
      <c r="E4008" s="451" t="s">
        <v>1442</v>
      </c>
      <c r="F4008" s="451" t="s">
        <v>2486</v>
      </c>
      <c r="G4008" s="452" t="s">
        <v>1436</v>
      </c>
      <c r="H4008" s="453">
        <v>12300</v>
      </c>
      <c r="I4008" s="452" t="s">
        <v>1670</v>
      </c>
      <c r="J4008" s="452" t="s">
        <v>1438</v>
      </c>
      <c r="K4008" s="452" t="s">
        <v>1438</v>
      </c>
      <c r="L4008" s="452" t="s">
        <v>1439</v>
      </c>
      <c r="M4008" s="452" t="s">
        <v>1440</v>
      </c>
      <c r="N4008" s="454">
        <v>44309</v>
      </c>
      <c r="O4008" s="452" t="s">
        <v>1440</v>
      </c>
      <c r="P4008" s="454">
        <v>44468</v>
      </c>
    </row>
    <row r="4009" spans="1:16" x14ac:dyDescent="0.2">
      <c r="A4009" s="451" t="s">
        <v>2772</v>
      </c>
      <c r="B4009" s="451" t="s">
        <v>1697</v>
      </c>
      <c r="C4009" s="451" t="s">
        <v>1432</v>
      </c>
      <c r="D4009" s="451" t="s">
        <v>1466</v>
      </c>
      <c r="E4009" s="451" t="s">
        <v>1442</v>
      </c>
      <c r="F4009" s="451" t="s">
        <v>1928</v>
      </c>
      <c r="G4009" s="452" t="s">
        <v>1436</v>
      </c>
      <c r="H4009" s="453">
        <v>7769</v>
      </c>
      <c r="I4009" s="452" t="s">
        <v>1488</v>
      </c>
      <c r="J4009" s="452" t="s">
        <v>1438</v>
      </c>
      <c r="K4009" s="452" t="s">
        <v>1438</v>
      </c>
      <c r="L4009" s="452" t="s">
        <v>1439</v>
      </c>
      <c r="M4009" s="452" t="s">
        <v>1440</v>
      </c>
      <c r="N4009" s="454">
        <v>44342</v>
      </c>
      <c r="O4009" s="452" t="s">
        <v>1440</v>
      </c>
      <c r="P4009" s="454">
        <v>44468</v>
      </c>
    </row>
    <row r="4010" spans="1:16" x14ac:dyDescent="0.2">
      <c r="A4010" s="451" t="s">
        <v>2772</v>
      </c>
      <c r="B4010" s="451" t="s">
        <v>1697</v>
      </c>
      <c r="C4010" s="451" t="s">
        <v>1432</v>
      </c>
      <c r="D4010" s="451" t="s">
        <v>1448</v>
      </c>
      <c r="E4010" s="451" t="s">
        <v>1544</v>
      </c>
      <c r="F4010" s="451" t="s">
        <v>1878</v>
      </c>
      <c r="G4010" s="452" t="s">
        <v>1436</v>
      </c>
      <c r="H4010" s="453">
        <v>2957</v>
      </c>
      <c r="I4010" s="452" t="s">
        <v>1564</v>
      </c>
      <c r="J4010" s="455"/>
      <c r="K4010" s="452" t="s">
        <v>1533</v>
      </c>
      <c r="L4010" s="452" t="s">
        <v>1439</v>
      </c>
      <c r="M4010" s="452" t="s">
        <v>1452</v>
      </c>
      <c r="N4010" s="454">
        <v>44539</v>
      </c>
      <c r="O4010" s="452" t="s">
        <v>1453</v>
      </c>
      <c r="P4010" s="454">
        <v>44544</v>
      </c>
    </row>
    <row r="4011" spans="1:16" ht="21" x14ac:dyDescent="0.2">
      <c r="A4011" s="451" t="s">
        <v>2772</v>
      </c>
      <c r="B4011" s="451" t="s">
        <v>1703</v>
      </c>
      <c r="C4011" s="451" t="s">
        <v>1432</v>
      </c>
      <c r="D4011" s="451" t="s">
        <v>1491</v>
      </c>
      <c r="E4011" s="451" t="s">
        <v>1442</v>
      </c>
      <c r="F4011" s="451" t="s">
        <v>2275</v>
      </c>
      <c r="G4011" s="452" t="s">
        <v>1436</v>
      </c>
      <c r="H4011" s="453">
        <v>6500</v>
      </c>
      <c r="I4011" s="452" t="s">
        <v>1613</v>
      </c>
      <c r="J4011" s="452" t="s">
        <v>1438</v>
      </c>
      <c r="K4011" s="452" t="s">
        <v>1438</v>
      </c>
      <c r="L4011" s="452" t="s">
        <v>1439</v>
      </c>
      <c r="M4011" s="452" t="s">
        <v>1440</v>
      </c>
      <c r="N4011" s="454">
        <v>44370</v>
      </c>
      <c r="O4011" s="452" t="s">
        <v>1440</v>
      </c>
      <c r="P4011" s="454">
        <v>44468</v>
      </c>
    </row>
    <row r="4012" spans="1:16" ht="21" x14ac:dyDescent="0.2">
      <c r="A4012" s="451" t="s">
        <v>2772</v>
      </c>
      <c r="B4012" s="451" t="s">
        <v>1703</v>
      </c>
      <c r="C4012" s="451" t="s">
        <v>1432</v>
      </c>
      <c r="D4012" s="451" t="s">
        <v>1507</v>
      </c>
      <c r="E4012" s="451" t="s">
        <v>1442</v>
      </c>
      <c r="F4012" s="451" t="s">
        <v>2627</v>
      </c>
      <c r="G4012" s="452" t="s">
        <v>1436</v>
      </c>
      <c r="H4012" s="453">
        <v>-6500</v>
      </c>
      <c r="I4012" s="452" t="s">
        <v>1707</v>
      </c>
      <c r="J4012" s="452" t="s">
        <v>1438</v>
      </c>
      <c r="K4012" s="452" t="s">
        <v>1438</v>
      </c>
      <c r="L4012" s="452" t="s">
        <v>1439</v>
      </c>
      <c r="M4012" s="452" t="s">
        <v>1440</v>
      </c>
      <c r="N4012" s="454">
        <v>44384</v>
      </c>
      <c r="O4012" s="452" t="s">
        <v>1440</v>
      </c>
      <c r="P4012" s="454">
        <v>44468</v>
      </c>
    </row>
    <row r="4013" spans="1:16" ht="21" x14ac:dyDescent="0.2">
      <c r="A4013" s="451" t="s">
        <v>2772</v>
      </c>
      <c r="B4013" s="451" t="s">
        <v>1758</v>
      </c>
      <c r="C4013" s="451" t="s">
        <v>1432</v>
      </c>
      <c r="D4013" s="451" t="s">
        <v>1448</v>
      </c>
      <c r="E4013" s="451" t="s">
        <v>1570</v>
      </c>
      <c r="F4013" s="451" t="s">
        <v>1805</v>
      </c>
      <c r="G4013" s="452" t="s">
        <v>1436</v>
      </c>
      <c r="H4013" s="453">
        <v>8229</v>
      </c>
      <c r="I4013" s="452" t="s">
        <v>1572</v>
      </c>
      <c r="J4013" s="455"/>
      <c r="K4013" s="452" t="s">
        <v>1533</v>
      </c>
      <c r="L4013" s="452" t="s">
        <v>1439</v>
      </c>
      <c r="M4013" s="452" t="s">
        <v>1452</v>
      </c>
      <c r="N4013" s="454">
        <v>44554</v>
      </c>
      <c r="O4013" s="452" t="s">
        <v>1534</v>
      </c>
      <c r="P4013" s="454">
        <v>44560</v>
      </c>
    </row>
    <row r="4014" spans="1:16" x14ac:dyDescent="0.2">
      <c r="A4014" s="451" t="s">
        <v>2772</v>
      </c>
      <c r="B4014" s="451" t="s">
        <v>1708</v>
      </c>
      <c r="C4014" s="451" t="s">
        <v>1432</v>
      </c>
      <c r="D4014" s="451" t="s">
        <v>1466</v>
      </c>
      <c r="E4014" s="451" t="s">
        <v>1434</v>
      </c>
      <c r="F4014" s="451" t="s">
        <v>2589</v>
      </c>
      <c r="G4014" s="452" t="s">
        <v>1436</v>
      </c>
      <c r="H4014" s="453">
        <v>5625</v>
      </c>
      <c r="I4014" s="452" t="s">
        <v>1602</v>
      </c>
      <c r="J4014" s="452" t="s">
        <v>1438</v>
      </c>
      <c r="K4014" s="452" t="s">
        <v>1438</v>
      </c>
      <c r="L4014" s="452" t="s">
        <v>1439</v>
      </c>
      <c r="M4014" s="452" t="s">
        <v>1440</v>
      </c>
      <c r="N4014" s="454">
        <v>44535</v>
      </c>
      <c r="O4014" s="452" t="s">
        <v>1440</v>
      </c>
      <c r="P4014" s="454">
        <v>44468</v>
      </c>
    </row>
    <row r="4015" spans="1:16" x14ac:dyDescent="0.2">
      <c r="A4015" s="451" t="s">
        <v>2772</v>
      </c>
      <c r="B4015" s="451" t="s">
        <v>1708</v>
      </c>
      <c r="C4015" s="451" t="s">
        <v>1432</v>
      </c>
      <c r="D4015" s="451" t="s">
        <v>1507</v>
      </c>
      <c r="E4015" s="451" t="s">
        <v>1442</v>
      </c>
      <c r="F4015" s="451" t="s">
        <v>2157</v>
      </c>
      <c r="G4015" s="452" t="s">
        <v>1436</v>
      </c>
      <c r="H4015" s="453">
        <v>6500</v>
      </c>
      <c r="I4015" s="452" t="s">
        <v>1707</v>
      </c>
      <c r="J4015" s="452" t="s">
        <v>1438</v>
      </c>
      <c r="K4015" s="452" t="s">
        <v>1438</v>
      </c>
      <c r="L4015" s="452" t="s">
        <v>1439</v>
      </c>
      <c r="M4015" s="452" t="s">
        <v>1440</v>
      </c>
      <c r="N4015" s="454">
        <v>44384</v>
      </c>
      <c r="O4015" s="452" t="s">
        <v>1440</v>
      </c>
      <c r="P4015" s="454">
        <v>44468</v>
      </c>
    </row>
    <row r="4016" spans="1:16" ht="21" x14ac:dyDescent="0.2">
      <c r="A4016" s="451" t="s">
        <v>2772</v>
      </c>
      <c r="B4016" s="451" t="s">
        <v>1708</v>
      </c>
      <c r="C4016" s="451" t="s">
        <v>1432</v>
      </c>
      <c r="D4016" s="451" t="s">
        <v>1531</v>
      </c>
      <c r="E4016" s="451" t="s">
        <v>1568</v>
      </c>
      <c r="F4016" s="451" t="s">
        <v>1797</v>
      </c>
      <c r="G4016" s="452" t="s">
        <v>1436</v>
      </c>
      <c r="H4016" s="453">
        <v>500</v>
      </c>
      <c r="I4016" s="452" t="s">
        <v>1627</v>
      </c>
      <c r="J4016" s="455"/>
      <c r="K4016" s="452" t="s">
        <v>1533</v>
      </c>
      <c r="L4016" s="452" t="s">
        <v>1439</v>
      </c>
      <c r="M4016" s="452" t="s">
        <v>1452</v>
      </c>
      <c r="N4016" s="454">
        <v>44496</v>
      </c>
      <c r="O4016" s="452" t="s">
        <v>1534</v>
      </c>
      <c r="P4016" s="454">
        <v>44497</v>
      </c>
    </row>
    <row r="4017" spans="1:16" ht="21" x14ac:dyDescent="0.2">
      <c r="A4017" s="451" t="s">
        <v>2772</v>
      </c>
      <c r="B4017" s="451" t="s">
        <v>1708</v>
      </c>
      <c r="C4017" s="451" t="s">
        <v>1432</v>
      </c>
      <c r="D4017" s="451" t="s">
        <v>1531</v>
      </c>
      <c r="E4017" s="451" t="s">
        <v>1628</v>
      </c>
      <c r="F4017" s="451" t="s">
        <v>1797</v>
      </c>
      <c r="G4017" s="452" t="s">
        <v>1436</v>
      </c>
      <c r="H4017" s="453">
        <v>295.31</v>
      </c>
      <c r="I4017" s="452" t="s">
        <v>1629</v>
      </c>
      <c r="J4017" s="455"/>
      <c r="K4017" s="452" t="s">
        <v>1533</v>
      </c>
      <c r="L4017" s="452" t="s">
        <v>1439</v>
      </c>
      <c r="M4017" s="452" t="s">
        <v>1452</v>
      </c>
      <c r="N4017" s="454">
        <v>44496</v>
      </c>
      <c r="O4017" s="452" t="s">
        <v>1534</v>
      </c>
      <c r="P4017" s="454">
        <v>44497</v>
      </c>
    </row>
    <row r="4018" spans="1:16" x14ac:dyDescent="0.2">
      <c r="A4018" s="451" t="s">
        <v>2772</v>
      </c>
      <c r="B4018" s="451" t="s">
        <v>1575</v>
      </c>
      <c r="C4018" s="451" t="s">
        <v>1432</v>
      </c>
      <c r="D4018" s="451" t="s">
        <v>1507</v>
      </c>
      <c r="E4018" s="451" t="s">
        <v>1442</v>
      </c>
      <c r="F4018" s="451" t="s">
        <v>2773</v>
      </c>
      <c r="G4018" s="452" t="s">
        <v>1436</v>
      </c>
      <c r="H4018" s="453">
        <v>4483</v>
      </c>
      <c r="I4018" s="452" t="s">
        <v>1712</v>
      </c>
      <c r="J4018" s="452" t="s">
        <v>1438</v>
      </c>
      <c r="K4018" s="452" t="s">
        <v>1438</v>
      </c>
      <c r="L4018" s="452" t="s">
        <v>1439</v>
      </c>
      <c r="M4018" s="452" t="s">
        <v>1440</v>
      </c>
      <c r="N4018" s="454">
        <v>44399</v>
      </c>
      <c r="O4018" s="452" t="s">
        <v>1440</v>
      </c>
      <c r="P4018" s="454">
        <v>44468</v>
      </c>
    </row>
    <row r="4019" spans="1:16" ht="21" x14ac:dyDescent="0.2">
      <c r="A4019" s="451" t="s">
        <v>2772</v>
      </c>
      <c r="B4019" s="451" t="s">
        <v>1575</v>
      </c>
      <c r="C4019" s="451" t="s">
        <v>1432</v>
      </c>
      <c r="D4019" s="451" t="s">
        <v>1448</v>
      </c>
      <c r="E4019" s="451" t="s">
        <v>1460</v>
      </c>
      <c r="F4019" s="451" t="s">
        <v>1797</v>
      </c>
      <c r="G4019" s="452" t="s">
        <v>1436</v>
      </c>
      <c r="H4019" s="453">
        <v>3587</v>
      </c>
      <c r="I4019" s="452" t="s">
        <v>1462</v>
      </c>
      <c r="J4019" s="455"/>
      <c r="K4019" s="452" t="s">
        <v>1533</v>
      </c>
      <c r="L4019" s="452" t="s">
        <v>1439</v>
      </c>
      <c r="M4019" s="452" t="s">
        <v>1452</v>
      </c>
      <c r="N4019" s="454">
        <v>44550</v>
      </c>
      <c r="O4019" s="452" t="s">
        <v>1453</v>
      </c>
      <c r="P4019" s="454">
        <v>44553</v>
      </c>
    </row>
    <row r="4020" spans="1:16" x14ac:dyDescent="0.2">
      <c r="A4020" s="451" t="s">
        <v>2772</v>
      </c>
      <c r="B4020" s="451" t="s">
        <v>1713</v>
      </c>
      <c r="C4020" s="451" t="s">
        <v>1432</v>
      </c>
      <c r="D4020" s="451" t="s">
        <v>1466</v>
      </c>
      <c r="E4020" s="451" t="s">
        <v>1442</v>
      </c>
      <c r="F4020" s="451" t="s">
        <v>1989</v>
      </c>
      <c r="G4020" s="452" t="s">
        <v>1436</v>
      </c>
      <c r="H4020" s="453">
        <v>7367</v>
      </c>
      <c r="I4020" s="452" t="s">
        <v>1676</v>
      </c>
      <c r="J4020" s="452" t="s">
        <v>1438</v>
      </c>
      <c r="K4020" s="452" t="s">
        <v>1438</v>
      </c>
      <c r="L4020" s="452" t="s">
        <v>1439</v>
      </c>
      <c r="M4020" s="452" t="s">
        <v>1440</v>
      </c>
      <c r="N4020" s="454">
        <v>44330</v>
      </c>
      <c r="O4020" s="452" t="s">
        <v>1440</v>
      </c>
      <c r="P4020" s="454">
        <v>44468</v>
      </c>
    </row>
    <row r="4021" spans="1:16" x14ac:dyDescent="0.2">
      <c r="A4021" s="451" t="s">
        <v>2772</v>
      </c>
      <c r="B4021" s="451" t="s">
        <v>1713</v>
      </c>
      <c r="C4021" s="451" t="s">
        <v>1432</v>
      </c>
      <c r="D4021" s="451" t="s">
        <v>1507</v>
      </c>
      <c r="E4021" s="451" t="s">
        <v>1442</v>
      </c>
      <c r="F4021" s="451" t="s">
        <v>2535</v>
      </c>
      <c r="G4021" s="452" t="s">
        <v>1436</v>
      </c>
      <c r="H4021" s="453">
        <v>35142</v>
      </c>
      <c r="I4021" s="452" t="s">
        <v>1640</v>
      </c>
      <c r="J4021" s="452" t="s">
        <v>1438</v>
      </c>
      <c r="K4021" s="452" t="s">
        <v>1438</v>
      </c>
      <c r="L4021" s="452" t="s">
        <v>1439</v>
      </c>
      <c r="M4021" s="452" t="s">
        <v>1440</v>
      </c>
      <c r="N4021" s="454">
        <v>44384</v>
      </c>
      <c r="O4021" s="452" t="s">
        <v>1440</v>
      </c>
      <c r="P4021" s="454">
        <v>44468</v>
      </c>
    </row>
    <row r="4022" spans="1:16" ht="21" x14ac:dyDescent="0.2">
      <c r="A4022" s="451" t="s">
        <v>2772</v>
      </c>
      <c r="B4022" s="451" t="s">
        <v>1713</v>
      </c>
      <c r="C4022" s="451" t="s">
        <v>1432</v>
      </c>
      <c r="D4022" s="451" t="s">
        <v>1540</v>
      </c>
      <c r="E4022" s="451" t="s">
        <v>1677</v>
      </c>
      <c r="F4022" s="451" t="s">
        <v>2093</v>
      </c>
      <c r="G4022" s="452" t="s">
        <v>1436</v>
      </c>
      <c r="H4022" s="453">
        <v>10302</v>
      </c>
      <c r="I4022" s="452" t="s">
        <v>1678</v>
      </c>
      <c r="J4022" s="455"/>
      <c r="K4022" s="452" t="s">
        <v>1533</v>
      </c>
      <c r="L4022" s="452" t="s">
        <v>1439</v>
      </c>
      <c r="M4022" s="452" t="s">
        <v>1452</v>
      </c>
      <c r="N4022" s="454">
        <v>44525</v>
      </c>
      <c r="O4022" s="452" t="s">
        <v>1534</v>
      </c>
      <c r="P4022" s="454">
        <v>44525</v>
      </c>
    </row>
    <row r="4023" spans="1:16" x14ac:dyDescent="0.2">
      <c r="A4023" s="451" t="s">
        <v>2772</v>
      </c>
      <c r="B4023" s="451" t="s">
        <v>1717</v>
      </c>
      <c r="C4023" s="451" t="s">
        <v>1432</v>
      </c>
      <c r="D4023" s="451" t="s">
        <v>1433</v>
      </c>
      <c r="E4023" s="451" t="s">
        <v>1442</v>
      </c>
      <c r="F4023" s="451" t="s">
        <v>2255</v>
      </c>
      <c r="G4023" s="452" t="s">
        <v>1436</v>
      </c>
      <c r="H4023" s="453">
        <v>58232</v>
      </c>
      <c r="I4023" s="452" t="s">
        <v>1654</v>
      </c>
      <c r="J4023" s="452" t="s">
        <v>1438</v>
      </c>
      <c r="K4023" s="452" t="s">
        <v>1438</v>
      </c>
      <c r="L4023" s="452" t="s">
        <v>1439</v>
      </c>
      <c r="M4023" s="452" t="s">
        <v>1440</v>
      </c>
      <c r="N4023" s="454">
        <v>44312</v>
      </c>
      <c r="O4023" s="452" t="s">
        <v>1440</v>
      </c>
      <c r="P4023" s="454">
        <v>44468</v>
      </c>
    </row>
    <row r="4024" spans="1:16" ht="21" x14ac:dyDescent="0.2">
      <c r="A4024" s="451" t="s">
        <v>2774</v>
      </c>
      <c r="B4024" s="451" t="s">
        <v>1463</v>
      </c>
      <c r="C4024" s="451" t="s">
        <v>1432</v>
      </c>
      <c r="D4024" s="451" t="s">
        <v>1433</v>
      </c>
      <c r="E4024" s="451" t="s">
        <v>1442</v>
      </c>
      <c r="F4024" s="451" t="s">
        <v>2738</v>
      </c>
      <c r="G4024" s="452" t="s">
        <v>1436</v>
      </c>
      <c r="H4024" s="453">
        <v>883505</v>
      </c>
      <c r="I4024" s="452" t="s">
        <v>1650</v>
      </c>
      <c r="J4024" s="452" t="s">
        <v>1438</v>
      </c>
      <c r="K4024" s="452" t="s">
        <v>1438</v>
      </c>
      <c r="L4024" s="452" t="s">
        <v>1439</v>
      </c>
      <c r="M4024" s="452" t="s">
        <v>1440</v>
      </c>
      <c r="N4024" s="454">
        <v>44309</v>
      </c>
      <c r="O4024" s="452" t="s">
        <v>1440</v>
      </c>
      <c r="P4024" s="454">
        <v>44468</v>
      </c>
    </row>
    <row r="4025" spans="1:16" x14ac:dyDescent="0.2">
      <c r="A4025" s="451" t="s">
        <v>2774</v>
      </c>
      <c r="B4025" s="451" t="s">
        <v>1693</v>
      </c>
      <c r="C4025" s="451" t="s">
        <v>1432</v>
      </c>
      <c r="D4025" s="451" t="s">
        <v>1433</v>
      </c>
      <c r="E4025" s="451" t="s">
        <v>1442</v>
      </c>
      <c r="F4025" s="451" t="s">
        <v>2315</v>
      </c>
      <c r="G4025" s="452" t="s">
        <v>1436</v>
      </c>
      <c r="H4025" s="453">
        <v>18830</v>
      </c>
      <c r="I4025" s="452" t="s">
        <v>1648</v>
      </c>
      <c r="J4025" s="452" t="s">
        <v>1438</v>
      </c>
      <c r="K4025" s="452" t="s">
        <v>1438</v>
      </c>
      <c r="L4025" s="452" t="s">
        <v>1439</v>
      </c>
      <c r="M4025" s="452" t="s">
        <v>1440</v>
      </c>
      <c r="N4025" s="454">
        <v>44309</v>
      </c>
      <c r="O4025" s="452" t="s">
        <v>1440</v>
      </c>
      <c r="P4025" s="454">
        <v>44468</v>
      </c>
    </row>
    <row r="4026" spans="1:16" x14ac:dyDescent="0.2">
      <c r="A4026" s="451" t="s">
        <v>2774</v>
      </c>
      <c r="B4026" s="451" t="s">
        <v>1695</v>
      </c>
      <c r="C4026" s="451" t="s">
        <v>1432</v>
      </c>
      <c r="D4026" s="451" t="s">
        <v>1466</v>
      </c>
      <c r="E4026" s="451" t="s">
        <v>1442</v>
      </c>
      <c r="F4026" s="451" t="s">
        <v>2677</v>
      </c>
      <c r="G4026" s="452" t="s">
        <v>1436</v>
      </c>
      <c r="H4026" s="453">
        <v>83021.11</v>
      </c>
      <c r="I4026" s="452" t="s">
        <v>1655</v>
      </c>
      <c r="J4026" s="452" t="s">
        <v>1438</v>
      </c>
      <c r="K4026" s="452" t="s">
        <v>1438</v>
      </c>
      <c r="L4026" s="452" t="s">
        <v>1439</v>
      </c>
      <c r="M4026" s="452" t="s">
        <v>1440</v>
      </c>
      <c r="N4026" s="454">
        <v>44341</v>
      </c>
      <c r="O4026" s="452" t="s">
        <v>1440</v>
      </c>
      <c r="P4026" s="454">
        <v>44468</v>
      </c>
    </row>
    <row r="4027" spans="1:16" x14ac:dyDescent="0.2">
      <c r="A4027" s="451" t="s">
        <v>2774</v>
      </c>
      <c r="B4027" s="451" t="s">
        <v>1697</v>
      </c>
      <c r="C4027" s="451" t="s">
        <v>1432</v>
      </c>
      <c r="D4027" s="451" t="s">
        <v>1433</v>
      </c>
      <c r="E4027" s="451" t="s">
        <v>1434</v>
      </c>
      <c r="F4027" s="451" t="s">
        <v>2220</v>
      </c>
      <c r="G4027" s="452" t="s">
        <v>1436</v>
      </c>
      <c r="H4027" s="453">
        <v>18214</v>
      </c>
      <c r="I4027" s="452" t="s">
        <v>1670</v>
      </c>
      <c r="J4027" s="452" t="s">
        <v>1438</v>
      </c>
      <c r="K4027" s="452" t="s">
        <v>1438</v>
      </c>
      <c r="L4027" s="452" t="s">
        <v>1439</v>
      </c>
      <c r="M4027" s="452" t="s">
        <v>1440</v>
      </c>
      <c r="N4027" s="454">
        <v>44309</v>
      </c>
      <c r="O4027" s="452" t="s">
        <v>1440</v>
      </c>
      <c r="P4027" s="454">
        <v>44468</v>
      </c>
    </row>
    <row r="4028" spans="1:16" x14ac:dyDescent="0.2">
      <c r="A4028" s="451" t="s">
        <v>2774</v>
      </c>
      <c r="B4028" s="451" t="s">
        <v>1697</v>
      </c>
      <c r="C4028" s="451" t="s">
        <v>1432</v>
      </c>
      <c r="D4028" s="451" t="s">
        <v>1515</v>
      </c>
      <c r="E4028" s="451" t="s">
        <v>1442</v>
      </c>
      <c r="F4028" s="451" t="s">
        <v>2176</v>
      </c>
      <c r="G4028" s="452" t="s">
        <v>1436</v>
      </c>
      <c r="H4028" s="453">
        <v>1500</v>
      </c>
      <c r="I4028" s="452" t="s">
        <v>1522</v>
      </c>
      <c r="J4028" s="452" t="s">
        <v>1438</v>
      </c>
      <c r="K4028" s="452" t="s">
        <v>1438</v>
      </c>
      <c r="L4028" s="452" t="s">
        <v>1439</v>
      </c>
      <c r="M4028" s="452" t="s">
        <v>1440</v>
      </c>
      <c r="N4028" s="454">
        <v>44294</v>
      </c>
      <c r="O4028" s="452" t="s">
        <v>1440</v>
      </c>
      <c r="P4028" s="454">
        <v>44468</v>
      </c>
    </row>
    <row r="4029" spans="1:16" ht="21" x14ac:dyDescent="0.2">
      <c r="A4029" s="451" t="s">
        <v>2774</v>
      </c>
      <c r="B4029" s="451" t="s">
        <v>1703</v>
      </c>
      <c r="C4029" s="451" t="s">
        <v>1432</v>
      </c>
      <c r="D4029" s="451" t="s">
        <v>1491</v>
      </c>
      <c r="E4029" s="451" t="s">
        <v>1442</v>
      </c>
      <c r="F4029" s="451" t="s">
        <v>2349</v>
      </c>
      <c r="G4029" s="452" t="s">
        <v>1436</v>
      </c>
      <c r="H4029" s="453">
        <v>426</v>
      </c>
      <c r="I4029" s="452" t="s">
        <v>1609</v>
      </c>
      <c r="J4029" s="452" t="s">
        <v>1438</v>
      </c>
      <c r="K4029" s="452" t="s">
        <v>1438</v>
      </c>
      <c r="L4029" s="452" t="s">
        <v>1439</v>
      </c>
      <c r="M4029" s="452" t="s">
        <v>1440</v>
      </c>
      <c r="N4029" s="454">
        <v>44370</v>
      </c>
      <c r="O4029" s="452" t="s">
        <v>1440</v>
      </c>
      <c r="P4029" s="454">
        <v>44468</v>
      </c>
    </row>
    <row r="4030" spans="1:16" ht="21" x14ac:dyDescent="0.2">
      <c r="A4030" s="451" t="s">
        <v>2774</v>
      </c>
      <c r="B4030" s="451" t="s">
        <v>1703</v>
      </c>
      <c r="C4030" s="451" t="s">
        <v>1432</v>
      </c>
      <c r="D4030" s="451" t="s">
        <v>1491</v>
      </c>
      <c r="E4030" s="451" t="s">
        <v>1442</v>
      </c>
      <c r="F4030" s="451" t="s">
        <v>1774</v>
      </c>
      <c r="G4030" s="452" t="s">
        <v>1436</v>
      </c>
      <c r="H4030" s="453">
        <v>5400</v>
      </c>
      <c r="I4030" s="452" t="s">
        <v>1613</v>
      </c>
      <c r="J4030" s="452" t="s">
        <v>1438</v>
      </c>
      <c r="K4030" s="452" t="s">
        <v>1438</v>
      </c>
      <c r="L4030" s="452" t="s">
        <v>1439</v>
      </c>
      <c r="M4030" s="452" t="s">
        <v>1440</v>
      </c>
      <c r="N4030" s="454">
        <v>44370</v>
      </c>
      <c r="O4030" s="452" t="s">
        <v>1440</v>
      </c>
      <c r="P4030" s="454">
        <v>44468</v>
      </c>
    </row>
    <row r="4031" spans="1:16" ht="21" x14ac:dyDescent="0.2">
      <c r="A4031" s="451" t="s">
        <v>2774</v>
      </c>
      <c r="B4031" s="451" t="s">
        <v>1703</v>
      </c>
      <c r="C4031" s="451" t="s">
        <v>1432</v>
      </c>
      <c r="D4031" s="451" t="s">
        <v>1507</v>
      </c>
      <c r="E4031" s="451" t="s">
        <v>1442</v>
      </c>
      <c r="F4031" s="451" t="s">
        <v>2310</v>
      </c>
      <c r="G4031" s="452" t="s">
        <v>1436</v>
      </c>
      <c r="H4031" s="453">
        <v>-5400</v>
      </c>
      <c r="I4031" s="452" t="s">
        <v>1707</v>
      </c>
      <c r="J4031" s="452" t="s">
        <v>1438</v>
      </c>
      <c r="K4031" s="452" t="s">
        <v>1438</v>
      </c>
      <c r="L4031" s="452" t="s">
        <v>1439</v>
      </c>
      <c r="M4031" s="452" t="s">
        <v>1440</v>
      </c>
      <c r="N4031" s="454">
        <v>44384</v>
      </c>
      <c r="O4031" s="452" t="s">
        <v>1440</v>
      </c>
      <c r="P4031" s="454">
        <v>44468</v>
      </c>
    </row>
    <row r="4032" spans="1:16" x14ac:dyDescent="0.2">
      <c r="A4032" s="451" t="s">
        <v>2774</v>
      </c>
      <c r="B4032" s="451" t="s">
        <v>1708</v>
      </c>
      <c r="C4032" s="451" t="s">
        <v>1432</v>
      </c>
      <c r="D4032" s="451" t="s">
        <v>1507</v>
      </c>
      <c r="E4032" s="451" t="s">
        <v>1442</v>
      </c>
      <c r="F4032" s="451" t="s">
        <v>1958</v>
      </c>
      <c r="G4032" s="452" t="s">
        <v>1436</v>
      </c>
      <c r="H4032" s="453">
        <v>5400</v>
      </c>
      <c r="I4032" s="452" t="s">
        <v>1707</v>
      </c>
      <c r="J4032" s="452" t="s">
        <v>1438</v>
      </c>
      <c r="K4032" s="452" t="s">
        <v>1438</v>
      </c>
      <c r="L4032" s="452" t="s">
        <v>1439</v>
      </c>
      <c r="M4032" s="452" t="s">
        <v>1440</v>
      </c>
      <c r="N4032" s="454">
        <v>44384</v>
      </c>
      <c r="O4032" s="452" t="s">
        <v>1440</v>
      </c>
      <c r="P4032" s="454">
        <v>44468</v>
      </c>
    </row>
    <row r="4033" spans="1:16" ht="21" x14ac:dyDescent="0.2">
      <c r="A4033" s="451" t="s">
        <v>2774</v>
      </c>
      <c r="B4033" s="451" t="s">
        <v>1708</v>
      </c>
      <c r="C4033" s="451" t="s">
        <v>1432</v>
      </c>
      <c r="D4033" s="451" t="s">
        <v>1531</v>
      </c>
      <c r="E4033" s="451" t="s">
        <v>1568</v>
      </c>
      <c r="F4033" s="451" t="s">
        <v>1726</v>
      </c>
      <c r="G4033" s="452" t="s">
        <v>1436</v>
      </c>
      <c r="H4033" s="453">
        <v>833.75</v>
      </c>
      <c r="I4033" s="452" t="s">
        <v>1627</v>
      </c>
      <c r="J4033" s="455"/>
      <c r="K4033" s="452" t="s">
        <v>1533</v>
      </c>
      <c r="L4033" s="452" t="s">
        <v>1439</v>
      </c>
      <c r="M4033" s="452" t="s">
        <v>1452</v>
      </c>
      <c r="N4033" s="454">
        <v>44496</v>
      </c>
      <c r="O4033" s="452" t="s">
        <v>1534</v>
      </c>
      <c r="P4033" s="454">
        <v>44497</v>
      </c>
    </row>
    <row r="4034" spans="1:16" ht="21" x14ac:dyDescent="0.2">
      <c r="A4034" s="451" t="s">
        <v>2774</v>
      </c>
      <c r="B4034" s="451" t="s">
        <v>1708</v>
      </c>
      <c r="C4034" s="451" t="s">
        <v>1432</v>
      </c>
      <c r="D4034" s="451" t="s">
        <v>1531</v>
      </c>
      <c r="E4034" s="451" t="s">
        <v>1628</v>
      </c>
      <c r="F4034" s="451" t="s">
        <v>1726</v>
      </c>
      <c r="G4034" s="452" t="s">
        <v>1436</v>
      </c>
      <c r="H4034" s="453">
        <v>767.81</v>
      </c>
      <c r="I4034" s="452" t="s">
        <v>1629</v>
      </c>
      <c r="J4034" s="455"/>
      <c r="K4034" s="452" t="s">
        <v>1533</v>
      </c>
      <c r="L4034" s="452" t="s">
        <v>1439</v>
      </c>
      <c r="M4034" s="452" t="s">
        <v>1452</v>
      </c>
      <c r="N4034" s="454">
        <v>44496</v>
      </c>
      <c r="O4034" s="452" t="s">
        <v>1534</v>
      </c>
      <c r="P4034" s="454">
        <v>44497</v>
      </c>
    </row>
    <row r="4035" spans="1:16" x14ac:dyDescent="0.2">
      <c r="A4035" s="451" t="s">
        <v>2774</v>
      </c>
      <c r="B4035" s="451" t="s">
        <v>1575</v>
      </c>
      <c r="C4035" s="451" t="s">
        <v>1432</v>
      </c>
      <c r="D4035" s="451" t="s">
        <v>1507</v>
      </c>
      <c r="E4035" s="451" t="s">
        <v>1442</v>
      </c>
      <c r="F4035" s="451" t="s">
        <v>2451</v>
      </c>
      <c r="G4035" s="452" t="s">
        <v>1436</v>
      </c>
      <c r="H4035" s="453">
        <v>13852</v>
      </c>
      <c r="I4035" s="452" t="s">
        <v>1712</v>
      </c>
      <c r="J4035" s="452" t="s">
        <v>1438</v>
      </c>
      <c r="K4035" s="452" t="s">
        <v>1438</v>
      </c>
      <c r="L4035" s="452" t="s">
        <v>1439</v>
      </c>
      <c r="M4035" s="452" t="s">
        <v>1440</v>
      </c>
      <c r="N4035" s="454">
        <v>44399</v>
      </c>
      <c r="O4035" s="452" t="s">
        <v>1440</v>
      </c>
      <c r="P4035" s="454">
        <v>44468</v>
      </c>
    </row>
    <row r="4036" spans="1:16" ht="21" x14ac:dyDescent="0.2">
      <c r="A4036" s="451" t="s">
        <v>2774</v>
      </c>
      <c r="B4036" s="451" t="s">
        <v>1575</v>
      </c>
      <c r="C4036" s="451" t="s">
        <v>1432</v>
      </c>
      <c r="D4036" s="451" t="s">
        <v>1448</v>
      </c>
      <c r="E4036" s="451" t="s">
        <v>1460</v>
      </c>
      <c r="F4036" s="451" t="s">
        <v>1726</v>
      </c>
      <c r="G4036" s="452" t="s">
        <v>1436</v>
      </c>
      <c r="H4036" s="453">
        <v>11082</v>
      </c>
      <c r="I4036" s="452" t="s">
        <v>1462</v>
      </c>
      <c r="J4036" s="455"/>
      <c r="K4036" s="452" t="s">
        <v>1533</v>
      </c>
      <c r="L4036" s="452" t="s">
        <v>1439</v>
      </c>
      <c r="M4036" s="452" t="s">
        <v>1452</v>
      </c>
      <c r="N4036" s="454">
        <v>44550</v>
      </c>
      <c r="O4036" s="452" t="s">
        <v>1453</v>
      </c>
      <c r="P4036" s="454">
        <v>44553</v>
      </c>
    </row>
    <row r="4037" spans="1:16" x14ac:dyDescent="0.2">
      <c r="A4037" s="451" t="s">
        <v>2774</v>
      </c>
      <c r="B4037" s="451" t="s">
        <v>1713</v>
      </c>
      <c r="C4037" s="451" t="s">
        <v>1432</v>
      </c>
      <c r="D4037" s="451" t="s">
        <v>1466</v>
      </c>
      <c r="E4037" s="451" t="s">
        <v>1442</v>
      </c>
      <c r="F4037" s="451" t="s">
        <v>2563</v>
      </c>
      <c r="G4037" s="452" t="s">
        <v>1436</v>
      </c>
      <c r="H4037" s="453">
        <v>7196</v>
      </c>
      <c r="I4037" s="452" t="s">
        <v>1676</v>
      </c>
      <c r="J4037" s="452" t="s">
        <v>1438</v>
      </c>
      <c r="K4037" s="452" t="s">
        <v>1438</v>
      </c>
      <c r="L4037" s="452" t="s">
        <v>1439</v>
      </c>
      <c r="M4037" s="452" t="s">
        <v>1440</v>
      </c>
      <c r="N4037" s="454">
        <v>44330</v>
      </c>
      <c r="O4037" s="452" t="s">
        <v>1440</v>
      </c>
      <c r="P4037" s="454">
        <v>44468</v>
      </c>
    </row>
    <row r="4038" spans="1:16" x14ac:dyDescent="0.2">
      <c r="A4038" s="451" t="s">
        <v>2774</v>
      </c>
      <c r="B4038" s="451" t="s">
        <v>1713</v>
      </c>
      <c r="C4038" s="451" t="s">
        <v>1432</v>
      </c>
      <c r="D4038" s="451" t="s">
        <v>1507</v>
      </c>
      <c r="E4038" s="451" t="s">
        <v>1442</v>
      </c>
      <c r="F4038" s="451" t="s">
        <v>2573</v>
      </c>
      <c r="G4038" s="452" t="s">
        <v>1436</v>
      </c>
      <c r="H4038" s="453">
        <v>34901</v>
      </c>
      <c r="I4038" s="452" t="s">
        <v>1640</v>
      </c>
      <c r="J4038" s="452" t="s">
        <v>1438</v>
      </c>
      <c r="K4038" s="452" t="s">
        <v>1438</v>
      </c>
      <c r="L4038" s="452" t="s">
        <v>1439</v>
      </c>
      <c r="M4038" s="452" t="s">
        <v>1440</v>
      </c>
      <c r="N4038" s="454">
        <v>44384</v>
      </c>
      <c r="O4038" s="452" t="s">
        <v>1440</v>
      </c>
      <c r="P4038" s="454">
        <v>44468</v>
      </c>
    </row>
    <row r="4039" spans="1:16" ht="21" x14ac:dyDescent="0.2">
      <c r="A4039" s="451" t="s">
        <v>2774</v>
      </c>
      <c r="B4039" s="451" t="s">
        <v>1713</v>
      </c>
      <c r="C4039" s="451" t="s">
        <v>1432</v>
      </c>
      <c r="D4039" s="451" t="s">
        <v>1540</v>
      </c>
      <c r="E4039" s="451" t="s">
        <v>1677</v>
      </c>
      <c r="F4039" s="451" t="s">
        <v>1778</v>
      </c>
      <c r="G4039" s="452" t="s">
        <v>1436</v>
      </c>
      <c r="H4039" s="453">
        <v>10138</v>
      </c>
      <c r="I4039" s="452" t="s">
        <v>1678</v>
      </c>
      <c r="J4039" s="455"/>
      <c r="K4039" s="452" t="s">
        <v>1533</v>
      </c>
      <c r="L4039" s="452" t="s">
        <v>1439</v>
      </c>
      <c r="M4039" s="452" t="s">
        <v>1452</v>
      </c>
      <c r="N4039" s="454">
        <v>44525</v>
      </c>
      <c r="O4039" s="452" t="s">
        <v>1534</v>
      </c>
      <c r="P4039" s="454">
        <v>44525</v>
      </c>
    </row>
    <row r="4040" spans="1:16" x14ac:dyDescent="0.2">
      <c r="A4040" s="451" t="s">
        <v>2774</v>
      </c>
      <c r="B4040" s="451" t="s">
        <v>1717</v>
      </c>
      <c r="C4040" s="451" t="s">
        <v>1432</v>
      </c>
      <c r="D4040" s="451" t="s">
        <v>1433</v>
      </c>
      <c r="E4040" s="451" t="s">
        <v>1442</v>
      </c>
      <c r="F4040" s="451" t="s">
        <v>1527</v>
      </c>
      <c r="G4040" s="452" t="s">
        <v>1436</v>
      </c>
      <c r="H4040" s="453">
        <v>69960</v>
      </c>
      <c r="I4040" s="452" t="s">
        <v>1654</v>
      </c>
      <c r="J4040" s="452" t="s">
        <v>1438</v>
      </c>
      <c r="K4040" s="452" t="s">
        <v>1438</v>
      </c>
      <c r="L4040" s="452" t="s">
        <v>1439</v>
      </c>
      <c r="M4040" s="452" t="s">
        <v>1440</v>
      </c>
      <c r="N4040" s="454">
        <v>44312</v>
      </c>
      <c r="O4040" s="452" t="s">
        <v>1440</v>
      </c>
      <c r="P4040" s="454">
        <v>44468</v>
      </c>
    </row>
    <row r="4041" spans="1:16" ht="21" x14ac:dyDescent="0.2">
      <c r="A4041" s="451" t="s">
        <v>2775</v>
      </c>
      <c r="B4041" s="451" t="s">
        <v>1463</v>
      </c>
      <c r="C4041" s="451" t="s">
        <v>1432</v>
      </c>
      <c r="D4041" s="451" t="s">
        <v>1433</v>
      </c>
      <c r="E4041" s="451" t="s">
        <v>1434</v>
      </c>
      <c r="F4041" s="451" t="s">
        <v>2317</v>
      </c>
      <c r="G4041" s="452" t="s">
        <v>1436</v>
      </c>
      <c r="H4041" s="453">
        <v>459221</v>
      </c>
      <c r="I4041" s="452" t="s">
        <v>1650</v>
      </c>
      <c r="J4041" s="452" t="s">
        <v>1438</v>
      </c>
      <c r="K4041" s="452" t="s">
        <v>1438</v>
      </c>
      <c r="L4041" s="452" t="s">
        <v>1439</v>
      </c>
      <c r="M4041" s="452" t="s">
        <v>1440</v>
      </c>
      <c r="N4041" s="454">
        <v>44309</v>
      </c>
      <c r="O4041" s="452" t="s">
        <v>1440</v>
      </c>
      <c r="P4041" s="454">
        <v>44468</v>
      </c>
    </row>
    <row r="4042" spans="1:16" x14ac:dyDescent="0.2">
      <c r="A4042" s="451" t="s">
        <v>2775</v>
      </c>
      <c r="B4042" s="451" t="s">
        <v>1693</v>
      </c>
      <c r="C4042" s="451" t="s">
        <v>1432</v>
      </c>
      <c r="D4042" s="451" t="s">
        <v>1433</v>
      </c>
      <c r="E4042" s="451" t="s">
        <v>1442</v>
      </c>
      <c r="F4042" s="451" t="s">
        <v>2186</v>
      </c>
      <c r="G4042" s="452" t="s">
        <v>1436</v>
      </c>
      <c r="H4042" s="453">
        <v>2213</v>
      </c>
      <c r="I4042" s="452" t="s">
        <v>1648</v>
      </c>
      <c r="J4042" s="452" t="s">
        <v>1438</v>
      </c>
      <c r="K4042" s="452" t="s">
        <v>1438</v>
      </c>
      <c r="L4042" s="452" t="s">
        <v>1439</v>
      </c>
      <c r="M4042" s="452" t="s">
        <v>1440</v>
      </c>
      <c r="N4042" s="454">
        <v>44309</v>
      </c>
      <c r="O4042" s="452" t="s">
        <v>1440</v>
      </c>
      <c r="P4042" s="454">
        <v>44468</v>
      </c>
    </row>
    <row r="4043" spans="1:16" x14ac:dyDescent="0.2">
      <c r="A4043" s="451" t="s">
        <v>2775</v>
      </c>
      <c r="B4043" s="451" t="s">
        <v>1695</v>
      </c>
      <c r="C4043" s="451" t="s">
        <v>1432</v>
      </c>
      <c r="D4043" s="451" t="s">
        <v>1466</v>
      </c>
      <c r="E4043" s="451" t="s">
        <v>1434</v>
      </c>
      <c r="F4043" s="451" t="s">
        <v>1501</v>
      </c>
      <c r="G4043" s="452" t="s">
        <v>1436</v>
      </c>
      <c r="H4043" s="453">
        <v>33951.22</v>
      </c>
      <c r="I4043" s="452" t="s">
        <v>1655</v>
      </c>
      <c r="J4043" s="452" t="s">
        <v>1438</v>
      </c>
      <c r="K4043" s="452" t="s">
        <v>1438</v>
      </c>
      <c r="L4043" s="452" t="s">
        <v>1439</v>
      </c>
      <c r="M4043" s="452" t="s">
        <v>1440</v>
      </c>
      <c r="N4043" s="454">
        <v>44341</v>
      </c>
      <c r="O4043" s="452" t="s">
        <v>1440</v>
      </c>
      <c r="P4043" s="454">
        <v>44468</v>
      </c>
    </row>
    <row r="4044" spans="1:16" x14ac:dyDescent="0.2">
      <c r="A4044" s="451" t="s">
        <v>2775</v>
      </c>
      <c r="B4044" s="451" t="s">
        <v>1697</v>
      </c>
      <c r="C4044" s="451" t="s">
        <v>1432</v>
      </c>
      <c r="D4044" s="451" t="s">
        <v>1433</v>
      </c>
      <c r="E4044" s="451" t="s">
        <v>1434</v>
      </c>
      <c r="F4044" s="451" t="s">
        <v>1881</v>
      </c>
      <c r="G4044" s="452" t="s">
        <v>1436</v>
      </c>
      <c r="H4044" s="453">
        <v>6323</v>
      </c>
      <c r="I4044" s="452" t="s">
        <v>1670</v>
      </c>
      <c r="J4044" s="452" t="s">
        <v>1438</v>
      </c>
      <c r="K4044" s="452" t="s">
        <v>1438</v>
      </c>
      <c r="L4044" s="452" t="s">
        <v>1439</v>
      </c>
      <c r="M4044" s="452" t="s">
        <v>1440</v>
      </c>
      <c r="N4044" s="454">
        <v>44309</v>
      </c>
      <c r="O4044" s="452" t="s">
        <v>1440</v>
      </c>
      <c r="P4044" s="454">
        <v>44468</v>
      </c>
    </row>
    <row r="4045" spans="1:16" x14ac:dyDescent="0.2">
      <c r="A4045" s="451" t="s">
        <v>2775</v>
      </c>
      <c r="B4045" s="451" t="s">
        <v>1697</v>
      </c>
      <c r="C4045" s="451" t="s">
        <v>1432</v>
      </c>
      <c r="D4045" s="451" t="s">
        <v>1466</v>
      </c>
      <c r="E4045" s="451" t="s">
        <v>1442</v>
      </c>
      <c r="F4045" s="451" t="s">
        <v>2201</v>
      </c>
      <c r="G4045" s="452" t="s">
        <v>1436</v>
      </c>
      <c r="H4045" s="453">
        <v>1624</v>
      </c>
      <c r="I4045" s="452" t="s">
        <v>1488</v>
      </c>
      <c r="J4045" s="452" t="s">
        <v>1438</v>
      </c>
      <c r="K4045" s="452" t="s">
        <v>1438</v>
      </c>
      <c r="L4045" s="452" t="s">
        <v>1439</v>
      </c>
      <c r="M4045" s="452" t="s">
        <v>1440</v>
      </c>
      <c r="N4045" s="454">
        <v>44342</v>
      </c>
      <c r="O4045" s="452" t="s">
        <v>1440</v>
      </c>
      <c r="P4045" s="454">
        <v>44468</v>
      </c>
    </row>
    <row r="4046" spans="1:16" x14ac:dyDescent="0.2">
      <c r="A4046" s="451" t="s">
        <v>2775</v>
      </c>
      <c r="B4046" s="451" t="s">
        <v>1697</v>
      </c>
      <c r="C4046" s="451" t="s">
        <v>1432</v>
      </c>
      <c r="D4046" s="451" t="s">
        <v>1448</v>
      </c>
      <c r="E4046" s="451" t="s">
        <v>1544</v>
      </c>
      <c r="F4046" s="451" t="s">
        <v>2590</v>
      </c>
      <c r="G4046" s="452" t="s">
        <v>1436</v>
      </c>
      <c r="H4046" s="453">
        <v>1770</v>
      </c>
      <c r="I4046" s="452" t="s">
        <v>1564</v>
      </c>
      <c r="J4046" s="455"/>
      <c r="K4046" s="452" t="s">
        <v>1533</v>
      </c>
      <c r="L4046" s="452" t="s">
        <v>1439</v>
      </c>
      <c r="M4046" s="452" t="s">
        <v>1452</v>
      </c>
      <c r="N4046" s="454">
        <v>44539</v>
      </c>
      <c r="O4046" s="452" t="s">
        <v>1453</v>
      </c>
      <c r="P4046" s="454">
        <v>44544</v>
      </c>
    </row>
    <row r="4047" spans="1:16" ht="21" x14ac:dyDescent="0.2">
      <c r="A4047" s="451" t="s">
        <v>2775</v>
      </c>
      <c r="B4047" s="451" t="s">
        <v>1703</v>
      </c>
      <c r="C4047" s="451" t="s">
        <v>1432</v>
      </c>
      <c r="D4047" s="451" t="s">
        <v>1491</v>
      </c>
      <c r="E4047" s="451" t="s">
        <v>1434</v>
      </c>
      <c r="F4047" s="451" t="s">
        <v>1715</v>
      </c>
      <c r="G4047" s="452" t="s">
        <v>1436</v>
      </c>
      <c r="H4047" s="453">
        <v>3360</v>
      </c>
      <c r="I4047" s="452" t="s">
        <v>1613</v>
      </c>
      <c r="J4047" s="452" t="s">
        <v>1438</v>
      </c>
      <c r="K4047" s="452" t="s">
        <v>1438</v>
      </c>
      <c r="L4047" s="452" t="s">
        <v>1439</v>
      </c>
      <c r="M4047" s="452" t="s">
        <v>1440</v>
      </c>
      <c r="N4047" s="454">
        <v>44370</v>
      </c>
      <c r="O4047" s="452" t="s">
        <v>1440</v>
      </c>
      <c r="P4047" s="454">
        <v>44468</v>
      </c>
    </row>
    <row r="4048" spans="1:16" ht="21" x14ac:dyDescent="0.2">
      <c r="A4048" s="451" t="s">
        <v>2775</v>
      </c>
      <c r="B4048" s="451" t="s">
        <v>1703</v>
      </c>
      <c r="C4048" s="451" t="s">
        <v>1432</v>
      </c>
      <c r="D4048" s="451" t="s">
        <v>1507</v>
      </c>
      <c r="E4048" s="451" t="s">
        <v>1434</v>
      </c>
      <c r="F4048" s="451" t="s">
        <v>2220</v>
      </c>
      <c r="G4048" s="452" t="s">
        <v>1436</v>
      </c>
      <c r="H4048" s="453">
        <v>-3360</v>
      </c>
      <c r="I4048" s="452" t="s">
        <v>1707</v>
      </c>
      <c r="J4048" s="452" t="s">
        <v>1438</v>
      </c>
      <c r="K4048" s="452" t="s">
        <v>1438</v>
      </c>
      <c r="L4048" s="452" t="s">
        <v>1439</v>
      </c>
      <c r="M4048" s="452" t="s">
        <v>1440</v>
      </c>
      <c r="N4048" s="454">
        <v>44384</v>
      </c>
      <c r="O4048" s="452" t="s">
        <v>1440</v>
      </c>
      <c r="P4048" s="454">
        <v>44468</v>
      </c>
    </row>
    <row r="4049" spans="1:16" ht="21" x14ac:dyDescent="0.2">
      <c r="A4049" s="451" t="s">
        <v>2775</v>
      </c>
      <c r="B4049" s="451" t="s">
        <v>1758</v>
      </c>
      <c r="C4049" s="451" t="s">
        <v>1432</v>
      </c>
      <c r="D4049" s="451" t="s">
        <v>1448</v>
      </c>
      <c r="E4049" s="451" t="s">
        <v>1570</v>
      </c>
      <c r="F4049" s="451" t="s">
        <v>1848</v>
      </c>
      <c r="G4049" s="452" t="s">
        <v>1436</v>
      </c>
      <c r="H4049" s="453">
        <v>2993</v>
      </c>
      <c r="I4049" s="452" t="s">
        <v>1572</v>
      </c>
      <c r="J4049" s="455"/>
      <c r="K4049" s="452" t="s">
        <v>1533</v>
      </c>
      <c r="L4049" s="452" t="s">
        <v>1439</v>
      </c>
      <c r="M4049" s="452" t="s">
        <v>1452</v>
      </c>
      <c r="N4049" s="454">
        <v>44554</v>
      </c>
      <c r="O4049" s="452" t="s">
        <v>1534</v>
      </c>
      <c r="P4049" s="454">
        <v>44560</v>
      </c>
    </row>
    <row r="4050" spans="1:16" x14ac:dyDescent="0.2">
      <c r="A4050" s="451" t="s">
        <v>2775</v>
      </c>
      <c r="B4050" s="451" t="s">
        <v>1708</v>
      </c>
      <c r="C4050" s="451" t="s">
        <v>1432</v>
      </c>
      <c r="D4050" s="451" t="s">
        <v>1466</v>
      </c>
      <c r="E4050" s="451" t="s">
        <v>1442</v>
      </c>
      <c r="F4050" s="451" t="s">
        <v>1747</v>
      </c>
      <c r="G4050" s="452" t="s">
        <v>1436</v>
      </c>
      <c r="H4050" s="453">
        <v>179.52</v>
      </c>
      <c r="I4050" s="452" t="s">
        <v>1602</v>
      </c>
      <c r="J4050" s="452" t="s">
        <v>1438</v>
      </c>
      <c r="K4050" s="452" t="s">
        <v>1438</v>
      </c>
      <c r="L4050" s="452" t="s">
        <v>1439</v>
      </c>
      <c r="M4050" s="452" t="s">
        <v>1440</v>
      </c>
      <c r="N4050" s="454">
        <v>44535</v>
      </c>
      <c r="O4050" s="452" t="s">
        <v>1440</v>
      </c>
      <c r="P4050" s="454">
        <v>44468</v>
      </c>
    </row>
    <row r="4051" spans="1:16" x14ac:dyDescent="0.2">
      <c r="A4051" s="451" t="s">
        <v>2775</v>
      </c>
      <c r="B4051" s="451" t="s">
        <v>1708</v>
      </c>
      <c r="C4051" s="451" t="s">
        <v>1432</v>
      </c>
      <c r="D4051" s="451" t="s">
        <v>1507</v>
      </c>
      <c r="E4051" s="451" t="s">
        <v>1442</v>
      </c>
      <c r="F4051" s="451" t="s">
        <v>2081</v>
      </c>
      <c r="G4051" s="452" t="s">
        <v>1436</v>
      </c>
      <c r="H4051" s="453">
        <v>3360</v>
      </c>
      <c r="I4051" s="452" t="s">
        <v>1707</v>
      </c>
      <c r="J4051" s="452" t="s">
        <v>1438</v>
      </c>
      <c r="K4051" s="452" t="s">
        <v>1438</v>
      </c>
      <c r="L4051" s="452" t="s">
        <v>1439</v>
      </c>
      <c r="M4051" s="452" t="s">
        <v>1440</v>
      </c>
      <c r="N4051" s="454">
        <v>44384</v>
      </c>
      <c r="O4051" s="452" t="s">
        <v>1440</v>
      </c>
      <c r="P4051" s="454">
        <v>44468</v>
      </c>
    </row>
    <row r="4052" spans="1:16" ht="21" x14ac:dyDescent="0.2">
      <c r="A4052" s="451" t="s">
        <v>2775</v>
      </c>
      <c r="B4052" s="451" t="s">
        <v>1708</v>
      </c>
      <c r="C4052" s="451" t="s">
        <v>1432</v>
      </c>
      <c r="D4052" s="451" t="s">
        <v>1531</v>
      </c>
      <c r="E4052" s="451" t="s">
        <v>1568</v>
      </c>
      <c r="F4052" s="451" t="s">
        <v>1682</v>
      </c>
      <c r="G4052" s="452" t="s">
        <v>1436</v>
      </c>
      <c r="H4052" s="453">
        <v>500</v>
      </c>
      <c r="I4052" s="452" t="s">
        <v>1627</v>
      </c>
      <c r="J4052" s="455"/>
      <c r="K4052" s="452" t="s">
        <v>1533</v>
      </c>
      <c r="L4052" s="452" t="s">
        <v>1439</v>
      </c>
      <c r="M4052" s="452" t="s">
        <v>1452</v>
      </c>
      <c r="N4052" s="454">
        <v>44496</v>
      </c>
      <c r="O4052" s="452" t="s">
        <v>1534</v>
      </c>
      <c r="P4052" s="454">
        <v>44497</v>
      </c>
    </row>
    <row r="4053" spans="1:16" ht="21" x14ac:dyDescent="0.2">
      <c r="A4053" s="451" t="s">
        <v>2775</v>
      </c>
      <c r="B4053" s="451" t="s">
        <v>1708</v>
      </c>
      <c r="C4053" s="451" t="s">
        <v>1432</v>
      </c>
      <c r="D4053" s="451" t="s">
        <v>1531</v>
      </c>
      <c r="E4053" s="451" t="s">
        <v>1628</v>
      </c>
      <c r="F4053" s="451" t="s">
        <v>1682</v>
      </c>
      <c r="G4053" s="452" t="s">
        <v>1436</v>
      </c>
      <c r="H4053" s="453">
        <v>295.31</v>
      </c>
      <c r="I4053" s="452" t="s">
        <v>1629</v>
      </c>
      <c r="J4053" s="455"/>
      <c r="K4053" s="452" t="s">
        <v>1533</v>
      </c>
      <c r="L4053" s="452" t="s">
        <v>1439</v>
      </c>
      <c r="M4053" s="452" t="s">
        <v>1452</v>
      </c>
      <c r="N4053" s="454">
        <v>44496</v>
      </c>
      <c r="O4053" s="452" t="s">
        <v>1534</v>
      </c>
      <c r="P4053" s="454">
        <v>44497</v>
      </c>
    </row>
    <row r="4054" spans="1:16" x14ac:dyDescent="0.2">
      <c r="A4054" s="451" t="s">
        <v>2775</v>
      </c>
      <c r="B4054" s="451" t="s">
        <v>1575</v>
      </c>
      <c r="C4054" s="451" t="s">
        <v>1432</v>
      </c>
      <c r="D4054" s="451" t="s">
        <v>1507</v>
      </c>
      <c r="E4054" s="451" t="s">
        <v>1442</v>
      </c>
      <c r="F4054" s="451" t="s">
        <v>2273</v>
      </c>
      <c r="G4054" s="452" t="s">
        <v>1436</v>
      </c>
      <c r="H4054" s="453">
        <v>7558</v>
      </c>
      <c r="I4054" s="452" t="s">
        <v>1712</v>
      </c>
      <c r="J4054" s="452" t="s">
        <v>1438</v>
      </c>
      <c r="K4054" s="452" t="s">
        <v>1438</v>
      </c>
      <c r="L4054" s="452" t="s">
        <v>1439</v>
      </c>
      <c r="M4054" s="452" t="s">
        <v>1440</v>
      </c>
      <c r="N4054" s="454">
        <v>44399</v>
      </c>
      <c r="O4054" s="452" t="s">
        <v>1440</v>
      </c>
      <c r="P4054" s="454">
        <v>44468</v>
      </c>
    </row>
    <row r="4055" spans="1:16" ht="21" x14ac:dyDescent="0.2">
      <c r="A4055" s="451" t="s">
        <v>2775</v>
      </c>
      <c r="B4055" s="451" t="s">
        <v>1575</v>
      </c>
      <c r="C4055" s="451" t="s">
        <v>1432</v>
      </c>
      <c r="D4055" s="451" t="s">
        <v>1448</v>
      </c>
      <c r="E4055" s="451" t="s">
        <v>1460</v>
      </c>
      <c r="F4055" s="451" t="s">
        <v>1682</v>
      </c>
      <c r="G4055" s="452" t="s">
        <v>1436</v>
      </c>
      <c r="H4055" s="453">
        <v>6047</v>
      </c>
      <c r="I4055" s="452" t="s">
        <v>1462</v>
      </c>
      <c r="J4055" s="455"/>
      <c r="K4055" s="452" t="s">
        <v>1533</v>
      </c>
      <c r="L4055" s="452" t="s">
        <v>1439</v>
      </c>
      <c r="M4055" s="452" t="s">
        <v>1452</v>
      </c>
      <c r="N4055" s="454">
        <v>44550</v>
      </c>
      <c r="O4055" s="452" t="s">
        <v>1453</v>
      </c>
      <c r="P4055" s="454">
        <v>44553</v>
      </c>
    </row>
    <row r="4056" spans="1:16" x14ac:dyDescent="0.2">
      <c r="A4056" s="451" t="s">
        <v>2775</v>
      </c>
      <c r="B4056" s="451" t="s">
        <v>1713</v>
      </c>
      <c r="C4056" s="451" t="s">
        <v>1432</v>
      </c>
      <c r="D4056" s="451" t="s">
        <v>1466</v>
      </c>
      <c r="E4056" s="451" t="s">
        <v>1442</v>
      </c>
      <c r="F4056" s="451" t="s">
        <v>2090</v>
      </c>
      <c r="G4056" s="452" t="s">
        <v>1436</v>
      </c>
      <c r="H4056" s="453">
        <v>7004</v>
      </c>
      <c r="I4056" s="452" t="s">
        <v>1676</v>
      </c>
      <c r="J4056" s="452" t="s">
        <v>1438</v>
      </c>
      <c r="K4056" s="452" t="s">
        <v>1438</v>
      </c>
      <c r="L4056" s="452" t="s">
        <v>1439</v>
      </c>
      <c r="M4056" s="452" t="s">
        <v>1440</v>
      </c>
      <c r="N4056" s="454">
        <v>44330</v>
      </c>
      <c r="O4056" s="452" t="s">
        <v>1440</v>
      </c>
      <c r="P4056" s="454">
        <v>44468</v>
      </c>
    </row>
    <row r="4057" spans="1:16" x14ac:dyDescent="0.2">
      <c r="A4057" s="451" t="s">
        <v>2775</v>
      </c>
      <c r="B4057" s="451" t="s">
        <v>1713</v>
      </c>
      <c r="C4057" s="451" t="s">
        <v>1432</v>
      </c>
      <c r="D4057" s="451" t="s">
        <v>1507</v>
      </c>
      <c r="E4057" s="451" t="s">
        <v>1442</v>
      </c>
      <c r="F4057" s="451" t="s">
        <v>2396</v>
      </c>
      <c r="G4057" s="452" t="s">
        <v>1436</v>
      </c>
      <c r="H4057" s="453">
        <v>17988</v>
      </c>
      <c r="I4057" s="452" t="s">
        <v>1640</v>
      </c>
      <c r="J4057" s="452" t="s">
        <v>1438</v>
      </c>
      <c r="K4057" s="452" t="s">
        <v>1438</v>
      </c>
      <c r="L4057" s="452" t="s">
        <v>1439</v>
      </c>
      <c r="M4057" s="452" t="s">
        <v>1440</v>
      </c>
      <c r="N4057" s="454">
        <v>44384</v>
      </c>
      <c r="O4057" s="452" t="s">
        <v>1440</v>
      </c>
      <c r="P4057" s="454">
        <v>44468</v>
      </c>
    </row>
    <row r="4058" spans="1:16" ht="21" x14ac:dyDescent="0.2">
      <c r="A4058" s="451" t="s">
        <v>2775</v>
      </c>
      <c r="B4058" s="451" t="s">
        <v>1713</v>
      </c>
      <c r="C4058" s="451" t="s">
        <v>1432</v>
      </c>
      <c r="D4058" s="451" t="s">
        <v>1540</v>
      </c>
      <c r="E4058" s="451" t="s">
        <v>1677</v>
      </c>
      <c r="F4058" s="451" t="s">
        <v>2576</v>
      </c>
      <c r="G4058" s="452" t="s">
        <v>1436</v>
      </c>
      <c r="H4058" s="453">
        <v>9794</v>
      </c>
      <c r="I4058" s="452" t="s">
        <v>1678</v>
      </c>
      <c r="J4058" s="455"/>
      <c r="K4058" s="452" t="s">
        <v>1533</v>
      </c>
      <c r="L4058" s="452" t="s">
        <v>1439</v>
      </c>
      <c r="M4058" s="452" t="s">
        <v>1452</v>
      </c>
      <c r="N4058" s="454">
        <v>44525</v>
      </c>
      <c r="O4058" s="452" t="s">
        <v>1534</v>
      </c>
      <c r="P4058" s="454">
        <v>44525</v>
      </c>
    </row>
    <row r="4059" spans="1:16" x14ac:dyDescent="0.2">
      <c r="A4059" s="451" t="s">
        <v>2775</v>
      </c>
      <c r="B4059" s="451" t="s">
        <v>1717</v>
      </c>
      <c r="C4059" s="451" t="s">
        <v>1432</v>
      </c>
      <c r="D4059" s="451" t="s">
        <v>1433</v>
      </c>
      <c r="E4059" s="451" t="s">
        <v>1442</v>
      </c>
      <c r="F4059" s="451" t="s">
        <v>2239</v>
      </c>
      <c r="G4059" s="452" t="s">
        <v>1436</v>
      </c>
      <c r="H4059" s="453">
        <v>37648</v>
      </c>
      <c r="I4059" s="452" t="s">
        <v>1654</v>
      </c>
      <c r="J4059" s="452" t="s">
        <v>1438</v>
      </c>
      <c r="K4059" s="452" t="s">
        <v>1438</v>
      </c>
      <c r="L4059" s="452" t="s">
        <v>1439</v>
      </c>
      <c r="M4059" s="452" t="s">
        <v>1440</v>
      </c>
      <c r="N4059" s="454">
        <v>44312</v>
      </c>
      <c r="O4059" s="452" t="s">
        <v>1440</v>
      </c>
      <c r="P4059" s="454">
        <v>44468</v>
      </c>
    </row>
    <row r="4060" spans="1:16" ht="21" x14ac:dyDescent="0.2">
      <c r="A4060" s="451" t="s">
        <v>2776</v>
      </c>
      <c r="B4060" s="451" t="s">
        <v>1463</v>
      </c>
      <c r="C4060" s="451" t="s">
        <v>1432</v>
      </c>
      <c r="D4060" s="451" t="s">
        <v>1433</v>
      </c>
      <c r="E4060" s="451" t="s">
        <v>1434</v>
      </c>
      <c r="F4060" s="451" t="s">
        <v>1822</v>
      </c>
      <c r="G4060" s="452" t="s">
        <v>1436</v>
      </c>
      <c r="H4060" s="453">
        <v>457001</v>
      </c>
      <c r="I4060" s="452" t="s">
        <v>1650</v>
      </c>
      <c r="J4060" s="452" t="s">
        <v>1438</v>
      </c>
      <c r="K4060" s="452" t="s">
        <v>1438</v>
      </c>
      <c r="L4060" s="452" t="s">
        <v>1439</v>
      </c>
      <c r="M4060" s="452" t="s">
        <v>1440</v>
      </c>
      <c r="N4060" s="454">
        <v>44309</v>
      </c>
      <c r="O4060" s="452" t="s">
        <v>1440</v>
      </c>
      <c r="P4060" s="454">
        <v>44468</v>
      </c>
    </row>
    <row r="4061" spans="1:16" x14ac:dyDescent="0.2">
      <c r="A4061" s="451" t="s">
        <v>2776</v>
      </c>
      <c r="B4061" s="451" t="s">
        <v>1693</v>
      </c>
      <c r="C4061" s="451" t="s">
        <v>1432</v>
      </c>
      <c r="D4061" s="451" t="s">
        <v>1433</v>
      </c>
      <c r="E4061" s="451" t="s">
        <v>1442</v>
      </c>
      <c r="F4061" s="451" t="s">
        <v>1785</v>
      </c>
      <c r="G4061" s="452" t="s">
        <v>1436</v>
      </c>
      <c r="H4061" s="453">
        <v>18743</v>
      </c>
      <c r="I4061" s="452" t="s">
        <v>1648</v>
      </c>
      <c r="J4061" s="452" t="s">
        <v>1438</v>
      </c>
      <c r="K4061" s="452" t="s">
        <v>1438</v>
      </c>
      <c r="L4061" s="452" t="s">
        <v>1439</v>
      </c>
      <c r="M4061" s="452" t="s">
        <v>1440</v>
      </c>
      <c r="N4061" s="454">
        <v>44309</v>
      </c>
      <c r="O4061" s="452" t="s">
        <v>1440</v>
      </c>
      <c r="P4061" s="454">
        <v>44468</v>
      </c>
    </row>
    <row r="4062" spans="1:16" x14ac:dyDescent="0.2">
      <c r="A4062" s="451" t="s">
        <v>2776</v>
      </c>
      <c r="B4062" s="451" t="s">
        <v>1695</v>
      </c>
      <c r="C4062" s="451" t="s">
        <v>1432</v>
      </c>
      <c r="D4062" s="451" t="s">
        <v>1466</v>
      </c>
      <c r="E4062" s="451" t="s">
        <v>1442</v>
      </c>
      <c r="F4062" s="451" t="s">
        <v>1890</v>
      </c>
      <c r="G4062" s="452" t="s">
        <v>1436</v>
      </c>
      <c r="H4062" s="453">
        <v>95947.77</v>
      </c>
      <c r="I4062" s="452" t="s">
        <v>1655</v>
      </c>
      <c r="J4062" s="452" t="s">
        <v>1438</v>
      </c>
      <c r="K4062" s="452" t="s">
        <v>1438</v>
      </c>
      <c r="L4062" s="452" t="s">
        <v>1439</v>
      </c>
      <c r="M4062" s="452" t="s">
        <v>1440</v>
      </c>
      <c r="N4062" s="454">
        <v>44341</v>
      </c>
      <c r="O4062" s="452" t="s">
        <v>1440</v>
      </c>
      <c r="P4062" s="454">
        <v>44468</v>
      </c>
    </row>
    <row r="4063" spans="1:16" x14ac:dyDescent="0.2">
      <c r="A4063" s="451" t="s">
        <v>2776</v>
      </c>
      <c r="B4063" s="451" t="s">
        <v>1697</v>
      </c>
      <c r="C4063" s="451" t="s">
        <v>1432</v>
      </c>
      <c r="D4063" s="451" t="s">
        <v>1433</v>
      </c>
      <c r="E4063" s="451" t="s">
        <v>1434</v>
      </c>
      <c r="F4063" s="451" t="s">
        <v>1906</v>
      </c>
      <c r="G4063" s="452" t="s">
        <v>1436</v>
      </c>
      <c r="H4063" s="453">
        <v>17100</v>
      </c>
      <c r="I4063" s="452" t="s">
        <v>1670</v>
      </c>
      <c r="J4063" s="452" t="s">
        <v>1438</v>
      </c>
      <c r="K4063" s="452" t="s">
        <v>1438</v>
      </c>
      <c r="L4063" s="452" t="s">
        <v>1439</v>
      </c>
      <c r="M4063" s="452" t="s">
        <v>1440</v>
      </c>
      <c r="N4063" s="454">
        <v>44309</v>
      </c>
      <c r="O4063" s="452" t="s">
        <v>1440</v>
      </c>
      <c r="P4063" s="454">
        <v>44468</v>
      </c>
    </row>
    <row r="4064" spans="1:16" x14ac:dyDescent="0.2">
      <c r="A4064" s="451" t="s">
        <v>2776</v>
      </c>
      <c r="B4064" s="451" t="s">
        <v>1697</v>
      </c>
      <c r="C4064" s="451" t="s">
        <v>1432</v>
      </c>
      <c r="D4064" s="451" t="s">
        <v>1515</v>
      </c>
      <c r="E4064" s="451" t="s">
        <v>1442</v>
      </c>
      <c r="F4064" s="451" t="s">
        <v>2139</v>
      </c>
      <c r="G4064" s="452" t="s">
        <v>1436</v>
      </c>
      <c r="H4064" s="453">
        <v>1950</v>
      </c>
      <c r="I4064" s="452" t="s">
        <v>1522</v>
      </c>
      <c r="J4064" s="452" t="s">
        <v>1438</v>
      </c>
      <c r="K4064" s="452" t="s">
        <v>1438</v>
      </c>
      <c r="L4064" s="452" t="s">
        <v>1439</v>
      </c>
      <c r="M4064" s="452" t="s">
        <v>1440</v>
      </c>
      <c r="N4064" s="454">
        <v>44294</v>
      </c>
      <c r="O4064" s="452" t="s">
        <v>1440</v>
      </c>
      <c r="P4064" s="454">
        <v>44468</v>
      </c>
    </row>
    <row r="4065" spans="1:16" ht="21" x14ac:dyDescent="0.2">
      <c r="A4065" s="451" t="s">
        <v>2776</v>
      </c>
      <c r="B4065" s="451" t="s">
        <v>1703</v>
      </c>
      <c r="C4065" s="451" t="s">
        <v>1432</v>
      </c>
      <c r="D4065" s="451" t="s">
        <v>1491</v>
      </c>
      <c r="E4065" s="451" t="s">
        <v>1442</v>
      </c>
      <c r="F4065" s="451" t="s">
        <v>2649</v>
      </c>
      <c r="G4065" s="452" t="s">
        <v>1436</v>
      </c>
      <c r="H4065" s="453">
        <v>3400</v>
      </c>
      <c r="I4065" s="452" t="s">
        <v>1613</v>
      </c>
      <c r="J4065" s="452" t="s">
        <v>1438</v>
      </c>
      <c r="K4065" s="452" t="s">
        <v>1438</v>
      </c>
      <c r="L4065" s="452" t="s">
        <v>1439</v>
      </c>
      <c r="M4065" s="452" t="s">
        <v>1440</v>
      </c>
      <c r="N4065" s="454">
        <v>44370</v>
      </c>
      <c r="O4065" s="452" t="s">
        <v>1440</v>
      </c>
      <c r="P4065" s="454">
        <v>44468</v>
      </c>
    </row>
    <row r="4066" spans="1:16" ht="21" x14ac:dyDescent="0.2">
      <c r="A4066" s="451" t="s">
        <v>2776</v>
      </c>
      <c r="B4066" s="451" t="s">
        <v>1703</v>
      </c>
      <c r="C4066" s="451" t="s">
        <v>1432</v>
      </c>
      <c r="D4066" s="451" t="s">
        <v>1507</v>
      </c>
      <c r="E4066" s="451" t="s">
        <v>1442</v>
      </c>
      <c r="F4066" s="451" t="s">
        <v>2777</v>
      </c>
      <c r="G4066" s="452" t="s">
        <v>1436</v>
      </c>
      <c r="H4066" s="453">
        <v>-3400</v>
      </c>
      <c r="I4066" s="452" t="s">
        <v>1707</v>
      </c>
      <c r="J4066" s="452" t="s">
        <v>1438</v>
      </c>
      <c r="K4066" s="452" t="s">
        <v>1438</v>
      </c>
      <c r="L4066" s="452" t="s">
        <v>1439</v>
      </c>
      <c r="M4066" s="452" t="s">
        <v>1440</v>
      </c>
      <c r="N4066" s="454">
        <v>44384</v>
      </c>
      <c r="O4066" s="452" t="s">
        <v>1440</v>
      </c>
      <c r="P4066" s="454">
        <v>44468</v>
      </c>
    </row>
    <row r="4067" spans="1:16" ht="21" x14ac:dyDescent="0.2">
      <c r="A4067" s="451" t="s">
        <v>2776</v>
      </c>
      <c r="B4067" s="451" t="s">
        <v>1758</v>
      </c>
      <c r="C4067" s="451" t="s">
        <v>1432</v>
      </c>
      <c r="D4067" s="451" t="s">
        <v>1448</v>
      </c>
      <c r="E4067" s="451" t="s">
        <v>1570</v>
      </c>
      <c r="F4067" s="451" t="s">
        <v>1565</v>
      </c>
      <c r="G4067" s="452" t="s">
        <v>1436</v>
      </c>
      <c r="H4067" s="453">
        <v>1496</v>
      </c>
      <c r="I4067" s="452" t="s">
        <v>1572</v>
      </c>
      <c r="J4067" s="455"/>
      <c r="K4067" s="452" t="s">
        <v>1533</v>
      </c>
      <c r="L4067" s="452" t="s">
        <v>1439</v>
      </c>
      <c r="M4067" s="452" t="s">
        <v>1452</v>
      </c>
      <c r="N4067" s="454">
        <v>44554</v>
      </c>
      <c r="O4067" s="452" t="s">
        <v>1534</v>
      </c>
      <c r="P4067" s="454">
        <v>44560</v>
      </c>
    </row>
    <row r="4068" spans="1:16" x14ac:dyDescent="0.2">
      <c r="A4068" s="451" t="s">
        <v>2776</v>
      </c>
      <c r="B4068" s="451" t="s">
        <v>1708</v>
      </c>
      <c r="C4068" s="451" t="s">
        <v>1432</v>
      </c>
      <c r="D4068" s="451" t="s">
        <v>1507</v>
      </c>
      <c r="E4068" s="451" t="s">
        <v>1442</v>
      </c>
      <c r="F4068" s="451" t="s">
        <v>2418</v>
      </c>
      <c r="G4068" s="452" t="s">
        <v>1436</v>
      </c>
      <c r="H4068" s="453">
        <v>3400</v>
      </c>
      <c r="I4068" s="452" t="s">
        <v>1707</v>
      </c>
      <c r="J4068" s="452" t="s">
        <v>1438</v>
      </c>
      <c r="K4068" s="452" t="s">
        <v>1438</v>
      </c>
      <c r="L4068" s="452" t="s">
        <v>1439</v>
      </c>
      <c r="M4068" s="452" t="s">
        <v>1440</v>
      </c>
      <c r="N4068" s="454">
        <v>44384</v>
      </c>
      <c r="O4068" s="452" t="s">
        <v>1440</v>
      </c>
      <c r="P4068" s="454">
        <v>44468</v>
      </c>
    </row>
    <row r="4069" spans="1:16" ht="21" x14ac:dyDescent="0.2">
      <c r="A4069" s="451" t="s">
        <v>2776</v>
      </c>
      <c r="B4069" s="451" t="s">
        <v>1708</v>
      </c>
      <c r="C4069" s="451" t="s">
        <v>1432</v>
      </c>
      <c r="D4069" s="451" t="s">
        <v>1531</v>
      </c>
      <c r="E4069" s="451" t="s">
        <v>1568</v>
      </c>
      <c r="F4069" s="451" t="s">
        <v>2002</v>
      </c>
      <c r="G4069" s="452" t="s">
        <v>1436</v>
      </c>
      <c r="H4069" s="453">
        <v>1450</v>
      </c>
      <c r="I4069" s="452" t="s">
        <v>1627</v>
      </c>
      <c r="J4069" s="455"/>
      <c r="K4069" s="452" t="s">
        <v>1533</v>
      </c>
      <c r="L4069" s="452" t="s">
        <v>1439</v>
      </c>
      <c r="M4069" s="452" t="s">
        <v>1452</v>
      </c>
      <c r="N4069" s="454">
        <v>44496</v>
      </c>
      <c r="O4069" s="452" t="s">
        <v>1534</v>
      </c>
      <c r="P4069" s="454">
        <v>44497</v>
      </c>
    </row>
    <row r="4070" spans="1:16" ht="21" x14ac:dyDescent="0.2">
      <c r="A4070" s="451" t="s">
        <v>2776</v>
      </c>
      <c r="B4070" s="451" t="s">
        <v>1708</v>
      </c>
      <c r="C4070" s="451" t="s">
        <v>1432</v>
      </c>
      <c r="D4070" s="451" t="s">
        <v>1531</v>
      </c>
      <c r="E4070" s="451" t="s">
        <v>1628</v>
      </c>
      <c r="F4070" s="451" t="s">
        <v>2002</v>
      </c>
      <c r="G4070" s="452" t="s">
        <v>1436</v>
      </c>
      <c r="H4070" s="453">
        <v>1240.31</v>
      </c>
      <c r="I4070" s="452" t="s">
        <v>1629</v>
      </c>
      <c r="J4070" s="455"/>
      <c r="K4070" s="452" t="s">
        <v>1533</v>
      </c>
      <c r="L4070" s="452" t="s">
        <v>1439</v>
      </c>
      <c r="M4070" s="452" t="s">
        <v>1452</v>
      </c>
      <c r="N4070" s="454">
        <v>44496</v>
      </c>
      <c r="O4070" s="452" t="s">
        <v>1534</v>
      </c>
      <c r="P4070" s="454">
        <v>44497</v>
      </c>
    </row>
    <row r="4071" spans="1:16" x14ac:dyDescent="0.2">
      <c r="A4071" s="451" t="s">
        <v>2776</v>
      </c>
      <c r="B4071" s="451" t="s">
        <v>1575</v>
      </c>
      <c r="C4071" s="451" t="s">
        <v>1432</v>
      </c>
      <c r="D4071" s="451" t="s">
        <v>1507</v>
      </c>
      <c r="E4071" s="451" t="s">
        <v>1442</v>
      </c>
      <c r="F4071" s="451" t="s">
        <v>2708</v>
      </c>
      <c r="G4071" s="452" t="s">
        <v>1436</v>
      </c>
      <c r="H4071" s="453">
        <v>22546</v>
      </c>
      <c r="I4071" s="452" t="s">
        <v>1712</v>
      </c>
      <c r="J4071" s="452" t="s">
        <v>1438</v>
      </c>
      <c r="K4071" s="452" t="s">
        <v>1438</v>
      </c>
      <c r="L4071" s="452" t="s">
        <v>1439</v>
      </c>
      <c r="M4071" s="452" t="s">
        <v>1440</v>
      </c>
      <c r="N4071" s="454">
        <v>44399</v>
      </c>
      <c r="O4071" s="452" t="s">
        <v>1440</v>
      </c>
      <c r="P4071" s="454">
        <v>44468</v>
      </c>
    </row>
    <row r="4072" spans="1:16" ht="21" x14ac:dyDescent="0.2">
      <c r="A4072" s="451" t="s">
        <v>2776</v>
      </c>
      <c r="B4072" s="451" t="s">
        <v>1575</v>
      </c>
      <c r="C4072" s="451" t="s">
        <v>1432</v>
      </c>
      <c r="D4072" s="451" t="s">
        <v>1448</v>
      </c>
      <c r="E4072" s="451" t="s">
        <v>1460</v>
      </c>
      <c r="F4072" s="451" t="s">
        <v>2002</v>
      </c>
      <c r="G4072" s="452" t="s">
        <v>1436</v>
      </c>
      <c r="H4072" s="453">
        <v>18037</v>
      </c>
      <c r="I4072" s="452" t="s">
        <v>1462</v>
      </c>
      <c r="J4072" s="455"/>
      <c r="K4072" s="452" t="s">
        <v>1533</v>
      </c>
      <c r="L4072" s="452" t="s">
        <v>1439</v>
      </c>
      <c r="M4072" s="452" t="s">
        <v>1452</v>
      </c>
      <c r="N4072" s="454">
        <v>44550</v>
      </c>
      <c r="O4072" s="452" t="s">
        <v>1453</v>
      </c>
      <c r="P4072" s="454">
        <v>44553</v>
      </c>
    </row>
    <row r="4073" spans="1:16" x14ac:dyDescent="0.2">
      <c r="A4073" s="451" t="s">
        <v>2776</v>
      </c>
      <c r="B4073" s="451" t="s">
        <v>1713</v>
      </c>
      <c r="C4073" s="451" t="s">
        <v>1432</v>
      </c>
      <c r="D4073" s="451" t="s">
        <v>1466</v>
      </c>
      <c r="E4073" s="451" t="s">
        <v>1434</v>
      </c>
      <c r="F4073" s="451" t="s">
        <v>1947</v>
      </c>
      <c r="G4073" s="452" t="s">
        <v>1436</v>
      </c>
      <c r="H4073" s="453">
        <v>7025</v>
      </c>
      <c r="I4073" s="452" t="s">
        <v>1676</v>
      </c>
      <c r="J4073" s="452" t="s">
        <v>1438</v>
      </c>
      <c r="K4073" s="452" t="s">
        <v>1438</v>
      </c>
      <c r="L4073" s="452" t="s">
        <v>1439</v>
      </c>
      <c r="M4073" s="452" t="s">
        <v>1440</v>
      </c>
      <c r="N4073" s="454">
        <v>44330</v>
      </c>
      <c r="O4073" s="452" t="s">
        <v>1440</v>
      </c>
      <c r="P4073" s="454">
        <v>44468</v>
      </c>
    </row>
    <row r="4074" spans="1:16" x14ac:dyDescent="0.2">
      <c r="A4074" s="451" t="s">
        <v>2776</v>
      </c>
      <c r="B4074" s="451" t="s">
        <v>1713</v>
      </c>
      <c r="C4074" s="451" t="s">
        <v>1432</v>
      </c>
      <c r="D4074" s="451" t="s">
        <v>1507</v>
      </c>
      <c r="E4074" s="451" t="s">
        <v>1442</v>
      </c>
      <c r="F4074" s="451" t="s">
        <v>2732</v>
      </c>
      <c r="G4074" s="452" t="s">
        <v>1436</v>
      </c>
      <c r="H4074" s="453">
        <v>12190</v>
      </c>
      <c r="I4074" s="452" t="s">
        <v>1640</v>
      </c>
      <c r="J4074" s="452" t="s">
        <v>1438</v>
      </c>
      <c r="K4074" s="452" t="s">
        <v>1438</v>
      </c>
      <c r="L4074" s="452" t="s">
        <v>1439</v>
      </c>
      <c r="M4074" s="452" t="s">
        <v>1440</v>
      </c>
      <c r="N4074" s="454">
        <v>44384</v>
      </c>
      <c r="O4074" s="452" t="s">
        <v>1440</v>
      </c>
      <c r="P4074" s="454">
        <v>44468</v>
      </c>
    </row>
    <row r="4075" spans="1:16" ht="21" x14ac:dyDescent="0.2">
      <c r="A4075" s="451" t="s">
        <v>2776</v>
      </c>
      <c r="B4075" s="451" t="s">
        <v>1713</v>
      </c>
      <c r="C4075" s="451" t="s">
        <v>1432</v>
      </c>
      <c r="D4075" s="451" t="s">
        <v>1540</v>
      </c>
      <c r="E4075" s="451" t="s">
        <v>1677</v>
      </c>
      <c r="F4075" s="451" t="s">
        <v>1875</v>
      </c>
      <c r="G4075" s="452" t="s">
        <v>1436</v>
      </c>
      <c r="H4075" s="453">
        <v>9835</v>
      </c>
      <c r="I4075" s="452" t="s">
        <v>1678</v>
      </c>
      <c r="J4075" s="455"/>
      <c r="K4075" s="452" t="s">
        <v>1533</v>
      </c>
      <c r="L4075" s="452" t="s">
        <v>1439</v>
      </c>
      <c r="M4075" s="452" t="s">
        <v>1452</v>
      </c>
      <c r="N4075" s="454">
        <v>44525</v>
      </c>
      <c r="O4075" s="452" t="s">
        <v>1534</v>
      </c>
      <c r="P4075" s="454">
        <v>44525</v>
      </c>
    </row>
    <row r="4076" spans="1:16" x14ac:dyDescent="0.2">
      <c r="A4076" s="451" t="s">
        <v>2776</v>
      </c>
      <c r="B4076" s="451" t="s">
        <v>1717</v>
      </c>
      <c r="C4076" s="451" t="s">
        <v>1432</v>
      </c>
      <c r="D4076" s="451" t="s">
        <v>1433</v>
      </c>
      <c r="E4076" s="451" t="s">
        <v>1442</v>
      </c>
      <c r="F4076" s="451" t="s">
        <v>2351</v>
      </c>
      <c r="G4076" s="452" t="s">
        <v>1436</v>
      </c>
      <c r="H4076" s="453">
        <v>55419</v>
      </c>
      <c r="I4076" s="452" t="s">
        <v>1654</v>
      </c>
      <c r="J4076" s="452" t="s">
        <v>1438</v>
      </c>
      <c r="K4076" s="452" t="s">
        <v>1438</v>
      </c>
      <c r="L4076" s="452" t="s">
        <v>1439</v>
      </c>
      <c r="M4076" s="452" t="s">
        <v>1440</v>
      </c>
      <c r="N4076" s="454">
        <v>44312</v>
      </c>
      <c r="O4076" s="452" t="s">
        <v>1440</v>
      </c>
      <c r="P4076" s="454">
        <v>44468</v>
      </c>
    </row>
    <row r="4077" spans="1:16" ht="21" x14ac:dyDescent="0.2">
      <c r="A4077" s="451" t="s">
        <v>2778</v>
      </c>
      <c r="B4077" s="451" t="s">
        <v>1463</v>
      </c>
      <c r="C4077" s="451" t="s">
        <v>1432</v>
      </c>
      <c r="D4077" s="451" t="s">
        <v>1433</v>
      </c>
      <c r="E4077" s="451" t="s">
        <v>1442</v>
      </c>
      <c r="F4077" s="451" t="s">
        <v>2337</v>
      </c>
      <c r="G4077" s="452" t="s">
        <v>1436</v>
      </c>
      <c r="H4077" s="453">
        <v>985795</v>
      </c>
      <c r="I4077" s="452" t="s">
        <v>1650</v>
      </c>
      <c r="J4077" s="452" t="s">
        <v>1438</v>
      </c>
      <c r="K4077" s="452" t="s">
        <v>1438</v>
      </c>
      <c r="L4077" s="452" t="s">
        <v>1439</v>
      </c>
      <c r="M4077" s="452" t="s">
        <v>1440</v>
      </c>
      <c r="N4077" s="454">
        <v>44309</v>
      </c>
      <c r="O4077" s="452" t="s">
        <v>1440</v>
      </c>
      <c r="P4077" s="454">
        <v>44468</v>
      </c>
    </row>
    <row r="4078" spans="1:16" ht="21" x14ac:dyDescent="0.2">
      <c r="A4078" s="451" t="s">
        <v>2778</v>
      </c>
      <c r="B4078" s="451" t="s">
        <v>1693</v>
      </c>
      <c r="C4078" s="451" t="s">
        <v>1432</v>
      </c>
      <c r="D4078" s="451" t="s">
        <v>1433</v>
      </c>
      <c r="E4078" s="451" t="s">
        <v>1434</v>
      </c>
      <c r="F4078" s="451" t="s">
        <v>1447</v>
      </c>
      <c r="G4078" s="452" t="s">
        <v>1436</v>
      </c>
      <c r="H4078" s="453">
        <v>31980</v>
      </c>
      <c r="I4078" s="452" t="s">
        <v>1648</v>
      </c>
      <c r="J4078" s="452" t="s">
        <v>1438</v>
      </c>
      <c r="K4078" s="452" t="s">
        <v>1438</v>
      </c>
      <c r="L4078" s="452" t="s">
        <v>1439</v>
      </c>
      <c r="M4078" s="452" t="s">
        <v>1440</v>
      </c>
      <c r="N4078" s="454">
        <v>44309</v>
      </c>
      <c r="O4078" s="452" t="s">
        <v>1440</v>
      </c>
      <c r="P4078" s="454">
        <v>44468</v>
      </c>
    </row>
    <row r="4079" spans="1:16" ht="21" x14ac:dyDescent="0.2">
      <c r="A4079" s="451" t="s">
        <v>2778</v>
      </c>
      <c r="B4079" s="451" t="s">
        <v>1695</v>
      </c>
      <c r="C4079" s="451" t="s">
        <v>1432</v>
      </c>
      <c r="D4079" s="451" t="s">
        <v>1466</v>
      </c>
      <c r="E4079" s="451" t="s">
        <v>1434</v>
      </c>
      <c r="F4079" s="451" t="s">
        <v>2571</v>
      </c>
      <c r="G4079" s="452" t="s">
        <v>1436</v>
      </c>
      <c r="H4079" s="453">
        <v>162678.13</v>
      </c>
      <c r="I4079" s="452" t="s">
        <v>1655</v>
      </c>
      <c r="J4079" s="452" t="s">
        <v>1438</v>
      </c>
      <c r="K4079" s="452" t="s">
        <v>1438</v>
      </c>
      <c r="L4079" s="452" t="s">
        <v>1439</v>
      </c>
      <c r="M4079" s="452" t="s">
        <v>1440</v>
      </c>
      <c r="N4079" s="454">
        <v>44341</v>
      </c>
      <c r="O4079" s="452" t="s">
        <v>1440</v>
      </c>
      <c r="P4079" s="454">
        <v>44468</v>
      </c>
    </row>
    <row r="4080" spans="1:16" ht="21" x14ac:dyDescent="0.2">
      <c r="A4080" s="451" t="s">
        <v>2778</v>
      </c>
      <c r="B4080" s="451" t="s">
        <v>1697</v>
      </c>
      <c r="C4080" s="451" t="s">
        <v>1432</v>
      </c>
      <c r="D4080" s="451" t="s">
        <v>1433</v>
      </c>
      <c r="E4080" s="451" t="s">
        <v>1442</v>
      </c>
      <c r="F4080" s="451" t="s">
        <v>2597</v>
      </c>
      <c r="G4080" s="452" t="s">
        <v>1436</v>
      </c>
      <c r="H4080" s="453">
        <v>34255</v>
      </c>
      <c r="I4080" s="452" t="s">
        <v>1670</v>
      </c>
      <c r="J4080" s="452" t="s">
        <v>1438</v>
      </c>
      <c r="K4080" s="452" t="s">
        <v>1438</v>
      </c>
      <c r="L4080" s="452" t="s">
        <v>1439</v>
      </c>
      <c r="M4080" s="452" t="s">
        <v>1440</v>
      </c>
      <c r="N4080" s="454">
        <v>44309</v>
      </c>
      <c r="O4080" s="452" t="s">
        <v>1440</v>
      </c>
      <c r="P4080" s="454">
        <v>44468</v>
      </c>
    </row>
    <row r="4081" spans="1:16" ht="21" x14ac:dyDescent="0.2">
      <c r="A4081" s="451" t="s">
        <v>2778</v>
      </c>
      <c r="B4081" s="451" t="s">
        <v>1697</v>
      </c>
      <c r="C4081" s="451" t="s">
        <v>1432</v>
      </c>
      <c r="D4081" s="451" t="s">
        <v>1448</v>
      </c>
      <c r="E4081" s="451" t="s">
        <v>1544</v>
      </c>
      <c r="F4081" s="451" t="s">
        <v>2270</v>
      </c>
      <c r="G4081" s="452" t="s">
        <v>1436</v>
      </c>
      <c r="H4081" s="453">
        <v>3380</v>
      </c>
      <c r="I4081" s="452" t="s">
        <v>1564</v>
      </c>
      <c r="J4081" s="455"/>
      <c r="K4081" s="452" t="s">
        <v>1533</v>
      </c>
      <c r="L4081" s="452" t="s">
        <v>1439</v>
      </c>
      <c r="M4081" s="452" t="s">
        <v>1452</v>
      </c>
      <c r="N4081" s="454">
        <v>44539</v>
      </c>
      <c r="O4081" s="452" t="s">
        <v>1453</v>
      </c>
      <c r="P4081" s="454">
        <v>44544</v>
      </c>
    </row>
    <row r="4082" spans="1:16" ht="21" x14ac:dyDescent="0.2">
      <c r="A4082" s="451" t="s">
        <v>2778</v>
      </c>
      <c r="B4082" s="451" t="s">
        <v>1703</v>
      </c>
      <c r="C4082" s="451" t="s">
        <v>1432</v>
      </c>
      <c r="D4082" s="451" t="s">
        <v>1491</v>
      </c>
      <c r="E4082" s="451" t="s">
        <v>1442</v>
      </c>
      <c r="F4082" s="451" t="s">
        <v>2181</v>
      </c>
      <c r="G4082" s="452" t="s">
        <v>1436</v>
      </c>
      <c r="H4082" s="453">
        <v>450</v>
      </c>
      <c r="I4082" s="452" t="s">
        <v>1609</v>
      </c>
      <c r="J4082" s="452" t="s">
        <v>1438</v>
      </c>
      <c r="K4082" s="452" t="s">
        <v>1438</v>
      </c>
      <c r="L4082" s="452" t="s">
        <v>1439</v>
      </c>
      <c r="M4082" s="452" t="s">
        <v>1440</v>
      </c>
      <c r="N4082" s="454">
        <v>44370</v>
      </c>
      <c r="O4082" s="452" t="s">
        <v>1440</v>
      </c>
      <c r="P4082" s="454">
        <v>44468</v>
      </c>
    </row>
    <row r="4083" spans="1:16" ht="21" x14ac:dyDescent="0.2">
      <c r="A4083" s="451" t="s">
        <v>2778</v>
      </c>
      <c r="B4083" s="451" t="s">
        <v>1703</v>
      </c>
      <c r="C4083" s="451" t="s">
        <v>1432</v>
      </c>
      <c r="D4083" s="451" t="s">
        <v>1491</v>
      </c>
      <c r="E4083" s="451" t="s">
        <v>1442</v>
      </c>
      <c r="F4083" s="451" t="s">
        <v>2074</v>
      </c>
      <c r="G4083" s="452" t="s">
        <v>1436</v>
      </c>
      <c r="H4083" s="453">
        <v>8660</v>
      </c>
      <c r="I4083" s="452" t="s">
        <v>1613</v>
      </c>
      <c r="J4083" s="452" t="s">
        <v>1438</v>
      </c>
      <c r="K4083" s="452" t="s">
        <v>1438</v>
      </c>
      <c r="L4083" s="452" t="s">
        <v>1439</v>
      </c>
      <c r="M4083" s="452" t="s">
        <v>1440</v>
      </c>
      <c r="N4083" s="454">
        <v>44370</v>
      </c>
      <c r="O4083" s="452" t="s">
        <v>1440</v>
      </c>
      <c r="P4083" s="454">
        <v>44468</v>
      </c>
    </row>
    <row r="4084" spans="1:16" ht="21" x14ac:dyDescent="0.2">
      <c r="A4084" s="451" t="s">
        <v>2778</v>
      </c>
      <c r="B4084" s="451" t="s">
        <v>1703</v>
      </c>
      <c r="C4084" s="451" t="s">
        <v>1432</v>
      </c>
      <c r="D4084" s="451" t="s">
        <v>1507</v>
      </c>
      <c r="E4084" s="451" t="s">
        <v>1442</v>
      </c>
      <c r="F4084" s="451" t="s">
        <v>2126</v>
      </c>
      <c r="G4084" s="452" t="s">
        <v>1436</v>
      </c>
      <c r="H4084" s="453">
        <v>-8660</v>
      </c>
      <c r="I4084" s="452" t="s">
        <v>1707</v>
      </c>
      <c r="J4084" s="452" t="s">
        <v>1438</v>
      </c>
      <c r="K4084" s="452" t="s">
        <v>1438</v>
      </c>
      <c r="L4084" s="452" t="s">
        <v>1439</v>
      </c>
      <c r="M4084" s="452" t="s">
        <v>1440</v>
      </c>
      <c r="N4084" s="454">
        <v>44384</v>
      </c>
      <c r="O4084" s="452" t="s">
        <v>1440</v>
      </c>
      <c r="P4084" s="454">
        <v>44468</v>
      </c>
    </row>
    <row r="4085" spans="1:16" ht="21" x14ac:dyDescent="0.2">
      <c r="A4085" s="451" t="s">
        <v>2778</v>
      </c>
      <c r="B4085" s="451" t="s">
        <v>1708</v>
      </c>
      <c r="C4085" s="451" t="s">
        <v>1432</v>
      </c>
      <c r="D4085" s="451" t="s">
        <v>1507</v>
      </c>
      <c r="E4085" s="451" t="s">
        <v>1442</v>
      </c>
      <c r="F4085" s="451" t="s">
        <v>2481</v>
      </c>
      <c r="G4085" s="452" t="s">
        <v>1436</v>
      </c>
      <c r="H4085" s="453">
        <v>8660</v>
      </c>
      <c r="I4085" s="452" t="s">
        <v>1707</v>
      </c>
      <c r="J4085" s="452" t="s">
        <v>1438</v>
      </c>
      <c r="K4085" s="452" t="s">
        <v>1438</v>
      </c>
      <c r="L4085" s="452" t="s">
        <v>1439</v>
      </c>
      <c r="M4085" s="452" t="s">
        <v>1440</v>
      </c>
      <c r="N4085" s="454">
        <v>44384</v>
      </c>
      <c r="O4085" s="452" t="s">
        <v>1440</v>
      </c>
      <c r="P4085" s="454">
        <v>44468</v>
      </c>
    </row>
    <row r="4086" spans="1:16" ht="21" x14ac:dyDescent="0.2">
      <c r="A4086" s="451" t="s">
        <v>2778</v>
      </c>
      <c r="B4086" s="451" t="s">
        <v>1708</v>
      </c>
      <c r="C4086" s="451" t="s">
        <v>1432</v>
      </c>
      <c r="D4086" s="451" t="s">
        <v>1531</v>
      </c>
      <c r="E4086" s="451" t="s">
        <v>1568</v>
      </c>
      <c r="F4086" s="451" t="s">
        <v>2483</v>
      </c>
      <c r="G4086" s="452" t="s">
        <v>1436</v>
      </c>
      <c r="H4086" s="453">
        <v>580</v>
      </c>
      <c r="I4086" s="452" t="s">
        <v>1627</v>
      </c>
      <c r="J4086" s="455"/>
      <c r="K4086" s="452" t="s">
        <v>1533</v>
      </c>
      <c r="L4086" s="452" t="s">
        <v>1439</v>
      </c>
      <c r="M4086" s="452" t="s">
        <v>1452</v>
      </c>
      <c r="N4086" s="454">
        <v>44496</v>
      </c>
      <c r="O4086" s="452" t="s">
        <v>1534</v>
      </c>
      <c r="P4086" s="454">
        <v>44497</v>
      </c>
    </row>
    <row r="4087" spans="1:16" ht="21" x14ac:dyDescent="0.2">
      <c r="A4087" s="451" t="s">
        <v>2778</v>
      </c>
      <c r="B4087" s="451" t="s">
        <v>1708</v>
      </c>
      <c r="C4087" s="451" t="s">
        <v>1432</v>
      </c>
      <c r="D4087" s="451" t="s">
        <v>1531</v>
      </c>
      <c r="E4087" s="451" t="s">
        <v>1628</v>
      </c>
      <c r="F4087" s="451" t="s">
        <v>2483</v>
      </c>
      <c r="G4087" s="452" t="s">
        <v>1436</v>
      </c>
      <c r="H4087" s="453">
        <v>590.63</v>
      </c>
      <c r="I4087" s="452" t="s">
        <v>1629</v>
      </c>
      <c r="J4087" s="455"/>
      <c r="K4087" s="452" t="s">
        <v>1533</v>
      </c>
      <c r="L4087" s="452" t="s">
        <v>1439</v>
      </c>
      <c r="M4087" s="452" t="s">
        <v>1452</v>
      </c>
      <c r="N4087" s="454">
        <v>44496</v>
      </c>
      <c r="O4087" s="452" t="s">
        <v>1534</v>
      </c>
      <c r="P4087" s="454">
        <v>44497</v>
      </c>
    </row>
    <row r="4088" spans="1:16" ht="21" x14ac:dyDescent="0.2">
      <c r="A4088" s="451" t="s">
        <v>2778</v>
      </c>
      <c r="B4088" s="451" t="s">
        <v>1575</v>
      </c>
      <c r="C4088" s="451" t="s">
        <v>1432</v>
      </c>
      <c r="D4088" s="451" t="s">
        <v>1507</v>
      </c>
      <c r="E4088" s="451" t="s">
        <v>1442</v>
      </c>
      <c r="F4088" s="451" t="s">
        <v>2214</v>
      </c>
      <c r="G4088" s="452" t="s">
        <v>1436</v>
      </c>
      <c r="H4088" s="453">
        <v>9800</v>
      </c>
      <c r="I4088" s="452" t="s">
        <v>1712</v>
      </c>
      <c r="J4088" s="452" t="s">
        <v>1438</v>
      </c>
      <c r="K4088" s="452" t="s">
        <v>1438</v>
      </c>
      <c r="L4088" s="452" t="s">
        <v>1439</v>
      </c>
      <c r="M4088" s="452" t="s">
        <v>1440</v>
      </c>
      <c r="N4088" s="454">
        <v>44399</v>
      </c>
      <c r="O4088" s="452" t="s">
        <v>1440</v>
      </c>
      <c r="P4088" s="454">
        <v>44468</v>
      </c>
    </row>
    <row r="4089" spans="1:16" ht="21" x14ac:dyDescent="0.2">
      <c r="A4089" s="451" t="s">
        <v>2778</v>
      </c>
      <c r="B4089" s="451" t="s">
        <v>1575</v>
      </c>
      <c r="C4089" s="451" t="s">
        <v>1432</v>
      </c>
      <c r="D4089" s="451" t="s">
        <v>1448</v>
      </c>
      <c r="E4089" s="451" t="s">
        <v>1460</v>
      </c>
      <c r="F4089" s="451" t="s">
        <v>2483</v>
      </c>
      <c r="G4089" s="452" t="s">
        <v>1436</v>
      </c>
      <c r="H4089" s="453">
        <v>7840</v>
      </c>
      <c r="I4089" s="452" t="s">
        <v>1462</v>
      </c>
      <c r="J4089" s="455"/>
      <c r="K4089" s="452" t="s">
        <v>1533</v>
      </c>
      <c r="L4089" s="452" t="s">
        <v>1439</v>
      </c>
      <c r="M4089" s="452" t="s">
        <v>1452</v>
      </c>
      <c r="N4089" s="454">
        <v>44550</v>
      </c>
      <c r="O4089" s="452" t="s">
        <v>1453</v>
      </c>
      <c r="P4089" s="454">
        <v>44553</v>
      </c>
    </row>
    <row r="4090" spans="1:16" ht="21" x14ac:dyDescent="0.2">
      <c r="A4090" s="451" t="s">
        <v>2778</v>
      </c>
      <c r="B4090" s="451" t="s">
        <v>1713</v>
      </c>
      <c r="C4090" s="451" t="s">
        <v>1432</v>
      </c>
      <c r="D4090" s="451" t="s">
        <v>1466</v>
      </c>
      <c r="E4090" s="451" t="s">
        <v>1442</v>
      </c>
      <c r="F4090" s="451" t="s">
        <v>1916</v>
      </c>
      <c r="G4090" s="452" t="s">
        <v>1436</v>
      </c>
      <c r="H4090" s="453">
        <v>7608</v>
      </c>
      <c r="I4090" s="452" t="s">
        <v>1676</v>
      </c>
      <c r="J4090" s="452" t="s">
        <v>1438</v>
      </c>
      <c r="K4090" s="452" t="s">
        <v>1438</v>
      </c>
      <c r="L4090" s="452" t="s">
        <v>1439</v>
      </c>
      <c r="M4090" s="452" t="s">
        <v>1440</v>
      </c>
      <c r="N4090" s="454">
        <v>44330</v>
      </c>
      <c r="O4090" s="452" t="s">
        <v>1440</v>
      </c>
      <c r="P4090" s="454">
        <v>44468</v>
      </c>
    </row>
    <row r="4091" spans="1:16" ht="21" x14ac:dyDescent="0.2">
      <c r="A4091" s="451" t="s">
        <v>2778</v>
      </c>
      <c r="B4091" s="451" t="s">
        <v>1713</v>
      </c>
      <c r="C4091" s="451" t="s">
        <v>1432</v>
      </c>
      <c r="D4091" s="451" t="s">
        <v>1507</v>
      </c>
      <c r="E4091" s="451" t="s">
        <v>1442</v>
      </c>
      <c r="F4091" s="451" t="s">
        <v>1891</v>
      </c>
      <c r="G4091" s="452" t="s">
        <v>1436</v>
      </c>
      <c r="H4091" s="453">
        <v>44608</v>
      </c>
      <c r="I4091" s="452" t="s">
        <v>1640</v>
      </c>
      <c r="J4091" s="452" t="s">
        <v>1438</v>
      </c>
      <c r="K4091" s="452" t="s">
        <v>1438</v>
      </c>
      <c r="L4091" s="452" t="s">
        <v>1439</v>
      </c>
      <c r="M4091" s="452" t="s">
        <v>1440</v>
      </c>
      <c r="N4091" s="454">
        <v>44384</v>
      </c>
      <c r="O4091" s="452" t="s">
        <v>1440</v>
      </c>
      <c r="P4091" s="454">
        <v>44468</v>
      </c>
    </row>
    <row r="4092" spans="1:16" ht="21" x14ac:dyDescent="0.2">
      <c r="A4092" s="451" t="s">
        <v>2778</v>
      </c>
      <c r="B4092" s="451" t="s">
        <v>1713</v>
      </c>
      <c r="C4092" s="451" t="s">
        <v>1432</v>
      </c>
      <c r="D4092" s="451" t="s">
        <v>1540</v>
      </c>
      <c r="E4092" s="451" t="s">
        <v>1677</v>
      </c>
      <c r="F4092" s="451" t="s">
        <v>2408</v>
      </c>
      <c r="G4092" s="452" t="s">
        <v>1436</v>
      </c>
      <c r="H4092" s="453">
        <v>10599</v>
      </c>
      <c r="I4092" s="452" t="s">
        <v>1678</v>
      </c>
      <c r="J4092" s="455"/>
      <c r="K4092" s="452" t="s">
        <v>1533</v>
      </c>
      <c r="L4092" s="452" t="s">
        <v>1439</v>
      </c>
      <c r="M4092" s="452" t="s">
        <v>1452</v>
      </c>
      <c r="N4092" s="454">
        <v>44525</v>
      </c>
      <c r="O4092" s="452" t="s">
        <v>1534</v>
      </c>
      <c r="P4092" s="454">
        <v>44525</v>
      </c>
    </row>
    <row r="4093" spans="1:16" ht="21" x14ac:dyDescent="0.2">
      <c r="A4093" s="451" t="s">
        <v>2778</v>
      </c>
      <c r="B4093" s="451" t="s">
        <v>1717</v>
      </c>
      <c r="C4093" s="451" t="s">
        <v>1432</v>
      </c>
      <c r="D4093" s="451" t="s">
        <v>1433</v>
      </c>
      <c r="E4093" s="451" t="s">
        <v>1434</v>
      </c>
      <c r="F4093" s="451" t="s">
        <v>1794</v>
      </c>
      <c r="G4093" s="452" t="s">
        <v>1436</v>
      </c>
      <c r="H4093" s="453">
        <v>90865</v>
      </c>
      <c r="I4093" s="452" t="s">
        <v>1654</v>
      </c>
      <c r="J4093" s="452" t="s">
        <v>1438</v>
      </c>
      <c r="K4093" s="452" t="s">
        <v>1438</v>
      </c>
      <c r="L4093" s="452" t="s">
        <v>1439</v>
      </c>
      <c r="M4093" s="452" t="s">
        <v>1440</v>
      </c>
      <c r="N4093" s="454">
        <v>44312</v>
      </c>
      <c r="O4093" s="452" t="s">
        <v>1440</v>
      </c>
      <c r="P4093" s="454">
        <v>44468</v>
      </c>
    </row>
    <row r="4094" spans="1:16" ht="21" x14ac:dyDescent="0.2">
      <c r="A4094" s="451" t="s">
        <v>2779</v>
      </c>
      <c r="B4094" s="451" t="s">
        <v>1463</v>
      </c>
      <c r="C4094" s="451" t="s">
        <v>1432</v>
      </c>
      <c r="D4094" s="451" t="s">
        <v>1433</v>
      </c>
      <c r="E4094" s="451" t="s">
        <v>1434</v>
      </c>
      <c r="F4094" s="451" t="s">
        <v>1505</v>
      </c>
      <c r="G4094" s="452" t="s">
        <v>1436</v>
      </c>
      <c r="H4094" s="453">
        <v>704499</v>
      </c>
      <c r="I4094" s="452" t="s">
        <v>1650</v>
      </c>
      <c r="J4094" s="452" t="s">
        <v>1438</v>
      </c>
      <c r="K4094" s="452" t="s">
        <v>1438</v>
      </c>
      <c r="L4094" s="452" t="s">
        <v>1439</v>
      </c>
      <c r="M4094" s="452" t="s">
        <v>1440</v>
      </c>
      <c r="N4094" s="454">
        <v>44309</v>
      </c>
      <c r="O4094" s="452" t="s">
        <v>1440</v>
      </c>
      <c r="P4094" s="454">
        <v>44468</v>
      </c>
    </row>
    <row r="4095" spans="1:16" x14ac:dyDescent="0.2">
      <c r="A4095" s="451" t="s">
        <v>2779</v>
      </c>
      <c r="B4095" s="451" t="s">
        <v>1693</v>
      </c>
      <c r="C4095" s="451" t="s">
        <v>1432</v>
      </c>
      <c r="D4095" s="451" t="s">
        <v>1433</v>
      </c>
      <c r="E4095" s="451" t="s">
        <v>1442</v>
      </c>
      <c r="F4095" s="451" t="s">
        <v>2631</v>
      </c>
      <c r="G4095" s="452" t="s">
        <v>1436</v>
      </c>
      <c r="H4095" s="453">
        <v>31153</v>
      </c>
      <c r="I4095" s="452" t="s">
        <v>1648</v>
      </c>
      <c r="J4095" s="452" t="s">
        <v>1438</v>
      </c>
      <c r="K4095" s="452" t="s">
        <v>1438</v>
      </c>
      <c r="L4095" s="452" t="s">
        <v>1439</v>
      </c>
      <c r="M4095" s="452" t="s">
        <v>1440</v>
      </c>
      <c r="N4095" s="454">
        <v>44309</v>
      </c>
      <c r="O4095" s="452" t="s">
        <v>1440</v>
      </c>
      <c r="P4095" s="454">
        <v>44468</v>
      </c>
    </row>
    <row r="4096" spans="1:16" x14ac:dyDescent="0.2">
      <c r="A4096" s="451" t="s">
        <v>2779</v>
      </c>
      <c r="B4096" s="451" t="s">
        <v>1695</v>
      </c>
      <c r="C4096" s="451" t="s">
        <v>1432</v>
      </c>
      <c r="D4096" s="451" t="s">
        <v>1466</v>
      </c>
      <c r="E4096" s="451" t="s">
        <v>1442</v>
      </c>
      <c r="F4096" s="451" t="s">
        <v>1785</v>
      </c>
      <c r="G4096" s="452" t="s">
        <v>1436</v>
      </c>
      <c r="H4096" s="453">
        <v>42715.81</v>
      </c>
      <c r="I4096" s="452" t="s">
        <v>1655</v>
      </c>
      <c r="J4096" s="452" t="s">
        <v>1438</v>
      </c>
      <c r="K4096" s="452" t="s">
        <v>1438</v>
      </c>
      <c r="L4096" s="452" t="s">
        <v>1439</v>
      </c>
      <c r="M4096" s="452" t="s">
        <v>1440</v>
      </c>
      <c r="N4096" s="454">
        <v>44341</v>
      </c>
      <c r="O4096" s="452" t="s">
        <v>1440</v>
      </c>
      <c r="P4096" s="454">
        <v>44468</v>
      </c>
    </row>
    <row r="4097" spans="1:16" x14ac:dyDescent="0.2">
      <c r="A4097" s="451" t="s">
        <v>2779</v>
      </c>
      <c r="B4097" s="451" t="s">
        <v>1697</v>
      </c>
      <c r="C4097" s="451" t="s">
        <v>1432</v>
      </c>
      <c r="D4097" s="451" t="s">
        <v>1433</v>
      </c>
      <c r="E4097" s="451" t="s">
        <v>1442</v>
      </c>
      <c r="F4097" s="451" t="s">
        <v>2780</v>
      </c>
      <c r="G4097" s="452" t="s">
        <v>1436</v>
      </c>
      <c r="H4097" s="453">
        <v>3147</v>
      </c>
      <c r="I4097" s="452" t="s">
        <v>1670</v>
      </c>
      <c r="J4097" s="452" t="s">
        <v>1438</v>
      </c>
      <c r="K4097" s="452" t="s">
        <v>1438</v>
      </c>
      <c r="L4097" s="452" t="s">
        <v>1439</v>
      </c>
      <c r="M4097" s="452" t="s">
        <v>1440</v>
      </c>
      <c r="N4097" s="454">
        <v>44309</v>
      </c>
      <c r="O4097" s="452" t="s">
        <v>1440</v>
      </c>
      <c r="P4097" s="454">
        <v>44468</v>
      </c>
    </row>
    <row r="4098" spans="1:16" x14ac:dyDescent="0.2">
      <c r="A4098" s="451" t="s">
        <v>2779</v>
      </c>
      <c r="B4098" s="451" t="s">
        <v>1697</v>
      </c>
      <c r="C4098" s="451" t="s">
        <v>1432</v>
      </c>
      <c r="D4098" s="451" t="s">
        <v>1515</v>
      </c>
      <c r="E4098" s="451" t="s">
        <v>1442</v>
      </c>
      <c r="F4098" s="451" t="s">
        <v>2283</v>
      </c>
      <c r="G4098" s="452" t="s">
        <v>1436</v>
      </c>
      <c r="H4098" s="453">
        <v>2952</v>
      </c>
      <c r="I4098" s="452" t="s">
        <v>1522</v>
      </c>
      <c r="J4098" s="452" t="s">
        <v>1438</v>
      </c>
      <c r="K4098" s="452" t="s">
        <v>1438</v>
      </c>
      <c r="L4098" s="452" t="s">
        <v>1439</v>
      </c>
      <c r="M4098" s="452" t="s">
        <v>1440</v>
      </c>
      <c r="N4098" s="454">
        <v>44294</v>
      </c>
      <c r="O4098" s="452" t="s">
        <v>1440</v>
      </c>
      <c r="P4098" s="454">
        <v>44468</v>
      </c>
    </row>
    <row r="4099" spans="1:16" x14ac:dyDescent="0.2">
      <c r="A4099" s="451" t="s">
        <v>2779</v>
      </c>
      <c r="B4099" s="451" t="s">
        <v>1697</v>
      </c>
      <c r="C4099" s="451" t="s">
        <v>1432</v>
      </c>
      <c r="D4099" s="451" t="s">
        <v>1448</v>
      </c>
      <c r="E4099" s="451" t="s">
        <v>1544</v>
      </c>
      <c r="F4099" s="451" t="s">
        <v>2387</v>
      </c>
      <c r="G4099" s="452" t="s">
        <v>1436</v>
      </c>
      <c r="H4099" s="453">
        <v>2360</v>
      </c>
      <c r="I4099" s="452" t="s">
        <v>1564</v>
      </c>
      <c r="J4099" s="455"/>
      <c r="K4099" s="452" t="s">
        <v>1533</v>
      </c>
      <c r="L4099" s="452" t="s">
        <v>1439</v>
      </c>
      <c r="M4099" s="452" t="s">
        <v>1452</v>
      </c>
      <c r="N4099" s="454">
        <v>44539</v>
      </c>
      <c r="O4099" s="452" t="s">
        <v>1453</v>
      </c>
      <c r="P4099" s="454">
        <v>44544</v>
      </c>
    </row>
    <row r="4100" spans="1:16" ht="21" x14ac:dyDescent="0.2">
      <c r="A4100" s="451" t="s">
        <v>2779</v>
      </c>
      <c r="B4100" s="451" t="s">
        <v>1703</v>
      </c>
      <c r="C4100" s="451" t="s">
        <v>1432</v>
      </c>
      <c r="D4100" s="451" t="s">
        <v>1491</v>
      </c>
      <c r="E4100" s="451" t="s">
        <v>1442</v>
      </c>
      <c r="F4100" s="451" t="s">
        <v>2103</v>
      </c>
      <c r="G4100" s="452" t="s">
        <v>1436</v>
      </c>
      <c r="H4100" s="453">
        <v>6060</v>
      </c>
      <c r="I4100" s="452" t="s">
        <v>1613</v>
      </c>
      <c r="J4100" s="452" t="s">
        <v>1438</v>
      </c>
      <c r="K4100" s="452" t="s">
        <v>1438</v>
      </c>
      <c r="L4100" s="452" t="s">
        <v>1439</v>
      </c>
      <c r="M4100" s="452" t="s">
        <v>1440</v>
      </c>
      <c r="N4100" s="454">
        <v>44370</v>
      </c>
      <c r="O4100" s="452" t="s">
        <v>1440</v>
      </c>
      <c r="P4100" s="454">
        <v>44468</v>
      </c>
    </row>
    <row r="4101" spans="1:16" ht="21" x14ac:dyDescent="0.2">
      <c r="A4101" s="451" t="s">
        <v>2779</v>
      </c>
      <c r="B4101" s="451" t="s">
        <v>1703</v>
      </c>
      <c r="C4101" s="451" t="s">
        <v>1432</v>
      </c>
      <c r="D4101" s="451" t="s">
        <v>1491</v>
      </c>
      <c r="E4101" s="451" t="s">
        <v>1442</v>
      </c>
      <c r="F4101" s="451" t="s">
        <v>2096</v>
      </c>
      <c r="G4101" s="452" t="s">
        <v>1436</v>
      </c>
      <c r="H4101" s="453">
        <v>780</v>
      </c>
      <c r="I4101" s="452" t="s">
        <v>1609</v>
      </c>
      <c r="J4101" s="452" t="s">
        <v>1438</v>
      </c>
      <c r="K4101" s="452" t="s">
        <v>1438</v>
      </c>
      <c r="L4101" s="452" t="s">
        <v>1439</v>
      </c>
      <c r="M4101" s="452" t="s">
        <v>1440</v>
      </c>
      <c r="N4101" s="454">
        <v>44370</v>
      </c>
      <c r="O4101" s="452" t="s">
        <v>1440</v>
      </c>
      <c r="P4101" s="454">
        <v>44468</v>
      </c>
    </row>
    <row r="4102" spans="1:16" ht="21" x14ac:dyDescent="0.2">
      <c r="A4102" s="451" t="s">
        <v>2779</v>
      </c>
      <c r="B4102" s="451" t="s">
        <v>1703</v>
      </c>
      <c r="C4102" s="451" t="s">
        <v>1432</v>
      </c>
      <c r="D4102" s="451" t="s">
        <v>1507</v>
      </c>
      <c r="E4102" s="451" t="s">
        <v>1442</v>
      </c>
      <c r="F4102" s="451" t="s">
        <v>1773</v>
      </c>
      <c r="G4102" s="452" t="s">
        <v>1436</v>
      </c>
      <c r="H4102" s="453">
        <v>-6060</v>
      </c>
      <c r="I4102" s="452" t="s">
        <v>1707</v>
      </c>
      <c r="J4102" s="452" t="s">
        <v>1438</v>
      </c>
      <c r="K4102" s="452" t="s">
        <v>1438</v>
      </c>
      <c r="L4102" s="452" t="s">
        <v>1439</v>
      </c>
      <c r="M4102" s="452" t="s">
        <v>1440</v>
      </c>
      <c r="N4102" s="454">
        <v>44384</v>
      </c>
      <c r="O4102" s="452" t="s">
        <v>1440</v>
      </c>
      <c r="P4102" s="454">
        <v>44468</v>
      </c>
    </row>
    <row r="4103" spans="1:16" ht="21" x14ac:dyDescent="0.2">
      <c r="A4103" s="451" t="s">
        <v>2779</v>
      </c>
      <c r="B4103" s="451" t="s">
        <v>1758</v>
      </c>
      <c r="C4103" s="451" t="s">
        <v>1432</v>
      </c>
      <c r="D4103" s="451" t="s">
        <v>1448</v>
      </c>
      <c r="E4103" s="451" t="s">
        <v>1570</v>
      </c>
      <c r="F4103" s="451" t="s">
        <v>2027</v>
      </c>
      <c r="G4103" s="452" t="s">
        <v>1436</v>
      </c>
      <c r="H4103" s="453">
        <v>748</v>
      </c>
      <c r="I4103" s="452" t="s">
        <v>1572</v>
      </c>
      <c r="J4103" s="455"/>
      <c r="K4103" s="452" t="s">
        <v>1533</v>
      </c>
      <c r="L4103" s="452" t="s">
        <v>1439</v>
      </c>
      <c r="M4103" s="452" t="s">
        <v>1452</v>
      </c>
      <c r="N4103" s="454">
        <v>44554</v>
      </c>
      <c r="O4103" s="452" t="s">
        <v>1534</v>
      </c>
      <c r="P4103" s="454">
        <v>44560</v>
      </c>
    </row>
    <row r="4104" spans="1:16" x14ac:dyDescent="0.2">
      <c r="A4104" s="451" t="s">
        <v>2779</v>
      </c>
      <c r="B4104" s="451" t="s">
        <v>1708</v>
      </c>
      <c r="C4104" s="451" t="s">
        <v>1432</v>
      </c>
      <c r="D4104" s="451" t="s">
        <v>1507</v>
      </c>
      <c r="E4104" s="451" t="s">
        <v>1434</v>
      </c>
      <c r="F4104" s="451" t="s">
        <v>2166</v>
      </c>
      <c r="G4104" s="452" t="s">
        <v>1436</v>
      </c>
      <c r="H4104" s="453">
        <v>6060</v>
      </c>
      <c r="I4104" s="452" t="s">
        <v>1707</v>
      </c>
      <c r="J4104" s="452" t="s">
        <v>1438</v>
      </c>
      <c r="K4104" s="452" t="s">
        <v>1438</v>
      </c>
      <c r="L4104" s="452" t="s">
        <v>1439</v>
      </c>
      <c r="M4104" s="452" t="s">
        <v>1440</v>
      </c>
      <c r="N4104" s="454">
        <v>44384</v>
      </c>
      <c r="O4104" s="452" t="s">
        <v>1440</v>
      </c>
      <c r="P4104" s="454">
        <v>44468</v>
      </c>
    </row>
    <row r="4105" spans="1:16" ht="21" x14ac:dyDescent="0.2">
      <c r="A4105" s="451" t="s">
        <v>2779</v>
      </c>
      <c r="B4105" s="451" t="s">
        <v>1708</v>
      </c>
      <c r="C4105" s="451" t="s">
        <v>1432</v>
      </c>
      <c r="D4105" s="451" t="s">
        <v>1531</v>
      </c>
      <c r="E4105" s="451" t="s">
        <v>1568</v>
      </c>
      <c r="F4105" s="451" t="s">
        <v>1834</v>
      </c>
      <c r="G4105" s="452" t="s">
        <v>1436</v>
      </c>
      <c r="H4105" s="453">
        <v>1051.25</v>
      </c>
      <c r="I4105" s="452" t="s">
        <v>1627</v>
      </c>
      <c r="J4105" s="455"/>
      <c r="K4105" s="452" t="s">
        <v>1533</v>
      </c>
      <c r="L4105" s="452" t="s">
        <v>1439</v>
      </c>
      <c r="M4105" s="452" t="s">
        <v>1452</v>
      </c>
      <c r="N4105" s="454">
        <v>44496</v>
      </c>
      <c r="O4105" s="452" t="s">
        <v>1534</v>
      </c>
      <c r="P4105" s="454">
        <v>44497</v>
      </c>
    </row>
    <row r="4106" spans="1:16" ht="21" x14ac:dyDescent="0.2">
      <c r="A4106" s="451" t="s">
        <v>2779</v>
      </c>
      <c r="B4106" s="451" t="s">
        <v>1708</v>
      </c>
      <c r="C4106" s="451" t="s">
        <v>1432</v>
      </c>
      <c r="D4106" s="451" t="s">
        <v>1531</v>
      </c>
      <c r="E4106" s="451" t="s">
        <v>1628</v>
      </c>
      <c r="F4106" s="451" t="s">
        <v>1834</v>
      </c>
      <c r="G4106" s="452" t="s">
        <v>1436</v>
      </c>
      <c r="H4106" s="453">
        <v>885.94</v>
      </c>
      <c r="I4106" s="452" t="s">
        <v>1629</v>
      </c>
      <c r="J4106" s="455"/>
      <c r="K4106" s="452" t="s">
        <v>1533</v>
      </c>
      <c r="L4106" s="452" t="s">
        <v>1439</v>
      </c>
      <c r="M4106" s="452" t="s">
        <v>1452</v>
      </c>
      <c r="N4106" s="454">
        <v>44496</v>
      </c>
      <c r="O4106" s="452" t="s">
        <v>1534</v>
      </c>
      <c r="P4106" s="454">
        <v>44497</v>
      </c>
    </row>
    <row r="4107" spans="1:16" x14ac:dyDescent="0.2">
      <c r="A4107" s="451" t="s">
        <v>2779</v>
      </c>
      <c r="B4107" s="451" t="s">
        <v>1575</v>
      </c>
      <c r="C4107" s="451" t="s">
        <v>1432</v>
      </c>
      <c r="D4107" s="451" t="s">
        <v>1507</v>
      </c>
      <c r="E4107" s="451" t="s">
        <v>1442</v>
      </c>
      <c r="F4107" s="451" t="s">
        <v>1904</v>
      </c>
      <c r="G4107" s="452" t="s">
        <v>1436</v>
      </c>
      <c r="H4107" s="453">
        <v>16381</v>
      </c>
      <c r="I4107" s="452" t="s">
        <v>1712</v>
      </c>
      <c r="J4107" s="452" t="s">
        <v>1438</v>
      </c>
      <c r="K4107" s="452" t="s">
        <v>1438</v>
      </c>
      <c r="L4107" s="452" t="s">
        <v>1439</v>
      </c>
      <c r="M4107" s="452" t="s">
        <v>1440</v>
      </c>
      <c r="N4107" s="454">
        <v>44399</v>
      </c>
      <c r="O4107" s="452" t="s">
        <v>1440</v>
      </c>
      <c r="P4107" s="454">
        <v>44468</v>
      </c>
    </row>
    <row r="4108" spans="1:16" ht="21" x14ac:dyDescent="0.2">
      <c r="A4108" s="451" t="s">
        <v>2779</v>
      </c>
      <c r="B4108" s="451" t="s">
        <v>1575</v>
      </c>
      <c r="C4108" s="451" t="s">
        <v>1432</v>
      </c>
      <c r="D4108" s="451" t="s">
        <v>1448</v>
      </c>
      <c r="E4108" s="451" t="s">
        <v>1460</v>
      </c>
      <c r="F4108" s="451" t="s">
        <v>1834</v>
      </c>
      <c r="G4108" s="452" t="s">
        <v>1436</v>
      </c>
      <c r="H4108" s="453">
        <v>13105</v>
      </c>
      <c r="I4108" s="452" t="s">
        <v>1462</v>
      </c>
      <c r="J4108" s="455"/>
      <c r="K4108" s="452" t="s">
        <v>1533</v>
      </c>
      <c r="L4108" s="452" t="s">
        <v>1439</v>
      </c>
      <c r="M4108" s="452" t="s">
        <v>1452</v>
      </c>
      <c r="N4108" s="454">
        <v>44550</v>
      </c>
      <c r="O4108" s="452" t="s">
        <v>1453</v>
      </c>
      <c r="P4108" s="454">
        <v>44553</v>
      </c>
    </row>
    <row r="4109" spans="1:16" x14ac:dyDescent="0.2">
      <c r="A4109" s="451" t="s">
        <v>2779</v>
      </c>
      <c r="B4109" s="451" t="s">
        <v>1713</v>
      </c>
      <c r="C4109" s="451" t="s">
        <v>1432</v>
      </c>
      <c r="D4109" s="451" t="s">
        <v>1466</v>
      </c>
      <c r="E4109" s="451" t="s">
        <v>1434</v>
      </c>
      <c r="F4109" s="451" t="s">
        <v>2590</v>
      </c>
      <c r="G4109" s="452" t="s">
        <v>1436</v>
      </c>
      <c r="H4109" s="453">
        <v>7325</v>
      </c>
      <c r="I4109" s="452" t="s">
        <v>1676</v>
      </c>
      <c r="J4109" s="452" t="s">
        <v>1438</v>
      </c>
      <c r="K4109" s="452" t="s">
        <v>1438</v>
      </c>
      <c r="L4109" s="452" t="s">
        <v>1439</v>
      </c>
      <c r="M4109" s="452" t="s">
        <v>1440</v>
      </c>
      <c r="N4109" s="454">
        <v>44330</v>
      </c>
      <c r="O4109" s="452" t="s">
        <v>1440</v>
      </c>
      <c r="P4109" s="454">
        <v>44468</v>
      </c>
    </row>
    <row r="4110" spans="1:16" x14ac:dyDescent="0.2">
      <c r="A4110" s="451" t="s">
        <v>2779</v>
      </c>
      <c r="B4110" s="451" t="s">
        <v>1713</v>
      </c>
      <c r="C4110" s="451" t="s">
        <v>1432</v>
      </c>
      <c r="D4110" s="451" t="s">
        <v>1507</v>
      </c>
      <c r="E4110" s="451" t="s">
        <v>1442</v>
      </c>
      <c r="F4110" s="451" t="s">
        <v>2781</v>
      </c>
      <c r="G4110" s="452" t="s">
        <v>1436</v>
      </c>
      <c r="H4110" s="453">
        <v>21767</v>
      </c>
      <c r="I4110" s="452" t="s">
        <v>1640</v>
      </c>
      <c r="J4110" s="452" t="s">
        <v>1438</v>
      </c>
      <c r="K4110" s="452" t="s">
        <v>1438</v>
      </c>
      <c r="L4110" s="452" t="s">
        <v>1439</v>
      </c>
      <c r="M4110" s="452" t="s">
        <v>1440</v>
      </c>
      <c r="N4110" s="454">
        <v>44384</v>
      </c>
      <c r="O4110" s="452" t="s">
        <v>1440</v>
      </c>
      <c r="P4110" s="454">
        <v>44468</v>
      </c>
    </row>
    <row r="4111" spans="1:16" ht="21" x14ac:dyDescent="0.2">
      <c r="A4111" s="451" t="s">
        <v>2779</v>
      </c>
      <c r="B4111" s="451" t="s">
        <v>1713</v>
      </c>
      <c r="C4111" s="451" t="s">
        <v>1432</v>
      </c>
      <c r="D4111" s="451" t="s">
        <v>1540</v>
      </c>
      <c r="E4111" s="451" t="s">
        <v>1677</v>
      </c>
      <c r="F4111" s="451" t="s">
        <v>1865</v>
      </c>
      <c r="G4111" s="452" t="s">
        <v>1436</v>
      </c>
      <c r="H4111" s="453">
        <v>10255</v>
      </c>
      <c r="I4111" s="452" t="s">
        <v>1678</v>
      </c>
      <c r="J4111" s="455"/>
      <c r="K4111" s="452" t="s">
        <v>1533</v>
      </c>
      <c r="L4111" s="452" t="s">
        <v>1439</v>
      </c>
      <c r="M4111" s="452" t="s">
        <v>1452</v>
      </c>
      <c r="N4111" s="454">
        <v>44525</v>
      </c>
      <c r="O4111" s="452" t="s">
        <v>1534</v>
      </c>
      <c r="P4111" s="454">
        <v>44525</v>
      </c>
    </row>
    <row r="4112" spans="1:16" x14ac:dyDescent="0.2">
      <c r="A4112" s="451" t="s">
        <v>2779</v>
      </c>
      <c r="B4112" s="451" t="s">
        <v>1717</v>
      </c>
      <c r="C4112" s="451" t="s">
        <v>1432</v>
      </c>
      <c r="D4112" s="451" t="s">
        <v>1433</v>
      </c>
      <c r="E4112" s="451" t="s">
        <v>1434</v>
      </c>
      <c r="F4112" s="451" t="s">
        <v>1816</v>
      </c>
      <c r="G4112" s="452" t="s">
        <v>1436</v>
      </c>
      <c r="H4112" s="453">
        <v>69284</v>
      </c>
      <c r="I4112" s="452" t="s">
        <v>1654</v>
      </c>
      <c r="J4112" s="452" t="s">
        <v>1438</v>
      </c>
      <c r="K4112" s="452" t="s">
        <v>1438</v>
      </c>
      <c r="L4112" s="452" t="s">
        <v>1439</v>
      </c>
      <c r="M4112" s="452" t="s">
        <v>1440</v>
      </c>
      <c r="N4112" s="454">
        <v>44312</v>
      </c>
      <c r="O4112" s="452" t="s">
        <v>1440</v>
      </c>
      <c r="P4112" s="454">
        <v>44468</v>
      </c>
    </row>
    <row r="4113" spans="1:16" x14ac:dyDescent="0.2">
      <c r="A4113" s="451" t="s">
        <v>2782</v>
      </c>
      <c r="B4113" s="451" t="s">
        <v>1695</v>
      </c>
      <c r="C4113" s="451" t="s">
        <v>1432</v>
      </c>
      <c r="D4113" s="451" t="s">
        <v>1466</v>
      </c>
      <c r="E4113" s="451" t="s">
        <v>1442</v>
      </c>
      <c r="F4113" s="451" t="s">
        <v>1663</v>
      </c>
      <c r="G4113" s="452" t="s">
        <v>1436</v>
      </c>
      <c r="H4113" s="453">
        <v>19640.72</v>
      </c>
      <c r="I4113" s="452" t="s">
        <v>1655</v>
      </c>
      <c r="J4113" s="452" t="s">
        <v>1438</v>
      </c>
      <c r="K4113" s="452" t="s">
        <v>1438</v>
      </c>
      <c r="L4113" s="452" t="s">
        <v>1439</v>
      </c>
      <c r="M4113" s="452" t="s">
        <v>1440</v>
      </c>
      <c r="N4113" s="454">
        <v>44341</v>
      </c>
      <c r="O4113" s="452" t="s">
        <v>1440</v>
      </c>
      <c r="P4113" s="454">
        <v>44468</v>
      </c>
    </row>
    <row r="4114" spans="1:16" ht="21" x14ac:dyDescent="0.2">
      <c r="A4114" s="451" t="s">
        <v>2783</v>
      </c>
      <c r="B4114" s="451" t="s">
        <v>1463</v>
      </c>
      <c r="C4114" s="451" t="s">
        <v>1432</v>
      </c>
      <c r="D4114" s="451" t="s">
        <v>1433</v>
      </c>
      <c r="E4114" s="451" t="s">
        <v>1434</v>
      </c>
      <c r="F4114" s="451" t="s">
        <v>2784</v>
      </c>
      <c r="G4114" s="452" t="s">
        <v>1436</v>
      </c>
      <c r="H4114" s="453">
        <v>801700</v>
      </c>
      <c r="I4114" s="452" t="s">
        <v>1650</v>
      </c>
      <c r="J4114" s="452" t="s">
        <v>1438</v>
      </c>
      <c r="K4114" s="452" t="s">
        <v>1438</v>
      </c>
      <c r="L4114" s="452" t="s">
        <v>1439</v>
      </c>
      <c r="M4114" s="452" t="s">
        <v>1440</v>
      </c>
      <c r="N4114" s="454">
        <v>44309</v>
      </c>
      <c r="O4114" s="452" t="s">
        <v>1440</v>
      </c>
      <c r="P4114" s="454">
        <v>44468</v>
      </c>
    </row>
    <row r="4115" spans="1:16" x14ac:dyDescent="0.2">
      <c r="A4115" s="451" t="s">
        <v>2783</v>
      </c>
      <c r="B4115" s="451" t="s">
        <v>1693</v>
      </c>
      <c r="C4115" s="451" t="s">
        <v>1432</v>
      </c>
      <c r="D4115" s="451" t="s">
        <v>1433</v>
      </c>
      <c r="E4115" s="451" t="s">
        <v>1434</v>
      </c>
      <c r="F4115" s="451" t="s">
        <v>1668</v>
      </c>
      <c r="G4115" s="452" t="s">
        <v>1436</v>
      </c>
      <c r="H4115" s="453">
        <v>15717</v>
      </c>
      <c r="I4115" s="452" t="s">
        <v>1648</v>
      </c>
      <c r="J4115" s="452" t="s">
        <v>1438</v>
      </c>
      <c r="K4115" s="452" t="s">
        <v>1438</v>
      </c>
      <c r="L4115" s="452" t="s">
        <v>1439</v>
      </c>
      <c r="M4115" s="452" t="s">
        <v>1440</v>
      </c>
      <c r="N4115" s="454">
        <v>44309</v>
      </c>
      <c r="O4115" s="452" t="s">
        <v>1440</v>
      </c>
      <c r="P4115" s="454">
        <v>44468</v>
      </c>
    </row>
    <row r="4116" spans="1:16" x14ac:dyDescent="0.2">
      <c r="A4116" s="451" t="s">
        <v>2783</v>
      </c>
      <c r="B4116" s="451" t="s">
        <v>1695</v>
      </c>
      <c r="C4116" s="451" t="s">
        <v>1432</v>
      </c>
      <c r="D4116" s="451" t="s">
        <v>1466</v>
      </c>
      <c r="E4116" s="451" t="s">
        <v>1434</v>
      </c>
      <c r="F4116" s="451" t="s">
        <v>1503</v>
      </c>
      <c r="G4116" s="452" t="s">
        <v>1436</v>
      </c>
      <c r="H4116" s="453">
        <v>118138.68</v>
      </c>
      <c r="I4116" s="452" t="s">
        <v>1655</v>
      </c>
      <c r="J4116" s="452" t="s">
        <v>1438</v>
      </c>
      <c r="K4116" s="452" t="s">
        <v>1438</v>
      </c>
      <c r="L4116" s="452" t="s">
        <v>1439</v>
      </c>
      <c r="M4116" s="452" t="s">
        <v>1440</v>
      </c>
      <c r="N4116" s="454">
        <v>44341</v>
      </c>
      <c r="O4116" s="452" t="s">
        <v>1440</v>
      </c>
      <c r="P4116" s="454">
        <v>44468</v>
      </c>
    </row>
    <row r="4117" spans="1:16" x14ac:dyDescent="0.2">
      <c r="A4117" s="451" t="s">
        <v>2783</v>
      </c>
      <c r="B4117" s="451" t="s">
        <v>1697</v>
      </c>
      <c r="C4117" s="451" t="s">
        <v>1432</v>
      </c>
      <c r="D4117" s="451" t="s">
        <v>1433</v>
      </c>
      <c r="E4117" s="451" t="s">
        <v>1442</v>
      </c>
      <c r="F4117" s="451" t="s">
        <v>2166</v>
      </c>
      <c r="G4117" s="452" t="s">
        <v>1436</v>
      </c>
      <c r="H4117" s="453">
        <v>15310</v>
      </c>
      <c r="I4117" s="452" t="s">
        <v>1670</v>
      </c>
      <c r="J4117" s="452" t="s">
        <v>1438</v>
      </c>
      <c r="K4117" s="452" t="s">
        <v>1438</v>
      </c>
      <c r="L4117" s="452" t="s">
        <v>1439</v>
      </c>
      <c r="M4117" s="452" t="s">
        <v>1440</v>
      </c>
      <c r="N4117" s="454">
        <v>44309</v>
      </c>
      <c r="O4117" s="452" t="s">
        <v>1440</v>
      </c>
      <c r="P4117" s="454">
        <v>44468</v>
      </c>
    </row>
    <row r="4118" spans="1:16" x14ac:dyDescent="0.2">
      <c r="A4118" s="451" t="s">
        <v>2783</v>
      </c>
      <c r="B4118" s="451" t="s">
        <v>1697</v>
      </c>
      <c r="C4118" s="451" t="s">
        <v>1432</v>
      </c>
      <c r="D4118" s="451" t="s">
        <v>1466</v>
      </c>
      <c r="E4118" s="451" t="s">
        <v>1442</v>
      </c>
      <c r="F4118" s="451" t="s">
        <v>2660</v>
      </c>
      <c r="G4118" s="452" t="s">
        <v>1436</v>
      </c>
      <c r="H4118" s="453">
        <v>3384</v>
      </c>
      <c r="I4118" s="452" t="s">
        <v>1488</v>
      </c>
      <c r="J4118" s="452" t="s">
        <v>1438</v>
      </c>
      <c r="K4118" s="452" t="s">
        <v>1438</v>
      </c>
      <c r="L4118" s="452" t="s">
        <v>1439</v>
      </c>
      <c r="M4118" s="452" t="s">
        <v>1440</v>
      </c>
      <c r="N4118" s="454">
        <v>44342</v>
      </c>
      <c r="O4118" s="452" t="s">
        <v>1440</v>
      </c>
      <c r="P4118" s="454">
        <v>44468</v>
      </c>
    </row>
    <row r="4119" spans="1:16" x14ac:dyDescent="0.2">
      <c r="A4119" s="451" t="s">
        <v>2783</v>
      </c>
      <c r="B4119" s="451" t="s">
        <v>1697</v>
      </c>
      <c r="C4119" s="451" t="s">
        <v>1432</v>
      </c>
      <c r="D4119" s="451" t="s">
        <v>1515</v>
      </c>
      <c r="E4119" s="451" t="s">
        <v>1442</v>
      </c>
      <c r="F4119" s="451" t="s">
        <v>1593</v>
      </c>
      <c r="G4119" s="452" t="s">
        <v>1436</v>
      </c>
      <c r="H4119" s="453">
        <v>1149</v>
      </c>
      <c r="I4119" s="452" t="s">
        <v>1522</v>
      </c>
      <c r="J4119" s="452" t="s">
        <v>1438</v>
      </c>
      <c r="K4119" s="452" t="s">
        <v>1438</v>
      </c>
      <c r="L4119" s="452" t="s">
        <v>1439</v>
      </c>
      <c r="M4119" s="452" t="s">
        <v>1440</v>
      </c>
      <c r="N4119" s="454">
        <v>44294</v>
      </c>
      <c r="O4119" s="452" t="s">
        <v>1440</v>
      </c>
      <c r="P4119" s="454">
        <v>44468</v>
      </c>
    </row>
    <row r="4120" spans="1:16" x14ac:dyDescent="0.2">
      <c r="A4120" s="451" t="s">
        <v>2783</v>
      </c>
      <c r="B4120" s="451" t="s">
        <v>1697</v>
      </c>
      <c r="C4120" s="451" t="s">
        <v>1432</v>
      </c>
      <c r="D4120" s="451" t="s">
        <v>1448</v>
      </c>
      <c r="E4120" s="451" t="s">
        <v>1544</v>
      </c>
      <c r="F4120" s="451" t="s">
        <v>2519</v>
      </c>
      <c r="G4120" s="452" t="s">
        <v>1436</v>
      </c>
      <c r="H4120" s="453">
        <v>8880</v>
      </c>
      <c r="I4120" s="452" t="s">
        <v>1564</v>
      </c>
      <c r="J4120" s="455"/>
      <c r="K4120" s="452" t="s">
        <v>1533</v>
      </c>
      <c r="L4120" s="452" t="s">
        <v>1439</v>
      </c>
      <c r="M4120" s="452" t="s">
        <v>1452</v>
      </c>
      <c r="N4120" s="454">
        <v>44539</v>
      </c>
      <c r="O4120" s="452" t="s">
        <v>1453</v>
      </c>
      <c r="P4120" s="454">
        <v>44544</v>
      </c>
    </row>
    <row r="4121" spans="1:16" ht="21" x14ac:dyDescent="0.2">
      <c r="A4121" s="451" t="s">
        <v>2783</v>
      </c>
      <c r="B4121" s="451" t="s">
        <v>1703</v>
      </c>
      <c r="C4121" s="451" t="s">
        <v>1432</v>
      </c>
      <c r="D4121" s="451" t="s">
        <v>1491</v>
      </c>
      <c r="E4121" s="451" t="s">
        <v>1434</v>
      </c>
      <c r="F4121" s="451" t="s">
        <v>1447</v>
      </c>
      <c r="G4121" s="452" t="s">
        <v>1436</v>
      </c>
      <c r="H4121" s="453">
        <v>7060</v>
      </c>
      <c r="I4121" s="452" t="s">
        <v>1613</v>
      </c>
      <c r="J4121" s="452" t="s">
        <v>1438</v>
      </c>
      <c r="K4121" s="452" t="s">
        <v>1438</v>
      </c>
      <c r="L4121" s="452" t="s">
        <v>1439</v>
      </c>
      <c r="M4121" s="452" t="s">
        <v>1440</v>
      </c>
      <c r="N4121" s="454">
        <v>44370</v>
      </c>
      <c r="O4121" s="452" t="s">
        <v>1440</v>
      </c>
      <c r="P4121" s="454">
        <v>44468</v>
      </c>
    </row>
    <row r="4122" spans="1:16" ht="21" x14ac:dyDescent="0.2">
      <c r="A4122" s="451" t="s">
        <v>2783</v>
      </c>
      <c r="B4122" s="451" t="s">
        <v>1703</v>
      </c>
      <c r="C4122" s="451" t="s">
        <v>1432</v>
      </c>
      <c r="D4122" s="451" t="s">
        <v>1507</v>
      </c>
      <c r="E4122" s="451" t="s">
        <v>1442</v>
      </c>
      <c r="F4122" s="451" t="s">
        <v>2693</v>
      </c>
      <c r="G4122" s="452" t="s">
        <v>1436</v>
      </c>
      <c r="H4122" s="453">
        <v>-7060</v>
      </c>
      <c r="I4122" s="452" t="s">
        <v>1707</v>
      </c>
      <c r="J4122" s="452" t="s">
        <v>1438</v>
      </c>
      <c r="K4122" s="452" t="s">
        <v>1438</v>
      </c>
      <c r="L4122" s="452" t="s">
        <v>1439</v>
      </c>
      <c r="M4122" s="452" t="s">
        <v>1440</v>
      </c>
      <c r="N4122" s="454">
        <v>44384</v>
      </c>
      <c r="O4122" s="452" t="s">
        <v>1440</v>
      </c>
      <c r="P4122" s="454">
        <v>44468</v>
      </c>
    </row>
    <row r="4123" spans="1:16" x14ac:dyDescent="0.2">
      <c r="A4123" s="451" t="s">
        <v>2783</v>
      </c>
      <c r="B4123" s="451" t="s">
        <v>1758</v>
      </c>
      <c r="C4123" s="451" t="s">
        <v>1432</v>
      </c>
      <c r="D4123" s="451" t="s">
        <v>1466</v>
      </c>
      <c r="E4123" s="451" t="s">
        <v>1442</v>
      </c>
      <c r="F4123" s="451" t="s">
        <v>2371</v>
      </c>
      <c r="G4123" s="452" t="s">
        <v>1436</v>
      </c>
      <c r="H4123" s="453">
        <v>28389.42</v>
      </c>
      <c r="I4123" s="452" t="s">
        <v>1476</v>
      </c>
      <c r="J4123" s="452" t="s">
        <v>1438</v>
      </c>
      <c r="K4123" s="452" t="s">
        <v>1438</v>
      </c>
      <c r="L4123" s="452" t="s">
        <v>1439</v>
      </c>
      <c r="M4123" s="452" t="s">
        <v>1440</v>
      </c>
      <c r="N4123" s="454">
        <v>44329</v>
      </c>
      <c r="O4123" s="452" t="s">
        <v>1440</v>
      </c>
      <c r="P4123" s="454">
        <v>44468</v>
      </c>
    </row>
    <row r="4124" spans="1:16" ht="21" x14ac:dyDescent="0.2">
      <c r="A4124" s="451" t="s">
        <v>2783</v>
      </c>
      <c r="B4124" s="451" t="s">
        <v>1758</v>
      </c>
      <c r="C4124" s="451" t="s">
        <v>1432</v>
      </c>
      <c r="D4124" s="451" t="s">
        <v>1448</v>
      </c>
      <c r="E4124" s="451" t="s">
        <v>1570</v>
      </c>
      <c r="F4124" s="451" t="s">
        <v>1982</v>
      </c>
      <c r="G4124" s="452" t="s">
        <v>1436</v>
      </c>
      <c r="H4124" s="453">
        <v>1496</v>
      </c>
      <c r="I4124" s="452" t="s">
        <v>1572</v>
      </c>
      <c r="J4124" s="455"/>
      <c r="K4124" s="452" t="s">
        <v>1533</v>
      </c>
      <c r="L4124" s="452" t="s">
        <v>1439</v>
      </c>
      <c r="M4124" s="452" t="s">
        <v>1452</v>
      </c>
      <c r="N4124" s="454">
        <v>44554</v>
      </c>
      <c r="O4124" s="452" t="s">
        <v>1534</v>
      </c>
      <c r="P4124" s="454">
        <v>44560</v>
      </c>
    </row>
    <row r="4125" spans="1:16" x14ac:dyDescent="0.2">
      <c r="A4125" s="451" t="s">
        <v>2783</v>
      </c>
      <c r="B4125" s="451" t="s">
        <v>1708</v>
      </c>
      <c r="C4125" s="451" t="s">
        <v>1432</v>
      </c>
      <c r="D4125" s="451" t="s">
        <v>1507</v>
      </c>
      <c r="E4125" s="451" t="s">
        <v>1442</v>
      </c>
      <c r="F4125" s="451" t="s">
        <v>2719</v>
      </c>
      <c r="G4125" s="452" t="s">
        <v>1436</v>
      </c>
      <c r="H4125" s="453">
        <v>7060</v>
      </c>
      <c r="I4125" s="452" t="s">
        <v>1707</v>
      </c>
      <c r="J4125" s="452" t="s">
        <v>1438</v>
      </c>
      <c r="K4125" s="452" t="s">
        <v>1438</v>
      </c>
      <c r="L4125" s="452" t="s">
        <v>1439</v>
      </c>
      <c r="M4125" s="452" t="s">
        <v>1440</v>
      </c>
      <c r="N4125" s="454">
        <v>44384</v>
      </c>
      <c r="O4125" s="452" t="s">
        <v>1440</v>
      </c>
      <c r="P4125" s="454">
        <v>44468</v>
      </c>
    </row>
    <row r="4126" spans="1:16" ht="21" x14ac:dyDescent="0.2">
      <c r="A4126" s="451" t="s">
        <v>2783</v>
      </c>
      <c r="B4126" s="451" t="s">
        <v>1708</v>
      </c>
      <c r="C4126" s="451" t="s">
        <v>1432</v>
      </c>
      <c r="D4126" s="451" t="s">
        <v>1531</v>
      </c>
      <c r="E4126" s="451" t="s">
        <v>1568</v>
      </c>
      <c r="F4126" s="451" t="s">
        <v>2147</v>
      </c>
      <c r="G4126" s="452" t="s">
        <v>1436</v>
      </c>
      <c r="H4126" s="453">
        <v>1232.5</v>
      </c>
      <c r="I4126" s="452" t="s">
        <v>1627</v>
      </c>
      <c r="J4126" s="455"/>
      <c r="K4126" s="452" t="s">
        <v>1533</v>
      </c>
      <c r="L4126" s="452" t="s">
        <v>1439</v>
      </c>
      <c r="M4126" s="452" t="s">
        <v>1452</v>
      </c>
      <c r="N4126" s="454">
        <v>44496</v>
      </c>
      <c r="O4126" s="452" t="s">
        <v>1534</v>
      </c>
      <c r="P4126" s="454">
        <v>44497</v>
      </c>
    </row>
    <row r="4127" spans="1:16" ht="21" x14ac:dyDescent="0.2">
      <c r="A4127" s="451" t="s">
        <v>2783</v>
      </c>
      <c r="B4127" s="451" t="s">
        <v>1708</v>
      </c>
      <c r="C4127" s="451" t="s">
        <v>1432</v>
      </c>
      <c r="D4127" s="451" t="s">
        <v>1531</v>
      </c>
      <c r="E4127" s="451" t="s">
        <v>1628</v>
      </c>
      <c r="F4127" s="451" t="s">
        <v>2147</v>
      </c>
      <c r="G4127" s="452" t="s">
        <v>1436</v>
      </c>
      <c r="H4127" s="453">
        <v>1122.19</v>
      </c>
      <c r="I4127" s="452" t="s">
        <v>1629</v>
      </c>
      <c r="J4127" s="455"/>
      <c r="K4127" s="452" t="s">
        <v>1533</v>
      </c>
      <c r="L4127" s="452" t="s">
        <v>1439</v>
      </c>
      <c r="M4127" s="452" t="s">
        <v>1452</v>
      </c>
      <c r="N4127" s="454">
        <v>44496</v>
      </c>
      <c r="O4127" s="452" t="s">
        <v>1534</v>
      </c>
      <c r="P4127" s="454">
        <v>44497</v>
      </c>
    </row>
    <row r="4128" spans="1:16" x14ac:dyDescent="0.2">
      <c r="A4128" s="451" t="s">
        <v>2783</v>
      </c>
      <c r="B4128" s="451" t="s">
        <v>1575</v>
      </c>
      <c r="C4128" s="451" t="s">
        <v>1432</v>
      </c>
      <c r="D4128" s="451" t="s">
        <v>1466</v>
      </c>
      <c r="E4128" s="451" t="s">
        <v>1434</v>
      </c>
      <c r="F4128" s="451" t="s">
        <v>2447</v>
      </c>
      <c r="G4128" s="452" t="s">
        <v>1436</v>
      </c>
      <c r="H4128" s="453">
        <v>700</v>
      </c>
      <c r="I4128" s="452" t="s">
        <v>2017</v>
      </c>
      <c r="J4128" s="452" t="s">
        <v>1438</v>
      </c>
      <c r="K4128" s="452" t="s">
        <v>1438</v>
      </c>
      <c r="L4128" s="452" t="s">
        <v>1439</v>
      </c>
      <c r="M4128" s="452" t="s">
        <v>1440</v>
      </c>
      <c r="N4128" s="454">
        <v>44335</v>
      </c>
      <c r="O4128" s="452" t="s">
        <v>1440</v>
      </c>
      <c r="P4128" s="454">
        <v>44468</v>
      </c>
    </row>
    <row r="4129" spans="1:16" x14ac:dyDescent="0.2">
      <c r="A4129" s="451" t="s">
        <v>2783</v>
      </c>
      <c r="B4129" s="451" t="s">
        <v>1575</v>
      </c>
      <c r="C4129" s="451" t="s">
        <v>1432</v>
      </c>
      <c r="D4129" s="451" t="s">
        <v>1507</v>
      </c>
      <c r="E4129" s="451" t="s">
        <v>1442</v>
      </c>
      <c r="F4129" s="451" t="s">
        <v>2192</v>
      </c>
      <c r="G4129" s="452" t="s">
        <v>1436</v>
      </c>
      <c r="H4129" s="453">
        <v>20404</v>
      </c>
      <c r="I4129" s="452" t="s">
        <v>1712</v>
      </c>
      <c r="J4129" s="452" t="s">
        <v>1438</v>
      </c>
      <c r="K4129" s="452" t="s">
        <v>1438</v>
      </c>
      <c r="L4129" s="452" t="s">
        <v>1439</v>
      </c>
      <c r="M4129" s="452" t="s">
        <v>1440</v>
      </c>
      <c r="N4129" s="454">
        <v>44399</v>
      </c>
      <c r="O4129" s="452" t="s">
        <v>1440</v>
      </c>
      <c r="P4129" s="454">
        <v>44468</v>
      </c>
    </row>
    <row r="4130" spans="1:16" ht="21" x14ac:dyDescent="0.2">
      <c r="A4130" s="451" t="s">
        <v>2783</v>
      </c>
      <c r="B4130" s="451" t="s">
        <v>1575</v>
      </c>
      <c r="C4130" s="451" t="s">
        <v>1432</v>
      </c>
      <c r="D4130" s="451" t="s">
        <v>1540</v>
      </c>
      <c r="E4130" s="451" t="s">
        <v>1765</v>
      </c>
      <c r="F4130" s="451" t="s">
        <v>1754</v>
      </c>
      <c r="G4130" s="452" t="s">
        <v>1436</v>
      </c>
      <c r="H4130" s="453">
        <v>1000</v>
      </c>
      <c r="I4130" s="452" t="s">
        <v>1766</v>
      </c>
      <c r="J4130" s="455"/>
      <c r="K4130" s="452" t="s">
        <v>1533</v>
      </c>
      <c r="L4130" s="452" t="s">
        <v>1439</v>
      </c>
      <c r="M4130" s="452" t="s">
        <v>1452</v>
      </c>
      <c r="N4130" s="454">
        <v>44525</v>
      </c>
      <c r="O4130" s="452" t="s">
        <v>1453</v>
      </c>
      <c r="P4130" s="454">
        <v>44525</v>
      </c>
    </row>
    <row r="4131" spans="1:16" ht="21" x14ac:dyDescent="0.2">
      <c r="A4131" s="451" t="s">
        <v>2783</v>
      </c>
      <c r="B4131" s="451" t="s">
        <v>1575</v>
      </c>
      <c r="C4131" s="451" t="s">
        <v>1432</v>
      </c>
      <c r="D4131" s="451" t="s">
        <v>1448</v>
      </c>
      <c r="E4131" s="451" t="s">
        <v>1460</v>
      </c>
      <c r="F4131" s="451" t="s">
        <v>2147</v>
      </c>
      <c r="G4131" s="452" t="s">
        <v>1436</v>
      </c>
      <c r="H4131" s="453">
        <v>16323</v>
      </c>
      <c r="I4131" s="452" t="s">
        <v>1462</v>
      </c>
      <c r="J4131" s="455"/>
      <c r="K4131" s="452" t="s">
        <v>1533</v>
      </c>
      <c r="L4131" s="452" t="s">
        <v>1439</v>
      </c>
      <c r="M4131" s="452" t="s">
        <v>1452</v>
      </c>
      <c r="N4131" s="454">
        <v>44550</v>
      </c>
      <c r="O4131" s="452" t="s">
        <v>1453</v>
      </c>
      <c r="P4131" s="454">
        <v>44553</v>
      </c>
    </row>
    <row r="4132" spans="1:16" x14ac:dyDescent="0.2">
      <c r="A4132" s="451" t="s">
        <v>2783</v>
      </c>
      <c r="B4132" s="451" t="s">
        <v>1713</v>
      </c>
      <c r="C4132" s="451" t="s">
        <v>1432</v>
      </c>
      <c r="D4132" s="451" t="s">
        <v>1466</v>
      </c>
      <c r="E4132" s="451" t="s">
        <v>1434</v>
      </c>
      <c r="F4132" s="451" t="s">
        <v>1797</v>
      </c>
      <c r="G4132" s="452" t="s">
        <v>1436</v>
      </c>
      <c r="H4132" s="453">
        <v>7442</v>
      </c>
      <c r="I4132" s="452" t="s">
        <v>1676</v>
      </c>
      <c r="J4132" s="452" t="s">
        <v>1438</v>
      </c>
      <c r="K4132" s="452" t="s">
        <v>1438</v>
      </c>
      <c r="L4132" s="452" t="s">
        <v>1439</v>
      </c>
      <c r="M4132" s="452" t="s">
        <v>1440</v>
      </c>
      <c r="N4132" s="454">
        <v>44330</v>
      </c>
      <c r="O4132" s="452" t="s">
        <v>1440</v>
      </c>
      <c r="P4132" s="454">
        <v>44468</v>
      </c>
    </row>
    <row r="4133" spans="1:16" x14ac:dyDescent="0.2">
      <c r="A4133" s="451" t="s">
        <v>2783</v>
      </c>
      <c r="B4133" s="451" t="s">
        <v>1713</v>
      </c>
      <c r="C4133" s="451" t="s">
        <v>1432</v>
      </c>
      <c r="D4133" s="451" t="s">
        <v>1507</v>
      </c>
      <c r="E4133" s="451" t="s">
        <v>1442</v>
      </c>
      <c r="F4133" s="451" t="s">
        <v>2115</v>
      </c>
      <c r="G4133" s="452" t="s">
        <v>1436</v>
      </c>
      <c r="H4133" s="453">
        <v>23823</v>
      </c>
      <c r="I4133" s="452" t="s">
        <v>1640</v>
      </c>
      <c r="J4133" s="452" t="s">
        <v>1438</v>
      </c>
      <c r="K4133" s="452" t="s">
        <v>1438</v>
      </c>
      <c r="L4133" s="452" t="s">
        <v>1439</v>
      </c>
      <c r="M4133" s="452" t="s">
        <v>1440</v>
      </c>
      <c r="N4133" s="454">
        <v>44384</v>
      </c>
      <c r="O4133" s="452" t="s">
        <v>1440</v>
      </c>
      <c r="P4133" s="454">
        <v>44468</v>
      </c>
    </row>
    <row r="4134" spans="1:16" ht="21" x14ac:dyDescent="0.2">
      <c r="A4134" s="451" t="s">
        <v>2783</v>
      </c>
      <c r="B4134" s="451" t="s">
        <v>1713</v>
      </c>
      <c r="C4134" s="451" t="s">
        <v>1432</v>
      </c>
      <c r="D4134" s="451" t="s">
        <v>1540</v>
      </c>
      <c r="E4134" s="451" t="s">
        <v>1677</v>
      </c>
      <c r="F4134" s="451" t="s">
        <v>1723</v>
      </c>
      <c r="G4134" s="452" t="s">
        <v>1436</v>
      </c>
      <c r="H4134" s="453">
        <v>10465</v>
      </c>
      <c r="I4134" s="452" t="s">
        <v>1678</v>
      </c>
      <c r="J4134" s="455"/>
      <c r="K4134" s="452" t="s">
        <v>1533</v>
      </c>
      <c r="L4134" s="452" t="s">
        <v>1439</v>
      </c>
      <c r="M4134" s="452" t="s">
        <v>1452</v>
      </c>
      <c r="N4134" s="454">
        <v>44525</v>
      </c>
      <c r="O4134" s="452" t="s">
        <v>1534</v>
      </c>
      <c r="P4134" s="454">
        <v>44525</v>
      </c>
    </row>
    <row r="4135" spans="1:16" x14ac:dyDescent="0.2">
      <c r="A4135" s="451" t="s">
        <v>2783</v>
      </c>
      <c r="B4135" s="451" t="s">
        <v>1717</v>
      </c>
      <c r="C4135" s="451" t="s">
        <v>1432</v>
      </c>
      <c r="D4135" s="451" t="s">
        <v>1433</v>
      </c>
      <c r="E4135" s="451" t="s">
        <v>1442</v>
      </c>
      <c r="F4135" s="451" t="s">
        <v>2120</v>
      </c>
      <c r="G4135" s="452" t="s">
        <v>1436</v>
      </c>
      <c r="H4135" s="453">
        <v>76192</v>
      </c>
      <c r="I4135" s="452" t="s">
        <v>1654</v>
      </c>
      <c r="J4135" s="452" t="s">
        <v>1438</v>
      </c>
      <c r="K4135" s="452" t="s">
        <v>1438</v>
      </c>
      <c r="L4135" s="452" t="s">
        <v>1439</v>
      </c>
      <c r="M4135" s="452" t="s">
        <v>1440</v>
      </c>
      <c r="N4135" s="454">
        <v>44312</v>
      </c>
      <c r="O4135" s="452" t="s">
        <v>1440</v>
      </c>
      <c r="P4135" s="454">
        <v>44468</v>
      </c>
    </row>
    <row r="4136" spans="1:16" ht="21" x14ac:dyDescent="0.2">
      <c r="A4136" s="451" t="s">
        <v>2785</v>
      </c>
      <c r="B4136" s="451" t="s">
        <v>1463</v>
      </c>
      <c r="C4136" s="451" t="s">
        <v>1432</v>
      </c>
      <c r="D4136" s="451" t="s">
        <v>1433</v>
      </c>
      <c r="E4136" s="451" t="s">
        <v>1434</v>
      </c>
      <c r="F4136" s="451" t="s">
        <v>2322</v>
      </c>
      <c r="G4136" s="452" t="s">
        <v>1436</v>
      </c>
      <c r="H4136" s="453">
        <v>364375</v>
      </c>
      <c r="I4136" s="452" t="s">
        <v>1650</v>
      </c>
      <c r="J4136" s="452" t="s">
        <v>1438</v>
      </c>
      <c r="K4136" s="452" t="s">
        <v>1438</v>
      </c>
      <c r="L4136" s="452" t="s">
        <v>1439</v>
      </c>
      <c r="M4136" s="452" t="s">
        <v>1440</v>
      </c>
      <c r="N4136" s="454">
        <v>44309</v>
      </c>
      <c r="O4136" s="452" t="s">
        <v>1440</v>
      </c>
      <c r="P4136" s="454">
        <v>44468</v>
      </c>
    </row>
    <row r="4137" spans="1:16" ht="21" x14ac:dyDescent="0.2">
      <c r="A4137" s="451" t="s">
        <v>2785</v>
      </c>
      <c r="B4137" s="451" t="s">
        <v>1693</v>
      </c>
      <c r="C4137" s="451" t="s">
        <v>1432</v>
      </c>
      <c r="D4137" s="451" t="s">
        <v>1433</v>
      </c>
      <c r="E4137" s="451" t="s">
        <v>1434</v>
      </c>
      <c r="F4137" s="451" t="s">
        <v>2163</v>
      </c>
      <c r="G4137" s="452" t="s">
        <v>1436</v>
      </c>
      <c r="H4137" s="453">
        <v>6782</v>
      </c>
      <c r="I4137" s="452" t="s">
        <v>1648</v>
      </c>
      <c r="J4137" s="452" t="s">
        <v>1438</v>
      </c>
      <c r="K4137" s="452" t="s">
        <v>1438</v>
      </c>
      <c r="L4137" s="452" t="s">
        <v>1439</v>
      </c>
      <c r="M4137" s="452" t="s">
        <v>1440</v>
      </c>
      <c r="N4137" s="454">
        <v>44309</v>
      </c>
      <c r="O4137" s="452" t="s">
        <v>1440</v>
      </c>
      <c r="P4137" s="454">
        <v>44468</v>
      </c>
    </row>
    <row r="4138" spans="1:16" ht="21" x14ac:dyDescent="0.2">
      <c r="A4138" s="451" t="s">
        <v>2785</v>
      </c>
      <c r="B4138" s="451" t="s">
        <v>1695</v>
      </c>
      <c r="C4138" s="451" t="s">
        <v>1432</v>
      </c>
      <c r="D4138" s="451" t="s">
        <v>1466</v>
      </c>
      <c r="E4138" s="451" t="s">
        <v>1442</v>
      </c>
      <c r="F4138" s="451" t="s">
        <v>2357</v>
      </c>
      <c r="G4138" s="452" t="s">
        <v>1436</v>
      </c>
      <c r="H4138" s="453">
        <v>98999.3</v>
      </c>
      <c r="I4138" s="452" t="s">
        <v>1655</v>
      </c>
      <c r="J4138" s="452" t="s">
        <v>1438</v>
      </c>
      <c r="K4138" s="452" t="s">
        <v>1438</v>
      </c>
      <c r="L4138" s="452" t="s">
        <v>1439</v>
      </c>
      <c r="M4138" s="452" t="s">
        <v>1440</v>
      </c>
      <c r="N4138" s="454">
        <v>44341</v>
      </c>
      <c r="O4138" s="452" t="s">
        <v>1440</v>
      </c>
      <c r="P4138" s="454">
        <v>44468</v>
      </c>
    </row>
    <row r="4139" spans="1:16" ht="21" x14ac:dyDescent="0.2">
      <c r="A4139" s="451" t="s">
        <v>2785</v>
      </c>
      <c r="B4139" s="451" t="s">
        <v>1697</v>
      </c>
      <c r="C4139" s="451" t="s">
        <v>1432</v>
      </c>
      <c r="D4139" s="451" t="s">
        <v>1433</v>
      </c>
      <c r="E4139" s="451" t="s">
        <v>1434</v>
      </c>
      <c r="F4139" s="451" t="s">
        <v>2285</v>
      </c>
      <c r="G4139" s="452" t="s">
        <v>1436</v>
      </c>
      <c r="H4139" s="453">
        <v>7500</v>
      </c>
      <c r="I4139" s="452" t="s">
        <v>1670</v>
      </c>
      <c r="J4139" s="452" t="s">
        <v>1438</v>
      </c>
      <c r="K4139" s="452" t="s">
        <v>1438</v>
      </c>
      <c r="L4139" s="452" t="s">
        <v>1439</v>
      </c>
      <c r="M4139" s="452" t="s">
        <v>1440</v>
      </c>
      <c r="N4139" s="454">
        <v>44309</v>
      </c>
      <c r="O4139" s="452" t="s">
        <v>1440</v>
      </c>
      <c r="P4139" s="454">
        <v>44468</v>
      </c>
    </row>
    <row r="4140" spans="1:16" ht="21" x14ac:dyDescent="0.2">
      <c r="A4140" s="451" t="s">
        <v>2785</v>
      </c>
      <c r="B4140" s="451" t="s">
        <v>1703</v>
      </c>
      <c r="C4140" s="451" t="s">
        <v>1432</v>
      </c>
      <c r="D4140" s="451" t="s">
        <v>1491</v>
      </c>
      <c r="E4140" s="451" t="s">
        <v>1434</v>
      </c>
      <c r="F4140" s="451" t="s">
        <v>1864</v>
      </c>
      <c r="G4140" s="452" t="s">
        <v>1436</v>
      </c>
      <c r="H4140" s="453">
        <v>240</v>
      </c>
      <c r="I4140" s="452" t="s">
        <v>1609</v>
      </c>
      <c r="J4140" s="452" t="s">
        <v>1438</v>
      </c>
      <c r="K4140" s="452" t="s">
        <v>1438</v>
      </c>
      <c r="L4140" s="452" t="s">
        <v>1439</v>
      </c>
      <c r="M4140" s="452" t="s">
        <v>1440</v>
      </c>
      <c r="N4140" s="454">
        <v>44370</v>
      </c>
      <c r="O4140" s="452" t="s">
        <v>1440</v>
      </c>
      <c r="P4140" s="454">
        <v>44468</v>
      </c>
    </row>
    <row r="4141" spans="1:16" ht="21" x14ac:dyDescent="0.2">
      <c r="A4141" s="451" t="s">
        <v>2785</v>
      </c>
      <c r="B4141" s="451" t="s">
        <v>1703</v>
      </c>
      <c r="C4141" s="451" t="s">
        <v>1432</v>
      </c>
      <c r="D4141" s="451" t="s">
        <v>1491</v>
      </c>
      <c r="E4141" s="451" t="s">
        <v>1434</v>
      </c>
      <c r="F4141" s="451" t="s">
        <v>2372</v>
      </c>
      <c r="G4141" s="452" t="s">
        <v>1436</v>
      </c>
      <c r="H4141" s="453">
        <v>2230</v>
      </c>
      <c r="I4141" s="452" t="s">
        <v>1613</v>
      </c>
      <c r="J4141" s="452" t="s">
        <v>1438</v>
      </c>
      <c r="K4141" s="452" t="s">
        <v>1438</v>
      </c>
      <c r="L4141" s="452" t="s">
        <v>1439</v>
      </c>
      <c r="M4141" s="452" t="s">
        <v>1440</v>
      </c>
      <c r="N4141" s="454">
        <v>44370</v>
      </c>
      <c r="O4141" s="452" t="s">
        <v>1440</v>
      </c>
      <c r="P4141" s="454">
        <v>44468</v>
      </c>
    </row>
    <row r="4142" spans="1:16" ht="21" x14ac:dyDescent="0.2">
      <c r="A4142" s="451" t="s">
        <v>2785</v>
      </c>
      <c r="B4142" s="451" t="s">
        <v>1703</v>
      </c>
      <c r="C4142" s="451" t="s">
        <v>1432</v>
      </c>
      <c r="D4142" s="451" t="s">
        <v>1507</v>
      </c>
      <c r="E4142" s="451" t="s">
        <v>1442</v>
      </c>
      <c r="F4142" s="451" t="s">
        <v>2786</v>
      </c>
      <c r="G4142" s="452" t="s">
        <v>1436</v>
      </c>
      <c r="H4142" s="453">
        <v>-2230</v>
      </c>
      <c r="I4142" s="452" t="s">
        <v>1707</v>
      </c>
      <c r="J4142" s="452" t="s">
        <v>1438</v>
      </c>
      <c r="K4142" s="452" t="s">
        <v>1438</v>
      </c>
      <c r="L4142" s="452" t="s">
        <v>1439</v>
      </c>
      <c r="M4142" s="452" t="s">
        <v>1440</v>
      </c>
      <c r="N4142" s="454">
        <v>44384</v>
      </c>
      <c r="O4142" s="452" t="s">
        <v>1440</v>
      </c>
      <c r="P4142" s="454">
        <v>44468</v>
      </c>
    </row>
    <row r="4143" spans="1:16" ht="21" x14ac:dyDescent="0.2">
      <c r="A4143" s="451" t="s">
        <v>2785</v>
      </c>
      <c r="B4143" s="451" t="s">
        <v>1758</v>
      </c>
      <c r="C4143" s="451" t="s">
        <v>1432</v>
      </c>
      <c r="D4143" s="451" t="s">
        <v>1448</v>
      </c>
      <c r="E4143" s="451" t="s">
        <v>1570</v>
      </c>
      <c r="F4143" s="451" t="s">
        <v>1762</v>
      </c>
      <c r="G4143" s="452" t="s">
        <v>1436</v>
      </c>
      <c r="H4143" s="453">
        <v>13466</v>
      </c>
      <c r="I4143" s="452" t="s">
        <v>1572</v>
      </c>
      <c r="J4143" s="455"/>
      <c r="K4143" s="452" t="s">
        <v>1533</v>
      </c>
      <c r="L4143" s="452" t="s">
        <v>1439</v>
      </c>
      <c r="M4143" s="452" t="s">
        <v>1452</v>
      </c>
      <c r="N4143" s="454">
        <v>44554</v>
      </c>
      <c r="O4143" s="452" t="s">
        <v>1534</v>
      </c>
      <c r="P4143" s="454">
        <v>44560</v>
      </c>
    </row>
    <row r="4144" spans="1:16" ht="21" x14ac:dyDescent="0.2">
      <c r="A4144" s="451" t="s">
        <v>2785</v>
      </c>
      <c r="B4144" s="451" t="s">
        <v>1708</v>
      </c>
      <c r="C4144" s="451" t="s">
        <v>1432</v>
      </c>
      <c r="D4144" s="451" t="s">
        <v>1507</v>
      </c>
      <c r="E4144" s="451" t="s">
        <v>1434</v>
      </c>
      <c r="F4144" s="451" t="s">
        <v>2251</v>
      </c>
      <c r="G4144" s="452" t="s">
        <v>1436</v>
      </c>
      <c r="H4144" s="453">
        <v>2230</v>
      </c>
      <c r="I4144" s="452" t="s">
        <v>1707</v>
      </c>
      <c r="J4144" s="452" t="s">
        <v>1438</v>
      </c>
      <c r="K4144" s="452" t="s">
        <v>1438</v>
      </c>
      <c r="L4144" s="452" t="s">
        <v>1439</v>
      </c>
      <c r="M4144" s="452" t="s">
        <v>1440</v>
      </c>
      <c r="N4144" s="454">
        <v>44384</v>
      </c>
      <c r="O4144" s="452" t="s">
        <v>1440</v>
      </c>
      <c r="P4144" s="454">
        <v>44468</v>
      </c>
    </row>
    <row r="4145" spans="1:16" ht="21" x14ac:dyDescent="0.2">
      <c r="A4145" s="451" t="s">
        <v>2785</v>
      </c>
      <c r="B4145" s="451" t="s">
        <v>1708</v>
      </c>
      <c r="C4145" s="451" t="s">
        <v>1432</v>
      </c>
      <c r="D4145" s="451" t="s">
        <v>1531</v>
      </c>
      <c r="E4145" s="451" t="s">
        <v>1568</v>
      </c>
      <c r="F4145" s="451" t="s">
        <v>1951</v>
      </c>
      <c r="G4145" s="452" t="s">
        <v>1436</v>
      </c>
      <c r="H4145" s="453">
        <v>500</v>
      </c>
      <c r="I4145" s="452" t="s">
        <v>1627</v>
      </c>
      <c r="J4145" s="455"/>
      <c r="K4145" s="452" t="s">
        <v>1533</v>
      </c>
      <c r="L4145" s="452" t="s">
        <v>1439</v>
      </c>
      <c r="M4145" s="452" t="s">
        <v>1452</v>
      </c>
      <c r="N4145" s="454">
        <v>44496</v>
      </c>
      <c r="O4145" s="452" t="s">
        <v>1534</v>
      </c>
      <c r="P4145" s="454">
        <v>44497</v>
      </c>
    </row>
    <row r="4146" spans="1:16" ht="21" x14ac:dyDescent="0.2">
      <c r="A4146" s="451" t="s">
        <v>2785</v>
      </c>
      <c r="B4146" s="451" t="s">
        <v>1708</v>
      </c>
      <c r="C4146" s="451" t="s">
        <v>1432</v>
      </c>
      <c r="D4146" s="451" t="s">
        <v>1531</v>
      </c>
      <c r="E4146" s="451" t="s">
        <v>1628</v>
      </c>
      <c r="F4146" s="451" t="s">
        <v>1951</v>
      </c>
      <c r="G4146" s="452" t="s">
        <v>1436</v>
      </c>
      <c r="H4146" s="453">
        <v>354.38</v>
      </c>
      <c r="I4146" s="452" t="s">
        <v>1629</v>
      </c>
      <c r="J4146" s="455"/>
      <c r="K4146" s="452" t="s">
        <v>1533</v>
      </c>
      <c r="L4146" s="452" t="s">
        <v>1439</v>
      </c>
      <c r="M4146" s="452" t="s">
        <v>1452</v>
      </c>
      <c r="N4146" s="454">
        <v>44496</v>
      </c>
      <c r="O4146" s="452" t="s">
        <v>1534</v>
      </c>
      <c r="P4146" s="454">
        <v>44497</v>
      </c>
    </row>
    <row r="4147" spans="1:16" ht="21" x14ac:dyDescent="0.2">
      <c r="A4147" s="451" t="s">
        <v>2785</v>
      </c>
      <c r="B4147" s="451" t="s">
        <v>1575</v>
      </c>
      <c r="C4147" s="451" t="s">
        <v>1432</v>
      </c>
      <c r="D4147" s="451" t="s">
        <v>1507</v>
      </c>
      <c r="E4147" s="451" t="s">
        <v>1442</v>
      </c>
      <c r="F4147" s="451" t="s">
        <v>2743</v>
      </c>
      <c r="G4147" s="452" t="s">
        <v>1436</v>
      </c>
      <c r="H4147" s="453">
        <v>8348</v>
      </c>
      <c r="I4147" s="452" t="s">
        <v>1712</v>
      </c>
      <c r="J4147" s="452" t="s">
        <v>1438</v>
      </c>
      <c r="K4147" s="452" t="s">
        <v>1438</v>
      </c>
      <c r="L4147" s="452" t="s">
        <v>1439</v>
      </c>
      <c r="M4147" s="452" t="s">
        <v>1440</v>
      </c>
      <c r="N4147" s="454">
        <v>44399</v>
      </c>
      <c r="O4147" s="452" t="s">
        <v>1440</v>
      </c>
      <c r="P4147" s="454">
        <v>44468</v>
      </c>
    </row>
    <row r="4148" spans="1:16" ht="21" x14ac:dyDescent="0.2">
      <c r="A4148" s="451" t="s">
        <v>2785</v>
      </c>
      <c r="B4148" s="451" t="s">
        <v>1575</v>
      </c>
      <c r="C4148" s="451" t="s">
        <v>1432</v>
      </c>
      <c r="D4148" s="451" t="s">
        <v>1448</v>
      </c>
      <c r="E4148" s="451" t="s">
        <v>1460</v>
      </c>
      <c r="F4148" s="451" t="s">
        <v>1951</v>
      </c>
      <c r="G4148" s="452" t="s">
        <v>1436</v>
      </c>
      <c r="H4148" s="453">
        <v>6678</v>
      </c>
      <c r="I4148" s="452" t="s">
        <v>1462</v>
      </c>
      <c r="J4148" s="455"/>
      <c r="K4148" s="452" t="s">
        <v>1533</v>
      </c>
      <c r="L4148" s="452" t="s">
        <v>1439</v>
      </c>
      <c r="M4148" s="452" t="s">
        <v>1452</v>
      </c>
      <c r="N4148" s="454">
        <v>44550</v>
      </c>
      <c r="O4148" s="452" t="s">
        <v>1453</v>
      </c>
      <c r="P4148" s="454">
        <v>44553</v>
      </c>
    </row>
    <row r="4149" spans="1:16" ht="21" x14ac:dyDescent="0.2">
      <c r="A4149" s="451" t="s">
        <v>2785</v>
      </c>
      <c r="B4149" s="451" t="s">
        <v>1713</v>
      </c>
      <c r="C4149" s="451" t="s">
        <v>1432</v>
      </c>
      <c r="D4149" s="451" t="s">
        <v>1466</v>
      </c>
      <c r="E4149" s="451" t="s">
        <v>1434</v>
      </c>
      <c r="F4149" s="451" t="s">
        <v>2270</v>
      </c>
      <c r="G4149" s="452" t="s">
        <v>1436</v>
      </c>
      <c r="H4149" s="453">
        <v>6912</v>
      </c>
      <c r="I4149" s="452" t="s">
        <v>1676</v>
      </c>
      <c r="J4149" s="452" t="s">
        <v>1438</v>
      </c>
      <c r="K4149" s="452" t="s">
        <v>1438</v>
      </c>
      <c r="L4149" s="452" t="s">
        <v>1439</v>
      </c>
      <c r="M4149" s="452" t="s">
        <v>1440</v>
      </c>
      <c r="N4149" s="454">
        <v>44330</v>
      </c>
      <c r="O4149" s="452" t="s">
        <v>1440</v>
      </c>
      <c r="P4149" s="454">
        <v>44468</v>
      </c>
    </row>
    <row r="4150" spans="1:16" ht="21" x14ac:dyDescent="0.2">
      <c r="A4150" s="451" t="s">
        <v>2785</v>
      </c>
      <c r="B4150" s="451" t="s">
        <v>1713</v>
      </c>
      <c r="C4150" s="451" t="s">
        <v>1432</v>
      </c>
      <c r="D4150" s="451" t="s">
        <v>1507</v>
      </c>
      <c r="E4150" s="451" t="s">
        <v>1442</v>
      </c>
      <c r="F4150" s="451" t="s">
        <v>1956</v>
      </c>
      <c r="G4150" s="452" t="s">
        <v>1436</v>
      </c>
      <c r="H4150" s="453">
        <v>10855</v>
      </c>
      <c r="I4150" s="452" t="s">
        <v>1640</v>
      </c>
      <c r="J4150" s="452" t="s">
        <v>1438</v>
      </c>
      <c r="K4150" s="452" t="s">
        <v>1438</v>
      </c>
      <c r="L4150" s="452" t="s">
        <v>1439</v>
      </c>
      <c r="M4150" s="452" t="s">
        <v>1440</v>
      </c>
      <c r="N4150" s="454">
        <v>44384</v>
      </c>
      <c r="O4150" s="452" t="s">
        <v>1440</v>
      </c>
      <c r="P4150" s="454">
        <v>44468</v>
      </c>
    </row>
    <row r="4151" spans="1:16" ht="21" x14ac:dyDescent="0.2">
      <c r="A4151" s="451" t="s">
        <v>2785</v>
      </c>
      <c r="B4151" s="451" t="s">
        <v>1713</v>
      </c>
      <c r="C4151" s="451" t="s">
        <v>1432</v>
      </c>
      <c r="D4151" s="451" t="s">
        <v>1540</v>
      </c>
      <c r="E4151" s="451" t="s">
        <v>1677</v>
      </c>
      <c r="F4151" s="451" t="s">
        <v>2228</v>
      </c>
      <c r="G4151" s="452" t="s">
        <v>1436</v>
      </c>
      <c r="H4151" s="453">
        <v>9695</v>
      </c>
      <c r="I4151" s="452" t="s">
        <v>1678</v>
      </c>
      <c r="J4151" s="455"/>
      <c r="K4151" s="452" t="s">
        <v>1533</v>
      </c>
      <c r="L4151" s="452" t="s">
        <v>1439</v>
      </c>
      <c r="M4151" s="452" t="s">
        <v>1452</v>
      </c>
      <c r="N4151" s="454">
        <v>44525</v>
      </c>
      <c r="O4151" s="452" t="s">
        <v>1534</v>
      </c>
      <c r="P4151" s="454">
        <v>44525</v>
      </c>
    </row>
    <row r="4152" spans="1:16" ht="21" x14ac:dyDescent="0.2">
      <c r="A4152" s="451" t="s">
        <v>2785</v>
      </c>
      <c r="B4152" s="451" t="s">
        <v>1717</v>
      </c>
      <c r="C4152" s="451" t="s">
        <v>1432</v>
      </c>
      <c r="D4152" s="451" t="s">
        <v>1433</v>
      </c>
      <c r="E4152" s="451" t="s">
        <v>1434</v>
      </c>
      <c r="F4152" s="451" t="s">
        <v>1783</v>
      </c>
      <c r="G4152" s="452" t="s">
        <v>1436</v>
      </c>
      <c r="H4152" s="453">
        <v>22062</v>
      </c>
      <c r="I4152" s="452" t="s">
        <v>1654</v>
      </c>
      <c r="J4152" s="452" t="s">
        <v>1438</v>
      </c>
      <c r="K4152" s="452" t="s">
        <v>1438</v>
      </c>
      <c r="L4152" s="452" t="s">
        <v>1439</v>
      </c>
      <c r="M4152" s="452" t="s">
        <v>1440</v>
      </c>
      <c r="N4152" s="454">
        <v>44312</v>
      </c>
      <c r="O4152" s="452" t="s">
        <v>1440</v>
      </c>
      <c r="P4152" s="454">
        <v>44468</v>
      </c>
    </row>
    <row r="4153" spans="1:16" ht="21" x14ac:dyDescent="0.2">
      <c r="A4153" s="451" t="s">
        <v>2787</v>
      </c>
      <c r="B4153" s="451" t="s">
        <v>1463</v>
      </c>
      <c r="C4153" s="451" t="s">
        <v>1432</v>
      </c>
      <c r="D4153" s="451" t="s">
        <v>1433</v>
      </c>
      <c r="E4153" s="451" t="s">
        <v>1434</v>
      </c>
      <c r="F4153" s="451" t="s">
        <v>2437</v>
      </c>
      <c r="G4153" s="452" t="s">
        <v>1436</v>
      </c>
      <c r="H4153" s="453">
        <v>459457</v>
      </c>
      <c r="I4153" s="452" t="s">
        <v>1650</v>
      </c>
      <c r="J4153" s="452" t="s">
        <v>1438</v>
      </c>
      <c r="K4153" s="452" t="s">
        <v>1438</v>
      </c>
      <c r="L4153" s="452" t="s">
        <v>1439</v>
      </c>
      <c r="M4153" s="452" t="s">
        <v>1440</v>
      </c>
      <c r="N4153" s="454">
        <v>44309</v>
      </c>
      <c r="O4153" s="452" t="s">
        <v>1440</v>
      </c>
      <c r="P4153" s="454">
        <v>44468</v>
      </c>
    </row>
    <row r="4154" spans="1:16" ht="21" x14ac:dyDescent="0.2">
      <c r="A4154" s="451" t="s">
        <v>2787</v>
      </c>
      <c r="B4154" s="451" t="s">
        <v>1463</v>
      </c>
      <c r="C4154" s="451" t="s">
        <v>1432</v>
      </c>
      <c r="D4154" s="451" t="s">
        <v>1433</v>
      </c>
      <c r="E4154" s="451" t="s">
        <v>1434</v>
      </c>
      <c r="F4154" s="451" t="s">
        <v>2120</v>
      </c>
      <c r="G4154" s="452" t="s">
        <v>1436</v>
      </c>
      <c r="H4154" s="453">
        <v>5936.4</v>
      </c>
      <c r="I4154" s="452" t="s">
        <v>1465</v>
      </c>
      <c r="J4154" s="452" t="s">
        <v>1438</v>
      </c>
      <c r="K4154" s="452" t="s">
        <v>1438</v>
      </c>
      <c r="L4154" s="452" t="s">
        <v>1439</v>
      </c>
      <c r="M4154" s="452" t="s">
        <v>1440</v>
      </c>
      <c r="N4154" s="454">
        <v>44302</v>
      </c>
      <c r="O4154" s="452" t="s">
        <v>1440</v>
      </c>
      <c r="P4154" s="454">
        <v>44468</v>
      </c>
    </row>
    <row r="4155" spans="1:16" ht="21" x14ac:dyDescent="0.2">
      <c r="A4155" s="451" t="s">
        <v>2787</v>
      </c>
      <c r="B4155" s="451" t="s">
        <v>1463</v>
      </c>
      <c r="C4155" s="451" t="s">
        <v>1432</v>
      </c>
      <c r="D4155" s="451" t="s">
        <v>1466</v>
      </c>
      <c r="E4155" s="451" t="s">
        <v>1434</v>
      </c>
      <c r="F4155" s="451" t="s">
        <v>2003</v>
      </c>
      <c r="G4155" s="452" t="s">
        <v>1436</v>
      </c>
      <c r="H4155" s="453">
        <v>182</v>
      </c>
      <c r="I4155" s="452" t="s">
        <v>1643</v>
      </c>
      <c r="J4155" s="452" t="s">
        <v>1438</v>
      </c>
      <c r="K4155" s="452" t="s">
        <v>1438</v>
      </c>
      <c r="L4155" s="452" t="s">
        <v>1439</v>
      </c>
      <c r="M4155" s="452" t="s">
        <v>1440</v>
      </c>
      <c r="N4155" s="454">
        <v>44535</v>
      </c>
      <c r="O4155" s="452" t="s">
        <v>1440</v>
      </c>
      <c r="P4155" s="454">
        <v>44468</v>
      </c>
    </row>
    <row r="4156" spans="1:16" ht="21" x14ac:dyDescent="0.2">
      <c r="A4156" s="451" t="s">
        <v>2787</v>
      </c>
      <c r="B4156" s="451" t="s">
        <v>1463</v>
      </c>
      <c r="C4156" s="451" t="s">
        <v>1432</v>
      </c>
      <c r="D4156" s="451" t="s">
        <v>1466</v>
      </c>
      <c r="E4156" s="451" t="s">
        <v>1434</v>
      </c>
      <c r="F4156" s="451" t="s">
        <v>2055</v>
      </c>
      <c r="G4156" s="452" t="s">
        <v>1436</v>
      </c>
      <c r="H4156" s="453">
        <v>513</v>
      </c>
      <c r="I4156" s="452" t="s">
        <v>1591</v>
      </c>
      <c r="J4156" s="452" t="s">
        <v>1438</v>
      </c>
      <c r="K4156" s="452" t="s">
        <v>1438</v>
      </c>
      <c r="L4156" s="452" t="s">
        <v>1439</v>
      </c>
      <c r="M4156" s="452" t="s">
        <v>1440</v>
      </c>
      <c r="N4156" s="454">
        <v>44535</v>
      </c>
      <c r="O4156" s="452" t="s">
        <v>1440</v>
      </c>
      <c r="P4156" s="454">
        <v>44468</v>
      </c>
    </row>
    <row r="4157" spans="1:16" ht="21" x14ac:dyDescent="0.2">
      <c r="A4157" s="451" t="s">
        <v>2787</v>
      </c>
      <c r="B4157" s="451" t="s">
        <v>1463</v>
      </c>
      <c r="C4157" s="451" t="s">
        <v>1432</v>
      </c>
      <c r="D4157" s="451" t="s">
        <v>1491</v>
      </c>
      <c r="E4157" s="451" t="s">
        <v>1434</v>
      </c>
      <c r="F4157" s="451" t="s">
        <v>2279</v>
      </c>
      <c r="G4157" s="452" t="s">
        <v>1436</v>
      </c>
      <c r="H4157" s="453">
        <v>7650.81</v>
      </c>
      <c r="I4157" s="452" t="s">
        <v>1492</v>
      </c>
      <c r="J4157" s="452" t="s">
        <v>1438</v>
      </c>
      <c r="K4157" s="452" t="s">
        <v>1438</v>
      </c>
      <c r="L4157" s="452" t="s">
        <v>1439</v>
      </c>
      <c r="M4157" s="452" t="s">
        <v>1440</v>
      </c>
      <c r="N4157" s="454">
        <v>44292</v>
      </c>
      <c r="O4157" s="452" t="s">
        <v>1440</v>
      </c>
      <c r="P4157" s="454">
        <v>44468</v>
      </c>
    </row>
    <row r="4158" spans="1:16" ht="21" x14ac:dyDescent="0.2">
      <c r="A4158" s="451" t="s">
        <v>2787</v>
      </c>
      <c r="B4158" s="451" t="s">
        <v>1463</v>
      </c>
      <c r="C4158" s="451" t="s">
        <v>1432</v>
      </c>
      <c r="D4158" s="451" t="s">
        <v>1515</v>
      </c>
      <c r="E4158" s="451" t="s">
        <v>1442</v>
      </c>
      <c r="F4158" s="451" t="s">
        <v>2788</v>
      </c>
      <c r="G4158" s="452" t="s">
        <v>1436</v>
      </c>
      <c r="H4158" s="453">
        <v>1839.6</v>
      </c>
      <c r="I4158" s="452" t="s">
        <v>1524</v>
      </c>
      <c r="J4158" s="452" t="s">
        <v>1438</v>
      </c>
      <c r="K4158" s="452" t="s">
        <v>1438</v>
      </c>
      <c r="L4158" s="452" t="s">
        <v>1439</v>
      </c>
      <c r="M4158" s="452" t="s">
        <v>1440</v>
      </c>
      <c r="N4158" s="454">
        <v>44294</v>
      </c>
      <c r="O4158" s="452" t="s">
        <v>1440</v>
      </c>
      <c r="P4158" s="454">
        <v>44468</v>
      </c>
    </row>
    <row r="4159" spans="1:16" ht="21" x14ac:dyDescent="0.2">
      <c r="A4159" s="451" t="s">
        <v>2787</v>
      </c>
      <c r="B4159" s="451" t="s">
        <v>1463</v>
      </c>
      <c r="C4159" s="451" t="s">
        <v>1432</v>
      </c>
      <c r="D4159" s="451" t="s">
        <v>1540</v>
      </c>
      <c r="E4159" s="451" t="s">
        <v>1442</v>
      </c>
      <c r="F4159" s="451" t="s">
        <v>1692</v>
      </c>
      <c r="G4159" s="452" t="s">
        <v>1436</v>
      </c>
      <c r="H4159" s="453">
        <v>1003.8</v>
      </c>
      <c r="I4159" s="452" t="s">
        <v>1542</v>
      </c>
      <c r="J4159" s="455"/>
      <c r="K4159" s="452" t="s">
        <v>1533</v>
      </c>
      <c r="L4159" s="452" t="s">
        <v>1439</v>
      </c>
      <c r="M4159" s="452" t="s">
        <v>1452</v>
      </c>
      <c r="N4159" s="454">
        <v>44501</v>
      </c>
      <c r="O4159" s="452" t="s">
        <v>1453</v>
      </c>
      <c r="P4159" s="454">
        <v>44502</v>
      </c>
    </row>
    <row r="4160" spans="1:16" ht="21" x14ac:dyDescent="0.2">
      <c r="A4160" s="451" t="s">
        <v>2787</v>
      </c>
      <c r="B4160" s="451" t="s">
        <v>1463</v>
      </c>
      <c r="C4160" s="451" t="s">
        <v>1432</v>
      </c>
      <c r="D4160" s="451" t="s">
        <v>1540</v>
      </c>
      <c r="E4160" s="451" t="s">
        <v>1592</v>
      </c>
      <c r="F4160" s="451" t="s">
        <v>2182</v>
      </c>
      <c r="G4160" s="452" t="s">
        <v>1436</v>
      </c>
      <c r="H4160" s="453">
        <v>719</v>
      </c>
      <c r="I4160" s="452" t="s">
        <v>1594</v>
      </c>
      <c r="J4160" s="455"/>
      <c r="K4160" s="452" t="s">
        <v>1533</v>
      </c>
      <c r="L4160" s="452" t="s">
        <v>1439</v>
      </c>
      <c r="M4160" s="452" t="s">
        <v>1452</v>
      </c>
      <c r="N4160" s="454">
        <v>44525</v>
      </c>
      <c r="O4160" s="452" t="s">
        <v>1534</v>
      </c>
      <c r="P4160" s="454">
        <v>44525</v>
      </c>
    </row>
    <row r="4161" spans="1:16" ht="21" x14ac:dyDescent="0.2">
      <c r="A4161" s="451" t="s">
        <v>2787</v>
      </c>
      <c r="B4161" s="451" t="s">
        <v>1463</v>
      </c>
      <c r="C4161" s="451" t="s">
        <v>1432</v>
      </c>
      <c r="D4161" s="451" t="s">
        <v>1540</v>
      </c>
      <c r="E4161" s="451" t="s">
        <v>1644</v>
      </c>
      <c r="F4161" s="451" t="s">
        <v>2182</v>
      </c>
      <c r="G4161" s="452" t="s">
        <v>1436</v>
      </c>
      <c r="H4161" s="453">
        <v>254</v>
      </c>
      <c r="I4161" s="452" t="s">
        <v>1645</v>
      </c>
      <c r="J4161" s="455"/>
      <c r="K4161" s="452" t="s">
        <v>1533</v>
      </c>
      <c r="L4161" s="452" t="s">
        <v>1439</v>
      </c>
      <c r="M4161" s="452" t="s">
        <v>1452</v>
      </c>
      <c r="N4161" s="454">
        <v>44525</v>
      </c>
      <c r="O4161" s="452" t="s">
        <v>1534</v>
      </c>
      <c r="P4161" s="454">
        <v>44525</v>
      </c>
    </row>
    <row r="4162" spans="1:16" ht="21" x14ac:dyDescent="0.2">
      <c r="A4162" s="451" t="s">
        <v>2787</v>
      </c>
      <c r="B4162" s="451" t="s">
        <v>1463</v>
      </c>
      <c r="C4162" s="451" t="s">
        <v>1432</v>
      </c>
      <c r="D4162" s="451" t="s">
        <v>1448</v>
      </c>
      <c r="E4162" s="451" t="s">
        <v>1553</v>
      </c>
      <c r="F4162" s="451" t="s">
        <v>1779</v>
      </c>
      <c r="G4162" s="452" t="s">
        <v>1436</v>
      </c>
      <c r="H4162" s="453">
        <v>1806.75</v>
      </c>
      <c r="I4162" s="452" t="s">
        <v>1574</v>
      </c>
      <c r="J4162" s="455"/>
      <c r="K4162" s="452" t="s">
        <v>1533</v>
      </c>
      <c r="L4162" s="452" t="s">
        <v>1439</v>
      </c>
      <c r="M4162" s="452" t="s">
        <v>1452</v>
      </c>
      <c r="N4162" s="454">
        <v>44560</v>
      </c>
      <c r="O4162" s="452" t="s">
        <v>1534</v>
      </c>
      <c r="P4162" s="454">
        <v>44560</v>
      </c>
    </row>
    <row r="4163" spans="1:16" x14ac:dyDescent="0.2">
      <c r="A4163" s="451" t="s">
        <v>2787</v>
      </c>
      <c r="B4163" s="451" t="s">
        <v>1693</v>
      </c>
      <c r="C4163" s="451" t="s">
        <v>1432</v>
      </c>
      <c r="D4163" s="451" t="s">
        <v>1433</v>
      </c>
      <c r="E4163" s="451" t="s">
        <v>1434</v>
      </c>
      <c r="F4163" s="451" t="s">
        <v>2235</v>
      </c>
      <c r="G4163" s="452" t="s">
        <v>1436</v>
      </c>
      <c r="H4163" s="453">
        <v>20280</v>
      </c>
      <c r="I4163" s="452" t="s">
        <v>1648</v>
      </c>
      <c r="J4163" s="452" t="s">
        <v>1438</v>
      </c>
      <c r="K4163" s="452" t="s">
        <v>1438</v>
      </c>
      <c r="L4163" s="452" t="s">
        <v>1439</v>
      </c>
      <c r="M4163" s="452" t="s">
        <v>1440</v>
      </c>
      <c r="N4163" s="454">
        <v>44309</v>
      </c>
      <c r="O4163" s="452" t="s">
        <v>1440</v>
      </c>
      <c r="P4163" s="454">
        <v>44468</v>
      </c>
    </row>
    <row r="4164" spans="1:16" x14ac:dyDescent="0.2">
      <c r="A4164" s="451" t="s">
        <v>2787</v>
      </c>
      <c r="B4164" s="451" t="s">
        <v>1695</v>
      </c>
      <c r="C4164" s="451" t="s">
        <v>1432</v>
      </c>
      <c r="D4164" s="451" t="s">
        <v>1466</v>
      </c>
      <c r="E4164" s="451" t="s">
        <v>1442</v>
      </c>
      <c r="F4164" s="451" t="s">
        <v>2351</v>
      </c>
      <c r="G4164" s="452" t="s">
        <v>1436</v>
      </c>
      <c r="H4164" s="453">
        <v>53460.42</v>
      </c>
      <c r="I4164" s="452" t="s">
        <v>1655</v>
      </c>
      <c r="J4164" s="452" t="s">
        <v>1438</v>
      </c>
      <c r="K4164" s="452" t="s">
        <v>1438</v>
      </c>
      <c r="L4164" s="452" t="s">
        <v>1439</v>
      </c>
      <c r="M4164" s="452" t="s">
        <v>1440</v>
      </c>
      <c r="N4164" s="454">
        <v>44341</v>
      </c>
      <c r="O4164" s="452" t="s">
        <v>1440</v>
      </c>
      <c r="P4164" s="454">
        <v>44468</v>
      </c>
    </row>
    <row r="4165" spans="1:16" x14ac:dyDescent="0.2">
      <c r="A4165" s="451" t="s">
        <v>2787</v>
      </c>
      <c r="B4165" s="451" t="s">
        <v>1697</v>
      </c>
      <c r="C4165" s="451" t="s">
        <v>1432</v>
      </c>
      <c r="D4165" s="451" t="s">
        <v>1433</v>
      </c>
      <c r="E4165" s="451" t="s">
        <v>1442</v>
      </c>
      <c r="F4165" s="451" t="s">
        <v>1968</v>
      </c>
      <c r="G4165" s="452" t="s">
        <v>1436</v>
      </c>
      <c r="H4165" s="453">
        <v>7500</v>
      </c>
      <c r="I4165" s="452" t="s">
        <v>1670</v>
      </c>
      <c r="J4165" s="452" t="s">
        <v>1438</v>
      </c>
      <c r="K4165" s="452" t="s">
        <v>1438</v>
      </c>
      <c r="L4165" s="452" t="s">
        <v>1439</v>
      </c>
      <c r="M4165" s="452" t="s">
        <v>1440</v>
      </c>
      <c r="N4165" s="454">
        <v>44309</v>
      </c>
      <c r="O4165" s="452" t="s">
        <v>1440</v>
      </c>
      <c r="P4165" s="454">
        <v>44468</v>
      </c>
    </row>
    <row r="4166" spans="1:16" ht="21" x14ac:dyDescent="0.2">
      <c r="A4166" s="451" t="s">
        <v>2787</v>
      </c>
      <c r="B4166" s="451" t="s">
        <v>1703</v>
      </c>
      <c r="C4166" s="451" t="s">
        <v>1432</v>
      </c>
      <c r="D4166" s="451" t="s">
        <v>1491</v>
      </c>
      <c r="E4166" s="451" t="s">
        <v>1434</v>
      </c>
      <c r="F4166" s="451" t="s">
        <v>1832</v>
      </c>
      <c r="G4166" s="452" t="s">
        <v>1436</v>
      </c>
      <c r="H4166" s="453">
        <v>535.5</v>
      </c>
      <c r="I4166" s="452" t="s">
        <v>1609</v>
      </c>
      <c r="J4166" s="452" t="s">
        <v>1438</v>
      </c>
      <c r="K4166" s="452" t="s">
        <v>1438</v>
      </c>
      <c r="L4166" s="452" t="s">
        <v>1439</v>
      </c>
      <c r="M4166" s="452" t="s">
        <v>1440</v>
      </c>
      <c r="N4166" s="454">
        <v>44370</v>
      </c>
      <c r="O4166" s="452" t="s">
        <v>1440</v>
      </c>
      <c r="P4166" s="454">
        <v>44468</v>
      </c>
    </row>
    <row r="4167" spans="1:16" ht="21" x14ac:dyDescent="0.2">
      <c r="A4167" s="451" t="s">
        <v>2787</v>
      </c>
      <c r="B4167" s="451" t="s">
        <v>1703</v>
      </c>
      <c r="C4167" s="451" t="s">
        <v>1432</v>
      </c>
      <c r="D4167" s="451" t="s">
        <v>1491</v>
      </c>
      <c r="E4167" s="451" t="s">
        <v>1434</v>
      </c>
      <c r="F4167" s="451" t="s">
        <v>1862</v>
      </c>
      <c r="G4167" s="452" t="s">
        <v>1436</v>
      </c>
      <c r="H4167" s="453">
        <v>3230</v>
      </c>
      <c r="I4167" s="452" t="s">
        <v>1613</v>
      </c>
      <c r="J4167" s="452" t="s">
        <v>1438</v>
      </c>
      <c r="K4167" s="452" t="s">
        <v>1438</v>
      </c>
      <c r="L4167" s="452" t="s">
        <v>1439</v>
      </c>
      <c r="M4167" s="452" t="s">
        <v>1440</v>
      </c>
      <c r="N4167" s="454">
        <v>44370</v>
      </c>
      <c r="O4167" s="452" t="s">
        <v>1440</v>
      </c>
      <c r="P4167" s="454">
        <v>44468</v>
      </c>
    </row>
    <row r="4168" spans="1:16" ht="21" x14ac:dyDescent="0.2">
      <c r="A4168" s="451" t="s">
        <v>2787</v>
      </c>
      <c r="B4168" s="451" t="s">
        <v>1703</v>
      </c>
      <c r="C4168" s="451" t="s">
        <v>1432</v>
      </c>
      <c r="D4168" s="451" t="s">
        <v>1507</v>
      </c>
      <c r="E4168" s="451" t="s">
        <v>1442</v>
      </c>
      <c r="F4168" s="451" t="s">
        <v>1830</v>
      </c>
      <c r="G4168" s="452" t="s">
        <v>1436</v>
      </c>
      <c r="H4168" s="453">
        <v>-3230</v>
      </c>
      <c r="I4168" s="452" t="s">
        <v>1707</v>
      </c>
      <c r="J4168" s="452" t="s">
        <v>1438</v>
      </c>
      <c r="K4168" s="452" t="s">
        <v>1438</v>
      </c>
      <c r="L4168" s="452" t="s">
        <v>1439</v>
      </c>
      <c r="M4168" s="452" t="s">
        <v>1440</v>
      </c>
      <c r="N4168" s="454">
        <v>44384</v>
      </c>
      <c r="O4168" s="452" t="s">
        <v>1440</v>
      </c>
      <c r="P4168" s="454">
        <v>44468</v>
      </c>
    </row>
    <row r="4169" spans="1:16" ht="21" x14ac:dyDescent="0.2">
      <c r="A4169" s="451" t="s">
        <v>2787</v>
      </c>
      <c r="B4169" s="451" t="s">
        <v>1758</v>
      </c>
      <c r="C4169" s="451" t="s">
        <v>1432</v>
      </c>
      <c r="D4169" s="451" t="s">
        <v>1448</v>
      </c>
      <c r="E4169" s="451" t="s">
        <v>1570</v>
      </c>
      <c r="F4169" s="451" t="s">
        <v>1894</v>
      </c>
      <c r="G4169" s="452" t="s">
        <v>1436</v>
      </c>
      <c r="H4169" s="453">
        <v>8229</v>
      </c>
      <c r="I4169" s="452" t="s">
        <v>1572</v>
      </c>
      <c r="J4169" s="455"/>
      <c r="K4169" s="452" t="s">
        <v>1533</v>
      </c>
      <c r="L4169" s="452" t="s">
        <v>1439</v>
      </c>
      <c r="M4169" s="452" t="s">
        <v>1452</v>
      </c>
      <c r="N4169" s="454">
        <v>44554</v>
      </c>
      <c r="O4169" s="452" t="s">
        <v>1534</v>
      </c>
      <c r="P4169" s="454">
        <v>44560</v>
      </c>
    </row>
    <row r="4170" spans="1:16" x14ac:dyDescent="0.2">
      <c r="A4170" s="451" t="s">
        <v>2787</v>
      </c>
      <c r="B4170" s="451" t="s">
        <v>1708</v>
      </c>
      <c r="C4170" s="451" t="s">
        <v>1432</v>
      </c>
      <c r="D4170" s="451" t="s">
        <v>1507</v>
      </c>
      <c r="E4170" s="451" t="s">
        <v>1442</v>
      </c>
      <c r="F4170" s="451" t="s">
        <v>2278</v>
      </c>
      <c r="G4170" s="452" t="s">
        <v>1436</v>
      </c>
      <c r="H4170" s="453">
        <v>3230</v>
      </c>
      <c r="I4170" s="452" t="s">
        <v>1707</v>
      </c>
      <c r="J4170" s="452" t="s">
        <v>1438</v>
      </c>
      <c r="K4170" s="452" t="s">
        <v>1438</v>
      </c>
      <c r="L4170" s="452" t="s">
        <v>1439</v>
      </c>
      <c r="M4170" s="452" t="s">
        <v>1440</v>
      </c>
      <c r="N4170" s="454">
        <v>44384</v>
      </c>
      <c r="O4170" s="452" t="s">
        <v>1440</v>
      </c>
      <c r="P4170" s="454">
        <v>44468</v>
      </c>
    </row>
    <row r="4171" spans="1:16" ht="21" x14ac:dyDescent="0.2">
      <c r="A4171" s="451" t="s">
        <v>2787</v>
      </c>
      <c r="B4171" s="451" t="s">
        <v>1708</v>
      </c>
      <c r="C4171" s="451" t="s">
        <v>1432</v>
      </c>
      <c r="D4171" s="451" t="s">
        <v>1531</v>
      </c>
      <c r="E4171" s="451" t="s">
        <v>1568</v>
      </c>
      <c r="F4171" s="451" t="s">
        <v>1786</v>
      </c>
      <c r="G4171" s="452" t="s">
        <v>1436</v>
      </c>
      <c r="H4171" s="453">
        <v>1413.75</v>
      </c>
      <c r="I4171" s="452" t="s">
        <v>1627</v>
      </c>
      <c r="J4171" s="455"/>
      <c r="K4171" s="452" t="s">
        <v>1533</v>
      </c>
      <c r="L4171" s="452" t="s">
        <v>1439</v>
      </c>
      <c r="M4171" s="452" t="s">
        <v>1452</v>
      </c>
      <c r="N4171" s="454">
        <v>44496</v>
      </c>
      <c r="O4171" s="452" t="s">
        <v>1534</v>
      </c>
      <c r="P4171" s="454">
        <v>44497</v>
      </c>
    </row>
    <row r="4172" spans="1:16" ht="21" x14ac:dyDescent="0.2">
      <c r="A4172" s="451" t="s">
        <v>2787</v>
      </c>
      <c r="B4172" s="451" t="s">
        <v>1708</v>
      </c>
      <c r="C4172" s="451" t="s">
        <v>1432</v>
      </c>
      <c r="D4172" s="451" t="s">
        <v>1531</v>
      </c>
      <c r="E4172" s="451" t="s">
        <v>1628</v>
      </c>
      <c r="F4172" s="451" t="s">
        <v>1786</v>
      </c>
      <c r="G4172" s="452" t="s">
        <v>1436</v>
      </c>
      <c r="H4172" s="453">
        <v>1358.44</v>
      </c>
      <c r="I4172" s="452" t="s">
        <v>1629</v>
      </c>
      <c r="J4172" s="455"/>
      <c r="K4172" s="452" t="s">
        <v>1533</v>
      </c>
      <c r="L4172" s="452" t="s">
        <v>1439</v>
      </c>
      <c r="M4172" s="452" t="s">
        <v>1452</v>
      </c>
      <c r="N4172" s="454">
        <v>44496</v>
      </c>
      <c r="O4172" s="452" t="s">
        <v>1534</v>
      </c>
      <c r="P4172" s="454">
        <v>44497</v>
      </c>
    </row>
    <row r="4173" spans="1:16" x14ac:dyDescent="0.2">
      <c r="A4173" s="451" t="s">
        <v>2787</v>
      </c>
      <c r="B4173" s="451" t="s">
        <v>1575</v>
      </c>
      <c r="C4173" s="451" t="s">
        <v>1432</v>
      </c>
      <c r="D4173" s="451" t="s">
        <v>1507</v>
      </c>
      <c r="E4173" s="451" t="s">
        <v>1434</v>
      </c>
      <c r="F4173" s="451" t="s">
        <v>2472</v>
      </c>
      <c r="G4173" s="452" t="s">
        <v>1436</v>
      </c>
      <c r="H4173" s="453">
        <v>21856</v>
      </c>
      <c r="I4173" s="452" t="s">
        <v>1712</v>
      </c>
      <c r="J4173" s="452" t="s">
        <v>1438</v>
      </c>
      <c r="K4173" s="452" t="s">
        <v>1438</v>
      </c>
      <c r="L4173" s="452" t="s">
        <v>1439</v>
      </c>
      <c r="M4173" s="452" t="s">
        <v>1440</v>
      </c>
      <c r="N4173" s="454">
        <v>44399</v>
      </c>
      <c r="O4173" s="452" t="s">
        <v>1440</v>
      </c>
      <c r="P4173" s="454">
        <v>44468</v>
      </c>
    </row>
    <row r="4174" spans="1:16" ht="21" x14ac:dyDescent="0.2">
      <c r="A4174" s="451" t="s">
        <v>2787</v>
      </c>
      <c r="B4174" s="451" t="s">
        <v>1575</v>
      </c>
      <c r="C4174" s="451" t="s">
        <v>1432</v>
      </c>
      <c r="D4174" s="451" t="s">
        <v>1448</v>
      </c>
      <c r="E4174" s="451" t="s">
        <v>1460</v>
      </c>
      <c r="F4174" s="451" t="s">
        <v>1786</v>
      </c>
      <c r="G4174" s="452" t="s">
        <v>1436</v>
      </c>
      <c r="H4174" s="453">
        <v>17485</v>
      </c>
      <c r="I4174" s="452" t="s">
        <v>1462</v>
      </c>
      <c r="J4174" s="455"/>
      <c r="K4174" s="452" t="s">
        <v>1533</v>
      </c>
      <c r="L4174" s="452" t="s">
        <v>1439</v>
      </c>
      <c r="M4174" s="452" t="s">
        <v>1452</v>
      </c>
      <c r="N4174" s="454">
        <v>44550</v>
      </c>
      <c r="O4174" s="452" t="s">
        <v>1453</v>
      </c>
      <c r="P4174" s="454">
        <v>44553</v>
      </c>
    </row>
    <row r="4175" spans="1:16" x14ac:dyDescent="0.2">
      <c r="A4175" s="451" t="s">
        <v>2787</v>
      </c>
      <c r="B4175" s="451" t="s">
        <v>1713</v>
      </c>
      <c r="C4175" s="451" t="s">
        <v>1432</v>
      </c>
      <c r="D4175" s="451" t="s">
        <v>1466</v>
      </c>
      <c r="E4175" s="451" t="s">
        <v>1434</v>
      </c>
      <c r="F4175" s="451" t="s">
        <v>1826</v>
      </c>
      <c r="G4175" s="452" t="s">
        <v>1436</v>
      </c>
      <c r="H4175" s="453">
        <v>7042</v>
      </c>
      <c r="I4175" s="452" t="s">
        <v>1676</v>
      </c>
      <c r="J4175" s="452" t="s">
        <v>1438</v>
      </c>
      <c r="K4175" s="452" t="s">
        <v>1438</v>
      </c>
      <c r="L4175" s="452" t="s">
        <v>1439</v>
      </c>
      <c r="M4175" s="452" t="s">
        <v>1440</v>
      </c>
      <c r="N4175" s="454">
        <v>44330</v>
      </c>
      <c r="O4175" s="452" t="s">
        <v>1440</v>
      </c>
      <c r="P4175" s="454">
        <v>44468</v>
      </c>
    </row>
    <row r="4176" spans="1:16" x14ac:dyDescent="0.2">
      <c r="A4176" s="451" t="s">
        <v>2787</v>
      </c>
      <c r="B4176" s="451" t="s">
        <v>1713</v>
      </c>
      <c r="C4176" s="451" t="s">
        <v>1432</v>
      </c>
      <c r="D4176" s="451" t="s">
        <v>1507</v>
      </c>
      <c r="E4176" s="451" t="s">
        <v>1442</v>
      </c>
      <c r="F4176" s="451" t="s">
        <v>1963</v>
      </c>
      <c r="G4176" s="452" t="s">
        <v>1436</v>
      </c>
      <c r="H4176" s="453">
        <v>14728</v>
      </c>
      <c r="I4176" s="452" t="s">
        <v>1640</v>
      </c>
      <c r="J4176" s="452" t="s">
        <v>1438</v>
      </c>
      <c r="K4176" s="452" t="s">
        <v>1438</v>
      </c>
      <c r="L4176" s="452" t="s">
        <v>1439</v>
      </c>
      <c r="M4176" s="452" t="s">
        <v>1440</v>
      </c>
      <c r="N4176" s="454">
        <v>44384</v>
      </c>
      <c r="O4176" s="452" t="s">
        <v>1440</v>
      </c>
      <c r="P4176" s="454">
        <v>44468</v>
      </c>
    </row>
    <row r="4177" spans="1:16" ht="21" x14ac:dyDescent="0.2">
      <c r="A4177" s="451" t="s">
        <v>2787</v>
      </c>
      <c r="B4177" s="451" t="s">
        <v>1713</v>
      </c>
      <c r="C4177" s="451" t="s">
        <v>1432</v>
      </c>
      <c r="D4177" s="451" t="s">
        <v>1540</v>
      </c>
      <c r="E4177" s="451" t="s">
        <v>1677</v>
      </c>
      <c r="F4177" s="451" t="s">
        <v>1762</v>
      </c>
      <c r="G4177" s="452" t="s">
        <v>1436</v>
      </c>
      <c r="H4177" s="453">
        <v>9823</v>
      </c>
      <c r="I4177" s="452" t="s">
        <v>1678</v>
      </c>
      <c r="J4177" s="455"/>
      <c r="K4177" s="452" t="s">
        <v>1533</v>
      </c>
      <c r="L4177" s="452" t="s">
        <v>1439</v>
      </c>
      <c r="M4177" s="452" t="s">
        <v>1452</v>
      </c>
      <c r="N4177" s="454">
        <v>44525</v>
      </c>
      <c r="O4177" s="452" t="s">
        <v>1534</v>
      </c>
      <c r="P4177" s="454">
        <v>44525</v>
      </c>
    </row>
    <row r="4178" spans="1:16" x14ac:dyDescent="0.2">
      <c r="A4178" s="451" t="s">
        <v>2787</v>
      </c>
      <c r="B4178" s="451" t="s">
        <v>1717</v>
      </c>
      <c r="C4178" s="451" t="s">
        <v>1432</v>
      </c>
      <c r="D4178" s="451" t="s">
        <v>1433</v>
      </c>
      <c r="E4178" s="451" t="s">
        <v>1434</v>
      </c>
      <c r="F4178" s="451" t="s">
        <v>1983</v>
      </c>
      <c r="G4178" s="452" t="s">
        <v>1436</v>
      </c>
      <c r="H4178" s="453">
        <v>83862</v>
      </c>
      <c r="I4178" s="452" t="s">
        <v>1654</v>
      </c>
      <c r="J4178" s="452" t="s">
        <v>1438</v>
      </c>
      <c r="K4178" s="452" t="s">
        <v>1438</v>
      </c>
      <c r="L4178" s="452" t="s">
        <v>1439</v>
      </c>
      <c r="M4178" s="452" t="s">
        <v>1440</v>
      </c>
      <c r="N4178" s="454">
        <v>44312</v>
      </c>
      <c r="O4178" s="452" t="s">
        <v>1440</v>
      </c>
      <c r="P4178" s="454">
        <v>44468</v>
      </c>
    </row>
    <row r="4179" spans="1:16" ht="21" x14ac:dyDescent="0.2">
      <c r="A4179" s="451" t="s">
        <v>2789</v>
      </c>
      <c r="B4179" s="451" t="s">
        <v>1463</v>
      </c>
      <c r="C4179" s="451" t="s">
        <v>1432</v>
      </c>
      <c r="D4179" s="451" t="s">
        <v>1433</v>
      </c>
      <c r="E4179" s="451" t="s">
        <v>1442</v>
      </c>
      <c r="F4179" s="451" t="s">
        <v>2198</v>
      </c>
      <c r="G4179" s="452" t="s">
        <v>1436</v>
      </c>
      <c r="H4179" s="453">
        <v>1620496</v>
      </c>
      <c r="I4179" s="452" t="s">
        <v>1650</v>
      </c>
      <c r="J4179" s="452" t="s">
        <v>1438</v>
      </c>
      <c r="K4179" s="452" t="s">
        <v>1438</v>
      </c>
      <c r="L4179" s="452" t="s">
        <v>1439</v>
      </c>
      <c r="M4179" s="452" t="s">
        <v>1440</v>
      </c>
      <c r="N4179" s="454">
        <v>44309</v>
      </c>
      <c r="O4179" s="452" t="s">
        <v>1440</v>
      </c>
      <c r="P4179" s="454">
        <v>44468</v>
      </c>
    </row>
    <row r="4180" spans="1:16" ht="21" x14ac:dyDescent="0.2">
      <c r="A4180" s="451" t="s">
        <v>2789</v>
      </c>
      <c r="B4180" s="451" t="s">
        <v>1693</v>
      </c>
      <c r="C4180" s="451" t="s">
        <v>1432</v>
      </c>
      <c r="D4180" s="451" t="s">
        <v>1433</v>
      </c>
      <c r="E4180" s="451" t="s">
        <v>1442</v>
      </c>
      <c r="F4180" s="451" t="s">
        <v>2543</v>
      </c>
      <c r="G4180" s="452" t="s">
        <v>1436</v>
      </c>
      <c r="H4180" s="453">
        <v>23195</v>
      </c>
      <c r="I4180" s="452" t="s">
        <v>1648</v>
      </c>
      <c r="J4180" s="452" t="s">
        <v>1438</v>
      </c>
      <c r="K4180" s="452" t="s">
        <v>1438</v>
      </c>
      <c r="L4180" s="452" t="s">
        <v>1439</v>
      </c>
      <c r="M4180" s="452" t="s">
        <v>1440</v>
      </c>
      <c r="N4180" s="454">
        <v>44309</v>
      </c>
      <c r="O4180" s="452" t="s">
        <v>1440</v>
      </c>
      <c r="P4180" s="454">
        <v>44468</v>
      </c>
    </row>
    <row r="4181" spans="1:16" ht="21" x14ac:dyDescent="0.2">
      <c r="A4181" s="451" t="s">
        <v>2789</v>
      </c>
      <c r="B4181" s="451" t="s">
        <v>1695</v>
      </c>
      <c r="C4181" s="451" t="s">
        <v>1432</v>
      </c>
      <c r="D4181" s="451" t="s">
        <v>1466</v>
      </c>
      <c r="E4181" s="451" t="s">
        <v>1442</v>
      </c>
      <c r="F4181" s="451" t="s">
        <v>1863</v>
      </c>
      <c r="G4181" s="452" t="s">
        <v>1436</v>
      </c>
      <c r="H4181" s="453">
        <v>74259.62</v>
      </c>
      <c r="I4181" s="452" t="s">
        <v>1655</v>
      </c>
      <c r="J4181" s="452" t="s">
        <v>1438</v>
      </c>
      <c r="K4181" s="452" t="s">
        <v>1438</v>
      </c>
      <c r="L4181" s="452" t="s">
        <v>1439</v>
      </c>
      <c r="M4181" s="452" t="s">
        <v>1440</v>
      </c>
      <c r="N4181" s="454">
        <v>44341</v>
      </c>
      <c r="O4181" s="452" t="s">
        <v>1440</v>
      </c>
      <c r="P4181" s="454">
        <v>44468</v>
      </c>
    </row>
    <row r="4182" spans="1:16" ht="21" x14ac:dyDescent="0.2">
      <c r="A4182" s="451" t="s">
        <v>2789</v>
      </c>
      <c r="B4182" s="451" t="s">
        <v>1697</v>
      </c>
      <c r="C4182" s="451" t="s">
        <v>1432</v>
      </c>
      <c r="D4182" s="451" t="s">
        <v>1433</v>
      </c>
      <c r="E4182" s="451" t="s">
        <v>1442</v>
      </c>
      <c r="F4182" s="451" t="s">
        <v>1894</v>
      </c>
      <c r="G4182" s="452" t="s">
        <v>1436</v>
      </c>
      <c r="H4182" s="453">
        <v>28709</v>
      </c>
      <c r="I4182" s="452" t="s">
        <v>1670</v>
      </c>
      <c r="J4182" s="452" t="s">
        <v>1438</v>
      </c>
      <c r="K4182" s="452" t="s">
        <v>1438</v>
      </c>
      <c r="L4182" s="452" t="s">
        <v>1439</v>
      </c>
      <c r="M4182" s="452" t="s">
        <v>1440</v>
      </c>
      <c r="N4182" s="454">
        <v>44309</v>
      </c>
      <c r="O4182" s="452" t="s">
        <v>1440</v>
      </c>
      <c r="P4182" s="454">
        <v>44468</v>
      </c>
    </row>
    <row r="4183" spans="1:16" ht="21" x14ac:dyDescent="0.2">
      <c r="A4183" s="451" t="s">
        <v>2789</v>
      </c>
      <c r="B4183" s="451" t="s">
        <v>1697</v>
      </c>
      <c r="C4183" s="451" t="s">
        <v>1432</v>
      </c>
      <c r="D4183" s="451" t="s">
        <v>1448</v>
      </c>
      <c r="E4183" s="451" t="s">
        <v>1544</v>
      </c>
      <c r="F4183" s="451" t="s">
        <v>2089</v>
      </c>
      <c r="G4183" s="452" t="s">
        <v>1436</v>
      </c>
      <c r="H4183" s="453">
        <v>4164</v>
      </c>
      <c r="I4183" s="452" t="s">
        <v>1564</v>
      </c>
      <c r="J4183" s="455"/>
      <c r="K4183" s="452" t="s">
        <v>1533</v>
      </c>
      <c r="L4183" s="452" t="s">
        <v>1439</v>
      </c>
      <c r="M4183" s="452" t="s">
        <v>1452</v>
      </c>
      <c r="N4183" s="454">
        <v>44539</v>
      </c>
      <c r="O4183" s="452" t="s">
        <v>1453</v>
      </c>
      <c r="P4183" s="454">
        <v>44544</v>
      </c>
    </row>
    <row r="4184" spans="1:16" ht="21" x14ac:dyDescent="0.2">
      <c r="A4184" s="451" t="s">
        <v>2789</v>
      </c>
      <c r="B4184" s="451" t="s">
        <v>1703</v>
      </c>
      <c r="C4184" s="451" t="s">
        <v>1432</v>
      </c>
      <c r="D4184" s="451" t="s">
        <v>1491</v>
      </c>
      <c r="E4184" s="451" t="s">
        <v>1442</v>
      </c>
      <c r="F4184" s="451" t="s">
        <v>1838</v>
      </c>
      <c r="G4184" s="452" t="s">
        <v>1436</v>
      </c>
      <c r="H4184" s="453">
        <v>13960</v>
      </c>
      <c r="I4184" s="452" t="s">
        <v>1613</v>
      </c>
      <c r="J4184" s="452" t="s">
        <v>1438</v>
      </c>
      <c r="K4184" s="452" t="s">
        <v>1438</v>
      </c>
      <c r="L4184" s="452" t="s">
        <v>1439</v>
      </c>
      <c r="M4184" s="452" t="s">
        <v>1440</v>
      </c>
      <c r="N4184" s="454">
        <v>44370</v>
      </c>
      <c r="O4184" s="452" t="s">
        <v>1440</v>
      </c>
      <c r="P4184" s="454">
        <v>44468</v>
      </c>
    </row>
    <row r="4185" spans="1:16" ht="21" x14ac:dyDescent="0.2">
      <c r="A4185" s="451" t="s">
        <v>2789</v>
      </c>
      <c r="B4185" s="451" t="s">
        <v>1703</v>
      </c>
      <c r="C4185" s="451" t="s">
        <v>1432</v>
      </c>
      <c r="D4185" s="451" t="s">
        <v>1491</v>
      </c>
      <c r="E4185" s="451" t="s">
        <v>1434</v>
      </c>
      <c r="F4185" s="451" t="s">
        <v>2235</v>
      </c>
      <c r="G4185" s="452" t="s">
        <v>1436</v>
      </c>
      <c r="H4185" s="453">
        <v>329</v>
      </c>
      <c r="I4185" s="452" t="s">
        <v>1609</v>
      </c>
      <c r="J4185" s="452" t="s">
        <v>1438</v>
      </c>
      <c r="K4185" s="452" t="s">
        <v>1438</v>
      </c>
      <c r="L4185" s="452" t="s">
        <v>1439</v>
      </c>
      <c r="M4185" s="452" t="s">
        <v>1440</v>
      </c>
      <c r="N4185" s="454">
        <v>44370</v>
      </c>
      <c r="O4185" s="452" t="s">
        <v>1440</v>
      </c>
      <c r="P4185" s="454">
        <v>44468</v>
      </c>
    </row>
    <row r="4186" spans="1:16" ht="21" x14ac:dyDescent="0.2">
      <c r="A4186" s="451" t="s">
        <v>2789</v>
      </c>
      <c r="B4186" s="451" t="s">
        <v>1703</v>
      </c>
      <c r="C4186" s="451" t="s">
        <v>1432</v>
      </c>
      <c r="D4186" s="451" t="s">
        <v>1507</v>
      </c>
      <c r="E4186" s="451" t="s">
        <v>1442</v>
      </c>
      <c r="F4186" s="451" t="s">
        <v>2790</v>
      </c>
      <c r="G4186" s="452" t="s">
        <v>1436</v>
      </c>
      <c r="H4186" s="453">
        <v>-13960</v>
      </c>
      <c r="I4186" s="452" t="s">
        <v>1707</v>
      </c>
      <c r="J4186" s="452" t="s">
        <v>1438</v>
      </c>
      <c r="K4186" s="452" t="s">
        <v>1438</v>
      </c>
      <c r="L4186" s="452" t="s">
        <v>1439</v>
      </c>
      <c r="M4186" s="452" t="s">
        <v>1440</v>
      </c>
      <c r="N4186" s="454">
        <v>44384</v>
      </c>
      <c r="O4186" s="452" t="s">
        <v>1440</v>
      </c>
      <c r="P4186" s="454">
        <v>44468</v>
      </c>
    </row>
    <row r="4187" spans="1:16" ht="21" x14ac:dyDescent="0.2">
      <c r="A4187" s="451" t="s">
        <v>2789</v>
      </c>
      <c r="B4187" s="451" t="s">
        <v>1708</v>
      </c>
      <c r="C4187" s="451" t="s">
        <v>1432</v>
      </c>
      <c r="D4187" s="451" t="s">
        <v>1507</v>
      </c>
      <c r="E4187" s="451" t="s">
        <v>1442</v>
      </c>
      <c r="F4187" s="451" t="s">
        <v>1842</v>
      </c>
      <c r="G4187" s="452" t="s">
        <v>1436</v>
      </c>
      <c r="H4187" s="453">
        <v>13960</v>
      </c>
      <c r="I4187" s="452" t="s">
        <v>1707</v>
      </c>
      <c r="J4187" s="452" t="s">
        <v>1438</v>
      </c>
      <c r="K4187" s="452" t="s">
        <v>1438</v>
      </c>
      <c r="L4187" s="452" t="s">
        <v>1439</v>
      </c>
      <c r="M4187" s="452" t="s">
        <v>1440</v>
      </c>
      <c r="N4187" s="454">
        <v>44384</v>
      </c>
      <c r="O4187" s="452" t="s">
        <v>1440</v>
      </c>
      <c r="P4187" s="454">
        <v>44468</v>
      </c>
    </row>
    <row r="4188" spans="1:16" ht="21" x14ac:dyDescent="0.2">
      <c r="A4188" s="451" t="s">
        <v>2789</v>
      </c>
      <c r="B4188" s="451" t="s">
        <v>1708</v>
      </c>
      <c r="C4188" s="451" t="s">
        <v>1432</v>
      </c>
      <c r="D4188" s="451" t="s">
        <v>1531</v>
      </c>
      <c r="E4188" s="451" t="s">
        <v>1568</v>
      </c>
      <c r="F4188" s="451" t="s">
        <v>2408</v>
      </c>
      <c r="G4188" s="452" t="s">
        <v>1436</v>
      </c>
      <c r="H4188" s="453">
        <v>833.75</v>
      </c>
      <c r="I4188" s="452" t="s">
        <v>1627</v>
      </c>
      <c r="J4188" s="455"/>
      <c r="K4188" s="452" t="s">
        <v>1533</v>
      </c>
      <c r="L4188" s="452" t="s">
        <v>1439</v>
      </c>
      <c r="M4188" s="452" t="s">
        <v>1452</v>
      </c>
      <c r="N4188" s="454">
        <v>44496</v>
      </c>
      <c r="O4188" s="452" t="s">
        <v>1534</v>
      </c>
      <c r="P4188" s="454">
        <v>44497</v>
      </c>
    </row>
    <row r="4189" spans="1:16" ht="21" x14ac:dyDescent="0.2">
      <c r="A4189" s="451" t="s">
        <v>2789</v>
      </c>
      <c r="B4189" s="451" t="s">
        <v>1708</v>
      </c>
      <c r="C4189" s="451" t="s">
        <v>1432</v>
      </c>
      <c r="D4189" s="451" t="s">
        <v>1531</v>
      </c>
      <c r="E4189" s="451" t="s">
        <v>1628</v>
      </c>
      <c r="F4189" s="451" t="s">
        <v>2408</v>
      </c>
      <c r="G4189" s="452" t="s">
        <v>1436</v>
      </c>
      <c r="H4189" s="453">
        <v>767.81</v>
      </c>
      <c r="I4189" s="452" t="s">
        <v>1629</v>
      </c>
      <c r="J4189" s="455"/>
      <c r="K4189" s="452" t="s">
        <v>1533</v>
      </c>
      <c r="L4189" s="452" t="s">
        <v>1439</v>
      </c>
      <c r="M4189" s="452" t="s">
        <v>1452</v>
      </c>
      <c r="N4189" s="454">
        <v>44496</v>
      </c>
      <c r="O4189" s="452" t="s">
        <v>1534</v>
      </c>
      <c r="P4189" s="454">
        <v>44497</v>
      </c>
    </row>
    <row r="4190" spans="1:16" ht="21" x14ac:dyDescent="0.2">
      <c r="A4190" s="451" t="s">
        <v>2789</v>
      </c>
      <c r="B4190" s="451" t="s">
        <v>1575</v>
      </c>
      <c r="C4190" s="451" t="s">
        <v>1432</v>
      </c>
      <c r="D4190" s="451" t="s">
        <v>1507</v>
      </c>
      <c r="E4190" s="451" t="s">
        <v>1442</v>
      </c>
      <c r="F4190" s="451" t="s">
        <v>1864</v>
      </c>
      <c r="G4190" s="452" t="s">
        <v>1436</v>
      </c>
      <c r="H4190" s="453">
        <v>14398</v>
      </c>
      <c r="I4190" s="452" t="s">
        <v>1712</v>
      </c>
      <c r="J4190" s="452" t="s">
        <v>1438</v>
      </c>
      <c r="K4190" s="452" t="s">
        <v>1438</v>
      </c>
      <c r="L4190" s="452" t="s">
        <v>1439</v>
      </c>
      <c r="M4190" s="452" t="s">
        <v>1440</v>
      </c>
      <c r="N4190" s="454">
        <v>44399</v>
      </c>
      <c r="O4190" s="452" t="s">
        <v>1440</v>
      </c>
      <c r="P4190" s="454">
        <v>44468</v>
      </c>
    </row>
    <row r="4191" spans="1:16" ht="21" x14ac:dyDescent="0.2">
      <c r="A4191" s="451" t="s">
        <v>2789</v>
      </c>
      <c r="B4191" s="451" t="s">
        <v>1575</v>
      </c>
      <c r="C4191" s="451" t="s">
        <v>1432</v>
      </c>
      <c r="D4191" s="451" t="s">
        <v>1448</v>
      </c>
      <c r="E4191" s="451" t="s">
        <v>1460</v>
      </c>
      <c r="F4191" s="451" t="s">
        <v>2408</v>
      </c>
      <c r="G4191" s="452" t="s">
        <v>1436</v>
      </c>
      <c r="H4191" s="453">
        <v>11518</v>
      </c>
      <c r="I4191" s="452" t="s">
        <v>1462</v>
      </c>
      <c r="J4191" s="455"/>
      <c r="K4191" s="452" t="s">
        <v>1533</v>
      </c>
      <c r="L4191" s="452" t="s">
        <v>1439</v>
      </c>
      <c r="M4191" s="452" t="s">
        <v>1452</v>
      </c>
      <c r="N4191" s="454">
        <v>44550</v>
      </c>
      <c r="O4191" s="452" t="s">
        <v>1453</v>
      </c>
      <c r="P4191" s="454">
        <v>44553</v>
      </c>
    </row>
    <row r="4192" spans="1:16" ht="21" x14ac:dyDescent="0.2">
      <c r="A4192" s="451" t="s">
        <v>2789</v>
      </c>
      <c r="B4192" s="451" t="s">
        <v>1713</v>
      </c>
      <c r="C4192" s="451" t="s">
        <v>1432</v>
      </c>
      <c r="D4192" s="451" t="s">
        <v>1466</v>
      </c>
      <c r="E4192" s="451" t="s">
        <v>1442</v>
      </c>
      <c r="F4192" s="451" t="s">
        <v>2180</v>
      </c>
      <c r="G4192" s="452" t="s">
        <v>1436</v>
      </c>
      <c r="H4192" s="453">
        <v>8171</v>
      </c>
      <c r="I4192" s="452" t="s">
        <v>1676</v>
      </c>
      <c r="J4192" s="452" t="s">
        <v>1438</v>
      </c>
      <c r="K4192" s="452" t="s">
        <v>1438</v>
      </c>
      <c r="L4192" s="452" t="s">
        <v>1439</v>
      </c>
      <c r="M4192" s="452" t="s">
        <v>1440</v>
      </c>
      <c r="N4192" s="454">
        <v>44330</v>
      </c>
      <c r="O4192" s="452" t="s">
        <v>1440</v>
      </c>
      <c r="P4192" s="454">
        <v>44468</v>
      </c>
    </row>
    <row r="4193" spans="1:16" ht="21" x14ac:dyDescent="0.2">
      <c r="A4193" s="451" t="s">
        <v>2789</v>
      </c>
      <c r="B4193" s="451" t="s">
        <v>1713</v>
      </c>
      <c r="C4193" s="451" t="s">
        <v>1432</v>
      </c>
      <c r="D4193" s="451" t="s">
        <v>1507</v>
      </c>
      <c r="E4193" s="451" t="s">
        <v>1442</v>
      </c>
      <c r="F4193" s="451" t="s">
        <v>2074</v>
      </c>
      <c r="G4193" s="452" t="s">
        <v>1436</v>
      </c>
      <c r="H4193" s="453">
        <v>66227</v>
      </c>
      <c r="I4193" s="452" t="s">
        <v>1640</v>
      </c>
      <c r="J4193" s="452" t="s">
        <v>1438</v>
      </c>
      <c r="K4193" s="452" t="s">
        <v>1438</v>
      </c>
      <c r="L4193" s="452" t="s">
        <v>1439</v>
      </c>
      <c r="M4193" s="452" t="s">
        <v>1440</v>
      </c>
      <c r="N4193" s="454">
        <v>44384</v>
      </c>
      <c r="O4193" s="452" t="s">
        <v>1440</v>
      </c>
      <c r="P4193" s="454">
        <v>44468</v>
      </c>
    </row>
    <row r="4194" spans="1:16" ht="21" x14ac:dyDescent="0.2">
      <c r="A4194" s="451" t="s">
        <v>2789</v>
      </c>
      <c r="B4194" s="451" t="s">
        <v>1713</v>
      </c>
      <c r="C4194" s="451" t="s">
        <v>1432</v>
      </c>
      <c r="D4194" s="451" t="s">
        <v>1540</v>
      </c>
      <c r="E4194" s="451" t="s">
        <v>1677</v>
      </c>
      <c r="F4194" s="451" t="s">
        <v>2122</v>
      </c>
      <c r="G4194" s="452" t="s">
        <v>1436</v>
      </c>
      <c r="H4194" s="453">
        <v>11468</v>
      </c>
      <c r="I4194" s="452" t="s">
        <v>1678</v>
      </c>
      <c r="J4194" s="455"/>
      <c r="K4194" s="452" t="s">
        <v>1533</v>
      </c>
      <c r="L4194" s="452" t="s">
        <v>1439</v>
      </c>
      <c r="M4194" s="452" t="s">
        <v>1452</v>
      </c>
      <c r="N4194" s="454">
        <v>44525</v>
      </c>
      <c r="O4194" s="452" t="s">
        <v>1534</v>
      </c>
      <c r="P4194" s="454">
        <v>44525</v>
      </c>
    </row>
    <row r="4195" spans="1:16" ht="21" x14ac:dyDescent="0.2">
      <c r="A4195" s="451" t="s">
        <v>2789</v>
      </c>
      <c r="B4195" s="451" t="s">
        <v>1717</v>
      </c>
      <c r="C4195" s="451" t="s">
        <v>1432</v>
      </c>
      <c r="D4195" s="451" t="s">
        <v>1433</v>
      </c>
      <c r="E4195" s="451" t="s">
        <v>1434</v>
      </c>
      <c r="F4195" s="451" t="s">
        <v>2400</v>
      </c>
      <c r="G4195" s="452" t="s">
        <v>1436</v>
      </c>
      <c r="H4195" s="453">
        <v>118724</v>
      </c>
      <c r="I4195" s="452" t="s">
        <v>1654</v>
      </c>
      <c r="J4195" s="452" t="s">
        <v>1438</v>
      </c>
      <c r="K4195" s="452" t="s">
        <v>1438</v>
      </c>
      <c r="L4195" s="452" t="s">
        <v>1439</v>
      </c>
      <c r="M4195" s="452" t="s">
        <v>1440</v>
      </c>
      <c r="N4195" s="454">
        <v>44312</v>
      </c>
      <c r="O4195" s="452" t="s">
        <v>1440</v>
      </c>
      <c r="P4195" s="454">
        <v>44468</v>
      </c>
    </row>
    <row r="4196" spans="1:16" ht="21" x14ac:dyDescent="0.2">
      <c r="A4196" s="451" t="s">
        <v>2791</v>
      </c>
      <c r="B4196" s="451" t="s">
        <v>1463</v>
      </c>
      <c r="C4196" s="451" t="s">
        <v>1432</v>
      </c>
      <c r="D4196" s="451" t="s">
        <v>1433</v>
      </c>
      <c r="E4196" s="451" t="s">
        <v>1434</v>
      </c>
      <c r="F4196" s="451" t="s">
        <v>2758</v>
      </c>
      <c r="G4196" s="452" t="s">
        <v>1436</v>
      </c>
      <c r="H4196" s="453">
        <v>616301</v>
      </c>
      <c r="I4196" s="452" t="s">
        <v>1650</v>
      </c>
      <c r="J4196" s="452" t="s">
        <v>1438</v>
      </c>
      <c r="K4196" s="452" t="s">
        <v>1438</v>
      </c>
      <c r="L4196" s="452" t="s">
        <v>1439</v>
      </c>
      <c r="M4196" s="452" t="s">
        <v>1440</v>
      </c>
      <c r="N4196" s="454">
        <v>44309</v>
      </c>
      <c r="O4196" s="452" t="s">
        <v>1440</v>
      </c>
      <c r="P4196" s="454">
        <v>44468</v>
      </c>
    </row>
    <row r="4197" spans="1:16" x14ac:dyDescent="0.2">
      <c r="A4197" s="451" t="s">
        <v>2791</v>
      </c>
      <c r="B4197" s="451" t="s">
        <v>1693</v>
      </c>
      <c r="C4197" s="451" t="s">
        <v>1432</v>
      </c>
      <c r="D4197" s="451" t="s">
        <v>1433</v>
      </c>
      <c r="E4197" s="451" t="s">
        <v>1442</v>
      </c>
      <c r="F4197" s="451" t="s">
        <v>2664</v>
      </c>
      <c r="G4197" s="452" t="s">
        <v>1436</v>
      </c>
      <c r="H4197" s="453">
        <v>20399</v>
      </c>
      <c r="I4197" s="452" t="s">
        <v>1648</v>
      </c>
      <c r="J4197" s="452" t="s">
        <v>1438</v>
      </c>
      <c r="K4197" s="452" t="s">
        <v>1438</v>
      </c>
      <c r="L4197" s="452" t="s">
        <v>1439</v>
      </c>
      <c r="M4197" s="452" t="s">
        <v>1440</v>
      </c>
      <c r="N4197" s="454">
        <v>44309</v>
      </c>
      <c r="O4197" s="452" t="s">
        <v>1440</v>
      </c>
      <c r="P4197" s="454">
        <v>44468</v>
      </c>
    </row>
    <row r="4198" spans="1:16" x14ac:dyDescent="0.2">
      <c r="A4198" s="451" t="s">
        <v>2791</v>
      </c>
      <c r="B4198" s="451" t="s">
        <v>1695</v>
      </c>
      <c r="C4198" s="451" t="s">
        <v>1432</v>
      </c>
      <c r="D4198" s="451" t="s">
        <v>1466</v>
      </c>
      <c r="E4198" s="451" t="s">
        <v>1442</v>
      </c>
      <c r="F4198" s="451" t="s">
        <v>1450</v>
      </c>
      <c r="G4198" s="452" t="s">
        <v>1436</v>
      </c>
      <c r="H4198" s="453">
        <v>91112.41</v>
      </c>
      <c r="I4198" s="452" t="s">
        <v>1655</v>
      </c>
      <c r="J4198" s="452" t="s">
        <v>1438</v>
      </c>
      <c r="K4198" s="452" t="s">
        <v>1438</v>
      </c>
      <c r="L4198" s="452" t="s">
        <v>1439</v>
      </c>
      <c r="M4198" s="452" t="s">
        <v>1440</v>
      </c>
      <c r="N4198" s="454">
        <v>44341</v>
      </c>
      <c r="O4198" s="452" t="s">
        <v>1440</v>
      </c>
      <c r="P4198" s="454">
        <v>44468</v>
      </c>
    </row>
    <row r="4199" spans="1:16" x14ac:dyDescent="0.2">
      <c r="A4199" s="451" t="s">
        <v>2791</v>
      </c>
      <c r="B4199" s="451" t="s">
        <v>1697</v>
      </c>
      <c r="C4199" s="451" t="s">
        <v>1432</v>
      </c>
      <c r="D4199" s="451" t="s">
        <v>1433</v>
      </c>
      <c r="E4199" s="451" t="s">
        <v>1442</v>
      </c>
      <c r="F4199" s="451" t="s">
        <v>2671</v>
      </c>
      <c r="G4199" s="452" t="s">
        <v>1436</v>
      </c>
      <c r="H4199" s="453">
        <v>8985</v>
      </c>
      <c r="I4199" s="452" t="s">
        <v>1669</v>
      </c>
      <c r="J4199" s="452" t="s">
        <v>1438</v>
      </c>
      <c r="K4199" s="452" t="s">
        <v>1438</v>
      </c>
      <c r="L4199" s="452" t="s">
        <v>1439</v>
      </c>
      <c r="M4199" s="452" t="s">
        <v>1440</v>
      </c>
      <c r="N4199" s="454">
        <v>44309</v>
      </c>
      <c r="O4199" s="452" t="s">
        <v>1440</v>
      </c>
      <c r="P4199" s="454">
        <v>44468</v>
      </c>
    </row>
    <row r="4200" spans="1:16" x14ac:dyDescent="0.2">
      <c r="A4200" s="451" t="s">
        <v>2791</v>
      </c>
      <c r="B4200" s="451" t="s">
        <v>1697</v>
      </c>
      <c r="C4200" s="451" t="s">
        <v>1432</v>
      </c>
      <c r="D4200" s="451" t="s">
        <v>1433</v>
      </c>
      <c r="E4200" s="451" t="s">
        <v>1442</v>
      </c>
      <c r="F4200" s="451" t="s">
        <v>2765</v>
      </c>
      <c r="G4200" s="452" t="s">
        <v>1436</v>
      </c>
      <c r="H4200" s="453">
        <v>11595</v>
      </c>
      <c r="I4200" s="452" t="s">
        <v>1670</v>
      </c>
      <c r="J4200" s="452" t="s">
        <v>1438</v>
      </c>
      <c r="K4200" s="452" t="s">
        <v>1438</v>
      </c>
      <c r="L4200" s="452" t="s">
        <v>1439</v>
      </c>
      <c r="M4200" s="452" t="s">
        <v>1440</v>
      </c>
      <c r="N4200" s="454">
        <v>44309</v>
      </c>
      <c r="O4200" s="452" t="s">
        <v>1440</v>
      </c>
      <c r="P4200" s="454">
        <v>44468</v>
      </c>
    </row>
    <row r="4201" spans="1:16" x14ac:dyDescent="0.2">
      <c r="A4201" s="451" t="s">
        <v>2791</v>
      </c>
      <c r="B4201" s="451" t="s">
        <v>1697</v>
      </c>
      <c r="C4201" s="451" t="s">
        <v>1432</v>
      </c>
      <c r="D4201" s="451" t="s">
        <v>1540</v>
      </c>
      <c r="E4201" s="451" t="s">
        <v>1536</v>
      </c>
      <c r="F4201" s="451" t="s">
        <v>1450</v>
      </c>
      <c r="G4201" s="452" t="s">
        <v>1436</v>
      </c>
      <c r="H4201" s="453">
        <v>571.14</v>
      </c>
      <c r="I4201" s="452" t="s">
        <v>1552</v>
      </c>
      <c r="J4201" s="455"/>
      <c r="K4201" s="452" t="s">
        <v>1533</v>
      </c>
      <c r="L4201" s="452" t="s">
        <v>1439</v>
      </c>
      <c r="M4201" s="452" t="s">
        <v>1452</v>
      </c>
      <c r="N4201" s="454">
        <v>44512</v>
      </c>
      <c r="O4201" s="452" t="s">
        <v>1534</v>
      </c>
      <c r="P4201" s="454">
        <v>44516</v>
      </c>
    </row>
    <row r="4202" spans="1:16" ht="21" x14ac:dyDescent="0.2">
      <c r="A4202" s="451" t="s">
        <v>2791</v>
      </c>
      <c r="B4202" s="451" t="s">
        <v>1703</v>
      </c>
      <c r="C4202" s="451" t="s">
        <v>1432</v>
      </c>
      <c r="D4202" s="451" t="s">
        <v>1491</v>
      </c>
      <c r="E4202" s="451" t="s">
        <v>1442</v>
      </c>
      <c r="F4202" s="451" t="s">
        <v>2358</v>
      </c>
      <c r="G4202" s="452" t="s">
        <v>1436</v>
      </c>
      <c r="H4202" s="453">
        <v>35</v>
      </c>
      <c r="I4202" s="452" t="s">
        <v>1609</v>
      </c>
      <c r="J4202" s="452" t="s">
        <v>1438</v>
      </c>
      <c r="K4202" s="452" t="s">
        <v>1438</v>
      </c>
      <c r="L4202" s="452" t="s">
        <v>1439</v>
      </c>
      <c r="M4202" s="452" t="s">
        <v>1440</v>
      </c>
      <c r="N4202" s="454">
        <v>44370</v>
      </c>
      <c r="O4202" s="452" t="s">
        <v>1440</v>
      </c>
      <c r="P4202" s="454">
        <v>44468</v>
      </c>
    </row>
    <row r="4203" spans="1:16" ht="21" x14ac:dyDescent="0.2">
      <c r="A4203" s="451" t="s">
        <v>2791</v>
      </c>
      <c r="B4203" s="451" t="s">
        <v>1703</v>
      </c>
      <c r="C4203" s="451" t="s">
        <v>1432</v>
      </c>
      <c r="D4203" s="451" t="s">
        <v>1491</v>
      </c>
      <c r="E4203" s="451" t="s">
        <v>1442</v>
      </c>
      <c r="F4203" s="451" t="s">
        <v>2133</v>
      </c>
      <c r="G4203" s="452" t="s">
        <v>1436</v>
      </c>
      <c r="H4203" s="453">
        <v>6100</v>
      </c>
      <c r="I4203" s="452" t="s">
        <v>1613</v>
      </c>
      <c r="J4203" s="452" t="s">
        <v>1438</v>
      </c>
      <c r="K4203" s="452" t="s">
        <v>1438</v>
      </c>
      <c r="L4203" s="452" t="s">
        <v>1439</v>
      </c>
      <c r="M4203" s="452" t="s">
        <v>1440</v>
      </c>
      <c r="N4203" s="454">
        <v>44370</v>
      </c>
      <c r="O4203" s="452" t="s">
        <v>1440</v>
      </c>
      <c r="P4203" s="454">
        <v>44468</v>
      </c>
    </row>
    <row r="4204" spans="1:16" ht="21" x14ac:dyDescent="0.2">
      <c r="A4204" s="451" t="s">
        <v>2791</v>
      </c>
      <c r="B4204" s="451" t="s">
        <v>1703</v>
      </c>
      <c r="C4204" s="451" t="s">
        <v>1432</v>
      </c>
      <c r="D4204" s="451" t="s">
        <v>1507</v>
      </c>
      <c r="E4204" s="451" t="s">
        <v>1442</v>
      </c>
      <c r="F4204" s="451" t="s">
        <v>2186</v>
      </c>
      <c r="G4204" s="452" t="s">
        <v>1436</v>
      </c>
      <c r="H4204" s="453">
        <v>-6100</v>
      </c>
      <c r="I4204" s="452" t="s">
        <v>1707</v>
      </c>
      <c r="J4204" s="452" t="s">
        <v>1438</v>
      </c>
      <c r="K4204" s="452" t="s">
        <v>1438</v>
      </c>
      <c r="L4204" s="452" t="s">
        <v>1439</v>
      </c>
      <c r="M4204" s="452" t="s">
        <v>1440</v>
      </c>
      <c r="N4204" s="454">
        <v>44384</v>
      </c>
      <c r="O4204" s="452" t="s">
        <v>1440</v>
      </c>
      <c r="P4204" s="454">
        <v>44468</v>
      </c>
    </row>
    <row r="4205" spans="1:16" x14ac:dyDescent="0.2">
      <c r="A4205" s="451" t="s">
        <v>2791</v>
      </c>
      <c r="B4205" s="451" t="s">
        <v>1758</v>
      </c>
      <c r="C4205" s="451" t="s">
        <v>1432</v>
      </c>
      <c r="D4205" s="451" t="s">
        <v>1466</v>
      </c>
      <c r="E4205" s="451" t="s">
        <v>1434</v>
      </c>
      <c r="F4205" s="451" t="s">
        <v>2724</v>
      </c>
      <c r="G4205" s="452" t="s">
        <v>1436</v>
      </c>
      <c r="H4205" s="453">
        <v>22080.66</v>
      </c>
      <c r="I4205" s="452" t="s">
        <v>1468</v>
      </c>
      <c r="J4205" s="452" t="s">
        <v>1438</v>
      </c>
      <c r="K4205" s="452" t="s">
        <v>1438</v>
      </c>
      <c r="L4205" s="452" t="s">
        <v>1439</v>
      </c>
      <c r="M4205" s="452" t="s">
        <v>1440</v>
      </c>
      <c r="N4205" s="454">
        <v>44329</v>
      </c>
      <c r="O4205" s="452" t="s">
        <v>1440</v>
      </c>
      <c r="P4205" s="454">
        <v>44468</v>
      </c>
    </row>
    <row r="4206" spans="1:16" ht="21" x14ac:dyDescent="0.2">
      <c r="A4206" s="451" t="s">
        <v>2791</v>
      </c>
      <c r="B4206" s="451" t="s">
        <v>1758</v>
      </c>
      <c r="C4206" s="451" t="s">
        <v>1432</v>
      </c>
      <c r="D4206" s="451" t="s">
        <v>1448</v>
      </c>
      <c r="E4206" s="451" t="s">
        <v>1570</v>
      </c>
      <c r="F4206" s="451" t="s">
        <v>1787</v>
      </c>
      <c r="G4206" s="452" t="s">
        <v>1436</v>
      </c>
      <c r="H4206" s="453">
        <v>8229</v>
      </c>
      <c r="I4206" s="452" t="s">
        <v>1572</v>
      </c>
      <c r="J4206" s="455"/>
      <c r="K4206" s="452" t="s">
        <v>1533</v>
      </c>
      <c r="L4206" s="452" t="s">
        <v>1439</v>
      </c>
      <c r="M4206" s="452" t="s">
        <v>1452</v>
      </c>
      <c r="N4206" s="454">
        <v>44554</v>
      </c>
      <c r="O4206" s="452" t="s">
        <v>1534</v>
      </c>
      <c r="P4206" s="454">
        <v>44560</v>
      </c>
    </row>
    <row r="4207" spans="1:16" x14ac:dyDescent="0.2">
      <c r="A4207" s="451" t="s">
        <v>2791</v>
      </c>
      <c r="B4207" s="451" t="s">
        <v>1708</v>
      </c>
      <c r="C4207" s="451" t="s">
        <v>1432</v>
      </c>
      <c r="D4207" s="451" t="s">
        <v>1507</v>
      </c>
      <c r="E4207" s="451" t="s">
        <v>1442</v>
      </c>
      <c r="F4207" s="451" t="s">
        <v>2644</v>
      </c>
      <c r="G4207" s="452" t="s">
        <v>1436</v>
      </c>
      <c r="H4207" s="453">
        <v>6100</v>
      </c>
      <c r="I4207" s="452" t="s">
        <v>1707</v>
      </c>
      <c r="J4207" s="452" t="s">
        <v>1438</v>
      </c>
      <c r="K4207" s="452" t="s">
        <v>1438</v>
      </c>
      <c r="L4207" s="452" t="s">
        <v>1439</v>
      </c>
      <c r="M4207" s="452" t="s">
        <v>1440</v>
      </c>
      <c r="N4207" s="454">
        <v>44384</v>
      </c>
      <c r="O4207" s="452" t="s">
        <v>1440</v>
      </c>
      <c r="P4207" s="454">
        <v>44468</v>
      </c>
    </row>
    <row r="4208" spans="1:16" ht="21" x14ac:dyDescent="0.2">
      <c r="A4208" s="451" t="s">
        <v>2791</v>
      </c>
      <c r="B4208" s="451" t="s">
        <v>1708</v>
      </c>
      <c r="C4208" s="451" t="s">
        <v>1432</v>
      </c>
      <c r="D4208" s="451" t="s">
        <v>1531</v>
      </c>
      <c r="E4208" s="451" t="s">
        <v>1568</v>
      </c>
      <c r="F4208" s="451" t="s">
        <v>1835</v>
      </c>
      <c r="G4208" s="452" t="s">
        <v>1436</v>
      </c>
      <c r="H4208" s="453">
        <v>785</v>
      </c>
      <c r="I4208" s="452" t="s">
        <v>1627</v>
      </c>
      <c r="J4208" s="455"/>
      <c r="K4208" s="452" t="s">
        <v>1533</v>
      </c>
      <c r="L4208" s="452" t="s">
        <v>1439</v>
      </c>
      <c r="M4208" s="452" t="s">
        <v>1452</v>
      </c>
      <c r="N4208" s="454">
        <v>44496</v>
      </c>
      <c r="O4208" s="452" t="s">
        <v>1534</v>
      </c>
      <c r="P4208" s="454">
        <v>44497</v>
      </c>
    </row>
    <row r="4209" spans="1:16" ht="21" x14ac:dyDescent="0.2">
      <c r="A4209" s="451" t="s">
        <v>2791</v>
      </c>
      <c r="B4209" s="451" t="s">
        <v>1708</v>
      </c>
      <c r="C4209" s="451" t="s">
        <v>1432</v>
      </c>
      <c r="D4209" s="451" t="s">
        <v>1531</v>
      </c>
      <c r="E4209" s="451" t="s">
        <v>1628</v>
      </c>
      <c r="F4209" s="451" t="s">
        <v>1835</v>
      </c>
      <c r="G4209" s="452" t="s">
        <v>1436</v>
      </c>
      <c r="H4209" s="453">
        <v>685.78</v>
      </c>
      <c r="I4209" s="452" t="s">
        <v>1629</v>
      </c>
      <c r="J4209" s="455"/>
      <c r="K4209" s="452" t="s">
        <v>1533</v>
      </c>
      <c r="L4209" s="452" t="s">
        <v>1439</v>
      </c>
      <c r="M4209" s="452" t="s">
        <v>1452</v>
      </c>
      <c r="N4209" s="454">
        <v>44496</v>
      </c>
      <c r="O4209" s="452" t="s">
        <v>1534</v>
      </c>
      <c r="P4209" s="454">
        <v>44497</v>
      </c>
    </row>
    <row r="4210" spans="1:16" x14ac:dyDescent="0.2">
      <c r="A4210" s="451" t="s">
        <v>2791</v>
      </c>
      <c r="B4210" s="451" t="s">
        <v>1575</v>
      </c>
      <c r="C4210" s="451" t="s">
        <v>1432</v>
      </c>
      <c r="D4210" s="451" t="s">
        <v>1507</v>
      </c>
      <c r="E4210" s="451" t="s">
        <v>1442</v>
      </c>
      <c r="F4210" s="451" t="s">
        <v>2379</v>
      </c>
      <c r="G4210" s="452" t="s">
        <v>1436</v>
      </c>
      <c r="H4210" s="453">
        <v>10136</v>
      </c>
      <c r="I4210" s="452" t="s">
        <v>1712</v>
      </c>
      <c r="J4210" s="452" t="s">
        <v>1438</v>
      </c>
      <c r="K4210" s="452" t="s">
        <v>1438</v>
      </c>
      <c r="L4210" s="452" t="s">
        <v>1439</v>
      </c>
      <c r="M4210" s="452" t="s">
        <v>1440</v>
      </c>
      <c r="N4210" s="454">
        <v>44399</v>
      </c>
      <c r="O4210" s="452" t="s">
        <v>1440</v>
      </c>
      <c r="P4210" s="454">
        <v>44468</v>
      </c>
    </row>
    <row r="4211" spans="1:16" ht="21" x14ac:dyDescent="0.2">
      <c r="A4211" s="451" t="s">
        <v>2791</v>
      </c>
      <c r="B4211" s="451" t="s">
        <v>1575</v>
      </c>
      <c r="C4211" s="451" t="s">
        <v>1432</v>
      </c>
      <c r="D4211" s="451" t="s">
        <v>1448</v>
      </c>
      <c r="E4211" s="451" t="s">
        <v>1460</v>
      </c>
      <c r="F4211" s="451" t="s">
        <v>1835</v>
      </c>
      <c r="G4211" s="452" t="s">
        <v>1436</v>
      </c>
      <c r="H4211" s="453">
        <v>9185</v>
      </c>
      <c r="I4211" s="452" t="s">
        <v>1462</v>
      </c>
      <c r="J4211" s="455"/>
      <c r="K4211" s="452" t="s">
        <v>1533</v>
      </c>
      <c r="L4211" s="452" t="s">
        <v>1439</v>
      </c>
      <c r="M4211" s="452" t="s">
        <v>1452</v>
      </c>
      <c r="N4211" s="454">
        <v>44550</v>
      </c>
      <c r="O4211" s="452" t="s">
        <v>1453</v>
      </c>
      <c r="P4211" s="454">
        <v>44553</v>
      </c>
    </row>
    <row r="4212" spans="1:16" x14ac:dyDescent="0.2">
      <c r="A4212" s="451" t="s">
        <v>2791</v>
      </c>
      <c r="B4212" s="451" t="s">
        <v>1713</v>
      </c>
      <c r="C4212" s="451" t="s">
        <v>1432</v>
      </c>
      <c r="D4212" s="451" t="s">
        <v>1466</v>
      </c>
      <c r="E4212" s="451" t="s">
        <v>1442</v>
      </c>
      <c r="F4212" s="451" t="s">
        <v>2238</v>
      </c>
      <c r="G4212" s="452" t="s">
        <v>1436</v>
      </c>
      <c r="H4212" s="453">
        <v>7158</v>
      </c>
      <c r="I4212" s="452" t="s">
        <v>1676</v>
      </c>
      <c r="J4212" s="452" t="s">
        <v>1438</v>
      </c>
      <c r="K4212" s="452" t="s">
        <v>1438</v>
      </c>
      <c r="L4212" s="452" t="s">
        <v>1439</v>
      </c>
      <c r="M4212" s="452" t="s">
        <v>1440</v>
      </c>
      <c r="N4212" s="454">
        <v>44330</v>
      </c>
      <c r="O4212" s="452" t="s">
        <v>1440</v>
      </c>
      <c r="P4212" s="454">
        <v>44468</v>
      </c>
    </row>
    <row r="4213" spans="1:16" x14ac:dyDescent="0.2">
      <c r="A4213" s="451" t="s">
        <v>2791</v>
      </c>
      <c r="B4213" s="451" t="s">
        <v>1713</v>
      </c>
      <c r="C4213" s="451" t="s">
        <v>1432</v>
      </c>
      <c r="D4213" s="451" t="s">
        <v>1507</v>
      </c>
      <c r="E4213" s="451" t="s">
        <v>1442</v>
      </c>
      <c r="F4213" s="451" t="s">
        <v>1517</v>
      </c>
      <c r="G4213" s="452" t="s">
        <v>1436</v>
      </c>
      <c r="H4213" s="453">
        <v>22397</v>
      </c>
      <c r="I4213" s="452" t="s">
        <v>1640</v>
      </c>
      <c r="J4213" s="452" t="s">
        <v>1438</v>
      </c>
      <c r="K4213" s="452" t="s">
        <v>1438</v>
      </c>
      <c r="L4213" s="452" t="s">
        <v>1439</v>
      </c>
      <c r="M4213" s="452" t="s">
        <v>1440</v>
      </c>
      <c r="N4213" s="454">
        <v>44384</v>
      </c>
      <c r="O4213" s="452" t="s">
        <v>1440</v>
      </c>
      <c r="P4213" s="454">
        <v>44468</v>
      </c>
    </row>
    <row r="4214" spans="1:16" ht="21" x14ac:dyDescent="0.2">
      <c r="A4214" s="451" t="s">
        <v>2791</v>
      </c>
      <c r="B4214" s="451" t="s">
        <v>1713</v>
      </c>
      <c r="C4214" s="451" t="s">
        <v>1432</v>
      </c>
      <c r="D4214" s="451" t="s">
        <v>1540</v>
      </c>
      <c r="E4214" s="451" t="s">
        <v>1677</v>
      </c>
      <c r="F4214" s="451" t="s">
        <v>2147</v>
      </c>
      <c r="G4214" s="452" t="s">
        <v>1436</v>
      </c>
      <c r="H4214" s="453">
        <v>10010</v>
      </c>
      <c r="I4214" s="452" t="s">
        <v>1678</v>
      </c>
      <c r="J4214" s="455"/>
      <c r="K4214" s="452" t="s">
        <v>1533</v>
      </c>
      <c r="L4214" s="452" t="s">
        <v>1439</v>
      </c>
      <c r="M4214" s="452" t="s">
        <v>1452</v>
      </c>
      <c r="N4214" s="454">
        <v>44525</v>
      </c>
      <c r="O4214" s="452" t="s">
        <v>1534</v>
      </c>
      <c r="P4214" s="454">
        <v>44525</v>
      </c>
    </row>
    <row r="4215" spans="1:16" x14ac:dyDescent="0.2">
      <c r="A4215" s="451" t="s">
        <v>2791</v>
      </c>
      <c r="B4215" s="451" t="s">
        <v>1717</v>
      </c>
      <c r="C4215" s="451" t="s">
        <v>1432</v>
      </c>
      <c r="D4215" s="451" t="s">
        <v>1433</v>
      </c>
      <c r="E4215" s="451" t="s">
        <v>1442</v>
      </c>
      <c r="F4215" s="451" t="s">
        <v>2235</v>
      </c>
      <c r="G4215" s="452" t="s">
        <v>1436</v>
      </c>
      <c r="H4215" s="453">
        <v>152693</v>
      </c>
      <c r="I4215" s="452" t="s">
        <v>1665</v>
      </c>
      <c r="J4215" s="452" t="s">
        <v>1438</v>
      </c>
      <c r="K4215" s="452" t="s">
        <v>1438</v>
      </c>
      <c r="L4215" s="452" t="s">
        <v>1439</v>
      </c>
      <c r="M4215" s="452" t="s">
        <v>1440</v>
      </c>
      <c r="N4215" s="454">
        <v>44312</v>
      </c>
      <c r="O4215" s="452" t="s">
        <v>1440</v>
      </c>
      <c r="P4215" s="454">
        <v>44468</v>
      </c>
    </row>
    <row r="4216" spans="1:16" x14ac:dyDescent="0.2">
      <c r="A4216" s="451" t="s">
        <v>2791</v>
      </c>
      <c r="B4216" s="451" t="s">
        <v>1717</v>
      </c>
      <c r="C4216" s="451" t="s">
        <v>1432</v>
      </c>
      <c r="D4216" s="451" t="s">
        <v>1433</v>
      </c>
      <c r="E4216" s="451" t="s">
        <v>1442</v>
      </c>
      <c r="F4216" s="451" t="s">
        <v>2136</v>
      </c>
      <c r="G4216" s="452" t="s">
        <v>1436</v>
      </c>
      <c r="H4216" s="453">
        <v>72867</v>
      </c>
      <c r="I4216" s="452" t="s">
        <v>1654</v>
      </c>
      <c r="J4216" s="452" t="s">
        <v>1438</v>
      </c>
      <c r="K4216" s="452" t="s">
        <v>1438</v>
      </c>
      <c r="L4216" s="452" t="s">
        <v>1439</v>
      </c>
      <c r="M4216" s="452" t="s">
        <v>1440</v>
      </c>
      <c r="N4216" s="454">
        <v>44312</v>
      </c>
      <c r="O4216" s="452" t="s">
        <v>1440</v>
      </c>
      <c r="P4216" s="454">
        <v>44468</v>
      </c>
    </row>
    <row r="4217" spans="1:16" ht="21" x14ac:dyDescent="0.2">
      <c r="A4217" s="451" t="s">
        <v>2792</v>
      </c>
      <c r="B4217" s="451" t="s">
        <v>1463</v>
      </c>
      <c r="C4217" s="451" t="s">
        <v>1432</v>
      </c>
      <c r="D4217" s="451" t="s">
        <v>1433</v>
      </c>
      <c r="E4217" s="451" t="s">
        <v>1434</v>
      </c>
      <c r="F4217" s="451" t="s">
        <v>2122</v>
      </c>
      <c r="G4217" s="452" t="s">
        <v>1436</v>
      </c>
      <c r="H4217" s="453">
        <v>461044</v>
      </c>
      <c r="I4217" s="452" t="s">
        <v>1650</v>
      </c>
      <c r="J4217" s="452" t="s">
        <v>1438</v>
      </c>
      <c r="K4217" s="452" t="s">
        <v>1438</v>
      </c>
      <c r="L4217" s="452" t="s">
        <v>1439</v>
      </c>
      <c r="M4217" s="452" t="s">
        <v>1440</v>
      </c>
      <c r="N4217" s="454">
        <v>44309</v>
      </c>
      <c r="O4217" s="452" t="s">
        <v>1440</v>
      </c>
      <c r="P4217" s="454">
        <v>44468</v>
      </c>
    </row>
    <row r="4218" spans="1:16" x14ac:dyDescent="0.2">
      <c r="A4218" s="451" t="s">
        <v>2792</v>
      </c>
      <c r="B4218" s="451" t="s">
        <v>1693</v>
      </c>
      <c r="C4218" s="451" t="s">
        <v>1432</v>
      </c>
      <c r="D4218" s="451" t="s">
        <v>1433</v>
      </c>
      <c r="E4218" s="451" t="s">
        <v>1434</v>
      </c>
      <c r="F4218" s="451" t="s">
        <v>2458</v>
      </c>
      <c r="G4218" s="452" t="s">
        <v>1436</v>
      </c>
      <c r="H4218" s="453">
        <v>5965</v>
      </c>
      <c r="I4218" s="452" t="s">
        <v>1648</v>
      </c>
      <c r="J4218" s="452" t="s">
        <v>1438</v>
      </c>
      <c r="K4218" s="452" t="s">
        <v>1438</v>
      </c>
      <c r="L4218" s="452" t="s">
        <v>1439</v>
      </c>
      <c r="M4218" s="452" t="s">
        <v>1440</v>
      </c>
      <c r="N4218" s="454">
        <v>44309</v>
      </c>
      <c r="O4218" s="452" t="s">
        <v>1440</v>
      </c>
      <c r="P4218" s="454">
        <v>44468</v>
      </c>
    </row>
    <row r="4219" spans="1:16" x14ac:dyDescent="0.2">
      <c r="A4219" s="451" t="s">
        <v>2792</v>
      </c>
      <c r="B4219" s="451" t="s">
        <v>1695</v>
      </c>
      <c r="C4219" s="451" t="s">
        <v>1432</v>
      </c>
      <c r="D4219" s="451" t="s">
        <v>1466</v>
      </c>
      <c r="E4219" s="451" t="s">
        <v>1434</v>
      </c>
      <c r="F4219" s="451" t="s">
        <v>2147</v>
      </c>
      <c r="G4219" s="452" t="s">
        <v>1436</v>
      </c>
      <c r="H4219" s="453">
        <v>122124.45</v>
      </c>
      <c r="I4219" s="452" t="s">
        <v>1655</v>
      </c>
      <c r="J4219" s="452" t="s">
        <v>1438</v>
      </c>
      <c r="K4219" s="452" t="s">
        <v>1438</v>
      </c>
      <c r="L4219" s="452" t="s">
        <v>1439</v>
      </c>
      <c r="M4219" s="452" t="s">
        <v>1440</v>
      </c>
      <c r="N4219" s="454">
        <v>44341</v>
      </c>
      <c r="O4219" s="452" t="s">
        <v>1440</v>
      </c>
      <c r="P4219" s="454">
        <v>44468</v>
      </c>
    </row>
    <row r="4220" spans="1:16" x14ac:dyDescent="0.2">
      <c r="A4220" s="451" t="s">
        <v>2792</v>
      </c>
      <c r="B4220" s="451" t="s">
        <v>1697</v>
      </c>
      <c r="C4220" s="451" t="s">
        <v>1432</v>
      </c>
      <c r="D4220" s="451" t="s">
        <v>1433</v>
      </c>
      <c r="E4220" s="451" t="s">
        <v>1442</v>
      </c>
      <c r="F4220" s="451" t="s">
        <v>1733</v>
      </c>
      <c r="G4220" s="452" t="s">
        <v>1436</v>
      </c>
      <c r="H4220" s="453">
        <v>15000</v>
      </c>
      <c r="I4220" s="452" t="s">
        <v>1670</v>
      </c>
      <c r="J4220" s="452" t="s">
        <v>1438</v>
      </c>
      <c r="K4220" s="452" t="s">
        <v>1438</v>
      </c>
      <c r="L4220" s="452" t="s">
        <v>1439</v>
      </c>
      <c r="M4220" s="452" t="s">
        <v>1440</v>
      </c>
      <c r="N4220" s="454">
        <v>44309</v>
      </c>
      <c r="O4220" s="452" t="s">
        <v>1440</v>
      </c>
      <c r="P4220" s="454">
        <v>44468</v>
      </c>
    </row>
    <row r="4221" spans="1:16" ht="21" x14ac:dyDescent="0.2">
      <c r="A4221" s="451" t="s">
        <v>2792</v>
      </c>
      <c r="B4221" s="451" t="s">
        <v>1703</v>
      </c>
      <c r="C4221" s="451" t="s">
        <v>1432</v>
      </c>
      <c r="D4221" s="451" t="s">
        <v>1491</v>
      </c>
      <c r="E4221" s="451" t="s">
        <v>1434</v>
      </c>
      <c r="F4221" s="451" t="s">
        <v>2704</v>
      </c>
      <c r="G4221" s="452" t="s">
        <v>1436</v>
      </c>
      <c r="H4221" s="453">
        <v>240</v>
      </c>
      <c r="I4221" s="452" t="s">
        <v>1609</v>
      </c>
      <c r="J4221" s="452" t="s">
        <v>1438</v>
      </c>
      <c r="K4221" s="452" t="s">
        <v>1438</v>
      </c>
      <c r="L4221" s="452" t="s">
        <v>1439</v>
      </c>
      <c r="M4221" s="452" t="s">
        <v>1440</v>
      </c>
      <c r="N4221" s="454">
        <v>44370</v>
      </c>
      <c r="O4221" s="452" t="s">
        <v>1440</v>
      </c>
      <c r="P4221" s="454">
        <v>44468</v>
      </c>
    </row>
    <row r="4222" spans="1:16" ht="21" x14ac:dyDescent="0.2">
      <c r="A4222" s="451" t="s">
        <v>2792</v>
      </c>
      <c r="B4222" s="451" t="s">
        <v>1703</v>
      </c>
      <c r="C4222" s="451" t="s">
        <v>1432</v>
      </c>
      <c r="D4222" s="451" t="s">
        <v>1491</v>
      </c>
      <c r="E4222" s="451" t="s">
        <v>1434</v>
      </c>
      <c r="F4222" s="451" t="s">
        <v>2286</v>
      </c>
      <c r="G4222" s="452" t="s">
        <v>1436</v>
      </c>
      <c r="H4222" s="453">
        <v>3400</v>
      </c>
      <c r="I4222" s="452" t="s">
        <v>1613</v>
      </c>
      <c r="J4222" s="452" t="s">
        <v>1438</v>
      </c>
      <c r="K4222" s="452" t="s">
        <v>1438</v>
      </c>
      <c r="L4222" s="452" t="s">
        <v>1439</v>
      </c>
      <c r="M4222" s="452" t="s">
        <v>1440</v>
      </c>
      <c r="N4222" s="454">
        <v>44370</v>
      </c>
      <c r="O4222" s="452" t="s">
        <v>1440</v>
      </c>
      <c r="P4222" s="454">
        <v>44468</v>
      </c>
    </row>
    <row r="4223" spans="1:16" ht="21" x14ac:dyDescent="0.2">
      <c r="A4223" s="451" t="s">
        <v>2792</v>
      </c>
      <c r="B4223" s="451" t="s">
        <v>1703</v>
      </c>
      <c r="C4223" s="451" t="s">
        <v>1432</v>
      </c>
      <c r="D4223" s="451" t="s">
        <v>1507</v>
      </c>
      <c r="E4223" s="451" t="s">
        <v>1442</v>
      </c>
      <c r="F4223" s="451" t="s">
        <v>2096</v>
      </c>
      <c r="G4223" s="452" t="s">
        <v>1436</v>
      </c>
      <c r="H4223" s="453">
        <v>-3400</v>
      </c>
      <c r="I4223" s="452" t="s">
        <v>1707</v>
      </c>
      <c r="J4223" s="452" t="s">
        <v>1438</v>
      </c>
      <c r="K4223" s="452" t="s">
        <v>1438</v>
      </c>
      <c r="L4223" s="452" t="s">
        <v>1439</v>
      </c>
      <c r="M4223" s="452" t="s">
        <v>1440</v>
      </c>
      <c r="N4223" s="454">
        <v>44384</v>
      </c>
      <c r="O4223" s="452" t="s">
        <v>1440</v>
      </c>
      <c r="P4223" s="454">
        <v>44468</v>
      </c>
    </row>
    <row r="4224" spans="1:16" ht="21" x14ac:dyDescent="0.2">
      <c r="A4224" s="451" t="s">
        <v>2792</v>
      </c>
      <c r="B4224" s="451" t="s">
        <v>1758</v>
      </c>
      <c r="C4224" s="451" t="s">
        <v>1432</v>
      </c>
      <c r="D4224" s="451" t="s">
        <v>1448</v>
      </c>
      <c r="E4224" s="451" t="s">
        <v>1570</v>
      </c>
      <c r="F4224" s="451" t="s">
        <v>2077</v>
      </c>
      <c r="G4224" s="452" t="s">
        <v>1436</v>
      </c>
      <c r="H4224" s="453">
        <v>4489</v>
      </c>
      <c r="I4224" s="452" t="s">
        <v>1572</v>
      </c>
      <c r="J4224" s="455"/>
      <c r="K4224" s="452" t="s">
        <v>1533</v>
      </c>
      <c r="L4224" s="452" t="s">
        <v>1439</v>
      </c>
      <c r="M4224" s="452" t="s">
        <v>1452</v>
      </c>
      <c r="N4224" s="454">
        <v>44554</v>
      </c>
      <c r="O4224" s="452" t="s">
        <v>1534</v>
      </c>
      <c r="P4224" s="454">
        <v>44560</v>
      </c>
    </row>
    <row r="4225" spans="1:16" x14ac:dyDescent="0.2">
      <c r="A4225" s="451" t="s">
        <v>2792</v>
      </c>
      <c r="B4225" s="451" t="s">
        <v>1708</v>
      </c>
      <c r="C4225" s="451" t="s">
        <v>1432</v>
      </c>
      <c r="D4225" s="451" t="s">
        <v>1507</v>
      </c>
      <c r="E4225" s="451" t="s">
        <v>1442</v>
      </c>
      <c r="F4225" s="451" t="s">
        <v>2611</v>
      </c>
      <c r="G4225" s="452" t="s">
        <v>1436</v>
      </c>
      <c r="H4225" s="453">
        <v>3400</v>
      </c>
      <c r="I4225" s="452" t="s">
        <v>1707</v>
      </c>
      <c r="J4225" s="452" t="s">
        <v>1438</v>
      </c>
      <c r="K4225" s="452" t="s">
        <v>1438</v>
      </c>
      <c r="L4225" s="452" t="s">
        <v>1439</v>
      </c>
      <c r="M4225" s="452" t="s">
        <v>1440</v>
      </c>
      <c r="N4225" s="454">
        <v>44384</v>
      </c>
      <c r="O4225" s="452" t="s">
        <v>1440</v>
      </c>
      <c r="P4225" s="454">
        <v>44468</v>
      </c>
    </row>
    <row r="4226" spans="1:16" ht="21" x14ac:dyDescent="0.2">
      <c r="A4226" s="451" t="s">
        <v>2792</v>
      </c>
      <c r="B4226" s="451" t="s">
        <v>1708</v>
      </c>
      <c r="C4226" s="451" t="s">
        <v>1432</v>
      </c>
      <c r="D4226" s="451" t="s">
        <v>1531</v>
      </c>
      <c r="E4226" s="451" t="s">
        <v>1568</v>
      </c>
      <c r="F4226" s="451" t="s">
        <v>2275</v>
      </c>
      <c r="G4226" s="452" t="s">
        <v>1436</v>
      </c>
      <c r="H4226" s="453">
        <v>500</v>
      </c>
      <c r="I4226" s="452" t="s">
        <v>1627</v>
      </c>
      <c r="J4226" s="455"/>
      <c r="K4226" s="452" t="s">
        <v>1533</v>
      </c>
      <c r="L4226" s="452" t="s">
        <v>1439</v>
      </c>
      <c r="M4226" s="452" t="s">
        <v>1452</v>
      </c>
      <c r="N4226" s="454">
        <v>44496</v>
      </c>
      <c r="O4226" s="452" t="s">
        <v>1534</v>
      </c>
      <c r="P4226" s="454">
        <v>44497</v>
      </c>
    </row>
    <row r="4227" spans="1:16" ht="21" x14ac:dyDescent="0.2">
      <c r="A4227" s="451" t="s">
        <v>2792</v>
      </c>
      <c r="B4227" s="451" t="s">
        <v>1708</v>
      </c>
      <c r="C4227" s="451" t="s">
        <v>1432</v>
      </c>
      <c r="D4227" s="451" t="s">
        <v>1531</v>
      </c>
      <c r="E4227" s="451" t="s">
        <v>1628</v>
      </c>
      <c r="F4227" s="451" t="s">
        <v>2275</v>
      </c>
      <c r="G4227" s="452" t="s">
        <v>1436</v>
      </c>
      <c r="H4227" s="453">
        <v>236.25</v>
      </c>
      <c r="I4227" s="452" t="s">
        <v>1629</v>
      </c>
      <c r="J4227" s="455"/>
      <c r="K4227" s="452" t="s">
        <v>1533</v>
      </c>
      <c r="L4227" s="452" t="s">
        <v>1439</v>
      </c>
      <c r="M4227" s="452" t="s">
        <v>1452</v>
      </c>
      <c r="N4227" s="454">
        <v>44496</v>
      </c>
      <c r="O4227" s="452" t="s">
        <v>1534</v>
      </c>
      <c r="P4227" s="454">
        <v>44497</v>
      </c>
    </row>
    <row r="4228" spans="1:16" x14ac:dyDescent="0.2">
      <c r="A4228" s="451" t="s">
        <v>2792</v>
      </c>
      <c r="B4228" s="451" t="s">
        <v>1575</v>
      </c>
      <c r="C4228" s="451" t="s">
        <v>1432</v>
      </c>
      <c r="D4228" s="451" t="s">
        <v>1507</v>
      </c>
      <c r="E4228" s="451" t="s">
        <v>1434</v>
      </c>
      <c r="F4228" s="451" t="s">
        <v>1561</v>
      </c>
      <c r="G4228" s="452" t="s">
        <v>1436</v>
      </c>
      <c r="H4228" s="453">
        <v>3253</v>
      </c>
      <c r="I4228" s="452" t="s">
        <v>1712</v>
      </c>
      <c r="J4228" s="452" t="s">
        <v>1438</v>
      </c>
      <c r="K4228" s="452" t="s">
        <v>1438</v>
      </c>
      <c r="L4228" s="452" t="s">
        <v>1439</v>
      </c>
      <c r="M4228" s="452" t="s">
        <v>1440</v>
      </c>
      <c r="N4228" s="454">
        <v>44399</v>
      </c>
      <c r="O4228" s="452" t="s">
        <v>1440</v>
      </c>
      <c r="P4228" s="454">
        <v>44468</v>
      </c>
    </row>
    <row r="4229" spans="1:16" ht="21" x14ac:dyDescent="0.2">
      <c r="A4229" s="451" t="s">
        <v>2792</v>
      </c>
      <c r="B4229" s="451" t="s">
        <v>1575</v>
      </c>
      <c r="C4229" s="451" t="s">
        <v>1432</v>
      </c>
      <c r="D4229" s="451" t="s">
        <v>1448</v>
      </c>
      <c r="E4229" s="451" t="s">
        <v>1460</v>
      </c>
      <c r="F4229" s="451" t="s">
        <v>2275</v>
      </c>
      <c r="G4229" s="452" t="s">
        <v>1436</v>
      </c>
      <c r="H4229" s="453">
        <v>3678</v>
      </c>
      <c r="I4229" s="452" t="s">
        <v>1462</v>
      </c>
      <c r="J4229" s="455"/>
      <c r="K4229" s="452" t="s">
        <v>1533</v>
      </c>
      <c r="L4229" s="452" t="s">
        <v>1439</v>
      </c>
      <c r="M4229" s="452" t="s">
        <v>1452</v>
      </c>
      <c r="N4229" s="454">
        <v>44550</v>
      </c>
      <c r="O4229" s="452" t="s">
        <v>1453</v>
      </c>
      <c r="P4229" s="454">
        <v>44553</v>
      </c>
    </row>
    <row r="4230" spans="1:16" x14ac:dyDescent="0.2">
      <c r="A4230" s="451" t="s">
        <v>2792</v>
      </c>
      <c r="B4230" s="451" t="s">
        <v>1713</v>
      </c>
      <c r="C4230" s="451" t="s">
        <v>1432</v>
      </c>
      <c r="D4230" s="451" t="s">
        <v>1466</v>
      </c>
      <c r="E4230" s="451" t="s">
        <v>1442</v>
      </c>
      <c r="F4230" s="451" t="s">
        <v>2208</v>
      </c>
      <c r="G4230" s="452" t="s">
        <v>1436</v>
      </c>
      <c r="H4230" s="453">
        <v>7025</v>
      </c>
      <c r="I4230" s="452" t="s">
        <v>1676</v>
      </c>
      <c r="J4230" s="452" t="s">
        <v>1438</v>
      </c>
      <c r="K4230" s="452" t="s">
        <v>1438</v>
      </c>
      <c r="L4230" s="452" t="s">
        <v>1439</v>
      </c>
      <c r="M4230" s="452" t="s">
        <v>1440</v>
      </c>
      <c r="N4230" s="454">
        <v>44330</v>
      </c>
      <c r="O4230" s="452" t="s">
        <v>1440</v>
      </c>
      <c r="P4230" s="454">
        <v>44468</v>
      </c>
    </row>
    <row r="4231" spans="1:16" x14ac:dyDescent="0.2">
      <c r="A4231" s="451" t="s">
        <v>2792</v>
      </c>
      <c r="B4231" s="451" t="s">
        <v>1713</v>
      </c>
      <c r="C4231" s="451" t="s">
        <v>1432</v>
      </c>
      <c r="D4231" s="451" t="s">
        <v>1507</v>
      </c>
      <c r="E4231" s="451" t="s">
        <v>1442</v>
      </c>
      <c r="F4231" s="451" t="s">
        <v>1782</v>
      </c>
      <c r="G4231" s="452" t="s">
        <v>1436</v>
      </c>
      <c r="H4231" s="453">
        <v>17303</v>
      </c>
      <c r="I4231" s="452" t="s">
        <v>1640</v>
      </c>
      <c r="J4231" s="452" t="s">
        <v>1438</v>
      </c>
      <c r="K4231" s="452" t="s">
        <v>1438</v>
      </c>
      <c r="L4231" s="452" t="s">
        <v>1439</v>
      </c>
      <c r="M4231" s="452" t="s">
        <v>1440</v>
      </c>
      <c r="N4231" s="454">
        <v>44384</v>
      </c>
      <c r="O4231" s="452" t="s">
        <v>1440</v>
      </c>
      <c r="P4231" s="454">
        <v>44468</v>
      </c>
    </row>
    <row r="4232" spans="1:16" ht="21" x14ac:dyDescent="0.2">
      <c r="A4232" s="451" t="s">
        <v>2792</v>
      </c>
      <c r="B4232" s="451" t="s">
        <v>1713</v>
      </c>
      <c r="C4232" s="451" t="s">
        <v>1432</v>
      </c>
      <c r="D4232" s="451" t="s">
        <v>1540</v>
      </c>
      <c r="E4232" s="451" t="s">
        <v>1677</v>
      </c>
      <c r="F4232" s="451" t="s">
        <v>2142</v>
      </c>
      <c r="G4232" s="452" t="s">
        <v>1436</v>
      </c>
      <c r="H4232" s="453">
        <v>9841</v>
      </c>
      <c r="I4232" s="452" t="s">
        <v>1678</v>
      </c>
      <c r="J4232" s="455"/>
      <c r="K4232" s="452" t="s">
        <v>1533</v>
      </c>
      <c r="L4232" s="452" t="s">
        <v>1439</v>
      </c>
      <c r="M4232" s="452" t="s">
        <v>1452</v>
      </c>
      <c r="N4232" s="454">
        <v>44525</v>
      </c>
      <c r="O4232" s="452" t="s">
        <v>1534</v>
      </c>
      <c r="P4232" s="454">
        <v>44525</v>
      </c>
    </row>
    <row r="4233" spans="1:16" x14ac:dyDescent="0.2">
      <c r="A4233" s="451" t="s">
        <v>2792</v>
      </c>
      <c r="B4233" s="451" t="s">
        <v>1717</v>
      </c>
      <c r="C4233" s="451" t="s">
        <v>1432</v>
      </c>
      <c r="D4233" s="451" t="s">
        <v>1433</v>
      </c>
      <c r="E4233" s="451" t="s">
        <v>1434</v>
      </c>
      <c r="F4233" s="451" t="s">
        <v>2793</v>
      </c>
      <c r="G4233" s="452" t="s">
        <v>1436</v>
      </c>
      <c r="H4233" s="453">
        <v>30114</v>
      </c>
      <c r="I4233" s="452" t="s">
        <v>1654</v>
      </c>
      <c r="J4233" s="452" t="s">
        <v>1438</v>
      </c>
      <c r="K4233" s="452" t="s">
        <v>1438</v>
      </c>
      <c r="L4233" s="452" t="s">
        <v>1439</v>
      </c>
      <c r="M4233" s="452" t="s">
        <v>1440</v>
      </c>
      <c r="N4233" s="454">
        <v>44312</v>
      </c>
      <c r="O4233" s="452" t="s">
        <v>1440</v>
      </c>
      <c r="P4233" s="454">
        <v>44468</v>
      </c>
    </row>
    <row r="4234" spans="1:16" ht="21" x14ac:dyDescent="0.2">
      <c r="A4234" s="451" t="s">
        <v>2794</v>
      </c>
      <c r="B4234" s="451" t="s">
        <v>1463</v>
      </c>
      <c r="C4234" s="451" t="s">
        <v>1432</v>
      </c>
      <c r="D4234" s="451" t="s">
        <v>1433</v>
      </c>
      <c r="E4234" s="451" t="s">
        <v>1434</v>
      </c>
      <c r="F4234" s="451" t="s">
        <v>2413</v>
      </c>
      <c r="G4234" s="452" t="s">
        <v>1436</v>
      </c>
      <c r="H4234" s="453">
        <v>356541</v>
      </c>
      <c r="I4234" s="452" t="s">
        <v>1650</v>
      </c>
      <c r="J4234" s="452" t="s">
        <v>1438</v>
      </c>
      <c r="K4234" s="452" t="s">
        <v>1438</v>
      </c>
      <c r="L4234" s="452" t="s">
        <v>1439</v>
      </c>
      <c r="M4234" s="452" t="s">
        <v>1440</v>
      </c>
      <c r="N4234" s="454">
        <v>44309</v>
      </c>
      <c r="O4234" s="452" t="s">
        <v>1440</v>
      </c>
      <c r="P4234" s="454">
        <v>44468</v>
      </c>
    </row>
    <row r="4235" spans="1:16" ht="21" x14ac:dyDescent="0.2">
      <c r="A4235" s="451" t="s">
        <v>2794</v>
      </c>
      <c r="B4235" s="451" t="s">
        <v>1693</v>
      </c>
      <c r="C4235" s="451" t="s">
        <v>1432</v>
      </c>
      <c r="D4235" s="451" t="s">
        <v>1433</v>
      </c>
      <c r="E4235" s="451" t="s">
        <v>1442</v>
      </c>
      <c r="F4235" s="451" t="s">
        <v>2196</v>
      </c>
      <c r="G4235" s="452" t="s">
        <v>1436</v>
      </c>
      <c r="H4235" s="453">
        <v>4573</v>
      </c>
      <c r="I4235" s="452" t="s">
        <v>1648</v>
      </c>
      <c r="J4235" s="452" t="s">
        <v>1438</v>
      </c>
      <c r="K4235" s="452" t="s">
        <v>1438</v>
      </c>
      <c r="L4235" s="452" t="s">
        <v>1439</v>
      </c>
      <c r="M4235" s="452" t="s">
        <v>1440</v>
      </c>
      <c r="N4235" s="454">
        <v>44309</v>
      </c>
      <c r="O4235" s="452" t="s">
        <v>1440</v>
      </c>
      <c r="P4235" s="454">
        <v>44468</v>
      </c>
    </row>
    <row r="4236" spans="1:16" ht="21" x14ac:dyDescent="0.2">
      <c r="A4236" s="451" t="s">
        <v>2794</v>
      </c>
      <c r="B4236" s="451" t="s">
        <v>1695</v>
      </c>
      <c r="C4236" s="451" t="s">
        <v>1432</v>
      </c>
      <c r="D4236" s="451" t="s">
        <v>1466</v>
      </c>
      <c r="E4236" s="451" t="s">
        <v>1442</v>
      </c>
      <c r="F4236" s="451" t="s">
        <v>2732</v>
      </c>
      <c r="G4236" s="452" t="s">
        <v>1436</v>
      </c>
      <c r="H4236" s="453">
        <v>41869.53</v>
      </c>
      <c r="I4236" s="452" t="s">
        <v>1655</v>
      </c>
      <c r="J4236" s="452" t="s">
        <v>1438</v>
      </c>
      <c r="K4236" s="452" t="s">
        <v>1438</v>
      </c>
      <c r="L4236" s="452" t="s">
        <v>1439</v>
      </c>
      <c r="M4236" s="452" t="s">
        <v>1440</v>
      </c>
      <c r="N4236" s="454">
        <v>44341</v>
      </c>
      <c r="O4236" s="452" t="s">
        <v>1440</v>
      </c>
      <c r="P4236" s="454">
        <v>44468</v>
      </c>
    </row>
    <row r="4237" spans="1:16" ht="21" x14ac:dyDescent="0.2">
      <c r="A4237" s="451" t="s">
        <v>2794</v>
      </c>
      <c r="B4237" s="451" t="s">
        <v>1697</v>
      </c>
      <c r="C4237" s="451" t="s">
        <v>1432</v>
      </c>
      <c r="D4237" s="451" t="s">
        <v>1433</v>
      </c>
      <c r="E4237" s="451" t="s">
        <v>1434</v>
      </c>
      <c r="F4237" s="451" t="s">
        <v>2042</v>
      </c>
      <c r="G4237" s="452" t="s">
        <v>1436</v>
      </c>
      <c r="H4237" s="453">
        <v>7500</v>
      </c>
      <c r="I4237" s="452" t="s">
        <v>1670</v>
      </c>
      <c r="J4237" s="452" t="s">
        <v>1438</v>
      </c>
      <c r="K4237" s="452" t="s">
        <v>1438</v>
      </c>
      <c r="L4237" s="452" t="s">
        <v>1439</v>
      </c>
      <c r="M4237" s="452" t="s">
        <v>1440</v>
      </c>
      <c r="N4237" s="454">
        <v>44309</v>
      </c>
      <c r="O4237" s="452" t="s">
        <v>1440</v>
      </c>
      <c r="P4237" s="454">
        <v>44468</v>
      </c>
    </row>
    <row r="4238" spans="1:16" ht="21" x14ac:dyDescent="0.2">
      <c r="A4238" s="451" t="s">
        <v>2794</v>
      </c>
      <c r="B4238" s="451" t="s">
        <v>1703</v>
      </c>
      <c r="C4238" s="451" t="s">
        <v>1432</v>
      </c>
      <c r="D4238" s="451" t="s">
        <v>1491</v>
      </c>
      <c r="E4238" s="451" t="s">
        <v>1434</v>
      </c>
      <c r="F4238" s="451" t="s">
        <v>1981</v>
      </c>
      <c r="G4238" s="452" t="s">
        <v>1436</v>
      </c>
      <c r="H4238" s="453">
        <v>2160</v>
      </c>
      <c r="I4238" s="452" t="s">
        <v>1613</v>
      </c>
      <c r="J4238" s="452" t="s">
        <v>1438</v>
      </c>
      <c r="K4238" s="452" t="s">
        <v>1438</v>
      </c>
      <c r="L4238" s="452" t="s">
        <v>1439</v>
      </c>
      <c r="M4238" s="452" t="s">
        <v>1440</v>
      </c>
      <c r="N4238" s="454">
        <v>44370</v>
      </c>
      <c r="O4238" s="452" t="s">
        <v>1440</v>
      </c>
      <c r="P4238" s="454">
        <v>44468</v>
      </c>
    </row>
    <row r="4239" spans="1:16" ht="21" x14ac:dyDescent="0.2">
      <c r="A4239" s="451" t="s">
        <v>2794</v>
      </c>
      <c r="B4239" s="451" t="s">
        <v>1703</v>
      </c>
      <c r="C4239" s="451" t="s">
        <v>1432</v>
      </c>
      <c r="D4239" s="451" t="s">
        <v>1491</v>
      </c>
      <c r="E4239" s="451" t="s">
        <v>1434</v>
      </c>
      <c r="F4239" s="451" t="s">
        <v>2376</v>
      </c>
      <c r="G4239" s="452" t="s">
        <v>1436</v>
      </c>
      <c r="H4239" s="453">
        <v>90</v>
      </c>
      <c r="I4239" s="452" t="s">
        <v>1609</v>
      </c>
      <c r="J4239" s="452" t="s">
        <v>1438</v>
      </c>
      <c r="K4239" s="452" t="s">
        <v>1438</v>
      </c>
      <c r="L4239" s="452" t="s">
        <v>1439</v>
      </c>
      <c r="M4239" s="452" t="s">
        <v>1440</v>
      </c>
      <c r="N4239" s="454">
        <v>44370</v>
      </c>
      <c r="O4239" s="452" t="s">
        <v>1440</v>
      </c>
      <c r="P4239" s="454">
        <v>44468</v>
      </c>
    </row>
    <row r="4240" spans="1:16" ht="21" x14ac:dyDescent="0.2">
      <c r="A4240" s="451" t="s">
        <v>2794</v>
      </c>
      <c r="B4240" s="451" t="s">
        <v>1703</v>
      </c>
      <c r="C4240" s="451" t="s">
        <v>1432</v>
      </c>
      <c r="D4240" s="451" t="s">
        <v>1507</v>
      </c>
      <c r="E4240" s="451" t="s">
        <v>1442</v>
      </c>
      <c r="F4240" s="451" t="s">
        <v>2014</v>
      </c>
      <c r="G4240" s="452" t="s">
        <v>1436</v>
      </c>
      <c r="H4240" s="453">
        <v>-2160</v>
      </c>
      <c r="I4240" s="452" t="s">
        <v>1707</v>
      </c>
      <c r="J4240" s="452" t="s">
        <v>1438</v>
      </c>
      <c r="K4240" s="452" t="s">
        <v>1438</v>
      </c>
      <c r="L4240" s="452" t="s">
        <v>1439</v>
      </c>
      <c r="M4240" s="452" t="s">
        <v>1440</v>
      </c>
      <c r="N4240" s="454">
        <v>44384</v>
      </c>
      <c r="O4240" s="452" t="s">
        <v>1440</v>
      </c>
      <c r="P4240" s="454">
        <v>44468</v>
      </c>
    </row>
    <row r="4241" spans="1:16" ht="21" x14ac:dyDescent="0.2">
      <c r="A4241" s="451" t="s">
        <v>2794</v>
      </c>
      <c r="B4241" s="451" t="s">
        <v>1758</v>
      </c>
      <c r="C4241" s="451" t="s">
        <v>1432</v>
      </c>
      <c r="D4241" s="451" t="s">
        <v>1448</v>
      </c>
      <c r="E4241" s="451" t="s">
        <v>1570</v>
      </c>
      <c r="F4241" s="451" t="s">
        <v>1860</v>
      </c>
      <c r="G4241" s="452" t="s">
        <v>1436</v>
      </c>
      <c r="H4241" s="453">
        <v>748</v>
      </c>
      <c r="I4241" s="452" t="s">
        <v>1572</v>
      </c>
      <c r="J4241" s="455"/>
      <c r="K4241" s="452" t="s">
        <v>1533</v>
      </c>
      <c r="L4241" s="452" t="s">
        <v>1439</v>
      </c>
      <c r="M4241" s="452" t="s">
        <v>1452</v>
      </c>
      <c r="N4241" s="454">
        <v>44554</v>
      </c>
      <c r="O4241" s="452" t="s">
        <v>1534</v>
      </c>
      <c r="P4241" s="454">
        <v>44560</v>
      </c>
    </row>
    <row r="4242" spans="1:16" ht="21" x14ac:dyDescent="0.2">
      <c r="A4242" s="451" t="s">
        <v>2794</v>
      </c>
      <c r="B4242" s="451" t="s">
        <v>1708</v>
      </c>
      <c r="C4242" s="451" t="s">
        <v>1432</v>
      </c>
      <c r="D4242" s="451" t="s">
        <v>1433</v>
      </c>
      <c r="E4242" s="451" t="s">
        <v>1442</v>
      </c>
      <c r="F4242" s="451" t="s">
        <v>1747</v>
      </c>
      <c r="G4242" s="452" t="s">
        <v>1436</v>
      </c>
      <c r="H4242" s="453">
        <v>1500</v>
      </c>
      <c r="I4242" s="452" t="s">
        <v>1598</v>
      </c>
      <c r="J4242" s="452" t="s">
        <v>1438</v>
      </c>
      <c r="K4242" s="452" t="s">
        <v>1438</v>
      </c>
      <c r="L4242" s="452" t="s">
        <v>1439</v>
      </c>
      <c r="M4242" s="452" t="s">
        <v>1440</v>
      </c>
      <c r="N4242" s="454">
        <v>44315</v>
      </c>
      <c r="O4242" s="452" t="s">
        <v>1440</v>
      </c>
      <c r="P4242" s="454">
        <v>44468</v>
      </c>
    </row>
    <row r="4243" spans="1:16" ht="21" x14ac:dyDescent="0.2">
      <c r="A4243" s="451" t="s">
        <v>2794</v>
      </c>
      <c r="B4243" s="451" t="s">
        <v>1708</v>
      </c>
      <c r="C4243" s="451" t="s">
        <v>1432</v>
      </c>
      <c r="D4243" s="451" t="s">
        <v>1507</v>
      </c>
      <c r="E4243" s="451" t="s">
        <v>1434</v>
      </c>
      <c r="F4243" s="451" t="s">
        <v>1792</v>
      </c>
      <c r="G4243" s="452" t="s">
        <v>1436</v>
      </c>
      <c r="H4243" s="453">
        <v>2160</v>
      </c>
      <c r="I4243" s="452" t="s">
        <v>1707</v>
      </c>
      <c r="J4243" s="452" t="s">
        <v>1438</v>
      </c>
      <c r="K4243" s="452" t="s">
        <v>1438</v>
      </c>
      <c r="L4243" s="452" t="s">
        <v>1439</v>
      </c>
      <c r="M4243" s="452" t="s">
        <v>1440</v>
      </c>
      <c r="N4243" s="454">
        <v>44384</v>
      </c>
      <c r="O4243" s="452" t="s">
        <v>1440</v>
      </c>
      <c r="P4243" s="454">
        <v>44468</v>
      </c>
    </row>
    <row r="4244" spans="1:16" ht="21" x14ac:dyDescent="0.2">
      <c r="A4244" s="451" t="s">
        <v>2794</v>
      </c>
      <c r="B4244" s="451" t="s">
        <v>1708</v>
      </c>
      <c r="C4244" s="451" t="s">
        <v>1432</v>
      </c>
      <c r="D4244" s="451" t="s">
        <v>1531</v>
      </c>
      <c r="E4244" s="451" t="s">
        <v>1568</v>
      </c>
      <c r="F4244" s="451" t="s">
        <v>2255</v>
      </c>
      <c r="G4244" s="452" t="s">
        <v>1436</v>
      </c>
      <c r="H4244" s="453">
        <v>500</v>
      </c>
      <c r="I4244" s="452" t="s">
        <v>1627</v>
      </c>
      <c r="J4244" s="455"/>
      <c r="K4244" s="452" t="s">
        <v>1533</v>
      </c>
      <c r="L4244" s="452" t="s">
        <v>1439</v>
      </c>
      <c r="M4244" s="452" t="s">
        <v>1452</v>
      </c>
      <c r="N4244" s="454">
        <v>44496</v>
      </c>
      <c r="O4244" s="452" t="s">
        <v>1534</v>
      </c>
      <c r="P4244" s="454">
        <v>44497</v>
      </c>
    </row>
    <row r="4245" spans="1:16" ht="21" x14ac:dyDescent="0.2">
      <c r="A4245" s="451" t="s">
        <v>2794</v>
      </c>
      <c r="B4245" s="451" t="s">
        <v>1708</v>
      </c>
      <c r="C4245" s="451" t="s">
        <v>1432</v>
      </c>
      <c r="D4245" s="451" t="s">
        <v>1531</v>
      </c>
      <c r="E4245" s="451" t="s">
        <v>1628</v>
      </c>
      <c r="F4245" s="451" t="s">
        <v>2255</v>
      </c>
      <c r="G4245" s="452" t="s">
        <v>1436</v>
      </c>
      <c r="H4245" s="453">
        <v>118.13</v>
      </c>
      <c r="I4245" s="452" t="s">
        <v>1629</v>
      </c>
      <c r="J4245" s="455"/>
      <c r="K4245" s="452" t="s">
        <v>1533</v>
      </c>
      <c r="L4245" s="452" t="s">
        <v>1439</v>
      </c>
      <c r="M4245" s="452" t="s">
        <v>1452</v>
      </c>
      <c r="N4245" s="454">
        <v>44496</v>
      </c>
      <c r="O4245" s="452" t="s">
        <v>1534</v>
      </c>
      <c r="P4245" s="454">
        <v>44497</v>
      </c>
    </row>
    <row r="4246" spans="1:16" ht="21" x14ac:dyDescent="0.2">
      <c r="A4246" s="451" t="s">
        <v>2794</v>
      </c>
      <c r="B4246" s="451" t="s">
        <v>1575</v>
      </c>
      <c r="C4246" s="451" t="s">
        <v>1432</v>
      </c>
      <c r="D4246" s="451" t="s">
        <v>1507</v>
      </c>
      <c r="E4246" s="451" t="s">
        <v>1442</v>
      </c>
      <c r="F4246" s="451" t="s">
        <v>2795</v>
      </c>
      <c r="G4246" s="452" t="s">
        <v>1436</v>
      </c>
      <c r="H4246" s="453">
        <v>3146</v>
      </c>
      <c r="I4246" s="452" t="s">
        <v>1712</v>
      </c>
      <c r="J4246" s="452" t="s">
        <v>1438</v>
      </c>
      <c r="K4246" s="452" t="s">
        <v>1438</v>
      </c>
      <c r="L4246" s="452" t="s">
        <v>1439</v>
      </c>
      <c r="M4246" s="452" t="s">
        <v>1440</v>
      </c>
      <c r="N4246" s="454">
        <v>44399</v>
      </c>
      <c r="O4246" s="452" t="s">
        <v>1440</v>
      </c>
      <c r="P4246" s="454">
        <v>44468</v>
      </c>
    </row>
    <row r="4247" spans="1:16" ht="21" x14ac:dyDescent="0.2">
      <c r="A4247" s="451" t="s">
        <v>2794</v>
      </c>
      <c r="B4247" s="451" t="s">
        <v>1575</v>
      </c>
      <c r="C4247" s="451" t="s">
        <v>1432</v>
      </c>
      <c r="D4247" s="451" t="s">
        <v>1448</v>
      </c>
      <c r="E4247" s="451" t="s">
        <v>1460</v>
      </c>
      <c r="F4247" s="451" t="s">
        <v>2255</v>
      </c>
      <c r="G4247" s="452" t="s">
        <v>1436</v>
      </c>
      <c r="H4247" s="453">
        <v>2517</v>
      </c>
      <c r="I4247" s="452" t="s">
        <v>1462</v>
      </c>
      <c r="J4247" s="455"/>
      <c r="K4247" s="452" t="s">
        <v>1533</v>
      </c>
      <c r="L4247" s="452" t="s">
        <v>1439</v>
      </c>
      <c r="M4247" s="452" t="s">
        <v>1452</v>
      </c>
      <c r="N4247" s="454">
        <v>44550</v>
      </c>
      <c r="O4247" s="452" t="s">
        <v>1453</v>
      </c>
      <c r="P4247" s="454">
        <v>44553</v>
      </c>
    </row>
    <row r="4248" spans="1:16" ht="21" x14ac:dyDescent="0.2">
      <c r="A4248" s="451" t="s">
        <v>2794</v>
      </c>
      <c r="B4248" s="451" t="s">
        <v>1713</v>
      </c>
      <c r="C4248" s="451" t="s">
        <v>1432</v>
      </c>
      <c r="D4248" s="451" t="s">
        <v>1466</v>
      </c>
      <c r="E4248" s="451" t="s">
        <v>1434</v>
      </c>
      <c r="F4248" s="451" t="s">
        <v>2278</v>
      </c>
      <c r="G4248" s="452" t="s">
        <v>1436</v>
      </c>
      <c r="H4248" s="453">
        <v>6904</v>
      </c>
      <c r="I4248" s="452" t="s">
        <v>1676</v>
      </c>
      <c r="J4248" s="452" t="s">
        <v>1438</v>
      </c>
      <c r="K4248" s="452" t="s">
        <v>1438</v>
      </c>
      <c r="L4248" s="452" t="s">
        <v>1439</v>
      </c>
      <c r="M4248" s="452" t="s">
        <v>1440</v>
      </c>
      <c r="N4248" s="454">
        <v>44330</v>
      </c>
      <c r="O4248" s="452" t="s">
        <v>1440</v>
      </c>
      <c r="P4248" s="454">
        <v>44468</v>
      </c>
    </row>
    <row r="4249" spans="1:16" ht="21" x14ac:dyDescent="0.2">
      <c r="A4249" s="451" t="s">
        <v>2794</v>
      </c>
      <c r="B4249" s="451" t="s">
        <v>1713</v>
      </c>
      <c r="C4249" s="451" t="s">
        <v>1432</v>
      </c>
      <c r="D4249" s="451" t="s">
        <v>1507</v>
      </c>
      <c r="E4249" s="451" t="s">
        <v>1442</v>
      </c>
      <c r="F4249" s="451" t="s">
        <v>2416</v>
      </c>
      <c r="G4249" s="452" t="s">
        <v>1436</v>
      </c>
      <c r="H4249" s="453">
        <v>6410</v>
      </c>
      <c r="I4249" s="452" t="s">
        <v>1640</v>
      </c>
      <c r="J4249" s="452" t="s">
        <v>1438</v>
      </c>
      <c r="K4249" s="452" t="s">
        <v>1438</v>
      </c>
      <c r="L4249" s="452" t="s">
        <v>1439</v>
      </c>
      <c r="M4249" s="452" t="s">
        <v>1440</v>
      </c>
      <c r="N4249" s="454">
        <v>44384</v>
      </c>
      <c r="O4249" s="452" t="s">
        <v>1440</v>
      </c>
      <c r="P4249" s="454">
        <v>44468</v>
      </c>
    </row>
    <row r="4250" spans="1:16" ht="21" x14ac:dyDescent="0.2">
      <c r="A4250" s="451" t="s">
        <v>2794</v>
      </c>
      <c r="B4250" s="451" t="s">
        <v>1713</v>
      </c>
      <c r="C4250" s="451" t="s">
        <v>1432</v>
      </c>
      <c r="D4250" s="451" t="s">
        <v>1540</v>
      </c>
      <c r="E4250" s="451" t="s">
        <v>1677</v>
      </c>
      <c r="F4250" s="451" t="s">
        <v>2246</v>
      </c>
      <c r="G4250" s="452" t="s">
        <v>1436</v>
      </c>
      <c r="H4250" s="453">
        <v>9648</v>
      </c>
      <c r="I4250" s="452" t="s">
        <v>1678</v>
      </c>
      <c r="J4250" s="455"/>
      <c r="K4250" s="452" t="s">
        <v>1533</v>
      </c>
      <c r="L4250" s="452" t="s">
        <v>1439</v>
      </c>
      <c r="M4250" s="452" t="s">
        <v>1452</v>
      </c>
      <c r="N4250" s="454">
        <v>44525</v>
      </c>
      <c r="O4250" s="452" t="s">
        <v>1534</v>
      </c>
      <c r="P4250" s="454">
        <v>44525</v>
      </c>
    </row>
    <row r="4251" spans="1:16" ht="21" x14ac:dyDescent="0.2">
      <c r="A4251" s="451" t="s">
        <v>2794</v>
      </c>
      <c r="B4251" s="451" t="s">
        <v>1717</v>
      </c>
      <c r="C4251" s="451" t="s">
        <v>1432</v>
      </c>
      <c r="D4251" s="451" t="s">
        <v>1433</v>
      </c>
      <c r="E4251" s="451" t="s">
        <v>1434</v>
      </c>
      <c r="F4251" s="451" t="s">
        <v>2780</v>
      </c>
      <c r="G4251" s="452" t="s">
        <v>1436</v>
      </c>
      <c r="H4251" s="453">
        <v>14902</v>
      </c>
      <c r="I4251" s="452" t="s">
        <v>1654</v>
      </c>
      <c r="J4251" s="452" t="s">
        <v>1438</v>
      </c>
      <c r="K4251" s="452" t="s">
        <v>1438</v>
      </c>
      <c r="L4251" s="452" t="s">
        <v>1439</v>
      </c>
      <c r="M4251" s="452" t="s">
        <v>1440</v>
      </c>
      <c r="N4251" s="454">
        <v>44312</v>
      </c>
      <c r="O4251" s="452" t="s">
        <v>1440</v>
      </c>
      <c r="P4251" s="454">
        <v>44468</v>
      </c>
    </row>
    <row r="4252" spans="1:16" ht="21" x14ac:dyDescent="0.2">
      <c r="A4252" s="451" t="s">
        <v>2796</v>
      </c>
      <c r="B4252" s="451" t="s">
        <v>1463</v>
      </c>
      <c r="C4252" s="451" t="s">
        <v>1432</v>
      </c>
      <c r="D4252" s="451" t="s">
        <v>1433</v>
      </c>
      <c r="E4252" s="451" t="s">
        <v>1442</v>
      </c>
      <c r="F4252" s="451" t="s">
        <v>2115</v>
      </c>
      <c r="G4252" s="452" t="s">
        <v>1436</v>
      </c>
      <c r="H4252" s="453">
        <v>473746</v>
      </c>
      <c r="I4252" s="452" t="s">
        <v>1650</v>
      </c>
      <c r="J4252" s="452" t="s">
        <v>1438</v>
      </c>
      <c r="K4252" s="452" t="s">
        <v>1438</v>
      </c>
      <c r="L4252" s="452" t="s">
        <v>1439</v>
      </c>
      <c r="M4252" s="452" t="s">
        <v>1440</v>
      </c>
      <c r="N4252" s="454">
        <v>44309</v>
      </c>
      <c r="O4252" s="452" t="s">
        <v>1440</v>
      </c>
      <c r="P4252" s="454">
        <v>44468</v>
      </c>
    </row>
    <row r="4253" spans="1:16" ht="21" x14ac:dyDescent="0.2">
      <c r="A4253" s="451" t="s">
        <v>2796</v>
      </c>
      <c r="B4253" s="451" t="s">
        <v>1693</v>
      </c>
      <c r="C4253" s="451" t="s">
        <v>1432</v>
      </c>
      <c r="D4253" s="451" t="s">
        <v>1433</v>
      </c>
      <c r="E4253" s="451" t="s">
        <v>1442</v>
      </c>
      <c r="F4253" s="451" t="s">
        <v>2243</v>
      </c>
      <c r="G4253" s="452" t="s">
        <v>1436</v>
      </c>
      <c r="H4253" s="453">
        <v>15727</v>
      </c>
      <c r="I4253" s="452" t="s">
        <v>1648</v>
      </c>
      <c r="J4253" s="452" t="s">
        <v>1438</v>
      </c>
      <c r="K4253" s="452" t="s">
        <v>1438</v>
      </c>
      <c r="L4253" s="452" t="s">
        <v>1439</v>
      </c>
      <c r="M4253" s="452" t="s">
        <v>1440</v>
      </c>
      <c r="N4253" s="454">
        <v>44309</v>
      </c>
      <c r="O4253" s="452" t="s">
        <v>1440</v>
      </c>
      <c r="P4253" s="454">
        <v>44468</v>
      </c>
    </row>
    <row r="4254" spans="1:16" ht="21" x14ac:dyDescent="0.2">
      <c r="A4254" s="451" t="s">
        <v>2796</v>
      </c>
      <c r="B4254" s="451" t="s">
        <v>1695</v>
      </c>
      <c r="C4254" s="451" t="s">
        <v>1432</v>
      </c>
      <c r="D4254" s="451" t="s">
        <v>1466</v>
      </c>
      <c r="E4254" s="451" t="s">
        <v>1434</v>
      </c>
      <c r="F4254" s="451" t="s">
        <v>2082</v>
      </c>
      <c r="G4254" s="452" t="s">
        <v>1436</v>
      </c>
      <c r="H4254" s="453">
        <v>83746.75</v>
      </c>
      <c r="I4254" s="452" t="s">
        <v>1655</v>
      </c>
      <c r="J4254" s="452" t="s">
        <v>1438</v>
      </c>
      <c r="K4254" s="452" t="s">
        <v>1438</v>
      </c>
      <c r="L4254" s="452" t="s">
        <v>1439</v>
      </c>
      <c r="M4254" s="452" t="s">
        <v>1440</v>
      </c>
      <c r="N4254" s="454">
        <v>44341</v>
      </c>
      <c r="O4254" s="452" t="s">
        <v>1440</v>
      </c>
      <c r="P4254" s="454">
        <v>44468</v>
      </c>
    </row>
    <row r="4255" spans="1:16" ht="21" x14ac:dyDescent="0.2">
      <c r="A4255" s="451" t="s">
        <v>2796</v>
      </c>
      <c r="B4255" s="451" t="s">
        <v>1697</v>
      </c>
      <c r="C4255" s="451" t="s">
        <v>1432</v>
      </c>
      <c r="D4255" s="451" t="s">
        <v>1433</v>
      </c>
      <c r="E4255" s="451" t="s">
        <v>1442</v>
      </c>
      <c r="F4255" s="451" t="s">
        <v>2680</v>
      </c>
      <c r="G4255" s="452" t="s">
        <v>1436</v>
      </c>
      <c r="H4255" s="453">
        <v>5683</v>
      </c>
      <c r="I4255" s="452" t="s">
        <v>1670</v>
      </c>
      <c r="J4255" s="452" t="s">
        <v>1438</v>
      </c>
      <c r="K4255" s="452" t="s">
        <v>1438</v>
      </c>
      <c r="L4255" s="452" t="s">
        <v>1439</v>
      </c>
      <c r="M4255" s="452" t="s">
        <v>1440</v>
      </c>
      <c r="N4255" s="454">
        <v>44309</v>
      </c>
      <c r="O4255" s="452" t="s">
        <v>1440</v>
      </c>
      <c r="P4255" s="454">
        <v>44468</v>
      </c>
    </row>
    <row r="4256" spans="1:16" ht="21" x14ac:dyDescent="0.2">
      <c r="A4256" s="451" t="s">
        <v>2796</v>
      </c>
      <c r="B4256" s="451" t="s">
        <v>1697</v>
      </c>
      <c r="C4256" s="451" t="s">
        <v>1432</v>
      </c>
      <c r="D4256" s="451" t="s">
        <v>1466</v>
      </c>
      <c r="E4256" s="451" t="s">
        <v>1434</v>
      </c>
      <c r="F4256" s="451" t="s">
        <v>2491</v>
      </c>
      <c r="G4256" s="452" t="s">
        <v>1436</v>
      </c>
      <c r="H4256" s="453">
        <v>2909</v>
      </c>
      <c r="I4256" s="452" t="s">
        <v>1488</v>
      </c>
      <c r="J4256" s="452" t="s">
        <v>1438</v>
      </c>
      <c r="K4256" s="452" t="s">
        <v>1438</v>
      </c>
      <c r="L4256" s="452" t="s">
        <v>1439</v>
      </c>
      <c r="M4256" s="452" t="s">
        <v>1440</v>
      </c>
      <c r="N4256" s="454">
        <v>44342</v>
      </c>
      <c r="O4256" s="452" t="s">
        <v>1440</v>
      </c>
      <c r="P4256" s="454">
        <v>44468</v>
      </c>
    </row>
    <row r="4257" spans="1:16" ht="21" x14ac:dyDescent="0.2">
      <c r="A4257" s="451" t="s">
        <v>2796</v>
      </c>
      <c r="B4257" s="451" t="s">
        <v>1697</v>
      </c>
      <c r="C4257" s="451" t="s">
        <v>1432</v>
      </c>
      <c r="D4257" s="451" t="s">
        <v>1448</v>
      </c>
      <c r="E4257" s="451" t="s">
        <v>1544</v>
      </c>
      <c r="F4257" s="451" t="s">
        <v>1997</v>
      </c>
      <c r="G4257" s="452" t="s">
        <v>1436</v>
      </c>
      <c r="H4257" s="453">
        <v>4267</v>
      </c>
      <c r="I4257" s="452" t="s">
        <v>1564</v>
      </c>
      <c r="J4257" s="455"/>
      <c r="K4257" s="452" t="s">
        <v>1533</v>
      </c>
      <c r="L4257" s="452" t="s">
        <v>1439</v>
      </c>
      <c r="M4257" s="452" t="s">
        <v>1452</v>
      </c>
      <c r="N4257" s="454">
        <v>44539</v>
      </c>
      <c r="O4257" s="452" t="s">
        <v>1453</v>
      </c>
      <c r="P4257" s="454">
        <v>44544</v>
      </c>
    </row>
    <row r="4258" spans="1:16" ht="21" x14ac:dyDescent="0.2">
      <c r="A4258" s="451" t="s">
        <v>2796</v>
      </c>
      <c r="B4258" s="451" t="s">
        <v>1703</v>
      </c>
      <c r="C4258" s="451" t="s">
        <v>1432</v>
      </c>
      <c r="D4258" s="451" t="s">
        <v>1491</v>
      </c>
      <c r="E4258" s="451" t="s">
        <v>1442</v>
      </c>
      <c r="F4258" s="451" t="s">
        <v>2043</v>
      </c>
      <c r="G4258" s="452" t="s">
        <v>1436</v>
      </c>
      <c r="H4258" s="453">
        <v>3550</v>
      </c>
      <c r="I4258" s="452" t="s">
        <v>1613</v>
      </c>
      <c r="J4258" s="452" t="s">
        <v>1438</v>
      </c>
      <c r="K4258" s="452" t="s">
        <v>1438</v>
      </c>
      <c r="L4258" s="452" t="s">
        <v>1439</v>
      </c>
      <c r="M4258" s="452" t="s">
        <v>1440</v>
      </c>
      <c r="N4258" s="454">
        <v>44370</v>
      </c>
      <c r="O4258" s="452" t="s">
        <v>1440</v>
      </c>
      <c r="P4258" s="454">
        <v>44468</v>
      </c>
    </row>
    <row r="4259" spans="1:16" ht="21" x14ac:dyDescent="0.2">
      <c r="A4259" s="451" t="s">
        <v>2796</v>
      </c>
      <c r="B4259" s="451" t="s">
        <v>1703</v>
      </c>
      <c r="C4259" s="451" t="s">
        <v>1432</v>
      </c>
      <c r="D4259" s="451" t="s">
        <v>1507</v>
      </c>
      <c r="E4259" s="451" t="s">
        <v>1442</v>
      </c>
      <c r="F4259" s="451" t="s">
        <v>2098</v>
      </c>
      <c r="G4259" s="452" t="s">
        <v>1436</v>
      </c>
      <c r="H4259" s="453">
        <v>-3550</v>
      </c>
      <c r="I4259" s="452" t="s">
        <v>1707</v>
      </c>
      <c r="J4259" s="452" t="s">
        <v>1438</v>
      </c>
      <c r="K4259" s="452" t="s">
        <v>1438</v>
      </c>
      <c r="L4259" s="452" t="s">
        <v>1439</v>
      </c>
      <c r="M4259" s="452" t="s">
        <v>1440</v>
      </c>
      <c r="N4259" s="454">
        <v>44384</v>
      </c>
      <c r="O4259" s="452" t="s">
        <v>1440</v>
      </c>
      <c r="P4259" s="454">
        <v>44468</v>
      </c>
    </row>
    <row r="4260" spans="1:16" ht="21" x14ac:dyDescent="0.2">
      <c r="A4260" s="451" t="s">
        <v>2796</v>
      </c>
      <c r="B4260" s="451" t="s">
        <v>1758</v>
      </c>
      <c r="C4260" s="451" t="s">
        <v>1432</v>
      </c>
      <c r="D4260" s="451" t="s">
        <v>1448</v>
      </c>
      <c r="E4260" s="451" t="s">
        <v>1570</v>
      </c>
      <c r="F4260" s="451" t="s">
        <v>1984</v>
      </c>
      <c r="G4260" s="452" t="s">
        <v>1436</v>
      </c>
      <c r="H4260" s="453">
        <v>3741</v>
      </c>
      <c r="I4260" s="452" t="s">
        <v>1572</v>
      </c>
      <c r="J4260" s="455"/>
      <c r="K4260" s="452" t="s">
        <v>1533</v>
      </c>
      <c r="L4260" s="452" t="s">
        <v>1439</v>
      </c>
      <c r="M4260" s="452" t="s">
        <v>1452</v>
      </c>
      <c r="N4260" s="454">
        <v>44554</v>
      </c>
      <c r="O4260" s="452" t="s">
        <v>1534</v>
      </c>
      <c r="P4260" s="454">
        <v>44560</v>
      </c>
    </row>
    <row r="4261" spans="1:16" ht="21" x14ac:dyDescent="0.2">
      <c r="A4261" s="451" t="s">
        <v>2796</v>
      </c>
      <c r="B4261" s="451" t="s">
        <v>1708</v>
      </c>
      <c r="C4261" s="451" t="s">
        <v>1432</v>
      </c>
      <c r="D4261" s="451" t="s">
        <v>1507</v>
      </c>
      <c r="E4261" s="451" t="s">
        <v>1442</v>
      </c>
      <c r="F4261" s="451" t="s">
        <v>1780</v>
      </c>
      <c r="G4261" s="452" t="s">
        <v>1436</v>
      </c>
      <c r="H4261" s="453">
        <v>3550</v>
      </c>
      <c r="I4261" s="452" t="s">
        <v>1707</v>
      </c>
      <c r="J4261" s="452" t="s">
        <v>1438</v>
      </c>
      <c r="K4261" s="452" t="s">
        <v>1438</v>
      </c>
      <c r="L4261" s="452" t="s">
        <v>1439</v>
      </c>
      <c r="M4261" s="452" t="s">
        <v>1440</v>
      </c>
      <c r="N4261" s="454">
        <v>44384</v>
      </c>
      <c r="O4261" s="452" t="s">
        <v>1440</v>
      </c>
      <c r="P4261" s="454">
        <v>44468</v>
      </c>
    </row>
    <row r="4262" spans="1:16" ht="21" x14ac:dyDescent="0.2">
      <c r="A4262" s="451" t="s">
        <v>2796</v>
      </c>
      <c r="B4262" s="451" t="s">
        <v>1708</v>
      </c>
      <c r="C4262" s="451" t="s">
        <v>1432</v>
      </c>
      <c r="D4262" s="451" t="s">
        <v>1531</v>
      </c>
      <c r="E4262" s="451" t="s">
        <v>1568</v>
      </c>
      <c r="F4262" s="451" t="s">
        <v>2246</v>
      </c>
      <c r="G4262" s="452" t="s">
        <v>1436</v>
      </c>
      <c r="H4262" s="453">
        <v>500</v>
      </c>
      <c r="I4262" s="452" t="s">
        <v>1627</v>
      </c>
      <c r="J4262" s="455"/>
      <c r="K4262" s="452" t="s">
        <v>1533</v>
      </c>
      <c r="L4262" s="452" t="s">
        <v>1439</v>
      </c>
      <c r="M4262" s="452" t="s">
        <v>1452</v>
      </c>
      <c r="N4262" s="454">
        <v>44496</v>
      </c>
      <c r="O4262" s="452" t="s">
        <v>1534</v>
      </c>
      <c r="P4262" s="454">
        <v>44497</v>
      </c>
    </row>
    <row r="4263" spans="1:16" ht="21" x14ac:dyDescent="0.2">
      <c r="A4263" s="451" t="s">
        <v>2796</v>
      </c>
      <c r="B4263" s="451" t="s">
        <v>1708</v>
      </c>
      <c r="C4263" s="451" t="s">
        <v>1432</v>
      </c>
      <c r="D4263" s="451" t="s">
        <v>1531</v>
      </c>
      <c r="E4263" s="451" t="s">
        <v>1628</v>
      </c>
      <c r="F4263" s="451" t="s">
        <v>2246</v>
      </c>
      <c r="G4263" s="452" t="s">
        <v>1436</v>
      </c>
      <c r="H4263" s="453">
        <v>177.19</v>
      </c>
      <c r="I4263" s="452" t="s">
        <v>1629</v>
      </c>
      <c r="J4263" s="455"/>
      <c r="K4263" s="452" t="s">
        <v>1533</v>
      </c>
      <c r="L4263" s="452" t="s">
        <v>1439</v>
      </c>
      <c r="M4263" s="452" t="s">
        <v>1452</v>
      </c>
      <c r="N4263" s="454">
        <v>44496</v>
      </c>
      <c r="O4263" s="452" t="s">
        <v>1534</v>
      </c>
      <c r="P4263" s="454">
        <v>44497</v>
      </c>
    </row>
    <row r="4264" spans="1:16" ht="21" x14ac:dyDescent="0.2">
      <c r="A4264" s="451" t="s">
        <v>2796</v>
      </c>
      <c r="B4264" s="451" t="s">
        <v>1575</v>
      </c>
      <c r="C4264" s="451" t="s">
        <v>1432</v>
      </c>
      <c r="D4264" s="451" t="s">
        <v>1507</v>
      </c>
      <c r="E4264" s="451" t="s">
        <v>1442</v>
      </c>
      <c r="F4264" s="451" t="s">
        <v>2164</v>
      </c>
      <c r="G4264" s="452" t="s">
        <v>1436</v>
      </c>
      <c r="H4264" s="453">
        <v>2802</v>
      </c>
      <c r="I4264" s="452" t="s">
        <v>1712</v>
      </c>
      <c r="J4264" s="452" t="s">
        <v>1438</v>
      </c>
      <c r="K4264" s="452" t="s">
        <v>1438</v>
      </c>
      <c r="L4264" s="452" t="s">
        <v>1439</v>
      </c>
      <c r="M4264" s="452" t="s">
        <v>1440</v>
      </c>
      <c r="N4264" s="454">
        <v>44399</v>
      </c>
      <c r="O4264" s="452" t="s">
        <v>1440</v>
      </c>
      <c r="P4264" s="454">
        <v>44468</v>
      </c>
    </row>
    <row r="4265" spans="1:16" ht="21" x14ac:dyDescent="0.2">
      <c r="A4265" s="451" t="s">
        <v>2796</v>
      </c>
      <c r="B4265" s="451" t="s">
        <v>1575</v>
      </c>
      <c r="C4265" s="451" t="s">
        <v>1432</v>
      </c>
      <c r="D4265" s="451" t="s">
        <v>1448</v>
      </c>
      <c r="E4265" s="451" t="s">
        <v>1460</v>
      </c>
      <c r="F4265" s="451" t="s">
        <v>2246</v>
      </c>
      <c r="G4265" s="452" t="s">
        <v>1436</v>
      </c>
      <c r="H4265" s="453">
        <v>2242</v>
      </c>
      <c r="I4265" s="452" t="s">
        <v>1462</v>
      </c>
      <c r="J4265" s="455"/>
      <c r="K4265" s="452" t="s">
        <v>1533</v>
      </c>
      <c r="L4265" s="452" t="s">
        <v>1439</v>
      </c>
      <c r="M4265" s="452" t="s">
        <v>1452</v>
      </c>
      <c r="N4265" s="454">
        <v>44550</v>
      </c>
      <c r="O4265" s="452" t="s">
        <v>1453</v>
      </c>
      <c r="P4265" s="454">
        <v>44553</v>
      </c>
    </row>
    <row r="4266" spans="1:16" ht="21" x14ac:dyDescent="0.2">
      <c r="A4266" s="451" t="s">
        <v>2796</v>
      </c>
      <c r="B4266" s="451" t="s">
        <v>1713</v>
      </c>
      <c r="C4266" s="451" t="s">
        <v>1432</v>
      </c>
      <c r="D4266" s="451" t="s">
        <v>1466</v>
      </c>
      <c r="E4266" s="451" t="s">
        <v>1434</v>
      </c>
      <c r="F4266" s="451" t="s">
        <v>2358</v>
      </c>
      <c r="G4266" s="452" t="s">
        <v>1436</v>
      </c>
      <c r="H4266" s="453">
        <v>7046</v>
      </c>
      <c r="I4266" s="452" t="s">
        <v>1676</v>
      </c>
      <c r="J4266" s="452" t="s">
        <v>1438</v>
      </c>
      <c r="K4266" s="452" t="s">
        <v>1438</v>
      </c>
      <c r="L4266" s="452" t="s">
        <v>1439</v>
      </c>
      <c r="M4266" s="452" t="s">
        <v>1440</v>
      </c>
      <c r="N4266" s="454">
        <v>44330</v>
      </c>
      <c r="O4266" s="452" t="s">
        <v>1440</v>
      </c>
      <c r="P4266" s="454">
        <v>44468</v>
      </c>
    </row>
    <row r="4267" spans="1:16" ht="21" x14ac:dyDescent="0.2">
      <c r="A4267" s="451" t="s">
        <v>2796</v>
      </c>
      <c r="B4267" s="451" t="s">
        <v>1713</v>
      </c>
      <c r="C4267" s="451" t="s">
        <v>1432</v>
      </c>
      <c r="D4267" s="451" t="s">
        <v>1507</v>
      </c>
      <c r="E4267" s="451" t="s">
        <v>1442</v>
      </c>
      <c r="F4267" s="451" t="s">
        <v>2672</v>
      </c>
      <c r="G4267" s="452" t="s">
        <v>1436</v>
      </c>
      <c r="H4267" s="453">
        <v>20211</v>
      </c>
      <c r="I4267" s="452" t="s">
        <v>1640</v>
      </c>
      <c r="J4267" s="452" t="s">
        <v>1438</v>
      </c>
      <c r="K4267" s="452" t="s">
        <v>1438</v>
      </c>
      <c r="L4267" s="452" t="s">
        <v>1439</v>
      </c>
      <c r="M4267" s="452" t="s">
        <v>1440</v>
      </c>
      <c r="N4267" s="454">
        <v>44384</v>
      </c>
      <c r="O4267" s="452" t="s">
        <v>1440</v>
      </c>
      <c r="P4267" s="454">
        <v>44468</v>
      </c>
    </row>
    <row r="4268" spans="1:16" ht="21" x14ac:dyDescent="0.2">
      <c r="A4268" s="451" t="s">
        <v>2796</v>
      </c>
      <c r="B4268" s="451" t="s">
        <v>1713</v>
      </c>
      <c r="C4268" s="451" t="s">
        <v>1432</v>
      </c>
      <c r="D4268" s="451" t="s">
        <v>1540</v>
      </c>
      <c r="E4268" s="451" t="s">
        <v>1677</v>
      </c>
      <c r="F4268" s="451" t="s">
        <v>2590</v>
      </c>
      <c r="G4268" s="452" t="s">
        <v>1436</v>
      </c>
      <c r="H4268" s="453">
        <v>9858</v>
      </c>
      <c r="I4268" s="452" t="s">
        <v>1678</v>
      </c>
      <c r="J4268" s="455"/>
      <c r="K4268" s="452" t="s">
        <v>1533</v>
      </c>
      <c r="L4268" s="452" t="s">
        <v>1439</v>
      </c>
      <c r="M4268" s="452" t="s">
        <v>1452</v>
      </c>
      <c r="N4268" s="454">
        <v>44525</v>
      </c>
      <c r="O4268" s="452" t="s">
        <v>1534</v>
      </c>
      <c r="P4268" s="454">
        <v>44525</v>
      </c>
    </row>
    <row r="4269" spans="1:16" ht="21" x14ac:dyDescent="0.2">
      <c r="A4269" s="451" t="s">
        <v>2796</v>
      </c>
      <c r="B4269" s="451" t="s">
        <v>1717</v>
      </c>
      <c r="C4269" s="451" t="s">
        <v>1432</v>
      </c>
      <c r="D4269" s="451" t="s">
        <v>1433</v>
      </c>
      <c r="E4269" s="451" t="s">
        <v>1442</v>
      </c>
      <c r="F4269" s="451" t="s">
        <v>2458</v>
      </c>
      <c r="G4269" s="452" t="s">
        <v>1436</v>
      </c>
      <c r="H4269" s="453">
        <v>36640</v>
      </c>
      <c r="I4269" s="452" t="s">
        <v>1654</v>
      </c>
      <c r="J4269" s="452" t="s">
        <v>1438</v>
      </c>
      <c r="K4269" s="452" t="s">
        <v>1438</v>
      </c>
      <c r="L4269" s="452" t="s">
        <v>1439</v>
      </c>
      <c r="M4269" s="452" t="s">
        <v>1440</v>
      </c>
      <c r="N4269" s="454">
        <v>44312</v>
      </c>
      <c r="O4269" s="452" t="s">
        <v>1440</v>
      </c>
      <c r="P4269" s="454">
        <v>44468</v>
      </c>
    </row>
    <row r="4270" spans="1:16" ht="21" x14ac:dyDescent="0.2">
      <c r="A4270" s="451" t="s">
        <v>2797</v>
      </c>
      <c r="B4270" s="451" t="s">
        <v>1463</v>
      </c>
      <c r="C4270" s="451" t="s">
        <v>1432</v>
      </c>
      <c r="D4270" s="451" t="s">
        <v>1433</v>
      </c>
      <c r="E4270" s="451" t="s">
        <v>1442</v>
      </c>
      <c r="F4270" s="451" t="s">
        <v>2217</v>
      </c>
      <c r="G4270" s="452" t="s">
        <v>1436</v>
      </c>
      <c r="H4270" s="453">
        <v>1526350</v>
      </c>
      <c r="I4270" s="452" t="s">
        <v>1650</v>
      </c>
      <c r="J4270" s="452" t="s">
        <v>1438</v>
      </c>
      <c r="K4270" s="452" t="s">
        <v>1438</v>
      </c>
      <c r="L4270" s="452" t="s">
        <v>1439</v>
      </c>
      <c r="M4270" s="452" t="s">
        <v>1440</v>
      </c>
      <c r="N4270" s="454">
        <v>44309</v>
      </c>
      <c r="O4270" s="452" t="s">
        <v>1440</v>
      </c>
      <c r="P4270" s="454">
        <v>44468</v>
      </c>
    </row>
    <row r="4271" spans="1:16" x14ac:dyDescent="0.2">
      <c r="A4271" s="451" t="s">
        <v>2797</v>
      </c>
      <c r="B4271" s="451" t="s">
        <v>1693</v>
      </c>
      <c r="C4271" s="451" t="s">
        <v>1432</v>
      </c>
      <c r="D4271" s="451" t="s">
        <v>1433</v>
      </c>
      <c r="E4271" s="451" t="s">
        <v>1442</v>
      </c>
      <c r="F4271" s="451" t="s">
        <v>2195</v>
      </c>
      <c r="G4271" s="452" t="s">
        <v>1436</v>
      </c>
      <c r="H4271" s="453">
        <v>52000</v>
      </c>
      <c r="I4271" s="452" t="s">
        <v>1648</v>
      </c>
      <c r="J4271" s="452" t="s">
        <v>1438</v>
      </c>
      <c r="K4271" s="452" t="s">
        <v>1438</v>
      </c>
      <c r="L4271" s="452" t="s">
        <v>1439</v>
      </c>
      <c r="M4271" s="452" t="s">
        <v>1440</v>
      </c>
      <c r="N4271" s="454">
        <v>44309</v>
      </c>
      <c r="O4271" s="452" t="s">
        <v>1440</v>
      </c>
      <c r="P4271" s="454">
        <v>44468</v>
      </c>
    </row>
    <row r="4272" spans="1:16" x14ac:dyDescent="0.2">
      <c r="A4272" s="451" t="s">
        <v>2797</v>
      </c>
      <c r="B4272" s="451" t="s">
        <v>1695</v>
      </c>
      <c r="C4272" s="451" t="s">
        <v>1432</v>
      </c>
      <c r="D4272" s="451" t="s">
        <v>1466</v>
      </c>
      <c r="E4272" s="451" t="s">
        <v>1434</v>
      </c>
      <c r="F4272" s="451" t="s">
        <v>1612</v>
      </c>
      <c r="G4272" s="452" t="s">
        <v>1436</v>
      </c>
      <c r="H4272" s="453">
        <v>180612.08</v>
      </c>
      <c r="I4272" s="452" t="s">
        <v>1655</v>
      </c>
      <c r="J4272" s="452" t="s">
        <v>1438</v>
      </c>
      <c r="K4272" s="452" t="s">
        <v>1438</v>
      </c>
      <c r="L4272" s="452" t="s">
        <v>1439</v>
      </c>
      <c r="M4272" s="452" t="s">
        <v>1440</v>
      </c>
      <c r="N4272" s="454">
        <v>44341</v>
      </c>
      <c r="O4272" s="452" t="s">
        <v>1440</v>
      </c>
      <c r="P4272" s="454">
        <v>44468</v>
      </c>
    </row>
    <row r="4273" spans="1:16" x14ac:dyDescent="0.2">
      <c r="A4273" s="451" t="s">
        <v>2797</v>
      </c>
      <c r="B4273" s="451" t="s">
        <v>1697</v>
      </c>
      <c r="C4273" s="451" t="s">
        <v>1432</v>
      </c>
      <c r="D4273" s="451" t="s">
        <v>1433</v>
      </c>
      <c r="E4273" s="451" t="s">
        <v>1442</v>
      </c>
      <c r="F4273" s="451" t="s">
        <v>2073</v>
      </c>
      <c r="G4273" s="452" t="s">
        <v>1436</v>
      </c>
      <c r="H4273" s="453">
        <v>53414</v>
      </c>
      <c r="I4273" s="452" t="s">
        <v>1670</v>
      </c>
      <c r="J4273" s="452" t="s">
        <v>1438</v>
      </c>
      <c r="K4273" s="452" t="s">
        <v>1438</v>
      </c>
      <c r="L4273" s="452" t="s">
        <v>1439</v>
      </c>
      <c r="M4273" s="452" t="s">
        <v>1440</v>
      </c>
      <c r="N4273" s="454">
        <v>44309</v>
      </c>
      <c r="O4273" s="452" t="s">
        <v>1440</v>
      </c>
      <c r="P4273" s="454">
        <v>44468</v>
      </c>
    </row>
    <row r="4274" spans="1:16" x14ac:dyDescent="0.2">
      <c r="A4274" s="451" t="s">
        <v>2797</v>
      </c>
      <c r="B4274" s="451" t="s">
        <v>1697</v>
      </c>
      <c r="C4274" s="451" t="s">
        <v>1432</v>
      </c>
      <c r="D4274" s="451" t="s">
        <v>1466</v>
      </c>
      <c r="E4274" s="451" t="s">
        <v>1434</v>
      </c>
      <c r="F4274" s="451" t="s">
        <v>2073</v>
      </c>
      <c r="G4274" s="452" t="s">
        <v>1436</v>
      </c>
      <c r="H4274" s="453">
        <v>2864</v>
      </c>
      <c r="I4274" s="452" t="s">
        <v>1488</v>
      </c>
      <c r="J4274" s="452" t="s">
        <v>1438</v>
      </c>
      <c r="K4274" s="452" t="s">
        <v>1438</v>
      </c>
      <c r="L4274" s="452" t="s">
        <v>1439</v>
      </c>
      <c r="M4274" s="452" t="s">
        <v>1440</v>
      </c>
      <c r="N4274" s="454">
        <v>44342</v>
      </c>
      <c r="O4274" s="452" t="s">
        <v>1440</v>
      </c>
      <c r="P4274" s="454">
        <v>44468</v>
      </c>
    </row>
    <row r="4275" spans="1:16" x14ac:dyDescent="0.2">
      <c r="A4275" s="451" t="s">
        <v>2797</v>
      </c>
      <c r="B4275" s="451" t="s">
        <v>1697</v>
      </c>
      <c r="C4275" s="451" t="s">
        <v>1432</v>
      </c>
      <c r="D4275" s="451" t="s">
        <v>1515</v>
      </c>
      <c r="E4275" s="451" t="s">
        <v>1442</v>
      </c>
      <c r="F4275" s="451" t="s">
        <v>2307</v>
      </c>
      <c r="G4275" s="452" t="s">
        <v>1436</v>
      </c>
      <c r="H4275" s="453">
        <v>2040</v>
      </c>
      <c r="I4275" s="452" t="s">
        <v>1522</v>
      </c>
      <c r="J4275" s="452" t="s">
        <v>1438</v>
      </c>
      <c r="K4275" s="452" t="s">
        <v>1438</v>
      </c>
      <c r="L4275" s="452" t="s">
        <v>1439</v>
      </c>
      <c r="M4275" s="452" t="s">
        <v>1440</v>
      </c>
      <c r="N4275" s="454">
        <v>44294</v>
      </c>
      <c r="O4275" s="452" t="s">
        <v>1440</v>
      </c>
      <c r="P4275" s="454">
        <v>44468</v>
      </c>
    </row>
    <row r="4276" spans="1:16" x14ac:dyDescent="0.2">
      <c r="A4276" s="451" t="s">
        <v>2797</v>
      </c>
      <c r="B4276" s="451" t="s">
        <v>1697</v>
      </c>
      <c r="C4276" s="451" t="s">
        <v>1432</v>
      </c>
      <c r="D4276" s="451" t="s">
        <v>1448</v>
      </c>
      <c r="E4276" s="451" t="s">
        <v>1544</v>
      </c>
      <c r="F4276" s="451" t="s">
        <v>1565</v>
      </c>
      <c r="G4276" s="452" t="s">
        <v>1436</v>
      </c>
      <c r="H4276" s="453">
        <v>15511</v>
      </c>
      <c r="I4276" s="452" t="s">
        <v>1564</v>
      </c>
      <c r="J4276" s="455"/>
      <c r="K4276" s="452" t="s">
        <v>1533</v>
      </c>
      <c r="L4276" s="452" t="s">
        <v>1439</v>
      </c>
      <c r="M4276" s="452" t="s">
        <v>1452</v>
      </c>
      <c r="N4276" s="454">
        <v>44539</v>
      </c>
      <c r="O4276" s="452" t="s">
        <v>1453</v>
      </c>
      <c r="P4276" s="454">
        <v>44544</v>
      </c>
    </row>
    <row r="4277" spans="1:16" ht="21" x14ac:dyDescent="0.2">
      <c r="A4277" s="451" t="s">
        <v>2797</v>
      </c>
      <c r="B4277" s="451" t="s">
        <v>1703</v>
      </c>
      <c r="C4277" s="451" t="s">
        <v>1432</v>
      </c>
      <c r="D4277" s="451" t="s">
        <v>1491</v>
      </c>
      <c r="E4277" s="451" t="s">
        <v>1442</v>
      </c>
      <c r="F4277" s="451" t="s">
        <v>1745</v>
      </c>
      <c r="G4277" s="452" t="s">
        <v>1436</v>
      </c>
      <c r="H4277" s="453">
        <v>12960</v>
      </c>
      <c r="I4277" s="452" t="s">
        <v>1613</v>
      </c>
      <c r="J4277" s="452" t="s">
        <v>1438</v>
      </c>
      <c r="K4277" s="452" t="s">
        <v>1438</v>
      </c>
      <c r="L4277" s="452" t="s">
        <v>1439</v>
      </c>
      <c r="M4277" s="452" t="s">
        <v>1440</v>
      </c>
      <c r="N4277" s="454">
        <v>44370</v>
      </c>
      <c r="O4277" s="452" t="s">
        <v>1440</v>
      </c>
      <c r="P4277" s="454">
        <v>44468</v>
      </c>
    </row>
    <row r="4278" spans="1:16" ht="21" x14ac:dyDescent="0.2">
      <c r="A4278" s="451" t="s">
        <v>2797</v>
      </c>
      <c r="B4278" s="451" t="s">
        <v>1703</v>
      </c>
      <c r="C4278" s="451" t="s">
        <v>1432</v>
      </c>
      <c r="D4278" s="451" t="s">
        <v>1507</v>
      </c>
      <c r="E4278" s="451" t="s">
        <v>1434</v>
      </c>
      <c r="F4278" s="451" t="s">
        <v>2228</v>
      </c>
      <c r="G4278" s="452" t="s">
        <v>1436</v>
      </c>
      <c r="H4278" s="453">
        <v>-12960</v>
      </c>
      <c r="I4278" s="452" t="s">
        <v>1707</v>
      </c>
      <c r="J4278" s="452" t="s">
        <v>1438</v>
      </c>
      <c r="K4278" s="452" t="s">
        <v>1438</v>
      </c>
      <c r="L4278" s="452" t="s">
        <v>1439</v>
      </c>
      <c r="M4278" s="452" t="s">
        <v>1440</v>
      </c>
      <c r="N4278" s="454">
        <v>44384</v>
      </c>
      <c r="O4278" s="452" t="s">
        <v>1440</v>
      </c>
      <c r="P4278" s="454">
        <v>44468</v>
      </c>
    </row>
    <row r="4279" spans="1:16" x14ac:dyDescent="0.2">
      <c r="A4279" s="451" t="s">
        <v>2797</v>
      </c>
      <c r="B4279" s="451" t="s">
        <v>1708</v>
      </c>
      <c r="C4279" s="451" t="s">
        <v>1432</v>
      </c>
      <c r="D4279" s="451" t="s">
        <v>1507</v>
      </c>
      <c r="E4279" s="451" t="s">
        <v>1442</v>
      </c>
      <c r="F4279" s="451" t="s">
        <v>2798</v>
      </c>
      <c r="G4279" s="452" t="s">
        <v>1436</v>
      </c>
      <c r="H4279" s="453">
        <v>12960</v>
      </c>
      <c r="I4279" s="452" t="s">
        <v>1707</v>
      </c>
      <c r="J4279" s="452" t="s">
        <v>1438</v>
      </c>
      <c r="K4279" s="452" t="s">
        <v>1438</v>
      </c>
      <c r="L4279" s="452" t="s">
        <v>1439</v>
      </c>
      <c r="M4279" s="452" t="s">
        <v>1440</v>
      </c>
      <c r="N4279" s="454">
        <v>44384</v>
      </c>
      <c r="O4279" s="452" t="s">
        <v>1440</v>
      </c>
      <c r="P4279" s="454">
        <v>44468</v>
      </c>
    </row>
    <row r="4280" spans="1:16" ht="21" x14ac:dyDescent="0.2">
      <c r="A4280" s="451" t="s">
        <v>2797</v>
      </c>
      <c r="B4280" s="451" t="s">
        <v>1708</v>
      </c>
      <c r="C4280" s="451" t="s">
        <v>1432</v>
      </c>
      <c r="D4280" s="451" t="s">
        <v>1531</v>
      </c>
      <c r="E4280" s="451" t="s">
        <v>1568</v>
      </c>
      <c r="F4280" s="451" t="s">
        <v>2039</v>
      </c>
      <c r="G4280" s="452" t="s">
        <v>1436</v>
      </c>
      <c r="H4280" s="453">
        <v>978.75</v>
      </c>
      <c r="I4280" s="452" t="s">
        <v>1627</v>
      </c>
      <c r="J4280" s="455"/>
      <c r="K4280" s="452" t="s">
        <v>1533</v>
      </c>
      <c r="L4280" s="452" t="s">
        <v>1439</v>
      </c>
      <c r="M4280" s="452" t="s">
        <v>1452</v>
      </c>
      <c r="N4280" s="454">
        <v>44496</v>
      </c>
      <c r="O4280" s="452" t="s">
        <v>1534</v>
      </c>
      <c r="P4280" s="454">
        <v>44497</v>
      </c>
    </row>
    <row r="4281" spans="1:16" ht="21" x14ac:dyDescent="0.2">
      <c r="A4281" s="451" t="s">
        <v>2797</v>
      </c>
      <c r="B4281" s="451" t="s">
        <v>1708</v>
      </c>
      <c r="C4281" s="451" t="s">
        <v>1432</v>
      </c>
      <c r="D4281" s="451" t="s">
        <v>1531</v>
      </c>
      <c r="E4281" s="451" t="s">
        <v>1628</v>
      </c>
      <c r="F4281" s="451" t="s">
        <v>2039</v>
      </c>
      <c r="G4281" s="452" t="s">
        <v>1436</v>
      </c>
      <c r="H4281" s="453">
        <v>826.88</v>
      </c>
      <c r="I4281" s="452" t="s">
        <v>1629</v>
      </c>
      <c r="J4281" s="455"/>
      <c r="K4281" s="452" t="s">
        <v>1533</v>
      </c>
      <c r="L4281" s="452" t="s">
        <v>1439</v>
      </c>
      <c r="M4281" s="452" t="s">
        <v>1452</v>
      </c>
      <c r="N4281" s="454">
        <v>44496</v>
      </c>
      <c r="O4281" s="452" t="s">
        <v>1534</v>
      </c>
      <c r="P4281" s="454">
        <v>44497</v>
      </c>
    </row>
    <row r="4282" spans="1:16" x14ac:dyDescent="0.2">
      <c r="A4282" s="451" t="s">
        <v>2797</v>
      </c>
      <c r="B4282" s="451" t="s">
        <v>1575</v>
      </c>
      <c r="C4282" s="451" t="s">
        <v>1432</v>
      </c>
      <c r="D4282" s="451" t="s">
        <v>1507</v>
      </c>
      <c r="E4282" s="451" t="s">
        <v>1442</v>
      </c>
      <c r="F4282" s="451" t="s">
        <v>1851</v>
      </c>
      <c r="G4282" s="452" t="s">
        <v>1436</v>
      </c>
      <c r="H4282" s="453">
        <v>16798</v>
      </c>
      <c r="I4282" s="452" t="s">
        <v>1712</v>
      </c>
      <c r="J4282" s="452" t="s">
        <v>1438</v>
      </c>
      <c r="K4282" s="452" t="s">
        <v>1438</v>
      </c>
      <c r="L4282" s="452" t="s">
        <v>1439</v>
      </c>
      <c r="M4282" s="452" t="s">
        <v>1440</v>
      </c>
      <c r="N4282" s="454">
        <v>44399</v>
      </c>
      <c r="O4282" s="452" t="s">
        <v>1440</v>
      </c>
      <c r="P4282" s="454">
        <v>44468</v>
      </c>
    </row>
    <row r="4283" spans="1:16" ht="21" x14ac:dyDescent="0.2">
      <c r="A4283" s="451" t="s">
        <v>2797</v>
      </c>
      <c r="B4283" s="451" t="s">
        <v>1575</v>
      </c>
      <c r="C4283" s="451" t="s">
        <v>1432</v>
      </c>
      <c r="D4283" s="451" t="s">
        <v>1448</v>
      </c>
      <c r="E4283" s="451" t="s">
        <v>1460</v>
      </c>
      <c r="F4283" s="451" t="s">
        <v>2039</v>
      </c>
      <c r="G4283" s="452" t="s">
        <v>1436</v>
      </c>
      <c r="H4283" s="453">
        <v>13438</v>
      </c>
      <c r="I4283" s="452" t="s">
        <v>1462</v>
      </c>
      <c r="J4283" s="455"/>
      <c r="K4283" s="452" t="s">
        <v>1533</v>
      </c>
      <c r="L4283" s="452" t="s">
        <v>1439</v>
      </c>
      <c r="M4283" s="452" t="s">
        <v>1452</v>
      </c>
      <c r="N4283" s="454">
        <v>44550</v>
      </c>
      <c r="O4283" s="452" t="s">
        <v>1453</v>
      </c>
      <c r="P4283" s="454">
        <v>44553</v>
      </c>
    </row>
    <row r="4284" spans="1:16" x14ac:dyDescent="0.2">
      <c r="A4284" s="451" t="s">
        <v>2797</v>
      </c>
      <c r="B4284" s="451" t="s">
        <v>1713</v>
      </c>
      <c r="C4284" s="451" t="s">
        <v>1432</v>
      </c>
      <c r="D4284" s="451" t="s">
        <v>1466</v>
      </c>
      <c r="E4284" s="451" t="s">
        <v>1434</v>
      </c>
      <c r="F4284" s="451" t="s">
        <v>2317</v>
      </c>
      <c r="G4284" s="452" t="s">
        <v>1436</v>
      </c>
      <c r="H4284" s="453">
        <v>7975</v>
      </c>
      <c r="I4284" s="452" t="s">
        <v>1676</v>
      </c>
      <c r="J4284" s="452" t="s">
        <v>1438</v>
      </c>
      <c r="K4284" s="452" t="s">
        <v>1438</v>
      </c>
      <c r="L4284" s="452" t="s">
        <v>1439</v>
      </c>
      <c r="M4284" s="452" t="s">
        <v>1440</v>
      </c>
      <c r="N4284" s="454">
        <v>44330</v>
      </c>
      <c r="O4284" s="452" t="s">
        <v>1440</v>
      </c>
      <c r="P4284" s="454">
        <v>44468</v>
      </c>
    </row>
    <row r="4285" spans="1:16" x14ac:dyDescent="0.2">
      <c r="A4285" s="451" t="s">
        <v>2797</v>
      </c>
      <c r="B4285" s="451" t="s">
        <v>1713</v>
      </c>
      <c r="C4285" s="451" t="s">
        <v>1432</v>
      </c>
      <c r="D4285" s="451" t="s">
        <v>1507</v>
      </c>
      <c r="E4285" s="451" t="s">
        <v>1442</v>
      </c>
      <c r="F4285" s="451" t="s">
        <v>2059</v>
      </c>
      <c r="G4285" s="452" t="s">
        <v>1436</v>
      </c>
      <c r="H4285" s="453">
        <v>72452</v>
      </c>
      <c r="I4285" s="452" t="s">
        <v>1640</v>
      </c>
      <c r="J4285" s="452" t="s">
        <v>1438</v>
      </c>
      <c r="K4285" s="452" t="s">
        <v>1438</v>
      </c>
      <c r="L4285" s="452" t="s">
        <v>1439</v>
      </c>
      <c r="M4285" s="452" t="s">
        <v>1440</v>
      </c>
      <c r="N4285" s="454">
        <v>44384</v>
      </c>
      <c r="O4285" s="452" t="s">
        <v>1440</v>
      </c>
      <c r="P4285" s="454">
        <v>44468</v>
      </c>
    </row>
    <row r="4286" spans="1:16" ht="21" x14ac:dyDescent="0.2">
      <c r="A4286" s="451" t="s">
        <v>2797</v>
      </c>
      <c r="B4286" s="451" t="s">
        <v>1713</v>
      </c>
      <c r="C4286" s="451" t="s">
        <v>1432</v>
      </c>
      <c r="D4286" s="451" t="s">
        <v>1540</v>
      </c>
      <c r="E4286" s="451" t="s">
        <v>1677</v>
      </c>
      <c r="F4286" s="451" t="s">
        <v>1808</v>
      </c>
      <c r="G4286" s="452" t="s">
        <v>1436</v>
      </c>
      <c r="H4286" s="453">
        <v>11247</v>
      </c>
      <c r="I4286" s="452" t="s">
        <v>1678</v>
      </c>
      <c r="J4286" s="455"/>
      <c r="K4286" s="452" t="s">
        <v>1533</v>
      </c>
      <c r="L4286" s="452" t="s">
        <v>1439</v>
      </c>
      <c r="M4286" s="452" t="s">
        <v>1452</v>
      </c>
      <c r="N4286" s="454">
        <v>44525</v>
      </c>
      <c r="O4286" s="452" t="s">
        <v>1534</v>
      </c>
      <c r="P4286" s="454">
        <v>44525</v>
      </c>
    </row>
    <row r="4287" spans="1:16" x14ac:dyDescent="0.2">
      <c r="A4287" s="451" t="s">
        <v>2797</v>
      </c>
      <c r="B4287" s="451" t="s">
        <v>1717</v>
      </c>
      <c r="C4287" s="451" t="s">
        <v>1432</v>
      </c>
      <c r="D4287" s="451" t="s">
        <v>1433</v>
      </c>
      <c r="E4287" s="451" t="s">
        <v>1442</v>
      </c>
      <c r="F4287" s="451" t="s">
        <v>2373</v>
      </c>
      <c r="G4287" s="452" t="s">
        <v>1436</v>
      </c>
      <c r="H4287" s="453">
        <v>124858</v>
      </c>
      <c r="I4287" s="452" t="s">
        <v>1654</v>
      </c>
      <c r="J4287" s="452" t="s">
        <v>1438</v>
      </c>
      <c r="K4287" s="452" t="s">
        <v>1438</v>
      </c>
      <c r="L4287" s="452" t="s">
        <v>1439</v>
      </c>
      <c r="M4287" s="452" t="s">
        <v>1440</v>
      </c>
      <c r="N4287" s="454">
        <v>44312</v>
      </c>
      <c r="O4287" s="452" t="s">
        <v>1440</v>
      </c>
      <c r="P4287" s="454">
        <v>44468</v>
      </c>
    </row>
    <row r="4288" spans="1:16" ht="21" x14ac:dyDescent="0.2">
      <c r="A4288" s="451" t="s">
        <v>2799</v>
      </c>
      <c r="B4288" s="451" t="s">
        <v>1463</v>
      </c>
      <c r="C4288" s="451" t="s">
        <v>1432</v>
      </c>
      <c r="D4288" s="451" t="s">
        <v>1433</v>
      </c>
      <c r="E4288" s="451" t="s">
        <v>1434</v>
      </c>
      <c r="F4288" s="451" t="s">
        <v>1853</v>
      </c>
      <c r="G4288" s="452" t="s">
        <v>1436</v>
      </c>
      <c r="H4288" s="453">
        <v>2125080</v>
      </c>
      <c r="I4288" s="452" t="s">
        <v>1650</v>
      </c>
      <c r="J4288" s="452" t="s">
        <v>1438</v>
      </c>
      <c r="K4288" s="452" t="s">
        <v>1438</v>
      </c>
      <c r="L4288" s="452" t="s">
        <v>1439</v>
      </c>
      <c r="M4288" s="452" t="s">
        <v>1440</v>
      </c>
      <c r="N4288" s="454">
        <v>44309</v>
      </c>
      <c r="O4288" s="452" t="s">
        <v>1440</v>
      </c>
      <c r="P4288" s="454">
        <v>44468</v>
      </c>
    </row>
    <row r="4289" spans="1:16" x14ac:dyDescent="0.2">
      <c r="A4289" s="451" t="s">
        <v>2799</v>
      </c>
      <c r="B4289" s="451" t="s">
        <v>1693</v>
      </c>
      <c r="C4289" s="451" t="s">
        <v>1432</v>
      </c>
      <c r="D4289" s="451" t="s">
        <v>1433</v>
      </c>
      <c r="E4289" s="451" t="s">
        <v>1434</v>
      </c>
      <c r="F4289" s="451" t="s">
        <v>2053</v>
      </c>
      <c r="G4289" s="452" t="s">
        <v>1436</v>
      </c>
      <c r="H4289" s="453">
        <v>47606</v>
      </c>
      <c r="I4289" s="452" t="s">
        <v>1648</v>
      </c>
      <c r="J4289" s="452" t="s">
        <v>1438</v>
      </c>
      <c r="K4289" s="452" t="s">
        <v>1438</v>
      </c>
      <c r="L4289" s="452" t="s">
        <v>1439</v>
      </c>
      <c r="M4289" s="452" t="s">
        <v>1440</v>
      </c>
      <c r="N4289" s="454">
        <v>44309</v>
      </c>
      <c r="O4289" s="452" t="s">
        <v>1440</v>
      </c>
      <c r="P4289" s="454">
        <v>44468</v>
      </c>
    </row>
    <row r="4290" spans="1:16" x14ac:dyDescent="0.2">
      <c r="A4290" s="451" t="s">
        <v>2799</v>
      </c>
      <c r="B4290" s="451" t="s">
        <v>1695</v>
      </c>
      <c r="C4290" s="451" t="s">
        <v>1432</v>
      </c>
      <c r="D4290" s="451" t="s">
        <v>1466</v>
      </c>
      <c r="E4290" s="451" t="s">
        <v>1442</v>
      </c>
      <c r="F4290" s="451" t="s">
        <v>2001</v>
      </c>
      <c r="G4290" s="452" t="s">
        <v>1436</v>
      </c>
      <c r="H4290" s="453">
        <v>707788.2</v>
      </c>
      <c r="I4290" s="452" t="s">
        <v>1655</v>
      </c>
      <c r="J4290" s="452" t="s">
        <v>1438</v>
      </c>
      <c r="K4290" s="452" t="s">
        <v>1438</v>
      </c>
      <c r="L4290" s="452" t="s">
        <v>1439</v>
      </c>
      <c r="M4290" s="452" t="s">
        <v>1440</v>
      </c>
      <c r="N4290" s="454">
        <v>44341</v>
      </c>
      <c r="O4290" s="452" t="s">
        <v>1440</v>
      </c>
      <c r="P4290" s="454">
        <v>44468</v>
      </c>
    </row>
    <row r="4291" spans="1:16" x14ac:dyDescent="0.2">
      <c r="A4291" s="451" t="s">
        <v>2799</v>
      </c>
      <c r="B4291" s="451" t="s">
        <v>1697</v>
      </c>
      <c r="C4291" s="451" t="s">
        <v>1432</v>
      </c>
      <c r="D4291" s="451" t="s">
        <v>1433</v>
      </c>
      <c r="E4291" s="451" t="s">
        <v>1434</v>
      </c>
      <c r="F4291" s="451" t="s">
        <v>1870</v>
      </c>
      <c r="G4291" s="452" t="s">
        <v>1436</v>
      </c>
      <c r="H4291" s="453">
        <v>57000</v>
      </c>
      <c r="I4291" s="452" t="s">
        <v>1670</v>
      </c>
      <c r="J4291" s="452" t="s">
        <v>1438</v>
      </c>
      <c r="K4291" s="452" t="s">
        <v>1438</v>
      </c>
      <c r="L4291" s="452" t="s">
        <v>1439</v>
      </c>
      <c r="M4291" s="452" t="s">
        <v>1440</v>
      </c>
      <c r="N4291" s="454">
        <v>44309</v>
      </c>
      <c r="O4291" s="452" t="s">
        <v>1440</v>
      </c>
      <c r="P4291" s="454">
        <v>44468</v>
      </c>
    </row>
    <row r="4292" spans="1:16" x14ac:dyDescent="0.2">
      <c r="A4292" s="451" t="s">
        <v>2799</v>
      </c>
      <c r="B4292" s="451" t="s">
        <v>1697</v>
      </c>
      <c r="C4292" s="451" t="s">
        <v>1432</v>
      </c>
      <c r="D4292" s="451" t="s">
        <v>1466</v>
      </c>
      <c r="E4292" s="451" t="s">
        <v>1442</v>
      </c>
      <c r="F4292" s="451" t="s">
        <v>1839</v>
      </c>
      <c r="G4292" s="452" t="s">
        <v>1436</v>
      </c>
      <c r="H4292" s="453">
        <v>7401</v>
      </c>
      <c r="I4292" s="452" t="s">
        <v>1488</v>
      </c>
      <c r="J4292" s="452" t="s">
        <v>1438</v>
      </c>
      <c r="K4292" s="452" t="s">
        <v>1438</v>
      </c>
      <c r="L4292" s="452" t="s">
        <v>1439</v>
      </c>
      <c r="M4292" s="452" t="s">
        <v>1440</v>
      </c>
      <c r="N4292" s="454">
        <v>44342</v>
      </c>
      <c r="O4292" s="452" t="s">
        <v>1440</v>
      </c>
      <c r="P4292" s="454">
        <v>44468</v>
      </c>
    </row>
    <row r="4293" spans="1:16" x14ac:dyDescent="0.2">
      <c r="A4293" s="451" t="s">
        <v>2799</v>
      </c>
      <c r="B4293" s="451" t="s">
        <v>1697</v>
      </c>
      <c r="C4293" s="451" t="s">
        <v>1432</v>
      </c>
      <c r="D4293" s="451" t="s">
        <v>1515</v>
      </c>
      <c r="E4293" s="451" t="s">
        <v>1442</v>
      </c>
      <c r="F4293" s="451" t="s">
        <v>1960</v>
      </c>
      <c r="G4293" s="452" t="s">
        <v>1436</v>
      </c>
      <c r="H4293" s="453">
        <v>1480</v>
      </c>
      <c r="I4293" s="452" t="s">
        <v>1522</v>
      </c>
      <c r="J4293" s="452" t="s">
        <v>1438</v>
      </c>
      <c r="K4293" s="452" t="s">
        <v>1438</v>
      </c>
      <c r="L4293" s="452" t="s">
        <v>1439</v>
      </c>
      <c r="M4293" s="452" t="s">
        <v>1440</v>
      </c>
      <c r="N4293" s="454">
        <v>44294</v>
      </c>
      <c r="O4293" s="452" t="s">
        <v>1440</v>
      </c>
      <c r="P4293" s="454">
        <v>44468</v>
      </c>
    </row>
    <row r="4294" spans="1:16" x14ac:dyDescent="0.2">
      <c r="A4294" s="451" t="s">
        <v>2799</v>
      </c>
      <c r="B4294" s="451" t="s">
        <v>1697</v>
      </c>
      <c r="C4294" s="451" t="s">
        <v>1432</v>
      </c>
      <c r="D4294" s="451" t="s">
        <v>1448</v>
      </c>
      <c r="E4294" s="451" t="s">
        <v>1544</v>
      </c>
      <c r="F4294" s="451" t="s">
        <v>2076</v>
      </c>
      <c r="G4294" s="452" t="s">
        <v>1436</v>
      </c>
      <c r="H4294" s="453">
        <v>221</v>
      </c>
      <c r="I4294" s="452" t="s">
        <v>1564</v>
      </c>
      <c r="J4294" s="455"/>
      <c r="K4294" s="452" t="s">
        <v>1533</v>
      </c>
      <c r="L4294" s="452" t="s">
        <v>1439</v>
      </c>
      <c r="M4294" s="452" t="s">
        <v>1452</v>
      </c>
      <c r="N4294" s="454">
        <v>44539</v>
      </c>
      <c r="O4294" s="452" t="s">
        <v>1453</v>
      </c>
      <c r="P4294" s="454">
        <v>44544</v>
      </c>
    </row>
    <row r="4295" spans="1:16" ht="21" x14ac:dyDescent="0.2">
      <c r="A4295" s="451" t="s">
        <v>2799</v>
      </c>
      <c r="B4295" s="451" t="s">
        <v>1703</v>
      </c>
      <c r="C4295" s="451" t="s">
        <v>1432</v>
      </c>
      <c r="D4295" s="451" t="s">
        <v>1491</v>
      </c>
      <c r="E4295" s="451" t="s">
        <v>1442</v>
      </c>
      <c r="F4295" s="451" t="s">
        <v>1989</v>
      </c>
      <c r="G4295" s="452" t="s">
        <v>1436</v>
      </c>
      <c r="H4295" s="453">
        <v>18260</v>
      </c>
      <c r="I4295" s="452" t="s">
        <v>1613</v>
      </c>
      <c r="J4295" s="452" t="s">
        <v>1438</v>
      </c>
      <c r="K4295" s="452" t="s">
        <v>1438</v>
      </c>
      <c r="L4295" s="452" t="s">
        <v>1439</v>
      </c>
      <c r="M4295" s="452" t="s">
        <v>1440</v>
      </c>
      <c r="N4295" s="454">
        <v>44370</v>
      </c>
      <c r="O4295" s="452" t="s">
        <v>1440</v>
      </c>
      <c r="P4295" s="454">
        <v>44468</v>
      </c>
    </row>
    <row r="4296" spans="1:16" ht="21" x14ac:dyDescent="0.2">
      <c r="A4296" s="451" t="s">
        <v>2799</v>
      </c>
      <c r="B4296" s="451" t="s">
        <v>1703</v>
      </c>
      <c r="C4296" s="451" t="s">
        <v>1432</v>
      </c>
      <c r="D4296" s="451" t="s">
        <v>1507</v>
      </c>
      <c r="E4296" s="451" t="s">
        <v>1442</v>
      </c>
      <c r="F4296" s="451" t="s">
        <v>2349</v>
      </c>
      <c r="G4296" s="452" t="s">
        <v>1436</v>
      </c>
      <c r="H4296" s="453">
        <v>-18260</v>
      </c>
      <c r="I4296" s="452" t="s">
        <v>1707</v>
      </c>
      <c r="J4296" s="452" t="s">
        <v>1438</v>
      </c>
      <c r="K4296" s="452" t="s">
        <v>1438</v>
      </c>
      <c r="L4296" s="452" t="s">
        <v>1439</v>
      </c>
      <c r="M4296" s="452" t="s">
        <v>1440</v>
      </c>
      <c r="N4296" s="454">
        <v>44384</v>
      </c>
      <c r="O4296" s="452" t="s">
        <v>1440</v>
      </c>
      <c r="P4296" s="454">
        <v>44468</v>
      </c>
    </row>
    <row r="4297" spans="1:16" x14ac:dyDescent="0.2">
      <c r="A4297" s="451" t="s">
        <v>2799</v>
      </c>
      <c r="B4297" s="451" t="s">
        <v>1708</v>
      </c>
      <c r="C4297" s="451" t="s">
        <v>1432</v>
      </c>
      <c r="D4297" s="451" t="s">
        <v>1507</v>
      </c>
      <c r="E4297" s="451" t="s">
        <v>1442</v>
      </c>
      <c r="F4297" s="451" t="s">
        <v>2800</v>
      </c>
      <c r="G4297" s="452" t="s">
        <v>1436</v>
      </c>
      <c r="H4297" s="453">
        <v>18260</v>
      </c>
      <c r="I4297" s="452" t="s">
        <v>1707</v>
      </c>
      <c r="J4297" s="452" t="s">
        <v>1438</v>
      </c>
      <c r="K4297" s="452" t="s">
        <v>1438</v>
      </c>
      <c r="L4297" s="452" t="s">
        <v>1439</v>
      </c>
      <c r="M4297" s="452" t="s">
        <v>1440</v>
      </c>
      <c r="N4297" s="454">
        <v>44384</v>
      </c>
      <c r="O4297" s="452" t="s">
        <v>1440</v>
      </c>
      <c r="P4297" s="454">
        <v>44468</v>
      </c>
    </row>
    <row r="4298" spans="1:16" ht="21" x14ac:dyDescent="0.2">
      <c r="A4298" s="451" t="s">
        <v>2799</v>
      </c>
      <c r="B4298" s="451" t="s">
        <v>1708</v>
      </c>
      <c r="C4298" s="451" t="s">
        <v>1432</v>
      </c>
      <c r="D4298" s="451" t="s">
        <v>1531</v>
      </c>
      <c r="E4298" s="451" t="s">
        <v>1568</v>
      </c>
      <c r="F4298" s="451" t="s">
        <v>1762</v>
      </c>
      <c r="G4298" s="452" t="s">
        <v>1436</v>
      </c>
      <c r="H4298" s="453">
        <v>3190</v>
      </c>
      <c r="I4298" s="452" t="s">
        <v>1627</v>
      </c>
      <c r="J4298" s="455"/>
      <c r="K4298" s="452" t="s">
        <v>1533</v>
      </c>
      <c r="L4298" s="452" t="s">
        <v>1439</v>
      </c>
      <c r="M4298" s="452" t="s">
        <v>1452</v>
      </c>
      <c r="N4298" s="454">
        <v>44496</v>
      </c>
      <c r="O4298" s="452" t="s">
        <v>1534</v>
      </c>
      <c r="P4298" s="454">
        <v>44497</v>
      </c>
    </row>
    <row r="4299" spans="1:16" ht="21" x14ac:dyDescent="0.2">
      <c r="A4299" s="451" t="s">
        <v>2799</v>
      </c>
      <c r="B4299" s="451" t="s">
        <v>1708</v>
      </c>
      <c r="C4299" s="451" t="s">
        <v>1432</v>
      </c>
      <c r="D4299" s="451" t="s">
        <v>1531</v>
      </c>
      <c r="E4299" s="451" t="s">
        <v>1628</v>
      </c>
      <c r="F4299" s="451" t="s">
        <v>1762</v>
      </c>
      <c r="G4299" s="452" t="s">
        <v>1436</v>
      </c>
      <c r="H4299" s="453">
        <v>2953.13</v>
      </c>
      <c r="I4299" s="452" t="s">
        <v>1629</v>
      </c>
      <c r="J4299" s="455"/>
      <c r="K4299" s="452" t="s">
        <v>1533</v>
      </c>
      <c r="L4299" s="452" t="s">
        <v>1439</v>
      </c>
      <c r="M4299" s="452" t="s">
        <v>1452</v>
      </c>
      <c r="N4299" s="454">
        <v>44496</v>
      </c>
      <c r="O4299" s="452" t="s">
        <v>1534</v>
      </c>
      <c r="P4299" s="454">
        <v>44497</v>
      </c>
    </row>
    <row r="4300" spans="1:16" x14ac:dyDescent="0.2">
      <c r="A4300" s="451" t="s">
        <v>2799</v>
      </c>
      <c r="B4300" s="451" t="s">
        <v>1575</v>
      </c>
      <c r="C4300" s="451" t="s">
        <v>1432</v>
      </c>
      <c r="D4300" s="451" t="s">
        <v>1507</v>
      </c>
      <c r="E4300" s="451" t="s">
        <v>1442</v>
      </c>
      <c r="F4300" s="451" t="s">
        <v>2353</v>
      </c>
      <c r="G4300" s="452" t="s">
        <v>1436</v>
      </c>
      <c r="H4300" s="453">
        <v>51529</v>
      </c>
      <c r="I4300" s="452" t="s">
        <v>1712</v>
      </c>
      <c r="J4300" s="452" t="s">
        <v>1438</v>
      </c>
      <c r="K4300" s="452" t="s">
        <v>1438</v>
      </c>
      <c r="L4300" s="452" t="s">
        <v>1439</v>
      </c>
      <c r="M4300" s="452" t="s">
        <v>1440</v>
      </c>
      <c r="N4300" s="454">
        <v>44399</v>
      </c>
      <c r="O4300" s="452" t="s">
        <v>1440</v>
      </c>
      <c r="P4300" s="454">
        <v>44468</v>
      </c>
    </row>
    <row r="4301" spans="1:16" ht="21" x14ac:dyDescent="0.2">
      <c r="A4301" s="451" t="s">
        <v>2799</v>
      </c>
      <c r="B4301" s="451" t="s">
        <v>1575</v>
      </c>
      <c r="C4301" s="451" t="s">
        <v>1432</v>
      </c>
      <c r="D4301" s="451" t="s">
        <v>1448</v>
      </c>
      <c r="E4301" s="451" t="s">
        <v>1460</v>
      </c>
      <c r="F4301" s="451" t="s">
        <v>1762</v>
      </c>
      <c r="G4301" s="452" t="s">
        <v>1436</v>
      </c>
      <c r="H4301" s="453">
        <v>41223</v>
      </c>
      <c r="I4301" s="452" t="s">
        <v>1462</v>
      </c>
      <c r="J4301" s="455"/>
      <c r="K4301" s="452" t="s">
        <v>1533</v>
      </c>
      <c r="L4301" s="452" t="s">
        <v>1439</v>
      </c>
      <c r="M4301" s="452" t="s">
        <v>1452</v>
      </c>
      <c r="N4301" s="454">
        <v>44550</v>
      </c>
      <c r="O4301" s="452" t="s">
        <v>1453</v>
      </c>
      <c r="P4301" s="454">
        <v>44553</v>
      </c>
    </row>
    <row r="4302" spans="1:16" x14ac:dyDescent="0.2">
      <c r="A4302" s="451" t="s">
        <v>2799</v>
      </c>
      <c r="B4302" s="451" t="s">
        <v>1713</v>
      </c>
      <c r="C4302" s="451" t="s">
        <v>1432</v>
      </c>
      <c r="D4302" s="451" t="s">
        <v>1466</v>
      </c>
      <c r="E4302" s="451" t="s">
        <v>1442</v>
      </c>
      <c r="F4302" s="451" t="s">
        <v>2358</v>
      </c>
      <c r="G4302" s="452" t="s">
        <v>1436</v>
      </c>
      <c r="H4302" s="453">
        <v>8746</v>
      </c>
      <c r="I4302" s="452" t="s">
        <v>1676</v>
      </c>
      <c r="J4302" s="452" t="s">
        <v>1438</v>
      </c>
      <c r="K4302" s="452" t="s">
        <v>1438</v>
      </c>
      <c r="L4302" s="452" t="s">
        <v>1439</v>
      </c>
      <c r="M4302" s="452" t="s">
        <v>1440</v>
      </c>
      <c r="N4302" s="454">
        <v>44330</v>
      </c>
      <c r="O4302" s="452" t="s">
        <v>1440</v>
      </c>
      <c r="P4302" s="454">
        <v>44468</v>
      </c>
    </row>
    <row r="4303" spans="1:16" x14ac:dyDescent="0.2">
      <c r="A4303" s="451" t="s">
        <v>2799</v>
      </c>
      <c r="B4303" s="451" t="s">
        <v>1713</v>
      </c>
      <c r="C4303" s="451" t="s">
        <v>1432</v>
      </c>
      <c r="D4303" s="451" t="s">
        <v>1507</v>
      </c>
      <c r="E4303" s="451" t="s">
        <v>1442</v>
      </c>
      <c r="F4303" s="451" t="s">
        <v>1718</v>
      </c>
      <c r="G4303" s="452" t="s">
        <v>1436</v>
      </c>
      <c r="H4303" s="453">
        <v>47573</v>
      </c>
      <c r="I4303" s="452" t="s">
        <v>1640</v>
      </c>
      <c r="J4303" s="452" t="s">
        <v>1438</v>
      </c>
      <c r="K4303" s="452" t="s">
        <v>1438</v>
      </c>
      <c r="L4303" s="452" t="s">
        <v>1439</v>
      </c>
      <c r="M4303" s="452" t="s">
        <v>1440</v>
      </c>
      <c r="N4303" s="454">
        <v>44384</v>
      </c>
      <c r="O4303" s="452" t="s">
        <v>1440</v>
      </c>
      <c r="P4303" s="454">
        <v>44468</v>
      </c>
    </row>
    <row r="4304" spans="1:16" ht="21" x14ac:dyDescent="0.2">
      <c r="A4304" s="451" t="s">
        <v>2799</v>
      </c>
      <c r="B4304" s="451" t="s">
        <v>1713</v>
      </c>
      <c r="C4304" s="451" t="s">
        <v>1432</v>
      </c>
      <c r="D4304" s="451" t="s">
        <v>1540</v>
      </c>
      <c r="E4304" s="451" t="s">
        <v>1677</v>
      </c>
      <c r="F4304" s="451" t="s">
        <v>2106</v>
      </c>
      <c r="G4304" s="452" t="s">
        <v>1436</v>
      </c>
      <c r="H4304" s="453">
        <v>12192</v>
      </c>
      <c r="I4304" s="452" t="s">
        <v>1678</v>
      </c>
      <c r="J4304" s="455"/>
      <c r="K4304" s="452" t="s">
        <v>1533</v>
      </c>
      <c r="L4304" s="452" t="s">
        <v>1439</v>
      </c>
      <c r="M4304" s="452" t="s">
        <v>1452</v>
      </c>
      <c r="N4304" s="454">
        <v>44525</v>
      </c>
      <c r="O4304" s="452" t="s">
        <v>1534</v>
      </c>
      <c r="P4304" s="454">
        <v>44525</v>
      </c>
    </row>
    <row r="4305" spans="1:16" x14ac:dyDescent="0.2">
      <c r="A4305" s="451" t="s">
        <v>2799</v>
      </c>
      <c r="B4305" s="451" t="s">
        <v>1717</v>
      </c>
      <c r="C4305" s="451" t="s">
        <v>1432</v>
      </c>
      <c r="D4305" s="451" t="s">
        <v>1433</v>
      </c>
      <c r="E4305" s="451" t="s">
        <v>1442</v>
      </c>
      <c r="F4305" s="451" t="s">
        <v>2341</v>
      </c>
      <c r="G4305" s="452" t="s">
        <v>1436</v>
      </c>
      <c r="H4305" s="453">
        <v>215407</v>
      </c>
      <c r="I4305" s="452" t="s">
        <v>1654</v>
      </c>
      <c r="J4305" s="452" t="s">
        <v>1438</v>
      </c>
      <c r="K4305" s="452" t="s">
        <v>1438</v>
      </c>
      <c r="L4305" s="452" t="s">
        <v>1439</v>
      </c>
      <c r="M4305" s="452" t="s">
        <v>1440</v>
      </c>
      <c r="N4305" s="454">
        <v>44312</v>
      </c>
      <c r="O4305" s="452" t="s">
        <v>1440</v>
      </c>
      <c r="P4305" s="454">
        <v>44468</v>
      </c>
    </row>
    <row r="4306" spans="1:16" ht="21" x14ac:dyDescent="0.2">
      <c r="A4306" s="451" t="s">
        <v>2801</v>
      </c>
      <c r="B4306" s="451" t="s">
        <v>1463</v>
      </c>
      <c r="C4306" s="451" t="s">
        <v>1432</v>
      </c>
      <c r="D4306" s="451" t="s">
        <v>1433</v>
      </c>
      <c r="E4306" s="451" t="s">
        <v>1442</v>
      </c>
      <c r="F4306" s="451" t="s">
        <v>2279</v>
      </c>
      <c r="G4306" s="452" t="s">
        <v>1436</v>
      </c>
      <c r="H4306" s="453">
        <v>1098553</v>
      </c>
      <c r="I4306" s="452" t="s">
        <v>1650</v>
      </c>
      <c r="J4306" s="452" t="s">
        <v>1438</v>
      </c>
      <c r="K4306" s="452" t="s">
        <v>1438</v>
      </c>
      <c r="L4306" s="452" t="s">
        <v>1439</v>
      </c>
      <c r="M4306" s="452" t="s">
        <v>1440</v>
      </c>
      <c r="N4306" s="454">
        <v>44309</v>
      </c>
      <c r="O4306" s="452" t="s">
        <v>1440</v>
      </c>
      <c r="P4306" s="454">
        <v>44468</v>
      </c>
    </row>
    <row r="4307" spans="1:16" x14ac:dyDescent="0.2">
      <c r="A4307" s="451" t="s">
        <v>2801</v>
      </c>
      <c r="B4307" s="451" t="s">
        <v>1693</v>
      </c>
      <c r="C4307" s="451" t="s">
        <v>1432</v>
      </c>
      <c r="D4307" s="451" t="s">
        <v>1433</v>
      </c>
      <c r="E4307" s="451" t="s">
        <v>1434</v>
      </c>
      <c r="F4307" s="451" t="s">
        <v>1940</v>
      </c>
      <c r="G4307" s="452" t="s">
        <v>1436</v>
      </c>
      <c r="H4307" s="453">
        <v>51799</v>
      </c>
      <c r="I4307" s="452" t="s">
        <v>1648</v>
      </c>
      <c r="J4307" s="452" t="s">
        <v>1438</v>
      </c>
      <c r="K4307" s="452" t="s">
        <v>1438</v>
      </c>
      <c r="L4307" s="452" t="s">
        <v>1439</v>
      </c>
      <c r="M4307" s="452" t="s">
        <v>1440</v>
      </c>
      <c r="N4307" s="454">
        <v>44309</v>
      </c>
      <c r="O4307" s="452" t="s">
        <v>1440</v>
      </c>
      <c r="P4307" s="454">
        <v>44468</v>
      </c>
    </row>
    <row r="4308" spans="1:16" x14ac:dyDescent="0.2">
      <c r="A4308" s="451" t="s">
        <v>2801</v>
      </c>
      <c r="B4308" s="451" t="s">
        <v>1695</v>
      </c>
      <c r="C4308" s="451" t="s">
        <v>1432</v>
      </c>
      <c r="D4308" s="451" t="s">
        <v>1466</v>
      </c>
      <c r="E4308" s="451" t="s">
        <v>1434</v>
      </c>
      <c r="F4308" s="451" t="s">
        <v>2405</v>
      </c>
      <c r="G4308" s="452" t="s">
        <v>1436</v>
      </c>
      <c r="H4308" s="453">
        <v>28340.69</v>
      </c>
      <c r="I4308" s="452" t="s">
        <v>1655</v>
      </c>
      <c r="J4308" s="452" t="s">
        <v>1438</v>
      </c>
      <c r="K4308" s="452" t="s">
        <v>1438</v>
      </c>
      <c r="L4308" s="452" t="s">
        <v>1439</v>
      </c>
      <c r="M4308" s="452" t="s">
        <v>1440</v>
      </c>
      <c r="N4308" s="454">
        <v>44341</v>
      </c>
      <c r="O4308" s="452" t="s">
        <v>1440</v>
      </c>
      <c r="P4308" s="454">
        <v>44468</v>
      </c>
    </row>
    <row r="4309" spans="1:16" x14ac:dyDescent="0.2">
      <c r="A4309" s="451" t="s">
        <v>2801</v>
      </c>
      <c r="B4309" s="451" t="s">
        <v>1697</v>
      </c>
      <c r="C4309" s="451" t="s">
        <v>1432</v>
      </c>
      <c r="D4309" s="451" t="s">
        <v>1433</v>
      </c>
      <c r="E4309" s="451" t="s">
        <v>1442</v>
      </c>
      <c r="F4309" s="451" t="s">
        <v>2628</v>
      </c>
      <c r="G4309" s="452" t="s">
        <v>1436</v>
      </c>
      <c r="H4309" s="453">
        <v>17595</v>
      </c>
      <c r="I4309" s="452" t="s">
        <v>1670</v>
      </c>
      <c r="J4309" s="452" t="s">
        <v>1438</v>
      </c>
      <c r="K4309" s="452" t="s">
        <v>1438</v>
      </c>
      <c r="L4309" s="452" t="s">
        <v>1439</v>
      </c>
      <c r="M4309" s="452" t="s">
        <v>1440</v>
      </c>
      <c r="N4309" s="454">
        <v>44309</v>
      </c>
      <c r="O4309" s="452" t="s">
        <v>1440</v>
      </c>
      <c r="P4309" s="454">
        <v>44468</v>
      </c>
    </row>
    <row r="4310" spans="1:16" ht="21" x14ac:dyDescent="0.2">
      <c r="A4310" s="451" t="s">
        <v>2801</v>
      </c>
      <c r="B4310" s="451" t="s">
        <v>1703</v>
      </c>
      <c r="C4310" s="451" t="s">
        <v>1432</v>
      </c>
      <c r="D4310" s="451" t="s">
        <v>1491</v>
      </c>
      <c r="E4310" s="451" t="s">
        <v>1434</v>
      </c>
      <c r="F4310" s="451" t="s">
        <v>2001</v>
      </c>
      <c r="G4310" s="452" t="s">
        <v>1436</v>
      </c>
      <c r="H4310" s="453">
        <v>9960</v>
      </c>
      <c r="I4310" s="452" t="s">
        <v>1613</v>
      </c>
      <c r="J4310" s="452" t="s">
        <v>1438</v>
      </c>
      <c r="K4310" s="452" t="s">
        <v>1438</v>
      </c>
      <c r="L4310" s="452" t="s">
        <v>1439</v>
      </c>
      <c r="M4310" s="452" t="s">
        <v>1440</v>
      </c>
      <c r="N4310" s="454">
        <v>44370</v>
      </c>
      <c r="O4310" s="452" t="s">
        <v>1440</v>
      </c>
      <c r="P4310" s="454">
        <v>44468</v>
      </c>
    </row>
    <row r="4311" spans="1:16" ht="21" x14ac:dyDescent="0.2">
      <c r="A4311" s="451" t="s">
        <v>2801</v>
      </c>
      <c r="B4311" s="451" t="s">
        <v>1703</v>
      </c>
      <c r="C4311" s="451" t="s">
        <v>1432</v>
      </c>
      <c r="D4311" s="451" t="s">
        <v>1507</v>
      </c>
      <c r="E4311" s="451" t="s">
        <v>1442</v>
      </c>
      <c r="F4311" s="451" t="s">
        <v>2329</v>
      </c>
      <c r="G4311" s="452" t="s">
        <v>1436</v>
      </c>
      <c r="H4311" s="453">
        <v>-9960</v>
      </c>
      <c r="I4311" s="452" t="s">
        <v>1707</v>
      </c>
      <c r="J4311" s="452" t="s">
        <v>1438</v>
      </c>
      <c r="K4311" s="452" t="s">
        <v>1438</v>
      </c>
      <c r="L4311" s="452" t="s">
        <v>1439</v>
      </c>
      <c r="M4311" s="452" t="s">
        <v>1440</v>
      </c>
      <c r="N4311" s="454">
        <v>44384</v>
      </c>
      <c r="O4311" s="452" t="s">
        <v>1440</v>
      </c>
      <c r="P4311" s="454">
        <v>44468</v>
      </c>
    </row>
    <row r="4312" spans="1:16" x14ac:dyDescent="0.2">
      <c r="A4312" s="451" t="s">
        <v>2801</v>
      </c>
      <c r="B4312" s="451" t="s">
        <v>1708</v>
      </c>
      <c r="C4312" s="451" t="s">
        <v>1432</v>
      </c>
      <c r="D4312" s="451" t="s">
        <v>1507</v>
      </c>
      <c r="E4312" s="451" t="s">
        <v>1442</v>
      </c>
      <c r="F4312" s="451" t="s">
        <v>2602</v>
      </c>
      <c r="G4312" s="452" t="s">
        <v>1436</v>
      </c>
      <c r="H4312" s="453">
        <v>9960</v>
      </c>
      <c r="I4312" s="452" t="s">
        <v>1707</v>
      </c>
      <c r="J4312" s="452" t="s">
        <v>1438</v>
      </c>
      <c r="K4312" s="452" t="s">
        <v>1438</v>
      </c>
      <c r="L4312" s="452" t="s">
        <v>1439</v>
      </c>
      <c r="M4312" s="452" t="s">
        <v>1440</v>
      </c>
      <c r="N4312" s="454">
        <v>44384</v>
      </c>
      <c r="O4312" s="452" t="s">
        <v>1440</v>
      </c>
      <c r="P4312" s="454">
        <v>44468</v>
      </c>
    </row>
    <row r="4313" spans="1:16" ht="21" x14ac:dyDescent="0.2">
      <c r="A4313" s="451" t="s">
        <v>2801</v>
      </c>
      <c r="B4313" s="451" t="s">
        <v>1708</v>
      </c>
      <c r="C4313" s="451" t="s">
        <v>1432</v>
      </c>
      <c r="D4313" s="451" t="s">
        <v>1531</v>
      </c>
      <c r="E4313" s="451" t="s">
        <v>1568</v>
      </c>
      <c r="F4313" s="451" t="s">
        <v>1457</v>
      </c>
      <c r="G4313" s="452" t="s">
        <v>1436</v>
      </c>
      <c r="H4313" s="453">
        <v>797.5</v>
      </c>
      <c r="I4313" s="452" t="s">
        <v>1627</v>
      </c>
      <c r="J4313" s="455"/>
      <c r="K4313" s="452" t="s">
        <v>1533</v>
      </c>
      <c r="L4313" s="452" t="s">
        <v>1439</v>
      </c>
      <c r="M4313" s="452" t="s">
        <v>1452</v>
      </c>
      <c r="N4313" s="454">
        <v>44496</v>
      </c>
      <c r="O4313" s="452" t="s">
        <v>1534</v>
      </c>
      <c r="P4313" s="454">
        <v>44497</v>
      </c>
    </row>
    <row r="4314" spans="1:16" ht="21" x14ac:dyDescent="0.2">
      <c r="A4314" s="451" t="s">
        <v>2801</v>
      </c>
      <c r="B4314" s="451" t="s">
        <v>1708</v>
      </c>
      <c r="C4314" s="451" t="s">
        <v>1432</v>
      </c>
      <c r="D4314" s="451" t="s">
        <v>1531</v>
      </c>
      <c r="E4314" s="451" t="s">
        <v>1628</v>
      </c>
      <c r="F4314" s="451" t="s">
        <v>1457</v>
      </c>
      <c r="G4314" s="452" t="s">
        <v>1436</v>
      </c>
      <c r="H4314" s="453">
        <v>767.81</v>
      </c>
      <c r="I4314" s="452" t="s">
        <v>1629</v>
      </c>
      <c r="J4314" s="455"/>
      <c r="K4314" s="452" t="s">
        <v>1533</v>
      </c>
      <c r="L4314" s="452" t="s">
        <v>1439</v>
      </c>
      <c r="M4314" s="452" t="s">
        <v>1452</v>
      </c>
      <c r="N4314" s="454">
        <v>44496</v>
      </c>
      <c r="O4314" s="452" t="s">
        <v>1534</v>
      </c>
      <c r="P4314" s="454">
        <v>44497</v>
      </c>
    </row>
    <row r="4315" spans="1:16" x14ac:dyDescent="0.2">
      <c r="A4315" s="451" t="s">
        <v>2801</v>
      </c>
      <c r="B4315" s="451" t="s">
        <v>1575</v>
      </c>
      <c r="C4315" s="451" t="s">
        <v>1432</v>
      </c>
      <c r="D4315" s="451" t="s">
        <v>1507</v>
      </c>
      <c r="E4315" s="451" t="s">
        <v>1442</v>
      </c>
      <c r="F4315" s="451" t="s">
        <v>2802</v>
      </c>
      <c r="G4315" s="452" t="s">
        <v>1436</v>
      </c>
      <c r="H4315" s="453">
        <v>12329</v>
      </c>
      <c r="I4315" s="452" t="s">
        <v>1712</v>
      </c>
      <c r="J4315" s="452" t="s">
        <v>1438</v>
      </c>
      <c r="K4315" s="452" t="s">
        <v>1438</v>
      </c>
      <c r="L4315" s="452" t="s">
        <v>1439</v>
      </c>
      <c r="M4315" s="452" t="s">
        <v>1440</v>
      </c>
      <c r="N4315" s="454">
        <v>44399</v>
      </c>
      <c r="O4315" s="452" t="s">
        <v>1440</v>
      </c>
      <c r="P4315" s="454">
        <v>44468</v>
      </c>
    </row>
    <row r="4316" spans="1:16" ht="21" x14ac:dyDescent="0.2">
      <c r="A4316" s="451" t="s">
        <v>2801</v>
      </c>
      <c r="B4316" s="451" t="s">
        <v>1575</v>
      </c>
      <c r="C4316" s="451" t="s">
        <v>1432</v>
      </c>
      <c r="D4316" s="451" t="s">
        <v>1448</v>
      </c>
      <c r="E4316" s="451" t="s">
        <v>1460</v>
      </c>
      <c r="F4316" s="451" t="s">
        <v>1457</v>
      </c>
      <c r="G4316" s="452" t="s">
        <v>1436</v>
      </c>
      <c r="H4316" s="453">
        <v>9863</v>
      </c>
      <c r="I4316" s="452" t="s">
        <v>1462</v>
      </c>
      <c r="J4316" s="455"/>
      <c r="K4316" s="452" t="s">
        <v>1533</v>
      </c>
      <c r="L4316" s="452" t="s">
        <v>1439</v>
      </c>
      <c r="M4316" s="452" t="s">
        <v>1452</v>
      </c>
      <c r="N4316" s="454">
        <v>44550</v>
      </c>
      <c r="O4316" s="452" t="s">
        <v>1453</v>
      </c>
      <c r="P4316" s="454">
        <v>44553</v>
      </c>
    </row>
    <row r="4317" spans="1:16" x14ac:dyDescent="0.2">
      <c r="A4317" s="451" t="s">
        <v>2801</v>
      </c>
      <c r="B4317" s="451" t="s">
        <v>1713</v>
      </c>
      <c r="C4317" s="451" t="s">
        <v>1432</v>
      </c>
      <c r="D4317" s="451" t="s">
        <v>1466</v>
      </c>
      <c r="E4317" s="451" t="s">
        <v>1442</v>
      </c>
      <c r="F4317" s="451" t="s">
        <v>2069</v>
      </c>
      <c r="G4317" s="452" t="s">
        <v>1436</v>
      </c>
      <c r="H4317" s="453">
        <v>7771</v>
      </c>
      <c r="I4317" s="452" t="s">
        <v>1676</v>
      </c>
      <c r="J4317" s="452" t="s">
        <v>1438</v>
      </c>
      <c r="K4317" s="452" t="s">
        <v>1438</v>
      </c>
      <c r="L4317" s="452" t="s">
        <v>1439</v>
      </c>
      <c r="M4317" s="452" t="s">
        <v>1440</v>
      </c>
      <c r="N4317" s="454">
        <v>44330</v>
      </c>
      <c r="O4317" s="452" t="s">
        <v>1440</v>
      </c>
      <c r="P4317" s="454">
        <v>44468</v>
      </c>
    </row>
    <row r="4318" spans="1:16" x14ac:dyDescent="0.2">
      <c r="A4318" s="451" t="s">
        <v>2801</v>
      </c>
      <c r="B4318" s="451" t="s">
        <v>1713</v>
      </c>
      <c r="C4318" s="451" t="s">
        <v>1432</v>
      </c>
      <c r="D4318" s="451" t="s">
        <v>1507</v>
      </c>
      <c r="E4318" s="451" t="s">
        <v>1442</v>
      </c>
      <c r="F4318" s="451" t="s">
        <v>2716</v>
      </c>
      <c r="G4318" s="452" t="s">
        <v>1436</v>
      </c>
      <c r="H4318" s="453">
        <v>43775</v>
      </c>
      <c r="I4318" s="452" t="s">
        <v>1640</v>
      </c>
      <c r="J4318" s="452" t="s">
        <v>1438</v>
      </c>
      <c r="K4318" s="452" t="s">
        <v>1438</v>
      </c>
      <c r="L4318" s="452" t="s">
        <v>1439</v>
      </c>
      <c r="M4318" s="452" t="s">
        <v>1440</v>
      </c>
      <c r="N4318" s="454">
        <v>44384</v>
      </c>
      <c r="O4318" s="452" t="s">
        <v>1440</v>
      </c>
      <c r="P4318" s="454">
        <v>44468</v>
      </c>
    </row>
    <row r="4319" spans="1:16" ht="21" x14ac:dyDescent="0.2">
      <c r="A4319" s="451" t="s">
        <v>2801</v>
      </c>
      <c r="B4319" s="451" t="s">
        <v>1713</v>
      </c>
      <c r="C4319" s="451" t="s">
        <v>1432</v>
      </c>
      <c r="D4319" s="451" t="s">
        <v>1540</v>
      </c>
      <c r="E4319" s="451" t="s">
        <v>1677</v>
      </c>
      <c r="F4319" s="451" t="s">
        <v>1565</v>
      </c>
      <c r="G4319" s="452" t="s">
        <v>1436</v>
      </c>
      <c r="H4319" s="453">
        <v>10868</v>
      </c>
      <c r="I4319" s="452" t="s">
        <v>1678</v>
      </c>
      <c r="J4319" s="455"/>
      <c r="K4319" s="452" t="s">
        <v>1533</v>
      </c>
      <c r="L4319" s="452" t="s">
        <v>1439</v>
      </c>
      <c r="M4319" s="452" t="s">
        <v>1452</v>
      </c>
      <c r="N4319" s="454">
        <v>44525</v>
      </c>
      <c r="O4319" s="452" t="s">
        <v>1534</v>
      </c>
      <c r="P4319" s="454">
        <v>44525</v>
      </c>
    </row>
    <row r="4320" spans="1:16" x14ac:dyDescent="0.2">
      <c r="A4320" s="451" t="s">
        <v>2801</v>
      </c>
      <c r="B4320" s="451" t="s">
        <v>1717</v>
      </c>
      <c r="C4320" s="451" t="s">
        <v>1432</v>
      </c>
      <c r="D4320" s="451" t="s">
        <v>1433</v>
      </c>
      <c r="E4320" s="451" t="s">
        <v>1442</v>
      </c>
      <c r="F4320" s="451" t="s">
        <v>2685</v>
      </c>
      <c r="G4320" s="452" t="s">
        <v>1436</v>
      </c>
      <c r="H4320" s="453">
        <v>139594</v>
      </c>
      <c r="I4320" s="452" t="s">
        <v>1654</v>
      </c>
      <c r="J4320" s="452" t="s">
        <v>1438</v>
      </c>
      <c r="K4320" s="452" t="s">
        <v>1438</v>
      </c>
      <c r="L4320" s="452" t="s">
        <v>1439</v>
      </c>
      <c r="M4320" s="452" t="s">
        <v>1440</v>
      </c>
      <c r="N4320" s="454">
        <v>44312</v>
      </c>
      <c r="O4320" s="452" t="s">
        <v>1440</v>
      </c>
      <c r="P4320" s="454">
        <v>44468</v>
      </c>
    </row>
    <row r="4321" spans="1:16" ht="21" x14ac:dyDescent="0.2">
      <c r="A4321" s="451" t="s">
        <v>2803</v>
      </c>
      <c r="B4321" s="451" t="s">
        <v>1463</v>
      </c>
      <c r="C4321" s="451" t="s">
        <v>1432</v>
      </c>
      <c r="D4321" s="451" t="s">
        <v>1433</v>
      </c>
      <c r="E4321" s="451" t="s">
        <v>1442</v>
      </c>
      <c r="F4321" s="451" t="s">
        <v>2240</v>
      </c>
      <c r="G4321" s="452" t="s">
        <v>1436</v>
      </c>
      <c r="H4321" s="453">
        <v>1608824</v>
      </c>
      <c r="I4321" s="452" t="s">
        <v>1650</v>
      </c>
      <c r="J4321" s="452" t="s">
        <v>1438</v>
      </c>
      <c r="K4321" s="452" t="s">
        <v>1438</v>
      </c>
      <c r="L4321" s="452" t="s">
        <v>1439</v>
      </c>
      <c r="M4321" s="452" t="s">
        <v>1440</v>
      </c>
      <c r="N4321" s="454">
        <v>44309</v>
      </c>
      <c r="O4321" s="452" t="s">
        <v>1440</v>
      </c>
      <c r="P4321" s="454">
        <v>44468</v>
      </c>
    </row>
    <row r="4322" spans="1:16" x14ac:dyDescent="0.2">
      <c r="A4322" s="451" t="s">
        <v>2803</v>
      </c>
      <c r="B4322" s="451" t="s">
        <v>1693</v>
      </c>
      <c r="C4322" s="451" t="s">
        <v>1432</v>
      </c>
      <c r="D4322" s="451" t="s">
        <v>1433</v>
      </c>
      <c r="E4322" s="451" t="s">
        <v>1434</v>
      </c>
      <c r="F4322" s="451" t="s">
        <v>2082</v>
      </c>
      <c r="G4322" s="452" t="s">
        <v>1436</v>
      </c>
      <c r="H4322" s="453">
        <v>47124</v>
      </c>
      <c r="I4322" s="452" t="s">
        <v>1648</v>
      </c>
      <c r="J4322" s="452" t="s">
        <v>1438</v>
      </c>
      <c r="K4322" s="452" t="s">
        <v>1438</v>
      </c>
      <c r="L4322" s="452" t="s">
        <v>1439</v>
      </c>
      <c r="M4322" s="452" t="s">
        <v>1440</v>
      </c>
      <c r="N4322" s="454">
        <v>44309</v>
      </c>
      <c r="O4322" s="452" t="s">
        <v>1440</v>
      </c>
      <c r="P4322" s="454">
        <v>44468</v>
      </c>
    </row>
    <row r="4323" spans="1:16" x14ac:dyDescent="0.2">
      <c r="A4323" s="451" t="s">
        <v>2803</v>
      </c>
      <c r="B4323" s="451" t="s">
        <v>1695</v>
      </c>
      <c r="C4323" s="451" t="s">
        <v>1432</v>
      </c>
      <c r="D4323" s="451" t="s">
        <v>1466</v>
      </c>
      <c r="E4323" s="451" t="s">
        <v>1434</v>
      </c>
      <c r="F4323" s="451" t="s">
        <v>1749</v>
      </c>
      <c r="G4323" s="452" t="s">
        <v>1436</v>
      </c>
      <c r="H4323" s="453">
        <v>18998.73</v>
      </c>
      <c r="I4323" s="452" t="s">
        <v>1655</v>
      </c>
      <c r="J4323" s="452" t="s">
        <v>1438</v>
      </c>
      <c r="K4323" s="452" t="s">
        <v>1438</v>
      </c>
      <c r="L4323" s="452" t="s">
        <v>1439</v>
      </c>
      <c r="M4323" s="452" t="s">
        <v>1440</v>
      </c>
      <c r="N4323" s="454">
        <v>44341</v>
      </c>
      <c r="O4323" s="452" t="s">
        <v>1440</v>
      </c>
      <c r="P4323" s="454">
        <v>44468</v>
      </c>
    </row>
    <row r="4324" spans="1:16" x14ac:dyDescent="0.2">
      <c r="A4324" s="451" t="s">
        <v>2803</v>
      </c>
      <c r="B4324" s="451" t="s">
        <v>1697</v>
      </c>
      <c r="C4324" s="451" t="s">
        <v>1432</v>
      </c>
      <c r="D4324" s="451" t="s">
        <v>1433</v>
      </c>
      <c r="E4324" s="451" t="s">
        <v>1434</v>
      </c>
      <c r="F4324" s="451" t="s">
        <v>1511</v>
      </c>
      <c r="G4324" s="452" t="s">
        <v>1436</v>
      </c>
      <c r="H4324" s="453">
        <v>55324</v>
      </c>
      <c r="I4324" s="452" t="s">
        <v>1670</v>
      </c>
      <c r="J4324" s="452" t="s">
        <v>1438</v>
      </c>
      <c r="K4324" s="452" t="s">
        <v>1438</v>
      </c>
      <c r="L4324" s="452" t="s">
        <v>1439</v>
      </c>
      <c r="M4324" s="452" t="s">
        <v>1440</v>
      </c>
      <c r="N4324" s="454">
        <v>44309</v>
      </c>
      <c r="O4324" s="452" t="s">
        <v>1440</v>
      </c>
      <c r="P4324" s="454">
        <v>44468</v>
      </c>
    </row>
    <row r="4325" spans="1:16" x14ac:dyDescent="0.2">
      <c r="A4325" s="451" t="s">
        <v>2803</v>
      </c>
      <c r="B4325" s="451" t="s">
        <v>1697</v>
      </c>
      <c r="C4325" s="451" t="s">
        <v>1432</v>
      </c>
      <c r="D4325" s="451" t="s">
        <v>1515</v>
      </c>
      <c r="E4325" s="451" t="s">
        <v>1442</v>
      </c>
      <c r="F4325" s="451" t="s">
        <v>2533</v>
      </c>
      <c r="G4325" s="452" t="s">
        <v>1436</v>
      </c>
      <c r="H4325" s="453">
        <v>423</v>
      </c>
      <c r="I4325" s="452" t="s">
        <v>1522</v>
      </c>
      <c r="J4325" s="452" t="s">
        <v>1438</v>
      </c>
      <c r="K4325" s="452" t="s">
        <v>1438</v>
      </c>
      <c r="L4325" s="452" t="s">
        <v>1439</v>
      </c>
      <c r="M4325" s="452" t="s">
        <v>1440</v>
      </c>
      <c r="N4325" s="454">
        <v>44294</v>
      </c>
      <c r="O4325" s="452" t="s">
        <v>1440</v>
      </c>
      <c r="P4325" s="454">
        <v>44468</v>
      </c>
    </row>
    <row r="4326" spans="1:16" x14ac:dyDescent="0.2">
      <c r="A4326" s="451" t="s">
        <v>2803</v>
      </c>
      <c r="B4326" s="451" t="s">
        <v>1697</v>
      </c>
      <c r="C4326" s="451" t="s">
        <v>1432</v>
      </c>
      <c r="D4326" s="451" t="s">
        <v>1448</v>
      </c>
      <c r="E4326" s="451" t="s">
        <v>1544</v>
      </c>
      <c r="F4326" s="451" t="s">
        <v>1729</v>
      </c>
      <c r="G4326" s="452" t="s">
        <v>1436</v>
      </c>
      <c r="H4326" s="453">
        <v>2939</v>
      </c>
      <c r="I4326" s="452" t="s">
        <v>1564</v>
      </c>
      <c r="J4326" s="455"/>
      <c r="K4326" s="452" t="s">
        <v>1533</v>
      </c>
      <c r="L4326" s="452" t="s">
        <v>1439</v>
      </c>
      <c r="M4326" s="452" t="s">
        <v>1452</v>
      </c>
      <c r="N4326" s="454">
        <v>44539</v>
      </c>
      <c r="O4326" s="452" t="s">
        <v>1453</v>
      </c>
      <c r="P4326" s="454">
        <v>44544</v>
      </c>
    </row>
    <row r="4327" spans="1:16" ht="21" x14ac:dyDescent="0.2">
      <c r="A4327" s="451" t="s">
        <v>2803</v>
      </c>
      <c r="B4327" s="451" t="s">
        <v>1703</v>
      </c>
      <c r="C4327" s="451" t="s">
        <v>1432</v>
      </c>
      <c r="D4327" s="451" t="s">
        <v>1491</v>
      </c>
      <c r="E4327" s="451" t="s">
        <v>1442</v>
      </c>
      <c r="F4327" s="451" t="s">
        <v>2532</v>
      </c>
      <c r="G4327" s="452" t="s">
        <v>1436</v>
      </c>
      <c r="H4327" s="453">
        <v>13960</v>
      </c>
      <c r="I4327" s="452" t="s">
        <v>1613</v>
      </c>
      <c r="J4327" s="452" t="s">
        <v>1438</v>
      </c>
      <c r="K4327" s="452" t="s">
        <v>1438</v>
      </c>
      <c r="L4327" s="452" t="s">
        <v>1439</v>
      </c>
      <c r="M4327" s="452" t="s">
        <v>1440</v>
      </c>
      <c r="N4327" s="454">
        <v>44370</v>
      </c>
      <c r="O4327" s="452" t="s">
        <v>1440</v>
      </c>
      <c r="P4327" s="454">
        <v>44468</v>
      </c>
    </row>
    <row r="4328" spans="1:16" ht="21" x14ac:dyDescent="0.2">
      <c r="A4328" s="451" t="s">
        <v>2803</v>
      </c>
      <c r="B4328" s="451" t="s">
        <v>1703</v>
      </c>
      <c r="C4328" s="451" t="s">
        <v>1432</v>
      </c>
      <c r="D4328" s="451" t="s">
        <v>1507</v>
      </c>
      <c r="E4328" s="451" t="s">
        <v>1442</v>
      </c>
      <c r="F4328" s="451" t="s">
        <v>2118</v>
      </c>
      <c r="G4328" s="452" t="s">
        <v>1436</v>
      </c>
      <c r="H4328" s="453">
        <v>-13960</v>
      </c>
      <c r="I4328" s="452" t="s">
        <v>1707</v>
      </c>
      <c r="J4328" s="452" t="s">
        <v>1438</v>
      </c>
      <c r="K4328" s="452" t="s">
        <v>1438</v>
      </c>
      <c r="L4328" s="452" t="s">
        <v>1439</v>
      </c>
      <c r="M4328" s="452" t="s">
        <v>1440</v>
      </c>
      <c r="N4328" s="454">
        <v>44384</v>
      </c>
      <c r="O4328" s="452" t="s">
        <v>1440</v>
      </c>
      <c r="P4328" s="454">
        <v>44468</v>
      </c>
    </row>
    <row r="4329" spans="1:16" x14ac:dyDescent="0.2">
      <c r="A4329" s="451" t="s">
        <v>2803</v>
      </c>
      <c r="B4329" s="451" t="s">
        <v>1708</v>
      </c>
      <c r="C4329" s="451" t="s">
        <v>1432</v>
      </c>
      <c r="D4329" s="451" t="s">
        <v>1507</v>
      </c>
      <c r="E4329" s="451" t="s">
        <v>1434</v>
      </c>
      <c r="F4329" s="451" t="s">
        <v>2424</v>
      </c>
      <c r="G4329" s="452" t="s">
        <v>1436</v>
      </c>
      <c r="H4329" s="453">
        <v>13960</v>
      </c>
      <c r="I4329" s="452" t="s">
        <v>1707</v>
      </c>
      <c r="J4329" s="452" t="s">
        <v>1438</v>
      </c>
      <c r="K4329" s="452" t="s">
        <v>1438</v>
      </c>
      <c r="L4329" s="452" t="s">
        <v>1439</v>
      </c>
      <c r="M4329" s="452" t="s">
        <v>1440</v>
      </c>
      <c r="N4329" s="454">
        <v>44384</v>
      </c>
      <c r="O4329" s="452" t="s">
        <v>1440</v>
      </c>
      <c r="P4329" s="454">
        <v>44468</v>
      </c>
    </row>
    <row r="4330" spans="1:16" ht="21" x14ac:dyDescent="0.2">
      <c r="A4330" s="451" t="s">
        <v>2803</v>
      </c>
      <c r="B4330" s="451" t="s">
        <v>1708</v>
      </c>
      <c r="C4330" s="451" t="s">
        <v>1432</v>
      </c>
      <c r="D4330" s="451" t="s">
        <v>1531</v>
      </c>
      <c r="E4330" s="451" t="s">
        <v>1568</v>
      </c>
      <c r="F4330" s="451" t="s">
        <v>1450</v>
      </c>
      <c r="G4330" s="452" t="s">
        <v>1436</v>
      </c>
      <c r="H4330" s="453">
        <v>1341.25</v>
      </c>
      <c r="I4330" s="452" t="s">
        <v>1627</v>
      </c>
      <c r="J4330" s="455"/>
      <c r="K4330" s="452" t="s">
        <v>1533</v>
      </c>
      <c r="L4330" s="452" t="s">
        <v>1439</v>
      </c>
      <c r="M4330" s="452" t="s">
        <v>1452</v>
      </c>
      <c r="N4330" s="454">
        <v>44496</v>
      </c>
      <c r="O4330" s="452" t="s">
        <v>1534</v>
      </c>
      <c r="P4330" s="454">
        <v>44497</v>
      </c>
    </row>
    <row r="4331" spans="1:16" ht="21" x14ac:dyDescent="0.2">
      <c r="A4331" s="451" t="s">
        <v>2803</v>
      </c>
      <c r="B4331" s="451" t="s">
        <v>1708</v>
      </c>
      <c r="C4331" s="451" t="s">
        <v>1432</v>
      </c>
      <c r="D4331" s="451" t="s">
        <v>1531</v>
      </c>
      <c r="E4331" s="451" t="s">
        <v>1628</v>
      </c>
      <c r="F4331" s="451" t="s">
        <v>1450</v>
      </c>
      <c r="G4331" s="452" t="s">
        <v>1436</v>
      </c>
      <c r="H4331" s="453">
        <v>1122.19</v>
      </c>
      <c r="I4331" s="452" t="s">
        <v>1629</v>
      </c>
      <c r="J4331" s="455"/>
      <c r="K4331" s="452" t="s">
        <v>1533</v>
      </c>
      <c r="L4331" s="452" t="s">
        <v>1439</v>
      </c>
      <c r="M4331" s="452" t="s">
        <v>1452</v>
      </c>
      <c r="N4331" s="454">
        <v>44496</v>
      </c>
      <c r="O4331" s="452" t="s">
        <v>1534</v>
      </c>
      <c r="P4331" s="454">
        <v>44497</v>
      </c>
    </row>
    <row r="4332" spans="1:16" x14ac:dyDescent="0.2">
      <c r="A4332" s="451" t="s">
        <v>2803</v>
      </c>
      <c r="B4332" s="451" t="s">
        <v>1575</v>
      </c>
      <c r="C4332" s="451" t="s">
        <v>1432</v>
      </c>
      <c r="D4332" s="451" t="s">
        <v>1507</v>
      </c>
      <c r="E4332" s="451" t="s">
        <v>1442</v>
      </c>
      <c r="F4332" s="451" t="s">
        <v>1692</v>
      </c>
      <c r="G4332" s="452" t="s">
        <v>1436</v>
      </c>
      <c r="H4332" s="453">
        <v>20735</v>
      </c>
      <c r="I4332" s="452" t="s">
        <v>1712</v>
      </c>
      <c r="J4332" s="452" t="s">
        <v>1438</v>
      </c>
      <c r="K4332" s="452" t="s">
        <v>1438</v>
      </c>
      <c r="L4332" s="452" t="s">
        <v>1439</v>
      </c>
      <c r="M4332" s="452" t="s">
        <v>1440</v>
      </c>
      <c r="N4332" s="454">
        <v>44399</v>
      </c>
      <c r="O4332" s="452" t="s">
        <v>1440</v>
      </c>
      <c r="P4332" s="454">
        <v>44468</v>
      </c>
    </row>
    <row r="4333" spans="1:16" ht="21" x14ac:dyDescent="0.2">
      <c r="A4333" s="451" t="s">
        <v>2803</v>
      </c>
      <c r="B4333" s="451" t="s">
        <v>1575</v>
      </c>
      <c r="C4333" s="451" t="s">
        <v>1432</v>
      </c>
      <c r="D4333" s="451" t="s">
        <v>1448</v>
      </c>
      <c r="E4333" s="451" t="s">
        <v>1460</v>
      </c>
      <c r="F4333" s="451" t="s">
        <v>1450</v>
      </c>
      <c r="G4333" s="452" t="s">
        <v>1436</v>
      </c>
      <c r="H4333" s="453">
        <v>16588</v>
      </c>
      <c r="I4333" s="452" t="s">
        <v>1462</v>
      </c>
      <c r="J4333" s="455"/>
      <c r="K4333" s="452" t="s">
        <v>1533</v>
      </c>
      <c r="L4333" s="452" t="s">
        <v>1439</v>
      </c>
      <c r="M4333" s="452" t="s">
        <v>1452</v>
      </c>
      <c r="N4333" s="454">
        <v>44550</v>
      </c>
      <c r="O4333" s="452" t="s">
        <v>1453</v>
      </c>
      <c r="P4333" s="454">
        <v>44553</v>
      </c>
    </row>
    <row r="4334" spans="1:16" ht="21" x14ac:dyDescent="0.2">
      <c r="A4334" s="451" t="s">
        <v>2803</v>
      </c>
      <c r="B4334" s="451" t="s">
        <v>1575</v>
      </c>
      <c r="C4334" s="451" t="s">
        <v>1432</v>
      </c>
      <c r="D4334" s="451" t="s">
        <v>1448</v>
      </c>
      <c r="E4334" s="451" t="s">
        <v>1538</v>
      </c>
      <c r="F4334" s="451" t="s">
        <v>1548</v>
      </c>
      <c r="G4334" s="452" t="s">
        <v>1436</v>
      </c>
      <c r="H4334" s="453">
        <v>1800</v>
      </c>
      <c r="I4334" s="452" t="s">
        <v>1824</v>
      </c>
      <c r="J4334" s="455"/>
      <c r="K4334" s="452" t="s">
        <v>1533</v>
      </c>
      <c r="L4334" s="452" t="s">
        <v>1439</v>
      </c>
      <c r="M4334" s="452" t="s">
        <v>1452</v>
      </c>
      <c r="N4334" s="454">
        <v>44554</v>
      </c>
      <c r="O4334" s="452" t="s">
        <v>1534</v>
      </c>
      <c r="P4334" s="454">
        <v>44560</v>
      </c>
    </row>
    <row r="4335" spans="1:16" x14ac:dyDescent="0.2">
      <c r="A4335" s="451" t="s">
        <v>2803</v>
      </c>
      <c r="B4335" s="451" t="s">
        <v>1713</v>
      </c>
      <c r="C4335" s="451" t="s">
        <v>1432</v>
      </c>
      <c r="D4335" s="451" t="s">
        <v>1466</v>
      </c>
      <c r="E4335" s="451" t="s">
        <v>1434</v>
      </c>
      <c r="F4335" s="451" t="s">
        <v>2245</v>
      </c>
      <c r="G4335" s="452" t="s">
        <v>1436</v>
      </c>
      <c r="H4335" s="453">
        <v>8158</v>
      </c>
      <c r="I4335" s="452" t="s">
        <v>1676</v>
      </c>
      <c r="J4335" s="452" t="s">
        <v>1438</v>
      </c>
      <c r="K4335" s="452" t="s">
        <v>1438</v>
      </c>
      <c r="L4335" s="452" t="s">
        <v>1439</v>
      </c>
      <c r="M4335" s="452" t="s">
        <v>1440</v>
      </c>
      <c r="N4335" s="454">
        <v>44330</v>
      </c>
      <c r="O4335" s="452" t="s">
        <v>1440</v>
      </c>
      <c r="P4335" s="454">
        <v>44468</v>
      </c>
    </row>
    <row r="4336" spans="1:16" x14ac:dyDescent="0.2">
      <c r="A4336" s="451" t="s">
        <v>2803</v>
      </c>
      <c r="B4336" s="451" t="s">
        <v>1713</v>
      </c>
      <c r="C4336" s="451" t="s">
        <v>1432</v>
      </c>
      <c r="D4336" s="451" t="s">
        <v>1507</v>
      </c>
      <c r="E4336" s="451" t="s">
        <v>1442</v>
      </c>
      <c r="F4336" s="451" t="s">
        <v>2173</v>
      </c>
      <c r="G4336" s="452" t="s">
        <v>1436</v>
      </c>
      <c r="H4336" s="453">
        <v>68747</v>
      </c>
      <c r="I4336" s="452" t="s">
        <v>1640</v>
      </c>
      <c r="J4336" s="452" t="s">
        <v>1438</v>
      </c>
      <c r="K4336" s="452" t="s">
        <v>1438</v>
      </c>
      <c r="L4336" s="452" t="s">
        <v>1439</v>
      </c>
      <c r="M4336" s="452" t="s">
        <v>1440</v>
      </c>
      <c r="N4336" s="454">
        <v>44384</v>
      </c>
      <c r="O4336" s="452" t="s">
        <v>1440</v>
      </c>
      <c r="P4336" s="454">
        <v>44468</v>
      </c>
    </row>
    <row r="4337" spans="1:16" ht="21" x14ac:dyDescent="0.2">
      <c r="A4337" s="451" t="s">
        <v>2803</v>
      </c>
      <c r="B4337" s="451" t="s">
        <v>1713</v>
      </c>
      <c r="C4337" s="451" t="s">
        <v>1432</v>
      </c>
      <c r="D4337" s="451" t="s">
        <v>1540</v>
      </c>
      <c r="E4337" s="451" t="s">
        <v>1677</v>
      </c>
      <c r="F4337" s="451" t="s">
        <v>1457</v>
      </c>
      <c r="G4337" s="452" t="s">
        <v>1436</v>
      </c>
      <c r="H4337" s="453">
        <v>11398</v>
      </c>
      <c r="I4337" s="452" t="s">
        <v>1678</v>
      </c>
      <c r="J4337" s="455"/>
      <c r="K4337" s="452" t="s">
        <v>1533</v>
      </c>
      <c r="L4337" s="452" t="s">
        <v>1439</v>
      </c>
      <c r="M4337" s="452" t="s">
        <v>1452</v>
      </c>
      <c r="N4337" s="454">
        <v>44525</v>
      </c>
      <c r="O4337" s="452" t="s">
        <v>1534</v>
      </c>
      <c r="P4337" s="454">
        <v>44525</v>
      </c>
    </row>
    <row r="4338" spans="1:16" x14ac:dyDescent="0.2">
      <c r="A4338" s="451" t="s">
        <v>2803</v>
      </c>
      <c r="B4338" s="451" t="s">
        <v>1717</v>
      </c>
      <c r="C4338" s="451" t="s">
        <v>1432</v>
      </c>
      <c r="D4338" s="451" t="s">
        <v>1433</v>
      </c>
      <c r="E4338" s="451" t="s">
        <v>1442</v>
      </c>
      <c r="F4338" s="451" t="s">
        <v>2579</v>
      </c>
      <c r="G4338" s="452" t="s">
        <v>1436</v>
      </c>
      <c r="H4338" s="453">
        <v>130380</v>
      </c>
      <c r="I4338" s="452" t="s">
        <v>1654</v>
      </c>
      <c r="J4338" s="452" t="s">
        <v>1438</v>
      </c>
      <c r="K4338" s="452" t="s">
        <v>1438</v>
      </c>
      <c r="L4338" s="452" t="s">
        <v>1439</v>
      </c>
      <c r="M4338" s="452" t="s">
        <v>1440</v>
      </c>
      <c r="N4338" s="454">
        <v>44312</v>
      </c>
      <c r="O4338" s="452" t="s">
        <v>1440</v>
      </c>
      <c r="P4338" s="454">
        <v>44468</v>
      </c>
    </row>
    <row r="4339" spans="1:16" ht="21" x14ac:dyDescent="0.2">
      <c r="A4339" s="451" t="s">
        <v>2804</v>
      </c>
      <c r="B4339" s="451" t="s">
        <v>1463</v>
      </c>
      <c r="C4339" s="451" t="s">
        <v>1432</v>
      </c>
      <c r="D4339" s="451" t="s">
        <v>1433</v>
      </c>
      <c r="E4339" s="451" t="s">
        <v>1442</v>
      </c>
      <c r="F4339" s="451" t="s">
        <v>2481</v>
      </c>
      <c r="G4339" s="452" t="s">
        <v>1436</v>
      </c>
      <c r="H4339" s="453">
        <v>439763</v>
      </c>
      <c r="I4339" s="452" t="s">
        <v>1650</v>
      </c>
      <c r="J4339" s="452" t="s">
        <v>1438</v>
      </c>
      <c r="K4339" s="452" t="s">
        <v>1438</v>
      </c>
      <c r="L4339" s="452" t="s">
        <v>1439</v>
      </c>
      <c r="M4339" s="452" t="s">
        <v>1440</v>
      </c>
      <c r="N4339" s="454">
        <v>44309</v>
      </c>
      <c r="O4339" s="452" t="s">
        <v>1440</v>
      </c>
      <c r="P4339" s="454">
        <v>44468</v>
      </c>
    </row>
    <row r="4340" spans="1:16" x14ac:dyDescent="0.2">
      <c r="A4340" s="451" t="s">
        <v>2804</v>
      </c>
      <c r="B4340" s="451" t="s">
        <v>1693</v>
      </c>
      <c r="C4340" s="451" t="s">
        <v>1432</v>
      </c>
      <c r="D4340" s="451" t="s">
        <v>1433</v>
      </c>
      <c r="E4340" s="451" t="s">
        <v>1442</v>
      </c>
      <c r="F4340" s="451" t="s">
        <v>1881</v>
      </c>
      <c r="G4340" s="452" t="s">
        <v>1436</v>
      </c>
      <c r="H4340" s="453">
        <v>10774</v>
      </c>
      <c r="I4340" s="452" t="s">
        <v>1648</v>
      </c>
      <c r="J4340" s="452" t="s">
        <v>1438</v>
      </c>
      <c r="K4340" s="452" t="s">
        <v>1438</v>
      </c>
      <c r="L4340" s="452" t="s">
        <v>1439</v>
      </c>
      <c r="M4340" s="452" t="s">
        <v>1440</v>
      </c>
      <c r="N4340" s="454">
        <v>44309</v>
      </c>
      <c r="O4340" s="452" t="s">
        <v>1440</v>
      </c>
      <c r="P4340" s="454">
        <v>44468</v>
      </c>
    </row>
    <row r="4341" spans="1:16" x14ac:dyDescent="0.2">
      <c r="A4341" s="451" t="s">
        <v>2804</v>
      </c>
      <c r="B4341" s="451" t="s">
        <v>1695</v>
      </c>
      <c r="C4341" s="451" t="s">
        <v>1432</v>
      </c>
      <c r="D4341" s="451" t="s">
        <v>1466</v>
      </c>
      <c r="E4341" s="451" t="s">
        <v>1434</v>
      </c>
      <c r="F4341" s="451" t="s">
        <v>2439</v>
      </c>
      <c r="G4341" s="452" t="s">
        <v>1436</v>
      </c>
      <c r="H4341" s="453">
        <v>47463.06</v>
      </c>
      <c r="I4341" s="452" t="s">
        <v>1655</v>
      </c>
      <c r="J4341" s="452" t="s">
        <v>1438</v>
      </c>
      <c r="K4341" s="452" t="s">
        <v>1438</v>
      </c>
      <c r="L4341" s="452" t="s">
        <v>1439</v>
      </c>
      <c r="M4341" s="452" t="s">
        <v>1440</v>
      </c>
      <c r="N4341" s="454">
        <v>44341</v>
      </c>
      <c r="O4341" s="452" t="s">
        <v>1440</v>
      </c>
      <c r="P4341" s="454">
        <v>44468</v>
      </c>
    </row>
    <row r="4342" spans="1:16" x14ac:dyDescent="0.2">
      <c r="A4342" s="451" t="s">
        <v>2804</v>
      </c>
      <c r="B4342" s="451" t="s">
        <v>1697</v>
      </c>
      <c r="C4342" s="451" t="s">
        <v>1432</v>
      </c>
      <c r="D4342" s="451" t="s">
        <v>1466</v>
      </c>
      <c r="E4342" s="451" t="s">
        <v>1434</v>
      </c>
      <c r="F4342" s="451" t="s">
        <v>2574</v>
      </c>
      <c r="G4342" s="452" t="s">
        <v>1436</v>
      </c>
      <c r="H4342" s="453">
        <v>914</v>
      </c>
      <c r="I4342" s="452" t="s">
        <v>1488</v>
      </c>
      <c r="J4342" s="452" t="s">
        <v>1438</v>
      </c>
      <c r="K4342" s="452" t="s">
        <v>1438</v>
      </c>
      <c r="L4342" s="452" t="s">
        <v>1439</v>
      </c>
      <c r="M4342" s="452" t="s">
        <v>1440</v>
      </c>
      <c r="N4342" s="454">
        <v>44342</v>
      </c>
      <c r="O4342" s="452" t="s">
        <v>1440</v>
      </c>
      <c r="P4342" s="454">
        <v>44468</v>
      </c>
    </row>
    <row r="4343" spans="1:16" x14ac:dyDescent="0.2">
      <c r="A4343" s="451" t="s">
        <v>2804</v>
      </c>
      <c r="B4343" s="451" t="s">
        <v>1697</v>
      </c>
      <c r="C4343" s="451" t="s">
        <v>1432</v>
      </c>
      <c r="D4343" s="451" t="s">
        <v>1448</v>
      </c>
      <c r="E4343" s="451" t="s">
        <v>1544</v>
      </c>
      <c r="F4343" s="451" t="s">
        <v>2167</v>
      </c>
      <c r="G4343" s="452" t="s">
        <v>1436</v>
      </c>
      <c r="H4343" s="453">
        <v>1188</v>
      </c>
      <c r="I4343" s="452" t="s">
        <v>1564</v>
      </c>
      <c r="J4343" s="455"/>
      <c r="K4343" s="452" t="s">
        <v>1533</v>
      </c>
      <c r="L4343" s="452" t="s">
        <v>1439</v>
      </c>
      <c r="M4343" s="452" t="s">
        <v>1452</v>
      </c>
      <c r="N4343" s="454">
        <v>44539</v>
      </c>
      <c r="O4343" s="452" t="s">
        <v>1453</v>
      </c>
      <c r="P4343" s="454">
        <v>44544</v>
      </c>
    </row>
    <row r="4344" spans="1:16" ht="21" x14ac:dyDescent="0.2">
      <c r="A4344" s="451" t="s">
        <v>2804</v>
      </c>
      <c r="B4344" s="451" t="s">
        <v>1703</v>
      </c>
      <c r="C4344" s="451" t="s">
        <v>1432</v>
      </c>
      <c r="D4344" s="451" t="s">
        <v>1491</v>
      </c>
      <c r="E4344" s="451" t="s">
        <v>1442</v>
      </c>
      <c r="F4344" s="451" t="s">
        <v>1734</v>
      </c>
      <c r="G4344" s="452" t="s">
        <v>1436</v>
      </c>
      <c r="H4344" s="453">
        <v>3160</v>
      </c>
      <c r="I4344" s="452" t="s">
        <v>1613</v>
      </c>
      <c r="J4344" s="452" t="s">
        <v>1438</v>
      </c>
      <c r="K4344" s="452" t="s">
        <v>1438</v>
      </c>
      <c r="L4344" s="452" t="s">
        <v>1439</v>
      </c>
      <c r="M4344" s="452" t="s">
        <v>1440</v>
      </c>
      <c r="N4344" s="454">
        <v>44370</v>
      </c>
      <c r="O4344" s="452" t="s">
        <v>1440</v>
      </c>
      <c r="P4344" s="454">
        <v>44468</v>
      </c>
    </row>
    <row r="4345" spans="1:16" ht="21" x14ac:dyDescent="0.2">
      <c r="A4345" s="451" t="s">
        <v>2804</v>
      </c>
      <c r="B4345" s="451" t="s">
        <v>1703</v>
      </c>
      <c r="C4345" s="451" t="s">
        <v>1432</v>
      </c>
      <c r="D4345" s="451" t="s">
        <v>1507</v>
      </c>
      <c r="E4345" s="451" t="s">
        <v>1434</v>
      </c>
      <c r="F4345" s="451" t="s">
        <v>2235</v>
      </c>
      <c r="G4345" s="452" t="s">
        <v>1436</v>
      </c>
      <c r="H4345" s="453">
        <v>-3160</v>
      </c>
      <c r="I4345" s="452" t="s">
        <v>1707</v>
      </c>
      <c r="J4345" s="452" t="s">
        <v>1438</v>
      </c>
      <c r="K4345" s="452" t="s">
        <v>1438</v>
      </c>
      <c r="L4345" s="452" t="s">
        <v>1439</v>
      </c>
      <c r="M4345" s="452" t="s">
        <v>1440</v>
      </c>
      <c r="N4345" s="454">
        <v>44384</v>
      </c>
      <c r="O4345" s="452" t="s">
        <v>1440</v>
      </c>
      <c r="P4345" s="454">
        <v>44468</v>
      </c>
    </row>
    <row r="4346" spans="1:16" ht="21" x14ac:dyDescent="0.2">
      <c r="A4346" s="451" t="s">
        <v>2804</v>
      </c>
      <c r="B4346" s="451" t="s">
        <v>1758</v>
      </c>
      <c r="C4346" s="451" t="s">
        <v>1432</v>
      </c>
      <c r="D4346" s="451" t="s">
        <v>1448</v>
      </c>
      <c r="E4346" s="451" t="s">
        <v>1570</v>
      </c>
      <c r="F4346" s="451" t="s">
        <v>2028</v>
      </c>
      <c r="G4346" s="452" t="s">
        <v>1436</v>
      </c>
      <c r="H4346" s="453">
        <v>7481</v>
      </c>
      <c r="I4346" s="452" t="s">
        <v>1572</v>
      </c>
      <c r="J4346" s="455"/>
      <c r="K4346" s="452" t="s">
        <v>1533</v>
      </c>
      <c r="L4346" s="452" t="s">
        <v>1439</v>
      </c>
      <c r="M4346" s="452" t="s">
        <v>1452</v>
      </c>
      <c r="N4346" s="454">
        <v>44554</v>
      </c>
      <c r="O4346" s="452" t="s">
        <v>1534</v>
      </c>
      <c r="P4346" s="454">
        <v>44560</v>
      </c>
    </row>
    <row r="4347" spans="1:16" x14ac:dyDescent="0.2">
      <c r="A4347" s="451" t="s">
        <v>2804</v>
      </c>
      <c r="B4347" s="451" t="s">
        <v>1708</v>
      </c>
      <c r="C4347" s="451" t="s">
        <v>1432</v>
      </c>
      <c r="D4347" s="451" t="s">
        <v>1507</v>
      </c>
      <c r="E4347" s="451" t="s">
        <v>1442</v>
      </c>
      <c r="F4347" s="451" t="s">
        <v>2706</v>
      </c>
      <c r="G4347" s="452" t="s">
        <v>1436</v>
      </c>
      <c r="H4347" s="453">
        <v>3160</v>
      </c>
      <c r="I4347" s="452" t="s">
        <v>1707</v>
      </c>
      <c r="J4347" s="452" t="s">
        <v>1438</v>
      </c>
      <c r="K4347" s="452" t="s">
        <v>1438</v>
      </c>
      <c r="L4347" s="452" t="s">
        <v>1439</v>
      </c>
      <c r="M4347" s="452" t="s">
        <v>1440</v>
      </c>
      <c r="N4347" s="454">
        <v>44384</v>
      </c>
      <c r="O4347" s="452" t="s">
        <v>1440</v>
      </c>
      <c r="P4347" s="454">
        <v>44468</v>
      </c>
    </row>
    <row r="4348" spans="1:16" ht="21" x14ac:dyDescent="0.2">
      <c r="A4348" s="451" t="s">
        <v>2804</v>
      </c>
      <c r="B4348" s="451" t="s">
        <v>1708</v>
      </c>
      <c r="C4348" s="451" t="s">
        <v>1432</v>
      </c>
      <c r="D4348" s="451" t="s">
        <v>1531</v>
      </c>
      <c r="E4348" s="451" t="s">
        <v>1568</v>
      </c>
      <c r="F4348" s="451" t="s">
        <v>1949</v>
      </c>
      <c r="G4348" s="452" t="s">
        <v>1436</v>
      </c>
      <c r="H4348" s="453">
        <v>500</v>
      </c>
      <c r="I4348" s="452" t="s">
        <v>1627</v>
      </c>
      <c r="J4348" s="455"/>
      <c r="K4348" s="452" t="s">
        <v>1533</v>
      </c>
      <c r="L4348" s="452" t="s">
        <v>1439</v>
      </c>
      <c r="M4348" s="452" t="s">
        <v>1452</v>
      </c>
      <c r="N4348" s="454">
        <v>44496</v>
      </c>
      <c r="O4348" s="452" t="s">
        <v>1534</v>
      </c>
      <c r="P4348" s="454">
        <v>44497</v>
      </c>
    </row>
    <row r="4349" spans="1:16" ht="21" x14ac:dyDescent="0.2">
      <c r="A4349" s="451" t="s">
        <v>2804</v>
      </c>
      <c r="B4349" s="451" t="s">
        <v>1708</v>
      </c>
      <c r="C4349" s="451" t="s">
        <v>1432</v>
      </c>
      <c r="D4349" s="451" t="s">
        <v>1531</v>
      </c>
      <c r="E4349" s="451" t="s">
        <v>1628</v>
      </c>
      <c r="F4349" s="451" t="s">
        <v>1949</v>
      </c>
      <c r="G4349" s="452" t="s">
        <v>1436</v>
      </c>
      <c r="H4349" s="453">
        <v>177.19</v>
      </c>
      <c r="I4349" s="452" t="s">
        <v>1629</v>
      </c>
      <c r="J4349" s="455"/>
      <c r="K4349" s="452" t="s">
        <v>1533</v>
      </c>
      <c r="L4349" s="452" t="s">
        <v>1439</v>
      </c>
      <c r="M4349" s="452" t="s">
        <v>1452</v>
      </c>
      <c r="N4349" s="454">
        <v>44496</v>
      </c>
      <c r="O4349" s="452" t="s">
        <v>1534</v>
      </c>
      <c r="P4349" s="454">
        <v>44497</v>
      </c>
    </row>
    <row r="4350" spans="1:16" x14ac:dyDescent="0.2">
      <c r="A4350" s="451" t="s">
        <v>2804</v>
      </c>
      <c r="B4350" s="451" t="s">
        <v>1575</v>
      </c>
      <c r="C4350" s="451" t="s">
        <v>1432</v>
      </c>
      <c r="D4350" s="451" t="s">
        <v>1507</v>
      </c>
      <c r="E4350" s="451" t="s">
        <v>1442</v>
      </c>
      <c r="F4350" s="451" t="s">
        <v>1973</v>
      </c>
      <c r="G4350" s="452" t="s">
        <v>1436</v>
      </c>
      <c r="H4350" s="453">
        <v>9777</v>
      </c>
      <c r="I4350" s="452" t="s">
        <v>1712</v>
      </c>
      <c r="J4350" s="452" t="s">
        <v>1438</v>
      </c>
      <c r="K4350" s="452" t="s">
        <v>1438</v>
      </c>
      <c r="L4350" s="452" t="s">
        <v>1439</v>
      </c>
      <c r="M4350" s="452" t="s">
        <v>1440</v>
      </c>
      <c r="N4350" s="454">
        <v>44399</v>
      </c>
      <c r="O4350" s="452" t="s">
        <v>1440</v>
      </c>
      <c r="P4350" s="454">
        <v>44468</v>
      </c>
    </row>
    <row r="4351" spans="1:16" ht="21" x14ac:dyDescent="0.2">
      <c r="A4351" s="451" t="s">
        <v>2804</v>
      </c>
      <c r="B4351" s="451" t="s">
        <v>1575</v>
      </c>
      <c r="C4351" s="451" t="s">
        <v>1432</v>
      </c>
      <c r="D4351" s="451" t="s">
        <v>1448</v>
      </c>
      <c r="E4351" s="451" t="s">
        <v>1460</v>
      </c>
      <c r="F4351" s="451" t="s">
        <v>1949</v>
      </c>
      <c r="G4351" s="452" t="s">
        <v>1436</v>
      </c>
      <c r="H4351" s="453">
        <v>7822</v>
      </c>
      <c r="I4351" s="452" t="s">
        <v>1462</v>
      </c>
      <c r="J4351" s="455"/>
      <c r="K4351" s="452" t="s">
        <v>1533</v>
      </c>
      <c r="L4351" s="452" t="s">
        <v>1439</v>
      </c>
      <c r="M4351" s="452" t="s">
        <v>1452</v>
      </c>
      <c r="N4351" s="454">
        <v>44550</v>
      </c>
      <c r="O4351" s="452" t="s">
        <v>1453</v>
      </c>
      <c r="P4351" s="454">
        <v>44553</v>
      </c>
    </row>
    <row r="4352" spans="1:16" x14ac:dyDescent="0.2">
      <c r="A4352" s="451" t="s">
        <v>2804</v>
      </c>
      <c r="B4352" s="451" t="s">
        <v>1713</v>
      </c>
      <c r="C4352" s="451" t="s">
        <v>1432</v>
      </c>
      <c r="D4352" s="451" t="s">
        <v>1466</v>
      </c>
      <c r="E4352" s="451" t="s">
        <v>1442</v>
      </c>
      <c r="F4352" s="451" t="s">
        <v>2186</v>
      </c>
      <c r="G4352" s="452" t="s">
        <v>1436</v>
      </c>
      <c r="H4352" s="453">
        <v>7000</v>
      </c>
      <c r="I4352" s="452" t="s">
        <v>1676</v>
      </c>
      <c r="J4352" s="452" t="s">
        <v>1438</v>
      </c>
      <c r="K4352" s="452" t="s">
        <v>1438</v>
      </c>
      <c r="L4352" s="452" t="s">
        <v>1439</v>
      </c>
      <c r="M4352" s="452" t="s">
        <v>1440</v>
      </c>
      <c r="N4352" s="454">
        <v>44330</v>
      </c>
      <c r="O4352" s="452" t="s">
        <v>1440</v>
      </c>
      <c r="P4352" s="454">
        <v>44468</v>
      </c>
    </row>
    <row r="4353" spans="1:16" x14ac:dyDescent="0.2">
      <c r="A4353" s="451" t="s">
        <v>2804</v>
      </c>
      <c r="B4353" s="451" t="s">
        <v>1713</v>
      </c>
      <c r="C4353" s="451" t="s">
        <v>1432</v>
      </c>
      <c r="D4353" s="451" t="s">
        <v>1507</v>
      </c>
      <c r="E4353" s="451" t="s">
        <v>1434</v>
      </c>
      <c r="F4353" s="451" t="s">
        <v>1593</v>
      </c>
      <c r="G4353" s="452" t="s">
        <v>1436</v>
      </c>
      <c r="H4353" s="453">
        <v>15802</v>
      </c>
      <c r="I4353" s="452" t="s">
        <v>1640</v>
      </c>
      <c r="J4353" s="452" t="s">
        <v>1438</v>
      </c>
      <c r="K4353" s="452" t="s">
        <v>1438</v>
      </c>
      <c r="L4353" s="452" t="s">
        <v>1439</v>
      </c>
      <c r="M4353" s="452" t="s">
        <v>1440</v>
      </c>
      <c r="N4353" s="454">
        <v>44384</v>
      </c>
      <c r="O4353" s="452" t="s">
        <v>1440</v>
      </c>
      <c r="P4353" s="454">
        <v>44468</v>
      </c>
    </row>
    <row r="4354" spans="1:16" ht="21" x14ac:dyDescent="0.2">
      <c r="A4354" s="451" t="s">
        <v>2804</v>
      </c>
      <c r="B4354" s="451" t="s">
        <v>1713</v>
      </c>
      <c r="C4354" s="451" t="s">
        <v>1432</v>
      </c>
      <c r="D4354" s="451" t="s">
        <v>1540</v>
      </c>
      <c r="E4354" s="451" t="s">
        <v>1677</v>
      </c>
      <c r="F4354" s="451" t="s">
        <v>2220</v>
      </c>
      <c r="G4354" s="452" t="s">
        <v>1436</v>
      </c>
      <c r="H4354" s="453">
        <v>9806</v>
      </c>
      <c r="I4354" s="452" t="s">
        <v>1678</v>
      </c>
      <c r="J4354" s="455"/>
      <c r="K4354" s="452" t="s">
        <v>1533</v>
      </c>
      <c r="L4354" s="452" t="s">
        <v>1439</v>
      </c>
      <c r="M4354" s="452" t="s">
        <v>1452</v>
      </c>
      <c r="N4354" s="454">
        <v>44525</v>
      </c>
      <c r="O4354" s="452" t="s">
        <v>1534</v>
      </c>
      <c r="P4354" s="454">
        <v>44525</v>
      </c>
    </row>
    <row r="4355" spans="1:16" x14ac:dyDescent="0.2">
      <c r="A4355" s="451" t="s">
        <v>2804</v>
      </c>
      <c r="B4355" s="451" t="s">
        <v>1717</v>
      </c>
      <c r="C4355" s="451" t="s">
        <v>1432</v>
      </c>
      <c r="D4355" s="451" t="s">
        <v>1433</v>
      </c>
      <c r="E4355" s="451" t="s">
        <v>1434</v>
      </c>
      <c r="F4355" s="451" t="s">
        <v>2805</v>
      </c>
      <c r="G4355" s="452" t="s">
        <v>1436</v>
      </c>
      <c r="H4355" s="453">
        <v>39135</v>
      </c>
      <c r="I4355" s="452" t="s">
        <v>1654</v>
      </c>
      <c r="J4355" s="452" t="s">
        <v>1438</v>
      </c>
      <c r="K4355" s="452" t="s">
        <v>1438</v>
      </c>
      <c r="L4355" s="452" t="s">
        <v>1439</v>
      </c>
      <c r="M4355" s="452" t="s">
        <v>1440</v>
      </c>
      <c r="N4355" s="454">
        <v>44312</v>
      </c>
      <c r="O4355" s="452" t="s">
        <v>1440</v>
      </c>
      <c r="P4355" s="454">
        <v>44468</v>
      </c>
    </row>
    <row r="4356" spans="1:16" ht="21" x14ac:dyDescent="0.2">
      <c r="A4356" s="451" t="s">
        <v>2806</v>
      </c>
      <c r="B4356" s="451" t="s">
        <v>1463</v>
      </c>
      <c r="C4356" s="451" t="s">
        <v>1432</v>
      </c>
      <c r="D4356" s="451" t="s">
        <v>1433</v>
      </c>
      <c r="E4356" s="451" t="s">
        <v>1434</v>
      </c>
      <c r="F4356" s="451" t="s">
        <v>2807</v>
      </c>
      <c r="G4356" s="452" t="s">
        <v>1436</v>
      </c>
      <c r="H4356" s="453">
        <v>1541810</v>
      </c>
      <c r="I4356" s="452" t="s">
        <v>1650</v>
      </c>
      <c r="J4356" s="452" t="s">
        <v>1438</v>
      </c>
      <c r="K4356" s="452" t="s">
        <v>1438</v>
      </c>
      <c r="L4356" s="452" t="s">
        <v>1439</v>
      </c>
      <c r="M4356" s="452" t="s">
        <v>1440</v>
      </c>
      <c r="N4356" s="454">
        <v>44309</v>
      </c>
      <c r="O4356" s="452" t="s">
        <v>1440</v>
      </c>
      <c r="P4356" s="454">
        <v>44468</v>
      </c>
    </row>
    <row r="4357" spans="1:16" x14ac:dyDescent="0.2">
      <c r="A4357" s="451" t="s">
        <v>2806</v>
      </c>
      <c r="B4357" s="451" t="s">
        <v>1693</v>
      </c>
      <c r="C4357" s="451" t="s">
        <v>1432</v>
      </c>
      <c r="D4357" s="451" t="s">
        <v>1433</v>
      </c>
      <c r="E4357" s="451" t="s">
        <v>1434</v>
      </c>
      <c r="F4357" s="451" t="s">
        <v>2344</v>
      </c>
      <c r="G4357" s="452" t="s">
        <v>1436</v>
      </c>
      <c r="H4357" s="453">
        <v>55131</v>
      </c>
      <c r="I4357" s="452" t="s">
        <v>1648</v>
      </c>
      <c r="J4357" s="452" t="s">
        <v>1438</v>
      </c>
      <c r="K4357" s="452" t="s">
        <v>1438</v>
      </c>
      <c r="L4357" s="452" t="s">
        <v>1439</v>
      </c>
      <c r="M4357" s="452" t="s">
        <v>1440</v>
      </c>
      <c r="N4357" s="454">
        <v>44309</v>
      </c>
      <c r="O4357" s="452" t="s">
        <v>1440</v>
      </c>
      <c r="P4357" s="454">
        <v>44468</v>
      </c>
    </row>
    <row r="4358" spans="1:16" x14ac:dyDescent="0.2">
      <c r="A4358" s="451" t="s">
        <v>2806</v>
      </c>
      <c r="B4358" s="451" t="s">
        <v>1695</v>
      </c>
      <c r="C4358" s="451" t="s">
        <v>1432</v>
      </c>
      <c r="D4358" s="451" t="s">
        <v>1466</v>
      </c>
      <c r="E4358" s="451" t="s">
        <v>1442</v>
      </c>
      <c r="F4358" s="451" t="s">
        <v>1991</v>
      </c>
      <c r="G4358" s="452" t="s">
        <v>1436</v>
      </c>
      <c r="H4358" s="453">
        <v>295842.12</v>
      </c>
      <c r="I4358" s="452" t="s">
        <v>1655</v>
      </c>
      <c r="J4358" s="452" t="s">
        <v>1438</v>
      </c>
      <c r="K4358" s="452" t="s">
        <v>1438</v>
      </c>
      <c r="L4358" s="452" t="s">
        <v>1439</v>
      </c>
      <c r="M4358" s="452" t="s">
        <v>1440</v>
      </c>
      <c r="N4358" s="454">
        <v>44341</v>
      </c>
      <c r="O4358" s="452" t="s">
        <v>1440</v>
      </c>
      <c r="P4358" s="454">
        <v>44468</v>
      </c>
    </row>
    <row r="4359" spans="1:16" x14ac:dyDescent="0.2">
      <c r="A4359" s="451" t="s">
        <v>2806</v>
      </c>
      <c r="B4359" s="451" t="s">
        <v>1697</v>
      </c>
      <c r="C4359" s="451" t="s">
        <v>1432</v>
      </c>
      <c r="D4359" s="451" t="s">
        <v>1433</v>
      </c>
      <c r="E4359" s="451" t="s">
        <v>1442</v>
      </c>
      <c r="F4359" s="451" t="s">
        <v>1914</v>
      </c>
      <c r="G4359" s="452" t="s">
        <v>1436</v>
      </c>
      <c r="H4359" s="453">
        <v>43691</v>
      </c>
      <c r="I4359" s="452" t="s">
        <v>1670</v>
      </c>
      <c r="J4359" s="452" t="s">
        <v>1438</v>
      </c>
      <c r="K4359" s="452" t="s">
        <v>1438</v>
      </c>
      <c r="L4359" s="452" t="s">
        <v>1439</v>
      </c>
      <c r="M4359" s="452" t="s">
        <v>1440</v>
      </c>
      <c r="N4359" s="454">
        <v>44309</v>
      </c>
      <c r="O4359" s="452" t="s">
        <v>1440</v>
      </c>
      <c r="P4359" s="454">
        <v>44468</v>
      </c>
    </row>
    <row r="4360" spans="1:16" x14ac:dyDescent="0.2">
      <c r="A4360" s="451" t="s">
        <v>2806</v>
      </c>
      <c r="B4360" s="451" t="s">
        <v>1697</v>
      </c>
      <c r="C4360" s="451" t="s">
        <v>1432</v>
      </c>
      <c r="D4360" s="451" t="s">
        <v>1448</v>
      </c>
      <c r="E4360" s="451" t="s">
        <v>1544</v>
      </c>
      <c r="F4360" s="451" t="s">
        <v>2472</v>
      </c>
      <c r="G4360" s="452" t="s">
        <v>1436</v>
      </c>
      <c r="H4360" s="453">
        <v>7864</v>
      </c>
      <c r="I4360" s="452" t="s">
        <v>1564</v>
      </c>
      <c r="J4360" s="455"/>
      <c r="K4360" s="452" t="s">
        <v>1533</v>
      </c>
      <c r="L4360" s="452" t="s">
        <v>1439</v>
      </c>
      <c r="M4360" s="452" t="s">
        <v>1452</v>
      </c>
      <c r="N4360" s="454">
        <v>44539</v>
      </c>
      <c r="O4360" s="452" t="s">
        <v>1453</v>
      </c>
      <c r="P4360" s="454">
        <v>44544</v>
      </c>
    </row>
    <row r="4361" spans="1:16" ht="21" x14ac:dyDescent="0.2">
      <c r="A4361" s="451" t="s">
        <v>2806</v>
      </c>
      <c r="B4361" s="451" t="s">
        <v>1703</v>
      </c>
      <c r="C4361" s="451" t="s">
        <v>1432</v>
      </c>
      <c r="D4361" s="451" t="s">
        <v>1491</v>
      </c>
      <c r="E4361" s="451" t="s">
        <v>1434</v>
      </c>
      <c r="F4361" s="451" t="s">
        <v>1823</v>
      </c>
      <c r="G4361" s="452" t="s">
        <v>1436</v>
      </c>
      <c r="H4361" s="453">
        <v>12930</v>
      </c>
      <c r="I4361" s="452" t="s">
        <v>1613</v>
      </c>
      <c r="J4361" s="452" t="s">
        <v>1438</v>
      </c>
      <c r="K4361" s="452" t="s">
        <v>1438</v>
      </c>
      <c r="L4361" s="452" t="s">
        <v>1439</v>
      </c>
      <c r="M4361" s="452" t="s">
        <v>1440</v>
      </c>
      <c r="N4361" s="454">
        <v>44370</v>
      </c>
      <c r="O4361" s="452" t="s">
        <v>1440</v>
      </c>
      <c r="P4361" s="454">
        <v>44468</v>
      </c>
    </row>
    <row r="4362" spans="1:16" ht="21" x14ac:dyDescent="0.2">
      <c r="A4362" s="451" t="s">
        <v>2806</v>
      </c>
      <c r="B4362" s="451" t="s">
        <v>1703</v>
      </c>
      <c r="C4362" s="451" t="s">
        <v>1432</v>
      </c>
      <c r="D4362" s="451" t="s">
        <v>1507</v>
      </c>
      <c r="E4362" s="451" t="s">
        <v>1442</v>
      </c>
      <c r="F4362" s="451" t="s">
        <v>1795</v>
      </c>
      <c r="G4362" s="452" t="s">
        <v>1436</v>
      </c>
      <c r="H4362" s="453">
        <v>-12930</v>
      </c>
      <c r="I4362" s="452" t="s">
        <v>1707</v>
      </c>
      <c r="J4362" s="452" t="s">
        <v>1438</v>
      </c>
      <c r="K4362" s="452" t="s">
        <v>1438</v>
      </c>
      <c r="L4362" s="452" t="s">
        <v>1439</v>
      </c>
      <c r="M4362" s="452" t="s">
        <v>1440</v>
      </c>
      <c r="N4362" s="454">
        <v>44384</v>
      </c>
      <c r="O4362" s="452" t="s">
        <v>1440</v>
      </c>
      <c r="P4362" s="454">
        <v>44468</v>
      </c>
    </row>
    <row r="4363" spans="1:16" x14ac:dyDescent="0.2">
      <c r="A4363" s="451" t="s">
        <v>2806</v>
      </c>
      <c r="B4363" s="451" t="s">
        <v>1708</v>
      </c>
      <c r="C4363" s="451" t="s">
        <v>1432</v>
      </c>
      <c r="D4363" s="451" t="s">
        <v>1507</v>
      </c>
      <c r="E4363" s="451" t="s">
        <v>1442</v>
      </c>
      <c r="F4363" s="451" t="s">
        <v>1499</v>
      </c>
      <c r="G4363" s="452" t="s">
        <v>1436</v>
      </c>
      <c r="H4363" s="453">
        <v>12930</v>
      </c>
      <c r="I4363" s="452" t="s">
        <v>1707</v>
      </c>
      <c r="J4363" s="452" t="s">
        <v>1438</v>
      </c>
      <c r="K4363" s="452" t="s">
        <v>1438</v>
      </c>
      <c r="L4363" s="452" t="s">
        <v>1439</v>
      </c>
      <c r="M4363" s="452" t="s">
        <v>1440</v>
      </c>
      <c r="N4363" s="454">
        <v>44384</v>
      </c>
      <c r="O4363" s="452" t="s">
        <v>1440</v>
      </c>
      <c r="P4363" s="454">
        <v>44468</v>
      </c>
    </row>
    <row r="4364" spans="1:16" ht="21" x14ac:dyDescent="0.2">
      <c r="A4364" s="451" t="s">
        <v>2806</v>
      </c>
      <c r="B4364" s="451" t="s">
        <v>1708</v>
      </c>
      <c r="C4364" s="451" t="s">
        <v>1432</v>
      </c>
      <c r="D4364" s="451" t="s">
        <v>1531</v>
      </c>
      <c r="E4364" s="451" t="s">
        <v>1568</v>
      </c>
      <c r="F4364" s="451" t="s">
        <v>1805</v>
      </c>
      <c r="G4364" s="452" t="s">
        <v>1436</v>
      </c>
      <c r="H4364" s="453">
        <v>2030</v>
      </c>
      <c r="I4364" s="452" t="s">
        <v>1627</v>
      </c>
      <c r="J4364" s="455"/>
      <c r="K4364" s="452" t="s">
        <v>1533</v>
      </c>
      <c r="L4364" s="452" t="s">
        <v>1439</v>
      </c>
      <c r="M4364" s="452" t="s">
        <v>1452</v>
      </c>
      <c r="N4364" s="454">
        <v>44496</v>
      </c>
      <c r="O4364" s="452" t="s">
        <v>1534</v>
      </c>
      <c r="P4364" s="454">
        <v>44497</v>
      </c>
    </row>
    <row r="4365" spans="1:16" ht="21" x14ac:dyDescent="0.2">
      <c r="A4365" s="451" t="s">
        <v>2806</v>
      </c>
      <c r="B4365" s="451" t="s">
        <v>1708</v>
      </c>
      <c r="C4365" s="451" t="s">
        <v>1432</v>
      </c>
      <c r="D4365" s="451" t="s">
        <v>1531</v>
      </c>
      <c r="E4365" s="451" t="s">
        <v>1628</v>
      </c>
      <c r="F4365" s="451" t="s">
        <v>1805</v>
      </c>
      <c r="G4365" s="452" t="s">
        <v>1436</v>
      </c>
      <c r="H4365" s="453">
        <v>1712.81</v>
      </c>
      <c r="I4365" s="452" t="s">
        <v>1629</v>
      </c>
      <c r="J4365" s="455"/>
      <c r="K4365" s="452" t="s">
        <v>1533</v>
      </c>
      <c r="L4365" s="452" t="s">
        <v>1439</v>
      </c>
      <c r="M4365" s="452" t="s">
        <v>1452</v>
      </c>
      <c r="N4365" s="454">
        <v>44496</v>
      </c>
      <c r="O4365" s="452" t="s">
        <v>1534</v>
      </c>
      <c r="P4365" s="454">
        <v>44497</v>
      </c>
    </row>
    <row r="4366" spans="1:16" x14ac:dyDescent="0.2">
      <c r="A4366" s="451" t="s">
        <v>2806</v>
      </c>
      <c r="B4366" s="451" t="s">
        <v>1575</v>
      </c>
      <c r="C4366" s="451" t="s">
        <v>1432</v>
      </c>
      <c r="D4366" s="451" t="s">
        <v>1491</v>
      </c>
      <c r="E4366" s="451" t="s">
        <v>1442</v>
      </c>
      <c r="F4366" s="451" t="s">
        <v>2495</v>
      </c>
      <c r="G4366" s="452" t="s">
        <v>1436</v>
      </c>
      <c r="H4366" s="453">
        <v>290</v>
      </c>
      <c r="I4366" s="452" t="s">
        <v>1986</v>
      </c>
      <c r="J4366" s="452" t="s">
        <v>1438</v>
      </c>
      <c r="K4366" s="452" t="s">
        <v>1438</v>
      </c>
      <c r="L4366" s="452" t="s">
        <v>1439</v>
      </c>
      <c r="M4366" s="452" t="s">
        <v>1440</v>
      </c>
      <c r="N4366" s="454">
        <v>44292</v>
      </c>
      <c r="O4366" s="452" t="s">
        <v>1440</v>
      </c>
      <c r="P4366" s="454">
        <v>44468</v>
      </c>
    </row>
    <row r="4367" spans="1:16" x14ac:dyDescent="0.2">
      <c r="A4367" s="451" t="s">
        <v>2806</v>
      </c>
      <c r="B4367" s="451" t="s">
        <v>1575</v>
      </c>
      <c r="C4367" s="451" t="s">
        <v>1432</v>
      </c>
      <c r="D4367" s="451" t="s">
        <v>1507</v>
      </c>
      <c r="E4367" s="451" t="s">
        <v>1442</v>
      </c>
      <c r="F4367" s="451" t="s">
        <v>1620</v>
      </c>
      <c r="G4367" s="452" t="s">
        <v>1436</v>
      </c>
      <c r="H4367" s="453">
        <v>31193</v>
      </c>
      <c r="I4367" s="452" t="s">
        <v>1712</v>
      </c>
      <c r="J4367" s="452" t="s">
        <v>1438</v>
      </c>
      <c r="K4367" s="452" t="s">
        <v>1438</v>
      </c>
      <c r="L4367" s="452" t="s">
        <v>1439</v>
      </c>
      <c r="M4367" s="452" t="s">
        <v>1440</v>
      </c>
      <c r="N4367" s="454">
        <v>44399</v>
      </c>
      <c r="O4367" s="452" t="s">
        <v>1440</v>
      </c>
      <c r="P4367" s="454">
        <v>44468</v>
      </c>
    </row>
    <row r="4368" spans="1:16" x14ac:dyDescent="0.2">
      <c r="A4368" s="451" t="s">
        <v>2806</v>
      </c>
      <c r="B4368" s="451" t="s">
        <v>1575</v>
      </c>
      <c r="C4368" s="451" t="s">
        <v>1432</v>
      </c>
      <c r="D4368" s="451" t="s">
        <v>1540</v>
      </c>
      <c r="E4368" s="451" t="s">
        <v>1623</v>
      </c>
      <c r="F4368" s="451" t="s">
        <v>1467</v>
      </c>
      <c r="G4368" s="452" t="s">
        <v>1436</v>
      </c>
      <c r="H4368" s="453">
        <v>287</v>
      </c>
      <c r="I4368" s="452" t="s">
        <v>1974</v>
      </c>
      <c r="J4368" s="455"/>
      <c r="K4368" s="452" t="s">
        <v>1533</v>
      </c>
      <c r="L4368" s="452" t="s">
        <v>1439</v>
      </c>
      <c r="M4368" s="452" t="s">
        <v>1452</v>
      </c>
      <c r="N4368" s="454">
        <v>44512</v>
      </c>
      <c r="O4368" s="452" t="s">
        <v>1534</v>
      </c>
      <c r="P4368" s="454">
        <v>44516</v>
      </c>
    </row>
    <row r="4369" spans="1:16" ht="21" x14ac:dyDescent="0.2">
      <c r="A4369" s="451" t="s">
        <v>2806</v>
      </c>
      <c r="B4369" s="451" t="s">
        <v>1575</v>
      </c>
      <c r="C4369" s="451" t="s">
        <v>1432</v>
      </c>
      <c r="D4369" s="451" t="s">
        <v>1448</v>
      </c>
      <c r="E4369" s="451" t="s">
        <v>1460</v>
      </c>
      <c r="F4369" s="451" t="s">
        <v>1805</v>
      </c>
      <c r="G4369" s="452" t="s">
        <v>1436</v>
      </c>
      <c r="H4369" s="453">
        <v>27107</v>
      </c>
      <c r="I4369" s="452" t="s">
        <v>1462</v>
      </c>
      <c r="J4369" s="455"/>
      <c r="K4369" s="452" t="s">
        <v>1533</v>
      </c>
      <c r="L4369" s="452" t="s">
        <v>1439</v>
      </c>
      <c r="M4369" s="452" t="s">
        <v>1452</v>
      </c>
      <c r="N4369" s="454">
        <v>44550</v>
      </c>
      <c r="O4369" s="452" t="s">
        <v>1453</v>
      </c>
      <c r="P4369" s="454">
        <v>44553</v>
      </c>
    </row>
    <row r="4370" spans="1:16" ht="21" x14ac:dyDescent="0.2">
      <c r="A4370" s="451" t="s">
        <v>2806</v>
      </c>
      <c r="B4370" s="451" t="s">
        <v>1575</v>
      </c>
      <c r="C4370" s="451" t="s">
        <v>1432</v>
      </c>
      <c r="D4370" s="451" t="s">
        <v>1448</v>
      </c>
      <c r="E4370" s="451" t="s">
        <v>1538</v>
      </c>
      <c r="F4370" s="451" t="s">
        <v>1973</v>
      </c>
      <c r="G4370" s="452" t="s">
        <v>1436</v>
      </c>
      <c r="H4370" s="453">
        <v>306</v>
      </c>
      <c r="I4370" s="452" t="s">
        <v>1824</v>
      </c>
      <c r="J4370" s="455"/>
      <c r="K4370" s="452" t="s">
        <v>1533</v>
      </c>
      <c r="L4370" s="452" t="s">
        <v>1439</v>
      </c>
      <c r="M4370" s="452" t="s">
        <v>1452</v>
      </c>
      <c r="N4370" s="454">
        <v>44554</v>
      </c>
      <c r="O4370" s="452" t="s">
        <v>1534</v>
      </c>
      <c r="P4370" s="454">
        <v>44560</v>
      </c>
    </row>
    <row r="4371" spans="1:16" x14ac:dyDescent="0.2">
      <c r="A4371" s="451" t="s">
        <v>2806</v>
      </c>
      <c r="B4371" s="451" t="s">
        <v>1713</v>
      </c>
      <c r="C4371" s="451" t="s">
        <v>1432</v>
      </c>
      <c r="D4371" s="451" t="s">
        <v>1466</v>
      </c>
      <c r="E4371" s="451" t="s">
        <v>1434</v>
      </c>
      <c r="F4371" s="451" t="s">
        <v>2454</v>
      </c>
      <c r="G4371" s="452" t="s">
        <v>1436</v>
      </c>
      <c r="H4371" s="453">
        <v>7908</v>
      </c>
      <c r="I4371" s="452" t="s">
        <v>1676</v>
      </c>
      <c r="J4371" s="452" t="s">
        <v>1438</v>
      </c>
      <c r="K4371" s="452" t="s">
        <v>1438</v>
      </c>
      <c r="L4371" s="452" t="s">
        <v>1439</v>
      </c>
      <c r="M4371" s="452" t="s">
        <v>1440</v>
      </c>
      <c r="N4371" s="454">
        <v>44330</v>
      </c>
      <c r="O4371" s="452" t="s">
        <v>1440</v>
      </c>
      <c r="P4371" s="454">
        <v>44468</v>
      </c>
    </row>
    <row r="4372" spans="1:16" x14ac:dyDescent="0.2">
      <c r="A4372" s="451" t="s">
        <v>2806</v>
      </c>
      <c r="B4372" s="451" t="s">
        <v>1713</v>
      </c>
      <c r="C4372" s="451" t="s">
        <v>1432</v>
      </c>
      <c r="D4372" s="451" t="s">
        <v>1507</v>
      </c>
      <c r="E4372" s="451" t="s">
        <v>1442</v>
      </c>
      <c r="F4372" s="451" t="s">
        <v>1985</v>
      </c>
      <c r="G4372" s="452" t="s">
        <v>1436</v>
      </c>
      <c r="H4372" s="453">
        <v>63912</v>
      </c>
      <c r="I4372" s="452" t="s">
        <v>1640</v>
      </c>
      <c r="J4372" s="452" t="s">
        <v>1438</v>
      </c>
      <c r="K4372" s="452" t="s">
        <v>1438</v>
      </c>
      <c r="L4372" s="452" t="s">
        <v>1439</v>
      </c>
      <c r="M4372" s="452" t="s">
        <v>1440</v>
      </c>
      <c r="N4372" s="454">
        <v>44384</v>
      </c>
      <c r="O4372" s="452" t="s">
        <v>1440</v>
      </c>
      <c r="P4372" s="454">
        <v>44468</v>
      </c>
    </row>
    <row r="4373" spans="1:16" ht="21" x14ac:dyDescent="0.2">
      <c r="A4373" s="451" t="s">
        <v>2806</v>
      </c>
      <c r="B4373" s="451" t="s">
        <v>1713</v>
      </c>
      <c r="C4373" s="451" t="s">
        <v>1432</v>
      </c>
      <c r="D4373" s="451" t="s">
        <v>1540</v>
      </c>
      <c r="E4373" s="451" t="s">
        <v>1677</v>
      </c>
      <c r="F4373" s="451" t="s">
        <v>1848</v>
      </c>
      <c r="G4373" s="452" t="s">
        <v>1436</v>
      </c>
      <c r="H4373" s="453">
        <v>11253</v>
      </c>
      <c r="I4373" s="452" t="s">
        <v>1678</v>
      </c>
      <c r="J4373" s="455"/>
      <c r="K4373" s="452" t="s">
        <v>1533</v>
      </c>
      <c r="L4373" s="452" t="s">
        <v>1439</v>
      </c>
      <c r="M4373" s="452" t="s">
        <v>1452</v>
      </c>
      <c r="N4373" s="454">
        <v>44525</v>
      </c>
      <c r="O4373" s="452" t="s">
        <v>1534</v>
      </c>
      <c r="P4373" s="454">
        <v>44525</v>
      </c>
    </row>
    <row r="4374" spans="1:16" x14ac:dyDescent="0.2">
      <c r="A4374" s="451" t="s">
        <v>2806</v>
      </c>
      <c r="B4374" s="451" t="s">
        <v>1717</v>
      </c>
      <c r="C4374" s="451" t="s">
        <v>1432</v>
      </c>
      <c r="D4374" s="451" t="s">
        <v>1433</v>
      </c>
      <c r="E4374" s="451" t="s">
        <v>1442</v>
      </c>
      <c r="F4374" s="451" t="s">
        <v>1790</v>
      </c>
      <c r="G4374" s="452" t="s">
        <v>1436</v>
      </c>
      <c r="H4374" s="453">
        <v>125287</v>
      </c>
      <c r="I4374" s="452" t="s">
        <v>1654</v>
      </c>
      <c r="J4374" s="452" t="s">
        <v>1438</v>
      </c>
      <c r="K4374" s="452" t="s">
        <v>1438</v>
      </c>
      <c r="L4374" s="452" t="s">
        <v>1439</v>
      </c>
      <c r="M4374" s="452" t="s">
        <v>1440</v>
      </c>
      <c r="N4374" s="454">
        <v>44312</v>
      </c>
      <c r="O4374" s="452" t="s">
        <v>1440</v>
      </c>
      <c r="P4374" s="454">
        <v>44468</v>
      </c>
    </row>
    <row r="4375" spans="1:16" ht="21" x14ac:dyDescent="0.2">
      <c r="A4375" s="451" t="s">
        <v>2808</v>
      </c>
      <c r="B4375" s="451" t="s">
        <v>1463</v>
      </c>
      <c r="C4375" s="451" t="s">
        <v>1432</v>
      </c>
      <c r="D4375" s="451" t="s">
        <v>1433</v>
      </c>
      <c r="E4375" s="451" t="s">
        <v>1434</v>
      </c>
      <c r="F4375" s="451" t="s">
        <v>1461</v>
      </c>
      <c r="G4375" s="452" t="s">
        <v>1436</v>
      </c>
      <c r="H4375" s="453">
        <v>795500</v>
      </c>
      <c r="I4375" s="452" t="s">
        <v>1650</v>
      </c>
      <c r="J4375" s="452" t="s">
        <v>1438</v>
      </c>
      <c r="K4375" s="452" t="s">
        <v>1438</v>
      </c>
      <c r="L4375" s="452" t="s">
        <v>1439</v>
      </c>
      <c r="M4375" s="452" t="s">
        <v>1440</v>
      </c>
      <c r="N4375" s="454">
        <v>44309</v>
      </c>
      <c r="O4375" s="452" t="s">
        <v>1440</v>
      </c>
      <c r="P4375" s="454">
        <v>44468</v>
      </c>
    </row>
    <row r="4376" spans="1:16" x14ac:dyDescent="0.2">
      <c r="A4376" s="451" t="s">
        <v>2808</v>
      </c>
      <c r="B4376" s="451" t="s">
        <v>1693</v>
      </c>
      <c r="C4376" s="451" t="s">
        <v>1432</v>
      </c>
      <c r="D4376" s="451" t="s">
        <v>1433</v>
      </c>
      <c r="E4376" s="451" t="s">
        <v>1434</v>
      </c>
      <c r="F4376" s="451" t="s">
        <v>1582</v>
      </c>
      <c r="G4376" s="452" t="s">
        <v>1436</v>
      </c>
      <c r="H4376" s="453">
        <v>21690</v>
      </c>
      <c r="I4376" s="452" t="s">
        <v>1648</v>
      </c>
      <c r="J4376" s="452" t="s">
        <v>1438</v>
      </c>
      <c r="K4376" s="452" t="s">
        <v>1438</v>
      </c>
      <c r="L4376" s="452" t="s">
        <v>1439</v>
      </c>
      <c r="M4376" s="452" t="s">
        <v>1440</v>
      </c>
      <c r="N4376" s="454">
        <v>44309</v>
      </c>
      <c r="O4376" s="452" t="s">
        <v>1440</v>
      </c>
      <c r="P4376" s="454">
        <v>44468</v>
      </c>
    </row>
    <row r="4377" spans="1:16" x14ac:dyDescent="0.2">
      <c r="A4377" s="451" t="s">
        <v>2808</v>
      </c>
      <c r="B4377" s="451" t="s">
        <v>1695</v>
      </c>
      <c r="C4377" s="451" t="s">
        <v>1432</v>
      </c>
      <c r="D4377" s="451" t="s">
        <v>1466</v>
      </c>
      <c r="E4377" s="451" t="s">
        <v>1442</v>
      </c>
      <c r="F4377" s="451" t="s">
        <v>2353</v>
      </c>
      <c r="G4377" s="452" t="s">
        <v>1436</v>
      </c>
      <c r="H4377" s="453">
        <v>24471.74</v>
      </c>
      <c r="I4377" s="452" t="s">
        <v>1655</v>
      </c>
      <c r="J4377" s="452" t="s">
        <v>1438</v>
      </c>
      <c r="K4377" s="452" t="s">
        <v>1438</v>
      </c>
      <c r="L4377" s="452" t="s">
        <v>1439</v>
      </c>
      <c r="M4377" s="452" t="s">
        <v>1440</v>
      </c>
      <c r="N4377" s="454">
        <v>44341</v>
      </c>
      <c r="O4377" s="452" t="s">
        <v>1440</v>
      </c>
      <c r="P4377" s="454">
        <v>44468</v>
      </c>
    </row>
    <row r="4378" spans="1:16" x14ac:dyDescent="0.2">
      <c r="A4378" s="451" t="s">
        <v>2808</v>
      </c>
      <c r="B4378" s="451" t="s">
        <v>1697</v>
      </c>
      <c r="C4378" s="451" t="s">
        <v>1432</v>
      </c>
      <c r="D4378" s="451" t="s">
        <v>1433</v>
      </c>
      <c r="E4378" s="451" t="s">
        <v>1442</v>
      </c>
      <c r="F4378" s="451" t="s">
        <v>2602</v>
      </c>
      <c r="G4378" s="452" t="s">
        <v>1436</v>
      </c>
      <c r="H4378" s="453">
        <v>45438</v>
      </c>
      <c r="I4378" s="452" t="s">
        <v>1670</v>
      </c>
      <c r="J4378" s="452" t="s">
        <v>1438</v>
      </c>
      <c r="K4378" s="452" t="s">
        <v>1438</v>
      </c>
      <c r="L4378" s="452" t="s">
        <v>1439</v>
      </c>
      <c r="M4378" s="452" t="s">
        <v>1440</v>
      </c>
      <c r="N4378" s="454">
        <v>44309</v>
      </c>
      <c r="O4378" s="452" t="s">
        <v>1440</v>
      </c>
      <c r="P4378" s="454">
        <v>44468</v>
      </c>
    </row>
    <row r="4379" spans="1:16" x14ac:dyDescent="0.2">
      <c r="A4379" s="451" t="s">
        <v>2808</v>
      </c>
      <c r="B4379" s="451" t="s">
        <v>1697</v>
      </c>
      <c r="C4379" s="451" t="s">
        <v>1432</v>
      </c>
      <c r="D4379" s="451" t="s">
        <v>1466</v>
      </c>
      <c r="E4379" s="451" t="s">
        <v>1442</v>
      </c>
      <c r="F4379" s="451" t="s">
        <v>2346</v>
      </c>
      <c r="G4379" s="452" t="s">
        <v>1436</v>
      </c>
      <c r="H4379" s="453">
        <v>914</v>
      </c>
      <c r="I4379" s="452" t="s">
        <v>1488</v>
      </c>
      <c r="J4379" s="452" t="s">
        <v>1438</v>
      </c>
      <c r="K4379" s="452" t="s">
        <v>1438</v>
      </c>
      <c r="L4379" s="452" t="s">
        <v>1439</v>
      </c>
      <c r="M4379" s="452" t="s">
        <v>1440</v>
      </c>
      <c r="N4379" s="454">
        <v>44342</v>
      </c>
      <c r="O4379" s="452" t="s">
        <v>1440</v>
      </c>
      <c r="P4379" s="454">
        <v>44468</v>
      </c>
    </row>
    <row r="4380" spans="1:16" x14ac:dyDescent="0.2">
      <c r="A4380" s="451" t="s">
        <v>2808</v>
      </c>
      <c r="B4380" s="451" t="s">
        <v>1697</v>
      </c>
      <c r="C4380" s="451" t="s">
        <v>1432</v>
      </c>
      <c r="D4380" s="451" t="s">
        <v>1448</v>
      </c>
      <c r="E4380" s="451" t="s">
        <v>1544</v>
      </c>
      <c r="F4380" s="451" t="s">
        <v>1831</v>
      </c>
      <c r="G4380" s="452" t="s">
        <v>1436</v>
      </c>
      <c r="H4380" s="453">
        <v>1698</v>
      </c>
      <c r="I4380" s="452" t="s">
        <v>1564</v>
      </c>
      <c r="J4380" s="455"/>
      <c r="K4380" s="452" t="s">
        <v>1533</v>
      </c>
      <c r="L4380" s="452" t="s">
        <v>1439</v>
      </c>
      <c r="M4380" s="452" t="s">
        <v>1452</v>
      </c>
      <c r="N4380" s="454">
        <v>44539</v>
      </c>
      <c r="O4380" s="452" t="s">
        <v>1453</v>
      </c>
      <c r="P4380" s="454">
        <v>44544</v>
      </c>
    </row>
    <row r="4381" spans="1:16" ht="21" x14ac:dyDescent="0.2">
      <c r="A4381" s="451" t="s">
        <v>2808</v>
      </c>
      <c r="B4381" s="451" t="s">
        <v>1703</v>
      </c>
      <c r="C4381" s="451" t="s">
        <v>1432</v>
      </c>
      <c r="D4381" s="451" t="s">
        <v>1491</v>
      </c>
      <c r="E4381" s="451" t="s">
        <v>1434</v>
      </c>
      <c r="F4381" s="451" t="s">
        <v>2045</v>
      </c>
      <c r="G4381" s="452" t="s">
        <v>1436</v>
      </c>
      <c r="H4381" s="453">
        <v>280</v>
      </c>
      <c r="I4381" s="452" t="s">
        <v>1609</v>
      </c>
      <c r="J4381" s="452" t="s">
        <v>1438</v>
      </c>
      <c r="K4381" s="452" t="s">
        <v>1438</v>
      </c>
      <c r="L4381" s="452" t="s">
        <v>1439</v>
      </c>
      <c r="M4381" s="452" t="s">
        <v>1440</v>
      </c>
      <c r="N4381" s="454">
        <v>44370</v>
      </c>
      <c r="O4381" s="452" t="s">
        <v>1440</v>
      </c>
      <c r="P4381" s="454">
        <v>44468</v>
      </c>
    </row>
    <row r="4382" spans="1:16" ht="21" x14ac:dyDescent="0.2">
      <c r="A4382" s="451" t="s">
        <v>2808</v>
      </c>
      <c r="B4382" s="451" t="s">
        <v>1703</v>
      </c>
      <c r="C4382" s="451" t="s">
        <v>1432</v>
      </c>
      <c r="D4382" s="451" t="s">
        <v>1491</v>
      </c>
      <c r="E4382" s="451" t="s">
        <v>1434</v>
      </c>
      <c r="F4382" s="451" t="s">
        <v>2691</v>
      </c>
      <c r="G4382" s="452" t="s">
        <v>1436</v>
      </c>
      <c r="H4382" s="453">
        <v>7000</v>
      </c>
      <c r="I4382" s="452" t="s">
        <v>1613</v>
      </c>
      <c r="J4382" s="452" t="s">
        <v>1438</v>
      </c>
      <c r="K4382" s="452" t="s">
        <v>1438</v>
      </c>
      <c r="L4382" s="452" t="s">
        <v>1439</v>
      </c>
      <c r="M4382" s="452" t="s">
        <v>1440</v>
      </c>
      <c r="N4382" s="454">
        <v>44370</v>
      </c>
      <c r="O4382" s="452" t="s">
        <v>1440</v>
      </c>
      <c r="P4382" s="454">
        <v>44468</v>
      </c>
    </row>
    <row r="4383" spans="1:16" ht="21" x14ac:dyDescent="0.2">
      <c r="A4383" s="451" t="s">
        <v>2808</v>
      </c>
      <c r="B4383" s="451" t="s">
        <v>1703</v>
      </c>
      <c r="C4383" s="451" t="s">
        <v>1432</v>
      </c>
      <c r="D4383" s="451" t="s">
        <v>1507</v>
      </c>
      <c r="E4383" s="451" t="s">
        <v>1442</v>
      </c>
      <c r="F4383" s="451" t="s">
        <v>1950</v>
      </c>
      <c r="G4383" s="452" t="s">
        <v>1436</v>
      </c>
      <c r="H4383" s="453">
        <v>-7000</v>
      </c>
      <c r="I4383" s="452" t="s">
        <v>1707</v>
      </c>
      <c r="J4383" s="452" t="s">
        <v>1438</v>
      </c>
      <c r="K4383" s="452" t="s">
        <v>1438</v>
      </c>
      <c r="L4383" s="452" t="s">
        <v>1439</v>
      </c>
      <c r="M4383" s="452" t="s">
        <v>1440</v>
      </c>
      <c r="N4383" s="454">
        <v>44384</v>
      </c>
      <c r="O4383" s="452" t="s">
        <v>1440</v>
      </c>
      <c r="P4383" s="454">
        <v>44468</v>
      </c>
    </row>
    <row r="4384" spans="1:16" x14ac:dyDescent="0.2">
      <c r="A4384" s="451" t="s">
        <v>2808</v>
      </c>
      <c r="B4384" s="451" t="s">
        <v>1708</v>
      </c>
      <c r="C4384" s="451" t="s">
        <v>1432</v>
      </c>
      <c r="D4384" s="451" t="s">
        <v>1507</v>
      </c>
      <c r="E4384" s="451" t="s">
        <v>1442</v>
      </c>
      <c r="F4384" s="451" t="s">
        <v>2679</v>
      </c>
      <c r="G4384" s="452" t="s">
        <v>1436</v>
      </c>
      <c r="H4384" s="453">
        <v>7000</v>
      </c>
      <c r="I4384" s="452" t="s">
        <v>1707</v>
      </c>
      <c r="J4384" s="452" t="s">
        <v>1438</v>
      </c>
      <c r="K4384" s="452" t="s">
        <v>1438</v>
      </c>
      <c r="L4384" s="452" t="s">
        <v>1439</v>
      </c>
      <c r="M4384" s="452" t="s">
        <v>1440</v>
      </c>
      <c r="N4384" s="454">
        <v>44384</v>
      </c>
      <c r="O4384" s="452" t="s">
        <v>1440</v>
      </c>
      <c r="P4384" s="454">
        <v>44468</v>
      </c>
    </row>
    <row r="4385" spans="1:16" ht="21" x14ac:dyDescent="0.2">
      <c r="A4385" s="451" t="s">
        <v>2808</v>
      </c>
      <c r="B4385" s="451" t="s">
        <v>1708</v>
      </c>
      <c r="C4385" s="451" t="s">
        <v>1432</v>
      </c>
      <c r="D4385" s="451" t="s">
        <v>1531</v>
      </c>
      <c r="E4385" s="451" t="s">
        <v>1568</v>
      </c>
      <c r="F4385" s="451" t="s">
        <v>1935</v>
      </c>
      <c r="G4385" s="452" t="s">
        <v>1436</v>
      </c>
      <c r="H4385" s="453">
        <v>1341.25</v>
      </c>
      <c r="I4385" s="452" t="s">
        <v>1627</v>
      </c>
      <c r="J4385" s="455"/>
      <c r="K4385" s="452" t="s">
        <v>1533</v>
      </c>
      <c r="L4385" s="452" t="s">
        <v>1439</v>
      </c>
      <c r="M4385" s="452" t="s">
        <v>1452</v>
      </c>
      <c r="N4385" s="454">
        <v>44496</v>
      </c>
      <c r="O4385" s="452" t="s">
        <v>1534</v>
      </c>
      <c r="P4385" s="454">
        <v>44497</v>
      </c>
    </row>
    <row r="4386" spans="1:16" ht="21" x14ac:dyDescent="0.2">
      <c r="A4386" s="451" t="s">
        <v>2808</v>
      </c>
      <c r="B4386" s="451" t="s">
        <v>1708</v>
      </c>
      <c r="C4386" s="451" t="s">
        <v>1432</v>
      </c>
      <c r="D4386" s="451" t="s">
        <v>1531</v>
      </c>
      <c r="E4386" s="451" t="s">
        <v>1628</v>
      </c>
      <c r="F4386" s="451" t="s">
        <v>1935</v>
      </c>
      <c r="G4386" s="452" t="s">
        <v>1436</v>
      </c>
      <c r="H4386" s="453">
        <v>1299.3800000000001</v>
      </c>
      <c r="I4386" s="452" t="s">
        <v>1629</v>
      </c>
      <c r="J4386" s="455"/>
      <c r="K4386" s="452" t="s">
        <v>1533</v>
      </c>
      <c r="L4386" s="452" t="s">
        <v>1439</v>
      </c>
      <c r="M4386" s="452" t="s">
        <v>1452</v>
      </c>
      <c r="N4386" s="454">
        <v>44496</v>
      </c>
      <c r="O4386" s="452" t="s">
        <v>1534</v>
      </c>
      <c r="P4386" s="454">
        <v>44497</v>
      </c>
    </row>
    <row r="4387" spans="1:16" x14ac:dyDescent="0.2">
      <c r="A4387" s="451" t="s">
        <v>2808</v>
      </c>
      <c r="B4387" s="451" t="s">
        <v>1575</v>
      </c>
      <c r="C4387" s="451" t="s">
        <v>1432</v>
      </c>
      <c r="D4387" s="451" t="s">
        <v>1507</v>
      </c>
      <c r="E4387" s="451" t="s">
        <v>1434</v>
      </c>
      <c r="F4387" s="451" t="s">
        <v>1861</v>
      </c>
      <c r="G4387" s="452" t="s">
        <v>1436</v>
      </c>
      <c r="H4387" s="453">
        <v>22790</v>
      </c>
      <c r="I4387" s="452" t="s">
        <v>1712</v>
      </c>
      <c r="J4387" s="452" t="s">
        <v>1438</v>
      </c>
      <c r="K4387" s="452" t="s">
        <v>1438</v>
      </c>
      <c r="L4387" s="452" t="s">
        <v>1439</v>
      </c>
      <c r="M4387" s="452" t="s">
        <v>1440</v>
      </c>
      <c r="N4387" s="454">
        <v>44399</v>
      </c>
      <c r="O4387" s="452" t="s">
        <v>1440</v>
      </c>
      <c r="P4387" s="454">
        <v>44468</v>
      </c>
    </row>
    <row r="4388" spans="1:16" ht="21" x14ac:dyDescent="0.2">
      <c r="A4388" s="451" t="s">
        <v>2808</v>
      </c>
      <c r="B4388" s="451" t="s">
        <v>1575</v>
      </c>
      <c r="C4388" s="451" t="s">
        <v>1432</v>
      </c>
      <c r="D4388" s="451" t="s">
        <v>1448</v>
      </c>
      <c r="E4388" s="451" t="s">
        <v>1460</v>
      </c>
      <c r="F4388" s="451" t="s">
        <v>1935</v>
      </c>
      <c r="G4388" s="452" t="s">
        <v>1436</v>
      </c>
      <c r="H4388" s="453">
        <v>18232</v>
      </c>
      <c r="I4388" s="452" t="s">
        <v>1462</v>
      </c>
      <c r="J4388" s="455"/>
      <c r="K4388" s="452" t="s">
        <v>1533</v>
      </c>
      <c r="L4388" s="452" t="s">
        <v>1439</v>
      </c>
      <c r="M4388" s="452" t="s">
        <v>1452</v>
      </c>
      <c r="N4388" s="454">
        <v>44550</v>
      </c>
      <c r="O4388" s="452" t="s">
        <v>1453</v>
      </c>
      <c r="P4388" s="454">
        <v>44553</v>
      </c>
    </row>
    <row r="4389" spans="1:16" x14ac:dyDescent="0.2">
      <c r="A4389" s="451" t="s">
        <v>2808</v>
      </c>
      <c r="B4389" s="451" t="s">
        <v>1713</v>
      </c>
      <c r="C4389" s="451" t="s">
        <v>1432</v>
      </c>
      <c r="D4389" s="451" t="s">
        <v>1466</v>
      </c>
      <c r="E4389" s="451" t="s">
        <v>1442</v>
      </c>
      <c r="F4389" s="451" t="s">
        <v>2519</v>
      </c>
      <c r="G4389" s="452" t="s">
        <v>1436</v>
      </c>
      <c r="H4389" s="453">
        <v>7537</v>
      </c>
      <c r="I4389" s="452" t="s">
        <v>1676</v>
      </c>
      <c r="J4389" s="452" t="s">
        <v>1438</v>
      </c>
      <c r="K4389" s="452" t="s">
        <v>1438</v>
      </c>
      <c r="L4389" s="452" t="s">
        <v>1439</v>
      </c>
      <c r="M4389" s="452" t="s">
        <v>1440</v>
      </c>
      <c r="N4389" s="454">
        <v>44330</v>
      </c>
      <c r="O4389" s="452" t="s">
        <v>1440</v>
      </c>
      <c r="P4389" s="454">
        <v>44468</v>
      </c>
    </row>
    <row r="4390" spans="1:16" ht="21" x14ac:dyDescent="0.2">
      <c r="A4390" s="451" t="s">
        <v>2808</v>
      </c>
      <c r="B4390" s="451" t="s">
        <v>1713</v>
      </c>
      <c r="C4390" s="451" t="s">
        <v>1432</v>
      </c>
      <c r="D4390" s="451" t="s">
        <v>1540</v>
      </c>
      <c r="E4390" s="451" t="s">
        <v>1677</v>
      </c>
      <c r="F4390" s="451" t="s">
        <v>1834</v>
      </c>
      <c r="G4390" s="452" t="s">
        <v>1436</v>
      </c>
      <c r="H4390" s="453">
        <v>10541</v>
      </c>
      <c r="I4390" s="452" t="s">
        <v>1678</v>
      </c>
      <c r="J4390" s="455"/>
      <c r="K4390" s="452" t="s">
        <v>1533</v>
      </c>
      <c r="L4390" s="452" t="s">
        <v>1439</v>
      </c>
      <c r="M4390" s="452" t="s">
        <v>1452</v>
      </c>
      <c r="N4390" s="454">
        <v>44525</v>
      </c>
      <c r="O4390" s="452" t="s">
        <v>1534</v>
      </c>
      <c r="P4390" s="454">
        <v>44525</v>
      </c>
    </row>
    <row r="4391" spans="1:16" x14ac:dyDescent="0.2">
      <c r="A4391" s="451" t="s">
        <v>2808</v>
      </c>
      <c r="B4391" s="451" t="s">
        <v>1717</v>
      </c>
      <c r="C4391" s="451" t="s">
        <v>1432</v>
      </c>
      <c r="D4391" s="451" t="s">
        <v>1433</v>
      </c>
      <c r="E4391" s="451" t="s">
        <v>1434</v>
      </c>
      <c r="F4391" s="451" t="s">
        <v>2022</v>
      </c>
      <c r="G4391" s="452" t="s">
        <v>1436</v>
      </c>
      <c r="H4391" s="453">
        <v>74110</v>
      </c>
      <c r="I4391" s="452" t="s">
        <v>1654</v>
      </c>
      <c r="J4391" s="452" t="s">
        <v>1438</v>
      </c>
      <c r="K4391" s="452" t="s">
        <v>1438</v>
      </c>
      <c r="L4391" s="452" t="s">
        <v>1439</v>
      </c>
      <c r="M4391" s="452" t="s">
        <v>1440</v>
      </c>
      <c r="N4391" s="454">
        <v>44312</v>
      </c>
      <c r="O4391" s="452" t="s">
        <v>1440</v>
      </c>
      <c r="P4391" s="454">
        <v>44468</v>
      </c>
    </row>
    <row r="4392" spans="1:16" ht="21" x14ac:dyDescent="0.2">
      <c r="A4392" s="451" t="s">
        <v>2809</v>
      </c>
      <c r="B4392" s="451" t="s">
        <v>1463</v>
      </c>
      <c r="C4392" s="451" t="s">
        <v>1432</v>
      </c>
      <c r="D4392" s="451" t="s">
        <v>1433</v>
      </c>
      <c r="E4392" s="451" t="s">
        <v>1442</v>
      </c>
      <c r="F4392" s="451" t="s">
        <v>2402</v>
      </c>
      <c r="G4392" s="452" t="s">
        <v>1436</v>
      </c>
      <c r="H4392" s="453">
        <v>662724</v>
      </c>
      <c r="I4392" s="452" t="s">
        <v>1650</v>
      </c>
      <c r="J4392" s="452" t="s">
        <v>1438</v>
      </c>
      <c r="K4392" s="452" t="s">
        <v>1438</v>
      </c>
      <c r="L4392" s="452" t="s">
        <v>1439</v>
      </c>
      <c r="M4392" s="452" t="s">
        <v>1440</v>
      </c>
      <c r="N4392" s="454">
        <v>44309</v>
      </c>
      <c r="O4392" s="452" t="s">
        <v>1440</v>
      </c>
      <c r="P4392" s="454">
        <v>44468</v>
      </c>
    </row>
    <row r="4393" spans="1:16" x14ac:dyDescent="0.2">
      <c r="A4393" s="451" t="s">
        <v>2809</v>
      </c>
      <c r="B4393" s="451" t="s">
        <v>1693</v>
      </c>
      <c r="C4393" s="451" t="s">
        <v>1432</v>
      </c>
      <c r="D4393" s="451" t="s">
        <v>1433</v>
      </c>
      <c r="E4393" s="451" t="s">
        <v>1434</v>
      </c>
      <c r="F4393" s="451" t="s">
        <v>2216</v>
      </c>
      <c r="G4393" s="452" t="s">
        <v>1436</v>
      </c>
      <c r="H4393" s="453">
        <v>18289</v>
      </c>
      <c r="I4393" s="452" t="s">
        <v>1648</v>
      </c>
      <c r="J4393" s="452" t="s">
        <v>1438</v>
      </c>
      <c r="K4393" s="452" t="s">
        <v>1438</v>
      </c>
      <c r="L4393" s="452" t="s">
        <v>1439</v>
      </c>
      <c r="M4393" s="452" t="s">
        <v>1440</v>
      </c>
      <c r="N4393" s="454">
        <v>44309</v>
      </c>
      <c r="O4393" s="452" t="s">
        <v>1440</v>
      </c>
      <c r="P4393" s="454">
        <v>44468</v>
      </c>
    </row>
    <row r="4394" spans="1:16" x14ac:dyDescent="0.2">
      <c r="A4394" s="451" t="s">
        <v>2809</v>
      </c>
      <c r="B4394" s="451" t="s">
        <v>1695</v>
      </c>
      <c r="C4394" s="451" t="s">
        <v>1432</v>
      </c>
      <c r="D4394" s="451" t="s">
        <v>1466</v>
      </c>
      <c r="E4394" s="451" t="s">
        <v>1434</v>
      </c>
      <c r="F4394" s="451" t="s">
        <v>2504</v>
      </c>
      <c r="G4394" s="452" t="s">
        <v>1436</v>
      </c>
      <c r="H4394" s="453">
        <v>98457.98</v>
      </c>
      <c r="I4394" s="452" t="s">
        <v>1655</v>
      </c>
      <c r="J4394" s="452" t="s">
        <v>1438</v>
      </c>
      <c r="K4394" s="452" t="s">
        <v>1438</v>
      </c>
      <c r="L4394" s="452" t="s">
        <v>1439</v>
      </c>
      <c r="M4394" s="452" t="s">
        <v>1440</v>
      </c>
      <c r="N4394" s="454">
        <v>44341</v>
      </c>
      <c r="O4394" s="452" t="s">
        <v>1440</v>
      </c>
      <c r="P4394" s="454">
        <v>44468</v>
      </c>
    </row>
    <row r="4395" spans="1:16" x14ac:dyDescent="0.2">
      <c r="A4395" s="451" t="s">
        <v>2809</v>
      </c>
      <c r="B4395" s="451" t="s">
        <v>1697</v>
      </c>
      <c r="C4395" s="451" t="s">
        <v>1432</v>
      </c>
      <c r="D4395" s="451" t="s">
        <v>1433</v>
      </c>
      <c r="E4395" s="451" t="s">
        <v>1434</v>
      </c>
      <c r="F4395" s="451" t="s">
        <v>2255</v>
      </c>
      <c r="G4395" s="452" t="s">
        <v>1436</v>
      </c>
      <c r="H4395" s="453">
        <v>10200</v>
      </c>
      <c r="I4395" s="452" t="s">
        <v>1670</v>
      </c>
      <c r="J4395" s="452" t="s">
        <v>1438</v>
      </c>
      <c r="K4395" s="452" t="s">
        <v>1438</v>
      </c>
      <c r="L4395" s="452" t="s">
        <v>1439</v>
      </c>
      <c r="M4395" s="452" t="s">
        <v>1440</v>
      </c>
      <c r="N4395" s="454">
        <v>44309</v>
      </c>
      <c r="O4395" s="452" t="s">
        <v>1440</v>
      </c>
      <c r="P4395" s="454">
        <v>44468</v>
      </c>
    </row>
    <row r="4396" spans="1:16" x14ac:dyDescent="0.2">
      <c r="A4396" s="451" t="s">
        <v>2809</v>
      </c>
      <c r="B4396" s="451" t="s">
        <v>1697</v>
      </c>
      <c r="C4396" s="451" t="s">
        <v>1432</v>
      </c>
      <c r="D4396" s="451" t="s">
        <v>1466</v>
      </c>
      <c r="E4396" s="451" t="s">
        <v>1442</v>
      </c>
      <c r="F4396" s="451" t="s">
        <v>2175</v>
      </c>
      <c r="G4396" s="452" t="s">
        <v>1436</v>
      </c>
      <c r="H4396" s="453">
        <v>4112</v>
      </c>
      <c r="I4396" s="452" t="s">
        <v>1488</v>
      </c>
      <c r="J4396" s="452" t="s">
        <v>1438</v>
      </c>
      <c r="K4396" s="452" t="s">
        <v>1438</v>
      </c>
      <c r="L4396" s="452" t="s">
        <v>1439</v>
      </c>
      <c r="M4396" s="452" t="s">
        <v>1440</v>
      </c>
      <c r="N4396" s="454">
        <v>44342</v>
      </c>
      <c r="O4396" s="452" t="s">
        <v>1440</v>
      </c>
      <c r="P4396" s="454">
        <v>44468</v>
      </c>
    </row>
    <row r="4397" spans="1:16" x14ac:dyDescent="0.2">
      <c r="A4397" s="451" t="s">
        <v>2809</v>
      </c>
      <c r="B4397" s="451" t="s">
        <v>1697</v>
      </c>
      <c r="C4397" s="451" t="s">
        <v>1432</v>
      </c>
      <c r="D4397" s="451" t="s">
        <v>1448</v>
      </c>
      <c r="E4397" s="451" t="s">
        <v>1544</v>
      </c>
      <c r="F4397" s="451" t="s">
        <v>1561</v>
      </c>
      <c r="G4397" s="452" t="s">
        <v>1436</v>
      </c>
      <c r="H4397" s="453">
        <v>5443</v>
      </c>
      <c r="I4397" s="452" t="s">
        <v>1564</v>
      </c>
      <c r="J4397" s="455"/>
      <c r="K4397" s="452" t="s">
        <v>1533</v>
      </c>
      <c r="L4397" s="452" t="s">
        <v>1439</v>
      </c>
      <c r="M4397" s="452" t="s">
        <v>1452</v>
      </c>
      <c r="N4397" s="454">
        <v>44539</v>
      </c>
      <c r="O4397" s="452" t="s">
        <v>1453</v>
      </c>
      <c r="P4397" s="454">
        <v>44544</v>
      </c>
    </row>
    <row r="4398" spans="1:16" ht="21" x14ac:dyDescent="0.2">
      <c r="A4398" s="451" t="s">
        <v>2809</v>
      </c>
      <c r="B4398" s="451" t="s">
        <v>1703</v>
      </c>
      <c r="C4398" s="451" t="s">
        <v>1432</v>
      </c>
      <c r="D4398" s="451" t="s">
        <v>1491</v>
      </c>
      <c r="E4398" s="451" t="s">
        <v>1434</v>
      </c>
      <c r="F4398" s="451" t="s">
        <v>2543</v>
      </c>
      <c r="G4398" s="452" t="s">
        <v>1436</v>
      </c>
      <c r="H4398" s="453">
        <v>5560</v>
      </c>
      <c r="I4398" s="452" t="s">
        <v>1613</v>
      </c>
      <c r="J4398" s="452" t="s">
        <v>1438</v>
      </c>
      <c r="K4398" s="452" t="s">
        <v>1438</v>
      </c>
      <c r="L4398" s="452" t="s">
        <v>1439</v>
      </c>
      <c r="M4398" s="452" t="s">
        <v>1440</v>
      </c>
      <c r="N4398" s="454">
        <v>44370</v>
      </c>
      <c r="O4398" s="452" t="s">
        <v>1440</v>
      </c>
      <c r="P4398" s="454">
        <v>44468</v>
      </c>
    </row>
    <row r="4399" spans="1:16" ht="21" x14ac:dyDescent="0.2">
      <c r="A4399" s="451" t="s">
        <v>2809</v>
      </c>
      <c r="B4399" s="451" t="s">
        <v>1703</v>
      </c>
      <c r="C4399" s="451" t="s">
        <v>1432</v>
      </c>
      <c r="D4399" s="451" t="s">
        <v>1507</v>
      </c>
      <c r="E4399" s="451" t="s">
        <v>1442</v>
      </c>
      <c r="F4399" s="451" t="s">
        <v>2810</v>
      </c>
      <c r="G4399" s="452" t="s">
        <v>1436</v>
      </c>
      <c r="H4399" s="453">
        <v>-5560</v>
      </c>
      <c r="I4399" s="452" t="s">
        <v>1707</v>
      </c>
      <c r="J4399" s="452" t="s">
        <v>1438</v>
      </c>
      <c r="K4399" s="452" t="s">
        <v>1438</v>
      </c>
      <c r="L4399" s="452" t="s">
        <v>1439</v>
      </c>
      <c r="M4399" s="452" t="s">
        <v>1440</v>
      </c>
      <c r="N4399" s="454">
        <v>44384</v>
      </c>
      <c r="O4399" s="452" t="s">
        <v>1440</v>
      </c>
      <c r="P4399" s="454">
        <v>44468</v>
      </c>
    </row>
    <row r="4400" spans="1:16" x14ac:dyDescent="0.2">
      <c r="A4400" s="451" t="s">
        <v>2809</v>
      </c>
      <c r="B4400" s="451" t="s">
        <v>1708</v>
      </c>
      <c r="C4400" s="451" t="s">
        <v>1432</v>
      </c>
      <c r="D4400" s="451" t="s">
        <v>1507</v>
      </c>
      <c r="E4400" s="451" t="s">
        <v>1442</v>
      </c>
      <c r="F4400" s="451" t="s">
        <v>2488</v>
      </c>
      <c r="G4400" s="452" t="s">
        <v>1436</v>
      </c>
      <c r="H4400" s="453">
        <v>5560</v>
      </c>
      <c r="I4400" s="452" t="s">
        <v>1707</v>
      </c>
      <c r="J4400" s="452" t="s">
        <v>1438</v>
      </c>
      <c r="K4400" s="452" t="s">
        <v>1438</v>
      </c>
      <c r="L4400" s="452" t="s">
        <v>1439</v>
      </c>
      <c r="M4400" s="452" t="s">
        <v>1440</v>
      </c>
      <c r="N4400" s="454">
        <v>44384</v>
      </c>
      <c r="O4400" s="452" t="s">
        <v>1440</v>
      </c>
      <c r="P4400" s="454">
        <v>44468</v>
      </c>
    </row>
    <row r="4401" spans="1:16" ht="21" x14ac:dyDescent="0.2">
      <c r="A4401" s="451" t="s">
        <v>2809</v>
      </c>
      <c r="B4401" s="451" t="s">
        <v>1708</v>
      </c>
      <c r="C4401" s="451" t="s">
        <v>1432</v>
      </c>
      <c r="D4401" s="451" t="s">
        <v>1531</v>
      </c>
      <c r="E4401" s="451" t="s">
        <v>1568</v>
      </c>
      <c r="F4401" s="451" t="s">
        <v>2027</v>
      </c>
      <c r="G4401" s="452" t="s">
        <v>1436</v>
      </c>
      <c r="H4401" s="453">
        <v>1123.75</v>
      </c>
      <c r="I4401" s="452" t="s">
        <v>1627</v>
      </c>
      <c r="J4401" s="455"/>
      <c r="K4401" s="452" t="s">
        <v>1533</v>
      </c>
      <c r="L4401" s="452" t="s">
        <v>1439</v>
      </c>
      <c r="M4401" s="452" t="s">
        <v>1452</v>
      </c>
      <c r="N4401" s="454">
        <v>44496</v>
      </c>
      <c r="O4401" s="452" t="s">
        <v>1534</v>
      </c>
      <c r="P4401" s="454">
        <v>44497</v>
      </c>
    </row>
    <row r="4402" spans="1:16" ht="21" x14ac:dyDescent="0.2">
      <c r="A4402" s="451" t="s">
        <v>2809</v>
      </c>
      <c r="B4402" s="451" t="s">
        <v>1708</v>
      </c>
      <c r="C4402" s="451" t="s">
        <v>1432</v>
      </c>
      <c r="D4402" s="451" t="s">
        <v>1531</v>
      </c>
      <c r="E4402" s="451" t="s">
        <v>1628</v>
      </c>
      <c r="F4402" s="451" t="s">
        <v>2027</v>
      </c>
      <c r="G4402" s="452" t="s">
        <v>1436</v>
      </c>
      <c r="H4402" s="453">
        <v>826.88</v>
      </c>
      <c r="I4402" s="452" t="s">
        <v>1629</v>
      </c>
      <c r="J4402" s="455"/>
      <c r="K4402" s="452" t="s">
        <v>1533</v>
      </c>
      <c r="L4402" s="452" t="s">
        <v>1439</v>
      </c>
      <c r="M4402" s="452" t="s">
        <v>1452</v>
      </c>
      <c r="N4402" s="454">
        <v>44496</v>
      </c>
      <c r="O4402" s="452" t="s">
        <v>1534</v>
      </c>
      <c r="P4402" s="454">
        <v>44497</v>
      </c>
    </row>
    <row r="4403" spans="1:16" x14ac:dyDescent="0.2">
      <c r="A4403" s="451" t="s">
        <v>2809</v>
      </c>
      <c r="B4403" s="451" t="s">
        <v>1575</v>
      </c>
      <c r="C4403" s="451" t="s">
        <v>1432</v>
      </c>
      <c r="D4403" s="451" t="s">
        <v>1507</v>
      </c>
      <c r="E4403" s="451" t="s">
        <v>1442</v>
      </c>
      <c r="F4403" s="451" t="s">
        <v>2648</v>
      </c>
      <c r="G4403" s="452" t="s">
        <v>1436</v>
      </c>
      <c r="H4403" s="453">
        <v>17790</v>
      </c>
      <c r="I4403" s="452" t="s">
        <v>1712</v>
      </c>
      <c r="J4403" s="452" t="s">
        <v>1438</v>
      </c>
      <c r="K4403" s="452" t="s">
        <v>1438</v>
      </c>
      <c r="L4403" s="452" t="s">
        <v>1439</v>
      </c>
      <c r="M4403" s="452" t="s">
        <v>1440</v>
      </c>
      <c r="N4403" s="454">
        <v>44399</v>
      </c>
      <c r="O4403" s="452" t="s">
        <v>1440</v>
      </c>
      <c r="P4403" s="454">
        <v>44468</v>
      </c>
    </row>
    <row r="4404" spans="1:16" ht="21" x14ac:dyDescent="0.2">
      <c r="A4404" s="451" t="s">
        <v>2809</v>
      </c>
      <c r="B4404" s="451" t="s">
        <v>1575</v>
      </c>
      <c r="C4404" s="451" t="s">
        <v>1432</v>
      </c>
      <c r="D4404" s="451" t="s">
        <v>1540</v>
      </c>
      <c r="E4404" s="451" t="s">
        <v>1765</v>
      </c>
      <c r="F4404" s="451" t="s">
        <v>1545</v>
      </c>
      <c r="G4404" s="452" t="s">
        <v>1436</v>
      </c>
      <c r="H4404" s="453">
        <v>2913</v>
      </c>
      <c r="I4404" s="452" t="s">
        <v>1766</v>
      </c>
      <c r="J4404" s="455"/>
      <c r="K4404" s="452" t="s">
        <v>1533</v>
      </c>
      <c r="L4404" s="452" t="s">
        <v>1439</v>
      </c>
      <c r="M4404" s="452" t="s">
        <v>1452</v>
      </c>
      <c r="N4404" s="454">
        <v>44525</v>
      </c>
      <c r="O4404" s="452" t="s">
        <v>1453</v>
      </c>
      <c r="P4404" s="454">
        <v>44525</v>
      </c>
    </row>
    <row r="4405" spans="1:16" ht="21" x14ac:dyDescent="0.2">
      <c r="A4405" s="451" t="s">
        <v>2809</v>
      </c>
      <c r="B4405" s="451" t="s">
        <v>1575</v>
      </c>
      <c r="C4405" s="451" t="s">
        <v>1432</v>
      </c>
      <c r="D4405" s="451" t="s">
        <v>1448</v>
      </c>
      <c r="E4405" s="451" t="s">
        <v>1460</v>
      </c>
      <c r="F4405" s="451" t="s">
        <v>2027</v>
      </c>
      <c r="G4405" s="452" t="s">
        <v>1436</v>
      </c>
      <c r="H4405" s="453">
        <v>14232</v>
      </c>
      <c r="I4405" s="452" t="s">
        <v>1462</v>
      </c>
      <c r="J4405" s="455"/>
      <c r="K4405" s="452" t="s">
        <v>1533</v>
      </c>
      <c r="L4405" s="452" t="s">
        <v>1439</v>
      </c>
      <c r="M4405" s="452" t="s">
        <v>1452</v>
      </c>
      <c r="N4405" s="454">
        <v>44550</v>
      </c>
      <c r="O4405" s="452" t="s">
        <v>1453</v>
      </c>
      <c r="P4405" s="454">
        <v>44553</v>
      </c>
    </row>
    <row r="4406" spans="1:16" x14ac:dyDescent="0.2">
      <c r="A4406" s="451" t="s">
        <v>2809</v>
      </c>
      <c r="B4406" s="451" t="s">
        <v>1713</v>
      </c>
      <c r="C4406" s="451" t="s">
        <v>1432</v>
      </c>
      <c r="D4406" s="451" t="s">
        <v>1466</v>
      </c>
      <c r="E4406" s="451" t="s">
        <v>1442</v>
      </c>
      <c r="F4406" s="451" t="s">
        <v>1800</v>
      </c>
      <c r="G4406" s="452" t="s">
        <v>1436</v>
      </c>
      <c r="H4406" s="453">
        <v>7146</v>
      </c>
      <c r="I4406" s="452" t="s">
        <v>1676</v>
      </c>
      <c r="J4406" s="452" t="s">
        <v>1438</v>
      </c>
      <c r="K4406" s="452" t="s">
        <v>1438</v>
      </c>
      <c r="L4406" s="452" t="s">
        <v>1439</v>
      </c>
      <c r="M4406" s="452" t="s">
        <v>1440</v>
      </c>
      <c r="N4406" s="454">
        <v>44330</v>
      </c>
      <c r="O4406" s="452" t="s">
        <v>1440</v>
      </c>
      <c r="P4406" s="454">
        <v>44468</v>
      </c>
    </row>
    <row r="4407" spans="1:16" x14ac:dyDescent="0.2">
      <c r="A4407" s="451" t="s">
        <v>2809</v>
      </c>
      <c r="B4407" s="451" t="s">
        <v>1713</v>
      </c>
      <c r="C4407" s="451" t="s">
        <v>1432</v>
      </c>
      <c r="D4407" s="451" t="s">
        <v>1507</v>
      </c>
      <c r="E4407" s="451" t="s">
        <v>1442</v>
      </c>
      <c r="F4407" s="451" t="s">
        <v>2657</v>
      </c>
      <c r="G4407" s="452" t="s">
        <v>1436</v>
      </c>
      <c r="H4407" s="453">
        <v>47722</v>
      </c>
      <c r="I4407" s="452" t="s">
        <v>1640</v>
      </c>
      <c r="J4407" s="452" t="s">
        <v>1438</v>
      </c>
      <c r="K4407" s="452" t="s">
        <v>1438</v>
      </c>
      <c r="L4407" s="452" t="s">
        <v>1439</v>
      </c>
      <c r="M4407" s="452" t="s">
        <v>1440</v>
      </c>
      <c r="N4407" s="454">
        <v>44384</v>
      </c>
      <c r="O4407" s="452" t="s">
        <v>1440</v>
      </c>
      <c r="P4407" s="454">
        <v>44468</v>
      </c>
    </row>
    <row r="4408" spans="1:16" ht="21" x14ac:dyDescent="0.2">
      <c r="A4408" s="451" t="s">
        <v>2809</v>
      </c>
      <c r="B4408" s="451" t="s">
        <v>1713</v>
      </c>
      <c r="C4408" s="451" t="s">
        <v>1432</v>
      </c>
      <c r="D4408" s="451" t="s">
        <v>1540</v>
      </c>
      <c r="E4408" s="451" t="s">
        <v>1677</v>
      </c>
      <c r="F4408" s="451" t="s">
        <v>1935</v>
      </c>
      <c r="G4408" s="452" t="s">
        <v>1436</v>
      </c>
      <c r="H4408" s="453">
        <v>9993</v>
      </c>
      <c r="I4408" s="452" t="s">
        <v>1678</v>
      </c>
      <c r="J4408" s="455"/>
      <c r="K4408" s="452" t="s">
        <v>1533</v>
      </c>
      <c r="L4408" s="452" t="s">
        <v>1439</v>
      </c>
      <c r="M4408" s="452" t="s">
        <v>1452</v>
      </c>
      <c r="N4408" s="454">
        <v>44525</v>
      </c>
      <c r="O4408" s="452" t="s">
        <v>1534</v>
      </c>
      <c r="P4408" s="454">
        <v>44525</v>
      </c>
    </row>
    <row r="4409" spans="1:16" x14ac:dyDescent="0.2">
      <c r="A4409" s="451" t="s">
        <v>2809</v>
      </c>
      <c r="B4409" s="451" t="s">
        <v>1717</v>
      </c>
      <c r="C4409" s="451" t="s">
        <v>1432</v>
      </c>
      <c r="D4409" s="451" t="s">
        <v>1433</v>
      </c>
      <c r="E4409" s="451" t="s">
        <v>1442</v>
      </c>
      <c r="F4409" s="451" t="s">
        <v>2246</v>
      </c>
      <c r="G4409" s="452" t="s">
        <v>1436</v>
      </c>
      <c r="H4409" s="453">
        <v>65913</v>
      </c>
      <c r="I4409" s="452" t="s">
        <v>1654</v>
      </c>
      <c r="J4409" s="452" t="s">
        <v>1438</v>
      </c>
      <c r="K4409" s="452" t="s">
        <v>1438</v>
      </c>
      <c r="L4409" s="452" t="s">
        <v>1439</v>
      </c>
      <c r="M4409" s="452" t="s">
        <v>1440</v>
      </c>
      <c r="N4409" s="454">
        <v>44312</v>
      </c>
      <c r="O4409" s="452" t="s">
        <v>1440</v>
      </c>
      <c r="P4409" s="454">
        <v>44468</v>
      </c>
    </row>
    <row r="4410" spans="1:16" ht="21" x14ac:dyDescent="0.2">
      <c r="A4410" s="451" t="s">
        <v>2811</v>
      </c>
      <c r="B4410" s="451" t="s">
        <v>1463</v>
      </c>
      <c r="C4410" s="451" t="s">
        <v>1432</v>
      </c>
      <c r="D4410" s="451" t="s">
        <v>1433</v>
      </c>
      <c r="E4410" s="451" t="s">
        <v>1442</v>
      </c>
      <c r="F4410" s="451" t="s">
        <v>2287</v>
      </c>
      <c r="G4410" s="452" t="s">
        <v>1436</v>
      </c>
      <c r="H4410" s="453">
        <v>761094</v>
      </c>
      <c r="I4410" s="452" t="s">
        <v>1650</v>
      </c>
      <c r="J4410" s="452" t="s">
        <v>1438</v>
      </c>
      <c r="K4410" s="452" t="s">
        <v>1438</v>
      </c>
      <c r="L4410" s="452" t="s">
        <v>1439</v>
      </c>
      <c r="M4410" s="452" t="s">
        <v>1440</v>
      </c>
      <c r="N4410" s="454">
        <v>44309</v>
      </c>
      <c r="O4410" s="452" t="s">
        <v>1440</v>
      </c>
      <c r="P4410" s="454">
        <v>44468</v>
      </c>
    </row>
    <row r="4411" spans="1:16" ht="21" x14ac:dyDescent="0.2">
      <c r="A4411" s="451" t="s">
        <v>2811</v>
      </c>
      <c r="B4411" s="451" t="s">
        <v>1693</v>
      </c>
      <c r="C4411" s="451" t="s">
        <v>1432</v>
      </c>
      <c r="D4411" s="451" t="s">
        <v>1433</v>
      </c>
      <c r="E4411" s="451" t="s">
        <v>1434</v>
      </c>
      <c r="F4411" s="451" t="s">
        <v>2716</v>
      </c>
      <c r="G4411" s="452" t="s">
        <v>1436</v>
      </c>
      <c r="H4411" s="453">
        <v>17094</v>
      </c>
      <c r="I4411" s="452" t="s">
        <v>1648</v>
      </c>
      <c r="J4411" s="452" t="s">
        <v>1438</v>
      </c>
      <c r="K4411" s="452" t="s">
        <v>1438</v>
      </c>
      <c r="L4411" s="452" t="s">
        <v>1439</v>
      </c>
      <c r="M4411" s="452" t="s">
        <v>1440</v>
      </c>
      <c r="N4411" s="454">
        <v>44309</v>
      </c>
      <c r="O4411" s="452" t="s">
        <v>1440</v>
      </c>
      <c r="P4411" s="454">
        <v>44468</v>
      </c>
    </row>
    <row r="4412" spans="1:16" ht="21" x14ac:dyDescent="0.2">
      <c r="A4412" s="451" t="s">
        <v>2811</v>
      </c>
      <c r="B4412" s="451" t="s">
        <v>1695</v>
      </c>
      <c r="C4412" s="451" t="s">
        <v>1432</v>
      </c>
      <c r="D4412" s="451" t="s">
        <v>1466</v>
      </c>
      <c r="E4412" s="451" t="s">
        <v>1434</v>
      </c>
      <c r="F4412" s="451" t="s">
        <v>1807</v>
      </c>
      <c r="G4412" s="452" t="s">
        <v>1436</v>
      </c>
      <c r="H4412" s="453">
        <v>34819.599999999999</v>
      </c>
      <c r="I4412" s="452" t="s">
        <v>1655</v>
      </c>
      <c r="J4412" s="452" t="s">
        <v>1438</v>
      </c>
      <c r="K4412" s="452" t="s">
        <v>1438</v>
      </c>
      <c r="L4412" s="452" t="s">
        <v>1439</v>
      </c>
      <c r="M4412" s="452" t="s">
        <v>1440</v>
      </c>
      <c r="N4412" s="454">
        <v>44341</v>
      </c>
      <c r="O4412" s="452" t="s">
        <v>1440</v>
      </c>
      <c r="P4412" s="454">
        <v>44468</v>
      </c>
    </row>
    <row r="4413" spans="1:16" ht="21" x14ac:dyDescent="0.2">
      <c r="A4413" s="451" t="s">
        <v>2811</v>
      </c>
      <c r="B4413" s="451" t="s">
        <v>1697</v>
      </c>
      <c r="C4413" s="451" t="s">
        <v>1432</v>
      </c>
      <c r="D4413" s="451" t="s">
        <v>1433</v>
      </c>
      <c r="E4413" s="451" t="s">
        <v>1434</v>
      </c>
      <c r="F4413" s="451" t="s">
        <v>2523</v>
      </c>
      <c r="G4413" s="452" t="s">
        <v>1436</v>
      </c>
      <c r="H4413" s="453">
        <v>4800</v>
      </c>
      <c r="I4413" s="452" t="s">
        <v>1670</v>
      </c>
      <c r="J4413" s="452" t="s">
        <v>1438</v>
      </c>
      <c r="K4413" s="452" t="s">
        <v>1438</v>
      </c>
      <c r="L4413" s="452" t="s">
        <v>1439</v>
      </c>
      <c r="M4413" s="452" t="s">
        <v>1440</v>
      </c>
      <c r="N4413" s="454">
        <v>44309</v>
      </c>
      <c r="O4413" s="452" t="s">
        <v>1440</v>
      </c>
      <c r="P4413" s="454">
        <v>44468</v>
      </c>
    </row>
    <row r="4414" spans="1:16" ht="21" x14ac:dyDescent="0.2">
      <c r="A4414" s="451" t="s">
        <v>2811</v>
      </c>
      <c r="B4414" s="451" t="s">
        <v>1697</v>
      </c>
      <c r="C4414" s="451" t="s">
        <v>1432</v>
      </c>
      <c r="D4414" s="451" t="s">
        <v>1515</v>
      </c>
      <c r="E4414" s="451" t="s">
        <v>1442</v>
      </c>
      <c r="F4414" s="451" t="s">
        <v>2061</v>
      </c>
      <c r="G4414" s="452" t="s">
        <v>1436</v>
      </c>
      <c r="H4414" s="453">
        <v>750</v>
      </c>
      <c r="I4414" s="452" t="s">
        <v>1522</v>
      </c>
      <c r="J4414" s="452" t="s">
        <v>1438</v>
      </c>
      <c r="K4414" s="452" t="s">
        <v>1438</v>
      </c>
      <c r="L4414" s="452" t="s">
        <v>1439</v>
      </c>
      <c r="M4414" s="452" t="s">
        <v>1440</v>
      </c>
      <c r="N4414" s="454">
        <v>44294</v>
      </c>
      <c r="O4414" s="452" t="s">
        <v>1440</v>
      </c>
      <c r="P4414" s="454">
        <v>44468</v>
      </c>
    </row>
    <row r="4415" spans="1:16" ht="21" x14ac:dyDescent="0.2">
      <c r="A4415" s="451" t="s">
        <v>2811</v>
      </c>
      <c r="B4415" s="451" t="s">
        <v>1697</v>
      </c>
      <c r="C4415" s="451" t="s">
        <v>1432</v>
      </c>
      <c r="D4415" s="451" t="s">
        <v>1448</v>
      </c>
      <c r="E4415" s="451" t="s">
        <v>1544</v>
      </c>
      <c r="F4415" s="451" t="s">
        <v>2009</v>
      </c>
      <c r="G4415" s="452" t="s">
        <v>1436</v>
      </c>
      <c r="H4415" s="453">
        <v>600</v>
      </c>
      <c r="I4415" s="452" t="s">
        <v>1564</v>
      </c>
      <c r="J4415" s="455"/>
      <c r="K4415" s="452" t="s">
        <v>1533</v>
      </c>
      <c r="L4415" s="452" t="s">
        <v>1439</v>
      </c>
      <c r="M4415" s="452" t="s">
        <v>1452</v>
      </c>
      <c r="N4415" s="454">
        <v>44539</v>
      </c>
      <c r="O4415" s="452" t="s">
        <v>1453</v>
      </c>
      <c r="P4415" s="454">
        <v>44544</v>
      </c>
    </row>
    <row r="4416" spans="1:16" ht="21" x14ac:dyDescent="0.2">
      <c r="A4416" s="451" t="s">
        <v>2811</v>
      </c>
      <c r="B4416" s="451" t="s">
        <v>1703</v>
      </c>
      <c r="C4416" s="451" t="s">
        <v>1432</v>
      </c>
      <c r="D4416" s="451" t="s">
        <v>1433</v>
      </c>
      <c r="E4416" s="451" t="s">
        <v>1434</v>
      </c>
      <c r="F4416" s="451" t="s">
        <v>2733</v>
      </c>
      <c r="G4416" s="452" t="s">
        <v>1436</v>
      </c>
      <c r="H4416" s="453">
        <v>757</v>
      </c>
      <c r="I4416" s="452" t="s">
        <v>1600</v>
      </c>
      <c r="J4416" s="452" t="s">
        <v>1438</v>
      </c>
      <c r="K4416" s="452" t="s">
        <v>1438</v>
      </c>
      <c r="L4416" s="452" t="s">
        <v>1439</v>
      </c>
      <c r="M4416" s="452" t="s">
        <v>1440</v>
      </c>
      <c r="N4416" s="454">
        <v>44315</v>
      </c>
      <c r="O4416" s="452" t="s">
        <v>1440</v>
      </c>
      <c r="P4416" s="454">
        <v>44468</v>
      </c>
    </row>
    <row r="4417" spans="1:16" ht="21" x14ac:dyDescent="0.2">
      <c r="A4417" s="451" t="s">
        <v>2811</v>
      </c>
      <c r="B4417" s="451" t="s">
        <v>1703</v>
      </c>
      <c r="C4417" s="451" t="s">
        <v>1432</v>
      </c>
      <c r="D4417" s="451" t="s">
        <v>1491</v>
      </c>
      <c r="E4417" s="451" t="s">
        <v>1442</v>
      </c>
      <c r="F4417" s="451" t="s">
        <v>2738</v>
      </c>
      <c r="G4417" s="452" t="s">
        <v>1436</v>
      </c>
      <c r="H4417" s="453">
        <v>3730</v>
      </c>
      <c r="I4417" s="452" t="s">
        <v>1613</v>
      </c>
      <c r="J4417" s="452" t="s">
        <v>1438</v>
      </c>
      <c r="K4417" s="452" t="s">
        <v>1438</v>
      </c>
      <c r="L4417" s="452" t="s">
        <v>1439</v>
      </c>
      <c r="M4417" s="452" t="s">
        <v>1440</v>
      </c>
      <c r="N4417" s="454">
        <v>44370</v>
      </c>
      <c r="O4417" s="452" t="s">
        <v>1440</v>
      </c>
      <c r="P4417" s="454">
        <v>44468</v>
      </c>
    </row>
    <row r="4418" spans="1:16" ht="21" x14ac:dyDescent="0.2">
      <c r="A4418" s="451" t="s">
        <v>2811</v>
      </c>
      <c r="B4418" s="451" t="s">
        <v>1703</v>
      </c>
      <c r="C4418" s="451" t="s">
        <v>1432</v>
      </c>
      <c r="D4418" s="451" t="s">
        <v>1507</v>
      </c>
      <c r="E4418" s="451" t="s">
        <v>1442</v>
      </c>
      <c r="F4418" s="451" t="s">
        <v>1806</v>
      </c>
      <c r="G4418" s="452" t="s">
        <v>1436</v>
      </c>
      <c r="H4418" s="453">
        <v>-3730</v>
      </c>
      <c r="I4418" s="452" t="s">
        <v>1707</v>
      </c>
      <c r="J4418" s="452" t="s">
        <v>1438</v>
      </c>
      <c r="K4418" s="452" t="s">
        <v>1438</v>
      </c>
      <c r="L4418" s="452" t="s">
        <v>1439</v>
      </c>
      <c r="M4418" s="452" t="s">
        <v>1440</v>
      </c>
      <c r="N4418" s="454">
        <v>44384</v>
      </c>
      <c r="O4418" s="452" t="s">
        <v>1440</v>
      </c>
      <c r="P4418" s="454">
        <v>44468</v>
      </c>
    </row>
    <row r="4419" spans="1:16" ht="21" x14ac:dyDescent="0.2">
      <c r="A4419" s="451" t="s">
        <v>2811</v>
      </c>
      <c r="B4419" s="451" t="s">
        <v>1758</v>
      </c>
      <c r="C4419" s="451" t="s">
        <v>1432</v>
      </c>
      <c r="D4419" s="451" t="s">
        <v>1448</v>
      </c>
      <c r="E4419" s="451" t="s">
        <v>1570</v>
      </c>
      <c r="F4419" s="451" t="s">
        <v>2049</v>
      </c>
      <c r="G4419" s="452" t="s">
        <v>1436</v>
      </c>
      <c r="H4419" s="453">
        <v>3741</v>
      </c>
      <c r="I4419" s="452" t="s">
        <v>1572</v>
      </c>
      <c r="J4419" s="455"/>
      <c r="K4419" s="452" t="s">
        <v>1533</v>
      </c>
      <c r="L4419" s="452" t="s">
        <v>1439</v>
      </c>
      <c r="M4419" s="452" t="s">
        <v>1452</v>
      </c>
      <c r="N4419" s="454">
        <v>44554</v>
      </c>
      <c r="O4419" s="452" t="s">
        <v>1534</v>
      </c>
      <c r="P4419" s="454">
        <v>44560</v>
      </c>
    </row>
    <row r="4420" spans="1:16" ht="21" x14ac:dyDescent="0.2">
      <c r="A4420" s="451" t="s">
        <v>2811</v>
      </c>
      <c r="B4420" s="451" t="s">
        <v>1708</v>
      </c>
      <c r="C4420" s="451" t="s">
        <v>1432</v>
      </c>
      <c r="D4420" s="451" t="s">
        <v>1507</v>
      </c>
      <c r="E4420" s="451" t="s">
        <v>1442</v>
      </c>
      <c r="F4420" s="451" t="s">
        <v>2212</v>
      </c>
      <c r="G4420" s="452" t="s">
        <v>1436</v>
      </c>
      <c r="H4420" s="453">
        <v>3730</v>
      </c>
      <c r="I4420" s="452" t="s">
        <v>1707</v>
      </c>
      <c r="J4420" s="452" t="s">
        <v>1438</v>
      </c>
      <c r="K4420" s="452" t="s">
        <v>1438</v>
      </c>
      <c r="L4420" s="452" t="s">
        <v>1439</v>
      </c>
      <c r="M4420" s="452" t="s">
        <v>1440</v>
      </c>
      <c r="N4420" s="454">
        <v>44384</v>
      </c>
      <c r="O4420" s="452" t="s">
        <v>1440</v>
      </c>
      <c r="P4420" s="454">
        <v>44468</v>
      </c>
    </row>
    <row r="4421" spans="1:16" ht="21" x14ac:dyDescent="0.2">
      <c r="A4421" s="451" t="s">
        <v>2811</v>
      </c>
      <c r="B4421" s="451" t="s">
        <v>1708</v>
      </c>
      <c r="C4421" s="451" t="s">
        <v>1432</v>
      </c>
      <c r="D4421" s="451" t="s">
        <v>1531</v>
      </c>
      <c r="E4421" s="451" t="s">
        <v>1568</v>
      </c>
      <c r="F4421" s="451" t="s">
        <v>1778</v>
      </c>
      <c r="G4421" s="452" t="s">
        <v>1436</v>
      </c>
      <c r="H4421" s="453">
        <v>500</v>
      </c>
      <c r="I4421" s="452" t="s">
        <v>1627</v>
      </c>
      <c r="J4421" s="455"/>
      <c r="K4421" s="452" t="s">
        <v>1533</v>
      </c>
      <c r="L4421" s="452" t="s">
        <v>1439</v>
      </c>
      <c r="M4421" s="452" t="s">
        <v>1452</v>
      </c>
      <c r="N4421" s="454">
        <v>44496</v>
      </c>
      <c r="O4421" s="452" t="s">
        <v>1534</v>
      </c>
      <c r="P4421" s="454">
        <v>44497</v>
      </c>
    </row>
    <row r="4422" spans="1:16" ht="21" x14ac:dyDescent="0.2">
      <c r="A4422" s="451" t="s">
        <v>2811</v>
      </c>
      <c r="B4422" s="451" t="s">
        <v>1708</v>
      </c>
      <c r="C4422" s="451" t="s">
        <v>1432</v>
      </c>
      <c r="D4422" s="451" t="s">
        <v>1531</v>
      </c>
      <c r="E4422" s="451" t="s">
        <v>1628</v>
      </c>
      <c r="F4422" s="451" t="s">
        <v>1778</v>
      </c>
      <c r="G4422" s="452" t="s">
        <v>1436</v>
      </c>
      <c r="H4422" s="453">
        <v>177.19</v>
      </c>
      <c r="I4422" s="452" t="s">
        <v>1629</v>
      </c>
      <c r="J4422" s="455"/>
      <c r="K4422" s="452" t="s">
        <v>1533</v>
      </c>
      <c r="L4422" s="452" t="s">
        <v>1439</v>
      </c>
      <c r="M4422" s="452" t="s">
        <v>1452</v>
      </c>
      <c r="N4422" s="454">
        <v>44496</v>
      </c>
      <c r="O4422" s="452" t="s">
        <v>1534</v>
      </c>
      <c r="P4422" s="454">
        <v>44497</v>
      </c>
    </row>
    <row r="4423" spans="1:16" ht="21" x14ac:dyDescent="0.2">
      <c r="A4423" s="451" t="s">
        <v>2811</v>
      </c>
      <c r="B4423" s="451" t="s">
        <v>1575</v>
      </c>
      <c r="C4423" s="451" t="s">
        <v>1432</v>
      </c>
      <c r="D4423" s="451" t="s">
        <v>1507</v>
      </c>
      <c r="E4423" s="451" t="s">
        <v>1442</v>
      </c>
      <c r="F4423" s="451" t="s">
        <v>2812</v>
      </c>
      <c r="G4423" s="452" t="s">
        <v>1436</v>
      </c>
      <c r="H4423" s="453">
        <v>3060</v>
      </c>
      <c r="I4423" s="452" t="s">
        <v>1712</v>
      </c>
      <c r="J4423" s="452" t="s">
        <v>1438</v>
      </c>
      <c r="K4423" s="452" t="s">
        <v>1438</v>
      </c>
      <c r="L4423" s="452" t="s">
        <v>1439</v>
      </c>
      <c r="M4423" s="452" t="s">
        <v>1440</v>
      </c>
      <c r="N4423" s="454">
        <v>44399</v>
      </c>
      <c r="O4423" s="452" t="s">
        <v>1440</v>
      </c>
      <c r="P4423" s="454">
        <v>44468</v>
      </c>
    </row>
    <row r="4424" spans="1:16" ht="21" x14ac:dyDescent="0.2">
      <c r="A4424" s="451" t="s">
        <v>2811</v>
      </c>
      <c r="B4424" s="451" t="s">
        <v>1575</v>
      </c>
      <c r="C4424" s="451" t="s">
        <v>1432</v>
      </c>
      <c r="D4424" s="451" t="s">
        <v>1448</v>
      </c>
      <c r="E4424" s="451" t="s">
        <v>1460</v>
      </c>
      <c r="F4424" s="451" t="s">
        <v>1778</v>
      </c>
      <c r="G4424" s="452" t="s">
        <v>1436</v>
      </c>
      <c r="H4424" s="453">
        <v>2448</v>
      </c>
      <c r="I4424" s="452" t="s">
        <v>1462</v>
      </c>
      <c r="J4424" s="455"/>
      <c r="K4424" s="452" t="s">
        <v>1533</v>
      </c>
      <c r="L4424" s="452" t="s">
        <v>1439</v>
      </c>
      <c r="M4424" s="452" t="s">
        <v>1452</v>
      </c>
      <c r="N4424" s="454">
        <v>44550</v>
      </c>
      <c r="O4424" s="452" t="s">
        <v>1453</v>
      </c>
      <c r="P4424" s="454">
        <v>44553</v>
      </c>
    </row>
    <row r="4425" spans="1:16" ht="21" x14ac:dyDescent="0.2">
      <c r="A4425" s="451" t="s">
        <v>2811</v>
      </c>
      <c r="B4425" s="451" t="s">
        <v>1713</v>
      </c>
      <c r="C4425" s="451" t="s">
        <v>1432</v>
      </c>
      <c r="D4425" s="451" t="s">
        <v>1466</v>
      </c>
      <c r="E4425" s="451" t="s">
        <v>1442</v>
      </c>
      <c r="F4425" s="451" t="s">
        <v>2209</v>
      </c>
      <c r="G4425" s="452" t="s">
        <v>1436</v>
      </c>
      <c r="H4425" s="453">
        <v>7096</v>
      </c>
      <c r="I4425" s="452" t="s">
        <v>1676</v>
      </c>
      <c r="J4425" s="452" t="s">
        <v>1438</v>
      </c>
      <c r="K4425" s="452" t="s">
        <v>1438</v>
      </c>
      <c r="L4425" s="452" t="s">
        <v>1439</v>
      </c>
      <c r="M4425" s="452" t="s">
        <v>1440</v>
      </c>
      <c r="N4425" s="454">
        <v>44330</v>
      </c>
      <c r="O4425" s="452" t="s">
        <v>1440</v>
      </c>
      <c r="P4425" s="454">
        <v>44468</v>
      </c>
    </row>
    <row r="4426" spans="1:16" ht="21" x14ac:dyDescent="0.2">
      <c r="A4426" s="451" t="s">
        <v>2811</v>
      </c>
      <c r="B4426" s="451" t="s">
        <v>1713</v>
      </c>
      <c r="C4426" s="451" t="s">
        <v>1432</v>
      </c>
      <c r="D4426" s="451" t="s">
        <v>1507</v>
      </c>
      <c r="E4426" s="451" t="s">
        <v>1442</v>
      </c>
      <c r="F4426" s="451" t="s">
        <v>2127</v>
      </c>
      <c r="G4426" s="452" t="s">
        <v>1436</v>
      </c>
      <c r="H4426" s="453">
        <v>17414</v>
      </c>
      <c r="I4426" s="452" t="s">
        <v>1640</v>
      </c>
      <c r="J4426" s="452" t="s">
        <v>1438</v>
      </c>
      <c r="K4426" s="452" t="s">
        <v>1438</v>
      </c>
      <c r="L4426" s="452" t="s">
        <v>1439</v>
      </c>
      <c r="M4426" s="452" t="s">
        <v>1440</v>
      </c>
      <c r="N4426" s="454">
        <v>44384</v>
      </c>
      <c r="O4426" s="452" t="s">
        <v>1440</v>
      </c>
      <c r="P4426" s="454">
        <v>44468</v>
      </c>
    </row>
    <row r="4427" spans="1:16" ht="21" x14ac:dyDescent="0.2">
      <c r="A4427" s="451" t="s">
        <v>2811</v>
      </c>
      <c r="B4427" s="451" t="s">
        <v>1713</v>
      </c>
      <c r="C4427" s="451" t="s">
        <v>1432</v>
      </c>
      <c r="D4427" s="451" t="s">
        <v>1540</v>
      </c>
      <c r="E4427" s="451" t="s">
        <v>1677</v>
      </c>
      <c r="F4427" s="451" t="s">
        <v>2257</v>
      </c>
      <c r="G4427" s="452" t="s">
        <v>1436</v>
      </c>
      <c r="H4427" s="453">
        <v>9917</v>
      </c>
      <c r="I4427" s="452" t="s">
        <v>1678</v>
      </c>
      <c r="J4427" s="455"/>
      <c r="K4427" s="452" t="s">
        <v>1533</v>
      </c>
      <c r="L4427" s="452" t="s">
        <v>1439</v>
      </c>
      <c r="M4427" s="452" t="s">
        <v>1452</v>
      </c>
      <c r="N4427" s="454">
        <v>44525</v>
      </c>
      <c r="O4427" s="452" t="s">
        <v>1534</v>
      </c>
      <c r="P4427" s="454">
        <v>44525</v>
      </c>
    </row>
    <row r="4428" spans="1:16" ht="21" x14ac:dyDescent="0.2">
      <c r="A4428" s="451" t="s">
        <v>2811</v>
      </c>
      <c r="B4428" s="451" t="s">
        <v>1717</v>
      </c>
      <c r="C4428" s="451" t="s">
        <v>1432</v>
      </c>
      <c r="D4428" s="451" t="s">
        <v>1433</v>
      </c>
      <c r="E4428" s="451" t="s">
        <v>1434</v>
      </c>
      <c r="F4428" s="451" t="s">
        <v>2242</v>
      </c>
      <c r="G4428" s="452" t="s">
        <v>1436</v>
      </c>
      <c r="H4428" s="453">
        <v>39522</v>
      </c>
      <c r="I4428" s="452" t="s">
        <v>1654</v>
      </c>
      <c r="J4428" s="452" t="s">
        <v>1438</v>
      </c>
      <c r="K4428" s="452" t="s">
        <v>1438</v>
      </c>
      <c r="L4428" s="452" t="s">
        <v>1439</v>
      </c>
      <c r="M4428" s="452" t="s">
        <v>1440</v>
      </c>
      <c r="N4428" s="454">
        <v>44312</v>
      </c>
      <c r="O4428" s="452" t="s">
        <v>1440</v>
      </c>
      <c r="P4428" s="454">
        <v>44468</v>
      </c>
    </row>
    <row r="4429" spans="1:16" ht="21" x14ac:dyDescent="0.2">
      <c r="A4429" s="451" t="s">
        <v>2813</v>
      </c>
      <c r="B4429" s="451" t="s">
        <v>1463</v>
      </c>
      <c r="C4429" s="451" t="s">
        <v>1432</v>
      </c>
      <c r="D4429" s="451" t="s">
        <v>1433</v>
      </c>
      <c r="E4429" s="451" t="s">
        <v>1442</v>
      </c>
      <c r="F4429" s="451" t="s">
        <v>1982</v>
      </c>
      <c r="G4429" s="452" t="s">
        <v>1436</v>
      </c>
      <c r="H4429" s="453">
        <v>487230</v>
      </c>
      <c r="I4429" s="452" t="s">
        <v>1650</v>
      </c>
      <c r="J4429" s="452" t="s">
        <v>1438</v>
      </c>
      <c r="K4429" s="452" t="s">
        <v>1438</v>
      </c>
      <c r="L4429" s="452" t="s">
        <v>1439</v>
      </c>
      <c r="M4429" s="452" t="s">
        <v>1440</v>
      </c>
      <c r="N4429" s="454">
        <v>44309</v>
      </c>
      <c r="O4429" s="452" t="s">
        <v>1440</v>
      </c>
      <c r="P4429" s="454">
        <v>44468</v>
      </c>
    </row>
    <row r="4430" spans="1:16" ht="21" x14ac:dyDescent="0.2">
      <c r="A4430" s="451" t="s">
        <v>2813</v>
      </c>
      <c r="B4430" s="451" t="s">
        <v>1693</v>
      </c>
      <c r="C4430" s="451" t="s">
        <v>1432</v>
      </c>
      <c r="D4430" s="451" t="s">
        <v>1433</v>
      </c>
      <c r="E4430" s="451" t="s">
        <v>1442</v>
      </c>
      <c r="F4430" s="451" t="s">
        <v>1825</v>
      </c>
      <c r="G4430" s="452" t="s">
        <v>1436</v>
      </c>
      <c r="H4430" s="453">
        <v>9633</v>
      </c>
      <c r="I4430" s="452" t="s">
        <v>1648</v>
      </c>
      <c r="J4430" s="452" t="s">
        <v>1438</v>
      </c>
      <c r="K4430" s="452" t="s">
        <v>1438</v>
      </c>
      <c r="L4430" s="452" t="s">
        <v>1439</v>
      </c>
      <c r="M4430" s="452" t="s">
        <v>1440</v>
      </c>
      <c r="N4430" s="454">
        <v>44309</v>
      </c>
      <c r="O4430" s="452" t="s">
        <v>1440</v>
      </c>
      <c r="P4430" s="454">
        <v>44468</v>
      </c>
    </row>
    <row r="4431" spans="1:16" ht="21" x14ac:dyDescent="0.2">
      <c r="A4431" s="451" t="s">
        <v>2813</v>
      </c>
      <c r="B4431" s="451" t="s">
        <v>1695</v>
      </c>
      <c r="C4431" s="451" t="s">
        <v>1432</v>
      </c>
      <c r="D4431" s="451" t="s">
        <v>1466</v>
      </c>
      <c r="E4431" s="451" t="s">
        <v>1434</v>
      </c>
      <c r="F4431" s="451" t="s">
        <v>1817</v>
      </c>
      <c r="G4431" s="452" t="s">
        <v>1436</v>
      </c>
      <c r="H4431" s="453">
        <v>127914.49</v>
      </c>
      <c r="I4431" s="452" t="s">
        <v>1655</v>
      </c>
      <c r="J4431" s="452" t="s">
        <v>1438</v>
      </c>
      <c r="K4431" s="452" t="s">
        <v>1438</v>
      </c>
      <c r="L4431" s="452" t="s">
        <v>1439</v>
      </c>
      <c r="M4431" s="452" t="s">
        <v>1440</v>
      </c>
      <c r="N4431" s="454">
        <v>44341</v>
      </c>
      <c r="O4431" s="452" t="s">
        <v>1440</v>
      </c>
      <c r="P4431" s="454">
        <v>44468</v>
      </c>
    </row>
    <row r="4432" spans="1:16" ht="21" x14ac:dyDescent="0.2">
      <c r="A4432" s="451" t="s">
        <v>2813</v>
      </c>
      <c r="B4432" s="451" t="s">
        <v>1697</v>
      </c>
      <c r="C4432" s="451" t="s">
        <v>1432</v>
      </c>
      <c r="D4432" s="451" t="s">
        <v>1433</v>
      </c>
      <c r="E4432" s="451" t="s">
        <v>1434</v>
      </c>
      <c r="F4432" s="451" t="s">
        <v>2246</v>
      </c>
      <c r="G4432" s="452" t="s">
        <v>1436</v>
      </c>
      <c r="H4432" s="453">
        <v>10200</v>
      </c>
      <c r="I4432" s="452" t="s">
        <v>1670</v>
      </c>
      <c r="J4432" s="452" t="s">
        <v>1438</v>
      </c>
      <c r="K4432" s="452" t="s">
        <v>1438</v>
      </c>
      <c r="L4432" s="452" t="s">
        <v>1439</v>
      </c>
      <c r="M4432" s="452" t="s">
        <v>1440</v>
      </c>
      <c r="N4432" s="454">
        <v>44309</v>
      </c>
      <c r="O4432" s="452" t="s">
        <v>1440</v>
      </c>
      <c r="P4432" s="454">
        <v>44468</v>
      </c>
    </row>
    <row r="4433" spans="1:16" ht="21" x14ac:dyDescent="0.2">
      <c r="A4433" s="451" t="s">
        <v>2813</v>
      </c>
      <c r="B4433" s="451" t="s">
        <v>1697</v>
      </c>
      <c r="C4433" s="451" t="s">
        <v>1432</v>
      </c>
      <c r="D4433" s="451" t="s">
        <v>1466</v>
      </c>
      <c r="E4433" s="451" t="s">
        <v>1434</v>
      </c>
      <c r="F4433" s="451" t="s">
        <v>1706</v>
      </c>
      <c r="G4433" s="452" t="s">
        <v>1436</v>
      </c>
      <c r="H4433" s="453">
        <v>1056</v>
      </c>
      <c r="I4433" s="452" t="s">
        <v>1488</v>
      </c>
      <c r="J4433" s="452" t="s">
        <v>1438</v>
      </c>
      <c r="K4433" s="452" t="s">
        <v>1438</v>
      </c>
      <c r="L4433" s="452" t="s">
        <v>1439</v>
      </c>
      <c r="M4433" s="452" t="s">
        <v>1440</v>
      </c>
      <c r="N4433" s="454">
        <v>44342</v>
      </c>
      <c r="O4433" s="452" t="s">
        <v>1440</v>
      </c>
      <c r="P4433" s="454">
        <v>44468</v>
      </c>
    </row>
    <row r="4434" spans="1:16" ht="21" x14ac:dyDescent="0.2">
      <c r="A4434" s="451" t="s">
        <v>2813</v>
      </c>
      <c r="B4434" s="451" t="s">
        <v>1697</v>
      </c>
      <c r="C4434" s="451" t="s">
        <v>1432</v>
      </c>
      <c r="D4434" s="451" t="s">
        <v>1448</v>
      </c>
      <c r="E4434" s="451" t="s">
        <v>1544</v>
      </c>
      <c r="F4434" s="451" t="s">
        <v>2105</v>
      </c>
      <c r="G4434" s="452" t="s">
        <v>1436</v>
      </c>
      <c r="H4434" s="453">
        <v>8515</v>
      </c>
      <c r="I4434" s="452" t="s">
        <v>1564</v>
      </c>
      <c r="J4434" s="455"/>
      <c r="K4434" s="452" t="s">
        <v>1533</v>
      </c>
      <c r="L4434" s="452" t="s">
        <v>1439</v>
      </c>
      <c r="M4434" s="452" t="s">
        <v>1452</v>
      </c>
      <c r="N4434" s="454">
        <v>44539</v>
      </c>
      <c r="O4434" s="452" t="s">
        <v>1453</v>
      </c>
      <c r="P4434" s="454">
        <v>44544</v>
      </c>
    </row>
    <row r="4435" spans="1:16" ht="21" x14ac:dyDescent="0.2">
      <c r="A4435" s="451" t="s">
        <v>2813</v>
      </c>
      <c r="B4435" s="451" t="s">
        <v>1703</v>
      </c>
      <c r="C4435" s="451" t="s">
        <v>1432</v>
      </c>
      <c r="D4435" s="451" t="s">
        <v>1491</v>
      </c>
      <c r="E4435" s="451" t="s">
        <v>1442</v>
      </c>
      <c r="F4435" s="451" t="s">
        <v>2297</v>
      </c>
      <c r="G4435" s="452" t="s">
        <v>1436</v>
      </c>
      <c r="H4435" s="453">
        <v>3600</v>
      </c>
      <c r="I4435" s="452" t="s">
        <v>1613</v>
      </c>
      <c r="J4435" s="452" t="s">
        <v>1438</v>
      </c>
      <c r="K4435" s="452" t="s">
        <v>1438</v>
      </c>
      <c r="L4435" s="452" t="s">
        <v>1439</v>
      </c>
      <c r="M4435" s="452" t="s">
        <v>1440</v>
      </c>
      <c r="N4435" s="454">
        <v>44370</v>
      </c>
      <c r="O4435" s="452" t="s">
        <v>1440</v>
      </c>
      <c r="P4435" s="454">
        <v>44468</v>
      </c>
    </row>
    <row r="4436" spans="1:16" ht="21" x14ac:dyDescent="0.2">
      <c r="A4436" s="451" t="s">
        <v>2813</v>
      </c>
      <c r="B4436" s="451" t="s">
        <v>1703</v>
      </c>
      <c r="C4436" s="451" t="s">
        <v>1432</v>
      </c>
      <c r="D4436" s="451" t="s">
        <v>1507</v>
      </c>
      <c r="E4436" s="451" t="s">
        <v>1442</v>
      </c>
      <c r="F4436" s="451" t="s">
        <v>2745</v>
      </c>
      <c r="G4436" s="452" t="s">
        <v>1436</v>
      </c>
      <c r="H4436" s="453">
        <v>-3600</v>
      </c>
      <c r="I4436" s="452" t="s">
        <v>1707</v>
      </c>
      <c r="J4436" s="452" t="s">
        <v>1438</v>
      </c>
      <c r="K4436" s="452" t="s">
        <v>1438</v>
      </c>
      <c r="L4436" s="452" t="s">
        <v>1439</v>
      </c>
      <c r="M4436" s="452" t="s">
        <v>1440</v>
      </c>
      <c r="N4436" s="454">
        <v>44384</v>
      </c>
      <c r="O4436" s="452" t="s">
        <v>1440</v>
      </c>
      <c r="P4436" s="454">
        <v>44468</v>
      </c>
    </row>
    <row r="4437" spans="1:16" ht="21" x14ac:dyDescent="0.2">
      <c r="A4437" s="451" t="s">
        <v>2813</v>
      </c>
      <c r="B4437" s="451" t="s">
        <v>1758</v>
      </c>
      <c r="C4437" s="451" t="s">
        <v>1432</v>
      </c>
      <c r="D4437" s="451" t="s">
        <v>1448</v>
      </c>
      <c r="E4437" s="451" t="s">
        <v>1570</v>
      </c>
      <c r="F4437" s="451" t="s">
        <v>2150</v>
      </c>
      <c r="G4437" s="452" t="s">
        <v>1436</v>
      </c>
      <c r="H4437" s="453">
        <v>4489</v>
      </c>
      <c r="I4437" s="452" t="s">
        <v>1572</v>
      </c>
      <c r="J4437" s="455"/>
      <c r="K4437" s="452" t="s">
        <v>1533</v>
      </c>
      <c r="L4437" s="452" t="s">
        <v>1439</v>
      </c>
      <c r="M4437" s="452" t="s">
        <v>1452</v>
      </c>
      <c r="N4437" s="454">
        <v>44554</v>
      </c>
      <c r="O4437" s="452" t="s">
        <v>1534</v>
      </c>
      <c r="P4437" s="454">
        <v>44560</v>
      </c>
    </row>
    <row r="4438" spans="1:16" ht="21" x14ac:dyDescent="0.2">
      <c r="A4438" s="451" t="s">
        <v>2813</v>
      </c>
      <c r="B4438" s="451" t="s">
        <v>1708</v>
      </c>
      <c r="C4438" s="451" t="s">
        <v>1432</v>
      </c>
      <c r="D4438" s="451" t="s">
        <v>1507</v>
      </c>
      <c r="E4438" s="451" t="s">
        <v>1442</v>
      </c>
      <c r="F4438" s="451" t="s">
        <v>2814</v>
      </c>
      <c r="G4438" s="452" t="s">
        <v>1436</v>
      </c>
      <c r="H4438" s="453">
        <v>3600</v>
      </c>
      <c r="I4438" s="452" t="s">
        <v>1707</v>
      </c>
      <c r="J4438" s="452" t="s">
        <v>1438</v>
      </c>
      <c r="K4438" s="452" t="s">
        <v>1438</v>
      </c>
      <c r="L4438" s="452" t="s">
        <v>1439</v>
      </c>
      <c r="M4438" s="452" t="s">
        <v>1440</v>
      </c>
      <c r="N4438" s="454">
        <v>44384</v>
      </c>
      <c r="O4438" s="452" t="s">
        <v>1440</v>
      </c>
      <c r="P4438" s="454">
        <v>44468</v>
      </c>
    </row>
    <row r="4439" spans="1:16" ht="21" x14ac:dyDescent="0.2">
      <c r="A4439" s="451" t="s">
        <v>2813</v>
      </c>
      <c r="B4439" s="451" t="s">
        <v>1708</v>
      </c>
      <c r="C4439" s="451" t="s">
        <v>1432</v>
      </c>
      <c r="D4439" s="451" t="s">
        <v>1531</v>
      </c>
      <c r="E4439" s="451" t="s">
        <v>1568</v>
      </c>
      <c r="F4439" s="451" t="s">
        <v>2093</v>
      </c>
      <c r="G4439" s="452" t="s">
        <v>1436</v>
      </c>
      <c r="H4439" s="453">
        <v>1123.75</v>
      </c>
      <c r="I4439" s="452" t="s">
        <v>1627</v>
      </c>
      <c r="J4439" s="455"/>
      <c r="K4439" s="452" t="s">
        <v>1533</v>
      </c>
      <c r="L4439" s="452" t="s">
        <v>1439</v>
      </c>
      <c r="M4439" s="452" t="s">
        <v>1452</v>
      </c>
      <c r="N4439" s="454">
        <v>44496</v>
      </c>
      <c r="O4439" s="452" t="s">
        <v>1534</v>
      </c>
      <c r="P4439" s="454">
        <v>44497</v>
      </c>
    </row>
    <row r="4440" spans="1:16" ht="21" x14ac:dyDescent="0.2">
      <c r="A4440" s="451" t="s">
        <v>2813</v>
      </c>
      <c r="B4440" s="451" t="s">
        <v>1708</v>
      </c>
      <c r="C4440" s="451" t="s">
        <v>1432</v>
      </c>
      <c r="D4440" s="451" t="s">
        <v>1531</v>
      </c>
      <c r="E4440" s="451" t="s">
        <v>1628</v>
      </c>
      <c r="F4440" s="451" t="s">
        <v>2093</v>
      </c>
      <c r="G4440" s="452" t="s">
        <v>1436</v>
      </c>
      <c r="H4440" s="453">
        <v>1004.06</v>
      </c>
      <c r="I4440" s="452" t="s">
        <v>1629</v>
      </c>
      <c r="J4440" s="455"/>
      <c r="K4440" s="452" t="s">
        <v>1533</v>
      </c>
      <c r="L4440" s="452" t="s">
        <v>1439</v>
      </c>
      <c r="M4440" s="452" t="s">
        <v>1452</v>
      </c>
      <c r="N4440" s="454">
        <v>44496</v>
      </c>
      <c r="O4440" s="452" t="s">
        <v>1534</v>
      </c>
      <c r="P4440" s="454">
        <v>44497</v>
      </c>
    </row>
    <row r="4441" spans="1:16" ht="21" x14ac:dyDescent="0.2">
      <c r="A4441" s="451" t="s">
        <v>2813</v>
      </c>
      <c r="B4441" s="451" t="s">
        <v>1575</v>
      </c>
      <c r="C4441" s="451" t="s">
        <v>1432</v>
      </c>
      <c r="D4441" s="451" t="s">
        <v>1507</v>
      </c>
      <c r="E4441" s="451" t="s">
        <v>1442</v>
      </c>
      <c r="F4441" s="451" t="s">
        <v>1691</v>
      </c>
      <c r="G4441" s="452" t="s">
        <v>1436</v>
      </c>
      <c r="H4441" s="453">
        <v>17373</v>
      </c>
      <c r="I4441" s="452" t="s">
        <v>1712</v>
      </c>
      <c r="J4441" s="452" t="s">
        <v>1438</v>
      </c>
      <c r="K4441" s="452" t="s">
        <v>1438</v>
      </c>
      <c r="L4441" s="452" t="s">
        <v>1439</v>
      </c>
      <c r="M4441" s="452" t="s">
        <v>1440</v>
      </c>
      <c r="N4441" s="454">
        <v>44399</v>
      </c>
      <c r="O4441" s="452" t="s">
        <v>1440</v>
      </c>
      <c r="P4441" s="454">
        <v>44468</v>
      </c>
    </row>
    <row r="4442" spans="1:16" ht="21" x14ac:dyDescent="0.2">
      <c r="A4442" s="451" t="s">
        <v>2813</v>
      </c>
      <c r="B4442" s="451" t="s">
        <v>1575</v>
      </c>
      <c r="C4442" s="451" t="s">
        <v>1432</v>
      </c>
      <c r="D4442" s="451" t="s">
        <v>1540</v>
      </c>
      <c r="E4442" s="451" t="s">
        <v>1765</v>
      </c>
      <c r="F4442" s="451" t="s">
        <v>1831</v>
      </c>
      <c r="G4442" s="452" t="s">
        <v>1436</v>
      </c>
      <c r="H4442" s="453">
        <v>1000</v>
      </c>
      <c r="I4442" s="452" t="s">
        <v>1766</v>
      </c>
      <c r="J4442" s="455"/>
      <c r="K4442" s="452" t="s">
        <v>1533</v>
      </c>
      <c r="L4442" s="452" t="s">
        <v>1439</v>
      </c>
      <c r="M4442" s="452" t="s">
        <v>1452</v>
      </c>
      <c r="N4442" s="454">
        <v>44525</v>
      </c>
      <c r="O4442" s="452" t="s">
        <v>1453</v>
      </c>
      <c r="P4442" s="454">
        <v>44525</v>
      </c>
    </row>
    <row r="4443" spans="1:16" ht="21" x14ac:dyDescent="0.2">
      <c r="A4443" s="451" t="s">
        <v>2813</v>
      </c>
      <c r="B4443" s="451" t="s">
        <v>1575</v>
      </c>
      <c r="C4443" s="451" t="s">
        <v>1432</v>
      </c>
      <c r="D4443" s="451" t="s">
        <v>1448</v>
      </c>
      <c r="E4443" s="451" t="s">
        <v>1460</v>
      </c>
      <c r="F4443" s="451" t="s">
        <v>2093</v>
      </c>
      <c r="G4443" s="452" t="s">
        <v>1436</v>
      </c>
      <c r="H4443" s="453">
        <v>13898</v>
      </c>
      <c r="I4443" s="452" t="s">
        <v>1462</v>
      </c>
      <c r="J4443" s="455"/>
      <c r="K4443" s="452" t="s">
        <v>1533</v>
      </c>
      <c r="L4443" s="452" t="s">
        <v>1439</v>
      </c>
      <c r="M4443" s="452" t="s">
        <v>1452</v>
      </c>
      <c r="N4443" s="454">
        <v>44550</v>
      </c>
      <c r="O4443" s="452" t="s">
        <v>1453</v>
      </c>
      <c r="P4443" s="454">
        <v>44553</v>
      </c>
    </row>
    <row r="4444" spans="1:16" ht="21" x14ac:dyDescent="0.2">
      <c r="A4444" s="451" t="s">
        <v>2813</v>
      </c>
      <c r="B4444" s="451" t="s">
        <v>1713</v>
      </c>
      <c r="C4444" s="451" t="s">
        <v>1432</v>
      </c>
      <c r="D4444" s="451" t="s">
        <v>1466</v>
      </c>
      <c r="E4444" s="451" t="s">
        <v>1442</v>
      </c>
      <c r="F4444" s="451" t="s">
        <v>1975</v>
      </c>
      <c r="G4444" s="452" t="s">
        <v>1436</v>
      </c>
      <c r="H4444" s="453">
        <v>7025</v>
      </c>
      <c r="I4444" s="452" t="s">
        <v>1676</v>
      </c>
      <c r="J4444" s="452" t="s">
        <v>1438</v>
      </c>
      <c r="K4444" s="452" t="s">
        <v>1438</v>
      </c>
      <c r="L4444" s="452" t="s">
        <v>1439</v>
      </c>
      <c r="M4444" s="452" t="s">
        <v>1440</v>
      </c>
      <c r="N4444" s="454">
        <v>44330</v>
      </c>
      <c r="O4444" s="452" t="s">
        <v>1440</v>
      </c>
      <c r="P4444" s="454">
        <v>44468</v>
      </c>
    </row>
    <row r="4445" spans="1:16" ht="21" x14ac:dyDescent="0.2">
      <c r="A4445" s="451" t="s">
        <v>2813</v>
      </c>
      <c r="B4445" s="451" t="s">
        <v>1713</v>
      </c>
      <c r="C4445" s="451" t="s">
        <v>1432</v>
      </c>
      <c r="D4445" s="451" t="s">
        <v>1507</v>
      </c>
      <c r="E4445" s="451" t="s">
        <v>1434</v>
      </c>
      <c r="F4445" s="451" t="s">
        <v>2109</v>
      </c>
      <c r="G4445" s="452" t="s">
        <v>1436</v>
      </c>
      <c r="H4445" s="453">
        <v>10282</v>
      </c>
      <c r="I4445" s="452" t="s">
        <v>1640</v>
      </c>
      <c r="J4445" s="452" t="s">
        <v>1438</v>
      </c>
      <c r="K4445" s="452" t="s">
        <v>1438</v>
      </c>
      <c r="L4445" s="452" t="s">
        <v>1439</v>
      </c>
      <c r="M4445" s="452" t="s">
        <v>1440</v>
      </c>
      <c r="N4445" s="454">
        <v>44384</v>
      </c>
      <c r="O4445" s="452" t="s">
        <v>1440</v>
      </c>
      <c r="P4445" s="454">
        <v>44468</v>
      </c>
    </row>
    <row r="4446" spans="1:16" ht="21" x14ac:dyDescent="0.2">
      <c r="A4446" s="451" t="s">
        <v>2813</v>
      </c>
      <c r="B4446" s="451" t="s">
        <v>1713</v>
      </c>
      <c r="C4446" s="451" t="s">
        <v>1432</v>
      </c>
      <c r="D4446" s="451" t="s">
        <v>1540</v>
      </c>
      <c r="E4446" s="451" t="s">
        <v>1677</v>
      </c>
      <c r="F4446" s="451" t="s">
        <v>1702</v>
      </c>
      <c r="G4446" s="452" t="s">
        <v>1436</v>
      </c>
      <c r="H4446" s="453">
        <v>9882</v>
      </c>
      <c r="I4446" s="452" t="s">
        <v>1678</v>
      </c>
      <c r="J4446" s="455"/>
      <c r="K4446" s="452" t="s">
        <v>1533</v>
      </c>
      <c r="L4446" s="452" t="s">
        <v>1439</v>
      </c>
      <c r="M4446" s="452" t="s">
        <v>1452</v>
      </c>
      <c r="N4446" s="454">
        <v>44525</v>
      </c>
      <c r="O4446" s="452" t="s">
        <v>1534</v>
      </c>
      <c r="P4446" s="454">
        <v>44525</v>
      </c>
    </row>
    <row r="4447" spans="1:16" ht="21" x14ac:dyDescent="0.2">
      <c r="A4447" s="451" t="s">
        <v>2813</v>
      </c>
      <c r="B4447" s="451" t="s">
        <v>1717</v>
      </c>
      <c r="C4447" s="451" t="s">
        <v>1432</v>
      </c>
      <c r="D4447" s="451" t="s">
        <v>1433</v>
      </c>
      <c r="E4447" s="451" t="s">
        <v>1434</v>
      </c>
      <c r="F4447" s="451" t="s">
        <v>2409</v>
      </c>
      <c r="G4447" s="452" t="s">
        <v>1436</v>
      </c>
      <c r="H4447" s="453">
        <v>52950</v>
      </c>
      <c r="I4447" s="452" t="s">
        <v>1654</v>
      </c>
      <c r="J4447" s="452" t="s">
        <v>1438</v>
      </c>
      <c r="K4447" s="452" t="s">
        <v>1438</v>
      </c>
      <c r="L4447" s="452" t="s">
        <v>1439</v>
      </c>
      <c r="M4447" s="452" t="s">
        <v>1440</v>
      </c>
      <c r="N4447" s="454">
        <v>44312</v>
      </c>
      <c r="O4447" s="452" t="s">
        <v>1440</v>
      </c>
      <c r="P4447" s="454">
        <v>44468</v>
      </c>
    </row>
    <row r="4448" spans="1:16" ht="21" x14ac:dyDescent="0.2">
      <c r="A4448" s="451" t="s">
        <v>2815</v>
      </c>
      <c r="B4448" s="451" t="s">
        <v>1463</v>
      </c>
      <c r="C4448" s="451" t="s">
        <v>1432</v>
      </c>
      <c r="D4448" s="451" t="s">
        <v>1433</v>
      </c>
      <c r="E4448" s="451" t="s">
        <v>1442</v>
      </c>
      <c r="F4448" s="451" t="s">
        <v>2365</v>
      </c>
      <c r="G4448" s="452" t="s">
        <v>1436</v>
      </c>
      <c r="H4448" s="453">
        <v>897541</v>
      </c>
      <c r="I4448" s="452" t="s">
        <v>1650</v>
      </c>
      <c r="J4448" s="452" t="s">
        <v>1438</v>
      </c>
      <c r="K4448" s="452" t="s">
        <v>1438</v>
      </c>
      <c r="L4448" s="452" t="s">
        <v>1439</v>
      </c>
      <c r="M4448" s="452" t="s">
        <v>1440</v>
      </c>
      <c r="N4448" s="454">
        <v>44309</v>
      </c>
      <c r="O4448" s="452" t="s">
        <v>1440</v>
      </c>
      <c r="P4448" s="454">
        <v>44468</v>
      </c>
    </row>
    <row r="4449" spans="1:16" x14ac:dyDescent="0.2">
      <c r="A4449" s="451" t="s">
        <v>2815</v>
      </c>
      <c r="B4449" s="451" t="s">
        <v>1693</v>
      </c>
      <c r="C4449" s="451" t="s">
        <v>1432</v>
      </c>
      <c r="D4449" s="451" t="s">
        <v>1433</v>
      </c>
      <c r="E4449" s="451" t="s">
        <v>1442</v>
      </c>
      <c r="F4449" s="451" t="s">
        <v>2004</v>
      </c>
      <c r="G4449" s="452" t="s">
        <v>1436</v>
      </c>
      <c r="H4449" s="453">
        <v>20457</v>
      </c>
      <c r="I4449" s="452" t="s">
        <v>1648</v>
      </c>
      <c r="J4449" s="452" t="s">
        <v>1438</v>
      </c>
      <c r="K4449" s="452" t="s">
        <v>1438</v>
      </c>
      <c r="L4449" s="452" t="s">
        <v>1439</v>
      </c>
      <c r="M4449" s="452" t="s">
        <v>1440</v>
      </c>
      <c r="N4449" s="454">
        <v>44309</v>
      </c>
      <c r="O4449" s="452" t="s">
        <v>1440</v>
      </c>
      <c r="P4449" s="454">
        <v>44468</v>
      </c>
    </row>
    <row r="4450" spans="1:16" x14ac:dyDescent="0.2">
      <c r="A4450" s="451" t="s">
        <v>2815</v>
      </c>
      <c r="B4450" s="451" t="s">
        <v>1695</v>
      </c>
      <c r="C4450" s="451" t="s">
        <v>1432</v>
      </c>
      <c r="D4450" s="451" t="s">
        <v>1466</v>
      </c>
      <c r="E4450" s="451" t="s">
        <v>1442</v>
      </c>
      <c r="F4450" s="451" t="s">
        <v>1457</v>
      </c>
      <c r="G4450" s="452" t="s">
        <v>1436</v>
      </c>
      <c r="H4450" s="453">
        <v>222356.2</v>
      </c>
      <c r="I4450" s="452" t="s">
        <v>1655</v>
      </c>
      <c r="J4450" s="452" t="s">
        <v>1438</v>
      </c>
      <c r="K4450" s="452" t="s">
        <v>1438</v>
      </c>
      <c r="L4450" s="452" t="s">
        <v>1439</v>
      </c>
      <c r="M4450" s="452" t="s">
        <v>1440</v>
      </c>
      <c r="N4450" s="454">
        <v>44341</v>
      </c>
      <c r="O4450" s="452" t="s">
        <v>1440</v>
      </c>
      <c r="P4450" s="454">
        <v>44468</v>
      </c>
    </row>
    <row r="4451" spans="1:16" x14ac:dyDescent="0.2">
      <c r="A4451" s="451" t="s">
        <v>2815</v>
      </c>
      <c r="B4451" s="451" t="s">
        <v>1697</v>
      </c>
      <c r="C4451" s="451" t="s">
        <v>1432</v>
      </c>
      <c r="D4451" s="451" t="s">
        <v>1433</v>
      </c>
      <c r="E4451" s="451" t="s">
        <v>1442</v>
      </c>
      <c r="F4451" s="451" t="s">
        <v>1833</v>
      </c>
      <c r="G4451" s="452" t="s">
        <v>1436</v>
      </c>
      <c r="H4451" s="453">
        <v>22676</v>
      </c>
      <c r="I4451" s="452" t="s">
        <v>1670</v>
      </c>
      <c r="J4451" s="452" t="s">
        <v>1438</v>
      </c>
      <c r="K4451" s="452" t="s">
        <v>1438</v>
      </c>
      <c r="L4451" s="452" t="s">
        <v>1439</v>
      </c>
      <c r="M4451" s="452" t="s">
        <v>1440</v>
      </c>
      <c r="N4451" s="454">
        <v>44309</v>
      </c>
      <c r="O4451" s="452" t="s">
        <v>1440</v>
      </c>
      <c r="P4451" s="454">
        <v>44468</v>
      </c>
    </row>
    <row r="4452" spans="1:16" x14ac:dyDescent="0.2">
      <c r="A4452" s="451" t="s">
        <v>2815</v>
      </c>
      <c r="B4452" s="451" t="s">
        <v>1697</v>
      </c>
      <c r="C4452" s="451" t="s">
        <v>1432</v>
      </c>
      <c r="D4452" s="451" t="s">
        <v>1448</v>
      </c>
      <c r="E4452" s="451" t="s">
        <v>1544</v>
      </c>
      <c r="F4452" s="451" t="s">
        <v>1508</v>
      </c>
      <c r="G4452" s="452" t="s">
        <v>1436</v>
      </c>
      <c r="H4452" s="453">
        <v>1816</v>
      </c>
      <c r="I4452" s="452" t="s">
        <v>1564</v>
      </c>
      <c r="J4452" s="455"/>
      <c r="K4452" s="452" t="s">
        <v>1533</v>
      </c>
      <c r="L4452" s="452" t="s">
        <v>1439</v>
      </c>
      <c r="M4452" s="452" t="s">
        <v>1452</v>
      </c>
      <c r="N4452" s="454">
        <v>44539</v>
      </c>
      <c r="O4452" s="452" t="s">
        <v>1453</v>
      </c>
      <c r="P4452" s="454">
        <v>44544</v>
      </c>
    </row>
    <row r="4453" spans="1:16" ht="21" x14ac:dyDescent="0.2">
      <c r="A4453" s="451" t="s">
        <v>2815</v>
      </c>
      <c r="B4453" s="451" t="s">
        <v>1703</v>
      </c>
      <c r="C4453" s="451" t="s">
        <v>1432</v>
      </c>
      <c r="D4453" s="451" t="s">
        <v>1491</v>
      </c>
      <c r="E4453" s="451" t="s">
        <v>1442</v>
      </c>
      <c r="F4453" s="451" t="s">
        <v>1887</v>
      </c>
      <c r="G4453" s="452" t="s">
        <v>1436</v>
      </c>
      <c r="H4453" s="453">
        <v>8000</v>
      </c>
      <c r="I4453" s="452" t="s">
        <v>1613</v>
      </c>
      <c r="J4453" s="452" t="s">
        <v>1438</v>
      </c>
      <c r="K4453" s="452" t="s">
        <v>1438</v>
      </c>
      <c r="L4453" s="452" t="s">
        <v>1439</v>
      </c>
      <c r="M4453" s="452" t="s">
        <v>1440</v>
      </c>
      <c r="N4453" s="454">
        <v>44370</v>
      </c>
      <c r="O4453" s="452" t="s">
        <v>1440</v>
      </c>
      <c r="P4453" s="454">
        <v>44468</v>
      </c>
    </row>
    <row r="4454" spans="1:16" ht="21" x14ac:dyDescent="0.2">
      <c r="A4454" s="451" t="s">
        <v>2815</v>
      </c>
      <c r="B4454" s="451" t="s">
        <v>1703</v>
      </c>
      <c r="C4454" s="451" t="s">
        <v>1432</v>
      </c>
      <c r="D4454" s="451" t="s">
        <v>1507</v>
      </c>
      <c r="E4454" s="451" t="s">
        <v>1442</v>
      </c>
      <c r="F4454" s="451" t="s">
        <v>2528</v>
      </c>
      <c r="G4454" s="452" t="s">
        <v>1436</v>
      </c>
      <c r="H4454" s="453">
        <v>-8000</v>
      </c>
      <c r="I4454" s="452" t="s">
        <v>1707</v>
      </c>
      <c r="J4454" s="452" t="s">
        <v>1438</v>
      </c>
      <c r="K4454" s="452" t="s">
        <v>1438</v>
      </c>
      <c r="L4454" s="452" t="s">
        <v>1439</v>
      </c>
      <c r="M4454" s="452" t="s">
        <v>1440</v>
      </c>
      <c r="N4454" s="454">
        <v>44384</v>
      </c>
      <c r="O4454" s="452" t="s">
        <v>1440</v>
      </c>
      <c r="P4454" s="454">
        <v>44468</v>
      </c>
    </row>
    <row r="4455" spans="1:16" x14ac:dyDescent="0.2">
      <c r="A4455" s="451" t="s">
        <v>2815</v>
      </c>
      <c r="B4455" s="451" t="s">
        <v>1708</v>
      </c>
      <c r="C4455" s="451" t="s">
        <v>1432</v>
      </c>
      <c r="D4455" s="451" t="s">
        <v>1507</v>
      </c>
      <c r="E4455" s="451" t="s">
        <v>1442</v>
      </c>
      <c r="F4455" s="451" t="s">
        <v>2124</v>
      </c>
      <c r="G4455" s="452" t="s">
        <v>1436</v>
      </c>
      <c r="H4455" s="453">
        <v>8000</v>
      </c>
      <c r="I4455" s="452" t="s">
        <v>1707</v>
      </c>
      <c r="J4455" s="452" t="s">
        <v>1438</v>
      </c>
      <c r="K4455" s="452" t="s">
        <v>1438</v>
      </c>
      <c r="L4455" s="452" t="s">
        <v>1439</v>
      </c>
      <c r="M4455" s="452" t="s">
        <v>1440</v>
      </c>
      <c r="N4455" s="454">
        <v>44384</v>
      </c>
      <c r="O4455" s="452" t="s">
        <v>1440</v>
      </c>
      <c r="P4455" s="454">
        <v>44468</v>
      </c>
    </row>
    <row r="4456" spans="1:16" ht="21" x14ac:dyDescent="0.2">
      <c r="A4456" s="451" t="s">
        <v>2815</v>
      </c>
      <c r="B4456" s="451" t="s">
        <v>1708</v>
      </c>
      <c r="C4456" s="451" t="s">
        <v>1432</v>
      </c>
      <c r="D4456" s="451" t="s">
        <v>1531</v>
      </c>
      <c r="E4456" s="451" t="s">
        <v>1568</v>
      </c>
      <c r="F4456" s="451" t="s">
        <v>2383</v>
      </c>
      <c r="G4456" s="452" t="s">
        <v>1436</v>
      </c>
      <c r="H4456" s="453">
        <v>1305</v>
      </c>
      <c r="I4456" s="452" t="s">
        <v>1627</v>
      </c>
      <c r="J4456" s="455"/>
      <c r="K4456" s="452" t="s">
        <v>1533</v>
      </c>
      <c r="L4456" s="452" t="s">
        <v>1439</v>
      </c>
      <c r="M4456" s="452" t="s">
        <v>1452</v>
      </c>
      <c r="N4456" s="454">
        <v>44496</v>
      </c>
      <c r="O4456" s="452" t="s">
        <v>1534</v>
      </c>
      <c r="P4456" s="454">
        <v>44497</v>
      </c>
    </row>
    <row r="4457" spans="1:16" ht="21" x14ac:dyDescent="0.2">
      <c r="A4457" s="451" t="s">
        <v>2815</v>
      </c>
      <c r="B4457" s="451" t="s">
        <v>1708</v>
      </c>
      <c r="C4457" s="451" t="s">
        <v>1432</v>
      </c>
      <c r="D4457" s="451" t="s">
        <v>1531</v>
      </c>
      <c r="E4457" s="451" t="s">
        <v>1628</v>
      </c>
      <c r="F4457" s="451" t="s">
        <v>2383</v>
      </c>
      <c r="G4457" s="452" t="s">
        <v>1436</v>
      </c>
      <c r="H4457" s="453">
        <v>1299.3800000000001</v>
      </c>
      <c r="I4457" s="452" t="s">
        <v>1629</v>
      </c>
      <c r="J4457" s="455"/>
      <c r="K4457" s="452" t="s">
        <v>1533</v>
      </c>
      <c r="L4457" s="452" t="s">
        <v>1439</v>
      </c>
      <c r="M4457" s="452" t="s">
        <v>1452</v>
      </c>
      <c r="N4457" s="454">
        <v>44496</v>
      </c>
      <c r="O4457" s="452" t="s">
        <v>1534</v>
      </c>
      <c r="P4457" s="454">
        <v>44497</v>
      </c>
    </row>
    <row r="4458" spans="1:16" x14ac:dyDescent="0.2">
      <c r="A4458" s="451" t="s">
        <v>2815</v>
      </c>
      <c r="B4458" s="451" t="s">
        <v>1575</v>
      </c>
      <c r="C4458" s="451" t="s">
        <v>1432</v>
      </c>
      <c r="D4458" s="451" t="s">
        <v>1491</v>
      </c>
      <c r="E4458" s="451" t="s">
        <v>1442</v>
      </c>
      <c r="F4458" s="451" t="s">
        <v>2150</v>
      </c>
      <c r="G4458" s="452" t="s">
        <v>1436</v>
      </c>
      <c r="H4458" s="453">
        <v>1400</v>
      </c>
      <c r="I4458" s="452" t="s">
        <v>1986</v>
      </c>
      <c r="J4458" s="452" t="s">
        <v>1438</v>
      </c>
      <c r="K4458" s="452" t="s">
        <v>1438</v>
      </c>
      <c r="L4458" s="452" t="s">
        <v>1439</v>
      </c>
      <c r="M4458" s="452" t="s">
        <v>1440</v>
      </c>
      <c r="N4458" s="454">
        <v>44292</v>
      </c>
      <c r="O4458" s="452" t="s">
        <v>1440</v>
      </c>
      <c r="P4458" s="454">
        <v>44468</v>
      </c>
    </row>
    <row r="4459" spans="1:16" x14ac:dyDescent="0.2">
      <c r="A4459" s="451" t="s">
        <v>2815</v>
      </c>
      <c r="B4459" s="451" t="s">
        <v>1575</v>
      </c>
      <c r="C4459" s="451" t="s">
        <v>1432</v>
      </c>
      <c r="D4459" s="451" t="s">
        <v>1507</v>
      </c>
      <c r="E4459" s="451" t="s">
        <v>1442</v>
      </c>
      <c r="F4459" s="451" t="s">
        <v>2816</v>
      </c>
      <c r="G4459" s="452" t="s">
        <v>1436</v>
      </c>
      <c r="H4459" s="453">
        <v>18735</v>
      </c>
      <c r="I4459" s="452" t="s">
        <v>1712</v>
      </c>
      <c r="J4459" s="452" t="s">
        <v>1438</v>
      </c>
      <c r="K4459" s="452" t="s">
        <v>1438</v>
      </c>
      <c r="L4459" s="452" t="s">
        <v>1439</v>
      </c>
      <c r="M4459" s="452" t="s">
        <v>1440</v>
      </c>
      <c r="N4459" s="454">
        <v>44399</v>
      </c>
      <c r="O4459" s="452" t="s">
        <v>1440</v>
      </c>
      <c r="P4459" s="454">
        <v>44468</v>
      </c>
    </row>
    <row r="4460" spans="1:16" ht="21" x14ac:dyDescent="0.2">
      <c r="A4460" s="451" t="s">
        <v>2815</v>
      </c>
      <c r="B4460" s="451" t="s">
        <v>1575</v>
      </c>
      <c r="C4460" s="451" t="s">
        <v>1432</v>
      </c>
      <c r="D4460" s="451" t="s">
        <v>1448</v>
      </c>
      <c r="E4460" s="451" t="s">
        <v>1460</v>
      </c>
      <c r="F4460" s="451" t="s">
        <v>2383</v>
      </c>
      <c r="G4460" s="452" t="s">
        <v>1436</v>
      </c>
      <c r="H4460" s="453">
        <v>17140</v>
      </c>
      <c r="I4460" s="452" t="s">
        <v>1462</v>
      </c>
      <c r="J4460" s="455"/>
      <c r="K4460" s="452" t="s">
        <v>1533</v>
      </c>
      <c r="L4460" s="452" t="s">
        <v>1439</v>
      </c>
      <c r="M4460" s="452" t="s">
        <v>1452</v>
      </c>
      <c r="N4460" s="454">
        <v>44550</v>
      </c>
      <c r="O4460" s="452" t="s">
        <v>1453</v>
      </c>
      <c r="P4460" s="454">
        <v>44553</v>
      </c>
    </row>
    <row r="4461" spans="1:16" x14ac:dyDescent="0.2">
      <c r="A4461" s="451" t="s">
        <v>2815</v>
      </c>
      <c r="B4461" s="451" t="s">
        <v>1713</v>
      </c>
      <c r="C4461" s="451" t="s">
        <v>1432</v>
      </c>
      <c r="D4461" s="451" t="s">
        <v>1466</v>
      </c>
      <c r="E4461" s="451" t="s">
        <v>1434</v>
      </c>
      <c r="F4461" s="451" t="s">
        <v>2302</v>
      </c>
      <c r="G4461" s="452" t="s">
        <v>1436</v>
      </c>
      <c r="H4461" s="453">
        <v>7675</v>
      </c>
      <c r="I4461" s="452" t="s">
        <v>1676</v>
      </c>
      <c r="J4461" s="452" t="s">
        <v>1438</v>
      </c>
      <c r="K4461" s="452" t="s">
        <v>1438</v>
      </c>
      <c r="L4461" s="452" t="s">
        <v>1439</v>
      </c>
      <c r="M4461" s="452" t="s">
        <v>1440</v>
      </c>
      <c r="N4461" s="454">
        <v>44330</v>
      </c>
      <c r="O4461" s="452" t="s">
        <v>1440</v>
      </c>
      <c r="P4461" s="454">
        <v>44468</v>
      </c>
    </row>
    <row r="4462" spans="1:16" ht="21" x14ac:dyDescent="0.2">
      <c r="A4462" s="451" t="s">
        <v>2815</v>
      </c>
      <c r="B4462" s="451" t="s">
        <v>1713</v>
      </c>
      <c r="C4462" s="451" t="s">
        <v>1432</v>
      </c>
      <c r="D4462" s="451" t="s">
        <v>1540</v>
      </c>
      <c r="E4462" s="451" t="s">
        <v>1677</v>
      </c>
      <c r="F4462" s="451" t="s">
        <v>1981</v>
      </c>
      <c r="G4462" s="452" t="s">
        <v>1436</v>
      </c>
      <c r="H4462" s="453">
        <v>10733</v>
      </c>
      <c r="I4462" s="452" t="s">
        <v>1678</v>
      </c>
      <c r="J4462" s="455"/>
      <c r="K4462" s="452" t="s">
        <v>1533</v>
      </c>
      <c r="L4462" s="452" t="s">
        <v>1439</v>
      </c>
      <c r="M4462" s="452" t="s">
        <v>1452</v>
      </c>
      <c r="N4462" s="454">
        <v>44525</v>
      </c>
      <c r="O4462" s="452" t="s">
        <v>1534</v>
      </c>
      <c r="P4462" s="454">
        <v>44525</v>
      </c>
    </row>
    <row r="4463" spans="1:16" x14ac:dyDescent="0.2">
      <c r="A4463" s="451" t="s">
        <v>2815</v>
      </c>
      <c r="B4463" s="451" t="s">
        <v>1717</v>
      </c>
      <c r="C4463" s="451" t="s">
        <v>1432</v>
      </c>
      <c r="D4463" s="451" t="s">
        <v>1433</v>
      </c>
      <c r="E4463" s="451" t="s">
        <v>1442</v>
      </c>
      <c r="F4463" s="451" t="s">
        <v>1746</v>
      </c>
      <c r="G4463" s="452" t="s">
        <v>1436</v>
      </c>
      <c r="H4463" s="453">
        <v>96299</v>
      </c>
      <c r="I4463" s="452" t="s">
        <v>1654</v>
      </c>
      <c r="J4463" s="452" t="s">
        <v>1438</v>
      </c>
      <c r="K4463" s="452" t="s">
        <v>1438</v>
      </c>
      <c r="L4463" s="452" t="s">
        <v>1439</v>
      </c>
      <c r="M4463" s="452" t="s">
        <v>1440</v>
      </c>
      <c r="N4463" s="454">
        <v>44312</v>
      </c>
      <c r="O4463" s="452" t="s">
        <v>1440</v>
      </c>
      <c r="P4463" s="454">
        <v>44468</v>
      </c>
    </row>
    <row r="4464" spans="1:16" ht="21" x14ac:dyDescent="0.2">
      <c r="A4464" s="451" t="s">
        <v>2817</v>
      </c>
      <c r="B4464" s="451" t="s">
        <v>1463</v>
      </c>
      <c r="C4464" s="451" t="s">
        <v>1432</v>
      </c>
      <c r="D4464" s="451" t="s">
        <v>1433</v>
      </c>
      <c r="E4464" s="451" t="s">
        <v>1434</v>
      </c>
      <c r="F4464" s="451" t="s">
        <v>2011</v>
      </c>
      <c r="G4464" s="452" t="s">
        <v>1436</v>
      </c>
      <c r="H4464" s="453">
        <v>696581</v>
      </c>
      <c r="I4464" s="452" t="s">
        <v>1650</v>
      </c>
      <c r="J4464" s="452" t="s">
        <v>1438</v>
      </c>
      <c r="K4464" s="452" t="s">
        <v>1438</v>
      </c>
      <c r="L4464" s="452" t="s">
        <v>1439</v>
      </c>
      <c r="M4464" s="452" t="s">
        <v>1440</v>
      </c>
      <c r="N4464" s="454">
        <v>44309</v>
      </c>
      <c r="O4464" s="452" t="s">
        <v>1440</v>
      </c>
      <c r="P4464" s="454">
        <v>44468</v>
      </c>
    </row>
    <row r="4465" spans="1:16" x14ac:dyDescent="0.2">
      <c r="A4465" s="451" t="s">
        <v>2817</v>
      </c>
      <c r="B4465" s="451" t="s">
        <v>1693</v>
      </c>
      <c r="C4465" s="451" t="s">
        <v>1432</v>
      </c>
      <c r="D4465" s="451" t="s">
        <v>1433</v>
      </c>
      <c r="E4465" s="451" t="s">
        <v>1434</v>
      </c>
      <c r="F4465" s="451" t="s">
        <v>1584</v>
      </c>
      <c r="G4465" s="452" t="s">
        <v>1436</v>
      </c>
      <c r="H4465" s="453">
        <v>12790</v>
      </c>
      <c r="I4465" s="452" t="s">
        <v>1648</v>
      </c>
      <c r="J4465" s="452" t="s">
        <v>1438</v>
      </c>
      <c r="K4465" s="452" t="s">
        <v>1438</v>
      </c>
      <c r="L4465" s="452" t="s">
        <v>1439</v>
      </c>
      <c r="M4465" s="452" t="s">
        <v>1440</v>
      </c>
      <c r="N4465" s="454">
        <v>44309</v>
      </c>
      <c r="O4465" s="452" t="s">
        <v>1440</v>
      </c>
      <c r="P4465" s="454">
        <v>44468</v>
      </c>
    </row>
    <row r="4466" spans="1:16" x14ac:dyDescent="0.2">
      <c r="A4466" s="451" t="s">
        <v>2817</v>
      </c>
      <c r="B4466" s="451" t="s">
        <v>1695</v>
      </c>
      <c r="C4466" s="451" t="s">
        <v>1432</v>
      </c>
      <c r="D4466" s="451" t="s">
        <v>1466</v>
      </c>
      <c r="E4466" s="451" t="s">
        <v>1442</v>
      </c>
      <c r="F4466" s="451" t="s">
        <v>1718</v>
      </c>
      <c r="G4466" s="452" t="s">
        <v>1436</v>
      </c>
      <c r="H4466" s="453">
        <v>139380.70000000001</v>
      </c>
      <c r="I4466" s="452" t="s">
        <v>1655</v>
      </c>
      <c r="J4466" s="452" t="s">
        <v>1438</v>
      </c>
      <c r="K4466" s="452" t="s">
        <v>1438</v>
      </c>
      <c r="L4466" s="452" t="s">
        <v>1439</v>
      </c>
      <c r="M4466" s="452" t="s">
        <v>1440</v>
      </c>
      <c r="N4466" s="454">
        <v>44341</v>
      </c>
      <c r="O4466" s="452" t="s">
        <v>1440</v>
      </c>
      <c r="P4466" s="454">
        <v>44468</v>
      </c>
    </row>
    <row r="4467" spans="1:16" x14ac:dyDescent="0.2">
      <c r="A4467" s="451" t="s">
        <v>2817</v>
      </c>
      <c r="B4467" s="451" t="s">
        <v>1697</v>
      </c>
      <c r="C4467" s="451" t="s">
        <v>1432</v>
      </c>
      <c r="D4467" s="451" t="s">
        <v>1433</v>
      </c>
      <c r="E4467" s="451" t="s">
        <v>1434</v>
      </c>
      <c r="F4467" s="451" t="s">
        <v>1850</v>
      </c>
      <c r="G4467" s="452" t="s">
        <v>1436</v>
      </c>
      <c r="H4467" s="453">
        <v>1624</v>
      </c>
      <c r="I4467" s="452" t="s">
        <v>1670</v>
      </c>
      <c r="J4467" s="452" t="s">
        <v>1438</v>
      </c>
      <c r="K4467" s="452" t="s">
        <v>1438</v>
      </c>
      <c r="L4467" s="452" t="s">
        <v>1439</v>
      </c>
      <c r="M4467" s="452" t="s">
        <v>1440</v>
      </c>
      <c r="N4467" s="454">
        <v>44309</v>
      </c>
      <c r="O4467" s="452" t="s">
        <v>1440</v>
      </c>
      <c r="P4467" s="454">
        <v>44468</v>
      </c>
    </row>
    <row r="4468" spans="1:16" x14ac:dyDescent="0.2">
      <c r="A4468" s="451" t="s">
        <v>2817</v>
      </c>
      <c r="B4468" s="451" t="s">
        <v>1697</v>
      </c>
      <c r="C4468" s="451" t="s">
        <v>1432</v>
      </c>
      <c r="D4468" s="451" t="s">
        <v>1466</v>
      </c>
      <c r="E4468" s="451" t="s">
        <v>1434</v>
      </c>
      <c r="F4468" s="451" t="s">
        <v>2249</v>
      </c>
      <c r="G4468" s="452" t="s">
        <v>1436</v>
      </c>
      <c r="H4468" s="453">
        <v>6734</v>
      </c>
      <c r="I4468" s="452" t="s">
        <v>1488</v>
      </c>
      <c r="J4468" s="452" t="s">
        <v>1438</v>
      </c>
      <c r="K4468" s="452" t="s">
        <v>1438</v>
      </c>
      <c r="L4468" s="452" t="s">
        <v>1439</v>
      </c>
      <c r="M4468" s="452" t="s">
        <v>1440</v>
      </c>
      <c r="N4468" s="454">
        <v>44342</v>
      </c>
      <c r="O4468" s="452" t="s">
        <v>1440</v>
      </c>
      <c r="P4468" s="454">
        <v>44468</v>
      </c>
    </row>
    <row r="4469" spans="1:16" x14ac:dyDescent="0.2">
      <c r="A4469" s="451" t="s">
        <v>2817</v>
      </c>
      <c r="B4469" s="451" t="s">
        <v>1697</v>
      </c>
      <c r="C4469" s="451" t="s">
        <v>1432</v>
      </c>
      <c r="D4469" s="451" t="s">
        <v>1515</v>
      </c>
      <c r="E4469" s="451" t="s">
        <v>1442</v>
      </c>
      <c r="F4469" s="451" t="s">
        <v>2576</v>
      </c>
      <c r="G4469" s="452" t="s">
        <v>1436</v>
      </c>
      <c r="H4469" s="453">
        <v>620</v>
      </c>
      <c r="I4469" s="452" t="s">
        <v>1522</v>
      </c>
      <c r="J4469" s="452" t="s">
        <v>1438</v>
      </c>
      <c r="K4469" s="452" t="s">
        <v>1438</v>
      </c>
      <c r="L4469" s="452" t="s">
        <v>1439</v>
      </c>
      <c r="M4469" s="452" t="s">
        <v>1440</v>
      </c>
      <c r="N4469" s="454">
        <v>44294</v>
      </c>
      <c r="O4469" s="452" t="s">
        <v>1440</v>
      </c>
      <c r="P4469" s="454">
        <v>44468</v>
      </c>
    </row>
    <row r="4470" spans="1:16" x14ac:dyDescent="0.2">
      <c r="A4470" s="451" t="s">
        <v>2817</v>
      </c>
      <c r="B4470" s="451" t="s">
        <v>1697</v>
      </c>
      <c r="C4470" s="451" t="s">
        <v>1432</v>
      </c>
      <c r="D4470" s="451" t="s">
        <v>1448</v>
      </c>
      <c r="E4470" s="451" t="s">
        <v>1544</v>
      </c>
      <c r="F4470" s="451" t="s">
        <v>1457</v>
      </c>
      <c r="G4470" s="452" t="s">
        <v>1436</v>
      </c>
      <c r="H4470" s="453">
        <v>11525</v>
      </c>
      <c r="I4470" s="452" t="s">
        <v>1564</v>
      </c>
      <c r="J4470" s="455"/>
      <c r="K4470" s="452" t="s">
        <v>1533</v>
      </c>
      <c r="L4470" s="452" t="s">
        <v>1439</v>
      </c>
      <c r="M4470" s="452" t="s">
        <v>1452</v>
      </c>
      <c r="N4470" s="454">
        <v>44539</v>
      </c>
      <c r="O4470" s="452" t="s">
        <v>1453</v>
      </c>
      <c r="P4470" s="454">
        <v>44544</v>
      </c>
    </row>
    <row r="4471" spans="1:16" ht="21" x14ac:dyDescent="0.2">
      <c r="A4471" s="451" t="s">
        <v>2817</v>
      </c>
      <c r="B4471" s="451" t="s">
        <v>1703</v>
      </c>
      <c r="C4471" s="451" t="s">
        <v>1432</v>
      </c>
      <c r="D4471" s="451" t="s">
        <v>1491</v>
      </c>
      <c r="E4471" s="451" t="s">
        <v>1442</v>
      </c>
      <c r="F4471" s="451" t="s">
        <v>2186</v>
      </c>
      <c r="G4471" s="452" t="s">
        <v>1436</v>
      </c>
      <c r="H4471" s="453">
        <v>5930</v>
      </c>
      <c r="I4471" s="452" t="s">
        <v>1613</v>
      </c>
      <c r="J4471" s="452" t="s">
        <v>1438</v>
      </c>
      <c r="K4471" s="452" t="s">
        <v>1438</v>
      </c>
      <c r="L4471" s="452" t="s">
        <v>1439</v>
      </c>
      <c r="M4471" s="452" t="s">
        <v>1440</v>
      </c>
      <c r="N4471" s="454">
        <v>44370</v>
      </c>
      <c r="O4471" s="452" t="s">
        <v>1440</v>
      </c>
      <c r="P4471" s="454">
        <v>44468</v>
      </c>
    </row>
    <row r="4472" spans="1:16" ht="21" x14ac:dyDescent="0.2">
      <c r="A4472" s="451" t="s">
        <v>2817</v>
      </c>
      <c r="B4472" s="451" t="s">
        <v>1703</v>
      </c>
      <c r="C4472" s="451" t="s">
        <v>1432</v>
      </c>
      <c r="D4472" s="451" t="s">
        <v>1507</v>
      </c>
      <c r="E4472" s="451" t="s">
        <v>1442</v>
      </c>
      <c r="F4472" s="451" t="s">
        <v>1858</v>
      </c>
      <c r="G4472" s="452" t="s">
        <v>1436</v>
      </c>
      <c r="H4472" s="453">
        <v>-5930</v>
      </c>
      <c r="I4472" s="452" t="s">
        <v>1707</v>
      </c>
      <c r="J4472" s="452" t="s">
        <v>1438</v>
      </c>
      <c r="K4472" s="452" t="s">
        <v>1438</v>
      </c>
      <c r="L4472" s="452" t="s">
        <v>1439</v>
      </c>
      <c r="M4472" s="452" t="s">
        <v>1440</v>
      </c>
      <c r="N4472" s="454">
        <v>44384</v>
      </c>
      <c r="O4472" s="452" t="s">
        <v>1440</v>
      </c>
      <c r="P4472" s="454">
        <v>44468</v>
      </c>
    </row>
    <row r="4473" spans="1:16" x14ac:dyDescent="0.2">
      <c r="A4473" s="451" t="s">
        <v>2817</v>
      </c>
      <c r="B4473" s="451" t="s">
        <v>1708</v>
      </c>
      <c r="C4473" s="451" t="s">
        <v>1432</v>
      </c>
      <c r="D4473" s="451" t="s">
        <v>1507</v>
      </c>
      <c r="E4473" s="451" t="s">
        <v>1434</v>
      </c>
      <c r="F4473" s="451" t="s">
        <v>2236</v>
      </c>
      <c r="G4473" s="452" t="s">
        <v>1436</v>
      </c>
      <c r="H4473" s="453">
        <v>5930</v>
      </c>
      <c r="I4473" s="452" t="s">
        <v>1707</v>
      </c>
      <c r="J4473" s="452" t="s">
        <v>1438</v>
      </c>
      <c r="K4473" s="452" t="s">
        <v>1438</v>
      </c>
      <c r="L4473" s="452" t="s">
        <v>1439</v>
      </c>
      <c r="M4473" s="452" t="s">
        <v>1440</v>
      </c>
      <c r="N4473" s="454">
        <v>44384</v>
      </c>
      <c r="O4473" s="452" t="s">
        <v>1440</v>
      </c>
      <c r="P4473" s="454">
        <v>44468</v>
      </c>
    </row>
    <row r="4474" spans="1:16" ht="21" x14ac:dyDescent="0.2">
      <c r="A4474" s="451" t="s">
        <v>2817</v>
      </c>
      <c r="B4474" s="451" t="s">
        <v>1708</v>
      </c>
      <c r="C4474" s="451" t="s">
        <v>1432</v>
      </c>
      <c r="D4474" s="451" t="s">
        <v>1531</v>
      </c>
      <c r="E4474" s="451" t="s">
        <v>1568</v>
      </c>
      <c r="F4474" s="451" t="s">
        <v>1956</v>
      </c>
      <c r="G4474" s="452" t="s">
        <v>1436</v>
      </c>
      <c r="H4474" s="453">
        <v>688.75</v>
      </c>
      <c r="I4474" s="452" t="s">
        <v>1627</v>
      </c>
      <c r="J4474" s="455"/>
      <c r="K4474" s="452" t="s">
        <v>1533</v>
      </c>
      <c r="L4474" s="452" t="s">
        <v>1439</v>
      </c>
      <c r="M4474" s="452" t="s">
        <v>1452</v>
      </c>
      <c r="N4474" s="454">
        <v>44496</v>
      </c>
      <c r="O4474" s="452" t="s">
        <v>1534</v>
      </c>
      <c r="P4474" s="454">
        <v>44497</v>
      </c>
    </row>
    <row r="4475" spans="1:16" ht="21" x14ac:dyDescent="0.2">
      <c r="A4475" s="451" t="s">
        <v>2817</v>
      </c>
      <c r="B4475" s="451" t="s">
        <v>1708</v>
      </c>
      <c r="C4475" s="451" t="s">
        <v>1432</v>
      </c>
      <c r="D4475" s="451" t="s">
        <v>1531</v>
      </c>
      <c r="E4475" s="451" t="s">
        <v>1628</v>
      </c>
      <c r="F4475" s="451" t="s">
        <v>1956</v>
      </c>
      <c r="G4475" s="452" t="s">
        <v>1436</v>
      </c>
      <c r="H4475" s="453">
        <v>354.38</v>
      </c>
      <c r="I4475" s="452" t="s">
        <v>1629</v>
      </c>
      <c r="J4475" s="455"/>
      <c r="K4475" s="452" t="s">
        <v>1533</v>
      </c>
      <c r="L4475" s="452" t="s">
        <v>1439</v>
      </c>
      <c r="M4475" s="452" t="s">
        <v>1452</v>
      </c>
      <c r="N4475" s="454">
        <v>44496</v>
      </c>
      <c r="O4475" s="452" t="s">
        <v>1534</v>
      </c>
      <c r="P4475" s="454">
        <v>44497</v>
      </c>
    </row>
    <row r="4476" spans="1:16" x14ac:dyDescent="0.2">
      <c r="A4476" s="451" t="s">
        <v>2817</v>
      </c>
      <c r="B4476" s="451" t="s">
        <v>1575</v>
      </c>
      <c r="C4476" s="451" t="s">
        <v>1432</v>
      </c>
      <c r="D4476" s="451" t="s">
        <v>1466</v>
      </c>
      <c r="E4476" s="451" t="s">
        <v>1434</v>
      </c>
      <c r="F4476" s="451" t="s">
        <v>2137</v>
      </c>
      <c r="G4476" s="452" t="s">
        <v>1436</v>
      </c>
      <c r="H4476" s="453">
        <v>700</v>
      </c>
      <c r="I4476" s="452" t="s">
        <v>2017</v>
      </c>
      <c r="J4476" s="452" t="s">
        <v>1438</v>
      </c>
      <c r="K4476" s="452" t="s">
        <v>1438</v>
      </c>
      <c r="L4476" s="452" t="s">
        <v>1439</v>
      </c>
      <c r="M4476" s="452" t="s">
        <v>1440</v>
      </c>
      <c r="N4476" s="454">
        <v>44335</v>
      </c>
      <c r="O4476" s="452" t="s">
        <v>1440</v>
      </c>
      <c r="P4476" s="454">
        <v>44468</v>
      </c>
    </row>
    <row r="4477" spans="1:16" x14ac:dyDescent="0.2">
      <c r="A4477" s="451" t="s">
        <v>2817</v>
      </c>
      <c r="B4477" s="451" t="s">
        <v>1575</v>
      </c>
      <c r="C4477" s="451" t="s">
        <v>1432</v>
      </c>
      <c r="D4477" s="451" t="s">
        <v>1507</v>
      </c>
      <c r="E4477" s="451" t="s">
        <v>1442</v>
      </c>
      <c r="F4477" s="451" t="s">
        <v>2538</v>
      </c>
      <c r="G4477" s="452" t="s">
        <v>1436</v>
      </c>
      <c r="H4477" s="453">
        <v>9208</v>
      </c>
      <c r="I4477" s="452" t="s">
        <v>1712</v>
      </c>
      <c r="J4477" s="452" t="s">
        <v>1438</v>
      </c>
      <c r="K4477" s="452" t="s">
        <v>1438</v>
      </c>
      <c r="L4477" s="452" t="s">
        <v>1439</v>
      </c>
      <c r="M4477" s="452" t="s">
        <v>1440</v>
      </c>
      <c r="N4477" s="454">
        <v>44399</v>
      </c>
      <c r="O4477" s="452" t="s">
        <v>1440</v>
      </c>
      <c r="P4477" s="454">
        <v>44468</v>
      </c>
    </row>
    <row r="4478" spans="1:16" x14ac:dyDescent="0.2">
      <c r="A4478" s="451" t="s">
        <v>2817</v>
      </c>
      <c r="B4478" s="451" t="s">
        <v>1575</v>
      </c>
      <c r="C4478" s="451" t="s">
        <v>1432</v>
      </c>
      <c r="D4478" s="451" t="s">
        <v>1540</v>
      </c>
      <c r="E4478" s="451" t="s">
        <v>1623</v>
      </c>
      <c r="F4478" s="451" t="s">
        <v>2182</v>
      </c>
      <c r="G4478" s="452" t="s">
        <v>1436</v>
      </c>
      <c r="H4478" s="453">
        <v>1000</v>
      </c>
      <c r="I4478" s="452" t="s">
        <v>1974</v>
      </c>
      <c r="J4478" s="455"/>
      <c r="K4478" s="452" t="s">
        <v>1533</v>
      </c>
      <c r="L4478" s="452" t="s">
        <v>1439</v>
      </c>
      <c r="M4478" s="452" t="s">
        <v>1452</v>
      </c>
      <c r="N4478" s="454">
        <v>44512</v>
      </c>
      <c r="O4478" s="452" t="s">
        <v>1534</v>
      </c>
      <c r="P4478" s="454">
        <v>44516</v>
      </c>
    </row>
    <row r="4479" spans="1:16" ht="21" x14ac:dyDescent="0.2">
      <c r="A4479" s="451" t="s">
        <v>2817</v>
      </c>
      <c r="B4479" s="451" t="s">
        <v>1575</v>
      </c>
      <c r="C4479" s="451" t="s">
        <v>1432</v>
      </c>
      <c r="D4479" s="451" t="s">
        <v>1448</v>
      </c>
      <c r="E4479" s="451" t="s">
        <v>1460</v>
      </c>
      <c r="F4479" s="451" t="s">
        <v>1956</v>
      </c>
      <c r="G4479" s="452" t="s">
        <v>1436</v>
      </c>
      <c r="H4479" s="453">
        <v>9518</v>
      </c>
      <c r="I4479" s="452" t="s">
        <v>1462</v>
      </c>
      <c r="J4479" s="455"/>
      <c r="K4479" s="452" t="s">
        <v>1533</v>
      </c>
      <c r="L4479" s="452" t="s">
        <v>1439</v>
      </c>
      <c r="M4479" s="452" t="s">
        <v>1452</v>
      </c>
      <c r="N4479" s="454">
        <v>44550</v>
      </c>
      <c r="O4479" s="452" t="s">
        <v>1453</v>
      </c>
      <c r="P4479" s="454">
        <v>44553</v>
      </c>
    </row>
    <row r="4480" spans="1:16" x14ac:dyDescent="0.2">
      <c r="A4480" s="451" t="s">
        <v>2817</v>
      </c>
      <c r="B4480" s="451" t="s">
        <v>1713</v>
      </c>
      <c r="C4480" s="451" t="s">
        <v>1432</v>
      </c>
      <c r="D4480" s="451" t="s">
        <v>1466</v>
      </c>
      <c r="E4480" s="451" t="s">
        <v>1434</v>
      </c>
      <c r="F4480" s="451" t="s">
        <v>2346</v>
      </c>
      <c r="G4480" s="452" t="s">
        <v>1436</v>
      </c>
      <c r="H4480" s="453">
        <v>7167</v>
      </c>
      <c r="I4480" s="452" t="s">
        <v>1676</v>
      </c>
      <c r="J4480" s="452" t="s">
        <v>1438</v>
      </c>
      <c r="K4480" s="452" t="s">
        <v>1438</v>
      </c>
      <c r="L4480" s="452" t="s">
        <v>1439</v>
      </c>
      <c r="M4480" s="452" t="s">
        <v>1440</v>
      </c>
      <c r="N4480" s="454">
        <v>44330</v>
      </c>
      <c r="O4480" s="452" t="s">
        <v>1440</v>
      </c>
      <c r="P4480" s="454">
        <v>44468</v>
      </c>
    </row>
    <row r="4481" spans="1:16" x14ac:dyDescent="0.2">
      <c r="A4481" s="451" t="s">
        <v>2817</v>
      </c>
      <c r="B4481" s="451" t="s">
        <v>1713</v>
      </c>
      <c r="C4481" s="451" t="s">
        <v>1432</v>
      </c>
      <c r="D4481" s="451" t="s">
        <v>1507</v>
      </c>
      <c r="E4481" s="451" t="s">
        <v>1434</v>
      </c>
      <c r="F4481" s="451" t="s">
        <v>2027</v>
      </c>
      <c r="G4481" s="452" t="s">
        <v>1436</v>
      </c>
      <c r="H4481" s="453">
        <v>63689</v>
      </c>
      <c r="I4481" s="452" t="s">
        <v>1640</v>
      </c>
      <c r="J4481" s="452" t="s">
        <v>1438</v>
      </c>
      <c r="K4481" s="452" t="s">
        <v>1438</v>
      </c>
      <c r="L4481" s="452" t="s">
        <v>1439</v>
      </c>
      <c r="M4481" s="452" t="s">
        <v>1440</v>
      </c>
      <c r="N4481" s="454">
        <v>44384</v>
      </c>
      <c r="O4481" s="452" t="s">
        <v>1440</v>
      </c>
      <c r="P4481" s="454">
        <v>44468</v>
      </c>
    </row>
    <row r="4482" spans="1:16" ht="21" x14ac:dyDescent="0.2">
      <c r="A4482" s="451" t="s">
        <v>2817</v>
      </c>
      <c r="B4482" s="451" t="s">
        <v>1713</v>
      </c>
      <c r="C4482" s="451" t="s">
        <v>1432</v>
      </c>
      <c r="D4482" s="451" t="s">
        <v>1540</v>
      </c>
      <c r="E4482" s="451" t="s">
        <v>1677</v>
      </c>
      <c r="F4482" s="451" t="s">
        <v>1835</v>
      </c>
      <c r="G4482" s="452" t="s">
        <v>1436</v>
      </c>
      <c r="H4482" s="453">
        <v>10010</v>
      </c>
      <c r="I4482" s="452" t="s">
        <v>1678</v>
      </c>
      <c r="J4482" s="455"/>
      <c r="K4482" s="452" t="s">
        <v>1533</v>
      </c>
      <c r="L4482" s="452" t="s">
        <v>1439</v>
      </c>
      <c r="M4482" s="452" t="s">
        <v>1452</v>
      </c>
      <c r="N4482" s="454">
        <v>44525</v>
      </c>
      <c r="O4482" s="452" t="s">
        <v>1534</v>
      </c>
      <c r="P4482" s="454">
        <v>44525</v>
      </c>
    </row>
    <row r="4483" spans="1:16" x14ac:dyDescent="0.2">
      <c r="A4483" s="451" t="s">
        <v>2817</v>
      </c>
      <c r="B4483" s="451" t="s">
        <v>1717</v>
      </c>
      <c r="C4483" s="451" t="s">
        <v>1432</v>
      </c>
      <c r="D4483" s="451" t="s">
        <v>1433</v>
      </c>
      <c r="E4483" s="451" t="s">
        <v>1442</v>
      </c>
      <c r="F4483" s="451" t="s">
        <v>2590</v>
      </c>
      <c r="G4483" s="452" t="s">
        <v>1436</v>
      </c>
      <c r="H4483" s="453">
        <v>69371</v>
      </c>
      <c r="I4483" s="452" t="s">
        <v>1654</v>
      </c>
      <c r="J4483" s="452" t="s">
        <v>1438</v>
      </c>
      <c r="K4483" s="452" t="s">
        <v>1438</v>
      </c>
      <c r="L4483" s="452" t="s">
        <v>1439</v>
      </c>
      <c r="M4483" s="452" t="s">
        <v>1440</v>
      </c>
      <c r="N4483" s="454">
        <v>44312</v>
      </c>
      <c r="O4483" s="452" t="s">
        <v>1440</v>
      </c>
      <c r="P4483" s="454">
        <v>44468</v>
      </c>
    </row>
    <row r="4484" spans="1:16" ht="21" x14ac:dyDescent="0.2">
      <c r="A4484" s="451" t="s">
        <v>2818</v>
      </c>
      <c r="B4484" s="451" t="s">
        <v>1463</v>
      </c>
      <c r="C4484" s="451" t="s">
        <v>1432</v>
      </c>
      <c r="D4484" s="451" t="s">
        <v>1433</v>
      </c>
      <c r="E4484" s="451" t="s">
        <v>1442</v>
      </c>
      <c r="F4484" s="451" t="s">
        <v>2171</v>
      </c>
      <c r="G4484" s="452" t="s">
        <v>1436</v>
      </c>
      <c r="H4484" s="453">
        <v>4385620</v>
      </c>
      <c r="I4484" s="452" t="s">
        <v>1650</v>
      </c>
      <c r="J4484" s="452" t="s">
        <v>1438</v>
      </c>
      <c r="K4484" s="452" t="s">
        <v>1438</v>
      </c>
      <c r="L4484" s="452" t="s">
        <v>1439</v>
      </c>
      <c r="M4484" s="452" t="s">
        <v>1440</v>
      </c>
      <c r="N4484" s="454">
        <v>44309</v>
      </c>
      <c r="O4484" s="452" t="s">
        <v>1440</v>
      </c>
      <c r="P4484" s="454">
        <v>44468</v>
      </c>
    </row>
    <row r="4485" spans="1:16" x14ac:dyDescent="0.2">
      <c r="A4485" s="451" t="s">
        <v>2818</v>
      </c>
      <c r="B4485" s="451" t="s">
        <v>1693</v>
      </c>
      <c r="C4485" s="451" t="s">
        <v>1432</v>
      </c>
      <c r="D4485" s="451" t="s">
        <v>1433</v>
      </c>
      <c r="E4485" s="451" t="s">
        <v>1442</v>
      </c>
      <c r="F4485" s="451" t="s">
        <v>1612</v>
      </c>
      <c r="G4485" s="452" t="s">
        <v>1436</v>
      </c>
      <c r="H4485" s="453">
        <v>21769</v>
      </c>
      <c r="I4485" s="452" t="s">
        <v>1648</v>
      </c>
      <c r="J4485" s="452" t="s">
        <v>1438</v>
      </c>
      <c r="K4485" s="452" t="s">
        <v>1438</v>
      </c>
      <c r="L4485" s="452" t="s">
        <v>1439</v>
      </c>
      <c r="M4485" s="452" t="s">
        <v>1440</v>
      </c>
      <c r="N4485" s="454">
        <v>44309</v>
      </c>
      <c r="O4485" s="452" t="s">
        <v>1440</v>
      </c>
      <c r="P4485" s="454">
        <v>44468</v>
      </c>
    </row>
    <row r="4486" spans="1:16" x14ac:dyDescent="0.2">
      <c r="A4486" s="451" t="s">
        <v>2818</v>
      </c>
      <c r="B4486" s="451" t="s">
        <v>1695</v>
      </c>
      <c r="C4486" s="451" t="s">
        <v>1432</v>
      </c>
      <c r="D4486" s="451" t="s">
        <v>1466</v>
      </c>
      <c r="E4486" s="451" t="s">
        <v>1442</v>
      </c>
      <c r="F4486" s="451" t="s">
        <v>2132</v>
      </c>
      <c r="G4486" s="452" t="s">
        <v>1436</v>
      </c>
      <c r="H4486" s="453">
        <v>253464.27</v>
      </c>
      <c r="I4486" s="452" t="s">
        <v>1655</v>
      </c>
      <c r="J4486" s="452" t="s">
        <v>1438</v>
      </c>
      <c r="K4486" s="452" t="s">
        <v>1438</v>
      </c>
      <c r="L4486" s="452" t="s">
        <v>1439</v>
      </c>
      <c r="M4486" s="452" t="s">
        <v>1440</v>
      </c>
      <c r="N4486" s="454">
        <v>44341</v>
      </c>
      <c r="O4486" s="452" t="s">
        <v>1440</v>
      </c>
      <c r="P4486" s="454">
        <v>44468</v>
      </c>
    </row>
    <row r="4487" spans="1:16" x14ac:dyDescent="0.2">
      <c r="A4487" s="451" t="s">
        <v>2818</v>
      </c>
      <c r="B4487" s="451" t="s">
        <v>1697</v>
      </c>
      <c r="C4487" s="451" t="s">
        <v>1432</v>
      </c>
      <c r="D4487" s="451" t="s">
        <v>1433</v>
      </c>
      <c r="E4487" s="451" t="s">
        <v>1442</v>
      </c>
      <c r="F4487" s="451" t="s">
        <v>2506</v>
      </c>
      <c r="G4487" s="452" t="s">
        <v>1436</v>
      </c>
      <c r="H4487" s="453">
        <v>66343</v>
      </c>
      <c r="I4487" s="452" t="s">
        <v>1670</v>
      </c>
      <c r="J4487" s="452" t="s">
        <v>1438</v>
      </c>
      <c r="K4487" s="452" t="s">
        <v>1438</v>
      </c>
      <c r="L4487" s="452" t="s">
        <v>1439</v>
      </c>
      <c r="M4487" s="452" t="s">
        <v>1440</v>
      </c>
      <c r="N4487" s="454">
        <v>44309</v>
      </c>
      <c r="O4487" s="452" t="s">
        <v>1440</v>
      </c>
      <c r="P4487" s="454">
        <v>44468</v>
      </c>
    </row>
    <row r="4488" spans="1:16" x14ac:dyDescent="0.2">
      <c r="A4488" s="451" t="s">
        <v>2818</v>
      </c>
      <c r="B4488" s="451" t="s">
        <v>1697</v>
      </c>
      <c r="C4488" s="451" t="s">
        <v>1432</v>
      </c>
      <c r="D4488" s="451" t="s">
        <v>1448</v>
      </c>
      <c r="E4488" s="451" t="s">
        <v>1544</v>
      </c>
      <c r="F4488" s="451" t="s">
        <v>2576</v>
      </c>
      <c r="G4488" s="452" t="s">
        <v>1436</v>
      </c>
      <c r="H4488" s="453">
        <v>8629</v>
      </c>
      <c r="I4488" s="452" t="s">
        <v>1564</v>
      </c>
      <c r="J4488" s="455"/>
      <c r="K4488" s="452" t="s">
        <v>1533</v>
      </c>
      <c r="L4488" s="452" t="s">
        <v>1439</v>
      </c>
      <c r="M4488" s="452" t="s">
        <v>1452</v>
      </c>
      <c r="N4488" s="454">
        <v>44539</v>
      </c>
      <c r="O4488" s="452" t="s">
        <v>1453</v>
      </c>
      <c r="P4488" s="454">
        <v>44544</v>
      </c>
    </row>
    <row r="4489" spans="1:16" ht="21" x14ac:dyDescent="0.2">
      <c r="A4489" s="451" t="s">
        <v>2818</v>
      </c>
      <c r="B4489" s="451" t="s">
        <v>1703</v>
      </c>
      <c r="C4489" s="451" t="s">
        <v>1432</v>
      </c>
      <c r="D4489" s="451" t="s">
        <v>1491</v>
      </c>
      <c r="E4489" s="451" t="s">
        <v>1442</v>
      </c>
      <c r="F4489" s="451" t="s">
        <v>2064</v>
      </c>
      <c r="G4489" s="452" t="s">
        <v>1436</v>
      </c>
      <c r="H4489" s="453">
        <v>2745</v>
      </c>
      <c r="I4489" s="452" t="s">
        <v>1609</v>
      </c>
      <c r="J4489" s="452" t="s">
        <v>1438</v>
      </c>
      <c r="K4489" s="452" t="s">
        <v>1438</v>
      </c>
      <c r="L4489" s="452" t="s">
        <v>1439</v>
      </c>
      <c r="M4489" s="452" t="s">
        <v>1440</v>
      </c>
      <c r="N4489" s="454">
        <v>44370</v>
      </c>
      <c r="O4489" s="452" t="s">
        <v>1440</v>
      </c>
      <c r="P4489" s="454">
        <v>44468</v>
      </c>
    </row>
    <row r="4490" spans="1:16" ht="21" x14ac:dyDescent="0.2">
      <c r="A4490" s="451" t="s">
        <v>2818</v>
      </c>
      <c r="B4490" s="451" t="s">
        <v>1703</v>
      </c>
      <c r="C4490" s="451" t="s">
        <v>1432</v>
      </c>
      <c r="D4490" s="451" t="s">
        <v>1491</v>
      </c>
      <c r="E4490" s="451" t="s">
        <v>1434</v>
      </c>
      <c r="F4490" s="451" t="s">
        <v>2618</v>
      </c>
      <c r="G4490" s="452" t="s">
        <v>1436</v>
      </c>
      <c r="H4490" s="453">
        <v>16360</v>
      </c>
      <c r="I4490" s="452" t="s">
        <v>1611</v>
      </c>
      <c r="J4490" s="452" t="s">
        <v>1438</v>
      </c>
      <c r="K4490" s="452" t="s">
        <v>1438</v>
      </c>
      <c r="L4490" s="452" t="s">
        <v>1439</v>
      </c>
      <c r="M4490" s="452" t="s">
        <v>1440</v>
      </c>
      <c r="N4490" s="454">
        <v>44370</v>
      </c>
      <c r="O4490" s="452" t="s">
        <v>1440</v>
      </c>
      <c r="P4490" s="454">
        <v>44468</v>
      </c>
    </row>
    <row r="4491" spans="1:16" ht="21" x14ac:dyDescent="0.2">
      <c r="A4491" s="451" t="s">
        <v>2818</v>
      </c>
      <c r="B4491" s="451" t="s">
        <v>1703</v>
      </c>
      <c r="C4491" s="451" t="s">
        <v>1432</v>
      </c>
      <c r="D4491" s="451" t="s">
        <v>1491</v>
      </c>
      <c r="E4491" s="451" t="s">
        <v>1434</v>
      </c>
      <c r="F4491" s="451" t="s">
        <v>2819</v>
      </c>
      <c r="G4491" s="452" t="s">
        <v>1436</v>
      </c>
      <c r="H4491" s="453">
        <v>29560</v>
      </c>
      <c r="I4491" s="452" t="s">
        <v>1613</v>
      </c>
      <c r="J4491" s="452" t="s">
        <v>1438</v>
      </c>
      <c r="K4491" s="452" t="s">
        <v>1438</v>
      </c>
      <c r="L4491" s="452" t="s">
        <v>1439</v>
      </c>
      <c r="M4491" s="452" t="s">
        <v>1440</v>
      </c>
      <c r="N4491" s="454">
        <v>44370</v>
      </c>
      <c r="O4491" s="452" t="s">
        <v>1440</v>
      </c>
      <c r="P4491" s="454">
        <v>44468</v>
      </c>
    </row>
    <row r="4492" spans="1:16" ht="21" x14ac:dyDescent="0.2">
      <c r="A4492" s="451" t="s">
        <v>2818</v>
      </c>
      <c r="B4492" s="451" t="s">
        <v>1703</v>
      </c>
      <c r="C4492" s="451" t="s">
        <v>1432</v>
      </c>
      <c r="D4492" s="451" t="s">
        <v>1507</v>
      </c>
      <c r="E4492" s="451" t="s">
        <v>1442</v>
      </c>
      <c r="F4492" s="451" t="s">
        <v>2244</v>
      </c>
      <c r="G4492" s="452" t="s">
        <v>1436</v>
      </c>
      <c r="H4492" s="453">
        <v>13030</v>
      </c>
      <c r="I4492" s="452" t="s">
        <v>2820</v>
      </c>
      <c r="J4492" s="452" t="s">
        <v>1438</v>
      </c>
      <c r="K4492" s="452" t="s">
        <v>1438</v>
      </c>
      <c r="L4492" s="452" t="s">
        <v>1439</v>
      </c>
      <c r="M4492" s="452" t="s">
        <v>1440</v>
      </c>
      <c r="N4492" s="454">
        <v>44415</v>
      </c>
      <c r="O4492" s="452" t="s">
        <v>1440</v>
      </c>
      <c r="P4492" s="454">
        <v>44468</v>
      </c>
    </row>
    <row r="4493" spans="1:16" ht="21" x14ac:dyDescent="0.2">
      <c r="A4493" s="451" t="s">
        <v>2818</v>
      </c>
      <c r="B4493" s="451" t="s">
        <v>1703</v>
      </c>
      <c r="C4493" s="451" t="s">
        <v>1432</v>
      </c>
      <c r="D4493" s="451" t="s">
        <v>1507</v>
      </c>
      <c r="E4493" s="451" t="s">
        <v>1442</v>
      </c>
      <c r="F4493" s="451" t="s">
        <v>1705</v>
      </c>
      <c r="G4493" s="452" t="s">
        <v>1436</v>
      </c>
      <c r="H4493" s="453">
        <v>-29560</v>
      </c>
      <c r="I4493" s="452" t="s">
        <v>1707</v>
      </c>
      <c r="J4493" s="452" t="s">
        <v>1438</v>
      </c>
      <c r="K4493" s="452" t="s">
        <v>1438</v>
      </c>
      <c r="L4493" s="452" t="s">
        <v>1439</v>
      </c>
      <c r="M4493" s="452" t="s">
        <v>1440</v>
      </c>
      <c r="N4493" s="454">
        <v>44384</v>
      </c>
      <c r="O4493" s="452" t="s">
        <v>1440</v>
      </c>
      <c r="P4493" s="454">
        <v>44468</v>
      </c>
    </row>
    <row r="4494" spans="1:16" ht="21" x14ac:dyDescent="0.2">
      <c r="A4494" s="451" t="s">
        <v>2818</v>
      </c>
      <c r="B4494" s="451" t="s">
        <v>1703</v>
      </c>
      <c r="C4494" s="451" t="s">
        <v>1432</v>
      </c>
      <c r="D4494" s="451" t="s">
        <v>1531</v>
      </c>
      <c r="E4494" s="451" t="s">
        <v>1449</v>
      </c>
      <c r="F4494" s="451" t="s">
        <v>1450</v>
      </c>
      <c r="G4494" s="452" t="s">
        <v>1436</v>
      </c>
      <c r="H4494" s="453">
        <v>8290</v>
      </c>
      <c r="I4494" s="452" t="s">
        <v>1622</v>
      </c>
      <c r="J4494" s="455"/>
      <c r="K4494" s="452" t="s">
        <v>1533</v>
      </c>
      <c r="L4494" s="452" t="s">
        <v>1439</v>
      </c>
      <c r="M4494" s="452" t="s">
        <v>1452</v>
      </c>
      <c r="N4494" s="454">
        <v>44496</v>
      </c>
      <c r="O4494" s="452" t="s">
        <v>1534</v>
      </c>
      <c r="P4494" s="454">
        <v>44496</v>
      </c>
    </row>
    <row r="4495" spans="1:16" ht="21" x14ac:dyDescent="0.2">
      <c r="A4495" s="451" t="s">
        <v>2818</v>
      </c>
      <c r="B4495" s="451" t="s">
        <v>1703</v>
      </c>
      <c r="C4495" s="451" t="s">
        <v>1432</v>
      </c>
      <c r="D4495" s="451" t="s">
        <v>1448</v>
      </c>
      <c r="E4495" s="451" t="s">
        <v>1635</v>
      </c>
      <c r="F4495" s="451" t="s">
        <v>1450</v>
      </c>
      <c r="G4495" s="452" t="s">
        <v>1436</v>
      </c>
      <c r="H4495" s="453">
        <v>9060</v>
      </c>
      <c r="I4495" s="452" t="s">
        <v>1637</v>
      </c>
      <c r="J4495" s="455"/>
      <c r="K4495" s="452" t="s">
        <v>1533</v>
      </c>
      <c r="L4495" s="452" t="s">
        <v>1439</v>
      </c>
      <c r="M4495" s="452" t="s">
        <v>1452</v>
      </c>
      <c r="N4495" s="454">
        <v>44539</v>
      </c>
      <c r="O4495" s="452" t="s">
        <v>1453</v>
      </c>
      <c r="P4495" s="454">
        <v>44545</v>
      </c>
    </row>
    <row r="4496" spans="1:16" x14ac:dyDescent="0.2">
      <c r="A4496" s="451" t="s">
        <v>2818</v>
      </c>
      <c r="B4496" s="451" t="s">
        <v>1708</v>
      </c>
      <c r="C4496" s="451" t="s">
        <v>1432</v>
      </c>
      <c r="D4496" s="451" t="s">
        <v>1466</v>
      </c>
      <c r="E4496" s="451" t="s">
        <v>1434</v>
      </c>
      <c r="F4496" s="451" t="s">
        <v>1987</v>
      </c>
      <c r="G4496" s="452" t="s">
        <v>1436</v>
      </c>
      <c r="H4496" s="453">
        <v>13030</v>
      </c>
      <c r="I4496" s="452" t="s">
        <v>1603</v>
      </c>
      <c r="J4496" s="452" t="s">
        <v>1438</v>
      </c>
      <c r="K4496" s="452" t="s">
        <v>1438</v>
      </c>
      <c r="L4496" s="452" t="s">
        <v>1439</v>
      </c>
      <c r="M4496" s="452" t="s">
        <v>1440</v>
      </c>
      <c r="N4496" s="454">
        <v>44535</v>
      </c>
      <c r="O4496" s="452" t="s">
        <v>1440</v>
      </c>
      <c r="P4496" s="454">
        <v>44468</v>
      </c>
    </row>
    <row r="4497" spans="1:16" x14ac:dyDescent="0.2">
      <c r="A4497" s="451" t="s">
        <v>2818</v>
      </c>
      <c r="B4497" s="451" t="s">
        <v>1708</v>
      </c>
      <c r="C4497" s="451" t="s">
        <v>1432</v>
      </c>
      <c r="D4497" s="451" t="s">
        <v>1507</v>
      </c>
      <c r="E4497" s="451" t="s">
        <v>1442</v>
      </c>
      <c r="F4497" s="451" t="s">
        <v>1959</v>
      </c>
      <c r="G4497" s="452" t="s">
        <v>1436</v>
      </c>
      <c r="H4497" s="453">
        <v>29560</v>
      </c>
      <c r="I4497" s="452" t="s">
        <v>1707</v>
      </c>
      <c r="J4497" s="452" t="s">
        <v>1438</v>
      </c>
      <c r="K4497" s="452" t="s">
        <v>1438</v>
      </c>
      <c r="L4497" s="452" t="s">
        <v>1439</v>
      </c>
      <c r="M4497" s="452" t="s">
        <v>1440</v>
      </c>
      <c r="N4497" s="454">
        <v>44384</v>
      </c>
      <c r="O4497" s="452" t="s">
        <v>1440</v>
      </c>
      <c r="P4497" s="454">
        <v>44468</v>
      </c>
    </row>
    <row r="4498" spans="1:16" ht="21" x14ac:dyDescent="0.2">
      <c r="A4498" s="451" t="s">
        <v>2818</v>
      </c>
      <c r="B4498" s="451" t="s">
        <v>1708</v>
      </c>
      <c r="C4498" s="451" t="s">
        <v>1432</v>
      </c>
      <c r="D4498" s="451" t="s">
        <v>1507</v>
      </c>
      <c r="E4498" s="451" t="s">
        <v>1442</v>
      </c>
      <c r="F4498" s="451" t="s">
        <v>1927</v>
      </c>
      <c r="G4498" s="452" t="s">
        <v>1436</v>
      </c>
      <c r="H4498" s="453">
        <v>-13030</v>
      </c>
      <c r="I4498" s="452" t="s">
        <v>2820</v>
      </c>
      <c r="J4498" s="452" t="s">
        <v>1438</v>
      </c>
      <c r="K4498" s="452" t="s">
        <v>1438</v>
      </c>
      <c r="L4498" s="452" t="s">
        <v>1439</v>
      </c>
      <c r="M4498" s="452" t="s">
        <v>1440</v>
      </c>
      <c r="N4498" s="454">
        <v>44415</v>
      </c>
      <c r="O4498" s="452" t="s">
        <v>1440</v>
      </c>
      <c r="P4498" s="454">
        <v>44468</v>
      </c>
    </row>
    <row r="4499" spans="1:16" ht="21" x14ac:dyDescent="0.2">
      <c r="A4499" s="451" t="s">
        <v>2818</v>
      </c>
      <c r="B4499" s="451" t="s">
        <v>1708</v>
      </c>
      <c r="C4499" s="451" t="s">
        <v>1432</v>
      </c>
      <c r="D4499" s="451" t="s">
        <v>1531</v>
      </c>
      <c r="E4499" s="451" t="s">
        <v>1568</v>
      </c>
      <c r="F4499" s="451" t="s">
        <v>2040</v>
      </c>
      <c r="G4499" s="452" t="s">
        <v>1436</v>
      </c>
      <c r="H4499" s="453">
        <v>5673.25</v>
      </c>
      <c r="I4499" s="452" t="s">
        <v>1627</v>
      </c>
      <c r="J4499" s="455"/>
      <c r="K4499" s="452" t="s">
        <v>1533</v>
      </c>
      <c r="L4499" s="452" t="s">
        <v>1439</v>
      </c>
      <c r="M4499" s="452" t="s">
        <v>1452</v>
      </c>
      <c r="N4499" s="454">
        <v>44496</v>
      </c>
      <c r="O4499" s="452" t="s">
        <v>1534</v>
      </c>
      <c r="P4499" s="454">
        <v>44497</v>
      </c>
    </row>
    <row r="4500" spans="1:16" ht="21" x14ac:dyDescent="0.2">
      <c r="A4500" s="451" t="s">
        <v>2818</v>
      </c>
      <c r="B4500" s="451" t="s">
        <v>1708</v>
      </c>
      <c r="C4500" s="451" t="s">
        <v>1432</v>
      </c>
      <c r="D4500" s="451" t="s">
        <v>1531</v>
      </c>
      <c r="E4500" s="451" t="s">
        <v>1628</v>
      </c>
      <c r="F4500" s="451" t="s">
        <v>2040</v>
      </c>
      <c r="G4500" s="452" t="s">
        <v>1436</v>
      </c>
      <c r="H4500" s="453">
        <v>5551.88</v>
      </c>
      <c r="I4500" s="452" t="s">
        <v>1629</v>
      </c>
      <c r="J4500" s="455"/>
      <c r="K4500" s="452" t="s">
        <v>1533</v>
      </c>
      <c r="L4500" s="452" t="s">
        <v>1439</v>
      </c>
      <c r="M4500" s="452" t="s">
        <v>1452</v>
      </c>
      <c r="N4500" s="454">
        <v>44496</v>
      </c>
      <c r="O4500" s="452" t="s">
        <v>1534</v>
      </c>
      <c r="P4500" s="454">
        <v>44497</v>
      </c>
    </row>
    <row r="4501" spans="1:16" x14ac:dyDescent="0.2">
      <c r="A4501" s="451" t="s">
        <v>2818</v>
      </c>
      <c r="B4501" s="451" t="s">
        <v>1708</v>
      </c>
      <c r="C4501" s="451" t="s">
        <v>1432</v>
      </c>
      <c r="D4501" s="451" t="s">
        <v>1448</v>
      </c>
      <c r="E4501" s="451" t="s">
        <v>1547</v>
      </c>
      <c r="F4501" s="451" t="s">
        <v>1636</v>
      </c>
      <c r="G4501" s="452" t="s">
        <v>1436</v>
      </c>
      <c r="H4501" s="453">
        <v>26659.25</v>
      </c>
      <c r="I4501" s="452" t="s">
        <v>1634</v>
      </c>
      <c r="J4501" s="455"/>
      <c r="K4501" s="452" t="s">
        <v>1533</v>
      </c>
      <c r="L4501" s="452" t="s">
        <v>1439</v>
      </c>
      <c r="M4501" s="452" t="s">
        <v>1452</v>
      </c>
      <c r="N4501" s="454">
        <v>44539</v>
      </c>
      <c r="O4501" s="452" t="s">
        <v>1453</v>
      </c>
      <c r="P4501" s="454">
        <v>44545</v>
      </c>
    </row>
    <row r="4502" spans="1:16" x14ac:dyDescent="0.2">
      <c r="A4502" s="451" t="s">
        <v>2818</v>
      </c>
      <c r="B4502" s="451" t="s">
        <v>1575</v>
      </c>
      <c r="C4502" s="451" t="s">
        <v>1432</v>
      </c>
      <c r="D4502" s="451" t="s">
        <v>1433</v>
      </c>
      <c r="E4502" s="451" t="s">
        <v>1434</v>
      </c>
      <c r="F4502" s="451" t="s">
        <v>2579</v>
      </c>
      <c r="G4502" s="452" t="s">
        <v>1436</v>
      </c>
      <c r="H4502" s="453">
        <v>3135</v>
      </c>
      <c r="I4502" s="452" t="s">
        <v>1840</v>
      </c>
      <c r="J4502" s="452" t="s">
        <v>1438</v>
      </c>
      <c r="K4502" s="452" t="s">
        <v>1438</v>
      </c>
      <c r="L4502" s="452" t="s">
        <v>1439</v>
      </c>
      <c r="M4502" s="452" t="s">
        <v>1440</v>
      </c>
      <c r="N4502" s="454">
        <v>44302</v>
      </c>
      <c r="O4502" s="452" t="s">
        <v>1440</v>
      </c>
      <c r="P4502" s="454">
        <v>44468</v>
      </c>
    </row>
    <row r="4503" spans="1:16" x14ac:dyDescent="0.2">
      <c r="A4503" s="451" t="s">
        <v>2818</v>
      </c>
      <c r="B4503" s="451" t="s">
        <v>1575</v>
      </c>
      <c r="C4503" s="451" t="s">
        <v>1432</v>
      </c>
      <c r="D4503" s="451" t="s">
        <v>1507</v>
      </c>
      <c r="E4503" s="451" t="s">
        <v>1442</v>
      </c>
      <c r="F4503" s="451" t="s">
        <v>2051</v>
      </c>
      <c r="G4503" s="452" t="s">
        <v>1436</v>
      </c>
      <c r="H4503" s="453">
        <v>66611</v>
      </c>
      <c r="I4503" s="452" t="s">
        <v>1712</v>
      </c>
      <c r="J4503" s="452" t="s">
        <v>1438</v>
      </c>
      <c r="K4503" s="452" t="s">
        <v>1438</v>
      </c>
      <c r="L4503" s="452" t="s">
        <v>1439</v>
      </c>
      <c r="M4503" s="452" t="s">
        <v>1440</v>
      </c>
      <c r="N4503" s="454">
        <v>44399</v>
      </c>
      <c r="O4503" s="452" t="s">
        <v>1440</v>
      </c>
      <c r="P4503" s="454">
        <v>44468</v>
      </c>
    </row>
    <row r="4504" spans="1:16" x14ac:dyDescent="0.2">
      <c r="A4504" s="451" t="s">
        <v>2818</v>
      </c>
      <c r="B4504" s="451" t="s">
        <v>1575</v>
      </c>
      <c r="C4504" s="451" t="s">
        <v>1432</v>
      </c>
      <c r="D4504" s="451" t="s">
        <v>1515</v>
      </c>
      <c r="E4504" s="451" t="s">
        <v>1442</v>
      </c>
      <c r="F4504" s="451" t="s">
        <v>2103</v>
      </c>
      <c r="G4504" s="452" t="s">
        <v>1436</v>
      </c>
      <c r="H4504" s="453">
        <v>2000</v>
      </c>
      <c r="I4504" s="452" t="s">
        <v>2637</v>
      </c>
      <c r="J4504" s="452" t="s">
        <v>1438</v>
      </c>
      <c r="K4504" s="452" t="s">
        <v>1438</v>
      </c>
      <c r="L4504" s="452" t="s">
        <v>1439</v>
      </c>
      <c r="M4504" s="452" t="s">
        <v>1440</v>
      </c>
      <c r="N4504" s="454">
        <v>44294</v>
      </c>
      <c r="O4504" s="452" t="s">
        <v>1440</v>
      </c>
      <c r="P4504" s="454">
        <v>44468</v>
      </c>
    </row>
    <row r="4505" spans="1:16" ht="21" x14ac:dyDescent="0.2">
      <c r="A4505" s="451" t="s">
        <v>2818</v>
      </c>
      <c r="B4505" s="451" t="s">
        <v>1575</v>
      </c>
      <c r="C4505" s="451" t="s">
        <v>1432</v>
      </c>
      <c r="D4505" s="451" t="s">
        <v>1540</v>
      </c>
      <c r="E4505" s="451" t="s">
        <v>1765</v>
      </c>
      <c r="F4505" s="451" t="s">
        <v>1973</v>
      </c>
      <c r="G4505" s="452" t="s">
        <v>1436</v>
      </c>
      <c r="H4505" s="453">
        <v>630</v>
      </c>
      <c r="I4505" s="452" t="s">
        <v>1766</v>
      </c>
      <c r="J4505" s="455"/>
      <c r="K4505" s="452" t="s">
        <v>1533</v>
      </c>
      <c r="L4505" s="452" t="s">
        <v>1439</v>
      </c>
      <c r="M4505" s="452" t="s">
        <v>1452</v>
      </c>
      <c r="N4505" s="454">
        <v>44525</v>
      </c>
      <c r="O4505" s="452" t="s">
        <v>1453</v>
      </c>
      <c r="P4505" s="454">
        <v>44525</v>
      </c>
    </row>
    <row r="4506" spans="1:16" ht="21" x14ac:dyDescent="0.2">
      <c r="A4506" s="451" t="s">
        <v>2818</v>
      </c>
      <c r="B4506" s="451" t="s">
        <v>1575</v>
      </c>
      <c r="C4506" s="451" t="s">
        <v>1432</v>
      </c>
      <c r="D4506" s="451" t="s">
        <v>1448</v>
      </c>
      <c r="E4506" s="451" t="s">
        <v>1460</v>
      </c>
      <c r="F4506" s="451" t="s">
        <v>2040</v>
      </c>
      <c r="G4506" s="452" t="s">
        <v>1436</v>
      </c>
      <c r="H4506" s="453">
        <v>54053</v>
      </c>
      <c r="I4506" s="452" t="s">
        <v>1462</v>
      </c>
      <c r="J4506" s="455"/>
      <c r="K4506" s="452" t="s">
        <v>1533</v>
      </c>
      <c r="L4506" s="452" t="s">
        <v>1439</v>
      </c>
      <c r="M4506" s="452" t="s">
        <v>1452</v>
      </c>
      <c r="N4506" s="454">
        <v>44550</v>
      </c>
      <c r="O4506" s="452" t="s">
        <v>1453</v>
      </c>
      <c r="P4506" s="454">
        <v>44553</v>
      </c>
    </row>
    <row r="4507" spans="1:16" x14ac:dyDescent="0.2">
      <c r="A4507" s="451" t="s">
        <v>2818</v>
      </c>
      <c r="B4507" s="451" t="s">
        <v>1717</v>
      </c>
      <c r="C4507" s="451" t="s">
        <v>1432</v>
      </c>
      <c r="D4507" s="451" t="s">
        <v>1433</v>
      </c>
      <c r="E4507" s="451" t="s">
        <v>1434</v>
      </c>
      <c r="F4507" s="451" t="s">
        <v>2117</v>
      </c>
      <c r="G4507" s="452" t="s">
        <v>1436</v>
      </c>
      <c r="H4507" s="453">
        <v>508025</v>
      </c>
      <c r="I4507" s="452" t="s">
        <v>1654</v>
      </c>
      <c r="J4507" s="452" t="s">
        <v>1438</v>
      </c>
      <c r="K4507" s="452" t="s">
        <v>1438</v>
      </c>
      <c r="L4507" s="452" t="s">
        <v>1439</v>
      </c>
      <c r="M4507" s="452" t="s">
        <v>1440</v>
      </c>
      <c r="N4507" s="454">
        <v>44312</v>
      </c>
      <c r="O4507" s="452" t="s">
        <v>1440</v>
      </c>
      <c r="P4507" s="454">
        <v>44468</v>
      </c>
    </row>
    <row r="4508" spans="1:16" ht="21" x14ac:dyDescent="0.2">
      <c r="A4508" s="451" t="s">
        <v>2821</v>
      </c>
      <c r="B4508" s="451" t="s">
        <v>1463</v>
      </c>
      <c r="C4508" s="451" t="s">
        <v>1432</v>
      </c>
      <c r="D4508" s="451" t="s">
        <v>1433</v>
      </c>
      <c r="E4508" s="451" t="s">
        <v>1442</v>
      </c>
      <c r="F4508" s="451" t="s">
        <v>2089</v>
      </c>
      <c r="G4508" s="452" t="s">
        <v>1436</v>
      </c>
      <c r="H4508" s="453">
        <v>6085997.1399999997</v>
      </c>
      <c r="I4508" s="452" t="s">
        <v>1650</v>
      </c>
      <c r="J4508" s="452" t="s">
        <v>1438</v>
      </c>
      <c r="K4508" s="452" t="s">
        <v>1438</v>
      </c>
      <c r="L4508" s="452" t="s">
        <v>1439</v>
      </c>
      <c r="M4508" s="452" t="s">
        <v>1440</v>
      </c>
      <c r="N4508" s="454">
        <v>44309</v>
      </c>
      <c r="O4508" s="452" t="s">
        <v>1440</v>
      </c>
      <c r="P4508" s="454">
        <v>44468</v>
      </c>
    </row>
    <row r="4509" spans="1:16" ht="21" x14ac:dyDescent="0.2">
      <c r="A4509" s="451" t="s">
        <v>2821</v>
      </c>
      <c r="B4509" s="451" t="s">
        <v>1463</v>
      </c>
      <c r="C4509" s="451" t="s">
        <v>1432</v>
      </c>
      <c r="D4509" s="451" t="s">
        <v>1466</v>
      </c>
      <c r="E4509" s="451" t="s">
        <v>1442</v>
      </c>
      <c r="F4509" s="451" t="s">
        <v>2022</v>
      </c>
      <c r="G4509" s="452" t="s">
        <v>1436</v>
      </c>
      <c r="H4509" s="453">
        <v>14422</v>
      </c>
      <c r="I4509" s="452" t="s">
        <v>1591</v>
      </c>
      <c r="J4509" s="452" t="s">
        <v>1438</v>
      </c>
      <c r="K4509" s="452" t="s">
        <v>1438</v>
      </c>
      <c r="L4509" s="452" t="s">
        <v>1439</v>
      </c>
      <c r="M4509" s="452" t="s">
        <v>1440</v>
      </c>
      <c r="N4509" s="454">
        <v>44535</v>
      </c>
      <c r="O4509" s="452" t="s">
        <v>1440</v>
      </c>
      <c r="P4509" s="454">
        <v>44468</v>
      </c>
    </row>
    <row r="4510" spans="1:16" ht="21" x14ac:dyDescent="0.2">
      <c r="A4510" s="451" t="s">
        <v>2821</v>
      </c>
      <c r="B4510" s="451" t="s">
        <v>1463</v>
      </c>
      <c r="C4510" s="451" t="s">
        <v>1432</v>
      </c>
      <c r="D4510" s="451" t="s">
        <v>1466</v>
      </c>
      <c r="E4510" s="451" t="s">
        <v>1442</v>
      </c>
      <c r="F4510" s="451" t="s">
        <v>1923</v>
      </c>
      <c r="G4510" s="452" t="s">
        <v>1436</v>
      </c>
      <c r="H4510" s="453">
        <v>5104</v>
      </c>
      <c r="I4510" s="452" t="s">
        <v>1643</v>
      </c>
      <c r="J4510" s="452" t="s">
        <v>1438</v>
      </c>
      <c r="K4510" s="452" t="s">
        <v>1438</v>
      </c>
      <c r="L4510" s="452" t="s">
        <v>1439</v>
      </c>
      <c r="M4510" s="452" t="s">
        <v>1440</v>
      </c>
      <c r="N4510" s="454">
        <v>44535</v>
      </c>
      <c r="O4510" s="452" t="s">
        <v>1440</v>
      </c>
      <c r="P4510" s="454">
        <v>44468</v>
      </c>
    </row>
    <row r="4511" spans="1:16" ht="21" x14ac:dyDescent="0.2">
      <c r="A4511" s="451" t="s">
        <v>2821</v>
      </c>
      <c r="B4511" s="451" t="s">
        <v>1463</v>
      </c>
      <c r="C4511" s="451" t="s">
        <v>1432</v>
      </c>
      <c r="D4511" s="451" t="s">
        <v>1540</v>
      </c>
      <c r="E4511" s="451" t="s">
        <v>1592</v>
      </c>
      <c r="F4511" s="451" t="s">
        <v>1834</v>
      </c>
      <c r="G4511" s="452" t="s">
        <v>1436</v>
      </c>
      <c r="H4511" s="453">
        <v>27744</v>
      </c>
      <c r="I4511" s="452" t="s">
        <v>1594</v>
      </c>
      <c r="J4511" s="455"/>
      <c r="K4511" s="452" t="s">
        <v>1533</v>
      </c>
      <c r="L4511" s="452" t="s">
        <v>1439</v>
      </c>
      <c r="M4511" s="452" t="s">
        <v>1452</v>
      </c>
      <c r="N4511" s="454">
        <v>44525</v>
      </c>
      <c r="O4511" s="452" t="s">
        <v>1534</v>
      </c>
      <c r="P4511" s="454">
        <v>44525</v>
      </c>
    </row>
    <row r="4512" spans="1:16" ht="21" x14ac:dyDescent="0.2">
      <c r="A4512" s="451" t="s">
        <v>2821</v>
      </c>
      <c r="B4512" s="451" t="s">
        <v>1463</v>
      </c>
      <c r="C4512" s="451" t="s">
        <v>1432</v>
      </c>
      <c r="D4512" s="451" t="s">
        <v>1540</v>
      </c>
      <c r="E4512" s="451" t="s">
        <v>1644</v>
      </c>
      <c r="F4512" s="451" t="s">
        <v>1834</v>
      </c>
      <c r="G4512" s="452" t="s">
        <v>1436</v>
      </c>
      <c r="H4512" s="453">
        <v>9818</v>
      </c>
      <c r="I4512" s="452" t="s">
        <v>1645</v>
      </c>
      <c r="J4512" s="455"/>
      <c r="K4512" s="452" t="s">
        <v>1533</v>
      </c>
      <c r="L4512" s="452" t="s">
        <v>1439</v>
      </c>
      <c r="M4512" s="452" t="s">
        <v>1452</v>
      </c>
      <c r="N4512" s="454">
        <v>44525</v>
      </c>
      <c r="O4512" s="452" t="s">
        <v>1534</v>
      </c>
      <c r="P4512" s="454">
        <v>44525</v>
      </c>
    </row>
    <row r="4513" spans="1:16" x14ac:dyDescent="0.2">
      <c r="A4513" s="451" t="s">
        <v>2821</v>
      </c>
      <c r="B4513" s="451" t="s">
        <v>1693</v>
      </c>
      <c r="C4513" s="451" t="s">
        <v>1432</v>
      </c>
      <c r="D4513" s="451" t="s">
        <v>1433</v>
      </c>
      <c r="E4513" s="451" t="s">
        <v>1442</v>
      </c>
      <c r="F4513" s="451" t="s">
        <v>1834</v>
      </c>
      <c r="G4513" s="452" t="s">
        <v>1436</v>
      </c>
      <c r="H4513" s="453">
        <v>31720</v>
      </c>
      <c r="I4513" s="452" t="s">
        <v>1648</v>
      </c>
      <c r="J4513" s="452" t="s">
        <v>1438</v>
      </c>
      <c r="K4513" s="452" t="s">
        <v>1438</v>
      </c>
      <c r="L4513" s="452" t="s">
        <v>1439</v>
      </c>
      <c r="M4513" s="452" t="s">
        <v>1440</v>
      </c>
      <c r="N4513" s="454">
        <v>44309</v>
      </c>
      <c r="O4513" s="452" t="s">
        <v>1440</v>
      </c>
      <c r="P4513" s="454">
        <v>44468</v>
      </c>
    </row>
    <row r="4514" spans="1:16" x14ac:dyDescent="0.2">
      <c r="A4514" s="451" t="s">
        <v>2821</v>
      </c>
      <c r="B4514" s="451" t="s">
        <v>1695</v>
      </c>
      <c r="C4514" s="451" t="s">
        <v>1432</v>
      </c>
      <c r="D4514" s="451" t="s">
        <v>1466</v>
      </c>
      <c r="E4514" s="451" t="s">
        <v>1434</v>
      </c>
      <c r="F4514" s="451" t="s">
        <v>1853</v>
      </c>
      <c r="G4514" s="452" t="s">
        <v>1436</v>
      </c>
      <c r="H4514" s="453">
        <v>950920.22</v>
      </c>
      <c r="I4514" s="452" t="s">
        <v>1655</v>
      </c>
      <c r="J4514" s="452" t="s">
        <v>1438</v>
      </c>
      <c r="K4514" s="452" t="s">
        <v>1438</v>
      </c>
      <c r="L4514" s="452" t="s">
        <v>1439</v>
      </c>
      <c r="M4514" s="452" t="s">
        <v>1440</v>
      </c>
      <c r="N4514" s="454">
        <v>44341</v>
      </c>
      <c r="O4514" s="452" t="s">
        <v>1440</v>
      </c>
      <c r="P4514" s="454">
        <v>44468</v>
      </c>
    </row>
    <row r="4515" spans="1:16" x14ac:dyDescent="0.2">
      <c r="A4515" s="451" t="s">
        <v>2821</v>
      </c>
      <c r="B4515" s="451" t="s">
        <v>1697</v>
      </c>
      <c r="C4515" s="451" t="s">
        <v>1432</v>
      </c>
      <c r="D4515" s="451" t="s">
        <v>1433</v>
      </c>
      <c r="E4515" s="451" t="s">
        <v>1434</v>
      </c>
      <c r="F4515" s="451" t="s">
        <v>1832</v>
      </c>
      <c r="G4515" s="452" t="s">
        <v>1436</v>
      </c>
      <c r="H4515" s="453">
        <v>80799</v>
      </c>
      <c r="I4515" s="452" t="s">
        <v>1670</v>
      </c>
      <c r="J4515" s="452" t="s">
        <v>1438</v>
      </c>
      <c r="K4515" s="452" t="s">
        <v>1438</v>
      </c>
      <c r="L4515" s="452" t="s">
        <v>1439</v>
      </c>
      <c r="M4515" s="452" t="s">
        <v>1440</v>
      </c>
      <c r="N4515" s="454">
        <v>44309</v>
      </c>
      <c r="O4515" s="452" t="s">
        <v>1440</v>
      </c>
      <c r="P4515" s="454">
        <v>44468</v>
      </c>
    </row>
    <row r="4516" spans="1:16" x14ac:dyDescent="0.2">
      <c r="A4516" s="451" t="s">
        <v>2821</v>
      </c>
      <c r="B4516" s="451" t="s">
        <v>1697</v>
      </c>
      <c r="C4516" s="451" t="s">
        <v>1432</v>
      </c>
      <c r="D4516" s="451" t="s">
        <v>1515</v>
      </c>
      <c r="E4516" s="451" t="s">
        <v>1442</v>
      </c>
      <c r="F4516" s="451" t="s">
        <v>2317</v>
      </c>
      <c r="G4516" s="452" t="s">
        <v>1436</v>
      </c>
      <c r="H4516" s="453">
        <v>1882</v>
      </c>
      <c r="I4516" s="452" t="s">
        <v>1522</v>
      </c>
      <c r="J4516" s="452" t="s">
        <v>1438</v>
      </c>
      <c r="K4516" s="452" t="s">
        <v>1438</v>
      </c>
      <c r="L4516" s="452" t="s">
        <v>1439</v>
      </c>
      <c r="M4516" s="452" t="s">
        <v>1440</v>
      </c>
      <c r="N4516" s="454">
        <v>44294</v>
      </c>
      <c r="O4516" s="452" t="s">
        <v>1440</v>
      </c>
      <c r="P4516" s="454">
        <v>44468</v>
      </c>
    </row>
    <row r="4517" spans="1:16" x14ac:dyDescent="0.2">
      <c r="A4517" s="451" t="s">
        <v>2821</v>
      </c>
      <c r="B4517" s="451" t="s">
        <v>1697</v>
      </c>
      <c r="C4517" s="451" t="s">
        <v>1432</v>
      </c>
      <c r="D4517" s="451" t="s">
        <v>1448</v>
      </c>
      <c r="E4517" s="451" t="s">
        <v>1544</v>
      </c>
      <c r="F4517" s="451" t="s">
        <v>2176</v>
      </c>
      <c r="G4517" s="452" t="s">
        <v>1436</v>
      </c>
      <c r="H4517" s="453">
        <v>15565</v>
      </c>
      <c r="I4517" s="452" t="s">
        <v>1564</v>
      </c>
      <c r="J4517" s="455"/>
      <c r="K4517" s="452" t="s">
        <v>1533</v>
      </c>
      <c r="L4517" s="452" t="s">
        <v>1439</v>
      </c>
      <c r="M4517" s="452" t="s">
        <v>1452</v>
      </c>
      <c r="N4517" s="454">
        <v>44539</v>
      </c>
      <c r="O4517" s="452" t="s">
        <v>1453</v>
      </c>
      <c r="P4517" s="454">
        <v>44544</v>
      </c>
    </row>
    <row r="4518" spans="1:16" ht="21" x14ac:dyDescent="0.2">
      <c r="A4518" s="451" t="s">
        <v>2821</v>
      </c>
      <c r="B4518" s="451" t="s">
        <v>1703</v>
      </c>
      <c r="C4518" s="451" t="s">
        <v>1432</v>
      </c>
      <c r="D4518" s="451" t="s">
        <v>1491</v>
      </c>
      <c r="E4518" s="451" t="s">
        <v>1442</v>
      </c>
      <c r="F4518" s="451" t="s">
        <v>1884</v>
      </c>
      <c r="G4518" s="452" t="s">
        <v>1436</v>
      </c>
      <c r="H4518" s="453">
        <v>22160</v>
      </c>
      <c r="I4518" s="452" t="s">
        <v>1611</v>
      </c>
      <c r="J4518" s="452" t="s">
        <v>1438</v>
      </c>
      <c r="K4518" s="452" t="s">
        <v>1438</v>
      </c>
      <c r="L4518" s="452" t="s">
        <v>1439</v>
      </c>
      <c r="M4518" s="452" t="s">
        <v>1440</v>
      </c>
      <c r="N4518" s="454">
        <v>44370</v>
      </c>
      <c r="O4518" s="452" t="s">
        <v>1440</v>
      </c>
      <c r="P4518" s="454">
        <v>44468</v>
      </c>
    </row>
    <row r="4519" spans="1:16" ht="21" x14ac:dyDescent="0.2">
      <c r="A4519" s="451" t="s">
        <v>2821</v>
      </c>
      <c r="B4519" s="451" t="s">
        <v>1703</v>
      </c>
      <c r="C4519" s="451" t="s">
        <v>1432</v>
      </c>
      <c r="D4519" s="451" t="s">
        <v>1491</v>
      </c>
      <c r="E4519" s="451" t="s">
        <v>1442</v>
      </c>
      <c r="F4519" s="451" t="s">
        <v>1743</v>
      </c>
      <c r="G4519" s="452" t="s">
        <v>1436</v>
      </c>
      <c r="H4519" s="453">
        <v>40800</v>
      </c>
      <c r="I4519" s="452" t="s">
        <v>1613</v>
      </c>
      <c r="J4519" s="452" t="s">
        <v>1438</v>
      </c>
      <c r="K4519" s="452" t="s">
        <v>1438</v>
      </c>
      <c r="L4519" s="452" t="s">
        <v>1439</v>
      </c>
      <c r="M4519" s="452" t="s">
        <v>1440</v>
      </c>
      <c r="N4519" s="454">
        <v>44370</v>
      </c>
      <c r="O4519" s="452" t="s">
        <v>1440</v>
      </c>
      <c r="P4519" s="454">
        <v>44468</v>
      </c>
    </row>
    <row r="4520" spans="1:16" ht="21" x14ac:dyDescent="0.2">
      <c r="A4520" s="451" t="s">
        <v>2821</v>
      </c>
      <c r="B4520" s="451" t="s">
        <v>1703</v>
      </c>
      <c r="C4520" s="451" t="s">
        <v>1432</v>
      </c>
      <c r="D4520" s="451" t="s">
        <v>1491</v>
      </c>
      <c r="E4520" s="451" t="s">
        <v>1434</v>
      </c>
      <c r="F4520" s="451" t="s">
        <v>2641</v>
      </c>
      <c r="G4520" s="452" t="s">
        <v>1436</v>
      </c>
      <c r="H4520" s="453">
        <v>397.65</v>
      </c>
      <c r="I4520" s="452" t="s">
        <v>1609</v>
      </c>
      <c r="J4520" s="452" t="s">
        <v>1438</v>
      </c>
      <c r="K4520" s="452" t="s">
        <v>1438</v>
      </c>
      <c r="L4520" s="452" t="s">
        <v>1439</v>
      </c>
      <c r="M4520" s="452" t="s">
        <v>1440</v>
      </c>
      <c r="N4520" s="454">
        <v>44370</v>
      </c>
      <c r="O4520" s="452" t="s">
        <v>1440</v>
      </c>
      <c r="P4520" s="454">
        <v>44468</v>
      </c>
    </row>
    <row r="4521" spans="1:16" ht="21" x14ac:dyDescent="0.2">
      <c r="A4521" s="451" t="s">
        <v>2821</v>
      </c>
      <c r="B4521" s="451" t="s">
        <v>1703</v>
      </c>
      <c r="C4521" s="451" t="s">
        <v>1432</v>
      </c>
      <c r="D4521" s="451" t="s">
        <v>1507</v>
      </c>
      <c r="E4521" s="451" t="s">
        <v>1442</v>
      </c>
      <c r="F4521" s="451" t="s">
        <v>2361</v>
      </c>
      <c r="G4521" s="452" t="s">
        <v>1436</v>
      </c>
      <c r="H4521" s="453">
        <v>-40800</v>
      </c>
      <c r="I4521" s="452" t="s">
        <v>1707</v>
      </c>
      <c r="J4521" s="452" t="s">
        <v>1438</v>
      </c>
      <c r="K4521" s="452" t="s">
        <v>1438</v>
      </c>
      <c r="L4521" s="452" t="s">
        <v>1439</v>
      </c>
      <c r="M4521" s="452" t="s">
        <v>1440</v>
      </c>
      <c r="N4521" s="454">
        <v>44384</v>
      </c>
      <c r="O4521" s="452" t="s">
        <v>1440</v>
      </c>
      <c r="P4521" s="454">
        <v>44468</v>
      </c>
    </row>
    <row r="4522" spans="1:16" ht="21" x14ac:dyDescent="0.2">
      <c r="A4522" s="451" t="s">
        <v>2821</v>
      </c>
      <c r="B4522" s="451" t="s">
        <v>1703</v>
      </c>
      <c r="C4522" s="451" t="s">
        <v>1432</v>
      </c>
      <c r="D4522" s="451" t="s">
        <v>1507</v>
      </c>
      <c r="E4522" s="451" t="s">
        <v>1442</v>
      </c>
      <c r="F4522" s="451" t="s">
        <v>1435</v>
      </c>
      <c r="G4522" s="452" t="s">
        <v>1436</v>
      </c>
      <c r="H4522" s="453">
        <v>13030</v>
      </c>
      <c r="I4522" s="452" t="s">
        <v>2820</v>
      </c>
      <c r="J4522" s="452" t="s">
        <v>1438</v>
      </c>
      <c r="K4522" s="452" t="s">
        <v>1438</v>
      </c>
      <c r="L4522" s="452" t="s">
        <v>1439</v>
      </c>
      <c r="M4522" s="452" t="s">
        <v>1440</v>
      </c>
      <c r="N4522" s="454">
        <v>44415</v>
      </c>
      <c r="O4522" s="452" t="s">
        <v>1440</v>
      </c>
      <c r="P4522" s="454">
        <v>44468</v>
      </c>
    </row>
    <row r="4523" spans="1:16" ht="21" x14ac:dyDescent="0.2">
      <c r="A4523" s="451" t="s">
        <v>2821</v>
      </c>
      <c r="B4523" s="451" t="s">
        <v>1703</v>
      </c>
      <c r="C4523" s="451" t="s">
        <v>1432</v>
      </c>
      <c r="D4523" s="451" t="s">
        <v>1448</v>
      </c>
      <c r="E4523" s="451" t="s">
        <v>1635</v>
      </c>
      <c r="F4523" s="451" t="s">
        <v>1457</v>
      </c>
      <c r="G4523" s="452" t="s">
        <v>1436</v>
      </c>
      <c r="H4523" s="453">
        <v>9060</v>
      </c>
      <c r="I4523" s="452" t="s">
        <v>1637</v>
      </c>
      <c r="J4523" s="455"/>
      <c r="K4523" s="452" t="s">
        <v>1533</v>
      </c>
      <c r="L4523" s="452" t="s">
        <v>1439</v>
      </c>
      <c r="M4523" s="452" t="s">
        <v>1452</v>
      </c>
      <c r="N4523" s="454">
        <v>44539</v>
      </c>
      <c r="O4523" s="452" t="s">
        <v>1453</v>
      </c>
      <c r="P4523" s="454">
        <v>44545</v>
      </c>
    </row>
    <row r="4524" spans="1:16" x14ac:dyDescent="0.2">
      <c r="A4524" s="451" t="s">
        <v>2821</v>
      </c>
      <c r="B4524" s="451" t="s">
        <v>1708</v>
      </c>
      <c r="C4524" s="451" t="s">
        <v>1432</v>
      </c>
      <c r="D4524" s="451" t="s">
        <v>1466</v>
      </c>
      <c r="E4524" s="451" t="s">
        <v>1434</v>
      </c>
      <c r="F4524" s="451" t="s">
        <v>1970</v>
      </c>
      <c r="G4524" s="452" t="s">
        <v>1436</v>
      </c>
      <c r="H4524" s="453">
        <v>13030</v>
      </c>
      <c r="I4524" s="452" t="s">
        <v>1603</v>
      </c>
      <c r="J4524" s="452" t="s">
        <v>1438</v>
      </c>
      <c r="K4524" s="452" t="s">
        <v>1438</v>
      </c>
      <c r="L4524" s="452" t="s">
        <v>1439</v>
      </c>
      <c r="M4524" s="452" t="s">
        <v>1440</v>
      </c>
      <c r="N4524" s="454">
        <v>44535</v>
      </c>
      <c r="O4524" s="452" t="s">
        <v>1440</v>
      </c>
      <c r="P4524" s="454">
        <v>44468</v>
      </c>
    </row>
    <row r="4525" spans="1:16" x14ac:dyDescent="0.2">
      <c r="A4525" s="451" t="s">
        <v>2821</v>
      </c>
      <c r="B4525" s="451" t="s">
        <v>1708</v>
      </c>
      <c r="C4525" s="451" t="s">
        <v>1432</v>
      </c>
      <c r="D4525" s="451" t="s">
        <v>1507</v>
      </c>
      <c r="E4525" s="451" t="s">
        <v>1442</v>
      </c>
      <c r="F4525" s="451" t="s">
        <v>2649</v>
      </c>
      <c r="G4525" s="452" t="s">
        <v>1436</v>
      </c>
      <c r="H4525" s="453">
        <v>40800</v>
      </c>
      <c r="I4525" s="452" t="s">
        <v>1707</v>
      </c>
      <c r="J4525" s="452" t="s">
        <v>1438</v>
      </c>
      <c r="K4525" s="452" t="s">
        <v>1438</v>
      </c>
      <c r="L4525" s="452" t="s">
        <v>1439</v>
      </c>
      <c r="M4525" s="452" t="s">
        <v>1440</v>
      </c>
      <c r="N4525" s="454">
        <v>44384</v>
      </c>
      <c r="O4525" s="452" t="s">
        <v>1440</v>
      </c>
      <c r="P4525" s="454">
        <v>44468</v>
      </c>
    </row>
    <row r="4526" spans="1:16" ht="21" x14ac:dyDescent="0.2">
      <c r="A4526" s="451" t="s">
        <v>2821</v>
      </c>
      <c r="B4526" s="451" t="s">
        <v>1708</v>
      </c>
      <c r="C4526" s="451" t="s">
        <v>1432</v>
      </c>
      <c r="D4526" s="451" t="s">
        <v>1507</v>
      </c>
      <c r="E4526" s="451" t="s">
        <v>1434</v>
      </c>
      <c r="F4526" s="451" t="s">
        <v>2028</v>
      </c>
      <c r="G4526" s="452" t="s">
        <v>1436</v>
      </c>
      <c r="H4526" s="453">
        <v>-13030</v>
      </c>
      <c r="I4526" s="452" t="s">
        <v>2820</v>
      </c>
      <c r="J4526" s="452" t="s">
        <v>1438</v>
      </c>
      <c r="K4526" s="452" t="s">
        <v>1438</v>
      </c>
      <c r="L4526" s="452" t="s">
        <v>1439</v>
      </c>
      <c r="M4526" s="452" t="s">
        <v>1440</v>
      </c>
      <c r="N4526" s="454">
        <v>44415</v>
      </c>
      <c r="O4526" s="452" t="s">
        <v>1440</v>
      </c>
      <c r="P4526" s="454">
        <v>44468</v>
      </c>
    </row>
    <row r="4527" spans="1:16" ht="21" x14ac:dyDescent="0.2">
      <c r="A4527" s="451" t="s">
        <v>2821</v>
      </c>
      <c r="B4527" s="451" t="s">
        <v>1708</v>
      </c>
      <c r="C4527" s="451" t="s">
        <v>1432</v>
      </c>
      <c r="D4527" s="451" t="s">
        <v>1531</v>
      </c>
      <c r="E4527" s="451" t="s">
        <v>1568</v>
      </c>
      <c r="F4527" s="451" t="s">
        <v>1969</v>
      </c>
      <c r="G4527" s="452" t="s">
        <v>1436</v>
      </c>
      <c r="H4527" s="453">
        <v>7068.75</v>
      </c>
      <c r="I4527" s="452" t="s">
        <v>1627</v>
      </c>
      <c r="J4527" s="455"/>
      <c r="K4527" s="452" t="s">
        <v>1533</v>
      </c>
      <c r="L4527" s="452" t="s">
        <v>1439</v>
      </c>
      <c r="M4527" s="452" t="s">
        <v>1452</v>
      </c>
      <c r="N4527" s="454">
        <v>44496</v>
      </c>
      <c r="O4527" s="452" t="s">
        <v>1534</v>
      </c>
      <c r="P4527" s="454">
        <v>44497</v>
      </c>
    </row>
    <row r="4528" spans="1:16" ht="21" x14ac:dyDescent="0.2">
      <c r="A4528" s="451" t="s">
        <v>2821</v>
      </c>
      <c r="B4528" s="451" t="s">
        <v>1708</v>
      </c>
      <c r="C4528" s="451" t="s">
        <v>1432</v>
      </c>
      <c r="D4528" s="451" t="s">
        <v>1531</v>
      </c>
      <c r="E4528" s="451" t="s">
        <v>1628</v>
      </c>
      <c r="F4528" s="451" t="s">
        <v>1969</v>
      </c>
      <c r="G4528" s="452" t="s">
        <v>1436</v>
      </c>
      <c r="H4528" s="453">
        <v>6910.31</v>
      </c>
      <c r="I4528" s="452" t="s">
        <v>1629</v>
      </c>
      <c r="J4528" s="455"/>
      <c r="K4528" s="452" t="s">
        <v>1533</v>
      </c>
      <c r="L4528" s="452" t="s">
        <v>1439</v>
      </c>
      <c r="M4528" s="452" t="s">
        <v>1452</v>
      </c>
      <c r="N4528" s="454">
        <v>44496</v>
      </c>
      <c r="O4528" s="452" t="s">
        <v>1534</v>
      </c>
      <c r="P4528" s="454">
        <v>44497</v>
      </c>
    </row>
    <row r="4529" spans="1:16" x14ac:dyDescent="0.2">
      <c r="A4529" s="451" t="s">
        <v>2821</v>
      </c>
      <c r="B4529" s="451" t="s">
        <v>1708</v>
      </c>
      <c r="C4529" s="451" t="s">
        <v>1432</v>
      </c>
      <c r="D4529" s="451" t="s">
        <v>1448</v>
      </c>
      <c r="E4529" s="451" t="s">
        <v>1547</v>
      </c>
      <c r="F4529" s="451" t="s">
        <v>1450</v>
      </c>
      <c r="G4529" s="452" t="s">
        <v>1436</v>
      </c>
      <c r="H4529" s="453">
        <v>7750</v>
      </c>
      <c r="I4529" s="452" t="s">
        <v>1634</v>
      </c>
      <c r="J4529" s="455"/>
      <c r="K4529" s="452" t="s">
        <v>1533</v>
      </c>
      <c r="L4529" s="452" t="s">
        <v>1439</v>
      </c>
      <c r="M4529" s="452" t="s">
        <v>1452</v>
      </c>
      <c r="N4529" s="454">
        <v>44539</v>
      </c>
      <c r="O4529" s="452" t="s">
        <v>1453</v>
      </c>
      <c r="P4529" s="454">
        <v>44545</v>
      </c>
    </row>
    <row r="4530" spans="1:16" x14ac:dyDescent="0.2">
      <c r="A4530" s="451" t="s">
        <v>2821</v>
      </c>
      <c r="B4530" s="451" t="s">
        <v>1575</v>
      </c>
      <c r="C4530" s="451" t="s">
        <v>1432</v>
      </c>
      <c r="D4530" s="451" t="s">
        <v>1491</v>
      </c>
      <c r="E4530" s="451" t="s">
        <v>1442</v>
      </c>
      <c r="F4530" s="451" t="s">
        <v>2298</v>
      </c>
      <c r="G4530" s="452" t="s">
        <v>1436</v>
      </c>
      <c r="H4530" s="453">
        <v>970</v>
      </c>
      <c r="I4530" s="452" t="s">
        <v>1944</v>
      </c>
      <c r="J4530" s="452" t="s">
        <v>1438</v>
      </c>
      <c r="K4530" s="452" t="s">
        <v>1438</v>
      </c>
      <c r="L4530" s="452" t="s">
        <v>1439</v>
      </c>
      <c r="M4530" s="452" t="s">
        <v>1440</v>
      </c>
      <c r="N4530" s="454">
        <v>44369</v>
      </c>
      <c r="O4530" s="452" t="s">
        <v>1440</v>
      </c>
      <c r="P4530" s="454">
        <v>44468</v>
      </c>
    </row>
    <row r="4531" spans="1:16" x14ac:dyDescent="0.2">
      <c r="A4531" s="451" t="s">
        <v>2821</v>
      </c>
      <c r="B4531" s="451" t="s">
        <v>1575</v>
      </c>
      <c r="C4531" s="451" t="s">
        <v>1432</v>
      </c>
      <c r="D4531" s="451" t="s">
        <v>1507</v>
      </c>
      <c r="E4531" s="451" t="s">
        <v>1434</v>
      </c>
      <c r="F4531" s="451" t="s">
        <v>2051</v>
      </c>
      <c r="G4531" s="452" t="s">
        <v>1436</v>
      </c>
      <c r="H4531" s="453">
        <v>81980</v>
      </c>
      <c r="I4531" s="452" t="s">
        <v>1712</v>
      </c>
      <c r="J4531" s="452" t="s">
        <v>1438</v>
      </c>
      <c r="K4531" s="452" t="s">
        <v>1438</v>
      </c>
      <c r="L4531" s="452" t="s">
        <v>1439</v>
      </c>
      <c r="M4531" s="452" t="s">
        <v>1440</v>
      </c>
      <c r="N4531" s="454">
        <v>44399</v>
      </c>
      <c r="O4531" s="452" t="s">
        <v>1440</v>
      </c>
      <c r="P4531" s="454">
        <v>44468</v>
      </c>
    </row>
    <row r="4532" spans="1:16" ht="21" x14ac:dyDescent="0.2">
      <c r="A4532" s="451" t="s">
        <v>2821</v>
      </c>
      <c r="B4532" s="451" t="s">
        <v>1575</v>
      </c>
      <c r="C4532" s="451" t="s">
        <v>1432</v>
      </c>
      <c r="D4532" s="451" t="s">
        <v>1448</v>
      </c>
      <c r="E4532" s="451" t="s">
        <v>1460</v>
      </c>
      <c r="F4532" s="451" t="s">
        <v>1969</v>
      </c>
      <c r="G4532" s="452" t="s">
        <v>1436</v>
      </c>
      <c r="H4532" s="453">
        <v>66348</v>
      </c>
      <c r="I4532" s="452" t="s">
        <v>1462</v>
      </c>
      <c r="J4532" s="455"/>
      <c r="K4532" s="452" t="s">
        <v>1533</v>
      </c>
      <c r="L4532" s="452" t="s">
        <v>1439</v>
      </c>
      <c r="M4532" s="452" t="s">
        <v>1452</v>
      </c>
      <c r="N4532" s="454">
        <v>44550</v>
      </c>
      <c r="O4532" s="452" t="s">
        <v>1453</v>
      </c>
      <c r="P4532" s="454">
        <v>44553</v>
      </c>
    </row>
    <row r="4533" spans="1:16" ht="21" x14ac:dyDescent="0.2">
      <c r="A4533" s="451" t="s">
        <v>2821</v>
      </c>
      <c r="B4533" s="451" t="s">
        <v>1575</v>
      </c>
      <c r="C4533" s="451" t="s">
        <v>1432</v>
      </c>
      <c r="D4533" s="451" t="s">
        <v>1448</v>
      </c>
      <c r="E4533" s="451" t="s">
        <v>1538</v>
      </c>
      <c r="F4533" s="451" t="s">
        <v>1467</v>
      </c>
      <c r="G4533" s="452" t="s">
        <v>1436</v>
      </c>
      <c r="H4533" s="453">
        <v>900</v>
      </c>
      <c r="I4533" s="452" t="s">
        <v>1824</v>
      </c>
      <c r="J4533" s="455"/>
      <c r="K4533" s="452" t="s">
        <v>1533</v>
      </c>
      <c r="L4533" s="452" t="s">
        <v>1439</v>
      </c>
      <c r="M4533" s="452" t="s">
        <v>1452</v>
      </c>
      <c r="N4533" s="454">
        <v>44554</v>
      </c>
      <c r="O4533" s="452" t="s">
        <v>1534</v>
      </c>
      <c r="P4533" s="454">
        <v>44560</v>
      </c>
    </row>
    <row r="4534" spans="1:16" x14ac:dyDescent="0.2">
      <c r="A4534" s="451" t="s">
        <v>2821</v>
      </c>
      <c r="B4534" s="451" t="s">
        <v>2822</v>
      </c>
      <c r="C4534" s="451" t="s">
        <v>1432</v>
      </c>
      <c r="D4534" s="451" t="s">
        <v>1433</v>
      </c>
      <c r="E4534" s="451" t="s">
        <v>1434</v>
      </c>
      <c r="F4534" s="451" t="s">
        <v>2294</v>
      </c>
      <c r="G4534" s="452" t="s">
        <v>1436</v>
      </c>
      <c r="H4534" s="453">
        <v>983919.86</v>
      </c>
      <c r="I4534" s="452" t="s">
        <v>1667</v>
      </c>
      <c r="J4534" s="452" t="s">
        <v>1438</v>
      </c>
      <c r="K4534" s="452" t="s">
        <v>1438</v>
      </c>
      <c r="L4534" s="452" t="s">
        <v>1439</v>
      </c>
      <c r="M4534" s="452" t="s">
        <v>1440</v>
      </c>
      <c r="N4534" s="454">
        <v>44312</v>
      </c>
      <c r="O4534" s="452" t="s">
        <v>1440</v>
      </c>
      <c r="P4534" s="454">
        <v>44468</v>
      </c>
    </row>
    <row r="4535" spans="1:16" x14ac:dyDescent="0.2">
      <c r="A4535" s="451" t="s">
        <v>2821</v>
      </c>
      <c r="B4535" s="451" t="s">
        <v>2822</v>
      </c>
      <c r="C4535" s="451" t="s">
        <v>1432</v>
      </c>
      <c r="D4535" s="451" t="s">
        <v>1466</v>
      </c>
      <c r="E4535" s="451" t="s">
        <v>1442</v>
      </c>
      <c r="F4535" s="451" t="s">
        <v>2010</v>
      </c>
      <c r="G4535" s="452" t="s">
        <v>1436</v>
      </c>
      <c r="H4535" s="453">
        <v>12854.37</v>
      </c>
      <c r="I4535" s="452" t="s">
        <v>1683</v>
      </c>
      <c r="J4535" s="452" t="s">
        <v>1438</v>
      </c>
      <c r="K4535" s="452" t="s">
        <v>1438</v>
      </c>
      <c r="L4535" s="452" t="s">
        <v>1439</v>
      </c>
      <c r="M4535" s="452" t="s">
        <v>1440</v>
      </c>
      <c r="N4535" s="454">
        <v>44535</v>
      </c>
      <c r="O4535" s="452" t="s">
        <v>1440</v>
      </c>
      <c r="P4535" s="454">
        <v>44468</v>
      </c>
    </row>
    <row r="4536" spans="1:16" x14ac:dyDescent="0.2">
      <c r="A4536" s="451" t="s">
        <v>2821</v>
      </c>
      <c r="B4536" s="451" t="s">
        <v>1717</v>
      </c>
      <c r="C4536" s="451" t="s">
        <v>1432</v>
      </c>
      <c r="D4536" s="451" t="s">
        <v>1433</v>
      </c>
      <c r="E4536" s="451" t="s">
        <v>1442</v>
      </c>
      <c r="F4536" s="451" t="s">
        <v>2173</v>
      </c>
      <c r="G4536" s="452" t="s">
        <v>1436</v>
      </c>
      <c r="H4536" s="453">
        <v>671842</v>
      </c>
      <c r="I4536" s="452" t="s">
        <v>1654</v>
      </c>
      <c r="J4536" s="452" t="s">
        <v>1438</v>
      </c>
      <c r="K4536" s="452" t="s">
        <v>1438</v>
      </c>
      <c r="L4536" s="452" t="s">
        <v>1439</v>
      </c>
      <c r="M4536" s="452" t="s">
        <v>1440</v>
      </c>
      <c r="N4536" s="454">
        <v>44312</v>
      </c>
      <c r="O4536" s="452" t="s">
        <v>1440</v>
      </c>
      <c r="P4536" s="454">
        <v>44468</v>
      </c>
    </row>
    <row r="4537" spans="1:16" x14ac:dyDescent="0.2">
      <c r="A4537" s="451" t="s">
        <v>2821</v>
      </c>
      <c r="B4537" s="451" t="s">
        <v>2823</v>
      </c>
      <c r="C4537" s="451" t="s">
        <v>1432</v>
      </c>
      <c r="D4537" s="451" t="s">
        <v>1466</v>
      </c>
      <c r="E4537" s="451" t="s">
        <v>1434</v>
      </c>
      <c r="F4537" s="451" t="s">
        <v>1810</v>
      </c>
      <c r="G4537" s="452" t="s">
        <v>1436</v>
      </c>
      <c r="H4537" s="453">
        <v>2697.4</v>
      </c>
      <c r="I4537" s="452" t="s">
        <v>2824</v>
      </c>
      <c r="J4537" s="452" t="s">
        <v>1438</v>
      </c>
      <c r="K4537" s="452" t="s">
        <v>1438</v>
      </c>
      <c r="L4537" s="452" t="s">
        <v>1439</v>
      </c>
      <c r="M4537" s="452" t="s">
        <v>1440</v>
      </c>
      <c r="N4537" s="454">
        <v>44333</v>
      </c>
      <c r="O4537" s="452" t="s">
        <v>1440</v>
      </c>
      <c r="P4537" s="454">
        <v>44468</v>
      </c>
    </row>
    <row r="4538" spans="1:16" x14ac:dyDescent="0.2">
      <c r="A4538" s="451" t="s">
        <v>2821</v>
      </c>
      <c r="B4538" s="451" t="s">
        <v>2823</v>
      </c>
      <c r="C4538" s="451" t="s">
        <v>1432</v>
      </c>
      <c r="D4538" s="451" t="s">
        <v>1540</v>
      </c>
      <c r="E4538" s="451" t="s">
        <v>1635</v>
      </c>
      <c r="F4538" s="451" t="s">
        <v>1467</v>
      </c>
      <c r="G4538" s="452" t="s">
        <v>1436</v>
      </c>
      <c r="H4538" s="453">
        <v>7483.66</v>
      </c>
      <c r="I4538" s="452" t="s">
        <v>2825</v>
      </c>
      <c r="J4538" s="455"/>
      <c r="K4538" s="452" t="s">
        <v>1533</v>
      </c>
      <c r="L4538" s="452" t="s">
        <v>1439</v>
      </c>
      <c r="M4538" s="452" t="s">
        <v>1452</v>
      </c>
      <c r="N4538" s="454">
        <v>44502</v>
      </c>
      <c r="O4538" s="452" t="s">
        <v>1453</v>
      </c>
      <c r="P4538" s="454">
        <v>44502</v>
      </c>
    </row>
    <row r="4539" spans="1:16" ht="21" x14ac:dyDescent="0.2">
      <c r="A4539" s="451" t="s">
        <v>2826</v>
      </c>
      <c r="B4539" s="451" t="s">
        <v>1463</v>
      </c>
      <c r="C4539" s="451" t="s">
        <v>1432</v>
      </c>
      <c r="D4539" s="451" t="s">
        <v>1433</v>
      </c>
      <c r="E4539" s="451" t="s">
        <v>1442</v>
      </c>
      <c r="F4539" s="451" t="s">
        <v>2262</v>
      </c>
      <c r="G4539" s="452" t="s">
        <v>1436</v>
      </c>
      <c r="H4539" s="453">
        <v>3863597</v>
      </c>
      <c r="I4539" s="452" t="s">
        <v>1650</v>
      </c>
      <c r="J4539" s="452" t="s">
        <v>1438</v>
      </c>
      <c r="K4539" s="452" t="s">
        <v>1438</v>
      </c>
      <c r="L4539" s="452" t="s">
        <v>1439</v>
      </c>
      <c r="M4539" s="452" t="s">
        <v>1440</v>
      </c>
      <c r="N4539" s="454">
        <v>44309</v>
      </c>
      <c r="O4539" s="452" t="s">
        <v>1440</v>
      </c>
      <c r="P4539" s="454">
        <v>44468</v>
      </c>
    </row>
    <row r="4540" spans="1:16" x14ac:dyDescent="0.2">
      <c r="A4540" s="451" t="s">
        <v>2826</v>
      </c>
      <c r="B4540" s="451" t="s">
        <v>1693</v>
      </c>
      <c r="C4540" s="451" t="s">
        <v>1432</v>
      </c>
      <c r="D4540" s="451" t="s">
        <v>1433</v>
      </c>
      <c r="E4540" s="451" t="s">
        <v>1442</v>
      </c>
      <c r="F4540" s="451" t="s">
        <v>2408</v>
      </c>
      <c r="G4540" s="452" t="s">
        <v>1436</v>
      </c>
      <c r="H4540" s="453">
        <v>16430</v>
      </c>
      <c r="I4540" s="452" t="s">
        <v>1648</v>
      </c>
      <c r="J4540" s="452" t="s">
        <v>1438</v>
      </c>
      <c r="K4540" s="452" t="s">
        <v>1438</v>
      </c>
      <c r="L4540" s="452" t="s">
        <v>1439</v>
      </c>
      <c r="M4540" s="452" t="s">
        <v>1440</v>
      </c>
      <c r="N4540" s="454">
        <v>44309</v>
      </c>
      <c r="O4540" s="452" t="s">
        <v>1440</v>
      </c>
      <c r="P4540" s="454">
        <v>44468</v>
      </c>
    </row>
    <row r="4541" spans="1:16" x14ac:dyDescent="0.2">
      <c r="A4541" s="451" t="s">
        <v>2826</v>
      </c>
      <c r="B4541" s="451" t="s">
        <v>1695</v>
      </c>
      <c r="C4541" s="451" t="s">
        <v>1432</v>
      </c>
      <c r="D4541" s="451" t="s">
        <v>1466</v>
      </c>
      <c r="E4541" s="451" t="s">
        <v>1434</v>
      </c>
      <c r="F4541" s="451" t="s">
        <v>1937</v>
      </c>
      <c r="G4541" s="452" t="s">
        <v>1436</v>
      </c>
      <c r="H4541" s="453">
        <v>552377.18000000005</v>
      </c>
      <c r="I4541" s="452" t="s">
        <v>1655</v>
      </c>
      <c r="J4541" s="452" t="s">
        <v>1438</v>
      </c>
      <c r="K4541" s="452" t="s">
        <v>1438</v>
      </c>
      <c r="L4541" s="452" t="s">
        <v>1439</v>
      </c>
      <c r="M4541" s="452" t="s">
        <v>1440</v>
      </c>
      <c r="N4541" s="454">
        <v>44341</v>
      </c>
      <c r="O4541" s="452" t="s">
        <v>1440</v>
      </c>
      <c r="P4541" s="454">
        <v>44468</v>
      </c>
    </row>
    <row r="4542" spans="1:16" x14ac:dyDescent="0.2">
      <c r="A4542" s="451" t="s">
        <v>2826</v>
      </c>
      <c r="B4542" s="451" t="s">
        <v>1697</v>
      </c>
      <c r="C4542" s="451" t="s">
        <v>1432</v>
      </c>
      <c r="D4542" s="451" t="s">
        <v>1433</v>
      </c>
      <c r="E4542" s="451" t="s">
        <v>1442</v>
      </c>
      <c r="F4542" s="451" t="s">
        <v>2592</v>
      </c>
      <c r="G4542" s="452" t="s">
        <v>1436</v>
      </c>
      <c r="H4542" s="453">
        <v>66899</v>
      </c>
      <c r="I4542" s="452" t="s">
        <v>1670</v>
      </c>
      <c r="J4542" s="452" t="s">
        <v>1438</v>
      </c>
      <c r="K4542" s="452" t="s">
        <v>1438</v>
      </c>
      <c r="L4542" s="452" t="s">
        <v>1439</v>
      </c>
      <c r="M4542" s="452" t="s">
        <v>1440</v>
      </c>
      <c r="N4542" s="454">
        <v>44309</v>
      </c>
      <c r="O4542" s="452" t="s">
        <v>1440</v>
      </c>
      <c r="P4542" s="454">
        <v>44468</v>
      </c>
    </row>
    <row r="4543" spans="1:16" x14ac:dyDescent="0.2">
      <c r="A4543" s="451" t="s">
        <v>2826</v>
      </c>
      <c r="B4543" s="451" t="s">
        <v>1697</v>
      </c>
      <c r="C4543" s="451" t="s">
        <v>1432</v>
      </c>
      <c r="D4543" s="451" t="s">
        <v>1466</v>
      </c>
      <c r="E4543" s="451" t="s">
        <v>1434</v>
      </c>
      <c r="F4543" s="451" t="s">
        <v>1836</v>
      </c>
      <c r="G4543" s="452" t="s">
        <v>1436</v>
      </c>
      <c r="H4543" s="453">
        <v>258</v>
      </c>
      <c r="I4543" s="452" t="s">
        <v>1488</v>
      </c>
      <c r="J4543" s="452" t="s">
        <v>1438</v>
      </c>
      <c r="K4543" s="452" t="s">
        <v>1438</v>
      </c>
      <c r="L4543" s="452" t="s">
        <v>1439</v>
      </c>
      <c r="M4543" s="452" t="s">
        <v>1440</v>
      </c>
      <c r="N4543" s="454">
        <v>44342</v>
      </c>
      <c r="O4543" s="452" t="s">
        <v>1440</v>
      </c>
      <c r="P4543" s="454">
        <v>44468</v>
      </c>
    </row>
    <row r="4544" spans="1:16" x14ac:dyDescent="0.2">
      <c r="A4544" s="451" t="s">
        <v>2826</v>
      </c>
      <c r="B4544" s="451" t="s">
        <v>1697</v>
      </c>
      <c r="C4544" s="451" t="s">
        <v>1432</v>
      </c>
      <c r="D4544" s="451" t="s">
        <v>1448</v>
      </c>
      <c r="E4544" s="451" t="s">
        <v>1544</v>
      </c>
      <c r="F4544" s="451" t="s">
        <v>1682</v>
      </c>
      <c r="G4544" s="452" t="s">
        <v>1436</v>
      </c>
      <c r="H4544" s="453">
        <v>24057</v>
      </c>
      <c r="I4544" s="452" t="s">
        <v>1564</v>
      </c>
      <c r="J4544" s="455"/>
      <c r="K4544" s="452" t="s">
        <v>1533</v>
      </c>
      <c r="L4544" s="452" t="s">
        <v>1439</v>
      </c>
      <c r="M4544" s="452" t="s">
        <v>1452</v>
      </c>
      <c r="N4544" s="454">
        <v>44539</v>
      </c>
      <c r="O4544" s="452" t="s">
        <v>1453</v>
      </c>
      <c r="P4544" s="454">
        <v>44544</v>
      </c>
    </row>
    <row r="4545" spans="1:16" ht="21" x14ac:dyDescent="0.2">
      <c r="A4545" s="451" t="s">
        <v>2826</v>
      </c>
      <c r="B4545" s="451" t="s">
        <v>1703</v>
      </c>
      <c r="C4545" s="451" t="s">
        <v>1432</v>
      </c>
      <c r="D4545" s="451" t="s">
        <v>1491</v>
      </c>
      <c r="E4545" s="451" t="s">
        <v>1442</v>
      </c>
      <c r="F4545" s="451" t="s">
        <v>2402</v>
      </c>
      <c r="G4545" s="452" t="s">
        <v>1436</v>
      </c>
      <c r="H4545" s="453">
        <v>25230</v>
      </c>
      <c r="I4545" s="452" t="s">
        <v>1613</v>
      </c>
      <c r="J4545" s="452" t="s">
        <v>1438</v>
      </c>
      <c r="K4545" s="452" t="s">
        <v>1438</v>
      </c>
      <c r="L4545" s="452" t="s">
        <v>1439</v>
      </c>
      <c r="M4545" s="452" t="s">
        <v>1440</v>
      </c>
      <c r="N4545" s="454">
        <v>44370</v>
      </c>
      <c r="O4545" s="452" t="s">
        <v>1440</v>
      </c>
      <c r="P4545" s="454">
        <v>44468</v>
      </c>
    </row>
    <row r="4546" spans="1:16" ht="21" x14ac:dyDescent="0.2">
      <c r="A4546" s="451" t="s">
        <v>2826</v>
      </c>
      <c r="B4546" s="451" t="s">
        <v>1703</v>
      </c>
      <c r="C4546" s="451" t="s">
        <v>1432</v>
      </c>
      <c r="D4546" s="451" t="s">
        <v>1491</v>
      </c>
      <c r="E4546" s="451" t="s">
        <v>1442</v>
      </c>
      <c r="F4546" s="451" t="s">
        <v>1746</v>
      </c>
      <c r="G4546" s="452" t="s">
        <v>1436</v>
      </c>
      <c r="H4546" s="453">
        <v>14800</v>
      </c>
      <c r="I4546" s="452" t="s">
        <v>1611</v>
      </c>
      <c r="J4546" s="452" t="s">
        <v>1438</v>
      </c>
      <c r="K4546" s="452" t="s">
        <v>1438</v>
      </c>
      <c r="L4546" s="452" t="s">
        <v>1439</v>
      </c>
      <c r="M4546" s="452" t="s">
        <v>1440</v>
      </c>
      <c r="N4546" s="454">
        <v>44370</v>
      </c>
      <c r="O4546" s="452" t="s">
        <v>1440</v>
      </c>
      <c r="P4546" s="454">
        <v>44468</v>
      </c>
    </row>
    <row r="4547" spans="1:16" ht="21" x14ac:dyDescent="0.2">
      <c r="A4547" s="451" t="s">
        <v>2826</v>
      </c>
      <c r="B4547" s="451" t="s">
        <v>1703</v>
      </c>
      <c r="C4547" s="451" t="s">
        <v>1432</v>
      </c>
      <c r="D4547" s="451" t="s">
        <v>1491</v>
      </c>
      <c r="E4547" s="451" t="s">
        <v>1434</v>
      </c>
      <c r="F4547" s="451" t="s">
        <v>2251</v>
      </c>
      <c r="G4547" s="452" t="s">
        <v>1436</v>
      </c>
      <c r="H4547" s="453">
        <v>10657.5</v>
      </c>
      <c r="I4547" s="452" t="s">
        <v>1609</v>
      </c>
      <c r="J4547" s="452" t="s">
        <v>1438</v>
      </c>
      <c r="K4547" s="452" t="s">
        <v>1438</v>
      </c>
      <c r="L4547" s="452" t="s">
        <v>1439</v>
      </c>
      <c r="M4547" s="452" t="s">
        <v>1440</v>
      </c>
      <c r="N4547" s="454">
        <v>44370</v>
      </c>
      <c r="O4547" s="452" t="s">
        <v>1440</v>
      </c>
      <c r="P4547" s="454">
        <v>44468</v>
      </c>
    </row>
    <row r="4548" spans="1:16" ht="21" x14ac:dyDescent="0.2">
      <c r="A4548" s="451" t="s">
        <v>2826</v>
      </c>
      <c r="B4548" s="451" t="s">
        <v>1703</v>
      </c>
      <c r="C4548" s="451" t="s">
        <v>1432</v>
      </c>
      <c r="D4548" s="451" t="s">
        <v>1507</v>
      </c>
      <c r="E4548" s="451" t="s">
        <v>1442</v>
      </c>
      <c r="F4548" s="451" t="s">
        <v>1699</v>
      </c>
      <c r="G4548" s="452" t="s">
        <v>1436</v>
      </c>
      <c r="H4548" s="453">
        <v>14160</v>
      </c>
      <c r="I4548" s="452" t="s">
        <v>2820</v>
      </c>
      <c r="J4548" s="452" t="s">
        <v>1438</v>
      </c>
      <c r="K4548" s="452" t="s">
        <v>1438</v>
      </c>
      <c r="L4548" s="452" t="s">
        <v>1439</v>
      </c>
      <c r="M4548" s="452" t="s">
        <v>1440</v>
      </c>
      <c r="N4548" s="454">
        <v>44415</v>
      </c>
      <c r="O4548" s="452" t="s">
        <v>1440</v>
      </c>
      <c r="P4548" s="454">
        <v>44468</v>
      </c>
    </row>
    <row r="4549" spans="1:16" ht="21" x14ac:dyDescent="0.2">
      <c r="A4549" s="451" t="s">
        <v>2826</v>
      </c>
      <c r="B4549" s="451" t="s">
        <v>1703</v>
      </c>
      <c r="C4549" s="451" t="s">
        <v>1432</v>
      </c>
      <c r="D4549" s="451" t="s">
        <v>1507</v>
      </c>
      <c r="E4549" s="451" t="s">
        <v>1434</v>
      </c>
      <c r="F4549" s="451" t="s">
        <v>1798</v>
      </c>
      <c r="G4549" s="452" t="s">
        <v>1436</v>
      </c>
      <c r="H4549" s="453">
        <v>-25230</v>
      </c>
      <c r="I4549" s="452" t="s">
        <v>1707</v>
      </c>
      <c r="J4549" s="452" t="s">
        <v>1438</v>
      </c>
      <c r="K4549" s="452" t="s">
        <v>1438</v>
      </c>
      <c r="L4549" s="452" t="s">
        <v>1439</v>
      </c>
      <c r="M4549" s="452" t="s">
        <v>1440</v>
      </c>
      <c r="N4549" s="454">
        <v>44384</v>
      </c>
      <c r="O4549" s="452" t="s">
        <v>1440</v>
      </c>
      <c r="P4549" s="454">
        <v>44468</v>
      </c>
    </row>
    <row r="4550" spans="1:16" ht="21" x14ac:dyDescent="0.2">
      <c r="A4550" s="451" t="s">
        <v>2826</v>
      </c>
      <c r="B4550" s="451" t="s">
        <v>1703</v>
      </c>
      <c r="C4550" s="451" t="s">
        <v>1432</v>
      </c>
      <c r="D4550" s="451" t="s">
        <v>1531</v>
      </c>
      <c r="E4550" s="451" t="s">
        <v>1449</v>
      </c>
      <c r="F4550" s="451" t="s">
        <v>1467</v>
      </c>
      <c r="G4550" s="452" t="s">
        <v>1436</v>
      </c>
      <c r="H4550" s="453">
        <v>8290</v>
      </c>
      <c r="I4550" s="452" t="s">
        <v>1622</v>
      </c>
      <c r="J4550" s="455"/>
      <c r="K4550" s="452" t="s">
        <v>1533</v>
      </c>
      <c r="L4550" s="452" t="s">
        <v>1439</v>
      </c>
      <c r="M4550" s="452" t="s">
        <v>1452</v>
      </c>
      <c r="N4550" s="454">
        <v>44496</v>
      </c>
      <c r="O4550" s="452" t="s">
        <v>1534</v>
      </c>
      <c r="P4550" s="454">
        <v>44496</v>
      </c>
    </row>
    <row r="4551" spans="1:16" ht="21" x14ac:dyDescent="0.2">
      <c r="A4551" s="451" t="s">
        <v>2826</v>
      </c>
      <c r="B4551" s="451" t="s">
        <v>1703</v>
      </c>
      <c r="C4551" s="451" t="s">
        <v>1432</v>
      </c>
      <c r="D4551" s="451" t="s">
        <v>1448</v>
      </c>
      <c r="E4551" s="451" t="s">
        <v>1635</v>
      </c>
      <c r="F4551" s="451" t="s">
        <v>1467</v>
      </c>
      <c r="G4551" s="452" t="s">
        <v>1436</v>
      </c>
      <c r="H4551" s="453">
        <v>11300</v>
      </c>
      <c r="I4551" s="452" t="s">
        <v>1637</v>
      </c>
      <c r="J4551" s="455"/>
      <c r="K4551" s="452" t="s">
        <v>1533</v>
      </c>
      <c r="L4551" s="452" t="s">
        <v>1439</v>
      </c>
      <c r="M4551" s="452" t="s">
        <v>1452</v>
      </c>
      <c r="N4551" s="454">
        <v>44539</v>
      </c>
      <c r="O4551" s="452" t="s">
        <v>1453</v>
      </c>
      <c r="P4551" s="454">
        <v>44545</v>
      </c>
    </row>
    <row r="4552" spans="1:16" x14ac:dyDescent="0.2">
      <c r="A4552" s="451" t="s">
        <v>2826</v>
      </c>
      <c r="B4552" s="451" t="s">
        <v>1708</v>
      </c>
      <c r="C4552" s="451" t="s">
        <v>1432</v>
      </c>
      <c r="D4552" s="451" t="s">
        <v>1466</v>
      </c>
      <c r="E4552" s="451" t="s">
        <v>1434</v>
      </c>
      <c r="F4552" s="451" t="s">
        <v>1942</v>
      </c>
      <c r="G4552" s="452" t="s">
        <v>1436</v>
      </c>
      <c r="H4552" s="453">
        <v>14160</v>
      </c>
      <c r="I4552" s="452" t="s">
        <v>1603</v>
      </c>
      <c r="J4552" s="452" t="s">
        <v>1438</v>
      </c>
      <c r="K4552" s="452" t="s">
        <v>1438</v>
      </c>
      <c r="L4552" s="452" t="s">
        <v>1439</v>
      </c>
      <c r="M4552" s="452" t="s">
        <v>1440</v>
      </c>
      <c r="N4552" s="454">
        <v>44535</v>
      </c>
      <c r="O4552" s="452" t="s">
        <v>1440</v>
      </c>
      <c r="P4552" s="454">
        <v>44468</v>
      </c>
    </row>
    <row r="4553" spans="1:16" x14ac:dyDescent="0.2">
      <c r="A4553" s="451" t="s">
        <v>2826</v>
      </c>
      <c r="B4553" s="451" t="s">
        <v>1708</v>
      </c>
      <c r="C4553" s="451" t="s">
        <v>1432</v>
      </c>
      <c r="D4553" s="451" t="s">
        <v>1507</v>
      </c>
      <c r="E4553" s="451" t="s">
        <v>1442</v>
      </c>
      <c r="F4553" s="451" t="s">
        <v>2641</v>
      </c>
      <c r="G4553" s="452" t="s">
        <v>1436</v>
      </c>
      <c r="H4553" s="453">
        <v>25230</v>
      </c>
      <c r="I4553" s="452" t="s">
        <v>1707</v>
      </c>
      <c r="J4553" s="452" t="s">
        <v>1438</v>
      </c>
      <c r="K4553" s="452" t="s">
        <v>1438</v>
      </c>
      <c r="L4553" s="452" t="s">
        <v>1439</v>
      </c>
      <c r="M4553" s="452" t="s">
        <v>1440</v>
      </c>
      <c r="N4553" s="454">
        <v>44384</v>
      </c>
      <c r="O4553" s="452" t="s">
        <v>1440</v>
      </c>
      <c r="P4553" s="454">
        <v>44468</v>
      </c>
    </row>
    <row r="4554" spans="1:16" ht="21" x14ac:dyDescent="0.2">
      <c r="A4554" s="451" t="s">
        <v>2826</v>
      </c>
      <c r="B4554" s="451" t="s">
        <v>1708</v>
      </c>
      <c r="C4554" s="451" t="s">
        <v>1432</v>
      </c>
      <c r="D4554" s="451" t="s">
        <v>1507</v>
      </c>
      <c r="E4554" s="451" t="s">
        <v>1442</v>
      </c>
      <c r="F4554" s="451" t="s">
        <v>2718</v>
      </c>
      <c r="G4554" s="452" t="s">
        <v>1436</v>
      </c>
      <c r="H4554" s="453">
        <v>-14160</v>
      </c>
      <c r="I4554" s="452" t="s">
        <v>2820</v>
      </c>
      <c r="J4554" s="452" t="s">
        <v>1438</v>
      </c>
      <c r="K4554" s="452" t="s">
        <v>1438</v>
      </c>
      <c r="L4554" s="452" t="s">
        <v>1439</v>
      </c>
      <c r="M4554" s="452" t="s">
        <v>1440</v>
      </c>
      <c r="N4554" s="454">
        <v>44415</v>
      </c>
      <c r="O4554" s="452" t="s">
        <v>1440</v>
      </c>
      <c r="P4554" s="454">
        <v>44468</v>
      </c>
    </row>
    <row r="4555" spans="1:16" ht="21" x14ac:dyDescent="0.2">
      <c r="A4555" s="451" t="s">
        <v>2826</v>
      </c>
      <c r="B4555" s="451" t="s">
        <v>1708</v>
      </c>
      <c r="C4555" s="451" t="s">
        <v>1432</v>
      </c>
      <c r="D4555" s="451" t="s">
        <v>1531</v>
      </c>
      <c r="E4555" s="451" t="s">
        <v>1568</v>
      </c>
      <c r="F4555" s="451" t="s">
        <v>2708</v>
      </c>
      <c r="G4555" s="452" t="s">
        <v>1436</v>
      </c>
      <c r="H4555" s="453">
        <v>9751.25</v>
      </c>
      <c r="I4555" s="452" t="s">
        <v>1627</v>
      </c>
      <c r="J4555" s="455"/>
      <c r="K4555" s="452" t="s">
        <v>1533</v>
      </c>
      <c r="L4555" s="452" t="s">
        <v>1439</v>
      </c>
      <c r="M4555" s="452" t="s">
        <v>1452</v>
      </c>
      <c r="N4555" s="454">
        <v>44496</v>
      </c>
      <c r="O4555" s="452" t="s">
        <v>1534</v>
      </c>
      <c r="P4555" s="454">
        <v>44497</v>
      </c>
    </row>
    <row r="4556" spans="1:16" ht="21" x14ac:dyDescent="0.2">
      <c r="A4556" s="451" t="s">
        <v>2826</v>
      </c>
      <c r="B4556" s="451" t="s">
        <v>1708</v>
      </c>
      <c r="C4556" s="451" t="s">
        <v>1432</v>
      </c>
      <c r="D4556" s="451" t="s">
        <v>1531</v>
      </c>
      <c r="E4556" s="451" t="s">
        <v>1628</v>
      </c>
      <c r="F4556" s="451" t="s">
        <v>2708</v>
      </c>
      <c r="G4556" s="452" t="s">
        <v>1436</v>
      </c>
      <c r="H4556" s="453">
        <v>9509.06</v>
      </c>
      <c r="I4556" s="452" t="s">
        <v>1629</v>
      </c>
      <c r="J4556" s="455"/>
      <c r="K4556" s="452" t="s">
        <v>1533</v>
      </c>
      <c r="L4556" s="452" t="s">
        <v>1439</v>
      </c>
      <c r="M4556" s="452" t="s">
        <v>1452</v>
      </c>
      <c r="N4556" s="454">
        <v>44496</v>
      </c>
      <c r="O4556" s="452" t="s">
        <v>1534</v>
      </c>
      <c r="P4556" s="454">
        <v>44497</v>
      </c>
    </row>
    <row r="4557" spans="1:16" x14ac:dyDescent="0.2">
      <c r="A4557" s="451" t="s">
        <v>2826</v>
      </c>
      <c r="B4557" s="451" t="s">
        <v>1708</v>
      </c>
      <c r="C4557" s="451" t="s">
        <v>1432</v>
      </c>
      <c r="D4557" s="451" t="s">
        <v>1448</v>
      </c>
      <c r="E4557" s="451" t="s">
        <v>1547</v>
      </c>
      <c r="F4557" s="451" t="s">
        <v>1467</v>
      </c>
      <c r="G4557" s="452" t="s">
        <v>1436</v>
      </c>
      <c r="H4557" s="453">
        <v>38570</v>
      </c>
      <c r="I4557" s="452" t="s">
        <v>1634</v>
      </c>
      <c r="J4557" s="455"/>
      <c r="K4557" s="452" t="s">
        <v>1533</v>
      </c>
      <c r="L4557" s="452" t="s">
        <v>1439</v>
      </c>
      <c r="M4557" s="452" t="s">
        <v>1452</v>
      </c>
      <c r="N4557" s="454">
        <v>44539</v>
      </c>
      <c r="O4557" s="452" t="s">
        <v>1453</v>
      </c>
      <c r="P4557" s="454">
        <v>44545</v>
      </c>
    </row>
    <row r="4558" spans="1:16" x14ac:dyDescent="0.2">
      <c r="A4558" s="451" t="s">
        <v>2826</v>
      </c>
      <c r="B4558" s="451" t="s">
        <v>1575</v>
      </c>
      <c r="C4558" s="451" t="s">
        <v>1432</v>
      </c>
      <c r="D4558" s="451" t="s">
        <v>1433</v>
      </c>
      <c r="E4558" s="451" t="s">
        <v>1434</v>
      </c>
      <c r="F4558" s="451" t="s">
        <v>1916</v>
      </c>
      <c r="G4558" s="452" t="s">
        <v>1436</v>
      </c>
      <c r="H4558" s="453">
        <v>400</v>
      </c>
      <c r="I4558" s="452" t="s">
        <v>1840</v>
      </c>
      <c r="J4558" s="452" t="s">
        <v>1438</v>
      </c>
      <c r="K4558" s="452" t="s">
        <v>1438</v>
      </c>
      <c r="L4558" s="452" t="s">
        <v>1439</v>
      </c>
      <c r="M4558" s="452" t="s">
        <v>1440</v>
      </c>
      <c r="N4558" s="454">
        <v>44302</v>
      </c>
      <c r="O4558" s="452" t="s">
        <v>1440</v>
      </c>
      <c r="P4558" s="454">
        <v>44468</v>
      </c>
    </row>
    <row r="4559" spans="1:16" x14ac:dyDescent="0.2">
      <c r="A4559" s="451" t="s">
        <v>2826</v>
      </c>
      <c r="B4559" s="451" t="s">
        <v>1575</v>
      </c>
      <c r="C4559" s="451" t="s">
        <v>1432</v>
      </c>
      <c r="D4559" s="451" t="s">
        <v>1507</v>
      </c>
      <c r="E4559" s="451" t="s">
        <v>1442</v>
      </c>
      <c r="F4559" s="451" t="s">
        <v>2248</v>
      </c>
      <c r="G4559" s="452" t="s">
        <v>1436</v>
      </c>
      <c r="H4559" s="453">
        <v>1585</v>
      </c>
      <c r="I4559" s="452" t="s">
        <v>1763</v>
      </c>
      <c r="J4559" s="452" t="s">
        <v>1438</v>
      </c>
      <c r="K4559" s="452" t="s">
        <v>1438</v>
      </c>
      <c r="L4559" s="452" t="s">
        <v>1439</v>
      </c>
      <c r="M4559" s="452" t="s">
        <v>1440</v>
      </c>
      <c r="N4559" s="454">
        <v>44377</v>
      </c>
      <c r="O4559" s="452" t="s">
        <v>1440</v>
      </c>
      <c r="P4559" s="454">
        <v>44468</v>
      </c>
    </row>
    <row r="4560" spans="1:16" x14ac:dyDescent="0.2">
      <c r="A4560" s="451" t="s">
        <v>2826</v>
      </c>
      <c r="B4560" s="451" t="s">
        <v>1575</v>
      </c>
      <c r="C4560" s="451" t="s">
        <v>1432</v>
      </c>
      <c r="D4560" s="451" t="s">
        <v>1507</v>
      </c>
      <c r="E4560" s="451" t="s">
        <v>1442</v>
      </c>
      <c r="F4560" s="451" t="s">
        <v>2827</v>
      </c>
      <c r="G4560" s="452" t="s">
        <v>1436</v>
      </c>
      <c r="H4560" s="453">
        <v>106085</v>
      </c>
      <c r="I4560" s="452" t="s">
        <v>1712</v>
      </c>
      <c r="J4560" s="452" t="s">
        <v>1438</v>
      </c>
      <c r="K4560" s="452" t="s">
        <v>1438</v>
      </c>
      <c r="L4560" s="452" t="s">
        <v>1439</v>
      </c>
      <c r="M4560" s="452" t="s">
        <v>1440</v>
      </c>
      <c r="N4560" s="454">
        <v>44399</v>
      </c>
      <c r="O4560" s="452" t="s">
        <v>1440</v>
      </c>
      <c r="P4560" s="454">
        <v>44468</v>
      </c>
    </row>
    <row r="4561" spans="1:16" x14ac:dyDescent="0.2">
      <c r="A4561" s="451" t="s">
        <v>2826</v>
      </c>
      <c r="B4561" s="451" t="s">
        <v>1575</v>
      </c>
      <c r="C4561" s="451" t="s">
        <v>1432</v>
      </c>
      <c r="D4561" s="451" t="s">
        <v>1515</v>
      </c>
      <c r="E4561" s="451" t="s">
        <v>1442</v>
      </c>
      <c r="F4561" s="451" t="s">
        <v>1828</v>
      </c>
      <c r="G4561" s="452" t="s">
        <v>1436</v>
      </c>
      <c r="H4561" s="453">
        <v>2050</v>
      </c>
      <c r="I4561" s="452" t="s">
        <v>2637</v>
      </c>
      <c r="J4561" s="452" t="s">
        <v>1438</v>
      </c>
      <c r="K4561" s="452" t="s">
        <v>1438</v>
      </c>
      <c r="L4561" s="452" t="s">
        <v>1439</v>
      </c>
      <c r="M4561" s="452" t="s">
        <v>1440</v>
      </c>
      <c r="N4561" s="454">
        <v>44294</v>
      </c>
      <c r="O4561" s="452" t="s">
        <v>1440</v>
      </c>
      <c r="P4561" s="454">
        <v>44468</v>
      </c>
    </row>
    <row r="4562" spans="1:16" ht="21" x14ac:dyDescent="0.2">
      <c r="A4562" s="451" t="s">
        <v>2826</v>
      </c>
      <c r="B4562" s="451" t="s">
        <v>1575</v>
      </c>
      <c r="C4562" s="451" t="s">
        <v>1432</v>
      </c>
      <c r="D4562" s="451" t="s">
        <v>1540</v>
      </c>
      <c r="E4562" s="451" t="s">
        <v>1765</v>
      </c>
      <c r="F4562" s="451" t="s">
        <v>1450</v>
      </c>
      <c r="G4562" s="452" t="s">
        <v>1436</v>
      </c>
      <c r="H4562" s="453">
        <v>1600</v>
      </c>
      <c r="I4562" s="452" t="s">
        <v>1766</v>
      </c>
      <c r="J4562" s="455"/>
      <c r="K4562" s="452" t="s">
        <v>1533</v>
      </c>
      <c r="L4562" s="452" t="s">
        <v>1439</v>
      </c>
      <c r="M4562" s="452" t="s">
        <v>1452</v>
      </c>
      <c r="N4562" s="454">
        <v>44525</v>
      </c>
      <c r="O4562" s="452" t="s">
        <v>1453</v>
      </c>
      <c r="P4562" s="454">
        <v>44525</v>
      </c>
    </row>
    <row r="4563" spans="1:16" ht="21" x14ac:dyDescent="0.2">
      <c r="A4563" s="451" t="s">
        <v>2826</v>
      </c>
      <c r="B4563" s="451" t="s">
        <v>1575</v>
      </c>
      <c r="C4563" s="451" t="s">
        <v>1432</v>
      </c>
      <c r="D4563" s="451" t="s">
        <v>1448</v>
      </c>
      <c r="E4563" s="451" t="s">
        <v>1460</v>
      </c>
      <c r="F4563" s="451" t="s">
        <v>2708</v>
      </c>
      <c r="G4563" s="452" t="s">
        <v>1436</v>
      </c>
      <c r="H4563" s="453">
        <v>85632</v>
      </c>
      <c r="I4563" s="452" t="s">
        <v>1462</v>
      </c>
      <c r="J4563" s="455"/>
      <c r="K4563" s="452" t="s">
        <v>1533</v>
      </c>
      <c r="L4563" s="452" t="s">
        <v>1439</v>
      </c>
      <c r="M4563" s="452" t="s">
        <v>1452</v>
      </c>
      <c r="N4563" s="454">
        <v>44550</v>
      </c>
      <c r="O4563" s="452" t="s">
        <v>1453</v>
      </c>
      <c r="P4563" s="454">
        <v>44553</v>
      </c>
    </row>
    <row r="4564" spans="1:16" ht="21" x14ac:dyDescent="0.2">
      <c r="A4564" s="451" t="s">
        <v>2826</v>
      </c>
      <c r="B4564" s="451" t="s">
        <v>1575</v>
      </c>
      <c r="C4564" s="451" t="s">
        <v>1432</v>
      </c>
      <c r="D4564" s="451" t="s">
        <v>1448</v>
      </c>
      <c r="E4564" s="451" t="s">
        <v>1538</v>
      </c>
      <c r="F4564" s="451" t="s">
        <v>1457</v>
      </c>
      <c r="G4564" s="452" t="s">
        <v>1436</v>
      </c>
      <c r="H4564" s="453">
        <v>798</v>
      </c>
      <c r="I4564" s="452" t="s">
        <v>1824</v>
      </c>
      <c r="J4564" s="455"/>
      <c r="K4564" s="452" t="s">
        <v>1533</v>
      </c>
      <c r="L4564" s="452" t="s">
        <v>1439</v>
      </c>
      <c r="M4564" s="452" t="s">
        <v>1452</v>
      </c>
      <c r="N4564" s="454">
        <v>44554</v>
      </c>
      <c r="O4564" s="452" t="s">
        <v>1534</v>
      </c>
      <c r="P4564" s="454">
        <v>44560</v>
      </c>
    </row>
    <row r="4565" spans="1:16" x14ac:dyDescent="0.2">
      <c r="A4565" s="451" t="s">
        <v>2826</v>
      </c>
      <c r="B4565" s="451" t="s">
        <v>1717</v>
      </c>
      <c r="C4565" s="451" t="s">
        <v>1432</v>
      </c>
      <c r="D4565" s="451" t="s">
        <v>1433</v>
      </c>
      <c r="E4565" s="451" t="s">
        <v>1442</v>
      </c>
      <c r="F4565" s="451" t="s">
        <v>2029</v>
      </c>
      <c r="G4565" s="452" t="s">
        <v>1436</v>
      </c>
      <c r="H4565" s="453">
        <v>708985</v>
      </c>
      <c r="I4565" s="452" t="s">
        <v>1654</v>
      </c>
      <c r="J4565" s="452" t="s">
        <v>1438</v>
      </c>
      <c r="K4565" s="452" t="s">
        <v>1438</v>
      </c>
      <c r="L4565" s="452" t="s">
        <v>1439</v>
      </c>
      <c r="M4565" s="452" t="s">
        <v>1440</v>
      </c>
      <c r="N4565" s="454">
        <v>44312</v>
      </c>
      <c r="O4565" s="452" t="s">
        <v>1440</v>
      </c>
      <c r="P4565" s="454">
        <v>44468</v>
      </c>
    </row>
    <row r="4566" spans="1:16" ht="21" x14ac:dyDescent="0.2">
      <c r="A4566" s="451" t="s">
        <v>2828</v>
      </c>
      <c r="B4566" s="451" t="s">
        <v>1463</v>
      </c>
      <c r="C4566" s="451" t="s">
        <v>1432</v>
      </c>
      <c r="D4566" s="451" t="s">
        <v>1433</v>
      </c>
      <c r="E4566" s="451" t="s">
        <v>1434</v>
      </c>
      <c r="F4566" s="451" t="s">
        <v>1984</v>
      </c>
      <c r="G4566" s="452" t="s">
        <v>1436</v>
      </c>
      <c r="H4566" s="453">
        <v>4689495.2699999996</v>
      </c>
      <c r="I4566" s="452" t="s">
        <v>1650</v>
      </c>
      <c r="J4566" s="452" t="s">
        <v>1438</v>
      </c>
      <c r="K4566" s="452" t="s">
        <v>1438</v>
      </c>
      <c r="L4566" s="452" t="s">
        <v>1439</v>
      </c>
      <c r="M4566" s="452" t="s">
        <v>1440</v>
      </c>
      <c r="N4566" s="454">
        <v>44309</v>
      </c>
      <c r="O4566" s="452" t="s">
        <v>1440</v>
      </c>
      <c r="P4566" s="454">
        <v>44468</v>
      </c>
    </row>
    <row r="4567" spans="1:16" ht="21" x14ac:dyDescent="0.2">
      <c r="A4567" s="451" t="s">
        <v>2828</v>
      </c>
      <c r="B4567" s="451" t="s">
        <v>1463</v>
      </c>
      <c r="C4567" s="451" t="s">
        <v>1432</v>
      </c>
      <c r="D4567" s="451" t="s">
        <v>1466</v>
      </c>
      <c r="E4567" s="451" t="s">
        <v>1434</v>
      </c>
      <c r="F4567" s="451" t="s">
        <v>2539</v>
      </c>
      <c r="G4567" s="452" t="s">
        <v>1436</v>
      </c>
      <c r="H4567" s="453">
        <v>5440</v>
      </c>
      <c r="I4567" s="452" t="s">
        <v>1643</v>
      </c>
      <c r="J4567" s="452" t="s">
        <v>1438</v>
      </c>
      <c r="K4567" s="452" t="s">
        <v>1438</v>
      </c>
      <c r="L4567" s="452" t="s">
        <v>1439</v>
      </c>
      <c r="M4567" s="452" t="s">
        <v>1440</v>
      </c>
      <c r="N4567" s="454">
        <v>44535</v>
      </c>
      <c r="O4567" s="452" t="s">
        <v>1440</v>
      </c>
      <c r="P4567" s="454">
        <v>44468</v>
      </c>
    </row>
    <row r="4568" spans="1:16" ht="21" x14ac:dyDescent="0.2">
      <c r="A4568" s="451" t="s">
        <v>2828</v>
      </c>
      <c r="B4568" s="451" t="s">
        <v>1463</v>
      </c>
      <c r="C4568" s="451" t="s">
        <v>1432</v>
      </c>
      <c r="D4568" s="451" t="s">
        <v>1466</v>
      </c>
      <c r="E4568" s="451" t="s">
        <v>1434</v>
      </c>
      <c r="F4568" s="451" t="s">
        <v>2456</v>
      </c>
      <c r="G4568" s="452" t="s">
        <v>1436</v>
      </c>
      <c r="H4568" s="453">
        <v>15370</v>
      </c>
      <c r="I4568" s="452" t="s">
        <v>1591</v>
      </c>
      <c r="J4568" s="452" t="s">
        <v>1438</v>
      </c>
      <c r="K4568" s="452" t="s">
        <v>1438</v>
      </c>
      <c r="L4568" s="452" t="s">
        <v>1439</v>
      </c>
      <c r="M4568" s="452" t="s">
        <v>1440</v>
      </c>
      <c r="N4568" s="454">
        <v>44535</v>
      </c>
      <c r="O4568" s="452" t="s">
        <v>1440</v>
      </c>
      <c r="P4568" s="454">
        <v>44468</v>
      </c>
    </row>
    <row r="4569" spans="1:16" ht="21" x14ac:dyDescent="0.2">
      <c r="A4569" s="451" t="s">
        <v>2828</v>
      </c>
      <c r="B4569" s="451" t="s">
        <v>1463</v>
      </c>
      <c r="C4569" s="451" t="s">
        <v>1432</v>
      </c>
      <c r="D4569" s="451" t="s">
        <v>1540</v>
      </c>
      <c r="E4569" s="451" t="s">
        <v>1592</v>
      </c>
      <c r="F4569" s="451" t="s">
        <v>2472</v>
      </c>
      <c r="G4569" s="452" t="s">
        <v>1436</v>
      </c>
      <c r="H4569" s="453">
        <v>32305</v>
      </c>
      <c r="I4569" s="452" t="s">
        <v>1594</v>
      </c>
      <c r="J4569" s="455"/>
      <c r="K4569" s="452" t="s">
        <v>1533</v>
      </c>
      <c r="L4569" s="452" t="s">
        <v>1439</v>
      </c>
      <c r="M4569" s="452" t="s">
        <v>1452</v>
      </c>
      <c r="N4569" s="454">
        <v>44525</v>
      </c>
      <c r="O4569" s="452" t="s">
        <v>1534</v>
      </c>
      <c r="P4569" s="454">
        <v>44525</v>
      </c>
    </row>
    <row r="4570" spans="1:16" ht="21" x14ac:dyDescent="0.2">
      <c r="A4570" s="451" t="s">
        <v>2828</v>
      </c>
      <c r="B4570" s="451" t="s">
        <v>1463</v>
      </c>
      <c r="C4570" s="451" t="s">
        <v>1432</v>
      </c>
      <c r="D4570" s="451" t="s">
        <v>1540</v>
      </c>
      <c r="E4570" s="451" t="s">
        <v>1644</v>
      </c>
      <c r="F4570" s="451" t="s">
        <v>2472</v>
      </c>
      <c r="G4570" s="452" t="s">
        <v>1436</v>
      </c>
      <c r="H4570" s="453">
        <v>11431</v>
      </c>
      <c r="I4570" s="452" t="s">
        <v>1645</v>
      </c>
      <c r="J4570" s="455"/>
      <c r="K4570" s="452" t="s">
        <v>1533</v>
      </c>
      <c r="L4570" s="452" t="s">
        <v>1439</v>
      </c>
      <c r="M4570" s="452" t="s">
        <v>1452</v>
      </c>
      <c r="N4570" s="454">
        <v>44525</v>
      </c>
      <c r="O4570" s="452" t="s">
        <v>1534</v>
      </c>
      <c r="P4570" s="454">
        <v>44525</v>
      </c>
    </row>
    <row r="4571" spans="1:16" ht="21" x14ac:dyDescent="0.2">
      <c r="A4571" s="451" t="s">
        <v>2828</v>
      </c>
      <c r="B4571" s="451" t="s">
        <v>1693</v>
      </c>
      <c r="C4571" s="451" t="s">
        <v>1432</v>
      </c>
      <c r="D4571" s="451" t="s">
        <v>1433</v>
      </c>
      <c r="E4571" s="451" t="s">
        <v>1442</v>
      </c>
      <c r="F4571" s="451" t="s">
        <v>1920</v>
      </c>
      <c r="G4571" s="452" t="s">
        <v>1436</v>
      </c>
      <c r="H4571" s="453">
        <v>34060</v>
      </c>
      <c r="I4571" s="452" t="s">
        <v>1648</v>
      </c>
      <c r="J4571" s="452" t="s">
        <v>1438</v>
      </c>
      <c r="K4571" s="452" t="s">
        <v>1438</v>
      </c>
      <c r="L4571" s="452" t="s">
        <v>1439</v>
      </c>
      <c r="M4571" s="452" t="s">
        <v>1440</v>
      </c>
      <c r="N4571" s="454">
        <v>44309</v>
      </c>
      <c r="O4571" s="452" t="s">
        <v>1440</v>
      </c>
      <c r="P4571" s="454">
        <v>44468</v>
      </c>
    </row>
    <row r="4572" spans="1:16" ht="21" x14ac:dyDescent="0.2">
      <c r="A4572" s="451" t="s">
        <v>2828</v>
      </c>
      <c r="B4572" s="451" t="s">
        <v>1695</v>
      </c>
      <c r="C4572" s="451" t="s">
        <v>1432</v>
      </c>
      <c r="D4572" s="451" t="s">
        <v>1466</v>
      </c>
      <c r="E4572" s="451" t="s">
        <v>1434</v>
      </c>
      <c r="F4572" s="451" t="s">
        <v>2149</v>
      </c>
      <c r="G4572" s="452" t="s">
        <v>1436</v>
      </c>
      <c r="H4572" s="453">
        <v>423123.46</v>
      </c>
      <c r="I4572" s="452" t="s">
        <v>1655</v>
      </c>
      <c r="J4572" s="452" t="s">
        <v>1438</v>
      </c>
      <c r="K4572" s="452" t="s">
        <v>1438</v>
      </c>
      <c r="L4572" s="452" t="s">
        <v>1439</v>
      </c>
      <c r="M4572" s="452" t="s">
        <v>1440</v>
      </c>
      <c r="N4572" s="454">
        <v>44341</v>
      </c>
      <c r="O4572" s="452" t="s">
        <v>1440</v>
      </c>
      <c r="P4572" s="454">
        <v>44468</v>
      </c>
    </row>
    <row r="4573" spans="1:16" ht="21" x14ac:dyDescent="0.2">
      <c r="A4573" s="451" t="s">
        <v>2828</v>
      </c>
      <c r="B4573" s="451" t="s">
        <v>1697</v>
      </c>
      <c r="C4573" s="451" t="s">
        <v>1432</v>
      </c>
      <c r="D4573" s="451" t="s">
        <v>1433</v>
      </c>
      <c r="E4573" s="451" t="s">
        <v>1442</v>
      </c>
      <c r="F4573" s="451" t="s">
        <v>1787</v>
      </c>
      <c r="G4573" s="452" t="s">
        <v>1436</v>
      </c>
      <c r="H4573" s="453">
        <v>44520</v>
      </c>
      <c r="I4573" s="452" t="s">
        <v>1670</v>
      </c>
      <c r="J4573" s="452" t="s">
        <v>1438</v>
      </c>
      <c r="K4573" s="452" t="s">
        <v>1438</v>
      </c>
      <c r="L4573" s="452" t="s">
        <v>1439</v>
      </c>
      <c r="M4573" s="452" t="s">
        <v>1440</v>
      </c>
      <c r="N4573" s="454">
        <v>44309</v>
      </c>
      <c r="O4573" s="452" t="s">
        <v>1440</v>
      </c>
      <c r="P4573" s="454">
        <v>44468</v>
      </c>
    </row>
    <row r="4574" spans="1:16" ht="21" x14ac:dyDescent="0.2">
      <c r="A4574" s="451" t="s">
        <v>2828</v>
      </c>
      <c r="B4574" s="451" t="s">
        <v>1697</v>
      </c>
      <c r="C4574" s="451" t="s">
        <v>1432</v>
      </c>
      <c r="D4574" s="451" t="s">
        <v>1466</v>
      </c>
      <c r="E4574" s="451" t="s">
        <v>1434</v>
      </c>
      <c r="F4574" s="451" t="s">
        <v>1916</v>
      </c>
      <c r="G4574" s="452" t="s">
        <v>1436</v>
      </c>
      <c r="H4574" s="453">
        <v>1228</v>
      </c>
      <c r="I4574" s="452" t="s">
        <v>1488</v>
      </c>
      <c r="J4574" s="452" t="s">
        <v>1438</v>
      </c>
      <c r="K4574" s="452" t="s">
        <v>1438</v>
      </c>
      <c r="L4574" s="452" t="s">
        <v>1439</v>
      </c>
      <c r="M4574" s="452" t="s">
        <v>1440</v>
      </c>
      <c r="N4574" s="454">
        <v>44342</v>
      </c>
      <c r="O4574" s="452" t="s">
        <v>1440</v>
      </c>
      <c r="P4574" s="454">
        <v>44468</v>
      </c>
    </row>
    <row r="4575" spans="1:16" ht="21" x14ac:dyDescent="0.2">
      <c r="A4575" s="451" t="s">
        <v>2828</v>
      </c>
      <c r="B4575" s="451" t="s">
        <v>1697</v>
      </c>
      <c r="C4575" s="451" t="s">
        <v>1432</v>
      </c>
      <c r="D4575" s="451" t="s">
        <v>1448</v>
      </c>
      <c r="E4575" s="451" t="s">
        <v>1544</v>
      </c>
      <c r="F4575" s="451" t="s">
        <v>2319</v>
      </c>
      <c r="G4575" s="452" t="s">
        <v>1436</v>
      </c>
      <c r="H4575" s="453">
        <v>2544</v>
      </c>
      <c r="I4575" s="452" t="s">
        <v>1564</v>
      </c>
      <c r="J4575" s="455"/>
      <c r="K4575" s="452" t="s">
        <v>1533</v>
      </c>
      <c r="L4575" s="452" t="s">
        <v>1439</v>
      </c>
      <c r="M4575" s="452" t="s">
        <v>1452</v>
      </c>
      <c r="N4575" s="454">
        <v>44539</v>
      </c>
      <c r="O4575" s="452" t="s">
        <v>1453</v>
      </c>
      <c r="P4575" s="454">
        <v>44544</v>
      </c>
    </row>
    <row r="4576" spans="1:16" ht="21" x14ac:dyDescent="0.2">
      <c r="A4576" s="451" t="s">
        <v>2828</v>
      </c>
      <c r="B4576" s="451" t="s">
        <v>1703</v>
      </c>
      <c r="C4576" s="451" t="s">
        <v>1432</v>
      </c>
      <c r="D4576" s="451" t="s">
        <v>1491</v>
      </c>
      <c r="E4576" s="451" t="s">
        <v>1442</v>
      </c>
      <c r="F4576" s="451" t="s">
        <v>2615</v>
      </c>
      <c r="G4576" s="452" t="s">
        <v>1436</v>
      </c>
      <c r="H4576" s="453">
        <v>12690</v>
      </c>
      <c r="I4576" s="452" t="s">
        <v>1609</v>
      </c>
      <c r="J4576" s="452" t="s">
        <v>1438</v>
      </c>
      <c r="K4576" s="452" t="s">
        <v>1438</v>
      </c>
      <c r="L4576" s="452" t="s">
        <v>1439</v>
      </c>
      <c r="M4576" s="452" t="s">
        <v>1440</v>
      </c>
      <c r="N4576" s="454">
        <v>44370</v>
      </c>
      <c r="O4576" s="452" t="s">
        <v>1440</v>
      </c>
      <c r="P4576" s="454">
        <v>44468</v>
      </c>
    </row>
    <row r="4577" spans="1:16" ht="21" x14ac:dyDescent="0.2">
      <c r="A4577" s="451" t="s">
        <v>2828</v>
      </c>
      <c r="B4577" s="451" t="s">
        <v>1703</v>
      </c>
      <c r="C4577" s="451" t="s">
        <v>1432</v>
      </c>
      <c r="D4577" s="451" t="s">
        <v>1491</v>
      </c>
      <c r="E4577" s="451" t="s">
        <v>1442</v>
      </c>
      <c r="F4577" s="451" t="s">
        <v>2248</v>
      </c>
      <c r="G4577" s="452" t="s">
        <v>1436</v>
      </c>
      <c r="H4577" s="453">
        <v>31660</v>
      </c>
      <c r="I4577" s="452" t="s">
        <v>1613</v>
      </c>
      <c r="J4577" s="452" t="s">
        <v>1438</v>
      </c>
      <c r="K4577" s="452" t="s">
        <v>1438</v>
      </c>
      <c r="L4577" s="452" t="s">
        <v>1439</v>
      </c>
      <c r="M4577" s="452" t="s">
        <v>1440</v>
      </c>
      <c r="N4577" s="454">
        <v>44370</v>
      </c>
      <c r="O4577" s="452" t="s">
        <v>1440</v>
      </c>
      <c r="P4577" s="454">
        <v>44468</v>
      </c>
    </row>
    <row r="4578" spans="1:16" ht="21" x14ac:dyDescent="0.2">
      <c r="A4578" s="451" t="s">
        <v>2828</v>
      </c>
      <c r="B4578" s="451" t="s">
        <v>1703</v>
      </c>
      <c r="C4578" s="451" t="s">
        <v>1432</v>
      </c>
      <c r="D4578" s="451" t="s">
        <v>1491</v>
      </c>
      <c r="E4578" s="451" t="s">
        <v>1434</v>
      </c>
      <c r="F4578" s="451" t="s">
        <v>1955</v>
      </c>
      <c r="G4578" s="452" t="s">
        <v>1436</v>
      </c>
      <c r="H4578" s="453">
        <v>17820</v>
      </c>
      <c r="I4578" s="452" t="s">
        <v>1611</v>
      </c>
      <c r="J4578" s="452" t="s">
        <v>1438</v>
      </c>
      <c r="K4578" s="452" t="s">
        <v>1438</v>
      </c>
      <c r="L4578" s="452" t="s">
        <v>1439</v>
      </c>
      <c r="M4578" s="452" t="s">
        <v>1440</v>
      </c>
      <c r="N4578" s="454">
        <v>44370</v>
      </c>
      <c r="O4578" s="452" t="s">
        <v>1440</v>
      </c>
      <c r="P4578" s="454">
        <v>44468</v>
      </c>
    </row>
    <row r="4579" spans="1:16" ht="21" x14ac:dyDescent="0.2">
      <c r="A4579" s="451" t="s">
        <v>2828</v>
      </c>
      <c r="B4579" s="451" t="s">
        <v>1703</v>
      </c>
      <c r="C4579" s="451" t="s">
        <v>1432</v>
      </c>
      <c r="D4579" s="451" t="s">
        <v>1507</v>
      </c>
      <c r="E4579" s="451" t="s">
        <v>1442</v>
      </c>
      <c r="F4579" s="451" t="s">
        <v>2660</v>
      </c>
      <c r="G4579" s="452" t="s">
        <v>1436</v>
      </c>
      <c r="H4579" s="453">
        <v>14160</v>
      </c>
      <c r="I4579" s="452" t="s">
        <v>2820</v>
      </c>
      <c r="J4579" s="452" t="s">
        <v>1438</v>
      </c>
      <c r="K4579" s="452" t="s">
        <v>1438</v>
      </c>
      <c r="L4579" s="452" t="s">
        <v>1439</v>
      </c>
      <c r="M4579" s="452" t="s">
        <v>1440</v>
      </c>
      <c r="N4579" s="454">
        <v>44415</v>
      </c>
      <c r="O4579" s="452" t="s">
        <v>1440</v>
      </c>
      <c r="P4579" s="454">
        <v>44468</v>
      </c>
    </row>
    <row r="4580" spans="1:16" ht="21" x14ac:dyDescent="0.2">
      <c r="A4580" s="451" t="s">
        <v>2828</v>
      </c>
      <c r="B4580" s="451" t="s">
        <v>1703</v>
      </c>
      <c r="C4580" s="451" t="s">
        <v>1432</v>
      </c>
      <c r="D4580" s="451" t="s">
        <v>1507</v>
      </c>
      <c r="E4580" s="451" t="s">
        <v>1442</v>
      </c>
      <c r="F4580" s="451" t="s">
        <v>1816</v>
      </c>
      <c r="G4580" s="452" t="s">
        <v>1436</v>
      </c>
      <c r="H4580" s="453">
        <v>-31660</v>
      </c>
      <c r="I4580" s="452" t="s">
        <v>1707</v>
      </c>
      <c r="J4580" s="452" t="s">
        <v>1438</v>
      </c>
      <c r="K4580" s="452" t="s">
        <v>1438</v>
      </c>
      <c r="L4580" s="452" t="s">
        <v>1439</v>
      </c>
      <c r="M4580" s="452" t="s">
        <v>1440</v>
      </c>
      <c r="N4580" s="454">
        <v>44384</v>
      </c>
      <c r="O4580" s="452" t="s">
        <v>1440</v>
      </c>
      <c r="P4580" s="454">
        <v>44468</v>
      </c>
    </row>
    <row r="4581" spans="1:16" ht="21" x14ac:dyDescent="0.2">
      <c r="A4581" s="451" t="s">
        <v>2828</v>
      </c>
      <c r="B4581" s="451" t="s">
        <v>1703</v>
      </c>
      <c r="C4581" s="451" t="s">
        <v>1432</v>
      </c>
      <c r="D4581" s="451" t="s">
        <v>1531</v>
      </c>
      <c r="E4581" s="451" t="s">
        <v>1449</v>
      </c>
      <c r="F4581" s="451" t="s">
        <v>1545</v>
      </c>
      <c r="G4581" s="452" t="s">
        <v>1436</v>
      </c>
      <c r="H4581" s="453">
        <v>8290</v>
      </c>
      <c r="I4581" s="452" t="s">
        <v>1622</v>
      </c>
      <c r="J4581" s="455"/>
      <c r="K4581" s="452" t="s">
        <v>1533</v>
      </c>
      <c r="L4581" s="452" t="s">
        <v>1439</v>
      </c>
      <c r="M4581" s="452" t="s">
        <v>1452</v>
      </c>
      <c r="N4581" s="454">
        <v>44496</v>
      </c>
      <c r="O4581" s="452" t="s">
        <v>1534</v>
      </c>
      <c r="P4581" s="454">
        <v>44496</v>
      </c>
    </row>
    <row r="4582" spans="1:16" ht="21" x14ac:dyDescent="0.2">
      <c r="A4582" s="451" t="s">
        <v>2828</v>
      </c>
      <c r="B4582" s="451" t="s">
        <v>1703</v>
      </c>
      <c r="C4582" s="451" t="s">
        <v>1432</v>
      </c>
      <c r="D4582" s="451" t="s">
        <v>1448</v>
      </c>
      <c r="E4582" s="451" t="s">
        <v>1635</v>
      </c>
      <c r="F4582" s="451" t="s">
        <v>1545</v>
      </c>
      <c r="G4582" s="452" t="s">
        <v>1436</v>
      </c>
      <c r="H4582" s="453">
        <v>7930</v>
      </c>
      <c r="I4582" s="452" t="s">
        <v>1637</v>
      </c>
      <c r="J4582" s="455"/>
      <c r="K4582" s="452" t="s">
        <v>1533</v>
      </c>
      <c r="L4582" s="452" t="s">
        <v>1439</v>
      </c>
      <c r="M4582" s="452" t="s">
        <v>1452</v>
      </c>
      <c r="N4582" s="454">
        <v>44539</v>
      </c>
      <c r="O4582" s="452" t="s">
        <v>1453</v>
      </c>
      <c r="P4582" s="454">
        <v>44545</v>
      </c>
    </row>
    <row r="4583" spans="1:16" ht="21" x14ac:dyDescent="0.2">
      <c r="A4583" s="451" t="s">
        <v>2828</v>
      </c>
      <c r="B4583" s="451" t="s">
        <v>1708</v>
      </c>
      <c r="C4583" s="451" t="s">
        <v>1432</v>
      </c>
      <c r="D4583" s="451" t="s">
        <v>1466</v>
      </c>
      <c r="E4583" s="451" t="s">
        <v>1442</v>
      </c>
      <c r="F4583" s="451" t="s">
        <v>2736</v>
      </c>
      <c r="G4583" s="452" t="s">
        <v>1436</v>
      </c>
      <c r="H4583" s="453">
        <v>14160</v>
      </c>
      <c r="I4583" s="452" t="s">
        <v>1603</v>
      </c>
      <c r="J4583" s="452" t="s">
        <v>1438</v>
      </c>
      <c r="K4583" s="452" t="s">
        <v>1438</v>
      </c>
      <c r="L4583" s="452" t="s">
        <v>1439</v>
      </c>
      <c r="M4583" s="452" t="s">
        <v>1440</v>
      </c>
      <c r="N4583" s="454">
        <v>44535</v>
      </c>
      <c r="O4583" s="452" t="s">
        <v>1440</v>
      </c>
      <c r="P4583" s="454">
        <v>44468</v>
      </c>
    </row>
    <row r="4584" spans="1:16" ht="21" x14ac:dyDescent="0.2">
      <c r="A4584" s="451" t="s">
        <v>2828</v>
      </c>
      <c r="B4584" s="451" t="s">
        <v>1708</v>
      </c>
      <c r="C4584" s="451" t="s">
        <v>1432</v>
      </c>
      <c r="D4584" s="451" t="s">
        <v>1507</v>
      </c>
      <c r="E4584" s="451" t="s">
        <v>1442</v>
      </c>
      <c r="F4584" s="451" t="s">
        <v>2690</v>
      </c>
      <c r="G4584" s="452" t="s">
        <v>1436</v>
      </c>
      <c r="H4584" s="453">
        <v>31660</v>
      </c>
      <c r="I4584" s="452" t="s">
        <v>1707</v>
      </c>
      <c r="J4584" s="452" t="s">
        <v>1438</v>
      </c>
      <c r="K4584" s="452" t="s">
        <v>1438</v>
      </c>
      <c r="L4584" s="452" t="s">
        <v>1439</v>
      </c>
      <c r="M4584" s="452" t="s">
        <v>1440</v>
      </c>
      <c r="N4584" s="454">
        <v>44384</v>
      </c>
      <c r="O4584" s="452" t="s">
        <v>1440</v>
      </c>
      <c r="P4584" s="454">
        <v>44468</v>
      </c>
    </row>
    <row r="4585" spans="1:16" ht="21" x14ac:dyDescent="0.2">
      <c r="A4585" s="451" t="s">
        <v>2828</v>
      </c>
      <c r="B4585" s="451" t="s">
        <v>1708</v>
      </c>
      <c r="C4585" s="451" t="s">
        <v>1432</v>
      </c>
      <c r="D4585" s="451" t="s">
        <v>1507</v>
      </c>
      <c r="E4585" s="451" t="s">
        <v>1434</v>
      </c>
      <c r="F4585" s="451" t="s">
        <v>1903</v>
      </c>
      <c r="G4585" s="452" t="s">
        <v>1436</v>
      </c>
      <c r="H4585" s="453">
        <v>-14160</v>
      </c>
      <c r="I4585" s="452" t="s">
        <v>2820</v>
      </c>
      <c r="J4585" s="452" t="s">
        <v>1438</v>
      </c>
      <c r="K4585" s="452" t="s">
        <v>1438</v>
      </c>
      <c r="L4585" s="452" t="s">
        <v>1439</v>
      </c>
      <c r="M4585" s="452" t="s">
        <v>1440</v>
      </c>
      <c r="N4585" s="454">
        <v>44415</v>
      </c>
      <c r="O4585" s="452" t="s">
        <v>1440</v>
      </c>
      <c r="P4585" s="454">
        <v>44468</v>
      </c>
    </row>
    <row r="4586" spans="1:16" ht="21" x14ac:dyDescent="0.2">
      <c r="A4586" s="451" t="s">
        <v>2828</v>
      </c>
      <c r="B4586" s="451" t="s">
        <v>1708</v>
      </c>
      <c r="C4586" s="451" t="s">
        <v>1432</v>
      </c>
      <c r="D4586" s="451" t="s">
        <v>1531</v>
      </c>
      <c r="E4586" s="451" t="s">
        <v>1568</v>
      </c>
      <c r="F4586" s="451" t="s">
        <v>2010</v>
      </c>
      <c r="G4586" s="452" t="s">
        <v>1436</v>
      </c>
      <c r="H4586" s="453">
        <v>6053.75</v>
      </c>
      <c r="I4586" s="452" t="s">
        <v>1627</v>
      </c>
      <c r="J4586" s="455"/>
      <c r="K4586" s="452" t="s">
        <v>1533</v>
      </c>
      <c r="L4586" s="452" t="s">
        <v>1439</v>
      </c>
      <c r="M4586" s="452" t="s">
        <v>1452</v>
      </c>
      <c r="N4586" s="454">
        <v>44496</v>
      </c>
      <c r="O4586" s="452" t="s">
        <v>1534</v>
      </c>
      <c r="P4586" s="454">
        <v>44497</v>
      </c>
    </row>
    <row r="4587" spans="1:16" ht="21" x14ac:dyDescent="0.2">
      <c r="A4587" s="451" t="s">
        <v>2828</v>
      </c>
      <c r="B4587" s="451" t="s">
        <v>1708</v>
      </c>
      <c r="C4587" s="451" t="s">
        <v>1432</v>
      </c>
      <c r="D4587" s="451" t="s">
        <v>1531</v>
      </c>
      <c r="E4587" s="451" t="s">
        <v>1628</v>
      </c>
      <c r="F4587" s="451" t="s">
        <v>2010</v>
      </c>
      <c r="G4587" s="452" t="s">
        <v>1436</v>
      </c>
      <c r="H4587" s="453">
        <v>5906.25</v>
      </c>
      <c r="I4587" s="452" t="s">
        <v>1629</v>
      </c>
      <c r="J4587" s="455"/>
      <c r="K4587" s="452" t="s">
        <v>1533</v>
      </c>
      <c r="L4587" s="452" t="s">
        <v>1439</v>
      </c>
      <c r="M4587" s="452" t="s">
        <v>1452</v>
      </c>
      <c r="N4587" s="454">
        <v>44496</v>
      </c>
      <c r="O4587" s="452" t="s">
        <v>1534</v>
      </c>
      <c r="P4587" s="454">
        <v>44497</v>
      </c>
    </row>
    <row r="4588" spans="1:16" ht="21" x14ac:dyDescent="0.2">
      <c r="A4588" s="451" t="s">
        <v>2828</v>
      </c>
      <c r="B4588" s="451" t="s">
        <v>1575</v>
      </c>
      <c r="C4588" s="451" t="s">
        <v>1432</v>
      </c>
      <c r="D4588" s="451" t="s">
        <v>1507</v>
      </c>
      <c r="E4588" s="451" t="s">
        <v>1442</v>
      </c>
      <c r="F4588" s="451" t="s">
        <v>2615</v>
      </c>
      <c r="G4588" s="452" t="s">
        <v>1436</v>
      </c>
      <c r="H4588" s="453">
        <v>68072</v>
      </c>
      <c r="I4588" s="452" t="s">
        <v>1712</v>
      </c>
      <c r="J4588" s="452" t="s">
        <v>1438</v>
      </c>
      <c r="K4588" s="452" t="s">
        <v>1438</v>
      </c>
      <c r="L4588" s="452" t="s">
        <v>1439</v>
      </c>
      <c r="M4588" s="452" t="s">
        <v>1440</v>
      </c>
      <c r="N4588" s="454">
        <v>44399</v>
      </c>
      <c r="O4588" s="452" t="s">
        <v>1440</v>
      </c>
      <c r="P4588" s="454">
        <v>44468</v>
      </c>
    </row>
    <row r="4589" spans="1:16" ht="21" x14ac:dyDescent="0.2">
      <c r="A4589" s="451" t="s">
        <v>2828</v>
      </c>
      <c r="B4589" s="451" t="s">
        <v>1575</v>
      </c>
      <c r="C4589" s="451" t="s">
        <v>1432</v>
      </c>
      <c r="D4589" s="451" t="s">
        <v>1448</v>
      </c>
      <c r="E4589" s="451" t="s">
        <v>1460</v>
      </c>
      <c r="F4589" s="451" t="s">
        <v>2010</v>
      </c>
      <c r="G4589" s="452" t="s">
        <v>1436</v>
      </c>
      <c r="H4589" s="453">
        <v>55222</v>
      </c>
      <c r="I4589" s="452" t="s">
        <v>1462</v>
      </c>
      <c r="J4589" s="455"/>
      <c r="K4589" s="452" t="s">
        <v>1533</v>
      </c>
      <c r="L4589" s="452" t="s">
        <v>1439</v>
      </c>
      <c r="M4589" s="452" t="s">
        <v>1452</v>
      </c>
      <c r="N4589" s="454">
        <v>44550</v>
      </c>
      <c r="O4589" s="452" t="s">
        <v>1453</v>
      </c>
      <c r="P4589" s="454">
        <v>44553</v>
      </c>
    </row>
    <row r="4590" spans="1:16" ht="21" x14ac:dyDescent="0.2">
      <c r="A4590" s="451" t="s">
        <v>2828</v>
      </c>
      <c r="B4590" s="451" t="s">
        <v>2822</v>
      </c>
      <c r="C4590" s="451" t="s">
        <v>1432</v>
      </c>
      <c r="D4590" s="451" t="s">
        <v>1433</v>
      </c>
      <c r="E4590" s="451" t="s">
        <v>1434</v>
      </c>
      <c r="F4590" s="451" t="s">
        <v>2677</v>
      </c>
      <c r="G4590" s="452" t="s">
        <v>1436</v>
      </c>
      <c r="H4590" s="453">
        <v>1133427.73</v>
      </c>
      <c r="I4590" s="452" t="s">
        <v>1667</v>
      </c>
      <c r="J4590" s="452" t="s">
        <v>1438</v>
      </c>
      <c r="K4590" s="452" t="s">
        <v>1438</v>
      </c>
      <c r="L4590" s="452" t="s">
        <v>1439</v>
      </c>
      <c r="M4590" s="452" t="s">
        <v>1440</v>
      </c>
      <c r="N4590" s="454">
        <v>44312</v>
      </c>
      <c r="O4590" s="452" t="s">
        <v>1440</v>
      </c>
      <c r="P4590" s="454">
        <v>44468</v>
      </c>
    </row>
    <row r="4591" spans="1:16" ht="21" x14ac:dyDescent="0.2">
      <c r="A4591" s="451" t="s">
        <v>2828</v>
      </c>
      <c r="B4591" s="451" t="s">
        <v>2822</v>
      </c>
      <c r="C4591" s="451" t="s">
        <v>1432</v>
      </c>
      <c r="D4591" s="451" t="s">
        <v>1466</v>
      </c>
      <c r="E4591" s="451" t="s">
        <v>1434</v>
      </c>
      <c r="F4591" s="451" t="s">
        <v>1495</v>
      </c>
      <c r="G4591" s="452" t="s">
        <v>1436</v>
      </c>
      <c r="H4591" s="453">
        <v>27651.5</v>
      </c>
      <c r="I4591" s="452" t="s">
        <v>1683</v>
      </c>
      <c r="J4591" s="452" t="s">
        <v>1438</v>
      </c>
      <c r="K4591" s="452" t="s">
        <v>1438</v>
      </c>
      <c r="L4591" s="452" t="s">
        <v>1439</v>
      </c>
      <c r="M4591" s="452" t="s">
        <v>1440</v>
      </c>
      <c r="N4591" s="454">
        <v>44535</v>
      </c>
      <c r="O4591" s="452" t="s">
        <v>1440</v>
      </c>
      <c r="P4591" s="454">
        <v>44468</v>
      </c>
    </row>
    <row r="4592" spans="1:16" ht="21" x14ac:dyDescent="0.2">
      <c r="A4592" s="451" t="s">
        <v>2828</v>
      </c>
      <c r="B4592" s="451" t="s">
        <v>1717</v>
      </c>
      <c r="C4592" s="451" t="s">
        <v>1432</v>
      </c>
      <c r="D4592" s="451" t="s">
        <v>1433</v>
      </c>
      <c r="E4592" s="451" t="s">
        <v>1442</v>
      </c>
      <c r="F4592" s="451" t="s">
        <v>2398</v>
      </c>
      <c r="G4592" s="452" t="s">
        <v>1436</v>
      </c>
      <c r="H4592" s="453">
        <v>533071</v>
      </c>
      <c r="I4592" s="452" t="s">
        <v>1654</v>
      </c>
      <c r="J4592" s="452" t="s">
        <v>1438</v>
      </c>
      <c r="K4592" s="452" t="s">
        <v>1438</v>
      </c>
      <c r="L4592" s="452" t="s">
        <v>1439</v>
      </c>
      <c r="M4592" s="452" t="s">
        <v>1440</v>
      </c>
      <c r="N4592" s="454">
        <v>44312</v>
      </c>
      <c r="O4592" s="452" t="s">
        <v>1440</v>
      </c>
      <c r="P4592" s="454">
        <v>44468</v>
      </c>
    </row>
    <row r="4593" spans="1:16" ht="21" x14ac:dyDescent="0.2">
      <c r="A4593" s="451" t="s">
        <v>2828</v>
      </c>
      <c r="B4593" s="451" t="s">
        <v>2823</v>
      </c>
      <c r="C4593" s="451" t="s">
        <v>1432</v>
      </c>
      <c r="D4593" s="451" t="s">
        <v>1433</v>
      </c>
      <c r="E4593" s="451" t="s">
        <v>1442</v>
      </c>
      <c r="F4593" s="451" t="s">
        <v>2247</v>
      </c>
      <c r="G4593" s="452" t="s">
        <v>1436</v>
      </c>
      <c r="H4593" s="453">
        <v>1000</v>
      </c>
      <c r="I4593" s="452" t="s">
        <v>2829</v>
      </c>
      <c r="J4593" s="452" t="s">
        <v>1438</v>
      </c>
      <c r="K4593" s="452" t="s">
        <v>1438</v>
      </c>
      <c r="L4593" s="452" t="s">
        <v>1439</v>
      </c>
      <c r="M4593" s="452" t="s">
        <v>1440</v>
      </c>
      <c r="N4593" s="454">
        <v>44308</v>
      </c>
      <c r="O4593" s="452" t="s">
        <v>1440</v>
      </c>
      <c r="P4593" s="454">
        <v>44468</v>
      </c>
    </row>
    <row r="4594" spans="1:16" ht="21" x14ac:dyDescent="0.2">
      <c r="A4594" s="451" t="s">
        <v>2828</v>
      </c>
      <c r="B4594" s="451" t="s">
        <v>2823</v>
      </c>
      <c r="C4594" s="451" t="s">
        <v>1432</v>
      </c>
      <c r="D4594" s="451" t="s">
        <v>1466</v>
      </c>
      <c r="E4594" s="451" t="s">
        <v>1442</v>
      </c>
      <c r="F4594" s="451" t="s">
        <v>2380</v>
      </c>
      <c r="G4594" s="452" t="s">
        <v>1436</v>
      </c>
      <c r="H4594" s="453">
        <v>4122.92</v>
      </c>
      <c r="I4594" s="452" t="s">
        <v>2824</v>
      </c>
      <c r="J4594" s="452" t="s">
        <v>1438</v>
      </c>
      <c r="K4594" s="452" t="s">
        <v>1438</v>
      </c>
      <c r="L4594" s="452" t="s">
        <v>1439</v>
      </c>
      <c r="M4594" s="452" t="s">
        <v>1440</v>
      </c>
      <c r="N4594" s="454">
        <v>44333</v>
      </c>
      <c r="O4594" s="452" t="s">
        <v>1440</v>
      </c>
      <c r="P4594" s="454">
        <v>44468</v>
      </c>
    </row>
    <row r="4595" spans="1:16" ht="21" x14ac:dyDescent="0.2">
      <c r="A4595" s="451" t="s">
        <v>2828</v>
      </c>
      <c r="B4595" s="451" t="s">
        <v>2823</v>
      </c>
      <c r="C4595" s="451" t="s">
        <v>1432</v>
      </c>
      <c r="D4595" s="451" t="s">
        <v>1540</v>
      </c>
      <c r="E4595" s="451" t="s">
        <v>1635</v>
      </c>
      <c r="F4595" s="451" t="s">
        <v>1545</v>
      </c>
      <c r="G4595" s="452" t="s">
        <v>1436</v>
      </c>
      <c r="H4595" s="453">
        <v>8039.15</v>
      </c>
      <c r="I4595" s="452" t="s">
        <v>2830</v>
      </c>
      <c r="J4595" s="455"/>
      <c r="K4595" s="452" t="s">
        <v>1533</v>
      </c>
      <c r="L4595" s="452" t="s">
        <v>1439</v>
      </c>
      <c r="M4595" s="452" t="s">
        <v>1452</v>
      </c>
      <c r="N4595" s="454">
        <v>44502</v>
      </c>
      <c r="O4595" s="452" t="s">
        <v>1453</v>
      </c>
      <c r="P4595" s="454">
        <v>44502</v>
      </c>
    </row>
    <row r="4596" spans="1:16" x14ac:dyDescent="0.2">
      <c r="A4596" s="451" t="s">
        <v>2831</v>
      </c>
      <c r="B4596" s="451" t="s">
        <v>1695</v>
      </c>
      <c r="C4596" s="451" t="s">
        <v>1432</v>
      </c>
      <c r="D4596" s="451" t="s">
        <v>1466</v>
      </c>
      <c r="E4596" s="451" t="s">
        <v>1442</v>
      </c>
      <c r="F4596" s="451" t="s">
        <v>1523</v>
      </c>
      <c r="G4596" s="452" t="s">
        <v>1436</v>
      </c>
      <c r="H4596" s="453">
        <v>263582.38</v>
      </c>
      <c r="I4596" s="452" t="s">
        <v>1655</v>
      </c>
      <c r="J4596" s="452" t="s">
        <v>1438</v>
      </c>
      <c r="K4596" s="452" t="s">
        <v>1438</v>
      </c>
      <c r="L4596" s="452" t="s">
        <v>1439</v>
      </c>
      <c r="M4596" s="452" t="s">
        <v>1440</v>
      </c>
      <c r="N4596" s="454">
        <v>44341</v>
      </c>
      <c r="O4596" s="452" t="s">
        <v>1440</v>
      </c>
      <c r="P4596" s="454">
        <v>44468</v>
      </c>
    </row>
    <row r="4597" spans="1:16" x14ac:dyDescent="0.2">
      <c r="A4597" s="451" t="s">
        <v>2831</v>
      </c>
      <c r="B4597" s="451" t="s">
        <v>1697</v>
      </c>
      <c r="C4597" s="451" t="s">
        <v>1432</v>
      </c>
      <c r="D4597" s="451" t="s">
        <v>1433</v>
      </c>
      <c r="E4597" s="451" t="s">
        <v>1434</v>
      </c>
      <c r="F4597" s="451" t="s">
        <v>2250</v>
      </c>
      <c r="G4597" s="452" t="s">
        <v>1436</v>
      </c>
      <c r="H4597" s="453">
        <v>535492</v>
      </c>
      <c r="I4597" s="452" t="s">
        <v>1669</v>
      </c>
      <c r="J4597" s="452" t="s">
        <v>1438</v>
      </c>
      <c r="K4597" s="452" t="s">
        <v>1438</v>
      </c>
      <c r="L4597" s="452" t="s">
        <v>1439</v>
      </c>
      <c r="M4597" s="452" t="s">
        <v>1440</v>
      </c>
      <c r="N4597" s="454">
        <v>44309</v>
      </c>
      <c r="O4597" s="452" t="s">
        <v>1440</v>
      </c>
      <c r="P4597" s="454">
        <v>44468</v>
      </c>
    </row>
    <row r="4598" spans="1:16" x14ac:dyDescent="0.2">
      <c r="A4598" s="451" t="s">
        <v>2831</v>
      </c>
      <c r="B4598" s="451" t="s">
        <v>1697</v>
      </c>
      <c r="C4598" s="451" t="s">
        <v>1432</v>
      </c>
      <c r="D4598" s="451" t="s">
        <v>1466</v>
      </c>
      <c r="E4598" s="451" t="s">
        <v>1442</v>
      </c>
      <c r="F4598" s="451" t="s">
        <v>2687</v>
      </c>
      <c r="G4598" s="452" t="s">
        <v>1436</v>
      </c>
      <c r="H4598" s="453">
        <v>43735.05</v>
      </c>
      <c r="I4598" s="452" t="s">
        <v>1484</v>
      </c>
      <c r="J4598" s="452" t="s">
        <v>1438</v>
      </c>
      <c r="K4598" s="452" t="s">
        <v>1438</v>
      </c>
      <c r="L4598" s="452" t="s">
        <v>1439</v>
      </c>
      <c r="M4598" s="452" t="s">
        <v>1440</v>
      </c>
      <c r="N4598" s="454">
        <v>44342</v>
      </c>
      <c r="O4598" s="452" t="s">
        <v>1440</v>
      </c>
      <c r="P4598" s="454">
        <v>44468</v>
      </c>
    </row>
    <row r="4599" spans="1:16" x14ac:dyDescent="0.2">
      <c r="A4599" s="451" t="s">
        <v>2831</v>
      </c>
      <c r="B4599" s="451" t="s">
        <v>1697</v>
      </c>
      <c r="C4599" s="451" t="s">
        <v>1432</v>
      </c>
      <c r="D4599" s="451" t="s">
        <v>1531</v>
      </c>
      <c r="E4599" s="451" t="s">
        <v>1442</v>
      </c>
      <c r="F4599" s="451" t="s">
        <v>1467</v>
      </c>
      <c r="G4599" s="452" t="s">
        <v>1436</v>
      </c>
      <c r="H4599" s="453">
        <v>7081.82</v>
      </c>
      <c r="I4599" s="452" t="s">
        <v>1532</v>
      </c>
      <c r="J4599" s="455"/>
      <c r="K4599" s="452" t="s">
        <v>1533</v>
      </c>
      <c r="L4599" s="452" t="s">
        <v>1439</v>
      </c>
      <c r="M4599" s="452" t="s">
        <v>1452</v>
      </c>
      <c r="N4599" s="454">
        <v>44496</v>
      </c>
      <c r="O4599" s="452" t="s">
        <v>1534</v>
      </c>
      <c r="P4599" s="454">
        <v>44498</v>
      </c>
    </row>
    <row r="4600" spans="1:16" x14ac:dyDescent="0.2">
      <c r="A4600" s="451" t="s">
        <v>2831</v>
      </c>
      <c r="B4600" s="451" t="s">
        <v>1697</v>
      </c>
      <c r="C4600" s="451" t="s">
        <v>1432</v>
      </c>
      <c r="D4600" s="451" t="s">
        <v>1531</v>
      </c>
      <c r="E4600" s="451" t="s">
        <v>1434</v>
      </c>
      <c r="F4600" s="451" t="s">
        <v>1467</v>
      </c>
      <c r="G4600" s="452" t="s">
        <v>1436</v>
      </c>
      <c r="H4600" s="453">
        <v>8402.52</v>
      </c>
      <c r="I4600" s="452" t="s">
        <v>1535</v>
      </c>
      <c r="J4600" s="455"/>
      <c r="K4600" s="452" t="s">
        <v>1533</v>
      </c>
      <c r="L4600" s="452" t="s">
        <v>1439</v>
      </c>
      <c r="M4600" s="452" t="s">
        <v>1452</v>
      </c>
      <c r="N4600" s="454">
        <v>44496</v>
      </c>
      <c r="O4600" s="452" t="s">
        <v>1534</v>
      </c>
      <c r="P4600" s="454">
        <v>44498</v>
      </c>
    </row>
    <row r="4601" spans="1:16" x14ac:dyDescent="0.2">
      <c r="A4601" s="451" t="s">
        <v>2831</v>
      </c>
      <c r="B4601" s="451" t="s">
        <v>1697</v>
      </c>
      <c r="C4601" s="451" t="s">
        <v>1432</v>
      </c>
      <c r="D4601" s="451" t="s">
        <v>1448</v>
      </c>
      <c r="E4601" s="451" t="s">
        <v>1550</v>
      </c>
      <c r="F4601" s="451" t="s">
        <v>1467</v>
      </c>
      <c r="G4601" s="452" t="s">
        <v>1436</v>
      </c>
      <c r="H4601" s="453">
        <v>6693.56</v>
      </c>
      <c r="I4601" s="452" t="s">
        <v>1566</v>
      </c>
      <c r="J4601" s="455"/>
      <c r="K4601" s="452" t="s">
        <v>1533</v>
      </c>
      <c r="L4601" s="452" t="s">
        <v>1439</v>
      </c>
      <c r="M4601" s="452" t="s">
        <v>1452</v>
      </c>
      <c r="N4601" s="454">
        <v>44547</v>
      </c>
      <c r="O4601" s="452" t="s">
        <v>1453</v>
      </c>
      <c r="P4601" s="454">
        <v>44552</v>
      </c>
    </row>
    <row r="4602" spans="1:16" x14ac:dyDescent="0.2">
      <c r="A4602" s="451" t="s">
        <v>2831</v>
      </c>
      <c r="B4602" s="451" t="s">
        <v>1697</v>
      </c>
      <c r="C4602" s="451" t="s">
        <v>1432</v>
      </c>
      <c r="D4602" s="451" t="s">
        <v>1448</v>
      </c>
      <c r="E4602" s="451" t="s">
        <v>1536</v>
      </c>
      <c r="F4602" s="451" t="s">
        <v>1467</v>
      </c>
      <c r="G4602" s="452" t="s">
        <v>1436</v>
      </c>
      <c r="H4602" s="453">
        <v>24873.33</v>
      </c>
      <c r="I4602" s="452" t="s">
        <v>1567</v>
      </c>
      <c r="J4602" s="455"/>
      <c r="K4602" s="452" t="s">
        <v>1533</v>
      </c>
      <c r="L4602" s="452" t="s">
        <v>1439</v>
      </c>
      <c r="M4602" s="452" t="s">
        <v>1452</v>
      </c>
      <c r="N4602" s="454">
        <v>44547</v>
      </c>
      <c r="O4602" s="452" t="s">
        <v>1453</v>
      </c>
      <c r="P4602" s="454">
        <v>44553</v>
      </c>
    </row>
    <row r="4603" spans="1:16" ht="21" x14ac:dyDescent="0.2">
      <c r="A4603" s="451" t="s">
        <v>2831</v>
      </c>
      <c r="B4603" s="451" t="s">
        <v>1703</v>
      </c>
      <c r="C4603" s="451" t="s">
        <v>1432</v>
      </c>
      <c r="D4603" s="451" t="s">
        <v>1491</v>
      </c>
      <c r="E4603" s="451" t="s">
        <v>1442</v>
      </c>
      <c r="F4603" s="451" t="s">
        <v>2603</v>
      </c>
      <c r="G4603" s="452" t="s">
        <v>1436</v>
      </c>
      <c r="H4603" s="453">
        <v>16000</v>
      </c>
      <c r="I4603" s="452" t="s">
        <v>1607</v>
      </c>
      <c r="J4603" s="452" t="s">
        <v>1438</v>
      </c>
      <c r="K4603" s="452" t="s">
        <v>1438</v>
      </c>
      <c r="L4603" s="452" t="s">
        <v>1439</v>
      </c>
      <c r="M4603" s="452" t="s">
        <v>1440</v>
      </c>
      <c r="N4603" s="454">
        <v>44370</v>
      </c>
      <c r="O4603" s="452" t="s">
        <v>1440</v>
      </c>
      <c r="P4603" s="454">
        <v>44468</v>
      </c>
    </row>
    <row r="4604" spans="1:16" ht="21" x14ac:dyDescent="0.2">
      <c r="A4604" s="451" t="s">
        <v>2831</v>
      </c>
      <c r="B4604" s="451" t="s">
        <v>1703</v>
      </c>
      <c r="C4604" s="451" t="s">
        <v>1432</v>
      </c>
      <c r="D4604" s="451" t="s">
        <v>1491</v>
      </c>
      <c r="E4604" s="451" t="s">
        <v>1442</v>
      </c>
      <c r="F4604" s="451" t="s">
        <v>2660</v>
      </c>
      <c r="G4604" s="452" t="s">
        <v>1436</v>
      </c>
      <c r="H4604" s="453">
        <v>4170</v>
      </c>
      <c r="I4604" s="452" t="s">
        <v>1609</v>
      </c>
      <c r="J4604" s="452" t="s">
        <v>1438</v>
      </c>
      <c r="K4604" s="452" t="s">
        <v>1438</v>
      </c>
      <c r="L4604" s="452" t="s">
        <v>1439</v>
      </c>
      <c r="M4604" s="452" t="s">
        <v>1440</v>
      </c>
      <c r="N4604" s="454">
        <v>44370</v>
      </c>
      <c r="O4604" s="452" t="s">
        <v>1440</v>
      </c>
      <c r="P4604" s="454">
        <v>44468</v>
      </c>
    </row>
    <row r="4605" spans="1:16" ht="21" x14ac:dyDescent="0.2">
      <c r="A4605" s="451" t="s">
        <v>2831</v>
      </c>
      <c r="B4605" s="451" t="s">
        <v>1703</v>
      </c>
      <c r="C4605" s="451" t="s">
        <v>1432</v>
      </c>
      <c r="D4605" s="451" t="s">
        <v>1507</v>
      </c>
      <c r="E4605" s="451" t="s">
        <v>1434</v>
      </c>
      <c r="F4605" s="451" t="s">
        <v>1741</v>
      </c>
      <c r="G4605" s="452" t="s">
        <v>1436</v>
      </c>
      <c r="H4605" s="453">
        <v>-16000</v>
      </c>
      <c r="I4605" s="452" t="s">
        <v>2820</v>
      </c>
      <c r="J4605" s="452" t="s">
        <v>1438</v>
      </c>
      <c r="K4605" s="452" t="s">
        <v>1438</v>
      </c>
      <c r="L4605" s="452" t="s">
        <v>1439</v>
      </c>
      <c r="M4605" s="452" t="s">
        <v>1440</v>
      </c>
      <c r="N4605" s="454">
        <v>44415</v>
      </c>
      <c r="O4605" s="452" t="s">
        <v>1440</v>
      </c>
      <c r="P4605" s="454">
        <v>44468</v>
      </c>
    </row>
    <row r="4606" spans="1:16" ht="21" x14ac:dyDescent="0.2">
      <c r="A4606" s="451" t="s">
        <v>2831</v>
      </c>
      <c r="B4606" s="451" t="s">
        <v>1708</v>
      </c>
      <c r="C4606" s="451" t="s">
        <v>1432</v>
      </c>
      <c r="D4606" s="451" t="s">
        <v>1507</v>
      </c>
      <c r="E4606" s="451" t="s">
        <v>1442</v>
      </c>
      <c r="F4606" s="451" t="s">
        <v>2483</v>
      </c>
      <c r="G4606" s="452" t="s">
        <v>1436</v>
      </c>
      <c r="H4606" s="453">
        <v>16000</v>
      </c>
      <c r="I4606" s="452" t="s">
        <v>2820</v>
      </c>
      <c r="J4606" s="452" t="s">
        <v>1438</v>
      </c>
      <c r="K4606" s="452" t="s">
        <v>1438</v>
      </c>
      <c r="L4606" s="452" t="s">
        <v>1439</v>
      </c>
      <c r="M4606" s="452" t="s">
        <v>1440</v>
      </c>
      <c r="N4606" s="454">
        <v>44415</v>
      </c>
      <c r="O4606" s="452" t="s">
        <v>1440</v>
      </c>
      <c r="P4606" s="454">
        <v>44468</v>
      </c>
    </row>
    <row r="4607" spans="1:16" x14ac:dyDescent="0.2">
      <c r="A4607" s="451" t="s">
        <v>2831</v>
      </c>
      <c r="B4607" s="451" t="s">
        <v>1708</v>
      </c>
      <c r="C4607" s="451" t="s">
        <v>1432</v>
      </c>
      <c r="D4607" s="451" t="s">
        <v>1531</v>
      </c>
      <c r="E4607" s="451" t="s">
        <v>1623</v>
      </c>
      <c r="F4607" s="451" t="s">
        <v>1545</v>
      </c>
      <c r="G4607" s="452" t="s">
        <v>1436</v>
      </c>
      <c r="H4607" s="453">
        <v>4422.5</v>
      </c>
      <c r="I4607" s="452" t="s">
        <v>1625</v>
      </c>
      <c r="J4607" s="455"/>
      <c r="K4607" s="452" t="s">
        <v>1533</v>
      </c>
      <c r="L4607" s="452" t="s">
        <v>1439</v>
      </c>
      <c r="M4607" s="452" t="s">
        <v>1452</v>
      </c>
      <c r="N4607" s="454">
        <v>44496</v>
      </c>
      <c r="O4607" s="452" t="s">
        <v>1534</v>
      </c>
      <c r="P4607" s="454">
        <v>44496</v>
      </c>
    </row>
    <row r="4608" spans="1:16" x14ac:dyDescent="0.2">
      <c r="A4608" s="451" t="s">
        <v>2831</v>
      </c>
      <c r="B4608" s="451" t="s">
        <v>1708</v>
      </c>
      <c r="C4608" s="451" t="s">
        <v>1432</v>
      </c>
      <c r="D4608" s="451" t="s">
        <v>1448</v>
      </c>
      <c r="E4608" s="451" t="s">
        <v>1442</v>
      </c>
      <c r="F4608" s="451" t="s">
        <v>1545</v>
      </c>
      <c r="G4608" s="452" t="s">
        <v>1436</v>
      </c>
      <c r="H4608" s="453">
        <v>5706.09</v>
      </c>
      <c r="I4608" s="452" t="s">
        <v>1633</v>
      </c>
      <c r="J4608" s="455"/>
      <c r="K4608" s="452" t="s">
        <v>1533</v>
      </c>
      <c r="L4608" s="452" t="s">
        <v>1439</v>
      </c>
      <c r="M4608" s="452" t="s">
        <v>1452</v>
      </c>
      <c r="N4608" s="454">
        <v>44536</v>
      </c>
      <c r="O4608" s="452" t="s">
        <v>1534</v>
      </c>
      <c r="P4608" s="454">
        <v>44537</v>
      </c>
    </row>
    <row r="4609" spans="1:16" x14ac:dyDescent="0.2">
      <c r="A4609" s="451" t="s">
        <v>2831</v>
      </c>
      <c r="B4609" s="451" t="s">
        <v>1708</v>
      </c>
      <c r="C4609" s="451" t="s">
        <v>1432</v>
      </c>
      <c r="D4609" s="451" t="s">
        <v>1448</v>
      </c>
      <c r="E4609" s="451" t="s">
        <v>1547</v>
      </c>
      <c r="F4609" s="451" t="s">
        <v>1545</v>
      </c>
      <c r="G4609" s="452" t="s">
        <v>1436</v>
      </c>
      <c r="H4609" s="453">
        <v>10850.1</v>
      </c>
      <c r="I4609" s="452" t="s">
        <v>1634</v>
      </c>
      <c r="J4609" s="455"/>
      <c r="K4609" s="452" t="s">
        <v>1533</v>
      </c>
      <c r="L4609" s="452" t="s">
        <v>1439</v>
      </c>
      <c r="M4609" s="452" t="s">
        <v>1452</v>
      </c>
      <c r="N4609" s="454">
        <v>44539</v>
      </c>
      <c r="O4609" s="452" t="s">
        <v>1453</v>
      </c>
      <c r="P4609" s="454">
        <v>44545</v>
      </c>
    </row>
    <row r="4610" spans="1:16" x14ac:dyDescent="0.2">
      <c r="A4610" s="451" t="s">
        <v>2831</v>
      </c>
      <c r="B4610" s="451" t="s">
        <v>1575</v>
      </c>
      <c r="C4610" s="451" t="s">
        <v>1432</v>
      </c>
      <c r="D4610" s="451" t="s">
        <v>1491</v>
      </c>
      <c r="E4610" s="451" t="s">
        <v>1442</v>
      </c>
      <c r="F4610" s="451" t="s">
        <v>2101</v>
      </c>
      <c r="G4610" s="452" t="s">
        <v>1436</v>
      </c>
      <c r="H4610" s="453">
        <v>515</v>
      </c>
      <c r="I4610" s="452" t="s">
        <v>1986</v>
      </c>
      <c r="J4610" s="452" t="s">
        <v>1438</v>
      </c>
      <c r="K4610" s="452" t="s">
        <v>1438</v>
      </c>
      <c r="L4610" s="452" t="s">
        <v>1439</v>
      </c>
      <c r="M4610" s="452" t="s">
        <v>1440</v>
      </c>
      <c r="N4610" s="454">
        <v>44292</v>
      </c>
      <c r="O4610" s="452" t="s">
        <v>1440</v>
      </c>
      <c r="P4610" s="454">
        <v>44468</v>
      </c>
    </row>
    <row r="4611" spans="1:16" x14ac:dyDescent="0.2">
      <c r="A4611" s="451" t="s">
        <v>2831</v>
      </c>
      <c r="B4611" s="451" t="s">
        <v>1575</v>
      </c>
      <c r="C4611" s="451" t="s">
        <v>1432</v>
      </c>
      <c r="D4611" s="451" t="s">
        <v>1507</v>
      </c>
      <c r="E4611" s="451" t="s">
        <v>1442</v>
      </c>
      <c r="F4611" s="451" t="s">
        <v>2635</v>
      </c>
      <c r="G4611" s="452" t="s">
        <v>1436</v>
      </c>
      <c r="H4611" s="453">
        <v>30623</v>
      </c>
      <c r="I4611" s="452" t="s">
        <v>1712</v>
      </c>
      <c r="J4611" s="452" t="s">
        <v>1438</v>
      </c>
      <c r="K4611" s="452" t="s">
        <v>1438</v>
      </c>
      <c r="L4611" s="452" t="s">
        <v>1439</v>
      </c>
      <c r="M4611" s="452" t="s">
        <v>1440</v>
      </c>
      <c r="N4611" s="454">
        <v>44399</v>
      </c>
      <c r="O4611" s="452" t="s">
        <v>1440</v>
      </c>
      <c r="P4611" s="454">
        <v>44468</v>
      </c>
    </row>
    <row r="4612" spans="1:16" ht="21" x14ac:dyDescent="0.2">
      <c r="A4612" s="451" t="s">
        <v>2831</v>
      </c>
      <c r="B4612" s="451" t="s">
        <v>1575</v>
      </c>
      <c r="C4612" s="451" t="s">
        <v>1432</v>
      </c>
      <c r="D4612" s="451" t="s">
        <v>1448</v>
      </c>
      <c r="E4612" s="451" t="s">
        <v>1460</v>
      </c>
      <c r="F4612" s="451" t="s">
        <v>1821</v>
      </c>
      <c r="G4612" s="452" t="s">
        <v>1436</v>
      </c>
      <c r="H4612" s="453">
        <v>24498</v>
      </c>
      <c r="I4612" s="452" t="s">
        <v>1462</v>
      </c>
      <c r="J4612" s="455"/>
      <c r="K4612" s="452" t="s">
        <v>1533</v>
      </c>
      <c r="L4612" s="452" t="s">
        <v>1439</v>
      </c>
      <c r="M4612" s="452" t="s">
        <v>1452</v>
      </c>
      <c r="N4612" s="454">
        <v>44550</v>
      </c>
      <c r="O4612" s="452" t="s">
        <v>1453</v>
      </c>
      <c r="P4612" s="454">
        <v>44553</v>
      </c>
    </row>
    <row r="4613" spans="1:16" x14ac:dyDescent="0.2">
      <c r="A4613" s="451" t="s">
        <v>2831</v>
      </c>
      <c r="B4613" s="451" t="s">
        <v>1713</v>
      </c>
      <c r="C4613" s="451" t="s">
        <v>1432</v>
      </c>
      <c r="D4613" s="451" t="s">
        <v>1466</v>
      </c>
      <c r="E4613" s="451" t="s">
        <v>1434</v>
      </c>
      <c r="F4613" s="451" t="s">
        <v>2683</v>
      </c>
      <c r="G4613" s="452" t="s">
        <v>1436</v>
      </c>
      <c r="H4613" s="453">
        <v>6821</v>
      </c>
      <c r="I4613" s="452" t="s">
        <v>1676</v>
      </c>
      <c r="J4613" s="452" t="s">
        <v>1438</v>
      </c>
      <c r="K4613" s="452" t="s">
        <v>1438</v>
      </c>
      <c r="L4613" s="452" t="s">
        <v>1439</v>
      </c>
      <c r="M4613" s="452" t="s">
        <v>1440</v>
      </c>
      <c r="N4613" s="454">
        <v>44330</v>
      </c>
      <c r="O4613" s="452" t="s">
        <v>1440</v>
      </c>
      <c r="P4613" s="454">
        <v>44468</v>
      </c>
    </row>
    <row r="4614" spans="1:16" x14ac:dyDescent="0.2">
      <c r="A4614" s="451" t="s">
        <v>2831</v>
      </c>
      <c r="B4614" s="451" t="s">
        <v>1713</v>
      </c>
      <c r="C4614" s="451" t="s">
        <v>1432</v>
      </c>
      <c r="D4614" s="451" t="s">
        <v>1507</v>
      </c>
      <c r="E4614" s="451" t="s">
        <v>1442</v>
      </c>
      <c r="F4614" s="451" t="s">
        <v>1456</v>
      </c>
      <c r="G4614" s="452" t="s">
        <v>1436</v>
      </c>
      <c r="H4614" s="453">
        <v>1816</v>
      </c>
      <c r="I4614" s="452" t="s">
        <v>1640</v>
      </c>
      <c r="J4614" s="452" t="s">
        <v>1438</v>
      </c>
      <c r="K4614" s="452" t="s">
        <v>1438</v>
      </c>
      <c r="L4614" s="452" t="s">
        <v>1439</v>
      </c>
      <c r="M4614" s="452" t="s">
        <v>1440</v>
      </c>
      <c r="N4614" s="454">
        <v>44384</v>
      </c>
      <c r="O4614" s="452" t="s">
        <v>1440</v>
      </c>
      <c r="P4614" s="454">
        <v>44468</v>
      </c>
    </row>
    <row r="4615" spans="1:16" ht="21" x14ac:dyDescent="0.2">
      <c r="A4615" s="451" t="s">
        <v>2831</v>
      </c>
      <c r="B4615" s="451" t="s">
        <v>1713</v>
      </c>
      <c r="C4615" s="451" t="s">
        <v>1432</v>
      </c>
      <c r="D4615" s="451" t="s">
        <v>1540</v>
      </c>
      <c r="E4615" s="451" t="s">
        <v>1677</v>
      </c>
      <c r="F4615" s="451" t="s">
        <v>1969</v>
      </c>
      <c r="G4615" s="452" t="s">
        <v>1436</v>
      </c>
      <c r="H4615" s="453">
        <v>9520</v>
      </c>
      <c r="I4615" s="452" t="s">
        <v>1678</v>
      </c>
      <c r="J4615" s="455"/>
      <c r="K4615" s="452" t="s">
        <v>1533</v>
      </c>
      <c r="L4615" s="452" t="s">
        <v>1439</v>
      </c>
      <c r="M4615" s="452" t="s">
        <v>1452</v>
      </c>
      <c r="N4615" s="454">
        <v>44525</v>
      </c>
      <c r="O4615" s="452" t="s">
        <v>1534</v>
      </c>
      <c r="P4615" s="454">
        <v>44525</v>
      </c>
    </row>
    <row r="4616" spans="1:16" x14ac:dyDescent="0.2">
      <c r="A4616" s="451" t="s">
        <v>2831</v>
      </c>
      <c r="B4616" s="451" t="s">
        <v>1717</v>
      </c>
      <c r="C4616" s="451" t="s">
        <v>1432</v>
      </c>
      <c r="D4616" s="451" t="s">
        <v>1433</v>
      </c>
      <c r="E4616" s="451" t="s">
        <v>1434</v>
      </c>
      <c r="F4616" s="451" t="s">
        <v>2688</v>
      </c>
      <c r="G4616" s="452" t="s">
        <v>1436</v>
      </c>
      <c r="H4616" s="453">
        <v>1560000</v>
      </c>
      <c r="I4616" s="452" t="s">
        <v>1665</v>
      </c>
      <c r="J4616" s="452" t="s">
        <v>1438</v>
      </c>
      <c r="K4616" s="452" t="s">
        <v>1438</v>
      </c>
      <c r="L4616" s="452" t="s">
        <v>1439</v>
      </c>
      <c r="M4616" s="452" t="s">
        <v>1440</v>
      </c>
      <c r="N4616" s="454">
        <v>44312</v>
      </c>
      <c r="O4616" s="452" t="s">
        <v>1440</v>
      </c>
      <c r="P4616" s="454">
        <v>44468</v>
      </c>
    </row>
    <row r="4617" spans="1:16" x14ac:dyDescent="0.2">
      <c r="A4617" s="451" t="s">
        <v>2832</v>
      </c>
      <c r="B4617" s="451" t="s">
        <v>1695</v>
      </c>
      <c r="C4617" s="451" t="s">
        <v>1432</v>
      </c>
      <c r="D4617" s="451" t="s">
        <v>1466</v>
      </c>
      <c r="E4617" s="451" t="s">
        <v>1442</v>
      </c>
      <c r="F4617" s="451" t="s">
        <v>2300</v>
      </c>
      <c r="G4617" s="452" t="s">
        <v>1436</v>
      </c>
      <c r="H4617" s="453">
        <v>1044093.76</v>
      </c>
      <c r="I4617" s="452" t="s">
        <v>1655</v>
      </c>
      <c r="J4617" s="452" t="s">
        <v>1438</v>
      </c>
      <c r="K4617" s="452" t="s">
        <v>1438</v>
      </c>
      <c r="L4617" s="452" t="s">
        <v>1439</v>
      </c>
      <c r="M4617" s="452" t="s">
        <v>1440</v>
      </c>
      <c r="N4617" s="454">
        <v>44341</v>
      </c>
      <c r="O4617" s="452" t="s">
        <v>1440</v>
      </c>
      <c r="P4617" s="454">
        <v>44468</v>
      </c>
    </row>
    <row r="4618" spans="1:16" x14ac:dyDescent="0.2">
      <c r="A4618" s="451" t="s">
        <v>2832</v>
      </c>
      <c r="B4618" s="451" t="s">
        <v>1697</v>
      </c>
      <c r="C4618" s="451" t="s">
        <v>1432</v>
      </c>
      <c r="D4618" s="451" t="s">
        <v>1433</v>
      </c>
      <c r="E4618" s="451" t="s">
        <v>1442</v>
      </c>
      <c r="F4618" s="451" t="s">
        <v>1822</v>
      </c>
      <c r="G4618" s="452" t="s">
        <v>1436</v>
      </c>
      <c r="H4618" s="453">
        <v>2678662</v>
      </c>
      <c r="I4618" s="452" t="s">
        <v>1669</v>
      </c>
      <c r="J4618" s="452" t="s">
        <v>1438</v>
      </c>
      <c r="K4618" s="452" t="s">
        <v>1438</v>
      </c>
      <c r="L4618" s="452" t="s">
        <v>1439</v>
      </c>
      <c r="M4618" s="452" t="s">
        <v>1440</v>
      </c>
      <c r="N4618" s="454">
        <v>44309</v>
      </c>
      <c r="O4618" s="452" t="s">
        <v>1440</v>
      </c>
      <c r="P4618" s="454">
        <v>44468</v>
      </c>
    </row>
    <row r="4619" spans="1:16" x14ac:dyDescent="0.2">
      <c r="A4619" s="451" t="s">
        <v>2832</v>
      </c>
      <c r="B4619" s="451" t="s">
        <v>1697</v>
      </c>
      <c r="C4619" s="451" t="s">
        <v>1432</v>
      </c>
      <c r="D4619" s="451" t="s">
        <v>1466</v>
      </c>
      <c r="E4619" s="451" t="s">
        <v>1434</v>
      </c>
      <c r="F4619" s="451" t="s">
        <v>2409</v>
      </c>
      <c r="G4619" s="452" t="s">
        <v>1436</v>
      </c>
      <c r="H4619" s="453">
        <v>5637.7</v>
      </c>
      <c r="I4619" s="452" t="s">
        <v>1484</v>
      </c>
      <c r="J4619" s="452" t="s">
        <v>1438</v>
      </c>
      <c r="K4619" s="452" t="s">
        <v>1438</v>
      </c>
      <c r="L4619" s="452" t="s">
        <v>1439</v>
      </c>
      <c r="M4619" s="452" t="s">
        <v>1440</v>
      </c>
      <c r="N4619" s="454">
        <v>44342</v>
      </c>
      <c r="O4619" s="452" t="s">
        <v>1440</v>
      </c>
      <c r="P4619" s="454">
        <v>44468</v>
      </c>
    </row>
    <row r="4620" spans="1:16" ht="21" x14ac:dyDescent="0.2">
      <c r="A4620" s="451" t="s">
        <v>2832</v>
      </c>
      <c r="B4620" s="451" t="s">
        <v>1703</v>
      </c>
      <c r="C4620" s="451" t="s">
        <v>1432</v>
      </c>
      <c r="D4620" s="451" t="s">
        <v>1491</v>
      </c>
      <c r="E4620" s="451" t="s">
        <v>1442</v>
      </c>
      <c r="F4620" s="451" t="s">
        <v>1724</v>
      </c>
      <c r="G4620" s="452" t="s">
        <v>1436</v>
      </c>
      <c r="H4620" s="453">
        <v>22200</v>
      </c>
      <c r="I4620" s="452" t="s">
        <v>1607</v>
      </c>
      <c r="J4620" s="452" t="s">
        <v>1438</v>
      </c>
      <c r="K4620" s="452" t="s">
        <v>1438</v>
      </c>
      <c r="L4620" s="452" t="s">
        <v>1439</v>
      </c>
      <c r="M4620" s="452" t="s">
        <v>1440</v>
      </c>
      <c r="N4620" s="454">
        <v>44370</v>
      </c>
      <c r="O4620" s="452" t="s">
        <v>1440</v>
      </c>
      <c r="P4620" s="454">
        <v>44468</v>
      </c>
    </row>
    <row r="4621" spans="1:16" ht="21" x14ac:dyDescent="0.2">
      <c r="A4621" s="451" t="s">
        <v>2832</v>
      </c>
      <c r="B4621" s="451" t="s">
        <v>1703</v>
      </c>
      <c r="C4621" s="451" t="s">
        <v>1432</v>
      </c>
      <c r="D4621" s="451" t="s">
        <v>1491</v>
      </c>
      <c r="E4621" s="451" t="s">
        <v>1434</v>
      </c>
      <c r="F4621" s="451" t="s">
        <v>2833</v>
      </c>
      <c r="G4621" s="452" t="s">
        <v>1436</v>
      </c>
      <c r="H4621" s="453">
        <v>5913</v>
      </c>
      <c r="I4621" s="452" t="s">
        <v>1609</v>
      </c>
      <c r="J4621" s="452" t="s">
        <v>1438</v>
      </c>
      <c r="K4621" s="452" t="s">
        <v>1438</v>
      </c>
      <c r="L4621" s="452" t="s">
        <v>1439</v>
      </c>
      <c r="M4621" s="452" t="s">
        <v>1440</v>
      </c>
      <c r="N4621" s="454">
        <v>44370</v>
      </c>
      <c r="O4621" s="452" t="s">
        <v>1440</v>
      </c>
      <c r="P4621" s="454">
        <v>44468</v>
      </c>
    </row>
    <row r="4622" spans="1:16" ht="21" x14ac:dyDescent="0.2">
      <c r="A4622" s="451" t="s">
        <v>2832</v>
      </c>
      <c r="B4622" s="451" t="s">
        <v>1703</v>
      </c>
      <c r="C4622" s="451" t="s">
        <v>1432</v>
      </c>
      <c r="D4622" s="451" t="s">
        <v>1507</v>
      </c>
      <c r="E4622" s="451" t="s">
        <v>1442</v>
      </c>
      <c r="F4622" s="451" t="s">
        <v>1850</v>
      </c>
      <c r="G4622" s="452" t="s">
        <v>1436</v>
      </c>
      <c r="H4622" s="453">
        <v>-6750</v>
      </c>
      <c r="I4622" s="452" t="s">
        <v>2820</v>
      </c>
      <c r="J4622" s="452" t="s">
        <v>1438</v>
      </c>
      <c r="K4622" s="452" t="s">
        <v>1438</v>
      </c>
      <c r="L4622" s="452" t="s">
        <v>1439</v>
      </c>
      <c r="M4622" s="452" t="s">
        <v>1440</v>
      </c>
      <c r="N4622" s="454">
        <v>44415</v>
      </c>
      <c r="O4622" s="452" t="s">
        <v>1440</v>
      </c>
      <c r="P4622" s="454">
        <v>44468</v>
      </c>
    </row>
    <row r="4623" spans="1:16" x14ac:dyDescent="0.2">
      <c r="A4623" s="451" t="s">
        <v>2832</v>
      </c>
      <c r="B4623" s="451" t="s">
        <v>1708</v>
      </c>
      <c r="C4623" s="451" t="s">
        <v>1432</v>
      </c>
      <c r="D4623" s="451" t="s">
        <v>1466</v>
      </c>
      <c r="E4623" s="451" t="s">
        <v>1442</v>
      </c>
      <c r="F4623" s="451" t="s">
        <v>2716</v>
      </c>
      <c r="G4623" s="452" t="s">
        <v>1436</v>
      </c>
      <c r="H4623" s="453">
        <v>15450</v>
      </c>
      <c r="I4623" s="452" t="s">
        <v>1603</v>
      </c>
      <c r="J4623" s="452" t="s">
        <v>1438</v>
      </c>
      <c r="K4623" s="452" t="s">
        <v>1438</v>
      </c>
      <c r="L4623" s="452" t="s">
        <v>1439</v>
      </c>
      <c r="M4623" s="452" t="s">
        <v>1440</v>
      </c>
      <c r="N4623" s="454">
        <v>44535</v>
      </c>
      <c r="O4623" s="452" t="s">
        <v>1440</v>
      </c>
      <c r="P4623" s="454">
        <v>44468</v>
      </c>
    </row>
    <row r="4624" spans="1:16" ht="21" x14ac:dyDescent="0.2">
      <c r="A4624" s="451" t="s">
        <v>2832</v>
      </c>
      <c r="B4624" s="451" t="s">
        <v>1708</v>
      </c>
      <c r="C4624" s="451" t="s">
        <v>1432</v>
      </c>
      <c r="D4624" s="451" t="s">
        <v>1507</v>
      </c>
      <c r="E4624" s="451" t="s">
        <v>1442</v>
      </c>
      <c r="F4624" s="451" t="s">
        <v>2408</v>
      </c>
      <c r="G4624" s="452" t="s">
        <v>1436</v>
      </c>
      <c r="H4624" s="453">
        <v>6750</v>
      </c>
      <c r="I4624" s="452" t="s">
        <v>2820</v>
      </c>
      <c r="J4624" s="452" t="s">
        <v>1438</v>
      </c>
      <c r="K4624" s="452" t="s">
        <v>1438</v>
      </c>
      <c r="L4624" s="452" t="s">
        <v>1439</v>
      </c>
      <c r="M4624" s="452" t="s">
        <v>1440</v>
      </c>
      <c r="N4624" s="454">
        <v>44415</v>
      </c>
      <c r="O4624" s="452" t="s">
        <v>1440</v>
      </c>
      <c r="P4624" s="454">
        <v>44468</v>
      </c>
    </row>
    <row r="4625" spans="1:16" x14ac:dyDescent="0.2">
      <c r="A4625" s="451" t="s">
        <v>2832</v>
      </c>
      <c r="B4625" s="451" t="s">
        <v>1708</v>
      </c>
      <c r="C4625" s="451" t="s">
        <v>1432</v>
      </c>
      <c r="D4625" s="451" t="s">
        <v>1531</v>
      </c>
      <c r="E4625" s="451" t="s">
        <v>1623</v>
      </c>
      <c r="F4625" s="451" t="s">
        <v>1457</v>
      </c>
      <c r="G4625" s="452" t="s">
        <v>1436</v>
      </c>
      <c r="H4625" s="453">
        <v>4640</v>
      </c>
      <c r="I4625" s="452" t="s">
        <v>1625</v>
      </c>
      <c r="J4625" s="455"/>
      <c r="K4625" s="452" t="s">
        <v>1533</v>
      </c>
      <c r="L4625" s="452" t="s">
        <v>1439</v>
      </c>
      <c r="M4625" s="452" t="s">
        <v>1452</v>
      </c>
      <c r="N4625" s="454">
        <v>44496</v>
      </c>
      <c r="O4625" s="452" t="s">
        <v>1534</v>
      </c>
      <c r="P4625" s="454">
        <v>44496</v>
      </c>
    </row>
    <row r="4626" spans="1:16" x14ac:dyDescent="0.2">
      <c r="A4626" s="451" t="s">
        <v>2832</v>
      </c>
      <c r="B4626" s="451" t="s">
        <v>1708</v>
      </c>
      <c r="C4626" s="451" t="s">
        <v>1432</v>
      </c>
      <c r="D4626" s="451" t="s">
        <v>1448</v>
      </c>
      <c r="E4626" s="451" t="s">
        <v>1442</v>
      </c>
      <c r="F4626" s="451" t="s">
        <v>1457</v>
      </c>
      <c r="G4626" s="452" t="s">
        <v>1436</v>
      </c>
      <c r="H4626" s="453">
        <v>5706.09</v>
      </c>
      <c r="I4626" s="452" t="s">
        <v>1633</v>
      </c>
      <c r="J4626" s="455"/>
      <c r="K4626" s="452" t="s">
        <v>1533</v>
      </c>
      <c r="L4626" s="452" t="s">
        <v>1439</v>
      </c>
      <c r="M4626" s="452" t="s">
        <v>1452</v>
      </c>
      <c r="N4626" s="454">
        <v>44536</v>
      </c>
      <c r="O4626" s="452" t="s">
        <v>1534</v>
      </c>
      <c r="P4626" s="454">
        <v>44537</v>
      </c>
    </row>
    <row r="4627" spans="1:16" x14ac:dyDescent="0.2">
      <c r="A4627" s="451" t="s">
        <v>2832</v>
      </c>
      <c r="B4627" s="451" t="s">
        <v>1708</v>
      </c>
      <c r="C4627" s="451" t="s">
        <v>1432</v>
      </c>
      <c r="D4627" s="451" t="s">
        <v>1448</v>
      </c>
      <c r="E4627" s="451" t="s">
        <v>1547</v>
      </c>
      <c r="F4627" s="451" t="s">
        <v>1457</v>
      </c>
      <c r="G4627" s="452" t="s">
        <v>1436</v>
      </c>
      <c r="H4627" s="453">
        <v>9594.93</v>
      </c>
      <c r="I4627" s="452" t="s">
        <v>1634</v>
      </c>
      <c r="J4627" s="455"/>
      <c r="K4627" s="452" t="s">
        <v>1533</v>
      </c>
      <c r="L4627" s="452" t="s">
        <v>1439</v>
      </c>
      <c r="M4627" s="452" t="s">
        <v>1452</v>
      </c>
      <c r="N4627" s="454">
        <v>44539</v>
      </c>
      <c r="O4627" s="452" t="s">
        <v>1453</v>
      </c>
      <c r="P4627" s="454">
        <v>44545</v>
      </c>
    </row>
    <row r="4628" spans="1:16" x14ac:dyDescent="0.2">
      <c r="A4628" s="451" t="s">
        <v>2832</v>
      </c>
      <c r="B4628" s="451" t="s">
        <v>1575</v>
      </c>
      <c r="C4628" s="451" t="s">
        <v>1432</v>
      </c>
      <c r="D4628" s="451" t="s">
        <v>1491</v>
      </c>
      <c r="E4628" s="451" t="s">
        <v>1442</v>
      </c>
      <c r="F4628" s="451" t="s">
        <v>2675</v>
      </c>
      <c r="G4628" s="452" t="s">
        <v>1436</v>
      </c>
      <c r="H4628" s="453">
        <v>4338</v>
      </c>
      <c r="I4628" s="452" t="s">
        <v>1986</v>
      </c>
      <c r="J4628" s="452" t="s">
        <v>1438</v>
      </c>
      <c r="K4628" s="452" t="s">
        <v>1438</v>
      </c>
      <c r="L4628" s="452" t="s">
        <v>1439</v>
      </c>
      <c r="M4628" s="452" t="s">
        <v>1440</v>
      </c>
      <c r="N4628" s="454">
        <v>44292</v>
      </c>
      <c r="O4628" s="452" t="s">
        <v>1440</v>
      </c>
      <c r="P4628" s="454">
        <v>44468</v>
      </c>
    </row>
    <row r="4629" spans="1:16" x14ac:dyDescent="0.2">
      <c r="A4629" s="451" t="s">
        <v>2832</v>
      </c>
      <c r="B4629" s="451" t="s">
        <v>1575</v>
      </c>
      <c r="C4629" s="451" t="s">
        <v>1432</v>
      </c>
      <c r="D4629" s="451" t="s">
        <v>1507</v>
      </c>
      <c r="E4629" s="451" t="s">
        <v>1442</v>
      </c>
      <c r="F4629" s="451" t="s">
        <v>1752</v>
      </c>
      <c r="G4629" s="452" t="s">
        <v>1436</v>
      </c>
      <c r="H4629" s="453">
        <v>34354</v>
      </c>
      <c r="I4629" s="452" t="s">
        <v>1712</v>
      </c>
      <c r="J4629" s="452" t="s">
        <v>1438</v>
      </c>
      <c r="K4629" s="452" t="s">
        <v>1438</v>
      </c>
      <c r="L4629" s="452" t="s">
        <v>1439</v>
      </c>
      <c r="M4629" s="452" t="s">
        <v>1440</v>
      </c>
      <c r="N4629" s="454">
        <v>44399</v>
      </c>
      <c r="O4629" s="452" t="s">
        <v>1440</v>
      </c>
      <c r="P4629" s="454">
        <v>44468</v>
      </c>
    </row>
    <row r="4630" spans="1:16" ht="21" x14ac:dyDescent="0.2">
      <c r="A4630" s="451" t="s">
        <v>2832</v>
      </c>
      <c r="B4630" s="451" t="s">
        <v>1575</v>
      </c>
      <c r="C4630" s="451" t="s">
        <v>1432</v>
      </c>
      <c r="D4630" s="451" t="s">
        <v>1448</v>
      </c>
      <c r="E4630" s="451" t="s">
        <v>1460</v>
      </c>
      <c r="F4630" s="451" t="s">
        <v>1483</v>
      </c>
      <c r="G4630" s="452" t="s">
        <v>1436</v>
      </c>
      <c r="H4630" s="453">
        <v>27483</v>
      </c>
      <c r="I4630" s="452" t="s">
        <v>1462</v>
      </c>
      <c r="J4630" s="455"/>
      <c r="K4630" s="452" t="s">
        <v>1533</v>
      </c>
      <c r="L4630" s="452" t="s">
        <v>1439</v>
      </c>
      <c r="M4630" s="452" t="s">
        <v>1452</v>
      </c>
      <c r="N4630" s="454">
        <v>44550</v>
      </c>
      <c r="O4630" s="452" t="s">
        <v>1453</v>
      </c>
      <c r="P4630" s="454">
        <v>44553</v>
      </c>
    </row>
    <row r="4631" spans="1:16" ht="21" x14ac:dyDescent="0.2">
      <c r="A4631" s="451" t="s">
        <v>2832</v>
      </c>
      <c r="B4631" s="451" t="s">
        <v>1575</v>
      </c>
      <c r="C4631" s="451" t="s">
        <v>1432</v>
      </c>
      <c r="D4631" s="451" t="s">
        <v>1448</v>
      </c>
      <c r="E4631" s="451" t="s">
        <v>1538</v>
      </c>
      <c r="F4631" s="451" t="s">
        <v>1565</v>
      </c>
      <c r="G4631" s="452" t="s">
        <v>1436</v>
      </c>
      <c r="H4631" s="453">
        <v>3900</v>
      </c>
      <c r="I4631" s="452" t="s">
        <v>1824</v>
      </c>
      <c r="J4631" s="455"/>
      <c r="K4631" s="452" t="s">
        <v>1533</v>
      </c>
      <c r="L4631" s="452" t="s">
        <v>1439</v>
      </c>
      <c r="M4631" s="452" t="s">
        <v>1452</v>
      </c>
      <c r="N4631" s="454">
        <v>44554</v>
      </c>
      <c r="O4631" s="452" t="s">
        <v>1534</v>
      </c>
      <c r="P4631" s="454">
        <v>44560</v>
      </c>
    </row>
    <row r="4632" spans="1:16" x14ac:dyDescent="0.2">
      <c r="A4632" s="451" t="s">
        <v>2832</v>
      </c>
      <c r="B4632" s="451" t="s">
        <v>1713</v>
      </c>
      <c r="C4632" s="451" t="s">
        <v>1432</v>
      </c>
      <c r="D4632" s="451" t="s">
        <v>1466</v>
      </c>
      <c r="E4632" s="451" t="s">
        <v>1442</v>
      </c>
      <c r="F4632" s="451" t="s">
        <v>2724</v>
      </c>
      <c r="G4632" s="452" t="s">
        <v>1436</v>
      </c>
      <c r="H4632" s="453">
        <v>7167</v>
      </c>
      <c r="I4632" s="452" t="s">
        <v>1676</v>
      </c>
      <c r="J4632" s="452" t="s">
        <v>1438</v>
      </c>
      <c r="K4632" s="452" t="s">
        <v>1438</v>
      </c>
      <c r="L4632" s="452" t="s">
        <v>1439</v>
      </c>
      <c r="M4632" s="452" t="s">
        <v>1440</v>
      </c>
      <c r="N4632" s="454">
        <v>44330</v>
      </c>
      <c r="O4632" s="452" t="s">
        <v>1440</v>
      </c>
      <c r="P4632" s="454">
        <v>44468</v>
      </c>
    </row>
    <row r="4633" spans="1:16" x14ac:dyDescent="0.2">
      <c r="A4633" s="451" t="s">
        <v>2832</v>
      </c>
      <c r="B4633" s="451" t="s">
        <v>1713</v>
      </c>
      <c r="C4633" s="451" t="s">
        <v>1432</v>
      </c>
      <c r="D4633" s="451" t="s">
        <v>1507</v>
      </c>
      <c r="E4633" s="451" t="s">
        <v>1434</v>
      </c>
      <c r="F4633" s="451" t="s">
        <v>2405</v>
      </c>
      <c r="G4633" s="452" t="s">
        <v>1436</v>
      </c>
      <c r="H4633" s="453">
        <v>8041</v>
      </c>
      <c r="I4633" s="452" t="s">
        <v>1640</v>
      </c>
      <c r="J4633" s="452" t="s">
        <v>1438</v>
      </c>
      <c r="K4633" s="452" t="s">
        <v>1438</v>
      </c>
      <c r="L4633" s="452" t="s">
        <v>1439</v>
      </c>
      <c r="M4633" s="452" t="s">
        <v>1440</v>
      </c>
      <c r="N4633" s="454">
        <v>44384</v>
      </c>
      <c r="O4633" s="452" t="s">
        <v>1440</v>
      </c>
      <c r="P4633" s="454">
        <v>44468</v>
      </c>
    </row>
    <row r="4634" spans="1:16" ht="21" x14ac:dyDescent="0.2">
      <c r="A4634" s="451" t="s">
        <v>2832</v>
      </c>
      <c r="B4634" s="451" t="s">
        <v>1713</v>
      </c>
      <c r="C4634" s="451" t="s">
        <v>1432</v>
      </c>
      <c r="D4634" s="451" t="s">
        <v>1540</v>
      </c>
      <c r="E4634" s="451" t="s">
        <v>1677</v>
      </c>
      <c r="F4634" s="451" t="s">
        <v>1626</v>
      </c>
      <c r="G4634" s="452" t="s">
        <v>1436</v>
      </c>
      <c r="H4634" s="453">
        <v>10051</v>
      </c>
      <c r="I4634" s="452" t="s">
        <v>1678</v>
      </c>
      <c r="J4634" s="455"/>
      <c r="K4634" s="452" t="s">
        <v>1533</v>
      </c>
      <c r="L4634" s="452" t="s">
        <v>1439</v>
      </c>
      <c r="M4634" s="452" t="s">
        <v>1452</v>
      </c>
      <c r="N4634" s="454">
        <v>44525</v>
      </c>
      <c r="O4634" s="452" t="s">
        <v>1534</v>
      </c>
      <c r="P4634" s="454">
        <v>44525</v>
      </c>
    </row>
    <row r="4635" spans="1:16" x14ac:dyDescent="0.2">
      <c r="A4635" s="451" t="s">
        <v>2832</v>
      </c>
      <c r="B4635" s="451" t="s">
        <v>2822</v>
      </c>
      <c r="C4635" s="451" t="s">
        <v>1432</v>
      </c>
      <c r="D4635" s="451" t="s">
        <v>1433</v>
      </c>
      <c r="E4635" s="451" t="s">
        <v>1434</v>
      </c>
      <c r="F4635" s="451" t="s">
        <v>1896</v>
      </c>
      <c r="G4635" s="452" t="s">
        <v>1436</v>
      </c>
      <c r="H4635" s="453">
        <v>260000</v>
      </c>
      <c r="I4635" s="452" t="s">
        <v>1667</v>
      </c>
      <c r="J4635" s="452" t="s">
        <v>1438</v>
      </c>
      <c r="K4635" s="452" t="s">
        <v>1438</v>
      </c>
      <c r="L4635" s="452" t="s">
        <v>1439</v>
      </c>
      <c r="M4635" s="452" t="s">
        <v>1440</v>
      </c>
      <c r="N4635" s="454">
        <v>44312</v>
      </c>
      <c r="O4635" s="452" t="s">
        <v>1440</v>
      </c>
      <c r="P4635" s="454">
        <v>44468</v>
      </c>
    </row>
    <row r="4636" spans="1:16" x14ac:dyDescent="0.2">
      <c r="A4636" s="451" t="s">
        <v>2832</v>
      </c>
      <c r="B4636" s="451" t="s">
        <v>1717</v>
      </c>
      <c r="C4636" s="451" t="s">
        <v>1432</v>
      </c>
      <c r="D4636" s="451" t="s">
        <v>1433</v>
      </c>
      <c r="E4636" s="451" t="s">
        <v>1434</v>
      </c>
      <c r="F4636" s="451" t="s">
        <v>2834</v>
      </c>
      <c r="G4636" s="452" t="s">
        <v>1436</v>
      </c>
      <c r="H4636" s="453">
        <v>1970000</v>
      </c>
      <c r="I4636" s="452" t="s">
        <v>1665</v>
      </c>
      <c r="J4636" s="452" t="s">
        <v>1438</v>
      </c>
      <c r="K4636" s="452" t="s">
        <v>1438</v>
      </c>
      <c r="L4636" s="452" t="s">
        <v>1439</v>
      </c>
      <c r="M4636" s="452" t="s">
        <v>1440</v>
      </c>
      <c r="N4636" s="454">
        <v>44312</v>
      </c>
      <c r="O4636" s="452" t="s">
        <v>1440</v>
      </c>
      <c r="P4636" s="454">
        <v>44468</v>
      </c>
    </row>
    <row r="4637" spans="1:16" ht="21" x14ac:dyDescent="0.2">
      <c r="A4637" s="451" t="s">
        <v>2832</v>
      </c>
      <c r="B4637" s="451" t="s">
        <v>2823</v>
      </c>
      <c r="C4637" s="451" t="s">
        <v>1432</v>
      </c>
      <c r="D4637" s="451" t="s">
        <v>1433</v>
      </c>
      <c r="E4637" s="451" t="s">
        <v>1442</v>
      </c>
      <c r="F4637" s="451" t="s">
        <v>2192</v>
      </c>
      <c r="G4637" s="452" t="s">
        <v>1436</v>
      </c>
      <c r="H4637" s="453">
        <v>11497.21</v>
      </c>
      <c r="I4637" s="452" t="s">
        <v>2829</v>
      </c>
      <c r="J4637" s="452" t="s">
        <v>1438</v>
      </c>
      <c r="K4637" s="452" t="s">
        <v>1438</v>
      </c>
      <c r="L4637" s="452" t="s">
        <v>1439</v>
      </c>
      <c r="M4637" s="452" t="s">
        <v>1440</v>
      </c>
      <c r="N4637" s="454">
        <v>44308</v>
      </c>
      <c r="O4637" s="452" t="s">
        <v>1440</v>
      </c>
      <c r="P4637" s="454">
        <v>44468</v>
      </c>
    </row>
    <row r="4638" spans="1:16" x14ac:dyDescent="0.2">
      <c r="A4638" s="451" t="s">
        <v>2832</v>
      </c>
      <c r="B4638" s="451" t="s">
        <v>2823</v>
      </c>
      <c r="C4638" s="451" t="s">
        <v>1432</v>
      </c>
      <c r="D4638" s="451" t="s">
        <v>1540</v>
      </c>
      <c r="E4638" s="451" t="s">
        <v>1635</v>
      </c>
      <c r="F4638" s="451" t="s">
        <v>1450</v>
      </c>
      <c r="G4638" s="452" t="s">
        <v>1436</v>
      </c>
      <c r="H4638" s="453">
        <v>2089.7800000000002</v>
      </c>
      <c r="I4638" s="452" t="s">
        <v>2830</v>
      </c>
      <c r="J4638" s="455"/>
      <c r="K4638" s="452" t="s">
        <v>1533</v>
      </c>
      <c r="L4638" s="452" t="s">
        <v>1439</v>
      </c>
      <c r="M4638" s="452" t="s">
        <v>1452</v>
      </c>
      <c r="N4638" s="454">
        <v>44502</v>
      </c>
      <c r="O4638" s="452" t="s">
        <v>1453</v>
      </c>
      <c r="P4638" s="454">
        <v>44502</v>
      </c>
    </row>
    <row r="4639" spans="1:16" x14ac:dyDescent="0.2">
      <c r="A4639" s="451" t="s">
        <v>2835</v>
      </c>
      <c r="B4639" s="451" t="s">
        <v>1695</v>
      </c>
      <c r="C4639" s="451" t="s">
        <v>1432</v>
      </c>
      <c r="D4639" s="451" t="s">
        <v>1466</v>
      </c>
      <c r="E4639" s="451" t="s">
        <v>1434</v>
      </c>
      <c r="F4639" s="451" t="s">
        <v>1723</v>
      </c>
      <c r="G4639" s="452" t="s">
        <v>1436</v>
      </c>
      <c r="H4639" s="453">
        <v>274527.93</v>
      </c>
      <c r="I4639" s="452" t="s">
        <v>1655</v>
      </c>
      <c r="J4639" s="452" t="s">
        <v>1438</v>
      </c>
      <c r="K4639" s="452" t="s">
        <v>1438</v>
      </c>
      <c r="L4639" s="452" t="s">
        <v>1439</v>
      </c>
      <c r="M4639" s="452" t="s">
        <v>1440</v>
      </c>
      <c r="N4639" s="454">
        <v>44341</v>
      </c>
      <c r="O4639" s="452" t="s">
        <v>1440</v>
      </c>
      <c r="P4639" s="454">
        <v>44468</v>
      </c>
    </row>
    <row r="4640" spans="1:16" x14ac:dyDescent="0.2">
      <c r="A4640" s="451" t="s">
        <v>2835</v>
      </c>
      <c r="B4640" s="451" t="s">
        <v>1697</v>
      </c>
      <c r="C4640" s="451" t="s">
        <v>1432</v>
      </c>
      <c r="D4640" s="451" t="s">
        <v>1433</v>
      </c>
      <c r="E4640" s="451" t="s">
        <v>1434</v>
      </c>
      <c r="F4640" s="451" t="s">
        <v>1741</v>
      </c>
      <c r="G4640" s="452" t="s">
        <v>1436</v>
      </c>
      <c r="H4640" s="453">
        <v>2243906</v>
      </c>
      <c r="I4640" s="452" t="s">
        <v>1669</v>
      </c>
      <c r="J4640" s="452" t="s">
        <v>1438</v>
      </c>
      <c r="K4640" s="452" t="s">
        <v>1438</v>
      </c>
      <c r="L4640" s="452" t="s">
        <v>1439</v>
      </c>
      <c r="M4640" s="452" t="s">
        <v>1440</v>
      </c>
      <c r="N4640" s="454">
        <v>44309</v>
      </c>
      <c r="O4640" s="452" t="s">
        <v>1440</v>
      </c>
      <c r="P4640" s="454">
        <v>44468</v>
      </c>
    </row>
    <row r="4641" spans="1:16" x14ac:dyDescent="0.2">
      <c r="A4641" s="451" t="s">
        <v>2835</v>
      </c>
      <c r="B4641" s="451" t="s">
        <v>1697</v>
      </c>
      <c r="C4641" s="451" t="s">
        <v>1432</v>
      </c>
      <c r="D4641" s="451" t="s">
        <v>1491</v>
      </c>
      <c r="E4641" s="451" t="s">
        <v>1442</v>
      </c>
      <c r="F4641" s="451" t="s">
        <v>1696</v>
      </c>
      <c r="G4641" s="452" t="s">
        <v>1436</v>
      </c>
      <c r="H4641" s="453">
        <v>40287.019999999997</v>
      </c>
      <c r="I4641" s="452" t="s">
        <v>1500</v>
      </c>
      <c r="J4641" s="452" t="s">
        <v>1438</v>
      </c>
      <c r="K4641" s="452" t="s">
        <v>1438</v>
      </c>
      <c r="L4641" s="452" t="s">
        <v>1439</v>
      </c>
      <c r="M4641" s="452" t="s">
        <v>1440</v>
      </c>
      <c r="N4641" s="454">
        <v>44371</v>
      </c>
      <c r="O4641" s="452" t="s">
        <v>1440</v>
      </c>
      <c r="P4641" s="454">
        <v>44468</v>
      </c>
    </row>
    <row r="4642" spans="1:16" x14ac:dyDescent="0.2">
      <c r="A4642" s="451" t="s">
        <v>2835</v>
      </c>
      <c r="B4642" s="451" t="s">
        <v>1697</v>
      </c>
      <c r="C4642" s="451" t="s">
        <v>1432</v>
      </c>
      <c r="D4642" s="451" t="s">
        <v>1540</v>
      </c>
      <c r="E4642" s="451" t="s">
        <v>1550</v>
      </c>
      <c r="F4642" s="451" t="s">
        <v>1467</v>
      </c>
      <c r="G4642" s="452" t="s">
        <v>1436</v>
      </c>
      <c r="H4642" s="453">
        <v>90483.01</v>
      </c>
      <c r="I4642" s="452" t="s">
        <v>1551</v>
      </c>
      <c r="J4642" s="455"/>
      <c r="K4642" s="452" t="s">
        <v>1533</v>
      </c>
      <c r="L4642" s="452" t="s">
        <v>1439</v>
      </c>
      <c r="M4642" s="452" t="s">
        <v>1452</v>
      </c>
      <c r="N4642" s="454">
        <v>44512</v>
      </c>
      <c r="O4642" s="452" t="s">
        <v>1534</v>
      </c>
      <c r="P4642" s="454">
        <v>44516</v>
      </c>
    </row>
    <row r="4643" spans="1:16" ht="21" x14ac:dyDescent="0.2">
      <c r="A4643" s="451" t="s">
        <v>2835</v>
      </c>
      <c r="B4643" s="451" t="s">
        <v>1703</v>
      </c>
      <c r="C4643" s="451" t="s">
        <v>1432</v>
      </c>
      <c r="D4643" s="451" t="s">
        <v>1491</v>
      </c>
      <c r="E4643" s="451" t="s">
        <v>1442</v>
      </c>
      <c r="F4643" s="451" t="s">
        <v>2105</v>
      </c>
      <c r="G4643" s="452" t="s">
        <v>1436</v>
      </c>
      <c r="H4643" s="453">
        <v>11300</v>
      </c>
      <c r="I4643" s="452" t="s">
        <v>1611</v>
      </c>
      <c r="J4643" s="452" t="s">
        <v>1438</v>
      </c>
      <c r="K4643" s="452" t="s">
        <v>1438</v>
      </c>
      <c r="L4643" s="452" t="s">
        <v>1439</v>
      </c>
      <c r="M4643" s="452" t="s">
        <v>1440</v>
      </c>
      <c r="N4643" s="454">
        <v>44370</v>
      </c>
      <c r="O4643" s="452" t="s">
        <v>1440</v>
      </c>
      <c r="P4643" s="454">
        <v>44468</v>
      </c>
    </row>
    <row r="4644" spans="1:16" ht="21" x14ac:dyDescent="0.2">
      <c r="A4644" s="451" t="s">
        <v>2835</v>
      </c>
      <c r="B4644" s="451" t="s">
        <v>1703</v>
      </c>
      <c r="C4644" s="451" t="s">
        <v>1432</v>
      </c>
      <c r="D4644" s="451" t="s">
        <v>1491</v>
      </c>
      <c r="E4644" s="451" t="s">
        <v>1434</v>
      </c>
      <c r="F4644" s="451" t="s">
        <v>1787</v>
      </c>
      <c r="G4644" s="452" t="s">
        <v>1436</v>
      </c>
      <c r="H4644" s="453">
        <v>10665</v>
      </c>
      <c r="I4644" s="452" t="s">
        <v>1609</v>
      </c>
      <c r="J4644" s="452" t="s">
        <v>1438</v>
      </c>
      <c r="K4644" s="452" t="s">
        <v>1438</v>
      </c>
      <c r="L4644" s="452" t="s">
        <v>1439</v>
      </c>
      <c r="M4644" s="452" t="s">
        <v>1440</v>
      </c>
      <c r="N4644" s="454">
        <v>44370</v>
      </c>
      <c r="O4644" s="452" t="s">
        <v>1440</v>
      </c>
      <c r="P4644" s="454">
        <v>44468</v>
      </c>
    </row>
    <row r="4645" spans="1:16" ht="21" x14ac:dyDescent="0.2">
      <c r="A4645" s="451" t="s">
        <v>2835</v>
      </c>
      <c r="B4645" s="451" t="s">
        <v>1703</v>
      </c>
      <c r="C4645" s="451" t="s">
        <v>1432</v>
      </c>
      <c r="D4645" s="451" t="s">
        <v>1491</v>
      </c>
      <c r="E4645" s="451" t="s">
        <v>1434</v>
      </c>
      <c r="F4645" s="451" t="s">
        <v>1475</v>
      </c>
      <c r="G4645" s="452" t="s">
        <v>1436</v>
      </c>
      <c r="H4645" s="453">
        <v>24800</v>
      </c>
      <c r="I4645" s="452" t="s">
        <v>1607</v>
      </c>
      <c r="J4645" s="452" t="s">
        <v>1438</v>
      </c>
      <c r="K4645" s="452" t="s">
        <v>1438</v>
      </c>
      <c r="L4645" s="452" t="s">
        <v>1439</v>
      </c>
      <c r="M4645" s="452" t="s">
        <v>1440</v>
      </c>
      <c r="N4645" s="454">
        <v>44370</v>
      </c>
      <c r="O4645" s="452" t="s">
        <v>1440</v>
      </c>
      <c r="P4645" s="454">
        <v>44468</v>
      </c>
    </row>
    <row r="4646" spans="1:16" ht="21" x14ac:dyDescent="0.2">
      <c r="A4646" s="451" t="s">
        <v>2835</v>
      </c>
      <c r="B4646" s="451" t="s">
        <v>1703</v>
      </c>
      <c r="C4646" s="451" t="s">
        <v>1432</v>
      </c>
      <c r="D4646" s="451" t="s">
        <v>1507</v>
      </c>
      <c r="E4646" s="451" t="s">
        <v>1442</v>
      </c>
      <c r="F4646" s="451" t="s">
        <v>2836</v>
      </c>
      <c r="G4646" s="452" t="s">
        <v>1436</v>
      </c>
      <c r="H4646" s="453">
        <v>-9350</v>
      </c>
      <c r="I4646" s="452" t="s">
        <v>2820</v>
      </c>
      <c r="J4646" s="452" t="s">
        <v>1438</v>
      </c>
      <c r="K4646" s="452" t="s">
        <v>1438</v>
      </c>
      <c r="L4646" s="452" t="s">
        <v>1439</v>
      </c>
      <c r="M4646" s="452" t="s">
        <v>1440</v>
      </c>
      <c r="N4646" s="454">
        <v>44415</v>
      </c>
      <c r="O4646" s="452" t="s">
        <v>1440</v>
      </c>
      <c r="P4646" s="454">
        <v>44468</v>
      </c>
    </row>
    <row r="4647" spans="1:16" ht="21" x14ac:dyDescent="0.2">
      <c r="A4647" s="451" t="s">
        <v>2835</v>
      </c>
      <c r="B4647" s="451" t="s">
        <v>1703</v>
      </c>
      <c r="C4647" s="451" t="s">
        <v>1432</v>
      </c>
      <c r="D4647" s="451" t="s">
        <v>1448</v>
      </c>
      <c r="E4647" s="451" t="s">
        <v>1635</v>
      </c>
      <c r="F4647" s="451" t="s">
        <v>1565</v>
      </c>
      <c r="G4647" s="452" t="s">
        <v>1436</v>
      </c>
      <c r="H4647" s="453">
        <v>760</v>
      </c>
      <c r="I4647" s="452" t="s">
        <v>1637</v>
      </c>
      <c r="J4647" s="455"/>
      <c r="K4647" s="452" t="s">
        <v>1533</v>
      </c>
      <c r="L4647" s="452" t="s">
        <v>1439</v>
      </c>
      <c r="M4647" s="452" t="s">
        <v>1452</v>
      </c>
      <c r="N4647" s="454">
        <v>44539</v>
      </c>
      <c r="O4647" s="452" t="s">
        <v>1453</v>
      </c>
      <c r="P4647" s="454">
        <v>44545</v>
      </c>
    </row>
    <row r="4648" spans="1:16" x14ac:dyDescent="0.2">
      <c r="A4648" s="451" t="s">
        <v>2835</v>
      </c>
      <c r="B4648" s="451" t="s">
        <v>1708</v>
      </c>
      <c r="C4648" s="451" t="s">
        <v>1432</v>
      </c>
      <c r="D4648" s="451" t="s">
        <v>1466</v>
      </c>
      <c r="E4648" s="451" t="s">
        <v>1434</v>
      </c>
      <c r="F4648" s="451" t="s">
        <v>2795</v>
      </c>
      <c r="G4648" s="452" t="s">
        <v>1436</v>
      </c>
      <c r="H4648" s="453">
        <v>15450</v>
      </c>
      <c r="I4648" s="452" t="s">
        <v>1603</v>
      </c>
      <c r="J4648" s="452" t="s">
        <v>1438</v>
      </c>
      <c r="K4648" s="452" t="s">
        <v>1438</v>
      </c>
      <c r="L4648" s="452" t="s">
        <v>1439</v>
      </c>
      <c r="M4648" s="452" t="s">
        <v>1440</v>
      </c>
      <c r="N4648" s="454">
        <v>44535</v>
      </c>
      <c r="O4648" s="452" t="s">
        <v>1440</v>
      </c>
      <c r="P4648" s="454">
        <v>44468</v>
      </c>
    </row>
    <row r="4649" spans="1:16" ht="21" x14ac:dyDescent="0.2">
      <c r="A4649" s="451" t="s">
        <v>2835</v>
      </c>
      <c r="B4649" s="451" t="s">
        <v>1708</v>
      </c>
      <c r="C4649" s="451" t="s">
        <v>1432</v>
      </c>
      <c r="D4649" s="451" t="s">
        <v>1507</v>
      </c>
      <c r="E4649" s="451" t="s">
        <v>1442</v>
      </c>
      <c r="F4649" s="451" t="s">
        <v>2290</v>
      </c>
      <c r="G4649" s="452" t="s">
        <v>1436</v>
      </c>
      <c r="H4649" s="453">
        <v>9350</v>
      </c>
      <c r="I4649" s="452" t="s">
        <v>2820</v>
      </c>
      <c r="J4649" s="452" t="s">
        <v>1438</v>
      </c>
      <c r="K4649" s="452" t="s">
        <v>1438</v>
      </c>
      <c r="L4649" s="452" t="s">
        <v>1439</v>
      </c>
      <c r="M4649" s="452" t="s">
        <v>1440</v>
      </c>
      <c r="N4649" s="454">
        <v>44415</v>
      </c>
      <c r="O4649" s="452" t="s">
        <v>1440</v>
      </c>
      <c r="P4649" s="454">
        <v>44468</v>
      </c>
    </row>
    <row r="4650" spans="1:16" x14ac:dyDescent="0.2">
      <c r="A4650" s="451" t="s">
        <v>2835</v>
      </c>
      <c r="B4650" s="451" t="s">
        <v>1708</v>
      </c>
      <c r="C4650" s="451" t="s">
        <v>1432</v>
      </c>
      <c r="D4650" s="451" t="s">
        <v>1531</v>
      </c>
      <c r="E4650" s="451" t="s">
        <v>1623</v>
      </c>
      <c r="F4650" s="451" t="s">
        <v>1450</v>
      </c>
      <c r="G4650" s="452" t="s">
        <v>1436</v>
      </c>
      <c r="H4650" s="453">
        <v>6307.5</v>
      </c>
      <c r="I4650" s="452" t="s">
        <v>1625</v>
      </c>
      <c r="J4650" s="455"/>
      <c r="K4650" s="452" t="s">
        <v>1533</v>
      </c>
      <c r="L4650" s="452" t="s">
        <v>1439</v>
      </c>
      <c r="M4650" s="452" t="s">
        <v>1452</v>
      </c>
      <c r="N4650" s="454">
        <v>44496</v>
      </c>
      <c r="O4650" s="452" t="s">
        <v>1534</v>
      </c>
      <c r="P4650" s="454">
        <v>44496</v>
      </c>
    </row>
    <row r="4651" spans="1:16" x14ac:dyDescent="0.2">
      <c r="A4651" s="451" t="s">
        <v>2835</v>
      </c>
      <c r="B4651" s="451" t="s">
        <v>1708</v>
      </c>
      <c r="C4651" s="451" t="s">
        <v>1432</v>
      </c>
      <c r="D4651" s="451" t="s">
        <v>1448</v>
      </c>
      <c r="E4651" s="451" t="s">
        <v>1442</v>
      </c>
      <c r="F4651" s="451" t="s">
        <v>1450</v>
      </c>
      <c r="G4651" s="452" t="s">
        <v>1436</v>
      </c>
      <c r="H4651" s="453">
        <v>8019.38</v>
      </c>
      <c r="I4651" s="452" t="s">
        <v>1633</v>
      </c>
      <c r="J4651" s="455"/>
      <c r="K4651" s="452" t="s">
        <v>1533</v>
      </c>
      <c r="L4651" s="452" t="s">
        <v>1439</v>
      </c>
      <c r="M4651" s="452" t="s">
        <v>1452</v>
      </c>
      <c r="N4651" s="454">
        <v>44536</v>
      </c>
      <c r="O4651" s="452" t="s">
        <v>1534</v>
      </c>
      <c r="P4651" s="454">
        <v>44537</v>
      </c>
    </row>
    <row r="4652" spans="1:16" x14ac:dyDescent="0.2">
      <c r="A4652" s="451" t="s">
        <v>2835</v>
      </c>
      <c r="B4652" s="451" t="s">
        <v>1575</v>
      </c>
      <c r="C4652" s="451" t="s">
        <v>1432</v>
      </c>
      <c r="D4652" s="451" t="s">
        <v>1466</v>
      </c>
      <c r="E4652" s="451" t="s">
        <v>1434</v>
      </c>
      <c r="F4652" s="451" t="s">
        <v>1727</v>
      </c>
      <c r="G4652" s="452" t="s">
        <v>1436</v>
      </c>
      <c r="H4652" s="453">
        <v>132</v>
      </c>
      <c r="I4652" s="452" t="s">
        <v>2017</v>
      </c>
      <c r="J4652" s="452" t="s">
        <v>1438</v>
      </c>
      <c r="K4652" s="452" t="s">
        <v>1438</v>
      </c>
      <c r="L4652" s="452" t="s">
        <v>1439</v>
      </c>
      <c r="M4652" s="452" t="s">
        <v>1440</v>
      </c>
      <c r="N4652" s="454">
        <v>44335</v>
      </c>
      <c r="O4652" s="452" t="s">
        <v>1440</v>
      </c>
      <c r="P4652" s="454">
        <v>44468</v>
      </c>
    </row>
    <row r="4653" spans="1:16" x14ac:dyDescent="0.2">
      <c r="A4653" s="451" t="s">
        <v>2835</v>
      </c>
      <c r="B4653" s="451" t="s">
        <v>1575</v>
      </c>
      <c r="C4653" s="451" t="s">
        <v>1432</v>
      </c>
      <c r="D4653" s="451" t="s">
        <v>1507</v>
      </c>
      <c r="E4653" s="451" t="s">
        <v>1442</v>
      </c>
      <c r="F4653" s="451" t="s">
        <v>2837</v>
      </c>
      <c r="G4653" s="452" t="s">
        <v>1436</v>
      </c>
      <c r="H4653" s="453">
        <v>43435</v>
      </c>
      <c r="I4653" s="452" t="s">
        <v>1712</v>
      </c>
      <c r="J4653" s="452" t="s">
        <v>1438</v>
      </c>
      <c r="K4653" s="452" t="s">
        <v>1438</v>
      </c>
      <c r="L4653" s="452" t="s">
        <v>1439</v>
      </c>
      <c r="M4653" s="452" t="s">
        <v>1440</v>
      </c>
      <c r="N4653" s="454">
        <v>44399</v>
      </c>
      <c r="O4653" s="452" t="s">
        <v>1440</v>
      </c>
      <c r="P4653" s="454">
        <v>44468</v>
      </c>
    </row>
    <row r="4654" spans="1:16" x14ac:dyDescent="0.2">
      <c r="A4654" s="451" t="s">
        <v>2835</v>
      </c>
      <c r="B4654" s="451" t="s">
        <v>1575</v>
      </c>
      <c r="C4654" s="451" t="s">
        <v>1432</v>
      </c>
      <c r="D4654" s="451" t="s">
        <v>1515</v>
      </c>
      <c r="E4654" s="451" t="s">
        <v>1442</v>
      </c>
      <c r="F4654" s="451" t="s">
        <v>2343</v>
      </c>
      <c r="G4654" s="452" t="s">
        <v>1436</v>
      </c>
      <c r="H4654" s="453">
        <v>700</v>
      </c>
      <c r="I4654" s="452" t="s">
        <v>2637</v>
      </c>
      <c r="J4654" s="452" t="s">
        <v>1438</v>
      </c>
      <c r="K4654" s="452" t="s">
        <v>1438</v>
      </c>
      <c r="L4654" s="452" t="s">
        <v>1439</v>
      </c>
      <c r="M4654" s="452" t="s">
        <v>1440</v>
      </c>
      <c r="N4654" s="454">
        <v>44294</v>
      </c>
      <c r="O4654" s="452" t="s">
        <v>1440</v>
      </c>
      <c r="P4654" s="454">
        <v>44468</v>
      </c>
    </row>
    <row r="4655" spans="1:16" ht="21" x14ac:dyDescent="0.2">
      <c r="A4655" s="451" t="s">
        <v>2835</v>
      </c>
      <c r="B4655" s="451" t="s">
        <v>1575</v>
      </c>
      <c r="C4655" s="451" t="s">
        <v>1432</v>
      </c>
      <c r="D4655" s="451" t="s">
        <v>1540</v>
      </c>
      <c r="E4655" s="451" t="s">
        <v>1765</v>
      </c>
      <c r="F4655" s="451" t="s">
        <v>2051</v>
      </c>
      <c r="G4655" s="452" t="s">
        <v>1436</v>
      </c>
      <c r="H4655" s="453">
        <v>2340</v>
      </c>
      <c r="I4655" s="452" t="s">
        <v>1766</v>
      </c>
      <c r="J4655" s="455"/>
      <c r="K4655" s="452" t="s">
        <v>1533</v>
      </c>
      <c r="L4655" s="452" t="s">
        <v>1439</v>
      </c>
      <c r="M4655" s="452" t="s">
        <v>1452</v>
      </c>
      <c r="N4655" s="454">
        <v>44525</v>
      </c>
      <c r="O4655" s="452" t="s">
        <v>1453</v>
      </c>
      <c r="P4655" s="454">
        <v>44525</v>
      </c>
    </row>
    <row r="4656" spans="1:16" ht="21" x14ac:dyDescent="0.2">
      <c r="A4656" s="451" t="s">
        <v>2835</v>
      </c>
      <c r="B4656" s="451" t="s">
        <v>1575</v>
      </c>
      <c r="C4656" s="451" t="s">
        <v>1432</v>
      </c>
      <c r="D4656" s="451" t="s">
        <v>1448</v>
      </c>
      <c r="E4656" s="451" t="s">
        <v>1460</v>
      </c>
      <c r="F4656" s="451" t="s">
        <v>1590</v>
      </c>
      <c r="G4656" s="452" t="s">
        <v>1436</v>
      </c>
      <c r="H4656" s="453">
        <v>34748</v>
      </c>
      <c r="I4656" s="452" t="s">
        <v>1462</v>
      </c>
      <c r="J4656" s="455"/>
      <c r="K4656" s="452" t="s">
        <v>1533</v>
      </c>
      <c r="L4656" s="452" t="s">
        <v>1439</v>
      </c>
      <c r="M4656" s="452" t="s">
        <v>1452</v>
      </c>
      <c r="N4656" s="454">
        <v>44550</v>
      </c>
      <c r="O4656" s="452" t="s">
        <v>1453</v>
      </c>
      <c r="P4656" s="454">
        <v>44553</v>
      </c>
    </row>
    <row r="4657" spans="1:16" x14ac:dyDescent="0.2">
      <c r="A4657" s="451" t="s">
        <v>2835</v>
      </c>
      <c r="B4657" s="451" t="s">
        <v>1713</v>
      </c>
      <c r="C4657" s="451" t="s">
        <v>1432</v>
      </c>
      <c r="D4657" s="451" t="s">
        <v>1466</v>
      </c>
      <c r="E4657" s="451" t="s">
        <v>1442</v>
      </c>
      <c r="F4657" s="451" t="s">
        <v>2390</v>
      </c>
      <c r="G4657" s="452" t="s">
        <v>1436</v>
      </c>
      <c r="H4657" s="453">
        <v>7054</v>
      </c>
      <c r="I4657" s="452" t="s">
        <v>1676</v>
      </c>
      <c r="J4657" s="452" t="s">
        <v>1438</v>
      </c>
      <c r="K4657" s="452" t="s">
        <v>1438</v>
      </c>
      <c r="L4657" s="452" t="s">
        <v>1439</v>
      </c>
      <c r="M4657" s="452" t="s">
        <v>1440</v>
      </c>
      <c r="N4657" s="454">
        <v>44330</v>
      </c>
      <c r="O4657" s="452" t="s">
        <v>1440</v>
      </c>
      <c r="P4657" s="454">
        <v>44468</v>
      </c>
    </row>
    <row r="4658" spans="1:16" x14ac:dyDescent="0.2">
      <c r="A4658" s="451" t="s">
        <v>2835</v>
      </c>
      <c r="B4658" s="451" t="s">
        <v>1713</v>
      </c>
      <c r="C4658" s="451" t="s">
        <v>1432</v>
      </c>
      <c r="D4658" s="451" t="s">
        <v>1507</v>
      </c>
      <c r="E4658" s="451" t="s">
        <v>1442</v>
      </c>
      <c r="F4658" s="451" t="s">
        <v>2680</v>
      </c>
      <c r="G4658" s="452" t="s">
        <v>1436</v>
      </c>
      <c r="H4658" s="453">
        <v>10486</v>
      </c>
      <c r="I4658" s="452" t="s">
        <v>1640</v>
      </c>
      <c r="J4658" s="452" t="s">
        <v>1438</v>
      </c>
      <c r="K4658" s="452" t="s">
        <v>1438</v>
      </c>
      <c r="L4658" s="452" t="s">
        <v>1439</v>
      </c>
      <c r="M4658" s="452" t="s">
        <v>1440</v>
      </c>
      <c r="N4658" s="454">
        <v>44384</v>
      </c>
      <c r="O4658" s="452" t="s">
        <v>1440</v>
      </c>
      <c r="P4658" s="454">
        <v>44468</v>
      </c>
    </row>
    <row r="4659" spans="1:16" ht="21" x14ac:dyDescent="0.2">
      <c r="A4659" s="451" t="s">
        <v>2835</v>
      </c>
      <c r="B4659" s="451" t="s">
        <v>1713</v>
      </c>
      <c r="C4659" s="451" t="s">
        <v>1432</v>
      </c>
      <c r="D4659" s="451" t="s">
        <v>1540</v>
      </c>
      <c r="E4659" s="451" t="s">
        <v>1677</v>
      </c>
      <c r="F4659" s="451" t="s">
        <v>2040</v>
      </c>
      <c r="G4659" s="452" t="s">
        <v>1436</v>
      </c>
      <c r="H4659" s="453">
        <v>9899</v>
      </c>
      <c r="I4659" s="452" t="s">
        <v>1678</v>
      </c>
      <c r="J4659" s="455"/>
      <c r="K4659" s="452" t="s">
        <v>1533</v>
      </c>
      <c r="L4659" s="452" t="s">
        <v>1439</v>
      </c>
      <c r="M4659" s="452" t="s">
        <v>1452</v>
      </c>
      <c r="N4659" s="454">
        <v>44525</v>
      </c>
      <c r="O4659" s="452" t="s">
        <v>1534</v>
      </c>
      <c r="P4659" s="454">
        <v>44525</v>
      </c>
    </row>
    <row r="4660" spans="1:16" x14ac:dyDescent="0.2">
      <c r="A4660" s="451" t="s">
        <v>2835</v>
      </c>
      <c r="B4660" s="451" t="s">
        <v>2822</v>
      </c>
      <c r="C4660" s="451" t="s">
        <v>1432</v>
      </c>
      <c r="D4660" s="451" t="s">
        <v>1433</v>
      </c>
      <c r="E4660" s="451" t="s">
        <v>1442</v>
      </c>
      <c r="F4660" s="451" t="s">
        <v>2122</v>
      </c>
      <c r="G4660" s="452" t="s">
        <v>1436</v>
      </c>
      <c r="H4660" s="453">
        <v>320000</v>
      </c>
      <c r="I4660" s="452" t="s">
        <v>1667</v>
      </c>
      <c r="J4660" s="452" t="s">
        <v>1438</v>
      </c>
      <c r="K4660" s="452" t="s">
        <v>1438</v>
      </c>
      <c r="L4660" s="452" t="s">
        <v>1439</v>
      </c>
      <c r="M4660" s="452" t="s">
        <v>1440</v>
      </c>
      <c r="N4660" s="454">
        <v>44312</v>
      </c>
      <c r="O4660" s="452" t="s">
        <v>1440</v>
      </c>
      <c r="P4660" s="454">
        <v>44468</v>
      </c>
    </row>
    <row r="4661" spans="1:16" x14ac:dyDescent="0.2">
      <c r="A4661" s="451" t="s">
        <v>2835</v>
      </c>
      <c r="B4661" s="451" t="s">
        <v>1717</v>
      </c>
      <c r="C4661" s="451" t="s">
        <v>1432</v>
      </c>
      <c r="D4661" s="451" t="s">
        <v>1433</v>
      </c>
      <c r="E4661" s="451" t="s">
        <v>1442</v>
      </c>
      <c r="F4661" s="451" t="s">
        <v>2382</v>
      </c>
      <c r="G4661" s="452" t="s">
        <v>1436</v>
      </c>
      <c r="H4661" s="453">
        <v>2130000</v>
      </c>
      <c r="I4661" s="452" t="s">
        <v>1665</v>
      </c>
      <c r="J4661" s="452" t="s">
        <v>1438</v>
      </c>
      <c r="K4661" s="452" t="s">
        <v>1438</v>
      </c>
      <c r="L4661" s="452" t="s">
        <v>1439</v>
      </c>
      <c r="M4661" s="452" t="s">
        <v>1440</v>
      </c>
      <c r="N4661" s="454">
        <v>44312</v>
      </c>
      <c r="O4661" s="452" t="s">
        <v>1440</v>
      </c>
      <c r="P4661" s="454">
        <v>44468</v>
      </c>
    </row>
    <row r="4662" spans="1:16" ht="21" x14ac:dyDescent="0.2">
      <c r="A4662" s="451" t="s">
        <v>2835</v>
      </c>
      <c r="B4662" s="451" t="s">
        <v>2823</v>
      </c>
      <c r="C4662" s="451" t="s">
        <v>1432</v>
      </c>
      <c r="D4662" s="451" t="s">
        <v>1433</v>
      </c>
      <c r="E4662" s="451" t="s">
        <v>1442</v>
      </c>
      <c r="F4662" s="451" t="s">
        <v>1857</v>
      </c>
      <c r="G4662" s="452" t="s">
        <v>1436</v>
      </c>
      <c r="H4662" s="453">
        <v>858.1</v>
      </c>
      <c r="I4662" s="452" t="s">
        <v>2829</v>
      </c>
      <c r="J4662" s="452" t="s">
        <v>1438</v>
      </c>
      <c r="K4662" s="452" t="s">
        <v>1438</v>
      </c>
      <c r="L4662" s="452" t="s">
        <v>1439</v>
      </c>
      <c r="M4662" s="452" t="s">
        <v>1440</v>
      </c>
      <c r="N4662" s="454">
        <v>44308</v>
      </c>
      <c r="O4662" s="452" t="s">
        <v>1440</v>
      </c>
      <c r="P4662" s="454">
        <v>44468</v>
      </c>
    </row>
    <row r="4663" spans="1:16" x14ac:dyDescent="0.2">
      <c r="A4663" s="451" t="s">
        <v>2835</v>
      </c>
      <c r="B4663" s="451" t="s">
        <v>2823</v>
      </c>
      <c r="C4663" s="451" t="s">
        <v>1432</v>
      </c>
      <c r="D4663" s="451" t="s">
        <v>1540</v>
      </c>
      <c r="E4663" s="451" t="s">
        <v>1635</v>
      </c>
      <c r="F4663" s="451" t="s">
        <v>1548</v>
      </c>
      <c r="G4663" s="452" t="s">
        <v>1436</v>
      </c>
      <c r="H4663" s="453">
        <v>3134.68</v>
      </c>
      <c r="I4663" s="452" t="s">
        <v>2830</v>
      </c>
      <c r="J4663" s="455"/>
      <c r="K4663" s="452" t="s">
        <v>1533</v>
      </c>
      <c r="L4663" s="452" t="s">
        <v>1439</v>
      </c>
      <c r="M4663" s="452" t="s">
        <v>1452</v>
      </c>
      <c r="N4663" s="454">
        <v>44502</v>
      </c>
      <c r="O4663" s="452" t="s">
        <v>1453</v>
      </c>
      <c r="P4663" s="454">
        <v>44502</v>
      </c>
    </row>
    <row r="4664" spans="1:16" x14ac:dyDescent="0.2">
      <c r="A4664" s="451" t="s">
        <v>2838</v>
      </c>
      <c r="B4664" s="451" t="s">
        <v>1695</v>
      </c>
      <c r="C4664" s="451" t="s">
        <v>1432</v>
      </c>
      <c r="D4664" s="451" t="s">
        <v>1466</v>
      </c>
      <c r="E4664" s="451" t="s">
        <v>1442</v>
      </c>
      <c r="F4664" s="451" t="s">
        <v>1976</v>
      </c>
      <c r="G4664" s="452" t="s">
        <v>1436</v>
      </c>
      <c r="H4664" s="453">
        <v>185726.86</v>
      </c>
      <c r="I4664" s="452" t="s">
        <v>1655</v>
      </c>
      <c r="J4664" s="452" t="s">
        <v>1438</v>
      </c>
      <c r="K4664" s="452" t="s">
        <v>1438</v>
      </c>
      <c r="L4664" s="452" t="s">
        <v>1439</v>
      </c>
      <c r="M4664" s="452" t="s">
        <v>1440</v>
      </c>
      <c r="N4664" s="454">
        <v>44341</v>
      </c>
      <c r="O4664" s="452" t="s">
        <v>1440</v>
      </c>
      <c r="P4664" s="454">
        <v>44468</v>
      </c>
    </row>
    <row r="4665" spans="1:16" x14ac:dyDescent="0.2">
      <c r="A4665" s="451" t="s">
        <v>2838</v>
      </c>
      <c r="B4665" s="451" t="s">
        <v>1697</v>
      </c>
      <c r="C4665" s="451" t="s">
        <v>1432</v>
      </c>
      <c r="D4665" s="451" t="s">
        <v>1433</v>
      </c>
      <c r="E4665" s="451" t="s">
        <v>1442</v>
      </c>
      <c r="F4665" s="451" t="s">
        <v>2209</v>
      </c>
      <c r="G4665" s="452" t="s">
        <v>1436</v>
      </c>
      <c r="H4665" s="453">
        <v>1384008</v>
      </c>
      <c r="I4665" s="452" t="s">
        <v>1669</v>
      </c>
      <c r="J4665" s="452" t="s">
        <v>1438</v>
      </c>
      <c r="K4665" s="452" t="s">
        <v>1438</v>
      </c>
      <c r="L4665" s="452" t="s">
        <v>1439</v>
      </c>
      <c r="M4665" s="452" t="s">
        <v>1440</v>
      </c>
      <c r="N4665" s="454">
        <v>44309</v>
      </c>
      <c r="O4665" s="452" t="s">
        <v>1440</v>
      </c>
      <c r="P4665" s="454">
        <v>44468</v>
      </c>
    </row>
    <row r="4666" spans="1:16" x14ac:dyDescent="0.2">
      <c r="A4666" s="451" t="s">
        <v>2838</v>
      </c>
      <c r="B4666" s="451" t="s">
        <v>1697</v>
      </c>
      <c r="C4666" s="451" t="s">
        <v>1432</v>
      </c>
      <c r="D4666" s="451" t="s">
        <v>1491</v>
      </c>
      <c r="E4666" s="451" t="s">
        <v>1442</v>
      </c>
      <c r="F4666" s="451" t="s">
        <v>1722</v>
      </c>
      <c r="G4666" s="452" t="s">
        <v>1436</v>
      </c>
      <c r="H4666" s="453">
        <v>111638.8</v>
      </c>
      <c r="I4666" s="452" t="s">
        <v>1502</v>
      </c>
      <c r="J4666" s="452" t="s">
        <v>1438</v>
      </c>
      <c r="K4666" s="452" t="s">
        <v>1438</v>
      </c>
      <c r="L4666" s="452" t="s">
        <v>1439</v>
      </c>
      <c r="M4666" s="452" t="s">
        <v>1440</v>
      </c>
      <c r="N4666" s="454">
        <v>44292</v>
      </c>
      <c r="O4666" s="452" t="s">
        <v>1440</v>
      </c>
      <c r="P4666" s="454">
        <v>44468</v>
      </c>
    </row>
    <row r="4667" spans="1:16" x14ac:dyDescent="0.2">
      <c r="A4667" s="451" t="s">
        <v>2838</v>
      </c>
      <c r="B4667" s="451" t="s">
        <v>1697</v>
      </c>
      <c r="C4667" s="451" t="s">
        <v>1432</v>
      </c>
      <c r="D4667" s="451" t="s">
        <v>1531</v>
      </c>
      <c r="E4667" s="451" t="s">
        <v>1442</v>
      </c>
      <c r="F4667" s="451" t="s">
        <v>1545</v>
      </c>
      <c r="G4667" s="452" t="s">
        <v>1436</v>
      </c>
      <c r="H4667" s="453">
        <v>181004</v>
      </c>
      <c r="I4667" s="452" t="s">
        <v>1532</v>
      </c>
      <c r="J4667" s="455"/>
      <c r="K4667" s="452" t="s">
        <v>1533</v>
      </c>
      <c r="L4667" s="452" t="s">
        <v>1439</v>
      </c>
      <c r="M4667" s="452" t="s">
        <v>1452</v>
      </c>
      <c r="N4667" s="454">
        <v>44496</v>
      </c>
      <c r="O4667" s="452" t="s">
        <v>1534</v>
      </c>
      <c r="P4667" s="454">
        <v>44498</v>
      </c>
    </row>
    <row r="4668" spans="1:16" x14ac:dyDescent="0.2">
      <c r="A4668" s="451" t="s">
        <v>2838</v>
      </c>
      <c r="B4668" s="451" t="s">
        <v>1697</v>
      </c>
      <c r="C4668" s="451" t="s">
        <v>1432</v>
      </c>
      <c r="D4668" s="451" t="s">
        <v>1448</v>
      </c>
      <c r="E4668" s="451" t="s">
        <v>1550</v>
      </c>
      <c r="F4668" s="451" t="s">
        <v>1545</v>
      </c>
      <c r="G4668" s="452" t="s">
        <v>1436</v>
      </c>
      <c r="H4668" s="453">
        <v>15214.64</v>
      </c>
      <c r="I4668" s="452" t="s">
        <v>1566</v>
      </c>
      <c r="J4668" s="455"/>
      <c r="K4668" s="452" t="s">
        <v>1533</v>
      </c>
      <c r="L4668" s="452" t="s">
        <v>1439</v>
      </c>
      <c r="M4668" s="452" t="s">
        <v>1452</v>
      </c>
      <c r="N4668" s="454">
        <v>44547</v>
      </c>
      <c r="O4668" s="452" t="s">
        <v>1453</v>
      </c>
      <c r="P4668" s="454">
        <v>44552</v>
      </c>
    </row>
    <row r="4669" spans="1:16" ht="21" x14ac:dyDescent="0.2">
      <c r="A4669" s="451" t="s">
        <v>2838</v>
      </c>
      <c r="B4669" s="451" t="s">
        <v>1703</v>
      </c>
      <c r="C4669" s="451" t="s">
        <v>1432</v>
      </c>
      <c r="D4669" s="451" t="s">
        <v>1491</v>
      </c>
      <c r="E4669" s="451" t="s">
        <v>1434</v>
      </c>
      <c r="F4669" s="451" t="s">
        <v>2839</v>
      </c>
      <c r="G4669" s="452" t="s">
        <v>1436</v>
      </c>
      <c r="H4669" s="453">
        <v>14200</v>
      </c>
      <c r="I4669" s="452" t="s">
        <v>1607</v>
      </c>
      <c r="J4669" s="452" t="s">
        <v>1438</v>
      </c>
      <c r="K4669" s="452" t="s">
        <v>1438</v>
      </c>
      <c r="L4669" s="452" t="s">
        <v>1439</v>
      </c>
      <c r="M4669" s="452" t="s">
        <v>1440</v>
      </c>
      <c r="N4669" s="454">
        <v>44370</v>
      </c>
      <c r="O4669" s="452" t="s">
        <v>1440</v>
      </c>
      <c r="P4669" s="454">
        <v>44468</v>
      </c>
    </row>
    <row r="4670" spans="1:16" ht="21" x14ac:dyDescent="0.2">
      <c r="A4670" s="451" t="s">
        <v>2838</v>
      </c>
      <c r="B4670" s="451" t="s">
        <v>1703</v>
      </c>
      <c r="C4670" s="451" t="s">
        <v>1432</v>
      </c>
      <c r="D4670" s="451" t="s">
        <v>1507</v>
      </c>
      <c r="E4670" s="451" t="s">
        <v>1442</v>
      </c>
      <c r="F4670" s="451" t="s">
        <v>2840</v>
      </c>
      <c r="G4670" s="452" t="s">
        <v>1436</v>
      </c>
      <c r="H4670" s="453">
        <v>-13440</v>
      </c>
      <c r="I4670" s="452" t="s">
        <v>2820</v>
      </c>
      <c r="J4670" s="452" t="s">
        <v>1438</v>
      </c>
      <c r="K4670" s="452" t="s">
        <v>1438</v>
      </c>
      <c r="L4670" s="452" t="s">
        <v>1439</v>
      </c>
      <c r="M4670" s="452" t="s">
        <v>1440</v>
      </c>
      <c r="N4670" s="454">
        <v>44415</v>
      </c>
      <c r="O4670" s="452" t="s">
        <v>1440</v>
      </c>
      <c r="P4670" s="454">
        <v>44468</v>
      </c>
    </row>
    <row r="4671" spans="1:16" x14ac:dyDescent="0.2">
      <c r="A4671" s="451" t="s">
        <v>2838</v>
      </c>
      <c r="B4671" s="451" t="s">
        <v>1708</v>
      </c>
      <c r="C4671" s="451" t="s">
        <v>1432</v>
      </c>
      <c r="D4671" s="451" t="s">
        <v>1466</v>
      </c>
      <c r="E4671" s="451" t="s">
        <v>1434</v>
      </c>
      <c r="F4671" s="451" t="s">
        <v>2743</v>
      </c>
      <c r="G4671" s="452" t="s">
        <v>1436</v>
      </c>
      <c r="H4671" s="453">
        <v>760</v>
      </c>
      <c r="I4671" s="452" t="s">
        <v>1603</v>
      </c>
      <c r="J4671" s="452" t="s">
        <v>1438</v>
      </c>
      <c r="K4671" s="452" t="s">
        <v>1438</v>
      </c>
      <c r="L4671" s="452" t="s">
        <v>1439</v>
      </c>
      <c r="M4671" s="452" t="s">
        <v>1440</v>
      </c>
      <c r="N4671" s="454">
        <v>44535</v>
      </c>
      <c r="O4671" s="452" t="s">
        <v>1440</v>
      </c>
      <c r="P4671" s="454">
        <v>44468</v>
      </c>
    </row>
    <row r="4672" spans="1:16" ht="21" x14ac:dyDescent="0.2">
      <c r="A4672" s="451" t="s">
        <v>2838</v>
      </c>
      <c r="B4672" s="451" t="s">
        <v>1708</v>
      </c>
      <c r="C4672" s="451" t="s">
        <v>1432</v>
      </c>
      <c r="D4672" s="451" t="s">
        <v>1507</v>
      </c>
      <c r="E4672" s="451" t="s">
        <v>1442</v>
      </c>
      <c r="F4672" s="451" t="s">
        <v>2122</v>
      </c>
      <c r="G4672" s="452" t="s">
        <v>1436</v>
      </c>
      <c r="H4672" s="453">
        <v>13440</v>
      </c>
      <c r="I4672" s="452" t="s">
        <v>2820</v>
      </c>
      <c r="J4672" s="452" t="s">
        <v>1438</v>
      </c>
      <c r="K4672" s="452" t="s">
        <v>1438</v>
      </c>
      <c r="L4672" s="452" t="s">
        <v>1439</v>
      </c>
      <c r="M4672" s="452" t="s">
        <v>1440</v>
      </c>
      <c r="N4672" s="454">
        <v>44415</v>
      </c>
      <c r="O4672" s="452" t="s">
        <v>1440</v>
      </c>
      <c r="P4672" s="454">
        <v>44468</v>
      </c>
    </row>
    <row r="4673" spans="1:16" x14ac:dyDescent="0.2">
      <c r="A4673" s="451" t="s">
        <v>2838</v>
      </c>
      <c r="B4673" s="451" t="s">
        <v>1708</v>
      </c>
      <c r="C4673" s="451" t="s">
        <v>1432</v>
      </c>
      <c r="D4673" s="451" t="s">
        <v>1531</v>
      </c>
      <c r="E4673" s="451" t="s">
        <v>1623</v>
      </c>
      <c r="F4673" s="451" t="s">
        <v>1565</v>
      </c>
      <c r="G4673" s="452" t="s">
        <v>1436</v>
      </c>
      <c r="H4673" s="453">
        <v>3190</v>
      </c>
      <c r="I4673" s="452" t="s">
        <v>1625</v>
      </c>
      <c r="J4673" s="455"/>
      <c r="K4673" s="452" t="s">
        <v>1533</v>
      </c>
      <c r="L4673" s="452" t="s">
        <v>1439</v>
      </c>
      <c r="M4673" s="452" t="s">
        <v>1452</v>
      </c>
      <c r="N4673" s="454">
        <v>44496</v>
      </c>
      <c r="O4673" s="452" t="s">
        <v>1534</v>
      </c>
      <c r="P4673" s="454">
        <v>44496</v>
      </c>
    </row>
    <row r="4674" spans="1:16" x14ac:dyDescent="0.2">
      <c r="A4674" s="451" t="s">
        <v>2838</v>
      </c>
      <c r="B4674" s="451" t="s">
        <v>1708</v>
      </c>
      <c r="C4674" s="451" t="s">
        <v>1432</v>
      </c>
      <c r="D4674" s="451" t="s">
        <v>1448</v>
      </c>
      <c r="E4674" s="451" t="s">
        <v>1442</v>
      </c>
      <c r="F4674" s="451" t="s">
        <v>1565</v>
      </c>
      <c r="G4674" s="452" t="s">
        <v>1436</v>
      </c>
      <c r="H4674" s="453">
        <v>4009.69</v>
      </c>
      <c r="I4674" s="452" t="s">
        <v>1633</v>
      </c>
      <c r="J4674" s="455"/>
      <c r="K4674" s="452" t="s">
        <v>1533</v>
      </c>
      <c r="L4674" s="452" t="s">
        <v>1439</v>
      </c>
      <c r="M4674" s="452" t="s">
        <v>1452</v>
      </c>
      <c r="N4674" s="454">
        <v>44536</v>
      </c>
      <c r="O4674" s="452" t="s">
        <v>1534</v>
      </c>
      <c r="P4674" s="454">
        <v>44537</v>
      </c>
    </row>
    <row r="4675" spans="1:16" x14ac:dyDescent="0.2">
      <c r="A4675" s="451" t="s">
        <v>2838</v>
      </c>
      <c r="B4675" s="451" t="s">
        <v>1708</v>
      </c>
      <c r="C4675" s="451" t="s">
        <v>1432</v>
      </c>
      <c r="D4675" s="451" t="s">
        <v>1448</v>
      </c>
      <c r="E4675" s="451" t="s">
        <v>1547</v>
      </c>
      <c r="F4675" s="451" t="s">
        <v>1565</v>
      </c>
      <c r="G4675" s="452" t="s">
        <v>1436</v>
      </c>
      <c r="H4675" s="453">
        <v>11433.66</v>
      </c>
      <c r="I4675" s="452" t="s">
        <v>1634</v>
      </c>
      <c r="J4675" s="455"/>
      <c r="K4675" s="452" t="s">
        <v>1533</v>
      </c>
      <c r="L4675" s="452" t="s">
        <v>1439</v>
      </c>
      <c r="M4675" s="452" t="s">
        <v>1452</v>
      </c>
      <c r="N4675" s="454">
        <v>44539</v>
      </c>
      <c r="O4675" s="452" t="s">
        <v>1453</v>
      </c>
      <c r="P4675" s="454">
        <v>44545</v>
      </c>
    </row>
    <row r="4676" spans="1:16" x14ac:dyDescent="0.2">
      <c r="A4676" s="451" t="s">
        <v>2838</v>
      </c>
      <c r="B4676" s="451" t="s">
        <v>1575</v>
      </c>
      <c r="C4676" s="451" t="s">
        <v>1432</v>
      </c>
      <c r="D4676" s="451" t="s">
        <v>1433</v>
      </c>
      <c r="E4676" s="451" t="s">
        <v>1442</v>
      </c>
      <c r="F4676" s="451" t="s">
        <v>1701</v>
      </c>
      <c r="G4676" s="452" t="s">
        <v>1436</v>
      </c>
      <c r="H4676" s="453">
        <v>4000</v>
      </c>
      <c r="I4676" s="452" t="s">
        <v>1840</v>
      </c>
      <c r="J4676" s="452" t="s">
        <v>1438</v>
      </c>
      <c r="K4676" s="452" t="s">
        <v>1438</v>
      </c>
      <c r="L4676" s="452" t="s">
        <v>1439</v>
      </c>
      <c r="M4676" s="452" t="s">
        <v>1440</v>
      </c>
      <c r="N4676" s="454">
        <v>44302</v>
      </c>
      <c r="O4676" s="452" t="s">
        <v>1440</v>
      </c>
      <c r="P4676" s="454">
        <v>44468</v>
      </c>
    </row>
    <row r="4677" spans="1:16" x14ac:dyDescent="0.2">
      <c r="A4677" s="451" t="s">
        <v>2838</v>
      </c>
      <c r="B4677" s="451" t="s">
        <v>1575</v>
      </c>
      <c r="C4677" s="451" t="s">
        <v>1432</v>
      </c>
      <c r="D4677" s="451" t="s">
        <v>1507</v>
      </c>
      <c r="E4677" s="451" t="s">
        <v>1442</v>
      </c>
      <c r="F4677" s="451" t="s">
        <v>2580</v>
      </c>
      <c r="G4677" s="452" t="s">
        <v>1436</v>
      </c>
      <c r="H4677" s="453">
        <v>24363</v>
      </c>
      <c r="I4677" s="452" t="s">
        <v>1712</v>
      </c>
      <c r="J4677" s="452" t="s">
        <v>1438</v>
      </c>
      <c r="K4677" s="452" t="s">
        <v>1438</v>
      </c>
      <c r="L4677" s="452" t="s">
        <v>1439</v>
      </c>
      <c r="M4677" s="452" t="s">
        <v>1440</v>
      </c>
      <c r="N4677" s="454">
        <v>44399</v>
      </c>
      <c r="O4677" s="452" t="s">
        <v>1440</v>
      </c>
      <c r="P4677" s="454">
        <v>44468</v>
      </c>
    </row>
    <row r="4678" spans="1:16" x14ac:dyDescent="0.2">
      <c r="A4678" s="451" t="s">
        <v>2838</v>
      </c>
      <c r="B4678" s="451" t="s">
        <v>1575</v>
      </c>
      <c r="C4678" s="451" t="s">
        <v>1432</v>
      </c>
      <c r="D4678" s="451" t="s">
        <v>1515</v>
      </c>
      <c r="E4678" s="451" t="s">
        <v>1442</v>
      </c>
      <c r="F4678" s="451" t="s">
        <v>2269</v>
      </c>
      <c r="G4678" s="452" t="s">
        <v>1436</v>
      </c>
      <c r="H4678" s="453">
        <v>2800</v>
      </c>
      <c r="I4678" s="452" t="s">
        <v>2841</v>
      </c>
      <c r="J4678" s="452" t="s">
        <v>1438</v>
      </c>
      <c r="K4678" s="452" t="s">
        <v>1438</v>
      </c>
      <c r="L4678" s="452" t="s">
        <v>1439</v>
      </c>
      <c r="M4678" s="452" t="s">
        <v>1440</v>
      </c>
      <c r="N4678" s="454">
        <v>44294</v>
      </c>
      <c r="O4678" s="452" t="s">
        <v>1440</v>
      </c>
      <c r="P4678" s="454">
        <v>44468</v>
      </c>
    </row>
    <row r="4679" spans="1:16" ht="21" x14ac:dyDescent="0.2">
      <c r="A4679" s="451" t="s">
        <v>2838</v>
      </c>
      <c r="B4679" s="451" t="s">
        <v>1575</v>
      </c>
      <c r="C4679" s="451" t="s">
        <v>1432</v>
      </c>
      <c r="D4679" s="451" t="s">
        <v>1448</v>
      </c>
      <c r="E4679" s="451" t="s">
        <v>1460</v>
      </c>
      <c r="F4679" s="451" t="s">
        <v>1485</v>
      </c>
      <c r="G4679" s="452" t="s">
        <v>1436</v>
      </c>
      <c r="H4679" s="453">
        <v>19490</v>
      </c>
      <c r="I4679" s="452" t="s">
        <v>1462</v>
      </c>
      <c r="J4679" s="455"/>
      <c r="K4679" s="452" t="s">
        <v>1533</v>
      </c>
      <c r="L4679" s="452" t="s">
        <v>1439</v>
      </c>
      <c r="M4679" s="452" t="s">
        <v>1452</v>
      </c>
      <c r="N4679" s="454">
        <v>44550</v>
      </c>
      <c r="O4679" s="452" t="s">
        <v>1453</v>
      </c>
      <c r="P4679" s="454">
        <v>44553</v>
      </c>
    </row>
    <row r="4680" spans="1:16" ht="21" x14ac:dyDescent="0.2">
      <c r="A4680" s="451" t="s">
        <v>2838</v>
      </c>
      <c r="B4680" s="451" t="s">
        <v>1575</v>
      </c>
      <c r="C4680" s="451" t="s">
        <v>1432</v>
      </c>
      <c r="D4680" s="451" t="s">
        <v>1448</v>
      </c>
      <c r="E4680" s="451" t="s">
        <v>1538</v>
      </c>
      <c r="F4680" s="451" t="s">
        <v>1988</v>
      </c>
      <c r="G4680" s="452" t="s">
        <v>1436</v>
      </c>
      <c r="H4680" s="453">
        <v>750</v>
      </c>
      <c r="I4680" s="452" t="s">
        <v>1824</v>
      </c>
      <c r="J4680" s="455"/>
      <c r="K4680" s="452" t="s">
        <v>1533</v>
      </c>
      <c r="L4680" s="452" t="s">
        <v>1439</v>
      </c>
      <c r="M4680" s="452" t="s">
        <v>1452</v>
      </c>
      <c r="N4680" s="454">
        <v>44554</v>
      </c>
      <c r="O4680" s="452" t="s">
        <v>1534</v>
      </c>
      <c r="P4680" s="454">
        <v>44560</v>
      </c>
    </row>
    <row r="4681" spans="1:16" ht="21" x14ac:dyDescent="0.2">
      <c r="A4681" s="451" t="s">
        <v>2838</v>
      </c>
      <c r="B4681" s="451" t="s">
        <v>1575</v>
      </c>
      <c r="C4681" s="451" t="s">
        <v>1432</v>
      </c>
      <c r="D4681" s="451" t="s">
        <v>1448</v>
      </c>
      <c r="E4681" s="451" t="s">
        <v>1677</v>
      </c>
      <c r="F4681" s="451" t="s">
        <v>1457</v>
      </c>
      <c r="G4681" s="452" t="s">
        <v>1436</v>
      </c>
      <c r="H4681" s="453">
        <v>2970</v>
      </c>
      <c r="I4681" s="452" t="s">
        <v>2008</v>
      </c>
      <c r="J4681" s="455"/>
      <c r="K4681" s="452" t="s">
        <v>1533</v>
      </c>
      <c r="L4681" s="452" t="s">
        <v>1439</v>
      </c>
      <c r="M4681" s="452" t="s">
        <v>1452</v>
      </c>
      <c r="N4681" s="454">
        <v>44560</v>
      </c>
      <c r="O4681" s="452" t="s">
        <v>1534</v>
      </c>
      <c r="P4681" s="454">
        <v>44560</v>
      </c>
    </row>
    <row r="4682" spans="1:16" x14ac:dyDescent="0.2">
      <c r="A4682" s="451" t="s">
        <v>2838</v>
      </c>
      <c r="B4682" s="451" t="s">
        <v>1713</v>
      </c>
      <c r="C4682" s="451" t="s">
        <v>1432</v>
      </c>
      <c r="D4682" s="451" t="s">
        <v>1466</v>
      </c>
      <c r="E4682" s="451" t="s">
        <v>1434</v>
      </c>
      <c r="F4682" s="451" t="s">
        <v>2131</v>
      </c>
      <c r="G4682" s="452" t="s">
        <v>1436</v>
      </c>
      <c r="H4682" s="453">
        <v>6900</v>
      </c>
      <c r="I4682" s="452" t="s">
        <v>1676</v>
      </c>
      <c r="J4682" s="452" t="s">
        <v>1438</v>
      </c>
      <c r="K4682" s="452" t="s">
        <v>1438</v>
      </c>
      <c r="L4682" s="452" t="s">
        <v>1439</v>
      </c>
      <c r="M4682" s="452" t="s">
        <v>1440</v>
      </c>
      <c r="N4682" s="454">
        <v>44330</v>
      </c>
      <c r="O4682" s="452" t="s">
        <v>1440</v>
      </c>
      <c r="P4682" s="454">
        <v>44468</v>
      </c>
    </row>
    <row r="4683" spans="1:16" x14ac:dyDescent="0.2">
      <c r="A4683" s="451" t="s">
        <v>2838</v>
      </c>
      <c r="B4683" s="451" t="s">
        <v>1713</v>
      </c>
      <c r="C4683" s="451" t="s">
        <v>1432</v>
      </c>
      <c r="D4683" s="451" t="s">
        <v>1507</v>
      </c>
      <c r="E4683" s="451" t="s">
        <v>1442</v>
      </c>
      <c r="F4683" s="451" t="s">
        <v>2683</v>
      </c>
      <c r="G4683" s="452" t="s">
        <v>1436</v>
      </c>
      <c r="H4683" s="453">
        <v>10208</v>
      </c>
      <c r="I4683" s="452" t="s">
        <v>1640</v>
      </c>
      <c r="J4683" s="452" t="s">
        <v>1438</v>
      </c>
      <c r="K4683" s="452" t="s">
        <v>1438</v>
      </c>
      <c r="L4683" s="452" t="s">
        <v>1439</v>
      </c>
      <c r="M4683" s="452" t="s">
        <v>1440</v>
      </c>
      <c r="N4683" s="454">
        <v>44384</v>
      </c>
      <c r="O4683" s="452" t="s">
        <v>1440</v>
      </c>
      <c r="P4683" s="454">
        <v>44468</v>
      </c>
    </row>
    <row r="4684" spans="1:16" ht="21" x14ac:dyDescent="0.2">
      <c r="A4684" s="451" t="s">
        <v>2838</v>
      </c>
      <c r="B4684" s="451" t="s">
        <v>1713</v>
      </c>
      <c r="C4684" s="451" t="s">
        <v>1432</v>
      </c>
      <c r="D4684" s="451" t="s">
        <v>1540</v>
      </c>
      <c r="E4684" s="451" t="s">
        <v>1677</v>
      </c>
      <c r="F4684" s="451" t="s">
        <v>1821</v>
      </c>
      <c r="G4684" s="452" t="s">
        <v>1436</v>
      </c>
      <c r="H4684" s="453">
        <v>9695</v>
      </c>
      <c r="I4684" s="452" t="s">
        <v>1678</v>
      </c>
      <c r="J4684" s="455"/>
      <c r="K4684" s="452" t="s">
        <v>1533</v>
      </c>
      <c r="L4684" s="452" t="s">
        <v>1439</v>
      </c>
      <c r="M4684" s="452" t="s">
        <v>1452</v>
      </c>
      <c r="N4684" s="454">
        <v>44525</v>
      </c>
      <c r="O4684" s="452" t="s">
        <v>1534</v>
      </c>
      <c r="P4684" s="454">
        <v>44525</v>
      </c>
    </row>
    <row r="4685" spans="1:16" x14ac:dyDescent="0.2">
      <c r="A4685" s="451" t="s">
        <v>2838</v>
      </c>
      <c r="B4685" s="451" t="s">
        <v>2822</v>
      </c>
      <c r="C4685" s="451" t="s">
        <v>1432</v>
      </c>
      <c r="D4685" s="451" t="s">
        <v>1433</v>
      </c>
      <c r="E4685" s="451" t="s">
        <v>1434</v>
      </c>
      <c r="F4685" s="451" t="s">
        <v>2337</v>
      </c>
      <c r="G4685" s="452" t="s">
        <v>1436</v>
      </c>
      <c r="H4685" s="453">
        <v>310000</v>
      </c>
      <c r="I4685" s="452" t="s">
        <v>1667</v>
      </c>
      <c r="J4685" s="452" t="s">
        <v>1438</v>
      </c>
      <c r="K4685" s="452" t="s">
        <v>1438</v>
      </c>
      <c r="L4685" s="452" t="s">
        <v>1439</v>
      </c>
      <c r="M4685" s="452" t="s">
        <v>1440</v>
      </c>
      <c r="N4685" s="454">
        <v>44312</v>
      </c>
      <c r="O4685" s="452" t="s">
        <v>1440</v>
      </c>
      <c r="P4685" s="454">
        <v>44468</v>
      </c>
    </row>
    <row r="4686" spans="1:16" x14ac:dyDescent="0.2">
      <c r="A4686" s="451" t="s">
        <v>2838</v>
      </c>
      <c r="B4686" s="451" t="s">
        <v>1717</v>
      </c>
      <c r="C4686" s="451" t="s">
        <v>1432</v>
      </c>
      <c r="D4686" s="451" t="s">
        <v>1433</v>
      </c>
      <c r="E4686" s="451" t="s">
        <v>1434</v>
      </c>
      <c r="F4686" s="451" t="s">
        <v>2201</v>
      </c>
      <c r="G4686" s="452" t="s">
        <v>1436</v>
      </c>
      <c r="H4686" s="453">
        <v>1140000</v>
      </c>
      <c r="I4686" s="452" t="s">
        <v>1665</v>
      </c>
      <c r="J4686" s="452" t="s">
        <v>1438</v>
      </c>
      <c r="K4686" s="452" t="s">
        <v>1438</v>
      </c>
      <c r="L4686" s="452" t="s">
        <v>1439</v>
      </c>
      <c r="M4686" s="452" t="s">
        <v>1440</v>
      </c>
      <c r="N4686" s="454">
        <v>44312</v>
      </c>
      <c r="O4686" s="452" t="s">
        <v>1440</v>
      </c>
      <c r="P4686" s="454">
        <v>44468</v>
      </c>
    </row>
    <row r="4687" spans="1:16" ht="21" x14ac:dyDescent="0.2">
      <c r="A4687" s="451" t="s">
        <v>2838</v>
      </c>
      <c r="B4687" s="451" t="s">
        <v>2823</v>
      </c>
      <c r="C4687" s="451" t="s">
        <v>1432</v>
      </c>
      <c r="D4687" s="451" t="s">
        <v>1433</v>
      </c>
      <c r="E4687" s="451" t="s">
        <v>1442</v>
      </c>
      <c r="F4687" s="451" t="s">
        <v>1929</v>
      </c>
      <c r="G4687" s="452" t="s">
        <v>1436</v>
      </c>
      <c r="H4687" s="453">
        <v>831.28</v>
      </c>
      <c r="I4687" s="452" t="s">
        <v>2829</v>
      </c>
      <c r="J4687" s="452" t="s">
        <v>1438</v>
      </c>
      <c r="K4687" s="452" t="s">
        <v>1438</v>
      </c>
      <c r="L4687" s="452" t="s">
        <v>1439</v>
      </c>
      <c r="M4687" s="452" t="s">
        <v>1440</v>
      </c>
      <c r="N4687" s="454">
        <v>44308</v>
      </c>
      <c r="O4687" s="452" t="s">
        <v>1440</v>
      </c>
      <c r="P4687" s="454">
        <v>44468</v>
      </c>
    </row>
    <row r="4688" spans="1:16" x14ac:dyDescent="0.2">
      <c r="A4688" s="451" t="s">
        <v>2838</v>
      </c>
      <c r="B4688" s="451" t="s">
        <v>2823</v>
      </c>
      <c r="C4688" s="451" t="s">
        <v>1432</v>
      </c>
      <c r="D4688" s="451" t="s">
        <v>1540</v>
      </c>
      <c r="E4688" s="451" t="s">
        <v>1635</v>
      </c>
      <c r="F4688" s="451" t="s">
        <v>1636</v>
      </c>
      <c r="G4688" s="452" t="s">
        <v>1436</v>
      </c>
      <c r="H4688" s="453">
        <v>1768.28</v>
      </c>
      <c r="I4688" s="452" t="s">
        <v>2830</v>
      </c>
      <c r="J4688" s="455"/>
      <c r="K4688" s="452" t="s">
        <v>1533</v>
      </c>
      <c r="L4688" s="452" t="s">
        <v>1439</v>
      </c>
      <c r="M4688" s="452" t="s">
        <v>1452</v>
      </c>
      <c r="N4688" s="454">
        <v>44502</v>
      </c>
      <c r="O4688" s="452" t="s">
        <v>1453</v>
      </c>
      <c r="P4688" s="454">
        <v>44502</v>
      </c>
    </row>
    <row r="4689" spans="1:16" x14ac:dyDescent="0.2">
      <c r="A4689" s="451" t="s">
        <v>2842</v>
      </c>
      <c r="B4689" s="451" t="s">
        <v>1695</v>
      </c>
      <c r="C4689" s="451" t="s">
        <v>1432</v>
      </c>
      <c r="D4689" s="451" t="s">
        <v>1466</v>
      </c>
      <c r="E4689" s="451" t="s">
        <v>1434</v>
      </c>
      <c r="F4689" s="451" t="s">
        <v>1757</v>
      </c>
      <c r="G4689" s="452" t="s">
        <v>1436</v>
      </c>
      <c r="H4689" s="453">
        <v>1231065</v>
      </c>
      <c r="I4689" s="452" t="s">
        <v>1655</v>
      </c>
      <c r="J4689" s="452" t="s">
        <v>1438</v>
      </c>
      <c r="K4689" s="452" t="s">
        <v>1438</v>
      </c>
      <c r="L4689" s="452" t="s">
        <v>1439</v>
      </c>
      <c r="M4689" s="452" t="s">
        <v>1440</v>
      </c>
      <c r="N4689" s="454">
        <v>44341</v>
      </c>
      <c r="O4689" s="452" t="s">
        <v>1440</v>
      </c>
      <c r="P4689" s="454">
        <v>44468</v>
      </c>
    </row>
    <row r="4690" spans="1:16" x14ac:dyDescent="0.2">
      <c r="A4690" s="451" t="s">
        <v>2842</v>
      </c>
      <c r="B4690" s="451" t="s">
        <v>1697</v>
      </c>
      <c r="C4690" s="451" t="s">
        <v>1432</v>
      </c>
      <c r="D4690" s="451" t="s">
        <v>1433</v>
      </c>
      <c r="E4690" s="451" t="s">
        <v>1442</v>
      </c>
      <c r="F4690" s="451" t="s">
        <v>2417</v>
      </c>
      <c r="G4690" s="452" t="s">
        <v>1436</v>
      </c>
      <c r="H4690" s="453">
        <v>2501316</v>
      </c>
      <c r="I4690" s="452" t="s">
        <v>1669</v>
      </c>
      <c r="J4690" s="452" t="s">
        <v>1438</v>
      </c>
      <c r="K4690" s="452" t="s">
        <v>1438</v>
      </c>
      <c r="L4690" s="452" t="s">
        <v>1439</v>
      </c>
      <c r="M4690" s="452" t="s">
        <v>1440</v>
      </c>
      <c r="N4690" s="454">
        <v>44309</v>
      </c>
      <c r="O4690" s="452" t="s">
        <v>1440</v>
      </c>
      <c r="P4690" s="454">
        <v>44468</v>
      </c>
    </row>
    <row r="4691" spans="1:16" x14ac:dyDescent="0.2">
      <c r="A4691" s="451" t="s">
        <v>2842</v>
      </c>
      <c r="B4691" s="451" t="s">
        <v>1697</v>
      </c>
      <c r="C4691" s="451" t="s">
        <v>1432</v>
      </c>
      <c r="D4691" s="451" t="s">
        <v>1466</v>
      </c>
      <c r="E4691" s="451" t="s">
        <v>1442</v>
      </c>
      <c r="F4691" s="451" t="s">
        <v>2343</v>
      </c>
      <c r="G4691" s="452" t="s">
        <v>1436</v>
      </c>
      <c r="H4691" s="453">
        <v>28356</v>
      </c>
      <c r="I4691" s="452" t="s">
        <v>1470</v>
      </c>
      <c r="J4691" s="452" t="s">
        <v>1438</v>
      </c>
      <c r="K4691" s="452" t="s">
        <v>1438</v>
      </c>
      <c r="L4691" s="452" t="s">
        <v>1439</v>
      </c>
      <c r="M4691" s="452" t="s">
        <v>1440</v>
      </c>
      <c r="N4691" s="454">
        <v>44342</v>
      </c>
      <c r="O4691" s="452" t="s">
        <v>1440</v>
      </c>
      <c r="P4691" s="454">
        <v>44468</v>
      </c>
    </row>
    <row r="4692" spans="1:16" x14ac:dyDescent="0.2">
      <c r="A4692" s="451" t="s">
        <v>2842</v>
      </c>
      <c r="B4692" s="451" t="s">
        <v>1697</v>
      </c>
      <c r="C4692" s="451" t="s">
        <v>1432</v>
      </c>
      <c r="D4692" s="451" t="s">
        <v>1466</v>
      </c>
      <c r="E4692" s="451" t="s">
        <v>1434</v>
      </c>
      <c r="F4692" s="451" t="s">
        <v>2289</v>
      </c>
      <c r="G4692" s="452" t="s">
        <v>1436</v>
      </c>
      <c r="H4692" s="453">
        <v>49563.68</v>
      </c>
      <c r="I4692" s="452" t="s">
        <v>1484</v>
      </c>
      <c r="J4692" s="452" t="s">
        <v>1438</v>
      </c>
      <c r="K4692" s="452" t="s">
        <v>1438</v>
      </c>
      <c r="L4692" s="452" t="s">
        <v>1439</v>
      </c>
      <c r="M4692" s="452" t="s">
        <v>1440</v>
      </c>
      <c r="N4692" s="454">
        <v>44342</v>
      </c>
      <c r="O4692" s="452" t="s">
        <v>1440</v>
      </c>
      <c r="P4692" s="454">
        <v>44468</v>
      </c>
    </row>
    <row r="4693" spans="1:16" x14ac:dyDescent="0.2">
      <c r="A4693" s="451" t="s">
        <v>2842</v>
      </c>
      <c r="B4693" s="451" t="s">
        <v>1697</v>
      </c>
      <c r="C4693" s="451" t="s">
        <v>1432</v>
      </c>
      <c r="D4693" s="451" t="s">
        <v>1466</v>
      </c>
      <c r="E4693" s="451" t="s">
        <v>1434</v>
      </c>
      <c r="F4693" s="451" t="s">
        <v>2483</v>
      </c>
      <c r="G4693" s="452" t="s">
        <v>1436</v>
      </c>
      <c r="H4693" s="453">
        <v>88833.33</v>
      </c>
      <c r="I4693" s="452" t="s">
        <v>1472</v>
      </c>
      <c r="J4693" s="452" t="s">
        <v>1438</v>
      </c>
      <c r="K4693" s="452" t="s">
        <v>1438</v>
      </c>
      <c r="L4693" s="452" t="s">
        <v>1439</v>
      </c>
      <c r="M4693" s="452" t="s">
        <v>1440</v>
      </c>
      <c r="N4693" s="454">
        <v>44342</v>
      </c>
      <c r="O4693" s="452" t="s">
        <v>1440</v>
      </c>
      <c r="P4693" s="454">
        <v>44468</v>
      </c>
    </row>
    <row r="4694" spans="1:16" x14ac:dyDescent="0.2">
      <c r="A4694" s="451" t="s">
        <v>2842</v>
      </c>
      <c r="B4694" s="451" t="s">
        <v>1697</v>
      </c>
      <c r="C4694" s="451" t="s">
        <v>1432</v>
      </c>
      <c r="D4694" s="451" t="s">
        <v>1540</v>
      </c>
      <c r="E4694" s="451" t="s">
        <v>1550</v>
      </c>
      <c r="F4694" s="451" t="s">
        <v>1545</v>
      </c>
      <c r="G4694" s="452" t="s">
        <v>1436</v>
      </c>
      <c r="H4694" s="453">
        <v>212515.54</v>
      </c>
      <c r="I4694" s="452" t="s">
        <v>1551</v>
      </c>
      <c r="J4694" s="455"/>
      <c r="K4694" s="452" t="s">
        <v>1533</v>
      </c>
      <c r="L4694" s="452" t="s">
        <v>1439</v>
      </c>
      <c r="M4694" s="452" t="s">
        <v>1452</v>
      </c>
      <c r="N4694" s="454">
        <v>44512</v>
      </c>
      <c r="O4694" s="452" t="s">
        <v>1534</v>
      </c>
      <c r="P4694" s="454">
        <v>44516</v>
      </c>
    </row>
    <row r="4695" spans="1:16" x14ac:dyDescent="0.2">
      <c r="A4695" s="451" t="s">
        <v>2842</v>
      </c>
      <c r="B4695" s="451" t="s">
        <v>1697</v>
      </c>
      <c r="C4695" s="451" t="s">
        <v>1432</v>
      </c>
      <c r="D4695" s="451" t="s">
        <v>1448</v>
      </c>
      <c r="E4695" s="451" t="s">
        <v>1550</v>
      </c>
      <c r="F4695" s="451" t="s">
        <v>1450</v>
      </c>
      <c r="G4695" s="452" t="s">
        <v>1436</v>
      </c>
      <c r="H4695" s="453">
        <v>6401.51</v>
      </c>
      <c r="I4695" s="452" t="s">
        <v>1566</v>
      </c>
      <c r="J4695" s="455"/>
      <c r="K4695" s="452" t="s">
        <v>1533</v>
      </c>
      <c r="L4695" s="452" t="s">
        <v>1439</v>
      </c>
      <c r="M4695" s="452" t="s">
        <v>1452</v>
      </c>
      <c r="N4695" s="454">
        <v>44547</v>
      </c>
      <c r="O4695" s="452" t="s">
        <v>1453</v>
      </c>
      <c r="P4695" s="454">
        <v>44552</v>
      </c>
    </row>
    <row r="4696" spans="1:16" ht="21" x14ac:dyDescent="0.2">
      <c r="A4696" s="451" t="s">
        <v>2842</v>
      </c>
      <c r="B4696" s="451" t="s">
        <v>1697</v>
      </c>
      <c r="C4696" s="451" t="s">
        <v>1432</v>
      </c>
      <c r="D4696" s="451" t="s">
        <v>1448</v>
      </c>
      <c r="E4696" s="451" t="s">
        <v>1568</v>
      </c>
      <c r="F4696" s="451" t="s">
        <v>1467</v>
      </c>
      <c r="G4696" s="452" t="s">
        <v>1436</v>
      </c>
      <c r="H4696" s="453">
        <v>170560</v>
      </c>
      <c r="I4696" s="452" t="s">
        <v>1569</v>
      </c>
      <c r="J4696" s="455"/>
      <c r="K4696" s="452" t="s">
        <v>1533</v>
      </c>
      <c r="L4696" s="452" t="s">
        <v>1439</v>
      </c>
      <c r="M4696" s="452" t="s">
        <v>1452</v>
      </c>
      <c r="N4696" s="454">
        <v>44547</v>
      </c>
      <c r="O4696" s="452" t="s">
        <v>1453</v>
      </c>
      <c r="P4696" s="454">
        <v>44553</v>
      </c>
    </row>
    <row r="4697" spans="1:16" ht="21" x14ac:dyDescent="0.2">
      <c r="A4697" s="451" t="s">
        <v>2842</v>
      </c>
      <c r="B4697" s="451" t="s">
        <v>1703</v>
      </c>
      <c r="C4697" s="451" t="s">
        <v>1432</v>
      </c>
      <c r="D4697" s="451" t="s">
        <v>1491</v>
      </c>
      <c r="E4697" s="451" t="s">
        <v>1442</v>
      </c>
      <c r="F4697" s="451" t="s">
        <v>1681</v>
      </c>
      <c r="G4697" s="452" t="s">
        <v>1436</v>
      </c>
      <c r="H4697" s="453">
        <v>1710</v>
      </c>
      <c r="I4697" s="452" t="s">
        <v>1609</v>
      </c>
      <c r="J4697" s="452" t="s">
        <v>1438</v>
      </c>
      <c r="K4697" s="452" t="s">
        <v>1438</v>
      </c>
      <c r="L4697" s="452" t="s">
        <v>1439</v>
      </c>
      <c r="M4697" s="452" t="s">
        <v>1440</v>
      </c>
      <c r="N4697" s="454">
        <v>44370</v>
      </c>
      <c r="O4697" s="452" t="s">
        <v>1440</v>
      </c>
      <c r="P4697" s="454">
        <v>44468</v>
      </c>
    </row>
    <row r="4698" spans="1:16" ht="21" x14ac:dyDescent="0.2">
      <c r="A4698" s="451" t="s">
        <v>2842</v>
      </c>
      <c r="B4698" s="451" t="s">
        <v>1703</v>
      </c>
      <c r="C4698" s="451" t="s">
        <v>1432</v>
      </c>
      <c r="D4698" s="451" t="s">
        <v>1491</v>
      </c>
      <c r="E4698" s="451" t="s">
        <v>1434</v>
      </c>
      <c r="F4698" s="451" t="s">
        <v>2843</v>
      </c>
      <c r="G4698" s="452" t="s">
        <v>1436</v>
      </c>
      <c r="H4698" s="453">
        <v>20000</v>
      </c>
      <c r="I4698" s="452" t="s">
        <v>1607</v>
      </c>
      <c r="J4698" s="452" t="s">
        <v>1438</v>
      </c>
      <c r="K4698" s="452" t="s">
        <v>1438</v>
      </c>
      <c r="L4698" s="452" t="s">
        <v>1439</v>
      </c>
      <c r="M4698" s="452" t="s">
        <v>1440</v>
      </c>
      <c r="N4698" s="454">
        <v>44370</v>
      </c>
      <c r="O4698" s="452" t="s">
        <v>1440</v>
      </c>
      <c r="P4698" s="454">
        <v>44468</v>
      </c>
    </row>
    <row r="4699" spans="1:16" ht="21" x14ac:dyDescent="0.2">
      <c r="A4699" s="451" t="s">
        <v>2842</v>
      </c>
      <c r="B4699" s="451" t="s">
        <v>1703</v>
      </c>
      <c r="C4699" s="451" t="s">
        <v>1432</v>
      </c>
      <c r="D4699" s="451" t="s">
        <v>1507</v>
      </c>
      <c r="E4699" s="451" t="s">
        <v>1442</v>
      </c>
      <c r="F4699" s="451" t="s">
        <v>2233</v>
      </c>
      <c r="G4699" s="452" t="s">
        <v>1436</v>
      </c>
      <c r="H4699" s="453">
        <v>-14790</v>
      </c>
      <c r="I4699" s="452" t="s">
        <v>2820</v>
      </c>
      <c r="J4699" s="452" t="s">
        <v>1438</v>
      </c>
      <c r="K4699" s="452" t="s">
        <v>1438</v>
      </c>
      <c r="L4699" s="452" t="s">
        <v>1439</v>
      </c>
      <c r="M4699" s="452" t="s">
        <v>1440</v>
      </c>
      <c r="N4699" s="454">
        <v>44415</v>
      </c>
      <c r="O4699" s="452" t="s">
        <v>1440</v>
      </c>
      <c r="P4699" s="454">
        <v>44468</v>
      </c>
    </row>
    <row r="4700" spans="1:16" x14ac:dyDescent="0.2">
      <c r="A4700" s="451" t="s">
        <v>2842</v>
      </c>
      <c r="B4700" s="451" t="s">
        <v>1708</v>
      </c>
      <c r="C4700" s="451" t="s">
        <v>1432</v>
      </c>
      <c r="D4700" s="451" t="s">
        <v>1466</v>
      </c>
      <c r="E4700" s="451" t="s">
        <v>1434</v>
      </c>
      <c r="F4700" s="451" t="s">
        <v>2844</v>
      </c>
      <c r="G4700" s="452" t="s">
        <v>1436</v>
      </c>
      <c r="H4700" s="453">
        <v>5210</v>
      </c>
      <c r="I4700" s="452" t="s">
        <v>1603</v>
      </c>
      <c r="J4700" s="452" t="s">
        <v>1438</v>
      </c>
      <c r="K4700" s="452" t="s">
        <v>1438</v>
      </c>
      <c r="L4700" s="452" t="s">
        <v>1439</v>
      </c>
      <c r="M4700" s="452" t="s">
        <v>1440</v>
      </c>
      <c r="N4700" s="454">
        <v>44535</v>
      </c>
      <c r="O4700" s="452" t="s">
        <v>1440</v>
      </c>
      <c r="P4700" s="454">
        <v>44468</v>
      </c>
    </row>
    <row r="4701" spans="1:16" ht="21" x14ac:dyDescent="0.2">
      <c r="A4701" s="451" t="s">
        <v>2842</v>
      </c>
      <c r="B4701" s="451" t="s">
        <v>1708</v>
      </c>
      <c r="C4701" s="451" t="s">
        <v>1432</v>
      </c>
      <c r="D4701" s="451" t="s">
        <v>1507</v>
      </c>
      <c r="E4701" s="451" t="s">
        <v>1442</v>
      </c>
      <c r="F4701" s="451" t="s">
        <v>1995</v>
      </c>
      <c r="G4701" s="452" t="s">
        <v>1436</v>
      </c>
      <c r="H4701" s="453">
        <v>14790</v>
      </c>
      <c r="I4701" s="452" t="s">
        <v>2820</v>
      </c>
      <c r="J4701" s="452" t="s">
        <v>1438</v>
      </c>
      <c r="K4701" s="452" t="s">
        <v>1438</v>
      </c>
      <c r="L4701" s="452" t="s">
        <v>1439</v>
      </c>
      <c r="M4701" s="452" t="s">
        <v>1440</v>
      </c>
      <c r="N4701" s="454">
        <v>44415</v>
      </c>
      <c r="O4701" s="452" t="s">
        <v>1440</v>
      </c>
      <c r="P4701" s="454">
        <v>44468</v>
      </c>
    </row>
    <row r="4702" spans="1:16" x14ac:dyDescent="0.2">
      <c r="A4702" s="451" t="s">
        <v>2842</v>
      </c>
      <c r="B4702" s="451" t="s">
        <v>1708</v>
      </c>
      <c r="C4702" s="451" t="s">
        <v>1432</v>
      </c>
      <c r="D4702" s="451" t="s">
        <v>1531</v>
      </c>
      <c r="E4702" s="451" t="s">
        <v>1623</v>
      </c>
      <c r="F4702" s="451" t="s">
        <v>1636</v>
      </c>
      <c r="G4702" s="452" t="s">
        <v>1436</v>
      </c>
      <c r="H4702" s="453">
        <v>4785</v>
      </c>
      <c r="I4702" s="452" t="s">
        <v>1625</v>
      </c>
      <c r="J4702" s="455"/>
      <c r="K4702" s="452" t="s">
        <v>1533</v>
      </c>
      <c r="L4702" s="452" t="s">
        <v>1439</v>
      </c>
      <c r="M4702" s="452" t="s">
        <v>1452</v>
      </c>
      <c r="N4702" s="454">
        <v>44496</v>
      </c>
      <c r="O4702" s="452" t="s">
        <v>1534</v>
      </c>
      <c r="P4702" s="454">
        <v>44496</v>
      </c>
    </row>
    <row r="4703" spans="1:16" x14ac:dyDescent="0.2">
      <c r="A4703" s="451" t="s">
        <v>2842</v>
      </c>
      <c r="B4703" s="451" t="s">
        <v>1708</v>
      </c>
      <c r="C4703" s="451" t="s">
        <v>1432</v>
      </c>
      <c r="D4703" s="451" t="s">
        <v>1448</v>
      </c>
      <c r="E4703" s="451" t="s">
        <v>1442</v>
      </c>
      <c r="F4703" s="451" t="s">
        <v>1636</v>
      </c>
      <c r="G4703" s="452" t="s">
        <v>1436</v>
      </c>
      <c r="H4703" s="453">
        <v>5860.31</v>
      </c>
      <c r="I4703" s="452" t="s">
        <v>1633</v>
      </c>
      <c r="J4703" s="455"/>
      <c r="K4703" s="452" t="s">
        <v>1533</v>
      </c>
      <c r="L4703" s="452" t="s">
        <v>1439</v>
      </c>
      <c r="M4703" s="452" t="s">
        <v>1452</v>
      </c>
      <c r="N4703" s="454">
        <v>44536</v>
      </c>
      <c r="O4703" s="452" t="s">
        <v>1534</v>
      </c>
      <c r="P4703" s="454">
        <v>44537</v>
      </c>
    </row>
    <row r="4704" spans="1:16" x14ac:dyDescent="0.2">
      <c r="A4704" s="451" t="s">
        <v>2842</v>
      </c>
      <c r="B4704" s="451" t="s">
        <v>1575</v>
      </c>
      <c r="C4704" s="451" t="s">
        <v>1432</v>
      </c>
      <c r="D4704" s="451" t="s">
        <v>1491</v>
      </c>
      <c r="E4704" s="451" t="s">
        <v>1434</v>
      </c>
      <c r="F4704" s="451" t="s">
        <v>2508</v>
      </c>
      <c r="G4704" s="452" t="s">
        <v>1436</v>
      </c>
      <c r="H4704" s="453">
        <v>3500</v>
      </c>
      <c r="I4704" s="452" t="s">
        <v>1986</v>
      </c>
      <c r="J4704" s="452" t="s">
        <v>1438</v>
      </c>
      <c r="K4704" s="452" t="s">
        <v>1438</v>
      </c>
      <c r="L4704" s="452" t="s">
        <v>1439</v>
      </c>
      <c r="M4704" s="452" t="s">
        <v>1440</v>
      </c>
      <c r="N4704" s="454">
        <v>44292</v>
      </c>
      <c r="O4704" s="452" t="s">
        <v>1440</v>
      </c>
      <c r="P4704" s="454">
        <v>44468</v>
      </c>
    </row>
    <row r="4705" spans="1:16" x14ac:dyDescent="0.2">
      <c r="A4705" s="451" t="s">
        <v>2842</v>
      </c>
      <c r="B4705" s="451" t="s">
        <v>1575</v>
      </c>
      <c r="C4705" s="451" t="s">
        <v>1432</v>
      </c>
      <c r="D4705" s="451" t="s">
        <v>1507</v>
      </c>
      <c r="E4705" s="451" t="s">
        <v>1442</v>
      </c>
      <c r="F4705" s="451" t="s">
        <v>1938</v>
      </c>
      <c r="G4705" s="452" t="s">
        <v>1436</v>
      </c>
      <c r="H4705" s="453">
        <v>34217</v>
      </c>
      <c r="I4705" s="452" t="s">
        <v>1712</v>
      </c>
      <c r="J4705" s="452" t="s">
        <v>1438</v>
      </c>
      <c r="K4705" s="452" t="s">
        <v>1438</v>
      </c>
      <c r="L4705" s="452" t="s">
        <v>1439</v>
      </c>
      <c r="M4705" s="452" t="s">
        <v>1440</v>
      </c>
      <c r="N4705" s="454">
        <v>44399</v>
      </c>
      <c r="O4705" s="452" t="s">
        <v>1440</v>
      </c>
      <c r="P4705" s="454">
        <v>44468</v>
      </c>
    </row>
    <row r="4706" spans="1:16" ht="21" x14ac:dyDescent="0.2">
      <c r="A4706" s="451" t="s">
        <v>2842</v>
      </c>
      <c r="B4706" s="451" t="s">
        <v>1575</v>
      </c>
      <c r="C4706" s="451" t="s">
        <v>1432</v>
      </c>
      <c r="D4706" s="451" t="s">
        <v>1540</v>
      </c>
      <c r="E4706" s="451" t="s">
        <v>1765</v>
      </c>
      <c r="F4706" s="451" t="s">
        <v>1988</v>
      </c>
      <c r="G4706" s="452" t="s">
        <v>1436</v>
      </c>
      <c r="H4706" s="453">
        <v>2100</v>
      </c>
      <c r="I4706" s="452" t="s">
        <v>1766</v>
      </c>
      <c r="J4706" s="455"/>
      <c r="K4706" s="452" t="s">
        <v>1533</v>
      </c>
      <c r="L4706" s="452" t="s">
        <v>1439</v>
      </c>
      <c r="M4706" s="452" t="s">
        <v>1452</v>
      </c>
      <c r="N4706" s="454">
        <v>44525</v>
      </c>
      <c r="O4706" s="452" t="s">
        <v>1453</v>
      </c>
      <c r="P4706" s="454">
        <v>44525</v>
      </c>
    </row>
    <row r="4707" spans="1:16" ht="21" x14ac:dyDescent="0.2">
      <c r="A4707" s="451" t="s">
        <v>2842</v>
      </c>
      <c r="B4707" s="451" t="s">
        <v>1575</v>
      </c>
      <c r="C4707" s="451" t="s">
        <v>1432</v>
      </c>
      <c r="D4707" s="451" t="s">
        <v>1448</v>
      </c>
      <c r="E4707" s="451" t="s">
        <v>1460</v>
      </c>
      <c r="F4707" s="451" t="s">
        <v>1651</v>
      </c>
      <c r="G4707" s="452" t="s">
        <v>1436</v>
      </c>
      <c r="H4707" s="453">
        <v>27373</v>
      </c>
      <c r="I4707" s="452" t="s">
        <v>1462</v>
      </c>
      <c r="J4707" s="455"/>
      <c r="K4707" s="452" t="s">
        <v>1533</v>
      </c>
      <c r="L4707" s="452" t="s">
        <v>1439</v>
      </c>
      <c r="M4707" s="452" t="s">
        <v>1452</v>
      </c>
      <c r="N4707" s="454">
        <v>44550</v>
      </c>
      <c r="O4707" s="452" t="s">
        <v>1453</v>
      </c>
      <c r="P4707" s="454">
        <v>44553</v>
      </c>
    </row>
    <row r="4708" spans="1:16" x14ac:dyDescent="0.2">
      <c r="A4708" s="451" t="s">
        <v>2842</v>
      </c>
      <c r="B4708" s="451" t="s">
        <v>1713</v>
      </c>
      <c r="C4708" s="451" t="s">
        <v>1432</v>
      </c>
      <c r="D4708" s="451" t="s">
        <v>1466</v>
      </c>
      <c r="E4708" s="451" t="s">
        <v>1442</v>
      </c>
      <c r="F4708" s="451" t="s">
        <v>2331</v>
      </c>
      <c r="G4708" s="452" t="s">
        <v>1436</v>
      </c>
      <c r="H4708" s="453">
        <v>7067</v>
      </c>
      <c r="I4708" s="452" t="s">
        <v>1676</v>
      </c>
      <c r="J4708" s="452" t="s">
        <v>1438</v>
      </c>
      <c r="K4708" s="452" t="s">
        <v>1438</v>
      </c>
      <c r="L4708" s="452" t="s">
        <v>1439</v>
      </c>
      <c r="M4708" s="452" t="s">
        <v>1440</v>
      </c>
      <c r="N4708" s="454">
        <v>44330</v>
      </c>
      <c r="O4708" s="452" t="s">
        <v>1440</v>
      </c>
      <c r="P4708" s="454">
        <v>44468</v>
      </c>
    </row>
    <row r="4709" spans="1:16" x14ac:dyDescent="0.2">
      <c r="A4709" s="451" t="s">
        <v>2842</v>
      </c>
      <c r="B4709" s="451" t="s">
        <v>1713</v>
      </c>
      <c r="C4709" s="451" t="s">
        <v>1432</v>
      </c>
      <c r="D4709" s="451" t="s">
        <v>1507</v>
      </c>
      <c r="E4709" s="451" t="s">
        <v>1442</v>
      </c>
      <c r="F4709" s="451" t="s">
        <v>2086</v>
      </c>
      <c r="G4709" s="452" t="s">
        <v>1436</v>
      </c>
      <c r="H4709" s="453">
        <v>21323</v>
      </c>
      <c r="I4709" s="452" t="s">
        <v>1640</v>
      </c>
      <c r="J4709" s="452" t="s">
        <v>1438</v>
      </c>
      <c r="K4709" s="452" t="s">
        <v>1438</v>
      </c>
      <c r="L4709" s="452" t="s">
        <v>1439</v>
      </c>
      <c r="M4709" s="452" t="s">
        <v>1440</v>
      </c>
      <c r="N4709" s="454">
        <v>44384</v>
      </c>
      <c r="O4709" s="452" t="s">
        <v>1440</v>
      </c>
      <c r="P4709" s="454">
        <v>44468</v>
      </c>
    </row>
    <row r="4710" spans="1:16" ht="21" x14ac:dyDescent="0.2">
      <c r="A4710" s="451" t="s">
        <v>2842</v>
      </c>
      <c r="B4710" s="451" t="s">
        <v>1713</v>
      </c>
      <c r="C4710" s="451" t="s">
        <v>1432</v>
      </c>
      <c r="D4710" s="451" t="s">
        <v>1540</v>
      </c>
      <c r="E4710" s="451" t="s">
        <v>1677</v>
      </c>
      <c r="F4710" s="451" t="s">
        <v>1590</v>
      </c>
      <c r="G4710" s="452" t="s">
        <v>1436</v>
      </c>
      <c r="H4710" s="453">
        <v>10004</v>
      </c>
      <c r="I4710" s="452" t="s">
        <v>1678</v>
      </c>
      <c r="J4710" s="455"/>
      <c r="K4710" s="452" t="s">
        <v>1533</v>
      </c>
      <c r="L4710" s="452" t="s">
        <v>1439</v>
      </c>
      <c r="M4710" s="452" t="s">
        <v>1452</v>
      </c>
      <c r="N4710" s="454">
        <v>44525</v>
      </c>
      <c r="O4710" s="452" t="s">
        <v>1534</v>
      </c>
      <c r="P4710" s="454">
        <v>44525</v>
      </c>
    </row>
    <row r="4711" spans="1:16" x14ac:dyDescent="0.2">
      <c r="A4711" s="451" t="s">
        <v>2842</v>
      </c>
      <c r="B4711" s="451" t="s">
        <v>2822</v>
      </c>
      <c r="C4711" s="451" t="s">
        <v>1432</v>
      </c>
      <c r="D4711" s="451" t="s">
        <v>1433</v>
      </c>
      <c r="E4711" s="451" t="s">
        <v>1434</v>
      </c>
      <c r="F4711" s="451" t="s">
        <v>2732</v>
      </c>
      <c r="G4711" s="452" t="s">
        <v>1436</v>
      </c>
      <c r="H4711" s="453">
        <v>320000</v>
      </c>
      <c r="I4711" s="452" t="s">
        <v>1667</v>
      </c>
      <c r="J4711" s="452" t="s">
        <v>1438</v>
      </c>
      <c r="K4711" s="452" t="s">
        <v>1438</v>
      </c>
      <c r="L4711" s="452" t="s">
        <v>1439</v>
      </c>
      <c r="M4711" s="452" t="s">
        <v>1440</v>
      </c>
      <c r="N4711" s="454">
        <v>44312</v>
      </c>
      <c r="O4711" s="452" t="s">
        <v>1440</v>
      </c>
      <c r="P4711" s="454">
        <v>44468</v>
      </c>
    </row>
    <row r="4712" spans="1:16" x14ac:dyDescent="0.2">
      <c r="A4712" s="451" t="s">
        <v>2842</v>
      </c>
      <c r="B4712" s="451" t="s">
        <v>1717</v>
      </c>
      <c r="C4712" s="451" t="s">
        <v>1432</v>
      </c>
      <c r="D4712" s="451" t="s">
        <v>1433</v>
      </c>
      <c r="E4712" s="451" t="s">
        <v>1434</v>
      </c>
      <c r="F4712" s="451" t="s">
        <v>2515</v>
      </c>
      <c r="G4712" s="452" t="s">
        <v>1436</v>
      </c>
      <c r="H4712" s="453">
        <v>1680000</v>
      </c>
      <c r="I4712" s="452" t="s">
        <v>1665</v>
      </c>
      <c r="J4712" s="452" t="s">
        <v>1438</v>
      </c>
      <c r="K4712" s="452" t="s">
        <v>1438</v>
      </c>
      <c r="L4712" s="452" t="s">
        <v>1439</v>
      </c>
      <c r="M4712" s="452" t="s">
        <v>1440</v>
      </c>
      <c r="N4712" s="454">
        <v>44312</v>
      </c>
      <c r="O4712" s="452" t="s">
        <v>1440</v>
      </c>
      <c r="P4712" s="454">
        <v>44468</v>
      </c>
    </row>
    <row r="4713" spans="1:16" ht="21" x14ac:dyDescent="0.2">
      <c r="A4713" s="451" t="s">
        <v>2842</v>
      </c>
      <c r="B4713" s="451" t="s">
        <v>2823</v>
      </c>
      <c r="C4713" s="451" t="s">
        <v>1432</v>
      </c>
      <c r="D4713" s="451" t="s">
        <v>1433</v>
      </c>
      <c r="E4713" s="451" t="s">
        <v>1442</v>
      </c>
      <c r="F4713" s="451" t="s">
        <v>2023</v>
      </c>
      <c r="G4713" s="452" t="s">
        <v>1436</v>
      </c>
      <c r="H4713" s="453">
        <v>858.1</v>
      </c>
      <c r="I4713" s="452" t="s">
        <v>2829</v>
      </c>
      <c r="J4713" s="452" t="s">
        <v>1438</v>
      </c>
      <c r="K4713" s="452" t="s">
        <v>1438</v>
      </c>
      <c r="L4713" s="452" t="s">
        <v>1439</v>
      </c>
      <c r="M4713" s="452" t="s">
        <v>1440</v>
      </c>
      <c r="N4713" s="454">
        <v>44308</v>
      </c>
      <c r="O4713" s="452" t="s">
        <v>1440</v>
      </c>
      <c r="P4713" s="454">
        <v>44468</v>
      </c>
    </row>
    <row r="4714" spans="1:16" x14ac:dyDescent="0.2">
      <c r="A4714" s="451" t="s">
        <v>2842</v>
      </c>
      <c r="B4714" s="451" t="s">
        <v>2823</v>
      </c>
      <c r="C4714" s="451" t="s">
        <v>1432</v>
      </c>
      <c r="D4714" s="451" t="s">
        <v>1540</v>
      </c>
      <c r="E4714" s="451" t="s">
        <v>1635</v>
      </c>
      <c r="F4714" s="451" t="s">
        <v>1565</v>
      </c>
      <c r="G4714" s="452" t="s">
        <v>1436</v>
      </c>
      <c r="H4714" s="453">
        <v>1527.15</v>
      </c>
      <c r="I4714" s="452" t="s">
        <v>2830</v>
      </c>
      <c r="J4714" s="455"/>
      <c r="K4714" s="452" t="s">
        <v>1533</v>
      </c>
      <c r="L4714" s="452" t="s">
        <v>1439</v>
      </c>
      <c r="M4714" s="452" t="s">
        <v>1452</v>
      </c>
      <c r="N4714" s="454">
        <v>44502</v>
      </c>
      <c r="O4714" s="452" t="s">
        <v>1453</v>
      </c>
      <c r="P4714" s="454">
        <v>44502</v>
      </c>
    </row>
    <row r="4715" spans="1:16" x14ac:dyDescent="0.2">
      <c r="A4715" s="451" t="s">
        <v>2845</v>
      </c>
      <c r="B4715" s="451" t="s">
        <v>1695</v>
      </c>
      <c r="C4715" s="451" t="s">
        <v>1432</v>
      </c>
      <c r="D4715" s="451" t="s">
        <v>1466</v>
      </c>
      <c r="E4715" s="451" t="s">
        <v>1442</v>
      </c>
      <c r="F4715" s="451" t="s">
        <v>2543</v>
      </c>
      <c r="G4715" s="452" t="s">
        <v>1436</v>
      </c>
      <c r="H4715" s="453">
        <v>115109.14</v>
      </c>
      <c r="I4715" s="452" t="s">
        <v>1655</v>
      </c>
      <c r="J4715" s="452" t="s">
        <v>1438</v>
      </c>
      <c r="K4715" s="452" t="s">
        <v>1438</v>
      </c>
      <c r="L4715" s="452" t="s">
        <v>1439</v>
      </c>
      <c r="M4715" s="452" t="s">
        <v>1440</v>
      </c>
      <c r="N4715" s="454">
        <v>44341</v>
      </c>
      <c r="O4715" s="452" t="s">
        <v>1440</v>
      </c>
      <c r="P4715" s="454">
        <v>44468</v>
      </c>
    </row>
    <row r="4716" spans="1:16" x14ac:dyDescent="0.2">
      <c r="A4716" s="451" t="s">
        <v>2845</v>
      </c>
      <c r="B4716" s="451" t="s">
        <v>1697</v>
      </c>
      <c r="C4716" s="451" t="s">
        <v>1432</v>
      </c>
      <c r="D4716" s="451" t="s">
        <v>1433</v>
      </c>
      <c r="E4716" s="451" t="s">
        <v>1442</v>
      </c>
      <c r="F4716" s="451" t="s">
        <v>2533</v>
      </c>
      <c r="G4716" s="452" t="s">
        <v>1436</v>
      </c>
      <c r="H4716" s="453">
        <v>1322111</v>
      </c>
      <c r="I4716" s="452" t="s">
        <v>1669</v>
      </c>
      <c r="J4716" s="452" t="s">
        <v>1438</v>
      </c>
      <c r="K4716" s="452" t="s">
        <v>1438</v>
      </c>
      <c r="L4716" s="452" t="s">
        <v>1439</v>
      </c>
      <c r="M4716" s="452" t="s">
        <v>1440</v>
      </c>
      <c r="N4716" s="454">
        <v>44309</v>
      </c>
      <c r="O4716" s="452" t="s">
        <v>1440</v>
      </c>
      <c r="P4716" s="454">
        <v>44468</v>
      </c>
    </row>
    <row r="4717" spans="1:16" x14ac:dyDescent="0.2">
      <c r="A4717" s="451" t="s">
        <v>2845</v>
      </c>
      <c r="B4717" s="451" t="s">
        <v>1697</v>
      </c>
      <c r="C4717" s="451" t="s">
        <v>1432</v>
      </c>
      <c r="D4717" s="451" t="s">
        <v>1491</v>
      </c>
      <c r="E4717" s="451" t="s">
        <v>1442</v>
      </c>
      <c r="F4717" s="451" t="s">
        <v>1864</v>
      </c>
      <c r="G4717" s="452" t="s">
        <v>1436</v>
      </c>
      <c r="H4717" s="453">
        <v>11846.1</v>
      </c>
      <c r="I4717" s="452" t="s">
        <v>1500</v>
      </c>
      <c r="J4717" s="452" t="s">
        <v>1438</v>
      </c>
      <c r="K4717" s="452" t="s">
        <v>1438</v>
      </c>
      <c r="L4717" s="452" t="s">
        <v>1439</v>
      </c>
      <c r="M4717" s="452" t="s">
        <v>1440</v>
      </c>
      <c r="N4717" s="454">
        <v>44371</v>
      </c>
      <c r="O4717" s="452" t="s">
        <v>1440</v>
      </c>
      <c r="P4717" s="454">
        <v>44468</v>
      </c>
    </row>
    <row r="4718" spans="1:16" x14ac:dyDescent="0.2">
      <c r="A4718" s="451" t="s">
        <v>2845</v>
      </c>
      <c r="B4718" s="451" t="s">
        <v>1697</v>
      </c>
      <c r="C4718" s="451" t="s">
        <v>1432</v>
      </c>
      <c r="D4718" s="451" t="s">
        <v>1531</v>
      </c>
      <c r="E4718" s="451" t="s">
        <v>1434</v>
      </c>
      <c r="F4718" s="451" t="s">
        <v>1545</v>
      </c>
      <c r="G4718" s="452" t="s">
        <v>1436</v>
      </c>
      <c r="H4718" s="453">
        <v>43410.1</v>
      </c>
      <c r="I4718" s="452" t="s">
        <v>1535</v>
      </c>
      <c r="J4718" s="455"/>
      <c r="K4718" s="452" t="s">
        <v>1533</v>
      </c>
      <c r="L4718" s="452" t="s">
        <v>1439</v>
      </c>
      <c r="M4718" s="452" t="s">
        <v>1452</v>
      </c>
      <c r="N4718" s="454">
        <v>44496</v>
      </c>
      <c r="O4718" s="452" t="s">
        <v>1534</v>
      </c>
      <c r="P4718" s="454">
        <v>44498</v>
      </c>
    </row>
    <row r="4719" spans="1:16" x14ac:dyDescent="0.2">
      <c r="A4719" s="451" t="s">
        <v>2845</v>
      </c>
      <c r="B4719" s="451" t="s">
        <v>1697</v>
      </c>
      <c r="C4719" s="451" t="s">
        <v>1432</v>
      </c>
      <c r="D4719" s="451" t="s">
        <v>1448</v>
      </c>
      <c r="E4719" s="451" t="s">
        <v>1550</v>
      </c>
      <c r="F4719" s="451" t="s">
        <v>1457</v>
      </c>
      <c r="G4719" s="452" t="s">
        <v>1436</v>
      </c>
      <c r="H4719" s="453">
        <v>8131.31</v>
      </c>
      <c r="I4719" s="452" t="s">
        <v>1566</v>
      </c>
      <c r="J4719" s="455"/>
      <c r="K4719" s="452" t="s">
        <v>1533</v>
      </c>
      <c r="L4719" s="452" t="s">
        <v>1439</v>
      </c>
      <c r="M4719" s="452" t="s">
        <v>1452</v>
      </c>
      <c r="N4719" s="454">
        <v>44547</v>
      </c>
      <c r="O4719" s="452" t="s">
        <v>1453</v>
      </c>
      <c r="P4719" s="454">
        <v>44552</v>
      </c>
    </row>
    <row r="4720" spans="1:16" ht="21" x14ac:dyDescent="0.2">
      <c r="A4720" s="451" t="s">
        <v>2845</v>
      </c>
      <c r="B4720" s="451" t="s">
        <v>1703</v>
      </c>
      <c r="C4720" s="451" t="s">
        <v>1432</v>
      </c>
      <c r="D4720" s="451" t="s">
        <v>1491</v>
      </c>
      <c r="E4720" s="451" t="s">
        <v>1442</v>
      </c>
      <c r="F4720" s="451" t="s">
        <v>1508</v>
      </c>
      <c r="G4720" s="452" t="s">
        <v>1436</v>
      </c>
      <c r="H4720" s="453">
        <v>16000</v>
      </c>
      <c r="I4720" s="452" t="s">
        <v>1607</v>
      </c>
      <c r="J4720" s="452" t="s">
        <v>1438</v>
      </c>
      <c r="K4720" s="452" t="s">
        <v>1438</v>
      </c>
      <c r="L4720" s="452" t="s">
        <v>1439</v>
      </c>
      <c r="M4720" s="452" t="s">
        <v>1440</v>
      </c>
      <c r="N4720" s="454">
        <v>44370</v>
      </c>
      <c r="O4720" s="452" t="s">
        <v>1440</v>
      </c>
      <c r="P4720" s="454">
        <v>44468</v>
      </c>
    </row>
    <row r="4721" spans="1:16" ht="21" x14ac:dyDescent="0.2">
      <c r="A4721" s="451" t="s">
        <v>2845</v>
      </c>
      <c r="B4721" s="451" t="s">
        <v>1703</v>
      </c>
      <c r="C4721" s="451" t="s">
        <v>1432</v>
      </c>
      <c r="D4721" s="451" t="s">
        <v>1507</v>
      </c>
      <c r="E4721" s="451" t="s">
        <v>1442</v>
      </c>
      <c r="F4721" s="451" t="s">
        <v>2154</v>
      </c>
      <c r="G4721" s="452" t="s">
        <v>1436</v>
      </c>
      <c r="H4721" s="453">
        <v>-10030</v>
      </c>
      <c r="I4721" s="452" t="s">
        <v>2820</v>
      </c>
      <c r="J4721" s="452" t="s">
        <v>1438</v>
      </c>
      <c r="K4721" s="452" t="s">
        <v>1438</v>
      </c>
      <c r="L4721" s="452" t="s">
        <v>1439</v>
      </c>
      <c r="M4721" s="452" t="s">
        <v>1440</v>
      </c>
      <c r="N4721" s="454">
        <v>44415</v>
      </c>
      <c r="O4721" s="452" t="s">
        <v>1440</v>
      </c>
      <c r="P4721" s="454">
        <v>44468</v>
      </c>
    </row>
    <row r="4722" spans="1:16" x14ac:dyDescent="0.2">
      <c r="A4722" s="451" t="s">
        <v>2845</v>
      </c>
      <c r="B4722" s="451" t="s">
        <v>1708</v>
      </c>
      <c r="C4722" s="451" t="s">
        <v>1432</v>
      </c>
      <c r="D4722" s="451" t="s">
        <v>1466</v>
      </c>
      <c r="E4722" s="451" t="s">
        <v>1434</v>
      </c>
      <c r="F4722" s="451" t="s">
        <v>2846</v>
      </c>
      <c r="G4722" s="452" t="s">
        <v>1436</v>
      </c>
      <c r="H4722" s="453">
        <v>5970</v>
      </c>
      <c r="I4722" s="452" t="s">
        <v>1603</v>
      </c>
      <c r="J4722" s="452" t="s">
        <v>1438</v>
      </c>
      <c r="K4722" s="452" t="s">
        <v>1438</v>
      </c>
      <c r="L4722" s="452" t="s">
        <v>1439</v>
      </c>
      <c r="M4722" s="452" t="s">
        <v>1440</v>
      </c>
      <c r="N4722" s="454">
        <v>44535</v>
      </c>
      <c r="O4722" s="452" t="s">
        <v>1440</v>
      </c>
      <c r="P4722" s="454">
        <v>44468</v>
      </c>
    </row>
    <row r="4723" spans="1:16" ht="21" x14ac:dyDescent="0.2">
      <c r="A4723" s="451" t="s">
        <v>2845</v>
      </c>
      <c r="B4723" s="451" t="s">
        <v>1708</v>
      </c>
      <c r="C4723" s="451" t="s">
        <v>1432</v>
      </c>
      <c r="D4723" s="451" t="s">
        <v>1507</v>
      </c>
      <c r="E4723" s="451" t="s">
        <v>1442</v>
      </c>
      <c r="F4723" s="451" t="s">
        <v>2388</v>
      </c>
      <c r="G4723" s="452" t="s">
        <v>1436</v>
      </c>
      <c r="H4723" s="453">
        <v>10030</v>
      </c>
      <c r="I4723" s="452" t="s">
        <v>2820</v>
      </c>
      <c r="J4723" s="452" t="s">
        <v>1438</v>
      </c>
      <c r="K4723" s="452" t="s">
        <v>1438</v>
      </c>
      <c r="L4723" s="452" t="s">
        <v>1439</v>
      </c>
      <c r="M4723" s="452" t="s">
        <v>1440</v>
      </c>
      <c r="N4723" s="454">
        <v>44415</v>
      </c>
      <c r="O4723" s="452" t="s">
        <v>1440</v>
      </c>
      <c r="P4723" s="454">
        <v>44468</v>
      </c>
    </row>
    <row r="4724" spans="1:16" x14ac:dyDescent="0.2">
      <c r="A4724" s="451" t="s">
        <v>2845</v>
      </c>
      <c r="B4724" s="451" t="s">
        <v>1708</v>
      </c>
      <c r="C4724" s="451" t="s">
        <v>1432</v>
      </c>
      <c r="D4724" s="451" t="s">
        <v>1531</v>
      </c>
      <c r="E4724" s="451" t="s">
        <v>1623</v>
      </c>
      <c r="F4724" s="451" t="s">
        <v>1548</v>
      </c>
      <c r="G4724" s="452" t="s">
        <v>1436</v>
      </c>
      <c r="H4724" s="453">
        <v>2972.5</v>
      </c>
      <c r="I4724" s="452" t="s">
        <v>1625</v>
      </c>
      <c r="J4724" s="455"/>
      <c r="K4724" s="452" t="s">
        <v>1533</v>
      </c>
      <c r="L4724" s="452" t="s">
        <v>1439</v>
      </c>
      <c r="M4724" s="452" t="s">
        <v>1452</v>
      </c>
      <c r="N4724" s="454">
        <v>44496</v>
      </c>
      <c r="O4724" s="452" t="s">
        <v>1534</v>
      </c>
      <c r="P4724" s="454">
        <v>44496</v>
      </c>
    </row>
    <row r="4725" spans="1:16" x14ac:dyDescent="0.2">
      <c r="A4725" s="451" t="s">
        <v>2845</v>
      </c>
      <c r="B4725" s="451" t="s">
        <v>1708</v>
      </c>
      <c r="C4725" s="451" t="s">
        <v>1432</v>
      </c>
      <c r="D4725" s="451" t="s">
        <v>1448</v>
      </c>
      <c r="E4725" s="451" t="s">
        <v>1442</v>
      </c>
      <c r="F4725" s="451" t="s">
        <v>1548</v>
      </c>
      <c r="G4725" s="452" t="s">
        <v>1436</v>
      </c>
      <c r="H4725" s="453">
        <v>3855.47</v>
      </c>
      <c r="I4725" s="452" t="s">
        <v>1633</v>
      </c>
      <c r="J4725" s="455"/>
      <c r="K4725" s="452" t="s">
        <v>1533</v>
      </c>
      <c r="L4725" s="452" t="s">
        <v>1439</v>
      </c>
      <c r="M4725" s="452" t="s">
        <v>1452</v>
      </c>
      <c r="N4725" s="454">
        <v>44536</v>
      </c>
      <c r="O4725" s="452" t="s">
        <v>1534</v>
      </c>
      <c r="P4725" s="454">
        <v>44537</v>
      </c>
    </row>
    <row r="4726" spans="1:16" x14ac:dyDescent="0.2">
      <c r="A4726" s="451" t="s">
        <v>2845</v>
      </c>
      <c r="B4726" s="451" t="s">
        <v>1575</v>
      </c>
      <c r="C4726" s="451" t="s">
        <v>1432</v>
      </c>
      <c r="D4726" s="451" t="s">
        <v>1507</v>
      </c>
      <c r="E4726" s="451" t="s">
        <v>1442</v>
      </c>
      <c r="F4726" s="451" t="s">
        <v>1754</v>
      </c>
      <c r="G4726" s="452" t="s">
        <v>1436</v>
      </c>
      <c r="H4726" s="453">
        <v>18265</v>
      </c>
      <c r="I4726" s="452" t="s">
        <v>1712</v>
      </c>
      <c r="J4726" s="452" t="s">
        <v>1438</v>
      </c>
      <c r="K4726" s="452" t="s">
        <v>1438</v>
      </c>
      <c r="L4726" s="452" t="s">
        <v>1439</v>
      </c>
      <c r="M4726" s="452" t="s">
        <v>1440</v>
      </c>
      <c r="N4726" s="454">
        <v>44399</v>
      </c>
      <c r="O4726" s="452" t="s">
        <v>1440</v>
      </c>
      <c r="P4726" s="454">
        <v>44468</v>
      </c>
    </row>
    <row r="4727" spans="1:16" ht="21" x14ac:dyDescent="0.2">
      <c r="A4727" s="451" t="s">
        <v>2845</v>
      </c>
      <c r="B4727" s="451" t="s">
        <v>1575</v>
      </c>
      <c r="C4727" s="451" t="s">
        <v>1432</v>
      </c>
      <c r="D4727" s="451" t="s">
        <v>1448</v>
      </c>
      <c r="E4727" s="451" t="s">
        <v>1460</v>
      </c>
      <c r="F4727" s="451" t="s">
        <v>1652</v>
      </c>
      <c r="G4727" s="452" t="s">
        <v>1436</v>
      </c>
      <c r="H4727" s="453">
        <v>14612</v>
      </c>
      <c r="I4727" s="452" t="s">
        <v>1462</v>
      </c>
      <c r="J4727" s="455"/>
      <c r="K4727" s="452" t="s">
        <v>1533</v>
      </c>
      <c r="L4727" s="452" t="s">
        <v>1439</v>
      </c>
      <c r="M4727" s="452" t="s">
        <v>1452</v>
      </c>
      <c r="N4727" s="454">
        <v>44550</v>
      </c>
      <c r="O4727" s="452" t="s">
        <v>1453</v>
      </c>
      <c r="P4727" s="454">
        <v>44553</v>
      </c>
    </row>
    <row r="4728" spans="1:16" x14ac:dyDescent="0.2">
      <c r="A4728" s="451" t="s">
        <v>2845</v>
      </c>
      <c r="B4728" s="451" t="s">
        <v>1713</v>
      </c>
      <c r="C4728" s="451" t="s">
        <v>1432</v>
      </c>
      <c r="D4728" s="451" t="s">
        <v>1466</v>
      </c>
      <c r="E4728" s="451" t="s">
        <v>1434</v>
      </c>
      <c r="F4728" s="451" t="s">
        <v>2167</v>
      </c>
      <c r="G4728" s="452" t="s">
        <v>1436</v>
      </c>
      <c r="H4728" s="453">
        <v>6871</v>
      </c>
      <c r="I4728" s="452" t="s">
        <v>1676</v>
      </c>
      <c r="J4728" s="452" t="s">
        <v>1438</v>
      </c>
      <c r="K4728" s="452" t="s">
        <v>1438</v>
      </c>
      <c r="L4728" s="452" t="s">
        <v>1439</v>
      </c>
      <c r="M4728" s="452" t="s">
        <v>1440</v>
      </c>
      <c r="N4728" s="454">
        <v>44330</v>
      </c>
      <c r="O4728" s="452" t="s">
        <v>1440</v>
      </c>
      <c r="P4728" s="454">
        <v>44468</v>
      </c>
    </row>
    <row r="4729" spans="1:16" x14ac:dyDescent="0.2">
      <c r="A4729" s="451" t="s">
        <v>2845</v>
      </c>
      <c r="B4729" s="451" t="s">
        <v>1713</v>
      </c>
      <c r="C4729" s="451" t="s">
        <v>1432</v>
      </c>
      <c r="D4729" s="451" t="s">
        <v>1507</v>
      </c>
      <c r="E4729" s="451" t="s">
        <v>1442</v>
      </c>
      <c r="F4729" s="451" t="s">
        <v>2263</v>
      </c>
      <c r="G4729" s="452" t="s">
        <v>1436</v>
      </c>
      <c r="H4729" s="453">
        <v>7929</v>
      </c>
      <c r="I4729" s="452" t="s">
        <v>1640</v>
      </c>
      <c r="J4729" s="452" t="s">
        <v>1438</v>
      </c>
      <c r="K4729" s="452" t="s">
        <v>1438</v>
      </c>
      <c r="L4729" s="452" t="s">
        <v>1439</v>
      </c>
      <c r="M4729" s="452" t="s">
        <v>1440</v>
      </c>
      <c r="N4729" s="454">
        <v>44384</v>
      </c>
      <c r="O4729" s="452" t="s">
        <v>1440</v>
      </c>
      <c r="P4729" s="454">
        <v>44468</v>
      </c>
    </row>
    <row r="4730" spans="1:16" ht="21" x14ac:dyDescent="0.2">
      <c r="A4730" s="451" t="s">
        <v>2845</v>
      </c>
      <c r="B4730" s="451" t="s">
        <v>1713</v>
      </c>
      <c r="C4730" s="451" t="s">
        <v>1432</v>
      </c>
      <c r="D4730" s="451" t="s">
        <v>1540</v>
      </c>
      <c r="E4730" s="451" t="s">
        <v>1677</v>
      </c>
      <c r="F4730" s="451" t="s">
        <v>1483</v>
      </c>
      <c r="G4730" s="452" t="s">
        <v>1436</v>
      </c>
      <c r="H4730" s="453">
        <v>9637</v>
      </c>
      <c r="I4730" s="452" t="s">
        <v>1678</v>
      </c>
      <c r="J4730" s="455"/>
      <c r="K4730" s="452" t="s">
        <v>1533</v>
      </c>
      <c r="L4730" s="452" t="s">
        <v>1439</v>
      </c>
      <c r="M4730" s="452" t="s">
        <v>1452</v>
      </c>
      <c r="N4730" s="454">
        <v>44525</v>
      </c>
      <c r="O4730" s="452" t="s">
        <v>1534</v>
      </c>
      <c r="P4730" s="454">
        <v>44525</v>
      </c>
    </row>
    <row r="4731" spans="1:16" x14ac:dyDescent="0.2">
      <c r="A4731" s="451" t="s">
        <v>2845</v>
      </c>
      <c r="B4731" s="451" t="s">
        <v>2822</v>
      </c>
      <c r="C4731" s="451" t="s">
        <v>1432</v>
      </c>
      <c r="D4731" s="451" t="s">
        <v>1433</v>
      </c>
      <c r="E4731" s="451" t="s">
        <v>1442</v>
      </c>
      <c r="F4731" s="451" t="s">
        <v>2420</v>
      </c>
      <c r="G4731" s="452" t="s">
        <v>1436</v>
      </c>
      <c r="H4731" s="453">
        <v>280000</v>
      </c>
      <c r="I4731" s="452" t="s">
        <v>1667</v>
      </c>
      <c r="J4731" s="452" t="s">
        <v>1438</v>
      </c>
      <c r="K4731" s="452" t="s">
        <v>1438</v>
      </c>
      <c r="L4731" s="452" t="s">
        <v>1439</v>
      </c>
      <c r="M4731" s="452" t="s">
        <v>1440</v>
      </c>
      <c r="N4731" s="454">
        <v>44312</v>
      </c>
      <c r="O4731" s="452" t="s">
        <v>1440</v>
      </c>
      <c r="P4731" s="454">
        <v>44468</v>
      </c>
    </row>
    <row r="4732" spans="1:16" x14ac:dyDescent="0.2">
      <c r="A4732" s="451" t="s">
        <v>2845</v>
      </c>
      <c r="B4732" s="451" t="s">
        <v>1717</v>
      </c>
      <c r="C4732" s="451" t="s">
        <v>1432</v>
      </c>
      <c r="D4732" s="451" t="s">
        <v>1433</v>
      </c>
      <c r="E4732" s="451" t="s">
        <v>1434</v>
      </c>
      <c r="F4732" s="451" t="s">
        <v>1685</v>
      </c>
      <c r="G4732" s="452" t="s">
        <v>1436</v>
      </c>
      <c r="H4732" s="453">
        <v>1370000</v>
      </c>
      <c r="I4732" s="452" t="s">
        <v>1665</v>
      </c>
      <c r="J4732" s="452" t="s">
        <v>1438</v>
      </c>
      <c r="K4732" s="452" t="s">
        <v>1438</v>
      </c>
      <c r="L4732" s="452" t="s">
        <v>1439</v>
      </c>
      <c r="M4732" s="452" t="s">
        <v>1440</v>
      </c>
      <c r="N4732" s="454">
        <v>44312</v>
      </c>
      <c r="O4732" s="452" t="s">
        <v>1440</v>
      </c>
      <c r="P4732" s="454">
        <v>44468</v>
      </c>
    </row>
    <row r="4733" spans="1:16" ht="21" x14ac:dyDescent="0.2">
      <c r="A4733" s="451" t="s">
        <v>2845</v>
      </c>
      <c r="B4733" s="451" t="s">
        <v>2823</v>
      </c>
      <c r="C4733" s="451" t="s">
        <v>1432</v>
      </c>
      <c r="D4733" s="451" t="s">
        <v>1433</v>
      </c>
      <c r="E4733" s="451" t="s">
        <v>1442</v>
      </c>
      <c r="F4733" s="451" t="s">
        <v>2795</v>
      </c>
      <c r="G4733" s="452" t="s">
        <v>1436</v>
      </c>
      <c r="H4733" s="453">
        <v>1950.84</v>
      </c>
      <c r="I4733" s="452" t="s">
        <v>2829</v>
      </c>
      <c r="J4733" s="452" t="s">
        <v>1438</v>
      </c>
      <c r="K4733" s="452" t="s">
        <v>1438</v>
      </c>
      <c r="L4733" s="452" t="s">
        <v>1439</v>
      </c>
      <c r="M4733" s="452" t="s">
        <v>1440</v>
      </c>
      <c r="N4733" s="454">
        <v>44308</v>
      </c>
      <c r="O4733" s="452" t="s">
        <v>1440</v>
      </c>
      <c r="P4733" s="454">
        <v>44468</v>
      </c>
    </row>
    <row r="4734" spans="1:16" x14ac:dyDescent="0.2">
      <c r="A4734" s="451" t="s">
        <v>2845</v>
      </c>
      <c r="B4734" s="451" t="s">
        <v>2823</v>
      </c>
      <c r="C4734" s="451" t="s">
        <v>1432</v>
      </c>
      <c r="D4734" s="451" t="s">
        <v>1540</v>
      </c>
      <c r="E4734" s="451" t="s">
        <v>1635</v>
      </c>
      <c r="F4734" s="451" t="s">
        <v>1457</v>
      </c>
      <c r="G4734" s="452" t="s">
        <v>1436</v>
      </c>
      <c r="H4734" s="453">
        <v>3295.43</v>
      </c>
      <c r="I4734" s="452" t="s">
        <v>2830</v>
      </c>
      <c r="J4734" s="455"/>
      <c r="K4734" s="452" t="s">
        <v>1533</v>
      </c>
      <c r="L4734" s="452" t="s">
        <v>1439</v>
      </c>
      <c r="M4734" s="452" t="s">
        <v>1452</v>
      </c>
      <c r="N4734" s="454">
        <v>44502</v>
      </c>
      <c r="O4734" s="452" t="s">
        <v>1453</v>
      </c>
      <c r="P4734" s="454">
        <v>44502</v>
      </c>
    </row>
    <row r="4735" spans="1:16" ht="21" x14ac:dyDescent="0.2">
      <c r="A4735" s="451" t="s">
        <v>2847</v>
      </c>
      <c r="B4735" s="451" t="s">
        <v>1695</v>
      </c>
      <c r="C4735" s="451" t="s">
        <v>1432</v>
      </c>
      <c r="D4735" s="451" t="s">
        <v>1466</v>
      </c>
      <c r="E4735" s="451" t="s">
        <v>1434</v>
      </c>
      <c r="F4735" s="451" t="s">
        <v>2273</v>
      </c>
      <c r="G4735" s="452" t="s">
        <v>1436</v>
      </c>
      <c r="H4735" s="453">
        <v>247091.96</v>
      </c>
      <c r="I4735" s="452" t="s">
        <v>1655</v>
      </c>
      <c r="J4735" s="452" t="s">
        <v>1438</v>
      </c>
      <c r="K4735" s="452" t="s">
        <v>1438</v>
      </c>
      <c r="L4735" s="452" t="s">
        <v>1439</v>
      </c>
      <c r="M4735" s="452" t="s">
        <v>1440</v>
      </c>
      <c r="N4735" s="454">
        <v>44341</v>
      </c>
      <c r="O4735" s="452" t="s">
        <v>1440</v>
      </c>
      <c r="P4735" s="454">
        <v>44468</v>
      </c>
    </row>
    <row r="4736" spans="1:16" ht="21" x14ac:dyDescent="0.2">
      <c r="A4736" s="451" t="s">
        <v>2847</v>
      </c>
      <c r="B4736" s="451" t="s">
        <v>1697</v>
      </c>
      <c r="C4736" s="451" t="s">
        <v>1432</v>
      </c>
      <c r="D4736" s="451" t="s">
        <v>1433</v>
      </c>
      <c r="E4736" s="451" t="s">
        <v>1434</v>
      </c>
      <c r="F4736" s="451" t="s">
        <v>1593</v>
      </c>
      <c r="G4736" s="452" t="s">
        <v>1436</v>
      </c>
      <c r="H4736" s="453">
        <v>1893040</v>
      </c>
      <c r="I4736" s="452" t="s">
        <v>1669</v>
      </c>
      <c r="J4736" s="452" t="s">
        <v>1438</v>
      </c>
      <c r="K4736" s="452" t="s">
        <v>1438</v>
      </c>
      <c r="L4736" s="452" t="s">
        <v>1439</v>
      </c>
      <c r="M4736" s="452" t="s">
        <v>1440</v>
      </c>
      <c r="N4736" s="454">
        <v>44309</v>
      </c>
      <c r="O4736" s="452" t="s">
        <v>1440</v>
      </c>
      <c r="P4736" s="454">
        <v>44468</v>
      </c>
    </row>
    <row r="4737" spans="1:16" ht="21" x14ac:dyDescent="0.2">
      <c r="A4737" s="451" t="s">
        <v>2847</v>
      </c>
      <c r="B4737" s="451" t="s">
        <v>1697</v>
      </c>
      <c r="C4737" s="451" t="s">
        <v>1432</v>
      </c>
      <c r="D4737" s="451" t="s">
        <v>1466</v>
      </c>
      <c r="E4737" s="451" t="s">
        <v>1434</v>
      </c>
      <c r="F4737" s="451" t="s">
        <v>2022</v>
      </c>
      <c r="G4737" s="452" t="s">
        <v>1436</v>
      </c>
      <c r="H4737" s="453">
        <v>21771.15</v>
      </c>
      <c r="I4737" s="452" t="s">
        <v>1484</v>
      </c>
      <c r="J4737" s="452" t="s">
        <v>1438</v>
      </c>
      <c r="K4737" s="452" t="s">
        <v>1438</v>
      </c>
      <c r="L4737" s="452" t="s">
        <v>1439</v>
      </c>
      <c r="M4737" s="452" t="s">
        <v>1440</v>
      </c>
      <c r="N4737" s="454">
        <v>44342</v>
      </c>
      <c r="O4737" s="452" t="s">
        <v>1440</v>
      </c>
      <c r="P4737" s="454">
        <v>44468</v>
      </c>
    </row>
    <row r="4738" spans="1:16" ht="21" x14ac:dyDescent="0.2">
      <c r="A4738" s="451" t="s">
        <v>2847</v>
      </c>
      <c r="B4738" s="451" t="s">
        <v>1703</v>
      </c>
      <c r="C4738" s="451" t="s">
        <v>1432</v>
      </c>
      <c r="D4738" s="451" t="s">
        <v>1491</v>
      </c>
      <c r="E4738" s="451" t="s">
        <v>1434</v>
      </c>
      <c r="F4738" s="451" t="s">
        <v>2378</v>
      </c>
      <c r="G4738" s="452" t="s">
        <v>1436</v>
      </c>
      <c r="H4738" s="453">
        <v>5600</v>
      </c>
      <c r="I4738" s="452" t="s">
        <v>1607</v>
      </c>
      <c r="J4738" s="452" t="s">
        <v>1438</v>
      </c>
      <c r="K4738" s="452" t="s">
        <v>1438</v>
      </c>
      <c r="L4738" s="452" t="s">
        <v>1439</v>
      </c>
      <c r="M4738" s="452" t="s">
        <v>1440</v>
      </c>
      <c r="N4738" s="454">
        <v>44370</v>
      </c>
      <c r="O4738" s="452" t="s">
        <v>1440</v>
      </c>
      <c r="P4738" s="454">
        <v>44468</v>
      </c>
    </row>
    <row r="4739" spans="1:16" ht="21" x14ac:dyDescent="0.2">
      <c r="A4739" s="451" t="s">
        <v>2847</v>
      </c>
      <c r="B4739" s="451" t="s">
        <v>1703</v>
      </c>
      <c r="C4739" s="451" t="s">
        <v>1432</v>
      </c>
      <c r="D4739" s="451" t="s">
        <v>1507</v>
      </c>
      <c r="E4739" s="451" t="s">
        <v>1442</v>
      </c>
      <c r="F4739" s="451" t="s">
        <v>1694</v>
      </c>
      <c r="G4739" s="452" t="s">
        <v>1436</v>
      </c>
      <c r="H4739" s="453">
        <v>-5600</v>
      </c>
      <c r="I4739" s="452" t="s">
        <v>2820</v>
      </c>
      <c r="J4739" s="452" t="s">
        <v>1438</v>
      </c>
      <c r="K4739" s="452" t="s">
        <v>1438</v>
      </c>
      <c r="L4739" s="452" t="s">
        <v>1439</v>
      </c>
      <c r="M4739" s="452" t="s">
        <v>1440</v>
      </c>
      <c r="N4739" s="454">
        <v>44415</v>
      </c>
      <c r="O4739" s="452" t="s">
        <v>1440</v>
      </c>
      <c r="P4739" s="454">
        <v>44468</v>
      </c>
    </row>
    <row r="4740" spans="1:16" ht="21" x14ac:dyDescent="0.2">
      <c r="A4740" s="451" t="s">
        <v>2847</v>
      </c>
      <c r="B4740" s="451" t="s">
        <v>1708</v>
      </c>
      <c r="C4740" s="451" t="s">
        <v>1432</v>
      </c>
      <c r="D4740" s="451" t="s">
        <v>1507</v>
      </c>
      <c r="E4740" s="451" t="s">
        <v>1442</v>
      </c>
      <c r="F4740" s="451" t="s">
        <v>1994</v>
      </c>
      <c r="G4740" s="452" t="s">
        <v>1436</v>
      </c>
      <c r="H4740" s="453">
        <v>5600</v>
      </c>
      <c r="I4740" s="452" t="s">
        <v>2820</v>
      </c>
      <c r="J4740" s="452" t="s">
        <v>1438</v>
      </c>
      <c r="K4740" s="452" t="s">
        <v>1438</v>
      </c>
      <c r="L4740" s="452" t="s">
        <v>1439</v>
      </c>
      <c r="M4740" s="452" t="s">
        <v>1440</v>
      </c>
      <c r="N4740" s="454">
        <v>44415</v>
      </c>
      <c r="O4740" s="452" t="s">
        <v>1440</v>
      </c>
      <c r="P4740" s="454">
        <v>44468</v>
      </c>
    </row>
    <row r="4741" spans="1:16" ht="21" x14ac:dyDescent="0.2">
      <c r="A4741" s="451" t="s">
        <v>2847</v>
      </c>
      <c r="B4741" s="451" t="s">
        <v>1708</v>
      </c>
      <c r="C4741" s="451" t="s">
        <v>1432</v>
      </c>
      <c r="D4741" s="451" t="s">
        <v>1531</v>
      </c>
      <c r="E4741" s="451" t="s">
        <v>1623</v>
      </c>
      <c r="F4741" s="451" t="s">
        <v>1467</v>
      </c>
      <c r="G4741" s="452" t="s">
        <v>1436</v>
      </c>
      <c r="H4741" s="453">
        <v>2537.5</v>
      </c>
      <c r="I4741" s="452" t="s">
        <v>1625</v>
      </c>
      <c r="J4741" s="455"/>
      <c r="K4741" s="452" t="s">
        <v>1533</v>
      </c>
      <c r="L4741" s="452" t="s">
        <v>1439</v>
      </c>
      <c r="M4741" s="452" t="s">
        <v>1452</v>
      </c>
      <c r="N4741" s="454">
        <v>44496</v>
      </c>
      <c r="O4741" s="452" t="s">
        <v>1534</v>
      </c>
      <c r="P4741" s="454">
        <v>44496</v>
      </c>
    </row>
    <row r="4742" spans="1:16" ht="21" x14ac:dyDescent="0.2">
      <c r="A4742" s="451" t="s">
        <v>2847</v>
      </c>
      <c r="B4742" s="451" t="s">
        <v>1708</v>
      </c>
      <c r="C4742" s="451" t="s">
        <v>1432</v>
      </c>
      <c r="D4742" s="451" t="s">
        <v>1448</v>
      </c>
      <c r="E4742" s="451" t="s">
        <v>1442</v>
      </c>
      <c r="F4742" s="451" t="s">
        <v>1467</v>
      </c>
      <c r="G4742" s="452" t="s">
        <v>1436</v>
      </c>
      <c r="H4742" s="453">
        <v>3238.59</v>
      </c>
      <c r="I4742" s="452" t="s">
        <v>1633</v>
      </c>
      <c r="J4742" s="455"/>
      <c r="K4742" s="452" t="s">
        <v>1533</v>
      </c>
      <c r="L4742" s="452" t="s">
        <v>1439</v>
      </c>
      <c r="M4742" s="452" t="s">
        <v>1452</v>
      </c>
      <c r="N4742" s="454">
        <v>44536</v>
      </c>
      <c r="O4742" s="452" t="s">
        <v>1534</v>
      </c>
      <c r="P4742" s="454">
        <v>44537</v>
      </c>
    </row>
    <row r="4743" spans="1:16" ht="21" x14ac:dyDescent="0.2">
      <c r="A4743" s="451" t="s">
        <v>2847</v>
      </c>
      <c r="B4743" s="451" t="s">
        <v>1575</v>
      </c>
      <c r="C4743" s="451" t="s">
        <v>1432</v>
      </c>
      <c r="D4743" s="451" t="s">
        <v>1433</v>
      </c>
      <c r="E4743" s="451" t="s">
        <v>1434</v>
      </c>
      <c r="F4743" s="451" t="s">
        <v>1953</v>
      </c>
      <c r="G4743" s="452" t="s">
        <v>1436</v>
      </c>
      <c r="H4743" s="453">
        <v>275</v>
      </c>
      <c r="I4743" s="452" t="s">
        <v>1840</v>
      </c>
      <c r="J4743" s="452" t="s">
        <v>1438</v>
      </c>
      <c r="K4743" s="452" t="s">
        <v>1438</v>
      </c>
      <c r="L4743" s="452" t="s">
        <v>1439</v>
      </c>
      <c r="M4743" s="452" t="s">
        <v>1440</v>
      </c>
      <c r="N4743" s="454">
        <v>44302</v>
      </c>
      <c r="O4743" s="452" t="s">
        <v>1440</v>
      </c>
      <c r="P4743" s="454">
        <v>44468</v>
      </c>
    </row>
    <row r="4744" spans="1:16" ht="21" x14ac:dyDescent="0.2">
      <c r="A4744" s="451" t="s">
        <v>2847</v>
      </c>
      <c r="B4744" s="451" t="s">
        <v>1575</v>
      </c>
      <c r="C4744" s="451" t="s">
        <v>1432</v>
      </c>
      <c r="D4744" s="451" t="s">
        <v>1491</v>
      </c>
      <c r="E4744" s="451" t="s">
        <v>1442</v>
      </c>
      <c r="F4744" s="451" t="s">
        <v>2618</v>
      </c>
      <c r="G4744" s="452" t="s">
        <v>1436</v>
      </c>
      <c r="H4744" s="453">
        <v>2628</v>
      </c>
      <c r="I4744" s="452" t="s">
        <v>1577</v>
      </c>
      <c r="J4744" s="452" t="s">
        <v>1438</v>
      </c>
      <c r="K4744" s="452" t="s">
        <v>1438</v>
      </c>
      <c r="L4744" s="452" t="s">
        <v>1439</v>
      </c>
      <c r="M4744" s="452" t="s">
        <v>1440</v>
      </c>
      <c r="N4744" s="454">
        <v>44365</v>
      </c>
      <c r="O4744" s="452" t="s">
        <v>1440</v>
      </c>
      <c r="P4744" s="454">
        <v>44468</v>
      </c>
    </row>
    <row r="4745" spans="1:16" ht="21" x14ac:dyDescent="0.2">
      <c r="A4745" s="451" t="s">
        <v>2847</v>
      </c>
      <c r="B4745" s="451" t="s">
        <v>1575</v>
      </c>
      <c r="C4745" s="451" t="s">
        <v>1432</v>
      </c>
      <c r="D4745" s="451" t="s">
        <v>1507</v>
      </c>
      <c r="E4745" s="451" t="s">
        <v>1442</v>
      </c>
      <c r="F4745" s="451" t="s">
        <v>2605</v>
      </c>
      <c r="G4745" s="452" t="s">
        <v>1436</v>
      </c>
      <c r="H4745" s="453">
        <v>19936</v>
      </c>
      <c r="I4745" s="452" t="s">
        <v>1712</v>
      </c>
      <c r="J4745" s="452" t="s">
        <v>1438</v>
      </c>
      <c r="K4745" s="452" t="s">
        <v>1438</v>
      </c>
      <c r="L4745" s="452" t="s">
        <v>1439</v>
      </c>
      <c r="M4745" s="452" t="s">
        <v>1440</v>
      </c>
      <c r="N4745" s="454">
        <v>44399</v>
      </c>
      <c r="O4745" s="452" t="s">
        <v>1440</v>
      </c>
      <c r="P4745" s="454">
        <v>44468</v>
      </c>
    </row>
    <row r="4746" spans="1:16" ht="21" x14ac:dyDescent="0.2">
      <c r="A4746" s="451" t="s">
        <v>2847</v>
      </c>
      <c r="B4746" s="451" t="s">
        <v>1575</v>
      </c>
      <c r="C4746" s="451" t="s">
        <v>1432</v>
      </c>
      <c r="D4746" s="451" t="s">
        <v>1540</v>
      </c>
      <c r="E4746" s="451" t="s">
        <v>1623</v>
      </c>
      <c r="F4746" s="451" t="s">
        <v>2202</v>
      </c>
      <c r="G4746" s="452" t="s">
        <v>1436</v>
      </c>
      <c r="H4746" s="453">
        <v>3100</v>
      </c>
      <c r="I4746" s="452" t="s">
        <v>1974</v>
      </c>
      <c r="J4746" s="455"/>
      <c r="K4746" s="452" t="s">
        <v>1533</v>
      </c>
      <c r="L4746" s="452" t="s">
        <v>1439</v>
      </c>
      <c r="M4746" s="452" t="s">
        <v>1452</v>
      </c>
      <c r="N4746" s="454">
        <v>44512</v>
      </c>
      <c r="O4746" s="452" t="s">
        <v>1534</v>
      </c>
      <c r="P4746" s="454">
        <v>44516</v>
      </c>
    </row>
    <row r="4747" spans="1:16" ht="21" x14ac:dyDescent="0.2">
      <c r="A4747" s="451" t="s">
        <v>2847</v>
      </c>
      <c r="B4747" s="451" t="s">
        <v>1575</v>
      </c>
      <c r="C4747" s="451" t="s">
        <v>1432</v>
      </c>
      <c r="D4747" s="451" t="s">
        <v>1448</v>
      </c>
      <c r="E4747" s="451" t="s">
        <v>1460</v>
      </c>
      <c r="F4747" s="451" t="s">
        <v>1626</v>
      </c>
      <c r="G4747" s="452" t="s">
        <v>1436</v>
      </c>
      <c r="H4747" s="453">
        <v>17025</v>
      </c>
      <c r="I4747" s="452" t="s">
        <v>1462</v>
      </c>
      <c r="J4747" s="455"/>
      <c r="K4747" s="452" t="s">
        <v>1533</v>
      </c>
      <c r="L4747" s="452" t="s">
        <v>1439</v>
      </c>
      <c r="M4747" s="452" t="s">
        <v>1452</v>
      </c>
      <c r="N4747" s="454">
        <v>44550</v>
      </c>
      <c r="O4747" s="452" t="s">
        <v>1453</v>
      </c>
      <c r="P4747" s="454">
        <v>44553</v>
      </c>
    </row>
    <row r="4748" spans="1:16" ht="21" x14ac:dyDescent="0.2">
      <c r="A4748" s="451" t="s">
        <v>2847</v>
      </c>
      <c r="B4748" s="451" t="s">
        <v>1713</v>
      </c>
      <c r="C4748" s="451" t="s">
        <v>1432</v>
      </c>
      <c r="D4748" s="451" t="s">
        <v>1466</v>
      </c>
      <c r="E4748" s="451" t="s">
        <v>1434</v>
      </c>
      <c r="F4748" s="451" t="s">
        <v>2103</v>
      </c>
      <c r="G4748" s="452" t="s">
        <v>1436</v>
      </c>
      <c r="H4748" s="453">
        <v>6879</v>
      </c>
      <c r="I4748" s="452" t="s">
        <v>1676</v>
      </c>
      <c r="J4748" s="452" t="s">
        <v>1438</v>
      </c>
      <c r="K4748" s="452" t="s">
        <v>1438</v>
      </c>
      <c r="L4748" s="452" t="s">
        <v>1439</v>
      </c>
      <c r="M4748" s="452" t="s">
        <v>1440</v>
      </c>
      <c r="N4748" s="454">
        <v>44330</v>
      </c>
      <c r="O4748" s="452" t="s">
        <v>1440</v>
      </c>
      <c r="P4748" s="454">
        <v>44468</v>
      </c>
    </row>
    <row r="4749" spans="1:16" ht="21" x14ac:dyDescent="0.2">
      <c r="A4749" s="451" t="s">
        <v>2847</v>
      </c>
      <c r="B4749" s="451" t="s">
        <v>1713</v>
      </c>
      <c r="C4749" s="451" t="s">
        <v>1432</v>
      </c>
      <c r="D4749" s="451" t="s">
        <v>1507</v>
      </c>
      <c r="E4749" s="451" t="s">
        <v>1442</v>
      </c>
      <c r="F4749" s="451" t="s">
        <v>2735</v>
      </c>
      <c r="G4749" s="452" t="s">
        <v>1436</v>
      </c>
      <c r="H4749" s="453">
        <v>705</v>
      </c>
      <c r="I4749" s="452" t="s">
        <v>1640</v>
      </c>
      <c r="J4749" s="452" t="s">
        <v>1438</v>
      </c>
      <c r="K4749" s="452" t="s">
        <v>1438</v>
      </c>
      <c r="L4749" s="452" t="s">
        <v>1439</v>
      </c>
      <c r="M4749" s="452" t="s">
        <v>1440</v>
      </c>
      <c r="N4749" s="454">
        <v>44384</v>
      </c>
      <c r="O4749" s="452" t="s">
        <v>1440</v>
      </c>
      <c r="P4749" s="454">
        <v>44468</v>
      </c>
    </row>
    <row r="4750" spans="1:16" ht="21" x14ac:dyDescent="0.2">
      <c r="A4750" s="451" t="s">
        <v>2847</v>
      </c>
      <c r="B4750" s="451" t="s">
        <v>1713</v>
      </c>
      <c r="C4750" s="451" t="s">
        <v>1432</v>
      </c>
      <c r="D4750" s="451" t="s">
        <v>1540</v>
      </c>
      <c r="E4750" s="451" t="s">
        <v>1677</v>
      </c>
      <c r="F4750" s="451" t="s">
        <v>1759</v>
      </c>
      <c r="G4750" s="452" t="s">
        <v>1436</v>
      </c>
      <c r="H4750" s="453">
        <v>9637</v>
      </c>
      <c r="I4750" s="452" t="s">
        <v>1678</v>
      </c>
      <c r="J4750" s="455"/>
      <c r="K4750" s="452" t="s">
        <v>1533</v>
      </c>
      <c r="L4750" s="452" t="s">
        <v>1439</v>
      </c>
      <c r="M4750" s="452" t="s">
        <v>1452</v>
      </c>
      <c r="N4750" s="454">
        <v>44525</v>
      </c>
      <c r="O4750" s="452" t="s">
        <v>1534</v>
      </c>
      <c r="P4750" s="454">
        <v>44525</v>
      </c>
    </row>
    <row r="4751" spans="1:16" ht="21" x14ac:dyDescent="0.2">
      <c r="A4751" s="451" t="s">
        <v>2847</v>
      </c>
      <c r="B4751" s="451" t="s">
        <v>1717</v>
      </c>
      <c r="C4751" s="451" t="s">
        <v>1432</v>
      </c>
      <c r="D4751" s="451" t="s">
        <v>1433</v>
      </c>
      <c r="E4751" s="451" t="s">
        <v>1442</v>
      </c>
      <c r="F4751" s="451" t="s">
        <v>2392</v>
      </c>
      <c r="G4751" s="452" t="s">
        <v>1436</v>
      </c>
      <c r="H4751" s="453">
        <v>560000</v>
      </c>
      <c r="I4751" s="452" t="s">
        <v>1665</v>
      </c>
      <c r="J4751" s="452" t="s">
        <v>1438</v>
      </c>
      <c r="K4751" s="452" t="s">
        <v>1438</v>
      </c>
      <c r="L4751" s="452" t="s">
        <v>1439</v>
      </c>
      <c r="M4751" s="452" t="s">
        <v>1440</v>
      </c>
      <c r="N4751" s="454">
        <v>44312</v>
      </c>
      <c r="O4751" s="452" t="s">
        <v>1440</v>
      </c>
      <c r="P4751" s="454">
        <v>44468</v>
      </c>
    </row>
    <row r="4752" spans="1:16" x14ac:dyDescent="0.2">
      <c r="A4752" s="451" t="s">
        <v>2848</v>
      </c>
      <c r="B4752" s="451" t="s">
        <v>1695</v>
      </c>
      <c r="C4752" s="451" t="s">
        <v>1432</v>
      </c>
      <c r="D4752" s="451" t="s">
        <v>1466</v>
      </c>
      <c r="E4752" s="451" t="s">
        <v>1442</v>
      </c>
      <c r="F4752" s="451" t="s">
        <v>1945</v>
      </c>
      <c r="G4752" s="452" t="s">
        <v>1436</v>
      </c>
      <c r="H4752" s="453">
        <v>1083454.1000000001</v>
      </c>
      <c r="I4752" s="452" t="s">
        <v>1655</v>
      </c>
      <c r="J4752" s="452" t="s">
        <v>1438</v>
      </c>
      <c r="K4752" s="452" t="s">
        <v>1438</v>
      </c>
      <c r="L4752" s="452" t="s">
        <v>1439</v>
      </c>
      <c r="M4752" s="452" t="s">
        <v>1440</v>
      </c>
      <c r="N4752" s="454">
        <v>44341</v>
      </c>
      <c r="O4752" s="452" t="s">
        <v>1440</v>
      </c>
      <c r="P4752" s="454">
        <v>44468</v>
      </c>
    </row>
    <row r="4753" spans="1:16" x14ac:dyDescent="0.2">
      <c r="A4753" s="451" t="s">
        <v>2848</v>
      </c>
      <c r="B4753" s="451" t="s">
        <v>1697</v>
      </c>
      <c r="C4753" s="451" t="s">
        <v>1432</v>
      </c>
      <c r="D4753" s="451" t="s">
        <v>1433</v>
      </c>
      <c r="E4753" s="451" t="s">
        <v>1442</v>
      </c>
      <c r="F4753" s="451" t="s">
        <v>1839</v>
      </c>
      <c r="G4753" s="452" t="s">
        <v>1436</v>
      </c>
      <c r="H4753" s="453">
        <v>1473075</v>
      </c>
      <c r="I4753" s="452" t="s">
        <v>1669</v>
      </c>
      <c r="J4753" s="452" t="s">
        <v>1438</v>
      </c>
      <c r="K4753" s="452" t="s">
        <v>1438</v>
      </c>
      <c r="L4753" s="452" t="s">
        <v>1439</v>
      </c>
      <c r="M4753" s="452" t="s">
        <v>1440</v>
      </c>
      <c r="N4753" s="454">
        <v>44309</v>
      </c>
      <c r="O4753" s="452" t="s">
        <v>1440</v>
      </c>
      <c r="P4753" s="454">
        <v>44468</v>
      </c>
    </row>
    <row r="4754" spans="1:16" x14ac:dyDescent="0.2">
      <c r="A4754" s="451" t="s">
        <v>2848</v>
      </c>
      <c r="B4754" s="451" t="s">
        <v>1697</v>
      </c>
      <c r="C4754" s="451" t="s">
        <v>1432</v>
      </c>
      <c r="D4754" s="451" t="s">
        <v>1507</v>
      </c>
      <c r="E4754" s="451" t="s">
        <v>1442</v>
      </c>
      <c r="F4754" s="451" t="s">
        <v>2849</v>
      </c>
      <c r="G4754" s="452" t="s">
        <v>1436</v>
      </c>
      <c r="H4754" s="453">
        <v>31250</v>
      </c>
      <c r="I4754" s="452" t="s">
        <v>1510</v>
      </c>
      <c r="J4754" s="452" t="s">
        <v>1438</v>
      </c>
      <c r="K4754" s="452" t="s">
        <v>1438</v>
      </c>
      <c r="L4754" s="452" t="s">
        <v>1439</v>
      </c>
      <c r="M4754" s="452" t="s">
        <v>1440</v>
      </c>
      <c r="N4754" s="454">
        <v>44384</v>
      </c>
      <c r="O4754" s="452" t="s">
        <v>1440</v>
      </c>
      <c r="P4754" s="454">
        <v>44468</v>
      </c>
    </row>
    <row r="4755" spans="1:16" x14ac:dyDescent="0.2">
      <c r="A4755" s="451" t="s">
        <v>2848</v>
      </c>
      <c r="B4755" s="451" t="s">
        <v>1697</v>
      </c>
      <c r="C4755" s="451" t="s">
        <v>1432</v>
      </c>
      <c r="D4755" s="451" t="s">
        <v>1515</v>
      </c>
      <c r="E4755" s="451" t="s">
        <v>1442</v>
      </c>
      <c r="F4755" s="451" t="s">
        <v>1869</v>
      </c>
      <c r="G4755" s="452" t="s">
        <v>1436</v>
      </c>
      <c r="H4755" s="453">
        <v>25000</v>
      </c>
      <c r="I4755" s="452" t="s">
        <v>1518</v>
      </c>
      <c r="J4755" s="452" t="s">
        <v>1438</v>
      </c>
      <c r="K4755" s="452" t="s">
        <v>1438</v>
      </c>
      <c r="L4755" s="452" t="s">
        <v>1439</v>
      </c>
      <c r="M4755" s="452" t="s">
        <v>1440</v>
      </c>
      <c r="N4755" s="454">
        <v>44538</v>
      </c>
      <c r="O4755" s="452" t="s">
        <v>1440</v>
      </c>
      <c r="P4755" s="454">
        <v>44468</v>
      </c>
    </row>
    <row r="4756" spans="1:16" ht="21" x14ac:dyDescent="0.2">
      <c r="A4756" s="451" t="s">
        <v>2848</v>
      </c>
      <c r="B4756" s="451" t="s">
        <v>1703</v>
      </c>
      <c r="C4756" s="451" t="s">
        <v>1432</v>
      </c>
      <c r="D4756" s="451" t="s">
        <v>1491</v>
      </c>
      <c r="E4756" s="451" t="s">
        <v>1442</v>
      </c>
      <c r="F4756" s="451" t="s">
        <v>1800</v>
      </c>
      <c r="G4756" s="452" t="s">
        <v>1436</v>
      </c>
      <c r="H4756" s="453">
        <v>19800</v>
      </c>
      <c r="I4756" s="452" t="s">
        <v>1607</v>
      </c>
      <c r="J4756" s="452" t="s">
        <v>1438</v>
      </c>
      <c r="K4756" s="452" t="s">
        <v>1438</v>
      </c>
      <c r="L4756" s="452" t="s">
        <v>1439</v>
      </c>
      <c r="M4756" s="452" t="s">
        <v>1440</v>
      </c>
      <c r="N4756" s="454">
        <v>44370</v>
      </c>
      <c r="O4756" s="452" t="s">
        <v>1440</v>
      </c>
      <c r="P4756" s="454">
        <v>44468</v>
      </c>
    </row>
    <row r="4757" spans="1:16" ht="21" x14ac:dyDescent="0.2">
      <c r="A4757" s="451" t="s">
        <v>2848</v>
      </c>
      <c r="B4757" s="451" t="s">
        <v>1703</v>
      </c>
      <c r="C4757" s="451" t="s">
        <v>1432</v>
      </c>
      <c r="D4757" s="451" t="s">
        <v>1491</v>
      </c>
      <c r="E4757" s="451" t="s">
        <v>1434</v>
      </c>
      <c r="F4757" s="451" t="s">
        <v>2273</v>
      </c>
      <c r="G4757" s="452" t="s">
        <v>1436</v>
      </c>
      <c r="H4757" s="453">
        <v>850</v>
      </c>
      <c r="I4757" s="452" t="s">
        <v>1611</v>
      </c>
      <c r="J4757" s="452" t="s">
        <v>1438</v>
      </c>
      <c r="K4757" s="452" t="s">
        <v>1438</v>
      </c>
      <c r="L4757" s="452" t="s">
        <v>1439</v>
      </c>
      <c r="M4757" s="452" t="s">
        <v>1440</v>
      </c>
      <c r="N4757" s="454">
        <v>44370</v>
      </c>
      <c r="O4757" s="452" t="s">
        <v>1440</v>
      </c>
      <c r="P4757" s="454">
        <v>44468</v>
      </c>
    </row>
    <row r="4758" spans="1:16" ht="21" x14ac:dyDescent="0.2">
      <c r="A4758" s="451" t="s">
        <v>2848</v>
      </c>
      <c r="B4758" s="451" t="s">
        <v>1703</v>
      </c>
      <c r="C4758" s="451" t="s">
        <v>1432</v>
      </c>
      <c r="D4758" s="451" t="s">
        <v>1507</v>
      </c>
      <c r="E4758" s="451" t="s">
        <v>1442</v>
      </c>
      <c r="F4758" s="451" t="s">
        <v>2139</v>
      </c>
      <c r="G4758" s="452" t="s">
        <v>1436</v>
      </c>
      <c r="H4758" s="453">
        <v>-19800</v>
      </c>
      <c r="I4758" s="452" t="s">
        <v>2820</v>
      </c>
      <c r="J4758" s="452" t="s">
        <v>1438</v>
      </c>
      <c r="K4758" s="452" t="s">
        <v>1438</v>
      </c>
      <c r="L4758" s="452" t="s">
        <v>1439</v>
      </c>
      <c r="M4758" s="452" t="s">
        <v>1440</v>
      </c>
      <c r="N4758" s="454">
        <v>44415</v>
      </c>
      <c r="O4758" s="452" t="s">
        <v>1440</v>
      </c>
      <c r="P4758" s="454">
        <v>44468</v>
      </c>
    </row>
    <row r="4759" spans="1:16" ht="21" x14ac:dyDescent="0.2">
      <c r="A4759" s="451" t="s">
        <v>2848</v>
      </c>
      <c r="B4759" s="451" t="s">
        <v>1708</v>
      </c>
      <c r="C4759" s="451" t="s">
        <v>1432</v>
      </c>
      <c r="D4759" s="451" t="s">
        <v>1507</v>
      </c>
      <c r="E4759" s="451" t="s">
        <v>1442</v>
      </c>
      <c r="F4759" s="451" t="s">
        <v>2038</v>
      </c>
      <c r="G4759" s="452" t="s">
        <v>1436</v>
      </c>
      <c r="H4759" s="453">
        <v>19800</v>
      </c>
      <c r="I4759" s="452" t="s">
        <v>2820</v>
      </c>
      <c r="J4759" s="452" t="s">
        <v>1438</v>
      </c>
      <c r="K4759" s="452" t="s">
        <v>1438</v>
      </c>
      <c r="L4759" s="452" t="s">
        <v>1439</v>
      </c>
      <c r="M4759" s="452" t="s">
        <v>1440</v>
      </c>
      <c r="N4759" s="454">
        <v>44415</v>
      </c>
      <c r="O4759" s="452" t="s">
        <v>1440</v>
      </c>
      <c r="P4759" s="454">
        <v>44468</v>
      </c>
    </row>
    <row r="4760" spans="1:16" x14ac:dyDescent="0.2">
      <c r="A4760" s="451" t="s">
        <v>2848</v>
      </c>
      <c r="B4760" s="451" t="s">
        <v>1708</v>
      </c>
      <c r="C4760" s="451" t="s">
        <v>1432</v>
      </c>
      <c r="D4760" s="451" t="s">
        <v>1531</v>
      </c>
      <c r="E4760" s="451" t="s">
        <v>1623</v>
      </c>
      <c r="F4760" s="451" t="s">
        <v>1632</v>
      </c>
      <c r="G4760" s="452" t="s">
        <v>1436</v>
      </c>
      <c r="H4760" s="453">
        <v>3407.5</v>
      </c>
      <c r="I4760" s="452" t="s">
        <v>1625</v>
      </c>
      <c r="J4760" s="455"/>
      <c r="K4760" s="452" t="s">
        <v>1533</v>
      </c>
      <c r="L4760" s="452" t="s">
        <v>1439</v>
      </c>
      <c r="M4760" s="452" t="s">
        <v>1452</v>
      </c>
      <c r="N4760" s="454">
        <v>44496</v>
      </c>
      <c r="O4760" s="452" t="s">
        <v>1534</v>
      </c>
      <c r="P4760" s="454">
        <v>44496</v>
      </c>
    </row>
    <row r="4761" spans="1:16" x14ac:dyDescent="0.2">
      <c r="A4761" s="451" t="s">
        <v>2848</v>
      </c>
      <c r="B4761" s="451" t="s">
        <v>1708</v>
      </c>
      <c r="C4761" s="451" t="s">
        <v>1432</v>
      </c>
      <c r="D4761" s="451" t="s">
        <v>1448</v>
      </c>
      <c r="E4761" s="451" t="s">
        <v>1442</v>
      </c>
      <c r="F4761" s="451" t="s">
        <v>1988</v>
      </c>
      <c r="G4761" s="452" t="s">
        <v>1436</v>
      </c>
      <c r="H4761" s="453">
        <v>4318.13</v>
      </c>
      <c r="I4761" s="452" t="s">
        <v>1633</v>
      </c>
      <c r="J4761" s="455"/>
      <c r="K4761" s="452" t="s">
        <v>1533</v>
      </c>
      <c r="L4761" s="452" t="s">
        <v>1439</v>
      </c>
      <c r="M4761" s="452" t="s">
        <v>1452</v>
      </c>
      <c r="N4761" s="454">
        <v>44536</v>
      </c>
      <c r="O4761" s="452" t="s">
        <v>1534</v>
      </c>
      <c r="P4761" s="454">
        <v>44537</v>
      </c>
    </row>
    <row r="4762" spans="1:16" x14ac:dyDescent="0.2">
      <c r="A4762" s="451" t="s">
        <v>2848</v>
      </c>
      <c r="B4762" s="451" t="s">
        <v>1575</v>
      </c>
      <c r="C4762" s="451" t="s">
        <v>1432</v>
      </c>
      <c r="D4762" s="451" t="s">
        <v>1507</v>
      </c>
      <c r="E4762" s="451" t="s">
        <v>1442</v>
      </c>
      <c r="F4762" s="451" t="s">
        <v>1612</v>
      </c>
      <c r="G4762" s="452" t="s">
        <v>1436</v>
      </c>
      <c r="H4762" s="453">
        <v>19352</v>
      </c>
      <c r="I4762" s="452" t="s">
        <v>1712</v>
      </c>
      <c r="J4762" s="452" t="s">
        <v>1438</v>
      </c>
      <c r="K4762" s="452" t="s">
        <v>1438</v>
      </c>
      <c r="L4762" s="452" t="s">
        <v>1439</v>
      </c>
      <c r="M4762" s="452" t="s">
        <v>1440</v>
      </c>
      <c r="N4762" s="454">
        <v>44399</v>
      </c>
      <c r="O4762" s="452" t="s">
        <v>1440</v>
      </c>
      <c r="P4762" s="454">
        <v>44468</v>
      </c>
    </row>
    <row r="4763" spans="1:16" ht="21" x14ac:dyDescent="0.2">
      <c r="A4763" s="451" t="s">
        <v>2848</v>
      </c>
      <c r="B4763" s="451" t="s">
        <v>1575</v>
      </c>
      <c r="C4763" s="451" t="s">
        <v>1432</v>
      </c>
      <c r="D4763" s="451" t="s">
        <v>1531</v>
      </c>
      <c r="E4763" s="451" t="s">
        <v>1570</v>
      </c>
      <c r="F4763" s="451" t="s">
        <v>1467</v>
      </c>
      <c r="G4763" s="452" t="s">
        <v>1436</v>
      </c>
      <c r="H4763" s="453">
        <v>4000</v>
      </c>
      <c r="I4763" s="452" t="s">
        <v>2850</v>
      </c>
      <c r="J4763" s="455"/>
      <c r="K4763" s="452" t="s">
        <v>1533</v>
      </c>
      <c r="L4763" s="452" t="s">
        <v>1439</v>
      </c>
      <c r="M4763" s="452" t="s">
        <v>1452</v>
      </c>
      <c r="N4763" s="454">
        <v>44498</v>
      </c>
      <c r="O4763" s="452" t="s">
        <v>1534</v>
      </c>
      <c r="P4763" s="454">
        <v>44498</v>
      </c>
    </row>
    <row r="4764" spans="1:16" x14ac:dyDescent="0.2">
      <c r="A4764" s="451" t="s">
        <v>2848</v>
      </c>
      <c r="B4764" s="451" t="s">
        <v>1575</v>
      </c>
      <c r="C4764" s="451" t="s">
        <v>1432</v>
      </c>
      <c r="D4764" s="451" t="s">
        <v>1540</v>
      </c>
      <c r="E4764" s="451" t="s">
        <v>1449</v>
      </c>
      <c r="F4764" s="451" t="s">
        <v>1467</v>
      </c>
      <c r="G4764" s="452" t="s">
        <v>1436</v>
      </c>
      <c r="H4764" s="453">
        <v>600</v>
      </c>
      <c r="I4764" s="452" t="s">
        <v>2851</v>
      </c>
      <c r="J4764" s="455"/>
      <c r="K4764" s="452" t="s">
        <v>1533</v>
      </c>
      <c r="L4764" s="452" t="s">
        <v>1439</v>
      </c>
      <c r="M4764" s="452" t="s">
        <v>1452</v>
      </c>
      <c r="N4764" s="454">
        <v>44503</v>
      </c>
      <c r="O4764" s="452" t="s">
        <v>1453</v>
      </c>
      <c r="P4764" s="454">
        <v>44503</v>
      </c>
    </row>
    <row r="4765" spans="1:16" ht="21" x14ac:dyDescent="0.2">
      <c r="A4765" s="451" t="s">
        <v>2848</v>
      </c>
      <c r="B4765" s="451" t="s">
        <v>1575</v>
      </c>
      <c r="C4765" s="451" t="s">
        <v>1432</v>
      </c>
      <c r="D4765" s="451" t="s">
        <v>1540</v>
      </c>
      <c r="E4765" s="451" t="s">
        <v>1765</v>
      </c>
      <c r="F4765" s="451" t="s">
        <v>2202</v>
      </c>
      <c r="G4765" s="452" t="s">
        <v>1436</v>
      </c>
      <c r="H4765" s="453">
        <v>2100</v>
      </c>
      <c r="I4765" s="452" t="s">
        <v>1766</v>
      </c>
      <c r="J4765" s="455"/>
      <c r="K4765" s="452" t="s">
        <v>1533</v>
      </c>
      <c r="L4765" s="452" t="s">
        <v>1439</v>
      </c>
      <c r="M4765" s="452" t="s">
        <v>1452</v>
      </c>
      <c r="N4765" s="454">
        <v>44525</v>
      </c>
      <c r="O4765" s="452" t="s">
        <v>1453</v>
      </c>
      <c r="P4765" s="454">
        <v>44525</v>
      </c>
    </row>
    <row r="4766" spans="1:16" ht="21" x14ac:dyDescent="0.2">
      <c r="A4766" s="451" t="s">
        <v>2848</v>
      </c>
      <c r="B4766" s="451" t="s">
        <v>1575</v>
      </c>
      <c r="C4766" s="451" t="s">
        <v>1432</v>
      </c>
      <c r="D4766" s="451" t="s">
        <v>1448</v>
      </c>
      <c r="E4766" s="451" t="s">
        <v>1460</v>
      </c>
      <c r="F4766" s="451" t="s">
        <v>2758</v>
      </c>
      <c r="G4766" s="452" t="s">
        <v>1436</v>
      </c>
      <c r="H4766" s="453">
        <v>15482</v>
      </c>
      <c r="I4766" s="452" t="s">
        <v>1462</v>
      </c>
      <c r="J4766" s="455"/>
      <c r="K4766" s="452" t="s">
        <v>1533</v>
      </c>
      <c r="L4766" s="452" t="s">
        <v>1439</v>
      </c>
      <c r="M4766" s="452" t="s">
        <v>1452</v>
      </c>
      <c r="N4766" s="454">
        <v>44550</v>
      </c>
      <c r="O4766" s="452" t="s">
        <v>1453</v>
      </c>
      <c r="P4766" s="454">
        <v>44553</v>
      </c>
    </row>
    <row r="4767" spans="1:16" ht="21" x14ac:dyDescent="0.2">
      <c r="A4767" s="451" t="s">
        <v>2848</v>
      </c>
      <c r="B4767" s="451" t="s">
        <v>1575</v>
      </c>
      <c r="C4767" s="451" t="s">
        <v>1432</v>
      </c>
      <c r="D4767" s="451" t="s">
        <v>1448</v>
      </c>
      <c r="E4767" s="451" t="s">
        <v>1538</v>
      </c>
      <c r="F4767" s="451" t="s">
        <v>1450</v>
      </c>
      <c r="G4767" s="452" t="s">
        <v>1436</v>
      </c>
      <c r="H4767" s="453">
        <v>900</v>
      </c>
      <c r="I4767" s="452" t="s">
        <v>1824</v>
      </c>
      <c r="J4767" s="455"/>
      <c r="K4767" s="452" t="s">
        <v>1533</v>
      </c>
      <c r="L4767" s="452" t="s">
        <v>1439</v>
      </c>
      <c r="M4767" s="452" t="s">
        <v>1452</v>
      </c>
      <c r="N4767" s="454">
        <v>44554</v>
      </c>
      <c r="O4767" s="452" t="s">
        <v>1534</v>
      </c>
      <c r="P4767" s="454">
        <v>44560</v>
      </c>
    </row>
    <row r="4768" spans="1:16" x14ac:dyDescent="0.2">
      <c r="A4768" s="451" t="s">
        <v>2848</v>
      </c>
      <c r="B4768" s="451" t="s">
        <v>1713</v>
      </c>
      <c r="C4768" s="451" t="s">
        <v>1432</v>
      </c>
      <c r="D4768" s="451" t="s">
        <v>1466</v>
      </c>
      <c r="E4768" s="451" t="s">
        <v>1434</v>
      </c>
      <c r="F4768" s="451" t="s">
        <v>1863</v>
      </c>
      <c r="G4768" s="452" t="s">
        <v>1436</v>
      </c>
      <c r="H4768" s="453">
        <v>3333</v>
      </c>
      <c r="I4768" s="452" t="s">
        <v>1676</v>
      </c>
      <c r="J4768" s="452" t="s">
        <v>1438</v>
      </c>
      <c r="K4768" s="452" t="s">
        <v>1438</v>
      </c>
      <c r="L4768" s="452" t="s">
        <v>1439</v>
      </c>
      <c r="M4768" s="452" t="s">
        <v>1440</v>
      </c>
      <c r="N4768" s="454">
        <v>44330</v>
      </c>
      <c r="O4768" s="452" t="s">
        <v>1440</v>
      </c>
      <c r="P4768" s="454">
        <v>44468</v>
      </c>
    </row>
    <row r="4769" spans="1:16" x14ac:dyDescent="0.2">
      <c r="A4769" s="451" t="s">
        <v>2848</v>
      </c>
      <c r="B4769" s="451" t="s">
        <v>1713</v>
      </c>
      <c r="C4769" s="451" t="s">
        <v>1432</v>
      </c>
      <c r="D4769" s="451" t="s">
        <v>1507</v>
      </c>
      <c r="E4769" s="451" t="s">
        <v>1442</v>
      </c>
      <c r="F4769" s="451" t="s">
        <v>1548</v>
      </c>
      <c r="G4769" s="452" t="s">
        <v>1436</v>
      </c>
      <c r="H4769" s="453">
        <v>705</v>
      </c>
      <c r="I4769" s="452" t="s">
        <v>1640</v>
      </c>
      <c r="J4769" s="452" t="s">
        <v>1438</v>
      </c>
      <c r="K4769" s="452" t="s">
        <v>1438</v>
      </c>
      <c r="L4769" s="452" t="s">
        <v>1439</v>
      </c>
      <c r="M4769" s="452" t="s">
        <v>1440</v>
      </c>
      <c r="N4769" s="454">
        <v>44384</v>
      </c>
      <c r="O4769" s="452" t="s">
        <v>1440</v>
      </c>
      <c r="P4769" s="454">
        <v>44468</v>
      </c>
    </row>
    <row r="4770" spans="1:16" ht="21" x14ac:dyDescent="0.2">
      <c r="A4770" s="451" t="s">
        <v>2848</v>
      </c>
      <c r="B4770" s="451" t="s">
        <v>1713</v>
      </c>
      <c r="C4770" s="451" t="s">
        <v>1432</v>
      </c>
      <c r="D4770" s="451" t="s">
        <v>1540</v>
      </c>
      <c r="E4770" s="451" t="s">
        <v>1677</v>
      </c>
      <c r="F4770" s="451" t="s">
        <v>1467</v>
      </c>
      <c r="G4770" s="452" t="s">
        <v>1436</v>
      </c>
      <c r="H4770" s="453">
        <v>2917</v>
      </c>
      <c r="I4770" s="452" t="s">
        <v>1678</v>
      </c>
      <c r="J4770" s="455"/>
      <c r="K4770" s="452" t="s">
        <v>1533</v>
      </c>
      <c r="L4770" s="452" t="s">
        <v>1439</v>
      </c>
      <c r="M4770" s="452" t="s">
        <v>1452</v>
      </c>
      <c r="N4770" s="454">
        <v>44525</v>
      </c>
      <c r="O4770" s="452" t="s">
        <v>1534</v>
      </c>
      <c r="P4770" s="454">
        <v>44525</v>
      </c>
    </row>
    <row r="4771" spans="1:16" x14ac:dyDescent="0.2">
      <c r="A4771" s="451" t="s">
        <v>2848</v>
      </c>
      <c r="B4771" s="451" t="s">
        <v>1717</v>
      </c>
      <c r="C4771" s="451" t="s">
        <v>1432</v>
      </c>
      <c r="D4771" s="451" t="s">
        <v>1433</v>
      </c>
      <c r="E4771" s="451" t="s">
        <v>1442</v>
      </c>
      <c r="F4771" s="451" t="s">
        <v>2418</v>
      </c>
      <c r="G4771" s="452" t="s">
        <v>1436</v>
      </c>
      <c r="H4771" s="453">
        <v>1980000</v>
      </c>
      <c r="I4771" s="452" t="s">
        <v>1665</v>
      </c>
      <c r="J4771" s="452" t="s">
        <v>1438</v>
      </c>
      <c r="K4771" s="452" t="s">
        <v>1438</v>
      </c>
      <c r="L4771" s="452" t="s">
        <v>1439</v>
      </c>
      <c r="M4771" s="452" t="s">
        <v>1440</v>
      </c>
      <c r="N4771" s="454">
        <v>44312</v>
      </c>
      <c r="O4771" s="452" t="s">
        <v>1440</v>
      </c>
      <c r="P4771" s="454">
        <v>44468</v>
      </c>
    </row>
    <row r="4772" spans="1:16" x14ac:dyDescent="0.2">
      <c r="A4772" s="451" t="s">
        <v>2852</v>
      </c>
      <c r="B4772" s="451" t="s">
        <v>1695</v>
      </c>
      <c r="C4772" s="451" t="s">
        <v>1432</v>
      </c>
      <c r="D4772" s="451" t="s">
        <v>1466</v>
      </c>
      <c r="E4772" s="451" t="s">
        <v>1442</v>
      </c>
      <c r="F4772" s="451" t="s">
        <v>2033</v>
      </c>
      <c r="G4772" s="452" t="s">
        <v>1436</v>
      </c>
      <c r="H4772" s="453">
        <v>77609.64</v>
      </c>
      <c r="I4772" s="452" t="s">
        <v>1655</v>
      </c>
      <c r="J4772" s="452" t="s">
        <v>1438</v>
      </c>
      <c r="K4772" s="452" t="s">
        <v>1438</v>
      </c>
      <c r="L4772" s="452" t="s">
        <v>1439</v>
      </c>
      <c r="M4772" s="452" t="s">
        <v>1440</v>
      </c>
      <c r="N4772" s="454">
        <v>44341</v>
      </c>
      <c r="O4772" s="452" t="s">
        <v>1440</v>
      </c>
      <c r="P4772" s="454">
        <v>44468</v>
      </c>
    </row>
    <row r="4773" spans="1:16" x14ac:dyDescent="0.2">
      <c r="A4773" s="451" t="s">
        <v>2852</v>
      </c>
      <c r="B4773" s="451" t="s">
        <v>1697</v>
      </c>
      <c r="C4773" s="451" t="s">
        <v>1432</v>
      </c>
      <c r="D4773" s="451" t="s">
        <v>1433</v>
      </c>
      <c r="E4773" s="451" t="s">
        <v>1442</v>
      </c>
      <c r="F4773" s="451" t="s">
        <v>1951</v>
      </c>
      <c r="G4773" s="452" t="s">
        <v>1436</v>
      </c>
      <c r="H4773" s="453">
        <v>185364</v>
      </c>
      <c r="I4773" s="452" t="s">
        <v>1669</v>
      </c>
      <c r="J4773" s="452" t="s">
        <v>1438</v>
      </c>
      <c r="K4773" s="452" t="s">
        <v>1438</v>
      </c>
      <c r="L4773" s="452" t="s">
        <v>1439</v>
      </c>
      <c r="M4773" s="452" t="s">
        <v>1440</v>
      </c>
      <c r="N4773" s="454">
        <v>44309</v>
      </c>
      <c r="O4773" s="452" t="s">
        <v>1440</v>
      </c>
      <c r="P4773" s="454">
        <v>44468</v>
      </c>
    </row>
    <row r="4774" spans="1:16" ht="21" x14ac:dyDescent="0.2">
      <c r="A4774" s="451" t="s">
        <v>2852</v>
      </c>
      <c r="B4774" s="451" t="s">
        <v>1703</v>
      </c>
      <c r="C4774" s="451" t="s">
        <v>1432</v>
      </c>
      <c r="D4774" s="451" t="s">
        <v>1491</v>
      </c>
      <c r="E4774" s="451" t="s">
        <v>1442</v>
      </c>
      <c r="F4774" s="451" t="s">
        <v>1970</v>
      </c>
      <c r="G4774" s="452" t="s">
        <v>1436</v>
      </c>
      <c r="H4774" s="453">
        <v>1600</v>
      </c>
      <c r="I4774" s="452" t="s">
        <v>1607</v>
      </c>
      <c r="J4774" s="452" t="s">
        <v>1438</v>
      </c>
      <c r="K4774" s="452" t="s">
        <v>1438</v>
      </c>
      <c r="L4774" s="452" t="s">
        <v>1439</v>
      </c>
      <c r="M4774" s="452" t="s">
        <v>1440</v>
      </c>
      <c r="N4774" s="454">
        <v>44370</v>
      </c>
      <c r="O4774" s="452" t="s">
        <v>1440</v>
      </c>
      <c r="P4774" s="454">
        <v>44468</v>
      </c>
    </row>
    <row r="4775" spans="1:16" ht="21" x14ac:dyDescent="0.2">
      <c r="A4775" s="451" t="s">
        <v>2852</v>
      </c>
      <c r="B4775" s="451" t="s">
        <v>1703</v>
      </c>
      <c r="C4775" s="451" t="s">
        <v>1432</v>
      </c>
      <c r="D4775" s="451" t="s">
        <v>1507</v>
      </c>
      <c r="E4775" s="451" t="s">
        <v>1442</v>
      </c>
      <c r="F4775" s="451" t="s">
        <v>2340</v>
      </c>
      <c r="G4775" s="452" t="s">
        <v>1436</v>
      </c>
      <c r="H4775" s="453">
        <v>-840</v>
      </c>
      <c r="I4775" s="452" t="s">
        <v>2820</v>
      </c>
      <c r="J4775" s="452" t="s">
        <v>1438</v>
      </c>
      <c r="K4775" s="452" t="s">
        <v>1438</v>
      </c>
      <c r="L4775" s="452" t="s">
        <v>1439</v>
      </c>
      <c r="M4775" s="452" t="s">
        <v>1440</v>
      </c>
      <c r="N4775" s="454">
        <v>44415</v>
      </c>
      <c r="O4775" s="452" t="s">
        <v>1440</v>
      </c>
      <c r="P4775" s="454">
        <v>44468</v>
      </c>
    </row>
    <row r="4776" spans="1:16" x14ac:dyDescent="0.2">
      <c r="A4776" s="451" t="s">
        <v>2852</v>
      </c>
      <c r="B4776" s="451" t="s">
        <v>1708</v>
      </c>
      <c r="C4776" s="451" t="s">
        <v>1432</v>
      </c>
      <c r="D4776" s="451" t="s">
        <v>1433</v>
      </c>
      <c r="E4776" s="451" t="s">
        <v>1442</v>
      </c>
      <c r="F4776" s="451" t="s">
        <v>2853</v>
      </c>
      <c r="G4776" s="452" t="s">
        <v>1436</v>
      </c>
      <c r="H4776" s="453">
        <v>1500</v>
      </c>
      <c r="I4776" s="452" t="s">
        <v>1598</v>
      </c>
      <c r="J4776" s="452" t="s">
        <v>1438</v>
      </c>
      <c r="K4776" s="452" t="s">
        <v>1438</v>
      </c>
      <c r="L4776" s="452" t="s">
        <v>1439</v>
      </c>
      <c r="M4776" s="452" t="s">
        <v>1440</v>
      </c>
      <c r="N4776" s="454">
        <v>44315</v>
      </c>
      <c r="O4776" s="452" t="s">
        <v>1440</v>
      </c>
      <c r="P4776" s="454">
        <v>44468</v>
      </c>
    </row>
    <row r="4777" spans="1:16" x14ac:dyDescent="0.2">
      <c r="A4777" s="451" t="s">
        <v>2852</v>
      </c>
      <c r="B4777" s="451" t="s">
        <v>1708</v>
      </c>
      <c r="C4777" s="451" t="s">
        <v>1432</v>
      </c>
      <c r="D4777" s="451" t="s">
        <v>1466</v>
      </c>
      <c r="E4777" s="451" t="s">
        <v>1434</v>
      </c>
      <c r="F4777" s="451" t="s">
        <v>2853</v>
      </c>
      <c r="G4777" s="452" t="s">
        <v>1436</v>
      </c>
      <c r="H4777" s="453">
        <v>760</v>
      </c>
      <c r="I4777" s="452" t="s">
        <v>1603</v>
      </c>
      <c r="J4777" s="452" t="s">
        <v>1438</v>
      </c>
      <c r="K4777" s="452" t="s">
        <v>1438</v>
      </c>
      <c r="L4777" s="452" t="s">
        <v>1439</v>
      </c>
      <c r="M4777" s="452" t="s">
        <v>1440</v>
      </c>
      <c r="N4777" s="454">
        <v>44535</v>
      </c>
      <c r="O4777" s="452" t="s">
        <v>1440</v>
      </c>
      <c r="P4777" s="454">
        <v>44468</v>
      </c>
    </row>
    <row r="4778" spans="1:16" ht="21" x14ac:dyDescent="0.2">
      <c r="A4778" s="451" t="s">
        <v>2852</v>
      </c>
      <c r="B4778" s="451" t="s">
        <v>1708</v>
      </c>
      <c r="C4778" s="451" t="s">
        <v>1432</v>
      </c>
      <c r="D4778" s="451" t="s">
        <v>1507</v>
      </c>
      <c r="E4778" s="451" t="s">
        <v>1442</v>
      </c>
      <c r="F4778" s="451" t="s">
        <v>2846</v>
      </c>
      <c r="G4778" s="452" t="s">
        <v>1436</v>
      </c>
      <c r="H4778" s="453">
        <v>840</v>
      </c>
      <c r="I4778" s="452" t="s">
        <v>2820</v>
      </c>
      <c r="J4778" s="452" t="s">
        <v>1438</v>
      </c>
      <c r="K4778" s="452" t="s">
        <v>1438</v>
      </c>
      <c r="L4778" s="452" t="s">
        <v>1439</v>
      </c>
      <c r="M4778" s="452" t="s">
        <v>1440</v>
      </c>
      <c r="N4778" s="454">
        <v>44415</v>
      </c>
      <c r="O4778" s="452" t="s">
        <v>1440</v>
      </c>
      <c r="P4778" s="454">
        <v>44468</v>
      </c>
    </row>
    <row r="4779" spans="1:16" x14ac:dyDescent="0.2">
      <c r="A4779" s="451" t="s">
        <v>2852</v>
      </c>
      <c r="B4779" s="451" t="s">
        <v>1717</v>
      </c>
      <c r="C4779" s="451" t="s">
        <v>1432</v>
      </c>
      <c r="D4779" s="451" t="s">
        <v>1433</v>
      </c>
      <c r="E4779" s="451" t="s">
        <v>1442</v>
      </c>
      <c r="F4779" s="451" t="s">
        <v>2238</v>
      </c>
      <c r="G4779" s="452" t="s">
        <v>1436</v>
      </c>
      <c r="H4779" s="453">
        <v>160000</v>
      </c>
      <c r="I4779" s="452" t="s">
        <v>1665</v>
      </c>
      <c r="J4779" s="452" t="s">
        <v>1438</v>
      </c>
      <c r="K4779" s="452" t="s">
        <v>1438</v>
      </c>
      <c r="L4779" s="452" t="s">
        <v>1439</v>
      </c>
      <c r="M4779" s="452" t="s">
        <v>1440</v>
      </c>
      <c r="N4779" s="454">
        <v>44312</v>
      </c>
      <c r="O4779" s="452" t="s">
        <v>1440</v>
      </c>
      <c r="P4779" s="454">
        <v>44468</v>
      </c>
    </row>
    <row r="4780" spans="1:16" x14ac:dyDescent="0.2">
      <c r="A4780" s="451" t="s">
        <v>2854</v>
      </c>
      <c r="B4780" s="451" t="s">
        <v>1695</v>
      </c>
      <c r="C4780" s="451" t="s">
        <v>1432</v>
      </c>
      <c r="D4780" s="451" t="s">
        <v>1466</v>
      </c>
      <c r="E4780" s="451" t="s">
        <v>1442</v>
      </c>
      <c r="F4780" s="451" t="s">
        <v>2386</v>
      </c>
      <c r="G4780" s="452" t="s">
        <v>1436</v>
      </c>
      <c r="H4780" s="453">
        <v>227612.49</v>
      </c>
      <c r="I4780" s="452" t="s">
        <v>1655</v>
      </c>
      <c r="J4780" s="452" t="s">
        <v>1438</v>
      </c>
      <c r="K4780" s="452" t="s">
        <v>1438</v>
      </c>
      <c r="L4780" s="452" t="s">
        <v>1439</v>
      </c>
      <c r="M4780" s="452" t="s">
        <v>1440</v>
      </c>
      <c r="N4780" s="454">
        <v>44341</v>
      </c>
      <c r="O4780" s="452" t="s">
        <v>1440</v>
      </c>
      <c r="P4780" s="454">
        <v>44468</v>
      </c>
    </row>
    <row r="4781" spans="1:16" x14ac:dyDescent="0.2">
      <c r="A4781" s="451" t="s">
        <v>2854</v>
      </c>
      <c r="B4781" s="451" t="s">
        <v>1697</v>
      </c>
      <c r="C4781" s="451" t="s">
        <v>1432</v>
      </c>
      <c r="D4781" s="451" t="s">
        <v>1433</v>
      </c>
      <c r="E4781" s="451" t="s">
        <v>1434</v>
      </c>
      <c r="F4781" s="451" t="s">
        <v>2219</v>
      </c>
      <c r="G4781" s="452" t="s">
        <v>1436</v>
      </c>
      <c r="H4781" s="453">
        <v>309488</v>
      </c>
      <c r="I4781" s="452" t="s">
        <v>1669</v>
      </c>
      <c r="J4781" s="452" t="s">
        <v>1438</v>
      </c>
      <c r="K4781" s="452" t="s">
        <v>1438</v>
      </c>
      <c r="L4781" s="452" t="s">
        <v>1439</v>
      </c>
      <c r="M4781" s="452" t="s">
        <v>1440</v>
      </c>
      <c r="N4781" s="454">
        <v>44309</v>
      </c>
      <c r="O4781" s="452" t="s">
        <v>1440</v>
      </c>
      <c r="P4781" s="454">
        <v>44468</v>
      </c>
    </row>
    <row r="4782" spans="1:16" ht="21" x14ac:dyDescent="0.2">
      <c r="A4782" s="451" t="s">
        <v>2854</v>
      </c>
      <c r="B4782" s="451" t="s">
        <v>1703</v>
      </c>
      <c r="C4782" s="451" t="s">
        <v>1432</v>
      </c>
      <c r="D4782" s="451" t="s">
        <v>1491</v>
      </c>
      <c r="E4782" s="451" t="s">
        <v>1434</v>
      </c>
      <c r="F4782" s="451" t="s">
        <v>2463</v>
      </c>
      <c r="G4782" s="452" t="s">
        <v>1436</v>
      </c>
      <c r="H4782" s="453">
        <v>2800</v>
      </c>
      <c r="I4782" s="452" t="s">
        <v>1607</v>
      </c>
      <c r="J4782" s="452" t="s">
        <v>1438</v>
      </c>
      <c r="K4782" s="452" t="s">
        <v>1438</v>
      </c>
      <c r="L4782" s="452" t="s">
        <v>1439</v>
      </c>
      <c r="M4782" s="452" t="s">
        <v>1440</v>
      </c>
      <c r="N4782" s="454">
        <v>44370</v>
      </c>
      <c r="O4782" s="452" t="s">
        <v>1440</v>
      </c>
      <c r="P4782" s="454">
        <v>44468</v>
      </c>
    </row>
    <row r="4783" spans="1:16" ht="21" x14ac:dyDescent="0.2">
      <c r="A4783" s="451" t="s">
        <v>2854</v>
      </c>
      <c r="B4783" s="451" t="s">
        <v>1703</v>
      </c>
      <c r="C4783" s="451" t="s">
        <v>1432</v>
      </c>
      <c r="D4783" s="451" t="s">
        <v>1507</v>
      </c>
      <c r="E4783" s="451" t="s">
        <v>1434</v>
      </c>
      <c r="F4783" s="451" t="s">
        <v>2427</v>
      </c>
      <c r="G4783" s="452" t="s">
        <v>1436</v>
      </c>
      <c r="H4783" s="453">
        <v>-2800</v>
      </c>
      <c r="I4783" s="452" t="s">
        <v>2820</v>
      </c>
      <c r="J4783" s="452" t="s">
        <v>1438</v>
      </c>
      <c r="K4783" s="452" t="s">
        <v>1438</v>
      </c>
      <c r="L4783" s="452" t="s">
        <v>1439</v>
      </c>
      <c r="M4783" s="452" t="s">
        <v>1440</v>
      </c>
      <c r="N4783" s="454">
        <v>44415</v>
      </c>
      <c r="O4783" s="452" t="s">
        <v>1440</v>
      </c>
      <c r="P4783" s="454">
        <v>44468</v>
      </c>
    </row>
    <row r="4784" spans="1:16" ht="21" x14ac:dyDescent="0.2">
      <c r="A4784" s="451" t="s">
        <v>2854</v>
      </c>
      <c r="B4784" s="451" t="s">
        <v>1708</v>
      </c>
      <c r="C4784" s="451" t="s">
        <v>1432</v>
      </c>
      <c r="D4784" s="451" t="s">
        <v>1507</v>
      </c>
      <c r="E4784" s="451" t="s">
        <v>1442</v>
      </c>
      <c r="F4784" s="451" t="s">
        <v>2844</v>
      </c>
      <c r="G4784" s="452" t="s">
        <v>1436</v>
      </c>
      <c r="H4784" s="453">
        <v>2800</v>
      </c>
      <c r="I4784" s="452" t="s">
        <v>2820</v>
      </c>
      <c r="J4784" s="452" t="s">
        <v>1438</v>
      </c>
      <c r="K4784" s="452" t="s">
        <v>1438</v>
      </c>
      <c r="L4784" s="452" t="s">
        <v>1439</v>
      </c>
      <c r="M4784" s="452" t="s">
        <v>1440</v>
      </c>
      <c r="N4784" s="454">
        <v>44415</v>
      </c>
      <c r="O4784" s="452" t="s">
        <v>1440</v>
      </c>
      <c r="P4784" s="454">
        <v>44468</v>
      </c>
    </row>
    <row r="4785" spans="1:16" x14ac:dyDescent="0.2">
      <c r="A4785" s="451" t="s">
        <v>2854</v>
      </c>
      <c r="B4785" s="451" t="s">
        <v>1708</v>
      </c>
      <c r="C4785" s="451" t="s">
        <v>1432</v>
      </c>
      <c r="D4785" s="451" t="s">
        <v>1531</v>
      </c>
      <c r="E4785" s="451" t="s">
        <v>1623</v>
      </c>
      <c r="F4785" s="451" t="s">
        <v>1988</v>
      </c>
      <c r="G4785" s="452" t="s">
        <v>1436</v>
      </c>
      <c r="H4785" s="453">
        <v>1500</v>
      </c>
      <c r="I4785" s="452" t="s">
        <v>1625</v>
      </c>
      <c r="J4785" s="455"/>
      <c r="K4785" s="452" t="s">
        <v>1533</v>
      </c>
      <c r="L4785" s="452" t="s">
        <v>1439</v>
      </c>
      <c r="M4785" s="452" t="s">
        <v>1452</v>
      </c>
      <c r="N4785" s="454">
        <v>44496</v>
      </c>
      <c r="O4785" s="452" t="s">
        <v>1534</v>
      </c>
      <c r="P4785" s="454">
        <v>44496</v>
      </c>
    </row>
    <row r="4786" spans="1:16" x14ac:dyDescent="0.2">
      <c r="A4786" s="451" t="s">
        <v>2854</v>
      </c>
      <c r="B4786" s="451" t="s">
        <v>1717</v>
      </c>
      <c r="C4786" s="451" t="s">
        <v>1432</v>
      </c>
      <c r="D4786" s="451" t="s">
        <v>1433</v>
      </c>
      <c r="E4786" s="451" t="s">
        <v>1442</v>
      </c>
      <c r="F4786" s="451" t="s">
        <v>1529</v>
      </c>
      <c r="G4786" s="452" t="s">
        <v>1436</v>
      </c>
      <c r="H4786" s="453">
        <v>280000</v>
      </c>
      <c r="I4786" s="452" t="s">
        <v>1665</v>
      </c>
      <c r="J4786" s="452" t="s">
        <v>1438</v>
      </c>
      <c r="K4786" s="452" t="s">
        <v>1438</v>
      </c>
      <c r="L4786" s="452" t="s">
        <v>1439</v>
      </c>
      <c r="M4786" s="452" t="s">
        <v>1440</v>
      </c>
      <c r="N4786" s="454">
        <v>44312</v>
      </c>
      <c r="O4786" s="452" t="s">
        <v>1440</v>
      </c>
      <c r="P4786" s="454">
        <v>44468</v>
      </c>
    </row>
    <row r="4787" spans="1:16" ht="15" x14ac:dyDescent="0.2">
      <c r="A4787" s="553" t="s">
        <v>2855</v>
      </c>
      <c r="B4787" s="553"/>
      <c r="C4787" s="553"/>
      <c r="D4787" s="553"/>
      <c r="E4787" s="553"/>
      <c r="F4787" s="553"/>
      <c r="G4787" s="553"/>
      <c r="H4787" s="553"/>
    </row>
    <row r="4788" spans="1:16" ht="15" x14ac:dyDescent="0.2">
      <c r="A4788" s="553" t="s">
        <v>2856</v>
      </c>
      <c r="B4788" s="553"/>
      <c r="C4788" s="553"/>
      <c r="D4788" s="553"/>
      <c r="E4788" s="553"/>
      <c r="F4788" s="553"/>
      <c r="G4788" s="553"/>
      <c r="H4788" s="553"/>
    </row>
    <row r="4789" spans="1:16" ht="15" x14ac:dyDescent="0.2">
      <c r="A4789" s="553" t="s">
        <v>2857</v>
      </c>
      <c r="B4789" s="553"/>
      <c r="C4789" s="553"/>
      <c r="D4789" s="553"/>
      <c r="E4789" s="553"/>
      <c r="F4789" s="553"/>
      <c r="G4789" s="553"/>
      <c r="H4789" s="553"/>
    </row>
    <row r="4790" spans="1:16" ht="15" x14ac:dyDescent="0.2">
      <c r="A4790" s="553" t="s">
        <v>2858</v>
      </c>
      <c r="B4790" s="553"/>
      <c r="C4790" s="553"/>
      <c r="D4790" s="553"/>
      <c r="E4790" s="553"/>
      <c r="F4790" s="553"/>
      <c r="G4790" s="553"/>
      <c r="H4790" s="553"/>
    </row>
  </sheetData>
  <mergeCells count="5">
    <mergeCell ref="A1:H1"/>
    <mergeCell ref="A4787:H4787"/>
    <mergeCell ref="A4788:H4788"/>
    <mergeCell ref="A4789:H4789"/>
    <mergeCell ref="A4790:H479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6FFFF"/>
  </sheetPr>
  <dimension ref="A1:L113"/>
  <sheetViews>
    <sheetView zoomScaleNormal="100" workbookViewId="0"/>
  </sheetViews>
  <sheetFormatPr defaultColWidth="9" defaultRowHeight="15" x14ac:dyDescent="0.2"/>
  <cols>
    <col min="1" max="1" width="4" style="313" customWidth="1"/>
    <col min="2" max="2" width="87.125" style="243" customWidth="1"/>
    <col min="3" max="3" width="9" style="243"/>
    <col min="4" max="4" width="52.375" style="243" customWidth="1"/>
    <col min="5" max="16384" width="9" style="243"/>
  </cols>
  <sheetData>
    <row r="1" spans="1:12" ht="21" customHeight="1" x14ac:dyDescent="0.25">
      <c r="A1" s="314"/>
      <c r="B1" s="315" t="s">
        <v>60</v>
      </c>
      <c r="C1" s="330" t="s">
        <v>2861</v>
      </c>
      <c r="D1" s="420" t="s">
        <v>2862</v>
      </c>
      <c r="E1" s="329"/>
      <c r="F1" s="329"/>
      <c r="G1" s="329"/>
      <c r="H1" s="329"/>
      <c r="I1" s="329"/>
      <c r="J1" s="329"/>
      <c r="K1" s="329"/>
      <c r="L1" s="329"/>
    </row>
    <row r="2" spans="1:12" ht="48" customHeight="1" x14ac:dyDescent="0.25">
      <c r="A2" s="314"/>
      <c r="B2" s="316" t="str">
        <f>"This Month "&amp;Lookup!O5&amp;" return spreadsheet contains a checklist and authorisation sheet that"&amp;" you will need to use to ensure that your return is error free before the return is authorised by your headteacher and then submitted to the Local Authority"</f>
        <v>This Month 9 return spreadsheet contains a checklist and authorisation sheet that you will need to use to ensure that your return is error free before the return is authorised by your headteacher and then submitted to the Local Authority</v>
      </c>
      <c r="C2" s="329"/>
      <c r="D2" s="422" t="s">
        <v>2860</v>
      </c>
      <c r="E2" s="329"/>
      <c r="F2" s="329"/>
      <c r="G2" s="329"/>
      <c r="H2" s="329"/>
      <c r="I2" s="329"/>
      <c r="J2" s="329"/>
      <c r="K2" s="329"/>
      <c r="L2" s="329"/>
    </row>
    <row r="3" spans="1:12" ht="28.5" customHeight="1" x14ac:dyDescent="0.25">
      <c r="A3" s="314"/>
      <c r="B3" s="316" t="s">
        <v>761</v>
      </c>
      <c r="C3" s="329"/>
      <c r="D3" s="329"/>
      <c r="E3" s="329"/>
      <c r="F3" s="329"/>
      <c r="G3" s="329"/>
      <c r="H3" s="329"/>
      <c r="I3" s="329"/>
      <c r="J3" s="329"/>
      <c r="K3" s="329"/>
      <c r="L3" s="329"/>
    </row>
    <row r="4" spans="1:12" ht="42.75" x14ac:dyDescent="0.2">
      <c r="A4" s="343" t="s">
        <v>762</v>
      </c>
      <c r="B4" s="317" t="s">
        <v>763</v>
      </c>
      <c r="C4" s="329"/>
      <c r="D4" s="329"/>
      <c r="E4" s="329"/>
      <c r="F4" s="329"/>
      <c r="G4" s="329"/>
      <c r="H4" s="329"/>
      <c r="I4" s="329"/>
      <c r="J4" s="329"/>
      <c r="K4" s="329"/>
      <c r="L4" s="329"/>
    </row>
    <row r="5" spans="1:12" ht="14.25" x14ac:dyDescent="0.2">
      <c r="A5" s="343" t="s">
        <v>764</v>
      </c>
      <c r="B5" s="317" t="s">
        <v>765</v>
      </c>
      <c r="C5" s="329"/>
      <c r="D5" s="329"/>
      <c r="E5" s="329"/>
      <c r="F5" s="329"/>
      <c r="G5" s="329"/>
      <c r="H5" s="329"/>
      <c r="I5" s="329"/>
      <c r="J5" s="329"/>
      <c r="K5" s="329"/>
      <c r="L5" s="329"/>
    </row>
    <row r="6" spans="1:12" ht="14.25" x14ac:dyDescent="0.2">
      <c r="A6" s="343" t="s">
        <v>766</v>
      </c>
      <c r="B6" s="317" t="s">
        <v>767</v>
      </c>
      <c r="C6" s="329"/>
      <c r="D6" s="329"/>
      <c r="E6" s="329"/>
      <c r="F6" s="329"/>
      <c r="G6" s="329"/>
      <c r="H6" s="329"/>
      <c r="I6" s="329"/>
      <c r="J6" s="329"/>
      <c r="K6" s="329"/>
      <c r="L6" s="329"/>
    </row>
    <row r="7" spans="1:12" ht="71.25" x14ac:dyDescent="0.2">
      <c r="A7" s="343" t="s">
        <v>1044</v>
      </c>
      <c r="B7" s="318" t="s">
        <v>1059</v>
      </c>
      <c r="C7" s="329"/>
      <c r="D7" s="329"/>
      <c r="E7" s="329"/>
      <c r="F7" s="329"/>
      <c r="G7" s="329"/>
      <c r="H7" s="329"/>
      <c r="I7" s="329"/>
      <c r="J7" s="329"/>
      <c r="K7" s="329"/>
      <c r="L7" s="329"/>
    </row>
    <row r="8" spans="1:12" ht="28.5" x14ac:dyDescent="0.2">
      <c r="A8" s="343" t="s">
        <v>1045</v>
      </c>
      <c r="B8" s="317" t="s">
        <v>1046</v>
      </c>
      <c r="C8" s="329"/>
      <c r="D8" s="329"/>
      <c r="E8" s="329"/>
      <c r="F8" s="329"/>
      <c r="G8" s="329"/>
      <c r="H8" s="329"/>
      <c r="I8" s="329"/>
      <c r="J8" s="329"/>
      <c r="K8" s="329"/>
      <c r="L8" s="329"/>
    </row>
    <row r="9" spans="1:12" ht="28.5" x14ac:dyDescent="0.2">
      <c r="A9" s="343" t="s">
        <v>1047</v>
      </c>
      <c r="B9" s="317" t="s">
        <v>1048</v>
      </c>
      <c r="C9" s="329"/>
      <c r="D9" s="329"/>
      <c r="E9" s="329"/>
      <c r="F9" s="329"/>
      <c r="G9" s="329"/>
      <c r="H9" s="329"/>
      <c r="I9" s="329"/>
      <c r="J9" s="329"/>
      <c r="K9" s="329"/>
      <c r="L9" s="329"/>
    </row>
    <row r="10" spans="1:12" ht="29.25" customHeight="1" x14ac:dyDescent="0.25">
      <c r="A10" s="314"/>
      <c r="B10" s="315" t="s">
        <v>749</v>
      </c>
      <c r="C10" s="329"/>
      <c r="D10" s="329"/>
      <c r="E10" s="329"/>
      <c r="F10" s="329"/>
      <c r="G10" s="329"/>
      <c r="H10" s="329"/>
      <c r="I10" s="329"/>
      <c r="J10" s="329"/>
      <c r="K10" s="329"/>
      <c r="L10" s="329"/>
    </row>
    <row r="11" spans="1:12" ht="60.75" customHeight="1" x14ac:dyDescent="0.2">
      <c r="A11" s="314">
        <v>1</v>
      </c>
      <c r="B11" s="318" t="s">
        <v>754</v>
      </c>
      <c r="C11" s="329"/>
      <c r="D11" s="329"/>
      <c r="E11" s="329"/>
      <c r="F11" s="329"/>
      <c r="G11" s="329"/>
      <c r="H11" s="329"/>
      <c r="I11" s="329"/>
      <c r="J11" s="329"/>
      <c r="K11" s="329"/>
      <c r="L11" s="329"/>
    </row>
    <row r="12" spans="1:12" x14ac:dyDescent="0.25">
      <c r="A12" s="314">
        <v>2</v>
      </c>
      <c r="B12" s="315" t="s">
        <v>748</v>
      </c>
      <c r="C12" s="329"/>
      <c r="D12" s="329"/>
      <c r="E12" s="329"/>
      <c r="F12" s="329"/>
      <c r="G12" s="329"/>
      <c r="H12" s="329"/>
      <c r="I12" s="329"/>
      <c r="J12" s="329"/>
      <c r="K12" s="329"/>
      <c r="L12" s="329"/>
    </row>
    <row r="13" spans="1:12" ht="3" customHeight="1" x14ac:dyDescent="0.25">
      <c r="A13" s="314"/>
      <c r="B13" s="315"/>
      <c r="C13" s="329"/>
      <c r="D13" s="329"/>
      <c r="E13" s="329"/>
      <c r="F13" s="329"/>
      <c r="G13" s="329"/>
      <c r="H13" s="329"/>
      <c r="I13" s="329"/>
      <c r="J13" s="329"/>
      <c r="K13" s="329"/>
      <c r="L13" s="329"/>
    </row>
    <row r="14" spans="1:12" x14ac:dyDescent="0.25">
      <c r="A14" s="314"/>
      <c r="B14" s="315" t="s">
        <v>583</v>
      </c>
      <c r="C14" s="329"/>
      <c r="D14" s="329"/>
      <c r="E14" s="329"/>
      <c r="F14" s="329"/>
      <c r="G14" s="329"/>
      <c r="H14" s="329"/>
      <c r="I14" s="329"/>
      <c r="J14" s="329"/>
      <c r="K14" s="329"/>
      <c r="L14" s="329"/>
    </row>
    <row r="15" spans="1:12" x14ac:dyDescent="0.2">
      <c r="A15" s="314"/>
      <c r="B15" s="319" t="s">
        <v>584</v>
      </c>
      <c r="C15" s="329"/>
      <c r="D15" s="329"/>
      <c r="E15" s="329"/>
      <c r="F15" s="329"/>
      <c r="G15" s="329"/>
      <c r="H15" s="329"/>
      <c r="I15" s="329"/>
      <c r="J15" s="329"/>
      <c r="K15" s="329"/>
      <c r="L15" s="329"/>
    </row>
    <row r="16" spans="1:12" ht="100.5" x14ac:dyDescent="0.2">
      <c r="A16" s="314"/>
      <c r="B16" s="317" t="s">
        <v>755</v>
      </c>
      <c r="C16" s="329"/>
      <c r="D16" s="329"/>
      <c r="E16" s="329"/>
      <c r="F16" s="329"/>
      <c r="G16" s="329"/>
      <c r="H16" s="329"/>
      <c r="I16" s="329"/>
      <c r="J16" s="329"/>
      <c r="K16" s="329"/>
      <c r="L16" s="329"/>
    </row>
    <row r="17" spans="1:12" ht="8.25" customHeight="1" x14ac:dyDescent="0.2">
      <c r="A17" s="314"/>
      <c r="B17" s="317"/>
      <c r="C17" s="329"/>
      <c r="D17" s="329"/>
      <c r="E17" s="329"/>
      <c r="F17" s="329"/>
      <c r="G17" s="329"/>
      <c r="H17" s="329"/>
      <c r="I17" s="329"/>
      <c r="J17" s="329"/>
      <c r="K17" s="329"/>
      <c r="L17" s="329"/>
    </row>
    <row r="18" spans="1:12" x14ac:dyDescent="0.2">
      <c r="A18" s="314"/>
      <c r="B18" s="317" t="s">
        <v>575</v>
      </c>
      <c r="C18" s="329"/>
      <c r="D18" s="329"/>
      <c r="E18" s="329"/>
      <c r="F18" s="329"/>
      <c r="G18" s="329"/>
      <c r="H18" s="329"/>
      <c r="I18" s="329"/>
      <c r="J18" s="329"/>
      <c r="K18" s="329"/>
      <c r="L18" s="329"/>
    </row>
    <row r="19" spans="1:12" x14ac:dyDescent="0.2">
      <c r="A19" s="314"/>
      <c r="B19" s="320" t="s">
        <v>576</v>
      </c>
      <c r="C19" s="329"/>
      <c r="D19" s="329"/>
      <c r="E19" s="329"/>
      <c r="F19" s="329"/>
      <c r="G19" s="329"/>
      <c r="H19" s="329"/>
      <c r="I19" s="329"/>
      <c r="J19" s="329"/>
      <c r="K19" s="329"/>
      <c r="L19" s="329"/>
    </row>
    <row r="20" spans="1:12" x14ac:dyDescent="0.2">
      <c r="A20" s="314"/>
      <c r="B20" s="320" t="s">
        <v>1060</v>
      </c>
      <c r="C20" s="329"/>
      <c r="D20" s="329"/>
      <c r="E20" s="329"/>
      <c r="F20" s="329"/>
      <c r="G20" s="329"/>
      <c r="H20" s="329"/>
      <c r="I20" s="329"/>
      <c r="J20" s="329"/>
      <c r="K20" s="329"/>
      <c r="L20" s="329"/>
    </row>
    <row r="21" spans="1:12" x14ac:dyDescent="0.2">
      <c r="A21" s="314"/>
      <c r="B21" s="320" t="s">
        <v>585</v>
      </c>
      <c r="C21" s="329"/>
      <c r="D21" s="329"/>
      <c r="E21" s="329"/>
      <c r="F21" s="329"/>
      <c r="G21" s="329"/>
      <c r="H21" s="329"/>
      <c r="I21" s="329"/>
      <c r="J21" s="329"/>
      <c r="K21" s="329"/>
      <c r="L21" s="329"/>
    </row>
    <row r="22" spans="1:12" x14ac:dyDescent="0.2">
      <c r="A22" s="314"/>
      <c r="B22" s="320" t="s">
        <v>1061</v>
      </c>
      <c r="C22" s="329"/>
      <c r="D22" s="329"/>
      <c r="E22" s="329"/>
      <c r="F22" s="329"/>
      <c r="G22" s="329"/>
      <c r="H22" s="329"/>
      <c r="I22" s="329"/>
      <c r="J22" s="329"/>
      <c r="K22" s="329"/>
      <c r="L22" s="329"/>
    </row>
    <row r="23" spans="1:12" x14ac:dyDescent="0.2">
      <c r="A23" s="314"/>
      <c r="B23" s="320" t="s">
        <v>577</v>
      </c>
      <c r="C23" s="329"/>
      <c r="D23" s="329"/>
      <c r="E23" s="329"/>
      <c r="F23" s="329"/>
      <c r="G23" s="329"/>
      <c r="H23" s="329"/>
      <c r="I23" s="329"/>
      <c r="J23" s="329"/>
      <c r="K23" s="329"/>
      <c r="L23" s="329"/>
    </row>
    <row r="24" spans="1:12" x14ac:dyDescent="0.25">
      <c r="A24" s="314"/>
      <c r="B24" s="320" t="s">
        <v>753</v>
      </c>
      <c r="C24" s="329"/>
      <c r="D24" s="329"/>
      <c r="E24" s="329"/>
      <c r="F24" s="329"/>
      <c r="G24" s="329"/>
      <c r="H24" s="329"/>
      <c r="I24" s="329"/>
      <c r="J24" s="329"/>
      <c r="K24" s="329"/>
      <c r="L24" s="329"/>
    </row>
    <row r="25" spans="1:12" x14ac:dyDescent="0.2">
      <c r="A25" s="314"/>
      <c r="B25" s="320" t="s">
        <v>578</v>
      </c>
      <c r="C25" s="329"/>
      <c r="D25" s="329"/>
      <c r="E25" s="329"/>
      <c r="F25" s="329"/>
      <c r="G25" s="329"/>
      <c r="H25" s="329"/>
      <c r="I25" s="329"/>
      <c r="J25" s="329"/>
      <c r="K25" s="329"/>
      <c r="L25" s="329"/>
    </row>
    <row r="26" spans="1:12" ht="28.5" x14ac:dyDescent="0.2">
      <c r="A26" s="314"/>
      <c r="B26" s="320" t="s">
        <v>580</v>
      </c>
      <c r="C26" s="329"/>
      <c r="D26" s="329"/>
      <c r="E26" s="329"/>
      <c r="F26" s="329"/>
      <c r="G26" s="329"/>
      <c r="H26" s="329"/>
      <c r="I26" s="329"/>
      <c r="J26" s="329"/>
      <c r="K26" s="329"/>
      <c r="L26" s="329"/>
    </row>
    <row r="27" spans="1:12" ht="28.5" x14ac:dyDescent="0.2">
      <c r="A27" s="314"/>
      <c r="B27" s="320" t="s">
        <v>750</v>
      </c>
      <c r="C27" s="329"/>
      <c r="D27" s="329"/>
      <c r="E27" s="329"/>
      <c r="F27" s="329"/>
      <c r="G27" s="329"/>
      <c r="H27" s="329"/>
      <c r="I27" s="329"/>
      <c r="J27" s="329"/>
      <c r="K27" s="329"/>
      <c r="L27" s="329"/>
    </row>
    <row r="28" spans="1:12" x14ac:dyDescent="0.2">
      <c r="A28" s="314"/>
      <c r="B28" s="320" t="s">
        <v>751</v>
      </c>
      <c r="C28" s="329"/>
      <c r="D28" s="329"/>
      <c r="E28" s="329"/>
      <c r="F28" s="329"/>
      <c r="G28" s="329"/>
      <c r="H28" s="329"/>
      <c r="I28" s="329"/>
      <c r="J28" s="329"/>
      <c r="K28" s="329"/>
      <c r="L28" s="329"/>
    </row>
    <row r="29" spans="1:12" ht="42.75" x14ac:dyDescent="0.2">
      <c r="A29" s="314"/>
      <c r="B29" s="320" t="s">
        <v>1062</v>
      </c>
      <c r="C29" s="329"/>
      <c r="D29" s="329"/>
      <c r="E29" s="329"/>
      <c r="F29" s="329"/>
      <c r="G29" s="329"/>
      <c r="H29" s="329"/>
      <c r="I29" s="329"/>
      <c r="J29" s="329"/>
      <c r="K29" s="329"/>
      <c r="L29" s="329"/>
    </row>
    <row r="30" spans="1:12" ht="3.75" customHeight="1" x14ac:dyDescent="0.2">
      <c r="A30" s="314"/>
      <c r="C30" s="329"/>
      <c r="D30" s="329"/>
      <c r="E30" s="329"/>
      <c r="F30" s="329"/>
      <c r="G30" s="329"/>
      <c r="H30" s="329"/>
      <c r="I30" s="329"/>
      <c r="J30" s="329"/>
      <c r="K30" s="329"/>
      <c r="L30" s="329"/>
    </row>
    <row r="31" spans="1:12" x14ac:dyDescent="0.25">
      <c r="A31" s="314"/>
      <c r="B31" s="321" t="s">
        <v>579</v>
      </c>
      <c r="C31" s="329"/>
      <c r="D31" s="329"/>
      <c r="E31" s="329"/>
      <c r="F31" s="329"/>
      <c r="G31" s="329"/>
      <c r="H31" s="329"/>
      <c r="I31" s="329"/>
      <c r="J31" s="329"/>
      <c r="K31" s="329"/>
      <c r="L31" s="329"/>
    </row>
    <row r="32" spans="1:12" ht="43.5" x14ac:dyDescent="0.2">
      <c r="A32" s="314"/>
      <c r="B32" s="322" t="s">
        <v>752</v>
      </c>
      <c r="C32" s="329"/>
      <c r="D32" s="329"/>
      <c r="E32" s="329"/>
      <c r="F32" s="329"/>
      <c r="G32" s="329"/>
      <c r="H32" s="329"/>
      <c r="I32" s="329"/>
      <c r="J32" s="329"/>
      <c r="K32" s="329"/>
      <c r="L32" s="329"/>
    </row>
    <row r="33" spans="1:12" ht="71.25" x14ac:dyDescent="0.2">
      <c r="A33" s="314"/>
      <c r="B33" s="323" t="s">
        <v>1063</v>
      </c>
      <c r="C33" s="329"/>
      <c r="D33" s="329"/>
      <c r="E33" s="329"/>
      <c r="F33" s="329"/>
      <c r="G33" s="329"/>
      <c r="H33" s="329"/>
      <c r="I33" s="329"/>
      <c r="J33" s="329"/>
      <c r="K33" s="329"/>
      <c r="L33" s="329"/>
    </row>
    <row r="34" spans="1:12" ht="43.5" x14ac:dyDescent="0.2">
      <c r="A34" s="314"/>
      <c r="B34" s="322" t="s">
        <v>582</v>
      </c>
      <c r="C34" s="329"/>
      <c r="D34" s="329"/>
      <c r="E34" s="329"/>
      <c r="F34" s="329"/>
      <c r="G34" s="329"/>
      <c r="H34" s="329"/>
      <c r="I34" s="329"/>
      <c r="J34" s="329"/>
      <c r="K34" s="329"/>
      <c r="L34" s="329"/>
    </row>
    <row r="35" spans="1:12" x14ac:dyDescent="0.2">
      <c r="A35" s="314"/>
      <c r="B35" s="320" t="s">
        <v>751</v>
      </c>
      <c r="C35" s="329"/>
      <c r="D35" s="329"/>
      <c r="E35" s="329"/>
      <c r="F35" s="329"/>
      <c r="G35" s="329"/>
      <c r="H35" s="329"/>
      <c r="I35" s="329"/>
      <c r="J35" s="329"/>
      <c r="K35" s="329"/>
      <c r="L35" s="329"/>
    </row>
    <row r="36" spans="1:12" ht="42.75" x14ac:dyDescent="0.2">
      <c r="A36" s="314"/>
      <c r="B36" s="320" t="s">
        <v>1062</v>
      </c>
      <c r="C36" s="329"/>
      <c r="D36" s="329"/>
      <c r="E36" s="329"/>
      <c r="F36" s="329"/>
      <c r="G36" s="329"/>
      <c r="H36" s="329"/>
      <c r="I36" s="329"/>
      <c r="J36" s="329"/>
      <c r="K36" s="329"/>
      <c r="L36" s="329"/>
    </row>
    <row r="37" spans="1:12" ht="3" customHeight="1" x14ac:dyDescent="0.2">
      <c r="A37" s="314"/>
      <c r="B37" s="318"/>
      <c r="C37" s="329"/>
      <c r="D37" s="329"/>
      <c r="E37" s="329"/>
      <c r="F37" s="329"/>
      <c r="G37" s="329"/>
      <c r="H37" s="329"/>
      <c r="I37" s="329"/>
      <c r="J37" s="329"/>
      <c r="K37" s="329"/>
      <c r="L37" s="329"/>
    </row>
    <row r="38" spans="1:12" x14ac:dyDescent="0.2">
      <c r="A38" s="314"/>
      <c r="B38" s="324" t="s">
        <v>581</v>
      </c>
      <c r="C38" s="329"/>
      <c r="D38" s="329"/>
      <c r="E38" s="329"/>
      <c r="F38" s="329"/>
      <c r="G38" s="329"/>
      <c r="H38" s="329"/>
      <c r="I38" s="329"/>
      <c r="J38" s="329"/>
      <c r="K38" s="329"/>
      <c r="L38" s="329"/>
    </row>
    <row r="39" spans="1:12" ht="58.5" x14ac:dyDescent="0.2">
      <c r="A39" s="314"/>
      <c r="B39" s="324" t="s">
        <v>756</v>
      </c>
      <c r="C39" s="329"/>
      <c r="D39" s="329"/>
      <c r="E39" s="329"/>
      <c r="F39" s="329"/>
      <c r="G39" s="329"/>
      <c r="H39" s="329"/>
      <c r="I39" s="329"/>
      <c r="J39" s="329"/>
      <c r="K39" s="329"/>
      <c r="L39" s="329"/>
    </row>
    <row r="40" spans="1:12" ht="28.5" x14ac:dyDescent="0.2">
      <c r="A40" s="314"/>
      <c r="B40" s="322" t="s">
        <v>757</v>
      </c>
      <c r="C40" s="329"/>
      <c r="D40" s="329"/>
      <c r="E40" s="329"/>
      <c r="F40" s="329"/>
      <c r="G40" s="329"/>
      <c r="H40" s="329"/>
      <c r="I40" s="329"/>
      <c r="J40" s="329"/>
      <c r="K40" s="329"/>
      <c r="L40" s="329"/>
    </row>
    <row r="41" spans="1:12" x14ac:dyDescent="0.2">
      <c r="A41" s="314"/>
      <c r="B41" s="320" t="s">
        <v>751</v>
      </c>
      <c r="C41" s="329"/>
      <c r="D41" s="329"/>
      <c r="E41" s="329"/>
      <c r="F41" s="329"/>
      <c r="G41" s="329"/>
      <c r="H41" s="329"/>
      <c r="I41" s="329"/>
      <c r="J41" s="329"/>
      <c r="K41" s="329"/>
      <c r="L41" s="329"/>
    </row>
    <row r="42" spans="1:12" ht="42.75" x14ac:dyDescent="0.2">
      <c r="A42" s="314"/>
      <c r="B42" s="320" t="s">
        <v>1062</v>
      </c>
      <c r="C42" s="329"/>
      <c r="D42" s="329"/>
      <c r="E42" s="329"/>
      <c r="F42" s="329"/>
      <c r="G42" s="329"/>
      <c r="H42" s="329"/>
      <c r="I42" s="329"/>
      <c r="J42" s="329"/>
      <c r="K42" s="329"/>
      <c r="L42" s="329"/>
    </row>
    <row r="43" spans="1:12" x14ac:dyDescent="0.2">
      <c r="A43" s="314"/>
      <c r="B43" s="325"/>
      <c r="C43" s="329"/>
      <c r="D43" s="329"/>
      <c r="E43" s="329"/>
      <c r="F43" s="329"/>
      <c r="G43" s="329"/>
      <c r="H43" s="329"/>
      <c r="I43" s="329"/>
      <c r="J43" s="329"/>
      <c r="K43" s="329"/>
      <c r="L43" s="329"/>
    </row>
    <row r="44" spans="1:12" x14ac:dyDescent="0.25">
      <c r="A44" s="314">
        <v>3</v>
      </c>
      <c r="B44" s="342" t="s">
        <v>596</v>
      </c>
      <c r="C44" s="329"/>
      <c r="D44" s="329"/>
      <c r="E44" s="329"/>
      <c r="F44" s="329"/>
      <c r="G44" s="329"/>
      <c r="H44" s="329"/>
      <c r="I44" s="329"/>
      <c r="J44" s="329"/>
      <c r="K44" s="329"/>
      <c r="L44" s="329"/>
    </row>
    <row r="45" spans="1:12" ht="28.5" x14ac:dyDescent="0.2">
      <c r="A45" s="314"/>
      <c r="B45" s="317" t="s">
        <v>1064</v>
      </c>
      <c r="C45" s="329"/>
      <c r="D45" s="329"/>
      <c r="E45" s="329"/>
      <c r="F45" s="329"/>
      <c r="G45" s="329"/>
      <c r="H45" s="329"/>
      <c r="I45" s="329"/>
      <c r="J45" s="329"/>
      <c r="K45" s="329"/>
      <c r="L45" s="329"/>
    </row>
    <row r="46" spans="1:12" ht="57" x14ac:dyDescent="0.2">
      <c r="A46" s="314"/>
      <c r="B46" s="317" t="s">
        <v>1050</v>
      </c>
      <c r="C46" s="329"/>
      <c r="D46" s="329"/>
      <c r="E46" s="329"/>
      <c r="F46" s="329"/>
      <c r="G46" s="329"/>
      <c r="H46" s="329"/>
      <c r="I46" s="329"/>
      <c r="J46" s="329"/>
      <c r="K46" s="329"/>
      <c r="L46" s="329"/>
    </row>
    <row r="47" spans="1:12" ht="28.5" x14ac:dyDescent="0.2">
      <c r="A47" s="314"/>
      <c r="B47" s="317" t="s">
        <v>1049</v>
      </c>
      <c r="C47" s="329"/>
      <c r="D47" s="329"/>
      <c r="E47" s="329"/>
      <c r="F47" s="329"/>
      <c r="G47" s="329"/>
      <c r="H47" s="329"/>
      <c r="I47" s="329"/>
      <c r="J47" s="329"/>
      <c r="K47" s="329"/>
      <c r="L47" s="329"/>
    </row>
    <row r="48" spans="1:12" ht="40.5" customHeight="1" x14ac:dyDescent="0.2">
      <c r="A48" s="325"/>
      <c r="B48" s="318" t="s">
        <v>758</v>
      </c>
      <c r="C48" s="329"/>
      <c r="D48" s="329"/>
      <c r="E48" s="329"/>
      <c r="F48" s="329"/>
      <c r="G48" s="329"/>
      <c r="H48" s="329"/>
      <c r="I48" s="329"/>
      <c r="J48" s="329"/>
      <c r="K48" s="329"/>
      <c r="L48" s="329"/>
    </row>
    <row r="49" spans="1:12" x14ac:dyDescent="0.2">
      <c r="A49" s="314">
        <v>4</v>
      </c>
      <c r="B49" s="324" t="s">
        <v>759</v>
      </c>
      <c r="C49" s="329"/>
      <c r="D49" s="329"/>
      <c r="E49" s="329"/>
      <c r="F49" s="329"/>
      <c r="G49" s="329"/>
      <c r="H49" s="329"/>
      <c r="I49" s="329"/>
      <c r="J49" s="329"/>
      <c r="K49" s="329"/>
      <c r="L49" s="329"/>
    </row>
    <row r="50" spans="1:12" ht="57.75" x14ac:dyDescent="0.2">
      <c r="A50" s="314"/>
      <c r="B50" s="317" t="s">
        <v>834</v>
      </c>
      <c r="C50" s="329"/>
      <c r="D50" s="329"/>
      <c r="E50" s="329"/>
      <c r="F50" s="329"/>
      <c r="G50" s="329"/>
      <c r="H50" s="329"/>
      <c r="I50" s="329"/>
      <c r="J50" s="329"/>
      <c r="K50" s="329"/>
      <c r="L50" s="329"/>
    </row>
    <row r="51" spans="1:12" ht="58.5" customHeight="1" x14ac:dyDescent="0.2">
      <c r="A51" s="314"/>
      <c r="B51" s="318" t="s">
        <v>1065</v>
      </c>
      <c r="C51" s="329"/>
      <c r="D51" s="329"/>
      <c r="E51" s="329"/>
      <c r="F51" s="329"/>
      <c r="G51" s="329"/>
      <c r="H51" s="329"/>
      <c r="I51" s="329"/>
      <c r="J51" s="329"/>
      <c r="K51" s="329"/>
      <c r="L51" s="329"/>
    </row>
    <row r="52" spans="1:12" ht="71.25" x14ac:dyDescent="0.2">
      <c r="A52" s="314"/>
      <c r="B52" s="317" t="s">
        <v>835</v>
      </c>
      <c r="C52" s="329"/>
      <c r="D52" s="329"/>
      <c r="E52" s="329"/>
      <c r="F52" s="329"/>
      <c r="G52" s="329"/>
      <c r="H52" s="329"/>
      <c r="I52" s="329"/>
      <c r="J52" s="329"/>
      <c r="K52" s="329"/>
      <c r="L52" s="329"/>
    </row>
    <row r="53" spans="1:12" x14ac:dyDescent="0.2">
      <c r="A53" s="314"/>
      <c r="B53" s="317"/>
      <c r="C53" s="329"/>
      <c r="D53" s="329"/>
      <c r="E53" s="329"/>
      <c r="F53" s="329"/>
      <c r="G53" s="329"/>
      <c r="H53" s="329"/>
      <c r="I53" s="329"/>
      <c r="J53" s="329"/>
      <c r="K53" s="329"/>
      <c r="L53" s="329"/>
    </row>
    <row r="54" spans="1:12" x14ac:dyDescent="0.2">
      <c r="A54" s="314"/>
      <c r="B54" s="317" t="str">
        <f>IF(Lookup!O5=6,"The authorised return should be e-mailed to the Schools Finance Team by "&amp;Lookup!O8&amp;" at this address:","The authorised return should be e-mailed to the Schools Finance Team by "&amp;Lookup!O9&amp;" at this address:")</f>
        <v>The authorised return should be e-mailed to the Schools Finance Team by 31/01/2022 at this address:</v>
      </c>
      <c r="C54" s="329"/>
      <c r="D54" s="329"/>
      <c r="E54" s="329"/>
      <c r="F54" s="329"/>
      <c r="G54" s="329"/>
      <c r="H54" s="329"/>
      <c r="I54" s="329"/>
      <c r="J54" s="329"/>
      <c r="K54" s="329"/>
      <c r="L54" s="329"/>
    </row>
    <row r="55" spans="1:12" x14ac:dyDescent="0.2">
      <c r="A55" s="314"/>
      <c r="B55" s="326" t="s">
        <v>597</v>
      </c>
      <c r="C55" s="329"/>
      <c r="D55" s="329"/>
      <c r="E55" s="329"/>
      <c r="F55" s="329"/>
      <c r="G55" s="329"/>
      <c r="H55" s="329"/>
      <c r="I55" s="329"/>
      <c r="J55" s="329"/>
      <c r="K55" s="329"/>
      <c r="L55" s="329"/>
    </row>
    <row r="56" spans="1:12" x14ac:dyDescent="0.2">
      <c r="B56" s="171"/>
      <c r="C56" s="329"/>
      <c r="D56" s="329"/>
      <c r="E56" s="329"/>
      <c r="F56" s="329"/>
      <c r="G56" s="329"/>
      <c r="H56" s="329"/>
      <c r="I56" s="329"/>
      <c r="J56" s="329"/>
      <c r="K56" s="329"/>
      <c r="L56" s="329"/>
    </row>
    <row r="57" spans="1:12" x14ac:dyDescent="0.2">
      <c r="A57" s="327"/>
      <c r="B57" s="328"/>
      <c r="C57" s="329"/>
      <c r="D57" s="329"/>
      <c r="E57" s="329"/>
      <c r="F57" s="329"/>
      <c r="G57" s="329"/>
      <c r="H57" s="329"/>
      <c r="I57" s="329"/>
      <c r="J57" s="329"/>
      <c r="K57" s="329"/>
      <c r="L57" s="329"/>
    </row>
    <row r="58" spans="1:12" x14ac:dyDescent="0.2">
      <c r="A58" s="327"/>
      <c r="B58" s="328"/>
      <c r="C58" s="329"/>
      <c r="D58" s="329"/>
      <c r="E58" s="329"/>
      <c r="F58" s="329"/>
      <c r="G58" s="329"/>
      <c r="H58" s="329"/>
      <c r="I58" s="329"/>
      <c r="J58" s="329"/>
      <c r="K58" s="329"/>
      <c r="L58" s="329"/>
    </row>
    <row r="59" spans="1:12" x14ac:dyDescent="0.2">
      <c r="A59" s="327"/>
      <c r="B59" s="328"/>
      <c r="C59" s="329"/>
      <c r="D59" s="329"/>
      <c r="E59" s="329"/>
      <c r="F59" s="329"/>
      <c r="G59" s="329"/>
      <c r="H59" s="329"/>
      <c r="I59" s="329"/>
      <c r="J59" s="329"/>
      <c r="K59" s="329"/>
      <c r="L59" s="329"/>
    </row>
    <row r="60" spans="1:12" x14ac:dyDescent="0.2">
      <c r="A60" s="327"/>
      <c r="B60" s="328"/>
      <c r="C60" s="329"/>
      <c r="D60" s="329"/>
      <c r="E60" s="329"/>
      <c r="F60" s="329"/>
      <c r="G60" s="329"/>
      <c r="H60" s="329"/>
      <c r="I60" s="329"/>
      <c r="J60" s="329"/>
      <c r="K60" s="329"/>
      <c r="L60" s="329"/>
    </row>
    <row r="61" spans="1:12" x14ac:dyDescent="0.2">
      <c r="A61" s="327"/>
      <c r="B61" s="328"/>
      <c r="C61" s="329"/>
      <c r="D61" s="329"/>
      <c r="E61" s="329"/>
      <c r="F61" s="329"/>
      <c r="G61" s="329"/>
      <c r="H61" s="329"/>
      <c r="I61" s="329"/>
      <c r="J61" s="329"/>
      <c r="K61" s="329"/>
      <c r="L61" s="329"/>
    </row>
    <row r="62" spans="1:12" x14ac:dyDescent="0.2">
      <c r="A62" s="327"/>
      <c r="B62" s="328"/>
      <c r="C62" s="329"/>
      <c r="D62" s="329"/>
      <c r="E62" s="329"/>
      <c r="F62" s="329"/>
      <c r="G62" s="329"/>
      <c r="H62" s="329"/>
      <c r="I62" s="329"/>
      <c r="J62" s="329"/>
      <c r="K62" s="329"/>
      <c r="L62" s="329"/>
    </row>
    <row r="63" spans="1:12" x14ac:dyDescent="0.2">
      <c r="A63" s="327"/>
      <c r="B63" s="328"/>
      <c r="C63" s="329"/>
      <c r="D63" s="329"/>
      <c r="E63" s="329"/>
      <c r="F63" s="329"/>
      <c r="G63" s="329"/>
      <c r="H63" s="329"/>
      <c r="I63" s="329"/>
      <c r="J63" s="329"/>
      <c r="K63" s="329"/>
      <c r="L63" s="329"/>
    </row>
    <row r="64" spans="1:12" x14ac:dyDescent="0.2">
      <c r="A64" s="327"/>
      <c r="B64" s="328"/>
      <c r="C64" s="329"/>
      <c r="D64" s="329"/>
      <c r="E64" s="329"/>
      <c r="F64" s="329"/>
      <c r="G64" s="329"/>
      <c r="H64" s="329"/>
      <c r="I64" s="329"/>
      <c r="J64" s="329"/>
      <c r="K64" s="329"/>
      <c r="L64" s="329"/>
    </row>
    <row r="65" spans="1:12" x14ac:dyDescent="0.2">
      <c r="A65" s="327"/>
      <c r="B65" s="328"/>
      <c r="C65" s="329"/>
      <c r="D65" s="329"/>
      <c r="E65" s="329"/>
      <c r="F65" s="329"/>
      <c r="G65" s="329"/>
      <c r="H65" s="329"/>
      <c r="I65" s="329"/>
      <c r="J65" s="329"/>
      <c r="K65" s="329"/>
      <c r="L65" s="329"/>
    </row>
    <row r="66" spans="1:12" x14ac:dyDescent="0.2">
      <c r="A66" s="327"/>
      <c r="B66" s="328"/>
      <c r="C66" s="329"/>
      <c r="D66" s="329"/>
      <c r="E66" s="329"/>
      <c r="F66" s="329"/>
      <c r="G66" s="329"/>
      <c r="H66" s="329"/>
      <c r="I66" s="329"/>
      <c r="J66" s="329"/>
      <c r="K66" s="329"/>
      <c r="L66" s="329"/>
    </row>
    <row r="67" spans="1:12" x14ac:dyDescent="0.2">
      <c r="A67" s="327"/>
      <c r="B67" s="329"/>
      <c r="C67" s="329"/>
      <c r="D67" s="329"/>
      <c r="E67" s="329"/>
      <c r="F67" s="329"/>
      <c r="G67" s="329"/>
      <c r="H67" s="329"/>
      <c r="I67" s="329"/>
      <c r="J67" s="329"/>
      <c r="K67" s="329"/>
      <c r="L67" s="329"/>
    </row>
    <row r="68" spans="1:12" x14ac:dyDescent="0.2">
      <c r="A68" s="327"/>
      <c r="B68" s="329"/>
      <c r="C68" s="329"/>
      <c r="D68" s="329"/>
      <c r="E68" s="329"/>
      <c r="F68" s="329"/>
      <c r="G68" s="329"/>
      <c r="H68" s="329"/>
      <c r="I68" s="329"/>
      <c r="J68" s="329"/>
      <c r="K68" s="329"/>
      <c r="L68" s="329"/>
    </row>
    <row r="69" spans="1:12" x14ac:dyDescent="0.2">
      <c r="A69" s="327"/>
      <c r="B69" s="329"/>
      <c r="C69" s="329"/>
      <c r="D69" s="329"/>
      <c r="E69" s="329"/>
      <c r="F69" s="329"/>
      <c r="G69" s="329"/>
      <c r="H69" s="329"/>
      <c r="I69" s="329"/>
      <c r="J69" s="329"/>
      <c r="K69" s="329"/>
      <c r="L69" s="329"/>
    </row>
    <row r="70" spans="1:12" x14ac:dyDescent="0.2">
      <c r="A70" s="327"/>
      <c r="B70" s="329"/>
      <c r="C70" s="329"/>
      <c r="D70" s="329"/>
      <c r="E70" s="329"/>
      <c r="F70" s="329"/>
      <c r="G70" s="329"/>
      <c r="H70" s="329"/>
      <c r="I70" s="329"/>
      <c r="J70" s="329"/>
      <c r="K70" s="329"/>
      <c r="L70" s="329"/>
    </row>
    <row r="71" spans="1:12" x14ac:dyDescent="0.2">
      <c r="A71" s="327"/>
      <c r="B71" s="329"/>
      <c r="C71" s="329"/>
      <c r="D71" s="329"/>
      <c r="E71" s="329"/>
      <c r="F71" s="329"/>
      <c r="G71" s="329"/>
      <c r="H71" s="329"/>
      <c r="I71" s="329"/>
      <c r="J71" s="329"/>
      <c r="K71" s="329"/>
      <c r="L71" s="329"/>
    </row>
    <row r="72" spans="1:12" x14ac:dyDescent="0.2">
      <c r="A72" s="327"/>
      <c r="B72" s="329"/>
      <c r="C72" s="329"/>
      <c r="D72" s="329"/>
      <c r="E72" s="329"/>
      <c r="F72" s="329"/>
      <c r="G72" s="329"/>
      <c r="H72" s="329"/>
      <c r="I72" s="329"/>
      <c r="J72" s="329"/>
      <c r="K72" s="329"/>
      <c r="L72" s="329"/>
    </row>
    <row r="73" spans="1:12" x14ac:dyDescent="0.2">
      <c r="A73" s="327"/>
      <c r="B73" s="329"/>
      <c r="C73" s="329"/>
      <c r="D73" s="329"/>
      <c r="E73" s="329"/>
      <c r="F73" s="329"/>
      <c r="G73" s="329"/>
      <c r="H73" s="329"/>
      <c r="I73" s="329"/>
      <c r="J73" s="329"/>
      <c r="K73" s="329"/>
      <c r="L73" s="329"/>
    </row>
    <row r="74" spans="1:12" x14ac:dyDescent="0.2">
      <c r="A74" s="327"/>
      <c r="B74" s="329"/>
      <c r="C74" s="329"/>
      <c r="D74" s="329"/>
      <c r="E74" s="329"/>
      <c r="F74" s="329"/>
      <c r="G74" s="329"/>
      <c r="H74" s="329"/>
      <c r="I74" s="329"/>
      <c r="J74" s="329"/>
      <c r="K74" s="329"/>
      <c r="L74" s="329"/>
    </row>
    <row r="75" spans="1:12" x14ac:dyDescent="0.2">
      <c r="A75" s="327"/>
      <c r="B75" s="329"/>
      <c r="C75" s="329"/>
      <c r="D75" s="329"/>
      <c r="E75" s="329"/>
      <c r="F75" s="329"/>
      <c r="G75" s="329"/>
      <c r="H75" s="329"/>
      <c r="I75" s="329"/>
      <c r="J75" s="329"/>
      <c r="K75" s="329"/>
      <c r="L75" s="329"/>
    </row>
    <row r="76" spans="1:12" x14ac:dyDescent="0.2">
      <c r="A76" s="327"/>
      <c r="B76" s="329"/>
      <c r="C76" s="329"/>
      <c r="D76" s="329"/>
      <c r="E76" s="329"/>
      <c r="F76" s="329"/>
      <c r="G76" s="329"/>
      <c r="H76" s="329"/>
      <c r="I76" s="329"/>
      <c r="J76" s="329"/>
      <c r="K76" s="329"/>
      <c r="L76" s="329"/>
    </row>
    <row r="77" spans="1:12" x14ac:dyDescent="0.2">
      <c r="A77" s="327"/>
      <c r="B77" s="329"/>
      <c r="C77" s="329"/>
      <c r="D77" s="329"/>
      <c r="E77" s="329"/>
      <c r="F77" s="329"/>
      <c r="G77" s="329"/>
      <c r="H77" s="329"/>
      <c r="I77" s="329"/>
      <c r="J77" s="329"/>
      <c r="K77" s="329"/>
      <c r="L77" s="329"/>
    </row>
    <row r="78" spans="1:12" x14ac:dyDescent="0.2">
      <c r="A78" s="327"/>
      <c r="B78" s="329"/>
      <c r="C78" s="329"/>
      <c r="D78" s="329"/>
      <c r="E78" s="329"/>
      <c r="F78" s="329"/>
      <c r="G78" s="329"/>
      <c r="H78" s="329"/>
      <c r="I78" s="329"/>
      <c r="J78" s="329"/>
      <c r="K78" s="329"/>
      <c r="L78" s="329"/>
    </row>
    <row r="79" spans="1:12" x14ac:dyDescent="0.2">
      <c r="A79" s="327"/>
      <c r="B79" s="329"/>
      <c r="C79" s="329"/>
      <c r="D79" s="329"/>
      <c r="E79" s="329"/>
      <c r="F79" s="329"/>
      <c r="G79" s="329"/>
      <c r="H79" s="329"/>
      <c r="I79" s="329"/>
      <c r="J79" s="329"/>
      <c r="K79" s="329"/>
      <c r="L79" s="329"/>
    </row>
    <row r="80" spans="1:12" x14ac:dyDescent="0.2">
      <c r="A80" s="327"/>
      <c r="B80" s="329"/>
      <c r="C80" s="329"/>
      <c r="D80" s="329"/>
      <c r="E80" s="329"/>
      <c r="F80" s="329"/>
      <c r="G80" s="329"/>
      <c r="H80" s="329"/>
      <c r="I80" s="329"/>
      <c r="J80" s="329"/>
      <c r="K80" s="329"/>
      <c r="L80" s="329"/>
    </row>
    <row r="81" spans="1:12" x14ac:dyDescent="0.2">
      <c r="A81" s="327"/>
      <c r="B81" s="329"/>
      <c r="C81" s="329"/>
      <c r="D81" s="329"/>
      <c r="E81" s="329"/>
      <c r="F81" s="329"/>
      <c r="G81" s="329"/>
      <c r="H81" s="329"/>
      <c r="I81" s="329"/>
      <c r="J81" s="329"/>
      <c r="K81" s="329"/>
      <c r="L81" s="329"/>
    </row>
    <row r="82" spans="1:12" x14ac:dyDescent="0.2">
      <c r="A82" s="327"/>
      <c r="B82" s="329"/>
      <c r="C82" s="329"/>
      <c r="D82" s="329"/>
      <c r="E82" s="329"/>
      <c r="F82" s="329"/>
      <c r="G82" s="329"/>
      <c r="H82" s="329"/>
      <c r="I82" s="329"/>
      <c r="J82" s="329"/>
      <c r="K82" s="329"/>
      <c r="L82" s="329"/>
    </row>
    <row r="83" spans="1:12" x14ac:dyDescent="0.2">
      <c r="A83" s="327"/>
      <c r="B83" s="329"/>
      <c r="C83" s="329"/>
      <c r="D83" s="329"/>
      <c r="E83" s="329"/>
      <c r="F83" s="329"/>
      <c r="G83" s="329"/>
      <c r="H83" s="329"/>
      <c r="I83" s="329"/>
      <c r="J83" s="329"/>
      <c r="K83" s="329"/>
      <c r="L83" s="329"/>
    </row>
    <row r="84" spans="1:12" x14ac:dyDescent="0.2">
      <c r="A84" s="327"/>
      <c r="B84" s="329"/>
      <c r="C84" s="329"/>
      <c r="D84" s="329"/>
      <c r="E84" s="329"/>
      <c r="F84" s="329"/>
      <c r="G84" s="329"/>
      <c r="H84" s="329"/>
      <c r="I84" s="329"/>
      <c r="J84" s="329"/>
      <c r="K84" s="329"/>
      <c r="L84" s="329"/>
    </row>
    <row r="85" spans="1:12" x14ac:dyDescent="0.2">
      <c r="A85" s="327"/>
      <c r="B85" s="329"/>
      <c r="C85" s="329"/>
      <c r="D85" s="329"/>
      <c r="E85" s="329"/>
      <c r="F85" s="329"/>
      <c r="G85" s="329"/>
      <c r="H85" s="329"/>
      <c r="I85" s="329"/>
      <c r="J85" s="329"/>
      <c r="K85" s="329"/>
      <c r="L85" s="329"/>
    </row>
    <row r="86" spans="1:12" x14ac:dyDescent="0.2">
      <c r="A86" s="327"/>
      <c r="B86" s="329"/>
      <c r="C86" s="329"/>
      <c r="D86" s="329"/>
      <c r="E86" s="329"/>
      <c r="F86" s="329"/>
      <c r="G86" s="329"/>
      <c r="H86" s="329"/>
      <c r="I86" s="329"/>
      <c r="J86" s="329"/>
      <c r="K86" s="329"/>
      <c r="L86" s="329"/>
    </row>
    <row r="87" spans="1:12" x14ac:dyDescent="0.2">
      <c r="A87" s="327"/>
      <c r="B87" s="329"/>
      <c r="C87" s="329"/>
      <c r="D87" s="329"/>
      <c r="E87" s="329"/>
      <c r="F87" s="329"/>
      <c r="G87" s="329"/>
      <c r="H87" s="329"/>
      <c r="I87" s="329"/>
      <c r="J87" s="329"/>
      <c r="K87" s="329"/>
      <c r="L87" s="329"/>
    </row>
    <row r="88" spans="1:12" x14ac:dyDescent="0.2">
      <c r="A88" s="327"/>
      <c r="B88" s="329"/>
      <c r="C88" s="329"/>
      <c r="D88" s="329"/>
      <c r="E88" s="329"/>
      <c r="F88" s="329"/>
      <c r="G88" s="329"/>
      <c r="H88" s="329"/>
      <c r="I88" s="329"/>
      <c r="J88" s="329"/>
      <c r="K88" s="329"/>
      <c r="L88" s="329"/>
    </row>
    <row r="89" spans="1:12" x14ac:dyDescent="0.2">
      <c r="A89" s="327"/>
      <c r="B89" s="329"/>
      <c r="C89" s="329"/>
      <c r="D89" s="329"/>
      <c r="E89" s="329"/>
      <c r="F89" s="329"/>
      <c r="G89" s="329"/>
      <c r="H89" s="329"/>
      <c r="I89" s="329"/>
      <c r="J89" s="329"/>
      <c r="K89" s="329"/>
      <c r="L89" s="329"/>
    </row>
    <row r="90" spans="1:12" x14ac:dyDescent="0.2">
      <c r="A90" s="327"/>
      <c r="B90" s="329"/>
      <c r="C90" s="329"/>
      <c r="D90" s="329"/>
      <c r="E90" s="329"/>
      <c r="F90" s="329"/>
      <c r="G90" s="329"/>
      <c r="H90" s="329"/>
      <c r="I90" s="329"/>
      <c r="J90" s="329"/>
      <c r="K90" s="329"/>
      <c r="L90" s="329"/>
    </row>
    <row r="91" spans="1:12" x14ac:dyDescent="0.2">
      <c r="A91" s="327"/>
      <c r="B91" s="329"/>
      <c r="C91" s="329"/>
      <c r="D91" s="329"/>
      <c r="E91" s="329"/>
      <c r="F91" s="329"/>
      <c r="G91" s="329"/>
      <c r="H91" s="329"/>
      <c r="I91" s="329"/>
      <c r="J91" s="329"/>
      <c r="K91" s="329"/>
      <c r="L91" s="329"/>
    </row>
    <row r="92" spans="1:12" x14ac:dyDescent="0.2">
      <c r="A92" s="327"/>
      <c r="B92" s="329"/>
      <c r="C92" s="329"/>
      <c r="D92" s="329"/>
      <c r="E92" s="329"/>
      <c r="F92" s="329"/>
      <c r="G92" s="329"/>
      <c r="H92" s="329"/>
      <c r="I92" s="329"/>
      <c r="J92" s="329"/>
      <c r="K92" s="329"/>
      <c r="L92" s="329"/>
    </row>
    <row r="93" spans="1:12" x14ac:dyDescent="0.2">
      <c r="A93" s="327"/>
      <c r="B93" s="329"/>
      <c r="C93" s="329"/>
      <c r="D93" s="329"/>
      <c r="E93" s="329"/>
      <c r="F93" s="329"/>
      <c r="G93" s="329"/>
      <c r="H93" s="329"/>
      <c r="I93" s="329"/>
      <c r="J93" s="329"/>
      <c r="K93" s="329"/>
      <c r="L93" s="329"/>
    </row>
    <row r="94" spans="1:12" x14ac:dyDescent="0.2">
      <c r="A94" s="327"/>
      <c r="B94" s="329"/>
      <c r="C94" s="329"/>
      <c r="D94" s="329"/>
      <c r="E94" s="329"/>
      <c r="F94" s="329"/>
      <c r="G94" s="329"/>
      <c r="H94" s="329"/>
      <c r="I94" s="329"/>
      <c r="J94" s="329"/>
      <c r="K94" s="329"/>
      <c r="L94" s="329"/>
    </row>
    <row r="95" spans="1:12" x14ac:dyDescent="0.2">
      <c r="A95" s="327"/>
      <c r="B95" s="329"/>
      <c r="C95" s="329"/>
      <c r="D95" s="329"/>
      <c r="E95" s="329"/>
      <c r="F95" s="329"/>
      <c r="G95" s="329"/>
      <c r="H95" s="329"/>
      <c r="I95" s="329"/>
      <c r="J95" s="329"/>
      <c r="K95" s="329"/>
      <c r="L95" s="329"/>
    </row>
    <row r="96" spans="1:12" x14ac:dyDescent="0.2">
      <c r="A96" s="327"/>
      <c r="B96" s="329"/>
      <c r="C96" s="329"/>
      <c r="D96" s="329"/>
      <c r="E96" s="329"/>
      <c r="F96" s="329"/>
      <c r="G96" s="329"/>
      <c r="H96" s="329"/>
      <c r="I96" s="329"/>
      <c r="J96" s="329"/>
      <c r="K96" s="329"/>
      <c r="L96" s="329"/>
    </row>
    <row r="97" spans="1:12" x14ac:dyDescent="0.2">
      <c r="A97" s="327"/>
      <c r="B97" s="329"/>
      <c r="C97" s="329"/>
      <c r="D97" s="329"/>
      <c r="E97" s="329"/>
      <c r="F97" s="329"/>
      <c r="G97" s="329"/>
      <c r="H97" s="329"/>
      <c r="I97" s="329"/>
      <c r="J97" s="329"/>
      <c r="K97" s="329"/>
      <c r="L97" s="329"/>
    </row>
    <row r="98" spans="1:12" x14ac:dyDescent="0.2">
      <c r="A98" s="327"/>
      <c r="B98" s="329"/>
      <c r="C98" s="329"/>
      <c r="D98" s="329"/>
      <c r="E98" s="329"/>
      <c r="F98" s="329"/>
      <c r="G98" s="329"/>
      <c r="H98" s="329"/>
      <c r="I98" s="329"/>
      <c r="J98" s="329"/>
      <c r="K98" s="329"/>
      <c r="L98" s="329"/>
    </row>
    <row r="99" spans="1:12" x14ac:dyDescent="0.2">
      <c r="A99" s="327"/>
      <c r="B99" s="329"/>
      <c r="C99" s="329"/>
      <c r="D99" s="329"/>
      <c r="E99" s="329"/>
      <c r="F99" s="329"/>
      <c r="G99" s="329"/>
      <c r="H99" s="329"/>
      <c r="I99" s="329"/>
      <c r="J99" s="329"/>
      <c r="K99" s="329"/>
      <c r="L99" s="329"/>
    </row>
    <row r="100" spans="1:12" x14ac:dyDescent="0.2">
      <c r="A100" s="327"/>
      <c r="B100" s="329"/>
      <c r="C100" s="329"/>
      <c r="D100" s="329"/>
      <c r="E100" s="329"/>
      <c r="F100" s="329"/>
      <c r="G100" s="329"/>
      <c r="H100" s="329"/>
      <c r="I100" s="329"/>
      <c r="J100" s="329"/>
      <c r="K100" s="329"/>
      <c r="L100" s="329"/>
    </row>
    <row r="101" spans="1:12" x14ac:dyDescent="0.2">
      <c r="A101" s="327"/>
      <c r="B101" s="329"/>
      <c r="C101" s="329"/>
      <c r="D101" s="329"/>
      <c r="E101" s="329"/>
      <c r="F101" s="329"/>
      <c r="G101" s="329"/>
      <c r="H101" s="329"/>
      <c r="I101" s="329"/>
      <c r="J101" s="329"/>
      <c r="K101" s="329"/>
      <c r="L101" s="329"/>
    </row>
    <row r="102" spans="1:12" x14ac:dyDescent="0.2">
      <c r="A102" s="327"/>
      <c r="B102" s="329"/>
      <c r="C102" s="329"/>
      <c r="D102" s="329"/>
      <c r="E102" s="329"/>
      <c r="F102" s="329"/>
      <c r="G102" s="329"/>
      <c r="H102" s="329"/>
      <c r="I102" s="329"/>
      <c r="J102" s="329"/>
      <c r="K102" s="329"/>
      <c r="L102" s="329"/>
    </row>
    <row r="103" spans="1:12" x14ac:dyDescent="0.2">
      <c r="A103" s="327"/>
      <c r="B103" s="329"/>
      <c r="C103" s="329"/>
      <c r="D103" s="329"/>
      <c r="E103" s="329"/>
      <c r="F103" s="329"/>
      <c r="G103" s="329"/>
      <c r="H103" s="329"/>
      <c r="I103" s="329"/>
      <c r="J103" s="329"/>
      <c r="K103" s="329"/>
      <c r="L103" s="329"/>
    </row>
    <row r="104" spans="1:12" x14ac:dyDescent="0.2">
      <c r="A104" s="327"/>
      <c r="B104" s="329"/>
      <c r="C104" s="329"/>
      <c r="D104" s="329"/>
      <c r="E104" s="329"/>
      <c r="F104" s="329"/>
      <c r="G104" s="329"/>
      <c r="H104" s="329"/>
      <c r="I104" s="329"/>
      <c r="J104" s="329"/>
      <c r="K104" s="329"/>
      <c r="L104" s="329"/>
    </row>
    <row r="105" spans="1:12" x14ac:dyDescent="0.2">
      <c r="A105" s="327"/>
      <c r="B105" s="329"/>
      <c r="C105" s="329"/>
      <c r="D105" s="329"/>
      <c r="E105" s="329"/>
      <c r="F105" s="329"/>
      <c r="G105" s="329"/>
      <c r="H105" s="329"/>
      <c r="I105" s="329"/>
      <c r="J105" s="329"/>
      <c r="K105" s="329"/>
      <c r="L105" s="329"/>
    </row>
    <row r="106" spans="1:12" x14ac:dyDescent="0.2">
      <c r="A106" s="327"/>
      <c r="B106" s="329"/>
      <c r="C106" s="329"/>
      <c r="D106" s="329"/>
      <c r="E106" s="329"/>
      <c r="F106" s="329"/>
      <c r="G106" s="329"/>
      <c r="H106" s="329"/>
      <c r="I106" s="329"/>
      <c r="J106" s="329"/>
      <c r="K106" s="329"/>
      <c r="L106" s="329"/>
    </row>
    <row r="107" spans="1:12" x14ac:dyDescent="0.2">
      <c r="A107" s="327"/>
      <c r="B107" s="329"/>
      <c r="C107" s="329"/>
      <c r="D107" s="329"/>
      <c r="E107" s="329"/>
      <c r="F107" s="329"/>
      <c r="G107" s="329"/>
      <c r="H107" s="329"/>
      <c r="I107" s="329"/>
      <c r="J107" s="329"/>
      <c r="K107" s="329"/>
      <c r="L107" s="329"/>
    </row>
    <row r="108" spans="1:12" x14ac:dyDescent="0.2">
      <c r="A108" s="327"/>
      <c r="B108" s="329"/>
      <c r="C108" s="329"/>
      <c r="D108" s="329"/>
      <c r="E108" s="329"/>
      <c r="F108" s="329"/>
      <c r="G108" s="329"/>
      <c r="H108" s="329"/>
      <c r="I108" s="329"/>
      <c r="J108" s="329"/>
      <c r="K108" s="329"/>
      <c r="L108" s="329"/>
    </row>
    <row r="109" spans="1:12" x14ac:dyDescent="0.2">
      <c r="A109" s="327"/>
      <c r="B109" s="329"/>
      <c r="C109" s="329"/>
      <c r="D109" s="329"/>
      <c r="E109" s="329"/>
      <c r="F109" s="329"/>
      <c r="G109" s="329"/>
      <c r="H109" s="329"/>
      <c r="I109" s="329"/>
      <c r="J109" s="329"/>
      <c r="K109" s="329"/>
      <c r="L109" s="329"/>
    </row>
    <row r="110" spans="1:12" x14ac:dyDescent="0.2">
      <c r="A110" s="327"/>
      <c r="B110" s="329"/>
      <c r="C110" s="329"/>
      <c r="D110" s="329"/>
      <c r="E110" s="329"/>
      <c r="F110" s="329"/>
      <c r="G110" s="329"/>
      <c r="H110" s="329"/>
      <c r="I110" s="329"/>
      <c r="J110" s="329"/>
      <c r="K110" s="329"/>
      <c r="L110" s="329"/>
    </row>
    <row r="111" spans="1:12" x14ac:dyDescent="0.2">
      <c r="A111" s="327"/>
      <c r="B111" s="329"/>
      <c r="C111" s="329"/>
      <c r="D111" s="329"/>
      <c r="E111" s="329"/>
      <c r="F111" s="329"/>
      <c r="G111" s="329"/>
      <c r="H111" s="329"/>
      <c r="I111" s="329"/>
      <c r="J111" s="329"/>
      <c r="K111" s="329"/>
      <c r="L111" s="329"/>
    </row>
    <row r="112" spans="1:12" x14ac:dyDescent="0.2">
      <c r="A112" s="327"/>
      <c r="B112" s="329"/>
      <c r="C112" s="329"/>
      <c r="D112" s="329"/>
      <c r="E112" s="329"/>
      <c r="F112" s="329"/>
      <c r="G112" s="329"/>
      <c r="H112" s="329"/>
      <c r="I112" s="329"/>
      <c r="J112" s="329"/>
      <c r="K112" s="329"/>
      <c r="L112" s="329"/>
    </row>
    <row r="113" spans="1:12" x14ac:dyDescent="0.2">
      <c r="A113" s="327"/>
      <c r="B113" s="329"/>
      <c r="C113" s="329"/>
      <c r="D113" s="329"/>
      <c r="E113" s="329"/>
      <c r="F113" s="329"/>
      <c r="G113" s="329"/>
      <c r="H113" s="329"/>
      <c r="I113" s="329"/>
      <c r="J113" s="329"/>
      <c r="K113" s="329"/>
      <c r="L113" s="329"/>
    </row>
  </sheetData>
  <sheetProtection algorithmName="SHA-512" hashValue="hVOPe6flWpyKflayIC98BJYdYDbdUXujN2KZLJGaDIfmIB9NggiNdrMlAzglTvgJ5atKtDbMiVp2WGIa3lVZmw==" saltValue="oaperhDmVbV2ORxBZxxfIQ==" spinCount="100000" sheet="1" objects="1" scenarios="1"/>
  <hyperlinks>
    <hyperlink ref="B55" r:id="rId1"/>
  </hyperlinks>
  <pageMargins left="0.7" right="0.7" top="0.75" bottom="0.75" header="0.3" footer="0.3"/>
  <pageSetup paperSize="9" scale="88" orientation="portrait" r:id="rId2"/>
  <rowBreaks count="1" manualBreakCount="1">
    <brk id="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66FFFF"/>
    <pageSetUpPr fitToPage="1"/>
  </sheetPr>
  <dimension ref="A1:O135"/>
  <sheetViews>
    <sheetView zoomScale="93" zoomScaleNormal="93" workbookViewId="0">
      <pane ySplit="4" topLeftCell="A5" activePane="bottomLeft" state="frozen"/>
      <selection pane="bottomLeft" activeCell="G35" sqref="G35"/>
    </sheetView>
  </sheetViews>
  <sheetFormatPr defaultColWidth="9" defaultRowHeight="14.25" x14ac:dyDescent="0.2"/>
  <cols>
    <col min="1" max="1" width="1.875" style="247" customWidth="1"/>
    <col min="2" max="2" width="28.5" style="211" customWidth="1"/>
    <col min="3" max="3" width="11.375" style="212" customWidth="1"/>
    <col min="4" max="4" width="26.125" style="212" customWidth="1"/>
    <col min="5" max="5" width="9" style="213" customWidth="1"/>
    <col min="6" max="6" width="10.625" style="213" customWidth="1"/>
    <col min="7" max="7" width="76.625" style="264" customWidth="1"/>
    <col min="8" max="8" width="4.75" style="263" hidden="1" customWidth="1"/>
    <col min="9" max="15" width="9" style="387"/>
    <col min="16" max="16384" width="9" style="258"/>
  </cols>
  <sheetData>
    <row r="1" spans="1:15" s="256" customFormat="1" ht="18" customHeight="1" x14ac:dyDescent="0.2">
      <c r="A1" s="469" t="str">
        <f>Lookup!O3&amp;" Month "&amp;Lookup!O5&amp;" Return Checklist &amp; Headteacher Authorisation"</f>
        <v>2021-22 Month 9 Return Checklist &amp; Headteacher Authorisation</v>
      </c>
      <c r="B1" s="470"/>
      <c r="C1" s="470"/>
      <c r="D1" s="470"/>
      <c r="E1" s="265" t="s">
        <v>598</v>
      </c>
      <c r="F1" s="249">
        <v>3370</v>
      </c>
      <c r="G1" s="465" t="str">
        <f>IF(SUM(H30:H34)&gt;0,"The Finance Officer Certification and Headteacher Authorisation sections are not complete. Please enter data in all red cells in those sections",IF(SUM(H5:H23)&gt;0,"Please note that if this return is submitted with checklist errors it will be queried and may be returned to your for amendment","Thank you, this return is now ready to submit to the Local Authority"))</f>
        <v>Thank you, this return is now ready to submit to the Local Authority</v>
      </c>
      <c r="H1" s="255" t="str">
        <f>IF(G1="The Finance Officer Details and Headteacher's Authorisation sections are not complete. Please enter data in all red cells in those sections","N","Y")</f>
        <v>Y</v>
      </c>
      <c r="I1" s="384"/>
      <c r="J1" s="384"/>
      <c r="K1" s="384"/>
      <c r="L1" s="384"/>
      <c r="M1" s="384"/>
      <c r="N1" s="384"/>
      <c r="O1" s="384"/>
    </row>
    <row r="2" spans="1:15" s="256" customFormat="1" ht="18" customHeight="1" x14ac:dyDescent="0.2">
      <c r="A2" s="470" t="str">
        <f>IF(F1="","Please enter your school's cost code",IF(ISNA(VLOOKUP(F1,Lookup!A:A,1,FALSE)),"This cost code has not been recognised. Please check",VLOOKUP('Checklist &amp; Authorisation'!F1,Lookup!A:C,3,FALSE)))</f>
        <v>Matching Green CE P</v>
      </c>
      <c r="B2" s="470"/>
      <c r="C2" s="470"/>
      <c r="D2" s="470"/>
      <c r="E2" s="265" t="s">
        <v>307</v>
      </c>
      <c r="F2" s="265">
        <f>VLOOKUP(F1,Lookup!A:B,2,FALSE)</f>
        <v>3239</v>
      </c>
      <c r="G2" s="466"/>
      <c r="H2" s="255" t="str">
        <f>IF(G1="Thank you, this return is now ready to submit to the Local Authority","Y","N")</f>
        <v>Y</v>
      </c>
      <c r="I2" s="384"/>
      <c r="J2" s="446"/>
      <c r="K2" s="384"/>
      <c r="L2" s="384"/>
      <c r="M2" s="384"/>
      <c r="N2" s="384"/>
      <c r="O2" s="384"/>
    </row>
    <row r="3" spans="1:15" s="256" customFormat="1" ht="3" customHeight="1" x14ac:dyDescent="0.2">
      <c r="A3" s="388"/>
      <c r="B3" s="388"/>
      <c r="C3" s="388"/>
      <c r="D3" s="388"/>
      <c r="E3" s="388"/>
      <c r="F3" s="388"/>
      <c r="G3" s="389"/>
      <c r="H3" s="257"/>
      <c r="I3" s="385"/>
      <c r="J3" s="385"/>
      <c r="K3" s="385"/>
      <c r="L3" s="385"/>
      <c r="M3" s="385"/>
      <c r="N3" s="385"/>
      <c r="O3" s="385"/>
    </row>
    <row r="4" spans="1:15" ht="15" x14ac:dyDescent="0.25">
      <c r="A4" s="266"/>
      <c r="B4" s="475" t="s">
        <v>726</v>
      </c>
      <c r="C4" s="476"/>
      <c r="D4" s="477"/>
      <c r="E4" s="267" t="s">
        <v>703</v>
      </c>
      <c r="F4" s="268" t="s">
        <v>704</v>
      </c>
      <c r="G4" s="269" t="s">
        <v>610</v>
      </c>
      <c r="H4" s="255"/>
      <c r="I4" s="384"/>
      <c r="J4" s="384"/>
      <c r="K4" s="384"/>
      <c r="L4" s="384"/>
      <c r="M4" s="384"/>
      <c r="N4" s="384"/>
      <c r="O4" s="384"/>
    </row>
    <row r="5" spans="1:15" x14ac:dyDescent="0.2">
      <c r="A5" s="270">
        <v>1</v>
      </c>
      <c r="B5" s="278" t="s">
        <v>747</v>
      </c>
      <c r="C5" s="279"/>
      <c r="D5" s="280"/>
      <c r="E5" s="265" t="str">
        <f>IF('Reconciliation Form'!J67&gt;0,"N","Y")</f>
        <v>Y</v>
      </c>
      <c r="F5" s="281"/>
      <c r="G5" s="274" t="str">
        <f>IF(E5="N","There are error messages on the Reconciliation Form tab. Please check and amend","")</f>
        <v/>
      </c>
      <c r="H5" s="255">
        <f>IF(E5="N",1,0)</f>
        <v>0</v>
      </c>
      <c r="I5" s="384"/>
      <c r="J5" s="384"/>
      <c r="K5" s="384"/>
      <c r="L5" s="384"/>
      <c r="M5" s="384"/>
      <c r="N5" s="384"/>
      <c r="O5" s="384"/>
    </row>
    <row r="6" spans="1:15" x14ac:dyDescent="0.2">
      <c r="A6" s="270"/>
      <c r="B6" s="376"/>
      <c r="C6" s="374"/>
      <c r="D6" s="375" t="str">
        <f>IF(F6="","Funding has been fully reconciled","Funding has not been fully reconciled")</f>
        <v>Funding has been fully reconciled</v>
      </c>
      <c r="E6" s="370" t="str">
        <f>IF(F6="","","!")</f>
        <v/>
      </c>
      <c r="F6" s="344" t="str">
        <f>IF('Reconciliation Form'!G45=0,"",'Reconciliation Form'!G45)</f>
        <v/>
      </c>
      <c r="G6" s="274" t="str">
        <f>IF(F6="","","Please investigate difference and amend")</f>
        <v/>
      </c>
      <c r="H6" s="255"/>
      <c r="I6" s="384"/>
      <c r="J6" s="384"/>
      <c r="K6" s="384"/>
      <c r="L6" s="384"/>
      <c r="M6" s="384"/>
      <c r="N6" s="384"/>
      <c r="O6" s="384"/>
    </row>
    <row r="7" spans="1:15" x14ac:dyDescent="0.2">
      <c r="A7" s="373"/>
      <c r="B7" s="484" t="str">
        <f>IF(E7="!","The estimated balance section has not been completed in full","The estimated balance section has been completed in full")</f>
        <v>The estimated balance section has been completed in full</v>
      </c>
      <c r="C7" s="484"/>
      <c r="D7" s="485"/>
      <c r="E7" s="370" t="str">
        <f>IF((SUM('Reconciliation Form'!J52:J60)+'Reconciliation Form'!J65)=0,"","!")</f>
        <v/>
      </c>
      <c r="F7" s="344"/>
      <c r="G7" s="274" t="str">
        <f>IF(E7="!","Please enter data in all of the red cells, including zeros where appropriate","")</f>
        <v/>
      </c>
      <c r="H7" s="255"/>
      <c r="I7" s="384"/>
      <c r="J7" s="384"/>
      <c r="K7" s="384"/>
      <c r="L7" s="384"/>
      <c r="M7" s="384"/>
      <c r="N7" s="384"/>
      <c r="O7" s="384"/>
    </row>
    <row r="8" spans="1:15" ht="26.25" customHeight="1" x14ac:dyDescent="0.2">
      <c r="A8" s="373"/>
      <c r="B8" s="376"/>
      <c r="C8" s="374"/>
      <c r="D8" s="375" t="str">
        <f>IF(OR(E8="!",E9="Y"),"No estimated year-end cost centre under/overspends have been shown","")</f>
        <v/>
      </c>
      <c r="E8" s="371" t="str">
        <f>IF(AND('Reconciliation Form'!G52=0,'Reconciliation Form'!G53=0,E9&lt;&gt;"Y"),"!","")</f>
        <v/>
      </c>
      <c r="F8" s="344"/>
      <c r="G8" s="478" t="str">
        <f>IF(OR(E8="!",E9="Y"),"It is very unusual for no cost centres to be under or overspent at year-end."&amp;" If you are confident that this will be the case, either because you have recently made virements to correct any forecast variances between cost"&amp;" centre budgets and anticipated actual income/expenditure, or because the fixed budgets have proved accurate for all cost centres, please confirm by entering a 'Y' in cell E10","")</f>
        <v/>
      </c>
      <c r="H8" s="255">
        <f>IF(AND(E8="!",E9&lt;&gt;"Y"),1,0)</f>
        <v>0</v>
      </c>
      <c r="I8" s="384"/>
      <c r="J8" s="384"/>
      <c r="K8" s="384"/>
      <c r="L8" s="384"/>
      <c r="M8" s="384"/>
      <c r="N8" s="384"/>
      <c r="O8" s="384"/>
    </row>
    <row r="9" spans="1:15" ht="25.5" customHeight="1" x14ac:dyDescent="0.2">
      <c r="A9" s="373"/>
      <c r="B9" s="480" t="str">
        <f>IF(G8="","n/a","")</f>
        <v>n/a</v>
      </c>
      <c r="C9" s="480"/>
      <c r="D9" s="481"/>
      <c r="E9" s="372"/>
      <c r="F9" s="344"/>
      <c r="G9" s="479"/>
      <c r="H9" s="255"/>
      <c r="I9" s="384"/>
      <c r="J9" s="384"/>
      <c r="K9" s="384"/>
      <c r="L9" s="384"/>
      <c r="M9" s="384"/>
      <c r="N9" s="384"/>
      <c r="O9" s="384"/>
    </row>
    <row r="10" spans="1:15" ht="32.25" customHeight="1" x14ac:dyDescent="0.2">
      <c r="A10" s="373"/>
      <c r="B10" s="482" t="str">
        <f>IF(E10="","Your estimated year-end revenue balance is sufficient to cover the items you have earmarked for expenditure next year","Your estimated year-end revenue balance is insufficient to cover the items you have earmarked for expenditure next year")</f>
        <v>Your estimated year-end revenue balance is sufficient to cover the items you have earmarked for expenditure next year</v>
      </c>
      <c r="C10" s="482"/>
      <c r="D10" s="483"/>
      <c r="E10" s="265" t="str">
        <f>IF('Reconciliation Form'!J63=0,"","!")</f>
        <v/>
      </c>
      <c r="F10" s="344"/>
      <c r="G10" s="274" t="str">
        <f>IF(E10="","","Some of the funds you have planned to carry forward to next year are needed to cover current cost centre overspends. To keep these contingencies intact, you will need to identify savings in the current year.")</f>
        <v/>
      </c>
      <c r="H10" s="255"/>
      <c r="I10" s="384"/>
      <c r="J10" s="384"/>
      <c r="K10" s="384"/>
      <c r="L10" s="384"/>
      <c r="M10" s="384"/>
      <c r="N10" s="384"/>
      <c r="O10" s="384"/>
    </row>
    <row r="11" spans="1:15" ht="44.25" customHeight="1" x14ac:dyDescent="0.2">
      <c r="A11" s="275"/>
      <c r="B11" s="484" t="str">
        <f>IF(E11="!","You have forecast a year-end revenue deficit balance","You have forecast a year-end revenue surplus balance")</f>
        <v>You have forecast a year-end revenue surplus balance</v>
      </c>
      <c r="C11" s="484"/>
      <c r="D11" s="485"/>
      <c r="E11" s="265" t="str">
        <f>IF('Reconciliation Form'!G61&lt;0,"!","")</f>
        <v/>
      </c>
      <c r="F11" s="344"/>
      <c r="G11" s="377" t="str">
        <f>IF(E11="!","You will need to take steps to minimise the forecast deficit where possible, as it hasn't been approved by the Local Authority."&amp;" If you think that it may not be possible to set a balanced budget next year, please contact the Schools Finance Team immediately.","")</f>
        <v/>
      </c>
      <c r="H11" s="255"/>
      <c r="I11" s="384"/>
      <c r="J11" s="384"/>
      <c r="K11" s="384"/>
      <c r="L11" s="384"/>
      <c r="M11" s="384"/>
      <c r="N11" s="384"/>
      <c r="O11" s="384"/>
    </row>
    <row r="12" spans="1:15" s="259" customFormat="1" ht="15" customHeight="1" x14ac:dyDescent="0.2">
      <c r="A12" s="373">
        <v>2</v>
      </c>
      <c r="B12" s="271" t="s">
        <v>710</v>
      </c>
      <c r="C12" s="272"/>
      <c r="D12" s="273"/>
      <c r="E12" s="265" t="str">
        <f>IF(SUM('CFR Return'!H2:I2)=0,"Y",IF(AND('CFR Return'!I2=0,'Checklist &amp; Authorisation'!E13="Y"),"Y","N"))</f>
        <v>Y</v>
      </c>
      <c r="F12" s="467"/>
      <c r="G12" s="274" t="str">
        <f>IF('CFR Return'!I2&gt;0,"There are errors on your CFR Return. Please check and amend",IF(AND(E13&lt;&gt;"Y",'CFR Return'!H2&gt;0),"Your CFR return has generated "&amp;'CFR Return'!H2&amp;" queries (see below)",""))</f>
        <v/>
      </c>
      <c r="H12" s="255">
        <f>IF(E12="Y",0,1)</f>
        <v>0</v>
      </c>
      <c r="I12" s="384"/>
      <c r="J12" s="384"/>
      <c r="K12" s="384"/>
      <c r="L12" s="384"/>
      <c r="M12" s="384"/>
      <c r="N12" s="384"/>
      <c r="O12" s="384"/>
    </row>
    <row r="13" spans="1:15" s="259" customFormat="1" ht="15" customHeight="1" x14ac:dyDescent="0.2">
      <c r="A13" s="275"/>
      <c r="B13" s="276"/>
      <c r="C13" s="277"/>
      <c r="D13" s="248" t="str">
        <f>IF('CFR Return'!H2&gt;0,"Have you added an explanatory note for each query? Please select (Y/N)  in column E","n/a")</f>
        <v>n/a</v>
      </c>
      <c r="E13" s="228"/>
      <c r="F13" s="468"/>
      <c r="G13" s="274" t="str">
        <f>IF(AND(E12&lt;&gt;"Y",E13&lt;&gt;"Y"),"An explanatory note must be entered in cell A99 for each query on the CFR Return tab","")</f>
        <v/>
      </c>
      <c r="H13" s="260" t="s">
        <v>708</v>
      </c>
      <c r="I13" s="384"/>
      <c r="J13" s="384"/>
      <c r="K13" s="384"/>
      <c r="L13" s="384"/>
      <c r="M13" s="384"/>
      <c r="N13" s="384"/>
      <c r="O13" s="384"/>
    </row>
    <row r="14" spans="1:15" s="259" customFormat="1" ht="43.5" customHeight="1" x14ac:dyDescent="0.2">
      <c r="A14" s="460">
        <v>3</v>
      </c>
      <c r="B14" s="456" t="str">
        <f>"Does the income in CFR heading I05 match the Pupil Premium Funding allocation shown on the month "&amp;Lookup!O5&amp;" School Budget Allocation report?"</f>
        <v>Does the income in CFR heading I05 match the Pupil Premium Funding allocation shown on the month 9 School Budget Allocation report?</v>
      </c>
      <c r="C14" s="457"/>
      <c r="D14" s="378" t="str">
        <f>IF(F14=0,"n/a","CFR &gt; budget allocation report by:")</f>
        <v>n/a</v>
      </c>
      <c r="E14" s="265" t="str">
        <f>IF(F14=0,"Y",IF(F14&lt;0,"N","!"))</f>
        <v>Y</v>
      </c>
      <c r="F14" s="312">
        <f>ROUND('CFR Return'!C25-SUMIF(Funding!C:C,'Checklist &amp; Authorisation'!F1&amp;"0014",Funding!H:H),2)</f>
        <v>0</v>
      </c>
      <c r="G14" s="462" t="str">
        <f>IF(F14&lt;0,"CFR heading I05 should be at least as great as the Essex allocation shown on the monthly School Budget Allocation report. Please check and amend.",IF(AND(F14&gt;0,E15=""),"CFR heading I05 should only be greater than the Essex allocation shown on the monthly School Budget Allocation report if Pupil Premium funding has been received "&amp;" from another Local Authority. If this is the case, please enter a Y in cell E15 to confirm this. If this is not the case, please check and amend",IF(F14&gt;0,"You have confirmed that I05 is greater than the allocation shown on the monthly School Budget Allocation report due to Pupil Premium funding received from another Local Autority","")))</f>
        <v/>
      </c>
      <c r="H14" s="255">
        <f>IF(OR(E14="N",AND(E14="!",E15&lt;&gt;"Y")),1,0)</f>
        <v>0</v>
      </c>
      <c r="I14" s="384"/>
      <c r="J14" s="384"/>
      <c r="K14" s="384"/>
      <c r="L14" s="384"/>
      <c r="M14" s="384"/>
      <c r="N14" s="384"/>
      <c r="O14" s="384"/>
    </row>
    <row r="15" spans="1:15" s="259" customFormat="1" ht="15" customHeight="1" x14ac:dyDescent="0.2">
      <c r="A15" s="461"/>
      <c r="B15" s="458"/>
      <c r="C15" s="459"/>
      <c r="D15" s="378"/>
      <c r="E15" s="228"/>
      <c r="F15" s="312"/>
      <c r="G15" s="463"/>
      <c r="H15" s="255"/>
      <c r="I15" s="384"/>
      <c r="J15" s="384"/>
      <c r="K15" s="384"/>
      <c r="L15" s="384"/>
      <c r="M15" s="384"/>
      <c r="N15" s="384"/>
      <c r="O15" s="384"/>
    </row>
    <row r="16" spans="1:15" s="259" customFormat="1" ht="43.5" customHeight="1" x14ac:dyDescent="0.2">
      <c r="A16" s="286">
        <v>4</v>
      </c>
      <c r="B16" s="489" t="str">
        <f>"Does the income in CFR heading I18D match the funding against ledger code 0018 on the Month "&amp;Lookup!O5&amp;" School Budget Allocation report?"</f>
        <v>Does the income in CFR heading I18D match the funding against ledger code 0018 on the Month 9 School Budget Allocation report?</v>
      </c>
      <c r="C16" s="490"/>
      <c r="D16" s="378" t="str">
        <f>IF(F16=0,"n/a","CFR &gt; budget allocation report by:")</f>
        <v>n/a</v>
      </c>
      <c r="E16" s="265" t="str">
        <f>IF(F16=0,"Y","N")</f>
        <v>Y</v>
      </c>
      <c r="F16" s="312">
        <f>ROUND('CFR Return'!C42-SUMIF(Funding!C:C,'Checklist &amp; Authorisation'!F1&amp;"0018",Funding!H:H),2)</f>
        <v>0</v>
      </c>
      <c r="G16" s="274" t="str">
        <f>IF(F16&lt;&gt;0,"CFR heading I18D should equal the allocation on ledger code 0018 on the monthly School Budget Allocation report. Please check and amend.","")</f>
        <v/>
      </c>
      <c r="H16" s="255">
        <f>IF(E16="Y",0,1)</f>
        <v>0</v>
      </c>
      <c r="I16" s="384"/>
      <c r="J16" s="384"/>
      <c r="K16" s="384"/>
      <c r="L16" s="384"/>
      <c r="M16" s="384"/>
      <c r="N16" s="384"/>
      <c r="O16" s="384"/>
    </row>
    <row r="17" spans="1:15" s="259" customFormat="1" ht="30" customHeight="1" x14ac:dyDescent="0.2">
      <c r="A17" s="286">
        <v>5</v>
      </c>
      <c r="B17" s="491" t="s">
        <v>795</v>
      </c>
      <c r="C17" s="492"/>
      <c r="D17" s="282"/>
      <c r="E17" s="265" t="str">
        <f>IF('CFR Return'!C65&gt;0,"Y",IF(F17="Y","","N"))</f>
        <v>Y</v>
      </c>
      <c r="F17" s="228"/>
      <c r="G17" s="274" t="str">
        <f>IF(F17="Y", "By entering a 'Y' to the left, you have confirmed that no expenditure has been incurred for the year to date on ICT learning resources.",IF(E17&lt;&gt;"Y","If no expenditure has been incurred on ICT learning resourses so far this year, please enter a 'Y' in cell F16. Otherwise, please check your CFR return and amend it.","n/a"))</f>
        <v>n/a</v>
      </c>
      <c r="H17" s="255">
        <f>IF(E17="N",1,0)</f>
        <v>0</v>
      </c>
      <c r="I17" s="384"/>
      <c r="J17" s="384"/>
      <c r="K17" s="384"/>
      <c r="L17" s="384"/>
      <c r="M17" s="384"/>
      <c r="N17" s="384"/>
      <c r="O17" s="384"/>
    </row>
    <row r="18" spans="1:15" s="259" customFormat="1" ht="30" customHeight="1" x14ac:dyDescent="0.2">
      <c r="A18" s="286">
        <v>6</v>
      </c>
      <c r="B18" s="491" t="s">
        <v>794</v>
      </c>
      <c r="C18" s="492"/>
      <c r="D18" s="282" t="s">
        <v>1043</v>
      </c>
      <c r="E18" s="265" t="str">
        <f>IF('CFR Return'!C68&gt;0,"Y",IF(F18="Y","","N"))</f>
        <v>Y</v>
      </c>
      <c r="F18" s="228"/>
      <c r="G18" s="274" t="str">
        <f>IF(F18="Y", "By entering a 'Y' to the left, you have confirmed that no expenditure has been incurred for the year to date on non-staff insurance.",IF(E18&lt;&gt;"Y","If no expenditure has been incurred on non-staff insurance so far this year, please enter a 'Y' in cell F17. Otherwise, please check your CFR return and amend it.","n/a"))</f>
        <v>n/a</v>
      </c>
      <c r="H18" s="255">
        <f>IF(E18="N",1,0)</f>
        <v>0</v>
      </c>
      <c r="I18" s="384"/>
      <c r="J18" s="384"/>
      <c r="K18" s="384"/>
      <c r="L18" s="384"/>
      <c r="M18" s="384"/>
      <c r="N18" s="384"/>
      <c r="O18" s="384"/>
    </row>
    <row r="19" spans="1:15" s="259" customFormat="1" ht="22.5" customHeight="1" x14ac:dyDescent="0.2">
      <c r="A19" s="270">
        <v>7</v>
      </c>
      <c r="B19" s="473" t="s">
        <v>599</v>
      </c>
      <c r="C19" s="474"/>
      <c r="D19" s="283">
        <v>0</v>
      </c>
      <c r="E19" s="265" t="str">
        <f>IF(F19=0,"Y",IF(AND(F19&gt;0,'Checklist &amp; Authorisation'!E20="Y"),"ok","N"))</f>
        <v>Y</v>
      </c>
      <c r="F19" s="486">
        <f>ROUND('CFR Return'!C76-'CFR Return'!C84,2)</f>
        <v>0</v>
      </c>
      <c r="G19" s="478" t="str">
        <f>IF(E19="Y","",IF(F19&gt;0,"CFR Heading E30 must equal CI04 unless it includes the cost of capital works undetaken by the local authority or diocese which were not processed through your school accounting system. If this is the case, please confirm this in cell E16","I04 must not be greater than E30. Please check and amend"))</f>
        <v/>
      </c>
      <c r="H19" s="255">
        <f>IF(OR(E19="Y",E19="ok"),0,1)</f>
        <v>0</v>
      </c>
      <c r="I19" s="384"/>
      <c r="J19" s="384"/>
      <c r="K19" s="384"/>
      <c r="L19" s="384"/>
      <c r="M19" s="384"/>
      <c r="N19" s="384"/>
      <c r="O19" s="384"/>
    </row>
    <row r="20" spans="1:15" s="259" customFormat="1" ht="22.5" customHeight="1" x14ac:dyDescent="0.2">
      <c r="A20" s="275"/>
      <c r="B20" s="284"/>
      <c r="C20" s="285"/>
      <c r="D20" s="248" t="str">
        <f>IF(F19&gt;0,"Refer to the note in colum G &amp; then please select (Y/N) in column E","n/a")</f>
        <v>n/a</v>
      </c>
      <c r="E20" s="228"/>
      <c r="F20" s="487"/>
      <c r="G20" s="479"/>
      <c r="H20" s="260" t="s">
        <v>708</v>
      </c>
      <c r="I20" s="384"/>
      <c r="J20" s="384"/>
      <c r="K20" s="384"/>
      <c r="L20" s="384"/>
      <c r="M20" s="384"/>
      <c r="N20" s="384"/>
      <c r="O20" s="384"/>
    </row>
    <row r="21" spans="1:15" s="259" customFormat="1" ht="25.5" customHeight="1" x14ac:dyDescent="0.2">
      <c r="A21" s="460">
        <v>8</v>
      </c>
      <c r="B21" s="471" t="s">
        <v>721</v>
      </c>
      <c r="C21" s="472"/>
      <c r="D21" s="287" t="s">
        <v>722</v>
      </c>
      <c r="E21" s="265" t="str">
        <f>IF(F21=0,"Y","N")</f>
        <v>Y</v>
      </c>
      <c r="F21" s="311">
        <f>ROUND('CFR Return'!C16-VLOOKUP('Checklist &amp; Authorisation'!F$1,Lookup!A:J,8,FALSE),2)</f>
        <v>0</v>
      </c>
      <c r="G21" s="274" t="str">
        <f>IF(E21="N","The opening balance OB01 on your CFR return must equal the sum of the closing balances B01 &amp; B02 on last year's year-end CFR return. Please check and amend.","")</f>
        <v/>
      </c>
      <c r="H21" s="255">
        <f>IF(E21="N",1,0)</f>
        <v>0</v>
      </c>
      <c r="I21" s="384"/>
      <c r="J21" s="384"/>
      <c r="K21" s="384"/>
      <c r="L21" s="384"/>
      <c r="M21" s="384"/>
      <c r="N21" s="384"/>
      <c r="O21" s="384"/>
    </row>
    <row r="22" spans="1:15" s="259" customFormat="1" ht="25.5" customHeight="1" x14ac:dyDescent="0.2">
      <c r="A22" s="488"/>
      <c r="B22" s="288"/>
      <c r="C22" s="289"/>
      <c r="D22" s="290" t="s">
        <v>723</v>
      </c>
      <c r="E22" s="265" t="str">
        <f>IF(F22=0,"Y","N")</f>
        <v>Y</v>
      </c>
      <c r="F22" s="311">
        <f>ROUND('CFR Return'!C17-VLOOKUP('Checklist &amp; Authorisation'!F$1,Lookup!A:J,9,FALSE),2)</f>
        <v>0</v>
      </c>
      <c r="G22" s="274" t="str">
        <f>IF(E22="N","The opening balance OB02 on your CFR return must equal the closing balances B06 on last year's year-end CFR return. Please check and amend.","")</f>
        <v/>
      </c>
      <c r="H22" s="255">
        <f>IF(E22="N",1,0)</f>
        <v>0</v>
      </c>
      <c r="I22" s="384"/>
      <c r="J22" s="384"/>
      <c r="K22" s="384"/>
      <c r="L22" s="384"/>
      <c r="M22" s="384"/>
      <c r="N22" s="384"/>
      <c r="O22" s="384"/>
    </row>
    <row r="23" spans="1:15" s="259" customFormat="1" ht="25.5" customHeight="1" x14ac:dyDescent="0.2">
      <c r="A23" s="461"/>
      <c r="B23" s="291"/>
      <c r="C23" s="292"/>
      <c r="D23" s="293" t="s">
        <v>724</v>
      </c>
      <c r="E23" s="265" t="str">
        <f>IF(F23=0,"Y","N")</f>
        <v>Y</v>
      </c>
      <c r="F23" s="311">
        <f>ROUND('CFR Return'!C18-VLOOKUP('Checklist &amp; Authorisation'!F$1,Lookup!A:J,10,FALSE),2)</f>
        <v>0</v>
      </c>
      <c r="G23" s="274" t="str">
        <f>IF(E23="N","The opening balance OB03 on your CFR return must equal the sum of the closing balances B03 &amp; B05 on last year's year-end CFR return. Please check and amend.","")</f>
        <v/>
      </c>
      <c r="H23" s="255">
        <f>IF(E23="N",1,0)</f>
        <v>0</v>
      </c>
      <c r="I23" s="384"/>
      <c r="J23" s="384"/>
      <c r="K23" s="384"/>
      <c r="L23" s="384"/>
      <c r="M23" s="384"/>
      <c r="N23" s="384"/>
      <c r="O23" s="384"/>
    </row>
    <row r="24" spans="1:15" s="259" customFormat="1" ht="6" customHeight="1" x14ac:dyDescent="0.2">
      <c r="A24" s="390"/>
      <c r="B24" s="390"/>
      <c r="C24" s="390"/>
      <c r="D24" s="390"/>
      <c r="E24" s="390"/>
      <c r="F24" s="390"/>
      <c r="G24" s="390"/>
      <c r="I24" s="384"/>
      <c r="J24" s="384"/>
      <c r="K24" s="384"/>
      <c r="L24" s="384"/>
      <c r="M24" s="384"/>
      <c r="N24" s="384"/>
      <c r="O24" s="384"/>
    </row>
    <row r="25" spans="1:15" s="261" customFormat="1" x14ac:dyDescent="0.2">
      <c r="A25" s="400"/>
      <c r="B25" s="395"/>
      <c r="C25" s="396" t="str">
        <f>"Opening Revenue Balance ("&amp;Lookup!O6&amp;")"</f>
        <v>Opening Revenue Balance (01/04/2021)</v>
      </c>
      <c r="D25" s="380">
        <f>VLOOKUP(F1,Lookup!A:I,8,FALSE)+VLOOKUP(F1,Lookup!A:I,9,FALSE)</f>
        <v>61333.260000000009</v>
      </c>
      <c r="E25" s="391"/>
      <c r="F25" s="403">
        <f>VLOOKUP(F1,Lookup!A:G,7,FALSE)</f>
        <v>0.79830000000000001</v>
      </c>
      <c r="G25" s="402" t="s">
        <v>803</v>
      </c>
      <c r="H25" s="259"/>
      <c r="I25" s="384"/>
      <c r="J25" s="384"/>
      <c r="K25" s="384"/>
      <c r="L25" s="384"/>
      <c r="M25" s="384"/>
      <c r="N25" s="384"/>
      <c r="O25" s="384"/>
    </row>
    <row r="26" spans="1:15" ht="14.25" customHeight="1" x14ac:dyDescent="0.25">
      <c r="A26" s="394"/>
      <c r="B26" s="395"/>
      <c r="C26" s="396" t="str">
        <f>"Estimated Closing Balance ("&amp;Lookup!O7&amp;")"</f>
        <v>Estimated Closing Balance (31/03/2022)</v>
      </c>
      <c r="D26" s="380">
        <f>'Reconciliation Form'!G61</f>
        <v>63951.66</v>
      </c>
      <c r="E26" s="421" t="str">
        <f>IF(D26&lt;0,"DEFICIT","")</f>
        <v/>
      </c>
      <c r="G26" s="401"/>
      <c r="H26" s="259"/>
      <c r="I26" s="384"/>
      <c r="J26" s="384"/>
      <c r="K26" s="384"/>
      <c r="L26" s="384"/>
      <c r="M26" s="384"/>
      <c r="N26" s="384"/>
      <c r="O26" s="384"/>
    </row>
    <row r="27" spans="1:15" ht="15" x14ac:dyDescent="0.25">
      <c r="A27" s="394"/>
      <c r="B27" s="395"/>
      <c r="C27" s="396" t="s">
        <v>798</v>
      </c>
      <c r="D27" s="381">
        <f>D26-D25</f>
        <v>2618.3999999999942</v>
      </c>
      <c r="E27" s="391"/>
      <c r="F27" s="493" t="s">
        <v>799</v>
      </c>
      <c r="G27" s="493"/>
      <c r="H27" s="259"/>
      <c r="I27" s="384"/>
      <c r="J27" s="384"/>
      <c r="K27" s="384"/>
      <c r="L27" s="384"/>
      <c r="M27" s="384"/>
      <c r="N27" s="384"/>
      <c r="O27" s="384"/>
    </row>
    <row r="28" spans="1:15" ht="6" customHeight="1" x14ac:dyDescent="0.2">
      <c r="A28" s="394"/>
      <c r="B28" s="395"/>
      <c r="C28" s="396"/>
      <c r="D28" s="396"/>
      <c r="E28" s="391"/>
      <c r="F28" s="497" t="s">
        <v>790</v>
      </c>
      <c r="G28" s="497"/>
      <c r="H28" s="259"/>
      <c r="I28" s="384"/>
      <c r="J28" s="384"/>
      <c r="K28" s="384"/>
      <c r="L28" s="384"/>
      <c r="M28" s="384"/>
      <c r="N28" s="384"/>
      <c r="O28" s="384"/>
    </row>
    <row r="29" spans="1:15" ht="15" x14ac:dyDescent="0.25">
      <c r="A29" s="394"/>
      <c r="B29" s="397" t="s">
        <v>729</v>
      </c>
      <c r="C29" s="384"/>
      <c r="D29" s="384"/>
      <c r="E29" s="384"/>
      <c r="F29" s="497"/>
      <c r="G29" s="497"/>
      <c r="H29" s="259"/>
      <c r="I29" s="384"/>
      <c r="J29" s="384"/>
      <c r="K29" s="384"/>
      <c r="L29" s="384"/>
      <c r="M29" s="384"/>
      <c r="N29" s="384"/>
      <c r="O29" s="384"/>
    </row>
    <row r="30" spans="1:15" ht="14.25" customHeight="1" x14ac:dyDescent="0.2">
      <c r="A30" s="391"/>
      <c r="B30" s="398" t="s">
        <v>733</v>
      </c>
      <c r="C30" s="494" t="s">
        <v>2987</v>
      </c>
      <c r="D30" s="495"/>
      <c r="E30" s="384"/>
      <c r="F30" s="497"/>
      <c r="G30" s="497"/>
      <c r="H30" s="259">
        <f>IF(C30="",1,0)</f>
        <v>0</v>
      </c>
      <c r="I30" s="384"/>
      <c r="J30" s="384"/>
      <c r="K30" s="384"/>
      <c r="L30" s="384"/>
      <c r="M30" s="384"/>
      <c r="N30" s="384"/>
      <c r="O30" s="384"/>
    </row>
    <row r="31" spans="1:15" x14ac:dyDescent="0.2">
      <c r="A31" s="391"/>
      <c r="B31" s="398" t="s">
        <v>732</v>
      </c>
      <c r="C31" s="383">
        <v>44585</v>
      </c>
      <c r="D31" s="404"/>
      <c r="E31" s="393"/>
      <c r="F31" s="497"/>
      <c r="G31" s="497"/>
      <c r="H31" s="259">
        <f>IF(C31="",1,0)</f>
        <v>0</v>
      </c>
      <c r="I31" s="384"/>
      <c r="J31" s="384"/>
      <c r="K31" s="384"/>
      <c r="L31" s="384"/>
      <c r="M31" s="384"/>
      <c r="N31" s="384"/>
      <c r="O31" s="384"/>
    </row>
    <row r="32" spans="1:15" x14ac:dyDescent="0.2">
      <c r="A32" s="391"/>
      <c r="B32" s="398" t="s">
        <v>800</v>
      </c>
      <c r="C32" s="496"/>
      <c r="D32" s="496"/>
      <c r="E32" s="384"/>
      <c r="F32" s="392" t="s">
        <v>801</v>
      </c>
      <c r="G32" s="405" t="s">
        <v>2863</v>
      </c>
      <c r="H32" s="259">
        <f>IF(G32="",1,0)</f>
        <v>0</v>
      </c>
      <c r="I32" s="384"/>
      <c r="J32" s="384"/>
      <c r="K32" s="384"/>
      <c r="L32" s="384"/>
      <c r="M32" s="384"/>
      <c r="N32" s="384"/>
      <c r="O32" s="384"/>
    </row>
    <row r="33" spans="1:15" x14ac:dyDescent="0.2">
      <c r="A33" s="391"/>
      <c r="B33" s="391"/>
      <c r="C33" s="496"/>
      <c r="D33" s="496"/>
      <c r="E33" s="384"/>
      <c r="F33" s="392" t="s">
        <v>730</v>
      </c>
      <c r="G33" s="405" t="s">
        <v>2988</v>
      </c>
      <c r="H33" s="259">
        <f t="shared" ref="H33:H34" si="0">IF(G33="",1,0)</f>
        <v>0</v>
      </c>
      <c r="I33" s="384"/>
      <c r="J33" s="384"/>
      <c r="K33" s="384"/>
      <c r="L33" s="384"/>
      <c r="M33" s="384"/>
      <c r="N33" s="384"/>
      <c r="O33" s="384"/>
    </row>
    <row r="34" spans="1:15" x14ac:dyDescent="0.2">
      <c r="A34" s="399"/>
      <c r="B34" s="391"/>
      <c r="C34" s="496"/>
      <c r="D34" s="496"/>
      <c r="E34" s="384"/>
      <c r="F34" s="392" t="s">
        <v>731</v>
      </c>
      <c r="G34" s="382">
        <v>44585</v>
      </c>
      <c r="H34" s="259">
        <f t="shared" si="0"/>
        <v>0</v>
      </c>
      <c r="I34" s="384"/>
      <c r="J34" s="384"/>
      <c r="K34" s="385"/>
      <c r="L34" s="385"/>
      <c r="M34" s="385"/>
      <c r="N34" s="385"/>
      <c r="O34" s="385"/>
    </row>
    <row r="35" spans="1:15" s="262" customFormat="1" x14ac:dyDescent="0.2">
      <c r="A35" s="250"/>
      <c r="B35" s="211"/>
      <c r="C35" s="211"/>
      <c r="D35" s="211"/>
      <c r="E35" s="251"/>
      <c r="I35" s="386"/>
      <c r="J35" s="386"/>
      <c r="K35" s="386"/>
      <c r="L35" s="386"/>
      <c r="M35" s="386"/>
      <c r="N35" s="386"/>
      <c r="O35" s="386"/>
    </row>
    <row r="36" spans="1:15" ht="15" x14ac:dyDescent="0.2">
      <c r="A36" s="407"/>
      <c r="B36" s="408" t="s">
        <v>734</v>
      </c>
      <c r="C36" s="409"/>
      <c r="D36" s="409"/>
      <c r="E36" s="410"/>
      <c r="F36" s="411"/>
      <c r="G36" s="411"/>
      <c r="H36" s="258"/>
    </row>
    <row r="37" spans="1:15" ht="15" x14ac:dyDescent="0.2">
      <c r="A37" s="336"/>
      <c r="B37" s="337"/>
      <c r="C37" s="338"/>
      <c r="D37" s="338"/>
      <c r="E37" s="339"/>
      <c r="F37" s="258"/>
      <c r="G37" s="258"/>
      <c r="H37" s="258"/>
    </row>
    <row r="38" spans="1:15" x14ac:dyDescent="0.2">
      <c r="A38" s="336"/>
      <c r="B38" s="464" t="s">
        <v>804</v>
      </c>
      <c r="C38" s="464"/>
      <c r="D38" s="464"/>
      <c r="E38" s="464"/>
      <c r="F38" s="228"/>
      <c r="G38" s="258"/>
      <c r="H38" s="258"/>
    </row>
    <row r="39" spans="1:15" x14ac:dyDescent="0.2">
      <c r="A39" s="412"/>
      <c r="B39" s="413"/>
      <c r="C39" s="338"/>
      <c r="D39" s="338"/>
      <c r="E39" s="339"/>
      <c r="F39" s="414"/>
    </row>
    <row r="40" spans="1:15" x14ac:dyDescent="0.2">
      <c r="A40" s="498" t="s">
        <v>737</v>
      </c>
      <c r="B40" s="499"/>
      <c r="C40" s="500"/>
      <c r="D40" s="331"/>
      <c r="E40" s="332" t="s">
        <v>735</v>
      </c>
      <c r="F40" s="296"/>
      <c r="G40" s="252"/>
    </row>
    <row r="41" spans="1:15" x14ac:dyDescent="0.2">
      <c r="A41" s="501" t="s">
        <v>738</v>
      </c>
      <c r="B41" s="502"/>
      <c r="C41" s="294" t="s">
        <v>600</v>
      </c>
      <c r="D41" s="253"/>
      <c r="E41" s="295" t="s">
        <v>736</v>
      </c>
      <c r="F41" s="181"/>
      <c r="G41" s="252"/>
    </row>
    <row r="42" spans="1:15" x14ac:dyDescent="0.2">
      <c r="A42" s="504"/>
      <c r="B42" s="504"/>
      <c r="C42" s="254"/>
      <c r="D42" s="333"/>
      <c r="E42" s="334"/>
      <c r="F42" s="335"/>
      <c r="G42" s="252"/>
    </row>
    <row r="43" spans="1:15" x14ac:dyDescent="0.2">
      <c r="A43" s="340"/>
      <c r="B43" s="503"/>
      <c r="C43" s="503"/>
      <c r="D43" s="503"/>
      <c r="E43" s="503"/>
      <c r="F43" s="503"/>
    </row>
    <row r="44" spans="1:15" x14ac:dyDescent="0.2">
      <c r="B44" s="503"/>
      <c r="C44" s="503"/>
      <c r="D44" s="503"/>
      <c r="E44" s="503"/>
      <c r="F44" s="503"/>
    </row>
    <row r="45" spans="1:15" x14ac:dyDescent="0.2">
      <c r="B45" s="503"/>
      <c r="C45" s="503"/>
      <c r="D45" s="503"/>
      <c r="E45" s="503"/>
      <c r="F45" s="503"/>
    </row>
    <row r="46" spans="1:15" x14ac:dyDescent="0.2">
      <c r="B46" s="503"/>
      <c r="C46" s="503"/>
      <c r="D46" s="503"/>
      <c r="E46" s="503"/>
      <c r="F46" s="503"/>
    </row>
    <row r="47" spans="1:15" x14ac:dyDescent="0.2">
      <c r="B47" s="503"/>
      <c r="C47" s="503"/>
      <c r="D47" s="503"/>
      <c r="E47" s="503"/>
      <c r="F47" s="503"/>
    </row>
    <row r="48" spans="1:15" x14ac:dyDescent="0.2">
      <c r="B48" s="503"/>
      <c r="C48" s="503"/>
      <c r="D48" s="503"/>
      <c r="E48" s="503"/>
      <c r="F48" s="503"/>
    </row>
    <row r="49" spans="2:6" x14ac:dyDescent="0.2">
      <c r="B49" s="503"/>
      <c r="C49" s="503"/>
      <c r="D49" s="503"/>
      <c r="E49" s="503"/>
      <c r="F49" s="503"/>
    </row>
    <row r="50" spans="2:6" x14ac:dyDescent="0.2">
      <c r="B50" s="503"/>
      <c r="C50" s="503"/>
      <c r="D50" s="503"/>
      <c r="E50" s="503"/>
      <c r="F50" s="503"/>
    </row>
    <row r="51" spans="2:6" x14ac:dyDescent="0.2">
      <c r="B51" s="503"/>
      <c r="C51" s="503"/>
      <c r="D51" s="503"/>
      <c r="E51" s="503"/>
      <c r="F51" s="503"/>
    </row>
    <row r="52" spans="2:6" x14ac:dyDescent="0.2">
      <c r="B52" s="503"/>
      <c r="C52" s="503"/>
      <c r="D52" s="503"/>
      <c r="E52" s="503"/>
      <c r="F52" s="503"/>
    </row>
    <row r="53" spans="2:6" x14ac:dyDescent="0.2">
      <c r="B53" s="503"/>
      <c r="C53" s="503"/>
      <c r="D53" s="503"/>
      <c r="E53" s="503"/>
      <c r="F53" s="503"/>
    </row>
    <row r="54" spans="2:6" x14ac:dyDescent="0.2">
      <c r="B54" s="503"/>
      <c r="C54" s="503"/>
      <c r="D54" s="503"/>
      <c r="E54" s="503"/>
      <c r="F54" s="503"/>
    </row>
    <row r="55" spans="2:6" x14ac:dyDescent="0.2">
      <c r="B55" s="503"/>
      <c r="C55" s="503"/>
      <c r="D55" s="503"/>
      <c r="E55" s="503"/>
      <c r="F55" s="503"/>
    </row>
    <row r="56" spans="2:6" x14ac:dyDescent="0.2">
      <c r="B56" s="503"/>
      <c r="C56" s="503"/>
      <c r="D56" s="503"/>
      <c r="E56" s="503"/>
      <c r="F56" s="503"/>
    </row>
    <row r="57" spans="2:6" x14ac:dyDescent="0.2">
      <c r="B57" s="503"/>
      <c r="C57" s="503"/>
      <c r="D57" s="503"/>
      <c r="E57" s="503"/>
      <c r="F57" s="503"/>
    </row>
    <row r="58" spans="2:6" x14ac:dyDescent="0.2">
      <c r="B58" s="503"/>
      <c r="C58" s="503"/>
      <c r="D58" s="503"/>
      <c r="E58" s="503"/>
      <c r="F58" s="503"/>
    </row>
    <row r="59" spans="2:6" x14ac:dyDescent="0.2">
      <c r="B59" s="503"/>
      <c r="C59" s="503"/>
      <c r="D59" s="503"/>
      <c r="E59" s="503"/>
      <c r="F59" s="503"/>
    </row>
    <row r="60" spans="2:6" x14ac:dyDescent="0.2">
      <c r="B60" s="503"/>
      <c r="C60" s="503"/>
      <c r="D60" s="503"/>
      <c r="E60" s="503"/>
      <c r="F60" s="503"/>
    </row>
    <row r="61" spans="2:6" x14ac:dyDescent="0.2">
      <c r="B61" s="503"/>
      <c r="C61" s="503"/>
      <c r="D61" s="503"/>
      <c r="E61" s="503"/>
      <c r="F61" s="503"/>
    </row>
    <row r="62" spans="2:6" x14ac:dyDescent="0.2">
      <c r="B62" s="503"/>
      <c r="C62" s="503"/>
      <c r="D62" s="503"/>
      <c r="E62" s="503"/>
      <c r="F62" s="503"/>
    </row>
    <row r="63" spans="2:6" x14ac:dyDescent="0.2">
      <c r="B63" s="503"/>
      <c r="C63" s="503"/>
      <c r="D63" s="503"/>
      <c r="E63" s="503"/>
      <c r="F63" s="503"/>
    </row>
    <row r="64" spans="2:6" x14ac:dyDescent="0.2">
      <c r="B64" s="503"/>
      <c r="C64" s="503"/>
      <c r="D64" s="503"/>
      <c r="E64" s="503"/>
      <c r="F64" s="503"/>
    </row>
    <row r="65" spans="2:6" x14ac:dyDescent="0.2">
      <c r="B65" s="503"/>
      <c r="C65" s="503"/>
      <c r="D65" s="503"/>
      <c r="E65" s="503"/>
      <c r="F65" s="503"/>
    </row>
    <row r="66" spans="2:6" x14ac:dyDescent="0.2">
      <c r="B66" s="503"/>
      <c r="C66" s="503"/>
      <c r="D66" s="503"/>
      <c r="E66" s="503"/>
      <c r="F66" s="503"/>
    </row>
    <row r="67" spans="2:6" x14ac:dyDescent="0.2">
      <c r="B67" s="503"/>
      <c r="C67" s="503"/>
      <c r="D67" s="503"/>
      <c r="E67" s="503"/>
      <c r="F67" s="503"/>
    </row>
    <row r="68" spans="2:6" x14ac:dyDescent="0.2">
      <c r="B68" s="503"/>
      <c r="C68" s="503"/>
      <c r="D68" s="503"/>
      <c r="E68" s="503"/>
      <c r="F68" s="503"/>
    </row>
    <row r="69" spans="2:6" x14ac:dyDescent="0.2">
      <c r="B69" s="503"/>
      <c r="C69" s="503"/>
      <c r="D69" s="503"/>
      <c r="E69" s="503"/>
      <c r="F69" s="503"/>
    </row>
    <row r="70" spans="2:6" x14ac:dyDescent="0.2">
      <c r="B70" s="503"/>
      <c r="C70" s="503"/>
      <c r="D70" s="503"/>
      <c r="E70" s="503"/>
      <c r="F70" s="503"/>
    </row>
    <row r="71" spans="2:6" x14ac:dyDescent="0.2">
      <c r="B71" s="503"/>
      <c r="C71" s="503"/>
      <c r="D71" s="503"/>
      <c r="E71" s="503"/>
      <c r="F71" s="503"/>
    </row>
    <row r="72" spans="2:6" x14ac:dyDescent="0.2">
      <c r="B72" s="503"/>
      <c r="C72" s="503"/>
      <c r="D72" s="503"/>
      <c r="E72" s="503"/>
      <c r="F72" s="503"/>
    </row>
    <row r="73" spans="2:6" x14ac:dyDescent="0.2">
      <c r="B73" s="503"/>
      <c r="C73" s="503"/>
      <c r="D73" s="503"/>
      <c r="E73" s="503"/>
      <c r="F73" s="503"/>
    </row>
    <row r="74" spans="2:6" x14ac:dyDescent="0.2">
      <c r="B74" s="503"/>
      <c r="C74" s="503"/>
      <c r="D74" s="503"/>
      <c r="E74" s="503"/>
      <c r="F74" s="503"/>
    </row>
    <row r="75" spans="2:6" x14ac:dyDescent="0.2">
      <c r="B75" s="503"/>
      <c r="C75" s="503"/>
      <c r="D75" s="503"/>
      <c r="E75" s="503"/>
      <c r="F75" s="503"/>
    </row>
    <row r="76" spans="2:6" x14ac:dyDescent="0.2">
      <c r="B76" s="503"/>
      <c r="C76" s="503"/>
      <c r="D76" s="503"/>
      <c r="E76" s="503"/>
      <c r="F76" s="503"/>
    </row>
    <row r="77" spans="2:6" x14ac:dyDescent="0.2">
      <c r="B77" s="503"/>
      <c r="C77" s="503"/>
      <c r="D77" s="503"/>
      <c r="E77" s="503"/>
      <c r="F77" s="503"/>
    </row>
    <row r="78" spans="2:6" x14ac:dyDescent="0.2">
      <c r="B78" s="503"/>
      <c r="C78" s="503"/>
      <c r="D78" s="503"/>
      <c r="E78" s="503"/>
      <c r="F78" s="503"/>
    </row>
    <row r="79" spans="2:6" x14ac:dyDescent="0.2">
      <c r="B79" s="503"/>
      <c r="C79" s="503"/>
      <c r="D79" s="503"/>
      <c r="E79" s="503"/>
      <c r="F79" s="503"/>
    </row>
    <row r="80" spans="2:6" x14ac:dyDescent="0.2">
      <c r="B80" s="503"/>
      <c r="C80" s="503"/>
      <c r="D80" s="503"/>
      <c r="E80" s="503"/>
      <c r="F80" s="503"/>
    </row>
    <row r="81" spans="2:6" x14ac:dyDescent="0.2">
      <c r="B81" s="503"/>
      <c r="C81" s="503"/>
      <c r="D81" s="503"/>
      <c r="E81" s="503"/>
      <c r="F81" s="503"/>
    </row>
    <row r="82" spans="2:6" x14ac:dyDescent="0.2">
      <c r="B82" s="503"/>
      <c r="C82" s="503"/>
      <c r="D82" s="503"/>
      <c r="E82" s="503"/>
      <c r="F82" s="503"/>
    </row>
    <row r="83" spans="2:6" x14ac:dyDescent="0.2">
      <c r="B83" s="503"/>
      <c r="C83" s="503"/>
      <c r="D83" s="503"/>
      <c r="E83" s="503"/>
      <c r="F83" s="503"/>
    </row>
    <row r="84" spans="2:6" x14ac:dyDescent="0.2">
      <c r="B84" s="503"/>
      <c r="C84" s="503"/>
      <c r="D84" s="503"/>
      <c r="E84" s="503"/>
      <c r="F84" s="503"/>
    </row>
    <row r="85" spans="2:6" x14ac:dyDescent="0.2">
      <c r="B85" s="503"/>
      <c r="C85" s="503"/>
      <c r="D85" s="503"/>
      <c r="E85" s="503"/>
      <c r="F85" s="503"/>
    </row>
    <row r="86" spans="2:6" x14ac:dyDescent="0.2">
      <c r="B86" s="503"/>
      <c r="C86" s="503"/>
      <c r="D86" s="503"/>
      <c r="E86" s="503"/>
      <c r="F86" s="503"/>
    </row>
    <row r="87" spans="2:6" x14ac:dyDescent="0.2">
      <c r="B87" s="503"/>
      <c r="C87" s="503"/>
      <c r="D87" s="503"/>
      <c r="E87" s="503"/>
      <c r="F87" s="503"/>
    </row>
    <row r="88" spans="2:6" x14ac:dyDescent="0.2">
      <c r="B88" s="503"/>
      <c r="C88" s="503"/>
      <c r="D88" s="503"/>
      <c r="E88" s="503"/>
      <c r="F88" s="503"/>
    </row>
    <row r="89" spans="2:6" x14ac:dyDescent="0.2">
      <c r="B89" s="503"/>
      <c r="C89" s="503"/>
      <c r="D89" s="503"/>
      <c r="E89" s="503"/>
      <c r="F89" s="503"/>
    </row>
    <row r="90" spans="2:6" x14ac:dyDescent="0.2">
      <c r="B90" s="503"/>
      <c r="C90" s="503"/>
      <c r="D90" s="503"/>
      <c r="E90" s="503"/>
      <c r="F90" s="503"/>
    </row>
    <row r="91" spans="2:6" x14ac:dyDescent="0.2">
      <c r="B91" s="503"/>
      <c r="C91" s="503"/>
      <c r="D91" s="503"/>
      <c r="E91" s="503"/>
      <c r="F91" s="503"/>
    </row>
    <row r="92" spans="2:6" x14ac:dyDescent="0.2">
      <c r="B92" s="503"/>
      <c r="C92" s="503"/>
      <c r="D92" s="503"/>
      <c r="E92" s="503"/>
      <c r="F92" s="503"/>
    </row>
    <row r="93" spans="2:6" x14ac:dyDescent="0.2">
      <c r="B93" s="503"/>
      <c r="C93" s="503"/>
      <c r="D93" s="503"/>
      <c r="E93" s="503"/>
      <c r="F93" s="503"/>
    </row>
    <row r="94" spans="2:6" x14ac:dyDescent="0.2">
      <c r="B94" s="503"/>
      <c r="C94" s="503"/>
      <c r="D94" s="503"/>
      <c r="E94" s="503"/>
      <c r="F94" s="503"/>
    </row>
    <row r="95" spans="2:6" x14ac:dyDescent="0.2">
      <c r="B95" s="503"/>
      <c r="C95" s="503"/>
      <c r="D95" s="503"/>
      <c r="E95" s="503"/>
      <c r="F95" s="503"/>
    </row>
    <row r="96" spans="2:6" x14ac:dyDescent="0.2">
      <c r="B96" s="503"/>
      <c r="C96" s="503"/>
      <c r="D96" s="503"/>
      <c r="E96" s="503"/>
      <c r="F96" s="503"/>
    </row>
    <row r="97" spans="2:6" x14ac:dyDescent="0.2">
      <c r="B97" s="503"/>
      <c r="C97" s="503"/>
      <c r="D97" s="503"/>
      <c r="E97" s="503"/>
      <c r="F97" s="503"/>
    </row>
    <row r="98" spans="2:6" x14ac:dyDescent="0.2">
      <c r="B98" s="503"/>
      <c r="C98" s="503"/>
      <c r="D98" s="503"/>
      <c r="E98" s="503"/>
      <c r="F98" s="503"/>
    </row>
    <row r="99" spans="2:6" x14ac:dyDescent="0.2">
      <c r="B99" s="503"/>
      <c r="C99" s="503"/>
      <c r="D99" s="503"/>
      <c r="E99" s="503"/>
      <c r="F99" s="503"/>
    </row>
    <row r="100" spans="2:6" x14ac:dyDescent="0.2">
      <c r="B100" s="503"/>
      <c r="C100" s="503"/>
      <c r="D100" s="503"/>
      <c r="E100" s="503"/>
      <c r="F100" s="503"/>
    </row>
    <row r="101" spans="2:6" x14ac:dyDescent="0.2">
      <c r="B101" s="503"/>
      <c r="C101" s="503"/>
      <c r="D101" s="503"/>
      <c r="E101" s="503"/>
      <c r="F101" s="503"/>
    </row>
    <row r="102" spans="2:6" x14ac:dyDescent="0.2">
      <c r="B102" s="503"/>
      <c r="C102" s="503"/>
      <c r="D102" s="503"/>
      <c r="E102" s="503"/>
      <c r="F102" s="503"/>
    </row>
    <row r="103" spans="2:6" x14ac:dyDescent="0.2">
      <c r="B103" s="503"/>
      <c r="C103" s="503"/>
      <c r="D103" s="503"/>
      <c r="E103" s="503"/>
      <c r="F103" s="503"/>
    </row>
    <row r="104" spans="2:6" x14ac:dyDescent="0.2">
      <c r="B104" s="503"/>
      <c r="C104" s="503"/>
      <c r="D104" s="503"/>
      <c r="E104" s="503"/>
      <c r="F104" s="503"/>
    </row>
    <row r="105" spans="2:6" x14ac:dyDescent="0.2">
      <c r="B105" s="503"/>
      <c r="C105" s="503"/>
      <c r="D105" s="503"/>
      <c r="E105" s="503"/>
      <c r="F105" s="503"/>
    </row>
    <row r="106" spans="2:6" x14ac:dyDescent="0.2">
      <c r="B106" s="503"/>
      <c r="C106" s="503"/>
      <c r="D106" s="503"/>
      <c r="E106" s="503"/>
      <c r="F106" s="503"/>
    </row>
    <row r="107" spans="2:6" x14ac:dyDescent="0.2">
      <c r="B107" s="503"/>
      <c r="C107" s="503"/>
      <c r="D107" s="503"/>
      <c r="E107" s="503"/>
      <c r="F107" s="503"/>
    </row>
    <row r="108" spans="2:6" x14ac:dyDescent="0.2">
      <c r="B108" s="503"/>
      <c r="C108" s="503"/>
      <c r="D108" s="503"/>
      <c r="E108" s="503"/>
      <c r="F108" s="503"/>
    </row>
    <row r="109" spans="2:6" x14ac:dyDescent="0.2">
      <c r="B109" s="503"/>
      <c r="C109" s="503"/>
      <c r="D109" s="503"/>
      <c r="E109" s="503"/>
      <c r="F109" s="503"/>
    </row>
    <row r="110" spans="2:6" x14ac:dyDescent="0.2">
      <c r="B110" s="503"/>
      <c r="C110" s="503"/>
      <c r="D110" s="503"/>
      <c r="E110" s="503"/>
      <c r="F110" s="503"/>
    </row>
    <row r="111" spans="2:6" x14ac:dyDescent="0.2">
      <c r="B111" s="503"/>
      <c r="C111" s="503"/>
      <c r="D111" s="503"/>
      <c r="E111" s="503"/>
      <c r="F111" s="503"/>
    </row>
    <row r="112" spans="2:6" x14ac:dyDescent="0.2">
      <c r="B112" s="503"/>
      <c r="C112" s="503"/>
      <c r="D112" s="503"/>
      <c r="E112" s="503"/>
      <c r="F112" s="503"/>
    </row>
    <row r="113" spans="2:6" x14ac:dyDescent="0.2">
      <c r="B113" s="503"/>
      <c r="C113" s="503"/>
      <c r="D113" s="503"/>
      <c r="E113" s="503"/>
      <c r="F113" s="503"/>
    </row>
    <row r="114" spans="2:6" x14ac:dyDescent="0.2">
      <c r="B114" s="503"/>
      <c r="C114" s="503"/>
      <c r="D114" s="503"/>
      <c r="E114" s="503"/>
      <c r="F114" s="503"/>
    </row>
    <row r="115" spans="2:6" x14ac:dyDescent="0.2">
      <c r="B115" s="503"/>
      <c r="C115" s="503"/>
      <c r="D115" s="503"/>
      <c r="E115" s="503"/>
      <c r="F115" s="503"/>
    </row>
    <row r="116" spans="2:6" x14ac:dyDescent="0.2">
      <c r="B116" s="503"/>
      <c r="C116" s="503"/>
      <c r="D116" s="503"/>
      <c r="E116" s="503"/>
      <c r="F116" s="503"/>
    </row>
    <row r="117" spans="2:6" x14ac:dyDescent="0.2">
      <c r="B117" s="503"/>
      <c r="C117" s="503"/>
      <c r="D117" s="503"/>
      <c r="E117" s="503"/>
      <c r="F117" s="503"/>
    </row>
    <row r="118" spans="2:6" x14ac:dyDescent="0.2">
      <c r="B118" s="503"/>
      <c r="C118" s="503"/>
      <c r="D118" s="503"/>
      <c r="E118" s="503"/>
      <c r="F118" s="503"/>
    </row>
    <row r="119" spans="2:6" x14ac:dyDescent="0.2">
      <c r="B119" s="503"/>
      <c r="C119" s="503"/>
      <c r="D119" s="503"/>
      <c r="E119" s="503"/>
      <c r="F119" s="503"/>
    </row>
    <row r="120" spans="2:6" x14ac:dyDescent="0.2">
      <c r="B120" s="503"/>
      <c r="C120" s="503"/>
      <c r="D120" s="503"/>
      <c r="E120" s="503"/>
      <c r="F120" s="503"/>
    </row>
    <row r="121" spans="2:6" x14ac:dyDescent="0.2">
      <c r="B121" s="503"/>
      <c r="C121" s="503"/>
      <c r="D121" s="503"/>
      <c r="E121" s="503"/>
      <c r="F121" s="503"/>
    </row>
    <row r="122" spans="2:6" x14ac:dyDescent="0.2">
      <c r="B122" s="503"/>
      <c r="C122" s="503"/>
      <c r="D122" s="503"/>
      <c r="E122" s="503"/>
      <c r="F122" s="503"/>
    </row>
    <row r="123" spans="2:6" x14ac:dyDescent="0.2">
      <c r="B123" s="503"/>
      <c r="C123" s="503"/>
      <c r="D123" s="503"/>
      <c r="E123" s="503"/>
      <c r="F123" s="503"/>
    </row>
    <row r="124" spans="2:6" x14ac:dyDescent="0.2">
      <c r="B124" s="503"/>
      <c r="C124" s="503"/>
      <c r="D124" s="503"/>
      <c r="E124" s="503"/>
      <c r="F124" s="503"/>
    </row>
    <row r="125" spans="2:6" x14ac:dyDescent="0.2">
      <c r="B125" s="503"/>
      <c r="C125" s="503"/>
      <c r="D125" s="503"/>
      <c r="E125" s="503"/>
      <c r="F125" s="503"/>
    </row>
    <row r="126" spans="2:6" x14ac:dyDescent="0.2">
      <c r="B126" s="503"/>
      <c r="C126" s="503"/>
      <c r="D126" s="503"/>
      <c r="E126" s="503"/>
      <c r="F126" s="503"/>
    </row>
    <row r="127" spans="2:6" x14ac:dyDescent="0.2">
      <c r="B127" s="503"/>
      <c r="C127" s="503"/>
      <c r="D127" s="503"/>
      <c r="E127" s="503"/>
      <c r="F127" s="503"/>
    </row>
    <row r="128" spans="2:6" x14ac:dyDescent="0.2">
      <c r="B128" s="503"/>
      <c r="C128" s="503"/>
      <c r="D128" s="503"/>
      <c r="E128" s="503"/>
      <c r="F128" s="503"/>
    </row>
    <row r="129" spans="2:6" x14ac:dyDescent="0.2">
      <c r="B129" s="503"/>
      <c r="C129" s="503"/>
      <c r="D129" s="503"/>
      <c r="E129" s="503"/>
      <c r="F129" s="503"/>
    </row>
    <row r="130" spans="2:6" x14ac:dyDescent="0.2">
      <c r="B130" s="503"/>
      <c r="C130" s="503"/>
      <c r="D130" s="503"/>
      <c r="E130" s="503"/>
      <c r="F130" s="503"/>
    </row>
    <row r="131" spans="2:6" x14ac:dyDescent="0.2">
      <c r="B131" s="503"/>
      <c r="C131" s="503"/>
      <c r="D131" s="503"/>
      <c r="E131" s="503"/>
      <c r="F131" s="503"/>
    </row>
    <row r="132" spans="2:6" x14ac:dyDescent="0.2">
      <c r="B132" s="503"/>
      <c r="C132" s="503"/>
      <c r="D132" s="503"/>
      <c r="E132" s="503"/>
      <c r="F132" s="503"/>
    </row>
    <row r="133" spans="2:6" x14ac:dyDescent="0.2">
      <c r="B133" s="503"/>
      <c r="C133" s="503"/>
      <c r="D133" s="503"/>
      <c r="E133" s="503"/>
      <c r="F133" s="503"/>
    </row>
    <row r="134" spans="2:6" x14ac:dyDescent="0.2">
      <c r="B134" s="503"/>
      <c r="C134" s="503"/>
      <c r="D134" s="503"/>
      <c r="E134" s="503"/>
      <c r="F134" s="503"/>
    </row>
    <row r="135" spans="2:6" x14ac:dyDescent="0.2">
      <c r="B135" s="503"/>
      <c r="C135" s="503"/>
      <c r="D135" s="503"/>
      <c r="E135" s="503"/>
      <c r="F135" s="503"/>
    </row>
  </sheetData>
  <sheetProtection algorithmName="SHA-512" hashValue="UZsKHDq5X4UON5Eccoi/hPxfgZ+ldKsetqT26BSDCcWSD4dheGt8d2+W74iwCQWIoccD0Ci9j5FWFyMbc7+vFQ==" saltValue="5N0Af5PO+v5AhyCc8Tn+zw==" spinCount="100000" sheet="1" objects="1" scenarios="1" formatRows="0"/>
  <mergeCells count="122">
    <mergeCell ref="B135:F135"/>
    <mergeCell ref="B130:F130"/>
    <mergeCell ref="B131:F131"/>
    <mergeCell ref="B132:F132"/>
    <mergeCell ref="B133:F133"/>
    <mergeCell ref="B134:F134"/>
    <mergeCell ref="B125:F125"/>
    <mergeCell ref="B126:F126"/>
    <mergeCell ref="B127:F127"/>
    <mergeCell ref="B128:F128"/>
    <mergeCell ref="B129:F129"/>
    <mergeCell ref="B120:F120"/>
    <mergeCell ref="B121:F121"/>
    <mergeCell ref="B122:F122"/>
    <mergeCell ref="B123:F123"/>
    <mergeCell ref="B124:F124"/>
    <mergeCell ref="B115:F115"/>
    <mergeCell ref="B116:F116"/>
    <mergeCell ref="B117:F117"/>
    <mergeCell ref="B118:F118"/>
    <mergeCell ref="B119:F119"/>
    <mergeCell ref="B111:F111"/>
    <mergeCell ref="B112:F112"/>
    <mergeCell ref="B113:F113"/>
    <mergeCell ref="B114:F114"/>
    <mergeCell ref="B105:F105"/>
    <mergeCell ref="B106:F106"/>
    <mergeCell ref="B107:F107"/>
    <mergeCell ref="B108:F108"/>
    <mergeCell ref="B109:F109"/>
    <mergeCell ref="B102:F102"/>
    <mergeCell ref="B103:F103"/>
    <mergeCell ref="B104:F104"/>
    <mergeCell ref="B95:F95"/>
    <mergeCell ref="B96:F96"/>
    <mergeCell ref="B97:F97"/>
    <mergeCell ref="B98:F98"/>
    <mergeCell ref="B99:F99"/>
    <mergeCell ref="B110:F110"/>
    <mergeCell ref="B80:F80"/>
    <mergeCell ref="B81:F81"/>
    <mergeCell ref="B82:F82"/>
    <mergeCell ref="B83:F83"/>
    <mergeCell ref="B84:F84"/>
    <mergeCell ref="B78:F78"/>
    <mergeCell ref="B79:F79"/>
    <mergeCell ref="B100:F100"/>
    <mergeCell ref="B101:F101"/>
    <mergeCell ref="B90:F90"/>
    <mergeCell ref="B91:F91"/>
    <mergeCell ref="B92:F92"/>
    <mergeCell ref="B93:F93"/>
    <mergeCell ref="B94:F94"/>
    <mergeCell ref="B85:F85"/>
    <mergeCell ref="B86:F86"/>
    <mergeCell ref="B87:F87"/>
    <mergeCell ref="B88:F88"/>
    <mergeCell ref="B89:F89"/>
    <mergeCell ref="B75:F75"/>
    <mergeCell ref="B76:F76"/>
    <mergeCell ref="B77:F77"/>
    <mergeCell ref="B70:F70"/>
    <mergeCell ref="B71:F71"/>
    <mergeCell ref="B72:F72"/>
    <mergeCell ref="B43:F43"/>
    <mergeCell ref="B44:F44"/>
    <mergeCell ref="B45:F45"/>
    <mergeCell ref="B46:F46"/>
    <mergeCell ref="B47:F47"/>
    <mergeCell ref="B48:F48"/>
    <mergeCell ref="B49:F49"/>
    <mergeCell ref="B50:F50"/>
    <mergeCell ref="B51:F51"/>
    <mergeCell ref="B73:F73"/>
    <mergeCell ref="B74:F74"/>
    <mergeCell ref="C32:D34"/>
    <mergeCell ref="F28:G31"/>
    <mergeCell ref="A40:C40"/>
    <mergeCell ref="A41:B41"/>
    <mergeCell ref="B65:F65"/>
    <mergeCell ref="B66:F66"/>
    <mergeCell ref="B67:F67"/>
    <mergeCell ref="B68:F68"/>
    <mergeCell ref="B69:F69"/>
    <mergeCell ref="B62:F62"/>
    <mergeCell ref="B57:F57"/>
    <mergeCell ref="B58:F58"/>
    <mergeCell ref="B59:F59"/>
    <mergeCell ref="A42:B42"/>
    <mergeCell ref="B60:F60"/>
    <mergeCell ref="B61:F61"/>
    <mergeCell ref="B63:F63"/>
    <mergeCell ref="B64:F64"/>
    <mergeCell ref="B52:F52"/>
    <mergeCell ref="B53:F53"/>
    <mergeCell ref="B54:F54"/>
    <mergeCell ref="B55:F55"/>
    <mergeCell ref="B56:F56"/>
    <mergeCell ref="B14:C15"/>
    <mergeCell ref="A14:A15"/>
    <mergeCell ref="G14:G15"/>
    <mergeCell ref="B38:E38"/>
    <mergeCell ref="G1:G2"/>
    <mergeCell ref="F12:F13"/>
    <mergeCell ref="A1:D1"/>
    <mergeCell ref="A2:D2"/>
    <mergeCell ref="B21:C21"/>
    <mergeCell ref="B19:C19"/>
    <mergeCell ref="B4:D4"/>
    <mergeCell ref="G8:G9"/>
    <mergeCell ref="B9:D9"/>
    <mergeCell ref="B10:D10"/>
    <mergeCell ref="B11:D11"/>
    <mergeCell ref="B7:D7"/>
    <mergeCell ref="G19:G20"/>
    <mergeCell ref="F19:F20"/>
    <mergeCell ref="A21:A23"/>
    <mergeCell ref="B16:C16"/>
    <mergeCell ref="B17:C17"/>
    <mergeCell ref="B18:C18"/>
    <mergeCell ref="F27:G27"/>
    <mergeCell ref="C30:D30"/>
  </mergeCells>
  <conditionalFormatting sqref="F12">
    <cfRule type="cellIs" dxfId="86" priority="48" stopIfTrue="1" operator="equal">
      <formula>#N/A</formula>
    </cfRule>
  </conditionalFormatting>
  <conditionalFormatting sqref="E20">
    <cfRule type="cellIs" dxfId="85" priority="39" stopIfTrue="1" operator="equal">
      <formula>"N"</formula>
    </cfRule>
  </conditionalFormatting>
  <conditionalFormatting sqref="F5:F11">
    <cfRule type="cellIs" dxfId="84" priority="38" stopIfTrue="1" operator="equal">
      <formula>#N/A</formula>
    </cfRule>
  </conditionalFormatting>
  <conditionalFormatting sqref="D20">
    <cfRule type="expression" dxfId="83" priority="3">
      <formula>$E$20="Y"</formula>
    </cfRule>
    <cfRule type="expression" dxfId="82" priority="36">
      <formula>$D$20="n/a"</formula>
    </cfRule>
  </conditionalFormatting>
  <conditionalFormatting sqref="D13">
    <cfRule type="expression" dxfId="81" priority="9">
      <formula>$E$13="Y"</formula>
    </cfRule>
    <cfRule type="expression" dxfId="80" priority="35">
      <formula>$D$13="n/a"</formula>
    </cfRule>
  </conditionalFormatting>
  <conditionalFormatting sqref="F1">
    <cfRule type="expression" dxfId="79" priority="33">
      <formula>$F$1="(please enter)"</formula>
    </cfRule>
    <cfRule type="expression" dxfId="78" priority="34">
      <formula>$F$1=""</formula>
    </cfRule>
  </conditionalFormatting>
  <conditionalFormatting sqref="G32:G34 C30:C31">
    <cfRule type="cellIs" dxfId="77" priority="31" stopIfTrue="1" operator="equal">
      <formula>0</formula>
    </cfRule>
  </conditionalFormatting>
  <conditionalFormatting sqref="G1">
    <cfRule type="expression" dxfId="76" priority="29">
      <formula>$G$1="Thank you, this return is now ready to submit to the Local Authority"</formula>
    </cfRule>
    <cfRule type="expression" dxfId="75" priority="30">
      <formula>$G$1="Please note that if this return is submitted with checklist errors it will be queried and may be returned to your for amendment"</formula>
    </cfRule>
  </conditionalFormatting>
  <conditionalFormatting sqref="D8 D6">
    <cfRule type="expression" dxfId="74" priority="22">
      <formula>E6="!"</formula>
    </cfRule>
  </conditionalFormatting>
  <conditionalFormatting sqref="G8:G9">
    <cfRule type="expression" dxfId="73" priority="18">
      <formula>$E$9="Y"</formula>
    </cfRule>
  </conditionalFormatting>
  <conditionalFormatting sqref="G14">
    <cfRule type="expression" dxfId="72" priority="16">
      <formula>OR(F14&lt;0,AND(F14&gt;0,E15&lt;&gt;"Y"))</formula>
    </cfRule>
  </conditionalFormatting>
  <conditionalFormatting sqref="B7">
    <cfRule type="expression" dxfId="71" priority="68">
      <formula>E7="!"</formula>
    </cfRule>
  </conditionalFormatting>
  <conditionalFormatting sqref="F17:F18">
    <cfRule type="cellIs" dxfId="70" priority="15" stopIfTrue="1" operator="equal">
      <formula>"N"</formula>
    </cfRule>
  </conditionalFormatting>
  <conditionalFormatting sqref="G17:G18">
    <cfRule type="expression" dxfId="69" priority="14">
      <formula>$F17="Y"</formula>
    </cfRule>
  </conditionalFormatting>
  <conditionalFormatting sqref="F38">
    <cfRule type="cellIs" dxfId="68" priority="13" stopIfTrue="1" operator="equal">
      <formula>"N"</formula>
    </cfRule>
  </conditionalFormatting>
  <conditionalFormatting sqref="G17">
    <cfRule type="cellIs" dxfId="67" priority="12" operator="equal">
      <formula>"n/a"</formula>
    </cfRule>
  </conditionalFormatting>
  <conditionalFormatting sqref="G18">
    <cfRule type="cellIs" dxfId="66" priority="10" operator="equal">
      <formula>"n/a"</formula>
    </cfRule>
  </conditionalFormatting>
  <conditionalFormatting sqref="D26">
    <cfRule type="cellIs" dxfId="65" priority="8" operator="lessThan">
      <formula>0</formula>
    </cfRule>
  </conditionalFormatting>
  <conditionalFormatting sqref="E5:E8 E10:E12 E14 E21:E23 E16:E19">
    <cfRule type="cellIs" dxfId="64" priority="6" operator="equal">
      <formula>"N"</formula>
    </cfRule>
  </conditionalFormatting>
  <conditionalFormatting sqref="B10:D10">
    <cfRule type="cellIs" dxfId="63" priority="5" operator="equal">
      <formula>"Your estimated year-end revenue balance is insufficient to cover the items you have earmarked for expenditure next year"</formula>
    </cfRule>
  </conditionalFormatting>
  <conditionalFormatting sqref="B11:D11">
    <cfRule type="cellIs" dxfId="62" priority="4" operator="equal">
      <formula>"You have forecast a year-end revenue deficit balance"</formula>
    </cfRule>
  </conditionalFormatting>
  <conditionalFormatting sqref="G13">
    <cfRule type="expression" dxfId="61" priority="2">
      <formula>$E$13="Y"</formula>
    </cfRule>
  </conditionalFormatting>
  <conditionalFormatting sqref="G19:G20">
    <cfRule type="expression" dxfId="60" priority="1">
      <formula>$E$20="Y"</formula>
    </cfRule>
  </conditionalFormatting>
  <conditionalFormatting sqref="E14">
    <cfRule type="expression" dxfId="59" priority="7">
      <formula>AND($E$14="!",$E$15&lt;&gt;"Y")</formula>
    </cfRule>
  </conditionalFormatting>
  <dataValidations count="3">
    <dataValidation type="list" allowBlank="1" showInputMessage="1" showErrorMessage="1" sqref="E9 E20 E13 F17:F18 E15">
      <formula1>"Y"</formula1>
    </dataValidation>
    <dataValidation type="list" allowBlank="1" showInputMessage="1" showErrorMessage="1" sqref="F41">
      <formula1>"NS,GJR,LS"</formula1>
    </dataValidation>
    <dataValidation type="list" allowBlank="1" showInputMessage="1" showErrorMessage="1" sqref="F38">
      <formula1>"Y,N"</formula1>
    </dataValidation>
  </dataValidations>
  <pageMargins left="0.31496062992125984" right="0.31496062992125984" top="0.55118110236220474" bottom="0.35433070866141736" header="0.31496062992125984" footer="0.31496062992125984"/>
  <pageSetup paperSize="9" scale="79" fitToHeight="0" orientation="landscape" r:id="rId1"/>
  <headerFooter>
    <oddHeader>&amp;R&amp;F</oddHeader>
    <oddFooter>&amp;LFormat prepared by the Schools Finance Team&amp;RPrinted on &amp;D
at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FF99"/>
  </sheetPr>
  <dimension ref="A1:A196"/>
  <sheetViews>
    <sheetView workbookViewId="0">
      <selection sqref="A1:A117"/>
    </sheetView>
  </sheetViews>
  <sheetFormatPr defaultRowHeight="14.25" x14ac:dyDescent="0.2"/>
  <cols>
    <col min="1" max="1" width="117.25" customWidth="1"/>
  </cols>
  <sheetData>
    <row r="1" spans="1:1" ht="15" x14ac:dyDescent="0.25">
      <c r="A1" s="443" t="s">
        <v>2870</v>
      </c>
    </row>
    <row r="2" spans="1:1" x14ac:dyDescent="0.2">
      <c r="A2" t="s">
        <v>2871</v>
      </c>
    </row>
    <row r="3" spans="1:1" ht="15" x14ac:dyDescent="0.25">
      <c r="A3" s="444" t="s">
        <v>2872</v>
      </c>
    </row>
    <row r="4" spans="1:1" x14ac:dyDescent="0.2">
      <c r="A4" t="s">
        <v>2873</v>
      </c>
    </row>
    <row r="5" spans="1:1" ht="15" x14ac:dyDescent="0.25">
      <c r="A5" s="444" t="s">
        <v>2874</v>
      </c>
    </row>
    <row r="6" spans="1:1" x14ac:dyDescent="0.2">
      <c r="A6" s="243" t="s">
        <v>2875</v>
      </c>
    </row>
    <row r="7" spans="1:1" ht="15" x14ac:dyDescent="0.25">
      <c r="A7" s="444" t="s">
        <v>2876</v>
      </c>
    </row>
    <row r="8" spans="1:1" x14ac:dyDescent="0.2">
      <c r="A8" t="s">
        <v>2877</v>
      </c>
    </row>
    <row r="9" spans="1:1" ht="15" x14ac:dyDescent="0.25">
      <c r="A9" s="444" t="s">
        <v>2878</v>
      </c>
    </row>
    <row r="10" spans="1:1" x14ac:dyDescent="0.2">
      <c r="A10" t="s">
        <v>2879</v>
      </c>
    </row>
    <row r="11" spans="1:1" ht="15" x14ac:dyDescent="0.25">
      <c r="A11" s="444" t="s">
        <v>2880</v>
      </c>
    </row>
    <row r="12" spans="1:1" x14ac:dyDescent="0.2">
      <c r="A12" s="243" t="s">
        <v>2881</v>
      </c>
    </row>
    <row r="13" spans="1:1" ht="15" x14ac:dyDescent="0.25">
      <c r="A13" s="444" t="s">
        <v>2882</v>
      </c>
    </row>
    <row r="14" spans="1:1" x14ac:dyDescent="0.2">
      <c r="A14" t="s">
        <v>2883</v>
      </c>
    </row>
    <row r="15" spans="1:1" ht="15" x14ac:dyDescent="0.25">
      <c r="A15" s="444" t="s">
        <v>2884</v>
      </c>
    </row>
    <row r="16" spans="1:1" x14ac:dyDescent="0.2">
      <c r="A16" s="243" t="s">
        <v>2885</v>
      </c>
    </row>
    <row r="17" spans="1:1" ht="15" x14ac:dyDescent="0.25">
      <c r="A17" s="444" t="s">
        <v>2886</v>
      </c>
    </row>
    <row r="18" spans="1:1" x14ac:dyDescent="0.2">
      <c r="A18" t="s">
        <v>2887</v>
      </c>
    </row>
    <row r="19" spans="1:1" ht="15" x14ac:dyDescent="0.25">
      <c r="A19" s="444" t="s">
        <v>2888</v>
      </c>
    </row>
    <row r="20" spans="1:1" x14ac:dyDescent="0.2">
      <c r="A20" s="243" t="s">
        <v>2889</v>
      </c>
    </row>
    <row r="21" spans="1:1" ht="15" x14ac:dyDescent="0.25">
      <c r="A21" s="444" t="s">
        <v>2890</v>
      </c>
    </row>
    <row r="22" spans="1:1" x14ac:dyDescent="0.2">
      <c r="A22" t="s">
        <v>2891</v>
      </c>
    </row>
    <row r="23" spans="1:1" ht="15" x14ac:dyDescent="0.25">
      <c r="A23" s="444" t="s">
        <v>2892</v>
      </c>
    </row>
    <row r="24" spans="1:1" x14ac:dyDescent="0.2">
      <c r="A24" t="s">
        <v>2893</v>
      </c>
    </row>
    <row r="25" spans="1:1" ht="15" x14ac:dyDescent="0.25">
      <c r="A25" s="444" t="s">
        <v>2894</v>
      </c>
    </row>
    <row r="26" spans="1:1" x14ac:dyDescent="0.2">
      <c r="A26" t="s">
        <v>2895</v>
      </c>
    </row>
    <row r="27" spans="1:1" ht="15" x14ac:dyDescent="0.25">
      <c r="A27" s="444" t="s">
        <v>2896</v>
      </c>
    </row>
    <row r="28" spans="1:1" x14ac:dyDescent="0.2">
      <c r="A28" t="s">
        <v>2897</v>
      </c>
    </row>
    <row r="29" spans="1:1" ht="15" x14ac:dyDescent="0.25">
      <c r="A29" s="444" t="s">
        <v>2898</v>
      </c>
    </row>
    <row r="30" spans="1:1" x14ac:dyDescent="0.2">
      <c r="A30" t="s">
        <v>2899</v>
      </c>
    </row>
    <row r="31" spans="1:1" ht="15" x14ac:dyDescent="0.25">
      <c r="A31" s="444" t="s">
        <v>2900</v>
      </c>
    </row>
    <row r="32" spans="1:1" x14ac:dyDescent="0.2">
      <c r="A32" t="s">
        <v>2901</v>
      </c>
    </row>
    <row r="33" spans="1:1" ht="15" x14ac:dyDescent="0.25">
      <c r="A33" s="444" t="s">
        <v>2902</v>
      </c>
    </row>
    <row r="34" spans="1:1" x14ac:dyDescent="0.2">
      <c r="A34" t="s">
        <v>2903</v>
      </c>
    </row>
    <row r="35" spans="1:1" ht="15" x14ac:dyDescent="0.25">
      <c r="A35" s="444" t="s">
        <v>2904</v>
      </c>
    </row>
    <row r="36" spans="1:1" x14ac:dyDescent="0.2">
      <c r="A36" t="s">
        <v>2905</v>
      </c>
    </row>
    <row r="37" spans="1:1" ht="15" x14ac:dyDescent="0.25">
      <c r="A37" s="444" t="s">
        <v>2906</v>
      </c>
    </row>
    <row r="38" spans="1:1" x14ac:dyDescent="0.2">
      <c r="A38" t="s">
        <v>2907</v>
      </c>
    </row>
    <row r="39" spans="1:1" ht="15" x14ac:dyDescent="0.25">
      <c r="A39" s="444" t="s">
        <v>2908</v>
      </c>
    </row>
    <row r="40" spans="1:1" x14ac:dyDescent="0.2">
      <c r="A40" t="s">
        <v>2909</v>
      </c>
    </row>
    <row r="41" spans="1:1" ht="15" x14ac:dyDescent="0.25">
      <c r="A41" s="444" t="s">
        <v>2910</v>
      </c>
    </row>
    <row r="42" spans="1:1" x14ac:dyDescent="0.2">
      <c r="A42" t="s">
        <v>2911</v>
      </c>
    </row>
    <row r="43" spans="1:1" ht="15" x14ac:dyDescent="0.25">
      <c r="A43" s="444" t="s">
        <v>2912</v>
      </c>
    </row>
    <row r="44" spans="1:1" x14ac:dyDescent="0.2">
      <c r="A44" t="s">
        <v>2913</v>
      </c>
    </row>
    <row r="45" spans="1:1" ht="15" x14ac:dyDescent="0.25">
      <c r="A45" s="444" t="s">
        <v>2914</v>
      </c>
    </row>
    <row r="46" spans="1:1" x14ac:dyDescent="0.2">
      <c r="A46" t="s">
        <v>2915</v>
      </c>
    </row>
    <row r="47" spans="1:1" ht="15" x14ac:dyDescent="0.25">
      <c r="A47" s="444" t="s">
        <v>2916</v>
      </c>
    </row>
    <row r="48" spans="1:1" x14ac:dyDescent="0.2">
      <c r="A48" t="s">
        <v>2917</v>
      </c>
    </row>
    <row r="49" spans="1:1" ht="15" x14ac:dyDescent="0.25">
      <c r="A49" s="444" t="s">
        <v>2918</v>
      </c>
    </row>
    <row r="50" spans="1:1" x14ac:dyDescent="0.2">
      <c r="A50" t="s">
        <v>2919</v>
      </c>
    </row>
    <row r="51" spans="1:1" ht="15" x14ac:dyDescent="0.25">
      <c r="A51" s="444" t="s">
        <v>2920</v>
      </c>
    </row>
    <row r="52" spans="1:1" x14ac:dyDescent="0.2">
      <c r="A52" t="s">
        <v>2921</v>
      </c>
    </row>
    <row r="53" spans="1:1" ht="15" x14ac:dyDescent="0.25">
      <c r="A53" s="444" t="s">
        <v>2922</v>
      </c>
    </row>
    <row r="54" spans="1:1" x14ac:dyDescent="0.2">
      <c r="A54" t="s">
        <v>2923</v>
      </c>
    </row>
    <row r="55" spans="1:1" ht="15" x14ac:dyDescent="0.25">
      <c r="A55" s="444" t="s">
        <v>2924</v>
      </c>
    </row>
    <row r="56" spans="1:1" x14ac:dyDescent="0.2">
      <c r="A56" t="s">
        <v>2925</v>
      </c>
    </row>
    <row r="57" spans="1:1" ht="15" x14ac:dyDescent="0.25">
      <c r="A57" s="444" t="s">
        <v>2926</v>
      </c>
    </row>
    <row r="58" spans="1:1" x14ac:dyDescent="0.2">
      <c r="A58" t="s">
        <v>2927</v>
      </c>
    </row>
    <row r="59" spans="1:1" ht="15" x14ac:dyDescent="0.25">
      <c r="A59" s="444" t="s">
        <v>2928</v>
      </c>
    </row>
    <row r="60" spans="1:1" x14ac:dyDescent="0.2">
      <c r="A60" t="s">
        <v>2929</v>
      </c>
    </row>
    <row r="61" spans="1:1" ht="15" x14ac:dyDescent="0.25">
      <c r="A61" s="444" t="s">
        <v>2930</v>
      </c>
    </row>
    <row r="62" spans="1:1" x14ac:dyDescent="0.2">
      <c r="A62" t="s">
        <v>2931</v>
      </c>
    </row>
    <row r="63" spans="1:1" ht="15" x14ac:dyDescent="0.25">
      <c r="A63" s="444" t="s">
        <v>2932</v>
      </c>
    </row>
    <row r="64" spans="1:1" x14ac:dyDescent="0.2">
      <c r="A64" t="s">
        <v>2933</v>
      </c>
    </row>
    <row r="65" spans="1:1" ht="15" x14ac:dyDescent="0.25">
      <c r="A65" s="444" t="s">
        <v>2934</v>
      </c>
    </row>
    <row r="66" spans="1:1" x14ac:dyDescent="0.2">
      <c r="A66" t="s">
        <v>2935</v>
      </c>
    </row>
    <row r="67" spans="1:1" ht="15" x14ac:dyDescent="0.25">
      <c r="A67" s="444" t="s">
        <v>2936</v>
      </c>
    </row>
    <row r="68" spans="1:1" x14ac:dyDescent="0.2">
      <c r="A68" t="s">
        <v>2937</v>
      </c>
    </row>
    <row r="69" spans="1:1" ht="15" x14ac:dyDescent="0.25">
      <c r="A69" s="444" t="s">
        <v>2938</v>
      </c>
    </row>
    <row r="70" spans="1:1" x14ac:dyDescent="0.2">
      <c r="A70" t="s">
        <v>2939</v>
      </c>
    </row>
    <row r="71" spans="1:1" ht="15" x14ac:dyDescent="0.25">
      <c r="A71" s="444" t="s">
        <v>2940</v>
      </c>
    </row>
    <row r="72" spans="1:1" x14ac:dyDescent="0.2">
      <c r="A72" t="s">
        <v>2941</v>
      </c>
    </row>
    <row r="73" spans="1:1" ht="15" x14ac:dyDescent="0.25">
      <c r="A73" s="444" t="s">
        <v>2942</v>
      </c>
    </row>
    <row r="74" spans="1:1" x14ac:dyDescent="0.2">
      <c r="A74" t="s">
        <v>2943</v>
      </c>
    </row>
    <row r="75" spans="1:1" ht="15" x14ac:dyDescent="0.25">
      <c r="A75" s="444" t="s">
        <v>2944</v>
      </c>
    </row>
    <row r="76" spans="1:1" x14ac:dyDescent="0.2">
      <c r="A76" t="s">
        <v>2945</v>
      </c>
    </row>
    <row r="77" spans="1:1" ht="15" x14ac:dyDescent="0.25">
      <c r="A77" s="444" t="s">
        <v>2946</v>
      </c>
    </row>
    <row r="78" spans="1:1" x14ac:dyDescent="0.2">
      <c r="A78" t="s">
        <v>2947</v>
      </c>
    </row>
    <row r="79" spans="1:1" ht="15" x14ac:dyDescent="0.25">
      <c r="A79" s="444" t="s">
        <v>2948</v>
      </c>
    </row>
    <row r="80" spans="1:1" x14ac:dyDescent="0.2">
      <c r="A80" t="s">
        <v>2949</v>
      </c>
    </row>
    <row r="81" spans="1:1" ht="15" x14ac:dyDescent="0.25">
      <c r="A81" s="444" t="s">
        <v>2950</v>
      </c>
    </row>
    <row r="82" spans="1:1" x14ac:dyDescent="0.2">
      <c r="A82" t="s">
        <v>2951</v>
      </c>
    </row>
    <row r="83" spans="1:1" ht="15" x14ac:dyDescent="0.25">
      <c r="A83" s="444" t="s">
        <v>2952</v>
      </c>
    </row>
    <row r="84" spans="1:1" x14ac:dyDescent="0.2">
      <c r="A84" t="s">
        <v>2953</v>
      </c>
    </row>
    <row r="85" spans="1:1" ht="15" x14ac:dyDescent="0.25">
      <c r="A85" s="444" t="s">
        <v>2954</v>
      </c>
    </row>
    <row r="86" spans="1:1" x14ac:dyDescent="0.2">
      <c r="A86" t="s">
        <v>2955</v>
      </c>
    </row>
    <row r="87" spans="1:1" ht="15" x14ac:dyDescent="0.25">
      <c r="A87" s="444" t="s">
        <v>2956</v>
      </c>
    </row>
    <row r="88" spans="1:1" x14ac:dyDescent="0.2">
      <c r="A88" t="s">
        <v>2957</v>
      </c>
    </row>
    <row r="89" spans="1:1" ht="15" x14ac:dyDescent="0.25">
      <c r="A89" s="444" t="s">
        <v>2958</v>
      </c>
    </row>
    <row r="90" spans="1:1" x14ac:dyDescent="0.2">
      <c r="A90" t="s">
        <v>2959</v>
      </c>
    </row>
    <row r="91" spans="1:1" ht="15" x14ac:dyDescent="0.25">
      <c r="A91" s="444" t="s">
        <v>2960</v>
      </c>
    </row>
    <row r="92" spans="1:1" x14ac:dyDescent="0.2">
      <c r="A92" t="s">
        <v>2961</v>
      </c>
    </row>
    <row r="93" spans="1:1" ht="15" x14ac:dyDescent="0.25">
      <c r="A93" s="444" t="s">
        <v>2962</v>
      </c>
    </row>
    <row r="94" spans="1:1" x14ac:dyDescent="0.2">
      <c r="A94" t="s">
        <v>2963</v>
      </c>
    </row>
    <row r="95" spans="1:1" ht="15" x14ac:dyDescent="0.25">
      <c r="A95" s="444" t="s">
        <v>2964</v>
      </c>
    </row>
    <row r="96" spans="1:1" x14ac:dyDescent="0.2">
      <c r="A96" t="s">
        <v>2965</v>
      </c>
    </row>
    <row r="97" spans="1:1" ht="15" x14ac:dyDescent="0.25">
      <c r="A97" s="444" t="s">
        <v>2966</v>
      </c>
    </row>
    <row r="98" spans="1:1" x14ac:dyDescent="0.2">
      <c r="A98" t="s">
        <v>2967</v>
      </c>
    </row>
    <row r="99" spans="1:1" ht="15" x14ac:dyDescent="0.25">
      <c r="A99" s="444" t="s">
        <v>2968</v>
      </c>
    </row>
    <row r="100" spans="1:1" x14ac:dyDescent="0.2">
      <c r="A100" t="s">
        <v>2969</v>
      </c>
    </row>
    <row r="101" spans="1:1" ht="15" x14ac:dyDescent="0.25">
      <c r="A101" s="444" t="s">
        <v>2970</v>
      </c>
    </row>
    <row r="102" spans="1:1" x14ac:dyDescent="0.2">
      <c r="A102" t="s">
        <v>2971</v>
      </c>
    </row>
    <row r="103" spans="1:1" ht="15" x14ac:dyDescent="0.25">
      <c r="A103" s="444" t="s">
        <v>2972</v>
      </c>
    </row>
    <row r="104" spans="1:1" x14ac:dyDescent="0.2">
      <c r="A104" s="183" t="s">
        <v>2973</v>
      </c>
    </row>
    <row r="105" spans="1:1" ht="15" x14ac:dyDescent="0.25">
      <c r="A105" s="444" t="s">
        <v>2974</v>
      </c>
    </row>
    <row r="106" spans="1:1" x14ac:dyDescent="0.2">
      <c r="A106" t="s">
        <v>2975</v>
      </c>
    </row>
    <row r="107" spans="1:1" ht="15" x14ac:dyDescent="0.25">
      <c r="A107" s="444" t="s">
        <v>2976</v>
      </c>
    </row>
    <row r="108" spans="1:1" x14ac:dyDescent="0.2">
      <c r="A108" t="s">
        <v>2977</v>
      </c>
    </row>
    <row r="109" spans="1:1" ht="15" x14ac:dyDescent="0.25">
      <c r="A109" s="444" t="s">
        <v>2978</v>
      </c>
    </row>
    <row r="110" spans="1:1" x14ac:dyDescent="0.2">
      <c r="A110" t="s">
        <v>2979</v>
      </c>
    </row>
    <row r="111" spans="1:1" ht="15" x14ac:dyDescent="0.25">
      <c r="A111" s="444" t="s">
        <v>2980</v>
      </c>
    </row>
    <row r="112" spans="1:1" x14ac:dyDescent="0.2">
      <c r="A112" t="s">
        <v>2981</v>
      </c>
    </row>
    <row r="113" spans="1:1" ht="15" x14ac:dyDescent="0.25">
      <c r="A113" s="444" t="s">
        <v>2982</v>
      </c>
    </row>
    <row r="114" spans="1:1" x14ac:dyDescent="0.2">
      <c r="A114" t="s">
        <v>2983</v>
      </c>
    </row>
    <row r="115" spans="1:1" ht="15" x14ac:dyDescent="0.25">
      <c r="A115" s="444" t="s">
        <v>2984</v>
      </c>
    </row>
    <row r="116" spans="1:1" x14ac:dyDescent="0.2">
      <c r="A116" t="s">
        <v>2985</v>
      </c>
    </row>
    <row r="117" spans="1:1" ht="15" x14ac:dyDescent="0.25">
      <c r="A117" s="444" t="s">
        <v>2986</v>
      </c>
    </row>
    <row r="119" spans="1:1" ht="15" x14ac:dyDescent="0.25">
      <c r="A119" s="444"/>
    </row>
    <row r="121" spans="1:1" ht="15" x14ac:dyDescent="0.25">
      <c r="A121" s="444"/>
    </row>
    <row r="123" spans="1:1" ht="15" x14ac:dyDescent="0.25">
      <c r="A123" s="444"/>
    </row>
    <row r="125" spans="1:1" ht="15" x14ac:dyDescent="0.25">
      <c r="A125" s="444"/>
    </row>
    <row r="127" spans="1:1" ht="15" x14ac:dyDescent="0.25">
      <c r="A127" s="444"/>
    </row>
    <row r="129" spans="1:1" ht="15" x14ac:dyDescent="0.25">
      <c r="A129" s="444"/>
    </row>
    <row r="131" spans="1:1" ht="15" x14ac:dyDescent="0.25">
      <c r="A131" s="444"/>
    </row>
    <row r="133" spans="1:1" ht="15" x14ac:dyDescent="0.25">
      <c r="A133" s="444"/>
    </row>
    <row r="135" spans="1:1" ht="15" x14ac:dyDescent="0.25">
      <c r="A135" s="444"/>
    </row>
    <row r="137" spans="1:1" ht="15" x14ac:dyDescent="0.25">
      <c r="A137" s="444"/>
    </row>
    <row r="139" spans="1:1" ht="15" x14ac:dyDescent="0.25">
      <c r="A139" s="444"/>
    </row>
    <row r="141" spans="1:1" ht="15" x14ac:dyDescent="0.25">
      <c r="A141" s="444"/>
    </row>
    <row r="143" spans="1:1" ht="15" x14ac:dyDescent="0.25">
      <c r="A143" s="444"/>
    </row>
    <row r="145" spans="1:1" ht="15" x14ac:dyDescent="0.25">
      <c r="A145" s="444"/>
    </row>
    <row r="147" spans="1:1" ht="15" x14ac:dyDescent="0.25">
      <c r="A147" s="444"/>
    </row>
    <row r="149" spans="1:1" ht="15" x14ac:dyDescent="0.25">
      <c r="A149" s="444"/>
    </row>
    <row r="151" spans="1:1" ht="15" x14ac:dyDescent="0.25">
      <c r="A151" s="444"/>
    </row>
    <row r="153" spans="1:1" ht="15" x14ac:dyDescent="0.25">
      <c r="A153" s="444"/>
    </row>
    <row r="155" spans="1:1" ht="15" x14ac:dyDescent="0.25">
      <c r="A155" s="444"/>
    </row>
    <row r="157" spans="1:1" ht="15" x14ac:dyDescent="0.25">
      <c r="A157" s="444"/>
    </row>
    <row r="159" spans="1:1" ht="15" x14ac:dyDescent="0.25">
      <c r="A159" s="444"/>
    </row>
    <row r="161" spans="1:1" ht="15" x14ac:dyDescent="0.25">
      <c r="A161" s="444"/>
    </row>
    <row r="163" spans="1:1" ht="15" x14ac:dyDescent="0.25">
      <c r="A163" s="444"/>
    </row>
    <row r="165" spans="1:1" ht="15" x14ac:dyDescent="0.25">
      <c r="A165" s="444"/>
    </row>
    <row r="167" spans="1:1" ht="15" x14ac:dyDescent="0.25">
      <c r="A167" s="444"/>
    </row>
    <row r="169" spans="1:1" ht="15" x14ac:dyDescent="0.25">
      <c r="A169" s="444"/>
    </row>
    <row r="171" spans="1:1" ht="15" x14ac:dyDescent="0.25">
      <c r="A171" s="444"/>
    </row>
    <row r="173" spans="1:1" ht="15" x14ac:dyDescent="0.25">
      <c r="A173" s="444"/>
    </row>
    <row r="175" spans="1:1" ht="15" x14ac:dyDescent="0.25">
      <c r="A175" s="444"/>
    </row>
    <row r="177" spans="1:1" ht="15" x14ac:dyDescent="0.25">
      <c r="A177" s="444"/>
    </row>
    <row r="179" spans="1:1" ht="15" x14ac:dyDescent="0.25">
      <c r="A179" s="444"/>
    </row>
    <row r="181" spans="1:1" ht="15" x14ac:dyDescent="0.25">
      <c r="A181" s="444"/>
    </row>
    <row r="183" spans="1:1" ht="15" x14ac:dyDescent="0.25">
      <c r="A183" s="444"/>
    </row>
    <row r="185" spans="1:1" ht="15" x14ac:dyDescent="0.25">
      <c r="A185" s="444"/>
    </row>
    <row r="187" spans="1:1" ht="15" x14ac:dyDescent="0.25">
      <c r="A187" s="444"/>
    </row>
    <row r="189" spans="1:1" ht="15" x14ac:dyDescent="0.25">
      <c r="A189" s="444"/>
    </row>
    <row r="191" spans="1:1" ht="15" x14ac:dyDescent="0.25">
      <c r="A191" s="444"/>
    </row>
    <row r="193" spans="1:1" ht="15" x14ac:dyDescent="0.25">
      <c r="A193" s="444"/>
    </row>
    <row r="196" spans="1:1" ht="15" x14ac:dyDescent="0.25">
      <c r="A196" s="44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CFF99"/>
  </sheetPr>
  <dimension ref="A1:Y44836"/>
  <sheetViews>
    <sheetView zoomScaleNormal="100" workbookViewId="0">
      <pane ySplit="4" topLeftCell="A5" activePane="bottomLeft" state="frozen"/>
      <selection pane="bottomLeft"/>
    </sheetView>
  </sheetViews>
  <sheetFormatPr defaultColWidth="9" defaultRowHeight="12.75" x14ac:dyDescent="0.2"/>
  <cols>
    <col min="1" max="1" width="1" style="17" customWidth="1"/>
    <col min="2" max="2" width="8.125" style="17" customWidth="1"/>
    <col min="3" max="3" width="0.75" style="17" customWidth="1"/>
    <col min="4" max="4" width="7.625" style="17" customWidth="1"/>
    <col min="5" max="5" width="1.5" style="17" customWidth="1"/>
    <col min="6" max="6" width="65.625" style="17" bestFit="1" customWidth="1"/>
    <col min="7" max="7" width="1.25" style="17" customWidth="1"/>
    <col min="8" max="8" width="10.625" style="6" customWidth="1"/>
    <col min="9" max="9" width="1.25" style="17" customWidth="1"/>
    <col min="10" max="10" width="11.125" style="19" customWidth="1"/>
    <col min="11" max="11" width="4.5" style="45" hidden="1" customWidth="1"/>
    <col min="12" max="13" width="9" style="45"/>
    <col min="14" max="16384" width="9" style="20"/>
  </cols>
  <sheetData>
    <row r="1" spans="1:25" s="16" customFormat="1" ht="20.25" x14ac:dyDescent="0.3">
      <c r="A1" s="13"/>
      <c r="B1" s="14" t="s">
        <v>566</v>
      </c>
      <c r="C1" s="15"/>
      <c r="D1" s="15"/>
      <c r="E1" s="15"/>
      <c r="F1" s="15"/>
      <c r="G1" s="508"/>
      <c r="H1" s="509"/>
      <c r="I1" s="509"/>
      <c r="J1" s="509"/>
      <c r="K1" s="46"/>
      <c r="L1" s="19"/>
      <c r="M1" s="19"/>
      <c r="N1" s="19"/>
      <c r="O1" s="19"/>
      <c r="P1" s="19"/>
      <c r="Q1" s="19"/>
      <c r="R1" s="19"/>
      <c r="S1" s="19"/>
      <c r="T1" s="19"/>
      <c r="U1" s="19"/>
      <c r="V1" s="19"/>
      <c r="W1" s="98"/>
      <c r="X1" s="98"/>
      <c r="Y1" s="98"/>
    </row>
    <row r="2" spans="1:25" s="16" customFormat="1" ht="9" customHeight="1" x14ac:dyDescent="0.3">
      <c r="A2" s="13"/>
      <c r="B2" s="14"/>
      <c r="C2" s="15"/>
      <c r="D2" s="15"/>
      <c r="E2" s="15"/>
      <c r="F2" s="15"/>
      <c r="G2" s="107"/>
      <c r="H2" s="19"/>
      <c r="I2" s="19"/>
      <c r="J2" s="19"/>
      <c r="K2" s="19"/>
      <c r="L2" s="19"/>
      <c r="M2" s="19"/>
      <c r="N2" s="19"/>
      <c r="O2" s="19"/>
      <c r="P2" s="19"/>
      <c r="Q2" s="19"/>
      <c r="R2" s="19"/>
      <c r="S2" s="19"/>
      <c r="T2" s="19"/>
      <c r="U2" s="19"/>
      <c r="V2" s="19"/>
      <c r="W2" s="98"/>
      <c r="X2" s="98"/>
      <c r="Y2" s="98"/>
    </row>
    <row r="3" spans="1:25" x14ac:dyDescent="0.2">
      <c r="B3" s="10" t="s">
        <v>266</v>
      </c>
      <c r="D3" s="10" t="s">
        <v>267</v>
      </c>
      <c r="F3" s="18" t="s">
        <v>278</v>
      </c>
      <c r="H3" s="8" t="s">
        <v>141</v>
      </c>
      <c r="J3" s="8" t="s">
        <v>139</v>
      </c>
      <c r="L3" s="19"/>
      <c r="M3" s="19"/>
      <c r="N3" s="19"/>
      <c r="O3" s="19"/>
      <c r="P3" s="19"/>
      <c r="Q3" s="19"/>
      <c r="R3" s="19"/>
      <c r="S3" s="19"/>
      <c r="T3" s="19"/>
      <c r="U3" s="19"/>
      <c r="V3" s="19"/>
      <c r="W3" s="99"/>
      <c r="X3" s="99"/>
      <c r="Y3" s="99"/>
    </row>
    <row r="4" spans="1:25" x14ac:dyDescent="0.2">
      <c r="B4" s="10" t="s">
        <v>142</v>
      </c>
      <c r="D4" s="10" t="s">
        <v>142</v>
      </c>
      <c r="F4" s="21"/>
      <c r="J4" s="8" t="s">
        <v>140</v>
      </c>
      <c r="L4" s="19"/>
      <c r="M4" s="19"/>
      <c r="N4" s="19"/>
      <c r="O4" s="19"/>
      <c r="P4" s="19"/>
      <c r="Q4" s="19"/>
      <c r="R4" s="19"/>
      <c r="S4" s="19"/>
      <c r="T4" s="19"/>
      <c r="U4" s="19"/>
      <c r="V4" s="19"/>
      <c r="W4" s="99"/>
      <c r="X4" s="99"/>
      <c r="Y4" s="99"/>
    </row>
    <row r="5" spans="1:25" ht="22.5" customHeight="1" x14ac:dyDescent="0.25">
      <c r="B5" s="163" t="s">
        <v>567</v>
      </c>
      <c r="F5" s="104"/>
      <c r="H5" s="105"/>
      <c r="L5" s="19"/>
      <c r="M5" s="19"/>
      <c r="N5" s="19"/>
      <c r="O5" s="19"/>
      <c r="P5" s="19"/>
      <c r="Q5" s="19"/>
      <c r="R5" s="19"/>
      <c r="S5" s="19"/>
      <c r="T5" s="19"/>
      <c r="U5" s="19"/>
      <c r="V5" s="19"/>
      <c r="W5" s="99"/>
      <c r="X5" s="99"/>
      <c r="Y5" s="99"/>
    </row>
    <row r="6" spans="1:25" x14ac:dyDescent="0.2">
      <c r="F6" s="155" t="s">
        <v>563</v>
      </c>
      <c r="G6" s="156"/>
      <c r="H6" s="158" t="s">
        <v>568</v>
      </c>
      <c r="L6" s="19"/>
      <c r="M6" s="19"/>
      <c r="N6" s="19"/>
      <c r="O6" s="19"/>
      <c r="P6" s="19"/>
      <c r="Q6" s="19"/>
      <c r="R6" s="19"/>
      <c r="S6" s="19"/>
      <c r="T6" s="19"/>
      <c r="U6" s="19"/>
      <c r="V6" s="19"/>
      <c r="W6" s="99"/>
      <c r="X6" s="99"/>
      <c r="Y6" s="99"/>
    </row>
    <row r="7" spans="1:25" x14ac:dyDescent="0.2">
      <c r="F7" s="75" t="s">
        <v>75</v>
      </c>
      <c r="G7" s="75"/>
      <c r="H7" s="157"/>
      <c r="L7" s="19"/>
      <c r="M7" s="19"/>
      <c r="N7" s="19"/>
      <c r="O7" s="19"/>
      <c r="P7" s="19"/>
      <c r="Q7" s="19"/>
      <c r="R7" s="19"/>
      <c r="S7" s="19"/>
      <c r="T7" s="19"/>
      <c r="U7" s="19"/>
      <c r="V7" s="19"/>
      <c r="W7" s="99"/>
      <c r="X7" s="99"/>
      <c r="Y7" s="99"/>
    </row>
    <row r="8" spans="1:25" x14ac:dyDescent="0.2">
      <c r="F8" s="75" t="s">
        <v>76</v>
      </c>
      <c r="G8" s="75"/>
      <c r="H8" s="157"/>
      <c r="L8" s="19"/>
      <c r="M8" s="19"/>
      <c r="N8" s="19"/>
      <c r="O8" s="19"/>
      <c r="P8" s="19"/>
      <c r="Q8" s="19"/>
      <c r="R8" s="19"/>
      <c r="S8" s="19"/>
      <c r="T8" s="19"/>
      <c r="U8" s="19"/>
      <c r="V8" s="19"/>
      <c r="W8" s="99"/>
      <c r="X8" s="99"/>
      <c r="Y8" s="99"/>
    </row>
    <row r="9" spans="1:25" x14ac:dyDescent="0.2">
      <c r="F9" s="75" t="s">
        <v>77</v>
      </c>
      <c r="G9" s="75"/>
      <c r="H9" s="157"/>
      <c r="L9" s="19"/>
      <c r="M9" s="19"/>
      <c r="N9" s="19"/>
      <c r="O9" s="19"/>
      <c r="P9" s="19"/>
      <c r="Q9" s="19"/>
      <c r="R9" s="19"/>
      <c r="S9" s="19"/>
      <c r="T9" s="19"/>
      <c r="U9" s="19"/>
      <c r="V9" s="19"/>
      <c r="W9" s="99"/>
      <c r="X9" s="99"/>
      <c r="Y9" s="99"/>
    </row>
    <row r="10" spans="1:25" s="219" customFormat="1" ht="20.25" customHeight="1" x14ac:dyDescent="0.2">
      <c r="A10" s="92"/>
      <c r="B10" s="214" t="s">
        <v>564</v>
      </c>
      <c r="C10" s="92"/>
      <c r="D10" s="90"/>
      <c r="E10" s="92"/>
      <c r="F10" s="215"/>
      <c r="G10" s="92"/>
      <c r="H10" s="93"/>
      <c r="I10" s="92"/>
      <c r="J10" s="192"/>
      <c r="K10" s="216"/>
      <c r="L10" s="217"/>
      <c r="M10" s="217"/>
      <c r="N10" s="217"/>
      <c r="O10" s="217"/>
      <c r="P10" s="217"/>
      <c r="Q10" s="217"/>
      <c r="R10" s="217"/>
      <c r="S10" s="217"/>
      <c r="T10" s="217"/>
      <c r="U10" s="217"/>
      <c r="V10" s="19"/>
      <c r="W10" s="218"/>
      <c r="X10" s="218"/>
      <c r="Y10" s="218"/>
    </row>
    <row r="11" spans="1:25" x14ac:dyDescent="0.2">
      <c r="B11" s="21" t="s">
        <v>62</v>
      </c>
      <c r="L11" s="19"/>
      <c r="M11" s="19"/>
      <c r="N11" s="19"/>
      <c r="O11" s="19"/>
      <c r="P11" s="19"/>
      <c r="Q11" s="19"/>
      <c r="R11" s="19"/>
      <c r="S11" s="19"/>
      <c r="T11" s="19"/>
      <c r="U11" s="19"/>
      <c r="V11" s="19"/>
      <c r="W11" s="99"/>
      <c r="X11" s="99"/>
      <c r="Y11" s="99"/>
    </row>
    <row r="12" spans="1:25" x14ac:dyDescent="0.2">
      <c r="B12" s="50" t="s">
        <v>206</v>
      </c>
      <c r="F12" s="17" t="s">
        <v>319</v>
      </c>
      <c r="H12" s="1"/>
      <c r="K12" s="43" t="s">
        <v>206</v>
      </c>
      <c r="L12" s="19"/>
      <c r="M12" s="19"/>
      <c r="N12" s="19"/>
      <c r="O12" s="19"/>
      <c r="P12" s="19"/>
      <c r="Q12" s="19"/>
      <c r="R12" s="19"/>
      <c r="S12" s="19"/>
      <c r="T12" s="19"/>
      <c r="U12" s="19"/>
      <c r="V12" s="19"/>
      <c r="W12" s="99"/>
      <c r="X12" s="99"/>
      <c r="Y12" s="99"/>
    </row>
    <row r="13" spans="1:25" x14ac:dyDescent="0.2">
      <c r="F13" s="31" t="s">
        <v>320</v>
      </c>
      <c r="L13" s="19"/>
      <c r="M13" s="19"/>
      <c r="N13" s="19"/>
      <c r="O13" s="19"/>
      <c r="P13" s="19"/>
      <c r="Q13" s="19"/>
      <c r="R13" s="19"/>
      <c r="S13" s="19"/>
      <c r="T13" s="19"/>
      <c r="U13" s="19"/>
      <c r="V13" s="19"/>
      <c r="W13" s="99"/>
      <c r="X13" s="99"/>
      <c r="Y13" s="99"/>
    </row>
    <row r="14" spans="1:25" x14ac:dyDescent="0.2">
      <c r="B14" s="50" t="s">
        <v>312</v>
      </c>
      <c r="F14" s="17" t="s">
        <v>313</v>
      </c>
      <c r="H14" s="1"/>
      <c r="K14" s="43" t="s">
        <v>312</v>
      </c>
      <c r="L14" s="19"/>
      <c r="M14" s="19"/>
      <c r="N14" s="19"/>
      <c r="O14" s="19"/>
      <c r="P14" s="19"/>
      <c r="Q14" s="19"/>
      <c r="R14" s="19"/>
      <c r="S14" s="19"/>
      <c r="T14" s="19"/>
      <c r="U14" s="19"/>
      <c r="V14" s="19"/>
      <c r="W14" s="99"/>
      <c r="X14" s="99"/>
      <c r="Y14" s="99"/>
    </row>
    <row r="15" spans="1:25" x14ac:dyDescent="0.2">
      <c r="B15" s="50" t="s">
        <v>202</v>
      </c>
      <c r="F15" s="17" t="s">
        <v>322</v>
      </c>
      <c r="H15" s="1"/>
      <c r="K15" s="43" t="s">
        <v>202</v>
      </c>
      <c r="L15" s="19"/>
      <c r="M15" s="19"/>
      <c r="N15" s="19"/>
      <c r="O15" s="19"/>
      <c r="P15" s="19"/>
      <c r="Q15" s="19"/>
      <c r="R15" s="19"/>
      <c r="S15" s="19"/>
      <c r="T15" s="19"/>
      <c r="U15" s="19"/>
      <c r="V15" s="19"/>
      <c r="W15" s="99"/>
      <c r="X15" s="99"/>
      <c r="Y15" s="99"/>
    </row>
    <row r="16" spans="1:25" x14ac:dyDescent="0.2">
      <c r="B16" s="50" t="s">
        <v>203</v>
      </c>
      <c r="F16" s="17" t="s">
        <v>323</v>
      </c>
      <c r="H16" s="1"/>
      <c r="K16" s="43" t="s">
        <v>203</v>
      </c>
      <c r="L16" s="19"/>
      <c r="M16" s="19"/>
      <c r="N16" s="19"/>
      <c r="O16" s="19"/>
      <c r="P16" s="19"/>
      <c r="Q16" s="19"/>
      <c r="R16" s="19"/>
      <c r="S16" s="19"/>
      <c r="T16" s="19"/>
      <c r="U16" s="19"/>
      <c r="V16" s="19"/>
      <c r="W16" s="99"/>
      <c r="X16" s="99"/>
      <c r="Y16" s="99"/>
    </row>
    <row r="17" spans="2:25" x14ac:dyDescent="0.2">
      <c r="B17" s="50" t="s">
        <v>244</v>
      </c>
      <c r="F17" s="17" t="s">
        <v>324</v>
      </c>
      <c r="H17" s="1"/>
      <c r="K17" s="43" t="s">
        <v>244</v>
      </c>
      <c r="L17" s="19"/>
      <c r="M17" s="19"/>
      <c r="N17" s="19"/>
      <c r="O17" s="19"/>
      <c r="P17" s="19"/>
      <c r="Q17" s="19"/>
      <c r="R17" s="19"/>
      <c r="S17" s="19"/>
      <c r="T17" s="19"/>
      <c r="U17" s="19"/>
      <c r="V17" s="19"/>
      <c r="W17" s="99"/>
      <c r="X17" s="99"/>
      <c r="Y17" s="99"/>
    </row>
    <row r="18" spans="2:25" x14ac:dyDescent="0.2">
      <c r="B18" s="50" t="s">
        <v>247</v>
      </c>
      <c r="E18" s="23"/>
      <c r="F18" s="17" t="s">
        <v>246</v>
      </c>
      <c r="H18" s="1"/>
      <c r="K18" s="43" t="s">
        <v>247</v>
      </c>
      <c r="L18" s="19"/>
      <c r="M18" s="19"/>
      <c r="N18" s="19"/>
      <c r="O18" s="19"/>
      <c r="P18" s="19"/>
      <c r="Q18" s="19"/>
      <c r="R18" s="19"/>
      <c r="S18" s="19"/>
      <c r="T18" s="19"/>
      <c r="U18" s="19"/>
      <c r="V18" s="19"/>
      <c r="W18" s="99"/>
      <c r="X18" s="99"/>
      <c r="Y18" s="99"/>
    </row>
    <row r="19" spans="2:25" x14ac:dyDescent="0.2">
      <c r="B19" s="50" t="s">
        <v>321</v>
      </c>
      <c r="E19" s="23"/>
      <c r="F19" s="17" t="s">
        <v>325</v>
      </c>
      <c r="H19" s="1"/>
      <c r="K19" s="43" t="s">
        <v>321</v>
      </c>
      <c r="L19" s="19"/>
      <c r="M19" s="19"/>
      <c r="N19" s="19"/>
      <c r="O19" s="19"/>
      <c r="P19" s="19"/>
      <c r="Q19" s="19"/>
      <c r="R19" s="19"/>
      <c r="S19" s="19"/>
      <c r="T19" s="19"/>
      <c r="U19" s="19"/>
      <c r="V19" s="19"/>
      <c r="W19" s="99"/>
      <c r="X19" s="99"/>
      <c r="Y19" s="99"/>
    </row>
    <row r="20" spans="2:25" x14ac:dyDescent="0.2">
      <c r="B20" s="22"/>
      <c r="D20" s="50" t="s">
        <v>39</v>
      </c>
      <c r="E20" s="23"/>
      <c r="F20" s="17" t="s">
        <v>63</v>
      </c>
      <c r="H20" s="1"/>
      <c r="K20" s="43" t="s">
        <v>39</v>
      </c>
      <c r="L20" s="19"/>
      <c r="M20" s="19"/>
      <c r="N20" s="19"/>
      <c r="O20" s="19"/>
      <c r="P20" s="19"/>
      <c r="Q20" s="19"/>
      <c r="R20" s="19"/>
      <c r="S20" s="19"/>
      <c r="T20" s="19"/>
      <c r="U20" s="19"/>
      <c r="V20" s="19"/>
      <c r="W20" s="99"/>
      <c r="X20" s="99"/>
      <c r="Y20" s="99"/>
    </row>
    <row r="21" spans="2:25" x14ac:dyDescent="0.2">
      <c r="D21" s="50">
        <v>6831</v>
      </c>
      <c r="F21" s="17" t="s">
        <v>279</v>
      </c>
      <c r="H21" s="1"/>
      <c r="K21" s="43">
        <v>6831</v>
      </c>
      <c r="L21" s="19"/>
      <c r="M21" s="19"/>
      <c r="N21" s="19"/>
      <c r="O21" s="19"/>
      <c r="P21" s="19"/>
      <c r="Q21" s="19"/>
      <c r="R21" s="19"/>
      <c r="S21" s="19"/>
      <c r="T21" s="19"/>
      <c r="U21" s="19"/>
      <c r="V21" s="19"/>
      <c r="W21" s="99"/>
      <c r="X21" s="99"/>
      <c r="Y21" s="99"/>
    </row>
    <row r="22" spans="2:25" x14ac:dyDescent="0.2">
      <c r="D22" s="50">
        <v>5001</v>
      </c>
      <c r="F22" s="17" t="s">
        <v>326</v>
      </c>
      <c r="H22" s="1"/>
      <c r="K22" s="43">
        <v>5001</v>
      </c>
      <c r="L22" s="19"/>
      <c r="M22" s="19"/>
      <c r="N22" s="19"/>
      <c r="O22" s="19"/>
      <c r="P22" s="19"/>
      <c r="Q22" s="19"/>
      <c r="R22" s="19"/>
      <c r="S22" s="19"/>
      <c r="T22" s="19"/>
      <c r="U22" s="19"/>
      <c r="V22" s="19"/>
      <c r="W22" s="99"/>
      <c r="X22" s="99"/>
      <c r="Y22" s="99"/>
    </row>
    <row r="23" spans="2:25" x14ac:dyDescent="0.2">
      <c r="D23" s="50">
        <v>8098</v>
      </c>
      <c r="F23" s="17" t="s">
        <v>45</v>
      </c>
      <c r="H23" s="1"/>
      <c r="K23" s="43">
        <v>8098</v>
      </c>
      <c r="L23" s="19"/>
      <c r="M23" s="19"/>
      <c r="N23" s="19"/>
      <c r="O23" s="19"/>
      <c r="P23" s="19"/>
      <c r="Q23" s="19"/>
      <c r="R23" s="19"/>
      <c r="S23" s="19"/>
      <c r="T23" s="19"/>
      <c r="U23" s="19"/>
      <c r="V23" s="19"/>
      <c r="W23" s="99"/>
      <c r="X23" s="99"/>
      <c r="Y23" s="99"/>
    </row>
    <row r="24" spans="2:25" x14ac:dyDescent="0.2">
      <c r="D24" s="50">
        <v>8124</v>
      </c>
      <c r="F24" s="17" t="s">
        <v>280</v>
      </c>
      <c r="H24" s="1"/>
      <c r="K24" s="43">
        <v>8124</v>
      </c>
      <c r="L24" s="19"/>
      <c r="M24" s="19"/>
      <c r="N24" s="19"/>
      <c r="O24" s="19"/>
      <c r="P24" s="19"/>
      <c r="Q24" s="19"/>
      <c r="R24" s="19"/>
      <c r="S24" s="19"/>
      <c r="T24" s="19"/>
      <c r="U24" s="19"/>
      <c r="V24" s="19"/>
      <c r="W24" s="99"/>
      <c r="X24" s="99"/>
      <c r="Y24" s="99"/>
    </row>
    <row r="25" spans="2:25" x14ac:dyDescent="0.2">
      <c r="D25" s="50">
        <v>8392</v>
      </c>
      <c r="F25" s="17" t="s">
        <v>64</v>
      </c>
      <c r="H25" s="1"/>
      <c r="K25" s="43">
        <v>8392</v>
      </c>
      <c r="L25" s="19"/>
      <c r="M25" s="19"/>
      <c r="N25" s="19"/>
      <c r="O25" s="19"/>
      <c r="P25" s="19"/>
      <c r="Q25" s="19"/>
      <c r="R25" s="19"/>
      <c r="S25" s="19"/>
      <c r="T25" s="19"/>
      <c r="U25" s="19"/>
      <c r="V25" s="19"/>
      <c r="W25" s="99"/>
      <c r="X25" s="99"/>
      <c r="Y25" s="99"/>
    </row>
    <row r="26" spans="2:25" x14ac:dyDescent="0.2">
      <c r="D26" s="22"/>
      <c r="F26" s="506" t="s">
        <v>66</v>
      </c>
      <c r="G26" s="506"/>
      <c r="H26" s="506"/>
      <c r="J26" s="52">
        <f>SUM(H12:H20)-H21+SUM(H22:H25)</f>
        <v>0</v>
      </c>
      <c r="L26" s="19"/>
      <c r="M26" s="19"/>
      <c r="N26" s="19"/>
      <c r="O26" s="19"/>
      <c r="P26" s="19"/>
      <c r="Q26" s="19"/>
      <c r="R26" s="19"/>
      <c r="S26" s="19"/>
      <c r="T26" s="19"/>
      <c r="U26" s="19"/>
      <c r="V26" s="19"/>
      <c r="W26" s="99"/>
      <c r="X26" s="99"/>
      <c r="Y26" s="99"/>
    </row>
    <row r="27" spans="2:25" x14ac:dyDescent="0.2">
      <c r="L27" s="19"/>
      <c r="M27" s="19"/>
      <c r="N27" s="19"/>
      <c r="O27" s="19"/>
      <c r="P27" s="19"/>
      <c r="Q27" s="19"/>
      <c r="R27" s="19"/>
      <c r="S27" s="19"/>
      <c r="T27" s="19"/>
      <c r="U27" s="19"/>
      <c r="V27" s="19"/>
      <c r="W27" s="99"/>
      <c r="X27" s="99"/>
      <c r="Y27" s="99"/>
    </row>
    <row r="28" spans="2:25" x14ac:dyDescent="0.2">
      <c r="B28" s="21" t="s">
        <v>260</v>
      </c>
      <c r="L28" s="19"/>
      <c r="M28" s="19"/>
      <c r="N28" s="19"/>
      <c r="O28" s="19"/>
      <c r="P28" s="19"/>
      <c r="Q28" s="19"/>
      <c r="R28" s="19"/>
      <c r="S28" s="19"/>
      <c r="T28" s="19"/>
      <c r="U28" s="19"/>
      <c r="V28" s="19"/>
      <c r="W28" s="99"/>
      <c r="X28" s="99"/>
      <c r="Y28" s="99"/>
    </row>
    <row r="29" spans="2:25" x14ac:dyDescent="0.2">
      <c r="B29" s="50" t="s">
        <v>7</v>
      </c>
      <c r="F29" s="17" t="s">
        <v>18</v>
      </c>
      <c r="H29" s="2"/>
      <c r="K29" s="43" t="s">
        <v>7</v>
      </c>
      <c r="L29" s="19"/>
      <c r="M29" s="19"/>
      <c r="N29" s="19"/>
      <c r="O29" s="19"/>
      <c r="P29" s="19"/>
      <c r="Q29" s="19"/>
      <c r="R29" s="19"/>
      <c r="S29" s="19"/>
      <c r="T29" s="19"/>
      <c r="U29" s="19"/>
      <c r="V29" s="19"/>
      <c r="W29" s="99"/>
      <c r="X29" s="99"/>
      <c r="Y29" s="99"/>
    </row>
    <row r="30" spans="2:25" x14ac:dyDescent="0.2">
      <c r="B30" s="50" t="s">
        <v>17</v>
      </c>
      <c r="E30" s="23"/>
      <c r="F30" s="17" t="s">
        <v>78</v>
      </c>
      <c r="H30" s="3"/>
      <c r="K30" s="43" t="s">
        <v>17</v>
      </c>
      <c r="L30" s="19"/>
      <c r="M30" s="19"/>
      <c r="N30" s="19"/>
      <c r="O30" s="19"/>
      <c r="P30" s="19"/>
      <c r="Q30" s="19"/>
      <c r="R30" s="19"/>
      <c r="S30" s="19"/>
      <c r="T30" s="19"/>
      <c r="U30" s="19"/>
      <c r="V30" s="19"/>
      <c r="W30" s="99"/>
      <c r="X30" s="99"/>
      <c r="Y30" s="99"/>
    </row>
    <row r="31" spans="2:25" x14ac:dyDescent="0.2">
      <c r="F31" s="505" t="s">
        <v>297</v>
      </c>
      <c r="G31" s="505"/>
      <c r="H31" s="505"/>
      <c r="J31" s="52">
        <f>SUM(H29:H30)</f>
        <v>0</v>
      </c>
      <c r="L31" s="19"/>
      <c r="M31" s="19"/>
      <c r="N31" s="19"/>
      <c r="O31" s="19"/>
      <c r="P31" s="19"/>
      <c r="Q31" s="19"/>
      <c r="R31" s="19"/>
      <c r="S31" s="19"/>
      <c r="T31" s="19"/>
      <c r="U31" s="19"/>
      <c r="V31" s="19"/>
      <c r="W31" s="99"/>
      <c r="X31" s="99"/>
      <c r="Y31" s="99"/>
    </row>
    <row r="32" spans="2:25" x14ac:dyDescent="0.2">
      <c r="L32" s="19"/>
      <c r="M32" s="19"/>
      <c r="N32" s="19"/>
      <c r="O32" s="19"/>
      <c r="P32" s="19"/>
      <c r="Q32" s="19"/>
      <c r="R32" s="19"/>
      <c r="S32" s="19"/>
      <c r="T32" s="19"/>
      <c r="U32" s="19"/>
      <c r="V32" s="19"/>
      <c r="W32" s="99"/>
      <c r="X32" s="99"/>
      <c r="Y32" s="99"/>
    </row>
    <row r="33" spans="2:25" x14ac:dyDescent="0.2">
      <c r="B33" s="21" t="s">
        <v>44</v>
      </c>
      <c r="L33" s="19"/>
      <c r="M33" s="19"/>
      <c r="N33" s="19"/>
      <c r="O33" s="19"/>
      <c r="P33" s="19"/>
      <c r="Q33" s="19"/>
      <c r="R33" s="19"/>
      <c r="S33" s="19"/>
      <c r="T33" s="19"/>
      <c r="U33" s="19"/>
      <c r="V33" s="19"/>
      <c r="W33" s="99"/>
      <c r="X33" s="99"/>
      <c r="Y33" s="99"/>
    </row>
    <row r="34" spans="2:25" x14ac:dyDescent="0.2">
      <c r="B34" s="50" t="s">
        <v>327</v>
      </c>
      <c r="F34" s="88" t="s">
        <v>328</v>
      </c>
      <c r="H34" s="1"/>
      <c r="K34" s="43" t="s">
        <v>327</v>
      </c>
      <c r="L34" s="19"/>
      <c r="M34" s="19"/>
      <c r="N34" s="19"/>
      <c r="O34" s="19"/>
      <c r="P34" s="19"/>
      <c r="Q34" s="19"/>
      <c r="R34" s="19"/>
      <c r="S34" s="19"/>
      <c r="T34" s="19"/>
      <c r="U34" s="19"/>
      <c r="V34" s="19"/>
      <c r="W34" s="99"/>
      <c r="X34" s="99"/>
      <c r="Y34" s="99"/>
    </row>
    <row r="35" spans="2:25" x14ac:dyDescent="0.2">
      <c r="B35" s="50">
        <v>8099</v>
      </c>
      <c r="F35" s="88" t="s">
        <v>485</v>
      </c>
      <c r="H35" s="1"/>
      <c r="K35" s="43">
        <v>8099</v>
      </c>
      <c r="L35" s="19"/>
      <c r="M35" s="19"/>
      <c r="N35" s="19"/>
      <c r="O35" s="19"/>
      <c r="P35" s="19"/>
      <c r="Q35" s="19"/>
      <c r="R35" s="19"/>
      <c r="S35" s="19"/>
      <c r="T35" s="19"/>
      <c r="U35" s="19"/>
      <c r="V35" s="19"/>
      <c r="W35" s="99"/>
      <c r="X35" s="99"/>
      <c r="Y35" s="99"/>
    </row>
    <row r="36" spans="2:25" x14ac:dyDescent="0.2">
      <c r="B36" s="22"/>
      <c r="F36" s="505" t="s">
        <v>329</v>
      </c>
      <c r="G36" s="505"/>
      <c r="H36" s="505"/>
      <c r="J36" s="52">
        <f>SUM(H34:H35)</f>
        <v>0</v>
      </c>
      <c r="K36" s="43"/>
      <c r="L36" s="19"/>
      <c r="M36" s="19"/>
      <c r="N36" s="19"/>
      <c r="O36" s="19"/>
      <c r="P36" s="19"/>
      <c r="Q36" s="19"/>
      <c r="R36" s="19"/>
      <c r="S36" s="19"/>
      <c r="T36" s="19"/>
      <c r="U36" s="19"/>
      <c r="V36" s="19"/>
      <c r="W36" s="99"/>
      <c r="X36" s="99"/>
      <c r="Y36" s="99"/>
    </row>
    <row r="37" spans="2:25" x14ac:dyDescent="0.2">
      <c r="L37" s="19"/>
      <c r="M37" s="19"/>
      <c r="N37" s="19"/>
      <c r="O37" s="19"/>
      <c r="P37" s="19"/>
      <c r="Q37" s="19"/>
      <c r="R37" s="19"/>
      <c r="S37" s="19"/>
      <c r="T37" s="19"/>
      <c r="U37" s="19"/>
      <c r="V37" s="19"/>
      <c r="W37" s="99"/>
      <c r="X37" s="99"/>
      <c r="Y37" s="99"/>
    </row>
    <row r="38" spans="2:25" x14ac:dyDescent="0.2">
      <c r="B38" s="21" t="s">
        <v>251</v>
      </c>
      <c r="K38" s="42"/>
      <c r="L38" s="19"/>
      <c r="M38" s="19"/>
      <c r="N38" s="19"/>
      <c r="O38" s="19"/>
      <c r="P38" s="19"/>
      <c r="Q38" s="19"/>
      <c r="R38" s="19"/>
      <c r="S38" s="19"/>
      <c r="T38" s="19"/>
      <c r="U38" s="19"/>
      <c r="V38" s="19"/>
      <c r="W38" s="99"/>
      <c r="X38" s="99"/>
      <c r="Y38" s="99"/>
    </row>
    <row r="39" spans="2:25" x14ac:dyDescent="0.2">
      <c r="B39" s="57" t="s">
        <v>207</v>
      </c>
      <c r="F39" s="56" t="s">
        <v>110</v>
      </c>
      <c r="H39" s="58"/>
      <c r="K39" s="43" t="s">
        <v>207</v>
      </c>
      <c r="L39" s="19"/>
      <c r="M39" s="19"/>
      <c r="N39" s="19"/>
      <c r="O39" s="19"/>
      <c r="P39" s="19"/>
      <c r="Q39" s="19"/>
      <c r="R39" s="19"/>
      <c r="S39" s="19"/>
      <c r="T39" s="19"/>
      <c r="U39" s="19"/>
      <c r="V39" s="19"/>
      <c r="W39" s="99"/>
      <c r="X39" s="99"/>
      <c r="Y39" s="99"/>
    </row>
    <row r="40" spans="2:25" x14ac:dyDescent="0.2">
      <c r="C40" s="21"/>
      <c r="D40" s="23"/>
      <c r="F40" s="505" t="s">
        <v>298</v>
      </c>
      <c r="G40" s="505"/>
      <c r="H40" s="505"/>
      <c r="J40" s="52">
        <f>SUM(H39:H39)</f>
        <v>0</v>
      </c>
      <c r="L40" s="19"/>
      <c r="M40" s="19"/>
      <c r="N40" s="19"/>
      <c r="O40" s="19"/>
      <c r="P40" s="19"/>
      <c r="Q40" s="19"/>
      <c r="R40" s="19"/>
      <c r="S40" s="19"/>
      <c r="T40" s="19"/>
      <c r="U40" s="19"/>
      <c r="V40" s="19"/>
      <c r="W40" s="99"/>
      <c r="X40" s="99"/>
      <c r="Y40" s="99"/>
    </row>
    <row r="41" spans="2:25" x14ac:dyDescent="0.2">
      <c r="C41" s="21"/>
      <c r="D41" s="23"/>
      <c r="F41" s="10"/>
      <c r="G41" s="10"/>
      <c r="H41" s="8"/>
      <c r="L41" s="19"/>
      <c r="M41" s="19"/>
      <c r="N41" s="19"/>
      <c r="O41" s="19"/>
      <c r="P41" s="19"/>
      <c r="Q41" s="19"/>
      <c r="R41" s="19"/>
      <c r="S41" s="19"/>
      <c r="T41" s="19"/>
      <c r="U41" s="19"/>
      <c r="V41" s="19"/>
      <c r="W41" s="99"/>
      <c r="X41" s="99"/>
      <c r="Y41" s="99"/>
    </row>
    <row r="42" spans="2:25" x14ac:dyDescent="0.2">
      <c r="B42" s="21" t="s">
        <v>106</v>
      </c>
      <c r="L42" s="19"/>
      <c r="M42" s="19"/>
      <c r="N42" s="19"/>
      <c r="O42" s="19"/>
      <c r="P42" s="19"/>
      <c r="Q42" s="19"/>
      <c r="R42" s="19"/>
      <c r="S42" s="19"/>
      <c r="T42" s="19"/>
      <c r="U42" s="19"/>
      <c r="V42" s="19"/>
      <c r="W42" s="99"/>
      <c r="X42" s="99"/>
      <c r="Y42" s="99"/>
    </row>
    <row r="43" spans="2:25" x14ac:dyDescent="0.2">
      <c r="B43" s="50" t="s">
        <v>205</v>
      </c>
      <c r="F43" s="17" t="s">
        <v>111</v>
      </c>
      <c r="H43" s="1"/>
      <c r="K43" s="43" t="s">
        <v>205</v>
      </c>
      <c r="L43" s="19"/>
      <c r="M43" s="19"/>
      <c r="N43" s="19"/>
      <c r="O43" s="19"/>
      <c r="P43" s="19"/>
      <c r="Q43" s="19"/>
      <c r="R43" s="19"/>
      <c r="S43" s="19"/>
      <c r="T43" s="19"/>
      <c r="U43" s="19"/>
      <c r="V43" s="19"/>
      <c r="W43" s="99"/>
      <c r="X43" s="99"/>
      <c r="Y43" s="99"/>
    </row>
    <row r="44" spans="2:25" x14ac:dyDescent="0.2">
      <c r="D44" s="50">
        <v>8083</v>
      </c>
      <c r="H44" s="1"/>
      <c r="K44" s="43">
        <v>8083</v>
      </c>
      <c r="L44" s="19"/>
      <c r="M44" s="19"/>
      <c r="N44" s="19"/>
      <c r="O44" s="19"/>
      <c r="P44" s="19"/>
      <c r="Q44" s="19"/>
      <c r="R44" s="19"/>
      <c r="S44" s="19"/>
      <c r="T44" s="19"/>
      <c r="U44" s="19"/>
      <c r="V44" s="19"/>
      <c r="W44" s="99"/>
      <c r="X44" s="99"/>
      <c r="Y44" s="99"/>
    </row>
    <row r="45" spans="2:25" x14ac:dyDescent="0.2">
      <c r="F45" s="505" t="s">
        <v>108</v>
      </c>
      <c r="G45" s="505"/>
      <c r="H45" s="505"/>
      <c r="J45" s="52">
        <f>SUM(H43:H44)</f>
        <v>0</v>
      </c>
      <c r="L45" s="19"/>
      <c r="M45" s="19"/>
      <c r="N45" s="19"/>
      <c r="O45" s="19"/>
      <c r="P45" s="19"/>
      <c r="Q45" s="19"/>
      <c r="R45" s="19"/>
      <c r="S45" s="19"/>
      <c r="T45" s="19"/>
      <c r="U45" s="19"/>
      <c r="V45" s="19"/>
      <c r="W45" s="99"/>
      <c r="X45" s="99"/>
      <c r="Y45" s="99"/>
    </row>
    <row r="46" spans="2:25" x14ac:dyDescent="0.2">
      <c r="L46" s="19"/>
      <c r="M46" s="19"/>
      <c r="N46" s="19"/>
      <c r="O46" s="19"/>
      <c r="P46" s="19"/>
      <c r="Q46" s="19"/>
      <c r="R46" s="19"/>
      <c r="S46" s="19"/>
      <c r="T46" s="19"/>
      <c r="U46" s="19"/>
      <c r="V46" s="19"/>
      <c r="W46" s="99"/>
      <c r="X46" s="99"/>
      <c r="Y46" s="99"/>
    </row>
    <row r="47" spans="2:25" x14ac:dyDescent="0.2">
      <c r="B47" s="21" t="s">
        <v>252</v>
      </c>
      <c r="K47" s="42"/>
      <c r="L47" s="19"/>
      <c r="M47" s="19"/>
      <c r="N47" s="19"/>
      <c r="O47" s="19"/>
      <c r="P47" s="19"/>
      <c r="Q47" s="19"/>
      <c r="R47" s="19"/>
      <c r="S47" s="19"/>
      <c r="T47" s="19"/>
      <c r="U47" s="19"/>
      <c r="V47" s="19"/>
      <c r="W47" s="99"/>
      <c r="X47" s="99"/>
      <c r="Y47" s="99"/>
    </row>
    <row r="48" spans="2:25" x14ac:dyDescent="0.2">
      <c r="B48" s="50" t="s">
        <v>204</v>
      </c>
      <c r="C48" s="21"/>
      <c r="F48" s="17" t="s">
        <v>67</v>
      </c>
      <c r="H48" s="1"/>
      <c r="K48" s="47" t="s">
        <v>204</v>
      </c>
      <c r="L48" s="19"/>
      <c r="M48" s="19"/>
      <c r="N48" s="19"/>
      <c r="O48" s="19"/>
      <c r="P48" s="19"/>
      <c r="Q48" s="19"/>
      <c r="R48" s="19"/>
      <c r="S48" s="19"/>
      <c r="T48" s="19"/>
      <c r="U48" s="19"/>
      <c r="V48" s="19"/>
      <c r="W48" s="99"/>
      <c r="X48" s="99"/>
      <c r="Y48" s="99"/>
    </row>
    <row r="49" spans="2:25" x14ac:dyDescent="0.2">
      <c r="B49" s="50" t="s">
        <v>40</v>
      </c>
      <c r="C49" s="21"/>
      <c r="D49" s="23"/>
      <c r="E49" s="10"/>
      <c r="F49" s="17" t="s">
        <v>330</v>
      </c>
      <c r="H49" s="1"/>
      <c r="K49" s="47" t="s">
        <v>40</v>
      </c>
      <c r="L49" s="19"/>
      <c r="M49" s="19"/>
      <c r="N49" s="19"/>
      <c r="O49" s="19"/>
      <c r="P49" s="19"/>
      <c r="Q49" s="19"/>
      <c r="R49" s="19"/>
      <c r="S49" s="19"/>
      <c r="T49" s="19"/>
      <c r="U49" s="19"/>
      <c r="V49" s="19"/>
      <c r="W49" s="99"/>
      <c r="X49" s="99"/>
      <c r="Y49" s="99"/>
    </row>
    <row r="50" spans="2:25" x14ac:dyDescent="0.2">
      <c r="C50" s="21"/>
      <c r="D50" s="51">
        <v>8029</v>
      </c>
      <c r="E50" s="10"/>
      <c r="F50" s="17" t="s">
        <v>112</v>
      </c>
      <c r="H50" s="1"/>
      <c r="K50" s="44">
        <v>8029</v>
      </c>
      <c r="L50" s="19"/>
      <c r="M50" s="19"/>
      <c r="N50" s="19"/>
      <c r="O50" s="19"/>
      <c r="P50" s="19"/>
      <c r="Q50" s="19"/>
      <c r="R50" s="19"/>
      <c r="S50" s="19"/>
      <c r="T50" s="19"/>
      <c r="U50" s="19"/>
      <c r="V50" s="19"/>
      <c r="W50" s="99"/>
      <c r="X50" s="99"/>
      <c r="Y50" s="99"/>
    </row>
    <row r="51" spans="2:25" x14ac:dyDescent="0.2">
      <c r="C51" s="21"/>
      <c r="D51" s="51">
        <v>8039</v>
      </c>
      <c r="E51" s="10"/>
      <c r="F51" s="17" t="s">
        <v>1383</v>
      </c>
      <c r="H51" s="1"/>
      <c r="K51" s="44">
        <v>8039</v>
      </c>
      <c r="L51" s="19"/>
      <c r="M51" s="19"/>
      <c r="N51" s="19"/>
      <c r="O51" s="19"/>
      <c r="P51" s="19"/>
      <c r="Q51" s="19"/>
      <c r="R51" s="19"/>
      <c r="S51" s="19"/>
      <c r="T51" s="19"/>
      <c r="U51" s="19"/>
      <c r="V51" s="19"/>
      <c r="W51" s="99"/>
      <c r="X51" s="99"/>
      <c r="Y51" s="99"/>
    </row>
    <row r="52" spans="2:25" hidden="1" x14ac:dyDescent="0.2">
      <c r="C52" s="21"/>
      <c r="D52" s="51"/>
      <c r="E52" s="10"/>
      <c r="H52" s="1"/>
      <c r="K52" s="44"/>
      <c r="L52" s="19"/>
      <c r="M52" s="19"/>
      <c r="N52" s="19"/>
      <c r="O52" s="19"/>
      <c r="P52" s="19"/>
      <c r="Q52" s="19"/>
      <c r="R52" s="19"/>
      <c r="S52" s="19"/>
      <c r="T52" s="19"/>
      <c r="U52" s="19"/>
      <c r="V52" s="19"/>
      <c r="W52" s="99"/>
      <c r="X52" s="99"/>
      <c r="Y52" s="99"/>
    </row>
    <row r="53" spans="2:25" x14ac:dyDescent="0.2">
      <c r="C53" s="21"/>
      <c r="D53" s="51">
        <v>8044</v>
      </c>
      <c r="E53" s="10"/>
      <c r="F53" s="17" t="s">
        <v>83</v>
      </c>
      <c r="H53" s="1"/>
      <c r="K53" s="44">
        <v>8044</v>
      </c>
      <c r="L53" s="19"/>
      <c r="M53" s="19"/>
      <c r="N53" s="19"/>
      <c r="O53" s="19"/>
      <c r="P53" s="19"/>
      <c r="Q53" s="19"/>
      <c r="R53" s="19"/>
      <c r="S53" s="19"/>
      <c r="T53" s="19"/>
      <c r="U53" s="19"/>
      <c r="V53" s="19"/>
      <c r="W53" s="99"/>
      <c r="X53" s="99"/>
      <c r="Y53" s="99"/>
    </row>
    <row r="54" spans="2:25" x14ac:dyDescent="0.2">
      <c r="F54" s="505" t="s">
        <v>299</v>
      </c>
      <c r="G54" s="505"/>
      <c r="H54" s="505"/>
      <c r="J54" s="52">
        <f>SUM(H48:H53)</f>
        <v>0</v>
      </c>
      <c r="L54" s="19"/>
      <c r="M54" s="19"/>
      <c r="N54" s="19"/>
      <c r="O54" s="19"/>
      <c r="P54" s="19"/>
      <c r="Q54" s="19"/>
      <c r="R54" s="19"/>
      <c r="S54" s="19"/>
      <c r="T54" s="19"/>
      <c r="U54" s="19"/>
      <c r="V54" s="19"/>
      <c r="W54" s="99"/>
      <c r="X54" s="99"/>
      <c r="Y54" s="99"/>
    </row>
    <row r="55" spans="2:25" x14ac:dyDescent="0.2">
      <c r="F55" s="10"/>
      <c r="G55" s="10"/>
      <c r="H55" s="8"/>
      <c r="L55" s="19"/>
      <c r="M55" s="19"/>
      <c r="N55" s="19"/>
      <c r="O55" s="19"/>
      <c r="P55" s="19"/>
      <c r="Q55" s="19"/>
      <c r="R55" s="19"/>
      <c r="S55" s="19"/>
      <c r="T55" s="19"/>
      <c r="U55" s="19"/>
      <c r="V55" s="19"/>
      <c r="W55" s="99"/>
      <c r="X55" s="99"/>
      <c r="Y55" s="99"/>
    </row>
    <row r="56" spans="2:25" x14ac:dyDescent="0.2">
      <c r="B56" s="21" t="s">
        <v>253</v>
      </c>
      <c r="L56" s="19"/>
      <c r="M56" s="19"/>
      <c r="N56" s="19"/>
      <c r="O56" s="19"/>
      <c r="P56" s="19"/>
      <c r="Q56" s="19"/>
      <c r="R56" s="19"/>
      <c r="S56" s="19"/>
      <c r="T56" s="19"/>
      <c r="U56" s="19"/>
      <c r="V56" s="19"/>
      <c r="W56" s="99"/>
      <c r="X56" s="99"/>
      <c r="Y56" s="99"/>
    </row>
    <row r="57" spans="2:25" x14ac:dyDescent="0.2">
      <c r="B57" s="22"/>
      <c r="D57" s="50">
        <v>8031</v>
      </c>
      <c r="E57" s="10"/>
      <c r="F57" s="17" t="s">
        <v>107</v>
      </c>
      <c r="H57" s="1"/>
      <c r="K57" s="43">
        <v>8031</v>
      </c>
      <c r="L57" s="19"/>
      <c r="M57" s="19"/>
      <c r="N57" s="19"/>
      <c r="O57" s="19"/>
      <c r="P57" s="19"/>
      <c r="Q57" s="19"/>
      <c r="R57" s="19"/>
      <c r="S57" s="19"/>
      <c r="T57" s="19"/>
      <c r="U57" s="19"/>
      <c r="V57" s="19"/>
      <c r="W57" s="99"/>
      <c r="X57" s="99"/>
      <c r="Y57" s="99"/>
    </row>
    <row r="58" spans="2:25" x14ac:dyDescent="0.2">
      <c r="B58" s="22"/>
      <c r="D58" s="50">
        <v>8040</v>
      </c>
      <c r="E58" s="10"/>
      <c r="F58" s="17" t="s">
        <v>113</v>
      </c>
      <c r="H58" s="1"/>
      <c r="K58" s="43">
        <v>8040</v>
      </c>
      <c r="L58" s="19"/>
      <c r="M58" s="19"/>
      <c r="N58" s="19"/>
      <c r="O58" s="19"/>
      <c r="P58" s="19"/>
      <c r="Q58" s="19"/>
      <c r="R58" s="19"/>
      <c r="S58" s="19"/>
      <c r="T58" s="19"/>
      <c r="U58" s="19"/>
      <c r="V58" s="19"/>
      <c r="W58" s="99"/>
      <c r="X58" s="99"/>
      <c r="Y58" s="99"/>
    </row>
    <row r="59" spans="2:25" x14ac:dyDescent="0.2">
      <c r="B59" s="22"/>
      <c r="D59" s="51">
        <v>8051</v>
      </c>
      <c r="E59" s="23"/>
      <c r="F59" s="17" t="s">
        <v>4</v>
      </c>
      <c r="H59" s="1"/>
      <c r="K59" s="44">
        <v>8051</v>
      </c>
      <c r="L59" s="19"/>
      <c r="M59" s="19"/>
      <c r="N59" s="19"/>
      <c r="O59" s="19"/>
      <c r="P59" s="19"/>
      <c r="Q59" s="19"/>
      <c r="R59" s="19"/>
      <c r="S59" s="19"/>
      <c r="T59" s="19"/>
      <c r="U59" s="19"/>
      <c r="V59" s="19"/>
      <c r="W59" s="99"/>
      <c r="X59" s="99"/>
      <c r="Y59" s="99"/>
    </row>
    <row r="60" spans="2:25" x14ac:dyDescent="0.2">
      <c r="D60" s="23"/>
      <c r="E60" s="10"/>
      <c r="F60" s="505" t="s">
        <v>300</v>
      </c>
      <c r="G60" s="505"/>
      <c r="H60" s="505"/>
      <c r="J60" s="52">
        <f>SUM(H57:H59)</f>
        <v>0</v>
      </c>
      <c r="L60" s="19"/>
      <c r="M60" s="19"/>
      <c r="N60" s="19"/>
      <c r="O60" s="19"/>
      <c r="P60" s="19"/>
      <c r="Q60" s="19"/>
      <c r="R60" s="19"/>
      <c r="S60" s="19"/>
      <c r="T60" s="19"/>
      <c r="U60" s="19"/>
      <c r="V60" s="19"/>
      <c r="W60" s="99"/>
      <c r="X60" s="99"/>
      <c r="Y60" s="99"/>
    </row>
    <row r="61" spans="2:25" x14ac:dyDescent="0.2">
      <c r="L61" s="19"/>
      <c r="M61" s="19"/>
      <c r="N61" s="19"/>
      <c r="O61" s="19"/>
      <c r="P61" s="19"/>
      <c r="Q61" s="19"/>
      <c r="R61" s="19"/>
      <c r="S61" s="19"/>
      <c r="T61" s="19"/>
      <c r="U61" s="19"/>
      <c r="V61" s="19"/>
      <c r="W61" s="99"/>
      <c r="X61" s="99"/>
      <c r="Y61" s="99"/>
    </row>
    <row r="62" spans="2:25" x14ac:dyDescent="0.2">
      <c r="B62" s="21" t="s">
        <v>1104</v>
      </c>
      <c r="L62" s="19"/>
      <c r="M62" s="19"/>
      <c r="N62" s="19"/>
      <c r="O62" s="19"/>
      <c r="P62" s="19"/>
      <c r="Q62" s="19"/>
      <c r="R62" s="19"/>
      <c r="S62" s="19"/>
      <c r="T62" s="19"/>
      <c r="U62" s="19"/>
      <c r="V62" s="19"/>
      <c r="W62" s="99"/>
      <c r="X62" s="99"/>
      <c r="Y62" s="99"/>
    </row>
    <row r="63" spans="2:25" x14ac:dyDescent="0.2">
      <c r="D63" s="50">
        <v>8086</v>
      </c>
      <c r="E63" s="423"/>
      <c r="F63" s="17" t="s">
        <v>80</v>
      </c>
      <c r="H63" s="1"/>
      <c r="K63" s="45">
        <v>8086</v>
      </c>
      <c r="L63" s="19"/>
      <c r="M63" s="19"/>
      <c r="N63" s="19"/>
      <c r="O63" s="19"/>
      <c r="P63" s="19"/>
      <c r="Q63" s="19"/>
      <c r="R63" s="19"/>
      <c r="S63" s="19"/>
      <c r="T63" s="19"/>
      <c r="U63" s="19"/>
      <c r="V63" s="19"/>
      <c r="W63" s="99"/>
      <c r="X63" s="99"/>
      <c r="Y63" s="99"/>
    </row>
    <row r="64" spans="2:25" x14ac:dyDescent="0.2">
      <c r="J64" s="52">
        <f>H63</f>
        <v>0</v>
      </c>
      <c r="L64" s="19"/>
      <c r="M64" s="19"/>
      <c r="N64" s="19"/>
      <c r="O64" s="19"/>
      <c r="P64" s="19"/>
      <c r="Q64" s="19"/>
      <c r="R64" s="19"/>
      <c r="S64" s="19"/>
      <c r="T64" s="19"/>
      <c r="U64" s="19"/>
      <c r="V64" s="19"/>
      <c r="W64" s="99"/>
      <c r="X64" s="99"/>
      <c r="Y64" s="99"/>
    </row>
    <row r="65" spans="2:25" x14ac:dyDescent="0.2">
      <c r="L65" s="19"/>
      <c r="M65" s="19"/>
      <c r="N65" s="19"/>
      <c r="O65" s="19"/>
      <c r="P65" s="19"/>
      <c r="Q65" s="19"/>
      <c r="R65" s="19"/>
      <c r="S65" s="19"/>
      <c r="T65" s="19"/>
      <c r="U65" s="19"/>
      <c r="V65" s="19"/>
      <c r="W65" s="99"/>
      <c r="X65" s="99"/>
      <c r="Y65" s="99"/>
    </row>
    <row r="66" spans="2:25" x14ac:dyDescent="0.2">
      <c r="B66" s="21" t="s">
        <v>1105</v>
      </c>
      <c r="K66" s="42"/>
      <c r="L66" s="19"/>
      <c r="M66" s="19"/>
      <c r="N66" s="19"/>
      <c r="O66" s="19"/>
      <c r="P66" s="19"/>
      <c r="Q66" s="19"/>
      <c r="R66" s="19"/>
      <c r="S66" s="19"/>
      <c r="T66" s="19"/>
      <c r="U66" s="19"/>
      <c r="V66" s="19"/>
      <c r="W66" s="99"/>
      <c r="X66" s="99"/>
      <c r="Y66" s="99"/>
    </row>
    <row r="67" spans="2:25" x14ac:dyDescent="0.2">
      <c r="D67" s="50">
        <v>4012</v>
      </c>
      <c r="F67" s="17" t="s">
        <v>281</v>
      </c>
      <c r="H67" s="1"/>
      <c r="K67" s="43">
        <v>4012</v>
      </c>
      <c r="L67" s="19"/>
      <c r="M67" s="19"/>
      <c r="N67" s="19"/>
      <c r="O67" s="19"/>
      <c r="P67" s="19"/>
      <c r="Q67" s="19"/>
      <c r="R67" s="19"/>
      <c r="S67" s="19"/>
      <c r="T67" s="19"/>
      <c r="U67" s="19"/>
      <c r="V67" s="19"/>
      <c r="W67" s="99"/>
      <c r="X67" s="99"/>
      <c r="Y67" s="99"/>
    </row>
    <row r="68" spans="2:25" x14ac:dyDescent="0.2">
      <c r="D68" s="50">
        <v>8033</v>
      </c>
      <c r="F68" s="17" t="s">
        <v>1384</v>
      </c>
      <c r="H68" s="1"/>
      <c r="K68" s="43">
        <v>8033</v>
      </c>
      <c r="L68" s="19"/>
      <c r="M68" s="19"/>
      <c r="N68" s="19"/>
      <c r="O68" s="19"/>
      <c r="P68" s="19"/>
      <c r="Q68" s="19"/>
      <c r="R68" s="19"/>
      <c r="S68" s="19"/>
      <c r="T68" s="19"/>
      <c r="U68" s="19"/>
      <c r="V68" s="19"/>
      <c r="W68" s="99"/>
      <c r="X68" s="99"/>
      <c r="Y68" s="99"/>
    </row>
    <row r="69" spans="2:25" x14ac:dyDescent="0.2">
      <c r="D69" s="50">
        <v>8050</v>
      </c>
      <c r="E69" s="10"/>
      <c r="F69" s="17" t="s">
        <v>282</v>
      </c>
      <c r="H69" s="1"/>
      <c r="K69" s="43">
        <v>8050</v>
      </c>
      <c r="L69" s="19"/>
      <c r="M69" s="19"/>
      <c r="N69" s="19"/>
      <c r="O69" s="19"/>
      <c r="P69" s="19"/>
      <c r="Q69" s="19"/>
      <c r="R69" s="19"/>
      <c r="S69" s="19"/>
      <c r="T69" s="19"/>
      <c r="U69" s="19"/>
      <c r="V69" s="19"/>
      <c r="W69" s="99"/>
      <c r="X69" s="99"/>
      <c r="Y69" s="99"/>
    </row>
    <row r="70" spans="2:25" x14ac:dyDescent="0.2">
      <c r="D70" s="50">
        <v>8109</v>
      </c>
      <c r="E70" s="445"/>
      <c r="F70" s="17" t="s">
        <v>1385</v>
      </c>
      <c r="H70" s="1"/>
      <c r="K70" s="43">
        <v>8109</v>
      </c>
      <c r="L70" s="19"/>
      <c r="M70" s="19"/>
      <c r="N70" s="19"/>
      <c r="O70" s="19"/>
      <c r="P70" s="19"/>
      <c r="Q70" s="19"/>
      <c r="R70" s="19"/>
      <c r="S70" s="19"/>
      <c r="T70" s="19"/>
      <c r="U70" s="19"/>
      <c r="V70" s="19"/>
      <c r="W70" s="99"/>
      <c r="X70" s="99"/>
      <c r="Y70" s="99"/>
    </row>
    <row r="71" spans="2:25" x14ac:dyDescent="0.2">
      <c r="D71" s="50">
        <v>8111</v>
      </c>
      <c r="E71" s="10"/>
      <c r="F71" s="24" t="s">
        <v>1386</v>
      </c>
      <c r="H71" s="1"/>
      <c r="K71" s="43">
        <v>8111</v>
      </c>
      <c r="L71" s="19"/>
      <c r="M71" s="19"/>
      <c r="N71" s="19"/>
      <c r="O71" s="19"/>
      <c r="P71" s="19"/>
      <c r="Q71" s="19"/>
      <c r="R71" s="19"/>
      <c r="S71" s="19"/>
      <c r="T71" s="19"/>
      <c r="U71" s="19"/>
      <c r="V71" s="19"/>
      <c r="W71" s="99"/>
      <c r="X71" s="99"/>
      <c r="Y71" s="99"/>
    </row>
    <row r="72" spans="2:25" x14ac:dyDescent="0.2">
      <c r="D72" s="51">
        <v>8115</v>
      </c>
      <c r="F72" s="17" t="s">
        <v>1387</v>
      </c>
      <c r="H72" s="1"/>
      <c r="K72" s="44">
        <v>8115</v>
      </c>
      <c r="L72" s="19"/>
      <c r="M72" s="19"/>
      <c r="N72" s="19"/>
      <c r="O72" s="19"/>
      <c r="P72" s="19"/>
      <c r="Q72" s="19"/>
      <c r="R72" s="19"/>
      <c r="S72" s="19"/>
      <c r="T72" s="19"/>
      <c r="U72" s="19"/>
      <c r="V72" s="19"/>
      <c r="W72" s="99"/>
      <c r="X72" s="99"/>
      <c r="Y72" s="99"/>
    </row>
    <row r="73" spans="2:25" x14ac:dyDescent="0.2">
      <c r="D73" s="50">
        <v>8126</v>
      </c>
      <c r="E73" s="10"/>
      <c r="F73" s="24" t="s">
        <v>79</v>
      </c>
      <c r="H73" s="1"/>
      <c r="K73" s="43">
        <v>8126</v>
      </c>
      <c r="L73" s="19"/>
      <c r="M73" s="19"/>
      <c r="N73" s="19"/>
      <c r="O73" s="19"/>
      <c r="P73" s="19"/>
      <c r="Q73" s="19"/>
      <c r="R73" s="19"/>
      <c r="S73" s="19"/>
      <c r="T73" s="19"/>
      <c r="U73" s="19"/>
      <c r="V73" s="19"/>
      <c r="W73" s="99"/>
      <c r="X73" s="99"/>
      <c r="Y73" s="99"/>
    </row>
    <row r="74" spans="2:25" x14ac:dyDescent="0.2">
      <c r="D74" s="51">
        <v>8206</v>
      </c>
      <c r="F74" s="17" t="s">
        <v>1388</v>
      </c>
      <c r="H74" s="1"/>
      <c r="K74" s="44">
        <v>8206</v>
      </c>
      <c r="L74" s="19"/>
      <c r="M74" s="19"/>
      <c r="N74" s="19"/>
      <c r="O74" s="19"/>
      <c r="P74" s="19"/>
      <c r="Q74" s="19"/>
      <c r="R74" s="19"/>
      <c r="S74" s="19"/>
      <c r="T74" s="19"/>
      <c r="U74" s="19"/>
      <c r="V74" s="19"/>
      <c r="W74" s="99"/>
      <c r="X74" s="99"/>
      <c r="Y74" s="99"/>
    </row>
    <row r="75" spans="2:25" x14ac:dyDescent="0.2">
      <c r="D75" s="51">
        <v>8207</v>
      </c>
      <c r="F75" s="17" t="s">
        <v>1389</v>
      </c>
      <c r="H75" s="1"/>
      <c r="K75" s="44">
        <v>8207</v>
      </c>
      <c r="L75" s="19"/>
      <c r="M75" s="19"/>
      <c r="N75" s="19"/>
      <c r="O75" s="19"/>
      <c r="P75" s="19"/>
      <c r="Q75" s="19"/>
      <c r="R75" s="19"/>
      <c r="S75" s="19"/>
      <c r="T75" s="19"/>
      <c r="U75" s="19"/>
      <c r="V75" s="19"/>
      <c r="W75" s="99"/>
      <c r="X75" s="99"/>
      <c r="Y75" s="99"/>
    </row>
    <row r="76" spans="2:25" x14ac:dyDescent="0.2">
      <c r="D76" s="51">
        <v>8297</v>
      </c>
      <c r="F76" s="17" t="s">
        <v>1390</v>
      </c>
      <c r="H76" s="1"/>
      <c r="K76" s="44">
        <v>8297</v>
      </c>
      <c r="L76" s="19"/>
      <c r="M76" s="19"/>
      <c r="N76" s="19"/>
      <c r="O76" s="19"/>
      <c r="P76" s="19"/>
      <c r="Q76" s="19"/>
      <c r="R76" s="19"/>
      <c r="S76" s="19"/>
      <c r="T76" s="19"/>
      <c r="U76" s="19"/>
      <c r="V76" s="19"/>
      <c r="W76" s="99"/>
      <c r="X76" s="99"/>
      <c r="Y76" s="99"/>
    </row>
    <row r="77" spans="2:25" x14ac:dyDescent="0.2">
      <c r="D77" s="51">
        <v>8346</v>
      </c>
      <c r="E77" s="10"/>
      <c r="F77" s="17" t="s">
        <v>1391</v>
      </c>
      <c r="H77" s="1"/>
      <c r="K77" s="44">
        <v>8346</v>
      </c>
      <c r="L77" s="19"/>
      <c r="M77" s="19"/>
      <c r="N77" s="19"/>
      <c r="O77" s="19"/>
      <c r="P77" s="19"/>
      <c r="Q77" s="19"/>
      <c r="R77" s="19"/>
      <c r="S77" s="19"/>
      <c r="T77" s="19"/>
      <c r="U77" s="19"/>
      <c r="V77" s="19"/>
      <c r="W77" s="99"/>
      <c r="X77" s="99"/>
      <c r="Y77" s="99"/>
    </row>
    <row r="78" spans="2:25" x14ac:dyDescent="0.2">
      <c r="D78" s="50">
        <v>8812</v>
      </c>
      <c r="E78" s="10"/>
      <c r="F78" s="17" t="s">
        <v>283</v>
      </c>
      <c r="H78" s="1"/>
      <c r="K78" s="43">
        <v>8812</v>
      </c>
      <c r="L78" s="19"/>
      <c r="M78" s="19"/>
      <c r="N78" s="19"/>
      <c r="O78" s="19"/>
      <c r="P78" s="19"/>
      <c r="Q78" s="19"/>
      <c r="R78" s="19"/>
      <c r="S78" s="19"/>
      <c r="T78" s="19"/>
      <c r="U78" s="19"/>
      <c r="V78" s="19"/>
      <c r="W78" s="99"/>
      <c r="X78" s="99"/>
      <c r="Y78" s="99"/>
    </row>
    <row r="79" spans="2:25" x14ac:dyDescent="0.2">
      <c r="D79" s="22"/>
      <c r="E79" s="10"/>
      <c r="F79" s="505" t="s">
        <v>301</v>
      </c>
      <c r="G79" s="505"/>
      <c r="H79" s="505"/>
      <c r="J79" s="52">
        <f>SUM(H67:H78)</f>
        <v>0</v>
      </c>
      <c r="L79" s="19"/>
      <c r="M79" s="19"/>
      <c r="N79" s="19"/>
      <c r="O79" s="19"/>
      <c r="P79" s="19"/>
      <c r="Q79" s="19"/>
      <c r="R79" s="19"/>
      <c r="S79" s="19"/>
      <c r="T79" s="19"/>
      <c r="U79" s="19"/>
      <c r="V79" s="19"/>
      <c r="W79" s="99"/>
      <c r="X79" s="99"/>
      <c r="Y79" s="99"/>
    </row>
    <row r="80" spans="2:25" x14ac:dyDescent="0.2">
      <c r="D80" s="22"/>
      <c r="E80" s="10"/>
      <c r="F80" s="10"/>
      <c r="G80" s="10"/>
      <c r="H80" s="8"/>
      <c r="L80" s="19"/>
      <c r="M80" s="19"/>
      <c r="N80" s="19"/>
      <c r="O80" s="19"/>
      <c r="P80" s="19"/>
      <c r="Q80" s="19"/>
      <c r="R80" s="19"/>
      <c r="S80" s="19"/>
      <c r="T80" s="19"/>
      <c r="U80" s="19"/>
      <c r="V80" s="19"/>
      <c r="W80" s="99"/>
      <c r="X80" s="99"/>
      <c r="Y80" s="99"/>
    </row>
    <row r="81" spans="2:25" x14ac:dyDescent="0.2">
      <c r="B81" s="21" t="s">
        <v>262</v>
      </c>
      <c r="K81" s="42"/>
      <c r="L81" s="19"/>
      <c r="M81" s="19"/>
      <c r="N81" s="19"/>
      <c r="O81" s="19"/>
      <c r="P81" s="19"/>
      <c r="Q81" s="19"/>
      <c r="R81" s="19"/>
      <c r="S81" s="19"/>
      <c r="T81" s="19"/>
      <c r="U81" s="19"/>
      <c r="V81" s="19"/>
      <c r="W81" s="99"/>
      <c r="X81" s="99"/>
      <c r="Y81" s="99"/>
    </row>
    <row r="82" spans="2:25" x14ac:dyDescent="0.2">
      <c r="D82" s="50">
        <v>8108</v>
      </c>
      <c r="E82" s="10"/>
      <c r="F82" s="17" t="s">
        <v>1392</v>
      </c>
      <c r="H82" s="1"/>
      <c r="K82" s="43">
        <v>8108</v>
      </c>
      <c r="L82" s="19"/>
      <c r="M82" s="19"/>
      <c r="N82" s="19"/>
      <c r="O82" s="19"/>
      <c r="P82" s="19"/>
      <c r="Q82" s="19"/>
      <c r="R82" s="19"/>
      <c r="S82" s="19"/>
      <c r="T82" s="19"/>
      <c r="U82" s="19"/>
      <c r="V82" s="19"/>
      <c r="W82" s="99"/>
      <c r="X82" s="99"/>
      <c r="Y82" s="99"/>
    </row>
    <row r="83" spans="2:25" x14ac:dyDescent="0.2">
      <c r="D83" s="51">
        <v>8224</v>
      </c>
      <c r="E83" s="10"/>
      <c r="F83" s="17" t="s">
        <v>284</v>
      </c>
      <c r="H83" s="1"/>
      <c r="K83" s="44">
        <v>8224</v>
      </c>
      <c r="L83" s="19"/>
      <c r="M83" s="19"/>
      <c r="N83" s="19"/>
      <c r="O83" s="19"/>
      <c r="P83" s="19"/>
      <c r="Q83" s="19"/>
      <c r="R83" s="19"/>
      <c r="S83" s="19"/>
      <c r="T83" s="19"/>
      <c r="U83" s="19"/>
      <c r="V83" s="19"/>
      <c r="W83" s="99"/>
      <c r="X83" s="99"/>
      <c r="Y83" s="99"/>
    </row>
    <row r="84" spans="2:25" x14ac:dyDescent="0.2">
      <c r="D84" s="23"/>
      <c r="E84" s="10"/>
      <c r="F84" s="505" t="s">
        <v>302</v>
      </c>
      <c r="G84" s="505"/>
      <c r="H84" s="505"/>
      <c r="J84" s="52">
        <f>SUM(H82:H83)</f>
        <v>0</v>
      </c>
      <c r="L84" s="19"/>
      <c r="M84" s="19"/>
      <c r="N84" s="19"/>
      <c r="O84" s="19"/>
      <c r="P84" s="19"/>
      <c r="Q84" s="19"/>
      <c r="R84" s="19"/>
      <c r="S84" s="19"/>
      <c r="T84" s="19"/>
      <c r="U84" s="19"/>
      <c r="V84" s="19"/>
      <c r="W84" s="99"/>
      <c r="X84" s="99"/>
      <c r="Y84" s="99"/>
    </row>
    <row r="85" spans="2:25" x14ac:dyDescent="0.2">
      <c r="D85" s="23"/>
      <c r="E85" s="10"/>
      <c r="H85" s="9"/>
      <c r="L85" s="19"/>
      <c r="M85" s="19"/>
      <c r="N85" s="19"/>
      <c r="O85" s="19"/>
      <c r="P85" s="19"/>
      <c r="Q85" s="19"/>
      <c r="R85" s="19"/>
      <c r="S85" s="19"/>
      <c r="T85" s="19"/>
      <c r="U85" s="19"/>
      <c r="V85" s="19"/>
      <c r="W85" s="99"/>
      <c r="X85" s="99"/>
      <c r="Y85" s="99"/>
    </row>
    <row r="86" spans="2:25" x14ac:dyDescent="0.2">
      <c r="B86" s="21" t="s">
        <v>263</v>
      </c>
      <c r="K86" s="42"/>
      <c r="L86" s="19"/>
      <c r="M86" s="19"/>
      <c r="N86" s="19"/>
      <c r="O86" s="19"/>
      <c r="P86" s="19"/>
      <c r="Q86" s="19"/>
      <c r="R86" s="19"/>
      <c r="S86" s="19"/>
      <c r="T86" s="19"/>
      <c r="U86" s="19"/>
      <c r="V86" s="19"/>
      <c r="W86" s="99"/>
      <c r="X86" s="99"/>
      <c r="Y86" s="99"/>
    </row>
    <row r="87" spans="2:25" ht="13.5" customHeight="1" x14ac:dyDescent="0.2">
      <c r="D87" s="50">
        <v>8389</v>
      </c>
      <c r="E87" s="10"/>
      <c r="F87" s="17" t="s">
        <v>285</v>
      </c>
      <c r="H87" s="1"/>
      <c r="K87" s="43">
        <v>8389</v>
      </c>
      <c r="L87" s="19"/>
      <c r="M87" s="19"/>
      <c r="N87" s="19"/>
      <c r="O87" s="19"/>
      <c r="P87" s="19"/>
      <c r="Q87" s="19"/>
      <c r="R87" s="19"/>
      <c r="S87" s="19"/>
      <c r="T87" s="19"/>
      <c r="U87" s="19"/>
      <c r="V87" s="19"/>
      <c r="W87" s="99"/>
      <c r="X87" s="99"/>
      <c r="Y87" s="99"/>
    </row>
    <row r="88" spans="2:25" ht="13.5" customHeight="1" x14ac:dyDescent="0.2">
      <c r="D88" s="22"/>
      <c r="E88" s="10"/>
      <c r="F88" s="505" t="s">
        <v>303</v>
      </c>
      <c r="G88" s="505"/>
      <c r="H88" s="505"/>
      <c r="J88" s="52">
        <f>H87</f>
        <v>0</v>
      </c>
      <c r="L88" s="19"/>
      <c r="M88" s="19"/>
      <c r="N88" s="19"/>
      <c r="O88" s="19"/>
      <c r="P88" s="19"/>
      <c r="Q88" s="19"/>
      <c r="R88" s="19"/>
      <c r="S88" s="19"/>
      <c r="T88" s="19"/>
      <c r="U88" s="19"/>
      <c r="V88" s="19"/>
      <c r="W88" s="99"/>
      <c r="X88" s="99"/>
      <c r="Y88" s="99"/>
    </row>
    <row r="89" spans="2:25" x14ac:dyDescent="0.2">
      <c r="L89" s="19"/>
      <c r="M89" s="19"/>
      <c r="N89" s="19"/>
      <c r="O89" s="19"/>
      <c r="P89" s="19"/>
      <c r="Q89" s="19"/>
      <c r="R89" s="19"/>
      <c r="S89" s="19"/>
      <c r="T89" s="19"/>
      <c r="U89" s="19"/>
      <c r="V89" s="19"/>
      <c r="W89" s="99"/>
      <c r="X89" s="99"/>
      <c r="Y89" s="99"/>
    </row>
    <row r="90" spans="2:25" x14ac:dyDescent="0.2">
      <c r="B90" s="21" t="s">
        <v>264</v>
      </c>
      <c r="K90" s="42"/>
      <c r="L90" s="19"/>
      <c r="M90" s="19"/>
      <c r="N90" s="19"/>
      <c r="O90" s="19"/>
      <c r="P90" s="19"/>
      <c r="Q90" s="19"/>
      <c r="R90" s="19"/>
      <c r="S90" s="19"/>
      <c r="T90" s="19"/>
      <c r="U90" s="19"/>
      <c r="V90" s="19"/>
      <c r="W90" s="99"/>
      <c r="X90" s="99"/>
      <c r="Y90" s="99"/>
    </row>
    <row r="91" spans="2:25" x14ac:dyDescent="0.2">
      <c r="D91" s="50">
        <v>8025</v>
      </c>
      <c r="E91" s="10"/>
      <c r="F91" s="17" t="s">
        <v>286</v>
      </c>
      <c r="H91" s="1"/>
      <c r="K91" s="43">
        <v>8025</v>
      </c>
      <c r="L91" s="19"/>
      <c r="M91" s="19"/>
      <c r="N91" s="19"/>
      <c r="O91" s="19"/>
      <c r="P91" s="19"/>
      <c r="Q91" s="19"/>
      <c r="R91" s="19"/>
      <c r="S91" s="19"/>
      <c r="T91" s="19"/>
      <c r="U91" s="19"/>
      <c r="V91" s="19"/>
      <c r="W91" s="99"/>
      <c r="X91" s="99"/>
      <c r="Y91" s="99"/>
    </row>
    <row r="92" spans="2:25" x14ac:dyDescent="0.2">
      <c r="D92" s="50">
        <v>8026</v>
      </c>
      <c r="E92" s="10"/>
      <c r="F92" s="17" t="s">
        <v>296</v>
      </c>
      <c r="H92" s="1"/>
      <c r="K92" s="43">
        <v>8026</v>
      </c>
      <c r="L92" s="19"/>
      <c r="M92" s="19"/>
      <c r="N92" s="19"/>
      <c r="O92" s="19"/>
      <c r="P92" s="19"/>
      <c r="Q92" s="19"/>
      <c r="R92" s="19"/>
      <c r="S92" s="19"/>
      <c r="T92" s="19"/>
      <c r="U92" s="19"/>
      <c r="V92" s="19"/>
      <c r="W92" s="99"/>
      <c r="X92" s="99"/>
      <c r="Y92" s="99"/>
    </row>
    <row r="93" spans="2:25" x14ac:dyDescent="0.2">
      <c r="D93" s="50">
        <v>8027</v>
      </c>
      <c r="E93" s="10"/>
      <c r="F93" s="17" t="s">
        <v>287</v>
      </c>
      <c r="H93" s="1"/>
      <c r="K93" s="43">
        <v>8027</v>
      </c>
      <c r="L93" s="19"/>
      <c r="M93" s="19"/>
      <c r="N93" s="19"/>
      <c r="O93" s="19"/>
      <c r="P93" s="19"/>
      <c r="Q93" s="19"/>
      <c r="R93" s="19"/>
      <c r="S93" s="19"/>
      <c r="T93" s="19"/>
      <c r="U93" s="19"/>
      <c r="V93" s="19"/>
      <c r="W93" s="99"/>
      <c r="X93" s="99"/>
      <c r="Y93" s="99"/>
    </row>
    <row r="94" spans="2:25" x14ac:dyDescent="0.2">
      <c r="D94" s="50">
        <v>8387</v>
      </c>
      <c r="E94" s="10"/>
      <c r="F94" s="17" t="s">
        <v>288</v>
      </c>
      <c r="H94" s="1"/>
      <c r="K94" s="43">
        <v>8387</v>
      </c>
      <c r="L94" s="19"/>
      <c r="M94" s="19"/>
      <c r="N94" s="19"/>
      <c r="O94" s="19"/>
      <c r="P94" s="19"/>
      <c r="Q94" s="19"/>
      <c r="R94" s="19"/>
      <c r="S94" s="19"/>
      <c r="T94" s="19"/>
      <c r="U94" s="19"/>
      <c r="V94" s="19"/>
      <c r="W94" s="99"/>
      <c r="X94" s="99"/>
      <c r="Y94" s="99"/>
    </row>
    <row r="95" spans="2:25" x14ac:dyDescent="0.2">
      <c r="D95" s="50">
        <v>8388</v>
      </c>
      <c r="E95" s="10"/>
      <c r="F95" s="17" t="s">
        <v>289</v>
      </c>
      <c r="H95" s="1"/>
      <c r="K95" s="43">
        <v>8388</v>
      </c>
      <c r="L95" s="19"/>
      <c r="M95" s="19"/>
      <c r="N95" s="19"/>
      <c r="O95" s="19"/>
      <c r="P95" s="19"/>
      <c r="Q95" s="19"/>
      <c r="R95" s="19"/>
      <c r="S95" s="19"/>
      <c r="T95" s="19"/>
      <c r="U95" s="19"/>
      <c r="V95" s="19"/>
      <c r="W95" s="99"/>
      <c r="X95" s="99"/>
      <c r="Y95" s="99"/>
    </row>
    <row r="96" spans="2:25" x14ac:dyDescent="0.2">
      <c r="D96" s="50">
        <v>8390</v>
      </c>
      <c r="E96" s="10"/>
      <c r="F96" s="17" t="s">
        <v>290</v>
      </c>
      <c r="H96" s="1"/>
      <c r="K96" s="43">
        <v>8390</v>
      </c>
      <c r="L96" s="19"/>
      <c r="M96" s="19"/>
      <c r="N96" s="19"/>
      <c r="O96" s="19"/>
      <c r="P96" s="19"/>
      <c r="Q96" s="19"/>
      <c r="R96" s="19"/>
      <c r="S96" s="19"/>
      <c r="T96" s="19"/>
      <c r="U96" s="19"/>
      <c r="V96" s="19"/>
      <c r="W96" s="99"/>
      <c r="X96" s="99"/>
      <c r="Y96" s="99"/>
    </row>
    <row r="97" spans="2:25" x14ac:dyDescent="0.2">
      <c r="D97" s="22"/>
      <c r="E97" s="10"/>
      <c r="F97" s="505" t="s">
        <v>304</v>
      </c>
      <c r="G97" s="505"/>
      <c r="H97" s="505"/>
      <c r="J97" s="52">
        <f>SUM(H91:H96)</f>
        <v>0</v>
      </c>
      <c r="L97" s="19"/>
      <c r="M97" s="19"/>
      <c r="N97" s="19"/>
      <c r="O97" s="19"/>
      <c r="P97" s="19"/>
      <c r="Q97" s="19"/>
      <c r="R97" s="19"/>
      <c r="S97" s="19"/>
      <c r="T97" s="19"/>
      <c r="U97" s="19"/>
      <c r="V97" s="19"/>
      <c r="W97" s="99"/>
      <c r="X97" s="99"/>
      <c r="Y97" s="99"/>
    </row>
    <row r="98" spans="2:25" x14ac:dyDescent="0.2">
      <c r="L98" s="19"/>
      <c r="M98" s="19"/>
      <c r="N98" s="19"/>
      <c r="O98" s="19"/>
      <c r="P98" s="19"/>
      <c r="Q98" s="19"/>
      <c r="R98" s="19"/>
      <c r="S98" s="19"/>
      <c r="T98" s="19"/>
      <c r="U98" s="19"/>
      <c r="V98" s="19"/>
      <c r="W98" s="99"/>
      <c r="X98" s="99"/>
      <c r="Y98" s="99"/>
    </row>
    <row r="99" spans="2:25" x14ac:dyDescent="0.2">
      <c r="B99" s="21" t="s">
        <v>265</v>
      </c>
      <c r="K99" s="42"/>
      <c r="L99" s="19"/>
      <c r="M99" s="19"/>
      <c r="N99" s="19"/>
      <c r="O99" s="19"/>
      <c r="P99" s="19"/>
      <c r="Q99" s="19"/>
      <c r="R99" s="19"/>
      <c r="S99" s="19"/>
      <c r="T99" s="19"/>
      <c r="U99" s="19"/>
      <c r="V99" s="19"/>
      <c r="W99" s="99"/>
      <c r="X99" s="99"/>
      <c r="Y99" s="99"/>
    </row>
    <row r="100" spans="2:25" x14ac:dyDescent="0.2">
      <c r="D100" s="50">
        <v>8221</v>
      </c>
      <c r="F100" s="17" t="s">
        <v>291</v>
      </c>
      <c r="H100" s="1"/>
      <c r="K100" s="43">
        <v>8221</v>
      </c>
      <c r="L100" s="19"/>
      <c r="M100" s="19"/>
      <c r="N100" s="19"/>
      <c r="O100" s="19"/>
      <c r="P100" s="19"/>
      <c r="Q100" s="19"/>
      <c r="R100" s="19"/>
      <c r="S100" s="19"/>
      <c r="T100" s="19"/>
      <c r="U100" s="19"/>
      <c r="V100" s="19"/>
      <c r="W100" s="99"/>
      <c r="X100" s="99"/>
      <c r="Y100" s="99"/>
    </row>
    <row r="101" spans="2:25" x14ac:dyDescent="0.2">
      <c r="D101" s="50">
        <v>8286</v>
      </c>
      <c r="F101" s="17" t="s">
        <v>1393</v>
      </c>
      <c r="H101" s="1"/>
      <c r="K101" s="43">
        <v>8286</v>
      </c>
      <c r="L101" s="19"/>
      <c r="M101" s="19"/>
      <c r="N101" s="19"/>
      <c r="O101" s="19"/>
      <c r="P101" s="19"/>
      <c r="Q101" s="19"/>
      <c r="R101" s="19"/>
      <c r="S101" s="19"/>
      <c r="T101" s="19"/>
      <c r="U101" s="19"/>
      <c r="V101" s="19"/>
      <c r="W101" s="99"/>
      <c r="X101" s="99"/>
      <c r="Y101" s="99"/>
    </row>
    <row r="102" spans="2:25" x14ac:dyDescent="0.2">
      <c r="D102" s="50">
        <v>8287</v>
      </c>
      <c r="F102" s="17" t="s">
        <v>1394</v>
      </c>
      <c r="H102" s="1"/>
      <c r="K102" s="43">
        <v>8287</v>
      </c>
      <c r="L102" s="19"/>
      <c r="M102" s="19"/>
      <c r="N102" s="19"/>
      <c r="O102" s="19"/>
      <c r="P102" s="19"/>
      <c r="Q102" s="19"/>
      <c r="R102" s="19"/>
      <c r="S102" s="19"/>
      <c r="T102" s="19"/>
      <c r="U102" s="19"/>
      <c r="V102" s="19"/>
      <c r="W102" s="99"/>
      <c r="X102" s="99"/>
      <c r="Y102" s="99"/>
    </row>
    <row r="103" spans="2:25" ht="13.5" customHeight="1" x14ac:dyDescent="0.2">
      <c r="D103" s="50">
        <v>8288</v>
      </c>
      <c r="F103" s="17" t="s">
        <v>292</v>
      </c>
      <c r="H103" s="1"/>
      <c r="K103" s="43">
        <v>8288</v>
      </c>
      <c r="L103" s="19"/>
      <c r="M103" s="19"/>
      <c r="N103" s="19"/>
      <c r="O103" s="19"/>
      <c r="P103" s="19"/>
      <c r="Q103" s="19"/>
      <c r="R103" s="19"/>
      <c r="S103" s="19"/>
      <c r="T103" s="19"/>
      <c r="U103" s="19"/>
      <c r="V103" s="19"/>
      <c r="W103" s="99"/>
      <c r="X103" s="99"/>
      <c r="Y103" s="99"/>
    </row>
    <row r="104" spans="2:25" ht="13.5" customHeight="1" x14ac:dyDescent="0.2">
      <c r="D104" s="22"/>
      <c r="F104" s="505" t="s">
        <v>305</v>
      </c>
      <c r="G104" s="505"/>
      <c r="H104" s="505"/>
      <c r="J104" s="52">
        <f>SUM(H100:H103)</f>
        <v>0</v>
      </c>
      <c r="L104" s="19"/>
      <c r="M104" s="19"/>
      <c r="N104" s="19"/>
      <c r="O104" s="19"/>
      <c r="P104" s="19"/>
      <c r="Q104" s="19"/>
      <c r="R104" s="19"/>
      <c r="S104" s="19"/>
      <c r="T104" s="19"/>
      <c r="U104" s="19"/>
      <c r="V104" s="19"/>
      <c r="W104" s="99"/>
      <c r="X104" s="99"/>
      <c r="Y104" s="99"/>
    </row>
    <row r="105" spans="2:25" x14ac:dyDescent="0.2">
      <c r="L105" s="19"/>
      <c r="M105" s="19"/>
      <c r="N105" s="19"/>
      <c r="O105" s="19"/>
      <c r="P105" s="19"/>
      <c r="Q105" s="19"/>
      <c r="R105" s="19"/>
      <c r="S105" s="19"/>
      <c r="T105" s="19"/>
      <c r="U105" s="19"/>
      <c r="V105" s="19"/>
      <c r="W105" s="99"/>
      <c r="X105" s="99"/>
      <c r="Y105" s="99"/>
    </row>
    <row r="106" spans="2:25" x14ac:dyDescent="0.2">
      <c r="B106" s="21" t="s">
        <v>1399</v>
      </c>
      <c r="K106" s="42"/>
      <c r="L106" s="19"/>
      <c r="M106" s="19"/>
      <c r="N106" s="19"/>
      <c r="O106" s="19"/>
      <c r="P106" s="19"/>
      <c r="Q106" s="19"/>
      <c r="R106" s="19"/>
      <c r="S106" s="19"/>
      <c r="T106" s="19"/>
      <c r="U106" s="19"/>
      <c r="V106" s="19"/>
      <c r="W106" s="99"/>
      <c r="X106" s="99"/>
      <c r="Y106" s="99"/>
    </row>
    <row r="107" spans="2:25" x14ac:dyDescent="0.2">
      <c r="D107" s="51">
        <v>8024</v>
      </c>
      <c r="F107" s="17" t="s">
        <v>293</v>
      </c>
      <c r="H107" s="1"/>
      <c r="K107" s="44">
        <v>8024</v>
      </c>
      <c r="L107" s="19"/>
      <c r="M107" s="19"/>
      <c r="N107" s="19"/>
      <c r="O107" s="19"/>
      <c r="P107" s="19"/>
      <c r="Q107" s="19"/>
      <c r="R107" s="19"/>
      <c r="S107" s="19"/>
      <c r="T107" s="19"/>
      <c r="U107" s="19"/>
      <c r="V107" s="19"/>
      <c r="W107" s="99"/>
      <c r="X107" s="99"/>
      <c r="Y107" s="99"/>
    </row>
    <row r="108" spans="2:25" x14ac:dyDescent="0.2">
      <c r="D108" s="51">
        <v>8202</v>
      </c>
      <c r="E108" s="10"/>
      <c r="F108" s="17" t="s">
        <v>294</v>
      </c>
      <c r="H108" s="1"/>
      <c r="K108" s="44">
        <v>8202</v>
      </c>
      <c r="L108" s="19"/>
      <c r="M108" s="19"/>
      <c r="N108" s="19"/>
      <c r="O108" s="19"/>
      <c r="P108" s="19"/>
      <c r="Q108" s="19"/>
      <c r="R108" s="19"/>
      <c r="S108" s="19"/>
      <c r="T108" s="19"/>
      <c r="U108" s="19"/>
      <c r="V108" s="19"/>
      <c r="W108" s="99"/>
      <c r="X108" s="99"/>
      <c r="Y108" s="99"/>
    </row>
    <row r="109" spans="2:25" x14ac:dyDescent="0.2">
      <c r="D109" s="51">
        <v>8259</v>
      </c>
      <c r="E109" s="10"/>
      <c r="F109" s="17" t="s">
        <v>295</v>
      </c>
      <c r="H109" s="1"/>
      <c r="K109" s="44">
        <v>8259</v>
      </c>
      <c r="L109" s="19"/>
      <c r="M109" s="19"/>
      <c r="N109" s="19"/>
      <c r="O109" s="19"/>
      <c r="P109" s="19"/>
      <c r="Q109" s="19"/>
      <c r="R109" s="19"/>
      <c r="S109" s="19"/>
      <c r="T109" s="19"/>
      <c r="U109" s="19"/>
      <c r="V109" s="19"/>
      <c r="W109" s="99"/>
      <c r="X109" s="99"/>
      <c r="Y109" s="99"/>
    </row>
    <row r="110" spans="2:25" x14ac:dyDescent="0.2">
      <c r="F110" s="506" t="s">
        <v>306</v>
      </c>
      <c r="G110" s="506"/>
      <c r="H110" s="506"/>
      <c r="J110" s="52">
        <f>SUM(H107:H109)</f>
        <v>0</v>
      </c>
      <c r="L110" s="19"/>
      <c r="M110" s="19"/>
      <c r="N110" s="19"/>
      <c r="O110" s="19"/>
      <c r="P110" s="19"/>
      <c r="Q110" s="19"/>
      <c r="R110" s="19"/>
      <c r="S110" s="19"/>
      <c r="T110" s="19"/>
      <c r="U110" s="19"/>
      <c r="V110" s="19"/>
      <c r="W110" s="99"/>
      <c r="X110" s="99"/>
      <c r="Y110" s="99"/>
    </row>
    <row r="111" spans="2:25" x14ac:dyDescent="0.2">
      <c r="F111" s="8"/>
      <c r="G111" s="8"/>
      <c r="H111" s="8"/>
      <c r="J111" s="39"/>
      <c r="L111" s="19"/>
      <c r="M111" s="19"/>
      <c r="N111" s="19"/>
      <c r="O111" s="19"/>
      <c r="P111" s="19"/>
      <c r="Q111" s="19"/>
      <c r="R111" s="19"/>
      <c r="S111" s="19"/>
      <c r="T111" s="19"/>
      <c r="U111" s="19"/>
      <c r="V111" s="19"/>
      <c r="W111" s="99"/>
      <c r="X111" s="99"/>
      <c r="Y111" s="99"/>
    </row>
    <row r="112" spans="2:25" x14ac:dyDescent="0.2">
      <c r="B112" s="21" t="s">
        <v>81</v>
      </c>
      <c r="F112" s="8"/>
      <c r="G112" s="8"/>
      <c r="H112" s="8"/>
      <c r="J112" s="39"/>
      <c r="K112" s="42"/>
      <c r="L112" s="19"/>
      <c r="M112" s="19"/>
      <c r="N112" s="19"/>
      <c r="O112" s="19"/>
      <c r="P112" s="19"/>
      <c r="Q112" s="19"/>
      <c r="R112" s="19"/>
      <c r="S112" s="19"/>
      <c r="T112" s="19"/>
      <c r="U112" s="19"/>
      <c r="V112" s="19"/>
      <c r="W112" s="99"/>
      <c r="X112" s="99"/>
      <c r="Y112" s="99"/>
    </row>
    <row r="113" spans="2:25" x14ac:dyDescent="0.2">
      <c r="B113" s="21"/>
      <c r="D113" s="23"/>
      <c r="F113" s="506" t="s">
        <v>82</v>
      </c>
      <c r="G113" s="506"/>
      <c r="H113" s="506"/>
      <c r="J113" s="37">
        <v>0</v>
      </c>
      <c r="K113" s="42"/>
      <c r="L113" s="19"/>
      <c r="M113" s="19"/>
      <c r="N113" s="19"/>
      <c r="O113" s="19"/>
      <c r="P113" s="19"/>
      <c r="Q113" s="19"/>
      <c r="R113" s="19"/>
      <c r="S113" s="19"/>
      <c r="T113" s="19"/>
      <c r="U113" s="19"/>
      <c r="V113" s="19"/>
      <c r="W113" s="99"/>
      <c r="X113" s="99"/>
      <c r="Y113" s="99"/>
    </row>
    <row r="114" spans="2:25" x14ac:dyDescent="0.2">
      <c r="B114" s="21"/>
      <c r="D114" s="23"/>
      <c r="F114" s="40"/>
      <c r="G114" s="8"/>
      <c r="H114" s="8"/>
      <c r="J114" s="39"/>
      <c r="K114" s="42"/>
      <c r="L114" s="19"/>
      <c r="M114" s="19"/>
      <c r="N114" s="19"/>
      <c r="O114" s="19"/>
      <c r="P114" s="19"/>
      <c r="Q114" s="19"/>
      <c r="R114" s="19"/>
      <c r="S114" s="19"/>
      <c r="T114" s="19"/>
      <c r="U114" s="19"/>
      <c r="V114" s="19"/>
      <c r="W114" s="99"/>
      <c r="X114" s="99"/>
      <c r="Y114" s="99"/>
    </row>
    <row r="115" spans="2:25" x14ac:dyDescent="0.2">
      <c r="B115" s="21" t="s">
        <v>46</v>
      </c>
      <c r="D115" s="23"/>
      <c r="F115" s="40"/>
      <c r="G115" s="8"/>
      <c r="H115" s="8"/>
      <c r="J115" s="39"/>
      <c r="K115" s="42"/>
      <c r="L115" s="19"/>
      <c r="M115" s="19"/>
      <c r="N115" s="19"/>
      <c r="O115" s="19"/>
      <c r="P115" s="19"/>
      <c r="Q115" s="19"/>
      <c r="R115" s="19"/>
      <c r="S115" s="19"/>
      <c r="T115" s="19"/>
      <c r="U115" s="19"/>
      <c r="V115" s="19"/>
      <c r="W115" s="99"/>
      <c r="X115" s="99"/>
      <c r="Y115" s="99"/>
    </row>
    <row r="116" spans="2:25" x14ac:dyDescent="0.2">
      <c r="B116" s="50" t="s">
        <v>47</v>
      </c>
      <c r="D116" s="22"/>
      <c r="F116" s="40" t="s">
        <v>331</v>
      </c>
      <c r="G116" s="8"/>
      <c r="H116" s="1"/>
      <c r="J116" s="39"/>
      <c r="K116" s="43" t="s">
        <v>47</v>
      </c>
      <c r="L116" s="19"/>
      <c r="M116" s="19"/>
      <c r="N116" s="19"/>
      <c r="O116" s="19"/>
      <c r="P116" s="19"/>
      <c r="Q116" s="19"/>
      <c r="R116" s="19"/>
      <c r="S116" s="19"/>
      <c r="T116" s="19"/>
      <c r="U116" s="19"/>
      <c r="V116" s="19"/>
      <c r="W116" s="99"/>
      <c r="X116" s="99"/>
      <c r="Y116" s="99"/>
    </row>
    <row r="117" spans="2:25" x14ac:dyDescent="0.2">
      <c r="B117" s="21"/>
      <c r="D117" s="51">
        <v>8330</v>
      </c>
      <c r="F117" s="40" t="s">
        <v>48</v>
      </c>
      <c r="G117" s="8"/>
      <c r="H117" s="1"/>
      <c r="K117" s="44">
        <v>8330</v>
      </c>
      <c r="L117" s="19"/>
      <c r="M117" s="19"/>
      <c r="N117" s="19"/>
      <c r="O117" s="19"/>
      <c r="P117" s="19"/>
      <c r="Q117" s="19"/>
      <c r="R117" s="19"/>
      <c r="S117" s="19"/>
      <c r="T117" s="19"/>
      <c r="U117" s="19"/>
      <c r="V117" s="19"/>
      <c r="W117" s="99"/>
      <c r="X117" s="99"/>
      <c r="Y117" s="99"/>
    </row>
    <row r="118" spans="2:25" x14ac:dyDescent="0.2">
      <c r="B118" s="21"/>
      <c r="D118" s="23"/>
      <c r="F118" s="506" t="s">
        <v>53</v>
      </c>
      <c r="G118" s="506"/>
      <c r="H118" s="506"/>
      <c r="J118" s="37">
        <f>SUM(H116:H117)</f>
        <v>0</v>
      </c>
      <c r="K118" s="42"/>
      <c r="L118" s="19"/>
      <c r="M118" s="19"/>
      <c r="N118" s="19"/>
      <c r="O118" s="19"/>
      <c r="P118" s="19"/>
      <c r="Q118" s="19"/>
      <c r="R118" s="19"/>
      <c r="S118" s="19"/>
      <c r="T118" s="19"/>
      <c r="U118" s="19"/>
      <c r="V118" s="19"/>
      <c r="W118" s="99"/>
      <c r="X118" s="99"/>
      <c r="Y118" s="99"/>
    </row>
    <row r="119" spans="2:25" x14ac:dyDescent="0.2">
      <c r="B119" s="21"/>
      <c r="D119" s="23"/>
      <c r="F119" s="40"/>
      <c r="G119" s="8"/>
      <c r="H119" s="8"/>
      <c r="J119" s="39"/>
      <c r="K119" s="42"/>
      <c r="L119" s="19"/>
      <c r="M119" s="19"/>
      <c r="N119" s="19"/>
      <c r="O119" s="19"/>
      <c r="P119" s="19"/>
      <c r="Q119" s="19"/>
      <c r="R119" s="19"/>
      <c r="S119" s="19"/>
      <c r="T119" s="19"/>
      <c r="U119" s="19"/>
      <c r="V119" s="19"/>
      <c r="W119" s="99"/>
      <c r="X119" s="99"/>
      <c r="Y119" s="99"/>
    </row>
    <row r="120" spans="2:25" x14ac:dyDescent="0.2">
      <c r="B120" s="21" t="s">
        <v>99</v>
      </c>
      <c r="D120" s="23"/>
      <c r="F120" s="40"/>
      <c r="G120" s="8"/>
      <c r="H120" s="8"/>
      <c r="J120" s="39"/>
      <c r="K120" s="42"/>
      <c r="L120" s="19"/>
      <c r="M120" s="19"/>
      <c r="N120" s="19"/>
      <c r="O120" s="19"/>
      <c r="P120" s="19"/>
      <c r="Q120" s="19"/>
      <c r="R120" s="19"/>
      <c r="S120" s="19"/>
      <c r="T120" s="19"/>
      <c r="U120" s="19"/>
      <c r="V120" s="19"/>
      <c r="W120" s="99"/>
      <c r="X120" s="99"/>
      <c r="Y120" s="99"/>
    </row>
    <row r="121" spans="2:25" x14ac:dyDescent="0.2">
      <c r="B121" s="51">
        <v>9930</v>
      </c>
      <c r="D121" s="24" t="s">
        <v>65</v>
      </c>
      <c r="F121" s="40" t="s">
        <v>50</v>
      </c>
      <c r="G121" s="8"/>
      <c r="H121" s="1"/>
      <c r="J121" s="39"/>
      <c r="K121" s="44">
        <v>9930</v>
      </c>
      <c r="L121" s="19"/>
      <c r="M121" s="19"/>
      <c r="N121" s="19"/>
      <c r="O121" s="19"/>
      <c r="P121" s="19"/>
      <c r="Q121" s="19"/>
      <c r="R121" s="19"/>
      <c r="S121" s="19"/>
      <c r="T121" s="19"/>
      <c r="U121" s="19"/>
      <c r="V121" s="19"/>
      <c r="W121" s="99"/>
      <c r="X121" s="99"/>
      <c r="Y121" s="99"/>
    </row>
    <row r="122" spans="2:25" x14ac:dyDescent="0.2">
      <c r="B122" s="21"/>
      <c r="D122" s="51">
        <v>8330</v>
      </c>
      <c r="F122" s="40" t="s">
        <v>48</v>
      </c>
      <c r="G122" s="8"/>
      <c r="H122" s="1"/>
      <c r="K122" s="44">
        <v>8330</v>
      </c>
      <c r="L122" s="19"/>
      <c r="M122" s="19"/>
      <c r="N122" s="19"/>
      <c r="O122" s="19"/>
      <c r="P122" s="19"/>
      <c r="Q122" s="19"/>
      <c r="R122" s="19"/>
      <c r="S122" s="19"/>
      <c r="T122" s="19"/>
      <c r="U122" s="19"/>
      <c r="V122" s="19"/>
      <c r="W122" s="99"/>
      <c r="X122" s="99"/>
      <c r="Y122" s="99"/>
    </row>
    <row r="123" spans="2:25" ht="14.25" x14ac:dyDescent="0.2">
      <c r="B123" s="21"/>
      <c r="D123" s="506" t="s">
        <v>54</v>
      </c>
      <c r="E123" s="507"/>
      <c r="F123" s="507"/>
      <c r="G123" s="507"/>
      <c r="H123" s="507"/>
      <c r="J123" s="37">
        <f>SUM(H121:H122)</f>
        <v>0</v>
      </c>
      <c r="L123" s="19"/>
      <c r="M123" s="19"/>
      <c r="N123" s="19"/>
      <c r="O123" s="19"/>
      <c r="P123" s="19"/>
      <c r="Q123" s="19"/>
      <c r="R123" s="19"/>
      <c r="S123" s="19"/>
      <c r="T123" s="19"/>
      <c r="U123" s="19"/>
      <c r="V123" s="19"/>
      <c r="W123" s="99"/>
      <c r="X123" s="99"/>
      <c r="Y123" s="99"/>
    </row>
    <row r="124" spans="2:25" x14ac:dyDescent="0.2">
      <c r="B124" s="21"/>
      <c r="D124" s="23"/>
      <c r="F124" s="40"/>
      <c r="G124" s="8"/>
      <c r="H124" s="8"/>
      <c r="J124" s="39"/>
      <c r="L124" s="19"/>
      <c r="M124" s="19"/>
      <c r="N124" s="19"/>
      <c r="O124" s="19"/>
      <c r="P124" s="19"/>
      <c r="Q124" s="19"/>
      <c r="R124" s="19"/>
      <c r="S124" s="19"/>
      <c r="T124" s="19"/>
      <c r="U124" s="19"/>
      <c r="V124" s="19"/>
      <c r="W124" s="99"/>
      <c r="X124" s="99"/>
      <c r="Y124" s="99"/>
    </row>
    <row r="125" spans="2:25" x14ac:dyDescent="0.2">
      <c r="B125" s="21" t="s">
        <v>100</v>
      </c>
      <c r="D125" s="23"/>
      <c r="F125" s="40"/>
      <c r="G125" s="8"/>
      <c r="H125" s="8"/>
      <c r="J125" s="39"/>
      <c r="L125" s="19"/>
      <c r="M125" s="19"/>
      <c r="N125" s="19"/>
      <c r="O125" s="19"/>
      <c r="P125" s="19"/>
      <c r="Q125" s="19"/>
      <c r="R125" s="19"/>
      <c r="S125" s="19"/>
      <c r="T125" s="19"/>
      <c r="U125" s="19"/>
      <c r="V125" s="19"/>
      <c r="W125" s="99"/>
      <c r="X125" s="99"/>
      <c r="Y125" s="99"/>
    </row>
    <row r="126" spans="2:25" x14ac:dyDescent="0.2">
      <c r="B126" s="51"/>
      <c r="D126" s="23" t="s">
        <v>51</v>
      </c>
      <c r="F126" s="40" t="s">
        <v>52</v>
      </c>
      <c r="G126" s="8"/>
      <c r="H126" s="1"/>
      <c r="K126" s="44"/>
      <c r="L126" s="19"/>
      <c r="M126" s="19"/>
      <c r="N126" s="19"/>
      <c r="O126" s="19"/>
      <c r="P126" s="19"/>
      <c r="Q126" s="19"/>
      <c r="R126" s="19"/>
      <c r="S126" s="19"/>
      <c r="T126" s="19"/>
      <c r="U126" s="19"/>
      <c r="V126" s="19"/>
      <c r="W126" s="99"/>
      <c r="X126" s="99"/>
      <c r="Y126" s="99"/>
    </row>
    <row r="127" spans="2:25" x14ac:dyDescent="0.2">
      <c r="B127" s="21"/>
      <c r="D127" s="23"/>
      <c r="F127" s="506" t="s">
        <v>55</v>
      </c>
      <c r="G127" s="506"/>
      <c r="H127" s="506"/>
      <c r="J127" s="37">
        <f>SUM(H126)</f>
        <v>0</v>
      </c>
      <c r="L127" s="19"/>
      <c r="M127" s="19"/>
      <c r="N127" s="19"/>
      <c r="O127" s="19"/>
      <c r="P127" s="19"/>
      <c r="Q127" s="19"/>
      <c r="R127" s="19"/>
      <c r="S127" s="19"/>
      <c r="T127" s="19"/>
      <c r="U127" s="19"/>
      <c r="V127" s="19"/>
      <c r="W127" s="99"/>
      <c r="X127" s="99"/>
      <c r="Y127" s="99"/>
    </row>
    <row r="128" spans="2:25" x14ac:dyDescent="0.2">
      <c r="B128" s="21"/>
      <c r="D128" s="426"/>
      <c r="F128" s="427"/>
      <c r="G128" s="427"/>
      <c r="H128" s="427"/>
      <c r="I128" s="427"/>
      <c r="J128" s="427"/>
      <c r="L128" s="19"/>
      <c r="M128" s="19"/>
      <c r="N128" s="19"/>
      <c r="O128" s="19"/>
      <c r="P128" s="19"/>
      <c r="Q128" s="19"/>
      <c r="R128" s="19"/>
      <c r="S128" s="19"/>
      <c r="T128" s="19"/>
      <c r="U128" s="19"/>
      <c r="V128" s="19"/>
      <c r="W128" s="99"/>
      <c r="X128" s="99"/>
      <c r="Y128" s="99"/>
    </row>
    <row r="129" spans="2:25" x14ac:dyDescent="0.2">
      <c r="B129" s="21" t="s">
        <v>1255</v>
      </c>
      <c r="D129" s="426"/>
      <c r="F129" s="40"/>
      <c r="G129" s="427"/>
      <c r="H129" s="427"/>
      <c r="J129" s="39"/>
      <c r="L129" s="19"/>
      <c r="M129" s="19"/>
      <c r="N129" s="19"/>
      <c r="O129" s="19"/>
      <c r="P129" s="19"/>
      <c r="Q129" s="19"/>
      <c r="R129" s="19"/>
      <c r="S129" s="19"/>
      <c r="T129" s="19"/>
      <c r="U129" s="19"/>
      <c r="V129" s="19"/>
      <c r="W129" s="99"/>
      <c r="X129" s="99"/>
      <c r="Y129" s="99"/>
    </row>
    <row r="130" spans="2:25" x14ac:dyDescent="0.2">
      <c r="B130" s="50" t="s">
        <v>207</v>
      </c>
      <c r="D130" s="22"/>
      <c r="F130" s="40" t="s">
        <v>1258</v>
      </c>
      <c r="G130" s="427"/>
      <c r="H130" s="1"/>
      <c r="J130" s="39"/>
      <c r="K130" s="47" t="s">
        <v>207</v>
      </c>
      <c r="L130" s="19"/>
      <c r="M130" s="19"/>
      <c r="N130" s="19"/>
      <c r="O130" s="19"/>
      <c r="P130" s="19"/>
      <c r="Q130" s="19"/>
      <c r="R130" s="19"/>
      <c r="S130" s="19"/>
      <c r="T130" s="19"/>
      <c r="U130" s="19"/>
      <c r="V130" s="19"/>
      <c r="W130" s="99"/>
      <c r="X130" s="99"/>
      <c r="Y130" s="99"/>
    </row>
    <row r="131" spans="2:25" x14ac:dyDescent="0.2">
      <c r="B131" s="21"/>
      <c r="D131" s="426"/>
      <c r="F131" s="506" t="s">
        <v>1257</v>
      </c>
      <c r="G131" s="506"/>
      <c r="H131" s="506"/>
      <c r="J131" s="37">
        <f>SUM(H130:H130)</f>
        <v>0</v>
      </c>
      <c r="L131" s="19"/>
      <c r="M131" s="19"/>
      <c r="N131" s="19"/>
      <c r="O131" s="19"/>
      <c r="P131" s="19"/>
      <c r="Q131" s="19"/>
      <c r="R131" s="19"/>
      <c r="S131" s="19"/>
      <c r="T131" s="19"/>
      <c r="U131" s="19"/>
      <c r="V131" s="19"/>
      <c r="W131" s="99"/>
      <c r="X131" s="99"/>
      <c r="Y131" s="99"/>
    </row>
    <row r="132" spans="2:25" x14ac:dyDescent="0.2">
      <c r="B132" s="21"/>
      <c r="D132" s="426"/>
      <c r="F132" s="427"/>
      <c r="G132" s="427"/>
      <c r="H132" s="427"/>
      <c r="I132" s="427"/>
      <c r="J132" s="427"/>
      <c r="L132" s="19"/>
      <c r="M132" s="19"/>
      <c r="N132" s="19"/>
      <c r="O132" s="19"/>
      <c r="P132" s="19"/>
      <c r="Q132" s="19"/>
      <c r="R132" s="19"/>
      <c r="S132" s="19"/>
      <c r="T132" s="19"/>
      <c r="U132" s="19"/>
      <c r="V132" s="19"/>
      <c r="W132" s="99"/>
      <c r="X132" s="99"/>
      <c r="Y132" s="99"/>
    </row>
    <row r="133" spans="2:25" x14ac:dyDescent="0.2">
      <c r="B133" s="21" t="s">
        <v>1397</v>
      </c>
      <c r="D133" s="426"/>
      <c r="F133" s="40"/>
      <c r="G133" s="427"/>
      <c r="H133" s="427"/>
      <c r="J133" s="39"/>
      <c r="L133" s="19"/>
      <c r="M133" s="19"/>
      <c r="N133" s="19"/>
      <c r="O133" s="19"/>
      <c r="P133" s="19"/>
      <c r="Q133" s="19"/>
      <c r="R133" s="19"/>
      <c r="S133" s="19"/>
      <c r="T133" s="19"/>
      <c r="U133" s="19"/>
      <c r="V133" s="19"/>
      <c r="W133" s="99"/>
      <c r="X133" s="99"/>
      <c r="Y133" s="99"/>
    </row>
    <row r="134" spans="2:25" x14ac:dyDescent="0.2">
      <c r="B134" s="50" t="s">
        <v>204</v>
      </c>
      <c r="D134" s="22"/>
      <c r="F134" s="40" t="s">
        <v>1395</v>
      </c>
      <c r="G134" s="427"/>
      <c r="H134" s="1"/>
      <c r="J134" s="39"/>
      <c r="K134" s="47" t="s">
        <v>204</v>
      </c>
      <c r="L134" s="19"/>
      <c r="M134" s="19"/>
      <c r="N134" s="19"/>
      <c r="O134" s="19"/>
      <c r="P134" s="19"/>
      <c r="Q134" s="19"/>
      <c r="R134" s="19"/>
      <c r="S134" s="19"/>
      <c r="T134" s="19"/>
      <c r="U134" s="19"/>
      <c r="V134" s="19"/>
      <c r="W134" s="99"/>
      <c r="X134" s="99"/>
      <c r="Y134" s="99"/>
    </row>
    <row r="135" spans="2:25" hidden="1" x14ac:dyDescent="0.2">
      <c r="B135" s="21"/>
      <c r="D135" s="51"/>
      <c r="F135" s="40"/>
      <c r="G135" s="427"/>
      <c r="H135" s="1"/>
      <c r="L135" s="19"/>
      <c r="M135" s="19"/>
      <c r="N135" s="19"/>
      <c r="O135" s="19"/>
      <c r="P135" s="19"/>
      <c r="Q135" s="19"/>
      <c r="R135" s="19"/>
      <c r="S135" s="19"/>
      <c r="T135" s="19"/>
      <c r="U135" s="19"/>
      <c r="V135" s="19"/>
      <c r="W135" s="99"/>
      <c r="X135" s="99"/>
      <c r="Y135" s="99"/>
    </row>
    <row r="136" spans="2:25" x14ac:dyDescent="0.2">
      <c r="B136" s="21"/>
      <c r="D136" s="426"/>
      <c r="F136" s="506" t="s">
        <v>1257</v>
      </c>
      <c r="G136" s="506"/>
      <c r="H136" s="506"/>
      <c r="J136" s="37">
        <f>SUM(H134:H135)</f>
        <v>0</v>
      </c>
      <c r="L136" s="19"/>
      <c r="M136" s="19"/>
      <c r="N136" s="19"/>
      <c r="O136" s="19"/>
      <c r="P136" s="19"/>
      <c r="Q136" s="19"/>
      <c r="R136" s="19"/>
      <c r="S136" s="19"/>
      <c r="T136" s="19"/>
      <c r="U136" s="19"/>
      <c r="V136" s="19"/>
      <c r="W136" s="99"/>
      <c r="X136" s="99"/>
      <c r="Y136" s="99"/>
    </row>
    <row r="137" spans="2:25" x14ac:dyDescent="0.2">
      <c r="B137" s="21"/>
      <c r="D137" s="426"/>
      <c r="F137" s="427"/>
      <c r="G137" s="427"/>
      <c r="H137" s="427"/>
      <c r="I137" s="427"/>
      <c r="J137" s="427"/>
      <c r="L137" s="19"/>
      <c r="M137" s="19"/>
      <c r="N137" s="19"/>
      <c r="O137" s="19"/>
      <c r="P137" s="19"/>
      <c r="Q137" s="19"/>
      <c r="R137" s="19"/>
      <c r="S137" s="19"/>
      <c r="T137" s="19"/>
      <c r="U137" s="19"/>
      <c r="V137" s="19"/>
      <c r="W137" s="99"/>
      <c r="X137" s="99"/>
      <c r="Y137" s="99"/>
    </row>
    <row r="138" spans="2:25" x14ac:dyDescent="0.2">
      <c r="B138" s="21" t="s">
        <v>1398</v>
      </c>
      <c r="D138" s="426"/>
      <c r="F138" s="40"/>
      <c r="G138" s="427"/>
      <c r="H138" s="427"/>
      <c r="J138" s="39"/>
      <c r="L138" s="19"/>
      <c r="M138" s="19"/>
      <c r="N138" s="19"/>
      <c r="O138" s="19"/>
      <c r="P138" s="19"/>
      <c r="Q138" s="19"/>
      <c r="R138" s="19"/>
      <c r="S138" s="19"/>
      <c r="T138" s="19"/>
      <c r="U138" s="19"/>
      <c r="V138" s="19"/>
      <c r="W138" s="99"/>
      <c r="X138" s="99"/>
      <c r="Y138" s="99"/>
    </row>
    <row r="139" spans="2:25" x14ac:dyDescent="0.2">
      <c r="B139" s="50" t="s">
        <v>244</v>
      </c>
      <c r="D139" s="22"/>
      <c r="F139" s="40" t="s">
        <v>1396</v>
      </c>
      <c r="G139" s="427"/>
      <c r="H139" s="1"/>
      <c r="J139" s="39"/>
      <c r="K139" s="47" t="s">
        <v>244</v>
      </c>
      <c r="L139" s="19"/>
      <c r="M139" s="19"/>
      <c r="N139" s="19"/>
      <c r="O139" s="19"/>
      <c r="P139" s="19"/>
      <c r="Q139" s="19"/>
      <c r="R139" s="19"/>
      <c r="S139" s="19"/>
      <c r="T139" s="19"/>
      <c r="U139" s="19"/>
      <c r="V139" s="19"/>
      <c r="W139" s="99"/>
      <c r="X139" s="99"/>
      <c r="Y139" s="99"/>
    </row>
    <row r="140" spans="2:25" hidden="1" x14ac:dyDescent="0.2">
      <c r="B140" s="21"/>
      <c r="D140" s="51"/>
      <c r="F140" s="40"/>
      <c r="G140" s="427"/>
      <c r="H140" s="1"/>
      <c r="L140" s="19"/>
      <c r="M140" s="19"/>
      <c r="N140" s="19"/>
      <c r="O140" s="19"/>
      <c r="P140" s="19"/>
      <c r="Q140" s="19"/>
      <c r="R140" s="19"/>
      <c r="S140" s="19"/>
      <c r="T140" s="19"/>
      <c r="U140" s="19"/>
      <c r="V140" s="19"/>
      <c r="W140" s="99"/>
      <c r="X140" s="99"/>
      <c r="Y140" s="99"/>
    </row>
    <row r="141" spans="2:25" x14ac:dyDescent="0.2">
      <c r="B141" s="21"/>
      <c r="D141" s="426"/>
      <c r="F141" s="506" t="s">
        <v>1257</v>
      </c>
      <c r="G141" s="506"/>
      <c r="H141" s="506"/>
      <c r="J141" s="37">
        <f>SUM(H139:H140)</f>
        <v>0</v>
      </c>
      <c r="L141" s="19"/>
      <c r="M141" s="19"/>
      <c r="N141" s="19"/>
      <c r="O141" s="19"/>
      <c r="P141" s="19"/>
      <c r="Q141" s="19"/>
      <c r="R141" s="19"/>
      <c r="S141" s="19"/>
      <c r="T141" s="19"/>
      <c r="U141" s="19"/>
      <c r="V141" s="19"/>
      <c r="W141" s="99"/>
      <c r="X141" s="99"/>
      <c r="Y141" s="99"/>
    </row>
    <row r="142" spans="2:25" x14ac:dyDescent="0.2">
      <c r="B142" s="21"/>
      <c r="D142" s="426"/>
      <c r="F142" s="427"/>
      <c r="G142" s="427"/>
      <c r="H142" s="427"/>
      <c r="I142" s="427"/>
      <c r="J142" s="427"/>
      <c r="L142" s="19"/>
      <c r="M142" s="19"/>
      <c r="N142" s="19"/>
      <c r="O142" s="19"/>
      <c r="P142" s="19"/>
      <c r="Q142" s="19"/>
      <c r="R142" s="19"/>
      <c r="S142" s="19"/>
      <c r="T142" s="19"/>
      <c r="U142" s="19"/>
      <c r="V142" s="19"/>
      <c r="W142" s="99"/>
      <c r="X142" s="99"/>
      <c r="Y142" s="99"/>
    </row>
    <row r="143" spans="2:25" x14ac:dyDescent="0.2">
      <c r="B143" s="21" t="s">
        <v>1256</v>
      </c>
      <c r="D143" s="23"/>
      <c r="F143" s="40"/>
      <c r="G143" s="8"/>
      <c r="H143" s="8"/>
      <c r="J143" s="39"/>
      <c r="L143" s="19"/>
      <c r="M143" s="19"/>
      <c r="N143" s="19"/>
      <c r="O143" s="19"/>
      <c r="P143" s="19"/>
      <c r="Q143" s="19"/>
      <c r="R143" s="19"/>
      <c r="S143" s="19"/>
      <c r="T143" s="19"/>
      <c r="U143" s="19"/>
      <c r="V143" s="19"/>
      <c r="W143" s="99"/>
      <c r="X143" s="99"/>
      <c r="Y143" s="99"/>
    </row>
    <row r="144" spans="2:25" x14ac:dyDescent="0.2">
      <c r="B144" s="50" t="s">
        <v>96</v>
      </c>
      <c r="D144" s="22"/>
      <c r="F144" s="40" t="s">
        <v>97</v>
      </c>
      <c r="G144" s="8"/>
      <c r="H144" s="1"/>
      <c r="J144" s="39"/>
      <c r="K144" s="47" t="s">
        <v>96</v>
      </c>
      <c r="L144" s="19"/>
      <c r="M144" s="19"/>
      <c r="N144" s="19"/>
      <c r="O144" s="19"/>
      <c r="P144" s="19"/>
      <c r="Q144" s="19"/>
      <c r="R144" s="19"/>
      <c r="S144" s="19"/>
      <c r="T144" s="19"/>
      <c r="U144" s="19"/>
      <c r="V144" s="19"/>
      <c r="W144" s="99"/>
      <c r="X144" s="99"/>
      <c r="Y144" s="99"/>
    </row>
    <row r="145" spans="1:25" x14ac:dyDescent="0.2">
      <c r="B145" s="21"/>
      <c r="D145" s="51">
        <v>8089</v>
      </c>
      <c r="F145" s="40" t="s">
        <v>98</v>
      </c>
      <c r="G145" s="8"/>
      <c r="H145" s="1"/>
      <c r="K145" s="45">
        <v>8089</v>
      </c>
      <c r="L145" s="19"/>
      <c r="M145" s="19"/>
      <c r="N145" s="19"/>
      <c r="O145" s="19"/>
      <c r="P145" s="19"/>
      <c r="Q145" s="19"/>
      <c r="R145" s="19"/>
      <c r="S145" s="19"/>
      <c r="T145" s="19"/>
      <c r="U145" s="19"/>
      <c r="V145" s="19"/>
      <c r="W145" s="99"/>
      <c r="X145" s="99"/>
      <c r="Y145" s="99"/>
    </row>
    <row r="146" spans="1:25" x14ac:dyDescent="0.2">
      <c r="B146" s="21"/>
      <c r="D146" s="23"/>
      <c r="F146" s="506" t="s">
        <v>1257</v>
      </c>
      <c r="G146" s="506"/>
      <c r="H146" s="506"/>
      <c r="J146" s="37">
        <f>SUM(H144:H145)</f>
        <v>0</v>
      </c>
      <c r="L146" s="19"/>
      <c r="M146" s="19"/>
      <c r="N146" s="19"/>
      <c r="O146" s="19"/>
      <c r="P146" s="19"/>
      <c r="Q146" s="19"/>
      <c r="R146" s="19"/>
      <c r="S146" s="19"/>
      <c r="T146" s="19"/>
      <c r="U146" s="19"/>
      <c r="V146" s="19"/>
      <c r="W146" s="99"/>
      <c r="X146" s="99"/>
      <c r="Y146" s="99"/>
    </row>
    <row r="147" spans="1:25" x14ac:dyDescent="0.2">
      <c r="B147" s="21"/>
      <c r="D147" s="23"/>
      <c r="F147" s="40"/>
      <c r="G147" s="8"/>
      <c r="H147" s="8"/>
      <c r="J147" s="39"/>
      <c r="L147" s="19"/>
      <c r="M147" s="19"/>
      <c r="N147" s="19"/>
      <c r="O147" s="19"/>
      <c r="P147" s="19"/>
      <c r="Q147" s="19"/>
      <c r="R147" s="19"/>
      <c r="S147" s="19"/>
      <c r="T147" s="19"/>
      <c r="U147" s="19"/>
      <c r="V147" s="19"/>
      <c r="W147" s="99"/>
      <c r="X147" s="99"/>
      <c r="Y147" s="99"/>
    </row>
    <row r="148" spans="1:25" ht="13.5" thickBot="1" x14ac:dyDescent="0.25">
      <c r="B148" s="21"/>
      <c r="D148" s="23"/>
      <c r="F148" s="40"/>
      <c r="G148" s="8"/>
      <c r="H148" s="8"/>
      <c r="J148" s="39"/>
      <c r="L148" s="19"/>
      <c r="M148" s="19"/>
      <c r="N148" s="19"/>
      <c r="O148" s="19"/>
      <c r="P148" s="19"/>
      <c r="Q148" s="19"/>
      <c r="R148" s="19"/>
      <c r="S148" s="19"/>
      <c r="T148" s="19"/>
      <c r="U148" s="19"/>
      <c r="V148" s="19"/>
      <c r="W148" s="99"/>
      <c r="X148" s="99"/>
      <c r="Y148" s="99"/>
    </row>
    <row r="149" spans="1:25" s="27" customFormat="1" ht="16.5" thickBot="1" x14ac:dyDescent="0.3">
      <c r="A149" s="25"/>
      <c r="B149" s="26"/>
      <c r="C149" s="25"/>
      <c r="D149" s="41"/>
      <c r="E149" s="25"/>
      <c r="F149" s="159" t="s">
        <v>569</v>
      </c>
      <c r="G149" s="25"/>
      <c r="H149" s="11"/>
      <c r="I149" s="25"/>
      <c r="J149" s="97">
        <f>SUM(J26:J146)</f>
        <v>0</v>
      </c>
      <c r="K149" s="48"/>
      <c r="L149" s="19"/>
      <c r="M149" s="19"/>
      <c r="N149" s="19"/>
      <c r="O149" s="19"/>
      <c r="P149" s="19"/>
      <c r="Q149" s="19"/>
      <c r="R149" s="19"/>
      <c r="S149" s="19"/>
      <c r="T149" s="19"/>
      <c r="U149" s="19"/>
      <c r="V149" s="19"/>
      <c r="W149" s="100"/>
      <c r="X149" s="100"/>
      <c r="Y149" s="100"/>
    </row>
    <row r="150" spans="1:25" s="219" customFormat="1" ht="21" customHeight="1" x14ac:dyDescent="0.2">
      <c r="A150" s="92"/>
      <c r="B150" s="214" t="s">
        <v>565</v>
      </c>
      <c r="C150" s="92"/>
      <c r="D150" s="90"/>
      <c r="E150" s="92"/>
      <c r="F150" s="215"/>
      <c r="G150" s="92"/>
      <c r="H150" s="93"/>
      <c r="I150" s="92"/>
      <c r="J150" s="192"/>
      <c r="K150" s="216"/>
      <c r="L150" s="217"/>
      <c r="M150" s="217"/>
      <c r="N150" s="217"/>
      <c r="O150" s="217"/>
      <c r="P150" s="217"/>
      <c r="Q150" s="217"/>
      <c r="R150" s="217"/>
      <c r="S150" s="217"/>
      <c r="T150" s="217"/>
      <c r="U150" s="217"/>
      <c r="V150" s="19"/>
      <c r="W150" s="218"/>
      <c r="X150" s="218"/>
      <c r="Y150" s="218"/>
    </row>
    <row r="151" spans="1:25" s="193" customFormat="1" x14ac:dyDescent="0.2">
      <c r="A151" s="92"/>
      <c r="B151" s="90"/>
      <c r="C151" s="92"/>
      <c r="D151" s="215" t="s">
        <v>208</v>
      </c>
      <c r="E151" s="90"/>
      <c r="F151" s="90"/>
      <c r="G151" s="90"/>
      <c r="H151" s="192"/>
      <c r="I151" s="90"/>
      <c r="J151" s="192"/>
      <c r="K151" s="220"/>
      <c r="L151" s="217"/>
      <c r="M151" s="217"/>
      <c r="N151" s="217"/>
      <c r="O151" s="217"/>
      <c r="P151" s="217"/>
      <c r="Q151" s="217"/>
      <c r="R151" s="217"/>
      <c r="S151" s="217"/>
      <c r="T151" s="217"/>
      <c r="U151" s="217"/>
      <c r="V151" s="19"/>
      <c r="W151" s="218"/>
      <c r="X151" s="218"/>
      <c r="Y151" s="218"/>
    </row>
    <row r="152" spans="1:25" s="28" customFormat="1" x14ac:dyDescent="0.2">
      <c r="A152" s="17"/>
      <c r="B152" s="104"/>
      <c r="C152" s="17"/>
      <c r="D152" s="50" t="s">
        <v>143</v>
      </c>
      <c r="E152" s="17"/>
      <c r="F152" s="31" t="s">
        <v>332</v>
      </c>
      <c r="G152" s="17"/>
      <c r="H152" s="1"/>
      <c r="I152" s="17"/>
      <c r="J152" s="6"/>
      <c r="K152" s="43" t="s">
        <v>143</v>
      </c>
      <c r="L152" s="19"/>
      <c r="M152" s="19"/>
      <c r="N152" s="19"/>
      <c r="O152" s="19"/>
      <c r="P152" s="19"/>
      <c r="Q152" s="19"/>
      <c r="R152" s="19"/>
      <c r="S152" s="19"/>
      <c r="T152" s="19"/>
      <c r="U152" s="19"/>
      <c r="V152" s="19"/>
      <c r="W152" s="99"/>
      <c r="X152" s="99"/>
      <c r="Y152" s="99"/>
    </row>
    <row r="153" spans="1:25" s="28" customFormat="1" x14ac:dyDescent="0.2">
      <c r="A153" s="17"/>
      <c r="B153" s="104"/>
      <c r="C153" s="17"/>
      <c r="D153" s="50" t="s">
        <v>257</v>
      </c>
      <c r="E153" s="17"/>
      <c r="F153" s="31" t="s">
        <v>333</v>
      </c>
      <c r="G153" s="17"/>
      <c r="H153" s="1"/>
      <c r="I153" s="17"/>
      <c r="J153" s="19"/>
      <c r="K153" s="43" t="s">
        <v>257</v>
      </c>
      <c r="L153" s="19"/>
      <c r="M153" s="19"/>
      <c r="N153" s="19"/>
      <c r="O153" s="19"/>
      <c r="P153" s="19"/>
      <c r="Q153" s="19"/>
      <c r="R153" s="19"/>
      <c r="S153" s="19"/>
      <c r="T153" s="19"/>
      <c r="U153" s="19"/>
      <c r="V153" s="19"/>
      <c r="W153" s="99"/>
      <c r="X153" s="99"/>
      <c r="Y153" s="99"/>
    </row>
    <row r="154" spans="1:25" s="28" customFormat="1" x14ac:dyDescent="0.2">
      <c r="A154" s="17"/>
      <c r="B154" s="104"/>
      <c r="C154" s="17"/>
      <c r="D154" s="50" t="s">
        <v>144</v>
      </c>
      <c r="E154" s="17"/>
      <c r="F154" s="31" t="s">
        <v>334</v>
      </c>
      <c r="G154" s="17"/>
      <c r="H154" s="1"/>
      <c r="I154" s="17"/>
      <c r="J154" s="6"/>
      <c r="K154" s="43" t="s">
        <v>144</v>
      </c>
      <c r="L154" s="19"/>
      <c r="M154" s="19"/>
      <c r="N154" s="19"/>
      <c r="O154" s="19"/>
      <c r="P154" s="19"/>
      <c r="Q154" s="19"/>
      <c r="R154" s="19"/>
      <c r="S154" s="19"/>
      <c r="T154" s="19"/>
      <c r="U154" s="19"/>
      <c r="V154" s="19"/>
      <c r="W154" s="99"/>
      <c r="X154" s="99"/>
      <c r="Y154" s="99"/>
    </row>
    <row r="155" spans="1:25" s="28" customFormat="1" x14ac:dyDescent="0.2">
      <c r="A155" s="17"/>
      <c r="B155" s="104"/>
      <c r="C155" s="17"/>
      <c r="D155" s="50" t="s">
        <v>145</v>
      </c>
      <c r="E155" s="17"/>
      <c r="F155" s="31" t="s">
        <v>335</v>
      </c>
      <c r="G155" s="17"/>
      <c r="H155" s="1"/>
      <c r="I155" s="17"/>
      <c r="J155" s="6"/>
      <c r="K155" s="43" t="s">
        <v>145</v>
      </c>
      <c r="L155" s="19"/>
      <c r="M155" s="19"/>
      <c r="N155" s="19"/>
      <c r="O155" s="19"/>
      <c r="P155" s="19"/>
      <c r="Q155" s="19"/>
      <c r="R155" s="19"/>
      <c r="S155" s="19"/>
      <c r="T155" s="19"/>
      <c r="U155" s="19"/>
      <c r="V155" s="19"/>
      <c r="W155" s="99"/>
      <c r="X155" s="99"/>
      <c r="Y155" s="99"/>
    </row>
    <row r="156" spans="1:25" s="28" customFormat="1" x14ac:dyDescent="0.2">
      <c r="A156" s="17"/>
      <c r="B156" s="104"/>
      <c r="C156" s="17"/>
      <c r="D156" s="50" t="s">
        <v>41</v>
      </c>
      <c r="E156" s="17"/>
      <c r="F156" s="17" t="s">
        <v>336</v>
      </c>
      <c r="G156" s="17"/>
      <c r="H156" s="1"/>
      <c r="I156" s="17"/>
      <c r="J156" s="6"/>
      <c r="K156" s="43" t="s">
        <v>41</v>
      </c>
      <c r="L156" s="19"/>
      <c r="M156" s="19"/>
      <c r="N156" s="19"/>
      <c r="O156" s="19"/>
      <c r="P156" s="19"/>
      <c r="Q156" s="19"/>
      <c r="R156" s="19"/>
      <c r="S156" s="19"/>
      <c r="T156" s="19"/>
      <c r="U156" s="19"/>
      <c r="V156" s="19"/>
      <c r="W156" s="99"/>
      <c r="X156" s="99"/>
      <c r="Y156" s="99"/>
    </row>
    <row r="157" spans="1:25" s="28" customFormat="1" x14ac:dyDescent="0.2">
      <c r="A157" s="17"/>
      <c r="B157" s="104"/>
      <c r="C157" s="17"/>
      <c r="D157" s="22"/>
      <c r="E157" s="17"/>
      <c r="F157" s="505" t="s">
        <v>308</v>
      </c>
      <c r="G157" s="505"/>
      <c r="H157" s="505"/>
      <c r="I157" s="17"/>
      <c r="J157" s="52">
        <f>SUM(H152:H156)</f>
        <v>0</v>
      </c>
      <c r="K157" s="43"/>
      <c r="L157" s="19"/>
      <c r="M157" s="19"/>
      <c r="N157" s="19"/>
      <c r="O157" s="19"/>
      <c r="P157" s="19"/>
      <c r="Q157" s="19"/>
      <c r="R157" s="19"/>
      <c r="S157" s="19"/>
      <c r="T157" s="19"/>
      <c r="U157" s="19"/>
      <c r="V157" s="19"/>
      <c r="W157" s="99"/>
      <c r="X157" s="99"/>
      <c r="Y157" s="99"/>
    </row>
    <row r="158" spans="1:25" s="28" customFormat="1" x14ac:dyDescent="0.2">
      <c r="A158" s="17"/>
      <c r="B158" s="104"/>
      <c r="C158" s="17"/>
      <c r="D158" s="22"/>
      <c r="E158" s="17"/>
      <c r="F158" s="31"/>
      <c r="G158" s="17"/>
      <c r="H158" s="6"/>
      <c r="I158" s="17"/>
      <c r="J158" s="6"/>
      <c r="K158" s="43"/>
      <c r="L158" s="19"/>
      <c r="M158" s="19"/>
      <c r="N158" s="19"/>
      <c r="O158" s="19"/>
      <c r="P158" s="19"/>
      <c r="Q158" s="19"/>
      <c r="R158" s="19"/>
      <c r="S158" s="19"/>
      <c r="T158" s="19"/>
      <c r="U158" s="19"/>
      <c r="V158" s="19"/>
      <c r="W158" s="99"/>
      <c r="X158" s="99"/>
      <c r="Y158" s="99"/>
    </row>
    <row r="159" spans="1:25" s="28" customFormat="1" x14ac:dyDescent="0.2">
      <c r="A159" s="17"/>
      <c r="B159" s="104"/>
      <c r="C159" s="17"/>
      <c r="D159" s="21" t="s">
        <v>209</v>
      </c>
      <c r="E159" s="17"/>
      <c r="F159" s="31"/>
      <c r="G159" s="17"/>
      <c r="H159" s="6"/>
      <c r="I159" s="17"/>
      <c r="J159" s="6"/>
      <c r="K159" s="42"/>
      <c r="L159" s="19"/>
      <c r="M159" s="19"/>
      <c r="N159" s="19"/>
      <c r="O159" s="19"/>
      <c r="P159" s="19"/>
      <c r="Q159" s="19"/>
      <c r="R159" s="19"/>
      <c r="S159" s="19"/>
      <c r="T159" s="19"/>
      <c r="U159" s="19"/>
      <c r="V159" s="19"/>
      <c r="W159" s="99"/>
      <c r="X159" s="99"/>
      <c r="Y159" s="99"/>
    </row>
    <row r="160" spans="1:25" s="28" customFormat="1" x14ac:dyDescent="0.2">
      <c r="A160" s="17"/>
      <c r="B160" s="104"/>
      <c r="C160" s="17"/>
      <c r="D160" s="50" t="s">
        <v>146</v>
      </c>
      <c r="E160" s="17"/>
      <c r="F160" s="31" t="s">
        <v>337</v>
      </c>
      <c r="G160" s="17"/>
      <c r="H160" s="1"/>
      <c r="I160" s="17"/>
      <c r="J160" s="6"/>
      <c r="K160" s="43" t="s">
        <v>146</v>
      </c>
      <c r="L160" s="19"/>
      <c r="M160" s="19"/>
      <c r="N160" s="19"/>
      <c r="O160" s="19"/>
      <c r="P160" s="19"/>
      <c r="Q160" s="19"/>
      <c r="R160" s="19"/>
      <c r="S160" s="19"/>
      <c r="T160" s="19"/>
      <c r="U160" s="19"/>
      <c r="V160" s="19"/>
      <c r="W160" s="99"/>
      <c r="X160" s="99"/>
      <c r="Y160" s="99"/>
    </row>
    <row r="161" spans="1:25" s="28" customFormat="1" x14ac:dyDescent="0.2">
      <c r="A161" s="17"/>
      <c r="B161" s="104"/>
      <c r="C161" s="17"/>
      <c r="D161" s="50" t="s">
        <v>147</v>
      </c>
      <c r="E161" s="17"/>
      <c r="F161" s="31" t="s">
        <v>338</v>
      </c>
      <c r="G161" s="17"/>
      <c r="H161" s="1"/>
      <c r="I161" s="17"/>
      <c r="J161" s="6"/>
      <c r="K161" s="43" t="s">
        <v>147</v>
      </c>
      <c r="L161" s="19"/>
      <c r="M161" s="19"/>
      <c r="N161" s="19"/>
      <c r="O161" s="19"/>
      <c r="P161" s="19"/>
      <c r="Q161" s="19"/>
      <c r="R161" s="19"/>
      <c r="S161" s="19"/>
      <c r="T161" s="19"/>
      <c r="U161" s="19"/>
      <c r="V161" s="19"/>
      <c r="W161" s="99"/>
      <c r="X161" s="99"/>
      <c r="Y161" s="99"/>
    </row>
    <row r="162" spans="1:25" s="28" customFormat="1" x14ac:dyDescent="0.2">
      <c r="A162" s="17"/>
      <c r="B162" s="104"/>
      <c r="C162" s="17"/>
      <c r="D162" s="50" t="s">
        <v>148</v>
      </c>
      <c r="E162" s="17"/>
      <c r="F162" s="31" t="s">
        <v>339</v>
      </c>
      <c r="G162" s="17"/>
      <c r="H162" s="1"/>
      <c r="I162" s="17"/>
      <c r="J162" s="6"/>
      <c r="K162" s="43" t="s">
        <v>148</v>
      </c>
      <c r="L162" s="19"/>
      <c r="M162" s="19"/>
      <c r="N162" s="19"/>
      <c r="O162" s="19"/>
      <c r="P162" s="19"/>
      <c r="Q162" s="19"/>
      <c r="R162" s="19"/>
      <c r="S162" s="19"/>
      <c r="T162" s="19"/>
      <c r="U162" s="19"/>
      <c r="V162" s="19"/>
      <c r="W162" s="99"/>
      <c r="X162" s="99"/>
      <c r="Y162" s="99"/>
    </row>
    <row r="163" spans="1:25" s="28" customFormat="1" x14ac:dyDescent="0.2">
      <c r="A163" s="17"/>
      <c r="B163" s="104"/>
      <c r="C163" s="17"/>
      <c r="D163" s="22"/>
      <c r="E163" s="17"/>
      <c r="F163" s="505" t="s">
        <v>309</v>
      </c>
      <c r="G163" s="505"/>
      <c r="H163" s="505"/>
      <c r="I163" s="17"/>
      <c r="J163" s="52">
        <f>SUM(H160:H162)</f>
        <v>0</v>
      </c>
      <c r="K163" s="43"/>
      <c r="L163" s="19"/>
      <c r="M163" s="19"/>
      <c r="N163" s="19"/>
      <c r="O163" s="19"/>
      <c r="P163" s="19"/>
      <c r="Q163" s="19"/>
      <c r="R163" s="19"/>
      <c r="S163" s="19"/>
      <c r="T163" s="19"/>
      <c r="U163" s="19"/>
      <c r="V163" s="19"/>
      <c r="W163" s="99"/>
      <c r="X163" s="99"/>
      <c r="Y163" s="99"/>
    </row>
    <row r="164" spans="1:25" s="28" customFormat="1" x14ac:dyDescent="0.2">
      <c r="A164" s="17"/>
      <c r="B164" s="104"/>
      <c r="C164" s="17"/>
      <c r="D164" s="22"/>
      <c r="E164" s="17"/>
      <c r="F164" s="31"/>
      <c r="G164" s="17"/>
      <c r="H164" s="6"/>
      <c r="I164" s="17"/>
      <c r="J164" s="6"/>
      <c r="K164" s="43"/>
      <c r="L164" s="19"/>
      <c r="M164" s="19"/>
      <c r="N164" s="19"/>
      <c r="O164" s="19"/>
      <c r="P164" s="19"/>
      <c r="Q164" s="19"/>
      <c r="R164" s="19"/>
      <c r="S164" s="19"/>
      <c r="T164" s="19"/>
      <c r="U164" s="19"/>
      <c r="V164" s="19"/>
      <c r="W164" s="99"/>
      <c r="X164" s="99"/>
      <c r="Y164" s="99"/>
    </row>
    <row r="165" spans="1:25" s="28" customFormat="1" x14ac:dyDescent="0.2">
      <c r="A165" s="17"/>
      <c r="B165" s="104"/>
      <c r="C165" s="17"/>
      <c r="D165" s="21" t="s">
        <v>210</v>
      </c>
      <c r="E165" s="17"/>
      <c r="F165" s="31"/>
      <c r="G165" s="17"/>
      <c r="H165" s="6"/>
      <c r="I165" s="17"/>
      <c r="J165" s="6"/>
      <c r="K165" s="42"/>
      <c r="L165" s="19"/>
      <c r="M165" s="19"/>
      <c r="N165" s="19"/>
      <c r="O165" s="19"/>
      <c r="P165" s="19"/>
      <c r="Q165" s="19"/>
      <c r="R165" s="19"/>
      <c r="S165" s="19"/>
      <c r="T165" s="19"/>
      <c r="U165" s="19"/>
      <c r="V165" s="19"/>
      <c r="W165" s="99"/>
      <c r="X165" s="99"/>
      <c r="Y165" s="99"/>
    </row>
    <row r="166" spans="1:25" s="28" customFormat="1" x14ac:dyDescent="0.2">
      <c r="A166" s="17"/>
      <c r="B166" s="104"/>
      <c r="C166" s="17"/>
      <c r="D166" s="50" t="s">
        <v>149</v>
      </c>
      <c r="E166" s="10"/>
      <c r="F166" s="31" t="s">
        <v>84</v>
      </c>
      <c r="G166" s="17"/>
      <c r="H166" s="1"/>
      <c r="I166" s="17"/>
      <c r="J166" s="6"/>
      <c r="K166" s="43" t="s">
        <v>149</v>
      </c>
      <c r="L166" s="19"/>
      <c r="M166" s="19"/>
      <c r="N166" s="19"/>
      <c r="O166" s="19"/>
      <c r="P166" s="19"/>
      <c r="Q166" s="19"/>
      <c r="R166" s="19"/>
      <c r="S166" s="19"/>
      <c r="T166" s="19"/>
      <c r="U166" s="19"/>
      <c r="V166" s="19"/>
      <c r="W166" s="99"/>
      <c r="X166" s="99"/>
      <c r="Y166" s="99"/>
    </row>
    <row r="167" spans="1:25" s="28" customFormat="1" x14ac:dyDescent="0.2">
      <c r="A167" s="17"/>
      <c r="B167" s="104"/>
      <c r="C167" s="17"/>
      <c r="D167" s="50" t="s">
        <v>258</v>
      </c>
      <c r="E167" s="10"/>
      <c r="F167" s="31" t="s">
        <v>85</v>
      </c>
      <c r="G167" s="17"/>
      <c r="H167" s="1"/>
      <c r="I167" s="17"/>
      <c r="J167" s="6"/>
      <c r="K167" s="43" t="s">
        <v>258</v>
      </c>
      <c r="L167" s="19"/>
      <c r="M167" s="19"/>
      <c r="N167" s="19"/>
      <c r="O167" s="19"/>
      <c r="P167" s="19"/>
      <c r="Q167" s="19"/>
      <c r="R167" s="19"/>
      <c r="S167" s="19"/>
      <c r="T167" s="19"/>
      <c r="U167" s="19"/>
      <c r="V167" s="19"/>
      <c r="W167" s="99"/>
      <c r="X167" s="99"/>
      <c r="Y167" s="99"/>
    </row>
    <row r="168" spans="1:25" s="28" customFormat="1" x14ac:dyDescent="0.2">
      <c r="A168" s="17"/>
      <c r="B168" s="104"/>
      <c r="C168" s="17"/>
      <c r="D168" s="50" t="s">
        <v>150</v>
      </c>
      <c r="E168" s="17"/>
      <c r="F168" s="31" t="s">
        <v>86</v>
      </c>
      <c r="G168" s="17"/>
      <c r="H168" s="1"/>
      <c r="I168" s="17"/>
      <c r="J168" s="6"/>
      <c r="K168" s="43" t="s">
        <v>150</v>
      </c>
      <c r="L168" s="19"/>
      <c r="M168" s="19"/>
      <c r="N168" s="19"/>
      <c r="O168" s="19"/>
      <c r="P168" s="19"/>
      <c r="Q168" s="19"/>
      <c r="R168" s="19"/>
      <c r="S168" s="19"/>
      <c r="T168" s="19"/>
      <c r="U168" s="19"/>
      <c r="V168" s="19"/>
      <c r="W168" s="99"/>
      <c r="X168" s="99"/>
      <c r="Y168" s="99"/>
    </row>
    <row r="169" spans="1:25" s="28" customFormat="1" x14ac:dyDescent="0.2">
      <c r="A169" s="17"/>
      <c r="B169" s="104"/>
      <c r="C169" s="17"/>
      <c r="D169" s="50" t="s">
        <v>151</v>
      </c>
      <c r="E169" s="17"/>
      <c r="F169" s="31" t="s">
        <v>87</v>
      </c>
      <c r="G169" s="17"/>
      <c r="H169" s="1"/>
      <c r="I169" s="17"/>
      <c r="J169" s="6"/>
      <c r="K169" s="43" t="s">
        <v>151</v>
      </c>
      <c r="L169" s="19"/>
      <c r="M169" s="19"/>
      <c r="N169" s="19"/>
      <c r="O169" s="19"/>
      <c r="P169" s="19"/>
      <c r="Q169" s="19"/>
      <c r="R169" s="19"/>
      <c r="S169" s="19"/>
      <c r="T169" s="19"/>
      <c r="U169" s="19"/>
      <c r="V169" s="19"/>
      <c r="W169" s="99"/>
      <c r="X169" s="99"/>
      <c r="Y169" s="99"/>
    </row>
    <row r="170" spans="1:25" s="28" customFormat="1" x14ac:dyDescent="0.2">
      <c r="A170" s="17"/>
      <c r="B170" s="104"/>
      <c r="C170" s="17"/>
      <c r="D170" s="50" t="s">
        <v>156</v>
      </c>
      <c r="E170" s="17"/>
      <c r="F170" s="31" t="s">
        <v>340</v>
      </c>
      <c r="G170" s="17"/>
      <c r="H170" s="1"/>
      <c r="I170" s="17"/>
      <c r="J170" s="6"/>
      <c r="K170" s="43" t="s">
        <v>156</v>
      </c>
      <c r="L170" s="19"/>
      <c r="M170" s="19"/>
      <c r="N170" s="19"/>
      <c r="O170" s="19"/>
      <c r="P170" s="19"/>
      <c r="Q170" s="19"/>
      <c r="R170" s="19"/>
      <c r="S170" s="19"/>
      <c r="T170" s="19"/>
      <c r="U170" s="19"/>
      <c r="V170" s="19"/>
      <c r="W170" s="99"/>
      <c r="X170" s="99"/>
      <c r="Y170" s="99"/>
    </row>
    <row r="171" spans="1:25" s="28" customFormat="1" x14ac:dyDescent="0.2">
      <c r="A171" s="17"/>
      <c r="B171" s="104"/>
      <c r="C171" s="17"/>
      <c r="D171" s="50" t="s">
        <v>157</v>
      </c>
      <c r="E171" s="17"/>
      <c r="F171" s="31" t="s">
        <v>341</v>
      </c>
      <c r="G171" s="17"/>
      <c r="H171" s="1"/>
      <c r="I171" s="17"/>
      <c r="J171" s="6"/>
      <c r="K171" s="43" t="s">
        <v>157</v>
      </c>
      <c r="L171" s="19"/>
      <c r="M171" s="19"/>
      <c r="N171" s="19"/>
      <c r="O171" s="19"/>
      <c r="P171" s="19"/>
      <c r="Q171" s="19"/>
      <c r="R171" s="19"/>
      <c r="S171" s="19"/>
      <c r="T171" s="19"/>
      <c r="U171" s="19"/>
      <c r="V171" s="19"/>
      <c r="W171" s="99"/>
      <c r="X171" s="99"/>
      <c r="Y171" s="99"/>
    </row>
    <row r="172" spans="1:25" s="28" customFormat="1" ht="12.75" customHeight="1" x14ac:dyDescent="0.2">
      <c r="A172" s="17"/>
      <c r="B172" s="104"/>
      <c r="C172" s="17"/>
      <c r="D172" s="50" t="s">
        <v>158</v>
      </c>
      <c r="E172" s="17"/>
      <c r="F172" s="31" t="s">
        <v>342</v>
      </c>
      <c r="G172" s="17"/>
      <c r="H172" s="1"/>
      <c r="I172" s="17"/>
      <c r="J172" s="6"/>
      <c r="K172" s="43" t="s">
        <v>158</v>
      </c>
      <c r="L172" s="19"/>
      <c r="M172" s="19"/>
      <c r="N172" s="19"/>
      <c r="O172" s="19"/>
      <c r="P172" s="19"/>
      <c r="Q172" s="19"/>
      <c r="R172" s="19"/>
      <c r="S172" s="19"/>
      <c r="T172" s="19"/>
      <c r="U172" s="19"/>
      <c r="V172" s="19"/>
      <c r="W172" s="99"/>
      <c r="X172" s="99"/>
      <c r="Y172" s="99"/>
    </row>
    <row r="173" spans="1:25" s="28" customFormat="1" ht="12.75" customHeight="1" x14ac:dyDescent="0.2">
      <c r="A173" s="17"/>
      <c r="B173" s="104"/>
      <c r="C173" s="17"/>
      <c r="D173" s="50" t="s">
        <v>159</v>
      </c>
      <c r="E173" s="17"/>
      <c r="F173" s="31" t="s">
        <v>343</v>
      </c>
      <c r="G173" s="17"/>
      <c r="H173" s="1"/>
      <c r="I173" s="17"/>
      <c r="J173" s="6"/>
      <c r="K173" s="43" t="s">
        <v>159</v>
      </c>
      <c r="L173" s="19"/>
      <c r="M173" s="19"/>
      <c r="N173" s="19"/>
      <c r="O173" s="19"/>
      <c r="P173" s="19"/>
      <c r="Q173" s="19"/>
      <c r="R173" s="19"/>
      <c r="S173" s="19"/>
      <c r="T173" s="19"/>
      <c r="U173" s="19"/>
      <c r="V173" s="19"/>
      <c r="W173" s="99"/>
      <c r="X173" s="99"/>
      <c r="Y173" s="99"/>
    </row>
    <row r="174" spans="1:25" s="28" customFormat="1" ht="12.75" customHeight="1" x14ac:dyDescent="0.2">
      <c r="A174" s="17"/>
      <c r="B174" s="104"/>
      <c r="C174" s="17"/>
      <c r="D174" s="50" t="s">
        <v>168</v>
      </c>
      <c r="E174" s="17"/>
      <c r="F174" s="31" t="s">
        <v>344</v>
      </c>
      <c r="G174" s="17"/>
      <c r="H174" s="1"/>
      <c r="I174" s="17"/>
      <c r="J174" s="6"/>
      <c r="K174" s="43" t="s">
        <v>168</v>
      </c>
      <c r="L174" s="19"/>
      <c r="M174" s="19"/>
      <c r="N174" s="19"/>
      <c r="O174" s="19"/>
      <c r="P174" s="19"/>
      <c r="Q174" s="19"/>
      <c r="R174" s="19"/>
      <c r="S174" s="19"/>
      <c r="T174" s="19"/>
      <c r="U174" s="19"/>
      <c r="V174" s="19"/>
      <c r="W174" s="99"/>
      <c r="X174" s="99"/>
      <c r="Y174" s="99"/>
    </row>
    <row r="175" spans="1:25" s="28" customFormat="1" ht="12.75" customHeight="1" x14ac:dyDescent="0.2">
      <c r="A175" s="17"/>
      <c r="B175" s="104"/>
      <c r="C175" s="17"/>
      <c r="D175" s="50" t="s">
        <v>169</v>
      </c>
      <c r="E175" s="17"/>
      <c r="F175" s="31" t="s">
        <v>345</v>
      </c>
      <c r="G175" s="17"/>
      <c r="H175" s="1"/>
      <c r="I175" s="17"/>
      <c r="J175" s="6"/>
      <c r="K175" s="43" t="s">
        <v>169</v>
      </c>
      <c r="L175" s="19"/>
      <c r="M175" s="19"/>
      <c r="N175" s="19"/>
      <c r="O175" s="19"/>
      <c r="P175" s="19"/>
      <c r="Q175" s="19"/>
      <c r="R175" s="19"/>
      <c r="S175" s="19"/>
      <c r="T175" s="19"/>
      <c r="U175" s="19"/>
      <c r="V175" s="19"/>
      <c r="W175" s="99"/>
      <c r="X175" s="99"/>
      <c r="Y175" s="99"/>
    </row>
    <row r="176" spans="1:25" s="28" customFormat="1" ht="12.75" customHeight="1" x14ac:dyDescent="0.2">
      <c r="A176" s="17"/>
      <c r="B176" s="104"/>
      <c r="C176" s="17"/>
      <c r="D176" s="50" t="s">
        <v>170</v>
      </c>
      <c r="E176" s="17"/>
      <c r="F176" s="31" t="s">
        <v>346</v>
      </c>
      <c r="G176" s="17"/>
      <c r="H176" s="1"/>
      <c r="I176" s="17"/>
      <c r="J176" s="6"/>
      <c r="K176" s="43" t="s">
        <v>170</v>
      </c>
      <c r="L176" s="19"/>
      <c r="M176" s="19"/>
      <c r="N176" s="19"/>
      <c r="O176" s="19"/>
      <c r="P176" s="19"/>
      <c r="Q176" s="19"/>
      <c r="R176" s="19"/>
      <c r="S176" s="19"/>
      <c r="T176" s="19"/>
      <c r="U176" s="19"/>
      <c r="V176" s="19"/>
      <c r="W176" s="99"/>
      <c r="X176" s="99"/>
      <c r="Y176" s="99"/>
    </row>
    <row r="177" spans="1:25" s="28" customFormat="1" ht="12.75" customHeight="1" x14ac:dyDescent="0.2">
      <c r="A177" s="17"/>
      <c r="B177" s="104"/>
      <c r="C177" s="17"/>
      <c r="D177" s="50" t="s">
        <v>171</v>
      </c>
      <c r="E177" s="17"/>
      <c r="F177" s="31" t="s">
        <v>347</v>
      </c>
      <c r="G177" s="17"/>
      <c r="H177" s="1"/>
      <c r="I177" s="17"/>
      <c r="J177" s="6"/>
      <c r="K177" s="43" t="s">
        <v>171</v>
      </c>
      <c r="L177" s="19"/>
      <c r="M177" s="19"/>
      <c r="N177" s="19"/>
      <c r="O177" s="19"/>
      <c r="P177" s="19"/>
      <c r="Q177" s="19"/>
      <c r="R177" s="19"/>
      <c r="S177" s="19"/>
      <c r="T177" s="19"/>
      <c r="U177" s="19"/>
      <c r="V177" s="19"/>
      <c r="W177" s="99"/>
      <c r="X177" s="99"/>
      <c r="Y177" s="99"/>
    </row>
    <row r="178" spans="1:25" s="28" customFormat="1" ht="12.75" customHeight="1" x14ac:dyDescent="0.2">
      <c r="A178" s="17"/>
      <c r="B178" s="104"/>
      <c r="C178" s="17"/>
      <c r="D178" s="50" t="s">
        <v>172</v>
      </c>
      <c r="E178" s="17"/>
      <c r="F178" s="31" t="s">
        <v>348</v>
      </c>
      <c r="G178" s="17"/>
      <c r="H178" s="1"/>
      <c r="I178" s="17"/>
      <c r="J178" s="6"/>
      <c r="K178" s="43" t="s">
        <v>172</v>
      </c>
      <c r="L178" s="19"/>
      <c r="M178" s="19"/>
      <c r="N178" s="19"/>
      <c r="O178" s="19"/>
      <c r="P178" s="19"/>
      <c r="Q178" s="19"/>
      <c r="R178" s="19"/>
      <c r="S178" s="19"/>
      <c r="T178" s="19"/>
      <c r="U178" s="19"/>
      <c r="V178" s="19"/>
      <c r="W178" s="99"/>
      <c r="X178" s="99"/>
      <c r="Y178" s="99"/>
    </row>
    <row r="179" spans="1:25" s="28" customFormat="1" ht="12.75" customHeight="1" x14ac:dyDescent="0.2">
      <c r="A179" s="17"/>
      <c r="B179" s="104"/>
      <c r="C179" s="17"/>
      <c r="D179" s="50" t="s">
        <v>173</v>
      </c>
      <c r="E179" s="17"/>
      <c r="F179" s="31" t="s">
        <v>349</v>
      </c>
      <c r="G179" s="17"/>
      <c r="H179" s="1"/>
      <c r="I179" s="17"/>
      <c r="J179" s="6"/>
      <c r="K179" s="43" t="s">
        <v>173</v>
      </c>
      <c r="L179" s="19"/>
      <c r="M179" s="19"/>
      <c r="N179" s="19"/>
      <c r="O179" s="19"/>
      <c r="P179" s="19"/>
      <c r="Q179" s="19"/>
      <c r="R179" s="19"/>
      <c r="S179" s="19"/>
      <c r="T179" s="19"/>
      <c r="U179" s="19"/>
      <c r="V179" s="19"/>
      <c r="W179" s="99"/>
      <c r="X179" s="99"/>
      <c r="Y179" s="99"/>
    </row>
    <row r="180" spans="1:25" s="28" customFormat="1" ht="12.75" customHeight="1" x14ac:dyDescent="0.2">
      <c r="A180" s="17"/>
      <c r="B180" s="104"/>
      <c r="C180" s="17"/>
      <c r="D180" s="50" t="s">
        <v>174</v>
      </c>
      <c r="E180" s="17"/>
      <c r="F180" s="31" t="s">
        <v>350</v>
      </c>
      <c r="G180" s="17"/>
      <c r="H180" s="1"/>
      <c r="I180" s="17"/>
      <c r="J180" s="6"/>
      <c r="K180" s="43" t="s">
        <v>174</v>
      </c>
      <c r="L180" s="19"/>
      <c r="M180" s="19"/>
      <c r="N180" s="19"/>
      <c r="O180" s="19"/>
      <c r="P180" s="19"/>
      <c r="Q180" s="19"/>
      <c r="R180" s="19"/>
      <c r="S180" s="19"/>
      <c r="T180" s="19"/>
      <c r="U180" s="19"/>
      <c r="V180" s="19"/>
      <c r="W180" s="99"/>
      <c r="X180" s="99"/>
      <c r="Y180" s="99"/>
    </row>
    <row r="181" spans="1:25" s="28" customFormat="1" ht="12.75" customHeight="1" x14ac:dyDescent="0.2">
      <c r="A181" s="17"/>
      <c r="B181" s="104"/>
      <c r="C181" s="17"/>
      <c r="D181" s="50" t="s">
        <v>175</v>
      </c>
      <c r="E181" s="17"/>
      <c r="F181" s="31" t="s">
        <v>351</v>
      </c>
      <c r="G181" s="17"/>
      <c r="H181" s="1"/>
      <c r="I181" s="17"/>
      <c r="J181" s="6"/>
      <c r="K181" s="43" t="s">
        <v>175</v>
      </c>
      <c r="L181" s="19"/>
      <c r="M181" s="19"/>
      <c r="N181" s="19"/>
      <c r="O181" s="19"/>
      <c r="P181" s="19"/>
      <c r="Q181" s="19"/>
      <c r="R181" s="19"/>
      <c r="S181" s="19"/>
      <c r="T181" s="19"/>
      <c r="U181" s="19"/>
      <c r="V181" s="19"/>
      <c r="W181" s="99"/>
      <c r="X181" s="99"/>
      <c r="Y181" s="99"/>
    </row>
    <row r="182" spans="1:25" s="28" customFormat="1" ht="12.75" customHeight="1" x14ac:dyDescent="0.2">
      <c r="A182" s="17"/>
      <c r="B182" s="104"/>
      <c r="C182" s="17"/>
      <c r="D182" s="50" t="s">
        <v>176</v>
      </c>
      <c r="E182" s="17"/>
      <c r="F182" s="31" t="s">
        <v>352</v>
      </c>
      <c r="G182" s="17"/>
      <c r="H182" s="1"/>
      <c r="I182" s="17"/>
      <c r="J182" s="6"/>
      <c r="K182" s="43" t="s">
        <v>176</v>
      </c>
      <c r="L182" s="19"/>
      <c r="M182" s="19"/>
      <c r="N182" s="19"/>
      <c r="O182" s="19"/>
      <c r="P182" s="19"/>
      <c r="Q182" s="19"/>
      <c r="R182" s="19"/>
      <c r="S182" s="19"/>
      <c r="T182" s="19"/>
      <c r="U182" s="19"/>
      <c r="V182" s="19"/>
      <c r="W182" s="99"/>
      <c r="X182" s="99"/>
      <c r="Y182" s="99"/>
    </row>
    <row r="183" spans="1:25" s="28" customFormat="1" ht="12.75" customHeight="1" x14ac:dyDescent="0.2">
      <c r="A183" s="17"/>
      <c r="B183" s="104"/>
      <c r="C183" s="17"/>
      <c r="D183" s="50" t="s">
        <v>177</v>
      </c>
      <c r="E183" s="17"/>
      <c r="F183" s="31" t="s">
        <v>353</v>
      </c>
      <c r="G183" s="17"/>
      <c r="H183" s="1"/>
      <c r="I183" s="17"/>
      <c r="J183" s="6"/>
      <c r="K183" s="43" t="s">
        <v>177</v>
      </c>
      <c r="L183" s="19"/>
      <c r="M183" s="19"/>
      <c r="N183" s="19"/>
      <c r="O183" s="19"/>
      <c r="P183" s="19"/>
      <c r="Q183" s="19"/>
      <c r="R183" s="19"/>
      <c r="S183" s="19"/>
      <c r="T183" s="19"/>
      <c r="U183" s="19"/>
      <c r="V183" s="19"/>
      <c r="W183" s="99"/>
      <c r="X183" s="99"/>
      <c r="Y183" s="99"/>
    </row>
    <row r="184" spans="1:25" s="28" customFormat="1" ht="12.75" customHeight="1" x14ac:dyDescent="0.2">
      <c r="A184" s="17"/>
      <c r="B184" s="104"/>
      <c r="C184" s="17"/>
      <c r="D184" s="50" t="s">
        <v>178</v>
      </c>
      <c r="E184" s="17"/>
      <c r="F184" s="31" t="s">
        <v>354</v>
      </c>
      <c r="G184" s="17"/>
      <c r="H184" s="1"/>
      <c r="I184" s="17"/>
      <c r="J184" s="6"/>
      <c r="K184" s="43" t="s">
        <v>178</v>
      </c>
      <c r="L184" s="19"/>
      <c r="M184" s="19"/>
      <c r="N184" s="19"/>
      <c r="O184" s="19"/>
      <c r="P184" s="19"/>
      <c r="Q184" s="19"/>
      <c r="R184" s="19"/>
      <c r="S184" s="19"/>
      <c r="T184" s="19"/>
      <c r="U184" s="19"/>
      <c r="V184" s="19"/>
      <c r="W184" s="99"/>
      <c r="X184" s="99"/>
      <c r="Y184" s="99"/>
    </row>
    <row r="185" spans="1:25" s="28" customFormat="1" ht="12.75" customHeight="1" x14ac:dyDescent="0.2">
      <c r="A185" s="17"/>
      <c r="B185" s="104"/>
      <c r="C185" s="17"/>
      <c r="D185" s="50" t="s">
        <v>179</v>
      </c>
      <c r="E185" s="17"/>
      <c r="F185" s="31" t="s">
        <v>355</v>
      </c>
      <c r="G185" s="17"/>
      <c r="H185" s="1"/>
      <c r="I185" s="17"/>
      <c r="J185" s="6"/>
      <c r="K185" s="43" t="s">
        <v>179</v>
      </c>
      <c r="L185" s="19"/>
      <c r="M185" s="19"/>
      <c r="N185" s="19"/>
      <c r="O185" s="19"/>
      <c r="P185" s="19"/>
      <c r="Q185" s="19"/>
      <c r="R185" s="19"/>
      <c r="S185" s="19"/>
      <c r="T185" s="19"/>
      <c r="U185" s="19"/>
      <c r="V185" s="19"/>
      <c r="W185" s="99"/>
      <c r="X185" s="99"/>
      <c r="Y185" s="99"/>
    </row>
    <row r="186" spans="1:25" s="28" customFormat="1" ht="12.75" customHeight="1" x14ac:dyDescent="0.2">
      <c r="A186" s="17"/>
      <c r="B186" s="104"/>
      <c r="C186" s="17"/>
      <c r="D186" s="50" t="s">
        <v>19</v>
      </c>
      <c r="E186" s="10"/>
      <c r="F186" s="31" t="s">
        <v>356</v>
      </c>
      <c r="G186" s="17"/>
      <c r="H186" s="1"/>
      <c r="I186" s="17"/>
      <c r="J186" s="6"/>
      <c r="K186" s="43" t="s">
        <v>19</v>
      </c>
      <c r="L186" s="19"/>
      <c r="M186" s="19"/>
      <c r="N186" s="19"/>
      <c r="O186" s="19"/>
      <c r="P186" s="19"/>
      <c r="Q186" s="19"/>
      <c r="R186" s="19"/>
      <c r="S186" s="19"/>
      <c r="T186" s="19"/>
      <c r="U186" s="19"/>
      <c r="V186" s="19"/>
      <c r="W186" s="99"/>
      <c r="X186" s="99"/>
      <c r="Y186" s="99"/>
    </row>
    <row r="187" spans="1:25" s="28" customFormat="1" ht="12.75" customHeight="1" x14ac:dyDescent="0.2">
      <c r="A187" s="17"/>
      <c r="B187" s="104"/>
      <c r="C187" s="17"/>
      <c r="D187" s="50" t="s">
        <v>20</v>
      </c>
      <c r="E187" s="10"/>
      <c r="F187" s="31" t="s">
        <v>357</v>
      </c>
      <c r="G187" s="17"/>
      <c r="H187" s="1"/>
      <c r="I187" s="17"/>
      <c r="J187" s="6"/>
      <c r="K187" s="43" t="s">
        <v>20</v>
      </c>
      <c r="L187" s="19"/>
      <c r="M187" s="19"/>
      <c r="N187" s="19"/>
      <c r="O187" s="19"/>
      <c r="P187" s="19"/>
      <c r="Q187" s="19"/>
      <c r="R187" s="19"/>
      <c r="S187" s="19"/>
      <c r="T187" s="19"/>
      <c r="U187" s="19"/>
      <c r="V187" s="19"/>
      <c r="W187" s="99"/>
      <c r="X187" s="99"/>
      <c r="Y187" s="99"/>
    </row>
    <row r="188" spans="1:25" s="28" customFormat="1" ht="12.75" customHeight="1" x14ac:dyDescent="0.2">
      <c r="A188" s="17"/>
      <c r="B188" s="104"/>
      <c r="C188" s="17"/>
      <c r="D188" s="50" t="s">
        <v>21</v>
      </c>
      <c r="E188" s="10"/>
      <c r="F188" s="31" t="s">
        <v>358</v>
      </c>
      <c r="G188" s="17"/>
      <c r="H188" s="1"/>
      <c r="I188" s="17"/>
      <c r="J188" s="6"/>
      <c r="K188" s="43" t="s">
        <v>21</v>
      </c>
      <c r="L188" s="19"/>
      <c r="M188" s="19"/>
      <c r="N188" s="19"/>
      <c r="O188" s="19"/>
      <c r="P188" s="19"/>
      <c r="Q188" s="19"/>
      <c r="R188" s="19"/>
      <c r="S188" s="19"/>
      <c r="T188" s="19"/>
      <c r="U188" s="19"/>
      <c r="V188" s="19"/>
    </row>
    <row r="189" spans="1:25" s="28" customFormat="1" x14ac:dyDescent="0.2">
      <c r="A189" s="17"/>
      <c r="B189" s="104"/>
      <c r="C189" s="17"/>
      <c r="D189" s="50" t="s">
        <v>22</v>
      </c>
      <c r="E189" s="10"/>
      <c r="F189" s="31" t="s">
        <v>359</v>
      </c>
      <c r="G189" s="17"/>
      <c r="H189" s="1"/>
      <c r="I189" s="17"/>
      <c r="J189" s="6"/>
      <c r="K189" s="43" t="s">
        <v>22</v>
      </c>
      <c r="L189" s="19"/>
      <c r="M189" s="19"/>
      <c r="N189" s="19"/>
      <c r="O189" s="19"/>
      <c r="P189" s="19"/>
      <c r="Q189" s="19"/>
      <c r="R189" s="19"/>
      <c r="S189" s="19"/>
      <c r="T189" s="19"/>
      <c r="U189" s="19"/>
      <c r="V189" s="19"/>
    </row>
    <row r="190" spans="1:25" s="28" customFormat="1" x14ac:dyDescent="0.2">
      <c r="A190" s="17"/>
      <c r="B190" s="104"/>
      <c r="C190" s="17"/>
      <c r="D190" s="22"/>
      <c r="E190" s="10"/>
      <c r="F190" s="505" t="s">
        <v>311</v>
      </c>
      <c r="G190" s="505"/>
      <c r="H190" s="505"/>
      <c r="I190" s="17"/>
      <c r="J190" s="52">
        <f>SUM(H166:H189)</f>
        <v>0</v>
      </c>
      <c r="K190" s="43"/>
      <c r="L190" s="19"/>
      <c r="M190" s="19"/>
      <c r="N190" s="19"/>
      <c r="O190" s="19"/>
      <c r="P190" s="19"/>
      <c r="Q190" s="19"/>
      <c r="R190" s="19"/>
      <c r="S190" s="19"/>
      <c r="T190" s="19"/>
      <c r="U190" s="19"/>
      <c r="V190" s="19"/>
    </row>
    <row r="191" spans="1:25" s="28" customFormat="1" x14ac:dyDescent="0.2">
      <c r="A191" s="17"/>
      <c r="B191" s="104"/>
      <c r="C191" s="17"/>
      <c r="D191" s="22"/>
      <c r="E191" s="17"/>
      <c r="F191" s="31"/>
      <c r="G191" s="17"/>
      <c r="H191" s="6"/>
      <c r="I191" s="17"/>
      <c r="J191" s="6"/>
      <c r="K191" s="43"/>
      <c r="L191" s="19"/>
      <c r="M191" s="19"/>
      <c r="N191" s="19"/>
      <c r="O191" s="19"/>
      <c r="P191" s="19"/>
      <c r="Q191" s="19"/>
      <c r="R191" s="19"/>
      <c r="S191" s="19"/>
      <c r="T191" s="19"/>
      <c r="U191" s="19"/>
      <c r="V191" s="19"/>
    </row>
    <row r="192" spans="1:25" s="28" customFormat="1" x14ac:dyDescent="0.2">
      <c r="A192" s="17"/>
      <c r="B192" s="104"/>
      <c r="C192" s="17"/>
      <c r="D192" s="21" t="s">
        <v>211</v>
      </c>
      <c r="E192" s="17"/>
      <c r="F192" s="31"/>
      <c r="G192" s="17"/>
      <c r="H192" s="6"/>
      <c r="I192" s="17"/>
      <c r="J192" s="6"/>
      <c r="K192" s="42"/>
      <c r="L192" s="19"/>
      <c r="M192" s="19"/>
      <c r="N192" s="19"/>
      <c r="O192" s="19"/>
      <c r="P192" s="19"/>
      <c r="Q192" s="19"/>
      <c r="R192" s="19"/>
      <c r="S192" s="19"/>
      <c r="T192" s="19"/>
      <c r="U192" s="19"/>
      <c r="V192" s="19"/>
    </row>
    <row r="193" spans="1:22" s="28" customFormat="1" x14ac:dyDescent="0.2">
      <c r="A193" s="17"/>
      <c r="B193" s="104"/>
      <c r="C193" s="17"/>
      <c r="D193" s="50" t="s">
        <v>160</v>
      </c>
      <c r="E193" s="10"/>
      <c r="F193" s="31" t="s">
        <v>360</v>
      </c>
      <c r="G193" s="17"/>
      <c r="H193" s="1"/>
      <c r="I193" s="17"/>
      <c r="J193" s="6"/>
      <c r="K193" s="43" t="s">
        <v>160</v>
      </c>
      <c r="L193" s="19"/>
      <c r="M193" s="19"/>
      <c r="N193" s="19"/>
      <c r="O193" s="19"/>
      <c r="P193" s="19"/>
      <c r="Q193" s="19"/>
      <c r="R193" s="19"/>
      <c r="S193" s="19"/>
      <c r="T193" s="19"/>
      <c r="U193" s="19"/>
      <c r="V193" s="19"/>
    </row>
    <row r="194" spans="1:22" s="28" customFormat="1" x14ac:dyDescent="0.2">
      <c r="A194" s="17"/>
      <c r="B194" s="104"/>
      <c r="C194" s="17"/>
      <c r="D194" s="50" t="s">
        <v>161</v>
      </c>
      <c r="E194" s="10"/>
      <c r="F194" s="31" t="s">
        <v>361</v>
      </c>
      <c r="G194" s="17"/>
      <c r="H194" s="1"/>
      <c r="I194" s="17"/>
      <c r="J194" s="6"/>
      <c r="K194" s="43" t="s">
        <v>161</v>
      </c>
      <c r="L194" s="19"/>
      <c r="M194" s="19"/>
      <c r="N194" s="19"/>
      <c r="O194" s="19"/>
      <c r="P194" s="19"/>
      <c r="Q194" s="19"/>
      <c r="R194" s="19"/>
      <c r="S194" s="19"/>
      <c r="T194" s="19"/>
      <c r="U194" s="19"/>
      <c r="V194" s="19"/>
    </row>
    <row r="195" spans="1:22" s="28" customFormat="1" x14ac:dyDescent="0.2">
      <c r="A195" s="17"/>
      <c r="B195" s="104"/>
      <c r="C195" s="17"/>
      <c r="D195" s="50" t="s">
        <v>162</v>
      </c>
      <c r="E195" s="10"/>
      <c r="F195" s="31" t="s">
        <v>362</v>
      </c>
      <c r="G195" s="17"/>
      <c r="H195" s="1"/>
      <c r="I195" s="17"/>
      <c r="J195" s="6"/>
      <c r="K195" s="43" t="s">
        <v>162</v>
      </c>
      <c r="L195" s="19"/>
      <c r="M195" s="19"/>
      <c r="N195" s="19"/>
      <c r="O195" s="19"/>
      <c r="P195" s="19"/>
      <c r="Q195" s="19"/>
      <c r="R195" s="19"/>
      <c r="S195" s="19"/>
      <c r="T195" s="19"/>
      <c r="U195" s="19"/>
      <c r="V195" s="19"/>
    </row>
    <row r="196" spans="1:22" s="28" customFormat="1" x14ac:dyDescent="0.2">
      <c r="A196" s="17"/>
      <c r="B196" s="104"/>
      <c r="C196" s="17"/>
      <c r="D196" s="50" t="s">
        <v>163</v>
      </c>
      <c r="E196" s="10"/>
      <c r="F196" s="31" t="s">
        <v>363</v>
      </c>
      <c r="G196" s="17"/>
      <c r="H196" s="1"/>
      <c r="I196" s="17"/>
      <c r="J196" s="6"/>
      <c r="K196" s="43" t="s">
        <v>163</v>
      </c>
      <c r="L196" s="19"/>
      <c r="M196" s="19"/>
      <c r="N196" s="19"/>
      <c r="O196" s="19"/>
      <c r="P196" s="19"/>
      <c r="Q196" s="19"/>
      <c r="R196" s="19"/>
      <c r="S196" s="19"/>
      <c r="T196" s="19"/>
      <c r="U196" s="19"/>
      <c r="V196" s="19"/>
    </row>
    <row r="197" spans="1:22" s="28" customFormat="1" x14ac:dyDescent="0.2">
      <c r="A197" s="17"/>
      <c r="B197" s="104"/>
      <c r="C197" s="17"/>
      <c r="D197" s="50" t="s">
        <v>180</v>
      </c>
      <c r="E197" s="17"/>
      <c r="F197" s="31" t="s">
        <v>364</v>
      </c>
      <c r="G197" s="17"/>
      <c r="H197" s="1"/>
      <c r="I197" s="17"/>
      <c r="J197" s="6"/>
      <c r="K197" s="43" t="s">
        <v>180</v>
      </c>
      <c r="L197" s="19"/>
      <c r="M197" s="19"/>
      <c r="N197" s="19"/>
      <c r="O197" s="19"/>
      <c r="P197" s="19"/>
      <c r="Q197" s="19"/>
      <c r="R197" s="19"/>
      <c r="S197" s="19"/>
      <c r="T197" s="19"/>
      <c r="U197" s="19"/>
      <c r="V197" s="19"/>
    </row>
    <row r="198" spans="1:22" s="28" customFormat="1" x14ac:dyDescent="0.2">
      <c r="A198" s="17"/>
      <c r="B198" s="104"/>
      <c r="C198" s="17"/>
      <c r="D198" s="50" t="s">
        <v>181</v>
      </c>
      <c r="E198" s="17"/>
      <c r="F198" s="31" t="s">
        <v>365</v>
      </c>
      <c r="G198" s="17"/>
      <c r="H198" s="1"/>
      <c r="I198" s="17"/>
      <c r="J198" s="6"/>
      <c r="K198" s="43" t="s">
        <v>181</v>
      </c>
      <c r="L198" s="19"/>
      <c r="M198" s="19"/>
      <c r="N198" s="19"/>
      <c r="O198" s="19"/>
      <c r="P198" s="19"/>
      <c r="Q198" s="19"/>
      <c r="R198" s="19"/>
      <c r="S198" s="19"/>
      <c r="T198" s="19"/>
      <c r="U198" s="19"/>
      <c r="V198" s="19"/>
    </row>
    <row r="199" spans="1:22" s="28" customFormat="1" x14ac:dyDescent="0.2">
      <c r="A199" s="17"/>
      <c r="B199" s="104"/>
      <c r="C199" s="17"/>
      <c r="D199" s="50" t="s">
        <v>182</v>
      </c>
      <c r="E199" s="17"/>
      <c r="F199" s="31" t="s">
        <v>366</v>
      </c>
      <c r="G199" s="17"/>
      <c r="H199" s="1"/>
      <c r="I199" s="17"/>
      <c r="J199" s="6"/>
      <c r="K199" s="43" t="s">
        <v>182</v>
      </c>
      <c r="L199" s="19"/>
      <c r="M199" s="19"/>
      <c r="N199" s="19"/>
      <c r="O199" s="19"/>
      <c r="P199" s="19"/>
      <c r="Q199" s="19"/>
      <c r="R199" s="19"/>
      <c r="S199" s="19"/>
      <c r="T199" s="19"/>
      <c r="U199" s="19"/>
      <c r="V199" s="19"/>
    </row>
    <row r="200" spans="1:22" s="28" customFormat="1" x14ac:dyDescent="0.2">
      <c r="A200" s="17"/>
      <c r="B200" s="104"/>
      <c r="C200" s="17"/>
      <c r="D200" s="50" t="s">
        <v>191</v>
      </c>
      <c r="E200" s="17"/>
      <c r="F200" s="31" t="s">
        <v>367</v>
      </c>
      <c r="G200" s="17"/>
      <c r="H200" s="1"/>
      <c r="I200" s="17"/>
      <c r="J200" s="6"/>
      <c r="K200" s="43" t="s">
        <v>191</v>
      </c>
      <c r="L200" s="19"/>
      <c r="M200" s="19"/>
      <c r="N200" s="19"/>
      <c r="O200" s="19"/>
      <c r="P200" s="19"/>
      <c r="Q200" s="19"/>
      <c r="R200" s="19"/>
      <c r="S200" s="19"/>
      <c r="T200" s="19"/>
      <c r="U200" s="19"/>
      <c r="V200" s="19"/>
    </row>
    <row r="201" spans="1:22" s="28" customFormat="1" x14ac:dyDescent="0.2">
      <c r="A201" s="17"/>
      <c r="B201" s="104"/>
      <c r="C201" s="17"/>
      <c r="D201" s="50" t="s">
        <v>192</v>
      </c>
      <c r="E201" s="17"/>
      <c r="F201" s="31" t="s">
        <v>368</v>
      </c>
      <c r="G201" s="17"/>
      <c r="H201" s="1"/>
      <c r="I201" s="17"/>
      <c r="J201" s="6"/>
      <c r="K201" s="43" t="s">
        <v>192</v>
      </c>
      <c r="L201" s="19"/>
      <c r="M201" s="19"/>
      <c r="N201" s="19"/>
      <c r="O201" s="19"/>
      <c r="P201" s="19"/>
      <c r="Q201" s="19"/>
      <c r="R201" s="19"/>
      <c r="S201" s="19"/>
      <c r="T201" s="19"/>
      <c r="U201" s="19"/>
      <c r="V201" s="19"/>
    </row>
    <row r="202" spans="1:22" s="28" customFormat="1" x14ac:dyDescent="0.2">
      <c r="A202" s="17"/>
      <c r="B202" s="104"/>
      <c r="C202" s="17"/>
      <c r="D202" s="50" t="s">
        <v>193</v>
      </c>
      <c r="E202" s="17"/>
      <c r="F202" s="31" t="s">
        <v>369</v>
      </c>
      <c r="G202" s="17"/>
      <c r="H202" s="1"/>
      <c r="I202" s="17"/>
      <c r="J202" s="6"/>
      <c r="K202" s="43" t="s">
        <v>193</v>
      </c>
      <c r="L202" s="19"/>
      <c r="M202" s="19"/>
      <c r="N202" s="19"/>
      <c r="O202" s="19"/>
      <c r="P202" s="19"/>
      <c r="Q202" s="19"/>
      <c r="R202" s="19"/>
      <c r="S202" s="19"/>
      <c r="T202" s="19"/>
      <c r="U202" s="19"/>
      <c r="V202" s="19"/>
    </row>
    <row r="203" spans="1:22" s="28" customFormat="1" x14ac:dyDescent="0.2">
      <c r="A203" s="17"/>
      <c r="B203" s="104"/>
      <c r="C203" s="17"/>
      <c r="D203" s="50" t="s">
        <v>194</v>
      </c>
      <c r="E203" s="17"/>
      <c r="F203" s="31" t="s">
        <v>370</v>
      </c>
      <c r="G203" s="17"/>
      <c r="H203" s="1"/>
      <c r="I203" s="17"/>
      <c r="J203" s="6"/>
      <c r="K203" s="43" t="s">
        <v>194</v>
      </c>
      <c r="L203" s="19"/>
      <c r="M203" s="19"/>
      <c r="N203" s="19"/>
      <c r="O203" s="19"/>
      <c r="P203" s="19"/>
      <c r="Q203" s="19"/>
      <c r="R203" s="19"/>
      <c r="S203" s="19"/>
      <c r="T203" s="19"/>
      <c r="U203" s="19"/>
      <c r="V203" s="19"/>
    </row>
    <row r="204" spans="1:22" s="28" customFormat="1" x14ac:dyDescent="0.2">
      <c r="A204" s="17"/>
      <c r="B204" s="104"/>
      <c r="C204" s="17"/>
      <c r="D204" s="22"/>
      <c r="E204" s="17"/>
      <c r="F204" s="505" t="s">
        <v>310</v>
      </c>
      <c r="G204" s="505"/>
      <c r="H204" s="505"/>
      <c r="I204" s="17"/>
      <c r="J204" s="52">
        <f>SUM(H193:H203)</f>
        <v>0</v>
      </c>
      <c r="K204" s="43"/>
      <c r="L204" s="19"/>
      <c r="M204" s="19"/>
      <c r="N204" s="19"/>
      <c r="O204" s="19"/>
      <c r="P204" s="19"/>
      <c r="Q204" s="19"/>
      <c r="R204" s="19"/>
      <c r="S204" s="19"/>
      <c r="T204" s="19"/>
      <c r="U204" s="19"/>
      <c r="V204" s="19"/>
    </row>
    <row r="205" spans="1:22" s="28" customFormat="1" x14ac:dyDescent="0.2">
      <c r="A205" s="17"/>
      <c r="B205" s="104"/>
      <c r="C205" s="17"/>
      <c r="D205" s="22"/>
      <c r="E205" s="17"/>
      <c r="F205" s="31"/>
      <c r="G205" s="17"/>
      <c r="H205" s="6"/>
      <c r="I205" s="17"/>
      <c r="J205" s="6"/>
      <c r="K205" s="43"/>
      <c r="L205" s="19"/>
      <c r="M205" s="19"/>
      <c r="N205" s="19"/>
      <c r="O205" s="19"/>
      <c r="P205" s="19"/>
      <c r="Q205" s="19"/>
      <c r="R205" s="19"/>
      <c r="S205" s="19"/>
      <c r="T205" s="19"/>
      <c r="U205" s="19"/>
      <c r="V205" s="19"/>
    </row>
    <row r="206" spans="1:22" s="28" customFormat="1" x14ac:dyDescent="0.2">
      <c r="A206" s="17"/>
      <c r="B206" s="104"/>
      <c r="C206" s="17"/>
      <c r="D206" s="21" t="s">
        <v>212</v>
      </c>
      <c r="E206" s="17"/>
      <c r="F206" s="31"/>
      <c r="G206" s="17"/>
      <c r="H206" s="6"/>
      <c r="I206" s="17"/>
      <c r="J206" s="6"/>
      <c r="K206" s="42"/>
      <c r="L206" s="19"/>
      <c r="M206" s="19"/>
      <c r="N206" s="19"/>
      <c r="O206" s="19"/>
      <c r="P206" s="19"/>
      <c r="Q206" s="19"/>
      <c r="R206" s="19"/>
      <c r="S206" s="19"/>
      <c r="T206" s="19"/>
      <c r="U206" s="19"/>
      <c r="V206" s="19"/>
    </row>
    <row r="207" spans="1:22" s="28" customFormat="1" x14ac:dyDescent="0.2">
      <c r="A207" s="17"/>
      <c r="B207" s="104"/>
      <c r="C207" s="17"/>
      <c r="D207" s="50" t="s">
        <v>152</v>
      </c>
      <c r="E207" s="17"/>
      <c r="F207" s="31" t="s">
        <v>371</v>
      </c>
      <c r="G207" s="17"/>
      <c r="H207" s="1"/>
      <c r="I207" s="17"/>
      <c r="J207" s="6"/>
      <c r="K207" s="43" t="s">
        <v>152</v>
      </c>
      <c r="L207" s="19"/>
      <c r="M207" s="19"/>
      <c r="N207" s="19"/>
      <c r="O207" s="19"/>
      <c r="P207" s="19"/>
      <c r="Q207" s="19"/>
      <c r="R207" s="19"/>
      <c r="S207" s="19"/>
      <c r="T207" s="19"/>
      <c r="U207" s="19"/>
      <c r="V207" s="19"/>
    </row>
    <row r="208" spans="1:22" s="28" customFormat="1" x14ac:dyDescent="0.2">
      <c r="A208" s="17"/>
      <c r="B208" s="104"/>
      <c r="C208" s="17"/>
      <c r="D208" s="50" t="s">
        <v>153</v>
      </c>
      <c r="E208" s="17"/>
      <c r="F208" s="31" t="s">
        <v>372</v>
      </c>
      <c r="G208" s="17"/>
      <c r="H208" s="1"/>
      <c r="I208" s="17"/>
      <c r="J208" s="6"/>
      <c r="K208" s="43" t="s">
        <v>153</v>
      </c>
      <c r="L208" s="19"/>
      <c r="M208" s="19"/>
      <c r="N208" s="19"/>
      <c r="O208" s="19"/>
      <c r="P208" s="19"/>
      <c r="Q208" s="19"/>
      <c r="R208" s="19"/>
      <c r="S208" s="19"/>
      <c r="T208" s="19"/>
      <c r="U208" s="19"/>
      <c r="V208" s="19"/>
    </row>
    <row r="209" spans="1:22" s="28" customFormat="1" x14ac:dyDescent="0.2">
      <c r="A209" s="17"/>
      <c r="B209" s="104"/>
      <c r="C209" s="17"/>
      <c r="D209" s="50" t="s">
        <v>154</v>
      </c>
      <c r="E209" s="17"/>
      <c r="F209" s="31" t="s">
        <v>373</v>
      </c>
      <c r="G209" s="17"/>
      <c r="H209" s="1"/>
      <c r="I209" s="17"/>
      <c r="J209" s="6"/>
      <c r="K209" s="43" t="s">
        <v>154</v>
      </c>
      <c r="L209" s="19"/>
      <c r="M209" s="19"/>
      <c r="N209" s="19"/>
      <c r="O209" s="19"/>
      <c r="P209" s="19"/>
      <c r="Q209" s="19"/>
      <c r="R209" s="19"/>
      <c r="S209" s="19"/>
      <c r="T209" s="19"/>
      <c r="U209" s="19"/>
      <c r="V209" s="19"/>
    </row>
    <row r="210" spans="1:22" s="28" customFormat="1" x14ac:dyDescent="0.2">
      <c r="A210" s="17"/>
      <c r="B210" s="104"/>
      <c r="C210" s="17"/>
      <c r="D210" s="50" t="s">
        <v>155</v>
      </c>
      <c r="E210" s="17"/>
      <c r="F210" s="31" t="s">
        <v>374</v>
      </c>
      <c r="G210" s="17"/>
      <c r="H210" s="1"/>
      <c r="I210" s="17"/>
      <c r="J210" s="6"/>
      <c r="K210" s="43" t="s">
        <v>155</v>
      </c>
      <c r="L210" s="19"/>
      <c r="M210" s="19"/>
      <c r="N210" s="19"/>
      <c r="O210" s="19"/>
      <c r="P210" s="19"/>
      <c r="Q210" s="19"/>
      <c r="R210" s="19"/>
      <c r="S210" s="19"/>
      <c r="T210" s="19"/>
      <c r="U210" s="19"/>
      <c r="V210" s="19"/>
    </row>
    <row r="211" spans="1:22" s="28" customFormat="1" x14ac:dyDescent="0.2">
      <c r="A211" s="17"/>
      <c r="B211" s="104"/>
      <c r="C211" s="17"/>
      <c r="D211" s="50" t="s">
        <v>164</v>
      </c>
      <c r="E211" s="17"/>
      <c r="F211" s="31" t="s">
        <v>375</v>
      </c>
      <c r="G211" s="17"/>
      <c r="H211" s="1"/>
      <c r="I211" s="17"/>
      <c r="J211" s="6"/>
      <c r="K211" s="43" t="s">
        <v>164</v>
      </c>
      <c r="L211" s="19"/>
      <c r="M211" s="19"/>
      <c r="N211" s="19"/>
      <c r="O211" s="19"/>
      <c r="P211" s="19"/>
      <c r="Q211" s="19"/>
      <c r="R211" s="19"/>
      <c r="S211" s="19"/>
      <c r="T211" s="19"/>
      <c r="U211" s="19"/>
      <c r="V211" s="19"/>
    </row>
    <row r="212" spans="1:22" s="28" customFormat="1" x14ac:dyDescent="0.2">
      <c r="A212" s="17"/>
      <c r="B212" s="104"/>
      <c r="C212" s="17"/>
      <c r="D212" s="50" t="s">
        <v>165</v>
      </c>
      <c r="E212" s="17"/>
      <c r="F212" s="31" t="s">
        <v>376</v>
      </c>
      <c r="G212" s="17"/>
      <c r="H212" s="1"/>
      <c r="I212" s="17"/>
      <c r="J212" s="6"/>
      <c r="K212" s="43" t="s">
        <v>165</v>
      </c>
      <c r="L212" s="19"/>
      <c r="M212" s="19"/>
      <c r="N212" s="19"/>
      <c r="O212" s="19"/>
      <c r="P212" s="19"/>
      <c r="Q212" s="19"/>
      <c r="R212" s="19"/>
      <c r="S212" s="19"/>
      <c r="T212" s="19"/>
      <c r="U212" s="19"/>
      <c r="V212" s="19"/>
    </row>
    <row r="213" spans="1:22" s="28" customFormat="1" x14ac:dyDescent="0.2">
      <c r="A213" s="17"/>
      <c r="B213" s="104"/>
      <c r="C213" s="17"/>
      <c r="D213" s="50" t="s">
        <v>166</v>
      </c>
      <c r="E213" s="17"/>
      <c r="F213" s="31" t="s">
        <v>377</v>
      </c>
      <c r="G213" s="17"/>
      <c r="H213" s="1"/>
      <c r="I213" s="17"/>
      <c r="J213" s="6"/>
      <c r="K213" s="43" t="s">
        <v>166</v>
      </c>
      <c r="L213" s="19"/>
      <c r="M213" s="19"/>
      <c r="N213" s="19"/>
      <c r="O213" s="19"/>
      <c r="P213" s="19"/>
      <c r="Q213" s="19"/>
      <c r="R213" s="19"/>
      <c r="S213" s="19"/>
      <c r="T213" s="19"/>
      <c r="U213" s="19"/>
      <c r="V213" s="19"/>
    </row>
    <row r="214" spans="1:22" s="28" customFormat="1" x14ac:dyDescent="0.2">
      <c r="A214" s="17"/>
      <c r="B214" s="104"/>
      <c r="C214" s="17"/>
      <c r="D214" s="50" t="s">
        <v>167</v>
      </c>
      <c r="E214" s="17"/>
      <c r="F214" s="31" t="s">
        <v>378</v>
      </c>
      <c r="G214" s="17"/>
      <c r="H214" s="1"/>
      <c r="I214" s="17"/>
      <c r="J214" s="6"/>
      <c r="K214" s="43" t="s">
        <v>167</v>
      </c>
      <c r="L214" s="19"/>
      <c r="M214" s="19"/>
      <c r="N214" s="19"/>
      <c r="O214" s="19"/>
      <c r="P214" s="19"/>
      <c r="Q214" s="19"/>
      <c r="R214" s="19"/>
      <c r="S214" s="19"/>
      <c r="T214" s="19"/>
      <c r="U214" s="19"/>
      <c r="V214" s="19"/>
    </row>
    <row r="215" spans="1:22" s="28" customFormat="1" x14ac:dyDescent="0.2">
      <c r="A215" s="17"/>
      <c r="B215" s="104"/>
      <c r="C215" s="17"/>
      <c r="D215" s="22"/>
      <c r="E215" s="17"/>
      <c r="F215" s="505" t="s">
        <v>116</v>
      </c>
      <c r="G215" s="505"/>
      <c r="H215" s="505"/>
      <c r="I215" s="17"/>
      <c r="J215" s="52">
        <f>SUM(H207:H214)</f>
        <v>0</v>
      </c>
      <c r="K215" s="43"/>
      <c r="L215" s="19"/>
      <c r="M215" s="19"/>
      <c r="N215" s="19"/>
      <c r="O215" s="19"/>
      <c r="P215" s="19"/>
      <c r="Q215" s="19"/>
      <c r="R215" s="19"/>
      <c r="S215" s="19"/>
      <c r="T215" s="19"/>
      <c r="U215" s="19"/>
      <c r="V215" s="19"/>
    </row>
    <row r="216" spans="1:22" s="28" customFormat="1" x14ac:dyDescent="0.2">
      <c r="A216" s="17"/>
      <c r="B216" s="104"/>
      <c r="C216" s="17"/>
      <c r="D216" s="22"/>
      <c r="E216" s="17"/>
      <c r="F216" s="31"/>
      <c r="G216" s="17"/>
      <c r="H216" s="6"/>
      <c r="I216" s="17"/>
      <c r="J216" s="6"/>
      <c r="K216" s="43"/>
      <c r="L216" s="19"/>
      <c r="M216" s="19"/>
      <c r="N216" s="19"/>
      <c r="O216" s="19"/>
      <c r="P216" s="19"/>
      <c r="Q216" s="19"/>
      <c r="R216" s="19"/>
      <c r="S216" s="19"/>
      <c r="T216" s="19"/>
      <c r="U216" s="19"/>
      <c r="V216" s="19"/>
    </row>
    <row r="217" spans="1:22" s="28" customFormat="1" x14ac:dyDescent="0.2">
      <c r="A217" s="17"/>
      <c r="B217" s="104"/>
      <c r="C217" s="17"/>
      <c r="D217" s="21" t="s">
        <v>213</v>
      </c>
      <c r="E217" s="17"/>
      <c r="F217" s="31"/>
      <c r="G217" s="17"/>
      <c r="H217" s="6"/>
      <c r="I217" s="17"/>
      <c r="J217" s="6"/>
      <c r="K217" s="42"/>
      <c r="L217" s="19"/>
      <c r="M217" s="19"/>
      <c r="N217" s="19"/>
      <c r="O217" s="19"/>
      <c r="P217" s="19"/>
      <c r="Q217" s="19"/>
      <c r="R217" s="19"/>
      <c r="S217" s="19"/>
      <c r="T217" s="19"/>
      <c r="U217" s="19"/>
      <c r="V217" s="19"/>
    </row>
    <row r="218" spans="1:22" s="28" customFormat="1" x14ac:dyDescent="0.2">
      <c r="A218" s="17"/>
      <c r="B218" s="104"/>
      <c r="C218" s="17"/>
      <c r="D218" s="50" t="s">
        <v>183</v>
      </c>
      <c r="E218" s="10"/>
      <c r="F218" s="31" t="s">
        <v>379</v>
      </c>
      <c r="G218" s="17"/>
      <c r="H218" s="1"/>
      <c r="I218" s="17"/>
      <c r="J218" s="6"/>
      <c r="K218" s="43" t="s">
        <v>183</v>
      </c>
      <c r="L218" s="19"/>
      <c r="M218" s="19"/>
      <c r="N218" s="19"/>
      <c r="O218" s="19"/>
      <c r="P218" s="19"/>
      <c r="Q218" s="19"/>
      <c r="R218" s="19"/>
      <c r="S218" s="19"/>
      <c r="T218" s="19"/>
      <c r="U218" s="19"/>
      <c r="V218" s="19"/>
    </row>
    <row r="219" spans="1:22" s="28" customFormat="1" x14ac:dyDescent="0.2">
      <c r="A219" s="17"/>
      <c r="B219" s="104"/>
      <c r="C219" s="17"/>
      <c r="D219" s="50" t="s">
        <v>184</v>
      </c>
      <c r="E219" s="10"/>
      <c r="F219" s="31" t="s">
        <v>380</v>
      </c>
      <c r="G219" s="17"/>
      <c r="H219" s="1"/>
      <c r="I219" s="17"/>
      <c r="J219" s="6"/>
      <c r="K219" s="43" t="s">
        <v>184</v>
      </c>
      <c r="L219" s="19"/>
      <c r="M219" s="19"/>
      <c r="N219" s="19"/>
      <c r="O219" s="19"/>
      <c r="P219" s="19"/>
      <c r="Q219" s="19"/>
      <c r="R219" s="19"/>
      <c r="S219" s="19"/>
      <c r="T219" s="19"/>
      <c r="U219" s="19"/>
      <c r="V219" s="19"/>
    </row>
    <row r="220" spans="1:22" s="28" customFormat="1" x14ac:dyDescent="0.2">
      <c r="A220" s="17"/>
      <c r="B220" s="104"/>
      <c r="C220" s="17"/>
      <c r="D220" s="50" t="s">
        <v>185</v>
      </c>
      <c r="E220" s="10"/>
      <c r="F220" s="31" t="s">
        <v>381</v>
      </c>
      <c r="G220" s="17"/>
      <c r="H220" s="1"/>
      <c r="I220" s="17"/>
      <c r="J220" s="6"/>
      <c r="K220" s="43" t="s">
        <v>185</v>
      </c>
      <c r="L220" s="19"/>
      <c r="M220" s="19"/>
      <c r="N220" s="19"/>
      <c r="O220" s="19"/>
      <c r="P220" s="19"/>
      <c r="Q220" s="19"/>
      <c r="R220" s="19"/>
      <c r="S220" s="19"/>
      <c r="T220" s="19"/>
      <c r="U220" s="19"/>
      <c r="V220" s="19"/>
    </row>
    <row r="221" spans="1:22" s="28" customFormat="1" x14ac:dyDescent="0.2">
      <c r="A221" s="17"/>
      <c r="B221" s="104"/>
      <c r="C221" s="17"/>
      <c r="D221" s="50" t="s">
        <v>186</v>
      </c>
      <c r="E221" s="10"/>
      <c r="F221" s="31" t="s">
        <v>382</v>
      </c>
      <c r="G221" s="17"/>
      <c r="H221" s="1"/>
      <c r="I221" s="17"/>
      <c r="J221" s="6"/>
      <c r="K221" s="43" t="s">
        <v>186</v>
      </c>
      <c r="L221" s="19"/>
      <c r="M221" s="19"/>
      <c r="N221" s="19"/>
      <c r="O221" s="19"/>
      <c r="P221" s="19"/>
      <c r="Q221" s="19"/>
      <c r="R221" s="19"/>
      <c r="S221" s="19"/>
      <c r="T221" s="19"/>
      <c r="U221" s="19"/>
      <c r="V221" s="19"/>
    </row>
    <row r="222" spans="1:22" s="28" customFormat="1" x14ac:dyDescent="0.2">
      <c r="A222" s="17"/>
      <c r="B222" s="104"/>
      <c r="C222" s="17"/>
      <c r="D222" s="22"/>
      <c r="E222" s="10"/>
      <c r="F222" s="505" t="s">
        <v>117</v>
      </c>
      <c r="G222" s="505"/>
      <c r="H222" s="505"/>
      <c r="I222" s="17"/>
      <c r="J222" s="52">
        <f>SUM(H218:H221)</f>
        <v>0</v>
      </c>
      <c r="K222" s="43"/>
      <c r="L222" s="19"/>
      <c r="M222" s="19"/>
      <c r="N222" s="19"/>
      <c r="O222" s="19"/>
      <c r="P222" s="19"/>
      <c r="Q222" s="19"/>
      <c r="R222" s="19"/>
      <c r="S222" s="19"/>
      <c r="T222" s="19"/>
      <c r="U222" s="19"/>
      <c r="V222" s="19"/>
    </row>
    <row r="223" spans="1:22" s="28" customFormat="1" x14ac:dyDescent="0.2">
      <c r="A223" s="17"/>
      <c r="B223" s="104"/>
      <c r="C223" s="17"/>
      <c r="D223" s="22"/>
      <c r="E223" s="17"/>
      <c r="F223" s="31"/>
      <c r="G223" s="17"/>
      <c r="H223" s="6"/>
      <c r="I223" s="17"/>
      <c r="J223" s="6"/>
      <c r="K223" s="43"/>
      <c r="L223" s="19"/>
      <c r="M223" s="19"/>
      <c r="N223" s="19"/>
      <c r="O223" s="19"/>
      <c r="P223" s="19"/>
      <c r="Q223" s="19"/>
      <c r="R223" s="19"/>
      <c r="S223" s="19"/>
      <c r="T223" s="19"/>
      <c r="U223" s="19"/>
      <c r="V223" s="19"/>
    </row>
    <row r="224" spans="1:22" s="28" customFormat="1" x14ac:dyDescent="0.2">
      <c r="A224" s="17"/>
      <c r="B224" s="104"/>
      <c r="C224" s="17"/>
      <c r="D224" s="21" t="s">
        <v>214</v>
      </c>
      <c r="E224" s="17"/>
      <c r="F224" s="31"/>
      <c r="G224" s="17"/>
      <c r="H224" s="6"/>
      <c r="I224" s="17"/>
      <c r="J224" s="6"/>
      <c r="K224" s="42"/>
      <c r="L224" s="19"/>
      <c r="M224" s="19"/>
      <c r="N224" s="19"/>
      <c r="O224" s="19"/>
      <c r="P224" s="19"/>
      <c r="Q224" s="19"/>
      <c r="R224" s="19"/>
      <c r="S224" s="19"/>
      <c r="T224" s="19"/>
      <c r="U224" s="19"/>
      <c r="V224" s="19"/>
    </row>
    <row r="225" spans="1:22" s="28" customFormat="1" x14ac:dyDescent="0.2">
      <c r="A225" s="17"/>
      <c r="B225" s="104"/>
      <c r="C225" s="17"/>
      <c r="D225" s="50" t="s">
        <v>88</v>
      </c>
      <c r="E225" s="17"/>
      <c r="F225" s="31" t="s">
        <v>383</v>
      </c>
      <c r="G225" s="17"/>
      <c r="H225" s="1"/>
      <c r="I225" s="17"/>
      <c r="J225" s="6"/>
      <c r="K225" s="43" t="s">
        <v>88</v>
      </c>
      <c r="L225" s="19"/>
      <c r="M225" s="19"/>
      <c r="N225" s="19"/>
      <c r="O225" s="19"/>
      <c r="P225" s="19"/>
      <c r="Q225" s="19"/>
      <c r="R225" s="19"/>
      <c r="S225" s="19"/>
      <c r="T225" s="19"/>
      <c r="U225" s="19"/>
      <c r="V225" s="19"/>
    </row>
    <row r="226" spans="1:22" s="28" customFormat="1" x14ac:dyDescent="0.2">
      <c r="A226" s="17"/>
      <c r="B226" s="104"/>
      <c r="C226" s="17"/>
      <c r="D226" s="50" t="s">
        <v>91</v>
      </c>
      <c r="E226" s="17"/>
      <c r="F226" s="31" t="s">
        <v>384</v>
      </c>
      <c r="G226" s="17"/>
      <c r="H226" s="1"/>
      <c r="I226" s="17"/>
      <c r="J226" s="6"/>
      <c r="K226" s="43" t="s">
        <v>91</v>
      </c>
      <c r="L226" s="19"/>
      <c r="M226" s="19"/>
      <c r="N226" s="19"/>
      <c r="O226" s="19"/>
      <c r="P226" s="19"/>
      <c r="Q226" s="19"/>
      <c r="R226" s="19"/>
      <c r="S226" s="19"/>
      <c r="T226" s="19"/>
      <c r="U226" s="19"/>
      <c r="V226" s="19"/>
    </row>
    <row r="227" spans="1:22" s="28" customFormat="1" x14ac:dyDescent="0.2">
      <c r="A227" s="17"/>
      <c r="B227" s="104"/>
      <c r="C227" s="17"/>
      <c r="D227" s="50" t="s">
        <v>89</v>
      </c>
      <c r="E227" s="17"/>
      <c r="F227" s="31" t="s">
        <v>385</v>
      </c>
      <c r="G227" s="17"/>
      <c r="H227" s="1"/>
      <c r="I227" s="17"/>
      <c r="J227" s="6"/>
      <c r="K227" s="43" t="s">
        <v>89</v>
      </c>
      <c r="L227" s="19"/>
      <c r="M227" s="19"/>
      <c r="N227" s="19"/>
      <c r="O227" s="19"/>
      <c r="P227" s="19"/>
      <c r="Q227" s="19"/>
      <c r="R227" s="19"/>
      <c r="S227" s="19"/>
      <c r="T227" s="19"/>
      <c r="U227" s="19"/>
      <c r="V227" s="19"/>
    </row>
    <row r="228" spans="1:22" s="28" customFormat="1" x14ac:dyDescent="0.2">
      <c r="A228" s="17"/>
      <c r="B228" s="104"/>
      <c r="C228" s="17"/>
      <c r="D228" s="50" t="s">
        <v>90</v>
      </c>
      <c r="E228" s="17"/>
      <c r="F228" s="31" t="s">
        <v>386</v>
      </c>
      <c r="G228" s="17"/>
      <c r="H228" s="1"/>
      <c r="I228" s="17"/>
      <c r="J228" s="6"/>
      <c r="K228" s="43" t="s">
        <v>90</v>
      </c>
      <c r="L228" s="19"/>
      <c r="M228" s="19"/>
      <c r="N228" s="19"/>
      <c r="O228" s="19"/>
      <c r="P228" s="19"/>
      <c r="Q228" s="19"/>
      <c r="R228" s="19"/>
      <c r="S228" s="19"/>
      <c r="T228" s="19"/>
      <c r="U228" s="19"/>
      <c r="V228" s="19"/>
    </row>
    <row r="229" spans="1:22" s="28" customFormat="1" x14ac:dyDescent="0.2">
      <c r="A229" s="17"/>
      <c r="B229" s="104"/>
      <c r="C229" s="17"/>
      <c r="D229" s="50" t="s">
        <v>187</v>
      </c>
      <c r="E229" s="17"/>
      <c r="F229" s="31" t="s">
        <v>387</v>
      </c>
      <c r="G229" s="17"/>
      <c r="H229" s="1"/>
      <c r="I229" s="17"/>
      <c r="J229" s="6"/>
      <c r="K229" s="43" t="s">
        <v>187</v>
      </c>
      <c r="L229" s="19"/>
      <c r="M229" s="19"/>
      <c r="N229" s="19"/>
      <c r="O229" s="19"/>
      <c r="P229" s="19"/>
      <c r="Q229" s="19"/>
      <c r="R229" s="19"/>
      <c r="S229" s="19"/>
      <c r="T229" s="19"/>
      <c r="U229" s="19"/>
      <c r="V229" s="19"/>
    </row>
    <row r="230" spans="1:22" s="28" customFormat="1" x14ac:dyDescent="0.2">
      <c r="A230" s="17"/>
      <c r="B230" s="104"/>
      <c r="C230" s="17"/>
      <c r="D230" s="50" t="s">
        <v>188</v>
      </c>
      <c r="E230" s="17"/>
      <c r="F230" s="31" t="s">
        <v>388</v>
      </c>
      <c r="G230" s="17"/>
      <c r="H230" s="1"/>
      <c r="I230" s="17"/>
      <c r="J230" s="6"/>
      <c r="K230" s="43" t="s">
        <v>188</v>
      </c>
      <c r="L230" s="19"/>
      <c r="M230" s="19"/>
      <c r="N230" s="19"/>
      <c r="O230" s="19"/>
      <c r="P230" s="19"/>
      <c r="Q230" s="19"/>
      <c r="R230" s="19"/>
      <c r="S230" s="19"/>
      <c r="T230" s="19"/>
      <c r="U230" s="19"/>
      <c r="V230" s="19"/>
    </row>
    <row r="231" spans="1:22" s="28" customFormat="1" x14ac:dyDescent="0.2">
      <c r="A231" s="17"/>
      <c r="B231" s="104"/>
      <c r="C231" s="17"/>
      <c r="D231" s="50" t="s">
        <v>189</v>
      </c>
      <c r="E231" s="17"/>
      <c r="F231" s="31" t="s">
        <v>389</v>
      </c>
      <c r="G231" s="17"/>
      <c r="H231" s="1"/>
      <c r="I231" s="17"/>
      <c r="J231" s="6"/>
      <c r="K231" s="43" t="s">
        <v>189</v>
      </c>
      <c r="L231" s="19"/>
      <c r="M231" s="19"/>
      <c r="N231" s="19"/>
      <c r="O231" s="19"/>
      <c r="P231" s="19"/>
      <c r="Q231" s="19"/>
      <c r="R231" s="19"/>
      <c r="S231" s="19"/>
      <c r="T231" s="19"/>
      <c r="U231" s="19"/>
      <c r="V231" s="19"/>
    </row>
    <row r="232" spans="1:22" s="28" customFormat="1" x14ac:dyDescent="0.2">
      <c r="A232" s="17"/>
      <c r="B232" s="104"/>
      <c r="C232" s="17"/>
      <c r="D232" s="50" t="s">
        <v>190</v>
      </c>
      <c r="E232" s="17"/>
      <c r="F232" s="31" t="s">
        <v>390</v>
      </c>
      <c r="G232" s="17"/>
      <c r="H232" s="1"/>
      <c r="I232" s="17"/>
      <c r="J232" s="6"/>
      <c r="K232" s="43" t="s">
        <v>190</v>
      </c>
      <c r="L232" s="19"/>
      <c r="M232" s="19"/>
      <c r="N232" s="19"/>
      <c r="O232" s="19"/>
      <c r="P232" s="19"/>
      <c r="Q232" s="19"/>
      <c r="R232" s="19"/>
      <c r="S232" s="19"/>
      <c r="T232" s="19"/>
      <c r="U232" s="19"/>
      <c r="V232" s="19"/>
    </row>
    <row r="233" spans="1:22" s="28" customFormat="1" x14ac:dyDescent="0.2">
      <c r="A233" s="17"/>
      <c r="B233" s="104"/>
      <c r="C233" s="17"/>
      <c r="D233" s="22"/>
      <c r="E233" s="17"/>
      <c r="F233" s="505" t="s">
        <v>118</v>
      </c>
      <c r="G233" s="505"/>
      <c r="H233" s="505"/>
      <c r="I233" s="17"/>
      <c r="J233" s="95">
        <f>SUM(H225:H232)</f>
        <v>0</v>
      </c>
      <c r="K233" s="43"/>
      <c r="L233" s="19"/>
      <c r="M233" s="19"/>
      <c r="N233" s="19"/>
      <c r="O233" s="19"/>
      <c r="P233" s="19"/>
      <c r="Q233" s="19"/>
      <c r="R233" s="19"/>
      <c r="S233" s="19"/>
      <c r="T233" s="19"/>
      <c r="U233" s="19"/>
      <c r="V233" s="19"/>
    </row>
    <row r="234" spans="1:22" s="28" customFormat="1" x14ac:dyDescent="0.2">
      <c r="A234" s="17"/>
      <c r="B234" s="104"/>
      <c r="C234" s="17"/>
      <c r="D234" s="23"/>
      <c r="E234" s="17"/>
      <c r="F234" s="31"/>
      <c r="G234" s="17"/>
      <c r="H234" s="6"/>
      <c r="I234" s="17"/>
      <c r="J234" s="6"/>
      <c r="K234" s="44"/>
      <c r="L234" s="19"/>
      <c r="M234" s="19"/>
      <c r="N234" s="19"/>
      <c r="O234" s="19"/>
      <c r="P234" s="19"/>
      <c r="Q234" s="19"/>
      <c r="R234" s="19"/>
      <c r="S234" s="19"/>
      <c r="T234" s="19"/>
      <c r="U234" s="19"/>
      <c r="V234" s="19"/>
    </row>
    <row r="235" spans="1:22" s="28" customFormat="1" x14ac:dyDescent="0.2">
      <c r="A235" s="17"/>
      <c r="B235" s="104"/>
      <c r="C235" s="17"/>
      <c r="D235" s="21" t="s">
        <v>215</v>
      </c>
      <c r="E235" s="17"/>
      <c r="F235" s="31"/>
      <c r="G235" s="17"/>
      <c r="H235" s="6"/>
      <c r="I235" s="17"/>
      <c r="J235" s="6"/>
      <c r="K235" s="42"/>
      <c r="L235" s="19"/>
      <c r="M235" s="19"/>
      <c r="N235" s="19"/>
      <c r="O235" s="19"/>
      <c r="P235" s="19"/>
      <c r="Q235" s="19"/>
      <c r="R235" s="19"/>
      <c r="S235" s="19"/>
      <c r="T235" s="19"/>
      <c r="U235" s="19"/>
      <c r="V235" s="19"/>
    </row>
    <row r="236" spans="1:22" s="28" customFormat="1" x14ac:dyDescent="0.2">
      <c r="A236" s="17"/>
      <c r="B236" s="104"/>
      <c r="C236" s="17"/>
      <c r="D236" s="50" t="s">
        <v>196</v>
      </c>
      <c r="E236" s="17"/>
      <c r="F236" s="31" t="s">
        <v>391</v>
      </c>
      <c r="G236" s="32"/>
      <c r="H236" s="1"/>
      <c r="I236" s="17"/>
      <c r="J236" s="6"/>
      <c r="K236" s="43" t="s">
        <v>196</v>
      </c>
      <c r="L236" s="19"/>
      <c r="M236" s="19"/>
      <c r="N236" s="19"/>
      <c r="O236" s="19"/>
      <c r="P236" s="19"/>
      <c r="Q236" s="19"/>
      <c r="R236" s="19"/>
      <c r="S236" s="19"/>
      <c r="T236" s="19"/>
      <c r="U236" s="19"/>
      <c r="V236" s="19"/>
    </row>
    <row r="237" spans="1:22" s="28" customFormat="1" x14ac:dyDescent="0.2">
      <c r="A237" s="17"/>
      <c r="B237" s="104"/>
      <c r="C237" s="17"/>
      <c r="D237" s="50" t="s">
        <v>197</v>
      </c>
      <c r="E237" s="10"/>
      <c r="F237" s="31" t="s">
        <v>392</v>
      </c>
      <c r="G237" s="32"/>
      <c r="H237" s="1"/>
      <c r="I237" s="17"/>
      <c r="J237" s="6"/>
      <c r="K237" s="43" t="s">
        <v>197</v>
      </c>
      <c r="L237" s="19"/>
      <c r="M237" s="19"/>
      <c r="N237" s="19"/>
      <c r="O237" s="19"/>
      <c r="P237" s="19"/>
      <c r="Q237" s="19"/>
      <c r="R237" s="19"/>
      <c r="S237" s="19"/>
      <c r="T237" s="19"/>
      <c r="U237" s="19"/>
      <c r="V237" s="19"/>
    </row>
    <row r="238" spans="1:22" s="28" customFormat="1" x14ac:dyDescent="0.2">
      <c r="A238" s="17"/>
      <c r="B238" s="104"/>
      <c r="C238" s="17"/>
      <c r="D238" s="50" t="s">
        <v>198</v>
      </c>
      <c r="E238" s="17"/>
      <c r="F238" s="31" t="s">
        <v>393</v>
      </c>
      <c r="G238" s="32"/>
      <c r="H238" s="1"/>
      <c r="I238" s="17"/>
      <c r="J238" s="6"/>
      <c r="K238" s="43" t="s">
        <v>198</v>
      </c>
      <c r="L238" s="19"/>
      <c r="M238" s="19"/>
      <c r="N238" s="19"/>
      <c r="O238" s="19"/>
      <c r="P238" s="19"/>
      <c r="Q238" s="19"/>
      <c r="R238" s="19"/>
      <c r="S238" s="19"/>
      <c r="T238" s="19"/>
      <c r="U238" s="19"/>
      <c r="V238" s="19"/>
    </row>
    <row r="239" spans="1:22" s="28" customFormat="1" x14ac:dyDescent="0.2">
      <c r="A239" s="17"/>
      <c r="B239" s="104"/>
      <c r="C239" s="17"/>
      <c r="D239" s="50" t="s">
        <v>199</v>
      </c>
      <c r="E239" s="10"/>
      <c r="F239" s="31" t="s">
        <v>394</v>
      </c>
      <c r="G239" s="32"/>
      <c r="H239" s="1"/>
      <c r="I239" s="17"/>
      <c r="J239" s="6"/>
      <c r="K239" s="43" t="s">
        <v>199</v>
      </c>
      <c r="L239" s="19"/>
      <c r="M239" s="19"/>
      <c r="N239" s="19"/>
      <c r="O239" s="19"/>
      <c r="P239" s="19"/>
      <c r="Q239" s="19"/>
      <c r="R239" s="19"/>
      <c r="S239" s="19"/>
      <c r="T239" s="19"/>
      <c r="U239" s="19"/>
      <c r="V239" s="19"/>
    </row>
    <row r="240" spans="1:22" s="28" customFormat="1" x14ac:dyDescent="0.2">
      <c r="A240" s="17"/>
      <c r="B240" s="104"/>
      <c r="C240" s="17"/>
      <c r="D240" s="50" t="s">
        <v>235</v>
      </c>
      <c r="E240" s="10"/>
      <c r="F240" s="31" t="s">
        <v>395</v>
      </c>
      <c r="G240" s="32"/>
      <c r="H240" s="1"/>
      <c r="I240" s="17"/>
      <c r="J240" s="6"/>
      <c r="K240" s="43" t="s">
        <v>235</v>
      </c>
      <c r="L240" s="19"/>
      <c r="M240" s="19"/>
      <c r="N240" s="19"/>
      <c r="O240" s="19"/>
      <c r="P240" s="19"/>
      <c r="Q240" s="19"/>
      <c r="R240" s="19"/>
      <c r="S240" s="19"/>
      <c r="T240" s="19"/>
      <c r="U240" s="19"/>
      <c r="V240" s="19"/>
    </row>
    <row r="241" spans="1:22" s="28" customFormat="1" x14ac:dyDescent="0.2">
      <c r="A241" s="17"/>
      <c r="B241" s="104"/>
      <c r="C241" s="17"/>
      <c r="D241" s="50" t="s">
        <v>236</v>
      </c>
      <c r="E241" s="10"/>
      <c r="F241" s="31" t="s">
        <v>396</v>
      </c>
      <c r="G241" s="32"/>
      <c r="H241" s="1"/>
      <c r="I241" s="17"/>
      <c r="J241" s="6"/>
      <c r="K241" s="43" t="s">
        <v>236</v>
      </c>
      <c r="L241" s="19"/>
      <c r="M241" s="19"/>
      <c r="N241" s="19"/>
      <c r="O241" s="19"/>
      <c r="P241" s="19"/>
      <c r="Q241" s="19"/>
      <c r="R241" s="19"/>
      <c r="S241" s="19"/>
      <c r="T241" s="19"/>
      <c r="U241" s="19"/>
      <c r="V241" s="19"/>
    </row>
    <row r="242" spans="1:22" s="28" customFormat="1" x14ac:dyDescent="0.2">
      <c r="A242" s="17"/>
      <c r="B242" s="104"/>
      <c r="C242" s="17"/>
      <c r="D242" s="50" t="s">
        <v>42</v>
      </c>
      <c r="E242" s="10"/>
      <c r="F242" s="31" t="s">
        <v>397</v>
      </c>
      <c r="G242" s="32"/>
      <c r="H242" s="1"/>
      <c r="I242" s="17"/>
      <c r="J242" s="6"/>
      <c r="K242" s="43" t="s">
        <v>42</v>
      </c>
      <c r="L242" s="19"/>
      <c r="M242" s="19"/>
      <c r="N242" s="19"/>
      <c r="O242" s="19"/>
      <c r="P242" s="19"/>
      <c r="Q242" s="19"/>
      <c r="R242" s="19"/>
      <c r="S242" s="19"/>
      <c r="T242" s="19"/>
      <c r="U242" s="19"/>
      <c r="V242" s="19"/>
    </row>
    <row r="243" spans="1:22" s="28" customFormat="1" x14ac:dyDescent="0.2">
      <c r="A243" s="17"/>
      <c r="B243" s="172"/>
      <c r="C243" s="17"/>
      <c r="D243" s="50" t="s">
        <v>586</v>
      </c>
      <c r="E243" s="172"/>
      <c r="F243" s="31" t="s">
        <v>587</v>
      </c>
      <c r="G243" s="32"/>
      <c r="H243" s="1"/>
      <c r="I243" s="17"/>
      <c r="J243" s="6"/>
      <c r="K243" s="43" t="s">
        <v>586</v>
      </c>
      <c r="L243" s="19"/>
      <c r="M243" s="19"/>
      <c r="N243" s="19"/>
      <c r="O243" s="19"/>
      <c r="P243" s="19"/>
      <c r="Q243" s="19"/>
      <c r="R243" s="19"/>
      <c r="S243" s="19"/>
      <c r="T243" s="19"/>
      <c r="U243" s="19"/>
      <c r="V243" s="19"/>
    </row>
    <row r="244" spans="1:22" s="28" customFormat="1" x14ac:dyDescent="0.2">
      <c r="A244" s="17"/>
      <c r="B244" s="104"/>
      <c r="C244" s="17"/>
      <c r="D244" s="50" t="s">
        <v>200</v>
      </c>
      <c r="E244" s="10"/>
      <c r="F244" s="24" t="s">
        <v>398</v>
      </c>
      <c r="G244" s="33"/>
      <c r="H244" s="1"/>
      <c r="I244" s="24"/>
      <c r="J244" s="6"/>
      <c r="K244" s="43" t="s">
        <v>200</v>
      </c>
      <c r="L244" s="19"/>
      <c r="M244" s="19"/>
      <c r="N244" s="19"/>
      <c r="O244" s="19"/>
      <c r="P244" s="19"/>
      <c r="Q244" s="19"/>
      <c r="R244" s="19"/>
      <c r="S244" s="19"/>
      <c r="T244" s="19"/>
      <c r="U244" s="19"/>
      <c r="V244" s="19"/>
    </row>
    <row r="245" spans="1:22" s="28" customFormat="1" x14ac:dyDescent="0.2">
      <c r="A245" s="17"/>
      <c r="B245" s="104"/>
      <c r="C245" s="17"/>
      <c r="D245" s="50" t="s">
        <v>201</v>
      </c>
      <c r="E245" s="10"/>
      <c r="F245" s="24" t="s">
        <v>399</v>
      </c>
      <c r="G245" s="33"/>
      <c r="H245" s="1"/>
      <c r="I245" s="24"/>
      <c r="J245" s="6"/>
      <c r="K245" s="43" t="s">
        <v>201</v>
      </c>
      <c r="L245" s="19"/>
      <c r="M245" s="19"/>
      <c r="N245" s="19"/>
      <c r="O245" s="19"/>
      <c r="P245" s="19"/>
      <c r="Q245" s="19"/>
      <c r="R245" s="19"/>
      <c r="S245" s="19"/>
      <c r="T245" s="19"/>
      <c r="U245" s="19"/>
      <c r="V245" s="19"/>
    </row>
    <row r="246" spans="1:22" s="28" customFormat="1" x14ac:dyDescent="0.2">
      <c r="A246" s="17"/>
      <c r="B246" s="104"/>
      <c r="C246" s="17"/>
      <c r="D246" s="50">
        <v>2650</v>
      </c>
      <c r="E246" s="10"/>
      <c r="F246" s="31" t="s">
        <v>400</v>
      </c>
      <c r="G246" s="32"/>
      <c r="H246" s="1"/>
      <c r="I246" s="17"/>
      <c r="J246" s="6"/>
      <c r="K246" s="43">
        <v>2650</v>
      </c>
      <c r="L246" s="19"/>
      <c r="M246" s="19"/>
      <c r="N246" s="19"/>
      <c r="O246" s="19"/>
      <c r="P246" s="19"/>
      <c r="Q246" s="19"/>
      <c r="R246" s="19"/>
      <c r="S246" s="19"/>
      <c r="T246" s="19"/>
      <c r="U246" s="19"/>
      <c r="V246" s="19"/>
    </row>
    <row r="247" spans="1:22" s="28" customFormat="1" x14ac:dyDescent="0.2">
      <c r="A247" s="17"/>
      <c r="B247" s="104"/>
      <c r="C247" s="17"/>
      <c r="D247" s="50">
        <v>2906</v>
      </c>
      <c r="E247" s="23"/>
      <c r="F247" s="24" t="s">
        <v>401</v>
      </c>
      <c r="G247" s="32"/>
      <c r="H247" s="1"/>
      <c r="I247" s="24"/>
      <c r="J247" s="6"/>
      <c r="K247" s="43">
        <v>2906</v>
      </c>
      <c r="L247" s="19"/>
      <c r="M247" s="19"/>
      <c r="N247" s="19"/>
      <c r="O247" s="19"/>
      <c r="P247" s="19"/>
      <c r="Q247" s="19"/>
      <c r="R247" s="19"/>
      <c r="S247" s="19"/>
      <c r="T247" s="19"/>
      <c r="U247" s="19"/>
      <c r="V247" s="19"/>
    </row>
    <row r="248" spans="1:22" s="28" customFormat="1" x14ac:dyDescent="0.2">
      <c r="A248" s="17"/>
      <c r="B248" s="104"/>
      <c r="C248" s="17"/>
      <c r="D248" s="50">
        <v>3103</v>
      </c>
      <c r="E248" s="10"/>
      <c r="F248" s="31" t="s">
        <v>92</v>
      </c>
      <c r="G248" s="32"/>
      <c r="H248" s="1"/>
      <c r="I248" s="17"/>
      <c r="J248" s="6"/>
      <c r="K248" s="43">
        <v>3103</v>
      </c>
      <c r="L248" s="19"/>
      <c r="M248" s="19"/>
      <c r="N248" s="19"/>
      <c r="O248" s="19"/>
      <c r="P248" s="19"/>
      <c r="Q248" s="19"/>
      <c r="R248" s="19"/>
      <c r="S248" s="19"/>
      <c r="T248" s="19"/>
      <c r="U248" s="19"/>
      <c r="V248" s="19"/>
    </row>
    <row r="249" spans="1:22" s="28" customFormat="1" x14ac:dyDescent="0.2">
      <c r="A249" s="17"/>
      <c r="B249" s="104"/>
      <c r="C249" s="17"/>
      <c r="D249" s="51">
        <v>4010</v>
      </c>
      <c r="E249" s="23"/>
      <c r="F249" s="31" t="s">
        <v>402</v>
      </c>
      <c r="G249" s="32"/>
      <c r="H249" s="1"/>
      <c r="I249" s="17"/>
      <c r="J249" s="6"/>
      <c r="K249" s="44">
        <v>4010</v>
      </c>
      <c r="L249" s="19"/>
      <c r="M249" s="19"/>
      <c r="N249" s="19"/>
      <c r="O249" s="19"/>
      <c r="P249" s="19"/>
      <c r="Q249" s="19"/>
      <c r="R249" s="19"/>
      <c r="S249" s="19"/>
      <c r="T249" s="19"/>
      <c r="U249" s="19"/>
      <c r="V249" s="19"/>
    </row>
    <row r="250" spans="1:22" s="28" customFormat="1" x14ac:dyDescent="0.2">
      <c r="A250" s="17"/>
      <c r="B250" s="104"/>
      <c r="C250" s="17"/>
      <c r="D250" s="50">
        <v>4016</v>
      </c>
      <c r="E250" s="10"/>
      <c r="F250" s="24" t="s">
        <v>403</v>
      </c>
      <c r="G250" s="33"/>
      <c r="H250" s="1"/>
      <c r="I250" s="24"/>
      <c r="J250" s="6"/>
      <c r="K250" s="43">
        <v>4016</v>
      </c>
      <c r="L250" s="19"/>
      <c r="M250" s="19"/>
      <c r="N250" s="19"/>
      <c r="O250" s="19"/>
      <c r="P250" s="19"/>
      <c r="Q250" s="19"/>
      <c r="R250" s="19"/>
      <c r="S250" s="19"/>
      <c r="T250" s="19"/>
      <c r="U250" s="19"/>
      <c r="V250" s="19"/>
    </row>
    <row r="251" spans="1:22" s="28" customFormat="1" x14ac:dyDescent="0.2">
      <c r="A251" s="17"/>
      <c r="B251" s="104"/>
      <c r="C251" s="17"/>
      <c r="D251" s="50">
        <v>4110</v>
      </c>
      <c r="E251" s="10"/>
      <c r="F251" s="31" t="s">
        <v>404</v>
      </c>
      <c r="G251" s="32"/>
      <c r="H251" s="1"/>
      <c r="I251" s="17"/>
      <c r="J251" s="6"/>
      <c r="K251" s="43">
        <v>4110</v>
      </c>
      <c r="L251" s="19"/>
      <c r="M251" s="19"/>
      <c r="N251" s="19"/>
      <c r="O251" s="19"/>
      <c r="P251" s="19"/>
      <c r="Q251" s="19"/>
      <c r="R251" s="19"/>
      <c r="S251" s="19"/>
      <c r="T251" s="19"/>
      <c r="U251" s="19"/>
      <c r="V251" s="19"/>
    </row>
    <row r="252" spans="1:22" s="28" customFormat="1" x14ac:dyDescent="0.2">
      <c r="A252" s="17"/>
      <c r="B252" s="104"/>
      <c r="C252" s="17"/>
      <c r="D252" s="50">
        <v>4113</v>
      </c>
      <c r="E252" s="10"/>
      <c r="F252" s="31" t="s">
        <v>405</v>
      </c>
      <c r="G252" s="32"/>
      <c r="H252" s="1"/>
      <c r="I252" s="17"/>
      <c r="J252" s="6"/>
      <c r="K252" s="43">
        <v>4113</v>
      </c>
      <c r="L252" s="19"/>
      <c r="M252" s="19"/>
      <c r="N252" s="19"/>
      <c r="O252" s="19"/>
      <c r="P252" s="19"/>
      <c r="Q252" s="19"/>
      <c r="R252" s="19"/>
      <c r="S252" s="19"/>
      <c r="T252" s="19"/>
      <c r="U252" s="19"/>
      <c r="V252" s="19"/>
    </row>
    <row r="253" spans="1:22" s="28" customFormat="1" x14ac:dyDescent="0.2">
      <c r="A253" s="17"/>
      <c r="B253" s="104"/>
      <c r="C253" s="17"/>
      <c r="D253" s="50">
        <v>6709</v>
      </c>
      <c r="E253" s="10"/>
      <c r="F253" s="31" t="s">
        <v>406</v>
      </c>
      <c r="G253" s="32"/>
      <c r="H253" s="1"/>
      <c r="I253" s="17"/>
      <c r="J253" s="6"/>
      <c r="K253" s="43">
        <v>6709</v>
      </c>
      <c r="L253" s="19"/>
      <c r="M253" s="19"/>
      <c r="N253" s="19"/>
      <c r="O253" s="19"/>
      <c r="P253" s="19"/>
      <c r="Q253" s="19"/>
      <c r="R253" s="19"/>
      <c r="S253" s="19"/>
      <c r="T253" s="19"/>
      <c r="U253" s="19"/>
      <c r="V253" s="19"/>
    </row>
    <row r="254" spans="1:22" s="28" customFormat="1" x14ac:dyDescent="0.2">
      <c r="A254" s="17"/>
      <c r="B254" s="104"/>
      <c r="C254" s="17"/>
      <c r="D254" s="22"/>
      <c r="E254" s="10"/>
      <c r="F254" s="505" t="s">
        <v>119</v>
      </c>
      <c r="G254" s="505"/>
      <c r="H254" s="505"/>
      <c r="I254" s="24"/>
      <c r="J254" s="52">
        <f>SUM(H236:H253)</f>
        <v>0</v>
      </c>
      <c r="K254" s="43"/>
      <c r="L254" s="19"/>
      <c r="M254" s="19"/>
      <c r="N254" s="19"/>
      <c r="O254" s="19"/>
      <c r="P254" s="19"/>
      <c r="Q254" s="19"/>
      <c r="R254" s="19"/>
      <c r="S254" s="19"/>
      <c r="T254" s="19"/>
      <c r="U254" s="19"/>
      <c r="V254" s="19"/>
    </row>
    <row r="255" spans="1:22" s="28" customFormat="1" x14ac:dyDescent="0.2">
      <c r="A255" s="17"/>
      <c r="B255" s="104"/>
      <c r="C255" s="17"/>
      <c r="D255" s="22"/>
      <c r="E255" s="10"/>
      <c r="F255" s="10"/>
      <c r="G255" s="10"/>
      <c r="H255" s="8"/>
      <c r="I255" s="10"/>
      <c r="J255" s="6"/>
      <c r="K255" s="43"/>
      <c r="L255" s="19"/>
      <c r="M255" s="19"/>
      <c r="N255" s="19"/>
      <c r="O255" s="19"/>
      <c r="P255" s="19"/>
      <c r="Q255" s="19"/>
      <c r="R255" s="19"/>
      <c r="S255" s="19"/>
      <c r="T255" s="19"/>
      <c r="U255" s="19"/>
      <c r="V255" s="19"/>
    </row>
    <row r="256" spans="1:22" s="28" customFormat="1" x14ac:dyDescent="0.2">
      <c r="A256" s="17"/>
      <c r="B256" s="104"/>
      <c r="C256" s="17"/>
      <c r="D256" s="21" t="s">
        <v>216</v>
      </c>
      <c r="E256" s="17"/>
      <c r="F256" s="31"/>
      <c r="G256" s="17"/>
      <c r="H256" s="6"/>
      <c r="I256" s="17"/>
      <c r="J256" s="6"/>
      <c r="K256" s="42"/>
      <c r="L256" s="19"/>
      <c r="M256" s="19"/>
      <c r="N256" s="19"/>
      <c r="O256" s="19"/>
      <c r="P256" s="19"/>
      <c r="Q256" s="19"/>
      <c r="R256" s="19"/>
      <c r="S256" s="19"/>
      <c r="T256" s="19"/>
      <c r="U256" s="19"/>
      <c r="V256" s="19"/>
    </row>
    <row r="257" spans="1:22" s="28" customFormat="1" x14ac:dyDescent="0.2">
      <c r="A257" s="17"/>
      <c r="B257" s="104"/>
      <c r="C257" s="17"/>
      <c r="D257" s="50" t="s">
        <v>195</v>
      </c>
      <c r="E257" s="10"/>
      <c r="F257" s="31" t="s">
        <v>93</v>
      </c>
      <c r="G257" s="17"/>
      <c r="H257" s="1"/>
      <c r="I257" s="17"/>
      <c r="J257" s="6"/>
      <c r="K257" s="43" t="s">
        <v>195</v>
      </c>
      <c r="L257" s="19"/>
      <c r="M257" s="19"/>
      <c r="N257" s="19"/>
      <c r="O257" s="19"/>
      <c r="P257" s="19"/>
      <c r="Q257" s="19"/>
      <c r="R257" s="19"/>
      <c r="S257" s="19"/>
      <c r="T257" s="19"/>
      <c r="U257" s="19"/>
      <c r="V257" s="19"/>
    </row>
    <row r="258" spans="1:22" s="28" customFormat="1" x14ac:dyDescent="0.2">
      <c r="A258" s="17"/>
      <c r="B258" s="104"/>
      <c r="C258" s="17"/>
      <c r="D258" s="50" t="s">
        <v>248</v>
      </c>
      <c r="E258" s="10"/>
      <c r="F258" s="31" t="s">
        <v>407</v>
      </c>
      <c r="G258" s="17"/>
      <c r="H258" s="1"/>
      <c r="I258" s="17"/>
      <c r="J258" s="6"/>
      <c r="K258" s="43" t="s">
        <v>248</v>
      </c>
      <c r="L258" s="19"/>
      <c r="M258" s="19"/>
      <c r="N258" s="19"/>
      <c r="O258" s="19"/>
      <c r="P258" s="19"/>
      <c r="Q258" s="19"/>
      <c r="R258" s="19"/>
      <c r="S258" s="19"/>
      <c r="T258" s="19"/>
      <c r="U258" s="19"/>
      <c r="V258" s="19"/>
    </row>
    <row r="259" spans="1:22" s="28" customFormat="1" x14ac:dyDescent="0.2">
      <c r="A259" s="17"/>
      <c r="B259" s="104"/>
      <c r="C259" s="17"/>
      <c r="D259" s="51">
        <v>3105</v>
      </c>
      <c r="E259" s="10"/>
      <c r="F259" s="31" t="s">
        <v>408</v>
      </c>
      <c r="G259" s="17"/>
      <c r="H259" s="1"/>
      <c r="I259" s="17"/>
      <c r="J259" s="6"/>
      <c r="K259" s="44">
        <v>3105</v>
      </c>
      <c r="L259" s="19"/>
      <c r="M259" s="19"/>
      <c r="N259" s="19"/>
      <c r="O259" s="19"/>
      <c r="P259" s="19"/>
      <c r="Q259" s="19"/>
      <c r="R259" s="19"/>
      <c r="S259" s="19"/>
      <c r="T259" s="19"/>
      <c r="U259" s="19"/>
      <c r="V259" s="19"/>
    </row>
    <row r="260" spans="1:22" s="28" customFormat="1" x14ac:dyDescent="0.2">
      <c r="A260" s="17"/>
      <c r="B260" s="104"/>
      <c r="C260" s="17"/>
      <c r="D260" s="51">
        <v>4130</v>
      </c>
      <c r="E260" s="17"/>
      <c r="F260" s="31" t="s">
        <v>409</v>
      </c>
      <c r="G260" s="17"/>
      <c r="H260" s="1"/>
      <c r="I260" s="17"/>
      <c r="J260" s="6"/>
      <c r="K260" s="44">
        <v>4130</v>
      </c>
      <c r="L260" s="19"/>
      <c r="M260" s="19"/>
      <c r="N260" s="19"/>
      <c r="O260" s="19"/>
      <c r="P260" s="19"/>
      <c r="Q260" s="19"/>
      <c r="R260" s="19"/>
      <c r="S260" s="19"/>
      <c r="T260" s="19"/>
      <c r="U260" s="19"/>
      <c r="V260" s="19"/>
    </row>
    <row r="261" spans="1:22" s="28" customFormat="1" x14ac:dyDescent="0.2">
      <c r="A261" s="17"/>
      <c r="B261" s="104"/>
      <c r="C261" s="17"/>
      <c r="D261" s="23"/>
      <c r="E261" s="17"/>
      <c r="F261" s="505" t="s">
        <v>120</v>
      </c>
      <c r="G261" s="505"/>
      <c r="H261" s="505"/>
      <c r="I261" s="17"/>
      <c r="J261" s="96">
        <f>SUM(H257:H260)</f>
        <v>0</v>
      </c>
      <c r="K261" s="44"/>
      <c r="L261" s="19"/>
      <c r="M261" s="19"/>
      <c r="N261" s="19"/>
      <c r="O261" s="19"/>
      <c r="P261" s="19"/>
      <c r="Q261" s="19"/>
      <c r="R261" s="19"/>
      <c r="S261" s="19"/>
      <c r="T261" s="19"/>
      <c r="U261" s="19"/>
      <c r="V261" s="19"/>
    </row>
    <row r="262" spans="1:22" s="28" customFormat="1" x14ac:dyDescent="0.2">
      <c r="A262" s="17"/>
      <c r="B262" s="104"/>
      <c r="C262" s="17"/>
      <c r="D262" s="23"/>
      <c r="E262" s="17"/>
      <c r="F262" s="31"/>
      <c r="G262" s="17"/>
      <c r="H262" s="6"/>
      <c r="I262" s="17"/>
      <c r="J262" s="6"/>
      <c r="K262" s="44"/>
      <c r="L262" s="19"/>
      <c r="M262" s="19"/>
      <c r="N262" s="19"/>
      <c r="O262" s="19"/>
      <c r="P262" s="19"/>
      <c r="Q262" s="19"/>
      <c r="R262" s="19"/>
      <c r="S262" s="19"/>
      <c r="T262" s="19"/>
      <c r="U262" s="19"/>
      <c r="V262" s="19"/>
    </row>
    <row r="263" spans="1:22" s="28" customFormat="1" x14ac:dyDescent="0.2">
      <c r="A263" s="17"/>
      <c r="B263" s="104"/>
      <c r="C263" s="17"/>
      <c r="D263" s="21" t="s">
        <v>217</v>
      </c>
      <c r="E263" s="17"/>
      <c r="F263" s="31"/>
      <c r="G263" s="17"/>
      <c r="H263" s="6"/>
      <c r="I263" s="17"/>
      <c r="J263" s="6"/>
      <c r="K263" s="42"/>
      <c r="L263" s="19"/>
      <c r="M263" s="19"/>
      <c r="N263" s="19"/>
      <c r="O263" s="19"/>
      <c r="P263" s="19"/>
      <c r="Q263" s="19"/>
      <c r="R263" s="19"/>
      <c r="S263" s="19"/>
      <c r="T263" s="19"/>
      <c r="U263" s="19"/>
      <c r="V263" s="19"/>
    </row>
    <row r="264" spans="1:22" s="28" customFormat="1" x14ac:dyDescent="0.2">
      <c r="A264" s="17"/>
      <c r="B264" s="104"/>
      <c r="C264" s="17"/>
      <c r="D264" s="51">
        <v>4965</v>
      </c>
      <c r="E264" s="10"/>
      <c r="F264" s="31" t="s">
        <v>410</v>
      </c>
      <c r="G264" s="17"/>
      <c r="H264" s="1"/>
      <c r="I264" s="17"/>
      <c r="J264" s="6"/>
      <c r="K264" s="44">
        <v>4965</v>
      </c>
      <c r="L264" s="19"/>
      <c r="M264" s="19"/>
      <c r="N264" s="19"/>
      <c r="O264" s="19"/>
      <c r="P264" s="19"/>
      <c r="Q264" s="19"/>
      <c r="R264" s="19"/>
      <c r="S264" s="19"/>
      <c r="T264" s="19"/>
      <c r="U264" s="19"/>
      <c r="V264" s="19"/>
    </row>
    <row r="265" spans="1:22" s="28" customFormat="1" x14ac:dyDescent="0.2">
      <c r="A265" s="17"/>
      <c r="B265" s="104"/>
      <c r="C265" s="17"/>
      <c r="D265" s="51">
        <v>5002</v>
      </c>
      <c r="E265" s="10"/>
      <c r="F265" s="31" t="s">
        <v>481</v>
      </c>
      <c r="G265" s="17"/>
      <c r="H265" s="1"/>
      <c r="I265" s="17"/>
      <c r="J265" s="6"/>
      <c r="K265" s="44">
        <v>5002</v>
      </c>
      <c r="L265" s="19"/>
      <c r="M265" s="19"/>
      <c r="N265" s="19"/>
      <c r="O265" s="19"/>
      <c r="P265" s="19"/>
      <c r="Q265" s="19"/>
      <c r="R265" s="19"/>
      <c r="S265" s="19"/>
      <c r="T265" s="19"/>
      <c r="U265" s="19"/>
      <c r="V265" s="19"/>
    </row>
    <row r="266" spans="1:22" s="28" customFormat="1" x14ac:dyDescent="0.2">
      <c r="A266" s="17"/>
      <c r="B266" s="104"/>
      <c r="C266" s="17"/>
      <c r="D266" s="23"/>
      <c r="E266" s="10"/>
      <c r="F266" s="505" t="s">
        <v>121</v>
      </c>
      <c r="G266" s="505"/>
      <c r="H266" s="505"/>
      <c r="I266" s="17"/>
      <c r="J266" s="52">
        <f>SUM(H264:H265)</f>
        <v>0</v>
      </c>
      <c r="K266" s="44"/>
      <c r="L266" s="19"/>
      <c r="M266" s="19"/>
      <c r="N266" s="19"/>
      <c r="O266" s="19"/>
      <c r="P266" s="19"/>
      <c r="Q266" s="19"/>
      <c r="R266" s="19"/>
      <c r="S266" s="19"/>
      <c r="T266" s="19"/>
      <c r="U266" s="19"/>
      <c r="V266" s="19"/>
    </row>
    <row r="267" spans="1:22" s="28" customFormat="1" x14ac:dyDescent="0.2">
      <c r="A267" s="17"/>
      <c r="B267" s="104"/>
      <c r="C267" s="17"/>
      <c r="D267" s="23"/>
      <c r="E267" s="17"/>
      <c r="F267" s="31"/>
      <c r="G267" s="17"/>
      <c r="H267" s="6"/>
      <c r="I267" s="17"/>
      <c r="J267" s="6"/>
      <c r="K267" s="44"/>
      <c r="L267" s="19"/>
      <c r="M267" s="19"/>
      <c r="N267" s="19"/>
      <c r="O267" s="19"/>
      <c r="P267" s="19"/>
      <c r="Q267" s="19"/>
      <c r="R267" s="19"/>
      <c r="S267" s="19"/>
      <c r="T267" s="19"/>
      <c r="U267" s="19"/>
      <c r="V267" s="19"/>
    </row>
    <row r="268" spans="1:22" s="28" customFormat="1" x14ac:dyDescent="0.2">
      <c r="A268" s="17"/>
      <c r="B268" s="104"/>
      <c r="C268" s="17"/>
      <c r="D268" s="21" t="s">
        <v>218</v>
      </c>
      <c r="E268" s="17"/>
      <c r="F268" s="31"/>
      <c r="G268" s="17"/>
      <c r="H268" s="6"/>
      <c r="I268" s="17"/>
      <c r="J268" s="6"/>
      <c r="K268" s="42"/>
      <c r="L268" s="19"/>
      <c r="M268" s="19"/>
      <c r="N268" s="19"/>
      <c r="O268" s="19"/>
      <c r="P268" s="19"/>
      <c r="Q268" s="19"/>
      <c r="R268" s="19"/>
      <c r="S268" s="19"/>
      <c r="T268" s="19"/>
      <c r="U268" s="19"/>
      <c r="V268" s="19"/>
    </row>
    <row r="269" spans="1:22" s="28" customFormat="1" x14ac:dyDescent="0.2">
      <c r="A269" s="17"/>
      <c r="B269" s="104"/>
      <c r="C269" s="17"/>
      <c r="D269" s="51">
        <v>4203</v>
      </c>
      <c r="E269" s="10"/>
      <c r="F269" s="31" t="s">
        <v>411</v>
      </c>
      <c r="G269" s="17"/>
      <c r="H269" s="1"/>
      <c r="I269" s="17"/>
      <c r="J269" s="6"/>
      <c r="K269" s="44">
        <v>4203</v>
      </c>
      <c r="L269" s="19"/>
      <c r="M269" s="19"/>
      <c r="N269" s="19"/>
      <c r="O269" s="19"/>
      <c r="P269" s="19"/>
      <c r="Q269" s="19"/>
      <c r="R269" s="19"/>
      <c r="S269" s="19"/>
      <c r="T269" s="19"/>
      <c r="U269" s="19"/>
      <c r="V269" s="19"/>
    </row>
    <row r="270" spans="1:22" s="28" customFormat="1" x14ac:dyDescent="0.2">
      <c r="A270" s="17"/>
      <c r="B270" s="104"/>
      <c r="C270" s="17"/>
      <c r="D270" s="51">
        <v>4966</v>
      </c>
      <c r="E270" s="10"/>
      <c r="F270" s="31" t="s">
        <v>412</v>
      </c>
      <c r="G270" s="17"/>
      <c r="H270" s="1"/>
      <c r="I270" s="17"/>
      <c r="J270" s="6"/>
      <c r="K270" s="44">
        <v>4966</v>
      </c>
      <c r="L270" s="19"/>
      <c r="M270" s="19"/>
      <c r="N270" s="19"/>
      <c r="O270" s="19"/>
      <c r="P270" s="19"/>
      <c r="Q270" s="19"/>
      <c r="R270" s="19"/>
      <c r="S270" s="19"/>
      <c r="T270" s="19"/>
      <c r="U270" s="19"/>
      <c r="V270" s="19"/>
    </row>
    <row r="271" spans="1:22" s="28" customFormat="1" x14ac:dyDescent="0.2">
      <c r="A271" s="17"/>
      <c r="B271" s="104"/>
      <c r="C271" s="17"/>
      <c r="D271" s="51">
        <v>4967</v>
      </c>
      <c r="E271" s="10"/>
      <c r="F271" s="31" t="s">
        <v>413</v>
      </c>
      <c r="G271" s="17"/>
      <c r="H271" s="1"/>
      <c r="I271" s="17"/>
      <c r="J271" s="6"/>
      <c r="K271" s="44">
        <v>4967</v>
      </c>
      <c r="L271" s="19"/>
      <c r="M271" s="19"/>
      <c r="N271" s="19"/>
      <c r="O271" s="19"/>
      <c r="P271" s="19"/>
      <c r="Q271" s="19"/>
      <c r="R271" s="19"/>
      <c r="S271" s="19"/>
      <c r="T271" s="19"/>
      <c r="U271" s="19"/>
      <c r="V271" s="19"/>
    </row>
    <row r="272" spans="1:22" s="28" customFormat="1" x14ac:dyDescent="0.2">
      <c r="A272" s="17"/>
      <c r="B272" s="104"/>
      <c r="C272" s="17"/>
      <c r="D272" s="51">
        <v>4968</v>
      </c>
      <c r="E272" s="10"/>
      <c r="F272" s="31" t="s">
        <v>414</v>
      </c>
      <c r="G272" s="17"/>
      <c r="H272" s="1"/>
      <c r="I272" s="17"/>
      <c r="J272" s="6"/>
      <c r="K272" s="44">
        <v>4968</v>
      </c>
      <c r="L272" s="19"/>
      <c r="M272" s="19"/>
      <c r="N272" s="19"/>
      <c r="O272" s="19"/>
      <c r="P272" s="19"/>
      <c r="Q272" s="19"/>
      <c r="R272" s="19"/>
      <c r="S272" s="19"/>
      <c r="T272" s="19"/>
      <c r="U272" s="19"/>
      <c r="V272" s="19"/>
    </row>
    <row r="273" spans="1:22" s="28" customFormat="1" x14ac:dyDescent="0.2">
      <c r="A273" s="17"/>
      <c r="B273" s="104"/>
      <c r="C273" s="17"/>
      <c r="D273" s="23"/>
      <c r="E273" s="10"/>
      <c r="F273" s="505" t="s">
        <v>122</v>
      </c>
      <c r="G273" s="505"/>
      <c r="H273" s="505"/>
      <c r="I273" s="17"/>
      <c r="J273" s="52">
        <f>SUM(H269:H272)</f>
        <v>0</v>
      </c>
      <c r="K273" s="44"/>
      <c r="L273" s="19"/>
      <c r="M273" s="19"/>
      <c r="N273" s="19"/>
      <c r="O273" s="19"/>
      <c r="P273" s="19"/>
      <c r="Q273" s="19"/>
      <c r="R273" s="19"/>
      <c r="S273" s="19"/>
      <c r="T273" s="19"/>
      <c r="U273" s="19"/>
      <c r="V273" s="19"/>
    </row>
    <row r="274" spans="1:22" s="28" customFormat="1" x14ac:dyDescent="0.2">
      <c r="A274" s="17"/>
      <c r="B274" s="104"/>
      <c r="C274" s="17"/>
      <c r="D274" s="23"/>
      <c r="E274" s="17"/>
      <c r="F274" s="31"/>
      <c r="G274" s="17"/>
      <c r="H274" s="6"/>
      <c r="I274" s="17"/>
      <c r="J274" s="6"/>
      <c r="K274" s="44"/>
      <c r="L274" s="19"/>
      <c r="M274" s="19"/>
      <c r="N274" s="19"/>
      <c r="O274" s="19"/>
      <c r="P274" s="19"/>
      <c r="Q274" s="19"/>
      <c r="R274" s="19"/>
      <c r="S274" s="19"/>
      <c r="T274" s="19"/>
      <c r="U274" s="19"/>
      <c r="V274" s="19"/>
    </row>
    <row r="275" spans="1:22" s="28" customFormat="1" x14ac:dyDescent="0.2">
      <c r="A275" s="17"/>
      <c r="B275" s="104"/>
      <c r="C275" s="17"/>
      <c r="D275" s="21" t="s">
        <v>219</v>
      </c>
      <c r="E275" s="17"/>
      <c r="F275" s="31"/>
      <c r="G275" s="17"/>
      <c r="H275" s="6"/>
      <c r="I275" s="17"/>
      <c r="J275" s="6"/>
      <c r="K275" s="42"/>
      <c r="L275" s="19"/>
      <c r="M275" s="19"/>
      <c r="N275" s="19"/>
      <c r="O275" s="19"/>
      <c r="P275" s="19"/>
      <c r="Q275" s="19"/>
      <c r="R275" s="19"/>
      <c r="S275" s="19"/>
      <c r="T275" s="19"/>
      <c r="U275" s="19"/>
      <c r="V275" s="19"/>
    </row>
    <row r="276" spans="1:22" s="28" customFormat="1" x14ac:dyDescent="0.2">
      <c r="A276" s="17"/>
      <c r="B276" s="104"/>
      <c r="C276" s="17"/>
      <c r="D276" s="51">
        <v>1030</v>
      </c>
      <c r="E276" s="17"/>
      <c r="F276" s="31" t="s">
        <v>415</v>
      </c>
      <c r="G276" s="17"/>
      <c r="H276" s="1"/>
      <c r="I276" s="17"/>
      <c r="J276" s="6"/>
      <c r="K276" s="44">
        <v>1030</v>
      </c>
      <c r="L276" s="19"/>
      <c r="M276" s="19"/>
      <c r="N276" s="19"/>
      <c r="O276" s="19"/>
      <c r="P276" s="19"/>
      <c r="Q276" s="19"/>
      <c r="R276" s="19"/>
      <c r="S276" s="19"/>
      <c r="T276" s="19"/>
      <c r="U276" s="19"/>
      <c r="V276" s="19"/>
    </row>
    <row r="277" spans="1:22" s="28" customFormat="1" x14ac:dyDescent="0.2">
      <c r="A277" s="17"/>
      <c r="B277" s="104"/>
      <c r="C277" s="17"/>
      <c r="D277" s="51">
        <v>1040</v>
      </c>
      <c r="E277" s="17"/>
      <c r="F277" s="31" t="s">
        <v>416</v>
      </c>
      <c r="G277" s="17"/>
      <c r="H277" s="1"/>
      <c r="I277" s="17"/>
      <c r="J277" s="6"/>
      <c r="K277" s="44">
        <v>1040</v>
      </c>
      <c r="L277" s="19"/>
      <c r="M277" s="19"/>
      <c r="N277" s="19"/>
      <c r="O277" s="19"/>
      <c r="P277" s="19"/>
      <c r="Q277" s="19"/>
      <c r="R277" s="19"/>
      <c r="S277" s="19"/>
      <c r="T277" s="19"/>
      <c r="U277" s="19"/>
      <c r="V277" s="19"/>
    </row>
    <row r="278" spans="1:22" s="28" customFormat="1" x14ac:dyDescent="0.2">
      <c r="A278" s="17"/>
      <c r="B278" s="104"/>
      <c r="C278" s="17"/>
      <c r="D278" s="51">
        <v>1041</v>
      </c>
      <c r="E278" s="17"/>
      <c r="F278" s="31" t="s">
        <v>417</v>
      </c>
      <c r="G278" s="17"/>
      <c r="H278" s="1"/>
      <c r="I278" s="17"/>
      <c r="J278" s="6"/>
      <c r="K278" s="44">
        <v>1041</v>
      </c>
      <c r="L278" s="19"/>
      <c r="M278" s="19"/>
      <c r="N278" s="19"/>
      <c r="O278" s="19"/>
      <c r="P278" s="19"/>
      <c r="Q278" s="19"/>
      <c r="R278" s="19"/>
      <c r="S278" s="19"/>
      <c r="T278" s="19"/>
      <c r="U278" s="19"/>
      <c r="V278" s="19"/>
    </row>
    <row r="279" spans="1:22" s="28" customFormat="1" x14ac:dyDescent="0.2">
      <c r="A279" s="17"/>
      <c r="B279" s="104"/>
      <c r="C279" s="17"/>
      <c r="D279" s="51">
        <v>2070</v>
      </c>
      <c r="E279" s="17"/>
      <c r="F279" s="31" t="s">
        <v>418</v>
      </c>
      <c r="G279" s="17"/>
      <c r="H279" s="1"/>
      <c r="I279" s="17"/>
      <c r="J279" s="6"/>
      <c r="K279" s="44">
        <v>2070</v>
      </c>
      <c r="L279" s="19"/>
      <c r="M279" s="19"/>
      <c r="N279" s="19"/>
      <c r="O279" s="19"/>
      <c r="P279" s="19"/>
      <c r="Q279" s="19"/>
      <c r="R279" s="19"/>
      <c r="S279" s="19"/>
      <c r="T279" s="19"/>
      <c r="U279" s="19"/>
      <c r="V279" s="19"/>
    </row>
    <row r="280" spans="1:22" s="28" customFormat="1" x14ac:dyDescent="0.2">
      <c r="A280" s="17"/>
      <c r="B280" s="104"/>
      <c r="C280" s="17"/>
      <c r="D280" s="51">
        <v>2905</v>
      </c>
      <c r="E280" s="17"/>
      <c r="F280" s="31" t="s">
        <v>419</v>
      </c>
      <c r="G280" s="17"/>
      <c r="H280" s="1"/>
      <c r="I280" s="17"/>
      <c r="J280" s="6"/>
      <c r="K280" s="44">
        <v>2905</v>
      </c>
      <c r="L280" s="19"/>
      <c r="M280" s="19"/>
      <c r="N280" s="19"/>
      <c r="O280" s="19"/>
      <c r="P280" s="19"/>
      <c r="Q280" s="19"/>
      <c r="R280" s="19"/>
      <c r="S280" s="19"/>
      <c r="T280" s="19"/>
      <c r="U280" s="19"/>
      <c r="V280" s="19"/>
    </row>
    <row r="281" spans="1:22" s="28" customFormat="1" x14ac:dyDescent="0.2">
      <c r="A281" s="17"/>
      <c r="B281" s="104"/>
      <c r="C281" s="17"/>
      <c r="D281" s="23"/>
      <c r="E281" s="17"/>
      <c r="F281" s="505" t="s">
        <v>123</v>
      </c>
      <c r="G281" s="505"/>
      <c r="H281" s="505"/>
      <c r="I281" s="17"/>
      <c r="J281" s="52">
        <f>SUM(H276:H280)</f>
        <v>0</v>
      </c>
      <c r="K281" s="44"/>
      <c r="L281" s="19"/>
      <c r="M281" s="19"/>
      <c r="N281" s="19"/>
      <c r="O281" s="19"/>
      <c r="P281" s="19"/>
      <c r="Q281" s="19"/>
      <c r="R281" s="19"/>
      <c r="S281" s="19"/>
      <c r="T281" s="19"/>
      <c r="U281" s="19"/>
      <c r="V281" s="19"/>
    </row>
    <row r="282" spans="1:22" s="28" customFormat="1" x14ac:dyDescent="0.2">
      <c r="A282" s="17"/>
      <c r="B282" s="104"/>
      <c r="C282" s="17"/>
      <c r="D282" s="23"/>
      <c r="E282" s="17"/>
      <c r="F282" s="31"/>
      <c r="G282" s="17"/>
      <c r="H282" s="6"/>
      <c r="I282" s="17"/>
      <c r="J282" s="6"/>
      <c r="K282" s="44"/>
      <c r="L282" s="19"/>
      <c r="M282" s="19"/>
      <c r="N282" s="19"/>
      <c r="O282" s="19"/>
      <c r="P282" s="19"/>
      <c r="Q282" s="19"/>
      <c r="R282" s="19"/>
      <c r="S282" s="19"/>
      <c r="T282" s="19"/>
      <c r="U282" s="19"/>
      <c r="V282" s="19"/>
    </row>
    <row r="283" spans="1:22" s="28" customFormat="1" x14ac:dyDescent="0.2">
      <c r="A283" s="17"/>
      <c r="B283" s="104"/>
      <c r="C283" s="17"/>
      <c r="D283" s="21" t="s">
        <v>220</v>
      </c>
      <c r="E283" s="17"/>
      <c r="F283" s="31"/>
      <c r="G283" s="17"/>
      <c r="H283" s="6"/>
      <c r="I283" s="17"/>
      <c r="J283" s="6"/>
      <c r="K283" s="42"/>
      <c r="L283" s="19"/>
      <c r="M283" s="19"/>
      <c r="N283" s="19"/>
      <c r="O283" s="19"/>
      <c r="P283" s="19"/>
      <c r="Q283" s="19"/>
      <c r="R283" s="19"/>
      <c r="S283" s="19"/>
      <c r="T283" s="19"/>
      <c r="U283" s="19"/>
      <c r="V283" s="19"/>
    </row>
    <row r="284" spans="1:22" s="28" customFormat="1" x14ac:dyDescent="0.2">
      <c r="A284" s="17"/>
      <c r="B284" s="104"/>
      <c r="C284" s="17"/>
      <c r="D284" s="51">
        <v>1060</v>
      </c>
      <c r="E284" s="17"/>
      <c r="F284" s="31" t="s">
        <v>420</v>
      </c>
      <c r="G284" s="17"/>
      <c r="H284" s="1"/>
      <c r="I284" s="17"/>
      <c r="J284" s="6"/>
      <c r="K284" s="44">
        <v>1060</v>
      </c>
      <c r="L284" s="19"/>
      <c r="M284" s="19"/>
      <c r="N284" s="19"/>
      <c r="O284" s="19"/>
      <c r="P284" s="19"/>
      <c r="Q284" s="19"/>
      <c r="R284" s="19"/>
      <c r="S284" s="19"/>
      <c r="T284" s="19"/>
      <c r="U284" s="19"/>
      <c r="V284" s="19"/>
    </row>
    <row r="285" spans="1:22" s="28" customFormat="1" x14ac:dyDescent="0.2">
      <c r="A285" s="17"/>
      <c r="B285" s="104"/>
      <c r="C285" s="17"/>
      <c r="D285" s="51">
        <v>1062</v>
      </c>
      <c r="E285" s="17"/>
      <c r="F285" s="31" t="s">
        <v>421</v>
      </c>
      <c r="G285" s="17"/>
      <c r="H285" s="1"/>
      <c r="I285" s="17"/>
      <c r="J285" s="6"/>
      <c r="K285" s="44">
        <v>1062</v>
      </c>
      <c r="L285" s="19"/>
      <c r="M285" s="19"/>
      <c r="N285" s="19"/>
      <c r="O285" s="19"/>
      <c r="P285" s="19"/>
      <c r="Q285" s="19"/>
      <c r="R285" s="19"/>
      <c r="S285" s="19"/>
      <c r="T285" s="19"/>
      <c r="U285" s="19"/>
      <c r="V285" s="19"/>
    </row>
    <row r="286" spans="1:22" s="28" customFormat="1" x14ac:dyDescent="0.2">
      <c r="A286" s="17"/>
      <c r="B286" s="104"/>
      <c r="C286" s="17"/>
      <c r="D286" s="51">
        <v>2030</v>
      </c>
      <c r="E286" s="17"/>
      <c r="F286" s="31" t="s">
        <v>422</v>
      </c>
      <c r="G286" s="17"/>
      <c r="H286" s="1"/>
      <c r="I286" s="17"/>
      <c r="J286" s="6"/>
      <c r="K286" s="44">
        <v>2030</v>
      </c>
      <c r="L286" s="19"/>
      <c r="M286" s="19"/>
      <c r="N286" s="19"/>
      <c r="O286" s="19"/>
      <c r="P286" s="19"/>
      <c r="Q286" s="19"/>
      <c r="R286" s="19"/>
      <c r="S286" s="19"/>
      <c r="T286" s="19"/>
      <c r="U286" s="19"/>
      <c r="V286" s="19"/>
    </row>
    <row r="287" spans="1:22" s="28" customFormat="1" x14ac:dyDescent="0.2">
      <c r="A287" s="17"/>
      <c r="B287" s="104"/>
      <c r="C287" s="17"/>
      <c r="D287" s="23"/>
      <c r="E287" s="17"/>
      <c r="F287" s="505" t="s">
        <v>124</v>
      </c>
      <c r="G287" s="505"/>
      <c r="H287" s="505"/>
      <c r="I287" s="17"/>
      <c r="J287" s="52">
        <f>SUM(H284:H286)</f>
        <v>0</v>
      </c>
      <c r="K287" s="44"/>
      <c r="L287" s="19"/>
      <c r="M287" s="19"/>
      <c r="N287" s="19"/>
      <c r="O287" s="19"/>
      <c r="P287" s="19"/>
      <c r="Q287" s="19"/>
      <c r="R287" s="19"/>
      <c r="S287" s="19"/>
      <c r="T287" s="19"/>
      <c r="U287" s="19"/>
      <c r="V287" s="19"/>
    </row>
    <row r="288" spans="1:22" s="28" customFormat="1" x14ac:dyDescent="0.2">
      <c r="A288" s="17"/>
      <c r="B288" s="104"/>
      <c r="C288" s="17"/>
      <c r="D288" s="23"/>
      <c r="E288" s="17"/>
      <c r="F288" s="31"/>
      <c r="G288" s="17"/>
      <c r="H288" s="6"/>
      <c r="I288" s="17"/>
      <c r="J288" s="6"/>
      <c r="K288" s="44"/>
      <c r="L288" s="19"/>
      <c r="M288" s="19"/>
      <c r="N288" s="19"/>
      <c r="O288" s="19"/>
      <c r="P288" s="19"/>
      <c r="Q288" s="19"/>
      <c r="R288" s="19"/>
      <c r="S288" s="19"/>
      <c r="T288" s="19"/>
      <c r="U288" s="19"/>
      <c r="V288" s="19"/>
    </row>
    <row r="289" spans="1:22" s="28" customFormat="1" x14ac:dyDescent="0.2">
      <c r="A289" s="17"/>
      <c r="B289" s="104"/>
      <c r="C289" s="17"/>
      <c r="D289" s="21" t="s">
        <v>221</v>
      </c>
      <c r="E289" s="17"/>
      <c r="F289" s="31"/>
      <c r="G289" s="17"/>
      <c r="H289" s="6"/>
      <c r="I289" s="17"/>
      <c r="J289" s="6"/>
      <c r="K289" s="42"/>
      <c r="L289" s="19"/>
      <c r="M289" s="19"/>
      <c r="N289" s="19"/>
      <c r="O289" s="19"/>
      <c r="P289" s="19"/>
      <c r="Q289" s="19"/>
      <c r="R289" s="19"/>
      <c r="S289" s="19"/>
      <c r="T289" s="19"/>
      <c r="U289" s="19"/>
      <c r="V289" s="19"/>
    </row>
    <row r="290" spans="1:22" s="28" customFormat="1" x14ac:dyDescent="0.2">
      <c r="A290" s="17"/>
      <c r="B290" s="104"/>
      <c r="C290" s="17"/>
      <c r="D290" s="51">
        <v>1310</v>
      </c>
      <c r="E290" s="17"/>
      <c r="F290" s="31" t="s">
        <v>423</v>
      </c>
      <c r="G290" s="17"/>
      <c r="H290" s="1"/>
      <c r="I290" s="17"/>
      <c r="J290" s="6"/>
      <c r="K290" s="44">
        <v>1310</v>
      </c>
      <c r="L290" s="19"/>
      <c r="M290" s="19"/>
      <c r="N290" s="19"/>
      <c r="O290" s="19"/>
      <c r="P290" s="19"/>
      <c r="Q290" s="19"/>
      <c r="R290" s="19"/>
      <c r="S290" s="19"/>
      <c r="T290" s="19"/>
      <c r="U290" s="19"/>
      <c r="V290" s="19"/>
    </row>
    <row r="291" spans="1:22" s="28" customFormat="1" x14ac:dyDescent="0.2">
      <c r="A291" s="17"/>
      <c r="B291" s="104"/>
      <c r="C291" s="17"/>
      <c r="D291" s="51">
        <v>1330</v>
      </c>
      <c r="E291" s="17"/>
      <c r="F291" s="31" t="s">
        <v>424</v>
      </c>
      <c r="G291" s="17"/>
      <c r="H291" s="1"/>
      <c r="I291" s="17"/>
      <c r="J291" s="6"/>
      <c r="K291" s="44">
        <v>1330</v>
      </c>
      <c r="L291" s="19"/>
      <c r="M291" s="19"/>
      <c r="N291" s="19"/>
      <c r="O291" s="19"/>
      <c r="P291" s="19"/>
      <c r="Q291" s="19"/>
      <c r="R291" s="19"/>
      <c r="S291" s="19"/>
      <c r="T291" s="19"/>
      <c r="U291" s="19"/>
      <c r="V291" s="19"/>
    </row>
    <row r="292" spans="1:22" s="28" customFormat="1" x14ac:dyDescent="0.2">
      <c r="A292" s="17"/>
      <c r="B292" s="104"/>
      <c r="C292" s="17"/>
      <c r="D292" s="51">
        <v>1399</v>
      </c>
      <c r="E292" s="17"/>
      <c r="F292" s="31" t="s">
        <v>425</v>
      </c>
      <c r="G292" s="17"/>
      <c r="H292" s="1"/>
      <c r="I292" s="17"/>
      <c r="J292" s="6"/>
      <c r="K292" s="44">
        <v>1399</v>
      </c>
      <c r="L292" s="19"/>
      <c r="M292" s="19"/>
      <c r="N292" s="19"/>
      <c r="O292" s="19"/>
      <c r="P292" s="19"/>
      <c r="Q292" s="19"/>
      <c r="R292" s="19"/>
      <c r="S292" s="19"/>
      <c r="T292" s="19"/>
      <c r="U292" s="19"/>
      <c r="V292" s="19"/>
    </row>
    <row r="293" spans="1:22" s="28" customFormat="1" x14ac:dyDescent="0.2">
      <c r="A293" s="17"/>
      <c r="B293" s="104"/>
      <c r="C293" s="17"/>
      <c r="D293" s="51">
        <v>2009</v>
      </c>
      <c r="E293" s="17"/>
      <c r="F293" s="31" t="s">
        <v>426</v>
      </c>
      <c r="G293" s="17"/>
      <c r="H293" s="1"/>
      <c r="I293" s="17"/>
      <c r="J293" s="6"/>
      <c r="K293" s="44">
        <v>2009</v>
      </c>
      <c r="L293" s="19"/>
      <c r="M293" s="19"/>
      <c r="N293" s="19"/>
      <c r="O293" s="19"/>
      <c r="P293" s="19"/>
      <c r="Q293" s="19"/>
      <c r="R293" s="19"/>
      <c r="S293" s="19"/>
      <c r="T293" s="19"/>
      <c r="U293" s="19"/>
      <c r="V293" s="19"/>
    </row>
    <row r="294" spans="1:22" s="28" customFormat="1" x14ac:dyDescent="0.2">
      <c r="A294" s="17"/>
      <c r="B294" s="104"/>
      <c r="C294" s="17"/>
      <c r="D294" s="23"/>
      <c r="E294" s="17"/>
      <c r="F294" s="505" t="s">
        <v>125</v>
      </c>
      <c r="G294" s="505"/>
      <c r="H294" s="505"/>
      <c r="I294" s="17"/>
      <c r="J294" s="52">
        <f>SUM(H290:H293)</f>
        <v>0</v>
      </c>
      <c r="K294" s="44"/>
      <c r="L294" s="19"/>
      <c r="M294" s="19"/>
      <c r="N294" s="19"/>
      <c r="O294" s="19"/>
      <c r="P294" s="19"/>
      <c r="Q294" s="19"/>
      <c r="R294" s="19"/>
      <c r="S294" s="19"/>
      <c r="T294" s="19"/>
      <c r="U294" s="19"/>
      <c r="V294" s="19"/>
    </row>
    <row r="295" spans="1:22" s="28" customFormat="1" x14ac:dyDescent="0.2">
      <c r="A295" s="17"/>
      <c r="B295" s="104"/>
      <c r="C295" s="17"/>
      <c r="D295" s="23"/>
      <c r="E295" s="17"/>
      <c r="F295" s="31"/>
      <c r="G295" s="17"/>
      <c r="H295" s="6"/>
      <c r="I295" s="17"/>
      <c r="J295" s="6"/>
      <c r="K295" s="44"/>
      <c r="L295" s="19"/>
      <c r="M295" s="19"/>
      <c r="N295" s="19"/>
      <c r="O295" s="19"/>
      <c r="P295" s="19"/>
      <c r="Q295" s="19"/>
      <c r="R295" s="19"/>
      <c r="S295" s="19"/>
      <c r="T295" s="19"/>
      <c r="U295" s="19"/>
      <c r="V295" s="19"/>
    </row>
    <row r="296" spans="1:22" s="28" customFormat="1" x14ac:dyDescent="0.2">
      <c r="A296" s="17"/>
      <c r="B296" s="104"/>
      <c r="C296" s="17"/>
      <c r="D296" s="21" t="s">
        <v>5</v>
      </c>
      <c r="E296" s="17"/>
      <c r="F296" s="31"/>
      <c r="G296" s="17"/>
      <c r="H296" s="6"/>
      <c r="I296" s="17"/>
      <c r="J296" s="6"/>
      <c r="K296" s="42"/>
      <c r="L296" s="19"/>
      <c r="M296" s="19"/>
      <c r="N296" s="19"/>
      <c r="O296" s="19"/>
      <c r="P296" s="19"/>
      <c r="Q296" s="19"/>
      <c r="R296" s="19"/>
      <c r="S296" s="19"/>
      <c r="T296" s="19"/>
      <c r="U296" s="19"/>
      <c r="V296" s="19"/>
    </row>
    <row r="297" spans="1:22" s="28" customFormat="1" x14ac:dyDescent="0.2">
      <c r="A297" s="17"/>
      <c r="B297" s="104"/>
      <c r="C297" s="17"/>
      <c r="D297" s="51">
        <v>1320</v>
      </c>
      <c r="E297" s="17"/>
      <c r="F297" s="31" t="s">
        <v>427</v>
      </c>
      <c r="G297" s="17"/>
      <c r="H297" s="1"/>
      <c r="I297" s="17"/>
      <c r="J297" s="6"/>
      <c r="K297" s="44">
        <v>1320</v>
      </c>
      <c r="L297" s="19"/>
      <c r="M297" s="19"/>
      <c r="N297" s="19"/>
      <c r="O297" s="19"/>
      <c r="P297" s="19"/>
      <c r="Q297" s="19"/>
      <c r="R297" s="19"/>
      <c r="S297" s="19"/>
      <c r="T297" s="19"/>
      <c r="U297" s="19"/>
      <c r="V297" s="19"/>
    </row>
    <row r="298" spans="1:22" s="28" customFormat="1" x14ac:dyDescent="0.2">
      <c r="A298" s="17"/>
      <c r="B298" s="104"/>
      <c r="C298" s="17"/>
      <c r="D298" s="51">
        <v>1321</v>
      </c>
      <c r="E298" s="17"/>
      <c r="F298" s="31" t="s">
        <v>428</v>
      </c>
      <c r="G298" s="17"/>
      <c r="H298" s="1"/>
      <c r="I298" s="17"/>
      <c r="J298" s="6"/>
      <c r="K298" s="44">
        <v>1321</v>
      </c>
      <c r="L298" s="19"/>
      <c r="M298" s="19"/>
      <c r="N298" s="19"/>
      <c r="O298" s="19"/>
      <c r="P298" s="19"/>
      <c r="Q298" s="19"/>
      <c r="R298" s="19"/>
      <c r="S298" s="19"/>
      <c r="T298" s="19"/>
      <c r="U298" s="19"/>
      <c r="V298" s="19"/>
    </row>
    <row r="299" spans="1:22" s="28" customFormat="1" x14ac:dyDescent="0.2">
      <c r="A299" s="17"/>
      <c r="B299" s="104"/>
      <c r="C299" s="17"/>
      <c r="D299" s="51">
        <v>1322</v>
      </c>
      <c r="E299" s="17"/>
      <c r="F299" s="31" t="s">
        <v>429</v>
      </c>
      <c r="G299" s="17"/>
      <c r="H299" s="1"/>
      <c r="I299" s="17"/>
      <c r="J299" s="6"/>
      <c r="K299" s="44">
        <v>1322</v>
      </c>
      <c r="L299" s="19"/>
      <c r="M299" s="19"/>
      <c r="N299" s="19"/>
      <c r="O299" s="19"/>
      <c r="P299" s="19"/>
      <c r="Q299" s="19"/>
      <c r="R299" s="19"/>
      <c r="S299" s="19"/>
      <c r="T299" s="19"/>
      <c r="U299" s="19"/>
      <c r="V299" s="19"/>
    </row>
    <row r="300" spans="1:22" s="28" customFormat="1" x14ac:dyDescent="0.2">
      <c r="A300" s="17"/>
      <c r="B300" s="104"/>
      <c r="C300" s="17"/>
      <c r="D300" s="23"/>
      <c r="E300" s="17"/>
      <c r="F300" s="505" t="s">
        <v>6</v>
      </c>
      <c r="G300" s="505"/>
      <c r="H300" s="505"/>
      <c r="I300" s="17"/>
      <c r="J300" s="52">
        <f>SUM(H297:H299)</f>
        <v>0</v>
      </c>
      <c r="K300" s="44"/>
      <c r="L300" s="19"/>
      <c r="M300" s="19"/>
      <c r="N300" s="19"/>
      <c r="O300" s="19"/>
      <c r="P300" s="19"/>
      <c r="Q300" s="19"/>
      <c r="R300" s="19"/>
      <c r="S300" s="19"/>
      <c r="T300" s="19"/>
      <c r="U300" s="19"/>
      <c r="V300" s="19"/>
    </row>
    <row r="301" spans="1:22" s="28" customFormat="1" x14ac:dyDescent="0.2">
      <c r="A301" s="17"/>
      <c r="B301" s="104"/>
      <c r="C301" s="17"/>
      <c r="D301" s="23"/>
      <c r="E301" s="17"/>
      <c r="F301" s="31"/>
      <c r="G301" s="17"/>
      <c r="H301" s="6"/>
      <c r="I301" s="17"/>
      <c r="J301" s="6"/>
      <c r="K301" s="44"/>
      <c r="L301" s="19"/>
      <c r="M301" s="19"/>
      <c r="N301" s="19"/>
      <c r="O301" s="19"/>
      <c r="P301" s="19"/>
      <c r="Q301" s="19"/>
      <c r="R301" s="19"/>
      <c r="S301" s="19"/>
      <c r="T301" s="19"/>
      <c r="U301" s="19"/>
      <c r="V301" s="19"/>
    </row>
    <row r="302" spans="1:22" s="28" customFormat="1" x14ac:dyDescent="0.2">
      <c r="A302" s="17"/>
      <c r="B302" s="104"/>
      <c r="C302" s="17"/>
      <c r="D302" s="21" t="s">
        <v>222</v>
      </c>
      <c r="E302" s="17"/>
      <c r="F302" s="31"/>
      <c r="G302" s="17"/>
      <c r="H302" s="6"/>
      <c r="I302" s="17"/>
      <c r="J302" s="6"/>
      <c r="K302" s="42"/>
      <c r="L302" s="19"/>
      <c r="M302" s="19"/>
      <c r="N302" s="19"/>
      <c r="O302" s="19"/>
      <c r="P302" s="19"/>
      <c r="Q302" s="19"/>
      <c r="R302" s="19"/>
      <c r="S302" s="19"/>
      <c r="T302" s="19"/>
      <c r="U302" s="19"/>
      <c r="V302" s="19"/>
    </row>
    <row r="303" spans="1:22" s="28" customFormat="1" x14ac:dyDescent="0.2">
      <c r="A303" s="17"/>
      <c r="B303" s="104"/>
      <c r="C303" s="17"/>
      <c r="D303" s="51">
        <v>1301</v>
      </c>
      <c r="E303" s="17"/>
      <c r="F303" s="31" t="s">
        <v>430</v>
      </c>
      <c r="G303" s="17"/>
      <c r="H303" s="1"/>
      <c r="I303" s="17"/>
      <c r="J303" s="6"/>
      <c r="K303" s="44">
        <v>1301</v>
      </c>
      <c r="L303" s="19"/>
      <c r="M303" s="19"/>
      <c r="N303" s="19"/>
      <c r="O303" s="19"/>
      <c r="P303" s="19"/>
      <c r="Q303" s="19"/>
      <c r="R303" s="19"/>
      <c r="S303" s="19"/>
      <c r="T303" s="19"/>
      <c r="U303" s="19"/>
      <c r="V303" s="19"/>
    </row>
    <row r="304" spans="1:22" s="28" customFormat="1" x14ac:dyDescent="0.2">
      <c r="A304" s="17"/>
      <c r="B304" s="104"/>
      <c r="C304" s="17"/>
      <c r="D304" s="51">
        <v>1302</v>
      </c>
      <c r="E304" s="17"/>
      <c r="F304" s="31" t="s">
        <v>431</v>
      </c>
      <c r="G304" s="17"/>
      <c r="H304" s="1"/>
      <c r="I304" s="17"/>
      <c r="J304" s="6"/>
      <c r="K304" s="44">
        <v>1302</v>
      </c>
      <c r="L304" s="19"/>
      <c r="M304" s="19"/>
      <c r="N304" s="19"/>
      <c r="O304" s="19"/>
      <c r="P304" s="19"/>
      <c r="Q304" s="19"/>
      <c r="R304" s="19"/>
      <c r="S304" s="19"/>
      <c r="T304" s="19"/>
      <c r="U304" s="19"/>
      <c r="V304" s="19"/>
    </row>
    <row r="305" spans="1:22" s="28" customFormat="1" x14ac:dyDescent="0.2">
      <c r="A305" s="17"/>
      <c r="B305" s="104"/>
      <c r="C305" s="17"/>
      <c r="D305" s="51">
        <v>1303</v>
      </c>
      <c r="E305" s="17"/>
      <c r="F305" s="31" t="s">
        <v>432</v>
      </c>
      <c r="G305" s="17"/>
      <c r="H305" s="1"/>
      <c r="I305" s="17"/>
      <c r="J305" s="6"/>
      <c r="K305" s="44">
        <v>1303</v>
      </c>
      <c r="L305" s="19"/>
      <c r="M305" s="19"/>
      <c r="N305" s="19"/>
      <c r="O305" s="19"/>
      <c r="P305" s="19"/>
      <c r="Q305" s="19"/>
      <c r="R305" s="19"/>
      <c r="S305" s="19"/>
      <c r="T305" s="19"/>
      <c r="U305" s="19"/>
      <c r="V305" s="19"/>
    </row>
    <row r="306" spans="1:22" s="28" customFormat="1" x14ac:dyDescent="0.2">
      <c r="A306" s="17"/>
      <c r="B306" s="104"/>
      <c r="C306" s="17"/>
      <c r="D306" s="51">
        <v>1304</v>
      </c>
      <c r="E306" s="17"/>
      <c r="F306" s="31" t="s">
        <v>433</v>
      </c>
      <c r="G306" s="17"/>
      <c r="H306" s="1"/>
      <c r="I306" s="17"/>
      <c r="J306" s="6"/>
      <c r="K306" s="44">
        <v>1304</v>
      </c>
      <c r="L306" s="19"/>
      <c r="M306" s="19"/>
      <c r="N306" s="19"/>
      <c r="O306" s="19"/>
      <c r="P306" s="19"/>
      <c r="Q306" s="19"/>
      <c r="R306" s="19"/>
      <c r="S306" s="19"/>
      <c r="T306" s="19"/>
      <c r="U306" s="19"/>
      <c r="V306" s="19"/>
    </row>
    <row r="307" spans="1:22" s="28" customFormat="1" x14ac:dyDescent="0.2">
      <c r="A307" s="17"/>
      <c r="B307" s="445"/>
      <c r="C307" s="17"/>
      <c r="D307" s="51">
        <v>1305</v>
      </c>
      <c r="E307" s="17"/>
      <c r="F307" s="31" t="s">
        <v>1400</v>
      </c>
      <c r="G307" s="17"/>
      <c r="H307" s="1"/>
      <c r="I307" s="17"/>
      <c r="J307" s="6"/>
      <c r="K307" s="44">
        <v>1305</v>
      </c>
      <c r="L307" s="19"/>
      <c r="M307" s="19"/>
      <c r="N307" s="19"/>
      <c r="O307" s="19"/>
      <c r="P307" s="19"/>
      <c r="Q307" s="19"/>
      <c r="R307" s="19"/>
      <c r="S307" s="19"/>
      <c r="T307" s="19"/>
      <c r="U307" s="19"/>
      <c r="V307" s="19"/>
    </row>
    <row r="308" spans="1:22" s="28" customFormat="1" x14ac:dyDescent="0.2">
      <c r="A308" s="17"/>
      <c r="B308" s="104"/>
      <c r="C308" s="17"/>
      <c r="D308" s="23"/>
      <c r="E308" s="17"/>
      <c r="F308" s="505" t="s">
        <v>126</v>
      </c>
      <c r="G308" s="505"/>
      <c r="H308" s="505"/>
      <c r="I308" s="17"/>
      <c r="J308" s="52">
        <f>SUM(H303:H307)</f>
        <v>0</v>
      </c>
      <c r="K308" s="44"/>
      <c r="L308" s="19"/>
      <c r="M308" s="19"/>
      <c r="N308" s="19"/>
      <c r="O308" s="19"/>
      <c r="P308" s="19"/>
      <c r="Q308" s="19"/>
      <c r="R308" s="19"/>
      <c r="S308" s="19"/>
      <c r="T308" s="19"/>
      <c r="U308" s="19"/>
      <c r="V308" s="19"/>
    </row>
    <row r="309" spans="1:22" s="28" customFormat="1" x14ac:dyDescent="0.2">
      <c r="A309" s="17"/>
      <c r="B309" s="104"/>
      <c r="C309" s="17"/>
      <c r="D309" s="23"/>
      <c r="E309" s="17"/>
      <c r="F309" s="31"/>
      <c r="G309" s="17"/>
      <c r="H309" s="6"/>
      <c r="I309" s="17"/>
      <c r="J309" s="6"/>
      <c r="K309" s="44"/>
      <c r="L309" s="19"/>
      <c r="M309" s="19"/>
      <c r="N309" s="19"/>
      <c r="O309" s="19"/>
      <c r="P309" s="19"/>
      <c r="Q309" s="19"/>
      <c r="R309" s="19"/>
      <c r="S309" s="19"/>
      <c r="T309" s="19"/>
      <c r="U309" s="19"/>
      <c r="V309" s="19"/>
    </row>
    <row r="310" spans="1:22" s="28" customFormat="1" x14ac:dyDescent="0.2">
      <c r="A310" s="17"/>
      <c r="B310" s="104"/>
      <c r="C310" s="17"/>
      <c r="D310" s="21" t="s">
        <v>223</v>
      </c>
      <c r="E310" s="17"/>
      <c r="F310" s="31"/>
      <c r="G310" s="17"/>
      <c r="H310" s="6"/>
      <c r="I310" s="17"/>
      <c r="J310" s="6"/>
      <c r="K310" s="42"/>
      <c r="L310" s="19"/>
      <c r="M310" s="19"/>
      <c r="N310" s="19"/>
      <c r="O310" s="19"/>
      <c r="P310" s="19"/>
      <c r="Q310" s="19"/>
      <c r="R310" s="19"/>
      <c r="S310" s="19"/>
      <c r="T310" s="19"/>
      <c r="U310" s="19"/>
      <c r="V310" s="19"/>
    </row>
    <row r="311" spans="1:22" s="28" customFormat="1" x14ac:dyDescent="0.2">
      <c r="A311" s="17"/>
      <c r="B311" s="104"/>
      <c r="C311" s="17"/>
      <c r="D311" s="51">
        <v>1510</v>
      </c>
      <c r="E311" s="17"/>
      <c r="F311" s="31" t="s">
        <v>1401</v>
      </c>
      <c r="G311" s="17"/>
      <c r="H311" s="1"/>
      <c r="I311" s="17"/>
      <c r="J311" s="6"/>
      <c r="K311" s="44">
        <v>1510</v>
      </c>
      <c r="L311" s="19"/>
      <c r="M311" s="19"/>
      <c r="N311" s="19"/>
      <c r="O311" s="19"/>
      <c r="P311" s="19"/>
      <c r="Q311" s="19"/>
      <c r="R311" s="19"/>
      <c r="S311" s="19"/>
      <c r="T311" s="19"/>
      <c r="U311" s="19"/>
      <c r="V311" s="19"/>
    </row>
    <row r="312" spans="1:22" s="28" customFormat="1" x14ac:dyDescent="0.2">
      <c r="A312" s="17"/>
      <c r="B312" s="104"/>
      <c r="C312" s="17"/>
      <c r="D312" s="17"/>
      <c r="E312" s="17"/>
      <c r="F312" s="505" t="s">
        <v>127</v>
      </c>
      <c r="G312" s="505"/>
      <c r="H312" s="505"/>
      <c r="I312" s="17"/>
      <c r="J312" s="52">
        <f>H311</f>
        <v>0</v>
      </c>
      <c r="K312" s="45"/>
      <c r="L312" s="19"/>
      <c r="M312" s="19"/>
      <c r="N312" s="19"/>
      <c r="O312" s="19"/>
      <c r="P312" s="19"/>
      <c r="Q312" s="19"/>
      <c r="R312" s="19"/>
      <c r="S312" s="19"/>
      <c r="T312" s="19"/>
      <c r="U312" s="19"/>
      <c r="V312" s="19"/>
    </row>
    <row r="313" spans="1:22" s="28" customFormat="1" x14ac:dyDescent="0.2">
      <c r="A313" s="17"/>
      <c r="B313" s="104"/>
      <c r="C313" s="17"/>
      <c r="D313" s="23"/>
      <c r="E313" s="17"/>
      <c r="F313" s="31"/>
      <c r="G313" s="17"/>
      <c r="H313" s="6"/>
      <c r="I313" s="17"/>
      <c r="J313" s="6"/>
      <c r="K313" s="44"/>
      <c r="L313" s="19"/>
      <c r="M313" s="19"/>
      <c r="N313" s="19"/>
      <c r="O313" s="19"/>
      <c r="P313" s="19"/>
      <c r="Q313" s="19"/>
      <c r="R313" s="19"/>
      <c r="S313" s="19"/>
      <c r="T313" s="19"/>
      <c r="U313" s="19"/>
      <c r="V313" s="19"/>
    </row>
    <row r="314" spans="1:22" s="28" customFormat="1" x14ac:dyDescent="0.2">
      <c r="A314" s="17"/>
      <c r="B314" s="104"/>
      <c r="C314" s="17"/>
      <c r="D314" s="21" t="s">
        <v>224</v>
      </c>
      <c r="E314" s="17"/>
      <c r="F314" s="31"/>
      <c r="G314" s="17"/>
      <c r="H314" s="6"/>
      <c r="I314" s="17"/>
      <c r="J314" s="6"/>
      <c r="K314" s="42"/>
      <c r="L314" s="19"/>
      <c r="M314" s="19"/>
      <c r="N314" s="19"/>
      <c r="O314" s="19"/>
      <c r="P314" s="19"/>
      <c r="Q314" s="19"/>
      <c r="R314" s="19"/>
      <c r="S314" s="19"/>
      <c r="T314" s="19"/>
      <c r="U314" s="19"/>
      <c r="V314" s="19"/>
    </row>
    <row r="315" spans="1:22" s="28" customFormat="1" x14ac:dyDescent="0.2">
      <c r="A315" s="17"/>
      <c r="B315" s="104"/>
      <c r="C315" s="17"/>
      <c r="D315" s="51">
        <v>1043</v>
      </c>
      <c r="E315" s="17"/>
      <c r="F315" s="31" t="s">
        <v>434</v>
      </c>
      <c r="G315" s="17"/>
      <c r="H315" s="1"/>
      <c r="I315" s="17"/>
      <c r="J315" s="6"/>
      <c r="K315" s="44">
        <v>1043</v>
      </c>
      <c r="L315" s="19"/>
      <c r="M315" s="19"/>
      <c r="N315" s="19"/>
      <c r="O315" s="19"/>
      <c r="P315" s="19"/>
      <c r="Q315" s="19"/>
      <c r="R315" s="19"/>
      <c r="S315" s="19"/>
      <c r="T315" s="19"/>
      <c r="U315" s="19"/>
      <c r="V315" s="19"/>
    </row>
    <row r="316" spans="1:22" s="28" customFormat="1" x14ac:dyDescent="0.2">
      <c r="A316" s="17"/>
      <c r="B316" s="104"/>
      <c r="C316" s="17"/>
      <c r="D316" s="51">
        <v>1046</v>
      </c>
      <c r="E316" s="17"/>
      <c r="F316" s="31" t="s">
        <v>435</v>
      </c>
      <c r="G316" s="17"/>
      <c r="H316" s="1"/>
      <c r="I316" s="17"/>
      <c r="J316" s="6"/>
      <c r="K316" s="44">
        <v>1046</v>
      </c>
      <c r="L316" s="19"/>
      <c r="M316" s="19"/>
      <c r="N316" s="19"/>
      <c r="O316" s="19"/>
      <c r="P316" s="19"/>
      <c r="Q316" s="19"/>
      <c r="R316" s="19"/>
      <c r="S316" s="19"/>
      <c r="T316" s="19"/>
      <c r="U316" s="19"/>
      <c r="V316" s="19"/>
    </row>
    <row r="317" spans="1:22" s="28" customFormat="1" x14ac:dyDescent="0.2">
      <c r="A317" s="17"/>
      <c r="B317" s="104"/>
      <c r="C317" s="17"/>
      <c r="D317" s="50" t="s">
        <v>237</v>
      </c>
      <c r="E317" s="17"/>
      <c r="F317" s="31" t="s">
        <v>436</v>
      </c>
      <c r="G317" s="17"/>
      <c r="H317" s="1"/>
      <c r="I317" s="17"/>
      <c r="J317" s="6"/>
      <c r="K317" s="43" t="s">
        <v>237</v>
      </c>
      <c r="L317" s="19"/>
      <c r="M317" s="19"/>
      <c r="N317" s="19"/>
      <c r="O317" s="19"/>
      <c r="P317" s="19"/>
      <c r="Q317" s="19"/>
      <c r="R317" s="19"/>
      <c r="S317" s="19"/>
      <c r="T317" s="19"/>
      <c r="U317" s="19"/>
      <c r="V317" s="19"/>
    </row>
    <row r="318" spans="1:22" s="28" customFormat="1" x14ac:dyDescent="0.2">
      <c r="A318" s="17"/>
      <c r="B318" s="104"/>
      <c r="C318" s="17"/>
      <c r="D318" s="51">
        <v>1316</v>
      </c>
      <c r="E318" s="10"/>
      <c r="F318" s="24" t="s">
        <v>1402</v>
      </c>
      <c r="G318" s="24"/>
      <c r="H318" s="1"/>
      <c r="I318" s="24"/>
      <c r="J318" s="6"/>
      <c r="K318" s="44">
        <v>1316</v>
      </c>
      <c r="L318" s="19"/>
      <c r="M318" s="19"/>
      <c r="N318" s="19"/>
      <c r="O318" s="19"/>
      <c r="P318" s="19"/>
      <c r="Q318" s="19"/>
      <c r="R318" s="19"/>
      <c r="S318" s="19"/>
      <c r="T318" s="19"/>
      <c r="U318" s="19"/>
      <c r="V318" s="19"/>
    </row>
    <row r="319" spans="1:22" s="28" customFormat="1" x14ac:dyDescent="0.2">
      <c r="A319" s="17"/>
      <c r="B319" s="104"/>
      <c r="C319" s="17"/>
      <c r="D319" s="51">
        <v>1501</v>
      </c>
      <c r="E319" s="17"/>
      <c r="F319" s="31" t="s">
        <v>1403</v>
      </c>
      <c r="G319" s="17"/>
      <c r="H319" s="1"/>
      <c r="I319" s="17"/>
      <c r="J319" s="6"/>
      <c r="K319" s="44">
        <v>1501</v>
      </c>
      <c r="L319" s="19"/>
      <c r="M319" s="19"/>
      <c r="N319" s="19"/>
      <c r="O319" s="19"/>
      <c r="P319" s="19"/>
      <c r="Q319" s="19"/>
      <c r="R319" s="19"/>
      <c r="S319" s="19"/>
      <c r="T319" s="19"/>
      <c r="U319" s="19"/>
      <c r="V319" s="19"/>
    </row>
    <row r="320" spans="1:22" s="28" customFormat="1" x14ac:dyDescent="0.2">
      <c r="A320" s="17"/>
      <c r="B320" s="104"/>
      <c r="C320" s="17"/>
      <c r="D320" s="51">
        <v>2655</v>
      </c>
      <c r="E320" s="10"/>
      <c r="F320" s="24" t="s">
        <v>437</v>
      </c>
      <c r="G320" s="24"/>
      <c r="H320" s="1"/>
      <c r="I320" s="24"/>
      <c r="J320" s="6"/>
      <c r="K320" s="44">
        <v>2655</v>
      </c>
      <c r="L320" s="19"/>
      <c r="M320" s="19"/>
      <c r="N320" s="19"/>
      <c r="O320" s="19"/>
      <c r="P320" s="19"/>
      <c r="Q320" s="19"/>
      <c r="R320" s="19"/>
      <c r="S320" s="19"/>
      <c r="T320" s="19"/>
      <c r="U320" s="19"/>
      <c r="V320" s="19"/>
    </row>
    <row r="321" spans="1:22" s="28" customFormat="1" x14ac:dyDescent="0.2">
      <c r="A321" s="17"/>
      <c r="B321" s="104"/>
      <c r="C321" s="17"/>
      <c r="D321" s="22"/>
      <c r="E321" s="10"/>
      <c r="F321" s="505" t="s">
        <v>128</v>
      </c>
      <c r="G321" s="505"/>
      <c r="H321" s="505"/>
      <c r="I321" s="24"/>
      <c r="J321" s="52">
        <f>SUM(H315:H320)</f>
        <v>0</v>
      </c>
      <c r="K321" s="43"/>
      <c r="L321" s="19"/>
      <c r="M321" s="19"/>
      <c r="N321" s="19"/>
      <c r="O321" s="19"/>
      <c r="P321" s="19"/>
      <c r="Q321" s="19"/>
      <c r="R321" s="19"/>
      <c r="S321" s="19"/>
      <c r="T321" s="19"/>
      <c r="U321" s="19"/>
      <c r="V321" s="19"/>
    </row>
    <row r="322" spans="1:22" s="28" customFormat="1" x14ac:dyDescent="0.2">
      <c r="A322" s="17"/>
      <c r="B322" s="104"/>
      <c r="C322" s="17"/>
      <c r="D322" s="23"/>
      <c r="E322" s="10"/>
      <c r="F322" s="10"/>
      <c r="G322" s="10"/>
      <c r="H322" s="8"/>
      <c r="I322" s="10"/>
      <c r="J322" s="6"/>
      <c r="K322" s="44"/>
      <c r="L322" s="19"/>
      <c r="M322" s="19"/>
      <c r="N322" s="19"/>
      <c r="O322" s="19"/>
      <c r="P322" s="19"/>
      <c r="Q322" s="19"/>
      <c r="R322" s="19"/>
      <c r="S322" s="19"/>
      <c r="T322" s="19"/>
      <c r="U322" s="19"/>
      <c r="V322" s="19"/>
    </row>
    <row r="323" spans="1:22" s="28" customFormat="1" x14ac:dyDescent="0.2">
      <c r="A323" s="17"/>
      <c r="B323" s="104"/>
      <c r="C323" s="17"/>
      <c r="D323" s="21" t="s">
        <v>225</v>
      </c>
      <c r="E323" s="10"/>
      <c r="F323" s="10"/>
      <c r="G323" s="10"/>
      <c r="H323" s="8"/>
      <c r="I323" s="10"/>
      <c r="J323" s="6"/>
      <c r="K323" s="42"/>
      <c r="L323" s="19"/>
      <c r="M323" s="19"/>
      <c r="N323" s="19"/>
      <c r="O323" s="19"/>
      <c r="P323" s="19"/>
      <c r="Q323" s="19"/>
      <c r="R323" s="19"/>
      <c r="S323" s="19"/>
      <c r="T323" s="19"/>
      <c r="U323" s="19"/>
      <c r="V323" s="19"/>
    </row>
    <row r="324" spans="1:22" s="28" customFormat="1" x14ac:dyDescent="0.2">
      <c r="A324" s="17"/>
      <c r="B324" s="104"/>
      <c r="C324" s="17"/>
      <c r="D324" s="51">
        <v>1408</v>
      </c>
      <c r="E324" s="17"/>
      <c r="F324" s="31" t="s">
        <v>438</v>
      </c>
      <c r="G324" s="17"/>
      <c r="H324" s="1"/>
      <c r="I324" s="17"/>
      <c r="J324" s="6"/>
      <c r="K324" s="44">
        <v>1408</v>
      </c>
      <c r="L324" s="19"/>
      <c r="M324" s="19"/>
      <c r="N324" s="19"/>
      <c r="O324" s="19"/>
      <c r="P324" s="19"/>
      <c r="Q324" s="19"/>
      <c r="R324" s="19"/>
      <c r="S324" s="19"/>
      <c r="T324" s="19"/>
      <c r="U324" s="19"/>
      <c r="V324" s="19"/>
    </row>
    <row r="325" spans="1:22" s="28" customFormat="1" x14ac:dyDescent="0.2">
      <c r="A325" s="17"/>
      <c r="B325" s="104"/>
      <c r="C325" s="17"/>
      <c r="D325" s="51">
        <v>2001</v>
      </c>
      <c r="E325" s="17"/>
      <c r="F325" s="31" t="s">
        <v>439</v>
      </c>
      <c r="G325" s="17"/>
      <c r="H325" s="1"/>
      <c r="I325" s="17"/>
      <c r="J325" s="6"/>
      <c r="K325" s="44">
        <v>2001</v>
      </c>
      <c r="L325" s="19"/>
      <c r="M325" s="19"/>
      <c r="N325" s="19"/>
      <c r="O325" s="19"/>
      <c r="P325" s="19"/>
      <c r="Q325" s="19"/>
      <c r="R325" s="19"/>
      <c r="S325" s="19"/>
      <c r="T325" s="19"/>
      <c r="U325" s="19"/>
      <c r="V325" s="19"/>
    </row>
    <row r="326" spans="1:22" s="28" customFormat="1" x14ac:dyDescent="0.2">
      <c r="A326" s="17"/>
      <c r="B326" s="104"/>
      <c r="C326" s="17"/>
      <c r="D326" s="51">
        <v>2002</v>
      </c>
      <c r="E326" s="17"/>
      <c r="F326" s="31" t="s">
        <v>440</v>
      </c>
      <c r="G326" s="17"/>
      <c r="H326" s="1"/>
      <c r="I326" s="17"/>
      <c r="J326" s="6"/>
      <c r="K326" s="44">
        <v>2002</v>
      </c>
      <c r="L326" s="19"/>
      <c r="M326" s="19"/>
      <c r="N326" s="19"/>
      <c r="O326" s="19"/>
      <c r="P326" s="19"/>
      <c r="Q326" s="19"/>
      <c r="R326" s="19"/>
      <c r="S326" s="19"/>
      <c r="T326" s="19"/>
      <c r="U326" s="19"/>
      <c r="V326" s="19"/>
    </row>
    <row r="327" spans="1:22" s="28" customFormat="1" x14ac:dyDescent="0.2">
      <c r="A327" s="17"/>
      <c r="B327" s="445"/>
      <c r="C327" s="17"/>
      <c r="D327" s="51">
        <v>2015</v>
      </c>
      <c r="E327" s="17"/>
      <c r="F327" s="17" t="s">
        <v>1404</v>
      </c>
      <c r="G327" s="17"/>
      <c r="H327" s="1"/>
      <c r="I327" s="17"/>
      <c r="J327" s="6"/>
      <c r="K327" s="44">
        <v>2015</v>
      </c>
      <c r="L327" s="19"/>
      <c r="M327" s="19"/>
      <c r="N327" s="19"/>
      <c r="O327" s="19"/>
      <c r="P327" s="19"/>
      <c r="Q327" s="19"/>
      <c r="R327" s="19"/>
      <c r="S327" s="19"/>
      <c r="T327" s="19"/>
      <c r="U327" s="19"/>
      <c r="V327" s="19"/>
    </row>
    <row r="328" spans="1:22" s="28" customFormat="1" x14ac:dyDescent="0.2">
      <c r="A328" s="17"/>
      <c r="B328" s="445"/>
      <c r="C328" s="17"/>
      <c r="D328" s="51">
        <v>2016</v>
      </c>
      <c r="E328" s="17"/>
      <c r="F328" s="17" t="s">
        <v>1405</v>
      </c>
      <c r="G328" s="17"/>
      <c r="H328" s="1"/>
      <c r="I328" s="17"/>
      <c r="J328" s="6"/>
      <c r="K328" s="44">
        <v>2016</v>
      </c>
      <c r="L328" s="19"/>
      <c r="M328" s="19"/>
      <c r="N328" s="19"/>
      <c r="O328" s="19"/>
      <c r="P328" s="19"/>
      <c r="Q328" s="19"/>
      <c r="R328" s="19"/>
      <c r="S328" s="19"/>
      <c r="T328" s="19"/>
      <c r="U328" s="19"/>
      <c r="V328" s="19"/>
    </row>
    <row r="329" spans="1:22" s="28" customFormat="1" x14ac:dyDescent="0.2">
      <c r="A329" s="17"/>
      <c r="B329" s="104"/>
      <c r="C329" s="17"/>
      <c r="D329" s="51">
        <v>2121</v>
      </c>
      <c r="E329" s="17"/>
      <c r="F329" s="31" t="s">
        <v>441</v>
      </c>
      <c r="G329" s="17"/>
      <c r="H329" s="1"/>
      <c r="I329" s="17"/>
      <c r="J329" s="6"/>
      <c r="K329" s="44">
        <v>2121</v>
      </c>
      <c r="L329" s="19"/>
      <c r="M329" s="19"/>
      <c r="N329" s="19"/>
      <c r="O329" s="19"/>
      <c r="P329" s="19"/>
      <c r="Q329" s="19"/>
      <c r="R329" s="19"/>
      <c r="S329" s="19"/>
      <c r="T329" s="19"/>
      <c r="U329" s="19"/>
      <c r="V329" s="19"/>
    </row>
    <row r="330" spans="1:22" s="28" customFormat="1" x14ac:dyDescent="0.2">
      <c r="A330" s="17"/>
      <c r="B330" s="104"/>
      <c r="C330" s="17"/>
      <c r="D330" s="51">
        <v>3001</v>
      </c>
      <c r="E330" s="10"/>
      <c r="F330" s="31" t="s">
        <v>442</v>
      </c>
      <c r="G330" s="17"/>
      <c r="H330" s="1"/>
      <c r="I330" s="17"/>
      <c r="J330" s="6"/>
      <c r="K330" s="44">
        <v>3001</v>
      </c>
      <c r="L330" s="19"/>
      <c r="M330" s="19"/>
      <c r="N330" s="19"/>
      <c r="O330" s="19"/>
      <c r="P330" s="19"/>
      <c r="Q330" s="19"/>
      <c r="R330" s="19"/>
      <c r="S330" s="19"/>
      <c r="T330" s="19"/>
      <c r="U330" s="19"/>
      <c r="V330" s="19"/>
    </row>
    <row r="331" spans="1:22" s="28" customFormat="1" x14ac:dyDescent="0.2">
      <c r="A331" s="17"/>
      <c r="B331" s="104"/>
      <c r="C331" s="17"/>
      <c r="D331" s="51">
        <v>3201</v>
      </c>
      <c r="E331" s="17"/>
      <c r="F331" s="31" t="s">
        <v>443</v>
      </c>
      <c r="G331" s="17"/>
      <c r="H331" s="1"/>
      <c r="I331" s="17"/>
      <c r="J331" s="6"/>
      <c r="K331" s="44">
        <v>3201</v>
      </c>
      <c r="L331" s="19"/>
      <c r="M331" s="19"/>
      <c r="N331" s="19"/>
      <c r="O331" s="19"/>
      <c r="P331" s="19"/>
      <c r="Q331" s="19"/>
      <c r="R331" s="19"/>
      <c r="S331" s="19"/>
      <c r="T331" s="19"/>
      <c r="U331" s="19"/>
      <c r="V331" s="19"/>
    </row>
    <row r="332" spans="1:22" s="28" customFormat="1" x14ac:dyDescent="0.2">
      <c r="A332" s="17"/>
      <c r="B332" s="104"/>
      <c r="C332" s="17"/>
      <c r="D332" s="51">
        <v>3401</v>
      </c>
      <c r="E332" s="17"/>
      <c r="F332" s="31" t="s">
        <v>444</v>
      </c>
      <c r="G332" s="17"/>
      <c r="H332" s="1"/>
      <c r="I332" s="17"/>
      <c r="J332" s="6"/>
      <c r="K332" s="44">
        <v>3401</v>
      </c>
      <c r="L332" s="19"/>
      <c r="M332" s="19"/>
      <c r="N332" s="19"/>
      <c r="O332" s="19"/>
      <c r="P332" s="19"/>
      <c r="Q332" s="19"/>
      <c r="R332" s="19"/>
      <c r="S332" s="19"/>
      <c r="T332" s="19"/>
      <c r="U332" s="19"/>
      <c r="V332" s="19"/>
    </row>
    <row r="333" spans="1:22" s="28" customFormat="1" x14ac:dyDescent="0.2">
      <c r="A333" s="17"/>
      <c r="B333" s="104"/>
      <c r="C333" s="17"/>
      <c r="D333" s="50" t="s">
        <v>238</v>
      </c>
      <c r="E333" s="17"/>
      <c r="F333" s="31" t="s">
        <v>1406</v>
      </c>
      <c r="G333" s="17"/>
      <c r="H333" s="1"/>
      <c r="I333" s="17"/>
      <c r="J333" s="6"/>
      <c r="K333" s="43" t="s">
        <v>238</v>
      </c>
      <c r="L333" s="19"/>
      <c r="M333" s="19"/>
      <c r="N333" s="19"/>
      <c r="O333" s="19"/>
      <c r="P333" s="19"/>
      <c r="Q333" s="19"/>
      <c r="R333" s="19"/>
      <c r="S333" s="19"/>
      <c r="T333" s="19"/>
      <c r="U333" s="19"/>
      <c r="V333" s="19"/>
    </row>
    <row r="334" spans="1:22" s="28" customFormat="1" x14ac:dyDescent="0.2">
      <c r="A334" s="17"/>
      <c r="B334" s="104"/>
      <c r="C334" s="17"/>
      <c r="D334" s="50">
        <v>5003</v>
      </c>
      <c r="E334" s="17"/>
      <c r="F334" s="31" t="s">
        <v>482</v>
      </c>
      <c r="G334" s="17"/>
      <c r="H334" s="1"/>
      <c r="I334" s="17"/>
      <c r="J334" s="6"/>
      <c r="K334" s="43">
        <v>5003</v>
      </c>
      <c r="L334" s="19"/>
      <c r="M334" s="19"/>
      <c r="N334" s="19"/>
      <c r="O334" s="19"/>
      <c r="P334" s="19"/>
      <c r="Q334" s="19"/>
      <c r="R334" s="19"/>
      <c r="S334" s="19"/>
      <c r="T334" s="19"/>
      <c r="U334" s="19"/>
      <c r="V334" s="19"/>
    </row>
    <row r="335" spans="1:22" s="28" customFormat="1" x14ac:dyDescent="0.2">
      <c r="A335" s="17"/>
      <c r="B335" s="104"/>
      <c r="C335" s="17"/>
      <c r="D335" s="51">
        <v>6334</v>
      </c>
      <c r="E335" s="17"/>
      <c r="F335" s="31" t="s">
        <v>445</v>
      </c>
      <c r="G335" s="17"/>
      <c r="H335" s="1"/>
      <c r="I335" s="17"/>
      <c r="J335" s="6"/>
      <c r="K335" s="44">
        <v>6334</v>
      </c>
      <c r="L335" s="19"/>
      <c r="M335" s="19"/>
      <c r="N335" s="19"/>
      <c r="O335" s="19"/>
      <c r="P335" s="19"/>
      <c r="Q335" s="19"/>
      <c r="R335" s="19"/>
      <c r="S335" s="19"/>
      <c r="T335" s="19"/>
      <c r="U335" s="19"/>
      <c r="V335" s="19"/>
    </row>
    <row r="336" spans="1:22" s="28" customFormat="1" x14ac:dyDescent="0.2">
      <c r="A336" s="17"/>
      <c r="B336" s="104"/>
      <c r="C336" s="17"/>
      <c r="D336" s="51">
        <v>6811</v>
      </c>
      <c r="E336" s="17"/>
      <c r="F336" s="31" t="s">
        <v>446</v>
      </c>
      <c r="G336" s="17"/>
      <c r="H336" s="1"/>
      <c r="I336" s="17"/>
      <c r="J336" s="6"/>
      <c r="K336" s="44">
        <v>6811</v>
      </c>
      <c r="L336" s="19"/>
      <c r="M336" s="19"/>
      <c r="N336" s="19"/>
      <c r="O336" s="19"/>
      <c r="P336" s="19"/>
      <c r="Q336" s="19"/>
      <c r="R336" s="19"/>
      <c r="S336" s="19"/>
      <c r="T336" s="19"/>
      <c r="U336" s="19"/>
      <c r="V336" s="19"/>
    </row>
    <row r="337" spans="1:22" s="28" customFormat="1" x14ac:dyDescent="0.2">
      <c r="A337" s="17"/>
      <c r="B337" s="445"/>
      <c r="C337" s="17"/>
      <c r="D337" s="51">
        <v>6813</v>
      </c>
      <c r="E337" s="447"/>
      <c r="F337" s="447" t="s">
        <v>1407</v>
      </c>
      <c r="G337" s="447"/>
      <c r="H337" s="1"/>
      <c r="I337" s="447"/>
      <c r="J337" s="448"/>
      <c r="K337" s="449">
        <v>6813</v>
      </c>
      <c r="L337" s="19"/>
      <c r="M337" s="19"/>
      <c r="N337" s="19"/>
      <c r="O337" s="19"/>
      <c r="P337" s="19"/>
      <c r="Q337" s="19"/>
      <c r="R337" s="19"/>
      <c r="S337" s="19"/>
      <c r="T337" s="19"/>
      <c r="U337" s="19"/>
      <c r="V337" s="19"/>
    </row>
    <row r="338" spans="1:22" s="28" customFormat="1" x14ac:dyDescent="0.2">
      <c r="A338" s="17"/>
      <c r="B338" s="104"/>
      <c r="C338" s="17"/>
      <c r="D338" s="51">
        <v>6850</v>
      </c>
      <c r="E338" s="17"/>
      <c r="F338" s="31" t="s">
        <v>447</v>
      </c>
      <c r="G338" s="17"/>
      <c r="H338" s="1"/>
      <c r="I338" s="17"/>
      <c r="J338" s="6"/>
      <c r="K338" s="44">
        <v>6850</v>
      </c>
      <c r="L338" s="19"/>
      <c r="M338" s="19"/>
      <c r="N338" s="19"/>
      <c r="O338" s="19"/>
      <c r="P338" s="19"/>
      <c r="Q338" s="19"/>
      <c r="R338" s="19"/>
      <c r="S338" s="19"/>
      <c r="T338" s="19"/>
      <c r="U338" s="19"/>
      <c r="V338" s="19"/>
    </row>
    <row r="339" spans="1:22" s="28" customFormat="1" x14ac:dyDescent="0.2">
      <c r="A339" s="17"/>
      <c r="B339" s="104"/>
      <c r="C339" s="17"/>
      <c r="D339" s="23"/>
      <c r="E339" s="17"/>
      <c r="F339" s="505" t="s">
        <v>129</v>
      </c>
      <c r="G339" s="505"/>
      <c r="H339" s="505"/>
      <c r="I339" s="17"/>
      <c r="J339" s="52">
        <f>SUM(H324:H338)</f>
        <v>0</v>
      </c>
      <c r="K339" s="44"/>
      <c r="L339" s="19"/>
      <c r="M339" s="19"/>
      <c r="N339" s="19"/>
      <c r="O339" s="19"/>
      <c r="P339" s="19"/>
      <c r="Q339" s="19"/>
      <c r="R339" s="19"/>
      <c r="S339" s="19"/>
      <c r="T339" s="19"/>
      <c r="U339" s="19"/>
      <c r="V339" s="19"/>
    </row>
    <row r="340" spans="1:22" s="28" customFormat="1" x14ac:dyDescent="0.2">
      <c r="A340" s="17"/>
      <c r="B340" s="104"/>
      <c r="C340" s="17"/>
      <c r="D340" s="23"/>
      <c r="E340" s="17"/>
      <c r="F340" s="31"/>
      <c r="G340" s="17"/>
      <c r="H340" s="6"/>
      <c r="I340" s="17"/>
      <c r="J340" s="6"/>
      <c r="K340" s="44"/>
      <c r="L340" s="19"/>
      <c r="M340" s="19"/>
      <c r="N340" s="19"/>
      <c r="O340" s="19"/>
      <c r="P340" s="19"/>
      <c r="Q340" s="19"/>
      <c r="R340" s="19"/>
      <c r="S340" s="19"/>
      <c r="T340" s="19"/>
      <c r="U340" s="19"/>
      <c r="V340" s="19"/>
    </row>
    <row r="341" spans="1:22" s="28" customFormat="1" x14ac:dyDescent="0.2">
      <c r="A341" s="17"/>
      <c r="B341" s="104"/>
      <c r="C341" s="17"/>
      <c r="D341" s="21" t="s">
        <v>226</v>
      </c>
      <c r="E341" s="17"/>
      <c r="F341" s="31"/>
      <c r="G341" s="17"/>
      <c r="H341" s="6"/>
      <c r="I341" s="17"/>
      <c r="J341" s="6"/>
      <c r="K341" s="42"/>
      <c r="L341" s="19"/>
      <c r="M341" s="19"/>
      <c r="N341" s="19"/>
      <c r="O341" s="19"/>
      <c r="P341" s="19"/>
      <c r="Q341" s="19"/>
      <c r="R341" s="19"/>
      <c r="S341" s="19"/>
      <c r="T341" s="19"/>
      <c r="U341" s="19"/>
      <c r="V341" s="19"/>
    </row>
    <row r="342" spans="1:22" s="28" customFormat="1" x14ac:dyDescent="0.2">
      <c r="A342" s="17"/>
      <c r="B342" s="104"/>
      <c r="C342" s="17"/>
      <c r="D342" s="50">
        <v>2047</v>
      </c>
      <c r="E342" s="10"/>
      <c r="F342" s="31" t="s">
        <v>1408</v>
      </c>
      <c r="G342" s="17"/>
      <c r="H342" s="1"/>
      <c r="I342" s="17"/>
      <c r="J342" s="19"/>
      <c r="K342" s="43">
        <v>2047</v>
      </c>
      <c r="L342" s="19"/>
      <c r="M342" s="19"/>
      <c r="N342" s="19"/>
      <c r="O342" s="19"/>
      <c r="P342" s="19"/>
      <c r="Q342" s="19"/>
      <c r="R342" s="19"/>
      <c r="S342" s="19"/>
      <c r="T342" s="19"/>
      <c r="U342" s="19"/>
      <c r="V342" s="19"/>
    </row>
    <row r="343" spans="1:22" s="28" customFormat="1" x14ac:dyDescent="0.2">
      <c r="A343" s="17"/>
      <c r="B343" s="445"/>
      <c r="C343" s="17"/>
      <c r="D343" s="50">
        <v>2049</v>
      </c>
      <c r="E343" s="445"/>
      <c r="F343" s="31" t="s">
        <v>1409</v>
      </c>
      <c r="G343" s="17"/>
      <c r="H343" s="1"/>
      <c r="I343" s="17"/>
      <c r="J343" s="19"/>
      <c r="K343" s="43">
        <v>2049</v>
      </c>
      <c r="L343" s="19"/>
      <c r="M343" s="19"/>
      <c r="N343" s="19"/>
      <c r="O343" s="19"/>
      <c r="P343" s="19"/>
      <c r="Q343" s="19"/>
      <c r="R343" s="19"/>
      <c r="S343" s="19"/>
      <c r="T343" s="19"/>
      <c r="U343" s="19"/>
      <c r="V343" s="19"/>
    </row>
    <row r="344" spans="1:22" s="28" customFormat="1" x14ac:dyDescent="0.2">
      <c r="A344" s="17"/>
      <c r="B344" s="445"/>
      <c r="C344" s="17"/>
      <c r="D344" s="50">
        <v>2921</v>
      </c>
      <c r="E344" s="445"/>
      <c r="F344" s="31" t="s">
        <v>1410</v>
      </c>
      <c r="G344" s="17"/>
      <c r="H344" s="1"/>
      <c r="I344" s="17"/>
      <c r="J344" s="19"/>
      <c r="K344" s="43">
        <v>2921</v>
      </c>
      <c r="L344" s="19"/>
      <c r="M344" s="19"/>
      <c r="N344" s="19"/>
      <c r="O344" s="19"/>
      <c r="P344" s="19"/>
      <c r="Q344" s="19"/>
      <c r="R344" s="19"/>
      <c r="S344" s="19"/>
      <c r="T344" s="19"/>
      <c r="U344" s="19"/>
      <c r="V344" s="19"/>
    </row>
    <row r="345" spans="1:22" s="28" customFormat="1" x14ac:dyDescent="0.2">
      <c r="A345" s="17"/>
      <c r="B345" s="104"/>
      <c r="C345" s="17"/>
      <c r="D345" s="50" t="s">
        <v>239</v>
      </c>
      <c r="E345" s="10"/>
      <c r="F345" s="31" t="s">
        <v>1411</v>
      </c>
      <c r="G345" s="17"/>
      <c r="H345" s="1"/>
      <c r="I345" s="17"/>
      <c r="J345" s="6"/>
      <c r="K345" s="43" t="s">
        <v>239</v>
      </c>
      <c r="L345" s="19"/>
      <c r="M345" s="19"/>
      <c r="N345" s="19"/>
      <c r="O345" s="19"/>
      <c r="P345" s="19"/>
      <c r="Q345" s="19"/>
      <c r="R345" s="19"/>
      <c r="S345" s="19"/>
      <c r="T345" s="19"/>
      <c r="U345" s="19"/>
      <c r="V345" s="19"/>
    </row>
    <row r="346" spans="1:22" s="28" customFormat="1" x14ac:dyDescent="0.2">
      <c r="A346" s="17"/>
      <c r="B346" s="104"/>
      <c r="C346" s="17"/>
      <c r="D346" s="22"/>
      <c r="E346" s="10"/>
      <c r="F346" s="505" t="s">
        <v>130</v>
      </c>
      <c r="G346" s="505"/>
      <c r="H346" s="505"/>
      <c r="I346" s="17"/>
      <c r="J346" s="52">
        <f>SUM(H342:H345)</f>
        <v>0</v>
      </c>
      <c r="K346" s="43"/>
      <c r="L346" s="19"/>
      <c r="M346" s="19"/>
      <c r="N346" s="19"/>
      <c r="O346" s="19"/>
      <c r="P346" s="19"/>
      <c r="Q346" s="19"/>
      <c r="R346" s="19"/>
      <c r="S346" s="19"/>
      <c r="T346" s="19"/>
      <c r="U346" s="19"/>
      <c r="V346" s="19"/>
    </row>
    <row r="347" spans="1:22" s="28" customFormat="1" x14ac:dyDescent="0.2">
      <c r="A347" s="17"/>
      <c r="B347" s="104"/>
      <c r="C347" s="17"/>
      <c r="D347" s="23"/>
      <c r="E347" s="17"/>
      <c r="F347" s="31"/>
      <c r="G347" s="17"/>
      <c r="H347" s="6"/>
      <c r="I347" s="17"/>
      <c r="J347" s="6"/>
      <c r="K347" s="44"/>
      <c r="L347" s="19"/>
      <c r="M347" s="19"/>
      <c r="N347" s="19"/>
      <c r="O347" s="19"/>
      <c r="P347" s="19"/>
      <c r="Q347" s="19"/>
      <c r="R347" s="19"/>
      <c r="S347" s="19"/>
      <c r="T347" s="19"/>
      <c r="U347" s="19"/>
      <c r="V347" s="19"/>
    </row>
    <row r="348" spans="1:22" s="28" customFormat="1" x14ac:dyDescent="0.2">
      <c r="A348" s="17"/>
      <c r="B348" s="104"/>
      <c r="C348" s="17"/>
      <c r="D348" s="21" t="s">
        <v>227</v>
      </c>
      <c r="E348" s="17"/>
      <c r="F348" s="31"/>
      <c r="G348" s="17"/>
      <c r="H348" s="6"/>
      <c r="I348" s="17"/>
      <c r="J348" s="6"/>
      <c r="K348" s="42"/>
      <c r="L348" s="19"/>
      <c r="M348" s="19"/>
      <c r="N348" s="19"/>
      <c r="O348" s="19"/>
      <c r="P348" s="19"/>
      <c r="Q348" s="19"/>
      <c r="R348" s="19"/>
      <c r="S348" s="19"/>
      <c r="T348" s="19"/>
      <c r="U348" s="19"/>
      <c r="V348" s="19"/>
    </row>
    <row r="349" spans="1:22" s="28" customFormat="1" x14ac:dyDescent="0.2">
      <c r="A349" s="17"/>
      <c r="B349" s="104"/>
      <c r="C349" s="17"/>
      <c r="D349" s="51">
        <v>2911</v>
      </c>
      <c r="E349" s="17"/>
      <c r="F349" s="31" t="s">
        <v>448</v>
      </c>
      <c r="G349" s="17"/>
      <c r="H349" s="1"/>
      <c r="I349" s="17"/>
      <c r="J349" s="6"/>
      <c r="K349" s="44">
        <v>2911</v>
      </c>
      <c r="L349" s="19"/>
      <c r="M349" s="19"/>
      <c r="N349" s="19"/>
      <c r="O349" s="19"/>
      <c r="P349" s="19"/>
      <c r="Q349" s="19"/>
      <c r="R349" s="19"/>
      <c r="S349" s="19"/>
      <c r="T349" s="19"/>
      <c r="U349" s="19"/>
      <c r="V349" s="19"/>
    </row>
    <row r="350" spans="1:22" s="28" customFormat="1" x14ac:dyDescent="0.2">
      <c r="A350" s="17"/>
      <c r="B350" s="104"/>
      <c r="C350" s="17"/>
      <c r="D350" s="17"/>
      <c r="E350" s="17"/>
      <c r="F350" s="505"/>
      <c r="G350" s="505"/>
      <c r="H350" s="505"/>
      <c r="I350" s="17"/>
      <c r="J350" s="52">
        <f>H349</f>
        <v>0</v>
      </c>
      <c r="K350" s="45"/>
      <c r="L350" s="19"/>
      <c r="M350" s="19"/>
      <c r="N350" s="19"/>
      <c r="O350" s="19"/>
      <c r="P350" s="19"/>
      <c r="Q350" s="19"/>
      <c r="R350" s="19"/>
      <c r="S350" s="19"/>
      <c r="T350" s="19"/>
      <c r="U350" s="19"/>
      <c r="V350" s="19"/>
    </row>
    <row r="351" spans="1:22" s="28" customFormat="1" x14ac:dyDescent="0.2">
      <c r="A351" s="17"/>
      <c r="B351" s="104"/>
      <c r="C351" s="17"/>
      <c r="D351" s="23"/>
      <c r="E351" s="17"/>
      <c r="F351" s="31"/>
      <c r="G351" s="17"/>
      <c r="H351" s="6"/>
      <c r="I351" s="17"/>
      <c r="J351" s="6"/>
      <c r="K351" s="44"/>
      <c r="L351" s="19"/>
      <c r="M351" s="19"/>
      <c r="N351" s="19"/>
      <c r="O351" s="19"/>
      <c r="P351" s="19"/>
      <c r="Q351" s="19"/>
      <c r="R351" s="19"/>
      <c r="S351" s="19"/>
      <c r="T351" s="19"/>
      <c r="U351" s="19"/>
      <c r="V351" s="19"/>
    </row>
    <row r="352" spans="1:22" s="28" customFormat="1" x14ac:dyDescent="0.2">
      <c r="A352" s="17"/>
      <c r="B352" s="104"/>
      <c r="C352" s="17"/>
      <c r="D352" s="21" t="s">
        <v>228</v>
      </c>
      <c r="E352" s="17"/>
      <c r="F352" s="31"/>
      <c r="G352" s="17"/>
      <c r="H352" s="6"/>
      <c r="I352" s="17"/>
      <c r="J352" s="6"/>
      <c r="K352" s="42"/>
      <c r="L352" s="19"/>
      <c r="M352" s="19"/>
      <c r="N352" s="19"/>
      <c r="O352" s="19"/>
      <c r="P352" s="19"/>
      <c r="Q352" s="19"/>
      <c r="R352" s="19"/>
      <c r="S352" s="19"/>
      <c r="T352" s="19"/>
      <c r="U352" s="19"/>
      <c r="V352" s="19"/>
    </row>
    <row r="353" spans="1:22" s="28" customFormat="1" x14ac:dyDescent="0.2">
      <c r="A353" s="17"/>
      <c r="B353" s="104"/>
      <c r="C353" s="17"/>
      <c r="D353" s="51">
        <v>1401</v>
      </c>
      <c r="E353" s="10"/>
      <c r="F353" s="31" t="s">
        <v>449</v>
      </c>
      <c r="G353" s="17"/>
      <c r="H353" s="1"/>
      <c r="I353" s="17"/>
      <c r="J353" s="6"/>
      <c r="K353" s="44">
        <v>1401</v>
      </c>
      <c r="L353" s="19"/>
      <c r="M353" s="19"/>
      <c r="N353" s="19"/>
      <c r="O353" s="19"/>
      <c r="P353" s="19"/>
      <c r="Q353" s="19"/>
      <c r="R353" s="19"/>
      <c r="S353" s="19"/>
      <c r="T353" s="19"/>
      <c r="U353" s="19"/>
      <c r="V353" s="19"/>
    </row>
    <row r="354" spans="1:22" s="28" customFormat="1" x14ac:dyDescent="0.2">
      <c r="A354" s="17"/>
      <c r="B354" s="104"/>
      <c r="C354" s="17"/>
      <c r="D354" s="51">
        <v>2012</v>
      </c>
      <c r="E354" s="17"/>
      <c r="F354" s="31" t="s">
        <v>450</v>
      </c>
      <c r="G354" s="17"/>
      <c r="H354" s="1"/>
      <c r="I354" s="17"/>
      <c r="J354" s="6"/>
      <c r="K354" s="44">
        <v>2012</v>
      </c>
      <c r="L354" s="19"/>
      <c r="M354" s="19"/>
      <c r="N354" s="19"/>
      <c r="O354" s="19"/>
      <c r="P354" s="19"/>
      <c r="Q354" s="19"/>
      <c r="R354" s="19"/>
      <c r="S354" s="19"/>
      <c r="T354" s="19"/>
      <c r="U354" s="19"/>
      <c r="V354" s="19"/>
    </row>
    <row r="355" spans="1:22" s="28" customFormat="1" x14ac:dyDescent="0.2">
      <c r="A355" s="17"/>
      <c r="B355" s="104"/>
      <c r="C355" s="17"/>
      <c r="D355" s="51">
        <v>2014</v>
      </c>
      <c r="E355" s="17"/>
      <c r="F355" s="31" t="s">
        <v>451</v>
      </c>
      <c r="G355" s="17"/>
      <c r="H355" s="1"/>
      <c r="I355" s="17"/>
      <c r="J355" s="6"/>
      <c r="K355" s="44">
        <v>2014</v>
      </c>
      <c r="L355" s="19"/>
      <c r="M355" s="19"/>
      <c r="N355" s="19"/>
      <c r="O355" s="19"/>
      <c r="P355" s="19"/>
      <c r="Q355" s="19"/>
      <c r="R355" s="19"/>
      <c r="S355" s="19"/>
      <c r="T355" s="19"/>
      <c r="U355" s="19"/>
      <c r="V355" s="19"/>
    </row>
    <row r="356" spans="1:22" s="28" customFormat="1" x14ac:dyDescent="0.2">
      <c r="A356" s="17"/>
      <c r="B356" s="104"/>
      <c r="C356" s="17"/>
      <c r="D356" s="51">
        <v>2040</v>
      </c>
      <c r="E356" s="10"/>
      <c r="F356" s="31" t="s">
        <v>452</v>
      </c>
      <c r="G356" s="17"/>
      <c r="H356" s="1"/>
      <c r="I356" s="17"/>
      <c r="J356" s="6"/>
      <c r="K356" s="44">
        <v>2040</v>
      </c>
      <c r="L356" s="19"/>
      <c r="M356" s="19"/>
      <c r="N356" s="19"/>
      <c r="O356" s="19"/>
      <c r="P356" s="19"/>
      <c r="Q356" s="19"/>
      <c r="R356" s="19"/>
      <c r="S356" s="19"/>
      <c r="T356" s="19"/>
      <c r="U356" s="19"/>
      <c r="V356" s="19"/>
    </row>
    <row r="357" spans="1:22" s="28" customFormat="1" x14ac:dyDescent="0.2">
      <c r="A357" s="17"/>
      <c r="B357" s="445"/>
      <c r="C357" s="17"/>
      <c r="D357" s="51">
        <v>2601</v>
      </c>
      <c r="E357" s="445"/>
      <c r="F357" s="31" t="s">
        <v>1412</v>
      </c>
      <c r="G357" s="17"/>
      <c r="H357" s="1"/>
      <c r="I357" s="17"/>
      <c r="J357" s="6"/>
      <c r="K357" s="44">
        <v>2601</v>
      </c>
      <c r="L357" s="19"/>
      <c r="M357" s="19"/>
      <c r="N357" s="19"/>
      <c r="O357" s="19"/>
      <c r="P357" s="19"/>
      <c r="Q357" s="19"/>
      <c r="R357" s="19"/>
      <c r="S357" s="19"/>
      <c r="T357" s="19"/>
      <c r="U357" s="19"/>
      <c r="V357" s="19"/>
    </row>
    <row r="358" spans="1:22" s="28" customFormat="1" x14ac:dyDescent="0.2">
      <c r="A358" s="17"/>
      <c r="B358" s="104"/>
      <c r="C358" s="17"/>
      <c r="D358" s="51">
        <v>4001</v>
      </c>
      <c r="E358" s="17"/>
      <c r="F358" s="31" t="s">
        <v>1413</v>
      </c>
      <c r="G358" s="17"/>
      <c r="H358" s="1"/>
      <c r="I358" s="17"/>
      <c r="J358" s="6"/>
      <c r="K358" s="44">
        <v>4001</v>
      </c>
      <c r="L358" s="19"/>
      <c r="M358" s="19"/>
      <c r="N358" s="19"/>
      <c r="O358" s="19"/>
      <c r="P358" s="19"/>
      <c r="Q358" s="19"/>
      <c r="R358" s="19"/>
      <c r="S358" s="19"/>
      <c r="T358" s="19"/>
      <c r="U358" s="19"/>
      <c r="V358" s="19"/>
    </row>
    <row r="359" spans="1:22" s="28" customFormat="1" x14ac:dyDescent="0.2">
      <c r="A359" s="17"/>
      <c r="B359" s="104"/>
      <c r="C359" s="17"/>
      <c r="D359" s="51">
        <v>4003</v>
      </c>
      <c r="E359" s="17"/>
      <c r="F359" s="31" t="s">
        <v>453</v>
      </c>
      <c r="G359" s="17"/>
      <c r="H359" s="1"/>
      <c r="I359" s="17"/>
      <c r="J359" s="6"/>
      <c r="K359" s="44">
        <v>4003</v>
      </c>
      <c r="L359" s="19"/>
      <c r="M359" s="19"/>
      <c r="N359" s="19"/>
      <c r="O359" s="19"/>
      <c r="P359" s="19"/>
      <c r="Q359" s="19"/>
      <c r="R359" s="19"/>
      <c r="S359" s="19"/>
      <c r="T359" s="19"/>
      <c r="U359" s="19"/>
      <c r="V359" s="19"/>
    </row>
    <row r="360" spans="1:22" s="28" customFormat="1" x14ac:dyDescent="0.2">
      <c r="A360" s="17"/>
      <c r="B360" s="104"/>
      <c r="C360" s="17"/>
      <c r="D360" s="51">
        <v>4011</v>
      </c>
      <c r="E360" s="17"/>
      <c r="F360" s="31" t="s">
        <v>454</v>
      </c>
      <c r="G360" s="31"/>
      <c r="H360" s="4"/>
      <c r="I360" s="17"/>
      <c r="J360" s="6"/>
      <c r="K360" s="44">
        <v>4011</v>
      </c>
      <c r="L360" s="19"/>
      <c r="M360" s="19"/>
      <c r="N360" s="19"/>
      <c r="O360" s="19"/>
      <c r="P360" s="19"/>
      <c r="Q360" s="19"/>
      <c r="R360" s="19"/>
      <c r="S360" s="19"/>
      <c r="T360" s="19"/>
      <c r="U360" s="19"/>
      <c r="V360" s="19"/>
    </row>
    <row r="361" spans="1:22" s="28" customFormat="1" x14ac:dyDescent="0.2">
      <c r="A361" s="17"/>
      <c r="B361" s="104"/>
      <c r="C361" s="17"/>
      <c r="D361" s="51">
        <v>4015</v>
      </c>
      <c r="E361" s="17"/>
      <c r="F361" s="31" t="s">
        <v>455</v>
      </c>
      <c r="G361" s="31"/>
      <c r="H361" s="4"/>
      <c r="I361" s="17"/>
      <c r="J361" s="6"/>
      <c r="K361" s="44">
        <v>4015</v>
      </c>
      <c r="L361" s="19"/>
      <c r="M361" s="19"/>
      <c r="N361" s="19"/>
      <c r="O361" s="19"/>
      <c r="P361" s="19"/>
      <c r="Q361" s="19"/>
      <c r="R361" s="19"/>
      <c r="S361" s="19"/>
      <c r="T361" s="19"/>
      <c r="U361" s="19"/>
      <c r="V361" s="19"/>
    </row>
    <row r="362" spans="1:22" s="28" customFormat="1" x14ac:dyDescent="0.2">
      <c r="A362" s="17"/>
      <c r="B362" s="104"/>
      <c r="C362" s="17"/>
      <c r="D362" s="51">
        <v>4028</v>
      </c>
      <c r="E362" s="17"/>
      <c r="F362" s="31" t="s">
        <v>456</v>
      </c>
      <c r="G362" s="31"/>
      <c r="H362" s="4"/>
      <c r="I362" s="17"/>
      <c r="J362" s="6"/>
      <c r="K362" s="44">
        <v>4028</v>
      </c>
      <c r="L362" s="19"/>
      <c r="M362" s="19"/>
      <c r="N362" s="19"/>
      <c r="O362" s="19"/>
      <c r="P362" s="19"/>
      <c r="Q362" s="19"/>
      <c r="R362" s="19"/>
      <c r="S362" s="19"/>
      <c r="T362" s="19"/>
      <c r="U362" s="19"/>
      <c r="V362" s="19"/>
    </row>
    <row r="363" spans="1:22" s="28" customFormat="1" x14ac:dyDescent="0.2">
      <c r="A363" s="17"/>
      <c r="B363" s="104"/>
      <c r="C363" s="17"/>
      <c r="D363" s="51">
        <v>4099</v>
      </c>
      <c r="E363" s="17"/>
      <c r="F363" s="31" t="s">
        <v>457</v>
      </c>
      <c r="G363" s="31"/>
      <c r="H363" s="4"/>
      <c r="I363" s="17"/>
      <c r="J363" s="6"/>
      <c r="K363" s="44">
        <v>4099</v>
      </c>
      <c r="L363" s="19"/>
      <c r="M363" s="19"/>
      <c r="N363" s="19"/>
      <c r="O363" s="19"/>
      <c r="P363" s="19"/>
      <c r="Q363" s="19"/>
      <c r="R363" s="19"/>
      <c r="S363" s="19"/>
      <c r="T363" s="19"/>
      <c r="U363" s="19"/>
      <c r="V363" s="19"/>
    </row>
    <row r="364" spans="1:22" s="28" customFormat="1" x14ac:dyDescent="0.2">
      <c r="A364" s="17"/>
      <c r="B364" s="104"/>
      <c r="C364" s="17"/>
      <c r="D364" s="51">
        <v>4118</v>
      </c>
      <c r="E364" s="17"/>
      <c r="F364" s="17" t="s">
        <v>458</v>
      </c>
      <c r="G364" s="31"/>
      <c r="H364" s="4"/>
      <c r="I364" s="17"/>
      <c r="J364" s="6"/>
      <c r="K364" s="44">
        <v>4118</v>
      </c>
      <c r="L364" s="19"/>
      <c r="M364" s="19"/>
      <c r="N364" s="19"/>
      <c r="O364" s="19"/>
      <c r="P364" s="19"/>
      <c r="Q364" s="19"/>
      <c r="R364" s="19"/>
      <c r="S364" s="19"/>
      <c r="T364" s="19"/>
      <c r="U364" s="19"/>
      <c r="V364" s="19"/>
    </row>
    <row r="365" spans="1:22" s="28" customFormat="1" x14ac:dyDescent="0.2">
      <c r="A365" s="17"/>
      <c r="B365" s="104"/>
      <c r="C365" s="17"/>
      <c r="D365" s="23"/>
      <c r="E365" s="17"/>
      <c r="F365" s="505" t="s">
        <v>131</v>
      </c>
      <c r="G365" s="505"/>
      <c r="H365" s="505"/>
      <c r="I365" s="17"/>
      <c r="J365" s="52">
        <f>SUM(H353:H364)</f>
        <v>0</v>
      </c>
      <c r="K365" s="44"/>
      <c r="L365" s="19"/>
      <c r="M365" s="19"/>
      <c r="N365" s="19"/>
      <c r="O365" s="19"/>
      <c r="P365" s="19"/>
      <c r="Q365" s="19"/>
      <c r="R365" s="19"/>
      <c r="S365" s="19"/>
      <c r="T365" s="19"/>
      <c r="U365" s="19"/>
      <c r="V365" s="19"/>
    </row>
    <row r="366" spans="1:22" s="28" customFormat="1" x14ac:dyDescent="0.2">
      <c r="A366" s="17"/>
      <c r="B366" s="104"/>
      <c r="C366" s="17"/>
      <c r="D366" s="23"/>
      <c r="E366" s="17"/>
      <c r="F366" s="31"/>
      <c r="G366" s="17"/>
      <c r="H366" s="6"/>
      <c r="I366" s="17"/>
      <c r="J366" s="6"/>
      <c r="K366" s="44"/>
      <c r="L366" s="19"/>
      <c r="M366" s="19"/>
      <c r="N366" s="19"/>
      <c r="O366" s="19"/>
      <c r="P366" s="19"/>
      <c r="Q366" s="19"/>
      <c r="R366" s="19"/>
      <c r="S366" s="19"/>
      <c r="T366" s="19"/>
      <c r="U366" s="19"/>
      <c r="V366" s="19"/>
    </row>
    <row r="367" spans="1:22" s="28" customFormat="1" x14ac:dyDescent="0.2">
      <c r="A367" s="17"/>
      <c r="B367" s="104"/>
      <c r="C367" s="17"/>
      <c r="D367" s="21" t="s">
        <v>229</v>
      </c>
      <c r="E367" s="17"/>
      <c r="F367" s="31"/>
      <c r="G367" s="17"/>
      <c r="H367" s="6"/>
      <c r="I367" s="17"/>
      <c r="J367" s="6"/>
      <c r="K367" s="42"/>
      <c r="L367" s="19"/>
      <c r="M367" s="19"/>
      <c r="N367" s="19"/>
      <c r="O367" s="19"/>
      <c r="P367" s="19"/>
      <c r="Q367" s="19"/>
      <c r="R367" s="19"/>
      <c r="S367" s="19"/>
      <c r="T367" s="19"/>
      <c r="U367" s="19"/>
      <c r="V367" s="19"/>
    </row>
    <row r="368" spans="1:22" s="28" customFormat="1" x14ac:dyDescent="0.2">
      <c r="A368" s="17"/>
      <c r="B368" s="104"/>
      <c r="C368" s="17"/>
      <c r="D368" s="51">
        <v>3206</v>
      </c>
      <c r="E368" s="10"/>
      <c r="F368" s="31" t="s">
        <v>484</v>
      </c>
      <c r="G368" s="17"/>
      <c r="H368" s="1"/>
      <c r="I368" s="17"/>
      <c r="J368" s="6"/>
      <c r="K368" s="44">
        <v>3206</v>
      </c>
      <c r="L368" s="19"/>
      <c r="M368" s="19"/>
      <c r="N368" s="19"/>
      <c r="O368" s="19"/>
      <c r="P368" s="19"/>
      <c r="Q368" s="19"/>
      <c r="R368" s="19"/>
      <c r="S368" s="19"/>
      <c r="T368" s="19"/>
      <c r="U368" s="19"/>
      <c r="V368" s="19"/>
    </row>
    <row r="369" spans="1:22" s="193" customFormat="1" ht="25.15" customHeight="1" x14ac:dyDescent="0.2">
      <c r="A369" s="92"/>
      <c r="B369" s="90"/>
      <c r="C369" s="92"/>
      <c r="D369" s="89">
        <v>4201</v>
      </c>
      <c r="E369" s="90"/>
      <c r="F369" s="91" t="s">
        <v>1414</v>
      </c>
      <c r="G369" s="92"/>
      <c r="H369" s="58"/>
      <c r="I369" s="92"/>
      <c r="J369" s="93"/>
      <c r="K369" s="94">
        <v>4201</v>
      </c>
      <c r="L369" s="217"/>
      <c r="M369" s="217"/>
      <c r="N369" s="217"/>
      <c r="O369" s="217"/>
      <c r="P369" s="217"/>
      <c r="Q369" s="217"/>
      <c r="R369" s="217"/>
      <c r="S369" s="217"/>
      <c r="T369" s="217"/>
      <c r="U369" s="217"/>
      <c r="V369" s="217"/>
    </row>
    <row r="370" spans="1:22" s="28" customFormat="1" x14ac:dyDescent="0.2">
      <c r="A370" s="17"/>
      <c r="B370" s="104"/>
      <c r="C370" s="17"/>
      <c r="D370" s="51">
        <v>4202</v>
      </c>
      <c r="E370" s="10"/>
      <c r="F370" s="31" t="s">
        <v>483</v>
      </c>
      <c r="G370" s="17"/>
      <c r="H370" s="1"/>
      <c r="I370" s="17"/>
      <c r="J370" s="6"/>
      <c r="K370" s="44">
        <v>4202</v>
      </c>
      <c r="L370" s="19"/>
      <c r="M370" s="19"/>
      <c r="N370" s="19"/>
      <c r="O370" s="19"/>
      <c r="P370" s="19"/>
      <c r="Q370" s="19"/>
      <c r="R370" s="19"/>
      <c r="S370" s="19"/>
      <c r="T370" s="19"/>
      <c r="U370" s="19"/>
      <c r="V370" s="19"/>
    </row>
    <row r="371" spans="1:22" s="28" customFormat="1" x14ac:dyDescent="0.2">
      <c r="A371" s="17"/>
      <c r="B371" s="104"/>
      <c r="C371" s="17"/>
      <c r="D371" s="17"/>
      <c r="E371" s="17"/>
      <c r="F371" s="505" t="s">
        <v>132</v>
      </c>
      <c r="G371" s="505"/>
      <c r="H371" s="505"/>
      <c r="I371" s="17"/>
      <c r="J371" s="52">
        <f>SUM(H368:H370)</f>
        <v>0</v>
      </c>
      <c r="K371" s="45"/>
      <c r="L371" s="19"/>
      <c r="M371" s="19"/>
      <c r="N371" s="19"/>
      <c r="O371" s="19"/>
      <c r="P371" s="19"/>
      <c r="Q371" s="19"/>
      <c r="R371" s="19"/>
      <c r="S371" s="19"/>
      <c r="T371" s="19"/>
      <c r="U371" s="19"/>
      <c r="V371" s="19"/>
    </row>
    <row r="372" spans="1:22" s="28" customFormat="1" x14ac:dyDescent="0.2">
      <c r="A372" s="17"/>
      <c r="B372" s="104"/>
      <c r="C372" s="17"/>
      <c r="D372" s="17"/>
      <c r="E372" s="17"/>
      <c r="F372" s="34"/>
      <c r="G372" s="10"/>
      <c r="H372" s="8"/>
      <c r="I372" s="17"/>
      <c r="J372" s="19"/>
      <c r="K372" s="45"/>
      <c r="L372" s="19"/>
      <c r="M372" s="19"/>
      <c r="N372" s="19"/>
      <c r="O372" s="19"/>
      <c r="P372" s="19"/>
      <c r="Q372" s="19"/>
      <c r="R372" s="19"/>
      <c r="S372" s="19"/>
      <c r="T372" s="19"/>
      <c r="U372" s="19"/>
      <c r="V372" s="19"/>
    </row>
    <row r="373" spans="1:22" s="28" customFormat="1" x14ac:dyDescent="0.2">
      <c r="A373" s="17"/>
      <c r="B373" s="104"/>
      <c r="C373" s="17"/>
      <c r="D373" s="21" t="s">
        <v>245</v>
      </c>
      <c r="E373" s="17"/>
      <c r="F373" s="31"/>
      <c r="G373" s="17"/>
      <c r="H373" s="6"/>
      <c r="I373" s="17"/>
      <c r="J373" s="6"/>
      <c r="K373" s="42"/>
      <c r="L373" s="19"/>
      <c r="M373" s="19"/>
      <c r="N373" s="19"/>
      <c r="O373" s="19"/>
      <c r="P373" s="19"/>
      <c r="Q373" s="19"/>
      <c r="R373" s="19"/>
      <c r="S373" s="19"/>
      <c r="T373" s="19"/>
      <c r="U373" s="19"/>
      <c r="V373" s="19"/>
    </row>
    <row r="374" spans="1:22" s="28" customFormat="1" x14ac:dyDescent="0.2">
      <c r="A374" s="17"/>
      <c r="B374" s="104"/>
      <c r="C374" s="17"/>
      <c r="D374" s="50" t="s">
        <v>240</v>
      </c>
      <c r="E374" s="10"/>
      <c r="F374" s="31" t="s">
        <v>459</v>
      </c>
      <c r="G374" s="17"/>
      <c r="H374" s="1"/>
      <c r="I374" s="17"/>
      <c r="J374" s="6"/>
      <c r="K374" s="43" t="s">
        <v>240</v>
      </c>
      <c r="L374" s="19"/>
      <c r="M374" s="19"/>
      <c r="N374" s="19"/>
      <c r="O374" s="19"/>
      <c r="P374" s="19"/>
      <c r="Q374" s="19"/>
      <c r="R374" s="19"/>
      <c r="S374" s="19"/>
      <c r="T374" s="19"/>
      <c r="U374" s="19"/>
      <c r="V374" s="19"/>
    </row>
    <row r="375" spans="1:22" s="28" customFormat="1" x14ac:dyDescent="0.2">
      <c r="A375" s="17"/>
      <c r="B375" s="445"/>
      <c r="C375" s="17"/>
      <c r="D375" s="50">
        <v>2031</v>
      </c>
      <c r="E375" s="445"/>
      <c r="F375" s="31" t="s">
        <v>1415</v>
      </c>
      <c r="G375" s="17"/>
      <c r="H375" s="1"/>
      <c r="I375" s="17"/>
      <c r="J375" s="6"/>
      <c r="K375" s="43">
        <v>2031</v>
      </c>
      <c r="L375" s="19"/>
      <c r="M375" s="19"/>
      <c r="N375" s="19"/>
      <c r="O375" s="19"/>
      <c r="P375" s="19"/>
      <c r="Q375" s="19"/>
      <c r="R375" s="19"/>
      <c r="S375" s="19"/>
      <c r="T375" s="19"/>
      <c r="U375" s="19"/>
      <c r="V375" s="19"/>
    </row>
    <row r="376" spans="1:22" s="28" customFormat="1" x14ac:dyDescent="0.2">
      <c r="A376" s="17"/>
      <c r="B376" s="445"/>
      <c r="C376" s="17"/>
      <c r="D376" s="50">
        <v>2032</v>
      </c>
      <c r="E376" s="445"/>
      <c r="F376" s="31" t="s">
        <v>1416</v>
      </c>
      <c r="G376" s="17"/>
      <c r="H376" s="1"/>
      <c r="I376" s="17"/>
      <c r="J376" s="6"/>
      <c r="K376" s="43">
        <v>2032</v>
      </c>
      <c r="L376" s="19"/>
      <c r="M376" s="19"/>
      <c r="N376" s="19"/>
      <c r="O376" s="19"/>
      <c r="P376" s="19"/>
      <c r="Q376" s="19"/>
      <c r="R376" s="19"/>
      <c r="S376" s="19"/>
      <c r="T376" s="19"/>
      <c r="U376" s="19"/>
      <c r="V376" s="19"/>
    </row>
    <row r="377" spans="1:22" s="28" customFormat="1" x14ac:dyDescent="0.2">
      <c r="A377" s="17"/>
      <c r="B377" s="104"/>
      <c r="C377" s="17"/>
      <c r="D377" s="51">
        <v>2033</v>
      </c>
      <c r="E377" s="10"/>
      <c r="F377" s="31" t="s">
        <v>460</v>
      </c>
      <c r="G377" s="17"/>
      <c r="H377" s="1"/>
      <c r="I377" s="17"/>
      <c r="J377" s="6"/>
      <c r="K377" s="44">
        <v>2033</v>
      </c>
      <c r="L377" s="19"/>
      <c r="M377" s="19"/>
      <c r="N377" s="19"/>
      <c r="O377" s="19"/>
      <c r="P377" s="19"/>
      <c r="Q377" s="19"/>
      <c r="R377" s="19"/>
      <c r="S377" s="19"/>
      <c r="T377" s="19"/>
      <c r="U377" s="19"/>
      <c r="V377" s="19"/>
    </row>
    <row r="378" spans="1:22" s="28" customFormat="1" x14ac:dyDescent="0.2">
      <c r="A378" s="17"/>
      <c r="B378" s="104"/>
      <c r="C378" s="17"/>
      <c r="D378" s="51">
        <v>6349</v>
      </c>
      <c r="E378" s="23"/>
      <c r="F378" s="31" t="s">
        <v>461</v>
      </c>
      <c r="G378" s="17"/>
      <c r="H378" s="1"/>
      <c r="I378" s="17"/>
      <c r="J378" s="6"/>
      <c r="K378" s="44">
        <v>6349</v>
      </c>
      <c r="L378" s="19"/>
      <c r="M378" s="19"/>
      <c r="N378" s="19"/>
      <c r="O378" s="19"/>
      <c r="P378" s="19"/>
      <c r="Q378" s="19"/>
      <c r="R378" s="19"/>
      <c r="S378" s="19"/>
      <c r="T378" s="19"/>
      <c r="U378" s="19"/>
      <c r="V378" s="19"/>
    </row>
    <row r="379" spans="1:22" s="28" customFormat="1" x14ac:dyDescent="0.2">
      <c r="A379" s="17"/>
      <c r="B379" s="104"/>
      <c r="C379" s="17"/>
      <c r="D379" s="51">
        <v>6708</v>
      </c>
      <c r="E379" s="23"/>
      <c r="F379" s="31" t="s">
        <v>462</v>
      </c>
      <c r="G379" s="17"/>
      <c r="H379" s="1"/>
      <c r="I379" s="17"/>
      <c r="J379" s="6"/>
      <c r="K379" s="44">
        <v>6708</v>
      </c>
      <c r="L379" s="19"/>
      <c r="M379" s="19"/>
      <c r="N379" s="19"/>
      <c r="O379" s="19"/>
      <c r="P379" s="19"/>
      <c r="Q379" s="19"/>
      <c r="R379" s="19"/>
      <c r="S379" s="19"/>
      <c r="T379" s="19"/>
      <c r="U379" s="19"/>
      <c r="V379" s="19"/>
    </row>
    <row r="380" spans="1:22" s="28" customFormat="1" ht="25.5" x14ac:dyDescent="0.2">
      <c r="A380" s="17"/>
      <c r="B380" s="104"/>
      <c r="C380" s="17"/>
      <c r="D380" s="89">
        <v>6810</v>
      </c>
      <c r="E380" s="90"/>
      <c r="F380" s="91" t="s">
        <v>463</v>
      </c>
      <c r="G380" s="92"/>
      <c r="H380" s="58"/>
      <c r="I380" s="92"/>
      <c r="J380" s="93"/>
      <c r="K380" s="94">
        <v>6810</v>
      </c>
      <c r="L380" s="19"/>
      <c r="M380" s="19"/>
      <c r="N380" s="19"/>
      <c r="O380" s="19"/>
      <c r="P380" s="19"/>
      <c r="Q380" s="19"/>
      <c r="R380" s="19"/>
      <c r="S380" s="19"/>
      <c r="T380" s="19"/>
      <c r="U380" s="19"/>
      <c r="V380" s="19"/>
    </row>
    <row r="381" spans="1:22" s="28" customFormat="1" x14ac:dyDescent="0.2">
      <c r="A381" s="17"/>
      <c r="B381" s="104"/>
      <c r="C381" s="17"/>
      <c r="D381" s="51">
        <v>6812</v>
      </c>
      <c r="E381" s="10"/>
      <c r="F381" s="24" t="s">
        <v>464</v>
      </c>
      <c r="G381" s="17"/>
      <c r="H381" s="1"/>
      <c r="I381" s="17"/>
      <c r="J381" s="19"/>
      <c r="K381" s="44">
        <v>6812</v>
      </c>
      <c r="L381" s="19"/>
      <c r="M381" s="19"/>
      <c r="N381" s="19"/>
      <c r="O381" s="19"/>
      <c r="P381" s="19"/>
      <c r="Q381" s="19"/>
      <c r="R381" s="19"/>
      <c r="S381" s="19"/>
      <c r="T381" s="19"/>
      <c r="U381" s="19"/>
      <c r="V381" s="19"/>
    </row>
    <row r="382" spans="1:22" s="28" customFormat="1" x14ac:dyDescent="0.2">
      <c r="A382" s="17"/>
      <c r="B382" s="104"/>
      <c r="C382" s="17"/>
      <c r="D382" s="51">
        <v>8655</v>
      </c>
      <c r="E382" s="10"/>
      <c r="F382" s="24" t="s">
        <v>465</v>
      </c>
      <c r="G382" s="17"/>
      <c r="H382" s="1"/>
      <c r="I382" s="17"/>
      <c r="J382" s="19"/>
      <c r="K382" s="44">
        <v>8655</v>
      </c>
      <c r="L382" s="19"/>
      <c r="M382" s="19"/>
      <c r="N382" s="19"/>
      <c r="O382" s="19"/>
      <c r="P382" s="19"/>
      <c r="Q382" s="19"/>
      <c r="R382" s="19"/>
      <c r="S382" s="19"/>
      <c r="T382" s="19"/>
      <c r="U382" s="19"/>
      <c r="V382" s="19"/>
    </row>
    <row r="383" spans="1:22" s="28" customFormat="1" x14ac:dyDescent="0.2">
      <c r="A383" s="17"/>
      <c r="B383" s="104"/>
      <c r="C383" s="17"/>
      <c r="D383" s="23"/>
      <c r="E383" s="10"/>
      <c r="F383" s="505" t="s">
        <v>133</v>
      </c>
      <c r="G383" s="505"/>
      <c r="H383" s="505"/>
      <c r="I383" s="17"/>
      <c r="J383" s="52">
        <f>SUM(H374:H382)</f>
        <v>0</v>
      </c>
      <c r="K383" s="44"/>
      <c r="L383" s="19"/>
      <c r="M383" s="19"/>
      <c r="N383" s="19"/>
      <c r="O383" s="19"/>
      <c r="P383" s="19"/>
      <c r="Q383" s="19"/>
      <c r="R383" s="19"/>
      <c r="S383" s="19"/>
      <c r="T383" s="19"/>
      <c r="U383" s="19"/>
      <c r="V383" s="19"/>
    </row>
    <row r="384" spans="1:22" s="28" customFormat="1" x14ac:dyDescent="0.2">
      <c r="A384" s="17"/>
      <c r="B384" s="104"/>
      <c r="C384" s="17"/>
      <c r="D384" s="23"/>
      <c r="E384" s="10"/>
      <c r="F384" s="10"/>
      <c r="G384" s="10"/>
      <c r="H384" s="8"/>
      <c r="I384" s="10"/>
      <c r="J384" s="6"/>
      <c r="K384" s="44"/>
      <c r="L384" s="19"/>
      <c r="M384" s="19"/>
      <c r="N384" s="19"/>
      <c r="O384" s="19"/>
      <c r="P384" s="19"/>
      <c r="Q384" s="19"/>
      <c r="R384" s="19"/>
      <c r="S384" s="19"/>
      <c r="T384" s="19"/>
      <c r="U384" s="19"/>
      <c r="V384" s="19"/>
    </row>
    <row r="385" spans="1:22" s="28" customFormat="1" x14ac:dyDescent="0.2">
      <c r="A385" s="17"/>
      <c r="B385" s="104"/>
      <c r="C385" s="17"/>
      <c r="D385" s="21" t="s">
        <v>230</v>
      </c>
      <c r="E385" s="17"/>
      <c r="F385" s="31"/>
      <c r="G385" s="17"/>
      <c r="H385" s="6"/>
      <c r="I385" s="17"/>
      <c r="J385" s="6"/>
      <c r="K385" s="42"/>
      <c r="L385" s="19"/>
      <c r="M385" s="19"/>
      <c r="N385" s="19"/>
      <c r="O385" s="19"/>
      <c r="P385" s="19"/>
      <c r="Q385" s="19"/>
      <c r="R385" s="19"/>
      <c r="S385" s="19"/>
      <c r="T385" s="19"/>
      <c r="U385" s="19"/>
      <c r="V385" s="19"/>
    </row>
    <row r="386" spans="1:22" s="28" customFormat="1" x14ac:dyDescent="0.2">
      <c r="A386" s="17"/>
      <c r="B386" s="104"/>
      <c r="C386" s="17"/>
      <c r="D386" s="51">
        <v>2017</v>
      </c>
      <c r="E386" s="10"/>
      <c r="F386" s="31" t="s">
        <v>466</v>
      </c>
      <c r="G386" s="17"/>
      <c r="H386" s="1"/>
      <c r="I386" s="17"/>
      <c r="J386" s="6"/>
      <c r="K386" s="44">
        <v>2017</v>
      </c>
      <c r="L386" s="19"/>
      <c r="M386" s="19"/>
      <c r="N386" s="19"/>
      <c r="O386" s="19"/>
      <c r="P386" s="19"/>
      <c r="Q386" s="19"/>
      <c r="R386" s="19"/>
      <c r="S386" s="19"/>
      <c r="T386" s="19"/>
      <c r="U386" s="19"/>
      <c r="V386" s="19"/>
    </row>
    <row r="387" spans="1:22" s="28" customFormat="1" x14ac:dyDescent="0.2">
      <c r="A387" s="17"/>
      <c r="B387" s="104"/>
      <c r="C387" s="17"/>
      <c r="D387" s="51">
        <v>2021</v>
      </c>
      <c r="E387" s="10"/>
      <c r="F387" s="31" t="s">
        <v>467</v>
      </c>
      <c r="G387" s="17"/>
      <c r="H387" s="1"/>
      <c r="I387" s="17"/>
      <c r="J387" s="6"/>
      <c r="K387" s="44">
        <v>2021</v>
      </c>
      <c r="L387" s="19"/>
      <c r="M387" s="19"/>
      <c r="N387" s="19"/>
      <c r="O387" s="19"/>
      <c r="P387" s="19"/>
      <c r="Q387" s="19"/>
      <c r="R387" s="19"/>
      <c r="S387" s="19"/>
      <c r="T387" s="19"/>
      <c r="U387" s="19"/>
      <c r="V387" s="19"/>
    </row>
    <row r="388" spans="1:22" s="28" customFormat="1" x14ac:dyDescent="0.2">
      <c r="A388" s="17"/>
      <c r="B388" s="104"/>
      <c r="C388" s="17"/>
      <c r="D388" s="51">
        <v>2202</v>
      </c>
      <c r="E388" s="17"/>
      <c r="F388" s="31" t="s">
        <v>468</v>
      </c>
      <c r="G388" s="17"/>
      <c r="H388" s="1"/>
      <c r="I388" s="17"/>
      <c r="J388" s="6"/>
      <c r="K388" s="44">
        <v>2202</v>
      </c>
      <c r="L388" s="19"/>
      <c r="M388" s="19"/>
      <c r="N388" s="19"/>
      <c r="O388" s="19"/>
      <c r="P388" s="19"/>
      <c r="Q388" s="19"/>
      <c r="R388" s="19"/>
      <c r="S388" s="19"/>
      <c r="T388" s="19"/>
      <c r="U388" s="19"/>
      <c r="V388" s="19"/>
    </row>
    <row r="389" spans="1:22" s="28" customFormat="1" x14ac:dyDescent="0.2">
      <c r="A389" s="17"/>
      <c r="B389" s="104"/>
      <c r="C389" s="17"/>
      <c r="D389" s="51">
        <v>2205</v>
      </c>
      <c r="E389" s="17"/>
      <c r="F389" s="31" t="s">
        <v>469</v>
      </c>
      <c r="G389" s="17"/>
      <c r="H389" s="1"/>
      <c r="I389" s="17"/>
      <c r="J389" s="6"/>
      <c r="K389" s="44">
        <v>2205</v>
      </c>
      <c r="L389" s="19"/>
      <c r="M389" s="19"/>
      <c r="N389" s="19"/>
      <c r="O389" s="19"/>
      <c r="P389" s="19"/>
      <c r="Q389" s="19"/>
      <c r="R389" s="19"/>
      <c r="S389" s="19"/>
      <c r="T389" s="19"/>
      <c r="U389" s="19"/>
      <c r="V389" s="19"/>
    </row>
    <row r="390" spans="1:22" s="28" customFormat="1" x14ac:dyDescent="0.2">
      <c r="A390" s="17"/>
      <c r="B390" s="104"/>
      <c r="C390" s="17"/>
      <c r="D390" s="51">
        <v>2230</v>
      </c>
      <c r="E390" s="10"/>
      <c r="F390" s="31" t="s">
        <v>470</v>
      </c>
      <c r="G390" s="17"/>
      <c r="H390" s="1"/>
      <c r="I390" s="17"/>
      <c r="J390" s="6"/>
      <c r="K390" s="44">
        <v>2230</v>
      </c>
      <c r="L390" s="19"/>
      <c r="M390" s="19"/>
      <c r="N390" s="19"/>
      <c r="O390" s="19"/>
      <c r="P390" s="19"/>
      <c r="Q390" s="19"/>
      <c r="R390" s="19"/>
      <c r="S390" s="19"/>
      <c r="T390" s="19"/>
      <c r="U390" s="19"/>
      <c r="V390" s="19"/>
    </row>
    <row r="391" spans="1:22" s="28" customFormat="1" x14ac:dyDescent="0.2">
      <c r="A391" s="17"/>
      <c r="B391" s="104"/>
      <c r="C391" s="17"/>
      <c r="D391" s="23"/>
      <c r="E391" s="17"/>
      <c r="F391" s="505" t="s">
        <v>134</v>
      </c>
      <c r="G391" s="505"/>
      <c r="H391" s="505"/>
      <c r="I391" s="17"/>
      <c r="J391" s="95">
        <f>SUM(H386:H390)</f>
        <v>0</v>
      </c>
      <c r="K391" s="44"/>
      <c r="L391" s="19"/>
      <c r="M391" s="19"/>
      <c r="N391" s="19"/>
      <c r="O391" s="19"/>
      <c r="P391" s="19"/>
      <c r="Q391" s="19"/>
      <c r="R391" s="19"/>
      <c r="S391" s="19"/>
      <c r="T391" s="19"/>
      <c r="U391" s="19"/>
      <c r="V391" s="19"/>
    </row>
    <row r="392" spans="1:22" s="28" customFormat="1" x14ac:dyDescent="0.2">
      <c r="A392" s="17"/>
      <c r="B392" s="104"/>
      <c r="C392" s="17"/>
      <c r="D392" s="23"/>
      <c r="E392" s="17"/>
      <c r="F392" s="31"/>
      <c r="G392" s="17"/>
      <c r="H392" s="6"/>
      <c r="I392" s="17"/>
      <c r="J392" s="35"/>
      <c r="K392" s="44"/>
      <c r="L392" s="19"/>
      <c r="M392" s="19"/>
      <c r="N392" s="19"/>
      <c r="O392" s="19"/>
      <c r="P392" s="19"/>
      <c r="Q392" s="19"/>
      <c r="R392" s="19"/>
      <c r="S392" s="19"/>
      <c r="T392" s="19"/>
      <c r="U392" s="19"/>
      <c r="V392" s="19"/>
    </row>
    <row r="393" spans="1:22" s="28" customFormat="1" x14ac:dyDescent="0.2">
      <c r="A393" s="17"/>
      <c r="B393" s="104"/>
      <c r="C393" s="17"/>
      <c r="D393" s="21" t="s">
        <v>231</v>
      </c>
      <c r="E393" s="17"/>
      <c r="F393" s="31"/>
      <c r="G393" s="17"/>
      <c r="H393" s="6"/>
      <c r="I393" s="17"/>
      <c r="J393" s="6"/>
      <c r="K393" s="42"/>
      <c r="L393" s="19"/>
      <c r="M393" s="19"/>
      <c r="N393" s="19"/>
      <c r="O393" s="19"/>
      <c r="P393" s="19"/>
      <c r="Q393" s="19"/>
      <c r="R393" s="19"/>
      <c r="S393" s="19"/>
      <c r="T393" s="19"/>
      <c r="U393" s="19"/>
      <c r="V393" s="19"/>
    </row>
    <row r="394" spans="1:22" s="28" customFormat="1" x14ac:dyDescent="0.2">
      <c r="A394" s="17"/>
      <c r="B394" s="104"/>
      <c r="C394" s="17"/>
      <c r="D394" s="50" t="s">
        <v>249</v>
      </c>
      <c r="E394" s="10"/>
      <c r="F394" s="31" t="s">
        <v>471</v>
      </c>
      <c r="G394" s="17"/>
      <c r="H394" s="1"/>
      <c r="I394" s="17"/>
      <c r="J394" s="6"/>
      <c r="K394" s="43" t="s">
        <v>249</v>
      </c>
      <c r="L394" s="19"/>
      <c r="M394" s="19"/>
      <c r="N394" s="19"/>
      <c r="O394" s="19"/>
      <c r="P394" s="19"/>
      <c r="Q394" s="19"/>
      <c r="R394" s="19"/>
      <c r="S394" s="19"/>
      <c r="T394" s="19"/>
      <c r="U394" s="19"/>
      <c r="V394" s="19"/>
    </row>
    <row r="395" spans="1:22" s="28" customFormat="1" x14ac:dyDescent="0.2">
      <c r="A395" s="17"/>
      <c r="B395" s="104"/>
      <c r="C395" s="17"/>
      <c r="D395" s="17"/>
      <c r="E395" s="17"/>
      <c r="F395" s="505" t="s">
        <v>135</v>
      </c>
      <c r="G395" s="505"/>
      <c r="H395" s="505"/>
      <c r="I395" s="17"/>
      <c r="J395" s="52">
        <f>H394</f>
        <v>0</v>
      </c>
      <c r="K395" s="45"/>
      <c r="L395" s="19"/>
      <c r="M395" s="19"/>
      <c r="N395" s="19"/>
      <c r="O395" s="19"/>
      <c r="P395" s="19"/>
      <c r="Q395" s="19"/>
      <c r="R395" s="19"/>
      <c r="S395" s="19"/>
      <c r="T395" s="19"/>
      <c r="U395" s="19"/>
      <c r="V395" s="19"/>
    </row>
    <row r="396" spans="1:22" s="28" customFormat="1" x14ac:dyDescent="0.2">
      <c r="A396" s="17"/>
      <c r="B396" s="104"/>
      <c r="C396" s="17"/>
      <c r="D396" s="23"/>
      <c r="E396" s="17"/>
      <c r="F396" s="31"/>
      <c r="G396" s="17"/>
      <c r="H396" s="6"/>
      <c r="I396" s="17"/>
      <c r="J396" s="6"/>
      <c r="K396" s="44"/>
      <c r="L396" s="19"/>
      <c r="M396" s="19"/>
      <c r="N396" s="19"/>
      <c r="O396" s="19"/>
      <c r="P396" s="19"/>
      <c r="Q396" s="19"/>
      <c r="R396" s="19"/>
      <c r="S396" s="19"/>
      <c r="T396" s="19"/>
      <c r="U396" s="19"/>
      <c r="V396" s="19"/>
    </row>
    <row r="397" spans="1:22" s="28" customFormat="1" x14ac:dyDescent="0.2">
      <c r="A397" s="17"/>
      <c r="B397" s="104"/>
      <c r="C397" s="17"/>
      <c r="D397" s="21" t="s">
        <v>232</v>
      </c>
      <c r="E397" s="17"/>
      <c r="F397" s="31"/>
      <c r="G397" s="17"/>
      <c r="H397" s="6"/>
      <c r="I397" s="17"/>
      <c r="J397" s="6"/>
      <c r="K397" s="42"/>
      <c r="L397" s="19"/>
      <c r="M397" s="19"/>
      <c r="N397" s="19"/>
      <c r="O397" s="19"/>
      <c r="P397" s="19"/>
      <c r="Q397" s="19"/>
      <c r="R397" s="19"/>
      <c r="S397" s="19"/>
      <c r="T397" s="19"/>
      <c r="U397" s="19"/>
      <c r="V397" s="19"/>
    </row>
    <row r="398" spans="1:22" s="28" customFormat="1" x14ac:dyDescent="0.2">
      <c r="A398" s="17"/>
      <c r="B398" s="104"/>
      <c r="C398" s="17"/>
      <c r="D398" s="50" t="s">
        <v>241</v>
      </c>
      <c r="E398" s="10"/>
      <c r="F398" s="31" t="s">
        <v>472</v>
      </c>
      <c r="G398" s="17"/>
      <c r="H398" s="1"/>
      <c r="I398" s="17"/>
      <c r="J398" s="6"/>
      <c r="K398" s="43" t="s">
        <v>241</v>
      </c>
      <c r="L398" s="19"/>
      <c r="M398" s="19"/>
      <c r="N398" s="19"/>
      <c r="O398" s="19"/>
      <c r="P398" s="19"/>
      <c r="Q398" s="19"/>
      <c r="R398" s="19"/>
      <c r="S398" s="19"/>
      <c r="T398" s="19"/>
      <c r="U398" s="19"/>
      <c r="V398" s="19"/>
    </row>
    <row r="399" spans="1:22" s="28" customFormat="1" x14ac:dyDescent="0.2">
      <c r="A399" s="17"/>
      <c r="B399" s="104"/>
      <c r="C399" s="17"/>
      <c r="D399" s="50" t="s">
        <v>242</v>
      </c>
      <c r="E399" s="17"/>
      <c r="F399" s="31" t="s">
        <v>473</v>
      </c>
      <c r="G399" s="17"/>
      <c r="H399" s="1"/>
      <c r="I399" s="17"/>
      <c r="J399" s="36"/>
      <c r="K399" s="43" t="s">
        <v>242</v>
      </c>
      <c r="L399" s="19"/>
      <c r="M399" s="19"/>
      <c r="N399" s="19"/>
      <c r="O399" s="19"/>
      <c r="P399" s="19"/>
      <c r="Q399" s="19"/>
      <c r="R399" s="19"/>
      <c r="S399" s="19"/>
      <c r="T399" s="19"/>
      <c r="U399" s="19"/>
      <c r="V399" s="19"/>
    </row>
    <row r="400" spans="1:22" s="28" customFormat="1" x14ac:dyDescent="0.2">
      <c r="A400" s="17"/>
      <c r="B400" s="104"/>
      <c r="C400" s="17"/>
      <c r="D400" s="51">
        <v>2993</v>
      </c>
      <c r="E400" s="17"/>
      <c r="F400" s="31" t="s">
        <v>474</v>
      </c>
      <c r="G400" s="17"/>
      <c r="H400" s="1"/>
      <c r="I400" s="17"/>
      <c r="J400" s="6"/>
      <c r="K400" s="44">
        <v>2993</v>
      </c>
      <c r="L400" s="19"/>
      <c r="M400" s="19"/>
      <c r="N400" s="19"/>
      <c r="O400" s="19"/>
      <c r="P400" s="19"/>
      <c r="Q400" s="19"/>
      <c r="R400" s="19"/>
      <c r="S400" s="19"/>
      <c r="T400" s="19"/>
      <c r="U400" s="19"/>
      <c r="V400" s="19"/>
    </row>
    <row r="401" spans="1:22" s="28" customFormat="1" x14ac:dyDescent="0.2">
      <c r="A401" s="17"/>
      <c r="B401" s="104"/>
      <c r="C401" s="17"/>
      <c r="D401" s="51">
        <v>6327</v>
      </c>
      <c r="E401" s="17"/>
      <c r="F401" s="31" t="s">
        <v>475</v>
      </c>
      <c r="G401" s="17"/>
      <c r="H401" s="1"/>
      <c r="I401" s="17"/>
      <c r="J401" s="6"/>
      <c r="K401" s="44">
        <v>6327</v>
      </c>
      <c r="L401" s="19"/>
      <c r="M401" s="19"/>
      <c r="N401" s="19"/>
      <c r="O401" s="19"/>
      <c r="P401" s="19"/>
      <c r="Q401" s="19"/>
      <c r="R401" s="19"/>
      <c r="S401" s="19"/>
      <c r="T401" s="19"/>
      <c r="U401" s="19"/>
      <c r="V401" s="19"/>
    </row>
    <row r="402" spans="1:22" s="28" customFormat="1" x14ac:dyDescent="0.2">
      <c r="A402" s="17"/>
      <c r="B402" s="104"/>
      <c r="C402" s="17"/>
      <c r="D402" s="23"/>
      <c r="E402" s="17"/>
      <c r="F402" s="505" t="s">
        <v>136</v>
      </c>
      <c r="G402" s="505"/>
      <c r="H402" s="505"/>
      <c r="I402" s="17"/>
      <c r="J402" s="52">
        <f>SUM(H398:H401)</f>
        <v>0</v>
      </c>
      <c r="K402" s="44"/>
      <c r="L402" s="19"/>
      <c r="M402" s="19"/>
      <c r="N402" s="19"/>
      <c r="O402" s="19"/>
      <c r="P402" s="19"/>
      <c r="Q402" s="19"/>
      <c r="R402" s="19"/>
      <c r="S402" s="19"/>
      <c r="T402" s="19"/>
      <c r="U402" s="19"/>
      <c r="V402" s="19"/>
    </row>
    <row r="403" spans="1:22" s="28" customFormat="1" x14ac:dyDescent="0.2">
      <c r="A403" s="17"/>
      <c r="B403" s="104"/>
      <c r="C403" s="17"/>
      <c r="D403" s="23"/>
      <c r="E403" s="17"/>
      <c r="F403" s="31"/>
      <c r="G403" s="17"/>
      <c r="H403" s="6"/>
      <c r="I403" s="17"/>
      <c r="J403" s="6"/>
      <c r="K403" s="44"/>
      <c r="L403" s="19"/>
      <c r="M403" s="19"/>
      <c r="N403" s="19"/>
      <c r="O403" s="19"/>
      <c r="P403" s="19"/>
      <c r="Q403" s="19"/>
      <c r="R403" s="19"/>
      <c r="S403" s="19"/>
      <c r="T403" s="19"/>
      <c r="U403" s="19"/>
      <c r="V403" s="19"/>
    </row>
    <row r="404" spans="1:22" s="28" customFormat="1" x14ac:dyDescent="0.2">
      <c r="A404" s="17"/>
      <c r="B404" s="104"/>
      <c r="C404" s="17"/>
      <c r="D404" s="21" t="s">
        <v>1111</v>
      </c>
      <c r="E404" s="17"/>
      <c r="F404" s="31"/>
      <c r="G404" s="17"/>
      <c r="H404" s="6"/>
      <c r="I404" s="17"/>
      <c r="J404" s="6"/>
      <c r="K404" s="42"/>
      <c r="L404" s="19"/>
      <c r="M404" s="19"/>
      <c r="N404" s="19"/>
      <c r="O404" s="19"/>
      <c r="P404" s="19"/>
      <c r="Q404" s="19"/>
      <c r="R404" s="19"/>
      <c r="S404" s="19"/>
      <c r="T404" s="19"/>
      <c r="U404" s="19"/>
      <c r="V404" s="19"/>
    </row>
    <row r="405" spans="1:22" s="28" customFormat="1" x14ac:dyDescent="0.2">
      <c r="A405" s="17"/>
      <c r="B405" s="104"/>
      <c r="C405" s="17"/>
      <c r="D405" s="51">
        <v>2999</v>
      </c>
      <c r="E405" s="10"/>
      <c r="F405" s="31" t="s">
        <v>476</v>
      </c>
      <c r="G405" s="17"/>
      <c r="H405" s="1"/>
      <c r="I405" s="17"/>
      <c r="J405" s="6"/>
      <c r="K405" s="44">
        <v>2999</v>
      </c>
      <c r="L405" s="19"/>
      <c r="M405" s="19"/>
      <c r="N405" s="19"/>
      <c r="O405" s="19"/>
      <c r="P405" s="19"/>
      <c r="Q405" s="19"/>
      <c r="R405" s="19"/>
      <c r="S405" s="19"/>
      <c r="T405" s="19"/>
      <c r="U405" s="19"/>
      <c r="V405" s="19"/>
    </row>
    <row r="406" spans="1:22" s="28" customFormat="1" x14ac:dyDescent="0.2">
      <c r="A406" s="17"/>
      <c r="B406" s="104"/>
      <c r="C406" s="17"/>
      <c r="D406" s="51">
        <v>4508</v>
      </c>
      <c r="E406" s="17"/>
      <c r="F406" s="31" t="s">
        <v>477</v>
      </c>
      <c r="G406" s="17"/>
      <c r="H406" s="1"/>
      <c r="I406" s="17"/>
      <c r="J406" s="6"/>
      <c r="K406" s="44">
        <v>4508</v>
      </c>
      <c r="L406" s="19"/>
      <c r="M406" s="19"/>
      <c r="N406" s="19"/>
      <c r="O406" s="19"/>
      <c r="P406" s="19"/>
      <c r="Q406" s="19"/>
      <c r="R406" s="19"/>
      <c r="S406" s="19"/>
      <c r="T406" s="19"/>
      <c r="U406" s="19"/>
      <c r="V406" s="19"/>
    </row>
    <row r="407" spans="1:22" s="28" customFormat="1" x14ac:dyDescent="0.2">
      <c r="A407" s="17"/>
      <c r="B407" s="104"/>
      <c r="C407" s="17"/>
      <c r="D407" s="51">
        <v>4923</v>
      </c>
      <c r="E407" s="17"/>
      <c r="F407" s="31" t="s">
        <v>478</v>
      </c>
      <c r="G407" s="17"/>
      <c r="H407" s="1"/>
      <c r="I407" s="17"/>
      <c r="J407" s="6"/>
      <c r="K407" s="44">
        <v>4923</v>
      </c>
      <c r="L407" s="19"/>
      <c r="M407" s="19"/>
      <c r="N407" s="19"/>
      <c r="O407" s="19"/>
      <c r="P407" s="19"/>
      <c r="Q407" s="19"/>
      <c r="R407" s="19"/>
      <c r="S407" s="19"/>
      <c r="T407" s="19"/>
      <c r="U407" s="19"/>
      <c r="V407" s="19"/>
    </row>
    <row r="408" spans="1:22" s="28" customFormat="1" x14ac:dyDescent="0.2">
      <c r="A408" s="17"/>
      <c r="B408" s="104"/>
      <c r="C408" s="17"/>
      <c r="D408" s="23"/>
      <c r="E408" s="17"/>
      <c r="F408" s="505" t="s">
        <v>1112</v>
      </c>
      <c r="G408" s="505"/>
      <c r="H408" s="505"/>
      <c r="I408" s="17"/>
      <c r="J408" s="52">
        <f>SUM(H405:H407)</f>
        <v>0</v>
      </c>
      <c r="K408" s="44"/>
      <c r="L408" s="19"/>
      <c r="M408" s="19"/>
      <c r="N408" s="19"/>
      <c r="O408" s="19"/>
      <c r="P408" s="19"/>
      <c r="Q408" s="19"/>
      <c r="R408" s="19"/>
      <c r="S408" s="19"/>
      <c r="T408" s="19"/>
      <c r="U408" s="19"/>
      <c r="V408" s="19"/>
    </row>
    <row r="409" spans="1:22" s="28" customFormat="1" x14ac:dyDescent="0.2">
      <c r="A409" s="17"/>
      <c r="B409" s="104"/>
      <c r="C409" s="17"/>
      <c r="D409" s="23"/>
      <c r="E409" s="17"/>
      <c r="F409" s="31"/>
      <c r="G409" s="17"/>
      <c r="H409" s="6"/>
      <c r="I409" s="17"/>
      <c r="J409" s="6"/>
      <c r="K409" s="44"/>
      <c r="L409" s="19"/>
      <c r="M409" s="19"/>
      <c r="N409" s="19"/>
      <c r="O409" s="19"/>
      <c r="P409" s="19"/>
      <c r="Q409" s="19"/>
      <c r="R409" s="19"/>
      <c r="S409" s="19"/>
      <c r="T409" s="19"/>
      <c r="U409" s="19"/>
      <c r="V409" s="19"/>
    </row>
    <row r="410" spans="1:22" s="28" customFormat="1" x14ac:dyDescent="0.2">
      <c r="A410" s="17"/>
      <c r="B410" s="423"/>
      <c r="C410" s="17"/>
      <c r="D410" s="21" t="s">
        <v>1108</v>
      </c>
      <c r="E410" s="17"/>
      <c r="F410" s="31"/>
      <c r="G410" s="17"/>
      <c r="H410" s="6"/>
      <c r="I410" s="17"/>
      <c r="J410" s="6"/>
      <c r="K410" s="44"/>
      <c r="L410" s="19"/>
      <c r="M410" s="19"/>
      <c r="N410" s="19"/>
      <c r="O410" s="19"/>
      <c r="P410" s="19"/>
      <c r="Q410" s="19"/>
      <c r="R410" s="19"/>
      <c r="S410" s="19"/>
      <c r="T410" s="19"/>
      <c r="U410" s="19"/>
      <c r="V410" s="19"/>
    </row>
    <row r="411" spans="1:22" s="28" customFormat="1" x14ac:dyDescent="0.2">
      <c r="A411" s="17"/>
      <c r="B411" s="423"/>
      <c r="C411" s="17"/>
      <c r="D411" s="50">
        <v>1502</v>
      </c>
      <c r="E411" s="17"/>
      <c r="F411" s="31" t="s">
        <v>1109</v>
      </c>
      <c r="G411" s="17"/>
      <c r="H411" s="1"/>
      <c r="I411" s="17"/>
      <c r="J411" s="6"/>
      <c r="K411" s="44">
        <v>1502</v>
      </c>
      <c r="L411" s="19"/>
      <c r="M411" s="19"/>
      <c r="N411" s="19"/>
      <c r="O411" s="19"/>
      <c r="P411" s="19"/>
      <c r="Q411" s="19"/>
      <c r="R411" s="19"/>
      <c r="S411" s="19"/>
      <c r="T411" s="19"/>
      <c r="U411" s="19"/>
      <c r="V411" s="19"/>
    </row>
    <row r="412" spans="1:22" s="28" customFormat="1" x14ac:dyDescent="0.2">
      <c r="A412" s="17"/>
      <c r="B412" s="423"/>
      <c r="C412" s="17"/>
      <c r="D412" s="22"/>
      <c r="E412" s="17"/>
      <c r="F412" s="505" t="s">
        <v>1110</v>
      </c>
      <c r="G412" s="505"/>
      <c r="H412" s="505"/>
      <c r="I412" s="17"/>
      <c r="J412" s="52">
        <f>H411</f>
        <v>0</v>
      </c>
      <c r="K412" s="44"/>
      <c r="L412" s="19"/>
      <c r="M412" s="19"/>
      <c r="N412" s="19"/>
      <c r="O412" s="19"/>
      <c r="P412" s="19"/>
      <c r="Q412" s="19"/>
      <c r="R412" s="19"/>
      <c r="S412" s="19"/>
      <c r="T412" s="19"/>
      <c r="U412" s="19"/>
      <c r="V412" s="19"/>
    </row>
    <row r="413" spans="1:22" s="28" customFormat="1" x14ac:dyDescent="0.2">
      <c r="A413" s="17"/>
      <c r="B413" s="423"/>
      <c r="C413" s="17"/>
      <c r="D413" s="424"/>
      <c r="E413" s="17"/>
      <c r="F413" s="31"/>
      <c r="G413" s="17"/>
      <c r="H413" s="6"/>
      <c r="I413" s="17"/>
      <c r="J413" s="6"/>
      <c r="K413" s="44"/>
      <c r="L413" s="19"/>
      <c r="M413" s="19"/>
      <c r="N413" s="19"/>
      <c r="O413" s="19"/>
      <c r="P413" s="19"/>
      <c r="Q413" s="19"/>
      <c r="R413" s="19"/>
      <c r="S413" s="19"/>
      <c r="T413" s="19"/>
      <c r="U413" s="19"/>
      <c r="V413" s="19"/>
    </row>
    <row r="414" spans="1:22" s="28" customFormat="1" x14ac:dyDescent="0.2">
      <c r="A414" s="17"/>
      <c r="B414" s="104"/>
      <c r="C414" s="17"/>
      <c r="D414" s="21" t="s">
        <v>233</v>
      </c>
      <c r="E414" s="17"/>
      <c r="F414" s="31"/>
      <c r="G414" s="17"/>
      <c r="H414" s="6"/>
      <c r="I414" s="17"/>
      <c r="J414" s="6"/>
      <c r="K414" s="42"/>
      <c r="L414" s="19"/>
      <c r="M414" s="19"/>
      <c r="N414" s="19"/>
      <c r="O414" s="19"/>
      <c r="P414" s="19"/>
      <c r="Q414" s="19"/>
      <c r="R414" s="19"/>
      <c r="S414" s="19"/>
      <c r="T414" s="19"/>
      <c r="U414" s="19"/>
      <c r="V414" s="19"/>
    </row>
    <row r="415" spans="1:22" s="28" customFormat="1" x14ac:dyDescent="0.2">
      <c r="A415" s="17"/>
      <c r="B415" s="104"/>
      <c r="C415" s="17"/>
      <c r="D415" s="50" t="s">
        <v>243</v>
      </c>
      <c r="E415" s="17"/>
      <c r="F415" s="31" t="s">
        <v>479</v>
      </c>
      <c r="G415" s="17"/>
      <c r="H415" s="1"/>
      <c r="I415" s="17"/>
      <c r="J415" s="6"/>
      <c r="K415" s="43" t="s">
        <v>243</v>
      </c>
      <c r="L415" s="19"/>
      <c r="M415" s="19"/>
      <c r="N415" s="19"/>
      <c r="O415" s="19"/>
      <c r="P415" s="19"/>
      <c r="Q415" s="19"/>
      <c r="R415" s="19"/>
      <c r="S415" s="19"/>
      <c r="T415" s="19"/>
      <c r="U415" s="19"/>
      <c r="V415" s="19"/>
    </row>
    <row r="416" spans="1:22" s="28" customFormat="1" x14ac:dyDescent="0.2">
      <c r="A416" s="17"/>
      <c r="B416" s="104"/>
      <c r="C416" s="17"/>
      <c r="D416" s="22"/>
      <c r="E416" s="17"/>
      <c r="F416" s="505" t="s">
        <v>137</v>
      </c>
      <c r="G416" s="505"/>
      <c r="H416" s="505"/>
      <c r="I416" s="17"/>
      <c r="J416" s="52">
        <f>H415</f>
        <v>0</v>
      </c>
      <c r="K416" s="43"/>
      <c r="L416" s="19"/>
      <c r="M416" s="19"/>
      <c r="N416" s="19"/>
      <c r="O416" s="19"/>
      <c r="P416" s="19"/>
      <c r="Q416" s="19"/>
      <c r="R416" s="19"/>
      <c r="S416" s="19"/>
      <c r="T416" s="19"/>
      <c r="U416" s="19"/>
      <c r="V416" s="19"/>
    </row>
    <row r="417" spans="1:22" s="28" customFormat="1" x14ac:dyDescent="0.2">
      <c r="A417" s="17"/>
      <c r="B417" s="104"/>
      <c r="C417" s="17"/>
      <c r="D417" s="23"/>
      <c r="E417" s="17"/>
      <c r="F417" s="31"/>
      <c r="G417" s="17"/>
      <c r="H417" s="6"/>
      <c r="I417" s="17"/>
      <c r="J417" s="6"/>
      <c r="K417" s="44"/>
      <c r="L417" s="19"/>
      <c r="M417" s="19"/>
      <c r="N417" s="19"/>
      <c r="O417" s="19"/>
      <c r="P417" s="19"/>
      <c r="Q417" s="19"/>
      <c r="R417" s="19"/>
      <c r="S417" s="19"/>
      <c r="T417" s="19"/>
      <c r="U417" s="19"/>
      <c r="V417" s="19"/>
    </row>
    <row r="418" spans="1:22" s="28" customFormat="1" x14ac:dyDescent="0.2">
      <c r="A418" s="17"/>
      <c r="B418" s="104"/>
      <c r="C418" s="17"/>
      <c r="D418" s="21" t="s">
        <v>234</v>
      </c>
      <c r="E418" s="17"/>
      <c r="F418" s="31"/>
      <c r="G418" s="17"/>
      <c r="H418" s="6"/>
      <c r="I418" s="17"/>
      <c r="J418" s="6"/>
      <c r="K418" s="42"/>
      <c r="L418" s="19"/>
      <c r="M418" s="19"/>
      <c r="N418" s="19"/>
      <c r="O418" s="19"/>
      <c r="P418" s="19"/>
      <c r="Q418" s="19"/>
      <c r="R418" s="19"/>
      <c r="S418" s="19"/>
      <c r="T418" s="19"/>
      <c r="U418" s="19"/>
      <c r="V418" s="19"/>
    </row>
    <row r="419" spans="1:22" s="28" customFormat="1" x14ac:dyDescent="0.2">
      <c r="A419" s="17"/>
      <c r="B419" s="104"/>
      <c r="C419" s="17"/>
      <c r="D419" s="51">
        <v>7602</v>
      </c>
      <c r="E419" s="10"/>
      <c r="F419" s="31" t="s">
        <v>480</v>
      </c>
      <c r="G419" s="17"/>
      <c r="H419" s="1"/>
      <c r="I419" s="17"/>
      <c r="J419" s="6"/>
      <c r="K419" s="44">
        <v>7602</v>
      </c>
      <c r="L419" s="19"/>
      <c r="M419" s="19"/>
      <c r="N419" s="19"/>
      <c r="O419" s="19"/>
      <c r="P419" s="19"/>
      <c r="Q419" s="19"/>
      <c r="R419" s="19"/>
      <c r="S419" s="19"/>
      <c r="T419" s="19"/>
      <c r="U419" s="19"/>
      <c r="V419" s="19"/>
    </row>
    <row r="420" spans="1:22" s="28" customFormat="1" x14ac:dyDescent="0.2">
      <c r="A420" s="17"/>
      <c r="B420" s="104"/>
      <c r="C420" s="17"/>
      <c r="D420" s="23"/>
      <c r="E420" s="10"/>
      <c r="F420" s="505" t="s">
        <v>138</v>
      </c>
      <c r="G420" s="505"/>
      <c r="H420" s="505"/>
      <c r="I420" s="17"/>
      <c r="J420" s="52">
        <f>H419</f>
        <v>0</v>
      </c>
      <c r="K420" s="44"/>
      <c r="L420" s="19"/>
      <c r="M420" s="19"/>
      <c r="N420" s="19"/>
      <c r="O420" s="19"/>
      <c r="P420" s="19"/>
      <c r="Q420" s="19"/>
      <c r="R420" s="19"/>
      <c r="S420" s="19"/>
      <c r="T420" s="19"/>
      <c r="U420" s="19"/>
      <c r="V420" s="19"/>
    </row>
    <row r="421" spans="1:22" s="28" customFormat="1" x14ac:dyDescent="0.2">
      <c r="A421" s="17"/>
      <c r="B421" s="104"/>
      <c r="C421" s="17"/>
      <c r="D421" s="23"/>
      <c r="E421" s="10"/>
      <c r="F421" s="31"/>
      <c r="G421" s="17"/>
      <c r="H421" s="9"/>
      <c r="I421" s="17"/>
      <c r="J421" s="6"/>
      <c r="K421" s="44"/>
      <c r="L421" s="19"/>
      <c r="M421" s="19"/>
      <c r="N421" s="19"/>
      <c r="O421" s="19"/>
      <c r="P421" s="19"/>
      <c r="Q421" s="19"/>
      <c r="R421" s="19"/>
      <c r="S421" s="19"/>
      <c r="T421" s="19"/>
      <c r="U421" s="19"/>
      <c r="V421" s="19"/>
    </row>
    <row r="422" spans="1:22" s="28" customFormat="1" x14ac:dyDescent="0.2">
      <c r="A422" s="17"/>
      <c r="B422" s="104"/>
      <c r="C422" s="17"/>
      <c r="D422" s="18" t="s">
        <v>102</v>
      </c>
      <c r="E422" s="10"/>
      <c r="F422" s="31"/>
      <c r="G422" s="17"/>
      <c r="H422" s="9"/>
      <c r="I422" s="17"/>
      <c r="J422" s="6"/>
      <c r="K422" s="44"/>
      <c r="L422" s="19"/>
      <c r="M422" s="19"/>
      <c r="N422" s="19"/>
      <c r="O422" s="19"/>
      <c r="P422" s="19"/>
      <c r="Q422" s="19"/>
      <c r="R422" s="19"/>
      <c r="S422" s="19"/>
      <c r="T422" s="19"/>
      <c r="U422" s="19"/>
      <c r="V422" s="19"/>
    </row>
    <row r="423" spans="1:22" s="28" customFormat="1" x14ac:dyDescent="0.2">
      <c r="A423" s="17"/>
      <c r="B423" s="104"/>
      <c r="C423" s="17"/>
      <c r="D423" s="51"/>
      <c r="E423" s="10"/>
      <c r="F423" s="31" t="s">
        <v>56</v>
      </c>
      <c r="G423" s="17"/>
      <c r="H423" s="1"/>
      <c r="I423" s="17"/>
      <c r="J423" s="6"/>
      <c r="K423" s="44"/>
      <c r="L423" s="19"/>
      <c r="M423" s="19"/>
      <c r="N423" s="19"/>
      <c r="O423" s="19"/>
      <c r="P423" s="19"/>
      <c r="Q423" s="19"/>
      <c r="R423" s="19"/>
      <c r="S423" s="19"/>
      <c r="T423" s="19"/>
      <c r="U423" s="19"/>
      <c r="V423" s="19"/>
    </row>
    <row r="424" spans="1:22" s="28" customFormat="1" x14ac:dyDescent="0.2">
      <c r="A424" s="17"/>
      <c r="B424" s="104"/>
      <c r="C424" s="17"/>
      <c r="D424" s="23"/>
      <c r="E424" s="10"/>
      <c r="F424" s="18" t="s">
        <v>57</v>
      </c>
      <c r="G424" s="17"/>
      <c r="H424" s="9"/>
      <c r="I424" s="17"/>
      <c r="J424" s="52">
        <f>H423</f>
        <v>0</v>
      </c>
      <c r="K424" s="44"/>
      <c r="L424" s="19"/>
      <c r="M424" s="19"/>
      <c r="N424" s="19"/>
      <c r="O424" s="19"/>
      <c r="P424" s="19"/>
      <c r="Q424" s="19"/>
      <c r="R424" s="19"/>
      <c r="S424" s="19"/>
      <c r="T424" s="19"/>
      <c r="U424" s="19"/>
      <c r="V424" s="19"/>
    </row>
    <row r="425" spans="1:22" s="28" customFormat="1" x14ac:dyDescent="0.2">
      <c r="A425" s="17"/>
      <c r="B425" s="104"/>
      <c r="C425" s="17"/>
      <c r="D425" s="23"/>
      <c r="E425" s="10"/>
      <c r="F425" s="31"/>
      <c r="G425" s="17"/>
      <c r="H425" s="6"/>
      <c r="I425" s="17"/>
      <c r="J425" s="6"/>
      <c r="K425" s="44"/>
      <c r="L425" s="19"/>
      <c r="M425" s="19"/>
      <c r="N425" s="19"/>
      <c r="O425" s="19"/>
      <c r="P425" s="19"/>
      <c r="Q425" s="19"/>
      <c r="R425" s="19"/>
      <c r="S425" s="19"/>
      <c r="T425" s="19"/>
      <c r="U425" s="19"/>
      <c r="V425" s="19"/>
    </row>
    <row r="426" spans="1:22" s="28" customFormat="1" x14ac:dyDescent="0.2">
      <c r="A426" s="17"/>
      <c r="B426" s="104"/>
      <c r="C426" s="17"/>
      <c r="D426" s="18" t="s">
        <v>101</v>
      </c>
      <c r="E426" s="10"/>
      <c r="F426" s="31"/>
      <c r="G426" s="17"/>
      <c r="H426" s="9"/>
      <c r="I426" s="17"/>
      <c r="J426" s="6"/>
      <c r="K426" s="44"/>
      <c r="L426" s="19"/>
      <c r="M426" s="19"/>
      <c r="N426" s="19"/>
      <c r="O426" s="19"/>
      <c r="P426" s="19"/>
      <c r="Q426" s="19"/>
      <c r="R426" s="19"/>
      <c r="S426" s="19"/>
      <c r="T426" s="19"/>
      <c r="U426" s="19"/>
      <c r="V426" s="19"/>
    </row>
    <row r="427" spans="1:22" s="28" customFormat="1" x14ac:dyDescent="0.2">
      <c r="A427" s="17"/>
      <c r="B427" s="104"/>
      <c r="C427" s="17"/>
      <c r="D427" s="51"/>
      <c r="E427" s="10"/>
      <c r="F427" s="31" t="s">
        <v>56</v>
      </c>
      <c r="G427" s="17"/>
      <c r="H427" s="1"/>
      <c r="I427" s="17"/>
      <c r="J427" s="6"/>
      <c r="K427" s="44"/>
      <c r="L427" s="19"/>
      <c r="M427" s="19"/>
      <c r="N427" s="19"/>
      <c r="O427" s="19"/>
      <c r="P427" s="19"/>
      <c r="Q427" s="19"/>
      <c r="R427" s="19"/>
      <c r="S427" s="19"/>
      <c r="T427" s="19"/>
      <c r="U427" s="19"/>
      <c r="V427" s="19"/>
    </row>
    <row r="428" spans="1:22" s="28" customFormat="1" x14ac:dyDescent="0.2">
      <c r="A428" s="17"/>
      <c r="B428" s="104"/>
      <c r="C428" s="17"/>
      <c r="D428" s="23"/>
      <c r="E428" s="10"/>
      <c r="F428" s="18" t="s">
        <v>58</v>
      </c>
      <c r="G428" s="17"/>
      <c r="H428" s="9"/>
      <c r="I428" s="17"/>
      <c r="J428" s="52">
        <f>H427</f>
        <v>0</v>
      </c>
      <c r="K428" s="44"/>
      <c r="L428" s="19"/>
      <c r="M428" s="19"/>
      <c r="N428" s="19"/>
      <c r="O428" s="19"/>
      <c r="P428" s="19"/>
      <c r="Q428" s="19"/>
      <c r="R428" s="19"/>
      <c r="S428" s="19"/>
      <c r="T428" s="19"/>
      <c r="U428" s="19"/>
      <c r="V428" s="19"/>
    </row>
    <row r="429" spans="1:22" s="28" customFormat="1" ht="13.5" thickBot="1" x14ac:dyDescent="0.25">
      <c r="A429" s="17"/>
      <c r="B429" s="104"/>
      <c r="C429" s="17"/>
      <c r="D429" s="23"/>
      <c r="E429" s="10"/>
      <c r="F429" s="31"/>
      <c r="G429" s="17"/>
      <c r="H429" s="9"/>
      <c r="I429" s="17"/>
      <c r="J429" s="49"/>
      <c r="K429" s="44"/>
      <c r="L429" s="19"/>
      <c r="M429" s="19"/>
      <c r="N429" s="19"/>
      <c r="O429" s="19"/>
      <c r="P429" s="19"/>
      <c r="Q429" s="19"/>
      <c r="R429" s="19"/>
      <c r="S429" s="19"/>
      <c r="T429" s="19"/>
      <c r="U429" s="19"/>
      <c r="V429" s="19"/>
    </row>
    <row r="430" spans="1:22" s="28" customFormat="1" ht="16.5" thickBot="1" x14ac:dyDescent="0.3">
      <c r="A430" s="17"/>
      <c r="B430" s="104"/>
      <c r="C430" s="17"/>
      <c r="D430" s="23"/>
      <c r="E430" s="10"/>
      <c r="F430" s="159" t="s">
        <v>570</v>
      </c>
      <c r="G430" s="160"/>
      <c r="H430" s="160"/>
      <c r="I430" s="17"/>
      <c r="J430" s="97">
        <f>SUM(J157:J428)</f>
        <v>0</v>
      </c>
      <c r="K430" s="44"/>
      <c r="L430" s="19"/>
      <c r="M430" s="19"/>
      <c r="N430" s="19"/>
      <c r="O430" s="19"/>
      <c r="P430" s="19"/>
      <c r="Q430" s="19"/>
      <c r="R430" s="19"/>
      <c r="S430" s="19"/>
      <c r="T430" s="19"/>
      <c r="U430" s="19"/>
      <c r="V430" s="19"/>
    </row>
    <row r="431" spans="1:22" s="193" customFormat="1" ht="19.5" customHeight="1" x14ac:dyDescent="0.2">
      <c r="A431" s="92"/>
      <c r="B431" s="214" t="s">
        <v>571</v>
      </c>
      <c r="C431" s="92"/>
      <c r="D431" s="92"/>
      <c r="E431" s="92"/>
      <c r="F431" s="215"/>
      <c r="G431" s="92"/>
      <c r="H431" s="93"/>
      <c r="I431" s="92"/>
      <c r="J431" s="217"/>
      <c r="K431" s="216"/>
      <c r="L431" s="217"/>
      <c r="M431" s="217"/>
      <c r="N431" s="217"/>
      <c r="O431" s="217"/>
      <c r="P431" s="217"/>
      <c r="Q431" s="217"/>
      <c r="R431" s="217"/>
      <c r="S431" s="217"/>
      <c r="T431" s="217"/>
      <c r="U431" s="217"/>
      <c r="V431" s="19"/>
    </row>
    <row r="432" spans="1:22" s="28" customFormat="1" x14ac:dyDescent="0.2">
      <c r="A432" s="17"/>
      <c r="B432" s="21" t="s">
        <v>268</v>
      </c>
      <c r="C432" s="17"/>
      <c r="D432" s="17"/>
      <c r="E432" s="17"/>
      <c r="F432" s="31"/>
      <c r="G432" s="17"/>
      <c r="H432" s="6"/>
      <c r="I432" s="17"/>
      <c r="J432" s="6"/>
      <c r="K432" s="45"/>
      <c r="L432" s="19"/>
      <c r="M432" s="19"/>
      <c r="N432" s="19"/>
      <c r="O432" s="19"/>
      <c r="P432" s="19"/>
      <c r="Q432" s="19"/>
      <c r="R432" s="19"/>
      <c r="S432" s="19"/>
      <c r="T432" s="19"/>
      <c r="U432" s="19"/>
      <c r="V432" s="19"/>
    </row>
    <row r="433" spans="1:22" s="28" customFormat="1" x14ac:dyDescent="0.2">
      <c r="A433" s="17"/>
      <c r="B433" s="17"/>
      <c r="C433" s="17"/>
      <c r="D433" s="51">
        <v>1610</v>
      </c>
      <c r="E433" s="104"/>
      <c r="F433" s="31" t="s">
        <v>94</v>
      </c>
      <c r="G433" s="17"/>
      <c r="H433" s="1"/>
      <c r="I433" s="17"/>
      <c r="J433" s="6"/>
      <c r="K433" s="44">
        <v>1610</v>
      </c>
      <c r="L433" s="19"/>
      <c r="M433" s="19"/>
      <c r="N433" s="19"/>
      <c r="O433" s="19"/>
      <c r="P433" s="19"/>
      <c r="Q433" s="19"/>
      <c r="R433" s="19"/>
      <c r="S433" s="19"/>
      <c r="T433" s="19"/>
      <c r="U433" s="19"/>
      <c r="V433" s="19"/>
    </row>
    <row r="434" spans="1:22" s="28" customFormat="1" x14ac:dyDescent="0.2">
      <c r="A434" s="17"/>
      <c r="B434" s="17"/>
      <c r="C434" s="17"/>
      <c r="D434" s="51">
        <v>1614</v>
      </c>
      <c r="E434" s="104"/>
      <c r="F434" s="31" t="s">
        <v>43</v>
      </c>
      <c r="G434" s="17"/>
      <c r="H434" s="1"/>
      <c r="I434" s="17"/>
      <c r="J434" s="6"/>
      <c r="K434" s="44">
        <v>1614</v>
      </c>
      <c r="L434" s="19"/>
      <c r="M434" s="19"/>
      <c r="N434" s="19"/>
      <c r="O434" s="19"/>
      <c r="P434" s="19"/>
      <c r="Q434" s="19"/>
      <c r="R434" s="19"/>
      <c r="S434" s="19"/>
      <c r="T434" s="19"/>
      <c r="U434" s="19"/>
      <c r="V434" s="19"/>
    </row>
    <row r="435" spans="1:22" s="28" customFormat="1" x14ac:dyDescent="0.2">
      <c r="A435" s="17"/>
      <c r="B435" s="22"/>
      <c r="C435" s="17"/>
      <c r="D435" s="17"/>
      <c r="E435" s="17"/>
      <c r="F435" s="31"/>
      <c r="G435" s="17"/>
      <c r="H435" s="6"/>
      <c r="I435" s="17"/>
      <c r="J435" s="6"/>
      <c r="K435" s="45"/>
      <c r="L435" s="19"/>
      <c r="M435" s="19"/>
      <c r="N435" s="19"/>
      <c r="O435" s="19"/>
      <c r="P435" s="19"/>
      <c r="Q435" s="19"/>
      <c r="R435" s="19"/>
      <c r="S435" s="19"/>
      <c r="T435" s="19"/>
      <c r="U435" s="19"/>
      <c r="V435" s="19"/>
    </row>
    <row r="436" spans="1:22" s="28" customFormat="1" x14ac:dyDescent="0.2">
      <c r="A436" s="17"/>
      <c r="B436" s="22"/>
      <c r="C436" s="17"/>
      <c r="D436" s="17"/>
      <c r="E436" s="17"/>
      <c r="F436" s="505" t="s">
        <v>314</v>
      </c>
      <c r="G436" s="505"/>
      <c r="H436" s="505"/>
      <c r="I436" s="17"/>
      <c r="J436" s="37">
        <f>SUM(H433:H434)</f>
        <v>0</v>
      </c>
      <c r="K436" s="45"/>
      <c r="L436" s="19"/>
      <c r="M436" s="19"/>
      <c r="N436" s="19"/>
      <c r="O436" s="19"/>
      <c r="P436" s="19"/>
      <c r="Q436" s="19"/>
      <c r="R436" s="19"/>
      <c r="S436" s="19"/>
      <c r="T436" s="19"/>
      <c r="U436" s="19"/>
      <c r="V436" s="19"/>
    </row>
    <row r="437" spans="1:22" s="28" customFormat="1" hidden="1" x14ac:dyDescent="0.2">
      <c r="A437" s="17"/>
      <c r="B437" s="17"/>
      <c r="C437" s="17"/>
      <c r="D437" s="17"/>
      <c r="E437" s="17"/>
      <c r="F437" s="30"/>
      <c r="G437" s="17"/>
      <c r="H437" s="5"/>
      <c r="I437" s="17"/>
      <c r="J437" s="6"/>
      <c r="K437" s="45"/>
      <c r="L437" s="19"/>
      <c r="M437" s="19"/>
      <c r="N437" s="19"/>
      <c r="O437" s="19"/>
      <c r="P437" s="19"/>
      <c r="Q437" s="19"/>
      <c r="R437" s="19"/>
      <c r="S437" s="19"/>
      <c r="T437" s="19"/>
      <c r="U437" s="19"/>
      <c r="V437" s="19"/>
    </row>
    <row r="438" spans="1:22" s="28" customFormat="1" hidden="1" x14ac:dyDescent="0.2">
      <c r="A438" s="17"/>
      <c r="B438" s="17" t="s">
        <v>269</v>
      </c>
      <c r="C438" s="17"/>
      <c r="D438" s="17"/>
      <c r="E438" s="17"/>
      <c r="F438" s="31"/>
      <c r="G438" s="17"/>
      <c r="H438" s="6"/>
      <c r="I438" s="17"/>
      <c r="J438" s="6"/>
      <c r="K438" s="45"/>
      <c r="L438" s="19"/>
      <c r="M438" s="19"/>
      <c r="N438" s="19"/>
      <c r="O438" s="19"/>
      <c r="P438" s="19"/>
      <c r="Q438" s="19"/>
      <c r="R438" s="19"/>
      <c r="S438" s="19"/>
      <c r="T438" s="19"/>
      <c r="U438" s="19"/>
      <c r="V438" s="19"/>
    </row>
    <row r="439" spans="1:22" s="28" customFormat="1" hidden="1" x14ac:dyDescent="0.2">
      <c r="A439" s="17"/>
      <c r="B439" s="21"/>
      <c r="C439" s="17"/>
      <c r="D439" s="55" t="s">
        <v>274</v>
      </c>
      <c r="E439" s="17"/>
      <c r="F439" s="31" t="s">
        <v>61</v>
      </c>
      <c r="G439" s="17"/>
      <c r="H439" s="54">
        <v>0</v>
      </c>
      <c r="I439" s="17"/>
      <c r="J439" s="6"/>
      <c r="K439" s="43" t="s">
        <v>274</v>
      </c>
      <c r="L439" s="19"/>
      <c r="M439" s="19"/>
      <c r="N439" s="19"/>
      <c r="O439" s="19"/>
      <c r="P439" s="19"/>
      <c r="Q439" s="19"/>
      <c r="R439" s="19"/>
      <c r="S439" s="19"/>
      <c r="T439" s="19"/>
      <c r="U439" s="19"/>
      <c r="V439" s="19"/>
    </row>
    <row r="440" spans="1:22" s="28" customFormat="1" hidden="1" x14ac:dyDescent="0.2">
      <c r="A440" s="17"/>
      <c r="B440" s="21"/>
      <c r="C440" s="17"/>
      <c r="D440" s="22"/>
      <c r="E440" s="17"/>
      <c r="F440" s="106" t="s">
        <v>316</v>
      </c>
      <c r="G440" s="17"/>
      <c r="H440" s="6"/>
      <c r="I440" s="17"/>
      <c r="J440" s="6"/>
      <c r="K440" s="45"/>
      <c r="L440" s="19"/>
      <c r="M440" s="19"/>
      <c r="N440" s="19"/>
      <c r="O440" s="19"/>
      <c r="P440" s="19"/>
      <c r="Q440" s="19"/>
      <c r="R440" s="19"/>
      <c r="S440" s="19"/>
      <c r="T440" s="19"/>
      <c r="U440" s="19"/>
      <c r="V440" s="19"/>
    </row>
    <row r="441" spans="1:22" s="28" customFormat="1" hidden="1" x14ac:dyDescent="0.2">
      <c r="A441" s="17"/>
      <c r="B441" s="21"/>
      <c r="C441" s="17"/>
      <c r="D441" s="22"/>
      <c r="E441" s="17"/>
      <c r="F441" s="511" t="s">
        <v>31</v>
      </c>
      <c r="G441" s="511"/>
      <c r="H441" s="511"/>
      <c r="I441" s="17"/>
      <c r="J441" s="53">
        <f>H439</f>
        <v>0</v>
      </c>
      <c r="K441" s="45"/>
      <c r="L441" s="19"/>
      <c r="M441" s="19"/>
      <c r="N441" s="19"/>
      <c r="O441" s="19"/>
      <c r="P441" s="19"/>
      <c r="Q441" s="19"/>
      <c r="R441" s="19"/>
      <c r="S441" s="19"/>
      <c r="T441" s="19"/>
      <c r="U441" s="19"/>
      <c r="V441" s="19"/>
    </row>
    <row r="442" spans="1:22" s="28" customFormat="1" x14ac:dyDescent="0.2">
      <c r="A442" s="17"/>
      <c r="B442" s="17"/>
      <c r="C442" s="17"/>
      <c r="D442" s="17"/>
      <c r="E442" s="17"/>
      <c r="F442" s="31"/>
      <c r="G442" s="17"/>
      <c r="H442" s="5"/>
      <c r="I442" s="17"/>
      <c r="J442" s="6"/>
      <c r="K442" s="45"/>
      <c r="L442" s="19"/>
      <c r="M442" s="19"/>
      <c r="N442" s="19"/>
      <c r="O442" s="19"/>
      <c r="P442" s="19"/>
      <c r="Q442" s="19"/>
      <c r="R442" s="19"/>
      <c r="S442" s="19"/>
      <c r="T442" s="19"/>
      <c r="U442" s="19"/>
      <c r="V442" s="19"/>
    </row>
    <row r="443" spans="1:22" s="28" customFormat="1" x14ac:dyDescent="0.2">
      <c r="A443" s="17"/>
      <c r="B443" s="21" t="s">
        <v>270</v>
      </c>
      <c r="C443" s="17"/>
      <c r="D443" s="17"/>
      <c r="E443" s="17"/>
      <c r="F443" s="31"/>
      <c r="G443" s="17"/>
      <c r="H443" s="6"/>
      <c r="I443" s="17"/>
      <c r="J443" s="6"/>
      <c r="K443" s="45"/>
      <c r="L443" s="19"/>
      <c r="M443" s="19"/>
      <c r="N443" s="19"/>
      <c r="O443" s="19"/>
      <c r="P443" s="19"/>
      <c r="Q443" s="19"/>
      <c r="R443" s="19"/>
      <c r="S443" s="19"/>
      <c r="T443" s="19"/>
      <c r="U443" s="19"/>
      <c r="V443" s="19"/>
    </row>
    <row r="444" spans="1:22" s="28" customFormat="1" x14ac:dyDescent="0.2">
      <c r="A444" s="17"/>
      <c r="B444" s="17"/>
      <c r="C444" s="17"/>
      <c r="D444" s="51">
        <v>1611</v>
      </c>
      <c r="E444" s="21"/>
      <c r="F444" s="31" t="s">
        <v>32</v>
      </c>
      <c r="G444" s="17"/>
      <c r="H444" s="1"/>
      <c r="I444" s="17"/>
      <c r="J444" s="6"/>
      <c r="K444" s="44">
        <v>1611</v>
      </c>
      <c r="L444" s="19"/>
      <c r="M444" s="19"/>
      <c r="N444" s="19"/>
      <c r="O444" s="19"/>
      <c r="P444" s="19"/>
      <c r="Q444" s="19"/>
      <c r="R444" s="19"/>
      <c r="S444" s="19"/>
      <c r="T444" s="19"/>
      <c r="U444" s="19"/>
      <c r="V444" s="19"/>
    </row>
    <row r="445" spans="1:22" s="28" customFormat="1" x14ac:dyDescent="0.2">
      <c r="A445" s="17"/>
      <c r="B445" s="17"/>
      <c r="C445" s="17"/>
      <c r="D445" s="106"/>
      <c r="E445" s="21"/>
      <c r="F445" s="31"/>
      <c r="G445" s="17"/>
      <c r="H445" s="6"/>
      <c r="I445" s="17"/>
      <c r="J445" s="6"/>
      <c r="K445" s="45"/>
      <c r="L445" s="19"/>
      <c r="M445" s="19"/>
      <c r="N445" s="19"/>
      <c r="O445" s="19"/>
      <c r="P445" s="19"/>
      <c r="Q445" s="19"/>
      <c r="R445" s="19"/>
      <c r="S445" s="19"/>
      <c r="T445" s="19"/>
      <c r="U445" s="19"/>
      <c r="V445" s="19"/>
    </row>
    <row r="446" spans="1:22" s="28" customFormat="1" x14ac:dyDescent="0.2">
      <c r="A446" s="17"/>
      <c r="B446" s="17"/>
      <c r="C446" s="17"/>
      <c r="D446" s="17"/>
      <c r="E446" s="17"/>
      <c r="F446" s="505" t="s">
        <v>317</v>
      </c>
      <c r="G446" s="505"/>
      <c r="H446" s="505"/>
      <c r="I446" s="17"/>
      <c r="J446" s="37">
        <f>H444</f>
        <v>0</v>
      </c>
      <c r="K446" s="45"/>
      <c r="L446" s="19"/>
      <c r="M446" s="19"/>
      <c r="N446" s="19"/>
      <c r="O446" s="19"/>
      <c r="P446" s="19"/>
      <c r="Q446" s="19"/>
      <c r="R446" s="19"/>
      <c r="S446" s="19"/>
      <c r="T446" s="19"/>
      <c r="U446" s="19"/>
      <c r="V446" s="19"/>
    </row>
    <row r="447" spans="1:22" s="28" customFormat="1" x14ac:dyDescent="0.2">
      <c r="A447" s="17"/>
      <c r="B447" s="17"/>
      <c r="C447" s="17"/>
      <c r="D447" s="17"/>
      <c r="E447" s="17"/>
      <c r="F447" s="31"/>
      <c r="G447" s="17"/>
      <c r="H447" s="6"/>
      <c r="I447" s="17"/>
      <c r="J447" s="6"/>
      <c r="K447" s="45"/>
      <c r="L447" s="19"/>
      <c r="M447" s="19"/>
      <c r="N447" s="19"/>
      <c r="O447" s="19"/>
      <c r="P447" s="19"/>
      <c r="Q447" s="19"/>
      <c r="R447" s="19"/>
      <c r="S447" s="19"/>
      <c r="T447" s="19"/>
      <c r="U447" s="19"/>
      <c r="V447" s="19"/>
    </row>
    <row r="448" spans="1:22" s="28" customFormat="1" x14ac:dyDescent="0.2">
      <c r="A448" s="17"/>
      <c r="B448" s="21" t="s">
        <v>254</v>
      </c>
      <c r="C448" s="17"/>
      <c r="D448" s="17"/>
      <c r="E448" s="17"/>
      <c r="F448" s="31"/>
      <c r="G448" s="21"/>
      <c r="H448" s="6"/>
      <c r="I448" s="17"/>
      <c r="J448" s="6"/>
      <c r="K448" s="45"/>
      <c r="L448" s="19"/>
      <c r="M448" s="19"/>
      <c r="N448" s="19"/>
      <c r="O448" s="19"/>
      <c r="P448" s="19"/>
      <c r="Q448" s="19"/>
      <c r="R448" s="19"/>
      <c r="S448" s="19"/>
      <c r="T448" s="19"/>
      <c r="U448" s="19"/>
      <c r="V448" s="19"/>
    </row>
    <row r="449" spans="1:22" s="28" customFormat="1" x14ac:dyDescent="0.2">
      <c r="A449" s="17"/>
      <c r="B449" s="18" t="s">
        <v>8</v>
      </c>
      <c r="C449" s="104"/>
      <c r="D449" s="104"/>
      <c r="E449" s="104"/>
      <c r="F449" s="104"/>
      <c r="G449" s="17"/>
      <c r="H449" s="7"/>
      <c r="I449" s="17"/>
      <c r="J449" s="6"/>
      <c r="K449" s="45"/>
      <c r="L449" s="19"/>
      <c r="M449" s="19"/>
      <c r="N449" s="19"/>
      <c r="O449" s="19"/>
      <c r="P449" s="19"/>
      <c r="Q449" s="19"/>
      <c r="R449" s="19"/>
      <c r="S449" s="19"/>
      <c r="T449" s="19"/>
      <c r="U449" s="19"/>
      <c r="V449" s="19"/>
    </row>
    <row r="450" spans="1:22" s="28" customFormat="1" x14ac:dyDescent="0.2">
      <c r="A450" s="17"/>
      <c r="B450" s="17"/>
      <c r="C450" s="17"/>
      <c r="D450" s="51">
        <v>1612</v>
      </c>
      <c r="E450" s="17"/>
      <c r="F450" s="31" t="s">
        <v>315</v>
      </c>
      <c r="G450" s="17"/>
      <c r="H450" s="1"/>
      <c r="I450" s="17"/>
      <c r="J450" s="6"/>
      <c r="K450" s="44">
        <v>1612</v>
      </c>
      <c r="L450" s="19"/>
      <c r="M450" s="19"/>
      <c r="N450" s="19"/>
      <c r="O450" s="19"/>
      <c r="P450" s="19"/>
      <c r="Q450" s="19"/>
      <c r="R450" s="19"/>
      <c r="S450" s="19"/>
      <c r="T450" s="19"/>
      <c r="U450" s="19"/>
      <c r="V450" s="19"/>
    </row>
    <row r="451" spans="1:22" s="28" customFormat="1" x14ac:dyDescent="0.2">
      <c r="A451" s="17"/>
      <c r="B451" s="17"/>
      <c r="C451" s="17"/>
      <c r="D451" s="106"/>
      <c r="E451" s="17"/>
      <c r="F451" s="31"/>
      <c r="G451" s="17"/>
      <c r="H451" s="7"/>
      <c r="I451" s="17"/>
      <c r="J451" s="6"/>
      <c r="K451" s="45"/>
      <c r="L451" s="19"/>
      <c r="M451" s="19"/>
      <c r="N451" s="19"/>
      <c r="O451" s="19"/>
      <c r="P451" s="19"/>
      <c r="Q451" s="19"/>
      <c r="R451" s="19"/>
      <c r="S451" s="19"/>
      <c r="T451" s="19"/>
      <c r="U451" s="19"/>
      <c r="V451" s="19"/>
    </row>
    <row r="452" spans="1:22" s="28" customFormat="1" x14ac:dyDescent="0.2">
      <c r="A452" s="17"/>
      <c r="B452" s="17"/>
      <c r="C452" s="21"/>
      <c r="D452" s="17"/>
      <c r="E452" s="17"/>
      <c r="F452" s="505" t="s">
        <v>318</v>
      </c>
      <c r="G452" s="505"/>
      <c r="H452" s="505"/>
      <c r="I452" s="17"/>
      <c r="J452" s="6"/>
      <c r="K452" s="45"/>
      <c r="L452" s="19"/>
      <c r="M452" s="19"/>
      <c r="N452" s="19"/>
      <c r="O452" s="19"/>
      <c r="P452" s="19"/>
      <c r="Q452" s="19"/>
      <c r="R452" s="19"/>
      <c r="S452" s="19"/>
      <c r="T452" s="19"/>
      <c r="U452" s="19"/>
      <c r="V452" s="19"/>
    </row>
    <row r="453" spans="1:22" s="28" customFormat="1" x14ac:dyDescent="0.2">
      <c r="A453" s="17"/>
      <c r="B453" s="17"/>
      <c r="C453" s="21"/>
      <c r="D453" s="106"/>
      <c r="E453" s="17"/>
      <c r="F453" s="510" t="s">
        <v>250</v>
      </c>
      <c r="G453" s="510"/>
      <c r="H453" s="510"/>
      <c r="I453" s="17"/>
      <c r="J453" s="37">
        <f>H450</f>
        <v>0</v>
      </c>
      <c r="K453" s="45"/>
      <c r="L453" s="19"/>
      <c r="M453" s="19"/>
      <c r="N453" s="19"/>
      <c r="O453" s="19"/>
      <c r="P453" s="19"/>
      <c r="Q453" s="19"/>
      <c r="R453" s="19"/>
      <c r="S453" s="19"/>
      <c r="T453" s="19"/>
      <c r="U453" s="19"/>
      <c r="V453" s="19"/>
    </row>
    <row r="454" spans="1:22" s="28" customFormat="1" x14ac:dyDescent="0.2">
      <c r="A454" s="17"/>
      <c r="B454" s="17"/>
      <c r="C454" s="21"/>
      <c r="D454" s="106"/>
      <c r="E454" s="17"/>
      <c r="F454" s="104"/>
      <c r="G454" s="104"/>
      <c r="H454" s="105"/>
      <c r="I454" s="17"/>
      <c r="J454" s="19"/>
      <c r="K454" s="45"/>
      <c r="L454" s="19"/>
      <c r="M454" s="19"/>
      <c r="N454" s="19"/>
      <c r="O454" s="19"/>
      <c r="P454" s="19"/>
      <c r="Q454" s="19"/>
      <c r="R454" s="19"/>
      <c r="S454" s="19"/>
      <c r="T454" s="19"/>
      <c r="U454" s="19"/>
      <c r="V454" s="19"/>
    </row>
    <row r="455" spans="1:22" s="28" customFormat="1" ht="13.5" thickBot="1" x14ac:dyDescent="0.25">
      <c r="A455" s="17"/>
      <c r="B455" s="17"/>
      <c r="C455" s="21"/>
      <c r="D455" s="106"/>
      <c r="E455" s="17"/>
      <c r="F455" s="104"/>
      <c r="G455" s="104"/>
      <c r="H455" s="105"/>
      <c r="I455" s="17"/>
      <c r="J455" s="19"/>
      <c r="K455" s="45"/>
      <c r="L455" s="19"/>
      <c r="M455" s="19"/>
      <c r="N455" s="19"/>
      <c r="O455" s="19"/>
      <c r="P455" s="19"/>
      <c r="Q455" s="19"/>
      <c r="R455" s="19"/>
      <c r="S455" s="19"/>
      <c r="T455" s="19"/>
      <c r="U455" s="19"/>
      <c r="V455" s="19"/>
    </row>
    <row r="456" spans="1:22" s="28" customFormat="1" ht="16.5" thickBot="1" x14ac:dyDescent="0.3">
      <c r="A456" s="17"/>
      <c r="B456" s="17"/>
      <c r="C456" s="21"/>
      <c r="D456" s="106"/>
      <c r="E456" s="17"/>
      <c r="F456" s="159" t="s">
        <v>572</v>
      </c>
      <c r="G456" s="160"/>
      <c r="H456" s="160"/>
      <c r="I456" s="17"/>
      <c r="J456" s="38">
        <f>SUM(J436:J453)</f>
        <v>0</v>
      </c>
      <c r="K456" s="45"/>
      <c r="L456" s="19"/>
      <c r="M456" s="19"/>
      <c r="N456" s="19"/>
      <c r="O456" s="19"/>
      <c r="P456" s="19"/>
      <c r="Q456" s="19"/>
      <c r="R456" s="19"/>
      <c r="S456" s="19"/>
      <c r="T456" s="19"/>
      <c r="U456" s="19"/>
      <c r="V456" s="19"/>
    </row>
    <row r="457" spans="1:22" s="193" customFormat="1" ht="23.25" customHeight="1" x14ac:dyDescent="0.2">
      <c r="A457" s="92"/>
      <c r="B457" s="214" t="s">
        <v>573</v>
      </c>
      <c r="C457" s="221"/>
      <c r="D457" s="221"/>
      <c r="E457" s="221"/>
      <c r="F457" s="221"/>
      <c r="G457" s="222"/>
      <c r="H457" s="223"/>
      <c r="I457" s="224"/>
      <c r="J457" s="225"/>
      <c r="K457" s="226"/>
      <c r="L457" s="217"/>
      <c r="M457" s="217"/>
      <c r="N457" s="217"/>
      <c r="O457" s="217"/>
      <c r="P457" s="217"/>
      <c r="Q457" s="217"/>
      <c r="R457" s="217"/>
      <c r="S457" s="217"/>
      <c r="T457" s="217"/>
      <c r="U457" s="217"/>
      <c r="V457" s="19"/>
    </row>
    <row r="458" spans="1:22" s="28" customFormat="1" x14ac:dyDescent="0.2">
      <c r="A458" s="17"/>
      <c r="B458" s="21" t="s">
        <v>255</v>
      </c>
      <c r="C458" s="17"/>
      <c r="D458" s="17"/>
      <c r="E458" s="17"/>
      <c r="F458" s="31"/>
      <c r="G458" s="17"/>
      <c r="H458" s="6"/>
      <c r="I458" s="17"/>
      <c r="J458" s="6"/>
      <c r="K458" s="45"/>
      <c r="L458" s="19"/>
      <c r="M458" s="19"/>
      <c r="N458" s="19"/>
      <c r="O458" s="19"/>
      <c r="P458" s="19"/>
      <c r="Q458" s="19"/>
      <c r="R458" s="19"/>
      <c r="S458" s="19"/>
      <c r="T458" s="19"/>
      <c r="U458" s="19"/>
      <c r="V458" s="19"/>
    </row>
    <row r="459" spans="1:22" s="28" customFormat="1" x14ac:dyDescent="0.2">
      <c r="A459" s="17"/>
      <c r="B459" s="51">
        <v>1604</v>
      </c>
      <c r="C459" s="21"/>
      <c r="D459" s="24" t="s">
        <v>33</v>
      </c>
      <c r="E459" s="24"/>
      <c r="F459" s="24"/>
      <c r="G459" s="17"/>
      <c r="H459" s="1"/>
      <c r="I459" s="17"/>
      <c r="J459" s="6"/>
      <c r="K459" s="44">
        <v>1604</v>
      </c>
      <c r="L459" s="19"/>
      <c r="M459" s="19"/>
      <c r="N459" s="19"/>
      <c r="O459" s="19"/>
      <c r="P459" s="19"/>
      <c r="Q459" s="19"/>
      <c r="R459" s="19"/>
      <c r="S459" s="19"/>
      <c r="T459" s="19"/>
      <c r="U459" s="19"/>
      <c r="V459" s="19"/>
    </row>
    <row r="460" spans="1:22" s="28" customFormat="1" x14ac:dyDescent="0.2">
      <c r="A460" s="17"/>
      <c r="B460" s="51">
        <v>1605</v>
      </c>
      <c r="C460" s="106"/>
      <c r="D460" s="24" t="s">
        <v>34</v>
      </c>
      <c r="E460" s="24"/>
      <c r="F460" s="24"/>
      <c r="G460" s="17"/>
      <c r="H460" s="1"/>
      <c r="I460" s="17"/>
      <c r="J460" s="6"/>
      <c r="K460" s="44">
        <v>1605</v>
      </c>
      <c r="L460" s="19"/>
      <c r="M460" s="19"/>
      <c r="N460" s="19"/>
      <c r="O460" s="19"/>
      <c r="P460" s="19"/>
      <c r="Q460" s="19"/>
      <c r="R460" s="19"/>
      <c r="S460" s="19"/>
      <c r="T460" s="19"/>
      <c r="U460" s="19"/>
      <c r="V460" s="19"/>
    </row>
    <row r="461" spans="1:22" s="28" customFormat="1" x14ac:dyDescent="0.2">
      <c r="A461" s="17"/>
      <c r="B461" s="106"/>
      <c r="C461" s="106"/>
      <c r="D461" s="24"/>
      <c r="E461" s="24"/>
      <c r="F461" s="24"/>
      <c r="G461" s="17"/>
      <c r="H461" s="6"/>
      <c r="I461" s="17"/>
      <c r="J461" s="6"/>
      <c r="K461" s="45"/>
      <c r="L461" s="19"/>
      <c r="M461" s="19"/>
      <c r="N461" s="19"/>
      <c r="O461" s="19"/>
      <c r="P461" s="19"/>
      <c r="Q461" s="19"/>
      <c r="R461" s="19"/>
      <c r="S461" s="19"/>
      <c r="T461" s="19"/>
      <c r="U461" s="19"/>
      <c r="V461" s="19"/>
    </row>
    <row r="462" spans="1:22" s="28" customFormat="1" x14ac:dyDescent="0.2">
      <c r="A462" s="17"/>
      <c r="B462" s="505"/>
      <c r="C462" s="505"/>
      <c r="D462" s="505"/>
      <c r="E462" s="505"/>
      <c r="F462" s="505"/>
      <c r="G462" s="505"/>
      <c r="H462" s="505"/>
      <c r="I462" s="17"/>
      <c r="J462" s="37">
        <f>SUM(H459:H460)</f>
        <v>0</v>
      </c>
      <c r="K462" s="45"/>
      <c r="L462" s="19"/>
      <c r="M462" s="19"/>
      <c r="N462" s="19"/>
      <c r="O462" s="19"/>
      <c r="P462" s="19"/>
      <c r="Q462" s="19"/>
      <c r="R462" s="19"/>
      <c r="S462" s="19"/>
      <c r="T462" s="19"/>
      <c r="U462" s="19"/>
      <c r="V462" s="19"/>
    </row>
    <row r="463" spans="1:22" s="28" customFormat="1" x14ac:dyDescent="0.2">
      <c r="A463" s="17"/>
      <c r="B463" s="106"/>
      <c r="C463" s="106"/>
      <c r="D463" s="24"/>
      <c r="E463" s="24"/>
      <c r="F463" s="24"/>
      <c r="G463" s="17"/>
      <c r="H463" s="6"/>
      <c r="I463" s="17"/>
      <c r="J463" s="6"/>
      <c r="K463" s="45"/>
      <c r="L463" s="19"/>
      <c r="M463" s="19"/>
      <c r="N463" s="19"/>
      <c r="O463" s="19"/>
      <c r="P463" s="19"/>
      <c r="Q463" s="19"/>
      <c r="R463" s="19"/>
      <c r="S463" s="19"/>
      <c r="T463" s="19"/>
      <c r="U463" s="19"/>
      <c r="V463" s="19"/>
    </row>
    <row r="464" spans="1:22" s="28" customFormat="1" x14ac:dyDescent="0.2">
      <c r="A464" s="17"/>
      <c r="B464" s="21" t="s">
        <v>271</v>
      </c>
      <c r="C464" s="17"/>
      <c r="D464" s="17"/>
      <c r="E464" s="17"/>
      <c r="F464" s="30"/>
      <c r="G464" s="17"/>
      <c r="H464" s="6"/>
      <c r="I464" s="17"/>
      <c r="J464" s="6"/>
      <c r="K464" s="45"/>
      <c r="L464" s="19"/>
      <c r="M464" s="19"/>
      <c r="N464" s="19"/>
      <c r="O464" s="19"/>
      <c r="P464" s="19"/>
      <c r="Q464" s="19"/>
      <c r="R464" s="19"/>
      <c r="S464" s="19"/>
      <c r="T464" s="19"/>
      <c r="U464" s="19"/>
      <c r="V464" s="19"/>
    </row>
    <row r="465" spans="1:22" s="28" customFormat="1" x14ac:dyDescent="0.2">
      <c r="A465" s="17"/>
      <c r="B465" s="51">
        <v>1601</v>
      </c>
      <c r="C465" s="21"/>
      <c r="D465" s="24" t="s">
        <v>35</v>
      </c>
      <c r="E465" s="24"/>
      <c r="F465" s="24"/>
      <c r="G465" s="17"/>
      <c r="H465" s="1"/>
      <c r="I465" s="17"/>
      <c r="J465" s="6"/>
      <c r="K465" s="44">
        <v>1601</v>
      </c>
      <c r="L465" s="19"/>
      <c r="M465" s="19"/>
      <c r="N465" s="19"/>
      <c r="O465" s="19"/>
      <c r="P465" s="19"/>
      <c r="Q465" s="19"/>
      <c r="R465" s="19"/>
      <c r="S465" s="19"/>
      <c r="T465" s="19"/>
      <c r="U465" s="19"/>
      <c r="V465" s="19"/>
    </row>
    <row r="466" spans="1:22" s="28" customFormat="1" x14ac:dyDescent="0.2">
      <c r="A466" s="17"/>
      <c r="B466" s="51">
        <v>1602</v>
      </c>
      <c r="C466" s="17"/>
      <c r="D466" s="24" t="s">
        <v>36</v>
      </c>
      <c r="E466" s="24"/>
      <c r="F466" s="24"/>
      <c r="G466" s="17"/>
      <c r="H466" s="1"/>
      <c r="I466" s="17"/>
      <c r="J466" s="6"/>
      <c r="K466" s="44">
        <v>1602</v>
      </c>
      <c r="L466" s="19"/>
      <c r="M466" s="19"/>
      <c r="N466" s="19"/>
      <c r="O466" s="19"/>
      <c r="P466" s="19"/>
      <c r="Q466" s="19"/>
      <c r="R466" s="19"/>
      <c r="S466" s="19"/>
      <c r="T466" s="19"/>
      <c r="U466" s="19"/>
      <c r="V466" s="19"/>
    </row>
    <row r="467" spans="1:22" s="28" customFormat="1" x14ac:dyDescent="0.2">
      <c r="A467" s="17"/>
      <c r="B467" s="106"/>
      <c r="C467" s="17"/>
      <c r="D467" s="24"/>
      <c r="E467" s="24"/>
      <c r="F467" s="24"/>
      <c r="G467" s="17"/>
      <c r="H467" s="9"/>
      <c r="I467" s="17"/>
      <c r="J467" s="6"/>
      <c r="K467" s="45"/>
      <c r="L467" s="19"/>
      <c r="M467" s="19"/>
      <c r="N467" s="19"/>
      <c r="O467" s="19"/>
      <c r="P467" s="19"/>
      <c r="Q467" s="19"/>
      <c r="R467" s="19"/>
      <c r="S467" s="19"/>
      <c r="T467" s="19"/>
      <c r="U467" s="19"/>
      <c r="V467" s="19"/>
    </row>
    <row r="468" spans="1:22" s="28" customFormat="1" x14ac:dyDescent="0.2">
      <c r="A468" s="17"/>
      <c r="B468" s="505" t="s">
        <v>0</v>
      </c>
      <c r="C468" s="505"/>
      <c r="D468" s="505"/>
      <c r="E468" s="505"/>
      <c r="F468" s="505"/>
      <c r="G468" s="505"/>
      <c r="H468" s="505"/>
      <c r="I468" s="17"/>
      <c r="J468" s="37">
        <f>SUM(H465:H466)</f>
        <v>0</v>
      </c>
      <c r="K468" s="45"/>
      <c r="L468" s="19"/>
      <c r="M468" s="19"/>
      <c r="N468" s="19"/>
      <c r="O468" s="19"/>
      <c r="P468" s="19"/>
      <c r="Q468" s="19"/>
      <c r="R468" s="19"/>
      <c r="S468" s="19"/>
      <c r="T468" s="19"/>
      <c r="U468" s="19"/>
      <c r="V468" s="19"/>
    </row>
    <row r="469" spans="1:22" s="28" customFormat="1" x14ac:dyDescent="0.2">
      <c r="A469" s="17"/>
      <c r="B469" s="106"/>
      <c r="C469" s="17"/>
      <c r="D469" s="24"/>
      <c r="E469" s="24"/>
      <c r="F469" s="24"/>
      <c r="G469" s="17"/>
      <c r="H469" s="6"/>
      <c r="I469" s="17"/>
      <c r="J469" s="19"/>
      <c r="K469" s="45"/>
      <c r="L469" s="19"/>
      <c r="M469" s="19"/>
      <c r="N469" s="19"/>
      <c r="O469" s="19"/>
      <c r="P469" s="19"/>
      <c r="Q469" s="19"/>
      <c r="R469" s="19"/>
      <c r="S469" s="19"/>
      <c r="T469" s="19"/>
      <c r="U469" s="19"/>
      <c r="V469" s="19"/>
    </row>
    <row r="470" spans="1:22" s="28" customFormat="1" x14ac:dyDescent="0.2">
      <c r="A470" s="17"/>
      <c r="B470" s="21" t="s">
        <v>272</v>
      </c>
      <c r="C470" s="17"/>
      <c r="D470" s="17"/>
      <c r="E470" s="17"/>
      <c r="F470" s="30"/>
      <c r="G470" s="17"/>
      <c r="H470" s="6"/>
      <c r="I470" s="17"/>
      <c r="J470" s="6"/>
      <c r="K470" s="45"/>
      <c r="L470" s="19"/>
      <c r="M470" s="19"/>
      <c r="N470" s="19"/>
      <c r="O470" s="19"/>
      <c r="P470" s="19"/>
      <c r="Q470" s="19"/>
      <c r="R470" s="19"/>
      <c r="S470" s="19"/>
      <c r="T470" s="19"/>
      <c r="U470" s="19"/>
      <c r="V470" s="19"/>
    </row>
    <row r="471" spans="1:22" s="28" customFormat="1" x14ac:dyDescent="0.2">
      <c r="A471" s="17"/>
      <c r="B471" s="51">
        <v>1603</v>
      </c>
      <c r="C471" s="21"/>
      <c r="D471" s="24" t="s">
        <v>37</v>
      </c>
      <c r="E471" s="24"/>
      <c r="F471" s="24"/>
      <c r="G471" s="17"/>
      <c r="H471" s="1"/>
      <c r="I471" s="17"/>
      <c r="J471" s="6"/>
      <c r="K471" s="44">
        <v>1603</v>
      </c>
      <c r="L471" s="19"/>
      <c r="M471" s="19"/>
      <c r="N471" s="19"/>
      <c r="O471" s="19"/>
      <c r="P471" s="19"/>
      <c r="Q471" s="19"/>
      <c r="R471" s="19"/>
      <c r="S471" s="19"/>
      <c r="T471" s="19"/>
      <c r="U471" s="19"/>
      <c r="V471" s="19"/>
    </row>
    <row r="472" spans="1:22" s="28" customFormat="1" x14ac:dyDescent="0.2">
      <c r="A472" s="17"/>
      <c r="B472" s="106"/>
      <c r="C472" s="21"/>
      <c r="D472" s="24"/>
      <c r="E472" s="24"/>
      <c r="F472" s="24"/>
      <c r="G472" s="17"/>
      <c r="H472" s="6"/>
      <c r="I472" s="17"/>
      <c r="J472" s="6"/>
      <c r="K472" s="45"/>
      <c r="L472" s="19"/>
      <c r="M472" s="19"/>
      <c r="N472" s="19"/>
      <c r="O472" s="19"/>
      <c r="P472" s="19"/>
      <c r="Q472" s="19"/>
      <c r="R472" s="19"/>
      <c r="S472" s="19"/>
      <c r="T472" s="19"/>
      <c r="U472" s="19"/>
      <c r="V472" s="19"/>
    </row>
    <row r="473" spans="1:22" s="28" customFormat="1" x14ac:dyDescent="0.2">
      <c r="A473" s="17"/>
      <c r="B473" s="505" t="s">
        <v>1</v>
      </c>
      <c r="C473" s="505"/>
      <c r="D473" s="505"/>
      <c r="E473" s="505"/>
      <c r="F473" s="505"/>
      <c r="G473" s="505"/>
      <c r="H473" s="505"/>
      <c r="I473" s="17"/>
      <c r="J473" s="37">
        <f>H471</f>
        <v>0</v>
      </c>
      <c r="K473" s="45"/>
      <c r="L473" s="19"/>
      <c r="M473" s="19"/>
      <c r="N473" s="19"/>
      <c r="O473" s="19"/>
      <c r="P473" s="19"/>
      <c r="Q473" s="19"/>
      <c r="R473" s="19"/>
      <c r="S473" s="19"/>
      <c r="T473" s="19"/>
      <c r="U473" s="19"/>
      <c r="V473" s="19"/>
    </row>
    <row r="474" spans="1:22" s="28" customFormat="1" x14ac:dyDescent="0.2">
      <c r="A474" s="17"/>
      <c r="B474" s="106"/>
      <c r="C474" s="21"/>
      <c r="D474" s="24"/>
      <c r="E474" s="24"/>
      <c r="F474" s="24"/>
      <c r="G474" s="17"/>
      <c r="H474" s="6"/>
      <c r="I474" s="17"/>
      <c r="J474" s="6"/>
      <c r="K474" s="45"/>
      <c r="L474" s="19"/>
      <c r="M474" s="19"/>
      <c r="N474" s="19"/>
      <c r="O474" s="19"/>
      <c r="P474" s="19"/>
      <c r="Q474" s="19"/>
      <c r="R474" s="19"/>
      <c r="S474" s="19"/>
      <c r="T474" s="19"/>
      <c r="U474" s="19"/>
      <c r="V474" s="19"/>
    </row>
    <row r="475" spans="1:22" s="28" customFormat="1" x14ac:dyDescent="0.2">
      <c r="A475" s="17"/>
      <c r="B475" s="21" t="s">
        <v>256</v>
      </c>
      <c r="C475" s="17"/>
      <c r="D475" s="17"/>
      <c r="E475" s="17"/>
      <c r="F475" s="31"/>
      <c r="G475" s="17"/>
      <c r="H475" s="6"/>
      <c r="I475" s="17"/>
      <c r="J475" s="6"/>
      <c r="K475" s="45"/>
      <c r="L475" s="19"/>
      <c r="M475" s="19"/>
      <c r="N475" s="19"/>
      <c r="O475" s="19"/>
      <c r="P475" s="19"/>
      <c r="Q475" s="19"/>
      <c r="R475" s="19"/>
      <c r="S475" s="19"/>
      <c r="T475" s="19"/>
      <c r="U475" s="19"/>
      <c r="V475" s="19"/>
    </row>
    <row r="476" spans="1:22" s="28" customFormat="1" x14ac:dyDescent="0.2">
      <c r="A476" s="17"/>
      <c r="B476" s="51">
        <v>1606</v>
      </c>
      <c r="C476" s="17"/>
      <c r="D476" s="17" t="s">
        <v>38</v>
      </c>
      <c r="E476" s="17"/>
      <c r="F476" s="31"/>
      <c r="G476" s="17"/>
      <c r="H476" s="1"/>
      <c r="I476" s="17"/>
      <c r="J476" s="6"/>
      <c r="K476" s="44">
        <v>1606</v>
      </c>
      <c r="L476" s="19"/>
      <c r="M476" s="19"/>
      <c r="N476" s="19"/>
      <c r="O476" s="19"/>
      <c r="P476" s="19"/>
      <c r="Q476" s="19"/>
      <c r="R476" s="19"/>
      <c r="S476" s="19"/>
      <c r="T476" s="19"/>
      <c r="U476" s="19"/>
      <c r="V476" s="19"/>
    </row>
    <row r="477" spans="1:22" s="28" customFormat="1" x14ac:dyDescent="0.2">
      <c r="A477" s="17"/>
      <c r="B477" s="17"/>
      <c r="C477" s="17"/>
      <c r="D477" s="17"/>
      <c r="E477" s="17"/>
      <c r="F477" s="31"/>
      <c r="G477" s="17"/>
      <c r="H477" s="6"/>
      <c r="I477" s="17"/>
      <c r="J477" s="6"/>
      <c r="K477" s="45"/>
      <c r="L477" s="19"/>
      <c r="M477" s="19"/>
      <c r="N477" s="19"/>
      <c r="O477" s="19"/>
      <c r="P477" s="19"/>
      <c r="Q477" s="19"/>
      <c r="R477" s="19"/>
      <c r="S477" s="19"/>
      <c r="T477" s="19"/>
      <c r="U477" s="19"/>
      <c r="V477" s="19"/>
    </row>
    <row r="478" spans="1:22" s="28" customFormat="1" x14ac:dyDescent="0.2">
      <c r="A478" s="17"/>
      <c r="B478" s="505" t="s">
        <v>3</v>
      </c>
      <c r="C478" s="505"/>
      <c r="D478" s="505"/>
      <c r="E478" s="505"/>
      <c r="F478" s="505"/>
      <c r="G478" s="505"/>
      <c r="H478" s="505"/>
      <c r="I478" s="17"/>
      <c r="J478" s="37">
        <f>H476</f>
        <v>0</v>
      </c>
      <c r="K478" s="45"/>
      <c r="L478" s="19"/>
      <c r="M478" s="19"/>
      <c r="N478" s="19"/>
      <c r="O478" s="19"/>
      <c r="P478" s="19"/>
      <c r="Q478" s="19"/>
      <c r="R478" s="19"/>
      <c r="S478" s="19"/>
      <c r="T478" s="19"/>
      <c r="U478" s="19"/>
      <c r="V478" s="19"/>
    </row>
    <row r="479" spans="1:22" s="28" customFormat="1" ht="13.5" thickBot="1" x14ac:dyDescent="0.25">
      <c r="A479" s="17"/>
      <c r="B479" s="17"/>
      <c r="C479" s="17"/>
      <c r="D479" s="17"/>
      <c r="E479" s="17"/>
      <c r="F479" s="31"/>
      <c r="G479" s="17"/>
      <c r="H479" s="6"/>
      <c r="I479" s="17"/>
      <c r="J479" s="19"/>
      <c r="K479" s="45"/>
      <c r="L479" s="19"/>
      <c r="M479" s="19"/>
      <c r="N479" s="19"/>
      <c r="O479" s="19"/>
      <c r="P479" s="19"/>
      <c r="Q479" s="19"/>
      <c r="R479" s="19"/>
      <c r="S479" s="19"/>
      <c r="T479" s="19"/>
      <c r="U479" s="19"/>
      <c r="V479" s="19"/>
    </row>
    <row r="480" spans="1:22" s="28" customFormat="1" ht="16.5" thickBot="1" x14ac:dyDescent="0.3">
      <c r="A480" s="17"/>
      <c r="B480" s="17"/>
      <c r="C480" s="17"/>
      <c r="D480" s="17"/>
      <c r="E480" s="17"/>
      <c r="F480" s="162" t="s">
        <v>574</v>
      </c>
      <c r="G480" s="161"/>
      <c r="H480" s="161"/>
      <c r="I480" s="17"/>
      <c r="J480" s="38">
        <f>SUM(J462:J478)</f>
        <v>0</v>
      </c>
      <c r="K480" s="45"/>
      <c r="L480" s="19"/>
      <c r="M480" s="19"/>
      <c r="N480" s="19"/>
      <c r="O480" s="19"/>
      <c r="P480" s="19"/>
      <c r="Q480" s="19"/>
      <c r="R480" s="19"/>
      <c r="S480" s="19"/>
      <c r="T480" s="19"/>
      <c r="U480" s="19"/>
      <c r="V480" s="19"/>
    </row>
    <row r="481" spans="1:22" s="28" customFormat="1" x14ac:dyDescent="0.2">
      <c r="A481" s="17"/>
      <c r="B481" s="17"/>
      <c r="C481" s="17"/>
      <c r="D481" s="17"/>
      <c r="E481" s="17"/>
      <c r="F481" s="30"/>
      <c r="G481" s="17"/>
      <c r="H481" s="6"/>
      <c r="I481" s="17"/>
      <c r="J481" s="6"/>
      <c r="K481" s="45"/>
      <c r="L481" s="19"/>
      <c r="M481" s="19"/>
      <c r="N481" s="19"/>
      <c r="O481" s="19"/>
      <c r="P481" s="19"/>
      <c r="Q481" s="19"/>
      <c r="R481" s="19"/>
      <c r="S481" s="19"/>
      <c r="T481" s="19"/>
      <c r="U481" s="19"/>
      <c r="V481" s="19"/>
    </row>
    <row r="482" spans="1:22" s="28" customFormat="1" x14ac:dyDescent="0.2">
      <c r="A482" s="17"/>
      <c r="B482" s="17"/>
      <c r="C482" s="17"/>
      <c r="D482" s="17"/>
      <c r="E482" s="17"/>
      <c r="F482" s="31"/>
      <c r="G482" s="17"/>
      <c r="H482" s="6"/>
      <c r="I482" s="17"/>
      <c r="J482" s="6"/>
      <c r="K482" s="45"/>
      <c r="L482" s="19"/>
      <c r="M482" s="19"/>
      <c r="N482" s="19"/>
      <c r="O482" s="19"/>
      <c r="P482" s="19"/>
      <c r="Q482" s="19"/>
      <c r="R482" s="19"/>
      <c r="S482" s="19"/>
      <c r="T482" s="19"/>
      <c r="U482" s="19"/>
      <c r="V482" s="19"/>
    </row>
    <row r="483" spans="1:22" s="28" customFormat="1" x14ac:dyDescent="0.2">
      <c r="A483" s="19"/>
      <c r="B483" s="19"/>
      <c r="C483" s="19"/>
      <c r="D483" s="19"/>
      <c r="E483" s="19"/>
      <c r="F483" s="19"/>
      <c r="G483" s="19"/>
      <c r="H483" s="19"/>
      <c r="I483" s="19"/>
      <c r="J483" s="19"/>
      <c r="K483" s="45"/>
      <c r="L483" s="19"/>
      <c r="M483" s="19"/>
      <c r="N483" s="19"/>
      <c r="O483" s="19"/>
      <c r="P483" s="19"/>
      <c r="Q483" s="19"/>
      <c r="R483" s="19"/>
      <c r="S483" s="19"/>
      <c r="T483" s="19"/>
      <c r="U483" s="19"/>
      <c r="V483" s="19"/>
    </row>
    <row r="484" spans="1:22" s="28" customFormat="1" x14ac:dyDescent="0.2">
      <c r="A484" s="19"/>
      <c r="B484" s="19"/>
      <c r="C484" s="19"/>
      <c r="D484" s="19"/>
      <c r="E484" s="19"/>
      <c r="F484" s="19"/>
      <c r="G484" s="19"/>
      <c r="H484" s="19"/>
      <c r="I484" s="19"/>
      <c r="J484" s="19"/>
      <c r="K484" s="45"/>
      <c r="L484" s="19"/>
      <c r="M484" s="19"/>
      <c r="N484" s="19"/>
      <c r="O484" s="19"/>
      <c r="P484" s="19"/>
      <c r="Q484" s="19"/>
      <c r="R484" s="19"/>
      <c r="S484" s="19"/>
      <c r="T484" s="19"/>
      <c r="U484" s="19"/>
      <c r="V484" s="19"/>
    </row>
    <row r="485" spans="1:22" s="28" customFormat="1" x14ac:dyDescent="0.2">
      <c r="A485" s="19"/>
      <c r="B485" s="19"/>
      <c r="C485" s="19"/>
      <c r="D485" s="19"/>
      <c r="E485" s="19"/>
      <c r="F485" s="19"/>
      <c r="G485" s="19"/>
      <c r="H485" s="19"/>
      <c r="I485" s="19"/>
      <c r="J485" s="19"/>
      <c r="K485" s="45"/>
      <c r="L485" s="19"/>
      <c r="M485" s="19"/>
      <c r="N485" s="19"/>
      <c r="O485" s="19"/>
      <c r="P485" s="19"/>
      <c r="Q485" s="19"/>
      <c r="R485" s="19"/>
      <c r="S485" s="19"/>
      <c r="T485" s="19"/>
      <c r="U485" s="19"/>
      <c r="V485" s="19"/>
    </row>
    <row r="486" spans="1:22" s="28" customFormat="1" x14ac:dyDescent="0.2">
      <c r="A486" s="19"/>
      <c r="B486" s="19"/>
      <c r="C486" s="19"/>
      <c r="D486" s="19"/>
      <c r="E486" s="19"/>
      <c r="F486" s="19"/>
      <c r="G486" s="19"/>
      <c r="H486" s="19"/>
      <c r="I486" s="19"/>
      <c r="J486" s="19"/>
      <c r="K486" s="45"/>
      <c r="L486" s="19"/>
      <c r="M486" s="19"/>
      <c r="N486" s="19"/>
      <c r="O486" s="19"/>
      <c r="P486" s="19"/>
      <c r="Q486" s="19"/>
      <c r="R486" s="19"/>
      <c r="S486" s="19"/>
      <c r="T486" s="19"/>
      <c r="U486" s="19"/>
      <c r="V486" s="19"/>
    </row>
    <row r="487" spans="1:22" s="28" customFormat="1" x14ac:dyDescent="0.2">
      <c r="A487" s="19"/>
      <c r="B487" s="19"/>
      <c r="C487" s="19"/>
      <c r="D487" s="19"/>
      <c r="E487" s="19"/>
      <c r="F487" s="19"/>
      <c r="G487" s="19"/>
      <c r="H487" s="19"/>
      <c r="I487" s="19"/>
      <c r="J487" s="19"/>
      <c r="K487" s="45"/>
      <c r="L487" s="19"/>
      <c r="M487" s="19"/>
      <c r="N487" s="19"/>
      <c r="O487" s="19"/>
      <c r="P487" s="19"/>
      <c r="Q487" s="19"/>
      <c r="R487" s="19"/>
      <c r="S487" s="19"/>
      <c r="T487" s="19"/>
      <c r="U487" s="19"/>
      <c r="V487" s="19"/>
    </row>
    <row r="488" spans="1:22" s="28" customFormat="1" x14ac:dyDescent="0.2">
      <c r="A488" s="19"/>
      <c r="B488" s="19"/>
      <c r="C488" s="19"/>
      <c r="D488" s="19"/>
      <c r="E488" s="19"/>
      <c r="F488" s="19"/>
      <c r="G488" s="19"/>
      <c r="H488" s="19"/>
      <c r="I488" s="19"/>
      <c r="J488" s="19"/>
      <c r="K488" s="45"/>
      <c r="L488" s="19"/>
      <c r="M488" s="19"/>
      <c r="N488" s="19"/>
      <c r="O488" s="19"/>
      <c r="P488" s="19"/>
      <c r="Q488" s="19"/>
      <c r="R488" s="19"/>
      <c r="S488" s="19"/>
      <c r="T488" s="19"/>
      <c r="U488" s="19"/>
      <c r="V488" s="19"/>
    </row>
    <row r="489" spans="1:22" s="28" customFormat="1" x14ac:dyDescent="0.2">
      <c r="A489" s="19"/>
      <c r="B489" s="19"/>
      <c r="C489" s="19"/>
      <c r="D489" s="19"/>
      <c r="E489" s="19"/>
      <c r="F489" s="19"/>
      <c r="G489" s="19"/>
      <c r="H489" s="19"/>
      <c r="I489" s="19"/>
      <c r="J489" s="19"/>
      <c r="K489" s="45"/>
      <c r="L489" s="19"/>
      <c r="M489" s="19"/>
      <c r="N489" s="19"/>
      <c r="O489" s="19"/>
      <c r="P489" s="19"/>
      <c r="Q489" s="19"/>
      <c r="R489" s="19"/>
      <c r="S489" s="19"/>
      <c r="T489" s="19"/>
      <c r="U489" s="19"/>
      <c r="V489" s="19"/>
    </row>
    <row r="490" spans="1:22" s="28" customFormat="1" x14ac:dyDescent="0.2">
      <c r="A490" s="19"/>
      <c r="B490" s="19"/>
      <c r="C490" s="19"/>
      <c r="D490" s="19"/>
      <c r="E490" s="19"/>
      <c r="F490" s="19"/>
      <c r="G490" s="19"/>
      <c r="H490" s="19"/>
      <c r="I490" s="19"/>
      <c r="J490" s="19"/>
      <c r="K490" s="45"/>
      <c r="L490" s="19"/>
      <c r="M490" s="19"/>
      <c r="N490" s="19"/>
      <c r="O490" s="19"/>
      <c r="P490" s="19"/>
      <c r="Q490" s="19"/>
      <c r="R490" s="19"/>
      <c r="S490" s="19"/>
      <c r="T490" s="19"/>
      <c r="U490" s="19"/>
      <c r="V490" s="19"/>
    </row>
    <row r="491" spans="1:22" s="28" customFormat="1" x14ac:dyDescent="0.2">
      <c r="A491" s="19"/>
      <c r="B491" s="19"/>
      <c r="C491" s="19"/>
      <c r="D491" s="19"/>
      <c r="E491" s="19"/>
      <c r="F491" s="19"/>
      <c r="G491" s="19"/>
      <c r="H491" s="19"/>
      <c r="I491" s="19"/>
      <c r="J491" s="19"/>
      <c r="K491" s="45"/>
      <c r="L491" s="19"/>
      <c r="M491" s="19"/>
      <c r="N491" s="19"/>
      <c r="O491" s="19"/>
      <c r="P491" s="19"/>
      <c r="Q491" s="19"/>
      <c r="R491" s="19"/>
      <c r="S491" s="19"/>
      <c r="T491" s="19"/>
      <c r="U491" s="19"/>
      <c r="V491" s="19"/>
    </row>
    <row r="492" spans="1:22" s="28" customFormat="1" x14ac:dyDescent="0.2">
      <c r="A492" s="19"/>
      <c r="B492" s="19"/>
      <c r="C492" s="19"/>
      <c r="D492" s="19"/>
      <c r="E492" s="19"/>
      <c r="F492" s="19"/>
      <c r="G492" s="19"/>
      <c r="H492" s="19"/>
      <c r="I492" s="19"/>
      <c r="J492" s="19"/>
      <c r="K492" s="45"/>
      <c r="L492" s="19"/>
      <c r="M492" s="19"/>
      <c r="N492" s="19"/>
      <c r="O492" s="19"/>
      <c r="P492" s="19"/>
      <c r="Q492" s="19"/>
      <c r="R492" s="19"/>
      <c r="S492" s="19"/>
      <c r="T492" s="19"/>
      <c r="U492" s="19"/>
      <c r="V492" s="19"/>
    </row>
    <row r="493" spans="1:22" s="28" customFormat="1" x14ac:dyDescent="0.2">
      <c r="A493" s="19"/>
      <c r="B493" s="19"/>
      <c r="C493" s="19"/>
      <c r="D493" s="19"/>
      <c r="E493" s="19"/>
      <c r="F493" s="19"/>
      <c r="G493" s="19"/>
      <c r="H493" s="19"/>
      <c r="I493" s="19"/>
      <c r="J493" s="19"/>
      <c r="K493" s="45"/>
      <c r="L493" s="19"/>
      <c r="M493" s="19"/>
      <c r="N493" s="19"/>
      <c r="O493" s="19"/>
      <c r="P493" s="19"/>
      <c r="Q493" s="19"/>
      <c r="R493" s="19"/>
      <c r="S493" s="19"/>
      <c r="T493" s="19"/>
      <c r="U493" s="19"/>
      <c r="V493" s="19"/>
    </row>
    <row r="494" spans="1:22" s="28" customFormat="1" x14ac:dyDescent="0.2">
      <c r="A494" s="19"/>
      <c r="B494" s="19"/>
      <c r="C494" s="19"/>
      <c r="D494" s="19"/>
      <c r="E494" s="19"/>
      <c r="F494" s="19"/>
      <c r="G494" s="19"/>
      <c r="H494" s="19"/>
      <c r="I494" s="19"/>
      <c r="J494" s="19"/>
      <c r="K494" s="45"/>
      <c r="L494" s="19"/>
      <c r="M494" s="19"/>
      <c r="N494" s="19"/>
      <c r="O494" s="19"/>
      <c r="P494" s="19"/>
      <c r="Q494" s="19"/>
      <c r="R494" s="19"/>
      <c r="S494" s="19"/>
      <c r="T494" s="19"/>
      <c r="U494" s="19"/>
      <c r="V494" s="19"/>
    </row>
    <row r="495" spans="1:22" s="28" customFormat="1" x14ac:dyDescent="0.2">
      <c r="A495" s="19"/>
      <c r="B495" s="19"/>
      <c r="C495" s="19"/>
      <c r="D495" s="19"/>
      <c r="E495" s="19"/>
      <c r="F495" s="19"/>
      <c r="G495" s="19"/>
      <c r="H495" s="19"/>
      <c r="I495" s="19"/>
      <c r="J495" s="19"/>
      <c r="K495" s="45"/>
      <c r="L495" s="19"/>
      <c r="M495" s="19"/>
      <c r="N495" s="19"/>
      <c r="O495" s="19"/>
      <c r="P495" s="19"/>
      <c r="Q495" s="19"/>
      <c r="R495" s="19"/>
      <c r="S495" s="19"/>
      <c r="T495" s="19"/>
      <c r="U495" s="19"/>
      <c r="V495" s="19"/>
    </row>
    <row r="496" spans="1:22" s="28" customFormat="1" x14ac:dyDescent="0.2">
      <c r="A496" s="19"/>
      <c r="B496" s="19"/>
      <c r="C496" s="19"/>
      <c r="D496" s="19"/>
      <c r="E496" s="19"/>
      <c r="F496" s="19"/>
      <c r="G496" s="19"/>
      <c r="H496" s="19"/>
      <c r="I496" s="19"/>
      <c r="J496" s="19"/>
      <c r="K496" s="45"/>
      <c r="L496" s="19"/>
      <c r="M496" s="19"/>
      <c r="N496" s="19"/>
      <c r="O496" s="19"/>
      <c r="P496" s="19"/>
      <c r="Q496" s="19"/>
      <c r="R496" s="19"/>
      <c r="S496" s="19"/>
      <c r="T496" s="19"/>
      <c r="U496" s="19"/>
      <c r="V496" s="19"/>
    </row>
    <row r="497" spans="8:13" s="28" customFormat="1" x14ac:dyDescent="0.2">
      <c r="H497" s="12"/>
      <c r="J497" s="29"/>
      <c r="K497" s="45"/>
      <c r="L497" s="45"/>
      <c r="M497" s="45"/>
    </row>
    <row r="498" spans="8:13" s="28" customFormat="1" x14ac:dyDescent="0.2">
      <c r="H498" s="12"/>
      <c r="J498" s="29"/>
      <c r="K498" s="45"/>
      <c r="L498" s="45"/>
      <c r="M498" s="45"/>
    </row>
    <row r="499" spans="8:13" s="28" customFormat="1" x14ac:dyDescent="0.2">
      <c r="H499" s="12"/>
      <c r="J499" s="29"/>
      <c r="K499" s="45"/>
      <c r="L499" s="45"/>
      <c r="M499" s="45"/>
    </row>
    <row r="500" spans="8:13" s="28" customFormat="1" x14ac:dyDescent="0.2">
      <c r="H500" s="12"/>
      <c r="J500" s="29"/>
      <c r="K500" s="45"/>
      <c r="L500" s="45"/>
      <c r="M500" s="45"/>
    </row>
    <row r="501" spans="8:13" s="28" customFormat="1" x14ac:dyDescent="0.2">
      <c r="H501" s="12"/>
      <c r="J501" s="29"/>
      <c r="K501" s="45"/>
      <c r="L501" s="45"/>
      <c r="M501" s="45"/>
    </row>
    <row r="502" spans="8:13" s="28" customFormat="1" x14ac:dyDescent="0.2">
      <c r="H502" s="12"/>
      <c r="J502" s="29"/>
      <c r="K502" s="45"/>
      <c r="L502" s="45"/>
      <c r="M502" s="45"/>
    </row>
    <row r="503" spans="8:13" s="28" customFormat="1" x14ac:dyDescent="0.2">
      <c r="H503" s="12"/>
      <c r="J503" s="29"/>
      <c r="K503" s="45"/>
      <c r="L503" s="45"/>
      <c r="M503" s="45"/>
    </row>
    <row r="504" spans="8:13" s="28" customFormat="1" x14ac:dyDescent="0.2">
      <c r="H504" s="12"/>
      <c r="J504" s="29"/>
      <c r="K504" s="45"/>
      <c r="L504" s="45"/>
      <c r="M504" s="45"/>
    </row>
    <row r="505" spans="8:13" s="28" customFormat="1" x14ac:dyDescent="0.2">
      <c r="H505" s="12"/>
      <c r="J505" s="29"/>
      <c r="K505" s="45"/>
      <c r="L505" s="45"/>
      <c r="M505" s="45"/>
    </row>
    <row r="506" spans="8:13" s="28" customFormat="1" x14ac:dyDescent="0.2">
      <c r="H506" s="12"/>
      <c r="J506" s="29"/>
      <c r="K506" s="45"/>
      <c r="L506" s="45"/>
      <c r="M506" s="45"/>
    </row>
    <row r="507" spans="8:13" s="28" customFormat="1" x14ac:dyDescent="0.2">
      <c r="H507" s="12"/>
      <c r="J507" s="29"/>
      <c r="K507" s="45"/>
      <c r="L507" s="45"/>
      <c r="M507" s="45"/>
    </row>
    <row r="508" spans="8:13" s="28" customFormat="1" x14ac:dyDescent="0.2">
      <c r="H508" s="12"/>
      <c r="J508" s="29"/>
      <c r="K508" s="45"/>
      <c r="L508" s="45"/>
      <c r="M508" s="45"/>
    </row>
    <row r="509" spans="8:13" s="28" customFormat="1" x14ac:dyDescent="0.2">
      <c r="H509" s="12"/>
      <c r="J509" s="29"/>
      <c r="K509" s="45"/>
      <c r="L509" s="45"/>
      <c r="M509" s="45"/>
    </row>
    <row r="510" spans="8:13" s="28" customFormat="1" x14ac:dyDescent="0.2">
      <c r="H510" s="12"/>
      <c r="J510" s="29"/>
      <c r="K510" s="45"/>
      <c r="L510" s="45"/>
      <c r="M510" s="45"/>
    </row>
    <row r="511" spans="8:13" s="28" customFormat="1" x14ac:dyDescent="0.2">
      <c r="H511" s="12"/>
      <c r="J511" s="29"/>
      <c r="K511" s="45"/>
      <c r="L511" s="45"/>
      <c r="M511" s="45"/>
    </row>
    <row r="512" spans="8:13" s="28" customFormat="1" x14ac:dyDescent="0.2">
      <c r="H512" s="12"/>
      <c r="J512" s="29"/>
      <c r="K512" s="45"/>
      <c r="L512" s="45"/>
      <c r="M512" s="45"/>
    </row>
    <row r="513" spans="8:13" s="28" customFormat="1" x14ac:dyDescent="0.2">
      <c r="H513" s="12"/>
      <c r="J513" s="29"/>
      <c r="K513" s="45"/>
      <c r="L513" s="45"/>
      <c r="M513" s="45"/>
    </row>
    <row r="514" spans="8:13" s="28" customFormat="1" x14ac:dyDescent="0.2">
      <c r="H514" s="12"/>
      <c r="J514" s="29"/>
      <c r="K514" s="45"/>
      <c r="L514" s="45"/>
      <c r="M514" s="45"/>
    </row>
    <row r="515" spans="8:13" s="28" customFormat="1" x14ac:dyDescent="0.2">
      <c r="H515" s="12"/>
      <c r="J515" s="29"/>
      <c r="K515" s="45"/>
      <c r="L515" s="45"/>
      <c r="M515" s="45"/>
    </row>
    <row r="516" spans="8:13" s="28" customFormat="1" x14ac:dyDescent="0.2">
      <c r="H516" s="12"/>
      <c r="J516" s="29"/>
      <c r="K516" s="45"/>
      <c r="L516" s="45"/>
      <c r="M516" s="45"/>
    </row>
    <row r="517" spans="8:13" s="28" customFormat="1" x14ac:dyDescent="0.2">
      <c r="H517" s="12"/>
      <c r="J517" s="29"/>
      <c r="K517" s="45"/>
      <c r="L517" s="45"/>
      <c r="M517" s="45"/>
    </row>
    <row r="518" spans="8:13" s="28" customFormat="1" x14ac:dyDescent="0.2">
      <c r="H518" s="12"/>
      <c r="J518" s="29"/>
      <c r="K518" s="45"/>
      <c r="L518" s="45"/>
      <c r="M518" s="45"/>
    </row>
    <row r="519" spans="8:13" s="28" customFormat="1" x14ac:dyDescent="0.2">
      <c r="H519" s="12"/>
      <c r="J519" s="29"/>
      <c r="K519" s="45"/>
      <c r="L519" s="45"/>
      <c r="M519" s="45"/>
    </row>
    <row r="520" spans="8:13" s="28" customFormat="1" x14ac:dyDescent="0.2">
      <c r="H520" s="12"/>
      <c r="J520" s="29"/>
      <c r="K520" s="45"/>
      <c r="L520" s="45"/>
      <c r="M520" s="45"/>
    </row>
    <row r="521" spans="8:13" s="28" customFormat="1" x14ac:dyDescent="0.2">
      <c r="H521" s="12"/>
      <c r="J521" s="29"/>
      <c r="K521" s="45"/>
      <c r="L521" s="45"/>
      <c r="M521" s="45"/>
    </row>
    <row r="522" spans="8:13" s="28" customFormat="1" x14ac:dyDescent="0.2">
      <c r="H522" s="12"/>
      <c r="J522" s="29"/>
      <c r="K522" s="45"/>
      <c r="L522" s="45"/>
      <c r="M522" s="45"/>
    </row>
    <row r="523" spans="8:13" s="28" customFormat="1" x14ac:dyDescent="0.2">
      <c r="H523" s="12"/>
      <c r="J523" s="29"/>
      <c r="K523" s="45"/>
      <c r="L523" s="45"/>
      <c r="M523" s="45"/>
    </row>
    <row r="524" spans="8:13" s="28" customFormat="1" x14ac:dyDescent="0.2">
      <c r="H524" s="12"/>
      <c r="J524" s="29"/>
      <c r="K524" s="45"/>
      <c r="L524" s="45"/>
      <c r="M524" s="45"/>
    </row>
    <row r="525" spans="8:13" s="28" customFormat="1" x14ac:dyDescent="0.2">
      <c r="H525" s="12"/>
      <c r="J525" s="29"/>
      <c r="K525" s="45"/>
      <c r="L525" s="45"/>
      <c r="M525" s="45"/>
    </row>
    <row r="526" spans="8:13" s="28" customFormat="1" x14ac:dyDescent="0.2">
      <c r="H526" s="12"/>
      <c r="J526" s="29"/>
      <c r="K526" s="45"/>
      <c r="L526" s="45"/>
      <c r="M526" s="45"/>
    </row>
    <row r="527" spans="8:13" s="28" customFormat="1" x14ac:dyDescent="0.2">
      <c r="H527" s="12"/>
      <c r="J527" s="29"/>
      <c r="K527" s="45"/>
      <c r="L527" s="45"/>
      <c r="M527" s="45"/>
    </row>
    <row r="528" spans="8:13" s="28" customFormat="1" x14ac:dyDescent="0.2">
      <c r="H528" s="12"/>
      <c r="J528" s="29"/>
      <c r="K528" s="45"/>
      <c r="L528" s="45"/>
      <c r="M528" s="45"/>
    </row>
    <row r="529" spans="8:13" s="28" customFormat="1" x14ac:dyDescent="0.2">
      <c r="H529" s="12"/>
      <c r="J529" s="29"/>
      <c r="K529" s="45"/>
      <c r="L529" s="45"/>
      <c r="M529" s="45"/>
    </row>
    <row r="530" spans="8:13" s="28" customFormat="1" x14ac:dyDescent="0.2">
      <c r="H530" s="12"/>
      <c r="J530" s="29"/>
      <c r="K530" s="45"/>
      <c r="L530" s="45"/>
      <c r="M530" s="45"/>
    </row>
    <row r="531" spans="8:13" s="28" customFormat="1" x14ac:dyDescent="0.2">
      <c r="H531" s="12"/>
      <c r="J531" s="29"/>
      <c r="K531" s="45"/>
      <c r="L531" s="45"/>
      <c r="M531" s="45"/>
    </row>
    <row r="532" spans="8:13" s="28" customFormat="1" x14ac:dyDescent="0.2">
      <c r="H532" s="12"/>
      <c r="J532" s="29"/>
      <c r="K532" s="45"/>
      <c r="L532" s="45"/>
      <c r="M532" s="45"/>
    </row>
    <row r="533" spans="8:13" s="28" customFormat="1" x14ac:dyDescent="0.2">
      <c r="H533" s="12"/>
      <c r="J533" s="29"/>
      <c r="K533" s="45"/>
      <c r="L533" s="45"/>
      <c r="M533" s="45"/>
    </row>
    <row r="534" spans="8:13" s="28" customFormat="1" x14ac:dyDescent="0.2">
      <c r="H534" s="12"/>
      <c r="J534" s="29"/>
      <c r="K534" s="45"/>
      <c r="L534" s="45"/>
      <c r="M534" s="45"/>
    </row>
    <row r="535" spans="8:13" s="28" customFormat="1" x14ac:dyDescent="0.2">
      <c r="H535" s="12"/>
      <c r="J535" s="29"/>
      <c r="K535" s="45"/>
      <c r="L535" s="45"/>
      <c r="M535" s="45"/>
    </row>
    <row r="536" spans="8:13" s="28" customFormat="1" x14ac:dyDescent="0.2">
      <c r="H536" s="12"/>
      <c r="J536" s="29"/>
      <c r="K536" s="45"/>
      <c r="L536" s="45"/>
      <c r="M536" s="45"/>
    </row>
    <row r="537" spans="8:13" s="28" customFormat="1" x14ac:dyDescent="0.2">
      <c r="H537" s="12"/>
      <c r="J537" s="29"/>
      <c r="K537" s="45"/>
      <c r="L537" s="45"/>
      <c r="M537" s="45"/>
    </row>
    <row r="538" spans="8:13" s="28" customFormat="1" x14ac:dyDescent="0.2">
      <c r="H538" s="12"/>
      <c r="J538" s="29"/>
      <c r="K538" s="45"/>
      <c r="L538" s="45"/>
      <c r="M538" s="45"/>
    </row>
    <row r="539" spans="8:13" s="28" customFormat="1" x14ac:dyDescent="0.2">
      <c r="H539" s="12"/>
      <c r="J539" s="29"/>
      <c r="K539" s="45"/>
      <c r="L539" s="45"/>
      <c r="M539" s="45"/>
    </row>
    <row r="540" spans="8:13" s="28" customFormat="1" x14ac:dyDescent="0.2">
      <c r="H540" s="12"/>
      <c r="J540" s="29"/>
      <c r="K540" s="45"/>
      <c r="L540" s="45"/>
      <c r="M540" s="45"/>
    </row>
    <row r="541" spans="8:13" s="28" customFormat="1" x14ac:dyDescent="0.2">
      <c r="H541" s="12"/>
      <c r="J541" s="29"/>
      <c r="K541" s="45"/>
      <c r="L541" s="45"/>
      <c r="M541" s="45"/>
    </row>
    <row r="542" spans="8:13" s="28" customFormat="1" x14ac:dyDescent="0.2">
      <c r="H542" s="12"/>
      <c r="J542" s="29"/>
      <c r="K542" s="45"/>
      <c r="L542" s="45"/>
      <c r="M542" s="45"/>
    </row>
    <row r="543" spans="8:13" s="28" customFormat="1" x14ac:dyDescent="0.2">
      <c r="H543" s="12"/>
      <c r="J543" s="29"/>
      <c r="K543" s="45"/>
      <c r="L543" s="45"/>
      <c r="M543" s="45"/>
    </row>
    <row r="544" spans="8:13" s="28" customFormat="1" x14ac:dyDescent="0.2">
      <c r="H544" s="12"/>
      <c r="J544" s="29"/>
      <c r="K544" s="45"/>
      <c r="L544" s="45"/>
      <c r="M544" s="45"/>
    </row>
    <row r="545" spans="8:13" s="28" customFormat="1" x14ac:dyDescent="0.2">
      <c r="H545" s="12"/>
      <c r="J545" s="29"/>
      <c r="K545" s="45"/>
      <c r="L545" s="45"/>
      <c r="M545" s="45"/>
    </row>
    <row r="546" spans="8:13" s="28" customFormat="1" x14ac:dyDescent="0.2">
      <c r="H546" s="12"/>
      <c r="J546" s="29"/>
      <c r="K546" s="45"/>
      <c r="L546" s="45"/>
      <c r="M546" s="45"/>
    </row>
    <row r="547" spans="8:13" s="28" customFormat="1" x14ac:dyDescent="0.2">
      <c r="H547" s="12"/>
      <c r="J547" s="29"/>
      <c r="K547" s="45"/>
      <c r="L547" s="45"/>
      <c r="M547" s="45"/>
    </row>
    <row r="548" spans="8:13" s="28" customFormat="1" x14ac:dyDescent="0.2">
      <c r="H548" s="12"/>
      <c r="J548" s="29"/>
      <c r="K548" s="45"/>
      <c r="L548" s="45"/>
      <c r="M548" s="45"/>
    </row>
    <row r="549" spans="8:13" s="28" customFormat="1" x14ac:dyDescent="0.2">
      <c r="H549" s="12"/>
      <c r="J549" s="29"/>
      <c r="K549" s="45"/>
      <c r="L549" s="45"/>
      <c r="M549" s="45"/>
    </row>
    <row r="550" spans="8:13" s="28" customFormat="1" x14ac:dyDescent="0.2">
      <c r="H550" s="12"/>
      <c r="J550" s="29"/>
      <c r="K550" s="45"/>
      <c r="L550" s="45"/>
      <c r="M550" s="45"/>
    </row>
    <row r="551" spans="8:13" s="28" customFormat="1" x14ac:dyDescent="0.2">
      <c r="H551" s="12"/>
      <c r="J551" s="29"/>
      <c r="K551" s="45"/>
      <c r="L551" s="45"/>
      <c r="M551" s="45"/>
    </row>
    <row r="552" spans="8:13" s="28" customFormat="1" x14ac:dyDescent="0.2">
      <c r="H552" s="12"/>
      <c r="J552" s="29"/>
      <c r="K552" s="45"/>
      <c r="L552" s="45"/>
      <c r="M552" s="45"/>
    </row>
    <row r="553" spans="8:13" s="28" customFormat="1" x14ac:dyDescent="0.2">
      <c r="H553" s="12"/>
      <c r="J553" s="29"/>
      <c r="K553" s="45"/>
      <c r="L553" s="45"/>
      <c r="M553" s="45"/>
    </row>
    <row r="554" spans="8:13" s="28" customFormat="1" x14ac:dyDescent="0.2">
      <c r="H554" s="12"/>
      <c r="J554" s="29"/>
      <c r="K554" s="45"/>
      <c r="L554" s="45"/>
      <c r="M554" s="45"/>
    </row>
    <row r="555" spans="8:13" s="28" customFormat="1" x14ac:dyDescent="0.2">
      <c r="H555" s="12"/>
      <c r="J555" s="29"/>
      <c r="K555" s="45"/>
      <c r="L555" s="45"/>
      <c r="M555" s="45"/>
    </row>
    <row r="556" spans="8:13" s="28" customFormat="1" x14ac:dyDescent="0.2">
      <c r="H556" s="12"/>
      <c r="J556" s="29"/>
      <c r="K556" s="45"/>
      <c r="L556" s="45"/>
      <c r="M556" s="45"/>
    </row>
    <row r="557" spans="8:13" s="28" customFormat="1" x14ac:dyDescent="0.2">
      <c r="H557" s="12"/>
      <c r="J557" s="29"/>
      <c r="K557" s="45"/>
      <c r="L557" s="45"/>
      <c r="M557" s="45"/>
    </row>
    <row r="558" spans="8:13" s="28" customFormat="1" x14ac:dyDescent="0.2">
      <c r="H558" s="12"/>
      <c r="J558" s="29"/>
      <c r="K558" s="45"/>
      <c r="L558" s="45"/>
      <c r="M558" s="45"/>
    </row>
    <row r="559" spans="8:13" s="28" customFormat="1" x14ac:dyDescent="0.2">
      <c r="H559" s="12"/>
      <c r="J559" s="29"/>
      <c r="K559" s="45"/>
      <c r="L559" s="45"/>
      <c r="M559" s="45"/>
    </row>
    <row r="560" spans="8:13" s="28" customFormat="1" x14ac:dyDescent="0.2">
      <c r="H560" s="12"/>
      <c r="J560" s="29"/>
      <c r="K560" s="45"/>
      <c r="L560" s="45"/>
      <c r="M560" s="45"/>
    </row>
    <row r="561" spans="8:13" s="28" customFormat="1" x14ac:dyDescent="0.2">
      <c r="H561" s="12"/>
      <c r="J561" s="29"/>
      <c r="K561" s="45"/>
      <c r="L561" s="45"/>
      <c r="M561" s="45"/>
    </row>
    <row r="562" spans="8:13" s="28" customFormat="1" x14ac:dyDescent="0.2">
      <c r="H562" s="12"/>
      <c r="J562" s="29"/>
      <c r="K562" s="45"/>
      <c r="L562" s="45"/>
      <c r="M562" s="45"/>
    </row>
    <row r="563" spans="8:13" s="28" customFormat="1" x14ac:dyDescent="0.2">
      <c r="H563" s="12"/>
      <c r="J563" s="29"/>
      <c r="K563" s="45"/>
      <c r="L563" s="45"/>
      <c r="M563" s="45"/>
    </row>
    <row r="564" spans="8:13" s="28" customFormat="1" x14ac:dyDescent="0.2">
      <c r="H564" s="12"/>
      <c r="J564" s="29"/>
      <c r="K564" s="45"/>
      <c r="L564" s="45"/>
      <c r="M564" s="45"/>
    </row>
    <row r="565" spans="8:13" s="28" customFormat="1" x14ac:dyDescent="0.2">
      <c r="H565" s="12"/>
      <c r="J565" s="29"/>
      <c r="K565" s="45"/>
      <c r="L565" s="45"/>
      <c r="M565" s="45"/>
    </row>
    <row r="566" spans="8:13" s="28" customFormat="1" x14ac:dyDescent="0.2">
      <c r="H566" s="12"/>
      <c r="J566" s="29"/>
      <c r="K566" s="45"/>
      <c r="L566" s="45"/>
      <c r="M566" s="45"/>
    </row>
    <row r="567" spans="8:13" s="28" customFormat="1" x14ac:dyDescent="0.2">
      <c r="H567" s="12"/>
      <c r="J567" s="29"/>
      <c r="K567" s="45"/>
      <c r="L567" s="45"/>
      <c r="M567" s="45"/>
    </row>
    <row r="568" spans="8:13" s="28" customFormat="1" x14ac:dyDescent="0.2">
      <c r="H568" s="12"/>
      <c r="J568" s="29"/>
      <c r="K568" s="45"/>
      <c r="L568" s="45"/>
      <c r="M568" s="45"/>
    </row>
    <row r="569" spans="8:13" s="28" customFormat="1" x14ac:dyDescent="0.2">
      <c r="H569" s="12"/>
      <c r="J569" s="29"/>
      <c r="K569" s="45"/>
      <c r="L569" s="45"/>
      <c r="M569" s="45"/>
    </row>
    <row r="570" spans="8:13" s="28" customFormat="1" x14ac:dyDescent="0.2">
      <c r="H570" s="12"/>
      <c r="J570" s="29"/>
      <c r="K570" s="45"/>
      <c r="L570" s="45"/>
      <c r="M570" s="45"/>
    </row>
    <row r="571" spans="8:13" s="28" customFormat="1" x14ac:dyDescent="0.2">
      <c r="H571" s="12"/>
      <c r="J571" s="29"/>
      <c r="K571" s="45"/>
      <c r="L571" s="45"/>
      <c r="M571" s="45"/>
    </row>
    <row r="572" spans="8:13" s="28" customFormat="1" x14ac:dyDescent="0.2">
      <c r="H572" s="12"/>
      <c r="J572" s="29"/>
      <c r="K572" s="45"/>
      <c r="L572" s="45"/>
      <c r="M572" s="45"/>
    </row>
    <row r="573" spans="8:13" s="28" customFormat="1" x14ac:dyDescent="0.2">
      <c r="H573" s="12"/>
      <c r="J573" s="29"/>
      <c r="K573" s="45"/>
      <c r="L573" s="45"/>
      <c r="M573" s="45"/>
    </row>
    <row r="574" spans="8:13" s="28" customFormat="1" x14ac:dyDescent="0.2">
      <c r="H574" s="12"/>
      <c r="J574" s="29"/>
      <c r="K574" s="45"/>
      <c r="L574" s="45"/>
      <c r="M574" s="45"/>
    </row>
    <row r="575" spans="8:13" s="28" customFormat="1" x14ac:dyDescent="0.2">
      <c r="H575" s="12"/>
      <c r="J575" s="29"/>
      <c r="K575" s="45"/>
      <c r="L575" s="45"/>
      <c r="M575" s="45"/>
    </row>
    <row r="576" spans="8:13" s="28" customFormat="1" x14ac:dyDescent="0.2">
      <c r="H576" s="12"/>
      <c r="J576" s="29"/>
      <c r="K576" s="45"/>
      <c r="L576" s="45"/>
      <c r="M576" s="45"/>
    </row>
    <row r="577" spans="8:13" s="28" customFormat="1" x14ac:dyDescent="0.2">
      <c r="H577" s="12"/>
      <c r="J577" s="29"/>
      <c r="K577" s="45"/>
      <c r="L577" s="45"/>
      <c r="M577" s="45"/>
    </row>
    <row r="578" spans="8:13" s="28" customFormat="1" x14ac:dyDescent="0.2">
      <c r="H578" s="12"/>
      <c r="J578" s="29"/>
      <c r="K578" s="45"/>
      <c r="L578" s="45"/>
      <c r="M578" s="45"/>
    </row>
    <row r="579" spans="8:13" s="28" customFormat="1" x14ac:dyDescent="0.2">
      <c r="H579" s="12"/>
      <c r="J579" s="29"/>
      <c r="K579" s="45"/>
      <c r="L579" s="45"/>
      <c r="M579" s="45"/>
    </row>
    <row r="580" spans="8:13" s="28" customFormat="1" x14ac:dyDescent="0.2">
      <c r="H580" s="12"/>
      <c r="J580" s="29"/>
      <c r="K580" s="45"/>
      <c r="L580" s="45"/>
      <c r="M580" s="45"/>
    </row>
    <row r="581" spans="8:13" s="28" customFormat="1" x14ac:dyDescent="0.2">
      <c r="H581" s="12"/>
      <c r="J581" s="29"/>
      <c r="K581" s="45"/>
      <c r="L581" s="45"/>
      <c r="M581" s="45"/>
    </row>
    <row r="582" spans="8:13" s="28" customFormat="1" x14ac:dyDescent="0.2">
      <c r="H582" s="12"/>
      <c r="J582" s="29"/>
      <c r="K582" s="45"/>
      <c r="L582" s="45"/>
      <c r="M582" s="45"/>
    </row>
    <row r="583" spans="8:13" s="28" customFormat="1" x14ac:dyDescent="0.2">
      <c r="H583" s="12"/>
      <c r="J583" s="29"/>
      <c r="K583" s="45"/>
      <c r="L583" s="45"/>
      <c r="M583" s="45"/>
    </row>
    <row r="584" spans="8:13" s="28" customFormat="1" x14ac:dyDescent="0.2">
      <c r="H584" s="12"/>
      <c r="J584" s="29"/>
      <c r="K584" s="45"/>
      <c r="L584" s="45"/>
      <c r="M584" s="45"/>
    </row>
    <row r="585" spans="8:13" s="28" customFormat="1" x14ac:dyDescent="0.2">
      <c r="H585" s="12"/>
      <c r="J585" s="29"/>
      <c r="K585" s="45"/>
      <c r="L585" s="45"/>
      <c r="M585" s="45"/>
    </row>
    <row r="586" spans="8:13" s="28" customFormat="1" x14ac:dyDescent="0.2">
      <c r="H586" s="12"/>
      <c r="J586" s="29"/>
      <c r="K586" s="45"/>
      <c r="L586" s="45"/>
      <c r="M586" s="45"/>
    </row>
    <row r="587" spans="8:13" s="28" customFormat="1" x14ac:dyDescent="0.2">
      <c r="H587" s="12"/>
      <c r="J587" s="29"/>
      <c r="K587" s="45"/>
      <c r="L587" s="45"/>
      <c r="M587" s="45"/>
    </row>
    <row r="588" spans="8:13" s="28" customFormat="1" x14ac:dyDescent="0.2">
      <c r="H588" s="12"/>
      <c r="J588" s="29"/>
      <c r="K588" s="45"/>
      <c r="L588" s="45"/>
      <c r="M588" s="45"/>
    </row>
    <row r="589" spans="8:13" s="28" customFormat="1" x14ac:dyDescent="0.2">
      <c r="H589" s="12"/>
      <c r="J589" s="29"/>
      <c r="K589" s="45"/>
      <c r="L589" s="45"/>
      <c r="M589" s="45"/>
    </row>
    <row r="590" spans="8:13" s="28" customFormat="1" x14ac:dyDescent="0.2">
      <c r="H590" s="12"/>
      <c r="J590" s="29"/>
      <c r="K590" s="45"/>
      <c r="L590" s="45"/>
      <c r="M590" s="45"/>
    </row>
    <row r="591" spans="8:13" s="28" customFormat="1" x14ac:dyDescent="0.2">
      <c r="H591" s="12"/>
      <c r="J591" s="29"/>
      <c r="K591" s="45"/>
      <c r="L591" s="45"/>
      <c r="M591" s="45"/>
    </row>
    <row r="592" spans="8:13" s="28" customFormat="1" x14ac:dyDescent="0.2">
      <c r="H592" s="12"/>
      <c r="J592" s="29"/>
      <c r="K592" s="45"/>
      <c r="L592" s="45"/>
      <c r="M592" s="45"/>
    </row>
    <row r="593" spans="8:13" s="28" customFormat="1" x14ac:dyDescent="0.2">
      <c r="H593" s="12"/>
      <c r="J593" s="29"/>
      <c r="K593" s="45"/>
      <c r="L593" s="45"/>
      <c r="M593" s="45"/>
    </row>
    <row r="594" spans="8:13" s="28" customFormat="1" x14ac:dyDescent="0.2">
      <c r="H594" s="12"/>
      <c r="J594" s="29"/>
      <c r="K594" s="45"/>
      <c r="L594" s="45"/>
      <c r="M594" s="45"/>
    </row>
    <row r="595" spans="8:13" s="28" customFormat="1" x14ac:dyDescent="0.2">
      <c r="H595" s="12"/>
      <c r="J595" s="29"/>
      <c r="K595" s="45"/>
      <c r="L595" s="45"/>
      <c r="M595" s="45"/>
    </row>
    <row r="596" spans="8:13" s="28" customFormat="1" x14ac:dyDescent="0.2">
      <c r="H596" s="12"/>
      <c r="J596" s="29"/>
      <c r="K596" s="45"/>
      <c r="L596" s="45"/>
      <c r="M596" s="45"/>
    </row>
    <row r="597" spans="8:13" s="28" customFormat="1" x14ac:dyDescent="0.2">
      <c r="H597" s="12"/>
      <c r="J597" s="29"/>
      <c r="K597" s="45"/>
      <c r="L597" s="45"/>
      <c r="M597" s="45"/>
    </row>
    <row r="598" spans="8:13" s="28" customFormat="1" x14ac:dyDescent="0.2">
      <c r="H598" s="12"/>
      <c r="J598" s="29"/>
      <c r="K598" s="45"/>
      <c r="L598" s="45"/>
      <c r="M598" s="45"/>
    </row>
    <row r="599" spans="8:13" s="28" customFormat="1" x14ac:dyDescent="0.2">
      <c r="H599" s="12"/>
      <c r="J599" s="29"/>
      <c r="K599" s="45"/>
      <c r="L599" s="45"/>
      <c r="M599" s="45"/>
    </row>
    <row r="600" spans="8:13" s="28" customFormat="1" x14ac:dyDescent="0.2">
      <c r="H600" s="12"/>
      <c r="J600" s="29"/>
      <c r="K600" s="45"/>
      <c r="L600" s="45"/>
      <c r="M600" s="45"/>
    </row>
    <row r="601" spans="8:13" s="28" customFormat="1" x14ac:dyDescent="0.2">
      <c r="H601" s="12"/>
      <c r="J601" s="29"/>
      <c r="K601" s="45"/>
      <c r="L601" s="45"/>
      <c r="M601" s="45"/>
    </row>
    <row r="602" spans="8:13" s="28" customFormat="1" x14ac:dyDescent="0.2">
      <c r="H602" s="12"/>
      <c r="J602" s="29"/>
      <c r="K602" s="45"/>
      <c r="L602" s="45"/>
      <c r="M602" s="45"/>
    </row>
    <row r="603" spans="8:13" s="28" customFormat="1" x14ac:dyDescent="0.2">
      <c r="H603" s="12"/>
      <c r="J603" s="29"/>
      <c r="K603" s="45"/>
      <c r="L603" s="45"/>
      <c r="M603" s="45"/>
    </row>
    <row r="604" spans="8:13" s="28" customFormat="1" x14ac:dyDescent="0.2">
      <c r="H604" s="12"/>
      <c r="J604" s="29"/>
      <c r="K604" s="45"/>
      <c r="L604" s="45"/>
      <c r="M604" s="45"/>
    </row>
    <row r="605" spans="8:13" s="28" customFormat="1" x14ac:dyDescent="0.2">
      <c r="H605" s="12"/>
      <c r="J605" s="29"/>
      <c r="K605" s="45"/>
      <c r="L605" s="45"/>
      <c r="M605" s="45"/>
    </row>
    <row r="606" spans="8:13" s="28" customFormat="1" x14ac:dyDescent="0.2">
      <c r="H606" s="12"/>
      <c r="J606" s="29"/>
      <c r="K606" s="45"/>
      <c r="L606" s="45"/>
      <c r="M606" s="45"/>
    </row>
    <row r="607" spans="8:13" s="28" customFormat="1" x14ac:dyDescent="0.2">
      <c r="H607" s="12"/>
      <c r="J607" s="29"/>
      <c r="K607" s="45"/>
      <c r="L607" s="45"/>
      <c r="M607" s="45"/>
    </row>
    <row r="608" spans="8:13" s="28" customFormat="1" x14ac:dyDescent="0.2">
      <c r="H608" s="12"/>
      <c r="J608" s="29"/>
      <c r="K608" s="45"/>
      <c r="L608" s="45"/>
      <c r="M608" s="45"/>
    </row>
    <row r="609" spans="8:13" s="28" customFormat="1" x14ac:dyDescent="0.2">
      <c r="H609" s="12"/>
      <c r="J609" s="29"/>
      <c r="K609" s="45"/>
      <c r="L609" s="45"/>
      <c r="M609" s="45"/>
    </row>
    <row r="610" spans="8:13" s="28" customFormat="1" x14ac:dyDescent="0.2">
      <c r="H610" s="12"/>
      <c r="J610" s="29"/>
      <c r="K610" s="45"/>
      <c r="L610" s="45"/>
      <c r="M610" s="45"/>
    </row>
    <row r="611" spans="8:13" s="28" customFormat="1" x14ac:dyDescent="0.2">
      <c r="H611" s="12"/>
      <c r="J611" s="29"/>
      <c r="K611" s="45"/>
      <c r="L611" s="45"/>
      <c r="M611" s="45"/>
    </row>
    <row r="612" spans="8:13" s="28" customFormat="1" x14ac:dyDescent="0.2">
      <c r="H612" s="12"/>
      <c r="J612" s="29"/>
      <c r="K612" s="45"/>
      <c r="L612" s="45"/>
      <c r="M612" s="45"/>
    </row>
    <row r="613" spans="8:13" s="28" customFormat="1" x14ac:dyDescent="0.2">
      <c r="H613" s="12"/>
      <c r="J613" s="29"/>
      <c r="K613" s="45"/>
      <c r="L613" s="45"/>
      <c r="M613" s="45"/>
    </row>
    <row r="614" spans="8:13" s="28" customFormat="1" x14ac:dyDescent="0.2">
      <c r="H614" s="12"/>
      <c r="J614" s="29"/>
      <c r="K614" s="45"/>
      <c r="L614" s="45"/>
      <c r="M614" s="45"/>
    </row>
    <row r="615" spans="8:13" s="28" customFormat="1" x14ac:dyDescent="0.2">
      <c r="H615" s="12"/>
      <c r="J615" s="29"/>
      <c r="K615" s="45"/>
      <c r="L615" s="45"/>
      <c r="M615" s="45"/>
    </row>
    <row r="616" spans="8:13" s="28" customFormat="1" x14ac:dyDescent="0.2">
      <c r="H616" s="12"/>
      <c r="J616" s="29"/>
      <c r="K616" s="45"/>
      <c r="L616" s="45"/>
      <c r="M616" s="45"/>
    </row>
    <row r="617" spans="8:13" s="28" customFormat="1" x14ac:dyDescent="0.2">
      <c r="H617" s="12"/>
      <c r="J617" s="29"/>
      <c r="K617" s="45"/>
      <c r="L617" s="45"/>
      <c r="M617" s="45"/>
    </row>
    <row r="618" spans="8:13" s="28" customFormat="1" x14ac:dyDescent="0.2">
      <c r="H618" s="12"/>
      <c r="J618" s="29"/>
      <c r="K618" s="45"/>
      <c r="L618" s="45"/>
      <c r="M618" s="45"/>
    </row>
    <row r="619" spans="8:13" s="28" customFormat="1" x14ac:dyDescent="0.2">
      <c r="H619" s="12"/>
      <c r="J619" s="29"/>
      <c r="K619" s="45"/>
      <c r="L619" s="45"/>
      <c r="M619" s="45"/>
    </row>
    <row r="620" spans="8:13" s="28" customFormat="1" x14ac:dyDescent="0.2">
      <c r="H620" s="12"/>
      <c r="J620" s="29"/>
      <c r="K620" s="45"/>
      <c r="L620" s="45"/>
      <c r="M620" s="45"/>
    </row>
    <row r="621" spans="8:13" s="28" customFormat="1" x14ac:dyDescent="0.2">
      <c r="H621" s="12"/>
      <c r="J621" s="29"/>
      <c r="K621" s="45"/>
      <c r="L621" s="45"/>
      <c r="M621" s="45"/>
    </row>
    <row r="622" spans="8:13" s="28" customFormat="1" x14ac:dyDescent="0.2">
      <c r="H622" s="12"/>
      <c r="J622" s="29"/>
      <c r="K622" s="45"/>
      <c r="L622" s="45"/>
      <c r="M622" s="45"/>
    </row>
    <row r="623" spans="8:13" s="28" customFormat="1" x14ac:dyDescent="0.2">
      <c r="H623" s="12"/>
      <c r="J623" s="29"/>
      <c r="K623" s="45"/>
      <c r="L623" s="45"/>
      <c r="M623" s="45"/>
    </row>
    <row r="624" spans="8:13" s="28" customFormat="1" x14ac:dyDescent="0.2">
      <c r="H624" s="12"/>
      <c r="J624" s="29"/>
      <c r="K624" s="45"/>
      <c r="L624" s="45"/>
      <c r="M624" s="45"/>
    </row>
    <row r="625" spans="8:13" s="28" customFormat="1" x14ac:dyDescent="0.2">
      <c r="H625" s="12"/>
      <c r="J625" s="29"/>
      <c r="K625" s="45"/>
      <c r="L625" s="45"/>
      <c r="M625" s="45"/>
    </row>
    <row r="626" spans="8:13" s="28" customFormat="1" x14ac:dyDescent="0.2">
      <c r="H626" s="12"/>
      <c r="J626" s="29"/>
      <c r="K626" s="45"/>
      <c r="L626" s="45"/>
      <c r="M626" s="45"/>
    </row>
    <row r="627" spans="8:13" s="28" customFormat="1" x14ac:dyDescent="0.2">
      <c r="H627" s="12"/>
      <c r="J627" s="29"/>
      <c r="K627" s="45"/>
      <c r="L627" s="45"/>
      <c r="M627" s="45"/>
    </row>
    <row r="628" spans="8:13" s="28" customFormat="1" x14ac:dyDescent="0.2">
      <c r="H628" s="12"/>
      <c r="J628" s="29"/>
      <c r="K628" s="45"/>
      <c r="L628" s="45"/>
      <c r="M628" s="45"/>
    </row>
    <row r="629" spans="8:13" s="28" customFormat="1" x14ac:dyDescent="0.2">
      <c r="H629" s="12"/>
      <c r="J629" s="29"/>
      <c r="K629" s="45"/>
      <c r="L629" s="45"/>
      <c r="M629" s="45"/>
    </row>
    <row r="630" spans="8:13" s="28" customFormat="1" x14ac:dyDescent="0.2">
      <c r="H630" s="12"/>
      <c r="J630" s="29"/>
      <c r="K630" s="45"/>
      <c r="L630" s="45"/>
      <c r="M630" s="45"/>
    </row>
    <row r="631" spans="8:13" s="28" customFormat="1" x14ac:dyDescent="0.2">
      <c r="H631" s="12"/>
      <c r="J631" s="29"/>
      <c r="K631" s="45"/>
      <c r="L631" s="45"/>
      <c r="M631" s="45"/>
    </row>
    <row r="632" spans="8:13" s="28" customFormat="1" x14ac:dyDescent="0.2">
      <c r="H632" s="12"/>
      <c r="J632" s="29"/>
      <c r="K632" s="45"/>
      <c r="L632" s="45"/>
      <c r="M632" s="45"/>
    </row>
    <row r="633" spans="8:13" s="28" customFormat="1" x14ac:dyDescent="0.2">
      <c r="H633" s="12"/>
      <c r="J633" s="29"/>
      <c r="K633" s="45"/>
      <c r="L633" s="45"/>
      <c r="M633" s="45"/>
    </row>
    <row r="634" spans="8:13" s="28" customFormat="1" x14ac:dyDescent="0.2">
      <c r="H634" s="12"/>
      <c r="J634" s="29"/>
      <c r="K634" s="45"/>
      <c r="L634" s="45"/>
      <c r="M634" s="45"/>
    </row>
    <row r="635" spans="8:13" s="28" customFormat="1" x14ac:dyDescent="0.2">
      <c r="H635" s="12"/>
      <c r="J635" s="29"/>
      <c r="K635" s="45"/>
      <c r="L635" s="45"/>
      <c r="M635" s="45"/>
    </row>
    <row r="636" spans="8:13" s="28" customFormat="1" x14ac:dyDescent="0.2">
      <c r="H636" s="12"/>
      <c r="J636" s="29"/>
      <c r="K636" s="45"/>
      <c r="L636" s="45"/>
      <c r="M636" s="45"/>
    </row>
    <row r="637" spans="8:13" s="28" customFormat="1" x14ac:dyDescent="0.2">
      <c r="H637" s="12"/>
      <c r="J637" s="29"/>
      <c r="K637" s="45"/>
      <c r="L637" s="45"/>
      <c r="M637" s="45"/>
    </row>
    <row r="638" spans="8:13" s="28" customFormat="1" x14ac:dyDescent="0.2">
      <c r="H638" s="12"/>
      <c r="J638" s="29"/>
      <c r="K638" s="45"/>
      <c r="L638" s="45"/>
      <c r="M638" s="45"/>
    </row>
    <row r="639" spans="8:13" s="28" customFormat="1" x14ac:dyDescent="0.2">
      <c r="H639" s="12"/>
      <c r="J639" s="29"/>
      <c r="K639" s="45"/>
      <c r="L639" s="45"/>
      <c r="M639" s="45"/>
    </row>
    <row r="640" spans="8:13" s="28" customFormat="1" x14ac:dyDescent="0.2">
      <c r="H640" s="12"/>
      <c r="J640" s="29"/>
      <c r="K640" s="45"/>
      <c r="L640" s="45"/>
      <c r="M640" s="45"/>
    </row>
    <row r="641" spans="8:13" s="28" customFormat="1" x14ac:dyDescent="0.2">
      <c r="H641" s="12"/>
      <c r="J641" s="29"/>
      <c r="K641" s="45"/>
      <c r="L641" s="45"/>
      <c r="M641" s="45"/>
    </row>
    <row r="642" spans="8:13" s="28" customFormat="1" x14ac:dyDescent="0.2">
      <c r="H642" s="12"/>
      <c r="J642" s="29"/>
      <c r="K642" s="45"/>
      <c r="L642" s="45"/>
      <c r="M642" s="45"/>
    </row>
    <row r="643" spans="8:13" s="28" customFormat="1" x14ac:dyDescent="0.2">
      <c r="H643" s="12"/>
      <c r="J643" s="29"/>
      <c r="K643" s="45"/>
      <c r="L643" s="45"/>
      <c r="M643" s="45"/>
    </row>
    <row r="644" spans="8:13" s="28" customFormat="1" x14ac:dyDescent="0.2">
      <c r="H644" s="12"/>
      <c r="J644" s="29"/>
      <c r="K644" s="45"/>
      <c r="L644" s="45"/>
      <c r="M644" s="45"/>
    </row>
    <row r="645" spans="8:13" s="28" customFormat="1" x14ac:dyDescent="0.2">
      <c r="H645" s="12"/>
      <c r="J645" s="29"/>
      <c r="K645" s="45"/>
      <c r="L645" s="45"/>
      <c r="M645" s="45"/>
    </row>
    <row r="646" spans="8:13" s="28" customFormat="1" x14ac:dyDescent="0.2">
      <c r="H646" s="12"/>
      <c r="J646" s="29"/>
      <c r="K646" s="45"/>
      <c r="L646" s="45"/>
      <c r="M646" s="45"/>
    </row>
    <row r="647" spans="8:13" s="28" customFormat="1" x14ac:dyDescent="0.2">
      <c r="H647" s="12"/>
      <c r="J647" s="29"/>
      <c r="K647" s="45"/>
      <c r="L647" s="45"/>
      <c r="M647" s="45"/>
    </row>
    <row r="648" spans="8:13" s="28" customFormat="1" x14ac:dyDescent="0.2">
      <c r="H648" s="12"/>
      <c r="J648" s="29"/>
      <c r="K648" s="45"/>
      <c r="L648" s="45"/>
      <c r="M648" s="45"/>
    </row>
    <row r="649" spans="8:13" s="28" customFormat="1" x14ac:dyDescent="0.2">
      <c r="H649" s="12"/>
      <c r="J649" s="29"/>
      <c r="K649" s="45"/>
      <c r="L649" s="45"/>
      <c r="M649" s="45"/>
    </row>
    <row r="650" spans="8:13" s="28" customFormat="1" x14ac:dyDescent="0.2">
      <c r="H650" s="12"/>
      <c r="J650" s="29"/>
      <c r="K650" s="45"/>
      <c r="L650" s="45"/>
      <c r="M650" s="45"/>
    </row>
    <row r="651" spans="8:13" s="28" customFormat="1" x14ac:dyDescent="0.2">
      <c r="H651" s="12"/>
      <c r="J651" s="29"/>
      <c r="K651" s="45"/>
      <c r="L651" s="45"/>
      <c r="M651" s="45"/>
    </row>
    <row r="652" spans="8:13" s="28" customFormat="1" x14ac:dyDescent="0.2">
      <c r="H652" s="12"/>
      <c r="J652" s="29"/>
      <c r="K652" s="45"/>
      <c r="L652" s="45"/>
      <c r="M652" s="45"/>
    </row>
    <row r="653" spans="8:13" s="28" customFormat="1" x14ac:dyDescent="0.2">
      <c r="H653" s="12"/>
      <c r="J653" s="29"/>
      <c r="K653" s="45"/>
      <c r="L653" s="45"/>
      <c r="M653" s="45"/>
    </row>
    <row r="654" spans="8:13" s="28" customFormat="1" x14ac:dyDescent="0.2">
      <c r="H654" s="12"/>
      <c r="J654" s="29"/>
      <c r="K654" s="45"/>
      <c r="L654" s="45"/>
      <c r="M654" s="45"/>
    </row>
    <row r="655" spans="8:13" s="28" customFormat="1" x14ac:dyDescent="0.2">
      <c r="H655" s="12"/>
      <c r="J655" s="29"/>
      <c r="K655" s="45"/>
      <c r="L655" s="45"/>
      <c r="M655" s="45"/>
    </row>
    <row r="656" spans="8:13" s="28" customFormat="1" x14ac:dyDescent="0.2">
      <c r="H656" s="12"/>
      <c r="J656" s="29"/>
      <c r="K656" s="45"/>
      <c r="L656" s="45"/>
      <c r="M656" s="45"/>
    </row>
    <row r="657" spans="8:13" s="28" customFormat="1" x14ac:dyDescent="0.2">
      <c r="H657" s="12"/>
      <c r="J657" s="29"/>
      <c r="K657" s="45"/>
      <c r="L657" s="45"/>
      <c r="M657" s="45"/>
    </row>
    <row r="658" spans="8:13" s="28" customFormat="1" x14ac:dyDescent="0.2">
      <c r="H658" s="12"/>
      <c r="J658" s="29"/>
      <c r="K658" s="45"/>
      <c r="L658" s="45"/>
      <c r="M658" s="45"/>
    </row>
    <row r="659" spans="8:13" s="28" customFormat="1" x14ac:dyDescent="0.2">
      <c r="H659" s="12"/>
      <c r="J659" s="29"/>
      <c r="K659" s="45"/>
      <c r="L659" s="45"/>
      <c r="M659" s="45"/>
    </row>
    <row r="660" spans="8:13" s="28" customFormat="1" x14ac:dyDescent="0.2">
      <c r="H660" s="12"/>
      <c r="J660" s="29"/>
      <c r="K660" s="45"/>
      <c r="L660" s="45"/>
      <c r="M660" s="45"/>
    </row>
    <row r="661" spans="8:13" s="28" customFormat="1" x14ac:dyDescent="0.2">
      <c r="H661" s="12"/>
      <c r="J661" s="29"/>
      <c r="K661" s="45"/>
      <c r="L661" s="45"/>
      <c r="M661" s="45"/>
    </row>
    <row r="662" spans="8:13" s="28" customFormat="1" x14ac:dyDescent="0.2">
      <c r="H662" s="12"/>
      <c r="J662" s="29"/>
      <c r="K662" s="45"/>
      <c r="L662" s="45"/>
      <c r="M662" s="45"/>
    </row>
    <row r="663" spans="8:13" s="28" customFormat="1" x14ac:dyDescent="0.2">
      <c r="H663" s="12"/>
      <c r="J663" s="29"/>
      <c r="K663" s="45"/>
      <c r="L663" s="45"/>
      <c r="M663" s="45"/>
    </row>
    <row r="664" spans="8:13" s="28" customFormat="1" x14ac:dyDescent="0.2">
      <c r="H664" s="12"/>
      <c r="J664" s="29"/>
      <c r="K664" s="45"/>
      <c r="L664" s="45"/>
      <c r="M664" s="45"/>
    </row>
    <row r="665" spans="8:13" s="28" customFormat="1" x14ac:dyDescent="0.2">
      <c r="H665" s="12"/>
      <c r="J665" s="29"/>
      <c r="K665" s="45"/>
      <c r="L665" s="45"/>
      <c r="M665" s="45"/>
    </row>
    <row r="666" spans="8:13" s="28" customFormat="1" x14ac:dyDescent="0.2">
      <c r="H666" s="12"/>
      <c r="J666" s="29"/>
      <c r="K666" s="45"/>
      <c r="L666" s="45"/>
      <c r="M666" s="45"/>
    </row>
    <row r="667" spans="8:13" s="28" customFormat="1" x14ac:dyDescent="0.2">
      <c r="H667" s="12"/>
      <c r="J667" s="29"/>
      <c r="K667" s="45"/>
      <c r="L667" s="45"/>
      <c r="M667" s="45"/>
    </row>
    <row r="668" spans="8:13" s="28" customFormat="1" x14ac:dyDescent="0.2">
      <c r="H668" s="12"/>
      <c r="J668" s="29"/>
      <c r="K668" s="45"/>
      <c r="L668" s="45"/>
      <c r="M668" s="45"/>
    </row>
    <row r="669" spans="8:13" s="28" customFormat="1" x14ac:dyDescent="0.2">
      <c r="H669" s="12"/>
      <c r="J669" s="29"/>
      <c r="K669" s="45"/>
      <c r="L669" s="45"/>
      <c r="M669" s="45"/>
    </row>
    <row r="670" spans="8:13" s="28" customFormat="1" x14ac:dyDescent="0.2">
      <c r="H670" s="12"/>
      <c r="J670" s="29"/>
      <c r="K670" s="45"/>
      <c r="L670" s="45"/>
      <c r="M670" s="45"/>
    </row>
    <row r="671" spans="8:13" s="28" customFormat="1" x14ac:dyDescent="0.2">
      <c r="H671" s="12"/>
      <c r="J671" s="29"/>
      <c r="K671" s="45"/>
      <c r="L671" s="45"/>
      <c r="M671" s="45"/>
    </row>
    <row r="672" spans="8:13" s="28" customFormat="1" x14ac:dyDescent="0.2">
      <c r="H672" s="12"/>
      <c r="J672" s="29"/>
      <c r="K672" s="45"/>
      <c r="L672" s="45"/>
      <c r="M672" s="45"/>
    </row>
    <row r="673" spans="8:13" s="28" customFormat="1" x14ac:dyDescent="0.2">
      <c r="H673" s="12"/>
      <c r="J673" s="29"/>
      <c r="K673" s="45"/>
      <c r="L673" s="45"/>
      <c r="M673" s="45"/>
    </row>
    <row r="674" spans="8:13" s="28" customFormat="1" x14ac:dyDescent="0.2">
      <c r="H674" s="12"/>
      <c r="J674" s="29"/>
      <c r="K674" s="45"/>
      <c r="L674" s="45"/>
      <c r="M674" s="45"/>
    </row>
    <row r="675" spans="8:13" s="28" customFormat="1" x14ac:dyDescent="0.2">
      <c r="H675" s="12"/>
      <c r="J675" s="29"/>
      <c r="K675" s="45"/>
      <c r="L675" s="45"/>
      <c r="M675" s="45"/>
    </row>
    <row r="676" spans="8:13" s="28" customFormat="1" x14ac:dyDescent="0.2">
      <c r="H676" s="12"/>
      <c r="J676" s="29"/>
      <c r="K676" s="45"/>
      <c r="L676" s="45"/>
      <c r="M676" s="45"/>
    </row>
    <row r="677" spans="8:13" s="28" customFormat="1" x14ac:dyDescent="0.2">
      <c r="H677" s="12"/>
      <c r="J677" s="29"/>
      <c r="K677" s="45"/>
      <c r="L677" s="45"/>
      <c r="M677" s="45"/>
    </row>
    <row r="678" spans="8:13" s="28" customFormat="1" x14ac:dyDescent="0.2">
      <c r="H678" s="12"/>
      <c r="J678" s="29"/>
      <c r="K678" s="45"/>
      <c r="L678" s="45"/>
      <c r="M678" s="45"/>
    </row>
    <row r="679" spans="8:13" s="28" customFormat="1" x14ac:dyDescent="0.2">
      <c r="H679" s="12"/>
      <c r="J679" s="29"/>
      <c r="K679" s="45"/>
      <c r="L679" s="45"/>
      <c r="M679" s="45"/>
    </row>
    <row r="680" spans="8:13" s="28" customFormat="1" x14ac:dyDescent="0.2">
      <c r="H680" s="12"/>
      <c r="J680" s="29"/>
      <c r="K680" s="45"/>
      <c r="L680" s="45"/>
      <c r="M680" s="45"/>
    </row>
    <row r="681" spans="8:13" s="28" customFormat="1" x14ac:dyDescent="0.2">
      <c r="H681" s="12"/>
      <c r="J681" s="29"/>
      <c r="K681" s="45"/>
      <c r="L681" s="45"/>
      <c r="M681" s="45"/>
    </row>
    <row r="682" spans="8:13" s="28" customFormat="1" x14ac:dyDescent="0.2">
      <c r="H682" s="12"/>
      <c r="J682" s="29"/>
      <c r="K682" s="45"/>
      <c r="L682" s="45"/>
      <c r="M682" s="45"/>
    </row>
    <row r="683" spans="8:13" s="28" customFormat="1" x14ac:dyDescent="0.2">
      <c r="H683" s="12"/>
      <c r="J683" s="29"/>
      <c r="K683" s="45"/>
      <c r="L683" s="45"/>
      <c r="M683" s="45"/>
    </row>
    <row r="684" spans="8:13" s="28" customFormat="1" x14ac:dyDescent="0.2">
      <c r="H684" s="12"/>
      <c r="J684" s="29"/>
      <c r="K684" s="45"/>
      <c r="L684" s="45"/>
      <c r="M684" s="45"/>
    </row>
    <row r="685" spans="8:13" s="28" customFormat="1" x14ac:dyDescent="0.2">
      <c r="H685" s="12"/>
      <c r="J685" s="29"/>
      <c r="K685" s="45"/>
      <c r="L685" s="45"/>
      <c r="M685" s="45"/>
    </row>
    <row r="686" spans="8:13" s="28" customFormat="1" x14ac:dyDescent="0.2">
      <c r="H686" s="12"/>
      <c r="J686" s="29"/>
      <c r="K686" s="45"/>
      <c r="L686" s="45"/>
      <c r="M686" s="45"/>
    </row>
    <row r="687" spans="8:13" s="28" customFormat="1" x14ac:dyDescent="0.2">
      <c r="H687" s="12"/>
      <c r="J687" s="29"/>
      <c r="K687" s="45"/>
      <c r="L687" s="45"/>
      <c r="M687" s="45"/>
    </row>
    <row r="688" spans="8:13" s="28" customFormat="1" x14ac:dyDescent="0.2">
      <c r="H688" s="12"/>
      <c r="J688" s="29"/>
      <c r="K688" s="45"/>
      <c r="L688" s="45"/>
      <c r="M688" s="45"/>
    </row>
    <row r="689" spans="8:13" s="28" customFormat="1" x14ac:dyDescent="0.2">
      <c r="H689" s="12"/>
      <c r="J689" s="29"/>
      <c r="K689" s="45"/>
      <c r="L689" s="45"/>
      <c r="M689" s="45"/>
    </row>
    <row r="690" spans="8:13" s="28" customFormat="1" x14ac:dyDescent="0.2">
      <c r="H690" s="12"/>
      <c r="J690" s="29"/>
      <c r="K690" s="45"/>
      <c r="L690" s="45"/>
      <c r="M690" s="45"/>
    </row>
    <row r="691" spans="8:13" s="28" customFormat="1" x14ac:dyDescent="0.2">
      <c r="H691" s="12"/>
      <c r="J691" s="29"/>
      <c r="K691" s="45"/>
      <c r="L691" s="45"/>
      <c r="M691" s="45"/>
    </row>
    <row r="692" spans="8:13" s="28" customFormat="1" x14ac:dyDescent="0.2">
      <c r="H692" s="12"/>
      <c r="J692" s="29"/>
      <c r="K692" s="45"/>
      <c r="L692" s="45"/>
      <c r="M692" s="45"/>
    </row>
    <row r="693" spans="8:13" s="28" customFormat="1" x14ac:dyDescent="0.2">
      <c r="H693" s="12"/>
      <c r="J693" s="29"/>
      <c r="K693" s="45"/>
      <c r="L693" s="45"/>
      <c r="M693" s="45"/>
    </row>
    <row r="694" spans="8:13" s="28" customFormat="1" x14ac:dyDescent="0.2">
      <c r="H694" s="12"/>
      <c r="J694" s="29"/>
      <c r="K694" s="45"/>
      <c r="L694" s="45"/>
      <c r="M694" s="45"/>
    </row>
    <row r="695" spans="8:13" s="28" customFormat="1" x14ac:dyDescent="0.2">
      <c r="H695" s="12"/>
      <c r="J695" s="29"/>
      <c r="K695" s="45"/>
      <c r="L695" s="45"/>
      <c r="M695" s="45"/>
    </row>
    <row r="696" spans="8:13" s="28" customFormat="1" x14ac:dyDescent="0.2">
      <c r="H696" s="12"/>
      <c r="J696" s="29"/>
      <c r="K696" s="45"/>
      <c r="L696" s="45"/>
      <c r="M696" s="45"/>
    </row>
    <row r="697" spans="8:13" s="28" customFormat="1" x14ac:dyDescent="0.2">
      <c r="H697" s="12"/>
      <c r="J697" s="29"/>
      <c r="K697" s="45"/>
      <c r="L697" s="45"/>
      <c r="M697" s="45"/>
    </row>
    <row r="698" spans="8:13" s="28" customFormat="1" x14ac:dyDescent="0.2">
      <c r="H698" s="12"/>
      <c r="J698" s="29"/>
      <c r="K698" s="45"/>
      <c r="L698" s="45"/>
      <c r="M698" s="45"/>
    </row>
    <row r="699" spans="8:13" s="28" customFormat="1" x14ac:dyDescent="0.2">
      <c r="H699" s="12"/>
      <c r="J699" s="29"/>
      <c r="K699" s="45"/>
      <c r="L699" s="45"/>
      <c r="M699" s="45"/>
    </row>
    <row r="700" spans="8:13" s="28" customFormat="1" x14ac:dyDescent="0.2">
      <c r="H700" s="12"/>
      <c r="J700" s="29"/>
      <c r="K700" s="45"/>
      <c r="L700" s="45"/>
      <c r="M700" s="45"/>
    </row>
    <row r="701" spans="8:13" s="28" customFormat="1" x14ac:dyDescent="0.2">
      <c r="H701" s="12"/>
      <c r="J701" s="29"/>
      <c r="K701" s="45"/>
      <c r="L701" s="45"/>
      <c r="M701" s="45"/>
    </row>
    <row r="702" spans="8:13" s="28" customFormat="1" x14ac:dyDescent="0.2">
      <c r="H702" s="12"/>
      <c r="J702" s="29"/>
      <c r="K702" s="45"/>
      <c r="L702" s="45"/>
      <c r="M702" s="45"/>
    </row>
    <row r="703" spans="8:13" s="28" customFormat="1" x14ac:dyDescent="0.2">
      <c r="H703" s="12"/>
      <c r="J703" s="29"/>
      <c r="K703" s="45"/>
      <c r="L703" s="45"/>
      <c r="M703" s="45"/>
    </row>
    <row r="704" spans="8:13" s="28" customFormat="1" x14ac:dyDescent="0.2">
      <c r="H704" s="12"/>
      <c r="J704" s="29"/>
      <c r="K704" s="45"/>
      <c r="L704" s="45"/>
      <c r="M704" s="45"/>
    </row>
    <row r="705" spans="8:13" s="28" customFormat="1" x14ac:dyDescent="0.2">
      <c r="H705" s="12"/>
      <c r="J705" s="29"/>
      <c r="K705" s="45"/>
      <c r="L705" s="45"/>
      <c r="M705" s="45"/>
    </row>
    <row r="706" spans="8:13" s="28" customFormat="1" x14ac:dyDescent="0.2">
      <c r="H706" s="12"/>
      <c r="J706" s="29"/>
      <c r="K706" s="45"/>
      <c r="L706" s="45"/>
      <c r="M706" s="45"/>
    </row>
    <row r="707" spans="8:13" s="28" customFormat="1" x14ac:dyDescent="0.2">
      <c r="H707" s="12"/>
      <c r="J707" s="29"/>
      <c r="K707" s="45"/>
      <c r="L707" s="45"/>
      <c r="M707" s="45"/>
    </row>
    <row r="708" spans="8:13" s="28" customFormat="1" x14ac:dyDescent="0.2">
      <c r="H708" s="12"/>
      <c r="J708" s="29"/>
      <c r="K708" s="45"/>
      <c r="L708" s="45"/>
      <c r="M708" s="45"/>
    </row>
    <row r="709" spans="8:13" s="28" customFormat="1" x14ac:dyDescent="0.2">
      <c r="H709" s="12"/>
      <c r="J709" s="29"/>
      <c r="K709" s="45"/>
      <c r="L709" s="45"/>
      <c r="M709" s="45"/>
    </row>
    <row r="710" spans="8:13" s="28" customFormat="1" x14ac:dyDescent="0.2">
      <c r="H710" s="12"/>
      <c r="J710" s="29"/>
      <c r="K710" s="45"/>
      <c r="L710" s="45"/>
      <c r="M710" s="45"/>
    </row>
    <row r="711" spans="8:13" s="28" customFormat="1" x14ac:dyDescent="0.2">
      <c r="H711" s="12"/>
      <c r="J711" s="29"/>
      <c r="K711" s="45"/>
      <c r="L711" s="45"/>
      <c r="M711" s="45"/>
    </row>
    <row r="712" spans="8:13" s="28" customFormat="1" x14ac:dyDescent="0.2">
      <c r="H712" s="12"/>
      <c r="J712" s="29"/>
      <c r="K712" s="45"/>
      <c r="L712" s="45"/>
      <c r="M712" s="45"/>
    </row>
    <row r="713" spans="8:13" s="28" customFormat="1" x14ac:dyDescent="0.2">
      <c r="H713" s="12"/>
      <c r="J713" s="29"/>
      <c r="K713" s="45"/>
      <c r="L713" s="45"/>
      <c r="M713" s="45"/>
    </row>
    <row r="714" spans="8:13" s="28" customFormat="1" x14ac:dyDescent="0.2">
      <c r="H714" s="12"/>
      <c r="J714" s="29"/>
      <c r="K714" s="45"/>
      <c r="L714" s="45"/>
      <c r="M714" s="45"/>
    </row>
    <row r="715" spans="8:13" s="28" customFormat="1" x14ac:dyDescent="0.2">
      <c r="H715" s="12"/>
      <c r="J715" s="29"/>
      <c r="K715" s="45"/>
      <c r="L715" s="45"/>
      <c r="M715" s="45"/>
    </row>
    <row r="716" spans="8:13" s="28" customFormat="1" x14ac:dyDescent="0.2">
      <c r="H716" s="12"/>
      <c r="J716" s="29"/>
      <c r="K716" s="45"/>
      <c r="L716" s="45"/>
      <c r="M716" s="45"/>
    </row>
    <row r="717" spans="8:13" s="28" customFormat="1" x14ac:dyDescent="0.2">
      <c r="H717" s="12"/>
      <c r="J717" s="29"/>
      <c r="K717" s="45"/>
      <c r="L717" s="45"/>
      <c r="M717" s="45"/>
    </row>
    <row r="718" spans="8:13" s="28" customFormat="1" x14ac:dyDescent="0.2">
      <c r="H718" s="12"/>
      <c r="J718" s="29"/>
      <c r="K718" s="45"/>
      <c r="L718" s="45"/>
      <c r="M718" s="45"/>
    </row>
    <row r="719" spans="8:13" s="28" customFormat="1" x14ac:dyDescent="0.2">
      <c r="H719" s="12"/>
      <c r="J719" s="29"/>
      <c r="K719" s="45"/>
      <c r="L719" s="45"/>
      <c r="M719" s="45"/>
    </row>
    <row r="720" spans="8:13" s="28" customFormat="1" x14ac:dyDescent="0.2">
      <c r="H720" s="12"/>
      <c r="J720" s="29"/>
      <c r="K720" s="45"/>
      <c r="L720" s="45"/>
      <c r="M720" s="45"/>
    </row>
    <row r="721" spans="8:13" s="28" customFormat="1" x14ac:dyDescent="0.2">
      <c r="H721" s="12"/>
      <c r="J721" s="29"/>
      <c r="K721" s="45"/>
      <c r="L721" s="45"/>
      <c r="M721" s="45"/>
    </row>
    <row r="722" spans="8:13" s="28" customFormat="1" x14ac:dyDescent="0.2">
      <c r="H722" s="12"/>
      <c r="J722" s="29"/>
      <c r="K722" s="45"/>
      <c r="L722" s="45"/>
      <c r="M722" s="45"/>
    </row>
    <row r="723" spans="8:13" s="28" customFormat="1" x14ac:dyDescent="0.2">
      <c r="H723" s="12"/>
      <c r="J723" s="29"/>
      <c r="K723" s="45"/>
      <c r="L723" s="45"/>
      <c r="M723" s="45"/>
    </row>
    <row r="724" spans="8:13" s="28" customFormat="1" x14ac:dyDescent="0.2">
      <c r="H724" s="12"/>
      <c r="J724" s="29"/>
      <c r="K724" s="45"/>
      <c r="L724" s="45"/>
      <c r="M724" s="45"/>
    </row>
    <row r="725" spans="8:13" s="28" customFormat="1" x14ac:dyDescent="0.2">
      <c r="H725" s="12"/>
      <c r="J725" s="29"/>
      <c r="K725" s="45"/>
      <c r="L725" s="45"/>
      <c r="M725" s="45"/>
    </row>
    <row r="726" spans="8:13" s="28" customFormat="1" x14ac:dyDescent="0.2">
      <c r="H726" s="12"/>
      <c r="J726" s="29"/>
      <c r="K726" s="45"/>
      <c r="L726" s="45"/>
      <c r="M726" s="45"/>
    </row>
    <row r="727" spans="8:13" s="28" customFormat="1" x14ac:dyDescent="0.2">
      <c r="H727" s="12"/>
      <c r="J727" s="29"/>
      <c r="K727" s="45"/>
      <c r="L727" s="45"/>
      <c r="M727" s="45"/>
    </row>
    <row r="728" spans="8:13" s="28" customFormat="1" x14ac:dyDescent="0.2">
      <c r="H728" s="12"/>
      <c r="J728" s="29"/>
      <c r="K728" s="45"/>
      <c r="L728" s="45"/>
      <c r="M728" s="45"/>
    </row>
    <row r="729" spans="8:13" s="28" customFormat="1" x14ac:dyDescent="0.2">
      <c r="H729" s="12"/>
      <c r="J729" s="29"/>
      <c r="K729" s="45"/>
      <c r="L729" s="45"/>
      <c r="M729" s="45"/>
    </row>
    <row r="730" spans="8:13" s="28" customFormat="1" x14ac:dyDescent="0.2">
      <c r="H730" s="12"/>
      <c r="J730" s="29"/>
      <c r="K730" s="45"/>
      <c r="L730" s="45"/>
      <c r="M730" s="45"/>
    </row>
    <row r="731" spans="8:13" s="28" customFormat="1" x14ac:dyDescent="0.2">
      <c r="H731" s="12"/>
      <c r="J731" s="29"/>
      <c r="K731" s="45"/>
      <c r="L731" s="45"/>
      <c r="M731" s="45"/>
    </row>
    <row r="732" spans="8:13" s="28" customFormat="1" x14ac:dyDescent="0.2">
      <c r="H732" s="12"/>
      <c r="J732" s="29"/>
      <c r="K732" s="45"/>
      <c r="L732" s="45"/>
      <c r="M732" s="45"/>
    </row>
    <row r="733" spans="8:13" s="28" customFormat="1" x14ac:dyDescent="0.2">
      <c r="H733" s="12"/>
      <c r="J733" s="29"/>
      <c r="K733" s="45"/>
      <c r="L733" s="45"/>
      <c r="M733" s="45"/>
    </row>
    <row r="734" spans="8:13" s="28" customFormat="1" x14ac:dyDescent="0.2">
      <c r="H734" s="12"/>
      <c r="J734" s="29"/>
      <c r="K734" s="45"/>
      <c r="L734" s="45"/>
      <c r="M734" s="45"/>
    </row>
    <row r="735" spans="8:13" s="28" customFormat="1" x14ac:dyDescent="0.2">
      <c r="H735" s="12"/>
      <c r="J735" s="29"/>
      <c r="K735" s="45"/>
      <c r="L735" s="45"/>
      <c r="M735" s="45"/>
    </row>
    <row r="736" spans="8:13" s="28" customFormat="1" x14ac:dyDescent="0.2">
      <c r="H736" s="12"/>
      <c r="J736" s="29"/>
      <c r="K736" s="45"/>
      <c r="L736" s="45"/>
      <c r="M736" s="45"/>
    </row>
    <row r="737" spans="8:13" s="28" customFormat="1" x14ac:dyDescent="0.2">
      <c r="H737" s="12"/>
      <c r="J737" s="29"/>
      <c r="K737" s="45"/>
      <c r="L737" s="45"/>
      <c r="M737" s="45"/>
    </row>
    <row r="738" spans="8:13" s="28" customFormat="1" x14ac:dyDescent="0.2">
      <c r="H738" s="12"/>
      <c r="J738" s="29"/>
      <c r="K738" s="45"/>
      <c r="L738" s="45"/>
      <c r="M738" s="45"/>
    </row>
    <row r="739" spans="8:13" s="28" customFormat="1" x14ac:dyDescent="0.2">
      <c r="H739" s="12"/>
      <c r="J739" s="29"/>
      <c r="K739" s="45"/>
      <c r="L739" s="45"/>
      <c r="M739" s="45"/>
    </row>
    <row r="740" spans="8:13" s="28" customFormat="1" x14ac:dyDescent="0.2">
      <c r="H740" s="12"/>
      <c r="J740" s="29"/>
      <c r="K740" s="45"/>
      <c r="L740" s="45"/>
      <c r="M740" s="45"/>
    </row>
    <row r="741" spans="8:13" s="28" customFormat="1" x14ac:dyDescent="0.2">
      <c r="H741" s="12"/>
      <c r="J741" s="29"/>
      <c r="K741" s="45"/>
      <c r="L741" s="45"/>
      <c r="M741" s="45"/>
    </row>
    <row r="742" spans="8:13" s="28" customFormat="1" x14ac:dyDescent="0.2">
      <c r="H742" s="12"/>
      <c r="J742" s="29"/>
      <c r="K742" s="45"/>
      <c r="L742" s="45"/>
      <c r="M742" s="45"/>
    </row>
    <row r="743" spans="8:13" s="28" customFormat="1" x14ac:dyDescent="0.2">
      <c r="H743" s="12"/>
      <c r="J743" s="29"/>
      <c r="K743" s="45"/>
      <c r="L743" s="45"/>
      <c r="M743" s="45"/>
    </row>
    <row r="744" spans="8:13" s="28" customFormat="1" x14ac:dyDescent="0.2">
      <c r="H744" s="12"/>
      <c r="J744" s="29"/>
      <c r="K744" s="45"/>
      <c r="L744" s="45"/>
      <c r="M744" s="45"/>
    </row>
    <row r="745" spans="8:13" s="28" customFormat="1" x14ac:dyDescent="0.2">
      <c r="H745" s="12"/>
      <c r="J745" s="29"/>
      <c r="K745" s="45"/>
      <c r="L745" s="45"/>
      <c r="M745" s="45"/>
    </row>
    <row r="746" spans="8:13" s="28" customFormat="1" x14ac:dyDescent="0.2">
      <c r="H746" s="12"/>
      <c r="J746" s="29"/>
      <c r="K746" s="45"/>
      <c r="L746" s="45"/>
      <c r="M746" s="45"/>
    </row>
    <row r="747" spans="8:13" s="28" customFormat="1" x14ac:dyDescent="0.2">
      <c r="H747" s="12"/>
      <c r="J747" s="29"/>
      <c r="K747" s="45"/>
      <c r="L747" s="45"/>
      <c r="M747" s="45"/>
    </row>
    <row r="748" spans="8:13" s="28" customFormat="1" x14ac:dyDescent="0.2">
      <c r="H748" s="12"/>
      <c r="J748" s="29"/>
      <c r="K748" s="45"/>
      <c r="L748" s="45"/>
      <c r="M748" s="45"/>
    </row>
    <row r="749" spans="8:13" s="28" customFormat="1" x14ac:dyDescent="0.2">
      <c r="H749" s="12"/>
      <c r="J749" s="29"/>
      <c r="K749" s="45"/>
      <c r="L749" s="45"/>
      <c r="M749" s="45"/>
    </row>
    <row r="750" spans="8:13" s="28" customFormat="1" x14ac:dyDescent="0.2">
      <c r="H750" s="12"/>
      <c r="J750" s="29"/>
      <c r="K750" s="45"/>
      <c r="L750" s="45"/>
      <c r="M750" s="45"/>
    </row>
    <row r="751" spans="8:13" s="28" customFormat="1" x14ac:dyDescent="0.2">
      <c r="H751" s="12"/>
      <c r="J751" s="29"/>
      <c r="K751" s="45"/>
      <c r="L751" s="45"/>
      <c r="M751" s="45"/>
    </row>
    <row r="752" spans="8:13" s="28" customFormat="1" x14ac:dyDescent="0.2">
      <c r="H752" s="12"/>
      <c r="J752" s="29"/>
      <c r="K752" s="45"/>
      <c r="L752" s="45"/>
      <c r="M752" s="45"/>
    </row>
    <row r="753" spans="8:13" s="28" customFormat="1" x14ac:dyDescent="0.2">
      <c r="H753" s="12"/>
      <c r="J753" s="29"/>
      <c r="K753" s="45"/>
      <c r="L753" s="45"/>
      <c r="M753" s="45"/>
    </row>
    <row r="754" spans="8:13" s="28" customFormat="1" x14ac:dyDescent="0.2">
      <c r="H754" s="12"/>
      <c r="J754" s="29"/>
      <c r="K754" s="45"/>
      <c r="L754" s="45"/>
      <c r="M754" s="45"/>
    </row>
    <row r="755" spans="8:13" s="28" customFormat="1" x14ac:dyDescent="0.2">
      <c r="H755" s="12"/>
      <c r="J755" s="29"/>
      <c r="K755" s="45"/>
      <c r="L755" s="45"/>
      <c r="M755" s="45"/>
    </row>
    <row r="756" spans="8:13" s="28" customFormat="1" x14ac:dyDescent="0.2">
      <c r="H756" s="12"/>
      <c r="J756" s="29"/>
      <c r="K756" s="45"/>
      <c r="L756" s="45"/>
      <c r="M756" s="45"/>
    </row>
    <row r="757" spans="8:13" s="28" customFormat="1" x14ac:dyDescent="0.2">
      <c r="H757" s="12"/>
      <c r="J757" s="29"/>
      <c r="K757" s="45"/>
      <c r="L757" s="45"/>
      <c r="M757" s="45"/>
    </row>
    <row r="758" spans="8:13" s="28" customFormat="1" x14ac:dyDescent="0.2">
      <c r="H758" s="12"/>
      <c r="J758" s="29"/>
      <c r="K758" s="45"/>
      <c r="L758" s="45"/>
      <c r="M758" s="45"/>
    </row>
    <row r="759" spans="8:13" s="28" customFormat="1" x14ac:dyDescent="0.2">
      <c r="H759" s="12"/>
      <c r="J759" s="29"/>
      <c r="K759" s="45"/>
      <c r="L759" s="45"/>
      <c r="M759" s="45"/>
    </row>
    <row r="760" spans="8:13" s="28" customFormat="1" x14ac:dyDescent="0.2">
      <c r="H760" s="12"/>
      <c r="J760" s="29"/>
      <c r="K760" s="45"/>
      <c r="L760" s="45"/>
      <c r="M760" s="45"/>
    </row>
    <row r="761" spans="8:13" s="28" customFormat="1" x14ac:dyDescent="0.2">
      <c r="H761" s="12"/>
      <c r="J761" s="29"/>
      <c r="K761" s="45"/>
      <c r="L761" s="45"/>
      <c r="M761" s="45"/>
    </row>
    <row r="762" spans="8:13" s="28" customFormat="1" x14ac:dyDescent="0.2">
      <c r="H762" s="12"/>
      <c r="J762" s="29"/>
      <c r="K762" s="45"/>
      <c r="L762" s="45"/>
      <c r="M762" s="45"/>
    </row>
    <row r="763" spans="8:13" s="28" customFormat="1" x14ac:dyDescent="0.2">
      <c r="H763" s="12"/>
      <c r="J763" s="29"/>
      <c r="K763" s="45"/>
      <c r="L763" s="45"/>
      <c r="M763" s="45"/>
    </row>
    <row r="764" spans="8:13" s="28" customFormat="1" x14ac:dyDescent="0.2">
      <c r="H764" s="12"/>
      <c r="J764" s="29"/>
      <c r="K764" s="45"/>
      <c r="L764" s="45"/>
      <c r="M764" s="45"/>
    </row>
    <row r="765" spans="8:13" s="28" customFormat="1" x14ac:dyDescent="0.2">
      <c r="H765" s="12"/>
      <c r="J765" s="29"/>
      <c r="K765" s="45"/>
      <c r="L765" s="45"/>
      <c r="M765" s="45"/>
    </row>
    <row r="766" spans="8:13" s="28" customFormat="1" x14ac:dyDescent="0.2">
      <c r="H766" s="12"/>
      <c r="J766" s="29"/>
      <c r="K766" s="45"/>
      <c r="L766" s="45"/>
      <c r="M766" s="45"/>
    </row>
    <row r="767" spans="8:13" s="28" customFormat="1" x14ac:dyDescent="0.2">
      <c r="H767" s="12"/>
      <c r="J767" s="29"/>
      <c r="K767" s="45"/>
      <c r="L767" s="45"/>
      <c r="M767" s="45"/>
    </row>
    <row r="768" spans="8:13" s="28" customFormat="1" x14ac:dyDescent="0.2">
      <c r="H768" s="12"/>
      <c r="J768" s="29"/>
      <c r="K768" s="45"/>
      <c r="L768" s="45"/>
      <c r="M768" s="45"/>
    </row>
    <row r="769" spans="8:13" s="28" customFormat="1" x14ac:dyDescent="0.2">
      <c r="H769" s="12"/>
      <c r="J769" s="29"/>
      <c r="K769" s="45"/>
      <c r="L769" s="45"/>
      <c r="M769" s="45"/>
    </row>
    <row r="770" spans="8:13" s="28" customFormat="1" x14ac:dyDescent="0.2">
      <c r="H770" s="12"/>
      <c r="J770" s="29"/>
      <c r="K770" s="45"/>
      <c r="L770" s="45"/>
      <c r="M770" s="45"/>
    </row>
    <row r="771" spans="8:13" s="28" customFormat="1" x14ac:dyDescent="0.2">
      <c r="H771" s="12"/>
      <c r="J771" s="29"/>
      <c r="K771" s="45"/>
      <c r="L771" s="45"/>
      <c r="M771" s="45"/>
    </row>
    <row r="772" spans="8:13" s="28" customFormat="1" x14ac:dyDescent="0.2">
      <c r="H772" s="12"/>
      <c r="J772" s="29"/>
      <c r="K772" s="45"/>
      <c r="L772" s="45"/>
      <c r="M772" s="45"/>
    </row>
    <row r="773" spans="8:13" s="28" customFormat="1" x14ac:dyDescent="0.2">
      <c r="H773" s="12"/>
      <c r="J773" s="29"/>
      <c r="K773" s="45"/>
      <c r="L773" s="45"/>
      <c r="M773" s="45"/>
    </row>
    <row r="774" spans="8:13" s="28" customFormat="1" x14ac:dyDescent="0.2">
      <c r="H774" s="12"/>
      <c r="J774" s="29"/>
      <c r="K774" s="45"/>
      <c r="L774" s="45"/>
      <c r="M774" s="45"/>
    </row>
    <row r="775" spans="8:13" s="28" customFormat="1" x14ac:dyDescent="0.2">
      <c r="H775" s="12"/>
      <c r="J775" s="29"/>
      <c r="K775" s="45"/>
      <c r="L775" s="45"/>
      <c r="M775" s="45"/>
    </row>
    <row r="776" spans="8:13" s="28" customFormat="1" x14ac:dyDescent="0.2">
      <c r="H776" s="12"/>
      <c r="J776" s="29"/>
      <c r="K776" s="45"/>
      <c r="L776" s="45"/>
      <c r="M776" s="45"/>
    </row>
    <row r="777" spans="8:13" s="28" customFormat="1" x14ac:dyDescent="0.2">
      <c r="H777" s="12"/>
      <c r="J777" s="29"/>
      <c r="K777" s="45"/>
      <c r="L777" s="45"/>
      <c r="M777" s="45"/>
    </row>
    <row r="778" spans="8:13" s="28" customFormat="1" x14ac:dyDescent="0.2">
      <c r="H778" s="12"/>
      <c r="J778" s="29"/>
      <c r="K778" s="45"/>
      <c r="L778" s="45"/>
      <c r="M778" s="45"/>
    </row>
    <row r="779" spans="8:13" s="28" customFormat="1" x14ac:dyDescent="0.2">
      <c r="H779" s="12"/>
      <c r="J779" s="29"/>
      <c r="K779" s="45"/>
      <c r="L779" s="45"/>
      <c r="M779" s="45"/>
    </row>
    <row r="780" spans="8:13" s="28" customFormat="1" x14ac:dyDescent="0.2">
      <c r="H780" s="12"/>
      <c r="J780" s="29"/>
      <c r="K780" s="45"/>
      <c r="L780" s="45"/>
      <c r="M780" s="45"/>
    </row>
    <row r="781" spans="8:13" s="28" customFormat="1" x14ac:dyDescent="0.2">
      <c r="H781" s="12"/>
      <c r="J781" s="29"/>
      <c r="K781" s="45"/>
      <c r="L781" s="45"/>
      <c r="M781" s="45"/>
    </row>
    <row r="782" spans="8:13" s="28" customFormat="1" x14ac:dyDescent="0.2">
      <c r="H782" s="12"/>
      <c r="J782" s="29"/>
      <c r="K782" s="45"/>
      <c r="L782" s="45"/>
      <c r="M782" s="45"/>
    </row>
    <row r="783" spans="8:13" s="28" customFormat="1" x14ac:dyDescent="0.2">
      <c r="H783" s="12"/>
      <c r="J783" s="29"/>
      <c r="K783" s="45"/>
      <c r="L783" s="45"/>
      <c r="M783" s="45"/>
    </row>
    <row r="784" spans="8:13" s="28" customFormat="1" x14ac:dyDescent="0.2">
      <c r="H784" s="12"/>
      <c r="J784" s="29"/>
      <c r="K784" s="45"/>
      <c r="L784" s="45"/>
      <c r="M784" s="45"/>
    </row>
    <row r="785" spans="8:13" s="28" customFormat="1" x14ac:dyDescent="0.2">
      <c r="H785" s="12"/>
      <c r="J785" s="29"/>
      <c r="K785" s="45"/>
      <c r="L785" s="45"/>
      <c r="M785" s="45"/>
    </row>
    <row r="786" spans="8:13" s="28" customFormat="1" x14ac:dyDescent="0.2">
      <c r="H786" s="12"/>
      <c r="J786" s="29"/>
      <c r="K786" s="45"/>
      <c r="L786" s="45"/>
      <c r="M786" s="45"/>
    </row>
    <row r="787" spans="8:13" s="28" customFormat="1" x14ac:dyDescent="0.2">
      <c r="H787" s="12"/>
      <c r="J787" s="29"/>
      <c r="K787" s="45"/>
      <c r="L787" s="45"/>
      <c r="M787" s="45"/>
    </row>
    <row r="788" spans="8:13" s="28" customFormat="1" x14ac:dyDescent="0.2">
      <c r="H788" s="12"/>
      <c r="J788" s="29"/>
      <c r="K788" s="45"/>
      <c r="L788" s="45"/>
      <c r="M788" s="45"/>
    </row>
    <row r="789" spans="8:13" s="28" customFormat="1" x14ac:dyDescent="0.2">
      <c r="H789" s="12"/>
      <c r="J789" s="29"/>
      <c r="K789" s="45"/>
      <c r="L789" s="45"/>
      <c r="M789" s="45"/>
    </row>
    <row r="790" spans="8:13" s="28" customFormat="1" x14ac:dyDescent="0.2">
      <c r="H790" s="12"/>
      <c r="J790" s="29"/>
      <c r="K790" s="45"/>
      <c r="L790" s="45"/>
      <c r="M790" s="45"/>
    </row>
    <row r="791" spans="8:13" s="28" customFormat="1" x14ac:dyDescent="0.2">
      <c r="H791" s="12"/>
      <c r="J791" s="29"/>
      <c r="K791" s="45"/>
      <c r="L791" s="45"/>
      <c r="M791" s="45"/>
    </row>
    <row r="792" spans="8:13" s="28" customFormat="1" x14ac:dyDescent="0.2">
      <c r="H792" s="12"/>
      <c r="J792" s="29"/>
      <c r="K792" s="45"/>
      <c r="L792" s="45"/>
      <c r="M792" s="45"/>
    </row>
    <row r="793" spans="8:13" s="28" customFormat="1" x14ac:dyDescent="0.2">
      <c r="H793" s="12"/>
      <c r="J793" s="29"/>
      <c r="K793" s="45"/>
      <c r="L793" s="45"/>
      <c r="M793" s="45"/>
    </row>
    <row r="794" spans="8:13" s="28" customFormat="1" x14ac:dyDescent="0.2">
      <c r="H794" s="12"/>
      <c r="J794" s="29"/>
      <c r="K794" s="45"/>
      <c r="L794" s="45"/>
      <c r="M794" s="45"/>
    </row>
    <row r="795" spans="8:13" s="28" customFormat="1" x14ac:dyDescent="0.2">
      <c r="H795" s="12"/>
      <c r="J795" s="29"/>
      <c r="K795" s="45"/>
      <c r="L795" s="45"/>
      <c r="M795" s="45"/>
    </row>
    <row r="796" spans="8:13" s="28" customFormat="1" x14ac:dyDescent="0.2">
      <c r="H796" s="12"/>
      <c r="J796" s="29"/>
      <c r="K796" s="45"/>
      <c r="L796" s="45"/>
      <c r="M796" s="45"/>
    </row>
    <row r="797" spans="8:13" s="28" customFormat="1" x14ac:dyDescent="0.2">
      <c r="H797" s="12"/>
      <c r="J797" s="29"/>
      <c r="K797" s="45"/>
      <c r="L797" s="45"/>
      <c r="M797" s="45"/>
    </row>
    <row r="798" spans="8:13" s="28" customFormat="1" x14ac:dyDescent="0.2">
      <c r="H798" s="12"/>
      <c r="J798" s="29"/>
      <c r="K798" s="45"/>
      <c r="L798" s="45"/>
      <c r="M798" s="45"/>
    </row>
    <row r="799" spans="8:13" s="28" customFormat="1" x14ac:dyDescent="0.2">
      <c r="H799" s="12"/>
      <c r="J799" s="29"/>
      <c r="K799" s="45"/>
      <c r="L799" s="45"/>
      <c r="M799" s="45"/>
    </row>
    <row r="800" spans="8:13" s="28" customFormat="1" x14ac:dyDescent="0.2">
      <c r="H800" s="12"/>
      <c r="J800" s="29"/>
      <c r="K800" s="45"/>
      <c r="L800" s="45"/>
      <c r="M800" s="45"/>
    </row>
    <row r="801" spans="8:13" s="28" customFormat="1" x14ac:dyDescent="0.2">
      <c r="H801" s="12"/>
      <c r="J801" s="29"/>
      <c r="K801" s="45"/>
      <c r="L801" s="45"/>
      <c r="M801" s="45"/>
    </row>
    <row r="802" spans="8:13" s="28" customFormat="1" x14ac:dyDescent="0.2">
      <c r="H802" s="12"/>
      <c r="J802" s="29"/>
      <c r="K802" s="45"/>
      <c r="L802" s="45"/>
      <c r="M802" s="45"/>
    </row>
    <row r="803" spans="8:13" s="28" customFormat="1" x14ac:dyDescent="0.2">
      <c r="H803" s="12"/>
      <c r="J803" s="29"/>
      <c r="K803" s="45"/>
      <c r="L803" s="45"/>
      <c r="M803" s="45"/>
    </row>
    <row r="804" spans="8:13" s="28" customFormat="1" x14ac:dyDescent="0.2">
      <c r="H804" s="12"/>
      <c r="J804" s="29"/>
      <c r="K804" s="45"/>
      <c r="L804" s="45"/>
      <c r="M804" s="45"/>
    </row>
    <row r="805" spans="8:13" s="28" customFormat="1" x14ac:dyDescent="0.2">
      <c r="H805" s="12"/>
      <c r="J805" s="29"/>
      <c r="K805" s="45"/>
      <c r="L805" s="45"/>
      <c r="M805" s="45"/>
    </row>
    <row r="806" spans="8:13" s="28" customFormat="1" x14ac:dyDescent="0.2">
      <c r="H806" s="12"/>
      <c r="J806" s="29"/>
      <c r="K806" s="45"/>
      <c r="L806" s="45"/>
      <c r="M806" s="45"/>
    </row>
    <row r="807" spans="8:13" s="28" customFormat="1" x14ac:dyDescent="0.2">
      <c r="H807" s="12"/>
      <c r="J807" s="29"/>
      <c r="K807" s="45"/>
      <c r="L807" s="45"/>
      <c r="M807" s="45"/>
    </row>
    <row r="808" spans="8:13" s="28" customFormat="1" x14ac:dyDescent="0.2">
      <c r="H808" s="12"/>
      <c r="J808" s="29"/>
      <c r="K808" s="45"/>
      <c r="L808" s="45"/>
      <c r="M808" s="45"/>
    </row>
    <row r="809" spans="8:13" s="28" customFormat="1" x14ac:dyDescent="0.2">
      <c r="H809" s="12"/>
      <c r="J809" s="29"/>
      <c r="K809" s="45"/>
      <c r="L809" s="45"/>
      <c r="M809" s="45"/>
    </row>
    <row r="810" spans="8:13" s="28" customFormat="1" x14ac:dyDescent="0.2">
      <c r="H810" s="12"/>
      <c r="J810" s="29"/>
      <c r="K810" s="45"/>
      <c r="L810" s="45"/>
      <c r="M810" s="45"/>
    </row>
    <row r="811" spans="8:13" s="28" customFormat="1" x14ac:dyDescent="0.2">
      <c r="H811" s="12"/>
      <c r="J811" s="29"/>
      <c r="K811" s="45"/>
      <c r="L811" s="45"/>
      <c r="M811" s="45"/>
    </row>
    <row r="812" spans="8:13" s="28" customFormat="1" x14ac:dyDescent="0.2">
      <c r="H812" s="12"/>
      <c r="J812" s="29"/>
      <c r="K812" s="45"/>
      <c r="L812" s="45"/>
      <c r="M812" s="45"/>
    </row>
    <row r="813" spans="8:13" s="28" customFormat="1" x14ac:dyDescent="0.2">
      <c r="H813" s="12"/>
      <c r="J813" s="29"/>
      <c r="K813" s="45"/>
      <c r="L813" s="45"/>
      <c r="M813" s="45"/>
    </row>
    <row r="814" spans="8:13" s="28" customFormat="1" x14ac:dyDescent="0.2">
      <c r="H814" s="12"/>
      <c r="J814" s="29"/>
      <c r="K814" s="45"/>
      <c r="L814" s="45"/>
      <c r="M814" s="45"/>
    </row>
    <row r="815" spans="8:13" s="28" customFormat="1" x14ac:dyDescent="0.2">
      <c r="H815" s="12"/>
      <c r="J815" s="29"/>
      <c r="K815" s="45"/>
      <c r="L815" s="45"/>
      <c r="M815" s="45"/>
    </row>
    <row r="816" spans="8:13" s="28" customFormat="1" x14ac:dyDescent="0.2">
      <c r="H816" s="12"/>
      <c r="J816" s="29"/>
      <c r="K816" s="45"/>
      <c r="L816" s="45"/>
      <c r="M816" s="45"/>
    </row>
    <row r="817" spans="8:13" s="28" customFormat="1" x14ac:dyDescent="0.2">
      <c r="H817" s="12"/>
      <c r="J817" s="29"/>
      <c r="K817" s="45"/>
      <c r="L817" s="45"/>
      <c r="M817" s="45"/>
    </row>
    <row r="818" spans="8:13" s="28" customFormat="1" x14ac:dyDescent="0.2">
      <c r="H818" s="12"/>
      <c r="J818" s="29"/>
      <c r="K818" s="45"/>
      <c r="L818" s="45"/>
      <c r="M818" s="45"/>
    </row>
    <row r="819" spans="8:13" s="28" customFormat="1" x14ac:dyDescent="0.2">
      <c r="H819" s="12"/>
      <c r="J819" s="29"/>
      <c r="K819" s="45"/>
      <c r="L819" s="45"/>
      <c r="M819" s="45"/>
    </row>
    <row r="820" spans="8:13" s="28" customFormat="1" x14ac:dyDescent="0.2">
      <c r="H820" s="12"/>
      <c r="J820" s="29"/>
      <c r="K820" s="45"/>
      <c r="L820" s="45"/>
      <c r="M820" s="45"/>
    </row>
    <row r="821" spans="8:13" s="28" customFormat="1" x14ac:dyDescent="0.2">
      <c r="H821" s="12"/>
      <c r="J821" s="29"/>
      <c r="K821" s="45"/>
      <c r="L821" s="45"/>
      <c r="M821" s="45"/>
    </row>
    <row r="822" spans="8:13" s="28" customFormat="1" x14ac:dyDescent="0.2">
      <c r="H822" s="12"/>
      <c r="J822" s="29"/>
      <c r="K822" s="45"/>
      <c r="L822" s="45"/>
      <c r="M822" s="45"/>
    </row>
    <row r="823" spans="8:13" s="28" customFormat="1" x14ac:dyDescent="0.2">
      <c r="H823" s="12"/>
      <c r="J823" s="29"/>
      <c r="K823" s="45"/>
      <c r="L823" s="45"/>
      <c r="M823" s="45"/>
    </row>
    <row r="824" spans="8:13" s="28" customFormat="1" x14ac:dyDescent="0.2">
      <c r="H824" s="12"/>
      <c r="J824" s="29"/>
      <c r="K824" s="45"/>
      <c r="L824" s="45"/>
      <c r="M824" s="45"/>
    </row>
    <row r="825" spans="8:13" s="28" customFormat="1" x14ac:dyDescent="0.2">
      <c r="H825" s="12"/>
      <c r="J825" s="29"/>
      <c r="K825" s="45"/>
      <c r="L825" s="45"/>
      <c r="M825" s="45"/>
    </row>
    <row r="826" spans="8:13" s="28" customFormat="1" x14ac:dyDescent="0.2">
      <c r="H826" s="12"/>
      <c r="J826" s="29"/>
      <c r="K826" s="45"/>
      <c r="L826" s="45"/>
      <c r="M826" s="45"/>
    </row>
    <row r="827" spans="8:13" s="28" customFormat="1" x14ac:dyDescent="0.2">
      <c r="H827" s="12"/>
      <c r="J827" s="29"/>
      <c r="K827" s="45"/>
      <c r="L827" s="45"/>
      <c r="M827" s="45"/>
    </row>
    <row r="828" spans="8:13" s="28" customFormat="1" x14ac:dyDescent="0.2">
      <c r="H828" s="12"/>
      <c r="J828" s="29"/>
      <c r="K828" s="45"/>
      <c r="L828" s="45"/>
      <c r="M828" s="45"/>
    </row>
    <row r="829" spans="8:13" s="28" customFormat="1" x14ac:dyDescent="0.2">
      <c r="H829" s="12"/>
      <c r="J829" s="29"/>
      <c r="K829" s="45"/>
      <c r="L829" s="45"/>
      <c r="M829" s="45"/>
    </row>
    <row r="830" spans="8:13" s="28" customFormat="1" x14ac:dyDescent="0.2">
      <c r="H830" s="12"/>
      <c r="J830" s="29"/>
      <c r="K830" s="45"/>
      <c r="L830" s="45"/>
      <c r="M830" s="45"/>
    </row>
    <row r="831" spans="8:13" s="28" customFormat="1" x14ac:dyDescent="0.2">
      <c r="H831" s="12"/>
      <c r="J831" s="29"/>
      <c r="K831" s="45"/>
      <c r="L831" s="45"/>
      <c r="M831" s="45"/>
    </row>
    <row r="832" spans="8:13" s="28" customFormat="1" x14ac:dyDescent="0.2">
      <c r="H832" s="12"/>
      <c r="J832" s="29"/>
      <c r="K832" s="45"/>
      <c r="L832" s="45"/>
      <c r="M832" s="45"/>
    </row>
    <row r="833" spans="8:13" s="28" customFormat="1" x14ac:dyDescent="0.2">
      <c r="H833" s="12"/>
      <c r="J833" s="29"/>
      <c r="K833" s="45"/>
      <c r="L833" s="45"/>
      <c r="M833" s="45"/>
    </row>
    <row r="834" spans="8:13" s="28" customFormat="1" x14ac:dyDescent="0.2">
      <c r="H834" s="12"/>
      <c r="J834" s="29"/>
      <c r="K834" s="45"/>
      <c r="L834" s="45"/>
      <c r="M834" s="45"/>
    </row>
    <row r="835" spans="8:13" s="28" customFormat="1" x14ac:dyDescent="0.2">
      <c r="H835" s="12"/>
      <c r="J835" s="29"/>
      <c r="K835" s="45"/>
      <c r="L835" s="45"/>
      <c r="M835" s="45"/>
    </row>
    <row r="836" spans="8:13" s="28" customFormat="1" x14ac:dyDescent="0.2">
      <c r="H836" s="12"/>
      <c r="J836" s="29"/>
      <c r="K836" s="45"/>
      <c r="L836" s="45"/>
      <c r="M836" s="45"/>
    </row>
    <row r="837" spans="8:13" s="28" customFormat="1" x14ac:dyDescent="0.2">
      <c r="H837" s="12"/>
      <c r="J837" s="29"/>
      <c r="K837" s="45"/>
      <c r="L837" s="45"/>
      <c r="M837" s="45"/>
    </row>
    <row r="838" spans="8:13" s="28" customFormat="1" x14ac:dyDescent="0.2">
      <c r="H838" s="12"/>
      <c r="J838" s="29"/>
      <c r="K838" s="45"/>
      <c r="L838" s="45"/>
      <c r="M838" s="45"/>
    </row>
    <row r="839" spans="8:13" s="28" customFormat="1" x14ac:dyDescent="0.2">
      <c r="H839" s="12"/>
      <c r="J839" s="29"/>
      <c r="K839" s="45"/>
      <c r="L839" s="45"/>
      <c r="M839" s="45"/>
    </row>
    <row r="840" spans="8:13" s="28" customFormat="1" x14ac:dyDescent="0.2">
      <c r="H840" s="12"/>
      <c r="J840" s="29"/>
      <c r="K840" s="45"/>
      <c r="L840" s="45"/>
      <c r="M840" s="45"/>
    </row>
    <row r="841" spans="8:13" s="28" customFormat="1" x14ac:dyDescent="0.2">
      <c r="H841" s="12"/>
      <c r="J841" s="29"/>
      <c r="K841" s="45"/>
      <c r="L841" s="45"/>
      <c r="M841" s="45"/>
    </row>
    <row r="842" spans="8:13" s="28" customFormat="1" x14ac:dyDescent="0.2">
      <c r="H842" s="12"/>
      <c r="J842" s="29"/>
      <c r="K842" s="45"/>
      <c r="L842" s="45"/>
      <c r="M842" s="45"/>
    </row>
    <row r="843" spans="8:13" s="28" customFormat="1" x14ac:dyDescent="0.2">
      <c r="H843" s="12"/>
      <c r="J843" s="29"/>
      <c r="K843" s="45"/>
      <c r="L843" s="45"/>
      <c r="M843" s="45"/>
    </row>
    <row r="844" spans="8:13" s="28" customFormat="1" x14ac:dyDescent="0.2">
      <c r="H844" s="12"/>
      <c r="J844" s="29"/>
      <c r="K844" s="45"/>
      <c r="L844" s="45"/>
      <c r="M844" s="45"/>
    </row>
    <row r="845" spans="8:13" s="28" customFormat="1" x14ac:dyDescent="0.2">
      <c r="H845" s="12"/>
      <c r="J845" s="29"/>
      <c r="K845" s="45"/>
      <c r="L845" s="45"/>
      <c r="M845" s="45"/>
    </row>
    <row r="846" spans="8:13" s="28" customFormat="1" x14ac:dyDescent="0.2">
      <c r="H846" s="12"/>
      <c r="J846" s="29"/>
      <c r="K846" s="45"/>
      <c r="L846" s="45"/>
      <c r="M846" s="45"/>
    </row>
    <row r="847" spans="8:13" s="28" customFormat="1" x14ac:dyDescent="0.2">
      <c r="H847" s="12"/>
      <c r="J847" s="29"/>
      <c r="K847" s="45"/>
      <c r="L847" s="45"/>
      <c r="M847" s="45"/>
    </row>
    <row r="848" spans="8:13" s="28" customFormat="1" x14ac:dyDescent="0.2">
      <c r="H848" s="12"/>
      <c r="J848" s="29"/>
      <c r="K848" s="45"/>
      <c r="L848" s="45"/>
      <c r="M848" s="45"/>
    </row>
    <row r="849" spans="8:13" s="28" customFormat="1" x14ac:dyDescent="0.2">
      <c r="H849" s="12"/>
      <c r="J849" s="29"/>
      <c r="K849" s="45"/>
      <c r="L849" s="45"/>
      <c r="M849" s="45"/>
    </row>
    <row r="850" spans="8:13" s="28" customFormat="1" x14ac:dyDescent="0.2">
      <c r="H850" s="12"/>
      <c r="J850" s="29"/>
      <c r="K850" s="45"/>
      <c r="L850" s="45"/>
      <c r="M850" s="45"/>
    </row>
    <row r="851" spans="8:13" s="28" customFormat="1" x14ac:dyDescent="0.2">
      <c r="H851" s="12"/>
      <c r="J851" s="29"/>
      <c r="K851" s="45"/>
      <c r="L851" s="45"/>
      <c r="M851" s="45"/>
    </row>
    <row r="852" spans="8:13" s="28" customFormat="1" x14ac:dyDescent="0.2">
      <c r="H852" s="12"/>
      <c r="J852" s="29"/>
      <c r="K852" s="45"/>
      <c r="L852" s="45"/>
      <c r="M852" s="45"/>
    </row>
    <row r="853" spans="8:13" s="28" customFormat="1" x14ac:dyDescent="0.2">
      <c r="H853" s="12"/>
      <c r="J853" s="29"/>
      <c r="K853" s="45"/>
      <c r="L853" s="45"/>
      <c r="M853" s="45"/>
    </row>
    <row r="854" spans="8:13" s="28" customFormat="1" x14ac:dyDescent="0.2">
      <c r="H854" s="12"/>
      <c r="J854" s="29"/>
      <c r="K854" s="45"/>
      <c r="L854" s="45"/>
      <c r="M854" s="45"/>
    </row>
    <row r="855" spans="8:13" s="28" customFormat="1" x14ac:dyDescent="0.2">
      <c r="H855" s="12"/>
      <c r="J855" s="29"/>
      <c r="K855" s="45"/>
      <c r="L855" s="45"/>
      <c r="M855" s="45"/>
    </row>
    <row r="856" spans="8:13" s="28" customFormat="1" x14ac:dyDescent="0.2">
      <c r="H856" s="12"/>
      <c r="J856" s="29"/>
      <c r="K856" s="45"/>
      <c r="L856" s="45"/>
      <c r="M856" s="45"/>
    </row>
    <row r="857" spans="8:13" s="28" customFormat="1" x14ac:dyDescent="0.2">
      <c r="H857" s="12"/>
      <c r="J857" s="29"/>
      <c r="K857" s="45"/>
      <c r="L857" s="45"/>
      <c r="M857" s="45"/>
    </row>
    <row r="858" spans="8:13" s="28" customFormat="1" x14ac:dyDescent="0.2">
      <c r="H858" s="12"/>
      <c r="J858" s="29"/>
      <c r="K858" s="45"/>
      <c r="L858" s="45"/>
      <c r="M858" s="45"/>
    </row>
    <row r="859" spans="8:13" s="28" customFormat="1" x14ac:dyDescent="0.2">
      <c r="H859" s="12"/>
      <c r="J859" s="29"/>
      <c r="K859" s="45"/>
      <c r="L859" s="45"/>
      <c r="M859" s="45"/>
    </row>
    <row r="860" spans="8:13" s="28" customFormat="1" x14ac:dyDescent="0.2">
      <c r="H860" s="12"/>
      <c r="J860" s="29"/>
      <c r="K860" s="45"/>
      <c r="L860" s="45"/>
      <c r="M860" s="45"/>
    </row>
    <row r="861" spans="8:13" s="28" customFormat="1" x14ac:dyDescent="0.2">
      <c r="H861" s="12"/>
      <c r="J861" s="29"/>
      <c r="K861" s="45"/>
      <c r="L861" s="45"/>
      <c r="M861" s="45"/>
    </row>
    <row r="862" spans="8:13" s="28" customFormat="1" x14ac:dyDescent="0.2">
      <c r="H862" s="12"/>
      <c r="J862" s="29"/>
      <c r="K862" s="45"/>
      <c r="L862" s="45"/>
      <c r="M862" s="45"/>
    </row>
    <row r="863" spans="8:13" s="28" customFormat="1" x14ac:dyDescent="0.2">
      <c r="H863" s="12"/>
      <c r="J863" s="29"/>
      <c r="K863" s="45"/>
      <c r="L863" s="45"/>
      <c r="M863" s="45"/>
    </row>
    <row r="864" spans="8:13" s="28" customFormat="1" x14ac:dyDescent="0.2">
      <c r="H864" s="12"/>
      <c r="J864" s="29"/>
      <c r="K864" s="45"/>
      <c r="L864" s="45"/>
      <c r="M864" s="45"/>
    </row>
    <row r="865" spans="8:13" s="28" customFormat="1" x14ac:dyDescent="0.2">
      <c r="H865" s="12"/>
      <c r="J865" s="29"/>
      <c r="K865" s="45"/>
      <c r="L865" s="45"/>
      <c r="M865" s="45"/>
    </row>
    <row r="866" spans="8:13" s="28" customFormat="1" x14ac:dyDescent="0.2">
      <c r="H866" s="12"/>
      <c r="J866" s="29"/>
      <c r="K866" s="45"/>
      <c r="L866" s="45"/>
      <c r="M866" s="45"/>
    </row>
    <row r="867" spans="8:13" s="28" customFormat="1" x14ac:dyDescent="0.2">
      <c r="H867" s="12"/>
      <c r="J867" s="29"/>
      <c r="K867" s="45"/>
      <c r="L867" s="45"/>
      <c r="M867" s="45"/>
    </row>
    <row r="868" spans="8:13" s="28" customFormat="1" x14ac:dyDescent="0.2">
      <c r="H868" s="12"/>
      <c r="J868" s="29"/>
      <c r="K868" s="45"/>
      <c r="L868" s="45"/>
      <c r="M868" s="45"/>
    </row>
    <row r="869" spans="8:13" s="28" customFormat="1" x14ac:dyDescent="0.2">
      <c r="H869" s="12"/>
      <c r="J869" s="29"/>
      <c r="K869" s="45"/>
      <c r="L869" s="45"/>
      <c r="M869" s="45"/>
    </row>
    <row r="870" spans="8:13" s="28" customFormat="1" x14ac:dyDescent="0.2">
      <c r="H870" s="12"/>
      <c r="J870" s="29"/>
      <c r="K870" s="45"/>
      <c r="L870" s="45"/>
      <c r="M870" s="45"/>
    </row>
    <row r="871" spans="8:13" s="28" customFormat="1" x14ac:dyDescent="0.2">
      <c r="H871" s="12"/>
      <c r="J871" s="29"/>
      <c r="K871" s="45"/>
      <c r="L871" s="45"/>
      <c r="M871" s="45"/>
    </row>
    <row r="872" spans="8:13" s="28" customFormat="1" x14ac:dyDescent="0.2">
      <c r="H872" s="12"/>
      <c r="J872" s="29"/>
      <c r="K872" s="45"/>
      <c r="L872" s="45"/>
      <c r="M872" s="45"/>
    </row>
    <row r="873" spans="8:13" s="28" customFormat="1" x14ac:dyDescent="0.2">
      <c r="H873" s="12"/>
      <c r="J873" s="29"/>
      <c r="K873" s="45"/>
      <c r="L873" s="45"/>
      <c r="M873" s="45"/>
    </row>
    <row r="874" spans="8:13" s="28" customFormat="1" x14ac:dyDescent="0.2">
      <c r="H874" s="12"/>
      <c r="J874" s="29"/>
      <c r="K874" s="45"/>
      <c r="L874" s="45"/>
      <c r="M874" s="45"/>
    </row>
    <row r="875" spans="8:13" s="28" customFormat="1" x14ac:dyDescent="0.2">
      <c r="H875" s="12"/>
      <c r="J875" s="29"/>
      <c r="K875" s="45"/>
      <c r="L875" s="45"/>
      <c r="M875" s="45"/>
    </row>
    <row r="876" spans="8:13" s="28" customFormat="1" x14ac:dyDescent="0.2">
      <c r="H876" s="12"/>
      <c r="J876" s="29"/>
      <c r="K876" s="45"/>
      <c r="L876" s="45"/>
      <c r="M876" s="45"/>
    </row>
    <row r="877" spans="8:13" s="28" customFormat="1" x14ac:dyDescent="0.2">
      <c r="H877" s="12"/>
      <c r="J877" s="29"/>
      <c r="K877" s="45"/>
      <c r="L877" s="45"/>
      <c r="M877" s="45"/>
    </row>
    <row r="878" spans="8:13" s="28" customFormat="1" x14ac:dyDescent="0.2">
      <c r="H878" s="12"/>
      <c r="J878" s="29"/>
      <c r="K878" s="45"/>
      <c r="L878" s="45"/>
      <c r="M878" s="45"/>
    </row>
    <row r="879" spans="8:13" s="28" customFormat="1" x14ac:dyDescent="0.2">
      <c r="H879" s="12"/>
      <c r="J879" s="29"/>
      <c r="K879" s="45"/>
      <c r="L879" s="45"/>
      <c r="M879" s="45"/>
    </row>
    <row r="880" spans="8:13" s="28" customFormat="1" x14ac:dyDescent="0.2">
      <c r="H880" s="12"/>
      <c r="J880" s="29"/>
      <c r="K880" s="45"/>
      <c r="L880" s="45"/>
      <c r="M880" s="45"/>
    </row>
    <row r="881" spans="8:13" s="28" customFormat="1" x14ac:dyDescent="0.2">
      <c r="H881" s="12"/>
      <c r="J881" s="29"/>
      <c r="K881" s="45"/>
      <c r="L881" s="45"/>
      <c r="M881" s="45"/>
    </row>
    <row r="882" spans="8:13" s="28" customFormat="1" x14ac:dyDescent="0.2">
      <c r="H882" s="12"/>
      <c r="J882" s="29"/>
      <c r="K882" s="45"/>
      <c r="L882" s="45"/>
      <c r="M882" s="45"/>
    </row>
    <row r="883" spans="8:13" s="28" customFormat="1" x14ac:dyDescent="0.2">
      <c r="H883" s="12"/>
      <c r="J883" s="29"/>
      <c r="K883" s="45"/>
      <c r="L883" s="45"/>
      <c r="M883" s="45"/>
    </row>
    <row r="884" spans="8:13" s="28" customFormat="1" x14ac:dyDescent="0.2">
      <c r="H884" s="12"/>
      <c r="J884" s="29"/>
      <c r="K884" s="45"/>
      <c r="L884" s="45"/>
      <c r="M884" s="45"/>
    </row>
    <row r="885" spans="8:13" s="28" customFormat="1" x14ac:dyDescent="0.2">
      <c r="H885" s="12"/>
      <c r="J885" s="29"/>
      <c r="K885" s="45"/>
      <c r="L885" s="45"/>
      <c r="M885" s="45"/>
    </row>
    <row r="886" spans="8:13" s="28" customFormat="1" x14ac:dyDescent="0.2">
      <c r="H886" s="12"/>
      <c r="J886" s="29"/>
      <c r="K886" s="45"/>
      <c r="L886" s="45"/>
      <c r="M886" s="45"/>
    </row>
    <row r="887" spans="8:13" s="28" customFormat="1" x14ac:dyDescent="0.2">
      <c r="H887" s="12"/>
      <c r="J887" s="29"/>
      <c r="K887" s="45"/>
      <c r="L887" s="45"/>
      <c r="M887" s="45"/>
    </row>
    <row r="888" spans="8:13" s="28" customFormat="1" x14ac:dyDescent="0.2">
      <c r="H888" s="12"/>
      <c r="J888" s="29"/>
      <c r="K888" s="45"/>
      <c r="L888" s="45"/>
      <c r="M888" s="45"/>
    </row>
    <row r="889" spans="8:13" s="28" customFormat="1" x14ac:dyDescent="0.2">
      <c r="H889" s="12"/>
      <c r="J889" s="29"/>
      <c r="K889" s="45"/>
      <c r="L889" s="45"/>
      <c r="M889" s="45"/>
    </row>
    <row r="890" spans="8:13" s="28" customFormat="1" x14ac:dyDescent="0.2">
      <c r="H890" s="12"/>
      <c r="J890" s="29"/>
      <c r="K890" s="45"/>
      <c r="L890" s="45"/>
      <c r="M890" s="45"/>
    </row>
    <row r="891" spans="8:13" s="28" customFormat="1" x14ac:dyDescent="0.2">
      <c r="H891" s="12"/>
      <c r="J891" s="29"/>
      <c r="K891" s="45"/>
      <c r="L891" s="45"/>
      <c r="M891" s="45"/>
    </row>
    <row r="892" spans="8:13" s="28" customFormat="1" x14ac:dyDescent="0.2">
      <c r="H892" s="12"/>
      <c r="J892" s="29"/>
      <c r="K892" s="45"/>
      <c r="L892" s="45"/>
      <c r="M892" s="45"/>
    </row>
    <row r="893" spans="8:13" s="28" customFormat="1" x14ac:dyDescent="0.2">
      <c r="H893" s="12"/>
      <c r="J893" s="29"/>
      <c r="K893" s="45"/>
      <c r="L893" s="45"/>
      <c r="M893" s="45"/>
    </row>
    <row r="894" spans="8:13" s="28" customFormat="1" x14ac:dyDescent="0.2">
      <c r="H894" s="12"/>
      <c r="J894" s="29"/>
      <c r="K894" s="45"/>
      <c r="L894" s="45"/>
      <c r="M894" s="45"/>
    </row>
    <row r="895" spans="8:13" s="28" customFormat="1" x14ac:dyDescent="0.2">
      <c r="H895" s="12"/>
      <c r="J895" s="29"/>
      <c r="K895" s="45"/>
      <c r="L895" s="45"/>
      <c r="M895" s="45"/>
    </row>
    <row r="896" spans="8:13" s="28" customFormat="1" x14ac:dyDescent="0.2">
      <c r="H896" s="12"/>
      <c r="J896" s="29"/>
      <c r="K896" s="45"/>
      <c r="L896" s="45"/>
      <c r="M896" s="45"/>
    </row>
    <row r="897" spans="8:13" s="28" customFormat="1" x14ac:dyDescent="0.2">
      <c r="H897" s="12"/>
      <c r="J897" s="29"/>
      <c r="K897" s="45"/>
      <c r="L897" s="45"/>
      <c r="M897" s="45"/>
    </row>
    <row r="898" spans="8:13" s="28" customFormat="1" x14ac:dyDescent="0.2">
      <c r="H898" s="12"/>
      <c r="J898" s="29"/>
      <c r="K898" s="45"/>
      <c r="L898" s="45"/>
      <c r="M898" s="45"/>
    </row>
    <row r="899" spans="8:13" s="28" customFormat="1" x14ac:dyDescent="0.2">
      <c r="H899" s="12"/>
      <c r="J899" s="29"/>
      <c r="K899" s="45"/>
      <c r="L899" s="45"/>
      <c r="M899" s="45"/>
    </row>
    <row r="900" spans="8:13" s="28" customFormat="1" x14ac:dyDescent="0.2">
      <c r="H900" s="12"/>
      <c r="J900" s="29"/>
      <c r="K900" s="45"/>
      <c r="L900" s="45"/>
      <c r="M900" s="45"/>
    </row>
    <row r="901" spans="8:13" s="28" customFormat="1" x14ac:dyDescent="0.2">
      <c r="H901" s="12"/>
      <c r="J901" s="29"/>
      <c r="K901" s="45"/>
      <c r="L901" s="45"/>
      <c r="M901" s="45"/>
    </row>
    <row r="902" spans="8:13" s="28" customFormat="1" x14ac:dyDescent="0.2">
      <c r="H902" s="12"/>
      <c r="J902" s="29"/>
      <c r="K902" s="45"/>
      <c r="L902" s="45"/>
      <c r="M902" s="45"/>
    </row>
    <row r="903" spans="8:13" s="28" customFormat="1" x14ac:dyDescent="0.2">
      <c r="H903" s="12"/>
      <c r="J903" s="29"/>
      <c r="K903" s="45"/>
      <c r="L903" s="45"/>
      <c r="M903" s="45"/>
    </row>
    <row r="904" spans="8:13" s="28" customFormat="1" x14ac:dyDescent="0.2">
      <c r="H904" s="12"/>
      <c r="J904" s="29"/>
      <c r="K904" s="45"/>
      <c r="L904" s="45"/>
      <c r="M904" s="45"/>
    </row>
    <row r="905" spans="8:13" s="28" customFormat="1" x14ac:dyDescent="0.2">
      <c r="H905" s="12"/>
      <c r="J905" s="29"/>
      <c r="K905" s="45"/>
      <c r="L905" s="45"/>
      <c r="M905" s="45"/>
    </row>
    <row r="906" spans="8:13" s="28" customFormat="1" x14ac:dyDescent="0.2">
      <c r="H906" s="12"/>
      <c r="J906" s="29"/>
      <c r="K906" s="45"/>
      <c r="L906" s="45"/>
      <c r="M906" s="45"/>
    </row>
    <row r="907" spans="8:13" s="28" customFormat="1" x14ac:dyDescent="0.2">
      <c r="H907" s="12"/>
      <c r="J907" s="29"/>
      <c r="K907" s="45"/>
      <c r="L907" s="45"/>
      <c r="M907" s="45"/>
    </row>
    <row r="908" spans="8:13" s="28" customFormat="1" x14ac:dyDescent="0.2">
      <c r="H908" s="12"/>
      <c r="J908" s="29"/>
      <c r="K908" s="45"/>
      <c r="L908" s="45"/>
      <c r="M908" s="45"/>
    </row>
    <row r="909" spans="8:13" s="28" customFormat="1" x14ac:dyDescent="0.2">
      <c r="H909" s="12"/>
      <c r="J909" s="29"/>
      <c r="K909" s="45"/>
      <c r="L909" s="45"/>
      <c r="M909" s="45"/>
    </row>
    <row r="910" spans="8:13" s="28" customFormat="1" x14ac:dyDescent="0.2">
      <c r="H910" s="12"/>
      <c r="J910" s="29"/>
      <c r="K910" s="45"/>
      <c r="L910" s="45"/>
      <c r="M910" s="45"/>
    </row>
    <row r="911" spans="8:13" s="28" customFormat="1" x14ac:dyDescent="0.2">
      <c r="H911" s="12"/>
      <c r="J911" s="29"/>
      <c r="K911" s="45"/>
      <c r="L911" s="45"/>
      <c r="M911" s="45"/>
    </row>
    <row r="912" spans="8:13" s="28" customFormat="1" x14ac:dyDescent="0.2">
      <c r="H912" s="12"/>
      <c r="J912" s="29"/>
      <c r="K912" s="45"/>
      <c r="L912" s="45"/>
      <c r="M912" s="45"/>
    </row>
    <row r="913" spans="8:13" s="28" customFormat="1" x14ac:dyDescent="0.2">
      <c r="H913" s="12"/>
      <c r="J913" s="29"/>
      <c r="K913" s="45"/>
      <c r="L913" s="45"/>
      <c r="M913" s="45"/>
    </row>
    <row r="914" spans="8:13" s="28" customFormat="1" x14ac:dyDescent="0.2">
      <c r="H914" s="12"/>
      <c r="J914" s="29"/>
      <c r="K914" s="45"/>
      <c r="L914" s="45"/>
      <c r="M914" s="45"/>
    </row>
    <row r="915" spans="8:13" s="28" customFormat="1" x14ac:dyDescent="0.2">
      <c r="H915" s="12"/>
      <c r="J915" s="29"/>
      <c r="K915" s="45"/>
      <c r="L915" s="45"/>
      <c r="M915" s="45"/>
    </row>
    <row r="916" spans="8:13" s="28" customFormat="1" x14ac:dyDescent="0.2">
      <c r="H916" s="12"/>
      <c r="J916" s="29"/>
      <c r="K916" s="45"/>
      <c r="L916" s="45"/>
      <c r="M916" s="45"/>
    </row>
    <row r="917" spans="8:13" s="28" customFormat="1" x14ac:dyDescent="0.2">
      <c r="H917" s="12"/>
      <c r="J917" s="29"/>
      <c r="K917" s="45"/>
      <c r="L917" s="45"/>
      <c r="M917" s="45"/>
    </row>
    <row r="918" spans="8:13" s="28" customFormat="1" x14ac:dyDescent="0.2">
      <c r="H918" s="12"/>
      <c r="J918" s="29"/>
      <c r="K918" s="45"/>
      <c r="L918" s="45"/>
      <c r="M918" s="45"/>
    </row>
    <row r="919" spans="8:13" s="28" customFormat="1" x14ac:dyDescent="0.2">
      <c r="H919" s="12"/>
      <c r="J919" s="29"/>
      <c r="K919" s="45"/>
      <c r="L919" s="45"/>
      <c r="M919" s="45"/>
    </row>
    <row r="920" spans="8:13" s="28" customFormat="1" x14ac:dyDescent="0.2">
      <c r="H920" s="12"/>
      <c r="J920" s="29"/>
      <c r="K920" s="45"/>
      <c r="L920" s="45"/>
      <c r="M920" s="45"/>
    </row>
    <row r="921" spans="8:13" s="28" customFormat="1" x14ac:dyDescent="0.2">
      <c r="H921" s="12"/>
      <c r="J921" s="29"/>
      <c r="K921" s="45"/>
      <c r="L921" s="45"/>
      <c r="M921" s="45"/>
    </row>
    <row r="922" spans="8:13" s="28" customFormat="1" x14ac:dyDescent="0.2">
      <c r="H922" s="12"/>
      <c r="J922" s="29"/>
      <c r="K922" s="45"/>
      <c r="L922" s="45"/>
      <c r="M922" s="45"/>
    </row>
    <row r="923" spans="8:13" s="28" customFormat="1" x14ac:dyDescent="0.2">
      <c r="H923" s="12"/>
      <c r="J923" s="29"/>
      <c r="K923" s="45"/>
      <c r="L923" s="45"/>
      <c r="M923" s="45"/>
    </row>
    <row r="924" spans="8:13" s="28" customFormat="1" x14ac:dyDescent="0.2">
      <c r="H924" s="12"/>
      <c r="J924" s="29"/>
      <c r="K924" s="45"/>
      <c r="L924" s="45"/>
      <c r="M924" s="45"/>
    </row>
    <row r="925" spans="8:13" s="28" customFormat="1" x14ac:dyDescent="0.2">
      <c r="H925" s="12"/>
      <c r="J925" s="29"/>
      <c r="K925" s="45"/>
      <c r="L925" s="45"/>
      <c r="M925" s="45"/>
    </row>
    <row r="926" spans="8:13" s="28" customFormat="1" x14ac:dyDescent="0.2">
      <c r="H926" s="12"/>
      <c r="J926" s="29"/>
      <c r="K926" s="45"/>
      <c r="L926" s="45"/>
      <c r="M926" s="45"/>
    </row>
    <row r="927" spans="8:13" s="28" customFormat="1" x14ac:dyDescent="0.2">
      <c r="H927" s="12"/>
      <c r="J927" s="29"/>
      <c r="K927" s="45"/>
      <c r="L927" s="45"/>
      <c r="M927" s="45"/>
    </row>
    <row r="928" spans="8:13" s="28" customFormat="1" x14ac:dyDescent="0.2">
      <c r="H928" s="12"/>
      <c r="J928" s="29"/>
      <c r="K928" s="45"/>
      <c r="L928" s="45"/>
      <c r="M928" s="45"/>
    </row>
    <row r="929" spans="8:13" s="28" customFormat="1" x14ac:dyDescent="0.2">
      <c r="H929" s="12"/>
      <c r="J929" s="29"/>
      <c r="K929" s="45"/>
      <c r="L929" s="45"/>
      <c r="M929" s="45"/>
    </row>
    <row r="930" spans="8:13" s="28" customFormat="1" x14ac:dyDescent="0.2">
      <c r="H930" s="12"/>
      <c r="J930" s="29"/>
      <c r="K930" s="45"/>
      <c r="L930" s="45"/>
      <c r="M930" s="45"/>
    </row>
    <row r="931" spans="8:13" s="28" customFormat="1" x14ac:dyDescent="0.2">
      <c r="H931" s="12"/>
      <c r="J931" s="29"/>
      <c r="K931" s="45"/>
      <c r="L931" s="45"/>
      <c r="M931" s="45"/>
    </row>
    <row r="932" spans="8:13" s="28" customFormat="1" x14ac:dyDescent="0.2">
      <c r="H932" s="12"/>
      <c r="J932" s="29"/>
      <c r="K932" s="45"/>
      <c r="L932" s="45"/>
      <c r="M932" s="45"/>
    </row>
    <row r="933" spans="8:13" s="28" customFormat="1" x14ac:dyDescent="0.2">
      <c r="H933" s="12"/>
      <c r="J933" s="29"/>
      <c r="K933" s="45"/>
      <c r="L933" s="45"/>
      <c r="M933" s="45"/>
    </row>
    <row r="934" spans="8:13" s="28" customFormat="1" x14ac:dyDescent="0.2">
      <c r="H934" s="12"/>
      <c r="J934" s="29"/>
      <c r="K934" s="45"/>
      <c r="L934" s="45"/>
      <c r="M934" s="45"/>
    </row>
    <row r="935" spans="8:13" s="28" customFormat="1" x14ac:dyDescent="0.2">
      <c r="H935" s="12"/>
      <c r="J935" s="29"/>
      <c r="K935" s="45"/>
      <c r="L935" s="45"/>
      <c r="M935" s="45"/>
    </row>
    <row r="936" spans="8:13" s="28" customFormat="1" x14ac:dyDescent="0.2">
      <c r="H936" s="12"/>
      <c r="J936" s="29"/>
      <c r="K936" s="45"/>
      <c r="L936" s="45"/>
      <c r="M936" s="45"/>
    </row>
    <row r="937" spans="8:13" s="28" customFormat="1" x14ac:dyDescent="0.2">
      <c r="H937" s="12"/>
      <c r="J937" s="29"/>
      <c r="K937" s="45"/>
      <c r="L937" s="45"/>
      <c r="M937" s="45"/>
    </row>
    <row r="938" spans="8:13" s="28" customFormat="1" x14ac:dyDescent="0.2">
      <c r="H938" s="12"/>
      <c r="J938" s="29"/>
      <c r="K938" s="45"/>
      <c r="L938" s="45"/>
      <c r="M938" s="45"/>
    </row>
    <row r="939" spans="8:13" s="28" customFormat="1" x14ac:dyDescent="0.2">
      <c r="H939" s="12"/>
      <c r="J939" s="29"/>
      <c r="K939" s="45"/>
      <c r="L939" s="45"/>
      <c r="M939" s="45"/>
    </row>
    <row r="940" spans="8:13" s="28" customFormat="1" x14ac:dyDescent="0.2">
      <c r="H940" s="12"/>
      <c r="J940" s="29"/>
      <c r="K940" s="45"/>
      <c r="L940" s="45"/>
      <c r="M940" s="45"/>
    </row>
    <row r="941" spans="8:13" s="28" customFormat="1" x14ac:dyDescent="0.2">
      <c r="H941" s="12"/>
      <c r="J941" s="29"/>
      <c r="K941" s="45"/>
      <c r="L941" s="45"/>
      <c r="M941" s="45"/>
    </row>
    <row r="942" spans="8:13" s="28" customFormat="1" x14ac:dyDescent="0.2">
      <c r="H942" s="12"/>
      <c r="J942" s="29"/>
      <c r="K942" s="45"/>
      <c r="L942" s="45"/>
      <c r="M942" s="45"/>
    </row>
    <row r="943" spans="8:13" s="28" customFormat="1" x14ac:dyDescent="0.2">
      <c r="H943" s="12"/>
      <c r="J943" s="29"/>
      <c r="K943" s="45"/>
      <c r="L943" s="45"/>
      <c r="M943" s="45"/>
    </row>
    <row r="944" spans="8:13" s="28" customFormat="1" x14ac:dyDescent="0.2">
      <c r="H944" s="12"/>
      <c r="J944" s="29"/>
      <c r="K944" s="45"/>
      <c r="L944" s="45"/>
      <c r="M944" s="45"/>
    </row>
    <row r="945" spans="8:13" s="28" customFormat="1" x14ac:dyDescent="0.2">
      <c r="H945" s="12"/>
      <c r="J945" s="29"/>
      <c r="K945" s="45"/>
      <c r="L945" s="45"/>
      <c r="M945" s="45"/>
    </row>
    <row r="946" spans="8:13" s="28" customFormat="1" x14ac:dyDescent="0.2">
      <c r="H946" s="12"/>
      <c r="J946" s="29"/>
      <c r="K946" s="45"/>
      <c r="L946" s="45"/>
      <c r="M946" s="45"/>
    </row>
    <row r="947" spans="8:13" s="28" customFormat="1" x14ac:dyDescent="0.2">
      <c r="H947" s="12"/>
      <c r="J947" s="29"/>
      <c r="K947" s="45"/>
      <c r="L947" s="45"/>
      <c r="M947" s="45"/>
    </row>
    <row r="948" spans="8:13" s="28" customFormat="1" x14ac:dyDescent="0.2">
      <c r="H948" s="12"/>
      <c r="J948" s="29"/>
      <c r="K948" s="45"/>
      <c r="L948" s="45"/>
      <c r="M948" s="45"/>
    </row>
    <row r="949" spans="8:13" s="28" customFormat="1" x14ac:dyDescent="0.2">
      <c r="H949" s="12"/>
      <c r="J949" s="29"/>
      <c r="K949" s="45"/>
      <c r="L949" s="45"/>
      <c r="M949" s="45"/>
    </row>
    <row r="950" spans="8:13" s="28" customFormat="1" x14ac:dyDescent="0.2">
      <c r="H950" s="12"/>
      <c r="J950" s="29"/>
      <c r="K950" s="45"/>
      <c r="L950" s="45"/>
      <c r="M950" s="45"/>
    </row>
    <row r="951" spans="8:13" s="28" customFormat="1" x14ac:dyDescent="0.2">
      <c r="H951" s="12"/>
      <c r="J951" s="29"/>
      <c r="K951" s="45"/>
      <c r="L951" s="45"/>
      <c r="M951" s="45"/>
    </row>
    <row r="952" spans="8:13" s="28" customFormat="1" x14ac:dyDescent="0.2">
      <c r="H952" s="12"/>
      <c r="J952" s="29"/>
      <c r="K952" s="45"/>
      <c r="L952" s="45"/>
      <c r="M952" s="45"/>
    </row>
    <row r="953" spans="8:13" s="28" customFormat="1" x14ac:dyDescent="0.2">
      <c r="H953" s="12"/>
      <c r="J953" s="29"/>
      <c r="K953" s="45"/>
      <c r="L953" s="45"/>
      <c r="M953" s="45"/>
    </row>
    <row r="954" spans="8:13" s="28" customFormat="1" x14ac:dyDescent="0.2">
      <c r="H954" s="12"/>
      <c r="J954" s="29"/>
      <c r="K954" s="45"/>
      <c r="L954" s="45"/>
      <c r="M954" s="45"/>
    </row>
    <row r="955" spans="8:13" s="28" customFormat="1" x14ac:dyDescent="0.2">
      <c r="H955" s="12"/>
      <c r="J955" s="29"/>
      <c r="K955" s="45"/>
      <c r="L955" s="45"/>
      <c r="M955" s="45"/>
    </row>
    <row r="956" spans="8:13" s="28" customFormat="1" x14ac:dyDescent="0.2">
      <c r="H956" s="12"/>
      <c r="J956" s="29"/>
      <c r="K956" s="45"/>
      <c r="L956" s="45"/>
      <c r="M956" s="45"/>
    </row>
    <row r="957" spans="8:13" s="28" customFormat="1" x14ac:dyDescent="0.2">
      <c r="H957" s="12"/>
      <c r="J957" s="29"/>
      <c r="K957" s="45"/>
      <c r="L957" s="45"/>
      <c r="M957" s="45"/>
    </row>
    <row r="958" spans="8:13" s="28" customFormat="1" x14ac:dyDescent="0.2">
      <c r="H958" s="12"/>
      <c r="J958" s="29"/>
      <c r="K958" s="45"/>
      <c r="L958" s="45"/>
      <c r="M958" s="45"/>
    </row>
    <row r="959" spans="8:13" s="28" customFormat="1" x14ac:dyDescent="0.2">
      <c r="H959" s="12"/>
      <c r="J959" s="29"/>
      <c r="K959" s="45"/>
      <c r="L959" s="45"/>
      <c r="M959" s="45"/>
    </row>
    <row r="960" spans="8:13" s="28" customFormat="1" x14ac:dyDescent="0.2">
      <c r="H960" s="12"/>
      <c r="J960" s="29"/>
      <c r="K960" s="45"/>
      <c r="L960" s="45"/>
      <c r="M960" s="45"/>
    </row>
    <row r="961" spans="8:13" s="28" customFormat="1" x14ac:dyDescent="0.2">
      <c r="H961" s="12"/>
      <c r="J961" s="29"/>
      <c r="K961" s="45"/>
      <c r="L961" s="45"/>
      <c r="M961" s="45"/>
    </row>
    <row r="962" spans="8:13" s="28" customFormat="1" x14ac:dyDescent="0.2">
      <c r="H962" s="12"/>
      <c r="J962" s="29"/>
      <c r="K962" s="45"/>
      <c r="L962" s="45"/>
      <c r="M962" s="45"/>
    </row>
    <row r="963" spans="8:13" s="28" customFormat="1" x14ac:dyDescent="0.2">
      <c r="H963" s="12"/>
      <c r="J963" s="29"/>
      <c r="K963" s="45"/>
      <c r="L963" s="45"/>
      <c r="M963" s="45"/>
    </row>
    <row r="964" spans="8:13" s="28" customFormat="1" x14ac:dyDescent="0.2">
      <c r="H964" s="12"/>
      <c r="J964" s="29"/>
      <c r="K964" s="45"/>
      <c r="L964" s="45"/>
      <c r="M964" s="45"/>
    </row>
    <row r="965" spans="8:13" s="28" customFormat="1" x14ac:dyDescent="0.2">
      <c r="H965" s="12"/>
      <c r="J965" s="29"/>
      <c r="K965" s="45"/>
      <c r="L965" s="45"/>
      <c r="M965" s="45"/>
    </row>
    <row r="966" spans="8:13" s="28" customFormat="1" x14ac:dyDescent="0.2">
      <c r="H966" s="12"/>
      <c r="J966" s="29"/>
      <c r="K966" s="45"/>
      <c r="L966" s="45"/>
      <c r="M966" s="45"/>
    </row>
    <row r="967" spans="8:13" s="28" customFormat="1" x14ac:dyDescent="0.2">
      <c r="H967" s="12"/>
      <c r="J967" s="29"/>
      <c r="K967" s="45"/>
      <c r="L967" s="45"/>
      <c r="M967" s="45"/>
    </row>
    <row r="968" spans="8:13" s="28" customFormat="1" x14ac:dyDescent="0.2">
      <c r="H968" s="12"/>
      <c r="J968" s="29"/>
      <c r="K968" s="45"/>
      <c r="L968" s="45"/>
      <c r="M968" s="45"/>
    </row>
    <row r="969" spans="8:13" s="28" customFormat="1" x14ac:dyDescent="0.2">
      <c r="H969" s="12"/>
      <c r="J969" s="29"/>
      <c r="K969" s="45"/>
      <c r="L969" s="45"/>
      <c r="M969" s="45"/>
    </row>
    <row r="970" spans="8:13" s="28" customFormat="1" x14ac:dyDescent="0.2">
      <c r="H970" s="12"/>
      <c r="J970" s="29"/>
      <c r="K970" s="45"/>
      <c r="L970" s="45"/>
      <c r="M970" s="45"/>
    </row>
    <row r="971" spans="8:13" s="28" customFormat="1" x14ac:dyDescent="0.2">
      <c r="H971" s="12"/>
      <c r="J971" s="29"/>
      <c r="K971" s="45"/>
      <c r="L971" s="45"/>
      <c r="M971" s="45"/>
    </row>
    <row r="972" spans="8:13" s="28" customFormat="1" x14ac:dyDescent="0.2">
      <c r="H972" s="12"/>
      <c r="J972" s="29"/>
      <c r="K972" s="45"/>
      <c r="L972" s="45"/>
      <c r="M972" s="45"/>
    </row>
    <row r="973" spans="8:13" s="28" customFormat="1" x14ac:dyDescent="0.2">
      <c r="H973" s="12"/>
      <c r="J973" s="29"/>
      <c r="K973" s="45"/>
      <c r="L973" s="45"/>
      <c r="M973" s="45"/>
    </row>
    <row r="974" spans="8:13" s="28" customFormat="1" x14ac:dyDescent="0.2">
      <c r="H974" s="12"/>
      <c r="J974" s="29"/>
      <c r="K974" s="45"/>
      <c r="L974" s="45"/>
      <c r="M974" s="45"/>
    </row>
    <row r="975" spans="8:13" s="28" customFormat="1" x14ac:dyDescent="0.2">
      <c r="H975" s="12"/>
      <c r="J975" s="29"/>
      <c r="K975" s="45"/>
      <c r="L975" s="45"/>
      <c r="M975" s="45"/>
    </row>
    <row r="976" spans="8:13" s="28" customFormat="1" x14ac:dyDescent="0.2">
      <c r="H976" s="12"/>
      <c r="J976" s="29"/>
      <c r="K976" s="45"/>
      <c r="L976" s="45"/>
      <c r="M976" s="45"/>
    </row>
    <row r="977" spans="8:13" s="28" customFormat="1" x14ac:dyDescent="0.2">
      <c r="H977" s="12"/>
      <c r="J977" s="29"/>
      <c r="K977" s="45"/>
      <c r="L977" s="45"/>
      <c r="M977" s="45"/>
    </row>
    <row r="978" spans="8:13" s="28" customFormat="1" x14ac:dyDescent="0.2">
      <c r="H978" s="12"/>
      <c r="J978" s="29"/>
      <c r="K978" s="45"/>
      <c r="L978" s="45"/>
      <c r="M978" s="45"/>
    </row>
    <row r="979" spans="8:13" s="28" customFormat="1" x14ac:dyDescent="0.2">
      <c r="H979" s="12"/>
      <c r="J979" s="29"/>
      <c r="K979" s="45"/>
      <c r="L979" s="45"/>
      <c r="M979" s="45"/>
    </row>
    <row r="980" spans="8:13" s="28" customFormat="1" x14ac:dyDescent="0.2">
      <c r="H980" s="12"/>
      <c r="J980" s="29"/>
      <c r="K980" s="45"/>
      <c r="L980" s="45"/>
      <c r="M980" s="45"/>
    </row>
    <row r="981" spans="8:13" s="28" customFormat="1" x14ac:dyDescent="0.2">
      <c r="H981" s="12"/>
      <c r="J981" s="29"/>
      <c r="K981" s="45"/>
      <c r="L981" s="45"/>
      <c r="M981" s="45"/>
    </row>
    <row r="982" spans="8:13" s="28" customFormat="1" x14ac:dyDescent="0.2">
      <c r="H982" s="12"/>
      <c r="J982" s="29"/>
      <c r="K982" s="45"/>
      <c r="L982" s="45"/>
      <c r="M982" s="45"/>
    </row>
    <row r="983" spans="8:13" s="28" customFormat="1" x14ac:dyDescent="0.2">
      <c r="H983" s="12"/>
      <c r="J983" s="29"/>
      <c r="K983" s="45"/>
      <c r="L983" s="45"/>
      <c r="M983" s="45"/>
    </row>
    <row r="984" spans="8:13" s="28" customFormat="1" x14ac:dyDescent="0.2">
      <c r="H984" s="12"/>
      <c r="J984" s="29"/>
      <c r="K984" s="45"/>
      <c r="L984" s="45"/>
      <c r="M984" s="45"/>
    </row>
    <row r="985" spans="8:13" s="28" customFormat="1" x14ac:dyDescent="0.2">
      <c r="H985" s="12"/>
      <c r="J985" s="29"/>
      <c r="K985" s="45"/>
      <c r="L985" s="45"/>
      <c r="M985" s="45"/>
    </row>
    <row r="986" spans="8:13" s="28" customFormat="1" x14ac:dyDescent="0.2">
      <c r="H986" s="12"/>
      <c r="J986" s="29"/>
      <c r="K986" s="45"/>
      <c r="L986" s="45"/>
      <c r="M986" s="45"/>
    </row>
    <row r="987" spans="8:13" s="28" customFormat="1" x14ac:dyDescent="0.2">
      <c r="H987" s="12"/>
      <c r="J987" s="29"/>
      <c r="K987" s="45"/>
      <c r="L987" s="45"/>
      <c r="M987" s="45"/>
    </row>
    <row r="988" spans="8:13" s="28" customFormat="1" x14ac:dyDescent="0.2">
      <c r="H988" s="12"/>
      <c r="J988" s="29"/>
      <c r="K988" s="45"/>
      <c r="L988" s="45"/>
      <c r="M988" s="45"/>
    </row>
    <row r="989" spans="8:13" s="28" customFormat="1" x14ac:dyDescent="0.2">
      <c r="H989" s="12"/>
      <c r="J989" s="29"/>
      <c r="K989" s="45"/>
      <c r="L989" s="45"/>
      <c r="M989" s="45"/>
    </row>
    <row r="990" spans="8:13" s="28" customFormat="1" x14ac:dyDescent="0.2">
      <c r="H990" s="12"/>
      <c r="J990" s="29"/>
      <c r="K990" s="45"/>
      <c r="L990" s="45"/>
      <c r="M990" s="45"/>
    </row>
    <row r="991" spans="8:13" s="28" customFormat="1" x14ac:dyDescent="0.2">
      <c r="H991" s="12"/>
      <c r="J991" s="29"/>
      <c r="K991" s="45"/>
      <c r="L991" s="45"/>
      <c r="M991" s="45"/>
    </row>
    <row r="992" spans="8:13" s="28" customFormat="1" x14ac:dyDescent="0.2">
      <c r="H992" s="12"/>
      <c r="J992" s="29"/>
      <c r="K992" s="45"/>
      <c r="L992" s="45"/>
      <c r="M992" s="45"/>
    </row>
    <row r="993" spans="8:13" s="28" customFormat="1" x14ac:dyDescent="0.2">
      <c r="H993" s="12"/>
      <c r="J993" s="29"/>
      <c r="K993" s="45"/>
      <c r="L993" s="45"/>
      <c r="M993" s="45"/>
    </row>
    <row r="994" spans="8:13" s="28" customFormat="1" x14ac:dyDescent="0.2">
      <c r="H994" s="12"/>
      <c r="J994" s="29"/>
      <c r="K994" s="45"/>
      <c r="L994" s="45"/>
      <c r="M994" s="45"/>
    </row>
    <row r="995" spans="8:13" s="28" customFormat="1" x14ac:dyDescent="0.2">
      <c r="H995" s="12"/>
      <c r="J995" s="29"/>
      <c r="K995" s="45"/>
      <c r="L995" s="45"/>
      <c r="M995" s="45"/>
    </row>
    <row r="996" spans="8:13" s="28" customFormat="1" x14ac:dyDescent="0.2">
      <c r="H996" s="12"/>
      <c r="J996" s="29"/>
      <c r="K996" s="45"/>
      <c r="L996" s="45"/>
      <c r="M996" s="45"/>
    </row>
    <row r="997" spans="8:13" s="28" customFormat="1" x14ac:dyDescent="0.2">
      <c r="H997" s="12"/>
      <c r="J997" s="29"/>
      <c r="K997" s="45"/>
      <c r="L997" s="45"/>
      <c r="M997" s="45"/>
    </row>
    <row r="998" spans="8:13" s="28" customFormat="1" x14ac:dyDescent="0.2">
      <c r="H998" s="12"/>
      <c r="J998" s="29"/>
      <c r="K998" s="45"/>
      <c r="L998" s="45"/>
      <c r="M998" s="45"/>
    </row>
    <row r="999" spans="8:13" s="28" customFormat="1" x14ac:dyDescent="0.2">
      <c r="H999" s="12"/>
      <c r="J999" s="29"/>
      <c r="K999" s="45"/>
      <c r="L999" s="45"/>
      <c r="M999" s="45"/>
    </row>
    <row r="1000" spans="8:13" s="28" customFormat="1" x14ac:dyDescent="0.2">
      <c r="H1000" s="12"/>
      <c r="J1000" s="29"/>
      <c r="K1000" s="45"/>
      <c r="L1000" s="45"/>
      <c r="M1000" s="45"/>
    </row>
    <row r="1001" spans="8:13" s="28" customFormat="1" x14ac:dyDescent="0.2">
      <c r="H1001" s="12"/>
      <c r="J1001" s="29"/>
      <c r="K1001" s="45"/>
      <c r="L1001" s="45"/>
      <c r="M1001" s="45"/>
    </row>
    <row r="1002" spans="8:13" s="28" customFormat="1" x14ac:dyDescent="0.2">
      <c r="H1002" s="12"/>
      <c r="J1002" s="29"/>
      <c r="K1002" s="45"/>
      <c r="L1002" s="45"/>
      <c r="M1002" s="45"/>
    </row>
    <row r="1003" spans="8:13" s="28" customFormat="1" x14ac:dyDescent="0.2">
      <c r="H1003" s="12"/>
      <c r="J1003" s="29"/>
      <c r="K1003" s="45"/>
      <c r="L1003" s="45"/>
      <c r="M1003" s="45"/>
    </row>
    <row r="1004" spans="8:13" s="28" customFormat="1" x14ac:dyDescent="0.2">
      <c r="H1004" s="12"/>
      <c r="J1004" s="29"/>
      <c r="K1004" s="45"/>
      <c r="L1004" s="45"/>
      <c r="M1004" s="45"/>
    </row>
    <row r="1005" spans="8:13" s="28" customFormat="1" x14ac:dyDescent="0.2">
      <c r="H1005" s="12"/>
      <c r="J1005" s="29"/>
      <c r="K1005" s="45"/>
      <c r="L1005" s="45"/>
      <c r="M1005" s="45"/>
    </row>
    <row r="1006" spans="8:13" s="28" customFormat="1" x14ac:dyDescent="0.2">
      <c r="H1006" s="12"/>
      <c r="J1006" s="29"/>
      <c r="K1006" s="45"/>
      <c r="L1006" s="45"/>
      <c r="M1006" s="45"/>
    </row>
    <row r="1007" spans="8:13" s="28" customFormat="1" x14ac:dyDescent="0.2">
      <c r="H1007" s="12"/>
      <c r="J1007" s="29"/>
      <c r="K1007" s="45"/>
      <c r="L1007" s="45"/>
      <c r="M1007" s="45"/>
    </row>
    <row r="1008" spans="8:13" s="28" customFormat="1" x14ac:dyDescent="0.2">
      <c r="H1008" s="12"/>
      <c r="J1008" s="29"/>
      <c r="K1008" s="45"/>
      <c r="L1008" s="45"/>
      <c r="M1008" s="45"/>
    </row>
    <row r="1009" spans="8:13" s="28" customFormat="1" x14ac:dyDescent="0.2">
      <c r="H1009" s="12"/>
      <c r="J1009" s="29"/>
      <c r="K1009" s="45"/>
      <c r="L1009" s="45"/>
      <c r="M1009" s="45"/>
    </row>
    <row r="1010" spans="8:13" s="28" customFormat="1" x14ac:dyDescent="0.2">
      <c r="H1010" s="12"/>
      <c r="J1010" s="29"/>
      <c r="K1010" s="45"/>
      <c r="L1010" s="45"/>
      <c r="M1010" s="45"/>
    </row>
    <row r="1011" spans="8:13" s="28" customFormat="1" x14ac:dyDescent="0.2">
      <c r="H1011" s="12"/>
      <c r="J1011" s="29"/>
      <c r="K1011" s="45"/>
      <c r="L1011" s="45"/>
      <c r="M1011" s="45"/>
    </row>
    <row r="1012" spans="8:13" s="28" customFormat="1" x14ac:dyDescent="0.2">
      <c r="H1012" s="12"/>
      <c r="J1012" s="29"/>
      <c r="K1012" s="45"/>
      <c r="L1012" s="45"/>
      <c r="M1012" s="45"/>
    </row>
    <row r="1013" spans="8:13" s="28" customFormat="1" x14ac:dyDescent="0.2">
      <c r="H1013" s="12"/>
      <c r="J1013" s="29"/>
      <c r="K1013" s="45"/>
      <c r="L1013" s="45"/>
      <c r="M1013" s="45"/>
    </row>
    <row r="1014" spans="8:13" s="28" customFormat="1" x14ac:dyDescent="0.2">
      <c r="H1014" s="12"/>
      <c r="J1014" s="29"/>
      <c r="K1014" s="45"/>
      <c r="L1014" s="45"/>
      <c r="M1014" s="45"/>
    </row>
    <row r="1015" spans="8:13" s="28" customFormat="1" x14ac:dyDescent="0.2">
      <c r="H1015" s="12"/>
      <c r="J1015" s="29"/>
      <c r="K1015" s="45"/>
      <c r="L1015" s="45"/>
      <c r="M1015" s="45"/>
    </row>
    <row r="1016" spans="8:13" s="28" customFormat="1" x14ac:dyDescent="0.2">
      <c r="H1016" s="12"/>
      <c r="J1016" s="29"/>
      <c r="K1016" s="45"/>
      <c r="L1016" s="45"/>
      <c r="M1016" s="45"/>
    </row>
    <row r="1017" spans="8:13" s="28" customFormat="1" x14ac:dyDescent="0.2">
      <c r="H1017" s="12"/>
      <c r="J1017" s="29"/>
      <c r="K1017" s="45"/>
      <c r="L1017" s="45"/>
      <c r="M1017" s="45"/>
    </row>
    <row r="1018" spans="8:13" s="28" customFormat="1" x14ac:dyDescent="0.2">
      <c r="H1018" s="12"/>
      <c r="J1018" s="29"/>
      <c r="K1018" s="45"/>
      <c r="L1018" s="45"/>
      <c r="M1018" s="45"/>
    </row>
    <row r="1019" spans="8:13" s="28" customFormat="1" x14ac:dyDescent="0.2">
      <c r="H1019" s="12"/>
      <c r="J1019" s="29"/>
      <c r="K1019" s="45"/>
      <c r="L1019" s="45"/>
      <c r="M1019" s="45"/>
    </row>
    <row r="1020" spans="8:13" s="28" customFormat="1" x14ac:dyDescent="0.2">
      <c r="H1020" s="12"/>
      <c r="J1020" s="29"/>
      <c r="K1020" s="45"/>
      <c r="L1020" s="45"/>
      <c r="M1020" s="45"/>
    </row>
    <row r="1021" spans="8:13" s="28" customFormat="1" x14ac:dyDescent="0.2">
      <c r="H1021" s="12"/>
      <c r="J1021" s="29"/>
      <c r="K1021" s="45"/>
      <c r="L1021" s="45"/>
      <c r="M1021" s="45"/>
    </row>
    <row r="1022" spans="8:13" s="28" customFormat="1" x14ac:dyDescent="0.2">
      <c r="H1022" s="12"/>
      <c r="J1022" s="29"/>
      <c r="K1022" s="45"/>
      <c r="L1022" s="45"/>
      <c r="M1022" s="45"/>
    </row>
    <row r="1023" spans="8:13" s="28" customFormat="1" x14ac:dyDescent="0.2">
      <c r="H1023" s="12"/>
      <c r="J1023" s="29"/>
      <c r="K1023" s="45"/>
      <c r="L1023" s="45"/>
      <c r="M1023" s="45"/>
    </row>
    <row r="1024" spans="8:13" s="28" customFormat="1" x14ac:dyDescent="0.2">
      <c r="H1024" s="12"/>
      <c r="J1024" s="29"/>
      <c r="K1024" s="45"/>
      <c r="L1024" s="45"/>
      <c r="M1024" s="45"/>
    </row>
    <row r="1025" spans="8:13" s="28" customFormat="1" x14ac:dyDescent="0.2">
      <c r="H1025" s="12"/>
      <c r="J1025" s="29"/>
      <c r="K1025" s="45"/>
      <c r="L1025" s="45"/>
      <c r="M1025" s="45"/>
    </row>
    <row r="1026" spans="8:13" s="28" customFormat="1" x14ac:dyDescent="0.2">
      <c r="H1026" s="12"/>
      <c r="J1026" s="29"/>
      <c r="K1026" s="45"/>
      <c r="L1026" s="45"/>
      <c r="M1026" s="45"/>
    </row>
    <row r="1027" spans="8:13" s="28" customFormat="1" x14ac:dyDescent="0.2">
      <c r="H1027" s="12"/>
      <c r="J1027" s="29"/>
      <c r="K1027" s="45"/>
      <c r="L1027" s="45"/>
      <c r="M1027" s="45"/>
    </row>
    <row r="1028" spans="8:13" s="28" customFormat="1" x14ac:dyDescent="0.2">
      <c r="H1028" s="12"/>
      <c r="J1028" s="29"/>
      <c r="K1028" s="45"/>
      <c r="L1028" s="45"/>
      <c r="M1028" s="45"/>
    </row>
    <row r="1029" spans="8:13" s="28" customFormat="1" x14ac:dyDescent="0.2">
      <c r="H1029" s="12"/>
      <c r="J1029" s="29"/>
      <c r="K1029" s="45"/>
      <c r="L1029" s="45"/>
      <c r="M1029" s="45"/>
    </row>
    <row r="1030" spans="8:13" s="28" customFormat="1" x14ac:dyDescent="0.2">
      <c r="H1030" s="12"/>
      <c r="J1030" s="29"/>
      <c r="K1030" s="45"/>
      <c r="L1030" s="45"/>
      <c r="M1030" s="45"/>
    </row>
    <row r="1031" spans="8:13" s="28" customFormat="1" x14ac:dyDescent="0.2">
      <c r="H1031" s="12"/>
      <c r="J1031" s="29"/>
      <c r="K1031" s="45"/>
      <c r="L1031" s="45"/>
      <c r="M1031" s="45"/>
    </row>
    <row r="1032" spans="8:13" s="28" customFormat="1" x14ac:dyDescent="0.2">
      <c r="H1032" s="12"/>
      <c r="J1032" s="29"/>
      <c r="K1032" s="45"/>
      <c r="L1032" s="45"/>
      <c r="M1032" s="45"/>
    </row>
    <row r="1033" spans="8:13" s="28" customFormat="1" x14ac:dyDescent="0.2">
      <c r="H1033" s="12"/>
      <c r="J1033" s="29"/>
      <c r="K1033" s="45"/>
      <c r="L1033" s="45"/>
      <c r="M1033" s="45"/>
    </row>
    <row r="1034" spans="8:13" s="28" customFormat="1" x14ac:dyDescent="0.2">
      <c r="H1034" s="12"/>
      <c r="J1034" s="29"/>
      <c r="K1034" s="45"/>
      <c r="L1034" s="45"/>
      <c r="M1034" s="45"/>
    </row>
    <row r="1035" spans="8:13" s="28" customFormat="1" x14ac:dyDescent="0.2">
      <c r="H1035" s="12"/>
      <c r="J1035" s="29"/>
      <c r="K1035" s="45"/>
      <c r="L1035" s="45"/>
      <c r="M1035" s="45"/>
    </row>
    <row r="1036" spans="8:13" s="28" customFormat="1" x14ac:dyDescent="0.2">
      <c r="H1036" s="12"/>
      <c r="J1036" s="29"/>
      <c r="K1036" s="45"/>
      <c r="L1036" s="45"/>
      <c r="M1036" s="45"/>
    </row>
    <row r="1037" spans="8:13" s="28" customFormat="1" x14ac:dyDescent="0.2">
      <c r="H1037" s="12"/>
      <c r="J1037" s="29"/>
      <c r="K1037" s="45"/>
      <c r="L1037" s="45"/>
      <c r="M1037" s="45"/>
    </row>
    <row r="1038" spans="8:13" s="28" customFormat="1" x14ac:dyDescent="0.2">
      <c r="H1038" s="12"/>
      <c r="J1038" s="29"/>
      <c r="K1038" s="45"/>
      <c r="L1038" s="45"/>
      <c r="M1038" s="45"/>
    </row>
    <row r="1039" spans="8:13" s="28" customFormat="1" x14ac:dyDescent="0.2">
      <c r="H1039" s="12"/>
      <c r="J1039" s="29"/>
      <c r="K1039" s="45"/>
      <c r="L1039" s="45"/>
      <c r="M1039" s="45"/>
    </row>
    <row r="1040" spans="8:13" s="28" customFormat="1" x14ac:dyDescent="0.2">
      <c r="H1040" s="12"/>
      <c r="J1040" s="29"/>
      <c r="K1040" s="45"/>
      <c r="L1040" s="45"/>
      <c r="M1040" s="45"/>
    </row>
    <row r="1041" spans="8:13" s="28" customFormat="1" x14ac:dyDescent="0.2">
      <c r="H1041" s="12"/>
      <c r="J1041" s="29"/>
      <c r="K1041" s="45"/>
      <c r="L1041" s="45"/>
      <c r="M1041" s="45"/>
    </row>
    <row r="1042" spans="8:13" s="28" customFormat="1" x14ac:dyDescent="0.2">
      <c r="H1042" s="12"/>
      <c r="J1042" s="29"/>
      <c r="K1042" s="45"/>
      <c r="L1042" s="45"/>
      <c r="M1042" s="45"/>
    </row>
    <row r="1043" spans="8:13" s="28" customFormat="1" x14ac:dyDescent="0.2">
      <c r="H1043" s="12"/>
      <c r="J1043" s="29"/>
      <c r="K1043" s="45"/>
      <c r="L1043" s="45"/>
      <c r="M1043" s="45"/>
    </row>
    <row r="1044" spans="8:13" s="28" customFormat="1" x14ac:dyDescent="0.2">
      <c r="H1044" s="12"/>
      <c r="J1044" s="29"/>
      <c r="K1044" s="45"/>
      <c r="L1044" s="45"/>
      <c r="M1044" s="45"/>
    </row>
    <row r="1045" spans="8:13" s="28" customFormat="1" x14ac:dyDescent="0.2">
      <c r="H1045" s="12"/>
      <c r="J1045" s="29"/>
      <c r="K1045" s="45"/>
      <c r="L1045" s="45"/>
      <c r="M1045" s="45"/>
    </row>
    <row r="1046" spans="8:13" s="28" customFormat="1" x14ac:dyDescent="0.2">
      <c r="H1046" s="12"/>
      <c r="J1046" s="29"/>
      <c r="K1046" s="45"/>
      <c r="L1046" s="45"/>
      <c r="M1046" s="45"/>
    </row>
    <row r="1047" spans="8:13" s="28" customFormat="1" x14ac:dyDescent="0.2">
      <c r="H1047" s="12"/>
      <c r="J1047" s="29"/>
      <c r="K1047" s="45"/>
      <c r="L1047" s="45"/>
      <c r="M1047" s="45"/>
    </row>
    <row r="1048" spans="8:13" s="28" customFormat="1" x14ac:dyDescent="0.2">
      <c r="H1048" s="12"/>
      <c r="J1048" s="29"/>
      <c r="K1048" s="45"/>
      <c r="L1048" s="45"/>
      <c r="M1048" s="45"/>
    </row>
    <row r="1049" spans="8:13" s="28" customFormat="1" x14ac:dyDescent="0.2">
      <c r="H1049" s="12"/>
      <c r="J1049" s="29"/>
      <c r="K1049" s="45"/>
      <c r="L1049" s="45"/>
      <c r="M1049" s="45"/>
    </row>
    <row r="1050" spans="8:13" s="28" customFormat="1" x14ac:dyDescent="0.2">
      <c r="H1050" s="12"/>
      <c r="J1050" s="29"/>
      <c r="K1050" s="45"/>
      <c r="L1050" s="45"/>
      <c r="M1050" s="45"/>
    </row>
    <row r="1051" spans="8:13" s="28" customFormat="1" x14ac:dyDescent="0.2">
      <c r="H1051" s="12"/>
      <c r="J1051" s="29"/>
      <c r="K1051" s="45"/>
      <c r="L1051" s="45"/>
      <c r="M1051" s="45"/>
    </row>
    <row r="1052" spans="8:13" s="28" customFormat="1" x14ac:dyDescent="0.2">
      <c r="H1052" s="12"/>
      <c r="J1052" s="29"/>
      <c r="K1052" s="45"/>
      <c r="L1052" s="45"/>
      <c r="M1052" s="45"/>
    </row>
    <row r="1053" spans="8:13" s="28" customFormat="1" x14ac:dyDescent="0.2">
      <c r="H1053" s="12"/>
      <c r="J1053" s="29"/>
      <c r="K1053" s="45"/>
      <c r="L1053" s="45"/>
      <c r="M1053" s="45"/>
    </row>
    <row r="1054" spans="8:13" s="28" customFormat="1" x14ac:dyDescent="0.2">
      <c r="H1054" s="12"/>
      <c r="J1054" s="29"/>
      <c r="K1054" s="45"/>
      <c r="L1054" s="45"/>
      <c r="M1054" s="45"/>
    </row>
    <row r="1055" spans="8:13" s="28" customFormat="1" x14ac:dyDescent="0.2">
      <c r="H1055" s="12"/>
      <c r="J1055" s="29"/>
      <c r="K1055" s="45"/>
      <c r="L1055" s="45"/>
      <c r="M1055" s="45"/>
    </row>
    <row r="1056" spans="8:13" s="28" customFormat="1" x14ac:dyDescent="0.2">
      <c r="H1056" s="12"/>
      <c r="J1056" s="29"/>
      <c r="K1056" s="45"/>
      <c r="L1056" s="45"/>
      <c r="M1056" s="45"/>
    </row>
    <row r="1057" spans="8:13" s="28" customFormat="1" x14ac:dyDescent="0.2">
      <c r="H1057" s="12"/>
      <c r="J1057" s="29"/>
      <c r="K1057" s="45"/>
      <c r="L1057" s="45"/>
      <c r="M1057" s="45"/>
    </row>
    <row r="1058" spans="8:13" s="28" customFormat="1" x14ac:dyDescent="0.2">
      <c r="H1058" s="12"/>
      <c r="J1058" s="29"/>
      <c r="K1058" s="45"/>
      <c r="L1058" s="45"/>
      <c r="M1058" s="45"/>
    </row>
    <row r="1059" spans="8:13" s="28" customFormat="1" x14ac:dyDescent="0.2">
      <c r="H1059" s="12"/>
      <c r="J1059" s="29"/>
      <c r="K1059" s="45"/>
      <c r="L1059" s="45"/>
      <c r="M1059" s="45"/>
    </row>
    <row r="1060" spans="8:13" s="28" customFormat="1" x14ac:dyDescent="0.2">
      <c r="H1060" s="12"/>
      <c r="J1060" s="29"/>
      <c r="K1060" s="45"/>
      <c r="L1060" s="45"/>
      <c r="M1060" s="45"/>
    </row>
    <row r="1061" spans="8:13" s="28" customFormat="1" x14ac:dyDescent="0.2">
      <c r="H1061" s="12"/>
      <c r="J1061" s="29"/>
      <c r="K1061" s="45"/>
      <c r="L1061" s="45"/>
      <c r="M1061" s="45"/>
    </row>
    <row r="1062" spans="8:13" s="28" customFormat="1" x14ac:dyDescent="0.2">
      <c r="H1062" s="12"/>
      <c r="J1062" s="29"/>
      <c r="K1062" s="45"/>
      <c r="L1062" s="45"/>
      <c r="M1062" s="45"/>
    </row>
    <row r="1063" spans="8:13" s="28" customFormat="1" x14ac:dyDescent="0.2">
      <c r="H1063" s="12"/>
      <c r="J1063" s="29"/>
      <c r="K1063" s="45"/>
      <c r="L1063" s="45"/>
      <c r="M1063" s="45"/>
    </row>
    <row r="1064" spans="8:13" s="28" customFormat="1" x14ac:dyDescent="0.2">
      <c r="H1064" s="12"/>
      <c r="J1064" s="29"/>
      <c r="K1064" s="45"/>
      <c r="L1064" s="45"/>
      <c r="M1064" s="45"/>
    </row>
    <row r="1065" spans="8:13" s="28" customFormat="1" x14ac:dyDescent="0.2">
      <c r="H1065" s="12"/>
      <c r="J1065" s="29"/>
      <c r="K1065" s="45"/>
      <c r="L1065" s="45"/>
      <c r="M1065" s="45"/>
    </row>
    <row r="1066" spans="8:13" s="28" customFormat="1" x14ac:dyDescent="0.2">
      <c r="H1066" s="12"/>
      <c r="J1066" s="29"/>
      <c r="K1066" s="45"/>
      <c r="L1066" s="45"/>
      <c r="M1066" s="45"/>
    </row>
    <row r="1067" spans="8:13" s="28" customFormat="1" x14ac:dyDescent="0.2">
      <c r="H1067" s="12"/>
      <c r="J1067" s="29"/>
      <c r="K1067" s="45"/>
      <c r="L1067" s="45"/>
      <c r="M1067" s="45"/>
    </row>
    <row r="1068" spans="8:13" s="28" customFormat="1" x14ac:dyDescent="0.2">
      <c r="H1068" s="12"/>
      <c r="J1068" s="29"/>
      <c r="K1068" s="45"/>
      <c r="L1068" s="45"/>
      <c r="M1068" s="45"/>
    </row>
    <row r="1069" spans="8:13" s="28" customFormat="1" x14ac:dyDescent="0.2">
      <c r="H1069" s="12"/>
      <c r="J1069" s="29"/>
      <c r="K1069" s="45"/>
      <c r="L1069" s="45"/>
      <c r="M1069" s="45"/>
    </row>
    <row r="1070" spans="8:13" s="28" customFormat="1" x14ac:dyDescent="0.2">
      <c r="H1070" s="12"/>
      <c r="J1070" s="29"/>
      <c r="K1070" s="45"/>
      <c r="L1070" s="45"/>
      <c r="M1070" s="45"/>
    </row>
    <row r="1071" spans="8:13" s="28" customFormat="1" x14ac:dyDescent="0.2">
      <c r="H1071" s="12"/>
      <c r="J1071" s="29"/>
      <c r="K1071" s="45"/>
      <c r="L1071" s="45"/>
      <c r="M1071" s="45"/>
    </row>
    <row r="1072" spans="8:13" s="28" customFormat="1" x14ac:dyDescent="0.2">
      <c r="H1072" s="12"/>
      <c r="J1072" s="29"/>
      <c r="K1072" s="45"/>
      <c r="L1072" s="45"/>
      <c r="M1072" s="45"/>
    </row>
    <row r="1073" spans="8:13" s="28" customFormat="1" x14ac:dyDescent="0.2">
      <c r="H1073" s="12"/>
      <c r="J1073" s="29"/>
      <c r="K1073" s="45"/>
      <c r="L1073" s="45"/>
      <c r="M1073" s="45"/>
    </row>
    <row r="1074" spans="8:13" s="28" customFormat="1" x14ac:dyDescent="0.2">
      <c r="H1074" s="12"/>
      <c r="J1074" s="29"/>
      <c r="K1074" s="45"/>
      <c r="L1074" s="45"/>
      <c r="M1074" s="45"/>
    </row>
    <row r="1075" spans="8:13" s="28" customFormat="1" x14ac:dyDescent="0.2">
      <c r="H1075" s="12"/>
      <c r="J1075" s="29"/>
      <c r="K1075" s="45"/>
      <c r="L1075" s="45"/>
      <c r="M1075" s="45"/>
    </row>
    <row r="1076" spans="8:13" s="28" customFormat="1" x14ac:dyDescent="0.2">
      <c r="H1076" s="12"/>
      <c r="J1076" s="29"/>
      <c r="K1076" s="45"/>
      <c r="L1076" s="45"/>
      <c r="M1076" s="45"/>
    </row>
    <row r="1077" spans="8:13" s="28" customFormat="1" x14ac:dyDescent="0.2">
      <c r="H1077" s="12"/>
      <c r="J1077" s="29"/>
      <c r="K1077" s="45"/>
      <c r="L1077" s="45"/>
      <c r="M1077" s="45"/>
    </row>
    <row r="1078" spans="8:13" s="28" customFormat="1" x14ac:dyDescent="0.2">
      <c r="H1078" s="12"/>
      <c r="J1078" s="29"/>
      <c r="K1078" s="45"/>
      <c r="L1078" s="45"/>
      <c r="M1078" s="45"/>
    </row>
    <row r="1079" spans="8:13" s="28" customFormat="1" x14ac:dyDescent="0.2">
      <c r="H1079" s="12"/>
      <c r="J1079" s="29"/>
      <c r="K1079" s="45"/>
      <c r="L1079" s="45"/>
      <c r="M1079" s="45"/>
    </row>
    <row r="1080" spans="8:13" s="28" customFormat="1" x14ac:dyDescent="0.2">
      <c r="H1080" s="12"/>
      <c r="J1080" s="29"/>
      <c r="K1080" s="45"/>
      <c r="L1080" s="45"/>
      <c r="M1080" s="45"/>
    </row>
    <row r="1081" spans="8:13" s="28" customFormat="1" x14ac:dyDescent="0.2">
      <c r="H1081" s="12"/>
      <c r="J1081" s="29"/>
      <c r="K1081" s="45"/>
      <c r="L1081" s="45"/>
      <c r="M1081" s="45"/>
    </row>
    <row r="1082" spans="8:13" s="28" customFormat="1" x14ac:dyDescent="0.2">
      <c r="H1082" s="12"/>
      <c r="J1082" s="29"/>
      <c r="K1082" s="45"/>
      <c r="L1082" s="45"/>
      <c r="M1082" s="45"/>
    </row>
    <row r="1083" spans="8:13" s="28" customFormat="1" x14ac:dyDescent="0.2">
      <c r="H1083" s="12"/>
      <c r="J1083" s="29"/>
      <c r="K1083" s="45"/>
      <c r="L1083" s="45"/>
      <c r="M1083" s="45"/>
    </row>
    <row r="1084" spans="8:13" s="28" customFormat="1" x14ac:dyDescent="0.2">
      <c r="H1084" s="12"/>
      <c r="J1084" s="29"/>
      <c r="K1084" s="45"/>
      <c r="L1084" s="45"/>
      <c r="M1084" s="45"/>
    </row>
    <row r="1085" spans="8:13" s="28" customFormat="1" x14ac:dyDescent="0.2">
      <c r="H1085" s="12"/>
      <c r="J1085" s="29"/>
      <c r="K1085" s="45"/>
      <c r="L1085" s="45"/>
      <c r="M1085" s="45"/>
    </row>
    <row r="1086" spans="8:13" s="28" customFormat="1" x14ac:dyDescent="0.2">
      <c r="H1086" s="12"/>
      <c r="J1086" s="29"/>
      <c r="K1086" s="45"/>
      <c r="L1086" s="45"/>
      <c r="M1086" s="45"/>
    </row>
    <row r="1087" spans="8:13" s="28" customFormat="1" x14ac:dyDescent="0.2">
      <c r="H1087" s="12"/>
      <c r="J1087" s="29"/>
      <c r="K1087" s="45"/>
      <c r="L1087" s="45"/>
      <c r="M1087" s="45"/>
    </row>
    <row r="1088" spans="8:13" s="28" customFormat="1" x14ac:dyDescent="0.2">
      <c r="H1088" s="12"/>
      <c r="J1088" s="29"/>
      <c r="K1088" s="45"/>
      <c r="L1088" s="45"/>
      <c r="M1088" s="45"/>
    </row>
    <row r="1089" spans="8:13" s="28" customFormat="1" x14ac:dyDescent="0.2">
      <c r="H1089" s="12"/>
      <c r="J1089" s="29"/>
      <c r="K1089" s="45"/>
      <c r="L1089" s="45"/>
      <c r="M1089" s="45"/>
    </row>
    <row r="1090" spans="8:13" s="28" customFormat="1" x14ac:dyDescent="0.2">
      <c r="H1090" s="12"/>
      <c r="J1090" s="29"/>
      <c r="K1090" s="45"/>
      <c r="L1090" s="45"/>
      <c r="M1090" s="45"/>
    </row>
    <row r="1091" spans="8:13" s="28" customFormat="1" x14ac:dyDescent="0.2">
      <c r="H1091" s="12"/>
      <c r="J1091" s="29"/>
      <c r="K1091" s="45"/>
      <c r="L1091" s="45"/>
      <c r="M1091" s="45"/>
    </row>
    <row r="1092" spans="8:13" s="28" customFormat="1" x14ac:dyDescent="0.2">
      <c r="H1092" s="12"/>
      <c r="J1092" s="29"/>
      <c r="K1092" s="45"/>
      <c r="L1092" s="45"/>
      <c r="M1092" s="45"/>
    </row>
    <row r="1093" spans="8:13" s="28" customFormat="1" x14ac:dyDescent="0.2">
      <c r="H1093" s="12"/>
      <c r="J1093" s="29"/>
      <c r="K1093" s="45"/>
      <c r="L1093" s="45"/>
      <c r="M1093" s="45"/>
    </row>
    <row r="1094" spans="8:13" s="28" customFormat="1" x14ac:dyDescent="0.2">
      <c r="H1094" s="12"/>
      <c r="J1094" s="29"/>
      <c r="K1094" s="45"/>
      <c r="L1094" s="45"/>
      <c r="M1094" s="45"/>
    </row>
    <row r="1095" spans="8:13" s="28" customFormat="1" x14ac:dyDescent="0.2">
      <c r="H1095" s="12"/>
      <c r="J1095" s="29"/>
      <c r="K1095" s="45"/>
      <c r="L1095" s="45"/>
      <c r="M1095" s="45"/>
    </row>
    <row r="1096" spans="8:13" s="28" customFormat="1" x14ac:dyDescent="0.2">
      <c r="H1096" s="12"/>
      <c r="J1096" s="29"/>
      <c r="K1096" s="45"/>
      <c r="L1096" s="45"/>
      <c r="M1096" s="45"/>
    </row>
    <row r="1097" spans="8:13" s="28" customFormat="1" x14ac:dyDescent="0.2">
      <c r="H1097" s="12"/>
      <c r="J1097" s="29"/>
      <c r="K1097" s="45"/>
      <c r="L1097" s="45"/>
      <c r="M1097" s="45"/>
    </row>
    <row r="1098" spans="8:13" s="28" customFormat="1" x14ac:dyDescent="0.2">
      <c r="H1098" s="12"/>
      <c r="J1098" s="29"/>
      <c r="K1098" s="45"/>
      <c r="L1098" s="45"/>
      <c r="M1098" s="45"/>
    </row>
    <row r="1099" spans="8:13" s="28" customFormat="1" x14ac:dyDescent="0.2">
      <c r="H1099" s="12"/>
      <c r="J1099" s="29"/>
      <c r="K1099" s="45"/>
      <c r="L1099" s="45"/>
      <c r="M1099" s="45"/>
    </row>
    <row r="1100" spans="8:13" s="28" customFormat="1" x14ac:dyDescent="0.2">
      <c r="H1100" s="12"/>
      <c r="J1100" s="29"/>
      <c r="K1100" s="45"/>
      <c r="L1100" s="45"/>
      <c r="M1100" s="45"/>
    </row>
    <row r="1101" spans="8:13" s="28" customFormat="1" x14ac:dyDescent="0.2">
      <c r="H1101" s="12"/>
      <c r="J1101" s="29"/>
      <c r="K1101" s="45"/>
      <c r="L1101" s="45"/>
      <c r="M1101" s="45"/>
    </row>
    <row r="1102" spans="8:13" s="28" customFormat="1" x14ac:dyDescent="0.2">
      <c r="H1102" s="12"/>
      <c r="J1102" s="29"/>
      <c r="K1102" s="45"/>
      <c r="L1102" s="45"/>
      <c r="M1102" s="45"/>
    </row>
    <row r="1103" spans="8:13" s="28" customFormat="1" x14ac:dyDescent="0.2">
      <c r="H1103" s="12"/>
      <c r="J1103" s="29"/>
      <c r="K1103" s="45"/>
      <c r="L1103" s="45"/>
      <c r="M1103" s="45"/>
    </row>
    <row r="1104" spans="8:13" s="28" customFormat="1" x14ac:dyDescent="0.2">
      <c r="H1104" s="12"/>
      <c r="J1104" s="29"/>
      <c r="K1104" s="45"/>
      <c r="L1104" s="45"/>
      <c r="M1104" s="45"/>
    </row>
    <row r="1105" spans="8:13" s="28" customFormat="1" x14ac:dyDescent="0.2">
      <c r="H1105" s="12"/>
      <c r="J1105" s="29"/>
      <c r="K1105" s="45"/>
      <c r="L1105" s="45"/>
      <c r="M1105" s="45"/>
    </row>
    <row r="1106" spans="8:13" s="28" customFormat="1" x14ac:dyDescent="0.2">
      <c r="H1106" s="12"/>
      <c r="J1106" s="29"/>
      <c r="K1106" s="45"/>
      <c r="L1106" s="45"/>
      <c r="M1106" s="45"/>
    </row>
    <row r="1107" spans="8:13" s="28" customFormat="1" x14ac:dyDescent="0.2">
      <c r="H1107" s="12"/>
      <c r="J1107" s="29"/>
      <c r="K1107" s="45"/>
      <c r="L1107" s="45"/>
      <c r="M1107" s="45"/>
    </row>
    <row r="1108" spans="8:13" s="28" customFormat="1" x14ac:dyDescent="0.2">
      <c r="H1108" s="12"/>
      <c r="J1108" s="29"/>
      <c r="K1108" s="45"/>
      <c r="L1108" s="45"/>
      <c r="M1108" s="45"/>
    </row>
    <row r="1109" spans="8:13" s="28" customFormat="1" x14ac:dyDescent="0.2">
      <c r="H1109" s="12"/>
      <c r="J1109" s="29"/>
      <c r="K1109" s="45"/>
      <c r="L1109" s="45"/>
      <c r="M1109" s="45"/>
    </row>
    <row r="1110" spans="8:13" s="28" customFormat="1" x14ac:dyDescent="0.2">
      <c r="H1110" s="12"/>
      <c r="J1110" s="29"/>
      <c r="K1110" s="45"/>
      <c r="L1110" s="45"/>
      <c r="M1110" s="45"/>
    </row>
    <row r="1111" spans="8:13" s="28" customFormat="1" x14ac:dyDescent="0.2">
      <c r="H1111" s="12"/>
      <c r="J1111" s="29"/>
      <c r="K1111" s="45"/>
      <c r="L1111" s="45"/>
      <c r="M1111" s="45"/>
    </row>
    <row r="1112" spans="8:13" s="28" customFormat="1" x14ac:dyDescent="0.2">
      <c r="H1112" s="12"/>
      <c r="J1112" s="29"/>
      <c r="K1112" s="45"/>
      <c r="L1112" s="45"/>
      <c r="M1112" s="45"/>
    </row>
    <row r="1113" spans="8:13" s="28" customFormat="1" x14ac:dyDescent="0.2">
      <c r="H1113" s="12"/>
      <c r="J1113" s="29"/>
      <c r="K1113" s="45"/>
      <c r="L1113" s="45"/>
      <c r="M1113" s="45"/>
    </row>
    <row r="1114" spans="8:13" s="28" customFormat="1" x14ac:dyDescent="0.2">
      <c r="H1114" s="12"/>
      <c r="J1114" s="29"/>
      <c r="K1114" s="45"/>
      <c r="L1114" s="45"/>
      <c r="M1114" s="45"/>
    </row>
    <row r="1115" spans="8:13" s="28" customFormat="1" x14ac:dyDescent="0.2">
      <c r="H1115" s="12"/>
      <c r="J1115" s="29"/>
      <c r="K1115" s="45"/>
      <c r="L1115" s="45"/>
      <c r="M1115" s="45"/>
    </row>
    <row r="1116" spans="8:13" s="28" customFormat="1" x14ac:dyDescent="0.2">
      <c r="H1116" s="12"/>
      <c r="J1116" s="29"/>
      <c r="K1116" s="45"/>
      <c r="L1116" s="45"/>
      <c r="M1116" s="45"/>
    </row>
    <row r="1117" spans="8:13" s="28" customFormat="1" x14ac:dyDescent="0.2">
      <c r="H1117" s="12"/>
      <c r="J1117" s="29"/>
      <c r="K1117" s="45"/>
      <c r="L1117" s="45"/>
      <c r="M1117" s="45"/>
    </row>
    <row r="1118" spans="8:13" s="28" customFormat="1" x14ac:dyDescent="0.2">
      <c r="H1118" s="12"/>
      <c r="J1118" s="29"/>
      <c r="K1118" s="45"/>
      <c r="L1118" s="45"/>
      <c r="M1118" s="45"/>
    </row>
    <row r="1119" spans="8:13" s="28" customFormat="1" x14ac:dyDescent="0.2">
      <c r="H1119" s="12"/>
      <c r="J1119" s="29"/>
      <c r="K1119" s="45"/>
      <c r="L1119" s="45"/>
      <c r="M1119" s="45"/>
    </row>
    <row r="1120" spans="8:13" s="28" customFormat="1" x14ac:dyDescent="0.2">
      <c r="H1120" s="12"/>
      <c r="J1120" s="29"/>
      <c r="K1120" s="45"/>
      <c r="L1120" s="45"/>
      <c r="M1120" s="45"/>
    </row>
    <row r="1121" spans="8:13" s="28" customFormat="1" x14ac:dyDescent="0.2">
      <c r="H1121" s="12"/>
      <c r="J1121" s="29"/>
      <c r="K1121" s="45"/>
      <c r="L1121" s="45"/>
      <c r="M1121" s="45"/>
    </row>
    <row r="1122" spans="8:13" s="28" customFormat="1" x14ac:dyDescent="0.2">
      <c r="H1122" s="12"/>
      <c r="J1122" s="29"/>
      <c r="K1122" s="45"/>
      <c r="L1122" s="45"/>
      <c r="M1122" s="45"/>
    </row>
    <row r="1123" spans="8:13" s="28" customFormat="1" x14ac:dyDescent="0.2">
      <c r="H1123" s="12"/>
      <c r="J1123" s="29"/>
      <c r="K1123" s="45"/>
      <c r="L1123" s="45"/>
      <c r="M1123" s="45"/>
    </row>
    <row r="1124" spans="8:13" s="28" customFormat="1" x14ac:dyDescent="0.2">
      <c r="H1124" s="12"/>
      <c r="J1124" s="29"/>
      <c r="K1124" s="45"/>
      <c r="L1124" s="45"/>
      <c r="M1124" s="45"/>
    </row>
    <row r="1125" spans="8:13" s="28" customFormat="1" x14ac:dyDescent="0.2">
      <c r="H1125" s="12"/>
      <c r="J1125" s="29"/>
      <c r="K1125" s="45"/>
      <c r="L1125" s="45"/>
      <c r="M1125" s="45"/>
    </row>
    <row r="1126" spans="8:13" s="28" customFormat="1" x14ac:dyDescent="0.2">
      <c r="H1126" s="12"/>
      <c r="J1126" s="29"/>
      <c r="K1126" s="45"/>
      <c r="L1126" s="45"/>
      <c r="M1126" s="45"/>
    </row>
    <row r="1127" spans="8:13" s="28" customFormat="1" x14ac:dyDescent="0.2">
      <c r="H1127" s="12"/>
      <c r="J1127" s="29"/>
      <c r="K1127" s="45"/>
      <c r="L1127" s="45"/>
      <c r="M1127" s="45"/>
    </row>
    <row r="1128" spans="8:13" s="28" customFormat="1" x14ac:dyDescent="0.2">
      <c r="H1128" s="12"/>
      <c r="J1128" s="29"/>
      <c r="K1128" s="45"/>
      <c r="L1128" s="45"/>
      <c r="M1128" s="45"/>
    </row>
    <row r="1129" spans="8:13" s="28" customFormat="1" x14ac:dyDescent="0.2">
      <c r="H1129" s="12"/>
      <c r="J1129" s="29"/>
      <c r="K1129" s="45"/>
      <c r="L1129" s="45"/>
      <c r="M1129" s="45"/>
    </row>
    <row r="1130" spans="8:13" s="28" customFormat="1" x14ac:dyDescent="0.2">
      <c r="H1130" s="12"/>
      <c r="J1130" s="29"/>
      <c r="K1130" s="45"/>
      <c r="L1130" s="45"/>
      <c r="M1130" s="45"/>
    </row>
    <row r="1131" spans="8:13" s="28" customFormat="1" x14ac:dyDescent="0.2">
      <c r="H1131" s="12"/>
      <c r="J1131" s="29"/>
      <c r="K1131" s="45"/>
      <c r="L1131" s="45"/>
      <c r="M1131" s="45"/>
    </row>
    <row r="1132" spans="8:13" s="28" customFormat="1" x14ac:dyDescent="0.2">
      <c r="H1132" s="12"/>
      <c r="J1132" s="29"/>
      <c r="K1132" s="45"/>
      <c r="L1132" s="45"/>
      <c r="M1132" s="45"/>
    </row>
    <row r="1133" spans="8:13" s="28" customFormat="1" x14ac:dyDescent="0.2">
      <c r="H1133" s="12"/>
      <c r="J1133" s="29"/>
      <c r="K1133" s="45"/>
      <c r="L1133" s="45"/>
      <c r="M1133" s="45"/>
    </row>
    <row r="1134" spans="8:13" s="28" customFormat="1" x14ac:dyDescent="0.2">
      <c r="H1134" s="12"/>
      <c r="J1134" s="29"/>
      <c r="K1134" s="45"/>
      <c r="L1134" s="45"/>
      <c r="M1134" s="45"/>
    </row>
    <row r="1135" spans="8:13" s="28" customFormat="1" x14ac:dyDescent="0.2">
      <c r="H1135" s="12"/>
      <c r="J1135" s="29"/>
      <c r="K1135" s="45"/>
      <c r="L1135" s="45"/>
      <c r="M1135" s="45"/>
    </row>
    <row r="1136" spans="8:13" s="28" customFormat="1" x14ac:dyDescent="0.2">
      <c r="H1136" s="12"/>
      <c r="J1136" s="29"/>
      <c r="K1136" s="45"/>
      <c r="L1136" s="45"/>
      <c r="M1136" s="45"/>
    </row>
    <row r="1137" spans="8:13" s="28" customFormat="1" x14ac:dyDescent="0.2">
      <c r="H1137" s="12"/>
      <c r="J1137" s="29"/>
      <c r="K1137" s="45"/>
      <c r="L1137" s="45"/>
      <c r="M1137" s="45"/>
    </row>
    <row r="1138" spans="8:13" s="28" customFormat="1" x14ac:dyDescent="0.2">
      <c r="H1138" s="12"/>
      <c r="J1138" s="29"/>
      <c r="K1138" s="45"/>
      <c r="L1138" s="45"/>
      <c r="M1138" s="45"/>
    </row>
    <row r="1139" spans="8:13" s="28" customFormat="1" x14ac:dyDescent="0.2">
      <c r="H1139" s="12"/>
      <c r="J1139" s="29"/>
      <c r="K1139" s="45"/>
      <c r="L1139" s="45"/>
      <c r="M1139" s="45"/>
    </row>
    <row r="1140" spans="8:13" s="28" customFormat="1" x14ac:dyDescent="0.2">
      <c r="H1140" s="12"/>
      <c r="J1140" s="29"/>
      <c r="K1140" s="45"/>
      <c r="L1140" s="45"/>
      <c r="M1140" s="45"/>
    </row>
    <row r="1141" spans="8:13" s="28" customFormat="1" x14ac:dyDescent="0.2">
      <c r="H1141" s="12"/>
      <c r="J1141" s="29"/>
      <c r="K1141" s="45"/>
      <c r="L1141" s="45"/>
      <c r="M1141" s="45"/>
    </row>
    <row r="1142" spans="8:13" s="28" customFormat="1" x14ac:dyDescent="0.2">
      <c r="H1142" s="12"/>
      <c r="J1142" s="29"/>
      <c r="K1142" s="45"/>
      <c r="L1142" s="45"/>
      <c r="M1142" s="45"/>
    </row>
    <row r="1143" spans="8:13" s="28" customFormat="1" x14ac:dyDescent="0.2">
      <c r="H1143" s="12"/>
      <c r="J1143" s="29"/>
      <c r="K1143" s="45"/>
      <c r="L1143" s="45"/>
      <c r="M1143" s="45"/>
    </row>
    <row r="1144" spans="8:13" s="28" customFormat="1" x14ac:dyDescent="0.2">
      <c r="H1144" s="12"/>
      <c r="J1144" s="29"/>
      <c r="K1144" s="45"/>
      <c r="L1144" s="45"/>
      <c r="M1144" s="45"/>
    </row>
    <row r="1145" spans="8:13" s="28" customFormat="1" x14ac:dyDescent="0.2">
      <c r="H1145" s="12"/>
      <c r="J1145" s="29"/>
      <c r="K1145" s="45"/>
      <c r="L1145" s="45"/>
      <c r="M1145" s="45"/>
    </row>
    <row r="1146" spans="8:13" s="28" customFormat="1" x14ac:dyDescent="0.2">
      <c r="H1146" s="12"/>
      <c r="J1146" s="29"/>
      <c r="K1146" s="45"/>
      <c r="L1146" s="45"/>
      <c r="M1146" s="45"/>
    </row>
    <row r="1147" spans="8:13" s="28" customFormat="1" x14ac:dyDescent="0.2">
      <c r="H1147" s="12"/>
      <c r="J1147" s="29"/>
      <c r="K1147" s="45"/>
      <c r="L1147" s="45"/>
      <c r="M1147" s="45"/>
    </row>
    <row r="1148" spans="8:13" s="28" customFormat="1" x14ac:dyDescent="0.2">
      <c r="H1148" s="12"/>
      <c r="J1148" s="29"/>
      <c r="K1148" s="45"/>
      <c r="L1148" s="45"/>
      <c r="M1148" s="45"/>
    </row>
    <row r="1149" spans="8:13" s="28" customFormat="1" x14ac:dyDescent="0.2">
      <c r="H1149" s="12"/>
      <c r="J1149" s="29"/>
      <c r="K1149" s="45"/>
      <c r="L1149" s="45"/>
      <c r="M1149" s="45"/>
    </row>
    <row r="1150" spans="8:13" s="28" customFormat="1" x14ac:dyDescent="0.2">
      <c r="H1150" s="12"/>
      <c r="J1150" s="29"/>
      <c r="K1150" s="45"/>
      <c r="L1150" s="45"/>
      <c r="M1150" s="45"/>
    </row>
    <row r="1151" spans="8:13" s="28" customFormat="1" x14ac:dyDescent="0.2">
      <c r="H1151" s="12"/>
      <c r="J1151" s="29"/>
      <c r="K1151" s="45"/>
      <c r="L1151" s="45"/>
      <c r="M1151" s="45"/>
    </row>
    <row r="1152" spans="8:13" s="28" customFormat="1" x14ac:dyDescent="0.2">
      <c r="H1152" s="12"/>
      <c r="J1152" s="29"/>
      <c r="K1152" s="45"/>
      <c r="L1152" s="45"/>
      <c r="M1152" s="45"/>
    </row>
    <row r="1153" spans="8:13" s="28" customFormat="1" x14ac:dyDescent="0.2">
      <c r="H1153" s="12"/>
      <c r="J1153" s="29"/>
      <c r="K1153" s="45"/>
      <c r="L1153" s="45"/>
      <c r="M1153" s="45"/>
    </row>
    <row r="1154" spans="8:13" s="28" customFormat="1" x14ac:dyDescent="0.2">
      <c r="H1154" s="12"/>
      <c r="J1154" s="29"/>
      <c r="K1154" s="45"/>
      <c r="L1154" s="45"/>
      <c r="M1154" s="45"/>
    </row>
    <row r="1155" spans="8:13" s="28" customFormat="1" x14ac:dyDescent="0.2">
      <c r="H1155" s="12"/>
      <c r="J1155" s="29"/>
      <c r="K1155" s="45"/>
      <c r="L1155" s="45"/>
      <c r="M1155" s="45"/>
    </row>
    <row r="1156" spans="8:13" s="28" customFormat="1" x14ac:dyDescent="0.2">
      <c r="H1156" s="12"/>
      <c r="J1156" s="29"/>
      <c r="K1156" s="45"/>
      <c r="L1156" s="45"/>
      <c r="M1156" s="45"/>
    </row>
    <row r="1157" spans="8:13" s="28" customFormat="1" x14ac:dyDescent="0.2">
      <c r="H1157" s="12"/>
      <c r="J1157" s="29"/>
      <c r="K1157" s="45"/>
      <c r="L1157" s="45"/>
      <c r="M1157" s="45"/>
    </row>
    <row r="1158" spans="8:13" s="28" customFormat="1" x14ac:dyDescent="0.2">
      <c r="H1158" s="12"/>
      <c r="J1158" s="29"/>
      <c r="K1158" s="45"/>
      <c r="L1158" s="45"/>
      <c r="M1158" s="45"/>
    </row>
    <row r="1159" spans="8:13" s="28" customFormat="1" x14ac:dyDescent="0.2">
      <c r="H1159" s="12"/>
      <c r="J1159" s="29"/>
      <c r="K1159" s="45"/>
      <c r="L1159" s="45"/>
      <c r="M1159" s="45"/>
    </row>
    <row r="1160" spans="8:13" s="28" customFormat="1" x14ac:dyDescent="0.2">
      <c r="H1160" s="12"/>
      <c r="J1160" s="29"/>
      <c r="K1160" s="45"/>
      <c r="L1160" s="45"/>
      <c r="M1160" s="45"/>
    </row>
    <row r="1161" spans="8:13" s="28" customFormat="1" x14ac:dyDescent="0.2">
      <c r="H1161" s="12"/>
      <c r="J1161" s="29"/>
      <c r="K1161" s="45"/>
      <c r="L1161" s="45"/>
      <c r="M1161" s="45"/>
    </row>
    <row r="1162" spans="8:13" s="28" customFormat="1" x14ac:dyDescent="0.2">
      <c r="H1162" s="12"/>
      <c r="J1162" s="29"/>
      <c r="K1162" s="45"/>
      <c r="L1162" s="45"/>
      <c r="M1162" s="45"/>
    </row>
    <row r="1163" spans="8:13" s="28" customFormat="1" x14ac:dyDescent="0.2">
      <c r="H1163" s="12"/>
      <c r="J1163" s="29"/>
      <c r="K1163" s="45"/>
      <c r="L1163" s="45"/>
      <c r="M1163" s="45"/>
    </row>
    <row r="1164" spans="8:13" s="28" customFormat="1" x14ac:dyDescent="0.2">
      <c r="H1164" s="12"/>
      <c r="J1164" s="29"/>
      <c r="K1164" s="45"/>
      <c r="L1164" s="45"/>
      <c r="M1164" s="45"/>
    </row>
    <row r="1165" spans="8:13" s="28" customFormat="1" x14ac:dyDescent="0.2">
      <c r="H1165" s="12"/>
      <c r="J1165" s="29"/>
      <c r="K1165" s="45"/>
      <c r="L1165" s="45"/>
      <c r="M1165" s="45"/>
    </row>
    <row r="1166" spans="8:13" s="28" customFormat="1" x14ac:dyDescent="0.2">
      <c r="H1166" s="12"/>
      <c r="J1166" s="29"/>
      <c r="K1166" s="45"/>
      <c r="L1166" s="45"/>
      <c r="M1166" s="45"/>
    </row>
    <row r="1167" spans="8:13" s="28" customFormat="1" x14ac:dyDescent="0.2">
      <c r="H1167" s="12"/>
      <c r="J1167" s="29"/>
      <c r="K1167" s="45"/>
      <c r="L1167" s="45"/>
      <c r="M1167" s="45"/>
    </row>
    <row r="1168" spans="8:13" s="28" customFormat="1" x14ac:dyDescent="0.2">
      <c r="H1168" s="12"/>
      <c r="J1168" s="29"/>
      <c r="K1168" s="45"/>
      <c r="L1168" s="45"/>
      <c r="M1168" s="45"/>
    </row>
    <row r="1169" spans="8:13" s="28" customFormat="1" x14ac:dyDescent="0.2">
      <c r="H1169" s="12"/>
      <c r="J1169" s="29"/>
      <c r="K1169" s="45"/>
      <c r="L1169" s="45"/>
      <c r="M1169" s="45"/>
    </row>
    <row r="1170" spans="8:13" s="28" customFormat="1" x14ac:dyDescent="0.2">
      <c r="H1170" s="12"/>
      <c r="J1170" s="29"/>
      <c r="K1170" s="45"/>
      <c r="L1170" s="45"/>
      <c r="M1170" s="45"/>
    </row>
    <row r="1171" spans="8:13" s="28" customFormat="1" x14ac:dyDescent="0.2">
      <c r="H1171" s="12"/>
      <c r="J1171" s="29"/>
      <c r="K1171" s="45"/>
      <c r="L1171" s="45"/>
      <c r="M1171" s="45"/>
    </row>
    <row r="1172" spans="8:13" s="28" customFormat="1" x14ac:dyDescent="0.2">
      <c r="H1172" s="12"/>
      <c r="J1172" s="29"/>
      <c r="K1172" s="45"/>
      <c r="L1172" s="45"/>
      <c r="M1172" s="45"/>
    </row>
    <row r="1173" spans="8:13" s="28" customFormat="1" x14ac:dyDescent="0.2">
      <c r="H1173" s="12"/>
      <c r="J1173" s="29"/>
      <c r="K1173" s="45"/>
      <c r="L1173" s="45"/>
      <c r="M1173" s="45"/>
    </row>
    <row r="1174" spans="8:13" s="28" customFormat="1" x14ac:dyDescent="0.2">
      <c r="H1174" s="12"/>
      <c r="J1174" s="29"/>
      <c r="K1174" s="45"/>
      <c r="L1174" s="45"/>
      <c r="M1174" s="45"/>
    </row>
    <row r="1175" spans="8:13" s="28" customFormat="1" x14ac:dyDescent="0.2">
      <c r="H1175" s="12"/>
      <c r="J1175" s="29"/>
      <c r="K1175" s="45"/>
      <c r="L1175" s="45"/>
      <c r="M1175" s="45"/>
    </row>
    <row r="1176" spans="8:13" s="28" customFormat="1" x14ac:dyDescent="0.2">
      <c r="H1176" s="12"/>
      <c r="J1176" s="29"/>
      <c r="K1176" s="45"/>
      <c r="L1176" s="45"/>
      <c r="M1176" s="45"/>
    </row>
    <row r="1177" spans="8:13" s="28" customFormat="1" x14ac:dyDescent="0.2">
      <c r="H1177" s="12"/>
      <c r="J1177" s="29"/>
      <c r="K1177" s="45"/>
      <c r="L1177" s="45"/>
      <c r="M1177" s="45"/>
    </row>
    <row r="1178" spans="8:13" s="28" customFormat="1" x14ac:dyDescent="0.2">
      <c r="H1178" s="12"/>
      <c r="J1178" s="29"/>
      <c r="K1178" s="45"/>
      <c r="L1178" s="45"/>
      <c r="M1178" s="45"/>
    </row>
    <row r="1179" spans="8:13" s="28" customFormat="1" x14ac:dyDescent="0.2">
      <c r="H1179" s="12"/>
      <c r="J1179" s="29"/>
      <c r="K1179" s="45"/>
      <c r="L1179" s="45"/>
      <c r="M1179" s="45"/>
    </row>
    <row r="1180" spans="8:13" s="28" customFormat="1" x14ac:dyDescent="0.2">
      <c r="H1180" s="12"/>
      <c r="J1180" s="29"/>
      <c r="K1180" s="45"/>
      <c r="L1180" s="45"/>
      <c r="M1180" s="45"/>
    </row>
    <row r="1181" spans="8:13" s="28" customFormat="1" x14ac:dyDescent="0.2">
      <c r="H1181" s="12"/>
      <c r="J1181" s="29"/>
      <c r="K1181" s="45"/>
      <c r="L1181" s="45"/>
      <c r="M1181" s="45"/>
    </row>
    <row r="1182" spans="8:13" s="28" customFormat="1" x14ac:dyDescent="0.2">
      <c r="H1182" s="12"/>
      <c r="J1182" s="29"/>
      <c r="K1182" s="45"/>
      <c r="L1182" s="45"/>
      <c r="M1182" s="45"/>
    </row>
    <row r="1183" spans="8:13" s="28" customFormat="1" x14ac:dyDescent="0.2">
      <c r="H1183" s="12"/>
      <c r="J1183" s="29"/>
      <c r="K1183" s="45"/>
      <c r="L1183" s="45"/>
      <c r="M1183" s="45"/>
    </row>
    <row r="1184" spans="8:13" s="28" customFormat="1" x14ac:dyDescent="0.2">
      <c r="H1184" s="12"/>
      <c r="J1184" s="29"/>
      <c r="K1184" s="45"/>
      <c r="L1184" s="45"/>
      <c r="M1184" s="45"/>
    </row>
    <row r="1185" spans="8:13" s="28" customFormat="1" x14ac:dyDescent="0.2">
      <c r="H1185" s="12"/>
      <c r="J1185" s="29"/>
      <c r="K1185" s="45"/>
      <c r="L1185" s="45"/>
      <c r="M1185" s="45"/>
    </row>
    <row r="1186" spans="8:13" s="28" customFormat="1" x14ac:dyDescent="0.2">
      <c r="H1186" s="12"/>
      <c r="J1186" s="29"/>
      <c r="K1186" s="45"/>
      <c r="L1186" s="45"/>
      <c r="M1186" s="45"/>
    </row>
    <row r="1187" spans="8:13" s="28" customFormat="1" x14ac:dyDescent="0.2">
      <c r="H1187" s="12"/>
      <c r="J1187" s="29"/>
      <c r="K1187" s="45"/>
      <c r="L1187" s="45"/>
      <c r="M1187" s="45"/>
    </row>
    <row r="1188" spans="8:13" s="28" customFormat="1" x14ac:dyDescent="0.2">
      <c r="H1188" s="12"/>
      <c r="J1188" s="29"/>
      <c r="K1188" s="45"/>
      <c r="L1188" s="45"/>
      <c r="M1188" s="45"/>
    </row>
    <row r="1189" spans="8:13" s="28" customFormat="1" x14ac:dyDescent="0.2">
      <c r="H1189" s="12"/>
      <c r="J1189" s="29"/>
      <c r="K1189" s="45"/>
      <c r="L1189" s="45"/>
      <c r="M1189" s="45"/>
    </row>
    <row r="1190" spans="8:13" s="28" customFormat="1" x14ac:dyDescent="0.2">
      <c r="H1190" s="12"/>
      <c r="J1190" s="29"/>
      <c r="K1190" s="45"/>
      <c r="L1190" s="45"/>
      <c r="M1190" s="45"/>
    </row>
    <row r="1191" spans="8:13" s="28" customFormat="1" x14ac:dyDescent="0.2">
      <c r="H1191" s="12"/>
      <c r="J1191" s="29"/>
      <c r="K1191" s="45"/>
      <c r="L1191" s="45"/>
      <c r="M1191" s="45"/>
    </row>
    <row r="1192" spans="8:13" s="28" customFormat="1" x14ac:dyDescent="0.2">
      <c r="H1192" s="12"/>
      <c r="J1192" s="29"/>
      <c r="K1192" s="45"/>
      <c r="L1192" s="45"/>
      <c r="M1192" s="45"/>
    </row>
    <row r="1193" spans="8:13" s="28" customFormat="1" x14ac:dyDescent="0.2">
      <c r="H1193" s="12"/>
      <c r="J1193" s="29"/>
      <c r="K1193" s="45"/>
      <c r="L1193" s="45"/>
      <c r="M1193" s="45"/>
    </row>
    <row r="1194" spans="8:13" s="28" customFormat="1" x14ac:dyDescent="0.2">
      <c r="H1194" s="12"/>
      <c r="J1194" s="29"/>
      <c r="K1194" s="45"/>
      <c r="L1194" s="45"/>
      <c r="M1194" s="45"/>
    </row>
    <row r="1195" spans="8:13" s="28" customFormat="1" x14ac:dyDescent="0.2">
      <c r="H1195" s="12"/>
      <c r="J1195" s="29"/>
      <c r="K1195" s="45"/>
      <c r="L1195" s="45"/>
      <c r="M1195" s="45"/>
    </row>
    <row r="1196" spans="8:13" s="28" customFormat="1" x14ac:dyDescent="0.2">
      <c r="H1196" s="12"/>
      <c r="J1196" s="29"/>
      <c r="K1196" s="45"/>
      <c r="L1196" s="45"/>
      <c r="M1196" s="45"/>
    </row>
    <row r="1197" spans="8:13" s="28" customFormat="1" x14ac:dyDescent="0.2">
      <c r="H1197" s="12"/>
      <c r="J1197" s="29"/>
      <c r="K1197" s="45"/>
      <c r="L1197" s="45"/>
      <c r="M1197" s="45"/>
    </row>
    <row r="1198" spans="8:13" s="28" customFormat="1" x14ac:dyDescent="0.2">
      <c r="H1198" s="12"/>
      <c r="J1198" s="29"/>
      <c r="K1198" s="45"/>
      <c r="L1198" s="45"/>
      <c r="M1198" s="45"/>
    </row>
    <row r="1199" spans="8:13" s="28" customFormat="1" x14ac:dyDescent="0.2">
      <c r="H1199" s="12"/>
      <c r="J1199" s="29"/>
      <c r="K1199" s="45"/>
      <c r="L1199" s="45"/>
      <c r="M1199" s="45"/>
    </row>
    <row r="1200" spans="8:13" s="28" customFormat="1" x14ac:dyDescent="0.2">
      <c r="H1200" s="12"/>
      <c r="J1200" s="29"/>
      <c r="K1200" s="45"/>
      <c r="L1200" s="45"/>
      <c r="M1200" s="45"/>
    </row>
    <row r="1201" spans="8:13" s="28" customFormat="1" x14ac:dyDescent="0.2">
      <c r="H1201" s="12"/>
      <c r="J1201" s="29"/>
      <c r="K1201" s="45"/>
      <c r="L1201" s="45"/>
      <c r="M1201" s="45"/>
    </row>
    <row r="1202" spans="8:13" s="28" customFormat="1" x14ac:dyDescent="0.2">
      <c r="H1202" s="12"/>
      <c r="J1202" s="29"/>
      <c r="K1202" s="45"/>
      <c r="L1202" s="45"/>
      <c r="M1202" s="45"/>
    </row>
    <row r="1203" spans="8:13" s="28" customFormat="1" x14ac:dyDescent="0.2">
      <c r="H1203" s="12"/>
      <c r="J1203" s="29"/>
      <c r="K1203" s="45"/>
      <c r="L1203" s="45"/>
      <c r="M1203" s="45"/>
    </row>
    <row r="1204" spans="8:13" s="28" customFormat="1" x14ac:dyDescent="0.2">
      <c r="H1204" s="12"/>
      <c r="J1204" s="29"/>
      <c r="K1204" s="45"/>
      <c r="L1204" s="45"/>
      <c r="M1204" s="45"/>
    </row>
    <row r="1205" spans="8:13" s="28" customFormat="1" x14ac:dyDescent="0.2">
      <c r="H1205" s="12"/>
      <c r="J1205" s="29"/>
      <c r="K1205" s="45"/>
      <c r="L1205" s="45"/>
      <c r="M1205" s="45"/>
    </row>
    <row r="1206" spans="8:13" s="28" customFormat="1" x14ac:dyDescent="0.2">
      <c r="H1206" s="12"/>
      <c r="J1206" s="29"/>
      <c r="K1206" s="45"/>
      <c r="L1206" s="45"/>
      <c r="M1206" s="45"/>
    </row>
    <row r="1207" spans="8:13" s="28" customFormat="1" x14ac:dyDescent="0.2">
      <c r="H1207" s="12"/>
      <c r="J1207" s="29"/>
      <c r="K1207" s="45"/>
      <c r="L1207" s="45"/>
      <c r="M1207" s="45"/>
    </row>
    <row r="1208" spans="8:13" s="28" customFormat="1" x14ac:dyDescent="0.2">
      <c r="H1208" s="12"/>
      <c r="J1208" s="29"/>
      <c r="K1208" s="45"/>
      <c r="L1208" s="45"/>
      <c r="M1208" s="45"/>
    </row>
    <row r="1209" spans="8:13" s="28" customFormat="1" x14ac:dyDescent="0.2">
      <c r="H1209" s="12"/>
      <c r="J1209" s="29"/>
      <c r="K1209" s="45"/>
      <c r="L1209" s="45"/>
      <c r="M1209" s="45"/>
    </row>
    <row r="1210" spans="8:13" s="28" customFormat="1" x14ac:dyDescent="0.2">
      <c r="H1210" s="12"/>
      <c r="J1210" s="29"/>
      <c r="K1210" s="45"/>
      <c r="L1210" s="45"/>
      <c r="M1210" s="45"/>
    </row>
    <row r="1211" spans="8:13" s="28" customFormat="1" x14ac:dyDescent="0.2">
      <c r="H1211" s="12"/>
      <c r="J1211" s="29"/>
      <c r="K1211" s="45"/>
      <c r="L1211" s="45"/>
      <c r="M1211" s="45"/>
    </row>
    <row r="1212" spans="8:13" s="28" customFormat="1" x14ac:dyDescent="0.2">
      <c r="H1212" s="12"/>
      <c r="J1212" s="29"/>
      <c r="K1212" s="45"/>
      <c r="L1212" s="45"/>
      <c r="M1212" s="45"/>
    </row>
    <row r="1213" spans="8:13" s="28" customFormat="1" x14ac:dyDescent="0.2">
      <c r="H1213" s="12"/>
      <c r="J1213" s="29"/>
      <c r="K1213" s="45"/>
      <c r="L1213" s="45"/>
      <c r="M1213" s="45"/>
    </row>
    <row r="1214" spans="8:13" s="28" customFormat="1" x14ac:dyDescent="0.2">
      <c r="H1214" s="12"/>
      <c r="J1214" s="29"/>
      <c r="K1214" s="45"/>
      <c r="L1214" s="45"/>
      <c r="M1214" s="45"/>
    </row>
    <row r="1215" spans="8:13" s="28" customFormat="1" x14ac:dyDescent="0.2">
      <c r="H1215" s="12"/>
      <c r="J1215" s="29"/>
      <c r="K1215" s="45"/>
      <c r="L1215" s="45"/>
      <c r="M1215" s="45"/>
    </row>
    <row r="1216" spans="8:13" s="28" customFormat="1" x14ac:dyDescent="0.2">
      <c r="H1216" s="12"/>
      <c r="J1216" s="29"/>
      <c r="K1216" s="45"/>
      <c r="L1216" s="45"/>
      <c r="M1216" s="45"/>
    </row>
    <row r="1217" spans="8:13" s="28" customFormat="1" x14ac:dyDescent="0.2">
      <c r="H1217" s="12"/>
      <c r="J1217" s="29"/>
      <c r="K1217" s="45"/>
      <c r="L1217" s="45"/>
      <c r="M1217" s="45"/>
    </row>
    <row r="1218" spans="8:13" s="28" customFormat="1" x14ac:dyDescent="0.2">
      <c r="H1218" s="12"/>
      <c r="J1218" s="29"/>
      <c r="K1218" s="45"/>
      <c r="L1218" s="45"/>
      <c r="M1218" s="45"/>
    </row>
    <row r="1219" spans="8:13" s="28" customFormat="1" x14ac:dyDescent="0.2">
      <c r="H1219" s="12"/>
      <c r="J1219" s="29"/>
      <c r="K1219" s="45"/>
      <c r="L1219" s="45"/>
      <c r="M1219" s="45"/>
    </row>
    <row r="1220" spans="8:13" s="28" customFormat="1" x14ac:dyDescent="0.2">
      <c r="H1220" s="12"/>
      <c r="J1220" s="29"/>
      <c r="K1220" s="45"/>
      <c r="L1220" s="45"/>
      <c r="M1220" s="45"/>
    </row>
    <row r="1221" spans="8:13" s="28" customFormat="1" x14ac:dyDescent="0.2">
      <c r="H1221" s="12"/>
      <c r="J1221" s="29"/>
      <c r="K1221" s="45"/>
      <c r="L1221" s="45"/>
      <c r="M1221" s="45"/>
    </row>
    <row r="1222" spans="8:13" s="28" customFormat="1" x14ac:dyDescent="0.2">
      <c r="H1222" s="12"/>
      <c r="J1222" s="29"/>
      <c r="K1222" s="45"/>
      <c r="L1222" s="45"/>
      <c r="M1222" s="45"/>
    </row>
    <row r="1223" spans="8:13" s="28" customFormat="1" x14ac:dyDescent="0.2">
      <c r="H1223" s="12"/>
      <c r="J1223" s="29"/>
      <c r="K1223" s="45"/>
      <c r="L1223" s="45"/>
      <c r="M1223" s="45"/>
    </row>
    <row r="1224" spans="8:13" s="28" customFormat="1" x14ac:dyDescent="0.2">
      <c r="H1224" s="12"/>
      <c r="J1224" s="29"/>
      <c r="K1224" s="45"/>
      <c r="L1224" s="45"/>
      <c r="M1224" s="45"/>
    </row>
    <row r="1225" spans="8:13" s="28" customFormat="1" x14ac:dyDescent="0.2">
      <c r="H1225" s="12"/>
      <c r="J1225" s="29"/>
      <c r="K1225" s="45"/>
      <c r="L1225" s="45"/>
      <c r="M1225" s="45"/>
    </row>
    <row r="1226" spans="8:13" s="28" customFormat="1" x14ac:dyDescent="0.2">
      <c r="H1226" s="12"/>
      <c r="J1226" s="29"/>
      <c r="K1226" s="45"/>
      <c r="L1226" s="45"/>
      <c r="M1226" s="45"/>
    </row>
    <row r="1227" spans="8:13" s="28" customFormat="1" x14ac:dyDescent="0.2">
      <c r="H1227" s="12"/>
      <c r="J1227" s="29"/>
      <c r="K1227" s="45"/>
      <c r="L1227" s="45"/>
      <c r="M1227" s="45"/>
    </row>
    <row r="1228" spans="8:13" s="28" customFormat="1" x14ac:dyDescent="0.2">
      <c r="H1228" s="12"/>
      <c r="J1228" s="29"/>
      <c r="K1228" s="45"/>
      <c r="L1228" s="45"/>
      <c r="M1228" s="45"/>
    </row>
    <row r="1229" spans="8:13" s="28" customFormat="1" x14ac:dyDescent="0.2">
      <c r="H1229" s="12"/>
      <c r="J1229" s="29"/>
      <c r="K1229" s="45"/>
      <c r="L1229" s="45"/>
      <c r="M1229" s="45"/>
    </row>
    <row r="1230" spans="8:13" s="28" customFormat="1" x14ac:dyDescent="0.2">
      <c r="H1230" s="12"/>
      <c r="J1230" s="29"/>
      <c r="K1230" s="45"/>
      <c r="L1230" s="45"/>
      <c r="M1230" s="45"/>
    </row>
    <row r="1231" spans="8:13" s="28" customFormat="1" x14ac:dyDescent="0.2">
      <c r="H1231" s="12"/>
      <c r="J1231" s="29"/>
      <c r="K1231" s="45"/>
      <c r="L1231" s="45"/>
      <c r="M1231" s="45"/>
    </row>
    <row r="1232" spans="8:13" s="28" customFormat="1" x14ac:dyDescent="0.2">
      <c r="H1232" s="12"/>
      <c r="J1232" s="29"/>
      <c r="K1232" s="45"/>
      <c r="L1232" s="45"/>
      <c r="M1232" s="45"/>
    </row>
    <row r="1233" spans="8:13" s="28" customFormat="1" x14ac:dyDescent="0.2">
      <c r="H1233" s="12"/>
      <c r="J1233" s="29"/>
      <c r="K1233" s="45"/>
      <c r="L1233" s="45"/>
      <c r="M1233" s="45"/>
    </row>
    <row r="1234" spans="8:13" s="28" customFormat="1" x14ac:dyDescent="0.2">
      <c r="H1234" s="12"/>
      <c r="J1234" s="29"/>
      <c r="K1234" s="45"/>
      <c r="L1234" s="45"/>
      <c r="M1234" s="45"/>
    </row>
    <row r="1235" spans="8:13" s="28" customFormat="1" x14ac:dyDescent="0.2">
      <c r="H1235" s="12"/>
      <c r="J1235" s="29"/>
      <c r="K1235" s="45"/>
      <c r="L1235" s="45"/>
      <c r="M1235" s="45"/>
    </row>
    <row r="1236" spans="8:13" s="28" customFormat="1" x14ac:dyDescent="0.2">
      <c r="H1236" s="12"/>
      <c r="J1236" s="29"/>
      <c r="K1236" s="45"/>
      <c r="L1236" s="45"/>
      <c r="M1236" s="45"/>
    </row>
    <row r="1237" spans="8:13" s="28" customFormat="1" x14ac:dyDescent="0.2">
      <c r="H1237" s="12"/>
      <c r="J1237" s="29"/>
      <c r="K1237" s="45"/>
      <c r="L1237" s="45"/>
      <c r="M1237" s="45"/>
    </row>
    <row r="1238" spans="8:13" s="28" customFormat="1" x14ac:dyDescent="0.2">
      <c r="H1238" s="12"/>
      <c r="J1238" s="29"/>
      <c r="K1238" s="45"/>
      <c r="L1238" s="45"/>
      <c r="M1238" s="45"/>
    </row>
    <row r="1239" spans="8:13" s="28" customFormat="1" x14ac:dyDescent="0.2">
      <c r="H1239" s="12"/>
      <c r="J1239" s="29"/>
      <c r="K1239" s="45"/>
      <c r="L1239" s="45"/>
      <c r="M1239" s="45"/>
    </row>
    <row r="1240" spans="8:13" s="28" customFormat="1" x14ac:dyDescent="0.2">
      <c r="H1240" s="12"/>
      <c r="J1240" s="29"/>
      <c r="K1240" s="45"/>
      <c r="L1240" s="45"/>
      <c r="M1240" s="45"/>
    </row>
    <row r="1241" spans="8:13" s="28" customFormat="1" x14ac:dyDescent="0.2">
      <c r="H1241" s="12"/>
      <c r="J1241" s="29"/>
      <c r="K1241" s="45"/>
      <c r="L1241" s="45"/>
      <c r="M1241" s="45"/>
    </row>
    <row r="1242" spans="8:13" s="28" customFormat="1" x14ac:dyDescent="0.2">
      <c r="H1242" s="12"/>
      <c r="J1242" s="29"/>
      <c r="K1242" s="45"/>
      <c r="L1242" s="45"/>
      <c r="M1242" s="45"/>
    </row>
    <row r="1243" spans="8:13" s="28" customFormat="1" x14ac:dyDescent="0.2">
      <c r="H1243" s="12"/>
      <c r="J1243" s="29"/>
      <c r="K1243" s="45"/>
      <c r="L1243" s="45"/>
      <c r="M1243" s="45"/>
    </row>
    <row r="1244" spans="8:13" s="28" customFormat="1" x14ac:dyDescent="0.2">
      <c r="H1244" s="12"/>
      <c r="J1244" s="29"/>
      <c r="K1244" s="45"/>
      <c r="L1244" s="45"/>
      <c r="M1244" s="45"/>
    </row>
    <row r="1245" spans="8:13" s="28" customFormat="1" x14ac:dyDescent="0.2">
      <c r="H1245" s="12"/>
      <c r="J1245" s="29"/>
      <c r="K1245" s="45"/>
      <c r="L1245" s="45"/>
      <c r="M1245" s="45"/>
    </row>
    <row r="1246" spans="8:13" s="28" customFormat="1" x14ac:dyDescent="0.2">
      <c r="H1246" s="12"/>
      <c r="J1246" s="29"/>
      <c r="K1246" s="45"/>
      <c r="L1246" s="45"/>
      <c r="M1246" s="45"/>
    </row>
    <row r="1247" spans="8:13" s="28" customFormat="1" x14ac:dyDescent="0.2">
      <c r="H1247" s="12"/>
      <c r="J1247" s="29"/>
      <c r="K1247" s="45"/>
      <c r="L1247" s="45"/>
      <c r="M1247" s="45"/>
    </row>
    <row r="1248" spans="8:13" s="28" customFormat="1" x14ac:dyDescent="0.2">
      <c r="H1248" s="12"/>
      <c r="J1248" s="29"/>
      <c r="K1248" s="45"/>
      <c r="L1248" s="45"/>
      <c r="M1248" s="45"/>
    </row>
    <row r="1249" spans="8:13" s="28" customFormat="1" x14ac:dyDescent="0.2">
      <c r="H1249" s="12"/>
      <c r="J1249" s="29"/>
      <c r="K1249" s="45"/>
      <c r="L1249" s="45"/>
      <c r="M1249" s="45"/>
    </row>
    <row r="1250" spans="8:13" s="28" customFormat="1" x14ac:dyDescent="0.2">
      <c r="H1250" s="12"/>
      <c r="J1250" s="29"/>
      <c r="K1250" s="45"/>
      <c r="L1250" s="45"/>
      <c r="M1250" s="45"/>
    </row>
    <row r="1251" spans="8:13" s="28" customFormat="1" x14ac:dyDescent="0.2">
      <c r="H1251" s="12"/>
      <c r="J1251" s="29"/>
      <c r="K1251" s="45"/>
      <c r="L1251" s="45"/>
      <c r="M1251" s="45"/>
    </row>
    <row r="1252" spans="8:13" s="28" customFormat="1" x14ac:dyDescent="0.2">
      <c r="H1252" s="12"/>
      <c r="J1252" s="29"/>
      <c r="K1252" s="45"/>
      <c r="L1252" s="45"/>
      <c r="M1252" s="45"/>
    </row>
    <row r="1253" spans="8:13" s="28" customFormat="1" x14ac:dyDescent="0.2">
      <c r="H1253" s="12"/>
      <c r="J1253" s="29"/>
      <c r="K1253" s="45"/>
      <c r="L1253" s="45"/>
      <c r="M1253" s="45"/>
    </row>
    <row r="1254" spans="8:13" s="28" customFormat="1" x14ac:dyDescent="0.2">
      <c r="H1254" s="12"/>
      <c r="J1254" s="29"/>
      <c r="K1254" s="45"/>
      <c r="L1254" s="45"/>
      <c r="M1254" s="45"/>
    </row>
    <row r="1255" spans="8:13" s="28" customFormat="1" x14ac:dyDescent="0.2">
      <c r="H1255" s="12"/>
      <c r="J1255" s="29"/>
      <c r="K1255" s="45"/>
      <c r="L1255" s="45"/>
      <c r="M1255" s="45"/>
    </row>
    <row r="1256" spans="8:13" s="28" customFormat="1" x14ac:dyDescent="0.2">
      <c r="H1256" s="12"/>
      <c r="J1256" s="29"/>
      <c r="K1256" s="45"/>
      <c r="L1256" s="45"/>
      <c r="M1256" s="45"/>
    </row>
    <row r="1257" spans="8:13" s="28" customFormat="1" x14ac:dyDescent="0.2">
      <c r="H1257" s="12"/>
      <c r="J1257" s="29"/>
      <c r="K1257" s="45"/>
      <c r="L1257" s="45"/>
      <c r="M1257" s="45"/>
    </row>
    <row r="1258" spans="8:13" s="28" customFormat="1" x14ac:dyDescent="0.2">
      <c r="H1258" s="12"/>
      <c r="J1258" s="29"/>
      <c r="K1258" s="45"/>
      <c r="L1258" s="45"/>
      <c r="M1258" s="45"/>
    </row>
    <row r="1259" spans="8:13" s="28" customFormat="1" x14ac:dyDescent="0.2">
      <c r="H1259" s="12"/>
      <c r="J1259" s="29"/>
      <c r="K1259" s="45"/>
      <c r="L1259" s="45"/>
      <c r="M1259" s="45"/>
    </row>
    <row r="1260" spans="8:13" s="28" customFormat="1" x14ac:dyDescent="0.2">
      <c r="H1260" s="12"/>
      <c r="J1260" s="29"/>
      <c r="K1260" s="45"/>
      <c r="L1260" s="45"/>
      <c r="M1260" s="45"/>
    </row>
    <row r="1261" spans="8:13" s="28" customFormat="1" x14ac:dyDescent="0.2">
      <c r="H1261" s="12"/>
      <c r="J1261" s="29"/>
      <c r="K1261" s="45"/>
      <c r="L1261" s="45"/>
      <c r="M1261" s="45"/>
    </row>
    <row r="1262" spans="8:13" s="28" customFormat="1" x14ac:dyDescent="0.2">
      <c r="H1262" s="12"/>
      <c r="J1262" s="29"/>
      <c r="K1262" s="45"/>
      <c r="L1262" s="45"/>
      <c r="M1262" s="45"/>
    </row>
    <row r="1263" spans="8:13" s="28" customFormat="1" x14ac:dyDescent="0.2">
      <c r="H1263" s="12"/>
      <c r="J1263" s="29"/>
      <c r="K1263" s="45"/>
      <c r="L1263" s="45"/>
      <c r="M1263" s="45"/>
    </row>
    <row r="1264" spans="8:13" s="28" customFormat="1" x14ac:dyDescent="0.2">
      <c r="H1264" s="12"/>
      <c r="J1264" s="29"/>
      <c r="K1264" s="45"/>
      <c r="L1264" s="45"/>
      <c r="M1264" s="45"/>
    </row>
    <row r="1265" spans="8:13" s="28" customFormat="1" x14ac:dyDescent="0.2">
      <c r="H1265" s="12"/>
      <c r="J1265" s="29"/>
      <c r="K1265" s="45"/>
      <c r="L1265" s="45"/>
      <c r="M1265" s="45"/>
    </row>
    <row r="1266" spans="8:13" s="28" customFormat="1" x14ac:dyDescent="0.2">
      <c r="H1266" s="12"/>
      <c r="J1266" s="29"/>
      <c r="K1266" s="45"/>
      <c r="L1266" s="45"/>
      <c r="M1266" s="45"/>
    </row>
    <row r="1267" spans="8:13" s="28" customFormat="1" x14ac:dyDescent="0.2">
      <c r="H1267" s="12"/>
      <c r="J1267" s="29"/>
      <c r="K1267" s="45"/>
      <c r="L1267" s="45"/>
      <c r="M1267" s="45"/>
    </row>
    <row r="1268" spans="8:13" s="28" customFormat="1" x14ac:dyDescent="0.2">
      <c r="H1268" s="12"/>
      <c r="J1268" s="29"/>
      <c r="K1268" s="45"/>
      <c r="L1268" s="45"/>
      <c r="M1268" s="45"/>
    </row>
    <row r="1269" spans="8:13" s="28" customFormat="1" x14ac:dyDescent="0.2">
      <c r="H1269" s="12"/>
      <c r="J1269" s="29"/>
      <c r="K1269" s="45"/>
      <c r="L1269" s="45"/>
      <c r="M1269" s="45"/>
    </row>
    <row r="1270" spans="8:13" s="28" customFormat="1" x14ac:dyDescent="0.2">
      <c r="H1270" s="12"/>
      <c r="J1270" s="29"/>
      <c r="K1270" s="45"/>
      <c r="L1270" s="45"/>
      <c r="M1270" s="45"/>
    </row>
    <row r="1271" spans="8:13" s="28" customFormat="1" x14ac:dyDescent="0.2">
      <c r="H1271" s="12"/>
      <c r="J1271" s="29"/>
      <c r="K1271" s="45"/>
      <c r="L1271" s="45"/>
      <c r="M1271" s="45"/>
    </row>
    <row r="1272" spans="8:13" s="28" customFormat="1" x14ac:dyDescent="0.2">
      <c r="H1272" s="12"/>
      <c r="J1272" s="29"/>
      <c r="K1272" s="45"/>
      <c r="L1272" s="45"/>
      <c r="M1272" s="45"/>
    </row>
    <row r="1273" spans="8:13" s="28" customFormat="1" x14ac:dyDescent="0.2">
      <c r="H1273" s="12"/>
      <c r="J1273" s="29"/>
      <c r="K1273" s="45"/>
      <c r="L1273" s="45"/>
      <c r="M1273" s="45"/>
    </row>
    <row r="1274" spans="8:13" s="28" customFormat="1" x14ac:dyDescent="0.2">
      <c r="H1274" s="12"/>
      <c r="J1274" s="29"/>
      <c r="K1274" s="45"/>
      <c r="L1274" s="45"/>
      <c r="M1274" s="45"/>
    </row>
    <row r="1275" spans="8:13" s="28" customFormat="1" x14ac:dyDescent="0.2">
      <c r="H1275" s="12"/>
      <c r="J1275" s="29"/>
      <c r="K1275" s="45"/>
      <c r="L1275" s="45"/>
      <c r="M1275" s="45"/>
    </row>
    <row r="1276" spans="8:13" s="28" customFormat="1" x14ac:dyDescent="0.2">
      <c r="H1276" s="12"/>
      <c r="J1276" s="29"/>
      <c r="K1276" s="45"/>
      <c r="L1276" s="45"/>
      <c r="M1276" s="45"/>
    </row>
    <row r="1277" spans="8:13" s="28" customFormat="1" x14ac:dyDescent="0.2">
      <c r="H1277" s="12"/>
      <c r="J1277" s="29"/>
      <c r="K1277" s="45"/>
      <c r="L1277" s="45"/>
      <c r="M1277" s="45"/>
    </row>
    <row r="1278" spans="8:13" s="28" customFormat="1" x14ac:dyDescent="0.2">
      <c r="H1278" s="12"/>
      <c r="J1278" s="29"/>
      <c r="K1278" s="45"/>
      <c r="L1278" s="45"/>
      <c r="M1278" s="45"/>
    </row>
    <row r="1279" spans="8:13" s="28" customFormat="1" x14ac:dyDescent="0.2">
      <c r="H1279" s="12"/>
      <c r="J1279" s="29"/>
      <c r="K1279" s="45"/>
      <c r="L1279" s="45"/>
      <c r="M1279" s="45"/>
    </row>
    <row r="1280" spans="8:13" s="28" customFormat="1" x14ac:dyDescent="0.2">
      <c r="H1280" s="12"/>
      <c r="J1280" s="29"/>
      <c r="K1280" s="45"/>
      <c r="L1280" s="45"/>
      <c r="M1280" s="45"/>
    </row>
    <row r="1281" spans="8:13" s="28" customFormat="1" x14ac:dyDescent="0.2">
      <c r="H1281" s="12"/>
      <c r="J1281" s="29"/>
      <c r="K1281" s="45"/>
      <c r="L1281" s="45"/>
      <c r="M1281" s="45"/>
    </row>
    <row r="1282" spans="8:13" s="28" customFormat="1" x14ac:dyDescent="0.2">
      <c r="H1282" s="12"/>
      <c r="J1282" s="29"/>
      <c r="K1282" s="45"/>
      <c r="L1282" s="45"/>
      <c r="M1282" s="45"/>
    </row>
    <row r="1283" spans="8:13" s="28" customFormat="1" x14ac:dyDescent="0.2">
      <c r="H1283" s="12"/>
      <c r="J1283" s="29"/>
      <c r="K1283" s="45"/>
      <c r="L1283" s="45"/>
      <c r="M1283" s="45"/>
    </row>
    <row r="1284" spans="8:13" s="28" customFormat="1" x14ac:dyDescent="0.2">
      <c r="H1284" s="12"/>
      <c r="J1284" s="29"/>
      <c r="K1284" s="45"/>
      <c r="L1284" s="45"/>
      <c r="M1284" s="45"/>
    </row>
    <row r="1285" spans="8:13" s="28" customFormat="1" x14ac:dyDescent="0.2">
      <c r="H1285" s="12"/>
      <c r="J1285" s="29"/>
      <c r="K1285" s="45"/>
      <c r="L1285" s="45"/>
      <c r="M1285" s="45"/>
    </row>
    <row r="1286" spans="8:13" s="28" customFormat="1" x14ac:dyDescent="0.2">
      <c r="H1286" s="12"/>
      <c r="J1286" s="29"/>
      <c r="K1286" s="45"/>
      <c r="L1286" s="45"/>
      <c r="M1286" s="45"/>
    </row>
    <row r="1287" spans="8:13" s="28" customFormat="1" x14ac:dyDescent="0.2">
      <c r="H1287" s="12"/>
      <c r="J1287" s="29"/>
      <c r="K1287" s="45"/>
      <c r="L1287" s="45"/>
      <c r="M1287" s="45"/>
    </row>
    <row r="1288" spans="8:13" s="28" customFormat="1" x14ac:dyDescent="0.2">
      <c r="H1288" s="12"/>
      <c r="J1288" s="29"/>
      <c r="K1288" s="45"/>
      <c r="L1288" s="45"/>
      <c r="M1288" s="45"/>
    </row>
    <row r="1289" spans="8:13" s="28" customFormat="1" x14ac:dyDescent="0.2">
      <c r="H1289" s="12"/>
      <c r="J1289" s="29"/>
      <c r="K1289" s="45"/>
      <c r="L1289" s="45"/>
      <c r="M1289" s="45"/>
    </row>
    <row r="1290" spans="8:13" s="28" customFormat="1" x14ac:dyDescent="0.2">
      <c r="H1290" s="12"/>
      <c r="J1290" s="29"/>
      <c r="K1290" s="45"/>
      <c r="L1290" s="45"/>
      <c r="M1290" s="45"/>
    </row>
    <row r="1291" spans="8:13" s="28" customFormat="1" x14ac:dyDescent="0.2">
      <c r="H1291" s="12"/>
      <c r="J1291" s="29"/>
      <c r="K1291" s="45"/>
      <c r="L1291" s="45"/>
      <c r="M1291" s="45"/>
    </row>
    <row r="1292" spans="8:13" s="28" customFormat="1" x14ac:dyDescent="0.2">
      <c r="H1292" s="12"/>
      <c r="J1292" s="29"/>
      <c r="K1292" s="45"/>
      <c r="L1292" s="45"/>
      <c r="M1292" s="45"/>
    </row>
    <row r="1293" spans="8:13" s="28" customFormat="1" x14ac:dyDescent="0.2">
      <c r="H1293" s="12"/>
      <c r="J1293" s="29"/>
      <c r="K1293" s="45"/>
      <c r="L1293" s="45"/>
      <c r="M1293" s="45"/>
    </row>
    <row r="1294" spans="8:13" s="28" customFormat="1" x14ac:dyDescent="0.2">
      <c r="H1294" s="12"/>
      <c r="J1294" s="29"/>
      <c r="K1294" s="45"/>
      <c r="L1294" s="45"/>
      <c r="M1294" s="45"/>
    </row>
    <row r="1295" spans="8:13" s="28" customFormat="1" x14ac:dyDescent="0.2">
      <c r="H1295" s="12"/>
      <c r="J1295" s="29"/>
      <c r="K1295" s="45"/>
      <c r="L1295" s="45"/>
      <c r="M1295" s="45"/>
    </row>
    <row r="1296" spans="8:13" s="28" customFormat="1" x14ac:dyDescent="0.2">
      <c r="H1296" s="12"/>
      <c r="J1296" s="29"/>
      <c r="K1296" s="45"/>
      <c r="L1296" s="45"/>
      <c r="M1296" s="45"/>
    </row>
    <row r="1297" spans="8:13" s="28" customFormat="1" x14ac:dyDescent="0.2">
      <c r="H1297" s="12"/>
      <c r="J1297" s="29"/>
      <c r="K1297" s="45"/>
      <c r="L1297" s="45"/>
      <c r="M1297" s="45"/>
    </row>
    <row r="1298" spans="8:13" s="28" customFormat="1" x14ac:dyDescent="0.2">
      <c r="H1298" s="12"/>
      <c r="J1298" s="29"/>
      <c r="K1298" s="45"/>
      <c r="L1298" s="45"/>
      <c r="M1298" s="45"/>
    </row>
    <row r="1299" spans="8:13" s="28" customFormat="1" x14ac:dyDescent="0.2">
      <c r="H1299" s="12"/>
      <c r="J1299" s="29"/>
      <c r="K1299" s="45"/>
      <c r="L1299" s="45"/>
      <c r="M1299" s="45"/>
    </row>
    <row r="1300" spans="8:13" s="28" customFormat="1" x14ac:dyDescent="0.2">
      <c r="H1300" s="12"/>
      <c r="J1300" s="29"/>
      <c r="K1300" s="45"/>
      <c r="L1300" s="45"/>
      <c r="M1300" s="45"/>
    </row>
    <row r="1301" spans="8:13" s="28" customFormat="1" x14ac:dyDescent="0.2">
      <c r="H1301" s="12"/>
      <c r="J1301" s="29"/>
      <c r="K1301" s="45"/>
      <c r="L1301" s="45"/>
      <c r="M1301" s="45"/>
    </row>
    <row r="1302" spans="8:13" s="28" customFormat="1" x14ac:dyDescent="0.2">
      <c r="H1302" s="12"/>
      <c r="J1302" s="29"/>
      <c r="K1302" s="45"/>
      <c r="L1302" s="45"/>
      <c r="M1302" s="45"/>
    </row>
    <row r="1303" spans="8:13" s="28" customFormat="1" x14ac:dyDescent="0.2">
      <c r="H1303" s="12"/>
      <c r="J1303" s="29"/>
      <c r="K1303" s="45"/>
      <c r="L1303" s="45"/>
      <c r="M1303" s="45"/>
    </row>
    <row r="1304" spans="8:13" s="28" customFormat="1" x14ac:dyDescent="0.2">
      <c r="H1304" s="12"/>
      <c r="J1304" s="29"/>
      <c r="K1304" s="45"/>
      <c r="L1304" s="45"/>
      <c r="M1304" s="45"/>
    </row>
    <row r="1305" spans="8:13" s="28" customFormat="1" x14ac:dyDescent="0.2">
      <c r="H1305" s="12"/>
      <c r="J1305" s="29"/>
      <c r="K1305" s="45"/>
      <c r="L1305" s="45"/>
      <c r="M1305" s="45"/>
    </row>
    <row r="1306" spans="8:13" s="28" customFormat="1" x14ac:dyDescent="0.2">
      <c r="H1306" s="12"/>
      <c r="J1306" s="29"/>
      <c r="K1306" s="45"/>
      <c r="L1306" s="45"/>
      <c r="M1306" s="45"/>
    </row>
    <row r="1307" spans="8:13" s="28" customFormat="1" x14ac:dyDescent="0.2">
      <c r="H1307" s="12"/>
      <c r="J1307" s="29"/>
      <c r="K1307" s="45"/>
      <c r="L1307" s="45"/>
      <c r="M1307" s="45"/>
    </row>
    <row r="1308" spans="8:13" s="28" customFormat="1" x14ac:dyDescent="0.2">
      <c r="H1308" s="12"/>
      <c r="J1308" s="29"/>
      <c r="K1308" s="45"/>
      <c r="L1308" s="45"/>
      <c r="M1308" s="45"/>
    </row>
    <row r="1309" spans="8:13" s="28" customFormat="1" x14ac:dyDescent="0.2">
      <c r="H1309" s="12"/>
      <c r="J1309" s="29"/>
      <c r="K1309" s="45"/>
      <c r="L1309" s="45"/>
      <c r="M1309" s="45"/>
    </row>
    <row r="1310" spans="8:13" s="28" customFormat="1" x14ac:dyDescent="0.2">
      <c r="H1310" s="12"/>
      <c r="J1310" s="29"/>
      <c r="K1310" s="45"/>
      <c r="L1310" s="45"/>
      <c r="M1310" s="45"/>
    </row>
    <row r="1311" spans="8:13" s="28" customFormat="1" x14ac:dyDescent="0.2">
      <c r="H1311" s="12"/>
      <c r="J1311" s="29"/>
      <c r="K1311" s="45"/>
      <c r="L1311" s="45"/>
      <c r="M1311" s="45"/>
    </row>
    <row r="1312" spans="8:13" s="28" customFormat="1" x14ac:dyDescent="0.2">
      <c r="H1312" s="12"/>
      <c r="J1312" s="29"/>
      <c r="K1312" s="45"/>
      <c r="L1312" s="45"/>
      <c r="M1312" s="45"/>
    </row>
    <row r="1313" spans="8:13" s="28" customFormat="1" x14ac:dyDescent="0.2">
      <c r="H1313" s="12"/>
      <c r="J1313" s="29"/>
      <c r="K1313" s="45"/>
      <c r="L1313" s="45"/>
      <c r="M1313" s="45"/>
    </row>
    <row r="1314" spans="8:13" s="28" customFormat="1" x14ac:dyDescent="0.2">
      <c r="H1314" s="12"/>
      <c r="J1314" s="29"/>
      <c r="K1314" s="45"/>
      <c r="L1314" s="45"/>
      <c r="M1314" s="45"/>
    </row>
    <row r="1315" spans="8:13" s="28" customFormat="1" x14ac:dyDescent="0.2">
      <c r="H1315" s="12"/>
      <c r="J1315" s="29"/>
      <c r="K1315" s="45"/>
      <c r="L1315" s="45"/>
      <c r="M1315" s="45"/>
    </row>
    <row r="1316" spans="8:13" s="28" customFormat="1" x14ac:dyDescent="0.2">
      <c r="H1316" s="12"/>
      <c r="J1316" s="29"/>
      <c r="K1316" s="45"/>
      <c r="L1316" s="45"/>
      <c r="M1316" s="45"/>
    </row>
    <row r="1317" spans="8:13" s="28" customFormat="1" x14ac:dyDescent="0.2">
      <c r="H1317" s="12"/>
      <c r="J1317" s="29"/>
      <c r="K1317" s="45"/>
      <c r="L1317" s="45"/>
      <c r="M1317" s="45"/>
    </row>
    <row r="1318" spans="8:13" s="28" customFormat="1" x14ac:dyDescent="0.2">
      <c r="H1318" s="12"/>
      <c r="J1318" s="29"/>
      <c r="K1318" s="45"/>
      <c r="L1318" s="45"/>
      <c r="M1318" s="45"/>
    </row>
    <row r="1319" spans="8:13" s="28" customFormat="1" x14ac:dyDescent="0.2">
      <c r="H1319" s="12"/>
      <c r="J1319" s="29"/>
      <c r="K1319" s="45"/>
      <c r="L1319" s="45"/>
      <c r="M1319" s="45"/>
    </row>
    <row r="1320" spans="8:13" s="28" customFormat="1" x14ac:dyDescent="0.2">
      <c r="H1320" s="12"/>
      <c r="J1320" s="29"/>
      <c r="K1320" s="45"/>
      <c r="L1320" s="45"/>
      <c r="M1320" s="45"/>
    </row>
    <row r="1321" spans="8:13" s="28" customFormat="1" x14ac:dyDescent="0.2">
      <c r="H1321" s="12"/>
      <c r="J1321" s="29"/>
      <c r="K1321" s="45"/>
      <c r="L1321" s="45"/>
      <c r="M1321" s="45"/>
    </row>
    <row r="1322" spans="8:13" s="28" customFormat="1" x14ac:dyDescent="0.2">
      <c r="H1322" s="12"/>
      <c r="J1322" s="29"/>
      <c r="K1322" s="45"/>
      <c r="L1322" s="45"/>
      <c r="M1322" s="45"/>
    </row>
    <row r="1323" spans="8:13" s="28" customFormat="1" x14ac:dyDescent="0.2">
      <c r="H1323" s="12"/>
      <c r="J1323" s="29"/>
      <c r="K1323" s="45"/>
      <c r="L1323" s="45"/>
      <c r="M1323" s="45"/>
    </row>
    <row r="1324" spans="8:13" s="28" customFormat="1" x14ac:dyDescent="0.2">
      <c r="H1324" s="12"/>
      <c r="J1324" s="29"/>
      <c r="K1324" s="45"/>
      <c r="L1324" s="45"/>
      <c r="M1324" s="45"/>
    </row>
    <row r="1325" spans="8:13" s="28" customFormat="1" x14ac:dyDescent="0.2">
      <c r="H1325" s="12"/>
      <c r="J1325" s="29"/>
      <c r="K1325" s="45"/>
      <c r="L1325" s="45"/>
      <c r="M1325" s="45"/>
    </row>
    <row r="1326" spans="8:13" s="28" customFormat="1" x14ac:dyDescent="0.2">
      <c r="H1326" s="12"/>
      <c r="J1326" s="29"/>
      <c r="K1326" s="45"/>
      <c r="L1326" s="45"/>
      <c r="M1326" s="45"/>
    </row>
    <row r="1327" spans="8:13" s="28" customFormat="1" x14ac:dyDescent="0.2">
      <c r="H1327" s="12"/>
      <c r="J1327" s="29"/>
      <c r="K1327" s="45"/>
      <c r="L1327" s="45"/>
      <c r="M1327" s="45"/>
    </row>
    <row r="1328" spans="8:13" s="28" customFormat="1" x14ac:dyDescent="0.2">
      <c r="H1328" s="12"/>
      <c r="J1328" s="29"/>
      <c r="K1328" s="45"/>
      <c r="L1328" s="45"/>
      <c r="M1328" s="45"/>
    </row>
    <row r="1329" spans="8:13" s="28" customFormat="1" x14ac:dyDescent="0.2">
      <c r="H1329" s="12"/>
      <c r="J1329" s="29"/>
      <c r="K1329" s="45"/>
      <c r="L1329" s="45"/>
      <c r="M1329" s="45"/>
    </row>
    <row r="1330" spans="8:13" s="28" customFormat="1" x14ac:dyDescent="0.2">
      <c r="H1330" s="12"/>
      <c r="J1330" s="29"/>
      <c r="K1330" s="45"/>
      <c r="L1330" s="45"/>
      <c r="M1330" s="45"/>
    </row>
    <row r="1331" spans="8:13" s="28" customFormat="1" x14ac:dyDescent="0.2">
      <c r="H1331" s="12"/>
      <c r="J1331" s="29"/>
      <c r="K1331" s="45"/>
      <c r="L1331" s="45"/>
      <c r="M1331" s="45"/>
    </row>
    <row r="1332" spans="8:13" s="28" customFormat="1" x14ac:dyDescent="0.2">
      <c r="H1332" s="12"/>
      <c r="J1332" s="29"/>
      <c r="K1332" s="45"/>
      <c r="L1332" s="45"/>
      <c r="M1332" s="45"/>
    </row>
    <row r="1333" spans="8:13" s="28" customFormat="1" x14ac:dyDescent="0.2">
      <c r="H1333" s="12"/>
      <c r="J1333" s="29"/>
      <c r="K1333" s="45"/>
      <c r="L1333" s="45"/>
      <c r="M1333" s="45"/>
    </row>
    <row r="1334" spans="8:13" s="28" customFormat="1" x14ac:dyDescent="0.2">
      <c r="H1334" s="12"/>
      <c r="J1334" s="29"/>
      <c r="K1334" s="45"/>
      <c r="L1334" s="45"/>
      <c r="M1334" s="45"/>
    </row>
    <row r="1335" spans="8:13" s="28" customFormat="1" x14ac:dyDescent="0.2">
      <c r="H1335" s="12"/>
      <c r="J1335" s="29"/>
      <c r="K1335" s="45"/>
      <c r="L1335" s="45"/>
      <c r="M1335" s="45"/>
    </row>
    <row r="1336" spans="8:13" s="28" customFormat="1" x14ac:dyDescent="0.2">
      <c r="H1336" s="12"/>
      <c r="J1336" s="29"/>
      <c r="K1336" s="45"/>
      <c r="L1336" s="45"/>
      <c r="M1336" s="45"/>
    </row>
    <row r="1337" spans="8:13" s="28" customFormat="1" x14ac:dyDescent="0.2">
      <c r="H1337" s="12"/>
      <c r="J1337" s="29"/>
      <c r="K1337" s="45"/>
      <c r="L1337" s="45"/>
      <c r="M1337" s="45"/>
    </row>
    <row r="1338" spans="8:13" s="28" customFormat="1" x14ac:dyDescent="0.2">
      <c r="H1338" s="12"/>
      <c r="J1338" s="29"/>
      <c r="K1338" s="45"/>
      <c r="L1338" s="45"/>
      <c r="M1338" s="45"/>
    </row>
    <row r="1339" spans="8:13" s="28" customFormat="1" x14ac:dyDescent="0.2">
      <c r="H1339" s="12"/>
      <c r="J1339" s="29"/>
      <c r="K1339" s="45"/>
      <c r="L1339" s="45"/>
      <c r="M1339" s="45"/>
    </row>
    <row r="1340" spans="8:13" s="28" customFormat="1" x14ac:dyDescent="0.2">
      <c r="H1340" s="12"/>
      <c r="J1340" s="29"/>
      <c r="K1340" s="45"/>
      <c r="L1340" s="45"/>
      <c r="M1340" s="45"/>
    </row>
    <row r="1341" spans="8:13" s="28" customFormat="1" x14ac:dyDescent="0.2">
      <c r="H1341" s="12"/>
      <c r="J1341" s="29"/>
      <c r="K1341" s="45"/>
      <c r="L1341" s="45"/>
      <c r="M1341" s="45"/>
    </row>
    <row r="1342" spans="8:13" s="28" customFormat="1" x14ac:dyDescent="0.2">
      <c r="H1342" s="12"/>
      <c r="J1342" s="29"/>
      <c r="K1342" s="45"/>
      <c r="L1342" s="45"/>
      <c r="M1342" s="45"/>
    </row>
    <row r="1343" spans="8:13" s="28" customFormat="1" x14ac:dyDescent="0.2">
      <c r="H1343" s="12"/>
      <c r="J1343" s="29"/>
      <c r="K1343" s="45"/>
      <c r="L1343" s="45"/>
      <c r="M1343" s="45"/>
    </row>
    <row r="1344" spans="8:13" s="28" customFormat="1" x14ac:dyDescent="0.2">
      <c r="H1344" s="12"/>
      <c r="J1344" s="29"/>
      <c r="K1344" s="45"/>
      <c r="L1344" s="45"/>
      <c r="M1344" s="45"/>
    </row>
    <row r="1345" spans="8:13" s="28" customFormat="1" x14ac:dyDescent="0.2">
      <c r="H1345" s="12"/>
      <c r="J1345" s="29"/>
      <c r="K1345" s="45"/>
      <c r="L1345" s="45"/>
      <c r="M1345" s="45"/>
    </row>
    <row r="1346" spans="8:13" s="28" customFormat="1" x14ac:dyDescent="0.2">
      <c r="H1346" s="12"/>
      <c r="J1346" s="29"/>
      <c r="K1346" s="45"/>
      <c r="L1346" s="45"/>
      <c r="M1346" s="45"/>
    </row>
    <row r="1347" spans="8:13" s="28" customFormat="1" x14ac:dyDescent="0.2">
      <c r="H1347" s="12"/>
      <c r="J1347" s="29"/>
      <c r="K1347" s="45"/>
      <c r="L1347" s="45"/>
      <c r="M1347" s="45"/>
    </row>
    <row r="1348" spans="8:13" s="28" customFormat="1" x14ac:dyDescent="0.2">
      <c r="H1348" s="12"/>
      <c r="J1348" s="29"/>
      <c r="K1348" s="45"/>
      <c r="L1348" s="45"/>
      <c r="M1348" s="45"/>
    </row>
    <row r="1349" spans="8:13" s="28" customFormat="1" x14ac:dyDescent="0.2">
      <c r="H1349" s="12"/>
      <c r="J1349" s="29"/>
      <c r="K1349" s="45"/>
      <c r="L1349" s="45"/>
      <c r="M1349" s="45"/>
    </row>
    <row r="1350" spans="8:13" s="28" customFormat="1" x14ac:dyDescent="0.2">
      <c r="H1350" s="12"/>
      <c r="J1350" s="29"/>
      <c r="K1350" s="45"/>
      <c r="L1350" s="45"/>
      <c r="M1350" s="45"/>
    </row>
    <row r="1351" spans="8:13" s="28" customFormat="1" x14ac:dyDescent="0.2">
      <c r="H1351" s="12"/>
      <c r="J1351" s="29"/>
      <c r="K1351" s="45"/>
      <c r="L1351" s="45"/>
      <c r="M1351" s="45"/>
    </row>
    <row r="1352" spans="8:13" s="28" customFormat="1" x14ac:dyDescent="0.2">
      <c r="H1352" s="12"/>
      <c r="J1352" s="29"/>
      <c r="K1352" s="45"/>
      <c r="L1352" s="45"/>
      <c r="M1352" s="45"/>
    </row>
    <row r="1353" spans="8:13" s="28" customFormat="1" x14ac:dyDescent="0.2">
      <c r="H1353" s="12"/>
      <c r="J1353" s="29"/>
      <c r="K1353" s="45"/>
      <c r="L1353" s="45"/>
      <c r="M1353" s="45"/>
    </row>
    <row r="1354" spans="8:13" s="28" customFormat="1" x14ac:dyDescent="0.2">
      <c r="H1354" s="12"/>
      <c r="J1354" s="29"/>
      <c r="K1354" s="45"/>
      <c r="L1354" s="45"/>
      <c r="M1354" s="45"/>
    </row>
    <row r="1355" spans="8:13" s="28" customFormat="1" x14ac:dyDescent="0.2">
      <c r="H1355" s="12"/>
      <c r="J1355" s="29"/>
      <c r="K1355" s="45"/>
      <c r="L1355" s="45"/>
      <c r="M1355" s="45"/>
    </row>
    <row r="1356" spans="8:13" s="28" customFormat="1" x14ac:dyDescent="0.2">
      <c r="H1356" s="12"/>
      <c r="J1356" s="29"/>
      <c r="K1356" s="45"/>
      <c r="L1356" s="45"/>
      <c r="M1356" s="45"/>
    </row>
    <row r="1357" spans="8:13" s="28" customFormat="1" x14ac:dyDescent="0.2">
      <c r="H1357" s="12"/>
      <c r="J1357" s="29"/>
      <c r="K1357" s="45"/>
      <c r="L1357" s="45"/>
      <c r="M1357" s="45"/>
    </row>
    <row r="1358" spans="8:13" s="28" customFormat="1" x14ac:dyDescent="0.2">
      <c r="H1358" s="12"/>
      <c r="J1358" s="29"/>
      <c r="K1358" s="45"/>
      <c r="L1358" s="45"/>
      <c r="M1358" s="45"/>
    </row>
    <row r="1359" spans="8:13" s="28" customFormat="1" x14ac:dyDescent="0.2">
      <c r="H1359" s="12"/>
      <c r="J1359" s="29"/>
      <c r="K1359" s="45"/>
      <c r="L1359" s="45"/>
      <c r="M1359" s="45"/>
    </row>
    <row r="1360" spans="8:13" s="28" customFormat="1" x14ac:dyDescent="0.2">
      <c r="H1360" s="12"/>
      <c r="J1360" s="29"/>
      <c r="K1360" s="45"/>
      <c r="L1360" s="45"/>
      <c r="M1360" s="45"/>
    </row>
    <row r="1361" spans="8:13" s="28" customFormat="1" x14ac:dyDescent="0.2">
      <c r="H1361" s="12"/>
      <c r="J1361" s="29"/>
      <c r="K1361" s="45"/>
      <c r="L1361" s="45"/>
      <c r="M1361" s="45"/>
    </row>
    <row r="1362" spans="8:13" s="28" customFormat="1" x14ac:dyDescent="0.2">
      <c r="H1362" s="12"/>
      <c r="J1362" s="29"/>
      <c r="K1362" s="45"/>
      <c r="L1362" s="45"/>
      <c r="M1362" s="45"/>
    </row>
    <row r="1363" spans="8:13" s="28" customFormat="1" x14ac:dyDescent="0.2">
      <c r="H1363" s="12"/>
      <c r="J1363" s="29"/>
      <c r="K1363" s="45"/>
      <c r="L1363" s="45"/>
      <c r="M1363" s="45"/>
    </row>
    <row r="1364" spans="8:13" s="28" customFormat="1" x14ac:dyDescent="0.2">
      <c r="H1364" s="12"/>
      <c r="J1364" s="29"/>
      <c r="K1364" s="45"/>
      <c r="L1364" s="45"/>
      <c r="M1364" s="45"/>
    </row>
    <row r="1365" spans="8:13" s="28" customFormat="1" x14ac:dyDescent="0.2">
      <c r="H1365" s="12"/>
      <c r="J1365" s="29"/>
      <c r="K1365" s="45"/>
      <c r="L1365" s="45"/>
      <c r="M1365" s="45"/>
    </row>
    <row r="1366" spans="8:13" s="28" customFormat="1" x14ac:dyDescent="0.2">
      <c r="H1366" s="12"/>
      <c r="J1366" s="29"/>
      <c r="K1366" s="45"/>
      <c r="L1366" s="45"/>
      <c r="M1366" s="45"/>
    </row>
    <row r="1367" spans="8:13" s="28" customFormat="1" x14ac:dyDescent="0.2">
      <c r="H1367" s="12"/>
      <c r="J1367" s="29"/>
      <c r="K1367" s="45"/>
      <c r="L1367" s="45"/>
      <c r="M1367" s="45"/>
    </row>
    <row r="1368" spans="8:13" s="28" customFormat="1" x14ac:dyDescent="0.2">
      <c r="H1368" s="12"/>
      <c r="J1368" s="29"/>
      <c r="K1368" s="45"/>
      <c r="L1368" s="45"/>
      <c r="M1368" s="45"/>
    </row>
    <row r="1369" spans="8:13" s="28" customFormat="1" x14ac:dyDescent="0.2">
      <c r="H1369" s="12"/>
      <c r="J1369" s="29"/>
      <c r="K1369" s="45"/>
      <c r="L1369" s="45"/>
      <c r="M1369" s="45"/>
    </row>
    <row r="1370" spans="8:13" s="28" customFormat="1" x14ac:dyDescent="0.2">
      <c r="H1370" s="12"/>
      <c r="J1370" s="29"/>
      <c r="K1370" s="45"/>
      <c r="L1370" s="45"/>
      <c r="M1370" s="45"/>
    </row>
    <row r="1371" spans="8:13" s="28" customFormat="1" x14ac:dyDescent="0.2">
      <c r="H1371" s="12"/>
      <c r="J1371" s="29"/>
      <c r="K1371" s="45"/>
      <c r="L1371" s="45"/>
      <c r="M1371" s="45"/>
    </row>
    <row r="1372" spans="8:13" s="28" customFormat="1" x14ac:dyDescent="0.2">
      <c r="H1372" s="12"/>
      <c r="J1372" s="29"/>
      <c r="K1372" s="45"/>
      <c r="L1372" s="45"/>
      <c r="M1372" s="45"/>
    </row>
    <row r="1373" spans="8:13" s="28" customFormat="1" x14ac:dyDescent="0.2">
      <c r="H1373" s="12"/>
      <c r="J1373" s="29"/>
      <c r="K1373" s="45"/>
      <c r="L1373" s="45"/>
      <c r="M1373" s="45"/>
    </row>
    <row r="1374" spans="8:13" s="28" customFormat="1" x14ac:dyDescent="0.2">
      <c r="H1374" s="12"/>
      <c r="J1374" s="29"/>
      <c r="K1374" s="45"/>
      <c r="L1374" s="45"/>
      <c r="M1374" s="45"/>
    </row>
    <row r="1375" spans="8:13" s="28" customFormat="1" x14ac:dyDescent="0.2">
      <c r="H1375" s="12"/>
      <c r="J1375" s="29"/>
      <c r="K1375" s="45"/>
      <c r="L1375" s="45"/>
      <c r="M1375" s="45"/>
    </row>
    <row r="1376" spans="8:13" s="28" customFormat="1" x14ac:dyDescent="0.2">
      <c r="H1376" s="12"/>
      <c r="J1376" s="29"/>
      <c r="K1376" s="45"/>
      <c r="L1376" s="45"/>
      <c r="M1376" s="45"/>
    </row>
    <row r="1377" spans="8:13" s="28" customFormat="1" x14ac:dyDescent="0.2">
      <c r="H1377" s="12"/>
      <c r="J1377" s="29"/>
      <c r="K1377" s="45"/>
      <c r="L1377" s="45"/>
      <c r="M1377" s="45"/>
    </row>
    <row r="1378" spans="8:13" s="28" customFormat="1" x14ac:dyDescent="0.2">
      <c r="H1378" s="12"/>
      <c r="J1378" s="29"/>
      <c r="K1378" s="45"/>
      <c r="L1378" s="45"/>
      <c r="M1378" s="45"/>
    </row>
    <row r="1379" spans="8:13" s="28" customFormat="1" x14ac:dyDescent="0.2">
      <c r="H1379" s="12"/>
      <c r="J1379" s="29"/>
      <c r="K1379" s="45"/>
      <c r="L1379" s="45"/>
      <c r="M1379" s="45"/>
    </row>
    <row r="1380" spans="8:13" s="28" customFormat="1" x14ac:dyDescent="0.2">
      <c r="H1380" s="12"/>
      <c r="J1380" s="29"/>
      <c r="K1380" s="45"/>
      <c r="L1380" s="45"/>
      <c r="M1380" s="45"/>
    </row>
    <row r="1381" spans="8:13" s="28" customFormat="1" x14ac:dyDescent="0.2">
      <c r="H1381" s="12"/>
      <c r="J1381" s="29"/>
      <c r="K1381" s="45"/>
      <c r="L1381" s="45"/>
      <c r="M1381" s="45"/>
    </row>
    <row r="1382" spans="8:13" s="28" customFormat="1" x14ac:dyDescent="0.2">
      <c r="H1382" s="12"/>
      <c r="J1382" s="29"/>
      <c r="K1382" s="45"/>
      <c r="L1382" s="45"/>
      <c r="M1382" s="45"/>
    </row>
    <row r="1383" spans="8:13" s="28" customFormat="1" x14ac:dyDescent="0.2">
      <c r="H1383" s="12"/>
      <c r="J1383" s="29"/>
      <c r="K1383" s="45"/>
      <c r="L1383" s="45"/>
      <c r="M1383" s="45"/>
    </row>
    <row r="1384" spans="8:13" s="28" customFormat="1" x14ac:dyDescent="0.2">
      <c r="H1384" s="12"/>
      <c r="J1384" s="29"/>
      <c r="K1384" s="45"/>
      <c r="L1384" s="45"/>
      <c r="M1384" s="45"/>
    </row>
    <row r="1385" spans="8:13" s="28" customFormat="1" x14ac:dyDescent="0.2">
      <c r="H1385" s="12"/>
      <c r="J1385" s="29"/>
      <c r="K1385" s="45"/>
      <c r="L1385" s="45"/>
      <c r="M1385" s="45"/>
    </row>
    <row r="1386" spans="8:13" s="28" customFormat="1" x14ac:dyDescent="0.2">
      <c r="H1386" s="12"/>
      <c r="J1386" s="29"/>
      <c r="K1386" s="45"/>
      <c r="L1386" s="45"/>
      <c r="M1386" s="45"/>
    </row>
    <row r="1387" spans="8:13" s="28" customFormat="1" x14ac:dyDescent="0.2">
      <c r="H1387" s="12"/>
      <c r="J1387" s="29"/>
      <c r="K1387" s="45"/>
      <c r="L1387" s="45"/>
      <c r="M1387" s="45"/>
    </row>
    <row r="1388" spans="8:13" s="28" customFormat="1" x14ac:dyDescent="0.2">
      <c r="H1388" s="12"/>
      <c r="J1388" s="29"/>
      <c r="K1388" s="45"/>
      <c r="L1388" s="45"/>
      <c r="M1388" s="45"/>
    </row>
    <row r="1389" spans="8:13" s="28" customFormat="1" x14ac:dyDescent="0.2">
      <c r="H1389" s="12"/>
      <c r="J1389" s="29"/>
      <c r="K1389" s="45"/>
      <c r="L1389" s="45"/>
      <c r="M1389" s="45"/>
    </row>
    <row r="1390" spans="8:13" s="28" customFormat="1" x14ac:dyDescent="0.2">
      <c r="H1390" s="12"/>
      <c r="J1390" s="29"/>
      <c r="K1390" s="45"/>
      <c r="L1390" s="45"/>
      <c r="M1390" s="45"/>
    </row>
    <row r="1391" spans="8:13" s="28" customFormat="1" x14ac:dyDescent="0.2">
      <c r="H1391" s="12"/>
      <c r="J1391" s="29"/>
      <c r="K1391" s="45"/>
      <c r="L1391" s="45"/>
      <c r="M1391" s="45"/>
    </row>
    <row r="1392" spans="8:13" s="28" customFormat="1" x14ac:dyDescent="0.2">
      <c r="H1392" s="12"/>
      <c r="J1392" s="29"/>
      <c r="K1392" s="45"/>
      <c r="L1392" s="45"/>
      <c r="M1392" s="45"/>
    </row>
    <row r="1393" spans="8:13" s="28" customFormat="1" x14ac:dyDescent="0.2">
      <c r="H1393" s="12"/>
      <c r="J1393" s="29"/>
      <c r="K1393" s="45"/>
      <c r="L1393" s="45"/>
      <c r="M1393" s="45"/>
    </row>
    <row r="1394" spans="8:13" s="28" customFormat="1" x14ac:dyDescent="0.2">
      <c r="H1394" s="12"/>
      <c r="J1394" s="29"/>
      <c r="K1394" s="45"/>
      <c r="L1394" s="45"/>
      <c r="M1394" s="45"/>
    </row>
    <row r="1395" spans="8:13" s="28" customFormat="1" x14ac:dyDescent="0.2">
      <c r="H1395" s="12"/>
      <c r="J1395" s="29"/>
      <c r="K1395" s="45"/>
      <c r="L1395" s="45"/>
      <c r="M1395" s="45"/>
    </row>
    <row r="1396" spans="8:13" s="28" customFormat="1" x14ac:dyDescent="0.2">
      <c r="H1396" s="12"/>
      <c r="J1396" s="29"/>
      <c r="K1396" s="45"/>
      <c r="L1396" s="45"/>
      <c r="M1396" s="45"/>
    </row>
    <row r="1397" spans="8:13" s="28" customFormat="1" x14ac:dyDescent="0.2">
      <c r="H1397" s="12"/>
      <c r="J1397" s="29"/>
      <c r="K1397" s="45"/>
      <c r="L1397" s="45"/>
      <c r="M1397" s="45"/>
    </row>
    <row r="1398" spans="8:13" s="28" customFormat="1" x14ac:dyDescent="0.2">
      <c r="H1398" s="12"/>
      <c r="J1398" s="29"/>
      <c r="K1398" s="45"/>
      <c r="L1398" s="45"/>
      <c r="M1398" s="45"/>
    </row>
    <row r="1399" spans="8:13" s="28" customFormat="1" x14ac:dyDescent="0.2">
      <c r="H1399" s="12"/>
      <c r="J1399" s="29"/>
      <c r="K1399" s="45"/>
      <c r="L1399" s="45"/>
      <c r="M1399" s="45"/>
    </row>
    <row r="1400" spans="8:13" s="28" customFormat="1" x14ac:dyDescent="0.2">
      <c r="H1400" s="12"/>
      <c r="J1400" s="29"/>
      <c r="K1400" s="45"/>
      <c r="L1400" s="45"/>
      <c r="M1400" s="45"/>
    </row>
    <row r="1401" spans="8:13" s="28" customFormat="1" x14ac:dyDescent="0.2">
      <c r="H1401" s="12"/>
      <c r="J1401" s="29"/>
      <c r="K1401" s="45"/>
      <c r="L1401" s="45"/>
      <c r="M1401" s="45"/>
    </row>
    <row r="1402" spans="8:13" s="28" customFormat="1" x14ac:dyDescent="0.2">
      <c r="H1402" s="12"/>
      <c r="J1402" s="29"/>
      <c r="K1402" s="45"/>
      <c r="L1402" s="45"/>
      <c r="M1402" s="45"/>
    </row>
    <row r="1403" spans="8:13" s="28" customFormat="1" x14ac:dyDescent="0.2">
      <c r="H1403" s="12"/>
      <c r="J1403" s="29"/>
      <c r="K1403" s="45"/>
      <c r="L1403" s="45"/>
      <c r="M1403" s="45"/>
    </row>
    <row r="1404" spans="8:13" s="28" customFormat="1" x14ac:dyDescent="0.2">
      <c r="H1404" s="12"/>
      <c r="J1404" s="29"/>
      <c r="K1404" s="45"/>
      <c r="L1404" s="45"/>
      <c r="M1404" s="45"/>
    </row>
    <row r="1405" spans="8:13" s="28" customFormat="1" x14ac:dyDescent="0.2">
      <c r="H1405" s="12"/>
      <c r="J1405" s="29"/>
      <c r="K1405" s="45"/>
      <c r="L1405" s="45"/>
      <c r="M1405" s="45"/>
    </row>
    <row r="1406" spans="8:13" s="28" customFormat="1" x14ac:dyDescent="0.2">
      <c r="H1406" s="12"/>
      <c r="J1406" s="29"/>
      <c r="K1406" s="45"/>
      <c r="L1406" s="45"/>
      <c r="M1406" s="45"/>
    </row>
    <row r="1407" spans="8:13" s="28" customFormat="1" x14ac:dyDescent="0.2">
      <c r="H1407" s="12"/>
      <c r="J1407" s="29"/>
      <c r="K1407" s="45"/>
      <c r="L1407" s="45"/>
      <c r="M1407" s="45"/>
    </row>
    <row r="1408" spans="8:13" s="28" customFormat="1" x14ac:dyDescent="0.2">
      <c r="H1408" s="12"/>
      <c r="J1408" s="29"/>
      <c r="K1408" s="45"/>
      <c r="L1408" s="45"/>
      <c r="M1408" s="45"/>
    </row>
    <row r="1409" spans="8:13" s="28" customFormat="1" x14ac:dyDescent="0.2">
      <c r="H1409" s="12"/>
      <c r="J1409" s="29"/>
      <c r="K1409" s="45"/>
      <c r="L1409" s="45"/>
      <c r="M1409" s="45"/>
    </row>
    <row r="1410" spans="8:13" s="28" customFormat="1" x14ac:dyDescent="0.2">
      <c r="H1410" s="12"/>
      <c r="J1410" s="29"/>
      <c r="K1410" s="45"/>
      <c r="L1410" s="45"/>
      <c r="M1410" s="45"/>
    </row>
    <row r="1411" spans="8:13" s="28" customFormat="1" x14ac:dyDescent="0.2">
      <c r="H1411" s="12"/>
      <c r="J1411" s="29"/>
      <c r="K1411" s="45"/>
      <c r="L1411" s="45"/>
      <c r="M1411" s="45"/>
    </row>
    <row r="1412" spans="8:13" s="28" customFormat="1" x14ac:dyDescent="0.2">
      <c r="H1412" s="12"/>
      <c r="J1412" s="29"/>
      <c r="K1412" s="45"/>
      <c r="L1412" s="45"/>
      <c r="M1412" s="45"/>
    </row>
    <row r="1413" spans="8:13" s="28" customFormat="1" x14ac:dyDescent="0.2">
      <c r="H1413" s="12"/>
      <c r="J1413" s="29"/>
      <c r="K1413" s="45"/>
      <c r="L1413" s="45"/>
      <c r="M1413" s="45"/>
    </row>
    <row r="1414" spans="8:13" s="28" customFormat="1" x14ac:dyDescent="0.2">
      <c r="H1414" s="12"/>
      <c r="J1414" s="29"/>
      <c r="K1414" s="45"/>
      <c r="L1414" s="45"/>
      <c r="M1414" s="45"/>
    </row>
    <row r="1415" spans="8:13" s="28" customFormat="1" x14ac:dyDescent="0.2">
      <c r="H1415" s="12"/>
      <c r="J1415" s="29"/>
      <c r="K1415" s="45"/>
      <c r="L1415" s="45"/>
      <c r="M1415" s="45"/>
    </row>
    <row r="1416" spans="8:13" s="28" customFormat="1" x14ac:dyDescent="0.2">
      <c r="H1416" s="12"/>
      <c r="J1416" s="29"/>
      <c r="K1416" s="45"/>
      <c r="L1416" s="45"/>
      <c r="M1416" s="45"/>
    </row>
    <row r="1417" spans="8:13" s="28" customFormat="1" x14ac:dyDescent="0.2">
      <c r="H1417" s="12"/>
      <c r="J1417" s="29"/>
      <c r="K1417" s="45"/>
      <c r="L1417" s="45"/>
      <c r="M1417" s="45"/>
    </row>
    <row r="1418" spans="8:13" s="28" customFormat="1" x14ac:dyDescent="0.2">
      <c r="H1418" s="12"/>
      <c r="J1418" s="29"/>
      <c r="K1418" s="45"/>
      <c r="L1418" s="45"/>
      <c r="M1418" s="45"/>
    </row>
    <row r="1419" spans="8:13" s="28" customFormat="1" x14ac:dyDescent="0.2">
      <c r="H1419" s="12"/>
      <c r="J1419" s="29"/>
      <c r="K1419" s="45"/>
      <c r="L1419" s="45"/>
      <c r="M1419" s="45"/>
    </row>
    <row r="1420" spans="8:13" s="28" customFormat="1" x14ac:dyDescent="0.2">
      <c r="H1420" s="12"/>
      <c r="J1420" s="29"/>
      <c r="K1420" s="45"/>
      <c r="L1420" s="45"/>
      <c r="M1420" s="45"/>
    </row>
    <row r="1421" spans="8:13" s="28" customFormat="1" x14ac:dyDescent="0.2">
      <c r="H1421" s="12"/>
      <c r="J1421" s="29"/>
      <c r="K1421" s="45"/>
      <c r="L1421" s="45"/>
      <c r="M1421" s="45"/>
    </row>
    <row r="1422" spans="8:13" s="28" customFormat="1" x14ac:dyDescent="0.2">
      <c r="H1422" s="12"/>
      <c r="J1422" s="29"/>
      <c r="K1422" s="45"/>
      <c r="L1422" s="45"/>
      <c r="M1422" s="45"/>
    </row>
    <row r="1423" spans="8:13" s="28" customFormat="1" x14ac:dyDescent="0.2">
      <c r="H1423" s="12"/>
      <c r="J1423" s="29"/>
      <c r="K1423" s="45"/>
      <c r="L1423" s="45"/>
      <c r="M1423" s="45"/>
    </row>
    <row r="1424" spans="8:13" s="28" customFormat="1" x14ac:dyDescent="0.2">
      <c r="H1424" s="12"/>
      <c r="J1424" s="29"/>
      <c r="K1424" s="45"/>
      <c r="L1424" s="45"/>
      <c r="M1424" s="45"/>
    </row>
    <row r="1425" spans="8:13" s="28" customFormat="1" x14ac:dyDescent="0.2">
      <c r="H1425" s="12"/>
      <c r="J1425" s="29"/>
      <c r="K1425" s="45"/>
      <c r="L1425" s="45"/>
      <c r="M1425" s="45"/>
    </row>
    <row r="1426" spans="8:13" s="28" customFormat="1" x14ac:dyDescent="0.2">
      <c r="H1426" s="12"/>
      <c r="J1426" s="29"/>
      <c r="K1426" s="45"/>
      <c r="L1426" s="45"/>
      <c r="M1426" s="45"/>
    </row>
    <row r="1427" spans="8:13" s="28" customFormat="1" x14ac:dyDescent="0.2">
      <c r="H1427" s="12"/>
      <c r="J1427" s="29"/>
      <c r="K1427" s="45"/>
      <c r="L1427" s="45"/>
      <c r="M1427" s="45"/>
    </row>
    <row r="1428" spans="8:13" s="28" customFormat="1" x14ac:dyDescent="0.2">
      <c r="H1428" s="12"/>
      <c r="J1428" s="29"/>
      <c r="K1428" s="45"/>
      <c r="L1428" s="45"/>
      <c r="M1428" s="45"/>
    </row>
    <row r="1429" spans="8:13" s="28" customFormat="1" x14ac:dyDescent="0.2">
      <c r="H1429" s="12"/>
      <c r="J1429" s="29"/>
      <c r="K1429" s="45"/>
      <c r="L1429" s="45"/>
      <c r="M1429" s="45"/>
    </row>
    <row r="1430" spans="8:13" s="28" customFormat="1" x14ac:dyDescent="0.2">
      <c r="H1430" s="12"/>
      <c r="J1430" s="29"/>
      <c r="K1430" s="45"/>
      <c r="L1430" s="45"/>
      <c r="M1430" s="45"/>
    </row>
    <row r="1431" spans="8:13" s="28" customFormat="1" x14ac:dyDescent="0.2">
      <c r="H1431" s="12"/>
      <c r="J1431" s="29"/>
      <c r="K1431" s="45"/>
      <c r="L1431" s="45"/>
      <c r="M1431" s="45"/>
    </row>
    <row r="1432" spans="8:13" s="28" customFormat="1" x14ac:dyDescent="0.2">
      <c r="H1432" s="12"/>
      <c r="J1432" s="29"/>
      <c r="K1432" s="45"/>
      <c r="L1432" s="45"/>
      <c r="M1432" s="45"/>
    </row>
    <row r="1433" spans="8:13" s="28" customFormat="1" x14ac:dyDescent="0.2">
      <c r="H1433" s="12"/>
      <c r="J1433" s="29"/>
      <c r="K1433" s="45"/>
      <c r="L1433" s="45"/>
      <c r="M1433" s="45"/>
    </row>
    <row r="1434" spans="8:13" s="28" customFormat="1" x14ac:dyDescent="0.2">
      <c r="H1434" s="12"/>
      <c r="J1434" s="29"/>
      <c r="K1434" s="45"/>
      <c r="L1434" s="45"/>
      <c r="M1434" s="45"/>
    </row>
    <row r="1435" spans="8:13" s="28" customFormat="1" x14ac:dyDescent="0.2">
      <c r="H1435" s="12"/>
      <c r="J1435" s="29"/>
      <c r="K1435" s="45"/>
      <c r="L1435" s="45"/>
      <c r="M1435" s="45"/>
    </row>
    <row r="1436" spans="8:13" s="28" customFormat="1" x14ac:dyDescent="0.2">
      <c r="H1436" s="12"/>
      <c r="J1436" s="29"/>
      <c r="K1436" s="45"/>
      <c r="L1436" s="45"/>
      <c r="M1436" s="45"/>
    </row>
    <row r="1437" spans="8:13" s="28" customFormat="1" x14ac:dyDescent="0.2">
      <c r="H1437" s="12"/>
      <c r="J1437" s="29"/>
      <c r="K1437" s="45"/>
      <c r="L1437" s="45"/>
      <c r="M1437" s="45"/>
    </row>
    <row r="1438" spans="8:13" s="28" customFormat="1" x14ac:dyDescent="0.2">
      <c r="H1438" s="12"/>
      <c r="J1438" s="29"/>
      <c r="K1438" s="45"/>
      <c r="L1438" s="45"/>
      <c r="M1438" s="45"/>
    </row>
    <row r="1439" spans="8:13" s="28" customFormat="1" x14ac:dyDescent="0.2">
      <c r="H1439" s="12"/>
      <c r="J1439" s="29"/>
      <c r="K1439" s="45"/>
      <c r="L1439" s="45"/>
      <c r="M1439" s="45"/>
    </row>
    <row r="1440" spans="8:13" s="28" customFormat="1" x14ac:dyDescent="0.2">
      <c r="H1440" s="12"/>
      <c r="J1440" s="29"/>
      <c r="K1440" s="45"/>
      <c r="L1440" s="45"/>
      <c r="M1440" s="45"/>
    </row>
    <row r="1441" spans="8:13" s="28" customFormat="1" x14ac:dyDescent="0.2">
      <c r="H1441" s="12"/>
      <c r="J1441" s="29"/>
      <c r="K1441" s="45"/>
      <c r="L1441" s="45"/>
      <c r="M1441" s="45"/>
    </row>
    <row r="1442" spans="8:13" s="28" customFormat="1" x14ac:dyDescent="0.2">
      <c r="H1442" s="12"/>
      <c r="J1442" s="29"/>
      <c r="K1442" s="45"/>
      <c r="L1442" s="45"/>
      <c r="M1442" s="45"/>
    </row>
    <row r="1443" spans="8:13" s="28" customFormat="1" x14ac:dyDescent="0.2">
      <c r="H1443" s="12"/>
      <c r="J1443" s="29"/>
      <c r="K1443" s="45"/>
      <c r="L1443" s="45"/>
      <c r="M1443" s="45"/>
    </row>
    <row r="1444" spans="8:13" s="28" customFormat="1" x14ac:dyDescent="0.2">
      <c r="H1444" s="12"/>
      <c r="J1444" s="29"/>
      <c r="K1444" s="45"/>
      <c r="L1444" s="45"/>
      <c r="M1444" s="45"/>
    </row>
    <row r="1445" spans="8:13" s="28" customFormat="1" x14ac:dyDescent="0.2">
      <c r="H1445" s="12"/>
      <c r="J1445" s="29"/>
      <c r="K1445" s="45"/>
      <c r="L1445" s="45"/>
      <c r="M1445" s="45"/>
    </row>
    <row r="1446" spans="8:13" s="28" customFormat="1" x14ac:dyDescent="0.2">
      <c r="H1446" s="12"/>
      <c r="J1446" s="29"/>
      <c r="K1446" s="45"/>
      <c r="L1446" s="45"/>
      <c r="M1446" s="45"/>
    </row>
    <row r="1447" spans="8:13" s="28" customFormat="1" x14ac:dyDescent="0.2">
      <c r="H1447" s="12"/>
      <c r="J1447" s="29"/>
      <c r="K1447" s="45"/>
      <c r="L1447" s="45"/>
      <c r="M1447" s="45"/>
    </row>
    <row r="1448" spans="8:13" s="28" customFormat="1" x14ac:dyDescent="0.2">
      <c r="H1448" s="12"/>
      <c r="J1448" s="29"/>
      <c r="K1448" s="45"/>
      <c r="L1448" s="45"/>
      <c r="M1448" s="45"/>
    </row>
    <row r="1449" spans="8:13" s="28" customFormat="1" x14ac:dyDescent="0.2">
      <c r="H1449" s="12"/>
      <c r="J1449" s="29"/>
      <c r="K1449" s="45"/>
      <c r="L1449" s="45"/>
      <c r="M1449" s="45"/>
    </row>
    <row r="1450" spans="8:13" s="28" customFormat="1" x14ac:dyDescent="0.2">
      <c r="H1450" s="12"/>
      <c r="J1450" s="29"/>
      <c r="K1450" s="45"/>
      <c r="L1450" s="45"/>
      <c r="M1450" s="45"/>
    </row>
    <row r="1451" spans="8:13" s="28" customFormat="1" x14ac:dyDescent="0.2">
      <c r="H1451" s="12"/>
      <c r="J1451" s="29"/>
      <c r="K1451" s="45"/>
      <c r="L1451" s="45"/>
      <c r="M1451" s="45"/>
    </row>
    <row r="1452" spans="8:13" s="28" customFormat="1" x14ac:dyDescent="0.2">
      <c r="H1452" s="12"/>
      <c r="J1452" s="29"/>
      <c r="K1452" s="45"/>
      <c r="L1452" s="45"/>
      <c r="M1452" s="45"/>
    </row>
    <row r="1453" spans="8:13" s="28" customFormat="1" x14ac:dyDescent="0.2">
      <c r="H1453" s="12"/>
      <c r="J1453" s="29"/>
      <c r="K1453" s="45"/>
      <c r="L1453" s="45"/>
      <c r="M1453" s="45"/>
    </row>
    <row r="1454" spans="8:13" s="28" customFormat="1" x14ac:dyDescent="0.2">
      <c r="H1454" s="12"/>
      <c r="J1454" s="29"/>
      <c r="K1454" s="45"/>
      <c r="L1454" s="45"/>
      <c r="M1454" s="45"/>
    </row>
    <row r="1455" spans="8:13" s="28" customFormat="1" x14ac:dyDescent="0.2">
      <c r="H1455" s="12"/>
      <c r="J1455" s="29"/>
      <c r="K1455" s="45"/>
      <c r="L1455" s="45"/>
      <c r="M1455" s="45"/>
    </row>
    <row r="1456" spans="8:13" s="28" customFormat="1" x14ac:dyDescent="0.2">
      <c r="H1456" s="12"/>
      <c r="J1456" s="29"/>
      <c r="K1456" s="45"/>
      <c r="L1456" s="45"/>
      <c r="M1456" s="45"/>
    </row>
    <row r="1457" spans="8:13" s="28" customFormat="1" x14ac:dyDescent="0.2">
      <c r="H1457" s="12"/>
      <c r="J1457" s="29"/>
      <c r="K1457" s="45"/>
      <c r="L1457" s="45"/>
      <c r="M1457" s="45"/>
    </row>
    <row r="1458" spans="8:13" s="28" customFormat="1" x14ac:dyDescent="0.2">
      <c r="H1458" s="12"/>
      <c r="J1458" s="29"/>
      <c r="K1458" s="45"/>
      <c r="L1458" s="45"/>
      <c r="M1458" s="45"/>
    </row>
    <row r="1459" spans="8:13" s="28" customFormat="1" x14ac:dyDescent="0.2">
      <c r="H1459" s="12"/>
      <c r="J1459" s="29"/>
      <c r="K1459" s="45"/>
      <c r="L1459" s="45"/>
      <c r="M1459" s="45"/>
    </row>
    <row r="1460" spans="8:13" s="28" customFormat="1" x14ac:dyDescent="0.2">
      <c r="H1460" s="12"/>
      <c r="J1460" s="29"/>
      <c r="K1460" s="45"/>
      <c r="L1460" s="45"/>
      <c r="M1460" s="45"/>
    </row>
    <row r="1461" spans="8:13" s="28" customFormat="1" x14ac:dyDescent="0.2">
      <c r="H1461" s="12"/>
      <c r="J1461" s="29"/>
      <c r="K1461" s="45"/>
      <c r="L1461" s="45"/>
      <c r="M1461" s="45"/>
    </row>
    <row r="1462" spans="8:13" s="28" customFormat="1" x14ac:dyDescent="0.2">
      <c r="H1462" s="12"/>
      <c r="J1462" s="29"/>
      <c r="K1462" s="45"/>
      <c r="L1462" s="45"/>
      <c r="M1462" s="45"/>
    </row>
    <row r="1463" spans="8:13" s="28" customFormat="1" x14ac:dyDescent="0.2">
      <c r="H1463" s="12"/>
      <c r="J1463" s="29"/>
      <c r="K1463" s="45"/>
      <c r="L1463" s="45"/>
      <c r="M1463" s="45"/>
    </row>
    <row r="1464" spans="8:13" s="28" customFormat="1" x14ac:dyDescent="0.2">
      <c r="H1464" s="12"/>
      <c r="J1464" s="29"/>
      <c r="K1464" s="45"/>
      <c r="L1464" s="45"/>
      <c r="M1464" s="45"/>
    </row>
    <row r="1465" spans="8:13" s="28" customFormat="1" x14ac:dyDescent="0.2">
      <c r="H1465" s="12"/>
      <c r="J1465" s="29"/>
      <c r="K1465" s="45"/>
      <c r="L1465" s="45"/>
      <c r="M1465" s="45"/>
    </row>
    <row r="1466" spans="8:13" s="28" customFormat="1" x14ac:dyDescent="0.2">
      <c r="H1466" s="12"/>
      <c r="J1466" s="29"/>
      <c r="K1466" s="45"/>
      <c r="L1466" s="45"/>
      <c r="M1466" s="45"/>
    </row>
    <row r="1467" spans="8:13" s="28" customFormat="1" x14ac:dyDescent="0.2">
      <c r="H1467" s="12"/>
      <c r="J1467" s="29"/>
      <c r="K1467" s="45"/>
      <c r="L1467" s="45"/>
      <c r="M1467" s="45"/>
    </row>
    <row r="1468" spans="8:13" s="28" customFormat="1" x14ac:dyDescent="0.2">
      <c r="H1468" s="12"/>
      <c r="J1468" s="29"/>
      <c r="K1468" s="45"/>
      <c r="L1468" s="45"/>
      <c r="M1468" s="45"/>
    </row>
    <row r="1469" spans="8:13" s="28" customFormat="1" x14ac:dyDescent="0.2">
      <c r="H1469" s="12"/>
      <c r="J1469" s="29"/>
      <c r="K1469" s="45"/>
      <c r="L1469" s="45"/>
      <c r="M1469" s="45"/>
    </row>
    <row r="1470" spans="8:13" s="28" customFormat="1" x14ac:dyDescent="0.2">
      <c r="H1470" s="12"/>
      <c r="J1470" s="29"/>
      <c r="K1470" s="45"/>
      <c r="L1470" s="45"/>
      <c r="M1470" s="45"/>
    </row>
    <row r="1471" spans="8:13" s="28" customFormat="1" x14ac:dyDescent="0.2">
      <c r="H1471" s="12"/>
      <c r="J1471" s="29"/>
      <c r="K1471" s="45"/>
      <c r="L1471" s="45"/>
      <c r="M1471" s="45"/>
    </row>
    <row r="1472" spans="8:13" s="28" customFormat="1" x14ac:dyDescent="0.2">
      <c r="H1472" s="12"/>
      <c r="J1472" s="29"/>
      <c r="K1472" s="45"/>
      <c r="L1472" s="45"/>
      <c r="M1472" s="45"/>
    </row>
    <row r="1473" spans="8:13" s="28" customFormat="1" x14ac:dyDescent="0.2">
      <c r="H1473" s="12"/>
      <c r="J1473" s="29"/>
      <c r="K1473" s="45"/>
      <c r="L1473" s="45"/>
      <c r="M1473" s="45"/>
    </row>
    <row r="1474" spans="8:13" s="28" customFormat="1" x14ac:dyDescent="0.2">
      <c r="H1474" s="12"/>
      <c r="J1474" s="29"/>
      <c r="K1474" s="45"/>
      <c r="L1474" s="45"/>
      <c r="M1474" s="45"/>
    </row>
    <row r="1475" spans="8:13" s="28" customFormat="1" x14ac:dyDescent="0.2">
      <c r="H1475" s="12"/>
      <c r="J1475" s="29"/>
      <c r="K1475" s="45"/>
      <c r="L1475" s="45"/>
      <c r="M1475" s="45"/>
    </row>
    <row r="1476" spans="8:13" s="28" customFormat="1" x14ac:dyDescent="0.2">
      <c r="H1476" s="12"/>
      <c r="J1476" s="29"/>
      <c r="K1476" s="45"/>
      <c r="L1476" s="45"/>
      <c r="M1476" s="45"/>
    </row>
    <row r="1477" spans="8:13" s="28" customFormat="1" x14ac:dyDescent="0.2">
      <c r="H1477" s="12"/>
      <c r="J1477" s="29"/>
      <c r="K1477" s="45"/>
      <c r="L1477" s="45"/>
      <c r="M1477" s="45"/>
    </row>
    <row r="1478" spans="8:13" s="28" customFormat="1" x14ac:dyDescent="0.2">
      <c r="H1478" s="12"/>
      <c r="J1478" s="29"/>
      <c r="K1478" s="45"/>
      <c r="L1478" s="45"/>
      <c r="M1478" s="45"/>
    </row>
    <row r="1479" spans="8:13" s="28" customFormat="1" x14ac:dyDescent="0.2">
      <c r="H1479" s="12"/>
      <c r="J1479" s="29"/>
      <c r="K1479" s="45"/>
      <c r="L1479" s="45"/>
      <c r="M1479" s="45"/>
    </row>
    <row r="1480" spans="8:13" s="28" customFormat="1" x14ac:dyDescent="0.2">
      <c r="H1480" s="12"/>
      <c r="J1480" s="29"/>
      <c r="K1480" s="45"/>
      <c r="L1480" s="45"/>
      <c r="M1480" s="45"/>
    </row>
    <row r="1481" spans="8:13" s="28" customFormat="1" x14ac:dyDescent="0.2">
      <c r="H1481" s="12"/>
      <c r="J1481" s="29"/>
      <c r="K1481" s="45"/>
      <c r="L1481" s="45"/>
      <c r="M1481" s="45"/>
    </row>
    <row r="1482" spans="8:13" s="28" customFormat="1" x14ac:dyDescent="0.2">
      <c r="H1482" s="12"/>
      <c r="J1482" s="29"/>
      <c r="K1482" s="45"/>
      <c r="L1482" s="45"/>
      <c r="M1482" s="45"/>
    </row>
    <row r="1483" spans="8:13" s="28" customFormat="1" x14ac:dyDescent="0.2">
      <c r="H1483" s="12"/>
      <c r="J1483" s="29"/>
      <c r="K1483" s="45"/>
      <c r="L1483" s="45"/>
      <c r="M1483" s="45"/>
    </row>
    <row r="1484" spans="8:13" s="28" customFormat="1" x14ac:dyDescent="0.2">
      <c r="H1484" s="12"/>
      <c r="J1484" s="29"/>
      <c r="K1484" s="45"/>
      <c r="L1484" s="45"/>
      <c r="M1484" s="45"/>
    </row>
    <row r="1485" spans="8:13" s="28" customFormat="1" x14ac:dyDescent="0.2">
      <c r="H1485" s="12"/>
      <c r="J1485" s="29"/>
      <c r="K1485" s="45"/>
      <c r="L1485" s="45"/>
      <c r="M1485" s="45"/>
    </row>
    <row r="1486" spans="8:13" s="28" customFormat="1" x14ac:dyDescent="0.2">
      <c r="H1486" s="12"/>
      <c r="J1486" s="29"/>
      <c r="K1486" s="45"/>
      <c r="L1486" s="45"/>
      <c r="M1486" s="45"/>
    </row>
    <row r="1487" spans="8:13" s="28" customFormat="1" x14ac:dyDescent="0.2">
      <c r="H1487" s="12"/>
      <c r="J1487" s="29"/>
      <c r="K1487" s="45"/>
      <c r="L1487" s="45"/>
      <c r="M1487" s="45"/>
    </row>
    <row r="1488" spans="8:13" s="28" customFormat="1" x14ac:dyDescent="0.2">
      <c r="H1488" s="12"/>
      <c r="J1488" s="29"/>
      <c r="K1488" s="45"/>
      <c r="L1488" s="45"/>
      <c r="M1488" s="45"/>
    </row>
    <row r="1489" spans="8:13" s="28" customFormat="1" x14ac:dyDescent="0.2">
      <c r="H1489" s="12"/>
      <c r="J1489" s="29"/>
      <c r="K1489" s="45"/>
      <c r="L1489" s="45"/>
      <c r="M1489" s="45"/>
    </row>
    <row r="1490" spans="8:13" s="28" customFormat="1" x14ac:dyDescent="0.2">
      <c r="H1490" s="12"/>
      <c r="J1490" s="29"/>
      <c r="K1490" s="45"/>
      <c r="L1490" s="45"/>
      <c r="M1490" s="45"/>
    </row>
    <row r="1491" spans="8:13" s="28" customFormat="1" x14ac:dyDescent="0.2">
      <c r="H1491" s="12"/>
      <c r="J1491" s="29"/>
      <c r="K1491" s="45"/>
      <c r="L1491" s="45"/>
      <c r="M1491" s="45"/>
    </row>
    <row r="1492" spans="8:13" s="28" customFormat="1" x14ac:dyDescent="0.2">
      <c r="H1492" s="12"/>
      <c r="J1492" s="29"/>
      <c r="K1492" s="45"/>
      <c r="L1492" s="45"/>
      <c r="M1492" s="45"/>
    </row>
    <row r="1493" spans="8:13" s="28" customFormat="1" x14ac:dyDescent="0.2">
      <c r="H1493" s="12"/>
      <c r="J1493" s="29"/>
      <c r="K1493" s="45"/>
      <c r="L1493" s="45"/>
      <c r="M1493" s="45"/>
    </row>
    <row r="1494" spans="8:13" s="28" customFormat="1" x14ac:dyDescent="0.2">
      <c r="H1494" s="12"/>
      <c r="J1494" s="29"/>
      <c r="K1494" s="45"/>
      <c r="L1494" s="45"/>
      <c r="M1494" s="45"/>
    </row>
    <row r="1495" spans="8:13" s="28" customFormat="1" x14ac:dyDescent="0.2">
      <c r="H1495" s="12"/>
      <c r="J1495" s="29"/>
      <c r="K1495" s="45"/>
      <c r="L1495" s="45"/>
      <c r="M1495" s="45"/>
    </row>
    <row r="1496" spans="8:13" s="28" customFormat="1" x14ac:dyDescent="0.2">
      <c r="H1496" s="12"/>
      <c r="J1496" s="29"/>
      <c r="K1496" s="45"/>
      <c r="L1496" s="45"/>
      <c r="M1496" s="45"/>
    </row>
    <row r="1497" spans="8:13" s="28" customFormat="1" x14ac:dyDescent="0.2">
      <c r="H1497" s="12"/>
      <c r="J1497" s="29"/>
      <c r="K1497" s="45"/>
      <c r="L1497" s="45"/>
      <c r="M1497" s="45"/>
    </row>
    <row r="1498" spans="8:13" s="28" customFormat="1" x14ac:dyDescent="0.2">
      <c r="H1498" s="12"/>
      <c r="J1498" s="29"/>
      <c r="K1498" s="45"/>
      <c r="L1498" s="45"/>
      <c r="M1498" s="45"/>
    </row>
    <row r="1499" spans="8:13" s="28" customFormat="1" x14ac:dyDescent="0.2">
      <c r="H1499" s="12"/>
      <c r="J1499" s="29"/>
      <c r="K1499" s="45"/>
      <c r="L1499" s="45"/>
      <c r="M1499" s="45"/>
    </row>
    <row r="1500" spans="8:13" s="28" customFormat="1" x14ac:dyDescent="0.2">
      <c r="H1500" s="12"/>
      <c r="J1500" s="29"/>
      <c r="K1500" s="45"/>
      <c r="L1500" s="45"/>
      <c r="M1500" s="45"/>
    </row>
    <row r="1501" spans="8:13" s="28" customFormat="1" x14ac:dyDescent="0.2">
      <c r="H1501" s="12"/>
      <c r="J1501" s="29"/>
      <c r="K1501" s="45"/>
      <c r="L1501" s="45"/>
      <c r="M1501" s="45"/>
    </row>
    <row r="1502" spans="8:13" s="28" customFormat="1" x14ac:dyDescent="0.2">
      <c r="H1502" s="12"/>
      <c r="J1502" s="29"/>
      <c r="K1502" s="45"/>
      <c r="L1502" s="45"/>
      <c r="M1502" s="45"/>
    </row>
    <row r="1503" spans="8:13" s="28" customFormat="1" x14ac:dyDescent="0.2">
      <c r="H1503" s="12"/>
      <c r="J1503" s="29"/>
      <c r="K1503" s="45"/>
      <c r="L1503" s="45"/>
      <c r="M1503" s="45"/>
    </row>
    <row r="1504" spans="8:13" s="28" customFormat="1" x14ac:dyDescent="0.2">
      <c r="H1504" s="12"/>
      <c r="J1504" s="29"/>
      <c r="K1504" s="45"/>
      <c r="L1504" s="45"/>
      <c r="M1504" s="45"/>
    </row>
    <row r="1505" spans="8:13" s="28" customFormat="1" x14ac:dyDescent="0.2">
      <c r="H1505" s="12"/>
      <c r="J1505" s="29"/>
      <c r="K1505" s="45"/>
      <c r="L1505" s="45"/>
      <c r="M1505" s="45"/>
    </row>
    <row r="1506" spans="8:13" s="28" customFormat="1" x14ac:dyDescent="0.2">
      <c r="H1506" s="12"/>
      <c r="J1506" s="29"/>
      <c r="K1506" s="45"/>
      <c r="L1506" s="45"/>
      <c r="M1506" s="45"/>
    </row>
    <row r="1507" spans="8:13" s="28" customFormat="1" x14ac:dyDescent="0.2">
      <c r="H1507" s="12"/>
      <c r="J1507" s="29"/>
      <c r="K1507" s="45"/>
      <c r="L1507" s="45"/>
      <c r="M1507" s="45"/>
    </row>
    <row r="1508" spans="8:13" s="28" customFormat="1" x14ac:dyDescent="0.2">
      <c r="H1508" s="12"/>
      <c r="J1508" s="29"/>
      <c r="K1508" s="45"/>
      <c r="L1508" s="45"/>
      <c r="M1508" s="45"/>
    </row>
    <row r="1509" spans="8:13" s="28" customFormat="1" x14ac:dyDescent="0.2">
      <c r="H1509" s="12"/>
      <c r="J1509" s="29"/>
      <c r="K1509" s="45"/>
      <c r="L1509" s="45"/>
      <c r="M1509" s="45"/>
    </row>
    <row r="1510" spans="8:13" s="28" customFormat="1" x14ac:dyDescent="0.2">
      <c r="H1510" s="12"/>
      <c r="J1510" s="29"/>
      <c r="K1510" s="45"/>
      <c r="L1510" s="45"/>
      <c r="M1510" s="45"/>
    </row>
    <row r="1511" spans="8:13" s="28" customFormat="1" x14ac:dyDescent="0.2">
      <c r="H1511" s="12"/>
      <c r="J1511" s="29"/>
      <c r="K1511" s="45"/>
      <c r="L1511" s="45"/>
      <c r="M1511" s="45"/>
    </row>
    <row r="1512" spans="8:13" s="28" customFormat="1" x14ac:dyDescent="0.2">
      <c r="H1512" s="12"/>
      <c r="J1512" s="29"/>
      <c r="K1512" s="45"/>
      <c r="L1512" s="45"/>
      <c r="M1512" s="45"/>
    </row>
    <row r="1513" spans="8:13" s="28" customFormat="1" x14ac:dyDescent="0.2">
      <c r="H1513" s="12"/>
      <c r="J1513" s="29"/>
      <c r="K1513" s="45"/>
      <c r="L1513" s="45"/>
      <c r="M1513" s="45"/>
    </row>
    <row r="1514" spans="8:13" s="28" customFormat="1" x14ac:dyDescent="0.2">
      <c r="H1514" s="12"/>
      <c r="J1514" s="29"/>
      <c r="K1514" s="45"/>
      <c r="L1514" s="45"/>
      <c r="M1514" s="45"/>
    </row>
    <row r="1515" spans="8:13" s="28" customFormat="1" x14ac:dyDescent="0.2">
      <c r="H1515" s="12"/>
      <c r="J1515" s="29"/>
      <c r="K1515" s="45"/>
      <c r="L1515" s="45"/>
      <c r="M1515" s="45"/>
    </row>
    <row r="1516" spans="8:13" s="28" customFormat="1" x14ac:dyDescent="0.2">
      <c r="H1516" s="12"/>
      <c r="J1516" s="29"/>
      <c r="K1516" s="45"/>
      <c r="L1516" s="45"/>
      <c r="M1516" s="45"/>
    </row>
    <row r="1517" spans="8:13" s="28" customFormat="1" x14ac:dyDescent="0.2">
      <c r="H1517" s="12"/>
      <c r="J1517" s="29"/>
      <c r="K1517" s="45"/>
      <c r="L1517" s="45"/>
      <c r="M1517" s="45"/>
    </row>
    <row r="1518" spans="8:13" s="28" customFormat="1" x14ac:dyDescent="0.2">
      <c r="H1518" s="12"/>
      <c r="J1518" s="29"/>
      <c r="K1518" s="45"/>
      <c r="L1518" s="45"/>
      <c r="M1518" s="45"/>
    </row>
    <row r="1519" spans="8:13" s="28" customFormat="1" x14ac:dyDescent="0.2">
      <c r="H1519" s="12"/>
      <c r="J1519" s="29"/>
      <c r="K1519" s="45"/>
      <c r="L1519" s="45"/>
      <c r="M1519" s="45"/>
    </row>
    <row r="1520" spans="8:13" s="28" customFormat="1" x14ac:dyDescent="0.2">
      <c r="H1520" s="12"/>
      <c r="J1520" s="29"/>
      <c r="K1520" s="45"/>
      <c r="L1520" s="45"/>
      <c r="M1520" s="45"/>
    </row>
    <row r="1521" spans="8:13" s="28" customFormat="1" x14ac:dyDescent="0.2">
      <c r="H1521" s="12"/>
      <c r="J1521" s="29"/>
      <c r="K1521" s="45"/>
      <c r="L1521" s="45"/>
      <c r="M1521" s="45"/>
    </row>
    <row r="1522" spans="8:13" s="28" customFormat="1" x14ac:dyDescent="0.2">
      <c r="H1522" s="12"/>
      <c r="J1522" s="29"/>
      <c r="K1522" s="45"/>
      <c r="L1522" s="45"/>
      <c r="M1522" s="45"/>
    </row>
    <row r="1523" spans="8:13" s="28" customFormat="1" x14ac:dyDescent="0.2">
      <c r="H1523" s="12"/>
      <c r="J1523" s="29"/>
      <c r="K1523" s="45"/>
      <c r="L1523" s="45"/>
      <c r="M1523" s="45"/>
    </row>
    <row r="1524" spans="8:13" s="28" customFormat="1" x14ac:dyDescent="0.2">
      <c r="H1524" s="12"/>
      <c r="J1524" s="29"/>
      <c r="K1524" s="45"/>
      <c r="L1524" s="45"/>
      <c r="M1524" s="45"/>
    </row>
    <row r="1525" spans="8:13" s="28" customFormat="1" x14ac:dyDescent="0.2">
      <c r="H1525" s="12"/>
      <c r="J1525" s="29"/>
      <c r="K1525" s="45"/>
      <c r="L1525" s="45"/>
      <c r="M1525" s="45"/>
    </row>
    <row r="1526" spans="8:13" s="28" customFormat="1" x14ac:dyDescent="0.2">
      <c r="H1526" s="12"/>
      <c r="J1526" s="29"/>
      <c r="K1526" s="45"/>
      <c r="L1526" s="45"/>
      <c r="M1526" s="45"/>
    </row>
    <row r="1527" spans="8:13" s="28" customFormat="1" x14ac:dyDescent="0.2">
      <c r="H1527" s="12"/>
      <c r="J1527" s="29"/>
      <c r="K1527" s="45"/>
      <c r="L1527" s="45"/>
      <c r="M1527" s="45"/>
    </row>
    <row r="1528" spans="8:13" s="28" customFormat="1" x14ac:dyDescent="0.2">
      <c r="H1528" s="12"/>
      <c r="J1528" s="29"/>
      <c r="K1528" s="45"/>
      <c r="L1528" s="45"/>
      <c r="M1528" s="45"/>
    </row>
    <row r="1529" spans="8:13" s="28" customFormat="1" x14ac:dyDescent="0.2">
      <c r="H1529" s="12"/>
      <c r="J1529" s="29"/>
      <c r="K1529" s="45"/>
      <c r="L1529" s="45"/>
      <c r="M1529" s="45"/>
    </row>
    <row r="1530" spans="8:13" s="28" customFormat="1" x14ac:dyDescent="0.2">
      <c r="H1530" s="12"/>
      <c r="J1530" s="29"/>
      <c r="K1530" s="45"/>
      <c r="L1530" s="45"/>
      <c r="M1530" s="45"/>
    </row>
    <row r="1531" spans="8:13" s="28" customFormat="1" x14ac:dyDescent="0.2">
      <c r="H1531" s="12"/>
      <c r="J1531" s="29"/>
      <c r="K1531" s="45"/>
      <c r="L1531" s="45"/>
      <c r="M1531" s="45"/>
    </row>
    <row r="1532" spans="8:13" s="28" customFormat="1" x14ac:dyDescent="0.2">
      <c r="H1532" s="12"/>
      <c r="J1532" s="29"/>
      <c r="K1532" s="45"/>
      <c r="L1532" s="45"/>
      <c r="M1532" s="45"/>
    </row>
    <row r="1533" spans="8:13" s="28" customFormat="1" x14ac:dyDescent="0.2">
      <c r="H1533" s="12"/>
      <c r="J1533" s="29"/>
      <c r="K1533" s="45"/>
      <c r="L1533" s="45"/>
      <c r="M1533" s="45"/>
    </row>
    <row r="1534" spans="8:13" s="28" customFormat="1" x14ac:dyDescent="0.2">
      <c r="H1534" s="12"/>
      <c r="J1534" s="29"/>
      <c r="K1534" s="45"/>
      <c r="L1534" s="45"/>
      <c r="M1534" s="45"/>
    </row>
    <row r="1535" spans="8:13" s="28" customFormat="1" x14ac:dyDescent="0.2">
      <c r="H1535" s="12"/>
      <c r="J1535" s="29"/>
      <c r="K1535" s="45"/>
      <c r="L1535" s="45"/>
      <c r="M1535" s="45"/>
    </row>
    <row r="1536" spans="8:13" s="28" customFormat="1" x14ac:dyDescent="0.2">
      <c r="H1536" s="12"/>
      <c r="J1536" s="29"/>
      <c r="K1536" s="45"/>
      <c r="L1536" s="45"/>
      <c r="M1536" s="45"/>
    </row>
    <row r="1537" spans="8:13" s="28" customFormat="1" x14ac:dyDescent="0.2">
      <c r="H1537" s="12"/>
      <c r="J1537" s="29"/>
      <c r="K1537" s="45"/>
      <c r="L1537" s="45"/>
      <c r="M1537" s="45"/>
    </row>
    <row r="1538" spans="8:13" s="28" customFormat="1" x14ac:dyDescent="0.2">
      <c r="H1538" s="12"/>
      <c r="J1538" s="29"/>
      <c r="K1538" s="45"/>
      <c r="L1538" s="45"/>
      <c r="M1538" s="45"/>
    </row>
    <row r="1539" spans="8:13" s="28" customFormat="1" x14ac:dyDescent="0.2">
      <c r="H1539" s="12"/>
      <c r="J1539" s="29"/>
      <c r="K1539" s="45"/>
      <c r="L1539" s="45"/>
      <c r="M1539" s="45"/>
    </row>
    <row r="1540" spans="8:13" s="28" customFormat="1" x14ac:dyDescent="0.2">
      <c r="H1540" s="12"/>
      <c r="J1540" s="29"/>
      <c r="K1540" s="45"/>
      <c r="L1540" s="45"/>
      <c r="M1540" s="45"/>
    </row>
    <row r="1541" spans="8:13" s="28" customFormat="1" x14ac:dyDescent="0.2">
      <c r="H1541" s="12"/>
      <c r="J1541" s="29"/>
      <c r="K1541" s="45"/>
      <c r="L1541" s="45"/>
      <c r="M1541" s="45"/>
    </row>
    <row r="1542" spans="8:13" s="28" customFormat="1" x14ac:dyDescent="0.2">
      <c r="H1542" s="12"/>
      <c r="J1542" s="29"/>
      <c r="K1542" s="45"/>
      <c r="L1542" s="45"/>
      <c r="M1542" s="45"/>
    </row>
    <row r="1543" spans="8:13" s="28" customFormat="1" x14ac:dyDescent="0.2">
      <c r="H1543" s="12"/>
      <c r="J1543" s="29"/>
      <c r="K1543" s="45"/>
      <c r="L1543" s="45"/>
      <c r="M1543" s="45"/>
    </row>
    <row r="1544" spans="8:13" s="28" customFormat="1" x14ac:dyDescent="0.2">
      <c r="H1544" s="12"/>
      <c r="J1544" s="29"/>
      <c r="K1544" s="45"/>
      <c r="L1544" s="45"/>
      <c r="M1544" s="45"/>
    </row>
    <row r="1545" spans="8:13" s="28" customFormat="1" x14ac:dyDescent="0.2">
      <c r="H1545" s="12"/>
      <c r="J1545" s="29"/>
      <c r="K1545" s="45"/>
      <c r="L1545" s="45"/>
      <c r="M1545" s="45"/>
    </row>
    <row r="1546" spans="8:13" s="28" customFormat="1" x14ac:dyDescent="0.2">
      <c r="H1546" s="12"/>
      <c r="J1546" s="29"/>
      <c r="K1546" s="45"/>
      <c r="L1546" s="45"/>
      <c r="M1546" s="45"/>
    </row>
    <row r="1547" spans="8:13" s="28" customFormat="1" x14ac:dyDescent="0.2">
      <c r="H1547" s="12"/>
      <c r="J1547" s="29"/>
      <c r="K1547" s="45"/>
      <c r="L1547" s="45"/>
      <c r="M1547" s="45"/>
    </row>
    <row r="1548" spans="8:13" s="28" customFormat="1" x14ac:dyDescent="0.2">
      <c r="H1548" s="12"/>
      <c r="J1548" s="29"/>
      <c r="K1548" s="45"/>
      <c r="L1548" s="45"/>
      <c r="M1548" s="45"/>
    </row>
    <row r="1549" spans="8:13" s="28" customFormat="1" x14ac:dyDescent="0.2">
      <c r="H1549" s="12"/>
      <c r="J1549" s="29"/>
      <c r="K1549" s="45"/>
      <c r="L1549" s="45"/>
      <c r="M1549" s="45"/>
    </row>
    <row r="1550" spans="8:13" s="28" customFormat="1" x14ac:dyDescent="0.2">
      <c r="H1550" s="12"/>
      <c r="J1550" s="29"/>
      <c r="K1550" s="45"/>
      <c r="L1550" s="45"/>
      <c r="M1550" s="45"/>
    </row>
    <row r="1551" spans="8:13" s="28" customFormat="1" x14ac:dyDescent="0.2">
      <c r="H1551" s="12"/>
      <c r="J1551" s="29"/>
      <c r="K1551" s="45"/>
      <c r="L1551" s="45"/>
      <c r="M1551" s="45"/>
    </row>
    <row r="1552" spans="8:13" s="28" customFormat="1" x14ac:dyDescent="0.2">
      <c r="H1552" s="12"/>
      <c r="J1552" s="29"/>
      <c r="K1552" s="45"/>
      <c r="L1552" s="45"/>
      <c r="M1552" s="45"/>
    </row>
    <row r="1553" spans="8:13" s="28" customFormat="1" x14ac:dyDescent="0.2">
      <c r="H1553" s="12"/>
      <c r="J1553" s="29"/>
      <c r="K1553" s="45"/>
      <c r="L1553" s="45"/>
      <c r="M1553" s="45"/>
    </row>
    <row r="1554" spans="8:13" s="28" customFormat="1" x14ac:dyDescent="0.2">
      <c r="H1554" s="12"/>
      <c r="J1554" s="29"/>
      <c r="K1554" s="45"/>
      <c r="L1554" s="45"/>
      <c r="M1554" s="45"/>
    </row>
    <row r="1555" spans="8:13" s="28" customFormat="1" x14ac:dyDescent="0.2">
      <c r="H1555" s="12"/>
      <c r="J1555" s="29"/>
      <c r="K1555" s="45"/>
      <c r="L1555" s="45"/>
      <c r="M1555" s="45"/>
    </row>
    <row r="1556" spans="8:13" s="28" customFormat="1" x14ac:dyDescent="0.2">
      <c r="H1556" s="12"/>
      <c r="J1556" s="29"/>
      <c r="K1556" s="45"/>
      <c r="L1556" s="45"/>
      <c r="M1556" s="45"/>
    </row>
    <row r="1557" spans="8:13" s="28" customFormat="1" x14ac:dyDescent="0.2">
      <c r="H1557" s="12"/>
      <c r="J1557" s="29"/>
      <c r="K1557" s="45"/>
      <c r="L1557" s="45"/>
      <c r="M1557" s="45"/>
    </row>
    <row r="1558" spans="8:13" s="28" customFormat="1" x14ac:dyDescent="0.2">
      <c r="H1558" s="12"/>
      <c r="J1558" s="29"/>
      <c r="K1558" s="45"/>
      <c r="L1558" s="45"/>
      <c r="M1558" s="45"/>
    </row>
    <row r="1559" spans="8:13" s="28" customFormat="1" x14ac:dyDescent="0.2">
      <c r="H1559" s="12"/>
      <c r="J1559" s="29"/>
      <c r="K1559" s="45"/>
      <c r="L1559" s="45"/>
      <c r="M1559" s="45"/>
    </row>
    <row r="1560" spans="8:13" s="28" customFormat="1" x14ac:dyDescent="0.2">
      <c r="H1560" s="12"/>
      <c r="J1560" s="29"/>
      <c r="K1560" s="45"/>
      <c r="L1560" s="45"/>
      <c r="M1560" s="45"/>
    </row>
    <row r="1561" spans="8:13" s="28" customFormat="1" x14ac:dyDescent="0.2">
      <c r="H1561" s="12"/>
      <c r="J1561" s="29"/>
      <c r="K1561" s="45"/>
      <c r="L1561" s="45"/>
      <c r="M1561" s="45"/>
    </row>
    <row r="1562" spans="8:13" s="28" customFormat="1" x14ac:dyDescent="0.2">
      <c r="H1562" s="12"/>
      <c r="J1562" s="29"/>
      <c r="K1562" s="45"/>
      <c r="L1562" s="45"/>
      <c r="M1562" s="45"/>
    </row>
    <row r="1563" spans="8:13" s="28" customFormat="1" x14ac:dyDescent="0.2">
      <c r="H1563" s="12"/>
      <c r="J1563" s="29"/>
      <c r="K1563" s="45"/>
      <c r="L1563" s="45"/>
      <c r="M1563" s="45"/>
    </row>
    <row r="1564" spans="8:13" s="28" customFormat="1" x14ac:dyDescent="0.2">
      <c r="H1564" s="12"/>
      <c r="J1564" s="29"/>
      <c r="K1564" s="45"/>
      <c r="L1564" s="45"/>
      <c r="M1564" s="45"/>
    </row>
    <row r="1565" spans="8:13" s="28" customFormat="1" x14ac:dyDescent="0.2">
      <c r="H1565" s="12"/>
      <c r="J1565" s="29"/>
      <c r="K1565" s="45"/>
      <c r="L1565" s="45"/>
      <c r="M1565" s="45"/>
    </row>
    <row r="1566" spans="8:13" s="28" customFormat="1" x14ac:dyDescent="0.2">
      <c r="H1566" s="12"/>
      <c r="J1566" s="29"/>
      <c r="K1566" s="45"/>
      <c r="L1566" s="45"/>
      <c r="M1566" s="45"/>
    </row>
    <row r="1567" spans="8:13" s="28" customFormat="1" x14ac:dyDescent="0.2">
      <c r="H1567" s="12"/>
      <c r="J1567" s="29"/>
      <c r="K1567" s="45"/>
      <c r="L1567" s="45"/>
      <c r="M1567" s="45"/>
    </row>
    <row r="1568" spans="8:13" s="28" customFormat="1" x14ac:dyDescent="0.2">
      <c r="H1568" s="12"/>
      <c r="J1568" s="29"/>
      <c r="K1568" s="45"/>
      <c r="L1568" s="45"/>
      <c r="M1568" s="45"/>
    </row>
    <row r="1569" spans="8:13" s="28" customFormat="1" x14ac:dyDescent="0.2">
      <c r="H1569" s="12"/>
      <c r="J1569" s="29"/>
      <c r="K1569" s="45"/>
      <c r="L1569" s="45"/>
      <c r="M1569" s="45"/>
    </row>
    <row r="1570" spans="8:13" s="28" customFormat="1" x14ac:dyDescent="0.2">
      <c r="H1570" s="12"/>
      <c r="J1570" s="29"/>
      <c r="K1570" s="45"/>
      <c r="L1570" s="45"/>
      <c r="M1570" s="45"/>
    </row>
    <row r="1571" spans="8:13" s="28" customFormat="1" x14ac:dyDescent="0.2">
      <c r="H1571" s="12"/>
      <c r="J1571" s="29"/>
      <c r="K1571" s="45"/>
      <c r="L1571" s="45"/>
      <c r="M1571" s="45"/>
    </row>
    <row r="1572" spans="8:13" s="28" customFormat="1" x14ac:dyDescent="0.2">
      <c r="H1572" s="12"/>
      <c r="J1572" s="29"/>
      <c r="K1572" s="45"/>
      <c r="L1572" s="45"/>
      <c r="M1572" s="45"/>
    </row>
    <row r="1573" spans="8:13" s="28" customFormat="1" x14ac:dyDescent="0.2">
      <c r="H1573" s="12"/>
      <c r="J1573" s="29"/>
      <c r="K1573" s="45"/>
      <c r="L1573" s="45"/>
      <c r="M1573" s="45"/>
    </row>
    <row r="1574" spans="8:13" s="28" customFormat="1" x14ac:dyDescent="0.2">
      <c r="H1574" s="12"/>
      <c r="J1574" s="29"/>
      <c r="K1574" s="45"/>
      <c r="L1574" s="45"/>
      <c r="M1574" s="45"/>
    </row>
    <row r="1575" spans="8:13" s="28" customFormat="1" x14ac:dyDescent="0.2">
      <c r="H1575" s="12"/>
      <c r="J1575" s="29"/>
      <c r="K1575" s="45"/>
      <c r="L1575" s="45"/>
      <c r="M1575" s="45"/>
    </row>
    <row r="1576" spans="8:13" s="28" customFormat="1" x14ac:dyDescent="0.2">
      <c r="H1576" s="12"/>
      <c r="J1576" s="29"/>
      <c r="K1576" s="45"/>
      <c r="L1576" s="45"/>
      <c r="M1576" s="45"/>
    </row>
    <row r="1577" spans="8:13" s="28" customFormat="1" x14ac:dyDescent="0.2">
      <c r="H1577" s="12"/>
      <c r="J1577" s="29"/>
      <c r="K1577" s="45"/>
      <c r="L1577" s="45"/>
      <c r="M1577" s="45"/>
    </row>
    <row r="1578" spans="8:13" s="28" customFormat="1" x14ac:dyDescent="0.2">
      <c r="H1578" s="12"/>
      <c r="J1578" s="29"/>
      <c r="K1578" s="45"/>
      <c r="L1578" s="45"/>
      <c r="M1578" s="45"/>
    </row>
    <row r="1579" spans="8:13" s="28" customFormat="1" x14ac:dyDescent="0.2">
      <c r="H1579" s="12"/>
      <c r="J1579" s="29"/>
      <c r="K1579" s="45"/>
      <c r="L1579" s="45"/>
      <c r="M1579" s="45"/>
    </row>
    <row r="1580" spans="8:13" s="28" customFormat="1" x14ac:dyDescent="0.2">
      <c r="H1580" s="12"/>
      <c r="J1580" s="29"/>
      <c r="K1580" s="45"/>
      <c r="L1580" s="45"/>
      <c r="M1580" s="45"/>
    </row>
    <row r="1581" spans="8:13" s="28" customFormat="1" x14ac:dyDescent="0.2">
      <c r="H1581" s="12"/>
      <c r="J1581" s="29"/>
      <c r="K1581" s="45"/>
      <c r="L1581" s="45"/>
      <c r="M1581" s="45"/>
    </row>
    <row r="1582" spans="8:13" s="28" customFormat="1" x14ac:dyDescent="0.2">
      <c r="H1582" s="12"/>
      <c r="J1582" s="29"/>
      <c r="K1582" s="45"/>
      <c r="L1582" s="45"/>
      <c r="M1582" s="45"/>
    </row>
    <row r="1583" spans="8:13" s="28" customFormat="1" x14ac:dyDescent="0.2">
      <c r="H1583" s="12"/>
      <c r="J1583" s="29"/>
      <c r="K1583" s="45"/>
      <c r="L1583" s="45"/>
      <c r="M1583" s="45"/>
    </row>
    <row r="1584" spans="8:13" s="28" customFormat="1" x14ac:dyDescent="0.2">
      <c r="H1584" s="12"/>
      <c r="J1584" s="29"/>
      <c r="K1584" s="45"/>
      <c r="L1584" s="45"/>
      <c r="M1584" s="45"/>
    </row>
    <row r="1585" spans="8:13" s="28" customFormat="1" x14ac:dyDescent="0.2">
      <c r="H1585" s="12"/>
      <c r="J1585" s="29"/>
      <c r="K1585" s="45"/>
      <c r="L1585" s="45"/>
      <c r="M1585" s="45"/>
    </row>
    <row r="1586" spans="8:13" s="28" customFormat="1" x14ac:dyDescent="0.2">
      <c r="H1586" s="12"/>
      <c r="J1586" s="29"/>
      <c r="K1586" s="45"/>
      <c r="L1586" s="45"/>
      <c r="M1586" s="45"/>
    </row>
    <row r="1587" spans="8:13" s="28" customFormat="1" x14ac:dyDescent="0.2">
      <c r="H1587" s="12"/>
      <c r="J1587" s="29"/>
      <c r="K1587" s="45"/>
      <c r="L1587" s="45"/>
      <c r="M1587" s="45"/>
    </row>
    <row r="1588" spans="8:13" s="28" customFormat="1" x14ac:dyDescent="0.2">
      <c r="H1588" s="12"/>
      <c r="J1588" s="29"/>
      <c r="K1588" s="45"/>
      <c r="L1588" s="45"/>
      <c r="M1588" s="45"/>
    </row>
    <row r="1589" spans="8:13" s="28" customFormat="1" x14ac:dyDescent="0.2">
      <c r="H1589" s="12"/>
      <c r="J1589" s="29"/>
      <c r="K1589" s="45"/>
      <c r="L1589" s="45"/>
      <c r="M1589" s="45"/>
    </row>
    <row r="1590" spans="8:13" s="28" customFormat="1" x14ac:dyDescent="0.2">
      <c r="H1590" s="12"/>
      <c r="J1590" s="29"/>
      <c r="K1590" s="45"/>
      <c r="L1590" s="45"/>
      <c r="M1590" s="45"/>
    </row>
    <row r="1591" spans="8:13" s="28" customFormat="1" x14ac:dyDescent="0.2">
      <c r="H1591" s="12"/>
      <c r="J1591" s="29"/>
      <c r="K1591" s="45"/>
      <c r="L1591" s="45"/>
      <c r="M1591" s="45"/>
    </row>
    <row r="1592" spans="8:13" s="28" customFormat="1" x14ac:dyDescent="0.2">
      <c r="H1592" s="12"/>
      <c r="J1592" s="29"/>
      <c r="K1592" s="45"/>
      <c r="L1592" s="45"/>
      <c r="M1592" s="45"/>
    </row>
    <row r="1593" spans="8:13" s="28" customFormat="1" x14ac:dyDescent="0.2">
      <c r="H1593" s="12"/>
      <c r="J1593" s="29"/>
      <c r="K1593" s="45"/>
      <c r="L1593" s="45"/>
      <c r="M1593" s="45"/>
    </row>
    <row r="1594" spans="8:13" s="28" customFormat="1" x14ac:dyDescent="0.2">
      <c r="H1594" s="12"/>
      <c r="J1594" s="29"/>
      <c r="K1594" s="45"/>
      <c r="L1594" s="45"/>
      <c r="M1594" s="45"/>
    </row>
    <row r="1595" spans="8:13" s="28" customFormat="1" x14ac:dyDescent="0.2">
      <c r="H1595" s="12"/>
      <c r="J1595" s="29"/>
      <c r="K1595" s="45"/>
      <c r="L1595" s="45"/>
      <c r="M1595" s="45"/>
    </row>
    <row r="1596" spans="8:13" s="28" customFormat="1" x14ac:dyDescent="0.2">
      <c r="H1596" s="12"/>
      <c r="J1596" s="29"/>
      <c r="K1596" s="45"/>
      <c r="L1596" s="45"/>
      <c r="M1596" s="45"/>
    </row>
    <row r="1597" spans="8:13" s="28" customFormat="1" x14ac:dyDescent="0.2">
      <c r="H1597" s="12"/>
      <c r="J1597" s="29"/>
      <c r="K1597" s="45"/>
      <c r="L1597" s="45"/>
      <c r="M1597" s="45"/>
    </row>
    <row r="1598" spans="8:13" s="28" customFormat="1" x14ac:dyDescent="0.2">
      <c r="H1598" s="12"/>
      <c r="J1598" s="29"/>
      <c r="K1598" s="45"/>
      <c r="L1598" s="45"/>
      <c r="M1598" s="45"/>
    </row>
    <row r="1599" spans="8:13" s="28" customFormat="1" x14ac:dyDescent="0.2">
      <c r="H1599" s="12"/>
      <c r="J1599" s="29"/>
      <c r="K1599" s="45"/>
      <c r="L1599" s="45"/>
      <c r="M1599" s="45"/>
    </row>
    <row r="1600" spans="8:13" s="28" customFormat="1" x14ac:dyDescent="0.2">
      <c r="H1600" s="12"/>
      <c r="J1600" s="29"/>
      <c r="K1600" s="45"/>
      <c r="L1600" s="45"/>
      <c r="M1600" s="45"/>
    </row>
    <row r="1601" spans="8:13" s="28" customFormat="1" x14ac:dyDescent="0.2">
      <c r="H1601" s="12"/>
      <c r="J1601" s="29"/>
      <c r="K1601" s="45"/>
      <c r="L1601" s="45"/>
      <c r="M1601" s="45"/>
    </row>
    <row r="1602" spans="8:13" s="28" customFormat="1" x14ac:dyDescent="0.2">
      <c r="H1602" s="12"/>
      <c r="J1602" s="29"/>
      <c r="K1602" s="45"/>
      <c r="L1602" s="45"/>
      <c r="M1602" s="45"/>
    </row>
    <row r="1603" spans="8:13" s="28" customFormat="1" x14ac:dyDescent="0.2">
      <c r="H1603" s="12"/>
      <c r="J1603" s="29"/>
      <c r="K1603" s="45"/>
      <c r="L1603" s="45"/>
      <c r="M1603" s="45"/>
    </row>
    <row r="1604" spans="8:13" s="28" customFormat="1" x14ac:dyDescent="0.2">
      <c r="H1604" s="12"/>
      <c r="J1604" s="29"/>
      <c r="K1604" s="45"/>
      <c r="L1604" s="45"/>
      <c r="M1604" s="45"/>
    </row>
    <row r="1605" spans="8:13" s="28" customFormat="1" x14ac:dyDescent="0.2">
      <c r="H1605" s="12"/>
      <c r="J1605" s="29"/>
      <c r="K1605" s="45"/>
      <c r="L1605" s="45"/>
      <c r="M1605" s="45"/>
    </row>
    <row r="1606" spans="8:13" s="28" customFormat="1" x14ac:dyDescent="0.2">
      <c r="H1606" s="12"/>
      <c r="J1606" s="29"/>
      <c r="K1606" s="45"/>
      <c r="L1606" s="45"/>
      <c r="M1606" s="45"/>
    </row>
    <row r="1607" spans="8:13" s="28" customFormat="1" x14ac:dyDescent="0.2">
      <c r="H1607" s="12"/>
      <c r="J1607" s="29"/>
      <c r="K1607" s="45"/>
      <c r="L1607" s="45"/>
      <c r="M1607" s="45"/>
    </row>
    <row r="1608" spans="8:13" s="28" customFormat="1" x14ac:dyDescent="0.2">
      <c r="H1608" s="12"/>
      <c r="J1608" s="29"/>
      <c r="K1608" s="45"/>
      <c r="L1608" s="45"/>
      <c r="M1608" s="45"/>
    </row>
    <row r="1609" spans="8:13" s="28" customFormat="1" x14ac:dyDescent="0.2">
      <c r="H1609" s="12"/>
      <c r="J1609" s="29"/>
      <c r="K1609" s="45"/>
      <c r="L1609" s="45"/>
      <c r="M1609" s="45"/>
    </row>
    <row r="1610" spans="8:13" s="28" customFormat="1" x14ac:dyDescent="0.2">
      <c r="H1610" s="12"/>
      <c r="J1610" s="29"/>
      <c r="K1610" s="45"/>
      <c r="L1610" s="45"/>
      <c r="M1610" s="45"/>
    </row>
    <row r="1611" spans="8:13" s="28" customFormat="1" x14ac:dyDescent="0.2">
      <c r="H1611" s="12"/>
      <c r="J1611" s="29"/>
      <c r="K1611" s="45"/>
      <c r="L1611" s="45"/>
      <c r="M1611" s="45"/>
    </row>
    <row r="1612" spans="8:13" s="28" customFormat="1" x14ac:dyDescent="0.2">
      <c r="H1612" s="12"/>
      <c r="J1612" s="29"/>
      <c r="K1612" s="45"/>
      <c r="L1612" s="45"/>
      <c r="M1612" s="45"/>
    </row>
    <row r="1613" spans="8:13" s="28" customFormat="1" x14ac:dyDescent="0.2">
      <c r="H1613" s="12"/>
      <c r="J1613" s="29"/>
      <c r="K1613" s="45"/>
      <c r="L1613" s="45"/>
      <c r="M1613" s="45"/>
    </row>
    <row r="1614" spans="8:13" s="28" customFormat="1" x14ac:dyDescent="0.2">
      <c r="H1614" s="12"/>
      <c r="J1614" s="29"/>
      <c r="K1614" s="45"/>
      <c r="L1614" s="45"/>
      <c r="M1614" s="45"/>
    </row>
    <row r="1615" spans="8:13" s="28" customFormat="1" x14ac:dyDescent="0.2">
      <c r="H1615" s="12"/>
      <c r="J1615" s="29"/>
      <c r="K1615" s="45"/>
      <c r="L1615" s="45"/>
      <c r="M1615" s="45"/>
    </row>
    <row r="1616" spans="8:13" s="28" customFormat="1" x14ac:dyDescent="0.2">
      <c r="H1616" s="12"/>
      <c r="J1616" s="29"/>
      <c r="K1616" s="45"/>
      <c r="L1616" s="45"/>
      <c r="M1616" s="45"/>
    </row>
    <row r="1617" spans="8:13" s="28" customFormat="1" x14ac:dyDescent="0.2">
      <c r="H1617" s="12"/>
      <c r="J1617" s="29"/>
      <c r="K1617" s="45"/>
      <c r="L1617" s="45"/>
      <c r="M1617" s="45"/>
    </row>
    <row r="1618" spans="8:13" s="28" customFormat="1" x14ac:dyDescent="0.2">
      <c r="H1618" s="12"/>
      <c r="J1618" s="29"/>
      <c r="K1618" s="45"/>
      <c r="L1618" s="45"/>
      <c r="M1618" s="45"/>
    </row>
    <row r="1619" spans="8:13" s="28" customFormat="1" x14ac:dyDescent="0.2">
      <c r="H1619" s="12"/>
      <c r="J1619" s="29"/>
      <c r="K1619" s="45"/>
      <c r="L1619" s="45"/>
      <c r="M1619" s="45"/>
    </row>
    <row r="1620" spans="8:13" s="28" customFormat="1" x14ac:dyDescent="0.2">
      <c r="H1620" s="12"/>
      <c r="J1620" s="29"/>
      <c r="K1620" s="45"/>
      <c r="L1620" s="45"/>
      <c r="M1620" s="45"/>
    </row>
    <row r="1621" spans="8:13" s="28" customFormat="1" x14ac:dyDescent="0.2">
      <c r="H1621" s="12"/>
      <c r="J1621" s="29"/>
      <c r="K1621" s="45"/>
      <c r="L1621" s="45"/>
      <c r="M1621" s="45"/>
    </row>
    <row r="1622" spans="8:13" s="28" customFormat="1" x14ac:dyDescent="0.2">
      <c r="H1622" s="12"/>
      <c r="J1622" s="29"/>
      <c r="K1622" s="45"/>
      <c r="L1622" s="45"/>
      <c r="M1622" s="45"/>
    </row>
    <row r="1623" spans="8:13" s="28" customFormat="1" x14ac:dyDescent="0.2">
      <c r="H1623" s="12"/>
      <c r="J1623" s="29"/>
      <c r="K1623" s="45"/>
      <c r="L1623" s="45"/>
      <c r="M1623" s="45"/>
    </row>
    <row r="1624" spans="8:13" s="28" customFormat="1" x14ac:dyDescent="0.2">
      <c r="H1624" s="12"/>
      <c r="J1624" s="29"/>
      <c r="K1624" s="45"/>
      <c r="L1624" s="45"/>
      <c r="M1624" s="45"/>
    </row>
    <row r="1625" spans="8:13" s="28" customFormat="1" x14ac:dyDescent="0.2">
      <c r="H1625" s="12"/>
      <c r="J1625" s="29"/>
      <c r="K1625" s="45"/>
      <c r="L1625" s="45"/>
      <c r="M1625" s="45"/>
    </row>
    <row r="1626" spans="8:13" s="28" customFormat="1" x14ac:dyDescent="0.2">
      <c r="H1626" s="12"/>
      <c r="J1626" s="29"/>
      <c r="K1626" s="45"/>
      <c r="L1626" s="45"/>
      <c r="M1626" s="45"/>
    </row>
    <row r="1627" spans="8:13" s="28" customFormat="1" x14ac:dyDescent="0.2">
      <c r="H1627" s="12"/>
      <c r="J1627" s="29"/>
      <c r="K1627" s="45"/>
      <c r="L1627" s="45"/>
      <c r="M1627" s="45"/>
    </row>
    <row r="1628" spans="8:13" s="28" customFormat="1" x14ac:dyDescent="0.2">
      <c r="H1628" s="12"/>
      <c r="J1628" s="29"/>
      <c r="K1628" s="45"/>
      <c r="L1628" s="45"/>
      <c r="M1628" s="45"/>
    </row>
    <row r="1629" spans="8:13" s="28" customFormat="1" x14ac:dyDescent="0.2">
      <c r="H1629" s="12"/>
      <c r="J1629" s="29"/>
      <c r="K1629" s="45"/>
      <c r="L1629" s="45"/>
      <c r="M1629" s="45"/>
    </row>
    <row r="1630" spans="8:13" s="28" customFormat="1" x14ac:dyDescent="0.2">
      <c r="H1630" s="12"/>
      <c r="J1630" s="29"/>
      <c r="K1630" s="45"/>
      <c r="L1630" s="45"/>
      <c r="M1630" s="45"/>
    </row>
    <row r="1631" spans="8:13" s="28" customFormat="1" x14ac:dyDescent="0.2">
      <c r="H1631" s="12"/>
      <c r="J1631" s="29"/>
      <c r="K1631" s="45"/>
      <c r="L1631" s="45"/>
      <c r="M1631" s="45"/>
    </row>
    <row r="1632" spans="8:13" s="28" customFormat="1" x14ac:dyDescent="0.2">
      <c r="H1632" s="12"/>
      <c r="J1632" s="29"/>
      <c r="K1632" s="45"/>
      <c r="L1632" s="45"/>
      <c r="M1632" s="45"/>
    </row>
    <row r="1633" spans="8:13" s="28" customFormat="1" x14ac:dyDescent="0.2">
      <c r="H1633" s="12"/>
      <c r="J1633" s="29"/>
      <c r="K1633" s="45"/>
      <c r="L1633" s="45"/>
      <c r="M1633" s="45"/>
    </row>
    <row r="1634" spans="8:13" s="28" customFormat="1" x14ac:dyDescent="0.2">
      <c r="H1634" s="12"/>
      <c r="J1634" s="29"/>
      <c r="K1634" s="45"/>
      <c r="L1634" s="45"/>
      <c r="M1634" s="45"/>
    </row>
    <row r="1635" spans="8:13" s="28" customFormat="1" x14ac:dyDescent="0.2">
      <c r="H1635" s="12"/>
      <c r="J1635" s="29"/>
      <c r="K1635" s="45"/>
      <c r="L1635" s="45"/>
      <c r="M1635" s="45"/>
    </row>
    <row r="1636" spans="8:13" s="28" customFormat="1" x14ac:dyDescent="0.2">
      <c r="H1636" s="12"/>
      <c r="J1636" s="29"/>
      <c r="K1636" s="45"/>
      <c r="L1636" s="45"/>
      <c r="M1636" s="45"/>
    </row>
    <row r="1637" spans="8:13" s="28" customFormat="1" x14ac:dyDescent="0.2">
      <c r="H1637" s="12"/>
      <c r="J1637" s="29"/>
      <c r="K1637" s="45"/>
      <c r="L1637" s="45"/>
      <c r="M1637" s="45"/>
    </row>
    <row r="1638" spans="8:13" s="28" customFormat="1" x14ac:dyDescent="0.2">
      <c r="H1638" s="12"/>
      <c r="J1638" s="29"/>
      <c r="K1638" s="45"/>
      <c r="L1638" s="45"/>
      <c r="M1638" s="45"/>
    </row>
    <row r="1639" spans="8:13" s="28" customFormat="1" x14ac:dyDescent="0.2">
      <c r="H1639" s="12"/>
      <c r="J1639" s="29"/>
      <c r="K1639" s="45"/>
      <c r="L1639" s="45"/>
      <c r="M1639" s="45"/>
    </row>
    <row r="1640" spans="8:13" s="28" customFormat="1" x14ac:dyDescent="0.2">
      <c r="H1640" s="12"/>
      <c r="J1640" s="29"/>
      <c r="K1640" s="45"/>
      <c r="L1640" s="45"/>
      <c r="M1640" s="45"/>
    </row>
    <row r="1641" spans="8:13" s="28" customFormat="1" x14ac:dyDescent="0.2">
      <c r="H1641" s="12"/>
      <c r="J1641" s="29"/>
      <c r="K1641" s="45"/>
      <c r="L1641" s="45"/>
      <c r="M1641" s="45"/>
    </row>
    <row r="1642" spans="8:13" s="28" customFormat="1" x14ac:dyDescent="0.2">
      <c r="H1642" s="12"/>
      <c r="J1642" s="29"/>
      <c r="K1642" s="45"/>
      <c r="L1642" s="45"/>
      <c r="M1642" s="45"/>
    </row>
    <row r="1643" spans="8:13" s="28" customFormat="1" x14ac:dyDescent="0.2">
      <c r="H1643" s="12"/>
      <c r="J1643" s="29"/>
      <c r="K1643" s="45"/>
      <c r="L1643" s="45"/>
      <c r="M1643" s="45"/>
    </row>
    <row r="1644" spans="8:13" s="28" customFormat="1" x14ac:dyDescent="0.2">
      <c r="H1644" s="12"/>
      <c r="J1644" s="29"/>
      <c r="K1644" s="45"/>
      <c r="L1644" s="45"/>
      <c r="M1644" s="45"/>
    </row>
    <row r="1645" spans="8:13" s="28" customFormat="1" x14ac:dyDescent="0.2">
      <c r="H1645" s="12"/>
      <c r="J1645" s="29"/>
      <c r="K1645" s="45"/>
      <c r="L1645" s="45"/>
      <c r="M1645" s="45"/>
    </row>
    <row r="1646" spans="8:13" s="28" customFormat="1" x14ac:dyDescent="0.2">
      <c r="H1646" s="12"/>
      <c r="J1646" s="29"/>
      <c r="K1646" s="45"/>
      <c r="L1646" s="45"/>
      <c r="M1646" s="45"/>
    </row>
    <row r="1647" spans="8:13" s="28" customFormat="1" x14ac:dyDescent="0.2">
      <c r="H1647" s="12"/>
      <c r="J1647" s="29"/>
      <c r="K1647" s="45"/>
      <c r="L1647" s="45"/>
      <c r="M1647" s="45"/>
    </row>
    <row r="1648" spans="8:13" s="28" customFormat="1" x14ac:dyDescent="0.2">
      <c r="H1648" s="12"/>
      <c r="J1648" s="29"/>
      <c r="K1648" s="45"/>
      <c r="L1648" s="45"/>
      <c r="M1648" s="45"/>
    </row>
    <row r="1649" spans="8:13" s="28" customFormat="1" x14ac:dyDescent="0.2">
      <c r="H1649" s="12"/>
      <c r="J1649" s="29"/>
      <c r="K1649" s="45"/>
      <c r="L1649" s="45"/>
      <c r="M1649" s="45"/>
    </row>
    <row r="1650" spans="8:13" s="28" customFormat="1" x14ac:dyDescent="0.2">
      <c r="H1650" s="12"/>
      <c r="J1650" s="29"/>
      <c r="K1650" s="45"/>
      <c r="L1650" s="45"/>
      <c r="M1650" s="45"/>
    </row>
    <row r="1651" spans="8:13" s="28" customFormat="1" x14ac:dyDescent="0.2">
      <c r="H1651" s="12"/>
      <c r="J1651" s="29"/>
      <c r="K1651" s="45"/>
      <c r="L1651" s="45"/>
      <c r="M1651" s="45"/>
    </row>
    <row r="1652" spans="8:13" s="28" customFormat="1" x14ac:dyDescent="0.2">
      <c r="H1652" s="12"/>
      <c r="J1652" s="29"/>
      <c r="K1652" s="45"/>
      <c r="L1652" s="45"/>
      <c r="M1652" s="45"/>
    </row>
    <row r="1653" spans="8:13" s="28" customFormat="1" x14ac:dyDescent="0.2">
      <c r="H1653" s="12"/>
      <c r="J1653" s="29"/>
      <c r="K1653" s="45"/>
      <c r="L1653" s="45"/>
      <c r="M1653" s="45"/>
    </row>
    <row r="1654" spans="8:13" s="28" customFormat="1" x14ac:dyDescent="0.2">
      <c r="H1654" s="12"/>
      <c r="J1654" s="29"/>
      <c r="K1654" s="45"/>
      <c r="L1654" s="45"/>
      <c r="M1654" s="45"/>
    </row>
    <row r="1655" spans="8:13" s="28" customFormat="1" x14ac:dyDescent="0.2">
      <c r="H1655" s="12"/>
      <c r="J1655" s="29"/>
      <c r="K1655" s="45"/>
      <c r="L1655" s="45"/>
      <c r="M1655" s="45"/>
    </row>
    <row r="1656" spans="8:13" s="28" customFormat="1" x14ac:dyDescent="0.2">
      <c r="H1656" s="12"/>
      <c r="J1656" s="29"/>
      <c r="K1656" s="45"/>
      <c r="L1656" s="45"/>
      <c r="M1656" s="45"/>
    </row>
    <row r="1657" spans="8:13" s="28" customFormat="1" x14ac:dyDescent="0.2">
      <c r="H1657" s="12"/>
      <c r="J1657" s="29"/>
      <c r="K1657" s="45"/>
      <c r="L1657" s="45"/>
      <c r="M1657" s="45"/>
    </row>
    <row r="1658" spans="8:13" s="28" customFormat="1" x14ac:dyDescent="0.2">
      <c r="H1658" s="12"/>
      <c r="J1658" s="29"/>
      <c r="K1658" s="45"/>
      <c r="L1658" s="45"/>
      <c r="M1658" s="45"/>
    </row>
    <row r="1659" spans="8:13" s="28" customFormat="1" x14ac:dyDescent="0.2">
      <c r="H1659" s="12"/>
      <c r="J1659" s="29"/>
      <c r="K1659" s="45"/>
      <c r="L1659" s="45"/>
      <c r="M1659" s="45"/>
    </row>
    <row r="1660" spans="8:13" s="28" customFormat="1" x14ac:dyDescent="0.2">
      <c r="H1660" s="12"/>
      <c r="J1660" s="29"/>
      <c r="K1660" s="45"/>
      <c r="L1660" s="45"/>
      <c r="M1660" s="45"/>
    </row>
    <row r="1661" spans="8:13" s="28" customFormat="1" x14ac:dyDescent="0.2">
      <c r="H1661" s="12"/>
      <c r="J1661" s="29"/>
      <c r="K1661" s="45"/>
      <c r="L1661" s="45"/>
      <c r="M1661" s="45"/>
    </row>
    <row r="1662" spans="8:13" s="28" customFormat="1" x14ac:dyDescent="0.2">
      <c r="H1662" s="12"/>
      <c r="J1662" s="29"/>
      <c r="K1662" s="45"/>
      <c r="L1662" s="45"/>
      <c r="M1662" s="45"/>
    </row>
    <row r="1663" spans="8:13" s="28" customFormat="1" x14ac:dyDescent="0.2">
      <c r="H1663" s="12"/>
      <c r="J1663" s="29"/>
      <c r="K1663" s="45"/>
      <c r="L1663" s="45"/>
      <c r="M1663" s="45"/>
    </row>
    <row r="1664" spans="8:13" s="28" customFormat="1" x14ac:dyDescent="0.2">
      <c r="H1664" s="12"/>
      <c r="J1664" s="29"/>
      <c r="K1664" s="45"/>
      <c r="L1664" s="45"/>
      <c r="M1664" s="45"/>
    </row>
    <row r="1665" spans="8:13" s="28" customFormat="1" x14ac:dyDescent="0.2">
      <c r="H1665" s="12"/>
      <c r="J1665" s="29"/>
      <c r="K1665" s="45"/>
      <c r="L1665" s="45"/>
      <c r="M1665" s="45"/>
    </row>
    <row r="1666" spans="8:13" s="28" customFormat="1" x14ac:dyDescent="0.2">
      <c r="H1666" s="12"/>
      <c r="J1666" s="29"/>
      <c r="K1666" s="45"/>
      <c r="L1666" s="45"/>
      <c r="M1666" s="45"/>
    </row>
    <row r="1667" spans="8:13" s="28" customFormat="1" x14ac:dyDescent="0.2">
      <c r="H1667" s="12"/>
      <c r="J1667" s="29"/>
      <c r="K1667" s="45"/>
      <c r="L1667" s="45"/>
      <c r="M1667" s="45"/>
    </row>
    <row r="1668" spans="8:13" s="28" customFormat="1" x14ac:dyDescent="0.2">
      <c r="H1668" s="12"/>
      <c r="J1668" s="29"/>
      <c r="K1668" s="45"/>
      <c r="L1668" s="45"/>
      <c r="M1668" s="45"/>
    </row>
    <row r="1669" spans="8:13" s="28" customFormat="1" x14ac:dyDescent="0.2">
      <c r="H1669" s="12"/>
      <c r="J1669" s="29"/>
      <c r="K1669" s="45"/>
      <c r="L1669" s="45"/>
      <c r="M1669" s="45"/>
    </row>
    <row r="1670" spans="8:13" s="28" customFormat="1" x14ac:dyDescent="0.2">
      <c r="H1670" s="12"/>
      <c r="J1670" s="29"/>
      <c r="K1670" s="45"/>
      <c r="L1670" s="45"/>
      <c r="M1670" s="45"/>
    </row>
    <row r="1671" spans="8:13" s="28" customFormat="1" x14ac:dyDescent="0.2">
      <c r="H1671" s="12"/>
      <c r="J1671" s="29"/>
      <c r="K1671" s="45"/>
      <c r="L1671" s="45"/>
      <c r="M1671" s="45"/>
    </row>
    <row r="1672" spans="8:13" s="28" customFormat="1" x14ac:dyDescent="0.2">
      <c r="H1672" s="12"/>
      <c r="J1672" s="29"/>
      <c r="K1672" s="45"/>
      <c r="L1672" s="45"/>
      <c r="M1672" s="45"/>
    </row>
    <row r="1673" spans="8:13" s="28" customFormat="1" x14ac:dyDescent="0.2">
      <c r="H1673" s="12"/>
      <c r="J1673" s="29"/>
      <c r="K1673" s="45"/>
      <c r="L1673" s="45"/>
      <c r="M1673" s="45"/>
    </row>
    <row r="1674" spans="8:13" s="28" customFormat="1" x14ac:dyDescent="0.2">
      <c r="H1674" s="12"/>
      <c r="J1674" s="29"/>
      <c r="K1674" s="45"/>
      <c r="L1674" s="45"/>
      <c r="M1674" s="45"/>
    </row>
    <row r="1675" spans="8:13" s="28" customFormat="1" x14ac:dyDescent="0.2">
      <c r="H1675" s="12"/>
      <c r="J1675" s="29"/>
      <c r="K1675" s="45"/>
      <c r="L1675" s="45"/>
      <c r="M1675" s="45"/>
    </row>
    <row r="1676" spans="8:13" s="28" customFormat="1" x14ac:dyDescent="0.2">
      <c r="H1676" s="12"/>
      <c r="J1676" s="29"/>
      <c r="K1676" s="45"/>
      <c r="L1676" s="45"/>
      <c r="M1676" s="45"/>
    </row>
    <row r="1677" spans="8:13" s="28" customFormat="1" x14ac:dyDescent="0.2">
      <c r="H1677" s="12"/>
      <c r="J1677" s="29"/>
      <c r="K1677" s="45"/>
      <c r="L1677" s="45"/>
      <c r="M1677" s="45"/>
    </row>
    <row r="1678" spans="8:13" s="28" customFormat="1" x14ac:dyDescent="0.2">
      <c r="H1678" s="12"/>
      <c r="J1678" s="29"/>
      <c r="K1678" s="45"/>
      <c r="L1678" s="45"/>
      <c r="M1678" s="45"/>
    </row>
    <row r="1679" spans="8:13" s="28" customFormat="1" x14ac:dyDescent="0.2">
      <c r="H1679" s="12"/>
      <c r="J1679" s="29"/>
      <c r="K1679" s="45"/>
      <c r="L1679" s="45"/>
      <c r="M1679" s="45"/>
    </row>
    <row r="1680" spans="8:13" s="28" customFormat="1" x14ac:dyDescent="0.2">
      <c r="H1680" s="12"/>
      <c r="J1680" s="29"/>
      <c r="K1680" s="45"/>
      <c r="L1680" s="45"/>
      <c r="M1680" s="45"/>
    </row>
    <row r="1681" spans="8:13" s="28" customFormat="1" x14ac:dyDescent="0.2">
      <c r="H1681" s="12"/>
      <c r="J1681" s="29"/>
      <c r="K1681" s="45"/>
      <c r="L1681" s="45"/>
      <c r="M1681" s="45"/>
    </row>
    <row r="1682" spans="8:13" s="28" customFormat="1" x14ac:dyDescent="0.2">
      <c r="H1682" s="12"/>
      <c r="J1682" s="29"/>
      <c r="K1682" s="45"/>
      <c r="L1682" s="45"/>
      <c r="M1682" s="45"/>
    </row>
    <row r="1683" spans="8:13" s="28" customFormat="1" x14ac:dyDescent="0.2">
      <c r="H1683" s="12"/>
      <c r="J1683" s="29"/>
      <c r="K1683" s="45"/>
      <c r="L1683" s="45"/>
      <c r="M1683" s="45"/>
    </row>
    <row r="1684" spans="8:13" s="28" customFormat="1" x14ac:dyDescent="0.2">
      <c r="H1684" s="12"/>
      <c r="J1684" s="29"/>
      <c r="K1684" s="45"/>
      <c r="L1684" s="45"/>
      <c r="M1684" s="45"/>
    </row>
    <row r="1685" spans="8:13" s="28" customFormat="1" x14ac:dyDescent="0.2">
      <c r="H1685" s="12"/>
      <c r="J1685" s="29"/>
      <c r="K1685" s="45"/>
      <c r="L1685" s="45"/>
      <c r="M1685" s="45"/>
    </row>
    <row r="1686" spans="8:13" s="28" customFormat="1" x14ac:dyDescent="0.2">
      <c r="H1686" s="12"/>
      <c r="J1686" s="29"/>
      <c r="K1686" s="45"/>
      <c r="L1686" s="45"/>
      <c r="M1686" s="45"/>
    </row>
    <row r="1687" spans="8:13" s="28" customFormat="1" x14ac:dyDescent="0.2">
      <c r="H1687" s="12"/>
      <c r="J1687" s="29"/>
      <c r="K1687" s="45"/>
      <c r="L1687" s="45"/>
      <c r="M1687" s="45"/>
    </row>
    <row r="1688" spans="8:13" s="28" customFormat="1" x14ac:dyDescent="0.2">
      <c r="H1688" s="12"/>
      <c r="J1688" s="29"/>
      <c r="K1688" s="45"/>
      <c r="L1688" s="45"/>
      <c r="M1688" s="45"/>
    </row>
    <row r="1689" spans="8:13" s="28" customFormat="1" x14ac:dyDescent="0.2">
      <c r="H1689" s="12"/>
      <c r="J1689" s="29"/>
      <c r="K1689" s="45"/>
      <c r="L1689" s="45"/>
      <c r="M1689" s="45"/>
    </row>
    <row r="1690" spans="8:13" s="28" customFormat="1" x14ac:dyDescent="0.2">
      <c r="H1690" s="12"/>
      <c r="J1690" s="29"/>
      <c r="K1690" s="45"/>
      <c r="L1690" s="45"/>
      <c r="M1690" s="45"/>
    </row>
    <row r="1691" spans="8:13" s="28" customFormat="1" x14ac:dyDescent="0.2">
      <c r="H1691" s="12"/>
      <c r="J1691" s="29"/>
      <c r="K1691" s="45"/>
      <c r="L1691" s="45"/>
      <c r="M1691" s="45"/>
    </row>
    <row r="1692" spans="8:13" s="28" customFormat="1" x14ac:dyDescent="0.2">
      <c r="H1692" s="12"/>
      <c r="J1692" s="29"/>
      <c r="K1692" s="45"/>
      <c r="L1692" s="45"/>
      <c r="M1692" s="45"/>
    </row>
    <row r="1693" spans="8:13" s="28" customFormat="1" x14ac:dyDescent="0.2">
      <c r="H1693" s="12"/>
      <c r="J1693" s="29"/>
      <c r="K1693" s="45"/>
      <c r="L1693" s="45"/>
      <c r="M1693" s="45"/>
    </row>
    <row r="1694" spans="8:13" s="28" customFormat="1" x14ac:dyDescent="0.2">
      <c r="H1694" s="12"/>
      <c r="J1694" s="29"/>
      <c r="K1694" s="45"/>
      <c r="L1694" s="45"/>
      <c r="M1694" s="45"/>
    </row>
    <row r="1695" spans="8:13" s="28" customFormat="1" x14ac:dyDescent="0.2">
      <c r="H1695" s="12"/>
      <c r="J1695" s="29"/>
      <c r="K1695" s="45"/>
      <c r="L1695" s="45"/>
      <c r="M1695" s="45"/>
    </row>
    <row r="1696" spans="8:13" s="28" customFormat="1" x14ac:dyDescent="0.2">
      <c r="H1696" s="12"/>
      <c r="J1696" s="29"/>
      <c r="K1696" s="45"/>
      <c r="L1696" s="45"/>
      <c r="M1696" s="45"/>
    </row>
    <row r="1697" spans="8:13" s="28" customFormat="1" x14ac:dyDescent="0.2">
      <c r="H1697" s="12"/>
      <c r="J1697" s="29"/>
      <c r="K1697" s="45"/>
      <c r="L1697" s="45"/>
      <c r="M1697" s="45"/>
    </row>
    <row r="1698" spans="8:13" s="28" customFormat="1" x14ac:dyDescent="0.2">
      <c r="H1698" s="12"/>
      <c r="J1698" s="29"/>
      <c r="K1698" s="45"/>
      <c r="L1698" s="45"/>
      <c r="M1698" s="45"/>
    </row>
    <row r="1699" spans="8:13" s="28" customFormat="1" x14ac:dyDescent="0.2">
      <c r="H1699" s="12"/>
      <c r="J1699" s="29"/>
      <c r="K1699" s="45"/>
      <c r="L1699" s="45"/>
      <c r="M1699" s="45"/>
    </row>
    <row r="1700" spans="8:13" s="28" customFormat="1" x14ac:dyDescent="0.2">
      <c r="H1700" s="12"/>
      <c r="J1700" s="29"/>
      <c r="K1700" s="45"/>
      <c r="L1700" s="45"/>
      <c r="M1700" s="45"/>
    </row>
    <row r="1701" spans="8:13" s="28" customFormat="1" x14ac:dyDescent="0.2">
      <c r="H1701" s="12"/>
      <c r="J1701" s="29"/>
      <c r="K1701" s="45"/>
      <c r="L1701" s="45"/>
      <c r="M1701" s="45"/>
    </row>
    <row r="1702" spans="8:13" s="28" customFormat="1" x14ac:dyDescent="0.2">
      <c r="H1702" s="12"/>
      <c r="J1702" s="29"/>
      <c r="K1702" s="45"/>
      <c r="L1702" s="45"/>
      <c r="M1702" s="45"/>
    </row>
    <row r="1703" spans="8:13" s="28" customFormat="1" x14ac:dyDescent="0.2">
      <c r="H1703" s="12"/>
      <c r="J1703" s="29"/>
      <c r="K1703" s="45"/>
      <c r="L1703" s="45"/>
      <c r="M1703" s="45"/>
    </row>
    <row r="1704" spans="8:13" s="28" customFormat="1" x14ac:dyDescent="0.2">
      <c r="H1704" s="12"/>
      <c r="J1704" s="29"/>
      <c r="K1704" s="45"/>
      <c r="L1704" s="45"/>
      <c r="M1704" s="45"/>
    </row>
    <row r="1705" spans="8:13" s="28" customFormat="1" x14ac:dyDescent="0.2">
      <c r="H1705" s="12"/>
      <c r="J1705" s="29"/>
      <c r="K1705" s="45"/>
      <c r="L1705" s="45"/>
      <c r="M1705" s="45"/>
    </row>
    <row r="1706" spans="8:13" s="28" customFormat="1" x14ac:dyDescent="0.2">
      <c r="H1706" s="12"/>
      <c r="J1706" s="29"/>
      <c r="K1706" s="45"/>
      <c r="L1706" s="45"/>
      <c r="M1706" s="45"/>
    </row>
    <row r="1707" spans="8:13" s="28" customFormat="1" x14ac:dyDescent="0.2">
      <c r="H1707" s="12"/>
      <c r="J1707" s="29"/>
      <c r="K1707" s="45"/>
      <c r="L1707" s="45"/>
      <c r="M1707" s="45"/>
    </row>
    <row r="1708" spans="8:13" s="28" customFormat="1" x14ac:dyDescent="0.2">
      <c r="H1708" s="12"/>
      <c r="J1708" s="29"/>
      <c r="K1708" s="45"/>
      <c r="L1708" s="45"/>
      <c r="M1708" s="45"/>
    </row>
    <row r="1709" spans="8:13" s="28" customFormat="1" x14ac:dyDescent="0.2">
      <c r="H1709" s="12"/>
      <c r="J1709" s="29"/>
      <c r="K1709" s="45"/>
      <c r="L1709" s="45"/>
      <c r="M1709" s="45"/>
    </row>
    <row r="1710" spans="8:13" s="28" customFormat="1" x14ac:dyDescent="0.2">
      <c r="H1710" s="12"/>
      <c r="J1710" s="29"/>
      <c r="K1710" s="45"/>
      <c r="L1710" s="45"/>
      <c r="M1710" s="45"/>
    </row>
    <row r="1711" spans="8:13" s="28" customFormat="1" x14ac:dyDescent="0.2">
      <c r="H1711" s="12"/>
      <c r="J1711" s="29"/>
      <c r="K1711" s="45"/>
      <c r="L1711" s="45"/>
      <c r="M1711" s="45"/>
    </row>
    <row r="1712" spans="8:13" s="28" customFormat="1" x14ac:dyDescent="0.2">
      <c r="H1712" s="12"/>
      <c r="J1712" s="29"/>
      <c r="K1712" s="45"/>
      <c r="L1712" s="45"/>
      <c r="M1712" s="45"/>
    </row>
    <row r="1713" spans="8:13" s="28" customFormat="1" x14ac:dyDescent="0.2">
      <c r="H1713" s="12"/>
      <c r="J1713" s="29"/>
      <c r="K1713" s="45"/>
      <c r="L1713" s="45"/>
      <c r="M1713" s="45"/>
    </row>
    <row r="1714" spans="8:13" s="28" customFormat="1" x14ac:dyDescent="0.2">
      <c r="H1714" s="12"/>
      <c r="J1714" s="29"/>
      <c r="K1714" s="45"/>
      <c r="L1714" s="45"/>
      <c r="M1714" s="45"/>
    </row>
    <row r="1715" spans="8:13" s="28" customFormat="1" x14ac:dyDescent="0.2">
      <c r="H1715" s="12"/>
      <c r="J1715" s="29"/>
      <c r="K1715" s="45"/>
      <c r="L1715" s="45"/>
      <c r="M1715" s="45"/>
    </row>
    <row r="1716" spans="8:13" s="28" customFormat="1" x14ac:dyDescent="0.2">
      <c r="H1716" s="12"/>
      <c r="J1716" s="29"/>
      <c r="K1716" s="45"/>
      <c r="L1716" s="45"/>
      <c r="M1716" s="45"/>
    </row>
    <row r="1717" spans="8:13" s="28" customFormat="1" x14ac:dyDescent="0.2">
      <c r="H1717" s="12"/>
      <c r="J1717" s="29"/>
      <c r="K1717" s="45"/>
      <c r="L1717" s="45"/>
      <c r="M1717" s="45"/>
    </row>
    <row r="1718" spans="8:13" s="28" customFormat="1" x14ac:dyDescent="0.2">
      <c r="H1718" s="12"/>
      <c r="J1718" s="29"/>
      <c r="K1718" s="45"/>
      <c r="L1718" s="45"/>
      <c r="M1718" s="45"/>
    </row>
    <row r="1719" spans="8:13" s="28" customFormat="1" x14ac:dyDescent="0.2">
      <c r="H1719" s="12"/>
      <c r="J1719" s="29"/>
      <c r="K1719" s="45"/>
      <c r="L1719" s="45"/>
      <c r="M1719" s="45"/>
    </row>
    <row r="1720" spans="8:13" s="28" customFormat="1" x14ac:dyDescent="0.2">
      <c r="H1720" s="12"/>
      <c r="J1720" s="29"/>
      <c r="K1720" s="45"/>
      <c r="L1720" s="45"/>
      <c r="M1720" s="45"/>
    </row>
    <row r="1721" spans="8:13" s="28" customFormat="1" x14ac:dyDescent="0.2">
      <c r="H1721" s="12"/>
      <c r="J1721" s="29"/>
      <c r="K1721" s="45"/>
      <c r="L1721" s="45"/>
      <c r="M1721" s="45"/>
    </row>
    <row r="1722" spans="8:13" s="28" customFormat="1" x14ac:dyDescent="0.2">
      <c r="H1722" s="12"/>
      <c r="J1722" s="29"/>
      <c r="K1722" s="45"/>
      <c r="L1722" s="45"/>
      <c r="M1722" s="45"/>
    </row>
    <row r="1723" spans="8:13" s="28" customFormat="1" x14ac:dyDescent="0.2">
      <c r="H1723" s="12"/>
      <c r="J1723" s="29"/>
      <c r="K1723" s="45"/>
      <c r="L1723" s="45"/>
      <c r="M1723" s="45"/>
    </row>
    <row r="1724" spans="8:13" s="28" customFormat="1" x14ac:dyDescent="0.2">
      <c r="H1724" s="12"/>
      <c r="J1724" s="29"/>
      <c r="K1724" s="45"/>
      <c r="L1724" s="45"/>
      <c r="M1724" s="45"/>
    </row>
    <row r="1725" spans="8:13" s="28" customFormat="1" x14ac:dyDescent="0.2">
      <c r="H1725" s="12"/>
      <c r="J1725" s="29"/>
      <c r="K1725" s="45"/>
      <c r="L1725" s="45"/>
      <c r="M1725" s="45"/>
    </row>
    <row r="1726" spans="8:13" s="28" customFormat="1" x14ac:dyDescent="0.2">
      <c r="H1726" s="12"/>
      <c r="J1726" s="29"/>
      <c r="K1726" s="45"/>
      <c r="L1726" s="45"/>
      <c r="M1726" s="45"/>
    </row>
    <row r="1727" spans="8:13" s="28" customFormat="1" x14ac:dyDescent="0.2">
      <c r="H1727" s="12"/>
      <c r="J1727" s="29"/>
      <c r="K1727" s="45"/>
      <c r="L1727" s="45"/>
      <c r="M1727" s="45"/>
    </row>
    <row r="1728" spans="8:13" s="28" customFormat="1" x14ac:dyDescent="0.2">
      <c r="H1728" s="12"/>
      <c r="J1728" s="29"/>
      <c r="K1728" s="45"/>
      <c r="L1728" s="45"/>
      <c r="M1728" s="45"/>
    </row>
    <row r="1729" spans="8:13" s="28" customFormat="1" x14ac:dyDescent="0.2">
      <c r="H1729" s="12"/>
      <c r="J1729" s="29"/>
      <c r="K1729" s="45"/>
      <c r="L1729" s="45"/>
      <c r="M1729" s="45"/>
    </row>
    <row r="1730" spans="8:13" s="28" customFormat="1" x14ac:dyDescent="0.2">
      <c r="H1730" s="12"/>
      <c r="J1730" s="29"/>
      <c r="K1730" s="45"/>
      <c r="L1730" s="45"/>
      <c r="M1730" s="45"/>
    </row>
    <row r="1731" spans="8:13" s="28" customFormat="1" x14ac:dyDescent="0.2">
      <c r="H1731" s="12"/>
      <c r="J1731" s="29"/>
      <c r="K1731" s="45"/>
      <c r="L1731" s="45"/>
      <c r="M1731" s="45"/>
    </row>
    <row r="1732" spans="8:13" s="28" customFormat="1" x14ac:dyDescent="0.2">
      <c r="H1732" s="12"/>
      <c r="J1732" s="29"/>
      <c r="K1732" s="45"/>
      <c r="L1732" s="45"/>
      <c r="M1732" s="45"/>
    </row>
    <row r="1733" spans="8:13" s="28" customFormat="1" x14ac:dyDescent="0.2">
      <c r="H1733" s="12"/>
      <c r="J1733" s="29"/>
      <c r="K1733" s="45"/>
      <c r="L1733" s="45"/>
      <c r="M1733" s="45"/>
    </row>
    <row r="1734" spans="8:13" s="28" customFormat="1" x14ac:dyDescent="0.2">
      <c r="H1734" s="12"/>
      <c r="J1734" s="29"/>
      <c r="K1734" s="45"/>
      <c r="L1734" s="45"/>
      <c r="M1734" s="45"/>
    </row>
    <row r="1735" spans="8:13" s="28" customFormat="1" x14ac:dyDescent="0.2">
      <c r="H1735" s="12"/>
      <c r="J1735" s="29"/>
      <c r="K1735" s="45"/>
      <c r="L1735" s="45"/>
      <c r="M1735" s="45"/>
    </row>
    <row r="1736" spans="8:13" s="28" customFormat="1" x14ac:dyDescent="0.2">
      <c r="H1736" s="12"/>
      <c r="J1736" s="29"/>
      <c r="K1736" s="45"/>
      <c r="L1736" s="45"/>
      <c r="M1736" s="45"/>
    </row>
    <row r="1737" spans="8:13" s="28" customFormat="1" x14ac:dyDescent="0.2">
      <c r="H1737" s="12"/>
      <c r="J1737" s="29"/>
      <c r="K1737" s="45"/>
      <c r="L1737" s="45"/>
      <c r="M1737" s="45"/>
    </row>
    <row r="1738" spans="8:13" s="28" customFormat="1" x14ac:dyDescent="0.2">
      <c r="H1738" s="12"/>
      <c r="J1738" s="29"/>
      <c r="K1738" s="45"/>
      <c r="L1738" s="45"/>
      <c r="M1738" s="45"/>
    </row>
    <row r="1739" spans="8:13" s="28" customFormat="1" x14ac:dyDescent="0.2">
      <c r="H1739" s="12"/>
      <c r="J1739" s="29"/>
      <c r="K1739" s="45"/>
      <c r="L1739" s="45"/>
      <c r="M1739" s="45"/>
    </row>
    <row r="1740" spans="8:13" s="28" customFormat="1" x14ac:dyDescent="0.2">
      <c r="H1740" s="12"/>
      <c r="J1740" s="29"/>
      <c r="K1740" s="45"/>
      <c r="L1740" s="45"/>
      <c r="M1740" s="45"/>
    </row>
    <row r="1741" spans="8:13" s="28" customFormat="1" x14ac:dyDescent="0.2">
      <c r="H1741" s="12"/>
      <c r="J1741" s="29"/>
      <c r="K1741" s="45"/>
      <c r="L1741" s="45"/>
      <c r="M1741" s="45"/>
    </row>
    <row r="1742" spans="8:13" s="28" customFormat="1" x14ac:dyDescent="0.2">
      <c r="H1742" s="12"/>
      <c r="J1742" s="29"/>
      <c r="K1742" s="45"/>
      <c r="L1742" s="45"/>
      <c r="M1742" s="45"/>
    </row>
    <row r="1743" spans="8:13" s="28" customFormat="1" x14ac:dyDescent="0.2">
      <c r="H1743" s="12"/>
      <c r="J1743" s="29"/>
      <c r="K1743" s="45"/>
      <c r="L1743" s="45"/>
      <c r="M1743" s="45"/>
    </row>
    <row r="1744" spans="8:13" s="28" customFormat="1" x14ac:dyDescent="0.2">
      <c r="H1744" s="12"/>
      <c r="J1744" s="29"/>
      <c r="K1744" s="45"/>
      <c r="L1744" s="45"/>
      <c r="M1744" s="45"/>
    </row>
    <row r="1745" spans="8:13" s="28" customFormat="1" x14ac:dyDescent="0.2">
      <c r="H1745" s="12"/>
      <c r="J1745" s="29"/>
      <c r="K1745" s="45"/>
      <c r="L1745" s="45"/>
      <c r="M1745" s="45"/>
    </row>
    <row r="1746" spans="8:13" s="28" customFormat="1" x14ac:dyDescent="0.2">
      <c r="H1746" s="12"/>
      <c r="J1746" s="29"/>
      <c r="K1746" s="45"/>
      <c r="L1746" s="45"/>
      <c r="M1746" s="45"/>
    </row>
    <row r="1747" spans="8:13" s="28" customFormat="1" x14ac:dyDescent="0.2">
      <c r="H1747" s="12"/>
      <c r="J1747" s="29"/>
      <c r="K1747" s="45"/>
      <c r="L1747" s="45"/>
      <c r="M1747" s="45"/>
    </row>
    <row r="1748" spans="8:13" s="28" customFormat="1" x14ac:dyDescent="0.2">
      <c r="H1748" s="12"/>
      <c r="J1748" s="29"/>
      <c r="K1748" s="45"/>
      <c r="L1748" s="45"/>
      <c r="M1748" s="45"/>
    </row>
    <row r="1749" spans="8:13" s="28" customFormat="1" x14ac:dyDescent="0.2">
      <c r="H1749" s="12"/>
      <c r="J1749" s="29"/>
      <c r="K1749" s="45"/>
      <c r="L1749" s="45"/>
      <c r="M1749" s="45"/>
    </row>
    <row r="1750" spans="8:13" s="28" customFormat="1" x14ac:dyDescent="0.2">
      <c r="H1750" s="12"/>
      <c r="J1750" s="29"/>
      <c r="K1750" s="45"/>
      <c r="L1750" s="45"/>
      <c r="M1750" s="45"/>
    </row>
    <row r="1751" spans="8:13" s="28" customFormat="1" x14ac:dyDescent="0.2">
      <c r="H1751" s="12"/>
      <c r="J1751" s="29"/>
      <c r="K1751" s="45"/>
      <c r="L1751" s="45"/>
      <c r="M1751" s="45"/>
    </row>
    <row r="1752" spans="8:13" s="28" customFormat="1" x14ac:dyDescent="0.2">
      <c r="H1752" s="12"/>
      <c r="J1752" s="29"/>
      <c r="K1752" s="45"/>
      <c r="L1752" s="45"/>
      <c r="M1752" s="45"/>
    </row>
    <row r="1753" spans="8:13" s="28" customFormat="1" x14ac:dyDescent="0.2">
      <c r="H1753" s="12"/>
      <c r="J1753" s="29"/>
      <c r="K1753" s="45"/>
      <c r="L1753" s="45"/>
      <c r="M1753" s="45"/>
    </row>
    <row r="1754" spans="8:13" s="28" customFormat="1" x14ac:dyDescent="0.2">
      <c r="H1754" s="12"/>
      <c r="J1754" s="29"/>
      <c r="K1754" s="45"/>
      <c r="L1754" s="45"/>
      <c r="M1754" s="45"/>
    </row>
    <row r="1755" spans="8:13" s="28" customFormat="1" x14ac:dyDescent="0.2">
      <c r="H1755" s="12"/>
      <c r="J1755" s="29"/>
      <c r="K1755" s="45"/>
      <c r="L1755" s="45"/>
      <c r="M1755" s="45"/>
    </row>
    <row r="1756" spans="8:13" s="28" customFormat="1" x14ac:dyDescent="0.2">
      <c r="H1756" s="12"/>
      <c r="J1756" s="29"/>
      <c r="K1756" s="45"/>
      <c r="L1756" s="45"/>
      <c r="M1756" s="45"/>
    </row>
    <row r="1757" spans="8:13" s="28" customFormat="1" x14ac:dyDescent="0.2">
      <c r="H1757" s="12"/>
      <c r="J1757" s="29"/>
      <c r="K1757" s="45"/>
      <c r="L1757" s="45"/>
      <c r="M1757" s="45"/>
    </row>
    <row r="1758" spans="8:13" s="28" customFormat="1" x14ac:dyDescent="0.2">
      <c r="H1758" s="12"/>
      <c r="J1758" s="29"/>
      <c r="K1758" s="45"/>
      <c r="L1758" s="45"/>
      <c r="M1758" s="45"/>
    </row>
    <row r="1759" spans="8:13" s="28" customFormat="1" x14ac:dyDescent="0.2">
      <c r="H1759" s="12"/>
      <c r="J1759" s="29"/>
      <c r="K1759" s="45"/>
      <c r="L1759" s="45"/>
      <c r="M1759" s="45"/>
    </row>
    <row r="1760" spans="8:13" s="28" customFormat="1" x14ac:dyDescent="0.2">
      <c r="H1760" s="12"/>
      <c r="J1760" s="29"/>
      <c r="K1760" s="45"/>
      <c r="L1760" s="45"/>
      <c r="M1760" s="45"/>
    </row>
    <row r="1761" spans="8:13" s="28" customFormat="1" x14ac:dyDescent="0.2">
      <c r="H1761" s="12"/>
      <c r="J1761" s="29"/>
      <c r="K1761" s="45"/>
      <c r="L1761" s="45"/>
      <c r="M1761" s="45"/>
    </row>
    <row r="1762" spans="8:13" s="28" customFormat="1" x14ac:dyDescent="0.2">
      <c r="H1762" s="12"/>
      <c r="J1762" s="29"/>
      <c r="K1762" s="45"/>
      <c r="L1762" s="45"/>
      <c r="M1762" s="45"/>
    </row>
    <row r="1763" spans="8:13" s="28" customFormat="1" x14ac:dyDescent="0.2">
      <c r="H1763" s="12"/>
      <c r="J1763" s="29"/>
      <c r="K1763" s="45"/>
      <c r="L1763" s="45"/>
      <c r="M1763" s="45"/>
    </row>
    <row r="1764" spans="8:13" s="28" customFormat="1" x14ac:dyDescent="0.2">
      <c r="H1764" s="12"/>
      <c r="J1764" s="29"/>
      <c r="K1764" s="45"/>
      <c r="L1764" s="45"/>
      <c r="M1764" s="45"/>
    </row>
    <row r="1765" spans="8:13" s="28" customFormat="1" x14ac:dyDescent="0.2">
      <c r="H1765" s="12"/>
      <c r="J1765" s="29"/>
      <c r="K1765" s="45"/>
      <c r="L1765" s="45"/>
      <c r="M1765" s="45"/>
    </row>
    <row r="1766" spans="8:13" s="28" customFormat="1" x14ac:dyDescent="0.2">
      <c r="H1766" s="12"/>
      <c r="J1766" s="29"/>
      <c r="K1766" s="45"/>
      <c r="L1766" s="45"/>
      <c r="M1766" s="45"/>
    </row>
    <row r="1767" spans="8:13" s="28" customFormat="1" x14ac:dyDescent="0.2">
      <c r="H1767" s="12"/>
      <c r="J1767" s="29"/>
      <c r="K1767" s="45"/>
      <c r="L1767" s="45"/>
      <c r="M1767" s="45"/>
    </row>
    <row r="1768" spans="8:13" s="28" customFormat="1" x14ac:dyDescent="0.2">
      <c r="H1768" s="12"/>
      <c r="J1768" s="29"/>
      <c r="K1768" s="45"/>
      <c r="L1768" s="45"/>
      <c r="M1768" s="45"/>
    </row>
    <row r="1769" spans="8:13" s="28" customFormat="1" x14ac:dyDescent="0.2">
      <c r="H1769" s="12"/>
      <c r="J1769" s="29"/>
      <c r="K1769" s="45"/>
      <c r="L1769" s="45"/>
      <c r="M1769" s="45"/>
    </row>
    <row r="1770" spans="8:13" s="28" customFormat="1" x14ac:dyDescent="0.2">
      <c r="H1770" s="12"/>
      <c r="J1770" s="29"/>
      <c r="K1770" s="45"/>
      <c r="L1770" s="45"/>
      <c r="M1770" s="45"/>
    </row>
    <row r="1771" spans="8:13" s="28" customFormat="1" x14ac:dyDescent="0.2">
      <c r="H1771" s="12"/>
      <c r="J1771" s="29"/>
      <c r="K1771" s="45"/>
      <c r="L1771" s="45"/>
      <c r="M1771" s="45"/>
    </row>
    <row r="1772" spans="8:13" s="28" customFormat="1" x14ac:dyDescent="0.2">
      <c r="H1772" s="12"/>
      <c r="J1772" s="29"/>
      <c r="K1772" s="45"/>
      <c r="L1772" s="45"/>
      <c r="M1772" s="45"/>
    </row>
    <row r="1773" spans="8:13" s="28" customFormat="1" x14ac:dyDescent="0.2">
      <c r="H1773" s="12"/>
      <c r="J1773" s="29"/>
      <c r="K1773" s="45"/>
      <c r="L1773" s="45"/>
      <c r="M1773" s="45"/>
    </row>
    <row r="1774" spans="8:13" s="28" customFormat="1" x14ac:dyDescent="0.2">
      <c r="H1774" s="12"/>
      <c r="J1774" s="29"/>
      <c r="K1774" s="45"/>
      <c r="L1774" s="45"/>
      <c r="M1774" s="45"/>
    </row>
    <row r="1775" spans="8:13" s="28" customFormat="1" x14ac:dyDescent="0.2">
      <c r="H1775" s="12"/>
      <c r="J1775" s="29"/>
      <c r="K1775" s="45"/>
      <c r="L1775" s="45"/>
      <c r="M1775" s="45"/>
    </row>
    <row r="1776" spans="8:13" s="28" customFormat="1" x14ac:dyDescent="0.2">
      <c r="H1776" s="12"/>
      <c r="J1776" s="29"/>
      <c r="K1776" s="45"/>
      <c r="L1776" s="45"/>
      <c r="M1776" s="45"/>
    </row>
    <row r="1777" spans="8:13" s="28" customFormat="1" x14ac:dyDescent="0.2">
      <c r="H1777" s="12"/>
      <c r="J1777" s="29"/>
      <c r="K1777" s="45"/>
      <c r="L1777" s="45"/>
      <c r="M1777" s="45"/>
    </row>
    <row r="1778" spans="8:13" s="28" customFormat="1" x14ac:dyDescent="0.2">
      <c r="H1778" s="12"/>
      <c r="J1778" s="29"/>
      <c r="K1778" s="45"/>
      <c r="L1778" s="45"/>
      <c r="M1778" s="45"/>
    </row>
    <row r="1779" spans="8:13" s="28" customFormat="1" x14ac:dyDescent="0.2">
      <c r="H1779" s="12"/>
      <c r="J1779" s="29"/>
      <c r="K1779" s="45"/>
      <c r="L1779" s="45"/>
      <c r="M1779" s="45"/>
    </row>
    <row r="1780" spans="8:13" s="28" customFormat="1" x14ac:dyDescent="0.2">
      <c r="H1780" s="12"/>
      <c r="J1780" s="29"/>
      <c r="K1780" s="45"/>
      <c r="L1780" s="45"/>
      <c r="M1780" s="45"/>
    </row>
    <row r="1781" spans="8:13" s="28" customFormat="1" x14ac:dyDescent="0.2">
      <c r="H1781" s="12"/>
      <c r="J1781" s="29"/>
      <c r="K1781" s="45"/>
      <c r="L1781" s="45"/>
      <c r="M1781" s="45"/>
    </row>
    <row r="1782" spans="8:13" s="28" customFormat="1" x14ac:dyDescent="0.2">
      <c r="H1782" s="12"/>
      <c r="J1782" s="29"/>
      <c r="K1782" s="45"/>
      <c r="L1782" s="45"/>
      <c r="M1782" s="45"/>
    </row>
    <row r="1783" spans="8:13" s="28" customFormat="1" x14ac:dyDescent="0.2">
      <c r="H1783" s="12"/>
      <c r="J1783" s="29"/>
      <c r="K1783" s="45"/>
      <c r="L1783" s="45"/>
      <c r="M1783" s="45"/>
    </row>
    <row r="1784" spans="8:13" s="28" customFormat="1" x14ac:dyDescent="0.2">
      <c r="H1784" s="12"/>
      <c r="J1784" s="29"/>
      <c r="K1784" s="45"/>
      <c r="L1784" s="45"/>
      <c r="M1784" s="45"/>
    </row>
    <row r="1785" spans="8:13" s="28" customFormat="1" x14ac:dyDescent="0.2">
      <c r="H1785" s="12"/>
      <c r="J1785" s="29"/>
      <c r="K1785" s="45"/>
      <c r="L1785" s="45"/>
      <c r="M1785" s="45"/>
    </row>
    <row r="1786" spans="8:13" s="28" customFormat="1" x14ac:dyDescent="0.2">
      <c r="H1786" s="12"/>
      <c r="J1786" s="29"/>
      <c r="K1786" s="45"/>
      <c r="L1786" s="45"/>
      <c r="M1786" s="45"/>
    </row>
    <row r="1787" spans="8:13" s="28" customFormat="1" x14ac:dyDescent="0.2">
      <c r="H1787" s="12"/>
      <c r="J1787" s="29"/>
      <c r="K1787" s="45"/>
      <c r="L1787" s="45"/>
      <c r="M1787" s="45"/>
    </row>
    <row r="1788" spans="8:13" s="28" customFormat="1" x14ac:dyDescent="0.2">
      <c r="H1788" s="12"/>
      <c r="J1788" s="29"/>
      <c r="K1788" s="45"/>
      <c r="L1788" s="45"/>
      <c r="M1788" s="45"/>
    </row>
    <row r="1789" spans="8:13" s="28" customFormat="1" x14ac:dyDescent="0.2">
      <c r="H1789" s="12"/>
      <c r="J1789" s="29"/>
      <c r="K1789" s="45"/>
      <c r="L1789" s="45"/>
      <c r="M1789" s="45"/>
    </row>
    <row r="1790" spans="8:13" s="28" customFormat="1" x14ac:dyDescent="0.2">
      <c r="H1790" s="12"/>
      <c r="J1790" s="29"/>
      <c r="K1790" s="45"/>
      <c r="L1790" s="45"/>
      <c r="M1790" s="45"/>
    </row>
    <row r="1791" spans="8:13" s="28" customFormat="1" x14ac:dyDescent="0.2">
      <c r="H1791" s="12"/>
      <c r="J1791" s="29"/>
      <c r="K1791" s="45"/>
      <c r="L1791" s="45"/>
      <c r="M1791" s="45"/>
    </row>
    <row r="1792" spans="8:13" s="28" customFormat="1" x14ac:dyDescent="0.2">
      <c r="H1792" s="12"/>
      <c r="J1792" s="29"/>
      <c r="K1792" s="45"/>
      <c r="L1792" s="45"/>
      <c r="M1792" s="45"/>
    </row>
    <row r="1793" spans="8:13" s="28" customFormat="1" x14ac:dyDescent="0.2">
      <c r="H1793" s="12"/>
      <c r="J1793" s="29"/>
      <c r="K1793" s="45"/>
      <c r="L1793" s="45"/>
      <c r="M1793" s="45"/>
    </row>
    <row r="1794" spans="8:13" s="28" customFormat="1" x14ac:dyDescent="0.2">
      <c r="H1794" s="12"/>
      <c r="J1794" s="29"/>
      <c r="K1794" s="45"/>
      <c r="L1794" s="45"/>
      <c r="M1794" s="45"/>
    </row>
    <row r="1795" spans="8:13" s="28" customFormat="1" x14ac:dyDescent="0.2">
      <c r="H1795" s="12"/>
      <c r="J1795" s="29"/>
      <c r="K1795" s="45"/>
      <c r="L1795" s="45"/>
      <c r="M1795" s="45"/>
    </row>
    <row r="1796" spans="8:13" s="28" customFormat="1" x14ac:dyDescent="0.2">
      <c r="H1796" s="12"/>
      <c r="J1796" s="29"/>
      <c r="K1796" s="45"/>
      <c r="L1796" s="45"/>
      <c r="M1796" s="45"/>
    </row>
    <row r="1797" spans="8:13" s="28" customFormat="1" x14ac:dyDescent="0.2">
      <c r="H1797" s="12"/>
      <c r="J1797" s="29"/>
      <c r="K1797" s="45"/>
      <c r="L1797" s="45"/>
      <c r="M1797" s="45"/>
    </row>
    <row r="1798" spans="8:13" s="28" customFormat="1" x14ac:dyDescent="0.2">
      <c r="H1798" s="12"/>
      <c r="J1798" s="29"/>
      <c r="K1798" s="45"/>
      <c r="L1798" s="45"/>
      <c r="M1798" s="45"/>
    </row>
    <row r="1799" spans="8:13" s="28" customFormat="1" x14ac:dyDescent="0.2">
      <c r="H1799" s="12"/>
      <c r="J1799" s="29"/>
      <c r="K1799" s="45"/>
      <c r="L1799" s="45"/>
      <c r="M1799" s="45"/>
    </row>
    <row r="1800" spans="8:13" s="28" customFormat="1" x14ac:dyDescent="0.2">
      <c r="H1800" s="12"/>
      <c r="J1800" s="29"/>
      <c r="K1800" s="45"/>
      <c r="L1800" s="45"/>
      <c r="M1800" s="45"/>
    </row>
    <row r="1801" spans="8:13" s="28" customFormat="1" x14ac:dyDescent="0.2">
      <c r="H1801" s="12"/>
      <c r="J1801" s="29"/>
      <c r="K1801" s="45"/>
      <c r="L1801" s="45"/>
      <c r="M1801" s="45"/>
    </row>
    <row r="1802" spans="8:13" s="28" customFormat="1" x14ac:dyDescent="0.2">
      <c r="H1802" s="12"/>
      <c r="J1802" s="29"/>
      <c r="K1802" s="45"/>
      <c r="L1802" s="45"/>
      <c r="M1802" s="45"/>
    </row>
    <row r="1803" spans="8:13" s="28" customFormat="1" x14ac:dyDescent="0.2">
      <c r="H1803" s="12"/>
      <c r="J1803" s="29"/>
      <c r="K1803" s="45"/>
      <c r="L1803" s="45"/>
      <c r="M1803" s="45"/>
    </row>
    <row r="1804" spans="8:13" s="28" customFormat="1" x14ac:dyDescent="0.2">
      <c r="H1804" s="12"/>
      <c r="J1804" s="29"/>
      <c r="K1804" s="45"/>
      <c r="L1804" s="45"/>
      <c r="M1804" s="45"/>
    </row>
    <row r="1805" spans="8:13" s="28" customFormat="1" x14ac:dyDescent="0.2">
      <c r="H1805" s="12"/>
      <c r="J1805" s="29"/>
      <c r="K1805" s="45"/>
      <c r="L1805" s="45"/>
      <c r="M1805" s="45"/>
    </row>
    <row r="1806" spans="8:13" s="28" customFormat="1" x14ac:dyDescent="0.2">
      <c r="H1806" s="12"/>
      <c r="J1806" s="29"/>
      <c r="K1806" s="45"/>
      <c r="L1806" s="45"/>
      <c r="M1806" s="45"/>
    </row>
    <row r="1807" spans="8:13" s="28" customFormat="1" x14ac:dyDescent="0.2">
      <c r="H1807" s="12"/>
      <c r="J1807" s="29"/>
      <c r="K1807" s="45"/>
      <c r="L1807" s="45"/>
      <c r="M1807" s="45"/>
    </row>
    <row r="1808" spans="8:13" s="28" customFormat="1" x14ac:dyDescent="0.2">
      <c r="H1808" s="12"/>
      <c r="J1808" s="29"/>
      <c r="K1808" s="45"/>
      <c r="L1808" s="45"/>
      <c r="M1808" s="45"/>
    </row>
    <row r="1809" spans="8:13" s="28" customFormat="1" x14ac:dyDescent="0.2">
      <c r="H1809" s="12"/>
      <c r="J1809" s="29"/>
      <c r="K1809" s="45"/>
      <c r="L1809" s="45"/>
      <c r="M1809" s="45"/>
    </row>
    <row r="1810" spans="8:13" s="28" customFormat="1" x14ac:dyDescent="0.2">
      <c r="H1810" s="12"/>
      <c r="J1810" s="29"/>
      <c r="K1810" s="45"/>
      <c r="L1810" s="45"/>
      <c r="M1810" s="45"/>
    </row>
    <row r="1811" spans="8:13" s="28" customFormat="1" x14ac:dyDescent="0.2">
      <c r="H1811" s="12"/>
      <c r="J1811" s="29"/>
      <c r="K1811" s="45"/>
      <c r="L1811" s="45"/>
      <c r="M1811" s="45"/>
    </row>
    <row r="1812" spans="8:13" s="28" customFormat="1" x14ac:dyDescent="0.2">
      <c r="H1812" s="12"/>
      <c r="J1812" s="29"/>
      <c r="K1812" s="45"/>
      <c r="L1812" s="45"/>
      <c r="M1812" s="45"/>
    </row>
    <row r="1813" spans="8:13" s="28" customFormat="1" x14ac:dyDescent="0.2">
      <c r="H1813" s="12"/>
      <c r="J1813" s="29"/>
      <c r="K1813" s="45"/>
      <c r="L1813" s="45"/>
      <c r="M1813" s="45"/>
    </row>
    <row r="1814" spans="8:13" s="28" customFormat="1" x14ac:dyDescent="0.2">
      <c r="H1814" s="12"/>
      <c r="J1814" s="29"/>
      <c r="K1814" s="45"/>
      <c r="L1814" s="45"/>
      <c r="M1814" s="45"/>
    </row>
    <row r="1815" spans="8:13" s="28" customFormat="1" x14ac:dyDescent="0.2">
      <c r="H1815" s="12"/>
      <c r="J1815" s="29"/>
      <c r="K1815" s="45"/>
      <c r="L1815" s="45"/>
      <c r="M1815" s="45"/>
    </row>
    <row r="1816" spans="8:13" s="28" customFormat="1" x14ac:dyDescent="0.2">
      <c r="H1816" s="12"/>
      <c r="J1816" s="29"/>
      <c r="K1816" s="45"/>
      <c r="L1816" s="45"/>
      <c r="M1816" s="45"/>
    </row>
    <row r="1817" spans="8:13" s="28" customFormat="1" x14ac:dyDescent="0.2">
      <c r="H1817" s="12"/>
      <c r="J1817" s="29"/>
      <c r="K1817" s="45"/>
      <c r="L1817" s="45"/>
      <c r="M1817" s="45"/>
    </row>
    <row r="1818" spans="8:13" s="28" customFormat="1" x14ac:dyDescent="0.2">
      <c r="H1818" s="12"/>
      <c r="J1818" s="29"/>
      <c r="K1818" s="45"/>
      <c r="L1818" s="45"/>
      <c r="M1818" s="45"/>
    </row>
    <row r="1819" spans="8:13" s="28" customFormat="1" x14ac:dyDescent="0.2">
      <c r="H1819" s="12"/>
      <c r="J1819" s="29"/>
      <c r="K1819" s="45"/>
      <c r="L1819" s="45"/>
      <c r="M1819" s="45"/>
    </row>
    <row r="1820" spans="8:13" s="28" customFormat="1" x14ac:dyDescent="0.2">
      <c r="H1820" s="12"/>
      <c r="J1820" s="29"/>
      <c r="K1820" s="45"/>
      <c r="L1820" s="45"/>
      <c r="M1820" s="45"/>
    </row>
    <row r="1821" spans="8:13" s="28" customFormat="1" x14ac:dyDescent="0.2">
      <c r="H1821" s="12"/>
      <c r="J1821" s="29"/>
      <c r="K1821" s="45"/>
      <c r="L1821" s="45"/>
      <c r="M1821" s="45"/>
    </row>
    <row r="1822" spans="8:13" s="28" customFormat="1" x14ac:dyDescent="0.2">
      <c r="H1822" s="12"/>
      <c r="J1822" s="29"/>
      <c r="K1822" s="45"/>
      <c r="L1822" s="45"/>
      <c r="M1822" s="45"/>
    </row>
    <row r="1823" spans="8:13" s="28" customFormat="1" x14ac:dyDescent="0.2">
      <c r="H1823" s="12"/>
      <c r="J1823" s="29"/>
      <c r="K1823" s="45"/>
      <c r="L1823" s="45"/>
      <c r="M1823" s="45"/>
    </row>
    <row r="1824" spans="8:13" s="28" customFormat="1" x14ac:dyDescent="0.2">
      <c r="H1824" s="12"/>
      <c r="J1824" s="29"/>
      <c r="K1824" s="45"/>
      <c r="L1824" s="45"/>
      <c r="M1824" s="45"/>
    </row>
    <row r="1825" spans="8:13" s="28" customFormat="1" x14ac:dyDescent="0.2">
      <c r="H1825" s="12"/>
      <c r="J1825" s="29"/>
      <c r="K1825" s="45"/>
      <c r="L1825" s="45"/>
      <c r="M1825" s="45"/>
    </row>
    <row r="1826" spans="8:13" s="28" customFormat="1" x14ac:dyDescent="0.2">
      <c r="H1826" s="12"/>
      <c r="J1826" s="29"/>
      <c r="K1826" s="45"/>
      <c r="L1826" s="45"/>
      <c r="M1826" s="45"/>
    </row>
    <row r="1827" spans="8:13" s="28" customFormat="1" x14ac:dyDescent="0.2">
      <c r="H1827" s="12"/>
      <c r="J1827" s="29"/>
      <c r="K1827" s="45"/>
      <c r="L1827" s="45"/>
      <c r="M1827" s="45"/>
    </row>
    <row r="1828" spans="8:13" s="28" customFormat="1" x14ac:dyDescent="0.2">
      <c r="H1828" s="12"/>
      <c r="J1828" s="29"/>
      <c r="K1828" s="45"/>
      <c r="L1828" s="45"/>
      <c r="M1828" s="45"/>
    </row>
    <row r="1829" spans="8:13" s="28" customFormat="1" x14ac:dyDescent="0.2">
      <c r="H1829" s="12"/>
      <c r="J1829" s="29"/>
      <c r="K1829" s="45"/>
      <c r="L1829" s="45"/>
      <c r="M1829" s="45"/>
    </row>
    <row r="1830" spans="8:13" s="28" customFormat="1" x14ac:dyDescent="0.2">
      <c r="H1830" s="12"/>
      <c r="J1830" s="29"/>
      <c r="K1830" s="45"/>
      <c r="L1830" s="45"/>
      <c r="M1830" s="45"/>
    </row>
    <row r="1831" spans="8:13" s="28" customFormat="1" x14ac:dyDescent="0.2">
      <c r="H1831" s="12"/>
      <c r="J1831" s="29"/>
      <c r="K1831" s="45"/>
      <c r="L1831" s="45"/>
      <c r="M1831" s="45"/>
    </row>
    <row r="1832" spans="8:13" s="28" customFormat="1" x14ac:dyDescent="0.2">
      <c r="H1832" s="12"/>
      <c r="J1832" s="29"/>
      <c r="K1832" s="45"/>
      <c r="L1832" s="45"/>
      <c r="M1832" s="45"/>
    </row>
    <row r="1833" spans="8:13" s="28" customFormat="1" x14ac:dyDescent="0.2">
      <c r="H1833" s="12"/>
      <c r="J1833" s="29"/>
      <c r="K1833" s="45"/>
      <c r="L1833" s="45"/>
      <c r="M1833" s="45"/>
    </row>
    <row r="1834" spans="8:13" s="28" customFormat="1" x14ac:dyDescent="0.2">
      <c r="H1834" s="12"/>
      <c r="J1834" s="29"/>
      <c r="K1834" s="45"/>
      <c r="L1834" s="45"/>
      <c r="M1834" s="45"/>
    </row>
    <row r="1835" spans="8:13" s="28" customFormat="1" x14ac:dyDescent="0.2">
      <c r="H1835" s="12"/>
      <c r="J1835" s="29"/>
      <c r="K1835" s="45"/>
      <c r="L1835" s="45"/>
      <c r="M1835" s="45"/>
    </row>
    <row r="1836" spans="8:13" s="28" customFormat="1" x14ac:dyDescent="0.2">
      <c r="H1836" s="12"/>
      <c r="J1836" s="29"/>
      <c r="K1836" s="45"/>
      <c r="L1836" s="45"/>
      <c r="M1836" s="45"/>
    </row>
    <row r="1837" spans="8:13" s="28" customFormat="1" x14ac:dyDescent="0.2">
      <c r="H1837" s="12"/>
      <c r="J1837" s="29"/>
      <c r="K1837" s="45"/>
      <c r="L1837" s="45"/>
      <c r="M1837" s="45"/>
    </row>
    <row r="1838" spans="8:13" s="28" customFormat="1" x14ac:dyDescent="0.2">
      <c r="H1838" s="12"/>
      <c r="J1838" s="29"/>
      <c r="K1838" s="45"/>
      <c r="L1838" s="45"/>
      <c r="M1838" s="45"/>
    </row>
    <row r="1839" spans="8:13" s="28" customFormat="1" x14ac:dyDescent="0.2">
      <c r="H1839" s="12"/>
      <c r="J1839" s="29"/>
      <c r="K1839" s="45"/>
      <c r="L1839" s="45"/>
      <c r="M1839" s="45"/>
    </row>
    <row r="1840" spans="8:13" s="28" customFormat="1" x14ac:dyDescent="0.2">
      <c r="H1840" s="12"/>
      <c r="J1840" s="29"/>
      <c r="K1840" s="45"/>
      <c r="L1840" s="45"/>
      <c r="M1840" s="45"/>
    </row>
    <row r="1841" spans="8:13" s="28" customFormat="1" x14ac:dyDescent="0.2">
      <c r="H1841" s="12"/>
      <c r="J1841" s="29"/>
      <c r="K1841" s="45"/>
      <c r="L1841" s="45"/>
      <c r="M1841" s="45"/>
    </row>
    <row r="1842" spans="8:13" s="28" customFormat="1" x14ac:dyDescent="0.2">
      <c r="H1842" s="12"/>
      <c r="J1842" s="29"/>
      <c r="K1842" s="45"/>
      <c r="L1842" s="45"/>
      <c r="M1842" s="45"/>
    </row>
    <row r="1843" spans="8:13" s="28" customFormat="1" x14ac:dyDescent="0.2">
      <c r="H1843" s="12"/>
      <c r="J1843" s="29"/>
      <c r="K1843" s="45"/>
      <c r="L1843" s="45"/>
      <c r="M1843" s="45"/>
    </row>
    <row r="1844" spans="8:13" s="28" customFormat="1" x14ac:dyDescent="0.2">
      <c r="H1844" s="12"/>
      <c r="J1844" s="29"/>
      <c r="K1844" s="45"/>
      <c r="L1844" s="45"/>
      <c r="M1844" s="45"/>
    </row>
    <row r="1845" spans="8:13" s="28" customFormat="1" x14ac:dyDescent="0.2">
      <c r="H1845" s="12"/>
      <c r="J1845" s="29"/>
      <c r="K1845" s="45"/>
      <c r="L1845" s="45"/>
      <c r="M1845" s="45"/>
    </row>
    <row r="1846" spans="8:13" s="28" customFormat="1" x14ac:dyDescent="0.2">
      <c r="H1846" s="12"/>
      <c r="J1846" s="29"/>
      <c r="K1846" s="45"/>
      <c r="L1846" s="45"/>
      <c r="M1846" s="45"/>
    </row>
    <row r="1847" spans="8:13" s="28" customFormat="1" x14ac:dyDescent="0.2">
      <c r="H1847" s="12"/>
      <c r="J1847" s="29"/>
      <c r="K1847" s="45"/>
      <c r="L1847" s="45"/>
      <c r="M1847" s="45"/>
    </row>
    <row r="1848" spans="8:13" s="28" customFormat="1" x14ac:dyDescent="0.2">
      <c r="H1848" s="12"/>
      <c r="J1848" s="29"/>
      <c r="K1848" s="45"/>
      <c r="L1848" s="45"/>
      <c r="M1848" s="45"/>
    </row>
    <row r="1849" spans="8:13" s="28" customFormat="1" x14ac:dyDescent="0.2">
      <c r="H1849" s="12"/>
      <c r="J1849" s="29"/>
      <c r="K1849" s="45"/>
      <c r="L1849" s="45"/>
      <c r="M1849" s="45"/>
    </row>
    <row r="1850" spans="8:13" s="28" customFormat="1" x14ac:dyDescent="0.2">
      <c r="H1850" s="12"/>
      <c r="J1850" s="29"/>
      <c r="K1850" s="45"/>
      <c r="L1850" s="45"/>
      <c r="M1850" s="45"/>
    </row>
    <row r="1851" spans="8:13" s="28" customFormat="1" x14ac:dyDescent="0.2">
      <c r="H1851" s="12"/>
      <c r="J1851" s="29"/>
      <c r="K1851" s="45"/>
      <c r="L1851" s="45"/>
      <c r="M1851" s="45"/>
    </row>
    <row r="1852" spans="8:13" s="28" customFormat="1" x14ac:dyDescent="0.2">
      <c r="H1852" s="12"/>
      <c r="J1852" s="29"/>
      <c r="K1852" s="45"/>
      <c r="L1852" s="45"/>
      <c r="M1852" s="45"/>
    </row>
    <row r="1853" spans="8:13" s="28" customFormat="1" x14ac:dyDescent="0.2">
      <c r="H1853" s="12"/>
      <c r="J1853" s="29"/>
      <c r="K1853" s="45"/>
      <c r="L1853" s="45"/>
      <c r="M1853" s="45"/>
    </row>
    <row r="1854" spans="8:13" s="28" customFormat="1" x14ac:dyDescent="0.2">
      <c r="H1854" s="12"/>
      <c r="J1854" s="29"/>
      <c r="K1854" s="45"/>
      <c r="L1854" s="45"/>
      <c r="M1854" s="45"/>
    </row>
    <row r="1855" spans="8:13" s="28" customFormat="1" x14ac:dyDescent="0.2">
      <c r="H1855" s="12"/>
      <c r="J1855" s="29"/>
      <c r="K1855" s="45"/>
      <c r="L1855" s="45"/>
      <c r="M1855" s="45"/>
    </row>
    <row r="1856" spans="8:13" s="28" customFormat="1" x14ac:dyDescent="0.2">
      <c r="H1856" s="12"/>
      <c r="J1856" s="29"/>
      <c r="K1856" s="45"/>
      <c r="L1856" s="45"/>
      <c r="M1856" s="45"/>
    </row>
    <row r="1857" spans="8:13" s="28" customFormat="1" x14ac:dyDescent="0.2">
      <c r="H1857" s="12"/>
      <c r="J1857" s="29"/>
      <c r="K1857" s="45"/>
      <c r="L1857" s="45"/>
      <c r="M1857" s="45"/>
    </row>
    <row r="1858" spans="8:13" s="28" customFormat="1" x14ac:dyDescent="0.2">
      <c r="H1858" s="12"/>
      <c r="J1858" s="29"/>
      <c r="K1858" s="45"/>
      <c r="L1858" s="45"/>
      <c r="M1858" s="45"/>
    </row>
    <row r="1859" spans="8:13" s="28" customFormat="1" x14ac:dyDescent="0.2">
      <c r="H1859" s="12"/>
      <c r="J1859" s="29"/>
      <c r="K1859" s="45"/>
      <c r="L1859" s="45"/>
      <c r="M1859" s="45"/>
    </row>
    <row r="1860" spans="8:13" s="28" customFormat="1" x14ac:dyDescent="0.2">
      <c r="H1860" s="12"/>
      <c r="J1860" s="29"/>
      <c r="K1860" s="45"/>
      <c r="L1860" s="45"/>
      <c r="M1860" s="45"/>
    </row>
    <row r="1861" spans="8:13" s="28" customFormat="1" x14ac:dyDescent="0.2">
      <c r="H1861" s="12"/>
      <c r="J1861" s="29"/>
      <c r="K1861" s="45"/>
      <c r="L1861" s="45"/>
      <c r="M1861" s="45"/>
    </row>
    <row r="1862" spans="8:13" s="28" customFormat="1" x14ac:dyDescent="0.2">
      <c r="H1862" s="12"/>
      <c r="J1862" s="29"/>
      <c r="K1862" s="45"/>
      <c r="L1862" s="45"/>
      <c r="M1862" s="45"/>
    </row>
    <row r="1863" spans="8:13" s="28" customFormat="1" x14ac:dyDescent="0.2">
      <c r="H1863" s="12"/>
      <c r="J1863" s="29"/>
      <c r="K1863" s="45"/>
      <c r="L1863" s="45"/>
      <c r="M1863" s="45"/>
    </row>
    <row r="1864" spans="8:13" s="28" customFormat="1" x14ac:dyDescent="0.2">
      <c r="H1864" s="12"/>
      <c r="J1864" s="29"/>
      <c r="K1864" s="45"/>
      <c r="L1864" s="45"/>
      <c r="M1864" s="45"/>
    </row>
    <row r="1865" spans="8:13" s="28" customFormat="1" x14ac:dyDescent="0.2">
      <c r="H1865" s="12"/>
      <c r="J1865" s="29"/>
      <c r="K1865" s="45"/>
      <c r="L1865" s="45"/>
      <c r="M1865" s="45"/>
    </row>
    <row r="1866" spans="8:13" s="28" customFormat="1" x14ac:dyDescent="0.2">
      <c r="H1866" s="12"/>
      <c r="J1866" s="29"/>
      <c r="K1866" s="45"/>
      <c r="L1866" s="45"/>
      <c r="M1866" s="45"/>
    </row>
    <row r="1867" spans="8:13" s="28" customFormat="1" x14ac:dyDescent="0.2">
      <c r="H1867" s="12"/>
      <c r="J1867" s="29"/>
      <c r="K1867" s="45"/>
      <c r="L1867" s="45"/>
      <c r="M1867" s="45"/>
    </row>
    <row r="1868" spans="8:13" s="28" customFormat="1" x14ac:dyDescent="0.2">
      <c r="H1868" s="12"/>
      <c r="J1868" s="29"/>
      <c r="K1868" s="45"/>
      <c r="L1868" s="45"/>
      <c r="M1868" s="45"/>
    </row>
    <row r="1869" spans="8:13" s="28" customFormat="1" x14ac:dyDescent="0.2">
      <c r="H1869" s="12"/>
      <c r="J1869" s="29"/>
      <c r="K1869" s="45"/>
      <c r="L1869" s="45"/>
      <c r="M1869" s="45"/>
    </row>
    <row r="1870" spans="8:13" s="28" customFormat="1" x14ac:dyDescent="0.2">
      <c r="H1870" s="12"/>
      <c r="J1870" s="29"/>
      <c r="K1870" s="45"/>
      <c r="L1870" s="45"/>
      <c r="M1870" s="45"/>
    </row>
    <row r="1871" spans="8:13" s="28" customFormat="1" x14ac:dyDescent="0.2">
      <c r="H1871" s="12"/>
      <c r="J1871" s="29"/>
      <c r="K1871" s="45"/>
      <c r="L1871" s="45"/>
      <c r="M1871" s="45"/>
    </row>
    <row r="1872" spans="8:13" s="28" customFormat="1" x14ac:dyDescent="0.2">
      <c r="H1872" s="12"/>
      <c r="J1872" s="29"/>
      <c r="K1872" s="45"/>
      <c r="L1872" s="45"/>
      <c r="M1872" s="45"/>
    </row>
    <row r="1873" spans="8:13" s="28" customFormat="1" x14ac:dyDescent="0.2">
      <c r="H1873" s="12"/>
      <c r="J1873" s="29"/>
      <c r="K1873" s="45"/>
      <c r="L1873" s="45"/>
      <c r="M1873" s="45"/>
    </row>
    <row r="1874" spans="8:13" s="28" customFormat="1" x14ac:dyDescent="0.2">
      <c r="H1874" s="12"/>
      <c r="J1874" s="29"/>
      <c r="K1874" s="45"/>
      <c r="L1874" s="45"/>
      <c r="M1874" s="45"/>
    </row>
    <row r="1875" spans="8:13" s="28" customFormat="1" x14ac:dyDescent="0.2">
      <c r="H1875" s="12"/>
      <c r="J1875" s="29"/>
      <c r="K1875" s="45"/>
      <c r="L1875" s="45"/>
      <c r="M1875" s="45"/>
    </row>
    <row r="1876" spans="8:13" s="28" customFormat="1" x14ac:dyDescent="0.2">
      <c r="H1876" s="12"/>
      <c r="J1876" s="29"/>
      <c r="K1876" s="45"/>
      <c r="L1876" s="45"/>
      <c r="M1876" s="45"/>
    </row>
    <row r="1877" spans="8:13" s="28" customFormat="1" x14ac:dyDescent="0.2">
      <c r="H1877" s="12"/>
      <c r="J1877" s="29"/>
      <c r="K1877" s="45"/>
      <c r="L1877" s="45"/>
      <c r="M1877" s="45"/>
    </row>
    <row r="1878" spans="8:13" s="28" customFormat="1" x14ac:dyDescent="0.2">
      <c r="H1878" s="12"/>
      <c r="J1878" s="29"/>
      <c r="K1878" s="45"/>
      <c r="L1878" s="45"/>
      <c r="M1878" s="45"/>
    </row>
    <row r="1879" spans="8:13" s="28" customFormat="1" x14ac:dyDescent="0.2">
      <c r="H1879" s="12"/>
      <c r="J1879" s="29"/>
      <c r="K1879" s="45"/>
      <c r="L1879" s="45"/>
      <c r="M1879" s="45"/>
    </row>
    <row r="1880" spans="8:13" s="28" customFormat="1" x14ac:dyDescent="0.2">
      <c r="H1880" s="12"/>
      <c r="J1880" s="29"/>
      <c r="K1880" s="45"/>
      <c r="L1880" s="45"/>
      <c r="M1880" s="45"/>
    </row>
    <row r="1881" spans="8:13" s="28" customFormat="1" x14ac:dyDescent="0.2">
      <c r="H1881" s="12"/>
      <c r="J1881" s="29"/>
      <c r="K1881" s="45"/>
      <c r="L1881" s="45"/>
      <c r="M1881" s="45"/>
    </row>
    <row r="1882" spans="8:13" s="28" customFormat="1" x14ac:dyDescent="0.2">
      <c r="H1882" s="12"/>
      <c r="J1882" s="29"/>
      <c r="K1882" s="45"/>
      <c r="L1882" s="45"/>
      <c r="M1882" s="45"/>
    </row>
    <row r="1883" spans="8:13" s="28" customFormat="1" x14ac:dyDescent="0.2">
      <c r="H1883" s="12"/>
      <c r="J1883" s="29"/>
      <c r="K1883" s="45"/>
      <c r="L1883" s="45"/>
      <c r="M1883" s="45"/>
    </row>
    <row r="1884" spans="8:13" s="28" customFormat="1" x14ac:dyDescent="0.2">
      <c r="H1884" s="12"/>
      <c r="J1884" s="29"/>
      <c r="K1884" s="45"/>
      <c r="L1884" s="45"/>
      <c r="M1884" s="45"/>
    </row>
    <row r="1885" spans="8:13" s="28" customFormat="1" x14ac:dyDescent="0.2">
      <c r="H1885" s="12"/>
      <c r="J1885" s="29"/>
      <c r="K1885" s="45"/>
      <c r="L1885" s="45"/>
      <c r="M1885" s="45"/>
    </row>
    <row r="1886" spans="8:13" s="28" customFormat="1" x14ac:dyDescent="0.2">
      <c r="H1886" s="12"/>
      <c r="J1886" s="29"/>
      <c r="K1886" s="45"/>
      <c r="L1886" s="45"/>
      <c r="M1886" s="45"/>
    </row>
    <row r="1887" spans="8:13" s="28" customFormat="1" x14ac:dyDescent="0.2">
      <c r="H1887" s="12"/>
      <c r="J1887" s="29"/>
      <c r="K1887" s="45"/>
      <c r="L1887" s="45"/>
      <c r="M1887" s="45"/>
    </row>
    <row r="1888" spans="8:13" s="28" customFormat="1" x14ac:dyDescent="0.2">
      <c r="H1888" s="12"/>
      <c r="J1888" s="29"/>
      <c r="K1888" s="45"/>
      <c r="L1888" s="45"/>
      <c r="M1888" s="45"/>
    </row>
    <row r="1889" spans="8:13" s="28" customFormat="1" x14ac:dyDescent="0.2">
      <c r="H1889" s="12"/>
      <c r="J1889" s="29"/>
      <c r="K1889" s="45"/>
      <c r="L1889" s="45"/>
      <c r="M1889" s="45"/>
    </row>
    <row r="1890" spans="8:13" s="28" customFormat="1" x14ac:dyDescent="0.2">
      <c r="H1890" s="12"/>
      <c r="J1890" s="29"/>
      <c r="K1890" s="45"/>
      <c r="L1890" s="45"/>
      <c r="M1890" s="45"/>
    </row>
    <row r="1891" spans="8:13" s="28" customFormat="1" x14ac:dyDescent="0.2">
      <c r="H1891" s="12"/>
      <c r="J1891" s="29"/>
      <c r="K1891" s="45"/>
      <c r="L1891" s="45"/>
      <c r="M1891" s="45"/>
    </row>
    <row r="1892" spans="8:13" s="28" customFormat="1" x14ac:dyDescent="0.2">
      <c r="H1892" s="12"/>
      <c r="J1892" s="29"/>
      <c r="K1892" s="45"/>
      <c r="L1892" s="45"/>
      <c r="M1892" s="45"/>
    </row>
    <row r="1893" spans="8:13" s="28" customFormat="1" x14ac:dyDescent="0.2">
      <c r="H1893" s="12"/>
      <c r="J1893" s="29"/>
      <c r="K1893" s="45"/>
      <c r="L1893" s="45"/>
      <c r="M1893" s="45"/>
    </row>
    <row r="1894" spans="8:13" s="28" customFormat="1" x14ac:dyDescent="0.2">
      <c r="H1894" s="12"/>
      <c r="J1894" s="29"/>
      <c r="K1894" s="45"/>
      <c r="L1894" s="45"/>
      <c r="M1894" s="45"/>
    </row>
    <row r="1895" spans="8:13" s="28" customFormat="1" x14ac:dyDescent="0.2">
      <c r="H1895" s="12"/>
      <c r="J1895" s="29"/>
      <c r="K1895" s="45"/>
      <c r="L1895" s="45"/>
      <c r="M1895" s="45"/>
    </row>
    <row r="1896" spans="8:13" s="28" customFormat="1" x14ac:dyDescent="0.2">
      <c r="H1896" s="12"/>
      <c r="J1896" s="29"/>
      <c r="K1896" s="45"/>
      <c r="L1896" s="45"/>
      <c r="M1896" s="45"/>
    </row>
    <row r="1897" spans="8:13" s="28" customFormat="1" x14ac:dyDescent="0.2">
      <c r="H1897" s="12"/>
      <c r="J1897" s="29"/>
      <c r="K1897" s="45"/>
      <c r="L1897" s="45"/>
      <c r="M1897" s="45"/>
    </row>
    <row r="1898" spans="8:13" s="28" customFormat="1" x14ac:dyDescent="0.2">
      <c r="H1898" s="12"/>
      <c r="J1898" s="29"/>
      <c r="K1898" s="45"/>
      <c r="L1898" s="45"/>
      <c r="M1898" s="45"/>
    </row>
    <row r="1899" spans="8:13" s="28" customFormat="1" x14ac:dyDescent="0.2">
      <c r="H1899" s="12"/>
      <c r="J1899" s="29"/>
      <c r="K1899" s="45"/>
      <c r="L1899" s="45"/>
      <c r="M1899" s="45"/>
    </row>
    <row r="1900" spans="8:13" s="28" customFormat="1" x14ac:dyDescent="0.2">
      <c r="H1900" s="12"/>
      <c r="J1900" s="29"/>
      <c r="K1900" s="45"/>
      <c r="L1900" s="45"/>
      <c r="M1900" s="45"/>
    </row>
    <row r="1901" spans="8:13" s="28" customFormat="1" x14ac:dyDescent="0.2">
      <c r="H1901" s="12"/>
      <c r="J1901" s="29"/>
      <c r="K1901" s="45"/>
      <c r="L1901" s="45"/>
      <c r="M1901" s="45"/>
    </row>
    <row r="1902" spans="8:13" s="28" customFormat="1" x14ac:dyDescent="0.2">
      <c r="H1902" s="12"/>
      <c r="J1902" s="29"/>
      <c r="K1902" s="45"/>
      <c r="L1902" s="45"/>
      <c r="M1902" s="45"/>
    </row>
    <row r="1903" spans="8:13" s="28" customFormat="1" x14ac:dyDescent="0.2">
      <c r="H1903" s="12"/>
      <c r="J1903" s="29"/>
      <c r="K1903" s="45"/>
      <c r="L1903" s="45"/>
      <c r="M1903" s="45"/>
    </row>
    <row r="1904" spans="8:13" s="28" customFormat="1" x14ac:dyDescent="0.2">
      <c r="H1904" s="12"/>
      <c r="J1904" s="29"/>
      <c r="K1904" s="45"/>
      <c r="L1904" s="45"/>
      <c r="M1904" s="45"/>
    </row>
    <row r="1905" spans="8:13" s="28" customFormat="1" x14ac:dyDescent="0.2">
      <c r="H1905" s="12"/>
      <c r="J1905" s="29"/>
      <c r="K1905" s="45"/>
      <c r="L1905" s="45"/>
      <c r="M1905" s="45"/>
    </row>
    <row r="1906" spans="8:13" s="28" customFormat="1" x14ac:dyDescent="0.2">
      <c r="H1906" s="12"/>
      <c r="J1906" s="29"/>
      <c r="K1906" s="45"/>
      <c r="L1906" s="45"/>
      <c r="M1906" s="45"/>
    </row>
    <row r="1907" spans="8:13" s="28" customFormat="1" x14ac:dyDescent="0.2">
      <c r="H1907" s="12"/>
      <c r="J1907" s="29"/>
      <c r="K1907" s="45"/>
      <c r="L1907" s="45"/>
      <c r="M1907" s="45"/>
    </row>
    <row r="1908" spans="8:13" s="28" customFormat="1" x14ac:dyDescent="0.2">
      <c r="H1908" s="12"/>
      <c r="J1908" s="29"/>
      <c r="K1908" s="45"/>
      <c r="L1908" s="45"/>
      <c r="M1908" s="45"/>
    </row>
    <row r="1909" spans="8:13" s="28" customFormat="1" x14ac:dyDescent="0.2">
      <c r="H1909" s="12"/>
      <c r="J1909" s="29"/>
      <c r="K1909" s="45"/>
      <c r="L1909" s="45"/>
      <c r="M1909" s="45"/>
    </row>
    <row r="1910" spans="8:13" s="28" customFormat="1" x14ac:dyDescent="0.2">
      <c r="H1910" s="12"/>
      <c r="J1910" s="29"/>
      <c r="K1910" s="45"/>
      <c r="L1910" s="45"/>
      <c r="M1910" s="45"/>
    </row>
    <row r="1911" spans="8:13" s="28" customFormat="1" x14ac:dyDescent="0.2">
      <c r="H1911" s="12"/>
      <c r="J1911" s="29"/>
      <c r="K1911" s="45"/>
      <c r="L1911" s="45"/>
      <c r="M1911" s="45"/>
    </row>
    <row r="1912" spans="8:13" s="28" customFormat="1" x14ac:dyDescent="0.2">
      <c r="H1912" s="12"/>
      <c r="J1912" s="29"/>
      <c r="K1912" s="45"/>
      <c r="L1912" s="45"/>
      <c r="M1912" s="45"/>
    </row>
    <row r="1913" spans="8:13" s="28" customFormat="1" x14ac:dyDescent="0.2">
      <c r="H1913" s="12"/>
      <c r="J1913" s="29"/>
      <c r="K1913" s="45"/>
      <c r="L1913" s="45"/>
      <c r="M1913" s="45"/>
    </row>
    <row r="1914" spans="8:13" s="28" customFormat="1" x14ac:dyDescent="0.2">
      <c r="H1914" s="12"/>
      <c r="J1914" s="29"/>
      <c r="K1914" s="45"/>
      <c r="L1914" s="45"/>
      <c r="M1914" s="45"/>
    </row>
    <row r="1915" spans="8:13" s="28" customFormat="1" x14ac:dyDescent="0.2">
      <c r="H1915" s="12"/>
      <c r="J1915" s="29"/>
      <c r="K1915" s="45"/>
      <c r="L1915" s="45"/>
      <c r="M1915" s="45"/>
    </row>
    <row r="1916" spans="8:13" s="28" customFormat="1" x14ac:dyDescent="0.2">
      <c r="H1916" s="12"/>
      <c r="J1916" s="29"/>
      <c r="K1916" s="45"/>
      <c r="L1916" s="45"/>
      <c r="M1916" s="45"/>
    </row>
    <row r="1917" spans="8:13" s="28" customFormat="1" x14ac:dyDescent="0.2">
      <c r="H1917" s="12"/>
      <c r="J1917" s="29"/>
      <c r="K1917" s="45"/>
      <c r="L1917" s="45"/>
      <c r="M1917" s="45"/>
    </row>
    <row r="1918" spans="8:13" s="28" customFormat="1" x14ac:dyDescent="0.2">
      <c r="H1918" s="12"/>
      <c r="J1918" s="29"/>
      <c r="K1918" s="45"/>
      <c r="L1918" s="45"/>
      <c r="M1918" s="45"/>
    </row>
    <row r="1919" spans="8:13" s="28" customFormat="1" x14ac:dyDescent="0.2">
      <c r="H1919" s="12"/>
      <c r="J1919" s="29"/>
      <c r="K1919" s="45"/>
      <c r="L1919" s="45"/>
      <c r="M1919" s="45"/>
    </row>
    <row r="1920" spans="8:13" s="28" customFormat="1" x14ac:dyDescent="0.2">
      <c r="H1920" s="12"/>
      <c r="J1920" s="29"/>
      <c r="K1920" s="45"/>
      <c r="L1920" s="45"/>
      <c r="M1920" s="45"/>
    </row>
    <row r="1921" spans="8:13" s="28" customFormat="1" x14ac:dyDescent="0.2">
      <c r="H1921" s="12"/>
      <c r="J1921" s="29"/>
      <c r="K1921" s="45"/>
      <c r="L1921" s="45"/>
      <c r="M1921" s="45"/>
    </row>
    <row r="1922" spans="8:13" s="28" customFormat="1" x14ac:dyDescent="0.2">
      <c r="H1922" s="12"/>
      <c r="J1922" s="29"/>
      <c r="K1922" s="45"/>
      <c r="L1922" s="45"/>
      <c r="M1922" s="45"/>
    </row>
    <row r="1923" spans="8:13" s="28" customFormat="1" x14ac:dyDescent="0.2">
      <c r="H1923" s="12"/>
      <c r="J1923" s="29"/>
      <c r="K1923" s="45"/>
      <c r="L1923" s="45"/>
      <c r="M1923" s="45"/>
    </row>
    <row r="1924" spans="8:13" s="28" customFormat="1" x14ac:dyDescent="0.2">
      <c r="H1924" s="12"/>
      <c r="J1924" s="29"/>
      <c r="K1924" s="45"/>
      <c r="L1924" s="45"/>
      <c r="M1924" s="45"/>
    </row>
    <row r="1925" spans="8:13" s="28" customFormat="1" x14ac:dyDescent="0.2">
      <c r="H1925" s="12"/>
      <c r="J1925" s="29"/>
      <c r="K1925" s="45"/>
      <c r="L1925" s="45"/>
      <c r="M1925" s="45"/>
    </row>
    <row r="1926" spans="8:13" s="28" customFormat="1" x14ac:dyDescent="0.2">
      <c r="H1926" s="12"/>
      <c r="J1926" s="29"/>
      <c r="K1926" s="45"/>
      <c r="L1926" s="45"/>
      <c r="M1926" s="45"/>
    </row>
    <row r="1927" spans="8:13" s="28" customFormat="1" x14ac:dyDescent="0.2">
      <c r="H1927" s="12"/>
      <c r="J1927" s="29"/>
      <c r="K1927" s="45"/>
      <c r="L1927" s="45"/>
      <c r="M1927" s="45"/>
    </row>
    <row r="1928" spans="8:13" s="28" customFormat="1" x14ac:dyDescent="0.2">
      <c r="H1928" s="12"/>
      <c r="J1928" s="29"/>
      <c r="K1928" s="45"/>
      <c r="L1928" s="45"/>
      <c r="M1928" s="45"/>
    </row>
    <row r="1929" spans="8:13" s="28" customFormat="1" x14ac:dyDescent="0.2">
      <c r="H1929" s="12"/>
      <c r="J1929" s="29"/>
      <c r="K1929" s="45"/>
      <c r="L1929" s="45"/>
      <c r="M1929" s="45"/>
    </row>
    <row r="1930" spans="8:13" s="28" customFormat="1" x14ac:dyDescent="0.2">
      <c r="H1930" s="12"/>
      <c r="J1930" s="29"/>
      <c r="K1930" s="45"/>
      <c r="L1930" s="45"/>
      <c r="M1930" s="45"/>
    </row>
    <row r="1931" spans="8:13" s="28" customFormat="1" x14ac:dyDescent="0.2">
      <c r="H1931" s="12"/>
      <c r="J1931" s="29"/>
      <c r="K1931" s="45"/>
      <c r="L1931" s="45"/>
      <c r="M1931" s="45"/>
    </row>
    <row r="1932" spans="8:13" s="28" customFormat="1" x14ac:dyDescent="0.2">
      <c r="H1932" s="12"/>
      <c r="J1932" s="29"/>
      <c r="K1932" s="45"/>
      <c r="L1932" s="45"/>
      <c r="M1932" s="45"/>
    </row>
    <row r="1933" spans="8:13" s="28" customFormat="1" x14ac:dyDescent="0.2">
      <c r="H1933" s="12"/>
      <c r="J1933" s="29"/>
      <c r="K1933" s="45"/>
      <c r="L1933" s="45"/>
      <c r="M1933" s="45"/>
    </row>
    <row r="1934" spans="8:13" s="28" customFormat="1" x14ac:dyDescent="0.2">
      <c r="H1934" s="12"/>
      <c r="J1934" s="29"/>
      <c r="K1934" s="45"/>
      <c r="L1934" s="45"/>
      <c r="M1934" s="45"/>
    </row>
    <row r="1935" spans="8:13" s="28" customFormat="1" x14ac:dyDescent="0.2">
      <c r="H1935" s="12"/>
      <c r="J1935" s="29"/>
      <c r="K1935" s="45"/>
      <c r="L1935" s="45"/>
      <c r="M1935" s="45"/>
    </row>
    <row r="1936" spans="8:13" s="28" customFormat="1" x14ac:dyDescent="0.2">
      <c r="H1936" s="12"/>
      <c r="J1936" s="29"/>
      <c r="K1936" s="45"/>
      <c r="L1936" s="45"/>
      <c r="M1936" s="45"/>
    </row>
    <row r="1937" spans="8:13" s="28" customFormat="1" x14ac:dyDescent="0.2">
      <c r="H1937" s="12"/>
      <c r="J1937" s="29"/>
      <c r="K1937" s="45"/>
      <c r="L1937" s="45"/>
      <c r="M1937" s="45"/>
    </row>
    <row r="1938" spans="8:13" s="28" customFormat="1" x14ac:dyDescent="0.2">
      <c r="H1938" s="12"/>
      <c r="J1938" s="29"/>
      <c r="K1938" s="45"/>
      <c r="L1938" s="45"/>
      <c r="M1938" s="45"/>
    </row>
    <row r="1939" spans="8:13" s="28" customFormat="1" x14ac:dyDescent="0.2">
      <c r="H1939" s="12"/>
      <c r="J1939" s="29"/>
      <c r="K1939" s="45"/>
      <c r="L1939" s="45"/>
      <c r="M1939" s="45"/>
    </row>
    <row r="1940" spans="8:13" s="28" customFormat="1" x14ac:dyDescent="0.2">
      <c r="H1940" s="12"/>
      <c r="J1940" s="29"/>
      <c r="K1940" s="45"/>
      <c r="L1940" s="45"/>
      <c r="M1940" s="45"/>
    </row>
    <row r="1941" spans="8:13" s="28" customFormat="1" x14ac:dyDescent="0.2">
      <c r="H1941" s="12"/>
      <c r="J1941" s="29"/>
      <c r="K1941" s="45"/>
      <c r="L1941" s="45"/>
      <c r="M1941" s="45"/>
    </row>
    <row r="1942" spans="8:13" s="28" customFormat="1" x14ac:dyDescent="0.2">
      <c r="H1942" s="12"/>
      <c r="J1942" s="29"/>
      <c r="K1942" s="45"/>
      <c r="L1942" s="45"/>
      <c r="M1942" s="45"/>
    </row>
    <row r="1943" spans="8:13" s="28" customFormat="1" x14ac:dyDescent="0.2">
      <c r="H1943" s="12"/>
      <c r="J1943" s="29"/>
      <c r="K1943" s="45"/>
      <c r="L1943" s="45"/>
      <c r="M1943" s="45"/>
    </row>
    <row r="1944" spans="8:13" s="28" customFormat="1" x14ac:dyDescent="0.2">
      <c r="H1944" s="12"/>
      <c r="J1944" s="29"/>
      <c r="K1944" s="45"/>
      <c r="L1944" s="45"/>
      <c r="M1944" s="45"/>
    </row>
    <row r="1945" spans="8:13" s="28" customFormat="1" x14ac:dyDescent="0.2">
      <c r="H1945" s="12"/>
      <c r="J1945" s="29"/>
      <c r="K1945" s="45"/>
      <c r="L1945" s="45"/>
      <c r="M1945" s="45"/>
    </row>
    <row r="1946" spans="8:13" s="28" customFormat="1" x14ac:dyDescent="0.2">
      <c r="H1946" s="12"/>
      <c r="J1946" s="29"/>
      <c r="K1946" s="45"/>
      <c r="L1946" s="45"/>
      <c r="M1946" s="45"/>
    </row>
    <row r="1947" spans="8:13" s="28" customFormat="1" x14ac:dyDescent="0.2">
      <c r="H1947" s="12"/>
      <c r="J1947" s="29"/>
      <c r="K1947" s="45"/>
      <c r="L1947" s="45"/>
      <c r="M1947" s="45"/>
    </row>
    <row r="1948" spans="8:13" s="28" customFormat="1" x14ac:dyDescent="0.2">
      <c r="H1948" s="12"/>
      <c r="J1948" s="29"/>
      <c r="K1948" s="45"/>
      <c r="L1948" s="45"/>
      <c r="M1948" s="45"/>
    </row>
    <row r="1949" spans="8:13" s="28" customFormat="1" x14ac:dyDescent="0.2">
      <c r="H1949" s="12"/>
      <c r="J1949" s="29"/>
      <c r="K1949" s="45"/>
      <c r="L1949" s="45"/>
      <c r="M1949" s="45"/>
    </row>
    <row r="1950" spans="8:13" s="28" customFormat="1" x14ac:dyDescent="0.2">
      <c r="H1950" s="12"/>
      <c r="J1950" s="29"/>
      <c r="K1950" s="45"/>
      <c r="L1950" s="45"/>
      <c r="M1950" s="45"/>
    </row>
    <row r="1951" spans="8:13" s="28" customFormat="1" x14ac:dyDescent="0.2">
      <c r="H1951" s="12"/>
      <c r="J1951" s="29"/>
      <c r="K1951" s="45"/>
      <c r="L1951" s="45"/>
      <c r="M1951" s="45"/>
    </row>
    <row r="1952" spans="8:13" s="28" customFormat="1" x14ac:dyDescent="0.2">
      <c r="H1952" s="12"/>
      <c r="J1952" s="29"/>
      <c r="K1952" s="45"/>
      <c r="L1952" s="45"/>
      <c r="M1952" s="45"/>
    </row>
    <row r="1953" spans="8:13" s="28" customFormat="1" x14ac:dyDescent="0.2">
      <c r="H1953" s="12"/>
      <c r="J1953" s="29"/>
      <c r="K1953" s="45"/>
      <c r="L1953" s="45"/>
      <c r="M1953" s="45"/>
    </row>
    <row r="1954" spans="8:13" s="28" customFormat="1" x14ac:dyDescent="0.2">
      <c r="H1954" s="12"/>
      <c r="J1954" s="29"/>
      <c r="K1954" s="45"/>
      <c r="L1954" s="45"/>
      <c r="M1954" s="45"/>
    </row>
    <row r="1955" spans="8:13" s="28" customFormat="1" x14ac:dyDescent="0.2">
      <c r="H1955" s="12"/>
      <c r="J1955" s="29"/>
      <c r="K1955" s="45"/>
      <c r="L1955" s="45"/>
      <c r="M1955" s="45"/>
    </row>
    <row r="1956" spans="8:13" s="28" customFormat="1" x14ac:dyDescent="0.2">
      <c r="H1956" s="12"/>
      <c r="J1956" s="29"/>
      <c r="K1956" s="45"/>
      <c r="L1956" s="45"/>
      <c r="M1956" s="45"/>
    </row>
    <row r="1957" spans="8:13" s="28" customFormat="1" x14ac:dyDescent="0.2">
      <c r="H1957" s="12"/>
      <c r="J1957" s="29"/>
      <c r="K1957" s="45"/>
      <c r="L1957" s="45"/>
      <c r="M1957" s="45"/>
    </row>
    <row r="1958" spans="8:13" s="28" customFormat="1" x14ac:dyDescent="0.2">
      <c r="H1958" s="12"/>
      <c r="J1958" s="29"/>
      <c r="K1958" s="45"/>
      <c r="L1958" s="45"/>
      <c r="M1958" s="45"/>
    </row>
    <row r="1959" spans="8:13" s="28" customFormat="1" x14ac:dyDescent="0.2">
      <c r="H1959" s="12"/>
      <c r="J1959" s="29"/>
      <c r="K1959" s="45"/>
      <c r="L1959" s="45"/>
      <c r="M1959" s="45"/>
    </row>
    <row r="1960" spans="8:13" s="28" customFormat="1" x14ac:dyDescent="0.2">
      <c r="H1960" s="12"/>
      <c r="J1960" s="29"/>
      <c r="K1960" s="45"/>
      <c r="L1960" s="45"/>
      <c r="M1960" s="45"/>
    </row>
    <row r="1961" spans="8:13" s="28" customFormat="1" x14ac:dyDescent="0.2">
      <c r="H1961" s="12"/>
      <c r="J1961" s="29"/>
      <c r="K1961" s="45"/>
      <c r="L1961" s="45"/>
      <c r="M1961" s="45"/>
    </row>
    <row r="1962" spans="8:13" s="28" customFormat="1" x14ac:dyDescent="0.2">
      <c r="H1962" s="12"/>
      <c r="J1962" s="29"/>
      <c r="K1962" s="45"/>
      <c r="L1962" s="45"/>
      <c r="M1962" s="45"/>
    </row>
    <row r="1963" spans="8:13" s="28" customFormat="1" x14ac:dyDescent="0.2">
      <c r="H1963" s="12"/>
      <c r="J1963" s="29"/>
      <c r="K1963" s="45"/>
      <c r="L1963" s="45"/>
      <c r="M1963" s="45"/>
    </row>
    <row r="1964" spans="8:13" s="28" customFormat="1" x14ac:dyDescent="0.2">
      <c r="H1964" s="12"/>
      <c r="J1964" s="29"/>
      <c r="K1964" s="45"/>
      <c r="L1964" s="45"/>
      <c r="M1964" s="45"/>
    </row>
    <row r="1965" spans="8:13" s="28" customFormat="1" x14ac:dyDescent="0.2">
      <c r="H1965" s="12"/>
      <c r="J1965" s="29"/>
      <c r="K1965" s="45"/>
      <c r="L1965" s="45"/>
      <c r="M1965" s="45"/>
    </row>
    <row r="1966" spans="8:13" s="28" customFormat="1" x14ac:dyDescent="0.2">
      <c r="H1966" s="12"/>
      <c r="J1966" s="29"/>
      <c r="K1966" s="45"/>
      <c r="L1966" s="45"/>
      <c r="M1966" s="45"/>
    </row>
    <row r="1967" spans="8:13" s="28" customFormat="1" x14ac:dyDescent="0.2">
      <c r="H1967" s="12"/>
      <c r="J1967" s="29"/>
      <c r="K1967" s="45"/>
      <c r="L1967" s="45"/>
      <c r="M1967" s="45"/>
    </row>
    <row r="1968" spans="8:13" s="28" customFormat="1" x14ac:dyDescent="0.2">
      <c r="H1968" s="12"/>
      <c r="J1968" s="29"/>
      <c r="K1968" s="45"/>
      <c r="L1968" s="45"/>
      <c r="M1968" s="45"/>
    </row>
    <row r="1969" spans="8:13" s="28" customFormat="1" x14ac:dyDescent="0.2">
      <c r="H1969" s="12"/>
      <c r="J1969" s="29"/>
      <c r="K1969" s="45"/>
      <c r="L1969" s="45"/>
      <c r="M1969" s="45"/>
    </row>
    <row r="1970" spans="8:13" s="28" customFormat="1" x14ac:dyDescent="0.2">
      <c r="H1970" s="12"/>
      <c r="J1970" s="29"/>
      <c r="K1970" s="45"/>
      <c r="L1970" s="45"/>
      <c r="M1970" s="45"/>
    </row>
    <row r="1971" spans="8:13" s="28" customFormat="1" x14ac:dyDescent="0.2">
      <c r="H1971" s="12"/>
      <c r="J1971" s="29"/>
      <c r="K1971" s="45"/>
      <c r="L1971" s="45"/>
      <c r="M1971" s="45"/>
    </row>
    <row r="1972" spans="8:13" s="28" customFormat="1" x14ac:dyDescent="0.2">
      <c r="H1972" s="12"/>
      <c r="J1972" s="29"/>
      <c r="K1972" s="45"/>
      <c r="L1972" s="45"/>
      <c r="M1972" s="45"/>
    </row>
    <row r="1973" spans="8:13" s="28" customFormat="1" x14ac:dyDescent="0.2">
      <c r="H1973" s="12"/>
      <c r="J1973" s="29"/>
      <c r="K1973" s="45"/>
      <c r="L1973" s="45"/>
      <c r="M1973" s="45"/>
    </row>
    <row r="1974" spans="8:13" s="28" customFormat="1" x14ac:dyDescent="0.2">
      <c r="H1974" s="12"/>
      <c r="J1974" s="29"/>
      <c r="K1974" s="45"/>
      <c r="L1974" s="45"/>
      <c r="M1974" s="45"/>
    </row>
    <row r="1975" spans="8:13" s="28" customFormat="1" x14ac:dyDescent="0.2">
      <c r="H1975" s="12"/>
      <c r="J1975" s="29"/>
      <c r="K1975" s="45"/>
      <c r="L1975" s="45"/>
      <c r="M1975" s="45"/>
    </row>
    <row r="1976" spans="8:13" s="28" customFormat="1" x14ac:dyDescent="0.2">
      <c r="H1976" s="12"/>
      <c r="J1976" s="29"/>
      <c r="K1976" s="45"/>
      <c r="L1976" s="45"/>
      <c r="M1976" s="45"/>
    </row>
    <row r="1977" spans="8:13" s="28" customFormat="1" x14ac:dyDescent="0.2">
      <c r="H1977" s="12"/>
      <c r="J1977" s="29"/>
      <c r="K1977" s="45"/>
      <c r="L1977" s="45"/>
      <c r="M1977" s="45"/>
    </row>
    <row r="1978" spans="8:13" s="28" customFormat="1" x14ac:dyDescent="0.2">
      <c r="H1978" s="12"/>
      <c r="J1978" s="29"/>
      <c r="K1978" s="45"/>
      <c r="L1978" s="45"/>
      <c r="M1978" s="45"/>
    </row>
    <row r="1979" spans="8:13" s="28" customFormat="1" x14ac:dyDescent="0.2">
      <c r="H1979" s="12"/>
      <c r="J1979" s="29"/>
      <c r="K1979" s="45"/>
      <c r="L1979" s="45"/>
      <c r="M1979" s="45"/>
    </row>
    <row r="1980" spans="8:13" s="28" customFormat="1" x14ac:dyDescent="0.2">
      <c r="H1980" s="12"/>
      <c r="J1980" s="29"/>
      <c r="K1980" s="45"/>
      <c r="L1980" s="45"/>
      <c r="M1980" s="45"/>
    </row>
    <row r="1981" spans="8:13" s="28" customFormat="1" x14ac:dyDescent="0.2">
      <c r="H1981" s="12"/>
      <c r="J1981" s="29"/>
      <c r="K1981" s="45"/>
      <c r="L1981" s="45"/>
      <c r="M1981" s="45"/>
    </row>
    <row r="1982" spans="8:13" s="28" customFormat="1" x14ac:dyDescent="0.2">
      <c r="H1982" s="12"/>
      <c r="J1982" s="29"/>
      <c r="K1982" s="45"/>
      <c r="L1982" s="45"/>
      <c r="M1982" s="45"/>
    </row>
    <row r="1983" spans="8:13" s="28" customFormat="1" x14ac:dyDescent="0.2">
      <c r="H1983" s="12"/>
      <c r="J1983" s="29"/>
      <c r="K1983" s="45"/>
      <c r="L1983" s="45"/>
      <c r="M1983" s="45"/>
    </row>
    <row r="1984" spans="8:13" s="28" customFormat="1" x14ac:dyDescent="0.2">
      <c r="H1984" s="12"/>
      <c r="J1984" s="29"/>
      <c r="K1984" s="45"/>
      <c r="L1984" s="45"/>
      <c r="M1984" s="45"/>
    </row>
    <row r="1985" spans="8:13" s="28" customFormat="1" x14ac:dyDescent="0.2">
      <c r="H1985" s="12"/>
      <c r="J1985" s="29"/>
      <c r="K1985" s="45"/>
      <c r="L1985" s="45"/>
      <c r="M1985" s="45"/>
    </row>
    <row r="1986" spans="8:13" s="28" customFormat="1" x14ac:dyDescent="0.2">
      <c r="H1986" s="12"/>
      <c r="J1986" s="29"/>
      <c r="K1986" s="45"/>
      <c r="L1986" s="45"/>
      <c r="M1986" s="45"/>
    </row>
    <row r="1987" spans="8:13" s="28" customFormat="1" x14ac:dyDescent="0.2">
      <c r="H1987" s="12"/>
      <c r="J1987" s="29"/>
      <c r="K1987" s="45"/>
      <c r="L1987" s="45"/>
      <c r="M1987" s="45"/>
    </row>
    <row r="1988" spans="8:13" s="28" customFormat="1" x14ac:dyDescent="0.2">
      <c r="H1988" s="12"/>
      <c r="J1988" s="29"/>
      <c r="K1988" s="45"/>
      <c r="L1988" s="45"/>
      <c r="M1988" s="45"/>
    </row>
    <row r="1989" spans="8:13" s="28" customFormat="1" x14ac:dyDescent="0.2">
      <c r="H1989" s="12"/>
      <c r="J1989" s="29"/>
      <c r="K1989" s="45"/>
      <c r="L1989" s="45"/>
      <c r="M1989" s="45"/>
    </row>
    <row r="1990" spans="8:13" s="28" customFormat="1" x14ac:dyDescent="0.2">
      <c r="H1990" s="12"/>
      <c r="J1990" s="29"/>
      <c r="K1990" s="45"/>
      <c r="L1990" s="45"/>
      <c r="M1990" s="45"/>
    </row>
    <row r="1991" spans="8:13" s="28" customFormat="1" x14ac:dyDescent="0.2">
      <c r="H1991" s="12"/>
      <c r="J1991" s="29"/>
      <c r="K1991" s="45"/>
      <c r="L1991" s="45"/>
      <c r="M1991" s="45"/>
    </row>
    <row r="1992" spans="8:13" s="28" customFormat="1" x14ac:dyDescent="0.2">
      <c r="H1992" s="12"/>
      <c r="J1992" s="29"/>
      <c r="K1992" s="45"/>
      <c r="L1992" s="45"/>
      <c r="M1992" s="45"/>
    </row>
    <row r="1993" spans="8:13" s="28" customFormat="1" x14ac:dyDescent="0.2">
      <c r="H1993" s="12"/>
      <c r="J1993" s="29"/>
      <c r="K1993" s="45"/>
      <c r="L1993" s="45"/>
      <c r="M1993" s="45"/>
    </row>
    <row r="1994" spans="8:13" s="28" customFormat="1" x14ac:dyDescent="0.2">
      <c r="H1994" s="12"/>
      <c r="J1994" s="29"/>
      <c r="K1994" s="45"/>
      <c r="L1994" s="45"/>
      <c r="M1994" s="45"/>
    </row>
    <row r="1995" spans="8:13" s="28" customFormat="1" x14ac:dyDescent="0.2">
      <c r="H1995" s="12"/>
      <c r="J1995" s="29"/>
      <c r="K1995" s="45"/>
      <c r="L1995" s="45"/>
      <c r="M1995" s="45"/>
    </row>
    <row r="1996" spans="8:13" s="28" customFormat="1" x14ac:dyDescent="0.2">
      <c r="H1996" s="12"/>
      <c r="J1996" s="29"/>
      <c r="K1996" s="45"/>
      <c r="L1996" s="45"/>
      <c r="M1996" s="45"/>
    </row>
    <row r="1997" spans="8:13" s="28" customFormat="1" x14ac:dyDescent="0.2">
      <c r="H1997" s="12"/>
      <c r="J1997" s="29"/>
      <c r="K1997" s="45"/>
      <c r="L1997" s="45"/>
      <c r="M1997" s="45"/>
    </row>
    <row r="1998" spans="8:13" s="28" customFormat="1" x14ac:dyDescent="0.2">
      <c r="H1998" s="12"/>
      <c r="J1998" s="29"/>
      <c r="K1998" s="45"/>
      <c r="L1998" s="45"/>
      <c r="M1998" s="45"/>
    </row>
    <row r="1999" spans="8:13" s="28" customFormat="1" x14ac:dyDescent="0.2">
      <c r="H1999" s="12"/>
      <c r="J1999" s="29"/>
      <c r="K1999" s="45"/>
      <c r="L1999" s="45"/>
      <c r="M1999" s="45"/>
    </row>
    <row r="2000" spans="8:13" s="28" customFormat="1" x14ac:dyDescent="0.2">
      <c r="H2000" s="12"/>
      <c r="J2000" s="29"/>
      <c r="K2000" s="45"/>
      <c r="L2000" s="45"/>
      <c r="M2000" s="45"/>
    </row>
    <row r="2001" spans="8:13" s="28" customFormat="1" x14ac:dyDescent="0.2">
      <c r="H2001" s="12"/>
      <c r="J2001" s="29"/>
      <c r="K2001" s="45"/>
      <c r="L2001" s="45"/>
      <c r="M2001" s="45"/>
    </row>
    <row r="2002" spans="8:13" s="28" customFormat="1" x14ac:dyDescent="0.2">
      <c r="H2002" s="12"/>
      <c r="J2002" s="29"/>
      <c r="K2002" s="45"/>
      <c r="L2002" s="45"/>
      <c r="M2002" s="45"/>
    </row>
    <row r="2003" spans="8:13" s="28" customFormat="1" x14ac:dyDescent="0.2">
      <c r="H2003" s="12"/>
      <c r="J2003" s="29"/>
      <c r="K2003" s="45"/>
      <c r="L2003" s="45"/>
      <c r="M2003" s="45"/>
    </row>
    <row r="2004" spans="8:13" s="28" customFormat="1" x14ac:dyDescent="0.2">
      <c r="H2004" s="12"/>
      <c r="J2004" s="29"/>
      <c r="K2004" s="45"/>
      <c r="L2004" s="45"/>
      <c r="M2004" s="45"/>
    </row>
    <row r="2005" spans="8:13" s="28" customFormat="1" x14ac:dyDescent="0.2">
      <c r="H2005" s="12"/>
      <c r="J2005" s="29"/>
      <c r="K2005" s="45"/>
      <c r="L2005" s="45"/>
      <c r="M2005" s="45"/>
    </row>
    <row r="2006" spans="8:13" s="28" customFormat="1" x14ac:dyDescent="0.2">
      <c r="H2006" s="12"/>
      <c r="J2006" s="29"/>
      <c r="K2006" s="45"/>
      <c r="L2006" s="45"/>
      <c r="M2006" s="45"/>
    </row>
    <row r="2007" spans="8:13" s="28" customFormat="1" x14ac:dyDescent="0.2">
      <c r="H2007" s="12"/>
      <c r="J2007" s="29"/>
      <c r="K2007" s="45"/>
      <c r="L2007" s="45"/>
      <c r="M2007" s="45"/>
    </row>
    <row r="2008" spans="8:13" s="28" customFormat="1" x14ac:dyDescent="0.2">
      <c r="H2008" s="12"/>
      <c r="J2008" s="29"/>
      <c r="K2008" s="45"/>
      <c r="L2008" s="45"/>
      <c r="M2008" s="45"/>
    </row>
    <row r="2009" spans="8:13" s="28" customFormat="1" x14ac:dyDescent="0.2">
      <c r="H2009" s="12"/>
      <c r="J2009" s="29"/>
      <c r="K2009" s="45"/>
      <c r="L2009" s="45"/>
      <c r="M2009" s="45"/>
    </row>
    <row r="2010" spans="8:13" s="28" customFormat="1" x14ac:dyDescent="0.2">
      <c r="H2010" s="12"/>
      <c r="J2010" s="29"/>
      <c r="K2010" s="45"/>
      <c r="L2010" s="45"/>
      <c r="M2010" s="45"/>
    </row>
    <row r="2011" spans="8:13" s="28" customFormat="1" x14ac:dyDescent="0.2">
      <c r="H2011" s="12"/>
      <c r="J2011" s="29"/>
      <c r="K2011" s="45"/>
      <c r="L2011" s="45"/>
      <c r="M2011" s="45"/>
    </row>
    <row r="2012" spans="8:13" s="28" customFormat="1" x14ac:dyDescent="0.2">
      <c r="H2012" s="12"/>
      <c r="J2012" s="29"/>
      <c r="K2012" s="45"/>
      <c r="L2012" s="45"/>
      <c r="M2012" s="45"/>
    </row>
    <row r="2013" spans="8:13" s="28" customFormat="1" x14ac:dyDescent="0.2">
      <c r="H2013" s="12"/>
      <c r="J2013" s="29"/>
      <c r="K2013" s="45"/>
      <c r="L2013" s="45"/>
      <c r="M2013" s="45"/>
    </row>
    <row r="2014" spans="8:13" s="28" customFormat="1" x14ac:dyDescent="0.2">
      <c r="H2014" s="12"/>
      <c r="J2014" s="29"/>
      <c r="K2014" s="45"/>
      <c r="L2014" s="45"/>
      <c r="M2014" s="45"/>
    </row>
    <row r="2015" spans="8:13" s="28" customFormat="1" x14ac:dyDescent="0.2">
      <c r="H2015" s="12"/>
      <c r="J2015" s="29"/>
      <c r="K2015" s="45"/>
      <c r="L2015" s="45"/>
      <c r="M2015" s="45"/>
    </row>
    <row r="2016" spans="8:13" s="28" customFormat="1" x14ac:dyDescent="0.2">
      <c r="H2016" s="12"/>
      <c r="J2016" s="29"/>
      <c r="K2016" s="45"/>
      <c r="L2016" s="45"/>
      <c r="M2016" s="45"/>
    </row>
    <row r="2017" spans="8:13" s="28" customFormat="1" x14ac:dyDescent="0.2">
      <c r="H2017" s="12"/>
      <c r="J2017" s="29"/>
      <c r="K2017" s="45"/>
      <c r="L2017" s="45"/>
      <c r="M2017" s="45"/>
    </row>
    <row r="2018" spans="8:13" s="28" customFormat="1" x14ac:dyDescent="0.2">
      <c r="H2018" s="12"/>
      <c r="J2018" s="29"/>
      <c r="K2018" s="45"/>
      <c r="L2018" s="45"/>
      <c r="M2018" s="45"/>
    </row>
    <row r="2019" spans="8:13" s="28" customFormat="1" x14ac:dyDescent="0.2">
      <c r="H2019" s="12"/>
      <c r="J2019" s="29"/>
      <c r="K2019" s="45"/>
      <c r="L2019" s="45"/>
      <c r="M2019" s="45"/>
    </row>
    <row r="2020" spans="8:13" s="28" customFormat="1" x14ac:dyDescent="0.2">
      <c r="H2020" s="12"/>
      <c r="J2020" s="29"/>
      <c r="K2020" s="45"/>
      <c r="L2020" s="45"/>
      <c r="M2020" s="45"/>
    </row>
    <row r="2021" spans="8:13" s="28" customFormat="1" x14ac:dyDescent="0.2">
      <c r="H2021" s="12"/>
      <c r="J2021" s="29"/>
      <c r="K2021" s="45"/>
      <c r="L2021" s="45"/>
      <c r="M2021" s="45"/>
    </row>
    <row r="2022" spans="8:13" s="28" customFormat="1" x14ac:dyDescent="0.2">
      <c r="H2022" s="12"/>
      <c r="J2022" s="29"/>
      <c r="K2022" s="45"/>
      <c r="L2022" s="45"/>
      <c r="M2022" s="45"/>
    </row>
    <row r="2023" spans="8:13" s="28" customFormat="1" x14ac:dyDescent="0.2">
      <c r="H2023" s="12"/>
      <c r="J2023" s="29"/>
      <c r="K2023" s="45"/>
      <c r="L2023" s="45"/>
      <c r="M2023" s="45"/>
    </row>
    <row r="2024" spans="8:13" s="28" customFormat="1" x14ac:dyDescent="0.2">
      <c r="H2024" s="12"/>
      <c r="J2024" s="29"/>
      <c r="K2024" s="45"/>
      <c r="L2024" s="45"/>
      <c r="M2024" s="45"/>
    </row>
    <row r="2025" spans="8:13" s="28" customFormat="1" x14ac:dyDescent="0.2">
      <c r="H2025" s="12"/>
      <c r="J2025" s="29"/>
      <c r="K2025" s="45"/>
      <c r="L2025" s="45"/>
      <c r="M2025" s="45"/>
    </row>
    <row r="2026" spans="8:13" s="28" customFormat="1" x14ac:dyDescent="0.2">
      <c r="H2026" s="12"/>
      <c r="J2026" s="29"/>
      <c r="K2026" s="45"/>
      <c r="L2026" s="45"/>
      <c r="M2026" s="45"/>
    </row>
    <row r="2027" spans="8:13" s="28" customFormat="1" x14ac:dyDescent="0.2">
      <c r="H2027" s="12"/>
      <c r="J2027" s="29"/>
      <c r="K2027" s="45"/>
      <c r="L2027" s="45"/>
      <c r="M2027" s="45"/>
    </row>
    <row r="2028" spans="8:13" s="28" customFormat="1" x14ac:dyDescent="0.2">
      <c r="H2028" s="12"/>
      <c r="J2028" s="29"/>
      <c r="K2028" s="45"/>
      <c r="L2028" s="45"/>
      <c r="M2028" s="45"/>
    </row>
    <row r="2029" spans="8:13" s="28" customFormat="1" x14ac:dyDescent="0.2">
      <c r="H2029" s="12"/>
      <c r="J2029" s="29"/>
      <c r="K2029" s="45"/>
      <c r="L2029" s="45"/>
      <c r="M2029" s="45"/>
    </row>
    <row r="2030" spans="8:13" s="28" customFormat="1" x14ac:dyDescent="0.2">
      <c r="H2030" s="12"/>
      <c r="J2030" s="29"/>
      <c r="K2030" s="45"/>
      <c r="L2030" s="45"/>
      <c r="M2030" s="45"/>
    </row>
    <row r="2031" spans="8:13" s="28" customFormat="1" x14ac:dyDescent="0.2">
      <c r="H2031" s="12"/>
      <c r="J2031" s="29"/>
      <c r="K2031" s="45"/>
      <c r="L2031" s="45"/>
      <c r="M2031" s="45"/>
    </row>
    <row r="2032" spans="8:13" s="28" customFormat="1" x14ac:dyDescent="0.2">
      <c r="H2032" s="12"/>
      <c r="J2032" s="29"/>
      <c r="K2032" s="45"/>
      <c r="L2032" s="45"/>
      <c r="M2032" s="45"/>
    </row>
    <row r="2033" spans="8:13" s="28" customFormat="1" x14ac:dyDescent="0.2">
      <c r="H2033" s="12"/>
      <c r="J2033" s="29"/>
      <c r="K2033" s="45"/>
      <c r="L2033" s="45"/>
      <c r="M2033" s="45"/>
    </row>
    <row r="2034" spans="8:13" s="28" customFormat="1" x14ac:dyDescent="0.2">
      <c r="H2034" s="12"/>
      <c r="J2034" s="29"/>
      <c r="K2034" s="45"/>
      <c r="L2034" s="45"/>
      <c r="M2034" s="45"/>
    </row>
    <row r="2035" spans="8:13" s="28" customFormat="1" x14ac:dyDescent="0.2">
      <c r="H2035" s="12"/>
      <c r="J2035" s="29"/>
      <c r="K2035" s="45"/>
      <c r="L2035" s="45"/>
      <c r="M2035" s="45"/>
    </row>
    <row r="2036" spans="8:13" s="28" customFormat="1" x14ac:dyDescent="0.2">
      <c r="H2036" s="12"/>
      <c r="J2036" s="29"/>
      <c r="K2036" s="45"/>
      <c r="L2036" s="45"/>
      <c r="M2036" s="45"/>
    </row>
    <row r="2037" spans="8:13" s="28" customFormat="1" x14ac:dyDescent="0.2">
      <c r="H2037" s="12"/>
      <c r="J2037" s="29"/>
      <c r="K2037" s="45"/>
      <c r="L2037" s="45"/>
      <c r="M2037" s="45"/>
    </row>
    <row r="2038" spans="8:13" s="28" customFormat="1" x14ac:dyDescent="0.2">
      <c r="H2038" s="12"/>
      <c r="J2038" s="29"/>
      <c r="K2038" s="45"/>
      <c r="L2038" s="45"/>
      <c r="M2038" s="45"/>
    </row>
    <row r="2039" spans="8:13" s="28" customFormat="1" x14ac:dyDescent="0.2">
      <c r="H2039" s="12"/>
      <c r="J2039" s="29"/>
      <c r="K2039" s="45"/>
      <c r="L2039" s="45"/>
      <c r="M2039" s="45"/>
    </row>
    <row r="2040" spans="8:13" s="28" customFormat="1" x14ac:dyDescent="0.2">
      <c r="H2040" s="12"/>
      <c r="J2040" s="29"/>
      <c r="K2040" s="45"/>
      <c r="L2040" s="45"/>
      <c r="M2040" s="45"/>
    </row>
    <row r="2041" spans="8:13" s="28" customFormat="1" x14ac:dyDescent="0.2">
      <c r="H2041" s="12"/>
      <c r="J2041" s="29"/>
      <c r="K2041" s="45"/>
      <c r="L2041" s="45"/>
      <c r="M2041" s="45"/>
    </row>
    <row r="2042" spans="8:13" s="28" customFormat="1" x14ac:dyDescent="0.2">
      <c r="H2042" s="12"/>
      <c r="J2042" s="29"/>
      <c r="K2042" s="45"/>
      <c r="L2042" s="45"/>
      <c r="M2042" s="45"/>
    </row>
    <row r="2043" spans="8:13" s="28" customFormat="1" x14ac:dyDescent="0.2">
      <c r="H2043" s="12"/>
      <c r="J2043" s="29"/>
      <c r="K2043" s="45"/>
      <c r="L2043" s="45"/>
      <c r="M2043" s="45"/>
    </row>
    <row r="2044" spans="8:13" s="28" customFormat="1" x14ac:dyDescent="0.2">
      <c r="H2044" s="12"/>
      <c r="J2044" s="29"/>
      <c r="K2044" s="45"/>
      <c r="L2044" s="45"/>
      <c r="M2044" s="45"/>
    </row>
    <row r="2045" spans="8:13" s="28" customFormat="1" x14ac:dyDescent="0.2">
      <c r="H2045" s="12"/>
      <c r="J2045" s="29"/>
      <c r="K2045" s="45"/>
      <c r="L2045" s="45"/>
      <c r="M2045" s="45"/>
    </row>
    <row r="2046" spans="8:13" s="28" customFormat="1" x14ac:dyDescent="0.2">
      <c r="H2046" s="12"/>
      <c r="J2046" s="29"/>
      <c r="K2046" s="45"/>
      <c r="L2046" s="45"/>
      <c r="M2046" s="45"/>
    </row>
    <row r="2047" spans="8:13" s="28" customFormat="1" x14ac:dyDescent="0.2">
      <c r="H2047" s="12"/>
      <c r="J2047" s="29"/>
      <c r="K2047" s="45"/>
      <c r="L2047" s="45"/>
      <c r="M2047" s="45"/>
    </row>
    <row r="2048" spans="8:13" s="28" customFormat="1" x14ac:dyDescent="0.2">
      <c r="H2048" s="12"/>
      <c r="J2048" s="29"/>
      <c r="K2048" s="45"/>
      <c r="L2048" s="45"/>
      <c r="M2048" s="45"/>
    </row>
    <row r="2049" spans="8:13" s="28" customFormat="1" x14ac:dyDescent="0.2">
      <c r="H2049" s="12"/>
      <c r="J2049" s="29"/>
      <c r="K2049" s="45"/>
      <c r="L2049" s="45"/>
      <c r="M2049" s="45"/>
    </row>
    <row r="2050" spans="8:13" s="28" customFormat="1" x14ac:dyDescent="0.2">
      <c r="H2050" s="12"/>
      <c r="J2050" s="29"/>
      <c r="K2050" s="45"/>
      <c r="L2050" s="45"/>
      <c r="M2050" s="45"/>
    </row>
    <row r="2051" spans="8:13" s="28" customFormat="1" x14ac:dyDescent="0.2">
      <c r="H2051" s="12"/>
      <c r="J2051" s="29"/>
      <c r="K2051" s="45"/>
      <c r="L2051" s="45"/>
      <c r="M2051" s="45"/>
    </row>
    <row r="2052" spans="8:13" s="28" customFormat="1" x14ac:dyDescent="0.2">
      <c r="H2052" s="12"/>
      <c r="J2052" s="29"/>
      <c r="K2052" s="45"/>
      <c r="L2052" s="45"/>
      <c r="M2052" s="45"/>
    </row>
    <row r="2053" spans="8:13" s="28" customFormat="1" x14ac:dyDescent="0.2">
      <c r="H2053" s="12"/>
      <c r="J2053" s="29"/>
      <c r="K2053" s="45"/>
      <c r="L2053" s="45"/>
      <c r="M2053" s="45"/>
    </row>
    <row r="2054" spans="8:13" s="28" customFormat="1" x14ac:dyDescent="0.2">
      <c r="H2054" s="12"/>
      <c r="J2054" s="29"/>
      <c r="K2054" s="45"/>
      <c r="L2054" s="45"/>
      <c r="M2054" s="45"/>
    </row>
    <row r="2055" spans="8:13" s="28" customFormat="1" x14ac:dyDescent="0.2">
      <c r="H2055" s="12"/>
      <c r="J2055" s="29"/>
      <c r="K2055" s="45"/>
      <c r="L2055" s="45"/>
      <c r="M2055" s="45"/>
    </row>
    <row r="2056" spans="8:13" s="28" customFormat="1" x14ac:dyDescent="0.2">
      <c r="H2056" s="12"/>
      <c r="J2056" s="29"/>
      <c r="K2056" s="45"/>
      <c r="L2056" s="45"/>
      <c r="M2056" s="45"/>
    </row>
    <row r="2057" spans="8:13" s="28" customFormat="1" x14ac:dyDescent="0.2">
      <c r="H2057" s="12"/>
      <c r="J2057" s="29"/>
      <c r="K2057" s="45"/>
      <c r="L2057" s="45"/>
      <c r="M2057" s="45"/>
    </row>
    <row r="2058" spans="8:13" s="28" customFormat="1" x14ac:dyDescent="0.2">
      <c r="H2058" s="12"/>
      <c r="J2058" s="29"/>
      <c r="K2058" s="45"/>
      <c r="L2058" s="45"/>
      <c r="M2058" s="45"/>
    </row>
    <row r="2059" spans="8:13" s="28" customFormat="1" x14ac:dyDescent="0.2">
      <c r="H2059" s="12"/>
      <c r="J2059" s="29"/>
      <c r="K2059" s="45"/>
      <c r="L2059" s="45"/>
      <c r="M2059" s="45"/>
    </row>
    <row r="2060" spans="8:13" s="28" customFormat="1" x14ac:dyDescent="0.2">
      <c r="H2060" s="12"/>
      <c r="J2060" s="29"/>
      <c r="K2060" s="45"/>
      <c r="L2060" s="45"/>
      <c r="M2060" s="45"/>
    </row>
    <row r="2061" spans="8:13" s="28" customFormat="1" x14ac:dyDescent="0.2">
      <c r="H2061" s="12"/>
      <c r="J2061" s="29"/>
      <c r="K2061" s="45"/>
      <c r="L2061" s="45"/>
      <c r="M2061" s="45"/>
    </row>
    <row r="2062" spans="8:13" s="28" customFormat="1" x14ac:dyDescent="0.2">
      <c r="H2062" s="12"/>
      <c r="J2062" s="29"/>
      <c r="K2062" s="45"/>
      <c r="L2062" s="45"/>
      <c r="M2062" s="45"/>
    </row>
    <row r="2063" spans="8:13" s="28" customFormat="1" x14ac:dyDescent="0.2">
      <c r="H2063" s="12"/>
      <c r="J2063" s="29"/>
      <c r="K2063" s="45"/>
      <c r="L2063" s="45"/>
      <c r="M2063" s="45"/>
    </row>
    <row r="2064" spans="8:13" s="28" customFormat="1" x14ac:dyDescent="0.2">
      <c r="H2064" s="12"/>
      <c r="J2064" s="29"/>
      <c r="K2064" s="45"/>
      <c r="L2064" s="45"/>
      <c r="M2064" s="45"/>
    </row>
    <row r="2065" spans="8:13" s="28" customFormat="1" x14ac:dyDescent="0.2">
      <c r="H2065" s="12"/>
      <c r="J2065" s="29"/>
      <c r="K2065" s="45"/>
      <c r="L2065" s="45"/>
      <c r="M2065" s="45"/>
    </row>
    <row r="2066" spans="8:13" s="28" customFormat="1" x14ac:dyDescent="0.2">
      <c r="H2066" s="12"/>
      <c r="J2066" s="29"/>
      <c r="K2066" s="45"/>
      <c r="L2066" s="45"/>
      <c r="M2066" s="45"/>
    </row>
    <row r="2067" spans="8:13" s="28" customFormat="1" x14ac:dyDescent="0.2">
      <c r="H2067" s="12"/>
      <c r="J2067" s="29"/>
      <c r="K2067" s="45"/>
      <c r="L2067" s="45"/>
      <c r="M2067" s="45"/>
    </row>
    <row r="2068" spans="8:13" s="28" customFormat="1" x14ac:dyDescent="0.2">
      <c r="H2068" s="12"/>
      <c r="J2068" s="29"/>
      <c r="K2068" s="45"/>
      <c r="L2068" s="45"/>
      <c r="M2068" s="45"/>
    </row>
    <row r="2069" spans="8:13" s="28" customFormat="1" x14ac:dyDescent="0.2">
      <c r="H2069" s="12"/>
      <c r="J2069" s="29"/>
      <c r="K2069" s="45"/>
      <c r="L2069" s="45"/>
      <c r="M2069" s="45"/>
    </row>
    <row r="2070" spans="8:13" s="28" customFormat="1" x14ac:dyDescent="0.2">
      <c r="H2070" s="12"/>
      <c r="J2070" s="29"/>
      <c r="K2070" s="45"/>
      <c r="L2070" s="45"/>
      <c r="M2070" s="45"/>
    </row>
    <row r="2071" spans="8:13" s="28" customFormat="1" x14ac:dyDescent="0.2">
      <c r="H2071" s="12"/>
      <c r="J2071" s="29"/>
      <c r="K2071" s="45"/>
      <c r="L2071" s="45"/>
      <c r="M2071" s="45"/>
    </row>
    <row r="2072" spans="8:13" s="28" customFormat="1" x14ac:dyDescent="0.2">
      <c r="H2072" s="12"/>
      <c r="J2072" s="29"/>
      <c r="K2072" s="45"/>
      <c r="L2072" s="45"/>
      <c r="M2072" s="45"/>
    </row>
    <row r="2073" spans="8:13" s="28" customFormat="1" x14ac:dyDescent="0.2">
      <c r="H2073" s="12"/>
      <c r="J2073" s="29"/>
      <c r="K2073" s="45"/>
      <c r="L2073" s="45"/>
      <c r="M2073" s="45"/>
    </row>
    <row r="2074" spans="8:13" s="28" customFormat="1" x14ac:dyDescent="0.2">
      <c r="H2074" s="12"/>
      <c r="J2074" s="29"/>
      <c r="K2074" s="45"/>
      <c r="L2074" s="45"/>
      <c r="M2074" s="45"/>
    </row>
    <row r="2075" spans="8:13" s="28" customFormat="1" x14ac:dyDescent="0.2">
      <c r="H2075" s="12"/>
      <c r="J2075" s="29"/>
      <c r="K2075" s="45"/>
      <c r="L2075" s="45"/>
      <c r="M2075" s="45"/>
    </row>
    <row r="2076" spans="8:13" s="28" customFormat="1" x14ac:dyDescent="0.2">
      <c r="H2076" s="12"/>
      <c r="J2076" s="29"/>
      <c r="K2076" s="45"/>
      <c r="L2076" s="45"/>
      <c r="M2076" s="45"/>
    </row>
    <row r="2077" spans="8:13" s="28" customFormat="1" x14ac:dyDescent="0.2">
      <c r="H2077" s="12"/>
      <c r="J2077" s="29"/>
      <c r="K2077" s="45"/>
      <c r="L2077" s="45"/>
      <c r="M2077" s="45"/>
    </row>
    <row r="2078" spans="8:13" s="28" customFormat="1" x14ac:dyDescent="0.2">
      <c r="H2078" s="12"/>
      <c r="J2078" s="29"/>
      <c r="K2078" s="45"/>
      <c r="L2078" s="45"/>
      <c r="M2078" s="45"/>
    </row>
    <row r="2079" spans="8:13" s="28" customFormat="1" x14ac:dyDescent="0.2">
      <c r="H2079" s="12"/>
      <c r="J2079" s="29"/>
      <c r="K2079" s="45"/>
      <c r="L2079" s="45"/>
      <c r="M2079" s="45"/>
    </row>
    <row r="2080" spans="8:13" s="28" customFormat="1" x14ac:dyDescent="0.2">
      <c r="H2080" s="12"/>
      <c r="J2080" s="29"/>
      <c r="K2080" s="45"/>
      <c r="L2080" s="45"/>
      <c r="M2080" s="45"/>
    </row>
    <row r="2081" spans="8:13" s="28" customFormat="1" x14ac:dyDescent="0.2">
      <c r="H2081" s="12"/>
      <c r="J2081" s="29"/>
      <c r="K2081" s="45"/>
      <c r="L2081" s="45"/>
      <c r="M2081" s="45"/>
    </row>
    <row r="2082" spans="8:13" s="28" customFormat="1" x14ac:dyDescent="0.2">
      <c r="H2082" s="12"/>
      <c r="J2082" s="29"/>
      <c r="K2082" s="45"/>
      <c r="L2082" s="45"/>
      <c r="M2082" s="45"/>
    </row>
    <row r="2083" spans="8:13" s="28" customFormat="1" x14ac:dyDescent="0.2">
      <c r="H2083" s="12"/>
      <c r="J2083" s="29"/>
      <c r="K2083" s="45"/>
      <c r="L2083" s="45"/>
      <c r="M2083" s="45"/>
    </row>
    <row r="2084" spans="8:13" s="28" customFormat="1" x14ac:dyDescent="0.2">
      <c r="H2084" s="12"/>
      <c r="J2084" s="29"/>
      <c r="K2084" s="45"/>
      <c r="L2084" s="45"/>
      <c r="M2084" s="45"/>
    </row>
    <row r="2085" spans="8:13" s="28" customFormat="1" x14ac:dyDescent="0.2">
      <c r="H2085" s="12"/>
      <c r="J2085" s="29"/>
      <c r="K2085" s="45"/>
      <c r="L2085" s="45"/>
      <c r="M2085" s="45"/>
    </row>
    <row r="2086" spans="8:13" s="28" customFormat="1" x14ac:dyDescent="0.2">
      <c r="H2086" s="12"/>
      <c r="J2086" s="29"/>
      <c r="K2086" s="45"/>
      <c r="L2086" s="45"/>
      <c r="M2086" s="45"/>
    </row>
    <row r="2087" spans="8:13" s="28" customFormat="1" x14ac:dyDescent="0.2">
      <c r="H2087" s="12"/>
      <c r="J2087" s="29"/>
      <c r="K2087" s="45"/>
      <c r="L2087" s="45"/>
      <c r="M2087" s="45"/>
    </row>
    <row r="2088" spans="8:13" s="28" customFormat="1" x14ac:dyDescent="0.2">
      <c r="H2088" s="12"/>
      <c r="J2088" s="29"/>
      <c r="K2088" s="45"/>
      <c r="L2088" s="45"/>
      <c r="M2088" s="45"/>
    </row>
    <row r="2089" spans="8:13" s="28" customFormat="1" x14ac:dyDescent="0.2">
      <c r="H2089" s="12"/>
      <c r="J2089" s="29"/>
      <c r="K2089" s="45"/>
      <c r="L2089" s="45"/>
      <c r="M2089" s="45"/>
    </row>
    <row r="2090" spans="8:13" s="28" customFormat="1" x14ac:dyDescent="0.2">
      <c r="H2090" s="12"/>
      <c r="J2090" s="29"/>
      <c r="K2090" s="45"/>
      <c r="L2090" s="45"/>
      <c r="M2090" s="45"/>
    </row>
    <row r="2091" spans="8:13" s="28" customFormat="1" x14ac:dyDescent="0.2">
      <c r="H2091" s="12"/>
      <c r="J2091" s="29"/>
      <c r="K2091" s="45"/>
      <c r="L2091" s="45"/>
      <c r="M2091" s="45"/>
    </row>
    <row r="2092" spans="8:13" s="28" customFormat="1" x14ac:dyDescent="0.2">
      <c r="H2092" s="12"/>
      <c r="J2092" s="29"/>
      <c r="K2092" s="45"/>
      <c r="L2092" s="45"/>
      <c r="M2092" s="45"/>
    </row>
    <row r="2093" spans="8:13" s="28" customFormat="1" x14ac:dyDescent="0.2">
      <c r="H2093" s="12"/>
      <c r="J2093" s="29"/>
      <c r="K2093" s="45"/>
      <c r="L2093" s="45"/>
      <c r="M2093" s="45"/>
    </row>
    <row r="2094" spans="8:13" s="28" customFormat="1" x14ac:dyDescent="0.2">
      <c r="H2094" s="12"/>
      <c r="J2094" s="29"/>
      <c r="K2094" s="45"/>
      <c r="L2094" s="45"/>
      <c r="M2094" s="45"/>
    </row>
    <row r="2095" spans="8:13" s="28" customFormat="1" x14ac:dyDescent="0.2">
      <c r="H2095" s="12"/>
      <c r="J2095" s="29"/>
      <c r="K2095" s="45"/>
      <c r="L2095" s="45"/>
      <c r="M2095" s="45"/>
    </row>
    <row r="2096" spans="8:13" s="28" customFormat="1" x14ac:dyDescent="0.2">
      <c r="H2096" s="12"/>
      <c r="J2096" s="29"/>
      <c r="K2096" s="45"/>
      <c r="L2096" s="45"/>
      <c r="M2096" s="45"/>
    </row>
    <row r="2097" spans="8:13" s="28" customFormat="1" x14ac:dyDescent="0.2">
      <c r="H2097" s="12"/>
      <c r="J2097" s="29"/>
      <c r="K2097" s="45"/>
      <c r="L2097" s="45"/>
      <c r="M2097" s="45"/>
    </row>
    <row r="2098" spans="8:13" s="28" customFormat="1" x14ac:dyDescent="0.2">
      <c r="H2098" s="12"/>
      <c r="J2098" s="29"/>
      <c r="K2098" s="45"/>
      <c r="L2098" s="45"/>
      <c r="M2098" s="45"/>
    </row>
    <row r="2099" spans="8:13" s="28" customFormat="1" x14ac:dyDescent="0.2">
      <c r="H2099" s="12"/>
      <c r="J2099" s="29"/>
      <c r="K2099" s="45"/>
      <c r="L2099" s="45"/>
      <c r="M2099" s="45"/>
    </row>
    <row r="2100" spans="8:13" s="28" customFormat="1" x14ac:dyDescent="0.2">
      <c r="H2100" s="12"/>
      <c r="J2100" s="29"/>
      <c r="K2100" s="45"/>
      <c r="L2100" s="45"/>
      <c r="M2100" s="45"/>
    </row>
    <row r="2101" spans="8:13" s="28" customFormat="1" x14ac:dyDescent="0.2">
      <c r="H2101" s="12"/>
      <c r="J2101" s="29"/>
      <c r="K2101" s="45"/>
      <c r="L2101" s="45"/>
      <c r="M2101" s="45"/>
    </row>
    <row r="2102" spans="8:13" s="28" customFormat="1" x14ac:dyDescent="0.2">
      <c r="H2102" s="12"/>
      <c r="J2102" s="29"/>
      <c r="K2102" s="45"/>
      <c r="L2102" s="45"/>
      <c r="M2102" s="45"/>
    </row>
    <row r="2103" spans="8:13" s="28" customFormat="1" x14ac:dyDescent="0.2">
      <c r="H2103" s="12"/>
      <c r="J2103" s="29"/>
      <c r="K2103" s="45"/>
      <c r="L2103" s="45"/>
      <c r="M2103" s="45"/>
    </row>
    <row r="2104" spans="8:13" s="28" customFormat="1" x14ac:dyDescent="0.2">
      <c r="H2104" s="12"/>
      <c r="J2104" s="29"/>
      <c r="K2104" s="45"/>
      <c r="L2104" s="45"/>
      <c r="M2104" s="45"/>
    </row>
    <row r="2105" spans="8:13" s="28" customFormat="1" x14ac:dyDescent="0.2">
      <c r="H2105" s="12"/>
      <c r="J2105" s="29"/>
      <c r="K2105" s="45"/>
      <c r="L2105" s="45"/>
      <c r="M2105" s="45"/>
    </row>
    <row r="2106" spans="8:13" s="28" customFormat="1" x14ac:dyDescent="0.2">
      <c r="H2106" s="12"/>
      <c r="J2106" s="29"/>
      <c r="K2106" s="45"/>
      <c r="L2106" s="45"/>
      <c r="M2106" s="45"/>
    </row>
    <row r="2107" spans="8:13" s="28" customFormat="1" x14ac:dyDescent="0.2">
      <c r="H2107" s="12"/>
      <c r="J2107" s="29"/>
      <c r="K2107" s="45"/>
      <c r="L2107" s="45"/>
      <c r="M2107" s="45"/>
    </row>
    <row r="2108" spans="8:13" s="28" customFormat="1" x14ac:dyDescent="0.2">
      <c r="H2108" s="12"/>
      <c r="J2108" s="29"/>
      <c r="K2108" s="45"/>
      <c r="L2108" s="45"/>
      <c r="M2108" s="45"/>
    </row>
    <row r="2109" spans="8:13" s="28" customFormat="1" x14ac:dyDescent="0.2">
      <c r="H2109" s="12"/>
      <c r="J2109" s="29"/>
      <c r="K2109" s="45"/>
      <c r="L2109" s="45"/>
      <c r="M2109" s="45"/>
    </row>
    <row r="2110" spans="8:13" s="28" customFormat="1" x14ac:dyDescent="0.2">
      <c r="H2110" s="12"/>
      <c r="J2110" s="29"/>
      <c r="K2110" s="45"/>
      <c r="L2110" s="45"/>
      <c r="M2110" s="45"/>
    </row>
    <row r="2111" spans="8:13" s="28" customFormat="1" x14ac:dyDescent="0.2">
      <c r="H2111" s="12"/>
      <c r="J2111" s="29"/>
      <c r="K2111" s="45"/>
      <c r="L2111" s="45"/>
      <c r="M2111" s="45"/>
    </row>
    <row r="2112" spans="8:13" s="28" customFormat="1" x14ac:dyDescent="0.2">
      <c r="H2112" s="12"/>
      <c r="J2112" s="29"/>
      <c r="K2112" s="45"/>
      <c r="L2112" s="45"/>
      <c r="M2112" s="45"/>
    </row>
    <row r="2113" spans="8:13" s="28" customFormat="1" x14ac:dyDescent="0.2">
      <c r="H2113" s="12"/>
      <c r="J2113" s="29"/>
      <c r="K2113" s="45"/>
      <c r="L2113" s="45"/>
      <c r="M2113" s="45"/>
    </row>
    <row r="2114" spans="8:13" s="28" customFormat="1" x14ac:dyDescent="0.2">
      <c r="H2114" s="12"/>
      <c r="J2114" s="29"/>
      <c r="K2114" s="45"/>
      <c r="L2114" s="45"/>
      <c r="M2114" s="45"/>
    </row>
    <row r="2115" spans="8:13" s="28" customFormat="1" x14ac:dyDescent="0.2">
      <c r="H2115" s="12"/>
      <c r="J2115" s="29"/>
      <c r="K2115" s="45"/>
      <c r="L2115" s="45"/>
      <c r="M2115" s="45"/>
    </row>
    <row r="2116" spans="8:13" s="28" customFormat="1" x14ac:dyDescent="0.2">
      <c r="H2116" s="12"/>
      <c r="J2116" s="29"/>
      <c r="K2116" s="45"/>
      <c r="L2116" s="45"/>
      <c r="M2116" s="45"/>
    </row>
    <row r="2117" spans="8:13" s="28" customFormat="1" x14ac:dyDescent="0.2">
      <c r="H2117" s="12"/>
      <c r="J2117" s="29"/>
      <c r="K2117" s="45"/>
      <c r="L2117" s="45"/>
      <c r="M2117" s="45"/>
    </row>
    <row r="2118" spans="8:13" s="28" customFormat="1" x14ac:dyDescent="0.2">
      <c r="H2118" s="12"/>
      <c r="J2118" s="29"/>
      <c r="K2118" s="45"/>
      <c r="L2118" s="45"/>
      <c r="M2118" s="45"/>
    </row>
    <row r="2119" spans="8:13" s="28" customFormat="1" x14ac:dyDescent="0.2">
      <c r="H2119" s="12"/>
      <c r="J2119" s="29"/>
      <c r="K2119" s="45"/>
      <c r="L2119" s="45"/>
      <c r="M2119" s="45"/>
    </row>
    <row r="2120" spans="8:13" s="28" customFormat="1" x14ac:dyDescent="0.2">
      <c r="H2120" s="12"/>
      <c r="J2120" s="29"/>
      <c r="K2120" s="45"/>
      <c r="L2120" s="45"/>
      <c r="M2120" s="45"/>
    </row>
    <row r="2121" spans="8:13" s="28" customFormat="1" x14ac:dyDescent="0.2">
      <c r="H2121" s="12"/>
      <c r="J2121" s="29"/>
      <c r="K2121" s="45"/>
      <c r="L2121" s="45"/>
      <c r="M2121" s="45"/>
    </row>
    <row r="2122" spans="8:13" s="28" customFormat="1" x14ac:dyDescent="0.2">
      <c r="H2122" s="12"/>
      <c r="J2122" s="29"/>
      <c r="K2122" s="45"/>
      <c r="L2122" s="45"/>
      <c r="M2122" s="45"/>
    </row>
    <row r="2123" spans="8:13" s="28" customFormat="1" x14ac:dyDescent="0.2">
      <c r="H2123" s="12"/>
      <c r="J2123" s="29"/>
      <c r="K2123" s="45"/>
      <c r="L2123" s="45"/>
      <c r="M2123" s="45"/>
    </row>
    <row r="2124" spans="8:13" s="28" customFormat="1" x14ac:dyDescent="0.2">
      <c r="H2124" s="12"/>
      <c r="J2124" s="29"/>
      <c r="K2124" s="45"/>
      <c r="L2124" s="45"/>
      <c r="M2124" s="45"/>
    </row>
    <row r="2125" spans="8:13" s="28" customFormat="1" x14ac:dyDescent="0.2">
      <c r="H2125" s="12"/>
      <c r="J2125" s="29"/>
      <c r="K2125" s="45"/>
      <c r="L2125" s="45"/>
      <c r="M2125" s="45"/>
    </row>
    <row r="2126" spans="8:13" s="28" customFormat="1" x14ac:dyDescent="0.2">
      <c r="H2126" s="12"/>
      <c r="J2126" s="29"/>
      <c r="K2126" s="45"/>
      <c r="L2126" s="45"/>
      <c r="M2126" s="45"/>
    </row>
    <row r="2127" spans="8:13" s="28" customFormat="1" x14ac:dyDescent="0.2">
      <c r="H2127" s="12"/>
      <c r="J2127" s="29"/>
      <c r="K2127" s="45"/>
      <c r="L2127" s="45"/>
      <c r="M2127" s="45"/>
    </row>
    <row r="2128" spans="8:13" s="28" customFormat="1" x14ac:dyDescent="0.2">
      <c r="H2128" s="12"/>
      <c r="J2128" s="29"/>
      <c r="K2128" s="45"/>
      <c r="L2128" s="45"/>
      <c r="M2128" s="45"/>
    </row>
    <row r="2129" spans="8:13" s="28" customFormat="1" x14ac:dyDescent="0.2">
      <c r="H2129" s="12"/>
      <c r="J2129" s="29"/>
      <c r="K2129" s="45"/>
      <c r="L2129" s="45"/>
      <c r="M2129" s="45"/>
    </row>
    <row r="2130" spans="8:13" s="28" customFormat="1" x14ac:dyDescent="0.2">
      <c r="H2130" s="12"/>
      <c r="J2130" s="29"/>
      <c r="K2130" s="45"/>
      <c r="L2130" s="45"/>
      <c r="M2130" s="45"/>
    </row>
    <row r="2131" spans="8:13" s="28" customFormat="1" x14ac:dyDescent="0.2">
      <c r="H2131" s="12"/>
      <c r="J2131" s="29"/>
      <c r="K2131" s="45"/>
      <c r="L2131" s="45"/>
      <c r="M2131" s="45"/>
    </row>
    <row r="2132" spans="8:13" s="28" customFormat="1" x14ac:dyDescent="0.2">
      <c r="H2132" s="12"/>
      <c r="J2132" s="29"/>
      <c r="K2132" s="45"/>
      <c r="L2132" s="45"/>
      <c r="M2132" s="45"/>
    </row>
    <row r="2133" spans="8:13" s="28" customFormat="1" x14ac:dyDescent="0.2">
      <c r="H2133" s="12"/>
      <c r="J2133" s="29"/>
      <c r="K2133" s="45"/>
      <c r="L2133" s="45"/>
      <c r="M2133" s="45"/>
    </row>
    <row r="2134" spans="8:13" s="28" customFormat="1" x14ac:dyDescent="0.2">
      <c r="H2134" s="12"/>
      <c r="J2134" s="29"/>
      <c r="K2134" s="45"/>
      <c r="L2134" s="45"/>
      <c r="M2134" s="45"/>
    </row>
    <row r="2135" spans="8:13" s="28" customFormat="1" x14ac:dyDescent="0.2">
      <c r="H2135" s="12"/>
      <c r="J2135" s="29"/>
      <c r="K2135" s="45"/>
      <c r="L2135" s="45"/>
      <c r="M2135" s="45"/>
    </row>
    <row r="2136" spans="8:13" s="28" customFormat="1" x14ac:dyDescent="0.2">
      <c r="H2136" s="12"/>
      <c r="J2136" s="29"/>
      <c r="K2136" s="45"/>
      <c r="L2136" s="45"/>
      <c r="M2136" s="45"/>
    </row>
    <row r="2137" spans="8:13" s="28" customFormat="1" x14ac:dyDescent="0.2">
      <c r="H2137" s="12"/>
      <c r="J2137" s="29"/>
      <c r="K2137" s="45"/>
      <c r="L2137" s="45"/>
      <c r="M2137" s="45"/>
    </row>
    <row r="2138" spans="8:13" s="28" customFormat="1" x14ac:dyDescent="0.2">
      <c r="H2138" s="12"/>
      <c r="J2138" s="29"/>
      <c r="K2138" s="45"/>
      <c r="L2138" s="45"/>
      <c r="M2138" s="45"/>
    </row>
    <row r="2139" spans="8:13" s="28" customFormat="1" x14ac:dyDescent="0.2">
      <c r="H2139" s="12"/>
      <c r="J2139" s="29"/>
      <c r="K2139" s="45"/>
      <c r="L2139" s="45"/>
      <c r="M2139" s="45"/>
    </row>
    <row r="2140" spans="8:13" s="28" customFormat="1" x14ac:dyDescent="0.2">
      <c r="H2140" s="12"/>
      <c r="J2140" s="29"/>
      <c r="K2140" s="45"/>
      <c r="L2140" s="45"/>
      <c r="M2140" s="45"/>
    </row>
    <row r="2141" spans="8:13" s="28" customFormat="1" x14ac:dyDescent="0.2">
      <c r="H2141" s="12"/>
      <c r="J2141" s="29"/>
      <c r="K2141" s="45"/>
      <c r="L2141" s="45"/>
      <c r="M2141" s="45"/>
    </row>
    <row r="2142" spans="8:13" s="28" customFormat="1" x14ac:dyDescent="0.2">
      <c r="H2142" s="12"/>
      <c r="J2142" s="29"/>
      <c r="K2142" s="45"/>
      <c r="L2142" s="45"/>
      <c r="M2142" s="45"/>
    </row>
    <row r="2143" spans="8:13" s="28" customFormat="1" x14ac:dyDescent="0.2">
      <c r="H2143" s="12"/>
      <c r="J2143" s="29"/>
      <c r="K2143" s="45"/>
      <c r="L2143" s="45"/>
      <c r="M2143" s="45"/>
    </row>
    <row r="2144" spans="8:13" s="28" customFormat="1" x14ac:dyDescent="0.2">
      <c r="H2144" s="12"/>
      <c r="J2144" s="29"/>
      <c r="K2144" s="45"/>
      <c r="L2144" s="45"/>
      <c r="M2144" s="45"/>
    </row>
    <row r="2145" spans="8:13" s="28" customFormat="1" x14ac:dyDescent="0.2">
      <c r="H2145" s="12"/>
      <c r="J2145" s="29"/>
      <c r="K2145" s="45"/>
      <c r="L2145" s="45"/>
      <c r="M2145" s="45"/>
    </row>
    <row r="2146" spans="8:13" s="28" customFormat="1" x14ac:dyDescent="0.2">
      <c r="H2146" s="12"/>
      <c r="J2146" s="29"/>
      <c r="K2146" s="45"/>
      <c r="L2146" s="45"/>
      <c r="M2146" s="45"/>
    </row>
    <row r="2147" spans="8:13" s="28" customFormat="1" x14ac:dyDescent="0.2">
      <c r="H2147" s="12"/>
      <c r="J2147" s="29"/>
      <c r="K2147" s="45"/>
      <c r="L2147" s="45"/>
      <c r="M2147" s="45"/>
    </row>
    <row r="2148" spans="8:13" s="28" customFormat="1" x14ac:dyDescent="0.2">
      <c r="H2148" s="12"/>
      <c r="J2148" s="29"/>
      <c r="K2148" s="45"/>
      <c r="L2148" s="45"/>
      <c r="M2148" s="45"/>
    </row>
    <row r="2149" spans="8:13" s="28" customFormat="1" x14ac:dyDescent="0.2">
      <c r="H2149" s="12"/>
      <c r="J2149" s="29"/>
      <c r="K2149" s="45"/>
      <c r="L2149" s="45"/>
      <c r="M2149" s="45"/>
    </row>
    <row r="2150" spans="8:13" s="28" customFormat="1" x14ac:dyDescent="0.2">
      <c r="H2150" s="12"/>
      <c r="J2150" s="29"/>
      <c r="K2150" s="45"/>
      <c r="L2150" s="45"/>
      <c r="M2150" s="45"/>
    </row>
    <row r="2151" spans="8:13" s="28" customFormat="1" x14ac:dyDescent="0.2">
      <c r="H2151" s="12"/>
      <c r="J2151" s="29"/>
      <c r="K2151" s="45"/>
      <c r="L2151" s="45"/>
      <c r="M2151" s="45"/>
    </row>
    <row r="2152" spans="8:13" s="28" customFormat="1" x14ac:dyDescent="0.2">
      <c r="H2152" s="12"/>
      <c r="J2152" s="29"/>
      <c r="K2152" s="45"/>
      <c r="L2152" s="45"/>
      <c r="M2152" s="45"/>
    </row>
    <row r="2153" spans="8:13" s="28" customFormat="1" x14ac:dyDescent="0.2">
      <c r="H2153" s="12"/>
      <c r="J2153" s="29"/>
      <c r="K2153" s="45"/>
      <c r="L2153" s="45"/>
      <c r="M2153" s="45"/>
    </row>
    <row r="2154" spans="8:13" s="28" customFormat="1" x14ac:dyDescent="0.2">
      <c r="H2154" s="12"/>
      <c r="J2154" s="29"/>
      <c r="K2154" s="45"/>
      <c r="L2154" s="45"/>
      <c r="M2154" s="45"/>
    </row>
    <row r="2155" spans="8:13" s="28" customFormat="1" x14ac:dyDescent="0.2">
      <c r="H2155" s="12"/>
      <c r="J2155" s="29"/>
      <c r="K2155" s="45"/>
      <c r="L2155" s="45"/>
      <c r="M2155" s="45"/>
    </row>
    <row r="2156" spans="8:13" s="28" customFormat="1" x14ac:dyDescent="0.2">
      <c r="H2156" s="12"/>
      <c r="J2156" s="29"/>
      <c r="K2156" s="45"/>
      <c r="L2156" s="45"/>
      <c r="M2156" s="45"/>
    </row>
    <row r="2157" spans="8:13" s="28" customFormat="1" x14ac:dyDescent="0.2">
      <c r="H2157" s="12"/>
      <c r="J2157" s="29"/>
      <c r="K2157" s="45"/>
      <c r="L2157" s="45"/>
      <c r="M2157" s="45"/>
    </row>
    <row r="2158" spans="8:13" s="28" customFormat="1" x14ac:dyDescent="0.2">
      <c r="H2158" s="12"/>
      <c r="J2158" s="29"/>
      <c r="K2158" s="45"/>
      <c r="L2158" s="45"/>
      <c r="M2158" s="45"/>
    </row>
    <row r="2159" spans="8:13" s="28" customFormat="1" x14ac:dyDescent="0.2">
      <c r="H2159" s="12"/>
      <c r="J2159" s="29"/>
      <c r="K2159" s="45"/>
      <c r="L2159" s="45"/>
      <c r="M2159" s="45"/>
    </row>
    <row r="2160" spans="8:13" s="28" customFormat="1" x14ac:dyDescent="0.2">
      <c r="H2160" s="12"/>
      <c r="J2160" s="29"/>
      <c r="K2160" s="45"/>
      <c r="L2160" s="45"/>
      <c r="M2160" s="45"/>
    </row>
    <row r="2161" spans="8:13" s="28" customFormat="1" x14ac:dyDescent="0.2">
      <c r="H2161" s="12"/>
      <c r="J2161" s="29"/>
      <c r="K2161" s="45"/>
      <c r="L2161" s="45"/>
      <c r="M2161" s="45"/>
    </row>
    <row r="2162" spans="8:13" s="28" customFormat="1" x14ac:dyDescent="0.2">
      <c r="H2162" s="12"/>
      <c r="J2162" s="29"/>
      <c r="K2162" s="45"/>
      <c r="L2162" s="45"/>
      <c r="M2162" s="45"/>
    </row>
    <row r="2163" spans="8:13" s="28" customFormat="1" x14ac:dyDescent="0.2">
      <c r="H2163" s="12"/>
      <c r="J2163" s="29"/>
      <c r="K2163" s="45"/>
      <c r="L2163" s="45"/>
      <c r="M2163" s="45"/>
    </row>
    <row r="2164" spans="8:13" s="28" customFormat="1" x14ac:dyDescent="0.2">
      <c r="H2164" s="12"/>
      <c r="J2164" s="29"/>
      <c r="K2164" s="45"/>
      <c r="L2164" s="45"/>
      <c r="M2164" s="45"/>
    </row>
    <row r="2165" spans="8:13" s="28" customFormat="1" x14ac:dyDescent="0.2">
      <c r="H2165" s="12"/>
      <c r="J2165" s="29"/>
      <c r="K2165" s="45"/>
      <c r="L2165" s="45"/>
      <c r="M2165" s="45"/>
    </row>
    <row r="2166" spans="8:13" s="28" customFormat="1" x14ac:dyDescent="0.2">
      <c r="H2166" s="12"/>
      <c r="J2166" s="29"/>
      <c r="K2166" s="45"/>
      <c r="L2166" s="45"/>
      <c r="M2166" s="45"/>
    </row>
    <row r="2167" spans="8:13" s="28" customFormat="1" x14ac:dyDescent="0.2">
      <c r="H2167" s="12"/>
      <c r="J2167" s="29"/>
      <c r="K2167" s="45"/>
      <c r="L2167" s="45"/>
      <c r="M2167" s="45"/>
    </row>
    <row r="2168" spans="8:13" s="28" customFormat="1" x14ac:dyDescent="0.2">
      <c r="H2168" s="12"/>
      <c r="J2168" s="29"/>
      <c r="K2168" s="45"/>
      <c r="L2168" s="45"/>
      <c r="M2168" s="45"/>
    </row>
    <row r="2169" spans="8:13" s="28" customFormat="1" x14ac:dyDescent="0.2">
      <c r="H2169" s="12"/>
      <c r="J2169" s="29"/>
      <c r="K2169" s="45"/>
      <c r="L2169" s="45"/>
      <c r="M2169" s="45"/>
    </row>
    <row r="2170" spans="8:13" s="28" customFormat="1" x14ac:dyDescent="0.2">
      <c r="H2170" s="12"/>
      <c r="J2170" s="29"/>
      <c r="K2170" s="45"/>
      <c r="L2170" s="45"/>
      <c r="M2170" s="45"/>
    </row>
    <row r="2171" spans="8:13" s="28" customFormat="1" x14ac:dyDescent="0.2">
      <c r="H2171" s="12"/>
      <c r="J2171" s="29"/>
      <c r="K2171" s="45"/>
      <c r="L2171" s="45"/>
      <c r="M2171" s="45"/>
    </row>
    <row r="2172" spans="8:13" s="28" customFormat="1" x14ac:dyDescent="0.2">
      <c r="H2172" s="12"/>
      <c r="J2172" s="29"/>
      <c r="K2172" s="45"/>
      <c r="L2172" s="45"/>
      <c r="M2172" s="45"/>
    </row>
    <row r="2173" spans="8:13" s="28" customFormat="1" x14ac:dyDescent="0.2">
      <c r="H2173" s="12"/>
      <c r="J2173" s="29"/>
      <c r="K2173" s="45"/>
      <c r="L2173" s="45"/>
      <c r="M2173" s="45"/>
    </row>
    <row r="2174" spans="8:13" s="28" customFormat="1" x14ac:dyDescent="0.2">
      <c r="H2174" s="12"/>
      <c r="J2174" s="29"/>
      <c r="K2174" s="45"/>
      <c r="L2174" s="45"/>
      <c r="M2174" s="45"/>
    </row>
    <row r="2175" spans="8:13" s="28" customFormat="1" x14ac:dyDescent="0.2">
      <c r="H2175" s="12"/>
      <c r="J2175" s="29"/>
      <c r="K2175" s="45"/>
      <c r="L2175" s="45"/>
      <c r="M2175" s="45"/>
    </row>
    <row r="2176" spans="8:13" s="28" customFormat="1" x14ac:dyDescent="0.2">
      <c r="H2176" s="12"/>
      <c r="J2176" s="29"/>
      <c r="K2176" s="45"/>
      <c r="L2176" s="45"/>
      <c r="M2176" s="45"/>
    </row>
    <row r="2177" spans="8:13" s="28" customFormat="1" x14ac:dyDescent="0.2">
      <c r="H2177" s="12"/>
      <c r="J2177" s="29"/>
      <c r="K2177" s="45"/>
      <c r="L2177" s="45"/>
      <c r="M2177" s="45"/>
    </row>
    <row r="2178" spans="8:13" s="28" customFormat="1" x14ac:dyDescent="0.2">
      <c r="H2178" s="12"/>
      <c r="J2178" s="29"/>
      <c r="K2178" s="45"/>
      <c r="L2178" s="45"/>
      <c r="M2178" s="45"/>
    </row>
    <row r="2179" spans="8:13" s="28" customFormat="1" x14ac:dyDescent="0.2">
      <c r="H2179" s="12"/>
      <c r="J2179" s="29"/>
      <c r="K2179" s="45"/>
      <c r="L2179" s="45"/>
      <c r="M2179" s="45"/>
    </row>
    <row r="2180" spans="8:13" s="28" customFormat="1" x14ac:dyDescent="0.2">
      <c r="H2180" s="12"/>
      <c r="J2180" s="29"/>
      <c r="K2180" s="45"/>
      <c r="L2180" s="45"/>
      <c r="M2180" s="45"/>
    </row>
    <row r="2181" spans="8:13" s="28" customFormat="1" x14ac:dyDescent="0.2">
      <c r="H2181" s="12"/>
      <c r="J2181" s="29"/>
      <c r="K2181" s="45"/>
      <c r="L2181" s="45"/>
      <c r="M2181" s="45"/>
    </row>
    <row r="2182" spans="8:13" s="28" customFormat="1" x14ac:dyDescent="0.2">
      <c r="H2182" s="12"/>
      <c r="J2182" s="29"/>
      <c r="K2182" s="45"/>
      <c r="L2182" s="45"/>
      <c r="M2182" s="45"/>
    </row>
    <row r="2183" spans="8:13" s="28" customFormat="1" x14ac:dyDescent="0.2">
      <c r="H2183" s="12"/>
      <c r="J2183" s="29"/>
      <c r="K2183" s="45"/>
      <c r="L2183" s="45"/>
      <c r="M2183" s="45"/>
    </row>
    <row r="2184" spans="8:13" s="28" customFormat="1" x14ac:dyDescent="0.2">
      <c r="H2184" s="12"/>
      <c r="J2184" s="29"/>
      <c r="K2184" s="45"/>
      <c r="L2184" s="45"/>
      <c r="M2184" s="45"/>
    </row>
    <row r="2185" spans="8:13" s="28" customFormat="1" x14ac:dyDescent="0.2">
      <c r="H2185" s="12"/>
      <c r="J2185" s="29"/>
      <c r="K2185" s="45"/>
      <c r="L2185" s="45"/>
      <c r="M2185" s="45"/>
    </row>
    <row r="2186" spans="8:13" s="28" customFormat="1" x14ac:dyDescent="0.2">
      <c r="H2186" s="12"/>
      <c r="J2186" s="29"/>
      <c r="K2186" s="45"/>
      <c r="L2186" s="45"/>
      <c r="M2186" s="45"/>
    </row>
    <row r="2187" spans="8:13" s="28" customFormat="1" x14ac:dyDescent="0.2">
      <c r="H2187" s="12"/>
      <c r="J2187" s="29"/>
      <c r="K2187" s="45"/>
      <c r="L2187" s="45"/>
      <c r="M2187" s="45"/>
    </row>
    <row r="2188" spans="8:13" s="28" customFormat="1" x14ac:dyDescent="0.2">
      <c r="H2188" s="12"/>
      <c r="J2188" s="29"/>
      <c r="K2188" s="45"/>
      <c r="L2188" s="45"/>
      <c r="M2188" s="45"/>
    </row>
    <row r="2189" spans="8:13" s="28" customFormat="1" x14ac:dyDescent="0.2">
      <c r="H2189" s="12"/>
      <c r="J2189" s="29"/>
      <c r="K2189" s="45"/>
      <c r="L2189" s="45"/>
      <c r="M2189" s="45"/>
    </row>
    <row r="2190" spans="8:13" s="28" customFormat="1" x14ac:dyDescent="0.2">
      <c r="H2190" s="12"/>
      <c r="J2190" s="29"/>
      <c r="K2190" s="45"/>
      <c r="L2190" s="45"/>
      <c r="M2190" s="45"/>
    </row>
    <row r="2191" spans="8:13" s="28" customFormat="1" x14ac:dyDescent="0.2">
      <c r="H2191" s="12"/>
      <c r="J2191" s="29"/>
      <c r="K2191" s="45"/>
      <c r="L2191" s="45"/>
      <c r="M2191" s="45"/>
    </row>
    <row r="2192" spans="8:13" s="28" customFormat="1" x14ac:dyDescent="0.2">
      <c r="H2192" s="12"/>
      <c r="J2192" s="29"/>
      <c r="K2192" s="45"/>
      <c r="L2192" s="45"/>
      <c r="M2192" s="45"/>
    </row>
    <row r="2193" spans="8:13" s="28" customFormat="1" x14ac:dyDescent="0.2">
      <c r="H2193" s="12"/>
      <c r="J2193" s="29"/>
      <c r="K2193" s="45"/>
      <c r="L2193" s="45"/>
      <c r="M2193" s="45"/>
    </row>
    <row r="2194" spans="8:13" s="28" customFormat="1" x14ac:dyDescent="0.2">
      <c r="H2194" s="12"/>
      <c r="J2194" s="29"/>
      <c r="K2194" s="45"/>
      <c r="L2194" s="45"/>
      <c r="M2194" s="45"/>
    </row>
    <row r="2195" spans="8:13" s="28" customFormat="1" x14ac:dyDescent="0.2">
      <c r="H2195" s="12"/>
      <c r="J2195" s="29"/>
      <c r="K2195" s="45"/>
      <c r="L2195" s="45"/>
      <c r="M2195" s="45"/>
    </row>
    <row r="2196" spans="8:13" s="28" customFormat="1" x14ac:dyDescent="0.2">
      <c r="H2196" s="12"/>
      <c r="J2196" s="29"/>
      <c r="K2196" s="45"/>
      <c r="L2196" s="45"/>
      <c r="M2196" s="45"/>
    </row>
    <row r="2197" spans="8:13" s="28" customFormat="1" x14ac:dyDescent="0.2">
      <c r="H2197" s="12"/>
      <c r="J2197" s="29"/>
      <c r="K2197" s="45"/>
      <c r="L2197" s="45"/>
      <c r="M2197" s="45"/>
    </row>
    <row r="2198" spans="8:13" s="28" customFormat="1" x14ac:dyDescent="0.2">
      <c r="H2198" s="12"/>
      <c r="J2198" s="29"/>
      <c r="K2198" s="45"/>
      <c r="L2198" s="45"/>
      <c r="M2198" s="45"/>
    </row>
    <row r="2199" spans="8:13" s="28" customFormat="1" x14ac:dyDescent="0.2">
      <c r="H2199" s="12"/>
      <c r="J2199" s="29"/>
      <c r="K2199" s="45"/>
      <c r="L2199" s="45"/>
      <c r="M2199" s="45"/>
    </row>
    <row r="2200" spans="8:13" s="28" customFormat="1" x14ac:dyDescent="0.2">
      <c r="H2200" s="12"/>
      <c r="J2200" s="29"/>
      <c r="K2200" s="45"/>
      <c r="L2200" s="45"/>
      <c r="M2200" s="45"/>
    </row>
    <row r="2201" spans="8:13" s="28" customFormat="1" x14ac:dyDescent="0.2">
      <c r="H2201" s="12"/>
      <c r="J2201" s="29"/>
      <c r="K2201" s="45"/>
      <c r="L2201" s="45"/>
      <c r="M2201" s="45"/>
    </row>
    <row r="2202" spans="8:13" s="28" customFormat="1" x14ac:dyDescent="0.2">
      <c r="H2202" s="12"/>
      <c r="J2202" s="29"/>
      <c r="K2202" s="45"/>
      <c r="L2202" s="45"/>
      <c r="M2202" s="45"/>
    </row>
    <row r="2203" spans="8:13" s="28" customFormat="1" x14ac:dyDescent="0.2">
      <c r="H2203" s="12"/>
      <c r="J2203" s="29"/>
      <c r="K2203" s="45"/>
      <c r="L2203" s="45"/>
      <c r="M2203" s="45"/>
    </row>
    <row r="2204" spans="8:13" s="28" customFormat="1" x14ac:dyDescent="0.2">
      <c r="H2204" s="12"/>
      <c r="J2204" s="29"/>
      <c r="K2204" s="45"/>
      <c r="L2204" s="45"/>
      <c r="M2204" s="45"/>
    </row>
    <row r="2205" spans="8:13" s="28" customFormat="1" x14ac:dyDescent="0.2">
      <c r="H2205" s="12"/>
      <c r="J2205" s="29"/>
      <c r="K2205" s="45"/>
      <c r="L2205" s="45"/>
      <c r="M2205" s="45"/>
    </row>
    <row r="2206" spans="8:13" s="28" customFormat="1" x14ac:dyDescent="0.2">
      <c r="H2206" s="12"/>
      <c r="J2206" s="29"/>
      <c r="K2206" s="45"/>
      <c r="L2206" s="45"/>
      <c r="M2206" s="45"/>
    </row>
    <row r="2207" spans="8:13" s="28" customFormat="1" x14ac:dyDescent="0.2">
      <c r="H2207" s="12"/>
      <c r="J2207" s="29"/>
      <c r="K2207" s="45"/>
      <c r="L2207" s="45"/>
      <c r="M2207" s="45"/>
    </row>
    <row r="2208" spans="8:13" s="28" customFormat="1" x14ac:dyDescent="0.2">
      <c r="H2208" s="12"/>
      <c r="J2208" s="29"/>
      <c r="K2208" s="45"/>
      <c r="L2208" s="45"/>
      <c r="M2208" s="45"/>
    </row>
    <row r="2209" spans="8:13" s="28" customFormat="1" x14ac:dyDescent="0.2">
      <c r="H2209" s="12"/>
      <c r="J2209" s="29"/>
      <c r="K2209" s="45"/>
      <c r="L2209" s="45"/>
      <c r="M2209" s="45"/>
    </row>
    <row r="2210" spans="8:13" s="28" customFormat="1" x14ac:dyDescent="0.2">
      <c r="H2210" s="12"/>
      <c r="J2210" s="29"/>
      <c r="K2210" s="45"/>
      <c r="L2210" s="45"/>
      <c r="M2210" s="45"/>
    </row>
    <row r="2211" spans="8:13" s="28" customFormat="1" x14ac:dyDescent="0.2">
      <c r="H2211" s="12"/>
      <c r="J2211" s="29"/>
      <c r="K2211" s="45"/>
      <c r="L2211" s="45"/>
      <c r="M2211" s="45"/>
    </row>
    <row r="2212" spans="8:13" s="28" customFormat="1" x14ac:dyDescent="0.2">
      <c r="H2212" s="12"/>
      <c r="J2212" s="29"/>
      <c r="K2212" s="45"/>
      <c r="L2212" s="45"/>
      <c r="M2212" s="45"/>
    </row>
    <row r="2213" spans="8:13" s="28" customFormat="1" x14ac:dyDescent="0.2">
      <c r="H2213" s="12"/>
      <c r="J2213" s="29"/>
      <c r="K2213" s="45"/>
      <c r="L2213" s="45"/>
      <c r="M2213" s="45"/>
    </row>
    <row r="2214" spans="8:13" s="28" customFormat="1" x14ac:dyDescent="0.2">
      <c r="H2214" s="12"/>
      <c r="J2214" s="29"/>
      <c r="K2214" s="45"/>
      <c r="L2214" s="45"/>
      <c r="M2214" s="45"/>
    </row>
    <row r="2215" spans="8:13" s="28" customFormat="1" x14ac:dyDescent="0.2">
      <c r="H2215" s="12"/>
      <c r="J2215" s="29"/>
      <c r="K2215" s="45"/>
      <c r="L2215" s="45"/>
      <c r="M2215" s="45"/>
    </row>
    <row r="2216" spans="8:13" s="28" customFormat="1" x14ac:dyDescent="0.2">
      <c r="H2216" s="12"/>
      <c r="J2216" s="29"/>
      <c r="K2216" s="45"/>
      <c r="L2216" s="45"/>
      <c r="M2216" s="45"/>
    </row>
    <row r="2217" spans="8:13" s="28" customFormat="1" x14ac:dyDescent="0.2">
      <c r="H2217" s="12"/>
      <c r="J2217" s="29"/>
      <c r="K2217" s="45"/>
      <c r="L2217" s="45"/>
      <c r="M2217" s="45"/>
    </row>
    <row r="2218" spans="8:13" s="28" customFormat="1" x14ac:dyDescent="0.2">
      <c r="H2218" s="12"/>
      <c r="J2218" s="29"/>
      <c r="K2218" s="45"/>
      <c r="L2218" s="45"/>
      <c r="M2218" s="45"/>
    </row>
    <row r="2219" spans="8:13" s="28" customFormat="1" x14ac:dyDescent="0.2">
      <c r="H2219" s="12"/>
      <c r="J2219" s="29"/>
      <c r="K2219" s="45"/>
      <c r="L2219" s="45"/>
      <c r="M2219" s="45"/>
    </row>
    <row r="2220" spans="8:13" s="28" customFormat="1" x14ac:dyDescent="0.2">
      <c r="H2220" s="12"/>
      <c r="J2220" s="29"/>
      <c r="K2220" s="45"/>
      <c r="L2220" s="45"/>
      <c r="M2220" s="45"/>
    </row>
    <row r="2221" spans="8:13" s="28" customFormat="1" x14ac:dyDescent="0.2">
      <c r="H2221" s="12"/>
      <c r="J2221" s="29"/>
      <c r="K2221" s="45"/>
      <c r="L2221" s="45"/>
      <c r="M2221" s="45"/>
    </row>
    <row r="2222" spans="8:13" s="28" customFormat="1" x14ac:dyDescent="0.2">
      <c r="H2222" s="12"/>
      <c r="J2222" s="29"/>
      <c r="K2222" s="45"/>
      <c r="L2222" s="45"/>
      <c r="M2222" s="45"/>
    </row>
    <row r="2223" spans="8:13" s="28" customFormat="1" x14ac:dyDescent="0.2">
      <c r="H2223" s="12"/>
      <c r="J2223" s="29"/>
      <c r="K2223" s="45"/>
      <c r="L2223" s="45"/>
      <c r="M2223" s="45"/>
    </row>
    <row r="2224" spans="8:13" s="28" customFormat="1" x14ac:dyDescent="0.2">
      <c r="H2224" s="12"/>
      <c r="J2224" s="29"/>
      <c r="K2224" s="45"/>
      <c r="L2224" s="45"/>
      <c r="M2224" s="45"/>
    </row>
    <row r="2225" spans="8:13" s="28" customFormat="1" x14ac:dyDescent="0.2">
      <c r="H2225" s="12"/>
      <c r="J2225" s="29"/>
      <c r="K2225" s="45"/>
      <c r="L2225" s="45"/>
      <c r="M2225" s="45"/>
    </row>
    <row r="2226" spans="8:13" s="28" customFormat="1" x14ac:dyDescent="0.2">
      <c r="H2226" s="12"/>
      <c r="J2226" s="29"/>
      <c r="K2226" s="45"/>
      <c r="L2226" s="45"/>
      <c r="M2226" s="45"/>
    </row>
    <row r="2227" spans="8:13" s="28" customFormat="1" x14ac:dyDescent="0.2">
      <c r="H2227" s="12"/>
      <c r="J2227" s="29"/>
      <c r="K2227" s="45"/>
      <c r="L2227" s="45"/>
      <c r="M2227" s="45"/>
    </row>
    <row r="2228" spans="8:13" s="28" customFormat="1" x14ac:dyDescent="0.2">
      <c r="H2228" s="12"/>
      <c r="J2228" s="29"/>
      <c r="K2228" s="45"/>
      <c r="L2228" s="45"/>
      <c r="M2228" s="45"/>
    </row>
    <row r="2229" spans="8:13" s="28" customFormat="1" x14ac:dyDescent="0.2">
      <c r="H2229" s="12"/>
      <c r="J2229" s="29"/>
      <c r="K2229" s="45"/>
      <c r="L2229" s="45"/>
      <c r="M2229" s="45"/>
    </row>
    <row r="2230" spans="8:13" s="28" customFormat="1" x14ac:dyDescent="0.2">
      <c r="H2230" s="12"/>
      <c r="J2230" s="29"/>
      <c r="K2230" s="45"/>
      <c r="L2230" s="45"/>
      <c r="M2230" s="45"/>
    </row>
    <row r="2231" spans="8:13" s="28" customFormat="1" x14ac:dyDescent="0.2">
      <c r="H2231" s="12"/>
      <c r="J2231" s="29"/>
      <c r="K2231" s="45"/>
      <c r="L2231" s="45"/>
      <c r="M2231" s="45"/>
    </row>
    <row r="2232" spans="8:13" s="28" customFormat="1" x14ac:dyDescent="0.2">
      <c r="H2232" s="12"/>
      <c r="J2232" s="29"/>
      <c r="K2232" s="45"/>
      <c r="L2232" s="45"/>
      <c r="M2232" s="45"/>
    </row>
    <row r="2233" spans="8:13" s="28" customFormat="1" x14ac:dyDescent="0.2">
      <c r="H2233" s="12"/>
      <c r="J2233" s="29"/>
      <c r="K2233" s="45"/>
      <c r="L2233" s="45"/>
      <c r="M2233" s="45"/>
    </row>
    <row r="2234" spans="8:13" s="28" customFormat="1" x14ac:dyDescent="0.2">
      <c r="H2234" s="12"/>
      <c r="J2234" s="29"/>
      <c r="K2234" s="45"/>
      <c r="L2234" s="45"/>
      <c r="M2234" s="45"/>
    </row>
    <row r="2235" spans="8:13" s="28" customFormat="1" x14ac:dyDescent="0.2">
      <c r="H2235" s="12"/>
      <c r="J2235" s="29"/>
      <c r="K2235" s="45"/>
      <c r="L2235" s="45"/>
      <c r="M2235" s="45"/>
    </row>
    <row r="2236" spans="8:13" s="28" customFormat="1" x14ac:dyDescent="0.2">
      <c r="H2236" s="12"/>
      <c r="J2236" s="29"/>
      <c r="K2236" s="45"/>
      <c r="L2236" s="45"/>
      <c r="M2236" s="45"/>
    </row>
    <row r="2237" spans="8:13" s="28" customFormat="1" x14ac:dyDescent="0.2">
      <c r="H2237" s="12"/>
      <c r="J2237" s="29"/>
      <c r="K2237" s="45"/>
      <c r="L2237" s="45"/>
      <c r="M2237" s="45"/>
    </row>
    <row r="2238" spans="8:13" s="28" customFormat="1" x14ac:dyDescent="0.2">
      <c r="H2238" s="12"/>
      <c r="J2238" s="29"/>
      <c r="K2238" s="45"/>
      <c r="L2238" s="45"/>
      <c r="M2238" s="45"/>
    </row>
    <row r="2239" spans="8:13" s="28" customFormat="1" x14ac:dyDescent="0.2">
      <c r="H2239" s="12"/>
      <c r="J2239" s="29"/>
      <c r="K2239" s="45"/>
      <c r="L2239" s="45"/>
      <c r="M2239" s="45"/>
    </row>
    <row r="2240" spans="8:13" s="28" customFormat="1" x14ac:dyDescent="0.2">
      <c r="H2240" s="12"/>
      <c r="J2240" s="29"/>
      <c r="K2240" s="45"/>
      <c r="L2240" s="45"/>
      <c r="M2240" s="45"/>
    </row>
    <row r="2241" spans="8:13" s="28" customFormat="1" x14ac:dyDescent="0.2">
      <c r="H2241" s="12"/>
      <c r="J2241" s="29"/>
      <c r="K2241" s="45"/>
      <c r="L2241" s="45"/>
      <c r="M2241" s="45"/>
    </row>
    <row r="2242" spans="8:13" s="28" customFormat="1" x14ac:dyDescent="0.2">
      <c r="H2242" s="12"/>
      <c r="J2242" s="29"/>
      <c r="K2242" s="45"/>
      <c r="L2242" s="45"/>
      <c r="M2242" s="45"/>
    </row>
    <row r="2243" spans="8:13" s="28" customFormat="1" x14ac:dyDescent="0.2">
      <c r="H2243" s="12"/>
      <c r="J2243" s="29"/>
      <c r="K2243" s="45"/>
      <c r="L2243" s="45"/>
      <c r="M2243" s="45"/>
    </row>
    <row r="2244" spans="8:13" s="28" customFormat="1" x14ac:dyDescent="0.2">
      <c r="H2244" s="12"/>
      <c r="J2244" s="29"/>
      <c r="K2244" s="45"/>
      <c r="L2244" s="45"/>
      <c r="M2244" s="45"/>
    </row>
    <row r="2245" spans="8:13" s="28" customFormat="1" x14ac:dyDescent="0.2">
      <c r="H2245" s="12"/>
      <c r="J2245" s="29"/>
      <c r="K2245" s="45"/>
      <c r="L2245" s="45"/>
      <c r="M2245" s="45"/>
    </row>
    <row r="2246" spans="8:13" s="28" customFormat="1" x14ac:dyDescent="0.2">
      <c r="H2246" s="12"/>
      <c r="J2246" s="29"/>
      <c r="K2246" s="45"/>
      <c r="L2246" s="45"/>
      <c r="M2246" s="45"/>
    </row>
    <row r="2247" spans="8:13" s="28" customFormat="1" x14ac:dyDescent="0.2">
      <c r="H2247" s="12"/>
      <c r="J2247" s="29"/>
      <c r="K2247" s="45"/>
      <c r="L2247" s="45"/>
      <c r="M2247" s="45"/>
    </row>
    <row r="2248" spans="8:13" s="28" customFormat="1" x14ac:dyDescent="0.2">
      <c r="H2248" s="12"/>
      <c r="J2248" s="29"/>
      <c r="K2248" s="45"/>
      <c r="L2248" s="45"/>
      <c r="M2248" s="45"/>
    </row>
    <row r="2249" spans="8:13" s="28" customFormat="1" x14ac:dyDescent="0.2">
      <c r="H2249" s="12"/>
      <c r="J2249" s="29"/>
      <c r="K2249" s="45"/>
      <c r="L2249" s="45"/>
      <c r="M2249" s="45"/>
    </row>
    <row r="2250" spans="8:13" s="28" customFormat="1" x14ac:dyDescent="0.2">
      <c r="H2250" s="12"/>
      <c r="J2250" s="29"/>
      <c r="K2250" s="45"/>
      <c r="L2250" s="45"/>
      <c r="M2250" s="45"/>
    </row>
    <row r="2251" spans="8:13" s="28" customFormat="1" x14ac:dyDescent="0.2">
      <c r="H2251" s="12"/>
      <c r="J2251" s="29"/>
      <c r="K2251" s="45"/>
      <c r="L2251" s="45"/>
      <c r="M2251" s="45"/>
    </row>
    <row r="2252" spans="8:13" s="28" customFormat="1" x14ac:dyDescent="0.2">
      <c r="H2252" s="12"/>
      <c r="J2252" s="29"/>
      <c r="K2252" s="45"/>
      <c r="L2252" s="45"/>
      <c r="M2252" s="45"/>
    </row>
    <row r="2253" spans="8:13" s="28" customFormat="1" x14ac:dyDescent="0.2">
      <c r="H2253" s="12"/>
      <c r="J2253" s="29"/>
      <c r="K2253" s="45"/>
      <c r="L2253" s="45"/>
      <c r="M2253" s="45"/>
    </row>
    <row r="2254" spans="8:13" s="28" customFormat="1" x14ac:dyDescent="0.2">
      <c r="H2254" s="12"/>
      <c r="J2254" s="29"/>
      <c r="K2254" s="45"/>
      <c r="L2254" s="45"/>
      <c r="M2254" s="45"/>
    </row>
    <row r="2255" spans="8:13" s="28" customFormat="1" x14ac:dyDescent="0.2">
      <c r="H2255" s="12"/>
      <c r="J2255" s="29"/>
      <c r="K2255" s="45"/>
      <c r="L2255" s="45"/>
      <c r="M2255" s="45"/>
    </row>
    <row r="2256" spans="8:13" s="28" customFormat="1" x14ac:dyDescent="0.2">
      <c r="H2256" s="12"/>
      <c r="J2256" s="29"/>
      <c r="K2256" s="45"/>
      <c r="L2256" s="45"/>
      <c r="M2256" s="45"/>
    </row>
    <row r="2257" spans="8:13" s="28" customFormat="1" x14ac:dyDescent="0.2">
      <c r="H2257" s="12"/>
      <c r="J2257" s="29"/>
      <c r="K2257" s="45"/>
      <c r="L2257" s="45"/>
      <c r="M2257" s="45"/>
    </row>
    <row r="2258" spans="8:13" s="28" customFormat="1" x14ac:dyDescent="0.2">
      <c r="H2258" s="12"/>
      <c r="J2258" s="29"/>
      <c r="K2258" s="45"/>
      <c r="L2258" s="45"/>
      <c r="M2258" s="45"/>
    </row>
    <row r="2259" spans="8:13" s="28" customFormat="1" x14ac:dyDescent="0.2">
      <c r="H2259" s="12"/>
      <c r="J2259" s="29"/>
      <c r="K2259" s="45"/>
      <c r="L2259" s="45"/>
      <c r="M2259" s="45"/>
    </row>
    <row r="2260" spans="8:13" s="28" customFormat="1" x14ac:dyDescent="0.2">
      <c r="H2260" s="12"/>
      <c r="J2260" s="29"/>
      <c r="K2260" s="45"/>
      <c r="L2260" s="45"/>
      <c r="M2260" s="45"/>
    </row>
    <row r="2261" spans="8:13" s="28" customFormat="1" x14ac:dyDescent="0.2">
      <c r="H2261" s="12"/>
      <c r="J2261" s="29"/>
      <c r="K2261" s="45"/>
      <c r="L2261" s="45"/>
      <c r="M2261" s="45"/>
    </row>
    <row r="2262" spans="8:13" s="28" customFormat="1" x14ac:dyDescent="0.2">
      <c r="H2262" s="12"/>
      <c r="J2262" s="29"/>
      <c r="K2262" s="45"/>
      <c r="L2262" s="45"/>
      <c r="M2262" s="45"/>
    </row>
    <row r="2263" spans="8:13" s="28" customFormat="1" x14ac:dyDescent="0.2">
      <c r="H2263" s="12"/>
      <c r="J2263" s="29"/>
      <c r="K2263" s="45"/>
      <c r="L2263" s="45"/>
      <c r="M2263" s="45"/>
    </row>
    <row r="2264" spans="8:13" s="28" customFormat="1" x14ac:dyDescent="0.2">
      <c r="H2264" s="12"/>
      <c r="J2264" s="29"/>
      <c r="K2264" s="45"/>
      <c r="L2264" s="45"/>
      <c r="M2264" s="45"/>
    </row>
    <row r="2265" spans="8:13" s="28" customFormat="1" x14ac:dyDescent="0.2">
      <c r="H2265" s="12"/>
      <c r="J2265" s="29"/>
      <c r="K2265" s="45"/>
      <c r="L2265" s="45"/>
      <c r="M2265" s="45"/>
    </row>
    <row r="2266" spans="8:13" s="28" customFormat="1" x14ac:dyDescent="0.2">
      <c r="H2266" s="12"/>
      <c r="J2266" s="29"/>
      <c r="K2266" s="45"/>
      <c r="L2266" s="45"/>
      <c r="M2266" s="45"/>
    </row>
    <row r="2267" spans="8:13" s="28" customFormat="1" x14ac:dyDescent="0.2">
      <c r="H2267" s="12"/>
      <c r="J2267" s="29"/>
      <c r="K2267" s="45"/>
      <c r="L2267" s="45"/>
      <c r="M2267" s="45"/>
    </row>
    <row r="2268" spans="8:13" s="28" customFormat="1" x14ac:dyDescent="0.2">
      <c r="H2268" s="12"/>
      <c r="J2268" s="29"/>
      <c r="K2268" s="45"/>
      <c r="L2268" s="45"/>
      <c r="M2268" s="45"/>
    </row>
    <row r="2269" spans="8:13" s="28" customFormat="1" x14ac:dyDescent="0.2">
      <c r="H2269" s="12"/>
      <c r="J2269" s="29"/>
      <c r="K2269" s="45"/>
      <c r="L2269" s="45"/>
      <c r="M2269" s="45"/>
    </row>
    <row r="2270" spans="8:13" s="28" customFormat="1" x14ac:dyDescent="0.2">
      <c r="H2270" s="12"/>
      <c r="J2270" s="29"/>
      <c r="K2270" s="45"/>
      <c r="L2270" s="45"/>
      <c r="M2270" s="45"/>
    </row>
    <row r="2271" spans="8:13" s="28" customFormat="1" x14ac:dyDescent="0.2">
      <c r="H2271" s="12"/>
      <c r="J2271" s="29"/>
      <c r="K2271" s="45"/>
      <c r="L2271" s="45"/>
      <c r="M2271" s="45"/>
    </row>
    <row r="2272" spans="8:13" s="28" customFormat="1" x14ac:dyDescent="0.2">
      <c r="H2272" s="12"/>
      <c r="J2272" s="29"/>
      <c r="K2272" s="45"/>
      <c r="L2272" s="45"/>
      <c r="M2272" s="45"/>
    </row>
    <row r="2273" spans="8:13" s="28" customFormat="1" x14ac:dyDescent="0.2">
      <c r="H2273" s="12"/>
      <c r="J2273" s="29"/>
      <c r="K2273" s="45"/>
      <c r="L2273" s="45"/>
      <c r="M2273" s="45"/>
    </row>
    <row r="2274" spans="8:13" s="28" customFormat="1" x14ac:dyDescent="0.2">
      <c r="H2274" s="12"/>
      <c r="J2274" s="29"/>
      <c r="K2274" s="45"/>
      <c r="L2274" s="45"/>
      <c r="M2274" s="45"/>
    </row>
    <row r="2275" spans="8:13" s="28" customFormat="1" x14ac:dyDescent="0.2">
      <c r="H2275" s="12"/>
      <c r="J2275" s="29"/>
      <c r="K2275" s="45"/>
      <c r="L2275" s="45"/>
      <c r="M2275" s="45"/>
    </row>
    <row r="2276" spans="8:13" s="28" customFormat="1" x14ac:dyDescent="0.2">
      <c r="H2276" s="12"/>
      <c r="J2276" s="29"/>
      <c r="K2276" s="45"/>
      <c r="L2276" s="45"/>
      <c r="M2276" s="45"/>
    </row>
    <row r="2277" spans="8:13" s="28" customFormat="1" x14ac:dyDescent="0.2">
      <c r="H2277" s="12"/>
      <c r="J2277" s="29"/>
      <c r="K2277" s="45"/>
      <c r="L2277" s="45"/>
      <c r="M2277" s="45"/>
    </row>
    <row r="2278" spans="8:13" s="28" customFormat="1" x14ac:dyDescent="0.2">
      <c r="H2278" s="12"/>
      <c r="J2278" s="29"/>
      <c r="K2278" s="45"/>
      <c r="L2278" s="45"/>
      <c r="M2278" s="45"/>
    </row>
    <row r="2279" spans="8:13" s="28" customFormat="1" x14ac:dyDescent="0.2">
      <c r="H2279" s="12"/>
      <c r="J2279" s="29"/>
      <c r="K2279" s="45"/>
      <c r="L2279" s="45"/>
      <c r="M2279" s="45"/>
    </row>
    <row r="2280" spans="8:13" s="28" customFormat="1" x14ac:dyDescent="0.2">
      <c r="H2280" s="12"/>
      <c r="J2280" s="29"/>
      <c r="K2280" s="45"/>
      <c r="L2280" s="45"/>
      <c r="M2280" s="45"/>
    </row>
    <row r="2281" spans="8:13" s="28" customFormat="1" x14ac:dyDescent="0.2">
      <c r="H2281" s="12"/>
      <c r="J2281" s="29"/>
      <c r="K2281" s="45"/>
      <c r="L2281" s="45"/>
      <c r="M2281" s="45"/>
    </row>
    <row r="2282" spans="8:13" s="28" customFormat="1" x14ac:dyDescent="0.2">
      <c r="H2282" s="12"/>
      <c r="J2282" s="29"/>
      <c r="K2282" s="45"/>
      <c r="L2282" s="45"/>
      <c r="M2282" s="45"/>
    </row>
    <row r="2283" spans="8:13" s="28" customFormat="1" x14ac:dyDescent="0.2">
      <c r="H2283" s="12"/>
      <c r="J2283" s="29"/>
      <c r="K2283" s="45"/>
      <c r="L2283" s="45"/>
      <c r="M2283" s="45"/>
    </row>
    <row r="2284" spans="8:13" s="28" customFormat="1" x14ac:dyDescent="0.2">
      <c r="H2284" s="12"/>
      <c r="J2284" s="29"/>
      <c r="K2284" s="45"/>
      <c r="L2284" s="45"/>
      <c r="M2284" s="45"/>
    </row>
    <row r="2285" spans="8:13" s="28" customFormat="1" x14ac:dyDescent="0.2">
      <c r="H2285" s="12"/>
      <c r="J2285" s="29"/>
      <c r="K2285" s="45"/>
      <c r="L2285" s="45"/>
      <c r="M2285" s="45"/>
    </row>
    <row r="2286" spans="8:13" s="28" customFormat="1" x14ac:dyDescent="0.2">
      <c r="H2286" s="12"/>
      <c r="J2286" s="29"/>
      <c r="K2286" s="45"/>
      <c r="L2286" s="45"/>
      <c r="M2286" s="45"/>
    </row>
    <row r="2287" spans="8:13" s="28" customFormat="1" x14ac:dyDescent="0.2">
      <c r="H2287" s="12"/>
      <c r="J2287" s="29"/>
      <c r="K2287" s="45"/>
      <c r="L2287" s="45"/>
      <c r="M2287" s="45"/>
    </row>
    <row r="2288" spans="8:13" s="28" customFormat="1" x14ac:dyDescent="0.2">
      <c r="H2288" s="12"/>
      <c r="J2288" s="29"/>
      <c r="K2288" s="45"/>
      <c r="L2288" s="45"/>
      <c r="M2288" s="45"/>
    </row>
    <row r="2289" spans="8:13" s="28" customFormat="1" x14ac:dyDescent="0.2">
      <c r="H2289" s="12"/>
      <c r="J2289" s="29"/>
      <c r="K2289" s="45"/>
      <c r="L2289" s="45"/>
      <c r="M2289" s="45"/>
    </row>
    <row r="2290" spans="8:13" s="28" customFormat="1" x14ac:dyDescent="0.2">
      <c r="H2290" s="12"/>
      <c r="J2290" s="29"/>
      <c r="K2290" s="45"/>
      <c r="L2290" s="45"/>
      <c r="M2290" s="45"/>
    </row>
    <row r="2291" spans="8:13" s="28" customFormat="1" x14ac:dyDescent="0.2">
      <c r="H2291" s="12"/>
      <c r="J2291" s="29"/>
      <c r="K2291" s="45"/>
      <c r="L2291" s="45"/>
      <c r="M2291" s="45"/>
    </row>
    <row r="2292" spans="8:13" s="28" customFormat="1" x14ac:dyDescent="0.2">
      <c r="H2292" s="12"/>
      <c r="J2292" s="29"/>
      <c r="K2292" s="45"/>
      <c r="L2292" s="45"/>
      <c r="M2292" s="45"/>
    </row>
    <row r="2293" spans="8:13" s="28" customFormat="1" x14ac:dyDescent="0.2">
      <c r="H2293" s="12"/>
      <c r="J2293" s="29"/>
      <c r="K2293" s="45"/>
      <c r="L2293" s="45"/>
      <c r="M2293" s="45"/>
    </row>
    <row r="2294" spans="8:13" s="28" customFormat="1" x14ac:dyDescent="0.2">
      <c r="H2294" s="12"/>
      <c r="J2294" s="29"/>
      <c r="K2294" s="45"/>
      <c r="L2294" s="45"/>
      <c r="M2294" s="45"/>
    </row>
    <row r="2295" spans="8:13" s="28" customFormat="1" x14ac:dyDescent="0.2">
      <c r="H2295" s="12"/>
      <c r="J2295" s="29"/>
      <c r="K2295" s="45"/>
      <c r="L2295" s="45"/>
      <c r="M2295" s="45"/>
    </row>
    <row r="2296" spans="8:13" s="28" customFormat="1" x14ac:dyDescent="0.2">
      <c r="H2296" s="12"/>
      <c r="J2296" s="29"/>
      <c r="K2296" s="45"/>
      <c r="L2296" s="45"/>
      <c r="M2296" s="45"/>
    </row>
    <row r="2297" spans="8:13" s="28" customFormat="1" x14ac:dyDescent="0.2">
      <c r="H2297" s="12"/>
      <c r="J2297" s="29"/>
      <c r="K2297" s="45"/>
      <c r="L2297" s="45"/>
      <c r="M2297" s="45"/>
    </row>
    <row r="2298" spans="8:13" s="28" customFormat="1" x14ac:dyDescent="0.2">
      <c r="H2298" s="12"/>
      <c r="J2298" s="29"/>
      <c r="K2298" s="45"/>
      <c r="L2298" s="45"/>
      <c r="M2298" s="45"/>
    </row>
    <row r="2299" spans="8:13" s="28" customFormat="1" x14ac:dyDescent="0.2">
      <c r="H2299" s="12"/>
      <c r="J2299" s="29"/>
      <c r="K2299" s="45"/>
      <c r="L2299" s="45"/>
      <c r="M2299" s="45"/>
    </row>
    <row r="2300" spans="8:13" s="28" customFormat="1" x14ac:dyDescent="0.2">
      <c r="H2300" s="12"/>
      <c r="J2300" s="29"/>
      <c r="K2300" s="45"/>
      <c r="L2300" s="45"/>
      <c r="M2300" s="45"/>
    </row>
    <row r="2301" spans="8:13" s="28" customFormat="1" x14ac:dyDescent="0.2">
      <c r="H2301" s="12"/>
      <c r="J2301" s="29"/>
      <c r="K2301" s="45"/>
      <c r="L2301" s="45"/>
      <c r="M2301" s="45"/>
    </row>
    <row r="2302" spans="8:13" s="28" customFormat="1" x14ac:dyDescent="0.2">
      <c r="H2302" s="12"/>
      <c r="J2302" s="29"/>
      <c r="K2302" s="45"/>
      <c r="L2302" s="45"/>
      <c r="M2302" s="45"/>
    </row>
    <row r="2303" spans="8:13" s="28" customFormat="1" x14ac:dyDescent="0.2">
      <c r="H2303" s="12"/>
      <c r="J2303" s="29"/>
      <c r="K2303" s="45"/>
      <c r="L2303" s="45"/>
      <c r="M2303" s="45"/>
    </row>
    <row r="2304" spans="8:13" s="28" customFormat="1" x14ac:dyDescent="0.2">
      <c r="H2304" s="12"/>
      <c r="J2304" s="29"/>
      <c r="K2304" s="45"/>
      <c r="L2304" s="45"/>
      <c r="M2304" s="45"/>
    </row>
    <row r="2305" spans="8:13" s="28" customFormat="1" x14ac:dyDescent="0.2">
      <c r="H2305" s="12"/>
      <c r="J2305" s="29"/>
      <c r="K2305" s="45"/>
      <c r="L2305" s="45"/>
      <c r="M2305" s="45"/>
    </row>
    <row r="2306" spans="8:13" s="28" customFormat="1" x14ac:dyDescent="0.2">
      <c r="H2306" s="12"/>
      <c r="J2306" s="29"/>
      <c r="K2306" s="45"/>
      <c r="L2306" s="45"/>
      <c r="M2306" s="45"/>
    </row>
    <row r="2307" spans="8:13" s="28" customFormat="1" x14ac:dyDescent="0.2">
      <c r="H2307" s="12"/>
      <c r="J2307" s="29"/>
      <c r="K2307" s="45"/>
      <c r="L2307" s="45"/>
      <c r="M2307" s="45"/>
    </row>
    <row r="2308" spans="8:13" s="28" customFormat="1" x14ac:dyDescent="0.2">
      <c r="H2308" s="12"/>
      <c r="J2308" s="29"/>
      <c r="K2308" s="45"/>
      <c r="L2308" s="45"/>
      <c r="M2308" s="45"/>
    </row>
    <row r="2309" spans="8:13" s="28" customFormat="1" x14ac:dyDescent="0.2">
      <c r="H2309" s="12"/>
      <c r="J2309" s="29"/>
      <c r="K2309" s="45"/>
      <c r="L2309" s="45"/>
      <c r="M2309" s="45"/>
    </row>
    <row r="2310" spans="8:13" s="28" customFormat="1" x14ac:dyDescent="0.2">
      <c r="H2310" s="12"/>
      <c r="J2310" s="29"/>
      <c r="K2310" s="45"/>
      <c r="L2310" s="45"/>
      <c r="M2310" s="45"/>
    </row>
    <row r="2311" spans="8:13" s="28" customFormat="1" x14ac:dyDescent="0.2">
      <c r="H2311" s="12"/>
      <c r="J2311" s="29"/>
      <c r="K2311" s="45"/>
      <c r="L2311" s="45"/>
      <c r="M2311" s="45"/>
    </row>
    <row r="2312" spans="8:13" s="28" customFormat="1" x14ac:dyDescent="0.2">
      <c r="H2312" s="12"/>
      <c r="J2312" s="29"/>
      <c r="K2312" s="45"/>
      <c r="L2312" s="45"/>
      <c r="M2312" s="45"/>
    </row>
    <row r="2313" spans="8:13" s="28" customFormat="1" x14ac:dyDescent="0.2">
      <c r="H2313" s="12"/>
      <c r="J2313" s="29"/>
      <c r="K2313" s="45"/>
      <c r="L2313" s="45"/>
      <c r="M2313" s="45"/>
    </row>
    <row r="2314" spans="8:13" s="28" customFormat="1" x14ac:dyDescent="0.2">
      <c r="H2314" s="12"/>
      <c r="J2314" s="29"/>
      <c r="K2314" s="45"/>
      <c r="L2314" s="45"/>
      <c r="M2314" s="45"/>
    </row>
    <row r="2315" spans="8:13" s="28" customFormat="1" x14ac:dyDescent="0.2">
      <c r="H2315" s="12"/>
      <c r="J2315" s="29"/>
      <c r="K2315" s="45"/>
      <c r="L2315" s="45"/>
      <c r="M2315" s="45"/>
    </row>
    <row r="2316" spans="8:13" s="28" customFormat="1" x14ac:dyDescent="0.2">
      <c r="H2316" s="12"/>
      <c r="J2316" s="29"/>
      <c r="K2316" s="45"/>
      <c r="L2316" s="45"/>
      <c r="M2316" s="45"/>
    </row>
    <row r="2317" spans="8:13" s="28" customFormat="1" x14ac:dyDescent="0.2">
      <c r="H2317" s="12"/>
      <c r="J2317" s="29"/>
      <c r="K2317" s="45"/>
      <c r="L2317" s="45"/>
      <c r="M2317" s="45"/>
    </row>
    <row r="2318" spans="8:13" s="28" customFormat="1" x14ac:dyDescent="0.2">
      <c r="H2318" s="12"/>
      <c r="J2318" s="29"/>
      <c r="K2318" s="45"/>
      <c r="L2318" s="45"/>
      <c r="M2318" s="45"/>
    </row>
    <row r="2319" spans="8:13" s="28" customFormat="1" x14ac:dyDescent="0.2">
      <c r="H2319" s="12"/>
      <c r="J2319" s="29"/>
      <c r="K2319" s="45"/>
      <c r="L2319" s="45"/>
      <c r="M2319" s="45"/>
    </row>
    <row r="2320" spans="8:13" s="28" customFormat="1" x14ac:dyDescent="0.2">
      <c r="H2320" s="12"/>
      <c r="J2320" s="29"/>
      <c r="K2320" s="45"/>
      <c r="L2320" s="45"/>
      <c r="M2320" s="45"/>
    </row>
    <row r="2321" spans="8:13" s="28" customFormat="1" x14ac:dyDescent="0.2">
      <c r="H2321" s="12"/>
      <c r="J2321" s="29"/>
      <c r="K2321" s="45"/>
      <c r="L2321" s="45"/>
      <c r="M2321" s="45"/>
    </row>
    <row r="2322" spans="8:13" s="28" customFormat="1" x14ac:dyDescent="0.2">
      <c r="H2322" s="12"/>
      <c r="J2322" s="29"/>
      <c r="K2322" s="45"/>
      <c r="L2322" s="45"/>
      <c r="M2322" s="45"/>
    </row>
    <row r="2323" spans="8:13" s="28" customFormat="1" x14ac:dyDescent="0.2">
      <c r="H2323" s="12"/>
      <c r="J2323" s="29"/>
      <c r="K2323" s="45"/>
      <c r="L2323" s="45"/>
      <c r="M2323" s="45"/>
    </row>
    <row r="2324" spans="8:13" s="28" customFormat="1" x14ac:dyDescent="0.2">
      <c r="H2324" s="12"/>
      <c r="J2324" s="29"/>
      <c r="K2324" s="45"/>
      <c r="L2324" s="45"/>
      <c r="M2324" s="45"/>
    </row>
    <row r="2325" spans="8:13" s="28" customFormat="1" x14ac:dyDescent="0.2">
      <c r="H2325" s="12"/>
      <c r="J2325" s="29"/>
      <c r="K2325" s="45"/>
      <c r="L2325" s="45"/>
      <c r="M2325" s="45"/>
    </row>
    <row r="2326" spans="8:13" s="28" customFormat="1" x14ac:dyDescent="0.2">
      <c r="H2326" s="12"/>
      <c r="J2326" s="29"/>
      <c r="K2326" s="45"/>
      <c r="L2326" s="45"/>
      <c r="M2326" s="45"/>
    </row>
    <row r="2327" spans="8:13" s="28" customFormat="1" x14ac:dyDescent="0.2">
      <c r="H2327" s="12"/>
      <c r="J2327" s="29"/>
      <c r="K2327" s="45"/>
      <c r="L2327" s="45"/>
      <c r="M2327" s="45"/>
    </row>
    <row r="2328" spans="8:13" s="28" customFormat="1" x14ac:dyDescent="0.2">
      <c r="H2328" s="12"/>
      <c r="J2328" s="29"/>
      <c r="K2328" s="45"/>
      <c r="L2328" s="45"/>
      <c r="M2328" s="45"/>
    </row>
    <row r="2329" spans="8:13" s="28" customFormat="1" x14ac:dyDescent="0.2">
      <c r="H2329" s="12"/>
      <c r="J2329" s="29"/>
      <c r="K2329" s="45"/>
      <c r="L2329" s="45"/>
      <c r="M2329" s="45"/>
    </row>
    <row r="2330" spans="8:13" s="28" customFormat="1" x14ac:dyDescent="0.2">
      <c r="H2330" s="12"/>
      <c r="J2330" s="29"/>
      <c r="K2330" s="45"/>
      <c r="L2330" s="45"/>
      <c r="M2330" s="45"/>
    </row>
    <row r="2331" spans="8:13" s="28" customFormat="1" x14ac:dyDescent="0.2">
      <c r="H2331" s="12"/>
      <c r="J2331" s="29"/>
      <c r="K2331" s="45"/>
      <c r="L2331" s="45"/>
      <c r="M2331" s="45"/>
    </row>
    <row r="2332" spans="8:13" s="28" customFormat="1" x14ac:dyDescent="0.2">
      <c r="H2332" s="12"/>
      <c r="J2332" s="29"/>
      <c r="K2332" s="45"/>
      <c r="L2332" s="45"/>
      <c r="M2332" s="45"/>
    </row>
    <row r="2333" spans="8:13" s="28" customFormat="1" x14ac:dyDescent="0.2">
      <c r="H2333" s="12"/>
      <c r="J2333" s="29"/>
      <c r="K2333" s="45"/>
      <c r="L2333" s="45"/>
      <c r="M2333" s="45"/>
    </row>
    <row r="2334" spans="8:13" s="28" customFormat="1" x14ac:dyDescent="0.2">
      <c r="H2334" s="12"/>
      <c r="J2334" s="29"/>
      <c r="K2334" s="45"/>
      <c r="L2334" s="45"/>
      <c r="M2334" s="45"/>
    </row>
    <row r="2335" spans="8:13" s="28" customFormat="1" x14ac:dyDescent="0.2">
      <c r="H2335" s="12"/>
      <c r="J2335" s="29"/>
      <c r="K2335" s="45"/>
      <c r="L2335" s="45"/>
      <c r="M2335" s="45"/>
    </row>
    <row r="2336" spans="8:13" s="28" customFormat="1" x14ac:dyDescent="0.2">
      <c r="H2336" s="12"/>
      <c r="J2336" s="29"/>
      <c r="K2336" s="45"/>
      <c r="L2336" s="45"/>
      <c r="M2336" s="45"/>
    </row>
    <row r="2337" spans="8:13" s="28" customFormat="1" x14ac:dyDescent="0.2">
      <c r="H2337" s="12"/>
      <c r="J2337" s="29"/>
      <c r="K2337" s="45"/>
      <c r="L2337" s="45"/>
      <c r="M2337" s="45"/>
    </row>
    <row r="2338" spans="8:13" s="28" customFormat="1" x14ac:dyDescent="0.2">
      <c r="H2338" s="12"/>
      <c r="J2338" s="29"/>
      <c r="K2338" s="45"/>
      <c r="L2338" s="45"/>
      <c r="M2338" s="45"/>
    </row>
    <row r="2339" spans="8:13" s="28" customFormat="1" x14ac:dyDescent="0.2">
      <c r="H2339" s="12"/>
      <c r="J2339" s="29"/>
      <c r="K2339" s="45"/>
      <c r="L2339" s="45"/>
      <c r="M2339" s="45"/>
    </row>
    <row r="2340" spans="8:13" s="28" customFormat="1" x14ac:dyDescent="0.2">
      <c r="H2340" s="12"/>
      <c r="J2340" s="29"/>
      <c r="K2340" s="45"/>
      <c r="L2340" s="45"/>
      <c r="M2340" s="45"/>
    </row>
    <row r="2341" spans="8:13" s="28" customFormat="1" x14ac:dyDescent="0.2">
      <c r="H2341" s="12"/>
      <c r="J2341" s="29"/>
      <c r="K2341" s="45"/>
      <c r="L2341" s="45"/>
      <c r="M2341" s="45"/>
    </row>
    <row r="2342" spans="8:13" s="28" customFormat="1" x14ac:dyDescent="0.2">
      <c r="H2342" s="12"/>
      <c r="J2342" s="29"/>
      <c r="K2342" s="45"/>
      <c r="L2342" s="45"/>
      <c r="M2342" s="45"/>
    </row>
    <row r="2343" spans="8:13" s="28" customFormat="1" x14ac:dyDescent="0.2">
      <c r="H2343" s="12"/>
      <c r="J2343" s="29"/>
      <c r="K2343" s="45"/>
      <c r="L2343" s="45"/>
      <c r="M2343" s="45"/>
    </row>
    <row r="2344" spans="8:13" s="28" customFormat="1" x14ac:dyDescent="0.2">
      <c r="H2344" s="12"/>
      <c r="J2344" s="29"/>
      <c r="K2344" s="45"/>
      <c r="L2344" s="45"/>
      <c r="M2344" s="45"/>
    </row>
    <row r="2345" spans="8:13" s="28" customFormat="1" x14ac:dyDescent="0.2">
      <c r="H2345" s="12"/>
      <c r="J2345" s="29"/>
      <c r="K2345" s="45"/>
      <c r="L2345" s="45"/>
      <c r="M2345" s="45"/>
    </row>
    <row r="2346" spans="8:13" s="28" customFormat="1" x14ac:dyDescent="0.2">
      <c r="H2346" s="12"/>
      <c r="J2346" s="29"/>
      <c r="K2346" s="45"/>
      <c r="L2346" s="45"/>
      <c r="M2346" s="45"/>
    </row>
    <row r="2347" spans="8:13" s="28" customFormat="1" x14ac:dyDescent="0.2">
      <c r="H2347" s="12"/>
      <c r="J2347" s="29"/>
      <c r="K2347" s="45"/>
      <c r="L2347" s="45"/>
      <c r="M2347" s="45"/>
    </row>
    <row r="2348" spans="8:13" s="28" customFormat="1" x14ac:dyDescent="0.2">
      <c r="H2348" s="12"/>
      <c r="J2348" s="29"/>
      <c r="K2348" s="45"/>
      <c r="L2348" s="45"/>
      <c r="M2348" s="45"/>
    </row>
    <row r="2349" spans="8:13" s="28" customFormat="1" x14ac:dyDescent="0.2">
      <c r="H2349" s="12"/>
      <c r="J2349" s="29"/>
      <c r="K2349" s="45"/>
      <c r="L2349" s="45"/>
      <c r="M2349" s="45"/>
    </row>
    <row r="2350" spans="8:13" s="28" customFormat="1" x14ac:dyDescent="0.2">
      <c r="H2350" s="12"/>
      <c r="J2350" s="29"/>
      <c r="K2350" s="45"/>
      <c r="L2350" s="45"/>
      <c r="M2350" s="45"/>
    </row>
    <row r="2351" spans="8:13" s="28" customFormat="1" x14ac:dyDescent="0.2">
      <c r="H2351" s="12"/>
      <c r="J2351" s="29"/>
      <c r="K2351" s="45"/>
      <c r="L2351" s="45"/>
      <c r="M2351" s="45"/>
    </row>
    <row r="2352" spans="8:13" s="28" customFormat="1" x14ac:dyDescent="0.2">
      <c r="H2352" s="12"/>
      <c r="J2352" s="29"/>
      <c r="K2352" s="45"/>
      <c r="L2352" s="45"/>
      <c r="M2352" s="45"/>
    </row>
    <row r="2353" spans="8:13" s="28" customFormat="1" x14ac:dyDescent="0.2">
      <c r="H2353" s="12"/>
      <c r="J2353" s="29"/>
      <c r="K2353" s="45"/>
      <c r="L2353" s="45"/>
      <c r="M2353" s="45"/>
    </row>
    <row r="2354" spans="8:13" s="28" customFormat="1" x14ac:dyDescent="0.2">
      <c r="H2354" s="12"/>
      <c r="J2354" s="29"/>
      <c r="K2354" s="45"/>
      <c r="L2354" s="45"/>
      <c r="M2354" s="45"/>
    </row>
    <row r="2355" spans="8:13" s="28" customFormat="1" x14ac:dyDescent="0.2">
      <c r="H2355" s="12"/>
      <c r="J2355" s="29"/>
      <c r="K2355" s="45"/>
      <c r="L2355" s="45"/>
      <c r="M2355" s="45"/>
    </row>
    <row r="2356" spans="8:13" s="28" customFormat="1" x14ac:dyDescent="0.2">
      <c r="H2356" s="12"/>
      <c r="J2356" s="29"/>
      <c r="K2356" s="45"/>
      <c r="L2356" s="45"/>
      <c r="M2356" s="45"/>
    </row>
    <row r="2357" spans="8:13" s="28" customFormat="1" x14ac:dyDescent="0.2">
      <c r="H2357" s="12"/>
      <c r="J2357" s="29"/>
      <c r="K2357" s="45"/>
      <c r="L2357" s="45"/>
      <c r="M2357" s="45"/>
    </row>
    <row r="2358" spans="8:13" s="28" customFormat="1" x14ac:dyDescent="0.2">
      <c r="H2358" s="12"/>
      <c r="J2358" s="29"/>
      <c r="K2358" s="45"/>
      <c r="L2358" s="45"/>
      <c r="M2358" s="45"/>
    </row>
    <row r="2359" spans="8:13" s="28" customFormat="1" x14ac:dyDescent="0.2">
      <c r="H2359" s="12"/>
      <c r="J2359" s="29"/>
      <c r="K2359" s="45"/>
      <c r="L2359" s="45"/>
      <c r="M2359" s="45"/>
    </row>
    <row r="2360" spans="8:13" s="28" customFormat="1" x14ac:dyDescent="0.2">
      <c r="H2360" s="12"/>
      <c r="J2360" s="29"/>
      <c r="K2360" s="45"/>
      <c r="L2360" s="45"/>
      <c r="M2360" s="45"/>
    </row>
    <row r="2361" spans="8:13" s="28" customFormat="1" x14ac:dyDescent="0.2">
      <c r="H2361" s="12"/>
      <c r="J2361" s="29"/>
      <c r="K2361" s="45"/>
      <c r="L2361" s="45"/>
      <c r="M2361" s="45"/>
    </row>
    <row r="2362" spans="8:13" s="28" customFormat="1" x14ac:dyDescent="0.2">
      <c r="H2362" s="12"/>
      <c r="J2362" s="29"/>
      <c r="K2362" s="45"/>
      <c r="L2362" s="45"/>
      <c r="M2362" s="45"/>
    </row>
    <row r="2363" spans="8:13" s="28" customFormat="1" x14ac:dyDescent="0.2">
      <c r="H2363" s="12"/>
      <c r="J2363" s="29"/>
      <c r="K2363" s="45"/>
      <c r="L2363" s="45"/>
      <c r="M2363" s="45"/>
    </row>
    <row r="2364" spans="8:13" s="28" customFormat="1" x14ac:dyDescent="0.2">
      <c r="H2364" s="12"/>
      <c r="J2364" s="29"/>
      <c r="K2364" s="45"/>
      <c r="L2364" s="45"/>
      <c r="M2364" s="45"/>
    </row>
    <row r="2365" spans="8:13" s="28" customFormat="1" x14ac:dyDescent="0.2">
      <c r="H2365" s="12"/>
      <c r="J2365" s="29"/>
      <c r="K2365" s="45"/>
      <c r="L2365" s="45"/>
      <c r="M2365" s="45"/>
    </row>
    <row r="2366" spans="8:13" s="28" customFormat="1" x14ac:dyDescent="0.2">
      <c r="H2366" s="12"/>
      <c r="J2366" s="29"/>
      <c r="K2366" s="45"/>
      <c r="L2366" s="45"/>
      <c r="M2366" s="45"/>
    </row>
    <row r="2367" spans="8:13" s="28" customFormat="1" x14ac:dyDescent="0.2">
      <c r="H2367" s="12"/>
      <c r="J2367" s="29"/>
      <c r="K2367" s="45"/>
      <c r="L2367" s="45"/>
      <c r="M2367" s="45"/>
    </row>
    <row r="2368" spans="8:13" s="28" customFormat="1" x14ac:dyDescent="0.2">
      <c r="H2368" s="12"/>
      <c r="J2368" s="29"/>
      <c r="K2368" s="45"/>
      <c r="L2368" s="45"/>
      <c r="M2368" s="45"/>
    </row>
    <row r="2369" spans="8:13" s="28" customFormat="1" x14ac:dyDescent="0.2">
      <c r="H2369" s="12"/>
      <c r="J2369" s="29"/>
      <c r="K2369" s="45"/>
      <c r="L2369" s="45"/>
      <c r="M2369" s="45"/>
    </row>
    <row r="2370" spans="8:13" s="28" customFormat="1" x14ac:dyDescent="0.2">
      <c r="H2370" s="12"/>
      <c r="J2370" s="29"/>
      <c r="K2370" s="45"/>
      <c r="L2370" s="45"/>
      <c r="M2370" s="45"/>
    </row>
    <row r="2371" spans="8:13" s="28" customFormat="1" x14ac:dyDescent="0.2">
      <c r="H2371" s="12"/>
      <c r="J2371" s="29"/>
      <c r="K2371" s="45"/>
      <c r="L2371" s="45"/>
      <c r="M2371" s="45"/>
    </row>
    <row r="2372" spans="8:13" s="28" customFormat="1" x14ac:dyDescent="0.2">
      <c r="H2372" s="12"/>
      <c r="J2372" s="29"/>
      <c r="K2372" s="45"/>
      <c r="L2372" s="45"/>
      <c r="M2372" s="45"/>
    </row>
    <row r="2373" spans="8:13" s="28" customFormat="1" x14ac:dyDescent="0.2">
      <c r="H2373" s="12"/>
      <c r="J2373" s="29"/>
      <c r="K2373" s="45"/>
      <c r="L2373" s="45"/>
      <c r="M2373" s="45"/>
    </row>
    <row r="2374" spans="8:13" s="28" customFormat="1" x14ac:dyDescent="0.2">
      <c r="H2374" s="12"/>
      <c r="J2374" s="29"/>
      <c r="K2374" s="45"/>
      <c r="L2374" s="45"/>
      <c r="M2374" s="45"/>
    </row>
    <row r="2375" spans="8:13" s="28" customFormat="1" x14ac:dyDescent="0.2">
      <c r="H2375" s="12"/>
      <c r="J2375" s="29"/>
      <c r="K2375" s="45"/>
      <c r="L2375" s="45"/>
      <c r="M2375" s="45"/>
    </row>
    <row r="2376" spans="8:13" s="28" customFormat="1" x14ac:dyDescent="0.2">
      <c r="H2376" s="12"/>
      <c r="J2376" s="29"/>
      <c r="K2376" s="45"/>
      <c r="L2376" s="45"/>
      <c r="M2376" s="45"/>
    </row>
    <row r="2377" spans="8:13" s="28" customFormat="1" x14ac:dyDescent="0.2">
      <c r="H2377" s="12"/>
      <c r="J2377" s="29"/>
      <c r="K2377" s="45"/>
      <c r="L2377" s="45"/>
      <c r="M2377" s="45"/>
    </row>
    <row r="2378" spans="8:13" s="28" customFormat="1" x14ac:dyDescent="0.2">
      <c r="H2378" s="12"/>
      <c r="J2378" s="29"/>
      <c r="K2378" s="45"/>
      <c r="L2378" s="45"/>
      <c r="M2378" s="45"/>
    </row>
    <row r="2379" spans="8:13" s="28" customFormat="1" x14ac:dyDescent="0.2">
      <c r="H2379" s="12"/>
      <c r="J2379" s="29"/>
      <c r="K2379" s="45"/>
      <c r="L2379" s="45"/>
      <c r="M2379" s="45"/>
    </row>
    <row r="2380" spans="8:13" s="28" customFormat="1" x14ac:dyDescent="0.2">
      <c r="H2380" s="12"/>
      <c r="J2380" s="29"/>
      <c r="K2380" s="45"/>
      <c r="L2380" s="45"/>
      <c r="M2380" s="45"/>
    </row>
    <row r="2381" spans="8:13" s="28" customFormat="1" x14ac:dyDescent="0.2">
      <c r="H2381" s="12"/>
      <c r="J2381" s="29"/>
      <c r="K2381" s="45"/>
      <c r="L2381" s="45"/>
      <c r="M2381" s="45"/>
    </row>
    <row r="2382" spans="8:13" s="28" customFormat="1" x14ac:dyDescent="0.2">
      <c r="H2382" s="12"/>
      <c r="J2382" s="29"/>
      <c r="K2382" s="45"/>
      <c r="L2382" s="45"/>
      <c r="M2382" s="45"/>
    </row>
    <row r="2383" spans="8:13" s="28" customFormat="1" x14ac:dyDescent="0.2">
      <c r="H2383" s="12"/>
      <c r="J2383" s="29"/>
      <c r="K2383" s="45"/>
      <c r="L2383" s="45"/>
      <c r="M2383" s="45"/>
    </row>
    <row r="2384" spans="8:13" s="28" customFormat="1" x14ac:dyDescent="0.2">
      <c r="H2384" s="12"/>
      <c r="J2384" s="29"/>
      <c r="K2384" s="45"/>
      <c r="L2384" s="45"/>
      <c r="M2384" s="45"/>
    </row>
    <row r="2385" spans="8:13" s="28" customFormat="1" x14ac:dyDescent="0.2">
      <c r="H2385" s="12"/>
      <c r="J2385" s="29"/>
      <c r="K2385" s="45"/>
      <c r="L2385" s="45"/>
      <c r="M2385" s="45"/>
    </row>
    <row r="2386" spans="8:13" s="28" customFormat="1" x14ac:dyDescent="0.2">
      <c r="H2386" s="12"/>
      <c r="J2386" s="29"/>
      <c r="K2386" s="45"/>
      <c r="L2386" s="45"/>
      <c r="M2386" s="45"/>
    </row>
    <row r="2387" spans="8:13" s="28" customFormat="1" x14ac:dyDescent="0.2">
      <c r="H2387" s="12"/>
      <c r="J2387" s="29"/>
      <c r="K2387" s="45"/>
      <c r="L2387" s="45"/>
      <c r="M2387" s="45"/>
    </row>
    <row r="2388" spans="8:13" s="28" customFormat="1" x14ac:dyDescent="0.2">
      <c r="H2388" s="12"/>
      <c r="J2388" s="29"/>
      <c r="K2388" s="45"/>
      <c r="L2388" s="45"/>
      <c r="M2388" s="45"/>
    </row>
    <row r="2389" spans="8:13" s="28" customFormat="1" x14ac:dyDescent="0.2">
      <c r="H2389" s="12"/>
      <c r="J2389" s="29"/>
      <c r="K2389" s="45"/>
      <c r="L2389" s="45"/>
      <c r="M2389" s="45"/>
    </row>
    <row r="2390" spans="8:13" s="28" customFormat="1" x14ac:dyDescent="0.2">
      <c r="H2390" s="12"/>
      <c r="J2390" s="29"/>
      <c r="K2390" s="45"/>
      <c r="L2390" s="45"/>
      <c r="M2390" s="45"/>
    </row>
    <row r="2391" spans="8:13" s="28" customFormat="1" x14ac:dyDescent="0.2">
      <c r="H2391" s="12"/>
      <c r="J2391" s="29"/>
      <c r="K2391" s="45"/>
      <c r="L2391" s="45"/>
      <c r="M2391" s="45"/>
    </row>
    <row r="2392" spans="8:13" s="28" customFormat="1" x14ac:dyDescent="0.2">
      <c r="H2392" s="12"/>
      <c r="J2392" s="29"/>
      <c r="K2392" s="45"/>
      <c r="L2392" s="45"/>
      <c r="M2392" s="45"/>
    </row>
    <row r="2393" spans="8:13" s="28" customFormat="1" x14ac:dyDescent="0.2">
      <c r="H2393" s="12"/>
      <c r="J2393" s="29"/>
      <c r="K2393" s="45"/>
      <c r="L2393" s="45"/>
      <c r="M2393" s="45"/>
    </row>
    <row r="2394" spans="8:13" s="28" customFormat="1" x14ac:dyDescent="0.2">
      <c r="H2394" s="12"/>
      <c r="J2394" s="29"/>
      <c r="K2394" s="45"/>
      <c r="L2394" s="45"/>
      <c r="M2394" s="45"/>
    </row>
    <row r="2395" spans="8:13" s="28" customFormat="1" x14ac:dyDescent="0.2">
      <c r="H2395" s="12"/>
      <c r="J2395" s="29"/>
      <c r="K2395" s="45"/>
      <c r="L2395" s="45"/>
      <c r="M2395" s="45"/>
    </row>
    <row r="2396" spans="8:13" s="28" customFormat="1" x14ac:dyDescent="0.2">
      <c r="H2396" s="12"/>
      <c r="J2396" s="29"/>
      <c r="K2396" s="45"/>
      <c r="L2396" s="45"/>
      <c r="M2396" s="45"/>
    </row>
    <row r="2397" spans="8:13" s="28" customFormat="1" x14ac:dyDescent="0.2">
      <c r="H2397" s="12"/>
      <c r="J2397" s="29"/>
      <c r="K2397" s="45"/>
      <c r="L2397" s="45"/>
      <c r="M2397" s="45"/>
    </row>
    <row r="2398" spans="8:13" s="28" customFormat="1" x14ac:dyDescent="0.2">
      <c r="H2398" s="12"/>
      <c r="J2398" s="29"/>
      <c r="K2398" s="45"/>
      <c r="L2398" s="45"/>
      <c r="M2398" s="45"/>
    </row>
    <row r="2399" spans="8:13" s="28" customFormat="1" x14ac:dyDescent="0.2">
      <c r="H2399" s="12"/>
      <c r="J2399" s="29"/>
      <c r="K2399" s="45"/>
      <c r="L2399" s="45"/>
      <c r="M2399" s="45"/>
    </row>
    <row r="2400" spans="8:13" s="28" customFormat="1" x14ac:dyDescent="0.2">
      <c r="H2400" s="12"/>
      <c r="J2400" s="29"/>
      <c r="K2400" s="45"/>
      <c r="L2400" s="45"/>
      <c r="M2400" s="45"/>
    </row>
    <row r="2401" spans="8:13" s="28" customFormat="1" x14ac:dyDescent="0.2">
      <c r="H2401" s="12"/>
      <c r="J2401" s="29"/>
      <c r="K2401" s="45"/>
      <c r="L2401" s="45"/>
      <c r="M2401" s="45"/>
    </row>
    <row r="2402" spans="8:13" s="28" customFormat="1" x14ac:dyDescent="0.2">
      <c r="H2402" s="12"/>
      <c r="J2402" s="29"/>
      <c r="K2402" s="45"/>
      <c r="L2402" s="45"/>
      <c r="M2402" s="45"/>
    </row>
    <row r="2403" spans="8:13" s="28" customFormat="1" x14ac:dyDescent="0.2">
      <c r="H2403" s="12"/>
      <c r="J2403" s="29"/>
      <c r="K2403" s="45"/>
      <c r="L2403" s="45"/>
      <c r="M2403" s="45"/>
    </row>
    <row r="2404" spans="8:13" s="28" customFormat="1" x14ac:dyDescent="0.2">
      <c r="H2404" s="12"/>
      <c r="J2404" s="29"/>
      <c r="K2404" s="45"/>
      <c r="L2404" s="45"/>
      <c r="M2404" s="45"/>
    </row>
    <row r="2405" spans="8:13" s="28" customFormat="1" x14ac:dyDescent="0.2">
      <c r="H2405" s="12"/>
      <c r="J2405" s="29"/>
      <c r="K2405" s="45"/>
      <c r="L2405" s="45"/>
      <c r="M2405" s="45"/>
    </row>
    <row r="2406" spans="8:13" s="28" customFormat="1" x14ac:dyDescent="0.2">
      <c r="H2406" s="12"/>
      <c r="J2406" s="29"/>
      <c r="K2406" s="45"/>
      <c r="L2406" s="45"/>
      <c r="M2406" s="45"/>
    </row>
    <row r="2407" spans="8:13" s="28" customFormat="1" x14ac:dyDescent="0.2">
      <c r="H2407" s="12"/>
      <c r="J2407" s="29"/>
      <c r="K2407" s="45"/>
      <c r="L2407" s="45"/>
      <c r="M2407" s="45"/>
    </row>
    <row r="2408" spans="8:13" s="28" customFormat="1" x14ac:dyDescent="0.2">
      <c r="H2408" s="12"/>
      <c r="J2408" s="29"/>
      <c r="K2408" s="45"/>
      <c r="L2408" s="45"/>
      <c r="M2408" s="45"/>
    </row>
    <row r="2409" spans="8:13" s="28" customFormat="1" x14ac:dyDescent="0.2">
      <c r="H2409" s="12"/>
      <c r="J2409" s="29"/>
      <c r="K2409" s="45"/>
      <c r="L2409" s="45"/>
      <c r="M2409" s="45"/>
    </row>
    <row r="2410" spans="8:13" s="28" customFormat="1" x14ac:dyDescent="0.2">
      <c r="H2410" s="12"/>
      <c r="J2410" s="29"/>
      <c r="K2410" s="45"/>
      <c r="L2410" s="45"/>
      <c r="M2410" s="45"/>
    </row>
    <row r="2411" spans="8:13" s="28" customFormat="1" x14ac:dyDescent="0.2">
      <c r="H2411" s="12"/>
      <c r="J2411" s="29"/>
      <c r="K2411" s="45"/>
      <c r="L2411" s="45"/>
      <c r="M2411" s="45"/>
    </row>
    <row r="2412" spans="8:13" s="28" customFormat="1" x14ac:dyDescent="0.2">
      <c r="H2412" s="12"/>
      <c r="J2412" s="29"/>
      <c r="K2412" s="45"/>
      <c r="L2412" s="45"/>
      <c r="M2412" s="45"/>
    </row>
    <row r="2413" spans="8:13" s="28" customFormat="1" x14ac:dyDescent="0.2">
      <c r="H2413" s="12"/>
      <c r="J2413" s="29"/>
      <c r="K2413" s="45"/>
      <c r="L2413" s="45"/>
      <c r="M2413" s="45"/>
    </row>
    <row r="2414" spans="8:13" s="28" customFormat="1" x14ac:dyDescent="0.2">
      <c r="H2414" s="12"/>
      <c r="J2414" s="29"/>
      <c r="K2414" s="45"/>
      <c r="L2414" s="45"/>
      <c r="M2414" s="45"/>
    </row>
    <row r="2415" spans="8:13" s="28" customFormat="1" x14ac:dyDescent="0.2">
      <c r="H2415" s="12"/>
      <c r="J2415" s="29"/>
      <c r="K2415" s="45"/>
      <c r="L2415" s="45"/>
      <c r="M2415" s="45"/>
    </row>
    <row r="2416" spans="8:13" s="28" customFormat="1" x14ac:dyDescent="0.2">
      <c r="H2416" s="12"/>
      <c r="J2416" s="29"/>
      <c r="K2416" s="45"/>
      <c r="L2416" s="45"/>
      <c r="M2416" s="45"/>
    </row>
    <row r="2417" spans="8:13" s="28" customFormat="1" x14ac:dyDescent="0.2">
      <c r="H2417" s="12"/>
      <c r="J2417" s="29"/>
      <c r="K2417" s="45"/>
      <c r="L2417" s="45"/>
      <c r="M2417" s="45"/>
    </row>
    <row r="2418" spans="8:13" s="28" customFormat="1" x14ac:dyDescent="0.2">
      <c r="H2418" s="12"/>
      <c r="J2418" s="29"/>
      <c r="K2418" s="45"/>
      <c r="L2418" s="45"/>
      <c r="M2418" s="45"/>
    </row>
    <row r="2419" spans="8:13" s="28" customFormat="1" x14ac:dyDescent="0.2">
      <c r="H2419" s="12"/>
      <c r="J2419" s="29"/>
      <c r="K2419" s="45"/>
      <c r="L2419" s="45"/>
      <c r="M2419" s="45"/>
    </row>
    <row r="2420" spans="8:13" s="28" customFormat="1" x14ac:dyDescent="0.2">
      <c r="H2420" s="12"/>
      <c r="J2420" s="29"/>
      <c r="K2420" s="45"/>
      <c r="L2420" s="45"/>
      <c r="M2420" s="45"/>
    </row>
    <row r="2421" spans="8:13" s="28" customFormat="1" x14ac:dyDescent="0.2">
      <c r="H2421" s="12"/>
      <c r="J2421" s="29"/>
      <c r="K2421" s="45"/>
      <c r="L2421" s="45"/>
      <c r="M2421" s="45"/>
    </row>
    <row r="2422" spans="8:13" s="28" customFormat="1" x14ac:dyDescent="0.2">
      <c r="H2422" s="12"/>
      <c r="J2422" s="29"/>
      <c r="K2422" s="45"/>
      <c r="L2422" s="45"/>
      <c r="M2422" s="45"/>
    </row>
    <row r="2423" spans="8:13" s="28" customFormat="1" x14ac:dyDescent="0.2">
      <c r="H2423" s="12"/>
      <c r="J2423" s="29"/>
      <c r="K2423" s="45"/>
      <c r="L2423" s="45"/>
      <c r="M2423" s="45"/>
    </row>
    <row r="2424" spans="8:13" s="28" customFormat="1" x14ac:dyDescent="0.2">
      <c r="H2424" s="12"/>
      <c r="J2424" s="29"/>
      <c r="K2424" s="45"/>
      <c r="L2424" s="45"/>
      <c r="M2424" s="45"/>
    </row>
    <row r="2425" spans="8:13" s="28" customFormat="1" x14ac:dyDescent="0.2">
      <c r="H2425" s="12"/>
      <c r="J2425" s="29"/>
      <c r="K2425" s="45"/>
      <c r="L2425" s="45"/>
      <c r="M2425" s="45"/>
    </row>
    <row r="2426" spans="8:13" s="28" customFormat="1" x14ac:dyDescent="0.2">
      <c r="H2426" s="12"/>
      <c r="J2426" s="29"/>
      <c r="K2426" s="45"/>
      <c r="L2426" s="45"/>
      <c r="M2426" s="45"/>
    </row>
    <row r="2427" spans="8:13" s="28" customFormat="1" x14ac:dyDescent="0.2">
      <c r="H2427" s="12"/>
      <c r="J2427" s="29"/>
      <c r="K2427" s="45"/>
      <c r="L2427" s="45"/>
      <c r="M2427" s="45"/>
    </row>
    <row r="2428" spans="8:13" s="28" customFormat="1" x14ac:dyDescent="0.2">
      <c r="H2428" s="12"/>
      <c r="J2428" s="29"/>
      <c r="K2428" s="45"/>
      <c r="L2428" s="45"/>
      <c r="M2428" s="45"/>
    </row>
    <row r="2429" spans="8:13" s="28" customFormat="1" x14ac:dyDescent="0.2">
      <c r="H2429" s="12"/>
      <c r="J2429" s="29"/>
      <c r="K2429" s="45"/>
      <c r="L2429" s="45"/>
      <c r="M2429" s="45"/>
    </row>
    <row r="2430" spans="8:13" s="28" customFormat="1" x14ac:dyDescent="0.2">
      <c r="H2430" s="12"/>
      <c r="J2430" s="29"/>
      <c r="K2430" s="45"/>
      <c r="L2430" s="45"/>
      <c r="M2430" s="45"/>
    </row>
    <row r="2431" spans="8:13" s="28" customFormat="1" x14ac:dyDescent="0.2">
      <c r="H2431" s="12"/>
      <c r="J2431" s="29"/>
      <c r="K2431" s="45"/>
      <c r="L2431" s="45"/>
      <c r="M2431" s="45"/>
    </row>
    <row r="2432" spans="8:13" s="28" customFormat="1" x14ac:dyDescent="0.2">
      <c r="H2432" s="12"/>
      <c r="J2432" s="29"/>
      <c r="K2432" s="45"/>
      <c r="L2432" s="45"/>
      <c r="M2432" s="45"/>
    </row>
    <row r="2433" spans="8:13" s="28" customFormat="1" x14ac:dyDescent="0.2">
      <c r="H2433" s="12"/>
      <c r="J2433" s="29"/>
      <c r="K2433" s="45"/>
      <c r="L2433" s="45"/>
      <c r="M2433" s="45"/>
    </row>
    <row r="2434" spans="8:13" s="28" customFormat="1" x14ac:dyDescent="0.2">
      <c r="H2434" s="12"/>
      <c r="J2434" s="29"/>
      <c r="K2434" s="45"/>
      <c r="L2434" s="45"/>
      <c r="M2434" s="45"/>
    </row>
    <row r="2435" spans="8:13" s="28" customFormat="1" x14ac:dyDescent="0.2">
      <c r="H2435" s="12"/>
      <c r="J2435" s="29"/>
      <c r="K2435" s="45"/>
      <c r="L2435" s="45"/>
      <c r="M2435" s="45"/>
    </row>
    <row r="2436" spans="8:13" s="28" customFormat="1" x14ac:dyDescent="0.2">
      <c r="H2436" s="12"/>
      <c r="J2436" s="29"/>
      <c r="K2436" s="45"/>
      <c r="L2436" s="45"/>
      <c r="M2436" s="45"/>
    </row>
    <row r="2437" spans="8:13" s="28" customFormat="1" x14ac:dyDescent="0.2">
      <c r="H2437" s="12"/>
      <c r="J2437" s="29"/>
      <c r="K2437" s="45"/>
      <c r="L2437" s="45"/>
      <c r="M2437" s="45"/>
    </row>
    <row r="2438" spans="8:13" s="28" customFormat="1" x14ac:dyDescent="0.2">
      <c r="H2438" s="12"/>
      <c r="J2438" s="29"/>
      <c r="K2438" s="45"/>
      <c r="L2438" s="45"/>
      <c r="M2438" s="45"/>
    </row>
    <row r="2439" spans="8:13" s="28" customFormat="1" x14ac:dyDescent="0.2">
      <c r="H2439" s="12"/>
      <c r="J2439" s="29"/>
      <c r="K2439" s="45"/>
      <c r="L2439" s="45"/>
      <c r="M2439" s="45"/>
    </row>
    <row r="2440" spans="8:13" s="28" customFormat="1" x14ac:dyDescent="0.2">
      <c r="H2440" s="12"/>
      <c r="J2440" s="29"/>
      <c r="K2440" s="45"/>
      <c r="L2440" s="45"/>
      <c r="M2440" s="45"/>
    </row>
    <row r="2441" spans="8:13" s="28" customFormat="1" x14ac:dyDescent="0.2">
      <c r="H2441" s="12"/>
      <c r="J2441" s="29"/>
      <c r="K2441" s="45"/>
      <c r="L2441" s="45"/>
      <c r="M2441" s="45"/>
    </row>
    <row r="2442" spans="8:13" s="28" customFormat="1" x14ac:dyDescent="0.2">
      <c r="H2442" s="12"/>
      <c r="J2442" s="29"/>
      <c r="K2442" s="45"/>
      <c r="L2442" s="45"/>
      <c r="M2442" s="45"/>
    </row>
    <row r="2443" spans="8:13" s="28" customFormat="1" x14ac:dyDescent="0.2">
      <c r="H2443" s="12"/>
      <c r="J2443" s="29"/>
      <c r="K2443" s="45"/>
      <c r="L2443" s="45"/>
      <c r="M2443" s="45"/>
    </row>
    <row r="2444" spans="8:13" s="28" customFormat="1" x14ac:dyDescent="0.2">
      <c r="H2444" s="12"/>
      <c r="J2444" s="29"/>
      <c r="K2444" s="45"/>
      <c r="L2444" s="45"/>
      <c r="M2444" s="45"/>
    </row>
    <row r="2445" spans="8:13" s="28" customFormat="1" x14ac:dyDescent="0.2">
      <c r="H2445" s="12"/>
      <c r="J2445" s="29"/>
      <c r="K2445" s="45"/>
      <c r="L2445" s="45"/>
      <c r="M2445" s="45"/>
    </row>
    <row r="2446" spans="8:13" s="28" customFormat="1" x14ac:dyDescent="0.2">
      <c r="H2446" s="12"/>
      <c r="J2446" s="29"/>
      <c r="K2446" s="45"/>
      <c r="L2446" s="45"/>
      <c r="M2446" s="45"/>
    </row>
    <row r="2447" spans="8:13" s="28" customFormat="1" x14ac:dyDescent="0.2">
      <c r="H2447" s="12"/>
      <c r="J2447" s="29"/>
      <c r="K2447" s="45"/>
      <c r="L2447" s="45"/>
      <c r="M2447" s="45"/>
    </row>
    <row r="2448" spans="8:13" s="28" customFormat="1" x14ac:dyDescent="0.2">
      <c r="H2448" s="12"/>
      <c r="J2448" s="29"/>
      <c r="K2448" s="45"/>
      <c r="L2448" s="45"/>
      <c r="M2448" s="45"/>
    </row>
    <row r="2449" spans="8:13" s="28" customFormat="1" x14ac:dyDescent="0.2">
      <c r="H2449" s="12"/>
      <c r="J2449" s="29"/>
      <c r="K2449" s="45"/>
      <c r="L2449" s="45"/>
      <c r="M2449" s="45"/>
    </row>
    <row r="2450" spans="8:13" s="28" customFormat="1" x14ac:dyDescent="0.2">
      <c r="H2450" s="12"/>
      <c r="J2450" s="29"/>
      <c r="K2450" s="45"/>
      <c r="L2450" s="45"/>
      <c r="M2450" s="45"/>
    </row>
    <row r="2451" spans="8:13" s="28" customFormat="1" x14ac:dyDescent="0.2">
      <c r="H2451" s="12"/>
      <c r="J2451" s="29"/>
      <c r="K2451" s="45"/>
      <c r="L2451" s="45"/>
      <c r="M2451" s="45"/>
    </row>
    <row r="2452" spans="8:13" s="28" customFormat="1" x14ac:dyDescent="0.2">
      <c r="H2452" s="12"/>
      <c r="J2452" s="29"/>
      <c r="K2452" s="45"/>
      <c r="L2452" s="45"/>
      <c r="M2452" s="45"/>
    </row>
    <row r="2453" spans="8:13" s="28" customFormat="1" x14ac:dyDescent="0.2">
      <c r="H2453" s="12"/>
      <c r="J2453" s="29"/>
      <c r="K2453" s="45"/>
      <c r="L2453" s="45"/>
      <c r="M2453" s="45"/>
    </row>
    <row r="2454" spans="8:13" s="28" customFormat="1" x14ac:dyDescent="0.2">
      <c r="H2454" s="12"/>
      <c r="J2454" s="29"/>
      <c r="K2454" s="45"/>
      <c r="L2454" s="45"/>
      <c r="M2454" s="45"/>
    </row>
    <row r="2455" spans="8:13" s="28" customFormat="1" x14ac:dyDescent="0.2">
      <c r="H2455" s="12"/>
      <c r="J2455" s="29"/>
      <c r="K2455" s="45"/>
      <c r="L2455" s="45"/>
      <c r="M2455" s="45"/>
    </row>
    <row r="2456" spans="8:13" s="28" customFormat="1" x14ac:dyDescent="0.2">
      <c r="H2456" s="12"/>
      <c r="J2456" s="29"/>
      <c r="K2456" s="45"/>
      <c r="L2456" s="45"/>
      <c r="M2456" s="45"/>
    </row>
    <row r="2457" spans="8:13" s="28" customFormat="1" x14ac:dyDescent="0.2">
      <c r="H2457" s="12"/>
      <c r="J2457" s="29"/>
      <c r="K2457" s="45"/>
      <c r="L2457" s="45"/>
      <c r="M2457" s="45"/>
    </row>
    <row r="2458" spans="8:13" s="28" customFormat="1" x14ac:dyDescent="0.2">
      <c r="H2458" s="12"/>
      <c r="J2458" s="29"/>
      <c r="K2458" s="45"/>
      <c r="L2458" s="45"/>
      <c r="M2458" s="45"/>
    </row>
    <row r="2459" spans="8:13" s="28" customFormat="1" x14ac:dyDescent="0.2">
      <c r="H2459" s="12"/>
      <c r="J2459" s="29"/>
      <c r="K2459" s="45"/>
      <c r="L2459" s="45"/>
      <c r="M2459" s="45"/>
    </row>
    <row r="2460" spans="8:13" s="28" customFormat="1" x14ac:dyDescent="0.2">
      <c r="H2460" s="12"/>
      <c r="J2460" s="29"/>
      <c r="K2460" s="45"/>
      <c r="L2460" s="45"/>
      <c r="M2460" s="45"/>
    </row>
    <row r="2461" spans="8:13" s="28" customFormat="1" x14ac:dyDescent="0.2">
      <c r="H2461" s="12"/>
      <c r="J2461" s="29"/>
      <c r="K2461" s="45"/>
      <c r="L2461" s="45"/>
      <c r="M2461" s="45"/>
    </row>
    <row r="2462" spans="8:13" s="28" customFormat="1" x14ac:dyDescent="0.2">
      <c r="H2462" s="12"/>
      <c r="J2462" s="29"/>
      <c r="K2462" s="45"/>
      <c r="L2462" s="45"/>
      <c r="M2462" s="45"/>
    </row>
    <row r="2463" spans="8:13" s="28" customFormat="1" x14ac:dyDescent="0.2">
      <c r="H2463" s="12"/>
      <c r="J2463" s="29"/>
      <c r="K2463" s="45"/>
      <c r="L2463" s="45"/>
      <c r="M2463" s="45"/>
    </row>
    <row r="2464" spans="8:13" s="28" customFormat="1" x14ac:dyDescent="0.2">
      <c r="H2464" s="12"/>
      <c r="J2464" s="29"/>
      <c r="K2464" s="45"/>
      <c r="L2464" s="45"/>
      <c r="M2464" s="45"/>
    </row>
    <row r="2465" spans="8:13" s="28" customFormat="1" x14ac:dyDescent="0.2">
      <c r="H2465" s="12"/>
      <c r="J2465" s="29"/>
      <c r="K2465" s="45"/>
      <c r="L2465" s="45"/>
      <c r="M2465" s="45"/>
    </row>
    <row r="2466" spans="8:13" s="28" customFormat="1" x14ac:dyDescent="0.2">
      <c r="H2466" s="12"/>
      <c r="J2466" s="29"/>
      <c r="K2466" s="45"/>
      <c r="L2466" s="45"/>
      <c r="M2466" s="45"/>
    </row>
    <row r="2467" spans="8:13" s="28" customFormat="1" x14ac:dyDescent="0.2">
      <c r="H2467" s="12"/>
      <c r="J2467" s="29"/>
      <c r="K2467" s="45"/>
      <c r="L2467" s="45"/>
      <c r="M2467" s="45"/>
    </row>
    <row r="2468" spans="8:13" s="28" customFormat="1" x14ac:dyDescent="0.2">
      <c r="H2468" s="12"/>
      <c r="J2468" s="29"/>
      <c r="K2468" s="45"/>
      <c r="L2468" s="45"/>
      <c r="M2468" s="45"/>
    </row>
    <row r="2469" spans="8:13" s="28" customFormat="1" x14ac:dyDescent="0.2">
      <c r="H2469" s="12"/>
      <c r="J2469" s="29"/>
      <c r="K2469" s="45"/>
      <c r="L2469" s="45"/>
      <c r="M2469" s="45"/>
    </row>
    <row r="2470" spans="8:13" s="28" customFormat="1" x14ac:dyDescent="0.2">
      <c r="H2470" s="12"/>
      <c r="J2470" s="29"/>
      <c r="K2470" s="45"/>
      <c r="L2470" s="45"/>
      <c r="M2470" s="45"/>
    </row>
    <row r="2471" spans="8:13" s="28" customFormat="1" x14ac:dyDescent="0.2">
      <c r="H2471" s="12"/>
      <c r="J2471" s="29"/>
      <c r="K2471" s="45"/>
      <c r="L2471" s="45"/>
      <c r="M2471" s="45"/>
    </row>
    <row r="2472" spans="8:13" s="28" customFormat="1" x14ac:dyDescent="0.2">
      <c r="H2472" s="12"/>
      <c r="J2472" s="29"/>
      <c r="K2472" s="45"/>
      <c r="L2472" s="45"/>
      <c r="M2472" s="45"/>
    </row>
    <row r="2473" spans="8:13" s="28" customFormat="1" x14ac:dyDescent="0.2">
      <c r="H2473" s="12"/>
      <c r="J2473" s="29"/>
      <c r="K2473" s="45"/>
      <c r="L2473" s="45"/>
      <c r="M2473" s="45"/>
    </row>
    <row r="2474" spans="8:13" s="28" customFormat="1" x14ac:dyDescent="0.2">
      <c r="H2474" s="12"/>
      <c r="J2474" s="29"/>
      <c r="K2474" s="45"/>
      <c r="L2474" s="45"/>
      <c r="M2474" s="45"/>
    </row>
    <row r="2475" spans="8:13" s="28" customFormat="1" x14ac:dyDescent="0.2">
      <c r="H2475" s="12"/>
      <c r="J2475" s="29"/>
      <c r="K2475" s="45"/>
      <c r="L2475" s="45"/>
      <c r="M2475" s="45"/>
    </row>
    <row r="2476" spans="8:13" s="28" customFormat="1" x14ac:dyDescent="0.2">
      <c r="H2476" s="12"/>
      <c r="J2476" s="29"/>
      <c r="K2476" s="45"/>
      <c r="L2476" s="45"/>
      <c r="M2476" s="45"/>
    </row>
    <row r="2477" spans="8:13" s="28" customFormat="1" x14ac:dyDescent="0.2">
      <c r="H2477" s="12"/>
      <c r="J2477" s="29"/>
      <c r="K2477" s="45"/>
      <c r="L2477" s="45"/>
      <c r="M2477" s="45"/>
    </row>
    <row r="2478" spans="8:13" s="28" customFormat="1" x14ac:dyDescent="0.2">
      <c r="H2478" s="12"/>
      <c r="J2478" s="29"/>
      <c r="K2478" s="45"/>
      <c r="L2478" s="45"/>
      <c r="M2478" s="45"/>
    </row>
    <row r="2479" spans="8:13" s="28" customFormat="1" x14ac:dyDescent="0.2">
      <c r="H2479" s="12"/>
      <c r="J2479" s="29"/>
      <c r="K2479" s="45"/>
      <c r="L2479" s="45"/>
      <c r="M2479" s="45"/>
    </row>
    <row r="2480" spans="8:13" s="28" customFormat="1" x14ac:dyDescent="0.2">
      <c r="H2480" s="12"/>
      <c r="J2480" s="29"/>
      <c r="K2480" s="45"/>
      <c r="L2480" s="45"/>
      <c r="M2480" s="45"/>
    </row>
    <row r="2481" spans="8:13" s="28" customFormat="1" x14ac:dyDescent="0.2">
      <c r="H2481" s="12"/>
      <c r="J2481" s="29"/>
      <c r="K2481" s="45"/>
      <c r="L2481" s="45"/>
      <c r="M2481" s="45"/>
    </row>
    <row r="2482" spans="8:13" s="28" customFormat="1" x14ac:dyDescent="0.2">
      <c r="H2482" s="12"/>
      <c r="J2482" s="29"/>
      <c r="K2482" s="45"/>
      <c r="L2482" s="45"/>
      <c r="M2482" s="45"/>
    </row>
    <row r="2483" spans="8:13" s="28" customFormat="1" x14ac:dyDescent="0.2">
      <c r="H2483" s="12"/>
      <c r="J2483" s="29"/>
      <c r="K2483" s="45"/>
      <c r="L2483" s="45"/>
      <c r="M2483" s="45"/>
    </row>
    <row r="2484" spans="8:13" s="28" customFormat="1" x14ac:dyDescent="0.2">
      <c r="H2484" s="12"/>
      <c r="J2484" s="29"/>
      <c r="K2484" s="45"/>
      <c r="L2484" s="45"/>
      <c r="M2484" s="45"/>
    </row>
    <row r="2485" spans="8:13" s="28" customFormat="1" x14ac:dyDescent="0.2">
      <c r="H2485" s="12"/>
      <c r="J2485" s="29"/>
      <c r="K2485" s="45"/>
      <c r="L2485" s="45"/>
      <c r="M2485" s="45"/>
    </row>
    <row r="2486" spans="8:13" s="28" customFormat="1" x14ac:dyDescent="0.2">
      <c r="H2486" s="12"/>
      <c r="J2486" s="29"/>
      <c r="K2486" s="45"/>
      <c r="L2486" s="45"/>
      <c r="M2486" s="45"/>
    </row>
    <row r="2487" spans="8:13" s="28" customFormat="1" x14ac:dyDescent="0.2">
      <c r="H2487" s="12"/>
      <c r="J2487" s="29"/>
      <c r="K2487" s="45"/>
      <c r="L2487" s="45"/>
      <c r="M2487" s="45"/>
    </row>
    <row r="2488" spans="8:13" s="28" customFormat="1" x14ac:dyDescent="0.2">
      <c r="H2488" s="12"/>
      <c r="J2488" s="29"/>
      <c r="K2488" s="45"/>
      <c r="L2488" s="45"/>
      <c r="M2488" s="45"/>
    </row>
    <row r="2489" spans="8:13" s="28" customFormat="1" x14ac:dyDescent="0.2">
      <c r="H2489" s="12"/>
      <c r="J2489" s="29"/>
      <c r="K2489" s="45"/>
      <c r="L2489" s="45"/>
      <c r="M2489" s="45"/>
    </row>
    <row r="2490" spans="8:13" s="28" customFormat="1" x14ac:dyDescent="0.2">
      <c r="H2490" s="12"/>
      <c r="J2490" s="29"/>
      <c r="K2490" s="45"/>
      <c r="L2490" s="45"/>
      <c r="M2490" s="45"/>
    </row>
    <row r="2491" spans="8:13" s="28" customFormat="1" x14ac:dyDescent="0.2">
      <c r="H2491" s="12"/>
      <c r="J2491" s="29"/>
      <c r="K2491" s="45"/>
      <c r="L2491" s="45"/>
      <c r="M2491" s="45"/>
    </row>
    <row r="2492" spans="8:13" s="28" customFormat="1" x14ac:dyDescent="0.2">
      <c r="H2492" s="12"/>
      <c r="J2492" s="29"/>
      <c r="K2492" s="45"/>
      <c r="L2492" s="45"/>
      <c r="M2492" s="45"/>
    </row>
    <row r="2493" spans="8:13" s="28" customFormat="1" x14ac:dyDescent="0.2">
      <c r="H2493" s="12"/>
      <c r="J2493" s="29"/>
      <c r="K2493" s="45"/>
      <c r="L2493" s="45"/>
      <c r="M2493" s="45"/>
    </row>
    <row r="2494" spans="8:13" s="28" customFormat="1" x14ac:dyDescent="0.2">
      <c r="H2494" s="12"/>
      <c r="J2494" s="29"/>
      <c r="K2494" s="45"/>
      <c r="L2494" s="45"/>
      <c r="M2494" s="45"/>
    </row>
    <row r="2495" spans="8:13" s="28" customFormat="1" x14ac:dyDescent="0.2">
      <c r="H2495" s="12"/>
      <c r="J2495" s="29"/>
      <c r="K2495" s="45"/>
      <c r="L2495" s="45"/>
      <c r="M2495" s="45"/>
    </row>
    <row r="2496" spans="8:13" s="28" customFormat="1" x14ac:dyDescent="0.2">
      <c r="H2496" s="12"/>
      <c r="J2496" s="29"/>
      <c r="K2496" s="45"/>
      <c r="L2496" s="45"/>
      <c r="M2496" s="45"/>
    </row>
    <row r="2497" spans="8:13" s="28" customFormat="1" x14ac:dyDescent="0.2">
      <c r="H2497" s="12"/>
      <c r="J2497" s="29"/>
      <c r="K2497" s="45"/>
      <c r="L2497" s="45"/>
      <c r="M2497" s="45"/>
    </row>
    <row r="2498" spans="8:13" s="28" customFormat="1" x14ac:dyDescent="0.2">
      <c r="H2498" s="12"/>
      <c r="J2498" s="29"/>
      <c r="K2498" s="45"/>
      <c r="L2498" s="45"/>
      <c r="M2498" s="45"/>
    </row>
    <row r="2499" spans="8:13" s="28" customFormat="1" x14ac:dyDescent="0.2">
      <c r="H2499" s="12"/>
      <c r="J2499" s="29"/>
      <c r="K2499" s="45"/>
      <c r="L2499" s="45"/>
      <c r="M2499" s="45"/>
    </row>
    <row r="2500" spans="8:13" s="28" customFormat="1" x14ac:dyDescent="0.2">
      <c r="H2500" s="12"/>
      <c r="J2500" s="29"/>
      <c r="K2500" s="45"/>
      <c r="L2500" s="45"/>
      <c r="M2500" s="45"/>
    </row>
    <row r="2501" spans="8:13" s="28" customFormat="1" x14ac:dyDescent="0.2">
      <c r="H2501" s="12"/>
      <c r="J2501" s="29"/>
      <c r="K2501" s="45"/>
      <c r="L2501" s="45"/>
      <c r="M2501" s="45"/>
    </row>
    <row r="2502" spans="8:13" s="28" customFormat="1" x14ac:dyDescent="0.2">
      <c r="H2502" s="12"/>
      <c r="J2502" s="29"/>
      <c r="K2502" s="45"/>
      <c r="L2502" s="45"/>
      <c r="M2502" s="45"/>
    </row>
    <row r="2503" spans="8:13" s="28" customFormat="1" x14ac:dyDescent="0.2">
      <c r="H2503" s="12"/>
      <c r="J2503" s="29"/>
      <c r="K2503" s="45"/>
      <c r="L2503" s="45"/>
      <c r="M2503" s="45"/>
    </row>
    <row r="2504" spans="8:13" s="28" customFormat="1" x14ac:dyDescent="0.2">
      <c r="H2504" s="12"/>
      <c r="J2504" s="29"/>
      <c r="K2504" s="45"/>
      <c r="L2504" s="45"/>
      <c r="M2504" s="45"/>
    </row>
    <row r="2505" spans="8:13" s="28" customFormat="1" x14ac:dyDescent="0.2">
      <c r="H2505" s="12"/>
      <c r="J2505" s="29"/>
      <c r="K2505" s="45"/>
      <c r="L2505" s="45"/>
      <c r="M2505" s="45"/>
    </row>
    <row r="2506" spans="8:13" s="28" customFormat="1" x14ac:dyDescent="0.2">
      <c r="H2506" s="12"/>
      <c r="J2506" s="29"/>
      <c r="K2506" s="45"/>
      <c r="L2506" s="45"/>
      <c r="M2506" s="45"/>
    </row>
    <row r="2507" spans="8:13" s="28" customFormat="1" x14ac:dyDescent="0.2">
      <c r="H2507" s="12"/>
      <c r="J2507" s="29"/>
      <c r="K2507" s="45"/>
      <c r="L2507" s="45"/>
      <c r="M2507" s="45"/>
    </row>
    <row r="2508" spans="8:13" s="28" customFormat="1" x14ac:dyDescent="0.2">
      <c r="H2508" s="12"/>
      <c r="J2508" s="29"/>
      <c r="K2508" s="45"/>
      <c r="L2508" s="45"/>
      <c r="M2508" s="45"/>
    </row>
    <row r="2509" spans="8:13" s="28" customFormat="1" x14ac:dyDescent="0.2">
      <c r="H2509" s="12"/>
      <c r="J2509" s="29"/>
      <c r="K2509" s="45"/>
      <c r="L2509" s="45"/>
      <c r="M2509" s="45"/>
    </row>
    <row r="2510" spans="8:13" s="28" customFormat="1" x14ac:dyDescent="0.2">
      <c r="H2510" s="12"/>
      <c r="J2510" s="29"/>
      <c r="K2510" s="45"/>
      <c r="L2510" s="45"/>
      <c r="M2510" s="45"/>
    </row>
    <row r="2511" spans="8:13" s="28" customFormat="1" x14ac:dyDescent="0.2">
      <c r="H2511" s="12"/>
      <c r="J2511" s="29"/>
      <c r="K2511" s="45"/>
      <c r="L2511" s="45"/>
      <c r="M2511" s="45"/>
    </row>
    <row r="2512" spans="8:13" s="28" customFormat="1" x14ac:dyDescent="0.2">
      <c r="H2512" s="12"/>
      <c r="J2512" s="29"/>
      <c r="K2512" s="45"/>
      <c r="L2512" s="45"/>
      <c r="M2512" s="45"/>
    </row>
    <row r="2513" spans="8:13" s="28" customFormat="1" x14ac:dyDescent="0.2">
      <c r="H2513" s="12"/>
      <c r="J2513" s="29"/>
      <c r="K2513" s="45"/>
      <c r="L2513" s="45"/>
      <c r="M2513" s="45"/>
    </row>
    <row r="2514" spans="8:13" s="28" customFormat="1" x14ac:dyDescent="0.2">
      <c r="H2514" s="12"/>
      <c r="J2514" s="29"/>
      <c r="K2514" s="45"/>
      <c r="L2514" s="45"/>
      <c r="M2514" s="45"/>
    </row>
    <row r="2515" spans="8:13" s="28" customFormat="1" x14ac:dyDescent="0.2">
      <c r="H2515" s="12"/>
      <c r="J2515" s="29"/>
      <c r="K2515" s="45"/>
      <c r="L2515" s="45"/>
      <c r="M2515" s="45"/>
    </row>
    <row r="2516" spans="8:13" s="28" customFormat="1" x14ac:dyDescent="0.2">
      <c r="H2516" s="12"/>
      <c r="J2516" s="29"/>
      <c r="K2516" s="45"/>
      <c r="L2516" s="45"/>
      <c r="M2516" s="45"/>
    </row>
    <row r="2517" spans="8:13" s="28" customFormat="1" x14ac:dyDescent="0.2">
      <c r="H2517" s="12"/>
      <c r="J2517" s="29"/>
      <c r="K2517" s="45"/>
      <c r="L2517" s="45"/>
      <c r="M2517" s="45"/>
    </row>
    <row r="2518" spans="8:13" s="28" customFormat="1" x14ac:dyDescent="0.2">
      <c r="H2518" s="12"/>
      <c r="J2518" s="29"/>
      <c r="K2518" s="45"/>
      <c r="L2518" s="45"/>
      <c r="M2518" s="45"/>
    </row>
    <row r="2519" spans="8:13" s="28" customFormat="1" x14ac:dyDescent="0.2">
      <c r="H2519" s="12"/>
      <c r="J2519" s="29"/>
      <c r="K2519" s="45"/>
      <c r="L2519" s="45"/>
      <c r="M2519" s="45"/>
    </row>
    <row r="2520" spans="8:13" s="28" customFormat="1" x14ac:dyDescent="0.2">
      <c r="H2520" s="12"/>
      <c r="J2520" s="29"/>
      <c r="K2520" s="45"/>
      <c r="L2520" s="45"/>
      <c r="M2520" s="45"/>
    </row>
    <row r="2521" spans="8:13" s="28" customFormat="1" x14ac:dyDescent="0.2">
      <c r="H2521" s="12"/>
      <c r="J2521" s="29"/>
      <c r="K2521" s="45"/>
      <c r="L2521" s="45"/>
      <c r="M2521" s="45"/>
    </row>
    <row r="2522" spans="8:13" s="28" customFormat="1" x14ac:dyDescent="0.2">
      <c r="H2522" s="12"/>
      <c r="J2522" s="29"/>
      <c r="K2522" s="45"/>
      <c r="L2522" s="45"/>
      <c r="M2522" s="45"/>
    </row>
    <row r="2523" spans="8:13" s="28" customFormat="1" x14ac:dyDescent="0.2">
      <c r="H2523" s="12"/>
      <c r="J2523" s="29"/>
      <c r="K2523" s="45"/>
      <c r="L2523" s="45"/>
      <c r="M2523" s="45"/>
    </row>
    <row r="2524" spans="8:13" s="28" customFormat="1" x14ac:dyDescent="0.2">
      <c r="H2524" s="12"/>
      <c r="J2524" s="29"/>
      <c r="K2524" s="45"/>
      <c r="L2524" s="45"/>
      <c r="M2524" s="45"/>
    </row>
    <row r="2525" spans="8:13" s="28" customFormat="1" x14ac:dyDescent="0.2">
      <c r="H2525" s="12"/>
      <c r="J2525" s="29"/>
      <c r="K2525" s="45"/>
      <c r="L2525" s="45"/>
      <c r="M2525" s="45"/>
    </row>
    <row r="2526" spans="8:13" s="28" customFormat="1" x14ac:dyDescent="0.2">
      <c r="H2526" s="12"/>
      <c r="J2526" s="29"/>
      <c r="K2526" s="45"/>
      <c r="L2526" s="45"/>
      <c r="M2526" s="45"/>
    </row>
    <row r="2527" spans="8:13" s="28" customFormat="1" x14ac:dyDescent="0.2">
      <c r="H2527" s="12"/>
      <c r="J2527" s="29"/>
      <c r="K2527" s="45"/>
      <c r="L2527" s="45"/>
      <c r="M2527" s="45"/>
    </row>
    <row r="2528" spans="8:13" s="28" customFormat="1" x14ac:dyDescent="0.2">
      <c r="H2528" s="12"/>
      <c r="J2528" s="29"/>
      <c r="K2528" s="45"/>
      <c r="L2528" s="45"/>
      <c r="M2528" s="45"/>
    </row>
    <row r="2529" spans="8:13" s="28" customFormat="1" x14ac:dyDescent="0.2">
      <c r="H2529" s="12"/>
      <c r="J2529" s="29"/>
      <c r="K2529" s="45"/>
      <c r="L2529" s="45"/>
      <c r="M2529" s="45"/>
    </row>
    <row r="2530" spans="8:13" s="28" customFormat="1" x14ac:dyDescent="0.2">
      <c r="H2530" s="12"/>
      <c r="J2530" s="29"/>
      <c r="K2530" s="45"/>
      <c r="L2530" s="45"/>
      <c r="M2530" s="45"/>
    </row>
    <row r="2531" spans="8:13" s="28" customFormat="1" x14ac:dyDescent="0.2">
      <c r="H2531" s="12"/>
      <c r="J2531" s="29"/>
      <c r="K2531" s="45"/>
      <c r="L2531" s="45"/>
      <c r="M2531" s="45"/>
    </row>
    <row r="2532" spans="8:13" s="28" customFormat="1" x14ac:dyDescent="0.2">
      <c r="H2532" s="12"/>
      <c r="J2532" s="29"/>
      <c r="K2532" s="45"/>
      <c r="L2532" s="45"/>
      <c r="M2532" s="45"/>
    </row>
    <row r="2533" spans="8:13" s="28" customFormat="1" x14ac:dyDescent="0.2">
      <c r="H2533" s="12"/>
      <c r="J2533" s="29"/>
      <c r="K2533" s="45"/>
      <c r="L2533" s="45"/>
      <c r="M2533" s="45"/>
    </row>
    <row r="2534" spans="8:13" s="28" customFormat="1" x14ac:dyDescent="0.2">
      <c r="H2534" s="12"/>
      <c r="J2534" s="29"/>
      <c r="K2534" s="45"/>
      <c r="L2534" s="45"/>
      <c r="M2534" s="45"/>
    </row>
    <row r="2535" spans="8:13" s="28" customFormat="1" x14ac:dyDescent="0.2">
      <c r="H2535" s="12"/>
      <c r="J2535" s="29"/>
      <c r="K2535" s="45"/>
      <c r="L2535" s="45"/>
      <c r="M2535" s="45"/>
    </row>
    <row r="2536" spans="8:13" s="28" customFormat="1" x14ac:dyDescent="0.2">
      <c r="H2536" s="12"/>
      <c r="J2536" s="29"/>
      <c r="K2536" s="45"/>
      <c r="L2536" s="45"/>
      <c r="M2536" s="45"/>
    </row>
    <row r="2537" spans="8:13" s="28" customFormat="1" x14ac:dyDescent="0.2">
      <c r="H2537" s="12"/>
      <c r="J2537" s="29"/>
      <c r="K2537" s="45"/>
      <c r="L2537" s="45"/>
      <c r="M2537" s="45"/>
    </row>
    <row r="2538" spans="8:13" s="28" customFormat="1" x14ac:dyDescent="0.2">
      <c r="H2538" s="12"/>
      <c r="J2538" s="29"/>
      <c r="K2538" s="45"/>
      <c r="L2538" s="45"/>
      <c r="M2538" s="45"/>
    </row>
    <row r="2539" spans="8:13" s="28" customFormat="1" x14ac:dyDescent="0.2">
      <c r="H2539" s="12"/>
      <c r="J2539" s="29"/>
      <c r="K2539" s="45"/>
      <c r="L2539" s="45"/>
      <c r="M2539" s="45"/>
    </row>
    <row r="2540" spans="8:13" s="28" customFormat="1" x14ac:dyDescent="0.2">
      <c r="H2540" s="12"/>
      <c r="J2540" s="29"/>
      <c r="K2540" s="45"/>
      <c r="L2540" s="45"/>
      <c r="M2540" s="45"/>
    </row>
    <row r="2541" spans="8:13" s="28" customFormat="1" x14ac:dyDescent="0.2">
      <c r="H2541" s="12"/>
      <c r="J2541" s="29"/>
      <c r="K2541" s="45"/>
      <c r="L2541" s="45"/>
      <c r="M2541" s="45"/>
    </row>
    <row r="2542" spans="8:13" s="28" customFormat="1" x14ac:dyDescent="0.2">
      <c r="H2542" s="12"/>
      <c r="J2542" s="29"/>
      <c r="K2542" s="45"/>
      <c r="L2542" s="45"/>
      <c r="M2542" s="45"/>
    </row>
    <row r="2543" spans="8:13" s="28" customFormat="1" x14ac:dyDescent="0.2">
      <c r="H2543" s="12"/>
      <c r="J2543" s="29"/>
      <c r="K2543" s="45"/>
      <c r="L2543" s="45"/>
      <c r="M2543" s="45"/>
    </row>
    <row r="2544" spans="8:13" s="28" customFormat="1" x14ac:dyDescent="0.2">
      <c r="H2544" s="12"/>
      <c r="J2544" s="29"/>
      <c r="K2544" s="45"/>
      <c r="L2544" s="45"/>
      <c r="M2544" s="45"/>
    </row>
    <row r="2545" spans="8:13" s="28" customFormat="1" x14ac:dyDescent="0.2">
      <c r="H2545" s="12"/>
      <c r="J2545" s="29"/>
      <c r="K2545" s="45"/>
      <c r="L2545" s="45"/>
      <c r="M2545" s="45"/>
    </row>
    <row r="2546" spans="8:13" s="28" customFormat="1" x14ac:dyDescent="0.2">
      <c r="H2546" s="12"/>
      <c r="J2546" s="29"/>
      <c r="K2546" s="45"/>
      <c r="L2546" s="45"/>
      <c r="M2546" s="45"/>
    </row>
    <row r="2547" spans="8:13" s="28" customFormat="1" x14ac:dyDescent="0.2">
      <c r="H2547" s="12"/>
      <c r="J2547" s="29"/>
      <c r="K2547" s="45"/>
      <c r="L2547" s="45"/>
      <c r="M2547" s="45"/>
    </row>
    <row r="2548" spans="8:13" s="28" customFormat="1" x14ac:dyDescent="0.2">
      <c r="H2548" s="12"/>
      <c r="J2548" s="29"/>
      <c r="K2548" s="45"/>
      <c r="L2548" s="45"/>
      <c r="M2548" s="45"/>
    </row>
    <row r="2549" spans="8:13" s="28" customFormat="1" x14ac:dyDescent="0.2">
      <c r="H2549" s="12"/>
      <c r="J2549" s="29"/>
      <c r="K2549" s="45"/>
      <c r="L2549" s="45"/>
      <c r="M2549" s="45"/>
    </row>
    <row r="2550" spans="8:13" s="28" customFormat="1" x14ac:dyDescent="0.2">
      <c r="H2550" s="12"/>
      <c r="J2550" s="29"/>
      <c r="K2550" s="45"/>
      <c r="L2550" s="45"/>
      <c r="M2550" s="45"/>
    </row>
    <row r="2551" spans="8:13" s="28" customFormat="1" x14ac:dyDescent="0.2">
      <c r="H2551" s="12"/>
      <c r="J2551" s="29"/>
      <c r="K2551" s="45"/>
      <c r="L2551" s="45"/>
      <c r="M2551" s="45"/>
    </row>
    <row r="2552" spans="8:13" s="28" customFormat="1" x14ac:dyDescent="0.2">
      <c r="H2552" s="12"/>
      <c r="J2552" s="29"/>
      <c r="K2552" s="45"/>
      <c r="L2552" s="45"/>
      <c r="M2552" s="45"/>
    </row>
    <row r="2553" spans="8:13" s="28" customFormat="1" x14ac:dyDescent="0.2">
      <c r="H2553" s="12"/>
      <c r="J2553" s="29"/>
      <c r="K2553" s="45"/>
      <c r="L2553" s="45"/>
      <c r="M2553" s="45"/>
    </row>
    <row r="2554" spans="8:13" s="28" customFormat="1" x14ac:dyDescent="0.2">
      <c r="H2554" s="12"/>
      <c r="J2554" s="29"/>
      <c r="K2554" s="45"/>
      <c r="L2554" s="45"/>
      <c r="M2554" s="45"/>
    </row>
    <row r="2555" spans="8:13" s="28" customFormat="1" x14ac:dyDescent="0.2">
      <c r="H2555" s="12"/>
      <c r="J2555" s="29"/>
      <c r="K2555" s="45"/>
      <c r="L2555" s="45"/>
      <c r="M2555" s="45"/>
    </row>
    <row r="2556" spans="8:13" s="28" customFormat="1" x14ac:dyDescent="0.2">
      <c r="H2556" s="12"/>
      <c r="J2556" s="29"/>
      <c r="K2556" s="45"/>
      <c r="L2556" s="45"/>
      <c r="M2556" s="45"/>
    </row>
    <row r="2557" spans="8:13" s="28" customFormat="1" x14ac:dyDescent="0.2">
      <c r="H2557" s="12"/>
      <c r="J2557" s="29"/>
      <c r="K2557" s="45"/>
      <c r="L2557" s="45"/>
      <c r="M2557" s="45"/>
    </row>
    <row r="2558" spans="8:13" s="28" customFormat="1" x14ac:dyDescent="0.2">
      <c r="H2558" s="12"/>
      <c r="J2558" s="29"/>
      <c r="K2558" s="45"/>
      <c r="L2558" s="45"/>
      <c r="M2558" s="45"/>
    </row>
    <row r="2559" spans="8:13" s="28" customFormat="1" x14ac:dyDescent="0.2">
      <c r="H2559" s="12"/>
      <c r="J2559" s="29"/>
      <c r="K2559" s="45"/>
      <c r="L2559" s="45"/>
      <c r="M2559" s="45"/>
    </row>
    <row r="2560" spans="8:13" s="28" customFormat="1" x14ac:dyDescent="0.2">
      <c r="H2560" s="12"/>
      <c r="J2560" s="29"/>
      <c r="K2560" s="45"/>
      <c r="L2560" s="45"/>
      <c r="M2560" s="45"/>
    </row>
    <row r="2561" spans="8:13" s="28" customFormat="1" x14ac:dyDescent="0.2">
      <c r="H2561" s="12"/>
      <c r="J2561" s="29"/>
      <c r="K2561" s="45"/>
      <c r="L2561" s="45"/>
      <c r="M2561" s="45"/>
    </row>
    <row r="2562" spans="8:13" s="28" customFormat="1" x14ac:dyDescent="0.2">
      <c r="H2562" s="12"/>
      <c r="J2562" s="29"/>
      <c r="K2562" s="45"/>
      <c r="L2562" s="45"/>
      <c r="M2562" s="45"/>
    </row>
    <row r="2563" spans="8:13" s="28" customFormat="1" x14ac:dyDescent="0.2">
      <c r="H2563" s="12"/>
      <c r="J2563" s="29"/>
      <c r="K2563" s="45"/>
      <c r="L2563" s="45"/>
      <c r="M2563" s="45"/>
    </row>
    <row r="2564" spans="8:13" s="28" customFormat="1" x14ac:dyDescent="0.2">
      <c r="H2564" s="12"/>
      <c r="J2564" s="29"/>
      <c r="K2564" s="45"/>
      <c r="L2564" s="45"/>
      <c r="M2564" s="45"/>
    </row>
    <row r="2565" spans="8:13" s="28" customFormat="1" x14ac:dyDescent="0.2">
      <c r="H2565" s="12"/>
      <c r="J2565" s="29"/>
      <c r="K2565" s="45"/>
      <c r="L2565" s="45"/>
      <c r="M2565" s="45"/>
    </row>
    <row r="2566" spans="8:13" s="28" customFormat="1" x14ac:dyDescent="0.2">
      <c r="H2566" s="12"/>
      <c r="J2566" s="29"/>
      <c r="K2566" s="45"/>
      <c r="L2566" s="45"/>
      <c r="M2566" s="45"/>
    </row>
    <row r="2567" spans="8:13" s="28" customFormat="1" x14ac:dyDescent="0.2">
      <c r="H2567" s="12"/>
      <c r="J2567" s="29"/>
      <c r="K2567" s="45"/>
      <c r="L2567" s="45"/>
      <c r="M2567" s="45"/>
    </row>
    <row r="2568" spans="8:13" s="28" customFormat="1" x14ac:dyDescent="0.2">
      <c r="H2568" s="12"/>
      <c r="J2568" s="29"/>
      <c r="K2568" s="45"/>
      <c r="L2568" s="45"/>
      <c r="M2568" s="45"/>
    </row>
    <row r="2569" spans="8:13" s="28" customFormat="1" x14ac:dyDescent="0.2">
      <c r="H2569" s="12"/>
      <c r="J2569" s="29"/>
      <c r="K2569" s="45"/>
      <c r="L2569" s="45"/>
      <c r="M2569" s="45"/>
    </row>
    <row r="2570" spans="8:13" s="28" customFormat="1" x14ac:dyDescent="0.2">
      <c r="H2570" s="12"/>
      <c r="J2570" s="29"/>
      <c r="K2570" s="45"/>
      <c r="L2570" s="45"/>
      <c r="M2570" s="45"/>
    </row>
    <row r="2571" spans="8:13" s="28" customFormat="1" x14ac:dyDescent="0.2">
      <c r="H2571" s="12"/>
      <c r="J2571" s="29"/>
      <c r="K2571" s="45"/>
      <c r="L2571" s="45"/>
      <c r="M2571" s="45"/>
    </row>
    <row r="2572" spans="8:13" s="28" customFormat="1" x14ac:dyDescent="0.2">
      <c r="H2572" s="12"/>
      <c r="J2572" s="29"/>
      <c r="K2572" s="45"/>
      <c r="L2572" s="45"/>
      <c r="M2572" s="45"/>
    </row>
    <row r="2573" spans="8:13" s="28" customFormat="1" x14ac:dyDescent="0.2">
      <c r="H2573" s="12"/>
      <c r="J2573" s="29"/>
      <c r="K2573" s="45"/>
      <c r="L2573" s="45"/>
      <c r="M2573" s="45"/>
    </row>
    <row r="2574" spans="8:13" s="28" customFormat="1" x14ac:dyDescent="0.2">
      <c r="H2574" s="12"/>
      <c r="J2574" s="29"/>
      <c r="K2574" s="45"/>
      <c r="L2574" s="45"/>
      <c r="M2574" s="45"/>
    </row>
    <row r="2575" spans="8:13" s="28" customFormat="1" x14ac:dyDescent="0.2">
      <c r="H2575" s="12"/>
      <c r="J2575" s="29"/>
      <c r="K2575" s="45"/>
      <c r="L2575" s="45"/>
      <c r="M2575" s="45"/>
    </row>
    <row r="2576" spans="8:13" s="28" customFormat="1" x14ac:dyDescent="0.2">
      <c r="H2576" s="12"/>
      <c r="J2576" s="29"/>
      <c r="K2576" s="45"/>
      <c r="L2576" s="45"/>
      <c r="M2576" s="45"/>
    </row>
    <row r="2577" spans="8:13" s="28" customFormat="1" x14ac:dyDescent="0.2">
      <c r="H2577" s="12"/>
      <c r="J2577" s="29"/>
      <c r="K2577" s="45"/>
      <c r="L2577" s="45"/>
      <c r="M2577" s="45"/>
    </row>
    <row r="2578" spans="8:13" s="28" customFormat="1" x14ac:dyDescent="0.2">
      <c r="H2578" s="12"/>
      <c r="J2578" s="29"/>
      <c r="K2578" s="45"/>
      <c r="L2578" s="45"/>
      <c r="M2578" s="45"/>
    </row>
    <row r="2579" spans="8:13" s="28" customFormat="1" x14ac:dyDescent="0.2">
      <c r="H2579" s="12"/>
      <c r="J2579" s="29"/>
      <c r="K2579" s="45"/>
      <c r="L2579" s="45"/>
      <c r="M2579" s="45"/>
    </row>
    <row r="2580" spans="8:13" s="28" customFormat="1" x14ac:dyDescent="0.2">
      <c r="H2580" s="12"/>
      <c r="J2580" s="29"/>
      <c r="K2580" s="45"/>
      <c r="L2580" s="45"/>
      <c r="M2580" s="45"/>
    </row>
    <row r="2581" spans="8:13" s="28" customFormat="1" x14ac:dyDescent="0.2">
      <c r="H2581" s="12"/>
      <c r="J2581" s="29"/>
      <c r="K2581" s="45"/>
      <c r="L2581" s="45"/>
      <c r="M2581" s="45"/>
    </row>
    <row r="2582" spans="8:13" s="28" customFormat="1" x14ac:dyDescent="0.2">
      <c r="H2582" s="12"/>
      <c r="J2582" s="29"/>
      <c r="K2582" s="45"/>
      <c r="L2582" s="45"/>
      <c r="M2582" s="45"/>
    </row>
    <row r="2583" spans="8:13" s="28" customFormat="1" x14ac:dyDescent="0.2">
      <c r="H2583" s="12"/>
      <c r="J2583" s="29"/>
      <c r="K2583" s="45"/>
      <c r="L2583" s="45"/>
      <c r="M2583" s="45"/>
    </row>
    <row r="2584" spans="8:13" s="28" customFormat="1" x14ac:dyDescent="0.2">
      <c r="H2584" s="12"/>
      <c r="J2584" s="29"/>
      <c r="K2584" s="45"/>
      <c r="L2584" s="45"/>
      <c r="M2584" s="45"/>
    </row>
    <row r="2585" spans="8:13" s="28" customFormat="1" x14ac:dyDescent="0.2">
      <c r="H2585" s="12"/>
      <c r="J2585" s="29"/>
      <c r="K2585" s="45"/>
      <c r="L2585" s="45"/>
      <c r="M2585" s="45"/>
    </row>
    <row r="2586" spans="8:13" s="28" customFormat="1" x14ac:dyDescent="0.2">
      <c r="H2586" s="12"/>
      <c r="J2586" s="29"/>
      <c r="K2586" s="45"/>
      <c r="L2586" s="45"/>
      <c r="M2586" s="45"/>
    </row>
    <row r="2587" spans="8:13" s="28" customFormat="1" x14ac:dyDescent="0.2">
      <c r="H2587" s="12"/>
      <c r="J2587" s="29"/>
      <c r="K2587" s="45"/>
      <c r="L2587" s="45"/>
      <c r="M2587" s="45"/>
    </row>
    <row r="2588" spans="8:13" s="28" customFormat="1" x14ac:dyDescent="0.2">
      <c r="H2588" s="12"/>
      <c r="J2588" s="29"/>
      <c r="K2588" s="45"/>
      <c r="L2588" s="45"/>
      <c r="M2588" s="45"/>
    </row>
    <row r="2589" spans="8:13" s="28" customFormat="1" x14ac:dyDescent="0.2">
      <c r="H2589" s="12"/>
      <c r="J2589" s="29"/>
      <c r="K2589" s="45"/>
      <c r="L2589" s="45"/>
      <c r="M2589" s="45"/>
    </row>
    <row r="2590" spans="8:13" s="28" customFormat="1" x14ac:dyDescent="0.2">
      <c r="H2590" s="12"/>
      <c r="J2590" s="29"/>
      <c r="K2590" s="45"/>
      <c r="L2590" s="45"/>
      <c r="M2590" s="45"/>
    </row>
    <row r="2591" spans="8:13" s="28" customFormat="1" x14ac:dyDescent="0.2">
      <c r="H2591" s="12"/>
      <c r="J2591" s="29"/>
      <c r="K2591" s="45"/>
      <c r="L2591" s="45"/>
      <c r="M2591" s="45"/>
    </row>
    <row r="2592" spans="8:13" s="28" customFormat="1" x14ac:dyDescent="0.2">
      <c r="H2592" s="12"/>
      <c r="J2592" s="29"/>
      <c r="K2592" s="45"/>
      <c r="L2592" s="45"/>
      <c r="M2592" s="45"/>
    </row>
    <row r="2593" spans="8:13" s="28" customFormat="1" x14ac:dyDescent="0.2">
      <c r="H2593" s="12"/>
      <c r="J2593" s="29"/>
      <c r="K2593" s="45"/>
      <c r="L2593" s="45"/>
      <c r="M2593" s="45"/>
    </row>
    <row r="2594" spans="8:13" s="28" customFormat="1" x14ac:dyDescent="0.2">
      <c r="H2594" s="12"/>
      <c r="J2594" s="29"/>
      <c r="K2594" s="45"/>
      <c r="L2594" s="45"/>
      <c r="M2594" s="45"/>
    </row>
    <row r="2595" spans="8:13" s="28" customFormat="1" x14ac:dyDescent="0.2">
      <c r="H2595" s="12"/>
      <c r="J2595" s="29"/>
      <c r="K2595" s="45"/>
      <c r="L2595" s="45"/>
      <c r="M2595" s="45"/>
    </row>
    <row r="2596" spans="8:13" s="28" customFormat="1" x14ac:dyDescent="0.2">
      <c r="H2596" s="12"/>
      <c r="J2596" s="29"/>
      <c r="K2596" s="45"/>
      <c r="L2596" s="45"/>
      <c r="M2596" s="45"/>
    </row>
    <row r="2597" spans="8:13" s="28" customFormat="1" x14ac:dyDescent="0.2">
      <c r="H2597" s="12"/>
      <c r="J2597" s="29"/>
      <c r="K2597" s="45"/>
      <c r="L2597" s="45"/>
      <c r="M2597" s="45"/>
    </row>
    <row r="2598" spans="8:13" s="28" customFormat="1" x14ac:dyDescent="0.2">
      <c r="H2598" s="12"/>
      <c r="J2598" s="29"/>
      <c r="K2598" s="45"/>
      <c r="L2598" s="45"/>
      <c r="M2598" s="45"/>
    </row>
    <row r="2599" spans="8:13" s="28" customFormat="1" x14ac:dyDescent="0.2">
      <c r="H2599" s="12"/>
      <c r="J2599" s="29"/>
      <c r="K2599" s="45"/>
      <c r="L2599" s="45"/>
      <c r="M2599" s="45"/>
    </row>
    <row r="2600" spans="8:13" s="28" customFormat="1" x14ac:dyDescent="0.2">
      <c r="H2600" s="12"/>
      <c r="J2600" s="29"/>
      <c r="K2600" s="45"/>
      <c r="L2600" s="45"/>
      <c r="M2600" s="45"/>
    </row>
    <row r="2601" spans="8:13" s="28" customFormat="1" x14ac:dyDescent="0.2">
      <c r="H2601" s="12"/>
      <c r="J2601" s="29"/>
      <c r="K2601" s="45"/>
      <c r="L2601" s="45"/>
      <c r="M2601" s="45"/>
    </row>
    <row r="2602" spans="8:13" s="28" customFormat="1" x14ac:dyDescent="0.2">
      <c r="H2602" s="12"/>
      <c r="J2602" s="29"/>
      <c r="K2602" s="45"/>
      <c r="L2602" s="45"/>
      <c r="M2602" s="45"/>
    </row>
    <row r="2603" spans="8:13" s="28" customFormat="1" x14ac:dyDescent="0.2">
      <c r="H2603" s="12"/>
      <c r="J2603" s="29"/>
      <c r="K2603" s="45"/>
      <c r="L2603" s="45"/>
      <c r="M2603" s="45"/>
    </row>
    <row r="2604" spans="8:13" s="28" customFormat="1" x14ac:dyDescent="0.2">
      <c r="H2604" s="12"/>
      <c r="J2604" s="29"/>
      <c r="K2604" s="45"/>
      <c r="L2604" s="45"/>
      <c r="M2604" s="45"/>
    </row>
    <row r="2605" spans="8:13" s="28" customFormat="1" x14ac:dyDescent="0.2">
      <c r="H2605" s="12"/>
      <c r="J2605" s="29"/>
      <c r="K2605" s="45"/>
      <c r="L2605" s="45"/>
      <c r="M2605" s="45"/>
    </row>
    <row r="2606" spans="8:13" s="28" customFormat="1" x14ac:dyDescent="0.2">
      <c r="H2606" s="12"/>
      <c r="J2606" s="29"/>
      <c r="K2606" s="45"/>
      <c r="L2606" s="45"/>
      <c r="M2606" s="45"/>
    </row>
    <row r="2607" spans="8:13" s="28" customFormat="1" x14ac:dyDescent="0.2">
      <c r="H2607" s="12"/>
      <c r="J2607" s="29"/>
      <c r="K2607" s="45"/>
      <c r="L2607" s="45"/>
      <c r="M2607" s="45"/>
    </row>
    <row r="2608" spans="8:13" s="28" customFormat="1" x14ac:dyDescent="0.2">
      <c r="H2608" s="12"/>
      <c r="J2608" s="29"/>
      <c r="K2608" s="45"/>
      <c r="L2608" s="45"/>
      <c r="M2608" s="45"/>
    </row>
    <row r="2609" spans="8:13" s="28" customFormat="1" x14ac:dyDescent="0.2">
      <c r="H2609" s="12"/>
      <c r="J2609" s="29"/>
      <c r="K2609" s="45"/>
      <c r="L2609" s="45"/>
      <c r="M2609" s="45"/>
    </row>
    <row r="2610" spans="8:13" s="28" customFormat="1" x14ac:dyDescent="0.2">
      <c r="H2610" s="12"/>
      <c r="J2610" s="29"/>
      <c r="K2610" s="45"/>
      <c r="L2610" s="45"/>
      <c r="M2610" s="45"/>
    </row>
    <row r="2611" spans="8:13" s="28" customFormat="1" x14ac:dyDescent="0.2">
      <c r="H2611" s="12"/>
      <c r="J2611" s="29"/>
      <c r="K2611" s="45"/>
      <c r="L2611" s="45"/>
      <c r="M2611" s="45"/>
    </row>
    <row r="2612" spans="8:13" s="28" customFormat="1" x14ac:dyDescent="0.2">
      <c r="H2612" s="12"/>
      <c r="J2612" s="29"/>
      <c r="K2612" s="45"/>
      <c r="L2612" s="45"/>
      <c r="M2612" s="45"/>
    </row>
    <row r="2613" spans="8:13" s="28" customFormat="1" x14ac:dyDescent="0.2">
      <c r="H2613" s="12"/>
      <c r="J2613" s="29"/>
      <c r="K2613" s="45"/>
      <c r="L2613" s="45"/>
      <c r="M2613" s="45"/>
    </row>
    <row r="2614" spans="8:13" s="28" customFormat="1" x14ac:dyDescent="0.2">
      <c r="H2614" s="12"/>
      <c r="J2614" s="29"/>
      <c r="K2614" s="45"/>
      <c r="L2614" s="45"/>
      <c r="M2614" s="45"/>
    </row>
    <row r="2615" spans="8:13" s="28" customFormat="1" x14ac:dyDescent="0.2">
      <c r="H2615" s="12"/>
      <c r="J2615" s="29"/>
      <c r="K2615" s="45"/>
      <c r="L2615" s="45"/>
      <c r="M2615" s="45"/>
    </row>
    <row r="2616" spans="8:13" s="28" customFormat="1" x14ac:dyDescent="0.2">
      <c r="H2616" s="12"/>
      <c r="J2616" s="29"/>
      <c r="K2616" s="45"/>
      <c r="L2616" s="45"/>
      <c r="M2616" s="45"/>
    </row>
    <row r="2617" spans="8:13" s="28" customFormat="1" x14ac:dyDescent="0.2">
      <c r="H2617" s="12"/>
      <c r="J2617" s="29"/>
      <c r="K2617" s="45"/>
      <c r="L2617" s="45"/>
      <c r="M2617" s="45"/>
    </row>
    <row r="2618" spans="8:13" s="28" customFormat="1" x14ac:dyDescent="0.2">
      <c r="H2618" s="12"/>
      <c r="J2618" s="29"/>
      <c r="K2618" s="45"/>
      <c r="L2618" s="45"/>
      <c r="M2618" s="45"/>
    </row>
    <row r="2619" spans="8:13" s="28" customFormat="1" x14ac:dyDescent="0.2">
      <c r="H2619" s="12"/>
      <c r="J2619" s="29"/>
      <c r="K2619" s="45"/>
      <c r="L2619" s="45"/>
      <c r="M2619" s="45"/>
    </row>
    <row r="2620" spans="8:13" s="28" customFormat="1" x14ac:dyDescent="0.2">
      <c r="H2620" s="12"/>
      <c r="J2620" s="29"/>
      <c r="K2620" s="45"/>
      <c r="L2620" s="45"/>
      <c r="M2620" s="45"/>
    </row>
    <row r="2621" spans="8:13" s="28" customFormat="1" x14ac:dyDescent="0.2">
      <c r="H2621" s="12"/>
      <c r="J2621" s="29"/>
      <c r="K2621" s="45"/>
      <c r="L2621" s="45"/>
      <c r="M2621" s="45"/>
    </row>
    <row r="2622" spans="8:13" s="28" customFormat="1" x14ac:dyDescent="0.2">
      <c r="H2622" s="12"/>
      <c r="J2622" s="29"/>
      <c r="K2622" s="45"/>
      <c r="L2622" s="45"/>
      <c r="M2622" s="45"/>
    </row>
    <row r="2623" spans="8:13" s="28" customFormat="1" x14ac:dyDescent="0.2">
      <c r="H2623" s="12"/>
      <c r="J2623" s="29"/>
      <c r="K2623" s="45"/>
      <c r="L2623" s="45"/>
      <c r="M2623" s="45"/>
    </row>
    <row r="2624" spans="8:13" s="28" customFormat="1" x14ac:dyDescent="0.2">
      <c r="H2624" s="12"/>
      <c r="J2624" s="29"/>
      <c r="K2624" s="45"/>
      <c r="L2624" s="45"/>
      <c r="M2624" s="45"/>
    </row>
    <row r="2625" spans="8:13" s="28" customFormat="1" x14ac:dyDescent="0.2">
      <c r="H2625" s="12"/>
      <c r="J2625" s="29"/>
      <c r="K2625" s="45"/>
      <c r="L2625" s="45"/>
      <c r="M2625" s="45"/>
    </row>
    <row r="2626" spans="8:13" s="28" customFormat="1" x14ac:dyDescent="0.2">
      <c r="H2626" s="12"/>
      <c r="J2626" s="29"/>
      <c r="K2626" s="45"/>
      <c r="L2626" s="45"/>
      <c r="M2626" s="45"/>
    </row>
    <row r="2627" spans="8:13" s="28" customFormat="1" x14ac:dyDescent="0.2">
      <c r="H2627" s="12"/>
      <c r="J2627" s="29"/>
      <c r="K2627" s="45"/>
      <c r="L2627" s="45"/>
      <c r="M2627" s="45"/>
    </row>
    <row r="2628" spans="8:13" s="28" customFormat="1" x14ac:dyDescent="0.2">
      <c r="H2628" s="12"/>
      <c r="J2628" s="29"/>
      <c r="K2628" s="45"/>
      <c r="L2628" s="45"/>
      <c r="M2628" s="45"/>
    </row>
    <row r="2629" spans="8:13" s="28" customFormat="1" x14ac:dyDescent="0.2">
      <c r="H2629" s="12"/>
      <c r="J2629" s="29"/>
      <c r="K2629" s="45"/>
      <c r="L2629" s="45"/>
      <c r="M2629" s="45"/>
    </row>
    <row r="2630" spans="8:13" s="28" customFormat="1" x14ac:dyDescent="0.2">
      <c r="H2630" s="12"/>
      <c r="J2630" s="29"/>
      <c r="K2630" s="45"/>
      <c r="L2630" s="45"/>
      <c r="M2630" s="45"/>
    </row>
    <row r="2631" spans="8:13" s="28" customFormat="1" x14ac:dyDescent="0.2">
      <c r="H2631" s="12"/>
      <c r="J2631" s="29"/>
      <c r="K2631" s="45"/>
      <c r="L2631" s="45"/>
      <c r="M2631" s="45"/>
    </row>
    <row r="2632" spans="8:13" s="28" customFormat="1" x14ac:dyDescent="0.2">
      <c r="H2632" s="12"/>
      <c r="J2632" s="29"/>
      <c r="K2632" s="45"/>
      <c r="L2632" s="45"/>
      <c r="M2632" s="45"/>
    </row>
    <row r="2633" spans="8:13" s="28" customFormat="1" x14ac:dyDescent="0.2">
      <c r="H2633" s="12"/>
      <c r="J2633" s="29"/>
      <c r="K2633" s="45"/>
      <c r="L2633" s="45"/>
      <c r="M2633" s="45"/>
    </row>
    <row r="2634" spans="8:13" s="28" customFormat="1" x14ac:dyDescent="0.2">
      <c r="H2634" s="12"/>
      <c r="J2634" s="29"/>
      <c r="K2634" s="45"/>
      <c r="L2634" s="45"/>
      <c r="M2634" s="45"/>
    </row>
    <row r="2635" spans="8:13" s="28" customFormat="1" x14ac:dyDescent="0.2">
      <c r="H2635" s="12"/>
      <c r="J2635" s="29"/>
      <c r="K2635" s="45"/>
      <c r="L2635" s="45"/>
      <c r="M2635" s="45"/>
    </row>
    <row r="2636" spans="8:13" s="28" customFormat="1" x14ac:dyDescent="0.2">
      <c r="H2636" s="12"/>
      <c r="J2636" s="29"/>
      <c r="K2636" s="45"/>
      <c r="L2636" s="45"/>
      <c r="M2636" s="45"/>
    </row>
    <row r="2637" spans="8:13" s="28" customFormat="1" x14ac:dyDescent="0.2">
      <c r="H2637" s="12"/>
      <c r="J2637" s="29"/>
      <c r="K2637" s="45"/>
      <c r="L2637" s="45"/>
      <c r="M2637" s="45"/>
    </row>
    <row r="2638" spans="8:13" s="28" customFormat="1" x14ac:dyDescent="0.2">
      <c r="H2638" s="12"/>
      <c r="J2638" s="29"/>
      <c r="K2638" s="45"/>
      <c r="L2638" s="45"/>
      <c r="M2638" s="45"/>
    </row>
    <row r="2639" spans="8:13" s="28" customFormat="1" x14ac:dyDescent="0.2">
      <c r="H2639" s="12"/>
      <c r="J2639" s="29"/>
      <c r="K2639" s="45"/>
      <c r="L2639" s="45"/>
      <c r="M2639" s="45"/>
    </row>
    <row r="2640" spans="8:13" s="28" customFormat="1" x14ac:dyDescent="0.2">
      <c r="H2640" s="12"/>
      <c r="J2640" s="29"/>
      <c r="K2640" s="45"/>
      <c r="L2640" s="45"/>
      <c r="M2640" s="45"/>
    </row>
    <row r="2641" spans="8:13" s="28" customFormat="1" x14ac:dyDescent="0.2">
      <c r="H2641" s="12"/>
      <c r="J2641" s="29"/>
      <c r="K2641" s="45"/>
      <c r="L2641" s="45"/>
      <c r="M2641" s="45"/>
    </row>
    <row r="2642" spans="8:13" s="28" customFormat="1" x14ac:dyDescent="0.2">
      <c r="H2642" s="12"/>
      <c r="J2642" s="29"/>
      <c r="K2642" s="45"/>
      <c r="L2642" s="45"/>
      <c r="M2642" s="45"/>
    </row>
    <row r="2643" spans="8:13" s="28" customFormat="1" x14ac:dyDescent="0.2">
      <c r="H2643" s="12"/>
      <c r="J2643" s="29"/>
      <c r="K2643" s="45"/>
      <c r="L2643" s="45"/>
      <c r="M2643" s="45"/>
    </row>
    <row r="2644" spans="8:13" s="28" customFormat="1" x14ac:dyDescent="0.2">
      <c r="H2644" s="12"/>
      <c r="J2644" s="29"/>
      <c r="K2644" s="45"/>
      <c r="L2644" s="45"/>
      <c r="M2644" s="45"/>
    </row>
    <row r="2645" spans="8:13" s="28" customFormat="1" x14ac:dyDescent="0.2">
      <c r="H2645" s="12"/>
      <c r="J2645" s="29"/>
      <c r="K2645" s="45"/>
      <c r="L2645" s="45"/>
      <c r="M2645" s="45"/>
    </row>
    <row r="2646" spans="8:13" s="28" customFormat="1" x14ac:dyDescent="0.2">
      <c r="H2646" s="12"/>
      <c r="J2646" s="29"/>
      <c r="K2646" s="45"/>
      <c r="L2646" s="45"/>
      <c r="M2646" s="45"/>
    </row>
    <row r="2647" spans="8:13" s="28" customFormat="1" x14ac:dyDescent="0.2">
      <c r="H2647" s="12"/>
      <c r="J2647" s="29"/>
      <c r="K2647" s="45"/>
      <c r="L2647" s="45"/>
      <c r="M2647" s="45"/>
    </row>
    <row r="2648" spans="8:13" s="28" customFormat="1" x14ac:dyDescent="0.2">
      <c r="H2648" s="12"/>
      <c r="J2648" s="29"/>
      <c r="K2648" s="45"/>
      <c r="L2648" s="45"/>
      <c r="M2648" s="45"/>
    </row>
    <row r="2649" spans="8:13" s="28" customFormat="1" x14ac:dyDescent="0.2">
      <c r="H2649" s="12"/>
      <c r="J2649" s="29"/>
      <c r="K2649" s="45"/>
      <c r="L2649" s="45"/>
      <c r="M2649" s="45"/>
    </row>
    <row r="2650" spans="8:13" s="28" customFormat="1" x14ac:dyDescent="0.2">
      <c r="H2650" s="12"/>
      <c r="J2650" s="29"/>
      <c r="K2650" s="45"/>
      <c r="L2650" s="45"/>
      <c r="M2650" s="45"/>
    </row>
    <row r="2651" spans="8:13" s="28" customFormat="1" x14ac:dyDescent="0.2">
      <c r="H2651" s="12"/>
      <c r="J2651" s="29"/>
      <c r="K2651" s="45"/>
      <c r="L2651" s="45"/>
      <c r="M2651" s="45"/>
    </row>
    <row r="2652" spans="8:13" s="28" customFormat="1" x14ac:dyDescent="0.2">
      <c r="H2652" s="12"/>
      <c r="J2652" s="29"/>
      <c r="K2652" s="45"/>
      <c r="L2652" s="45"/>
      <c r="M2652" s="45"/>
    </row>
    <row r="2653" spans="8:13" s="28" customFormat="1" x14ac:dyDescent="0.2">
      <c r="H2653" s="12"/>
      <c r="J2653" s="29"/>
      <c r="K2653" s="45"/>
      <c r="L2653" s="45"/>
      <c r="M2653" s="45"/>
    </row>
    <row r="2654" spans="8:13" s="28" customFormat="1" x14ac:dyDescent="0.2">
      <c r="H2654" s="12"/>
      <c r="J2654" s="29"/>
      <c r="K2654" s="45"/>
      <c r="L2654" s="45"/>
      <c r="M2654" s="45"/>
    </row>
    <row r="2655" spans="8:13" s="28" customFormat="1" x14ac:dyDescent="0.2">
      <c r="H2655" s="12"/>
      <c r="J2655" s="29"/>
      <c r="K2655" s="45"/>
      <c r="L2655" s="45"/>
      <c r="M2655" s="45"/>
    </row>
    <row r="2656" spans="8:13" s="28" customFormat="1" x14ac:dyDescent="0.2">
      <c r="H2656" s="12"/>
      <c r="J2656" s="29"/>
      <c r="K2656" s="45"/>
      <c r="L2656" s="45"/>
      <c r="M2656" s="45"/>
    </row>
    <row r="2657" spans="8:13" s="28" customFormat="1" x14ac:dyDescent="0.2">
      <c r="H2657" s="12"/>
      <c r="J2657" s="29"/>
      <c r="K2657" s="45"/>
      <c r="L2657" s="45"/>
      <c r="M2657" s="45"/>
    </row>
    <row r="2658" spans="8:13" s="28" customFormat="1" x14ac:dyDescent="0.2">
      <c r="H2658" s="12"/>
      <c r="J2658" s="29"/>
      <c r="K2658" s="45"/>
      <c r="L2658" s="45"/>
      <c r="M2658" s="45"/>
    </row>
    <row r="2659" spans="8:13" s="28" customFormat="1" x14ac:dyDescent="0.2">
      <c r="H2659" s="12"/>
      <c r="J2659" s="29"/>
      <c r="K2659" s="45"/>
      <c r="L2659" s="45"/>
      <c r="M2659" s="45"/>
    </row>
    <row r="2660" spans="8:13" s="28" customFormat="1" x14ac:dyDescent="0.2">
      <c r="H2660" s="12"/>
      <c r="J2660" s="29"/>
      <c r="K2660" s="45"/>
      <c r="L2660" s="45"/>
      <c r="M2660" s="45"/>
    </row>
    <row r="2661" spans="8:13" s="28" customFormat="1" x14ac:dyDescent="0.2">
      <c r="H2661" s="12"/>
      <c r="J2661" s="29"/>
      <c r="K2661" s="45"/>
      <c r="L2661" s="45"/>
      <c r="M2661" s="45"/>
    </row>
    <row r="2662" spans="8:13" s="28" customFormat="1" x14ac:dyDescent="0.2">
      <c r="H2662" s="12"/>
      <c r="J2662" s="29"/>
      <c r="K2662" s="45"/>
      <c r="L2662" s="45"/>
      <c r="M2662" s="45"/>
    </row>
    <row r="2663" spans="8:13" s="28" customFormat="1" x14ac:dyDescent="0.2">
      <c r="H2663" s="12"/>
      <c r="J2663" s="29"/>
      <c r="K2663" s="45"/>
      <c r="L2663" s="45"/>
      <c r="M2663" s="45"/>
    </row>
    <row r="2664" spans="8:13" s="28" customFormat="1" x14ac:dyDescent="0.2">
      <c r="H2664" s="12"/>
      <c r="J2664" s="29"/>
      <c r="K2664" s="45"/>
      <c r="L2664" s="45"/>
      <c r="M2664" s="45"/>
    </row>
    <row r="2665" spans="8:13" s="28" customFormat="1" x14ac:dyDescent="0.2">
      <c r="H2665" s="12"/>
      <c r="J2665" s="29"/>
      <c r="K2665" s="45"/>
      <c r="L2665" s="45"/>
      <c r="M2665" s="45"/>
    </row>
    <row r="2666" spans="8:13" s="28" customFormat="1" x14ac:dyDescent="0.2">
      <c r="H2666" s="12"/>
      <c r="J2666" s="29"/>
      <c r="K2666" s="45"/>
      <c r="L2666" s="45"/>
      <c r="M2666" s="45"/>
    </row>
    <row r="2667" spans="8:13" s="28" customFormat="1" x14ac:dyDescent="0.2">
      <c r="H2667" s="12"/>
      <c r="J2667" s="29"/>
      <c r="K2667" s="45"/>
      <c r="L2667" s="45"/>
      <c r="M2667" s="45"/>
    </row>
    <row r="2668" spans="8:13" s="28" customFormat="1" x14ac:dyDescent="0.2">
      <c r="H2668" s="12"/>
      <c r="J2668" s="29"/>
      <c r="K2668" s="45"/>
      <c r="L2668" s="45"/>
      <c r="M2668" s="45"/>
    </row>
    <row r="2669" spans="8:13" s="28" customFormat="1" x14ac:dyDescent="0.2">
      <c r="H2669" s="12"/>
      <c r="J2669" s="29"/>
      <c r="K2669" s="45"/>
      <c r="L2669" s="45"/>
      <c r="M2669" s="45"/>
    </row>
    <row r="2670" spans="8:13" s="28" customFormat="1" x14ac:dyDescent="0.2">
      <c r="H2670" s="12"/>
      <c r="J2670" s="29"/>
      <c r="K2670" s="45"/>
      <c r="L2670" s="45"/>
      <c r="M2670" s="45"/>
    </row>
    <row r="2671" spans="8:13" s="28" customFormat="1" x14ac:dyDescent="0.2">
      <c r="H2671" s="12"/>
      <c r="J2671" s="29"/>
      <c r="K2671" s="45"/>
      <c r="L2671" s="45"/>
      <c r="M2671" s="45"/>
    </row>
    <row r="2672" spans="8:13" s="28" customFormat="1" x14ac:dyDescent="0.2">
      <c r="H2672" s="12"/>
      <c r="J2672" s="29"/>
      <c r="K2672" s="45"/>
      <c r="L2672" s="45"/>
      <c r="M2672" s="45"/>
    </row>
    <row r="2673" spans="8:13" s="28" customFormat="1" x14ac:dyDescent="0.2">
      <c r="H2673" s="12"/>
      <c r="J2673" s="29"/>
      <c r="K2673" s="45"/>
      <c r="L2673" s="45"/>
      <c r="M2673" s="45"/>
    </row>
    <row r="2674" spans="8:13" s="28" customFormat="1" x14ac:dyDescent="0.2">
      <c r="H2674" s="12"/>
      <c r="J2674" s="29"/>
      <c r="K2674" s="45"/>
      <c r="L2674" s="45"/>
      <c r="M2674" s="45"/>
    </row>
    <row r="2675" spans="8:13" s="28" customFormat="1" x14ac:dyDescent="0.2">
      <c r="H2675" s="12"/>
      <c r="J2675" s="29"/>
      <c r="K2675" s="45"/>
      <c r="L2675" s="45"/>
      <c r="M2675" s="45"/>
    </row>
    <row r="2676" spans="8:13" s="28" customFormat="1" x14ac:dyDescent="0.2">
      <c r="H2676" s="12"/>
      <c r="J2676" s="29"/>
      <c r="K2676" s="45"/>
      <c r="L2676" s="45"/>
      <c r="M2676" s="45"/>
    </row>
    <row r="2677" spans="8:13" s="28" customFormat="1" x14ac:dyDescent="0.2">
      <c r="H2677" s="12"/>
      <c r="J2677" s="29"/>
      <c r="K2677" s="45"/>
      <c r="L2677" s="45"/>
      <c r="M2677" s="45"/>
    </row>
    <row r="2678" spans="8:13" s="28" customFormat="1" x14ac:dyDescent="0.2">
      <c r="H2678" s="12"/>
      <c r="J2678" s="29"/>
      <c r="K2678" s="45"/>
      <c r="L2678" s="45"/>
      <c r="M2678" s="45"/>
    </row>
    <row r="2679" spans="8:13" s="28" customFormat="1" x14ac:dyDescent="0.2">
      <c r="H2679" s="12"/>
      <c r="J2679" s="29"/>
      <c r="K2679" s="45"/>
      <c r="L2679" s="45"/>
      <c r="M2679" s="45"/>
    </row>
    <row r="2680" spans="8:13" s="28" customFormat="1" x14ac:dyDescent="0.2">
      <c r="H2680" s="12"/>
      <c r="J2680" s="29"/>
      <c r="K2680" s="45"/>
      <c r="L2680" s="45"/>
      <c r="M2680" s="45"/>
    </row>
    <row r="2681" spans="8:13" s="28" customFormat="1" x14ac:dyDescent="0.2">
      <c r="H2681" s="12"/>
      <c r="J2681" s="29"/>
      <c r="K2681" s="45"/>
      <c r="L2681" s="45"/>
      <c r="M2681" s="45"/>
    </row>
    <row r="2682" spans="8:13" s="28" customFormat="1" x14ac:dyDescent="0.2">
      <c r="H2682" s="12"/>
      <c r="J2682" s="29"/>
      <c r="K2682" s="45"/>
      <c r="L2682" s="45"/>
      <c r="M2682" s="45"/>
    </row>
    <row r="2683" spans="8:13" s="28" customFormat="1" x14ac:dyDescent="0.2">
      <c r="H2683" s="12"/>
      <c r="J2683" s="29"/>
      <c r="K2683" s="45"/>
      <c r="L2683" s="45"/>
      <c r="M2683" s="45"/>
    </row>
    <row r="2684" spans="8:13" s="28" customFormat="1" x14ac:dyDescent="0.2">
      <c r="H2684" s="12"/>
      <c r="J2684" s="29"/>
      <c r="K2684" s="45"/>
      <c r="L2684" s="45"/>
      <c r="M2684" s="45"/>
    </row>
    <row r="2685" spans="8:13" s="28" customFormat="1" x14ac:dyDescent="0.2">
      <c r="H2685" s="12"/>
      <c r="J2685" s="29"/>
      <c r="K2685" s="45"/>
      <c r="L2685" s="45"/>
      <c r="M2685" s="45"/>
    </row>
    <row r="2686" spans="8:13" s="28" customFormat="1" x14ac:dyDescent="0.2">
      <c r="H2686" s="12"/>
      <c r="J2686" s="29"/>
      <c r="K2686" s="45"/>
      <c r="L2686" s="45"/>
      <c r="M2686" s="45"/>
    </row>
    <row r="2687" spans="8:13" s="28" customFormat="1" x14ac:dyDescent="0.2">
      <c r="H2687" s="12"/>
      <c r="J2687" s="29"/>
      <c r="K2687" s="45"/>
      <c r="L2687" s="45"/>
      <c r="M2687" s="45"/>
    </row>
    <row r="2688" spans="8:13" s="28" customFormat="1" x14ac:dyDescent="0.2">
      <c r="H2688" s="12"/>
      <c r="J2688" s="29"/>
      <c r="K2688" s="45"/>
      <c r="L2688" s="45"/>
      <c r="M2688" s="45"/>
    </row>
    <row r="2689" spans="8:13" s="28" customFormat="1" x14ac:dyDescent="0.2">
      <c r="H2689" s="12"/>
      <c r="J2689" s="29"/>
      <c r="K2689" s="45"/>
      <c r="L2689" s="45"/>
      <c r="M2689" s="45"/>
    </row>
    <row r="2690" spans="8:13" s="28" customFormat="1" x14ac:dyDescent="0.2">
      <c r="H2690" s="12"/>
      <c r="J2690" s="29"/>
      <c r="K2690" s="45"/>
      <c r="L2690" s="45"/>
      <c r="M2690" s="45"/>
    </row>
    <row r="2691" spans="8:13" s="28" customFormat="1" x14ac:dyDescent="0.2">
      <c r="H2691" s="12"/>
      <c r="J2691" s="29"/>
      <c r="K2691" s="45"/>
      <c r="L2691" s="45"/>
      <c r="M2691" s="45"/>
    </row>
    <row r="2692" spans="8:13" s="28" customFormat="1" x14ac:dyDescent="0.2">
      <c r="H2692" s="12"/>
      <c r="J2692" s="29"/>
      <c r="K2692" s="45"/>
      <c r="L2692" s="45"/>
      <c r="M2692" s="45"/>
    </row>
    <row r="2693" spans="8:13" s="28" customFormat="1" x14ac:dyDescent="0.2">
      <c r="H2693" s="12"/>
      <c r="J2693" s="29"/>
      <c r="K2693" s="45"/>
      <c r="L2693" s="45"/>
      <c r="M2693" s="45"/>
    </row>
    <row r="2694" spans="8:13" s="28" customFormat="1" x14ac:dyDescent="0.2">
      <c r="H2694" s="12"/>
      <c r="J2694" s="29"/>
      <c r="K2694" s="45"/>
      <c r="L2694" s="45"/>
      <c r="M2694" s="45"/>
    </row>
    <row r="2695" spans="8:13" s="28" customFormat="1" x14ac:dyDescent="0.2">
      <c r="H2695" s="12"/>
      <c r="J2695" s="29"/>
      <c r="K2695" s="45"/>
      <c r="L2695" s="45"/>
      <c r="M2695" s="45"/>
    </row>
    <row r="2696" spans="8:13" s="28" customFormat="1" x14ac:dyDescent="0.2">
      <c r="H2696" s="12"/>
      <c r="J2696" s="29"/>
      <c r="K2696" s="45"/>
      <c r="L2696" s="45"/>
      <c r="M2696" s="45"/>
    </row>
    <row r="2697" spans="8:13" s="28" customFormat="1" x14ac:dyDescent="0.2">
      <c r="H2697" s="12"/>
      <c r="J2697" s="29"/>
      <c r="K2697" s="45"/>
      <c r="L2697" s="45"/>
      <c r="M2697" s="45"/>
    </row>
    <row r="2698" spans="8:13" s="28" customFormat="1" x14ac:dyDescent="0.2">
      <c r="H2698" s="12"/>
      <c r="J2698" s="29"/>
      <c r="K2698" s="45"/>
      <c r="L2698" s="45"/>
      <c r="M2698" s="45"/>
    </row>
    <row r="2699" spans="8:13" s="28" customFormat="1" x14ac:dyDescent="0.2">
      <c r="H2699" s="12"/>
      <c r="J2699" s="29"/>
      <c r="K2699" s="45"/>
      <c r="L2699" s="45"/>
      <c r="M2699" s="45"/>
    </row>
    <row r="2700" spans="8:13" s="28" customFormat="1" x14ac:dyDescent="0.2">
      <c r="H2700" s="12"/>
      <c r="J2700" s="29"/>
      <c r="K2700" s="45"/>
      <c r="L2700" s="45"/>
      <c r="M2700" s="45"/>
    </row>
    <row r="2701" spans="8:13" s="28" customFormat="1" x14ac:dyDescent="0.2">
      <c r="H2701" s="12"/>
      <c r="J2701" s="29"/>
      <c r="K2701" s="45"/>
      <c r="L2701" s="45"/>
      <c r="M2701" s="45"/>
    </row>
    <row r="2702" spans="8:13" s="28" customFormat="1" x14ac:dyDescent="0.2">
      <c r="H2702" s="12"/>
      <c r="J2702" s="29"/>
      <c r="K2702" s="45"/>
      <c r="L2702" s="45"/>
      <c r="M2702" s="45"/>
    </row>
    <row r="2703" spans="8:13" s="28" customFormat="1" x14ac:dyDescent="0.2">
      <c r="H2703" s="12"/>
      <c r="J2703" s="29"/>
      <c r="K2703" s="45"/>
      <c r="L2703" s="45"/>
      <c r="M2703" s="45"/>
    </row>
    <row r="2704" spans="8:13" s="28" customFormat="1" x14ac:dyDescent="0.2">
      <c r="H2704" s="12"/>
      <c r="J2704" s="29"/>
      <c r="K2704" s="45"/>
      <c r="L2704" s="45"/>
      <c r="M2704" s="45"/>
    </row>
    <row r="2705" spans="8:13" s="28" customFormat="1" x14ac:dyDescent="0.2">
      <c r="H2705" s="12"/>
      <c r="J2705" s="29"/>
      <c r="K2705" s="45"/>
      <c r="L2705" s="45"/>
      <c r="M2705" s="45"/>
    </row>
    <row r="2706" spans="8:13" s="28" customFormat="1" x14ac:dyDescent="0.2">
      <c r="H2706" s="12"/>
      <c r="J2706" s="29"/>
      <c r="K2706" s="45"/>
      <c r="L2706" s="45"/>
      <c r="M2706" s="45"/>
    </row>
    <row r="2707" spans="8:13" s="28" customFormat="1" x14ac:dyDescent="0.2">
      <c r="H2707" s="12"/>
      <c r="J2707" s="29"/>
      <c r="K2707" s="45"/>
      <c r="L2707" s="45"/>
      <c r="M2707" s="45"/>
    </row>
    <row r="2708" spans="8:13" s="28" customFormat="1" x14ac:dyDescent="0.2">
      <c r="H2708" s="12"/>
      <c r="J2708" s="29"/>
      <c r="K2708" s="45"/>
      <c r="L2708" s="45"/>
      <c r="M2708" s="45"/>
    </row>
    <row r="2709" spans="8:13" s="28" customFormat="1" x14ac:dyDescent="0.2">
      <c r="H2709" s="12"/>
      <c r="J2709" s="29"/>
      <c r="K2709" s="45"/>
      <c r="L2709" s="45"/>
      <c r="M2709" s="45"/>
    </row>
    <row r="2710" spans="8:13" s="28" customFormat="1" x14ac:dyDescent="0.2">
      <c r="H2710" s="12"/>
      <c r="J2710" s="29"/>
      <c r="K2710" s="45"/>
      <c r="L2710" s="45"/>
      <c r="M2710" s="45"/>
    </row>
    <row r="2711" spans="8:13" s="28" customFormat="1" x14ac:dyDescent="0.2">
      <c r="H2711" s="12"/>
      <c r="J2711" s="29"/>
      <c r="K2711" s="45"/>
      <c r="L2711" s="45"/>
      <c r="M2711" s="45"/>
    </row>
    <row r="2712" spans="8:13" s="28" customFormat="1" x14ac:dyDescent="0.2">
      <c r="H2712" s="12"/>
      <c r="J2712" s="29"/>
      <c r="K2712" s="45"/>
      <c r="L2712" s="45"/>
      <c r="M2712" s="45"/>
    </row>
    <row r="2713" spans="8:13" s="28" customFormat="1" x14ac:dyDescent="0.2">
      <c r="H2713" s="12"/>
      <c r="J2713" s="29"/>
      <c r="K2713" s="45"/>
      <c r="L2713" s="45"/>
      <c r="M2713" s="45"/>
    </row>
    <row r="2714" spans="8:13" s="28" customFormat="1" x14ac:dyDescent="0.2">
      <c r="H2714" s="12"/>
      <c r="J2714" s="29"/>
      <c r="K2714" s="45"/>
      <c r="L2714" s="45"/>
      <c r="M2714" s="45"/>
    </row>
    <row r="2715" spans="8:13" s="28" customFormat="1" x14ac:dyDescent="0.2">
      <c r="H2715" s="12"/>
      <c r="J2715" s="29"/>
      <c r="K2715" s="45"/>
      <c r="L2715" s="45"/>
      <c r="M2715" s="45"/>
    </row>
    <row r="2716" spans="8:13" s="28" customFormat="1" x14ac:dyDescent="0.2">
      <c r="H2716" s="12"/>
      <c r="J2716" s="29"/>
      <c r="K2716" s="45"/>
      <c r="L2716" s="45"/>
      <c r="M2716" s="45"/>
    </row>
    <row r="2717" spans="8:13" s="28" customFormat="1" x14ac:dyDescent="0.2">
      <c r="H2717" s="12"/>
      <c r="J2717" s="29"/>
      <c r="K2717" s="45"/>
      <c r="L2717" s="45"/>
      <c r="M2717" s="45"/>
    </row>
    <row r="2718" spans="8:13" s="28" customFormat="1" x14ac:dyDescent="0.2">
      <c r="H2718" s="12"/>
      <c r="J2718" s="29"/>
      <c r="K2718" s="45"/>
      <c r="L2718" s="45"/>
      <c r="M2718" s="45"/>
    </row>
    <row r="2719" spans="8:13" s="28" customFormat="1" x14ac:dyDescent="0.2">
      <c r="H2719" s="12"/>
      <c r="J2719" s="29"/>
      <c r="K2719" s="45"/>
      <c r="L2719" s="45"/>
      <c r="M2719" s="45"/>
    </row>
    <row r="2720" spans="8:13" s="28" customFormat="1" x14ac:dyDescent="0.2">
      <c r="H2720" s="12"/>
      <c r="J2720" s="29"/>
      <c r="K2720" s="45"/>
      <c r="L2720" s="45"/>
      <c r="M2720" s="45"/>
    </row>
    <row r="2721" spans="8:13" s="28" customFormat="1" x14ac:dyDescent="0.2">
      <c r="H2721" s="12"/>
      <c r="J2721" s="29"/>
      <c r="K2721" s="45"/>
      <c r="L2721" s="45"/>
      <c r="M2721" s="45"/>
    </row>
    <row r="2722" spans="8:13" s="28" customFormat="1" x14ac:dyDescent="0.2">
      <c r="H2722" s="12"/>
      <c r="J2722" s="29"/>
      <c r="K2722" s="45"/>
      <c r="L2722" s="45"/>
      <c r="M2722" s="45"/>
    </row>
    <row r="2723" spans="8:13" s="28" customFormat="1" x14ac:dyDescent="0.2">
      <c r="H2723" s="12"/>
      <c r="J2723" s="29"/>
      <c r="K2723" s="45"/>
      <c r="L2723" s="45"/>
      <c r="M2723" s="45"/>
    </row>
    <row r="2724" spans="8:13" s="28" customFormat="1" x14ac:dyDescent="0.2">
      <c r="H2724" s="12"/>
      <c r="J2724" s="29"/>
      <c r="K2724" s="45"/>
      <c r="L2724" s="45"/>
      <c r="M2724" s="45"/>
    </row>
    <row r="2725" spans="8:13" s="28" customFormat="1" x14ac:dyDescent="0.2">
      <c r="H2725" s="12"/>
      <c r="J2725" s="29"/>
      <c r="K2725" s="45"/>
      <c r="L2725" s="45"/>
      <c r="M2725" s="45"/>
    </row>
    <row r="2726" spans="8:13" s="28" customFormat="1" x14ac:dyDescent="0.2">
      <c r="H2726" s="12"/>
      <c r="J2726" s="29"/>
      <c r="K2726" s="45"/>
      <c r="L2726" s="45"/>
      <c r="M2726" s="45"/>
    </row>
    <row r="2727" spans="8:13" s="28" customFormat="1" x14ac:dyDescent="0.2">
      <c r="H2727" s="12"/>
      <c r="J2727" s="29"/>
      <c r="K2727" s="45"/>
      <c r="L2727" s="45"/>
      <c r="M2727" s="45"/>
    </row>
    <row r="2728" spans="8:13" s="28" customFormat="1" x14ac:dyDescent="0.2">
      <c r="H2728" s="12"/>
      <c r="J2728" s="29"/>
      <c r="K2728" s="45"/>
      <c r="L2728" s="45"/>
      <c r="M2728" s="45"/>
    </row>
    <row r="2729" spans="8:13" s="28" customFormat="1" x14ac:dyDescent="0.2">
      <c r="H2729" s="12"/>
      <c r="J2729" s="29"/>
      <c r="K2729" s="45"/>
      <c r="L2729" s="45"/>
      <c r="M2729" s="45"/>
    </row>
    <row r="2730" spans="8:13" s="28" customFormat="1" x14ac:dyDescent="0.2">
      <c r="H2730" s="12"/>
      <c r="J2730" s="29"/>
      <c r="K2730" s="45"/>
      <c r="L2730" s="45"/>
      <c r="M2730" s="45"/>
    </row>
    <row r="2731" spans="8:13" s="28" customFormat="1" x14ac:dyDescent="0.2">
      <c r="H2731" s="12"/>
      <c r="J2731" s="29"/>
      <c r="K2731" s="45"/>
      <c r="L2731" s="45"/>
      <c r="M2731" s="45"/>
    </row>
    <row r="2732" spans="8:13" s="28" customFormat="1" x14ac:dyDescent="0.2">
      <c r="H2732" s="12"/>
      <c r="J2732" s="29"/>
      <c r="K2732" s="45"/>
      <c r="L2732" s="45"/>
      <c r="M2732" s="45"/>
    </row>
    <row r="2733" spans="8:13" s="28" customFormat="1" x14ac:dyDescent="0.2">
      <c r="H2733" s="12"/>
      <c r="J2733" s="29"/>
      <c r="K2733" s="45"/>
      <c r="L2733" s="45"/>
      <c r="M2733" s="45"/>
    </row>
    <row r="2734" spans="8:13" s="28" customFormat="1" x14ac:dyDescent="0.2">
      <c r="H2734" s="12"/>
      <c r="J2734" s="29"/>
      <c r="K2734" s="45"/>
      <c r="L2734" s="45"/>
      <c r="M2734" s="45"/>
    </row>
    <row r="2735" spans="8:13" s="28" customFormat="1" x14ac:dyDescent="0.2">
      <c r="H2735" s="12"/>
      <c r="J2735" s="29"/>
      <c r="K2735" s="45"/>
      <c r="L2735" s="45"/>
      <c r="M2735" s="45"/>
    </row>
    <row r="2736" spans="8:13" s="28" customFormat="1" x14ac:dyDescent="0.2">
      <c r="H2736" s="12"/>
      <c r="J2736" s="29"/>
      <c r="K2736" s="45"/>
      <c r="L2736" s="45"/>
      <c r="M2736" s="45"/>
    </row>
    <row r="2737" spans="8:13" s="28" customFormat="1" x14ac:dyDescent="0.2">
      <c r="H2737" s="12"/>
      <c r="J2737" s="29"/>
      <c r="K2737" s="45"/>
      <c r="L2737" s="45"/>
      <c r="M2737" s="45"/>
    </row>
    <row r="2738" spans="8:13" s="28" customFormat="1" x14ac:dyDescent="0.2">
      <c r="H2738" s="12"/>
      <c r="J2738" s="29"/>
      <c r="K2738" s="45"/>
      <c r="L2738" s="45"/>
      <c r="M2738" s="45"/>
    </row>
    <row r="2739" spans="8:13" s="28" customFormat="1" x14ac:dyDescent="0.2">
      <c r="H2739" s="12"/>
      <c r="J2739" s="29"/>
      <c r="K2739" s="45"/>
      <c r="L2739" s="45"/>
      <c r="M2739" s="45"/>
    </row>
    <row r="2740" spans="8:13" s="28" customFormat="1" x14ac:dyDescent="0.2">
      <c r="H2740" s="12"/>
      <c r="J2740" s="29"/>
      <c r="K2740" s="45"/>
      <c r="L2740" s="45"/>
      <c r="M2740" s="45"/>
    </row>
    <row r="2741" spans="8:13" s="28" customFormat="1" x14ac:dyDescent="0.2">
      <c r="H2741" s="12"/>
      <c r="J2741" s="29"/>
      <c r="K2741" s="45"/>
      <c r="L2741" s="45"/>
      <c r="M2741" s="45"/>
    </row>
    <row r="2742" spans="8:13" s="28" customFormat="1" x14ac:dyDescent="0.2">
      <c r="H2742" s="12"/>
      <c r="J2742" s="29"/>
      <c r="K2742" s="45"/>
      <c r="L2742" s="45"/>
      <c r="M2742" s="45"/>
    </row>
    <row r="2743" spans="8:13" s="28" customFormat="1" x14ac:dyDescent="0.2">
      <c r="H2743" s="12"/>
      <c r="J2743" s="29"/>
      <c r="K2743" s="45"/>
      <c r="L2743" s="45"/>
      <c r="M2743" s="45"/>
    </row>
    <row r="2744" spans="8:13" s="28" customFormat="1" x14ac:dyDescent="0.2">
      <c r="H2744" s="12"/>
      <c r="J2744" s="29"/>
      <c r="K2744" s="45"/>
      <c r="L2744" s="45"/>
      <c r="M2744" s="45"/>
    </row>
    <row r="2745" spans="8:13" s="28" customFormat="1" x14ac:dyDescent="0.2">
      <c r="H2745" s="12"/>
      <c r="J2745" s="29"/>
      <c r="K2745" s="45"/>
      <c r="L2745" s="45"/>
      <c r="M2745" s="45"/>
    </row>
    <row r="2746" spans="8:13" s="28" customFormat="1" x14ac:dyDescent="0.2">
      <c r="H2746" s="12"/>
      <c r="J2746" s="29"/>
      <c r="K2746" s="45"/>
      <c r="L2746" s="45"/>
      <c r="M2746" s="45"/>
    </row>
    <row r="2747" spans="8:13" s="28" customFormat="1" x14ac:dyDescent="0.2">
      <c r="H2747" s="12"/>
      <c r="J2747" s="29"/>
      <c r="K2747" s="45"/>
      <c r="L2747" s="45"/>
      <c r="M2747" s="45"/>
    </row>
    <row r="2748" spans="8:13" s="28" customFormat="1" x14ac:dyDescent="0.2">
      <c r="H2748" s="12"/>
      <c r="J2748" s="29"/>
      <c r="K2748" s="45"/>
      <c r="L2748" s="45"/>
      <c r="M2748" s="45"/>
    </row>
    <row r="2749" spans="8:13" s="28" customFormat="1" x14ac:dyDescent="0.2">
      <c r="H2749" s="12"/>
      <c r="J2749" s="29"/>
      <c r="K2749" s="45"/>
      <c r="L2749" s="45"/>
      <c r="M2749" s="45"/>
    </row>
    <row r="2750" spans="8:13" s="28" customFormat="1" x14ac:dyDescent="0.2">
      <c r="H2750" s="12"/>
      <c r="J2750" s="29"/>
      <c r="K2750" s="45"/>
      <c r="L2750" s="45"/>
      <c r="M2750" s="45"/>
    </row>
    <row r="2751" spans="8:13" s="28" customFormat="1" x14ac:dyDescent="0.2">
      <c r="H2751" s="12"/>
      <c r="J2751" s="29"/>
      <c r="K2751" s="45"/>
      <c r="L2751" s="45"/>
      <c r="M2751" s="45"/>
    </row>
    <row r="2752" spans="8:13" s="28" customFormat="1" x14ac:dyDescent="0.2">
      <c r="H2752" s="12"/>
      <c r="J2752" s="29"/>
      <c r="K2752" s="45"/>
      <c r="L2752" s="45"/>
      <c r="M2752" s="45"/>
    </row>
    <row r="2753" spans="8:13" s="28" customFormat="1" x14ac:dyDescent="0.2">
      <c r="H2753" s="12"/>
      <c r="J2753" s="29"/>
      <c r="K2753" s="45"/>
      <c r="L2753" s="45"/>
      <c r="M2753" s="45"/>
    </row>
    <row r="2754" spans="8:13" s="28" customFormat="1" x14ac:dyDescent="0.2">
      <c r="H2754" s="12"/>
      <c r="J2754" s="29"/>
      <c r="K2754" s="45"/>
      <c r="L2754" s="45"/>
      <c r="M2754" s="45"/>
    </row>
    <row r="2755" spans="8:13" s="28" customFormat="1" x14ac:dyDescent="0.2">
      <c r="H2755" s="12"/>
      <c r="J2755" s="29"/>
      <c r="K2755" s="45"/>
      <c r="L2755" s="45"/>
      <c r="M2755" s="45"/>
    </row>
    <row r="2756" spans="8:13" s="28" customFormat="1" x14ac:dyDescent="0.2">
      <c r="H2756" s="12"/>
      <c r="J2756" s="29"/>
      <c r="K2756" s="45"/>
      <c r="L2756" s="45"/>
      <c r="M2756" s="45"/>
    </row>
    <row r="2757" spans="8:13" s="28" customFormat="1" x14ac:dyDescent="0.2">
      <c r="H2757" s="12"/>
      <c r="J2757" s="29"/>
      <c r="K2757" s="45"/>
      <c r="L2757" s="45"/>
      <c r="M2757" s="45"/>
    </row>
    <row r="2758" spans="8:13" s="28" customFormat="1" x14ac:dyDescent="0.2">
      <c r="H2758" s="12"/>
      <c r="J2758" s="29"/>
      <c r="K2758" s="45"/>
      <c r="L2758" s="45"/>
      <c r="M2758" s="45"/>
    </row>
    <row r="2759" spans="8:13" s="28" customFormat="1" x14ac:dyDescent="0.2">
      <c r="H2759" s="12"/>
      <c r="J2759" s="29"/>
      <c r="K2759" s="45"/>
      <c r="L2759" s="45"/>
      <c r="M2759" s="45"/>
    </row>
    <row r="2760" spans="8:13" s="28" customFormat="1" x14ac:dyDescent="0.2">
      <c r="H2760" s="12"/>
      <c r="J2760" s="29"/>
      <c r="K2760" s="45"/>
      <c r="L2760" s="45"/>
      <c r="M2760" s="45"/>
    </row>
    <row r="2761" spans="8:13" s="28" customFormat="1" x14ac:dyDescent="0.2">
      <c r="H2761" s="12"/>
      <c r="J2761" s="29"/>
      <c r="K2761" s="45"/>
      <c r="L2761" s="45"/>
      <c r="M2761" s="45"/>
    </row>
    <row r="2762" spans="8:13" s="28" customFormat="1" x14ac:dyDescent="0.2">
      <c r="H2762" s="12"/>
      <c r="J2762" s="29"/>
      <c r="K2762" s="45"/>
      <c r="L2762" s="45"/>
      <c r="M2762" s="45"/>
    </row>
    <row r="2763" spans="8:13" s="28" customFormat="1" x14ac:dyDescent="0.2">
      <c r="H2763" s="12"/>
      <c r="J2763" s="29"/>
      <c r="K2763" s="45"/>
      <c r="L2763" s="45"/>
      <c r="M2763" s="45"/>
    </row>
    <row r="2764" spans="8:13" s="28" customFormat="1" x14ac:dyDescent="0.2">
      <c r="H2764" s="12"/>
      <c r="J2764" s="29"/>
      <c r="K2764" s="45"/>
      <c r="L2764" s="45"/>
      <c r="M2764" s="45"/>
    </row>
    <row r="2765" spans="8:13" s="28" customFormat="1" x14ac:dyDescent="0.2">
      <c r="H2765" s="12"/>
      <c r="J2765" s="29"/>
      <c r="K2765" s="45"/>
      <c r="L2765" s="45"/>
      <c r="M2765" s="45"/>
    </row>
    <row r="2766" spans="8:13" s="28" customFormat="1" x14ac:dyDescent="0.2">
      <c r="H2766" s="12"/>
      <c r="J2766" s="29"/>
      <c r="K2766" s="45"/>
      <c r="L2766" s="45"/>
      <c r="M2766" s="45"/>
    </row>
    <row r="2767" spans="8:13" s="28" customFormat="1" x14ac:dyDescent="0.2">
      <c r="H2767" s="12"/>
      <c r="J2767" s="29"/>
      <c r="K2767" s="45"/>
      <c r="L2767" s="45"/>
      <c r="M2767" s="45"/>
    </row>
    <row r="2768" spans="8:13" s="28" customFormat="1" x14ac:dyDescent="0.2">
      <c r="H2768" s="12"/>
      <c r="J2768" s="29"/>
      <c r="K2768" s="45"/>
      <c r="L2768" s="45"/>
      <c r="M2768" s="45"/>
    </row>
    <row r="2769" spans="8:13" s="28" customFormat="1" x14ac:dyDescent="0.2">
      <c r="H2769" s="12"/>
      <c r="J2769" s="29"/>
      <c r="K2769" s="45"/>
      <c r="L2769" s="45"/>
      <c r="M2769" s="45"/>
    </row>
    <row r="2770" spans="8:13" s="28" customFormat="1" x14ac:dyDescent="0.2">
      <c r="H2770" s="12"/>
      <c r="J2770" s="29"/>
      <c r="K2770" s="45"/>
      <c r="L2770" s="45"/>
      <c r="M2770" s="45"/>
    </row>
    <row r="2771" spans="8:13" s="28" customFormat="1" x14ac:dyDescent="0.2">
      <c r="H2771" s="12"/>
      <c r="J2771" s="29"/>
      <c r="K2771" s="45"/>
      <c r="L2771" s="45"/>
      <c r="M2771" s="45"/>
    </row>
    <row r="2772" spans="8:13" s="28" customFormat="1" x14ac:dyDescent="0.2">
      <c r="H2772" s="12"/>
      <c r="J2772" s="29"/>
      <c r="K2772" s="45"/>
      <c r="L2772" s="45"/>
      <c r="M2772" s="45"/>
    </row>
    <row r="2773" spans="8:13" s="28" customFormat="1" x14ac:dyDescent="0.2">
      <c r="H2773" s="12"/>
      <c r="J2773" s="29"/>
      <c r="K2773" s="45"/>
      <c r="L2773" s="45"/>
      <c r="M2773" s="45"/>
    </row>
    <row r="2774" spans="8:13" s="28" customFormat="1" x14ac:dyDescent="0.2">
      <c r="H2774" s="12"/>
      <c r="J2774" s="29"/>
      <c r="K2774" s="45"/>
      <c r="L2774" s="45"/>
      <c r="M2774" s="45"/>
    </row>
    <row r="2775" spans="8:13" s="28" customFormat="1" x14ac:dyDescent="0.2">
      <c r="H2775" s="12"/>
      <c r="J2775" s="29"/>
      <c r="K2775" s="45"/>
      <c r="L2775" s="45"/>
      <c r="M2775" s="45"/>
    </row>
    <row r="2776" spans="8:13" s="28" customFormat="1" x14ac:dyDescent="0.2">
      <c r="H2776" s="12"/>
      <c r="J2776" s="29"/>
      <c r="K2776" s="45"/>
      <c r="L2776" s="45"/>
      <c r="M2776" s="45"/>
    </row>
    <row r="2777" spans="8:13" s="28" customFormat="1" x14ac:dyDescent="0.2">
      <c r="H2777" s="12"/>
      <c r="J2777" s="29"/>
      <c r="K2777" s="45"/>
      <c r="L2777" s="45"/>
      <c r="M2777" s="45"/>
    </row>
    <row r="2778" spans="8:13" s="28" customFormat="1" x14ac:dyDescent="0.2">
      <c r="H2778" s="12"/>
      <c r="J2778" s="29"/>
      <c r="K2778" s="45"/>
      <c r="L2778" s="45"/>
      <c r="M2778" s="45"/>
    </row>
    <row r="2779" spans="8:13" s="28" customFormat="1" x14ac:dyDescent="0.2">
      <c r="H2779" s="12"/>
      <c r="J2779" s="29"/>
      <c r="K2779" s="45"/>
      <c r="L2779" s="45"/>
      <c r="M2779" s="45"/>
    </row>
    <row r="2780" spans="8:13" s="28" customFormat="1" x14ac:dyDescent="0.2">
      <c r="H2780" s="12"/>
      <c r="J2780" s="29"/>
      <c r="K2780" s="45"/>
      <c r="L2780" s="45"/>
      <c r="M2780" s="45"/>
    </row>
    <row r="2781" spans="8:13" s="28" customFormat="1" x14ac:dyDescent="0.2">
      <c r="H2781" s="12"/>
      <c r="J2781" s="29"/>
      <c r="K2781" s="45"/>
      <c r="L2781" s="45"/>
      <c r="M2781" s="45"/>
    </row>
    <row r="2782" spans="8:13" s="28" customFormat="1" x14ac:dyDescent="0.2">
      <c r="H2782" s="12"/>
      <c r="J2782" s="29"/>
      <c r="K2782" s="45"/>
      <c r="L2782" s="45"/>
      <c r="M2782" s="45"/>
    </row>
    <row r="2783" spans="8:13" s="28" customFormat="1" x14ac:dyDescent="0.2">
      <c r="H2783" s="12"/>
      <c r="J2783" s="29"/>
      <c r="K2783" s="45"/>
      <c r="L2783" s="45"/>
      <c r="M2783" s="45"/>
    </row>
    <row r="2784" spans="8:13" s="28" customFormat="1" x14ac:dyDescent="0.2">
      <c r="H2784" s="12"/>
      <c r="J2784" s="29"/>
      <c r="K2784" s="45"/>
      <c r="L2784" s="45"/>
      <c r="M2784" s="45"/>
    </row>
    <row r="2785" spans="8:13" s="28" customFormat="1" x14ac:dyDescent="0.2">
      <c r="H2785" s="12"/>
      <c r="J2785" s="29"/>
      <c r="K2785" s="45"/>
      <c r="L2785" s="45"/>
      <c r="M2785" s="45"/>
    </row>
    <row r="2786" spans="8:13" s="28" customFormat="1" x14ac:dyDescent="0.2">
      <c r="H2786" s="12"/>
      <c r="J2786" s="29"/>
      <c r="K2786" s="45"/>
      <c r="L2786" s="45"/>
      <c r="M2786" s="45"/>
    </row>
    <row r="2787" spans="8:13" s="28" customFormat="1" x14ac:dyDescent="0.2">
      <c r="H2787" s="12"/>
      <c r="J2787" s="29"/>
      <c r="K2787" s="45"/>
      <c r="L2787" s="45"/>
      <c r="M2787" s="45"/>
    </row>
    <row r="2788" spans="8:13" s="28" customFormat="1" x14ac:dyDescent="0.2">
      <c r="H2788" s="12"/>
      <c r="J2788" s="29"/>
      <c r="K2788" s="45"/>
      <c r="L2788" s="45"/>
      <c r="M2788" s="45"/>
    </row>
    <row r="2789" spans="8:13" s="28" customFormat="1" x14ac:dyDescent="0.2">
      <c r="H2789" s="12"/>
      <c r="J2789" s="29"/>
      <c r="K2789" s="45"/>
      <c r="L2789" s="45"/>
      <c r="M2789" s="45"/>
    </row>
    <row r="2790" spans="8:13" s="28" customFormat="1" x14ac:dyDescent="0.2">
      <c r="H2790" s="12"/>
      <c r="J2790" s="29"/>
      <c r="K2790" s="45"/>
      <c r="L2790" s="45"/>
      <c r="M2790" s="45"/>
    </row>
    <row r="2791" spans="8:13" s="28" customFormat="1" x14ac:dyDescent="0.2">
      <c r="H2791" s="12"/>
      <c r="J2791" s="29"/>
      <c r="K2791" s="45"/>
      <c r="L2791" s="45"/>
      <c r="M2791" s="45"/>
    </row>
    <row r="2792" spans="8:13" s="28" customFormat="1" x14ac:dyDescent="0.2">
      <c r="H2792" s="12"/>
      <c r="J2792" s="29"/>
      <c r="K2792" s="45"/>
      <c r="L2792" s="45"/>
      <c r="M2792" s="45"/>
    </row>
    <row r="2793" spans="8:13" s="28" customFormat="1" x14ac:dyDescent="0.2">
      <c r="H2793" s="12"/>
      <c r="J2793" s="29"/>
      <c r="K2793" s="45"/>
      <c r="L2793" s="45"/>
      <c r="M2793" s="45"/>
    </row>
    <row r="2794" spans="8:13" s="28" customFormat="1" x14ac:dyDescent="0.2">
      <c r="H2794" s="12"/>
      <c r="J2794" s="29"/>
      <c r="K2794" s="45"/>
      <c r="L2794" s="45"/>
      <c r="M2794" s="45"/>
    </row>
    <row r="2795" spans="8:13" s="28" customFormat="1" x14ac:dyDescent="0.2">
      <c r="H2795" s="12"/>
      <c r="J2795" s="29"/>
      <c r="K2795" s="45"/>
      <c r="L2795" s="45"/>
      <c r="M2795" s="45"/>
    </row>
    <row r="2796" spans="8:13" s="28" customFormat="1" x14ac:dyDescent="0.2">
      <c r="H2796" s="12"/>
      <c r="J2796" s="29"/>
      <c r="K2796" s="45"/>
      <c r="L2796" s="45"/>
      <c r="M2796" s="45"/>
    </row>
    <row r="2797" spans="8:13" s="28" customFormat="1" x14ac:dyDescent="0.2">
      <c r="H2797" s="12"/>
      <c r="J2797" s="29"/>
      <c r="K2797" s="45"/>
      <c r="L2797" s="45"/>
      <c r="M2797" s="45"/>
    </row>
    <row r="2798" spans="8:13" s="28" customFormat="1" x14ac:dyDescent="0.2">
      <c r="H2798" s="12"/>
      <c r="J2798" s="29"/>
      <c r="K2798" s="45"/>
      <c r="L2798" s="45"/>
      <c r="M2798" s="45"/>
    </row>
    <row r="2799" spans="8:13" s="28" customFormat="1" x14ac:dyDescent="0.2">
      <c r="H2799" s="12"/>
      <c r="J2799" s="29"/>
      <c r="K2799" s="45"/>
      <c r="L2799" s="45"/>
      <c r="M2799" s="45"/>
    </row>
    <row r="2800" spans="8:13" s="28" customFormat="1" x14ac:dyDescent="0.2">
      <c r="H2800" s="12"/>
      <c r="J2800" s="29"/>
      <c r="K2800" s="45"/>
      <c r="L2800" s="45"/>
      <c r="M2800" s="45"/>
    </row>
    <row r="2801" spans="8:13" s="28" customFormat="1" x14ac:dyDescent="0.2">
      <c r="H2801" s="12"/>
      <c r="J2801" s="29"/>
      <c r="K2801" s="45"/>
      <c r="L2801" s="45"/>
      <c r="M2801" s="45"/>
    </row>
    <row r="2802" spans="8:13" s="28" customFormat="1" x14ac:dyDescent="0.2">
      <c r="H2802" s="12"/>
      <c r="J2802" s="29"/>
      <c r="K2802" s="45"/>
      <c r="L2802" s="45"/>
      <c r="M2802" s="45"/>
    </row>
    <row r="2803" spans="8:13" s="28" customFormat="1" x14ac:dyDescent="0.2">
      <c r="H2803" s="12"/>
      <c r="J2803" s="29"/>
      <c r="K2803" s="45"/>
      <c r="L2803" s="45"/>
      <c r="M2803" s="45"/>
    </row>
    <row r="2804" spans="8:13" s="28" customFormat="1" x14ac:dyDescent="0.2">
      <c r="H2804" s="12"/>
      <c r="J2804" s="29"/>
      <c r="K2804" s="45"/>
      <c r="L2804" s="45"/>
      <c r="M2804" s="45"/>
    </row>
    <row r="2805" spans="8:13" s="28" customFormat="1" x14ac:dyDescent="0.2">
      <c r="H2805" s="12"/>
      <c r="J2805" s="29"/>
      <c r="K2805" s="45"/>
      <c r="L2805" s="45"/>
      <c r="M2805" s="45"/>
    </row>
    <row r="2806" spans="8:13" s="28" customFormat="1" x14ac:dyDescent="0.2">
      <c r="H2806" s="12"/>
      <c r="J2806" s="29"/>
      <c r="K2806" s="45"/>
      <c r="L2806" s="45"/>
      <c r="M2806" s="45"/>
    </row>
    <row r="2807" spans="8:13" s="28" customFormat="1" x14ac:dyDescent="0.2">
      <c r="H2807" s="12"/>
      <c r="J2807" s="29"/>
      <c r="K2807" s="45"/>
      <c r="L2807" s="45"/>
      <c r="M2807" s="45"/>
    </row>
    <row r="2808" spans="8:13" s="28" customFormat="1" x14ac:dyDescent="0.2">
      <c r="H2808" s="12"/>
      <c r="J2808" s="29"/>
      <c r="K2808" s="45"/>
      <c r="L2808" s="45"/>
      <c r="M2808" s="45"/>
    </row>
    <row r="2809" spans="8:13" s="28" customFormat="1" x14ac:dyDescent="0.2">
      <c r="H2809" s="12"/>
      <c r="J2809" s="29"/>
      <c r="K2809" s="45"/>
      <c r="L2809" s="45"/>
      <c r="M2809" s="45"/>
    </row>
    <row r="2810" spans="8:13" s="28" customFormat="1" x14ac:dyDescent="0.2">
      <c r="H2810" s="12"/>
      <c r="J2810" s="29"/>
      <c r="K2810" s="45"/>
      <c r="L2810" s="45"/>
      <c r="M2810" s="45"/>
    </row>
    <row r="2811" spans="8:13" s="28" customFormat="1" x14ac:dyDescent="0.2">
      <c r="H2811" s="12"/>
      <c r="J2811" s="29"/>
      <c r="K2811" s="45"/>
      <c r="L2811" s="45"/>
      <c r="M2811" s="45"/>
    </row>
    <row r="2812" spans="8:13" s="28" customFormat="1" x14ac:dyDescent="0.2">
      <c r="H2812" s="12"/>
      <c r="J2812" s="29"/>
      <c r="K2812" s="45"/>
      <c r="L2812" s="45"/>
      <c r="M2812" s="45"/>
    </row>
    <row r="2813" spans="8:13" s="28" customFormat="1" x14ac:dyDescent="0.2">
      <c r="H2813" s="12"/>
      <c r="J2813" s="29"/>
      <c r="K2813" s="45"/>
      <c r="L2813" s="45"/>
      <c r="M2813" s="45"/>
    </row>
    <row r="2814" spans="8:13" s="28" customFormat="1" x14ac:dyDescent="0.2">
      <c r="H2814" s="12"/>
      <c r="J2814" s="29"/>
      <c r="K2814" s="45"/>
      <c r="L2814" s="45"/>
      <c r="M2814" s="45"/>
    </row>
    <row r="2815" spans="8:13" s="28" customFormat="1" x14ac:dyDescent="0.2">
      <c r="H2815" s="12"/>
      <c r="J2815" s="29"/>
      <c r="K2815" s="45"/>
      <c r="L2815" s="45"/>
      <c r="M2815" s="45"/>
    </row>
    <row r="2816" spans="8:13" s="28" customFormat="1" x14ac:dyDescent="0.2">
      <c r="H2816" s="12"/>
      <c r="J2816" s="29"/>
      <c r="K2816" s="45"/>
      <c r="L2816" s="45"/>
      <c r="M2816" s="45"/>
    </row>
    <row r="2817" spans="8:13" s="28" customFormat="1" x14ac:dyDescent="0.2">
      <c r="H2817" s="12"/>
      <c r="J2817" s="29"/>
      <c r="K2817" s="45"/>
      <c r="L2817" s="45"/>
      <c r="M2817" s="45"/>
    </row>
    <row r="2818" spans="8:13" s="28" customFormat="1" x14ac:dyDescent="0.2">
      <c r="H2818" s="12"/>
      <c r="J2818" s="29"/>
      <c r="K2818" s="45"/>
      <c r="L2818" s="45"/>
      <c r="M2818" s="45"/>
    </row>
    <row r="2819" spans="8:13" s="28" customFormat="1" x14ac:dyDescent="0.2">
      <c r="H2819" s="12"/>
      <c r="J2819" s="29"/>
      <c r="K2819" s="45"/>
      <c r="L2819" s="45"/>
      <c r="M2819" s="45"/>
    </row>
    <row r="2820" spans="8:13" s="28" customFormat="1" x14ac:dyDescent="0.2">
      <c r="H2820" s="12"/>
      <c r="J2820" s="29"/>
      <c r="K2820" s="45"/>
      <c r="L2820" s="45"/>
      <c r="M2820" s="45"/>
    </row>
    <row r="2821" spans="8:13" s="28" customFormat="1" x14ac:dyDescent="0.2">
      <c r="H2821" s="12"/>
      <c r="J2821" s="29"/>
      <c r="K2821" s="45"/>
      <c r="L2821" s="45"/>
      <c r="M2821" s="45"/>
    </row>
    <row r="2822" spans="8:13" s="28" customFormat="1" x14ac:dyDescent="0.2">
      <c r="H2822" s="12"/>
      <c r="J2822" s="29"/>
      <c r="K2822" s="45"/>
      <c r="L2822" s="45"/>
      <c r="M2822" s="45"/>
    </row>
    <row r="2823" spans="8:13" s="28" customFormat="1" x14ac:dyDescent="0.2">
      <c r="H2823" s="12"/>
      <c r="J2823" s="29"/>
      <c r="K2823" s="45"/>
      <c r="L2823" s="45"/>
      <c r="M2823" s="45"/>
    </row>
    <row r="2824" spans="8:13" s="28" customFormat="1" x14ac:dyDescent="0.2">
      <c r="H2824" s="12"/>
      <c r="J2824" s="29"/>
      <c r="K2824" s="45"/>
      <c r="L2824" s="45"/>
      <c r="M2824" s="45"/>
    </row>
    <row r="2825" spans="8:13" s="28" customFormat="1" x14ac:dyDescent="0.2">
      <c r="H2825" s="12"/>
      <c r="J2825" s="29"/>
      <c r="K2825" s="45"/>
      <c r="L2825" s="45"/>
      <c r="M2825" s="45"/>
    </row>
    <row r="2826" spans="8:13" s="28" customFormat="1" x14ac:dyDescent="0.2">
      <c r="H2826" s="12"/>
      <c r="J2826" s="29"/>
      <c r="K2826" s="45"/>
      <c r="L2826" s="45"/>
      <c r="M2826" s="45"/>
    </row>
    <row r="2827" spans="8:13" s="28" customFormat="1" x14ac:dyDescent="0.2">
      <c r="H2827" s="12"/>
      <c r="J2827" s="29"/>
      <c r="K2827" s="45"/>
      <c r="L2827" s="45"/>
      <c r="M2827" s="45"/>
    </row>
    <row r="2828" spans="8:13" s="28" customFormat="1" x14ac:dyDescent="0.2">
      <c r="H2828" s="12"/>
      <c r="J2828" s="29"/>
      <c r="K2828" s="45"/>
      <c r="L2828" s="45"/>
      <c r="M2828" s="45"/>
    </row>
    <row r="2829" spans="8:13" s="28" customFormat="1" x14ac:dyDescent="0.2">
      <c r="H2829" s="12"/>
      <c r="J2829" s="29"/>
      <c r="K2829" s="45"/>
      <c r="L2829" s="45"/>
      <c r="M2829" s="45"/>
    </row>
    <row r="2830" spans="8:13" s="28" customFormat="1" x14ac:dyDescent="0.2">
      <c r="H2830" s="12"/>
      <c r="J2830" s="29"/>
      <c r="K2830" s="45"/>
      <c r="L2830" s="45"/>
      <c r="M2830" s="45"/>
    </row>
    <row r="2831" spans="8:13" s="28" customFormat="1" x14ac:dyDescent="0.2">
      <c r="H2831" s="12"/>
      <c r="J2831" s="29"/>
      <c r="K2831" s="45"/>
      <c r="L2831" s="45"/>
      <c r="M2831" s="45"/>
    </row>
    <row r="2832" spans="8:13" s="28" customFormat="1" x14ac:dyDescent="0.2">
      <c r="H2832" s="12"/>
      <c r="J2832" s="29"/>
      <c r="K2832" s="45"/>
      <c r="L2832" s="45"/>
      <c r="M2832" s="45"/>
    </row>
    <row r="2833" spans="8:13" s="28" customFormat="1" x14ac:dyDescent="0.2">
      <c r="H2833" s="12"/>
      <c r="J2833" s="29"/>
      <c r="K2833" s="45"/>
      <c r="L2833" s="45"/>
      <c r="M2833" s="45"/>
    </row>
    <row r="2834" spans="8:13" s="28" customFormat="1" x14ac:dyDescent="0.2">
      <c r="H2834" s="12"/>
      <c r="J2834" s="29"/>
      <c r="K2834" s="45"/>
      <c r="L2834" s="45"/>
      <c r="M2834" s="45"/>
    </row>
    <row r="2835" spans="8:13" s="28" customFormat="1" x14ac:dyDescent="0.2">
      <c r="H2835" s="12"/>
      <c r="J2835" s="29"/>
      <c r="K2835" s="45"/>
      <c r="L2835" s="45"/>
      <c r="M2835" s="45"/>
    </row>
    <row r="2836" spans="8:13" s="28" customFormat="1" x14ac:dyDescent="0.2">
      <c r="H2836" s="12"/>
      <c r="J2836" s="29"/>
      <c r="K2836" s="45"/>
      <c r="L2836" s="45"/>
      <c r="M2836" s="45"/>
    </row>
    <row r="2837" spans="8:13" s="28" customFormat="1" x14ac:dyDescent="0.2">
      <c r="H2837" s="12"/>
      <c r="J2837" s="29"/>
      <c r="K2837" s="45"/>
      <c r="L2837" s="45"/>
      <c r="M2837" s="45"/>
    </row>
    <row r="2838" spans="8:13" s="28" customFormat="1" x14ac:dyDescent="0.2">
      <c r="H2838" s="12"/>
      <c r="J2838" s="29"/>
      <c r="K2838" s="45"/>
      <c r="L2838" s="45"/>
      <c r="M2838" s="45"/>
    </row>
    <row r="2839" spans="8:13" s="28" customFormat="1" x14ac:dyDescent="0.2">
      <c r="H2839" s="12"/>
      <c r="J2839" s="29"/>
      <c r="K2839" s="45"/>
      <c r="L2839" s="45"/>
      <c r="M2839" s="45"/>
    </row>
    <row r="2840" spans="8:13" s="28" customFormat="1" x14ac:dyDescent="0.2">
      <c r="H2840" s="12"/>
      <c r="J2840" s="29"/>
      <c r="K2840" s="45"/>
      <c r="L2840" s="45"/>
      <c r="M2840" s="45"/>
    </row>
    <row r="2841" spans="8:13" s="28" customFormat="1" x14ac:dyDescent="0.2">
      <c r="H2841" s="12"/>
      <c r="J2841" s="29"/>
      <c r="K2841" s="45"/>
      <c r="L2841" s="45"/>
      <c r="M2841" s="45"/>
    </row>
    <row r="2842" spans="8:13" s="28" customFormat="1" x14ac:dyDescent="0.2">
      <c r="H2842" s="12"/>
      <c r="J2842" s="29"/>
      <c r="K2842" s="45"/>
      <c r="L2842" s="45"/>
      <c r="M2842" s="45"/>
    </row>
    <row r="2843" spans="8:13" s="28" customFormat="1" x14ac:dyDescent="0.2">
      <c r="H2843" s="12"/>
      <c r="J2843" s="29"/>
      <c r="K2843" s="45"/>
      <c r="L2843" s="45"/>
      <c r="M2843" s="45"/>
    </row>
    <row r="2844" spans="8:13" s="28" customFormat="1" x14ac:dyDescent="0.2">
      <c r="H2844" s="12"/>
      <c r="J2844" s="29"/>
      <c r="K2844" s="45"/>
      <c r="L2844" s="45"/>
      <c r="M2844" s="45"/>
    </row>
    <row r="2845" spans="8:13" s="28" customFormat="1" x14ac:dyDescent="0.2">
      <c r="H2845" s="12"/>
      <c r="J2845" s="29"/>
      <c r="K2845" s="45"/>
      <c r="L2845" s="45"/>
      <c r="M2845" s="45"/>
    </row>
    <row r="2846" spans="8:13" s="28" customFormat="1" x14ac:dyDescent="0.2">
      <c r="H2846" s="12"/>
      <c r="J2846" s="29"/>
      <c r="K2846" s="45"/>
      <c r="L2846" s="45"/>
      <c r="M2846" s="45"/>
    </row>
    <row r="2847" spans="8:13" s="28" customFormat="1" x14ac:dyDescent="0.2">
      <c r="H2847" s="12"/>
      <c r="J2847" s="29"/>
      <c r="K2847" s="45"/>
      <c r="L2847" s="45"/>
      <c r="M2847" s="45"/>
    </row>
    <row r="2848" spans="8:13" s="28" customFormat="1" x14ac:dyDescent="0.2">
      <c r="H2848" s="12"/>
      <c r="J2848" s="29"/>
      <c r="K2848" s="45"/>
      <c r="L2848" s="45"/>
      <c r="M2848" s="45"/>
    </row>
    <row r="2849" spans="8:13" s="28" customFormat="1" x14ac:dyDescent="0.2">
      <c r="H2849" s="12"/>
      <c r="J2849" s="29"/>
      <c r="K2849" s="45"/>
      <c r="L2849" s="45"/>
      <c r="M2849" s="45"/>
    </row>
    <row r="2850" spans="8:13" s="28" customFormat="1" x14ac:dyDescent="0.2">
      <c r="H2850" s="12"/>
      <c r="J2850" s="29"/>
      <c r="K2850" s="45"/>
      <c r="L2850" s="45"/>
      <c r="M2850" s="45"/>
    </row>
    <row r="2851" spans="8:13" s="28" customFormat="1" x14ac:dyDescent="0.2">
      <c r="H2851" s="12"/>
      <c r="J2851" s="29"/>
      <c r="K2851" s="45"/>
      <c r="L2851" s="45"/>
      <c r="M2851" s="45"/>
    </row>
    <row r="2852" spans="8:13" s="28" customFormat="1" x14ac:dyDescent="0.2">
      <c r="H2852" s="12"/>
      <c r="J2852" s="29"/>
      <c r="K2852" s="45"/>
      <c r="L2852" s="45"/>
      <c r="M2852" s="45"/>
    </row>
    <row r="2853" spans="8:13" s="28" customFormat="1" x14ac:dyDescent="0.2">
      <c r="H2853" s="12"/>
      <c r="J2853" s="29"/>
      <c r="K2853" s="45"/>
      <c r="L2853" s="45"/>
      <c r="M2853" s="45"/>
    </row>
    <row r="2854" spans="8:13" s="28" customFormat="1" x14ac:dyDescent="0.2">
      <c r="H2854" s="12"/>
      <c r="J2854" s="29"/>
      <c r="K2854" s="45"/>
      <c r="L2854" s="45"/>
      <c r="M2854" s="45"/>
    </row>
    <row r="2855" spans="8:13" s="28" customFormat="1" x14ac:dyDescent="0.2">
      <c r="H2855" s="12"/>
      <c r="J2855" s="29"/>
      <c r="K2855" s="45"/>
      <c r="L2855" s="45"/>
      <c r="M2855" s="45"/>
    </row>
    <row r="2856" spans="8:13" s="28" customFormat="1" x14ac:dyDescent="0.2">
      <c r="H2856" s="12"/>
      <c r="J2856" s="29"/>
      <c r="K2856" s="45"/>
      <c r="L2856" s="45"/>
      <c r="M2856" s="45"/>
    </row>
    <row r="2857" spans="8:13" s="28" customFormat="1" x14ac:dyDescent="0.2">
      <c r="H2857" s="12"/>
      <c r="J2857" s="29"/>
      <c r="K2857" s="45"/>
      <c r="L2857" s="45"/>
      <c r="M2857" s="45"/>
    </row>
    <row r="2858" spans="8:13" s="28" customFormat="1" x14ac:dyDescent="0.2">
      <c r="H2858" s="12"/>
      <c r="J2858" s="29"/>
      <c r="K2858" s="45"/>
      <c r="L2858" s="45"/>
      <c r="M2858" s="45"/>
    </row>
    <row r="2859" spans="8:13" s="28" customFormat="1" x14ac:dyDescent="0.2">
      <c r="H2859" s="12"/>
      <c r="J2859" s="29"/>
      <c r="K2859" s="45"/>
      <c r="L2859" s="45"/>
      <c r="M2859" s="45"/>
    </row>
    <row r="2860" spans="8:13" s="28" customFormat="1" x14ac:dyDescent="0.2">
      <c r="H2860" s="12"/>
      <c r="J2860" s="29"/>
      <c r="K2860" s="45"/>
      <c r="L2860" s="45"/>
      <c r="M2860" s="45"/>
    </row>
    <row r="2861" spans="8:13" s="28" customFormat="1" x14ac:dyDescent="0.2">
      <c r="H2861" s="12"/>
      <c r="J2861" s="29"/>
      <c r="K2861" s="45"/>
      <c r="L2861" s="45"/>
      <c r="M2861" s="45"/>
    </row>
    <row r="2862" spans="8:13" s="28" customFormat="1" x14ac:dyDescent="0.2">
      <c r="H2862" s="12"/>
      <c r="J2862" s="29"/>
      <c r="K2862" s="45"/>
      <c r="L2862" s="45"/>
      <c r="M2862" s="45"/>
    </row>
    <row r="2863" spans="8:13" s="28" customFormat="1" x14ac:dyDescent="0.2">
      <c r="H2863" s="12"/>
      <c r="J2863" s="29"/>
      <c r="K2863" s="45"/>
      <c r="L2863" s="45"/>
      <c r="M2863" s="45"/>
    </row>
    <row r="2864" spans="8:13" s="28" customFormat="1" x14ac:dyDescent="0.2">
      <c r="H2864" s="12"/>
      <c r="J2864" s="29"/>
      <c r="K2864" s="45"/>
      <c r="L2864" s="45"/>
      <c r="M2864" s="45"/>
    </row>
    <row r="2865" spans="8:13" s="28" customFormat="1" x14ac:dyDescent="0.2">
      <c r="H2865" s="12"/>
      <c r="J2865" s="29"/>
      <c r="K2865" s="45"/>
      <c r="L2865" s="45"/>
      <c r="M2865" s="45"/>
    </row>
    <row r="2866" spans="8:13" s="28" customFormat="1" x14ac:dyDescent="0.2">
      <c r="H2866" s="12"/>
      <c r="J2866" s="29"/>
      <c r="K2866" s="45"/>
      <c r="L2866" s="45"/>
      <c r="M2866" s="45"/>
    </row>
    <row r="2867" spans="8:13" s="28" customFormat="1" x14ac:dyDescent="0.2">
      <c r="H2867" s="12"/>
      <c r="J2867" s="29"/>
      <c r="K2867" s="45"/>
      <c r="L2867" s="45"/>
      <c r="M2867" s="45"/>
    </row>
    <row r="2868" spans="8:13" s="28" customFormat="1" x14ac:dyDescent="0.2">
      <c r="H2868" s="12"/>
      <c r="J2868" s="29"/>
      <c r="K2868" s="45"/>
      <c r="L2868" s="45"/>
      <c r="M2868" s="45"/>
    </row>
    <row r="2869" spans="8:13" s="28" customFormat="1" x14ac:dyDescent="0.2">
      <c r="H2869" s="12"/>
      <c r="J2869" s="29"/>
      <c r="K2869" s="45"/>
      <c r="L2869" s="45"/>
      <c r="M2869" s="45"/>
    </row>
    <row r="2870" spans="8:13" s="28" customFormat="1" x14ac:dyDescent="0.2">
      <c r="H2870" s="12"/>
      <c r="J2870" s="29"/>
      <c r="K2870" s="45"/>
      <c r="L2870" s="45"/>
      <c r="M2870" s="45"/>
    </row>
    <row r="2871" spans="8:13" s="28" customFormat="1" x14ac:dyDescent="0.2">
      <c r="H2871" s="12"/>
      <c r="J2871" s="29"/>
      <c r="K2871" s="45"/>
      <c r="L2871" s="45"/>
      <c r="M2871" s="45"/>
    </row>
    <row r="2872" spans="8:13" s="28" customFormat="1" x14ac:dyDescent="0.2">
      <c r="H2872" s="12"/>
      <c r="J2872" s="29"/>
      <c r="K2872" s="45"/>
      <c r="L2872" s="45"/>
      <c r="M2872" s="45"/>
    </row>
    <row r="2873" spans="8:13" s="28" customFormat="1" x14ac:dyDescent="0.2">
      <c r="H2873" s="12"/>
      <c r="J2873" s="29"/>
      <c r="K2873" s="45"/>
      <c r="L2873" s="45"/>
      <c r="M2873" s="45"/>
    </row>
    <row r="2874" spans="8:13" s="28" customFormat="1" x14ac:dyDescent="0.2">
      <c r="H2874" s="12"/>
      <c r="J2874" s="29"/>
      <c r="K2874" s="45"/>
      <c r="L2874" s="45"/>
      <c r="M2874" s="45"/>
    </row>
    <row r="2875" spans="8:13" s="28" customFormat="1" x14ac:dyDescent="0.2">
      <c r="H2875" s="12"/>
      <c r="J2875" s="29"/>
      <c r="K2875" s="45"/>
      <c r="L2875" s="45"/>
      <c r="M2875" s="45"/>
    </row>
    <row r="2876" spans="8:13" s="28" customFormat="1" x14ac:dyDescent="0.2">
      <c r="H2876" s="12"/>
      <c r="J2876" s="29"/>
      <c r="K2876" s="45"/>
      <c r="L2876" s="45"/>
      <c r="M2876" s="45"/>
    </row>
    <row r="2877" spans="8:13" s="28" customFormat="1" x14ac:dyDescent="0.2">
      <c r="H2877" s="12"/>
      <c r="J2877" s="29"/>
      <c r="K2877" s="45"/>
      <c r="L2877" s="45"/>
      <c r="M2877" s="45"/>
    </row>
    <row r="2878" spans="8:13" s="28" customFormat="1" x14ac:dyDescent="0.2">
      <c r="H2878" s="12"/>
      <c r="J2878" s="29"/>
      <c r="K2878" s="45"/>
      <c r="L2878" s="45"/>
      <c r="M2878" s="45"/>
    </row>
    <row r="2879" spans="8:13" s="28" customFormat="1" x14ac:dyDescent="0.2">
      <c r="H2879" s="12"/>
      <c r="J2879" s="29"/>
      <c r="K2879" s="45"/>
      <c r="L2879" s="45"/>
      <c r="M2879" s="45"/>
    </row>
    <row r="2880" spans="8:13" s="28" customFormat="1" x14ac:dyDescent="0.2">
      <c r="H2880" s="12"/>
      <c r="J2880" s="29"/>
      <c r="K2880" s="45"/>
      <c r="L2880" s="45"/>
      <c r="M2880" s="45"/>
    </row>
    <row r="2881" spans="8:13" s="28" customFormat="1" x14ac:dyDescent="0.2">
      <c r="H2881" s="12"/>
      <c r="J2881" s="29"/>
      <c r="K2881" s="45"/>
      <c r="L2881" s="45"/>
      <c r="M2881" s="45"/>
    </row>
    <row r="2882" spans="8:13" s="28" customFormat="1" x14ac:dyDescent="0.2">
      <c r="H2882" s="12"/>
      <c r="J2882" s="29"/>
      <c r="K2882" s="45"/>
      <c r="L2882" s="45"/>
      <c r="M2882" s="45"/>
    </row>
    <row r="2883" spans="8:13" s="28" customFormat="1" x14ac:dyDescent="0.2">
      <c r="H2883" s="12"/>
      <c r="J2883" s="29"/>
      <c r="K2883" s="45"/>
      <c r="L2883" s="45"/>
      <c r="M2883" s="45"/>
    </row>
    <row r="2884" spans="8:13" s="28" customFormat="1" x14ac:dyDescent="0.2">
      <c r="H2884" s="12"/>
      <c r="J2884" s="29"/>
      <c r="K2884" s="45"/>
      <c r="L2884" s="45"/>
      <c r="M2884" s="45"/>
    </row>
    <row r="2885" spans="8:13" s="28" customFormat="1" x14ac:dyDescent="0.2">
      <c r="H2885" s="12"/>
      <c r="J2885" s="29"/>
      <c r="K2885" s="45"/>
      <c r="L2885" s="45"/>
      <c r="M2885" s="45"/>
    </row>
    <row r="2886" spans="8:13" s="28" customFormat="1" x14ac:dyDescent="0.2">
      <c r="H2886" s="12"/>
      <c r="J2886" s="29"/>
      <c r="K2886" s="45"/>
      <c r="L2886" s="45"/>
      <c r="M2886" s="45"/>
    </row>
    <row r="2887" spans="8:13" s="28" customFormat="1" x14ac:dyDescent="0.2">
      <c r="H2887" s="12"/>
      <c r="J2887" s="29"/>
      <c r="K2887" s="45"/>
      <c r="L2887" s="45"/>
      <c r="M2887" s="45"/>
    </row>
    <row r="2888" spans="8:13" s="28" customFormat="1" x14ac:dyDescent="0.2">
      <c r="H2888" s="12"/>
      <c r="J2888" s="29"/>
      <c r="K2888" s="45"/>
      <c r="L2888" s="45"/>
      <c r="M2888" s="45"/>
    </row>
    <row r="2889" spans="8:13" s="28" customFormat="1" x14ac:dyDescent="0.2">
      <c r="H2889" s="12"/>
      <c r="J2889" s="29"/>
      <c r="K2889" s="45"/>
      <c r="L2889" s="45"/>
      <c r="M2889" s="45"/>
    </row>
    <row r="2890" spans="8:13" s="28" customFormat="1" x14ac:dyDescent="0.2">
      <c r="H2890" s="12"/>
      <c r="J2890" s="29"/>
      <c r="K2890" s="45"/>
      <c r="L2890" s="45"/>
      <c r="M2890" s="45"/>
    </row>
    <row r="2891" spans="8:13" s="28" customFormat="1" x14ac:dyDescent="0.2">
      <c r="H2891" s="12"/>
      <c r="J2891" s="29"/>
      <c r="K2891" s="45"/>
      <c r="L2891" s="45"/>
      <c r="M2891" s="45"/>
    </row>
    <row r="2892" spans="8:13" s="28" customFormat="1" x14ac:dyDescent="0.2">
      <c r="H2892" s="12"/>
      <c r="J2892" s="29"/>
      <c r="K2892" s="45"/>
      <c r="L2892" s="45"/>
      <c r="M2892" s="45"/>
    </row>
    <row r="2893" spans="8:13" s="28" customFormat="1" x14ac:dyDescent="0.2">
      <c r="H2893" s="12"/>
      <c r="J2893" s="29"/>
      <c r="K2893" s="45"/>
      <c r="L2893" s="45"/>
      <c r="M2893" s="45"/>
    </row>
    <row r="2894" spans="8:13" s="28" customFormat="1" x14ac:dyDescent="0.2">
      <c r="H2894" s="12"/>
      <c r="J2894" s="29"/>
      <c r="K2894" s="45"/>
      <c r="L2894" s="45"/>
      <c r="M2894" s="45"/>
    </row>
    <row r="2895" spans="8:13" s="28" customFormat="1" x14ac:dyDescent="0.2">
      <c r="H2895" s="12"/>
      <c r="J2895" s="29"/>
      <c r="K2895" s="45"/>
      <c r="L2895" s="45"/>
      <c r="M2895" s="45"/>
    </row>
    <row r="2896" spans="8:13" s="28" customFormat="1" x14ac:dyDescent="0.2">
      <c r="H2896" s="12"/>
      <c r="J2896" s="29"/>
      <c r="K2896" s="45"/>
      <c r="L2896" s="45"/>
      <c r="M2896" s="45"/>
    </row>
    <row r="2897" spans="8:13" s="28" customFormat="1" x14ac:dyDescent="0.2">
      <c r="H2897" s="12"/>
      <c r="J2897" s="29"/>
      <c r="K2897" s="45"/>
      <c r="L2897" s="45"/>
      <c r="M2897" s="45"/>
    </row>
    <row r="2898" spans="8:13" s="28" customFormat="1" x14ac:dyDescent="0.2">
      <c r="H2898" s="12"/>
      <c r="J2898" s="29"/>
      <c r="K2898" s="45"/>
      <c r="L2898" s="45"/>
      <c r="M2898" s="45"/>
    </row>
    <row r="2899" spans="8:13" s="28" customFormat="1" x14ac:dyDescent="0.2">
      <c r="H2899" s="12"/>
      <c r="J2899" s="29"/>
      <c r="K2899" s="45"/>
      <c r="L2899" s="45"/>
      <c r="M2899" s="45"/>
    </row>
    <row r="2900" spans="8:13" s="28" customFormat="1" x14ac:dyDescent="0.2">
      <c r="H2900" s="12"/>
      <c r="J2900" s="29"/>
      <c r="K2900" s="45"/>
      <c r="L2900" s="45"/>
      <c r="M2900" s="45"/>
    </row>
    <row r="2901" spans="8:13" s="28" customFormat="1" x14ac:dyDescent="0.2">
      <c r="H2901" s="12"/>
      <c r="J2901" s="29"/>
      <c r="K2901" s="45"/>
      <c r="L2901" s="45"/>
      <c r="M2901" s="45"/>
    </row>
    <row r="2902" spans="8:13" s="28" customFormat="1" x14ac:dyDescent="0.2">
      <c r="H2902" s="12"/>
      <c r="J2902" s="29"/>
      <c r="K2902" s="45"/>
      <c r="L2902" s="45"/>
      <c r="M2902" s="45"/>
    </row>
    <row r="2903" spans="8:13" s="28" customFormat="1" x14ac:dyDescent="0.2">
      <c r="H2903" s="12"/>
      <c r="J2903" s="29"/>
      <c r="K2903" s="45"/>
      <c r="L2903" s="45"/>
      <c r="M2903" s="45"/>
    </row>
    <row r="2904" spans="8:13" s="28" customFormat="1" x14ac:dyDescent="0.2">
      <c r="H2904" s="12"/>
      <c r="J2904" s="29"/>
      <c r="K2904" s="45"/>
      <c r="L2904" s="45"/>
      <c r="M2904" s="45"/>
    </row>
    <row r="2905" spans="8:13" s="28" customFormat="1" x14ac:dyDescent="0.2">
      <c r="H2905" s="12"/>
      <c r="J2905" s="29"/>
      <c r="K2905" s="45"/>
      <c r="L2905" s="45"/>
      <c r="M2905" s="45"/>
    </row>
    <row r="2906" spans="8:13" s="28" customFormat="1" x14ac:dyDescent="0.2">
      <c r="H2906" s="12"/>
      <c r="J2906" s="29"/>
      <c r="K2906" s="45"/>
      <c r="L2906" s="45"/>
      <c r="M2906" s="45"/>
    </row>
    <row r="2907" spans="8:13" s="28" customFormat="1" x14ac:dyDescent="0.2">
      <c r="H2907" s="12"/>
      <c r="J2907" s="29"/>
      <c r="K2907" s="45"/>
      <c r="L2907" s="45"/>
      <c r="M2907" s="45"/>
    </row>
    <row r="2908" spans="8:13" s="28" customFormat="1" x14ac:dyDescent="0.2">
      <c r="H2908" s="12"/>
      <c r="J2908" s="29"/>
      <c r="K2908" s="45"/>
      <c r="L2908" s="45"/>
      <c r="M2908" s="45"/>
    </row>
    <row r="2909" spans="8:13" s="28" customFormat="1" x14ac:dyDescent="0.2">
      <c r="H2909" s="12"/>
      <c r="J2909" s="29"/>
      <c r="K2909" s="45"/>
      <c r="L2909" s="45"/>
      <c r="M2909" s="45"/>
    </row>
    <row r="2910" spans="8:13" s="28" customFormat="1" x14ac:dyDescent="0.2">
      <c r="H2910" s="12"/>
      <c r="J2910" s="29"/>
      <c r="K2910" s="45"/>
      <c r="L2910" s="45"/>
      <c r="M2910" s="45"/>
    </row>
    <row r="2911" spans="8:13" s="28" customFormat="1" x14ac:dyDescent="0.2">
      <c r="H2911" s="12"/>
      <c r="J2911" s="29"/>
      <c r="K2911" s="45"/>
      <c r="L2911" s="45"/>
      <c r="M2911" s="45"/>
    </row>
    <row r="2912" spans="8:13" s="28" customFormat="1" x14ac:dyDescent="0.2">
      <c r="H2912" s="12"/>
      <c r="J2912" s="29"/>
      <c r="K2912" s="45"/>
      <c r="L2912" s="45"/>
      <c r="M2912" s="45"/>
    </row>
    <row r="2913" spans="8:13" s="28" customFormat="1" x14ac:dyDescent="0.2">
      <c r="H2913" s="12"/>
      <c r="J2913" s="29"/>
      <c r="K2913" s="45"/>
      <c r="L2913" s="45"/>
      <c r="M2913" s="45"/>
    </row>
    <row r="2914" spans="8:13" s="28" customFormat="1" x14ac:dyDescent="0.2">
      <c r="H2914" s="12"/>
      <c r="J2914" s="29"/>
      <c r="K2914" s="45"/>
      <c r="L2914" s="45"/>
      <c r="M2914" s="45"/>
    </row>
    <row r="2915" spans="8:13" s="28" customFormat="1" x14ac:dyDescent="0.2">
      <c r="H2915" s="12"/>
      <c r="J2915" s="29"/>
      <c r="K2915" s="45"/>
      <c r="L2915" s="45"/>
      <c r="M2915" s="45"/>
    </row>
    <row r="2916" spans="8:13" s="28" customFormat="1" x14ac:dyDescent="0.2">
      <c r="H2916" s="12"/>
      <c r="J2916" s="29"/>
      <c r="K2916" s="45"/>
      <c r="L2916" s="45"/>
      <c r="M2916" s="45"/>
    </row>
    <row r="2917" spans="8:13" s="28" customFormat="1" x14ac:dyDescent="0.2">
      <c r="H2917" s="12"/>
      <c r="J2917" s="29"/>
      <c r="K2917" s="45"/>
      <c r="L2917" s="45"/>
      <c r="M2917" s="45"/>
    </row>
    <row r="2918" spans="8:13" s="28" customFormat="1" x14ac:dyDescent="0.2">
      <c r="H2918" s="12"/>
      <c r="J2918" s="29"/>
      <c r="K2918" s="45"/>
      <c r="L2918" s="45"/>
      <c r="M2918" s="45"/>
    </row>
    <row r="2919" spans="8:13" s="28" customFormat="1" x14ac:dyDescent="0.2">
      <c r="H2919" s="12"/>
      <c r="J2919" s="29"/>
      <c r="K2919" s="45"/>
      <c r="L2919" s="45"/>
      <c r="M2919" s="45"/>
    </row>
    <row r="2920" spans="8:13" s="28" customFormat="1" x14ac:dyDescent="0.2">
      <c r="H2920" s="12"/>
      <c r="J2920" s="29"/>
      <c r="K2920" s="45"/>
      <c r="L2920" s="45"/>
      <c r="M2920" s="45"/>
    </row>
    <row r="2921" spans="8:13" s="28" customFormat="1" x14ac:dyDescent="0.2">
      <c r="H2921" s="12"/>
      <c r="J2921" s="29"/>
      <c r="K2921" s="45"/>
      <c r="L2921" s="45"/>
      <c r="M2921" s="45"/>
    </row>
    <row r="2922" spans="8:13" s="28" customFormat="1" x14ac:dyDescent="0.2">
      <c r="H2922" s="12"/>
      <c r="J2922" s="29"/>
      <c r="K2922" s="45"/>
      <c r="L2922" s="45"/>
      <c r="M2922" s="45"/>
    </row>
    <row r="2923" spans="8:13" s="28" customFormat="1" x14ac:dyDescent="0.2">
      <c r="H2923" s="12"/>
      <c r="J2923" s="29"/>
      <c r="K2923" s="45"/>
      <c r="L2923" s="45"/>
      <c r="M2923" s="45"/>
    </row>
    <row r="2924" spans="8:13" s="28" customFormat="1" x14ac:dyDescent="0.2">
      <c r="H2924" s="12"/>
      <c r="J2924" s="29"/>
      <c r="K2924" s="45"/>
      <c r="L2924" s="45"/>
      <c r="M2924" s="45"/>
    </row>
    <row r="2925" spans="8:13" s="28" customFormat="1" x14ac:dyDescent="0.2">
      <c r="H2925" s="12"/>
      <c r="J2925" s="29"/>
      <c r="K2925" s="45"/>
      <c r="L2925" s="45"/>
      <c r="M2925" s="45"/>
    </row>
    <row r="2926" spans="8:13" s="28" customFormat="1" x14ac:dyDescent="0.2">
      <c r="H2926" s="12"/>
      <c r="J2926" s="29"/>
      <c r="K2926" s="45"/>
      <c r="L2926" s="45"/>
      <c r="M2926" s="45"/>
    </row>
    <row r="2927" spans="8:13" s="28" customFormat="1" x14ac:dyDescent="0.2">
      <c r="H2927" s="12"/>
      <c r="J2927" s="29"/>
      <c r="K2927" s="45"/>
      <c r="L2927" s="45"/>
      <c r="M2927" s="45"/>
    </row>
    <row r="2928" spans="8:13" s="28" customFormat="1" x14ac:dyDescent="0.2">
      <c r="H2928" s="12"/>
      <c r="J2928" s="29"/>
      <c r="K2928" s="45"/>
      <c r="L2928" s="45"/>
      <c r="M2928" s="45"/>
    </row>
    <row r="2929" spans="8:13" s="28" customFormat="1" x14ac:dyDescent="0.2">
      <c r="H2929" s="12"/>
      <c r="J2929" s="29"/>
      <c r="K2929" s="45"/>
      <c r="L2929" s="45"/>
      <c r="M2929" s="45"/>
    </row>
    <row r="2930" spans="8:13" s="28" customFormat="1" x14ac:dyDescent="0.2">
      <c r="H2930" s="12"/>
      <c r="J2930" s="29"/>
      <c r="K2930" s="45"/>
      <c r="L2930" s="45"/>
      <c r="M2930" s="45"/>
    </row>
    <row r="2931" spans="8:13" s="28" customFormat="1" x14ac:dyDescent="0.2">
      <c r="H2931" s="12"/>
      <c r="J2931" s="29"/>
      <c r="K2931" s="45"/>
      <c r="L2931" s="45"/>
      <c r="M2931" s="45"/>
    </row>
    <row r="2932" spans="8:13" s="28" customFormat="1" x14ac:dyDescent="0.2">
      <c r="H2932" s="12"/>
      <c r="J2932" s="29"/>
      <c r="K2932" s="45"/>
      <c r="L2932" s="45"/>
      <c r="M2932" s="45"/>
    </row>
    <row r="2933" spans="8:13" s="28" customFormat="1" x14ac:dyDescent="0.2">
      <c r="H2933" s="12"/>
      <c r="J2933" s="29"/>
      <c r="K2933" s="45"/>
      <c r="L2933" s="45"/>
      <c r="M2933" s="45"/>
    </row>
    <row r="2934" spans="8:13" s="28" customFormat="1" x14ac:dyDescent="0.2">
      <c r="H2934" s="12"/>
      <c r="J2934" s="29"/>
      <c r="K2934" s="45"/>
      <c r="L2934" s="45"/>
      <c r="M2934" s="45"/>
    </row>
    <row r="2935" spans="8:13" s="28" customFormat="1" x14ac:dyDescent="0.2">
      <c r="H2935" s="12"/>
      <c r="J2935" s="29"/>
      <c r="K2935" s="45"/>
      <c r="L2935" s="45"/>
      <c r="M2935" s="45"/>
    </row>
    <row r="2936" spans="8:13" s="28" customFormat="1" x14ac:dyDescent="0.2">
      <c r="H2936" s="12"/>
      <c r="J2936" s="29"/>
      <c r="K2936" s="45"/>
      <c r="L2936" s="45"/>
      <c r="M2936" s="45"/>
    </row>
    <row r="2937" spans="8:13" s="28" customFormat="1" x14ac:dyDescent="0.2">
      <c r="H2937" s="12"/>
      <c r="J2937" s="29"/>
      <c r="K2937" s="45"/>
      <c r="L2937" s="45"/>
      <c r="M2937" s="45"/>
    </row>
    <row r="2938" spans="8:13" s="28" customFormat="1" x14ac:dyDescent="0.2">
      <c r="H2938" s="12"/>
      <c r="J2938" s="29"/>
      <c r="K2938" s="45"/>
      <c r="L2938" s="45"/>
      <c r="M2938" s="45"/>
    </row>
    <row r="2939" spans="8:13" s="28" customFormat="1" x14ac:dyDescent="0.2">
      <c r="H2939" s="12"/>
      <c r="J2939" s="29"/>
      <c r="K2939" s="45"/>
      <c r="L2939" s="45"/>
      <c r="M2939" s="45"/>
    </row>
    <row r="2940" spans="8:13" s="28" customFormat="1" x14ac:dyDescent="0.2">
      <c r="H2940" s="12"/>
      <c r="J2940" s="29"/>
      <c r="K2940" s="45"/>
      <c r="L2940" s="45"/>
      <c r="M2940" s="45"/>
    </row>
    <row r="2941" spans="8:13" s="28" customFormat="1" x14ac:dyDescent="0.2">
      <c r="H2941" s="12"/>
      <c r="J2941" s="29"/>
      <c r="K2941" s="45"/>
      <c r="L2941" s="45"/>
      <c r="M2941" s="45"/>
    </row>
    <row r="2942" spans="8:13" s="28" customFormat="1" x14ac:dyDescent="0.2">
      <c r="H2942" s="12"/>
      <c r="J2942" s="29"/>
      <c r="K2942" s="45"/>
      <c r="L2942" s="45"/>
      <c r="M2942" s="45"/>
    </row>
    <row r="2943" spans="8:13" s="28" customFormat="1" x14ac:dyDescent="0.2">
      <c r="H2943" s="12"/>
      <c r="J2943" s="29"/>
      <c r="K2943" s="45"/>
      <c r="L2943" s="45"/>
      <c r="M2943" s="45"/>
    </row>
    <row r="2944" spans="8:13" s="28" customFormat="1" x14ac:dyDescent="0.2">
      <c r="H2944" s="12"/>
      <c r="J2944" s="29"/>
      <c r="K2944" s="45"/>
      <c r="L2944" s="45"/>
      <c r="M2944" s="45"/>
    </row>
    <row r="2945" spans="8:13" s="28" customFormat="1" x14ac:dyDescent="0.2">
      <c r="H2945" s="12"/>
      <c r="J2945" s="29"/>
      <c r="K2945" s="45"/>
      <c r="L2945" s="45"/>
      <c r="M2945" s="45"/>
    </row>
    <row r="2946" spans="8:13" s="28" customFormat="1" x14ac:dyDescent="0.2">
      <c r="H2946" s="12"/>
      <c r="J2946" s="29"/>
      <c r="K2946" s="45"/>
      <c r="L2946" s="45"/>
      <c r="M2946" s="45"/>
    </row>
    <row r="2947" spans="8:13" s="28" customFormat="1" x14ac:dyDescent="0.2">
      <c r="H2947" s="12"/>
      <c r="J2947" s="29"/>
      <c r="K2947" s="45"/>
      <c r="L2947" s="45"/>
      <c r="M2947" s="45"/>
    </row>
    <row r="2948" spans="8:13" s="28" customFormat="1" x14ac:dyDescent="0.2">
      <c r="H2948" s="12"/>
      <c r="J2948" s="29"/>
      <c r="K2948" s="45"/>
      <c r="L2948" s="45"/>
      <c r="M2948" s="45"/>
    </row>
    <row r="2949" spans="8:13" s="28" customFormat="1" x14ac:dyDescent="0.2">
      <c r="H2949" s="12"/>
      <c r="J2949" s="29"/>
      <c r="K2949" s="45"/>
      <c r="L2949" s="45"/>
      <c r="M2949" s="45"/>
    </row>
    <row r="2950" spans="8:13" s="28" customFormat="1" x14ac:dyDescent="0.2">
      <c r="H2950" s="12"/>
      <c r="J2950" s="29"/>
      <c r="K2950" s="45"/>
      <c r="L2950" s="45"/>
      <c r="M2950" s="45"/>
    </row>
    <row r="2951" spans="8:13" s="28" customFormat="1" x14ac:dyDescent="0.2">
      <c r="H2951" s="12"/>
      <c r="J2951" s="29"/>
      <c r="K2951" s="45"/>
      <c r="L2951" s="45"/>
      <c r="M2951" s="45"/>
    </row>
    <row r="2952" spans="8:13" s="28" customFormat="1" x14ac:dyDescent="0.2">
      <c r="H2952" s="12"/>
      <c r="J2952" s="29"/>
      <c r="K2952" s="45"/>
      <c r="L2952" s="45"/>
      <c r="M2952" s="45"/>
    </row>
    <row r="2953" spans="8:13" s="28" customFormat="1" x14ac:dyDescent="0.2">
      <c r="H2953" s="12"/>
      <c r="J2953" s="29"/>
      <c r="K2953" s="45"/>
      <c r="L2953" s="45"/>
      <c r="M2953" s="45"/>
    </row>
    <row r="2954" spans="8:13" s="28" customFormat="1" x14ac:dyDescent="0.2">
      <c r="H2954" s="12"/>
      <c r="J2954" s="29"/>
      <c r="K2954" s="45"/>
      <c r="L2954" s="45"/>
      <c r="M2954" s="45"/>
    </row>
    <row r="2955" spans="8:13" s="28" customFormat="1" x14ac:dyDescent="0.2">
      <c r="H2955" s="12"/>
      <c r="J2955" s="29"/>
      <c r="K2955" s="45"/>
      <c r="L2955" s="45"/>
      <c r="M2955" s="45"/>
    </row>
    <row r="2956" spans="8:13" s="28" customFormat="1" x14ac:dyDescent="0.2">
      <c r="H2956" s="12"/>
      <c r="J2956" s="29"/>
      <c r="K2956" s="45"/>
      <c r="L2956" s="45"/>
      <c r="M2956" s="45"/>
    </row>
    <row r="2957" spans="8:13" s="28" customFormat="1" x14ac:dyDescent="0.2">
      <c r="H2957" s="12"/>
      <c r="J2957" s="29"/>
      <c r="K2957" s="45"/>
      <c r="L2957" s="45"/>
      <c r="M2957" s="45"/>
    </row>
    <row r="2958" spans="8:13" s="28" customFormat="1" x14ac:dyDescent="0.2">
      <c r="H2958" s="12"/>
      <c r="J2958" s="29"/>
      <c r="K2958" s="45"/>
      <c r="L2958" s="45"/>
      <c r="M2958" s="45"/>
    </row>
    <row r="2959" spans="8:13" s="28" customFormat="1" x14ac:dyDescent="0.2">
      <c r="H2959" s="12"/>
      <c r="J2959" s="29"/>
      <c r="K2959" s="45"/>
      <c r="L2959" s="45"/>
      <c r="M2959" s="45"/>
    </row>
    <row r="2960" spans="8:13" s="28" customFormat="1" x14ac:dyDescent="0.2">
      <c r="H2960" s="12"/>
      <c r="J2960" s="29"/>
      <c r="K2960" s="45"/>
      <c r="L2960" s="45"/>
      <c r="M2960" s="45"/>
    </row>
    <row r="2961" spans="8:13" s="28" customFormat="1" x14ac:dyDescent="0.2">
      <c r="H2961" s="12"/>
      <c r="J2961" s="29"/>
      <c r="K2961" s="45"/>
      <c r="L2961" s="45"/>
      <c r="M2961" s="45"/>
    </row>
    <row r="2962" spans="8:13" s="28" customFormat="1" x14ac:dyDescent="0.2">
      <c r="H2962" s="12"/>
      <c r="J2962" s="29"/>
      <c r="K2962" s="45"/>
      <c r="L2962" s="45"/>
      <c r="M2962" s="45"/>
    </row>
    <row r="2963" spans="8:13" s="28" customFormat="1" x14ac:dyDescent="0.2">
      <c r="H2963" s="12"/>
      <c r="J2963" s="29"/>
      <c r="K2963" s="45"/>
      <c r="L2963" s="45"/>
      <c r="M2963" s="45"/>
    </row>
    <row r="2964" spans="8:13" s="28" customFormat="1" x14ac:dyDescent="0.2">
      <c r="H2964" s="12"/>
      <c r="J2964" s="29"/>
      <c r="K2964" s="45"/>
      <c r="L2964" s="45"/>
      <c r="M2964" s="45"/>
    </row>
    <row r="2965" spans="8:13" s="28" customFormat="1" x14ac:dyDescent="0.2">
      <c r="H2965" s="12"/>
      <c r="J2965" s="29"/>
      <c r="K2965" s="45"/>
      <c r="L2965" s="45"/>
      <c r="M2965" s="45"/>
    </row>
    <row r="2966" spans="8:13" s="28" customFormat="1" x14ac:dyDescent="0.2">
      <c r="H2966" s="12"/>
      <c r="J2966" s="29"/>
      <c r="K2966" s="45"/>
      <c r="L2966" s="45"/>
      <c r="M2966" s="45"/>
    </row>
    <row r="2967" spans="8:13" s="28" customFormat="1" x14ac:dyDescent="0.2">
      <c r="H2967" s="12"/>
      <c r="J2967" s="29"/>
      <c r="K2967" s="45"/>
      <c r="L2967" s="45"/>
      <c r="M2967" s="45"/>
    </row>
    <row r="2968" spans="8:13" s="28" customFormat="1" x14ac:dyDescent="0.2">
      <c r="H2968" s="12"/>
      <c r="J2968" s="29"/>
      <c r="K2968" s="45"/>
      <c r="L2968" s="45"/>
      <c r="M2968" s="45"/>
    </row>
    <row r="2969" spans="8:13" s="28" customFormat="1" x14ac:dyDescent="0.2">
      <c r="H2969" s="12"/>
      <c r="J2969" s="29"/>
      <c r="K2969" s="45"/>
      <c r="L2969" s="45"/>
      <c r="M2969" s="45"/>
    </row>
    <row r="2970" spans="8:13" s="28" customFormat="1" x14ac:dyDescent="0.2">
      <c r="H2970" s="12"/>
      <c r="J2970" s="29"/>
      <c r="K2970" s="45"/>
      <c r="L2970" s="45"/>
      <c r="M2970" s="45"/>
    </row>
    <row r="2971" spans="8:13" s="28" customFormat="1" x14ac:dyDescent="0.2">
      <c r="H2971" s="12"/>
      <c r="J2971" s="29"/>
      <c r="K2971" s="45"/>
      <c r="L2971" s="45"/>
      <c r="M2971" s="45"/>
    </row>
    <row r="2972" spans="8:13" s="28" customFormat="1" x14ac:dyDescent="0.2">
      <c r="H2972" s="12"/>
      <c r="J2972" s="29"/>
      <c r="K2972" s="45"/>
      <c r="L2972" s="45"/>
      <c r="M2972" s="45"/>
    </row>
    <row r="2973" spans="8:13" s="28" customFormat="1" x14ac:dyDescent="0.2">
      <c r="H2973" s="12"/>
      <c r="J2973" s="29"/>
      <c r="K2973" s="45"/>
      <c r="L2973" s="45"/>
      <c r="M2973" s="45"/>
    </row>
    <row r="2974" spans="8:13" s="28" customFormat="1" x14ac:dyDescent="0.2">
      <c r="H2974" s="12"/>
      <c r="J2974" s="29"/>
      <c r="K2974" s="45"/>
      <c r="L2974" s="45"/>
      <c r="M2974" s="45"/>
    </row>
    <row r="2975" spans="8:13" s="28" customFormat="1" x14ac:dyDescent="0.2">
      <c r="H2975" s="12"/>
      <c r="J2975" s="29"/>
      <c r="K2975" s="45"/>
      <c r="L2975" s="45"/>
      <c r="M2975" s="45"/>
    </row>
    <row r="2976" spans="8:13" s="28" customFormat="1" x14ac:dyDescent="0.2">
      <c r="H2976" s="12"/>
      <c r="J2976" s="29"/>
      <c r="K2976" s="45"/>
      <c r="L2976" s="45"/>
      <c r="M2976" s="45"/>
    </row>
    <row r="2977" spans="8:13" s="28" customFormat="1" x14ac:dyDescent="0.2">
      <c r="H2977" s="12"/>
      <c r="J2977" s="29"/>
      <c r="K2977" s="45"/>
      <c r="L2977" s="45"/>
      <c r="M2977" s="45"/>
    </row>
    <row r="2978" spans="8:13" s="28" customFormat="1" x14ac:dyDescent="0.2">
      <c r="H2978" s="12"/>
      <c r="J2978" s="29"/>
      <c r="K2978" s="45"/>
      <c r="L2978" s="45"/>
      <c r="M2978" s="45"/>
    </row>
    <row r="2979" spans="8:13" s="28" customFormat="1" x14ac:dyDescent="0.2">
      <c r="H2979" s="12"/>
      <c r="J2979" s="29"/>
      <c r="K2979" s="45"/>
      <c r="L2979" s="45"/>
      <c r="M2979" s="45"/>
    </row>
    <row r="2980" spans="8:13" s="28" customFormat="1" x14ac:dyDescent="0.2">
      <c r="H2980" s="12"/>
      <c r="J2980" s="29"/>
      <c r="K2980" s="45"/>
      <c r="L2980" s="45"/>
      <c r="M2980" s="45"/>
    </row>
    <row r="2981" spans="8:13" s="28" customFormat="1" x14ac:dyDescent="0.2">
      <c r="H2981" s="12"/>
      <c r="J2981" s="29"/>
      <c r="K2981" s="45"/>
      <c r="L2981" s="45"/>
      <c r="M2981" s="45"/>
    </row>
    <row r="2982" spans="8:13" s="28" customFormat="1" x14ac:dyDescent="0.2">
      <c r="H2982" s="12"/>
      <c r="J2982" s="29"/>
      <c r="K2982" s="45"/>
      <c r="L2982" s="45"/>
      <c r="M2982" s="45"/>
    </row>
    <row r="2983" spans="8:13" s="28" customFormat="1" x14ac:dyDescent="0.2">
      <c r="H2983" s="12"/>
      <c r="J2983" s="29"/>
      <c r="K2983" s="45"/>
      <c r="L2983" s="45"/>
      <c r="M2983" s="45"/>
    </row>
    <row r="2984" spans="8:13" s="28" customFormat="1" x14ac:dyDescent="0.2">
      <c r="H2984" s="12"/>
      <c r="J2984" s="29"/>
      <c r="K2984" s="45"/>
      <c r="L2984" s="45"/>
      <c r="M2984" s="45"/>
    </row>
    <row r="2985" spans="8:13" s="28" customFormat="1" x14ac:dyDescent="0.2">
      <c r="H2985" s="12"/>
      <c r="J2985" s="29"/>
      <c r="K2985" s="45"/>
      <c r="L2985" s="45"/>
      <c r="M2985" s="45"/>
    </row>
    <row r="2986" spans="8:13" s="28" customFormat="1" x14ac:dyDescent="0.2">
      <c r="H2986" s="12"/>
      <c r="J2986" s="29"/>
      <c r="K2986" s="45"/>
      <c r="L2986" s="45"/>
      <c r="M2986" s="45"/>
    </row>
    <row r="2987" spans="8:13" s="28" customFormat="1" x14ac:dyDescent="0.2">
      <c r="H2987" s="12"/>
      <c r="J2987" s="29"/>
      <c r="K2987" s="45"/>
      <c r="L2987" s="45"/>
      <c r="M2987" s="45"/>
    </row>
    <row r="2988" spans="8:13" s="28" customFormat="1" x14ac:dyDescent="0.2">
      <c r="H2988" s="12"/>
      <c r="J2988" s="29"/>
      <c r="K2988" s="45"/>
      <c r="L2988" s="45"/>
      <c r="M2988" s="45"/>
    </row>
    <row r="2989" spans="8:13" s="28" customFormat="1" x14ac:dyDescent="0.2">
      <c r="H2989" s="12"/>
      <c r="J2989" s="29"/>
      <c r="K2989" s="45"/>
      <c r="L2989" s="45"/>
      <c r="M2989" s="45"/>
    </row>
    <row r="2990" spans="8:13" s="28" customFormat="1" x14ac:dyDescent="0.2">
      <c r="H2990" s="12"/>
      <c r="J2990" s="29"/>
      <c r="K2990" s="45"/>
      <c r="L2990" s="45"/>
      <c r="M2990" s="45"/>
    </row>
    <row r="2991" spans="8:13" s="28" customFormat="1" x14ac:dyDescent="0.2">
      <c r="H2991" s="12"/>
      <c r="J2991" s="29"/>
      <c r="K2991" s="45"/>
      <c r="L2991" s="45"/>
      <c r="M2991" s="45"/>
    </row>
    <row r="2992" spans="8:13" s="28" customFormat="1" x14ac:dyDescent="0.2">
      <c r="H2992" s="12"/>
      <c r="J2992" s="29"/>
      <c r="K2992" s="45"/>
      <c r="L2992" s="45"/>
      <c r="M2992" s="45"/>
    </row>
    <row r="2993" spans="8:13" s="28" customFormat="1" x14ac:dyDescent="0.2">
      <c r="H2993" s="12"/>
      <c r="J2993" s="29"/>
      <c r="K2993" s="45"/>
      <c r="L2993" s="45"/>
      <c r="M2993" s="45"/>
    </row>
    <row r="2994" spans="8:13" s="28" customFormat="1" x14ac:dyDescent="0.2">
      <c r="H2994" s="12"/>
      <c r="J2994" s="29"/>
      <c r="K2994" s="45"/>
      <c r="L2994" s="45"/>
      <c r="M2994" s="45"/>
    </row>
    <row r="2995" spans="8:13" s="28" customFormat="1" x14ac:dyDescent="0.2">
      <c r="H2995" s="12"/>
      <c r="J2995" s="29"/>
      <c r="K2995" s="45"/>
      <c r="L2995" s="45"/>
      <c r="M2995" s="45"/>
    </row>
    <row r="2996" spans="8:13" s="28" customFormat="1" x14ac:dyDescent="0.2">
      <c r="H2996" s="12"/>
      <c r="J2996" s="29"/>
      <c r="K2996" s="45"/>
      <c r="L2996" s="45"/>
      <c r="M2996" s="45"/>
    </row>
    <row r="2997" spans="8:13" s="28" customFormat="1" x14ac:dyDescent="0.2">
      <c r="H2997" s="12"/>
      <c r="J2997" s="29"/>
      <c r="K2997" s="45"/>
      <c r="L2997" s="45"/>
      <c r="M2997" s="45"/>
    </row>
    <row r="2998" spans="8:13" s="28" customFormat="1" x14ac:dyDescent="0.2">
      <c r="H2998" s="12"/>
      <c r="J2998" s="29"/>
      <c r="K2998" s="45"/>
      <c r="L2998" s="45"/>
      <c r="M2998" s="45"/>
    </row>
    <row r="2999" spans="8:13" s="28" customFormat="1" x14ac:dyDescent="0.2">
      <c r="H2999" s="12"/>
      <c r="J2999" s="29"/>
      <c r="K2999" s="45"/>
      <c r="L2999" s="45"/>
      <c r="M2999" s="45"/>
    </row>
    <row r="3000" spans="8:13" s="28" customFormat="1" x14ac:dyDescent="0.2">
      <c r="H3000" s="12"/>
      <c r="J3000" s="29"/>
      <c r="K3000" s="45"/>
      <c r="L3000" s="45"/>
      <c r="M3000" s="45"/>
    </row>
    <row r="3001" spans="8:13" s="28" customFormat="1" x14ac:dyDescent="0.2">
      <c r="H3001" s="12"/>
      <c r="J3001" s="29"/>
      <c r="K3001" s="45"/>
      <c r="L3001" s="45"/>
      <c r="M3001" s="45"/>
    </row>
    <row r="3002" spans="8:13" s="28" customFormat="1" x14ac:dyDescent="0.2">
      <c r="H3002" s="12"/>
      <c r="J3002" s="29"/>
      <c r="K3002" s="45"/>
      <c r="L3002" s="45"/>
      <c r="M3002" s="45"/>
    </row>
    <row r="3003" spans="8:13" s="28" customFormat="1" x14ac:dyDescent="0.2">
      <c r="H3003" s="12"/>
      <c r="J3003" s="29"/>
      <c r="K3003" s="45"/>
      <c r="L3003" s="45"/>
      <c r="M3003" s="45"/>
    </row>
    <row r="3004" spans="8:13" s="28" customFormat="1" x14ac:dyDescent="0.2">
      <c r="H3004" s="12"/>
      <c r="J3004" s="29"/>
      <c r="K3004" s="45"/>
      <c r="L3004" s="45"/>
      <c r="M3004" s="45"/>
    </row>
    <row r="3005" spans="8:13" s="28" customFormat="1" x14ac:dyDescent="0.2">
      <c r="H3005" s="12"/>
      <c r="J3005" s="29"/>
      <c r="K3005" s="45"/>
      <c r="L3005" s="45"/>
      <c r="M3005" s="45"/>
    </row>
    <row r="3006" spans="8:13" s="28" customFormat="1" x14ac:dyDescent="0.2">
      <c r="H3006" s="12"/>
      <c r="J3006" s="29"/>
      <c r="K3006" s="45"/>
      <c r="L3006" s="45"/>
      <c r="M3006" s="45"/>
    </row>
    <row r="3007" spans="8:13" s="28" customFormat="1" x14ac:dyDescent="0.2">
      <c r="H3007" s="12"/>
      <c r="J3007" s="29"/>
      <c r="K3007" s="45"/>
      <c r="L3007" s="45"/>
      <c r="M3007" s="45"/>
    </row>
    <row r="3008" spans="8:13" s="28" customFormat="1" x14ac:dyDescent="0.2">
      <c r="H3008" s="12"/>
      <c r="J3008" s="29"/>
      <c r="K3008" s="45"/>
      <c r="L3008" s="45"/>
      <c r="M3008" s="45"/>
    </row>
    <row r="3009" spans="8:13" s="28" customFormat="1" x14ac:dyDescent="0.2">
      <c r="H3009" s="12"/>
      <c r="J3009" s="29"/>
      <c r="K3009" s="45"/>
      <c r="L3009" s="45"/>
      <c r="M3009" s="45"/>
    </row>
    <row r="3010" spans="8:13" s="28" customFormat="1" x14ac:dyDescent="0.2">
      <c r="H3010" s="12"/>
      <c r="J3010" s="29"/>
      <c r="K3010" s="45"/>
      <c r="L3010" s="45"/>
      <c r="M3010" s="45"/>
    </row>
    <row r="3011" spans="8:13" s="28" customFormat="1" x14ac:dyDescent="0.2">
      <c r="H3011" s="12"/>
      <c r="J3011" s="29"/>
      <c r="K3011" s="45"/>
      <c r="L3011" s="45"/>
      <c r="M3011" s="45"/>
    </row>
    <row r="3012" spans="8:13" s="28" customFormat="1" x14ac:dyDescent="0.2">
      <c r="H3012" s="12"/>
      <c r="J3012" s="29"/>
      <c r="K3012" s="45"/>
      <c r="L3012" s="45"/>
      <c r="M3012" s="45"/>
    </row>
    <row r="3013" spans="8:13" s="28" customFormat="1" x14ac:dyDescent="0.2">
      <c r="H3013" s="12"/>
      <c r="J3013" s="29"/>
      <c r="K3013" s="45"/>
      <c r="L3013" s="45"/>
      <c r="M3013" s="45"/>
    </row>
    <row r="3014" spans="8:13" s="28" customFormat="1" x14ac:dyDescent="0.2">
      <c r="H3014" s="12"/>
      <c r="J3014" s="29"/>
      <c r="K3014" s="45"/>
      <c r="L3014" s="45"/>
      <c r="M3014" s="45"/>
    </row>
    <row r="3015" spans="8:13" s="28" customFormat="1" x14ac:dyDescent="0.2">
      <c r="H3015" s="12"/>
      <c r="J3015" s="29"/>
      <c r="K3015" s="45"/>
      <c r="L3015" s="45"/>
      <c r="M3015" s="45"/>
    </row>
    <row r="3016" spans="8:13" s="28" customFormat="1" x14ac:dyDescent="0.2">
      <c r="H3016" s="12"/>
      <c r="J3016" s="29"/>
      <c r="K3016" s="45"/>
      <c r="L3016" s="45"/>
      <c r="M3016" s="45"/>
    </row>
    <row r="3017" spans="8:13" s="28" customFormat="1" x14ac:dyDescent="0.2">
      <c r="H3017" s="12"/>
      <c r="J3017" s="29"/>
      <c r="K3017" s="45"/>
      <c r="L3017" s="45"/>
      <c r="M3017" s="45"/>
    </row>
    <row r="3018" spans="8:13" s="28" customFormat="1" x14ac:dyDescent="0.2">
      <c r="H3018" s="12"/>
      <c r="J3018" s="29"/>
      <c r="K3018" s="45"/>
      <c r="L3018" s="45"/>
      <c r="M3018" s="45"/>
    </row>
    <row r="3019" spans="8:13" s="28" customFormat="1" x14ac:dyDescent="0.2">
      <c r="H3019" s="12"/>
      <c r="J3019" s="29"/>
      <c r="K3019" s="45"/>
      <c r="L3019" s="45"/>
      <c r="M3019" s="45"/>
    </row>
    <row r="3020" spans="8:13" s="28" customFormat="1" x14ac:dyDescent="0.2">
      <c r="H3020" s="12"/>
      <c r="J3020" s="29"/>
      <c r="K3020" s="45"/>
      <c r="L3020" s="45"/>
      <c r="M3020" s="45"/>
    </row>
    <row r="3021" spans="8:13" s="28" customFormat="1" x14ac:dyDescent="0.2">
      <c r="H3021" s="12"/>
      <c r="J3021" s="29"/>
      <c r="K3021" s="45"/>
      <c r="L3021" s="45"/>
      <c r="M3021" s="45"/>
    </row>
    <row r="3022" spans="8:13" s="28" customFormat="1" x14ac:dyDescent="0.2">
      <c r="H3022" s="12"/>
      <c r="J3022" s="29"/>
      <c r="K3022" s="45"/>
      <c r="L3022" s="45"/>
      <c r="M3022" s="45"/>
    </row>
    <row r="3023" spans="8:13" s="28" customFormat="1" x14ac:dyDescent="0.2">
      <c r="H3023" s="12"/>
      <c r="J3023" s="29"/>
      <c r="K3023" s="45"/>
      <c r="L3023" s="45"/>
      <c r="M3023" s="45"/>
    </row>
    <row r="3024" spans="8:13" s="28" customFormat="1" x14ac:dyDescent="0.2">
      <c r="H3024" s="12"/>
      <c r="J3024" s="29"/>
      <c r="K3024" s="45"/>
      <c r="L3024" s="45"/>
      <c r="M3024" s="45"/>
    </row>
    <row r="3025" spans="8:13" s="28" customFormat="1" x14ac:dyDescent="0.2">
      <c r="H3025" s="12"/>
      <c r="J3025" s="29"/>
      <c r="K3025" s="45"/>
      <c r="L3025" s="45"/>
      <c r="M3025" s="45"/>
    </row>
    <row r="3026" spans="8:13" s="28" customFormat="1" x14ac:dyDescent="0.2">
      <c r="H3026" s="12"/>
      <c r="J3026" s="29"/>
      <c r="K3026" s="45"/>
      <c r="L3026" s="45"/>
      <c r="M3026" s="45"/>
    </row>
    <row r="3027" spans="8:13" s="28" customFormat="1" x14ac:dyDescent="0.2">
      <c r="H3027" s="12"/>
      <c r="J3027" s="29"/>
      <c r="K3027" s="45"/>
      <c r="L3027" s="45"/>
      <c r="M3027" s="45"/>
    </row>
    <row r="3028" spans="8:13" s="28" customFormat="1" x14ac:dyDescent="0.2">
      <c r="H3028" s="12"/>
      <c r="J3028" s="29"/>
      <c r="K3028" s="45"/>
      <c r="L3028" s="45"/>
      <c r="M3028" s="45"/>
    </row>
    <row r="3029" spans="8:13" s="28" customFormat="1" x14ac:dyDescent="0.2">
      <c r="H3029" s="12"/>
      <c r="J3029" s="29"/>
      <c r="K3029" s="45"/>
      <c r="L3029" s="45"/>
      <c r="M3029" s="45"/>
    </row>
    <row r="3030" spans="8:13" s="28" customFormat="1" x14ac:dyDescent="0.2">
      <c r="H3030" s="12"/>
      <c r="J3030" s="29"/>
      <c r="K3030" s="45"/>
      <c r="L3030" s="45"/>
      <c r="M3030" s="45"/>
    </row>
    <row r="3031" spans="8:13" s="28" customFormat="1" x14ac:dyDescent="0.2">
      <c r="H3031" s="12"/>
      <c r="J3031" s="29"/>
      <c r="K3031" s="45"/>
      <c r="L3031" s="45"/>
      <c r="M3031" s="45"/>
    </row>
    <row r="3032" spans="8:13" s="28" customFormat="1" x14ac:dyDescent="0.2">
      <c r="H3032" s="12"/>
      <c r="J3032" s="29"/>
      <c r="K3032" s="45"/>
      <c r="L3032" s="45"/>
      <c r="M3032" s="45"/>
    </row>
    <row r="3033" spans="8:13" s="28" customFormat="1" x14ac:dyDescent="0.2">
      <c r="H3033" s="12"/>
      <c r="J3033" s="29"/>
      <c r="K3033" s="45"/>
      <c r="L3033" s="45"/>
      <c r="M3033" s="45"/>
    </row>
    <row r="3034" spans="8:13" s="28" customFormat="1" x14ac:dyDescent="0.2">
      <c r="H3034" s="12"/>
      <c r="J3034" s="29"/>
      <c r="K3034" s="45"/>
      <c r="L3034" s="45"/>
      <c r="M3034" s="45"/>
    </row>
    <row r="3035" spans="8:13" s="28" customFormat="1" x14ac:dyDescent="0.2">
      <c r="H3035" s="12"/>
      <c r="J3035" s="29"/>
      <c r="K3035" s="45"/>
      <c r="L3035" s="45"/>
      <c r="M3035" s="45"/>
    </row>
    <row r="3036" spans="8:13" s="28" customFormat="1" x14ac:dyDescent="0.2">
      <c r="H3036" s="12"/>
      <c r="J3036" s="29"/>
      <c r="K3036" s="45"/>
      <c r="L3036" s="45"/>
      <c r="M3036" s="45"/>
    </row>
    <row r="3037" spans="8:13" s="28" customFormat="1" x14ac:dyDescent="0.2">
      <c r="H3037" s="12"/>
      <c r="J3037" s="29"/>
      <c r="K3037" s="45"/>
      <c r="L3037" s="45"/>
      <c r="M3037" s="45"/>
    </row>
    <row r="3038" spans="8:13" s="28" customFormat="1" x14ac:dyDescent="0.2">
      <c r="H3038" s="12"/>
      <c r="J3038" s="29"/>
      <c r="K3038" s="45"/>
      <c r="L3038" s="45"/>
      <c r="M3038" s="45"/>
    </row>
    <row r="3039" spans="8:13" s="28" customFormat="1" x14ac:dyDescent="0.2">
      <c r="H3039" s="12"/>
      <c r="J3039" s="29"/>
      <c r="K3039" s="45"/>
      <c r="L3039" s="45"/>
      <c r="M3039" s="45"/>
    </row>
    <row r="3040" spans="8:13" s="28" customFormat="1" x14ac:dyDescent="0.2">
      <c r="H3040" s="12"/>
      <c r="J3040" s="29"/>
      <c r="K3040" s="45"/>
      <c r="L3040" s="45"/>
      <c r="M3040" s="45"/>
    </row>
    <row r="3041" spans="8:13" s="28" customFormat="1" x14ac:dyDescent="0.2">
      <c r="H3041" s="12"/>
      <c r="J3041" s="29"/>
      <c r="K3041" s="45"/>
      <c r="L3041" s="45"/>
      <c r="M3041" s="45"/>
    </row>
    <row r="3042" spans="8:13" s="28" customFormat="1" x14ac:dyDescent="0.2">
      <c r="H3042" s="12"/>
      <c r="J3042" s="29"/>
      <c r="K3042" s="45"/>
      <c r="L3042" s="45"/>
      <c r="M3042" s="45"/>
    </row>
    <row r="3043" spans="8:13" s="28" customFormat="1" x14ac:dyDescent="0.2">
      <c r="H3043" s="12"/>
      <c r="J3043" s="29"/>
      <c r="K3043" s="45"/>
      <c r="L3043" s="45"/>
      <c r="M3043" s="45"/>
    </row>
    <row r="3044" spans="8:13" s="28" customFormat="1" x14ac:dyDescent="0.2">
      <c r="H3044" s="12"/>
      <c r="J3044" s="29"/>
      <c r="K3044" s="45"/>
      <c r="L3044" s="45"/>
      <c r="M3044" s="45"/>
    </row>
    <row r="3045" spans="8:13" s="28" customFormat="1" x14ac:dyDescent="0.2">
      <c r="H3045" s="12"/>
      <c r="J3045" s="29"/>
      <c r="K3045" s="45"/>
      <c r="L3045" s="45"/>
      <c r="M3045" s="45"/>
    </row>
    <row r="3046" spans="8:13" s="28" customFormat="1" x14ac:dyDescent="0.2">
      <c r="H3046" s="12"/>
      <c r="J3046" s="29"/>
      <c r="K3046" s="45"/>
      <c r="L3046" s="45"/>
      <c r="M3046" s="45"/>
    </row>
    <row r="3047" spans="8:13" s="28" customFormat="1" x14ac:dyDescent="0.2">
      <c r="H3047" s="12"/>
      <c r="J3047" s="29"/>
      <c r="K3047" s="45"/>
      <c r="L3047" s="45"/>
      <c r="M3047" s="45"/>
    </row>
    <row r="3048" spans="8:13" s="28" customFormat="1" x14ac:dyDescent="0.2">
      <c r="H3048" s="12"/>
      <c r="J3048" s="29"/>
      <c r="K3048" s="45"/>
      <c r="L3048" s="45"/>
      <c r="M3048" s="45"/>
    </row>
    <row r="3049" spans="8:13" s="28" customFormat="1" x14ac:dyDescent="0.2">
      <c r="H3049" s="12"/>
      <c r="J3049" s="29"/>
      <c r="K3049" s="45"/>
      <c r="L3049" s="45"/>
      <c r="M3049" s="45"/>
    </row>
    <row r="3050" spans="8:13" s="28" customFormat="1" x14ac:dyDescent="0.2">
      <c r="H3050" s="12"/>
      <c r="J3050" s="29"/>
      <c r="K3050" s="45"/>
      <c r="L3050" s="45"/>
      <c r="M3050" s="45"/>
    </row>
    <row r="3051" spans="8:13" s="28" customFormat="1" x14ac:dyDescent="0.2">
      <c r="H3051" s="12"/>
      <c r="J3051" s="29"/>
      <c r="K3051" s="45"/>
      <c r="L3051" s="45"/>
      <c r="M3051" s="45"/>
    </row>
    <row r="3052" spans="8:13" s="28" customFormat="1" x14ac:dyDescent="0.2">
      <c r="H3052" s="12"/>
      <c r="J3052" s="29"/>
      <c r="K3052" s="45"/>
      <c r="L3052" s="45"/>
      <c r="M3052" s="45"/>
    </row>
    <row r="3053" spans="8:13" s="28" customFormat="1" x14ac:dyDescent="0.2">
      <c r="H3053" s="12"/>
      <c r="J3053" s="29"/>
      <c r="K3053" s="45"/>
      <c r="L3053" s="45"/>
      <c r="M3053" s="45"/>
    </row>
    <row r="3054" spans="8:13" s="28" customFormat="1" x14ac:dyDescent="0.2">
      <c r="H3054" s="12"/>
      <c r="J3054" s="29"/>
      <c r="K3054" s="45"/>
      <c r="L3054" s="45"/>
      <c r="M3054" s="45"/>
    </row>
    <row r="3055" spans="8:13" s="28" customFormat="1" x14ac:dyDescent="0.2">
      <c r="H3055" s="12"/>
      <c r="J3055" s="29"/>
      <c r="K3055" s="45"/>
      <c r="L3055" s="45"/>
      <c r="M3055" s="45"/>
    </row>
    <row r="3056" spans="8:13" s="28" customFormat="1" x14ac:dyDescent="0.2">
      <c r="H3056" s="12"/>
      <c r="J3056" s="29"/>
      <c r="K3056" s="45"/>
      <c r="L3056" s="45"/>
      <c r="M3056" s="45"/>
    </row>
    <row r="3057" spans="8:13" s="28" customFormat="1" x14ac:dyDescent="0.2">
      <c r="H3057" s="12"/>
      <c r="J3057" s="29"/>
      <c r="K3057" s="45"/>
      <c r="L3057" s="45"/>
      <c r="M3057" s="45"/>
    </row>
    <row r="3058" spans="8:13" s="28" customFormat="1" x14ac:dyDescent="0.2">
      <c r="H3058" s="12"/>
      <c r="J3058" s="29"/>
      <c r="K3058" s="45"/>
      <c r="L3058" s="45"/>
      <c r="M3058" s="45"/>
    </row>
    <row r="3059" spans="8:13" s="28" customFormat="1" x14ac:dyDescent="0.2">
      <c r="H3059" s="12"/>
      <c r="J3059" s="29"/>
      <c r="K3059" s="45"/>
      <c r="L3059" s="45"/>
      <c r="M3059" s="45"/>
    </row>
    <row r="3060" spans="8:13" s="28" customFormat="1" x14ac:dyDescent="0.2">
      <c r="H3060" s="12"/>
      <c r="J3060" s="29"/>
      <c r="K3060" s="45"/>
      <c r="L3060" s="45"/>
      <c r="M3060" s="45"/>
    </row>
    <row r="3061" spans="8:13" s="28" customFormat="1" x14ac:dyDescent="0.2">
      <c r="H3061" s="12"/>
      <c r="J3061" s="29"/>
      <c r="K3061" s="45"/>
      <c r="L3061" s="45"/>
      <c r="M3061" s="45"/>
    </row>
    <row r="3062" spans="8:13" s="28" customFormat="1" x14ac:dyDescent="0.2">
      <c r="H3062" s="12"/>
      <c r="J3062" s="29"/>
      <c r="K3062" s="45"/>
      <c r="L3062" s="45"/>
      <c r="M3062" s="45"/>
    </row>
    <row r="3063" spans="8:13" s="28" customFormat="1" x14ac:dyDescent="0.2">
      <c r="H3063" s="12"/>
      <c r="J3063" s="29"/>
      <c r="K3063" s="45"/>
      <c r="L3063" s="45"/>
      <c r="M3063" s="45"/>
    </row>
    <row r="3064" spans="8:13" s="28" customFormat="1" x14ac:dyDescent="0.2">
      <c r="H3064" s="12"/>
      <c r="J3064" s="29"/>
      <c r="K3064" s="45"/>
      <c r="L3064" s="45"/>
      <c r="M3064" s="45"/>
    </row>
    <row r="3065" spans="8:13" s="28" customFormat="1" x14ac:dyDescent="0.2">
      <c r="H3065" s="12"/>
      <c r="J3065" s="29"/>
      <c r="K3065" s="45"/>
      <c r="L3065" s="45"/>
      <c r="M3065" s="45"/>
    </row>
    <row r="3066" spans="8:13" s="28" customFormat="1" x14ac:dyDescent="0.2">
      <c r="H3066" s="12"/>
      <c r="J3066" s="29"/>
      <c r="K3066" s="45"/>
      <c r="L3066" s="45"/>
      <c r="M3066" s="45"/>
    </row>
    <row r="3067" spans="8:13" s="28" customFormat="1" x14ac:dyDescent="0.2">
      <c r="H3067" s="12"/>
      <c r="J3067" s="29"/>
      <c r="K3067" s="45"/>
      <c r="L3067" s="45"/>
      <c r="M3067" s="45"/>
    </row>
    <row r="3068" spans="8:13" s="28" customFormat="1" x14ac:dyDescent="0.2">
      <c r="H3068" s="12"/>
      <c r="J3068" s="29"/>
      <c r="K3068" s="45"/>
      <c r="L3068" s="45"/>
      <c r="M3068" s="45"/>
    </row>
    <row r="3069" spans="8:13" s="28" customFormat="1" x14ac:dyDescent="0.2">
      <c r="H3069" s="12"/>
      <c r="J3069" s="29"/>
      <c r="K3069" s="45"/>
      <c r="L3069" s="45"/>
      <c r="M3069" s="45"/>
    </row>
    <row r="3070" spans="8:13" s="28" customFormat="1" x14ac:dyDescent="0.2">
      <c r="H3070" s="12"/>
      <c r="J3070" s="29"/>
      <c r="K3070" s="45"/>
      <c r="L3070" s="45"/>
      <c r="M3070" s="45"/>
    </row>
    <row r="3071" spans="8:13" s="28" customFormat="1" x14ac:dyDescent="0.2">
      <c r="H3071" s="12"/>
      <c r="J3071" s="29"/>
      <c r="K3071" s="45"/>
      <c r="L3071" s="45"/>
      <c r="M3071" s="45"/>
    </row>
    <row r="3072" spans="8:13" s="28" customFormat="1" x14ac:dyDescent="0.2">
      <c r="H3072" s="12"/>
      <c r="J3072" s="29"/>
      <c r="K3072" s="45"/>
      <c r="L3072" s="45"/>
      <c r="M3072" s="45"/>
    </row>
    <row r="3073" spans="8:13" s="28" customFormat="1" x14ac:dyDescent="0.2">
      <c r="H3073" s="12"/>
      <c r="J3073" s="29"/>
      <c r="K3073" s="45"/>
      <c r="L3073" s="45"/>
      <c r="M3073" s="45"/>
    </row>
    <row r="3074" spans="8:13" s="28" customFormat="1" x14ac:dyDescent="0.2">
      <c r="H3074" s="12"/>
      <c r="J3074" s="29"/>
      <c r="K3074" s="45"/>
      <c r="L3074" s="45"/>
      <c r="M3074" s="45"/>
    </row>
    <row r="3075" spans="8:13" s="28" customFormat="1" x14ac:dyDescent="0.2">
      <c r="H3075" s="12"/>
      <c r="J3075" s="29"/>
      <c r="K3075" s="45"/>
      <c r="L3075" s="45"/>
      <c r="M3075" s="45"/>
    </row>
    <row r="3076" spans="8:13" s="28" customFormat="1" x14ac:dyDescent="0.2">
      <c r="H3076" s="12"/>
      <c r="J3076" s="29"/>
      <c r="K3076" s="45"/>
      <c r="L3076" s="45"/>
      <c r="M3076" s="45"/>
    </row>
    <row r="3077" spans="8:13" s="28" customFormat="1" x14ac:dyDescent="0.2">
      <c r="H3077" s="12"/>
      <c r="J3077" s="29"/>
      <c r="K3077" s="45"/>
      <c r="L3077" s="45"/>
      <c r="M3077" s="45"/>
    </row>
    <row r="3078" spans="8:13" s="28" customFormat="1" x14ac:dyDescent="0.2">
      <c r="H3078" s="12"/>
      <c r="J3078" s="29"/>
      <c r="K3078" s="45"/>
      <c r="L3078" s="45"/>
      <c r="M3078" s="45"/>
    </row>
    <row r="3079" spans="8:13" s="28" customFormat="1" x14ac:dyDescent="0.2">
      <c r="H3079" s="12"/>
      <c r="J3079" s="29"/>
      <c r="K3079" s="45"/>
      <c r="L3079" s="45"/>
      <c r="M3079" s="45"/>
    </row>
    <row r="3080" spans="8:13" s="28" customFormat="1" x14ac:dyDescent="0.2">
      <c r="H3080" s="12"/>
      <c r="J3080" s="29"/>
      <c r="K3080" s="45"/>
      <c r="L3080" s="45"/>
      <c r="M3080" s="45"/>
    </row>
    <row r="3081" spans="8:13" s="28" customFormat="1" x14ac:dyDescent="0.2">
      <c r="H3081" s="12"/>
      <c r="J3081" s="29"/>
      <c r="K3081" s="45"/>
      <c r="L3081" s="45"/>
      <c r="M3081" s="45"/>
    </row>
    <row r="3082" spans="8:13" s="28" customFormat="1" x14ac:dyDescent="0.2">
      <c r="H3082" s="12"/>
      <c r="J3082" s="29"/>
      <c r="K3082" s="45"/>
      <c r="L3082" s="45"/>
      <c r="M3082" s="45"/>
    </row>
    <row r="3083" spans="8:13" s="28" customFormat="1" x14ac:dyDescent="0.2">
      <c r="H3083" s="12"/>
      <c r="J3083" s="29"/>
      <c r="K3083" s="45"/>
      <c r="L3083" s="45"/>
      <c r="M3083" s="45"/>
    </row>
    <row r="3084" spans="8:13" s="28" customFormat="1" x14ac:dyDescent="0.2">
      <c r="H3084" s="12"/>
      <c r="J3084" s="29"/>
      <c r="K3084" s="45"/>
      <c r="L3084" s="45"/>
      <c r="M3084" s="45"/>
    </row>
    <row r="3085" spans="8:13" s="28" customFormat="1" x14ac:dyDescent="0.2">
      <c r="H3085" s="12"/>
      <c r="J3085" s="29"/>
      <c r="K3085" s="45"/>
      <c r="L3085" s="45"/>
      <c r="M3085" s="45"/>
    </row>
    <row r="3086" spans="8:13" s="28" customFormat="1" x14ac:dyDescent="0.2">
      <c r="H3086" s="12"/>
      <c r="J3086" s="29"/>
      <c r="K3086" s="45"/>
      <c r="L3086" s="45"/>
      <c r="M3086" s="45"/>
    </row>
    <row r="3087" spans="8:13" s="28" customFormat="1" x14ac:dyDescent="0.2">
      <c r="H3087" s="12"/>
      <c r="J3087" s="29"/>
      <c r="K3087" s="45"/>
      <c r="L3087" s="45"/>
      <c r="M3087" s="45"/>
    </row>
    <row r="3088" spans="8:13" s="28" customFormat="1" x14ac:dyDescent="0.2">
      <c r="H3088" s="12"/>
      <c r="J3088" s="29"/>
      <c r="K3088" s="45"/>
      <c r="L3088" s="45"/>
      <c r="M3088" s="45"/>
    </row>
    <row r="3089" spans="8:13" s="28" customFormat="1" x14ac:dyDescent="0.2">
      <c r="H3089" s="12"/>
      <c r="J3089" s="29"/>
      <c r="K3089" s="45"/>
      <c r="L3089" s="45"/>
      <c r="M3089" s="45"/>
    </row>
    <row r="3090" spans="8:13" s="28" customFormat="1" x14ac:dyDescent="0.2">
      <c r="H3090" s="12"/>
      <c r="J3090" s="29"/>
      <c r="K3090" s="45"/>
      <c r="L3090" s="45"/>
      <c r="M3090" s="45"/>
    </row>
    <row r="3091" spans="8:13" s="28" customFormat="1" x14ac:dyDescent="0.2">
      <c r="H3091" s="12"/>
      <c r="J3091" s="29"/>
      <c r="K3091" s="45"/>
      <c r="L3091" s="45"/>
      <c r="M3091" s="45"/>
    </row>
    <row r="3092" spans="8:13" s="28" customFormat="1" x14ac:dyDescent="0.2">
      <c r="H3092" s="12"/>
      <c r="J3092" s="29"/>
      <c r="K3092" s="45"/>
      <c r="L3092" s="45"/>
      <c r="M3092" s="45"/>
    </row>
    <row r="3093" spans="8:13" s="28" customFormat="1" x14ac:dyDescent="0.2">
      <c r="H3093" s="12"/>
      <c r="J3093" s="29"/>
      <c r="K3093" s="45"/>
      <c r="L3093" s="45"/>
      <c r="M3093" s="45"/>
    </row>
    <row r="3094" spans="8:13" s="28" customFormat="1" x14ac:dyDescent="0.2">
      <c r="H3094" s="12"/>
      <c r="J3094" s="29"/>
      <c r="K3094" s="45"/>
      <c r="L3094" s="45"/>
      <c r="M3094" s="45"/>
    </row>
    <row r="3095" spans="8:13" s="28" customFormat="1" x14ac:dyDescent="0.2">
      <c r="H3095" s="12"/>
      <c r="J3095" s="29"/>
      <c r="K3095" s="45"/>
      <c r="L3095" s="45"/>
      <c r="M3095" s="45"/>
    </row>
    <row r="3096" spans="8:13" s="28" customFormat="1" x14ac:dyDescent="0.2">
      <c r="H3096" s="12"/>
      <c r="J3096" s="29"/>
      <c r="K3096" s="45"/>
      <c r="L3096" s="45"/>
      <c r="M3096" s="45"/>
    </row>
    <row r="3097" spans="8:13" s="28" customFormat="1" x14ac:dyDescent="0.2">
      <c r="H3097" s="12"/>
      <c r="J3097" s="29"/>
      <c r="K3097" s="45"/>
      <c r="L3097" s="45"/>
      <c r="M3097" s="45"/>
    </row>
    <row r="3098" spans="8:13" s="28" customFormat="1" x14ac:dyDescent="0.2">
      <c r="H3098" s="12"/>
      <c r="J3098" s="29"/>
      <c r="K3098" s="45"/>
      <c r="L3098" s="45"/>
      <c r="M3098" s="45"/>
    </row>
    <row r="3099" spans="8:13" s="28" customFormat="1" x14ac:dyDescent="0.2">
      <c r="H3099" s="12"/>
      <c r="J3099" s="29"/>
      <c r="K3099" s="45"/>
      <c r="L3099" s="45"/>
      <c r="M3099" s="45"/>
    </row>
    <row r="3100" spans="8:13" s="28" customFormat="1" x14ac:dyDescent="0.2">
      <c r="H3100" s="12"/>
      <c r="J3100" s="29"/>
      <c r="K3100" s="45"/>
      <c r="L3100" s="45"/>
      <c r="M3100" s="45"/>
    </row>
    <row r="3101" spans="8:13" s="28" customFormat="1" x14ac:dyDescent="0.2">
      <c r="H3101" s="12"/>
      <c r="J3101" s="29"/>
      <c r="K3101" s="45"/>
      <c r="L3101" s="45"/>
      <c r="M3101" s="45"/>
    </row>
    <row r="3102" spans="8:13" s="28" customFormat="1" x14ac:dyDescent="0.2">
      <c r="H3102" s="12"/>
      <c r="J3102" s="29"/>
      <c r="K3102" s="45"/>
      <c r="L3102" s="45"/>
      <c r="M3102" s="45"/>
    </row>
    <row r="3103" spans="8:13" s="28" customFormat="1" x14ac:dyDescent="0.2">
      <c r="H3103" s="12"/>
      <c r="J3103" s="29"/>
      <c r="K3103" s="45"/>
      <c r="L3103" s="45"/>
      <c r="M3103" s="45"/>
    </row>
    <row r="3104" spans="8:13" s="28" customFormat="1" x14ac:dyDescent="0.2">
      <c r="H3104" s="12"/>
      <c r="J3104" s="29"/>
      <c r="K3104" s="45"/>
      <c r="L3104" s="45"/>
      <c r="M3104" s="45"/>
    </row>
    <row r="3105" spans="8:13" s="28" customFormat="1" x14ac:dyDescent="0.2">
      <c r="H3105" s="12"/>
      <c r="J3105" s="29"/>
      <c r="K3105" s="45"/>
      <c r="L3105" s="45"/>
      <c r="M3105" s="45"/>
    </row>
    <row r="3106" spans="8:13" s="28" customFormat="1" x14ac:dyDescent="0.2">
      <c r="H3106" s="12"/>
      <c r="J3106" s="29"/>
      <c r="K3106" s="45"/>
      <c r="L3106" s="45"/>
      <c r="M3106" s="45"/>
    </row>
    <row r="3107" spans="8:13" s="28" customFormat="1" x14ac:dyDescent="0.2">
      <c r="H3107" s="12"/>
      <c r="J3107" s="29"/>
      <c r="K3107" s="45"/>
      <c r="L3107" s="45"/>
      <c r="M3107" s="45"/>
    </row>
    <row r="3108" spans="8:13" s="28" customFormat="1" x14ac:dyDescent="0.2">
      <c r="H3108" s="12"/>
      <c r="J3108" s="29"/>
      <c r="K3108" s="45"/>
      <c r="L3108" s="45"/>
      <c r="M3108" s="45"/>
    </row>
    <row r="3109" spans="8:13" s="28" customFormat="1" x14ac:dyDescent="0.2">
      <c r="H3109" s="12"/>
      <c r="J3109" s="29"/>
      <c r="K3109" s="45"/>
      <c r="L3109" s="45"/>
      <c r="M3109" s="45"/>
    </row>
    <row r="3110" spans="8:13" s="28" customFormat="1" x14ac:dyDescent="0.2">
      <c r="H3110" s="12"/>
      <c r="J3110" s="29"/>
      <c r="K3110" s="45"/>
      <c r="L3110" s="45"/>
      <c r="M3110" s="45"/>
    </row>
    <row r="3111" spans="8:13" s="28" customFormat="1" x14ac:dyDescent="0.2">
      <c r="H3111" s="12"/>
      <c r="J3111" s="29"/>
      <c r="K3111" s="45"/>
      <c r="L3111" s="45"/>
      <c r="M3111" s="45"/>
    </row>
    <row r="3112" spans="8:13" s="28" customFormat="1" x14ac:dyDescent="0.2">
      <c r="H3112" s="12"/>
      <c r="J3112" s="29"/>
      <c r="K3112" s="45"/>
      <c r="L3112" s="45"/>
      <c r="M3112" s="45"/>
    </row>
    <row r="3113" spans="8:13" s="28" customFormat="1" x14ac:dyDescent="0.2">
      <c r="H3113" s="12"/>
      <c r="J3113" s="29"/>
      <c r="K3113" s="45"/>
      <c r="L3113" s="45"/>
      <c r="M3113" s="45"/>
    </row>
    <row r="3114" spans="8:13" s="28" customFormat="1" x14ac:dyDescent="0.2">
      <c r="H3114" s="12"/>
      <c r="J3114" s="29"/>
      <c r="K3114" s="45"/>
      <c r="L3114" s="45"/>
      <c r="M3114" s="45"/>
    </row>
    <row r="3115" spans="8:13" s="28" customFormat="1" x14ac:dyDescent="0.2">
      <c r="H3115" s="12"/>
      <c r="J3115" s="29"/>
      <c r="K3115" s="45"/>
      <c r="L3115" s="45"/>
      <c r="M3115" s="45"/>
    </row>
    <row r="3116" spans="8:13" s="28" customFormat="1" x14ac:dyDescent="0.2">
      <c r="H3116" s="12"/>
      <c r="J3116" s="29"/>
      <c r="K3116" s="45"/>
      <c r="L3116" s="45"/>
      <c r="M3116" s="45"/>
    </row>
    <row r="3117" spans="8:13" s="28" customFormat="1" x14ac:dyDescent="0.2">
      <c r="H3117" s="12"/>
      <c r="J3117" s="29"/>
      <c r="K3117" s="45"/>
      <c r="L3117" s="45"/>
      <c r="M3117" s="45"/>
    </row>
    <row r="3118" spans="8:13" s="28" customFormat="1" x14ac:dyDescent="0.2">
      <c r="H3118" s="12"/>
      <c r="J3118" s="29"/>
      <c r="K3118" s="45"/>
      <c r="L3118" s="45"/>
      <c r="M3118" s="45"/>
    </row>
    <row r="3119" spans="8:13" s="28" customFormat="1" x14ac:dyDescent="0.2">
      <c r="H3119" s="12"/>
      <c r="J3119" s="29"/>
      <c r="K3119" s="45"/>
      <c r="L3119" s="45"/>
      <c r="M3119" s="45"/>
    </row>
    <row r="3120" spans="8:13" s="28" customFormat="1" x14ac:dyDescent="0.2">
      <c r="H3120" s="12"/>
      <c r="J3120" s="29"/>
      <c r="K3120" s="45"/>
      <c r="L3120" s="45"/>
      <c r="M3120" s="45"/>
    </row>
    <row r="3121" spans="8:13" s="28" customFormat="1" x14ac:dyDescent="0.2">
      <c r="H3121" s="12"/>
      <c r="J3121" s="29"/>
      <c r="K3121" s="45"/>
      <c r="L3121" s="45"/>
      <c r="M3121" s="45"/>
    </row>
    <row r="3122" spans="8:13" s="28" customFormat="1" x14ac:dyDescent="0.2">
      <c r="H3122" s="12"/>
      <c r="J3122" s="29"/>
      <c r="K3122" s="45"/>
      <c r="L3122" s="45"/>
      <c r="M3122" s="45"/>
    </row>
    <row r="3123" spans="8:13" s="28" customFormat="1" x14ac:dyDescent="0.2">
      <c r="H3123" s="12"/>
      <c r="J3123" s="29"/>
      <c r="K3123" s="45"/>
      <c r="L3123" s="45"/>
      <c r="M3123" s="45"/>
    </row>
    <row r="3124" spans="8:13" s="28" customFormat="1" x14ac:dyDescent="0.2">
      <c r="H3124" s="12"/>
      <c r="J3124" s="29"/>
      <c r="K3124" s="45"/>
      <c r="L3124" s="45"/>
      <c r="M3124" s="45"/>
    </row>
    <row r="3125" spans="8:13" s="28" customFormat="1" x14ac:dyDescent="0.2">
      <c r="H3125" s="12"/>
      <c r="J3125" s="29"/>
      <c r="K3125" s="45"/>
      <c r="L3125" s="45"/>
      <c r="M3125" s="45"/>
    </row>
    <row r="3126" spans="8:13" s="28" customFormat="1" x14ac:dyDescent="0.2">
      <c r="H3126" s="12"/>
      <c r="J3126" s="29"/>
      <c r="K3126" s="45"/>
      <c r="L3126" s="45"/>
      <c r="M3126" s="45"/>
    </row>
    <row r="3127" spans="8:13" s="28" customFormat="1" x14ac:dyDescent="0.2">
      <c r="H3127" s="12"/>
      <c r="J3127" s="29"/>
      <c r="K3127" s="45"/>
      <c r="L3127" s="45"/>
      <c r="M3127" s="45"/>
    </row>
    <row r="3128" spans="8:13" s="28" customFormat="1" x14ac:dyDescent="0.2">
      <c r="H3128" s="12"/>
      <c r="J3128" s="29"/>
      <c r="K3128" s="45"/>
      <c r="L3128" s="45"/>
      <c r="M3128" s="45"/>
    </row>
    <row r="3129" spans="8:13" s="28" customFormat="1" x14ac:dyDescent="0.2">
      <c r="H3129" s="12"/>
      <c r="J3129" s="29"/>
      <c r="K3129" s="45"/>
      <c r="L3129" s="45"/>
      <c r="M3129" s="45"/>
    </row>
    <row r="3130" spans="8:13" s="28" customFormat="1" x14ac:dyDescent="0.2">
      <c r="H3130" s="12"/>
      <c r="J3130" s="29"/>
      <c r="K3130" s="45"/>
      <c r="L3130" s="45"/>
      <c r="M3130" s="45"/>
    </row>
    <row r="3131" spans="8:13" s="28" customFormat="1" x14ac:dyDescent="0.2">
      <c r="H3131" s="12"/>
      <c r="J3131" s="29"/>
      <c r="K3131" s="45"/>
      <c r="L3131" s="45"/>
      <c r="M3131" s="45"/>
    </row>
    <row r="3132" spans="8:13" s="28" customFormat="1" x14ac:dyDescent="0.2">
      <c r="H3132" s="12"/>
      <c r="J3132" s="29"/>
      <c r="K3132" s="45"/>
      <c r="L3132" s="45"/>
      <c r="M3132" s="45"/>
    </row>
    <row r="3133" spans="8:13" s="28" customFormat="1" x14ac:dyDescent="0.2">
      <c r="H3133" s="12"/>
      <c r="J3133" s="29"/>
      <c r="K3133" s="45"/>
      <c r="L3133" s="45"/>
      <c r="M3133" s="45"/>
    </row>
    <row r="3134" spans="8:13" s="28" customFormat="1" x14ac:dyDescent="0.2">
      <c r="H3134" s="12"/>
      <c r="J3134" s="29"/>
      <c r="K3134" s="45"/>
      <c r="L3134" s="45"/>
      <c r="M3134" s="45"/>
    </row>
    <row r="3135" spans="8:13" s="28" customFormat="1" x14ac:dyDescent="0.2">
      <c r="H3135" s="12"/>
      <c r="J3135" s="29"/>
      <c r="K3135" s="45"/>
      <c r="L3135" s="45"/>
      <c r="M3135" s="45"/>
    </row>
    <row r="3136" spans="8:13" s="28" customFormat="1" x14ac:dyDescent="0.2">
      <c r="H3136" s="12"/>
      <c r="J3136" s="29"/>
      <c r="K3136" s="45"/>
      <c r="L3136" s="45"/>
      <c r="M3136" s="45"/>
    </row>
    <row r="3137" spans="8:13" s="28" customFormat="1" x14ac:dyDescent="0.2">
      <c r="H3137" s="12"/>
      <c r="J3137" s="29"/>
      <c r="K3137" s="45"/>
      <c r="L3137" s="45"/>
      <c r="M3137" s="45"/>
    </row>
    <row r="3138" spans="8:13" s="28" customFormat="1" x14ac:dyDescent="0.2">
      <c r="H3138" s="12"/>
      <c r="J3138" s="29"/>
      <c r="K3138" s="45"/>
      <c r="L3138" s="45"/>
      <c r="M3138" s="45"/>
    </row>
    <row r="3139" spans="8:13" s="28" customFormat="1" x14ac:dyDescent="0.2">
      <c r="H3139" s="12"/>
      <c r="J3139" s="29"/>
      <c r="K3139" s="45"/>
      <c r="L3139" s="45"/>
      <c r="M3139" s="45"/>
    </row>
    <row r="3140" spans="8:13" s="28" customFormat="1" x14ac:dyDescent="0.2">
      <c r="H3140" s="12"/>
      <c r="J3140" s="29"/>
      <c r="K3140" s="45"/>
      <c r="L3140" s="45"/>
      <c r="M3140" s="45"/>
    </row>
    <row r="3141" spans="8:13" s="28" customFormat="1" x14ac:dyDescent="0.2">
      <c r="H3141" s="12"/>
      <c r="J3141" s="29"/>
      <c r="K3141" s="45"/>
      <c r="L3141" s="45"/>
      <c r="M3141" s="45"/>
    </row>
    <row r="3142" spans="8:13" s="28" customFormat="1" x14ac:dyDescent="0.2">
      <c r="H3142" s="12"/>
      <c r="J3142" s="29"/>
      <c r="K3142" s="45"/>
      <c r="L3142" s="45"/>
      <c r="M3142" s="45"/>
    </row>
    <row r="3143" spans="8:13" s="28" customFormat="1" x14ac:dyDescent="0.2">
      <c r="H3143" s="12"/>
      <c r="J3143" s="29"/>
      <c r="K3143" s="45"/>
      <c r="L3143" s="45"/>
      <c r="M3143" s="45"/>
    </row>
    <row r="3144" spans="8:13" s="28" customFormat="1" x14ac:dyDescent="0.2">
      <c r="H3144" s="12"/>
      <c r="J3144" s="29"/>
      <c r="K3144" s="45"/>
      <c r="L3144" s="45"/>
      <c r="M3144" s="45"/>
    </row>
    <row r="3145" spans="8:13" s="28" customFormat="1" x14ac:dyDescent="0.2">
      <c r="H3145" s="12"/>
      <c r="J3145" s="29"/>
      <c r="K3145" s="45"/>
      <c r="L3145" s="45"/>
      <c r="M3145" s="45"/>
    </row>
    <row r="3146" spans="8:13" s="28" customFormat="1" x14ac:dyDescent="0.2">
      <c r="H3146" s="12"/>
      <c r="J3146" s="29"/>
      <c r="K3146" s="45"/>
      <c r="L3146" s="45"/>
      <c r="M3146" s="45"/>
    </row>
    <row r="3147" spans="8:13" s="28" customFormat="1" x14ac:dyDescent="0.2">
      <c r="H3147" s="12"/>
      <c r="J3147" s="29"/>
      <c r="K3147" s="45"/>
      <c r="L3147" s="45"/>
      <c r="M3147" s="45"/>
    </row>
    <row r="3148" spans="8:13" s="28" customFormat="1" x14ac:dyDescent="0.2">
      <c r="H3148" s="12"/>
      <c r="J3148" s="29"/>
      <c r="K3148" s="45"/>
      <c r="L3148" s="45"/>
      <c r="M3148" s="45"/>
    </row>
    <row r="3149" spans="8:13" s="28" customFormat="1" x14ac:dyDescent="0.2">
      <c r="H3149" s="12"/>
      <c r="J3149" s="29"/>
      <c r="K3149" s="45"/>
      <c r="L3149" s="45"/>
      <c r="M3149" s="45"/>
    </row>
    <row r="3150" spans="8:13" s="28" customFormat="1" x14ac:dyDescent="0.2">
      <c r="H3150" s="12"/>
      <c r="J3150" s="29"/>
      <c r="K3150" s="45"/>
      <c r="L3150" s="45"/>
      <c r="M3150" s="45"/>
    </row>
    <row r="3151" spans="8:13" s="28" customFormat="1" x14ac:dyDescent="0.2">
      <c r="H3151" s="12"/>
      <c r="J3151" s="29"/>
      <c r="K3151" s="45"/>
      <c r="L3151" s="45"/>
      <c r="M3151" s="45"/>
    </row>
    <row r="3152" spans="8:13" s="28" customFormat="1" x14ac:dyDescent="0.2">
      <c r="H3152" s="12"/>
      <c r="J3152" s="29"/>
      <c r="K3152" s="45"/>
      <c r="L3152" s="45"/>
      <c r="M3152" s="45"/>
    </row>
    <row r="3153" spans="8:13" s="28" customFormat="1" x14ac:dyDescent="0.2">
      <c r="H3153" s="12"/>
      <c r="J3153" s="29"/>
      <c r="K3153" s="45"/>
      <c r="L3153" s="45"/>
      <c r="M3153" s="45"/>
    </row>
    <row r="3154" spans="8:13" s="28" customFormat="1" x14ac:dyDescent="0.2">
      <c r="H3154" s="12"/>
      <c r="J3154" s="29"/>
      <c r="K3154" s="45"/>
      <c r="L3154" s="45"/>
      <c r="M3154" s="45"/>
    </row>
    <row r="3155" spans="8:13" s="28" customFormat="1" x14ac:dyDescent="0.2">
      <c r="H3155" s="12"/>
      <c r="J3155" s="29"/>
      <c r="K3155" s="45"/>
      <c r="L3155" s="45"/>
      <c r="M3155" s="45"/>
    </row>
    <row r="3156" spans="8:13" s="28" customFormat="1" x14ac:dyDescent="0.2">
      <c r="H3156" s="12"/>
      <c r="J3156" s="29"/>
      <c r="K3156" s="45"/>
      <c r="L3156" s="45"/>
      <c r="M3156" s="45"/>
    </row>
    <row r="3157" spans="8:13" s="28" customFormat="1" x14ac:dyDescent="0.2">
      <c r="H3157" s="12"/>
      <c r="J3157" s="29"/>
      <c r="K3157" s="45"/>
      <c r="L3157" s="45"/>
      <c r="M3157" s="45"/>
    </row>
    <row r="3158" spans="8:13" s="28" customFormat="1" x14ac:dyDescent="0.2">
      <c r="H3158" s="12"/>
      <c r="J3158" s="29"/>
      <c r="K3158" s="45"/>
      <c r="L3158" s="45"/>
      <c r="M3158" s="45"/>
    </row>
    <row r="3159" spans="8:13" s="28" customFormat="1" x14ac:dyDescent="0.2">
      <c r="H3159" s="12"/>
      <c r="J3159" s="29"/>
      <c r="K3159" s="45"/>
      <c r="L3159" s="45"/>
      <c r="M3159" s="45"/>
    </row>
    <row r="3160" spans="8:13" s="28" customFormat="1" x14ac:dyDescent="0.2">
      <c r="H3160" s="12"/>
      <c r="J3160" s="29"/>
      <c r="K3160" s="45"/>
      <c r="L3160" s="45"/>
      <c r="M3160" s="45"/>
    </row>
    <row r="3161" spans="8:13" s="28" customFormat="1" x14ac:dyDescent="0.2">
      <c r="H3161" s="12"/>
      <c r="J3161" s="29"/>
      <c r="K3161" s="45"/>
      <c r="L3161" s="45"/>
      <c r="M3161" s="45"/>
    </row>
    <row r="3162" spans="8:13" s="28" customFormat="1" x14ac:dyDescent="0.2">
      <c r="H3162" s="12"/>
      <c r="J3162" s="29"/>
      <c r="K3162" s="45"/>
      <c r="L3162" s="45"/>
      <c r="M3162" s="45"/>
    </row>
    <row r="3163" spans="8:13" s="28" customFormat="1" x14ac:dyDescent="0.2">
      <c r="H3163" s="12"/>
      <c r="J3163" s="29"/>
      <c r="K3163" s="45"/>
      <c r="L3163" s="45"/>
      <c r="M3163" s="45"/>
    </row>
    <row r="3164" spans="8:13" s="28" customFormat="1" x14ac:dyDescent="0.2">
      <c r="H3164" s="12"/>
      <c r="J3164" s="29"/>
      <c r="K3164" s="45"/>
      <c r="L3164" s="45"/>
      <c r="M3164" s="45"/>
    </row>
    <row r="3165" spans="8:13" s="28" customFormat="1" x14ac:dyDescent="0.2">
      <c r="H3165" s="12"/>
      <c r="J3165" s="29"/>
      <c r="K3165" s="45"/>
      <c r="L3165" s="45"/>
      <c r="M3165" s="45"/>
    </row>
    <row r="3166" spans="8:13" s="28" customFormat="1" x14ac:dyDescent="0.2">
      <c r="H3166" s="12"/>
      <c r="J3166" s="29"/>
      <c r="K3166" s="45"/>
      <c r="L3166" s="45"/>
      <c r="M3166" s="45"/>
    </row>
    <row r="3167" spans="8:13" s="28" customFormat="1" x14ac:dyDescent="0.2">
      <c r="H3167" s="12"/>
      <c r="J3167" s="29"/>
      <c r="K3167" s="45"/>
      <c r="L3167" s="45"/>
      <c r="M3167" s="45"/>
    </row>
    <row r="3168" spans="8:13" s="28" customFormat="1" x14ac:dyDescent="0.2">
      <c r="H3168" s="12"/>
      <c r="J3168" s="29"/>
      <c r="K3168" s="45"/>
      <c r="L3168" s="45"/>
      <c r="M3168" s="45"/>
    </row>
    <row r="3169" spans="8:13" s="28" customFormat="1" x14ac:dyDescent="0.2">
      <c r="H3169" s="12"/>
      <c r="J3169" s="29"/>
      <c r="K3169" s="45"/>
      <c r="L3169" s="45"/>
      <c r="M3169" s="45"/>
    </row>
    <row r="3170" spans="8:13" s="28" customFormat="1" x14ac:dyDescent="0.2">
      <c r="H3170" s="12"/>
      <c r="J3170" s="29"/>
      <c r="K3170" s="45"/>
      <c r="L3170" s="45"/>
      <c r="M3170" s="45"/>
    </row>
    <row r="3171" spans="8:13" s="28" customFormat="1" x14ac:dyDescent="0.2">
      <c r="H3171" s="12"/>
      <c r="J3171" s="29"/>
      <c r="K3171" s="45"/>
      <c r="L3171" s="45"/>
      <c r="M3171" s="45"/>
    </row>
    <row r="3172" spans="8:13" s="28" customFormat="1" x14ac:dyDescent="0.2">
      <c r="H3172" s="12"/>
      <c r="J3172" s="29"/>
      <c r="K3172" s="45"/>
      <c r="L3172" s="45"/>
      <c r="M3172" s="45"/>
    </row>
    <row r="3173" spans="8:13" s="28" customFormat="1" x14ac:dyDescent="0.2">
      <c r="H3173" s="12"/>
      <c r="J3173" s="29"/>
      <c r="K3173" s="45"/>
      <c r="L3173" s="45"/>
      <c r="M3173" s="45"/>
    </row>
    <row r="3174" spans="8:13" s="28" customFormat="1" x14ac:dyDescent="0.2">
      <c r="H3174" s="12"/>
      <c r="J3174" s="29"/>
      <c r="K3174" s="45"/>
      <c r="L3174" s="45"/>
      <c r="M3174" s="45"/>
    </row>
    <row r="3175" spans="8:13" s="28" customFormat="1" x14ac:dyDescent="0.2">
      <c r="H3175" s="12"/>
      <c r="J3175" s="29"/>
      <c r="K3175" s="45"/>
      <c r="L3175" s="45"/>
      <c r="M3175" s="45"/>
    </row>
    <row r="3176" spans="8:13" s="28" customFormat="1" x14ac:dyDescent="0.2">
      <c r="H3176" s="12"/>
      <c r="J3176" s="29"/>
      <c r="K3176" s="45"/>
      <c r="L3176" s="45"/>
      <c r="M3176" s="45"/>
    </row>
    <row r="3177" spans="8:13" s="28" customFormat="1" x14ac:dyDescent="0.2">
      <c r="H3177" s="12"/>
      <c r="J3177" s="29"/>
      <c r="K3177" s="45"/>
      <c r="L3177" s="45"/>
      <c r="M3177" s="45"/>
    </row>
    <row r="3178" spans="8:13" s="28" customFormat="1" x14ac:dyDescent="0.2">
      <c r="H3178" s="12"/>
      <c r="J3178" s="29"/>
      <c r="K3178" s="45"/>
      <c r="L3178" s="45"/>
      <c r="M3178" s="45"/>
    </row>
    <row r="3179" spans="8:13" s="28" customFormat="1" x14ac:dyDescent="0.2">
      <c r="H3179" s="12"/>
      <c r="J3179" s="29"/>
      <c r="K3179" s="45"/>
      <c r="L3179" s="45"/>
      <c r="M3179" s="45"/>
    </row>
    <row r="3180" spans="8:13" s="28" customFormat="1" x14ac:dyDescent="0.2">
      <c r="H3180" s="12"/>
      <c r="J3180" s="29"/>
      <c r="K3180" s="45"/>
      <c r="L3180" s="45"/>
      <c r="M3180" s="45"/>
    </row>
    <row r="3181" spans="8:13" s="28" customFormat="1" x14ac:dyDescent="0.2">
      <c r="H3181" s="12"/>
      <c r="J3181" s="29"/>
      <c r="K3181" s="45"/>
      <c r="L3181" s="45"/>
      <c r="M3181" s="45"/>
    </row>
    <row r="3182" spans="8:13" s="28" customFormat="1" x14ac:dyDescent="0.2">
      <c r="H3182" s="12"/>
      <c r="J3182" s="29"/>
      <c r="K3182" s="45"/>
      <c r="L3182" s="45"/>
      <c r="M3182" s="45"/>
    </row>
    <row r="3183" spans="8:13" s="28" customFormat="1" x14ac:dyDescent="0.2">
      <c r="H3183" s="12"/>
      <c r="J3183" s="29"/>
      <c r="K3183" s="45"/>
      <c r="L3183" s="45"/>
      <c r="M3183" s="45"/>
    </row>
    <row r="3184" spans="8:13" s="28" customFormat="1" x14ac:dyDescent="0.2">
      <c r="H3184" s="12"/>
      <c r="J3184" s="29"/>
      <c r="K3184" s="45"/>
      <c r="L3184" s="45"/>
      <c r="M3184" s="45"/>
    </row>
    <row r="3185" spans="8:13" s="28" customFormat="1" x14ac:dyDescent="0.2">
      <c r="H3185" s="12"/>
      <c r="J3185" s="29"/>
      <c r="K3185" s="45"/>
      <c r="L3185" s="45"/>
      <c r="M3185" s="45"/>
    </row>
    <row r="3186" spans="8:13" s="28" customFormat="1" x14ac:dyDescent="0.2">
      <c r="H3186" s="12"/>
      <c r="J3186" s="29"/>
      <c r="K3186" s="45"/>
      <c r="L3186" s="45"/>
      <c r="M3186" s="45"/>
    </row>
    <row r="3187" spans="8:13" s="28" customFormat="1" x14ac:dyDescent="0.2">
      <c r="H3187" s="12"/>
      <c r="J3187" s="29"/>
      <c r="K3187" s="45"/>
      <c r="L3187" s="45"/>
      <c r="M3187" s="45"/>
    </row>
    <row r="3188" spans="8:13" s="28" customFormat="1" x14ac:dyDescent="0.2">
      <c r="H3188" s="12"/>
      <c r="J3188" s="29"/>
      <c r="K3188" s="45"/>
      <c r="L3188" s="45"/>
      <c r="M3188" s="45"/>
    </row>
    <row r="3189" spans="8:13" s="28" customFormat="1" x14ac:dyDescent="0.2">
      <c r="H3189" s="12"/>
      <c r="J3189" s="29"/>
      <c r="K3189" s="45"/>
      <c r="L3189" s="45"/>
      <c r="M3189" s="45"/>
    </row>
    <row r="3190" spans="8:13" s="28" customFormat="1" x14ac:dyDescent="0.2">
      <c r="H3190" s="12"/>
      <c r="J3190" s="29"/>
      <c r="K3190" s="45"/>
      <c r="L3190" s="45"/>
      <c r="M3190" s="45"/>
    </row>
    <row r="3191" spans="8:13" s="28" customFormat="1" x14ac:dyDescent="0.2">
      <c r="H3191" s="12"/>
      <c r="J3191" s="29"/>
      <c r="K3191" s="45"/>
      <c r="L3191" s="45"/>
      <c r="M3191" s="45"/>
    </row>
    <row r="3192" spans="8:13" s="28" customFormat="1" x14ac:dyDescent="0.2">
      <c r="H3192" s="12"/>
      <c r="J3192" s="29"/>
      <c r="K3192" s="45"/>
      <c r="L3192" s="45"/>
      <c r="M3192" s="45"/>
    </row>
    <row r="3193" spans="8:13" s="28" customFormat="1" x14ac:dyDescent="0.2">
      <c r="H3193" s="12"/>
      <c r="J3193" s="29"/>
      <c r="K3193" s="45"/>
      <c r="L3193" s="45"/>
      <c r="M3193" s="45"/>
    </row>
    <row r="3194" spans="8:13" s="28" customFormat="1" x14ac:dyDescent="0.2">
      <c r="H3194" s="12"/>
      <c r="J3194" s="29"/>
      <c r="K3194" s="45"/>
      <c r="L3194" s="45"/>
      <c r="M3194" s="45"/>
    </row>
    <row r="3195" spans="8:13" s="28" customFormat="1" x14ac:dyDescent="0.2">
      <c r="H3195" s="12"/>
      <c r="J3195" s="29"/>
      <c r="K3195" s="45"/>
      <c r="L3195" s="45"/>
      <c r="M3195" s="45"/>
    </row>
    <row r="3196" spans="8:13" s="28" customFormat="1" x14ac:dyDescent="0.2">
      <c r="H3196" s="12"/>
      <c r="J3196" s="29"/>
      <c r="K3196" s="45"/>
      <c r="L3196" s="45"/>
      <c r="M3196" s="45"/>
    </row>
    <row r="3197" spans="8:13" s="28" customFormat="1" x14ac:dyDescent="0.2">
      <c r="H3197" s="12"/>
      <c r="J3197" s="29"/>
      <c r="K3197" s="45"/>
      <c r="L3197" s="45"/>
      <c r="M3197" s="45"/>
    </row>
    <row r="3198" spans="8:13" s="28" customFormat="1" x14ac:dyDescent="0.2">
      <c r="H3198" s="12"/>
      <c r="J3198" s="29"/>
      <c r="K3198" s="45"/>
      <c r="L3198" s="45"/>
      <c r="M3198" s="45"/>
    </row>
    <row r="3199" spans="8:13" s="28" customFormat="1" x14ac:dyDescent="0.2">
      <c r="H3199" s="12"/>
      <c r="J3199" s="29"/>
      <c r="K3199" s="45"/>
      <c r="L3199" s="45"/>
      <c r="M3199" s="45"/>
    </row>
    <row r="3200" spans="8:13" s="28" customFormat="1" x14ac:dyDescent="0.2">
      <c r="H3200" s="12"/>
      <c r="J3200" s="29"/>
      <c r="K3200" s="45"/>
      <c r="L3200" s="45"/>
      <c r="M3200" s="45"/>
    </row>
    <row r="3201" spans="8:13" s="28" customFormat="1" x14ac:dyDescent="0.2">
      <c r="H3201" s="12"/>
      <c r="J3201" s="29"/>
      <c r="K3201" s="45"/>
      <c r="L3201" s="45"/>
      <c r="M3201" s="45"/>
    </row>
    <row r="3202" spans="8:13" s="28" customFormat="1" x14ac:dyDescent="0.2">
      <c r="H3202" s="12"/>
      <c r="J3202" s="29"/>
      <c r="K3202" s="45"/>
      <c r="L3202" s="45"/>
      <c r="M3202" s="45"/>
    </row>
    <row r="3203" spans="8:13" s="28" customFormat="1" x14ac:dyDescent="0.2">
      <c r="H3203" s="12"/>
      <c r="J3203" s="29"/>
      <c r="K3203" s="45"/>
      <c r="L3203" s="45"/>
      <c r="M3203" s="45"/>
    </row>
    <row r="3204" spans="8:13" s="28" customFormat="1" x14ac:dyDescent="0.2">
      <c r="H3204" s="12"/>
      <c r="J3204" s="29"/>
      <c r="K3204" s="45"/>
      <c r="L3204" s="45"/>
      <c r="M3204" s="45"/>
    </row>
    <row r="3205" spans="8:13" s="28" customFormat="1" x14ac:dyDescent="0.2">
      <c r="H3205" s="12"/>
      <c r="J3205" s="29"/>
      <c r="K3205" s="45"/>
      <c r="L3205" s="45"/>
      <c r="M3205" s="45"/>
    </row>
    <row r="3206" spans="8:13" s="28" customFormat="1" x14ac:dyDescent="0.2">
      <c r="H3206" s="12"/>
      <c r="J3206" s="29"/>
      <c r="K3206" s="45"/>
      <c r="L3206" s="45"/>
      <c r="M3206" s="45"/>
    </row>
    <row r="3207" spans="8:13" s="28" customFormat="1" x14ac:dyDescent="0.2">
      <c r="H3207" s="12"/>
      <c r="J3207" s="29"/>
      <c r="K3207" s="45"/>
      <c r="L3207" s="45"/>
      <c r="M3207" s="45"/>
    </row>
    <row r="3208" spans="8:13" s="28" customFormat="1" x14ac:dyDescent="0.2">
      <c r="H3208" s="12"/>
      <c r="J3208" s="29"/>
      <c r="K3208" s="45"/>
      <c r="L3208" s="45"/>
      <c r="M3208" s="45"/>
    </row>
    <row r="3209" spans="8:13" s="28" customFormat="1" x14ac:dyDescent="0.2">
      <c r="H3209" s="12"/>
      <c r="J3209" s="29"/>
      <c r="K3209" s="45"/>
      <c r="L3209" s="45"/>
      <c r="M3209" s="45"/>
    </row>
    <row r="3210" spans="8:13" s="28" customFormat="1" x14ac:dyDescent="0.2">
      <c r="H3210" s="12"/>
      <c r="J3210" s="29"/>
      <c r="K3210" s="45"/>
      <c r="L3210" s="45"/>
      <c r="M3210" s="45"/>
    </row>
    <row r="3211" spans="8:13" s="28" customFormat="1" x14ac:dyDescent="0.2">
      <c r="H3211" s="12"/>
      <c r="J3211" s="29"/>
      <c r="K3211" s="45"/>
      <c r="L3211" s="45"/>
      <c r="M3211" s="45"/>
    </row>
    <row r="3212" spans="8:13" s="28" customFormat="1" x14ac:dyDescent="0.2">
      <c r="H3212" s="12"/>
      <c r="J3212" s="29"/>
      <c r="K3212" s="45"/>
      <c r="L3212" s="45"/>
      <c r="M3212" s="45"/>
    </row>
    <row r="3213" spans="8:13" s="28" customFormat="1" x14ac:dyDescent="0.2">
      <c r="H3213" s="12"/>
      <c r="J3213" s="29"/>
      <c r="K3213" s="45"/>
      <c r="L3213" s="45"/>
      <c r="M3213" s="45"/>
    </row>
    <row r="3214" spans="8:13" s="28" customFormat="1" x14ac:dyDescent="0.2">
      <c r="H3214" s="12"/>
      <c r="J3214" s="29"/>
      <c r="K3214" s="45"/>
      <c r="L3214" s="45"/>
      <c r="M3214" s="45"/>
    </row>
    <row r="3215" spans="8:13" s="28" customFormat="1" x14ac:dyDescent="0.2">
      <c r="H3215" s="12"/>
      <c r="J3215" s="29"/>
      <c r="K3215" s="45"/>
      <c r="L3215" s="45"/>
      <c r="M3215" s="45"/>
    </row>
    <row r="3216" spans="8:13" s="28" customFormat="1" x14ac:dyDescent="0.2">
      <c r="H3216" s="12"/>
      <c r="J3216" s="29"/>
      <c r="K3216" s="45"/>
      <c r="L3216" s="45"/>
      <c r="M3216" s="45"/>
    </row>
    <row r="3217" spans="8:13" s="28" customFormat="1" x14ac:dyDescent="0.2">
      <c r="H3217" s="12"/>
      <c r="J3217" s="29"/>
      <c r="K3217" s="45"/>
      <c r="L3217" s="45"/>
      <c r="M3217" s="45"/>
    </row>
    <row r="3218" spans="8:13" s="28" customFormat="1" x14ac:dyDescent="0.2">
      <c r="H3218" s="12"/>
      <c r="J3218" s="29"/>
      <c r="K3218" s="45"/>
      <c r="L3218" s="45"/>
      <c r="M3218" s="45"/>
    </row>
    <row r="3219" spans="8:13" s="28" customFormat="1" x14ac:dyDescent="0.2">
      <c r="H3219" s="12"/>
      <c r="J3219" s="29"/>
      <c r="K3219" s="45"/>
      <c r="L3219" s="45"/>
      <c r="M3219" s="45"/>
    </row>
    <row r="3220" spans="8:13" s="28" customFormat="1" x14ac:dyDescent="0.2">
      <c r="H3220" s="12"/>
      <c r="J3220" s="29"/>
      <c r="K3220" s="45"/>
      <c r="L3220" s="45"/>
      <c r="M3220" s="45"/>
    </row>
    <row r="3221" spans="8:13" s="28" customFormat="1" x14ac:dyDescent="0.2">
      <c r="H3221" s="12"/>
      <c r="J3221" s="29"/>
      <c r="K3221" s="45"/>
      <c r="L3221" s="45"/>
      <c r="M3221" s="45"/>
    </row>
    <row r="3222" spans="8:13" s="28" customFormat="1" x14ac:dyDescent="0.2">
      <c r="H3222" s="12"/>
      <c r="J3222" s="29"/>
      <c r="K3222" s="45"/>
      <c r="L3222" s="45"/>
      <c r="M3222" s="45"/>
    </row>
    <row r="3223" spans="8:13" s="28" customFormat="1" x14ac:dyDescent="0.2">
      <c r="H3223" s="12"/>
      <c r="J3223" s="29"/>
      <c r="K3223" s="45"/>
      <c r="L3223" s="45"/>
      <c r="M3223" s="45"/>
    </row>
    <row r="3224" spans="8:13" s="28" customFormat="1" x14ac:dyDescent="0.2">
      <c r="H3224" s="12"/>
      <c r="J3224" s="29"/>
      <c r="K3224" s="45"/>
      <c r="L3224" s="45"/>
      <c r="M3224" s="45"/>
    </row>
    <row r="3225" spans="8:13" s="28" customFormat="1" x14ac:dyDescent="0.2">
      <c r="H3225" s="12"/>
      <c r="J3225" s="29"/>
      <c r="K3225" s="45"/>
      <c r="L3225" s="45"/>
      <c r="M3225" s="45"/>
    </row>
    <row r="3226" spans="8:13" s="28" customFormat="1" x14ac:dyDescent="0.2">
      <c r="H3226" s="12"/>
      <c r="J3226" s="29"/>
      <c r="K3226" s="45"/>
      <c r="L3226" s="45"/>
      <c r="M3226" s="45"/>
    </row>
    <row r="3227" spans="8:13" s="28" customFormat="1" x14ac:dyDescent="0.2">
      <c r="H3227" s="12"/>
      <c r="J3227" s="29"/>
      <c r="K3227" s="45"/>
      <c r="L3227" s="45"/>
      <c r="M3227" s="45"/>
    </row>
    <row r="3228" spans="8:13" s="28" customFormat="1" x14ac:dyDescent="0.2">
      <c r="H3228" s="12"/>
      <c r="J3228" s="29"/>
      <c r="K3228" s="45"/>
      <c r="L3228" s="45"/>
      <c r="M3228" s="45"/>
    </row>
    <row r="3229" spans="8:13" s="28" customFormat="1" x14ac:dyDescent="0.2">
      <c r="H3229" s="12"/>
      <c r="J3229" s="29"/>
      <c r="K3229" s="45"/>
      <c r="L3229" s="45"/>
      <c r="M3229" s="45"/>
    </row>
    <row r="3230" spans="8:13" s="28" customFormat="1" x14ac:dyDescent="0.2">
      <c r="H3230" s="12"/>
      <c r="J3230" s="29"/>
      <c r="K3230" s="45"/>
      <c r="L3230" s="45"/>
      <c r="M3230" s="45"/>
    </row>
    <row r="3231" spans="8:13" s="28" customFormat="1" x14ac:dyDescent="0.2">
      <c r="H3231" s="12"/>
      <c r="J3231" s="29"/>
      <c r="K3231" s="45"/>
      <c r="L3231" s="45"/>
      <c r="M3231" s="45"/>
    </row>
    <row r="3232" spans="8:13" s="28" customFormat="1" x14ac:dyDescent="0.2">
      <c r="H3232" s="12"/>
      <c r="J3232" s="29"/>
      <c r="K3232" s="45"/>
      <c r="L3232" s="45"/>
      <c r="M3232" s="45"/>
    </row>
    <row r="3233" spans="8:13" s="28" customFormat="1" x14ac:dyDescent="0.2">
      <c r="H3233" s="12"/>
      <c r="J3233" s="29"/>
      <c r="K3233" s="45"/>
      <c r="L3233" s="45"/>
      <c r="M3233" s="45"/>
    </row>
    <row r="3234" spans="8:13" s="28" customFormat="1" x14ac:dyDescent="0.2">
      <c r="H3234" s="12"/>
      <c r="J3234" s="29"/>
      <c r="K3234" s="45"/>
      <c r="L3234" s="45"/>
      <c r="M3234" s="45"/>
    </row>
    <row r="3235" spans="8:13" s="28" customFormat="1" x14ac:dyDescent="0.2">
      <c r="H3235" s="12"/>
      <c r="J3235" s="29"/>
      <c r="K3235" s="45"/>
      <c r="L3235" s="45"/>
      <c r="M3235" s="45"/>
    </row>
    <row r="3236" spans="8:13" s="28" customFormat="1" x14ac:dyDescent="0.2">
      <c r="H3236" s="12"/>
      <c r="J3236" s="29"/>
      <c r="K3236" s="45"/>
      <c r="L3236" s="45"/>
      <c r="M3236" s="45"/>
    </row>
    <row r="3237" spans="8:13" s="28" customFormat="1" x14ac:dyDescent="0.2">
      <c r="H3237" s="12"/>
      <c r="J3237" s="29"/>
      <c r="K3237" s="45"/>
      <c r="L3237" s="45"/>
      <c r="M3237" s="45"/>
    </row>
    <row r="3238" spans="8:13" s="28" customFormat="1" x14ac:dyDescent="0.2">
      <c r="H3238" s="12"/>
      <c r="J3238" s="29"/>
      <c r="K3238" s="45"/>
      <c r="L3238" s="45"/>
      <c r="M3238" s="45"/>
    </row>
    <row r="3239" spans="8:13" s="28" customFormat="1" x14ac:dyDescent="0.2">
      <c r="H3239" s="12"/>
      <c r="J3239" s="29"/>
      <c r="K3239" s="45"/>
      <c r="L3239" s="45"/>
      <c r="M3239" s="45"/>
    </row>
    <row r="3240" spans="8:13" s="28" customFormat="1" x14ac:dyDescent="0.2">
      <c r="H3240" s="12"/>
      <c r="J3240" s="29"/>
      <c r="K3240" s="45"/>
      <c r="L3240" s="45"/>
      <c r="M3240" s="45"/>
    </row>
    <row r="3241" spans="8:13" s="28" customFormat="1" x14ac:dyDescent="0.2">
      <c r="H3241" s="12"/>
      <c r="J3241" s="29"/>
      <c r="K3241" s="45"/>
      <c r="L3241" s="45"/>
      <c r="M3241" s="45"/>
    </row>
    <row r="3242" spans="8:13" s="28" customFormat="1" x14ac:dyDescent="0.2">
      <c r="H3242" s="12"/>
      <c r="J3242" s="29"/>
      <c r="K3242" s="45"/>
      <c r="L3242" s="45"/>
      <c r="M3242" s="45"/>
    </row>
    <row r="3243" spans="8:13" s="28" customFormat="1" x14ac:dyDescent="0.2">
      <c r="H3243" s="12"/>
      <c r="J3243" s="29"/>
      <c r="K3243" s="45"/>
      <c r="L3243" s="45"/>
      <c r="M3243" s="45"/>
    </row>
    <row r="3244" spans="8:13" s="28" customFormat="1" x14ac:dyDescent="0.2">
      <c r="H3244" s="12"/>
      <c r="J3244" s="29"/>
      <c r="K3244" s="45"/>
      <c r="L3244" s="45"/>
      <c r="M3244" s="45"/>
    </row>
    <row r="3245" spans="8:13" s="28" customFormat="1" x14ac:dyDescent="0.2">
      <c r="H3245" s="12"/>
      <c r="J3245" s="29"/>
      <c r="K3245" s="45"/>
      <c r="L3245" s="45"/>
      <c r="M3245" s="45"/>
    </row>
    <row r="3246" spans="8:13" s="28" customFormat="1" x14ac:dyDescent="0.2">
      <c r="H3246" s="12"/>
      <c r="J3246" s="29"/>
      <c r="K3246" s="45"/>
      <c r="L3246" s="45"/>
      <c r="M3246" s="45"/>
    </row>
    <row r="3247" spans="8:13" s="28" customFormat="1" x14ac:dyDescent="0.2">
      <c r="H3247" s="12"/>
      <c r="J3247" s="29"/>
      <c r="K3247" s="45"/>
      <c r="L3247" s="45"/>
      <c r="M3247" s="45"/>
    </row>
    <row r="3248" spans="8:13" s="28" customFormat="1" x14ac:dyDescent="0.2">
      <c r="H3248" s="12"/>
      <c r="J3248" s="29"/>
      <c r="K3248" s="45"/>
      <c r="L3248" s="45"/>
      <c r="M3248" s="45"/>
    </row>
    <row r="3249" spans="8:13" s="28" customFormat="1" x14ac:dyDescent="0.2">
      <c r="H3249" s="12"/>
      <c r="J3249" s="29"/>
      <c r="K3249" s="45"/>
      <c r="L3249" s="45"/>
      <c r="M3249" s="45"/>
    </row>
    <row r="3250" spans="8:13" s="28" customFormat="1" x14ac:dyDescent="0.2">
      <c r="H3250" s="12"/>
      <c r="J3250" s="29"/>
      <c r="K3250" s="45"/>
      <c r="L3250" s="45"/>
      <c r="M3250" s="45"/>
    </row>
    <row r="3251" spans="8:13" s="28" customFormat="1" x14ac:dyDescent="0.2">
      <c r="H3251" s="12"/>
      <c r="J3251" s="29"/>
      <c r="K3251" s="45"/>
      <c r="L3251" s="45"/>
      <c r="M3251" s="45"/>
    </row>
    <row r="3252" spans="8:13" s="28" customFormat="1" x14ac:dyDescent="0.2">
      <c r="H3252" s="12"/>
      <c r="J3252" s="29"/>
      <c r="K3252" s="45"/>
      <c r="L3252" s="45"/>
      <c r="M3252" s="45"/>
    </row>
    <row r="3253" spans="8:13" s="28" customFormat="1" x14ac:dyDescent="0.2">
      <c r="H3253" s="12"/>
      <c r="J3253" s="29"/>
      <c r="K3253" s="45"/>
      <c r="L3253" s="45"/>
      <c r="M3253" s="45"/>
    </row>
    <row r="3254" spans="8:13" s="28" customFormat="1" x14ac:dyDescent="0.2">
      <c r="H3254" s="12"/>
      <c r="J3254" s="29"/>
      <c r="K3254" s="45"/>
      <c r="L3254" s="45"/>
      <c r="M3254" s="45"/>
    </row>
    <row r="3255" spans="8:13" s="28" customFormat="1" x14ac:dyDescent="0.2">
      <c r="H3255" s="12"/>
      <c r="J3255" s="29"/>
      <c r="K3255" s="45"/>
      <c r="L3255" s="45"/>
      <c r="M3255" s="45"/>
    </row>
    <row r="3256" spans="8:13" s="28" customFormat="1" x14ac:dyDescent="0.2">
      <c r="H3256" s="12"/>
      <c r="J3256" s="29"/>
      <c r="K3256" s="45"/>
      <c r="L3256" s="45"/>
      <c r="M3256" s="45"/>
    </row>
    <row r="3257" spans="8:13" s="28" customFormat="1" x14ac:dyDescent="0.2">
      <c r="H3257" s="12"/>
      <c r="J3257" s="29"/>
      <c r="K3257" s="45"/>
      <c r="L3257" s="45"/>
      <c r="M3257" s="45"/>
    </row>
    <row r="3258" spans="8:13" s="28" customFormat="1" x14ac:dyDescent="0.2">
      <c r="H3258" s="12"/>
      <c r="J3258" s="29"/>
      <c r="K3258" s="45"/>
      <c r="L3258" s="45"/>
      <c r="M3258" s="45"/>
    </row>
    <row r="3259" spans="8:13" s="28" customFormat="1" x14ac:dyDescent="0.2">
      <c r="H3259" s="12"/>
      <c r="J3259" s="29"/>
      <c r="K3259" s="45"/>
      <c r="L3259" s="45"/>
      <c r="M3259" s="45"/>
    </row>
    <row r="3260" spans="8:13" s="28" customFormat="1" x14ac:dyDescent="0.2">
      <c r="H3260" s="12"/>
      <c r="J3260" s="29"/>
      <c r="K3260" s="45"/>
      <c r="L3260" s="45"/>
      <c r="M3260" s="45"/>
    </row>
    <row r="3261" spans="8:13" s="28" customFormat="1" x14ac:dyDescent="0.2">
      <c r="H3261" s="12"/>
      <c r="J3261" s="29"/>
      <c r="K3261" s="45"/>
      <c r="L3261" s="45"/>
      <c r="M3261" s="45"/>
    </row>
    <row r="3262" spans="8:13" s="28" customFormat="1" x14ac:dyDescent="0.2">
      <c r="H3262" s="12"/>
      <c r="J3262" s="29"/>
      <c r="K3262" s="45"/>
      <c r="L3262" s="45"/>
      <c r="M3262" s="45"/>
    </row>
    <row r="3263" spans="8:13" s="28" customFormat="1" x14ac:dyDescent="0.2">
      <c r="H3263" s="12"/>
      <c r="J3263" s="29"/>
      <c r="K3263" s="45"/>
      <c r="L3263" s="45"/>
      <c r="M3263" s="45"/>
    </row>
    <row r="3264" spans="8:13" s="28" customFormat="1" x14ac:dyDescent="0.2">
      <c r="H3264" s="12"/>
      <c r="J3264" s="29"/>
      <c r="K3264" s="45"/>
      <c r="L3264" s="45"/>
      <c r="M3264" s="45"/>
    </row>
    <row r="3265" spans="8:13" s="28" customFormat="1" x14ac:dyDescent="0.2">
      <c r="H3265" s="12"/>
      <c r="J3265" s="29"/>
      <c r="K3265" s="45"/>
      <c r="L3265" s="45"/>
      <c r="M3265" s="45"/>
    </row>
    <row r="3266" spans="8:13" s="28" customFormat="1" x14ac:dyDescent="0.2">
      <c r="H3266" s="12"/>
      <c r="J3266" s="29"/>
      <c r="K3266" s="45"/>
      <c r="L3266" s="45"/>
      <c r="M3266" s="45"/>
    </row>
    <row r="3267" spans="8:13" s="28" customFormat="1" x14ac:dyDescent="0.2">
      <c r="H3267" s="12"/>
      <c r="J3267" s="29"/>
      <c r="K3267" s="45"/>
      <c r="L3267" s="45"/>
      <c r="M3267" s="45"/>
    </row>
    <row r="3268" spans="8:13" s="28" customFormat="1" x14ac:dyDescent="0.2">
      <c r="H3268" s="12"/>
      <c r="J3268" s="29"/>
      <c r="K3268" s="45"/>
      <c r="L3268" s="45"/>
      <c r="M3268" s="45"/>
    </row>
    <row r="3269" spans="8:13" s="28" customFormat="1" x14ac:dyDescent="0.2">
      <c r="H3269" s="12"/>
      <c r="J3269" s="29"/>
      <c r="K3269" s="45"/>
      <c r="L3269" s="45"/>
      <c r="M3269" s="45"/>
    </row>
    <row r="3270" spans="8:13" s="28" customFormat="1" x14ac:dyDescent="0.2">
      <c r="H3270" s="12"/>
      <c r="J3270" s="29"/>
      <c r="K3270" s="45"/>
      <c r="L3270" s="45"/>
      <c r="M3270" s="45"/>
    </row>
    <row r="3271" spans="8:13" s="28" customFormat="1" x14ac:dyDescent="0.2">
      <c r="H3271" s="12"/>
      <c r="J3271" s="29"/>
      <c r="K3271" s="45"/>
      <c r="L3271" s="45"/>
      <c r="M3271" s="45"/>
    </row>
    <row r="3272" spans="8:13" s="28" customFormat="1" x14ac:dyDescent="0.2">
      <c r="H3272" s="12"/>
      <c r="J3272" s="29"/>
      <c r="K3272" s="45"/>
      <c r="L3272" s="45"/>
      <c r="M3272" s="45"/>
    </row>
    <row r="3273" spans="8:13" s="28" customFormat="1" x14ac:dyDescent="0.2">
      <c r="H3273" s="12"/>
      <c r="J3273" s="29"/>
      <c r="K3273" s="45"/>
      <c r="L3273" s="45"/>
      <c r="M3273" s="45"/>
    </row>
    <row r="3274" spans="8:13" s="28" customFormat="1" x14ac:dyDescent="0.2">
      <c r="H3274" s="12"/>
      <c r="J3274" s="29"/>
      <c r="K3274" s="45"/>
      <c r="L3274" s="45"/>
      <c r="M3274" s="45"/>
    </row>
    <row r="3275" spans="8:13" s="28" customFormat="1" x14ac:dyDescent="0.2">
      <c r="H3275" s="12"/>
      <c r="J3275" s="29"/>
      <c r="K3275" s="45"/>
      <c r="L3275" s="45"/>
      <c r="M3275" s="45"/>
    </row>
    <row r="3276" spans="8:13" s="28" customFormat="1" x14ac:dyDescent="0.2">
      <c r="H3276" s="12"/>
      <c r="J3276" s="29"/>
      <c r="K3276" s="45"/>
      <c r="L3276" s="45"/>
      <c r="M3276" s="45"/>
    </row>
    <row r="3277" spans="8:13" s="28" customFormat="1" x14ac:dyDescent="0.2">
      <c r="H3277" s="12"/>
      <c r="J3277" s="29"/>
      <c r="K3277" s="45"/>
      <c r="L3277" s="45"/>
      <c r="M3277" s="45"/>
    </row>
    <row r="3278" spans="8:13" s="28" customFormat="1" x14ac:dyDescent="0.2">
      <c r="H3278" s="12"/>
      <c r="J3278" s="29"/>
      <c r="K3278" s="45"/>
      <c r="L3278" s="45"/>
      <c r="M3278" s="45"/>
    </row>
    <row r="3279" spans="8:13" s="28" customFormat="1" x14ac:dyDescent="0.2">
      <c r="H3279" s="12"/>
      <c r="J3279" s="29"/>
      <c r="K3279" s="45"/>
      <c r="L3279" s="45"/>
      <c r="M3279" s="45"/>
    </row>
    <row r="3280" spans="8:13" s="28" customFormat="1" x14ac:dyDescent="0.2">
      <c r="H3280" s="12"/>
      <c r="J3280" s="29"/>
      <c r="K3280" s="45"/>
      <c r="L3280" s="45"/>
      <c r="M3280" s="45"/>
    </row>
    <row r="3281" spans="8:13" s="28" customFormat="1" x14ac:dyDescent="0.2">
      <c r="H3281" s="12"/>
      <c r="J3281" s="29"/>
      <c r="K3281" s="45"/>
      <c r="L3281" s="45"/>
      <c r="M3281" s="45"/>
    </row>
    <row r="3282" spans="8:13" s="28" customFormat="1" x14ac:dyDescent="0.2">
      <c r="H3282" s="12"/>
      <c r="J3282" s="29"/>
      <c r="K3282" s="45"/>
      <c r="L3282" s="45"/>
      <c r="M3282" s="45"/>
    </row>
    <row r="3283" spans="8:13" s="28" customFormat="1" x14ac:dyDescent="0.2">
      <c r="H3283" s="12"/>
      <c r="J3283" s="29"/>
      <c r="K3283" s="45"/>
      <c r="L3283" s="45"/>
      <c r="M3283" s="45"/>
    </row>
    <row r="3284" spans="8:13" s="28" customFormat="1" x14ac:dyDescent="0.2">
      <c r="H3284" s="12"/>
      <c r="J3284" s="29"/>
      <c r="K3284" s="45"/>
      <c r="L3284" s="45"/>
      <c r="M3284" s="45"/>
    </row>
    <row r="3285" spans="8:13" s="28" customFormat="1" x14ac:dyDescent="0.2">
      <c r="H3285" s="12"/>
      <c r="J3285" s="29"/>
      <c r="K3285" s="45"/>
      <c r="L3285" s="45"/>
      <c r="M3285" s="45"/>
    </row>
    <row r="3286" spans="8:13" s="28" customFormat="1" x14ac:dyDescent="0.2">
      <c r="H3286" s="12"/>
      <c r="J3286" s="29"/>
      <c r="K3286" s="45"/>
      <c r="L3286" s="45"/>
      <c r="M3286" s="45"/>
    </row>
    <row r="3287" spans="8:13" s="28" customFormat="1" x14ac:dyDescent="0.2">
      <c r="H3287" s="12"/>
      <c r="J3287" s="29"/>
      <c r="K3287" s="45"/>
      <c r="L3287" s="45"/>
      <c r="M3287" s="45"/>
    </row>
    <row r="3288" spans="8:13" s="28" customFormat="1" x14ac:dyDescent="0.2">
      <c r="H3288" s="12"/>
      <c r="J3288" s="29"/>
      <c r="K3288" s="45"/>
      <c r="L3288" s="45"/>
      <c r="M3288" s="45"/>
    </row>
    <row r="3289" spans="8:13" s="28" customFormat="1" x14ac:dyDescent="0.2">
      <c r="H3289" s="12"/>
      <c r="J3289" s="29"/>
      <c r="K3289" s="45"/>
      <c r="L3289" s="45"/>
      <c r="M3289" s="45"/>
    </row>
    <row r="3290" spans="8:13" s="28" customFormat="1" x14ac:dyDescent="0.2">
      <c r="H3290" s="12"/>
      <c r="J3290" s="29"/>
      <c r="K3290" s="45"/>
      <c r="L3290" s="45"/>
      <c r="M3290" s="45"/>
    </row>
    <row r="3291" spans="8:13" s="28" customFormat="1" x14ac:dyDescent="0.2">
      <c r="H3291" s="12"/>
      <c r="J3291" s="29"/>
      <c r="K3291" s="45"/>
      <c r="L3291" s="45"/>
      <c r="M3291" s="45"/>
    </row>
    <row r="3292" spans="8:13" s="28" customFormat="1" x14ac:dyDescent="0.2">
      <c r="H3292" s="12"/>
      <c r="J3292" s="29"/>
      <c r="K3292" s="45"/>
      <c r="L3292" s="45"/>
      <c r="M3292" s="45"/>
    </row>
    <row r="3293" spans="8:13" s="28" customFormat="1" x14ac:dyDescent="0.2">
      <c r="H3293" s="12"/>
      <c r="J3293" s="29"/>
      <c r="K3293" s="45"/>
      <c r="L3293" s="45"/>
      <c r="M3293" s="45"/>
    </row>
    <row r="3294" spans="8:13" s="28" customFormat="1" x14ac:dyDescent="0.2">
      <c r="H3294" s="12"/>
      <c r="J3294" s="29"/>
      <c r="K3294" s="45"/>
      <c r="L3294" s="45"/>
      <c r="M3294" s="45"/>
    </row>
    <row r="3295" spans="8:13" s="28" customFormat="1" x14ac:dyDescent="0.2">
      <c r="H3295" s="12"/>
      <c r="J3295" s="29"/>
      <c r="K3295" s="45"/>
      <c r="L3295" s="45"/>
      <c r="M3295" s="45"/>
    </row>
    <row r="3296" spans="8:13" s="28" customFormat="1" x14ac:dyDescent="0.2">
      <c r="H3296" s="12"/>
      <c r="J3296" s="29"/>
      <c r="K3296" s="45"/>
      <c r="L3296" s="45"/>
      <c r="M3296" s="45"/>
    </row>
    <row r="3297" spans="8:13" s="28" customFormat="1" x14ac:dyDescent="0.2">
      <c r="H3297" s="12"/>
      <c r="J3297" s="29"/>
      <c r="K3297" s="45"/>
      <c r="L3297" s="45"/>
      <c r="M3297" s="45"/>
    </row>
    <row r="3298" spans="8:13" s="28" customFormat="1" x14ac:dyDescent="0.2">
      <c r="H3298" s="12"/>
      <c r="J3298" s="29"/>
      <c r="K3298" s="45"/>
      <c r="L3298" s="45"/>
      <c r="M3298" s="45"/>
    </row>
    <row r="3299" spans="8:13" s="28" customFormat="1" x14ac:dyDescent="0.2">
      <c r="H3299" s="12"/>
      <c r="J3299" s="29"/>
      <c r="K3299" s="45"/>
      <c r="L3299" s="45"/>
      <c r="M3299" s="45"/>
    </row>
    <row r="3300" spans="8:13" s="28" customFormat="1" x14ac:dyDescent="0.2">
      <c r="H3300" s="12"/>
      <c r="J3300" s="29"/>
      <c r="K3300" s="45"/>
      <c r="L3300" s="45"/>
      <c r="M3300" s="45"/>
    </row>
    <row r="3301" spans="8:13" s="28" customFormat="1" x14ac:dyDescent="0.2">
      <c r="H3301" s="12"/>
      <c r="J3301" s="29"/>
      <c r="K3301" s="45"/>
      <c r="L3301" s="45"/>
      <c r="M3301" s="45"/>
    </row>
    <row r="3302" spans="8:13" s="28" customFormat="1" x14ac:dyDescent="0.2">
      <c r="H3302" s="12"/>
      <c r="J3302" s="29"/>
      <c r="K3302" s="45"/>
      <c r="L3302" s="45"/>
      <c r="M3302" s="45"/>
    </row>
    <row r="3303" spans="8:13" s="28" customFormat="1" x14ac:dyDescent="0.2">
      <c r="H3303" s="12"/>
      <c r="J3303" s="29"/>
      <c r="K3303" s="45"/>
      <c r="L3303" s="45"/>
      <c r="M3303" s="45"/>
    </row>
    <row r="3304" spans="8:13" s="28" customFormat="1" x14ac:dyDescent="0.2">
      <c r="H3304" s="12"/>
      <c r="J3304" s="29"/>
      <c r="K3304" s="45"/>
      <c r="L3304" s="45"/>
      <c r="M3304" s="45"/>
    </row>
    <row r="3305" spans="8:13" s="28" customFormat="1" x14ac:dyDescent="0.2">
      <c r="H3305" s="12"/>
      <c r="J3305" s="29"/>
      <c r="K3305" s="45"/>
      <c r="L3305" s="45"/>
      <c r="M3305" s="45"/>
    </row>
    <row r="3306" spans="8:13" s="28" customFormat="1" x14ac:dyDescent="0.2">
      <c r="H3306" s="12"/>
      <c r="J3306" s="29"/>
      <c r="K3306" s="45"/>
      <c r="L3306" s="45"/>
      <c r="M3306" s="45"/>
    </row>
    <row r="3307" spans="8:13" s="28" customFormat="1" x14ac:dyDescent="0.2">
      <c r="H3307" s="12"/>
      <c r="J3307" s="29"/>
      <c r="K3307" s="45"/>
      <c r="L3307" s="45"/>
      <c r="M3307" s="45"/>
    </row>
    <row r="3308" spans="8:13" s="28" customFormat="1" x14ac:dyDescent="0.2">
      <c r="H3308" s="12"/>
      <c r="J3308" s="29"/>
      <c r="K3308" s="45"/>
      <c r="L3308" s="45"/>
      <c r="M3308" s="45"/>
    </row>
    <row r="3309" spans="8:13" s="28" customFormat="1" x14ac:dyDescent="0.2">
      <c r="H3309" s="12"/>
      <c r="J3309" s="29"/>
      <c r="K3309" s="45"/>
      <c r="L3309" s="45"/>
      <c r="M3309" s="45"/>
    </row>
    <row r="3310" spans="8:13" s="28" customFormat="1" x14ac:dyDescent="0.2">
      <c r="H3310" s="12"/>
      <c r="J3310" s="29"/>
      <c r="K3310" s="45"/>
      <c r="L3310" s="45"/>
      <c r="M3310" s="45"/>
    </row>
    <row r="3311" spans="8:13" s="28" customFormat="1" x14ac:dyDescent="0.2">
      <c r="H3311" s="12"/>
      <c r="J3311" s="29"/>
      <c r="K3311" s="45"/>
      <c r="L3311" s="45"/>
      <c r="M3311" s="45"/>
    </row>
    <row r="3312" spans="8:13" s="28" customFormat="1" x14ac:dyDescent="0.2">
      <c r="H3312" s="12"/>
      <c r="J3312" s="29"/>
      <c r="K3312" s="45"/>
      <c r="L3312" s="45"/>
      <c r="M3312" s="45"/>
    </row>
    <row r="3313" spans="8:13" s="28" customFormat="1" x14ac:dyDescent="0.2">
      <c r="H3313" s="12"/>
      <c r="J3313" s="29"/>
      <c r="K3313" s="45"/>
      <c r="L3313" s="45"/>
      <c r="M3313" s="45"/>
    </row>
    <row r="3314" spans="8:13" s="28" customFormat="1" x14ac:dyDescent="0.2">
      <c r="H3314" s="12"/>
      <c r="J3314" s="29"/>
      <c r="K3314" s="45"/>
      <c r="L3314" s="45"/>
      <c r="M3314" s="45"/>
    </row>
    <row r="3315" spans="8:13" s="28" customFormat="1" x14ac:dyDescent="0.2">
      <c r="H3315" s="12"/>
      <c r="J3315" s="29"/>
      <c r="K3315" s="45"/>
      <c r="L3315" s="45"/>
      <c r="M3315" s="45"/>
    </row>
    <row r="3316" spans="8:13" s="28" customFormat="1" x14ac:dyDescent="0.2">
      <c r="H3316" s="12"/>
      <c r="J3316" s="29"/>
      <c r="K3316" s="45"/>
      <c r="L3316" s="45"/>
      <c r="M3316" s="45"/>
    </row>
    <row r="3317" spans="8:13" s="28" customFormat="1" x14ac:dyDescent="0.2">
      <c r="H3317" s="12"/>
      <c r="J3317" s="29"/>
      <c r="K3317" s="45"/>
      <c r="L3317" s="45"/>
      <c r="M3317" s="45"/>
    </row>
    <row r="3318" spans="8:13" s="28" customFormat="1" x14ac:dyDescent="0.2">
      <c r="H3318" s="12"/>
      <c r="J3318" s="29"/>
      <c r="K3318" s="45"/>
      <c r="L3318" s="45"/>
      <c r="M3318" s="45"/>
    </row>
    <row r="3319" spans="8:13" s="28" customFormat="1" x14ac:dyDescent="0.2">
      <c r="H3319" s="12"/>
      <c r="J3319" s="29"/>
      <c r="K3319" s="45"/>
      <c r="L3319" s="45"/>
      <c r="M3319" s="45"/>
    </row>
    <row r="3320" spans="8:13" s="28" customFormat="1" x14ac:dyDescent="0.2">
      <c r="H3320" s="12"/>
      <c r="J3320" s="29"/>
      <c r="K3320" s="45"/>
      <c r="L3320" s="45"/>
      <c r="M3320" s="45"/>
    </row>
    <row r="3321" spans="8:13" s="28" customFormat="1" x14ac:dyDescent="0.2">
      <c r="H3321" s="12"/>
      <c r="J3321" s="29"/>
      <c r="K3321" s="45"/>
      <c r="L3321" s="45"/>
      <c r="M3321" s="45"/>
    </row>
    <row r="3322" spans="8:13" s="28" customFormat="1" x14ac:dyDescent="0.2">
      <c r="H3322" s="12"/>
      <c r="J3322" s="29"/>
      <c r="K3322" s="45"/>
      <c r="L3322" s="45"/>
      <c r="M3322" s="45"/>
    </row>
    <row r="3323" spans="8:13" s="28" customFormat="1" x14ac:dyDescent="0.2">
      <c r="H3323" s="12"/>
      <c r="J3323" s="29"/>
      <c r="K3323" s="45"/>
      <c r="L3323" s="45"/>
      <c r="M3323" s="45"/>
    </row>
    <row r="3324" spans="8:13" s="28" customFormat="1" x14ac:dyDescent="0.2">
      <c r="H3324" s="12"/>
      <c r="J3324" s="29"/>
      <c r="K3324" s="45"/>
      <c r="L3324" s="45"/>
      <c r="M3324" s="45"/>
    </row>
    <row r="3325" spans="8:13" s="28" customFormat="1" x14ac:dyDescent="0.2">
      <c r="H3325" s="12"/>
      <c r="J3325" s="29"/>
      <c r="K3325" s="45"/>
      <c r="L3325" s="45"/>
      <c r="M3325" s="45"/>
    </row>
    <row r="3326" spans="8:13" s="28" customFormat="1" x14ac:dyDescent="0.2">
      <c r="H3326" s="12"/>
      <c r="J3326" s="29"/>
      <c r="K3326" s="45"/>
      <c r="L3326" s="45"/>
      <c r="M3326" s="45"/>
    </row>
    <row r="3327" spans="8:13" s="28" customFormat="1" x14ac:dyDescent="0.2">
      <c r="H3327" s="12"/>
      <c r="J3327" s="29"/>
      <c r="K3327" s="45"/>
      <c r="L3327" s="45"/>
      <c r="M3327" s="45"/>
    </row>
    <row r="3328" spans="8:13" s="28" customFormat="1" x14ac:dyDescent="0.2">
      <c r="H3328" s="12"/>
      <c r="J3328" s="29"/>
      <c r="K3328" s="45"/>
      <c r="L3328" s="45"/>
      <c r="M3328" s="45"/>
    </row>
    <row r="3329" spans="8:13" s="28" customFormat="1" x14ac:dyDescent="0.2">
      <c r="H3329" s="12"/>
      <c r="J3329" s="29"/>
      <c r="K3329" s="45"/>
      <c r="L3329" s="45"/>
      <c r="M3329" s="45"/>
    </row>
    <row r="3330" spans="8:13" s="28" customFormat="1" x14ac:dyDescent="0.2">
      <c r="H3330" s="12"/>
      <c r="J3330" s="29"/>
      <c r="K3330" s="45"/>
      <c r="L3330" s="45"/>
      <c r="M3330" s="45"/>
    </row>
    <row r="3331" spans="8:13" s="28" customFormat="1" x14ac:dyDescent="0.2">
      <c r="H3331" s="12"/>
      <c r="J3331" s="29"/>
      <c r="K3331" s="45"/>
      <c r="L3331" s="45"/>
      <c r="M3331" s="45"/>
    </row>
    <row r="3332" spans="8:13" s="28" customFormat="1" x14ac:dyDescent="0.2">
      <c r="H3332" s="12"/>
      <c r="J3332" s="29"/>
      <c r="K3332" s="45"/>
      <c r="L3332" s="45"/>
      <c r="M3332" s="45"/>
    </row>
    <row r="3333" spans="8:13" s="28" customFormat="1" x14ac:dyDescent="0.2">
      <c r="H3333" s="12"/>
      <c r="J3333" s="29"/>
      <c r="K3333" s="45"/>
      <c r="L3333" s="45"/>
      <c r="M3333" s="45"/>
    </row>
    <row r="3334" spans="8:13" s="28" customFormat="1" x14ac:dyDescent="0.2">
      <c r="H3334" s="12"/>
      <c r="J3334" s="29"/>
      <c r="K3334" s="45"/>
      <c r="L3334" s="45"/>
      <c r="M3334" s="45"/>
    </row>
    <row r="3335" spans="8:13" s="28" customFormat="1" x14ac:dyDescent="0.2">
      <c r="H3335" s="12"/>
      <c r="J3335" s="29"/>
      <c r="K3335" s="45"/>
      <c r="L3335" s="45"/>
      <c r="M3335" s="45"/>
    </row>
    <row r="3336" spans="8:13" s="28" customFormat="1" x14ac:dyDescent="0.2">
      <c r="H3336" s="12"/>
      <c r="J3336" s="29"/>
      <c r="K3336" s="45"/>
      <c r="L3336" s="45"/>
      <c r="M3336" s="45"/>
    </row>
    <row r="3337" spans="8:13" s="28" customFormat="1" x14ac:dyDescent="0.2">
      <c r="H3337" s="12"/>
      <c r="J3337" s="29"/>
      <c r="K3337" s="45"/>
      <c r="L3337" s="45"/>
      <c r="M3337" s="45"/>
    </row>
    <row r="3338" spans="8:13" s="28" customFormat="1" x14ac:dyDescent="0.2">
      <c r="H3338" s="12"/>
      <c r="J3338" s="29"/>
      <c r="K3338" s="45"/>
      <c r="L3338" s="45"/>
      <c r="M3338" s="45"/>
    </row>
    <row r="3339" spans="8:13" s="28" customFormat="1" x14ac:dyDescent="0.2">
      <c r="H3339" s="12"/>
      <c r="J3339" s="29"/>
      <c r="K3339" s="45"/>
      <c r="L3339" s="45"/>
      <c r="M3339" s="45"/>
    </row>
    <row r="3340" spans="8:13" s="28" customFormat="1" x14ac:dyDescent="0.2">
      <c r="H3340" s="12"/>
      <c r="J3340" s="29"/>
      <c r="K3340" s="45"/>
      <c r="L3340" s="45"/>
      <c r="M3340" s="45"/>
    </row>
    <row r="3341" spans="8:13" s="28" customFormat="1" x14ac:dyDescent="0.2">
      <c r="H3341" s="12"/>
      <c r="J3341" s="29"/>
      <c r="K3341" s="45"/>
      <c r="L3341" s="45"/>
      <c r="M3341" s="45"/>
    </row>
    <row r="3342" spans="8:13" s="28" customFormat="1" x14ac:dyDescent="0.2">
      <c r="H3342" s="12"/>
      <c r="J3342" s="29"/>
      <c r="K3342" s="45"/>
      <c r="L3342" s="45"/>
      <c r="M3342" s="45"/>
    </row>
    <row r="3343" spans="8:13" s="28" customFormat="1" x14ac:dyDescent="0.2">
      <c r="H3343" s="12"/>
      <c r="J3343" s="29"/>
      <c r="K3343" s="45"/>
      <c r="L3343" s="45"/>
      <c r="M3343" s="45"/>
    </row>
    <row r="3344" spans="8:13" s="28" customFormat="1" x14ac:dyDescent="0.2">
      <c r="H3344" s="12"/>
      <c r="J3344" s="29"/>
      <c r="K3344" s="45"/>
      <c r="L3344" s="45"/>
      <c r="M3344" s="45"/>
    </row>
    <row r="3345" spans="8:13" s="28" customFormat="1" x14ac:dyDescent="0.2">
      <c r="H3345" s="12"/>
      <c r="J3345" s="29"/>
      <c r="K3345" s="45"/>
      <c r="L3345" s="45"/>
      <c r="M3345" s="45"/>
    </row>
    <row r="3346" spans="8:13" s="28" customFormat="1" x14ac:dyDescent="0.2">
      <c r="H3346" s="12"/>
      <c r="J3346" s="29"/>
      <c r="K3346" s="45"/>
      <c r="L3346" s="45"/>
      <c r="M3346" s="45"/>
    </row>
    <row r="3347" spans="8:13" s="28" customFormat="1" x14ac:dyDescent="0.2">
      <c r="H3347" s="12"/>
      <c r="J3347" s="29"/>
      <c r="K3347" s="45"/>
      <c r="L3347" s="45"/>
      <c r="M3347" s="45"/>
    </row>
    <row r="3348" spans="8:13" s="28" customFormat="1" x14ac:dyDescent="0.2">
      <c r="H3348" s="12"/>
      <c r="J3348" s="29"/>
      <c r="K3348" s="45"/>
      <c r="L3348" s="45"/>
      <c r="M3348" s="45"/>
    </row>
    <row r="3349" spans="8:13" s="28" customFormat="1" x14ac:dyDescent="0.2">
      <c r="H3349" s="12"/>
      <c r="J3349" s="29"/>
      <c r="K3349" s="45"/>
      <c r="L3349" s="45"/>
      <c r="M3349" s="45"/>
    </row>
    <row r="3350" spans="8:13" s="28" customFormat="1" x14ac:dyDescent="0.2">
      <c r="H3350" s="12"/>
      <c r="J3350" s="29"/>
      <c r="K3350" s="45"/>
      <c r="L3350" s="45"/>
      <c r="M3350" s="45"/>
    </row>
    <row r="3351" spans="8:13" s="28" customFormat="1" x14ac:dyDescent="0.2">
      <c r="H3351" s="12"/>
      <c r="J3351" s="29"/>
      <c r="K3351" s="45"/>
      <c r="L3351" s="45"/>
      <c r="M3351" s="45"/>
    </row>
    <row r="3352" spans="8:13" s="28" customFormat="1" x14ac:dyDescent="0.2">
      <c r="H3352" s="12"/>
      <c r="J3352" s="29"/>
      <c r="K3352" s="45"/>
      <c r="L3352" s="45"/>
      <c r="M3352" s="45"/>
    </row>
    <row r="3353" spans="8:13" s="28" customFormat="1" x14ac:dyDescent="0.2">
      <c r="H3353" s="12"/>
      <c r="J3353" s="29"/>
      <c r="K3353" s="45"/>
      <c r="L3353" s="45"/>
      <c r="M3353" s="45"/>
    </row>
    <row r="3354" spans="8:13" s="28" customFormat="1" x14ac:dyDescent="0.2">
      <c r="H3354" s="12"/>
      <c r="J3354" s="29"/>
      <c r="K3354" s="45"/>
      <c r="L3354" s="45"/>
      <c r="M3354" s="45"/>
    </row>
    <row r="3355" spans="8:13" s="28" customFormat="1" x14ac:dyDescent="0.2">
      <c r="H3355" s="12"/>
      <c r="J3355" s="29"/>
      <c r="K3355" s="45"/>
      <c r="L3355" s="45"/>
      <c r="M3355" s="45"/>
    </row>
    <row r="3356" spans="8:13" s="28" customFormat="1" x14ac:dyDescent="0.2">
      <c r="H3356" s="12"/>
      <c r="J3356" s="29"/>
      <c r="K3356" s="45"/>
      <c r="L3356" s="45"/>
      <c r="M3356" s="45"/>
    </row>
    <row r="3357" spans="8:13" s="28" customFormat="1" x14ac:dyDescent="0.2">
      <c r="H3357" s="12"/>
      <c r="J3357" s="29"/>
      <c r="K3357" s="45"/>
      <c r="L3357" s="45"/>
      <c r="M3357" s="45"/>
    </row>
    <row r="3358" spans="8:13" s="28" customFormat="1" x14ac:dyDescent="0.2">
      <c r="H3358" s="12"/>
      <c r="J3358" s="29"/>
      <c r="K3358" s="45"/>
      <c r="L3358" s="45"/>
      <c r="M3358" s="45"/>
    </row>
    <row r="3359" spans="8:13" s="28" customFormat="1" x14ac:dyDescent="0.2">
      <c r="H3359" s="12"/>
      <c r="J3359" s="29"/>
      <c r="K3359" s="45"/>
      <c r="L3359" s="45"/>
      <c r="M3359" s="45"/>
    </row>
    <row r="3360" spans="8:13" s="28" customFormat="1" x14ac:dyDescent="0.2">
      <c r="H3360" s="12"/>
      <c r="J3360" s="29"/>
      <c r="K3360" s="45"/>
      <c r="L3360" s="45"/>
      <c r="M3360" s="45"/>
    </row>
    <row r="3361" spans="8:13" s="28" customFormat="1" x14ac:dyDescent="0.2">
      <c r="H3361" s="12"/>
      <c r="J3361" s="29"/>
      <c r="K3361" s="45"/>
      <c r="L3361" s="45"/>
      <c r="M3361" s="45"/>
    </row>
    <row r="3362" spans="8:13" s="28" customFormat="1" x14ac:dyDescent="0.2">
      <c r="H3362" s="12"/>
      <c r="J3362" s="29"/>
      <c r="K3362" s="45"/>
      <c r="L3362" s="45"/>
      <c r="M3362" s="45"/>
    </row>
    <row r="3363" spans="8:13" s="28" customFormat="1" x14ac:dyDescent="0.2">
      <c r="H3363" s="12"/>
      <c r="J3363" s="29"/>
      <c r="K3363" s="45"/>
      <c r="L3363" s="45"/>
      <c r="M3363" s="45"/>
    </row>
    <row r="3364" spans="8:13" s="28" customFormat="1" x14ac:dyDescent="0.2">
      <c r="H3364" s="12"/>
      <c r="J3364" s="29"/>
      <c r="K3364" s="45"/>
      <c r="L3364" s="45"/>
      <c r="M3364" s="45"/>
    </row>
    <row r="3365" spans="8:13" s="28" customFormat="1" x14ac:dyDescent="0.2">
      <c r="H3365" s="12"/>
      <c r="J3365" s="29"/>
      <c r="K3365" s="45"/>
      <c r="L3365" s="45"/>
      <c r="M3365" s="45"/>
    </row>
    <row r="3366" spans="8:13" s="28" customFormat="1" x14ac:dyDescent="0.2">
      <c r="H3366" s="12"/>
      <c r="J3366" s="29"/>
      <c r="K3366" s="45"/>
      <c r="L3366" s="45"/>
      <c r="M3366" s="45"/>
    </row>
    <row r="3367" spans="8:13" s="28" customFormat="1" x14ac:dyDescent="0.2">
      <c r="H3367" s="12"/>
      <c r="J3367" s="29"/>
      <c r="K3367" s="45"/>
      <c r="L3367" s="45"/>
      <c r="M3367" s="45"/>
    </row>
    <row r="3368" spans="8:13" s="28" customFormat="1" x14ac:dyDescent="0.2">
      <c r="H3368" s="12"/>
      <c r="J3368" s="29"/>
      <c r="K3368" s="45"/>
      <c r="L3368" s="45"/>
      <c r="M3368" s="45"/>
    </row>
    <row r="3369" spans="8:13" s="28" customFormat="1" x14ac:dyDescent="0.2">
      <c r="H3369" s="12"/>
      <c r="J3369" s="29"/>
      <c r="K3369" s="45"/>
      <c r="L3369" s="45"/>
      <c r="M3369" s="45"/>
    </row>
    <row r="3370" spans="8:13" s="28" customFormat="1" x14ac:dyDescent="0.2">
      <c r="H3370" s="12"/>
      <c r="J3370" s="29"/>
      <c r="K3370" s="45"/>
      <c r="L3370" s="45"/>
      <c r="M3370" s="45"/>
    </row>
    <row r="3371" spans="8:13" s="28" customFormat="1" x14ac:dyDescent="0.2">
      <c r="H3371" s="12"/>
      <c r="J3371" s="29"/>
      <c r="K3371" s="45"/>
      <c r="L3371" s="45"/>
      <c r="M3371" s="45"/>
    </row>
    <row r="3372" spans="8:13" s="28" customFormat="1" x14ac:dyDescent="0.2">
      <c r="H3372" s="12"/>
      <c r="J3372" s="29"/>
      <c r="K3372" s="45"/>
      <c r="L3372" s="45"/>
      <c r="M3372" s="45"/>
    </row>
    <row r="3373" spans="8:13" s="28" customFormat="1" x14ac:dyDescent="0.2">
      <c r="H3373" s="12"/>
      <c r="J3373" s="29"/>
      <c r="K3373" s="45"/>
      <c r="L3373" s="45"/>
      <c r="M3373" s="45"/>
    </row>
    <row r="3374" spans="8:13" s="28" customFormat="1" x14ac:dyDescent="0.2">
      <c r="H3374" s="12"/>
      <c r="J3374" s="29"/>
      <c r="K3374" s="45"/>
      <c r="L3374" s="45"/>
      <c r="M3374" s="45"/>
    </row>
    <row r="3375" spans="8:13" s="28" customFormat="1" x14ac:dyDescent="0.2">
      <c r="H3375" s="12"/>
      <c r="J3375" s="29"/>
      <c r="K3375" s="45"/>
      <c r="L3375" s="45"/>
      <c r="M3375" s="45"/>
    </row>
    <row r="3376" spans="8:13" s="28" customFormat="1" x14ac:dyDescent="0.2">
      <c r="H3376" s="12"/>
      <c r="J3376" s="29"/>
      <c r="K3376" s="45"/>
      <c r="L3376" s="45"/>
      <c r="M3376" s="45"/>
    </row>
    <row r="3377" spans="8:13" s="28" customFormat="1" x14ac:dyDescent="0.2">
      <c r="H3377" s="12"/>
      <c r="J3377" s="29"/>
      <c r="K3377" s="45"/>
      <c r="L3377" s="45"/>
      <c r="M3377" s="45"/>
    </row>
    <row r="3378" spans="8:13" s="28" customFormat="1" x14ac:dyDescent="0.2">
      <c r="H3378" s="12"/>
      <c r="J3378" s="29"/>
      <c r="K3378" s="45"/>
      <c r="L3378" s="45"/>
      <c r="M3378" s="45"/>
    </row>
    <row r="3379" spans="8:13" s="28" customFormat="1" x14ac:dyDescent="0.2">
      <c r="H3379" s="12"/>
      <c r="J3379" s="29"/>
      <c r="K3379" s="45"/>
      <c r="L3379" s="45"/>
      <c r="M3379" s="45"/>
    </row>
    <row r="3380" spans="8:13" s="28" customFormat="1" x14ac:dyDescent="0.2">
      <c r="H3380" s="12"/>
      <c r="J3380" s="29"/>
      <c r="K3380" s="45"/>
      <c r="L3380" s="45"/>
      <c r="M3380" s="45"/>
    </row>
    <row r="3381" spans="8:13" s="28" customFormat="1" x14ac:dyDescent="0.2">
      <c r="H3381" s="12"/>
      <c r="J3381" s="29"/>
      <c r="K3381" s="45"/>
      <c r="L3381" s="45"/>
      <c r="M3381" s="45"/>
    </row>
    <row r="3382" spans="8:13" s="28" customFormat="1" x14ac:dyDescent="0.2">
      <c r="H3382" s="12"/>
      <c r="J3382" s="29"/>
      <c r="K3382" s="45"/>
      <c r="L3382" s="45"/>
      <c r="M3382" s="45"/>
    </row>
    <row r="3383" spans="8:13" s="28" customFormat="1" x14ac:dyDescent="0.2">
      <c r="H3383" s="12"/>
      <c r="J3383" s="29"/>
      <c r="K3383" s="45"/>
      <c r="L3383" s="45"/>
      <c r="M3383" s="45"/>
    </row>
    <row r="3384" spans="8:13" s="28" customFormat="1" x14ac:dyDescent="0.2">
      <c r="H3384" s="12"/>
      <c r="J3384" s="29"/>
      <c r="K3384" s="45"/>
      <c r="L3384" s="45"/>
      <c r="M3384" s="45"/>
    </row>
    <row r="3385" spans="8:13" s="28" customFormat="1" x14ac:dyDescent="0.2">
      <c r="H3385" s="12"/>
      <c r="J3385" s="29"/>
      <c r="K3385" s="45"/>
      <c r="L3385" s="45"/>
      <c r="M3385" s="45"/>
    </row>
    <row r="3386" spans="8:13" s="28" customFormat="1" x14ac:dyDescent="0.2">
      <c r="H3386" s="12"/>
      <c r="J3386" s="29"/>
      <c r="K3386" s="45"/>
      <c r="L3386" s="45"/>
      <c r="M3386" s="45"/>
    </row>
    <row r="3387" spans="8:13" s="28" customFormat="1" x14ac:dyDescent="0.2">
      <c r="H3387" s="12"/>
      <c r="J3387" s="29"/>
      <c r="K3387" s="45"/>
      <c r="L3387" s="45"/>
      <c r="M3387" s="45"/>
    </row>
    <row r="3388" spans="8:13" s="28" customFormat="1" x14ac:dyDescent="0.2">
      <c r="H3388" s="12"/>
      <c r="J3388" s="29"/>
      <c r="K3388" s="45"/>
      <c r="L3388" s="45"/>
      <c r="M3388" s="45"/>
    </row>
    <row r="3389" spans="8:13" s="28" customFormat="1" x14ac:dyDescent="0.2">
      <c r="H3389" s="12"/>
      <c r="J3389" s="29"/>
      <c r="K3389" s="45"/>
      <c r="L3389" s="45"/>
      <c r="M3389" s="45"/>
    </row>
    <row r="3390" spans="8:13" s="28" customFormat="1" x14ac:dyDescent="0.2">
      <c r="H3390" s="12"/>
      <c r="J3390" s="29"/>
      <c r="K3390" s="45"/>
      <c r="L3390" s="45"/>
      <c r="M3390" s="45"/>
    </row>
    <row r="3391" spans="8:13" s="28" customFormat="1" x14ac:dyDescent="0.2">
      <c r="H3391" s="12"/>
      <c r="J3391" s="29"/>
      <c r="K3391" s="45"/>
      <c r="L3391" s="45"/>
      <c r="M3391" s="45"/>
    </row>
    <row r="3392" spans="8:13" s="28" customFormat="1" x14ac:dyDescent="0.2">
      <c r="H3392" s="12"/>
      <c r="J3392" s="29"/>
      <c r="K3392" s="45"/>
      <c r="L3392" s="45"/>
      <c r="M3392" s="45"/>
    </row>
    <row r="3393" spans="8:13" s="28" customFormat="1" x14ac:dyDescent="0.2">
      <c r="H3393" s="12"/>
      <c r="J3393" s="29"/>
      <c r="K3393" s="45"/>
      <c r="L3393" s="45"/>
      <c r="M3393" s="45"/>
    </row>
    <row r="3394" spans="8:13" s="28" customFormat="1" x14ac:dyDescent="0.2">
      <c r="H3394" s="12"/>
      <c r="J3394" s="29"/>
      <c r="K3394" s="45"/>
      <c r="L3394" s="45"/>
      <c r="M3394" s="45"/>
    </row>
    <row r="3395" spans="8:13" s="28" customFormat="1" x14ac:dyDescent="0.2">
      <c r="H3395" s="12"/>
      <c r="J3395" s="29"/>
      <c r="K3395" s="45"/>
      <c r="L3395" s="45"/>
      <c r="M3395" s="45"/>
    </row>
    <row r="3396" spans="8:13" s="28" customFormat="1" x14ac:dyDescent="0.2">
      <c r="H3396" s="12"/>
      <c r="J3396" s="29"/>
      <c r="K3396" s="45"/>
      <c r="L3396" s="45"/>
      <c r="M3396" s="45"/>
    </row>
    <row r="3397" spans="8:13" s="28" customFormat="1" x14ac:dyDescent="0.2">
      <c r="H3397" s="12"/>
      <c r="J3397" s="29"/>
      <c r="K3397" s="45"/>
      <c r="L3397" s="45"/>
      <c r="M3397" s="45"/>
    </row>
    <row r="3398" spans="8:13" s="28" customFormat="1" x14ac:dyDescent="0.2">
      <c r="H3398" s="12"/>
      <c r="J3398" s="29"/>
      <c r="K3398" s="45"/>
      <c r="L3398" s="45"/>
      <c r="M3398" s="45"/>
    </row>
    <row r="3399" spans="8:13" s="28" customFormat="1" x14ac:dyDescent="0.2">
      <c r="H3399" s="12"/>
      <c r="J3399" s="29"/>
      <c r="K3399" s="45"/>
      <c r="L3399" s="45"/>
      <c r="M3399" s="45"/>
    </row>
    <row r="3400" spans="8:13" s="28" customFormat="1" x14ac:dyDescent="0.2">
      <c r="H3400" s="12"/>
      <c r="J3400" s="29"/>
      <c r="K3400" s="45"/>
      <c r="L3400" s="45"/>
      <c r="M3400" s="45"/>
    </row>
    <row r="3401" spans="8:13" s="28" customFormat="1" x14ac:dyDescent="0.2">
      <c r="H3401" s="12"/>
      <c r="J3401" s="29"/>
      <c r="K3401" s="45"/>
      <c r="L3401" s="45"/>
      <c r="M3401" s="45"/>
    </row>
    <row r="3402" spans="8:13" s="28" customFormat="1" x14ac:dyDescent="0.2">
      <c r="H3402" s="12"/>
      <c r="J3402" s="29"/>
      <c r="K3402" s="45"/>
      <c r="L3402" s="45"/>
      <c r="M3402" s="45"/>
    </row>
    <row r="3403" spans="8:13" s="28" customFormat="1" x14ac:dyDescent="0.2">
      <c r="H3403" s="12"/>
      <c r="J3403" s="29"/>
      <c r="K3403" s="45"/>
      <c r="L3403" s="45"/>
      <c r="M3403" s="45"/>
    </row>
    <row r="3404" spans="8:13" s="28" customFormat="1" x14ac:dyDescent="0.2">
      <c r="H3404" s="12"/>
      <c r="J3404" s="29"/>
      <c r="K3404" s="45"/>
      <c r="L3404" s="45"/>
      <c r="M3404" s="45"/>
    </row>
    <row r="3405" spans="8:13" s="28" customFormat="1" x14ac:dyDescent="0.2">
      <c r="H3405" s="12"/>
      <c r="J3405" s="29"/>
      <c r="K3405" s="45"/>
      <c r="L3405" s="45"/>
      <c r="M3405" s="45"/>
    </row>
    <row r="3406" spans="8:13" s="28" customFormat="1" x14ac:dyDescent="0.2">
      <c r="H3406" s="12"/>
      <c r="J3406" s="29"/>
      <c r="K3406" s="45"/>
      <c r="L3406" s="45"/>
      <c r="M3406" s="45"/>
    </row>
    <row r="3407" spans="8:13" s="28" customFormat="1" x14ac:dyDescent="0.2">
      <c r="H3407" s="12"/>
      <c r="J3407" s="29"/>
      <c r="K3407" s="45"/>
      <c r="L3407" s="45"/>
      <c r="M3407" s="45"/>
    </row>
    <row r="3408" spans="8:13" s="28" customFormat="1" x14ac:dyDescent="0.2">
      <c r="H3408" s="12"/>
      <c r="J3408" s="29"/>
      <c r="K3408" s="45"/>
      <c r="L3408" s="45"/>
      <c r="M3408" s="45"/>
    </row>
    <row r="3409" spans="8:13" s="28" customFormat="1" x14ac:dyDescent="0.2">
      <c r="H3409" s="12"/>
      <c r="J3409" s="29"/>
      <c r="K3409" s="45"/>
      <c r="L3409" s="45"/>
      <c r="M3409" s="45"/>
    </row>
    <row r="3410" spans="8:13" s="28" customFormat="1" x14ac:dyDescent="0.2">
      <c r="H3410" s="12"/>
      <c r="J3410" s="29"/>
      <c r="K3410" s="45"/>
      <c r="L3410" s="45"/>
      <c r="M3410" s="45"/>
    </row>
    <row r="3411" spans="8:13" s="28" customFormat="1" x14ac:dyDescent="0.2">
      <c r="H3411" s="12"/>
      <c r="J3411" s="29"/>
      <c r="K3411" s="45"/>
      <c r="L3411" s="45"/>
      <c r="M3411" s="45"/>
    </row>
    <row r="3412" spans="8:13" s="28" customFormat="1" x14ac:dyDescent="0.2">
      <c r="H3412" s="12"/>
      <c r="J3412" s="29"/>
      <c r="K3412" s="45"/>
      <c r="L3412" s="45"/>
      <c r="M3412" s="45"/>
    </row>
    <row r="3413" spans="8:13" s="28" customFormat="1" x14ac:dyDescent="0.2">
      <c r="H3413" s="12"/>
      <c r="J3413" s="29"/>
      <c r="K3413" s="45"/>
      <c r="L3413" s="45"/>
      <c r="M3413" s="45"/>
    </row>
    <row r="3414" spans="8:13" s="28" customFormat="1" x14ac:dyDescent="0.2">
      <c r="H3414" s="12"/>
      <c r="J3414" s="29"/>
      <c r="K3414" s="45"/>
      <c r="L3414" s="45"/>
      <c r="M3414" s="45"/>
    </row>
    <row r="3415" spans="8:13" s="28" customFormat="1" x14ac:dyDescent="0.2">
      <c r="H3415" s="12"/>
      <c r="J3415" s="29"/>
      <c r="K3415" s="45"/>
      <c r="L3415" s="45"/>
      <c r="M3415" s="45"/>
    </row>
    <row r="3416" spans="8:13" s="28" customFormat="1" x14ac:dyDescent="0.2">
      <c r="H3416" s="12"/>
      <c r="J3416" s="29"/>
      <c r="K3416" s="45"/>
      <c r="L3416" s="45"/>
      <c r="M3416" s="45"/>
    </row>
    <row r="3417" spans="8:13" s="28" customFormat="1" x14ac:dyDescent="0.2">
      <c r="H3417" s="12"/>
      <c r="J3417" s="29"/>
      <c r="K3417" s="45"/>
      <c r="L3417" s="45"/>
      <c r="M3417" s="45"/>
    </row>
    <row r="3418" spans="8:13" s="28" customFormat="1" x14ac:dyDescent="0.2">
      <c r="H3418" s="12"/>
      <c r="J3418" s="29"/>
      <c r="K3418" s="45"/>
      <c r="L3418" s="45"/>
      <c r="M3418" s="45"/>
    </row>
    <row r="3419" spans="8:13" s="28" customFormat="1" x14ac:dyDescent="0.2">
      <c r="H3419" s="12"/>
      <c r="J3419" s="29"/>
      <c r="K3419" s="45"/>
      <c r="L3419" s="45"/>
      <c r="M3419" s="45"/>
    </row>
    <row r="3420" spans="8:13" s="28" customFormat="1" x14ac:dyDescent="0.2">
      <c r="H3420" s="12"/>
      <c r="J3420" s="29"/>
      <c r="K3420" s="45"/>
      <c r="L3420" s="45"/>
      <c r="M3420" s="45"/>
    </row>
    <row r="3421" spans="8:13" s="28" customFormat="1" x14ac:dyDescent="0.2">
      <c r="H3421" s="12"/>
      <c r="J3421" s="29"/>
      <c r="K3421" s="45"/>
      <c r="L3421" s="45"/>
      <c r="M3421" s="45"/>
    </row>
    <row r="3422" spans="8:13" s="28" customFormat="1" x14ac:dyDescent="0.2">
      <c r="H3422" s="12"/>
      <c r="J3422" s="29"/>
      <c r="K3422" s="45"/>
      <c r="L3422" s="45"/>
      <c r="M3422" s="45"/>
    </row>
    <row r="3423" spans="8:13" s="28" customFormat="1" x14ac:dyDescent="0.2">
      <c r="H3423" s="12"/>
      <c r="J3423" s="29"/>
      <c r="K3423" s="45"/>
      <c r="L3423" s="45"/>
      <c r="M3423" s="45"/>
    </row>
    <row r="3424" spans="8:13" s="28" customFormat="1" x14ac:dyDescent="0.2">
      <c r="H3424" s="12"/>
      <c r="J3424" s="29"/>
      <c r="K3424" s="45"/>
      <c r="L3424" s="45"/>
      <c r="M3424" s="45"/>
    </row>
    <row r="3425" spans="8:13" s="28" customFormat="1" x14ac:dyDescent="0.2">
      <c r="H3425" s="12"/>
      <c r="J3425" s="29"/>
      <c r="K3425" s="45"/>
      <c r="L3425" s="45"/>
      <c r="M3425" s="45"/>
    </row>
    <row r="3426" spans="8:13" s="28" customFormat="1" x14ac:dyDescent="0.2">
      <c r="H3426" s="12"/>
      <c r="J3426" s="29"/>
      <c r="K3426" s="45"/>
      <c r="L3426" s="45"/>
      <c r="M3426" s="45"/>
    </row>
    <row r="3427" spans="8:13" s="28" customFormat="1" x14ac:dyDescent="0.2">
      <c r="H3427" s="12"/>
      <c r="J3427" s="29"/>
      <c r="K3427" s="45"/>
      <c r="L3427" s="45"/>
      <c r="M3427" s="45"/>
    </row>
    <row r="3428" spans="8:13" s="28" customFormat="1" x14ac:dyDescent="0.2">
      <c r="H3428" s="12"/>
      <c r="J3428" s="29"/>
      <c r="K3428" s="45"/>
      <c r="L3428" s="45"/>
      <c r="M3428" s="45"/>
    </row>
    <row r="3429" spans="8:13" s="28" customFormat="1" x14ac:dyDescent="0.2">
      <c r="H3429" s="12"/>
      <c r="J3429" s="29"/>
      <c r="K3429" s="45"/>
      <c r="L3429" s="45"/>
      <c r="M3429" s="45"/>
    </row>
    <row r="3430" spans="8:13" s="28" customFormat="1" x14ac:dyDescent="0.2">
      <c r="H3430" s="12"/>
      <c r="J3430" s="29"/>
      <c r="K3430" s="45"/>
      <c r="L3430" s="45"/>
      <c r="M3430" s="45"/>
    </row>
    <row r="3431" spans="8:13" s="28" customFormat="1" x14ac:dyDescent="0.2">
      <c r="H3431" s="12"/>
      <c r="J3431" s="29"/>
      <c r="K3431" s="45"/>
      <c r="L3431" s="45"/>
      <c r="M3431" s="45"/>
    </row>
    <row r="3432" spans="8:13" s="28" customFormat="1" x14ac:dyDescent="0.2">
      <c r="H3432" s="12"/>
      <c r="J3432" s="29"/>
      <c r="K3432" s="45"/>
      <c r="L3432" s="45"/>
      <c r="M3432" s="45"/>
    </row>
    <row r="3433" spans="8:13" s="28" customFormat="1" x14ac:dyDescent="0.2">
      <c r="H3433" s="12"/>
      <c r="J3433" s="29"/>
      <c r="K3433" s="45"/>
      <c r="L3433" s="45"/>
      <c r="M3433" s="45"/>
    </row>
    <row r="3434" spans="8:13" s="28" customFormat="1" x14ac:dyDescent="0.2">
      <c r="H3434" s="12"/>
      <c r="J3434" s="29"/>
      <c r="K3434" s="45"/>
      <c r="L3434" s="45"/>
      <c r="M3434" s="45"/>
    </row>
    <row r="3435" spans="8:13" s="28" customFormat="1" x14ac:dyDescent="0.2">
      <c r="H3435" s="12"/>
      <c r="J3435" s="29"/>
      <c r="K3435" s="45"/>
      <c r="L3435" s="45"/>
      <c r="M3435" s="45"/>
    </row>
    <row r="3436" spans="8:13" s="28" customFormat="1" x14ac:dyDescent="0.2">
      <c r="H3436" s="12"/>
      <c r="J3436" s="29"/>
      <c r="K3436" s="45"/>
      <c r="L3436" s="45"/>
      <c r="M3436" s="45"/>
    </row>
    <row r="3437" spans="8:13" s="28" customFormat="1" x14ac:dyDescent="0.2">
      <c r="H3437" s="12"/>
      <c r="J3437" s="29"/>
      <c r="K3437" s="45"/>
      <c r="L3437" s="45"/>
      <c r="M3437" s="45"/>
    </row>
    <row r="3438" spans="8:13" s="28" customFormat="1" x14ac:dyDescent="0.2">
      <c r="H3438" s="12"/>
      <c r="J3438" s="29"/>
      <c r="K3438" s="45"/>
      <c r="L3438" s="45"/>
      <c r="M3438" s="45"/>
    </row>
    <row r="3439" spans="8:13" s="28" customFormat="1" x14ac:dyDescent="0.2">
      <c r="H3439" s="12"/>
      <c r="J3439" s="29"/>
      <c r="K3439" s="45"/>
      <c r="L3439" s="45"/>
      <c r="M3439" s="45"/>
    </row>
    <row r="3440" spans="8:13" s="28" customFormat="1" x14ac:dyDescent="0.2">
      <c r="H3440" s="12"/>
      <c r="J3440" s="29"/>
      <c r="K3440" s="45"/>
      <c r="L3440" s="45"/>
      <c r="M3440" s="45"/>
    </row>
    <row r="3441" spans="8:13" s="28" customFormat="1" x14ac:dyDescent="0.2">
      <c r="H3441" s="12"/>
      <c r="J3441" s="29"/>
      <c r="K3441" s="45"/>
      <c r="L3441" s="45"/>
      <c r="M3441" s="45"/>
    </row>
    <row r="3442" spans="8:13" s="28" customFormat="1" x14ac:dyDescent="0.2">
      <c r="H3442" s="12"/>
      <c r="J3442" s="29"/>
      <c r="K3442" s="45"/>
      <c r="L3442" s="45"/>
      <c r="M3442" s="45"/>
    </row>
    <row r="3443" spans="8:13" s="28" customFormat="1" x14ac:dyDescent="0.2">
      <c r="H3443" s="12"/>
      <c r="J3443" s="29"/>
      <c r="K3443" s="45"/>
      <c r="L3443" s="45"/>
      <c r="M3443" s="45"/>
    </row>
    <row r="3444" spans="8:13" s="28" customFormat="1" x14ac:dyDescent="0.2">
      <c r="H3444" s="12"/>
      <c r="J3444" s="29"/>
      <c r="K3444" s="45"/>
      <c r="L3444" s="45"/>
      <c r="M3444" s="45"/>
    </row>
    <row r="3445" spans="8:13" s="28" customFormat="1" x14ac:dyDescent="0.2">
      <c r="H3445" s="12"/>
      <c r="J3445" s="29"/>
      <c r="K3445" s="45"/>
      <c r="L3445" s="45"/>
      <c r="M3445" s="45"/>
    </row>
    <row r="3446" spans="8:13" s="28" customFormat="1" x14ac:dyDescent="0.2">
      <c r="H3446" s="12"/>
      <c r="J3446" s="29"/>
      <c r="K3446" s="45"/>
      <c r="L3446" s="45"/>
      <c r="M3446" s="45"/>
    </row>
    <row r="3447" spans="8:13" s="28" customFormat="1" x14ac:dyDescent="0.2">
      <c r="H3447" s="12"/>
      <c r="J3447" s="29"/>
      <c r="K3447" s="45"/>
      <c r="L3447" s="45"/>
      <c r="M3447" s="45"/>
    </row>
    <row r="3448" spans="8:13" s="28" customFormat="1" x14ac:dyDescent="0.2">
      <c r="H3448" s="12"/>
      <c r="J3448" s="29"/>
      <c r="K3448" s="45"/>
      <c r="L3448" s="45"/>
      <c r="M3448" s="45"/>
    </row>
    <row r="3449" spans="8:13" s="28" customFormat="1" x14ac:dyDescent="0.2">
      <c r="H3449" s="12"/>
      <c r="J3449" s="29"/>
      <c r="K3449" s="45"/>
      <c r="L3449" s="45"/>
      <c r="M3449" s="45"/>
    </row>
    <row r="3450" spans="8:13" s="28" customFormat="1" x14ac:dyDescent="0.2">
      <c r="H3450" s="12"/>
      <c r="J3450" s="29"/>
      <c r="K3450" s="45"/>
      <c r="L3450" s="45"/>
      <c r="M3450" s="45"/>
    </row>
    <row r="3451" spans="8:13" s="28" customFormat="1" x14ac:dyDescent="0.2">
      <c r="H3451" s="12"/>
      <c r="J3451" s="29"/>
      <c r="K3451" s="45"/>
      <c r="L3451" s="45"/>
      <c r="M3451" s="45"/>
    </row>
    <row r="3452" spans="8:13" s="28" customFormat="1" x14ac:dyDescent="0.2">
      <c r="H3452" s="12"/>
      <c r="J3452" s="29"/>
      <c r="K3452" s="45"/>
      <c r="L3452" s="45"/>
      <c r="M3452" s="45"/>
    </row>
    <row r="3453" spans="8:13" s="28" customFormat="1" x14ac:dyDescent="0.2">
      <c r="H3453" s="12"/>
      <c r="J3453" s="29"/>
      <c r="K3453" s="45"/>
      <c r="L3453" s="45"/>
      <c r="M3453" s="45"/>
    </row>
    <row r="3454" spans="8:13" s="28" customFormat="1" x14ac:dyDescent="0.2">
      <c r="H3454" s="12"/>
      <c r="J3454" s="29"/>
      <c r="K3454" s="45"/>
      <c r="L3454" s="45"/>
      <c r="M3454" s="45"/>
    </row>
    <row r="3455" spans="8:13" s="28" customFormat="1" x14ac:dyDescent="0.2">
      <c r="H3455" s="12"/>
      <c r="J3455" s="29"/>
      <c r="K3455" s="45"/>
      <c r="L3455" s="45"/>
      <c r="M3455" s="45"/>
    </row>
    <row r="3456" spans="8:13" s="28" customFormat="1" x14ac:dyDescent="0.2">
      <c r="H3456" s="12"/>
      <c r="J3456" s="29"/>
      <c r="K3456" s="45"/>
      <c r="L3456" s="45"/>
      <c r="M3456" s="45"/>
    </row>
    <row r="3457" spans="8:13" s="28" customFormat="1" x14ac:dyDescent="0.2">
      <c r="H3457" s="12"/>
      <c r="J3457" s="29"/>
      <c r="K3457" s="45"/>
      <c r="L3457" s="45"/>
      <c r="M3457" s="45"/>
    </row>
    <row r="3458" spans="8:13" s="28" customFormat="1" x14ac:dyDescent="0.2">
      <c r="H3458" s="12"/>
      <c r="J3458" s="29"/>
      <c r="K3458" s="45"/>
      <c r="L3458" s="45"/>
      <c r="M3458" s="45"/>
    </row>
    <row r="3459" spans="8:13" s="28" customFormat="1" x14ac:dyDescent="0.2">
      <c r="H3459" s="12"/>
      <c r="J3459" s="29"/>
      <c r="K3459" s="45"/>
      <c r="L3459" s="45"/>
      <c r="M3459" s="45"/>
    </row>
    <row r="3460" spans="8:13" s="28" customFormat="1" x14ac:dyDescent="0.2">
      <c r="H3460" s="12"/>
      <c r="J3460" s="29"/>
      <c r="K3460" s="45"/>
      <c r="L3460" s="45"/>
      <c r="M3460" s="45"/>
    </row>
    <row r="3461" spans="8:13" s="28" customFormat="1" x14ac:dyDescent="0.2">
      <c r="H3461" s="12"/>
      <c r="J3461" s="29"/>
      <c r="K3461" s="45"/>
      <c r="L3461" s="45"/>
      <c r="M3461" s="45"/>
    </row>
    <row r="3462" spans="8:13" s="28" customFormat="1" x14ac:dyDescent="0.2">
      <c r="H3462" s="12"/>
      <c r="J3462" s="29"/>
      <c r="K3462" s="45"/>
      <c r="L3462" s="45"/>
      <c r="M3462" s="45"/>
    </row>
    <row r="3463" spans="8:13" s="28" customFormat="1" x14ac:dyDescent="0.2">
      <c r="H3463" s="12"/>
      <c r="J3463" s="29"/>
      <c r="K3463" s="45"/>
      <c r="L3463" s="45"/>
      <c r="M3463" s="45"/>
    </row>
    <row r="3464" spans="8:13" s="28" customFormat="1" x14ac:dyDescent="0.2">
      <c r="H3464" s="12"/>
      <c r="J3464" s="29"/>
      <c r="K3464" s="45"/>
      <c r="L3464" s="45"/>
      <c r="M3464" s="45"/>
    </row>
    <row r="3465" spans="8:13" s="28" customFormat="1" x14ac:dyDescent="0.2">
      <c r="H3465" s="12"/>
      <c r="J3465" s="29"/>
      <c r="K3465" s="45"/>
      <c r="L3465" s="45"/>
      <c r="M3465" s="45"/>
    </row>
    <row r="3466" spans="8:13" s="28" customFormat="1" x14ac:dyDescent="0.2">
      <c r="H3466" s="12"/>
      <c r="J3466" s="29"/>
      <c r="K3466" s="45"/>
      <c r="L3466" s="45"/>
      <c r="M3466" s="45"/>
    </row>
    <row r="3467" spans="8:13" s="28" customFormat="1" x14ac:dyDescent="0.2">
      <c r="H3467" s="12"/>
      <c r="J3467" s="29"/>
      <c r="K3467" s="45"/>
      <c r="L3467" s="45"/>
      <c r="M3467" s="45"/>
    </row>
    <row r="3468" spans="8:13" s="28" customFormat="1" x14ac:dyDescent="0.2">
      <c r="H3468" s="12"/>
      <c r="J3468" s="29"/>
      <c r="K3468" s="45"/>
      <c r="L3468" s="45"/>
      <c r="M3468" s="45"/>
    </row>
    <row r="3469" spans="8:13" s="28" customFormat="1" x14ac:dyDescent="0.2">
      <c r="H3469" s="12"/>
      <c r="J3469" s="29"/>
      <c r="K3469" s="45"/>
      <c r="L3469" s="45"/>
      <c r="M3469" s="45"/>
    </row>
    <row r="3470" spans="8:13" s="28" customFormat="1" x14ac:dyDescent="0.2">
      <c r="H3470" s="12"/>
      <c r="J3470" s="29"/>
      <c r="K3470" s="45"/>
      <c r="L3470" s="45"/>
      <c r="M3470" s="45"/>
    </row>
    <row r="3471" spans="8:13" s="28" customFormat="1" x14ac:dyDescent="0.2">
      <c r="H3471" s="12"/>
      <c r="J3471" s="29"/>
      <c r="K3471" s="45"/>
      <c r="L3471" s="45"/>
      <c r="M3471" s="45"/>
    </row>
    <row r="3472" spans="8:13" s="28" customFormat="1" x14ac:dyDescent="0.2">
      <c r="H3472" s="12"/>
      <c r="J3472" s="29"/>
      <c r="K3472" s="45"/>
      <c r="L3472" s="45"/>
      <c r="M3472" s="45"/>
    </row>
    <row r="3473" spans="8:13" s="28" customFormat="1" x14ac:dyDescent="0.2">
      <c r="H3473" s="12"/>
      <c r="J3473" s="29"/>
      <c r="K3473" s="45"/>
      <c r="L3473" s="45"/>
      <c r="M3473" s="45"/>
    </row>
    <row r="3474" spans="8:13" s="28" customFormat="1" x14ac:dyDescent="0.2">
      <c r="H3474" s="12"/>
      <c r="J3474" s="29"/>
      <c r="K3474" s="45"/>
      <c r="L3474" s="45"/>
      <c r="M3474" s="45"/>
    </row>
    <row r="3475" spans="8:13" s="28" customFormat="1" x14ac:dyDescent="0.2">
      <c r="H3475" s="12"/>
      <c r="J3475" s="29"/>
      <c r="K3475" s="45"/>
      <c r="L3475" s="45"/>
      <c r="M3475" s="45"/>
    </row>
    <row r="3476" spans="8:13" s="28" customFormat="1" x14ac:dyDescent="0.2">
      <c r="H3476" s="12"/>
      <c r="J3476" s="29"/>
      <c r="K3476" s="45"/>
      <c r="L3476" s="45"/>
      <c r="M3476" s="45"/>
    </row>
    <row r="3477" spans="8:13" s="28" customFormat="1" x14ac:dyDescent="0.2">
      <c r="H3477" s="12"/>
      <c r="J3477" s="29"/>
      <c r="K3477" s="45"/>
      <c r="L3477" s="45"/>
      <c r="M3477" s="45"/>
    </row>
    <row r="3478" spans="8:13" s="28" customFormat="1" x14ac:dyDescent="0.2">
      <c r="H3478" s="12"/>
      <c r="J3478" s="29"/>
      <c r="K3478" s="45"/>
      <c r="L3478" s="45"/>
      <c r="M3478" s="45"/>
    </row>
    <row r="3479" spans="8:13" s="28" customFormat="1" x14ac:dyDescent="0.2">
      <c r="H3479" s="12"/>
      <c r="J3479" s="29"/>
      <c r="K3479" s="45"/>
      <c r="L3479" s="45"/>
      <c r="M3479" s="45"/>
    </row>
    <row r="3480" spans="8:13" s="28" customFormat="1" x14ac:dyDescent="0.2">
      <c r="H3480" s="12"/>
      <c r="J3480" s="29"/>
      <c r="K3480" s="45"/>
      <c r="L3480" s="45"/>
      <c r="M3480" s="45"/>
    </row>
    <row r="3481" spans="8:13" s="28" customFormat="1" x14ac:dyDescent="0.2">
      <c r="H3481" s="12"/>
      <c r="J3481" s="29"/>
      <c r="K3481" s="45"/>
      <c r="L3481" s="45"/>
      <c r="M3481" s="45"/>
    </row>
    <row r="3482" spans="8:13" s="28" customFormat="1" x14ac:dyDescent="0.2">
      <c r="H3482" s="12"/>
      <c r="J3482" s="29"/>
      <c r="K3482" s="45"/>
      <c r="L3482" s="45"/>
      <c r="M3482" s="45"/>
    </row>
    <row r="3483" spans="8:13" s="28" customFormat="1" x14ac:dyDescent="0.2">
      <c r="H3483" s="12"/>
      <c r="J3483" s="29"/>
      <c r="K3483" s="45"/>
      <c r="L3483" s="45"/>
      <c r="M3483" s="45"/>
    </row>
    <row r="3484" spans="8:13" s="28" customFormat="1" x14ac:dyDescent="0.2">
      <c r="H3484" s="12"/>
      <c r="J3484" s="29"/>
      <c r="K3484" s="45"/>
      <c r="L3484" s="45"/>
      <c r="M3484" s="45"/>
    </row>
    <row r="3485" spans="8:13" s="28" customFormat="1" x14ac:dyDescent="0.2">
      <c r="H3485" s="12"/>
      <c r="J3485" s="29"/>
      <c r="K3485" s="45"/>
      <c r="L3485" s="45"/>
      <c r="M3485" s="45"/>
    </row>
    <row r="3486" spans="8:13" s="28" customFormat="1" x14ac:dyDescent="0.2">
      <c r="H3486" s="12"/>
      <c r="J3486" s="29"/>
      <c r="K3486" s="45"/>
      <c r="L3486" s="45"/>
      <c r="M3486" s="45"/>
    </row>
    <row r="3487" spans="8:13" s="28" customFormat="1" x14ac:dyDescent="0.2">
      <c r="H3487" s="12"/>
      <c r="J3487" s="29"/>
      <c r="K3487" s="45"/>
      <c r="L3487" s="45"/>
      <c r="M3487" s="45"/>
    </row>
    <row r="3488" spans="8:13" s="28" customFormat="1" x14ac:dyDescent="0.2">
      <c r="H3488" s="12"/>
      <c r="J3488" s="29"/>
      <c r="K3488" s="45"/>
      <c r="L3488" s="45"/>
      <c r="M3488" s="45"/>
    </row>
    <row r="3489" spans="8:13" s="28" customFormat="1" x14ac:dyDescent="0.2">
      <c r="H3489" s="12"/>
      <c r="J3489" s="29"/>
      <c r="K3489" s="45"/>
      <c r="L3489" s="45"/>
      <c r="M3489" s="45"/>
    </row>
    <row r="3490" spans="8:13" s="28" customFormat="1" x14ac:dyDescent="0.2">
      <c r="H3490" s="12"/>
      <c r="J3490" s="29"/>
      <c r="K3490" s="45"/>
      <c r="L3490" s="45"/>
      <c r="M3490" s="45"/>
    </row>
    <row r="3491" spans="8:13" s="28" customFormat="1" x14ac:dyDescent="0.2">
      <c r="H3491" s="12"/>
      <c r="J3491" s="29"/>
      <c r="K3491" s="45"/>
      <c r="L3491" s="45"/>
      <c r="M3491" s="45"/>
    </row>
    <row r="3492" spans="8:13" s="28" customFormat="1" x14ac:dyDescent="0.2">
      <c r="H3492" s="12"/>
      <c r="J3492" s="29"/>
      <c r="K3492" s="45"/>
      <c r="L3492" s="45"/>
      <c r="M3492" s="45"/>
    </row>
    <row r="3493" spans="8:13" s="28" customFormat="1" x14ac:dyDescent="0.2">
      <c r="H3493" s="12"/>
      <c r="J3493" s="29"/>
      <c r="K3493" s="45"/>
      <c r="L3493" s="45"/>
      <c r="M3493" s="45"/>
    </row>
    <row r="3494" spans="8:13" s="28" customFormat="1" x14ac:dyDescent="0.2">
      <c r="H3494" s="12"/>
      <c r="J3494" s="29"/>
      <c r="K3494" s="45"/>
      <c r="L3494" s="45"/>
      <c r="M3494" s="45"/>
    </row>
    <row r="3495" spans="8:13" s="28" customFormat="1" x14ac:dyDescent="0.2">
      <c r="H3495" s="12"/>
      <c r="J3495" s="29"/>
      <c r="K3495" s="45"/>
      <c r="L3495" s="45"/>
      <c r="M3495" s="45"/>
    </row>
    <row r="3496" spans="8:13" s="28" customFormat="1" x14ac:dyDescent="0.2">
      <c r="H3496" s="12"/>
      <c r="J3496" s="29"/>
      <c r="K3496" s="45"/>
      <c r="L3496" s="45"/>
      <c r="M3496" s="45"/>
    </row>
    <row r="3497" spans="8:13" s="28" customFormat="1" x14ac:dyDescent="0.2">
      <c r="H3497" s="12"/>
      <c r="J3497" s="29"/>
      <c r="K3497" s="45"/>
      <c r="L3497" s="45"/>
      <c r="M3497" s="45"/>
    </row>
    <row r="3498" spans="8:13" s="28" customFormat="1" x14ac:dyDescent="0.2">
      <c r="H3498" s="12"/>
      <c r="J3498" s="29"/>
      <c r="K3498" s="45"/>
      <c r="L3498" s="45"/>
      <c r="M3498" s="45"/>
    </row>
    <row r="3499" spans="8:13" s="28" customFormat="1" x14ac:dyDescent="0.2">
      <c r="H3499" s="12"/>
      <c r="J3499" s="29"/>
      <c r="K3499" s="45"/>
      <c r="L3499" s="45"/>
      <c r="M3499" s="45"/>
    </row>
    <row r="3500" spans="8:13" s="28" customFormat="1" x14ac:dyDescent="0.2">
      <c r="H3500" s="12"/>
      <c r="J3500" s="29"/>
      <c r="K3500" s="45"/>
      <c r="L3500" s="45"/>
      <c r="M3500" s="45"/>
    </row>
    <row r="3501" spans="8:13" s="28" customFormat="1" x14ac:dyDescent="0.2">
      <c r="H3501" s="12"/>
      <c r="J3501" s="29"/>
      <c r="K3501" s="45"/>
      <c r="L3501" s="45"/>
      <c r="M3501" s="45"/>
    </row>
    <row r="3502" spans="8:13" s="28" customFormat="1" x14ac:dyDescent="0.2">
      <c r="H3502" s="12"/>
      <c r="J3502" s="29"/>
      <c r="K3502" s="45"/>
      <c r="L3502" s="45"/>
      <c r="M3502" s="45"/>
    </row>
    <row r="3503" spans="8:13" s="28" customFormat="1" x14ac:dyDescent="0.2">
      <c r="H3503" s="12"/>
      <c r="J3503" s="29"/>
      <c r="K3503" s="45"/>
      <c r="L3503" s="45"/>
      <c r="M3503" s="45"/>
    </row>
    <row r="3504" spans="8:13" s="28" customFormat="1" x14ac:dyDescent="0.2">
      <c r="H3504" s="12"/>
      <c r="J3504" s="29"/>
      <c r="K3504" s="45"/>
      <c r="L3504" s="45"/>
      <c r="M3504" s="45"/>
    </row>
    <row r="3505" spans="8:13" s="28" customFormat="1" x14ac:dyDescent="0.2">
      <c r="H3505" s="12"/>
      <c r="J3505" s="29"/>
      <c r="K3505" s="45"/>
      <c r="L3505" s="45"/>
      <c r="M3505" s="45"/>
    </row>
    <row r="3506" spans="8:13" s="28" customFormat="1" x14ac:dyDescent="0.2">
      <c r="H3506" s="12"/>
      <c r="J3506" s="29"/>
      <c r="K3506" s="45"/>
      <c r="L3506" s="45"/>
      <c r="M3506" s="45"/>
    </row>
    <row r="3507" spans="8:13" s="28" customFormat="1" x14ac:dyDescent="0.2">
      <c r="H3507" s="12"/>
      <c r="J3507" s="29"/>
      <c r="K3507" s="45"/>
      <c r="L3507" s="45"/>
      <c r="M3507" s="45"/>
    </row>
    <row r="3508" spans="8:13" s="28" customFormat="1" x14ac:dyDescent="0.2">
      <c r="H3508" s="12"/>
      <c r="J3508" s="29"/>
      <c r="K3508" s="45"/>
      <c r="L3508" s="45"/>
      <c r="M3508" s="45"/>
    </row>
    <row r="3509" spans="8:13" s="28" customFormat="1" x14ac:dyDescent="0.2">
      <c r="H3509" s="12"/>
      <c r="J3509" s="29"/>
      <c r="K3509" s="45"/>
      <c r="L3509" s="45"/>
      <c r="M3509" s="45"/>
    </row>
    <row r="3510" spans="8:13" s="28" customFormat="1" x14ac:dyDescent="0.2">
      <c r="H3510" s="12"/>
      <c r="J3510" s="29"/>
      <c r="K3510" s="45"/>
      <c r="L3510" s="45"/>
      <c r="M3510" s="45"/>
    </row>
    <row r="3511" spans="8:13" s="28" customFormat="1" x14ac:dyDescent="0.2">
      <c r="H3511" s="12"/>
      <c r="J3511" s="29"/>
      <c r="K3511" s="45"/>
      <c r="L3511" s="45"/>
      <c r="M3511" s="45"/>
    </row>
    <row r="3512" spans="8:13" s="28" customFormat="1" x14ac:dyDescent="0.2">
      <c r="H3512" s="12"/>
      <c r="J3512" s="29"/>
      <c r="K3512" s="45"/>
      <c r="L3512" s="45"/>
      <c r="M3512" s="45"/>
    </row>
    <row r="3513" spans="8:13" s="28" customFormat="1" x14ac:dyDescent="0.2">
      <c r="H3513" s="12"/>
      <c r="J3513" s="29"/>
      <c r="K3513" s="45"/>
      <c r="L3513" s="45"/>
      <c r="M3513" s="45"/>
    </row>
    <row r="3514" spans="8:13" s="28" customFormat="1" x14ac:dyDescent="0.2">
      <c r="H3514" s="12"/>
      <c r="J3514" s="29"/>
      <c r="K3514" s="45"/>
      <c r="L3514" s="45"/>
      <c r="M3514" s="45"/>
    </row>
    <row r="3515" spans="8:13" s="28" customFormat="1" x14ac:dyDescent="0.2">
      <c r="H3515" s="12"/>
      <c r="J3515" s="29"/>
      <c r="K3515" s="45"/>
      <c r="L3515" s="45"/>
      <c r="M3515" s="45"/>
    </row>
    <row r="3516" spans="8:13" s="28" customFormat="1" x14ac:dyDescent="0.2">
      <c r="H3516" s="12"/>
      <c r="J3516" s="29"/>
      <c r="K3516" s="45"/>
      <c r="L3516" s="45"/>
      <c r="M3516" s="45"/>
    </row>
    <row r="3517" spans="8:13" s="28" customFormat="1" x14ac:dyDescent="0.2">
      <c r="H3517" s="12"/>
      <c r="J3517" s="29"/>
      <c r="K3517" s="45"/>
      <c r="L3517" s="45"/>
      <c r="M3517" s="45"/>
    </row>
    <row r="3518" spans="8:13" s="28" customFormat="1" x14ac:dyDescent="0.2">
      <c r="H3518" s="12"/>
      <c r="J3518" s="29"/>
      <c r="K3518" s="45"/>
      <c r="L3518" s="45"/>
      <c r="M3518" s="45"/>
    </row>
    <row r="3519" spans="8:13" s="28" customFormat="1" x14ac:dyDescent="0.2">
      <c r="H3519" s="12"/>
      <c r="J3519" s="29"/>
      <c r="K3519" s="45"/>
      <c r="L3519" s="45"/>
      <c r="M3519" s="45"/>
    </row>
    <row r="3520" spans="8:13" s="28" customFormat="1" x14ac:dyDescent="0.2">
      <c r="H3520" s="12"/>
      <c r="J3520" s="29"/>
      <c r="K3520" s="45"/>
      <c r="L3520" s="45"/>
      <c r="M3520" s="45"/>
    </row>
    <row r="3521" spans="8:13" s="28" customFormat="1" x14ac:dyDescent="0.2">
      <c r="H3521" s="12"/>
      <c r="J3521" s="29"/>
      <c r="K3521" s="45"/>
      <c r="L3521" s="45"/>
      <c r="M3521" s="45"/>
    </row>
    <row r="3522" spans="8:13" s="28" customFormat="1" x14ac:dyDescent="0.2">
      <c r="H3522" s="12"/>
      <c r="J3522" s="29"/>
      <c r="K3522" s="45"/>
      <c r="L3522" s="45"/>
      <c r="M3522" s="45"/>
    </row>
    <row r="3523" spans="8:13" s="28" customFormat="1" x14ac:dyDescent="0.2">
      <c r="H3523" s="12"/>
      <c r="J3523" s="29"/>
      <c r="K3523" s="45"/>
      <c r="L3523" s="45"/>
      <c r="M3523" s="45"/>
    </row>
    <row r="3524" spans="8:13" s="28" customFormat="1" x14ac:dyDescent="0.2">
      <c r="H3524" s="12"/>
      <c r="J3524" s="29"/>
      <c r="K3524" s="45"/>
      <c r="L3524" s="45"/>
      <c r="M3524" s="45"/>
    </row>
    <row r="3525" spans="8:13" s="28" customFormat="1" x14ac:dyDescent="0.2">
      <c r="H3525" s="12"/>
      <c r="J3525" s="29"/>
      <c r="K3525" s="45"/>
      <c r="L3525" s="45"/>
      <c r="M3525" s="45"/>
    </row>
    <row r="3526" spans="8:13" s="28" customFormat="1" x14ac:dyDescent="0.2">
      <c r="H3526" s="12"/>
      <c r="J3526" s="29"/>
      <c r="K3526" s="45"/>
      <c r="L3526" s="45"/>
      <c r="M3526" s="45"/>
    </row>
    <row r="3527" spans="8:13" s="28" customFormat="1" x14ac:dyDescent="0.2">
      <c r="H3527" s="12"/>
      <c r="J3527" s="29"/>
      <c r="K3527" s="45"/>
      <c r="L3527" s="45"/>
      <c r="M3527" s="45"/>
    </row>
    <row r="3528" spans="8:13" s="28" customFormat="1" x14ac:dyDescent="0.2">
      <c r="H3528" s="12"/>
      <c r="J3528" s="29"/>
      <c r="K3528" s="45"/>
      <c r="L3528" s="45"/>
      <c r="M3528" s="45"/>
    </row>
    <row r="3529" spans="8:13" s="28" customFormat="1" x14ac:dyDescent="0.2">
      <c r="H3529" s="12"/>
      <c r="J3529" s="29"/>
      <c r="K3529" s="45"/>
      <c r="L3529" s="45"/>
      <c r="M3529" s="45"/>
    </row>
    <row r="3530" spans="8:13" s="28" customFormat="1" x14ac:dyDescent="0.2">
      <c r="H3530" s="12"/>
      <c r="J3530" s="29"/>
      <c r="K3530" s="45"/>
      <c r="L3530" s="45"/>
      <c r="M3530" s="45"/>
    </row>
    <row r="3531" spans="8:13" s="28" customFormat="1" x14ac:dyDescent="0.2">
      <c r="H3531" s="12"/>
      <c r="J3531" s="29"/>
      <c r="K3531" s="45"/>
      <c r="L3531" s="45"/>
      <c r="M3531" s="45"/>
    </row>
    <row r="3532" spans="8:13" s="28" customFormat="1" x14ac:dyDescent="0.2">
      <c r="H3532" s="12"/>
      <c r="J3532" s="29"/>
      <c r="K3532" s="45"/>
      <c r="L3532" s="45"/>
      <c r="M3532" s="45"/>
    </row>
    <row r="3533" spans="8:13" s="28" customFormat="1" x14ac:dyDescent="0.2">
      <c r="H3533" s="12"/>
      <c r="J3533" s="29"/>
      <c r="K3533" s="45"/>
      <c r="L3533" s="45"/>
      <c r="M3533" s="45"/>
    </row>
    <row r="3534" spans="8:13" s="28" customFormat="1" x14ac:dyDescent="0.2">
      <c r="H3534" s="12"/>
      <c r="J3534" s="29"/>
      <c r="K3534" s="45"/>
      <c r="L3534" s="45"/>
      <c r="M3534" s="45"/>
    </row>
    <row r="3535" spans="8:13" s="28" customFormat="1" x14ac:dyDescent="0.2">
      <c r="H3535" s="12"/>
      <c r="J3535" s="29"/>
      <c r="K3535" s="45"/>
      <c r="L3535" s="45"/>
      <c r="M3535" s="45"/>
    </row>
    <row r="3536" spans="8:13" s="28" customFormat="1" x14ac:dyDescent="0.2">
      <c r="H3536" s="12"/>
      <c r="J3536" s="29"/>
      <c r="K3536" s="45"/>
      <c r="L3536" s="45"/>
      <c r="M3536" s="45"/>
    </row>
    <row r="3537" spans="8:13" s="28" customFormat="1" x14ac:dyDescent="0.2">
      <c r="H3537" s="12"/>
      <c r="J3537" s="29"/>
      <c r="K3537" s="45"/>
      <c r="L3537" s="45"/>
      <c r="M3537" s="45"/>
    </row>
    <row r="3538" spans="8:13" s="28" customFormat="1" x14ac:dyDescent="0.2">
      <c r="H3538" s="12"/>
      <c r="J3538" s="29"/>
      <c r="K3538" s="45"/>
      <c r="L3538" s="45"/>
      <c r="M3538" s="45"/>
    </row>
    <row r="3539" spans="8:13" s="28" customFormat="1" x14ac:dyDescent="0.2">
      <c r="H3539" s="12"/>
      <c r="J3539" s="29"/>
      <c r="K3539" s="45"/>
      <c r="L3539" s="45"/>
      <c r="M3539" s="45"/>
    </row>
    <row r="3540" spans="8:13" s="28" customFormat="1" x14ac:dyDescent="0.2">
      <c r="H3540" s="12"/>
      <c r="J3540" s="29"/>
      <c r="K3540" s="45"/>
      <c r="L3540" s="45"/>
      <c r="M3540" s="45"/>
    </row>
    <row r="3541" spans="8:13" s="28" customFormat="1" x14ac:dyDescent="0.2">
      <c r="H3541" s="12"/>
      <c r="J3541" s="29"/>
      <c r="K3541" s="45"/>
      <c r="L3541" s="45"/>
      <c r="M3541" s="45"/>
    </row>
    <row r="3542" spans="8:13" s="28" customFormat="1" x14ac:dyDescent="0.2">
      <c r="H3542" s="12"/>
      <c r="J3542" s="29"/>
      <c r="K3542" s="45"/>
      <c r="L3542" s="45"/>
      <c r="M3542" s="45"/>
    </row>
    <row r="3543" spans="8:13" s="28" customFormat="1" x14ac:dyDescent="0.2">
      <c r="H3543" s="12"/>
      <c r="J3543" s="29"/>
      <c r="K3543" s="45"/>
      <c r="L3543" s="45"/>
      <c r="M3543" s="45"/>
    </row>
    <row r="3544" spans="8:13" s="28" customFormat="1" x14ac:dyDescent="0.2">
      <c r="H3544" s="12"/>
      <c r="J3544" s="29"/>
      <c r="K3544" s="45"/>
      <c r="L3544" s="45"/>
      <c r="M3544" s="45"/>
    </row>
    <row r="3545" spans="8:13" s="28" customFormat="1" x14ac:dyDescent="0.2">
      <c r="H3545" s="12"/>
      <c r="J3545" s="29"/>
      <c r="K3545" s="45"/>
      <c r="L3545" s="45"/>
      <c r="M3545" s="45"/>
    </row>
    <row r="3546" spans="8:13" s="28" customFormat="1" x14ac:dyDescent="0.2">
      <c r="H3546" s="12"/>
      <c r="J3546" s="29"/>
      <c r="K3546" s="45"/>
      <c r="L3546" s="45"/>
      <c r="M3546" s="45"/>
    </row>
    <row r="3547" spans="8:13" s="28" customFormat="1" x14ac:dyDescent="0.2">
      <c r="H3547" s="12"/>
      <c r="J3547" s="29"/>
      <c r="K3547" s="45"/>
      <c r="L3547" s="45"/>
      <c r="M3547" s="45"/>
    </row>
    <row r="3548" spans="8:13" s="28" customFormat="1" x14ac:dyDescent="0.2">
      <c r="H3548" s="12"/>
      <c r="J3548" s="29"/>
      <c r="K3548" s="45"/>
      <c r="L3548" s="45"/>
      <c r="M3548" s="45"/>
    </row>
    <row r="3549" spans="8:13" s="28" customFormat="1" x14ac:dyDescent="0.2">
      <c r="H3549" s="12"/>
      <c r="J3549" s="29"/>
      <c r="K3549" s="45"/>
      <c r="L3549" s="45"/>
      <c r="M3549" s="45"/>
    </row>
    <row r="3550" spans="8:13" s="28" customFormat="1" x14ac:dyDescent="0.2">
      <c r="H3550" s="12"/>
      <c r="J3550" s="29"/>
      <c r="K3550" s="45"/>
      <c r="L3550" s="45"/>
      <c r="M3550" s="45"/>
    </row>
    <row r="3551" spans="8:13" s="28" customFormat="1" x14ac:dyDescent="0.2">
      <c r="H3551" s="12"/>
      <c r="J3551" s="29"/>
      <c r="K3551" s="45"/>
      <c r="L3551" s="45"/>
      <c r="M3551" s="45"/>
    </row>
    <row r="3552" spans="8:13" s="28" customFormat="1" x14ac:dyDescent="0.2">
      <c r="H3552" s="12"/>
      <c r="J3552" s="29"/>
      <c r="K3552" s="45"/>
      <c r="L3552" s="45"/>
      <c r="M3552" s="45"/>
    </row>
    <row r="3553" spans="8:13" s="28" customFormat="1" x14ac:dyDescent="0.2">
      <c r="H3553" s="12"/>
      <c r="J3553" s="29"/>
      <c r="K3553" s="45"/>
      <c r="L3553" s="45"/>
      <c r="M3553" s="45"/>
    </row>
    <row r="3554" spans="8:13" s="28" customFormat="1" x14ac:dyDescent="0.2">
      <c r="H3554" s="12"/>
      <c r="J3554" s="29"/>
      <c r="K3554" s="45"/>
      <c r="L3554" s="45"/>
      <c r="M3554" s="45"/>
    </row>
    <row r="3555" spans="8:13" s="28" customFormat="1" x14ac:dyDescent="0.2">
      <c r="H3555" s="12"/>
      <c r="J3555" s="29"/>
      <c r="K3555" s="45"/>
      <c r="L3555" s="45"/>
      <c r="M3555" s="45"/>
    </row>
    <row r="3556" spans="8:13" s="28" customFormat="1" x14ac:dyDescent="0.2">
      <c r="H3556" s="12"/>
      <c r="J3556" s="29"/>
      <c r="K3556" s="45"/>
      <c r="L3556" s="45"/>
      <c r="M3556" s="45"/>
    </row>
    <row r="3557" spans="8:13" s="28" customFormat="1" x14ac:dyDescent="0.2">
      <c r="H3557" s="12"/>
      <c r="J3557" s="29"/>
      <c r="K3557" s="45"/>
      <c r="L3557" s="45"/>
      <c r="M3557" s="45"/>
    </row>
    <row r="3558" spans="8:13" s="28" customFormat="1" x14ac:dyDescent="0.2">
      <c r="H3558" s="12"/>
      <c r="J3558" s="29"/>
      <c r="K3558" s="45"/>
      <c r="L3558" s="45"/>
      <c r="M3558" s="45"/>
    </row>
    <row r="3559" spans="8:13" s="28" customFormat="1" x14ac:dyDescent="0.2">
      <c r="H3559" s="12"/>
      <c r="J3559" s="29"/>
      <c r="K3559" s="45"/>
      <c r="L3559" s="45"/>
      <c r="M3559" s="45"/>
    </row>
    <row r="3560" spans="8:13" s="28" customFormat="1" x14ac:dyDescent="0.2">
      <c r="H3560" s="12"/>
      <c r="J3560" s="29"/>
      <c r="K3560" s="45"/>
      <c r="L3560" s="45"/>
      <c r="M3560" s="45"/>
    </row>
    <row r="3561" spans="8:13" s="28" customFormat="1" x14ac:dyDescent="0.2">
      <c r="H3561" s="12"/>
      <c r="J3561" s="29"/>
      <c r="K3561" s="45"/>
      <c r="L3561" s="45"/>
      <c r="M3561" s="45"/>
    </row>
    <row r="3562" spans="8:13" s="28" customFormat="1" x14ac:dyDescent="0.2">
      <c r="H3562" s="12"/>
      <c r="J3562" s="29"/>
      <c r="K3562" s="45"/>
      <c r="L3562" s="45"/>
      <c r="M3562" s="45"/>
    </row>
    <row r="3563" spans="8:13" s="28" customFormat="1" x14ac:dyDescent="0.2">
      <c r="H3563" s="12"/>
      <c r="J3563" s="29"/>
      <c r="K3563" s="45"/>
      <c r="L3563" s="45"/>
      <c r="M3563" s="45"/>
    </row>
    <row r="3564" spans="8:13" s="28" customFormat="1" x14ac:dyDescent="0.2">
      <c r="H3564" s="12"/>
      <c r="J3564" s="29"/>
      <c r="K3564" s="45"/>
      <c r="L3564" s="45"/>
      <c r="M3564" s="45"/>
    </row>
    <row r="3565" spans="8:13" s="28" customFormat="1" x14ac:dyDescent="0.2">
      <c r="H3565" s="12"/>
      <c r="J3565" s="29"/>
      <c r="K3565" s="45"/>
      <c r="L3565" s="45"/>
      <c r="M3565" s="45"/>
    </row>
    <row r="3566" spans="8:13" s="28" customFormat="1" x14ac:dyDescent="0.2">
      <c r="H3566" s="12"/>
      <c r="J3566" s="29"/>
      <c r="K3566" s="45"/>
      <c r="L3566" s="45"/>
      <c r="M3566" s="45"/>
    </row>
    <row r="3567" spans="8:13" s="28" customFormat="1" x14ac:dyDescent="0.2">
      <c r="H3567" s="12"/>
      <c r="J3567" s="29"/>
      <c r="K3567" s="45"/>
      <c r="L3567" s="45"/>
      <c r="M3567" s="45"/>
    </row>
    <row r="3568" spans="8:13" s="28" customFormat="1" x14ac:dyDescent="0.2">
      <c r="H3568" s="12"/>
      <c r="J3568" s="29"/>
      <c r="K3568" s="45"/>
      <c r="L3568" s="45"/>
      <c r="M3568" s="45"/>
    </row>
    <row r="3569" spans="8:13" s="28" customFormat="1" x14ac:dyDescent="0.2">
      <c r="H3569" s="12"/>
      <c r="J3569" s="29"/>
      <c r="K3569" s="45"/>
      <c r="L3569" s="45"/>
      <c r="M3569" s="45"/>
    </row>
    <row r="3570" spans="8:13" s="28" customFormat="1" x14ac:dyDescent="0.2">
      <c r="H3570" s="12"/>
      <c r="J3570" s="29"/>
      <c r="K3570" s="45"/>
      <c r="L3570" s="45"/>
      <c r="M3570" s="45"/>
    </row>
    <row r="3571" spans="8:13" s="28" customFormat="1" x14ac:dyDescent="0.2">
      <c r="H3571" s="12"/>
      <c r="J3571" s="29"/>
      <c r="K3571" s="45"/>
      <c r="L3571" s="45"/>
      <c r="M3571" s="45"/>
    </row>
    <row r="3572" spans="8:13" s="28" customFormat="1" x14ac:dyDescent="0.2">
      <c r="H3572" s="12"/>
      <c r="J3572" s="29"/>
      <c r="K3572" s="45"/>
      <c r="L3572" s="45"/>
      <c r="M3572" s="45"/>
    </row>
    <row r="3573" spans="8:13" s="28" customFormat="1" x14ac:dyDescent="0.2">
      <c r="H3573" s="12"/>
      <c r="J3573" s="29"/>
      <c r="K3573" s="45"/>
      <c r="L3573" s="45"/>
      <c r="M3573" s="45"/>
    </row>
    <row r="3574" spans="8:13" s="28" customFormat="1" x14ac:dyDescent="0.2">
      <c r="H3574" s="12"/>
      <c r="J3574" s="29"/>
      <c r="K3574" s="45"/>
      <c r="L3574" s="45"/>
      <c r="M3574" s="45"/>
    </row>
    <row r="3575" spans="8:13" s="28" customFormat="1" x14ac:dyDescent="0.2">
      <c r="H3575" s="12"/>
      <c r="J3575" s="29"/>
      <c r="K3575" s="45"/>
      <c r="L3575" s="45"/>
      <c r="M3575" s="45"/>
    </row>
    <row r="3576" spans="8:13" s="28" customFormat="1" x14ac:dyDescent="0.2">
      <c r="H3576" s="12"/>
      <c r="J3576" s="29"/>
      <c r="K3576" s="45"/>
      <c r="L3576" s="45"/>
      <c r="M3576" s="45"/>
    </row>
    <row r="3577" spans="8:13" s="28" customFormat="1" x14ac:dyDescent="0.2">
      <c r="H3577" s="12"/>
      <c r="J3577" s="29"/>
      <c r="K3577" s="45"/>
      <c r="L3577" s="45"/>
      <c r="M3577" s="45"/>
    </row>
    <row r="3578" spans="8:13" s="28" customFormat="1" x14ac:dyDescent="0.2">
      <c r="H3578" s="12"/>
      <c r="J3578" s="29"/>
      <c r="K3578" s="45"/>
      <c r="L3578" s="45"/>
      <c r="M3578" s="45"/>
    </row>
    <row r="3579" spans="8:13" s="28" customFormat="1" x14ac:dyDescent="0.2">
      <c r="H3579" s="12"/>
      <c r="J3579" s="29"/>
      <c r="K3579" s="45"/>
      <c r="L3579" s="45"/>
      <c r="M3579" s="45"/>
    </row>
    <row r="3580" spans="8:13" s="28" customFormat="1" x14ac:dyDescent="0.2">
      <c r="H3580" s="12"/>
      <c r="J3580" s="29"/>
      <c r="K3580" s="45"/>
      <c r="L3580" s="45"/>
      <c r="M3580" s="45"/>
    </row>
    <row r="3581" spans="8:13" s="28" customFormat="1" x14ac:dyDescent="0.2">
      <c r="H3581" s="12"/>
      <c r="J3581" s="29"/>
      <c r="K3581" s="45"/>
      <c r="L3581" s="45"/>
      <c r="M3581" s="45"/>
    </row>
    <row r="3582" spans="8:13" s="28" customFormat="1" x14ac:dyDescent="0.2">
      <c r="H3582" s="12"/>
      <c r="J3582" s="29"/>
      <c r="K3582" s="45"/>
      <c r="L3582" s="45"/>
      <c r="M3582" s="45"/>
    </row>
    <row r="3583" spans="8:13" s="28" customFormat="1" x14ac:dyDescent="0.2">
      <c r="H3583" s="12"/>
      <c r="J3583" s="29"/>
      <c r="K3583" s="45"/>
      <c r="L3583" s="45"/>
      <c r="M3583" s="45"/>
    </row>
    <row r="3584" spans="8:13" s="28" customFormat="1" x14ac:dyDescent="0.2">
      <c r="H3584" s="12"/>
      <c r="J3584" s="29"/>
      <c r="K3584" s="45"/>
      <c r="L3584" s="45"/>
      <c r="M3584" s="45"/>
    </row>
    <row r="3585" spans="8:13" s="28" customFormat="1" x14ac:dyDescent="0.2">
      <c r="H3585" s="12"/>
      <c r="J3585" s="29"/>
      <c r="K3585" s="45"/>
      <c r="L3585" s="45"/>
      <c r="M3585" s="45"/>
    </row>
    <row r="3586" spans="8:13" s="28" customFormat="1" x14ac:dyDescent="0.2">
      <c r="H3586" s="12"/>
      <c r="J3586" s="29"/>
      <c r="K3586" s="45"/>
      <c r="L3586" s="45"/>
      <c r="M3586" s="45"/>
    </row>
    <row r="3587" spans="8:13" s="28" customFormat="1" x14ac:dyDescent="0.2">
      <c r="H3587" s="12"/>
      <c r="J3587" s="29"/>
      <c r="K3587" s="45"/>
      <c r="L3587" s="45"/>
      <c r="M3587" s="45"/>
    </row>
    <row r="3588" spans="8:13" s="28" customFormat="1" x14ac:dyDescent="0.2">
      <c r="H3588" s="12"/>
      <c r="J3588" s="29"/>
      <c r="K3588" s="45"/>
      <c r="L3588" s="45"/>
      <c r="M3588" s="45"/>
    </row>
    <row r="3589" spans="8:13" s="28" customFormat="1" x14ac:dyDescent="0.2">
      <c r="H3589" s="12"/>
      <c r="J3589" s="29"/>
      <c r="K3589" s="45"/>
      <c r="L3589" s="45"/>
      <c r="M3589" s="45"/>
    </row>
    <row r="3590" spans="8:13" s="28" customFormat="1" x14ac:dyDescent="0.2">
      <c r="H3590" s="12"/>
      <c r="J3590" s="29"/>
      <c r="K3590" s="45"/>
      <c r="L3590" s="45"/>
      <c r="M3590" s="45"/>
    </row>
    <row r="3591" spans="8:13" s="28" customFormat="1" x14ac:dyDescent="0.2">
      <c r="H3591" s="12"/>
      <c r="J3591" s="29"/>
      <c r="K3591" s="45"/>
      <c r="L3591" s="45"/>
      <c r="M3591" s="45"/>
    </row>
    <row r="3592" spans="8:13" s="28" customFormat="1" x14ac:dyDescent="0.2">
      <c r="H3592" s="12"/>
      <c r="J3592" s="29"/>
      <c r="K3592" s="45"/>
      <c r="L3592" s="45"/>
      <c r="M3592" s="45"/>
    </row>
    <row r="3593" spans="8:13" s="28" customFormat="1" x14ac:dyDescent="0.2">
      <c r="H3593" s="12"/>
      <c r="J3593" s="29"/>
      <c r="K3593" s="45"/>
      <c r="L3593" s="45"/>
      <c r="M3593" s="45"/>
    </row>
    <row r="3594" spans="8:13" s="28" customFormat="1" x14ac:dyDescent="0.2">
      <c r="H3594" s="12"/>
      <c r="J3594" s="29"/>
      <c r="K3594" s="45"/>
      <c r="L3594" s="45"/>
      <c r="M3594" s="45"/>
    </row>
    <row r="3595" spans="8:13" s="28" customFormat="1" x14ac:dyDescent="0.2">
      <c r="H3595" s="12"/>
      <c r="J3595" s="29"/>
      <c r="K3595" s="45"/>
      <c r="L3595" s="45"/>
      <c r="M3595" s="45"/>
    </row>
    <row r="3596" spans="8:13" s="28" customFormat="1" x14ac:dyDescent="0.2">
      <c r="H3596" s="12"/>
      <c r="J3596" s="29"/>
      <c r="K3596" s="45"/>
      <c r="L3596" s="45"/>
      <c r="M3596" s="45"/>
    </row>
    <row r="3597" spans="8:13" s="28" customFormat="1" x14ac:dyDescent="0.2">
      <c r="H3597" s="12"/>
      <c r="J3597" s="29"/>
      <c r="K3597" s="45"/>
      <c r="L3597" s="45"/>
      <c r="M3597" s="45"/>
    </row>
    <row r="3598" spans="8:13" s="28" customFormat="1" x14ac:dyDescent="0.2">
      <c r="H3598" s="12"/>
      <c r="J3598" s="29"/>
      <c r="K3598" s="45"/>
      <c r="L3598" s="45"/>
      <c r="M3598" s="45"/>
    </row>
    <row r="3599" spans="8:13" s="28" customFormat="1" x14ac:dyDescent="0.2">
      <c r="H3599" s="12"/>
      <c r="J3599" s="29"/>
      <c r="K3599" s="45"/>
      <c r="L3599" s="45"/>
      <c r="M3599" s="45"/>
    </row>
    <row r="3600" spans="8:13" s="28" customFormat="1" x14ac:dyDescent="0.2">
      <c r="H3600" s="12"/>
      <c r="J3600" s="29"/>
      <c r="K3600" s="45"/>
      <c r="L3600" s="45"/>
      <c r="M3600" s="45"/>
    </row>
    <row r="3601" spans="8:13" s="28" customFormat="1" x14ac:dyDescent="0.2">
      <c r="H3601" s="12"/>
      <c r="J3601" s="29"/>
      <c r="K3601" s="45"/>
      <c r="L3601" s="45"/>
      <c r="M3601" s="45"/>
    </row>
    <row r="3602" spans="8:13" s="28" customFormat="1" x14ac:dyDescent="0.2">
      <c r="H3602" s="12"/>
      <c r="J3602" s="29"/>
      <c r="K3602" s="45"/>
      <c r="L3602" s="45"/>
      <c r="M3602" s="45"/>
    </row>
    <row r="3603" spans="8:13" s="28" customFormat="1" x14ac:dyDescent="0.2">
      <c r="H3603" s="12"/>
      <c r="J3603" s="29"/>
      <c r="K3603" s="45"/>
      <c r="L3603" s="45"/>
      <c r="M3603" s="45"/>
    </row>
    <row r="3604" spans="8:13" s="28" customFormat="1" x14ac:dyDescent="0.2">
      <c r="H3604" s="12"/>
      <c r="J3604" s="29"/>
      <c r="K3604" s="45"/>
      <c r="L3604" s="45"/>
      <c r="M3604" s="45"/>
    </row>
    <row r="3605" spans="8:13" s="28" customFormat="1" x14ac:dyDescent="0.2">
      <c r="H3605" s="12"/>
      <c r="J3605" s="29"/>
      <c r="K3605" s="45"/>
      <c r="L3605" s="45"/>
      <c r="M3605" s="45"/>
    </row>
    <row r="3606" spans="8:13" s="28" customFormat="1" x14ac:dyDescent="0.2">
      <c r="H3606" s="12"/>
      <c r="J3606" s="29"/>
      <c r="K3606" s="45"/>
      <c r="L3606" s="45"/>
      <c r="M3606" s="45"/>
    </row>
    <row r="3607" spans="8:13" s="28" customFormat="1" x14ac:dyDescent="0.2">
      <c r="H3607" s="12"/>
      <c r="J3607" s="29"/>
      <c r="K3607" s="45"/>
      <c r="L3607" s="45"/>
      <c r="M3607" s="45"/>
    </row>
    <row r="3608" spans="8:13" s="28" customFormat="1" x14ac:dyDescent="0.2">
      <c r="H3608" s="12"/>
      <c r="J3608" s="29"/>
      <c r="K3608" s="45"/>
      <c r="L3608" s="45"/>
      <c r="M3608" s="45"/>
    </row>
    <row r="3609" spans="8:13" s="28" customFormat="1" x14ac:dyDescent="0.2">
      <c r="H3609" s="12"/>
      <c r="J3609" s="29"/>
      <c r="K3609" s="45"/>
      <c r="L3609" s="45"/>
      <c r="M3609" s="45"/>
    </row>
    <row r="3610" spans="8:13" s="28" customFormat="1" x14ac:dyDescent="0.2">
      <c r="H3610" s="12"/>
      <c r="J3610" s="29"/>
      <c r="K3610" s="45"/>
      <c r="L3610" s="45"/>
      <c r="M3610" s="45"/>
    </row>
    <row r="3611" spans="8:13" s="28" customFormat="1" x14ac:dyDescent="0.2">
      <c r="H3611" s="12"/>
      <c r="J3611" s="29"/>
      <c r="K3611" s="45"/>
      <c r="L3611" s="45"/>
      <c r="M3611" s="45"/>
    </row>
    <row r="3612" spans="8:13" s="28" customFormat="1" x14ac:dyDescent="0.2">
      <c r="H3612" s="12"/>
      <c r="J3612" s="29"/>
      <c r="K3612" s="45"/>
      <c r="L3612" s="45"/>
      <c r="M3612" s="45"/>
    </row>
    <row r="3613" spans="8:13" s="28" customFormat="1" x14ac:dyDescent="0.2">
      <c r="H3613" s="12"/>
      <c r="J3613" s="29"/>
      <c r="K3613" s="45"/>
      <c r="L3613" s="45"/>
      <c r="M3613" s="45"/>
    </row>
    <row r="3614" spans="8:13" s="28" customFormat="1" x14ac:dyDescent="0.2">
      <c r="H3614" s="12"/>
      <c r="J3614" s="29"/>
      <c r="K3614" s="45"/>
      <c r="L3614" s="45"/>
      <c r="M3614" s="45"/>
    </row>
    <row r="3615" spans="8:13" s="28" customFormat="1" x14ac:dyDescent="0.2">
      <c r="H3615" s="12"/>
      <c r="J3615" s="29"/>
      <c r="K3615" s="45"/>
      <c r="L3615" s="45"/>
      <c r="M3615" s="45"/>
    </row>
    <row r="3616" spans="8:13" s="28" customFormat="1" x14ac:dyDescent="0.2">
      <c r="H3616" s="12"/>
      <c r="J3616" s="29"/>
      <c r="K3616" s="45"/>
      <c r="L3616" s="45"/>
      <c r="M3616" s="45"/>
    </row>
    <row r="3617" spans="8:13" s="28" customFormat="1" x14ac:dyDescent="0.2">
      <c r="H3617" s="12"/>
      <c r="J3617" s="29"/>
      <c r="K3617" s="45"/>
      <c r="L3617" s="45"/>
      <c r="M3617" s="45"/>
    </row>
    <row r="3618" spans="8:13" s="28" customFormat="1" x14ac:dyDescent="0.2">
      <c r="H3618" s="12"/>
      <c r="J3618" s="29"/>
      <c r="K3618" s="45"/>
      <c r="L3618" s="45"/>
      <c r="M3618" s="45"/>
    </row>
    <row r="3619" spans="8:13" s="28" customFormat="1" x14ac:dyDescent="0.2">
      <c r="H3619" s="12"/>
      <c r="J3619" s="29"/>
      <c r="K3619" s="45"/>
      <c r="L3619" s="45"/>
      <c r="M3619" s="45"/>
    </row>
    <row r="3620" spans="8:13" s="28" customFormat="1" x14ac:dyDescent="0.2">
      <c r="H3620" s="12"/>
      <c r="J3620" s="29"/>
      <c r="K3620" s="45"/>
      <c r="L3620" s="45"/>
      <c r="M3620" s="45"/>
    </row>
    <row r="3621" spans="8:13" s="28" customFormat="1" x14ac:dyDescent="0.2">
      <c r="H3621" s="12"/>
      <c r="J3621" s="29"/>
      <c r="K3621" s="45"/>
      <c r="L3621" s="45"/>
      <c r="M3621" s="45"/>
    </row>
    <row r="3622" spans="8:13" s="28" customFormat="1" x14ac:dyDescent="0.2">
      <c r="H3622" s="12"/>
      <c r="J3622" s="29"/>
      <c r="K3622" s="45"/>
      <c r="L3622" s="45"/>
      <c r="M3622" s="45"/>
    </row>
    <row r="3623" spans="8:13" s="28" customFormat="1" x14ac:dyDescent="0.2">
      <c r="H3623" s="12"/>
      <c r="J3623" s="29"/>
      <c r="K3623" s="45"/>
      <c r="L3623" s="45"/>
      <c r="M3623" s="45"/>
    </row>
    <row r="3624" spans="8:13" s="28" customFormat="1" x14ac:dyDescent="0.2">
      <c r="H3624" s="12"/>
      <c r="J3624" s="29"/>
      <c r="K3624" s="45"/>
      <c r="L3624" s="45"/>
      <c r="M3624" s="45"/>
    </row>
    <row r="3625" spans="8:13" s="28" customFormat="1" x14ac:dyDescent="0.2">
      <c r="H3625" s="12"/>
      <c r="J3625" s="29"/>
      <c r="K3625" s="45"/>
      <c r="L3625" s="45"/>
      <c r="M3625" s="45"/>
    </row>
    <row r="3626" spans="8:13" s="28" customFormat="1" x14ac:dyDescent="0.2">
      <c r="H3626" s="12"/>
      <c r="J3626" s="29"/>
      <c r="K3626" s="45"/>
      <c r="L3626" s="45"/>
      <c r="M3626" s="45"/>
    </row>
    <row r="3627" spans="8:13" s="28" customFormat="1" x14ac:dyDescent="0.2">
      <c r="H3627" s="12"/>
      <c r="J3627" s="29"/>
      <c r="K3627" s="45"/>
      <c r="L3627" s="45"/>
      <c r="M3627" s="45"/>
    </row>
    <row r="3628" spans="8:13" s="28" customFormat="1" x14ac:dyDescent="0.2">
      <c r="H3628" s="12"/>
      <c r="J3628" s="29"/>
      <c r="K3628" s="45"/>
      <c r="L3628" s="45"/>
      <c r="M3628" s="45"/>
    </row>
    <row r="3629" spans="8:13" s="28" customFormat="1" x14ac:dyDescent="0.2">
      <c r="H3629" s="12"/>
      <c r="J3629" s="29"/>
      <c r="K3629" s="45"/>
      <c r="L3629" s="45"/>
      <c r="M3629" s="45"/>
    </row>
    <row r="3630" spans="8:13" s="28" customFormat="1" x14ac:dyDescent="0.2">
      <c r="H3630" s="12"/>
      <c r="J3630" s="29"/>
      <c r="K3630" s="45"/>
      <c r="L3630" s="45"/>
      <c r="M3630" s="45"/>
    </row>
    <row r="3631" spans="8:13" s="28" customFormat="1" x14ac:dyDescent="0.2">
      <c r="H3631" s="12"/>
      <c r="J3631" s="29"/>
      <c r="K3631" s="45"/>
      <c r="L3631" s="45"/>
      <c r="M3631" s="45"/>
    </row>
    <row r="3632" spans="8:13" s="28" customFormat="1" x14ac:dyDescent="0.2">
      <c r="H3632" s="12"/>
      <c r="J3632" s="29"/>
      <c r="K3632" s="45"/>
      <c r="L3632" s="45"/>
      <c r="M3632" s="45"/>
    </row>
    <row r="3633" spans="8:13" s="28" customFormat="1" x14ac:dyDescent="0.2">
      <c r="H3633" s="12"/>
      <c r="J3633" s="29"/>
      <c r="K3633" s="45"/>
      <c r="L3633" s="45"/>
      <c r="M3633" s="45"/>
    </row>
    <row r="3634" spans="8:13" s="28" customFormat="1" x14ac:dyDescent="0.2">
      <c r="H3634" s="12"/>
      <c r="J3634" s="29"/>
      <c r="K3634" s="45"/>
      <c r="L3634" s="45"/>
      <c r="M3634" s="45"/>
    </row>
    <row r="3635" spans="8:13" s="28" customFormat="1" x14ac:dyDescent="0.2">
      <c r="H3635" s="12"/>
      <c r="J3635" s="29"/>
      <c r="K3635" s="45"/>
      <c r="L3635" s="45"/>
      <c r="M3635" s="45"/>
    </row>
    <row r="3636" spans="8:13" s="28" customFormat="1" x14ac:dyDescent="0.2">
      <c r="H3636" s="12"/>
      <c r="J3636" s="29"/>
      <c r="K3636" s="45"/>
      <c r="L3636" s="45"/>
      <c r="M3636" s="45"/>
    </row>
    <row r="3637" spans="8:13" s="28" customFormat="1" x14ac:dyDescent="0.2">
      <c r="H3637" s="12"/>
      <c r="J3637" s="29"/>
      <c r="K3637" s="45"/>
      <c r="L3637" s="45"/>
      <c r="M3637" s="45"/>
    </row>
    <row r="3638" spans="8:13" s="28" customFormat="1" x14ac:dyDescent="0.2">
      <c r="H3638" s="12"/>
      <c r="J3638" s="29"/>
      <c r="K3638" s="45"/>
      <c r="L3638" s="45"/>
      <c r="M3638" s="45"/>
    </row>
    <row r="3639" spans="8:13" s="28" customFormat="1" x14ac:dyDescent="0.2">
      <c r="H3639" s="12"/>
      <c r="J3639" s="29"/>
      <c r="K3639" s="45"/>
      <c r="L3639" s="45"/>
      <c r="M3639" s="45"/>
    </row>
    <row r="3640" spans="8:13" s="28" customFormat="1" x14ac:dyDescent="0.2">
      <c r="H3640" s="12"/>
      <c r="J3640" s="29"/>
      <c r="K3640" s="45"/>
      <c r="L3640" s="45"/>
      <c r="M3640" s="45"/>
    </row>
    <row r="3641" spans="8:13" s="28" customFormat="1" x14ac:dyDescent="0.2">
      <c r="H3641" s="12"/>
      <c r="J3641" s="29"/>
      <c r="K3641" s="45"/>
      <c r="L3641" s="45"/>
      <c r="M3641" s="45"/>
    </row>
    <row r="3642" spans="8:13" s="28" customFormat="1" x14ac:dyDescent="0.2">
      <c r="H3642" s="12"/>
      <c r="J3642" s="29"/>
      <c r="K3642" s="45"/>
      <c r="L3642" s="45"/>
      <c r="M3642" s="45"/>
    </row>
    <row r="3643" spans="8:13" s="28" customFormat="1" x14ac:dyDescent="0.2">
      <c r="H3643" s="12"/>
      <c r="J3643" s="29"/>
      <c r="K3643" s="45"/>
      <c r="L3643" s="45"/>
      <c r="M3643" s="45"/>
    </row>
    <row r="3644" spans="8:13" s="28" customFormat="1" x14ac:dyDescent="0.2">
      <c r="H3644" s="12"/>
      <c r="J3644" s="29"/>
      <c r="K3644" s="45"/>
      <c r="L3644" s="45"/>
      <c r="M3644" s="45"/>
    </row>
    <row r="3645" spans="8:13" s="28" customFormat="1" x14ac:dyDescent="0.2">
      <c r="H3645" s="12"/>
      <c r="J3645" s="29"/>
      <c r="K3645" s="45"/>
      <c r="L3645" s="45"/>
      <c r="M3645" s="45"/>
    </row>
    <row r="3646" spans="8:13" s="28" customFormat="1" x14ac:dyDescent="0.2">
      <c r="H3646" s="12"/>
      <c r="J3646" s="29"/>
      <c r="K3646" s="45"/>
      <c r="L3646" s="45"/>
      <c r="M3646" s="45"/>
    </row>
    <row r="3647" spans="8:13" s="28" customFormat="1" x14ac:dyDescent="0.2">
      <c r="H3647" s="12"/>
      <c r="J3647" s="29"/>
      <c r="K3647" s="45"/>
      <c r="L3647" s="45"/>
      <c r="M3647" s="45"/>
    </row>
    <row r="3648" spans="8:13" s="28" customFormat="1" x14ac:dyDescent="0.2">
      <c r="H3648" s="12"/>
      <c r="J3648" s="29"/>
      <c r="K3648" s="45"/>
      <c r="L3648" s="45"/>
      <c r="M3648" s="45"/>
    </row>
    <row r="3649" spans="8:13" s="28" customFormat="1" x14ac:dyDescent="0.2">
      <c r="H3649" s="12"/>
      <c r="J3649" s="29"/>
      <c r="K3649" s="45"/>
      <c r="L3649" s="45"/>
      <c r="M3649" s="45"/>
    </row>
    <row r="3650" spans="8:13" s="28" customFormat="1" x14ac:dyDescent="0.2">
      <c r="H3650" s="12"/>
      <c r="J3650" s="29"/>
      <c r="K3650" s="45"/>
      <c r="L3650" s="45"/>
      <c r="M3650" s="45"/>
    </row>
    <row r="3651" spans="8:13" s="28" customFormat="1" x14ac:dyDescent="0.2">
      <c r="H3651" s="12"/>
      <c r="J3651" s="29"/>
      <c r="K3651" s="45"/>
      <c r="L3651" s="45"/>
      <c r="M3651" s="45"/>
    </row>
    <row r="3652" spans="8:13" s="28" customFormat="1" x14ac:dyDescent="0.2">
      <c r="H3652" s="12"/>
      <c r="J3652" s="29"/>
      <c r="K3652" s="45"/>
      <c r="L3652" s="45"/>
      <c r="M3652" s="45"/>
    </row>
    <row r="3653" spans="8:13" s="28" customFormat="1" x14ac:dyDescent="0.2">
      <c r="H3653" s="12"/>
      <c r="J3653" s="29"/>
      <c r="K3653" s="45"/>
      <c r="L3653" s="45"/>
      <c r="M3653" s="45"/>
    </row>
    <row r="3654" spans="8:13" s="28" customFormat="1" x14ac:dyDescent="0.2">
      <c r="H3654" s="12"/>
      <c r="J3654" s="29"/>
      <c r="K3654" s="45"/>
      <c r="L3654" s="45"/>
      <c r="M3654" s="45"/>
    </row>
    <row r="3655" spans="8:13" s="28" customFormat="1" x14ac:dyDescent="0.2">
      <c r="H3655" s="12"/>
      <c r="J3655" s="29"/>
      <c r="K3655" s="45"/>
      <c r="L3655" s="45"/>
      <c r="M3655" s="45"/>
    </row>
    <row r="3656" spans="8:13" s="28" customFormat="1" x14ac:dyDescent="0.2">
      <c r="H3656" s="12"/>
      <c r="J3656" s="29"/>
      <c r="K3656" s="45"/>
      <c r="L3656" s="45"/>
      <c r="M3656" s="45"/>
    </row>
    <row r="3657" spans="8:13" s="28" customFormat="1" x14ac:dyDescent="0.2">
      <c r="H3657" s="12"/>
      <c r="J3657" s="29"/>
      <c r="K3657" s="45"/>
      <c r="L3657" s="45"/>
      <c r="M3657" s="45"/>
    </row>
    <row r="3658" spans="8:13" s="28" customFormat="1" x14ac:dyDescent="0.2">
      <c r="H3658" s="12"/>
      <c r="J3658" s="29"/>
      <c r="K3658" s="45"/>
      <c r="L3658" s="45"/>
      <c r="M3658" s="45"/>
    </row>
    <row r="3659" spans="8:13" s="28" customFormat="1" x14ac:dyDescent="0.2">
      <c r="H3659" s="12"/>
      <c r="J3659" s="29"/>
      <c r="K3659" s="45"/>
      <c r="L3659" s="45"/>
      <c r="M3659" s="45"/>
    </row>
    <row r="3660" spans="8:13" s="28" customFormat="1" x14ac:dyDescent="0.2">
      <c r="H3660" s="12"/>
      <c r="J3660" s="29"/>
      <c r="K3660" s="45"/>
      <c r="L3660" s="45"/>
      <c r="M3660" s="45"/>
    </row>
    <row r="3661" spans="8:13" s="28" customFormat="1" x14ac:dyDescent="0.2">
      <c r="H3661" s="12"/>
      <c r="J3661" s="29"/>
      <c r="K3661" s="45"/>
      <c r="L3661" s="45"/>
      <c r="M3661" s="45"/>
    </row>
    <row r="3662" spans="8:13" s="28" customFormat="1" x14ac:dyDescent="0.2">
      <c r="H3662" s="12"/>
      <c r="J3662" s="29"/>
      <c r="K3662" s="45"/>
      <c r="L3662" s="45"/>
      <c r="M3662" s="45"/>
    </row>
    <row r="3663" spans="8:13" s="28" customFormat="1" x14ac:dyDescent="0.2">
      <c r="H3663" s="12"/>
      <c r="J3663" s="29"/>
      <c r="K3663" s="45"/>
      <c r="L3663" s="45"/>
      <c r="M3663" s="45"/>
    </row>
    <row r="3664" spans="8:13" s="28" customFormat="1" x14ac:dyDescent="0.2">
      <c r="H3664" s="12"/>
      <c r="J3664" s="29"/>
      <c r="K3664" s="45"/>
      <c r="L3664" s="45"/>
      <c r="M3664" s="45"/>
    </row>
    <row r="3665" spans="8:13" s="28" customFormat="1" x14ac:dyDescent="0.2">
      <c r="H3665" s="12"/>
      <c r="J3665" s="29"/>
      <c r="K3665" s="45"/>
      <c r="L3665" s="45"/>
      <c r="M3665" s="45"/>
    </row>
    <row r="3666" spans="8:13" s="28" customFormat="1" x14ac:dyDescent="0.2">
      <c r="H3666" s="12"/>
      <c r="J3666" s="29"/>
      <c r="K3666" s="45"/>
      <c r="L3666" s="45"/>
      <c r="M3666" s="45"/>
    </row>
    <row r="3667" spans="8:13" s="28" customFormat="1" x14ac:dyDescent="0.2">
      <c r="H3667" s="12"/>
      <c r="J3667" s="29"/>
      <c r="K3667" s="45"/>
      <c r="L3667" s="45"/>
      <c r="M3667" s="45"/>
    </row>
    <row r="3668" spans="8:13" s="28" customFormat="1" x14ac:dyDescent="0.2">
      <c r="H3668" s="12"/>
      <c r="J3668" s="29"/>
      <c r="K3668" s="45"/>
      <c r="L3668" s="45"/>
      <c r="M3668" s="45"/>
    </row>
    <row r="3669" spans="8:13" s="28" customFormat="1" x14ac:dyDescent="0.2">
      <c r="H3669" s="12"/>
      <c r="J3669" s="29"/>
      <c r="K3669" s="45"/>
      <c r="L3669" s="45"/>
      <c r="M3669" s="45"/>
    </row>
    <row r="3670" spans="8:13" s="28" customFormat="1" x14ac:dyDescent="0.2">
      <c r="H3670" s="12"/>
      <c r="J3670" s="29"/>
      <c r="K3670" s="45"/>
      <c r="L3670" s="45"/>
      <c r="M3670" s="45"/>
    </row>
    <row r="3671" spans="8:13" s="28" customFormat="1" x14ac:dyDescent="0.2">
      <c r="H3671" s="12"/>
      <c r="J3671" s="29"/>
      <c r="K3671" s="45"/>
      <c r="L3671" s="45"/>
      <c r="M3671" s="45"/>
    </row>
    <row r="3672" spans="8:13" s="28" customFormat="1" x14ac:dyDescent="0.2">
      <c r="H3672" s="12"/>
      <c r="J3672" s="29"/>
      <c r="K3672" s="45"/>
      <c r="L3672" s="45"/>
      <c r="M3672" s="45"/>
    </row>
    <row r="3673" spans="8:13" s="28" customFormat="1" x14ac:dyDescent="0.2">
      <c r="H3673" s="12"/>
      <c r="J3673" s="29"/>
      <c r="K3673" s="45"/>
      <c r="L3673" s="45"/>
      <c r="M3673" s="45"/>
    </row>
    <row r="3674" spans="8:13" s="28" customFormat="1" x14ac:dyDescent="0.2">
      <c r="H3674" s="12"/>
      <c r="J3674" s="29"/>
      <c r="K3674" s="45"/>
      <c r="L3674" s="45"/>
      <c r="M3674" s="45"/>
    </row>
    <row r="3675" spans="8:13" s="28" customFormat="1" x14ac:dyDescent="0.2">
      <c r="H3675" s="12"/>
      <c r="J3675" s="29"/>
      <c r="K3675" s="45"/>
      <c r="L3675" s="45"/>
      <c r="M3675" s="45"/>
    </row>
    <row r="3676" spans="8:13" s="28" customFormat="1" x14ac:dyDescent="0.2">
      <c r="H3676" s="12"/>
      <c r="J3676" s="29"/>
      <c r="K3676" s="45"/>
      <c r="L3676" s="45"/>
      <c r="M3676" s="45"/>
    </row>
    <row r="3677" spans="8:13" s="28" customFormat="1" x14ac:dyDescent="0.2">
      <c r="H3677" s="12"/>
      <c r="J3677" s="29"/>
      <c r="K3677" s="45"/>
      <c r="L3677" s="45"/>
      <c r="M3677" s="45"/>
    </row>
    <row r="3678" spans="8:13" s="28" customFormat="1" x14ac:dyDescent="0.2">
      <c r="H3678" s="12"/>
      <c r="J3678" s="29"/>
      <c r="K3678" s="45"/>
      <c r="L3678" s="45"/>
      <c r="M3678" s="45"/>
    </row>
    <row r="3679" spans="8:13" s="28" customFormat="1" x14ac:dyDescent="0.2">
      <c r="H3679" s="12"/>
      <c r="J3679" s="29"/>
      <c r="K3679" s="45"/>
      <c r="L3679" s="45"/>
      <c r="M3679" s="45"/>
    </row>
    <row r="3680" spans="8:13" s="28" customFormat="1" x14ac:dyDescent="0.2">
      <c r="H3680" s="12"/>
      <c r="J3680" s="29"/>
      <c r="K3680" s="45"/>
      <c r="L3680" s="45"/>
      <c r="M3680" s="45"/>
    </row>
    <row r="3681" spans="8:13" s="28" customFormat="1" x14ac:dyDescent="0.2">
      <c r="H3681" s="12"/>
      <c r="J3681" s="29"/>
      <c r="K3681" s="45"/>
      <c r="L3681" s="45"/>
      <c r="M3681" s="45"/>
    </row>
    <row r="3682" spans="8:13" s="28" customFormat="1" x14ac:dyDescent="0.2">
      <c r="H3682" s="12"/>
      <c r="J3682" s="29"/>
      <c r="K3682" s="45"/>
      <c r="L3682" s="45"/>
      <c r="M3682" s="45"/>
    </row>
    <row r="3683" spans="8:13" s="28" customFormat="1" x14ac:dyDescent="0.2">
      <c r="H3683" s="12"/>
      <c r="J3683" s="29"/>
      <c r="K3683" s="45"/>
      <c r="L3683" s="45"/>
      <c r="M3683" s="45"/>
    </row>
    <row r="3684" spans="8:13" s="28" customFormat="1" x14ac:dyDescent="0.2">
      <c r="H3684" s="12"/>
      <c r="J3684" s="29"/>
      <c r="K3684" s="45"/>
      <c r="L3684" s="45"/>
      <c r="M3684" s="45"/>
    </row>
    <row r="3685" spans="8:13" s="28" customFormat="1" x14ac:dyDescent="0.2">
      <c r="H3685" s="12"/>
      <c r="J3685" s="29"/>
      <c r="K3685" s="45"/>
      <c r="L3685" s="45"/>
      <c r="M3685" s="45"/>
    </row>
    <row r="3686" spans="8:13" s="28" customFormat="1" x14ac:dyDescent="0.2">
      <c r="H3686" s="12"/>
      <c r="J3686" s="29"/>
      <c r="K3686" s="45"/>
      <c r="L3686" s="45"/>
      <c r="M3686" s="45"/>
    </row>
    <row r="3687" spans="8:13" s="28" customFormat="1" x14ac:dyDescent="0.2">
      <c r="H3687" s="12"/>
      <c r="J3687" s="29"/>
      <c r="K3687" s="45"/>
      <c r="L3687" s="45"/>
      <c r="M3687" s="45"/>
    </row>
    <row r="3688" spans="8:13" s="28" customFormat="1" x14ac:dyDescent="0.2">
      <c r="H3688" s="12"/>
      <c r="J3688" s="29"/>
      <c r="K3688" s="45"/>
      <c r="L3688" s="45"/>
      <c r="M3688" s="45"/>
    </row>
    <row r="3689" spans="8:13" s="28" customFormat="1" x14ac:dyDescent="0.2">
      <c r="H3689" s="12"/>
      <c r="J3689" s="29"/>
      <c r="K3689" s="45"/>
      <c r="L3689" s="45"/>
      <c r="M3689" s="45"/>
    </row>
    <row r="3690" spans="8:13" s="28" customFormat="1" x14ac:dyDescent="0.2">
      <c r="H3690" s="12"/>
      <c r="J3690" s="29"/>
      <c r="K3690" s="45"/>
      <c r="L3690" s="45"/>
      <c r="M3690" s="45"/>
    </row>
    <row r="3691" spans="8:13" s="28" customFormat="1" x14ac:dyDescent="0.2">
      <c r="H3691" s="12"/>
      <c r="J3691" s="29"/>
      <c r="K3691" s="45"/>
      <c r="L3691" s="45"/>
      <c r="M3691" s="45"/>
    </row>
    <row r="3692" spans="8:13" s="28" customFormat="1" x14ac:dyDescent="0.2">
      <c r="H3692" s="12"/>
      <c r="J3692" s="29"/>
      <c r="K3692" s="45"/>
      <c r="L3692" s="45"/>
      <c r="M3692" s="45"/>
    </row>
    <row r="3693" spans="8:13" s="28" customFormat="1" x14ac:dyDescent="0.2">
      <c r="H3693" s="12"/>
      <c r="J3693" s="29"/>
      <c r="K3693" s="45"/>
      <c r="L3693" s="45"/>
      <c r="M3693" s="45"/>
    </row>
    <row r="3694" spans="8:13" s="28" customFormat="1" x14ac:dyDescent="0.2">
      <c r="H3694" s="12"/>
      <c r="J3694" s="29"/>
      <c r="K3694" s="45"/>
      <c r="L3694" s="45"/>
      <c r="M3694" s="45"/>
    </row>
    <row r="3695" spans="8:13" s="28" customFormat="1" x14ac:dyDescent="0.2">
      <c r="H3695" s="12"/>
      <c r="J3695" s="29"/>
      <c r="K3695" s="45"/>
      <c r="L3695" s="45"/>
      <c r="M3695" s="45"/>
    </row>
    <row r="3696" spans="8:13" s="28" customFormat="1" x14ac:dyDescent="0.2">
      <c r="H3696" s="12"/>
      <c r="J3696" s="29"/>
      <c r="K3696" s="45"/>
      <c r="L3696" s="45"/>
      <c r="M3696" s="45"/>
    </row>
    <row r="3697" spans="8:13" s="28" customFormat="1" x14ac:dyDescent="0.2">
      <c r="H3697" s="12"/>
      <c r="J3697" s="29"/>
      <c r="K3697" s="45"/>
      <c r="L3697" s="45"/>
      <c r="M3697" s="45"/>
    </row>
    <row r="3698" spans="8:13" s="28" customFormat="1" x14ac:dyDescent="0.2">
      <c r="H3698" s="12"/>
      <c r="J3698" s="29"/>
      <c r="K3698" s="45"/>
      <c r="L3698" s="45"/>
      <c r="M3698" s="45"/>
    </row>
    <row r="3699" spans="8:13" s="28" customFormat="1" x14ac:dyDescent="0.2">
      <c r="H3699" s="12"/>
      <c r="J3699" s="29"/>
      <c r="K3699" s="45"/>
      <c r="L3699" s="45"/>
      <c r="M3699" s="45"/>
    </row>
    <row r="3700" spans="8:13" s="28" customFormat="1" x14ac:dyDescent="0.2">
      <c r="H3700" s="12"/>
      <c r="J3700" s="29"/>
      <c r="K3700" s="45"/>
      <c r="L3700" s="45"/>
      <c r="M3700" s="45"/>
    </row>
    <row r="3701" spans="8:13" s="28" customFormat="1" x14ac:dyDescent="0.2">
      <c r="H3701" s="12"/>
      <c r="J3701" s="29"/>
      <c r="K3701" s="45"/>
      <c r="L3701" s="45"/>
      <c r="M3701" s="45"/>
    </row>
    <row r="3702" spans="8:13" s="28" customFormat="1" x14ac:dyDescent="0.2">
      <c r="H3702" s="12"/>
      <c r="J3702" s="29"/>
      <c r="K3702" s="45"/>
      <c r="L3702" s="45"/>
      <c r="M3702" s="45"/>
    </row>
    <row r="3703" spans="8:13" s="28" customFormat="1" x14ac:dyDescent="0.2">
      <c r="H3703" s="12"/>
      <c r="J3703" s="29"/>
      <c r="K3703" s="45"/>
      <c r="L3703" s="45"/>
      <c r="M3703" s="45"/>
    </row>
    <row r="3704" spans="8:13" s="28" customFormat="1" x14ac:dyDescent="0.2">
      <c r="H3704" s="12"/>
      <c r="J3704" s="29"/>
      <c r="K3704" s="45"/>
      <c r="L3704" s="45"/>
      <c r="M3704" s="45"/>
    </row>
    <row r="3705" spans="8:13" s="28" customFormat="1" x14ac:dyDescent="0.2">
      <c r="H3705" s="12"/>
      <c r="J3705" s="29"/>
      <c r="K3705" s="45"/>
      <c r="L3705" s="45"/>
      <c r="M3705" s="45"/>
    </row>
    <row r="3706" spans="8:13" s="28" customFormat="1" x14ac:dyDescent="0.2">
      <c r="H3706" s="12"/>
      <c r="J3706" s="29"/>
      <c r="K3706" s="45"/>
      <c r="L3706" s="45"/>
      <c r="M3706" s="45"/>
    </row>
    <row r="3707" spans="8:13" s="28" customFormat="1" x14ac:dyDescent="0.2">
      <c r="H3707" s="12"/>
      <c r="J3707" s="29"/>
      <c r="K3707" s="45"/>
      <c r="L3707" s="45"/>
      <c r="M3707" s="45"/>
    </row>
    <row r="3708" spans="8:13" s="28" customFormat="1" x14ac:dyDescent="0.2">
      <c r="H3708" s="12"/>
      <c r="J3708" s="29"/>
      <c r="K3708" s="45"/>
      <c r="L3708" s="45"/>
      <c r="M3708" s="45"/>
    </row>
    <row r="3709" spans="8:13" s="28" customFormat="1" x14ac:dyDescent="0.2">
      <c r="H3709" s="12"/>
      <c r="J3709" s="29"/>
      <c r="K3709" s="45"/>
      <c r="L3709" s="45"/>
      <c r="M3709" s="45"/>
    </row>
    <row r="3710" spans="8:13" s="28" customFormat="1" x14ac:dyDescent="0.2">
      <c r="H3710" s="12"/>
      <c r="J3710" s="29"/>
      <c r="K3710" s="45"/>
      <c r="L3710" s="45"/>
      <c r="M3710" s="45"/>
    </row>
    <row r="3711" spans="8:13" s="28" customFormat="1" x14ac:dyDescent="0.2">
      <c r="H3711" s="12"/>
      <c r="J3711" s="29"/>
      <c r="K3711" s="45"/>
      <c r="L3711" s="45"/>
      <c r="M3711" s="45"/>
    </row>
    <row r="3712" spans="8:13" s="28" customFormat="1" x14ac:dyDescent="0.2">
      <c r="H3712" s="12"/>
      <c r="J3712" s="29"/>
      <c r="K3712" s="45"/>
      <c r="L3712" s="45"/>
      <c r="M3712" s="45"/>
    </row>
    <row r="3713" spans="8:13" s="28" customFormat="1" x14ac:dyDescent="0.2">
      <c r="H3713" s="12"/>
      <c r="J3713" s="29"/>
      <c r="K3713" s="45"/>
      <c r="L3713" s="45"/>
      <c r="M3713" s="45"/>
    </row>
    <row r="3714" spans="8:13" s="28" customFormat="1" x14ac:dyDescent="0.2">
      <c r="H3714" s="12"/>
      <c r="J3714" s="29"/>
      <c r="K3714" s="45"/>
      <c r="L3714" s="45"/>
      <c r="M3714" s="45"/>
    </row>
    <row r="3715" spans="8:13" s="28" customFormat="1" x14ac:dyDescent="0.2">
      <c r="H3715" s="12"/>
      <c r="J3715" s="29"/>
      <c r="K3715" s="45"/>
      <c r="L3715" s="45"/>
      <c r="M3715" s="45"/>
    </row>
    <row r="3716" spans="8:13" s="28" customFormat="1" x14ac:dyDescent="0.2">
      <c r="H3716" s="12"/>
      <c r="J3716" s="29"/>
      <c r="K3716" s="45"/>
      <c r="L3716" s="45"/>
      <c r="M3716" s="45"/>
    </row>
    <row r="3717" spans="8:13" s="28" customFormat="1" x14ac:dyDescent="0.2">
      <c r="H3717" s="12"/>
      <c r="J3717" s="29"/>
      <c r="K3717" s="45"/>
      <c r="L3717" s="45"/>
      <c r="M3717" s="45"/>
    </row>
    <row r="3718" spans="8:13" s="28" customFormat="1" x14ac:dyDescent="0.2">
      <c r="H3718" s="12"/>
      <c r="J3718" s="29"/>
      <c r="K3718" s="45"/>
      <c r="L3718" s="45"/>
      <c r="M3718" s="45"/>
    </row>
    <row r="3719" spans="8:13" s="28" customFormat="1" x14ac:dyDescent="0.2">
      <c r="H3719" s="12"/>
      <c r="J3719" s="29"/>
      <c r="K3719" s="45"/>
      <c r="L3719" s="45"/>
      <c r="M3719" s="45"/>
    </row>
    <row r="3720" spans="8:13" s="28" customFormat="1" x14ac:dyDescent="0.2">
      <c r="H3720" s="12"/>
      <c r="J3720" s="29"/>
      <c r="K3720" s="45"/>
      <c r="L3720" s="45"/>
      <c r="M3720" s="45"/>
    </row>
    <row r="3721" spans="8:13" s="28" customFormat="1" x14ac:dyDescent="0.2">
      <c r="H3721" s="12"/>
      <c r="J3721" s="29"/>
      <c r="K3721" s="45"/>
      <c r="L3721" s="45"/>
      <c r="M3721" s="45"/>
    </row>
    <row r="3722" spans="8:13" s="28" customFormat="1" x14ac:dyDescent="0.2">
      <c r="H3722" s="12"/>
      <c r="J3722" s="29"/>
      <c r="K3722" s="45"/>
      <c r="L3722" s="45"/>
      <c r="M3722" s="45"/>
    </row>
    <row r="3723" spans="8:13" s="28" customFormat="1" x14ac:dyDescent="0.2">
      <c r="H3723" s="12"/>
      <c r="J3723" s="29"/>
      <c r="K3723" s="45"/>
      <c r="L3723" s="45"/>
      <c r="M3723" s="45"/>
    </row>
    <row r="3724" spans="8:13" s="28" customFormat="1" x14ac:dyDescent="0.2">
      <c r="H3724" s="12"/>
      <c r="J3724" s="29"/>
      <c r="K3724" s="45"/>
      <c r="L3724" s="45"/>
      <c r="M3724" s="45"/>
    </row>
    <row r="3725" spans="8:13" s="28" customFormat="1" x14ac:dyDescent="0.2">
      <c r="H3725" s="12"/>
      <c r="J3725" s="29"/>
      <c r="K3725" s="45"/>
      <c r="L3725" s="45"/>
      <c r="M3725" s="45"/>
    </row>
    <row r="3726" spans="8:13" s="28" customFormat="1" x14ac:dyDescent="0.2">
      <c r="H3726" s="12"/>
      <c r="J3726" s="29"/>
      <c r="K3726" s="45"/>
      <c r="L3726" s="45"/>
      <c r="M3726" s="45"/>
    </row>
    <row r="3727" spans="8:13" s="28" customFormat="1" x14ac:dyDescent="0.2">
      <c r="H3727" s="12"/>
      <c r="J3727" s="29"/>
      <c r="K3727" s="45"/>
      <c r="L3727" s="45"/>
      <c r="M3727" s="45"/>
    </row>
    <row r="3728" spans="8:13" s="28" customFormat="1" x14ac:dyDescent="0.2">
      <c r="H3728" s="12"/>
      <c r="J3728" s="29"/>
      <c r="K3728" s="45"/>
      <c r="L3728" s="45"/>
      <c r="M3728" s="45"/>
    </row>
    <row r="3729" spans="8:13" s="28" customFormat="1" x14ac:dyDescent="0.2">
      <c r="H3729" s="12"/>
      <c r="J3729" s="29"/>
      <c r="K3729" s="45"/>
      <c r="L3729" s="45"/>
      <c r="M3729" s="45"/>
    </row>
    <row r="3730" spans="8:13" s="28" customFormat="1" x14ac:dyDescent="0.2">
      <c r="H3730" s="12"/>
      <c r="J3730" s="29"/>
      <c r="K3730" s="45"/>
      <c r="L3730" s="45"/>
      <c r="M3730" s="45"/>
    </row>
    <row r="3731" spans="8:13" s="28" customFormat="1" x14ac:dyDescent="0.2">
      <c r="H3731" s="12"/>
      <c r="J3731" s="29"/>
      <c r="K3731" s="45"/>
      <c r="L3731" s="45"/>
      <c r="M3731" s="45"/>
    </row>
    <row r="3732" spans="8:13" s="28" customFormat="1" x14ac:dyDescent="0.2">
      <c r="H3732" s="12"/>
      <c r="J3732" s="29"/>
      <c r="K3732" s="45"/>
      <c r="L3732" s="45"/>
      <c r="M3732" s="45"/>
    </row>
    <row r="3733" spans="8:13" s="28" customFormat="1" x14ac:dyDescent="0.2">
      <c r="H3733" s="12"/>
      <c r="J3733" s="29"/>
      <c r="K3733" s="45"/>
      <c r="L3733" s="45"/>
      <c r="M3733" s="45"/>
    </row>
    <row r="3734" spans="8:13" s="28" customFormat="1" x14ac:dyDescent="0.2">
      <c r="H3734" s="12"/>
      <c r="J3734" s="29"/>
      <c r="K3734" s="45"/>
      <c r="L3734" s="45"/>
      <c r="M3734" s="45"/>
    </row>
    <row r="3735" spans="8:13" s="28" customFormat="1" x14ac:dyDescent="0.2">
      <c r="H3735" s="12"/>
      <c r="J3735" s="29"/>
      <c r="K3735" s="45"/>
      <c r="L3735" s="45"/>
      <c r="M3735" s="45"/>
    </row>
    <row r="3736" spans="8:13" s="28" customFormat="1" x14ac:dyDescent="0.2">
      <c r="H3736" s="12"/>
      <c r="J3736" s="29"/>
      <c r="K3736" s="45"/>
      <c r="L3736" s="45"/>
      <c r="M3736" s="45"/>
    </row>
    <row r="3737" spans="8:13" s="28" customFormat="1" x14ac:dyDescent="0.2">
      <c r="H3737" s="12"/>
      <c r="J3737" s="29"/>
      <c r="K3737" s="45"/>
      <c r="L3737" s="45"/>
      <c r="M3737" s="45"/>
    </row>
    <row r="3738" spans="8:13" s="28" customFormat="1" x14ac:dyDescent="0.2">
      <c r="H3738" s="12"/>
      <c r="J3738" s="29"/>
      <c r="K3738" s="45"/>
      <c r="L3738" s="45"/>
      <c r="M3738" s="45"/>
    </row>
    <row r="3739" spans="8:13" s="28" customFormat="1" x14ac:dyDescent="0.2">
      <c r="H3739" s="12"/>
      <c r="J3739" s="29"/>
      <c r="K3739" s="45"/>
      <c r="L3739" s="45"/>
      <c r="M3739" s="45"/>
    </row>
    <row r="3740" spans="8:13" s="28" customFormat="1" x14ac:dyDescent="0.2">
      <c r="H3740" s="12"/>
      <c r="J3740" s="29"/>
      <c r="K3740" s="45"/>
      <c r="L3740" s="45"/>
      <c r="M3740" s="45"/>
    </row>
    <row r="3741" spans="8:13" s="28" customFormat="1" x14ac:dyDescent="0.2">
      <c r="H3741" s="12"/>
      <c r="J3741" s="29"/>
      <c r="K3741" s="45"/>
      <c r="L3741" s="45"/>
      <c r="M3741" s="45"/>
    </row>
    <row r="3742" spans="8:13" s="28" customFormat="1" x14ac:dyDescent="0.2">
      <c r="H3742" s="12"/>
      <c r="J3742" s="29"/>
      <c r="K3742" s="45"/>
      <c r="L3742" s="45"/>
      <c r="M3742" s="45"/>
    </row>
    <row r="3743" spans="8:13" s="28" customFormat="1" x14ac:dyDescent="0.2">
      <c r="H3743" s="12"/>
      <c r="J3743" s="29"/>
      <c r="K3743" s="45"/>
      <c r="L3743" s="45"/>
      <c r="M3743" s="45"/>
    </row>
    <row r="3744" spans="8:13" s="28" customFormat="1" x14ac:dyDescent="0.2">
      <c r="H3744" s="12"/>
      <c r="J3744" s="29"/>
      <c r="K3744" s="45"/>
      <c r="L3744" s="45"/>
      <c r="M3744" s="45"/>
    </row>
    <row r="3745" spans="8:13" s="28" customFormat="1" x14ac:dyDescent="0.2">
      <c r="H3745" s="12"/>
      <c r="J3745" s="29"/>
      <c r="K3745" s="45"/>
      <c r="L3745" s="45"/>
      <c r="M3745" s="45"/>
    </row>
    <row r="3746" spans="8:13" s="28" customFormat="1" x14ac:dyDescent="0.2">
      <c r="H3746" s="12"/>
      <c r="J3746" s="29"/>
      <c r="K3746" s="45"/>
      <c r="L3746" s="45"/>
      <c r="M3746" s="45"/>
    </row>
    <row r="3747" spans="8:13" s="28" customFormat="1" x14ac:dyDescent="0.2">
      <c r="H3747" s="12"/>
      <c r="J3747" s="29"/>
      <c r="K3747" s="45"/>
      <c r="L3747" s="45"/>
      <c r="M3747" s="45"/>
    </row>
    <row r="3748" spans="8:13" s="28" customFormat="1" x14ac:dyDescent="0.2">
      <c r="H3748" s="12"/>
      <c r="J3748" s="29"/>
      <c r="K3748" s="45"/>
      <c r="L3748" s="45"/>
      <c r="M3748" s="45"/>
    </row>
    <row r="3749" spans="8:13" s="28" customFormat="1" x14ac:dyDescent="0.2">
      <c r="H3749" s="12"/>
      <c r="J3749" s="29"/>
      <c r="K3749" s="45"/>
      <c r="L3749" s="45"/>
      <c r="M3749" s="45"/>
    </row>
    <row r="3750" spans="8:13" s="28" customFormat="1" x14ac:dyDescent="0.2">
      <c r="H3750" s="12"/>
      <c r="J3750" s="29"/>
      <c r="K3750" s="45"/>
      <c r="L3750" s="45"/>
      <c r="M3750" s="45"/>
    </row>
    <row r="3751" spans="8:13" s="28" customFormat="1" x14ac:dyDescent="0.2">
      <c r="H3751" s="12"/>
      <c r="J3751" s="29"/>
      <c r="K3751" s="45"/>
      <c r="L3751" s="45"/>
      <c r="M3751" s="45"/>
    </row>
    <row r="3752" spans="8:13" s="28" customFormat="1" x14ac:dyDescent="0.2">
      <c r="H3752" s="12"/>
      <c r="J3752" s="29"/>
      <c r="K3752" s="45"/>
      <c r="L3752" s="45"/>
      <c r="M3752" s="45"/>
    </row>
    <row r="3753" spans="8:13" s="28" customFormat="1" x14ac:dyDescent="0.2">
      <c r="H3753" s="12"/>
      <c r="J3753" s="29"/>
      <c r="K3753" s="45"/>
      <c r="L3753" s="45"/>
      <c r="M3753" s="45"/>
    </row>
    <row r="3754" spans="8:13" s="28" customFormat="1" x14ac:dyDescent="0.2">
      <c r="H3754" s="12"/>
      <c r="J3754" s="29"/>
      <c r="K3754" s="45"/>
      <c r="L3754" s="45"/>
      <c r="M3754" s="45"/>
    </row>
    <row r="3755" spans="8:13" s="28" customFormat="1" x14ac:dyDescent="0.2">
      <c r="H3755" s="12"/>
      <c r="J3755" s="29"/>
      <c r="K3755" s="45"/>
      <c r="L3755" s="45"/>
      <c r="M3755" s="45"/>
    </row>
    <row r="3756" spans="8:13" s="28" customFormat="1" x14ac:dyDescent="0.2">
      <c r="H3756" s="12"/>
      <c r="J3756" s="29"/>
      <c r="K3756" s="45"/>
      <c r="L3756" s="45"/>
      <c r="M3756" s="45"/>
    </row>
    <row r="3757" spans="8:13" s="28" customFormat="1" x14ac:dyDescent="0.2">
      <c r="H3757" s="12"/>
      <c r="J3757" s="29"/>
      <c r="K3757" s="45"/>
      <c r="L3757" s="45"/>
      <c r="M3757" s="45"/>
    </row>
    <row r="3758" spans="8:13" s="28" customFormat="1" x14ac:dyDescent="0.2">
      <c r="H3758" s="12"/>
      <c r="J3758" s="29"/>
      <c r="K3758" s="45"/>
      <c r="L3758" s="45"/>
      <c r="M3758" s="45"/>
    </row>
    <row r="3759" spans="8:13" s="28" customFormat="1" x14ac:dyDescent="0.2">
      <c r="H3759" s="12"/>
      <c r="J3759" s="29"/>
      <c r="K3759" s="45"/>
      <c r="L3759" s="45"/>
      <c r="M3759" s="45"/>
    </row>
    <row r="3760" spans="8:13" s="28" customFormat="1" x14ac:dyDescent="0.2">
      <c r="H3760" s="12"/>
      <c r="J3760" s="29"/>
      <c r="K3760" s="45"/>
      <c r="L3760" s="45"/>
      <c r="M3760" s="45"/>
    </row>
    <row r="3761" spans="8:13" s="28" customFormat="1" x14ac:dyDescent="0.2">
      <c r="H3761" s="12"/>
      <c r="J3761" s="29"/>
      <c r="K3761" s="45"/>
      <c r="L3761" s="45"/>
      <c r="M3761" s="45"/>
    </row>
    <row r="3762" spans="8:13" s="28" customFormat="1" x14ac:dyDescent="0.2">
      <c r="H3762" s="12"/>
      <c r="J3762" s="29"/>
      <c r="K3762" s="45"/>
      <c r="L3762" s="45"/>
      <c r="M3762" s="45"/>
    </row>
    <row r="3763" spans="8:13" s="28" customFormat="1" x14ac:dyDescent="0.2">
      <c r="H3763" s="12"/>
      <c r="J3763" s="29"/>
      <c r="K3763" s="45"/>
      <c r="L3763" s="45"/>
      <c r="M3763" s="45"/>
    </row>
    <row r="3764" spans="8:13" s="28" customFormat="1" x14ac:dyDescent="0.2">
      <c r="H3764" s="12"/>
      <c r="J3764" s="29"/>
      <c r="K3764" s="45"/>
      <c r="L3764" s="45"/>
      <c r="M3764" s="45"/>
    </row>
    <row r="3765" spans="8:13" s="28" customFormat="1" x14ac:dyDescent="0.2">
      <c r="H3765" s="12"/>
      <c r="J3765" s="29"/>
      <c r="K3765" s="45"/>
      <c r="L3765" s="45"/>
      <c r="M3765" s="45"/>
    </row>
    <row r="3766" spans="8:13" s="28" customFormat="1" x14ac:dyDescent="0.2">
      <c r="H3766" s="12"/>
      <c r="J3766" s="29"/>
      <c r="K3766" s="45"/>
      <c r="L3766" s="45"/>
      <c r="M3766" s="45"/>
    </row>
    <row r="3767" spans="8:13" s="28" customFormat="1" x14ac:dyDescent="0.2">
      <c r="H3767" s="12"/>
      <c r="J3767" s="29"/>
      <c r="K3767" s="45"/>
      <c r="L3767" s="45"/>
      <c r="M3767" s="45"/>
    </row>
    <row r="3768" spans="8:13" s="28" customFormat="1" x14ac:dyDescent="0.2">
      <c r="H3768" s="12"/>
      <c r="J3768" s="29"/>
      <c r="K3768" s="45"/>
      <c r="L3768" s="45"/>
      <c r="M3768" s="45"/>
    </row>
    <row r="3769" spans="8:13" s="28" customFormat="1" x14ac:dyDescent="0.2">
      <c r="H3769" s="12"/>
      <c r="J3769" s="29"/>
      <c r="K3769" s="45"/>
      <c r="L3769" s="45"/>
      <c r="M3769" s="45"/>
    </row>
    <row r="3770" spans="8:13" s="28" customFormat="1" x14ac:dyDescent="0.2">
      <c r="H3770" s="12"/>
      <c r="J3770" s="29"/>
      <c r="K3770" s="45"/>
      <c r="L3770" s="45"/>
      <c r="M3770" s="45"/>
    </row>
    <row r="3771" spans="8:13" s="28" customFormat="1" x14ac:dyDescent="0.2">
      <c r="H3771" s="12"/>
      <c r="J3771" s="29"/>
      <c r="K3771" s="45"/>
      <c r="L3771" s="45"/>
      <c r="M3771" s="45"/>
    </row>
    <row r="3772" spans="8:13" s="28" customFormat="1" x14ac:dyDescent="0.2">
      <c r="H3772" s="12"/>
      <c r="J3772" s="29"/>
      <c r="K3772" s="45"/>
      <c r="L3772" s="45"/>
      <c r="M3772" s="45"/>
    </row>
    <row r="3773" spans="8:13" s="28" customFormat="1" x14ac:dyDescent="0.2">
      <c r="H3773" s="12"/>
      <c r="J3773" s="29"/>
      <c r="K3773" s="45"/>
      <c r="L3773" s="45"/>
      <c r="M3773" s="45"/>
    </row>
    <row r="3774" spans="8:13" s="28" customFormat="1" x14ac:dyDescent="0.2">
      <c r="H3774" s="12"/>
      <c r="J3774" s="29"/>
      <c r="K3774" s="45"/>
      <c r="L3774" s="45"/>
      <c r="M3774" s="45"/>
    </row>
    <row r="3775" spans="8:13" s="28" customFormat="1" x14ac:dyDescent="0.2">
      <c r="H3775" s="12"/>
      <c r="J3775" s="29"/>
      <c r="K3775" s="45"/>
      <c r="L3775" s="45"/>
      <c r="M3775" s="45"/>
    </row>
    <row r="3776" spans="8:13" s="28" customFormat="1" x14ac:dyDescent="0.2">
      <c r="H3776" s="12"/>
      <c r="J3776" s="29"/>
      <c r="K3776" s="45"/>
      <c r="L3776" s="45"/>
      <c r="M3776" s="45"/>
    </row>
    <row r="3777" spans="8:13" s="28" customFormat="1" x14ac:dyDescent="0.2">
      <c r="H3777" s="12"/>
      <c r="J3777" s="29"/>
      <c r="K3777" s="45"/>
      <c r="L3777" s="45"/>
      <c r="M3777" s="45"/>
    </row>
    <row r="3778" spans="8:13" s="28" customFormat="1" x14ac:dyDescent="0.2">
      <c r="H3778" s="12"/>
      <c r="J3778" s="29"/>
      <c r="K3778" s="45"/>
      <c r="L3778" s="45"/>
      <c r="M3778" s="45"/>
    </row>
    <row r="3779" spans="8:13" s="28" customFormat="1" x14ac:dyDescent="0.2">
      <c r="H3779" s="12"/>
      <c r="J3779" s="29"/>
      <c r="K3779" s="45"/>
      <c r="L3779" s="45"/>
      <c r="M3779" s="45"/>
    </row>
    <row r="3780" spans="8:13" s="28" customFormat="1" x14ac:dyDescent="0.2">
      <c r="H3780" s="12"/>
      <c r="J3780" s="29"/>
      <c r="K3780" s="45"/>
      <c r="L3780" s="45"/>
      <c r="M3780" s="45"/>
    </row>
    <row r="3781" spans="8:13" s="28" customFormat="1" x14ac:dyDescent="0.2">
      <c r="H3781" s="12"/>
      <c r="J3781" s="29"/>
      <c r="K3781" s="45"/>
      <c r="L3781" s="45"/>
      <c r="M3781" s="45"/>
    </row>
    <row r="3782" spans="8:13" s="28" customFormat="1" x14ac:dyDescent="0.2">
      <c r="H3782" s="12"/>
      <c r="J3782" s="29"/>
      <c r="K3782" s="45"/>
      <c r="L3782" s="45"/>
      <c r="M3782" s="45"/>
    </row>
    <row r="3783" spans="8:13" s="28" customFormat="1" x14ac:dyDescent="0.2">
      <c r="H3783" s="12"/>
      <c r="J3783" s="29"/>
      <c r="K3783" s="45"/>
      <c r="L3783" s="45"/>
      <c r="M3783" s="45"/>
    </row>
    <row r="3784" spans="8:13" s="28" customFormat="1" x14ac:dyDescent="0.2">
      <c r="H3784" s="12"/>
      <c r="J3784" s="29"/>
      <c r="K3784" s="45"/>
      <c r="L3784" s="45"/>
      <c r="M3784" s="45"/>
    </row>
    <row r="3785" spans="8:13" s="28" customFormat="1" x14ac:dyDescent="0.2">
      <c r="H3785" s="12"/>
      <c r="J3785" s="29"/>
      <c r="K3785" s="45"/>
      <c r="L3785" s="45"/>
      <c r="M3785" s="45"/>
    </row>
    <row r="3786" spans="8:13" s="28" customFormat="1" x14ac:dyDescent="0.2">
      <c r="H3786" s="12"/>
      <c r="J3786" s="29"/>
      <c r="K3786" s="45"/>
      <c r="L3786" s="45"/>
      <c r="M3786" s="45"/>
    </row>
    <row r="3787" spans="8:13" s="28" customFormat="1" x14ac:dyDescent="0.2">
      <c r="H3787" s="12"/>
      <c r="J3787" s="29"/>
      <c r="K3787" s="45"/>
      <c r="L3787" s="45"/>
      <c r="M3787" s="45"/>
    </row>
    <row r="3788" spans="8:13" s="28" customFormat="1" x14ac:dyDescent="0.2">
      <c r="H3788" s="12"/>
      <c r="J3788" s="29"/>
      <c r="K3788" s="45"/>
      <c r="L3788" s="45"/>
      <c r="M3788" s="45"/>
    </row>
    <row r="3789" spans="8:13" s="28" customFormat="1" x14ac:dyDescent="0.2">
      <c r="H3789" s="12"/>
      <c r="J3789" s="29"/>
      <c r="K3789" s="45"/>
      <c r="L3789" s="45"/>
      <c r="M3789" s="45"/>
    </row>
    <row r="3790" spans="8:13" s="28" customFormat="1" x14ac:dyDescent="0.2">
      <c r="H3790" s="12"/>
      <c r="J3790" s="29"/>
      <c r="K3790" s="45"/>
      <c r="L3790" s="45"/>
      <c r="M3790" s="45"/>
    </row>
    <row r="3791" spans="8:13" s="28" customFormat="1" x14ac:dyDescent="0.2">
      <c r="H3791" s="12"/>
      <c r="J3791" s="29"/>
      <c r="K3791" s="45"/>
      <c r="L3791" s="45"/>
      <c r="M3791" s="45"/>
    </row>
    <row r="3792" spans="8:13" s="28" customFormat="1" x14ac:dyDescent="0.2">
      <c r="H3792" s="12"/>
      <c r="J3792" s="29"/>
      <c r="K3792" s="45"/>
      <c r="L3792" s="45"/>
      <c r="M3792" s="45"/>
    </row>
    <row r="3793" spans="8:13" s="28" customFormat="1" x14ac:dyDescent="0.2">
      <c r="H3793" s="12"/>
      <c r="J3793" s="29"/>
      <c r="K3793" s="45"/>
      <c r="L3793" s="45"/>
      <c r="M3793" s="45"/>
    </row>
    <row r="3794" spans="8:13" s="28" customFormat="1" x14ac:dyDescent="0.2">
      <c r="H3794" s="12"/>
      <c r="J3794" s="29"/>
      <c r="K3794" s="45"/>
      <c r="L3794" s="45"/>
      <c r="M3794" s="45"/>
    </row>
    <row r="3795" spans="8:13" s="28" customFormat="1" x14ac:dyDescent="0.2">
      <c r="H3795" s="12"/>
      <c r="J3795" s="29"/>
      <c r="K3795" s="45"/>
      <c r="L3795" s="45"/>
      <c r="M3795" s="45"/>
    </row>
    <row r="3796" spans="8:13" s="28" customFormat="1" x14ac:dyDescent="0.2">
      <c r="H3796" s="12"/>
      <c r="J3796" s="29"/>
      <c r="K3796" s="45"/>
      <c r="L3796" s="45"/>
      <c r="M3796" s="45"/>
    </row>
    <row r="3797" spans="8:13" s="28" customFormat="1" x14ac:dyDescent="0.2">
      <c r="H3797" s="12"/>
      <c r="J3797" s="29"/>
      <c r="K3797" s="45"/>
      <c r="L3797" s="45"/>
      <c r="M3797" s="45"/>
    </row>
    <row r="3798" spans="8:13" s="28" customFormat="1" x14ac:dyDescent="0.2">
      <c r="H3798" s="12"/>
      <c r="J3798" s="29"/>
      <c r="K3798" s="45"/>
      <c r="L3798" s="45"/>
      <c r="M3798" s="45"/>
    </row>
    <row r="3799" spans="8:13" s="28" customFormat="1" x14ac:dyDescent="0.2">
      <c r="H3799" s="12"/>
      <c r="J3799" s="29"/>
      <c r="K3799" s="45"/>
      <c r="L3799" s="45"/>
      <c r="M3799" s="45"/>
    </row>
    <row r="3800" spans="8:13" s="28" customFormat="1" x14ac:dyDescent="0.2">
      <c r="H3800" s="12"/>
      <c r="J3800" s="29"/>
      <c r="K3800" s="45"/>
      <c r="L3800" s="45"/>
      <c r="M3800" s="45"/>
    </row>
    <row r="3801" spans="8:13" s="28" customFormat="1" x14ac:dyDescent="0.2">
      <c r="H3801" s="12"/>
      <c r="J3801" s="29"/>
      <c r="K3801" s="45"/>
      <c r="L3801" s="45"/>
      <c r="M3801" s="45"/>
    </row>
    <row r="3802" spans="8:13" s="28" customFormat="1" x14ac:dyDescent="0.2">
      <c r="H3802" s="12"/>
      <c r="J3802" s="29"/>
      <c r="K3802" s="45"/>
      <c r="L3802" s="45"/>
      <c r="M3802" s="45"/>
    </row>
    <row r="3803" spans="8:13" s="28" customFormat="1" x14ac:dyDescent="0.2">
      <c r="H3803" s="12"/>
      <c r="J3803" s="29"/>
      <c r="K3803" s="45"/>
      <c r="L3803" s="45"/>
      <c r="M3803" s="45"/>
    </row>
    <row r="3804" spans="8:13" s="28" customFormat="1" x14ac:dyDescent="0.2">
      <c r="H3804" s="12"/>
      <c r="J3804" s="29"/>
      <c r="K3804" s="45"/>
      <c r="L3804" s="45"/>
      <c r="M3804" s="45"/>
    </row>
    <row r="3805" spans="8:13" s="28" customFormat="1" x14ac:dyDescent="0.2">
      <c r="H3805" s="12"/>
      <c r="J3805" s="29"/>
      <c r="K3805" s="45"/>
      <c r="L3805" s="45"/>
      <c r="M3805" s="45"/>
    </row>
    <row r="3806" spans="8:13" s="28" customFormat="1" x14ac:dyDescent="0.2">
      <c r="H3806" s="12"/>
      <c r="J3806" s="29"/>
      <c r="K3806" s="45"/>
      <c r="L3806" s="45"/>
      <c r="M3806" s="45"/>
    </row>
    <row r="3807" spans="8:13" s="28" customFormat="1" x14ac:dyDescent="0.2">
      <c r="H3807" s="12"/>
      <c r="J3807" s="29"/>
      <c r="K3807" s="45"/>
      <c r="L3807" s="45"/>
      <c r="M3807" s="45"/>
    </row>
    <row r="3808" spans="8:13" s="28" customFormat="1" x14ac:dyDescent="0.2">
      <c r="H3808" s="12"/>
      <c r="J3808" s="29"/>
      <c r="K3808" s="45"/>
      <c r="L3808" s="45"/>
      <c r="M3808" s="45"/>
    </row>
    <row r="3809" spans="8:13" s="28" customFormat="1" x14ac:dyDescent="0.2">
      <c r="H3809" s="12"/>
      <c r="J3809" s="29"/>
      <c r="K3809" s="45"/>
      <c r="L3809" s="45"/>
      <c r="M3809" s="45"/>
    </row>
    <row r="3810" spans="8:13" s="28" customFormat="1" x14ac:dyDescent="0.2">
      <c r="H3810" s="12"/>
      <c r="J3810" s="29"/>
      <c r="K3810" s="45"/>
      <c r="L3810" s="45"/>
      <c r="M3810" s="45"/>
    </row>
    <row r="3811" spans="8:13" s="28" customFormat="1" x14ac:dyDescent="0.2">
      <c r="H3811" s="12"/>
      <c r="J3811" s="29"/>
      <c r="K3811" s="45"/>
      <c r="L3811" s="45"/>
      <c r="M3811" s="45"/>
    </row>
    <row r="3812" spans="8:13" s="28" customFormat="1" x14ac:dyDescent="0.2">
      <c r="H3812" s="12"/>
      <c r="J3812" s="29"/>
      <c r="K3812" s="45"/>
      <c r="L3812" s="45"/>
      <c r="M3812" s="45"/>
    </row>
    <row r="3813" spans="8:13" s="28" customFormat="1" x14ac:dyDescent="0.2">
      <c r="H3813" s="12"/>
      <c r="J3813" s="29"/>
      <c r="K3813" s="45"/>
      <c r="L3813" s="45"/>
      <c r="M3813" s="45"/>
    </row>
    <row r="3814" spans="8:13" s="28" customFormat="1" x14ac:dyDescent="0.2">
      <c r="H3814" s="12"/>
      <c r="J3814" s="29"/>
      <c r="K3814" s="45"/>
      <c r="L3814" s="45"/>
      <c r="M3814" s="45"/>
    </row>
    <row r="3815" spans="8:13" s="28" customFormat="1" x14ac:dyDescent="0.2">
      <c r="H3815" s="12"/>
      <c r="J3815" s="29"/>
      <c r="K3815" s="45"/>
      <c r="L3815" s="45"/>
      <c r="M3815" s="45"/>
    </row>
    <row r="3816" spans="8:13" s="28" customFormat="1" x14ac:dyDescent="0.2">
      <c r="H3816" s="12"/>
      <c r="J3816" s="29"/>
      <c r="K3816" s="45"/>
      <c r="L3816" s="45"/>
      <c r="M3816" s="45"/>
    </row>
    <row r="3817" spans="8:13" s="28" customFormat="1" x14ac:dyDescent="0.2">
      <c r="H3817" s="12"/>
      <c r="J3817" s="29"/>
      <c r="K3817" s="45"/>
      <c r="L3817" s="45"/>
      <c r="M3817" s="45"/>
    </row>
    <row r="3818" spans="8:13" s="28" customFormat="1" x14ac:dyDescent="0.2">
      <c r="H3818" s="12"/>
      <c r="J3818" s="29"/>
      <c r="K3818" s="45"/>
      <c r="L3818" s="45"/>
      <c r="M3818" s="45"/>
    </row>
    <row r="3819" spans="8:13" s="28" customFormat="1" x14ac:dyDescent="0.2">
      <c r="H3819" s="12"/>
      <c r="J3819" s="29"/>
      <c r="K3819" s="45"/>
      <c r="L3819" s="45"/>
      <c r="M3819" s="45"/>
    </row>
    <row r="3820" spans="8:13" s="28" customFormat="1" x14ac:dyDescent="0.2">
      <c r="H3820" s="12"/>
      <c r="J3820" s="29"/>
      <c r="K3820" s="45"/>
      <c r="L3820" s="45"/>
      <c r="M3820" s="45"/>
    </row>
    <row r="3821" spans="8:13" s="28" customFormat="1" x14ac:dyDescent="0.2">
      <c r="H3821" s="12"/>
      <c r="J3821" s="29"/>
      <c r="K3821" s="45"/>
      <c r="L3821" s="45"/>
      <c r="M3821" s="45"/>
    </row>
    <row r="3822" spans="8:13" s="28" customFormat="1" x14ac:dyDescent="0.2">
      <c r="H3822" s="12"/>
      <c r="J3822" s="29"/>
      <c r="K3822" s="45"/>
      <c r="L3822" s="45"/>
      <c r="M3822" s="45"/>
    </row>
    <row r="3823" spans="8:13" s="28" customFormat="1" x14ac:dyDescent="0.2">
      <c r="H3823" s="12"/>
      <c r="J3823" s="29"/>
      <c r="K3823" s="45"/>
      <c r="L3823" s="45"/>
      <c r="M3823" s="45"/>
    </row>
    <row r="3824" spans="8:13" s="28" customFormat="1" x14ac:dyDescent="0.2">
      <c r="H3824" s="12"/>
      <c r="J3824" s="29"/>
      <c r="K3824" s="45"/>
      <c r="L3824" s="45"/>
      <c r="M3824" s="45"/>
    </row>
    <row r="3825" spans="8:13" s="28" customFormat="1" x14ac:dyDescent="0.2">
      <c r="H3825" s="12"/>
      <c r="J3825" s="29"/>
      <c r="K3825" s="45"/>
      <c r="L3825" s="45"/>
      <c r="M3825" s="45"/>
    </row>
    <row r="3826" spans="8:13" s="28" customFormat="1" x14ac:dyDescent="0.2">
      <c r="H3826" s="12"/>
      <c r="J3826" s="29"/>
      <c r="K3826" s="45"/>
      <c r="L3826" s="45"/>
      <c r="M3826" s="45"/>
    </row>
    <row r="3827" spans="8:13" s="28" customFormat="1" x14ac:dyDescent="0.2">
      <c r="H3827" s="12"/>
      <c r="J3827" s="29"/>
      <c r="K3827" s="45"/>
      <c r="L3827" s="45"/>
      <c r="M3827" s="45"/>
    </row>
    <row r="3828" spans="8:13" s="28" customFormat="1" x14ac:dyDescent="0.2">
      <c r="H3828" s="12"/>
      <c r="J3828" s="29"/>
      <c r="K3828" s="45"/>
      <c r="L3828" s="45"/>
      <c r="M3828" s="45"/>
    </row>
    <row r="3829" spans="8:13" s="28" customFormat="1" x14ac:dyDescent="0.2">
      <c r="H3829" s="12"/>
      <c r="J3829" s="29"/>
      <c r="K3829" s="45"/>
      <c r="L3829" s="45"/>
      <c r="M3829" s="45"/>
    </row>
    <row r="3830" spans="8:13" s="28" customFormat="1" x14ac:dyDescent="0.2">
      <c r="H3830" s="12"/>
      <c r="J3830" s="29"/>
      <c r="K3830" s="45"/>
      <c r="L3830" s="45"/>
      <c r="M3830" s="45"/>
    </row>
    <row r="3831" spans="8:13" s="28" customFormat="1" x14ac:dyDescent="0.2">
      <c r="H3831" s="12"/>
      <c r="J3831" s="29"/>
      <c r="K3831" s="45"/>
      <c r="L3831" s="45"/>
      <c r="M3831" s="45"/>
    </row>
    <row r="3832" spans="8:13" s="28" customFormat="1" x14ac:dyDescent="0.2">
      <c r="H3832" s="12"/>
      <c r="J3832" s="29"/>
      <c r="K3832" s="45"/>
      <c r="L3832" s="45"/>
      <c r="M3832" s="45"/>
    </row>
    <row r="3833" spans="8:13" s="28" customFormat="1" x14ac:dyDescent="0.2">
      <c r="H3833" s="12"/>
      <c r="J3833" s="29"/>
      <c r="K3833" s="45"/>
      <c r="L3833" s="45"/>
      <c r="M3833" s="45"/>
    </row>
    <row r="3834" spans="8:13" s="28" customFormat="1" x14ac:dyDescent="0.2">
      <c r="H3834" s="12"/>
      <c r="J3834" s="29"/>
      <c r="K3834" s="45"/>
      <c r="L3834" s="45"/>
      <c r="M3834" s="45"/>
    </row>
    <row r="3835" spans="8:13" s="28" customFormat="1" x14ac:dyDescent="0.2">
      <c r="H3835" s="12"/>
      <c r="J3835" s="29"/>
      <c r="K3835" s="45"/>
      <c r="L3835" s="45"/>
      <c r="M3835" s="45"/>
    </row>
    <row r="3836" spans="8:13" s="28" customFormat="1" x14ac:dyDescent="0.2">
      <c r="H3836" s="12"/>
      <c r="J3836" s="29"/>
      <c r="K3836" s="45"/>
      <c r="L3836" s="45"/>
      <c r="M3836" s="45"/>
    </row>
    <row r="3837" spans="8:13" s="28" customFormat="1" x14ac:dyDescent="0.2">
      <c r="H3837" s="12"/>
      <c r="J3837" s="29"/>
      <c r="K3837" s="45"/>
      <c r="L3837" s="45"/>
      <c r="M3837" s="45"/>
    </row>
    <row r="3838" spans="8:13" s="28" customFormat="1" x14ac:dyDescent="0.2">
      <c r="H3838" s="12"/>
      <c r="J3838" s="29"/>
      <c r="K3838" s="45"/>
      <c r="L3838" s="45"/>
      <c r="M3838" s="45"/>
    </row>
    <row r="3839" spans="8:13" s="28" customFormat="1" x14ac:dyDescent="0.2">
      <c r="H3839" s="12"/>
      <c r="J3839" s="29"/>
      <c r="K3839" s="45"/>
      <c r="L3839" s="45"/>
      <c r="M3839" s="45"/>
    </row>
    <row r="3840" spans="8:13" s="28" customFormat="1" x14ac:dyDescent="0.2">
      <c r="H3840" s="12"/>
      <c r="J3840" s="29"/>
      <c r="K3840" s="45"/>
      <c r="L3840" s="45"/>
      <c r="M3840" s="45"/>
    </row>
    <row r="3841" spans="8:13" s="28" customFormat="1" x14ac:dyDescent="0.2">
      <c r="H3841" s="12"/>
      <c r="J3841" s="29"/>
      <c r="K3841" s="45"/>
      <c r="L3841" s="45"/>
      <c r="M3841" s="45"/>
    </row>
    <row r="3842" spans="8:13" s="28" customFormat="1" x14ac:dyDescent="0.2">
      <c r="H3842" s="12"/>
      <c r="J3842" s="29"/>
      <c r="K3842" s="45"/>
      <c r="L3842" s="45"/>
      <c r="M3842" s="45"/>
    </row>
    <row r="3843" spans="8:13" s="28" customFormat="1" x14ac:dyDescent="0.2">
      <c r="H3843" s="12"/>
      <c r="J3843" s="29"/>
      <c r="K3843" s="45"/>
      <c r="L3843" s="45"/>
      <c r="M3843" s="45"/>
    </row>
    <row r="3844" spans="8:13" s="28" customFormat="1" x14ac:dyDescent="0.2">
      <c r="H3844" s="12"/>
      <c r="J3844" s="29"/>
      <c r="K3844" s="45"/>
      <c r="L3844" s="45"/>
      <c r="M3844" s="45"/>
    </row>
    <row r="3845" spans="8:13" s="28" customFormat="1" x14ac:dyDescent="0.2">
      <c r="H3845" s="12"/>
      <c r="J3845" s="29"/>
      <c r="K3845" s="45"/>
      <c r="L3845" s="45"/>
      <c r="M3845" s="45"/>
    </row>
    <row r="3846" spans="8:13" s="28" customFormat="1" x14ac:dyDescent="0.2">
      <c r="H3846" s="12"/>
      <c r="J3846" s="29"/>
      <c r="K3846" s="45"/>
      <c r="L3846" s="45"/>
      <c r="M3846" s="45"/>
    </row>
    <row r="3847" spans="8:13" s="28" customFormat="1" x14ac:dyDescent="0.2">
      <c r="H3847" s="12"/>
      <c r="J3847" s="29"/>
      <c r="K3847" s="45"/>
      <c r="L3847" s="45"/>
      <c r="M3847" s="45"/>
    </row>
    <row r="3848" spans="8:13" s="28" customFormat="1" x14ac:dyDescent="0.2">
      <c r="H3848" s="12"/>
      <c r="J3848" s="29"/>
      <c r="K3848" s="45"/>
      <c r="L3848" s="45"/>
      <c r="M3848" s="45"/>
    </row>
    <row r="3849" spans="8:13" s="28" customFormat="1" x14ac:dyDescent="0.2">
      <c r="H3849" s="12"/>
      <c r="J3849" s="29"/>
      <c r="K3849" s="45"/>
      <c r="L3849" s="45"/>
      <c r="M3849" s="45"/>
    </row>
    <row r="3850" spans="8:13" s="28" customFormat="1" x14ac:dyDescent="0.2">
      <c r="H3850" s="12"/>
      <c r="J3850" s="29"/>
      <c r="K3850" s="45"/>
      <c r="L3850" s="45"/>
      <c r="M3850" s="45"/>
    </row>
    <row r="3851" spans="8:13" s="28" customFormat="1" x14ac:dyDescent="0.2">
      <c r="H3851" s="12"/>
      <c r="J3851" s="29"/>
      <c r="K3851" s="45"/>
      <c r="L3851" s="45"/>
      <c r="M3851" s="45"/>
    </row>
    <row r="3852" spans="8:13" s="28" customFormat="1" x14ac:dyDescent="0.2">
      <c r="H3852" s="12"/>
      <c r="J3852" s="29"/>
      <c r="K3852" s="45"/>
      <c r="L3852" s="45"/>
      <c r="M3852" s="45"/>
    </row>
    <row r="3853" spans="8:13" s="28" customFormat="1" x14ac:dyDescent="0.2">
      <c r="H3853" s="12"/>
      <c r="J3853" s="29"/>
      <c r="K3853" s="45"/>
      <c r="L3853" s="45"/>
      <c r="M3853" s="45"/>
    </row>
    <row r="3854" spans="8:13" s="28" customFormat="1" x14ac:dyDescent="0.2">
      <c r="H3854" s="12"/>
      <c r="J3854" s="29"/>
      <c r="K3854" s="45"/>
      <c r="L3854" s="45"/>
      <c r="M3854" s="45"/>
    </row>
    <row r="3855" spans="8:13" s="28" customFormat="1" x14ac:dyDescent="0.2">
      <c r="H3855" s="12"/>
      <c r="J3855" s="29"/>
      <c r="K3855" s="45"/>
      <c r="L3855" s="45"/>
      <c r="M3855" s="45"/>
    </row>
    <row r="3856" spans="8:13" s="28" customFormat="1" x14ac:dyDescent="0.2">
      <c r="H3856" s="12"/>
      <c r="J3856" s="29"/>
      <c r="K3856" s="45"/>
      <c r="L3856" s="45"/>
      <c r="M3856" s="45"/>
    </row>
    <row r="3857" spans="8:13" s="28" customFormat="1" x14ac:dyDescent="0.2">
      <c r="H3857" s="12"/>
      <c r="J3857" s="29"/>
      <c r="K3857" s="45"/>
      <c r="L3857" s="45"/>
      <c r="M3857" s="45"/>
    </row>
    <row r="3858" spans="8:13" s="28" customFormat="1" x14ac:dyDescent="0.2">
      <c r="H3858" s="12"/>
      <c r="J3858" s="29"/>
      <c r="K3858" s="45"/>
      <c r="L3858" s="45"/>
      <c r="M3858" s="45"/>
    </row>
    <row r="3859" spans="8:13" s="28" customFormat="1" x14ac:dyDescent="0.2">
      <c r="H3859" s="12"/>
      <c r="J3859" s="29"/>
      <c r="K3859" s="45"/>
      <c r="L3859" s="45"/>
      <c r="M3859" s="45"/>
    </row>
    <row r="3860" spans="8:13" s="28" customFormat="1" x14ac:dyDescent="0.2">
      <c r="H3860" s="12"/>
      <c r="J3860" s="29"/>
      <c r="K3860" s="45"/>
      <c r="L3860" s="45"/>
      <c r="M3860" s="45"/>
    </row>
    <row r="3861" spans="8:13" s="28" customFormat="1" x14ac:dyDescent="0.2">
      <c r="H3861" s="12"/>
      <c r="J3861" s="29"/>
      <c r="K3861" s="45"/>
      <c r="L3861" s="45"/>
      <c r="M3861" s="45"/>
    </row>
    <row r="3862" spans="8:13" s="28" customFormat="1" x14ac:dyDescent="0.2">
      <c r="H3862" s="12"/>
      <c r="J3862" s="29"/>
      <c r="K3862" s="45"/>
      <c r="L3862" s="45"/>
      <c r="M3862" s="45"/>
    </row>
    <row r="3863" spans="8:13" s="28" customFormat="1" x14ac:dyDescent="0.2">
      <c r="H3863" s="12"/>
      <c r="J3863" s="29"/>
      <c r="K3863" s="45"/>
      <c r="L3863" s="45"/>
      <c r="M3863" s="45"/>
    </row>
    <row r="3864" spans="8:13" s="28" customFormat="1" x14ac:dyDescent="0.2">
      <c r="H3864" s="12"/>
      <c r="J3864" s="29"/>
      <c r="K3864" s="45"/>
      <c r="L3864" s="45"/>
      <c r="M3864" s="45"/>
    </row>
    <row r="3865" spans="8:13" s="28" customFormat="1" x14ac:dyDescent="0.2">
      <c r="H3865" s="12"/>
      <c r="J3865" s="29"/>
      <c r="K3865" s="45"/>
      <c r="L3865" s="45"/>
      <c r="M3865" s="45"/>
    </row>
    <row r="3866" spans="8:13" s="28" customFormat="1" x14ac:dyDescent="0.2">
      <c r="H3866" s="12"/>
      <c r="J3866" s="29"/>
      <c r="K3866" s="45"/>
      <c r="L3866" s="45"/>
      <c r="M3866" s="45"/>
    </row>
    <row r="3867" spans="8:13" s="28" customFormat="1" x14ac:dyDescent="0.2">
      <c r="H3867" s="12"/>
      <c r="J3867" s="29"/>
      <c r="K3867" s="45"/>
      <c r="L3867" s="45"/>
      <c r="M3867" s="45"/>
    </row>
    <row r="3868" spans="8:13" s="28" customFormat="1" x14ac:dyDescent="0.2">
      <c r="H3868" s="12"/>
      <c r="J3868" s="29"/>
      <c r="K3868" s="45"/>
      <c r="L3868" s="45"/>
      <c r="M3868" s="45"/>
    </row>
    <row r="3869" spans="8:13" s="28" customFormat="1" x14ac:dyDescent="0.2">
      <c r="H3869" s="12"/>
      <c r="J3869" s="29"/>
      <c r="K3869" s="45"/>
      <c r="L3869" s="45"/>
      <c r="M3869" s="45"/>
    </row>
    <row r="3870" spans="8:13" s="28" customFormat="1" x14ac:dyDescent="0.2">
      <c r="H3870" s="12"/>
      <c r="J3870" s="29"/>
      <c r="K3870" s="45"/>
      <c r="L3870" s="45"/>
      <c r="M3870" s="45"/>
    </row>
    <row r="3871" spans="8:13" s="28" customFormat="1" x14ac:dyDescent="0.2">
      <c r="H3871" s="12"/>
      <c r="J3871" s="29"/>
      <c r="K3871" s="45"/>
      <c r="L3871" s="45"/>
      <c r="M3871" s="45"/>
    </row>
    <row r="3872" spans="8:13" s="28" customFormat="1" x14ac:dyDescent="0.2">
      <c r="H3872" s="12"/>
      <c r="J3872" s="29"/>
      <c r="K3872" s="45"/>
      <c r="L3872" s="45"/>
      <c r="M3872" s="45"/>
    </row>
    <row r="3873" spans="8:13" s="28" customFormat="1" x14ac:dyDescent="0.2">
      <c r="H3873" s="12"/>
      <c r="J3873" s="29"/>
      <c r="K3873" s="45"/>
      <c r="L3873" s="45"/>
      <c r="M3873" s="45"/>
    </row>
    <row r="3874" spans="8:13" s="28" customFormat="1" x14ac:dyDescent="0.2">
      <c r="H3874" s="12"/>
      <c r="J3874" s="29"/>
      <c r="K3874" s="45"/>
      <c r="L3874" s="45"/>
      <c r="M3874" s="45"/>
    </row>
    <row r="3875" spans="8:13" s="28" customFormat="1" x14ac:dyDescent="0.2">
      <c r="H3875" s="12"/>
      <c r="J3875" s="29"/>
      <c r="K3875" s="45"/>
      <c r="L3875" s="45"/>
      <c r="M3875" s="45"/>
    </row>
    <row r="3876" spans="8:13" s="28" customFormat="1" x14ac:dyDescent="0.2">
      <c r="H3876" s="12"/>
      <c r="J3876" s="29"/>
      <c r="K3876" s="45"/>
      <c r="L3876" s="45"/>
      <c r="M3876" s="45"/>
    </row>
    <row r="3877" spans="8:13" s="28" customFormat="1" x14ac:dyDescent="0.2">
      <c r="H3877" s="12"/>
      <c r="J3877" s="29"/>
      <c r="K3877" s="45"/>
      <c r="L3877" s="45"/>
      <c r="M3877" s="45"/>
    </row>
    <row r="3878" spans="8:13" s="28" customFormat="1" x14ac:dyDescent="0.2">
      <c r="H3878" s="12"/>
      <c r="J3878" s="29"/>
      <c r="K3878" s="45"/>
      <c r="L3878" s="45"/>
      <c r="M3878" s="45"/>
    </row>
    <row r="3879" spans="8:13" s="28" customFormat="1" x14ac:dyDescent="0.2">
      <c r="H3879" s="12"/>
      <c r="J3879" s="29"/>
      <c r="K3879" s="45"/>
      <c r="L3879" s="45"/>
      <c r="M3879" s="45"/>
    </row>
    <row r="3880" spans="8:13" s="28" customFormat="1" x14ac:dyDescent="0.2">
      <c r="H3880" s="12"/>
      <c r="J3880" s="29"/>
      <c r="K3880" s="45"/>
      <c r="L3880" s="45"/>
      <c r="M3880" s="45"/>
    </row>
    <row r="3881" spans="8:13" s="28" customFormat="1" x14ac:dyDescent="0.2">
      <c r="H3881" s="12"/>
      <c r="J3881" s="29"/>
      <c r="K3881" s="45"/>
      <c r="L3881" s="45"/>
      <c r="M3881" s="45"/>
    </row>
    <row r="3882" spans="8:13" s="28" customFormat="1" x14ac:dyDescent="0.2">
      <c r="H3882" s="12"/>
      <c r="J3882" s="29"/>
      <c r="K3882" s="45"/>
      <c r="L3882" s="45"/>
      <c r="M3882" s="45"/>
    </row>
    <row r="3883" spans="8:13" s="28" customFormat="1" x14ac:dyDescent="0.2">
      <c r="H3883" s="12"/>
      <c r="J3883" s="29"/>
      <c r="K3883" s="45"/>
      <c r="L3883" s="45"/>
      <c r="M3883" s="45"/>
    </row>
    <row r="3884" spans="8:13" s="28" customFormat="1" x14ac:dyDescent="0.2">
      <c r="H3884" s="12"/>
      <c r="J3884" s="29"/>
      <c r="K3884" s="45"/>
      <c r="L3884" s="45"/>
      <c r="M3884" s="45"/>
    </row>
    <row r="3885" spans="8:13" s="28" customFormat="1" x14ac:dyDescent="0.2">
      <c r="H3885" s="12"/>
      <c r="J3885" s="29"/>
      <c r="K3885" s="45"/>
      <c r="L3885" s="45"/>
      <c r="M3885" s="45"/>
    </row>
    <row r="3886" spans="8:13" s="28" customFormat="1" x14ac:dyDescent="0.2">
      <c r="H3886" s="12"/>
      <c r="J3886" s="29"/>
      <c r="K3886" s="45"/>
      <c r="L3886" s="45"/>
      <c r="M3886" s="45"/>
    </row>
    <row r="3887" spans="8:13" s="28" customFormat="1" x14ac:dyDescent="0.2">
      <c r="H3887" s="12"/>
      <c r="J3887" s="29"/>
      <c r="K3887" s="45"/>
      <c r="L3887" s="45"/>
      <c r="M3887" s="45"/>
    </row>
    <row r="3888" spans="8:13" s="28" customFormat="1" x14ac:dyDescent="0.2">
      <c r="H3888" s="12"/>
      <c r="J3888" s="29"/>
      <c r="K3888" s="45"/>
      <c r="L3888" s="45"/>
      <c r="M3888" s="45"/>
    </row>
    <row r="3889" spans="8:13" s="28" customFormat="1" x14ac:dyDescent="0.2">
      <c r="H3889" s="12"/>
      <c r="J3889" s="29"/>
      <c r="K3889" s="45"/>
      <c r="L3889" s="45"/>
      <c r="M3889" s="45"/>
    </row>
    <row r="3890" spans="8:13" s="28" customFormat="1" x14ac:dyDescent="0.2">
      <c r="H3890" s="12"/>
      <c r="J3890" s="29"/>
      <c r="K3890" s="45"/>
      <c r="L3890" s="45"/>
      <c r="M3890" s="45"/>
    </row>
    <row r="3891" spans="8:13" s="28" customFormat="1" x14ac:dyDescent="0.2">
      <c r="H3891" s="12"/>
      <c r="J3891" s="29"/>
      <c r="K3891" s="45"/>
      <c r="L3891" s="45"/>
      <c r="M3891" s="45"/>
    </row>
    <row r="3892" spans="8:13" s="28" customFormat="1" x14ac:dyDescent="0.2">
      <c r="H3892" s="12"/>
      <c r="J3892" s="29"/>
      <c r="K3892" s="45"/>
      <c r="L3892" s="45"/>
      <c r="M3892" s="45"/>
    </row>
    <row r="3893" spans="8:13" s="28" customFormat="1" x14ac:dyDescent="0.2">
      <c r="H3893" s="12"/>
      <c r="J3893" s="29"/>
      <c r="K3893" s="45"/>
      <c r="L3893" s="45"/>
      <c r="M3893" s="45"/>
    </row>
    <row r="3894" spans="8:13" s="28" customFormat="1" x14ac:dyDescent="0.2">
      <c r="H3894" s="12"/>
      <c r="J3894" s="29"/>
      <c r="K3894" s="45"/>
      <c r="L3894" s="45"/>
      <c r="M3894" s="45"/>
    </row>
    <row r="3895" spans="8:13" s="28" customFormat="1" x14ac:dyDescent="0.2">
      <c r="H3895" s="12"/>
      <c r="J3895" s="29"/>
      <c r="K3895" s="45"/>
      <c r="L3895" s="45"/>
      <c r="M3895" s="45"/>
    </row>
    <row r="3896" spans="8:13" s="28" customFormat="1" x14ac:dyDescent="0.2">
      <c r="H3896" s="12"/>
      <c r="J3896" s="29"/>
      <c r="K3896" s="45"/>
      <c r="L3896" s="45"/>
      <c r="M3896" s="45"/>
    </row>
    <row r="3897" spans="8:13" s="28" customFormat="1" x14ac:dyDescent="0.2">
      <c r="H3897" s="12"/>
      <c r="J3897" s="29"/>
      <c r="K3897" s="45"/>
      <c r="L3897" s="45"/>
      <c r="M3897" s="45"/>
    </row>
    <row r="3898" spans="8:13" s="28" customFormat="1" x14ac:dyDescent="0.2">
      <c r="H3898" s="12"/>
      <c r="J3898" s="29"/>
      <c r="K3898" s="45"/>
      <c r="L3898" s="45"/>
      <c r="M3898" s="45"/>
    </row>
    <row r="3899" spans="8:13" s="28" customFormat="1" x14ac:dyDescent="0.2">
      <c r="H3899" s="12"/>
      <c r="J3899" s="29"/>
      <c r="K3899" s="45"/>
      <c r="L3899" s="45"/>
      <c r="M3899" s="45"/>
    </row>
    <row r="3900" spans="8:13" s="28" customFormat="1" x14ac:dyDescent="0.2">
      <c r="H3900" s="12"/>
      <c r="J3900" s="29"/>
      <c r="K3900" s="45"/>
      <c r="L3900" s="45"/>
      <c r="M3900" s="45"/>
    </row>
    <row r="3901" spans="8:13" s="28" customFormat="1" x14ac:dyDescent="0.2">
      <c r="H3901" s="12"/>
      <c r="J3901" s="29"/>
      <c r="K3901" s="45"/>
      <c r="L3901" s="45"/>
      <c r="M3901" s="45"/>
    </row>
    <row r="3902" spans="8:13" s="28" customFormat="1" x14ac:dyDescent="0.2">
      <c r="H3902" s="12"/>
      <c r="J3902" s="29"/>
      <c r="K3902" s="45"/>
      <c r="L3902" s="45"/>
      <c r="M3902" s="45"/>
    </row>
    <row r="3903" spans="8:13" s="28" customFormat="1" x14ac:dyDescent="0.2">
      <c r="H3903" s="12"/>
      <c r="J3903" s="29"/>
      <c r="K3903" s="45"/>
      <c r="L3903" s="45"/>
      <c r="M3903" s="45"/>
    </row>
    <row r="3904" spans="8:13" s="28" customFormat="1" x14ac:dyDescent="0.2">
      <c r="H3904" s="12"/>
      <c r="J3904" s="29"/>
      <c r="K3904" s="45"/>
      <c r="L3904" s="45"/>
      <c r="M3904" s="45"/>
    </row>
    <row r="3905" spans="8:13" s="28" customFormat="1" x14ac:dyDescent="0.2">
      <c r="H3905" s="12"/>
      <c r="J3905" s="29"/>
      <c r="K3905" s="45"/>
      <c r="L3905" s="45"/>
      <c r="M3905" s="45"/>
    </row>
    <row r="3906" spans="8:13" s="28" customFormat="1" x14ac:dyDescent="0.2">
      <c r="H3906" s="12"/>
      <c r="J3906" s="29"/>
      <c r="K3906" s="45"/>
      <c r="L3906" s="45"/>
      <c r="M3906" s="45"/>
    </row>
    <row r="3907" spans="8:13" s="28" customFormat="1" x14ac:dyDescent="0.2">
      <c r="H3907" s="12"/>
      <c r="J3907" s="29"/>
      <c r="K3907" s="45"/>
      <c r="L3907" s="45"/>
      <c r="M3907" s="45"/>
    </row>
    <row r="3908" spans="8:13" s="28" customFormat="1" x14ac:dyDescent="0.2">
      <c r="H3908" s="12"/>
      <c r="J3908" s="29"/>
      <c r="K3908" s="45"/>
      <c r="L3908" s="45"/>
      <c r="M3908" s="45"/>
    </row>
    <row r="3909" spans="8:13" s="28" customFormat="1" x14ac:dyDescent="0.2">
      <c r="H3909" s="12"/>
      <c r="J3909" s="29"/>
      <c r="K3909" s="45"/>
      <c r="L3909" s="45"/>
      <c r="M3909" s="45"/>
    </row>
    <row r="3910" spans="8:13" s="28" customFormat="1" x14ac:dyDescent="0.2">
      <c r="H3910" s="12"/>
      <c r="J3910" s="29"/>
      <c r="K3910" s="45"/>
      <c r="L3910" s="45"/>
      <c r="M3910" s="45"/>
    </row>
    <row r="3911" spans="8:13" s="28" customFormat="1" x14ac:dyDescent="0.2">
      <c r="H3911" s="12"/>
      <c r="J3911" s="29"/>
      <c r="K3911" s="45"/>
      <c r="L3911" s="45"/>
      <c r="M3911" s="45"/>
    </row>
    <row r="3912" spans="8:13" s="28" customFormat="1" x14ac:dyDescent="0.2">
      <c r="H3912" s="12"/>
      <c r="J3912" s="29"/>
      <c r="K3912" s="45"/>
      <c r="L3912" s="45"/>
      <c r="M3912" s="45"/>
    </row>
    <row r="3913" spans="8:13" s="28" customFormat="1" x14ac:dyDescent="0.2">
      <c r="H3913" s="12"/>
      <c r="J3913" s="29"/>
      <c r="K3913" s="45"/>
      <c r="L3913" s="45"/>
      <c r="M3913" s="45"/>
    </row>
    <row r="3914" spans="8:13" s="28" customFormat="1" x14ac:dyDescent="0.2">
      <c r="H3914" s="12"/>
      <c r="J3914" s="29"/>
      <c r="K3914" s="45"/>
      <c r="L3914" s="45"/>
      <c r="M3914" s="45"/>
    </row>
    <row r="3915" spans="8:13" s="28" customFormat="1" x14ac:dyDescent="0.2">
      <c r="H3915" s="12"/>
      <c r="J3915" s="29"/>
      <c r="K3915" s="45"/>
      <c r="L3915" s="45"/>
      <c r="M3915" s="45"/>
    </row>
    <row r="3916" spans="8:13" s="28" customFormat="1" x14ac:dyDescent="0.2">
      <c r="H3916" s="12"/>
      <c r="J3916" s="29"/>
      <c r="K3916" s="45"/>
      <c r="L3916" s="45"/>
      <c r="M3916" s="45"/>
    </row>
    <row r="3917" spans="8:13" s="28" customFormat="1" x14ac:dyDescent="0.2">
      <c r="H3917" s="12"/>
      <c r="J3917" s="29"/>
      <c r="K3917" s="45"/>
      <c r="L3917" s="45"/>
      <c r="M3917" s="45"/>
    </row>
    <row r="3918" spans="8:13" s="28" customFormat="1" x14ac:dyDescent="0.2">
      <c r="H3918" s="12"/>
      <c r="J3918" s="29"/>
      <c r="K3918" s="45"/>
      <c r="L3918" s="45"/>
      <c r="M3918" s="45"/>
    </row>
    <row r="3919" spans="8:13" s="28" customFormat="1" x14ac:dyDescent="0.2">
      <c r="H3919" s="12"/>
      <c r="J3919" s="29"/>
      <c r="K3919" s="45"/>
      <c r="L3919" s="45"/>
      <c r="M3919" s="45"/>
    </row>
    <row r="3920" spans="8:13" s="28" customFormat="1" x14ac:dyDescent="0.2">
      <c r="H3920" s="12"/>
      <c r="J3920" s="29"/>
      <c r="K3920" s="45"/>
      <c r="L3920" s="45"/>
      <c r="M3920" s="45"/>
    </row>
    <row r="3921" spans="8:13" s="28" customFormat="1" x14ac:dyDescent="0.2">
      <c r="H3921" s="12"/>
      <c r="J3921" s="29"/>
      <c r="K3921" s="45"/>
      <c r="L3921" s="45"/>
      <c r="M3921" s="45"/>
    </row>
    <row r="3922" spans="8:13" s="28" customFormat="1" x14ac:dyDescent="0.2">
      <c r="H3922" s="12"/>
      <c r="J3922" s="29"/>
      <c r="K3922" s="45"/>
      <c r="L3922" s="45"/>
      <c r="M3922" s="45"/>
    </row>
    <row r="3923" spans="8:13" s="28" customFormat="1" x14ac:dyDescent="0.2">
      <c r="H3923" s="12"/>
      <c r="J3923" s="29"/>
      <c r="K3923" s="45"/>
      <c r="L3923" s="45"/>
      <c r="M3923" s="45"/>
    </row>
    <row r="3924" spans="8:13" s="28" customFormat="1" x14ac:dyDescent="0.2">
      <c r="H3924" s="12"/>
      <c r="J3924" s="29"/>
      <c r="K3924" s="45"/>
      <c r="L3924" s="45"/>
      <c r="M3924" s="45"/>
    </row>
    <row r="3925" spans="8:13" s="28" customFormat="1" x14ac:dyDescent="0.2">
      <c r="H3925" s="12"/>
      <c r="J3925" s="29"/>
      <c r="K3925" s="45"/>
      <c r="L3925" s="45"/>
      <c r="M3925" s="45"/>
    </row>
    <row r="3926" spans="8:13" s="28" customFormat="1" x14ac:dyDescent="0.2">
      <c r="H3926" s="12"/>
      <c r="J3926" s="29"/>
      <c r="K3926" s="45"/>
      <c r="L3926" s="45"/>
      <c r="M3926" s="45"/>
    </row>
    <row r="3927" spans="8:13" s="28" customFormat="1" x14ac:dyDescent="0.2">
      <c r="H3927" s="12"/>
      <c r="J3927" s="29"/>
      <c r="K3927" s="45"/>
      <c r="L3927" s="45"/>
      <c r="M3927" s="45"/>
    </row>
    <row r="3928" spans="8:13" s="28" customFormat="1" x14ac:dyDescent="0.2">
      <c r="H3928" s="12"/>
      <c r="J3928" s="29"/>
      <c r="K3928" s="45"/>
      <c r="L3928" s="45"/>
      <c r="M3928" s="45"/>
    </row>
    <row r="3929" spans="8:13" s="28" customFormat="1" x14ac:dyDescent="0.2">
      <c r="H3929" s="12"/>
      <c r="J3929" s="29"/>
      <c r="K3929" s="45"/>
      <c r="L3929" s="45"/>
      <c r="M3929" s="45"/>
    </row>
    <row r="3930" spans="8:13" s="28" customFormat="1" x14ac:dyDescent="0.2">
      <c r="H3930" s="12"/>
      <c r="J3930" s="29"/>
      <c r="K3930" s="45"/>
      <c r="L3930" s="45"/>
      <c r="M3930" s="45"/>
    </row>
    <row r="3931" spans="8:13" s="28" customFormat="1" x14ac:dyDescent="0.2">
      <c r="H3931" s="12"/>
      <c r="J3931" s="29"/>
      <c r="K3931" s="45"/>
      <c r="L3931" s="45"/>
      <c r="M3931" s="45"/>
    </row>
    <row r="3932" spans="8:13" s="28" customFormat="1" x14ac:dyDescent="0.2">
      <c r="H3932" s="12"/>
      <c r="J3932" s="29"/>
      <c r="K3932" s="45"/>
      <c r="L3932" s="45"/>
      <c r="M3932" s="45"/>
    </row>
    <row r="3933" spans="8:13" s="28" customFormat="1" x14ac:dyDescent="0.2">
      <c r="H3933" s="12"/>
      <c r="J3933" s="29"/>
      <c r="K3933" s="45"/>
      <c r="L3933" s="45"/>
      <c r="M3933" s="45"/>
    </row>
    <row r="3934" spans="8:13" s="28" customFormat="1" x14ac:dyDescent="0.2">
      <c r="H3934" s="12"/>
      <c r="J3934" s="29"/>
      <c r="K3934" s="45"/>
      <c r="L3934" s="45"/>
      <c r="M3934" s="45"/>
    </row>
    <row r="3935" spans="8:13" s="28" customFormat="1" x14ac:dyDescent="0.2">
      <c r="H3935" s="12"/>
      <c r="J3935" s="29"/>
      <c r="K3935" s="45"/>
      <c r="L3935" s="45"/>
      <c r="M3935" s="45"/>
    </row>
    <row r="3936" spans="8:13" s="28" customFormat="1" x14ac:dyDescent="0.2">
      <c r="H3936" s="12"/>
      <c r="J3936" s="29"/>
      <c r="K3936" s="45"/>
      <c r="L3936" s="45"/>
      <c r="M3936" s="45"/>
    </row>
    <row r="3937" spans="8:13" s="28" customFormat="1" x14ac:dyDescent="0.2">
      <c r="H3937" s="12"/>
      <c r="J3937" s="29"/>
      <c r="K3937" s="45"/>
      <c r="L3937" s="45"/>
      <c r="M3937" s="45"/>
    </row>
    <row r="3938" spans="8:13" s="28" customFormat="1" x14ac:dyDescent="0.2">
      <c r="H3938" s="12"/>
      <c r="J3938" s="29"/>
      <c r="K3938" s="45"/>
      <c r="L3938" s="45"/>
      <c r="M3938" s="45"/>
    </row>
    <row r="3939" spans="8:13" s="28" customFormat="1" x14ac:dyDescent="0.2">
      <c r="H3939" s="12"/>
      <c r="J3939" s="29"/>
      <c r="K3939" s="45"/>
      <c r="L3939" s="45"/>
      <c r="M3939" s="45"/>
    </row>
    <row r="3940" spans="8:13" s="28" customFormat="1" x14ac:dyDescent="0.2">
      <c r="H3940" s="12"/>
      <c r="J3940" s="29"/>
      <c r="K3940" s="45"/>
      <c r="L3940" s="45"/>
      <c r="M3940" s="45"/>
    </row>
    <row r="3941" spans="8:13" s="28" customFormat="1" x14ac:dyDescent="0.2">
      <c r="H3941" s="12"/>
      <c r="J3941" s="29"/>
      <c r="K3941" s="45"/>
      <c r="L3941" s="45"/>
      <c r="M3941" s="45"/>
    </row>
    <row r="3942" spans="8:13" s="28" customFormat="1" x14ac:dyDescent="0.2">
      <c r="H3942" s="12"/>
      <c r="J3942" s="29"/>
      <c r="K3942" s="45"/>
      <c r="L3942" s="45"/>
      <c r="M3942" s="45"/>
    </row>
    <row r="3943" spans="8:13" s="28" customFormat="1" x14ac:dyDescent="0.2">
      <c r="H3943" s="12"/>
      <c r="J3943" s="29"/>
      <c r="K3943" s="45"/>
      <c r="L3943" s="45"/>
      <c r="M3943" s="45"/>
    </row>
    <row r="3944" spans="8:13" s="28" customFormat="1" x14ac:dyDescent="0.2">
      <c r="H3944" s="12"/>
      <c r="J3944" s="29"/>
      <c r="K3944" s="45"/>
      <c r="L3944" s="45"/>
      <c r="M3944" s="45"/>
    </row>
    <row r="3945" spans="8:13" s="28" customFormat="1" x14ac:dyDescent="0.2">
      <c r="H3945" s="12"/>
      <c r="J3945" s="29"/>
      <c r="K3945" s="45"/>
      <c r="L3945" s="45"/>
      <c r="M3945" s="45"/>
    </row>
    <row r="3946" spans="8:13" s="28" customFormat="1" x14ac:dyDescent="0.2">
      <c r="H3946" s="12"/>
      <c r="J3946" s="29"/>
      <c r="K3946" s="45"/>
      <c r="L3946" s="45"/>
      <c r="M3946" s="45"/>
    </row>
    <row r="3947" spans="8:13" s="28" customFormat="1" x14ac:dyDescent="0.2">
      <c r="H3947" s="12"/>
      <c r="J3947" s="29"/>
      <c r="K3947" s="45"/>
      <c r="L3947" s="45"/>
      <c r="M3947" s="45"/>
    </row>
    <row r="3948" spans="8:13" s="28" customFormat="1" x14ac:dyDescent="0.2">
      <c r="H3948" s="12"/>
      <c r="J3948" s="29"/>
      <c r="K3948" s="45"/>
      <c r="L3948" s="45"/>
      <c r="M3948" s="45"/>
    </row>
    <row r="3949" spans="8:13" s="28" customFormat="1" x14ac:dyDescent="0.2">
      <c r="H3949" s="12"/>
      <c r="J3949" s="29"/>
      <c r="K3949" s="45"/>
      <c r="L3949" s="45"/>
      <c r="M3949" s="45"/>
    </row>
    <row r="3950" spans="8:13" s="28" customFormat="1" x14ac:dyDescent="0.2">
      <c r="H3950" s="12"/>
      <c r="J3950" s="29"/>
      <c r="K3950" s="45"/>
      <c r="L3950" s="45"/>
      <c r="M3950" s="45"/>
    </row>
    <row r="3951" spans="8:13" s="28" customFormat="1" x14ac:dyDescent="0.2">
      <c r="H3951" s="12"/>
      <c r="J3951" s="29"/>
      <c r="K3951" s="45"/>
      <c r="L3951" s="45"/>
      <c r="M3951" s="45"/>
    </row>
    <row r="3952" spans="8:13" s="28" customFormat="1" x14ac:dyDescent="0.2">
      <c r="H3952" s="12"/>
      <c r="J3952" s="29"/>
      <c r="K3952" s="45"/>
      <c r="L3952" s="45"/>
      <c r="M3952" s="45"/>
    </row>
    <row r="3953" spans="8:13" s="28" customFormat="1" x14ac:dyDescent="0.2">
      <c r="H3953" s="12"/>
      <c r="J3953" s="29"/>
      <c r="K3953" s="45"/>
      <c r="L3953" s="45"/>
      <c r="M3953" s="45"/>
    </row>
    <row r="3954" spans="8:13" s="28" customFormat="1" x14ac:dyDescent="0.2">
      <c r="H3954" s="12"/>
      <c r="J3954" s="29"/>
      <c r="K3954" s="45"/>
      <c r="L3954" s="45"/>
      <c r="M3954" s="45"/>
    </row>
    <row r="3955" spans="8:13" s="28" customFormat="1" x14ac:dyDescent="0.2">
      <c r="H3955" s="12"/>
      <c r="J3955" s="29"/>
      <c r="K3955" s="45"/>
      <c r="L3955" s="45"/>
      <c r="M3955" s="45"/>
    </row>
    <row r="3956" spans="8:13" s="28" customFormat="1" x14ac:dyDescent="0.2">
      <c r="H3956" s="12"/>
      <c r="J3956" s="29"/>
      <c r="K3956" s="45"/>
      <c r="L3956" s="45"/>
      <c r="M3956" s="45"/>
    </row>
    <row r="3957" spans="8:13" s="28" customFormat="1" x14ac:dyDescent="0.2">
      <c r="H3957" s="12"/>
      <c r="J3957" s="29"/>
      <c r="K3957" s="45"/>
      <c r="L3957" s="45"/>
      <c r="M3957" s="45"/>
    </row>
    <row r="3958" spans="8:13" s="28" customFormat="1" x14ac:dyDescent="0.2">
      <c r="H3958" s="12"/>
      <c r="J3958" s="29"/>
      <c r="K3958" s="45"/>
      <c r="L3958" s="45"/>
      <c r="M3958" s="45"/>
    </row>
    <row r="3959" spans="8:13" s="28" customFormat="1" x14ac:dyDescent="0.2">
      <c r="H3959" s="12"/>
      <c r="J3959" s="29"/>
      <c r="K3959" s="45"/>
      <c r="L3959" s="45"/>
      <c r="M3959" s="45"/>
    </row>
    <row r="3960" spans="8:13" s="28" customFormat="1" x14ac:dyDescent="0.2">
      <c r="H3960" s="12"/>
      <c r="J3960" s="29"/>
      <c r="K3960" s="45"/>
      <c r="L3960" s="45"/>
      <c r="M3960" s="45"/>
    </row>
    <row r="3961" spans="8:13" s="28" customFormat="1" x14ac:dyDescent="0.2">
      <c r="H3961" s="12"/>
      <c r="J3961" s="29"/>
      <c r="K3961" s="45"/>
      <c r="L3961" s="45"/>
      <c r="M3961" s="45"/>
    </row>
    <row r="3962" spans="8:13" s="28" customFormat="1" x14ac:dyDescent="0.2">
      <c r="H3962" s="12"/>
      <c r="J3962" s="29"/>
      <c r="K3962" s="45"/>
      <c r="L3962" s="45"/>
      <c r="M3962" s="45"/>
    </row>
    <row r="3963" spans="8:13" s="28" customFormat="1" x14ac:dyDescent="0.2">
      <c r="H3963" s="12"/>
      <c r="J3963" s="29"/>
      <c r="K3963" s="45"/>
      <c r="L3963" s="45"/>
      <c r="M3963" s="45"/>
    </row>
    <row r="3964" spans="8:13" s="28" customFormat="1" x14ac:dyDescent="0.2">
      <c r="H3964" s="12"/>
      <c r="J3964" s="29"/>
      <c r="K3964" s="45"/>
      <c r="L3964" s="45"/>
      <c r="M3964" s="45"/>
    </row>
    <row r="3965" spans="8:13" s="28" customFormat="1" x14ac:dyDescent="0.2">
      <c r="H3965" s="12"/>
      <c r="J3965" s="29"/>
      <c r="K3965" s="45"/>
      <c r="L3965" s="45"/>
      <c r="M3965" s="45"/>
    </row>
    <row r="3966" spans="8:13" s="28" customFormat="1" x14ac:dyDescent="0.2">
      <c r="H3966" s="12"/>
      <c r="J3966" s="29"/>
      <c r="K3966" s="45"/>
      <c r="L3966" s="45"/>
      <c r="M3966" s="45"/>
    </row>
    <row r="3967" spans="8:13" s="28" customFormat="1" x14ac:dyDescent="0.2">
      <c r="H3967" s="12"/>
      <c r="J3967" s="29"/>
      <c r="K3967" s="45"/>
      <c r="L3967" s="45"/>
      <c r="M3967" s="45"/>
    </row>
    <row r="3968" spans="8:13" s="28" customFormat="1" x14ac:dyDescent="0.2">
      <c r="H3968" s="12"/>
      <c r="J3968" s="29"/>
      <c r="K3968" s="45"/>
      <c r="L3968" s="45"/>
      <c r="M3968" s="45"/>
    </row>
    <row r="3969" spans="8:13" s="28" customFormat="1" x14ac:dyDescent="0.2">
      <c r="H3969" s="12"/>
      <c r="J3969" s="29"/>
      <c r="K3969" s="45"/>
      <c r="L3969" s="45"/>
      <c r="M3969" s="45"/>
    </row>
    <row r="3970" spans="8:13" s="28" customFormat="1" x14ac:dyDescent="0.2">
      <c r="H3970" s="12"/>
      <c r="J3970" s="29"/>
      <c r="K3970" s="45"/>
      <c r="L3970" s="45"/>
      <c r="M3970" s="45"/>
    </row>
    <row r="3971" spans="8:13" s="28" customFormat="1" x14ac:dyDescent="0.2">
      <c r="H3971" s="12"/>
      <c r="J3971" s="29"/>
      <c r="K3971" s="45"/>
      <c r="L3971" s="45"/>
      <c r="M3971" s="45"/>
    </row>
    <row r="3972" spans="8:13" s="28" customFormat="1" x14ac:dyDescent="0.2">
      <c r="H3972" s="12"/>
      <c r="J3972" s="29"/>
      <c r="K3972" s="45"/>
      <c r="L3972" s="45"/>
      <c r="M3972" s="45"/>
    </row>
    <row r="3973" spans="8:13" s="28" customFormat="1" x14ac:dyDescent="0.2">
      <c r="H3973" s="12"/>
      <c r="J3973" s="29"/>
      <c r="K3973" s="45"/>
      <c r="L3973" s="45"/>
      <c r="M3973" s="45"/>
    </row>
    <row r="3974" spans="8:13" s="28" customFormat="1" x14ac:dyDescent="0.2">
      <c r="H3974" s="12"/>
      <c r="J3974" s="29"/>
      <c r="K3974" s="45"/>
      <c r="L3974" s="45"/>
      <c r="M3974" s="45"/>
    </row>
    <row r="3975" spans="8:13" s="28" customFormat="1" x14ac:dyDescent="0.2">
      <c r="H3975" s="12"/>
      <c r="J3975" s="29"/>
      <c r="K3975" s="45"/>
      <c r="L3975" s="45"/>
      <c r="M3975" s="45"/>
    </row>
    <row r="3976" spans="8:13" s="28" customFormat="1" x14ac:dyDescent="0.2">
      <c r="H3976" s="12"/>
      <c r="J3976" s="29"/>
      <c r="K3976" s="45"/>
      <c r="L3976" s="45"/>
      <c r="M3976" s="45"/>
    </row>
    <row r="3977" spans="8:13" s="28" customFormat="1" x14ac:dyDescent="0.2">
      <c r="H3977" s="12"/>
      <c r="J3977" s="29"/>
      <c r="K3977" s="45"/>
      <c r="L3977" s="45"/>
      <c r="M3977" s="45"/>
    </row>
    <row r="3978" spans="8:13" s="28" customFormat="1" x14ac:dyDescent="0.2">
      <c r="H3978" s="12"/>
      <c r="J3978" s="29"/>
      <c r="K3978" s="45"/>
      <c r="L3978" s="45"/>
      <c r="M3978" s="45"/>
    </row>
    <row r="3979" spans="8:13" s="28" customFormat="1" x14ac:dyDescent="0.2">
      <c r="H3979" s="12"/>
      <c r="J3979" s="29"/>
      <c r="K3979" s="45"/>
      <c r="L3979" s="45"/>
      <c r="M3979" s="45"/>
    </row>
    <row r="3980" spans="8:13" s="28" customFormat="1" x14ac:dyDescent="0.2">
      <c r="H3980" s="12"/>
      <c r="J3980" s="29"/>
      <c r="K3980" s="45"/>
      <c r="L3980" s="45"/>
      <c r="M3980" s="45"/>
    </row>
    <row r="3981" spans="8:13" s="28" customFormat="1" x14ac:dyDescent="0.2">
      <c r="H3981" s="12"/>
      <c r="J3981" s="29"/>
      <c r="K3981" s="45"/>
      <c r="L3981" s="45"/>
      <c r="M3981" s="45"/>
    </row>
    <row r="3982" spans="8:13" s="28" customFormat="1" x14ac:dyDescent="0.2">
      <c r="H3982" s="12"/>
      <c r="J3982" s="29"/>
      <c r="K3982" s="45"/>
      <c r="L3982" s="45"/>
      <c r="M3982" s="45"/>
    </row>
    <row r="3983" spans="8:13" s="28" customFormat="1" x14ac:dyDescent="0.2">
      <c r="H3983" s="12"/>
      <c r="J3983" s="29"/>
      <c r="K3983" s="45"/>
      <c r="L3983" s="45"/>
      <c r="M3983" s="45"/>
    </row>
    <row r="3984" spans="8:13" s="28" customFormat="1" x14ac:dyDescent="0.2">
      <c r="H3984" s="12"/>
      <c r="J3984" s="29"/>
      <c r="K3984" s="45"/>
      <c r="L3984" s="45"/>
      <c r="M3984" s="45"/>
    </row>
    <row r="3985" spans="8:13" s="28" customFormat="1" x14ac:dyDescent="0.2">
      <c r="H3985" s="12"/>
      <c r="J3985" s="29"/>
      <c r="K3985" s="45"/>
      <c r="L3985" s="45"/>
      <c r="M3985" s="45"/>
    </row>
    <row r="3986" spans="8:13" s="28" customFormat="1" x14ac:dyDescent="0.2">
      <c r="H3986" s="12"/>
      <c r="J3986" s="29"/>
      <c r="K3986" s="45"/>
      <c r="L3986" s="45"/>
      <c r="M3986" s="45"/>
    </row>
    <row r="3987" spans="8:13" s="28" customFormat="1" x14ac:dyDescent="0.2">
      <c r="H3987" s="12"/>
      <c r="J3987" s="29"/>
      <c r="K3987" s="45"/>
      <c r="L3987" s="45"/>
      <c r="M3987" s="45"/>
    </row>
    <row r="3988" spans="8:13" s="28" customFormat="1" x14ac:dyDescent="0.2">
      <c r="H3988" s="12"/>
      <c r="J3988" s="29"/>
      <c r="K3988" s="45"/>
      <c r="L3988" s="45"/>
      <c r="M3988" s="45"/>
    </row>
    <row r="3989" spans="8:13" s="28" customFormat="1" x14ac:dyDescent="0.2">
      <c r="H3989" s="12"/>
      <c r="J3989" s="29"/>
      <c r="K3989" s="45"/>
      <c r="L3989" s="45"/>
      <c r="M3989" s="45"/>
    </row>
    <row r="3990" spans="8:13" s="28" customFormat="1" x14ac:dyDescent="0.2">
      <c r="H3990" s="12"/>
      <c r="J3990" s="29"/>
      <c r="K3990" s="45"/>
      <c r="L3990" s="45"/>
      <c r="M3990" s="45"/>
    </row>
    <row r="3991" spans="8:13" s="28" customFormat="1" x14ac:dyDescent="0.2">
      <c r="H3991" s="12"/>
      <c r="J3991" s="29"/>
      <c r="K3991" s="45"/>
      <c r="L3991" s="45"/>
      <c r="M3991" s="45"/>
    </row>
    <row r="3992" spans="8:13" s="28" customFormat="1" x14ac:dyDescent="0.2">
      <c r="H3992" s="12"/>
      <c r="J3992" s="29"/>
      <c r="K3992" s="45"/>
      <c r="L3992" s="45"/>
      <c r="M3992" s="45"/>
    </row>
    <row r="3993" spans="8:13" s="28" customFormat="1" x14ac:dyDescent="0.2">
      <c r="H3993" s="12"/>
      <c r="J3993" s="29"/>
      <c r="K3993" s="45"/>
      <c r="L3993" s="45"/>
      <c r="M3993" s="45"/>
    </row>
    <row r="3994" spans="8:13" s="28" customFormat="1" x14ac:dyDescent="0.2">
      <c r="H3994" s="12"/>
      <c r="J3994" s="29"/>
      <c r="K3994" s="45"/>
      <c r="L3994" s="45"/>
      <c r="M3994" s="45"/>
    </row>
    <row r="3995" spans="8:13" s="28" customFormat="1" x14ac:dyDescent="0.2">
      <c r="H3995" s="12"/>
      <c r="J3995" s="29"/>
      <c r="K3995" s="45"/>
      <c r="L3995" s="45"/>
      <c r="M3995" s="45"/>
    </row>
    <row r="3996" spans="8:13" s="28" customFormat="1" x14ac:dyDescent="0.2">
      <c r="H3996" s="12"/>
      <c r="J3996" s="29"/>
      <c r="K3996" s="45"/>
      <c r="L3996" s="45"/>
      <c r="M3996" s="45"/>
    </row>
    <row r="3997" spans="8:13" s="28" customFormat="1" x14ac:dyDescent="0.2">
      <c r="H3997" s="12"/>
      <c r="J3997" s="29"/>
      <c r="K3997" s="45"/>
      <c r="L3997" s="45"/>
      <c r="M3997" s="45"/>
    </row>
    <row r="3998" spans="8:13" s="28" customFormat="1" x14ac:dyDescent="0.2">
      <c r="H3998" s="12"/>
      <c r="J3998" s="29"/>
      <c r="K3998" s="45"/>
      <c r="L3998" s="45"/>
      <c r="M3998" s="45"/>
    </row>
    <row r="3999" spans="8:13" s="28" customFormat="1" x14ac:dyDescent="0.2">
      <c r="H3999" s="12"/>
      <c r="J3999" s="29"/>
      <c r="K3999" s="45"/>
      <c r="L3999" s="45"/>
      <c r="M3999" s="45"/>
    </row>
    <row r="4000" spans="8:13" s="28" customFormat="1" x14ac:dyDescent="0.2">
      <c r="H4000" s="12"/>
      <c r="J4000" s="29"/>
      <c r="K4000" s="45"/>
      <c r="L4000" s="45"/>
      <c r="M4000" s="45"/>
    </row>
    <row r="4001" spans="8:13" s="28" customFormat="1" x14ac:dyDescent="0.2">
      <c r="H4001" s="12"/>
      <c r="J4001" s="29"/>
      <c r="K4001" s="45"/>
      <c r="L4001" s="45"/>
      <c r="M4001" s="45"/>
    </row>
    <row r="4002" spans="8:13" s="28" customFormat="1" x14ac:dyDescent="0.2">
      <c r="H4002" s="12"/>
      <c r="J4002" s="29"/>
      <c r="K4002" s="45"/>
      <c r="L4002" s="45"/>
      <c r="M4002" s="45"/>
    </row>
    <row r="4003" spans="8:13" s="28" customFormat="1" x14ac:dyDescent="0.2">
      <c r="H4003" s="12"/>
      <c r="J4003" s="29"/>
      <c r="K4003" s="45"/>
      <c r="L4003" s="45"/>
      <c r="M4003" s="45"/>
    </row>
    <row r="4004" spans="8:13" s="28" customFormat="1" x14ac:dyDescent="0.2">
      <c r="H4004" s="12"/>
      <c r="J4004" s="29"/>
      <c r="K4004" s="45"/>
      <c r="L4004" s="45"/>
      <c r="M4004" s="45"/>
    </row>
    <row r="4005" spans="8:13" s="28" customFormat="1" x14ac:dyDescent="0.2">
      <c r="H4005" s="12"/>
      <c r="J4005" s="29"/>
      <c r="K4005" s="45"/>
      <c r="L4005" s="45"/>
      <c r="M4005" s="45"/>
    </row>
    <row r="4006" spans="8:13" s="28" customFormat="1" x14ac:dyDescent="0.2">
      <c r="H4006" s="12"/>
      <c r="J4006" s="29"/>
      <c r="K4006" s="45"/>
      <c r="L4006" s="45"/>
      <c r="M4006" s="45"/>
    </row>
    <row r="4007" spans="8:13" s="28" customFormat="1" x14ac:dyDescent="0.2">
      <c r="H4007" s="12"/>
      <c r="J4007" s="29"/>
      <c r="K4007" s="45"/>
      <c r="L4007" s="45"/>
      <c r="M4007" s="45"/>
    </row>
    <row r="4008" spans="8:13" s="28" customFormat="1" x14ac:dyDescent="0.2">
      <c r="H4008" s="12"/>
      <c r="J4008" s="29"/>
      <c r="K4008" s="45"/>
      <c r="L4008" s="45"/>
      <c r="M4008" s="45"/>
    </row>
    <row r="4009" spans="8:13" s="28" customFormat="1" x14ac:dyDescent="0.2">
      <c r="H4009" s="12"/>
      <c r="J4009" s="29"/>
      <c r="K4009" s="45"/>
      <c r="L4009" s="45"/>
      <c r="M4009" s="45"/>
    </row>
    <row r="4010" spans="8:13" s="28" customFormat="1" x14ac:dyDescent="0.2">
      <c r="H4010" s="12"/>
      <c r="J4010" s="29"/>
      <c r="K4010" s="45"/>
      <c r="L4010" s="45"/>
      <c r="M4010" s="45"/>
    </row>
    <row r="4011" spans="8:13" s="28" customFormat="1" x14ac:dyDescent="0.2">
      <c r="H4011" s="12"/>
      <c r="J4011" s="29"/>
      <c r="K4011" s="45"/>
      <c r="L4011" s="45"/>
      <c r="M4011" s="45"/>
    </row>
    <row r="4012" spans="8:13" s="28" customFormat="1" x14ac:dyDescent="0.2">
      <c r="H4012" s="12"/>
      <c r="J4012" s="29"/>
      <c r="K4012" s="45"/>
      <c r="L4012" s="45"/>
      <c r="M4012" s="45"/>
    </row>
    <row r="4013" spans="8:13" s="28" customFormat="1" x14ac:dyDescent="0.2">
      <c r="H4013" s="12"/>
      <c r="J4013" s="29"/>
      <c r="K4013" s="45"/>
      <c r="L4013" s="45"/>
      <c r="M4013" s="45"/>
    </row>
    <row r="4014" spans="8:13" s="28" customFormat="1" x14ac:dyDescent="0.2">
      <c r="H4014" s="12"/>
      <c r="J4014" s="29"/>
      <c r="K4014" s="45"/>
      <c r="L4014" s="45"/>
      <c r="M4014" s="45"/>
    </row>
    <row r="4015" spans="8:13" s="28" customFormat="1" x14ac:dyDescent="0.2">
      <c r="H4015" s="12"/>
      <c r="J4015" s="29"/>
      <c r="K4015" s="45"/>
      <c r="L4015" s="45"/>
      <c r="M4015" s="45"/>
    </row>
    <row r="4016" spans="8:13" s="28" customFormat="1" x14ac:dyDescent="0.2">
      <c r="H4016" s="12"/>
      <c r="J4016" s="29"/>
      <c r="K4016" s="45"/>
      <c r="L4016" s="45"/>
      <c r="M4016" s="45"/>
    </row>
    <row r="4017" spans="8:13" s="28" customFormat="1" x14ac:dyDescent="0.2">
      <c r="H4017" s="12"/>
      <c r="J4017" s="29"/>
      <c r="K4017" s="45"/>
      <c r="L4017" s="45"/>
      <c r="M4017" s="45"/>
    </row>
    <row r="4018" spans="8:13" s="28" customFormat="1" x14ac:dyDescent="0.2">
      <c r="H4018" s="12"/>
      <c r="J4018" s="29"/>
      <c r="K4018" s="45"/>
      <c r="L4018" s="45"/>
      <c r="M4018" s="45"/>
    </row>
    <row r="4019" spans="8:13" s="28" customFormat="1" x14ac:dyDescent="0.2">
      <c r="H4019" s="12"/>
      <c r="J4019" s="29"/>
      <c r="K4019" s="45"/>
      <c r="L4019" s="45"/>
      <c r="M4019" s="45"/>
    </row>
    <row r="4020" spans="8:13" s="28" customFormat="1" x14ac:dyDescent="0.2">
      <c r="H4020" s="12"/>
      <c r="J4020" s="29"/>
      <c r="K4020" s="45"/>
      <c r="L4020" s="45"/>
      <c r="M4020" s="45"/>
    </row>
    <row r="4021" spans="8:13" s="28" customFormat="1" x14ac:dyDescent="0.2">
      <c r="H4021" s="12"/>
      <c r="J4021" s="29"/>
      <c r="K4021" s="45"/>
      <c r="L4021" s="45"/>
      <c r="M4021" s="45"/>
    </row>
    <row r="4022" spans="8:13" s="28" customFormat="1" x14ac:dyDescent="0.2">
      <c r="H4022" s="12"/>
      <c r="J4022" s="29"/>
      <c r="K4022" s="45"/>
      <c r="L4022" s="45"/>
      <c r="M4022" s="45"/>
    </row>
    <row r="4023" spans="8:13" s="28" customFormat="1" x14ac:dyDescent="0.2">
      <c r="H4023" s="12"/>
      <c r="J4023" s="29"/>
      <c r="K4023" s="45"/>
      <c r="L4023" s="45"/>
      <c r="M4023" s="45"/>
    </row>
    <row r="4024" spans="8:13" s="28" customFormat="1" x14ac:dyDescent="0.2">
      <c r="H4024" s="12"/>
      <c r="J4024" s="29"/>
      <c r="K4024" s="45"/>
      <c r="L4024" s="45"/>
      <c r="M4024" s="45"/>
    </row>
    <row r="4025" spans="8:13" s="28" customFormat="1" x14ac:dyDescent="0.2">
      <c r="H4025" s="12"/>
      <c r="J4025" s="29"/>
      <c r="K4025" s="45"/>
      <c r="L4025" s="45"/>
      <c r="M4025" s="45"/>
    </row>
    <row r="4026" spans="8:13" s="28" customFormat="1" x14ac:dyDescent="0.2">
      <c r="H4026" s="12"/>
      <c r="J4026" s="29"/>
      <c r="K4026" s="45"/>
      <c r="L4026" s="45"/>
      <c r="M4026" s="45"/>
    </row>
    <row r="4027" spans="8:13" s="28" customFormat="1" x14ac:dyDescent="0.2">
      <c r="H4027" s="12"/>
      <c r="J4027" s="29"/>
      <c r="K4027" s="45"/>
      <c r="L4027" s="45"/>
      <c r="M4027" s="45"/>
    </row>
    <row r="4028" spans="8:13" s="28" customFormat="1" x14ac:dyDescent="0.2">
      <c r="H4028" s="12"/>
      <c r="J4028" s="29"/>
      <c r="K4028" s="45"/>
      <c r="L4028" s="45"/>
      <c r="M4028" s="45"/>
    </row>
    <row r="4029" spans="8:13" s="28" customFormat="1" x14ac:dyDescent="0.2">
      <c r="H4029" s="12"/>
      <c r="J4029" s="29"/>
      <c r="K4029" s="45"/>
      <c r="L4029" s="45"/>
      <c r="M4029" s="45"/>
    </row>
    <row r="4030" spans="8:13" s="28" customFormat="1" x14ac:dyDescent="0.2">
      <c r="H4030" s="12"/>
      <c r="J4030" s="29"/>
      <c r="K4030" s="45"/>
      <c r="L4030" s="45"/>
      <c r="M4030" s="45"/>
    </row>
    <row r="4031" spans="8:13" s="28" customFormat="1" x14ac:dyDescent="0.2">
      <c r="H4031" s="12"/>
      <c r="J4031" s="29"/>
      <c r="K4031" s="45"/>
      <c r="L4031" s="45"/>
      <c r="M4031" s="45"/>
    </row>
    <row r="4032" spans="8:13" s="28" customFormat="1" x14ac:dyDescent="0.2">
      <c r="H4032" s="12"/>
      <c r="J4032" s="29"/>
      <c r="K4032" s="45"/>
      <c r="L4032" s="45"/>
      <c r="M4032" s="45"/>
    </row>
    <row r="4033" spans="8:13" s="28" customFormat="1" x14ac:dyDescent="0.2">
      <c r="H4033" s="12"/>
      <c r="J4033" s="29"/>
      <c r="K4033" s="45"/>
      <c r="L4033" s="45"/>
      <c r="M4033" s="45"/>
    </row>
    <row r="4034" spans="8:13" s="28" customFormat="1" x14ac:dyDescent="0.2">
      <c r="H4034" s="12"/>
      <c r="J4034" s="29"/>
      <c r="K4034" s="45"/>
      <c r="L4034" s="45"/>
      <c r="M4034" s="45"/>
    </row>
    <row r="4035" spans="8:13" s="28" customFormat="1" x14ac:dyDescent="0.2">
      <c r="H4035" s="12"/>
      <c r="J4035" s="29"/>
      <c r="K4035" s="45"/>
      <c r="L4035" s="45"/>
      <c r="M4035" s="45"/>
    </row>
    <row r="4036" spans="8:13" s="28" customFormat="1" x14ac:dyDescent="0.2">
      <c r="H4036" s="12"/>
      <c r="J4036" s="29"/>
      <c r="K4036" s="45"/>
      <c r="L4036" s="45"/>
      <c r="M4036" s="45"/>
    </row>
    <row r="4037" spans="8:13" s="28" customFormat="1" x14ac:dyDescent="0.2">
      <c r="H4037" s="12"/>
      <c r="J4037" s="29"/>
      <c r="K4037" s="45"/>
      <c r="L4037" s="45"/>
      <c r="M4037" s="45"/>
    </row>
    <row r="4038" spans="8:13" s="28" customFormat="1" x14ac:dyDescent="0.2">
      <c r="H4038" s="12"/>
      <c r="J4038" s="29"/>
      <c r="K4038" s="45"/>
      <c r="L4038" s="45"/>
      <c r="M4038" s="45"/>
    </row>
    <row r="4039" spans="8:13" s="28" customFormat="1" x14ac:dyDescent="0.2">
      <c r="H4039" s="12"/>
      <c r="J4039" s="29"/>
      <c r="K4039" s="45"/>
      <c r="L4039" s="45"/>
      <c r="M4039" s="45"/>
    </row>
    <row r="4040" spans="8:13" s="28" customFormat="1" x14ac:dyDescent="0.2">
      <c r="H4040" s="12"/>
      <c r="J4040" s="29"/>
      <c r="K4040" s="45"/>
      <c r="L4040" s="45"/>
      <c r="M4040" s="45"/>
    </row>
    <row r="4041" spans="8:13" s="28" customFormat="1" x14ac:dyDescent="0.2">
      <c r="H4041" s="12"/>
      <c r="J4041" s="29"/>
      <c r="K4041" s="45"/>
      <c r="L4041" s="45"/>
      <c r="M4041" s="45"/>
    </row>
    <row r="4042" spans="8:13" s="28" customFormat="1" x14ac:dyDescent="0.2">
      <c r="H4042" s="12"/>
      <c r="J4042" s="29"/>
      <c r="K4042" s="45"/>
      <c r="L4042" s="45"/>
      <c r="M4042" s="45"/>
    </row>
    <row r="4043" spans="8:13" s="28" customFormat="1" x14ac:dyDescent="0.2">
      <c r="H4043" s="12"/>
      <c r="J4043" s="29"/>
      <c r="K4043" s="45"/>
      <c r="L4043" s="45"/>
      <c r="M4043" s="45"/>
    </row>
    <row r="4044" spans="8:13" s="28" customFormat="1" x14ac:dyDescent="0.2">
      <c r="H4044" s="12"/>
      <c r="J4044" s="29"/>
      <c r="K4044" s="45"/>
      <c r="L4044" s="45"/>
      <c r="M4044" s="45"/>
    </row>
    <row r="4045" spans="8:13" s="28" customFormat="1" x14ac:dyDescent="0.2">
      <c r="H4045" s="12"/>
      <c r="J4045" s="29"/>
      <c r="K4045" s="45"/>
      <c r="L4045" s="45"/>
      <c r="M4045" s="45"/>
    </row>
    <row r="4046" spans="8:13" s="28" customFormat="1" x14ac:dyDescent="0.2">
      <c r="H4046" s="12"/>
      <c r="J4046" s="29"/>
      <c r="K4046" s="45"/>
      <c r="L4046" s="45"/>
      <c r="M4046" s="45"/>
    </row>
    <row r="4047" spans="8:13" s="28" customFormat="1" x14ac:dyDescent="0.2">
      <c r="H4047" s="12"/>
      <c r="J4047" s="29"/>
      <c r="K4047" s="45"/>
      <c r="L4047" s="45"/>
      <c r="M4047" s="45"/>
    </row>
    <row r="4048" spans="8:13" s="28" customFormat="1" x14ac:dyDescent="0.2">
      <c r="H4048" s="12"/>
      <c r="J4048" s="29"/>
      <c r="K4048" s="45"/>
      <c r="L4048" s="45"/>
      <c r="M4048" s="45"/>
    </row>
    <row r="4049" spans="8:13" s="28" customFormat="1" x14ac:dyDescent="0.2">
      <c r="H4049" s="12"/>
      <c r="J4049" s="29"/>
      <c r="K4049" s="45"/>
      <c r="L4049" s="45"/>
      <c r="M4049" s="45"/>
    </row>
    <row r="4050" spans="8:13" s="28" customFormat="1" x14ac:dyDescent="0.2">
      <c r="H4050" s="12"/>
      <c r="J4050" s="29"/>
      <c r="K4050" s="45"/>
      <c r="L4050" s="45"/>
      <c r="M4050" s="45"/>
    </row>
    <row r="4051" spans="8:13" s="28" customFormat="1" x14ac:dyDescent="0.2">
      <c r="H4051" s="12"/>
      <c r="J4051" s="29"/>
      <c r="K4051" s="45"/>
      <c r="L4051" s="45"/>
      <c r="M4051" s="45"/>
    </row>
    <row r="4052" spans="8:13" s="28" customFormat="1" x14ac:dyDescent="0.2">
      <c r="H4052" s="12"/>
      <c r="J4052" s="29"/>
      <c r="K4052" s="45"/>
      <c r="L4052" s="45"/>
      <c r="M4052" s="45"/>
    </row>
    <row r="4053" spans="8:13" s="28" customFormat="1" x14ac:dyDescent="0.2">
      <c r="H4053" s="12"/>
      <c r="J4053" s="29"/>
      <c r="K4053" s="45"/>
      <c r="L4053" s="45"/>
      <c r="M4053" s="45"/>
    </row>
    <row r="4054" spans="8:13" s="28" customFormat="1" x14ac:dyDescent="0.2">
      <c r="H4054" s="12"/>
      <c r="J4054" s="29"/>
      <c r="K4054" s="45"/>
      <c r="L4054" s="45"/>
      <c r="M4054" s="45"/>
    </row>
    <row r="4055" spans="8:13" s="28" customFormat="1" x14ac:dyDescent="0.2">
      <c r="H4055" s="12"/>
      <c r="J4055" s="29"/>
      <c r="K4055" s="45"/>
      <c r="L4055" s="45"/>
      <c r="M4055" s="45"/>
    </row>
    <row r="4056" spans="8:13" s="28" customFormat="1" x14ac:dyDescent="0.2">
      <c r="H4056" s="12"/>
      <c r="J4056" s="29"/>
      <c r="K4056" s="45"/>
      <c r="L4056" s="45"/>
      <c r="M4056" s="45"/>
    </row>
    <row r="4057" spans="8:13" s="28" customFormat="1" x14ac:dyDescent="0.2">
      <c r="H4057" s="12"/>
      <c r="J4057" s="29"/>
      <c r="K4057" s="45"/>
      <c r="L4057" s="45"/>
      <c r="M4057" s="45"/>
    </row>
    <row r="4058" spans="8:13" s="28" customFormat="1" x14ac:dyDescent="0.2">
      <c r="H4058" s="12"/>
      <c r="J4058" s="29"/>
      <c r="K4058" s="45"/>
      <c r="L4058" s="45"/>
      <c r="M4058" s="45"/>
    </row>
    <row r="4059" spans="8:13" s="28" customFormat="1" x14ac:dyDescent="0.2">
      <c r="H4059" s="12"/>
      <c r="J4059" s="29"/>
      <c r="K4059" s="45"/>
      <c r="L4059" s="45"/>
      <c r="M4059" s="45"/>
    </row>
    <row r="4060" spans="8:13" s="28" customFormat="1" x14ac:dyDescent="0.2">
      <c r="H4060" s="12"/>
      <c r="J4060" s="29"/>
      <c r="K4060" s="45"/>
      <c r="L4060" s="45"/>
      <c r="M4060" s="45"/>
    </row>
    <row r="4061" spans="8:13" s="28" customFormat="1" x14ac:dyDescent="0.2">
      <c r="H4061" s="12"/>
      <c r="J4061" s="29"/>
      <c r="K4061" s="45"/>
      <c r="L4061" s="45"/>
      <c r="M4061" s="45"/>
    </row>
    <row r="4062" spans="8:13" s="28" customFormat="1" x14ac:dyDescent="0.2">
      <c r="H4062" s="12"/>
      <c r="J4062" s="29"/>
      <c r="K4062" s="45"/>
      <c r="L4062" s="45"/>
      <c r="M4062" s="45"/>
    </row>
    <row r="4063" spans="8:13" s="28" customFormat="1" x14ac:dyDescent="0.2">
      <c r="H4063" s="12"/>
      <c r="J4063" s="29"/>
      <c r="K4063" s="45"/>
      <c r="L4063" s="45"/>
      <c r="M4063" s="45"/>
    </row>
    <row r="4064" spans="8:13" s="28" customFormat="1" x14ac:dyDescent="0.2">
      <c r="H4064" s="12"/>
      <c r="J4064" s="29"/>
      <c r="K4064" s="45"/>
      <c r="L4064" s="45"/>
      <c r="M4064" s="45"/>
    </row>
    <row r="4065" spans="8:13" s="28" customFormat="1" x14ac:dyDescent="0.2">
      <c r="H4065" s="12"/>
      <c r="J4065" s="29"/>
      <c r="K4065" s="45"/>
      <c r="L4065" s="45"/>
      <c r="M4065" s="45"/>
    </row>
    <row r="4066" spans="8:13" s="28" customFormat="1" x14ac:dyDescent="0.2">
      <c r="H4066" s="12"/>
      <c r="J4066" s="29"/>
      <c r="K4066" s="45"/>
      <c r="L4066" s="45"/>
      <c r="M4066" s="45"/>
    </row>
    <row r="4067" spans="8:13" s="28" customFormat="1" x14ac:dyDescent="0.2">
      <c r="H4067" s="12"/>
      <c r="J4067" s="29"/>
      <c r="K4067" s="45"/>
      <c r="L4067" s="45"/>
      <c r="M4067" s="45"/>
    </row>
    <row r="4068" spans="8:13" s="28" customFormat="1" x14ac:dyDescent="0.2">
      <c r="H4068" s="12"/>
      <c r="J4068" s="29"/>
      <c r="K4068" s="45"/>
      <c r="L4068" s="45"/>
      <c r="M4068" s="45"/>
    </row>
    <row r="4069" spans="8:13" s="28" customFormat="1" x14ac:dyDescent="0.2">
      <c r="H4069" s="12"/>
      <c r="J4069" s="29"/>
      <c r="K4069" s="45"/>
      <c r="L4069" s="45"/>
      <c r="M4069" s="45"/>
    </row>
    <row r="4070" spans="8:13" s="28" customFormat="1" x14ac:dyDescent="0.2">
      <c r="H4070" s="12"/>
      <c r="J4070" s="29"/>
      <c r="K4070" s="45"/>
      <c r="L4070" s="45"/>
      <c r="M4070" s="45"/>
    </row>
    <row r="4071" spans="8:13" s="28" customFormat="1" x14ac:dyDescent="0.2">
      <c r="H4071" s="12"/>
      <c r="J4071" s="29"/>
      <c r="K4071" s="45"/>
      <c r="L4071" s="45"/>
      <c r="M4071" s="45"/>
    </row>
    <row r="4072" spans="8:13" s="28" customFormat="1" x14ac:dyDescent="0.2">
      <c r="H4072" s="12"/>
      <c r="J4072" s="29"/>
      <c r="K4072" s="45"/>
      <c r="L4072" s="45"/>
      <c r="M4072" s="45"/>
    </row>
    <row r="4073" spans="8:13" s="28" customFormat="1" x14ac:dyDescent="0.2">
      <c r="H4073" s="12"/>
      <c r="J4073" s="29"/>
      <c r="K4073" s="45"/>
      <c r="L4073" s="45"/>
      <c r="M4073" s="45"/>
    </row>
    <row r="4074" spans="8:13" s="28" customFormat="1" x14ac:dyDescent="0.2">
      <c r="H4074" s="12"/>
      <c r="J4074" s="29"/>
      <c r="K4074" s="45"/>
      <c r="L4074" s="45"/>
      <c r="M4074" s="45"/>
    </row>
    <row r="4075" spans="8:13" s="28" customFormat="1" x14ac:dyDescent="0.2">
      <c r="H4075" s="12"/>
      <c r="J4075" s="29"/>
      <c r="K4075" s="45"/>
      <c r="L4075" s="45"/>
      <c r="M4075" s="45"/>
    </row>
    <row r="4076" spans="8:13" s="28" customFormat="1" x14ac:dyDescent="0.2">
      <c r="H4076" s="12"/>
      <c r="J4076" s="29"/>
      <c r="K4076" s="45"/>
      <c r="L4076" s="45"/>
      <c r="M4076" s="45"/>
    </row>
    <row r="4077" spans="8:13" s="28" customFormat="1" x14ac:dyDescent="0.2">
      <c r="H4077" s="12"/>
      <c r="J4077" s="29"/>
      <c r="K4077" s="45"/>
      <c r="L4077" s="45"/>
      <c r="M4077" s="45"/>
    </row>
    <row r="4078" spans="8:13" s="28" customFormat="1" x14ac:dyDescent="0.2">
      <c r="H4078" s="12"/>
      <c r="J4078" s="29"/>
      <c r="K4078" s="45"/>
      <c r="L4078" s="45"/>
      <c r="M4078" s="45"/>
    </row>
    <row r="4079" spans="8:13" s="28" customFormat="1" x14ac:dyDescent="0.2">
      <c r="H4079" s="12"/>
      <c r="J4079" s="29"/>
      <c r="K4079" s="45"/>
      <c r="L4079" s="45"/>
      <c r="M4079" s="45"/>
    </row>
    <row r="4080" spans="8:13" s="28" customFormat="1" x14ac:dyDescent="0.2">
      <c r="H4080" s="12"/>
      <c r="J4080" s="29"/>
      <c r="K4080" s="45"/>
      <c r="L4080" s="45"/>
      <c r="M4080" s="45"/>
    </row>
    <row r="4081" spans="8:13" s="28" customFormat="1" x14ac:dyDescent="0.2">
      <c r="H4081" s="12"/>
      <c r="J4081" s="29"/>
      <c r="K4081" s="45"/>
      <c r="L4081" s="45"/>
      <c r="M4081" s="45"/>
    </row>
    <row r="4082" spans="8:13" s="28" customFormat="1" x14ac:dyDescent="0.2">
      <c r="H4082" s="12"/>
      <c r="J4082" s="29"/>
      <c r="K4082" s="45"/>
      <c r="L4082" s="45"/>
      <c r="M4082" s="45"/>
    </row>
    <row r="4083" spans="8:13" s="28" customFormat="1" x14ac:dyDescent="0.2">
      <c r="H4083" s="12"/>
      <c r="J4083" s="29"/>
      <c r="K4083" s="45"/>
      <c r="L4083" s="45"/>
      <c r="M4083" s="45"/>
    </row>
    <row r="4084" spans="8:13" s="28" customFormat="1" x14ac:dyDescent="0.2">
      <c r="H4084" s="12"/>
      <c r="J4084" s="29"/>
      <c r="K4084" s="45"/>
      <c r="L4084" s="45"/>
      <c r="M4084" s="45"/>
    </row>
    <row r="4085" spans="8:13" s="28" customFormat="1" x14ac:dyDescent="0.2">
      <c r="H4085" s="12"/>
      <c r="J4085" s="29"/>
      <c r="K4085" s="45"/>
      <c r="L4085" s="45"/>
      <c r="M4085" s="45"/>
    </row>
    <row r="4086" spans="8:13" s="28" customFormat="1" x14ac:dyDescent="0.2">
      <c r="H4086" s="12"/>
      <c r="J4086" s="29"/>
      <c r="K4086" s="45"/>
      <c r="L4086" s="45"/>
      <c r="M4086" s="45"/>
    </row>
    <row r="4087" spans="8:13" s="28" customFormat="1" x14ac:dyDescent="0.2">
      <c r="H4087" s="12"/>
      <c r="J4087" s="29"/>
      <c r="K4087" s="45"/>
      <c r="L4087" s="45"/>
      <c r="M4087" s="45"/>
    </row>
    <row r="4088" spans="8:13" s="28" customFormat="1" x14ac:dyDescent="0.2">
      <c r="H4088" s="12"/>
      <c r="J4088" s="29"/>
      <c r="K4088" s="45"/>
      <c r="L4088" s="45"/>
      <c r="M4088" s="45"/>
    </row>
    <row r="4089" spans="8:13" s="28" customFormat="1" x14ac:dyDescent="0.2">
      <c r="H4089" s="12"/>
      <c r="J4089" s="29"/>
      <c r="K4089" s="45"/>
      <c r="L4089" s="45"/>
      <c r="M4089" s="45"/>
    </row>
    <row r="4090" spans="8:13" s="28" customFormat="1" x14ac:dyDescent="0.2">
      <c r="H4090" s="12"/>
      <c r="J4090" s="29"/>
      <c r="K4090" s="45"/>
      <c r="L4090" s="45"/>
      <c r="M4090" s="45"/>
    </row>
    <row r="4091" spans="8:13" s="28" customFormat="1" x14ac:dyDescent="0.2">
      <c r="H4091" s="12"/>
      <c r="J4091" s="29"/>
      <c r="K4091" s="45"/>
      <c r="L4091" s="45"/>
      <c r="M4091" s="45"/>
    </row>
    <row r="4092" spans="8:13" s="28" customFormat="1" x14ac:dyDescent="0.2">
      <c r="H4092" s="12"/>
      <c r="J4092" s="29"/>
      <c r="K4092" s="45"/>
      <c r="L4092" s="45"/>
      <c r="M4092" s="45"/>
    </row>
    <row r="4093" spans="8:13" s="28" customFormat="1" x14ac:dyDescent="0.2">
      <c r="H4093" s="12"/>
      <c r="J4093" s="29"/>
      <c r="K4093" s="45"/>
      <c r="L4093" s="45"/>
      <c r="M4093" s="45"/>
    </row>
    <row r="4094" spans="8:13" s="28" customFormat="1" x14ac:dyDescent="0.2">
      <c r="H4094" s="12"/>
      <c r="J4094" s="29"/>
      <c r="K4094" s="45"/>
      <c r="L4094" s="45"/>
      <c r="M4094" s="45"/>
    </row>
    <row r="4095" spans="8:13" s="28" customFormat="1" x14ac:dyDescent="0.2">
      <c r="H4095" s="12"/>
      <c r="J4095" s="29"/>
      <c r="K4095" s="45"/>
      <c r="L4095" s="45"/>
      <c r="M4095" s="45"/>
    </row>
    <row r="4096" spans="8:13" s="28" customFormat="1" x14ac:dyDescent="0.2">
      <c r="H4096" s="12"/>
      <c r="J4096" s="29"/>
      <c r="K4096" s="45"/>
      <c r="L4096" s="45"/>
      <c r="M4096" s="45"/>
    </row>
    <row r="4097" spans="8:13" s="28" customFormat="1" x14ac:dyDescent="0.2">
      <c r="H4097" s="12"/>
      <c r="J4097" s="29"/>
      <c r="K4097" s="45"/>
      <c r="L4097" s="45"/>
      <c r="M4097" s="45"/>
    </row>
    <row r="4098" spans="8:13" s="28" customFormat="1" x14ac:dyDescent="0.2">
      <c r="H4098" s="12"/>
      <c r="J4098" s="29"/>
      <c r="K4098" s="45"/>
      <c r="L4098" s="45"/>
      <c r="M4098" s="45"/>
    </row>
    <row r="4099" spans="8:13" s="28" customFormat="1" x14ac:dyDescent="0.2">
      <c r="H4099" s="12"/>
      <c r="J4099" s="29"/>
      <c r="K4099" s="45"/>
      <c r="L4099" s="45"/>
      <c r="M4099" s="45"/>
    </row>
    <row r="4100" spans="8:13" s="28" customFormat="1" x14ac:dyDescent="0.2">
      <c r="H4100" s="12"/>
      <c r="J4100" s="29"/>
      <c r="K4100" s="45"/>
      <c r="L4100" s="45"/>
      <c r="M4100" s="45"/>
    </row>
    <row r="4101" spans="8:13" s="28" customFormat="1" x14ac:dyDescent="0.2">
      <c r="H4101" s="12"/>
      <c r="J4101" s="29"/>
      <c r="K4101" s="45"/>
      <c r="L4101" s="45"/>
      <c r="M4101" s="45"/>
    </row>
    <row r="4102" spans="8:13" s="28" customFormat="1" x14ac:dyDescent="0.2">
      <c r="H4102" s="12"/>
      <c r="J4102" s="29"/>
      <c r="K4102" s="45"/>
      <c r="L4102" s="45"/>
      <c r="M4102" s="45"/>
    </row>
    <row r="4103" spans="8:13" s="28" customFormat="1" x14ac:dyDescent="0.2">
      <c r="H4103" s="12"/>
      <c r="J4103" s="29"/>
      <c r="K4103" s="45"/>
      <c r="L4103" s="45"/>
      <c r="M4103" s="45"/>
    </row>
    <row r="4104" spans="8:13" s="28" customFormat="1" x14ac:dyDescent="0.2">
      <c r="H4104" s="12"/>
      <c r="J4104" s="29"/>
      <c r="K4104" s="45"/>
      <c r="L4104" s="45"/>
      <c r="M4104" s="45"/>
    </row>
    <row r="4105" spans="8:13" s="28" customFormat="1" x14ac:dyDescent="0.2">
      <c r="H4105" s="12"/>
      <c r="J4105" s="29"/>
      <c r="K4105" s="45"/>
      <c r="L4105" s="45"/>
      <c r="M4105" s="45"/>
    </row>
    <row r="4106" spans="8:13" s="28" customFormat="1" x14ac:dyDescent="0.2">
      <c r="H4106" s="12"/>
      <c r="J4106" s="29"/>
      <c r="K4106" s="45"/>
      <c r="L4106" s="45"/>
      <c r="M4106" s="45"/>
    </row>
    <row r="4107" spans="8:13" s="28" customFormat="1" x14ac:dyDescent="0.2">
      <c r="H4107" s="12"/>
      <c r="J4107" s="29"/>
      <c r="K4107" s="45"/>
      <c r="L4107" s="45"/>
      <c r="M4107" s="45"/>
    </row>
    <row r="4108" spans="8:13" s="28" customFormat="1" x14ac:dyDescent="0.2">
      <c r="H4108" s="12"/>
      <c r="J4108" s="29"/>
      <c r="K4108" s="45"/>
      <c r="L4108" s="45"/>
      <c r="M4108" s="45"/>
    </row>
    <row r="4109" spans="8:13" s="28" customFormat="1" x14ac:dyDescent="0.2">
      <c r="H4109" s="12"/>
      <c r="J4109" s="29"/>
      <c r="K4109" s="45"/>
      <c r="L4109" s="45"/>
      <c r="M4109" s="45"/>
    </row>
    <row r="4110" spans="8:13" s="28" customFormat="1" x14ac:dyDescent="0.2">
      <c r="H4110" s="12"/>
      <c r="J4110" s="29"/>
      <c r="K4110" s="45"/>
      <c r="L4110" s="45"/>
      <c r="M4110" s="45"/>
    </row>
    <row r="4111" spans="8:13" s="28" customFormat="1" x14ac:dyDescent="0.2">
      <c r="H4111" s="12"/>
      <c r="J4111" s="29"/>
      <c r="K4111" s="45"/>
      <c r="L4111" s="45"/>
      <c r="M4111" s="45"/>
    </row>
    <row r="4112" spans="8:13" s="28" customFormat="1" x14ac:dyDescent="0.2">
      <c r="H4112" s="12"/>
      <c r="J4112" s="29"/>
      <c r="K4112" s="45"/>
      <c r="L4112" s="45"/>
      <c r="M4112" s="45"/>
    </row>
    <row r="4113" spans="8:13" s="28" customFormat="1" x14ac:dyDescent="0.2">
      <c r="H4113" s="12"/>
      <c r="J4113" s="29"/>
      <c r="K4113" s="45"/>
      <c r="L4113" s="45"/>
      <c r="M4113" s="45"/>
    </row>
    <row r="4114" spans="8:13" s="28" customFormat="1" x14ac:dyDescent="0.2">
      <c r="H4114" s="12"/>
      <c r="J4114" s="29"/>
      <c r="K4114" s="45"/>
      <c r="L4114" s="45"/>
      <c r="M4114" s="45"/>
    </row>
    <row r="4115" spans="8:13" s="28" customFormat="1" x14ac:dyDescent="0.2">
      <c r="H4115" s="12"/>
      <c r="J4115" s="29"/>
      <c r="K4115" s="45"/>
      <c r="L4115" s="45"/>
      <c r="M4115" s="45"/>
    </row>
    <row r="4116" spans="8:13" s="28" customFormat="1" x14ac:dyDescent="0.2">
      <c r="H4116" s="12"/>
      <c r="J4116" s="29"/>
      <c r="K4116" s="45"/>
      <c r="L4116" s="45"/>
      <c r="M4116" s="45"/>
    </row>
    <row r="4117" spans="8:13" s="28" customFormat="1" x14ac:dyDescent="0.2">
      <c r="H4117" s="12"/>
      <c r="J4117" s="29"/>
      <c r="K4117" s="45"/>
      <c r="L4117" s="45"/>
      <c r="M4117" s="45"/>
    </row>
    <row r="4118" spans="8:13" s="28" customFormat="1" x14ac:dyDescent="0.2">
      <c r="H4118" s="12"/>
      <c r="J4118" s="29"/>
      <c r="K4118" s="45"/>
      <c r="L4118" s="45"/>
      <c r="M4118" s="45"/>
    </row>
    <row r="4119" spans="8:13" s="28" customFormat="1" x14ac:dyDescent="0.2">
      <c r="H4119" s="12"/>
      <c r="J4119" s="29"/>
      <c r="K4119" s="45"/>
      <c r="L4119" s="45"/>
      <c r="M4119" s="45"/>
    </row>
    <row r="4120" spans="8:13" s="28" customFormat="1" x14ac:dyDescent="0.2">
      <c r="H4120" s="12"/>
      <c r="J4120" s="29"/>
      <c r="K4120" s="45"/>
      <c r="L4120" s="45"/>
      <c r="M4120" s="45"/>
    </row>
    <row r="4121" spans="8:13" s="28" customFormat="1" x14ac:dyDescent="0.2">
      <c r="H4121" s="12"/>
      <c r="J4121" s="29"/>
      <c r="K4121" s="45"/>
      <c r="L4121" s="45"/>
      <c r="M4121" s="45"/>
    </row>
    <row r="4122" spans="8:13" s="28" customFormat="1" x14ac:dyDescent="0.2">
      <c r="H4122" s="12"/>
      <c r="J4122" s="29"/>
      <c r="K4122" s="45"/>
      <c r="L4122" s="45"/>
      <c r="M4122" s="45"/>
    </row>
    <row r="4123" spans="8:13" s="28" customFormat="1" x14ac:dyDescent="0.2">
      <c r="H4123" s="12"/>
      <c r="J4123" s="29"/>
      <c r="K4123" s="45"/>
      <c r="L4123" s="45"/>
      <c r="M4123" s="45"/>
    </row>
    <row r="4124" spans="8:13" s="28" customFormat="1" x14ac:dyDescent="0.2">
      <c r="H4124" s="12"/>
      <c r="J4124" s="29"/>
      <c r="K4124" s="45"/>
      <c r="L4124" s="45"/>
      <c r="M4124" s="45"/>
    </row>
    <row r="4125" spans="8:13" s="28" customFormat="1" x14ac:dyDescent="0.2">
      <c r="H4125" s="12"/>
      <c r="J4125" s="29"/>
      <c r="K4125" s="45"/>
      <c r="L4125" s="45"/>
      <c r="M4125" s="45"/>
    </row>
    <row r="4126" spans="8:13" s="28" customFormat="1" x14ac:dyDescent="0.2">
      <c r="H4126" s="12"/>
      <c r="J4126" s="29"/>
      <c r="K4126" s="45"/>
      <c r="L4126" s="45"/>
      <c r="M4126" s="45"/>
    </row>
    <row r="4127" spans="8:13" s="28" customFormat="1" x14ac:dyDescent="0.2">
      <c r="H4127" s="12"/>
      <c r="J4127" s="29"/>
      <c r="K4127" s="45"/>
      <c r="L4127" s="45"/>
      <c r="M4127" s="45"/>
    </row>
    <row r="4128" spans="8:13" s="28" customFormat="1" x14ac:dyDescent="0.2">
      <c r="H4128" s="12"/>
      <c r="J4128" s="29"/>
      <c r="K4128" s="45"/>
      <c r="L4128" s="45"/>
      <c r="M4128" s="45"/>
    </row>
    <row r="4129" spans="8:13" s="28" customFormat="1" x14ac:dyDescent="0.2">
      <c r="H4129" s="12"/>
      <c r="J4129" s="29"/>
      <c r="K4129" s="45"/>
      <c r="L4129" s="45"/>
      <c r="M4129" s="45"/>
    </row>
    <row r="4130" spans="8:13" s="28" customFormat="1" x14ac:dyDescent="0.2">
      <c r="H4130" s="12"/>
      <c r="J4130" s="29"/>
      <c r="K4130" s="45"/>
      <c r="L4130" s="45"/>
      <c r="M4130" s="45"/>
    </row>
    <row r="4131" spans="8:13" s="28" customFormat="1" x14ac:dyDescent="0.2">
      <c r="H4131" s="12"/>
      <c r="J4131" s="29"/>
      <c r="K4131" s="45"/>
      <c r="L4131" s="45"/>
      <c r="M4131" s="45"/>
    </row>
    <row r="4132" spans="8:13" s="28" customFormat="1" x14ac:dyDescent="0.2">
      <c r="H4132" s="12"/>
      <c r="J4132" s="29"/>
      <c r="K4132" s="45"/>
      <c r="L4132" s="45"/>
      <c r="M4132" s="45"/>
    </row>
    <row r="4133" spans="8:13" s="28" customFormat="1" x14ac:dyDescent="0.2">
      <c r="H4133" s="12"/>
      <c r="J4133" s="29"/>
      <c r="K4133" s="45"/>
      <c r="L4133" s="45"/>
      <c r="M4133" s="45"/>
    </row>
    <row r="4134" spans="8:13" s="28" customFormat="1" x14ac:dyDescent="0.2">
      <c r="H4134" s="12"/>
      <c r="J4134" s="29"/>
      <c r="K4134" s="45"/>
      <c r="L4134" s="45"/>
      <c r="M4134" s="45"/>
    </row>
    <row r="4135" spans="8:13" s="28" customFormat="1" x14ac:dyDescent="0.2">
      <c r="H4135" s="12"/>
      <c r="J4135" s="29"/>
      <c r="K4135" s="45"/>
      <c r="L4135" s="45"/>
      <c r="M4135" s="45"/>
    </row>
    <row r="4136" spans="8:13" s="28" customFormat="1" x14ac:dyDescent="0.2">
      <c r="H4136" s="12"/>
      <c r="J4136" s="29"/>
      <c r="K4136" s="45"/>
      <c r="L4136" s="45"/>
      <c r="M4136" s="45"/>
    </row>
    <row r="4137" spans="8:13" s="28" customFormat="1" x14ac:dyDescent="0.2">
      <c r="H4137" s="12"/>
      <c r="J4137" s="29"/>
      <c r="K4137" s="45"/>
      <c r="L4137" s="45"/>
      <c r="M4137" s="45"/>
    </row>
    <row r="4138" spans="8:13" s="28" customFormat="1" x14ac:dyDescent="0.2">
      <c r="H4138" s="12"/>
      <c r="J4138" s="29"/>
      <c r="K4138" s="45"/>
      <c r="L4138" s="45"/>
      <c r="M4138" s="45"/>
    </row>
    <row r="4139" spans="8:13" s="28" customFormat="1" x14ac:dyDescent="0.2">
      <c r="H4139" s="12"/>
      <c r="J4139" s="29"/>
      <c r="K4139" s="45"/>
      <c r="L4139" s="45"/>
      <c r="M4139" s="45"/>
    </row>
    <row r="4140" spans="8:13" s="28" customFormat="1" x14ac:dyDescent="0.2">
      <c r="H4140" s="12"/>
      <c r="J4140" s="29"/>
      <c r="K4140" s="45"/>
      <c r="L4140" s="45"/>
      <c r="M4140" s="45"/>
    </row>
    <row r="4141" spans="8:13" s="28" customFormat="1" x14ac:dyDescent="0.2">
      <c r="H4141" s="12"/>
      <c r="J4141" s="29"/>
      <c r="K4141" s="45"/>
      <c r="L4141" s="45"/>
      <c r="M4141" s="45"/>
    </row>
    <row r="4142" spans="8:13" s="28" customFormat="1" x14ac:dyDescent="0.2">
      <c r="H4142" s="12"/>
      <c r="J4142" s="29"/>
      <c r="K4142" s="45"/>
      <c r="L4142" s="45"/>
      <c r="M4142" s="45"/>
    </row>
    <row r="4143" spans="8:13" s="28" customFormat="1" x14ac:dyDescent="0.2">
      <c r="H4143" s="12"/>
      <c r="J4143" s="29"/>
      <c r="K4143" s="45"/>
      <c r="L4143" s="45"/>
      <c r="M4143" s="45"/>
    </row>
    <row r="4144" spans="8:13" s="28" customFormat="1" x14ac:dyDescent="0.2">
      <c r="H4144" s="12"/>
      <c r="J4144" s="29"/>
      <c r="K4144" s="45"/>
      <c r="L4144" s="45"/>
      <c r="M4144" s="45"/>
    </row>
    <row r="4145" spans="8:13" s="28" customFormat="1" x14ac:dyDescent="0.2">
      <c r="H4145" s="12"/>
      <c r="J4145" s="29"/>
      <c r="K4145" s="45"/>
      <c r="L4145" s="45"/>
      <c r="M4145" s="45"/>
    </row>
    <row r="4146" spans="8:13" s="28" customFormat="1" x14ac:dyDescent="0.2">
      <c r="H4146" s="12"/>
      <c r="J4146" s="29"/>
      <c r="K4146" s="45"/>
      <c r="L4146" s="45"/>
      <c r="M4146" s="45"/>
    </row>
    <row r="4147" spans="8:13" s="28" customFormat="1" x14ac:dyDescent="0.2">
      <c r="H4147" s="12"/>
      <c r="J4147" s="29"/>
      <c r="K4147" s="45"/>
      <c r="L4147" s="45"/>
      <c r="M4147" s="45"/>
    </row>
    <row r="4148" spans="8:13" s="28" customFormat="1" x14ac:dyDescent="0.2">
      <c r="H4148" s="12"/>
      <c r="J4148" s="29"/>
      <c r="K4148" s="45"/>
      <c r="L4148" s="45"/>
      <c r="M4148" s="45"/>
    </row>
    <row r="4149" spans="8:13" s="28" customFormat="1" x14ac:dyDescent="0.2">
      <c r="H4149" s="12"/>
      <c r="J4149" s="29"/>
      <c r="K4149" s="45"/>
      <c r="L4149" s="45"/>
      <c r="M4149" s="45"/>
    </row>
    <row r="4150" spans="8:13" s="28" customFormat="1" x14ac:dyDescent="0.2">
      <c r="H4150" s="12"/>
      <c r="J4150" s="29"/>
      <c r="K4150" s="45"/>
      <c r="L4150" s="45"/>
      <c r="M4150" s="45"/>
    </row>
    <row r="4151" spans="8:13" s="28" customFormat="1" x14ac:dyDescent="0.2">
      <c r="H4151" s="12"/>
      <c r="J4151" s="29"/>
      <c r="K4151" s="45"/>
      <c r="L4151" s="45"/>
      <c r="M4151" s="45"/>
    </row>
    <row r="4152" spans="8:13" s="28" customFormat="1" x14ac:dyDescent="0.2">
      <c r="H4152" s="12"/>
      <c r="J4152" s="29"/>
      <c r="K4152" s="45"/>
      <c r="L4152" s="45"/>
      <c r="M4152" s="45"/>
    </row>
    <row r="4153" spans="8:13" s="28" customFormat="1" x14ac:dyDescent="0.2">
      <c r="H4153" s="12"/>
      <c r="J4153" s="29"/>
      <c r="K4153" s="45"/>
      <c r="L4153" s="45"/>
      <c r="M4153" s="45"/>
    </row>
    <row r="4154" spans="8:13" s="28" customFormat="1" x14ac:dyDescent="0.2">
      <c r="H4154" s="12"/>
      <c r="J4154" s="29"/>
      <c r="K4154" s="45"/>
      <c r="L4154" s="45"/>
      <c r="M4154" s="45"/>
    </row>
    <row r="4155" spans="8:13" s="28" customFormat="1" x14ac:dyDescent="0.2">
      <c r="H4155" s="12"/>
      <c r="J4155" s="29"/>
      <c r="K4155" s="45"/>
      <c r="L4155" s="45"/>
      <c r="M4155" s="45"/>
    </row>
    <row r="4156" spans="8:13" s="28" customFormat="1" x14ac:dyDescent="0.2">
      <c r="H4156" s="12"/>
      <c r="J4156" s="29"/>
      <c r="K4156" s="45"/>
      <c r="L4156" s="45"/>
      <c r="M4156" s="45"/>
    </row>
    <row r="4157" spans="8:13" s="28" customFormat="1" x14ac:dyDescent="0.2">
      <c r="H4157" s="12"/>
      <c r="J4157" s="29"/>
      <c r="K4157" s="45"/>
      <c r="L4157" s="45"/>
      <c r="M4157" s="45"/>
    </row>
    <row r="4158" spans="8:13" s="28" customFormat="1" x14ac:dyDescent="0.2">
      <c r="H4158" s="12"/>
      <c r="J4158" s="29"/>
      <c r="K4158" s="45"/>
      <c r="L4158" s="45"/>
      <c r="M4158" s="45"/>
    </row>
    <row r="4159" spans="8:13" s="28" customFormat="1" x14ac:dyDescent="0.2">
      <c r="H4159" s="12"/>
      <c r="J4159" s="29"/>
      <c r="K4159" s="45"/>
      <c r="L4159" s="45"/>
      <c r="M4159" s="45"/>
    </row>
    <row r="4160" spans="8:13" s="28" customFormat="1" x14ac:dyDescent="0.2">
      <c r="H4160" s="12"/>
      <c r="J4160" s="29"/>
      <c r="K4160" s="45"/>
      <c r="L4160" s="45"/>
      <c r="M4160" s="45"/>
    </row>
    <row r="4161" spans="8:13" s="28" customFormat="1" x14ac:dyDescent="0.2">
      <c r="H4161" s="12"/>
      <c r="J4161" s="29"/>
      <c r="K4161" s="45"/>
      <c r="L4161" s="45"/>
      <c r="M4161" s="45"/>
    </row>
    <row r="4162" spans="8:13" s="28" customFormat="1" x14ac:dyDescent="0.2">
      <c r="H4162" s="12"/>
      <c r="J4162" s="29"/>
      <c r="K4162" s="45"/>
      <c r="L4162" s="45"/>
      <c r="M4162" s="45"/>
    </row>
    <row r="4163" spans="8:13" s="28" customFormat="1" x14ac:dyDescent="0.2">
      <c r="H4163" s="12"/>
      <c r="J4163" s="29"/>
      <c r="K4163" s="45"/>
      <c r="L4163" s="45"/>
      <c r="M4163" s="45"/>
    </row>
    <row r="4164" spans="8:13" s="28" customFormat="1" x14ac:dyDescent="0.2">
      <c r="H4164" s="12"/>
      <c r="J4164" s="29"/>
      <c r="K4164" s="45"/>
      <c r="L4164" s="45"/>
      <c r="M4164" s="45"/>
    </row>
    <row r="4165" spans="8:13" s="28" customFormat="1" x14ac:dyDescent="0.2">
      <c r="H4165" s="12"/>
      <c r="J4165" s="29"/>
      <c r="K4165" s="45"/>
      <c r="L4165" s="45"/>
      <c r="M4165" s="45"/>
    </row>
    <row r="4166" spans="8:13" s="28" customFormat="1" x14ac:dyDescent="0.2">
      <c r="H4166" s="12"/>
      <c r="J4166" s="29"/>
      <c r="K4166" s="45"/>
      <c r="L4166" s="45"/>
      <c r="M4166" s="45"/>
    </row>
    <row r="4167" spans="8:13" s="28" customFormat="1" x14ac:dyDescent="0.2">
      <c r="H4167" s="12"/>
      <c r="J4167" s="29"/>
      <c r="K4167" s="45"/>
      <c r="L4167" s="45"/>
      <c r="M4167" s="45"/>
    </row>
    <row r="4168" spans="8:13" s="28" customFormat="1" x14ac:dyDescent="0.2">
      <c r="H4168" s="12"/>
      <c r="J4168" s="29"/>
      <c r="K4168" s="45"/>
      <c r="L4168" s="45"/>
      <c r="M4168" s="45"/>
    </row>
    <row r="4169" spans="8:13" s="28" customFormat="1" x14ac:dyDescent="0.2">
      <c r="H4169" s="12"/>
      <c r="J4169" s="29"/>
      <c r="K4169" s="45"/>
      <c r="L4169" s="45"/>
      <c r="M4169" s="45"/>
    </row>
    <row r="4170" spans="8:13" s="28" customFormat="1" x14ac:dyDescent="0.2">
      <c r="H4170" s="12"/>
      <c r="J4170" s="29"/>
      <c r="K4170" s="45"/>
      <c r="L4170" s="45"/>
      <c r="M4170" s="45"/>
    </row>
    <row r="4171" spans="8:13" s="28" customFormat="1" x14ac:dyDescent="0.2">
      <c r="H4171" s="12"/>
      <c r="J4171" s="29"/>
      <c r="K4171" s="45"/>
      <c r="L4171" s="45"/>
      <c r="M4171" s="45"/>
    </row>
    <row r="4172" spans="8:13" s="28" customFormat="1" x14ac:dyDescent="0.2">
      <c r="H4172" s="12"/>
      <c r="J4172" s="29"/>
      <c r="K4172" s="45"/>
      <c r="L4172" s="45"/>
      <c r="M4172" s="45"/>
    </row>
    <row r="4173" spans="8:13" s="28" customFormat="1" x14ac:dyDescent="0.2">
      <c r="H4173" s="12"/>
      <c r="J4173" s="29"/>
      <c r="K4173" s="45"/>
      <c r="L4173" s="45"/>
      <c r="M4173" s="45"/>
    </row>
    <row r="4174" spans="8:13" s="28" customFormat="1" x14ac:dyDescent="0.2">
      <c r="H4174" s="12"/>
      <c r="J4174" s="29"/>
      <c r="K4174" s="45"/>
      <c r="L4174" s="45"/>
      <c r="M4174" s="45"/>
    </row>
    <row r="4175" spans="8:13" s="28" customFormat="1" x14ac:dyDescent="0.2">
      <c r="H4175" s="12"/>
      <c r="J4175" s="29"/>
      <c r="K4175" s="45"/>
      <c r="L4175" s="45"/>
      <c r="M4175" s="45"/>
    </row>
    <row r="4176" spans="8:13" s="28" customFormat="1" x14ac:dyDescent="0.2">
      <c r="H4176" s="12"/>
      <c r="J4176" s="29"/>
      <c r="K4176" s="45"/>
      <c r="L4176" s="45"/>
      <c r="M4176" s="45"/>
    </row>
    <row r="4177" spans="8:13" s="28" customFormat="1" x14ac:dyDescent="0.2">
      <c r="H4177" s="12"/>
      <c r="J4177" s="29"/>
      <c r="K4177" s="45"/>
      <c r="L4177" s="45"/>
      <c r="M4177" s="45"/>
    </row>
    <row r="4178" spans="8:13" s="28" customFormat="1" x14ac:dyDescent="0.2">
      <c r="H4178" s="12"/>
      <c r="J4178" s="29"/>
      <c r="K4178" s="45"/>
      <c r="L4178" s="45"/>
      <c r="M4178" s="45"/>
    </row>
    <row r="4179" spans="8:13" s="28" customFormat="1" x14ac:dyDescent="0.2">
      <c r="H4179" s="12"/>
      <c r="J4179" s="29"/>
      <c r="K4179" s="45"/>
      <c r="L4179" s="45"/>
      <c r="M4179" s="45"/>
    </row>
    <row r="4180" spans="8:13" s="28" customFormat="1" x14ac:dyDescent="0.2">
      <c r="H4180" s="12"/>
      <c r="J4180" s="29"/>
      <c r="K4180" s="45"/>
      <c r="L4180" s="45"/>
      <c r="M4180" s="45"/>
    </row>
    <row r="4181" spans="8:13" s="28" customFormat="1" x14ac:dyDescent="0.2">
      <c r="H4181" s="12"/>
      <c r="J4181" s="29"/>
      <c r="K4181" s="45"/>
      <c r="L4181" s="45"/>
      <c r="M4181" s="45"/>
    </row>
    <row r="4182" spans="8:13" s="28" customFormat="1" x14ac:dyDescent="0.2">
      <c r="H4182" s="12"/>
      <c r="J4182" s="29"/>
      <c r="K4182" s="45"/>
      <c r="L4182" s="45"/>
      <c r="M4182" s="45"/>
    </row>
    <row r="4183" spans="8:13" s="28" customFormat="1" x14ac:dyDescent="0.2">
      <c r="H4183" s="12"/>
      <c r="J4183" s="29"/>
      <c r="K4183" s="45"/>
      <c r="L4183" s="45"/>
      <c r="M4183" s="45"/>
    </row>
    <row r="4184" spans="8:13" s="28" customFormat="1" x14ac:dyDescent="0.2">
      <c r="H4184" s="12"/>
      <c r="J4184" s="29"/>
      <c r="K4184" s="45"/>
      <c r="L4184" s="45"/>
      <c r="M4184" s="45"/>
    </row>
    <row r="4185" spans="8:13" s="28" customFormat="1" x14ac:dyDescent="0.2">
      <c r="H4185" s="12"/>
      <c r="J4185" s="29"/>
      <c r="K4185" s="45"/>
      <c r="L4185" s="45"/>
      <c r="M4185" s="45"/>
    </row>
    <row r="4186" spans="8:13" s="28" customFormat="1" x14ac:dyDescent="0.2">
      <c r="H4186" s="12"/>
      <c r="J4186" s="29"/>
      <c r="K4186" s="45"/>
      <c r="L4186" s="45"/>
      <c r="M4186" s="45"/>
    </row>
    <row r="4187" spans="8:13" s="28" customFormat="1" x14ac:dyDescent="0.2">
      <c r="H4187" s="12"/>
      <c r="J4187" s="29"/>
      <c r="K4187" s="45"/>
      <c r="L4187" s="45"/>
      <c r="M4187" s="45"/>
    </row>
    <row r="4188" spans="8:13" s="28" customFormat="1" x14ac:dyDescent="0.2">
      <c r="H4188" s="12"/>
      <c r="J4188" s="29"/>
      <c r="K4188" s="45"/>
      <c r="L4188" s="45"/>
      <c r="M4188" s="45"/>
    </row>
    <row r="4189" spans="8:13" s="28" customFormat="1" x14ac:dyDescent="0.2">
      <c r="H4189" s="12"/>
      <c r="J4189" s="29"/>
      <c r="K4189" s="45"/>
      <c r="L4189" s="45"/>
      <c r="M4189" s="45"/>
    </row>
    <row r="4190" spans="8:13" s="28" customFormat="1" x14ac:dyDescent="0.2">
      <c r="H4190" s="12"/>
      <c r="J4190" s="29"/>
      <c r="K4190" s="45"/>
      <c r="L4190" s="45"/>
      <c r="M4190" s="45"/>
    </row>
    <row r="4191" spans="8:13" s="28" customFormat="1" x14ac:dyDescent="0.2">
      <c r="H4191" s="12"/>
      <c r="J4191" s="29"/>
      <c r="K4191" s="45"/>
      <c r="L4191" s="45"/>
      <c r="M4191" s="45"/>
    </row>
    <row r="4192" spans="8:13" s="28" customFormat="1" x14ac:dyDescent="0.2">
      <c r="H4192" s="12"/>
      <c r="J4192" s="29"/>
      <c r="K4192" s="45"/>
      <c r="L4192" s="45"/>
      <c r="M4192" s="45"/>
    </row>
    <row r="4193" spans="8:13" s="28" customFormat="1" x14ac:dyDescent="0.2">
      <c r="H4193" s="12"/>
      <c r="J4193" s="29"/>
      <c r="K4193" s="45"/>
      <c r="L4193" s="45"/>
      <c r="M4193" s="45"/>
    </row>
    <row r="4194" spans="8:13" s="28" customFormat="1" x14ac:dyDescent="0.2">
      <c r="H4194" s="12"/>
      <c r="J4194" s="29"/>
      <c r="K4194" s="45"/>
      <c r="L4194" s="45"/>
      <c r="M4194" s="45"/>
    </row>
    <row r="4195" spans="8:13" s="28" customFormat="1" x14ac:dyDescent="0.2">
      <c r="H4195" s="12"/>
      <c r="J4195" s="29"/>
      <c r="K4195" s="45"/>
      <c r="L4195" s="45"/>
      <c r="M4195" s="45"/>
    </row>
    <row r="4196" spans="8:13" s="28" customFormat="1" x14ac:dyDescent="0.2">
      <c r="H4196" s="12"/>
      <c r="J4196" s="29"/>
      <c r="K4196" s="45"/>
      <c r="L4196" s="45"/>
      <c r="M4196" s="45"/>
    </row>
    <row r="4197" spans="8:13" s="28" customFormat="1" x14ac:dyDescent="0.2">
      <c r="H4197" s="12"/>
      <c r="J4197" s="29"/>
      <c r="K4197" s="45"/>
      <c r="L4197" s="45"/>
      <c r="M4197" s="45"/>
    </row>
    <row r="4198" spans="8:13" s="28" customFormat="1" x14ac:dyDescent="0.2">
      <c r="H4198" s="12"/>
      <c r="J4198" s="29"/>
      <c r="K4198" s="45"/>
      <c r="L4198" s="45"/>
      <c r="M4198" s="45"/>
    </row>
    <row r="4199" spans="8:13" s="28" customFormat="1" x14ac:dyDescent="0.2">
      <c r="H4199" s="12"/>
      <c r="J4199" s="29"/>
      <c r="K4199" s="45"/>
      <c r="L4199" s="45"/>
      <c r="M4199" s="45"/>
    </row>
    <row r="4200" spans="8:13" s="28" customFormat="1" x14ac:dyDescent="0.2">
      <c r="H4200" s="12"/>
      <c r="J4200" s="29"/>
      <c r="K4200" s="45"/>
      <c r="L4200" s="45"/>
      <c r="M4200" s="45"/>
    </row>
    <row r="4201" spans="8:13" s="28" customFormat="1" x14ac:dyDescent="0.2">
      <c r="H4201" s="12"/>
      <c r="J4201" s="29"/>
      <c r="K4201" s="45"/>
      <c r="L4201" s="45"/>
      <c r="M4201" s="45"/>
    </row>
    <row r="4202" spans="8:13" s="28" customFormat="1" x14ac:dyDescent="0.2">
      <c r="H4202" s="12"/>
      <c r="J4202" s="29"/>
      <c r="K4202" s="45"/>
      <c r="L4202" s="45"/>
      <c r="M4202" s="45"/>
    </row>
    <row r="4203" spans="8:13" s="28" customFormat="1" x14ac:dyDescent="0.2">
      <c r="H4203" s="12"/>
      <c r="J4203" s="29"/>
      <c r="K4203" s="45"/>
      <c r="L4203" s="45"/>
      <c r="M4203" s="45"/>
    </row>
    <row r="4204" spans="8:13" s="28" customFormat="1" x14ac:dyDescent="0.2">
      <c r="H4204" s="12"/>
      <c r="J4204" s="29"/>
      <c r="K4204" s="45"/>
      <c r="L4204" s="45"/>
      <c r="M4204" s="45"/>
    </row>
    <row r="4205" spans="8:13" s="28" customFormat="1" x14ac:dyDescent="0.2">
      <c r="H4205" s="12"/>
      <c r="J4205" s="29"/>
      <c r="K4205" s="45"/>
      <c r="L4205" s="45"/>
      <c r="M4205" s="45"/>
    </row>
    <row r="4206" spans="8:13" s="28" customFormat="1" x14ac:dyDescent="0.2">
      <c r="H4206" s="12"/>
      <c r="J4206" s="29"/>
      <c r="K4206" s="45"/>
      <c r="L4206" s="45"/>
      <c r="M4206" s="45"/>
    </row>
    <row r="4207" spans="8:13" s="28" customFormat="1" x14ac:dyDescent="0.2">
      <c r="H4207" s="12"/>
      <c r="J4207" s="29"/>
      <c r="K4207" s="45"/>
      <c r="L4207" s="45"/>
      <c r="M4207" s="45"/>
    </row>
    <row r="4208" spans="8:13" s="28" customFormat="1" x14ac:dyDescent="0.2">
      <c r="H4208" s="12"/>
      <c r="J4208" s="29"/>
      <c r="K4208" s="45"/>
      <c r="L4208" s="45"/>
      <c r="M4208" s="45"/>
    </row>
    <row r="4209" spans="8:13" s="28" customFormat="1" x14ac:dyDescent="0.2">
      <c r="H4209" s="12"/>
      <c r="J4209" s="29"/>
      <c r="K4209" s="45"/>
      <c r="L4209" s="45"/>
      <c r="M4209" s="45"/>
    </row>
    <row r="4210" spans="8:13" s="28" customFormat="1" x14ac:dyDescent="0.2">
      <c r="H4210" s="12"/>
      <c r="J4210" s="29"/>
      <c r="K4210" s="45"/>
      <c r="L4210" s="45"/>
      <c r="M4210" s="45"/>
    </row>
    <row r="4211" spans="8:13" s="28" customFormat="1" x14ac:dyDescent="0.2">
      <c r="H4211" s="12"/>
      <c r="J4211" s="29"/>
      <c r="K4211" s="45"/>
      <c r="L4211" s="45"/>
      <c r="M4211" s="45"/>
    </row>
    <row r="4212" spans="8:13" s="28" customFormat="1" x14ac:dyDescent="0.2">
      <c r="H4212" s="12"/>
      <c r="J4212" s="29"/>
      <c r="K4212" s="45"/>
      <c r="L4212" s="45"/>
      <c r="M4212" s="45"/>
    </row>
    <row r="4213" spans="8:13" s="28" customFormat="1" x14ac:dyDescent="0.2">
      <c r="H4213" s="12"/>
      <c r="J4213" s="29"/>
      <c r="K4213" s="45"/>
      <c r="L4213" s="45"/>
      <c r="M4213" s="45"/>
    </row>
    <row r="4214" spans="8:13" s="28" customFormat="1" x14ac:dyDescent="0.2">
      <c r="H4214" s="12"/>
      <c r="J4214" s="29"/>
      <c r="K4214" s="45"/>
      <c r="L4214" s="45"/>
      <c r="M4214" s="45"/>
    </row>
    <row r="4215" spans="8:13" s="28" customFormat="1" x14ac:dyDescent="0.2">
      <c r="H4215" s="12"/>
      <c r="J4215" s="29"/>
      <c r="K4215" s="45"/>
      <c r="L4215" s="45"/>
      <c r="M4215" s="45"/>
    </row>
    <row r="4216" spans="8:13" s="28" customFormat="1" x14ac:dyDescent="0.2">
      <c r="H4216" s="12"/>
      <c r="J4216" s="29"/>
      <c r="K4216" s="45"/>
      <c r="L4216" s="45"/>
      <c r="M4216" s="45"/>
    </row>
    <row r="4217" spans="8:13" s="28" customFormat="1" x14ac:dyDescent="0.2">
      <c r="H4217" s="12"/>
      <c r="J4217" s="29"/>
      <c r="K4217" s="45"/>
      <c r="L4217" s="45"/>
      <c r="M4217" s="45"/>
    </row>
    <row r="4218" spans="8:13" s="28" customFormat="1" x14ac:dyDescent="0.2">
      <c r="H4218" s="12"/>
      <c r="J4218" s="29"/>
      <c r="K4218" s="45"/>
      <c r="L4218" s="45"/>
      <c r="M4218" s="45"/>
    </row>
    <row r="4219" spans="8:13" s="28" customFormat="1" x14ac:dyDescent="0.2">
      <c r="H4219" s="12"/>
      <c r="J4219" s="29"/>
      <c r="K4219" s="45"/>
      <c r="L4219" s="45"/>
      <c r="M4219" s="45"/>
    </row>
    <row r="4220" spans="8:13" s="28" customFormat="1" x14ac:dyDescent="0.2">
      <c r="H4220" s="12"/>
      <c r="J4220" s="29"/>
      <c r="K4220" s="45"/>
      <c r="L4220" s="45"/>
      <c r="M4220" s="45"/>
    </row>
    <row r="4221" spans="8:13" s="28" customFormat="1" x14ac:dyDescent="0.2">
      <c r="H4221" s="12"/>
      <c r="J4221" s="29"/>
      <c r="K4221" s="45"/>
      <c r="L4221" s="45"/>
      <c r="M4221" s="45"/>
    </row>
    <row r="4222" spans="8:13" s="28" customFormat="1" x14ac:dyDescent="0.2">
      <c r="H4222" s="12"/>
      <c r="J4222" s="29"/>
      <c r="K4222" s="45"/>
      <c r="L4222" s="45"/>
      <c r="M4222" s="45"/>
    </row>
    <row r="4223" spans="8:13" s="28" customFormat="1" x14ac:dyDescent="0.2">
      <c r="H4223" s="12"/>
      <c r="J4223" s="29"/>
      <c r="K4223" s="45"/>
      <c r="L4223" s="45"/>
      <c r="M4223" s="45"/>
    </row>
    <row r="4224" spans="8:13" s="28" customFormat="1" x14ac:dyDescent="0.2">
      <c r="H4224" s="12"/>
      <c r="J4224" s="29"/>
      <c r="K4224" s="45"/>
      <c r="L4224" s="45"/>
      <c r="M4224" s="45"/>
    </row>
    <row r="4225" spans="8:13" s="28" customFormat="1" x14ac:dyDescent="0.2">
      <c r="H4225" s="12"/>
      <c r="J4225" s="29"/>
      <c r="K4225" s="45"/>
      <c r="L4225" s="45"/>
      <c r="M4225" s="45"/>
    </row>
    <row r="4226" spans="8:13" s="28" customFormat="1" x14ac:dyDescent="0.2">
      <c r="H4226" s="12"/>
      <c r="J4226" s="29"/>
      <c r="K4226" s="45"/>
      <c r="L4226" s="45"/>
      <c r="M4226" s="45"/>
    </row>
    <row r="4227" spans="8:13" s="28" customFormat="1" x14ac:dyDescent="0.2">
      <c r="H4227" s="12"/>
      <c r="J4227" s="29"/>
      <c r="K4227" s="45"/>
      <c r="L4227" s="45"/>
      <c r="M4227" s="45"/>
    </row>
    <row r="4228" spans="8:13" s="28" customFormat="1" x14ac:dyDescent="0.2">
      <c r="H4228" s="12"/>
      <c r="J4228" s="29"/>
      <c r="K4228" s="45"/>
      <c r="L4228" s="45"/>
      <c r="M4228" s="45"/>
    </row>
    <row r="4229" spans="8:13" s="28" customFormat="1" x14ac:dyDescent="0.2">
      <c r="H4229" s="12"/>
      <c r="J4229" s="29"/>
      <c r="K4229" s="45"/>
      <c r="L4229" s="45"/>
      <c r="M4229" s="45"/>
    </row>
    <row r="4230" spans="8:13" s="28" customFormat="1" x14ac:dyDescent="0.2">
      <c r="H4230" s="12"/>
      <c r="J4230" s="29"/>
      <c r="K4230" s="45"/>
      <c r="L4230" s="45"/>
      <c r="M4230" s="45"/>
    </row>
    <row r="4231" spans="8:13" s="28" customFormat="1" x14ac:dyDescent="0.2">
      <c r="H4231" s="12"/>
      <c r="J4231" s="29"/>
      <c r="K4231" s="45"/>
      <c r="L4231" s="45"/>
      <c r="M4231" s="45"/>
    </row>
    <row r="4232" spans="8:13" s="28" customFormat="1" x14ac:dyDescent="0.2">
      <c r="H4232" s="12"/>
      <c r="J4232" s="29"/>
      <c r="K4232" s="45"/>
      <c r="L4232" s="45"/>
      <c r="M4232" s="45"/>
    </row>
    <row r="4233" spans="8:13" s="28" customFormat="1" x14ac:dyDescent="0.2">
      <c r="H4233" s="12"/>
      <c r="J4233" s="29"/>
      <c r="K4233" s="45"/>
      <c r="L4233" s="45"/>
      <c r="M4233" s="45"/>
    </row>
    <row r="4234" spans="8:13" s="28" customFormat="1" x14ac:dyDescent="0.2">
      <c r="H4234" s="12"/>
      <c r="J4234" s="29"/>
      <c r="K4234" s="45"/>
      <c r="L4234" s="45"/>
      <c r="M4234" s="45"/>
    </row>
    <row r="4235" spans="8:13" s="28" customFormat="1" x14ac:dyDescent="0.2">
      <c r="H4235" s="12"/>
      <c r="J4235" s="29"/>
      <c r="K4235" s="45"/>
      <c r="L4235" s="45"/>
      <c r="M4235" s="45"/>
    </row>
    <row r="4236" spans="8:13" s="28" customFormat="1" x14ac:dyDescent="0.2">
      <c r="H4236" s="12"/>
      <c r="J4236" s="29"/>
      <c r="K4236" s="45"/>
      <c r="L4236" s="45"/>
      <c r="M4236" s="45"/>
    </row>
    <row r="4237" spans="8:13" s="28" customFormat="1" x14ac:dyDescent="0.2">
      <c r="H4237" s="12"/>
      <c r="J4237" s="29"/>
      <c r="K4237" s="45"/>
      <c r="L4237" s="45"/>
      <c r="M4237" s="45"/>
    </row>
    <row r="4238" spans="8:13" s="28" customFormat="1" x14ac:dyDescent="0.2">
      <c r="H4238" s="12"/>
      <c r="J4238" s="29"/>
      <c r="K4238" s="45"/>
      <c r="L4238" s="45"/>
      <c r="M4238" s="45"/>
    </row>
    <row r="4239" spans="8:13" s="28" customFormat="1" x14ac:dyDescent="0.2">
      <c r="H4239" s="12"/>
      <c r="J4239" s="29"/>
      <c r="K4239" s="45"/>
      <c r="L4239" s="45"/>
      <c r="M4239" s="45"/>
    </row>
    <row r="4240" spans="8:13" s="28" customFormat="1" x14ac:dyDescent="0.2">
      <c r="H4240" s="12"/>
      <c r="J4240" s="29"/>
      <c r="K4240" s="45"/>
      <c r="L4240" s="45"/>
      <c r="M4240" s="45"/>
    </row>
    <row r="4241" spans="8:13" s="28" customFormat="1" x14ac:dyDescent="0.2">
      <c r="H4241" s="12"/>
      <c r="J4241" s="29"/>
      <c r="K4241" s="45"/>
      <c r="L4241" s="45"/>
      <c r="M4241" s="45"/>
    </row>
    <row r="4242" spans="8:13" s="28" customFormat="1" x14ac:dyDescent="0.2">
      <c r="H4242" s="12"/>
      <c r="J4242" s="29"/>
      <c r="K4242" s="45"/>
      <c r="L4242" s="45"/>
      <c r="M4242" s="45"/>
    </row>
    <row r="4243" spans="8:13" s="28" customFormat="1" x14ac:dyDescent="0.2">
      <c r="H4243" s="12"/>
      <c r="J4243" s="29"/>
      <c r="K4243" s="45"/>
      <c r="L4243" s="45"/>
      <c r="M4243" s="45"/>
    </row>
    <row r="4244" spans="8:13" s="28" customFormat="1" x14ac:dyDescent="0.2">
      <c r="H4244" s="12"/>
      <c r="J4244" s="29"/>
      <c r="K4244" s="45"/>
      <c r="L4244" s="45"/>
      <c r="M4244" s="45"/>
    </row>
    <row r="4245" spans="8:13" s="28" customFormat="1" x14ac:dyDescent="0.2">
      <c r="H4245" s="12"/>
      <c r="J4245" s="29"/>
      <c r="K4245" s="45"/>
      <c r="L4245" s="45"/>
      <c r="M4245" s="45"/>
    </row>
    <row r="4246" spans="8:13" s="28" customFormat="1" x14ac:dyDescent="0.2">
      <c r="H4246" s="12"/>
      <c r="J4246" s="29"/>
      <c r="K4246" s="45"/>
      <c r="L4246" s="45"/>
      <c r="M4246" s="45"/>
    </row>
    <row r="4247" spans="8:13" s="28" customFormat="1" x14ac:dyDescent="0.2">
      <c r="H4247" s="12"/>
      <c r="J4247" s="29"/>
      <c r="K4247" s="45"/>
      <c r="L4247" s="45"/>
      <c r="M4247" s="45"/>
    </row>
    <row r="4248" spans="8:13" s="28" customFormat="1" x14ac:dyDescent="0.2">
      <c r="H4248" s="12"/>
      <c r="J4248" s="29"/>
      <c r="K4248" s="45"/>
      <c r="L4248" s="45"/>
      <c r="M4248" s="45"/>
    </row>
    <row r="4249" spans="8:13" s="28" customFormat="1" x14ac:dyDescent="0.2">
      <c r="H4249" s="12"/>
      <c r="J4249" s="29"/>
      <c r="K4249" s="45"/>
      <c r="L4249" s="45"/>
      <c r="M4249" s="45"/>
    </row>
    <row r="4250" spans="8:13" s="28" customFormat="1" x14ac:dyDescent="0.2">
      <c r="H4250" s="12"/>
      <c r="J4250" s="29"/>
      <c r="K4250" s="45"/>
      <c r="L4250" s="45"/>
      <c r="M4250" s="45"/>
    </row>
    <row r="4251" spans="8:13" s="28" customFormat="1" x14ac:dyDescent="0.2">
      <c r="H4251" s="12"/>
      <c r="J4251" s="29"/>
      <c r="K4251" s="45"/>
      <c r="L4251" s="45"/>
      <c r="M4251" s="45"/>
    </row>
    <row r="4252" spans="8:13" s="28" customFormat="1" x14ac:dyDescent="0.2">
      <c r="H4252" s="12"/>
      <c r="J4252" s="29"/>
      <c r="K4252" s="45"/>
      <c r="L4252" s="45"/>
      <c r="M4252" s="45"/>
    </row>
    <row r="4253" spans="8:13" s="28" customFormat="1" x14ac:dyDescent="0.2">
      <c r="H4253" s="12"/>
      <c r="J4253" s="29"/>
      <c r="K4253" s="45"/>
      <c r="L4253" s="45"/>
      <c r="M4253" s="45"/>
    </row>
    <row r="4254" spans="8:13" s="28" customFormat="1" x14ac:dyDescent="0.2">
      <c r="H4254" s="12"/>
      <c r="J4254" s="29"/>
      <c r="K4254" s="45"/>
      <c r="L4254" s="45"/>
      <c r="M4254" s="45"/>
    </row>
    <row r="4255" spans="8:13" s="28" customFormat="1" x14ac:dyDescent="0.2">
      <c r="H4255" s="12"/>
      <c r="J4255" s="29"/>
      <c r="K4255" s="45"/>
      <c r="L4255" s="45"/>
      <c r="M4255" s="45"/>
    </row>
    <row r="4256" spans="8:13" s="28" customFormat="1" x14ac:dyDescent="0.2">
      <c r="H4256" s="12"/>
      <c r="J4256" s="29"/>
      <c r="K4256" s="45"/>
      <c r="L4256" s="45"/>
      <c r="M4256" s="45"/>
    </row>
    <row r="4257" spans="8:13" s="28" customFormat="1" x14ac:dyDescent="0.2">
      <c r="H4257" s="12"/>
      <c r="J4257" s="29"/>
      <c r="K4257" s="45"/>
      <c r="L4257" s="45"/>
      <c r="M4257" s="45"/>
    </row>
    <row r="4258" spans="8:13" s="28" customFormat="1" x14ac:dyDescent="0.2">
      <c r="H4258" s="12"/>
      <c r="J4258" s="29"/>
      <c r="K4258" s="45"/>
      <c r="L4258" s="45"/>
      <c r="M4258" s="45"/>
    </row>
    <row r="4259" spans="8:13" s="28" customFormat="1" x14ac:dyDescent="0.2">
      <c r="H4259" s="12"/>
      <c r="J4259" s="29"/>
      <c r="K4259" s="45"/>
      <c r="L4259" s="45"/>
      <c r="M4259" s="45"/>
    </row>
    <row r="4260" spans="8:13" s="28" customFormat="1" x14ac:dyDescent="0.2">
      <c r="H4260" s="12"/>
      <c r="J4260" s="29"/>
      <c r="K4260" s="45"/>
      <c r="L4260" s="45"/>
      <c r="M4260" s="45"/>
    </row>
    <row r="4261" spans="8:13" s="28" customFormat="1" x14ac:dyDescent="0.2">
      <c r="H4261" s="12"/>
      <c r="J4261" s="29"/>
      <c r="K4261" s="45"/>
      <c r="L4261" s="45"/>
      <c r="M4261" s="45"/>
    </row>
    <row r="4262" spans="8:13" s="28" customFormat="1" x14ac:dyDescent="0.2">
      <c r="H4262" s="12"/>
      <c r="J4262" s="29"/>
      <c r="K4262" s="45"/>
      <c r="L4262" s="45"/>
      <c r="M4262" s="45"/>
    </row>
    <row r="4263" spans="8:13" s="28" customFormat="1" x14ac:dyDescent="0.2">
      <c r="H4263" s="12"/>
      <c r="J4263" s="29"/>
      <c r="K4263" s="45"/>
      <c r="L4263" s="45"/>
      <c r="M4263" s="45"/>
    </row>
    <row r="4264" spans="8:13" s="28" customFormat="1" x14ac:dyDescent="0.2">
      <c r="H4264" s="12"/>
      <c r="J4264" s="29"/>
      <c r="K4264" s="45"/>
      <c r="L4264" s="45"/>
      <c r="M4264" s="45"/>
    </row>
    <row r="4265" spans="8:13" s="28" customFormat="1" x14ac:dyDescent="0.2">
      <c r="H4265" s="12"/>
      <c r="J4265" s="29"/>
      <c r="K4265" s="45"/>
      <c r="L4265" s="45"/>
      <c r="M4265" s="45"/>
    </row>
    <row r="4266" spans="8:13" s="28" customFormat="1" x14ac:dyDescent="0.2">
      <c r="H4266" s="12"/>
      <c r="J4266" s="29"/>
      <c r="K4266" s="45"/>
      <c r="L4266" s="45"/>
      <c r="M4266" s="45"/>
    </row>
    <row r="4267" spans="8:13" s="28" customFormat="1" x14ac:dyDescent="0.2">
      <c r="H4267" s="12"/>
      <c r="J4267" s="29"/>
      <c r="K4267" s="45"/>
      <c r="L4267" s="45"/>
      <c r="M4267" s="45"/>
    </row>
    <row r="4268" spans="8:13" s="28" customFormat="1" x14ac:dyDescent="0.2">
      <c r="H4268" s="12"/>
      <c r="J4268" s="29"/>
      <c r="K4268" s="45"/>
      <c r="L4268" s="45"/>
      <c r="M4268" s="45"/>
    </row>
    <row r="4269" spans="8:13" s="28" customFormat="1" x14ac:dyDescent="0.2">
      <c r="H4269" s="12"/>
      <c r="J4269" s="29"/>
      <c r="K4269" s="45"/>
      <c r="L4269" s="45"/>
      <c r="M4269" s="45"/>
    </row>
    <row r="4270" spans="8:13" s="28" customFormat="1" x14ac:dyDescent="0.2">
      <c r="H4270" s="12"/>
      <c r="J4270" s="29"/>
      <c r="K4270" s="45"/>
      <c r="L4270" s="45"/>
      <c r="M4270" s="45"/>
    </row>
    <row r="4271" spans="8:13" s="28" customFormat="1" x14ac:dyDescent="0.2">
      <c r="H4271" s="12"/>
      <c r="J4271" s="29"/>
      <c r="K4271" s="45"/>
      <c r="L4271" s="45"/>
      <c r="M4271" s="45"/>
    </row>
    <row r="4272" spans="8:13" s="28" customFormat="1" x14ac:dyDescent="0.2">
      <c r="H4272" s="12"/>
      <c r="J4272" s="29"/>
      <c r="K4272" s="45"/>
      <c r="L4272" s="45"/>
      <c r="M4272" s="45"/>
    </row>
    <row r="4273" spans="8:13" s="28" customFormat="1" x14ac:dyDescent="0.2">
      <c r="H4273" s="12"/>
      <c r="J4273" s="29"/>
      <c r="K4273" s="45"/>
      <c r="L4273" s="45"/>
      <c r="M4273" s="45"/>
    </row>
    <row r="4274" spans="8:13" s="28" customFormat="1" x14ac:dyDescent="0.2">
      <c r="H4274" s="12"/>
      <c r="J4274" s="29"/>
      <c r="K4274" s="45"/>
      <c r="L4274" s="45"/>
      <c r="M4274" s="45"/>
    </row>
    <row r="4275" spans="8:13" s="28" customFormat="1" x14ac:dyDescent="0.2">
      <c r="H4275" s="12"/>
      <c r="J4275" s="29"/>
      <c r="K4275" s="45"/>
      <c r="L4275" s="45"/>
      <c r="M4275" s="45"/>
    </row>
    <row r="4276" spans="8:13" s="28" customFormat="1" x14ac:dyDescent="0.2">
      <c r="H4276" s="12"/>
      <c r="J4276" s="29"/>
      <c r="K4276" s="45"/>
      <c r="L4276" s="45"/>
      <c r="M4276" s="45"/>
    </row>
    <row r="4277" spans="8:13" s="28" customFormat="1" x14ac:dyDescent="0.2">
      <c r="H4277" s="12"/>
      <c r="J4277" s="29"/>
      <c r="K4277" s="45"/>
      <c r="L4277" s="45"/>
      <c r="M4277" s="45"/>
    </row>
    <row r="4278" spans="8:13" s="28" customFormat="1" x14ac:dyDescent="0.2">
      <c r="H4278" s="12"/>
      <c r="J4278" s="29"/>
      <c r="K4278" s="45"/>
      <c r="L4278" s="45"/>
      <c r="M4278" s="45"/>
    </row>
    <row r="4279" spans="8:13" s="28" customFormat="1" x14ac:dyDescent="0.2">
      <c r="H4279" s="12"/>
      <c r="J4279" s="29"/>
      <c r="K4279" s="45"/>
      <c r="L4279" s="45"/>
      <c r="M4279" s="45"/>
    </row>
    <row r="4280" spans="8:13" s="28" customFormat="1" x14ac:dyDescent="0.2">
      <c r="H4280" s="12"/>
      <c r="J4280" s="29"/>
      <c r="K4280" s="45"/>
      <c r="L4280" s="45"/>
      <c r="M4280" s="45"/>
    </row>
    <row r="4281" spans="8:13" s="28" customFormat="1" x14ac:dyDescent="0.2">
      <c r="H4281" s="12"/>
      <c r="J4281" s="29"/>
      <c r="K4281" s="45"/>
      <c r="L4281" s="45"/>
      <c r="M4281" s="45"/>
    </row>
    <row r="4282" spans="8:13" s="28" customFormat="1" x14ac:dyDescent="0.2">
      <c r="H4282" s="12"/>
      <c r="J4282" s="29"/>
      <c r="K4282" s="45"/>
      <c r="L4282" s="45"/>
      <c r="M4282" s="45"/>
    </row>
    <row r="4283" spans="8:13" s="28" customFormat="1" x14ac:dyDescent="0.2">
      <c r="H4283" s="12"/>
      <c r="J4283" s="29"/>
      <c r="K4283" s="45"/>
      <c r="L4283" s="45"/>
      <c r="M4283" s="45"/>
    </row>
    <row r="4284" spans="8:13" s="28" customFormat="1" x14ac:dyDescent="0.2">
      <c r="H4284" s="12"/>
      <c r="J4284" s="29"/>
      <c r="K4284" s="45"/>
      <c r="L4284" s="45"/>
      <c r="M4284" s="45"/>
    </row>
    <row r="4285" spans="8:13" s="28" customFormat="1" x14ac:dyDescent="0.2">
      <c r="H4285" s="12"/>
      <c r="J4285" s="29"/>
      <c r="K4285" s="45"/>
      <c r="L4285" s="45"/>
      <c r="M4285" s="45"/>
    </row>
    <row r="4286" spans="8:13" s="28" customFormat="1" x14ac:dyDescent="0.2">
      <c r="H4286" s="12"/>
      <c r="J4286" s="29"/>
      <c r="K4286" s="45"/>
      <c r="L4286" s="45"/>
      <c r="M4286" s="45"/>
    </row>
    <row r="4287" spans="8:13" s="28" customFormat="1" x14ac:dyDescent="0.2">
      <c r="H4287" s="12"/>
      <c r="J4287" s="29"/>
      <c r="K4287" s="45"/>
      <c r="L4287" s="45"/>
      <c r="M4287" s="45"/>
    </row>
    <row r="4288" spans="8:13" s="28" customFormat="1" x14ac:dyDescent="0.2">
      <c r="H4288" s="12"/>
      <c r="J4288" s="29"/>
      <c r="K4288" s="45"/>
      <c r="L4288" s="45"/>
      <c r="M4288" s="45"/>
    </row>
    <row r="4289" spans="8:13" s="28" customFormat="1" x14ac:dyDescent="0.2">
      <c r="H4289" s="12"/>
      <c r="J4289" s="29"/>
      <c r="K4289" s="45"/>
      <c r="L4289" s="45"/>
      <c r="M4289" s="45"/>
    </row>
    <row r="4290" spans="8:13" s="28" customFormat="1" x14ac:dyDescent="0.2">
      <c r="H4290" s="12"/>
      <c r="J4290" s="29"/>
      <c r="K4290" s="45"/>
      <c r="L4290" s="45"/>
      <c r="M4290" s="45"/>
    </row>
    <row r="4291" spans="8:13" s="28" customFormat="1" x14ac:dyDescent="0.2">
      <c r="H4291" s="12"/>
      <c r="J4291" s="29"/>
      <c r="K4291" s="45"/>
      <c r="L4291" s="45"/>
      <c r="M4291" s="45"/>
    </row>
    <row r="4292" spans="8:13" s="28" customFormat="1" x14ac:dyDescent="0.2">
      <c r="H4292" s="12"/>
      <c r="J4292" s="29"/>
      <c r="K4292" s="45"/>
      <c r="L4292" s="45"/>
      <c r="M4292" s="45"/>
    </row>
    <row r="4293" spans="8:13" s="28" customFormat="1" x14ac:dyDescent="0.2">
      <c r="H4293" s="12"/>
      <c r="J4293" s="29"/>
      <c r="K4293" s="45"/>
      <c r="L4293" s="45"/>
      <c r="M4293" s="45"/>
    </row>
    <row r="4294" spans="8:13" s="28" customFormat="1" x14ac:dyDescent="0.2">
      <c r="H4294" s="12"/>
      <c r="J4294" s="29"/>
      <c r="K4294" s="45"/>
      <c r="L4294" s="45"/>
      <c r="M4294" s="45"/>
    </row>
    <row r="4295" spans="8:13" s="28" customFormat="1" x14ac:dyDescent="0.2">
      <c r="H4295" s="12"/>
      <c r="J4295" s="29"/>
      <c r="K4295" s="45"/>
      <c r="L4295" s="45"/>
      <c r="M4295" s="45"/>
    </row>
    <row r="4296" spans="8:13" s="28" customFormat="1" x14ac:dyDescent="0.2">
      <c r="H4296" s="12"/>
      <c r="J4296" s="29"/>
      <c r="K4296" s="45"/>
      <c r="L4296" s="45"/>
      <c r="M4296" s="45"/>
    </row>
    <row r="4297" spans="8:13" s="28" customFormat="1" x14ac:dyDescent="0.2">
      <c r="H4297" s="12"/>
      <c r="J4297" s="29"/>
      <c r="K4297" s="45"/>
      <c r="L4297" s="45"/>
      <c r="M4297" s="45"/>
    </row>
    <row r="4298" spans="8:13" s="28" customFormat="1" x14ac:dyDescent="0.2">
      <c r="H4298" s="12"/>
      <c r="J4298" s="29"/>
      <c r="K4298" s="45"/>
      <c r="L4298" s="45"/>
      <c r="M4298" s="45"/>
    </row>
    <row r="4299" spans="8:13" s="28" customFormat="1" x14ac:dyDescent="0.2">
      <c r="H4299" s="12"/>
      <c r="J4299" s="29"/>
      <c r="K4299" s="45"/>
      <c r="L4299" s="45"/>
      <c r="M4299" s="45"/>
    </row>
    <row r="4300" spans="8:13" s="28" customFormat="1" x14ac:dyDescent="0.2">
      <c r="H4300" s="12"/>
      <c r="J4300" s="29"/>
      <c r="K4300" s="45"/>
      <c r="L4300" s="45"/>
      <c r="M4300" s="45"/>
    </row>
    <row r="4301" spans="8:13" s="28" customFormat="1" x14ac:dyDescent="0.2">
      <c r="H4301" s="12"/>
      <c r="J4301" s="29"/>
      <c r="K4301" s="45"/>
      <c r="L4301" s="45"/>
      <c r="M4301" s="45"/>
    </row>
    <row r="4302" spans="8:13" s="28" customFormat="1" x14ac:dyDescent="0.2">
      <c r="H4302" s="12"/>
      <c r="J4302" s="29"/>
      <c r="K4302" s="45"/>
      <c r="L4302" s="45"/>
      <c r="M4302" s="45"/>
    </row>
    <row r="4303" spans="8:13" s="28" customFormat="1" x14ac:dyDescent="0.2">
      <c r="H4303" s="12"/>
      <c r="J4303" s="29"/>
      <c r="K4303" s="45"/>
      <c r="L4303" s="45"/>
      <c r="M4303" s="45"/>
    </row>
    <row r="4304" spans="8:13" s="28" customFormat="1" x14ac:dyDescent="0.2">
      <c r="H4304" s="12"/>
      <c r="J4304" s="29"/>
      <c r="K4304" s="45"/>
      <c r="L4304" s="45"/>
      <c r="M4304" s="45"/>
    </row>
    <row r="4305" spans="8:13" s="28" customFormat="1" x14ac:dyDescent="0.2">
      <c r="H4305" s="12"/>
      <c r="J4305" s="29"/>
      <c r="K4305" s="45"/>
      <c r="L4305" s="45"/>
      <c r="M4305" s="45"/>
    </row>
    <row r="4306" spans="8:13" s="28" customFormat="1" x14ac:dyDescent="0.2">
      <c r="H4306" s="12"/>
      <c r="J4306" s="29"/>
      <c r="K4306" s="45"/>
      <c r="L4306" s="45"/>
      <c r="M4306" s="45"/>
    </row>
    <row r="4307" spans="8:13" s="28" customFormat="1" x14ac:dyDescent="0.2">
      <c r="H4307" s="12"/>
      <c r="J4307" s="29"/>
      <c r="K4307" s="45"/>
      <c r="L4307" s="45"/>
      <c r="M4307" s="45"/>
    </row>
    <row r="4308" spans="8:13" s="28" customFormat="1" x14ac:dyDescent="0.2">
      <c r="H4308" s="12"/>
      <c r="J4308" s="29"/>
      <c r="K4308" s="45"/>
      <c r="L4308" s="45"/>
      <c r="M4308" s="45"/>
    </row>
    <row r="4309" spans="8:13" s="28" customFormat="1" x14ac:dyDescent="0.2">
      <c r="H4309" s="12"/>
      <c r="J4309" s="29"/>
      <c r="K4309" s="45"/>
      <c r="L4309" s="45"/>
      <c r="M4309" s="45"/>
    </row>
    <row r="4310" spans="8:13" s="28" customFormat="1" x14ac:dyDescent="0.2">
      <c r="H4310" s="12"/>
      <c r="J4310" s="29"/>
      <c r="K4310" s="45"/>
      <c r="L4310" s="45"/>
      <c r="M4310" s="45"/>
    </row>
    <row r="4311" spans="8:13" s="28" customFormat="1" x14ac:dyDescent="0.2">
      <c r="H4311" s="12"/>
      <c r="J4311" s="29"/>
      <c r="K4311" s="45"/>
      <c r="L4311" s="45"/>
      <c r="M4311" s="45"/>
    </row>
    <row r="4312" spans="8:13" s="28" customFormat="1" x14ac:dyDescent="0.2">
      <c r="H4312" s="12"/>
      <c r="J4312" s="29"/>
      <c r="K4312" s="45"/>
      <c r="L4312" s="45"/>
      <c r="M4312" s="45"/>
    </row>
    <row r="4313" spans="8:13" s="28" customFormat="1" x14ac:dyDescent="0.2">
      <c r="H4313" s="12"/>
      <c r="J4313" s="29"/>
      <c r="K4313" s="45"/>
      <c r="L4313" s="45"/>
      <c r="M4313" s="45"/>
    </row>
    <row r="4314" spans="8:13" s="28" customFormat="1" x14ac:dyDescent="0.2">
      <c r="H4314" s="12"/>
      <c r="J4314" s="29"/>
      <c r="K4314" s="45"/>
      <c r="L4314" s="45"/>
      <c r="M4314" s="45"/>
    </row>
    <row r="4315" spans="8:13" s="28" customFormat="1" x14ac:dyDescent="0.2">
      <c r="H4315" s="12"/>
      <c r="J4315" s="29"/>
      <c r="K4315" s="45"/>
      <c r="L4315" s="45"/>
      <c r="M4315" s="45"/>
    </row>
    <row r="4316" spans="8:13" s="28" customFormat="1" x14ac:dyDescent="0.2">
      <c r="H4316" s="12"/>
      <c r="J4316" s="29"/>
      <c r="K4316" s="45"/>
      <c r="L4316" s="45"/>
      <c r="M4316" s="45"/>
    </row>
    <row r="4317" spans="8:13" s="28" customFormat="1" x14ac:dyDescent="0.2">
      <c r="H4317" s="12"/>
      <c r="J4317" s="29"/>
      <c r="K4317" s="45"/>
      <c r="L4317" s="45"/>
      <c r="M4317" s="45"/>
    </row>
    <row r="4318" spans="8:13" s="28" customFormat="1" x14ac:dyDescent="0.2">
      <c r="H4318" s="12"/>
      <c r="J4318" s="29"/>
      <c r="K4318" s="45"/>
      <c r="L4318" s="45"/>
      <c r="M4318" s="45"/>
    </row>
    <row r="4319" spans="8:13" s="28" customFormat="1" x14ac:dyDescent="0.2">
      <c r="H4319" s="12"/>
      <c r="J4319" s="29"/>
      <c r="K4319" s="45"/>
      <c r="L4319" s="45"/>
      <c r="M4319" s="45"/>
    </row>
    <row r="4320" spans="8:13" s="28" customFormat="1" x14ac:dyDescent="0.2">
      <c r="H4320" s="12"/>
      <c r="J4320" s="29"/>
      <c r="K4320" s="45"/>
      <c r="L4320" s="45"/>
      <c r="M4320" s="45"/>
    </row>
    <row r="4321" spans="8:13" s="28" customFormat="1" x14ac:dyDescent="0.2">
      <c r="H4321" s="12"/>
      <c r="J4321" s="29"/>
      <c r="K4321" s="45"/>
      <c r="L4321" s="45"/>
      <c r="M4321" s="45"/>
    </row>
    <row r="4322" spans="8:13" s="28" customFormat="1" x14ac:dyDescent="0.2">
      <c r="H4322" s="12"/>
      <c r="J4322" s="29"/>
      <c r="K4322" s="45"/>
      <c r="L4322" s="45"/>
      <c r="M4322" s="45"/>
    </row>
    <row r="4323" spans="8:13" s="28" customFormat="1" x14ac:dyDescent="0.2">
      <c r="H4323" s="12"/>
      <c r="J4323" s="29"/>
      <c r="K4323" s="45"/>
      <c r="L4323" s="45"/>
      <c r="M4323" s="45"/>
    </row>
    <row r="4324" spans="8:13" s="28" customFormat="1" x14ac:dyDescent="0.2">
      <c r="H4324" s="12"/>
      <c r="J4324" s="29"/>
      <c r="K4324" s="45"/>
      <c r="L4324" s="45"/>
      <c r="M4324" s="45"/>
    </row>
    <row r="4325" spans="8:13" s="28" customFormat="1" x14ac:dyDescent="0.2">
      <c r="H4325" s="12"/>
      <c r="J4325" s="29"/>
      <c r="K4325" s="45"/>
      <c r="L4325" s="45"/>
      <c r="M4325" s="45"/>
    </row>
    <row r="4326" spans="8:13" s="28" customFormat="1" x14ac:dyDescent="0.2">
      <c r="H4326" s="12"/>
      <c r="J4326" s="29"/>
      <c r="K4326" s="45"/>
      <c r="L4326" s="45"/>
      <c r="M4326" s="45"/>
    </row>
    <row r="4327" spans="8:13" s="28" customFormat="1" x14ac:dyDescent="0.2">
      <c r="H4327" s="12"/>
      <c r="J4327" s="29"/>
      <c r="K4327" s="45"/>
      <c r="L4327" s="45"/>
      <c r="M4327" s="45"/>
    </row>
    <row r="4328" spans="8:13" s="28" customFormat="1" x14ac:dyDescent="0.2">
      <c r="H4328" s="12"/>
      <c r="J4328" s="29"/>
      <c r="K4328" s="45"/>
      <c r="L4328" s="45"/>
      <c r="M4328" s="45"/>
    </row>
    <row r="4329" spans="8:13" s="28" customFormat="1" x14ac:dyDescent="0.2">
      <c r="H4329" s="12"/>
      <c r="J4329" s="29"/>
      <c r="K4329" s="45"/>
      <c r="L4329" s="45"/>
      <c r="M4329" s="45"/>
    </row>
    <row r="4330" spans="8:13" s="28" customFormat="1" x14ac:dyDescent="0.2">
      <c r="H4330" s="12"/>
      <c r="J4330" s="29"/>
      <c r="K4330" s="45"/>
      <c r="L4330" s="45"/>
      <c r="M4330" s="45"/>
    </row>
    <row r="4331" spans="8:13" s="28" customFormat="1" x14ac:dyDescent="0.2">
      <c r="H4331" s="12"/>
      <c r="J4331" s="29"/>
      <c r="K4331" s="45"/>
      <c r="L4331" s="45"/>
      <c r="M4331" s="45"/>
    </row>
    <row r="4332" spans="8:13" s="28" customFormat="1" x14ac:dyDescent="0.2">
      <c r="H4332" s="12"/>
      <c r="J4332" s="29"/>
      <c r="K4332" s="45"/>
      <c r="L4332" s="45"/>
      <c r="M4332" s="45"/>
    </row>
    <row r="4333" spans="8:13" s="28" customFormat="1" x14ac:dyDescent="0.2">
      <c r="H4333" s="12"/>
      <c r="J4333" s="29"/>
      <c r="K4333" s="45"/>
      <c r="L4333" s="45"/>
      <c r="M4333" s="45"/>
    </row>
    <row r="4334" spans="8:13" s="28" customFormat="1" x14ac:dyDescent="0.2">
      <c r="H4334" s="12"/>
      <c r="J4334" s="29"/>
      <c r="K4334" s="45"/>
      <c r="L4334" s="45"/>
      <c r="M4334" s="45"/>
    </row>
    <row r="4335" spans="8:13" s="28" customFormat="1" x14ac:dyDescent="0.2">
      <c r="H4335" s="12"/>
      <c r="J4335" s="29"/>
      <c r="K4335" s="45"/>
      <c r="L4335" s="45"/>
      <c r="M4335" s="45"/>
    </row>
    <row r="4336" spans="8:13" s="28" customFormat="1" x14ac:dyDescent="0.2">
      <c r="H4336" s="12"/>
      <c r="J4336" s="29"/>
      <c r="K4336" s="45"/>
      <c r="L4336" s="45"/>
      <c r="M4336" s="45"/>
    </row>
    <row r="4337" spans="8:13" s="28" customFormat="1" x14ac:dyDescent="0.2">
      <c r="H4337" s="12"/>
      <c r="J4337" s="29"/>
      <c r="K4337" s="45"/>
      <c r="L4337" s="45"/>
      <c r="M4337" s="45"/>
    </row>
    <row r="4338" spans="8:13" s="28" customFormat="1" x14ac:dyDescent="0.2">
      <c r="H4338" s="12"/>
      <c r="J4338" s="29"/>
      <c r="K4338" s="45"/>
      <c r="L4338" s="45"/>
      <c r="M4338" s="45"/>
    </row>
    <row r="4339" spans="8:13" s="28" customFormat="1" x14ac:dyDescent="0.2">
      <c r="H4339" s="12"/>
      <c r="J4339" s="29"/>
      <c r="K4339" s="45"/>
      <c r="L4339" s="45"/>
      <c r="M4339" s="45"/>
    </row>
    <row r="4340" spans="8:13" s="28" customFormat="1" x14ac:dyDescent="0.2">
      <c r="H4340" s="12"/>
      <c r="J4340" s="29"/>
      <c r="K4340" s="45"/>
      <c r="L4340" s="45"/>
      <c r="M4340" s="45"/>
    </row>
    <row r="4341" spans="8:13" s="28" customFormat="1" x14ac:dyDescent="0.2">
      <c r="H4341" s="12"/>
      <c r="J4341" s="29"/>
      <c r="K4341" s="45"/>
      <c r="L4341" s="45"/>
      <c r="M4341" s="45"/>
    </row>
    <row r="4342" spans="8:13" s="28" customFormat="1" x14ac:dyDescent="0.2">
      <c r="H4342" s="12"/>
      <c r="J4342" s="29"/>
      <c r="K4342" s="45"/>
      <c r="L4342" s="45"/>
      <c r="M4342" s="45"/>
    </row>
    <row r="4343" spans="8:13" s="28" customFormat="1" x14ac:dyDescent="0.2">
      <c r="H4343" s="12"/>
      <c r="J4343" s="29"/>
      <c r="K4343" s="45"/>
      <c r="L4343" s="45"/>
      <c r="M4343" s="45"/>
    </row>
    <row r="4344" spans="8:13" s="28" customFormat="1" x14ac:dyDescent="0.2">
      <c r="H4344" s="12"/>
      <c r="J4344" s="29"/>
      <c r="K4344" s="45"/>
      <c r="L4344" s="45"/>
      <c r="M4344" s="45"/>
    </row>
    <row r="4345" spans="8:13" s="28" customFormat="1" x14ac:dyDescent="0.2">
      <c r="H4345" s="12"/>
      <c r="J4345" s="29"/>
      <c r="K4345" s="45"/>
      <c r="L4345" s="45"/>
      <c r="M4345" s="45"/>
    </row>
    <row r="4346" spans="8:13" s="28" customFormat="1" x14ac:dyDescent="0.2">
      <c r="H4346" s="12"/>
      <c r="J4346" s="29"/>
      <c r="K4346" s="45"/>
      <c r="L4346" s="45"/>
      <c r="M4346" s="45"/>
    </row>
    <row r="4347" spans="8:13" s="28" customFormat="1" x14ac:dyDescent="0.2">
      <c r="H4347" s="12"/>
      <c r="J4347" s="29"/>
      <c r="K4347" s="45"/>
      <c r="L4347" s="45"/>
      <c r="M4347" s="45"/>
    </row>
    <row r="4348" spans="8:13" s="28" customFormat="1" x14ac:dyDescent="0.2">
      <c r="H4348" s="12"/>
      <c r="J4348" s="29"/>
      <c r="K4348" s="45"/>
      <c r="L4348" s="45"/>
      <c r="M4348" s="45"/>
    </row>
    <row r="4349" spans="8:13" s="28" customFormat="1" x14ac:dyDescent="0.2">
      <c r="H4349" s="12"/>
      <c r="J4349" s="29"/>
      <c r="K4349" s="45"/>
      <c r="L4349" s="45"/>
      <c r="M4349" s="45"/>
    </row>
    <row r="4350" spans="8:13" s="28" customFormat="1" x14ac:dyDescent="0.2">
      <c r="H4350" s="12"/>
      <c r="J4350" s="29"/>
      <c r="K4350" s="45"/>
      <c r="L4350" s="45"/>
      <c r="M4350" s="45"/>
    </row>
    <row r="4351" spans="8:13" s="28" customFormat="1" x14ac:dyDescent="0.2">
      <c r="H4351" s="12"/>
      <c r="J4351" s="29"/>
      <c r="K4351" s="45"/>
      <c r="L4351" s="45"/>
      <c r="M4351" s="45"/>
    </row>
    <row r="4352" spans="8:13" s="28" customFormat="1" x14ac:dyDescent="0.2">
      <c r="H4352" s="12"/>
      <c r="J4352" s="29"/>
      <c r="K4352" s="45"/>
      <c r="L4352" s="45"/>
      <c r="M4352" s="45"/>
    </row>
    <row r="4353" spans="8:13" s="28" customFormat="1" x14ac:dyDescent="0.2">
      <c r="H4353" s="12"/>
      <c r="J4353" s="29"/>
      <c r="K4353" s="45"/>
      <c r="L4353" s="45"/>
      <c r="M4353" s="45"/>
    </row>
    <row r="4354" spans="8:13" s="28" customFormat="1" x14ac:dyDescent="0.2">
      <c r="H4354" s="12"/>
      <c r="J4354" s="29"/>
      <c r="K4354" s="45"/>
      <c r="L4354" s="45"/>
      <c r="M4354" s="45"/>
    </row>
    <row r="4355" spans="8:13" s="28" customFormat="1" x14ac:dyDescent="0.2">
      <c r="H4355" s="12"/>
      <c r="J4355" s="29"/>
      <c r="K4355" s="45"/>
      <c r="L4355" s="45"/>
      <c r="M4355" s="45"/>
    </row>
    <row r="4356" spans="8:13" s="28" customFormat="1" x14ac:dyDescent="0.2">
      <c r="H4356" s="12"/>
      <c r="J4356" s="29"/>
      <c r="K4356" s="45"/>
      <c r="L4356" s="45"/>
      <c r="M4356" s="45"/>
    </row>
    <row r="4357" spans="8:13" s="28" customFormat="1" x14ac:dyDescent="0.2">
      <c r="H4357" s="12"/>
      <c r="J4357" s="29"/>
      <c r="K4357" s="45"/>
      <c r="L4357" s="45"/>
      <c r="M4357" s="45"/>
    </row>
    <row r="4358" spans="8:13" s="28" customFormat="1" x14ac:dyDescent="0.2">
      <c r="H4358" s="12"/>
      <c r="J4358" s="29"/>
      <c r="K4358" s="45"/>
      <c r="L4358" s="45"/>
      <c r="M4358" s="45"/>
    </row>
    <row r="4359" spans="8:13" s="28" customFormat="1" x14ac:dyDescent="0.2">
      <c r="H4359" s="12"/>
      <c r="J4359" s="29"/>
      <c r="K4359" s="45"/>
      <c r="L4359" s="45"/>
      <c r="M4359" s="45"/>
    </row>
    <row r="4360" spans="8:13" s="28" customFormat="1" x14ac:dyDescent="0.2">
      <c r="H4360" s="12"/>
      <c r="J4360" s="29"/>
      <c r="K4360" s="45"/>
      <c r="L4360" s="45"/>
      <c r="M4360" s="45"/>
    </row>
    <row r="4361" spans="8:13" s="28" customFormat="1" x14ac:dyDescent="0.2">
      <c r="H4361" s="12"/>
      <c r="J4361" s="29"/>
      <c r="K4361" s="45"/>
      <c r="L4361" s="45"/>
      <c r="M4361" s="45"/>
    </row>
    <row r="4362" spans="8:13" s="28" customFormat="1" x14ac:dyDescent="0.2">
      <c r="H4362" s="12"/>
      <c r="J4362" s="29"/>
      <c r="K4362" s="45"/>
      <c r="L4362" s="45"/>
      <c r="M4362" s="45"/>
    </row>
    <row r="4363" spans="8:13" s="28" customFormat="1" x14ac:dyDescent="0.2">
      <c r="H4363" s="12"/>
      <c r="J4363" s="29"/>
      <c r="K4363" s="45"/>
      <c r="L4363" s="45"/>
      <c r="M4363" s="45"/>
    </row>
    <row r="4364" spans="8:13" s="28" customFormat="1" x14ac:dyDescent="0.2">
      <c r="H4364" s="12"/>
      <c r="J4364" s="29"/>
      <c r="K4364" s="45"/>
      <c r="L4364" s="45"/>
      <c r="M4364" s="45"/>
    </row>
    <row r="4365" spans="8:13" s="28" customFormat="1" x14ac:dyDescent="0.2">
      <c r="H4365" s="12"/>
      <c r="J4365" s="29"/>
      <c r="K4365" s="45"/>
      <c r="L4365" s="45"/>
      <c r="M4365" s="45"/>
    </row>
    <row r="4366" spans="8:13" s="28" customFormat="1" x14ac:dyDescent="0.2">
      <c r="H4366" s="12"/>
      <c r="J4366" s="29"/>
      <c r="K4366" s="45"/>
      <c r="L4366" s="45"/>
      <c r="M4366" s="45"/>
    </row>
    <row r="4367" spans="8:13" s="28" customFormat="1" x14ac:dyDescent="0.2">
      <c r="H4367" s="12"/>
      <c r="J4367" s="29"/>
      <c r="K4367" s="45"/>
      <c r="L4367" s="45"/>
      <c r="M4367" s="45"/>
    </row>
    <row r="4368" spans="8:13" s="28" customFormat="1" x14ac:dyDescent="0.2">
      <c r="H4368" s="12"/>
      <c r="J4368" s="29"/>
      <c r="K4368" s="45"/>
      <c r="L4368" s="45"/>
      <c r="M4368" s="45"/>
    </row>
    <row r="4369" spans="8:13" s="28" customFormat="1" x14ac:dyDescent="0.2">
      <c r="H4369" s="12"/>
      <c r="J4369" s="29"/>
      <c r="K4369" s="45"/>
      <c r="L4369" s="45"/>
      <c r="M4369" s="45"/>
    </row>
    <row r="4370" spans="8:13" s="28" customFormat="1" x14ac:dyDescent="0.2">
      <c r="H4370" s="12"/>
      <c r="J4370" s="29"/>
      <c r="K4370" s="45"/>
      <c r="L4370" s="45"/>
      <c r="M4370" s="45"/>
    </row>
    <row r="4371" spans="8:13" s="28" customFormat="1" x14ac:dyDescent="0.2">
      <c r="H4371" s="12"/>
      <c r="J4371" s="29"/>
      <c r="K4371" s="45"/>
      <c r="L4371" s="45"/>
      <c r="M4371" s="45"/>
    </row>
    <row r="4372" spans="8:13" s="28" customFormat="1" x14ac:dyDescent="0.2">
      <c r="H4372" s="12"/>
      <c r="J4372" s="29"/>
      <c r="K4372" s="45"/>
      <c r="L4372" s="45"/>
      <c r="M4372" s="45"/>
    </row>
    <row r="4373" spans="8:13" s="28" customFormat="1" x14ac:dyDescent="0.2">
      <c r="H4373" s="12"/>
      <c r="J4373" s="29"/>
      <c r="K4373" s="45"/>
      <c r="L4373" s="45"/>
      <c r="M4373" s="45"/>
    </row>
    <row r="4374" spans="8:13" s="28" customFormat="1" x14ac:dyDescent="0.2">
      <c r="H4374" s="12"/>
      <c r="J4374" s="29"/>
      <c r="K4374" s="45"/>
      <c r="L4374" s="45"/>
      <c r="M4374" s="45"/>
    </row>
    <row r="4375" spans="8:13" s="28" customFormat="1" x14ac:dyDescent="0.2">
      <c r="H4375" s="12"/>
      <c r="J4375" s="29"/>
      <c r="K4375" s="45"/>
      <c r="L4375" s="45"/>
      <c r="M4375" s="45"/>
    </row>
    <row r="4376" spans="8:13" s="28" customFormat="1" x14ac:dyDescent="0.2">
      <c r="H4376" s="12"/>
      <c r="J4376" s="29"/>
      <c r="K4376" s="45"/>
      <c r="L4376" s="45"/>
      <c r="M4376" s="45"/>
    </row>
    <row r="4377" spans="8:13" s="28" customFormat="1" x14ac:dyDescent="0.2">
      <c r="H4377" s="12"/>
      <c r="J4377" s="29"/>
      <c r="K4377" s="45"/>
      <c r="L4377" s="45"/>
      <c r="M4377" s="45"/>
    </row>
    <row r="4378" spans="8:13" s="28" customFormat="1" x14ac:dyDescent="0.2">
      <c r="H4378" s="12"/>
      <c r="J4378" s="29"/>
      <c r="K4378" s="45"/>
      <c r="L4378" s="45"/>
      <c r="M4378" s="45"/>
    </row>
    <row r="4379" spans="8:13" s="28" customFormat="1" x14ac:dyDescent="0.2">
      <c r="H4379" s="12"/>
      <c r="J4379" s="29"/>
      <c r="K4379" s="45"/>
      <c r="L4379" s="45"/>
      <c r="M4379" s="45"/>
    </row>
    <row r="4380" spans="8:13" s="28" customFormat="1" x14ac:dyDescent="0.2">
      <c r="H4380" s="12"/>
      <c r="J4380" s="29"/>
      <c r="K4380" s="45"/>
      <c r="L4380" s="45"/>
      <c r="M4380" s="45"/>
    </row>
    <row r="4381" spans="8:13" s="28" customFormat="1" x14ac:dyDescent="0.2">
      <c r="H4381" s="12"/>
      <c r="J4381" s="29"/>
      <c r="K4381" s="45"/>
      <c r="L4381" s="45"/>
      <c r="M4381" s="45"/>
    </row>
    <row r="4382" spans="8:13" s="28" customFormat="1" x14ac:dyDescent="0.2">
      <c r="H4382" s="12"/>
      <c r="J4382" s="29"/>
      <c r="K4382" s="45"/>
      <c r="L4382" s="45"/>
      <c r="M4382" s="45"/>
    </row>
    <row r="4383" spans="8:13" s="28" customFormat="1" x14ac:dyDescent="0.2">
      <c r="H4383" s="12"/>
      <c r="J4383" s="29"/>
      <c r="K4383" s="45"/>
      <c r="L4383" s="45"/>
      <c r="M4383" s="45"/>
    </row>
    <row r="4384" spans="8:13" s="28" customFormat="1" x14ac:dyDescent="0.2">
      <c r="H4384" s="12"/>
      <c r="J4384" s="29"/>
      <c r="K4384" s="45"/>
      <c r="L4384" s="45"/>
      <c r="M4384" s="45"/>
    </row>
    <row r="4385" spans="8:13" s="28" customFormat="1" x14ac:dyDescent="0.2">
      <c r="H4385" s="12"/>
      <c r="J4385" s="29"/>
      <c r="K4385" s="45"/>
      <c r="L4385" s="45"/>
      <c r="M4385" s="45"/>
    </row>
    <row r="4386" spans="8:13" s="28" customFormat="1" x14ac:dyDescent="0.2">
      <c r="H4386" s="12"/>
      <c r="J4386" s="29"/>
      <c r="K4386" s="45"/>
      <c r="L4386" s="45"/>
      <c r="M4386" s="45"/>
    </row>
    <row r="4387" spans="8:13" s="28" customFormat="1" x14ac:dyDescent="0.2">
      <c r="H4387" s="12"/>
      <c r="J4387" s="29"/>
      <c r="K4387" s="45"/>
      <c r="L4387" s="45"/>
      <c r="M4387" s="45"/>
    </row>
    <row r="4388" spans="8:13" s="28" customFormat="1" x14ac:dyDescent="0.2">
      <c r="H4388" s="12"/>
      <c r="J4388" s="29"/>
      <c r="K4388" s="45"/>
      <c r="L4388" s="45"/>
      <c r="M4388" s="45"/>
    </row>
    <row r="4389" spans="8:13" s="28" customFormat="1" x14ac:dyDescent="0.2">
      <c r="H4389" s="12"/>
      <c r="J4389" s="29"/>
      <c r="K4389" s="45"/>
      <c r="L4389" s="45"/>
      <c r="M4389" s="45"/>
    </row>
    <row r="4390" spans="8:13" s="28" customFormat="1" x14ac:dyDescent="0.2">
      <c r="H4390" s="12"/>
      <c r="J4390" s="29"/>
      <c r="K4390" s="45"/>
      <c r="L4390" s="45"/>
      <c r="M4390" s="45"/>
    </row>
    <row r="4391" spans="8:13" s="28" customFormat="1" x14ac:dyDescent="0.2">
      <c r="H4391" s="12"/>
      <c r="J4391" s="29"/>
      <c r="K4391" s="45"/>
      <c r="L4391" s="45"/>
      <c r="M4391" s="45"/>
    </row>
    <row r="4392" spans="8:13" s="28" customFormat="1" x14ac:dyDescent="0.2">
      <c r="H4392" s="12"/>
      <c r="J4392" s="29"/>
      <c r="K4392" s="45"/>
      <c r="L4392" s="45"/>
      <c r="M4392" s="45"/>
    </row>
    <row r="4393" spans="8:13" s="28" customFormat="1" x14ac:dyDescent="0.2">
      <c r="H4393" s="12"/>
      <c r="J4393" s="29"/>
      <c r="K4393" s="45"/>
      <c r="L4393" s="45"/>
      <c r="M4393" s="45"/>
    </row>
    <row r="4394" spans="8:13" s="28" customFormat="1" x14ac:dyDescent="0.2">
      <c r="H4394" s="12"/>
      <c r="J4394" s="29"/>
      <c r="K4394" s="45"/>
      <c r="L4394" s="45"/>
      <c r="M4394" s="45"/>
    </row>
    <row r="4395" spans="8:13" s="28" customFormat="1" x14ac:dyDescent="0.2">
      <c r="H4395" s="12"/>
      <c r="J4395" s="29"/>
      <c r="K4395" s="45"/>
      <c r="L4395" s="45"/>
      <c r="M4395" s="45"/>
    </row>
    <row r="4396" spans="8:13" s="28" customFormat="1" x14ac:dyDescent="0.2">
      <c r="H4396" s="12"/>
      <c r="J4396" s="29"/>
      <c r="K4396" s="45"/>
      <c r="L4396" s="45"/>
      <c r="M4396" s="45"/>
    </row>
    <row r="4397" spans="8:13" s="28" customFormat="1" x14ac:dyDescent="0.2">
      <c r="H4397" s="12"/>
      <c r="J4397" s="29"/>
      <c r="K4397" s="45"/>
      <c r="L4397" s="45"/>
      <c r="M4397" s="45"/>
    </row>
    <row r="4398" spans="8:13" s="28" customFormat="1" x14ac:dyDescent="0.2">
      <c r="H4398" s="12"/>
      <c r="J4398" s="29"/>
      <c r="K4398" s="45"/>
      <c r="L4398" s="45"/>
      <c r="M4398" s="45"/>
    </row>
    <row r="4399" spans="8:13" s="28" customFormat="1" x14ac:dyDescent="0.2">
      <c r="H4399" s="12"/>
      <c r="J4399" s="29"/>
      <c r="K4399" s="45"/>
      <c r="L4399" s="45"/>
      <c r="M4399" s="45"/>
    </row>
    <row r="4400" spans="8:13" s="28" customFormat="1" x14ac:dyDescent="0.2">
      <c r="H4400" s="12"/>
      <c r="J4400" s="29"/>
      <c r="K4400" s="45"/>
      <c r="L4400" s="45"/>
      <c r="M4400" s="45"/>
    </row>
    <row r="4401" spans="8:13" s="28" customFormat="1" x14ac:dyDescent="0.2">
      <c r="H4401" s="12"/>
      <c r="J4401" s="29"/>
      <c r="K4401" s="45"/>
      <c r="L4401" s="45"/>
      <c r="M4401" s="45"/>
    </row>
    <row r="4402" spans="8:13" s="28" customFormat="1" x14ac:dyDescent="0.2">
      <c r="H4402" s="12"/>
      <c r="J4402" s="29"/>
      <c r="K4402" s="45"/>
      <c r="L4402" s="45"/>
      <c r="M4402" s="45"/>
    </row>
    <row r="4403" spans="8:13" s="28" customFormat="1" x14ac:dyDescent="0.2">
      <c r="H4403" s="12"/>
      <c r="J4403" s="29"/>
      <c r="K4403" s="45"/>
      <c r="L4403" s="45"/>
      <c r="M4403" s="45"/>
    </row>
    <row r="4404" spans="8:13" s="28" customFormat="1" x14ac:dyDescent="0.2">
      <c r="H4404" s="12"/>
      <c r="J4404" s="29"/>
      <c r="K4404" s="45"/>
      <c r="L4404" s="45"/>
      <c r="M4404" s="45"/>
    </row>
    <row r="4405" spans="8:13" s="28" customFormat="1" x14ac:dyDescent="0.2">
      <c r="H4405" s="12"/>
      <c r="J4405" s="29"/>
      <c r="K4405" s="45"/>
      <c r="L4405" s="45"/>
      <c r="M4405" s="45"/>
    </row>
    <row r="4406" spans="8:13" s="28" customFormat="1" x14ac:dyDescent="0.2">
      <c r="H4406" s="12"/>
      <c r="J4406" s="29"/>
      <c r="K4406" s="45"/>
      <c r="L4406" s="45"/>
      <c r="M4406" s="45"/>
    </row>
    <row r="4407" spans="8:13" s="28" customFormat="1" x14ac:dyDescent="0.2">
      <c r="H4407" s="12"/>
      <c r="J4407" s="29"/>
      <c r="K4407" s="45"/>
      <c r="L4407" s="45"/>
      <c r="M4407" s="45"/>
    </row>
    <row r="4408" spans="8:13" s="28" customFormat="1" x14ac:dyDescent="0.2">
      <c r="H4408" s="12"/>
      <c r="J4408" s="29"/>
      <c r="K4408" s="45"/>
      <c r="L4408" s="45"/>
      <c r="M4408" s="45"/>
    </row>
    <row r="4409" spans="8:13" s="28" customFormat="1" x14ac:dyDescent="0.2">
      <c r="H4409" s="12"/>
      <c r="J4409" s="29"/>
      <c r="K4409" s="45"/>
      <c r="L4409" s="45"/>
      <c r="M4409" s="45"/>
    </row>
    <row r="4410" spans="8:13" s="28" customFormat="1" x14ac:dyDescent="0.2">
      <c r="H4410" s="12"/>
      <c r="J4410" s="29"/>
      <c r="K4410" s="45"/>
      <c r="L4410" s="45"/>
      <c r="M4410" s="45"/>
    </row>
    <row r="4411" spans="8:13" s="28" customFormat="1" x14ac:dyDescent="0.2">
      <c r="H4411" s="12"/>
      <c r="J4411" s="29"/>
      <c r="K4411" s="45"/>
      <c r="L4411" s="45"/>
      <c r="M4411" s="45"/>
    </row>
    <row r="4412" spans="8:13" s="28" customFormat="1" x14ac:dyDescent="0.2">
      <c r="H4412" s="12"/>
      <c r="J4412" s="29"/>
      <c r="K4412" s="45"/>
      <c r="L4412" s="45"/>
      <c r="M4412" s="45"/>
    </row>
    <row r="4413" spans="8:13" s="28" customFormat="1" x14ac:dyDescent="0.2">
      <c r="H4413" s="12"/>
      <c r="J4413" s="29"/>
      <c r="K4413" s="45"/>
      <c r="L4413" s="45"/>
      <c r="M4413" s="45"/>
    </row>
    <row r="4414" spans="8:13" s="28" customFormat="1" x14ac:dyDescent="0.2">
      <c r="H4414" s="12"/>
      <c r="J4414" s="29"/>
      <c r="K4414" s="45"/>
      <c r="L4414" s="45"/>
      <c r="M4414" s="45"/>
    </row>
    <row r="4415" spans="8:13" s="28" customFormat="1" x14ac:dyDescent="0.2">
      <c r="H4415" s="12"/>
      <c r="J4415" s="29"/>
      <c r="K4415" s="45"/>
      <c r="L4415" s="45"/>
      <c r="M4415" s="45"/>
    </row>
    <row r="4416" spans="8:13" s="28" customFormat="1" x14ac:dyDescent="0.2">
      <c r="H4416" s="12"/>
      <c r="J4416" s="29"/>
      <c r="K4416" s="45"/>
      <c r="L4416" s="45"/>
      <c r="M4416" s="45"/>
    </row>
    <row r="4417" spans="8:13" s="28" customFormat="1" x14ac:dyDescent="0.2">
      <c r="H4417" s="12"/>
      <c r="J4417" s="29"/>
      <c r="K4417" s="45"/>
      <c r="L4417" s="45"/>
      <c r="M4417" s="45"/>
    </row>
    <row r="4418" spans="8:13" s="28" customFormat="1" x14ac:dyDescent="0.2">
      <c r="H4418" s="12"/>
      <c r="J4418" s="29"/>
      <c r="K4418" s="45"/>
      <c r="L4418" s="45"/>
      <c r="M4418" s="45"/>
    </row>
    <row r="4419" spans="8:13" s="28" customFormat="1" x14ac:dyDescent="0.2">
      <c r="H4419" s="12"/>
      <c r="J4419" s="29"/>
      <c r="K4419" s="45"/>
      <c r="L4419" s="45"/>
      <c r="M4419" s="45"/>
    </row>
    <row r="4420" spans="8:13" s="28" customFormat="1" x14ac:dyDescent="0.2">
      <c r="H4420" s="12"/>
      <c r="J4420" s="29"/>
      <c r="K4420" s="45"/>
      <c r="L4420" s="45"/>
      <c r="M4420" s="45"/>
    </row>
    <row r="4421" spans="8:13" s="28" customFormat="1" x14ac:dyDescent="0.2">
      <c r="H4421" s="12"/>
      <c r="J4421" s="29"/>
      <c r="K4421" s="45"/>
      <c r="L4421" s="45"/>
      <c r="M4421" s="45"/>
    </row>
    <row r="4422" spans="8:13" s="28" customFormat="1" x14ac:dyDescent="0.2">
      <c r="H4422" s="12"/>
      <c r="J4422" s="29"/>
      <c r="K4422" s="45"/>
      <c r="L4422" s="45"/>
      <c r="M4422" s="45"/>
    </row>
    <row r="4423" spans="8:13" s="28" customFormat="1" x14ac:dyDescent="0.2">
      <c r="H4423" s="12"/>
      <c r="J4423" s="29"/>
      <c r="K4423" s="45"/>
      <c r="L4423" s="45"/>
      <c r="M4423" s="45"/>
    </row>
    <row r="4424" spans="8:13" s="28" customFormat="1" x14ac:dyDescent="0.2">
      <c r="H4424" s="12"/>
      <c r="J4424" s="29"/>
      <c r="K4424" s="45"/>
      <c r="L4424" s="45"/>
      <c r="M4424" s="45"/>
    </row>
    <row r="4425" spans="8:13" s="28" customFormat="1" x14ac:dyDescent="0.2">
      <c r="H4425" s="12"/>
      <c r="J4425" s="29"/>
      <c r="K4425" s="45"/>
      <c r="L4425" s="45"/>
      <c r="M4425" s="45"/>
    </row>
    <row r="4426" spans="8:13" s="28" customFormat="1" x14ac:dyDescent="0.2">
      <c r="H4426" s="12"/>
      <c r="J4426" s="29"/>
      <c r="K4426" s="45"/>
      <c r="L4426" s="45"/>
      <c r="M4426" s="45"/>
    </row>
    <row r="4427" spans="8:13" s="28" customFormat="1" x14ac:dyDescent="0.2">
      <c r="H4427" s="12"/>
      <c r="J4427" s="29"/>
      <c r="K4427" s="45"/>
      <c r="L4427" s="45"/>
      <c r="M4427" s="45"/>
    </row>
    <row r="4428" spans="8:13" s="28" customFormat="1" x14ac:dyDescent="0.2">
      <c r="H4428" s="12"/>
      <c r="J4428" s="29"/>
      <c r="K4428" s="45"/>
      <c r="L4428" s="45"/>
      <c r="M4428" s="45"/>
    </row>
    <row r="4429" spans="8:13" s="28" customFormat="1" x14ac:dyDescent="0.2">
      <c r="H4429" s="12"/>
      <c r="J4429" s="29"/>
      <c r="K4429" s="45"/>
      <c r="L4429" s="45"/>
      <c r="M4429" s="45"/>
    </row>
    <row r="4430" spans="8:13" s="28" customFormat="1" x14ac:dyDescent="0.2">
      <c r="H4430" s="12"/>
      <c r="J4430" s="29"/>
      <c r="K4430" s="45"/>
      <c r="L4430" s="45"/>
      <c r="M4430" s="45"/>
    </row>
    <row r="4431" spans="8:13" s="28" customFormat="1" x14ac:dyDescent="0.2">
      <c r="H4431" s="12"/>
      <c r="J4431" s="29"/>
      <c r="K4431" s="45"/>
      <c r="L4431" s="45"/>
      <c r="M4431" s="45"/>
    </row>
    <row r="4432" spans="8:13" s="28" customFormat="1" x14ac:dyDescent="0.2">
      <c r="H4432" s="12"/>
      <c r="J4432" s="29"/>
      <c r="K4432" s="45"/>
      <c r="L4432" s="45"/>
      <c r="M4432" s="45"/>
    </row>
    <row r="4433" spans="8:13" s="28" customFormat="1" x14ac:dyDescent="0.2">
      <c r="H4433" s="12"/>
      <c r="J4433" s="29"/>
      <c r="K4433" s="45"/>
      <c r="L4433" s="45"/>
      <c r="M4433" s="45"/>
    </row>
    <row r="4434" spans="8:13" s="28" customFormat="1" x14ac:dyDescent="0.2">
      <c r="H4434" s="12"/>
      <c r="J4434" s="29"/>
      <c r="K4434" s="45"/>
      <c r="L4434" s="45"/>
      <c r="M4434" s="45"/>
    </row>
    <row r="4435" spans="8:13" s="28" customFormat="1" x14ac:dyDescent="0.2">
      <c r="H4435" s="12"/>
      <c r="J4435" s="29"/>
      <c r="K4435" s="45"/>
      <c r="L4435" s="45"/>
      <c r="M4435" s="45"/>
    </row>
    <row r="4436" spans="8:13" s="28" customFormat="1" x14ac:dyDescent="0.2">
      <c r="H4436" s="12"/>
      <c r="J4436" s="29"/>
      <c r="K4436" s="45"/>
      <c r="L4436" s="45"/>
      <c r="M4436" s="45"/>
    </row>
    <row r="4437" spans="8:13" s="28" customFormat="1" x14ac:dyDescent="0.2">
      <c r="H4437" s="12"/>
      <c r="J4437" s="29"/>
      <c r="K4437" s="45"/>
      <c r="L4437" s="45"/>
      <c r="M4437" s="45"/>
    </row>
    <row r="4438" spans="8:13" s="28" customFormat="1" x14ac:dyDescent="0.2">
      <c r="H4438" s="12"/>
      <c r="J4438" s="29"/>
      <c r="K4438" s="45"/>
      <c r="L4438" s="45"/>
      <c r="M4438" s="45"/>
    </row>
    <row r="4439" spans="8:13" s="28" customFormat="1" x14ac:dyDescent="0.2">
      <c r="H4439" s="12"/>
      <c r="J4439" s="29"/>
      <c r="K4439" s="45"/>
      <c r="L4439" s="45"/>
      <c r="M4439" s="45"/>
    </row>
    <row r="4440" spans="8:13" s="28" customFormat="1" x14ac:dyDescent="0.2">
      <c r="H4440" s="12"/>
      <c r="J4440" s="29"/>
      <c r="K4440" s="45"/>
      <c r="L4440" s="45"/>
      <c r="M4440" s="45"/>
    </row>
    <row r="4441" spans="8:13" s="28" customFormat="1" x14ac:dyDescent="0.2">
      <c r="H4441" s="12"/>
      <c r="J4441" s="29"/>
      <c r="K4441" s="45"/>
      <c r="L4441" s="45"/>
      <c r="M4441" s="45"/>
    </row>
    <row r="4442" spans="8:13" s="28" customFormat="1" x14ac:dyDescent="0.2">
      <c r="H4442" s="12"/>
      <c r="J4442" s="29"/>
      <c r="K4442" s="45"/>
      <c r="L4442" s="45"/>
      <c r="M4442" s="45"/>
    </row>
    <row r="4443" spans="8:13" s="28" customFormat="1" x14ac:dyDescent="0.2">
      <c r="H4443" s="12"/>
      <c r="J4443" s="29"/>
      <c r="K4443" s="45"/>
      <c r="L4443" s="45"/>
      <c r="M4443" s="45"/>
    </row>
    <row r="4444" spans="8:13" s="28" customFormat="1" x14ac:dyDescent="0.2">
      <c r="H4444" s="12"/>
      <c r="J4444" s="29"/>
      <c r="K4444" s="45"/>
      <c r="L4444" s="45"/>
      <c r="M4444" s="45"/>
    </row>
    <row r="4445" spans="8:13" s="28" customFormat="1" x14ac:dyDescent="0.2">
      <c r="H4445" s="12"/>
      <c r="J4445" s="29"/>
      <c r="K4445" s="45"/>
      <c r="L4445" s="45"/>
      <c r="M4445" s="45"/>
    </row>
    <row r="4446" spans="8:13" s="28" customFormat="1" x14ac:dyDescent="0.2">
      <c r="H4446" s="12"/>
      <c r="J4446" s="29"/>
      <c r="K4446" s="45"/>
      <c r="L4446" s="45"/>
      <c r="M4446" s="45"/>
    </row>
    <row r="4447" spans="8:13" s="28" customFormat="1" x14ac:dyDescent="0.2">
      <c r="H4447" s="12"/>
      <c r="J4447" s="29"/>
      <c r="K4447" s="45"/>
      <c r="L4447" s="45"/>
      <c r="M4447" s="45"/>
    </row>
    <row r="4448" spans="8:13" s="28" customFormat="1" x14ac:dyDescent="0.2">
      <c r="H4448" s="12"/>
      <c r="J4448" s="29"/>
      <c r="K4448" s="45"/>
      <c r="L4448" s="45"/>
      <c r="M4448" s="45"/>
    </row>
    <row r="4449" spans="8:13" s="28" customFormat="1" x14ac:dyDescent="0.2">
      <c r="H4449" s="12"/>
      <c r="J4449" s="29"/>
      <c r="K4449" s="45"/>
      <c r="L4449" s="45"/>
      <c r="M4449" s="45"/>
    </row>
    <row r="4450" spans="8:13" s="28" customFormat="1" x14ac:dyDescent="0.2">
      <c r="H4450" s="12"/>
      <c r="J4450" s="29"/>
      <c r="K4450" s="45"/>
      <c r="L4450" s="45"/>
      <c r="M4450" s="45"/>
    </row>
    <row r="4451" spans="8:13" s="28" customFormat="1" x14ac:dyDescent="0.2">
      <c r="H4451" s="12"/>
      <c r="J4451" s="29"/>
      <c r="K4451" s="45"/>
      <c r="L4451" s="45"/>
      <c r="M4451" s="45"/>
    </row>
    <row r="4452" spans="8:13" s="28" customFormat="1" x14ac:dyDescent="0.2">
      <c r="H4452" s="12"/>
      <c r="J4452" s="29"/>
      <c r="K4452" s="45"/>
      <c r="L4452" s="45"/>
      <c r="M4452" s="45"/>
    </row>
    <row r="4453" spans="8:13" s="28" customFormat="1" x14ac:dyDescent="0.2">
      <c r="H4453" s="12"/>
      <c r="J4453" s="29"/>
      <c r="K4453" s="45"/>
      <c r="L4453" s="45"/>
      <c r="M4453" s="45"/>
    </row>
    <row r="4454" spans="8:13" s="28" customFormat="1" x14ac:dyDescent="0.2">
      <c r="H4454" s="12"/>
      <c r="J4454" s="29"/>
      <c r="K4454" s="45"/>
      <c r="L4454" s="45"/>
      <c r="M4454" s="45"/>
    </row>
    <row r="4455" spans="8:13" s="28" customFormat="1" x14ac:dyDescent="0.2">
      <c r="H4455" s="12"/>
      <c r="J4455" s="29"/>
      <c r="K4455" s="45"/>
      <c r="L4455" s="45"/>
      <c r="M4455" s="45"/>
    </row>
    <row r="4456" spans="8:13" s="28" customFormat="1" x14ac:dyDescent="0.2">
      <c r="H4456" s="12"/>
      <c r="J4456" s="29"/>
      <c r="K4456" s="45"/>
      <c r="L4456" s="45"/>
      <c r="M4456" s="45"/>
    </row>
    <row r="4457" spans="8:13" s="28" customFormat="1" x14ac:dyDescent="0.2">
      <c r="H4457" s="12"/>
      <c r="J4457" s="29"/>
      <c r="K4457" s="45"/>
      <c r="L4457" s="45"/>
      <c r="M4457" s="45"/>
    </row>
    <row r="4458" spans="8:13" s="28" customFormat="1" x14ac:dyDescent="0.2">
      <c r="H4458" s="12"/>
      <c r="J4458" s="29"/>
      <c r="K4458" s="45"/>
      <c r="L4458" s="45"/>
      <c r="M4458" s="45"/>
    </row>
    <row r="4459" spans="8:13" s="28" customFormat="1" x14ac:dyDescent="0.2">
      <c r="H4459" s="12"/>
      <c r="J4459" s="29"/>
      <c r="K4459" s="45"/>
      <c r="L4459" s="45"/>
      <c r="M4459" s="45"/>
    </row>
    <row r="4460" spans="8:13" s="28" customFormat="1" x14ac:dyDescent="0.2">
      <c r="H4460" s="12"/>
      <c r="J4460" s="29"/>
      <c r="K4460" s="45"/>
      <c r="L4460" s="45"/>
      <c r="M4460" s="45"/>
    </row>
    <row r="4461" spans="8:13" s="28" customFormat="1" x14ac:dyDescent="0.2">
      <c r="H4461" s="12"/>
      <c r="J4461" s="29"/>
      <c r="K4461" s="45"/>
      <c r="L4461" s="45"/>
      <c r="M4461" s="45"/>
    </row>
    <row r="4462" spans="8:13" s="28" customFormat="1" x14ac:dyDescent="0.2">
      <c r="H4462" s="12"/>
      <c r="J4462" s="29"/>
      <c r="K4462" s="45"/>
      <c r="L4462" s="45"/>
      <c r="M4462" s="45"/>
    </row>
    <row r="4463" spans="8:13" s="28" customFormat="1" x14ac:dyDescent="0.2">
      <c r="H4463" s="12"/>
      <c r="J4463" s="29"/>
      <c r="K4463" s="45"/>
      <c r="L4463" s="45"/>
      <c r="M4463" s="45"/>
    </row>
    <row r="4464" spans="8:13" s="28" customFormat="1" x14ac:dyDescent="0.2">
      <c r="H4464" s="12"/>
      <c r="J4464" s="29"/>
      <c r="K4464" s="45"/>
      <c r="L4464" s="45"/>
      <c r="M4464" s="45"/>
    </row>
    <row r="4465" spans="8:13" s="28" customFormat="1" x14ac:dyDescent="0.2">
      <c r="H4465" s="12"/>
      <c r="J4465" s="29"/>
      <c r="K4465" s="45"/>
      <c r="L4465" s="45"/>
      <c r="M4465" s="45"/>
    </row>
    <row r="4466" spans="8:13" s="28" customFormat="1" x14ac:dyDescent="0.2">
      <c r="H4466" s="12"/>
      <c r="J4466" s="29"/>
      <c r="K4466" s="45"/>
      <c r="L4466" s="45"/>
      <c r="M4466" s="45"/>
    </row>
    <row r="4467" spans="8:13" s="28" customFormat="1" x14ac:dyDescent="0.2">
      <c r="H4467" s="12"/>
      <c r="J4467" s="29"/>
      <c r="K4467" s="45"/>
      <c r="L4467" s="45"/>
      <c r="M4467" s="45"/>
    </row>
    <row r="4468" spans="8:13" s="28" customFormat="1" x14ac:dyDescent="0.2">
      <c r="H4468" s="12"/>
      <c r="J4468" s="29"/>
      <c r="K4468" s="45"/>
      <c r="L4468" s="45"/>
      <c r="M4468" s="45"/>
    </row>
    <row r="4469" spans="8:13" s="28" customFormat="1" x14ac:dyDescent="0.2">
      <c r="H4469" s="12"/>
      <c r="J4469" s="29"/>
      <c r="K4469" s="45"/>
      <c r="L4469" s="45"/>
      <c r="M4469" s="45"/>
    </row>
    <row r="4470" spans="8:13" s="28" customFormat="1" x14ac:dyDescent="0.2">
      <c r="H4470" s="12"/>
      <c r="J4470" s="29"/>
      <c r="K4470" s="45"/>
      <c r="L4470" s="45"/>
      <c r="M4470" s="45"/>
    </row>
    <row r="4471" spans="8:13" s="28" customFormat="1" x14ac:dyDescent="0.2">
      <c r="H4471" s="12"/>
      <c r="J4471" s="29"/>
      <c r="K4471" s="45"/>
      <c r="L4471" s="45"/>
      <c r="M4471" s="45"/>
    </row>
    <row r="4472" spans="8:13" s="28" customFormat="1" x14ac:dyDescent="0.2">
      <c r="H4472" s="12"/>
      <c r="J4472" s="29"/>
      <c r="K4472" s="45"/>
      <c r="L4472" s="45"/>
      <c r="M4472" s="45"/>
    </row>
    <row r="4473" spans="8:13" s="28" customFormat="1" x14ac:dyDescent="0.2">
      <c r="H4473" s="12"/>
      <c r="J4473" s="29"/>
      <c r="K4473" s="45"/>
      <c r="L4473" s="45"/>
      <c r="M4473" s="45"/>
    </row>
    <row r="4474" spans="8:13" s="28" customFormat="1" x14ac:dyDescent="0.2">
      <c r="H4474" s="12"/>
      <c r="J4474" s="29"/>
      <c r="K4474" s="45"/>
      <c r="L4474" s="45"/>
      <c r="M4474" s="45"/>
    </row>
    <row r="4475" spans="8:13" s="28" customFormat="1" x14ac:dyDescent="0.2">
      <c r="H4475" s="12"/>
      <c r="J4475" s="29"/>
      <c r="K4475" s="45"/>
      <c r="L4475" s="45"/>
      <c r="M4475" s="45"/>
    </row>
    <row r="4476" spans="8:13" s="28" customFormat="1" x14ac:dyDescent="0.2">
      <c r="H4476" s="12"/>
      <c r="J4476" s="29"/>
      <c r="K4476" s="45"/>
      <c r="L4476" s="45"/>
      <c r="M4476" s="45"/>
    </row>
    <row r="4477" spans="8:13" s="28" customFormat="1" x14ac:dyDescent="0.2">
      <c r="H4477" s="12"/>
      <c r="J4477" s="29"/>
      <c r="K4477" s="45"/>
      <c r="L4477" s="45"/>
      <c r="M4477" s="45"/>
    </row>
    <row r="4478" spans="8:13" s="28" customFormat="1" x14ac:dyDescent="0.2">
      <c r="H4478" s="12"/>
      <c r="J4478" s="29"/>
      <c r="K4478" s="45"/>
      <c r="L4478" s="45"/>
      <c r="M4478" s="45"/>
    </row>
    <row r="4479" spans="8:13" s="28" customFormat="1" x14ac:dyDescent="0.2">
      <c r="H4479" s="12"/>
      <c r="J4479" s="29"/>
      <c r="K4479" s="45"/>
      <c r="L4479" s="45"/>
      <c r="M4479" s="45"/>
    </row>
    <row r="4480" spans="8:13" s="28" customFormat="1" x14ac:dyDescent="0.2">
      <c r="H4480" s="12"/>
      <c r="J4480" s="29"/>
      <c r="K4480" s="45"/>
      <c r="L4480" s="45"/>
      <c r="M4480" s="45"/>
    </row>
    <row r="4481" spans="8:13" s="28" customFormat="1" x14ac:dyDescent="0.2">
      <c r="H4481" s="12"/>
      <c r="J4481" s="29"/>
      <c r="K4481" s="45"/>
      <c r="L4481" s="45"/>
      <c r="M4481" s="45"/>
    </row>
    <row r="4482" spans="8:13" s="28" customFormat="1" x14ac:dyDescent="0.2">
      <c r="H4482" s="12"/>
      <c r="J4482" s="29"/>
      <c r="K4482" s="45"/>
      <c r="L4482" s="45"/>
      <c r="M4482" s="45"/>
    </row>
    <row r="4483" spans="8:13" s="28" customFormat="1" x14ac:dyDescent="0.2">
      <c r="H4483" s="12"/>
      <c r="J4483" s="29"/>
      <c r="K4483" s="45"/>
      <c r="L4483" s="45"/>
      <c r="M4483" s="45"/>
    </row>
    <row r="4484" spans="8:13" s="28" customFormat="1" x14ac:dyDescent="0.2">
      <c r="H4484" s="12"/>
      <c r="J4484" s="29"/>
      <c r="K4484" s="45"/>
      <c r="L4484" s="45"/>
      <c r="M4484" s="45"/>
    </row>
    <row r="4485" spans="8:13" s="28" customFormat="1" x14ac:dyDescent="0.2">
      <c r="H4485" s="12"/>
      <c r="J4485" s="29"/>
      <c r="K4485" s="45"/>
      <c r="L4485" s="45"/>
      <c r="M4485" s="45"/>
    </row>
    <row r="4486" spans="8:13" s="28" customFormat="1" x14ac:dyDescent="0.2">
      <c r="H4486" s="12"/>
      <c r="J4486" s="29"/>
      <c r="K4486" s="45"/>
      <c r="L4486" s="45"/>
      <c r="M4486" s="45"/>
    </row>
    <row r="4487" spans="8:13" s="28" customFormat="1" x14ac:dyDescent="0.2">
      <c r="H4487" s="12"/>
      <c r="J4487" s="29"/>
      <c r="K4487" s="45"/>
      <c r="L4487" s="45"/>
      <c r="M4487" s="45"/>
    </row>
    <row r="4488" spans="8:13" s="28" customFormat="1" x14ac:dyDescent="0.2">
      <c r="H4488" s="12"/>
      <c r="J4488" s="29"/>
      <c r="K4488" s="45"/>
      <c r="L4488" s="45"/>
      <c r="M4488" s="45"/>
    </row>
    <row r="4489" spans="8:13" s="28" customFormat="1" x14ac:dyDescent="0.2">
      <c r="H4489" s="12"/>
      <c r="J4489" s="29"/>
      <c r="K4489" s="45"/>
      <c r="L4489" s="45"/>
      <c r="M4489" s="45"/>
    </row>
    <row r="4490" spans="8:13" s="28" customFormat="1" x14ac:dyDescent="0.2">
      <c r="H4490" s="12"/>
      <c r="J4490" s="29"/>
      <c r="K4490" s="45"/>
      <c r="L4490" s="45"/>
      <c r="M4490" s="45"/>
    </row>
    <row r="4491" spans="8:13" s="28" customFormat="1" x14ac:dyDescent="0.2">
      <c r="H4491" s="12"/>
      <c r="J4491" s="29"/>
      <c r="K4491" s="45"/>
      <c r="L4491" s="45"/>
      <c r="M4491" s="45"/>
    </row>
    <row r="4492" spans="8:13" s="28" customFormat="1" x14ac:dyDescent="0.2">
      <c r="H4492" s="12"/>
      <c r="J4492" s="29"/>
      <c r="K4492" s="45"/>
      <c r="L4492" s="45"/>
      <c r="M4492" s="45"/>
    </row>
    <row r="4493" spans="8:13" s="28" customFormat="1" x14ac:dyDescent="0.2">
      <c r="H4493" s="12"/>
      <c r="J4493" s="29"/>
      <c r="K4493" s="45"/>
      <c r="L4493" s="45"/>
      <c r="M4493" s="45"/>
    </row>
    <row r="4494" spans="8:13" s="28" customFormat="1" x14ac:dyDescent="0.2">
      <c r="H4494" s="12"/>
      <c r="J4494" s="29"/>
      <c r="K4494" s="45"/>
      <c r="L4494" s="45"/>
      <c r="M4494" s="45"/>
    </row>
    <row r="4495" spans="8:13" s="28" customFormat="1" x14ac:dyDescent="0.2">
      <c r="H4495" s="12"/>
      <c r="J4495" s="29"/>
      <c r="K4495" s="45"/>
      <c r="L4495" s="45"/>
      <c r="M4495" s="45"/>
    </row>
    <row r="4496" spans="8:13" s="28" customFormat="1" x14ac:dyDescent="0.2">
      <c r="H4496" s="12"/>
      <c r="J4496" s="29"/>
      <c r="K4496" s="45"/>
      <c r="L4496" s="45"/>
      <c r="M4496" s="45"/>
    </row>
    <row r="4497" spans="8:13" s="28" customFormat="1" x14ac:dyDescent="0.2">
      <c r="H4497" s="12"/>
      <c r="J4497" s="29"/>
      <c r="K4497" s="45"/>
      <c r="L4497" s="45"/>
      <c r="M4497" s="45"/>
    </row>
    <row r="4498" spans="8:13" s="28" customFormat="1" x14ac:dyDescent="0.2">
      <c r="H4498" s="12"/>
      <c r="J4498" s="29"/>
      <c r="K4498" s="45"/>
      <c r="L4498" s="45"/>
      <c r="M4498" s="45"/>
    </row>
    <row r="4499" spans="8:13" s="28" customFormat="1" x14ac:dyDescent="0.2">
      <c r="H4499" s="12"/>
      <c r="J4499" s="29"/>
      <c r="K4499" s="45"/>
      <c r="L4499" s="45"/>
      <c r="M4499" s="45"/>
    </row>
    <row r="4500" spans="8:13" s="28" customFormat="1" x14ac:dyDescent="0.2">
      <c r="H4500" s="12"/>
      <c r="J4500" s="29"/>
      <c r="K4500" s="45"/>
      <c r="L4500" s="45"/>
      <c r="M4500" s="45"/>
    </row>
    <row r="4501" spans="8:13" s="28" customFormat="1" x14ac:dyDescent="0.2">
      <c r="H4501" s="12"/>
      <c r="J4501" s="29"/>
      <c r="K4501" s="45"/>
      <c r="L4501" s="45"/>
      <c r="M4501" s="45"/>
    </row>
    <row r="4502" spans="8:13" s="28" customFormat="1" x14ac:dyDescent="0.2">
      <c r="H4502" s="12"/>
      <c r="J4502" s="29"/>
      <c r="K4502" s="45"/>
      <c r="L4502" s="45"/>
      <c r="M4502" s="45"/>
    </row>
    <row r="4503" spans="8:13" s="28" customFormat="1" x14ac:dyDescent="0.2">
      <c r="H4503" s="12"/>
      <c r="J4503" s="29"/>
      <c r="K4503" s="45"/>
      <c r="L4503" s="45"/>
      <c r="M4503" s="45"/>
    </row>
    <row r="4504" spans="8:13" s="28" customFormat="1" x14ac:dyDescent="0.2">
      <c r="H4504" s="12"/>
      <c r="J4504" s="29"/>
      <c r="K4504" s="45"/>
      <c r="L4504" s="45"/>
      <c r="M4504" s="45"/>
    </row>
    <row r="4505" spans="8:13" s="28" customFormat="1" x14ac:dyDescent="0.2">
      <c r="H4505" s="12"/>
      <c r="J4505" s="29"/>
      <c r="K4505" s="45"/>
      <c r="L4505" s="45"/>
      <c r="M4505" s="45"/>
    </row>
    <row r="4506" spans="8:13" s="28" customFormat="1" x14ac:dyDescent="0.2">
      <c r="H4506" s="12"/>
      <c r="J4506" s="29"/>
      <c r="K4506" s="45"/>
      <c r="L4506" s="45"/>
      <c r="M4506" s="45"/>
    </row>
    <row r="4507" spans="8:13" s="28" customFormat="1" x14ac:dyDescent="0.2">
      <c r="H4507" s="12"/>
      <c r="J4507" s="29"/>
      <c r="K4507" s="45"/>
      <c r="L4507" s="45"/>
      <c r="M4507" s="45"/>
    </row>
    <row r="4508" spans="8:13" s="28" customFormat="1" x14ac:dyDescent="0.2">
      <c r="H4508" s="12"/>
      <c r="J4508" s="29"/>
      <c r="K4508" s="45"/>
      <c r="L4508" s="45"/>
      <c r="M4508" s="45"/>
    </row>
    <row r="4509" spans="8:13" s="28" customFormat="1" x14ac:dyDescent="0.2">
      <c r="H4509" s="12"/>
      <c r="J4509" s="29"/>
      <c r="K4509" s="45"/>
      <c r="L4509" s="45"/>
      <c r="M4509" s="45"/>
    </row>
    <row r="4510" spans="8:13" s="28" customFormat="1" x14ac:dyDescent="0.2">
      <c r="H4510" s="12"/>
      <c r="J4510" s="29"/>
      <c r="K4510" s="45"/>
      <c r="L4510" s="45"/>
      <c r="M4510" s="45"/>
    </row>
    <row r="4511" spans="8:13" s="28" customFormat="1" x14ac:dyDescent="0.2">
      <c r="H4511" s="12"/>
      <c r="J4511" s="29"/>
      <c r="K4511" s="45"/>
      <c r="L4511" s="45"/>
      <c r="M4511" s="45"/>
    </row>
    <row r="4512" spans="8:13" s="28" customFormat="1" x14ac:dyDescent="0.2">
      <c r="H4512" s="12"/>
      <c r="J4512" s="29"/>
      <c r="K4512" s="45"/>
      <c r="L4512" s="45"/>
      <c r="M4512" s="45"/>
    </row>
    <row r="4513" spans="8:13" s="28" customFormat="1" x14ac:dyDescent="0.2">
      <c r="H4513" s="12"/>
      <c r="J4513" s="29"/>
      <c r="K4513" s="45"/>
      <c r="L4513" s="45"/>
      <c r="M4513" s="45"/>
    </row>
    <row r="4514" spans="8:13" s="28" customFormat="1" x14ac:dyDescent="0.2">
      <c r="H4514" s="12"/>
      <c r="J4514" s="29"/>
      <c r="K4514" s="45"/>
      <c r="L4514" s="45"/>
      <c r="M4514" s="45"/>
    </row>
    <row r="4515" spans="8:13" s="28" customFormat="1" x14ac:dyDescent="0.2">
      <c r="H4515" s="12"/>
      <c r="J4515" s="29"/>
      <c r="K4515" s="45"/>
      <c r="L4515" s="45"/>
      <c r="M4515" s="45"/>
    </row>
    <row r="4516" spans="8:13" s="28" customFormat="1" x14ac:dyDescent="0.2">
      <c r="H4516" s="12"/>
      <c r="J4516" s="29"/>
      <c r="K4516" s="45"/>
      <c r="L4516" s="45"/>
      <c r="M4516" s="45"/>
    </row>
    <row r="4517" spans="8:13" s="28" customFormat="1" x14ac:dyDescent="0.2">
      <c r="H4517" s="12"/>
      <c r="J4517" s="29"/>
      <c r="K4517" s="45"/>
      <c r="L4517" s="45"/>
      <c r="M4517" s="45"/>
    </row>
    <row r="4518" spans="8:13" s="28" customFormat="1" x14ac:dyDescent="0.2">
      <c r="H4518" s="12"/>
      <c r="J4518" s="29"/>
      <c r="K4518" s="45"/>
      <c r="L4518" s="45"/>
      <c r="M4518" s="45"/>
    </row>
    <row r="4519" spans="8:13" s="28" customFormat="1" x14ac:dyDescent="0.2">
      <c r="H4519" s="12"/>
      <c r="J4519" s="29"/>
      <c r="K4519" s="45"/>
      <c r="L4519" s="45"/>
      <c r="M4519" s="45"/>
    </row>
    <row r="4520" spans="8:13" s="28" customFormat="1" x14ac:dyDescent="0.2">
      <c r="H4520" s="12"/>
      <c r="J4520" s="29"/>
      <c r="K4520" s="45"/>
      <c r="L4520" s="45"/>
      <c r="M4520" s="45"/>
    </row>
    <row r="4521" spans="8:13" s="28" customFormat="1" x14ac:dyDescent="0.2">
      <c r="H4521" s="12"/>
      <c r="J4521" s="29"/>
      <c r="K4521" s="45"/>
      <c r="L4521" s="45"/>
      <c r="M4521" s="45"/>
    </row>
    <row r="4522" spans="8:13" s="28" customFormat="1" x14ac:dyDescent="0.2">
      <c r="H4522" s="12"/>
      <c r="J4522" s="29"/>
      <c r="K4522" s="45"/>
      <c r="L4522" s="45"/>
      <c r="M4522" s="45"/>
    </row>
    <row r="4523" spans="8:13" s="28" customFormat="1" x14ac:dyDescent="0.2">
      <c r="H4523" s="12"/>
      <c r="J4523" s="29"/>
      <c r="K4523" s="45"/>
      <c r="L4523" s="45"/>
      <c r="M4523" s="45"/>
    </row>
    <row r="4524" spans="8:13" s="28" customFormat="1" x14ac:dyDescent="0.2">
      <c r="H4524" s="12"/>
      <c r="J4524" s="29"/>
      <c r="K4524" s="45"/>
      <c r="L4524" s="45"/>
      <c r="M4524" s="45"/>
    </row>
    <row r="4525" spans="8:13" s="28" customFormat="1" x14ac:dyDescent="0.2">
      <c r="H4525" s="12"/>
      <c r="J4525" s="29"/>
      <c r="K4525" s="45"/>
      <c r="L4525" s="45"/>
      <c r="M4525" s="45"/>
    </row>
    <row r="4526" spans="8:13" s="28" customFormat="1" x14ac:dyDescent="0.2">
      <c r="H4526" s="12"/>
      <c r="J4526" s="29"/>
      <c r="K4526" s="45"/>
      <c r="L4526" s="45"/>
      <c r="M4526" s="45"/>
    </row>
    <row r="4527" spans="8:13" s="28" customFormat="1" x14ac:dyDescent="0.2">
      <c r="H4527" s="12"/>
      <c r="J4527" s="29"/>
      <c r="K4527" s="45"/>
      <c r="L4527" s="45"/>
      <c r="M4527" s="45"/>
    </row>
    <row r="4528" spans="8:13" s="28" customFormat="1" x14ac:dyDescent="0.2">
      <c r="H4528" s="12"/>
      <c r="J4528" s="29"/>
      <c r="K4528" s="45"/>
      <c r="L4528" s="45"/>
      <c r="M4528" s="45"/>
    </row>
    <row r="4529" spans="8:13" s="28" customFormat="1" x14ac:dyDescent="0.2">
      <c r="H4529" s="12"/>
      <c r="J4529" s="29"/>
      <c r="K4529" s="45"/>
      <c r="L4529" s="45"/>
      <c r="M4529" s="45"/>
    </row>
    <row r="4530" spans="8:13" s="28" customFormat="1" x14ac:dyDescent="0.2">
      <c r="H4530" s="12"/>
      <c r="J4530" s="29"/>
      <c r="K4530" s="45"/>
      <c r="L4530" s="45"/>
      <c r="M4530" s="45"/>
    </row>
    <row r="4531" spans="8:13" s="28" customFormat="1" x14ac:dyDescent="0.2">
      <c r="H4531" s="12"/>
      <c r="J4531" s="29"/>
      <c r="K4531" s="45"/>
      <c r="L4531" s="45"/>
      <c r="M4531" s="45"/>
    </row>
    <row r="4532" spans="8:13" s="28" customFormat="1" x14ac:dyDescent="0.2">
      <c r="H4532" s="12"/>
      <c r="J4532" s="29"/>
      <c r="K4532" s="45"/>
      <c r="L4532" s="45"/>
      <c r="M4532" s="45"/>
    </row>
    <row r="4533" spans="8:13" s="28" customFormat="1" x14ac:dyDescent="0.2">
      <c r="H4533" s="12"/>
      <c r="J4533" s="29"/>
      <c r="K4533" s="45"/>
      <c r="L4533" s="45"/>
      <c r="M4533" s="45"/>
    </row>
    <row r="4534" spans="8:13" s="28" customFormat="1" x14ac:dyDescent="0.2">
      <c r="H4534" s="12"/>
      <c r="J4534" s="29"/>
      <c r="K4534" s="45"/>
      <c r="L4534" s="45"/>
      <c r="M4534" s="45"/>
    </row>
    <row r="4535" spans="8:13" s="28" customFormat="1" x14ac:dyDescent="0.2">
      <c r="H4535" s="12"/>
      <c r="J4535" s="29"/>
      <c r="K4535" s="45"/>
      <c r="L4535" s="45"/>
      <c r="M4535" s="45"/>
    </row>
    <row r="4536" spans="8:13" s="28" customFormat="1" x14ac:dyDescent="0.2">
      <c r="H4536" s="12"/>
      <c r="J4536" s="29"/>
      <c r="K4536" s="45"/>
      <c r="L4536" s="45"/>
      <c r="M4536" s="45"/>
    </row>
    <row r="4537" spans="8:13" s="28" customFormat="1" x14ac:dyDescent="0.2">
      <c r="H4537" s="12"/>
      <c r="J4537" s="29"/>
      <c r="K4537" s="45"/>
      <c r="L4537" s="45"/>
      <c r="M4537" s="45"/>
    </row>
    <row r="4538" spans="8:13" s="28" customFormat="1" x14ac:dyDescent="0.2">
      <c r="H4538" s="12"/>
      <c r="J4538" s="29"/>
      <c r="K4538" s="45"/>
      <c r="L4538" s="45"/>
      <c r="M4538" s="45"/>
    </row>
    <row r="4539" spans="8:13" s="28" customFormat="1" x14ac:dyDescent="0.2">
      <c r="H4539" s="12"/>
      <c r="J4539" s="29"/>
      <c r="K4539" s="45"/>
      <c r="L4539" s="45"/>
      <c r="M4539" s="45"/>
    </row>
    <row r="4540" spans="8:13" s="28" customFormat="1" x14ac:dyDescent="0.2">
      <c r="H4540" s="12"/>
      <c r="J4540" s="29"/>
      <c r="K4540" s="45"/>
      <c r="L4540" s="45"/>
      <c r="M4540" s="45"/>
    </row>
    <row r="4541" spans="8:13" s="28" customFormat="1" x14ac:dyDescent="0.2">
      <c r="H4541" s="12"/>
      <c r="J4541" s="29"/>
      <c r="K4541" s="45"/>
      <c r="L4541" s="45"/>
      <c r="M4541" s="45"/>
    </row>
    <row r="4542" spans="8:13" s="28" customFormat="1" x14ac:dyDescent="0.2">
      <c r="H4542" s="12"/>
      <c r="J4542" s="29"/>
      <c r="K4542" s="45"/>
      <c r="L4542" s="45"/>
      <c r="M4542" s="45"/>
    </row>
    <row r="4543" spans="8:13" s="28" customFormat="1" x14ac:dyDescent="0.2">
      <c r="H4543" s="12"/>
      <c r="J4543" s="29"/>
      <c r="K4543" s="45"/>
      <c r="L4543" s="45"/>
      <c r="M4543" s="45"/>
    </row>
    <row r="4544" spans="8:13" s="28" customFormat="1" x14ac:dyDescent="0.2">
      <c r="H4544" s="12"/>
      <c r="J4544" s="29"/>
      <c r="K4544" s="45"/>
      <c r="L4544" s="45"/>
      <c r="M4544" s="45"/>
    </row>
    <row r="4545" spans="8:13" s="28" customFormat="1" x14ac:dyDescent="0.2">
      <c r="H4545" s="12"/>
      <c r="J4545" s="29"/>
      <c r="K4545" s="45"/>
      <c r="L4545" s="45"/>
      <c r="M4545" s="45"/>
    </row>
    <row r="4546" spans="8:13" s="28" customFormat="1" x14ac:dyDescent="0.2">
      <c r="H4546" s="12"/>
      <c r="J4546" s="29"/>
      <c r="K4546" s="45"/>
      <c r="L4546" s="45"/>
      <c r="M4546" s="45"/>
    </row>
    <row r="4547" spans="8:13" s="28" customFormat="1" x14ac:dyDescent="0.2">
      <c r="H4547" s="12"/>
      <c r="J4547" s="29"/>
      <c r="K4547" s="45"/>
      <c r="L4547" s="45"/>
      <c r="M4547" s="45"/>
    </row>
    <row r="4548" spans="8:13" s="28" customFormat="1" x14ac:dyDescent="0.2">
      <c r="H4548" s="12"/>
      <c r="J4548" s="29"/>
      <c r="K4548" s="45"/>
      <c r="L4548" s="45"/>
      <c r="M4548" s="45"/>
    </row>
    <row r="4549" spans="8:13" s="28" customFormat="1" x14ac:dyDescent="0.2">
      <c r="H4549" s="12"/>
      <c r="J4549" s="29"/>
      <c r="K4549" s="45"/>
      <c r="L4549" s="45"/>
      <c r="M4549" s="45"/>
    </row>
    <row r="4550" spans="8:13" s="28" customFormat="1" x14ac:dyDescent="0.2">
      <c r="H4550" s="12"/>
      <c r="J4550" s="29"/>
      <c r="K4550" s="45"/>
      <c r="L4550" s="45"/>
      <c r="M4550" s="45"/>
    </row>
    <row r="4551" spans="8:13" s="28" customFormat="1" x14ac:dyDescent="0.2">
      <c r="H4551" s="12"/>
      <c r="J4551" s="29"/>
      <c r="K4551" s="45"/>
      <c r="L4551" s="45"/>
      <c r="M4551" s="45"/>
    </row>
    <row r="4552" spans="8:13" s="28" customFormat="1" x14ac:dyDescent="0.2">
      <c r="H4552" s="12"/>
      <c r="J4552" s="29"/>
      <c r="K4552" s="45"/>
      <c r="L4552" s="45"/>
      <c r="M4552" s="45"/>
    </row>
    <row r="4553" spans="8:13" s="28" customFormat="1" x14ac:dyDescent="0.2">
      <c r="H4553" s="12"/>
      <c r="J4553" s="29"/>
      <c r="K4553" s="45"/>
      <c r="L4553" s="45"/>
      <c r="M4553" s="45"/>
    </row>
    <row r="4554" spans="8:13" s="28" customFormat="1" x14ac:dyDescent="0.2">
      <c r="H4554" s="12"/>
      <c r="J4554" s="29"/>
      <c r="K4554" s="45"/>
      <c r="L4554" s="45"/>
      <c r="M4554" s="45"/>
    </row>
    <row r="4555" spans="8:13" s="28" customFormat="1" x14ac:dyDescent="0.2">
      <c r="H4555" s="12"/>
      <c r="J4555" s="29"/>
      <c r="K4555" s="45"/>
      <c r="L4555" s="45"/>
      <c r="M4555" s="45"/>
    </row>
    <row r="4556" spans="8:13" s="28" customFormat="1" x14ac:dyDescent="0.2">
      <c r="H4556" s="12"/>
      <c r="J4556" s="29"/>
      <c r="K4556" s="45"/>
      <c r="L4556" s="45"/>
      <c r="M4556" s="45"/>
    </row>
    <row r="4557" spans="8:13" s="28" customFormat="1" x14ac:dyDescent="0.2">
      <c r="H4557" s="12"/>
      <c r="J4557" s="29"/>
      <c r="K4557" s="45"/>
      <c r="L4557" s="45"/>
      <c r="M4557" s="45"/>
    </row>
    <row r="4558" spans="8:13" s="28" customFormat="1" x14ac:dyDescent="0.2">
      <c r="H4558" s="12"/>
      <c r="J4558" s="29"/>
      <c r="K4558" s="45"/>
      <c r="L4558" s="45"/>
      <c r="M4558" s="45"/>
    </row>
    <row r="4559" spans="8:13" s="28" customFormat="1" x14ac:dyDescent="0.2">
      <c r="H4559" s="12"/>
      <c r="J4559" s="29"/>
      <c r="K4559" s="45"/>
      <c r="L4559" s="45"/>
      <c r="M4559" s="45"/>
    </row>
    <row r="4560" spans="8:13" s="28" customFormat="1" x14ac:dyDescent="0.2">
      <c r="H4560" s="12"/>
      <c r="J4560" s="29"/>
      <c r="K4560" s="45"/>
      <c r="L4560" s="45"/>
      <c r="M4560" s="45"/>
    </row>
    <row r="4561" spans="8:13" s="28" customFormat="1" x14ac:dyDescent="0.2">
      <c r="H4561" s="12"/>
      <c r="J4561" s="29"/>
      <c r="K4561" s="45"/>
      <c r="L4561" s="45"/>
      <c r="M4561" s="45"/>
    </row>
    <row r="4562" spans="8:13" s="28" customFormat="1" x14ac:dyDescent="0.2">
      <c r="H4562" s="12"/>
      <c r="J4562" s="29"/>
      <c r="K4562" s="45"/>
      <c r="L4562" s="45"/>
      <c r="M4562" s="45"/>
    </row>
    <row r="4563" spans="8:13" s="28" customFormat="1" x14ac:dyDescent="0.2">
      <c r="H4563" s="12"/>
      <c r="J4563" s="29"/>
      <c r="K4563" s="45"/>
      <c r="L4563" s="45"/>
      <c r="M4563" s="45"/>
    </row>
    <row r="4564" spans="8:13" s="28" customFormat="1" x14ac:dyDescent="0.2">
      <c r="H4564" s="12"/>
      <c r="J4564" s="29"/>
      <c r="K4564" s="45"/>
      <c r="L4564" s="45"/>
      <c r="M4564" s="45"/>
    </row>
    <row r="4565" spans="8:13" s="28" customFormat="1" x14ac:dyDescent="0.2">
      <c r="H4565" s="12"/>
      <c r="J4565" s="29"/>
      <c r="K4565" s="45"/>
      <c r="L4565" s="45"/>
      <c r="M4565" s="45"/>
    </row>
    <row r="4566" spans="8:13" s="28" customFormat="1" x14ac:dyDescent="0.2">
      <c r="H4566" s="12"/>
      <c r="J4566" s="29"/>
      <c r="K4566" s="45"/>
      <c r="L4566" s="45"/>
      <c r="M4566" s="45"/>
    </row>
    <row r="4567" spans="8:13" s="28" customFormat="1" x14ac:dyDescent="0.2">
      <c r="H4567" s="12"/>
      <c r="J4567" s="29"/>
      <c r="K4567" s="45"/>
      <c r="L4567" s="45"/>
      <c r="M4567" s="45"/>
    </row>
    <row r="4568" spans="8:13" s="28" customFormat="1" x14ac:dyDescent="0.2">
      <c r="H4568" s="12"/>
      <c r="J4568" s="29"/>
      <c r="K4568" s="45"/>
      <c r="L4568" s="45"/>
      <c r="M4568" s="45"/>
    </row>
    <row r="4569" spans="8:13" s="28" customFormat="1" x14ac:dyDescent="0.2">
      <c r="H4569" s="12"/>
      <c r="J4569" s="29"/>
      <c r="K4569" s="45"/>
      <c r="L4569" s="45"/>
      <c r="M4569" s="45"/>
    </row>
    <row r="4570" spans="8:13" s="28" customFormat="1" x14ac:dyDescent="0.2">
      <c r="H4570" s="12"/>
      <c r="J4570" s="29"/>
      <c r="K4570" s="45"/>
      <c r="L4570" s="45"/>
      <c r="M4570" s="45"/>
    </row>
    <row r="4571" spans="8:13" s="28" customFormat="1" x14ac:dyDescent="0.2">
      <c r="H4571" s="12"/>
      <c r="J4571" s="29"/>
      <c r="K4571" s="45"/>
      <c r="L4571" s="45"/>
      <c r="M4571" s="45"/>
    </row>
    <row r="4572" spans="8:13" s="28" customFormat="1" x14ac:dyDescent="0.2">
      <c r="H4572" s="12"/>
      <c r="J4572" s="29"/>
      <c r="K4572" s="45"/>
      <c r="L4572" s="45"/>
      <c r="M4572" s="45"/>
    </row>
    <row r="4573" spans="8:13" s="28" customFormat="1" x14ac:dyDescent="0.2">
      <c r="H4573" s="12"/>
      <c r="J4573" s="29"/>
      <c r="K4573" s="45"/>
      <c r="L4573" s="45"/>
      <c r="M4573" s="45"/>
    </row>
    <row r="4574" spans="8:13" s="28" customFormat="1" x14ac:dyDescent="0.2">
      <c r="H4574" s="12"/>
      <c r="J4574" s="29"/>
      <c r="K4574" s="45"/>
      <c r="L4574" s="45"/>
      <c r="M4574" s="45"/>
    </row>
    <row r="4575" spans="8:13" s="28" customFormat="1" x14ac:dyDescent="0.2">
      <c r="H4575" s="12"/>
      <c r="J4575" s="29"/>
      <c r="K4575" s="45"/>
      <c r="L4575" s="45"/>
      <c r="M4575" s="45"/>
    </row>
    <row r="4576" spans="8:13" s="28" customFormat="1" x14ac:dyDescent="0.2">
      <c r="H4576" s="12"/>
      <c r="J4576" s="29"/>
      <c r="K4576" s="45"/>
      <c r="L4576" s="45"/>
      <c r="M4576" s="45"/>
    </row>
    <row r="4577" spans="8:13" s="28" customFormat="1" x14ac:dyDescent="0.2">
      <c r="H4577" s="12"/>
      <c r="J4577" s="29"/>
      <c r="K4577" s="45"/>
      <c r="L4577" s="45"/>
      <c r="M4577" s="45"/>
    </row>
    <row r="4578" spans="8:13" s="28" customFormat="1" x14ac:dyDescent="0.2">
      <c r="H4578" s="12"/>
      <c r="J4578" s="29"/>
      <c r="K4578" s="45"/>
      <c r="L4578" s="45"/>
      <c r="M4578" s="45"/>
    </row>
    <row r="4579" spans="8:13" s="28" customFormat="1" x14ac:dyDescent="0.2">
      <c r="H4579" s="12"/>
      <c r="J4579" s="29"/>
      <c r="K4579" s="45"/>
      <c r="L4579" s="45"/>
      <c r="M4579" s="45"/>
    </row>
    <row r="4580" spans="8:13" s="28" customFormat="1" x14ac:dyDescent="0.2">
      <c r="H4580" s="12"/>
      <c r="J4580" s="29"/>
      <c r="K4580" s="45"/>
      <c r="L4580" s="45"/>
      <c r="M4580" s="45"/>
    </row>
    <row r="4581" spans="8:13" s="28" customFormat="1" x14ac:dyDescent="0.2">
      <c r="H4581" s="12"/>
      <c r="J4581" s="29"/>
      <c r="K4581" s="45"/>
      <c r="L4581" s="45"/>
      <c r="M4581" s="45"/>
    </row>
    <row r="4582" spans="8:13" s="28" customFormat="1" x14ac:dyDescent="0.2">
      <c r="H4582" s="12"/>
      <c r="J4582" s="29"/>
      <c r="K4582" s="45"/>
      <c r="L4582" s="45"/>
      <c r="M4582" s="45"/>
    </row>
    <row r="4583" spans="8:13" s="28" customFormat="1" x14ac:dyDescent="0.2">
      <c r="H4583" s="12"/>
      <c r="J4583" s="29"/>
      <c r="K4583" s="45"/>
      <c r="L4583" s="45"/>
      <c r="M4583" s="45"/>
    </row>
    <row r="4584" spans="8:13" s="28" customFormat="1" x14ac:dyDescent="0.2">
      <c r="H4584" s="12"/>
      <c r="J4584" s="29"/>
      <c r="K4584" s="45"/>
      <c r="L4584" s="45"/>
      <c r="M4584" s="45"/>
    </row>
    <row r="4585" spans="8:13" s="28" customFormat="1" x14ac:dyDescent="0.2">
      <c r="H4585" s="12"/>
      <c r="J4585" s="29"/>
      <c r="K4585" s="45"/>
      <c r="L4585" s="45"/>
      <c r="M4585" s="45"/>
    </row>
    <row r="4586" spans="8:13" s="28" customFormat="1" x14ac:dyDescent="0.2">
      <c r="H4586" s="12"/>
      <c r="J4586" s="29"/>
      <c r="K4586" s="45"/>
      <c r="L4586" s="45"/>
      <c r="M4586" s="45"/>
    </row>
    <row r="4587" spans="8:13" s="28" customFormat="1" x14ac:dyDescent="0.2">
      <c r="H4587" s="12"/>
      <c r="J4587" s="29"/>
      <c r="K4587" s="45"/>
      <c r="L4587" s="45"/>
      <c r="M4587" s="45"/>
    </row>
    <row r="4588" spans="8:13" s="28" customFormat="1" x14ac:dyDescent="0.2">
      <c r="H4588" s="12"/>
      <c r="J4588" s="29"/>
      <c r="K4588" s="45"/>
      <c r="L4588" s="45"/>
      <c r="M4588" s="45"/>
    </row>
    <row r="4589" spans="8:13" s="28" customFormat="1" x14ac:dyDescent="0.2">
      <c r="H4589" s="12"/>
      <c r="J4589" s="29"/>
      <c r="K4589" s="45"/>
      <c r="L4589" s="45"/>
      <c r="M4589" s="45"/>
    </row>
    <row r="4590" spans="8:13" s="28" customFormat="1" x14ac:dyDescent="0.2">
      <c r="H4590" s="12"/>
      <c r="J4590" s="29"/>
      <c r="K4590" s="45"/>
      <c r="L4590" s="45"/>
      <c r="M4590" s="45"/>
    </row>
    <row r="4591" spans="8:13" s="28" customFormat="1" x14ac:dyDescent="0.2">
      <c r="H4591" s="12"/>
      <c r="J4591" s="29"/>
      <c r="K4591" s="45"/>
      <c r="L4591" s="45"/>
      <c r="M4591" s="45"/>
    </row>
    <row r="4592" spans="8:13" s="28" customFormat="1" x14ac:dyDescent="0.2">
      <c r="H4592" s="12"/>
      <c r="J4592" s="29"/>
      <c r="K4592" s="45"/>
      <c r="L4592" s="45"/>
      <c r="M4592" s="45"/>
    </row>
    <row r="4593" spans="8:13" s="28" customFormat="1" x14ac:dyDescent="0.2">
      <c r="H4593" s="12"/>
      <c r="J4593" s="29"/>
      <c r="K4593" s="45"/>
      <c r="L4593" s="45"/>
      <c r="M4593" s="45"/>
    </row>
    <row r="4594" spans="8:13" s="28" customFormat="1" x14ac:dyDescent="0.2">
      <c r="H4594" s="12"/>
      <c r="J4594" s="29"/>
      <c r="K4594" s="45"/>
      <c r="L4594" s="45"/>
      <c r="M4594" s="45"/>
    </row>
    <row r="4595" spans="8:13" s="28" customFormat="1" x14ac:dyDescent="0.2">
      <c r="H4595" s="12"/>
      <c r="J4595" s="29"/>
      <c r="K4595" s="45"/>
      <c r="L4595" s="45"/>
      <c r="M4595" s="45"/>
    </row>
    <row r="4596" spans="8:13" s="28" customFormat="1" x14ac:dyDescent="0.2">
      <c r="H4596" s="12"/>
      <c r="J4596" s="29"/>
      <c r="K4596" s="45"/>
      <c r="L4596" s="45"/>
      <c r="M4596" s="45"/>
    </row>
    <row r="4597" spans="8:13" s="28" customFormat="1" x14ac:dyDescent="0.2">
      <c r="H4597" s="12"/>
      <c r="J4597" s="29"/>
      <c r="K4597" s="45"/>
      <c r="L4597" s="45"/>
      <c r="M4597" s="45"/>
    </row>
    <row r="4598" spans="8:13" s="28" customFormat="1" x14ac:dyDescent="0.2">
      <c r="H4598" s="12"/>
      <c r="J4598" s="29"/>
      <c r="K4598" s="45"/>
      <c r="L4598" s="45"/>
      <c r="M4598" s="45"/>
    </row>
    <row r="4599" spans="8:13" s="28" customFormat="1" x14ac:dyDescent="0.2">
      <c r="H4599" s="12"/>
      <c r="J4599" s="29"/>
      <c r="K4599" s="45"/>
      <c r="L4599" s="45"/>
      <c r="M4599" s="45"/>
    </row>
    <row r="4600" spans="8:13" s="28" customFormat="1" x14ac:dyDescent="0.2">
      <c r="H4600" s="12"/>
      <c r="J4600" s="29"/>
      <c r="K4600" s="45"/>
      <c r="L4600" s="45"/>
      <c r="M4600" s="45"/>
    </row>
    <row r="4601" spans="8:13" s="28" customFormat="1" x14ac:dyDescent="0.2">
      <c r="H4601" s="12"/>
      <c r="J4601" s="29"/>
      <c r="K4601" s="45"/>
      <c r="L4601" s="45"/>
      <c r="M4601" s="45"/>
    </row>
    <row r="4602" spans="8:13" s="28" customFormat="1" x14ac:dyDescent="0.2">
      <c r="H4602" s="12"/>
      <c r="J4602" s="29"/>
      <c r="K4602" s="45"/>
      <c r="L4602" s="45"/>
      <c r="M4602" s="45"/>
    </row>
    <row r="4603" spans="8:13" s="28" customFormat="1" x14ac:dyDescent="0.2">
      <c r="H4603" s="12"/>
      <c r="J4603" s="29"/>
      <c r="K4603" s="45"/>
      <c r="L4603" s="45"/>
      <c r="M4603" s="45"/>
    </row>
    <row r="4604" spans="8:13" s="28" customFormat="1" x14ac:dyDescent="0.2">
      <c r="H4604" s="12"/>
      <c r="J4604" s="29"/>
      <c r="K4604" s="45"/>
      <c r="L4604" s="45"/>
      <c r="M4604" s="45"/>
    </row>
    <row r="4605" spans="8:13" s="28" customFormat="1" x14ac:dyDescent="0.2">
      <c r="H4605" s="12"/>
      <c r="J4605" s="29"/>
      <c r="K4605" s="45"/>
      <c r="L4605" s="45"/>
      <c r="M4605" s="45"/>
    </row>
    <row r="4606" spans="8:13" s="28" customFormat="1" x14ac:dyDescent="0.2">
      <c r="H4606" s="12"/>
      <c r="J4606" s="29"/>
      <c r="K4606" s="45"/>
      <c r="L4606" s="45"/>
      <c r="M4606" s="45"/>
    </row>
    <row r="4607" spans="8:13" s="28" customFormat="1" x14ac:dyDescent="0.2">
      <c r="H4607" s="12"/>
      <c r="J4607" s="29"/>
      <c r="K4607" s="45"/>
      <c r="L4607" s="45"/>
      <c r="M4607" s="45"/>
    </row>
    <row r="4608" spans="8:13" s="28" customFormat="1" x14ac:dyDescent="0.2">
      <c r="H4608" s="12"/>
      <c r="J4608" s="29"/>
      <c r="K4608" s="45"/>
      <c r="L4608" s="45"/>
      <c r="M4608" s="45"/>
    </row>
    <row r="4609" spans="8:13" s="28" customFormat="1" x14ac:dyDescent="0.2">
      <c r="H4609" s="12"/>
      <c r="J4609" s="29"/>
      <c r="K4609" s="45"/>
      <c r="L4609" s="45"/>
      <c r="M4609" s="45"/>
    </row>
    <row r="4610" spans="8:13" s="28" customFormat="1" x14ac:dyDescent="0.2">
      <c r="H4610" s="12"/>
      <c r="J4610" s="29"/>
      <c r="K4610" s="45"/>
      <c r="L4610" s="45"/>
      <c r="M4610" s="45"/>
    </row>
    <row r="4611" spans="8:13" s="28" customFormat="1" x14ac:dyDescent="0.2">
      <c r="H4611" s="12"/>
      <c r="J4611" s="29"/>
      <c r="K4611" s="45"/>
      <c r="L4611" s="45"/>
      <c r="M4611" s="45"/>
    </row>
    <row r="4612" spans="8:13" s="28" customFormat="1" x14ac:dyDescent="0.2">
      <c r="H4612" s="12"/>
      <c r="J4612" s="29"/>
      <c r="K4612" s="45"/>
      <c r="L4612" s="45"/>
      <c r="M4612" s="45"/>
    </row>
    <row r="4613" spans="8:13" s="28" customFormat="1" x14ac:dyDescent="0.2">
      <c r="H4613" s="12"/>
      <c r="J4613" s="29"/>
      <c r="K4613" s="45"/>
      <c r="L4613" s="45"/>
      <c r="M4613" s="45"/>
    </row>
    <row r="4614" spans="8:13" s="28" customFormat="1" x14ac:dyDescent="0.2">
      <c r="H4614" s="12"/>
      <c r="J4614" s="29"/>
      <c r="K4614" s="45"/>
      <c r="L4614" s="45"/>
      <c r="M4614" s="45"/>
    </row>
    <row r="4615" spans="8:13" s="28" customFormat="1" x14ac:dyDescent="0.2">
      <c r="H4615" s="12"/>
      <c r="J4615" s="29"/>
      <c r="K4615" s="45"/>
      <c r="L4615" s="45"/>
      <c r="M4615" s="45"/>
    </row>
    <row r="4616" spans="8:13" s="28" customFormat="1" x14ac:dyDescent="0.2">
      <c r="H4616" s="12"/>
      <c r="J4616" s="29"/>
      <c r="K4616" s="45"/>
      <c r="L4616" s="45"/>
      <c r="M4616" s="45"/>
    </row>
    <row r="4617" spans="8:13" s="28" customFormat="1" x14ac:dyDescent="0.2">
      <c r="H4617" s="12"/>
      <c r="J4617" s="29"/>
      <c r="K4617" s="45"/>
      <c r="L4617" s="45"/>
      <c r="M4617" s="45"/>
    </row>
    <row r="4618" spans="8:13" s="28" customFormat="1" x14ac:dyDescent="0.2">
      <c r="H4618" s="12"/>
      <c r="J4618" s="29"/>
      <c r="K4618" s="45"/>
      <c r="L4618" s="45"/>
      <c r="M4618" s="45"/>
    </row>
    <row r="4619" spans="8:13" s="28" customFormat="1" x14ac:dyDescent="0.2">
      <c r="H4619" s="12"/>
      <c r="J4619" s="29"/>
      <c r="K4619" s="45"/>
      <c r="L4619" s="45"/>
      <c r="M4619" s="45"/>
    </row>
    <row r="4620" spans="8:13" s="28" customFormat="1" x14ac:dyDescent="0.2">
      <c r="H4620" s="12"/>
      <c r="J4620" s="29"/>
      <c r="K4620" s="45"/>
      <c r="L4620" s="45"/>
      <c r="M4620" s="45"/>
    </row>
    <row r="4621" spans="8:13" s="28" customFormat="1" x14ac:dyDescent="0.2">
      <c r="H4621" s="12"/>
      <c r="J4621" s="29"/>
      <c r="K4621" s="45"/>
      <c r="L4621" s="45"/>
      <c r="M4621" s="45"/>
    </row>
    <row r="4622" spans="8:13" s="28" customFormat="1" x14ac:dyDescent="0.2">
      <c r="H4622" s="12"/>
      <c r="J4622" s="29"/>
      <c r="K4622" s="45"/>
      <c r="L4622" s="45"/>
      <c r="M4622" s="45"/>
    </row>
    <row r="4623" spans="8:13" s="28" customFormat="1" x14ac:dyDescent="0.2">
      <c r="H4623" s="12"/>
      <c r="J4623" s="29"/>
      <c r="K4623" s="45"/>
      <c r="L4623" s="45"/>
      <c r="M4623" s="45"/>
    </row>
    <row r="4624" spans="8:13" s="28" customFormat="1" x14ac:dyDescent="0.2">
      <c r="H4624" s="12"/>
      <c r="J4624" s="29"/>
      <c r="K4624" s="45"/>
      <c r="L4624" s="45"/>
      <c r="M4624" s="45"/>
    </row>
    <row r="4625" spans="8:13" s="28" customFormat="1" x14ac:dyDescent="0.2">
      <c r="H4625" s="12"/>
      <c r="J4625" s="29"/>
      <c r="K4625" s="45"/>
      <c r="L4625" s="45"/>
      <c r="M4625" s="45"/>
    </row>
    <row r="4626" spans="8:13" s="28" customFormat="1" x14ac:dyDescent="0.2">
      <c r="H4626" s="12"/>
      <c r="J4626" s="29"/>
      <c r="K4626" s="45"/>
      <c r="L4626" s="45"/>
      <c r="M4626" s="45"/>
    </row>
    <row r="4627" spans="8:13" s="28" customFormat="1" x14ac:dyDescent="0.2">
      <c r="H4627" s="12"/>
      <c r="J4627" s="29"/>
      <c r="K4627" s="45"/>
      <c r="L4627" s="45"/>
      <c r="M4627" s="45"/>
    </row>
    <row r="4628" spans="8:13" s="28" customFormat="1" x14ac:dyDescent="0.2">
      <c r="H4628" s="12"/>
      <c r="J4628" s="29"/>
      <c r="K4628" s="45"/>
      <c r="L4628" s="45"/>
      <c r="M4628" s="45"/>
    </row>
    <row r="4629" spans="8:13" s="28" customFormat="1" x14ac:dyDescent="0.2">
      <c r="H4629" s="12"/>
      <c r="J4629" s="29"/>
      <c r="K4629" s="45"/>
      <c r="L4629" s="45"/>
      <c r="M4629" s="45"/>
    </row>
    <row r="4630" spans="8:13" s="28" customFormat="1" x14ac:dyDescent="0.2">
      <c r="H4630" s="12"/>
      <c r="J4630" s="29"/>
      <c r="K4630" s="45"/>
      <c r="L4630" s="45"/>
      <c r="M4630" s="45"/>
    </row>
    <row r="4631" spans="8:13" s="28" customFormat="1" x14ac:dyDescent="0.2">
      <c r="H4631" s="12"/>
      <c r="J4631" s="29"/>
      <c r="K4631" s="45"/>
      <c r="L4631" s="45"/>
      <c r="M4631" s="45"/>
    </row>
    <row r="4632" spans="8:13" s="28" customFormat="1" x14ac:dyDescent="0.2">
      <c r="H4632" s="12"/>
      <c r="J4632" s="29"/>
      <c r="K4632" s="45"/>
      <c r="L4632" s="45"/>
      <c r="M4632" s="45"/>
    </row>
    <row r="4633" spans="8:13" s="28" customFormat="1" x14ac:dyDescent="0.2">
      <c r="H4633" s="12"/>
      <c r="J4633" s="29"/>
      <c r="K4633" s="45"/>
      <c r="L4633" s="45"/>
      <c r="M4633" s="45"/>
    </row>
    <row r="4634" spans="8:13" s="28" customFormat="1" x14ac:dyDescent="0.2">
      <c r="H4634" s="12"/>
      <c r="J4634" s="29"/>
      <c r="K4634" s="45"/>
      <c r="L4634" s="45"/>
      <c r="M4634" s="45"/>
    </row>
    <row r="4635" spans="8:13" s="28" customFormat="1" x14ac:dyDescent="0.2">
      <c r="H4635" s="12"/>
      <c r="J4635" s="29"/>
      <c r="K4635" s="45"/>
      <c r="L4635" s="45"/>
      <c r="M4635" s="45"/>
    </row>
    <row r="4636" spans="8:13" s="28" customFormat="1" x14ac:dyDescent="0.2">
      <c r="H4636" s="12"/>
      <c r="J4636" s="29"/>
      <c r="K4636" s="45"/>
      <c r="L4636" s="45"/>
      <c r="M4636" s="45"/>
    </row>
    <row r="4637" spans="8:13" s="28" customFormat="1" x14ac:dyDescent="0.2">
      <c r="H4637" s="12"/>
      <c r="J4637" s="29"/>
      <c r="K4637" s="45"/>
      <c r="L4637" s="45"/>
      <c r="M4637" s="45"/>
    </row>
    <row r="4638" spans="8:13" s="28" customFormat="1" x14ac:dyDescent="0.2">
      <c r="H4638" s="12"/>
      <c r="J4638" s="29"/>
      <c r="K4638" s="45"/>
      <c r="L4638" s="45"/>
      <c r="M4638" s="45"/>
    </row>
    <row r="4639" spans="8:13" s="28" customFormat="1" x14ac:dyDescent="0.2">
      <c r="H4639" s="12"/>
      <c r="J4639" s="29"/>
      <c r="K4639" s="45"/>
      <c r="L4639" s="45"/>
      <c r="M4639" s="45"/>
    </row>
    <row r="4640" spans="8:13" s="28" customFormat="1" x14ac:dyDescent="0.2">
      <c r="H4640" s="12"/>
      <c r="J4640" s="29"/>
      <c r="K4640" s="45"/>
      <c r="L4640" s="45"/>
      <c r="M4640" s="45"/>
    </row>
    <row r="4641" spans="8:13" s="28" customFormat="1" x14ac:dyDescent="0.2">
      <c r="H4641" s="12"/>
      <c r="J4641" s="29"/>
      <c r="K4641" s="45"/>
      <c r="L4641" s="45"/>
      <c r="M4641" s="45"/>
    </row>
    <row r="4642" spans="8:13" s="28" customFormat="1" x14ac:dyDescent="0.2">
      <c r="H4642" s="12"/>
      <c r="J4642" s="29"/>
      <c r="K4642" s="45"/>
      <c r="L4642" s="45"/>
      <c r="M4642" s="45"/>
    </row>
    <row r="4643" spans="8:13" s="28" customFormat="1" x14ac:dyDescent="0.2">
      <c r="H4643" s="12"/>
      <c r="J4643" s="29"/>
      <c r="K4643" s="45"/>
      <c r="L4643" s="45"/>
      <c r="M4643" s="45"/>
    </row>
    <row r="4644" spans="8:13" s="28" customFormat="1" x14ac:dyDescent="0.2">
      <c r="H4644" s="12"/>
      <c r="J4644" s="29"/>
      <c r="K4644" s="45"/>
      <c r="L4644" s="45"/>
      <c r="M4644" s="45"/>
    </row>
    <row r="4645" spans="8:13" s="28" customFormat="1" x14ac:dyDescent="0.2">
      <c r="H4645" s="12"/>
      <c r="J4645" s="29"/>
      <c r="K4645" s="45"/>
      <c r="L4645" s="45"/>
      <c r="M4645" s="45"/>
    </row>
    <row r="4646" spans="8:13" s="28" customFormat="1" x14ac:dyDescent="0.2">
      <c r="H4646" s="12"/>
      <c r="J4646" s="29"/>
      <c r="K4646" s="45"/>
      <c r="L4646" s="45"/>
      <c r="M4646" s="45"/>
    </row>
    <row r="4647" spans="8:13" s="28" customFormat="1" x14ac:dyDescent="0.2">
      <c r="H4647" s="12"/>
      <c r="J4647" s="29"/>
      <c r="K4647" s="45"/>
      <c r="L4647" s="45"/>
      <c r="M4647" s="45"/>
    </row>
    <row r="4648" spans="8:13" s="28" customFormat="1" x14ac:dyDescent="0.2">
      <c r="H4648" s="12"/>
      <c r="J4648" s="29"/>
      <c r="K4648" s="45"/>
      <c r="L4648" s="45"/>
      <c r="M4648" s="45"/>
    </row>
    <row r="4649" spans="8:13" s="28" customFormat="1" x14ac:dyDescent="0.2">
      <c r="H4649" s="12"/>
      <c r="J4649" s="29"/>
      <c r="K4649" s="45"/>
      <c r="L4649" s="45"/>
      <c r="M4649" s="45"/>
    </row>
    <row r="4650" spans="8:13" s="28" customFormat="1" x14ac:dyDescent="0.2">
      <c r="H4650" s="12"/>
      <c r="J4650" s="29"/>
      <c r="K4650" s="45"/>
      <c r="L4650" s="45"/>
      <c r="M4650" s="45"/>
    </row>
    <row r="4651" spans="8:13" s="28" customFormat="1" x14ac:dyDescent="0.2">
      <c r="H4651" s="12"/>
      <c r="J4651" s="29"/>
      <c r="K4651" s="45"/>
      <c r="L4651" s="45"/>
      <c r="M4651" s="45"/>
    </row>
    <row r="4652" spans="8:13" s="28" customFormat="1" x14ac:dyDescent="0.2">
      <c r="H4652" s="12"/>
      <c r="J4652" s="29"/>
      <c r="K4652" s="45"/>
      <c r="L4652" s="45"/>
      <c r="M4652" s="45"/>
    </row>
    <row r="4653" spans="8:13" s="28" customFormat="1" x14ac:dyDescent="0.2">
      <c r="H4653" s="12"/>
      <c r="J4653" s="29"/>
      <c r="K4653" s="45"/>
      <c r="L4653" s="45"/>
      <c r="M4653" s="45"/>
    </row>
    <row r="4654" spans="8:13" s="28" customFormat="1" x14ac:dyDescent="0.2">
      <c r="H4654" s="12"/>
      <c r="J4654" s="29"/>
      <c r="K4654" s="45"/>
      <c r="L4654" s="45"/>
      <c r="M4654" s="45"/>
    </row>
    <row r="4655" spans="8:13" s="28" customFormat="1" x14ac:dyDescent="0.2">
      <c r="H4655" s="12"/>
      <c r="J4655" s="29"/>
      <c r="K4655" s="45"/>
      <c r="L4655" s="45"/>
      <c r="M4655" s="45"/>
    </row>
    <row r="4656" spans="8:13" s="28" customFormat="1" x14ac:dyDescent="0.2">
      <c r="H4656" s="12"/>
      <c r="J4656" s="29"/>
      <c r="K4656" s="45"/>
      <c r="L4656" s="45"/>
      <c r="M4656" s="45"/>
    </row>
    <row r="4657" spans="8:13" s="28" customFormat="1" x14ac:dyDescent="0.2">
      <c r="H4657" s="12"/>
      <c r="J4657" s="29"/>
      <c r="K4657" s="45"/>
      <c r="L4657" s="45"/>
      <c r="M4657" s="45"/>
    </row>
    <row r="4658" spans="8:13" s="28" customFormat="1" x14ac:dyDescent="0.2">
      <c r="H4658" s="12"/>
      <c r="J4658" s="29"/>
      <c r="K4658" s="45"/>
      <c r="L4658" s="45"/>
      <c r="M4658" s="45"/>
    </row>
    <row r="4659" spans="8:13" s="28" customFormat="1" x14ac:dyDescent="0.2">
      <c r="H4659" s="12"/>
      <c r="J4659" s="29"/>
      <c r="K4659" s="45"/>
      <c r="L4659" s="45"/>
      <c r="M4659" s="45"/>
    </row>
    <row r="4660" spans="8:13" s="28" customFormat="1" x14ac:dyDescent="0.2">
      <c r="H4660" s="12"/>
      <c r="J4660" s="29"/>
      <c r="K4660" s="45"/>
      <c r="L4660" s="45"/>
      <c r="M4660" s="45"/>
    </row>
    <row r="4661" spans="8:13" s="28" customFormat="1" x14ac:dyDescent="0.2">
      <c r="H4661" s="12"/>
      <c r="J4661" s="29"/>
      <c r="K4661" s="45"/>
      <c r="L4661" s="45"/>
      <c r="M4661" s="45"/>
    </row>
    <row r="4662" spans="8:13" s="28" customFormat="1" x14ac:dyDescent="0.2">
      <c r="H4662" s="12"/>
      <c r="J4662" s="29"/>
      <c r="K4662" s="45"/>
      <c r="L4662" s="45"/>
      <c r="M4662" s="45"/>
    </row>
    <row r="4663" spans="8:13" s="28" customFormat="1" x14ac:dyDescent="0.2">
      <c r="H4663" s="12"/>
      <c r="J4663" s="29"/>
      <c r="K4663" s="45"/>
      <c r="L4663" s="45"/>
      <c r="M4663" s="45"/>
    </row>
    <row r="4664" spans="8:13" s="28" customFormat="1" x14ac:dyDescent="0.2">
      <c r="H4664" s="12"/>
      <c r="J4664" s="29"/>
      <c r="K4664" s="45"/>
      <c r="L4664" s="45"/>
      <c r="M4664" s="45"/>
    </row>
    <row r="4665" spans="8:13" s="28" customFormat="1" x14ac:dyDescent="0.2">
      <c r="H4665" s="12"/>
      <c r="J4665" s="29"/>
      <c r="K4665" s="45"/>
      <c r="L4665" s="45"/>
      <c r="M4665" s="45"/>
    </row>
    <row r="4666" spans="8:13" s="28" customFormat="1" x14ac:dyDescent="0.2">
      <c r="H4666" s="12"/>
      <c r="J4666" s="29"/>
      <c r="K4666" s="45"/>
      <c r="L4666" s="45"/>
      <c r="M4666" s="45"/>
    </row>
    <row r="4667" spans="8:13" s="28" customFormat="1" x14ac:dyDescent="0.2">
      <c r="H4667" s="12"/>
      <c r="J4667" s="29"/>
      <c r="K4667" s="45"/>
      <c r="L4667" s="45"/>
      <c r="M4667" s="45"/>
    </row>
    <row r="4668" spans="8:13" s="28" customFormat="1" x14ac:dyDescent="0.2">
      <c r="H4668" s="12"/>
      <c r="J4668" s="29"/>
      <c r="K4668" s="45"/>
      <c r="L4668" s="45"/>
      <c r="M4668" s="45"/>
    </row>
    <row r="4669" spans="8:13" s="28" customFormat="1" x14ac:dyDescent="0.2">
      <c r="H4669" s="12"/>
      <c r="J4669" s="29"/>
      <c r="K4669" s="45"/>
      <c r="L4669" s="45"/>
      <c r="M4669" s="45"/>
    </row>
    <row r="4670" spans="8:13" s="28" customFormat="1" x14ac:dyDescent="0.2">
      <c r="H4670" s="12"/>
      <c r="J4670" s="29"/>
      <c r="K4670" s="45"/>
      <c r="L4670" s="45"/>
      <c r="M4670" s="45"/>
    </row>
    <row r="4671" spans="8:13" s="28" customFormat="1" x14ac:dyDescent="0.2">
      <c r="H4671" s="12"/>
      <c r="J4671" s="29"/>
      <c r="K4671" s="45"/>
      <c r="L4671" s="45"/>
      <c r="M4671" s="45"/>
    </row>
    <row r="4672" spans="8:13" s="28" customFormat="1" x14ac:dyDescent="0.2">
      <c r="H4672" s="12"/>
      <c r="J4672" s="29"/>
      <c r="K4672" s="45"/>
      <c r="L4672" s="45"/>
      <c r="M4672" s="45"/>
    </row>
    <row r="4673" spans="8:13" s="28" customFormat="1" x14ac:dyDescent="0.2">
      <c r="H4673" s="12"/>
      <c r="J4673" s="29"/>
      <c r="K4673" s="45"/>
      <c r="L4673" s="45"/>
      <c r="M4673" s="45"/>
    </row>
    <row r="4674" spans="8:13" s="28" customFormat="1" x14ac:dyDescent="0.2">
      <c r="H4674" s="12"/>
      <c r="J4674" s="29"/>
      <c r="K4674" s="45"/>
      <c r="L4674" s="45"/>
      <c r="M4674" s="45"/>
    </row>
    <row r="4675" spans="8:13" s="28" customFormat="1" x14ac:dyDescent="0.2">
      <c r="H4675" s="12"/>
      <c r="J4675" s="29"/>
      <c r="K4675" s="45"/>
      <c r="L4675" s="45"/>
      <c r="M4675" s="45"/>
    </row>
    <row r="4676" spans="8:13" s="28" customFormat="1" x14ac:dyDescent="0.2">
      <c r="H4676" s="12"/>
      <c r="J4676" s="29"/>
      <c r="K4676" s="45"/>
      <c r="L4676" s="45"/>
      <c r="M4676" s="45"/>
    </row>
    <row r="4677" spans="8:13" s="28" customFormat="1" x14ac:dyDescent="0.2">
      <c r="H4677" s="12"/>
      <c r="J4677" s="29"/>
      <c r="K4677" s="45"/>
      <c r="L4677" s="45"/>
      <c r="M4677" s="45"/>
    </row>
    <row r="4678" spans="8:13" s="28" customFormat="1" x14ac:dyDescent="0.2">
      <c r="H4678" s="12"/>
      <c r="J4678" s="29"/>
      <c r="K4678" s="45"/>
      <c r="L4678" s="45"/>
      <c r="M4678" s="45"/>
    </row>
    <row r="4679" spans="8:13" s="28" customFormat="1" x14ac:dyDescent="0.2">
      <c r="H4679" s="12"/>
      <c r="J4679" s="29"/>
      <c r="K4679" s="45"/>
      <c r="L4679" s="45"/>
      <c r="M4679" s="45"/>
    </row>
    <row r="4680" spans="8:13" s="28" customFormat="1" x14ac:dyDescent="0.2">
      <c r="H4680" s="12"/>
      <c r="J4680" s="29"/>
      <c r="K4680" s="45"/>
      <c r="L4680" s="45"/>
      <c r="M4680" s="45"/>
    </row>
    <row r="4681" spans="8:13" s="28" customFormat="1" x14ac:dyDescent="0.2">
      <c r="H4681" s="12"/>
      <c r="J4681" s="29"/>
      <c r="K4681" s="45"/>
      <c r="L4681" s="45"/>
      <c r="M4681" s="45"/>
    </row>
    <row r="4682" spans="8:13" s="28" customFormat="1" x14ac:dyDescent="0.2">
      <c r="H4682" s="12"/>
      <c r="J4682" s="29"/>
      <c r="K4682" s="45"/>
      <c r="L4682" s="45"/>
      <c r="M4682" s="45"/>
    </row>
    <row r="4683" spans="8:13" s="28" customFormat="1" x14ac:dyDescent="0.2">
      <c r="H4683" s="12"/>
      <c r="J4683" s="29"/>
      <c r="K4683" s="45"/>
      <c r="L4683" s="45"/>
      <c r="M4683" s="45"/>
    </row>
    <row r="4684" spans="8:13" s="28" customFormat="1" x14ac:dyDescent="0.2">
      <c r="H4684" s="12"/>
      <c r="J4684" s="29"/>
      <c r="K4684" s="45"/>
      <c r="L4684" s="45"/>
      <c r="M4684" s="45"/>
    </row>
    <row r="4685" spans="8:13" s="28" customFormat="1" x14ac:dyDescent="0.2">
      <c r="H4685" s="12"/>
      <c r="J4685" s="29"/>
      <c r="K4685" s="45"/>
      <c r="L4685" s="45"/>
      <c r="M4685" s="45"/>
    </row>
    <row r="4686" spans="8:13" s="28" customFormat="1" x14ac:dyDescent="0.2">
      <c r="H4686" s="12"/>
      <c r="J4686" s="29"/>
      <c r="K4686" s="45"/>
      <c r="L4686" s="45"/>
      <c r="M4686" s="45"/>
    </row>
    <row r="4687" spans="8:13" s="28" customFormat="1" x14ac:dyDescent="0.2">
      <c r="H4687" s="12"/>
      <c r="J4687" s="29"/>
      <c r="K4687" s="45"/>
      <c r="L4687" s="45"/>
      <c r="M4687" s="45"/>
    </row>
    <row r="4688" spans="8:13" s="28" customFormat="1" x14ac:dyDescent="0.2">
      <c r="H4688" s="12"/>
      <c r="J4688" s="29"/>
      <c r="K4688" s="45"/>
      <c r="L4688" s="45"/>
      <c r="M4688" s="45"/>
    </row>
    <row r="4689" spans="8:13" s="28" customFormat="1" x14ac:dyDescent="0.2">
      <c r="H4689" s="12"/>
      <c r="J4689" s="29"/>
      <c r="K4689" s="45"/>
      <c r="L4689" s="45"/>
      <c r="M4689" s="45"/>
    </row>
    <row r="4690" spans="8:13" s="28" customFormat="1" x14ac:dyDescent="0.2">
      <c r="H4690" s="12"/>
      <c r="J4690" s="29"/>
      <c r="K4690" s="45"/>
      <c r="L4690" s="45"/>
      <c r="M4690" s="45"/>
    </row>
    <row r="4691" spans="8:13" s="28" customFormat="1" x14ac:dyDescent="0.2">
      <c r="H4691" s="12"/>
      <c r="J4691" s="29"/>
      <c r="K4691" s="45"/>
      <c r="L4691" s="45"/>
      <c r="M4691" s="45"/>
    </row>
    <row r="4692" spans="8:13" s="28" customFormat="1" x14ac:dyDescent="0.2">
      <c r="H4692" s="12"/>
      <c r="J4692" s="29"/>
      <c r="K4692" s="45"/>
      <c r="L4692" s="45"/>
      <c r="M4692" s="45"/>
    </row>
    <row r="4693" spans="8:13" s="28" customFormat="1" x14ac:dyDescent="0.2">
      <c r="H4693" s="12"/>
      <c r="J4693" s="29"/>
      <c r="K4693" s="45"/>
      <c r="L4693" s="45"/>
      <c r="M4693" s="45"/>
    </row>
    <row r="4694" spans="8:13" s="28" customFormat="1" x14ac:dyDescent="0.2">
      <c r="H4694" s="12"/>
      <c r="J4694" s="29"/>
      <c r="K4694" s="45"/>
      <c r="L4694" s="45"/>
      <c r="M4694" s="45"/>
    </row>
    <row r="4695" spans="8:13" s="28" customFormat="1" x14ac:dyDescent="0.2">
      <c r="H4695" s="12"/>
      <c r="J4695" s="29"/>
      <c r="K4695" s="45"/>
      <c r="L4695" s="45"/>
      <c r="M4695" s="45"/>
    </row>
    <row r="4696" spans="8:13" s="28" customFormat="1" x14ac:dyDescent="0.2">
      <c r="H4696" s="12"/>
      <c r="J4696" s="29"/>
      <c r="K4696" s="45"/>
      <c r="L4696" s="45"/>
      <c r="M4696" s="45"/>
    </row>
    <row r="4697" spans="8:13" s="28" customFormat="1" x14ac:dyDescent="0.2">
      <c r="H4697" s="12"/>
      <c r="J4697" s="29"/>
      <c r="K4697" s="45"/>
      <c r="L4697" s="45"/>
      <c r="M4697" s="45"/>
    </row>
    <row r="4698" spans="8:13" s="28" customFormat="1" x14ac:dyDescent="0.2">
      <c r="H4698" s="12"/>
      <c r="J4698" s="29"/>
      <c r="K4698" s="45"/>
      <c r="L4698" s="45"/>
      <c r="M4698" s="45"/>
    </row>
    <row r="4699" spans="8:13" s="28" customFormat="1" x14ac:dyDescent="0.2">
      <c r="H4699" s="12"/>
      <c r="J4699" s="29"/>
      <c r="K4699" s="45"/>
      <c r="L4699" s="45"/>
      <c r="M4699" s="45"/>
    </row>
    <row r="4700" spans="8:13" s="28" customFormat="1" x14ac:dyDescent="0.2">
      <c r="H4700" s="12"/>
      <c r="J4700" s="29"/>
      <c r="K4700" s="45"/>
      <c r="L4700" s="45"/>
      <c r="M4700" s="45"/>
    </row>
    <row r="4701" spans="8:13" s="28" customFormat="1" x14ac:dyDescent="0.2">
      <c r="H4701" s="12"/>
      <c r="J4701" s="29"/>
      <c r="K4701" s="45"/>
      <c r="L4701" s="45"/>
      <c r="M4701" s="45"/>
    </row>
    <row r="4702" spans="8:13" s="28" customFormat="1" x14ac:dyDescent="0.2">
      <c r="H4702" s="12"/>
      <c r="J4702" s="29"/>
      <c r="K4702" s="45"/>
      <c r="L4702" s="45"/>
      <c r="M4702" s="45"/>
    </row>
    <row r="4703" spans="8:13" s="28" customFormat="1" x14ac:dyDescent="0.2">
      <c r="H4703" s="12"/>
      <c r="J4703" s="29"/>
      <c r="K4703" s="45"/>
      <c r="L4703" s="45"/>
      <c r="M4703" s="45"/>
    </row>
    <row r="4704" spans="8:13" s="28" customFormat="1" x14ac:dyDescent="0.2">
      <c r="H4704" s="12"/>
      <c r="J4704" s="29"/>
      <c r="K4704" s="45"/>
      <c r="L4704" s="45"/>
      <c r="M4704" s="45"/>
    </row>
    <row r="4705" spans="8:13" s="28" customFormat="1" x14ac:dyDescent="0.2">
      <c r="H4705" s="12"/>
      <c r="J4705" s="29"/>
      <c r="K4705" s="45"/>
      <c r="L4705" s="45"/>
      <c r="M4705" s="45"/>
    </row>
    <row r="4706" spans="8:13" s="28" customFormat="1" x14ac:dyDescent="0.2">
      <c r="H4706" s="12"/>
      <c r="J4706" s="29"/>
      <c r="K4706" s="45"/>
      <c r="L4706" s="45"/>
      <c r="M4706" s="45"/>
    </row>
    <row r="4707" spans="8:13" s="28" customFormat="1" x14ac:dyDescent="0.2">
      <c r="H4707" s="12"/>
      <c r="J4707" s="29"/>
      <c r="K4707" s="45"/>
      <c r="L4707" s="45"/>
      <c r="M4707" s="45"/>
    </row>
    <row r="4708" spans="8:13" s="28" customFormat="1" x14ac:dyDescent="0.2">
      <c r="H4708" s="12"/>
      <c r="J4708" s="29"/>
      <c r="K4708" s="45"/>
      <c r="L4708" s="45"/>
      <c r="M4708" s="45"/>
    </row>
    <row r="4709" spans="8:13" s="28" customFormat="1" x14ac:dyDescent="0.2">
      <c r="H4709" s="12"/>
      <c r="J4709" s="29"/>
      <c r="K4709" s="45"/>
      <c r="L4709" s="45"/>
      <c r="M4709" s="45"/>
    </row>
    <row r="4710" spans="8:13" s="28" customFormat="1" x14ac:dyDescent="0.2">
      <c r="H4710" s="12"/>
      <c r="J4710" s="29"/>
      <c r="K4710" s="45"/>
      <c r="L4710" s="45"/>
      <c r="M4710" s="45"/>
    </row>
    <row r="4711" spans="8:13" s="28" customFormat="1" x14ac:dyDescent="0.2">
      <c r="H4711" s="12"/>
      <c r="J4711" s="29"/>
      <c r="K4711" s="45"/>
      <c r="L4711" s="45"/>
      <c r="M4711" s="45"/>
    </row>
    <row r="4712" spans="8:13" s="28" customFormat="1" x14ac:dyDescent="0.2">
      <c r="H4712" s="12"/>
      <c r="J4712" s="29"/>
      <c r="K4712" s="45"/>
      <c r="L4712" s="45"/>
      <c r="M4712" s="45"/>
    </row>
    <row r="4713" spans="8:13" s="28" customFormat="1" x14ac:dyDescent="0.2">
      <c r="H4713" s="12"/>
      <c r="J4713" s="29"/>
      <c r="K4713" s="45"/>
      <c r="L4713" s="45"/>
      <c r="M4713" s="45"/>
    </row>
    <row r="4714" spans="8:13" s="28" customFormat="1" x14ac:dyDescent="0.2">
      <c r="H4714" s="12"/>
      <c r="J4714" s="29"/>
      <c r="K4714" s="45"/>
      <c r="L4714" s="45"/>
      <c r="M4714" s="45"/>
    </row>
    <row r="4715" spans="8:13" s="28" customFormat="1" x14ac:dyDescent="0.2">
      <c r="H4715" s="12"/>
      <c r="J4715" s="29"/>
      <c r="K4715" s="45"/>
      <c r="L4715" s="45"/>
      <c r="M4715" s="45"/>
    </row>
    <row r="4716" spans="8:13" s="28" customFormat="1" x14ac:dyDescent="0.2">
      <c r="H4716" s="12"/>
      <c r="J4716" s="29"/>
      <c r="K4716" s="45"/>
      <c r="L4716" s="45"/>
      <c r="M4716" s="45"/>
    </row>
    <row r="4717" spans="8:13" s="28" customFormat="1" x14ac:dyDescent="0.2">
      <c r="H4717" s="12"/>
      <c r="J4717" s="29"/>
      <c r="K4717" s="45"/>
      <c r="L4717" s="45"/>
      <c r="M4717" s="45"/>
    </row>
    <row r="4718" spans="8:13" s="28" customFormat="1" x14ac:dyDescent="0.2">
      <c r="H4718" s="12"/>
      <c r="J4718" s="29"/>
      <c r="K4718" s="45"/>
      <c r="L4718" s="45"/>
      <c r="M4718" s="45"/>
    </row>
    <row r="4719" spans="8:13" s="28" customFormat="1" x14ac:dyDescent="0.2">
      <c r="H4719" s="12"/>
      <c r="J4719" s="29"/>
      <c r="K4719" s="45"/>
      <c r="L4719" s="45"/>
      <c r="M4719" s="45"/>
    </row>
    <row r="4720" spans="8:13" s="28" customFormat="1" x14ac:dyDescent="0.2">
      <c r="H4720" s="12"/>
      <c r="J4720" s="29"/>
      <c r="K4720" s="45"/>
      <c r="L4720" s="45"/>
      <c r="M4720" s="45"/>
    </row>
    <row r="4721" spans="8:13" s="28" customFormat="1" x14ac:dyDescent="0.2">
      <c r="H4721" s="12"/>
      <c r="J4721" s="29"/>
      <c r="K4721" s="45"/>
      <c r="L4721" s="45"/>
      <c r="M4721" s="45"/>
    </row>
    <row r="4722" spans="8:13" s="28" customFormat="1" x14ac:dyDescent="0.2">
      <c r="H4722" s="12"/>
      <c r="J4722" s="29"/>
      <c r="K4722" s="45"/>
      <c r="L4722" s="45"/>
      <c r="M4722" s="45"/>
    </row>
    <row r="4723" spans="8:13" s="28" customFormat="1" x14ac:dyDescent="0.2">
      <c r="H4723" s="12"/>
      <c r="J4723" s="29"/>
      <c r="K4723" s="45"/>
      <c r="L4723" s="45"/>
      <c r="M4723" s="45"/>
    </row>
    <row r="4724" spans="8:13" s="28" customFormat="1" x14ac:dyDescent="0.2">
      <c r="H4724" s="12"/>
      <c r="J4724" s="29"/>
      <c r="K4724" s="45"/>
      <c r="L4724" s="45"/>
      <c r="M4724" s="45"/>
    </row>
    <row r="4725" spans="8:13" s="28" customFormat="1" x14ac:dyDescent="0.2">
      <c r="H4725" s="12"/>
      <c r="J4725" s="29"/>
      <c r="K4725" s="45"/>
      <c r="L4725" s="45"/>
      <c r="M4725" s="45"/>
    </row>
    <row r="4726" spans="8:13" s="28" customFormat="1" x14ac:dyDescent="0.2">
      <c r="H4726" s="12"/>
      <c r="J4726" s="29"/>
      <c r="K4726" s="45"/>
      <c r="L4726" s="45"/>
      <c r="M4726" s="45"/>
    </row>
    <row r="4727" spans="8:13" s="28" customFormat="1" x14ac:dyDescent="0.2">
      <c r="H4727" s="12"/>
      <c r="J4727" s="29"/>
      <c r="K4727" s="45"/>
      <c r="L4727" s="45"/>
      <c r="M4727" s="45"/>
    </row>
    <row r="4728" spans="8:13" s="28" customFormat="1" x14ac:dyDescent="0.2">
      <c r="H4728" s="12"/>
      <c r="J4728" s="29"/>
      <c r="K4728" s="45"/>
      <c r="L4728" s="45"/>
      <c r="M4728" s="45"/>
    </row>
    <row r="4729" spans="8:13" s="28" customFormat="1" x14ac:dyDescent="0.2">
      <c r="H4729" s="12"/>
      <c r="J4729" s="29"/>
      <c r="K4729" s="45"/>
      <c r="L4729" s="45"/>
      <c r="M4729" s="45"/>
    </row>
    <row r="4730" spans="8:13" s="28" customFormat="1" x14ac:dyDescent="0.2">
      <c r="H4730" s="12"/>
      <c r="J4730" s="29"/>
      <c r="K4730" s="45"/>
      <c r="L4730" s="45"/>
      <c r="M4730" s="45"/>
    </row>
    <row r="4731" spans="8:13" s="28" customFormat="1" x14ac:dyDescent="0.2">
      <c r="H4731" s="12"/>
      <c r="J4731" s="29"/>
      <c r="K4731" s="45"/>
      <c r="L4731" s="45"/>
      <c r="M4731" s="45"/>
    </row>
    <row r="4732" spans="8:13" s="28" customFormat="1" x14ac:dyDescent="0.2">
      <c r="H4732" s="12"/>
      <c r="J4732" s="29"/>
      <c r="K4732" s="45"/>
      <c r="L4732" s="45"/>
      <c r="M4732" s="45"/>
    </row>
    <row r="4733" spans="8:13" s="28" customFormat="1" x14ac:dyDescent="0.2">
      <c r="H4733" s="12"/>
      <c r="J4733" s="29"/>
      <c r="K4733" s="45"/>
      <c r="L4733" s="45"/>
      <c r="M4733" s="45"/>
    </row>
    <row r="4734" spans="8:13" s="28" customFormat="1" x14ac:dyDescent="0.2">
      <c r="H4734" s="12"/>
      <c r="J4734" s="29"/>
      <c r="K4734" s="45"/>
      <c r="L4734" s="45"/>
      <c r="M4734" s="45"/>
    </row>
    <row r="4735" spans="8:13" s="28" customFormat="1" x14ac:dyDescent="0.2">
      <c r="H4735" s="12"/>
      <c r="J4735" s="29"/>
      <c r="K4735" s="45"/>
      <c r="L4735" s="45"/>
      <c r="M4735" s="45"/>
    </row>
    <row r="4736" spans="8:13" s="28" customFormat="1" x14ac:dyDescent="0.2">
      <c r="H4736" s="12"/>
      <c r="J4736" s="29"/>
      <c r="K4736" s="45"/>
      <c r="L4736" s="45"/>
      <c r="M4736" s="45"/>
    </row>
    <row r="4737" spans="8:13" s="28" customFormat="1" x14ac:dyDescent="0.2">
      <c r="H4737" s="12"/>
      <c r="J4737" s="29"/>
      <c r="K4737" s="45"/>
      <c r="L4737" s="45"/>
      <c r="M4737" s="45"/>
    </row>
    <row r="4738" spans="8:13" s="28" customFormat="1" x14ac:dyDescent="0.2">
      <c r="H4738" s="12"/>
      <c r="J4738" s="29"/>
      <c r="K4738" s="45"/>
      <c r="L4738" s="45"/>
      <c r="M4738" s="45"/>
    </row>
    <row r="4739" spans="8:13" s="28" customFormat="1" x14ac:dyDescent="0.2">
      <c r="H4739" s="12"/>
      <c r="J4739" s="29"/>
      <c r="K4739" s="45"/>
      <c r="L4739" s="45"/>
      <c r="M4739" s="45"/>
    </row>
    <row r="4740" spans="8:13" s="28" customFormat="1" x14ac:dyDescent="0.2">
      <c r="H4740" s="12"/>
      <c r="J4740" s="29"/>
      <c r="K4740" s="45"/>
      <c r="L4740" s="45"/>
      <c r="M4740" s="45"/>
    </row>
    <row r="4741" spans="8:13" s="28" customFormat="1" x14ac:dyDescent="0.2">
      <c r="H4741" s="12"/>
      <c r="J4741" s="29"/>
      <c r="K4741" s="45"/>
      <c r="L4741" s="45"/>
      <c r="M4741" s="45"/>
    </row>
    <row r="4742" spans="8:13" s="28" customFormat="1" x14ac:dyDescent="0.2">
      <c r="H4742" s="12"/>
      <c r="J4742" s="29"/>
      <c r="K4742" s="45"/>
      <c r="L4742" s="45"/>
      <c r="M4742" s="45"/>
    </row>
    <row r="4743" spans="8:13" s="28" customFormat="1" x14ac:dyDescent="0.2">
      <c r="H4743" s="12"/>
      <c r="J4743" s="29"/>
      <c r="K4743" s="45"/>
      <c r="L4743" s="45"/>
      <c r="M4743" s="45"/>
    </row>
    <row r="4744" spans="8:13" s="28" customFormat="1" x14ac:dyDescent="0.2">
      <c r="H4744" s="12"/>
      <c r="J4744" s="29"/>
      <c r="K4744" s="45"/>
      <c r="L4744" s="45"/>
      <c r="M4744" s="45"/>
    </row>
    <row r="4745" spans="8:13" s="28" customFormat="1" x14ac:dyDescent="0.2">
      <c r="H4745" s="12"/>
      <c r="J4745" s="29"/>
      <c r="K4745" s="45"/>
      <c r="L4745" s="45"/>
      <c r="M4745" s="45"/>
    </row>
    <row r="4746" spans="8:13" s="28" customFormat="1" x14ac:dyDescent="0.2">
      <c r="H4746" s="12"/>
      <c r="J4746" s="29"/>
      <c r="K4746" s="45"/>
      <c r="L4746" s="45"/>
      <c r="M4746" s="45"/>
    </row>
    <row r="4747" spans="8:13" s="28" customFormat="1" x14ac:dyDescent="0.2">
      <c r="H4747" s="12"/>
      <c r="J4747" s="29"/>
      <c r="K4747" s="45"/>
      <c r="L4747" s="45"/>
      <c r="M4747" s="45"/>
    </row>
    <row r="4748" spans="8:13" s="28" customFormat="1" x14ac:dyDescent="0.2">
      <c r="H4748" s="12"/>
      <c r="J4748" s="29"/>
      <c r="K4748" s="45"/>
      <c r="L4748" s="45"/>
      <c r="M4748" s="45"/>
    </row>
    <row r="4749" spans="8:13" s="28" customFormat="1" x14ac:dyDescent="0.2">
      <c r="H4749" s="12"/>
      <c r="J4749" s="29"/>
      <c r="K4749" s="45"/>
      <c r="L4749" s="45"/>
      <c r="M4749" s="45"/>
    </row>
    <row r="4750" spans="8:13" s="28" customFormat="1" x14ac:dyDescent="0.2">
      <c r="H4750" s="12"/>
      <c r="J4750" s="29"/>
      <c r="K4750" s="45"/>
      <c r="L4750" s="45"/>
      <c r="M4750" s="45"/>
    </row>
    <row r="4751" spans="8:13" s="28" customFormat="1" x14ac:dyDescent="0.2">
      <c r="H4751" s="12"/>
      <c r="J4751" s="29"/>
      <c r="K4751" s="45"/>
      <c r="L4751" s="45"/>
      <c r="M4751" s="45"/>
    </row>
    <row r="4752" spans="8:13" s="28" customFormat="1" x14ac:dyDescent="0.2">
      <c r="H4752" s="12"/>
      <c r="J4752" s="29"/>
      <c r="K4752" s="45"/>
      <c r="L4752" s="45"/>
      <c r="M4752" s="45"/>
    </row>
    <row r="4753" spans="8:13" s="28" customFormat="1" x14ac:dyDescent="0.2">
      <c r="H4753" s="12"/>
      <c r="J4753" s="29"/>
      <c r="K4753" s="45"/>
      <c r="L4753" s="45"/>
      <c r="M4753" s="45"/>
    </row>
    <row r="4754" spans="8:13" s="28" customFormat="1" x14ac:dyDescent="0.2">
      <c r="H4754" s="12"/>
      <c r="J4754" s="29"/>
      <c r="K4754" s="45"/>
      <c r="L4754" s="45"/>
      <c r="M4754" s="45"/>
    </row>
    <row r="4755" spans="8:13" s="28" customFormat="1" x14ac:dyDescent="0.2">
      <c r="H4755" s="12"/>
      <c r="J4755" s="29"/>
      <c r="K4755" s="45"/>
      <c r="L4755" s="45"/>
      <c r="M4755" s="45"/>
    </row>
    <row r="4756" spans="8:13" s="28" customFormat="1" x14ac:dyDescent="0.2">
      <c r="H4756" s="12"/>
      <c r="J4756" s="29"/>
      <c r="K4756" s="45"/>
      <c r="L4756" s="45"/>
      <c r="M4756" s="45"/>
    </row>
    <row r="4757" spans="8:13" s="28" customFormat="1" x14ac:dyDescent="0.2">
      <c r="H4757" s="12"/>
      <c r="J4757" s="29"/>
      <c r="K4757" s="45"/>
      <c r="L4757" s="45"/>
      <c r="M4757" s="45"/>
    </row>
    <row r="4758" spans="8:13" s="28" customFormat="1" x14ac:dyDescent="0.2">
      <c r="H4758" s="12"/>
      <c r="J4758" s="29"/>
      <c r="K4758" s="45"/>
      <c r="L4758" s="45"/>
      <c r="M4758" s="45"/>
    </row>
    <row r="4759" spans="8:13" s="28" customFormat="1" x14ac:dyDescent="0.2">
      <c r="H4759" s="12"/>
      <c r="J4759" s="29"/>
      <c r="K4759" s="45"/>
      <c r="L4759" s="45"/>
      <c r="M4759" s="45"/>
    </row>
    <row r="4760" spans="8:13" s="28" customFormat="1" x14ac:dyDescent="0.2">
      <c r="H4760" s="12"/>
      <c r="J4760" s="29"/>
      <c r="K4760" s="45"/>
      <c r="L4760" s="45"/>
      <c r="M4760" s="45"/>
    </row>
    <row r="4761" spans="8:13" s="28" customFormat="1" x14ac:dyDescent="0.2">
      <c r="H4761" s="12"/>
      <c r="J4761" s="29"/>
      <c r="K4761" s="45"/>
      <c r="L4761" s="45"/>
      <c r="M4761" s="45"/>
    </row>
    <row r="4762" spans="8:13" s="28" customFormat="1" x14ac:dyDescent="0.2">
      <c r="H4762" s="12"/>
      <c r="J4762" s="29"/>
      <c r="K4762" s="45"/>
      <c r="L4762" s="45"/>
      <c r="M4762" s="45"/>
    </row>
    <row r="4763" spans="8:13" s="28" customFormat="1" x14ac:dyDescent="0.2">
      <c r="H4763" s="12"/>
      <c r="J4763" s="29"/>
      <c r="K4763" s="45"/>
      <c r="L4763" s="45"/>
      <c r="M4763" s="45"/>
    </row>
    <row r="4764" spans="8:13" s="28" customFormat="1" x14ac:dyDescent="0.2">
      <c r="H4764" s="12"/>
      <c r="J4764" s="29"/>
      <c r="K4764" s="45"/>
      <c r="L4764" s="45"/>
      <c r="M4764" s="45"/>
    </row>
    <row r="4765" spans="8:13" s="28" customFormat="1" x14ac:dyDescent="0.2">
      <c r="H4765" s="12"/>
      <c r="J4765" s="29"/>
      <c r="K4765" s="45"/>
      <c r="L4765" s="45"/>
      <c r="M4765" s="45"/>
    </row>
    <row r="4766" spans="8:13" s="28" customFormat="1" x14ac:dyDescent="0.2">
      <c r="H4766" s="12"/>
      <c r="J4766" s="29"/>
      <c r="K4766" s="45"/>
      <c r="L4766" s="45"/>
      <c r="M4766" s="45"/>
    </row>
    <row r="4767" spans="8:13" s="28" customFormat="1" x14ac:dyDescent="0.2">
      <c r="H4767" s="12"/>
      <c r="J4767" s="29"/>
      <c r="K4767" s="45"/>
      <c r="L4767" s="45"/>
      <c r="M4767" s="45"/>
    </row>
    <row r="4768" spans="8:13" s="28" customFormat="1" x14ac:dyDescent="0.2">
      <c r="H4768" s="12"/>
      <c r="J4768" s="29"/>
      <c r="K4768" s="45"/>
      <c r="L4768" s="45"/>
      <c r="M4768" s="45"/>
    </row>
    <row r="4769" spans="8:13" s="28" customFormat="1" x14ac:dyDescent="0.2">
      <c r="H4769" s="12"/>
      <c r="J4769" s="29"/>
      <c r="K4769" s="45"/>
      <c r="L4769" s="45"/>
      <c r="M4769" s="45"/>
    </row>
    <row r="4770" spans="8:13" s="28" customFormat="1" x14ac:dyDescent="0.2">
      <c r="H4770" s="12"/>
      <c r="J4770" s="29"/>
      <c r="K4770" s="45"/>
      <c r="L4770" s="45"/>
      <c r="M4770" s="45"/>
    </row>
    <row r="4771" spans="8:13" s="28" customFormat="1" x14ac:dyDescent="0.2">
      <c r="H4771" s="12"/>
      <c r="J4771" s="29"/>
      <c r="K4771" s="45"/>
      <c r="L4771" s="45"/>
      <c r="M4771" s="45"/>
    </row>
    <row r="4772" spans="8:13" s="28" customFormat="1" x14ac:dyDescent="0.2">
      <c r="H4772" s="12"/>
      <c r="J4772" s="29"/>
      <c r="K4772" s="45"/>
      <c r="L4772" s="45"/>
      <c r="M4772" s="45"/>
    </row>
    <row r="4773" spans="8:13" s="28" customFormat="1" x14ac:dyDescent="0.2">
      <c r="H4773" s="12"/>
      <c r="J4773" s="29"/>
      <c r="K4773" s="45"/>
      <c r="L4773" s="45"/>
      <c r="M4773" s="45"/>
    </row>
    <row r="4774" spans="8:13" s="28" customFormat="1" x14ac:dyDescent="0.2">
      <c r="H4774" s="12"/>
      <c r="J4774" s="29"/>
      <c r="K4774" s="45"/>
      <c r="L4774" s="45"/>
      <c r="M4774" s="45"/>
    </row>
    <row r="4775" spans="8:13" s="28" customFormat="1" x14ac:dyDescent="0.2">
      <c r="H4775" s="12"/>
      <c r="J4775" s="29"/>
      <c r="K4775" s="45"/>
      <c r="L4775" s="45"/>
      <c r="M4775" s="45"/>
    </row>
    <row r="4776" spans="8:13" s="28" customFormat="1" x14ac:dyDescent="0.2">
      <c r="H4776" s="12"/>
      <c r="J4776" s="29"/>
      <c r="K4776" s="45"/>
      <c r="L4776" s="45"/>
      <c r="M4776" s="45"/>
    </row>
    <row r="4777" spans="8:13" s="28" customFormat="1" x14ac:dyDescent="0.2">
      <c r="H4777" s="12"/>
      <c r="J4777" s="29"/>
      <c r="K4777" s="45"/>
      <c r="L4777" s="45"/>
      <c r="M4777" s="45"/>
    </row>
    <row r="4778" spans="8:13" s="28" customFormat="1" x14ac:dyDescent="0.2">
      <c r="H4778" s="12"/>
      <c r="J4778" s="29"/>
      <c r="K4778" s="45"/>
      <c r="L4778" s="45"/>
      <c r="M4778" s="45"/>
    </row>
    <row r="4779" spans="8:13" s="28" customFormat="1" x14ac:dyDescent="0.2">
      <c r="H4779" s="12"/>
      <c r="J4779" s="29"/>
      <c r="K4779" s="45"/>
      <c r="L4779" s="45"/>
      <c r="M4779" s="45"/>
    </row>
    <row r="4780" spans="8:13" s="28" customFormat="1" x14ac:dyDescent="0.2">
      <c r="H4780" s="12"/>
      <c r="J4780" s="29"/>
      <c r="K4780" s="45"/>
      <c r="L4780" s="45"/>
      <c r="M4780" s="45"/>
    </row>
    <row r="4781" spans="8:13" s="28" customFormat="1" x14ac:dyDescent="0.2">
      <c r="H4781" s="12"/>
      <c r="J4781" s="29"/>
      <c r="K4781" s="45"/>
      <c r="L4781" s="45"/>
      <c r="M4781" s="45"/>
    </row>
    <row r="4782" spans="8:13" s="28" customFormat="1" x14ac:dyDescent="0.2">
      <c r="H4782" s="12"/>
      <c r="J4782" s="29"/>
      <c r="K4782" s="45"/>
      <c r="L4782" s="45"/>
      <c r="M4782" s="45"/>
    </row>
    <row r="4783" spans="8:13" s="28" customFormat="1" x14ac:dyDescent="0.2">
      <c r="H4783" s="12"/>
      <c r="J4783" s="29"/>
      <c r="K4783" s="45"/>
      <c r="L4783" s="45"/>
      <c r="M4783" s="45"/>
    </row>
    <row r="4784" spans="8:13" s="28" customFormat="1" x14ac:dyDescent="0.2">
      <c r="H4784" s="12"/>
      <c r="J4784" s="29"/>
      <c r="K4784" s="45"/>
      <c r="L4784" s="45"/>
      <c r="M4784" s="45"/>
    </row>
    <row r="4785" spans="8:13" s="28" customFormat="1" x14ac:dyDescent="0.2">
      <c r="H4785" s="12"/>
      <c r="J4785" s="29"/>
      <c r="K4785" s="45"/>
      <c r="L4785" s="45"/>
      <c r="M4785" s="45"/>
    </row>
    <row r="4786" spans="8:13" s="28" customFormat="1" x14ac:dyDescent="0.2">
      <c r="H4786" s="12"/>
      <c r="J4786" s="29"/>
      <c r="K4786" s="45"/>
      <c r="L4786" s="45"/>
      <c r="M4786" s="45"/>
    </row>
    <row r="4787" spans="8:13" s="28" customFormat="1" x14ac:dyDescent="0.2">
      <c r="H4787" s="12"/>
      <c r="J4787" s="29"/>
      <c r="K4787" s="45"/>
      <c r="L4787" s="45"/>
      <c r="M4787" s="45"/>
    </row>
    <row r="4788" spans="8:13" s="28" customFormat="1" x14ac:dyDescent="0.2">
      <c r="H4788" s="12"/>
      <c r="J4788" s="29"/>
      <c r="K4788" s="45"/>
      <c r="L4788" s="45"/>
      <c r="M4788" s="45"/>
    </row>
    <row r="4789" spans="8:13" s="28" customFormat="1" x14ac:dyDescent="0.2">
      <c r="H4789" s="12"/>
      <c r="J4789" s="29"/>
      <c r="K4789" s="45"/>
      <c r="L4789" s="45"/>
      <c r="M4789" s="45"/>
    </row>
    <row r="4790" spans="8:13" s="28" customFormat="1" x14ac:dyDescent="0.2">
      <c r="H4790" s="12"/>
      <c r="J4790" s="29"/>
      <c r="K4790" s="45"/>
      <c r="L4790" s="45"/>
      <c r="M4790" s="45"/>
    </row>
    <row r="4791" spans="8:13" s="28" customFormat="1" x14ac:dyDescent="0.2">
      <c r="H4791" s="12"/>
      <c r="J4791" s="29"/>
      <c r="K4791" s="45"/>
      <c r="L4791" s="45"/>
      <c r="M4791" s="45"/>
    </row>
    <row r="4792" spans="8:13" s="28" customFormat="1" x14ac:dyDescent="0.2">
      <c r="H4792" s="12"/>
      <c r="J4792" s="29"/>
      <c r="K4792" s="45"/>
      <c r="L4792" s="45"/>
      <c r="M4792" s="45"/>
    </row>
    <row r="4793" spans="8:13" s="28" customFormat="1" x14ac:dyDescent="0.2">
      <c r="H4793" s="12"/>
      <c r="J4793" s="29"/>
      <c r="K4793" s="45"/>
      <c r="L4793" s="45"/>
      <c r="M4793" s="45"/>
    </row>
    <row r="4794" spans="8:13" s="28" customFormat="1" x14ac:dyDescent="0.2">
      <c r="H4794" s="12"/>
      <c r="J4794" s="29"/>
      <c r="K4794" s="45"/>
      <c r="L4794" s="45"/>
      <c r="M4794" s="45"/>
    </row>
    <row r="4795" spans="8:13" s="28" customFormat="1" x14ac:dyDescent="0.2">
      <c r="H4795" s="12"/>
      <c r="J4795" s="29"/>
      <c r="K4795" s="45"/>
      <c r="L4795" s="45"/>
      <c r="M4795" s="45"/>
    </row>
    <row r="4796" spans="8:13" s="28" customFormat="1" x14ac:dyDescent="0.2">
      <c r="H4796" s="12"/>
      <c r="J4796" s="29"/>
      <c r="K4796" s="45"/>
      <c r="L4796" s="45"/>
      <c r="M4796" s="45"/>
    </row>
    <row r="4797" spans="8:13" s="28" customFormat="1" x14ac:dyDescent="0.2">
      <c r="H4797" s="12"/>
      <c r="J4797" s="29"/>
      <c r="K4797" s="45"/>
      <c r="L4797" s="45"/>
      <c r="M4797" s="45"/>
    </row>
    <row r="4798" spans="8:13" s="28" customFormat="1" x14ac:dyDescent="0.2">
      <c r="H4798" s="12"/>
      <c r="J4798" s="29"/>
      <c r="K4798" s="45"/>
      <c r="L4798" s="45"/>
      <c r="M4798" s="45"/>
    </row>
    <row r="4799" spans="8:13" s="28" customFormat="1" x14ac:dyDescent="0.2">
      <c r="H4799" s="12"/>
      <c r="J4799" s="29"/>
      <c r="K4799" s="45"/>
      <c r="L4799" s="45"/>
      <c r="M4799" s="45"/>
    </row>
    <row r="4800" spans="8:13" s="28" customFormat="1" x14ac:dyDescent="0.2">
      <c r="H4800" s="12"/>
      <c r="J4800" s="29"/>
      <c r="K4800" s="45"/>
      <c r="L4800" s="45"/>
      <c r="M4800" s="45"/>
    </row>
    <row r="4801" spans="8:13" s="28" customFormat="1" x14ac:dyDescent="0.2">
      <c r="H4801" s="12"/>
      <c r="J4801" s="29"/>
      <c r="K4801" s="45"/>
      <c r="L4801" s="45"/>
      <c r="M4801" s="45"/>
    </row>
    <row r="4802" spans="8:13" s="28" customFormat="1" x14ac:dyDescent="0.2">
      <c r="H4802" s="12"/>
      <c r="J4802" s="29"/>
      <c r="K4802" s="45"/>
      <c r="L4802" s="45"/>
      <c r="M4802" s="45"/>
    </row>
    <row r="4803" spans="8:13" s="28" customFormat="1" x14ac:dyDescent="0.2">
      <c r="H4803" s="12"/>
      <c r="J4803" s="29"/>
      <c r="K4803" s="45"/>
      <c r="L4803" s="45"/>
      <c r="M4803" s="45"/>
    </row>
    <row r="4804" spans="8:13" s="28" customFormat="1" x14ac:dyDescent="0.2">
      <c r="H4804" s="12"/>
      <c r="J4804" s="29"/>
      <c r="K4804" s="45"/>
      <c r="L4804" s="45"/>
      <c r="M4804" s="45"/>
    </row>
    <row r="4805" spans="8:13" s="28" customFormat="1" x14ac:dyDescent="0.2">
      <c r="H4805" s="12"/>
      <c r="J4805" s="29"/>
      <c r="K4805" s="45"/>
      <c r="L4805" s="45"/>
      <c r="M4805" s="45"/>
    </row>
    <row r="4806" spans="8:13" s="28" customFormat="1" x14ac:dyDescent="0.2">
      <c r="H4806" s="12"/>
      <c r="J4806" s="29"/>
      <c r="K4806" s="45"/>
      <c r="L4806" s="45"/>
      <c r="M4806" s="45"/>
    </row>
    <row r="4807" spans="8:13" s="28" customFormat="1" x14ac:dyDescent="0.2">
      <c r="H4807" s="12"/>
      <c r="J4807" s="29"/>
      <c r="K4807" s="45"/>
      <c r="L4807" s="45"/>
      <c r="M4807" s="45"/>
    </row>
    <row r="4808" spans="8:13" s="28" customFormat="1" x14ac:dyDescent="0.2">
      <c r="H4808" s="12"/>
      <c r="J4808" s="29"/>
      <c r="K4808" s="45"/>
      <c r="L4808" s="45"/>
      <c r="M4808" s="45"/>
    </row>
    <row r="4809" spans="8:13" s="28" customFormat="1" x14ac:dyDescent="0.2">
      <c r="H4809" s="12"/>
      <c r="J4809" s="29"/>
      <c r="K4809" s="45"/>
      <c r="L4809" s="45"/>
      <c r="M4809" s="45"/>
    </row>
    <row r="4810" spans="8:13" s="28" customFormat="1" x14ac:dyDescent="0.2">
      <c r="H4810" s="12"/>
      <c r="J4810" s="29"/>
      <c r="K4810" s="45"/>
      <c r="L4810" s="45"/>
      <c r="M4810" s="45"/>
    </row>
    <row r="4811" spans="8:13" s="28" customFormat="1" x14ac:dyDescent="0.2">
      <c r="H4811" s="12"/>
      <c r="J4811" s="29"/>
      <c r="K4811" s="45"/>
      <c r="L4811" s="45"/>
      <c r="M4811" s="45"/>
    </row>
    <row r="4812" spans="8:13" s="28" customFormat="1" x14ac:dyDescent="0.2">
      <c r="H4812" s="12"/>
      <c r="J4812" s="29"/>
      <c r="K4812" s="45"/>
      <c r="L4812" s="45"/>
      <c r="M4812" s="45"/>
    </row>
    <row r="4813" spans="8:13" s="28" customFormat="1" x14ac:dyDescent="0.2">
      <c r="H4813" s="12"/>
      <c r="J4813" s="29"/>
      <c r="K4813" s="45"/>
      <c r="L4813" s="45"/>
      <c r="M4813" s="45"/>
    </row>
    <row r="4814" spans="8:13" s="28" customFormat="1" x14ac:dyDescent="0.2">
      <c r="H4814" s="12"/>
      <c r="J4814" s="29"/>
      <c r="K4814" s="45"/>
      <c r="L4814" s="45"/>
      <c r="M4814" s="45"/>
    </row>
    <row r="4815" spans="8:13" s="28" customFormat="1" x14ac:dyDescent="0.2">
      <c r="H4815" s="12"/>
      <c r="J4815" s="29"/>
      <c r="K4815" s="45"/>
      <c r="L4815" s="45"/>
      <c r="M4815" s="45"/>
    </row>
    <row r="4816" spans="8:13" s="28" customFormat="1" x14ac:dyDescent="0.2">
      <c r="H4816" s="12"/>
      <c r="J4816" s="29"/>
      <c r="K4816" s="45"/>
      <c r="L4816" s="45"/>
      <c r="M4816" s="45"/>
    </row>
    <row r="4817" spans="8:13" s="28" customFormat="1" x14ac:dyDescent="0.2">
      <c r="H4817" s="12"/>
      <c r="J4817" s="29"/>
      <c r="K4817" s="45"/>
      <c r="L4817" s="45"/>
      <c r="M4817" s="45"/>
    </row>
    <row r="4818" spans="8:13" s="28" customFormat="1" x14ac:dyDescent="0.2">
      <c r="H4818" s="12"/>
      <c r="J4818" s="29"/>
      <c r="K4818" s="45"/>
      <c r="L4818" s="45"/>
      <c r="M4818" s="45"/>
    </row>
    <row r="4819" spans="8:13" s="28" customFormat="1" x14ac:dyDescent="0.2">
      <c r="H4819" s="12"/>
      <c r="J4819" s="29"/>
      <c r="K4819" s="45"/>
      <c r="L4819" s="45"/>
      <c r="M4819" s="45"/>
    </row>
    <row r="4820" spans="8:13" s="28" customFormat="1" x14ac:dyDescent="0.2">
      <c r="H4820" s="12"/>
      <c r="J4820" s="29"/>
      <c r="K4820" s="45"/>
      <c r="L4820" s="45"/>
      <c r="M4820" s="45"/>
    </row>
    <row r="4821" spans="8:13" s="28" customFormat="1" x14ac:dyDescent="0.2">
      <c r="H4821" s="12"/>
      <c r="J4821" s="29"/>
      <c r="K4821" s="45"/>
      <c r="L4821" s="45"/>
      <c r="M4821" s="45"/>
    </row>
    <row r="4822" spans="8:13" s="28" customFormat="1" x14ac:dyDescent="0.2">
      <c r="H4822" s="12"/>
      <c r="J4822" s="29"/>
      <c r="K4822" s="45"/>
      <c r="L4822" s="45"/>
      <c r="M4822" s="45"/>
    </row>
    <row r="4823" spans="8:13" s="28" customFormat="1" x14ac:dyDescent="0.2">
      <c r="H4823" s="12"/>
      <c r="J4823" s="29"/>
      <c r="K4823" s="45"/>
      <c r="L4823" s="45"/>
      <c r="M4823" s="45"/>
    </row>
    <row r="4824" spans="8:13" s="28" customFormat="1" x14ac:dyDescent="0.2">
      <c r="H4824" s="12"/>
      <c r="J4824" s="29"/>
      <c r="K4824" s="45"/>
      <c r="L4824" s="45"/>
      <c r="M4824" s="45"/>
    </row>
    <row r="4825" spans="8:13" s="28" customFormat="1" x14ac:dyDescent="0.2">
      <c r="H4825" s="12"/>
      <c r="J4825" s="29"/>
      <c r="K4825" s="45"/>
      <c r="L4825" s="45"/>
      <c r="M4825" s="45"/>
    </row>
    <row r="4826" spans="8:13" s="28" customFormat="1" x14ac:dyDescent="0.2">
      <c r="H4826" s="12"/>
      <c r="J4826" s="29"/>
      <c r="K4826" s="45"/>
      <c r="L4826" s="45"/>
      <c r="M4826" s="45"/>
    </row>
    <row r="4827" spans="8:13" s="28" customFormat="1" x14ac:dyDescent="0.2">
      <c r="H4827" s="12"/>
      <c r="J4827" s="29"/>
      <c r="K4827" s="45"/>
      <c r="L4827" s="45"/>
      <c r="M4827" s="45"/>
    </row>
    <row r="4828" spans="8:13" s="28" customFormat="1" x14ac:dyDescent="0.2">
      <c r="H4828" s="12"/>
      <c r="J4828" s="29"/>
      <c r="K4828" s="45"/>
      <c r="L4828" s="45"/>
      <c r="M4828" s="45"/>
    </row>
    <row r="4829" spans="8:13" s="28" customFormat="1" x14ac:dyDescent="0.2">
      <c r="H4829" s="12"/>
      <c r="J4829" s="29"/>
      <c r="K4829" s="45"/>
      <c r="L4829" s="45"/>
      <c r="M4829" s="45"/>
    </row>
    <row r="4830" spans="8:13" s="28" customFormat="1" x14ac:dyDescent="0.2">
      <c r="H4830" s="12"/>
      <c r="J4830" s="29"/>
      <c r="K4830" s="45"/>
      <c r="L4830" s="45"/>
      <c r="M4830" s="45"/>
    </row>
    <row r="4831" spans="8:13" s="28" customFormat="1" x14ac:dyDescent="0.2">
      <c r="H4831" s="12"/>
      <c r="J4831" s="29"/>
      <c r="K4831" s="45"/>
      <c r="L4831" s="45"/>
      <c r="M4831" s="45"/>
    </row>
    <row r="4832" spans="8:13" s="28" customFormat="1" x14ac:dyDescent="0.2">
      <c r="H4832" s="12"/>
      <c r="J4832" s="29"/>
      <c r="K4832" s="45"/>
      <c r="L4832" s="45"/>
      <c r="M4832" s="45"/>
    </row>
    <row r="4833" spans="8:13" s="28" customFormat="1" x14ac:dyDescent="0.2">
      <c r="H4833" s="12"/>
      <c r="J4833" s="29"/>
      <c r="K4833" s="45"/>
      <c r="L4833" s="45"/>
      <c r="M4833" s="45"/>
    </row>
    <row r="4834" spans="8:13" s="28" customFormat="1" x14ac:dyDescent="0.2">
      <c r="H4834" s="12"/>
      <c r="J4834" s="29"/>
      <c r="K4834" s="45"/>
      <c r="L4834" s="45"/>
      <c r="M4834" s="45"/>
    </row>
    <row r="4835" spans="8:13" s="28" customFormat="1" x14ac:dyDescent="0.2">
      <c r="H4835" s="12"/>
      <c r="J4835" s="29"/>
      <c r="K4835" s="45"/>
      <c r="L4835" s="45"/>
      <c r="M4835" s="45"/>
    </row>
    <row r="4836" spans="8:13" s="28" customFormat="1" x14ac:dyDescent="0.2">
      <c r="H4836" s="12"/>
      <c r="J4836" s="29"/>
      <c r="K4836" s="45"/>
      <c r="L4836" s="45"/>
      <c r="M4836" s="45"/>
    </row>
    <row r="4837" spans="8:13" s="28" customFormat="1" x14ac:dyDescent="0.2">
      <c r="H4837" s="12"/>
      <c r="J4837" s="29"/>
      <c r="K4837" s="45"/>
      <c r="L4837" s="45"/>
      <c r="M4837" s="45"/>
    </row>
    <row r="4838" spans="8:13" s="28" customFormat="1" x14ac:dyDescent="0.2">
      <c r="H4838" s="12"/>
      <c r="J4838" s="29"/>
      <c r="K4838" s="45"/>
      <c r="L4838" s="45"/>
      <c r="M4838" s="45"/>
    </row>
    <row r="4839" spans="8:13" s="28" customFormat="1" x14ac:dyDescent="0.2">
      <c r="H4839" s="12"/>
      <c r="J4839" s="29"/>
      <c r="K4839" s="45"/>
      <c r="L4839" s="45"/>
      <c r="M4839" s="45"/>
    </row>
    <row r="4840" spans="8:13" s="28" customFormat="1" x14ac:dyDescent="0.2">
      <c r="H4840" s="12"/>
      <c r="J4840" s="29"/>
      <c r="K4840" s="45"/>
      <c r="L4840" s="45"/>
      <c r="M4840" s="45"/>
    </row>
    <row r="4841" spans="8:13" s="28" customFormat="1" x14ac:dyDescent="0.2">
      <c r="H4841" s="12"/>
      <c r="J4841" s="29"/>
      <c r="K4841" s="45"/>
      <c r="L4841" s="45"/>
      <c r="M4841" s="45"/>
    </row>
    <row r="4842" spans="8:13" s="28" customFormat="1" x14ac:dyDescent="0.2">
      <c r="H4842" s="12"/>
      <c r="J4842" s="29"/>
      <c r="K4842" s="45"/>
      <c r="L4842" s="45"/>
      <c r="M4842" s="45"/>
    </row>
    <row r="4843" spans="8:13" s="28" customFormat="1" x14ac:dyDescent="0.2">
      <c r="H4843" s="12"/>
      <c r="J4843" s="29"/>
      <c r="K4843" s="45"/>
      <c r="L4843" s="45"/>
      <c r="M4843" s="45"/>
    </row>
    <row r="4844" spans="8:13" s="28" customFormat="1" x14ac:dyDescent="0.2">
      <c r="H4844" s="12"/>
      <c r="J4844" s="29"/>
      <c r="K4844" s="45"/>
      <c r="L4844" s="45"/>
      <c r="M4844" s="45"/>
    </row>
    <row r="4845" spans="8:13" s="28" customFormat="1" x14ac:dyDescent="0.2">
      <c r="H4845" s="12"/>
      <c r="J4845" s="29"/>
      <c r="K4845" s="45"/>
      <c r="L4845" s="45"/>
      <c r="M4845" s="45"/>
    </row>
    <row r="4846" spans="8:13" s="28" customFormat="1" x14ac:dyDescent="0.2">
      <c r="H4846" s="12"/>
      <c r="J4846" s="29"/>
      <c r="K4846" s="45"/>
      <c r="L4846" s="45"/>
      <c r="M4846" s="45"/>
    </row>
    <row r="4847" spans="8:13" s="28" customFormat="1" x14ac:dyDescent="0.2">
      <c r="H4847" s="12"/>
      <c r="J4847" s="29"/>
      <c r="K4847" s="45"/>
      <c r="L4847" s="45"/>
      <c r="M4847" s="45"/>
    </row>
    <row r="4848" spans="8:13" s="28" customFormat="1" x14ac:dyDescent="0.2">
      <c r="H4848" s="12"/>
      <c r="J4848" s="29"/>
      <c r="K4848" s="45"/>
      <c r="L4848" s="45"/>
      <c r="M4848" s="45"/>
    </row>
    <row r="4849" spans="8:13" s="28" customFormat="1" x14ac:dyDescent="0.2">
      <c r="H4849" s="12"/>
      <c r="J4849" s="29"/>
      <c r="K4849" s="45"/>
      <c r="L4849" s="45"/>
      <c r="M4849" s="45"/>
    </row>
    <row r="4850" spans="8:13" s="28" customFormat="1" x14ac:dyDescent="0.2">
      <c r="H4850" s="12"/>
      <c r="J4850" s="29"/>
      <c r="K4850" s="45"/>
      <c r="L4850" s="45"/>
      <c r="M4850" s="45"/>
    </row>
    <row r="4851" spans="8:13" s="28" customFormat="1" x14ac:dyDescent="0.2">
      <c r="H4851" s="12"/>
      <c r="J4851" s="29"/>
      <c r="K4851" s="45"/>
      <c r="L4851" s="45"/>
      <c r="M4851" s="45"/>
    </row>
    <row r="4852" spans="8:13" s="28" customFormat="1" x14ac:dyDescent="0.2">
      <c r="H4852" s="12"/>
      <c r="J4852" s="29"/>
      <c r="K4852" s="45"/>
      <c r="L4852" s="45"/>
      <c r="M4852" s="45"/>
    </row>
    <row r="4853" spans="8:13" s="28" customFormat="1" x14ac:dyDescent="0.2">
      <c r="H4853" s="12"/>
      <c r="J4853" s="29"/>
      <c r="K4853" s="45"/>
      <c r="L4853" s="45"/>
      <c r="M4853" s="45"/>
    </row>
    <row r="4854" spans="8:13" s="28" customFormat="1" x14ac:dyDescent="0.2">
      <c r="H4854" s="12"/>
      <c r="J4854" s="29"/>
      <c r="K4854" s="45"/>
      <c r="L4854" s="45"/>
      <c r="M4854" s="45"/>
    </row>
    <row r="4855" spans="8:13" s="28" customFormat="1" x14ac:dyDescent="0.2">
      <c r="H4855" s="12"/>
      <c r="J4855" s="29"/>
      <c r="K4855" s="45"/>
      <c r="L4855" s="45"/>
      <c r="M4855" s="45"/>
    </row>
    <row r="4856" spans="8:13" s="28" customFormat="1" x14ac:dyDescent="0.2">
      <c r="H4856" s="12"/>
      <c r="J4856" s="29"/>
      <c r="K4856" s="45"/>
      <c r="L4856" s="45"/>
      <c r="M4856" s="45"/>
    </row>
    <row r="4857" spans="8:13" s="28" customFormat="1" x14ac:dyDescent="0.2">
      <c r="H4857" s="12"/>
      <c r="J4857" s="29"/>
      <c r="K4857" s="45"/>
      <c r="L4857" s="45"/>
      <c r="M4857" s="45"/>
    </row>
    <row r="4858" spans="8:13" s="28" customFormat="1" x14ac:dyDescent="0.2">
      <c r="H4858" s="12"/>
      <c r="J4858" s="29"/>
      <c r="K4858" s="45"/>
      <c r="L4858" s="45"/>
      <c r="M4858" s="45"/>
    </row>
    <row r="4859" spans="8:13" s="28" customFormat="1" x14ac:dyDescent="0.2">
      <c r="H4859" s="12"/>
      <c r="J4859" s="29"/>
      <c r="K4859" s="45"/>
      <c r="L4859" s="45"/>
      <c r="M4859" s="45"/>
    </row>
    <row r="4860" spans="8:13" s="28" customFormat="1" x14ac:dyDescent="0.2">
      <c r="H4860" s="12"/>
      <c r="J4860" s="29"/>
      <c r="K4860" s="45"/>
      <c r="L4860" s="45"/>
      <c r="M4860" s="45"/>
    </row>
    <row r="4861" spans="8:13" s="28" customFormat="1" x14ac:dyDescent="0.2">
      <c r="H4861" s="12"/>
      <c r="J4861" s="29"/>
      <c r="K4861" s="45"/>
      <c r="L4861" s="45"/>
      <c r="M4861" s="45"/>
    </row>
    <row r="4862" spans="8:13" s="28" customFormat="1" x14ac:dyDescent="0.2">
      <c r="H4862" s="12"/>
      <c r="J4862" s="29"/>
      <c r="K4862" s="45"/>
      <c r="L4862" s="45"/>
      <c r="M4862" s="45"/>
    </row>
    <row r="4863" spans="8:13" s="28" customFormat="1" x14ac:dyDescent="0.2">
      <c r="H4863" s="12"/>
      <c r="J4863" s="29"/>
      <c r="K4863" s="45"/>
      <c r="L4863" s="45"/>
      <c r="M4863" s="45"/>
    </row>
    <row r="4864" spans="8:13" s="28" customFormat="1" x14ac:dyDescent="0.2">
      <c r="H4864" s="12"/>
      <c r="J4864" s="29"/>
      <c r="K4864" s="45"/>
      <c r="L4864" s="45"/>
      <c r="M4864" s="45"/>
    </row>
    <row r="4865" spans="8:13" s="28" customFormat="1" x14ac:dyDescent="0.2">
      <c r="H4865" s="12"/>
      <c r="J4865" s="29"/>
      <c r="K4865" s="45"/>
      <c r="L4865" s="45"/>
      <c r="M4865" s="45"/>
    </row>
    <row r="4866" spans="8:13" s="28" customFormat="1" x14ac:dyDescent="0.2">
      <c r="H4866" s="12"/>
      <c r="J4866" s="29"/>
      <c r="K4866" s="45"/>
      <c r="L4866" s="45"/>
      <c r="M4866" s="45"/>
    </row>
    <row r="4867" spans="8:13" s="28" customFormat="1" x14ac:dyDescent="0.2">
      <c r="H4867" s="12"/>
      <c r="J4867" s="29"/>
      <c r="K4867" s="45"/>
      <c r="L4867" s="45"/>
      <c r="M4867" s="45"/>
    </row>
    <row r="4868" spans="8:13" s="28" customFormat="1" x14ac:dyDescent="0.2">
      <c r="H4868" s="12"/>
      <c r="J4868" s="29"/>
      <c r="K4868" s="45"/>
      <c r="L4868" s="45"/>
      <c r="M4868" s="45"/>
    </row>
    <row r="4869" spans="8:13" s="28" customFormat="1" x14ac:dyDescent="0.2">
      <c r="H4869" s="12"/>
      <c r="J4869" s="29"/>
      <c r="K4869" s="45"/>
      <c r="L4869" s="45"/>
      <c r="M4869" s="45"/>
    </row>
    <row r="4870" spans="8:13" s="28" customFormat="1" x14ac:dyDescent="0.2">
      <c r="H4870" s="12"/>
      <c r="J4870" s="29"/>
      <c r="K4870" s="45"/>
      <c r="L4870" s="45"/>
      <c r="M4870" s="45"/>
    </row>
    <row r="4871" spans="8:13" s="28" customFormat="1" x14ac:dyDescent="0.2">
      <c r="H4871" s="12"/>
      <c r="J4871" s="29"/>
      <c r="K4871" s="45"/>
      <c r="L4871" s="45"/>
      <c r="M4871" s="45"/>
    </row>
    <row r="4872" spans="8:13" s="28" customFormat="1" x14ac:dyDescent="0.2">
      <c r="H4872" s="12"/>
      <c r="J4872" s="29"/>
      <c r="K4872" s="45"/>
      <c r="L4872" s="45"/>
      <c r="M4872" s="45"/>
    </row>
    <row r="4873" spans="8:13" s="28" customFormat="1" x14ac:dyDescent="0.2">
      <c r="H4873" s="12"/>
      <c r="J4873" s="29"/>
      <c r="K4873" s="45"/>
      <c r="L4873" s="45"/>
      <c r="M4873" s="45"/>
    </row>
    <row r="4874" spans="8:13" s="28" customFormat="1" x14ac:dyDescent="0.2">
      <c r="H4874" s="12"/>
      <c r="J4874" s="29"/>
      <c r="K4874" s="45"/>
      <c r="L4874" s="45"/>
      <c r="M4874" s="45"/>
    </row>
    <row r="4875" spans="8:13" s="28" customFormat="1" x14ac:dyDescent="0.2">
      <c r="H4875" s="12"/>
      <c r="J4875" s="29"/>
      <c r="K4875" s="45"/>
      <c r="L4875" s="45"/>
      <c r="M4875" s="45"/>
    </row>
    <row r="4876" spans="8:13" s="28" customFormat="1" x14ac:dyDescent="0.2">
      <c r="H4876" s="12"/>
      <c r="J4876" s="29"/>
      <c r="K4876" s="45"/>
      <c r="L4876" s="45"/>
      <c r="M4876" s="45"/>
    </row>
    <row r="4877" spans="8:13" s="28" customFormat="1" x14ac:dyDescent="0.2">
      <c r="H4877" s="12"/>
      <c r="J4877" s="29"/>
      <c r="K4877" s="45"/>
      <c r="L4877" s="45"/>
      <c r="M4877" s="45"/>
    </row>
    <row r="4878" spans="8:13" s="28" customFormat="1" x14ac:dyDescent="0.2">
      <c r="H4878" s="12"/>
      <c r="J4878" s="29"/>
      <c r="K4878" s="45"/>
      <c r="L4878" s="45"/>
      <c r="M4878" s="45"/>
    </row>
    <row r="4879" spans="8:13" s="28" customFormat="1" x14ac:dyDescent="0.2">
      <c r="H4879" s="12"/>
      <c r="J4879" s="29"/>
      <c r="K4879" s="45"/>
      <c r="L4879" s="45"/>
      <c r="M4879" s="45"/>
    </row>
    <row r="4880" spans="8:13" s="28" customFormat="1" x14ac:dyDescent="0.2">
      <c r="H4880" s="12"/>
      <c r="J4880" s="29"/>
      <c r="K4880" s="45"/>
      <c r="L4880" s="45"/>
      <c r="M4880" s="45"/>
    </row>
    <row r="4881" spans="8:13" s="28" customFormat="1" x14ac:dyDescent="0.2">
      <c r="H4881" s="12"/>
      <c r="J4881" s="29"/>
      <c r="K4881" s="45"/>
      <c r="L4881" s="45"/>
      <c r="M4881" s="45"/>
    </row>
    <row r="4882" spans="8:13" s="28" customFormat="1" x14ac:dyDescent="0.2">
      <c r="H4882" s="12"/>
      <c r="J4882" s="29"/>
      <c r="K4882" s="45"/>
      <c r="L4882" s="45"/>
      <c r="M4882" s="45"/>
    </row>
    <row r="4883" spans="8:13" s="28" customFormat="1" x14ac:dyDescent="0.2">
      <c r="H4883" s="12"/>
      <c r="J4883" s="29"/>
      <c r="K4883" s="45"/>
      <c r="L4883" s="45"/>
      <c r="M4883" s="45"/>
    </row>
    <row r="4884" spans="8:13" s="28" customFormat="1" x14ac:dyDescent="0.2">
      <c r="H4884" s="12"/>
      <c r="J4884" s="29"/>
      <c r="K4884" s="45"/>
      <c r="L4884" s="45"/>
      <c r="M4884" s="45"/>
    </row>
    <row r="4885" spans="8:13" s="28" customFormat="1" x14ac:dyDescent="0.2">
      <c r="H4885" s="12"/>
      <c r="J4885" s="29"/>
      <c r="K4885" s="45"/>
      <c r="L4885" s="45"/>
      <c r="M4885" s="45"/>
    </row>
    <row r="4886" spans="8:13" s="28" customFormat="1" x14ac:dyDescent="0.2">
      <c r="H4886" s="12"/>
      <c r="J4886" s="29"/>
      <c r="K4886" s="45"/>
      <c r="L4886" s="45"/>
      <c r="M4886" s="45"/>
    </row>
    <row r="4887" spans="8:13" s="28" customFormat="1" x14ac:dyDescent="0.2">
      <c r="H4887" s="12"/>
      <c r="J4887" s="29"/>
      <c r="K4887" s="45"/>
      <c r="L4887" s="45"/>
      <c r="M4887" s="45"/>
    </row>
    <row r="4888" spans="8:13" s="28" customFormat="1" x14ac:dyDescent="0.2">
      <c r="H4888" s="12"/>
      <c r="J4888" s="29"/>
      <c r="K4888" s="45"/>
      <c r="L4888" s="45"/>
      <c r="M4888" s="45"/>
    </row>
    <row r="4889" spans="8:13" s="28" customFormat="1" x14ac:dyDescent="0.2">
      <c r="H4889" s="12"/>
      <c r="J4889" s="29"/>
      <c r="K4889" s="45"/>
      <c r="L4889" s="45"/>
      <c r="M4889" s="45"/>
    </row>
    <row r="4890" spans="8:13" s="28" customFormat="1" x14ac:dyDescent="0.2">
      <c r="H4890" s="12"/>
      <c r="J4890" s="29"/>
      <c r="K4890" s="45"/>
      <c r="L4890" s="45"/>
      <c r="M4890" s="45"/>
    </row>
    <row r="4891" spans="8:13" s="28" customFormat="1" x14ac:dyDescent="0.2">
      <c r="H4891" s="12"/>
      <c r="J4891" s="29"/>
      <c r="K4891" s="45"/>
      <c r="L4891" s="45"/>
      <c r="M4891" s="45"/>
    </row>
    <row r="4892" spans="8:13" s="28" customFormat="1" x14ac:dyDescent="0.2">
      <c r="H4892" s="12"/>
      <c r="J4892" s="29"/>
      <c r="K4892" s="45"/>
      <c r="L4892" s="45"/>
      <c r="M4892" s="45"/>
    </row>
    <row r="4893" spans="8:13" s="28" customFormat="1" x14ac:dyDescent="0.2">
      <c r="H4893" s="12"/>
      <c r="J4893" s="29"/>
      <c r="K4893" s="45"/>
      <c r="L4893" s="45"/>
      <c r="M4893" s="45"/>
    </row>
    <row r="4894" spans="8:13" s="28" customFormat="1" x14ac:dyDescent="0.2">
      <c r="H4894" s="12"/>
      <c r="J4894" s="29"/>
      <c r="K4894" s="45"/>
      <c r="L4894" s="45"/>
      <c r="M4894" s="45"/>
    </row>
    <row r="4895" spans="8:13" s="28" customFormat="1" x14ac:dyDescent="0.2">
      <c r="H4895" s="12"/>
      <c r="J4895" s="29"/>
      <c r="K4895" s="45"/>
      <c r="L4895" s="45"/>
      <c r="M4895" s="45"/>
    </row>
    <row r="4896" spans="8:13" s="28" customFormat="1" x14ac:dyDescent="0.2">
      <c r="H4896" s="12"/>
      <c r="J4896" s="29"/>
      <c r="K4896" s="45"/>
      <c r="L4896" s="45"/>
      <c r="M4896" s="45"/>
    </row>
    <row r="4897" spans="8:13" s="28" customFormat="1" x14ac:dyDescent="0.2">
      <c r="H4897" s="12"/>
      <c r="J4897" s="29"/>
      <c r="K4897" s="45"/>
      <c r="L4897" s="45"/>
      <c r="M4897" s="45"/>
    </row>
    <row r="4898" spans="8:13" s="28" customFormat="1" x14ac:dyDescent="0.2">
      <c r="H4898" s="12"/>
      <c r="J4898" s="29"/>
      <c r="K4898" s="45"/>
      <c r="L4898" s="45"/>
      <c r="M4898" s="45"/>
    </row>
    <row r="4899" spans="8:13" s="28" customFormat="1" x14ac:dyDescent="0.2">
      <c r="H4899" s="12"/>
      <c r="J4899" s="29"/>
      <c r="K4899" s="45"/>
      <c r="L4899" s="45"/>
      <c r="M4899" s="45"/>
    </row>
    <row r="4900" spans="8:13" s="28" customFormat="1" x14ac:dyDescent="0.2">
      <c r="H4900" s="12"/>
      <c r="J4900" s="29"/>
      <c r="K4900" s="45"/>
      <c r="L4900" s="45"/>
      <c r="M4900" s="45"/>
    </row>
    <row r="4901" spans="8:13" s="28" customFormat="1" x14ac:dyDescent="0.2">
      <c r="H4901" s="12"/>
      <c r="J4901" s="29"/>
      <c r="K4901" s="45"/>
      <c r="L4901" s="45"/>
      <c r="M4901" s="45"/>
    </row>
    <row r="4902" spans="8:13" s="28" customFormat="1" x14ac:dyDescent="0.2">
      <c r="H4902" s="12"/>
      <c r="J4902" s="29"/>
      <c r="K4902" s="45"/>
      <c r="L4902" s="45"/>
      <c r="M4902" s="45"/>
    </row>
    <row r="4903" spans="8:13" s="28" customFormat="1" x14ac:dyDescent="0.2">
      <c r="H4903" s="12"/>
      <c r="J4903" s="29"/>
      <c r="K4903" s="45"/>
      <c r="L4903" s="45"/>
      <c r="M4903" s="45"/>
    </row>
    <row r="4904" spans="8:13" s="28" customFormat="1" x14ac:dyDescent="0.2">
      <c r="H4904" s="12"/>
      <c r="J4904" s="29"/>
      <c r="K4904" s="45"/>
      <c r="L4904" s="45"/>
      <c r="M4904" s="45"/>
    </row>
    <row r="4905" spans="8:13" s="28" customFormat="1" x14ac:dyDescent="0.2">
      <c r="H4905" s="12"/>
      <c r="J4905" s="29"/>
      <c r="K4905" s="45"/>
      <c r="L4905" s="45"/>
      <c r="M4905" s="45"/>
    </row>
    <row r="4906" spans="8:13" s="28" customFormat="1" x14ac:dyDescent="0.2">
      <c r="H4906" s="12"/>
      <c r="J4906" s="29"/>
      <c r="K4906" s="45"/>
      <c r="L4906" s="45"/>
      <c r="M4906" s="45"/>
    </row>
    <row r="4907" spans="8:13" s="28" customFormat="1" x14ac:dyDescent="0.2">
      <c r="H4907" s="12"/>
      <c r="J4907" s="29"/>
      <c r="K4907" s="45"/>
      <c r="L4907" s="45"/>
      <c r="M4907" s="45"/>
    </row>
    <row r="4908" spans="8:13" s="28" customFormat="1" x14ac:dyDescent="0.2">
      <c r="H4908" s="12"/>
      <c r="J4908" s="29"/>
      <c r="K4908" s="45"/>
      <c r="L4908" s="45"/>
      <c r="M4908" s="45"/>
    </row>
    <row r="4909" spans="8:13" s="28" customFormat="1" x14ac:dyDescent="0.2">
      <c r="H4909" s="12"/>
      <c r="J4909" s="29"/>
      <c r="K4909" s="45"/>
      <c r="L4909" s="45"/>
      <c r="M4909" s="45"/>
    </row>
    <row r="4910" spans="8:13" s="28" customFormat="1" x14ac:dyDescent="0.2">
      <c r="H4910" s="12"/>
      <c r="J4910" s="29"/>
      <c r="K4910" s="45"/>
      <c r="L4910" s="45"/>
      <c r="M4910" s="45"/>
    </row>
    <row r="4911" spans="8:13" s="28" customFormat="1" x14ac:dyDescent="0.2">
      <c r="H4911" s="12"/>
      <c r="J4911" s="29"/>
      <c r="K4911" s="45"/>
      <c r="L4911" s="45"/>
      <c r="M4911" s="45"/>
    </row>
    <row r="4912" spans="8:13" s="28" customFormat="1" x14ac:dyDescent="0.2">
      <c r="H4912" s="12"/>
      <c r="J4912" s="29"/>
      <c r="K4912" s="45"/>
      <c r="L4912" s="45"/>
      <c r="M4912" s="45"/>
    </row>
    <row r="4913" spans="8:13" s="28" customFormat="1" x14ac:dyDescent="0.2">
      <c r="H4913" s="12"/>
      <c r="J4913" s="29"/>
      <c r="K4913" s="45"/>
      <c r="L4913" s="45"/>
      <c r="M4913" s="45"/>
    </row>
    <row r="4914" spans="8:13" s="28" customFormat="1" x14ac:dyDescent="0.2">
      <c r="H4914" s="12"/>
      <c r="J4914" s="29"/>
      <c r="K4914" s="45"/>
      <c r="L4914" s="45"/>
      <c r="M4914" s="45"/>
    </row>
    <row r="4915" spans="8:13" s="28" customFormat="1" x14ac:dyDescent="0.2">
      <c r="H4915" s="12"/>
      <c r="J4915" s="29"/>
      <c r="K4915" s="45"/>
      <c r="L4915" s="45"/>
      <c r="M4915" s="45"/>
    </row>
    <row r="4916" spans="8:13" s="28" customFormat="1" x14ac:dyDescent="0.2">
      <c r="H4916" s="12"/>
      <c r="J4916" s="29"/>
      <c r="K4916" s="45"/>
      <c r="L4916" s="45"/>
      <c r="M4916" s="45"/>
    </row>
    <row r="4917" spans="8:13" s="28" customFormat="1" x14ac:dyDescent="0.2">
      <c r="H4917" s="12"/>
      <c r="J4917" s="29"/>
      <c r="K4917" s="45"/>
      <c r="L4917" s="45"/>
      <c r="M4917" s="45"/>
    </row>
    <row r="4918" spans="8:13" s="28" customFormat="1" x14ac:dyDescent="0.2">
      <c r="H4918" s="12"/>
      <c r="J4918" s="29"/>
      <c r="K4918" s="45"/>
      <c r="L4918" s="45"/>
      <c r="M4918" s="45"/>
    </row>
    <row r="4919" spans="8:13" s="28" customFormat="1" x14ac:dyDescent="0.2">
      <c r="H4919" s="12"/>
      <c r="J4919" s="29"/>
      <c r="K4919" s="45"/>
      <c r="L4919" s="45"/>
      <c r="M4919" s="45"/>
    </row>
    <row r="4920" spans="8:13" s="28" customFormat="1" x14ac:dyDescent="0.2">
      <c r="H4920" s="12"/>
      <c r="J4920" s="29"/>
      <c r="K4920" s="45"/>
      <c r="L4920" s="45"/>
      <c r="M4920" s="45"/>
    </row>
    <row r="4921" spans="8:13" s="28" customFormat="1" x14ac:dyDescent="0.2">
      <c r="H4921" s="12"/>
      <c r="J4921" s="29"/>
      <c r="K4921" s="45"/>
      <c r="L4921" s="45"/>
      <c r="M4921" s="45"/>
    </row>
    <row r="4922" spans="8:13" s="28" customFormat="1" x14ac:dyDescent="0.2">
      <c r="H4922" s="12"/>
      <c r="J4922" s="29"/>
      <c r="K4922" s="45"/>
      <c r="L4922" s="45"/>
      <c r="M4922" s="45"/>
    </row>
    <row r="4923" spans="8:13" s="28" customFormat="1" x14ac:dyDescent="0.2">
      <c r="H4923" s="12"/>
      <c r="J4923" s="29"/>
      <c r="K4923" s="45"/>
      <c r="L4923" s="45"/>
      <c r="M4923" s="45"/>
    </row>
    <row r="4924" spans="8:13" s="28" customFormat="1" x14ac:dyDescent="0.2">
      <c r="H4924" s="12"/>
      <c r="J4924" s="29"/>
      <c r="K4924" s="45"/>
      <c r="L4924" s="45"/>
      <c r="M4924" s="45"/>
    </row>
    <row r="4925" spans="8:13" s="28" customFormat="1" x14ac:dyDescent="0.2">
      <c r="H4925" s="12"/>
      <c r="J4925" s="29"/>
      <c r="K4925" s="45"/>
      <c r="L4925" s="45"/>
      <c r="M4925" s="45"/>
    </row>
    <row r="4926" spans="8:13" s="28" customFormat="1" x14ac:dyDescent="0.2">
      <c r="H4926" s="12"/>
      <c r="J4926" s="29"/>
      <c r="K4926" s="45"/>
      <c r="L4926" s="45"/>
      <c r="M4926" s="45"/>
    </row>
    <row r="4927" spans="8:13" s="28" customFormat="1" x14ac:dyDescent="0.2">
      <c r="H4927" s="12"/>
      <c r="J4927" s="29"/>
      <c r="K4927" s="45"/>
      <c r="L4927" s="45"/>
      <c r="M4927" s="45"/>
    </row>
    <row r="4928" spans="8:13" s="28" customFormat="1" x14ac:dyDescent="0.2">
      <c r="H4928" s="12"/>
      <c r="J4928" s="29"/>
      <c r="K4928" s="45"/>
      <c r="L4928" s="45"/>
      <c r="M4928" s="45"/>
    </row>
    <row r="4929" spans="8:13" s="28" customFormat="1" x14ac:dyDescent="0.2">
      <c r="H4929" s="12"/>
      <c r="J4929" s="29"/>
      <c r="K4929" s="45"/>
      <c r="L4929" s="45"/>
      <c r="M4929" s="45"/>
    </row>
    <row r="4930" spans="8:13" s="28" customFormat="1" x14ac:dyDescent="0.2">
      <c r="H4930" s="12"/>
      <c r="J4930" s="29"/>
      <c r="K4930" s="45"/>
      <c r="L4930" s="45"/>
      <c r="M4930" s="45"/>
    </row>
    <row r="4931" spans="8:13" s="28" customFormat="1" x14ac:dyDescent="0.2">
      <c r="H4931" s="12"/>
      <c r="J4931" s="29"/>
      <c r="K4931" s="45"/>
      <c r="L4931" s="45"/>
      <c r="M4931" s="45"/>
    </row>
    <row r="4932" spans="8:13" s="28" customFormat="1" x14ac:dyDescent="0.2">
      <c r="H4932" s="12"/>
      <c r="J4932" s="29"/>
      <c r="K4932" s="45"/>
      <c r="L4932" s="45"/>
      <c r="M4932" s="45"/>
    </row>
    <row r="4933" spans="8:13" s="28" customFormat="1" x14ac:dyDescent="0.2">
      <c r="H4933" s="12"/>
      <c r="J4933" s="29"/>
      <c r="K4933" s="45"/>
      <c r="L4933" s="45"/>
      <c r="M4933" s="45"/>
    </row>
    <row r="4934" spans="8:13" s="28" customFormat="1" x14ac:dyDescent="0.2">
      <c r="H4934" s="12"/>
      <c r="J4934" s="29"/>
      <c r="K4934" s="45"/>
      <c r="L4934" s="45"/>
      <c r="M4934" s="45"/>
    </row>
    <row r="4935" spans="8:13" s="28" customFormat="1" x14ac:dyDescent="0.2">
      <c r="H4935" s="12"/>
      <c r="J4935" s="29"/>
      <c r="K4935" s="45"/>
      <c r="L4935" s="45"/>
      <c r="M4935" s="45"/>
    </row>
    <row r="4936" spans="8:13" s="28" customFormat="1" x14ac:dyDescent="0.2">
      <c r="H4936" s="12"/>
      <c r="J4936" s="29"/>
      <c r="K4936" s="45"/>
      <c r="L4936" s="45"/>
      <c r="M4936" s="45"/>
    </row>
    <row r="4937" spans="8:13" s="28" customFormat="1" x14ac:dyDescent="0.2">
      <c r="H4937" s="12"/>
      <c r="J4937" s="29"/>
      <c r="K4937" s="45"/>
      <c r="L4937" s="45"/>
      <c r="M4937" s="45"/>
    </row>
    <row r="4938" spans="8:13" s="28" customFormat="1" x14ac:dyDescent="0.2">
      <c r="H4938" s="12"/>
      <c r="J4938" s="29"/>
      <c r="K4938" s="45"/>
      <c r="L4938" s="45"/>
      <c r="M4938" s="45"/>
    </row>
    <row r="4939" spans="8:13" s="28" customFormat="1" x14ac:dyDescent="0.2">
      <c r="H4939" s="12"/>
      <c r="J4939" s="29"/>
      <c r="K4939" s="45"/>
      <c r="L4939" s="45"/>
      <c r="M4939" s="45"/>
    </row>
    <row r="4940" spans="8:13" s="28" customFormat="1" x14ac:dyDescent="0.2">
      <c r="H4940" s="12"/>
      <c r="J4940" s="29"/>
      <c r="K4940" s="45"/>
      <c r="L4940" s="45"/>
      <c r="M4940" s="45"/>
    </row>
    <row r="4941" spans="8:13" s="28" customFormat="1" x14ac:dyDescent="0.2">
      <c r="H4941" s="12"/>
      <c r="J4941" s="29"/>
      <c r="K4941" s="45"/>
      <c r="L4941" s="45"/>
      <c r="M4941" s="45"/>
    </row>
    <row r="4942" spans="8:13" s="28" customFormat="1" x14ac:dyDescent="0.2">
      <c r="H4942" s="12"/>
      <c r="J4942" s="29"/>
      <c r="K4942" s="45"/>
      <c r="L4942" s="45"/>
      <c r="M4942" s="45"/>
    </row>
    <row r="4943" spans="8:13" s="28" customFormat="1" x14ac:dyDescent="0.2">
      <c r="H4943" s="12"/>
      <c r="J4943" s="29"/>
      <c r="K4943" s="45"/>
      <c r="L4943" s="45"/>
      <c r="M4943" s="45"/>
    </row>
    <row r="4944" spans="8:13" s="28" customFormat="1" x14ac:dyDescent="0.2">
      <c r="H4944" s="12"/>
      <c r="J4944" s="29"/>
      <c r="K4944" s="45"/>
      <c r="L4944" s="45"/>
      <c r="M4944" s="45"/>
    </row>
    <row r="4945" spans="8:13" s="28" customFormat="1" x14ac:dyDescent="0.2">
      <c r="H4945" s="12"/>
      <c r="J4945" s="29"/>
      <c r="K4945" s="45"/>
      <c r="L4945" s="45"/>
      <c r="M4945" s="45"/>
    </row>
    <row r="4946" spans="8:13" s="28" customFormat="1" x14ac:dyDescent="0.2">
      <c r="H4946" s="12"/>
      <c r="J4946" s="29"/>
      <c r="K4946" s="45"/>
      <c r="L4946" s="45"/>
      <c r="M4946" s="45"/>
    </row>
    <row r="4947" spans="8:13" s="28" customFormat="1" x14ac:dyDescent="0.2">
      <c r="H4947" s="12"/>
      <c r="J4947" s="29"/>
      <c r="K4947" s="45"/>
      <c r="L4947" s="45"/>
      <c r="M4947" s="45"/>
    </row>
    <row r="4948" spans="8:13" s="28" customFormat="1" x14ac:dyDescent="0.2">
      <c r="H4948" s="12"/>
      <c r="J4948" s="29"/>
      <c r="K4948" s="45"/>
      <c r="L4948" s="45"/>
      <c r="M4948" s="45"/>
    </row>
    <row r="4949" spans="8:13" s="28" customFormat="1" x14ac:dyDescent="0.2">
      <c r="H4949" s="12"/>
      <c r="J4949" s="29"/>
      <c r="K4949" s="45"/>
      <c r="L4949" s="45"/>
      <c r="M4949" s="45"/>
    </row>
    <row r="4950" spans="8:13" s="28" customFormat="1" x14ac:dyDescent="0.2">
      <c r="H4950" s="12"/>
      <c r="J4950" s="29"/>
      <c r="K4950" s="45"/>
      <c r="L4950" s="45"/>
      <c r="M4950" s="45"/>
    </row>
    <row r="4951" spans="8:13" s="28" customFormat="1" x14ac:dyDescent="0.2">
      <c r="H4951" s="12"/>
      <c r="J4951" s="29"/>
      <c r="K4951" s="45"/>
      <c r="L4951" s="45"/>
      <c r="M4951" s="45"/>
    </row>
    <row r="4952" spans="8:13" s="28" customFormat="1" x14ac:dyDescent="0.2">
      <c r="H4952" s="12"/>
      <c r="J4952" s="29"/>
      <c r="K4952" s="45"/>
      <c r="L4952" s="45"/>
      <c r="M4952" s="45"/>
    </row>
    <row r="4953" spans="8:13" s="28" customFormat="1" x14ac:dyDescent="0.2">
      <c r="H4953" s="12"/>
      <c r="J4953" s="29"/>
      <c r="K4953" s="45"/>
      <c r="L4953" s="45"/>
      <c r="M4953" s="45"/>
    </row>
    <row r="4954" spans="8:13" s="28" customFormat="1" x14ac:dyDescent="0.2">
      <c r="H4954" s="12"/>
      <c r="J4954" s="29"/>
      <c r="K4954" s="45"/>
      <c r="L4954" s="45"/>
      <c r="M4954" s="45"/>
    </row>
    <row r="4955" spans="8:13" s="28" customFormat="1" x14ac:dyDescent="0.2">
      <c r="H4955" s="12"/>
      <c r="J4955" s="29"/>
      <c r="K4955" s="45"/>
      <c r="L4955" s="45"/>
      <c r="M4955" s="45"/>
    </row>
    <row r="4956" spans="8:13" s="28" customFormat="1" x14ac:dyDescent="0.2">
      <c r="H4956" s="12"/>
      <c r="J4956" s="29"/>
      <c r="K4956" s="45"/>
      <c r="L4956" s="45"/>
      <c r="M4956" s="45"/>
    </row>
    <row r="4957" spans="8:13" s="28" customFormat="1" x14ac:dyDescent="0.2">
      <c r="H4957" s="12"/>
      <c r="J4957" s="29"/>
      <c r="K4957" s="45"/>
      <c r="L4957" s="45"/>
      <c r="M4957" s="45"/>
    </row>
    <row r="4958" spans="8:13" s="28" customFormat="1" x14ac:dyDescent="0.2">
      <c r="H4958" s="12"/>
      <c r="J4958" s="29"/>
      <c r="K4958" s="45"/>
      <c r="L4958" s="45"/>
      <c r="M4958" s="45"/>
    </row>
    <row r="4959" spans="8:13" s="28" customFormat="1" x14ac:dyDescent="0.2">
      <c r="H4959" s="12"/>
      <c r="J4959" s="29"/>
      <c r="K4959" s="45"/>
      <c r="L4959" s="45"/>
      <c r="M4959" s="45"/>
    </row>
    <row r="4960" spans="8:13" s="28" customFormat="1" x14ac:dyDescent="0.2">
      <c r="H4960" s="12"/>
      <c r="J4960" s="29"/>
      <c r="K4960" s="45"/>
      <c r="L4960" s="45"/>
      <c r="M4960" s="45"/>
    </row>
    <row r="4961" spans="8:13" s="28" customFormat="1" x14ac:dyDescent="0.2">
      <c r="H4961" s="12"/>
      <c r="J4961" s="29"/>
      <c r="K4961" s="45"/>
      <c r="L4961" s="45"/>
      <c r="M4961" s="45"/>
    </row>
    <row r="4962" spans="8:13" s="28" customFormat="1" x14ac:dyDescent="0.2">
      <c r="H4962" s="12"/>
      <c r="J4962" s="29"/>
      <c r="K4962" s="45"/>
      <c r="L4962" s="45"/>
      <c r="M4962" s="45"/>
    </row>
    <row r="4963" spans="8:13" s="28" customFormat="1" x14ac:dyDescent="0.2">
      <c r="H4963" s="12"/>
      <c r="J4963" s="29"/>
      <c r="K4963" s="45"/>
      <c r="L4963" s="45"/>
      <c r="M4963" s="45"/>
    </row>
    <row r="4964" spans="8:13" s="28" customFormat="1" x14ac:dyDescent="0.2">
      <c r="H4964" s="12"/>
      <c r="J4964" s="29"/>
      <c r="K4964" s="45"/>
      <c r="L4964" s="45"/>
      <c r="M4964" s="45"/>
    </row>
    <row r="4965" spans="8:13" s="28" customFormat="1" x14ac:dyDescent="0.2">
      <c r="H4965" s="12"/>
      <c r="J4965" s="29"/>
      <c r="K4965" s="45"/>
      <c r="L4965" s="45"/>
      <c r="M4965" s="45"/>
    </row>
    <row r="4966" spans="8:13" s="28" customFormat="1" x14ac:dyDescent="0.2">
      <c r="H4966" s="12"/>
      <c r="J4966" s="29"/>
      <c r="K4966" s="45"/>
      <c r="L4966" s="45"/>
      <c r="M4966" s="45"/>
    </row>
    <row r="4967" spans="8:13" s="28" customFormat="1" x14ac:dyDescent="0.2">
      <c r="H4967" s="12"/>
      <c r="J4967" s="29"/>
      <c r="K4967" s="45"/>
      <c r="L4967" s="45"/>
      <c r="M4967" s="45"/>
    </row>
    <row r="4968" spans="8:13" s="28" customFormat="1" x14ac:dyDescent="0.2">
      <c r="H4968" s="12"/>
      <c r="J4968" s="29"/>
      <c r="K4968" s="45"/>
      <c r="L4968" s="45"/>
      <c r="M4968" s="45"/>
    </row>
    <row r="4969" spans="8:13" s="28" customFormat="1" x14ac:dyDescent="0.2">
      <c r="H4969" s="12"/>
      <c r="J4969" s="29"/>
      <c r="K4969" s="45"/>
      <c r="L4969" s="45"/>
      <c r="M4969" s="45"/>
    </row>
    <row r="4970" spans="8:13" s="28" customFormat="1" x14ac:dyDescent="0.2">
      <c r="H4970" s="12"/>
      <c r="J4970" s="29"/>
      <c r="K4970" s="45"/>
      <c r="L4970" s="45"/>
      <c r="M4970" s="45"/>
    </row>
    <row r="4971" spans="8:13" s="28" customFormat="1" x14ac:dyDescent="0.2">
      <c r="H4971" s="12"/>
      <c r="J4971" s="29"/>
      <c r="K4971" s="45"/>
      <c r="L4971" s="45"/>
      <c r="M4971" s="45"/>
    </row>
    <row r="4972" spans="8:13" s="28" customFormat="1" x14ac:dyDescent="0.2">
      <c r="H4972" s="12"/>
      <c r="J4972" s="29"/>
      <c r="K4972" s="45"/>
      <c r="L4972" s="45"/>
      <c r="M4972" s="45"/>
    </row>
    <row r="4973" spans="8:13" s="28" customFormat="1" x14ac:dyDescent="0.2">
      <c r="H4973" s="12"/>
      <c r="J4973" s="29"/>
      <c r="K4973" s="45"/>
      <c r="L4973" s="45"/>
      <c r="M4973" s="45"/>
    </row>
    <row r="4974" spans="8:13" s="28" customFormat="1" x14ac:dyDescent="0.2">
      <c r="H4974" s="12"/>
      <c r="J4974" s="29"/>
      <c r="K4974" s="45"/>
      <c r="L4974" s="45"/>
      <c r="M4974" s="45"/>
    </row>
    <row r="4975" spans="8:13" s="28" customFormat="1" x14ac:dyDescent="0.2">
      <c r="H4975" s="12"/>
      <c r="J4975" s="29"/>
      <c r="K4975" s="45"/>
      <c r="L4975" s="45"/>
      <c r="M4975" s="45"/>
    </row>
    <row r="4976" spans="8:13" s="28" customFormat="1" x14ac:dyDescent="0.2">
      <c r="H4976" s="12"/>
      <c r="J4976" s="29"/>
      <c r="K4976" s="45"/>
      <c r="L4976" s="45"/>
      <c r="M4976" s="45"/>
    </row>
    <row r="4977" spans="8:13" s="28" customFormat="1" x14ac:dyDescent="0.2">
      <c r="H4977" s="12"/>
      <c r="J4977" s="29"/>
      <c r="K4977" s="45"/>
      <c r="L4977" s="45"/>
      <c r="M4977" s="45"/>
    </row>
    <row r="4978" spans="8:13" s="28" customFormat="1" x14ac:dyDescent="0.2">
      <c r="H4978" s="12"/>
      <c r="J4978" s="29"/>
      <c r="K4978" s="45"/>
      <c r="L4978" s="45"/>
      <c r="M4978" s="45"/>
    </row>
    <row r="4979" spans="8:13" s="28" customFormat="1" x14ac:dyDescent="0.2">
      <c r="H4979" s="12"/>
      <c r="J4979" s="29"/>
      <c r="K4979" s="45"/>
      <c r="L4979" s="45"/>
      <c r="M4979" s="45"/>
    </row>
    <row r="4980" spans="8:13" s="28" customFormat="1" x14ac:dyDescent="0.2">
      <c r="H4980" s="12"/>
      <c r="J4980" s="29"/>
      <c r="K4980" s="45"/>
      <c r="L4980" s="45"/>
      <c r="M4980" s="45"/>
    </row>
    <row r="4981" spans="8:13" s="28" customFormat="1" x14ac:dyDescent="0.2">
      <c r="H4981" s="12"/>
      <c r="J4981" s="29"/>
      <c r="K4981" s="45"/>
      <c r="L4981" s="45"/>
      <c r="M4981" s="45"/>
    </row>
    <row r="4982" spans="8:13" s="28" customFormat="1" x14ac:dyDescent="0.2">
      <c r="H4982" s="12"/>
      <c r="J4982" s="29"/>
      <c r="K4982" s="45"/>
      <c r="L4982" s="45"/>
      <c r="M4982" s="45"/>
    </row>
    <row r="4983" spans="8:13" s="28" customFormat="1" x14ac:dyDescent="0.2">
      <c r="H4983" s="12"/>
      <c r="J4983" s="29"/>
      <c r="K4983" s="45"/>
      <c r="L4983" s="45"/>
      <c r="M4983" s="45"/>
    </row>
    <row r="4984" spans="8:13" s="28" customFormat="1" x14ac:dyDescent="0.2">
      <c r="H4984" s="12"/>
      <c r="J4984" s="29"/>
      <c r="K4984" s="45"/>
      <c r="L4984" s="45"/>
      <c r="M4984" s="45"/>
    </row>
    <row r="4985" spans="8:13" s="28" customFormat="1" x14ac:dyDescent="0.2">
      <c r="H4985" s="12"/>
      <c r="J4985" s="29"/>
      <c r="K4985" s="45"/>
      <c r="L4985" s="45"/>
      <c r="M4985" s="45"/>
    </row>
    <row r="4986" spans="8:13" s="28" customFormat="1" x14ac:dyDescent="0.2">
      <c r="H4986" s="12"/>
      <c r="J4986" s="29"/>
      <c r="K4986" s="45"/>
      <c r="L4986" s="45"/>
      <c r="M4986" s="45"/>
    </row>
    <row r="4987" spans="8:13" s="28" customFormat="1" x14ac:dyDescent="0.2">
      <c r="H4987" s="12"/>
      <c r="J4987" s="29"/>
      <c r="K4987" s="45"/>
      <c r="L4987" s="45"/>
      <c r="M4987" s="45"/>
    </row>
    <row r="4988" spans="8:13" s="28" customFormat="1" x14ac:dyDescent="0.2">
      <c r="H4988" s="12"/>
      <c r="J4988" s="29"/>
      <c r="K4988" s="45"/>
      <c r="L4988" s="45"/>
      <c r="M4988" s="45"/>
    </row>
    <row r="4989" spans="8:13" s="28" customFormat="1" x14ac:dyDescent="0.2">
      <c r="H4989" s="12"/>
      <c r="J4989" s="29"/>
      <c r="K4989" s="45"/>
      <c r="L4989" s="45"/>
      <c r="M4989" s="45"/>
    </row>
    <row r="4990" spans="8:13" s="28" customFormat="1" x14ac:dyDescent="0.2">
      <c r="H4990" s="12"/>
      <c r="J4990" s="29"/>
      <c r="K4990" s="45"/>
      <c r="L4990" s="45"/>
      <c r="M4990" s="45"/>
    </row>
    <row r="4991" spans="8:13" s="28" customFormat="1" x14ac:dyDescent="0.2">
      <c r="H4991" s="12"/>
      <c r="J4991" s="29"/>
      <c r="K4991" s="45"/>
      <c r="L4991" s="45"/>
      <c r="M4991" s="45"/>
    </row>
    <row r="4992" spans="8:13" s="28" customFormat="1" x14ac:dyDescent="0.2">
      <c r="H4992" s="12"/>
      <c r="J4992" s="29"/>
      <c r="K4992" s="45"/>
      <c r="L4992" s="45"/>
      <c r="M4992" s="45"/>
    </row>
    <row r="4993" spans="8:13" s="28" customFormat="1" x14ac:dyDescent="0.2">
      <c r="H4993" s="12"/>
      <c r="J4993" s="29"/>
      <c r="K4993" s="45"/>
      <c r="L4993" s="45"/>
      <c r="M4993" s="45"/>
    </row>
    <row r="4994" spans="8:13" s="28" customFormat="1" x14ac:dyDescent="0.2">
      <c r="H4994" s="12"/>
      <c r="J4994" s="29"/>
      <c r="K4994" s="45"/>
      <c r="L4994" s="45"/>
      <c r="M4994" s="45"/>
    </row>
    <row r="4995" spans="8:13" s="28" customFormat="1" x14ac:dyDescent="0.2">
      <c r="H4995" s="12"/>
      <c r="J4995" s="29"/>
      <c r="K4995" s="45"/>
      <c r="L4995" s="45"/>
      <c r="M4995" s="45"/>
    </row>
    <row r="4996" spans="8:13" s="28" customFormat="1" x14ac:dyDescent="0.2">
      <c r="H4996" s="12"/>
      <c r="J4996" s="29"/>
      <c r="K4996" s="45"/>
      <c r="L4996" s="45"/>
      <c r="M4996" s="45"/>
    </row>
    <row r="4997" spans="8:13" s="28" customFormat="1" x14ac:dyDescent="0.2">
      <c r="H4997" s="12"/>
      <c r="J4997" s="29"/>
      <c r="K4997" s="45"/>
      <c r="L4997" s="45"/>
      <c r="M4997" s="45"/>
    </row>
    <row r="4998" spans="8:13" s="28" customFormat="1" x14ac:dyDescent="0.2">
      <c r="H4998" s="12"/>
      <c r="J4998" s="29"/>
      <c r="K4998" s="45"/>
      <c r="L4998" s="45"/>
      <c r="M4998" s="45"/>
    </row>
    <row r="4999" spans="8:13" s="28" customFormat="1" x14ac:dyDescent="0.2">
      <c r="H4999" s="12"/>
      <c r="J4999" s="29"/>
      <c r="K4999" s="45"/>
      <c r="L4999" s="45"/>
      <c r="M4999" s="45"/>
    </row>
    <row r="5000" spans="8:13" s="28" customFormat="1" x14ac:dyDescent="0.2">
      <c r="H5000" s="12"/>
      <c r="J5000" s="29"/>
      <c r="K5000" s="45"/>
      <c r="L5000" s="45"/>
      <c r="M5000" s="45"/>
    </row>
    <row r="5001" spans="8:13" s="28" customFormat="1" x14ac:dyDescent="0.2">
      <c r="H5001" s="12"/>
      <c r="J5001" s="29"/>
      <c r="K5001" s="45"/>
      <c r="L5001" s="45"/>
      <c r="M5001" s="45"/>
    </row>
    <row r="5002" spans="8:13" s="28" customFormat="1" x14ac:dyDescent="0.2">
      <c r="H5002" s="12"/>
      <c r="J5002" s="29"/>
      <c r="K5002" s="45"/>
      <c r="L5002" s="45"/>
      <c r="M5002" s="45"/>
    </row>
    <row r="5003" spans="8:13" s="28" customFormat="1" x14ac:dyDescent="0.2">
      <c r="H5003" s="12"/>
      <c r="J5003" s="29"/>
      <c r="K5003" s="45"/>
      <c r="L5003" s="45"/>
      <c r="M5003" s="45"/>
    </row>
    <row r="5004" spans="8:13" s="28" customFormat="1" x14ac:dyDescent="0.2">
      <c r="H5004" s="12"/>
      <c r="J5004" s="29"/>
      <c r="K5004" s="45"/>
      <c r="L5004" s="45"/>
      <c r="M5004" s="45"/>
    </row>
    <row r="5005" spans="8:13" s="28" customFormat="1" x14ac:dyDescent="0.2">
      <c r="H5005" s="12"/>
      <c r="J5005" s="29"/>
      <c r="K5005" s="45"/>
      <c r="L5005" s="45"/>
      <c r="M5005" s="45"/>
    </row>
    <row r="5006" spans="8:13" s="28" customFormat="1" x14ac:dyDescent="0.2">
      <c r="H5006" s="12"/>
      <c r="J5006" s="29"/>
      <c r="K5006" s="45"/>
      <c r="L5006" s="45"/>
      <c r="M5006" s="45"/>
    </row>
    <row r="5007" spans="8:13" s="28" customFormat="1" x14ac:dyDescent="0.2">
      <c r="H5007" s="12"/>
      <c r="J5007" s="29"/>
      <c r="K5007" s="45"/>
      <c r="L5007" s="45"/>
      <c r="M5007" s="45"/>
    </row>
    <row r="5008" spans="8:13" s="28" customFormat="1" x14ac:dyDescent="0.2">
      <c r="H5008" s="12"/>
      <c r="J5008" s="29"/>
      <c r="K5008" s="45"/>
      <c r="L5008" s="45"/>
      <c r="M5008" s="45"/>
    </row>
    <row r="5009" spans="8:13" s="28" customFormat="1" x14ac:dyDescent="0.2">
      <c r="H5009" s="12"/>
      <c r="J5009" s="29"/>
      <c r="K5009" s="45"/>
      <c r="L5009" s="45"/>
      <c r="M5009" s="45"/>
    </row>
    <row r="5010" spans="8:13" s="28" customFormat="1" x14ac:dyDescent="0.2">
      <c r="H5010" s="12"/>
      <c r="J5010" s="29"/>
      <c r="K5010" s="45"/>
      <c r="L5010" s="45"/>
      <c r="M5010" s="45"/>
    </row>
    <row r="5011" spans="8:13" s="28" customFormat="1" x14ac:dyDescent="0.2">
      <c r="H5011" s="12"/>
      <c r="J5011" s="29"/>
      <c r="K5011" s="45"/>
      <c r="L5011" s="45"/>
      <c r="M5011" s="45"/>
    </row>
    <row r="5012" spans="8:13" s="28" customFormat="1" x14ac:dyDescent="0.2">
      <c r="H5012" s="12"/>
      <c r="J5012" s="29"/>
      <c r="K5012" s="45"/>
      <c r="L5012" s="45"/>
      <c r="M5012" s="45"/>
    </row>
    <row r="5013" spans="8:13" s="28" customFormat="1" x14ac:dyDescent="0.2">
      <c r="H5013" s="12"/>
      <c r="J5013" s="29"/>
      <c r="K5013" s="45"/>
      <c r="L5013" s="45"/>
      <c r="M5013" s="45"/>
    </row>
    <row r="5014" spans="8:13" s="28" customFormat="1" x14ac:dyDescent="0.2">
      <c r="H5014" s="12"/>
      <c r="J5014" s="29"/>
      <c r="K5014" s="45"/>
      <c r="L5014" s="45"/>
      <c r="M5014" s="45"/>
    </row>
    <row r="5015" spans="8:13" s="28" customFormat="1" x14ac:dyDescent="0.2">
      <c r="H5015" s="12"/>
      <c r="J5015" s="29"/>
      <c r="K5015" s="45"/>
      <c r="L5015" s="45"/>
      <c r="M5015" s="45"/>
    </row>
    <row r="5016" spans="8:13" s="28" customFormat="1" x14ac:dyDescent="0.2">
      <c r="H5016" s="12"/>
      <c r="J5016" s="29"/>
      <c r="K5016" s="45"/>
      <c r="L5016" s="45"/>
      <c r="M5016" s="45"/>
    </row>
    <row r="5017" spans="8:13" s="28" customFormat="1" x14ac:dyDescent="0.2">
      <c r="H5017" s="12"/>
      <c r="J5017" s="29"/>
      <c r="K5017" s="45"/>
      <c r="L5017" s="45"/>
      <c r="M5017" s="45"/>
    </row>
    <row r="5018" spans="8:13" s="28" customFormat="1" x14ac:dyDescent="0.2">
      <c r="H5018" s="12"/>
      <c r="J5018" s="29"/>
      <c r="K5018" s="45"/>
      <c r="L5018" s="45"/>
      <c r="M5018" s="45"/>
    </row>
    <row r="5019" spans="8:13" s="28" customFormat="1" x14ac:dyDescent="0.2">
      <c r="H5019" s="12"/>
      <c r="J5019" s="29"/>
      <c r="K5019" s="45"/>
      <c r="L5019" s="45"/>
      <c r="M5019" s="45"/>
    </row>
    <row r="5020" spans="8:13" s="28" customFormat="1" x14ac:dyDescent="0.2">
      <c r="H5020" s="12"/>
      <c r="J5020" s="29"/>
      <c r="K5020" s="45"/>
      <c r="L5020" s="45"/>
      <c r="M5020" s="45"/>
    </row>
    <row r="5021" spans="8:13" s="28" customFormat="1" x14ac:dyDescent="0.2">
      <c r="H5021" s="12"/>
      <c r="J5021" s="29"/>
      <c r="K5021" s="45"/>
      <c r="L5021" s="45"/>
      <c r="M5021" s="45"/>
    </row>
    <row r="5022" spans="8:13" s="28" customFormat="1" x14ac:dyDescent="0.2">
      <c r="H5022" s="12"/>
      <c r="J5022" s="29"/>
      <c r="K5022" s="45"/>
      <c r="L5022" s="45"/>
      <c r="M5022" s="45"/>
    </row>
    <row r="5023" spans="8:13" s="28" customFormat="1" x14ac:dyDescent="0.2">
      <c r="H5023" s="12"/>
      <c r="J5023" s="29"/>
      <c r="K5023" s="45"/>
      <c r="L5023" s="45"/>
      <c r="M5023" s="45"/>
    </row>
    <row r="5024" spans="8:13" s="28" customFormat="1" x14ac:dyDescent="0.2">
      <c r="H5024" s="12"/>
      <c r="J5024" s="29"/>
      <c r="K5024" s="45"/>
      <c r="L5024" s="45"/>
      <c r="M5024" s="45"/>
    </row>
    <row r="5025" spans="8:13" s="28" customFormat="1" x14ac:dyDescent="0.2">
      <c r="H5025" s="12"/>
      <c r="J5025" s="29"/>
      <c r="K5025" s="45"/>
      <c r="L5025" s="45"/>
      <c r="M5025" s="45"/>
    </row>
    <row r="5026" spans="8:13" s="28" customFormat="1" x14ac:dyDescent="0.2">
      <c r="H5026" s="12"/>
      <c r="J5026" s="29"/>
      <c r="K5026" s="45"/>
      <c r="L5026" s="45"/>
      <c r="M5026" s="45"/>
    </row>
    <row r="5027" spans="8:13" s="28" customFormat="1" x14ac:dyDescent="0.2">
      <c r="H5027" s="12"/>
      <c r="J5027" s="29"/>
      <c r="K5027" s="45"/>
      <c r="L5027" s="45"/>
      <c r="M5027" s="45"/>
    </row>
    <row r="5028" spans="8:13" s="28" customFormat="1" x14ac:dyDescent="0.2">
      <c r="H5028" s="12"/>
      <c r="J5028" s="29"/>
      <c r="K5028" s="45"/>
      <c r="L5028" s="45"/>
      <c r="M5028" s="45"/>
    </row>
    <row r="5029" spans="8:13" s="28" customFormat="1" x14ac:dyDescent="0.2">
      <c r="H5029" s="12"/>
      <c r="J5029" s="29"/>
      <c r="K5029" s="45"/>
      <c r="L5029" s="45"/>
      <c r="M5029" s="45"/>
    </row>
    <row r="5030" spans="8:13" s="28" customFormat="1" x14ac:dyDescent="0.2">
      <c r="H5030" s="12"/>
      <c r="J5030" s="29"/>
      <c r="K5030" s="45"/>
      <c r="L5030" s="45"/>
      <c r="M5030" s="45"/>
    </row>
    <row r="5031" spans="8:13" s="28" customFormat="1" x14ac:dyDescent="0.2">
      <c r="H5031" s="12"/>
      <c r="J5031" s="29"/>
      <c r="K5031" s="45"/>
      <c r="L5031" s="45"/>
      <c r="M5031" s="45"/>
    </row>
    <row r="5032" spans="8:13" s="28" customFormat="1" x14ac:dyDescent="0.2">
      <c r="H5032" s="12"/>
      <c r="J5032" s="29"/>
      <c r="K5032" s="45"/>
      <c r="L5032" s="45"/>
      <c r="M5032" s="45"/>
    </row>
    <row r="5033" spans="8:13" s="28" customFormat="1" x14ac:dyDescent="0.2">
      <c r="H5033" s="12"/>
      <c r="J5033" s="29"/>
      <c r="K5033" s="45"/>
      <c r="L5033" s="45"/>
      <c r="M5033" s="45"/>
    </row>
    <row r="5034" spans="8:13" s="28" customFormat="1" x14ac:dyDescent="0.2">
      <c r="H5034" s="12"/>
      <c r="J5034" s="29"/>
      <c r="K5034" s="45"/>
      <c r="L5034" s="45"/>
      <c r="M5034" s="45"/>
    </row>
    <row r="5035" spans="8:13" s="28" customFormat="1" x14ac:dyDescent="0.2">
      <c r="H5035" s="12"/>
      <c r="J5035" s="29"/>
      <c r="K5035" s="45"/>
      <c r="L5035" s="45"/>
      <c r="M5035" s="45"/>
    </row>
    <row r="5036" spans="8:13" s="28" customFormat="1" x14ac:dyDescent="0.2">
      <c r="H5036" s="12"/>
      <c r="J5036" s="29"/>
      <c r="K5036" s="45"/>
      <c r="L5036" s="45"/>
      <c r="M5036" s="45"/>
    </row>
    <row r="5037" spans="8:13" s="28" customFormat="1" x14ac:dyDescent="0.2">
      <c r="H5037" s="12"/>
      <c r="J5037" s="29"/>
      <c r="K5037" s="45"/>
      <c r="L5037" s="45"/>
      <c r="M5037" s="45"/>
    </row>
    <row r="5038" spans="8:13" s="28" customFormat="1" x14ac:dyDescent="0.2">
      <c r="H5038" s="12"/>
      <c r="J5038" s="29"/>
      <c r="K5038" s="45"/>
      <c r="L5038" s="45"/>
      <c r="M5038" s="45"/>
    </row>
    <row r="5039" spans="8:13" s="28" customFormat="1" x14ac:dyDescent="0.2">
      <c r="H5039" s="12"/>
      <c r="J5039" s="29"/>
      <c r="K5039" s="45"/>
      <c r="L5039" s="45"/>
      <c r="M5039" s="45"/>
    </row>
    <row r="5040" spans="8:13" s="28" customFormat="1" x14ac:dyDescent="0.2">
      <c r="H5040" s="12"/>
      <c r="J5040" s="29"/>
      <c r="K5040" s="45"/>
      <c r="L5040" s="45"/>
      <c r="M5040" s="45"/>
    </row>
    <row r="5041" spans="8:13" s="28" customFormat="1" x14ac:dyDescent="0.2">
      <c r="H5041" s="12"/>
      <c r="J5041" s="29"/>
      <c r="K5041" s="45"/>
      <c r="L5041" s="45"/>
      <c r="M5041" s="45"/>
    </row>
    <row r="5042" spans="8:13" s="28" customFormat="1" x14ac:dyDescent="0.2">
      <c r="H5042" s="12"/>
      <c r="J5042" s="29"/>
      <c r="K5042" s="45"/>
      <c r="L5042" s="45"/>
      <c r="M5042" s="45"/>
    </row>
    <row r="5043" spans="8:13" s="28" customFormat="1" x14ac:dyDescent="0.2">
      <c r="H5043" s="12"/>
      <c r="J5043" s="29"/>
      <c r="K5043" s="45"/>
      <c r="L5043" s="45"/>
      <c r="M5043" s="45"/>
    </row>
    <row r="5044" spans="8:13" s="28" customFormat="1" x14ac:dyDescent="0.2">
      <c r="H5044" s="12"/>
      <c r="J5044" s="29"/>
      <c r="K5044" s="45"/>
      <c r="L5044" s="45"/>
      <c r="M5044" s="45"/>
    </row>
    <row r="5045" spans="8:13" s="28" customFormat="1" x14ac:dyDescent="0.2">
      <c r="H5045" s="12"/>
      <c r="J5045" s="29"/>
      <c r="K5045" s="45"/>
      <c r="L5045" s="45"/>
      <c r="M5045" s="45"/>
    </row>
    <row r="5046" spans="8:13" s="28" customFormat="1" x14ac:dyDescent="0.2">
      <c r="H5046" s="12"/>
      <c r="J5046" s="29"/>
      <c r="K5046" s="45"/>
      <c r="L5046" s="45"/>
      <c r="M5046" s="45"/>
    </row>
    <row r="5047" spans="8:13" s="28" customFormat="1" x14ac:dyDescent="0.2">
      <c r="H5047" s="12"/>
      <c r="J5047" s="29"/>
      <c r="K5047" s="45"/>
      <c r="L5047" s="45"/>
      <c r="M5047" s="45"/>
    </row>
    <row r="5048" spans="8:13" s="28" customFormat="1" x14ac:dyDescent="0.2">
      <c r="H5048" s="12"/>
      <c r="J5048" s="29"/>
      <c r="K5048" s="45"/>
      <c r="L5048" s="45"/>
      <c r="M5048" s="45"/>
    </row>
    <row r="5049" spans="8:13" s="28" customFormat="1" x14ac:dyDescent="0.2">
      <c r="H5049" s="12"/>
      <c r="J5049" s="29"/>
      <c r="K5049" s="45"/>
      <c r="L5049" s="45"/>
      <c r="M5049" s="45"/>
    </row>
    <row r="5050" spans="8:13" s="28" customFormat="1" x14ac:dyDescent="0.2">
      <c r="H5050" s="12"/>
      <c r="J5050" s="29"/>
      <c r="K5050" s="45"/>
      <c r="L5050" s="45"/>
      <c r="M5050" s="45"/>
    </row>
    <row r="5051" spans="8:13" s="28" customFormat="1" x14ac:dyDescent="0.2">
      <c r="H5051" s="12"/>
      <c r="J5051" s="29"/>
      <c r="K5051" s="45"/>
      <c r="L5051" s="45"/>
      <c r="M5051" s="45"/>
    </row>
    <row r="5052" spans="8:13" s="28" customFormat="1" x14ac:dyDescent="0.2">
      <c r="H5052" s="12"/>
      <c r="J5052" s="29"/>
      <c r="K5052" s="45"/>
      <c r="L5052" s="45"/>
      <c r="M5052" s="45"/>
    </row>
    <row r="5053" spans="8:13" s="28" customFormat="1" x14ac:dyDescent="0.2">
      <c r="H5053" s="12"/>
      <c r="J5053" s="29"/>
      <c r="K5053" s="45"/>
      <c r="L5053" s="45"/>
      <c r="M5053" s="45"/>
    </row>
    <row r="5054" spans="8:13" s="28" customFormat="1" x14ac:dyDescent="0.2">
      <c r="H5054" s="12"/>
      <c r="J5054" s="29"/>
      <c r="K5054" s="45"/>
      <c r="L5054" s="45"/>
      <c r="M5054" s="45"/>
    </row>
    <row r="5055" spans="8:13" s="28" customFormat="1" x14ac:dyDescent="0.2">
      <c r="H5055" s="12"/>
      <c r="J5055" s="29"/>
      <c r="K5055" s="45"/>
      <c r="L5055" s="45"/>
      <c r="M5055" s="45"/>
    </row>
    <row r="5056" spans="8:13" s="28" customFormat="1" x14ac:dyDescent="0.2">
      <c r="H5056" s="12"/>
      <c r="J5056" s="29"/>
      <c r="K5056" s="45"/>
      <c r="L5056" s="45"/>
      <c r="M5056" s="45"/>
    </row>
    <row r="5057" spans="8:13" s="28" customFormat="1" x14ac:dyDescent="0.2">
      <c r="H5057" s="12"/>
      <c r="J5057" s="29"/>
      <c r="K5057" s="45"/>
      <c r="L5057" s="45"/>
      <c r="M5057" s="45"/>
    </row>
    <row r="5058" spans="8:13" s="28" customFormat="1" x14ac:dyDescent="0.2">
      <c r="H5058" s="12"/>
      <c r="J5058" s="29"/>
      <c r="K5058" s="45"/>
      <c r="L5058" s="45"/>
      <c r="M5058" s="45"/>
    </row>
    <row r="5059" spans="8:13" s="28" customFormat="1" x14ac:dyDescent="0.2">
      <c r="H5059" s="12"/>
      <c r="J5059" s="29"/>
      <c r="K5059" s="45"/>
      <c r="L5059" s="45"/>
      <c r="M5059" s="45"/>
    </row>
    <row r="5060" spans="8:13" s="28" customFormat="1" x14ac:dyDescent="0.2">
      <c r="H5060" s="12"/>
      <c r="J5060" s="29"/>
      <c r="K5060" s="45"/>
      <c r="L5060" s="45"/>
      <c r="M5060" s="45"/>
    </row>
    <row r="5061" spans="8:13" s="28" customFormat="1" x14ac:dyDescent="0.2">
      <c r="H5061" s="12"/>
      <c r="J5061" s="29"/>
      <c r="K5061" s="45"/>
      <c r="L5061" s="45"/>
      <c r="M5061" s="45"/>
    </row>
    <row r="5062" spans="8:13" s="28" customFormat="1" x14ac:dyDescent="0.2">
      <c r="H5062" s="12"/>
      <c r="J5062" s="29"/>
      <c r="K5062" s="45"/>
      <c r="L5062" s="45"/>
      <c r="M5062" s="45"/>
    </row>
    <row r="5063" spans="8:13" s="28" customFormat="1" x14ac:dyDescent="0.2">
      <c r="H5063" s="12"/>
      <c r="J5063" s="29"/>
      <c r="K5063" s="45"/>
      <c r="L5063" s="45"/>
      <c r="M5063" s="45"/>
    </row>
    <row r="5064" spans="8:13" s="28" customFormat="1" x14ac:dyDescent="0.2">
      <c r="H5064" s="12"/>
      <c r="J5064" s="29"/>
      <c r="K5064" s="45"/>
      <c r="L5064" s="45"/>
      <c r="M5064" s="45"/>
    </row>
    <row r="5065" spans="8:13" s="28" customFormat="1" x14ac:dyDescent="0.2">
      <c r="H5065" s="12"/>
      <c r="J5065" s="29"/>
      <c r="K5065" s="45"/>
      <c r="L5065" s="45"/>
      <c r="M5065" s="45"/>
    </row>
    <row r="5066" spans="8:13" s="28" customFormat="1" x14ac:dyDescent="0.2">
      <c r="H5066" s="12"/>
      <c r="J5066" s="29"/>
      <c r="K5066" s="45"/>
      <c r="L5066" s="45"/>
      <c r="M5066" s="45"/>
    </row>
    <row r="5067" spans="8:13" s="28" customFormat="1" x14ac:dyDescent="0.2">
      <c r="H5067" s="12"/>
      <c r="J5067" s="29"/>
      <c r="K5067" s="45"/>
      <c r="L5067" s="45"/>
      <c r="M5067" s="45"/>
    </row>
    <row r="5068" spans="8:13" s="28" customFormat="1" x14ac:dyDescent="0.2">
      <c r="H5068" s="12"/>
      <c r="J5068" s="29"/>
      <c r="K5068" s="45"/>
      <c r="L5068" s="45"/>
      <c r="M5068" s="45"/>
    </row>
    <row r="5069" spans="8:13" s="28" customFormat="1" x14ac:dyDescent="0.2">
      <c r="H5069" s="12"/>
      <c r="J5069" s="29"/>
      <c r="K5069" s="45"/>
      <c r="L5069" s="45"/>
      <c r="M5069" s="45"/>
    </row>
    <row r="5070" spans="8:13" s="28" customFormat="1" x14ac:dyDescent="0.2">
      <c r="H5070" s="12"/>
      <c r="J5070" s="29"/>
      <c r="K5070" s="45"/>
      <c r="L5070" s="45"/>
      <c r="M5070" s="45"/>
    </row>
    <row r="5071" spans="8:13" s="28" customFormat="1" x14ac:dyDescent="0.2">
      <c r="H5071" s="12"/>
      <c r="J5071" s="29"/>
      <c r="K5071" s="45"/>
      <c r="L5071" s="45"/>
      <c r="M5071" s="45"/>
    </row>
    <row r="5072" spans="8:13" s="28" customFormat="1" x14ac:dyDescent="0.2">
      <c r="H5072" s="12"/>
      <c r="J5072" s="29"/>
      <c r="K5072" s="45"/>
      <c r="L5072" s="45"/>
      <c r="M5072" s="45"/>
    </row>
    <row r="5073" spans="8:13" s="28" customFormat="1" x14ac:dyDescent="0.2">
      <c r="H5073" s="12"/>
      <c r="J5073" s="29"/>
      <c r="K5073" s="45"/>
      <c r="L5073" s="45"/>
      <c r="M5073" s="45"/>
    </row>
    <row r="5074" spans="8:13" s="28" customFormat="1" x14ac:dyDescent="0.2">
      <c r="H5074" s="12"/>
      <c r="J5074" s="29"/>
      <c r="K5074" s="45"/>
      <c r="L5074" s="45"/>
      <c r="M5074" s="45"/>
    </row>
    <row r="5075" spans="8:13" s="28" customFormat="1" x14ac:dyDescent="0.2">
      <c r="H5075" s="12"/>
      <c r="J5075" s="29"/>
      <c r="K5075" s="45"/>
      <c r="L5075" s="45"/>
      <c r="M5075" s="45"/>
    </row>
    <row r="5076" spans="8:13" s="28" customFormat="1" x14ac:dyDescent="0.2">
      <c r="H5076" s="12"/>
      <c r="J5076" s="29"/>
      <c r="K5076" s="45"/>
      <c r="L5076" s="45"/>
      <c r="M5076" s="45"/>
    </row>
    <row r="5077" spans="8:13" s="28" customFormat="1" x14ac:dyDescent="0.2">
      <c r="H5077" s="12"/>
      <c r="J5077" s="29"/>
      <c r="K5077" s="45"/>
      <c r="L5077" s="45"/>
      <c r="M5077" s="45"/>
    </row>
    <row r="5078" spans="8:13" s="28" customFormat="1" x14ac:dyDescent="0.2">
      <c r="H5078" s="12"/>
      <c r="J5078" s="29"/>
      <c r="K5078" s="45"/>
      <c r="L5078" s="45"/>
      <c r="M5078" s="45"/>
    </row>
    <row r="5079" spans="8:13" s="28" customFormat="1" x14ac:dyDescent="0.2">
      <c r="H5079" s="12"/>
      <c r="J5079" s="29"/>
      <c r="K5079" s="45"/>
      <c r="L5079" s="45"/>
      <c r="M5079" s="45"/>
    </row>
    <row r="5080" spans="8:13" s="28" customFormat="1" x14ac:dyDescent="0.2">
      <c r="H5080" s="12"/>
      <c r="J5080" s="29"/>
      <c r="K5080" s="45"/>
      <c r="L5080" s="45"/>
      <c r="M5080" s="45"/>
    </row>
    <row r="5081" spans="8:13" s="28" customFormat="1" x14ac:dyDescent="0.2">
      <c r="H5081" s="12"/>
      <c r="J5081" s="29"/>
      <c r="K5081" s="45"/>
      <c r="L5081" s="45"/>
      <c r="M5081" s="45"/>
    </row>
    <row r="5082" spans="8:13" s="28" customFormat="1" x14ac:dyDescent="0.2">
      <c r="H5082" s="12"/>
      <c r="J5082" s="29"/>
      <c r="K5082" s="45"/>
      <c r="L5082" s="45"/>
      <c r="M5082" s="45"/>
    </row>
    <row r="5083" spans="8:13" s="28" customFormat="1" x14ac:dyDescent="0.2">
      <c r="H5083" s="12"/>
      <c r="J5083" s="29"/>
      <c r="K5083" s="45"/>
      <c r="L5083" s="45"/>
      <c r="M5083" s="45"/>
    </row>
    <row r="5084" spans="8:13" s="28" customFormat="1" x14ac:dyDescent="0.2">
      <c r="H5084" s="12"/>
      <c r="J5084" s="29"/>
      <c r="K5084" s="45"/>
      <c r="L5084" s="45"/>
      <c r="M5084" s="45"/>
    </row>
    <row r="5085" spans="8:13" s="28" customFormat="1" x14ac:dyDescent="0.2">
      <c r="H5085" s="12"/>
      <c r="J5085" s="29"/>
      <c r="K5085" s="45"/>
      <c r="L5085" s="45"/>
      <c r="M5085" s="45"/>
    </row>
    <row r="5086" spans="8:13" s="28" customFormat="1" x14ac:dyDescent="0.2">
      <c r="H5086" s="12"/>
      <c r="J5086" s="29"/>
      <c r="K5086" s="45"/>
      <c r="L5086" s="45"/>
      <c r="M5086" s="45"/>
    </row>
    <row r="5087" spans="8:13" s="28" customFormat="1" x14ac:dyDescent="0.2">
      <c r="H5087" s="12"/>
      <c r="J5087" s="29"/>
      <c r="K5087" s="45"/>
      <c r="L5087" s="45"/>
      <c r="M5087" s="45"/>
    </row>
    <row r="5088" spans="8:13" s="28" customFormat="1" x14ac:dyDescent="0.2">
      <c r="H5088" s="12"/>
      <c r="J5088" s="29"/>
      <c r="K5088" s="45"/>
      <c r="L5088" s="45"/>
      <c r="M5088" s="45"/>
    </row>
    <row r="5089" spans="8:13" s="28" customFormat="1" x14ac:dyDescent="0.2">
      <c r="H5089" s="12"/>
      <c r="J5089" s="29"/>
      <c r="K5089" s="45"/>
      <c r="L5089" s="45"/>
      <c r="M5089" s="45"/>
    </row>
    <row r="5090" spans="8:13" s="28" customFormat="1" x14ac:dyDescent="0.2">
      <c r="H5090" s="12"/>
      <c r="J5090" s="29"/>
      <c r="K5090" s="45"/>
      <c r="L5090" s="45"/>
      <c r="M5090" s="45"/>
    </row>
    <row r="5091" spans="8:13" s="28" customFormat="1" x14ac:dyDescent="0.2">
      <c r="H5091" s="12"/>
      <c r="J5091" s="29"/>
      <c r="K5091" s="45"/>
      <c r="L5091" s="45"/>
      <c r="M5091" s="45"/>
    </row>
    <row r="5092" spans="8:13" s="28" customFormat="1" x14ac:dyDescent="0.2">
      <c r="H5092" s="12"/>
      <c r="J5092" s="29"/>
      <c r="K5092" s="45"/>
      <c r="L5092" s="45"/>
      <c r="M5092" s="45"/>
    </row>
    <row r="5093" spans="8:13" s="28" customFormat="1" x14ac:dyDescent="0.2">
      <c r="H5093" s="12"/>
      <c r="J5093" s="29"/>
      <c r="K5093" s="45"/>
      <c r="L5093" s="45"/>
      <c r="M5093" s="45"/>
    </row>
    <row r="5094" spans="8:13" s="28" customFormat="1" x14ac:dyDescent="0.2">
      <c r="H5094" s="12"/>
      <c r="J5094" s="29"/>
      <c r="K5094" s="45"/>
      <c r="L5094" s="45"/>
      <c r="M5094" s="45"/>
    </row>
    <row r="5095" spans="8:13" s="28" customFormat="1" x14ac:dyDescent="0.2">
      <c r="H5095" s="12"/>
      <c r="J5095" s="29"/>
      <c r="K5095" s="45"/>
      <c r="L5095" s="45"/>
      <c r="M5095" s="45"/>
    </row>
    <row r="5096" spans="8:13" s="28" customFormat="1" x14ac:dyDescent="0.2">
      <c r="H5096" s="12"/>
      <c r="J5096" s="29"/>
      <c r="K5096" s="45"/>
      <c r="L5096" s="45"/>
      <c r="M5096" s="45"/>
    </row>
    <row r="5097" spans="8:13" s="28" customFormat="1" x14ac:dyDescent="0.2">
      <c r="H5097" s="12"/>
      <c r="J5097" s="29"/>
      <c r="K5097" s="45"/>
      <c r="L5097" s="45"/>
      <c r="M5097" s="45"/>
    </row>
    <row r="5098" spans="8:13" s="28" customFormat="1" x14ac:dyDescent="0.2">
      <c r="H5098" s="12"/>
      <c r="J5098" s="29"/>
      <c r="K5098" s="45"/>
      <c r="L5098" s="45"/>
      <c r="M5098" s="45"/>
    </row>
    <row r="5099" spans="8:13" s="28" customFormat="1" x14ac:dyDescent="0.2">
      <c r="H5099" s="12"/>
      <c r="J5099" s="29"/>
      <c r="K5099" s="45"/>
      <c r="L5099" s="45"/>
      <c r="M5099" s="45"/>
    </row>
    <row r="5100" spans="8:13" s="28" customFormat="1" x14ac:dyDescent="0.2">
      <c r="H5100" s="12"/>
      <c r="J5100" s="29"/>
      <c r="K5100" s="45"/>
      <c r="L5100" s="45"/>
      <c r="M5100" s="45"/>
    </row>
    <row r="5101" spans="8:13" s="28" customFormat="1" x14ac:dyDescent="0.2">
      <c r="H5101" s="12"/>
      <c r="J5101" s="29"/>
      <c r="K5101" s="45"/>
      <c r="L5101" s="45"/>
      <c r="M5101" s="45"/>
    </row>
    <row r="5102" spans="8:13" s="28" customFormat="1" x14ac:dyDescent="0.2">
      <c r="H5102" s="12"/>
      <c r="J5102" s="29"/>
      <c r="K5102" s="45"/>
      <c r="L5102" s="45"/>
      <c r="M5102" s="45"/>
    </row>
    <row r="5103" spans="8:13" s="28" customFormat="1" x14ac:dyDescent="0.2">
      <c r="H5103" s="12"/>
      <c r="J5103" s="29"/>
      <c r="K5103" s="45"/>
      <c r="L5103" s="45"/>
      <c r="M5103" s="45"/>
    </row>
    <row r="5104" spans="8:13" s="28" customFormat="1" x14ac:dyDescent="0.2">
      <c r="H5104" s="12"/>
      <c r="J5104" s="29"/>
      <c r="K5104" s="45"/>
      <c r="L5104" s="45"/>
      <c r="M5104" s="45"/>
    </row>
    <row r="5105" spans="8:13" s="28" customFormat="1" x14ac:dyDescent="0.2">
      <c r="H5105" s="12"/>
      <c r="J5105" s="29"/>
      <c r="K5105" s="45"/>
      <c r="L5105" s="45"/>
      <c r="M5105" s="45"/>
    </row>
    <row r="5106" spans="8:13" s="28" customFormat="1" x14ac:dyDescent="0.2">
      <c r="H5106" s="12"/>
      <c r="J5106" s="29"/>
      <c r="K5106" s="45"/>
      <c r="L5106" s="45"/>
      <c r="M5106" s="45"/>
    </row>
    <row r="5107" spans="8:13" s="28" customFormat="1" x14ac:dyDescent="0.2">
      <c r="H5107" s="12"/>
      <c r="J5107" s="29"/>
      <c r="K5107" s="45"/>
      <c r="L5107" s="45"/>
      <c r="M5107" s="45"/>
    </row>
    <row r="5108" spans="8:13" s="28" customFormat="1" x14ac:dyDescent="0.2">
      <c r="H5108" s="12"/>
      <c r="J5108" s="29"/>
      <c r="K5108" s="45"/>
      <c r="L5108" s="45"/>
      <c r="M5108" s="45"/>
    </row>
    <row r="5109" spans="8:13" s="28" customFormat="1" x14ac:dyDescent="0.2">
      <c r="H5109" s="12"/>
      <c r="J5109" s="29"/>
      <c r="K5109" s="45"/>
      <c r="L5109" s="45"/>
      <c r="M5109" s="45"/>
    </row>
    <row r="5110" spans="8:13" s="28" customFormat="1" x14ac:dyDescent="0.2">
      <c r="H5110" s="12"/>
      <c r="J5110" s="29"/>
      <c r="K5110" s="45"/>
      <c r="L5110" s="45"/>
      <c r="M5110" s="45"/>
    </row>
    <row r="5111" spans="8:13" s="28" customFormat="1" x14ac:dyDescent="0.2">
      <c r="H5111" s="12"/>
      <c r="J5111" s="29"/>
      <c r="K5111" s="45"/>
      <c r="L5111" s="45"/>
      <c r="M5111" s="45"/>
    </row>
    <row r="5112" spans="8:13" s="28" customFormat="1" x14ac:dyDescent="0.2">
      <c r="H5112" s="12"/>
      <c r="J5112" s="29"/>
      <c r="K5112" s="45"/>
      <c r="L5112" s="45"/>
      <c r="M5112" s="45"/>
    </row>
    <row r="5113" spans="8:13" s="28" customFormat="1" x14ac:dyDescent="0.2">
      <c r="H5113" s="12"/>
      <c r="J5113" s="29"/>
      <c r="K5113" s="45"/>
      <c r="L5113" s="45"/>
      <c r="M5113" s="45"/>
    </row>
    <row r="5114" spans="8:13" s="28" customFormat="1" x14ac:dyDescent="0.2">
      <c r="H5114" s="12"/>
      <c r="J5114" s="29"/>
      <c r="K5114" s="45"/>
      <c r="L5114" s="45"/>
      <c r="M5114" s="45"/>
    </row>
    <row r="5115" spans="8:13" s="28" customFormat="1" x14ac:dyDescent="0.2">
      <c r="H5115" s="12"/>
      <c r="J5115" s="29"/>
      <c r="K5115" s="45"/>
      <c r="L5115" s="45"/>
      <c r="M5115" s="45"/>
    </row>
    <row r="5116" spans="8:13" s="28" customFormat="1" x14ac:dyDescent="0.2">
      <c r="H5116" s="12"/>
      <c r="J5116" s="29"/>
      <c r="K5116" s="45"/>
      <c r="L5116" s="45"/>
      <c r="M5116" s="45"/>
    </row>
    <row r="5117" spans="8:13" s="28" customFormat="1" x14ac:dyDescent="0.2">
      <c r="H5117" s="12"/>
      <c r="J5117" s="29"/>
      <c r="K5117" s="45"/>
      <c r="L5117" s="45"/>
      <c r="M5117" s="45"/>
    </row>
    <row r="5118" spans="8:13" s="28" customFormat="1" x14ac:dyDescent="0.2">
      <c r="H5118" s="12"/>
      <c r="J5118" s="29"/>
      <c r="K5118" s="45"/>
      <c r="L5118" s="45"/>
      <c r="M5118" s="45"/>
    </row>
    <row r="5119" spans="8:13" s="28" customFormat="1" x14ac:dyDescent="0.2">
      <c r="H5119" s="12"/>
      <c r="J5119" s="29"/>
      <c r="K5119" s="45"/>
      <c r="L5119" s="45"/>
      <c r="M5119" s="45"/>
    </row>
    <row r="5120" spans="8:13" s="28" customFormat="1" x14ac:dyDescent="0.2">
      <c r="H5120" s="12"/>
      <c r="J5120" s="29"/>
      <c r="K5120" s="45"/>
      <c r="L5120" s="45"/>
      <c r="M5120" s="45"/>
    </row>
    <row r="5121" spans="8:13" s="28" customFormat="1" x14ac:dyDescent="0.2">
      <c r="H5121" s="12"/>
      <c r="J5121" s="29"/>
      <c r="K5121" s="45"/>
      <c r="L5121" s="45"/>
      <c r="M5121" s="45"/>
    </row>
    <row r="5122" spans="8:13" s="28" customFormat="1" x14ac:dyDescent="0.2">
      <c r="H5122" s="12"/>
      <c r="J5122" s="29"/>
      <c r="K5122" s="45"/>
      <c r="L5122" s="45"/>
      <c r="M5122" s="45"/>
    </row>
    <row r="5123" spans="8:13" s="28" customFormat="1" x14ac:dyDescent="0.2">
      <c r="H5123" s="12"/>
      <c r="J5123" s="29"/>
      <c r="K5123" s="45"/>
      <c r="L5123" s="45"/>
      <c r="M5123" s="45"/>
    </row>
    <row r="5124" spans="8:13" s="28" customFormat="1" x14ac:dyDescent="0.2">
      <c r="H5124" s="12"/>
      <c r="J5124" s="29"/>
      <c r="K5124" s="45"/>
      <c r="L5124" s="45"/>
      <c r="M5124" s="45"/>
    </row>
    <row r="5125" spans="8:13" s="28" customFormat="1" x14ac:dyDescent="0.2">
      <c r="H5125" s="12"/>
      <c r="J5125" s="29"/>
      <c r="K5125" s="45"/>
      <c r="L5125" s="45"/>
      <c r="M5125" s="45"/>
    </row>
    <row r="5126" spans="8:13" s="28" customFormat="1" x14ac:dyDescent="0.2">
      <c r="H5126" s="12"/>
      <c r="J5126" s="29"/>
      <c r="K5126" s="45"/>
      <c r="L5126" s="45"/>
      <c r="M5126" s="45"/>
    </row>
    <row r="5127" spans="8:13" s="28" customFormat="1" x14ac:dyDescent="0.2">
      <c r="H5127" s="12"/>
      <c r="J5127" s="29"/>
      <c r="K5127" s="45"/>
      <c r="L5127" s="45"/>
      <c r="M5127" s="45"/>
    </row>
    <row r="5128" spans="8:13" s="28" customFormat="1" x14ac:dyDescent="0.2">
      <c r="H5128" s="12"/>
      <c r="J5128" s="29"/>
      <c r="K5128" s="45"/>
      <c r="L5128" s="45"/>
      <c r="M5128" s="45"/>
    </row>
    <row r="5129" spans="8:13" s="28" customFormat="1" x14ac:dyDescent="0.2">
      <c r="H5129" s="12"/>
      <c r="J5129" s="29"/>
      <c r="K5129" s="45"/>
      <c r="L5129" s="45"/>
      <c r="M5129" s="45"/>
    </row>
    <row r="5130" spans="8:13" s="28" customFormat="1" x14ac:dyDescent="0.2">
      <c r="H5130" s="12"/>
      <c r="J5130" s="29"/>
      <c r="K5130" s="45"/>
      <c r="L5130" s="45"/>
      <c r="M5130" s="45"/>
    </row>
    <row r="5131" spans="8:13" s="28" customFormat="1" x14ac:dyDescent="0.2">
      <c r="H5131" s="12"/>
      <c r="J5131" s="29"/>
      <c r="K5131" s="45"/>
      <c r="L5131" s="45"/>
      <c r="M5131" s="45"/>
    </row>
    <row r="5132" spans="8:13" s="28" customFormat="1" x14ac:dyDescent="0.2">
      <c r="H5132" s="12"/>
      <c r="J5132" s="29"/>
      <c r="K5132" s="45"/>
      <c r="L5132" s="45"/>
      <c r="M5132" s="45"/>
    </row>
    <row r="5133" spans="8:13" s="28" customFormat="1" x14ac:dyDescent="0.2">
      <c r="H5133" s="12"/>
      <c r="J5133" s="29"/>
      <c r="K5133" s="45"/>
      <c r="L5133" s="45"/>
      <c r="M5133" s="45"/>
    </row>
    <row r="5134" spans="8:13" s="28" customFormat="1" x14ac:dyDescent="0.2">
      <c r="H5134" s="12"/>
      <c r="J5134" s="29"/>
      <c r="K5134" s="45"/>
      <c r="L5134" s="45"/>
      <c r="M5134" s="45"/>
    </row>
    <row r="5135" spans="8:13" s="28" customFormat="1" x14ac:dyDescent="0.2">
      <c r="H5135" s="12"/>
      <c r="J5135" s="29"/>
      <c r="K5135" s="45"/>
      <c r="L5135" s="45"/>
      <c r="M5135" s="45"/>
    </row>
    <row r="5136" spans="8:13" s="28" customFormat="1" x14ac:dyDescent="0.2">
      <c r="H5136" s="12"/>
      <c r="J5136" s="29"/>
      <c r="K5136" s="45"/>
      <c r="L5136" s="45"/>
      <c r="M5136" s="45"/>
    </row>
    <row r="5137" spans="8:13" s="28" customFormat="1" x14ac:dyDescent="0.2">
      <c r="H5137" s="12"/>
      <c r="J5137" s="29"/>
      <c r="K5137" s="45"/>
      <c r="L5137" s="45"/>
      <c r="M5137" s="45"/>
    </row>
    <row r="5138" spans="8:13" s="28" customFormat="1" x14ac:dyDescent="0.2">
      <c r="H5138" s="12"/>
      <c r="J5138" s="29"/>
      <c r="K5138" s="45"/>
      <c r="L5138" s="45"/>
      <c r="M5138" s="45"/>
    </row>
    <row r="5139" spans="8:13" s="28" customFormat="1" x14ac:dyDescent="0.2">
      <c r="H5139" s="12"/>
      <c r="J5139" s="29"/>
      <c r="K5139" s="45"/>
      <c r="L5139" s="45"/>
      <c r="M5139" s="45"/>
    </row>
    <row r="5140" spans="8:13" s="28" customFormat="1" x14ac:dyDescent="0.2">
      <c r="H5140" s="12"/>
      <c r="J5140" s="29"/>
      <c r="K5140" s="45"/>
      <c r="L5140" s="45"/>
      <c r="M5140" s="45"/>
    </row>
    <row r="5141" spans="8:13" s="28" customFormat="1" x14ac:dyDescent="0.2">
      <c r="H5141" s="12"/>
      <c r="J5141" s="29"/>
      <c r="K5141" s="45"/>
      <c r="L5141" s="45"/>
      <c r="M5141" s="45"/>
    </row>
    <row r="5142" spans="8:13" s="28" customFormat="1" x14ac:dyDescent="0.2">
      <c r="H5142" s="12"/>
      <c r="J5142" s="29"/>
      <c r="K5142" s="45"/>
      <c r="L5142" s="45"/>
      <c r="M5142" s="45"/>
    </row>
    <row r="5143" spans="8:13" s="28" customFormat="1" x14ac:dyDescent="0.2">
      <c r="H5143" s="12"/>
      <c r="J5143" s="29"/>
      <c r="K5143" s="45"/>
      <c r="L5143" s="45"/>
      <c r="M5143" s="45"/>
    </row>
    <row r="5144" spans="8:13" s="28" customFormat="1" x14ac:dyDescent="0.2">
      <c r="H5144" s="12"/>
      <c r="J5144" s="29"/>
      <c r="K5144" s="45"/>
      <c r="L5144" s="45"/>
      <c r="M5144" s="45"/>
    </row>
    <row r="5145" spans="8:13" s="28" customFormat="1" x14ac:dyDescent="0.2">
      <c r="H5145" s="12"/>
      <c r="J5145" s="29"/>
      <c r="K5145" s="45"/>
      <c r="L5145" s="45"/>
      <c r="M5145" s="45"/>
    </row>
    <row r="5146" spans="8:13" s="28" customFormat="1" x14ac:dyDescent="0.2">
      <c r="H5146" s="12"/>
      <c r="J5146" s="29"/>
      <c r="K5146" s="45"/>
      <c r="L5146" s="45"/>
      <c r="M5146" s="45"/>
    </row>
    <row r="5147" spans="8:13" s="28" customFormat="1" x14ac:dyDescent="0.2">
      <c r="H5147" s="12"/>
      <c r="J5147" s="29"/>
      <c r="K5147" s="45"/>
      <c r="L5147" s="45"/>
      <c r="M5147" s="45"/>
    </row>
    <row r="5148" spans="8:13" s="28" customFormat="1" x14ac:dyDescent="0.2">
      <c r="H5148" s="12"/>
      <c r="J5148" s="29"/>
      <c r="K5148" s="45"/>
      <c r="L5148" s="45"/>
      <c r="M5148" s="45"/>
    </row>
    <row r="5149" spans="8:13" s="28" customFormat="1" x14ac:dyDescent="0.2">
      <c r="H5149" s="12"/>
      <c r="J5149" s="29"/>
      <c r="K5149" s="45"/>
      <c r="L5149" s="45"/>
      <c r="M5149" s="45"/>
    </row>
    <row r="5150" spans="8:13" s="28" customFormat="1" x14ac:dyDescent="0.2">
      <c r="H5150" s="12"/>
      <c r="J5150" s="29"/>
      <c r="K5150" s="45"/>
      <c r="L5150" s="45"/>
      <c r="M5150" s="45"/>
    </row>
    <row r="5151" spans="8:13" s="28" customFormat="1" x14ac:dyDescent="0.2">
      <c r="H5151" s="12"/>
      <c r="J5151" s="29"/>
      <c r="K5151" s="45"/>
      <c r="L5151" s="45"/>
      <c r="M5151" s="45"/>
    </row>
    <row r="5152" spans="8:13" s="28" customFormat="1" x14ac:dyDescent="0.2">
      <c r="H5152" s="12"/>
      <c r="J5152" s="29"/>
      <c r="K5152" s="45"/>
      <c r="L5152" s="45"/>
      <c r="M5152" s="45"/>
    </row>
    <row r="5153" spans="8:13" s="28" customFormat="1" x14ac:dyDescent="0.2">
      <c r="H5153" s="12"/>
      <c r="J5153" s="29"/>
      <c r="K5153" s="45"/>
      <c r="L5153" s="45"/>
      <c r="M5153" s="45"/>
    </row>
    <row r="5154" spans="8:13" s="28" customFormat="1" x14ac:dyDescent="0.2">
      <c r="H5154" s="12"/>
      <c r="J5154" s="29"/>
      <c r="K5154" s="45"/>
      <c r="L5154" s="45"/>
      <c r="M5154" s="45"/>
    </row>
    <row r="5155" spans="8:13" s="28" customFormat="1" x14ac:dyDescent="0.2">
      <c r="H5155" s="12"/>
      <c r="J5155" s="29"/>
      <c r="K5155" s="45"/>
      <c r="L5155" s="45"/>
      <c r="M5155" s="45"/>
    </row>
    <row r="5156" spans="8:13" s="28" customFormat="1" x14ac:dyDescent="0.2">
      <c r="H5156" s="12"/>
      <c r="J5156" s="29"/>
      <c r="K5156" s="45"/>
      <c r="L5156" s="45"/>
      <c r="M5156" s="45"/>
    </row>
    <row r="5157" spans="8:13" s="28" customFormat="1" x14ac:dyDescent="0.2">
      <c r="H5157" s="12"/>
      <c r="J5157" s="29"/>
      <c r="K5157" s="45"/>
      <c r="L5157" s="45"/>
      <c r="M5157" s="45"/>
    </row>
    <row r="5158" spans="8:13" s="28" customFormat="1" x14ac:dyDescent="0.2">
      <c r="H5158" s="12"/>
      <c r="J5158" s="29"/>
      <c r="K5158" s="45"/>
      <c r="L5158" s="45"/>
      <c r="M5158" s="45"/>
    </row>
    <row r="5159" spans="8:13" s="28" customFormat="1" x14ac:dyDescent="0.2">
      <c r="H5159" s="12"/>
      <c r="J5159" s="29"/>
      <c r="K5159" s="45"/>
      <c r="L5159" s="45"/>
      <c r="M5159" s="45"/>
    </row>
    <row r="5160" spans="8:13" s="28" customFormat="1" x14ac:dyDescent="0.2">
      <c r="H5160" s="12"/>
      <c r="J5160" s="29"/>
      <c r="K5160" s="45"/>
      <c r="L5160" s="45"/>
      <c r="M5160" s="45"/>
    </row>
    <row r="5161" spans="8:13" s="28" customFormat="1" x14ac:dyDescent="0.2">
      <c r="H5161" s="12"/>
      <c r="J5161" s="29"/>
      <c r="K5161" s="45"/>
      <c r="L5161" s="45"/>
      <c r="M5161" s="45"/>
    </row>
    <row r="5162" spans="8:13" s="28" customFormat="1" x14ac:dyDescent="0.2">
      <c r="H5162" s="12"/>
      <c r="J5162" s="29"/>
      <c r="K5162" s="45"/>
      <c r="L5162" s="45"/>
      <c r="M5162" s="45"/>
    </row>
    <row r="5163" spans="8:13" s="28" customFormat="1" x14ac:dyDescent="0.2">
      <c r="H5163" s="12"/>
      <c r="J5163" s="29"/>
      <c r="K5163" s="45"/>
      <c r="L5163" s="45"/>
      <c r="M5163" s="45"/>
    </row>
    <row r="5164" spans="8:13" s="28" customFormat="1" x14ac:dyDescent="0.2">
      <c r="H5164" s="12"/>
      <c r="J5164" s="29"/>
      <c r="K5164" s="45"/>
      <c r="L5164" s="45"/>
      <c r="M5164" s="45"/>
    </row>
    <row r="5165" spans="8:13" s="28" customFormat="1" x14ac:dyDescent="0.2">
      <c r="H5165" s="12"/>
      <c r="J5165" s="29"/>
      <c r="K5165" s="45"/>
      <c r="L5165" s="45"/>
      <c r="M5165" s="45"/>
    </row>
    <row r="5166" spans="8:13" s="28" customFormat="1" x14ac:dyDescent="0.2">
      <c r="H5166" s="12"/>
      <c r="J5166" s="29"/>
      <c r="K5166" s="45"/>
      <c r="L5166" s="45"/>
      <c r="M5166" s="45"/>
    </row>
    <row r="5167" spans="8:13" s="28" customFormat="1" x14ac:dyDescent="0.2">
      <c r="H5167" s="12"/>
      <c r="J5167" s="29"/>
      <c r="K5167" s="45"/>
      <c r="L5167" s="45"/>
      <c r="M5167" s="45"/>
    </row>
    <row r="5168" spans="8:13" s="28" customFormat="1" x14ac:dyDescent="0.2">
      <c r="H5168" s="12"/>
      <c r="J5168" s="29"/>
      <c r="K5168" s="45"/>
      <c r="L5168" s="45"/>
      <c r="M5168" s="45"/>
    </row>
    <row r="5169" spans="8:13" s="28" customFormat="1" x14ac:dyDescent="0.2">
      <c r="H5169" s="12"/>
      <c r="J5169" s="29"/>
      <c r="K5169" s="45"/>
      <c r="L5169" s="45"/>
      <c r="M5169" s="45"/>
    </row>
    <row r="5170" spans="8:13" s="28" customFormat="1" x14ac:dyDescent="0.2">
      <c r="H5170" s="12"/>
      <c r="J5170" s="29"/>
      <c r="K5170" s="45"/>
      <c r="L5170" s="45"/>
      <c r="M5170" s="45"/>
    </row>
    <row r="5171" spans="8:13" s="28" customFormat="1" x14ac:dyDescent="0.2">
      <c r="H5171" s="12"/>
      <c r="J5171" s="29"/>
      <c r="K5171" s="45"/>
      <c r="L5171" s="45"/>
      <c r="M5171" s="45"/>
    </row>
    <row r="5172" spans="8:13" s="28" customFormat="1" x14ac:dyDescent="0.2">
      <c r="H5172" s="12"/>
      <c r="J5172" s="29"/>
      <c r="K5172" s="45"/>
      <c r="L5172" s="45"/>
      <c r="M5172" s="45"/>
    </row>
    <row r="5173" spans="8:13" s="28" customFormat="1" x14ac:dyDescent="0.2">
      <c r="H5173" s="12"/>
      <c r="J5173" s="29"/>
      <c r="K5173" s="45"/>
      <c r="L5173" s="45"/>
      <c r="M5173" s="45"/>
    </row>
    <row r="5174" spans="8:13" s="28" customFormat="1" x14ac:dyDescent="0.2">
      <c r="H5174" s="12"/>
      <c r="J5174" s="29"/>
      <c r="K5174" s="45"/>
      <c r="L5174" s="45"/>
      <c r="M5174" s="45"/>
    </row>
    <row r="5175" spans="8:13" s="28" customFormat="1" x14ac:dyDescent="0.2">
      <c r="H5175" s="12"/>
      <c r="J5175" s="29"/>
      <c r="K5175" s="45"/>
      <c r="L5175" s="45"/>
      <c r="M5175" s="45"/>
    </row>
    <row r="5176" spans="8:13" s="28" customFormat="1" x14ac:dyDescent="0.2">
      <c r="H5176" s="12"/>
      <c r="J5176" s="29"/>
      <c r="K5176" s="45"/>
      <c r="L5176" s="45"/>
      <c r="M5176" s="45"/>
    </row>
    <row r="5177" spans="8:13" s="28" customFormat="1" x14ac:dyDescent="0.2">
      <c r="H5177" s="12"/>
      <c r="J5177" s="29"/>
      <c r="K5177" s="45"/>
      <c r="L5177" s="45"/>
      <c r="M5177" s="45"/>
    </row>
    <row r="5178" spans="8:13" s="28" customFormat="1" x14ac:dyDescent="0.2">
      <c r="H5178" s="12"/>
      <c r="J5178" s="29"/>
      <c r="K5178" s="45"/>
      <c r="L5178" s="45"/>
      <c r="M5178" s="45"/>
    </row>
    <row r="5179" spans="8:13" s="28" customFormat="1" x14ac:dyDescent="0.2">
      <c r="H5179" s="12"/>
      <c r="J5179" s="29"/>
      <c r="K5179" s="45"/>
      <c r="L5179" s="45"/>
      <c r="M5179" s="45"/>
    </row>
    <row r="5180" spans="8:13" s="28" customFormat="1" x14ac:dyDescent="0.2">
      <c r="H5180" s="12"/>
      <c r="J5180" s="29"/>
      <c r="K5180" s="45"/>
      <c r="L5180" s="45"/>
      <c r="M5180" s="45"/>
    </row>
    <row r="5181" spans="8:13" s="28" customFormat="1" x14ac:dyDescent="0.2">
      <c r="H5181" s="12"/>
      <c r="J5181" s="29"/>
      <c r="K5181" s="45"/>
      <c r="L5181" s="45"/>
      <c r="M5181" s="45"/>
    </row>
    <row r="5182" spans="8:13" s="28" customFormat="1" x14ac:dyDescent="0.2">
      <c r="H5182" s="12"/>
      <c r="J5182" s="29"/>
      <c r="K5182" s="45"/>
      <c r="L5182" s="45"/>
      <c r="M5182" s="45"/>
    </row>
    <row r="5183" spans="8:13" s="28" customFormat="1" x14ac:dyDescent="0.2">
      <c r="H5183" s="12"/>
      <c r="J5183" s="29"/>
      <c r="K5183" s="45"/>
      <c r="L5183" s="45"/>
      <c r="M5183" s="45"/>
    </row>
    <row r="5184" spans="8:13" s="28" customFormat="1" x14ac:dyDescent="0.2">
      <c r="H5184" s="12"/>
      <c r="J5184" s="29"/>
      <c r="K5184" s="45"/>
      <c r="L5184" s="45"/>
      <c r="M5184" s="45"/>
    </row>
    <row r="5185" spans="8:13" s="28" customFormat="1" x14ac:dyDescent="0.2">
      <c r="H5185" s="12"/>
      <c r="J5185" s="29"/>
      <c r="K5185" s="45"/>
      <c r="L5185" s="45"/>
      <c r="M5185" s="45"/>
    </row>
    <row r="5186" spans="8:13" s="28" customFormat="1" x14ac:dyDescent="0.2">
      <c r="H5186" s="12"/>
      <c r="J5186" s="29"/>
      <c r="K5186" s="45"/>
      <c r="L5186" s="45"/>
      <c r="M5186" s="45"/>
    </row>
    <row r="5187" spans="8:13" s="28" customFormat="1" x14ac:dyDescent="0.2">
      <c r="H5187" s="12"/>
      <c r="J5187" s="29"/>
      <c r="K5187" s="45"/>
      <c r="L5187" s="45"/>
      <c r="M5187" s="45"/>
    </row>
    <row r="5188" spans="8:13" s="28" customFormat="1" x14ac:dyDescent="0.2">
      <c r="H5188" s="12"/>
      <c r="J5188" s="29"/>
      <c r="K5188" s="45"/>
      <c r="L5188" s="45"/>
      <c r="M5188" s="45"/>
    </row>
    <row r="5189" spans="8:13" s="28" customFormat="1" x14ac:dyDescent="0.2">
      <c r="H5189" s="12"/>
      <c r="J5189" s="29"/>
      <c r="K5189" s="45"/>
      <c r="L5189" s="45"/>
      <c r="M5189" s="45"/>
    </row>
    <row r="5190" spans="8:13" s="28" customFormat="1" x14ac:dyDescent="0.2">
      <c r="H5190" s="12"/>
      <c r="J5190" s="29"/>
      <c r="K5190" s="45"/>
      <c r="L5190" s="45"/>
      <c r="M5190" s="45"/>
    </row>
    <row r="5191" spans="8:13" s="28" customFormat="1" x14ac:dyDescent="0.2">
      <c r="H5191" s="12"/>
      <c r="J5191" s="29"/>
      <c r="K5191" s="45"/>
      <c r="L5191" s="45"/>
      <c r="M5191" s="45"/>
    </row>
    <row r="5192" spans="8:13" s="28" customFormat="1" x14ac:dyDescent="0.2">
      <c r="H5192" s="12"/>
      <c r="J5192" s="29"/>
      <c r="K5192" s="45"/>
      <c r="L5192" s="45"/>
      <c r="M5192" s="45"/>
    </row>
    <row r="5193" spans="8:13" s="28" customFormat="1" x14ac:dyDescent="0.2">
      <c r="H5193" s="12"/>
      <c r="J5193" s="29"/>
      <c r="K5193" s="45"/>
      <c r="L5193" s="45"/>
      <c r="M5193" s="45"/>
    </row>
    <row r="5194" spans="8:13" s="28" customFormat="1" x14ac:dyDescent="0.2">
      <c r="H5194" s="12"/>
      <c r="J5194" s="29"/>
      <c r="K5194" s="45"/>
      <c r="L5194" s="45"/>
      <c r="M5194" s="45"/>
    </row>
    <row r="5195" spans="8:13" s="28" customFormat="1" x14ac:dyDescent="0.2">
      <c r="H5195" s="12"/>
      <c r="J5195" s="29"/>
      <c r="K5195" s="45"/>
      <c r="L5195" s="45"/>
      <c r="M5195" s="45"/>
    </row>
    <row r="5196" spans="8:13" s="28" customFormat="1" x14ac:dyDescent="0.2">
      <c r="H5196" s="12"/>
      <c r="J5196" s="29"/>
      <c r="K5196" s="45"/>
      <c r="L5196" s="45"/>
      <c r="M5196" s="45"/>
    </row>
    <row r="5197" spans="8:13" s="28" customFormat="1" x14ac:dyDescent="0.2">
      <c r="H5197" s="12"/>
      <c r="J5197" s="29"/>
      <c r="K5197" s="45"/>
      <c r="L5197" s="45"/>
      <c r="M5197" s="45"/>
    </row>
    <row r="5198" spans="8:13" s="28" customFormat="1" x14ac:dyDescent="0.2">
      <c r="H5198" s="12"/>
      <c r="J5198" s="29"/>
      <c r="K5198" s="45"/>
      <c r="L5198" s="45"/>
      <c r="M5198" s="45"/>
    </row>
    <row r="5199" spans="8:13" s="28" customFormat="1" x14ac:dyDescent="0.2">
      <c r="H5199" s="12"/>
      <c r="J5199" s="29"/>
      <c r="K5199" s="45"/>
      <c r="L5199" s="45"/>
      <c r="M5199" s="45"/>
    </row>
    <row r="5200" spans="8:13" s="28" customFormat="1" x14ac:dyDescent="0.2">
      <c r="H5200" s="12"/>
      <c r="J5200" s="29"/>
      <c r="K5200" s="45"/>
      <c r="L5200" s="45"/>
      <c r="M5200" s="45"/>
    </row>
    <row r="5201" spans="8:13" s="28" customFormat="1" x14ac:dyDescent="0.2">
      <c r="H5201" s="12"/>
      <c r="J5201" s="29"/>
      <c r="K5201" s="45"/>
      <c r="L5201" s="45"/>
      <c r="M5201" s="45"/>
    </row>
    <row r="5202" spans="8:13" s="28" customFormat="1" x14ac:dyDescent="0.2">
      <c r="H5202" s="12"/>
      <c r="J5202" s="29"/>
      <c r="K5202" s="45"/>
      <c r="L5202" s="45"/>
      <c r="M5202" s="45"/>
    </row>
    <row r="5203" spans="8:13" s="28" customFormat="1" x14ac:dyDescent="0.2">
      <c r="H5203" s="12"/>
      <c r="J5203" s="29"/>
      <c r="K5203" s="45"/>
      <c r="L5203" s="45"/>
      <c r="M5203" s="45"/>
    </row>
    <row r="5204" spans="8:13" s="28" customFormat="1" x14ac:dyDescent="0.2">
      <c r="H5204" s="12"/>
      <c r="J5204" s="29"/>
      <c r="K5204" s="45"/>
      <c r="L5204" s="45"/>
      <c r="M5204" s="45"/>
    </row>
    <row r="5205" spans="8:13" s="28" customFormat="1" x14ac:dyDescent="0.2">
      <c r="H5205" s="12"/>
      <c r="J5205" s="29"/>
      <c r="K5205" s="45"/>
      <c r="L5205" s="45"/>
      <c r="M5205" s="45"/>
    </row>
    <row r="5206" spans="8:13" s="28" customFormat="1" x14ac:dyDescent="0.2">
      <c r="H5206" s="12"/>
      <c r="J5206" s="29"/>
      <c r="K5206" s="45"/>
      <c r="L5206" s="45"/>
      <c r="M5206" s="45"/>
    </row>
    <row r="5207" spans="8:13" s="28" customFormat="1" x14ac:dyDescent="0.2">
      <c r="H5207" s="12"/>
      <c r="J5207" s="29"/>
      <c r="K5207" s="45"/>
      <c r="L5207" s="45"/>
      <c r="M5207" s="45"/>
    </row>
    <row r="5208" spans="8:13" s="28" customFormat="1" x14ac:dyDescent="0.2">
      <c r="H5208" s="12"/>
      <c r="J5208" s="29"/>
      <c r="K5208" s="45"/>
      <c r="L5208" s="45"/>
      <c r="M5208" s="45"/>
    </row>
    <row r="5209" spans="8:13" s="28" customFormat="1" x14ac:dyDescent="0.2">
      <c r="H5209" s="12"/>
      <c r="J5209" s="29"/>
      <c r="K5209" s="45"/>
      <c r="L5209" s="45"/>
      <c r="M5209" s="45"/>
    </row>
    <row r="5210" spans="8:13" s="28" customFormat="1" x14ac:dyDescent="0.2">
      <c r="H5210" s="12"/>
      <c r="J5210" s="29"/>
      <c r="K5210" s="45"/>
      <c r="L5210" s="45"/>
      <c r="M5210" s="45"/>
    </row>
    <row r="5211" spans="8:13" s="28" customFormat="1" x14ac:dyDescent="0.2">
      <c r="H5211" s="12"/>
      <c r="J5211" s="29"/>
      <c r="K5211" s="45"/>
      <c r="L5211" s="45"/>
      <c r="M5211" s="45"/>
    </row>
    <row r="5212" spans="8:13" s="28" customFormat="1" x14ac:dyDescent="0.2">
      <c r="H5212" s="12"/>
      <c r="J5212" s="29"/>
      <c r="K5212" s="45"/>
      <c r="L5212" s="45"/>
      <c r="M5212" s="45"/>
    </row>
    <row r="5213" spans="8:13" s="28" customFormat="1" x14ac:dyDescent="0.2">
      <c r="H5213" s="12"/>
      <c r="J5213" s="29"/>
      <c r="K5213" s="45"/>
      <c r="L5213" s="45"/>
      <c r="M5213" s="45"/>
    </row>
    <row r="5214" spans="8:13" s="28" customFormat="1" x14ac:dyDescent="0.2">
      <c r="H5214" s="12"/>
      <c r="J5214" s="29"/>
      <c r="K5214" s="45"/>
      <c r="L5214" s="45"/>
      <c r="M5214" s="45"/>
    </row>
    <row r="5215" spans="8:13" s="28" customFormat="1" x14ac:dyDescent="0.2">
      <c r="H5215" s="12"/>
      <c r="J5215" s="29"/>
      <c r="K5215" s="45"/>
      <c r="L5215" s="45"/>
      <c r="M5215" s="45"/>
    </row>
    <row r="5216" spans="8:13" s="28" customFormat="1" x14ac:dyDescent="0.2">
      <c r="H5216" s="12"/>
      <c r="J5216" s="29"/>
      <c r="K5216" s="45"/>
      <c r="L5216" s="45"/>
      <c r="M5216" s="45"/>
    </row>
    <row r="5217" spans="8:13" s="28" customFormat="1" x14ac:dyDescent="0.2">
      <c r="H5217" s="12"/>
      <c r="J5217" s="29"/>
      <c r="K5217" s="45"/>
      <c r="L5217" s="45"/>
      <c r="M5217" s="45"/>
    </row>
    <row r="5218" spans="8:13" s="28" customFormat="1" x14ac:dyDescent="0.2">
      <c r="H5218" s="12"/>
      <c r="J5218" s="29"/>
      <c r="K5218" s="45"/>
      <c r="L5218" s="45"/>
      <c r="M5218" s="45"/>
    </row>
    <row r="5219" spans="8:13" s="28" customFormat="1" x14ac:dyDescent="0.2">
      <c r="H5219" s="12"/>
      <c r="J5219" s="29"/>
      <c r="K5219" s="45"/>
      <c r="L5219" s="45"/>
      <c r="M5219" s="45"/>
    </row>
    <row r="5220" spans="8:13" s="28" customFormat="1" x14ac:dyDescent="0.2">
      <c r="H5220" s="12"/>
      <c r="J5220" s="29"/>
      <c r="K5220" s="45"/>
      <c r="L5220" s="45"/>
      <c r="M5220" s="45"/>
    </row>
    <row r="5221" spans="8:13" s="28" customFormat="1" x14ac:dyDescent="0.2">
      <c r="H5221" s="12"/>
      <c r="J5221" s="29"/>
      <c r="K5221" s="45"/>
      <c r="L5221" s="45"/>
      <c r="M5221" s="45"/>
    </row>
    <row r="5222" spans="8:13" s="28" customFormat="1" x14ac:dyDescent="0.2">
      <c r="H5222" s="12"/>
      <c r="J5222" s="29"/>
      <c r="K5222" s="45"/>
      <c r="L5222" s="45"/>
      <c r="M5222" s="45"/>
    </row>
    <row r="5223" spans="8:13" s="28" customFormat="1" x14ac:dyDescent="0.2">
      <c r="H5223" s="12"/>
      <c r="J5223" s="29"/>
      <c r="K5223" s="45"/>
      <c r="L5223" s="45"/>
      <c r="M5223" s="45"/>
    </row>
    <row r="5224" spans="8:13" s="28" customFormat="1" x14ac:dyDescent="0.2">
      <c r="H5224" s="12"/>
      <c r="J5224" s="29"/>
      <c r="K5224" s="45"/>
      <c r="L5224" s="45"/>
      <c r="M5224" s="45"/>
    </row>
    <row r="5225" spans="8:13" s="28" customFormat="1" x14ac:dyDescent="0.2">
      <c r="H5225" s="12"/>
      <c r="J5225" s="29"/>
      <c r="K5225" s="45"/>
      <c r="L5225" s="45"/>
      <c r="M5225" s="45"/>
    </row>
    <row r="5226" spans="8:13" s="28" customFormat="1" x14ac:dyDescent="0.2">
      <c r="H5226" s="12"/>
      <c r="J5226" s="29"/>
      <c r="K5226" s="45"/>
      <c r="L5226" s="45"/>
      <c r="M5226" s="45"/>
    </row>
    <row r="5227" spans="8:13" s="28" customFormat="1" x14ac:dyDescent="0.2">
      <c r="H5227" s="12"/>
      <c r="J5227" s="29"/>
      <c r="K5227" s="45"/>
      <c r="L5227" s="45"/>
      <c r="M5227" s="45"/>
    </row>
    <row r="5228" spans="8:13" s="28" customFormat="1" x14ac:dyDescent="0.2">
      <c r="H5228" s="12"/>
      <c r="J5228" s="29"/>
      <c r="K5228" s="45"/>
      <c r="L5228" s="45"/>
      <c r="M5228" s="45"/>
    </row>
    <row r="5229" spans="8:13" s="28" customFormat="1" x14ac:dyDescent="0.2">
      <c r="H5229" s="12"/>
      <c r="J5229" s="29"/>
      <c r="K5229" s="45"/>
      <c r="L5229" s="45"/>
      <c r="M5229" s="45"/>
    </row>
    <row r="5230" spans="8:13" s="28" customFormat="1" x14ac:dyDescent="0.2">
      <c r="H5230" s="12"/>
      <c r="J5230" s="29"/>
      <c r="K5230" s="45"/>
      <c r="L5230" s="45"/>
      <c r="M5230" s="45"/>
    </row>
    <row r="5231" spans="8:13" s="28" customFormat="1" x14ac:dyDescent="0.2">
      <c r="H5231" s="12"/>
      <c r="J5231" s="29"/>
      <c r="K5231" s="45"/>
      <c r="L5231" s="45"/>
      <c r="M5231" s="45"/>
    </row>
    <row r="5232" spans="8:13" s="28" customFormat="1" x14ac:dyDescent="0.2">
      <c r="H5232" s="12"/>
      <c r="J5232" s="29"/>
      <c r="K5232" s="45"/>
      <c r="L5232" s="45"/>
      <c r="M5232" s="45"/>
    </row>
    <row r="5233" spans="8:13" s="28" customFormat="1" x14ac:dyDescent="0.2">
      <c r="H5233" s="12"/>
      <c r="J5233" s="29"/>
      <c r="K5233" s="45"/>
      <c r="L5233" s="45"/>
      <c r="M5233" s="45"/>
    </row>
    <row r="5234" spans="8:13" s="28" customFormat="1" x14ac:dyDescent="0.2">
      <c r="H5234" s="12"/>
      <c r="J5234" s="29"/>
      <c r="K5234" s="45"/>
      <c r="L5234" s="45"/>
      <c r="M5234" s="45"/>
    </row>
    <row r="5235" spans="8:13" s="28" customFormat="1" x14ac:dyDescent="0.2">
      <c r="H5235" s="12"/>
      <c r="J5235" s="29"/>
      <c r="K5235" s="45"/>
      <c r="L5235" s="45"/>
      <c r="M5235" s="45"/>
    </row>
    <row r="5236" spans="8:13" s="28" customFormat="1" x14ac:dyDescent="0.2">
      <c r="H5236" s="12"/>
      <c r="J5236" s="29"/>
      <c r="K5236" s="45"/>
      <c r="L5236" s="45"/>
      <c r="M5236" s="45"/>
    </row>
    <row r="5237" spans="8:13" s="28" customFormat="1" x14ac:dyDescent="0.2">
      <c r="H5237" s="12"/>
      <c r="J5237" s="29"/>
      <c r="K5237" s="45"/>
      <c r="L5237" s="45"/>
      <c r="M5237" s="45"/>
    </row>
    <row r="5238" spans="8:13" s="28" customFormat="1" x14ac:dyDescent="0.2">
      <c r="H5238" s="12"/>
      <c r="J5238" s="29"/>
      <c r="K5238" s="45"/>
      <c r="L5238" s="45"/>
      <c r="M5238" s="45"/>
    </row>
    <row r="5239" spans="8:13" s="28" customFormat="1" x14ac:dyDescent="0.2">
      <c r="H5239" s="12"/>
      <c r="J5239" s="29"/>
      <c r="K5239" s="45"/>
      <c r="L5239" s="45"/>
      <c r="M5239" s="45"/>
    </row>
    <row r="5240" spans="8:13" s="28" customFormat="1" x14ac:dyDescent="0.2">
      <c r="H5240" s="12"/>
      <c r="J5240" s="29"/>
      <c r="K5240" s="45"/>
      <c r="L5240" s="45"/>
      <c r="M5240" s="45"/>
    </row>
    <row r="5241" spans="8:13" s="28" customFormat="1" x14ac:dyDescent="0.2">
      <c r="H5241" s="12"/>
      <c r="J5241" s="29"/>
      <c r="K5241" s="45"/>
      <c r="L5241" s="45"/>
      <c r="M5241" s="45"/>
    </row>
    <row r="5242" spans="8:13" s="28" customFormat="1" x14ac:dyDescent="0.2">
      <c r="H5242" s="12"/>
      <c r="J5242" s="29"/>
      <c r="K5242" s="45"/>
      <c r="L5242" s="45"/>
      <c r="M5242" s="45"/>
    </row>
    <row r="5243" spans="8:13" s="28" customFormat="1" x14ac:dyDescent="0.2">
      <c r="H5243" s="12"/>
      <c r="J5243" s="29"/>
      <c r="K5243" s="45"/>
      <c r="L5243" s="45"/>
      <c r="M5243" s="45"/>
    </row>
    <row r="5244" spans="8:13" s="28" customFormat="1" x14ac:dyDescent="0.2">
      <c r="H5244" s="12"/>
      <c r="J5244" s="29"/>
      <c r="K5244" s="45"/>
      <c r="L5244" s="45"/>
      <c r="M5244" s="45"/>
    </row>
    <row r="5245" spans="8:13" s="28" customFormat="1" x14ac:dyDescent="0.2">
      <c r="H5245" s="12"/>
      <c r="J5245" s="29"/>
      <c r="K5245" s="45"/>
      <c r="L5245" s="45"/>
      <c r="M5245" s="45"/>
    </row>
    <row r="5246" spans="8:13" s="28" customFormat="1" x14ac:dyDescent="0.2">
      <c r="H5246" s="12"/>
      <c r="J5246" s="29"/>
      <c r="K5246" s="45"/>
      <c r="L5246" s="45"/>
      <c r="M5246" s="45"/>
    </row>
    <row r="5247" spans="8:13" s="28" customFormat="1" x14ac:dyDescent="0.2">
      <c r="H5247" s="12"/>
      <c r="J5247" s="29"/>
      <c r="K5247" s="45"/>
      <c r="L5247" s="45"/>
      <c r="M5247" s="45"/>
    </row>
    <row r="5248" spans="8:13" s="28" customFormat="1" x14ac:dyDescent="0.2">
      <c r="H5248" s="12"/>
      <c r="J5248" s="29"/>
      <c r="K5248" s="45"/>
      <c r="L5248" s="45"/>
      <c r="M5248" s="45"/>
    </row>
    <row r="5249" spans="8:13" s="28" customFormat="1" x14ac:dyDescent="0.2">
      <c r="H5249" s="12"/>
      <c r="J5249" s="29"/>
      <c r="K5249" s="45"/>
      <c r="L5249" s="45"/>
      <c r="M5249" s="45"/>
    </row>
    <row r="5250" spans="8:13" s="28" customFormat="1" x14ac:dyDescent="0.2">
      <c r="H5250" s="12"/>
      <c r="J5250" s="29"/>
      <c r="K5250" s="45"/>
      <c r="L5250" s="45"/>
      <c r="M5250" s="45"/>
    </row>
    <row r="5251" spans="8:13" s="28" customFormat="1" x14ac:dyDescent="0.2">
      <c r="H5251" s="12"/>
      <c r="J5251" s="29"/>
      <c r="K5251" s="45"/>
      <c r="L5251" s="45"/>
      <c r="M5251" s="45"/>
    </row>
    <row r="5252" spans="8:13" s="28" customFormat="1" x14ac:dyDescent="0.2">
      <c r="H5252" s="12"/>
      <c r="J5252" s="29"/>
      <c r="K5252" s="45"/>
      <c r="L5252" s="45"/>
      <c r="M5252" s="45"/>
    </row>
    <row r="5253" spans="8:13" s="28" customFormat="1" x14ac:dyDescent="0.2">
      <c r="H5253" s="12"/>
      <c r="J5253" s="29"/>
      <c r="K5253" s="45"/>
      <c r="L5253" s="45"/>
      <c r="M5253" s="45"/>
    </row>
    <row r="5254" spans="8:13" s="28" customFormat="1" x14ac:dyDescent="0.2">
      <c r="H5254" s="12"/>
      <c r="J5254" s="29"/>
      <c r="K5254" s="45"/>
      <c r="L5254" s="45"/>
      <c r="M5254" s="45"/>
    </row>
    <row r="5255" spans="8:13" s="28" customFormat="1" x14ac:dyDescent="0.2">
      <c r="H5255" s="12"/>
      <c r="J5255" s="29"/>
      <c r="K5255" s="45"/>
      <c r="L5255" s="45"/>
      <c r="M5255" s="45"/>
    </row>
    <row r="5256" spans="8:13" s="28" customFormat="1" x14ac:dyDescent="0.2">
      <c r="H5256" s="12"/>
      <c r="J5256" s="29"/>
      <c r="K5256" s="45"/>
      <c r="L5256" s="45"/>
      <c r="M5256" s="45"/>
    </row>
    <row r="5257" spans="8:13" s="28" customFormat="1" x14ac:dyDescent="0.2">
      <c r="H5257" s="12"/>
      <c r="J5257" s="29"/>
      <c r="K5257" s="45"/>
      <c r="L5257" s="45"/>
      <c r="M5257" s="45"/>
    </row>
    <row r="5258" spans="8:13" s="28" customFormat="1" x14ac:dyDescent="0.2">
      <c r="H5258" s="12"/>
      <c r="J5258" s="29"/>
      <c r="K5258" s="45"/>
      <c r="L5258" s="45"/>
      <c r="M5258" s="45"/>
    </row>
    <row r="5259" spans="8:13" s="28" customFormat="1" x14ac:dyDescent="0.2">
      <c r="H5259" s="12"/>
      <c r="J5259" s="29"/>
      <c r="K5259" s="45"/>
      <c r="L5259" s="45"/>
      <c r="M5259" s="45"/>
    </row>
    <row r="5260" spans="8:13" s="28" customFormat="1" x14ac:dyDescent="0.2">
      <c r="H5260" s="12"/>
      <c r="J5260" s="29"/>
      <c r="K5260" s="45"/>
      <c r="L5260" s="45"/>
      <c r="M5260" s="45"/>
    </row>
    <row r="5261" spans="8:13" s="28" customFormat="1" x14ac:dyDescent="0.2">
      <c r="H5261" s="12"/>
      <c r="J5261" s="29"/>
      <c r="K5261" s="45"/>
      <c r="L5261" s="45"/>
      <c r="M5261" s="45"/>
    </row>
    <row r="5262" spans="8:13" s="28" customFormat="1" x14ac:dyDescent="0.2">
      <c r="H5262" s="12"/>
      <c r="J5262" s="29"/>
      <c r="K5262" s="45"/>
      <c r="L5262" s="45"/>
      <c r="M5262" s="45"/>
    </row>
    <row r="5263" spans="8:13" s="28" customFormat="1" x14ac:dyDescent="0.2">
      <c r="H5263" s="12"/>
      <c r="J5263" s="29"/>
      <c r="K5263" s="45"/>
      <c r="L5263" s="45"/>
      <c r="M5263" s="45"/>
    </row>
    <row r="5264" spans="8:13" s="28" customFormat="1" x14ac:dyDescent="0.2">
      <c r="H5264" s="12"/>
      <c r="J5264" s="29"/>
      <c r="K5264" s="45"/>
      <c r="L5264" s="45"/>
      <c r="M5264" s="45"/>
    </row>
    <row r="5265" spans="8:13" s="28" customFormat="1" x14ac:dyDescent="0.2">
      <c r="H5265" s="12"/>
      <c r="J5265" s="29"/>
      <c r="K5265" s="45"/>
      <c r="L5265" s="45"/>
      <c r="M5265" s="45"/>
    </row>
    <row r="5266" spans="8:13" s="28" customFormat="1" x14ac:dyDescent="0.2">
      <c r="H5266" s="12"/>
      <c r="J5266" s="29"/>
      <c r="K5266" s="45"/>
      <c r="L5266" s="45"/>
      <c r="M5266" s="45"/>
    </row>
    <row r="5267" spans="8:13" s="28" customFormat="1" x14ac:dyDescent="0.2">
      <c r="H5267" s="12"/>
      <c r="J5267" s="29"/>
      <c r="K5267" s="45"/>
      <c r="L5267" s="45"/>
      <c r="M5267" s="45"/>
    </row>
    <row r="5268" spans="8:13" s="28" customFormat="1" x14ac:dyDescent="0.2">
      <c r="H5268" s="12"/>
      <c r="J5268" s="29"/>
      <c r="K5268" s="45"/>
      <c r="L5268" s="45"/>
      <c r="M5268" s="45"/>
    </row>
    <row r="5269" spans="8:13" s="28" customFormat="1" x14ac:dyDescent="0.2">
      <c r="H5269" s="12"/>
      <c r="J5269" s="29"/>
      <c r="K5269" s="45"/>
      <c r="L5269" s="45"/>
      <c r="M5269" s="45"/>
    </row>
    <row r="5270" spans="8:13" s="28" customFormat="1" x14ac:dyDescent="0.2">
      <c r="H5270" s="12"/>
      <c r="J5270" s="29"/>
      <c r="K5270" s="45"/>
      <c r="L5270" s="45"/>
      <c r="M5270" s="45"/>
    </row>
    <row r="5271" spans="8:13" s="28" customFormat="1" x14ac:dyDescent="0.2">
      <c r="H5271" s="12"/>
      <c r="J5271" s="29"/>
      <c r="K5271" s="45"/>
      <c r="L5271" s="45"/>
      <c r="M5271" s="45"/>
    </row>
    <row r="5272" spans="8:13" s="28" customFormat="1" x14ac:dyDescent="0.2">
      <c r="H5272" s="12"/>
      <c r="J5272" s="29"/>
      <c r="K5272" s="45"/>
      <c r="L5272" s="45"/>
      <c r="M5272" s="45"/>
    </row>
    <row r="5273" spans="8:13" s="28" customFormat="1" x14ac:dyDescent="0.2">
      <c r="H5273" s="12"/>
      <c r="J5273" s="29"/>
      <c r="K5273" s="45"/>
      <c r="L5273" s="45"/>
      <c r="M5273" s="45"/>
    </row>
    <row r="5274" spans="8:13" s="28" customFormat="1" x14ac:dyDescent="0.2">
      <c r="H5274" s="12"/>
      <c r="J5274" s="29"/>
      <c r="K5274" s="45"/>
      <c r="L5274" s="45"/>
      <c r="M5274" s="45"/>
    </row>
    <row r="5275" spans="8:13" s="28" customFormat="1" x14ac:dyDescent="0.2">
      <c r="H5275" s="12"/>
      <c r="J5275" s="29"/>
      <c r="K5275" s="45"/>
      <c r="L5275" s="45"/>
      <c r="M5275" s="45"/>
    </row>
    <row r="5276" spans="8:13" s="28" customFormat="1" x14ac:dyDescent="0.2">
      <c r="H5276" s="12"/>
      <c r="J5276" s="29"/>
      <c r="K5276" s="45"/>
      <c r="L5276" s="45"/>
      <c r="M5276" s="45"/>
    </row>
    <row r="5277" spans="8:13" s="28" customFormat="1" x14ac:dyDescent="0.2">
      <c r="H5277" s="12"/>
      <c r="J5277" s="29"/>
      <c r="K5277" s="45"/>
      <c r="L5277" s="45"/>
      <c r="M5277" s="45"/>
    </row>
    <row r="5278" spans="8:13" s="28" customFormat="1" x14ac:dyDescent="0.2">
      <c r="H5278" s="12"/>
      <c r="J5278" s="29"/>
      <c r="K5278" s="45"/>
      <c r="L5278" s="45"/>
      <c r="M5278" s="45"/>
    </row>
    <row r="5279" spans="8:13" s="28" customFormat="1" x14ac:dyDescent="0.2">
      <c r="H5279" s="12"/>
      <c r="J5279" s="29"/>
      <c r="K5279" s="45"/>
      <c r="L5279" s="45"/>
      <c r="M5279" s="45"/>
    </row>
    <row r="5280" spans="8:13" s="28" customFormat="1" x14ac:dyDescent="0.2">
      <c r="H5280" s="12"/>
      <c r="J5280" s="29"/>
      <c r="K5280" s="45"/>
      <c r="L5280" s="45"/>
      <c r="M5280" s="45"/>
    </row>
    <row r="5281" spans="8:13" s="28" customFormat="1" x14ac:dyDescent="0.2">
      <c r="H5281" s="12"/>
      <c r="J5281" s="29"/>
      <c r="K5281" s="45"/>
      <c r="L5281" s="45"/>
      <c r="M5281" s="45"/>
    </row>
    <row r="5282" spans="8:13" s="28" customFormat="1" x14ac:dyDescent="0.2">
      <c r="H5282" s="12"/>
      <c r="J5282" s="29"/>
      <c r="K5282" s="45"/>
      <c r="L5282" s="45"/>
      <c r="M5282" s="45"/>
    </row>
    <row r="5283" spans="8:13" s="28" customFormat="1" x14ac:dyDescent="0.2">
      <c r="H5283" s="12"/>
      <c r="J5283" s="29"/>
      <c r="K5283" s="45"/>
      <c r="L5283" s="45"/>
      <c r="M5283" s="45"/>
    </row>
    <row r="5284" spans="8:13" s="28" customFormat="1" x14ac:dyDescent="0.2">
      <c r="H5284" s="12"/>
      <c r="J5284" s="29"/>
      <c r="K5284" s="45"/>
      <c r="L5284" s="45"/>
      <c r="M5284" s="45"/>
    </row>
    <row r="5285" spans="8:13" s="28" customFormat="1" x14ac:dyDescent="0.2">
      <c r="H5285" s="12"/>
      <c r="J5285" s="29"/>
      <c r="K5285" s="45"/>
      <c r="L5285" s="45"/>
      <c r="M5285" s="45"/>
    </row>
    <row r="5286" spans="8:13" s="28" customFormat="1" x14ac:dyDescent="0.2">
      <c r="H5286" s="12"/>
      <c r="J5286" s="29"/>
      <c r="K5286" s="45"/>
      <c r="L5286" s="45"/>
      <c r="M5286" s="45"/>
    </row>
    <row r="5287" spans="8:13" s="28" customFormat="1" x14ac:dyDescent="0.2">
      <c r="H5287" s="12"/>
      <c r="J5287" s="29"/>
      <c r="K5287" s="45"/>
      <c r="L5287" s="45"/>
      <c r="M5287" s="45"/>
    </row>
    <row r="5288" spans="8:13" s="28" customFormat="1" x14ac:dyDescent="0.2">
      <c r="H5288" s="12"/>
      <c r="J5288" s="29"/>
      <c r="K5288" s="45"/>
      <c r="L5288" s="45"/>
      <c r="M5288" s="45"/>
    </row>
    <row r="5289" spans="8:13" s="28" customFormat="1" x14ac:dyDescent="0.2">
      <c r="H5289" s="12"/>
      <c r="J5289" s="29"/>
      <c r="K5289" s="45"/>
      <c r="L5289" s="45"/>
      <c r="M5289" s="45"/>
    </row>
    <row r="5290" spans="8:13" s="28" customFormat="1" x14ac:dyDescent="0.2">
      <c r="H5290" s="12"/>
      <c r="J5290" s="29"/>
      <c r="K5290" s="45"/>
      <c r="L5290" s="45"/>
      <c r="M5290" s="45"/>
    </row>
    <row r="5291" spans="8:13" s="28" customFormat="1" x14ac:dyDescent="0.2">
      <c r="H5291" s="12"/>
      <c r="J5291" s="29"/>
      <c r="K5291" s="45"/>
      <c r="L5291" s="45"/>
      <c r="M5291" s="45"/>
    </row>
    <row r="5292" spans="8:13" s="28" customFormat="1" x14ac:dyDescent="0.2">
      <c r="H5292" s="12"/>
      <c r="J5292" s="29"/>
      <c r="K5292" s="45"/>
      <c r="L5292" s="45"/>
      <c r="M5292" s="45"/>
    </row>
    <row r="5293" spans="8:13" s="28" customFormat="1" x14ac:dyDescent="0.2">
      <c r="H5293" s="12"/>
      <c r="J5293" s="29"/>
      <c r="K5293" s="45"/>
      <c r="L5293" s="45"/>
      <c r="M5293" s="45"/>
    </row>
    <row r="5294" spans="8:13" s="28" customFormat="1" x14ac:dyDescent="0.2">
      <c r="H5294" s="12"/>
      <c r="J5294" s="29"/>
      <c r="K5294" s="45"/>
      <c r="L5294" s="45"/>
      <c r="M5294" s="45"/>
    </row>
    <row r="5295" spans="8:13" s="28" customFormat="1" x14ac:dyDescent="0.2">
      <c r="H5295" s="12"/>
      <c r="J5295" s="29"/>
      <c r="K5295" s="45"/>
      <c r="L5295" s="45"/>
      <c r="M5295" s="45"/>
    </row>
    <row r="5296" spans="8:13" s="28" customFormat="1" x14ac:dyDescent="0.2">
      <c r="H5296" s="12"/>
      <c r="J5296" s="29"/>
      <c r="K5296" s="45"/>
      <c r="L5296" s="45"/>
      <c r="M5296" s="45"/>
    </row>
    <row r="5297" spans="8:13" s="28" customFormat="1" x14ac:dyDescent="0.2">
      <c r="H5297" s="12"/>
      <c r="J5297" s="29"/>
      <c r="K5297" s="45"/>
      <c r="L5297" s="45"/>
      <c r="M5297" s="45"/>
    </row>
    <row r="5298" spans="8:13" s="28" customFormat="1" x14ac:dyDescent="0.2">
      <c r="H5298" s="12"/>
      <c r="J5298" s="29"/>
      <c r="K5298" s="45"/>
      <c r="L5298" s="45"/>
      <c r="M5298" s="45"/>
    </row>
    <row r="5299" spans="8:13" s="28" customFormat="1" x14ac:dyDescent="0.2">
      <c r="H5299" s="12"/>
      <c r="J5299" s="29"/>
      <c r="K5299" s="45"/>
      <c r="L5299" s="45"/>
      <c r="M5299" s="45"/>
    </row>
    <row r="5300" spans="8:13" s="28" customFormat="1" x14ac:dyDescent="0.2">
      <c r="H5300" s="12"/>
      <c r="J5300" s="29"/>
      <c r="K5300" s="45"/>
      <c r="L5300" s="45"/>
      <c r="M5300" s="45"/>
    </row>
    <row r="5301" spans="8:13" s="28" customFormat="1" x14ac:dyDescent="0.2">
      <c r="H5301" s="12"/>
      <c r="J5301" s="29"/>
      <c r="K5301" s="45"/>
      <c r="L5301" s="45"/>
      <c r="M5301" s="45"/>
    </row>
    <row r="5302" spans="8:13" s="28" customFormat="1" x14ac:dyDescent="0.2">
      <c r="H5302" s="12"/>
      <c r="J5302" s="29"/>
      <c r="K5302" s="45"/>
      <c r="L5302" s="45"/>
      <c r="M5302" s="45"/>
    </row>
    <row r="5303" spans="8:13" s="28" customFormat="1" x14ac:dyDescent="0.2">
      <c r="H5303" s="12"/>
      <c r="J5303" s="29"/>
      <c r="K5303" s="45"/>
      <c r="L5303" s="45"/>
      <c r="M5303" s="45"/>
    </row>
    <row r="5304" spans="8:13" s="28" customFormat="1" x14ac:dyDescent="0.2">
      <c r="H5304" s="12"/>
      <c r="J5304" s="29"/>
      <c r="K5304" s="45"/>
      <c r="L5304" s="45"/>
      <c r="M5304" s="45"/>
    </row>
    <row r="5305" spans="8:13" s="28" customFormat="1" x14ac:dyDescent="0.2">
      <c r="H5305" s="12"/>
      <c r="J5305" s="29"/>
      <c r="K5305" s="45"/>
      <c r="L5305" s="45"/>
      <c r="M5305" s="45"/>
    </row>
    <row r="5306" spans="8:13" s="28" customFormat="1" x14ac:dyDescent="0.2">
      <c r="H5306" s="12"/>
      <c r="J5306" s="29"/>
      <c r="K5306" s="45"/>
      <c r="L5306" s="45"/>
      <c r="M5306" s="45"/>
    </row>
    <row r="5307" spans="8:13" s="28" customFormat="1" x14ac:dyDescent="0.2">
      <c r="H5307" s="12"/>
      <c r="J5307" s="29"/>
      <c r="K5307" s="45"/>
      <c r="L5307" s="45"/>
      <c r="M5307" s="45"/>
    </row>
    <row r="5308" spans="8:13" s="28" customFormat="1" x14ac:dyDescent="0.2">
      <c r="H5308" s="12"/>
      <c r="J5308" s="29"/>
      <c r="K5308" s="45"/>
      <c r="L5308" s="45"/>
      <c r="M5308" s="45"/>
    </row>
    <row r="5309" spans="8:13" s="28" customFormat="1" x14ac:dyDescent="0.2">
      <c r="H5309" s="12"/>
      <c r="J5309" s="29"/>
      <c r="K5309" s="45"/>
      <c r="L5309" s="45"/>
      <c r="M5309" s="45"/>
    </row>
    <row r="5310" spans="8:13" s="28" customFormat="1" x14ac:dyDescent="0.2">
      <c r="H5310" s="12"/>
      <c r="J5310" s="29"/>
      <c r="K5310" s="45"/>
      <c r="L5310" s="45"/>
      <c r="M5310" s="45"/>
    </row>
    <row r="5311" spans="8:13" s="28" customFormat="1" x14ac:dyDescent="0.2">
      <c r="H5311" s="12"/>
      <c r="J5311" s="29"/>
      <c r="K5311" s="45"/>
      <c r="L5311" s="45"/>
      <c r="M5311" s="45"/>
    </row>
    <row r="5312" spans="8:13" s="28" customFormat="1" x14ac:dyDescent="0.2">
      <c r="H5312" s="12"/>
      <c r="J5312" s="29"/>
      <c r="K5312" s="45"/>
      <c r="L5312" s="45"/>
      <c r="M5312" s="45"/>
    </row>
    <row r="5313" spans="8:13" s="28" customFormat="1" x14ac:dyDescent="0.2">
      <c r="H5313" s="12"/>
      <c r="J5313" s="29"/>
      <c r="K5313" s="45"/>
      <c r="L5313" s="45"/>
      <c r="M5313" s="45"/>
    </row>
    <row r="5314" spans="8:13" s="28" customFormat="1" x14ac:dyDescent="0.2">
      <c r="H5314" s="12"/>
      <c r="J5314" s="29"/>
      <c r="K5314" s="45"/>
      <c r="L5314" s="45"/>
      <c r="M5314" s="45"/>
    </row>
    <row r="5315" spans="8:13" s="28" customFormat="1" x14ac:dyDescent="0.2">
      <c r="H5315" s="12"/>
      <c r="J5315" s="29"/>
      <c r="K5315" s="45"/>
      <c r="L5315" s="45"/>
      <c r="M5315" s="45"/>
    </row>
    <row r="5316" spans="8:13" s="28" customFormat="1" x14ac:dyDescent="0.2">
      <c r="H5316" s="12"/>
      <c r="J5316" s="29"/>
      <c r="K5316" s="45"/>
      <c r="L5316" s="45"/>
      <c r="M5316" s="45"/>
    </row>
    <row r="5317" spans="8:13" s="28" customFormat="1" x14ac:dyDescent="0.2">
      <c r="H5317" s="12"/>
      <c r="J5317" s="29"/>
      <c r="K5317" s="45"/>
      <c r="L5317" s="45"/>
      <c r="M5317" s="45"/>
    </row>
    <row r="5318" spans="8:13" s="28" customFormat="1" x14ac:dyDescent="0.2">
      <c r="H5318" s="12"/>
      <c r="J5318" s="29"/>
      <c r="K5318" s="45"/>
      <c r="L5318" s="45"/>
      <c r="M5318" s="45"/>
    </row>
    <row r="5319" spans="8:13" s="28" customFormat="1" x14ac:dyDescent="0.2">
      <c r="H5319" s="12"/>
      <c r="J5319" s="29"/>
      <c r="K5319" s="45"/>
      <c r="L5319" s="45"/>
      <c r="M5319" s="45"/>
    </row>
    <row r="5320" spans="8:13" s="28" customFormat="1" x14ac:dyDescent="0.2">
      <c r="H5320" s="12"/>
      <c r="J5320" s="29"/>
      <c r="K5320" s="45"/>
      <c r="L5320" s="45"/>
      <c r="M5320" s="45"/>
    </row>
    <row r="5321" spans="8:13" s="28" customFormat="1" x14ac:dyDescent="0.2">
      <c r="H5321" s="12"/>
      <c r="J5321" s="29"/>
      <c r="K5321" s="45"/>
      <c r="L5321" s="45"/>
      <c r="M5321" s="45"/>
    </row>
    <row r="5322" spans="8:13" s="28" customFormat="1" x14ac:dyDescent="0.2">
      <c r="H5322" s="12"/>
      <c r="J5322" s="29"/>
      <c r="K5322" s="45"/>
      <c r="L5322" s="45"/>
      <c r="M5322" s="45"/>
    </row>
    <row r="5323" spans="8:13" s="28" customFormat="1" x14ac:dyDescent="0.2">
      <c r="H5323" s="12"/>
      <c r="J5323" s="29"/>
      <c r="K5323" s="45"/>
      <c r="L5323" s="45"/>
      <c r="M5323" s="45"/>
    </row>
    <row r="5324" spans="8:13" s="28" customFormat="1" x14ac:dyDescent="0.2">
      <c r="H5324" s="12"/>
      <c r="J5324" s="29"/>
      <c r="K5324" s="45"/>
      <c r="L5324" s="45"/>
      <c r="M5324" s="45"/>
    </row>
    <row r="5325" spans="8:13" s="28" customFormat="1" x14ac:dyDescent="0.2">
      <c r="H5325" s="12"/>
      <c r="J5325" s="29"/>
      <c r="K5325" s="45"/>
      <c r="L5325" s="45"/>
      <c r="M5325" s="45"/>
    </row>
    <row r="5326" spans="8:13" s="28" customFormat="1" x14ac:dyDescent="0.2">
      <c r="H5326" s="12"/>
      <c r="J5326" s="29"/>
      <c r="K5326" s="45"/>
      <c r="L5326" s="45"/>
      <c r="M5326" s="45"/>
    </row>
    <row r="5327" spans="8:13" s="28" customFormat="1" x14ac:dyDescent="0.2">
      <c r="H5327" s="12"/>
      <c r="J5327" s="29"/>
      <c r="K5327" s="45"/>
      <c r="L5327" s="45"/>
      <c r="M5327" s="45"/>
    </row>
    <row r="5328" spans="8:13" s="28" customFormat="1" x14ac:dyDescent="0.2">
      <c r="H5328" s="12"/>
      <c r="J5328" s="29"/>
      <c r="K5328" s="45"/>
      <c r="L5328" s="45"/>
      <c r="M5328" s="45"/>
    </row>
    <row r="5329" spans="8:13" s="28" customFormat="1" x14ac:dyDescent="0.2">
      <c r="H5329" s="12"/>
      <c r="J5329" s="29"/>
      <c r="K5329" s="45"/>
      <c r="L5329" s="45"/>
      <c r="M5329" s="45"/>
    </row>
    <row r="5330" spans="8:13" s="28" customFormat="1" x14ac:dyDescent="0.2">
      <c r="H5330" s="12"/>
      <c r="J5330" s="29"/>
      <c r="K5330" s="45"/>
      <c r="L5330" s="45"/>
      <c r="M5330" s="45"/>
    </row>
    <row r="5331" spans="8:13" s="28" customFormat="1" x14ac:dyDescent="0.2">
      <c r="H5331" s="12"/>
      <c r="J5331" s="29"/>
      <c r="K5331" s="45"/>
      <c r="L5331" s="45"/>
      <c r="M5331" s="45"/>
    </row>
    <row r="5332" spans="8:13" s="28" customFormat="1" x14ac:dyDescent="0.2">
      <c r="H5332" s="12"/>
      <c r="J5332" s="29"/>
      <c r="K5332" s="45"/>
      <c r="L5332" s="45"/>
      <c r="M5332" s="45"/>
    </row>
    <row r="5333" spans="8:13" s="28" customFormat="1" x14ac:dyDescent="0.2">
      <c r="H5333" s="12"/>
      <c r="J5333" s="29"/>
      <c r="K5333" s="45"/>
      <c r="L5333" s="45"/>
      <c r="M5333" s="45"/>
    </row>
    <row r="5334" spans="8:13" s="28" customFormat="1" x14ac:dyDescent="0.2">
      <c r="H5334" s="12"/>
      <c r="J5334" s="29"/>
      <c r="K5334" s="45"/>
      <c r="L5334" s="45"/>
      <c r="M5334" s="45"/>
    </row>
    <row r="5335" spans="8:13" s="28" customFormat="1" x14ac:dyDescent="0.2">
      <c r="H5335" s="12"/>
      <c r="J5335" s="29"/>
      <c r="K5335" s="45"/>
      <c r="L5335" s="45"/>
      <c r="M5335" s="45"/>
    </row>
    <row r="5336" spans="8:13" s="28" customFormat="1" x14ac:dyDescent="0.2">
      <c r="H5336" s="12"/>
      <c r="J5336" s="29"/>
      <c r="K5336" s="45"/>
      <c r="L5336" s="45"/>
      <c r="M5336" s="45"/>
    </row>
    <row r="5337" spans="8:13" s="28" customFormat="1" x14ac:dyDescent="0.2">
      <c r="H5337" s="12"/>
      <c r="J5337" s="29"/>
      <c r="K5337" s="45"/>
      <c r="L5337" s="45"/>
      <c r="M5337" s="45"/>
    </row>
    <row r="5338" spans="8:13" s="28" customFormat="1" x14ac:dyDescent="0.2">
      <c r="H5338" s="12"/>
      <c r="J5338" s="29"/>
      <c r="K5338" s="45"/>
      <c r="L5338" s="45"/>
      <c r="M5338" s="45"/>
    </row>
    <row r="5339" spans="8:13" s="28" customFormat="1" x14ac:dyDescent="0.2">
      <c r="H5339" s="12"/>
      <c r="J5339" s="29"/>
      <c r="K5339" s="45"/>
      <c r="L5339" s="45"/>
      <c r="M5339" s="45"/>
    </row>
    <row r="5340" spans="8:13" s="28" customFormat="1" x14ac:dyDescent="0.2">
      <c r="H5340" s="12"/>
      <c r="J5340" s="29"/>
      <c r="K5340" s="45"/>
      <c r="L5340" s="45"/>
      <c r="M5340" s="45"/>
    </row>
    <row r="5341" spans="8:13" s="28" customFormat="1" x14ac:dyDescent="0.2">
      <c r="H5341" s="12"/>
      <c r="J5341" s="29"/>
      <c r="K5341" s="45"/>
      <c r="L5341" s="45"/>
      <c r="M5341" s="45"/>
    </row>
    <row r="5342" spans="8:13" s="28" customFormat="1" x14ac:dyDescent="0.2">
      <c r="H5342" s="12"/>
      <c r="J5342" s="29"/>
      <c r="K5342" s="45"/>
      <c r="L5342" s="45"/>
      <c r="M5342" s="45"/>
    </row>
    <row r="5343" spans="8:13" s="28" customFormat="1" x14ac:dyDescent="0.2">
      <c r="H5343" s="12"/>
      <c r="J5343" s="29"/>
      <c r="K5343" s="45"/>
      <c r="L5343" s="45"/>
      <c r="M5343" s="45"/>
    </row>
    <row r="5344" spans="8:13" s="28" customFormat="1" x14ac:dyDescent="0.2">
      <c r="H5344" s="12"/>
      <c r="J5344" s="29"/>
      <c r="K5344" s="45"/>
      <c r="L5344" s="45"/>
      <c r="M5344" s="45"/>
    </row>
    <row r="5345" spans="8:13" s="28" customFormat="1" x14ac:dyDescent="0.2">
      <c r="H5345" s="12"/>
      <c r="J5345" s="29"/>
      <c r="K5345" s="45"/>
      <c r="L5345" s="45"/>
      <c r="M5345" s="45"/>
    </row>
    <row r="5346" spans="8:13" s="28" customFormat="1" x14ac:dyDescent="0.2">
      <c r="H5346" s="12"/>
      <c r="J5346" s="29"/>
      <c r="K5346" s="45"/>
      <c r="L5346" s="45"/>
      <c r="M5346" s="45"/>
    </row>
    <row r="5347" spans="8:13" s="28" customFormat="1" x14ac:dyDescent="0.2">
      <c r="H5347" s="12"/>
      <c r="J5347" s="29"/>
      <c r="K5347" s="45"/>
      <c r="L5347" s="45"/>
      <c r="M5347" s="45"/>
    </row>
    <row r="5348" spans="8:13" s="28" customFormat="1" x14ac:dyDescent="0.2">
      <c r="H5348" s="12"/>
      <c r="J5348" s="29"/>
      <c r="K5348" s="45"/>
      <c r="L5348" s="45"/>
      <c r="M5348" s="45"/>
    </row>
    <row r="5349" spans="8:13" s="28" customFormat="1" x14ac:dyDescent="0.2">
      <c r="H5349" s="12"/>
      <c r="J5349" s="29"/>
      <c r="K5349" s="45"/>
      <c r="L5349" s="45"/>
      <c r="M5349" s="45"/>
    </row>
    <row r="5350" spans="8:13" s="28" customFormat="1" x14ac:dyDescent="0.2">
      <c r="H5350" s="12"/>
      <c r="J5350" s="29"/>
      <c r="K5350" s="45"/>
      <c r="L5350" s="45"/>
      <c r="M5350" s="45"/>
    </row>
    <row r="5351" spans="8:13" s="28" customFormat="1" x14ac:dyDescent="0.2">
      <c r="H5351" s="12"/>
      <c r="J5351" s="29"/>
      <c r="K5351" s="45"/>
      <c r="L5351" s="45"/>
      <c r="M5351" s="45"/>
    </row>
    <row r="5352" spans="8:13" s="28" customFormat="1" x14ac:dyDescent="0.2">
      <c r="H5352" s="12"/>
      <c r="J5352" s="29"/>
      <c r="K5352" s="45"/>
      <c r="L5352" s="45"/>
      <c r="M5352" s="45"/>
    </row>
    <row r="5353" spans="8:13" s="28" customFormat="1" x14ac:dyDescent="0.2">
      <c r="H5353" s="12"/>
      <c r="J5353" s="29"/>
      <c r="K5353" s="45"/>
      <c r="L5353" s="45"/>
      <c r="M5353" s="45"/>
    </row>
    <row r="5354" spans="8:13" s="28" customFormat="1" x14ac:dyDescent="0.2">
      <c r="H5354" s="12"/>
      <c r="J5354" s="29"/>
      <c r="K5354" s="45"/>
      <c r="L5354" s="45"/>
      <c r="M5354" s="45"/>
    </row>
    <row r="5355" spans="8:13" s="28" customFormat="1" x14ac:dyDescent="0.2">
      <c r="H5355" s="12"/>
      <c r="J5355" s="29"/>
      <c r="K5355" s="45"/>
      <c r="L5355" s="45"/>
      <c r="M5355" s="45"/>
    </row>
    <row r="5356" spans="8:13" s="28" customFormat="1" x14ac:dyDescent="0.2">
      <c r="H5356" s="12"/>
      <c r="J5356" s="29"/>
      <c r="K5356" s="45"/>
      <c r="L5356" s="45"/>
      <c r="M5356" s="45"/>
    </row>
    <row r="5357" spans="8:13" s="28" customFormat="1" x14ac:dyDescent="0.2">
      <c r="H5357" s="12"/>
      <c r="J5357" s="29"/>
      <c r="K5357" s="45"/>
      <c r="L5357" s="45"/>
      <c r="M5357" s="45"/>
    </row>
    <row r="5358" spans="8:13" s="28" customFormat="1" x14ac:dyDescent="0.2">
      <c r="H5358" s="12"/>
      <c r="J5358" s="29"/>
      <c r="K5358" s="45"/>
      <c r="L5358" s="45"/>
      <c r="M5358" s="45"/>
    </row>
    <row r="5359" spans="8:13" s="28" customFormat="1" x14ac:dyDescent="0.2">
      <c r="H5359" s="12"/>
      <c r="J5359" s="29"/>
      <c r="K5359" s="45"/>
      <c r="L5359" s="45"/>
      <c r="M5359" s="45"/>
    </row>
    <row r="5360" spans="8:13" s="28" customFormat="1" x14ac:dyDescent="0.2">
      <c r="H5360" s="12"/>
      <c r="J5360" s="29"/>
      <c r="K5360" s="45"/>
      <c r="L5360" s="45"/>
      <c r="M5360" s="45"/>
    </row>
    <row r="5361" spans="8:13" s="28" customFormat="1" x14ac:dyDescent="0.2">
      <c r="H5361" s="12"/>
      <c r="J5361" s="29"/>
      <c r="K5361" s="45"/>
      <c r="L5361" s="45"/>
      <c r="M5361" s="45"/>
    </row>
    <row r="5362" spans="8:13" s="28" customFormat="1" x14ac:dyDescent="0.2">
      <c r="H5362" s="12"/>
      <c r="J5362" s="29"/>
      <c r="K5362" s="45"/>
      <c r="L5362" s="45"/>
      <c r="M5362" s="45"/>
    </row>
    <row r="5363" spans="8:13" s="28" customFormat="1" x14ac:dyDescent="0.2">
      <c r="H5363" s="12"/>
      <c r="J5363" s="29"/>
      <c r="K5363" s="45"/>
      <c r="L5363" s="45"/>
      <c r="M5363" s="45"/>
    </row>
    <row r="5364" spans="8:13" s="28" customFormat="1" x14ac:dyDescent="0.2">
      <c r="H5364" s="12"/>
      <c r="J5364" s="29"/>
      <c r="K5364" s="45"/>
      <c r="L5364" s="45"/>
      <c r="M5364" s="45"/>
    </row>
    <row r="5365" spans="8:13" s="28" customFormat="1" x14ac:dyDescent="0.2">
      <c r="H5365" s="12"/>
      <c r="J5365" s="29"/>
      <c r="K5365" s="45"/>
      <c r="L5365" s="45"/>
      <c r="M5365" s="45"/>
    </row>
    <row r="5366" spans="8:13" s="28" customFormat="1" x14ac:dyDescent="0.2">
      <c r="H5366" s="12"/>
      <c r="J5366" s="29"/>
      <c r="K5366" s="45"/>
      <c r="L5366" s="45"/>
      <c r="M5366" s="45"/>
    </row>
    <row r="5367" spans="8:13" s="28" customFormat="1" x14ac:dyDescent="0.2">
      <c r="H5367" s="12"/>
      <c r="J5367" s="29"/>
      <c r="K5367" s="45"/>
      <c r="L5367" s="45"/>
      <c r="M5367" s="45"/>
    </row>
    <row r="5368" spans="8:13" s="28" customFormat="1" x14ac:dyDescent="0.2">
      <c r="H5368" s="12"/>
      <c r="J5368" s="29"/>
      <c r="K5368" s="45"/>
      <c r="L5368" s="45"/>
      <c r="M5368" s="45"/>
    </row>
    <row r="5369" spans="8:13" s="28" customFormat="1" x14ac:dyDescent="0.2">
      <c r="H5369" s="12"/>
      <c r="J5369" s="29"/>
      <c r="K5369" s="45"/>
      <c r="L5369" s="45"/>
      <c r="M5369" s="45"/>
    </row>
    <row r="5370" spans="8:13" s="28" customFormat="1" x14ac:dyDescent="0.2">
      <c r="H5370" s="12"/>
      <c r="J5370" s="29"/>
      <c r="K5370" s="45"/>
      <c r="L5370" s="45"/>
      <c r="M5370" s="45"/>
    </row>
    <row r="5371" spans="8:13" s="28" customFormat="1" x14ac:dyDescent="0.2">
      <c r="H5371" s="12"/>
      <c r="J5371" s="29"/>
      <c r="K5371" s="45"/>
      <c r="L5371" s="45"/>
      <c r="M5371" s="45"/>
    </row>
    <row r="5372" spans="8:13" s="28" customFormat="1" x14ac:dyDescent="0.2">
      <c r="H5372" s="12"/>
      <c r="J5372" s="29"/>
      <c r="K5372" s="45"/>
      <c r="L5372" s="45"/>
      <c r="M5372" s="45"/>
    </row>
    <row r="5373" spans="8:13" s="28" customFormat="1" x14ac:dyDescent="0.2">
      <c r="H5373" s="12"/>
      <c r="J5373" s="29"/>
      <c r="K5373" s="45"/>
      <c r="L5373" s="45"/>
      <c r="M5373" s="45"/>
    </row>
    <row r="5374" spans="8:13" s="28" customFormat="1" x14ac:dyDescent="0.2">
      <c r="H5374" s="12"/>
      <c r="J5374" s="29"/>
      <c r="K5374" s="45"/>
      <c r="L5374" s="45"/>
      <c r="M5374" s="45"/>
    </row>
    <row r="5375" spans="8:13" s="28" customFormat="1" x14ac:dyDescent="0.2">
      <c r="H5375" s="12"/>
      <c r="J5375" s="29"/>
      <c r="K5375" s="45"/>
      <c r="L5375" s="45"/>
      <c r="M5375" s="45"/>
    </row>
    <row r="5376" spans="8:13" s="28" customFormat="1" x14ac:dyDescent="0.2">
      <c r="H5376" s="12"/>
      <c r="J5376" s="29"/>
      <c r="K5376" s="45"/>
      <c r="L5376" s="45"/>
      <c r="M5376" s="45"/>
    </row>
    <row r="5377" spans="8:13" s="28" customFormat="1" x14ac:dyDescent="0.2">
      <c r="H5377" s="12"/>
      <c r="J5377" s="29"/>
      <c r="K5377" s="45"/>
      <c r="L5377" s="45"/>
      <c r="M5377" s="45"/>
    </row>
    <row r="5378" spans="8:13" s="28" customFormat="1" x14ac:dyDescent="0.2">
      <c r="H5378" s="12"/>
      <c r="J5378" s="29"/>
      <c r="K5378" s="45"/>
      <c r="L5378" s="45"/>
      <c r="M5378" s="45"/>
    </row>
    <row r="5379" spans="8:13" s="28" customFormat="1" x14ac:dyDescent="0.2">
      <c r="H5379" s="12"/>
      <c r="J5379" s="29"/>
      <c r="K5379" s="45"/>
      <c r="L5379" s="45"/>
      <c r="M5379" s="45"/>
    </row>
    <row r="5380" spans="8:13" s="28" customFormat="1" x14ac:dyDescent="0.2">
      <c r="H5380" s="12"/>
      <c r="J5380" s="29"/>
      <c r="K5380" s="45"/>
      <c r="L5380" s="45"/>
      <c r="M5380" s="45"/>
    </row>
    <row r="5381" spans="8:13" s="28" customFormat="1" x14ac:dyDescent="0.2">
      <c r="H5381" s="12"/>
      <c r="J5381" s="29"/>
      <c r="K5381" s="45"/>
      <c r="L5381" s="45"/>
      <c r="M5381" s="45"/>
    </row>
    <row r="5382" spans="8:13" s="28" customFormat="1" x14ac:dyDescent="0.2">
      <c r="H5382" s="12"/>
      <c r="J5382" s="29"/>
      <c r="K5382" s="45"/>
      <c r="L5382" s="45"/>
      <c r="M5382" s="45"/>
    </row>
    <row r="5383" spans="8:13" s="28" customFormat="1" x14ac:dyDescent="0.2">
      <c r="H5383" s="12"/>
      <c r="J5383" s="29"/>
      <c r="K5383" s="45"/>
      <c r="L5383" s="45"/>
      <c r="M5383" s="45"/>
    </row>
    <row r="5384" spans="8:13" s="28" customFormat="1" x14ac:dyDescent="0.2">
      <c r="H5384" s="12"/>
      <c r="J5384" s="29"/>
      <c r="K5384" s="45"/>
      <c r="L5384" s="45"/>
      <c r="M5384" s="45"/>
    </row>
    <row r="5385" spans="8:13" s="28" customFormat="1" x14ac:dyDescent="0.2">
      <c r="H5385" s="12"/>
      <c r="J5385" s="29"/>
      <c r="K5385" s="45"/>
      <c r="L5385" s="45"/>
      <c r="M5385" s="45"/>
    </row>
    <row r="5386" spans="8:13" s="28" customFormat="1" x14ac:dyDescent="0.2">
      <c r="H5386" s="12"/>
      <c r="J5386" s="29"/>
      <c r="K5386" s="45"/>
      <c r="L5386" s="45"/>
      <c r="M5386" s="45"/>
    </row>
    <row r="5387" spans="8:13" s="28" customFormat="1" x14ac:dyDescent="0.2">
      <c r="H5387" s="12"/>
      <c r="J5387" s="29"/>
      <c r="K5387" s="45"/>
      <c r="L5387" s="45"/>
      <c r="M5387" s="45"/>
    </row>
    <row r="5388" spans="8:13" s="28" customFormat="1" x14ac:dyDescent="0.2">
      <c r="H5388" s="12"/>
      <c r="J5388" s="29"/>
      <c r="K5388" s="45"/>
      <c r="L5388" s="45"/>
      <c r="M5388" s="45"/>
    </row>
    <row r="5389" spans="8:13" s="28" customFormat="1" x14ac:dyDescent="0.2">
      <c r="H5389" s="12"/>
      <c r="J5389" s="29"/>
      <c r="K5389" s="45"/>
      <c r="L5389" s="45"/>
      <c r="M5389" s="45"/>
    </row>
    <row r="5390" spans="8:13" s="28" customFormat="1" x14ac:dyDescent="0.2">
      <c r="H5390" s="12"/>
      <c r="J5390" s="29"/>
      <c r="K5390" s="45"/>
      <c r="L5390" s="45"/>
      <c r="M5390" s="45"/>
    </row>
    <row r="5391" spans="8:13" s="28" customFormat="1" x14ac:dyDescent="0.2">
      <c r="H5391" s="12"/>
      <c r="J5391" s="29"/>
      <c r="K5391" s="45"/>
      <c r="L5391" s="45"/>
      <c r="M5391" s="45"/>
    </row>
    <row r="5392" spans="8:13" s="28" customFormat="1" x14ac:dyDescent="0.2">
      <c r="H5392" s="12"/>
      <c r="J5392" s="29"/>
      <c r="K5392" s="45"/>
      <c r="L5392" s="45"/>
      <c r="M5392" s="45"/>
    </row>
    <row r="5393" spans="8:13" s="28" customFormat="1" x14ac:dyDescent="0.2">
      <c r="H5393" s="12"/>
      <c r="J5393" s="29"/>
      <c r="K5393" s="45"/>
      <c r="L5393" s="45"/>
      <c r="M5393" s="45"/>
    </row>
    <row r="5394" spans="8:13" s="28" customFormat="1" x14ac:dyDescent="0.2">
      <c r="H5394" s="12"/>
      <c r="J5394" s="29"/>
      <c r="K5394" s="45"/>
      <c r="L5394" s="45"/>
      <c r="M5394" s="45"/>
    </row>
    <row r="5395" spans="8:13" s="28" customFormat="1" x14ac:dyDescent="0.2">
      <c r="H5395" s="12"/>
      <c r="J5395" s="29"/>
      <c r="K5395" s="45"/>
      <c r="L5395" s="45"/>
      <c r="M5395" s="45"/>
    </row>
    <row r="5396" spans="8:13" s="28" customFormat="1" x14ac:dyDescent="0.2">
      <c r="H5396" s="12"/>
      <c r="J5396" s="29"/>
      <c r="K5396" s="45"/>
      <c r="L5396" s="45"/>
      <c r="M5396" s="45"/>
    </row>
    <row r="5397" spans="8:13" s="28" customFormat="1" x14ac:dyDescent="0.2">
      <c r="H5397" s="12"/>
      <c r="J5397" s="29"/>
      <c r="K5397" s="45"/>
      <c r="L5397" s="45"/>
      <c r="M5397" s="45"/>
    </row>
    <row r="5398" spans="8:13" s="28" customFormat="1" x14ac:dyDescent="0.2">
      <c r="H5398" s="12"/>
      <c r="J5398" s="29"/>
      <c r="K5398" s="45"/>
      <c r="L5398" s="45"/>
      <c r="M5398" s="45"/>
    </row>
    <row r="5399" spans="8:13" s="28" customFormat="1" x14ac:dyDescent="0.2">
      <c r="H5399" s="12"/>
      <c r="J5399" s="29"/>
      <c r="K5399" s="45"/>
      <c r="L5399" s="45"/>
      <c r="M5399" s="45"/>
    </row>
    <row r="5400" spans="8:13" s="28" customFormat="1" x14ac:dyDescent="0.2">
      <c r="H5400" s="12"/>
      <c r="J5400" s="29"/>
      <c r="K5400" s="45"/>
      <c r="L5400" s="45"/>
      <c r="M5400" s="45"/>
    </row>
    <row r="5401" spans="8:13" s="28" customFormat="1" x14ac:dyDescent="0.2">
      <c r="H5401" s="12"/>
      <c r="J5401" s="29"/>
      <c r="K5401" s="45"/>
      <c r="L5401" s="45"/>
      <c r="M5401" s="45"/>
    </row>
    <row r="5402" spans="8:13" s="28" customFormat="1" x14ac:dyDescent="0.2">
      <c r="H5402" s="12"/>
      <c r="J5402" s="29"/>
      <c r="K5402" s="45"/>
      <c r="L5402" s="45"/>
      <c r="M5402" s="45"/>
    </row>
    <row r="5403" spans="8:13" s="28" customFormat="1" x14ac:dyDescent="0.2">
      <c r="H5403" s="12"/>
      <c r="J5403" s="29"/>
      <c r="K5403" s="45"/>
      <c r="L5403" s="45"/>
      <c r="M5403" s="45"/>
    </row>
    <row r="5404" spans="8:13" s="28" customFormat="1" x14ac:dyDescent="0.2">
      <c r="H5404" s="12"/>
      <c r="J5404" s="29"/>
      <c r="K5404" s="45"/>
      <c r="L5404" s="45"/>
      <c r="M5404" s="45"/>
    </row>
    <row r="5405" spans="8:13" s="28" customFormat="1" x14ac:dyDescent="0.2">
      <c r="H5405" s="12"/>
      <c r="J5405" s="29"/>
      <c r="K5405" s="45"/>
      <c r="L5405" s="45"/>
      <c r="M5405" s="45"/>
    </row>
    <row r="5406" spans="8:13" s="28" customFormat="1" x14ac:dyDescent="0.2">
      <c r="H5406" s="12"/>
      <c r="J5406" s="29"/>
      <c r="K5406" s="45"/>
      <c r="L5406" s="45"/>
      <c r="M5406" s="45"/>
    </row>
    <row r="5407" spans="8:13" s="28" customFormat="1" x14ac:dyDescent="0.2">
      <c r="H5407" s="12"/>
      <c r="J5407" s="29"/>
      <c r="K5407" s="45"/>
      <c r="L5407" s="45"/>
      <c r="M5407" s="45"/>
    </row>
    <row r="5408" spans="8:13" s="28" customFormat="1" x14ac:dyDescent="0.2">
      <c r="H5408" s="12"/>
      <c r="J5408" s="29"/>
      <c r="K5408" s="45"/>
      <c r="L5408" s="45"/>
      <c r="M5408" s="45"/>
    </row>
    <row r="5409" spans="8:13" s="28" customFormat="1" x14ac:dyDescent="0.2">
      <c r="H5409" s="12"/>
      <c r="J5409" s="29"/>
      <c r="K5409" s="45"/>
      <c r="L5409" s="45"/>
      <c r="M5409" s="45"/>
    </row>
    <row r="5410" spans="8:13" s="28" customFormat="1" x14ac:dyDescent="0.2">
      <c r="H5410" s="12"/>
      <c r="J5410" s="29"/>
      <c r="K5410" s="45"/>
      <c r="L5410" s="45"/>
      <c r="M5410" s="45"/>
    </row>
    <row r="5411" spans="8:13" s="28" customFormat="1" x14ac:dyDescent="0.2">
      <c r="H5411" s="12"/>
      <c r="J5411" s="29"/>
      <c r="K5411" s="45"/>
      <c r="L5411" s="45"/>
      <c r="M5411" s="45"/>
    </row>
    <row r="5412" spans="8:13" s="28" customFormat="1" x14ac:dyDescent="0.2">
      <c r="H5412" s="12"/>
      <c r="J5412" s="29"/>
      <c r="K5412" s="45"/>
      <c r="L5412" s="45"/>
      <c r="M5412" s="45"/>
    </row>
    <row r="5413" spans="8:13" s="28" customFormat="1" x14ac:dyDescent="0.2">
      <c r="H5413" s="12"/>
      <c r="J5413" s="29"/>
      <c r="K5413" s="45"/>
      <c r="L5413" s="45"/>
      <c r="M5413" s="45"/>
    </row>
    <row r="5414" spans="8:13" s="28" customFormat="1" x14ac:dyDescent="0.2">
      <c r="H5414" s="12"/>
      <c r="J5414" s="29"/>
      <c r="K5414" s="45"/>
      <c r="L5414" s="45"/>
      <c r="M5414" s="45"/>
    </row>
    <row r="5415" spans="8:13" s="28" customFormat="1" x14ac:dyDescent="0.2">
      <c r="H5415" s="12"/>
      <c r="J5415" s="29"/>
      <c r="K5415" s="45"/>
      <c r="L5415" s="45"/>
      <c r="M5415" s="45"/>
    </row>
    <row r="5416" spans="8:13" s="28" customFormat="1" x14ac:dyDescent="0.2">
      <c r="H5416" s="12"/>
      <c r="J5416" s="29"/>
      <c r="K5416" s="45"/>
      <c r="L5416" s="45"/>
      <c r="M5416" s="45"/>
    </row>
    <row r="5417" spans="8:13" s="28" customFormat="1" x14ac:dyDescent="0.2">
      <c r="H5417" s="12"/>
      <c r="J5417" s="29"/>
      <c r="K5417" s="45"/>
      <c r="L5417" s="45"/>
      <c r="M5417" s="45"/>
    </row>
    <row r="5418" spans="8:13" s="28" customFormat="1" x14ac:dyDescent="0.2">
      <c r="H5418" s="12"/>
      <c r="J5418" s="29"/>
      <c r="K5418" s="45"/>
      <c r="L5418" s="45"/>
      <c r="M5418" s="45"/>
    </row>
    <row r="5419" spans="8:13" s="28" customFormat="1" x14ac:dyDescent="0.2">
      <c r="H5419" s="12"/>
      <c r="J5419" s="29"/>
      <c r="K5419" s="45"/>
      <c r="L5419" s="45"/>
      <c r="M5419" s="45"/>
    </row>
    <row r="5420" spans="8:13" s="28" customFormat="1" x14ac:dyDescent="0.2">
      <c r="H5420" s="12"/>
      <c r="J5420" s="29"/>
      <c r="K5420" s="45"/>
      <c r="L5420" s="45"/>
      <c r="M5420" s="45"/>
    </row>
    <row r="5421" spans="8:13" s="28" customFormat="1" x14ac:dyDescent="0.2">
      <c r="H5421" s="12"/>
      <c r="J5421" s="29"/>
      <c r="K5421" s="45"/>
      <c r="L5421" s="45"/>
      <c r="M5421" s="45"/>
    </row>
    <row r="5422" spans="8:13" s="28" customFormat="1" x14ac:dyDescent="0.2">
      <c r="H5422" s="12"/>
      <c r="J5422" s="29"/>
      <c r="K5422" s="45"/>
      <c r="L5422" s="45"/>
      <c r="M5422" s="45"/>
    </row>
    <row r="5423" spans="8:13" s="28" customFormat="1" x14ac:dyDescent="0.2">
      <c r="H5423" s="12"/>
      <c r="J5423" s="29"/>
      <c r="K5423" s="45"/>
      <c r="L5423" s="45"/>
      <c r="M5423" s="45"/>
    </row>
    <row r="5424" spans="8:13" s="28" customFormat="1" x14ac:dyDescent="0.2">
      <c r="H5424" s="12"/>
      <c r="J5424" s="29"/>
      <c r="K5424" s="45"/>
      <c r="L5424" s="45"/>
      <c r="M5424" s="45"/>
    </row>
    <row r="5425" spans="8:13" s="28" customFormat="1" x14ac:dyDescent="0.2">
      <c r="H5425" s="12"/>
      <c r="J5425" s="29"/>
      <c r="K5425" s="45"/>
      <c r="L5425" s="45"/>
      <c r="M5425" s="45"/>
    </row>
    <row r="5426" spans="8:13" s="28" customFormat="1" x14ac:dyDescent="0.2">
      <c r="H5426" s="12"/>
      <c r="J5426" s="29"/>
      <c r="K5426" s="45"/>
      <c r="L5426" s="45"/>
      <c r="M5426" s="45"/>
    </row>
    <row r="5427" spans="8:13" s="28" customFormat="1" x14ac:dyDescent="0.2">
      <c r="H5427" s="12"/>
      <c r="J5427" s="29"/>
      <c r="K5427" s="45"/>
      <c r="L5427" s="45"/>
      <c r="M5427" s="45"/>
    </row>
    <row r="5428" spans="8:13" s="28" customFormat="1" x14ac:dyDescent="0.2">
      <c r="H5428" s="12"/>
      <c r="J5428" s="29"/>
      <c r="K5428" s="45"/>
      <c r="L5428" s="45"/>
      <c r="M5428" s="45"/>
    </row>
    <row r="5429" spans="8:13" s="28" customFormat="1" x14ac:dyDescent="0.2">
      <c r="H5429" s="12"/>
      <c r="J5429" s="29"/>
      <c r="K5429" s="45"/>
      <c r="L5429" s="45"/>
      <c r="M5429" s="45"/>
    </row>
    <row r="5430" spans="8:13" s="28" customFormat="1" x14ac:dyDescent="0.2">
      <c r="H5430" s="12"/>
      <c r="J5430" s="29"/>
      <c r="K5430" s="45"/>
      <c r="L5430" s="45"/>
      <c r="M5430" s="45"/>
    </row>
    <row r="5431" spans="8:13" s="28" customFormat="1" x14ac:dyDescent="0.2">
      <c r="H5431" s="12"/>
      <c r="J5431" s="29"/>
      <c r="K5431" s="45"/>
      <c r="L5431" s="45"/>
      <c r="M5431" s="45"/>
    </row>
    <row r="5432" spans="8:13" s="28" customFormat="1" x14ac:dyDescent="0.2">
      <c r="H5432" s="12"/>
      <c r="J5432" s="29"/>
      <c r="K5432" s="45"/>
      <c r="L5432" s="45"/>
      <c r="M5432" s="45"/>
    </row>
    <row r="5433" spans="8:13" s="28" customFormat="1" x14ac:dyDescent="0.2">
      <c r="H5433" s="12"/>
      <c r="J5433" s="29"/>
      <c r="K5433" s="45"/>
      <c r="L5433" s="45"/>
      <c r="M5433" s="45"/>
    </row>
    <row r="5434" spans="8:13" s="28" customFormat="1" x14ac:dyDescent="0.2">
      <c r="H5434" s="12"/>
      <c r="J5434" s="29"/>
      <c r="K5434" s="45"/>
      <c r="L5434" s="45"/>
      <c r="M5434" s="45"/>
    </row>
    <row r="5435" spans="8:13" s="28" customFormat="1" x14ac:dyDescent="0.2">
      <c r="H5435" s="12"/>
      <c r="J5435" s="29"/>
      <c r="K5435" s="45"/>
      <c r="L5435" s="45"/>
      <c r="M5435" s="45"/>
    </row>
    <row r="5436" spans="8:13" s="28" customFormat="1" x14ac:dyDescent="0.2">
      <c r="H5436" s="12"/>
      <c r="J5436" s="29"/>
      <c r="K5436" s="45"/>
      <c r="L5436" s="45"/>
      <c r="M5436" s="45"/>
    </row>
    <row r="5437" spans="8:13" s="28" customFormat="1" x14ac:dyDescent="0.2">
      <c r="H5437" s="12"/>
      <c r="J5437" s="29"/>
      <c r="K5437" s="45"/>
      <c r="L5437" s="45"/>
      <c r="M5437" s="45"/>
    </row>
    <row r="5438" spans="8:13" s="28" customFormat="1" x14ac:dyDescent="0.2">
      <c r="H5438" s="12"/>
      <c r="J5438" s="29"/>
      <c r="K5438" s="45"/>
      <c r="L5438" s="45"/>
      <c r="M5438" s="45"/>
    </row>
    <row r="5439" spans="8:13" s="28" customFormat="1" x14ac:dyDescent="0.2">
      <c r="H5439" s="12"/>
      <c r="J5439" s="29"/>
      <c r="K5439" s="45"/>
      <c r="L5439" s="45"/>
      <c r="M5439" s="45"/>
    </row>
    <row r="5440" spans="8:13" s="28" customFormat="1" x14ac:dyDescent="0.2">
      <c r="H5440" s="12"/>
      <c r="J5440" s="29"/>
      <c r="K5440" s="45"/>
      <c r="L5440" s="45"/>
      <c r="M5440" s="45"/>
    </row>
    <row r="5441" spans="8:13" s="28" customFormat="1" x14ac:dyDescent="0.2">
      <c r="H5441" s="12"/>
      <c r="J5441" s="29"/>
      <c r="K5441" s="45"/>
      <c r="L5441" s="45"/>
      <c r="M5441" s="45"/>
    </row>
    <row r="5442" spans="8:13" s="28" customFormat="1" x14ac:dyDescent="0.2">
      <c r="H5442" s="12"/>
      <c r="J5442" s="29"/>
      <c r="K5442" s="45"/>
      <c r="L5442" s="45"/>
      <c r="M5442" s="45"/>
    </row>
    <row r="5443" spans="8:13" s="28" customFormat="1" x14ac:dyDescent="0.2">
      <c r="H5443" s="12"/>
      <c r="J5443" s="29"/>
      <c r="K5443" s="45"/>
      <c r="L5443" s="45"/>
      <c r="M5443" s="45"/>
    </row>
    <row r="5444" spans="8:13" s="28" customFormat="1" x14ac:dyDescent="0.2">
      <c r="H5444" s="12"/>
      <c r="J5444" s="29"/>
      <c r="K5444" s="45"/>
      <c r="L5444" s="45"/>
      <c r="M5444" s="45"/>
    </row>
    <row r="5445" spans="8:13" s="28" customFormat="1" x14ac:dyDescent="0.2">
      <c r="H5445" s="12"/>
      <c r="J5445" s="29"/>
      <c r="K5445" s="45"/>
      <c r="L5445" s="45"/>
      <c r="M5445" s="45"/>
    </row>
    <row r="5446" spans="8:13" s="28" customFormat="1" x14ac:dyDescent="0.2">
      <c r="H5446" s="12"/>
      <c r="J5446" s="29"/>
      <c r="K5446" s="45"/>
      <c r="L5446" s="45"/>
      <c r="M5446" s="45"/>
    </row>
    <row r="5447" spans="8:13" s="28" customFormat="1" x14ac:dyDescent="0.2">
      <c r="H5447" s="12"/>
      <c r="J5447" s="29"/>
      <c r="K5447" s="45"/>
      <c r="L5447" s="45"/>
      <c r="M5447" s="45"/>
    </row>
    <row r="5448" spans="8:13" s="28" customFormat="1" x14ac:dyDescent="0.2">
      <c r="H5448" s="12"/>
      <c r="J5448" s="29"/>
      <c r="K5448" s="45"/>
      <c r="L5448" s="45"/>
      <c r="M5448" s="45"/>
    </row>
    <row r="5449" spans="8:13" s="28" customFormat="1" x14ac:dyDescent="0.2">
      <c r="H5449" s="12"/>
      <c r="J5449" s="29"/>
      <c r="K5449" s="45"/>
      <c r="L5449" s="45"/>
      <c r="M5449" s="45"/>
    </row>
    <row r="5450" spans="8:13" s="28" customFormat="1" x14ac:dyDescent="0.2">
      <c r="H5450" s="12"/>
      <c r="J5450" s="29"/>
      <c r="K5450" s="45"/>
      <c r="L5450" s="45"/>
      <c r="M5450" s="45"/>
    </row>
    <row r="5451" spans="8:13" s="28" customFormat="1" x14ac:dyDescent="0.2">
      <c r="H5451" s="12"/>
      <c r="J5451" s="29"/>
      <c r="K5451" s="45"/>
      <c r="L5451" s="45"/>
      <c r="M5451" s="45"/>
    </row>
    <row r="5452" spans="8:13" s="28" customFormat="1" x14ac:dyDescent="0.2">
      <c r="H5452" s="12"/>
      <c r="J5452" s="29"/>
      <c r="K5452" s="45"/>
      <c r="L5452" s="45"/>
      <c r="M5452" s="45"/>
    </row>
    <row r="5453" spans="8:13" s="28" customFormat="1" x14ac:dyDescent="0.2">
      <c r="H5453" s="12"/>
      <c r="J5453" s="29"/>
      <c r="K5453" s="45"/>
      <c r="L5453" s="45"/>
      <c r="M5453" s="45"/>
    </row>
    <row r="5454" spans="8:13" s="28" customFormat="1" x14ac:dyDescent="0.2">
      <c r="H5454" s="12"/>
      <c r="J5454" s="29"/>
      <c r="K5454" s="45"/>
      <c r="L5454" s="45"/>
      <c r="M5454" s="45"/>
    </row>
    <row r="5455" spans="8:13" s="28" customFormat="1" x14ac:dyDescent="0.2">
      <c r="H5455" s="12"/>
      <c r="J5455" s="29"/>
      <c r="K5455" s="45"/>
      <c r="L5455" s="45"/>
      <c r="M5455" s="45"/>
    </row>
    <row r="5456" spans="8:13" s="28" customFormat="1" x14ac:dyDescent="0.2">
      <c r="H5456" s="12"/>
      <c r="J5456" s="29"/>
      <c r="K5456" s="45"/>
      <c r="L5456" s="45"/>
      <c r="M5456" s="45"/>
    </row>
    <row r="5457" spans="8:13" s="28" customFormat="1" x14ac:dyDescent="0.2">
      <c r="H5457" s="12"/>
      <c r="J5457" s="29"/>
      <c r="K5457" s="45"/>
      <c r="L5457" s="45"/>
      <c r="M5457" s="45"/>
    </row>
    <row r="5458" spans="8:13" s="28" customFormat="1" x14ac:dyDescent="0.2">
      <c r="H5458" s="12"/>
      <c r="J5458" s="29"/>
      <c r="K5458" s="45"/>
      <c r="L5458" s="45"/>
      <c r="M5458" s="45"/>
    </row>
    <row r="5459" spans="8:13" s="28" customFormat="1" x14ac:dyDescent="0.2">
      <c r="H5459" s="12"/>
      <c r="J5459" s="29"/>
      <c r="K5459" s="45"/>
      <c r="L5459" s="45"/>
      <c r="M5459" s="45"/>
    </row>
    <row r="5460" spans="8:13" s="28" customFormat="1" x14ac:dyDescent="0.2">
      <c r="H5460" s="12"/>
      <c r="J5460" s="29"/>
      <c r="K5460" s="45"/>
      <c r="L5460" s="45"/>
      <c r="M5460" s="45"/>
    </row>
    <row r="5461" spans="8:13" s="28" customFormat="1" x14ac:dyDescent="0.2">
      <c r="H5461" s="12"/>
      <c r="J5461" s="29"/>
      <c r="K5461" s="45"/>
      <c r="L5461" s="45"/>
      <c r="M5461" s="45"/>
    </row>
    <row r="5462" spans="8:13" s="28" customFormat="1" x14ac:dyDescent="0.2">
      <c r="H5462" s="12"/>
      <c r="J5462" s="29"/>
      <c r="K5462" s="45"/>
      <c r="L5462" s="45"/>
      <c r="M5462" s="45"/>
    </row>
    <row r="5463" spans="8:13" s="28" customFormat="1" x14ac:dyDescent="0.2">
      <c r="H5463" s="12"/>
      <c r="J5463" s="29"/>
      <c r="K5463" s="45"/>
      <c r="L5463" s="45"/>
      <c r="M5463" s="45"/>
    </row>
    <row r="5464" spans="8:13" s="28" customFormat="1" x14ac:dyDescent="0.2">
      <c r="H5464" s="12"/>
      <c r="J5464" s="29"/>
      <c r="K5464" s="45"/>
      <c r="L5464" s="45"/>
      <c r="M5464" s="45"/>
    </row>
    <row r="5465" spans="8:13" s="28" customFormat="1" x14ac:dyDescent="0.2">
      <c r="H5465" s="12"/>
      <c r="J5465" s="29"/>
      <c r="K5465" s="45"/>
      <c r="L5465" s="45"/>
      <c r="M5465" s="45"/>
    </row>
    <row r="5466" spans="8:13" s="28" customFormat="1" x14ac:dyDescent="0.2">
      <c r="H5466" s="12"/>
      <c r="J5466" s="29"/>
      <c r="K5466" s="45"/>
      <c r="L5466" s="45"/>
      <c r="M5466" s="45"/>
    </row>
    <row r="5467" spans="8:13" s="28" customFormat="1" x14ac:dyDescent="0.2">
      <c r="H5467" s="12"/>
      <c r="J5467" s="29"/>
      <c r="K5467" s="45"/>
      <c r="L5467" s="45"/>
      <c r="M5467" s="45"/>
    </row>
    <row r="5468" spans="8:13" s="28" customFormat="1" x14ac:dyDescent="0.2">
      <c r="H5468" s="12"/>
      <c r="J5468" s="29"/>
      <c r="K5468" s="45"/>
      <c r="L5468" s="45"/>
      <c r="M5468" s="45"/>
    </row>
    <row r="5469" spans="8:13" s="28" customFormat="1" x14ac:dyDescent="0.2">
      <c r="H5469" s="12"/>
      <c r="J5469" s="29"/>
      <c r="K5469" s="45"/>
      <c r="L5469" s="45"/>
      <c r="M5469" s="45"/>
    </row>
    <row r="5470" spans="8:13" s="28" customFormat="1" x14ac:dyDescent="0.2">
      <c r="H5470" s="12"/>
      <c r="J5470" s="29"/>
      <c r="K5470" s="45"/>
      <c r="L5470" s="45"/>
      <c r="M5470" s="45"/>
    </row>
    <row r="5471" spans="8:13" s="28" customFormat="1" x14ac:dyDescent="0.2">
      <c r="H5471" s="12"/>
      <c r="J5471" s="29"/>
      <c r="K5471" s="45"/>
      <c r="L5471" s="45"/>
      <c r="M5471" s="45"/>
    </row>
    <row r="5472" spans="8:13" s="28" customFormat="1" x14ac:dyDescent="0.2">
      <c r="H5472" s="12"/>
      <c r="J5472" s="29"/>
      <c r="K5472" s="45"/>
      <c r="L5472" s="45"/>
      <c r="M5472" s="45"/>
    </row>
    <row r="5473" spans="8:13" s="28" customFormat="1" x14ac:dyDescent="0.2">
      <c r="H5473" s="12"/>
      <c r="J5473" s="29"/>
      <c r="K5473" s="45"/>
      <c r="L5473" s="45"/>
      <c r="M5473" s="45"/>
    </row>
    <row r="5474" spans="8:13" s="28" customFormat="1" x14ac:dyDescent="0.2">
      <c r="H5474" s="12"/>
      <c r="J5474" s="29"/>
      <c r="K5474" s="45"/>
      <c r="L5474" s="45"/>
      <c r="M5474" s="45"/>
    </row>
    <row r="5475" spans="8:13" s="28" customFormat="1" x14ac:dyDescent="0.2">
      <c r="H5475" s="12"/>
      <c r="J5475" s="29"/>
      <c r="K5475" s="45"/>
      <c r="L5475" s="45"/>
      <c r="M5475" s="45"/>
    </row>
    <row r="5476" spans="8:13" s="28" customFormat="1" x14ac:dyDescent="0.2">
      <c r="H5476" s="12"/>
      <c r="J5476" s="29"/>
      <c r="K5476" s="45"/>
      <c r="L5476" s="45"/>
      <c r="M5476" s="45"/>
    </row>
    <row r="5477" spans="8:13" s="28" customFormat="1" x14ac:dyDescent="0.2">
      <c r="H5477" s="12"/>
      <c r="J5477" s="29"/>
      <c r="K5477" s="45"/>
      <c r="L5477" s="45"/>
      <c r="M5477" s="45"/>
    </row>
    <row r="5478" spans="8:13" s="28" customFormat="1" x14ac:dyDescent="0.2">
      <c r="H5478" s="12"/>
      <c r="J5478" s="29"/>
      <c r="K5478" s="45"/>
      <c r="L5478" s="45"/>
      <c r="M5478" s="45"/>
    </row>
    <row r="5479" spans="8:13" s="28" customFormat="1" x14ac:dyDescent="0.2">
      <c r="H5479" s="12"/>
      <c r="J5479" s="29"/>
      <c r="K5479" s="45"/>
      <c r="L5479" s="45"/>
      <c r="M5479" s="45"/>
    </row>
    <row r="5480" spans="8:13" s="28" customFormat="1" x14ac:dyDescent="0.2">
      <c r="H5480" s="12"/>
      <c r="J5480" s="29"/>
      <c r="K5480" s="45"/>
      <c r="L5480" s="45"/>
      <c r="M5480" s="45"/>
    </row>
    <row r="5481" spans="8:13" s="28" customFormat="1" x14ac:dyDescent="0.2">
      <c r="H5481" s="12"/>
      <c r="J5481" s="29"/>
      <c r="K5481" s="45"/>
      <c r="L5481" s="45"/>
      <c r="M5481" s="45"/>
    </row>
    <row r="5482" spans="8:13" s="28" customFormat="1" x14ac:dyDescent="0.2">
      <c r="H5482" s="12"/>
      <c r="J5482" s="29"/>
      <c r="K5482" s="45"/>
      <c r="L5482" s="45"/>
      <c r="M5482" s="45"/>
    </row>
    <row r="5483" spans="8:13" s="28" customFormat="1" x14ac:dyDescent="0.2">
      <c r="H5483" s="12"/>
      <c r="J5483" s="29"/>
      <c r="K5483" s="45"/>
      <c r="L5483" s="45"/>
      <c r="M5483" s="45"/>
    </row>
    <row r="5484" spans="8:13" s="28" customFormat="1" x14ac:dyDescent="0.2">
      <c r="H5484" s="12"/>
      <c r="J5484" s="29"/>
      <c r="K5484" s="45"/>
      <c r="L5484" s="45"/>
      <c r="M5484" s="45"/>
    </row>
    <row r="5485" spans="8:13" s="28" customFormat="1" x14ac:dyDescent="0.2">
      <c r="H5485" s="12"/>
      <c r="J5485" s="29"/>
      <c r="K5485" s="45"/>
      <c r="L5485" s="45"/>
      <c r="M5485" s="45"/>
    </row>
    <row r="5486" spans="8:13" s="28" customFormat="1" x14ac:dyDescent="0.2">
      <c r="H5486" s="12"/>
      <c r="J5486" s="29"/>
      <c r="K5486" s="45"/>
      <c r="L5486" s="45"/>
      <c r="M5486" s="45"/>
    </row>
    <row r="5487" spans="8:13" s="28" customFormat="1" x14ac:dyDescent="0.2">
      <c r="H5487" s="12"/>
      <c r="J5487" s="29"/>
      <c r="K5487" s="45"/>
      <c r="L5487" s="45"/>
      <c r="M5487" s="45"/>
    </row>
    <row r="5488" spans="8:13" s="28" customFormat="1" x14ac:dyDescent="0.2">
      <c r="H5488" s="12"/>
      <c r="J5488" s="29"/>
      <c r="K5488" s="45"/>
      <c r="L5488" s="45"/>
      <c r="M5488" s="45"/>
    </row>
    <row r="5489" spans="8:13" s="28" customFormat="1" x14ac:dyDescent="0.2">
      <c r="H5489" s="12"/>
      <c r="J5489" s="29"/>
      <c r="K5489" s="45"/>
      <c r="L5489" s="45"/>
      <c r="M5489" s="45"/>
    </row>
    <row r="5490" spans="8:13" s="28" customFormat="1" x14ac:dyDescent="0.2">
      <c r="H5490" s="12"/>
      <c r="J5490" s="29"/>
      <c r="K5490" s="45"/>
      <c r="L5490" s="45"/>
      <c r="M5490" s="45"/>
    </row>
    <row r="5491" spans="8:13" s="28" customFormat="1" x14ac:dyDescent="0.2">
      <c r="H5491" s="12"/>
      <c r="J5491" s="29"/>
      <c r="K5491" s="45"/>
      <c r="L5491" s="45"/>
      <c r="M5491" s="45"/>
    </row>
    <row r="5492" spans="8:13" s="28" customFormat="1" x14ac:dyDescent="0.2">
      <c r="H5492" s="12"/>
      <c r="J5492" s="29"/>
      <c r="K5492" s="45"/>
      <c r="L5492" s="45"/>
      <c r="M5492" s="45"/>
    </row>
    <row r="5493" spans="8:13" s="28" customFormat="1" x14ac:dyDescent="0.2">
      <c r="H5493" s="12"/>
      <c r="J5493" s="29"/>
      <c r="K5493" s="45"/>
      <c r="L5493" s="45"/>
      <c r="M5493" s="45"/>
    </row>
    <row r="5494" spans="8:13" s="28" customFormat="1" x14ac:dyDescent="0.2">
      <c r="H5494" s="12"/>
      <c r="J5494" s="29"/>
      <c r="K5494" s="45"/>
      <c r="L5494" s="45"/>
      <c r="M5494" s="45"/>
    </row>
    <row r="5495" spans="8:13" s="28" customFormat="1" x14ac:dyDescent="0.2">
      <c r="H5495" s="12"/>
      <c r="J5495" s="29"/>
      <c r="K5495" s="45"/>
      <c r="L5495" s="45"/>
      <c r="M5495" s="45"/>
    </row>
    <row r="5496" spans="8:13" s="28" customFormat="1" x14ac:dyDescent="0.2">
      <c r="H5496" s="12"/>
      <c r="J5496" s="29"/>
      <c r="K5496" s="45"/>
      <c r="L5496" s="45"/>
      <c r="M5496" s="45"/>
    </row>
    <row r="5497" spans="8:13" s="28" customFormat="1" x14ac:dyDescent="0.2">
      <c r="H5497" s="12"/>
      <c r="J5497" s="29"/>
      <c r="K5497" s="45"/>
      <c r="L5497" s="45"/>
      <c r="M5497" s="45"/>
    </row>
    <row r="5498" spans="8:13" s="28" customFormat="1" x14ac:dyDescent="0.2">
      <c r="H5498" s="12"/>
      <c r="J5498" s="29"/>
      <c r="K5498" s="45"/>
      <c r="L5498" s="45"/>
      <c r="M5498" s="45"/>
    </row>
    <row r="5499" spans="8:13" s="28" customFormat="1" x14ac:dyDescent="0.2">
      <c r="H5499" s="12"/>
      <c r="J5499" s="29"/>
      <c r="K5499" s="45"/>
      <c r="L5499" s="45"/>
      <c r="M5499" s="45"/>
    </row>
    <row r="5500" spans="8:13" s="28" customFormat="1" x14ac:dyDescent="0.2">
      <c r="H5500" s="12"/>
      <c r="J5500" s="29"/>
      <c r="K5500" s="45"/>
      <c r="L5500" s="45"/>
      <c r="M5500" s="45"/>
    </row>
    <row r="5501" spans="8:13" s="28" customFormat="1" x14ac:dyDescent="0.2">
      <c r="H5501" s="12"/>
      <c r="J5501" s="29"/>
      <c r="K5501" s="45"/>
      <c r="L5501" s="45"/>
      <c r="M5501" s="45"/>
    </row>
    <row r="5502" spans="8:13" s="28" customFormat="1" x14ac:dyDescent="0.2">
      <c r="H5502" s="12"/>
      <c r="J5502" s="29"/>
      <c r="K5502" s="45"/>
      <c r="L5502" s="45"/>
      <c r="M5502" s="45"/>
    </row>
    <row r="5503" spans="8:13" s="28" customFormat="1" x14ac:dyDescent="0.2">
      <c r="H5503" s="12"/>
      <c r="J5503" s="29"/>
      <c r="K5503" s="45"/>
      <c r="L5503" s="45"/>
      <c r="M5503" s="45"/>
    </row>
    <row r="5504" spans="8:13" s="28" customFormat="1" x14ac:dyDescent="0.2">
      <c r="H5504" s="12"/>
      <c r="J5504" s="29"/>
      <c r="K5504" s="45"/>
      <c r="L5504" s="45"/>
      <c r="M5504" s="45"/>
    </row>
    <row r="5505" spans="8:13" s="28" customFormat="1" x14ac:dyDescent="0.2">
      <c r="H5505" s="12"/>
      <c r="J5505" s="29"/>
      <c r="K5505" s="45"/>
      <c r="L5505" s="45"/>
      <c r="M5505" s="45"/>
    </row>
    <row r="5506" spans="8:13" s="28" customFormat="1" x14ac:dyDescent="0.2">
      <c r="H5506" s="12"/>
      <c r="J5506" s="29"/>
      <c r="K5506" s="45"/>
      <c r="L5506" s="45"/>
      <c r="M5506" s="45"/>
    </row>
    <row r="5507" spans="8:13" s="28" customFormat="1" x14ac:dyDescent="0.2">
      <c r="H5507" s="12"/>
      <c r="J5507" s="29"/>
      <c r="K5507" s="45"/>
      <c r="L5507" s="45"/>
      <c r="M5507" s="45"/>
    </row>
    <row r="5508" spans="8:13" s="28" customFormat="1" x14ac:dyDescent="0.2">
      <c r="H5508" s="12"/>
      <c r="J5508" s="29"/>
      <c r="K5508" s="45"/>
      <c r="L5508" s="45"/>
      <c r="M5508" s="45"/>
    </row>
    <row r="5509" spans="8:13" s="28" customFormat="1" x14ac:dyDescent="0.2">
      <c r="H5509" s="12"/>
      <c r="J5509" s="29"/>
      <c r="K5509" s="45"/>
      <c r="L5509" s="45"/>
      <c r="M5509" s="45"/>
    </row>
    <row r="5510" spans="8:13" s="28" customFormat="1" x14ac:dyDescent="0.2">
      <c r="H5510" s="12"/>
      <c r="J5510" s="29"/>
      <c r="K5510" s="45"/>
      <c r="L5510" s="45"/>
      <c r="M5510" s="45"/>
    </row>
    <row r="5511" spans="8:13" s="28" customFormat="1" x14ac:dyDescent="0.2">
      <c r="H5511" s="12"/>
      <c r="J5511" s="29"/>
      <c r="K5511" s="45"/>
      <c r="L5511" s="45"/>
      <c r="M5511" s="45"/>
    </row>
    <row r="5512" spans="8:13" s="28" customFormat="1" x14ac:dyDescent="0.2">
      <c r="H5512" s="12"/>
      <c r="J5512" s="29"/>
      <c r="K5512" s="45"/>
      <c r="L5512" s="45"/>
      <c r="M5512" s="45"/>
    </row>
    <row r="5513" spans="8:13" s="28" customFormat="1" x14ac:dyDescent="0.2">
      <c r="H5513" s="12"/>
      <c r="J5513" s="29"/>
      <c r="K5513" s="45"/>
      <c r="L5513" s="45"/>
      <c r="M5513" s="45"/>
    </row>
    <row r="5514" spans="8:13" s="28" customFormat="1" x14ac:dyDescent="0.2">
      <c r="H5514" s="12"/>
      <c r="J5514" s="29"/>
      <c r="K5514" s="45"/>
      <c r="L5514" s="45"/>
      <c r="M5514" s="45"/>
    </row>
    <row r="5515" spans="8:13" s="28" customFormat="1" x14ac:dyDescent="0.2">
      <c r="H5515" s="12"/>
      <c r="J5515" s="29"/>
      <c r="K5515" s="45"/>
      <c r="L5515" s="45"/>
      <c r="M5515" s="45"/>
    </row>
    <row r="5516" spans="8:13" s="28" customFormat="1" x14ac:dyDescent="0.2">
      <c r="H5516" s="12"/>
      <c r="J5516" s="29"/>
      <c r="K5516" s="45"/>
      <c r="L5516" s="45"/>
      <c r="M5516" s="45"/>
    </row>
    <row r="5517" spans="8:13" s="28" customFormat="1" x14ac:dyDescent="0.2">
      <c r="H5517" s="12"/>
      <c r="J5517" s="29"/>
      <c r="K5517" s="45"/>
      <c r="L5517" s="45"/>
      <c r="M5517" s="45"/>
    </row>
    <row r="5518" spans="8:13" s="28" customFormat="1" x14ac:dyDescent="0.2">
      <c r="H5518" s="12"/>
      <c r="J5518" s="29"/>
      <c r="K5518" s="45"/>
      <c r="L5518" s="45"/>
      <c r="M5518" s="45"/>
    </row>
    <row r="5519" spans="8:13" s="28" customFormat="1" x14ac:dyDescent="0.2">
      <c r="H5519" s="12"/>
      <c r="J5519" s="29"/>
      <c r="K5519" s="45"/>
      <c r="L5519" s="45"/>
      <c r="M5519" s="45"/>
    </row>
    <row r="5520" spans="8:13" s="28" customFormat="1" x14ac:dyDescent="0.2">
      <c r="H5520" s="12"/>
      <c r="J5520" s="29"/>
      <c r="K5520" s="45"/>
      <c r="L5520" s="45"/>
      <c r="M5520" s="45"/>
    </row>
    <row r="5521" spans="8:13" s="28" customFormat="1" x14ac:dyDescent="0.2">
      <c r="H5521" s="12"/>
      <c r="J5521" s="29"/>
      <c r="K5521" s="45"/>
      <c r="L5521" s="45"/>
      <c r="M5521" s="45"/>
    </row>
    <row r="5522" spans="8:13" s="28" customFormat="1" x14ac:dyDescent="0.2">
      <c r="H5522" s="12"/>
      <c r="J5522" s="29"/>
      <c r="K5522" s="45"/>
      <c r="L5522" s="45"/>
      <c r="M5522" s="45"/>
    </row>
    <row r="5523" spans="8:13" s="28" customFormat="1" x14ac:dyDescent="0.2">
      <c r="H5523" s="12"/>
      <c r="J5523" s="29"/>
      <c r="K5523" s="45"/>
      <c r="L5523" s="45"/>
      <c r="M5523" s="45"/>
    </row>
    <row r="5524" spans="8:13" s="28" customFormat="1" x14ac:dyDescent="0.2">
      <c r="H5524" s="12"/>
      <c r="J5524" s="29"/>
      <c r="K5524" s="45"/>
      <c r="L5524" s="45"/>
      <c r="M5524" s="45"/>
    </row>
    <row r="5525" spans="8:13" s="28" customFormat="1" x14ac:dyDescent="0.2">
      <c r="H5525" s="12"/>
      <c r="J5525" s="29"/>
      <c r="K5525" s="45"/>
      <c r="L5525" s="45"/>
      <c r="M5525" s="45"/>
    </row>
    <row r="5526" spans="8:13" s="28" customFormat="1" x14ac:dyDescent="0.2">
      <c r="H5526" s="12"/>
      <c r="J5526" s="29"/>
      <c r="K5526" s="45"/>
      <c r="L5526" s="45"/>
      <c r="M5526" s="45"/>
    </row>
    <row r="5527" spans="8:13" s="28" customFormat="1" x14ac:dyDescent="0.2">
      <c r="H5527" s="12"/>
      <c r="J5527" s="29"/>
      <c r="K5527" s="45"/>
      <c r="L5527" s="45"/>
      <c r="M5527" s="45"/>
    </row>
    <row r="5528" spans="8:13" s="28" customFormat="1" x14ac:dyDescent="0.2">
      <c r="H5528" s="12"/>
      <c r="J5528" s="29"/>
      <c r="K5528" s="45"/>
      <c r="L5528" s="45"/>
      <c r="M5528" s="45"/>
    </row>
    <row r="5529" spans="8:13" s="28" customFormat="1" x14ac:dyDescent="0.2">
      <c r="H5529" s="12"/>
      <c r="J5529" s="29"/>
      <c r="K5529" s="45"/>
      <c r="L5529" s="45"/>
      <c r="M5529" s="45"/>
    </row>
    <row r="5530" spans="8:13" s="28" customFormat="1" x14ac:dyDescent="0.2">
      <c r="H5530" s="12"/>
      <c r="J5530" s="29"/>
      <c r="K5530" s="45"/>
      <c r="L5530" s="45"/>
      <c r="M5530" s="45"/>
    </row>
    <row r="5531" spans="8:13" s="28" customFormat="1" x14ac:dyDescent="0.2">
      <c r="H5531" s="12"/>
      <c r="J5531" s="29"/>
      <c r="K5531" s="45"/>
      <c r="L5531" s="45"/>
      <c r="M5531" s="45"/>
    </row>
    <row r="5532" spans="8:13" s="28" customFormat="1" x14ac:dyDescent="0.2">
      <c r="H5532" s="12"/>
      <c r="J5532" s="29"/>
      <c r="K5532" s="45"/>
      <c r="L5532" s="45"/>
      <c r="M5532" s="45"/>
    </row>
    <row r="5533" spans="8:13" s="28" customFormat="1" x14ac:dyDescent="0.2">
      <c r="H5533" s="12"/>
      <c r="J5533" s="29"/>
      <c r="K5533" s="45"/>
      <c r="L5533" s="45"/>
      <c r="M5533" s="45"/>
    </row>
    <row r="5534" spans="8:13" s="28" customFormat="1" x14ac:dyDescent="0.2">
      <c r="H5534" s="12"/>
      <c r="J5534" s="29"/>
      <c r="K5534" s="45"/>
      <c r="L5534" s="45"/>
      <c r="M5534" s="45"/>
    </row>
    <row r="5535" spans="8:13" s="28" customFormat="1" x14ac:dyDescent="0.2">
      <c r="H5535" s="12"/>
      <c r="J5535" s="29"/>
      <c r="K5535" s="45"/>
      <c r="L5535" s="45"/>
      <c r="M5535" s="45"/>
    </row>
    <row r="5536" spans="8:13" s="28" customFormat="1" x14ac:dyDescent="0.2">
      <c r="H5536" s="12"/>
      <c r="J5536" s="29"/>
      <c r="K5536" s="45"/>
      <c r="L5536" s="45"/>
      <c r="M5536" s="45"/>
    </row>
    <row r="5537" spans="8:13" s="28" customFormat="1" x14ac:dyDescent="0.2">
      <c r="H5537" s="12"/>
      <c r="J5537" s="29"/>
      <c r="K5537" s="45"/>
      <c r="L5537" s="45"/>
      <c r="M5537" s="45"/>
    </row>
    <row r="5538" spans="8:13" s="28" customFormat="1" x14ac:dyDescent="0.2">
      <c r="H5538" s="12"/>
      <c r="J5538" s="29"/>
      <c r="K5538" s="45"/>
      <c r="L5538" s="45"/>
      <c r="M5538" s="45"/>
    </row>
    <row r="5539" spans="8:13" s="28" customFormat="1" x14ac:dyDescent="0.2">
      <c r="H5539" s="12"/>
      <c r="J5539" s="29"/>
      <c r="K5539" s="45"/>
      <c r="L5539" s="45"/>
      <c r="M5539" s="45"/>
    </row>
    <row r="5540" spans="8:13" s="28" customFormat="1" x14ac:dyDescent="0.2">
      <c r="H5540" s="12"/>
      <c r="J5540" s="29"/>
      <c r="K5540" s="45"/>
      <c r="L5540" s="45"/>
      <c r="M5540" s="45"/>
    </row>
    <row r="5541" spans="8:13" s="28" customFormat="1" x14ac:dyDescent="0.2">
      <c r="H5541" s="12"/>
      <c r="J5541" s="29"/>
      <c r="K5541" s="45"/>
      <c r="L5541" s="45"/>
      <c r="M5541" s="45"/>
    </row>
    <row r="5542" spans="8:13" s="28" customFormat="1" x14ac:dyDescent="0.2">
      <c r="H5542" s="12"/>
      <c r="J5542" s="29"/>
      <c r="K5542" s="45"/>
      <c r="L5542" s="45"/>
      <c r="M5542" s="45"/>
    </row>
    <row r="5543" spans="8:13" s="28" customFormat="1" x14ac:dyDescent="0.2">
      <c r="H5543" s="12"/>
      <c r="J5543" s="29"/>
      <c r="K5543" s="45"/>
      <c r="L5543" s="45"/>
      <c r="M5543" s="45"/>
    </row>
    <row r="5544" spans="8:13" s="28" customFormat="1" x14ac:dyDescent="0.2">
      <c r="H5544" s="12"/>
      <c r="J5544" s="29"/>
      <c r="K5544" s="45"/>
      <c r="L5544" s="45"/>
      <c r="M5544" s="45"/>
    </row>
    <row r="5545" spans="8:13" s="28" customFormat="1" x14ac:dyDescent="0.2">
      <c r="H5545" s="12"/>
      <c r="J5545" s="29"/>
      <c r="K5545" s="45"/>
      <c r="L5545" s="45"/>
      <c r="M5545" s="45"/>
    </row>
    <row r="5546" spans="8:13" s="28" customFormat="1" x14ac:dyDescent="0.2">
      <c r="H5546" s="12"/>
      <c r="J5546" s="29"/>
      <c r="K5546" s="45"/>
      <c r="L5546" s="45"/>
      <c r="M5546" s="45"/>
    </row>
    <row r="5547" spans="8:13" s="28" customFormat="1" x14ac:dyDescent="0.2">
      <c r="H5547" s="12"/>
      <c r="J5547" s="29"/>
      <c r="K5547" s="45"/>
      <c r="L5547" s="45"/>
      <c r="M5547" s="45"/>
    </row>
    <row r="5548" spans="8:13" s="28" customFormat="1" x14ac:dyDescent="0.2">
      <c r="H5548" s="12"/>
      <c r="J5548" s="29"/>
      <c r="K5548" s="45"/>
      <c r="L5548" s="45"/>
      <c r="M5548" s="45"/>
    </row>
    <row r="5549" spans="8:13" s="28" customFormat="1" x14ac:dyDescent="0.2">
      <c r="H5549" s="12"/>
      <c r="J5549" s="29"/>
      <c r="K5549" s="45"/>
      <c r="L5549" s="45"/>
      <c r="M5549" s="45"/>
    </row>
    <row r="5550" spans="8:13" s="28" customFormat="1" x14ac:dyDescent="0.2">
      <c r="H5550" s="12"/>
      <c r="J5550" s="29"/>
      <c r="K5550" s="45"/>
      <c r="L5550" s="45"/>
      <c r="M5550" s="45"/>
    </row>
    <row r="5551" spans="8:13" s="28" customFormat="1" x14ac:dyDescent="0.2">
      <c r="H5551" s="12"/>
      <c r="J5551" s="29"/>
      <c r="K5551" s="45"/>
      <c r="L5551" s="45"/>
      <c r="M5551" s="45"/>
    </row>
    <row r="5552" spans="8:13" s="28" customFormat="1" x14ac:dyDescent="0.2">
      <c r="H5552" s="12"/>
      <c r="J5552" s="29"/>
      <c r="K5552" s="45"/>
      <c r="L5552" s="45"/>
      <c r="M5552" s="45"/>
    </row>
    <row r="5553" spans="8:13" s="28" customFormat="1" x14ac:dyDescent="0.2">
      <c r="H5553" s="12"/>
      <c r="J5553" s="29"/>
      <c r="K5553" s="45"/>
      <c r="L5553" s="45"/>
      <c r="M5553" s="45"/>
    </row>
    <row r="5554" spans="8:13" s="28" customFormat="1" x14ac:dyDescent="0.2">
      <c r="H5554" s="12"/>
      <c r="J5554" s="29"/>
      <c r="K5554" s="45"/>
      <c r="L5554" s="45"/>
      <c r="M5554" s="45"/>
    </row>
    <row r="5555" spans="8:13" s="28" customFormat="1" x14ac:dyDescent="0.2">
      <c r="H5555" s="12"/>
      <c r="J5555" s="29"/>
      <c r="K5555" s="45"/>
      <c r="L5555" s="45"/>
      <c r="M5555" s="45"/>
    </row>
    <row r="5556" spans="8:13" s="28" customFormat="1" x14ac:dyDescent="0.2">
      <c r="H5556" s="12"/>
      <c r="J5556" s="29"/>
      <c r="K5556" s="45"/>
      <c r="L5556" s="45"/>
      <c r="M5556" s="45"/>
    </row>
    <row r="5557" spans="8:13" s="28" customFormat="1" x14ac:dyDescent="0.2">
      <c r="H5557" s="12"/>
      <c r="J5557" s="29"/>
      <c r="K5557" s="45"/>
      <c r="L5557" s="45"/>
      <c r="M5557" s="45"/>
    </row>
    <row r="5558" spans="8:13" s="28" customFormat="1" x14ac:dyDescent="0.2">
      <c r="H5558" s="12"/>
      <c r="J5558" s="29"/>
      <c r="K5558" s="45"/>
      <c r="L5558" s="45"/>
      <c r="M5558" s="45"/>
    </row>
    <row r="5559" spans="8:13" s="28" customFormat="1" x14ac:dyDescent="0.2">
      <c r="H5559" s="12"/>
      <c r="J5559" s="29"/>
      <c r="K5559" s="45"/>
      <c r="L5559" s="45"/>
      <c r="M5559" s="45"/>
    </row>
    <row r="5560" spans="8:13" s="28" customFormat="1" x14ac:dyDescent="0.2">
      <c r="H5560" s="12"/>
      <c r="J5560" s="29"/>
      <c r="K5560" s="45"/>
      <c r="L5560" s="45"/>
      <c r="M5560" s="45"/>
    </row>
    <row r="5561" spans="8:13" s="28" customFormat="1" x14ac:dyDescent="0.2">
      <c r="H5561" s="12"/>
      <c r="J5561" s="29"/>
      <c r="K5561" s="45"/>
      <c r="L5561" s="45"/>
      <c r="M5561" s="45"/>
    </row>
    <row r="5562" spans="8:13" s="28" customFormat="1" x14ac:dyDescent="0.2">
      <c r="H5562" s="12"/>
      <c r="J5562" s="29"/>
      <c r="K5562" s="45"/>
      <c r="L5562" s="45"/>
      <c r="M5562" s="45"/>
    </row>
    <row r="5563" spans="8:13" s="28" customFormat="1" x14ac:dyDescent="0.2">
      <c r="H5563" s="12"/>
      <c r="J5563" s="29"/>
      <c r="K5563" s="45"/>
      <c r="L5563" s="45"/>
      <c r="M5563" s="45"/>
    </row>
    <row r="5564" spans="8:13" s="28" customFormat="1" x14ac:dyDescent="0.2">
      <c r="H5564" s="12"/>
      <c r="J5564" s="29"/>
      <c r="K5564" s="45"/>
      <c r="L5564" s="45"/>
      <c r="M5564" s="45"/>
    </row>
    <row r="5565" spans="8:13" s="28" customFormat="1" x14ac:dyDescent="0.2">
      <c r="H5565" s="12"/>
      <c r="J5565" s="29"/>
      <c r="K5565" s="45"/>
      <c r="L5565" s="45"/>
      <c r="M5565" s="45"/>
    </row>
    <row r="5566" spans="8:13" s="28" customFormat="1" x14ac:dyDescent="0.2">
      <c r="H5566" s="12"/>
      <c r="J5566" s="29"/>
      <c r="K5566" s="45"/>
      <c r="L5566" s="45"/>
      <c r="M5566" s="45"/>
    </row>
    <row r="5567" spans="8:13" s="28" customFormat="1" x14ac:dyDescent="0.2">
      <c r="H5567" s="12"/>
      <c r="J5567" s="29"/>
      <c r="K5567" s="45"/>
      <c r="L5567" s="45"/>
      <c r="M5567" s="45"/>
    </row>
    <row r="5568" spans="8:13" s="28" customFormat="1" x14ac:dyDescent="0.2">
      <c r="H5568" s="12"/>
      <c r="J5568" s="29"/>
      <c r="K5568" s="45"/>
      <c r="L5568" s="45"/>
      <c r="M5568" s="45"/>
    </row>
    <row r="5569" spans="8:13" s="28" customFormat="1" x14ac:dyDescent="0.2">
      <c r="H5569" s="12"/>
      <c r="J5569" s="29"/>
      <c r="K5569" s="45"/>
      <c r="L5569" s="45"/>
      <c r="M5569" s="45"/>
    </row>
    <row r="5570" spans="8:13" s="28" customFormat="1" x14ac:dyDescent="0.2">
      <c r="H5570" s="12"/>
      <c r="J5570" s="29"/>
      <c r="K5570" s="45"/>
      <c r="L5570" s="45"/>
      <c r="M5570" s="45"/>
    </row>
    <row r="5571" spans="8:13" s="28" customFormat="1" x14ac:dyDescent="0.2">
      <c r="H5571" s="12"/>
      <c r="J5571" s="29"/>
      <c r="K5571" s="45"/>
      <c r="L5571" s="45"/>
      <c r="M5571" s="45"/>
    </row>
    <row r="5572" spans="8:13" s="28" customFormat="1" x14ac:dyDescent="0.2">
      <c r="H5572" s="12"/>
      <c r="J5572" s="29"/>
      <c r="K5572" s="45"/>
      <c r="L5572" s="45"/>
      <c r="M5572" s="45"/>
    </row>
    <row r="5573" spans="8:13" s="28" customFormat="1" x14ac:dyDescent="0.2">
      <c r="H5573" s="12"/>
      <c r="J5573" s="29"/>
      <c r="K5573" s="45"/>
      <c r="L5573" s="45"/>
      <c r="M5573" s="45"/>
    </row>
    <row r="5574" spans="8:13" s="28" customFormat="1" x14ac:dyDescent="0.2">
      <c r="H5574" s="12"/>
      <c r="J5574" s="29"/>
      <c r="K5574" s="45"/>
      <c r="L5574" s="45"/>
      <c r="M5574" s="45"/>
    </row>
    <row r="5575" spans="8:13" s="28" customFormat="1" x14ac:dyDescent="0.2">
      <c r="H5575" s="12"/>
      <c r="J5575" s="29"/>
      <c r="K5575" s="45"/>
      <c r="L5575" s="45"/>
      <c r="M5575" s="45"/>
    </row>
    <row r="5576" spans="8:13" s="28" customFormat="1" x14ac:dyDescent="0.2">
      <c r="H5576" s="12"/>
      <c r="J5576" s="29"/>
      <c r="K5576" s="45"/>
      <c r="L5576" s="45"/>
      <c r="M5576" s="45"/>
    </row>
    <row r="5577" spans="8:13" s="28" customFormat="1" x14ac:dyDescent="0.2">
      <c r="H5577" s="12"/>
      <c r="J5577" s="29"/>
      <c r="K5577" s="45"/>
      <c r="L5577" s="45"/>
      <c r="M5577" s="45"/>
    </row>
    <row r="5578" spans="8:13" s="28" customFormat="1" x14ac:dyDescent="0.2">
      <c r="H5578" s="12"/>
      <c r="J5578" s="29"/>
      <c r="K5578" s="45"/>
      <c r="L5578" s="45"/>
      <c r="M5578" s="45"/>
    </row>
    <row r="5579" spans="8:13" s="28" customFormat="1" x14ac:dyDescent="0.2">
      <c r="H5579" s="12"/>
      <c r="J5579" s="29"/>
      <c r="K5579" s="45"/>
      <c r="L5579" s="45"/>
      <c r="M5579" s="45"/>
    </row>
    <row r="5580" spans="8:13" s="28" customFormat="1" x14ac:dyDescent="0.2">
      <c r="H5580" s="12"/>
      <c r="J5580" s="29"/>
      <c r="K5580" s="45"/>
      <c r="L5580" s="45"/>
      <c r="M5580" s="45"/>
    </row>
    <row r="5581" spans="8:13" s="28" customFormat="1" x14ac:dyDescent="0.2">
      <c r="H5581" s="12"/>
      <c r="J5581" s="29"/>
      <c r="K5581" s="45"/>
      <c r="L5581" s="45"/>
      <c r="M5581" s="45"/>
    </row>
    <row r="5582" spans="8:13" s="28" customFormat="1" x14ac:dyDescent="0.2">
      <c r="H5582" s="12"/>
      <c r="J5582" s="29"/>
      <c r="K5582" s="45"/>
      <c r="L5582" s="45"/>
      <c r="M5582" s="45"/>
    </row>
    <row r="5583" spans="8:13" s="28" customFormat="1" x14ac:dyDescent="0.2">
      <c r="H5583" s="12"/>
      <c r="J5583" s="29"/>
      <c r="K5583" s="45"/>
      <c r="L5583" s="45"/>
      <c r="M5583" s="45"/>
    </row>
    <row r="5584" spans="8:13" s="28" customFormat="1" x14ac:dyDescent="0.2">
      <c r="H5584" s="12"/>
      <c r="J5584" s="29"/>
      <c r="K5584" s="45"/>
      <c r="L5584" s="45"/>
      <c r="M5584" s="45"/>
    </row>
    <row r="5585" spans="8:13" s="28" customFormat="1" x14ac:dyDescent="0.2">
      <c r="H5585" s="12"/>
      <c r="J5585" s="29"/>
      <c r="K5585" s="45"/>
      <c r="L5585" s="45"/>
      <c r="M5585" s="45"/>
    </row>
    <row r="5586" spans="8:13" s="28" customFormat="1" x14ac:dyDescent="0.2">
      <c r="H5586" s="12"/>
      <c r="J5586" s="29"/>
      <c r="K5586" s="45"/>
      <c r="L5586" s="45"/>
      <c r="M5586" s="45"/>
    </row>
    <row r="5587" spans="8:13" s="28" customFormat="1" x14ac:dyDescent="0.2">
      <c r="H5587" s="12"/>
      <c r="J5587" s="29"/>
      <c r="K5587" s="45"/>
      <c r="L5587" s="45"/>
      <c r="M5587" s="45"/>
    </row>
    <row r="5588" spans="8:13" s="28" customFormat="1" x14ac:dyDescent="0.2">
      <c r="H5588" s="12"/>
      <c r="J5588" s="29"/>
      <c r="K5588" s="45"/>
      <c r="L5588" s="45"/>
      <c r="M5588" s="45"/>
    </row>
    <row r="5589" spans="8:13" s="28" customFormat="1" x14ac:dyDescent="0.2">
      <c r="H5589" s="12"/>
      <c r="J5589" s="29"/>
      <c r="K5589" s="45"/>
      <c r="L5589" s="45"/>
      <c r="M5589" s="45"/>
    </row>
    <row r="5590" spans="8:13" s="28" customFormat="1" x14ac:dyDescent="0.2">
      <c r="H5590" s="12"/>
      <c r="J5590" s="29"/>
      <c r="K5590" s="45"/>
      <c r="L5590" s="45"/>
      <c r="M5590" s="45"/>
    </row>
    <row r="5591" spans="8:13" s="28" customFormat="1" x14ac:dyDescent="0.2">
      <c r="H5591" s="12"/>
      <c r="J5591" s="29"/>
      <c r="K5591" s="45"/>
      <c r="L5591" s="45"/>
      <c r="M5591" s="45"/>
    </row>
    <row r="5592" spans="8:13" s="28" customFormat="1" x14ac:dyDescent="0.2">
      <c r="H5592" s="12"/>
      <c r="J5592" s="29"/>
      <c r="K5592" s="45"/>
      <c r="L5592" s="45"/>
      <c r="M5592" s="45"/>
    </row>
    <row r="5593" spans="8:13" s="28" customFormat="1" x14ac:dyDescent="0.2">
      <c r="H5593" s="12"/>
      <c r="J5593" s="29"/>
      <c r="K5593" s="45"/>
      <c r="L5593" s="45"/>
      <c r="M5593" s="45"/>
    </row>
    <row r="5594" spans="8:13" s="28" customFormat="1" x14ac:dyDescent="0.2">
      <c r="H5594" s="12"/>
      <c r="J5594" s="29"/>
      <c r="K5594" s="45"/>
      <c r="L5594" s="45"/>
      <c r="M5594" s="45"/>
    </row>
    <row r="5595" spans="8:13" s="28" customFormat="1" x14ac:dyDescent="0.2">
      <c r="H5595" s="12"/>
      <c r="J5595" s="29"/>
      <c r="K5595" s="45"/>
      <c r="L5595" s="45"/>
      <c r="M5595" s="45"/>
    </row>
    <row r="5596" spans="8:13" s="28" customFormat="1" x14ac:dyDescent="0.2">
      <c r="H5596" s="12"/>
      <c r="J5596" s="29"/>
      <c r="K5596" s="45"/>
      <c r="L5596" s="45"/>
      <c r="M5596" s="45"/>
    </row>
    <row r="5597" spans="8:13" s="28" customFormat="1" x14ac:dyDescent="0.2">
      <c r="H5597" s="12"/>
      <c r="J5597" s="29"/>
      <c r="K5597" s="45"/>
      <c r="L5597" s="45"/>
      <c r="M5597" s="45"/>
    </row>
    <row r="5598" spans="8:13" s="28" customFormat="1" x14ac:dyDescent="0.2">
      <c r="H5598" s="12"/>
      <c r="J5598" s="29"/>
      <c r="K5598" s="45"/>
      <c r="L5598" s="45"/>
      <c r="M5598" s="45"/>
    </row>
    <row r="5599" spans="8:13" s="28" customFormat="1" x14ac:dyDescent="0.2">
      <c r="H5599" s="12"/>
      <c r="J5599" s="29"/>
      <c r="K5599" s="45"/>
      <c r="L5599" s="45"/>
      <c r="M5599" s="45"/>
    </row>
    <row r="5600" spans="8:13" s="28" customFormat="1" x14ac:dyDescent="0.2">
      <c r="H5600" s="12"/>
      <c r="J5600" s="29"/>
      <c r="K5600" s="45"/>
      <c r="L5600" s="45"/>
      <c r="M5600" s="45"/>
    </row>
    <row r="5601" spans="8:13" s="28" customFormat="1" x14ac:dyDescent="0.2">
      <c r="H5601" s="12"/>
      <c r="J5601" s="29"/>
      <c r="K5601" s="45"/>
      <c r="L5601" s="45"/>
      <c r="M5601" s="45"/>
    </row>
    <row r="5602" spans="8:13" s="28" customFormat="1" x14ac:dyDescent="0.2">
      <c r="H5602" s="12"/>
      <c r="J5602" s="29"/>
      <c r="K5602" s="45"/>
      <c r="L5602" s="45"/>
      <c r="M5602" s="45"/>
    </row>
    <row r="5603" spans="8:13" s="28" customFormat="1" x14ac:dyDescent="0.2">
      <c r="H5603" s="12"/>
      <c r="J5603" s="29"/>
      <c r="K5603" s="45"/>
      <c r="L5603" s="45"/>
      <c r="M5603" s="45"/>
    </row>
    <row r="5604" spans="8:13" s="28" customFormat="1" x14ac:dyDescent="0.2">
      <c r="H5604" s="12"/>
      <c r="J5604" s="29"/>
      <c r="K5604" s="45"/>
      <c r="L5604" s="45"/>
      <c r="M5604" s="45"/>
    </row>
    <row r="5605" spans="8:13" s="28" customFormat="1" x14ac:dyDescent="0.2">
      <c r="H5605" s="12"/>
      <c r="J5605" s="29"/>
      <c r="K5605" s="45"/>
      <c r="L5605" s="45"/>
      <c r="M5605" s="45"/>
    </row>
    <row r="5606" spans="8:13" s="28" customFormat="1" x14ac:dyDescent="0.2">
      <c r="H5606" s="12"/>
      <c r="J5606" s="29"/>
      <c r="K5606" s="45"/>
      <c r="L5606" s="45"/>
      <c r="M5606" s="45"/>
    </row>
    <row r="5607" spans="8:13" s="28" customFormat="1" x14ac:dyDescent="0.2">
      <c r="H5607" s="12"/>
      <c r="J5607" s="29"/>
      <c r="K5607" s="45"/>
      <c r="L5607" s="45"/>
      <c r="M5607" s="45"/>
    </row>
    <row r="5608" spans="8:13" s="28" customFormat="1" x14ac:dyDescent="0.2">
      <c r="H5608" s="12"/>
      <c r="J5608" s="29"/>
      <c r="K5608" s="45"/>
      <c r="L5608" s="45"/>
      <c r="M5608" s="45"/>
    </row>
    <row r="5609" spans="8:13" s="28" customFormat="1" x14ac:dyDescent="0.2">
      <c r="H5609" s="12"/>
      <c r="J5609" s="29"/>
      <c r="K5609" s="45"/>
      <c r="L5609" s="45"/>
      <c r="M5609" s="45"/>
    </row>
    <row r="5610" spans="8:13" s="28" customFormat="1" x14ac:dyDescent="0.2">
      <c r="H5610" s="12"/>
      <c r="J5610" s="29"/>
      <c r="K5610" s="45"/>
      <c r="L5610" s="45"/>
      <c r="M5610" s="45"/>
    </row>
    <row r="5611" spans="8:13" s="28" customFormat="1" x14ac:dyDescent="0.2">
      <c r="H5611" s="12"/>
      <c r="J5611" s="29"/>
      <c r="K5611" s="45"/>
      <c r="L5611" s="45"/>
      <c r="M5611" s="45"/>
    </row>
    <row r="5612" spans="8:13" s="28" customFormat="1" x14ac:dyDescent="0.2">
      <c r="H5612" s="12"/>
      <c r="J5612" s="29"/>
      <c r="K5612" s="45"/>
      <c r="L5612" s="45"/>
      <c r="M5612" s="45"/>
    </row>
    <row r="5613" spans="8:13" s="28" customFormat="1" x14ac:dyDescent="0.2">
      <c r="H5613" s="12"/>
      <c r="J5613" s="29"/>
      <c r="K5613" s="45"/>
      <c r="L5613" s="45"/>
      <c r="M5613" s="45"/>
    </row>
    <row r="5614" spans="8:13" s="28" customFormat="1" x14ac:dyDescent="0.2">
      <c r="H5614" s="12"/>
      <c r="J5614" s="29"/>
      <c r="K5614" s="45"/>
      <c r="L5614" s="45"/>
      <c r="M5614" s="45"/>
    </row>
    <row r="5615" spans="8:13" s="28" customFormat="1" x14ac:dyDescent="0.2">
      <c r="H5615" s="12"/>
      <c r="J5615" s="29"/>
      <c r="K5615" s="45"/>
      <c r="L5615" s="45"/>
      <c r="M5615" s="45"/>
    </row>
    <row r="5616" spans="8:13" s="28" customFormat="1" x14ac:dyDescent="0.2">
      <c r="H5616" s="12"/>
      <c r="J5616" s="29"/>
      <c r="K5616" s="45"/>
      <c r="L5616" s="45"/>
      <c r="M5616" s="45"/>
    </row>
    <row r="5617" spans="8:13" s="28" customFormat="1" x14ac:dyDescent="0.2">
      <c r="H5617" s="12"/>
      <c r="J5617" s="29"/>
      <c r="K5617" s="45"/>
      <c r="L5617" s="45"/>
      <c r="M5617" s="45"/>
    </row>
    <row r="5618" spans="8:13" s="28" customFormat="1" x14ac:dyDescent="0.2">
      <c r="H5618" s="12"/>
      <c r="J5618" s="29"/>
      <c r="K5618" s="45"/>
      <c r="L5618" s="45"/>
      <c r="M5618" s="45"/>
    </row>
    <row r="5619" spans="8:13" s="28" customFormat="1" x14ac:dyDescent="0.2">
      <c r="H5619" s="12"/>
      <c r="J5619" s="29"/>
      <c r="K5619" s="45"/>
      <c r="L5619" s="45"/>
      <c r="M5619" s="45"/>
    </row>
    <row r="5620" spans="8:13" s="28" customFormat="1" x14ac:dyDescent="0.2">
      <c r="H5620" s="12"/>
      <c r="J5620" s="29"/>
      <c r="K5620" s="45"/>
      <c r="L5620" s="45"/>
      <c r="M5620" s="45"/>
    </row>
    <row r="5621" spans="8:13" s="28" customFormat="1" x14ac:dyDescent="0.2">
      <c r="H5621" s="12"/>
      <c r="J5621" s="29"/>
      <c r="K5621" s="45"/>
      <c r="L5621" s="45"/>
      <c r="M5621" s="45"/>
    </row>
    <row r="5622" spans="8:13" s="28" customFormat="1" x14ac:dyDescent="0.2">
      <c r="H5622" s="12"/>
      <c r="J5622" s="29"/>
      <c r="K5622" s="45"/>
      <c r="L5622" s="45"/>
      <c r="M5622" s="45"/>
    </row>
    <row r="5623" spans="8:13" s="28" customFormat="1" x14ac:dyDescent="0.2">
      <c r="H5623" s="12"/>
      <c r="J5623" s="29"/>
      <c r="K5623" s="45"/>
      <c r="L5623" s="45"/>
      <c r="M5623" s="45"/>
    </row>
    <row r="5624" spans="8:13" s="28" customFormat="1" x14ac:dyDescent="0.2">
      <c r="H5624" s="12"/>
      <c r="J5624" s="29"/>
      <c r="K5624" s="45"/>
      <c r="L5624" s="45"/>
      <c r="M5624" s="45"/>
    </row>
    <row r="5625" spans="8:13" s="28" customFormat="1" x14ac:dyDescent="0.2">
      <c r="H5625" s="12"/>
      <c r="J5625" s="29"/>
      <c r="K5625" s="45"/>
      <c r="L5625" s="45"/>
      <c r="M5625" s="45"/>
    </row>
    <row r="5626" spans="8:13" s="28" customFormat="1" x14ac:dyDescent="0.2">
      <c r="H5626" s="12"/>
      <c r="J5626" s="29"/>
      <c r="K5626" s="45"/>
      <c r="L5626" s="45"/>
      <c r="M5626" s="45"/>
    </row>
    <row r="5627" spans="8:13" s="28" customFormat="1" x14ac:dyDescent="0.2">
      <c r="H5627" s="12"/>
      <c r="J5627" s="29"/>
      <c r="K5627" s="45"/>
      <c r="L5627" s="45"/>
      <c r="M5627" s="45"/>
    </row>
    <row r="5628" spans="8:13" s="28" customFormat="1" x14ac:dyDescent="0.2">
      <c r="H5628" s="12"/>
      <c r="J5628" s="29"/>
      <c r="K5628" s="45"/>
      <c r="L5628" s="45"/>
      <c r="M5628" s="45"/>
    </row>
    <row r="5629" spans="8:13" s="28" customFormat="1" x14ac:dyDescent="0.2">
      <c r="H5629" s="12"/>
      <c r="J5629" s="29"/>
      <c r="K5629" s="45"/>
      <c r="L5629" s="45"/>
      <c r="M5629" s="45"/>
    </row>
    <row r="5630" spans="8:13" s="28" customFormat="1" x14ac:dyDescent="0.2">
      <c r="H5630" s="12"/>
      <c r="J5630" s="29"/>
      <c r="K5630" s="45"/>
      <c r="L5630" s="45"/>
      <c r="M5630" s="45"/>
    </row>
    <row r="5631" spans="8:13" s="28" customFormat="1" x14ac:dyDescent="0.2">
      <c r="H5631" s="12"/>
      <c r="J5631" s="29"/>
      <c r="K5631" s="45"/>
      <c r="L5631" s="45"/>
      <c r="M5631" s="45"/>
    </row>
    <row r="5632" spans="8:13" s="28" customFormat="1" x14ac:dyDescent="0.2">
      <c r="H5632" s="12"/>
      <c r="J5632" s="29"/>
      <c r="K5632" s="45"/>
      <c r="L5632" s="45"/>
      <c r="M5632" s="45"/>
    </row>
    <row r="5633" spans="8:13" s="28" customFormat="1" x14ac:dyDescent="0.2">
      <c r="H5633" s="12"/>
      <c r="J5633" s="29"/>
      <c r="K5633" s="45"/>
      <c r="L5633" s="45"/>
      <c r="M5633" s="45"/>
    </row>
    <row r="5634" spans="8:13" s="28" customFormat="1" x14ac:dyDescent="0.2">
      <c r="H5634" s="12"/>
      <c r="J5634" s="29"/>
      <c r="K5634" s="45"/>
      <c r="L5634" s="45"/>
      <c r="M5634" s="45"/>
    </row>
    <row r="5635" spans="8:13" s="28" customFormat="1" x14ac:dyDescent="0.2">
      <c r="H5635" s="12"/>
      <c r="J5635" s="29"/>
      <c r="K5635" s="45"/>
      <c r="L5635" s="45"/>
      <c r="M5635" s="45"/>
    </row>
    <row r="5636" spans="8:13" s="28" customFormat="1" x14ac:dyDescent="0.2">
      <c r="H5636" s="12"/>
      <c r="J5636" s="29"/>
      <c r="K5636" s="45"/>
      <c r="L5636" s="45"/>
      <c r="M5636" s="45"/>
    </row>
    <row r="5637" spans="8:13" s="28" customFormat="1" x14ac:dyDescent="0.2">
      <c r="H5637" s="12"/>
      <c r="J5637" s="29"/>
      <c r="K5637" s="45"/>
      <c r="L5637" s="45"/>
      <c r="M5637" s="45"/>
    </row>
    <row r="5638" spans="8:13" s="28" customFormat="1" x14ac:dyDescent="0.2">
      <c r="H5638" s="12"/>
      <c r="J5638" s="29"/>
      <c r="K5638" s="45"/>
      <c r="L5638" s="45"/>
      <c r="M5638" s="45"/>
    </row>
    <row r="5639" spans="8:13" s="28" customFormat="1" x14ac:dyDescent="0.2">
      <c r="H5639" s="12"/>
      <c r="J5639" s="29"/>
      <c r="K5639" s="45"/>
      <c r="L5639" s="45"/>
      <c r="M5639" s="45"/>
    </row>
    <row r="5640" spans="8:13" s="28" customFormat="1" x14ac:dyDescent="0.2">
      <c r="H5640" s="12"/>
      <c r="J5640" s="29"/>
      <c r="K5640" s="45"/>
      <c r="L5640" s="45"/>
      <c r="M5640" s="45"/>
    </row>
    <row r="5641" spans="8:13" s="28" customFormat="1" x14ac:dyDescent="0.2">
      <c r="H5641" s="12"/>
      <c r="J5641" s="29"/>
      <c r="K5641" s="45"/>
      <c r="L5641" s="45"/>
      <c r="M5641" s="45"/>
    </row>
    <row r="5642" spans="8:13" s="28" customFormat="1" x14ac:dyDescent="0.2">
      <c r="H5642" s="12"/>
      <c r="J5642" s="29"/>
      <c r="K5642" s="45"/>
      <c r="L5642" s="45"/>
      <c r="M5642" s="45"/>
    </row>
    <row r="5643" spans="8:13" s="28" customFormat="1" x14ac:dyDescent="0.2">
      <c r="H5643" s="12"/>
      <c r="J5643" s="29"/>
      <c r="K5643" s="45"/>
      <c r="L5643" s="45"/>
      <c r="M5643" s="45"/>
    </row>
    <row r="5644" spans="8:13" s="28" customFormat="1" x14ac:dyDescent="0.2">
      <c r="H5644" s="12"/>
      <c r="J5644" s="29"/>
      <c r="K5644" s="45"/>
      <c r="L5644" s="45"/>
      <c r="M5644" s="45"/>
    </row>
    <row r="5645" spans="8:13" s="28" customFormat="1" x14ac:dyDescent="0.2">
      <c r="H5645" s="12"/>
      <c r="J5645" s="29"/>
      <c r="K5645" s="45"/>
      <c r="L5645" s="45"/>
      <c r="M5645" s="45"/>
    </row>
    <row r="5646" spans="8:13" s="28" customFormat="1" x14ac:dyDescent="0.2">
      <c r="H5646" s="12"/>
      <c r="J5646" s="29"/>
      <c r="K5646" s="45"/>
      <c r="L5646" s="45"/>
      <c r="M5646" s="45"/>
    </row>
    <row r="5647" spans="8:13" s="28" customFormat="1" x14ac:dyDescent="0.2">
      <c r="H5647" s="12"/>
      <c r="J5647" s="29"/>
      <c r="K5647" s="45"/>
      <c r="L5647" s="45"/>
      <c r="M5647" s="45"/>
    </row>
    <row r="5648" spans="8:13" s="28" customFormat="1" x14ac:dyDescent="0.2">
      <c r="H5648" s="12"/>
      <c r="J5648" s="29"/>
      <c r="K5648" s="45"/>
      <c r="L5648" s="45"/>
      <c r="M5648" s="45"/>
    </row>
    <row r="5649" spans="8:13" s="28" customFormat="1" x14ac:dyDescent="0.2">
      <c r="H5649" s="12"/>
      <c r="J5649" s="29"/>
      <c r="K5649" s="45"/>
      <c r="L5649" s="45"/>
      <c r="M5649" s="45"/>
    </row>
    <row r="5650" spans="8:13" s="28" customFormat="1" x14ac:dyDescent="0.2">
      <c r="H5650" s="12"/>
      <c r="J5650" s="29"/>
      <c r="K5650" s="45"/>
      <c r="L5650" s="45"/>
      <c r="M5650" s="45"/>
    </row>
    <row r="5651" spans="8:13" s="28" customFormat="1" x14ac:dyDescent="0.2">
      <c r="H5651" s="12"/>
      <c r="J5651" s="29"/>
      <c r="K5651" s="45"/>
      <c r="L5651" s="45"/>
      <c r="M5651" s="45"/>
    </row>
    <row r="5652" spans="8:13" s="28" customFormat="1" x14ac:dyDescent="0.2">
      <c r="H5652" s="12"/>
      <c r="J5652" s="29"/>
      <c r="K5652" s="45"/>
      <c r="L5652" s="45"/>
      <c r="M5652" s="45"/>
    </row>
    <row r="5653" spans="8:13" s="28" customFormat="1" x14ac:dyDescent="0.2">
      <c r="H5653" s="12"/>
      <c r="J5653" s="29"/>
      <c r="K5653" s="45"/>
      <c r="L5653" s="45"/>
      <c r="M5653" s="45"/>
    </row>
    <row r="5654" spans="8:13" s="28" customFormat="1" x14ac:dyDescent="0.2">
      <c r="H5654" s="12"/>
      <c r="J5654" s="29"/>
      <c r="K5654" s="45"/>
      <c r="L5654" s="45"/>
      <c r="M5654" s="45"/>
    </row>
    <row r="5655" spans="8:13" s="28" customFormat="1" x14ac:dyDescent="0.2">
      <c r="H5655" s="12"/>
      <c r="J5655" s="29"/>
      <c r="K5655" s="45"/>
      <c r="L5655" s="45"/>
      <c r="M5655" s="45"/>
    </row>
    <row r="5656" spans="8:13" s="28" customFormat="1" x14ac:dyDescent="0.2">
      <c r="H5656" s="12"/>
      <c r="J5656" s="29"/>
      <c r="K5656" s="45"/>
      <c r="L5656" s="45"/>
      <c r="M5656" s="45"/>
    </row>
    <row r="5657" spans="8:13" s="28" customFormat="1" x14ac:dyDescent="0.2">
      <c r="H5657" s="12"/>
      <c r="J5657" s="29"/>
      <c r="K5657" s="45"/>
      <c r="L5657" s="45"/>
      <c r="M5657" s="45"/>
    </row>
    <row r="5658" spans="8:13" s="28" customFormat="1" x14ac:dyDescent="0.2">
      <c r="H5658" s="12"/>
      <c r="J5658" s="29"/>
      <c r="K5658" s="45"/>
      <c r="L5658" s="45"/>
      <c r="M5658" s="45"/>
    </row>
    <row r="5659" spans="8:13" s="28" customFormat="1" x14ac:dyDescent="0.2">
      <c r="H5659" s="12"/>
      <c r="J5659" s="29"/>
      <c r="K5659" s="45"/>
      <c r="L5659" s="45"/>
      <c r="M5659" s="45"/>
    </row>
    <row r="5660" spans="8:13" s="28" customFormat="1" x14ac:dyDescent="0.2">
      <c r="H5660" s="12"/>
      <c r="J5660" s="29"/>
      <c r="K5660" s="45"/>
      <c r="L5660" s="45"/>
      <c r="M5660" s="45"/>
    </row>
    <row r="5661" spans="8:13" s="28" customFormat="1" x14ac:dyDescent="0.2">
      <c r="H5661" s="12"/>
      <c r="J5661" s="29"/>
      <c r="K5661" s="45"/>
      <c r="L5661" s="45"/>
      <c r="M5661" s="45"/>
    </row>
    <row r="5662" spans="8:13" s="28" customFormat="1" x14ac:dyDescent="0.2">
      <c r="H5662" s="12"/>
      <c r="J5662" s="29"/>
      <c r="K5662" s="45"/>
      <c r="L5662" s="45"/>
      <c r="M5662" s="45"/>
    </row>
    <row r="5663" spans="8:13" s="28" customFormat="1" x14ac:dyDescent="0.2">
      <c r="H5663" s="12"/>
      <c r="J5663" s="29"/>
      <c r="K5663" s="45"/>
      <c r="L5663" s="45"/>
      <c r="M5663" s="45"/>
    </row>
    <row r="5664" spans="8:13" s="28" customFormat="1" x14ac:dyDescent="0.2">
      <c r="H5664" s="12"/>
      <c r="J5664" s="29"/>
      <c r="K5664" s="45"/>
      <c r="L5664" s="45"/>
      <c r="M5664" s="45"/>
    </row>
    <row r="5665" spans="8:13" s="28" customFormat="1" x14ac:dyDescent="0.2">
      <c r="H5665" s="12"/>
      <c r="J5665" s="29"/>
      <c r="K5665" s="45"/>
      <c r="L5665" s="45"/>
      <c r="M5665" s="45"/>
    </row>
    <row r="5666" spans="8:13" s="28" customFormat="1" x14ac:dyDescent="0.2">
      <c r="H5666" s="12"/>
      <c r="J5666" s="29"/>
      <c r="K5666" s="45"/>
      <c r="L5666" s="45"/>
      <c r="M5666" s="45"/>
    </row>
    <row r="5667" spans="8:13" s="28" customFormat="1" x14ac:dyDescent="0.2">
      <c r="H5667" s="12"/>
      <c r="J5667" s="29"/>
      <c r="K5667" s="45"/>
      <c r="L5667" s="45"/>
      <c r="M5667" s="45"/>
    </row>
    <row r="5668" spans="8:13" s="28" customFormat="1" x14ac:dyDescent="0.2">
      <c r="H5668" s="12"/>
      <c r="J5668" s="29"/>
      <c r="K5668" s="45"/>
      <c r="L5668" s="45"/>
      <c r="M5668" s="45"/>
    </row>
    <row r="5669" spans="8:13" s="28" customFormat="1" x14ac:dyDescent="0.2">
      <c r="H5669" s="12"/>
      <c r="J5669" s="29"/>
      <c r="K5669" s="45"/>
      <c r="L5669" s="45"/>
      <c r="M5669" s="45"/>
    </row>
    <row r="5670" spans="8:13" s="28" customFormat="1" x14ac:dyDescent="0.2">
      <c r="H5670" s="12"/>
      <c r="J5670" s="29"/>
      <c r="K5670" s="45"/>
      <c r="L5670" s="45"/>
      <c r="M5670" s="45"/>
    </row>
    <row r="5671" spans="8:13" s="28" customFormat="1" x14ac:dyDescent="0.2">
      <c r="H5671" s="12"/>
      <c r="J5671" s="29"/>
      <c r="K5671" s="45"/>
      <c r="L5671" s="45"/>
      <c r="M5671" s="45"/>
    </row>
    <row r="5672" spans="8:13" s="28" customFormat="1" x14ac:dyDescent="0.2">
      <c r="H5672" s="12"/>
      <c r="J5672" s="29"/>
      <c r="K5672" s="45"/>
      <c r="L5672" s="45"/>
      <c r="M5672" s="45"/>
    </row>
    <row r="5673" spans="8:13" s="28" customFormat="1" x14ac:dyDescent="0.2">
      <c r="H5673" s="12"/>
      <c r="J5673" s="29"/>
      <c r="K5673" s="45"/>
      <c r="L5673" s="45"/>
      <c r="M5673" s="45"/>
    </row>
    <row r="5674" spans="8:13" s="28" customFormat="1" x14ac:dyDescent="0.2">
      <c r="H5674" s="12"/>
      <c r="J5674" s="29"/>
      <c r="K5674" s="45"/>
      <c r="L5674" s="45"/>
      <c r="M5674" s="45"/>
    </row>
    <row r="5675" spans="8:13" s="28" customFormat="1" x14ac:dyDescent="0.2">
      <c r="H5675" s="12"/>
      <c r="J5675" s="29"/>
      <c r="K5675" s="45"/>
      <c r="L5675" s="45"/>
      <c r="M5675" s="45"/>
    </row>
    <row r="5676" spans="8:13" s="28" customFormat="1" x14ac:dyDescent="0.2">
      <c r="H5676" s="12"/>
      <c r="J5676" s="29"/>
      <c r="K5676" s="45"/>
      <c r="L5676" s="45"/>
      <c r="M5676" s="45"/>
    </row>
    <row r="5677" spans="8:13" s="28" customFormat="1" x14ac:dyDescent="0.2">
      <c r="H5677" s="12"/>
      <c r="J5677" s="29"/>
      <c r="K5677" s="45"/>
      <c r="L5677" s="45"/>
      <c r="M5677" s="45"/>
    </row>
    <row r="5678" spans="8:13" s="28" customFormat="1" x14ac:dyDescent="0.2">
      <c r="H5678" s="12"/>
      <c r="J5678" s="29"/>
      <c r="K5678" s="45"/>
      <c r="L5678" s="45"/>
      <c r="M5678" s="45"/>
    </row>
    <row r="5679" spans="8:13" s="28" customFormat="1" x14ac:dyDescent="0.2">
      <c r="H5679" s="12"/>
      <c r="J5679" s="29"/>
      <c r="K5679" s="45"/>
      <c r="L5679" s="45"/>
      <c r="M5679" s="45"/>
    </row>
    <row r="5680" spans="8:13" s="28" customFormat="1" x14ac:dyDescent="0.2">
      <c r="H5680" s="12"/>
      <c r="J5680" s="29"/>
      <c r="K5680" s="45"/>
      <c r="L5680" s="45"/>
      <c r="M5680" s="45"/>
    </row>
    <row r="5681" spans="8:13" s="28" customFormat="1" x14ac:dyDescent="0.2">
      <c r="H5681" s="12"/>
      <c r="J5681" s="29"/>
      <c r="K5681" s="45"/>
      <c r="L5681" s="45"/>
      <c r="M5681" s="45"/>
    </row>
    <row r="5682" spans="8:13" s="28" customFormat="1" x14ac:dyDescent="0.2">
      <c r="H5682" s="12"/>
      <c r="J5682" s="29"/>
      <c r="K5682" s="45"/>
      <c r="L5682" s="45"/>
      <c r="M5682" s="45"/>
    </row>
    <row r="5683" spans="8:13" s="28" customFormat="1" x14ac:dyDescent="0.2">
      <c r="H5683" s="12"/>
      <c r="J5683" s="29"/>
      <c r="K5683" s="45"/>
      <c r="L5683" s="45"/>
      <c r="M5683" s="45"/>
    </row>
    <row r="5684" spans="8:13" s="28" customFormat="1" x14ac:dyDescent="0.2">
      <c r="H5684" s="12"/>
      <c r="J5684" s="29"/>
      <c r="K5684" s="45"/>
      <c r="L5684" s="45"/>
      <c r="M5684" s="45"/>
    </row>
    <row r="5685" spans="8:13" s="28" customFormat="1" x14ac:dyDescent="0.2">
      <c r="H5685" s="12"/>
      <c r="J5685" s="29"/>
      <c r="K5685" s="45"/>
      <c r="L5685" s="45"/>
      <c r="M5685" s="45"/>
    </row>
    <row r="5686" spans="8:13" s="28" customFormat="1" x14ac:dyDescent="0.2">
      <c r="H5686" s="12"/>
      <c r="J5686" s="29"/>
      <c r="K5686" s="45"/>
      <c r="L5686" s="45"/>
      <c r="M5686" s="45"/>
    </row>
    <row r="5687" spans="8:13" s="28" customFormat="1" x14ac:dyDescent="0.2">
      <c r="H5687" s="12"/>
      <c r="J5687" s="29"/>
      <c r="K5687" s="45"/>
      <c r="L5687" s="45"/>
      <c r="M5687" s="45"/>
    </row>
    <row r="5688" spans="8:13" s="28" customFormat="1" x14ac:dyDescent="0.2">
      <c r="H5688" s="12"/>
      <c r="J5688" s="29"/>
      <c r="K5688" s="45"/>
      <c r="L5688" s="45"/>
      <c r="M5688" s="45"/>
    </row>
    <row r="5689" spans="8:13" s="28" customFormat="1" x14ac:dyDescent="0.2">
      <c r="H5689" s="12"/>
      <c r="J5689" s="29"/>
      <c r="K5689" s="45"/>
      <c r="L5689" s="45"/>
      <c r="M5689" s="45"/>
    </row>
    <row r="5690" spans="8:13" s="28" customFormat="1" x14ac:dyDescent="0.2">
      <c r="H5690" s="12"/>
      <c r="J5690" s="29"/>
      <c r="K5690" s="45"/>
      <c r="L5690" s="45"/>
      <c r="M5690" s="45"/>
    </row>
    <row r="5691" spans="8:13" s="28" customFormat="1" x14ac:dyDescent="0.2">
      <c r="H5691" s="12"/>
      <c r="J5691" s="29"/>
      <c r="K5691" s="45"/>
      <c r="L5691" s="45"/>
      <c r="M5691" s="45"/>
    </row>
    <row r="5692" spans="8:13" s="28" customFormat="1" x14ac:dyDescent="0.2">
      <c r="H5692" s="12"/>
      <c r="J5692" s="29"/>
      <c r="K5692" s="45"/>
      <c r="L5692" s="45"/>
      <c r="M5692" s="45"/>
    </row>
    <row r="5693" spans="8:13" s="28" customFormat="1" x14ac:dyDescent="0.2">
      <c r="H5693" s="12"/>
      <c r="J5693" s="29"/>
      <c r="K5693" s="45"/>
      <c r="L5693" s="45"/>
      <c r="M5693" s="45"/>
    </row>
    <row r="5694" spans="8:13" s="28" customFormat="1" x14ac:dyDescent="0.2">
      <c r="H5694" s="12"/>
      <c r="J5694" s="29"/>
      <c r="K5694" s="45"/>
      <c r="L5694" s="45"/>
      <c r="M5694" s="45"/>
    </row>
    <row r="5695" spans="8:13" s="28" customFormat="1" x14ac:dyDescent="0.2">
      <c r="H5695" s="12"/>
      <c r="J5695" s="29"/>
      <c r="K5695" s="45"/>
      <c r="L5695" s="45"/>
      <c r="M5695" s="45"/>
    </row>
    <row r="5696" spans="8:13" s="28" customFormat="1" x14ac:dyDescent="0.2">
      <c r="H5696" s="12"/>
      <c r="J5696" s="29"/>
      <c r="K5696" s="45"/>
      <c r="L5696" s="45"/>
      <c r="M5696" s="45"/>
    </row>
    <row r="5697" spans="8:13" s="28" customFormat="1" x14ac:dyDescent="0.2">
      <c r="H5697" s="12"/>
      <c r="J5697" s="29"/>
      <c r="K5697" s="45"/>
      <c r="L5697" s="45"/>
      <c r="M5697" s="45"/>
    </row>
    <row r="5698" spans="8:13" s="28" customFormat="1" x14ac:dyDescent="0.2">
      <c r="H5698" s="12"/>
      <c r="J5698" s="29"/>
      <c r="K5698" s="45"/>
      <c r="L5698" s="45"/>
      <c r="M5698" s="45"/>
    </row>
    <row r="5699" spans="8:13" s="28" customFormat="1" x14ac:dyDescent="0.2">
      <c r="H5699" s="12"/>
      <c r="J5699" s="29"/>
      <c r="K5699" s="45"/>
      <c r="L5699" s="45"/>
      <c r="M5699" s="45"/>
    </row>
    <row r="5700" spans="8:13" s="28" customFormat="1" x14ac:dyDescent="0.2">
      <c r="H5700" s="12"/>
      <c r="J5700" s="29"/>
      <c r="K5700" s="45"/>
      <c r="L5700" s="45"/>
      <c r="M5700" s="45"/>
    </row>
    <row r="5701" spans="8:13" s="28" customFormat="1" x14ac:dyDescent="0.2">
      <c r="H5701" s="12"/>
      <c r="J5701" s="29"/>
      <c r="K5701" s="45"/>
      <c r="L5701" s="45"/>
      <c r="M5701" s="45"/>
    </row>
    <row r="5702" spans="8:13" s="28" customFormat="1" x14ac:dyDescent="0.2">
      <c r="H5702" s="12"/>
      <c r="J5702" s="29"/>
      <c r="K5702" s="45"/>
      <c r="L5702" s="45"/>
      <c r="M5702" s="45"/>
    </row>
    <row r="5703" spans="8:13" s="28" customFormat="1" x14ac:dyDescent="0.2">
      <c r="H5703" s="12"/>
      <c r="J5703" s="29"/>
      <c r="K5703" s="45"/>
      <c r="L5703" s="45"/>
      <c r="M5703" s="45"/>
    </row>
    <row r="5704" spans="8:13" s="28" customFormat="1" x14ac:dyDescent="0.2">
      <c r="H5704" s="12"/>
      <c r="J5704" s="29"/>
      <c r="K5704" s="45"/>
      <c r="L5704" s="45"/>
      <c r="M5704" s="45"/>
    </row>
    <row r="5705" spans="8:13" s="28" customFormat="1" x14ac:dyDescent="0.2">
      <c r="H5705" s="12"/>
      <c r="J5705" s="29"/>
      <c r="K5705" s="45"/>
      <c r="L5705" s="45"/>
      <c r="M5705" s="45"/>
    </row>
    <row r="5706" spans="8:13" s="28" customFormat="1" x14ac:dyDescent="0.2">
      <c r="H5706" s="12"/>
      <c r="J5706" s="29"/>
      <c r="K5706" s="45"/>
      <c r="L5706" s="45"/>
      <c r="M5706" s="45"/>
    </row>
    <row r="5707" spans="8:13" s="28" customFormat="1" x14ac:dyDescent="0.2">
      <c r="H5707" s="12"/>
      <c r="J5707" s="29"/>
      <c r="K5707" s="45"/>
      <c r="L5707" s="45"/>
      <c r="M5707" s="45"/>
    </row>
    <row r="5708" spans="8:13" s="28" customFormat="1" x14ac:dyDescent="0.2">
      <c r="H5708" s="12"/>
      <c r="J5708" s="29"/>
      <c r="K5708" s="45"/>
      <c r="L5708" s="45"/>
      <c r="M5708" s="45"/>
    </row>
    <row r="5709" spans="8:13" s="28" customFormat="1" x14ac:dyDescent="0.2">
      <c r="H5709" s="12"/>
      <c r="J5709" s="29"/>
      <c r="K5709" s="45"/>
      <c r="L5709" s="45"/>
      <c r="M5709" s="45"/>
    </row>
    <row r="5710" spans="8:13" s="28" customFormat="1" x14ac:dyDescent="0.2">
      <c r="H5710" s="12"/>
      <c r="J5710" s="29"/>
      <c r="K5710" s="45"/>
      <c r="L5710" s="45"/>
      <c r="M5710" s="45"/>
    </row>
    <row r="5711" spans="8:13" s="28" customFormat="1" x14ac:dyDescent="0.2">
      <c r="H5711" s="12"/>
      <c r="J5711" s="29"/>
      <c r="K5711" s="45"/>
      <c r="L5711" s="45"/>
      <c r="M5711" s="45"/>
    </row>
    <row r="5712" spans="8:13" s="28" customFormat="1" x14ac:dyDescent="0.2">
      <c r="H5712" s="12"/>
      <c r="J5712" s="29"/>
      <c r="K5712" s="45"/>
      <c r="L5712" s="45"/>
      <c r="M5712" s="45"/>
    </row>
    <row r="5713" spans="8:13" s="28" customFormat="1" x14ac:dyDescent="0.2">
      <c r="H5713" s="12"/>
      <c r="J5713" s="29"/>
      <c r="K5713" s="45"/>
      <c r="L5713" s="45"/>
      <c r="M5713" s="45"/>
    </row>
    <row r="5714" spans="8:13" s="28" customFormat="1" x14ac:dyDescent="0.2">
      <c r="H5714" s="12"/>
      <c r="J5714" s="29"/>
      <c r="K5714" s="45"/>
      <c r="L5714" s="45"/>
      <c r="M5714" s="45"/>
    </row>
    <row r="5715" spans="8:13" s="28" customFormat="1" x14ac:dyDescent="0.2">
      <c r="H5715" s="12"/>
      <c r="J5715" s="29"/>
      <c r="K5715" s="45"/>
      <c r="L5715" s="45"/>
      <c r="M5715" s="45"/>
    </row>
    <row r="5716" spans="8:13" s="28" customFormat="1" x14ac:dyDescent="0.2">
      <c r="H5716" s="12"/>
      <c r="J5716" s="29"/>
      <c r="K5716" s="45"/>
      <c r="L5716" s="45"/>
      <c r="M5716" s="45"/>
    </row>
    <row r="5717" spans="8:13" s="28" customFormat="1" x14ac:dyDescent="0.2">
      <c r="H5717" s="12"/>
      <c r="J5717" s="29"/>
      <c r="K5717" s="45"/>
      <c r="L5717" s="45"/>
      <c r="M5717" s="45"/>
    </row>
    <row r="5718" spans="8:13" s="28" customFormat="1" x14ac:dyDescent="0.2">
      <c r="H5718" s="12"/>
      <c r="J5718" s="29"/>
      <c r="K5718" s="45"/>
      <c r="L5718" s="45"/>
      <c r="M5718" s="45"/>
    </row>
    <row r="5719" spans="8:13" s="28" customFormat="1" x14ac:dyDescent="0.2">
      <c r="H5719" s="12"/>
      <c r="J5719" s="29"/>
      <c r="K5719" s="45"/>
      <c r="L5719" s="45"/>
      <c r="M5719" s="45"/>
    </row>
    <row r="5720" spans="8:13" s="28" customFormat="1" x14ac:dyDescent="0.2">
      <c r="H5720" s="12"/>
      <c r="J5720" s="29"/>
      <c r="K5720" s="45"/>
      <c r="L5720" s="45"/>
      <c r="M5720" s="45"/>
    </row>
    <row r="5721" spans="8:13" s="28" customFormat="1" x14ac:dyDescent="0.2">
      <c r="H5721" s="12"/>
      <c r="J5721" s="29"/>
      <c r="K5721" s="45"/>
      <c r="L5721" s="45"/>
      <c r="M5721" s="45"/>
    </row>
    <row r="5722" spans="8:13" s="28" customFormat="1" x14ac:dyDescent="0.2">
      <c r="H5722" s="12"/>
      <c r="J5722" s="29"/>
      <c r="K5722" s="45"/>
      <c r="L5722" s="45"/>
      <c r="M5722" s="45"/>
    </row>
    <row r="5723" spans="8:13" s="28" customFormat="1" x14ac:dyDescent="0.2">
      <c r="H5723" s="12"/>
      <c r="J5723" s="29"/>
      <c r="K5723" s="45"/>
      <c r="L5723" s="45"/>
      <c r="M5723" s="45"/>
    </row>
    <row r="5724" spans="8:13" s="28" customFormat="1" x14ac:dyDescent="0.2">
      <c r="H5724" s="12"/>
      <c r="J5724" s="29"/>
      <c r="K5724" s="45"/>
      <c r="L5724" s="45"/>
      <c r="M5724" s="45"/>
    </row>
    <row r="5725" spans="8:13" s="28" customFormat="1" x14ac:dyDescent="0.2">
      <c r="H5725" s="12"/>
      <c r="J5725" s="29"/>
      <c r="K5725" s="45"/>
      <c r="L5725" s="45"/>
      <c r="M5725" s="45"/>
    </row>
    <row r="5726" spans="8:13" s="28" customFormat="1" x14ac:dyDescent="0.2">
      <c r="H5726" s="12"/>
      <c r="J5726" s="29"/>
      <c r="K5726" s="45"/>
      <c r="L5726" s="45"/>
      <c r="M5726" s="45"/>
    </row>
    <row r="5727" spans="8:13" s="28" customFormat="1" x14ac:dyDescent="0.2">
      <c r="H5727" s="12"/>
      <c r="J5727" s="29"/>
      <c r="K5727" s="45"/>
      <c r="L5727" s="45"/>
      <c r="M5727" s="45"/>
    </row>
    <row r="5728" spans="8:13" s="28" customFormat="1" x14ac:dyDescent="0.2">
      <c r="H5728" s="12"/>
      <c r="J5728" s="29"/>
      <c r="K5728" s="45"/>
      <c r="L5728" s="45"/>
      <c r="M5728" s="45"/>
    </row>
    <row r="5729" spans="8:13" s="28" customFormat="1" x14ac:dyDescent="0.2">
      <c r="H5729" s="12"/>
      <c r="J5729" s="29"/>
      <c r="K5729" s="45"/>
      <c r="L5729" s="45"/>
      <c r="M5729" s="45"/>
    </row>
    <row r="5730" spans="8:13" s="28" customFormat="1" x14ac:dyDescent="0.2">
      <c r="H5730" s="12"/>
      <c r="J5730" s="29"/>
      <c r="K5730" s="45"/>
      <c r="L5730" s="45"/>
      <c r="M5730" s="45"/>
    </row>
    <row r="5731" spans="8:13" s="28" customFormat="1" x14ac:dyDescent="0.2">
      <c r="H5731" s="12"/>
      <c r="J5731" s="29"/>
      <c r="K5731" s="45"/>
      <c r="L5731" s="45"/>
      <c r="M5731" s="45"/>
    </row>
    <row r="5732" spans="8:13" s="28" customFormat="1" x14ac:dyDescent="0.2">
      <c r="H5732" s="12"/>
      <c r="J5732" s="29"/>
      <c r="K5732" s="45"/>
      <c r="L5732" s="45"/>
      <c r="M5732" s="45"/>
    </row>
    <row r="5733" spans="8:13" s="28" customFormat="1" x14ac:dyDescent="0.2">
      <c r="H5733" s="12"/>
      <c r="J5733" s="29"/>
      <c r="K5733" s="45"/>
      <c r="L5733" s="45"/>
      <c r="M5733" s="45"/>
    </row>
    <row r="5734" spans="8:13" s="28" customFormat="1" x14ac:dyDescent="0.2">
      <c r="H5734" s="12"/>
      <c r="J5734" s="29"/>
      <c r="K5734" s="45"/>
      <c r="L5734" s="45"/>
      <c r="M5734" s="45"/>
    </row>
    <row r="5735" spans="8:13" s="28" customFormat="1" x14ac:dyDescent="0.2">
      <c r="H5735" s="12"/>
      <c r="J5735" s="29"/>
      <c r="K5735" s="45"/>
      <c r="L5735" s="45"/>
      <c r="M5735" s="45"/>
    </row>
    <row r="5736" spans="8:13" s="28" customFormat="1" x14ac:dyDescent="0.2">
      <c r="H5736" s="12"/>
      <c r="J5736" s="29"/>
      <c r="K5736" s="45"/>
      <c r="L5736" s="45"/>
      <c r="M5736" s="45"/>
    </row>
    <row r="5737" spans="8:13" s="28" customFormat="1" x14ac:dyDescent="0.2">
      <c r="H5737" s="12"/>
      <c r="J5737" s="29"/>
      <c r="K5737" s="45"/>
      <c r="L5737" s="45"/>
      <c r="M5737" s="45"/>
    </row>
    <row r="5738" spans="8:13" s="28" customFormat="1" x14ac:dyDescent="0.2">
      <c r="H5738" s="12"/>
      <c r="J5738" s="29"/>
      <c r="K5738" s="45"/>
      <c r="L5738" s="45"/>
      <c r="M5738" s="45"/>
    </row>
    <row r="5739" spans="8:13" s="28" customFormat="1" x14ac:dyDescent="0.2">
      <c r="H5739" s="12"/>
      <c r="J5739" s="29"/>
      <c r="K5739" s="45"/>
      <c r="L5739" s="45"/>
      <c r="M5739" s="45"/>
    </row>
    <row r="5740" spans="8:13" s="28" customFormat="1" x14ac:dyDescent="0.2">
      <c r="H5740" s="12"/>
      <c r="J5740" s="29"/>
      <c r="K5740" s="45"/>
      <c r="L5740" s="45"/>
      <c r="M5740" s="45"/>
    </row>
    <row r="5741" spans="8:13" s="28" customFormat="1" x14ac:dyDescent="0.2">
      <c r="H5741" s="12"/>
      <c r="J5741" s="29"/>
      <c r="K5741" s="45"/>
      <c r="L5741" s="45"/>
      <c r="M5741" s="45"/>
    </row>
    <row r="5742" spans="8:13" s="28" customFormat="1" x14ac:dyDescent="0.2">
      <c r="H5742" s="12"/>
      <c r="J5742" s="29"/>
      <c r="K5742" s="45"/>
      <c r="L5742" s="45"/>
      <c r="M5742" s="45"/>
    </row>
    <row r="5743" spans="8:13" s="28" customFormat="1" x14ac:dyDescent="0.2">
      <c r="H5743" s="12"/>
      <c r="J5743" s="29"/>
      <c r="K5743" s="45"/>
      <c r="L5743" s="45"/>
      <c r="M5743" s="45"/>
    </row>
    <row r="5744" spans="8:13" s="28" customFormat="1" x14ac:dyDescent="0.2">
      <c r="H5744" s="12"/>
      <c r="J5744" s="29"/>
      <c r="K5744" s="45"/>
      <c r="L5744" s="45"/>
      <c r="M5744" s="45"/>
    </row>
    <row r="5745" spans="8:13" s="28" customFormat="1" x14ac:dyDescent="0.2">
      <c r="H5745" s="12"/>
      <c r="J5745" s="29"/>
      <c r="K5745" s="45"/>
      <c r="L5745" s="45"/>
      <c r="M5745" s="45"/>
    </row>
    <row r="5746" spans="8:13" s="28" customFormat="1" x14ac:dyDescent="0.2">
      <c r="H5746" s="12"/>
      <c r="J5746" s="29"/>
      <c r="K5746" s="45"/>
      <c r="L5746" s="45"/>
      <c r="M5746" s="45"/>
    </row>
    <row r="5747" spans="8:13" s="28" customFormat="1" x14ac:dyDescent="0.2">
      <c r="H5747" s="12"/>
      <c r="J5747" s="29"/>
      <c r="K5747" s="45"/>
      <c r="L5747" s="45"/>
      <c r="M5747" s="45"/>
    </row>
    <row r="5748" spans="8:13" s="28" customFormat="1" x14ac:dyDescent="0.2">
      <c r="H5748" s="12"/>
      <c r="J5748" s="29"/>
      <c r="K5748" s="45"/>
      <c r="L5748" s="45"/>
      <c r="M5748" s="45"/>
    </row>
    <row r="5749" spans="8:13" s="28" customFormat="1" x14ac:dyDescent="0.2">
      <c r="H5749" s="12"/>
      <c r="J5749" s="29"/>
      <c r="K5749" s="45"/>
      <c r="L5749" s="45"/>
      <c r="M5749" s="45"/>
    </row>
    <row r="5750" spans="8:13" s="28" customFormat="1" x14ac:dyDescent="0.2">
      <c r="H5750" s="12"/>
      <c r="J5750" s="29"/>
      <c r="K5750" s="45"/>
      <c r="L5750" s="45"/>
      <c r="M5750" s="45"/>
    </row>
    <row r="5751" spans="8:13" s="28" customFormat="1" x14ac:dyDescent="0.2">
      <c r="H5751" s="12"/>
      <c r="J5751" s="29"/>
      <c r="K5751" s="45"/>
      <c r="L5751" s="45"/>
      <c r="M5751" s="45"/>
    </row>
    <row r="5752" spans="8:13" s="28" customFormat="1" x14ac:dyDescent="0.2">
      <c r="H5752" s="12"/>
      <c r="J5752" s="29"/>
      <c r="K5752" s="45"/>
      <c r="L5752" s="45"/>
      <c r="M5752" s="45"/>
    </row>
    <row r="5753" spans="8:13" s="28" customFormat="1" x14ac:dyDescent="0.2">
      <c r="H5753" s="12"/>
      <c r="J5753" s="29"/>
      <c r="K5753" s="45"/>
      <c r="L5753" s="45"/>
      <c r="M5753" s="45"/>
    </row>
    <row r="5754" spans="8:13" s="28" customFormat="1" x14ac:dyDescent="0.2">
      <c r="H5754" s="12"/>
      <c r="J5754" s="29"/>
      <c r="K5754" s="45"/>
      <c r="L5754" s="45"/>
      <c r="M5754" s="45"/>
    </row>
    <row r="5755" spans="8:13" s="28" customFormat="1" x14ac:dyDescent="0.2">
      <c r="H5755" s="12"/>
      <c r="J5755" s="29"/>
      <c r="K5755" s="45"/>
      <c r="L5755" s="45"/>
      <c r="M5755" s="45"/>
    </row>
    <row r="5756" spans="8:13" s="28" customFormat="1" x14ac:dyDescent="0.2">
      <c r="H5756" s="12"/>
      <c r="J5756" s="29"/>
      <c r="K5756" s="45"/>
      <c r="L5756" s="45"/>
      <c r="M5756" s="45"/>
    </row>
    <row r="5757" spans="8:13" s="28" customFormat="1" x14ac:dyDescent="0.2">
      <c r="H5757" s="12"/>
      <c r="J5757" s="29"/>
      <c r="K5757" s="45"/>
      <c r="L5757" s="45"/>
      <c r="M5757" s="45"/>
    </row>
    <row r="5758" spans="8:13" s="28" customFormat="1" x14ac:dyDescent="0.2">
      <c r="H5758" s="12"/>
      <c r="J5758" s="29"/>
      <c r="K5758" s="45"/>
      <c r="L5758" s="45"/>
      <c r="M5758" s="45"/>
    </row>
    <row r="5759" spans="8:13" s="28" customFormat="1" x14ac:dyDescent="0.2">
      <c r="H5759" s="12"/>
      <c r="J5759" s="29"/>
      <c r="K5759" s="45"/>
      <c r="L5759" s="45"/>
      <c r="M5759" s="45"/>
    </row>
    <row r="5760" spans="8:13" s="28" customFormat="1" x14ac:dyDescent="0.2">
      <c r="H5760" s="12"/>
      <c r="J5760" s="29"/>
      <c r="K5760" s="45"/>
      <c r="L5760" s="45"/>
      <c r="M5760" s="45"/>
    </row>
    <row r="5761" spans="8:13" s="28" customFormat="1" x14ac:dyDescent="0.2">
      <c r="H5761" s="12"/>
      <c r="J5761" s="29"/>
      <c r="K5761" s="45"/>
      <c r="L5761" s="45"/>
      <c r="M5761" s="45"/>
    </row>
    <row r="5762" spans="8:13" s="28" customFormat="1" x14ac:dyDescent="0.2">
      <c r="H5762" s="12"/>
      <c r="J5762" s="29"/>
      <c r="K5762" s="45"/>
      <c r="L5762" s="45"/>
      <c r="M5762" s="45"/>
    </row>
    <row r="5763" spans="8:13" s="28" customFormat="1" x14ac:dyDescent="0.2">
      <c r="H5763" s="12"/>
      <c r="J5763" s="29"/>
      <c r="K5763" s="45"/>
      <c r="L5763" s="45"/>
      <c r="M5763" s="45"/>
    </row>
    <row r="5764" spans="8:13" s="28" customFormat="1" x14ac:dyDescent="0.2">
      <c r="H5764" s="12"/>
      <c r="J5764" s="29"/>
      <c r="K5764" s="45"/>
      <c r="L5764" s="45"/>
      <c r="M5764" s="45"/>
    </row>
    <row r="5765" spans="8:13" s="28" customFormat="1" x14ac:dyDescent="0.2">
      <c r="H5765" s="12"/>
      <c r="J5765" s="29"/>
      <c r="K5765" s="45"/>
      <c r="L5765" s="45"/>
      <c r="M5765" s="45"/>
    </row>
    <row r="5766" spans="8:13" s="28" customFormat="1" x14ac:dyDescent="0.2">
      <c r="H5766" s="12"/>
      <c r="J5766" s="29"/>
      <c r="K5766" s="45"/>
      <c r="L5766" s="45"/>
      <c r="M5766" s="45"/>
    </row>
    <row r="5767" spans="8:13" s="28" customFormat="1" x14ac:dyDescent="0.2">
      <c r="H5767" s="12"/>
      <c r="J5767" s="29"/>
      <c r="K5767" s="45"/>
      <c r="L5767" s="45"/>
      <c r="M5767" s="45"/>
    </row>
    <row r="5768" spans="8:13" s="28" customFormat="1" x14ac:dyDescent="0.2">
      <c r="H5768" s="12"/>
      <c r="J5768" s="29"/>
      <c r="K5768" s="45"/>
      <c r="L5768" s="45"/>
      <c r="M5768" s="45"/>
    </row>
    <row r="5769" spans="8:13" s="28" customFormat="1" x14ac:dyDescent="0.2">
      <c r="H5769" s="12"/>
      <c r="J5769" s="29"/>
      <c r="K5769" s="45"/>
      <c r="L5769" s="45"/>
      <c r="M5769" s="45"/>
    </row>
    <row r="5770" spans="8:13" s="28" customFormat="1" x14ac:dyDescent="0.2">
      <c r="H5770" s="12"/>
      <c r="J5770" s="29"/>
      <c r="K5770" s="45"/>
      <c r="L5770" s="45"/>
      <c r="M5770" s="45"/>
    </row>
    <row r="5771" spans="8:13" s="28" customFormat="1" x14ac:dyDescent="0.2">
      <c r="H5771" s="12"/>
      <c r="J5771" s="29"/>
      <c r="K5771" s="45"/>
      <c r="L5771" s="45"/>
      <c r="M5771" s="45"/>
    </row>
    <row r="5772" spans="8:13" s="28" customFormat="1" x14ac:dyDescent="0.2">
      <c r="H5772" s="12"/>
      <c r="J5772" s="29"/>
      <c r="K5772" s="45"/>
      <c r="L5772" s="45"/>
      <c r="M5772" s="45"/>
    </row>
    <row r="5773" spans="8:13" s="28" customFormat="1" x14ac:dyDescent="0.2">
      <c r="H5773" s="12"/>
      <c r="J5773" s="29"/>
      <c r="K5773" s="45"/>
      <c r="L5773" s="45"/>
      <c r="M5773" s="45"/>
    </row>
    <row r="5774" spans="8:13" s="28" customFormat="1" x14ac:dyDescent="0.2">
      <c r="H5774" s="12"/>
      <c r="J5774" s="29"/>
      <c r="K5774" s="45"/>
      <c r="L5774" s="45"/>
      <c r="M5774" s="45"/>
    </row>
    <row r="5775" spans="8:13" s="28" customFormat="1" x14ac:dyDescent="0.2">
      <c r="H5775" s="12"/>
      <c r="J5775" s="29"/>
      <c r="K5775" s="45"/>
      <c r="L5775" s="45"/>
      <c r="M5775" s="45"/>
    </row>
    <row r="5776" spans="8:13" s="28" customFormat="1" x14ac:dyDescent="0.2">
      <c r="H5776" s="12"/>
      <c r="J5776" s="29"/>
      <c r="K5776" s="45"/>
      <c r="L5776" s="45"/>
      <c r="M5776" s="45"/>
    </row>
    <row r="5777" spans="8:13" s="28" customFormat="1" x14ac:dyDescent="0.2">
      <c r="H5777" s="12"/>
      <c r="J5777" s="29"/>
      <c r="K5777" s="45"/>
      <c r="L5777" s="45"/>
      <c r="M5777" s="45"/>
    </row>
    <row r="5778" spans="8:13" s="28" customFormat="1" x14ac:dyDescent="0.2">
      <c r="H5778" s="12"/>
      <c r="J5778" s="29"/>
      <c r="K5778" s="45"/>
      <c r="L5778" s="45"/>
      <c r="M5778" s="45"/>
    </row>
    <row r="5779" spans="8:13" s="28" customFormat="1" x14ac:dyDescent="0.2">
      <c r="H5779" s="12"/>
      <c r="J5779" s="29"/>
      <c r="K5779" s="45"/>
      <c r="L5779" s="45"/>
      <c r="M5779" s="45"/>
    </row>
    <row r="5780" spans="8:13" s="28" customFormat="1" x14ac:dyDescent="0.2">
      <c r="H5780" s="12"/>
      <c r="J5780" s="29"/>
      <c r="K5780" s="45"/>
      <c r="L5780" s="45"/>
      <c r="M5780" s="45"/>
    </row>
    <row r="5781" spans="8:13" s="28" customFormat="1" x14ac:dyDescent="0.2">
      <c r="H5781" s="12"/>
      <c r="J5781" s="29"/>
      <c r="K5781" s="45"/>
      <c r="L5781" s="45"/>
      <c r="M5781" s="45"/>
    </row>
    <row r="5782" spans="8:13" s="28" customFormat="1" x14ac:dyDescent="0.2">
      <c r="H5782" s="12"/>
      <c r="J5782" s="29"/>
      <c r="K5782" s="45"/>
      <c r="L5782" s="45"/>
      <c r="M5782" s="45"/>
    </row>
    <row r="5783" spans="8:13" s="28" customFormat="1" x14ac:dyDescent="0.2">
      <c r="H5783" s="12"/>
      <c r="J5783" s="29"/>
      <c r="K5783" s="45"/>
      <c r="L5783" s="45"/>
      <c r="M5783" s="45"/>
    </row>
    <row r="5784" spans="8:13" s="28" customFormat="1" x14ac:dyDescent="0.2">
      <c r="H5784" s="12"/>
      <c r="J5784" s="29"/>
      <c r="K5784" s="45"/>
      <c r="L5784" s="45"/>
      <c r="M5784" s="45"/>
    </row>
    <row r="5785" spans="8:13" s="28" customFormat="1" x14ac:dyDescent="0.2">
      <c r="H5785" s="12"/>
      <c r="J5785" s="29"/>
      <c r="K5785" s="45"/>
      <c r="L5785" s="45"/>
      <c r="M5785" s="45"/>
    </row>
    <row r="5786" spans="8:13" s="28" customFormat="1" x14ac:dyDescent="0.2">
      <c r="H5786" s="12"/>
      <c r="J5786" s="29"/>
      <c r="K5786" s="45"/>
      <c r="L5786" s="45"/>
      <c r="M5786" s="45"/>
    </row>
    <row r="5787" spans="8:13" s="28" customFormat="1" x14ac:dyDescent="0.2">
      <c r="H5787" s="12"/>
      <c r="J5787" s="29"/>
      <c r="K5787" s="45"/>
      <c r="L5787" s="45"/>
      <c r="M5787" s="45"/>
    </row>
    <row r="5788" spans="8:13" s="28" customFormat="1" x14ac:dyDescent="0.2">
      <c r="H5788" s="12"/>
      <c r="J5788" s="29"/>
      <c r="K5788" s="45"/>
      <c r="L5788" s="45"/>
      <c r="M5788" s="45"/>
    </row>
    <row r="5789" spans="8:13" s="28" customFormat="1" x14ac:dyDescent="0.2">
      <c r="H5789" s="12"/>
      <c r="J5789" s="29"/>
      <c r="K5789" s="45"/>
      <c r="L5789" s="45"/>
      <c r="M5789" s="45"/>
    </row>
    <row r="5790" spans="8:13" s="28" customFormat="1" x14ac:dyDescent="0.2">
      <c r="H5790" s="12"/>
      <c r="J5790" s="29"/>
      <c r="K5790" s="45"/>
      <c r="L5790" s="45"/>
      <c r="M5790" s="45"/>
    </row>
    <row r="5791" spans="8:13" s="28" customFormat="1" x14ac:dyDescent="0.2">
      <c r="H5791" s="12"/>
      <c r="J5791" s="29"/>
      <c r="K5791" s="45"/>
      <c r="L5791" s="45"/>
      <c r="M5791" s="45"/>
    </row>
    <row r="5792" spans="8:13" s="28" customFormat="1" x14ac:dyDescent="0.2">
      <c r="H5792" s="12"/>
      <c r="J5792" s="29"/>
      <c r="K5792" s="45"/>
      <c r="L5792" s="45"/>
      <c r="M5792" s="45"/>
    </row>
    <row r="5793" spans="8:13" s="28" customFormat="1" x14ac:dyDescent="0.2">
      <c r="H5793" s="12"/>
      <c r="J5793" s="29"/>
      <c r="K5793" s="45"/>
      <c r="L5793" s="45"/>
      <c r="M5793" s="45"/>
    </row>
    <row r="5794" spans="8:13" s="28" customFormat="1" x14ac:dyDescent="0.2">
      <c r="H5794" s="12"/>
      <c r="J5794" s="29"/>
      <c r="K5794" s="45"/>
      <c r="L5794" s="45"/>
      <c r="M5794" s="45"/>
    </row>
    <row r="5795" spans="8:13" s="28" customFormat="1" x14ac:dyDescent="0.2">
      <c r="H5795" s="12"/>
      <c r="J5795" s="29"/>
      <c r="K5795" s="45"/>
      <c r="L5795" s="45"/>
      <c r="M5795" s="45"/>
    </row>
    <row r="5796" spans="8:13" s="28" customFormat="1" x14ac:dyDescent="0.2">
      <c r="H5796" s="12"/>
      <c r="J5796" s="29"/>
      <c r="K5796" s="45"/>
      <c r="L5796" s="45"/>
      <c r="M5796" s="45"/>
    </row>
    <row r="5797" spans="8:13" s="28" customFormat="1" x14ac:dyDescent="0.2">
      <c r="H5797" s="12"/>
      <c r="J5797" s="29"/>
      <c r="K5797" s="45"/>
      <c r="L5797" s="45"/>
      <c r="M5797" s="45"/>
    </row>
    <row r="5798" spans="8:13" s="28" customFormat="1" x14ac:dyDescent="0.2">
      <c r="H5798" s="12"/>
      <c r="J5798" s="29"/>
      <c r="K5798" s="45"/>
      <c r="L5798" s="45"/>
      <c r="M5798" s="45"/>
    </row>
    <row r="5799" spans="8:13" s="28" customFormat="1" x14ac:dyDescent="0.2">
      <c r="H5799" s="12"/>
      <c r="J5799" s="29"/>
      <c r="K5799" s="45"/>
      <c r="L5799" s="45"/>
      <c r="M5799" s="45"/>
    </row>
    <row r="5800" spans="8:13" s="28" customFormat="1" x14ac:dyDescent="0.2">
      <c r="H5800" s="12"/>
      <c r="J5800" s="29"/>
      <c r="K5800" s="45"/>
      <c r="L5800" s="45"/>
      <c r="M5800" s="45"/>
    </row>
    <row r="5801" spans="8:13" s="28" customFormat="1" x14ac:dyDescent="0.2">
      <c r="H5801" s="12"/>
      <c r="J5801" s="29"/>
      <c r="K5801" s="45"/>
      <c r="L5801" s="45"/>
      <c r="M5801" s="45"/>
    </row>
    <row r="5802" spans="8:13" s="28" customFormat="1" x14ac:dyDescent="0.2">
      <c r="H5802" s="12"/>
      <c r="J5802" s="29"/>
      <c r="K5802" s="45"/>
      <c r="L5802" s="45"/>
      <c r="M5802" s="45"/>
    </row>
    <row r="5803" spans="8:13" s="28" customFormat="1" x14ac:dyDescent="0.2">
      <c r="H5803" s="12"/>
      <c r="J5803" s="29"/>
      <c r="K5803" s="45"/>
      <c r="L5803" s="45"/>
      <c r="M5803" s="45"/>
    </row>
    <row r="5804" spans="8:13" s="28" customFormat="1" x14ac:dyDescent="0.2">
      <c r="H5804" s="12"/>
      <c r="J5804" s="29"/>
      <c r="K5804" s="45"/>
      <c r="L5804" s="45"/>
      <c r="M5804" s="45"/>
    </row>
    <row r="5805" spans="8:13" s="28" customFormat="1" x14ac:dyDescent="0.2">
      <c r="H5805" s="12"/>
      <c r="J5805" s="29"/>
      <c r="K5805" s="45"/>
      <c r="L5805" s="45"/>
      <c r="M5805" s="45"/>
    </row>
    <row r="5806" spans="8:13" s="28" customFormat="1" x14ac:dyDescent="0.2">
      <c r="H5806" s="12"/>
      <c r="J5806" s="29"/>
      <c r="K5806" s="45"/>
      <c r="L5806" s="45"/>
      <c r="M5806" s="45"/>
    </row>
    <row r="5807" spans="8:13" s="28" customFormat="1" x14ac:dyDescent="0.2">
      <c r="H5807" s="12"/>
      <c r="J5807" s="29"/>
      <c r="K5807" s="45"/>
      <c r="L5807" s="45"/>
      <c r="M5807" s="45"/>
    </row>
    <row r="5808" spans="8:13" s="28" customFormat="1" x14ac:dyDescent="0.2">
      <c r="H5808" s="12"/>
      <c r="J5808" s="29"/>
      <c r="K5808" s="45"/>
      <c r="L5808" s="45"/>
      <c r="M5808" s="45"/>
    </row>
    <row r="5809" spans="8:13" s="28" customFormat="1" x14ac:dyDescent="0.2">
      <c r="H5809" s="12"/>
      <c r="J5809" s="29"/>
      <c r="K5809" s="45"/>
      <c r="L5809" s="45"/>
      <c r="M5809" s="45"/>
    </row>
    <row r="5810" spans="8:13" s="28" customFormat="1" x14ac:dyDescent="0.2">
      <c r="H5810" s="12"/>
      <c r="J5810" s="29"/>
      <c r="K5810" s="45"/>
      <c r="L5810" s="45"/>
      <c r="M5810" s="45"/>
    </row>
    <row r="5811" spans="8:13" s="28" customFormat="1" x14ac:dyDescent="0.2">
      <c r="H5811" s="12"/>
      <c r="J5811" s="29"/>
      <c r="K5811" s="45"/>
      <c r="L5811" s="45"/>
      <c r="M5811" s="45"/>
    </row>
    <row r="5812" spans="8:13" s="28" customFormat="1" x14ac:dyDescent="0.2">
      <c r="H5812" s="12"/>
      <c r="J5812" s="29"/>
      <c r="K5812" s="45"/>
      <c r="L5812" s="45"/>
      <c r="M5812" s="45"/>
    </row>
    <row r="5813" spans="8:13" s="28" customFormat="1" x14ac:dyDescent="0.2">
      <c r="H5813" s="12"/>
      <c r="J5813" s="29"/>
      <c r="K5813" s="45"/>
      <c r="L5813" s="45"/>
      <c r="M5813" s="45"/>
    </row>
    <row r="5814" spans="8:13" s="28" customFormat="1" x14ac:dyDescent="0.2">
      <c r="H5814" s="12"/>
      <c r="J5814" s="29"/>
      <c r="K5814" s="45"/>
      <c r="L5814" s="45"/>
      <c r="M5814" s="45"/>
    </row>
    <row r="5815" spans="8:13" s="28" customFormat="1" x14ac:dyDescent="0.2">
      <c r="H5815" s="12"/>
      <c r="J5815" s="29"/>
      <c r="K5815" s="45"/>
      <c r="L5815" s="45"/>
      <c r="M5815" s="45"/>
    </row>
    <row r="5816" spans="8:13" s="28" customFormat="1" x14ac:dyDescent="0.2">
      <c r="H5816" s="12"/>
      <c r="J5816" s="29"/>
      <c r="K5816" s="45"/>
      <c r="L5816" s="45"/>
      <c r="M5816" s="45"/>
    </row>
    <row r="5817" spans="8:13" s="28" customFormat="1" x14ac:dyDescent="0.2">
      <c r="H5817" s="12"/>
      <c r="J5817" s="29"/>
      <c r="K5817" s="45"/>
      <c r="L5817" s="45"/>
      <c r="M5817" s="45"/>
    </row>
    <row r="5818" spans="8:13" s="28" customFormat="1" x14ac:dyDescent="0.2">
      <c r="H5818" s="12"/>
      <c r="J5818" s="29"/>
      <c r="K5818" s="45"/>
      <c r="L5818" s="45"/>
      <c r="M5818" s="45"/>
    </row>
    <row r="5819" spans="8:13" s="28" customFormat="1" x14ac:dyDescent="0.2">
      <c r="H5819" s="12"/>
      <c r="J5819" s="29"/>
      <c r="K5819" s="45"/>
      <c r="L5819" s="45"/>
      <c r="M5819" s="45"/>
    </row>
    <row r="5820" spans="8:13" s="28" customFormat="1" x14ac:dyDescent="0.2">
      <c r="H5820" s="12"/>
      <c r="J5820" s="29"/>
      <c r="K5820" s="45"/>
      <c r="L5820" s="45"/>
      <c r="M5820" s="45"/>
    </row>
    <row r="5821" spans="8:13" s="28" customFormat="1" x14ac:dyDescent="0.2">
      <c r="H5821" s="12"/>
      <c r="J5821" s="29"/>
      <c r="K5821" s="45"/>
      <c r="L5821" s="45"/>
      <c r="M5821" s="45"/>
    </row>
    <row r="5822" spans="8:13" s="28" customFormat="1" x14ac:dyDescent="0.2">
      <c r="H5822" s="12"/>
      <c r="J5822" s="29"/>
      <c r="K5822" s="45"/>
      <c r="L5822" s="45"/>
      <c r="M5822" s="45"/>
    </row>
    <row r="5823" spans="8:13" s="28" customFormat="1" x14ac:dyDescent="0.2">
      <c r="H5823" s="12"/>
      <c r="J5823" s="29"/>
      <c r="K5823" s="45"/>
      <c r="L5823" s="45"/>
      <c r="M5823" s="45"/>
    </row>
    <row r="5824" spans="8:13" s="28" customFormat="1" x14ac:dyDescent="0.2">
      <c r="H5824" s="12"/>
      <c r="J5824" s="29"/>
      <c r="K5824" s="45"/>
      <c r="L5824" s="45"/>
      <c r="M5824" s="45"/>
    </row>
    <row r="5825" spans="8:13" s="28" customFormat="1" x14ac:dyDescent="0.2">
      <c r="H5825" s="12"/>
      <c r="J5825" s="29"/>
      <c r="K5825" s="45"/>
      <c r="L5825" s="45"/>
      <c r="M5825" s="45"/>
    </row>
    <row r="5826" spans="8:13" s="28" customFormat="1" x14ac:dyDescent="0.2">
      <c r="H5826" s="12"/>
      <c r="J5826" s="29"/>
      <c r="K5826" s="45"/>
      <c r="L5826" s="45"/>
      <c r="M5826" s="45"/>
    </row>
    <row r="5827" spans="8:13" s="28" customFormat="1" x14ac:dyDescent="0.2">
      <c r="H5827" s="12"/>
      <c r="J5827" s="29"/>
      <c r="K5827" s="45"/>
      <c r="L5827" s="45"/>
      <c r="M5827" s="45"/>
    </row>
    <row r="5828" spans="8:13" s="28" customFormat="1" x14ac:dyDescent="0.2">
      <c r="H5828" s="12"/>
      <c r="J5828" s="29"/>
      <c r="K5828" s="45"/>
      <c r="L5828" s="45"/>
      <c r="M5828" s="45"/>
    </row>
    <row r="5829" spans="8:13" s="28" customFormat="1" x14ac:dyDescent="0.2">
      <c r="H5829" s="12"/>
      <c r="J5829" s="29"/>
      <c r="K5829" s="45"/>
      <c r="L5829" s="45"/>
      <c r="M5829" s="45"/>
    </row>
    <row r="5830" spans="8:13" s="28" customFormat="1" x14ac:dyDescent="0.2">
      <c r="H5830" s="12"/>
      <c r="J5830" s="29"/>
      <c r="K5830" s="45"/>
      <c r="L5830" s="45"/>
      <c r="M5830" s="45"/>
    </row>
    <row r="5831" spans="8:13" s="28" customFormat="1" x14ac:dyDescent="0.2">
      <c r="H5831" s="12"/>
      <c r="J5831" s="29"/>
      <c r="K5831" s="45"/>
      <c r="L5831" s="45"/>
      <c r="M5831" s="45"/>
    </row>
    <row r="5832" spans="8:13" s="28" customFormat="1" x14ac:dyDescent="0.2">
      <c r="H5832" s="12"/>
      <c r="J5832" s="29"/>
      <c r="K5832" s="45"/>
      <c r="L5832" s="45"/>
      <c r="M5832" s="45"/>
    </row>
    <row r="5833" spans="8:13" s="28" customFormat="1" x14ac:dyDescent="0.2">
      <c r="H5833" s="12"/>
      <c r="J5833" s="29"/>
      <c r="K5833" s="45"/>
      <c r="L5833" s="45"/>
      <c r="M5833" s="45"/>
    </row>
    <row r="5834" spans="8:13" s="28" customFormat="1" x14ac:dyDescent="0.2">
      <c r="H5834" s="12"/>
      <c r="J5834" s="29"/>
      <c r="K5834" s="45"/>
      <c r="L5834" s="45"/>
      <c r="M5834" s="45"/>
    </row>
    <row r="5835" spans="8:13" s="28" customFormat="1" x14ac:dyDescent="0.2">
      <c r="H5835" s="12"/>
      <c r="J5835" s="29"/>
      <c r="K5835" s="45"/>
      <c r="L5835" s="45"/>
      <c r="M5835" s="45"/>
    </row>
    <row r="5836" spans="8:13" s="28" customFormat="1" x14ac:dyDescent="0.2">
      <c r="H5836" s="12"/>
      <c r="J5836" s="29"/>
      <c r="K5836" s="45"/>
      <c r="L5836" s="45"/>
      <c r="M5836" s="45"/>
    </row>
    <row r="5837" spans="8:13" s="28" customFormat="1" x14ac:dyDescent="0.2">
      <c r="H5837" s="12"/>
      <c r="J5837" s="29"/>
      <c r="K5837" s="45"/>
      <c r="L5837" s="45"/>
      <c r="M5837" s="45"/>
    </row>
    <row r="5838" spans="8:13" s="28" customFormat="1" x14ac:dyDescent="0.2">
      <c r="H5838" s="12"/>
      <c r="J5838" s="29"/>
      <c r="K5838" s="45"/>
      <c r="L5838" s="45"/>
      <c r="M5838" s="45"/>
    </row>
    <row r="5839" spans="8:13" s="28" customFormat="1" x14ac:dyDescent="0.2">
      <c r="H5839" s="12"/>
      <c r="J5839" s="29"/>
      <c r="K5839" s="45"/>
      <c r="L5839" s="45"/>
      <c r="M5839" s="45"/>
    </row>
    <row r="5840" spans="8:13" s="28" customFormat="1" x14ac:dyDescent="0.2">
      <c r="H5840" s="12"/>
      <c r="J5840" s="29"/>
      <c r="K5840" s="45"/>
      <c r="L5840" s="45"/>
      <c r="M5840" s="45"/>
    </row>
    <row r="5841" spans="8:13" s="28" customFormat="1" x14ac:dyDescent="0.2">
      <c r="H5841" s="12"/>
      <c r="J5841" s="29"/>
      <c r="K5841" s="45"/>
      <c r="L5841" s="45"/>
      <c r="M5841" s="45"/>
    </row>
    <row r="5842" spans="8:13" s="28" customFormat="1" x14ac:dyDescent="0.2">
      <c r="H5842" s="12"/>
      <c r="J5842" s="29"/>
      <c r="K5842" s="45"/>
      <c r="L5842" s="45"/>
      <c r="M5842" s="45"/>
    </row>
    <row r="5843" spans="8:13" s="28" customFormat="1" x14ac:dyDescent="0.2">
      <c r="H5843" s="12"/>
      <c r="J5843" s="29"/>
      <c r="K5843" s="45"/>
      <c r="L5843" s="45"/>
      <c r="M5843" s="45"/>
    </row>
    <row r="5844" spans="8:13" s="28" customFormat="1" x14ac:dyDescent="0.2">
      <c r="H5844" s="12"/>
      <c r="J5844" s="29"/>
      <c r="K5844" s="45"/>
      <c r="L5844" s="45"/>
      <c r="M5844" s="45"/>
    </row>
    <row r="5845" spans="8:13" s="28" customFormat="1" x14ac:dyDescent="0.2">
      <c r="H5845" s="12"/>
      <c r="J5845" s="29"/>
      <c r="K5845" s="45"/>
      <c r="L5845" s="45"/>
      <c r="M5845" s="45"/>
    </row>
    <row r="5846" spans="8:13" s="28" customFormat="1" x14ac:dyDescent="0.2">
      <c r="H5846" s="12"/>
      <c r="J5846" s="29"/>
      <c r="K5846" s="45"/>
      <c r="L5846" s="45"/>
      <c r="M5846" s="45"/>
    </row>
    <row r="5847" spans="8:13" s="28" customFormat="1" x14ac:dyDescent="0.2">
      <c r="H5847" s="12"/>
      <c r="J5847" s="29"/>
      <c r="K5847" s="45"/>
      <c r="L5847" s="45"/>
      <c r="M5847" s="45"/>
    </row>
    <row r="5848" spans="8:13" s="28" customFormat="1" x14ac:dyDescent="0.2">
      <c r="H5848" s="12"/>
      <c r="J5848" s="29"/>
      <c r="K5848" s="45"/>
      <c r="L5848" s="45"/>
      <c r="M5848" s="45"/>
    </row>
    <row r="5849" spans="8:13" s="28" customFormat="1" x14ac:dyDescent="0.2">
      <c r="H5849" s="12"/>
      <c r="J5849" s="29"/>
      <c r="K5849" s="45"/>
      <c r="L5849" s="45"/>
      <c r="M5849" s="45"/>
    </row>
    <row r="5850" spans="8:13" s="28" customFormat="1" x14ac:dyDescent="0.2">
      <c r="H5850" s="12"/>
      <c r="J5850" s="29"/>
      <c r="K5850" s="45"/>
      <c r="L5850" s="45"/>
      <c r="M5850" s="45"/>
    </row>
    <row r="5851" spans="8:13" s="28" customFormat="1" x14ac:dyDescent="0.2">
      <c r="H5851" s="12"/>
      <c r="J5851" s="29"/>
      <c r="K5851" s="45"/>
      <c r="L5851" s="45"/>
      <c r="M5851" s="45"/>
    </row>
    <row r="5852" spans="8:13" s="28" customFormat="1" x14ac:dyDescent="0.2">
      <c r="H5852" s="12"/>
      <c r="J5852" s="29"/>
      <c r="K5852" s="45"/>
      <c r="L5852" s="45"/>
      <c r="M5852" s="45"/>
    </row>
    <row r="5853" spans="8:13" s="28" customFormat="1" x14ac:dyDescent="0.2">
      <c r="H5853" s="12"/>
      <c r="J5853" s="29"/>
      <c r="K5853" s="45"/>
      <c r="L5853" s="45"/>
      <c r="M5853" s="45"/>
    </row>
    <row r="5854" spans="8:13" s="28" customFormat="1" x14ac:dyDescent="0.2">
      <c r="H5854" s="12"/>
      <c r="J5854" s="29"/>
      <c r="K5854" s="45"/>
      <c r="L5854" s="45"/>
      <c r="M5854" s="45"/>
    </row>
    <row r="5855" spans="8:13" s="28" customFormat="1" x14ac:dyDescent="0.2">
      <c r="H5855" s="12"/>
      <c r="J5855" s="29"/>
      <c r="K5855" s="45"/>
      <c r="L5855" s="45"/>
      <c r="M5855" s="45"/>
    </row>
    <row r="5856" spans="8:13" s="28" customFormat="1" x14ac:dyDescent="0.2">
      <c r="H5856" s="12"/>
      <c r="J5856" s="29"/>
      <c r="K5856" s="45"/>
      <c r="L5856" s="45"/>
      <c r="M5856" s="45"/>
    </row>
    <row r="5857" spans="8:13" s="28" customFormat="1" x14ac:dyDescent="0.2">
      <c r="H5857" s="12"/>
      <c r="J5857" s="29"/>
      <c r="K5857" s="45"/>
      <c r="L5857" s="45"/>
      <c r="M5857" s="45"/>
    </row>
    <row r="5858" spans="8:13" s="28" customFormat="1" x14ac:dyDescent="0.2">
      <c r="H5858" s="12"/>
      <c r="J5858" s="29"/>
      <c r="K5858" s="45"/>
      <c r="L5858" s="45"/>
      <c r="M5858" s="45"/>
    </row>
    <row r="5859" spans="8:13" s="28" customFormat="1" x14ac:dyDescent="0.2">
      <c r="H5859" s="12"/>
      <c r="J5859" s="29"/>
      <c r="K5859" s="45"/>
      <c r="L5859" s="45"/>
      <c r="M5859" s="45"/>
    </row>
    <row r="5860" spans="8:13" s="28" customFormat="1" x14ac:dyDescent="0.2">
      <c r="H5860" s="12"/>
      <c r="J5860" s="29"/>
      <c r="K5860" s="45"/>
      <c r="L5860" s="45"/>
      <c r="M5860" s="45"/>
    </row>
    <row r="5861" spans="8:13" s="28" customFormat="1" x14ac:dyDescent="0.2">
      <c r="H5861" s="12"/>
      <c r="J5861" s="29"/>
      <c r="K5861" s="45"/>
      <c r="L5861" s="45"/>
      <c r="M5861" s="45"/>
    </row>
    <row r="5862" spans="8:13" s="28" customFormat="1" x14ac:dyDescent="0.2">
      <c r="H5862" s="12"/>
      <c r="J5862" s="29"/>
      <c r="K5862" s="45"/>
      <c r="L5862" s="45"/>
      <c r="M5862" s="45"/>
    </row>
    <row r="5863" spans="8:13" s="28" customFormat="1" x14ac:dyDescent="0.2">
      <c r="H5863" s="12"/>
      <c r="J5863" s="29"/>
      <c r="K5863" s="45"/>
      <c r="L5863" s="45"/>
      <c r="M5863" s="45"/>
    </row>
    <row r="5864" spans="8:13" s="28" customFormat="1" x14ac:dyDescent="0.2">
      <c r="H5864" s="12"/>
      <c r="J5864" s="29"/>
      <c r="K5864" s="45"/>
      <c r="L5864" s="45"/>
      <c r="M5864" s="45"/>
    </row>
    <row r="5865" spans="8:13" s="28" customFormat="1" x14ac:dyDescent="0.2">
      <c r="H5865" s="12"/>
      <c r="J5865" s="29"/>
      <c r="K5865" s="45"/>
      <c r="L5865" s="45"/>
      <c r="M5865" s="45"/>
    </row>
    <row r="5866" spans="8:13" s="28" customFormat="1" x14ac:dyDescent="0.2">
      <c r="H5866" s="12"/>
      <c r="J5866" s="29"/>
      <c r="K5866" s="45"/>
      <c r="L5866" s="45"/>
      <c r="M5866" s="45"/>
    </row>
    <row r="5867" spans="8:13" s="28" customFormat="1" x14ac:dyDescent="0.2">
      <c r="H5867" s="12"/>
      <c r="J5867" s="29"/>
      <c r="K5867" s="45"/>
      <c r="L5867" s="45"/>
      <c r="M5867" s="45"/>
    </row>
    <row r="5868" spans="8:13" s="28" customFormat="1" x14ac:dyDescent="0.2">
      <c r="H5868" s="12"/>
      <c r="J5868" s="29"/>
      <c r="K5868" s="45"/>
      <c r="L5868" s="45"/>
      <c r="M5868" s="45"/>
    </row>
    <row r="5869" spans="8:13" s="28" customFormat="1" x14ac:dyDescent="0.2">
      <c r="H5869" s="12"/>
      <c r="J5869" s="29"/>
      <c r="K5869" s="45"/>
      <c r="L5869" s="45"/>
      <c r="M5869" s="45"/>
    </row>
    <row r="5870" spans="8:13" s="28" customFormat="1" x14ac:dyDescent="0.2">
      <c r="H5870" s="12"/>
      <c r="J5870" s="29"/>
      <c r="K5870" s="45"/>
      <c r="L5870" s="45"/>
      <c r="M5870" s="45"/>
    </row>
    <row r="5871" spans="8:13" s="28" customFormat="1" x14ac:dyDescent="0.2">
      <c r="H5871" s="12"/>
      <c r="J5871" s="29"/>
      <c r="K5871" s="45"/>
      <c r="L5871" s="45"/>
      <c r="M5871" s="45"/>
    </row>
    <row r="5872" spans="8:13" s="28" customFormat="1" x14ac:dyDescent="0.2">
      <c r="H5872" s="12"/>
      <c r="J5872" s="29"/>
      <c r="K5872" s="45"/>
      <c r="L5872" s="45"/>
      <c r="M5872" s="45"/>
    </row>
    <row r="5873" spans="8:13" s="28" customFormat="1" x14ac:dyDescent="0.2">
      <c r="H5873" s="12"/>
      <c r="J5873" s="29"/>
      <c r="K5873" s="45"/>
      <c r="L5873" s="45"/>
      <c r="M5873" s="45"/>
    </row>
    <row r="5874" spans="8:13" s="28" customFormat="1" x14ac:dyDescent="0.2">
      <c r="H5874" s="12"/>
      <c r="J5874" s="29"/>
      <c r="K5874" s="45"/>
      <c r="L5874" s="45"/>
      <c r="M5874" s="45"/>
    </row>
    <row r="5875" spans="8:13" s="28" customFormat="1" x14ac:dyDescent="0.2">
      <c r="H5875" s="12"/>
      <c r="J5875" s="29"/>
      <c r="K5875" s="45"/>
      <c r="L5875" s="45"/>
      <c r="M5875" s="45"/>
    </row>
    <row r="5876" spans="8:13" s="28" customFormat="1" x14ac:dyDescent="0.2">
      <c r="H5876" s="12"/>
      <c r="J5876" s="29"/>
      <c r="K5876" s="45"/>
      <c r="L5876" s="45"/>
      <c r="M5876" s="45"/>
    </row>
    <row r="5877" spans="8:13" s="28" customFormat="1" x14ac:dyDescent="0.2">
      <c r="H5877" s="12"/>
      <c r="J5877" s="29"/>
      <c r="K5877" s="45"/>
      <c r="L5877" s="45"/>
      <c r="M5877" s="45"/>
    </row>
    <row r="5878" spans="8:13" s="28" customFormat="1" x14ac:dyDescent="0.2">
      <c r="H5878" s="12"/>
      <c r="J5878" s="29"/>
      <c r="K5878" s="45"/>
      <c r="L5878" s="45"/>
      <c r="M5878" s="45"/>
    </row>
    <row r="5879" spans="8:13" s="28" customFormat="1" x14ac:dyDescent="0.2">
      <c r="H5879" s="12"/>
      <c r="J5879" s="29"/>
      <c r="K5879" s="45"/>
      <c r="L5879" s="45"/>
      <c r="M5879" s="45"/>
    </row>
    <row r="5880" spans="8:13" s="28" customFormat="1" x14ac:dyDescent="0.2">
      <c r="H5880" s="12"/>
      <c r="J5880" s="29"/>
      <c r="K5880" s="45"/>
      <c r="L5880" s="45"/>
      <c r="M5880" s="45"/>
    </row>
    <row r="5881" spans="8:13" s="28" customFormat="1" x14ac:dyDescent="0.2">
      <c r="H5881" s="12"/>
      <c r="J5881" s="29"/>
      <c r="K5881" s="45"/>
      <c r="L5881" s="45"/>
      <c r="M5881" s="45"/>
    </row>
    <row r="5882" spans="8:13" s="28" customFormat="1" x14ac:dyDescent="0.2">
      <c r="H5882" s="12"/>
      <c r="J5882" s="29"/>
      <c r="K5882" s="45"/>
      <c r="L5882" s="45"/>
      <c r="M5882" s="45"/>
    </row>
    <row r="5883" spans="8:13" s="28" customFormat="1" x14ac:dyDescent="0.2">
      <c r="H5883" s="12"/>
      <c r="J5883" s="29"/>
      <c r="K5883" s="45"/>
      <c r="L5883" s="45"/>
      <c r="M5883" s="45"/>
    </row>
    <row r="5884" spans="8:13" s="28" customFormat="1" x14ac:dyDescent="0.2">
      <c r="H5884" s="12"/>
      <c r="J5884" s="29"/>
      <c r="K5884" s="45"/>
      <c r="L5884" s="45"/>
      <c r="M5884" s="45"/>
    </row>
    <row r="5885" spans="8:13" s="28" customFormat="1" x14ac:dyDescent="0.2">
      <c r="H5885" s="12"/>
      <c r="J5885" s="29"/>
      <c r="K5885" s="45"/>
      <c r="L5885" s="45"/>
      <c r="M5885" s="45"/>
    </row>
    <row r="5886" spans="8:13" s="28" customFormat="1" x14ac:dyDescent="0.2">
      <c r="H5886" s="12"/>
      <c r="J5886" s="29"/>
      <c r="K5886" s="45"/>
      <c r="L5886" s="45"/>
      <c r="M5886" s="45"/>
    </row>
    <row r="5887" spans="8:13" s="28" customFormat="1" x14ac:dyDescent="0.2">
      <c r="H5887" s="12"/>
      <c r="J5887" s="29"/>
      <c r="K5887" s="45"/>
      <c r="L5887" s="45"/>
      <c r="M5887" s="45"/>
    </row>
    <row r="5888" spans="8:13" s="28" customFormat="1" x14ac:dyDescent="0.2">
      <c r="H5888" s="12"/>
      <c r="J5888" s="29"/>
      <c r="K5888" s="45"/>
      <c r="L5888" s="45"/>
      <c r="M5888" s="45"/>
    </row>
    <row r="5889" spans="8:13" s="28" customFormat="1" x14ac:dyDescent="0.2">
      <c r="H5889" s="12"/>
      <c r="J5889" s="29"/>
      <c r="K5889" s="45"/>
      <c r="L5889" s="45"/>
      <c r="M5889" s="45"/>
    </row>
    <row r="5890" spans="8:13" s="28" customFormat="1" x14ac:dyDescent="0.2">
      <c r="H5890" s="12"/>
      <c r="J5890" s="29"/>
      <c r="K5890" s="45"/>
      <c r="L5890" s="45"/>
      <c r="M5890" s="45"/>
    </row>
    <row r="5891" spans="8:13" s="28" customFormat="1" x14ac:dyDescent="0.2">
      <c r="H5891" s="12"/>
      <c r="J5891" s="29"/>
      <c r="K5891" s="45"/>
      <c r="L5891" s="45"/>
      <c r="M5891" s="45"/>
    </row>
    <row r="5892" spans="8:13" s="28" customFormat="1" x14ac:dyDescent="0.2">
      <c r="H5892" s="12"/>
      <c r="J5892" s="29"/>
      <c r="K5892" s="45"/>
      <c r="L5892" s="45"/>
      <c r="M5892" s="45"/>
    </row>
    <row r="5893" spans="8:13" s="28" customFormat="1" x14ac:dyDescent="0.2">
      <c r="H5893" s="12"/>
      <c r="J5893" s="29"/>
      <c r="K5893" s="45"/>
      <c r="L5893" s="45"/>
      <c r="M5893" s="45"/>
    </row>
    <row r="5894" spans="8:13" s="28" customFormat="1" x14ac:dyDescent="0.2">
      <c r="H5894" s="12"/>
      <c r="J5894" s="29"/>
      <c r="K5894" s="45"/>
      <c r="L5894" s="45"/>
      <c r="M5894" s="45"/>
    </row>
    <row r="5895" spans="8:13" s="28" customFormat="1" x14ac:dyDescent="0.2">
      <c r="H5895" s="12"/>
      <c r="J5895" s="29"/>
      <c r="K5895" s="45"/>
      <c r="L5895" s="45"/>
      <c r="M5895" s="45"/>
    </row>
    <row r="5896" spans="8:13" s="28" customFormat="1" x14ac:dyDescent="0.2">
      <c r="H5896" s="12"/>
      <c r="J5896" s="29"/>
      <c r="K5896" s="45"/>
      <c r="L5896" s="45"/>
      <c r="M5896" s="45"/>
    </row>
    <row r="5897" spans="8:13" s="28" customFormat="1" x14ac:dyDescent="0.2">
      <c r="H5897" s="12"/>
      <c r="J5897" s="29"/>
      <c r="K5897" s="45"/>
      <c r="L5897" s="45"/>
      <c r="M5897" s="45"/>
    </row>
    <row r="5898" spans="8:13" s="28" customFormat="1" x14ac:dyDescent="0.2">
      <c r="H5898" s="12"/>
      <c r="J5898" s="29"/>
      <c r="K5898" s="45"/>
      <c r="L5898" s="45"/>
      <c r="M5898" s="45"/>
    </row>
    <row r="5899" spans="8:13" s="28" customFormat="1" x14ac:dyDescent="0.2">
      <c r="H5899" s="12"/>
      <c r="J5899" s="29"/>
      <c r="K5899" s="45"/>
      <c r="L5899" s="45"/>
      <c r="M5899" s="45"/>
    </row>
    <row r="5900" spans="8:13" s="28" customFormat="1" x14ac:dyDescent="0.2">
      <c r="H5900" s="12"/>
      <c r="J5900" s="29"/>
      <c r="K5900" s="45"/>
      <c r="L5900" s="45"/>
      <c r="M5900" s="45"/>
    </row>
    <row r="5901" spans="8:13" s="28" customFormat="1" x14ac:dyDescent="0.2">
      <c r="H5901" s="12"/>
      <c r="J5901" s="29"/>
      <c r="K5901" s="45"/>
      <c r="L5901" s="45"/>
      <c r="M5901" s="45"/>
    </row>
    <row r="5902" spans="8:13" s="28" customFormat="1" x14ac:dyDescent="0.2">
      <c r="H5902" s="12"/>
      <c r="J5902" s="29"/>
      <c r="K5902" s="45"/>
      <c r="L5902" s="45"/>
      <c r="M5902" s="45"/>
    </row>
    <row r="5903" spans="8:13" s="28" customFormat="1" x14ac:dyDescent="0.2">
      <c r="H5903" s="12"/>
      <c r="J5903" s="29"/>
      <c r="K5903" s="45"/>
      <c r="L5903" s="45"/>
      <c r="M5903" s="45"/>
    </row>
    <row r="5904" spans="8:13" s="28" customFormat="1" x14ac:dyDescent="0.2">
      <c r="H5904" s="12"/>
      <c r="J5904" s="29"/>
      <c r="K5904" s="45"/>
      <c r="L5904" s="45"/>
      <c r="M5904" s="45"/>
    </row>
    <row r="5905" spans="8:13" s="28" customFormat="1" x14ac:dyDescent="0.2">
      <c r="H5905" s="12"/>
      <c r="J5905" s="29"/>
      <c r="K5905" s="45"/>
      <c r="L5905" s="45"/>
      <c r="M5905" s="45"/>
    </row>
    <row r="5906" spans="8:13" s="28" customFormat="1" x14ac:dyDescent="0.2">
      <c r="H5906" s="12"/>
      <c r="J5906" s="29"/>
      <c r="K5906" s="45"/>
      <c r="L5906" s="45"/>
      <c r="M5906" s="45"/>
    </row>
    <row r="5907" spans="8:13" s="28" customFormat="1" x14ac:dyDescent="0.2">
      <c r="H5907" s="12"/>
      <c r="J5907" s="29"/>
      <c r="K5907" s="45"/>
      <c r="L5907" s="45"/>
      <c r="M5907" s="45"/>
    </row>
    <row r="5908" spans="8:13" s="28" customFormat="1" x14ac:dyDescent="0.2">
      <c r="H5908" s="12"/>
      <c r="J5908" s="29"/>
      <c r="K5908" s="45"/>
      <c r="L5908" s="45"/>
      <c r="M5908" s="45"/>
    </row>
    <row r="5909" spans="8:13" s="28" customFormat="1" x14ac:dyDescent="0.2">
      <c r="H5909" s="12"/>
      <c r="J5909" s="29"/>
      <c r="K5909" s="45"/>
      <c r="L5909" s="45"/>
      <c r="M5909" s="45"/>
    </row>
    <row r="5910" spans="8:13" s="28" customFormat="1" x14ac:dyDescent="0.2">
      <c r="H5910" s="12"/>
      <c r="J5910" s="29"/>
      <c r="K5910" s="45"/>
      <c r="L5910" s="45"/>
      <c r="M5910" s="45"/>
    </row>
    <row r="5911" spans="8:13" s="28" customFormat="1" x14ac:dyDescent="0.2">
      <c r="H5911" s="12"/>
      <c r="J5911" s="29"/>
      <c r="K5911" s="45"/>
      <c r="L5911" s="45"/>
      <c r="M5911" s="45"/>
    </row>
    <row r="5912" spans="8:13" s="28" customFormat="1" x14ac:dyDescent="0.2">
      <c r="H5912" s="12"/>
      <c r="J5912" s="29"/>
      <c r="K5912" s="45"/>
      <c r="L5912" s="45"/>
      <c r="M5912" s="45"/>
    </row>
    <row r="5913" spans="8:13" s="28" customFormat="1" x14ac:dyDescent="0.2">
      <c r="H5913" s="12"/>
      <c r="J5913" s="29"/>
      <c r="K5913" s="45"/>
      <c r="L5913" s="45"/>
      <c r="M5913" s="45"/>
    </row>
    <row r="5914" spans="8:13" s="28" customFormat="1" x14ac:dyDescent="0.2">
      <c r="H5914" s="12"/>
      <c r="J5914" s="29"/>
      <c r="K5914" s="45"/>
      <c r="L5914" s="45"/>
      <c r="M5914" s="45"/>
    </row>
    <row r="5915" spans="8:13" s="28" customFormat="1" x14ac:dyDescent="0.2">
      <c r="H5915" s="12"/>
      <c r="J5915" s="29"/>
      <c r="K5915" s="45"/>
      <c r="L5915" s="45"/>
      <c r="M5915" s="45"/>
    </row>
    <row r="5916" spans="8:13" s="28" customFormat="1" x14ac:dyDescent="0.2">
      <c r="H5916" s="12"/>
      <c r="J5916" s="29"/>
      <c r="K5916" s="45"/>
      <c r="L5916" s="45"/>
      <c r="M5916" s="45"/>
    </row>
    <row r="5917" spans="8:13" s="28" customFormat="1" x14ac:dyDescent="0.2">
      <c r="H5917" s="12"/>
      <c r="J5917" s="29"/>
      <c r="K5917" s="45"/>
      <c r="L5917" s="45"/>
      <c r="M5917" s="45"/>
    </row>
    <row r="5918" spans="8:13" s="28" customFormat="1" x14ac:dyDescent="0.2">
      <c r="H5918" s="12"/>
      <c r="J5918" s="29"/>
      <c r="K5918" s="45"/>
      <c r="L5918" s="45"/>
      <c r="M5918" s="45"/>
    </row>
    <row r="5919" spans="8:13" s="28" customFormat="1" x14ac:dyDescent="0.2">
      <c r="H5919" s="12"/>
      <c r="J5919" s="29"/>
      <c r="K5919" s="45"/>
      <c r="L5919" s="45"/>
      <c r="M5919" s="45"/>
    </row>
    <row r="5920" spans="8:13" s="28" customFormat="1" x14ac:dyDescent="0.2">
      <c r="H5920" s="12"/>
      <c r="J5920" s="29"/>
      <c r="K5920" s="45"/>
      <c r="L5920" s="45"/>
      <c r="M5920" s="45"/>
    </row>
    <row r="5921" spans="8:13" s="28" customFormat="1" x14ac:dyDescent="0.2">
      <c r="H5921" s="12"/>
      <c r="J5921" s="29"/>
      <c r="K5921" s="45"/>
      <c r="L5921" s="45"/>
      <c r="M5921" s="45"/>
    </row>
    <row r="5922" spans="8:13" s="28" customFormat="1" x14ac:dyDescent="0.2">
      <c r="H5922" s="12"/>
      <c r="J5922" s="29"/>
      <c r="K5922" s="45"/>
      <c r="L5922" s="45"/>
      <c r="M5922" s="45"/>
    </row>
    <row r="5923" spans="8:13" s="28" customFormat="1" x14ac:dyDescent="0.2">
      <c r="H5923" s="12"/>
      <c r="J5923" s="29"/>
      <c r="K5923" s="45"/>
      <c r="L5923" s="45"/>
      <c r="M5923" s="45"/>
    </row>
    <row r="5924" spans="8:13" s="28" customFormat="1" x14ac:dyDescent="0.2">
      <c r="H5924" s="12"/>
      <c r="J5924" s="29"/>
      <c r="K5924" s="45"/>
      <c r="L5924" s="45"/>
      <c r="M5924" s="45"/>
    </row>
    <row r="5925" spans="8:13" s="28" customFormat="1" x14ac:dyDescent="0.2">
      <c r="H5925" s="12"/>
      <c r="J5925" s="29"/>
      <c r="K5925" s="45"/>
      <c r="L5925" s="45"/>
      <c r="M5925" s="45"/>
    </row>
    <row r="5926" spans="8:13" s="28" customFormat="1" x14ac:dyDescent="0.2">
      <c r="H5926" s="12"/>
      <c r="J5926" s="29"/>
      <c r="K5926" s="45"/>
      <c r="L5926" s="45"/>
      <c r="M5926" s="45"/>
    </row>
    <row r="5927" spans="8:13" s="28" customFormat="1" x14ac:dyDescent="0.2">
      <c r="H5927" s="12"/>
      <c r="J5927" s="29"/>
      <c r="K5927" s="45"/>
      <c r="L5927" s="45"/>
      <c r="M5927" s="45"/>
    </row>
    <row r="5928" spans="8:13" s="28" customFormat="1" x14ac:dyDescent="0.2">
      <c r="H5928" s="12"/>
      <c r="J5928" s="29"/>
      <c r="K5928" s="45"/>
      <c r="L5928" s="45"/>
      <c r="M5928" s="45"/>
    </row>
    <row r="5929" spans="8:13" s="28" customFormat="1" x14ac:dyDescent="0.2">
      <c r="H5929" s="12"/>
      <c r="J5929" s="29"/>
      <c r="K5929" s="45"/>
      <c r="L5929" s="45"/>
      <c r="M5929" s="45"/>
    </row>
    <row r="5930" spans="8:13" s="28" customFormat="1" x14ac:dyDescent="0.2">
      <c r="H5930" s="12"/>
      <c r="J5930" s="29"/>
      <c r="K5930" s="45"/>
      <c r="L5930" s="45"/>
      <c r="M5930" s="45"/>
    </row>
    <row r="5931" spans="8:13" s="28" customFormat="1" x14ac:dyDescent="0.2">
      <c r="H5931" s="12"/>
      <c r="J5931" s="29"/>
      <c r="K5931" s="45"/>
      <c r="L5931" s="45"/>
      <c r="M5931" s="45"/>
    </row>
    <row r="5932" spans="8:13" s="28" customFormat="1" x14ac:dyDescent="0.2">
      <c r="H5932" s="12"/>
      <c r="J5932" s="29"/>
      <c r="K5932" s="45"/>
      <c r="L5932" s="45"/>
      <c r="M5932" s="45"/>
    </row>
    <row r="5933" spans="8:13" s="28" customFormat="1" x14ac:dyDescent="0.2">
      <c r="H5933" s="12"/>
      <c r="J5933" s="29"/>
      <c r="K5933" s="45"/>
      <c r="L5933" s="45"/>
      <c r="M5933" s="45"/>
    </row>
    <row r="5934" spans="8:13" s="28" customFormat="1" x14ac:dyDescent="0.2">
      <c r="H5934" s="12"/>
      <c r="J5934" s="29"/>
      <c r="K5934" s="45"/>
      <c r="L5934" s="45"/>
      <c r="M5934" s="45"/>
    </row>
    <row r="5935" spans="8:13" s="28" customFormat="1" x14ac:dyDescent="0.2">
      <c r="H5935" s="12"/>
      <c r="J5935" s="29"/>
      <c r="K5935" s="45"/>
      <c r="L5935" s="45"/>
      <c r="M5935" s="45"/>
    </row>
    <row r="5936" spans="8:13" s="28" customFormat="1" x14ac:dyDescent="0.2">
      <c r="H5936" s="12"/>
      <c r="J5936" s="29"/>
      <c r="K5936" s="45"/>
      <c r="L5936" s="45"/>
      <c r="M5936" s="45"/>
    </row>
    <row r="5937" spans="8:13" s="28" customFormat="1" x14ac:dyDescent="0.2">
      <c r="H5937" s="12"/>
      <c r="J5937" s="29"/>
      <c r="K5937" s="45"/>
      <c r="L5937" s="45"/>
      <c r="M5937" s="45"/>
    </row>
    <row r="5938" spans="8:13" s="28" customFormat="1" x14ac:dyDescent="0.2">
      <c r="H5938" s="12"/>
      <c r="J5938" s="29"/>
      <c r="K5938" s="45"/>
      <c r="L5938" s="45"/>
      <c r="M5938" s="45"/>
    </row>
    <row r="5939" spans="8:13" s="28" customFormat="1" x14ac:dyDescent="0.2">
      <c r="H5939" s="12"/>
      <c r="J5939" s="29"/>
      <c r="K5939" s="45"/>
      <c r="L5939" s="45"/>
      <c r="M5939" s="45"/>
    </row>
    <row r="5940" spans="8:13" s="28" customFormat="1" x14ac:dyDescent="0.2">
      <c r="H5940" s="12"/>
      <c r="J5940" s="29"/>
      <c r="K5940" s="45"/>
      <c r="L5940" s="45"/>
      <c r="M5940" s="45"/>
    </row>
    <row r="5941" spans="8:13" s="28" customFormat="1" x14ac:dyDescent="0.2">
      <c r="H5941" s="12"/>
      <c r="J5941" s="29"/>
      <c r="K5941" s="45"/>
      <c r="L5941" s="45"/>
      <c r="M5941" s="45"/>
    </row>
    <row r="5942" spans="8:13" s="28" customFormat="1" x14ac:dyDescent="0.2">
      <c r="H5942" s="12"/>
      <c r="J5942" s="29"/>
      <c r="K5942" s="45"/>
      <c r="L5942" s="45"/>
      <c r="M5942" s="45"/>
    </row>
    <row r="5943" spans="8:13" s="28" customFormat="1" x14ac:dyDescent="0.2">
      <c r="H5943" s="12"/>
      <c r="J5943" s="29"/>
      <c r="K5943" s="45"/>
      <c r="L5943" s="45"/>
      <c r="M5943" s="45"/>
    </row>
    <row r="5944" spans="8:13" s="28" customFormat="1" x14ac:dyDescent="0.2">
      <c r="H5944" s="12"/>
      <c r="J5944" s="29"/>
      <c r="K5944" s="45"/>
      <c r="L5944" s="45"/>
      <c r="M5944" s="45"/>
    </row>
    <row r="5945" spans="8:13" s="28" customFormat="1" x14ac:dyDescent="0.2">
      <c r="H5945" s="12"/>
      <c r="J5945" s="29"/>
      <c r="K5945" s="45"/>
      <c r="L5945" s="45"/>
      <c r="M5945" s="45"/>
    </row>
    <row r="5946" spans="8:13" s="28" customFormat="1" x14ac:dyDescent="0.2">
      <c r="H5946" s="12"/>
      <c r="J5946" s="29"/>
      <c r="K5946" s="45"/>
      <c r="L5946" s="45"/>
      <c r="M5946" s="45"/>
    </row>
    <row r="5947" spans="8:13" s="28" customFormat="1" x14ac:dyDescent="0.2">
      <c r="H5947" s="12"/>
      <c r="J5947" s="29"/>
      <c r="K5947" s="45"/>
      <c r="L5947" s="45"/>
      <c r="M5947" s="45"/>
    </row>
    <row r="5948" spans="8:13" s="28" customFormat="1" x14ac:dyDescent="0.2">
      <c r="H5948" s="12"/>
      <c r="J5948" s="29"/>
      <c r="K5948" s="45"/>
      <c r="L5948" s="45"/>
      <c r="M5948" s="45"/>
    </row>
    <row r="5949" spans="8:13" s="28" customFormat="1" x14ac:dyDescent="0.2">
      <c r="H5949" s="12"/>
      <c r="J5949" s="29"/>
      <c r="K5949" s="45"/>
      <c r="L5949" s="45"/>
      <c r="M5949" s="45"/>
    </row>
    <row r="5950" spans="8:13" s="28" customFormat="1" x14ac:dyDescent="0.2">
      <c r="H5950" s="12"/>
      <c r="J5950" s="29"/>
      <c r="K5950" s="45"/>
      <c r="L5950" s="45"/>
      <c r="M5950" s="45"/>
    </row>
    <row r="5951" spans="8:13" s="28" customFormat="1" x14ac:dyDescent="0.2">
      <c r="H5951" s="12"/>
      <c r="J5951" s="29"/>
      <c r="K5951" s="45"/>
      <c r="L5951" s="45"/>
      <c r="M5951" s="45"/>
    </row>
    <row r="5952" spans="8:13" s="28" customFormat="1" x14ac:dyDescent="0.2">
      <c r="H5952" s="12"/>
      <c r="J5952" s="29"/>
      <c r="K5952" s="45"/>
      <c r="L5952" s="45"/>
      <c r="M5952" s="45"/>
    </row>
    <row r="5953" spans="8:13" s="28" customFormat="1" x14ac:dyDescent="0.2">
      <c r="H5953" s="12"/>
      <c r="J5953" s="29"/>
      <c r="K5953" s="45"/>
      <c r="L5953" s="45"/>
      <c r="M5953" s="45"/>
    </row>
    <row r="5954" spans="8:13" s="28" customFormat="1" x14ac:dyDescent="0.2">
      <c r="H5954" s="12"/>
      <c r="J5954" s="29"/>
      <c r="K5954" s="45"/>
      <c r="L5954" s="45"/>
      <c r="M5954" s="45"/>
    </row>
    <row r="5955" spans="8:13" s="28" customFormat="1" x14ac:dyDescent="0.2">
      <c r="H5955" s="12"/>
      <c r="J5955" s="29"/>
      <c r="K5955" s="45"/>
      <c r="L5955" s="45"/>
      <c r="M5955" s="45"/>
    </row>
    <row r="5956" spans="8:13" s="28" customFormat="1" x14ac:dyDescent="0.2">
      <c r="H5956" s="12"/>
      <c r="J5956" s="29"/>
      <c r="K5956" s="45"/>
      <c r="L5956" s="45"/>
      <c r="M5956" s="45"/>
    </row>
    <row r="5957" spans="8:13" s="28" customFormat="1" x14ac:dyDescent="0.2">
      <c r="H5957" s="12"/>
      <c r="J5957" s="29"/>
      <c r="K5957" s="45"/>
      <c r="L5957" s="45"/>
      <c r="M5957" s="45"/>
    </row>
    <row r="5958" spans="8:13" s="28" customFormat="1" x14ac:dyDescent="0.2">
      <c r="H5958" s="12"/>
      <c r="J5958" s="29"/>
      <c r="K5958" s="45"/>
      <c r="L5958" s="45"/>
      <c r="M5958" s="45"/>
    </row>
    <row r="5959" spans="8:13" s="28" customFormat="1" x14ac:dyDescent="0.2">
      <c r="H5959" s="12"/>
      <c r="J5959" s="29"/>
      <c r="K5959" s="45"/>
      <c r="L5959" s="45"/>
      <c r="M5959" s="45"/>
    </row>
    <row r="5960" spans="8:13" s="28" customFormat="1" x14ac:dyDescent="0.2">
      <c r="H5960" s="12"/>
      <c r="J5960" s="29"/>
      <c r="K5960" s="45"/>
      <c r="L5960" s="45"/>
      <c r="M5960" s="45"/>
    </row>
    <row r="5961" spans="8:13" s="28" customFormat="1" x14ac:dyDescent="0.2">
      <c r="H5961" s="12"/>
      <c r="J5961" s="29"/>
      <c r="K5961" s="45"/>
      <c r="L5961" s="45"/>
      <c r="M5961" s="45"/>
    </row>
    <row r="5962" spans="8:13" s="28" customFormat="1" x14ac:dyDescent="0.2">
      <c r="H5962" s="12"/>
      <c r="J5962" s="29"/>
      <c r="K5962" s="45"/>
      <c r="L5962" s="45"/>
      <c r="M5962" s="45"/>
    </row>
    <row r="5963" spans="8:13" s="28" customFormat="1" x14ac:dyDescent="0.2">
      <c r="H5963" s="12"/>
      <c r="J5963" s="29"/>
      <c r="K5963" s="45"/>
      <c r="L5963" s="45"/>
      <c r="M5963" s="45"/>
    </row>
    <row r="5964" spans="8:13" s="28" customFormat="1" x14ac:dyDescent="0.2">
      <c r="H5964" s="12"/>
      <c r="J5964" s="29"/>
      <c r="K5964" s="45"/>
      <c r="L5964" s="45"/>
      <c r="M5964" s="45"/>
    </row>
    <row r="5965" spans="8:13" s="28" customFormat="1" x14ac:dyDescent="0.2">
      <c r="H5965" s="12"/>
      <c r="J5965" s="29"/>
      <c r="K5965" s="45"/>
      <c r="L5965" s="45"/>
      <c r="M5965" s="45"/>
    </row>
    <row r="5966" spans="8:13" s="28" customFormat="1" x14ac:dyDescent="0.2">
      <c r="H5966" s="12"/>
      <c r="J5966" s="29"/>
      <c r="K5966" s="45"/>
      <c r="L5966" s="45"/>
      <c r="M5966" s="45"/>
    </row>
    <row r="5967" spans="8:13" s="28" customFormat="1" x14ac:dyDescent="0.2">
      <c r="H5967" s="12"/>
      <c r="J5967" s="29"/>
      <c r="K5967" s="45"/>
      <c r="L5967" s="45"/>
      <c r="M5967" s="45"/>
    </row>
    <row r="5968" spans="8:13" s="28" customFormat="1" x14ac:dyDescent="0.2">
      <c r="H5968" s="12"/>
      <c r="J5968" s="29"/>
      <c r="K5968" s="45"/>
      <c r="L5968" s="45"/>
      <c r="M5968" s="45"/>
    </row>
    <row r="5969" spans="8:13" s="28" customFormat="1" x14ac:dyDescent="0.2">
      <c r="H5969" s="12"/>
      <c r="J5969" s="29"/>
      <c r="K5969" s="45"/>
      <c r="L5969" s="45"/>
      <c r="M5969" s="45"/>
    </row>
    <row r="5970" spans="8:13" s="28" customFormat="1" x14ac:dyDescent="0.2">
      <c r="H5970" s="12"/>
      <c r="J5970" s="29"/>
      <c r="K5970" s="45"/>
      <c r="L5970" s="45"/>
      <c r="M5970" s="45"/>
    </row>
    <row r="5971" spans="8:13" s="28" customFormat="1" x14ac:dyDescent="0.2">
      <c r="H5971" s="12"/>
      <c r="J5971" s="29"/>
      <c r="K5971" s="45"/>
      <c r="L5971" s="45"/>
      <c r="M5971" s="45"/>
    </row>
    <row r="5972" spans="8:13" s="28" customFormat="1" x14ac:dyDescent="0.2">
      <c r="H5972" s="12"/>
      <c r="J5972" s="29"/>
      <c r="K5972" s="45"/>
      <c r="L5972" s="45"/>
      <c r="M5972" s="45"/>
    </row>
    <row r="5973" spans="8:13" s="28" customFormat="1" x14ac:dyDescent="0.2">
      <c r="H5973" s="12"/>
      <c r="J5973" s="29"/>
      <c r="K5973" s="45"/>
      <c r="L5973" s="45"/>
      <c r="M5973" s="45"/>
    </row>
    <row r="5974" spans="8:13" s="28" customFormat="1" x14ac:dyDescent="0.2">
      <c r="H5974" s="12"/>
      <c r="J5974" s="29"/>
      <c r="K5974" s="45"/>
      <c r="L5974" s="45"/>
      <c r="M5974" s="45"/>
    </row>
    <row r="5975" spans="8:13" s="28" customFormat="1" x14ac:dyDescent="0.2">
      <c r="H5975" s="12"/>
      <c r="J5975" s="29"/>
      <c r="K5975" s="45"/>
      <c r="L5975" s="45"/>
      <c r="M5975" s="45"/>
    </row>
    <row r="5976" spans="8:13" s="28" customFormat="1" x14ac:dyDescent="0.2">
      <c r="H5976" s="12"/>
      <c r="J5976" s="29"/>
      <c r="K5976" s="45"/>
      <c r="L5976" s="45"/>
      <c r="M5976" s="45"/>
    </row>
    <row r="5977" spans="8:13" s="28" customFormat="1" x14ac:dyDescent="0.2">
      <c r="H5977" s="12"/>
      <c r="J5977" s="29"/>
      <c r="K5977" s="45"/>
      <c r="L5977" s="45"/>
      <c r="M5977" s="45"/>
    </row>
    <row r="5978" spans="8:13" s="28" customFormat="1" x14ac:dyDescent="0.2">
      <c r="H5978" s="12"/>
      <c r="J5978" s="29"/>
      <c r="K5978" s="45"/>
      <c r="L5978" s="45"/>
      <c r="M5978" s="45"/>
    </row>
    <row r="5979" spans="8:13" s="28" customFormat="1" x14ac:dyDescent="0.2">
      <c r="H5979" s="12"/>
      <c r="J5979" s="29"/>
      <c r="K5979" s="45"/>
      <c r="L5979" s="45"/>
      <c r="M5979" s="45"/>
    </row>
    <row r="5980" spans="8:13" s="28" customFormat="1" x14ac:dyDescent="0.2">
      <c r="H5980" s="12"/>
      <c r="J5980" s="29"/>
      <c r="K5980" s="45"/>
      <c r="L5980" s="45"/>
      <c r="M5980" s="45"/>
    </row>
    <row r="5981" spans="8:13" s="28" customFormat="1" x14ac:dyDescent="0.2">
      <c r="H5981" s="12"/>
      <c r="J5981" s="29"/>
      <c r="K5981" s="45"/>
      <c r="L5981" s="45"/>
      <c r="M5981" s="45"/>
    </row>
    <row r="5982" spans="8:13" s="28" customFormat="1" x14ac:dyDescent="0.2">
      <c r="H5982" s="12"/>
      <c r="J5982" s="29"/>
      <c r="K5982" s="45"/>
      <c r="L5982" s="45"/>
      <c r="M5982" s="45"/>
    </row>
    <row r="5983" spans="8:13" s="28" customFormat="1" x14ac:dyDescent="0.2">
      <c r="H5983" s="12"/>
      <c r="J5983" s="29"/>
      <c r="K5983" s="45"/>
      <c r="L5983" s="45"/>
      <c r="M5983" s="45"/>
    </row>
    <row r="5984" spans="8:13" s="28" customFormat="1" x14ac:dyDescent="0.2">
      <c r="H5984" s="12"/>
      <c r="J5984" s="29"/>
      <c r="K5984" s="45"/>
      <c r="L5984" s="45"/>
      <c r="M5984" s="45"/>
    </row>
    <row r="5985" spans="8:13" s="28" customFormat="1" x14ac:dyDescent="0.2">
      <c r="H5985" s="12"/>
      <c r="J5985" s="29"/>
      <c r="K5985" s="45"/>
      <c r="L5985" s="45"/>
      <c r="M5985" s="45"/>
    </row>
    <row r="5986" spans="8:13" s="28" customFormat="1" x14ac:dyDescent="0.2">
      <c r="H5986" s="12"/>
      <c r="J5986" s="29"/>
      <c r="K5986" s="45"/>
      <c r="L5986" s="45"/>
      <c r="M5986" s="45"/>
    </row>
    <row r="5987" spans="8:13" s="28" customFormat="1" x14ac:dyDescent="0.2">
      <c r="H5987" s="12"/>
      <c r="J5987" s="29"/>
      <c r="K5987" s="45"/>
      <c r="L5987" s="45"/>
      <c r="M5987" s="45"/>
    </row>
    <row r="5988" spans="8:13" s="28" customFormat="1" x14ac:dyDescent="0.2">
      <c r="H5988" s="12"/>
      <c r="J5988" s="29"/>
      <c r="K5988" s="45"/>
      <c r="L5988" s="45"/>
      <c r="M5988" s="45"/>
    </row>
    <row r="5989" spans="8:13" s="28" customFormat="1" x14ac:dyDescent="0.2">
      <c r="H5989" s="12"/>
      <c r="J5989" s="29"/>
      <c r="K5989" s="45"/>
      <c r="L5989" s="45"/>
      <c r="M5989" s="45"/>
    </row>
    <row r="5990" spans="8:13" s="28" customFormat="1" x14ac:dyDescent="0.2">
      <c r="H5990" s="12"/>
      <c r="J5990" s="29"/>
      <c r="K5990" s="45"/>
      <c r="L5990" s="45"/>
      <c r="M5990" s="45"/>
    </row>
    <row r="5991" spans="8:13" s="28" customFormat="1" x14ac:dyDescent="0.2">
      <c r="H5991" s="12"/>
      <c r="J5991" s="29"/>
      <c r="K5991" s="45"/>
      <c r="L5991" s="45"/>
      <c r="M5991" s="45"/>
    </row>
    <row r="5992" spans="8:13" s="28" customFormat="1" x14ac:dyDescent="0.2">
      <c r="H5992" s="12"/>
      <c r="J5992" s="29"/>
      <c r="K5992" s="45"/>
      <c r="L5992" s="45"/>
      <c r="M5992" s="45"/>
    </row>
    <row r="5993" spans="8:13" s="28" customFormat="1" x14ac:dyDescent="0.2">
      <c r="H5993" s="12"/>
      <c r="J5993" s="29"/>
      <c r="K5993" s="45"/>
      <c r="L5993" s="45"/>
      <c r="M5993" s="45"/>
    </row>
    <row r="5994" spans="8:13" s="28" customFormat="1" x14ac:dyDescent="0.2">
      <c r="H5994" s="12"/>
      <c r="J5994" s="29"/>
      <c r="K5994" s="45"/>
      <c r="L5994" s="45"/>
      <c r="M5994" s="45"/>
    </row>
    <row r="5995" spans="8:13" s="28" customFormat="1" x14ac:dyDescent="0.2">
      <c r="H5995" s="12"/>
      <c r="J5995" s="29"/>
      <c r="K5995" s="45"/>
      <c r="L5995" s="45"/>
      <c r="M5995" s="45"/>
    </row>
    <row r="5996" spans="8:13" s="28" customFormat="1" x14ac:dyDescent="0.2">
      <c r="H5996" s="12"/>
      <c r="J5996" s="29"/>
      <c r="K5996" s="45"/>
      <c r="L5996" s="45"/>
      <c r="M5996" s="45"/>
    </row>
    <row r="5997" spans="8:13" s="28" customFormat="1" x14ac:dyDescent="0.2">
      <c r="H5997" s="12"/>
      <c r="J5997" s="29"/>
      <c r="K5997" s="45"/>
      <c r="L5997" s="45"/>
      <c r="M5997" s="45"/>
    </row>
    <row r="5998" spans="8:13" s="28" customFormat="1" x14ac:dyDescent="0.2">
      <c r="H5998" s="12"/>
      <c r="J5998" s="29"/>
      <c r="K5998" s="45"/>
      <c r="L5998" s="45"/>
      <c r="M5998" s="45"/>
    </row>
    <row r="5999" spans="8:13" s="28" customFormat="1" x14ac:dyDescent="0.2">
      <c r="H5999" s="12"/>
      <c r="J5999" s="29"/>
      <c r="K5999" s="45"/>
      <c r="L5999" s="45"/>
      <c r="M5999" s="45"/>
    </row>
    <row r="6000" spans="8:13" s="28" customFormat="1" x14ac:dyDescent="0.2">
      <c r="H6000" s="12"/>
      <c r="J6000" s="29"/>
      <c r="K6000" s="45"/>
      <c r="L6000" s="45"/>
      <c r="M6000" s="45"/>
    </row>
    <row r="6001" spans="8:13" s="28" customFormat="1" x14ac:dyDescent="0.2">
      <c r="H6001" s="12"/>
      <c r="J6001" s="29"/>
      <c r="K6001" s="45"/>
      <c r="L6001" s="45"/>
      <c r="M6001" s="45"/>
    </row>
    <row r="6002" spans="8:13" s="28" customFormat="1" x14ac:dyDescent="0.2">
      <c r="H6002" s="12"/>
      <c r="J6002" s="29"/>
      <c r="K6002" s="45"/>
      <c r="L6002" s="45"/>
      <c r="M6002" s="45"/>
    </row>
    <row r="6003" spans="8:13" s="28" customFormat="1" x14ac:dyDescent="0.2">
      <c r="H6003" s="12"/>
      <c r="J6003" s="29"/>
      <c r="K6003" s="45"/>
      <c r="L6003" s="45"/>
      <c r="M6003" s="45"/>
    </row>
    <row r="6004" spans="8:13" s="28" customFormat="1" x14ac:dyDescent="0.2">
      <c r="H6004" s="12"/>
      <c r="J6004" s="29"/>
      <c r="K6004" s="45"/>
      <c r="L6004" s="45"/>
      <c r="M6004" s="45"/>
    </row>
    <row r="6005" spans="8:13" s="28" customFormat="1" x14ac:dyDescent="0.2">
      <c r="H6005" s="12"/>
      <c r="J6005" s="29"/>
      <c r="K6005" s="45"/>
      <c r="L6005" s="45"/>
      <c r="M6005" s="45"/>
    </row>
    <row r="6006" spans="8:13" s="28" customFormat="1" x14ac:dyDescent="0.2">
      <c r="H6006" s="12"/>
      <c r="J6006" s="29"/>
      <c r="K6006" s="45"/>
      <c r="L6006" s="45"/>
      <c r="M6006" s="45"/>
    </row>
    <row r="6007" spans="8:13" s="28" customFormat="1" x14ac:dyDescent="0.2">
      <c r="H6007" s="12"/>
      <c r="J6007" s="29"/>
      <c r="K6007" s="45"/>
      <c r="L6007" s="45"/>
      <c r="M6007" s="45"/>
    </row>
    <row r="6008" spans="8:13" s="28" customFormat="1" x14ac:dyDescent="0.2">
      <c r="H6008" s="12"/>
      <c r="J6008" s="29"/>
      <c r="K6008" s="45"/>
      <c r="L6008" s="45"/>
      <c r="M6008" s="45"/>
    </row>
    <row r="6009" spans="8:13" s="28" customFormat="1" x14ac:dyDescent="0.2">
      <c r="H6009" s="12"/>
      <c r="J6009" s="29"/>
      <c r="K6009" s="45"/>
      <c r="L6009" s="45"/>
      <c r="M6009" s="45"/>
    </row>
    <row r="6010" spans="8:13" s="28" customFormat="1" x14ac:dyDescent="0.2">
      <c r="H6010" s="12"/>
      <c r="J6010" s="29"/>
      <c r="K6010" s="45"/>
      <c r="L6010" s="45"/>
      <c r="M6010" s="45"/>
    </row>
    <row r="6011" spans="8:13" s="28" customFormat="1" x14ac:dyDescent="0.2">
      <c r="H6011" s="12"/>
      <c r="J6011" s="29"/>
      <c r="K6011" s="45"/>
      <c r="L6011" s="45"/>
      <c r="M6011" s="45"/>
    </row>
    <row r="6012" spans="8:13" s="28" customFormat="1" x14ac:dyDescent="0.2">
      <c r="H6012" s="12"/>
      <c r="J6012" s="29"/>
      <c r="K6012" s="45"/>
      <c r="L6012" s="45"/>
      <c r="M6012" s="45"/>
    </row>
    <row r="6013" spans="8:13" s="28" customFormat="1" x14ac:dyDescent="0.2">
      <c r="H6013" s="12"/>
      <c r="J6013" s="29"/>
      <c r="K6013" s="45"/>
      <c r="L6013" s="45"/>
      <c r="M6013" s="45"/>
    </row>
    <row r="6014" spans="8:13" s="28" customFormat="1" x14ac:dyDescent="0.2">
      <c r="H6014" s="12"/>
      <c r="J6014" s="29"/>
      <c r="K6014" s="45"/>
      <c r="L6014" s="45"/>
      <c r="M6014" s="45"/>
    </row>
    <row r="6015" spans="8:13" s="28" customFormat="1" x14ac:dyDescent="0.2">
      <c r="H6015" s="12"/>
      <c r="J6015" s="29"/>
      <c r="K6015" s="45"/>
      <c r="L6015" s="45"/>
      <c r="M6015" s="45"/>
    </row>
    <row r="6016" spans="8:13" s="28" customFormat="1" x14ac:dyDescent="0.2">
      <c r="H6016" s="12"/>
      <c r="J6016" s="29"/>
      <c r="K6016" s="45"/>
      <c r="L6016" s="45"/>
      <c r="M6016" s="45"/>
    </row>
    <row r="6017" spans="8:13" s="28" customFormat="1" x14ac:dyDescent="0.2">
      <c r="H6017" s="12"/>
      <c r="J6017" s="29"/>
      <c r="K6017" s="45"/>
      <c r="L6017" s="45"/>
      <c r="M6017" s="45"/>
    </row>
    <row r="6018" spans="8:13" s="28" customFormat="1" x14ac:dyDescent="0.2">
      <c r="H6018" s="12"/>
      <c r="J6018" s="29"/>
      <c r="K6018" s="45"/>
      <c r="L6018" s="45"/>
      <c r="M6018" s="45"/>
    </row>
    <row r="6019" spans="8:13" s="28" customFormat="1" x14ac:dyDescent="0.2">
      <c r="H6019" s="12"/>
      <c r="J6019" s="29"/>
      <c r="K6019" s="45"/>
      <c r="L6019" s="45"/>
      <c r="M6019" s="45"/>
    </row>
    <row r="6020" spans="8:13" s="28" customFormat="1" x14ac:dyDescent="0.2">
      <c r="H6020" s="12"/>
      <c r="J6020" s="29"/>
      <c r="K6020" s="45"/>
      <c r="L6020" s="45"/>
      <c r="M6020" s="45"/>
    </row>
    <row r="6021" spans="8:13" s="28" customFormat="1" x14ac:dyDescent="0.2">
      <c r="H6021" s="12"/>
      <c r="J6021" s="29"/>
      <c r="K6021" s="45"/>
      <c r="L6021" s="45"/>
      <c r="M6021" s="45"/>
    </row>
    <row r="6022" spans="8:13" s="28" customFormat="1" x14ac:dyDescent="0.2">
      <c r="H6022" s="12"/>
      <c r="J6022" s="29"/>
      <c r="K6022" s="45"/>
      <c r="L6022" s="45"/>
      <c r="M6022" s="45"/>
    </row>
    <row r="6023" spans="8:13" s="28" customFormat="1" x14ac:dyDescent="0.2">
      <c r="H6023" s="12"/>
      <c r="J6023" s="29"/>
      <c r="K6023" s="45"/>
      <c r="L6023" s="45"/>
      <c r="M6023" s="45"/>
    </row>
    <row r="6024" spans="8:13" s="28" customFormat="1" x14ac:dyDescent="0.2">
      <c r="H6024" s="12"/>
      <c r="J6024" s="29"/>
      <c r="K6024" s="45"/>
      <c r="L6024" s="45"/>
      <c r="M6024" s="45"/>
    </row>
    <row r="6025" spans="8:13" s="28" customFormat="1" x14ac:dyDescent="0.2">
      <c r="H6025" s="12"/>
      <c r="J6025" s="29"/>
      <c r="K6025" s="45"/>
      <c r="L6025" s="45"/>
      <c r="M6025" s="45"/>
    </row>
    <row r="6026" spans="8:13" s="28" customFormat="1" x14ac:dyDescent="0.2">
      <c r="H6026" s="12"/>
      <c r="J6026" s="29"/>
      <c r="K6026" s="45"/>
      <c r="L6026" s="45"/>
      <c r="M6026" s="45"/>
    </row>
    <row r="6027" spans="8:13" s="28" customFormat="1" x14ac:dyDescent="0.2">
      <c r="H6027" s="12"/>
      <c r="J6027" s="29"/>
      <c r="K6027" s="45"/>
      <c r="L6027" s="45"/>
      <c r="M6027" s="45"/>
    </row>
    <row r="6028" spans="8:13" s="28" customFormat="1" x14ac:dyDescent="0.2">
      <c r="H6028" s="12"/>
      <c r="J6028" s="29"/>
      <c r="K6028" s="45"/>
      <c r="L6028" s="45"/>
      <c r="M6028" s="45"/>
    </row>
    <row r="6029" spans="8:13" s="28" customFormat="1" x14ac:dyDescent="0.2">
      <c r="H6029" s="12"/>
      <c r="J6029" s="29"/>
      <c r="K6029" s="45"/>
      <c r="L6029" s="45"/>
      <c r="M6029" s="45"/>
    </row>
    <row r="6030" spans="8:13" s="28" customFormat="1" x14ac:dyDescent="0.2">
      <c r="H6030" s="12"/>
      <c r="J6030" s="29"/>
      <c r="K6030" s="45"/>
      <c r="L6030" s="45"/>
      <c r="M6030" s="45"/>
    </row>
    <row r="6031" spans="8:13" s="28" customFormat="1" x14ac:dyDescent="0.2">
      <c r="H6031" s="12"/>
      <c r="J6031" s="29"/>
      <c r="K6031" s="45"/>
      <c r="L6031" s="45"/>
      <c r="M6031" s="45"/>
    </row>
    <row r="6032" spans="8:13" s="28" customFormat="1" x14ac:dyDescent="0.2">
      <c r="H6032" s="12"/>
      <c r="J6032" s="29"/>
      <c r="K6032" s="45"/>
      <c r="L6032" s="45"/>
      <c r="M6032" s="45"/>
    </row>
    <row r="6033" spans="8:13" s="28" customFormat="1" x14ac:dyDescent="0.2">
      <c r="H6033" s="12"/>
      <c r="J6033" s="29"/>
      <c r="K6033" s="45"/>
      <c r="L6033" s="45"/>
      <c r="M6033" s="45"/>
    </row>
    <row r="6034" spans="8:13" s="28" customFormat="1" x14ac:dyDescent="0.2">
      <c r="H6034" s="12"/>
      <c r="J6034" s="29"/>
      <c r="K6034" s="45"/>
      <c r="L6034" s="45"/>
      <c r="M6034" s="45"/>
    </row>
    <row r="6035" spans="8:13" s="28" customFormat="1" x14ac:dyDescent="0.2">
      <c r="H6035" s="12"/>
      <c r="J6035" s="29"/>
      <c r="K6035" s="45"/>
      <c r="L6035" s="45"/>
      <c r="M6035" s="45"/>
    </row>
    <row r="6036" spans="8:13" s="28" customFormat="1" x14ac:dyDescent="0.2">
      <c r="H6036" s="12"/>
      <c r="J6036" s="29"/>
      <c r="K6036" s="45"/>
      <c r="L6036" s="45"/>
      <c r="M6036" s="45"/>
    </row>
    <row r="6037" spans="8:13" s="28" customFormat="1" x14ac:dyDescent="0.2">
      <c r="H6037" s="12"/>
      <c r="J6037" s="29"/>
      <c r="K6037" s="45"/>
      <c r="L6037" s="45"/>
      <c r="M6037" s="45"/>
    </row>
    <row r="6038" spans="8:13" s="28" customFormat="1" x14ac:dyDescent="0.2">
      <c r="H6038" s="12"/>
      <c r="J6038" s="29"/>
      <c r="K6038" s="45"/>
      <c r="L6038" s="45"/>
      <c r="M6038" s="45"/>
    </row>
    <row r="6039" spans="8:13" s="28" customFormat="1" x14ac:dyDescent="0.2">
      <c r="H6039" s="12"/>
      <c r="J6039" s="29"/>
      <c r="K6039" s="45"/>
      <c r="L6039" s="45"/>
      <c r="M6039" s="45"/>
    </row>
    <row r="6040" spans="8:13" s="28" customFormat="1" x14ac:dyDescent="0.2">
      <c r="H6040" s="12"/>
      <c r="J6040" s="29"/>
      <c r="K6040" s="45"/>
      <c r="L6040" s="45"/>
      <c r="M6040" s="45"/>
    </row>
    <row r="6041" spans="8:13" s="28" customFormat="1" x14ac:dyDescent="0.2">
      <c r="H6041" s="12"/>
      <c r="J6041" s="29"/>
      <c r="K6041" s="45"/>
      <c r="L6041" s="45"/>
      <c r="M6041" s="45"/>
    </row>
    <row r="6042" spans="8:13" s="28" customFormat="1" x14ac:dyDescent="0.2">
      <c r="H6042" s="12"/>
      <c r="J6042" s="29"/>
      <c r="K6042" s="45"/>
      <c r="L6042" s="45"/>
      <c r="M6042" s="45"/>
    </row>
    <row r="6043" spans="8:13" s="28" customFormat="1" x14ac:dyDescent="0.2">
      <c r="H6043" s="12"/>
      <c r="J6043" s="29"/>
      <c r="K6043" s="45"/>
      <c r="L6043" s="45"/>
      <c r="M6043" s="45"/>
    </row>
    <row r="6044" spans="8:13" s="28" customFormat="1" x14ac:dyDescent="0.2">
      <c r="H6044" s="12"/>
      <c r="J6044" s="29"/>
      <c r="K6044" s="45"/>
      <c r="L6044" s="45"/>
      <c r="M6044" s="45"/>
    </row>
    <row r="6045" spans="8:13" s="28" customFormat="1" x14ac:dyDescent="0.2">
      <c r="H6045" s="12"/>
      <c r="J6045" s="29"/>
      <c r="K6045" s="45"/>
      <c r="L6045" s="45"/>
      <c r="M6045" s="45"/>
    </row>
    <row r="6046" spans="8:13" s="28" customFormat="1" x14ac:dyDescent="0.2">
      <c r="H6046" s="12"/>
      <c r="J6046" s="29"/>
      <c r="K6046" s="45"/>
      <c r="L6046" s="45"/>
      <c r="M6046" s="45"/>
    </row>
    <row r="6047" spans="8:13" s="28" customFormat="1" x14ac:dyDescent="0.2">
      <c r="H6047" s="12"/>
      <c r="J6047" s="29"/>
      <c r="K6047" s="45"/>
      <c r="L6047" s="45"/>
      <c r="M6047" s="45"/>
    </row>
    <row r="6048" spans="8:13" s="28" customFormat="1" x14ac:dyDescent="0.2">
      <c r="H6048" s="12"/>
      <c r="J6048" s="29"/>
      <c r="K6048" s="45"/>
      <c r="L6048" s="45"/>
      <c r="M6048" s="45"/>
    </row>
    <row r="6049" spans="8:13" s="28" customFormat="1" x14ac:dyDescent="0.2">
      <c r="H6049" s="12"/>
      <c r="J6049" s="29"/>
      <c r="K6049" s="45"/>
      <c r="L6049" s="45"/>
      <c r="M6049" s="45"/>
    </row>
    <row r="6050" spans="8:13" s="28" customFormat="1" x14ac:dyDescent="0.2">
      <c r="H6050" s="12"/>
      <c r="J6050" s="29"/>
      <c r="K6050" s="45"/>
      <c r="L6050" s="45"/>
      <c r="M6050" s="45"/>
    </row>
    <row r="6051" spans="8:13" s="28" customFormat="1" x14ac:dyDescent="0.2">
      <c r="H6051" s="12"/>
      <c r="J6051" s="29"/>
      <c r="K6051" s="45"/>
      <c r="L6051" s="45"/>
      <c r="M6051" s="45"/>
    </row>
    <row r="6052" spans="8:13" s="28" customFormat="1" x14ac:dyDescent="0.2">
      <c r="H6052" s="12"/>
      <c r="J6052" s="29"/>
      <c r="K6052" s="45"/>
      <c r="L6052" s="45"/>
      <c r="M6052" s="45"/>
    </row>
    <row r="6053" spans="8:13" s="28" customFormat="1" x14ac:dyDescent="0.2">
      <c r="H6053" s="12"/>
      <c r="J6053" s="29"/>
      <c r="K6053" s="45"/>
      <c r="L6053" s="45"/>
      <c r="M6053" s="45"/>
    </row>
    <row r="6054" spans="8:13" s="28" customFormat="1" x14ac:dyDescent="0.2">
      <c r="H6054" s="12"/>
      <c r="J6054" s="29"/>
      <c r="K6054" s="45"/>
      <c r="L6054" s="45"/>
      <c r="M6054" s="45"/>
    </row>
    <row r="6055" spans="8:13" s="28" customFormat="1" x14ac:dyDescent="0.2">
      <c r="H6055" s="12"/>
      <c r="J6055" s="29"/>
      <c r="K6055" s="45"/>
      <c r="L6055" s="45"/>
      <c r="M6055" s="45"/>
    </row>
    <row r="6056" spans="8:13" s="28" customFormat="1" x14ac:dyDescent="0.2">
      <c r="H6056" s="12"/>
      <c r="J6056" s="29"/>
      <c r="K6056" s="45"/>
      <c r="L6056" s="45"/>
      <c r="M6056" s="45"/>
    </row>
    <row r="6057" spans="8:13" s="28" customFormat="1" x14ac:dyDescent="0.2">
      <c r="H6057" s="12"/>
      <c r="J6057" s="29"/>
      <c r="K6057" s="45"/>
      <c r="L6057" s="45"/>
      <c r="M6057" s="45"/>
    </row>
    <row r="6058" spans="8:13" s="28" customFormat="1" x14ac:dyDescent="0.2">
      <c r="H6058" s="12"/>
      <c r="J6058" s="29"/>
      <c r="K6058" s="45"/>
      <c r="L6058" s="45"/>
      <c r="M6058" s="45"/>
    </row>
    <row r="6059" spans="8:13" s="28" customFormat="1" x14ac:dyDescent="0.2">
      <c r="H6059" s="12"/>
      <c r="J6059" s="29"/>
      <c r="K6059" s="45"/>
      <c r="L6059" s="45"/>
      <c r="M6059" s="45"/>
    </row>
    <row r="6060" spans="8:13" s="28" customFormat="1" x14ac:dyDescent="0.2">
      <c r="H6060" s="12"/>
      <c r="J6060" s="29"/>
      <c r="K6060" s="45"/>
      <c r="L6060" s="45"/>
      <c r="M6060" s="45"/>
    </row>
    <row r="6061" spans="8:13" s="28" customFormat="1" x14ac:dyDescent="0.2">
      <c r="H6061" s="12"/>
      <c r="J6061" s="29"/>
      <c r="K6061" s="45"/>
      <c r="L6061" s="45"/>
      <c r="M6061" s="45"/>
    </row>
    <row r="6062" spans="8:13" s="28" customFormat="1" x14ac:dyDescent="0.2">
      <c r="H6062" s="12"/>
      <c r="J6062" s="29"/>
      <c r="K6062" s="45"/>
      <c r="L6062" s="45"/>
      <c r="M6062" s="45"/>
    </row>
    <row r="6063" spans="8:13" s="28" customFormat="1" x14ac:dyDescent="0.2">
      <c r="H6063" s="12"/>
      <c r="J6063" s="29"/>
      <c r="K6063" s="45"/>
      <c r="L6063" s="45"/>
      <c r="M6063" s="45"/>
    </row>
    <row r="6064" spans="8:13" s="28" customFormat="1" x14ac:dyDescent="0.2">
      <c r="H6064" s="12"/>
      <c r="J6064" s="29"/>
      <c r="K6064" s="45"/>
      <c r="L6064" s="45"/>
      <c r="M6064" s="45"/>
    </row>
    <row r="6065" spans="8:13" s="28" customFormat="1" x14ac:dyDescent="0.2">
      <c r="H6065" s="12"/>
      <c r="J6065" s="29"/>
      <c r="K6065" s="45"/>
      <c r="L6065" s="45"/>
      <c r="M6065" s="45"/>
    </row>
    <row r="6066" spans="8:13" s="28" customFormat="1" x14ac:dyDescent="0.2">
      <c r="H6066" s="12"/>
      <c r="J6066" s="29"/>
      <c r="K6066" s="45"/>
      <c r="L6066" s="45"/>
      <c r="M6066" s="45"/>
    </row>
    <row r="6067" spans="8:13" s="28" customFormat="1" x14ac:dyDescent="0.2">
      <c r="H6067" s="12"/>
      <c r="J6067" s="29"/>
      <c r="K6067" s="45"/>
      <c r="L6067" s="45"/>
      <c r="M6067" s="45"/>
    </row>
    <row r="6068" spans="8:13" s="28" customFormat="1" x14ac:dyDescent="0.2">
      <c r="H6068" s="12"/>
      <c r="J6068" s="29"/>
      <c r="K6068" s="45"/>
      <c r="L6068" s="45"/>
      <c r="M6068" s="45"/>
    </row>
    <row r="6069" spans="8:13" s="28" customFormat="1" x14ac:dyDescent="0.2">
      <c r="H6069" s="12"/>
      <c r="J6069" s="29"/>
      <c r="K6069" s="45"/>
      <c r="L6069" s="45"/>
      <c r="M6069" s="45"/>
    </row>
    <row r="6070" spans="8:13" s="28" customFormat="1" x14ac:dyDescent="0.2">
      <c r="H6070" s="12"/>
      <c r="J6070" s="29"/>
      <c r="K6070" s="45"/>
      <c r="L6070" s="45"/>
      <c r="M6070" s="45"/>
    </row>
    <row r="6071" spans="8:13" s="28" customFormat="1" x14ac:dyDescent="0.2">
      <c r="H6071" s="12"/>
      <c r="J6071" s="29"/>
      <c r="K6071" s="45"/>
      <c r="L6071" s="45"/>
      <c r="M6071" s="45"/>
    </row>
    <row r="6072" spans="8:13" s="28" customFormat="1" x14ac:dyDescent="0.2">
      <c r="H6072" s="12"/>
      <c r="J6072" s="29"/>
      <c r="K6072" s="45"/>
      <c r="L6072" s="45"/>
      <c r="M6072" s="45"/>
    </row>
    <row r="6073" spans="8:13" s="28" customFormat="1" x14ac:dyDescent="0.2">
      <c r="H6073" s="12"/>
      <c r="J6073" s="29"/>
      <c r="K6073" s="45"/>
      <c r="L6073" s="45"/>
      <c r="M6073" s="45"/>
    </row>
    <row r="6074" spans="8:13" s="28" customFormat="1" x14ac:dyDescent="0.2">
      <c r="H6074" s="12"/>
      <c r="J6074" s="29"/>
      <c r="K6074" s="45"/>
      <c r="L6074" s="45"/>
      <c r="M6074" s="45"/>
    </row>
    <row r="6075" spans="8:13" s="28" customFormat="1" x14ac:dyDescent="0.2">
      <c r="H6075" s="12"/>
      <c r="J6075" s="29"/>
      <c r="K6075" s="45"/>
      <c r="L6075" s="45"/>
      <c r="M6075" s="45"/>
    </row>
    <row r="6076" spans="8:13" s="28" customFormat="1" x14ac:dyDescent="0.2">
      <c r="H6076" s="12"/>
      <c r="J6076" s="29"/>
      <c r="K6076" s="45"/>
      <c r="L6076" s="45"/>
      <c r="M6076" s="45"/>
    </row>
    <row r="6077" spans="8:13" s="28" customFormat="1" x14ac:dyDescent="0.2">
      <c r="H6077" s="12"/>
      <c r="J6077" s="29"/>
      <c r="K6077" s="45"/>
      <c r="L6077" s="45"/>
      <c r="M6077" s="45"/>
    </row>
    <row r="6078" spans="8:13" s="28" customFormat="1" x14ac:dyDescent="0.2">
      <c r="H6078" s="12"/>
      <c r="J6078" s="29"/>
      <c r="K6078" s="45"/>
      <c r="L6078" s="45"/>
      <c r="M6078" s="45"/>
    </row>
    <row r="6079" spans="8:13" s="28" customFormat="1" x14ac:dyDescent="0.2">
      <c r="H6079" s="12"/>
      <c r="J6079" s="29"/>
      <c r="K6079" s="45"/>
      <c r="L6079" s="45"/>
      <c r="M6079" s="45"/>
    </row>
    <row r="6080" spans="8:13" s="28" customFormat="1" x14ac:dyDescent="0.2">
      <c r="H6080" s="12"/>
      <c r="J6080" s="29"/>
      <c r="K6080" s="45"/>
      <c r="L6080" s="45"/>
      <c r="M6080" s="45"/>
    </row>
    <row r="6081" spans="8:13" s="28" customFormat="1" x14ac:dyDescent="0.2">
      <c r="H6081" s="12"/>
      <c r="J6081" s="29"/>
      <c r="K6081" s="45"/>
      <c r="L6081" s="45"/>
      <c r="M6081" s="45"/>
    </row>
    <row r="6082" spans="8:13" s="28" customFormat="1" x14ac:dyDescent="0.2">
      <c r="H6082" s="12"/>
      <c r="J6082" s="29"/>
      <c r="K6082" s="45"/>
      <c r="L6082" s="45"/>
      <c r="M6082" s="45"/>
    </row>
    <row r="6083" spans="8:13" s="28" customFormat="1" x14ac:dyDescent="0.2">
      <c r="H6083" s="12"/>
      <c r="J6083" s="29"/>
      <c r="K6083" s="45"/>
      <c r="L6083" s="45"/>
      <c r="M6083" s="45"/>
    </row>
    <row r="6084" spans="8:13" s="28" customFormat="1" x14ac:dyDescent="0.2">
      <c r="H6084" s="12"/>
      <c r="J6084" s="29"/>
      <c r="K6084" s="45"/>
      <c r="L6084" s="45"/>
      <c r="M6084" s="45"/>
    </row>
    <row r="6085" spans="8:13" s="28" customFormat="1" x14ac:dyDescent="0.2">
      <c r="H6085" s="12"/>
      <c r="J6085" s="29"/>
      <c r="K6085" s="45"/>
      <c r="L6085" s="45"/>
      <c r="M6085" s="45"/>
    </row>
    <row r="6086" spans="8:13" s="28" customFormat="1" x14ac:dyDescent="0.2">
      <c r="H6086" s="12"/>
      <c r="J6086" s="29"/>
      <c r="K6086" s="45"/>
      <c r="L6086" s="45"/>
      <c r="M6086" s="45"/>
    </row>
    <row r="6087" spans="8:13" s="28" customFormat="1" x14ac:dyDescent="0.2">
      <c r="H6087" s="12"/>
      <c r="J6087" s="29"/>
      <c r="K6087" s="45"/>
      <c r="L6087" s="45"/>
      <c r="M6087" s="45"/>
    </row>
    <row r="6088" spans="8:13" s="28" customFormat="1" x14ac:dyDescent="0.2">
      <c r="H6088" s="12"/>
      <c r="J6088" s="29"/>
      <c r="K6088" s="45"/>
      <c r="L6088" s="45"/>
      <c r="M6088" s="45"/>
    </row>
    <row r="6089" spans="8:13" s="28" customFormat="1" x14ac:dyDescent="0.2">
      <c r="H6089" s="12"/>
      <c r="J6089" s="29"/>
      <c r="K6089" s="45"/>
      <c r="L6089" s="45"/>
      <c r="M6089" s="45"/>
    </row>
    <row r="6090" spans="8:13" s="28" customFormat="1" x14ac:dyDescent="0.2">
      <c r="H6090" s="12"/>
      <c r="J6090" s="29"/>
      <c r="K6090" s="45"/>
      <c r="L6090" s="45"/>
      <c r="M6090" s="45"/>
    </row>
    <row r="6091" spans="8:13" s="28" customFormat="1" x14ac:dyDescent="0.2">
      <c r="H6091" s="12"/>
      <c r="J6091" s="29"/>
      <c r="K6091" s="45"/>
      <c r="L6091" s="45"/>
      <c r="M6091" s="45"/>
    </row>
    <row r="6092" spans="8:13" s="28" customFormat="1" x14ac:dyDescent="0.2">
      <c r="H6092" s="12"/>
      <c r="J6092" s="29"/>
      <c r="K6092" s="45"/>
      <c r="L6092" s="45"/>
      <c r="M6092" s="45"/>
    </row>
    <row r="6093" spans="8:13" s="28" customFormat="1" x14ac:dyDescent="0.2">
      <c r="H6093" s="12"/>
      <c r="J6093" s="29"/>
      <c r="K6093" s="45"/>
      <c r="L6093" s="45"/>
      <c r="M6093" s="45"/>
    </row>
    <row r="6094" spans="8:13" s="28" customFormat="1" x14ac:dyDescent="0.2">
      <c r="H6094" s="12"/>
      <c r="J6094" s="29"/>
      <c r="K6094" s="45"/>
      <c r="L6094" s="45"/>
      <c r="M6094" s="45"/>
    </row>
    <row r="6095" spans="8:13" s="28" customFormat="1" x14ac:dyDescent="0.2">
      <c r="H6095" s="12"/>
      <c r="J6095" s="29"/>
      <c r="K6095" s="45"/>
      <c r="L6095" s="45"/>
      <c r="M6095" s="45"/>
    </row>
    <row r="6096" spans="8:13" s="28" customFormat="1" x14ac:dyDescent="0.2">
      <c r="H6096" s="12"/>
      <c r="J6096" s="29"/>
      <c r="K6096" s="45"/>
      <c r="L6096" s="45"/>
      <c r="M6096" s="45"/>
    </row>
    <row r="6097" spans="8:13" s="28" customFormat="1" x14ac:dyDescent="0.2">
      <c r="H6097" s="12"/>
      <c r="J6097" s="29"/>
      <c r="K6097" s="45"/>
      <c r="L6097" s="45"/>
      <c r="M6097" s="45"/>
    </row>
    <row r="6098" spans="8:13" s="28" customFormat="1" x14ac:dyDescent="0.2">
      <c r="H6098" s="12"/>
      <c r="J6098" s="29"/>
      <c r="K6098" s="45"/>
      <c r="L6098" s="45"/>
      <c r="M6098" s="45"/>
    </row>
    <row r="6099" spans="8:13" s="28" customFormat="1" x14ac:dyDescent="0.2">
      <c r="H6099" s="12"/>
      <c r="J6099" s="29"/>
      <c r="K6099" s="45"/>
      <c r="L6099" s="45"/>
      <c r="M6099" s="45"/>
    </row>
    <row r="6100" spans="8:13" s="28" customFormat="1" x14ac:dyDescent="0.2">
      <c r="H6100" s="12"/>
      <c r="J6100" s="29"/>
      <c r="K6100" s="45"/>
      <c r="L6100" s="45"/>
      <c r="M6100" s="45"/>
    </row>
    <row r="6101" spans="8:13" s="28" customFormat="1" x14ac:dyDescent="0.2">
      <c r="H6101" s="12"/>
      <c r="J6101" s="29"/>
      <c r="K6101" s="45"/>
      <c r="L6101" s="45"/>
      <c r="M6101" s="45"/>
    </row>
    <row r="6102" spans="8:13" s="28" customFormat="1" x14ac:dyDescent="0.2">
      <c r="H6102" s="12"/>
      <c r="J6102" s="29"/>
      <c r="K6102" s="45"/>
      <c r="L6102" s="45"/>
      <c r="M6102" s="45"/>
    </row>
    <row r="6103" spans="8:13" s="28" customFormat="1" x14ac:dyDescent="0.2">
      <c r="H6103" s="12"/>
      <c r="J6103" s="29"/>
      <c r="K6103" s="45"/>
      <c r="L6103" s="45"/>
      <c r="M6103" s="45"/>
    </row>
    <row r="6104" spans="8:13" s="28" customFormat="1" x14ac:dyDescent="0.2">
      <c r="H6104" s="12"/>
      <c r="J6104" s="29"/>
      <c r="K6104" s="45"/>
      <c r="L6104" s="45"/>
      <c r="M6104" s="45"/>
    </row>
    <row r="6105" spans="8:13" s="28" customFormat="1" x14ac:dyDescent="0.2">
      <c r="H6105" s="12"/>
      <c r="J6105" s="29"/>
      <c r="K6105" s="45"/>
      <c r="L6105" s="45"/>
      <c r="M6105" s="45"/>
    </row>
    <row r="6106" spans="8:13" s="28" customFormat="1" x14ac:dyDescent="0.2">
      <c r="H6106" s="12"/>
      <c r="J6106" s="29"/>
      <c r="K6106" s="45"/>
      <c r="L6106" s="45"/>
      <c r="M6106" s="45"/>
    </row>
    <row r="6107" spans="8:13" s="28" customFormat="1" x14ac:dyDescent="0.2">
      <c r="H6107" s="12"/>
      <c r="J6107" s="29"/>
      <c r="K6107" s="45"/>
      <c r="L6107" s="45"/>
      <c r="M6107" s="45"/>
    </row>
    <row r="6108" spans="8:13" s="28" customFormat="1" x14ac:dyDescent="0.2">
      <c r="H6108" s="12"/>
      <c r="J6108" s="29"/>
      <c r="K6108" s="45"/>
      <c r="L6108" s="45"/>
      <c r="M6108" s="45"/>
    </row>
    <row r="6109" spans="8:13" s="28" customFormat="1" x14ac:dyDescent="0.2">
      <c r="H6109" s="12"/>
      <c r="J6109" s="29"/>
      <c r="K6109" s="45"/>
      <c r="L6109" s="45"/>
      <c r="M6109" s="45"/>
    </row>
    <row r="6110" spans="8:13" s="28" customFormat="1" x14ac:dyDescent="0.2">
      <c r="H6110" s="12"/>
      <c r="J6110" s="29"/>
      <c r="K6110" s="45"/>
      <c r="L6110" s="45"/>
      <c r="M6110" s="45"/>
    </row>
    <row r="6111" spans="8:13" s="28" customFormat="1" x14ac:dyDescent="0.2">
      <c r="H6111" s="12"/>
      <c r="J6111" s="29"/>
      <c r="K6111" s="45"/>
      <c r="L6111" s="45"/>
      <c r="M6111" s="45"/>
    </row>
    <row r="6112" spans="8:13" s="28" customFormat="1" x14ac:dyDescent="0.2">
      <c r="H6112" s="12"/>
      <c r="J6112" s="29"/>
      <c r="K6112" s="45"/>
      <c r="L6112" s="45"/>
      <c r="M6112" s="45"/>
    </row>
    <row r="6113" spans="8:13" s="28" customFormat="1" x14ac:dyDescent="0.2">
      <c r="H6113" s="12"/>
      <c r="J6113" s="29"/>
      <c r="K6113" s="45"/>
      <c r="L6113" s="45"/>
      <c r="M6113" s="45"/>
    </row>
    <row r="6114" spans="8:13" s="28" customFormat="1" x14ac:dyDescent="0.2">
      <c r="H6114" s="12"/>
      <c r="J6114" s="29"/>
      <c r="K6114" s="45"/>
      <c r="L6114" s="45"/>
      <c r="M6114" s="45"/>
    </row>
    <row r="6115" spans="8:13" s="28" customFormat="1" x14ac:dyDescent="0.2">
      <c r="H6115" s="12"/>
      <c r="J6115" s="29"/>
      <c r="K6115" s="45"/>
      <c r="L6115" s="45"/>
      <c r="M6115" s="45"/>
    </row>
    <row r="6116" spans="8:13" s="28" customFormat="1" x14ac:dyDescent="0.2">
      <c r="H6116" s="12"/>
      <c r="J6116" s="29"/>
      <c r="K6116" s="45"/>
      <c r="L6116" s="45"/>
      <c r="M6116" s="45"/>
    </row>
    <row r="6117" spans="8:13" s="28" customFormat="1" x14ac:dyDescent="0.2">
      <c r="H6117" s="12"/>
      <c r="J6117" s="29"/>
      <c r="K6117" s="45"/>
      <c r="L6117" s="45"/>
      <c r="M6117" s="45"/>
    </row>
    <row r="6118" spans="8:13" s="28" customFormat="1" x14ac:dyDescent="0.2">
      <c r="H6118" s="12"/>
      <c r="J6118" s="29"/>
      <c r="K6118" s="45"/>
      <c r="L6118" s="45"/>
      <c r="M6118" s="45"/>
    </row>
    <row r="6119" spans="8:13" s="28" customFormat="1" x14ac:dyDescent="0.2">
      <c r="H6119" s="12"/>
      <c r="J6119" s="29"/>
      <c r="K6119" s="45"/>
      <c r="L6119" s="45"/>
      <c r="M6119" s="45"/>
    </row>
    <row r="6120" spans="8:13" s="28" customFormat="1" x14ac:dyDescent="0.2">
      <c r="H6120" s="12"/>
      <c r="J6120" s="29"/>
      <c r="K6120" s="45"/>
      <c r="L6120" s="45"/>
      <c r="M6120" s="45"/>
    </row>
    <row r="6121" spans="8:13" s="28" customFormat="1" x14ac:dyDescent="0.2">
      <c r="H6121" s="12"/>
      <c r="J6121" s="29"/>
      <c r="K6121" s="45"/>
      <c r="L6121" s="45"/>
      <c r="M6121" s="45"/>
    </row>
    <row r="6122" spans="8:13" s="28" customFormat="1" x14ac:dyDescent="0.2">
      <c r="H6122" s="12"/>
      <c r="J6122" s="29"/>
      <c r="K6122" s="45"/>
      <c r="L6122" s="45"/>
      <c r="M6122" s="45"/>
    </row>
    <row r="6123" spans="8:13" s="28" customFormat="1" x14ac:dyDescent="0.2">
      <c r="H6123" s="12"/>
      <c r="J6123" s="29"/>
      <c r="K6123" s="45"/>
      <c r="L6123" s="45"/>
      <c r="M6123" s="45"/>
    </row>
    <row r="6124" spans="8:13" s="28" customFormat="1" x14ac:dyDescent="0.2">
      <c r="H6124" s="12"/>
      <c r="J6124" s="29"/>
      <c r="K6124" s="45"/>
      <c r="L6124" s="45"/>
      <c r="M6124" s="45"/>
    </row>
    <row r="6125" spans="8:13" s="28" customFormat="1" x14ac:dyDescent="0.2">
      <c r="H6125" s="12"/>
      <c r="J6125" s="29"/>
      <c r="K6125" s="45"/>
      <c r="L6125" s="45"/>
      <c r="M6125" s="45"/>
    </row>
    <row r="6126" spans="8:13" s="28" customFormat="1" x14ac:dyDescent="0.2">
      <c r="H6126" s="12"/>
      <c r="J6126" s="29"/>
      <c r="K6126" s="45"/>
      <c r="L6126" s="45"/>
      <c r="M6126" s="45"/>
    </row>
    <row r="6127" spans="8:13" s="28" customFormat="1" x14ac:dyDescent="0.2">
      <c r="H6127" s="12"/>
      <c r="J6127" s="29"/>
      <c r="K6127" s="45"/>
      <c r="L6127" s="45"/>
      <c r="M6127" s="45"/>
    </row>
    <row r="6128" spans="8:13" s="28" customFormat="1" x14ac:dyDescent="0.2">
      <c r="H6128" s="12"/>
      <c r="J6128" s="29"/>
      <c r="K6128" s="45"/>
      <c r="L6128" s="45"/>
      <c r="M6128" s="45"/>
    </row>
    <row r="6129" spans="8:13" s="28" customFormat="1" x14ac:dyDescent="0.2">
      <c r="H6129" s="12"/>
      <c r="J6129" s="29"/>
      <c r="K6129" s="45"/>
      <c r="L6129" s="45"/>
      <c r="M6129" s="45"/>
    </row>
    <row r="6130" spans="8:13" s="28" customFormat="1" x14ac:dyDescent="0.2">
      <c r="H6130" s="12"/>
      <c r="J6130" s="29"/>
      <c r="K6130" s="45"/>
      <c r="L6130" s="45"/>
      <c r="M6130" s="45"/>
    </row>
    <row r="6131" spans="8:13" s="28" customFormat="1" x14ac:dyDescent="0.2">
      <c r="H6131" s="12"/>
      <c r="J6131" s="29"/>
      <c r="K6131" s="45"/>
      <c r="L6131" s="45"/>
      <c r="M6131" s="45"/>
    </row>
    <row r="6132" spans="8:13" s="28" customFormat="1" x14ac:dyDescent="0.2">
      <c r="H6132" s="12"/>
      <c r="J6132" s="29"/>
      <c r="K6132" s="45"/>
      <c r="L6132" s="45"/>
      <c r="M6132" s="45"/>
    </row>
    <row r="6133" spans="8:13" s="28" customFormat="1" x14ac:dyDescent="0.2">
      <c r="H6133" s="12"/>
      <c r="J6133" s="29"/>
      <c r="K6133" s="45"/>
      <c r="L6133" s="45"/>
      <c r="M6133" s="45"/>
    </row>
    <row r="6134" spans="8:13" s="28" customFormat="1" x14ac:dyDescent="0.2">
      <c r="H6134" s="12"/>
      <c r="J6134" s="29"/>
      <c r="K6134" s="45"/>
      <c r="L6134" s="45"/>
      <c r="M6134" s="45"/>
    </row>
    <row r="6135" spans="8:13" s="28" customFormat="1" x14ac:dyDescent="0.2">
      <c r="H6135" s="12"/>
      <c r="J6135" s="29"/>
      <c r="K6135" s="45"/>
      <c r="L6135" s="45"/>
      <c r="M6135" s="45"/>
    </row>
    <row r="6136" spans="8:13" s="28" customFormat="1" x14ac:dyDescent="0.2">
      <c r="H6136" s="12"/>
      <c r="J6136" s="29"/>
      <c r="K6136" s="45"/>
      <c r="L6136" s="45"/>
      <c r="M6136" s="45"/>
    </row>
    <row r="6137" spans="8:13" s="28" customFormat="1" x14ac:dyDescent="0.2">
      <c r="H6137" s="12"/>
      <c r="J6137" s="29"/>
      <c r="K6137" s="45"/>
      <c r="L6137" s="45"/>
      <c r="M6137" s="45"/>
    </row>
    <row r="6138" spans="8:13" s="28" customFormat="1" x14ac:dyDescent="0.2">
      <c r="H6138" s="12"/>
      <c r="J6138" s="29"/>
      <c r="K6138" s="45"/>
      <c r="L6138" s="45"/>
      <c r="M6138" s="45"/>
    </row>
    <row r="6139" spans="8:13" s="28" customFormat="1" x14ac:dyDescent="0.2">
      <c r="H6139" s="12"/>
      <c r="J6139" s="29"/>
      <c r="K6139" s="45"/>
      <c r="L6139" s="45"/>
      <c r="M6139" s="45"/>
    </row>
    <row r="6140" spans="8:13" s="28" customFormat="1" x14ac:dyDescent="0.2">
      <c r="H6140" s="12"/>
      <c r="J6140" s="29"/>
      <c r="K6140" s="45"/>
      <c r="L6140" s="45"/>
      <c r="M6140" s="45"/>
    </row>
    <row r="6141" spans="8:13" s="28" customFormat="1" x14ac:dyDescent="0.2">
      <c r="H6141" s="12"/>
      <c r="J6141" s="29"/>
      <c r="K6141" s="45"/>
      <c r="L6141" s="45"/>
      <c r="M6141" s="45"/>
    </row>
    <row r="6142" spans="8:13" s="28" customFormat="1" x14ac:dyDescent="0.2">
      <c r="H6142" s="12"/>
      <c r="J6142" s="29"/>
      <c r="K6142" s="45"/>
      <c r="L6142" s="45"/>
      <c r="M6142" s="45"/>
    </row>
    <row r="6143" spans="8:13" s="28" customFormat="1" x14ac:dyDescent="0.2">
      <c r="H6143" s="12"/>
      <c r="J6143" s="29"/>
      <c r="K6143" s="45"/>
      <c r="L6143" s="45"/>
      <c r="M6143" s="45"/>
    </row>
    <row r="6144" spans="8:13" s="28" customFormat="1" x14ac:dyDescent="0.2">
      <c r="H6144" s="12"/>
      <c r="J6144" s="29"/>
      <c r="K6144" s="45"/>
      <c r="L6144" s="45"/>
      <c r="M6144" s="45"/>
    </row>
    <row r="6145" spans="8:13" s="28" customFormat="1" x14ac:dyDescent="0.2">
      <c r="H6145" s="12"/>
      <c r="J6145" s="29"/>
      <c r="K6145" s="45"/>
      <c r="L6145" s="45"/>
      <c r="M6145" s="45"/>
    </row>
    <row r="6146" spans="8:13" s="28" customFormat="1" x14ac:dyDescent="0.2">
      <c r="H6146" s="12"/>
      <c r="J6146" s="29"/>
      <c r="K6146" s="45"/>
      <c r="L6146" s="45"/>
      <c r="M6146" s="45"/>
    </row>
    <row r="6147" spans="8:13" s="28" customFormat="1" x14ac:dyDescent="0.2">
      <c r="H6147" s="12"/>
      <c r="J6147" s="29"/>
      <c r="K6147" s="45"/>
      <c r="L6147" s="45"/>
      <c r="M6147" s="45"/>
    </row>
    <row r="6148" spans="8:13" s="28" customFormat="1" x14ac:dyDescent="0.2">
      <c r="H6148" s="12"/>
      <c r="J6148" s="29"/>
      <c r="K6148" s="45"/>
      <c r="L6148" s="45"/>
      <c r="M6148" s="45"/>
    </row>
    <row r="6149" spans="8:13" s="28" customFormat="1" x14ac:dyDescent="0.2">
      <c r="H6149" s="12"/>
      <c r="J6149" s="29"/>
      <c r="K6149" s="45"/>
      <c r="L6149" s="45"/>
      <c r="M6149" s="45"/>
    </row>
    <row r="6150" spans="8:13" s="28" customFormat="1" x14ac:dyDescent="0.2">
      <c r="H6150" s="12"/>
      <c r="J6150" s="29"/>
      <c r="K6150" s="45"/>
      <c r="L6150" s="45"/>
      <c r="M6150" s="45"/>
    </row>
    <row r="6151" spans="8:13" s="28" customFormat="1" x14ac:dyDescent="0.2">
      <c r="H6151" s="12"/>
      <c r="J6151" s="29"/>
      <c r="K6151" s="45"/>
      <c r="L6151" s="45"/>
      <c r="M6151" s="45"/>
    </row>
    <row r="6152" spans="8:13" s="28" customFormat="1" x14ac:dyDescent="0.2">
      <c r="H6152" s="12"/>
      <c r="J6152" s="29"/>
      <c r="K6152" s="45"/>
      <c r="L6152" s="45"/>
      <c r="M6152" s="45"/>
    </row>
    <row r="6153" spans="8:13" s="28" customFormat="1" x14ac:dyDescent="0.2">
      <c r="H6153" s="12"/>
      <c r="J6153" s="29"/>
      <c r="K6153" s="45"/>
      <c r="L6153" s="45"/>
      <c r="M6153" s="45"/>
    </row>
    <row r="6154" spans="8:13" s="28" customFormat="1" x14ac:dyDescent="0.2">
      <c r="H6154" s="12"/>
      <c r="J6154" s="29"/>
      <c r="K6154" s="45"/>
      <c r="L6154" s="45"/>
      <c r="M6154" s="45"/>
    </row>
    <row r="6155" spans="8:13" s="28" customFormat="1" x14ac:dyDescent="0.2">
      <c r="H6155" s="12"/>
      <c r="J6155" s="29"/>
      <c r="K6155" s="45"/>
      <c r="L6155" s="45"/>
      <c r="M6155" s="45"/>
    </row>
    <row r="6156" spans="8:13" s="28" customFormat="1" x14ac:dyDescent="0.2">
      <c r="H6156" s="12"/>
      <c r="J6156" s="29"/>
      <c r="K6156" s="45"/>
      <c r="L6156" s="45"/>
      <c r="M6156" s="45"/>
    </row>
    <row r="6157" spans="8:13" s="28" customFormat="1" x14ac:dyDescent="0.2">
      <c r="H6157" s="12"/>
      <c r="J6157" s="29"/>
      <c r="K6157" s="45"/>
      <c r="L6157" s="45"/>
      <c r="M6157" s="45"/>
    </row>
    <row r="6158" spans="8:13" s="28" customFormat="1" x14ac:dyDescent="0.2">
      <c r="H6158" s="12"/>
      <c r="J6158" s="29"/>
      <c r="K6158" s="45"/>
      <c r="L6158" s="45"/>
      <c r="M6158" s="45"/>
    </row>
    <row r="6159" spans="8:13" s="28" customFormat="1" x14ac:dyDescent="0.2">
      <c r="H6159" s="12"/>
      <c r="J6159" s="29"/>
      <c r="K6159" s="45"/>
      <c r="L6159" s="45"/>
      <c r="M6159" s="45"/>
    </row>
    <row r="6160" spans="8:13" s="28" customFormat="1" x14ac:dyDescent="0.2">
      <c r="H6160" s="12"/>
      <c r="J6160" s="29"/>
      <c r="K6160" s="45"/>
      <c r="L6160" s="45"/>
      <c r="M6160" s="45"/>
    </row>
    <row r="6161" spans="8:13" s="28" customFormat="1" x14ac:dyDescent="0.2">
      <c r="H6161" s="12"/>
      <c r="J6161" s="29"/>
      <c r="K6161" s="45"/>
      <c r="L6161" s="45"/>
      <c r="M6161" s="45"/>
    </row>
    <row r="6162" spans="8:13" s="28" customFormat="1" x14ac:dyDescent="0.2">
      <c r="H6162" s="12"/>
      <c r="J6162" s="29"/>
      <c r="K6162" s="45"/>
      <c r="L6162" s="45"/>
      <c r="M6162" s="45"/>
    </row>
    <row r="6163" spans="8:13" s="28" customFormat="1" x14ac:dyDescent="0.2">
      <c r="H6163" s="12"/>
      <c r="J6163" s="29"/>
      <c r="K6163" s="45"/>
      <c r="L6163" s="45"/>
      <c r="M6163" s="45"/>
    </row>
    <row r="6164" spans="8:13" s="28" customFormat="1" x14ac:dyDescent="0.2">
      <c r="H6164" s="12"/>
      <c r="J6164" s="29"/>
      <c r="K6164" s="45"/>
      <c r="L6164" s="45"/>
      <c r="M6164" s="45"/>
    </row>
    <row r="6165" spans="8:13" s="28" customFormat="1" x14ac:dyDescent="0.2">
      <c r="H6165" s="12"/>
      <c r="J6165" s="29"/>
      <c r="K6165" s="45"/>
      <c r="L6165" s="45"/>
      <c r="M6165" s="45"/>
    </row>
    <row r="6166" spans="8:13" s="28" customFormat="1" x14ac:dyDescent="0.2">
      <c r="H6166" s="12"/>
      <c r="J6166" s="29"/>
      <c r="K6166" s="45"/>
      <c r="L6166" s="45"/>
      <c r="M6166" s="45"/>
    </row>
    <row r="6167" spans="8:13" s="28" customFormat="1" x14ac:dyDescent="0.2">
      <c r="H6167" s="12"/>
      <c r="J6167" s="29"/>
      <c r="K6167" s="45"/>
      <c r="L6167" s="45"/>
      <c r="M6167" s="45"/>
    </row>
    <row r="6168" spans="8:13" s="28" customFormat="1" x14ac:dyDescent="0.2">
      <c r="H6168" s="12"/>
      <c r="J6168" s="29"/>
      <c r="K6168" s="45"/>
      <c r="L6168" s="45"/>
      <c r="M6168" s="45"/>
    </row>
    <row r="6169" spans="8:13" s="28" customFormat="1" x14ac:dyDescent="0.2">
      <c r="H6169" s="12"/>
      <c r="J6169" s="29"/>
      <c r="K6169" s="45"/>
      <c r="L6169" s="45"/>
      <c r="M6169" s="45"/>
    </row>
    <row r="6170" spans="8:13" s="28" customFormat="1" x14ac:dyDescent="0.2">
      <c r="H6170" s="12"/>
      <c r="J6170" s="29"/>
      <c r="K6170" s="45"/>
      <c r="L6170" s="45"/>
      <c r="M6170" s="45"/>
    </row>
    <row r="6171" spans="8:13" s="28" customFormat="1" x14ac:dyDescent="0.2">
      <c r="H6171" s="12"/>
      <c r="J6171" s="29"/>
      <c r="K6171" s="45"/>
      <c r="L6171" s="45"/>
      <c r="M6171" s="45"/>
    </row>
    <row r="6172" spans="8:13" s="28" customFormat="1" x14ac:dyDescent="0.2">
      <c r="H6172" s="12"/>
      <c r="J6172" s="29"/>
      <c r="K6172" s="45"/>
      <c r="L6172" s="45"/>
      <c r="M6172" s="45"/>
    </row>
    <row r="6173" spans="8:13" s="28" customFormat="1" x14ac:dyDescent="0.2">
      <c r="H6173" s="12"/>
      <c r="J6173" s="29"/>
      <c r="K6173" s="45"/>
      <c r="L6173" s="45"/>
      <c r="M6173" s="45"/>
    </row>
    <row r="6174" spans="8:13" s="28" customFormat="1" x14ac:dyDescent="0.2">
      <c r="H6174" s="12"/>
      <c r="J6174" s="29"/>
      <c r="K6174" s="45"/>
      <c r="L6174" s="45"/>
      <c r="M6174" s="45"/>
    </row>
    <row r="6175" spans="8:13" s="28" customFormat="1" x14ac:dyDescent="0.2">
      <c r="H6175" s="12"/>
      <c r="J6175" s="29"/>
      <c r="K6175" s="45"/>
      <c r="L6175" s="45"/>
      <c r="M6175" s="45"/>
    </row>
    <row r="6176" spans="8:13" s="28" customFormat="1" x14ac:dyDescent="0.2">
      <c r="H6176" s="12"/>
      <c r="J6176" s="29"/>
      <c r="K6176" s="45"/>
      <c r="L6176" s="45"/>
      <c r="M6176" s="45"/>
    </row>
    <row r="6177" spans="8:13" s="28" customFormat="1" x14ac:dyDescent="0.2">
      <c r="H6177" s="12"/>
      <c r="J6177" s="29"/>
      <c r="K6177" s="45"/>
      <c r="L6177" s="45"/>
      <c r="M6177" s="45"/>
    </row>
    <row r="6178" spans="8:13" s="28" customFormat="1" x14ac:dyDescent="0.2">
      <c r="H6178" s="12"/>
      <c r="J6178" s="29"/>
      <c r="K6178" s="45"/>
      <c r="L6178" s="45"/>
      <c r="M6178" s="45"/>
    </row>
    <row r="6179" spans="8:13" s="28" customFormat="1" x14ac:dyDescent="0.2">
      <c r="H6179" s="12"/>
      <c r="J6179" s="29"/>
      <c r="K6179" s="45"/>
      <c r="L6179" s="45"/>
      <c r="M6179" s="45"/>
    </row>
    <row r="6180" spans="8:13" s="28" customFormat="1" x14ac:dyDescent="0.2">
      <c r="H6180" s="12"/>
      <c r="J6180" s="29"/>
      <c r="K6180" s="45"/>
      <c r="L6180" s="45"/>
      <c r="M6180" s="45"/>
    </row>
    <row r="6181" spans="8:13" s="28" customFormat="1" x14ac:dyDescent="0.2">
      <c r="H6181" s="12"/>
      <c r="J6181" s="29"/>
      <c r="K6181" s="45"/>
      <c r="L6181" s="45"/>
      <c r="M6181" s="45"/>
    </row>
    <row r="6182" spans="8:13" s="28" customFormat="1" x14ac:dyDescent="0.2">
      <c r="H6182" s="12"/>
      <c r="J6182" s="29"/>
      <c r="K6182" s="45"/>
      <c r="L6182" s="45"/>
      <c r="M6182" s="45"/>
    </row>
    <row r="6183" spans="8:13" s="28" customFormat="1" x14ac:dyDescent="0.2">
      <c r="H6183" s="12"/>
      <c r="J6183" s="29"/>
      <c r="K6183" s="45"/>
      <c r="L6183" s="45"/>
      <c r="M6183" s="45"/>
    </row>
    <row r="6184" spans="8:13" s="28" customFormat="1" x14ac:dyDescent="0.2">
      <c r="H6184" s="12"/>
      <c r="J6184" s="29"/>
      <c r="K6184" s="45"/>
      <c r="L6184" s="45"/>
      <c r="M6184" s="45"/>
    </row>
    <row r="6185" spans="8:13" s="28" customFormat="1" x14ac:dyDescent="0.2">
      <c r="H6185" s="12"/>
      <c r="J6185" s="29"/>
      <c r="K6185" s="45"/>
      <c r="L6185" s="45"/>
      <c r="M6185" s="45"/>
    </row>
    <row r="6186" spans="8:13" s="28" customFormat="1" x14ac:dyDescent="0.2">
      <c r="H6186" s="12"/>
      <c r="J6186" s="29"/>
      <c r="K6186" s="45"/>
      <c r="L6186" s="45"/>
      <c r="M6186" s="45"/>
    </row>
    <row r="6187" spans="8:13" s="28" customFormat="1" x14ac:dyDescent="0.2">
      <c r="H6187" s="12"/>
      <c r="J6187" s="29"/>
      <c r="K6187" s="45"/>
      <c r="L6187" s="45"/>
      <c r="M6187" s="45"/>
    </row>
    <row r="6188" spans="8:13" s="28" customFormat="1" x14ac:dyDescent="0.2">
      <c r="H6188" s="12"/>
      <c r="J6188" s="29"/>
      <c r="K6188" s="45"/>
      <c r="L6188" s="45"/>
      <c r="M6188" s="45"/>
    </row>
    <row r="6189" spans="8:13" s="28" customFormat="1" x14ac:dyDescent="0.2">
      <c r="H6189" s="12"/>
      <c r="J6189" s="29"/>
      <c r="K6189" s="45"/>
      <c r="L6189" s="45"/>
      <c r="M6189" s="45"/>
    </row>
    <row r="6190" spans="8:13" s="28" customFormat="1" x14ac:dyDescent="0.2">
      <c r="H6190" s="12"/>
      <c r="J6190" s="29"/>
      <c r="K6190" s="45"/>
      <c r="L6190" s="45"/>
      <c r="M6190" s="45"/>
    </row>
    <row r="6191" spans="8:13" s="28" customFormat="1" x14ac:dyDescent="0.2">
      <c r="H6191" s="12"/>
      <c r="J6191" s="29"/>
      <c r="K6191" s="45"/>
      <c r="L6191" s="45"/>
      <c r="M6191" s="45"/>
    </row>
    <row r="6192" spans="8:13" s="28" customFormat="1" x14ac:dyDescent="0.2">
      <c r="H6192" s="12"/>
      <c r="J6192" s="29"/>
      <c r="K6192" s="45"/>
      <c r="L6192" s="45"/>
      <c r="M6192" s="45"/>
    </row>
    <row r="6193" spans="8:13" s="28" customFormat="1" x14ac:dyDescent="0.2">
      <c r="H6193" s="12"/>
      <c r="J6193" s="29"/>
      <c r="K6193" s="45"/>
      <c r="L6193" s="45"/>
      <c r="M6193" s="45"/>
    </row>
    <row r="6194" spans="8:13" s="28" customFormat="1" x14ac:dyDescent="0.2">
      <c r="H6194" s="12"/>
      <c r="J6194" s="29"/>
      <c r="K6194" s="45"/>
      <c r="L6194" s="45"/>
      <c r="M6194" s="45"/>
    </row>
    <row r="6195" spans="8:13" s="28" customFormat="1" x14ac:dyDescent="0.2">
      <c r="H6195" s="12"/>
      <c r="J6195" s="29"/>
      <c r="K6195" s="45"/>
      <c r="L6195" s="45"/>
      <c r="M6195" s="45"/>
    </row>
    <row r="6196" spans="8:13" s="28" customFormat="1" x14ac:dyDescent="0.2">
      <c r="H6196" s="12"/>
      <c r="J6196" s="29"/>
      <c r="K6196" s="45"/>
      <c r="L6196" s="45"/>
      <c r="M6196" s="45"/>
    </row>
    <row r="6197" spans="8:13" s="28" customFormat="1" x14ac:dyDescent="0.2">
      <c r="H6197" s="12"/>
      <c r="J6197" s="29"/>
      <c r="K6197" s="45"/>
      <c r="L6197" s="45"/>
      <c r="M6197" s="45"/>
    </row>
    <row r="6198" spans="8:13" s="28" customFormat="1" x14ac:dyDescent="0.2">
      <c r="H6198" s="12"/>
      <c r="J6198" s="29"/>
      <c r="K6198" s="45"/>
      <c r="L6198" s="45"/>
      <c r="M6198" s="45"/>
    </row>
    <row r="6199" spans="8:13" s="28" customFormat="1" x14ac:dyDescent="0.2">
      <c r="H6199" s="12"/>
      <c r="J6199" s="29"/>
      <c r="K6199" s="45"/>
      <c r="L6199" s="45"/>
      <c r="M6199" s="45"/>
    </row>
    <row r="6200" spans="8:13" s="28" customFormat="1" x14ac:dyDescent="0.2">
      <c r="H6200" s="12"/>
      <c r="J6200" s="29"/>
      <c r="K6200" s="45"/>
      <c r="L6200" s="45"/>
      <c r="M6200" s="45"/>
    </row>
    <row r="6201" spans="8:13" s="28" customFormat="1" x14ac:dyDescent="0.2">
      <c r="H6201" s="12"/>
      <c r="J6201" s="29"/>
      <c r="K6201" s="45"/>
      <c r="L6201" s="45"/>
      <c r="M6201" s="45"/>
    </row>
    <row r="6202" spans="8:13" s="28" customFormat="1" x14ac:dyDescent="0.2">
      <c r="H6202" s="12"/>
      <c r="J6202" s="29"/>
      <c r="K6202" s="45"/>
      <c r="L6202" s="45"/>
      <c r="M6202" s="45"/>
    </row>
    <row r="6203" spans="8:13" s="28" customFormat="1" x14ac:dyDescent="0.2">
      <c r="H6203" s="12"/>
      <c r="J6203" s="29"/>
      <c r="K6203" s="45"/>
      <c r="L6203" s="45"/>
      <c r="M6203" s="45"/>
    </row>
    <row r="6204" spans="8:13" s="28" customFormat="1" x14ac:dyDescent="0.2">
      <c r="H6204" s="12"/>
      <c r="J6204" s="29"/>
      <c r="K6204" s="45"/>
      <c r="L6204" s="45"/>
      <c r="M6204" s="45"/>
    </row>
    <row r="6205" spans="8:13" s="28" customFormat="1" x14ac:dyDescent="0.2">
      <c r="H6205" s="12"/>
      <c r="J6205" s="29"/>
      <c r="K6205" s="45"/>
      <c r="L6205" s="45"/>
      <c r="M6205" s="45"/>
    </row>
    <row r="6206" spans="8:13" s="28" customFormat="1" x14ac:dyDescent="0.2">
      <c r="H6206" s="12"/>
      <c r="J6206" s="29"/>
      <c r="K6206" s="45"/>
      <c r="L6206" s="45"/>
      <c r="M6206" s="45"/>
    </row>
    <row r="6207" spans="8:13" s="28" customFormat="1" x14ac:dyDescent="0.2">
      <c r="H6207" s="12"/>
      <c r="J6207" s="29"/>
      <c r="K6207" s="45"/>
      <c r="L6207" s="45"/>
      <c r="M6207" s="45"/>
    </row>
    <row r="6208" spans="8:13" s="28" customFormat="1" x14ac:dyDescent="0.2">
      <c r="H6208" s="12"/>
      <c r="J6208" s="29"/>
      <c r="K6208" s="45"/>
      <c r="L6208" s="45"/>
      <c r="M6208" s="45"/>
    </row>
    <row r="6209" spans="8:13" s="28" customFormat="1" x14ac:dyDescent="0.2">
      <c r="H6209" s="12"/>
      <c r="J6209" s="29"/>
      <c r="K6209" s="45"/>
      <c r="L6209" s="45"/>
      <c r="M6209" s="45"/>
    </row>
    <row r="6210" spans="8:13" s="28" customFormat="1" x14ac:dyDescent="0.2">
      <c r="H6210" s="12"/>
      <c r="J6210" s="29"/>
      <c r="K6210" s="45"/>
      <c r="L6210" s="45"/>
      <c r="M6210" s="45"/>
    </row>
    <row r="6211" spans="8:13" s="28" customFormat="1" x14ac:dyDescent="0.2">
      <c r="H6211" s="12"/>
      <c r="J6211" s="29"/>
      <c r="K6211" s="45"/>
      <c r="L6211" s="45"/>
      <c r="M6211" s="45"/>
    </row>
    <row r="6212" spans="8:13" s="28" customFormat="1" x14ac:dyDescent="0.2">
      <c r="H6212" s="12"/>
      <c r="J6212" s="29"/>
      <c r="K6212" s="45"/>
      <c r="L6212" s="45"/>
      <c r="M6212" s="45"/>
    </row>
    <row r="6213" spans="8:13" s="28" customFormat="1" x14ac:dyDescent="0.2">
      <c r="H6213" s="12"/>
      <c r="J6213" s="29"/>
      <c r="K6213" s="45"/>
      <c r="L6213" s="45"/>
      <c r="M6213" s="45"/>
    </row>
    <row r="6214" spans="8:13" s="28" customFormat="1" x14ac:dyDescent="0.2">
      <c r="H6214" s="12"/>
      <c r="J6214" s="29"/>
      <c r="K6214" s="45"/>
      <c r="L6214" s="45"/>
      <c r="M6214" s="45"/>
    </row>
    <row r="6215" spans="8:13" s="28" customFormat="1" x14ac:dyDescent="0.2">
      <c r="H6215" s="12"/>
      <c r="J6215" s="29"/>
      <c r="K6215" s="45"/>
      <c r="L6215" s="45"/>
      <c r="M6215" s="45"/>
    </row>
    <row r="6216" spans="8:13" s="28" customFormat="1" x14ac:dyDescent="0.2">
      <c r="H6216" s="12"/>
      <c r="J6216" s="29"/>
      <c r="K6216" s="45"/>
      <c r="L6216" s="45"/>
      <c r="M6216" s="45"/>
    </row>
    <row r="6217" spans="8:13" s="28" customFormat="1" x14ac:dyDescent="0.2">
      <c r="H6217" s="12"/>
      <c r="J6217" s="29"/>
      <c r="K6217" s="45"/>
      <c r="L6217" s="45"/>
      <c r="M6217" s="45"/>
    </row>
    <row r="6218" spans="8:13" s="28" customFormat="1" x14ac:dyDescent="0.2">
      <c r="H6218" s="12"/>
      <c r="J6218" s="29"/>
      <c r="K6218" s="45"/>
      <c r="L6218" s="45"/>
      <c r="M6218" s="45"/>
    </row>
    <row r="6219" spans="8:13" s="28" customFormat="1" x14ac:dyDescent="0.2">
      <c r="H6219" s="12"/>
      <c r="J6219" s="29"/>
      <c r="K6219" s="45"/>
      <c r="L6219" s="45"/>
      <c r="M6219" s="45"/>
    </row>
    <row r="6220" spans="8:13" s="28" customFormat="1" x14ac:dyDescent="0.2">
      <c r="H6220" s="12"/>
      <c r="J6220" s="29"/>
      <c r="K6220" s="45"/>
      <c r="L6220" s="45"/>
      <c r="M6220" s="45"/>
    </row>
    <row r="6221" spans="8:13" s="28" customFormat="1" x14ac:dyDescent="0.2">
      <c r="H6221" s="12"/>
      <c r="J6221" s="29"/>
      <c r="K6221" s="45"/>
      <c r="L6221" s="45"/>
      <c r="M6221" s="45"/>
    </row>
    <row r="6222" spans="8:13" s="28" customFormat="1" x14ac:dyDescent="0.2">
      <c r="H6222" s="12"/>
      <c r="J6222" s="29"/>
      <c r="K6222" s="45"/>
      <c r="L6222" s="45"/>
      <c r="M6222" s="45"/>
    </row>
    <row r="6223" spans="8:13" s="28" customFormat="1" x14ac:dyDescent="0.2">
      <c r="H6223" s="12"/>
      <c r="J6223" s="29"/>
      <c r="K6223" s="45"/>
      <c r="L6223" s="45"/>
      <c r="M6223" s="45"/>
    </row>
    <row r="6224" spans="8:13" s="28" customFormat="1" x14ac:dyDescent="0.2">
      <c r="H6224" s="12"/>
      <c r="J6224" s="29"/>
      <c r="K6224" s="45"/>
      <c r="L6224" s="45"/>
      <c r="M6224" s="45"/>
    </row>
    <row r="6225" spans="8:13" s="28" customFormat="1" x14ac:dyDescent="0.2">
      <c r="H6225" s="12"/>
      <c r="J6225" s="29"/>
      <c r="K6225" s="45"/>
      <c r="L6225" s="45"/>
      <c r="M6225" s="45"/>
    </row>
    <row r="6226" spans="8:13" s="28" customFormat="1" x14ac:dyDescent="0.2">
      <c r="H6226" s="12"/>
      <c r="J6226" s="29"/>
      <c r="K6226" s="45"/>
      <c r="L6226" s="45"/>
      <c r="M6226" s="45"/>
    </row>
    <row r="6227" spans="8:13" s="28" customFormat="1" x14ac:dyDescent="0.2">
      <c r="H6227" s="12"/>
      <c r="J6227" s="29"/>
      <c r="K6227" s="45"/>
      <c r="L6227" s="45"/>
      <c r="M6227" s="45"/>
    </row>
    <row r="6228" spans="8:13" s="28" customFormat="1" x14ac:dyDescent="0.2">
      <c r="H6228" s="12"/>
      <c r="J6228" s="29"/>
      <c r="K6228" s="45"/>
      <c r="L6228" s="45"/>
      <c r="M6228" s="45"/>
    </row>
    <row r="6229" spans="8:13" s="28" customFormat="1" x14ac:dyDescent="0.2">
      <c r="H6229" s="12"/>
      <c r="J6229" s="29"/>
      <c r="K6229" s="45"/>
      <c r="L6229" s="45"/>
      <c r="M6229" s="45"/>
    </row>
    <row r="6230" spans="8:13" s="28" customFormat="1" x14ac:dyDescent="0.2">
      <c r="H6230" s="12"/>
      <c r="J6230" s="29"/>
      <c r="K6230" s="45"/>
      <c r="L6230" s="45"/>
      <c r="M6230" s="45"/>
    </row>
    <row r="6231" spans="8:13" s="28" customFormat="1" x14ac:dyDescent="0.2">
      <c r="H6231" s="12"/>
      <c r="J6231" s="29"/>
      <c r="K6231" s="45"/>
      <c r="L6231" s="45"/>
      <c r="M6231" s="45"/>
    </row>
    <row r="6232" spans="8:13" s="28" customFormat="1" x14ac:dyDescent="0.2">
      <c r="H6232" s="12"/>
      <c r="J6232" s="29"/>
      <c r="K6232" s="45"/>
      <c r="L6232" s="45"/>
      <c r="M6232" s="45"/>
    </row>
    <row r="6233" spans="8:13" s="28" customFormat="1" x14ac:dyDescent="0.2">
      <c r="H6233" s="12"/>
      <c r="J6233" s="29"/>
      <c r="K6233" s="45"/>
      <c r="L6233" s="45"/>
      <c r="M6233" s="45"/>
    </row>
    <row r="6234" spans="8:13" s="28" customFormat="1" x14ac:dyDescent="0.2">
      <c r="H6234" s="12"/>
      <c r="J6234" s="29"/>
      <c r="K6234" s="45"/>
      <c r="L6234" s="45"/>
      <c r="M6234" s="45"/>
    </row>
    <row r="6235" spans="8:13" s="28" customFormat="1" x14ac:dyDescent="0.2">
      <c r="H6235" s="12"/>
      <c r="J6235" s="29"/>
      <c r="K6235" s="45"/>
      <c r="L6235" s="45"/>
      <c r="M6235" s="45"/>
    </row>
    <row r="6236" spans="8:13" s="28" customFormat="1" x14ac:dyDescent="0.2">
      <c r="H6236" s="12"/>
      <c r="J6236" s="29"/>
      <c r="K6236" s="45"/>
      <c r="L6236" s="45"/>
      <c r="M6236" s="45"/>
    </row>
    <row r="6237" spans="8:13" s="28" customFormat="1" x14ac:dyDescent="0.2">
      <c r="H6237" s="12"/>
      <c r="J6237" s="29"/>
      <c r="K6237" s="45"/>
      <c r="L6237" s="45"/>
      <c r="M6237" s="45"/>
    </row>
    <row r="6238" spans="8:13" s="28" customFormat="1" x14ac:dyDescent="0.2">
      <c r="H6238" s="12"/>
      <c r="J6238" s="29"/>
      <c r="K6238" s="45"/>
      <c r="L6238" s="45"/>
      <c r="M6238" s="45"/>
    </row>
    <row r="6239" spans="8:13" s="28" customFormat="1" x14ac:dyDescent="0.2">
      <c r="H6239" s="12"/>
      <c r="J6239" s="29"/>
      <c r="K6239" s="45"/>
      <c r="L6239" s="45"/>
      <c r="M6239" s="45"/>
    </row>
    <row r="6240" spans="8:13" s="28" customFormat="1" x14ac:dyDescent="0.2">
      <c r="H6240" s="12"/>
      <c r="J6240" s="29"/>
      <c r="K6240" s="45"/>
      <c r="L6240" s="45"/>
      <c r="M6240" s="45"/>
    </row>
    <row r="6241" spans="8:13" s="28" customFormat="1" x14ac:dyDescent="0.2">
      <c r="H6241" s="12"/>
      <c r="J6241" s="29"/>
      <c r="K6241" s="45"/>
      <c r="L6241" s="45"/>
      <c r="M6241" s="45"/>
    </row>
    <row r="6242" spans="8:13" s="28" customFormat="1" x14ac:dyDescent="0.2">
      <c r="H6242" s="12"/>
      <c r="J6242" s="29"/>
      <c r="K6242" s="45"/>
      <c r="L6242" s="45"/>
      <c r="M6242" s="45"/>
    </row>
    <row r="6243" spans="8:13" s="28" customFormat="1" x14ac:dyDescent="0.2">
      <c r="H6243" s="12"/>
      <c r="J6243" s="29"/>
      <c r="K6243" s="45"/>
      <c r="L6243" s="45"/>
      <c r="M6243" s="45"/>
    </row>
    <row r="6244" spans="8:13" s="28" customFormat="1" x14ac:dyDescent="0.2">
      <c r="H6244" s="12"/>
      <c r="J6244" s="29"/>
      <c r="K6244" s="45"/>
      <c r="L6244" s="45"/>
      <c r="M6244" s="45"/>
    </row>
    <row r="6245" spans="8:13" s="28" customFormat="1" x14ac:dyDescent="0.2">
      <c r="H6245" s="12"/>
      <c r="J6245" s="29"/>
      <c r="K6245" s="45"/>
      <c r="L6245" s="45"/>
      <c r="M6245" s="45"/>
    </row>
    <row r="6246" spans="8:13" s="28" customFormat="1" x14ac:dyDescent="0.2">
      <c r="H6246" s="12"/>
      <c r="J6246" s="29"/>
      <c r="K6246" s="45"/>
      <c r="L6246" s="45"/>
      <c r="M6246" s="45"/>
    </row>
    <row r="6247" spans="8:13" s="28" customFormat="1" x14ac:dyDescent="0.2">
      <c r="H6247" s="12"/>
      <c r="J6247" s="29"/>
      <c r="K6247" s="45"/>
      <c r="L6247" s="45"/>
      <c r="M6247" s="45"/>
    </row>
    <row r="6248" spans="8:13" s="28" customFormat="1" x14ac:dyDescent="0.2">
      <c r="H6248" s="12"/>
      <c r="J6248" s="29"/>
      <c r="K6248" s="45"/>
      <c r="L6248" s="45"/>
      <c r="M6248" s="45"/>
    </row>
    <row r="6249" spans="8:13" s="28" customFormat="1" x14ac:dyDescent="0.2">
      <c r="H6249" s="12"/>
      <c r="J6249" s="29"/>
      <c r="K6249" s="45"/>
      <c r="L6249" s="45"/>
      <c r="M6249" s="45"/>
    </row>
    <row r="6250" spans="8:13" s="28" customFormat="1" x14ac:dyDescent="0.2">
      <c r="H6250" s="12"/>
      <c r="J6250" s="29"/>
      <c r="K6250" s="45"/>
      <c r="L6250" s="45"/>
      <c r="M6250" s="45"/>
    </row>
    <row r="6251" spans="8:13" s="28" customFormat="1" x14ac:dyDescent="0.2">
      <c r="H6251" s="12"/>
      <c r="J6251" s="29"/>
      <c r="K6251" s="45"/>
      <c r="L6251" s="45"/>
      <c r="M6251" s="45"/>
    </row>
    <row r="6252" spans="8:13" s="28" customFormat="1" x14ac:dyDescent="0.2">
      <c r="H6252" s="12"/>
      <c r="J6252" s="29"/>
      <c r="K6252" s="45"/>
      <c r="L6252" s="45"/>
      <c r="M6252" s="45"/>
    </row>
    <row r="6253" spans="8:13" s="28" customFormat="1" x14ac:dyDescent="0.2">
      <c r="H6253" s="12"/>
      <c r="J6253" s="29"/>
      <c r="K6253" s="45"/>
      <c r="L6253" s="45"/>
      <c r="M6253" s="45"/>
    </row>
    <row r="6254" spans="8:13" s="28" customFormat="1" x14ac:dyDescent="0.2">
      <c r="H6254" s="12"/>
      <c r="J6254" s="29"/>
      <c r="K6254" s="45"/>
      <c r="L6254" s="45"/>
      <c r="M6254" s="45"/>
    </row>
    <row r="6255" spans="8:13" s="28" customFormat="1" x14ac:dyDescent="0.2">
      <c r="H6255" s="12"/>
      <c r="J6255" s="29"/>
      <c r="K6255" s="45"/>
      <c r="L6255" s="45"/>
      <c r="M6255" s="45"/>
    </row>
    <row r="6256" spans="8:13" s="28" customFormat="1" x14ac:dyDescent="0.2">
      <c r="H6256" s="12"/>
      <c r="J6256" s="29"/>
      <c r="K6256" s="45"/>
      <c r="L6256" s="45"/>
      <c r="M6256" s="45"/>
    </row>
    <row r="6257" spans="8:13" s="28" customFormat="1" x14ac:dyDescent="0.2">
      <c r="H6257" s="12"/>
      <c r="J6257" s="29"/>
      <c r="K6257" s="45"/>
      <c r="L6257" s="45"/>
      <c r="M6257" s="45"/>
    </row>
    <row r="6258" spans="8:13" s="28" customFormat="1" x14ac:dyDescent="0.2">
      <c r="H6258" s="12"/>
      <c r="J6258" s="29"/>
      <c r="K6258" s="45"/>
      <c r="L6258" s="45"/>
      <c r="M6258" s="45"/>
    </row>
    <row r="6259" spans="8:13" s="28" customFormat="1" x14ac:dyDescent="0.2">
      <c r="H6259" s="12"/>
      <c r="J6259" s="29"/>
      <c r="K6259" s="45"/>
      <c r="L6259" s="45"/>
      <c r="M6259" s="45"/>
    </row>
    <row r="6260" spans="8:13" s="28" customFormat="1" x14ac:dyDescent="0.2">
      <c r="H6260" s="12"/>
      <c r="J6260" s="29"/>
      <c r="K6260" s="45"/>
      <c r="L6260" s="45"/>
      <c r="M6260" s="45"/>
    </row>
    <row r="6261" spans="8:13" s="28" customFormat="1" x14ac:dyDescent="0.2">
      <c r="H6261" s="12"/>
      <c r="J6261" s="29"/>
      <c r="K6261" s="45"/>
      <c r="L6261" s="45"/>
      <c r="M6261" s="45"/>
    </row>
    <row r="6262" spans="8:13" s="28" customFormat="1" x14ac:dyDescent="0.2">
      <c r="H6262" s="12"/>
      <c r="J6262" s="29"/>
      <c r="K6262" s="45"/>
      <c r="L6262" s="45"/>
      <c r="M6262" s="45"/>
    </row>
    <row r="6263" spans="8:13" s="28" customFormat="1" x14ac:dyDescent="0.2">
      <c r="H6263" s="12"/>
      <c r="J6263" s="29"/>
      <c r="K6263" s="45"/>
      <c r="L6263" s="45"/>
      <c r="M6263" s="45"/>
    </row>
    <row r="6264" spans="8:13" s="28" customFormat="1" x14ac:dyDescent="0.2">
      <c r="H6264" s="12"/>
      <c r="J6264" s="29"/>
      <c r="K6264" s="45"/>
      <c r="L6264" s="45"/>
      <c r="M6264" s="45"/>
    </row>
    <row r="6265" spans="8:13" s="28" customFormat="1" x14ac:dyDescent="0.2">
      <c r="H6265" s="12"/>
      <c r="J6265" s="29"/>
      <c r="K6265" s="45"/>
      <c r="L6265" s="45"/>
      <c r="M6265" s="45"/>
    </row>
    <row r="6266" spans="8:13" s="28" customFormat="1" x14ac:dyDescent="0.2">
      <c r="H6266" s="12"/>
      <c r="J6266" s="29"/>
      <c r="K6266" s="45"/>
      <c r="L6266" s="45"/>
      <c r="M6266" s="45"/>
    </row>
    <row r="6267" spans="8:13" s="28" customFormat="1" x14ac:dyDescent="0.2">
      <c r="H6267" s="12"/>
      <c r="J6267" s="29"/>
      <c r="K6267" s="45"/>
      <c r="L6267" s="45"/>
      <c r="M6267" s="45"/>
    </row>
    <row r="6268" spans="8:13" s="28" customFormat="1" x14ac:dyDescent="0.2">
      <c r="H6268" s="12"/>
      <c r="J6268" s="29"/>
      <c r="K6268" s="45"/>
      <c r="L6268" s="45"/>
      <c r="M6268" s="45"/>
    </row>
    <row r="6269" spans="8:13" s="28" customFormat="1" x14ac:dyDescent="0.2">
      <c r="H6269" s="12"/>
      <c r="J6269" s="29"/>
      <c r="K6269" s="45"/>
      <c r="L6269" s="45"/>
      <c r="M6269" s="45"/>
    </row>
    <row r="6270" spans="8:13" s="28" customFormat="1" x14ac:dyDescent="0.2">
      <c r="H6270" s="12"/>
      <c r="J6270" s="29"/>
      <c r="K6270" s="45"/>
      <c r="L6270" s="45"/>
      <c r="M6270" s="45"/>
    </row>
    <row r="6271" spans="8:13" s="28" customFormat="1" x14ac:dyDescent="0.2">
      <c r="H6271" s="12"/>
      <c r="J6271" s="29"/>
      <c r="K6271" s="45"/>
      <c r="L6271" s="45"/>
      <c r="M6271" s="45"/>
    </row>
    <row r="6272" spans="8:13" s="28" customFormat="1" x14ac:dyDescent="0.2">
      <c r="H6272" s="12"/>
      <c r="J6272" s="29"/>
      <c r="K6272" s="45"/>
      <c r="L6272" s="45"/>
      <c r="M6272" s="45"/>
    </row>
    <row r="6273" spans="8:13" s="28" customFormat="1" x14ac:dyDescent="0.2">
      <c r="H6273" s="12"/>
      <c r="J6273" s="29"/>
      <c r="K6273" s="45"/>
      <c r="L6273" s="45"/>
      <c r="M6273" s="45"/>
    </row>
    <row r="6274" spans="8:13" s="28" customFormat="1" x14ac:dyDescent="0.2">
      <c r="H6274" s="12"/>
      <c r="J6274" s="29"/>
      <c r="K6274" s="45"/>
      <c r="L6274" s="45"/>
      <c r="M6274" s="45"/>
    </row>
    <row r="6275" spans="8:13" s="28" customFormat="1" x14ac:dyDescent="0.2">
      <c r="H6275" s="12"/>
      <c r="J6275" s="29"/>
      <c r="K6275" s="45"/>
      <c r="L6275" s="45"/>
      <c r="M6275" s="45"/>
    </row>
    <row r="6276" spans="8:13" s="28" customFormat="1" x14ac:dyDescent="0.2">
      <c r="H6276" s="12"/>
      <c r="J6276" s="29"/>
      <c r="K6276" s="45"/>
      <c r="L6276" s="45"/>
      <c r="M6276" s="45"/>
    </row>
    <row r="6277" spans="8:13" s="28" customFormat="1" x14ac:dyDescent="0.2">
      <c r="H6277" s="12"/>
      <c r="J6277" s="29"/>
      <c r="K6277" s="45"/>
      <c r="L6277" s="45"/>
      <c r="M6277" s="45"/>
    </row>
    <row r="6278" spans="8:13" s="28" customFormat="1" x14ac:dyDescent="0.2">
      <c r="H6278" s="12"/>
      <c r="J6278" s="29"/>
      <c r="K6278" s="45"/>
      <c r="L6278" s="45"/>
      <c r="M6278" s="45"/>
    </row>
    <row r="6279" spans="8:13" s="28" customFormat="1" x14ac:dyDescent="0.2">
      <c r="H6279" s="12"/>
      <c r="J6279" s="29"/>
      <c r="K6279" s="45"/>
      <c r="L6279" s="45"/>
      <c r="M6279" s="45"/>
    </row>
    <row r="6280" spans="8:13" s="28" customFormat="1" x14ac:dyDescent="0.2">
      <c r="H6280" s="12"/>
      <c r="J6280" s="29"/>
      <c r="K6280" s="45"/>
      <c r="L6280" s="45"/>
      <c r="M6280" s="45"/>
    </row>
    <row r="6281" spans="8:13" s="28" customFormat="1" x14ac:dyDescent="0.2">
      <c r="H6281" s="12"/>
      <c r="J6281" s="29"/>
      <c r="K6281" s="45"/>
      <c r="L6281" s="45"/>
      <c r="M6281" s="45"/>
    </row>
    <row r="6282" spans="8:13" s="28" customFormat="1" x14ac:dyDescent="0.2">
      <c r="H6282" s="12"/>
      <c r="J6282" s="29"/>
      <c r="K6282" s="45"/>
      <c r="L6282" s="45"/>
      <c r="M6282" s="45"/>
    </row>
    <row r="6283" spans="8:13" s="28" customFormat="1" x14ac:dyDescent="0.2">
      <c r="H6283" s="12"/>
      <c r="J6283" s="29"/>
      <c r="K6283" s="45"/>
      <c r="L6283" s="45"/>
      <c r="M6283" s="45"/>
    </row>
    <row r="6284" spans="8:13" s="28" customFormat="1" x14ac:dyDescent="0.2">
      <c r="H6284" s="12"/>
      <c r="J6284" s="29"/>
      <c r="K6284" s="45"/>
      <c r="L6284" s="45"/>
      <c r="M6284" s="45"/>
    </row>
    <row r="6285" spans="8:13" s="28" customFormat="1" x14ac:dyDescent="0.2">
      <c r="H6285" s="12"/>
      <c r="J6285" s="29"/>
      <c r="K6285" s="45"/>
      <c r="L6285" s="45"/>
      <c r="M6285" s="45"/>
    </row>
    <row r="6286" spans="8:13" s="28" customFormat="1" x14ac:dyDescent="0.2">
      <c r="H6286" s="12"/>
      <c r="J6286" s="29"/>
      <c r="K6286" s="45"/>
      <c r="L6286" s="45"/>
      <c r="M6286" s="45"/>
    </row>
    <row r="6287" spans="8:13" s="28" customFormat="1" x14ac:dyDescent="0.2">
      <c r="H6287" s="12"/>
      <c r="J6287" s="29"/>
      <c r="K6287" s="45"/>
      <c r="L6287" s="45"/>
      <c r="M6287" s="45"/>
    </row>
    <row r="6288" spans="8:13" s="28" customFormat="1" x14ac:dyDescent="0.2">
      <c r="H6288" s="12"/>
      <c r="J6288" s="29"/>
      <c r="K6288" s="45"/>
      <c r="L6288" s="45"/>
      <c r="M6288" s="45"/>
    </row>
    <row r="6289" spans="8:13" s="28" customFormat="1" x14ac:dyDescent="0.2">
      <c r="H6289" s="12"/>
      <c r="J6289" s="29"/>
      <c r="K6289" s="45"/>
      <c r="L6289" s="45"/>
      <c r="M6289" s="45"/>
    </row>
    <row r="6290" spans="8:13" s="28" customFormat="1" x14ac:dyDescent="0.2">
      <c r="H6290" s="12"/>
      <c r="J6290" s="29"/>
      <c r="K6290" s="45"/>
      <c r="L6290" s="45"/>
      <c r="M6290" s="45"/>
    </row>
    <row r="6291" spans="8:13" s="28" customFormat="1" x14ac:dyDescent="0.2">
      <c r="H6291" s="12"/>
      <c r="J6291" s="29"/>
      <c r="K6291" s="45"/>
      <c r="L6291" s="45"/>
      <c r="M6291" s="45"/>
    </row>
    <row r="6292" spans="8:13" s="28" customFormat="1" x14ac:dyDescent="0.2">
      <c r="H6292" s="12"/>
      <c r="J6292" s="29"/>
      <c r="K6292" s="45"/>
      <c r="L6292" s="45"/>
      <c r="M6292" s="45"/>
    </row>
    <row r="6293" spans="8:13" s="28" customFormat="1" x14ac:dyDescent="0.2">
      <c r="H6293" s="12"/>
      <c r="J6293" s="29"/>
      <c r="K6293" s="45"/>
      <c r="L6293" s="45"/>
      <c r="M6293" s="45"/>
    </row>
    <row r="6294" spans="8:13" s="28" customFormat="1" x14ac:dyDescent="0.2">
      <c r="H6294" s="12"/>
      <c r="J6294" s="29"/>
      <c r="K6294" s="45"/>
      <c r="L6294" s="45"/>
      <c r="M6294" s="45"/>
    </row>
    <row r="6295" spans="8:13" s="28" customFormat="1" x14ac:dyDescent="0.2">
      <c r="H6295" s="12"/>
      <c r="J6295" s="29"/>
      <c r="K6295" s="45"/>
      <c r="L6295" s="45"/>
      <c r="M6295" s="45"/>
    </row>
    <row r="6296" spans="8:13" s="28" customFormat="1" x14ac:dyDescent="0.2">
      <c r="H6296" s="12"/>
      <c r="J6296" s="29"/>
      <c r="K6296" s="45"/>
      <c r="L6296" s="45"/>
      <c r="M6296" s="45"/>
    </row>
    <row r="6297" spans="8:13" s="28" customFormat="1" x14ac:dyDescent="0.2">
      <c r="H6297" s="12"/>
      <c r="J6297" s="29"/>
      <c r="K6297" s="45"/>
      <c r="L6297" s="45"/>
      <c r="M6297" s="45"/>
    </row>
    <row r="6298" spans="8:13" s="28" customFormat="1" x14ac:dyDescent="0.2">
      <c r="H6298" s="12"/>
      <c r="J6298" s="29"/>
      <c r="K6298" s="45"/>
      <c r="L6298" s="45"/>
      <c r="M6298" s="45"/>
    </row>
    <row r="6299" spans="8:13" s="28" customFormat="1" x14ac:dyDescent="0.2">
      <c r="H6299" s="12"/>
      <c r="J6299" s="29"/>
      <c r="K6299" s="45"/>
      <c r="L6299" s="45"/>
      <c r="M6299" s="45"/>
    </row>
    <row r="6300" spans="8:13" s="28" customFormat="1" x14ac:dyDescent="0.2">
      <c r="H6300" s="12"/>
      <c r="J6300" s="29"/>
      <c r="K6300" s="45"/>
      <c r="L6300" s="45"/>
      <c r="M6300" s="45"/>
    </row>
    <row r="6301" spans="8:13" s="28" customFormat="1" x14ac:dyDescent="0.2">
      <c r="H6301" s="12"/>
      <c r="J6301" s="29"/>
      <c r="K6301" s="45"/>
      <c r="L6301" s="45"/>
      <c r="M6301" s="45"/>
    </row>
    <row r="6302" spans="8:13" s="28" customFormat="1" x14ac:dyDescent="0.2">
      <c r="H6302" s="12"/>
      <c r="J6302" s="29"/>
      <c r="K6302" s="45"/>
      <c r="L6302" s="45"/>
      <c r="M6302" s="45"/>
    </row>
    <row r="6303" spans="8:13" s="28" customFormat="1" x14ac:dyDescent="0.2">
      <c r="H6303" s="12"/>
      <c r="J6303" s="29"/>
      <c r="K6303" s="45"/>
      <c r="L6303" s="45"/>
      <c r="M6303" s="45"/>
    </row>
    <row r="6304" spans="8:13" s="28" customFormat="1" x14ac:dyDescent="0.2">
      <c r="H6304" s="12"/>
      <c r="J6304" s="29"/>
      <c r="K6304" s="45"/>
      <c r="L6304" s="45"/>
      <c r="M6304" s="45"/>
    </row>
    <row r="6305" spans="8:13" s="28" customFormat="1" x14ac:dyDescent="0.2">
      <c r="H6305" s="12"/>
      <c r="J6305" s="29"/>
      <c r="K6305" s="45"/>
      <c r="L6305" s="45"/>
      <c r="M6305" s="45"/>
    </row>
    <row r="6306" spans="8:13" s="28" customFormat="1" x14ac:dyDescent="0.2">
      <c r="H6306" s="12"/>
      <c r="J6306" s="29"/>
      <c r="K6306" s="45"/>
      <c r="L6306" s="45"/>
      <c r="M6306" s="45"/>
    </row>
    <row r="6307" spans="8:13" s="28" customFormat="1" x14ac:dyDescent="0.2">
      <c r="H6307" s="12"/>
      <c r="J6307" s="29"/>
      <c r="K6307" s="45"/>
      <c r="L6307" s="45"/>
      <c r="M6307" s="45"/>
    </row>
    <row r="6308" spans="8:13" s="28" customFormat="1" x14ac:dyDescent="0.2">
      <c r="H6308" s="12"/>
      <c r="J6308" s="29"/>
      <c r="K6308" s="45"/>
      <c r="L6308" s="45"/>
      <c r="M6308" s="45"/>
    </row>
    <row r="6309" spans="8:13" s="28" customFormat="1" x14ac:dyDescent="0.2">
      <c r="H6309" s="12"/>
      <c r="J6309" s="29"/>
      <c r="K6309" s="45"/>
      <c r="L6309" s="45"/>
      <c r="M6309" s="45"/>
    </row>
    <row r="6310" spans="8:13" s="28" customFormat="1" x14ac:dyDescent="0.2">
      <c r="H6310" s="12"/>
      <c r="J6310" s="29"/>
      <c r="K6310" s="45"/>
      <c r="L6310" s="45"/>
      <c r="M6310" s="45"/>
    </row>
    <row r="6311" spans="8:13" s="28" customFormat="1" x14ac:dyDescent="0.2">
      <c r="H6311" s="12"/>
      <c r="J6311" s="29"/>
      <c r="K6311" s="45"/>
      <c r="L6311" s="45"/>
      <c r="M6311" s="45"/>
    </row>
    <row r="6312" spans="8:13" s="28" customFormat="1" x14ac:dyDescent="0.2">
      <c r="H6312" s="12"/>
      <c r="J6312" s="29"/>
      <c r="K6312" s="45"/>
      <c r="L6312" s="45"/>
      <c r="M6312" s="45"/>
    </row>
    <row r="6313" spans="8:13" s="28" customFormat="1" x14ac:dyDescent="0.2">
      <c r="H6313" s="12"/>
      <c r="J6313" s="29"/>
      <c r="K6313" s="45"/>
      <c r="L6313" s="45"/>
      <c r="M6313" s="45"/>
    </row>
    <row r="6314" spans="8:13" s="28" customFormat="1" x14ac:dyDescent="0.2">
      <c r="H6314" s="12"/>
      <c r="J6314" s="29"/>
      <c r="K6314" s="45"/>
      <c r="L6314" s="45"/>
      <c r="M6314" s="45"/>
    </row>
    <row r="6315" spans="8:13" s="28" customFormat="1" x14ac:dyDescent="0.2">
      <c r="H6315" s="12"/>
      <c r="J6315" s="29"/>
      <c r="K6315" s="45"/>
      <c r="L6315" s="45"/>
      <c r="M6315" s="45"/>
    </row>
    <row r="6316" spans="8:13" s="28" customFormat="1" x14ac:dyDescent="0.2">
      <c r="H6316" s="12"/>
      <c r="J6316" s="29"/>
      <c r="K6316" s="45"/>
      <c r="L6316" s="45"/>
      <c r="M6316" s="45"/>
    </row>
    <row r="6317" spans="8:13" s="28" customFormat="1" x14ac:dyDescent="0.2">
      <c r="H6317" s="12"/>
      <c r="J6317" s="29"/>
      <c r="K6317" s="45"/>
      <c r="L6317" s="45"/>
      <c r="M6317" s="45"/>
    </row>
    <row r="6318" spans="8:13" s="28" customFormat="1" x14ac:dyDescent="0.2">
      <c r="H6318" s="12"/>
      <c r="J6318" s="29"/>
      <c r="K6318" s="45"/>
      <c r="L6318" s="45"/>
      <c r="M6318" s="45"/>
    </row>
    <row r="6319" spans="8:13" s="28" customFormat="1" x14ac:dyDescent="0.2">
      <c r="H6319" s="12"/>
      <c r="J6319" s="29"/>
      <c r="K6319" s="45"/>
      <c r="L6319" s="45"/>
      <c r="M6319" s="45"/>
    </row>
    <row r="6320" spans="8:13" s="28" customFormat="1" x14ac:dyDescent="0.2">
      <c r="H6320" s="12"/>
      <c r="J6320" s="29"/>
      <c r="K6320" s="45"/>
      <c r="L6320" s="45"/>
      <c r="M6320" s="45"/>
    </row>
    <row r="6321" spans="8:13" s="28" customFormat="1" x14ac:dyDescent="0.2">
      <c r="H6321" s="12"/>
      <c r="J6321" s="29"/>
      <c r="K6321" s="45"/>
      <c r="L6321" s="45"/>
      <c r="M6321" s="45"/>
    </row>
    <row r="6322" spans="8:13" s="28" customFormat="1" x14ac:dyDescent="0.2">
      <c r="H6322" s="12"/>
      <c r="J6322" s="29"/>
      <c r="K6322" s="45"/>
      <c r="L6322" s="45"/>
      <c r="M6322" s="45"/>
    </row>
    <row r="6323" spans="8:13" s="28" customFormat="1" x14ac:dyDescent="0.2">
      <c r="H6323" s="12"/>
      <c r="J6323" s="29"/>
      <c r="K6323" s="45"/>
      <c r="L6323" s="45"/>
      <c r="M6323" s="45"/>
    </row>
    <row r="6324" spans="8:13" s="28" customFormat="1" x14ac:dyDescent="0.2">
      <c r="H6324" s="12"/>
      <c r="J6324" s="29"/>
      <c r="K6324" s="45"/>
      <c r="L6324" s="45"/>
      <c r="M6324" s="45"/>
    </row>
    <row r="6325" spans="8:13" s="28" customFormat="1" x14ac:dyDescent="0.2">
      <c r="H6325" s="12"/>
      <c r="J6325" s="29"/>
      <c r="K6325" s="45"/>
      <c r="L6325" s="45"/>
      <c r="M6325" s="45"/>
    </row>
    <row r="6326" spans="8:13" s="28" customFormat="1" x14ac:dyDescent="0.2">
      <c r="H6326" s="12"/>
      <c r="J6326" s="29"/>
      <c r="K6326" s="45"/>
      <c r="L6326" s="45"/>
      <c r="M6326" s="45"/>
    </row>
    <row r="6327" spans="8:13" s="28" customFormat="1" x14ac:dyDescent="0.2">
      <c r="H6327" s="12"/>
      <c r="J6327" s="29"/>
      <c r="K6327" s="45"/>
      <c r="L6327" s="45"/>
      <c r="M6327" s="45"/>
    </row>
    <row r="6328" spans="8:13" s="28" customFormat="1" x14ac:dyDescent="0.2">
      <c r="H6328" s="12"/>
      <c r="J6328" s="29"/>
      <c r="K6328" s="45"/>
      <c r="L6328" s="45"/>
      <c r="M6328" s="45"/>
    </row>
    <row r="6329" spans="8:13" s="28" customFormat="1" x14ac:dyDescent="0.2">
      <c r="H6329" s="12"/>
      <c r="J6329" s="29"/>
      <c r="K6329" s="45"/>
      <c r="L6329" s="45"/>
      <c r="M6329" s="45"/>
    </row>
    <row r="6330" spans="8:13" s="28" customFormat="1" x14ac:dyDescent="0.2">
      <c r="H6330" s="12"/>
      <c r="J6330" s="29"/>
      <c r="K6330" s="45"/>
      <c r="L6330" s="45"/>
      <c r="M6330" s="45"/>
    </row>
    <row r="6331" spans="8:13" s="28" customFormat="1" x14ac:dyDescent="0.2">
      <c r="H6331" s="12"/>
      <c r="J6331" s="29"/>
      <c r="K6331" s="45"/>
      <c r="L6331" s="45"/>
      <c r="M6331" s="45"/>
    </row>
    <row r="6332" spans="8:13" s="28" customFormat="1" x14ac:dyDescent="0.2">
      <c r="H6332" s="12"/>
      <c r="J6332" s="29"/>
      <c r="K6332" s="45"/>
      <c r="L6332" s="45"/>
      <c r="M6332" s="45"/>
    </row>
    <row r="6333" spans="8:13" s="28" customFormat="1" x14ac:dyDescent="0.2">
      <c r="H6333" s="12"/>
      <c r="J6333" s="29"/>
      <c r="K6333" s="45"/>
      <c r="L6333" s="45"/>
      <c r="M6333" s="45"/>
    </row>
    <row r="6334" spans="8:13" s="28" customFormat="1" x14ac:dyDescent="0.2">
      <c r="H6334" s="12"/>
      <c r="J6334" s="29"/>
      <c r="K6334" s="45"/>
      <c r="L6334" s="45"/>
      <c r="M6334" s="45"/>
    </row>
    <row r="6335" spans="8:13" s="28" customFormat="1" x14ac:dyDescent="0.2">
      <c r="H6335" s="12"/>
      <c r="J6335" s="29"/>
      <c r="K6335" s="45"/>
      <c r="L6335" s="45"/>
      <c r="M6335" s="45"/>
    </row>
    <row r="6336" spans="8:13" s="28" customFormat="1" x14ac:dyDescent="0.2">
      <c r="H6336" s="12"/>
      <c r="J6336" s="29"/>
      <c r="K6336" s="45"/>
      <c r="L6336" s="45"/>
      <c r="M6336" s="45"/>
    </row>
    <row r="6337" spans="8:13" s="28" customFormat="1" x14ac:dyDescent="0.2">
      <c r="H6337" s="12"/>
      <c r="J6337" s="29"/>
      <c r="K6337" s="45"/>
      <c r="L6337" s="45"/>
      <c r="M6337" s="45"/>
    </row>
    <row r="6338" spans="8:13" s="28" customFormat="1" x14ac:dyDescent="0.2">
      <c r="H6338" s="12"/>
      <c r="J6338" s="29"/>
      <c r="K6338" s="45"/>
      <c r="L6338" s="45"/>
      <c r="M6338" s="45"/>
    </row>
    <row r="6339" spans="8:13" s="28" customFormat="1" x14ac:dyDescent="0.2">
      <c r="H6339" s="12"/>
      <c r="J6339" s="29"/>
      <c r="K6339" s="45"/>
      <c r="L6339" s="45"/>
      <c r="M6339" s="45"/>
    </row>
    <row r="6340" spans="8:13" s="28" customFormat="1" x14ac:dyDescent="0.2">
      <c r="H6340" s="12"/>
      <c r="J6340" s="29"/>
      <c r="K6340" s="45"/>
      <c r="L6340" s="45"/>
      <c r="M6340" s="45"/>
    </row>
    <row r="6341" spans="8:13" s="28" customFormat="1" x14ac:dyDescent="0.2">
      <c r="H6341" s="12"/>
      <c r="J6341" s="29"/>
      <c r="K6341" s="45"/>
      <c r="L6341" s="45"/>
      <c r="M6341" s="45"/>
    </row>
    <row r="6342" spans="8:13" s="28" customFormat="1" x14ac:dyDescent="0.2">
      <c r="H6342" s="12"/>
      <c r="J6342" s="29"/>
      <c r="K6342" s="45"/>
      <c r="L6342" s="45"/>
      <c r="M6342" s="45"/>
    </row>
    <row r="6343" spans="8:13" s="28" customFormat="1" x14ac:dyDescent="0.2">
      <c r="H6343" s="12"/>
      <c r="J6343" s="29"/>
      <c r="K6343" s="45"/>
      <c r="L6343" s="45"/>
      <c r="M6343" s="45"/>
    </row>
    <row r="6344" spans="8:13" s="28" customFormat="1" x14ac:dyDescent="0.2">
      <c r="H6344" s="12"/>
      <c r="J6344" s="29"/>
      <c r="K6344" s="45"/>
      <c r="L6344" s="45"/>
      <c r="M6344" s="45"/>
    </row>
    <row r="6345" spans="8:13" s="28" customFormat="1" x14ac:dyDescent="0.2">
      <c r="H6345" s="12"/>
      <c r="J6345" s="29"/>
      <c r="K6345" s="45"/>
      <c r="L6345" s="45"/>
      <c r="M6345" s="45"/>
    </row>
    <row r="6346" spans="8:13" s="28" customFormat="1" x14ac:dyDescent="0.2">
      <c r="H6346" s="12"/>
      <c r="J6346" s="29"/>
      <c r="K6346" s="45"/>
      <c r="L6346" s="45"/>
      <c r="M6346" s="45"/>
    </row>
    <row r="6347" spans="8:13" s="28" customFormat="1" x14ac:dyDescent="0.2">
      <c r="H6347" s="12"/>
      <c r="J6347" s="29"/>
      <c r="K6347" s="45"/>
      <c r="L6347" s="45"/>
      <c r="M6347" s="45"/>
    </row>
    <row r="6348" spans="8:13" s="28" customFormat="1" x14ac:dyDescent="0.2">
      <c r="H6348" s="12"/>
      <c r="J6348" s="29"/>
      <c r="K6348" s="45"/>
      <c r="L6348" s="45"/>
      <c r="M6348" s="45"/>
    </row>
    <row r="6349" spans="8:13" s="28" customFormat="1" x14ac:dyDescent="0.2">
      <c r="H6349" s="12"/>
      <c r="J6349" s="29"/>
      <c r="K6349" s="45"/>
      <c r="L6349" s="45"/>
      <c r="M6349" s="45"/>
    </row>
    <row r="6350" spans="8:13" s="28" customFormat="1" x14ac:dyDescent="0.2">
      <c r="H6350" s="12"/>
      <c r="J6350" s="29"/>
      <c r="K6350" s="45"/>
      <c r="L6350" s="45"/>
      <c r="M6350" s="45"/>
    </row>
    <row r="6351" spans="8:13" s="28" customFormat="1" x14ac:dyDescent="0.2">
      <c r="H6351" s="12"/>
      <c r="J6351" s="29"/>
      <c r="K6351" s="45"/>
      <c r="L6351" s="45"/>
      <c r="M6351" s="45"/>
    </row>
    <row r="6352" spans="8:13" s="28" customFormat="1" x14ac:dyDescent="0.2">
      <c r="H6352" s="12"/>
      <c r="J6352" s="29"/>
      <c r="K6352" s="45"/>
      <c r="L6352" s="45"/>
      <c r="M6352" s="45"/>
    </row>
    <row r="6353" spans="8:13" s="28" customFormat="1" x14ac:dyDescent="0.2">
      <c r="H6353" s="12"/>
      <c r="J6353" s="29"/>
      <c r="K6353" s="45"/>
      <c r="L6353" s="45"/>
      <c r="M6353" s="45"/>
    </row>
    <row r="6354" spans="8:13" s="28" customFormat="1" x14ac:dyDescent="0.2">
      <c r="H6354" s="12"/>
      <c r="J6354" s="29"/>
      <c r="K6354" s="45"/>
      <c r="L6354" s="45"/>
      <c r="M6354" s="45"/>
    </row>
    <row r="6355" spans="8:13" s="28" customFormat="1" x14ac:dyDescent="0.2">
      <c r="H6355" s="12"/>
      <c r="J6355" s="29"/>
      <c r="K6355" s="45"/>
      <c r="L6355" s="45"/>
      <c r="M6355" s="45"/>
    </row>
    <row r="6356" spans="8:13" s="28" customFormat="1" x14ac:dyDescent="0.2">
      <c r="H6356" s="12"/>
      <c r="J6356" s="29"/>
      <c r="K6356" s="45"/>
      <c r="L6356" s="45"/>
      <c r="M6356" s="45"/>
    </row>
    <row r="6357" spans="8:13" s="28" customFormat="1" x14ac:dyDescent="0.2">
      <c r="H6357" s="12"/>
      <c r="J6357" s="29"/>
      <c r="K6357" s="45"/>
      <c r="L6357" s="45"/>
      <c r="M6357" s="45"/>
    </row>
    <row r="6358" spans="8:13" s="28" customFormat="1" x14ac:dyDescent="0.2">
      <c r="H6358" s="12"/>
      <c r="J6358" s="29"/>
      <c r="K6358" s="45"/>
      <c r="L6358" s="45"/>
      <c r="M6358" s="45"/>
    </row>
    <row r="6359" spans="8:13" s="28" customFormat="1" x14ac:dyDescent="0.2">
      <c r="H6359" s="12"/>
      <c r="J6359" s="29"/>
      <c r="K6359" s="45"/>
      <c r="L6359" s="45"/>
      <c r="M6359" s="45"/>
    </row>
    <row r="6360" spans="8:13" s="28" customFormat="1" x14ac:dyDescent="0.2">
      <c r="H6360" s="12"/>
      <c r="J6360" s="29"/>
      <c r="K6360" s="45"/>
      <c r="L6360" s="45"/>
      <c r="M6360" s="45"/>
    </row>
    <row r="6361" spans="8:13" s="28" customFormat="1" x14ac:dyDescent="0.2">
      <c r="H6361" s="12"/>
      <c r="J6361" s="29"/>
      <c r="K6361" s="45"/>
      <c r="L6361" s="45"/>
      <c r="M6361" s="45"/>
    </row>
    <row r="6362" spans="8:13" s="28" customFormat="1" x14ac:dyDescent="0.2">
      <c r="H6362" s="12"/>
      <c r="J6362" s="29"/>
      <c r="K6362" s="45"/>
      <c r="L6362" s="45"/>
      <c r="M6362" s="45"/>
    </row>
    <row r="6363" spans="8:13" s="28" customFormat="1" x14ac:dyDescent="0.2">
      <c r="H6363" s="12"/>
      <c r="J6363" s="29"/>
      <c r="K6363" s="45"/>
      <c r="L6363" s="45"/>
      <c r="M6363" s="45"/>
    </row>
    <row r="6364" spans="8:13" s="28" customFormat="1" x14ac:dyDescent="0.2">
      <c r="H6364" s="12"/>
      <c r="J6364" s="29"/>
      <c r="K6364" s="45"/>
      <c r="L6364" s="45"/>
      <c r="M6364" s="45"/>
    </row>
    <row r="6365" spans="8:13" s="28" customFormat="1" x14ac:dyDescent="0.2">
      <c r="H6365" s="12"/>
      <c r="J6365" s="29"/>
      <c r="K6365" s="45"/>
      <c r="L6365" s="45"/>
      <c r="M6365" s="45"/>
    </row>
    <row r="6366" spans="8:13" s="28" customFormat="1" x14ac:dyDescent="0.2">
      <c r="H6366" s="12"/>
      <c r="J6366" s="29"/>
      <c r="K6366" s="45"/>
      <c r="L6366" s="45"/>
      <c r="M6366" s="45"/>
    </row>
    <row r="6367" spans="8:13" s="28" customFormat="1" x14ac:dyDescent="0.2">
      <c r="H6367" s="12"/>
      <c r="J6367" s="29"/>
      <c r="K6367" s="45"/>
      <c r="L6367" s="45"/>
      <c r="M6367" s="45"/>
    </row>
    <row r="6368" spans="8:13" s="28" customFormat="1" x14ac:dyDescent="0.2">
      <c r="H6368" s="12"/>
      <c r="J6368" s="29"/>
      <c r="K6368" s="45"/>
      <c r="L6368" s="45"/>
      <c r="M6368" s="45"/>
    </row>
    <row r="6369" spans="8:13" s="28" customFormat="1" x14ac:dyDescent="0.2">
      <c r="H6369" s="12"/>
      <c r="J6369" s="29"/>
      <c r="K6369" s="45"/>
      <c r="L6369" s="45"/>
      <c r="M6369" s="45"/>
    </row>
    <row r="6370" spans="8:13" s="28" customFormat="1" x14ac:dyDescent="0.2">
      <c r="H6370" s="12"/>
      <c r="J6370" s="29"/>
      <c r="K6370" s="45"/>
      <c r="L6370" s="45"/>
      <c r="M6370" s="45"/>
    </row>
    <row r="6371" spans="8:13" s="28" customFormat="1" x14ac:dyDescent="0.2">
      <c r="H6371" s="12"/>
      <c r="J6371" s="29"/>
      <c r="K6371" s="45"/>
      <c r="L6371" s="45"/>
      <c r="M6371" s="45"/>
    </row>
    <row r="6372" spans="8:13" s="28" customFormat="1" x14ac:dyDescent="0.2">
      <c r="H6372" s="12"/>
      <c r="J6372" s="29"/>
      <c r="K6372" s="45"/>
      <c r="L6372" s="45"/>
      <c r="M6372" s="45"/>
    </row>
    <row r="6373" spans="8:13" s="28" customFormat="1" x14ac:dyDescent="0.2">
      <c r="H6373" s="12"/>
      <c r="J6373" s="29"/>
      <c r="K6373" s="45"/>
      <c r="L6373" s="45"/>
      <c r="M6373" s="45"/>
    </row>
    <row r="6374" spans="8:13" s="28" customFormat="1" x14ac:dyDescent="0.2">
      <c r="H6374" s="12"/>
      <c r="J6374" s="29"/>
      <c r="K6374" s="45"/>
      <c r="L6374" s="45"/>
      <c r="M6374" s="45"/>
    </row>
    <row r="6375" spans="8:13" s="28" customFormat="1" x14ac:dyDescent="0.2">
      <c r="H6375" s="12"/>
      <c r="J6375" s="29"/>
      <c r="K6375" s="45"/>
      <c r="L6375" s="45"/>
      <c r="M6375" s="45"/>
    </row>
    <row r="6376" spans="8:13" s="28" customFormat="1" x14ac:dyDescent="0.2">
      <c r="H6376" s="12"/>
      <c r="J6376" s="29"/>
      <c r="K6376" s="45"/>
      <c r="L6376" s="45"/>
      <c r="M6376" s="45"/>
    </row>
    <row r="6377" spans="8:13" s="28" customFormat="1" x14ac:dyDescent="0.2">
      <c r="H6377" s="12"/>
      <c r="J6377" s="29"/>
      <c r="K6377" s="45"/>
      <c r="L6377" s="45"/>
      <c r="M6377" s="45"/>
    </row>
    <row r="6378" spans="8:13" s="28" customFormat="1" x14ac:dyDescent="0.2">
      <c r="H6378" s="12"/>
      <c r="J6378" s="29"/>
      <c r="K6378" s="45"/>
      <c r="L6378" s="45"/>
      <c r="M6378" s="45"/>
    </row>
    <row r="6379" spans="8:13" s="28" customFormat="1" x14ac:dyDescent="0.2">
      <c r="H6379" s="12"/>
      <c r="J6379" s="29"/>
      <c r="K6379" s="45"/>
      <c r="L6379" s="45"/>
      <c r="M6379" s="45"/>
    </row>
    <row r="6380" spans="8:13" s="28" customFormat="1" x14ac:dyDescent="0.2">
      <c r="H6380" s="12"/>
      <c r="J6380" s="29"/>
      <c r="K6380" s="45"/>
      <c r="L6380" s="45"/>
      <c r="M6380" s="45"/>
    </row>
    <row r="6381" spans="8:13" s="28" customFormat="1" x14ac:dyDescent="0.2">
      <c r="H6381" s="12"/>
      <c r="J6381" s="29"/>
      <c r="K6381" s="45"/>
      <c r="L6381" s="45"/>
      <c r="M6381" s="45"/>
    </row>
    <row r="6382" spans="8:13" s="28" customFormat="1" x14ac:dyDescent="0.2">
      <c r="H6382" s="12"/>
      <c r="J6382" s="29"/>
      <c r="K6382" s="45"/>
      <c r="L6382" s="45"/>
      <c r="M6382" s="45"/>
    </row>
    <row r="6383" spans="8:13" s="28" customFormat="1" x14ac:dyDescent="0.2">
      <c r="H6383" s="12"/>
      <c r="J6383" s="29"/>
      <c r="K6383" s="45"/>
      <c r="L6383" s="45"/>
      <c r="M6383" s="45"/>
    </row>
    <row r="6384" spans="8:13" s="28" customFormat="1" x14ac:dyDescent="0.2">
      <c r="H6384" s="12"/>
      <c r="J6384" s="29"/>
      <c r="K6384" s="45"/>
      <c r="L6384" s="45"/>
      <c r="M6384" s="45"/>
    </row>
    <row r="6385" spans="8:13" s="28" customFormat="1" x14ac:dyDescent="0.2">
      <c r="H6385" s="12"/>
      <c r="J6385" s="29"/>
      <c r="K6385" s="45"/>
      <c r="L6385" s="45"/>
      <c r="M6385" s="45"/>
    </row>
    <row r="6386" spans="8:13" s="28" customFormat="1" x14ac:dyDescent="0.2">
      <c r="H6386" s="12"/>
      <c r="J6386" s="29"/>
      <c r="K6386" s="45"/>
      <c r="L6386" s="45"/>
      <c r="M6386" s="45"/>
    </row>
    <row r="6387" spans="8:13" s="28" customFormat="1" x14ac:dyDescent="0.2">
      <c r="H6387" s="12"/>
      <c r="J6387" s="29"/>
      <c r="K6387" s="45"/>
      <c r="L6387" s="45"/>
      <c r="M6387" s="45"/>
    </row>
    <row r="6388" spans="8:13" s="28" customFormat="1" x14ac:dyDescent="0.2">
      <c r="H6388" s="12"/>
      <c r="J6388" s="29"/>
      <c r="K6388" s="45"/>
      <c r="L6388" s="45"/>
      <c r="M6388" s="45"/>
    </row>
    <row r="6389" spans="8:13" s="28" customFormat="1" x14ac:dyDescent="0.2">
      <c r="H6389" s="12"/>
      <c r="J6389" s="29"/>
      <c r="K6389" s="45"/>
      <c r="L6389" s="45"/>
      <c r="M6389" s="45"/>
    </row>
    <row r="6390" spans="8:13" s="28" customFormat="1" x14ac:dyDescent="0.2">
      <c r="H6390" s="12"/>
      <c r="J6390" s="29"/>
      <c r="K6390" s="45"/>
      <c r="L6390" s="45"/>
      <c r="M6390" s="45"/>
    </row>
    <row r="6391" spans="8:13" s="28" customFormat="1" x14ac:dyDescent="0.2">
      <c r="H6391" s="12"/>
      <c r="J6391" s="29"/>
      <c r="K6391" s="45"/>
      <c r="L6391" s="45"/>
      <c r="M6391" s="45"/>
    </row>
    <row r="6392" spans="8:13" s="28" customFormat="1" x14ac:dyDescent="0.2">
      <c r="H6392" s="12"/>
      <c r="J6392" s="29"/>
      <c r="K6392" s="45"/>
      <c r="L6392" s="45"/>
      <c r="M6392" s="45"/>
    </row>
    <row r="6393" spans="8:13" s="28" customFormat="1" x14ac:dyDescent="0.2">
      <c r="H6393" s="12"/>
      <c r="J6393" s="29"/>
      <c r="K6393" s="45"/>
      <c r="L6393" s="45"/>
      <c r="M6393" s="45"/>
    </row>
    <row r="6394" spans="8:13" s="28" customFormat="1" x14ac:dyDescent="0.2">
      <c r="H6394" s="12"/>
      <c r="J6394" s="29"/>
      <c r="K6394" s="45"/>
      <c r="L6394" s="45"/>
      <c r="M6394" s="45"/>
    </row>
    <row r="6395" spans="8:13" s="28" customFormat="1" x14ac:dyDescent="0.2">
      <c r="H6395" s="12"/>
      <c r="J6395" s="29"/>
      <c r="K6395" s="45"/>
      <c r="L6395" s="45"/>
      <c r="M6395" s="45"/>
    </row>
    <row r="6396" spans="8:13" s="28" customFormat="1" x14ac:dyDescent="0.2">
      <c r="H6396" s="12"/>
      <c r="J6396" s="29"/>
      <c r="K6396" s="45"/>
      <c r="L6396" s="45"/>
      <c r="M6396" s="45"/>
    </row>
    <row r="6397" spans="8:13" s="28" customFormat="1" x14ac:dyDescent="0.2">
      <c r="H6397" s="12"/>
      <c r="J6397" s="29"/>
      <c r="K6397" s="45"/>
      <c r="L6397" s="45"/>
      <c r="M6397" s="45"/>
    </row>
    <row r="6398" spans="8:13" s="28" customFormat="1" x14ac:dyDescent="0.2">
      <c r="H6398" s="12"/>
      <c r="J6398" s="29"/>
      <c r="K6398" s="45"/>
      <c r="L6398" s="45"/>
      <c r="M6398" s="45"/>
    </row>
    <row r="6399" spans="8:13" s="28" customFormat="1" x14ac:dyDescent="0.2">
      <c r="H6399" s="12"/>
      <c r="J6399" s="29"/>
      <c r="K6399" s="45"/>
      <c r="L6399" s="45"/>
      <c r="M6399" s="45"/>
    </row>
    <row r="6400" spans="8:13" s="28" customFormat="1" x14ac:dyDescent="0.2">
      <c r="H6400" s="12"/>
      <c r="J6400" s="29"/>
      <c r="K6400" s="45"/>
      <c r="L6400" s="45"/>
      <c r="M6400" s="45"/>
    </row>
    <row r="6401" spans="8:13" s="28" customFormat="1" x14ac:dyDescent="0.2">
      <c r="H6401" s="12"/>
      <c r="J6401" s="29"/>
      <c r="K6401" s="45"/>
      <c r="L6401" s="45"/>
      <c r="M6401" s="45"/>
    </row>
    <row r="6402" spans="8:13" s="28" customFormat="1" x14ac:dyDescent="0.2">
      <c r="H6402" s="12"/>
      <c r="J6402" s="29"/>
      <c r="K6402" s="45"/>
      <c r="L6402" s="45"/>
      <c r="M6402" s="45"/>
    </row>
    <row r="6403" spans="8:13" s="28" customFormat="1" x14ac:dyDescent="0.2">
      <c r="H6403" s="12"/>
      <c r="J6403" s="29"/>
      <c r="K6403" s="45"/>
      <c r="L6403" s="45"/>
      <c r="M6403" s="45"/>
    </row>
    <row r="6404" spans="8:13" s="28" customFormat="1" x14ac:dyDescent="0.2">
      <c r="H6404" s="12"/>
      <c r="J6404" s="29"/>
      <c r="K6404" s="45"/>
      <c r="L6404" s="45"/>
      <c r="M6404" s="45"/>
    </row>
    <row r="6405" spans="8:13" s="28" customFormat="1" x14ac:dyDescent="0.2">
      <c r="H6405" s="12"/>
      <c r="J6405" s="29"/>
      <c r="K6405" s="45"/>
      <c r="L6405" s="45"/>
      <c r="M6405" s="45"/>
    </row>
    <row r="6406" spans="8:13" s="28" customFormat="1" x14ac:dyDescent="0.2">
      <c r="H6406" s="12"/>
      <c r="J6406" s="29"/>
      <c r="K6406" s="45"/>
      <c r="L6406" s="45"/>
      <c r="M6406" s="45"/>
    </row>
    <row r="6407" spans="8:13" s="28" customFormat="1" x14ac:dyDescent="0.2">
      <c r="H6407" s="12"/>
      <c r="J6407" s="29"/>
      <c r="K6407" s="45"/>
      <c r="L6407" s="45"/>
      <c r="M6407" s="45"/>
    </row>
    <row r="6408" spans="8:13" s="28" customFormat="1" x14ac:dyDescent="0.2">
      <c r="H6408" s="12"/>
      <c r="J6408" s="29"/>
      <c r="K6408" s="45"/>
      <c r="L6408" s="45"/>
      <c r="M6408" s="45"/>
    </row>
    <row r="6409" spans="8:13" s="28" customFormat="1" x14ac:dyDescent="0.2">
      <c r="H6409" s="12"/>
      <c r="J6409" s="29"/>
      <c r="K6409" s="45"/>
      <c r="L6409" s="45"/>
      <c r="M6409" s="45"/>
    </row>
    <row r="6410" spans="8:13" s="28" customFormat="1" x14ac:dyDescent="0.2">
      <c r="H6410" s="12"/>
      <c r="J6410" s="29"/>
      <c r="K6410" s="45"/>
      <c r="L6410" s="45"/>
      <c r="M6410" s="45"/>
    </row>
    <row r="6411" spans="8:13" s="28" customFormat="1" x14ac:dyDescent="0.2">
      <c r="H6411" s="12"/>
      <c r="J6411" s="29"/>
      <c r="K6411" s="45"/>
      <c r="L6411" s="45"/>
      <c r="M6411" s="45"/>
    </row>
    <row r="6412" spans="8:13" s="28" customFormat="1" x14ac:dyDescent="0.2">
      <c r="H6412" s="12"/>
      <c r="J6412" s="29"/>
      <c r="K6412" s="45"/>
      <c r="L6412" s="45"/>
      <c r="M6412" s="45"/>
    </row>
    <row r="6413" spans="8:13" s="28" customFormat="1" x14ac:dyDescent="0.2">
      <c r="H6413" s="12"/>
      <c r="J6413" s="29"/>
      <c r="K6413" s="45"/>
      <c r="L6413" s="45"/>
      <c r="M6413" s="45"/>
    </row>
    <row r="6414" spans="8:13" s="28" customFormat="1" x14ac:dyDescent="0.2">
      <c r="H6414" s="12"/>
      <c r="J6414" s="29"/>
      <c r="K6414" s="45"/>
      <c r="L6414" s="45"/>
      <c r="M6414" s="45"/>
    </row>
    <row r="6415" spans="8:13" s="28" customFormat="1" x14ac:dyDescent="0.2">
      <c r="H6415" s="12"/>
      <c r="J6415" s="29"/>
      <c r="K6415" s="45"/>
      <c r="L6415" s="45"/>
      <c r="M6415" s="45"/>
    </row>
    <row r="6416" spans="8:13" s="28" customFormat="1" x14ac:dyDescent="0.2">
      <c r="H6416" s="12"/>
      <c r="J6416" s="29"/>
      <c r="K6416" s="45"/>
      <c r="L6416" s="45"/>
      <c r="M6416" s="45"/>
    </row>
    <row r="6417" spans="8:13" s="28" customFormat="1" x14ac:dyDescent="0.2">
      <c r="H6417" s="12"/>
      <c r="J6417" s="29"/>
      <c r="K6417" s="45"/>
      <c r="L6417" s="45"/>
      <c r="M6417" s="45"/>
    </row>
    <row r="6418" spans="8:13" s="28" customFormat="1" x14ac:dyDescent="0.2">
      <c r="H6418" s="12"/>
      <c r="J6418" s="29"/>
      <c r="K6418" s="45"/>
      <c r="L6418" s="45"/>
      <c r="M6418" s="45"/>
    </row>
    <row r="6419" spans="8:13" s="28" customFormat="1" x14ac:dyDescent="0.2">
      <c r="H6419" s="12"/>
      <c r="J6419" s="29"/>
      <c r="K6419" s="45"/>
      <c r="L6419" s="45"/>
      <c r="M6419" s="45"/>
    </row>
    <row r="6420" spans="8:13" s="28" customFormat="1" x14ac:dyDescent="0.2">
      <c r="H6420" s="12"/>
      <c r="J6420" s="29"/>
      <c r="K6420" s="45"/>
      <c r="L6420" s="45"/>
      <c r="M6420" s="45"/>
    </row>
    <row r="6421" spans="8:13" s="28" customFormat="1" x14ac:dyDescent="0.2">
      <c r="H6421" s="12"/>
      <c r="J6421" s="29"/>
      <c r="K6421" s="45"/>
      <c r="L6421" s="45"/>
      <c r="M6421" s="45"/>
    </row>
    <row r="6422" spans="8:13" s="28" customFormat="1" x14ac:dyDescent="0.2">
      <c r="H6422" s="12"/>
      <c r="J6422" s="29"/>
      <c r="K6422" s="45"/>
      <c r="L6422" s="45"/>
      <c r="M6422" s="45"/>
    </row>
    <row r="6423" spans="8:13" s="28" customFormat="1" x14ac:dyDescent="0.2">
      <c r="H6423" s="12"/>
      <c r="J6423" s="29"/>
      <c r="K6423" s="45"/>
      <c r="L6423" s="45"/>
      <c r="M6423" s="45"/>
    </row>
    <row r="6424" spans="8:13" s="28" customFormat="1" x14ac:dyDescent="0.2">
      <c r="H6424" s="12"/>
      <c r="J6424" s="29"/>
      <c r="K6424" s="45"/>
      <c r="L6424" s="45"/>
      <c r="M6424" s="45"/>
    </row>
    <row r="6425" spans="8:13" s="28" customFormat="1" x14ac:dyDescent="0.2">
      <c r="H6425" s="12"/>
      <c r="J6425" s="29"/>
      <c r="K6425" s="45"/>
      <c r="L6425" s="45"/>
      <c r="M6425" s="45"/>
    </row>
    <row r="6426" spans="8:13" s="28" customFormat="1" x14ac:dyDescent="0.2">
      <c r="H6426" s="12"/>
      <c r="J6426" s="29"/>
      <c r="K6426" s="45"/>
      <c r="L6426" s="45"/>
      <c r="M6426" s="45"/>
    </row>
    <row r="6427" spans="8:13" s="28" customFormat="1" x14ac:dyDescent="0.2">
      <c r="H6427" s="12"/>
      <c r="J6427" s="29"/>
      <c r="K6427" s="45"/>
      <c r="L6427" s="45"/>
      <c r="M6427" s="45"/>
    </row>
    <row r="6428" spans="8:13" s="28" customFormat="1" x14ac:dyDescent="0.2">
      <c r="H6428" s="12"/>
      <c r="J6428" s="29"/>
      <c r="K6428" s="45"/>
      <c r="L6428" s="45"/>
      <c r="M6428" s="45"/>
    </row>
    <row r="6429" spans="8:13" s="28" customFormat="1" x14ac:dyDescent="0.2">
      <c r="H6429" s="12"/>
      <c r="J6429" s="29"/>
      <c r="K6429" s="45"/>
      <c r="L6429" s="45"/>
      <c r="M6429" s="45"/>
    </row>
    <row r="6430" spans="8:13" s="28" customFormat="1" x14ac:dyDescent="0.2">
      <c r="H6430" s="12"/>
      <c r="J6430" s="29"/>
      <c r="K6430" s="45"/>
      <c r="L6430" s="45"/>
      <c r="M6430" s="45"/>
    </row>
    <row r="6431" spans="8:13" s="28" customFormat="1" x14ac:dyDescent="0.2">
      <c r="H6431" s="12"/>
      <c r="J6431" s="29"/>
      <c r="K6431" s="45"/>
      <c r="L6431" s="45"/>
      <c r="M6431" s="45"/>
    </row>
    <row r="6432" spans="8:13" s="28" customFormat="1" x14ac:dyDescent="0.2">
      <c r="H6432" s="12"/>
      <c r="J6432" s="29"/>
      <c r="K6432" s="45"/>
      <c r="L6432" s="45"/>
      <c r="M6432" s="45"/>
    </row>
    <row r="6433" spans="8:13" s="28" customFormat="1" x14ac:dyDescent="0.2">
      <c r="H6433" s="12"/>
      <c r="J6433" s="29"/>
      <c r="K6433" s="45"/>
      <c r="L6433" s="45"/>
      <c r="M6433" s="45"/>
    </row>
    <row r="6434" spans="8:13" s="28" customFormat="1" x14ac:dyDescent="0.2">
      <c r="H6434" s="12"/>
      <c r="J6434" s="29"/>
      <c r="K6434" s="45"/>
      <c r="L6434" s="45"/>
      <c r="M6434" s="45"/>
    </row>
    <row r="6435" spans="8:13" s="28" customFormat="1" x14ac:dyDescent="0.2">
      <c r="H6435" s="12"/>
      <c r="J6435" s="29"/>
      <c r="K6435" s="45"/>
      <c r="L6435" s="45"/>
      <c r="M6435" s="45"/>
    </row>
    <row r="6436" spans="8:13" s="28" customFormat="1" x14ac:dyDescent="0.2">
      <c r="H6436" s="12"/>
      <c r="J6436" s="29"/>
      <c r="K6436" s="45"/>
      <c r="L6436" s="45"/>
      <c r="M6436" s="45"/>
    </row>
    <row r="6437" spans="8:13" s="28" customFormat="1" x14ac:dyDescent="0.2">
      <c r="H6437" s="12"/>
      <c r="J6437" s="29"/>
      <c r="K6437" s="45"/>
      <c r="L6437" s="45"/>
      <c r="M6437" s="45"/>
    </row>
    <row r="6438" spans="8:13" s="28" customFormat="1" x14ac:dyDescent="0.2">
      <c r="H6438" s="12"/>
      <c r="J6438" s="29"/>
      <c r="K6438" s="45"/>
      <c r="L6438" s="45"/>
      <c r="M6438" s="45"/>
    </row>
    <row r="6439" spans="8:13" s="28" customFormat="1" x14ac:dyDescent="0.2">
      <c r="H6439" s="12"/>
      <c r="J6439" s="29"/>
      <c r="K6439" s="45"/>
      <c r="L6439" s="45"/>
      <c r="M6439" s="45"/>
    </row>
    <row r="6440" spans="8:13" s="28" customFormat="1" x14ac:dyDescent="0.2">
      <c r="H6440" s="12"/>
      <c r="J6440" s="29"/>
      <c r="K6440" s="45"/>
      <c r="L6440" s="45"/>
      <c r="M6440" s="45"/>
    </row>
    <row r="6441" spans="8:13" s="28" customFormat="1" x14ac:dyDescent="0.2">
      <c r="H6441" s="12"/>
      <c r="J6441" s="29"/>
      <c r="K6441" s="45"/>
      <c r="L6441" s="45"/>
      <c r="M6441" s="45"/>
    </row>
    <row r="6442" spans="8:13" s="28" customFormat="1" x14ac:dyDescent="0.2">
      <c r="H6442" s="12"/>
      <c r="J6442" s="29"/>
      <c r="K6442" s="45"/>
      <c r="L6442" s="45"/>
      <c r="M6442" s="45"/>
    </row>
    <row r="6443" spans="8:13" s="28" customFormat="1" x14ac:dyDescent="0.2">
      <c r="H6443" s="12"/>
      <c r="J6443" s="29"/>
      <c r="K6443" s="45"/>
      <c r="L6443" s="45"/>
      <c r="M6443" s="45"/>
    </row>
    <row r="6444" spans="8:13" s="28" customFormat="1" x14ac:dyDescent="0.2">
      <c r="H6444" s="12"/>
      <c r="J6444" s="29"/>
      <c r="K6444" s="45"/>
      <c r="L6444" s="45"/>
      <c r="M6444" s="45"/>
    </row>
    <row r="6445" spans="8:13" s="28" customFormat="1" x14ac:dyDescent="0.2">
      <c r="H6445" s="12"/>
      <c r="J6445" s="29"/>
      <c r="K6445" s="45"/>
      <c r="L6445" s="45"/>
      <c r="M6445" s="45"/>
    </row>
    <row r="6446" spans="8:13" s="28" customFormat="1" x14ac:dyDescent="0.2">
      <c r="H6446" s="12"/>
      <c r="J6446" s="29"/>
      <c r="K6446" s="45"/>
      <c r="L6446" s="45"/>
      <c r="M6446" s="45"/>
    </row>
    <row r="6447" spans="8:13" s="28" customFormat="1" x14ac:dyDescent="0.2">
      <c r="H6447" s="12"/>
      <c r="J6447" s="29"/>
      <c r="K6447" s="45"/>
      <c r="L6447" s="45"/>
      <c r="M6447" s="45"/>
    </row>
    <row r="6448" spans="8:13" s="28" customFormat="1" x14ac:dyDescent="0.2">
      <c r="H6448" s="12"/>
      <c r="J6448" s="29"/>
      <c r="K6448" s="45"/>
      <c r="L6448" s="45"/>
      <c r="M6448" s="45"/>
    </row>
    <row r="6449" spans="8:13" s="28" customFormat="1" x14ac:dyDescent="0.2">
      <c r="H6449" s="12"/>
      <c r="J6449" s="29"/>
      <c r="K6449" s="45"/>
      <c r="L6449" s="45"/>
      <c r="M6449" s="45"/>
    </row>
    <row r="6450" spans="8:13" s="28" customFormat="1" x14ac:dyDescent="0.2">
      <c r="H6450" s="12"/>
      <c r="J6450" s="29"/>
      <c r="K6450" s="45"/>
      <c r="L6450" s="45"/>
      <c r="M6450" s="45"/>
    </row>
    <row r="6451" spans="8:13" s="28" customFormat="1" x14ac:dyDescent="0.2">
      <c r="H6451" s="12"/>
      <c r="J6451" s="29"/>
      <c r="K6451" s="45"/>
      <c r="L6451" s="45"/>
      <c r="M6451" s="45"/>
    </row>
    <row r="6452" spans="8:13" s="28" customFormat="1" x14ac:dyDescent="0.2">
      <c r="H6452" s="12"/>
      <c r="J6452" s="29"/>
      <c r="K6452" s="45"/>
      <c r="L6452" s="45"/>
      <c r="M6452" s="45"/>
    </row>
    <row r="6453" spans="8:13" s="28" customFormat="1" x14ac:dyDescent="0.2">
      <c r="H6453" s="12"/>
      <c r="J6453" s="29"/>
      <c r="K6453" s="45"/>
      <c r="L6453" s="45"/>
      <c r="M6453" s="45"/>
    </row>
    <row r="6454" spans="8:13" s="28" customFormat="1" x14ac:dyDescent="0.2">
      <c r="H6454" s="12"/>
      <c r="J6454" s="29"/>
      <c r="K6454" s="45"/>
      <c r="L6454" s="45"/>
      <c r="M6454" s="45"/>
    </row>
    <row r="6455" spans="8:13" s="28" customFormat="1" x14ac:dyDescent="0.2">
      <c r="H6455" s="12"/>
      <c r="J6455" s="29"/>
      <c r="K6455" s="45"/>
      <c r="L6455" s="45"/>
      <c r="M6455" s="45"/>
    </row>
    <row r="6456" spans="8:13" s="28" customFormat="1" x14ac:dyDescent="0.2">
      <c r="H6456" s="12"/>
      <c r="J6456" s="29"/>
      <c r="K6456" s="45"/>
      <c r="L6456" s="45"/>
      <c r="M6456" s="45"/>
    </row>
    <row r="6457" spans="8:13" s="28" customFormat="1" x14ac:dyDescent="0.2">
      <c r="H6457" s="12"/>
      <c r="J6457" s="29"/>
      <c r="K6457" s="45"/>
      <c r="L6457" s="45"/>
      <c r="M6457" s="45"/>
    </row>
    <row r="6458" spans="8:13" s="28" customFormat="1" x14ac:dyDescent="0.2">
      <c r="H6458" s="12"/>
      <c r="J6458" s="29"/>
      <c r="K6458" s="45"/>
      <c r="L6458" s="45"/>
      <c r="M6458" s="45"/>
    </row>
    <row r="6459" spans="8:13" s="28" customFormat="1" x14ac:dyDescent="0.2">
      <c r="H6459" s="12"/>
      <c r="J6459" s="29"/>
      <c r="K6459" s="45"/>
      <c r="L6459" s="45"/>
      <c r="M6459" s="45"/>
    </row>
    <row r="6460" spans="8:13" s="28" customFormat="1" x14ac:dyDescent="0.2">
      <c r="H6460" s="12"/>
      <c r="J6460" s="29"/>
      <c r="K6460" s="45"/>
      <c r="L6460" s="45"/>
      <c r="M6460" s="45"/>
    </row>
    <row r="6461" spans="8:13" s="28" customFormat="1" x14ac:dyDescent="0.2">
      <c r="H6461" s="12"/>
      <c r="J6461" s="29"/>
      <c r="K6461" s="45"/>
      <c r="L6461" s="45"/>
      <c r="M6461" s="45"/>
    </row>
    <row r="6462" spans="8:13" s="28" customFormat="1" x14ac:dyDescent="0.2">
      <c r="H6462" s="12"/>
      <c r="J6462" s="29"/>
      <c r="K6462" s="45"/>
      <c r="L6462" s="45"/>
      <c r="M6462" s="45"/>
    </row>
    <row r="6463" spans="8:13" s="28" customFormat="1" x14ac:dyDescent="0.2">
      <c r="H6463" s="12"/>
      <c r="J6463" s="29"/>
      <c r="K6463" s="45"/>
      <c r="L6463" s="45"/>
      <c r="M6463" s="45"/>
    </row>
    <row r="6464" spans="8:13" s="28" customFormat="1" x14ac:dyDescent="0.2">
      <c r="H6464" s="12"/>
      <c r="J6464" s="29"/>
      <c r="K6464" s="45"/>
      <c r="L6464" s="45"/>
      <c r="M6464" s="45"/>
    </row>
    <row r="6465" spans="8:13" s="28" customFormat="1" x14ac:dyDescent="0.2">
      <c r="H6465" s="12"/>
      <c r="J6465" s="29"/>
      <c r="K6465" s="45"/>
      <c r="L6465" s="45"/>
      <c r="M6465" s="45"/>
    </row>
    <row r="6466" spans="8:13" s="28" customFormat="1" x14ac:dyDescent="0.2">
      <c r="H6466" s="12"/>
      <c r="J6466" s="29"/>
      <c r="K6466" s="45"/>
      <c r="L6466" s="45"/>
      <c r="M6466" s="45"/>
    </row>
    <row r="6467" spans="8:13" s="28" customFormat="1" x14ac:dyDescent="0.2">
      <c r="H6467" s="12"/>
      <c r="J6467" s="29"/>
      <c r="K6467" s="45"/>
      <c r="L6467" s="45"/>
      <c r="M6467" s="45"/>
    </row>
    <row r="6468" spans="8:13" s="28" customFormat="1" x14ac:dyDescent="0.2">
      <c r="H6468" s="12"/>
      <c r="J6468" s="29"/>
      <c r="K6468" s="45"/>
      <c r="L6468" s="45"/>
      <c r="M6468" s="45"/>
    </row>
    <row r="6469" spans="8:13" s="28" customFormat="1" x14ac:dyDescent="0.2">
      <c r="H6469" s="12"/>
      <c r="J6469" s="29"/>
      <c r="K6469" s="45"/>
      <c r="L6469" s="45"/>
      <c r="M6469" s="45"/>
    </row>
    <row r="6470" spans="8:13" s="28" customFormat="1" x14ac:dyDescent="0.2">
      <c r="H6470" s="12"/>
      <c r="J6470" s="29"/>
      <c r="K6470" s="45"/>
      <c r="L6470" s="45"/>
      <c r="M6470" s="45"/>
    </row>
    <row r="6471" spans="8:13" s="28" customFormat="1" x14ac:dyDescent="0.2">
      <c r="H6471" s="12"/>
      <c r="J6471" s="29"/>
      <c r="K6471" s="45"/>
      <c r="L6471" s="45"/>
      <c r="M6471" s="45"/>
    </row>
    <row r="6472" spans="8:13" s="28" customFormat="1" x14ac:dyDescent="0.2">
      <c r="H6472" s="12"/>
      <c r="J6472" s="29"/>
      <c r="K6472" s="45"/>
      <c r="L6472" s="45"/>
      <c r="M6472" s="45"/>
    </row>
    <row r="6473" spans="8:13" s="28" customFormat="1" x14ac:dyDescent="0.2">
      <c r="H6473" s="12"/>
      <c r="J6473" s="29"/>
      <c r="K6473" s="45"/>
      <c r="L6473" s="45"/>
      <c r="M6473" s="45"/>
    </row>
    <row r="6474" spans="8:13" s="28" customFormat="1" x14ac:dyDescent="0.2">
      <c r="H6474" s="12"/>
      <c r="J6474" s="29"/>
      <c r="K6474" s="45"/>
      <c r="L6474" s="45"/>
      <c r="M6474" s="45"/>
    </row>
    <row r="6475" spans="8:13" s="28" customFormat="1" x14ac:dyDescent="0.2">
      <c r="H6475" s="12"/>
      <c r="J6475" s="29"/>
      <c r="K6475" s="45"/>
      <c r="L6475" s="45"/>
      <c r="M6475" s="45"/>
    </row>
    <row r="6476" spans="8:13" s="28" customFormat="1" x14ac:dyDescent="0.2">
      <c r="H6476" s="12"/>
      <c r="J6476" s="29"/>
      <c r="K6476" s="45"/>
      <c r="L6476" s="45"/>
      <c r="M6476" s="45"/>
    </row>
    <row r="6477" spans="8:13" s="28" customFormat="1" x14ac:dyDescent="0.2">
      <c r="H6477" s="12"/>
      <c r="J6477" s="29"/>
      <c r="K6477" s="45"/>
      <c r="L6477" s="45"/>
      <c r="M6477" s="45"/>
    </row>
    <row r="6478" spans="8:13" s="28" customFormat="1" x14ac:dyDescent="0.2">
      <c r="H6478" s="12"/>
      <c r="J6478" s="29"/>
      <c r="K6478" s="45"/>
      <c r="L6478" s="45"/>
      <c r="M6478" s="45"/>
    </row>
    <row r="6479" spans="8:13" s="28" customFormat="1" x14ac:dyDescent="0.2">
      <c r="H6479" s="12"/>
      <c r="J6479" s="29"/>
      <c r="K6479" s="45"/>
      <c r="L6479" s="45"/>
      <c r="M6479" s="45"/>
    </row>
    <row r="6480" spans="8:13" s="28" customFormat="1" x14ac:dyDescent="0.2">
      <c r="H6480" s="12"/>
      <c r="J6480" s="29"/>
      <c r="K6480" s="45"/>
      <c r="L6480" s="45"/>
      <c r="M6480" s="45"/>
    </row>
    <row r="6481" spans="8:13" s="28" customFormat="1" x14ac:dyDescent="0.2">
      <c r="H6481" s="12"/>
      <c r="J6481" s="29"/>
      <c r="K6481" s="45"/>
      <c r="L6481" s="45"/>
      <c r="M6481" s="45"/>
    </row>
    <row r="6482" spans="8:13" s="28" customFormat="1" x14ac:dyDescent="0.2">
      <c r="H6482" s="12"/>
      <c r="J6482" s="29"/>
      <c r="K6482" s="45"/>
      <c r="L6482" s="45"/>
      <c r="M6482" s="45"/>
    </row>
    <row r="6483" spans="8:13" s="28" customFormat="1" x14ac:dyDescent="0.2">
      <c r="H6483" s="12"/>
      <c r="J6483" s="29"/>
      <c r="K6483" s="45"/>
      <c r="L6483" s="45"/>
      <c r="M6483" s="45"/>
    </row>
    <row r="6484" spans="8:13" s="28" customFormat="1" x14ac:dyDescent="0.2">
      <c r="H6484" s="12"/>
      <c r="J6484" s="29"/>
      <c r="K6484" s="45"/>
      <c r="L6484" s="45"/>
      <c r="M6484" s="45"/>
    </row>
    <row r="6485" spans="8:13" s="28" customFormat="1" x14ac:dyDescent="0.2">
      <c r="H6485" s="12"/>
      <c r="J6485" s="29"/>
      <c r="K6485" s="45"/>
      <c r="L6485" s="45"/>
      <c r="M6485" s="45"/>
    </row>
    <row r="6486" spans="8:13" s="28" customFormat="1" x14ac:dyDescent="0.2">
      <c r="H6486" s="12"/>
      <c r="J6486" s="29"/>
      <c r="K6486" s="45"/>
      <c r="L6486" s="45"/>
      <c r="M6486" s="45"/>
    </row>
    <row r="6487" spans="8:13" s="28" customFormat="1" x14ac:dyDescent="0.2">
      <c r="H6487" s="12"/>
      <c r="J6487" s="29"/>
      <c r="K6487" s="45"/>
      <c r="L6487" s="45"/>
      <c r="M6487" s="45"/>
    </row>
    <row r="6488" spans="8:13" s="28" customFormat="1" x14ac:dyDescent="0.2">
      <c r="H6488" s="12"/>
      <c r="J6488" s="29"/>
      <c r="K6488" s="45"/>
      <c r="L6488" s="45"/>
      <c r="M6488" s="45"/>
    </row>
    <row r="6489" spans="8:13" s="28" customFormat="1" x14ac:dyDescent="0.2">
      <c r="H6489" s="12"/>
      <c r="J6489" s="29"/>
      <c r="K6489" s="45"/>
      <c r="L6489" s="45"/>
      <c r="M6489" s="45"/>
    </row>
    <row r="6490" spans="8:13" s="28" customFormat="1" x14ac:dyDescent="0.2">
      <c r="H6490" s="12"/>
      <c r="J6490" s="29"/>
      <c r="K6490" s="45"/>
      <c r="L6490" s="45"/>
      <c r="M6490" s="45"/>
    </row>
    <row r="6491" spans="8:13" s="28" customFormat="1" x14ac:dyDescent="0.2">
      <c r="H6491" s="12"/>
      <c r="J6491" s="29"/>
      <c r="K6491" s="45"/>
      <c r="L6491" s="45"/>
      <c r="M6491" s="45"/>
    </row>
    <row r="6492" spans="8:13" s="28" customFormat="1" x14ac:dyDescent="0.2">
      <c r="H6492" s="12"/>
      <c r="J6492" s="29"/>
      <c r="K6492" s="45"/>
      <c r="L6492" s="45"/>
      <c r="M6492" s="45"/>
    </row>
    <row r="6493" spans="8:13" s="28" customFormat="1" x14ac:dyDescent="0.2">
      <c r="H6493" s="12"/>
      <c r="J6493" s="29"/>
      <c r="K6493" s="45"/>
      <c r="L6493" s="45"/>
      <c r="M6493" s="45"/>
    </row>
    <row r="6494" spans="8:13" s="28" customFormat="1" x14ac:dyDescent="0.2">
      <c r="H6494" s="12"/>
      <c r="J6494" s="29"/>
      <c r="K6494" s="45"/>
      <c r="L6494" s="45"/>
      <c r="M6494" s="45"/>
    </row>
    <row r="6495" spans="8:13" s="28" customFormat="1" x14ac:dyDescent="0.2">
      <c r="H6495" s="12"/>
      <c r="J6495" s="29"/>
      <c r="K6495" s="45"/>
      <c r="L6495" s="45"/>
      <c r="M6495" s="45"/>
    </row>
    <row r="6496" spans="8:13" s="28" customFormat="1" x14ac:dyDescent="0.2">
      <c r="H6496" s="12"/>
      <c r="J6496" s="29"/>
      <c r="K6496" s="45"/>
      <c r="L6496" s="45"/>
      <c r="M6496" s="45"/>
    </row>
    <row r="6497" spans="8:13" s="28" customFormat="1" x14ac:dyDescent="0.2">
      <c r="H6497" s="12"/>
      <c r="J6497" s="29"/>
      <c r="K6497" s="45"/>
      <c r="L6497" s="45"/>
      <c r="M6497" s="45"/>
    </row>
    <row r="6498" spans="8:13" s="28" customFormat="1" x14ac:dyDescent="0.2">
      <c r="H6498" s="12"/>
      <c r="J6498" s="29"/>
      <c r="K6498" s="45"/>
      <c r="L6498" s="45"/>
      <c r="M6498" s="45"/>
    </row>
    <row r="6499" spans="8:13" s="28" customFormat="1" x14ac:dyDescent="0.2">
      <c r="H6499" s="12"/>
      <c r="J6499" s="29"/>
      <c r="K6499" s="45"/>
      <c r="L6499" s="45"/>
      <c r="M6499" s="45"/>
    </row>
    <row r="6500" spans="8:13" s="28" customFormat="1" x14ac:dyDescent="0.2">
      <c r="H6500" s="12"/>
      <c r="J6500" s="29"/>
      <c r="K6500" s="45"/>
      <c r="L6500" s="45"/>
      <c r="M6500" s="45"/>
    </row>
    <row r="6501" spans="8:13" s="28" customFormat="1" x14ac:dyDescent="0.2">
      <c r="H6501" s="12"/>
      <c r="J6501" s="29"/>
      <c r="K6501" s="45"/>
      <c r="L6501" s="45"/>
      <c r="M6501" s="45"/>
    </row>
    <row r="6502" spans="8:13" s="28" customFormat="1" x14ac:dyDescent="0.2">
      <c r="H6502" s="12"/>
      <c r="J6502" s="29"/>
      <c r="K6502" s="45"/>
      <c r="L6502" s="45"/>
      <c r="M6502" s="45"/>
    </row>
    <row r="6503" spans="8:13" s="28" customFormat="1" x14ac:dyDescent="0.2">
      <c r="H6503" s="12"/>
      <c r="J6503" s="29"/>
      <c r="K6503" s="45"/>
      <c r="L6503" s="45"/>
      <c r="M6503" s="45"/>
    </row>
    <row r="6504" spans="8:13" s="28" customFormat="1" x14ac:dyDescent="0.2">
      <c r="H6504" s="12"/>
      <c r="J6504" s="29"/>
      <c r="K6504" s="45"/>
      <c r="L6504" s="45"/>
      <c r="M6504" s="45"/>
    </row>
    <row r="6505" spans="8:13" s="28" customFormat="1" x14ac:dyDescent="0.2">
      <c r="H6505" s="12"/>
      <c r="J6505" s="29"/>
      <c r="K6505" s="45"/>
      <c r="L6505" s="45"/>
      <c r="M6505" s="45"/>
    </row>
    <row r="6506" spans="8:13" s="28" customFormat="1" x14ac:dyDescent="0.2">
      <c r="H6506" s="12"/>
      <c r="J6506" s="29"/>
      <c r="K6506" s="45"/>
      <c r="L6506" s="45"/>
      <c r="M6506" s="45"/>
    </row>
    <row r="6507" spans="8:13" s="28" customFormat="1" x14ac:dyDescent="0.2">
      <c r="H6507" s="12"/>
      <c r="J6507" s="29"/>
      <c r="K6507" s="45"/>
      <c r="L6507" s="45"/>
      <c r="M6507" s="45"/>
    </row>
    <row r="6508" spans="8:13" s="28" customFormat="1" x14ac:dyDescent="0.2">
      <c r="H6508" s="12"/>
      <c r="J6508" s="29"/>
      <c r="K6508" s="45"/>
      <c r="L6508" s="45"/>
      <c r="M6508" s="45"/>
    </row>
    <row r="6509" spans="8:13" s="28" customFormat="1" x14ac:dyDescent="0.2">
      <c r="H6509" s="12"/>
      <c r="J6509" s="29"/>
      <c r="K6509" s="45"/>
      <c r="L6509" s="45"/>
      <c r="M6509" s="45"/>
    </row>
    <row r="6510" spans="8:13" s="28" customFormat="1" x14ac:dyDescent="0.2">
      <c r="H6510" s="12"/>
      <c r="J6510" s="29"/>
      <c r="K6510" s="45"/>
      <c r="L6510" s="45"/>
      <c r="M6510" s="45"/>
    </row>
    <row r="6511" spans="8:13" s="28" customFormat="1" x14ac:dyDescent="0.2">
      <c r="H6511" s="12"/>
      <c r="J6511" s="29"/>
      <c r="K6511" s="45"/>
      <c r="L6511" s="45"/>
      <c r="M6511" s="45"/>
    </row>
    <row r="6512" spans="8:13" s="28" customFormat="1" x14ac:dyDescent="0.2">
      <c r="H6512" s="12"/>
      <c r="J6512" s="29"/>
      <c r="K6512" s="45"/>
      <c r="L6512" s="45"/>
      <c r="M6512" s="45"/>
    </row>
    <row r="6513" spans="8:13" s="28" customFormat="1" x14ac:dyDescent="0.2">
      <c r="H6513" s="12"/>
      <c r="J6513" s="29"/>
      <c r="K6513" s="45"/>
      <c r="L6513" s="45"/>
      <c r="M6513" s="45"/>
    </row>
    <row r="6514" spans="8:13" s="28" customFormat="1" x14ac:dyDescent="0.2">
      <c r="H6514" s="12"/>
      <c r="J6514" s="29"/>
      <c r="K6514" s="45"/>
      <c r="L6514" s="45"/>
      <c r="M6514" s="45"/>
    </row>
    <row r="6515" spans="8:13" s="28" customFormat="1" x14ac:dyDescent="0.2">
      <c r="H6515" s="12"/>
      <c r="J6515" s="29"/>
      <c r="K6515" s="45"/>
      <c r="L6515" s="45"/>
      <c r="M6515" s="45"/>
    </row>
    <row r="6516" spans="8:13" s="28" customFormat="1" x14ac:dyDescent="0.2">
      <c r="H6516" s="12"/>
      <c r="J6516" s="29"/>
      <c r="K6516" s="45"/>
      <c r="L6516" s="45"/>
      <c r="M6516" s="45"/>
    </row>
    <row r="6517" spans="8:13" s="28" customFormat="1" x14ac:dyDescent="0.2">
      <c r="H6517" s="12"/>
      <c r="J6517" s="29"/>
      <c r="K6517" s="45"/>
      <c r="L6517" s="45"/>
      <c r="M6517" s="45"/>
    </row>
    <row r="6518" spans="8:13" s="28" customFormat="1" x14ac:dyDescent="0.2">
      <c r="H6518" s="12"/>
      <c r="J6518" s="29"/>
      <c r="K6518" s="45"/>
      <c r="L6518" s="45"/>
      <c r="M6518" s="45"/>
    </row>
    <row r="6519" spans="8:13" s="28" customFormat="1" x14ac:dyDescent="0.2">
      <c r="H6519" s="12"/>
      <c r="J6519" s="29"/>
      <c r="K6519" s="45"/>
      <c r="L6519" s="45"/>
      <c r="M6519" s="45"/>
    </row>
    <row r="6520" spans="8:13" s="28" customFormat="1" x14ac:dyDescent="0.2">
      <c r="H6520" s="12"/>
      <c r="J6520" s="29"/>
      <c r="K6520" s="45"/>
      <c r="L6520" s="45"/>
      <c r="M6520" s="45"/>
    </row>
    <row r="6521" spans="8:13" s="28" customFormat="1" x14ac:dyDescent="0.2">
      <c r="H6521" s="12"/>
      <c r="J6521" s="29"/>
      <c r="K6521" s="45"/>
      <c r="L6521" s="45"/>
      <c r="M6521" s="45"/>
    </row>
    <row r="6522" spans="8:13" s="28" customFormat="1" x14ac:dyDescent="0.2">
      <c r="H6522" s="12"/>
      <c r="J6522" s="29"/>
      <c r="K6522" s="45"/>
      <c r="L6522" s="45"/>
      <c r="M6522" s="45"/>
    </row>
    <row r="6523" spans="8:13" s="28" customFormat="1" x14ac:dyDescent="0.2">
      <c r="H6523" s="12"/>
      <c r="J6523" s="29"/>
      <c r="K6523" s="45"/>
      <c r="L6523" s="45"/>
      <c r="M6523" s="45"/>
    </row>
    <row r="6524" spans="8:13" s="28" customFormat="1" x14ac:dyDescent="0.2">
      <c r="H6524" s="12"/>
      <c r="J6524" s="29"/>
      <c r="K6524" s="45"/>
      <c r="L6524" s="45"/>
      <c r="M6524" s="45"/>
    </row>
    <row r="6525" spans="8:13" s="28" customFormat="1" x14ac:dyDescent="0.2">
      <c r="H6525" s="12"/>
      <c r="J6525" s="29"/>
      <c r="K6525" s="45"/>
      <c r="L6525" s="45"/>
      <c r="M6525" s="45"/>
    </row>
    <row r="6526" spans="8:13" s="28" customFormat="1" x14ac:dyDescent="0.2">
      <c r="H6526" s="12"/>
      <c r="J6526" s="29"/>
      <c r="K6526" s="45"/>
      <c r="L6526" s="45"/>
      <c r="M6526" s="45"/>
    </row>
    <row r="6527" spans="8:13" s="28" customFormat="1" x14ac:dyDescent="0.2">
      <c r="H6527" s="12"/>
      <c r="J6527" s="29"/>
      <c r="K6527" s="45"/>
      <c r="L6527" s="45"/>
      <c r="M6527" s="45"/>
    </row>
    <row r="6528" spans="8:13" s="28" customFormat="1" x14ac:dyDescent="0.2">
      <c r="H6528" s="12"/>
      <c r="J6528" s="29"/>
      <c r="K6528" s="45"/>
      <c r="L6528" s="45"/>
      <c r="M6528" s="45"/>
    </row>
    <row r="6529" spans="8:13" s="28" customFormat="1" x14ac:dyDescent="0.2">
      <c r="H6529" s="12"/>
      <c r="J6529" s="29"/>
      <c r="K6529" s="45"/>
      <c r="L6529" s="45"/>
      <c r="M6529" s="45"/>
    </row>
    <row r="6530" spans="8:13" s="28" customFormat="1" x14ac:dyDescent="0.2">
      <c r="H6530" s="12"/>
      <c r="J6530" s="29"/>
      <c r="K6530" s="45"/>
      <c r="L6530" s="45"/>
      <c r="M6530" s="45"/>
    </row>
    <row r="6531" spans="8:13" s="28" customFormat="1" x14ac:dyDescent="0.2">
      <c r="H6531" s="12"/>
      <c r="J6531" s="29"/>
      <c r="K6531" s="45"/>
      <c r="L6531" s="45"/>
      <c r="M6531" s="45"/>
    </row>
    <row r="6532" spans="8:13" s="28" customFormat="1" x14ac:dyDescent="0.2">
      <c r="H6532" s="12"/>
      <c r="J6532" s="29"/>
      <c r="K6532" s="45"/>
      <c r="L6532" s="45"/>
      <c r="M6532" s="45"/>
    </row>
    <row r="6533" spans="8:13" s="28" customFormat="1" x14ac:dyDescent="0.2">
      <c r="H6533" s="12"/>
      <c r="J6533" s="29"/>
      <c r="K6533" s="45"/>
      <c r="L6533" s="45"/>
      <c r="M6533" s="45"/>
    </row>
    <row r="6534" spans="8:13" s="28" customFormat="1" x14ac:dyDescent="0.2">
      <c r="H6534" s="12"/>
      <c r="J6534" s="29"/>
      <c r="K6534" s="45"/>
      <c r="L6534" s="45"/>
      <c r="M6534" s="45"/>
    </row>
    <row r="6535" spans="8:13" s="28" customFormat="1" x14ac:dyDescent="0.2">
      <c r="H6535" s="12"/>
      <c r="J6535" s="29"/>
      <c r="K6535" s="45"/>
      <c r="L6535" s="45"/>
      <c r="M6535" s="45"/>
    </row>
    <row r="6536" spans="8:13" s="28" customFormat="1" x14ac:dyDescent="0.2">
      <c r="H6536" s="12"/>
      <c r="J6536" s="29"/>
      <c r="K6536" s="45"/>
      <c r="L6536" s="45"/>
      <c r="M6536" s="45"/>
    </row>
    <row r="6537" spans="8:13" s="28" customFormat="1" x14ac:dyDescent="0.2">
      <c r="H6537" s="12"/>
      <c r="J6537" s="29"/>
      <c r="K6537" s="45"/>
      <c r="L6537" s="45"/>
      <c r="M6537" s="45"/>
    </row>
    <row r="6538" spans="8:13" s="28" customFormat="1" x14ac:dyDescent="0.2">
      <c r="H6538" s="12"/>
      <c r="J6538" s="29"/>
      <c r="K6538" s="45"/>
      <c r="L6538" s="45"/>
      <c r="M6538" s="45"/>
    </row>
    <row r="6539" spans="8:13" s="28" customFormat="1" x14ac:dyDescent="0.2">
      <c r="H6539" s="12"/>
      <c r="J6539" s="29"/>
      <c r="K6539" s="45"/>
      <c r="L6539" s="45"/>
      <c r="M6539" s="45"/>
    </row>
    <row r="6540" spans="8:13" s="28" customFormat="1" x14ac:dyDescent="0.2">
      <c r="H6540" s="12"/>
      <c r="J6540" s="29"/>
      <c r="K6540" s="45"/>
      <c r="L6540" s="45"/>
      <c r="M6540" s="45"/>
    </row>
    <row r="6541" spans="8:13" s="28" customFormat="1" x14ac:dyDescent="0.2">
      <c r="H6541" s="12"/>
      <c r="J6541" s="29"/>
      <c r="K6541" s="45"/>
      <c r="L6541" s="45"/>
      <c r="M6541" s="45"/>
    </row>
    <row r="6542" spans="8:13" s="28" customFormat="1" x14ac:dyDescent="0.2">
      <c r="H6542" s="12"/>
      <c r="J6542" s="29"/>
      <c r="K6542" s="45"/>
      <c r="L6542" s="45"/>
      <c r="M6542" s="45"/>
    </row>
    <row r="6543" spans="8:13" s="28" customFormat="1" x14ac:dyDescent="0.2">
      <c r="H6543" s="12"/>
      <c r="J6543" s="29"/>
      <c r="K6543" s="45"/>
      <c r="L6543" s="45"/>
      <c r="M6543" s="45"/>
    </row>
    <row r="6544" spans="8:13" s="28" customFormat="1" x14ac:dyDescent="0.2">
      <c r="H6544" s="12"/>
      <c r="J6544" s="29"/>
      <c r="K6544" s="45"/>
      <c r="L6544" s="45"/>
      <c r="M6544" s="45"/>
    </row>
    <row r="6545" spans="8:13" s="28" customFormat="1" x14ac:dyDescent="0.2">
      <c r="H6545" s="12"/>
      <c r="J6545" s="29"/>
      <c r="K6545" s="45"/>
      <c r="L6545" s="45"/>
      <c r="M6545" s="45"/>
    </row>
    <row r="6546" spans="8:13" s="28" customFormat="1" x14ac:dyDescent="0.2">
      <c r="H6546" s="12"/>
      <c r="J6546" s="29"/>
      <c r="K6546" s="45"/>
      <c r="L6546" s="45"/>
      <c r="M6546" s="45"/>
    </row>
    <row r="6547" spans="8:13" s="28" customFormat="1" x14ac:dyDescent="0.2">
      <c r="H6547" s="12"/>
      <c r="J6547" s="29"/>
      <c r="K6547" s="45"/>
      <c r="L6547" s="45"/>
      <c r="M6547" s="45"/>
    </row>
    <row r="6548" spans="8:13" s="28" customFormat="1" x14ac:dyDescent="0.2">
      <c r="H6548" s="12"/>
      <c r="J6548" s="29"/>
      <c r="K6548" s="45"/>
      <c r="L6548" s="45"/>
      <c r="M6548" s="45"/>
    </row>
    <row r="6549" spans="8:13" s="28" customFormat="1" x14ac:dyDescent="0.2">
      <c r="H6549" s="12"/>
      <c r="J6549" s="29"/>
      <c r="K6549" s="45"/>
      <c r="L6549" s="45"/>
      <c r="M6549" s="45"/>
    </row>
    <row r="6550" spans="8:13" s="28" customFormat="1" x14ac:dyDescent="0.2">
      <c r="H6550" s="12"/>
      <c r="J6550" s="29"/>
      <c r="K6550" s="45"/>
      <c r="L6550" s="45"/>
      <c r="M6550" s="45"/>
    </row>
    <row r="6551" spans="8:13" s="28" customFormat="1" x14ac:dyDescent="0.2">
      <c r="H6551" s="12"/>
      <c r="J6551" s="29"/>
      <c r="K6551" s="45"/>
      <c r="L6551" s="45"/>
      <c r="M6551" s="45"/>
    </row>
    <row r="6552" spans="8:13" s="28" customFormat="1" x14ac:dyDescent="0.2">
      <c r="H6552" s="12"/>
      <c r="J6552" s="29"/>
      <c r="K6552" s="45"/>
      <c r="L6552" s="45"/>
      <c r="M6552" s="45"/>
    </row>
    <row r="6553" spans="8:13" s="28" customFormat="1" x14ac:dyDescent="0.2">
      <c r="H6553" s="12"/>
      <c r="J6553" s="29"/>
      <c r="K6553" s="45"/>
      <c r="L6553" s="45"/>
      <c r="M6553" s="45"/>
    </row>
    <row r="6554" spans="8:13" s="28" customFormat="1" x14ac:dyDescent="0.2">
      <c r="H6554" s="12"/>
      <c r="J6554" s="29"/>
      <c r="K6554" s="45"/>
      <c r="L6554" s="45"/>
      <c r="M6554" s="45"/>
    </row>
    <row r="6555" spans="8:13" s="28" customFormat="1" x14ac:dyDescent="0.2">
      <c r="H6555" s="12"/>
      <c r="J6555" s="29"/>
      <c r="K6555" s="45"/>
      <c r="L6555" s="45"/>
      <c r="M6555" s="45"/>
    </row>
    <row r="6556" spans="8:13" s="28" customFormat="1" x14ac:dyDescent="0.2">
      <c r="H6556" s="12"/>
      <c r="J6556" s="29"/>
      <c r="K6556" s="45"/>
      <c r="L6556" s="45"/>
      <c r="M6556" s="45"/>
    </row>
    <row r="6557" spans="8:13" s="28" customFormat="1" x14ac:dyDescent="0.2">
      <c r="H6557" s="12"/>
      <c r="J6557" s="29"/>
      <c r="K6557" s="45"/>
      <c r="L6557" s="45"/>
      <c r="M6557" s="45"/>
    </row>
    <row r="6558" spans="8:13" s="28" customFormat="1" x14ac:dyDescent="0.2">
      <c r="H6558" s="12"/>
      <c r="J6558" s="29"/>
      <c r="K6558" s="45"/>
      <c r="L6558" s="45"/>
      <c r="M6558" s="45"/>
    </row>
    <row r="6559" spans="8:13" s="28" customFormat="1" x14ac:dyDescent="0.2">
      <c r="H6559" s="12"/>
      <c r="J6559" s="29"/>
      <c r="K6559" s="45"/>
      <c r="L6559" s="45"/>
      <c r="M6559" s="45"/>
    </row>
    <row r="6560" spans="8:13" s="28" customFormat="1" x14ac:dyDescent="0.2">
      <c r="H6560" s="12"/>
      <c r="J6560" s="29"/>
      <c r="K6560" s="45"/>
      <c r="L6560" s="45"/>
      <c r="M6560" s="45"/>
    </row>
    <row r="6561" spans="8:13" s="28" customFormat="1" x14ac:dyDescent="0.2">
      <c r="H6561" s="12"/>
      <c r="J6561" s="29"/>
      <c r="K6561" s="45"/>
      <c r="L6561" s="45"/>
      <c r="M6561" s="45"/>
    </row>
    <row r="6562" spans="8:13" s="28" customFormat="1" x14ac:dyDescent="0.2">
      <c r="H6562" s="12"/>
      <c r="J6562" s="29"/>
      <c r="K6562" s="45"/>
      <c r="L6562" s="45"/>
      <c r="M6562" s="45"/>
    </row>
    <row r="6563" spans="8:13" s="28" customFormat="1" x14ac:dyDescent="0.2">
      <c r="H6563" s="12"/>
      <c r="J6563" s="29"/>
      <c r="K6563" s="45"/>
      <c r="L6563" s="45"/>
      <c r="M6563" s="45"/>
    </row>
    <row r="6564" spans="8:13" s="28" customFormat="1" x14ac:dyDescent="0.2">
      <c r="H6564" s="12"/>
      <c r="J6564" s="29"/>
      <c r="K6564" s="45"/>
      <c r="L6564" s="45"/>
      <c r="M6564" s="45"/>
    </row>
    <row r="6565" spans="8:13" s="28" customFormat="1" x14ac:dyDescent="0.2">
      <c r="H6565" s="12"/>
      <c r="J6565" s="29"/>
      <c r="K6565" s="45"/>
      <c r="L6565" s="45"/>
      <c r="M6565" s="45"/>
    </row>
    <row r="6566" spans="8:13" s="28" customFormat="1" x14ac:dyDescent="0.2">
      <c r="H6566" s="12"/>
      <c r="J6566" s="29"/>
      <c r="K6566" s="45"/>
      <c r="L6566" s="45"/>
      <c r="M6566" s="45"/>
    </row>
    <row r="6567" spans="8:13" s="28" customFormat="1" x14ac:dyDescent="0.2">
      <c r="H6567" s="12"/>
      <c r="J6567" s="29"/>
      <c r="K6567" s="45"/>
      <c r="L6567" s="45"/>
      <c r="M6567" s="45"/>
    </row>
    <row r="6568" spans="8:13" s="28" customFormat="1" x14ac:dyDescent="0.2">
      <c r="H6568" s="12"/>
      <c r="J6568" s="29"/>
      <c r="K6568" s="45"/>
      <c r="L6568" s="45"/>
      <c r="M6568" s="45"/>
    </row>
    <row r="6569" spans="8:13" s="28" customFormat="1" x14ac:dyDescent="0.2">
      <c r="H6569" s="12"/>
      <c r="J6569" s="29"/>
      <c r="K6569" s="45"/>
      <c r="L6569" s="45"/>
      <c r="M6569" s="45"/>
    </row>
    <row r="6570" spans="8:13" s="28" customFormat="1" x14ac:dyDescent="0.2">
      <c r="H6570" s="12"/>
      <c r="J6570" s="29"/>
      <c r="K6570" s="45"/>
      <c r="L6570" s="45"/>
      <c r="M6570" s="45"/>
    </row>
    <row r="6571" spans="8:13" s="28" customFormat="1" x14ac:dyDescent="0.2">
      <c r="H6571" s="12"/>
      <c r="J6571" s="29"/>
      <c r="K6571" s="45"/>
      <c r="L6571" s="45"/>
      <c r="M6571" s="45"/>
    </row>
    <row r="6572" spans="8:13" s="28" customFormat="1" x14ac:dyDescent="0.2">
      <c r="H6572" s="12"/>
      <c r="J6572" s="29"/>
      <c r="K6572" s="45"/>
      <c r="L6572" s="45"/>
      <c r="M6572" s="45"/>
    </row>
    <row r="6573" spans="8:13" s="28" customFormat="1" x14ac:dyDescent="0.2">
      <c r="H6573" s="12"/>
      <c r="J6573" s="29"/>
      <c r="K6573" s="45"/>
      <c r="L6573" s="45"/>
      <c r="M6573" s="45"/>
    </row>
    <row r="6574" spans="8:13" s="28" customFormat="1" x14ac:dyDescent="0.2">
      <c r="H6574" s="12"/>
      <c r="J6574" s="29"/>
      <c r="K6574" s="45"/>
      <c r="L6574" s="45"/>
      <c r="M6574" s="45"/>
    </row>
    <row r="6575" spans="8:13" s="28" customFormat="1" x14ac:dyDescent="0.2">
      <c r="H6575" s="12"/>
      <c r="J6575" s="29"/>
      <c r="K6575" s="45"/>
      <c r="L6575" s="45"/>
      <c r="M6575" s="45"/>
    </row>
    <row r="6576" spans="8:13" s="28" customFormat="1" x14ac:dyDescent="0.2">
      <c r="H6576" s="12"/>
      <c r="J6576" s="29"/>
      <c r="K6576" s="45"/>
      <c r="L6576" s="45"/>
      <c r="M6576" s="45"/>
    </row>
    <row r="6577" spans="8:13" s="28" customFormat="1" x14ac:dyDescent="0.2">
      <c r="H6577" s="12"/>
      <c r="J6577" s="29"/>
      <c r="K6577" s="45"/>
      <c r="L6577" s="45"/>
      <c r="M6577" s="45"/>
    </row>
    <row r="6578" spans="8:13" s="28" customFormat="1" x14ac:dyDescent="0.2">
      <c r="H6578" s="12"/>
      <c r="J6578" s="29"/>
      <c r="K6578" s="45"/>
      <c r="L6578" s="45"/>
      <c r="M6578" s="45"/>
    </row>
    <row r="6579" spans="8:13" s="28" customFormat="1" x14ac:dyDescent="0.2">
      <c r="H6579" s="12"/>
      <c r="J6579" s="29"/>
      <c r="K6579" s="45"/>
      <c r="L6579" s="45"/>
      <c r="M6579" s="45"/>
    </row>
    <row r="6580" spans="8:13" s="28" customFormat="1" x14ac:dyDescent="0.2">
      <c r="H6580" s="12"/>
      <c r="J6580" s="29"/>
      <c r="K6580" s="45"/>
      <c r="L6580" s="45"/>
      <c r="M6580" s="45"/>
    </row>
    <row r="6581" spans="8:13" s="28" customFormat="1" x14ac:dyDescent="0.2">
      <c r="H6581" s="12"/>
      <c r="J6581" s="29"/>
      <c r="K6581" s="45"/>
      <c r="L6581" s="45"/>
      <c r="M6581" s="45"/>
    </row>
    <row r="6582" spans="8:13" s="28" customFormat="1" x14ac:dyDescent="0.2">
      <c r="H6582" s="12"/>
      <c r="J6582" s="29"/>
      <c r="K6582" s="45"/>
      <c r="L6582" s="45"/>
      <c r="M6582" s="45"/>
    </row>
    <row r="6583" spans="8:13" s="28" customFormat="1" x14ac:dyDescent="0.2">
      <c r="H6583" s="12"/>
      <c r="J6583" s="29"/>
      <c r="K6583" s="45"/>
      <c r="L6583" s="45"/>
      <c r="M6583" s="45"/>
    </row>
    <row r="6584" spans="8:13" s="28" customFormat="1" x14ac:dyDescent="0.2">
      <c r="H6584" s="12"/>
      <c r="J6584" s="29"/>
      <c r="K6584" s="45"/>
      <c r="L6584" s="45"/>
      <c r="M6584" s="45"/>
    </row>
    <row r="6585" spans="8:13" s="28" customFormat="1" x14ac:dyDescent="0.2">
      <c r="H6585" s="12"/>
      <c r="J6585" s="29"/>
      <c r="K6585" s="45"/>
      <c r="L6585" s="45"/>
      <c r="M6585" s="45"/>
    </row>
    <row r="6586" spans="8:13" s="28" customFormat="1" x14ac:dyDescent="0.2">
      <c r="H6586" s="12"/>
      <c r="J6586" s="29"/>
      <c r="K6586" s="45"/>
      <c r="L6586" s="45"/>
      <c r="M6586" s="45"/>
    </row>
    <row r="6587" spans="8:13" s="28" customFormat="1" x14ac:dyDescent="0.2">
      <c r="H6587" s="12"/>
      <c r="J6587" s="29"/>
      <c r="K6587" s="45"/>
      <c r="L6587" s="45"/>
      <c r="M6587" s="45"/>
    </row>
    <row r="6588" spans="8:13" s="28" customFormat="1" x14ac:dyDescent="0.2">
      <c r="H6588" s="12"/>
      <c r="J6588" s="29"/>
      <c r="K6588" s="45"/>
      <c r="L6588" s="45"/>
      <c r="M6588" s="45"/>
    </row>
    <row r="6589" spans="8:13" s="28" customFormat="1" x14ac:dyDescent="0.2">
      <c r="H6589" s="12"/>
      <c r="J6589" s="29"/>
      <c r="K6589" s="45"/>
      <c r="L6589" s="45"/>
      <c r="M6589" s="45"/>
    </row>
    <row r="6590" spans="8:13" s="28" customFormat="1" x14ac:dyDescent="0.2">
      <c r="H6590" s="12"/>
      <c r="J6590" s="29"/>
      <c r="K6590" s="45"/>
      <c r="L6590" s="45"/>
      <c r="M6590" s="45"/>
    </row>
    <row r="6591" spans="8:13" s="28" customFormat="1" x14ac:dyDescent="0.2">
      <c r="H6591" s="12"/>
      <c r="J6591" s="29"/>
      <c r="K6591" s="45"/>
      <c r="L6591" s="45"/>
      <c r="M6591" s="45"/>
    </row>
    <row r="6592" spans="8:13" s="28" customFormat="1" x14ac:dyDescent="0.2">
      <c r="H6592" s="12"/>
      <c r="J6592" s="29"/>
      <c r="K6592" s="45"/>
      <c r="L6592" s="45"/>
      <c r="M6592" s="45"/>
    </row>
    <row r="6593" spans="8:13" s="28" customFormat="1" x14ac:dyDescent="0.2">
      <c r="H6593" s="12"/>
      <c r="J6593" s="29"/>
      <c r="K6593" s="45"/>
      <c r="L6593" s="45"/>
      <c r="M6593" s="45"/>
    </row>
    <row r="6594" spans="8:13" s="28" customFormat="1" x14ac:dyDescent="0.2">
      <c r="H6594" s="12"/>
      <c r="J6594" s="29"/>
      <c r="K6594" s="45"/>
      <c r="L6594" s="45"/>
      <c r="M6594" s="45"/>
    </row>
    <row r="6595" spans="8:13" s="28" customFormat="1" x14ac:dyDescent="0.2">
      <c r="H6595" s="12"/>
      <c r="J6595" s="29"/>
      <c r="K6595" s="45"/>
      <c r="L6595" s="45"/>
      <c r="M6595" s="45"/>
    </row>
    <row r="6596" spans="8:13" s="28" customFormat="1" x14ac:dyDescent="0.2">
      <c r="H6596" s="12"/>
      <c r="J6596" s="29"/>
      <c r="K6596" s="45"/>
      <c r="L6596" s="45"/>
      <c r="M6596" s="45"/>
    </row>
    <row r="6597" spans="8:13" s="28" customFormat="1" x14ac:dyDescent="0.2">
      <c r="H6597" s="12"/>
      <c r="J6597" s="29"/>
      <c r="K6597" s="45"/>
      <c r="L6597" s="45"/>
      <c r="M6597" s="45"/>
    </row>
    <row r="6598" spans="8:13" s="28" customFormat="1" x14ac:dyDescent="0.2">
      <c r="H6598" s="12"/>
      <c r="J6598" s="29"/>
      <c r="K6598" s="45"/>
      <c r="L6598" s="45"/>
      <c r="M6598" s="45"/>
    </row>
    <row r="6599" spans="8:13" s="28" customFormat="1" x14ac:dyDescent="0.2">
      <c r="H6599" s="12"/>
      <c r="J6599" s="29"/>
      <c r="K6599" s="45"/>
      <c r="L6599" s="45"/>
      <c r="M6599" s="45"/>
    </row>
    <row r="6600" spans="8:13" s="28" customFormat="1" x14ac:dyDescent="0.2">
      <c r="H6600" s="12"/>
      <c r="J6600" s="29"/>
      <c r="K6600" s="45"/>
      <c r="L6600" s="45"/>
      <c r="M6600" s="45"/>
    </row>
    <row r="6601" spans="8:13" s="28" customFormat="1" x14ac:dyDescent="0.2">
      <c r="H6601" s="12"/>
      <c r="J6601" s="29"/>
      <c r="K6601" s="45"/>
      <c r="L6601" s="45"/>
      <c r="M6601" s="45"/>
    </row>
    <row r="6602" spans="8:13" s="28" customFormat="1" x14ac:dyDescent="0.2">
      <c r="H6602" s="12"/>
      <c r="J6602" s="29"/>
      <c r="K6602" s="45"/>
      <c r="L6602" s="45"/>
      <c r="M6602" s="45"/>
    </row>
    <row r="6603" spans="8:13" s="28" customFormat="1" x14ac:dyDescent="0.2">
      <c r="H6603" s="12"/>
      <c r="J6603" s="29"/>
      <c r="K6603" s="45"/>
      <c r="L6603" s="45"/>
      <c r="M6603" s="45"/>
    </row>
    <row r="6604" spans="8:13" s="28" customFormat="1" x14ac:dyDescent="0.2">
      <c r="H6604" s="12"/>
      <c r="J6604" s="29"/>
      <c r="K6604" s="45"/>
      <c r="L6604" s="45"/>
      <c r="M6604" s="45"/>
    </row>
    <row r="6605" spans="8:13" s="28" customFormat="1" x14ac:dyDescent="0.2">
      <c r="H6605" s="12"/>
      <c r="J6605" s="29"/>
      <c r="K6605" s="45"/>
      <c r="L6605" s="45"/>
      <c r="M6605" s="45"/>
    </row>
    <row r="6606" spans="8:13" s="28" customFormat="1" x14ac:dyDescent="0.2">
      <c r="H6606" s="12"/>
      <c r="J6606" s="29"/>
      <c r="K6606" s="45"/>
      <c r="L6606" s="45"/>
      <c r="M6606" s="45"/>
    </row>
    <row r="6607" spans="8:13" s="28" customFormat="1" x14ac:dyDescent="0.2">
      <c r="H6607" s="12"/>
      <c r="J6607" s="29"/>
      <c r="K6607" s="45"/>
      <c r="L6607" s="45"/>
      <c r="M6607" s="45"/>
    </row>
    <row r="6608" spans="8:13" s="28" customFormat="1" x14ac:dyDescent="0.2">
      <c r="H6608" s="12"/>
      <c r="J6608" s="29"/>
      <c r="K6608" s="45"/>
      <c r="L6608" s="45"/>
      <c r="M6608" s="45"/>
    </row>
    <row r="6609" spans="8:13" s="28" customFormat="1" x14ac:dyDescent="0.2">
      <c r="H6609" s="12"/>
      <c r="J6609" s="29"/>
      <c r="K6609" s="45"/>
      <c r="L6609" s="45"/>
      <c r="M6609" s="45"/>
    </row>
    <row r="6610" spans="8:13" s="28" customFormat="1" x14ac:dyDescent="0.2">
      <c r="H6610" s="12"/>
      <c r="J6610" s="29"/>
      <c r="K6610" s="45"/>
      <c r="L6610" s="45"/>
      <c r="M6610" s="45"/>
    </row>
    <row r="6611" spans="8:13" s="28" customFormat="1" x14ac:dyDescent="0.2">
      <c r="H6611" s="12"/>
      <c r="J6611" s="29"/>
      <c r="K6611" s="45"/>
      <c r="L6611" s="45"/>
      <c r="M6611" s="45"/>
    </row>
    <row r="6612" spans="8:13" s="28" customFormat="1" x14ac:dyDescent="0.2">
      <c r="H6612" s="12"/>
      <c r="J6612" s="29"/>
      <c r="K6612" s="45"/>
      <c r="L6612" s="45"/>
      <c r="M6612" s="45"/>
    </row>
    <row r="6613" spans="8:13" s="28" customFormat="1" x14ac:dyDescent="0.2">
      <c r="H6613" s="12"/>
      <c r="J6613" s="29"/>
      <c r="K6613" s="45"/>
      <c r="L6613" s="45"/>
      <c r="M6613" s="45"/>
    </row>
    <row r="6614" spans="8:13" s="28" customFormat="1" x14ac:dyDescent="0.2">
      <c r="H6614" s="12"/>
      <c r="J6614" s="29"/>
      <c r="K6614" s="45"/>
      <c r="L6614" s="45"/>
      <c r="M6614" s="45"/>
    </row>
    <row r="6615" spans="8:13" s="28" customFormat="1" x14ac:dyDescent="0.2">
      <c r="H6615" s="12"/>
      <c r="J6615" s="29"/>
      <c r="K6615" s="45"/>
      <c r="L6615" s="45"/>
      <c r="M6615" s="45"/>
    </row>
    <row r="6616" spans="8:13" s="28" customFormat="1" x14ac:dyDescent="0.2">
      <c r="H6616" s="12"/>
      <c r="J6616" s="29"/>
      <c r="K6616" s="45"/>
      <c r="L6616" s="45"/>
      <c r="M6616" s="45"/>
    </row>
    <row r="6617" spans="8:13" s="28" customFormat="1" x14ac:dyDescent="0.2">
      <c r="H6617" s="12"/>
      <c r="J6617" s="29"/>
      <c r="K6617" s="45"/>
      <c r="L6617" s="45"/>
      <c r="M6617" s="45"/>
    </row>
    <row r="6618" spans="8:13" s="28" customFormat="1" x14ac:dyDescent="0.2">
      <c r="H6618" s="12"/>
      <c r="J6618" s="29"/>
      <c r="K6618" s="45"/>
      <c r="L6618" s="45"/>
      <c r="M6618" s="45"/>
    </row>
    <row r="6619" spans="8:13" s="28" customFormat="1" x14ac:dyDescent="0.2">
      <c r="H6619" s="12"/>
      <c r="J6619" s="29"/>
      <c r="K6619" s="45"/>
      <c r="L6619" s="45"/>
      <c r="M6619" s="45"/>
    </row>
    <row r="6620" spans="8:13" s="28" customFormat="1" x14ac:dyDescent="0.2">
      <c r="H6620" s="12"/>
      <c r="J6620" s="29"/>
      <c r="K6620" s="45"/>
      <c r="L6620" s="45"/>
      <c r="M6620" s="45"/>
    </row>
    <row r="6621" spans="8:13" s="28" customFormat="1" x14ac:dyDescent="0.2">
      <c r="H6621" s="12"/>
      <c r="J6621" s="29"/>
      <c r="K6621" s="45"/>
      <c r="L6621" s="45"/>
      <c r="M6621" s="45"/>
    </row>
    <row r="6622" spans="8:13" s="28" customFormat="1" x14ac:dyDescent="0.2">
      <c r="H6622" s="12"/>
      <c r="J6622" s="29"/>
      <c r="K6622" s="45"/>
      <c r="L6622" s="45"/>
      <c r="M6622" s="45"/>
    </row>
    <row r="6623" spans="8:13" s="28" customFormat="1" x14ac:dyDescent="0.2">
      <c r="H6623" s="12"/>
      <c r="J6623" s="29"/>
      <c r="K6623" s="45"/>
      <c r="L6623" s="45"/>
      <c r="M6623" s="45"/>
    </row>
    <row r="6624" spans="8:13" s="28" customFormat="1" x14ac:dyDescent="0.2">
      <c r="H6624" s="12"/>
      <c r="J6624" s="29"/>
      <c r="K6624" s="45"/>
      <c r="L6624" s="45"/>
      <c r="M6624" s="45"/>
    </row>
    <row r="6625" spans="8:13" s="28" customFormat="1" x14ac:dyDescent="0.2">
      <c r="H6625" s="12"/>
      <c r="J6625" s="29"/>
      <c r="K6625" s="45"/>
      <c r="L6625" s="45"/>
      <c r="M6625" s="45"/>
    </row>
    <row r="6626" spans="8:13" s="28" customFormat="1" x14ac:dyDescent="0.2">
      <c r="H6626" s="12"/>
      <c r="J6626" s="29"/>
      <c r="K6626" s="45"/>
      <c r="L6626" s="45"/>
      <c r="M6626" s="45"/>
    </row>
    <row r="6627" spans="8:13" s="28" customFormat="1" x14ac:dyDescent="0.2">
      <c r="H6627" s="12"/>
      <c r="J6627" s="29"/>
      <c r="K6627" s="45"/>
      <c r="L6627" s="45"/>
      <c r="M6627" s="45"/>
    </row>
    <row r="6628" spans="8:13" s="28" customFormat="1" x14ac:dyDescent="0.2">
      <c r="H6628" s="12"/>
      <c r="J6628" s="29"/>
      <c r="K6628" s="45"/>
      <c r="L6628" s="45"/>
      <c r="M6628" s="45"/>
    </row>
    <row r="6629" spans="8:13" s="28" customFormat="1" x14ac:dyDescent="0.2">
      <c r="H6629" s="12"/>
      <c r="J6629" s="29"/>
      <c r="K6629" s="45"/>
      <c r="L6629" s="45"/>
      <c r="M6629" s="45"/>
    </row>
    <row r="6630" spans="8:13" s="28" customFormat="1" x14ac:dyDescent="0.2">
      <c r="H6630" s="12"/>
      <c r="J6630" s="29"/>
      <c r="K6630" s="45"/>
      <c r="L6630" s="45"/>
      <c r="M6630" s="45"/>
    </row>
    <row r="6631" spans="8:13" s="28" customFormat="1" x14ac:dyDescent="0.2">
      <c r="H6631" s="12"/>
      <c r="J6631" s="29"/>
      <c r="K6631" s="45"/>
      <c r="L6631" s="45"/>
      <c r="M6631" s="45"/>
    </row>
    <row r="6632" spans="8:13" s="28" customFormat="1" x14ac:dyDescent="0.2">
      <c r="H6632" s="12"/>
      <c r="J6632" s="29"/>
      <c r="K6632" s="45"/>
      <c r="L6632" s="45"/>
      <c r="M6632" s="45"/>
    </row>
    <row r="6633" spans="8:13" s="28" customFormat="1" x14ac:dyDescent="0.2">
      <c r="H6633" s="12"/>
      <c r="J6633" s="29"/>
      <c r="K6633" s="45"/>
      <c r="L6633" s="45"/>
      <c r="M6633" s="45"/>
    </row>
    <row r="6634" spans="8:13" s="28" customFormat="1" x14ac:dyDescent="0.2">
      <c r="H6634" s="12"/>
      <c r="J6634" s="29"/>
      <c r="K6634" s="45"/>
      <c r="L6634" s="45"/>
      <c r="M6634" s="45"/>
    </row>
    <row r="6635" spans="8:13" s="28" customFormat="1" x14ac:dyDescent="0.2">
      <c r="H6635" s="12"/>
      <c r="J6635" s="29"/>
      <c r="K6635" s="45"/>
      <c r="L6635" s="45"/>
      <c r="M6635" s="45"/>
    </row>
    <row r="6636" spans="8:13" s="28" customFormat="1" x14ac:dyDescent="0.2">
      <c r="H6636" s="12"/>
      <c r="J6636" s="29"/>
      <c r="K6636" s="45"/>
      <c r="L6636" s="45"/>
      <c r="M6636" s="45"/>
    </row>
    <row r="6637" spans="8:13" s="28" customFormat="1" x14ac:dyDescent="0.2">
      <c r="H6637" s="12"/>
      <c r="J6637" s="29"/>
      <c r="K6637" s="45"/>
      <c r="L6637" s="45"/>
      <c r="M6637" s="45"/>
    </row>
    <row r="6638" spans="8:13" s="28" customFormat="1" x14ac:dyDescent="0.2">
      <c r="H6638" s="12"/>
      <c r="J6638" s="29"/>
      <c r="K6638" s="45"/>
      <c r="L6638" s="45"/>
      <c r="M6638" s="45"/>
    </row>
    <row r="6639" spans="8:13" s="28" customFormat="1" x14ac:dyDescent="0.2">
      <c r="H6639" s="12"/>
      <c r="J6639" s="29"/>
      <c r="K6639" s="45"/>
      <c r="L6639" s="45"/>
      <c r="M6639" s="45"/>
    </row>
    <row r="6640" spans="8:13" s="28" customFormat="1" x14ac:dyDescent="0.2">
      <c r="H6640" s="12"/>
      <c r="J6640" s="29"/>
      <c r="K6640" s="45"/>
      <c r="L6640" s="45"/>
      <c r="M6640" s="45"/>
    </row>
    <row r="6641" spans="8:13" s="28" customFormat="1" x14ac:dyDescent="0.2">
      <c r="H6641" s="12"/>
      <c r="J6641" s="29"/>
      <c r="K6641" s="45"/>
      <c r="L6641" s="45"/>
      <c r="M6641" s="45"/>
    </row>
    <row r="6642" spans="8:13" s="28" customFormat="1" x14ac:dyDescent="0.2">
      <c r="H6642" s="12"/>
      <c r="J6642" s="29"/>
      <c r="K6642" s="45"/>
      <c r="L6642" s="45"/>
      <c r="M6642" s="45"/>
    </row>
    <row r="6643" spans="8:13" s="28" customFormat="1" x14ac:dyDescent="0.2">
      <c r="H6643" s="12"/>
      <c r="J6643" s="29"/>
      <c r="K6643" s="45"/>
      <c r="L6643" s="45"/>
      <c r="M6643" s="45"/>
    </row>
    <row r="6644" spans="8:13" s="28" customFormat="1" x14ac:dyDescent="0.2">
      <c r="H6644" s="12"/>
      <c r="J6644" s="29"/>
      <c r="K6644" s="45"/>
      <c r="L6644" s="45"/>
      <c r="M6644" s="45"/>
    </row>
    <row r="6645" spans="8:13" s="28" customFormat="1" x14ac:dyDescent="0.2">
      <c r="H6645" s="12"/>
      <c r="J6645" s="29"/>
      <c r="K6645" s="45"/>
      <c r="L6645" s="45"/>
      <c r="M6645" s="45"/>
    </row>
    <row r="6646" spans="8:13" s="28" customFormat="1" x14ac:dyDescent="0.2">
      <c r="H6646" s="12"/>
      <c r="J6646" s="29"/>
      <c r="K6646" s="45"/>
      <c r="L6646" s="45"/>
      <c r="M6646" s="45"/>
    </row>
    <row r="6647" spans="8:13" s="28" customFormat="1" x14ac:dyDescent="0.2">
      <c r="H6647" s="12"/>
      <c r="J6647" s="29"/>
      <c r="K6647" s="45"/>
      <c r="L6647" s="45"/>
      <c r="M6647" s="45"/>
    </row>
    <row r="6648" spans="8:13" s="28" customFormat="1" x14ac:dyDescent="0.2">
      <c r="H6648" s="12"/>
      <c r="J6648" s="29"/>
      <c r="K6648" s="45"/>
      <c r="L6648" s="45"/>
      <c r="M6648" s="45"/>
    </row>
    <row r="6649" spans="8:13" s="28" customFormat="1" x14ac:dyDescent="0.2">
      <c r="H6649" s="12"/>
      <c r="J6649" s="29"/>
      <c r="K6649" s="45"/>
      <c r="L6649" s="45"/>
      <c r="M6649" s="45"/>
    </row>
    <row r="6650" spans="8:13" s="28" customFormat="1" x14ac:dyDescent="0.2">
      <c r="H6650" s="12"/>
      <c r="J6650" s="29"/>
      <c r="K6650" s="45"/>
      <c r="L6650" s="45"/>
      <c r="M6650" s="45"/>
    </row>
    <row r="6651" spans="8:13" s="28" customFormat="1" x14ac:dyDescent="0.2">
      <c r="H6651" s="12"/>
      <c r="J6651" s="29"/>
      <c r="K6651" s="45"/>
      <c r="L6651" s="45"/>
      <c r="M6651" s="45"/>
    </row>
    <row r="6652" spans="8:13" s="28" customFormat="1" x14ac:dyDescent="0.2">
      <c r="H6652" s="12"/>
      <c r="J6652" s="29"/>
      <c r="K6652" s="45"/>
      <c r="L6652" s="45"/>
      <c r="M6652" s="45"/>
    </row>
    <row r="6653" spans="8:13" s="28" customFormat="1" x14ac:dyDescent="0.2">
      <c r="H6653" s="12"/>
      <c r="J6653" s="29"/>
      <c r="K6653" s="45"/>
      <c r="L6653" s="45"/>
      <c r="M6653" s="45"/>
    </row>
    <row r="6654" spans="8:13" s="28" customFormat="1" x14ac:dyDescent="0.2">
      <c r="H6654" s="12"/>
      <c r="J6654" s="29"/>
      <c r="K6654" s="45"/>
      <c r="L6654" s="45"/>
      <c r="M6654" s="45"/>
    </row>
    <row r="6655" spans="8:13" s="28" customFormat="1" x14ac:dyDescent="0.2">
      <c r="H6655" s="12"/>
      <c r="J6655" s="29"/>
      <c r="K6655" s="45"/>
      <c r="L6655" s="45"/>
      <c r="M6655" s="45"/>
    </row>
    <row r="6656" spans="8:13" s="28" customFormat="1" x14ac:dyDescent="0.2">
      <c r="H6656" s="12"/>
      <c r="J6656" s="29"/>
      <c r="K6656" s="45"/>
      <c r="L6656" s="45"/>
      <c r="M6656" s="45"/>
    </row>
    <row r="6657" spans="8:13" s="28" customFormat="1" x14ac:dyDescent="0.2">
      <c r="H6657" s="12"/>
      <c r="J6657" s="29"/>
      <c r="K6657" s="45"/>
      <c r="L6657" s="45"/>
      <c r="M6657" s="45"/>
    </row>
    <row r="6658" spans="8:13" s="28" customFormat="1" x14ac:dyDescent="0.2">
      <c r="H6658" s="12"/>
      <c r="J6658" s="29"/>
      <c r="K6658" s="45"/>
      <c r="L6658" s="45"/>
      <c r="M6658" s="45"/>
    </row>
    <row r="6659" spans="8:13" s="28" customFormat="1" x14ac:dyDescent="0.2">
      <c r="H6659" s="12"/>
      <c r="J6659" s="29"/>
      <c r="K6659" s="45"/>
      <c r="L6659" s="45"/>
      <c r="M6659" s="45"/>
    </row>
    <row r="6660" spans="8:13" s="28" customFormat="1" x14ac:dyDescent="0.2">
      <c r="H6660" s="12"/>
      <c r="J6660" s="29"/>
      <c r="K6660" s="45"/>
      <c r="L6660" s="45"/>
      <c r="M6660" s="45"/>
    </row>
    <row r="6661" spans="8:13" s="28" customFormat="1" x14ac:dyDescent="0.2">
      <c r="H6661" s="12"/>
      <c r="J6661" s="29"/>
      <c r="K6661" s="45"/>
      <c r="L6661" s="45"/>
      <c r="M6661" s="45"/>
    </row>
    <row r="6662" spans="8:13" s="28" customFormat="1" x14ac:dyDescent="0.2">
      <c r="H6662" s="12"/>
      <c r="J6662" s="29"/>
      <c r="K6662" s="45"/>
      <c r="L6662" s="45"/>
      <c r="M6662" s="45"/>
    </row>
    <row r="6663" spans="8:13" s="28" customFormat="1" x14ac:dyDescent="0.2">
      <c r="H6663" s="12"/>
      <c r="J6663" s="29"/>
      <c r="K6663" s="45"/>
      <c r="L6663" s="45"/>
      <c r="M6663" s="45"/>
    </row>
    <row r="6664" spans="8:13" s="28" customFormat="1" x14ac:dyDescent="0.2">
      <c r="H6664" s="12"/>
      <c r="J6664" s="29"/>
      <c r="K6664" s="45"/>
      <c r="L6664" s="45"/>
      <c r="M6664" s="45"/>
    </row>
    <row r="6665" spans="8:13" s="28" customFormat="1" x14ac:dyDescent="0.2">
      <c r="H6665" s="12"/>
      <c r="J6665" s="29"/>
      <c r="K6665" s="45"/>
      <c r="L6665" s="45"/>
      <c r="M6665" s="45"/>
    </row>
    <row r="6666" spans="8:13" s="28" customFormat="1" x14ac:dyDescent="0.2">
      <c r="H6666" s="12"/>
      <c r="J6666" s="29"/>
      <c r="K6666" s="45"/>
      <c r="L6666" s="45"/>
      <c r="M6666" s="45"/>
    </row>
    <row r="6667" spans="8:13" s="28" customFormat="1" x14ac:dyDescent="0.2">
      <c r="H6667" s="12"/>
      <c r="J6667" s="29"/>
      <c r="K6667" s="45"/>
      <c r="L6667" s="45"/>
      <c r="M6667" s="45"/>
    </row>
    <row r="6668" spans="8:13" s="28" customFormat="1" x14ac:dyDescent="0.2">
      <c r="H6668" s="12"/>
      <c r="J6668" s="29"/>
      <c r="K6668" s="45"/>
      <c r="L6668" s="45"/>
      <c r="M6668" s="45"/>
    </row>
    <row r="6669" spans="8:13" s="28" customFormat="1" x14ac:dyDescent="0.2">
      <c r="H6669" s="12"/>
      <c r="J6669" s="29"/>
      <c r="K6669" s="45"/>
      <c r="L6669" s="45"/>
      <c r="M6669" s="45"/>
    </row>
    <row r="6670" spans="8:13" s="28" customFormat="1" x14ac:dyDescent="0.2">
      <c r="H6670" s="12"/>
      <c r="J6670" s="29"/>
      <c r="K6670" s="45"/>
      <c r="L6670" s="45"/>
      <c r="M6670" s="45"/>
    </row>
    <row r="6671" spans="8:13" s="28" customFormat="1" x14ac:dyDescent="0.2">
      <c r="H6671" s="12"/>
      <c r="J6671" s="29"/>
      <c r="K6671" s="45"/>
      <c r="L6671" s="45"/>
      <c r="M6671" s="45"/>
    </row>
    <row r="6672" spans="8:13" s="28" customFormat="1" x14ac:dyDescent="0.2">
      <c r="H6672" s="12"/>
      <c r="J6672" s="29"/>
      <c r="K6672" s="45"/>
      <c r="L6672" s="45"/>
      <c r="M6672" s="45"/>
    </row>
    <row r="6673" spans="8:13" s="28" customFormat="1" x14ac:dyDescent="0.2">
      <c r="H6673" s="12"/>
      <c r="J6673" s="29"/>
      <c r="K6673" s="45"/>
      <c r="L6673" s="45"/>
      <c r="M6673" s="45"/>
    </row>
    <row r="6674" spans="8:13" s="28" customFormat="1" x14ac:dyDescent="0.2">
      <c r="H6674" s="12"/>
      <c r="J6674" s="29"/>
      <c r="K6674" s="45"/>
      <c r="L6674" s="45"/>
      <c r="M6674" s="45"/>
    </row>
    <row r="6675" spans="8:13" s="28" customFormat="1" x14ac:dyDescent="0.2">
      <c r="H6675" s="12"/>
      <c r="J6675" s="29"/>
      <c r="K6675" s="45"/>
      <c r="L6675" s="45"/>
      <c r="M6675" s="45"/>
    </row>
    <row r="6676" spans="8:13" s="28" customFormat="1" x14ac:dyDescent="0.2">
      <c r="H6676" s="12"/>
      <c r="J6676" s="29"/>
      <c r="K6676" s="45"/>
      <c r="L6676" s="45"/>
      <c r="M6676" s="45"/>
    </row>
    <row r="6677" spans="8:13" s="28" customFormat="1" x14ac:dyDescent="0.2">
      <c r="H6677" s="12"/>
      <c r="J6677" s="29"/>
      <c r="K6677" s="45"/>
      <c r="L6677" s="45"/>
      <c r="M6677" s="45"/>
    </row>
    <row r="6678" spans="8:13" s="28" customFormat="1" x14ac:dyDescent="0.2">
      <c r="H6678" s="12"/>
      <c r="J6678" s="29"/>
      <c r="K6678" s="45"/>
      <c r="L6678" s="45"/>
      <c r="M6678" s="45"/>
    </row>
    <row r="6679" spans="8:13" s="28" customFormat="1" x14ac:dyDescent="0.2">
      <c r="H6679" s="12"/>
      <c r="J6679" s="29"/>
      <c r="K6679" s="45"/>
      <c r="L6679" s="45"/>
      <c r="M6679" s="45"/>
    </row>
    <row r="6680" spans="8:13" s="28" customFormat="1" x14ac:dyDescent="0.2">
      <c r="H6680" s="12"/>
      <c r="J6680" s="29"/>
      <c r="K6680" s="45"/>
      <c r="L6680" s="45"/>
      <c r="M6680" s="45"/>
    </row>
    <row r="6681" spans="8:13" s="28" customFormat="1" x14ac:dyDescent="0.2">
      <c r="H6681" s="12"/>
      <c r="J6681" s="29"/>
      <c r="K6681" s="45"/>
      <c r="L6681" s="45"/>
      <c r="M6681" s="45"/>
    </row>
    <row r="6682" spans="8:13" s="28" customFormat="1" x14ac:dyDescent="0.2">
      <c r="H6682" s="12"/>
      <c r="J6682" s="29"/>
      <c r="K6682" s="45"/>
      <c r="L6682" s="45"/>
      <c r="M6682" s="45"/>
    </row>
    <row r="6683" spans="8:13" s="28" customFormat="1" x14ac:dyDescent="0.2">
      <c r="H6683" s="12"/>
      <c r="J6683" s="29"/>
      <c r="K6683" s="45"/>
      <c r="L6683" s="45"/>
      <c r="M6683" s="45"/>
    </row>
    <row r="6684" spans="8:13" s="28" customFormat="1" x14ac:dyDescent="0.2">
      <c r="H6684" s="12"/>
      <c r="J6684" s="29"/>
      <c r="K6684" s="45"/>
      <c r="L6684" s="45"/>
      <c r="M6684" s="45"/>
    </row>
    <row r="6685" spans="8:13" s="28" customFormat="1" x14ac:dyDescent="0.2">
      <c r="H6685" s="12"/>
      <c r="J6685" s="29"/>
      <c r="K6685" s="45"/>
      <c r="L6685" s="45"/>
      <c r="M6685" s="45"/>
    </row>
    <row r="6686" spans="8:13" s="28" customFormat="1" x14ac:dyDescent="0.2">
      <c r="H6686" s="12"/>
      <c r="J6686" s="29"/>
      <c r="K6686" s="45"/>
      <c r="L6686" s="45"/>
      <c r="M6686" s="45"/>
    </row>
    <row r="6687" spans="8:13" s="28" customFormat="1" x14ac:dyDescent="0.2">
      <c r="H6687" s="12"/>
      <c r="J6687" s="29"/>
      <c r="K6687" s="45"/>
      <c r="L6687" s="45"/>
      <c r="M6687" s="45"/>
    </row>
    <row r="6688" spans="8:13" s="28" customFormat="1" x14ac:dyDescent="0.2">
      <c r="H6688" s="12"/>
      <c r="J6688" s="29"/>
      <c r="K6688" s="45"/>
      <c r="L6688" s="45"/>
      <c r="M6688" s="45"/>
    </row>
    <row r="6689" spans="8:13" s="28" customFormat="1" x14ac:dyDescent="0.2">
      <c r="H6689" s="12"/>
      <c r="J6689" s="29"/>
      <c r="K6689" s="45"/>
      <c r="L6689" s="45"/>
      <c r="M6689" s="45"/>
    </row>
    <row r="6690" spans="8:13" s="28" customFormat="1" x14ac:dyDescent="0.2">
      <c r="H6690" s="12"/>
      <c r="J6690" s="29"/>
      <c r="K6690" s="45"/>
      <c r="L6690" s="45"/>
      <c r="M6690" s="45"/>
    </row>
    <row r="6691" spans="8:13" s="28" customFormat="1" x14ac:dyDescent="0.2">
      <c r="H6691" s="12"/>
      <c r="J6691" s="29"/>
      <c r="K6691" s="45"/>
      <c r="L6691" s="45"/>
      <c r="M6691" s="45"/>
    </row>
    <row r="6692" spans="8:13" s="28" customFormat="1" x14ac:dyDescent="0.2">
      <c r="H6692" s="12"/>
      <c r="J6692" s="29"/>
      <c r="K6692" s="45"/>
      <c r="L6692" s="45"/>
      <c r="M6692" s="45"/>
    </row>
    <row r="6693" spans="8:13" s="28" customFormat="1" x14ac:dyDescent="0.2">
      <c r="H6693" s="12"/>
      <c r="J6693" s="29"/>
      <c r="K6693" s="45"/>
      <c r="L6693" s="45"/>
      <c r="M6693" s="45"/>
    </row>
    <row r="6694" spans="8:13" s="28" customFormat="1" x14ac:dyDescent="0.2">
      <c r="H6694" s="12"/>
      <c r="J6694" s="29"/>
      <c r="K6694" s="45"/>
      <c r="L6694" s="45"/>
      <c r="M6694" s="45"/>
    </row>
    <row r="6695" spans="8:13" s="28" customFormat="1" x14ac:dyDescent="0.2">
      <c r="H6695" s="12"/>
      <c r="J6695" s="29"/>
      <c r="K6695" s="45"/>
      <c r="L6695" s="45"/>
      <c r="M6695" s="45"/>
    </row>
    <row r="6696" spans="8:13" s="28" customFormat="1" x14ac:dyDescent="0.2">
      <c r="H6696" s="12"/>
      <c r="J6696" s="29"/>
      <c r="K6696" s="45"/>
      <c r="L6696" s="45"/>
      <c r="M6696" s="45"/>
    </row>
    <row r="6697" spans="8:13" s="28" customFormat="1" x14ac:dyDescent="0.2">
      <c r="H6697" s="12"/>
      <c r="J6697" s="29"/>
      <c r="K6697" s="45"/>
      <c r="L6697" s="45"/>
      <c r="M6697" s="45"/>
    </row>
    <row r="6698" spans="8:13" s="28" customFormat="1" x14ac:dyDescent="0.2">
      <c r="H6698" s="12"/>
      <c r="J6698" s="29"/>
      <c r="K6698" s="45"/>
      <c r="L6698" s="45"/>
      <c r="M6698" s="45"/>
    </row>
    <row r="6699" spans="8:13" s="28" customFormat="1" x14ac:dyDescent="0.2">
      <c r="H6699" s="12"/>
      <c r="J6699" s="29"/>
      <c r="K6699" s="45"/>
      <c r="L6699" s="45"/>
      <c r="M6699" s="45"/>
    </row>
    <row r="6700" spans="8:13" s="28" customFormat="1" x14ac:dyDescent="0.2">
      <c r="H6700" s="12"/>
      <c r="J6700" s="29"/>
      <c r="K6700" s="45"/>
      <c r="L6700" s="45"/>
      <c r="M6700" s="45"/>
    </row>
    <row r="6701" spans="8:13" s="28" customFormat="1" x14ac:dyDescent="0.2">
      <c r="H6701" s="12"/>
      <c r="J6701" s="29"/>
      <c r="K6701" s="45"/>
      <c r="L6701" s="45"/>
      <c r="M6701" s="45"/>
    </row>
    <row r="6702" spans="8:13" s="28" customFormat="1" x14ac:dyDescent="0.2">
      <c r="H6702" s="12"/>
      <c r="J6702" s="29"/>
      <c r="K6702" s="45"/>
      <c r="L6702" s="45"/>
      <c r="M6702" s="45"/>
    </row>
    <row r="6703" spans="8:13" s="28" customFormat="1" x14ac:dyDescent="0.2">
      <c r="H6703" s="12"/>
      <c r="J6703" s="29"/>
      <c r="K6703" s="45"/>
      <c r="L6703" s="45"/>
      <c r="M6703" s="45"/>
    </row>
    <row r="6704" spans="8:13" s="28" customFormat="1" x14ac:dyDescent="0.2">
      <c r="H6704" s="12"/>
      <c r="J6704" s="29"/>
      <c r="K6704" s="45"/>
      <c r="L6704" s="45"/>
      <c r="M6704" s="45"/>
    </row>
    <row r="6705" spans="8:13" s="28" customFormat="1" x14ac:dyDescent="0.2">
      <c r="H6705" s="12"/>
      <c r="J6705" s="29"/>
      <c r="K6705" s="45"/>
      <c r="L6705" s="45"/>
      <c r="M6705" s="45"/>
    </row>
    <row r="6706" spans="8:13" s="28" customFormat="1" x14ac:dyDescent="0.2">
      <c r="H6706" s="12"/>
      <c r="J6706" s="29"/>
      <c r="K6706" s="45"/>
      <c r="L6706" s="45"/>
      <c r="M6706" s="45"/>
    </row>
    <row r="6707" spans="8:13" s="28" customFormat="1" x14ac:dyDescent="0.2">
      <c r="H6707" s="12"/>
      <c r="J6707" s="29"/>
      <c r="K6707" s="45"/>
      <c r="L6707" s="45"/>
      <c r="M6707" s="45"/>
    </row>
    <row r="6708" spans="8:13" s="28" customFormat="1" x14ac:dyDescent="0.2">
      <c r="H6708" s="12"/>
      <c r="J6708" s="29"/>
      <c r="K6708" s="45"/>
      <c r="L6708" s="45"/>
      <c r="M6708" s="45"/>
    </row>
    <row r="6709" spans="8:13" s="28" customFormat="1" x14ac:dyDescent="0.2">
      <c r="H6709" s="12"/>
      <c r="J6709" s="29"/>
      <c r="K6709" s="45"/>
      <c r="L6709" s="45"/>
      <c r="M6709" s="45"/>
    </row>
    <row r="6710" spans="8:13" s="28" customFormat="1" x14ac:dyDescent="0.2">
      <c r="H6710" s="12"/>
      <c r="J6710" s="29"/>
      <c r="K6710" s="45"/>
      <c r="L6710" s="45"/>
      <c r="M6710" s="45"/>
    </row>
    <row r="6711" spans="8:13" s="28" customFormat="1" x14ac:dyDescent="0.2">
      <c r="H6711" s="12"/>
      <c r="J6711" s="29"/>
      <c r="K6711" s="45"/>
      <c r="L6711" s="45"/>
      <c r="M6711" s="45"/>
    </row>
    <row r="6712" spans="8:13" s="28" customFormat="1" x14ac:dyDescent="0.2">
      <c r="H6712" s="12"/>
      <c r="J6712" s="29"/>
      <c r="K6712" s="45"/>
      <c r="L6712" s="45"/>
      <c r="M6712" s="45"/>
    </row>
    <row r="6713" spans="8:13" s="28" customFormat="1" x14ac:dyDescent="0.2">
      <c r="H6713" s="12"/>
      <c r="J6713" s="29"/>
      <c r="K6713" s="45"/>
      <c r="L6713" s="45"/>
      <c r="M6713" s="45"/>
    </row>
    <row r="6714" spans="8:13" s="28" customFormat="1" x14ac:dyDescent="0.2">
      <c r="H6714" s="12"/>
      <c r="J6714" s="29"/>
      <c r="K6714" s="45"/>
      <c r="L6714" s="45"/>
      <c r="M6714" s="45"/>
    </row>
    <row r="6715" spans="8:13" s="28" customFormat="1" x14ac:dyDescent="0.2">
      <c r="H6715" s="12"/>
      <c r="J6715" s="29"/>
      <c r="K6715" s="45"/>
      <c r="L6715" s="45"/>
      <c r="M6715" s="45"/>
    </row>
    <row r="6716" spans="8:13" s="28" customFormat="1" x14ac:dyDescent="0.2">
      <c r="H6716" s="12"/>
      <c r="J6716" s="29"/>
      <c r="K6716" s="45"/>
      <c r="L6716" s="45"/>
      <c r="M6716" s="45"/>
    </row>
    <row r="6717" spans="8:13" s="28" customFormat="1" x14ac:dyDescent="0.2">
      <c r="H6717" s="12"/>
      <c r="J6717" s="29"/>
      <c r="K6717" s="45"/>
      <c r="L6717" s="45"/>
      <c r="M6717" s="45"/>
    </row>
    <row r="6718" spans="8:13" s="28" customFormat="1" x14ac:dyDescent="0.2">
      <c r="H6718" s="12"/>
      <c r="J6718" s="29"/>
      <c r="K6718" s="45"/>
      <c r="L6718" s="45"/>
      <c r="M6718" s="45"/>
    </row>
    <row r="6719" spans="8:13" s="28" customFormat="1" x14ac:dyDescent="0.2">
      <c r="H6719" s="12"/>
      <c r="J6719" s="29"/>
      <c r="K6719" s="45"/>
      <c r="L6719" s="45"/>
      <c r="M6719" s="45"/>
    </row>
    <row r="6720" spans="8:13" s="28" customFormat="1" x14ac:dyDescent="0.2">
      <c r="H6720" s="12"/>
      <c r="J6720" s="29"/>
      <c r="K6720" s="45"/>
      <c r="L6720" s="45"/>
      <c r="M6720" s="45"/>
    </row>
    <row r="6721" spans="8:13" s="28" customFormat="1" x14ac:dyDescent="0.2">
      <c r="H6721" s="12"/>
      <c r="J6721" s="29"/>
      <c r="K6721" s="45"/>
      <c r="L6721" s="45"/>
      <c r="M6721" s="45"/>
    </row>
    <row r="6722" spans="8:13" s="28" customFormat="1" x14ac:dyDescent="0.2">
      <c r="H6722" s="12"/>
      <c r="J6722" s="29"/>
      <c r="K6722" s="45"/>
      <c r="L6722" s="45"/>
      <c r="M6722" s="45"/>
    </row>
    <row r="6723" spans="8:13" s="28" customFormat="1" x14ac:dyDescent="0.2">
      <c r="H6723" s="12"/>
      <c r="J6723" s="29"/>
      <c r="K6723" s="45"/>
      <c r="L6723" s="45"/>
      <c r="M6723" s="45"/>
    </row>
    <row r="6724" spans="8:13" s="28" customFormat="1" x14ac:dyDescent="0.2">
      <c r="H6724" s="12"/>
      <c r="J6724" s="29"/>
      <c r="K6724" s="45"/>
      <c r="L6724" s="45"/>
      <c r="M6724" s="45"/>
    </row>
    <row r="6725" spans="8:13" s="28" customFormat="1" x14ac:dyDescent="0.2">
      <c r="H6725" s="12"/>
      <c r="J6725" s="29"/>
      <c r="K6725" s="45"/>
      <c r="L6725" s="45"/>
      <c r="M6725" s="45"/>
    </row>
    <row r="6726" spans="8:13" s="28" customFormat="1" x14ac:dyDescent="0.2">
      <c r="H6726" s="12"/>
      <c r="J6726" s="29"/>
      <c r="K6726" s="45"/>
      <c r="L6726" s="45"/>
      <c r="M6726" s="45"/>
    </row>
    <row r="6727" spans="8:13" s="28" customFormat="1" x14ac:dyDescent="0.2">
      <c r="H6727" s="12"/>
      <c r="J6727" s="29"/>
      <c r="K6727" s="45"/>
      <c r="L6727" s="45"/>
      <c r="M6727" s="45"/>
    </row>
    <row r="6728" spans="8:13" s="28" customFormat="1" x14ac:dyDescent="0.2">
      <c r="H6728" s="12"/>
      <c r="J6728" s="29"/>
      <c r="K6728" s="45"/>
      <c r="L6728" s="45"/>
      <c r="M6728" s="45"/>
    </row>
    <row r="6729" spans="8:13" s="28" customFormat="1" x14ac:dyDescent="0.2">
      <c r="H6729" s="12"/>
      <c r="J6729" s="29"/>
      <c r="K6729" s="45"/>
      <c r="L6729" s="45"/>
      <c r="M6729" s="45"/>
    </row>
    <row r="6730" spans="8:13" s="28" customFormat="1" x14ac:dyDescent="0.2">
      <c r="H6730" s="12"/>
      <c r="J6730" s="29"/>
      <c r="K6730" s="45"/>
      <c r="L6730" s="45"/>
      <c r="M6730" s="45"/>
    </row>
    <row r="6731" spans="8:13" s="28" customFormat="1" x14ac:dyDescent="0.2">
      <c r="H6731" s="12"/>
      <c r="J6731" s="29"/>
      <c r="K6731" s="45"/>
      <c r="L6731" s="45"/>
      <c r="M6731" s="45"/>
    </row>
    <row r="6732" spans="8:13" s="28" customFormat="1" x14ac:dyDescent="0.2">
      <c r="H6732" s="12"/>
      <c r="J6732" s="29"/>
      <c r="K6732" s="45"/>
      <c r="L6732" s="45"/>
      <c r="M6732" s="45"/>
    </row>
    <row r="6733" spans="8:13" s="28" customFormat="1" x14ac:dyDescent="0.2">
      <c r="H6733" s="12"/>
      <c r="J6733" s="29"/>
      <c r="K6733" s="45"/>
      <c r="L6733" s="45"/>
      <c r="M6733" s="45"/>
    </row>
    <row r="6734" spans="8:13" s="28" customFormat="1" x14ac:dyDescent="0.2">
      <c r="H6734" s="12"/>
      <c r="J6734" s="29"/>
      <c r="K6734" s="45"/>
      <c r="L6734" s="45"/>
      <c r="M6734" s="45"/>
    </row>
    <row r="6735" spans="8:13" s="28" customFormat="1" x14ac:dyDescent="0.2">
      <c r="H6735" s="12"/>
      <c r="J6735" s="29"/>
      <c r="K6735" s="45"/>
      <c r="L6735" s="45"/>
      <c r="M6735" s="45"/>
    </row>
    <row r="6736" spans="8:13" s="28" customFormat="1" x14ac:dyDescent="0.2">
      <c r="H6736" s="12"/>
      <c r="J6736" s="29"/>
      <c r="K6736" s="45"/>
      <c r="L6736" s="45"/>
      <c r="M6736" s="45"/>
    </row>
    <row r="6737" spans="8:13" s="28" customFormat="1" x14ac:dyDescent="0.2">
      <c r="H6737" s="12"/>
      <c r="J6737" s="29"/>
      <c r="K6737" s="45"/>
      <c r="L6737" s="45"/>
      <c r="M6737" s="45"/>
    </row>
    <row r="6738" spans="8:13" s="28" customFormat="1" x14ac:dyDescent="0.2">
      <c r="H6738" s="12"/>
      <c r="J6738" s="29"/>
      <c r="K6738" s="45"/>
      <c r="L6738" s="45"/>
      <c r="M6738" s="45"/>
    </row>
    <row r="6739" spans="8:13" s="28" customFormat="1" x14ac:dyDescent="0.2">
      <c r="H6739" s="12"/>
      <c r="J6739" s="29"/>
      <c r="K6739" s="45"/>
      <c r="L6739" s="45"/>
      <c r="M6739" s="45"/>
    </row>
    <row r="6740" spans="8:13" s="28" customFormat="1" x14ac:dyDescent="0.2">
      <c r="H6740" s="12"/>
      <c r="J6740" s="29"/>
      <c r="K6740" s="45"/>
      <c r="L6740" s="45"/>
      <c r="M6740" s="45"/>
    </row>
    <row r="6741" spans="8:13" s="28" customFormat="1" x14ac:dyDescent="0.2">
      <c r="H6741" s="12"/>
      <c r="J6741" s="29"/>
      <c r="K6741" s="45"/>
      <c r="L6741" s="45"/>
      <c r="M6741" s="45"/>
    </row>
    <row r="6742" spans="8:13" s="28" customFormat="1" x14ac:dyDescent="0.2">
      <c r="H6742" s="12"/>
      <c r="J6742" s="29"/>
      <c r="K6742" s="45"/>
      <c r="L6742" s="45"/>
      <c r="M6742" s="45"/>
    </row>
    <row r="6743" spans="8:13" s="28" customFormat="1" x14ac:dyDescent="0.2">
      <c r="H6743" s="12"/>
      <c r="J6743" s="29"/>
      <c r="K6743" s="45"/>
      <c r="L6743" s="45"/>
      <c r="M6743" s="45"/>
    </row>
    <row r="6744" spans="8:13" s="28" customFormat="1" x14ac:dyDescent="0.2">
      <c r="H6744" s="12"/>
      <c r="J6744" s="29"/>
      <c r="K6744" s="45"/>
      <c r="L6744" s="45"/>
      <c r="M6744" s="45"/>
    </row>
    <row r="6745" spans="8:13" s="28" customFormat="1" x14ac:dyDescent="0.2">
      <c r="H6745" s="12"/>
      <c r="J6745" s="29"/>
      <c r="K6745" s="45"/>
      <c r="L6745" s="45"/>
      <c r="M6745" s="45"/>
    </row>
    <row r="6746" spans="8:13" s="28" customFormat="1" x14ac:dyDescent="0.2">
      <c r="H6746" s="12"/>
      <c r="J6746" s="29"/>
      <c r="K6746" s="45"/>
      <c r="L6746" s="45"/>
      <c r="M6746" s="45"/>
    </row>
    <row r="6747" spans="8:13" s="28" customFormat="1" x14ac:dyDescent="0.2">
      <c r="H6747" s="12"/>
      <c r="J6747" s="29"/>
      <c r="K6747" s="45"/>
      <c r="L6747" s="45"/>
      <c r="M6747" s="45"/>
    </row>
    <row r="6748" spans="8:13" s="28" customFormat="1" x14ac:dyDescent="0.2">
      <c r="H6748" s="12"/>
      <c r="J6748" s="29"/>
      <c r="K6748" s="45"/>
      <c r="L6748" s="45"/>
      <c r="M6748" s="45"/>
    </row>
    <row r="6749" spans="8:13" s="28" customFormat="1" x14ac:dyDescent="0.2">
      <c r="H6749" s="12"/>
      <c r="J6749" s="29"/>
      <c r="K6749" s="45"/>
      <c r="L6749" s="45"/>
      <c r="M6749" s="45"/>
    </row>
    <row r="6750" spans="8:13" s="28" customFormat="1" x14ac:dyDescent="0.2">
      <c r="H6750" s="12"/>
      <c r="J6750" s="29"/>
      <c r="K6750" s="45"/>
      <c r="L6750" s="45"/>
      <c r="M6750" s="45"/>
    </row>
    <row r="6751" spans="8:13" s="28" customFormat="1" x14ac:dyDescent="0.2">
      <c r="H6751" s="12"/>
      <c r="J6751" s="29"/>
      <c r="K6751" s="45"/>
      <c r="L6751" s="45"/>
      <c r="M6751" s="45"/>
    </row>
    <row r="6752" spans="8:13" s="28" customFormat="1" x14ac:dyDescent="0.2">
      <c r="H6752" s="12"/>
      <c r="J6752" s="29"/>
      <c r="K6752" s="45"/>
      <c r="L6752" s="45"/>
      <c r="M6752" s="45"/>
    </row>
    <row r="6753" spans="8:13" s="28" customFormat="1" x14ac:dyDescent="0.2">
      <c r="H6753" s="12"/>
      <c r="J6753" s="29"/>
      <c r="K6753" s="45"/>
      <c r="L6753" s="45"/>
      <c r="M6753" s="45"/>
    </row>
    <row r="6754" spans="8:13" s="28" customFormat="1" x14ac:dyDescent="0.2">
      <c r="H6754" s="12"/>
      <c r="J6754" s="29"/>
      <c r="K6754" s="45"/>
      <c r="L6754" s="45"/>
      <c r="M6754" s="45"/>
    </row>
    <row r="6755" spans="8:13" s="28" customFormat="1" x14ac:dyDescent="0.2">
      <c r="H6755" s="12"/>
      <c r="J6755" s="29"/>
      <c r="K6755" s="45"/>
      <c r="L6755" s="45"/>
      <c r="M6755" s="45"/>
    </row>
    <row r="6756" spans="8:13" s="28" customFormat="1" x14ac:dyDescent="0.2">
      <c r="H6756" s="12"/>
      <c r="J6756" s="29"/>
      <c r="K6756" s="45"/>
      <c r="L6756" s="45"/>
      <c r="M6756" s="45"/>
    </row>
    <row r="6757" spans="8:13" s="28" customFormat="1" x14ac:dyDescent="0.2">
      <c r="H6757" s="12"/>
      <c r="J6757" s="29"/>
      <c r="K6757" s="45"/>
      <c r="L6757" s="45"/>
      <c r="M6757" s="45"/>
    </row>
    <row r="6758" spans="8:13" s="28" customFormat="1" x14ac:dyDescent="0.2">
      <c r="H6758" s="12"/>
      <c r="J6758" s="29"/>
      <c r="K6758" s="45"/>
      <c r="L6758" s="45"/>
      <c r="M6758" s="45"/>
    </row>
    <row r="6759" spans="8:13" s="28" customFormat="1" x14ac:dyDescent="0.2">
      <c r="H6759" s="12"/>
      <c r="J6759" s="29"/>
      <c r="K6759" s="45"/>
      <c r="L6759" s="45"/>
      <c r="M6759" s="45"/>
    </row>
    <row r="6760" spans="8:13" s="28" customFormat="1" x14ac:dyDescent="0.2">
      <c r="H6760" s="12"/>
      <c r="J6760" s="29"/>
      <c r="K6760" s="45"/>
      <c r="L6760" s="45"/>
      <c r="M6760" s="45"/>
    </row>
    <row r="6761" spans="8:13" s="28" customFormat="1" x14ac:dyDescent="0.2">
      <c r="H6761" s="12"/>
      <c r="J6761" s="29"/>
      <c r="K6761" s="45"/>
      <c r="L6761" s="45"/>
      <c r="M6761" s="45"/>
    </row>
    <row r="6762" spans="8:13" s="28" customFormat="1" x14ac:dyDescent="0.2">
      <c r="H6762" s="12"/>
      <c r="J6762" s="29"/>
      <c r="K6762" s="45"/>
      <c r="L6762" s="45"/>
      <c r="M6762" s="45"/>
    </row>
    <row r="6763" spans="8:13" s="28" customFormat="1" x14ac:dyDescent="0.2">
      <c r="H6763" s="12"/>
      <c r="J6763" s="29"/>
      <c r="K6763" s="45"/>
      <c r="L6763" s="45"/>
      <c r="M6763" s="45"/>
    </row>
    <row r="6764" spans="8:13" s="28" customFormat="1" x14ac:dyDescent="0.2">
      <c r="H6764" s="12"/>
      <c r="J6764" s="29"/>
      <c r="K6764" s="45"/>
      <c r="L6764" s="45"/>
      <c r="M6764" s="45"/>
    </row>
    <row r="6765" spans="8:13" s="28" customFormat="1" x14ac:dyDescent="0.2">
      <c r="H6765" s="12"/>
      <c r="J6765" s="29"/>
      <c r="K6765" s="45"/>
      <c r="L6765" s="45"/>
      <c r="M6765" s="45"/>
    </row>
    <row r="6766" spans="8:13" s="28" customFormat="1" x14ac:dyDescent="0.2">
      <c r="H6766" s="12"/>
      <c r="J6766" s="29"/>
      <c r="K6766" s="45"/>
      <c r="L6766" s="45"/>
      <c r="M6766" s="45"/>
    </row>
    <row r="6767" spans="8:13" s="28" customFormat="1" x14ac:dyDescent="0.2">
      <c r="H6767" s="12"/>
      <c r="J6767" s="29"/>
      <c r="K6767" s="45"/>
      <c r="L6767" s="45"/>
      <c r="M6767" s="45"/>
    </row>
    <row r="6768" spans="8:13" s="28" customFormat="1" x14ac:dyDescent="0.2">
      <c r="H6768" s="12"/>
      <c r="J6768" s="29"/>
      <c r="K6768" s="45"/>
      <c r="L6768" s="45"/>
      <c r="M6768" s="45"/>
    </row>
    <row r="6769" spans="8:13" s="28" customFormat="1" x14ac:dyDescent="0.2">
      <c r="H6769" s="12"/>
      <c r="J6769" s="29"/>
      <c r="K6769" s="45"/>
      <c r="L6769" s="45"/>
      <c r="M6769" s="45"/>
    </row>
    <row r="6770" spans="8:13" s="28" customFormat="1" x14ac:dyDescent="0.2">
      <c r="H6770" s="12"/>
      <c r="J6770" s="29"/>
      <c r="K6770" s="45"/>
      <c r="L6770" s="45"/>
      <c r="M6770" s="45"/>
    </row>
    <row r="6771" spans="8:13" s="28" customFormat="1" x14ac:dyDescent="0.2">
      <c r="H6771" s="12"/>
      <c r="J6771" s="29"/>
      <c r="K6771" s="45"/>
      <c r="L6771" s="45"/>
      <c r="M6771" s="45"/>
    </row>
    <row r="6772" spans="8:13" s="28" customFormat="1" x14ac:dyDescent="0.2">
      <c r="H6772" s="12"/>
      <c r="J6772" s="29"/>
      <c r="K6772" s="45"/>
      <c r="L6772" s="45"/>
      <c r="M6772" s="45"/>
    </row>
    <row r="6773" spans="8:13" s="28" customFormat="1" x14ac:dyDescent="0.2">
      <c r="H6773" s="12"/>
      <c r="J6773" s="29"/>
      <c r="K6773" s="45"/>
      <c r="L6773" s="45"/>
      <c r="M6773" s="45"/>
    </row>
    <row r="6774" spans="8:13" s="28" customFormat="1" x14ac:dyDescent="0.2">
      <c r="H6774" s="12"/>
      <c r="J6774" s="29"/>
      <c r="K6774" s="45"/>
      <c r="L6774" s="45"/>
      <c r="M6774" s="45"/>
    </row>
    <row r="6775" spans="8:13" s="28" customFormat="1" x14ac:dyDescent="0.2">
      <c r="H6775" s="12"/>
      <c r="J6775" s="29"/>
      <c r="K6775" s="45"/>
      <c r="L6775" s="45"/>
      <c r="M6775" s="45"/>
    </row>
    <row r="6776" spans="8:13" s="28" customFormat="1" x14ac:dyDescent="0.2">
      <c r="H6776" s="12"/>
      <c r="J6776" s="29"/>
      <c r="K6776" s="45"/>
      <c r="L6776" s="45"/>
      <c r="M6776" s="45"/>
    </row>
    <row r="6777" spans="8:13" s="28" customFormat="1" x14ac:dyDescent="0.2">
      <c r="H6777" s="12"/>
      <c r="J6777" s="29"/>
      <c r="K6777" s="45"/>
      <c r="L6777" s="45"/>
      <c r="M6777" s="45"/>
    </row>
    <row r="6778" spans="8:13" s="28" customFormat="1" x14ac:dyDescent="0.2">
      <c r="H6778" s="12"/>
      <c r="J6778" s="29"/>
      <c r="K6778" s="45"/>
      <c r="L6778" s="45"/>
      <c r="M6778" s="45"/>
    </row>
    <row r="6779" spans="8:13" s="28" customFormat="1" x14ac:dyDescent="0.2">
      <c r="H6779" s="12"/>
      <c r="J6779" s="29"/>
      <c r="K6779" s="45"/>
      <c r="L6779" s="45"/>
      <c r="M6779" s="45"/>
    </row>
    <row r="6780" spans="8:13" s="28" customFormat="1" x14ac:dyDescent="0.2">
      <c r="H6780" s="12"/>
      <c r="J6780" s="29"/>
      <c r="K6780" s="45"/>
      <c r="L6780" s="45"/>
      <c r="M6780" s="45"/>
    </row>
    <row r="6781" spans="8:13" s="28" customFormat="1" x14ac:dyDescent="0.2">
      <c r="H6781" s="12"/>
      <c r="J6781" s="29"/>
      <c r="K6781" s="45"/>
      <c r="L6781" s="45"/>
      <c r="M6781" s="45"/>
    </row>
    <row r="6782" spans="8:13" s="28" customFormat="1" x14ac:dyDescent="0.2">
      <c r="H6782" s="12"/>
      <c r="J6782" s="29"/>
      <c r="K6782" s="45"/>
      <c r="L6782" s="45"/>
      <c r="M6782" s="45"/>
    </row>
    <row r="6783" spans="8:13" s="28" customFormat="1" x14ac:dyDescent="0.2">
      <c r="H6783" s="12"/>
      <c r="J6783" s="29"/>
      <c r="K6783" s="45"/>
      <c r="L6783" s="45"/>
      <c r="M6783" s="45"/>
    </row>
    <row r="6784" spans="8:13" s="28" customFormat="1" x14ac:dyDescent="0.2">
      <c r="H6784" s="12"/>
      <c r="J6784" s="29"/>
      <c r="K6784" s="45"/>
      <c r="L6784" s="45"/>
      <c r="M6784" s="45"/>
    </row>
    <row r="6785" spans="8:13" s="28" customFormat="1" x14ac:dyDescent="0.2">
      <c r="H6785" s="12"/>
      <c r="J6785" s="29"/>
      <c r="K6785" s="45"/>
      <c r="L6785" s="45"/>
      <c r="M6785" s="45"/>
    </row>
    <row r="6786" spans="8:13" s="28" customFormat="1" x14ac:dyDescent="0.2">
      <c r="H6786" s="12"/>
      <c r="J6786" s="29"/>
      <c r="K6786" s="45"/>
      <c r="L6786" s="45"/>
      <c r="M6786" s="45"/>
    </row>
    <row r="6787" spans="8:13" s="28" customFormat="1" x14ac:dyDescent="0.2">
      <c r="H6787" s="12"/>
      <c r="J6787" s="29"/>
      <c r="K6787" s="45"/>
      <c r="L6787" s="45"/>
      <c r="M6787" s="45"/>
    </row>
    <row r="6788" spans="8:13" s="28" customFormat="1" x14ac:dyDescent="0.2">
      <c r="H6788" s="12"/>
      <c r="J6788" s="29"/>
      <c r="K6788" s="45"/>
      <c r="L6788" s="45"/>
      <c r="M6788" s="45"/>
    </row>
    <row r="6789" spans="8:13" s="28" customFormat="1" x14ac:dyDescent="0.2">
      <c r="H6789" s="12"/>
      <c r="J6789" s="29"/>
      <c r="K6789" s="45"/>
      <c r="L6789" s="45"/>
      <c r="M6789" s="45"/>
    </row>
    <row r="6790" spans="8:13" s="28" customFormat="1" x14ac:dyDescent="0.2">
      <c r="H6790" s="12"/>
      <c r="J6790" s="29"/>
      <c r="K6790" s="45"/>
      <c r="L6790" s="45"/>
      <c r="M6790" s="45"/>
    </row>
    <row r="6791" spans="8:13" s="28" customFormat="1" x14ac:dyDescent="0.2">
      <c r="H6791" s="12"/>
      <c r="J6791" s="29"/>
      <c r="K6791" s="45"/>
      <c r="L6791" s="45"/>
      <c r="M6791" s="45"/>
    </row>
    <row r="6792" spans="8:13" s="28" customFormat="1" x14ac:dyDescent="0.2">
      <c r="H6792" s="12"/>
      <c r="J6792" s="29"/>
      <c r="K6792" s="45"/>
      <c r="L6792" s="45"/>
      <c r="M6792" s="45"/>
    </row>
    <row r="6793" spans="8:13" s="28" customFormat="1" x14ac:dyDescent="0.2">
      <c r="H6793" s="12"/>
      <c r="J6793" s="29"/>
      <c r="K6793" s="45"/>
      <c r="L6793" s="45"/>
      <c r="M6793" s="45"/>
    </row>
    <row r="6794" spans="8:13" s="28" customFormat="1" x14ac:dyDescent="0.2">
      <c r="H6794" s="12"/>
      <c r="J6794" s="29"/>
      <c r="K6794" s="45"/>
      <c r="L6794" s="45"/>
      <c r="M6794" s="45"/>
    </row>
    <row r="6795" spans="8:13" s="28" customFormat="1" x14ac:dyDescent="0.2">
      <c r="H6795" s="12"/>
      <c r="J6795" s="29"/>
      <c r="K6795" s="45"/>
      <c r="L6795" s="45"/>
      <c r="M6795" s="45"/>
    </row>
    <row r="6796" spans="8:13" s="28" customFormat="1" x14ac:dyDescent="0.2">
      <c r="H6796" s="12"/>
      <c r="J6796" s="29"/>
      <c r="K6796" s="45"/>
      <c r="L6796" s="45"/>
      <c r="M6796" s="45"/>
    </row>
    <row r="6797" spans="8:13" s="28" customFormat="1" x14ac:dyDescent="0.2">
      <c r="H6797" s="12"/>
      <c r="J6797" s="29"/>
      <c r="K6797" s="45"/>
      <c r="L6797" s="45"/>
      <c r="M6797" s="45"/>
    </row>
    <row r="6798" spans="8:13" s="28" customFormat="1" x14ac:dyDescent="0.2">
      <c r="H6798" s="12"/>
      <c r="J6798" s="29"/>
      <c r="K6798" s="45"/>
      <c r="L6798" s="45"/>
      <c r="M6798" s="45"/>
    </row>
    <row r="6799" spans="8:13" s="28" customFormat="1" x14ac:dyDescent="0.2">
      <c r="H6799" s="12"/>
      <c r="J6799" s="29"/>
      <c r="K6799" s="45"/>
      <c r="L6799" s="45"/>
      <c r="M6799" s="45"/>
    </row>
    <row r="6800" spans="8:13" s="28" customFormat="1" x14ac:dyDescent="0.2">
      <c r="H6800" s="12"/>
      <c r="J6800" s="29"/>
      <c r="K6800" s="45"/>
      <c r="L6800" s="45"/>
      <c r="M6800" s="45"/>
    </row>
    <row r="6801" spans="8:13" s="28" customFormat="1" x14ac:dyDescent="0.2">
      <c r="H6801" s="12"/>
      <c r="J6801" s="29"/>
      <c r="K6801" s="45"/>
      <c r="L6801" s="45"/>
      <c r="M6801" s="45"/>
    </row>
    <row r="6802" spans="8:13" s="28" customFormat="1" x14ac:dyDescent="0.2">
      <c r="H6802" s="12"/>
      <c r="J6802" s="29"/>
      <c r="K6802" s="45"/>
      <c r="L6802" s="45"/>
      <c r="M6802" s="45"/>
    </row>
    <row r="6803" spans="8:13" s="28" customFormat="1" x14ac:dyDescent="0.2">
      <c r="H6803" s="12"/>
      <c r="J6803" s="29"/>
      <c r="K6803" s="45"/>
      <c r="L6803" s="45"/>
      <c r="M6803" s="45"/>
    </row>
    <row r="6804" spans="8:13" s="28" customFormat="1" x14ac:dyDescent="0.2">
      <c r="H6804" s="12"/>
      <c r="J6804" s="29"/>
      <c r="K6804" s="45"/>
      <c r="L6804" s="45"/>
      <c r="M6804" s="45"/>
    </row>
    <row r="6805" spans="8:13" s="28" customFormat="1" x14ac:dyDescent="0.2">
      <c r="H6805" s="12"/>
      <c r="J6805" s="29"/>
      <c r="K6805" s="45"/>
      <c r="L6805" s="45"/>
      <c r="M6805" s="45"/>
    </row>
    <row r="6806" spans="8:13" s="28" customFormat="1" x14ac:dyDescent="0.2">
      <c r="H6806" s="12"/>
      <c r="J6806" s="29"/>
      <c r="K6806" s="45"/>
      <c r="L6806" s="45"/>
      <c r="M6806" s="45"/>
    </row>
    <row r="6807" spans="8:13" s="28" customFormat="1" x14ac:dyDescent="0.2">
      <c r="H6807" s="12"/>
      <c r="J6807" s="29"/>
      <c r="K6807" s="45"/>
      <c r="L6807" s="45"/>
      <c r="M6807" s="45"/>
    </row>
    <row r="6808" spans="8:13" s="28" customFormat="1" x14ac:dyDescent="0.2">
      <c r="H6808" s="12"/>
      <c r="J6808" s="29"/>
      <c r="K6808" s="45"/>
      <c r="L6808" s="45"/>
      <c r="M6808" s="45"/>
    </row>
    <row r="6809" spans="8:13" s="28" customFormat="1" x14ac:dyDescent="0.2">
      <c r="H6809" s="12"/>
      <c r="J6809" s="29"/>
      <c r="K6809" s="45"/>
      <c r="L6809" s="45"/>
      <c r="M6809" s="45"/>
    </row>
    <row r="6810" spans="8:13" s="28" customFormat="1" x14ac:dyDescent="0.2">
      <c r="H6810" s="12"/>
      <c r="J6810" s="29"/>
      <c r="K6810" s="45"/>
      <c r="L6810" s="45"/>
      <c r="M6810" s="45"/>
    </row>
    <row r="6811" spans="8:13" s="28" customFormat="1" x14ac:dyDescent="0.2">
      <c r="H6811" s="12"/>
      <c r="J6811" s="29"/>
      <c r="K6811" s="45"/>
      <c r="L6811" s="45"/>
      <c r="M6811" s="45"/>
    </row>
    <row r="6812" spans="8:13" s="28" customFormat="1" x14ac:dyDescent="0.2">
      <c r="H6812" s="12"/>
      <c r="J6812" s="29"/>
      <c r="K6812" s="45"/>
      <c r="L6812" s="45"/>
      <c r="M6812" s="45"/>
    </row>
    <row r="6813" spans="8:13" s="28" customFormat="1" x14ac:dyDescent="0.2">
      <c r="H6813" s="12"/>
      <c r="J6813" s="29"/>
      <c r="K6813" s="45"/>
      <c r="L6813" s="45"/>
      <c r="M6813" s="45"/>
    </row>
    <row r="6814" spans="8:13" s="28" customFormat="1" x14ac:dyDescent="0.2">
      <c r="H6814" s="12"/>
      <c r="J6814" s="29"/>
      <c r="K6814" s="45"/>
      <c r="L6814" s="45"/>
      <c r="M6814" s="45"/>
    </row>
    <row r="6815" spans="8:13" s="28" customFormat="1" x14ac:dyDescent="0.2">
      <c r="H6815" s="12"/>
      <c r="J6815" s="29"/>
      <c r="K6815" s="45"/>
      <c r="L6815" s="45"/>
      <c r="M6815" s="45"/>
    </row>
    <row r="6816" spans="8:13" s="28" customFormat="1" x14ac:dyDescent="0.2">
      <c r="H6816" s="12"/>
      <c r="J6816" s="29"/>
      <c r="K6816" s="45"/>
      <c r="L6816" s="45"/>
      <c r="M6816" s="45"/>
    </row>
    <row r="6817" spans="8:13" s="28" customFormat="1" x14ac:dyDescent="0.2">
      <c r="H6817" s="12"/>
      <c r="J6817" s="29"/>
      <c r="K6817" s="45"/>
      <c r="L6817" s="45"/>
      <c r="M6817" s="45"/>
    </row>
    <row r="6818" spans="8:13" s="28" customFormat="1" x14ac:dyDescent="0.2">
      <c r="H6818" s="12"/>
      <c r="J6818" s="29"/>
      <c r="K6818" s="45"/>
      <c r="L6818" s="45"/>
      <c r="M6818" s="45"/>
    </row>
    <row r="6819" spans="8:13" s="28" customFormat="1" x14ac:dyDescent="0.2">
      <c r="H6819" s="12"/>
      <c r="J6819" s="29"/>
      <c r="K6819" s="45"/>
      <c r="L6819" s="45"/>
      <c r="M6819" s="45"/>
    </row>
    <row r="6820" spans="8:13" s="28" customFormat="1" x14ac:dyDescent="0.2">
      <c r="H6820" s="12"/>
      <c r="J6820" s="29"/>
      <c r="K6820" s="45"/>
      <c r="L6820" s="45"/>
      <c r="M6820" s="45"/>
    </row>
    <row r="6821" spans="8:13" s="28" customFormat="1" x14ac:dyDescent="0.2">
      <c r="H6821" s="12"/>
      <c r="J6821" s="29"/>
      <c r="K6821" s="45"/>
      <c r="L6821" s="45"/>
      <c r="M6821" s="45"/>
    </row>
    <row r="6822" spans="8:13" s="28" customFormat="1" x14ac:dyDescent="0.2">
      <c r="H6822" s="12"/>
      <c r="J6822" s="29"/>
      <c r="K6822" s="45"/>
      <c r="L6822" s="45"/>
      <c r="M6822" s="45"/>
    </row>
    <row r="6823" spans="8:13" s="28" customFormat="1" x14ac:dyDescent="0.2">
      <c r="H6823" s="12"/>
      <c r="J6823" s="29"/>
      <c r="K6823" s="45"/>
      <c r="L6823" s="45"/>
      <c r="M6823" s="45"/>
    </row>
    <row r="6824" spans="8:13" s="28" customFormat="1" x14ac:dyDescent="0.2">
      <c r="H6824" s="12"/>
      <c r="J6824" s="29"/>
      <c r="K6824" s="45"/>
      <c r="L6824" s="45"/>
      <c r="M6824" s="45"/>
    </row>
    <row r="6825" spans="8:13" s="28" customFormat="1" x14ac:dyDescent="0.2">
      <c r="H6825" s="12"/>
      <c r="J6825" s="29"/>
      <c r="K6825" s="45"/>
      <c r="L6825" s="45"/>
      <c r="M6825" s="45"/>
    </row>
    <row r="6826" spans="8:13" s="28" customFormat="1" x14ac:dyDescent="0.2">
      <c r="H6826" s="12"/>
      <c r="J6826" s="29"/>
      <c r="K6826" s="45"/>
      <c r="L6826" s="45"/>
      <c r="M6826" s="45"/>
    </row>
    <row r="6827" spans="8:13" s="28" customFormat="1" x14ac:dyDescent="0.2">
      <c r="H6827" s="12"/>
      <c r="J6827" s="29"/>
      <c r="K6827" s="45"/>
      <c r="L6827" s="45"/>
      <c r="M6827" s="45"/>
    </row>
    <row r="6828" spans="8:13" s="28" customFormat="1" x14ac:dyDescent="0.2">
      <c r="H6828" s="12"/>
      <c r="J6828" s="29"/>
      <c r="K6828" s="45"/>
      <c r="L6828" s="45"/>
      <c r="M6828" s="45"/>
    </row>
    <row r="6829" spans="8:13" s="28" customFormat="1" x14ac:dyDescent="0.2">
      <c r="H6829" s="12"/>
      <c r="J6829" s="29"/>
      <c r="K6829" s="45"/>
      <c r="L6829" s="45"/>
      <c r="M6829" s="45"/>
    </row>
    <row r="6830" spans="8:13" s="28" customFormat="1" x14ac:dyDescent="0.2">
      <c r="H6830" s="12"/>
      <c r="J6830" s="29"/>
      <c r="K6830" s="45"/>
      <c r="L6830" s="45"/>
      <c r="M6830" s="45"/>
    </row>
    <row r="6831" spans="8:13" s="28" customFormat="1" x14ac:dyDescent="0.2">
      <c r="H6831" s="12"/>
      <c r="J6831" s="29"/>
      <c r="K6831" s="45"/>
      <c r="L6831" s="45"/>
      <c r="M6831" s="45"/>
    </row>
    <row r="6832" spans="8:13" s="28" customFormat="1" x14ac:dyDescent="0.2">
      <c r="H6832" s="12"/>
      <c r="J6832" s="29"/>
      <c r="K6832" s="45"/>
      <c r="L6832" s="45"/>
      <c r="M6832" s="45"/>
    </row>
    <row r="6833" spans="8:13" s="28" customFormat="1" x14ac:dyDescent="0.2">
      <c r="H6833" s="12"/>
      <c r="J6833" s="29"/>
      <c r="K6833" s="45"/>
      <c r="L6833" s="45"/>
      <c r="M6833" s="45"/>
    </row>
    <row r="6834" spans="8:13" s="28" customFormat="1" x14ac:dyDescent="0.2">
      <c r="H6834" s="12"/>
      <c r="J6834" s="29"/>
      <c r="K6834" s="45"/>
      <c r="L6834" s="45"/>
      <c r="M6834" s="45"/>
    </row>
    <row r="6835" spans="8:13" s="28" customFormat="1" x14ac:dyDescent="0.2">
      <c r="H6835" s="12"/>
      <c r="J6835" s="29"/>
      <c r="K6835" s="45"/>
      <c r="L6835" s="45"/>
      <c r="M6835" s="45"/>
    </row>
    <row r="6836" spans="8:13" s="28" customFormat="1" x14ac:dyDescent="0.2">
      <c r="H6836" s="12"/>
      <c r="J6836" s="29"/>
      <c r="K6836" s="45"/>
      <c r="L6836" s="45"/>
      <c r="M6836" s="45"/>
    </row>
    <row r="6837" spans="8:13" s="28" customFormat="1" x14ac:dyDescent="0.2">
      <c r="H6837" s="12"/>
      <c r="J6837" s="29"/>
      <c r="K6837" s="45"/>
      <c r="L6837" s="45"/>
      <c r="M6837" s="45"/>
    </row>
    <row r="6838" spans="8:13" s="28" customFormat="1" x14ac:dyDescent="0.2">
      <c r="H6838" s="12"/>
      <c r="J6838" s="29"/>
      <c r="K6838" s="45"/>
      <c r="L6838" s="45"/>
      <c r="M6838" s="45"/>
    </row>
    <row r="6839" spans="8:13" s="28" customFormat="1" x14ac:dyDescent="0.2">
      <c r="H6839" s="12"/>
      <c r="J6839" s="29"/>
      <c r="K6839" s="45"/>
      <c r="L6839" s="45"/>
      <c r="M6839" s="45"/>
    </row>
    <row r="6840" spans="8:13" s="28" customFormat="1" x14ac:dyDescent="0.2">
      <c r="H6840" s="12"/>
      <c r="J6840" s="29"/>
      <c r="K6840" s="45"/>
      <c r="L6840" s="45"/>
      <c r="M6840" s="45"/>
    </row>
    <row r="6841" spans="8:13" s="28" customFormat="1" x14ac:dyDescent="0.2">
      <c r="H6841" s="12"/>
      <c r="J6841" s="29"/>
      <c r="K6841" s="45"/>
      <c r="L6841" s="45"/>
      <c r="M6841" s="45"/>
    </row>
    <row r="6842" spans="8:13" s="28" customFormat="1" x14ac:dyDescent="0.2">
      <c r="H6842" s="12"/>
      <c r="J6842" s="29"/>
      <c r="K6842" s="45"/>
      <c r="L6842" s="45"/>
      <c r="M6842" s="45"/>
    </row>
    <row r="6843" spans="8:13" s="28" customFormat="1" x14ac:dyDescent="0.2">
      <c r="H6843" s="12"/>
      <c r="J6843" s="29"/>
      <c r="K6843" s="45"/>
      <c r="L6843" s="45"/>
      <c r="M6843" s="45"/>
    </row>
    <row r="6844" spans="8:13" s="28" customFormat="1" x14ac:dyDescent="0.2">
      <c r="H6844" s="12"/>
      <c r="J6844" s="29"/>
      <c r="K6844" s="45"/>
      <c r="L6844" s="45"/>
      <c r="M6844" s="45"/>
    </row>
    <row r="6845" spans="8:13" s="28" customFormat="1" x14ac:dyDescent="0.2">
      <c r="H6845" s="12"/>
      <c r="J6845" s="29"/>
      <c r="K6845" s="45"/>
      <c r="L6845" s="45"/>
      <c r="M6845" s="45"/>
    </row>
    <row r="6846" spans="8:13" s="28" customFormat="1" x14ac:dyDescent="0.2">
      <c r="H6846" s="12"/>
      <c r="J6846" s="29"/>
      <c r="K6846" s="45"/>
      <c r="L6846" s="45"/>
      <c r="M6846" s="45"/>
    </row>
    <row r="6847" spans="8:13" s="28" customFormat="1" x14ac:dyDescent="0.2">
      <c r="H6847" s="12"/>
      <c r="J6847" s="29"/>
      <c r="K6847" s="45"/>
      <c r="L6847" s="45"/>
      <c r="M6847" s="45"/>
    </row>
    <row r="6848" spans="8:13" s="28" customFormat="1" x14ac:dyDescent="0.2">
      <c r="H6848" s="12"/>
      <c r="J6848" s="29"/>
      <c r="K6848" s="45"/>
      <c r="L6848" s="45"/>
      <c r="M6848" s="45"/>
    </row>
    <row r="6849" spans="8:13" s="28" customFormat="1" x14ac:dyDescent="0.2">
      <c r="H6849" s="12"/>
      <c r="J6849" s="29"/>
      <c r="K6849" s="45"/>
      <c r="L6849" s="45"/>
      <c r="M6849" s="45"/>
    </row>
    <row r="6850" spans="8:13" s="28" customFormat="1" x14ac:dyDescent="0.2">
      <c r="H6850" s="12"/>
      <c r="J6850" s="29"/>
      <c r="K6850" s="45"/>
      <c r="L6850" s="45"/>
      <c r="M6850" s="45"/>
    </row>
    <row r="6851" spans="8:13" s="28" customFormat="1" x14ac:dyDescent="0.2">
      <c r="H6851" s="12"/>
      <c r="J6851" s="29"/>
      <c r="K6851" s="45"/>
      <c r="L6851" s="45"/>
      <c r="M6851" s="45"/>
    </row>
    <row r="6852" spans="8:13" s="28" customFormat="1" x14ac:dyDescent="0.2">
      <c r="H6852" s="12"/>
      <c r="J6852" s="29"/>
      <c r="K6852" s="45"/>
      <c r="L6852" s="45"/>
      <c r="M6852" s="45"/>
    </row>
    <row r="6853" spans="8:13" s="28" customFormat="1" x14ac:dyDescent="0.2">
      <c r="H6853" s="12"/>
      <c r="J6853" s="29"/>
      <c r="K6853" s="45"/>
      <c r="L6853" s="45"/>
      <c r="M6853" s="45"/>
    </row>
    <row r="6854" spans="8:13" s="28" customFormat="1" x14ac:dyDescent="0.2">
      <c r="H6854" s="12"/>
      <c r="J6854" s="29"/>
      <c r="K6854" s="45"/>
      <c r="L6854" s="45"/>
      <c r="M6854" s="45"/>
    </row>
    <row r="6855" spans="8:13" s="28" customFormat="1" x14ac:dyDescent="0.2">
      <c r="H6855" s="12"/>
      <c r="J6855" s="29"/>
      <c r="K6855" s="45"/>
      <c r="L6855" s="45"/>
      <c r="M6855" s="45"/>
    </row>
    <row r="6856" spans="8:13" s="28" customFormat="1" x14ac:dyDescent="0.2">
      <c r="H6856" s="12"/>
      <c r="J6856" s="29"/>
      <c r="K6856" s="45"/>
      <c r="L6856" s="45"/>
      <c r="M6856" s="45"/>
    </row>
    <row r="6857" spans="8:13" s="28" customFormat="1" x14ac:dyDescent="0.2">
      <c r="H6857" s="12"/>
      <c r="J6857" s="29"/>
      <c r="K6857" s="45"/>
      <c r="L6857" s="45"/>
      <c r="M6857" s="45"/>
    </row>
    <row r="6858" spans="8:13" s="28" customFormat="1" x14ac:dyDescent="0.2">
      <c r="H6858" s="12"/>
      <c r="J6858" s="29"/>
      <c r="K6858" s="45"/>
      <c r="L6858" s="45"/>
      <c r="M6858" s="45"/>
    </row>
    <row r="6859" spans="8:13" s="28" customFormat="1" x14ac:dyDescent="0.2">
      <c r="H6859" s="12"/>
      <c r="J6859" s="29"/>
      <c r="K6859" s="45"/>
      <c r="L6859" s="45"/>
      <c r="M6859" s="45"/>
    </row>
    <row r="6860" spans="8:13" s="28" customFormat="1" x14ac:dyDescent="0.2">
      <c r="H6860" s="12"/>
      <c r="J6860" s="29"/>
      <c r="K6860" s="45"/>
      <c r="L6860" s="45"/>
      <c r="M6860" s="45"/>
    </row>
    <row r="6861" spans="8:13" s="28" customFormat="1" x14ac:dyDescent="0.2">
      <c r="H6861" s="12"/>
      <c r="J6861" s="29"/>
      <c r="K6861" s="45"/>
      <c r="L6861" s="45"/>
      <c r="M6861" s="45"/>
    </row>
    <row r="6862" spans="8:13" s="28" customFormat="1" x14ac:dyDescent="0.2">
      <c r="H6862" s="12"/>
      <c r="J6862" s="29"/>
      <c r="K6862" s="45"/>
      <c r="L6862" s="45"/>
      <c r="M6862" s="45"/>
    </row>
    <row r="6863" spans="8:13" s="28" customFormat="1" x14ac:dyDescent="0.2">
      <c r="H6863" s="12"/>
      <c r="J6863" s="29"/>
      <c r="K6863" s="45"/>
      <c r="L6863" s="45"/>
      <c r="M6863" s="45"/>
    </row>
    <row r="6864" spans="8:13" s="28" customFormat="1" x14ac:dyDescent="0.2">
      <c r="H6864" s="12"/>
      <c r="J6864" s="29"/>
      <c r="K6864" s="45"/>
      <c r="L6864" s="45"/>
      <c r="M6864" s="45"/>
    </row>
    <row r="6865" spans="8:13" s="28" customFormat="1" x14ac:dyDescent="0.2">
      <c r="H6865" s="12"/>
      <c r="J6865" s="29"/>
      <c r="K6865" s="45"/>
      <c r="L6865" s="45"/>
      <c r="M6865" s="45"/>
    </row>
    <row r="6866" spans="8:13" s="28" customFormat="1" x14ac:dyDescent="0.2">
      <c r="H6866" s="12"/>
      <c r="J6866" s="29"/>
      <c r="K6866" s="45"/>
      <c r="L6866" s="45"/>
      <c r="M6866" s="45"/>
    </row>
    <row r="6867" spans="8:13" s="28" customFormat="1" x14ac:dyDescent="0.2">
      <c r="H6867" s="12"/>
      <c r="J6867" s="29"/>
      <c r="K6867" s="45"/>
      <c r="L6867" s="45"/>
      <c r="M6867" s="45"/>
    </row>
    <row r="6868" spans="8:13" s="28" customFormat="1" x14ac:dyDescent="0.2">
      <c r="H6868" s="12"/>
      <c r="J6868" s="29"/>
      <c r="K6868" s="45"/>
      <c r="L6868" s="45"/>
      <c r="M6868" s="45"/>
    </row>
    <row r="6869" spans="8:13" s="28" customFormat="1" x14ac:dyDescent="0.2">
      <c r="H6869" s="12"/>
      <c r="J6869" s="29"/>
      <c r="K6869" s="45"/>
      <c r="L6869" s="45"/>
      <c r="M6869" s="45"/>
    </row>
    <row r="6870" spans="8:13" s="28" customFormat="1" x14ac:dyDescent="0.2">
      <c r="H6870" s="12"/>
      <c r="J6870" s="29"/>
      <c r="K6870" s="45"/>
      <c r="L6870" s="45"/>
      <c r="M6870" s="45"/>
    </row>
    <row r="6871" spans="8:13" s="28" customFormat="1" x14ac:dyDescent="0.2">
      <c r="H6871" s="12"/>
      <c r="J6871" s="29"/>
      <c r="K6871" s="45"/>
      <c r="L6871" s="45"/>
      <c r="M6871" s="45"/>
    </row>
    <row r="6872" spans="8:13" s="28" customFormat="1" x14ac:dyDescent="0.2">
      <c r="H6872" s="12"/>
      <c r="J6872" s="29"/>
      <c r="K6872" s="45"/>
      <c r="L6872" s="45"/>
      <c r="M6872" s="45"/>
    </row>
    <row r="6873" spans="8:13" s="28" customFormat="1" x14ac:dyDescent="0.2">
      <c r="H6873" s="12"/>
      <c r="J6873" s="29"/>
      <c r="K6873" s="45"/>
      <c r="L6873" s="45"/>
      <c r="M6873" s="45"/>
    </row>
    <row r="6874" spans="8:13" s="28" customFormat="1" x14ac:dyDescent="0.2">
      <c r="H6874" s="12"/>
      <c r="J6874" s="29"/>
      <c r="K6874" s="45"/>
      <c r="L6874" s="45"/>
      <c r="M6874" s="45"/>
    </row>
    <row r="6875" spans="8:13" s="28" customFormat="1" x14ac:dyDescent="0.2">
      <c r="H6875" s="12"/>
      <c r="J6875" s="29"/>
      <c r="K6875" s="45"/>
      <c r="L6875" s="45"/>
      <c r="M6875" s="45"/>
    </row>
    <row r="6876" spans="8:13" s="28" customFormat="1" x14ac:dyDescent="0.2">
      <c r="H6876" s="12"/>
      <c r="J6876" s="29"/>
      <c r="K6876" s="45"/>
      <c r="L6876" s="45"/>
      <c r="M6876" s="45"/>
    </row>
    <row r="6877" spans="8:13" s="28" customFormat="1" x14ac:dyDescent="0.2">
      <c r="H6877" s="12"/>
      <c r="J6877" s="29"/>
      <c r="K6877" s="45"/>
      <c r="L6877" s="45"/>
      <c r="M6877" s="45"/>
    </row>
    <row r="6878" spans="8:13" s="28" customFormat="1" x14ac:dyDescent="0.2">
      <c r="H6878" s="12"/>
      <c r="J6878" s="29"/>
      <c r="K6878" s="45"/>
      <c r="L6878" s="45"/>
      <c r="M6878" s="45"/>
    </row>
    <row r="6879" spans="8:13" s="28" customFormat="1" x14ac:dyDescent="0.2">
      <c r="H6879" s="12"/>
      <c r="J6879" s="29"/>
      <c r="K6879" s="45"/>
      <c r="L6879" s="45"/>
      <c r="M6879" s="45"/>
    </row>
    <row r="6880" spans="8:13" s="28" customFormat="1" x14ac:dyDescent="0.2">
      <c r="H6880" s="12"/>
      <c r="J6880" s="29"/>
      <c r="K6880" s="45"/>
      <c r="L6880" s="45"/>
      <c r="M6880" s="45"/>
    </row>
    <row r="6881" spans="8:13" s="28" customFormat="1" x14ac:dyDescent="0.2">
      <c r="H6881" s="12"/>
      <c r="J6881" s="29"/>
      <c r="K6881" s="45"/>
      <c r="L6881" s="45"/>
      <c r="M6881" s="45"/>
    </row>
    <row r="6882" spans="8:13" s="28" customFormat="1" x14ac:dyDescent="0.2">
      <c r="H6882" s="12"/>
      <c r="J6882" s="29"/>
      <c r="K6882" s="45"/>
      <c r="L6882" s="45"/>
      <c r="M6882" s="45"/>
    </row>
    <row r="6883" spans="8:13" s="28" customFormat="1" x14ac:dyDescent="0.2">
      <c r="H6883" s="12"/>
      <c r="J6883" s="29"/>
      <c r="K6883" s="45"/>
      <c r="L6883" s="45"/>
      <c r="M6883" s="45"/>
    </row>
    <row r="6884" spans="8:13" s="28" customFormat="1" x14ac:dyDescent="0.2">
      <c r="H6884" s="12"/>
      <c r="J6884" s="29"/>
      <c r="K6884" s="45"/>
      <c r="L6884" s="45"/>
      <c r="M6884" s="45"/>
    </row>
    <row r="6885" spans="8:13" s="28" customFormat="1" x14ac:dyDescent="0.2">
      <c r="H6885" s="12"/>
      <c r="J6885" s="29"/>
      <c r="K6885" s="45"/>
      <c r="L6885" s="45"/>
      <c r="M6885" s="45"/>
    </row>
    <row r="6886" spans="8:13" s="28" customFormat="1" x14ac:dyDescent="0.2">
      <c r="H6886" s="12"/>
      <c r="J6886" s="29"/>
      <c r="K6886" s="45"/>
      <c r="L6886" s="45"/>
      <c r="M6886" s="45"/>
    </row>
    <row r="6887" spans="8:13" s="28" customFormat="1" x14ac:dyDescent="0.2">
      <c r="H6887" s="12"/>
      <c r="J6887" s="29"/>
      <c r="K6887" s="45"/>
      <c r="L6887" s="45"/>
      <c r="M6887" s="45"/>
    </row>
    <row r="6888" spans="8:13" s="28" customFormat="1" x14ac:dyDescent="0.2">
      <c r="H6888" s="12"/>
      <c r="J6888" s="29"/>
      <c r="K6888" s="45"/>
      <c r="L6888" s="45"/>
      <c r="M6888" s="45"/>
    </row>
    <row r="6889" spans="8:13" s="28" customFormat="1" x14ac:dyDescent="0.2">
      <c r="H6889" s="12"/>
      <c r="J6889" s="29"/>
      <c r="K6889" s="45"/>
      <c r="L6889" s="45"/>
      <c r="M6889" s="45"/>
    </row>
    <row r="6890" spans="8:13" s="28" customFormat="1" x14ac:dyDescent="0.2">
      <c r="H6890" s="12"/>
      <c r="J6890" s="29"/>
      <c r="K6890" s="45"/>
      <c r="L6890" s="45"/>
      <c r="M6890" s="45"/>
    </row>
    <row r="6891" spans="8:13" s="28" customFormat="1" x14ac:dyDescent="0.2">
      <c r="H6891" s="12"/>
      <c r="J6891" s="29"/>
      <c r="K6891" s="45"/>
      <c r="L6891" s="45"/>
      <c r="M6891" s="45"/>
    </row>
    <row r="6892" spans="8:13" s="28" customFormat="1" x14ac:dyDescent="0.2">
      <c r="H6892" s="12"/>
      <c r="J6892" s="29"/>
      <c r="K6892" s="45"/>
      <c r="L6892" s="45"/>
      <c r="M6892" s="45"/>
    </row>
    <row r="6893" spans="8:13" s="28" customFormat="1" x14ac:dyDescent="0.2">
      <c r="H6893" s="12"/>
      <c r="J6893" s="29"/>
      <c r="K6893" s="45"/>
      <c r="L6893" s="45"/>
      <c r="M6893" s="45"/>
    </row>
    <row r="6894" spans="8:13" s="28" customFormat="1" x14ac:dyDescent="0.2">
      <c r="H6894" s="12"/>
      <c r="J6894" s="29"/>
      <c r="K6894" s="45"/>
      <c r="L6894" s="45"/>
      <c r="M6894" s="45"/>
    </row>
    <row r="6895" spans="8:13" s="28" customFormat="1" x14ac:dyDescent="0.2">
      <c r="H6895" s="12"/>
      <c r="J6895" s="29"/>
      <c r="K6895" s="45"/>
      <c r="L6895" s="45"/>
      <c r="M6895" s="45"/>
    </row>
    <row r="6896" spans="8:13" s="28" customFormat="1" x14ac:dyDescent="0.2">
      <c r="H6896" s="12"/>
      <c r="J6896" s="29"/>
      <c r="K6896" s="45"/>
      <c r="L6896" s="45"/>
      <c r="M6896" s="45"/>
    </row>
    <row r="6897" spans="8:13" s="28" customFormat="1" x14ac:dyDescent="0.2">
      <c r="H6897" s="12"/>
      <c r="J6897" s="29"/>
      <c r="K6897" s="45"/>
      <c r="L6897" s="45"/>
      <c r="M6897" s="45"/>
    </row>
    <row r="6898" spans="8:13" s="28" customFormat="1" x14ac:dyDescent="0.2">
      <c r="H6898" s="12"/>
      <c r="J6898" s="29"/>
      <c r="K6898" s="45"/>
      <c r="L6898" s="45"/>
      <c r="M6898" s="45"/>
    </row>
    <row r="6899" spans="8:13" s="28" customFormat="1" x14ac:dyDescent="0.2">
      <c r="H6899" s="12"/>
      <c r="J6899" s="29"/>
      <c r="K6899" s="45"/>
      <c r="L6899" s="45"/>
      <c r="M6899" s="45"/>
    </row>
    <row r="6900" spans="8:13" s="28" customFormat="1" x14ac:dyDescent="0.2">
      <c r="H6900" s="12"/>
      <c r="J6900" s="29"/>
      <c r="K6900" s="45"/>
      <c r="L6900" s="45"/>
      <c r="M6900" s="45"/>
    </row>
    <row r="6901" spans="8:13" s="28" customFormat="1" x14ac:dyDescent="0.2">
      <c r="H6901" s="12"/>
      <c r="J6901" s="29"/>
      <c r="K6901" s="45"/>
      <c r="L6901" s="45"/>
      <c r="M6901" s="45"/>
    </row>
    <row r="6902" spans="8:13" s="28" customFormat="1" x14ac:dyDescent="0.2">
      <c r="H6902" s="12"/>
      <c r="J6902" s="29"/>
      <c r="K6902" s="45"/>
      <c r="L6902" s="45"/>
      <c r="M6902" s="45"/>
    </row>
    <row r="6903" spans="8:13" s="28" customFormat="1" x14ac:dyDescent="0.2">
      <c r="H6903" s="12"/>
      <c r="J6903" s="29"/>
      <c r="K6903" s="45"/>
      <c r="L6903" s="45"/>
      <c r="M6903" s="45"/>
    </row>
    <row r="6904" spans="8:13" s="28" customFormat="1" x14ac:dyDescent="0.2">
      <c r="H6904" s="12"/>
      <c r="J6904" s="29"/>
      <c r="K6904" s="45"/>
      <c r="L6904" s="45"/>
      <c r="M6904" s="45"/>
    </row>
    <row r="6905" spans="8:13" s="28" customFormat="1" x14ac:dyDescent="0.2">
      <c r="H6905" s="12"/>
      <c r="J6905" s="29"/>
      <c r="K6905" s="45"/>
      <c r="L6905" s="45"/>
      <c r="M6905" s="45"/>
    </row>
    <row r="6906" spans="8:13" s="28" customFormat="1" x14ac:dyDescent="0.2">
      <c r="H6906" s="12"/>
      <c r="J6906" s="29"/>
      <c r="K6906" s="45"/>
      <c r="L6906" s="45"/>
      <c r="M6906" s="45"/>
    </row>
    <row r="6907" spans="8:13" s="28" customFormat="1" x14ac:dyDescent="0.2">
      <c r="H6907" s="12"/>
      <c r="J6907" s="29"/>
      <c r="K6907" s="45"/>
      <c r="L6907" s="45"/>
      <c r="M6907" s="45"/>
    </row>
    <row r="6908" spans="8:13" s="28" customFormat="1" x14ac:dyDescent="0.2">
      <c r="H6908" s="12"/>
      <c r="J6908" s="29"/>
      <c r="K6908" s="45"/>
      <c r="L6908" s="45"/>
      <c r="M6908" s="45"/>
    </row>
    <row r="6909" spans="8:13" s="28" customFormat="1" x14ac:dyDescent="0.2">
      <c r="H6909" s="12"/>
      <c r="J6909" s="29"/>
      <c r="K6909" s="45"/>
      <c r="L6909" s="45"/>
      <c r="M6909" s="45"/>
    </row>
    <row r="6910" spans="8:13" s="28" customFormat="1" x14ac:dyDescent="0.2">
      <c r="H6910" s="12"/>
      <c r="J6910" s="29"/>
      <c r="K6910" s="45"/>
      <c r="L6910" s="45"/>
      <c r="M6910" s="45"/>
    </row>
    <row r="6911" spans="8:13" s="28" customFormat="1" x14ac:dyDescent="0.2">
      <c r="H6911" s="12"/>
      <c r="J6911" s="29"/>
      <c r="K6911" s="45"/>
      <c r="L6911" s="45"/>
      <c r="M6911" s="45"/>
    </row>
    <row r="6912" spans="8:13" s="28" customFormat="1" x14ac:dyDescent="0.2">
      <c r="H6912" s="12"/>
      <c r="J6912" s="29"/>
      <c r="K6912" s="45"/>
      <c r="L6912" s="45"/>
      <c r="M6912" s="45"/>
    </row>
    <row r="6913" spans="8:13" s="28" customFormat="1" x14ac:dyDescent="0.2">
      <c r="H6913" s="12"/>
      <c r="J6913" s="29"/>
      <c r="K6913" s="45"/>
      <c r="L6913" s="45"/>
      <c r="M6913" s="45"/>
    </row>
    <row r="6914" spans="8:13" s="28" customFormat="1" x14ac:dyDescent="0.2">
      <c r="H6914" s="12"/>
      <c r="J6914" s="29"/>
      <c r="K6914" s="45"/>
      <c r="L6914" s="45"/>
      <c r="M6914" s="45"/>
    </row>
    <row r="6915" spans="8:13" s="28" customFormat="1" x14ac:dyDescent="0.2">
      <c r="H6915" s="12"/>
      <c r="J6915" s="29"/>
      <c r="K6915" s="45"/>
      <c r="L6915" s="45"/>
      <c r="M6915" s="45"/>
    </row>
    <row r="6916" spans="8:13" s="28" customFormat="1" x14ac:dyDescent="0.2">
      <c r="H6916" s="12"/>
      <c r="J6916" s="29"/>
      <c r="K6916" s="45"/>
      <c r="L6916" s="45"/>
      <c r="M6916" s="45"/>
    </row>
    <row r="6917" spans="8:13" s="28" customFormat="1" x14ac:dyDescent="0.2">
      <c r="H6917" s="12"/>
      <c r="J6917" s="29"/>
      <c r="K6917" s="45"/>
      <c r="L6917" s="45"/>
      <c r="M6917" s="45"/>
    </row>
    <row r="6918" spans="8:13" s="28" customFormat="1" x14ac:dyDescent="0.2">
      <c r="H6918" s="12"/>
      <c r="J6918" s="29"/>
      <c r="K6918" s="45"/>
      <c r="L6918" s="45"/>
      <c r="M6918" s="45"/>
    </row>
    <row r="6919" spans="8:13" s="28" customFormat="1" x14ac:dyDescent="0.2">
      <c r="H6919" s="12"/>
      <c r="J6919" s="29"/>
      <c r="K6919" s="45"/>
      <c r="L6919" s="45"/>
      <c r="M6919" s="45"/>
    </row>
    <row r="6920" spans="8:13" s="28" customFormat="1" x14ac:dyDescent="0.2">
      <c r="H6920" s="12"/>
      <c r="J6920" s="29"/>
      <c r="K6920" s="45"/>
      <c r="L6920" s="45"/>
      <c r="M6920" s="45"/>
    </row>
    <row r="6921" spans="8:13" s="28" customFormat="1" x14ac:dyDescent="0.2">
      <c r="H6921" s="12"/>
      <c r="J6921" s="29"/>
      <c r="K6921" s="45"/>
      <c r="L6921" s="45"/>
      <c r="M6921" s="45"/>
    </row>
    <row r="6922" spans="8:13" s="28" customFormat="1" x14ac:dyDescent="0.2">
      <c r="H6922" s="12"/>
      <c r="J6922" s="29"/>
      <c r="K6922" s="45"/>
      <c r="L6922" s="45"/>
      <c r="M6922" s="45"/>
    </row>
    <row r="6923" spans="8:13" s="28" customFormat="1" x14ac:dyDescent="0.2">
      <c r="H6923" s="12"/>
      <c r="J6923" s="29"/>
      <c r="K6923" s="45"/>
      <c r="L6923" s="45"/>
      <c r="M6923" s="45"/>
    </row>
    <row r="6924" spans="8:13" s="28" customFormat="1" x14ac:dyDescent="0.2">
      <c r="H6924" s="12"/>
      <c r="J6924" s="29"/>
      <c r="K6924" s="45"/>
      <c r="L6924" s="45"/>
      <c r="M6924" s="45"/>
    </row>
    <row r="6925" spans="8:13" s="28" customFormat="1" x14ac:dyDescent="0.2">
      <c r="H6925" s="12"/>
      <c r="J6925" s="29"/>
      <c r="K6925" s="45"/>
      <c r="L6925" s="45"/>
      <c r="M6925" s="45"/>
    </row>
    <row r="6926" spans="8:13" s="28" customFormat="1" x14ac:dyDescent="0.2">
      <c r="H6926" s="12"/>
      <c r="J6926" s="29"/>
      <c r="K6926" s="45"/>
      <c r="L6926" s="45"/>
      <c r="M6926" s="45"/>
    </row>
    <row r="6927" spans="8:13" s="28" customFormat="1" x14ac:dyDescent="0.2">
      <c r="H6927" s="12"/>
      <c r="J6927" s="29"/>
      <c r="K6927" s="45"/>
      <c r="L6927" s="45"/>
      <c r="M6927" s="45"/>
    </row>
    <row r="6928" spans="8:13" s="28" customFormat="1" x14ac:dyDescent="0.2">
      <c r="H6928" s="12"/>
      <c r="J6928" s="29"/>
      <c r="K6928" s="45"/>
      <c r="L6928" s="45"/>
      <c r="M6928" s="45"/>
    </row>
    <row r="6929" spans="8:13" s="28" customFormat="1" x14ac:dyDescent="0.2">
      <c r="H6929" s="12"/>
      <c r="J6929" s="29"/>
      <c r="K6929" s="45"/>
      <c r="L6929" s="45"/>
      <c r="M6929" s="45"/>
    </row>
    <row r="6930" spans="8:13" s="28" customFormat="1" x14ac:dyDescent="0.2">
      <c r="H6930" s="12"/>
      <c r="J6930" s="29"/>
      <c r="K6930" s="45"/>
      <c r="L6930" s="45"/>
      <c r="M6930" s="45"/>
    </row>
    <row r="6931" spans="8:13" s="28" customFormat="1" x14ac:dyDescent="0.2">
      <c r="H6931" s="12"/>
      <c r="J6931" s="29"/>
      <c r="K6931" s="45"/>
      <c r="L6931" s="45"/>
      <c r="M6931" s="45"/>
    </row>
    <row r="6932" spans="8:13" s="28" customFormat="1" x14ac:dyDescent="0.2">
      <c r="H6932" s="12"/>
      <c r="J6932" s="29"/>
      <c r="K6932" s="45"/>
      <c r="L6932" s="45"/>
      <c r="M6932" s="45"/>
    </row>
    <row r="6933" spans="8:13" s="28" customFormat="1" x14ac:dyDescent="0.2">
      <c r="H6933" s="12"/>
      <c r="J6933" s="29"/>
      <c r="K6933" s="45"/>
      <c r="L6933" s="45"/>
      <c r="M6933" s="45"/>
    </row>
    <row r="6934" spans="8:13" s="28" customFormat="1" x14ac:dyDescent="0.2">
      <c r="H6934" s="12"/>
      <c r="J6934" s="29"/>
      <c r="K6934" s="45"/>
      <c r="L6934" s="45"/>
      <c r="M6934" s="45"/>
    </row>
    <row r="6935" spans="8:13" s="28" customFormat="1" x14ac:dyDescent="0.2">
      <c r="H6935" s="12"/>
      <c r="J6935" s="29"/>
      <c r="K6935" s="45"/>
      <c r="L6935" s="45"/>
      <c r="M6935" s="45"/>
    </row>
    <row r="6936" spans="8:13" s="28" customFormat="1" x14ac:dyDescent="0.2">
      <c r="H6936" s="12"/>
      <c r="J6936" s="29"/>
      <c r="K6936" s="45"/>
      <c r="L6936" s="45"/>
      <c r="M6936" s="45"/>
    </row>
    <row r="6937" spans="8:13" s="28" customFormat="1" x14ac:dyDescent="0.2">
      <c r="H6937" s="12"/>
      <c r="J6937" s="29"/>
      <c r="K6937" s="45"/>
      <c r="L6937" s="45"/>
      <c r="M6937" s="45"/>
    </row>
    <row r="6938" spans="8:13" s="28" customFormat="1" x14ac:dyDescent="0.2">
      <c r="H6938" s="12"/>
      <c r="J6938" s="29"/>
      <c r="K6938" s="45"/>
      <c r="L6938" s="45"/>
      <c r="M6938" s="45"/>
    </row>
    <row r="6939" spans="8:13" s="28" customFormat="1" x14ac:dyDescent="0.2">
      <c r="H6939" s="12"/>
      <c r="J6939" s="29"/>
      <c r="K6939" s="45"/>
      <c r="L6939" s="45"/>
      <c r="M6939" s="45"/>
    </row>
    <row r="6940" spans="8:13" s="28" customFormat="1" x14ac:dyDescent="0.2">
      <c r="H6940" s="12"/>
      <c r="J6940" s="29"/>
      <c r="K6940" s="45"/>
      <c r="L6940" s="45"/>
      <c r="M6940" s="45"/>
    </row>
    <row r="6941" spans="8:13" s="28" customFormat="1" x14ac:dyDescent="0.2">
      <c r="H6941" s="12"/>
      <c r="J6941" s="29"/>
      <c r="K6941" s="45"/>
      <c r="L6941" s="45"/>
      <c r="M6941" s="45"/>
    </row>
    <row r="6942" spans="8:13" s="28" customFormat="1" x14ac:dyDescent="0.2">
      <c r="H6942" s="12"/>
      <c r="J6942" s="29"/>
      <c r="K6942" s="45"/>
      <c r="L6942" s="45"/>
      <c r="M6942" s="45"/>
    </row>
    <row r="6943" spans="8:13" s="28" customFormat="1" x14ac:dyDescent="0.2">
      <c r="H6943" s="12"/>
      <c r="J6943" s="29"/>
      <c r="K6943" s="45"/>
      <c r="L6943" s="45"/>
      <c r="M6943" s="45"/>
    </row>
    <row r="6944" spans="8:13" s="28" customFormat="1" x14ac:dyDescent="0.2">
      <c r="H6944" s="12"/>
      <c r="J6944" s="29"/>
      <c r="K6944" s="45"/>
      <c r="L6944" s="45"/>
      <c r="M6944" s="45"/>
    </row>
    <row r="6945" spans="8:13" s="28" customFormat="1" x14ac:dyDescent="0.2">
      <c r="H6945" s="12"/>
      <c r="J6945" s="29"/>
      <c r="K6945" s="45"/>
      <c r="L6945" s="45"/>
      <c r="M6945" s="45"/>
    </row>
    <row r="6946" spans="8:13" s="28" customFormat="1" x14ac:dyDescent="0.2">
      <c r="H6946" s="12"/>
      <c r="J6946" s="29"/>
      <c r="K6946" s="45"/>
      <c r="L6946" s="45"/>
      <c r="M6946" s="45"/>
    </row>
    <row r="6947" spans="8:13" s="28" customFormat="1" x14ac:dyDescent="0.2">
      <c r="H6947" s="12"/>
      <c r="J6947" s="29"/>
      <c r="K6947" s="45"/>
      <c r="L6947" s="45"/>
      <c r="M6947" s="45"/>
    </row>
    <row r="6948" spans="8:13" s="28" customFormat="1" x14ac:dyDescent="0.2">
      <c r="H6948" s="12"/>
      <c r="J6948" s="29"/>
      <c r="K6948" s="45"/>
      <c r="L6948" s="45"/>
      <c r="M6948" s="45"/>
    </row>
    <row r="6949" spans="8:13" s="28" customFormat="1" x14ac:dyDescent="0.2">
      <c r="H6949" s="12"/>
      <c r="J6949" s="29"/>
      <c r="K6949" s="45"/>
      <c r="L6949" s="45"/>
      <c r="M6949" s="45"/>
    </row>
    <row r="6950" spans="8:13" s="28" customFormat="1" x14ac:dyDescent="0.2">
      <c r="H6950" s="12"/>
      <c r="J6950" s="29"/>
      <c r="K6950" s="45"/>
      <c r="L6950" s="45"/>
      <c r="M6950" s="45"/>
    </row>
    <row r="6951" spans="8:13" s="28" customFormat="1" x14ac:dyDescent="0.2">
      <c r="H6951" s="12"/>
      <c r="J6951" s="29"/>
      <c r="K6951" s="45"/>
      <c r="L6951" s="45"/>
      <c r="M6951" s="45"/>
    </row>
    <row r="6952" spans="8:13" s="28" customFormat="1" x14ac:dyDescent="0.2">
      <c r="H6952" s="12"/>
      <c r="J6952" s="29"/>
      <c r="K6952" s="45"/>
      <c r="L6952" s="45"/>
      <c r="M6952" s="45"/>
    </row>
    <row r="6953" spans="8:13" s="28" customFormat="1" x14ac:dyDescent="0.2">
      <c r="H6953" s="12"/>
      <c r="J6953" s="29"/>
      <c r="K6953" s="45"/>
      <c r="L6953" s="45"/>
      <c r="M6953" s="45"/>
    </row>
    <row r="6954" spans="8:13" s="28" customFormat="1" x14ac:dyDescent="0.2">
      <c r="H6954" s="12"/>
      <c r="J6954" s="29"/>
      <c r="K6954" s="45"/>
      <c r="L6954" s="45"/>
      <c r="M6954" s="45"/>
    </row>
    <row r="6955" spans="8:13" s="28" customFormat="1" x14ac:dyDescent="0.2">
      <c r="H6955" s="12"/>
      <c r="J6955" s="29"/>
      <c r="K6955" s="45"/>
      <c r="L6955" s="45"/>
      <c r="M6955" s="45"/>
    </row>
    <row r="6956" spans="8:13" s="28" customFormat="1" x14ac:dyDescent="0.2">
      <c r="H6956" s="12"/>
      <c r="J6956" s="29"/>
      <c r="K6956" s="45"/>
      <c r="L6956" s="45"/>
      <c r="M6956" s="45"/>
    </row>
    <row r="6957" spans="8:13" s="28" customFormat="1" x14ac:dyDescent="0.2">
      <c r="H6957" s="12"/>
      <c r="J6957" s="29"/>
      <c r="K6957" s="45"/>
      <c r="L6957" s="45"/>
      <c r="M6957" s="45"/>
    </row>
    <row r="6958" spans="8:13" s="28" customFormat="1" x14ac:dyDescent="0.2">
      <c r="H6958" s="12"/>
      <c r="J6958" s="29"/>
      <c r="K6958" s="45"/>
      <c r="L6958" s="45"/>
      <c r="M6958" s="45"/>
    </row>
    <row r="6959" spans="8:13" s="28" customFormat="1" x14ac:dyDescent="0.2">
      <c r="H6959" s="12"/>
      <c r="J6959" s="29"/>
      <c r="K6959" s="45"/>
      <c r="L6959" s="45"/>
      <c r="M6959" s="45"/>
    </row>
    <row r="6960" spans="8:13" s="28" customFormat="1" x14ac:dyDescent="0.2">
      <c r="H6960" s="12"/>
      <c r="J6960" s="29"/>
      <c r="K6960" s="45"/>
      <c r="L6960" s="45"/>
      <c r="M6960" s="45"/>
    </row>
    <row r="6961" spans="8:13" s="28" customFormat="1" x14ac:dyDescent="0.2">
      <c r="H6961" s="12"/>
      <c r="J6961" s="29"/>
      <c r="K6961" s="45"/>
      <c r="L6961" s="45"/>
      <c r="M6961" s="45"/>
    </row>
    <row r="6962" spans="8:13" s="28" customFormat="1" x14ac:dyDescent="0.2">
      <c r="H6962" s="12"/>
      <c r="J6962" s="29"/>
      <c r="K6962" s="45"/>
      <c r="L6962" s="45"/>
      <c r="M6962" s="45"/>
    </row>
    <row r="6963" spans="8:13" s="28" customFormat="1" x14ac:dyDescent="0.2">
      <c r="H6963" s="12"/>
      <c r="J6963" s="29"/>
      <c r="K6963" s="45"/>
      <c r="L6963" s="45"/>
      <c r="M6963" s="45"/>
    </row>
    <row r="6964" spans="8:13" s="28" customFormat="1" x14ac:dyDescent="0.2">
      <c r="H6964" s="12"/>
      <c r="J6964" s="29"/>
      <c r="K6964" s="45"/>
      <c r="L6964" s="45"/>
      <c r="M6964" s="45"/>
    </row>
    <row r="6965" spans="8:13" s="28" customFormat="1" x14ac:dyDescent="0.2">
      <c r="H6965" s="12"/>
      <c r="J6965" s="29"/>
      <c r="K6965" s="45"/>
      <c r="L6965" s="45"/>
      <c r="M6965" s="45"/>
    </row>
    <row r="6966" spans="8:13" s="28" customFormat="1" x14ac:dyDescent="0.2">
      <c r="H6966" s="12"/>
      <c r="J6966" s="29"/>
      <c r="K6966" s="45"/>
      <c r="L6966" s="45"/>
      <c r="M6966" s="45"/>
    </row>
    <row r="6967" spans="8:13" s="28" customFormat="1" x14ac:dyDescent="0.2">
      <c r="H6967" s="12"/>
      <c r="J6967" s="29"/>
      <c r="K6967" s="45"/>
      <c r="L6967" s="45"/>
      <c r="M6967" s="45"/>
    </row>
    <row r="6968" spans="8:13" s="28" customFormat="1" x14ac:dyDescent="0.2">
      <c r="H6968" s="12"/>
      <c r="J6968" s="29"/>
      <c r="K6968" s="45"/>
      <c r="L6968" s="45"/>
      <c r="M6968" s="45"/>
    </row>
    <row r="6969" spans="8:13" s="28" customFormat="1" x14ac:dyDescent="0.2">
      <c r="H6969" s="12"/>
      <c r="J6969" s="29"/>
      <c r="K6969" s="45"/>
      <c r="L6969" s="45"/>
      <c r="M6969" s="45"/>
    </row>
    <row r="6970" spans="8:13" s="28" customFormat="1" x14ac:dyDescent="0.2">
      <c r="H6970" s="12"/>
      <c r="J6970" s="29"/>
      <c r="K6970" s="45"/>
      <c r="L6970" s="45"/>
      <c r="M6970" s="45"/>
    </row>
    <row r="6971" spans="8:13" s="28" customFormat="1" x14ac:dyDescent="0.2">
      <c r="H6971" s="12"/>
      <c r="J6971" s="29"/>
      <c r="K6971" s="45"/>
      <c r="L6971" s="45"/>
      <c r="M6971" s="45"/>
    </row>
    <row r="6972" spans="8:13" s="28" customFormat="1" x14ac:dyDescent="0.2">
      <c r="H6972" s="12"/>
      <c r="J6972" s="29"/>
      <c r="K6972" s="45"/>
      <c r="L6972" s="45"/>
      <c r="M6972" s="45"/>
    </row>
    <row r="6973" spans="8:13" s="28" customFormat="1" x14ac:dyDescent="0.2">
      <c r="H6973" s="12"/>
      <c r="J6973" s="29"/>
      <c r="K6973" s="45"/>
      <c r="L6973" s="45"/>
      <c r="M6973" s="45"/>
    </row>
    <row r="6974" spans="8:13" s="28" customFormat="1" x14ac:dyDescent="0.2">
      <c r="H6974" s="12"/>
      <c r="J6974" s="29"/>
      <c r="K6974" s="45"/>
      <c r="L6974" s="45"/>
      <c r="M6974" s="45"/>
    </row>
    <row r="6975" spans="8:13" s="28" customFormat="1" x14ac:dyDescent="0.2">
      <c r="H6975" s="12"/>
      <c r="J6975" s="29"/>
      <c r="K6975" s="45"/>
      <c r="L6975" s="45"/>
      <c r="M6975" s="45"/>
    </row>
    <row r="6976" spans="8:13" s="28" customFormat="1" x14ac:dyDescent="0.2">
      <c r="H6976" s="12"/>
      <c r="J6976" s="29"/>
      <c r="K6976" s="45"/>
      <c r="L6976" s="45"/>
      <c r="M6976" s="45"/>
    </row>
    <row r="6977" spans="8:13" s="28" customFormat="1" x14ac:dyDescent="0.2">
      <c r="H6977" s="12"/>
      <c r="J6977" s="29"/>
      <c r="K6977" s="45"/>
      <c r="L6977" s="45"/>
      <c r="M6977" s="45"/>
    </row>
    <row r="6978" spans="8:13" s="28" customFormat="1" x14ac:dyDescent="0.2">
      <c r="H6978" s="12"/>
      <c r="J6978" s="29"/>
      <c r="K6978" s="45"/>
      <c r="L6978" s="45"/>
      <c r="M6978" s="45"/>
    </row>
    <row r="6979" spans="8:13" s="28" customFormat="1" x14ac:dyDescent="0.2">
      <c r="H6979" s="12"/>
      <c r="J6979" s="29"/>
      <c r="K6979" s="45"/>
      <c r="L6979" s="45"/>
      <c r="M6979" s="45"/>
    </row>
    <row r="6980" spans="8:13" s="28" customFormat="1" x14ac:dyDescent="0.2">
      <c r="H6980" s="12"/>
      <c r="J6980" s="29"/>
      <c r="K6980" s="45"/>
      <c r="L6980" s="45"/>
      <c r="M6980" s="45"/>
    </row>
    <row r="6981" spans="8:13" s="28" customFormat="1" x14ac:dyDescent="0.2">
      <c r="H6981" s="12"/>
      <c r="J6981" s="29"/>
      <c r="K6981" s="45"/>
      <c r="L6981" s="45"/>
      <c r="M6981" s="45"/>
    </row>
    <row r="6982" spans="8:13" s="28" customFormat="1" x14ac:dyDescent="0.2">
      <c r="H6982" s="12"/>
      <c r="J6982" s="29"/>
      <c r="K6982" s="45"/>
      <c r="L6982" s="45"/>
      <c r="M6982" s="45"/>
    </row>
    <row r="6983" spans="8:13" s="28" customFormat="1" x14ac:dyDescent="0.2">
      <c r="H6983" s="12"/>
      <c r="J6983" s="29"/>
      <c r="K6983" s="45"/>
      <c r="L6983" s="45"/>
      <c r="M6983" s="45"/>
    </row>
    <row r="6984" spans="8:13" s="28" customFormat="1" x14ac:dyDescent="0.2">
      <c r="H6984" s="12"/>
      <c r="J6984" s="29"/>
      <c r="K6984" s="45"/>
      <c r="L6984" s="45"/>
      <c r="M6984" s="45"/>
    </row>
    <row r="6985" spans="8:13" s="28" customFormat="1" x14ac:dyDescent="0.2">
      <c r="H6985" s="12"/>
      <c r="J6985" s="29"/>
      <c r="K6985" s="45"/>
      <c r="L6985" s="45"/>
      <c r="M6985" s="45"/>
    </row>
    <row r="6986" spans="8:13" s="28" customFormat="1" x14ac:dyDescent="0.2">
      <c r="H6986" s="12"/>
      <c r="J6986" s="29"/>
      <c r="K6986" s="45"/>
      <c r="L6986" s="45"/>
      <c r="M6986" s="45"/>
    </row>
    <row r="6987" spans="8:13" s="28" customFormat="1" x14ac:dyDescent="0.2">
      <c r="H6987" s="12"/>
      <c r="J6987" s="29"/>
      <c r="K6987" s="45"/>
      <c r="L6987" s="45"/>
      <c r="M6987" s="45"/>
    </row>
    <row r="6988" spans="8:13" s="28" customFormat="1" x14ac:dyDescent="0.2">
      <c r="H6988" s="12"/>
      <c r="J6988" s="29"/>
      <c r="K6988" s="45"/>
      <c r="L6988" s="45"/>
      <c r="M6988" s="45"/>
    </row>
    <row r="6989" spans="8:13" s="28" customFormat="1" x14ac:dyDescent="0.2">
      <c r="H6989" s="12"/>
      <c r="J6989" s="29"/>
      <c r="K6989" s="45"/>
      <c r="L6989" s="45"/>
      <c r="M6989" s="45"/>
    </row>
    <row r="6990" spans="8:13" s="28" customFormat="1" x14ac:dyDescent="0.2">
      <c r="H6990" s="12"/>
      <c r="J6990" s="29"/>
      <c r="K6990" s="45"/>
      <c r="L6990" s="45"/>
      <c r="M6990" s="45"/>
    </row>
    <row r="6991" spans="8:13" s="28" customFormat="1" x14ac:dyDescent="0.2">
      <c r="H6991" s="12"/>
      <c r="J6991" s="29"/>
      <c r="K6991" s="45"/>
      <c r="L6991" s="45"/>
      <c r="M6991" s="45"/>
    </row>
    <row r="6992" spans="8:13" s="28" customFormat="1" x14ac:dyDescent="0.2">
      <c r="H6992" s="12"/>
      <c r="J6992" s="29"/>
      <c r="K6992" s="45"/>
      <c r="L6992" s="45"/>
      <c r="M6992" s="45"/>
    </row>
    <row r="6993" spans="8:13" s="28" customFormat="1" x14ac:dyDescent="0.2">
      <c r="H6993" s="12"/>
      <c r="J6993" s="29"/>
      <c r="K6993" s="45"/>
      <c r="L6993" s="45"/>
      <c r="M6993" s="45"/>
    </row>
    <row r="6994" spans="8:13" s="28" customFormat="1" x14ac:dyDescent="0.2">
      <c r="H6994" s="12"/>
      <c r="J6994" s="29"/>
      <c r="K6994" s="45"/>
      <c r="L6994" s="45"/>
      <c r="M6994" s="45"/>
    </row>
    <row r="6995" spans="8:13" s="28" customFormat="1" x14ac:dyDescent="0.2">
      <c r="H6995" s="12"/>
      <c r="J6995" s="29"/>
      <c r="K6995" s="45"/>
      <c r="L6995" s="45"/>
      <c r="M6995" s="45"/>
    </row>
    <row r="6996" spans="8:13" s="28" customFormat="1" x14ac:dyDescent="0.2">
      <c r="H6996" s="12"/>
      <c r="J6996" s="29"/>
      <c r="K6996" s="45"/>
      <c r="L6996" s="45"/>
      <c r="M6996" s="45"/>
    </row>
    <row r="6997" spans="8:13" s="28" customFormat="1" x14ac:dyDescent="0.2">
      <c r="H6997" s="12"/>
      <c r="J6997" s="29"/>
      <c r="K6997" s="45"/>
      <c r="L6997" s="45"/>
      <c r="M6997" s="45"/>
    </row>
    <row r="6998" spans="8:13" s="28" customFormat="1" x14ac:dyDescent="0.2">
      <c r="H6998" s="12"/>
      <c r="J6998" s="29"/>
      <c r="K6998" s="45"/>
      <c r="L6998" s="45"/>
      <c r="M6998" s="45"/>
    </row>
    <row r="6999" spans="8:13" s="28" customFormat="1" x14ac:dyDescent="0.2">
      <c r="H6999" s="12"/>
      <c r="J6999" s="29"/>
      <c r="K6999" s="45"/>
      <c r="L6999" s="45"/>
      <c r="M6999" s="45"/>
    </row>
    <row r="7000" spans="8:13" s="28" customFormat="1" x14ac:dyDescent="0.2">
      <c r="H7000" s="12"/>
      <c r="J7000" s="29"/>
      <c r="K7000" s="45"/>
      <c r="L7000" s="45"/>
      <c r="M7000" s="45"/>
    </row>
    <row r="7001" spans="8:13" s="28" customFormat="1" x14ac:dyDescent="0.2">
      <c r="H7001" s="12"/>
      <c r="J7001" s="29"/>
      <c r="K7001" s="45"/>
      <c r="L7001" s="45"/>
      <c r="M7001" s="45"/>
    </row>
    <row r="7002" spans="8:13" s="28" customFormat="1" x14ac:dyDescent="0.2">
      <c r="H7002" s="12"/>
      <c r="J7002" s="29"/>
      <c r="K7002" s="45"/>
      <c r="L7002" s="45"/>
      <c r="M7002" s="45"/>
    </row>
    <row r="7003" spans="8:13" s="28" customFormat="1" x14ac:dyDescent="0.2">
      <c r="H7003" s="12"/>
      <c r="J7003" s="29"/>
      <c r="K7003" s="45"/>
      <c r="L7003" s="45"/>
      <c r="M7003" s="45"/>
    </row>
    <row r="7004" spans="8:13" s="28" customFormat="1" x14ac:dyDescent="0.2">
      <c r="H7004" s="12"/>
      <c r="J7004" s="29"/>
      <c r="K7004" s="45"/>
      <c r="L7004" s="45"/>
      <c r="M7004" s="45"/>
    </row>
    <row r="7005" spans="8:13" s="28" customFormat="1" x14ac:dyDescent="0.2">
      <c r="H7005" s="12"/>
      <c r="J7005" s="29"/>
      <c r="K7005" s="45"/>
      <c r="L7005" s="45"/>
      <c r="M7005" s="45"/>
    </row>
    <row r="7006" spans="8:13" s="28" customFormat="1" x14ac:dyDescent="0.2">
      <c r="H7006" s="12"/>
      <c r="J7006" s="29"/>
      <c r="K7006" s="45"/>
      <c r="L7006" s="45"/>
      <c r="M7006" s="45"/>
    </row>
    <row r="7007" spans="8:13" s="28" customFormat="1" x14ac:dyDescent="0.2">
      <c r="H7007" s="12"/>
      <c r="J7007" s="29"/>
      <c r="K7007" s="45"/>
      <c r="L7007" s="45"/>
      <c r="M7007" s="45"/>
    </row>
    <row r="7008" spans="8:13" s="28" customFormat="1" x14ac:dyDescent="0.2">
      <c r="H7008" s="12"/>
      <c r="J7008" s="29"/>
      <c r="K7008" s="45"/>
      <c r="L7008" s="45"/>
      <c r="M7008" s="45"/>
    </row>
    <row r="7009" spans="8:13" s="28" customFormat="1" x14ac:dyDescent="0.2">
      <c r="H7009" s="12"/>
      <c r="J7009" s="29"/>
      <c r="K7009" s="45"/>
      <c r="L7009" s="45"/>
      <c r="M7009" s="45"/>
    </row>
    <row r="7010" spans="8:13" s="28" customFormat="1" x14ac:dyDescent="0.2">
      <c r="H7010" s="12"/>
      <c r="J7010" s="29"/>
      <c r="K7010" s="45"/>
      <c r="L7010" s="45"/>
      <c r="M7010" s="45"/>
    </row>
    <row r="7011" spans="8:13" s="28" customFormat="1" x14ac:dyDescent="0.2">
      <c r="H7011" s="12"/>
      <c r="J7011" s="29"/>
      <c r="K7011" s="45"/>
      <c r="L7011" s="45"/>
      <c r="M7011" s="45"/>
    </row>
    <row r="7012" spans="8:13" s="28" customFormat="1" x14ac:dyDescent="0.2">
      <c r="H7012" s="12"/>
      <c r="J7012" s="29"/>
      <c r="K7012" s="45"/>
      <c r="L7012" s="45"/>
      <c r="M7012" s="45"/>
    </row>
    <row r="7013" spans="8:13" s="28" customFormat="1" x14ac:dyDescent="0.2">
      <c r="H7013" s="12"/>
      <c r="J7013" s="29"/>
      <c r="K7013" s="45"/>
      <c r="L7013" s="45"/>
      <c r="M7013" s="45"/>
    </row>
    <row r="7014" spans="8:13" s="28" customFormat="1" x14ac:dyDescent="0.2">
      <c r="H7014" s="12"/>
      <c r="J7014" s="29"/>
      <c r="K7014" s="45"/>
      <c r="L7014" s="45"/>
      <c r="M7014" s="45"/>
    </row>
    <row r="7015" spans="8:13" s="28" customFormat="1" x14ac:dyDescent="0.2">
      <c r="H7015" s="12"/>
      <c r="J7015" s="29"/>
      <c r="K7015" s="45"/>
      <c r="L7015" s="45"/>
      <c r="M7015" s="45"/>
    </row>
    <row r="7016" spans="8:13" s="28" customFormat="1" x14ac:dyDescent="0.2">
      <c r="H7016" s="12"/>
      <c r="J7016" s="29"/>
      <c r="K7016" s="45"/>
      <c r="L7016" s="45"/>
      <c r="M7016" s="45"/>
    </row>
    <row r="7017" spans="8:13" s="28" customFormat="1" x14ac:dyDescent="0.2">
      <c r="H7017" s="12"/>
      <c r="J7017" s="29"/>
      <c r="K7017" s="45"/>
      <c r="L7017" s="45"/>
      <c r="M7017" s="45"/>
    </row>
    <row r="7018" spans="8:13" s="28" customFormat="1" x14ac:dyDescent="0.2">
      <c r="H7018" s="12"/>
      <c r="J7018" s="29"/>
      <c r="K7018" s="45"/>
      <c r="L7018" s="45"/>
      <c r="M7018" s="45"/>
    </row>
    <row r="7019" spans="8:13" s="28" customFormat="1" x14ac:dyDescent="0.2">
      <c r="H7019" s="12"/>
      <c r="J7019" s="29"/>
      <c r="K7019" s="45"/>
      <c r="L7019" s="45"/>
      <c r="M7019" s="45"/>
    </row>
    <row r="7020" spans="8:13" s="28" customFormat="1" x14ac:dyDescent="0.2">
      <c r="H7020" s="12"/>
      <c r="J7020" s="29"/>
      <c r="K7020" s="45"/>
      <c r="L7020" s="45"/>
      <c r="M7020" s="45"/>
    </row>
    <row r="7021" spans="8:13" s="28" customFormat="1" x14ac:dyDescent="0.2">
      <c r="H7021" s="12"/>
      <c r="J7021" s="29"/>
      <c r="K7021" s="45"/>
      <c r="L7021" s="45"/>
      <c r="M7021" s="45"/>
    </row>
    <row r="7022" spans="8:13" s="28" customFormat="1" x14ac:dyDescent="0.2">
      <c r="H7022" s="12"/>
      <c r="J7022" s="29"/>
      <c r="K7022" s="45"/>
      <c r="L7022" s="45"/>
      <c r="M7022" s="45"/>
    </row>
    <row r="7023" spans="8:13" s="28" customFormat="1" x14ac:dyDescent="0.2">
      <c r="H7023" s="12"/>
      <c r="J7023" s="29"/>
      <c r="K7023" s="45"/>
      <c r="L7023" s="45"/>
      <c r="M7023" s="45"/>
    </row>
    <row r="7024" spans="8:13" s="28" customFormat="1" x14ac:dyDescent="0.2">
      <c r="H7024" s="12"/>
      <c r="J7024" s="29"/>
      <c r="K7024" s="45"/>
      <c r="L7024" s="45"/>
      <c r="M7024" s="45"/>
    </row>
    <row r="7025" spans="8:13" s="28" customFormat="1" x14ac:dyDescent="0.2">
      <c r="H7025" s="12"/>
      <c r="J7025" s="29"/>
      <c r="K7025" s="45"/>
      <c r="L7025" s="45"/>
      <c r="M7025" s="45"/>
    </row>
    <row r="7026" spans="8:13" s="28" customFormat="1" x14ac:dyDescent="0.2">
      <c r="H7026" s="12"/>
      <c r="J7026" s="29"/>
      <c r="K7026" s="45"/>
      <c r="L7026" s="45"/>
      <c r="M7026" s="45"/>
    </row>
    <row r="7027" spans="8:13" s="28" customFormat="1" x14ac:dyDescent="0.2">
      <c r="H7027" s="12"/>
      <c r="J7027" s="29"/>
      <c r="K7027" s="45"/>
      <c r="L7027" s="45"/>
      <c r="M7027" s="45"/>
    </row>
    <row r="7028" spans="8:13" s="28" customFormat="1" x14ac:dyDescent="0.2">
      <c r="H7028" s="12"/>
      <c r="J7028" s="29"/>
      <c r="K7028" s="45"/>
      <c r="L7028" s="45"/>
      <c r="M7028" s="45"/>
    </row>
    <row r="7029" spans="8:13" s="28" customFormat="1" x14ac:dyDescent="0.2">
      <c r="H7029" s="12"/>
      <c r="J7029" s="29"/>
      <c r="K7029" s="45"/>
      <c r="L7029" s="45"/>
      <c r="M7029" s="45"/>
    </row>
    <row r="7030" spans="8:13" s="28" customFormat="1" x14ac:dyDescent="0.2">
      <c r="H7030" s="12"/>
      <c r="J7030" s="29"/>
      <c r="K7030" s="45"/>
      <c r="L7030" s="45"/>
      <c r="M7030" s="45"/>
    </row>
    <row r="7031" spans="8:13" s="28" customFormat="1" x14ac:dyDescent="0.2">
      <c r="H7031" s="12"/>
      <c r="J7031" s="29"/>
      <c r="K7031" s="45"/>
      <c r="L7031" s="45"/>
      <c r="M7031" s="45"/>
    </row>
    <row r="7032" spans="8:13" s="28" customFormat="1" x14ac:dyDescent="0.2">
      <c r="H7032" s="12"/>
      <c r="J7032" s="29"/>
      <c r="K7032" s="45"/>
      <c r="L7032" s="45"/>
      <c r="M7032" s="45"/>
    </row>
    <row r="7033" spans="8:13" s="28" customFormat="1" x14ac:dyDescent="0.2">
      <c r="H7033" s="12"/>
      <c r="J7033" s="29"/>
      <c r="K7033" s="45"/>
      <c r="L7033" s="45"/>
      <c r="M7033" s="45"/>
    </row>
    <row r="7034" spans="8:13" s="28" customFormat="1" x14ac:dyDescent="0.2">
      <c r="H7034" s="12"/>
      <c r="J7034" s="29"/>
      <c r="K7034" s="45"/>
      <c r="L7034" s="45"/>
      <c r="M7034" s="45"/>
    </row>
    <row r="7035" spans="8:13" s="28" customFormat="1" x14ac:dyDescent="0.2">
      <c r="H7035" s="12"/>
      <c r="J7035" s="29"/>
      <c r="K7035" s="45"/>
      <c r="L7035" s="45"/>
      <c r="M7035" s="45"/>
    </row>
    <row r="7036" spans="8:13" s="28" customFormat="1" x14ac:dyDescent="0.2">
      <c r="H7036" s="12"/>
      <c r="J7036" s="29"/>
      <c r="K7036" s="45"/>
      <c r="L7036" s="45"/>
      <c r="M7036" s="45"/>
    </row>
    <row r="7037" spans="8:13" s="28" customFormat="1" x14ac:dyDescent="0.2">
      <c r="H7037" s="12"/>
      <c r="J7037" s="29"/>
      <c r="K7037" s="45"/>
      <c r="L7037" s="45"/>
      <c r="M7037" s="45"/>
    </row>
    <row r="7038" spans="8:13" s="28" customFormat="1" x14ac:dyDescent="0.2">
      <c r="H7038" s="12"/>
      <c r="J7038" s="29"/>
      <c r="K7038" s="45"/>
      <c r="L7038" s="45"/>
      <c r="M7038" s="45"/>
    </row>
    <row r="7039" spans="8:13" s="28" customFormat="1" x14ac:dyDescent="0.2">
      <c r="H7039" s="12"/>
      <c r="J7039" s="29"/>
      <c r="K7039" s="45"/>
      <c r="L7039" s="45"/>
      <c r="M7039" s="45"/>
    </row>
    <row r="7040" spans="8:13" s="28" customFormat="1" x14ac:dyDescent="0.2">
      <c r="H7040" s="12"/>
      <c r="J7040" s="29"/>
      <c r="K7040" s="45"/>
      <c r="L7040" s="45"/>
      <c r="M7040" s="45"/>
    </row>
    <row r="7041" spans="8:13" s="28" customFormat="1" x14ac:dyDescent="0.2">
      <c r="H7041" s="12"/>
      <c r="J7041" s="29"/>
      <c r="K7041" s="45"/>
      <c r="L7041" s="45"/>
      <c r="M7041" s="45"/>
    </row>
    <row r="7042" spans="8:13" s="28" customFormat="1" x14ac:dyDescent="0.2">
      <c r="H7042" s="12"/>
      <c r="J7042" s="29"/>
      <c r="K7042" s="45"/>
      <c r="L7042" s="45"/>
      <c r="M7042" s="45"/>
    </row>
    <row r="7043" spans="8:13" s="28" customFormat="1" x14ac:dyDescent="0.2">
      <c r="H7043" s="12"/>
      <c r="J7043" s="29"/>
      <c r="K7043" s="45"/>
      <c r="L7043" s="45"/>
      <c r="M7043" s="45"/>
    </row>
    <row r="7044" spans="8:13" s="28" customFormat="1" x14ac:dyDescent="0.2">
      <c r="H7044" s="12"/>
      <c r="J7044" s="29"/>
      <c r="K7044" s="45"/>
      <c r="L7044" s="45"/>
      <c r="M7044" s="45"/>
    </row>
    <row r="7045" spans="8:13" s="28" customFormat="1" x14ac:dyDescent="0.2">
      <c r="H7045" s="12"/>
      <c r="J7045" s="29"/>
      <c r="K7045" s="45"/>
      <c r="L7045" s="45"/>
      <c r="M7045" s="45"/>
    </row>
    <row r="7046" spans="8:13" s="28" customFormat="1" x14ac:dyDescent="0.2">
      <c r="H7046" s="12"/>
      <c r="J7046" s="29"/>
      <c r="K7046" s="45"/>
      <c r="L7046" s="45"/>
      <c r="M7046" s="45"/>
    </row>
    <row r="7047" spans="8:13" s="28" customFormat="1" x14ac:dyDescent="0.2">
      <c r="H7047" s="12"/>
      <c r="J7047" s="29"/>
      <c r="K7047" s="45"/>
      <c r="L7047" s="45"/>
      <c r="M7047" s="45"/>
    </row>
    <row r="7048" spans="8:13" s="28" customFormat="1" x14ac:dyDescent="0.2">
      <c r="H7048" s="12"/>
      <c r="J7048" s="29"/>
      <c r="K7048" s="45"/>
      <c r="L7048" s="45"/>
      <c r="M7048" s="45"/>
    </row>
    <row r="7049" spans="8:13" s="28" customFormat="1" x14ac:dyDescent="0.2">
      <c r="H7049" s="12"/>
      <c r="J7049" s="29"/>
      <c r="K7049" s="45"/>
      <c r="L7049" s="45"/>
      <c r="M7049" s="45"/>
    </row>
    <row r="7050" spans="8:13" s="28" customFormat="1" x14ac:dyDescent="0.2">
      <c r="H7050" s="12"/>
      <c r="J7050" s="29"/>
      <c r="K7050" s="45"/>
      <c r="L7050" s="45"/>
      <c r="M7050" s="45"/>
    </row>
    <row r="7051" spans="8:13" s="28" customFormat="1" x14ac:dyDescent="0.2">
      <c r="H7051" s="12"/>
      <c r="J7051" s="29"/>
      <c r="K7051" s="45"/>
      <c r="L7051" s="45"/>
      <c r="M7051" s="45"/>
    </row>
    <row r="7052" spans="8:13" s="28" customFormat="1" x14ac:dyDescent="0.2">
      <c r="H7052" s="12"/>
      <c r="J7052" s="29"/>
      <c r="K7052" s="45"/>
      <c r="L7052" s="45"/>
      <c r="M7052" s="45"/>
    </row>
    <row r="7053" spans="8:13" s="28" customFormat="1" x14ac:dyDescent="0.2">
      <c r="H7053" s="12"/>
      <c r="J7053" s="29"/>
      <c r="K7053" s="45"/>
      <c r="L7053" s="45"/>
      <c r="M7053" s="45"/>
    </row>
    <row r="7054" spans="8:13" s="28" customFormat="1" x14ac:dyDescent="0.2">
      <c r="H7054" s="12"/>
      <c r="J7054" s="29"/>
      <c r="K7054" s="45"/>
      <c r="L7054" s="45"/>
      <c r="M7054" s="45"/>
    </row>
    <row r="7055" spans="8:13" s="28" customFormat="1" x14ac:dyDescent="0.2">
      <c r="H7055" s="12"/>
      <c r="J7055" s="29"/>
      <c r="K7055" s="45"/>
      <c r="L7055" s="45"/>
      <c r="M7055" s="45"/>
    </row>
    <row r="7056" spans="8:13" s="28" customFormat="1" x14ac:dyDescent="0.2">
      <c r="H7056" s="12"/>
      <c r="J7056" s="29"/>
      <c r="K7056" s="45"/>
      <c r="L7056" s="45"/>
      <c r="M7056" s="45"/>
    </row>
    <row r="7057" spans="8:13" s="28" customFormat="1" x14ac:dyDescent="0.2">
      <c r="H7057" s="12"/>
      <c r="J7057" s="29"/>
      <c r="K7057" s="45"/>
      <c r="L7057" s="45"/>
      <c r="M7057" s="45"/>
    </row>
    <row r="7058" spans="8:13" s="28" customFormat="1" x14ac:dyDescent="0.2">
      <c r="H7058" s="12"/>
      <c r="J7058" s="29"/>
      <c r="K7058" s="45"/>
      <c r="L7058" s="45"/>
      <c r="M7058" s="45"/>
    </row>
    <row r="7059" spans="8:13" s="28" customFormat="1" x14ac:dyDescent="0.2">
      <c r="H7059" s="12"/>
      <c r="J7059" s="29"/>
      <c r="K7059" s="45"/>
      <c r="L7059" s="45"/>
      <c r="M7059" s="45"/>
    </row>
    <row r="7060" spans="8:13" s="28" customFormat="1" x14ac:dyDescent="0.2">
      <c r="H7060" s="12"/>
      <c r="J7060" s="29"/>
      <c r="K7060" s="45"/>
      <c r="L7060" s="45"/>
      <c r="M7060" s="45"/>
    </row>
    <row r="7061" spans="8:13" s="28" customFormat="1" x14ac:dyDescent="0.2">
      <c r="H7061" s="12"/>
      <c r="J7061" s="29"/>
      <c r="K7061" s="45"/>
      <c r="L7061" s="45"/>
      <c r="M7061" s="45"/>
    </row>
    <row r="7062" spans="8:13" s="28" customFormat="1" x14ac:dyDescent="0.2">
      <c r="H7062" s="12"/>
      <c r="J7062" s="29"/>
      <c r="K7062" s="45"/>
      <c r="L7062" s="45"/>
      <c r="M7062" s="45"/>
    </row>
    <row r="7063" spans="8:13" s="28" customFormat="1" x14ac:dyDescent="0.2">
      <c r="H7063" s="12"/>
      <c r="J7063" s="29"/>
      <c r="K7063" s="45"/>
      <c r="L7063" s="45"/>
      <c r="M7063" s="45"/>
    </row>
    <row r="7064" spans="8:13" s="28" customFormat="1" x14ac:dyDescent="0.2">
      <c r="H7064" s="12"/>
      <c r="J7064" s="29"/>
      <c r="K7064" s="45"/>
      <c r="L7064" s="45"/>
      <c r="M7064" s="45"/>
    </row>
    <row r="7065" spans="8:13" s="28" customFormat="1" x14ac:dyDescent="0.2">
      <c r="H7065" s="12"/>
      <c r="J7065" s="29"/>
      <c r="K7065" s="45"/>
      <c r="L7065" s="45"/>
      <c r="M7065" s="45"/>
    </row>
    <row r="7066" spans="8:13" s="28" customFormat="1" x14ac:dyDescent="0.2">
      <c r="H7066" s="12"/>
      <c r="J7066" s="29"/>
      <c r="K7066" s="45"/>
      <c r="L7066" s="45"/>
      <c r="M7066" s="45"/>
    </row>
    <row r="7067" spans="8:13" s="28" customFormat="1" x14ac:dyDescent="0.2">
      <c r="H7067" s="12"/>
      <c r="J7067" s="29"/>
      <c r="K7067" s="45"/>
      <c r="L7067" s="45"/>
      <c r="M7067" s="45"/>
    </row>
    <row r="7068" spans="8:13" s="28" customFormat="1" x14ac:dyDescent="0.2">
      <c r="H7068" s="12"/>
      <c r="J7068" s="29"/>
      <c r="K7068" s="45"/>
      <c r="L7068" s="45"/>
      <c r="M7068" s="45"/>
    </row>
    <row r="7069" spans="8:13" s="28" customFormat="1" x14ac:dyDescent="0.2">
      <c r="H7069" s="12"/>
      <c r="J7069" s="29"/>
      <c r="K7069" s="45"/>
      <c r="L7069" s="45"/>
      <c r="M7069" s="45"/>
    </row>
    <row r="7070" spans="8:13" s="28" customFormat="1" x14ac:dyDescent="0.2">
      <c r="H7070" s="12"/>
      <c r="J7070" s="29"/>
      <c r="K7070" s="45"/>
      <c r="L7070" s="45"/>
      <c r="M7070" s="45"/>
    </row>
    <row r="7071" spans="8:13" s="28" customFormat="1" x14ac:dyDescent="0.2">
      <c r="H7071" s="12"/>
      <c r="J7071" s="29"/>
      <c r="K7071" s="45"/>
      <c r="L7071" s="45"/>
      <c r="M7071" s="45"/>
    </row>
    <row r="7072" spans="8:13" s="28" customFormat="1" x14ac:dyDescent="0.2">
      <c r="H7072" s="12"/>
      <c r="J7072" s="29"/>
      <c r="K7072" s="45"/>
      <c r="L7072" s="45"/>
      <c r="M7072" s="45"/>
    </row>
    <row r="7073" spans="8:13" s="28" customFormat="1" x14ac:dyDescent="0.2">
      <c r="H7073" s="12"/>
      <c r="J7073" s="29"/>
      <c r="K7073" s="45"/>
      <c r="L7073" s="45"/>
      <c r="M7073" s="45"/>
    </row>
    <row r="7074" spans="8:13" s="28" customFormat="1" x14ac:dyDescent="0.2">
      <c r="H7074" s="12"/>
      <c r="J7074" s="29"/>
      <c r="K7074" s="45"/>
      <c r="L7074" s="45"/>
      <c r="M7074" s="45"/>
    </row>
    <row r="7075" spans="8:13" s="28" customFormat="1" x14ac:dyDescent="0.2">
      <c r="H7075" s="12"/>
      <c r="J7075" s="29"/>
      <c r="K7075" s="45"/>
      <c r="L7075" s="45"/>
      <c r="M7075" s="45"/>
    </row>
    <row r="7076" spans="8:13" s="28" customFormat="1" x14ac:dyDescent="0.2">
      <c r="H7076" s="12"/>
      <c r="J7076" s="29"/>
      <c r="K7076" s="45"/>
      <c r="L7076" s="45"/>
      <c r="M7076" s="45"/>
    </row>
    <row r="7077" spans="8:13" s="28" customFormat="1" x14ac:dyDescent="0.2">
      <c r="H7077" s="12"/>
      <c r="J7077" s="29"/>
      <c r="K7077" s="45"/>
      <c r="L7077" s="45"/>
      <c r="M7077" s="45"/>
    </row>
    <row r="7078" spans="8:13" s="28" customFormat="1" x14ac:dyDescent="0.2">
      <c r="H7078" s="12"/>
      <c r="J7078" s="29"/>
      <c r="K7078" s="45"/>
      <c r="L7078" s="45"/>
      <c r="M7078" s="45"/>
    </row>
    <row r="7079" spans="8:13" s="28" customFormat="1" x14ac:dyDescent="0.2">
      <c r="H7079" s="12"/>
      <c r="J7079" s="29"/>
      <c r="K7079" s="45"/>
      <c r="L7079" s="45"/>
      <c r="M7079" s="45"/>
    </row>
    <row r="7080" spans="8:13" s="28" customFormat="1" x14ac:dyDescent="0.2">
      <c r="H7080" s="12"/>
      <c r="J7080" s="29"/>
      <c r="K7080" s="45"/>
      <c r="L7080" s="45"/>
      <c r="M7080" s="45"/>
    </row>
    <row r="7081" spans="8:13" s="28" customFormat="1" x14ac:dyDescent="0.2">
      <c r="H7081" s="12"/>
      <c r="J7081" s="29"/>
      <c r="K7081" s="45"/>
      <c r="L7081" s="45"/>
      <c r="M7081" s="45"/>
    </row>
    <row r="7082" spans="8:13" s="28" customFormat="1" x14ac:dyDescent="0.2">
      <c r="H7082" s="12"/>
      <c r="J7082" s="29"/>
      <c r="K7082" s="45"/>
      <c r="L7082" s="45"/>
      <c r="M7082" s="45"/>
    </row>
    <row r="7083" spans="8:13" s="28" customFormat="1" x14ac:dyDescent="0.2">
      <c r="H7083" s="12"/>
      <c r="J7083" s="29"/>
      <c r="K7083" s="45"/>
      <c r="L7083" s="45"/>
      <c r="M7083" s="45"/>
    </row>
    <row r="7084" spans="8:13" s="28" customFormat="1" x14ac:dyDescent="0.2">
      <c r="H7084" s="12"/>
      <c r="J7084" s="29"/>
      <c r="K7084" s="45"/>
      <c r="L7084" s="45"/>
      <c r="M7084" s="45"/>
    </row>
    <row r="7085" spans="8:13" s="28" customFormat="1" x14ac:dyDescent="0.2">
      <c r="H7085" s="12"/>
      <c r="J7085" s="29"/>
      <c r="K7085" s="45"/>
      <c r="L7085" s="45"/>
      <c r="M7085" s="45"/>
    </row>
    <row r="7086" spans="8:13" s="28" customFormat="1" x14ac:dyDescent="0.2">
      <c r="H7086" s="12"/>
      <c r="J7086" s="29"/>
      <c r="K7086" s="45"/>
      <c r="L7086" s="45"/>
      <c r="M7086" s="45"/>
    </row>
    <row r="7087" spans="8:13" s="28" customFormat="1" x14ac:dyDescent="0.2">
      <c r="H7087" s="12"/>
      <c r="J7087" s="29"/>
      <c r="K7087" s="45"/>
      <c r="L7087" s="45"/>
      <c r="M7087" s="45"/>
    </row>
    <row r="7088" spans="8:13" s="28" customFormat="1" x14ac:dyDescent="0.2">
      <c r="H7088" s="12"/>
      <c r="J7088" s="29"/>
      <c r="K7088" s="45"/>
      <c r="L7088" s="45"/>
      <c r="M7088" s="45"/>
    </row>
    <row r="7089" spans="8:13" s="28" customFormat="1" x14ac:dyDescent="0.2">
      <c r="H7089" s="12"/>
      <c r="J7089" s="29"/>
      <c r="K7089" s="45"/>
      <c r="L7089" s="45"/>
      <c r="M7089" s="45"/>
    </row>
    <row r="7090" spans="8:13" s="28" customFormat="1" x14ac:dyDescent="0.2">
      <c r="H7090" s="12"/>
      <c r="J7090" s="29"/>
      <c r="K7090" s="45"/>
      <c r="L7090" s="45"/>
      <c r="M7090" s="45"/>
    </row>
    <row r="7091" spans="8:13" s="28" customFormat="1" x14ac:dyDescent="0.2">
      <c r="H7091" s="12"/>
      <c r="J7091" s="29"/>
      <c r="K7091" s="45"/>
      <c r="L7091" s="45"/>
      <c r="M7091" s="45"/>
    </row>
    <row r="7092" spans="8:13" s="28" customFormat="1" x14ac:dyDescent="0.2">
      <c r="H7092" s="12"/>
      <c r="J7092" s="29"/>
      <c r="K7092" s="45"/>
      <c r="L7092" s="45"/>
      <c r="M7092" s="45"/>
    </row>
    <row r="7093" spans="8:13" s="28" customFormat="1" x14ac:dyDescent="0.2">
      <c r="H7093" s="12"/>
      <c r="J7093" s="29"/>
      <c r="K7093" s="45"/>
      <c r="L7093" s="45"/>
      <c r="M7093" s="45"/>
    </row>
    <row r="7094" spans="8:13" s="28" customFormat="1" x14ac:dyDescent="0.2">
      <c r="H7094" s="12"/>
      <c r="J7094" s="29"/>
      <c r="K7094" s="45"/>
      <c r="L7094" s="45"/>
      <c r="M7094" s="45"/>
    </row>
    <row r="7095" spans="8:13" s="28" customFormat="1" x14ac:dyDescent="0.2">
      <c r="H7095" s="12"/>
      <c r="J7095" s="29"/>
      <c r="K7095" s="45"/>
      <c r="L7095" s="45"/>
      <c r="M7095" s="45"/>
    </row>
    <row r="7096" spans="8:13" s="28" customFormat="1" x14ac:dyDescent="0.2">
      <c r="H7096" s="12"/>
      <c r="J7096" s="29"/>
      <c r="K7096" s="45"/>
      <c r="L7096" s="45"/>
      <c r="M7096" s="45"/>
    </row>
    <row r="7097" spans="8:13" s="28" customFormat="1" x14ac:dyDescent="0.2">
      <c r="H7097" s="12"/>
      <c r="J7097" s="29"/>
      <c r="K7097" s="45"/>
      <c r="L7097" s="45"/>
      <c r="M7097" s="45"/>
    </row>
    <row r="7098" spans="8:13" s="28" customFormat="1" x14ac:dyDescent="0.2">
      <c r="H7098" s="12"/>
      <c r="J7098" s="29"/>
      <c r="K7098" s="45"/>
      <c r="L7098" s="45"/>
      <c r="M7098" s="45"/>
    </row>
    <row r="7099" spans="8:13" s="28" customFormat="1" x14ac:dyDescent="0.2">
      <c r="H7099" s="12"/>
      <c r="J7099" s="29"/>
      <c r="K7099" s="45"/>
      <c r="L7099" s="45"/>
      <c r="M7099" s="45"/>
    </row>
    <row r="7100" spans="8:13" s="28" customFormat="1" x14ac:dyDescent="0.2">
      <c r="H7100" s="12"/>
      <c r="J7100" s="29"/>
      <c r="K7100" s="45"/>
      <c r="L7100" s="45"/>
      <c r="M7100" s="45"/>
    </row>
    <row r="7101" spans="8:13" s="28" customFormat="1" x14ac:dyDescent="0.2">
      <c r="H7101" s="12"/>
      <c r="J7101" s="29"/>
      <c r="K7101" s="45"/>
      <c r="L7101" s="45"/>
      <c r="M7101" s="45"/>
    </row>
    <row r="7102" spans="8:13" s="28" customFormat="1" x14ac:dyDescent="0.2">
      <c r="H7102" s="12"/>
      <c r="J7102" s="29"/>
      <c r="K7102" s="45"/>
      <c r="L7102" s="45"/>
      <c r="M7102" s="45"/>
    </row>
    <row r="7103" spans="8:13" s="28" customFormat="1" x14ac:dyDescent="0.2">
      <c r="H7103" s="12"/>
      <c r="J7103" s="29"/>
      <c r="K7103" s="45"/>
      <c r="L7103" s="45"/>
      <c r="M7103" s="45"/>
    </row>
    <row r="7104" spans="8:13" s="28" customFormat="1" x14ac:dyDescent="0.2">
      <c r="H7104" s="12"/>
      <c r="J7104" s="29"/>
      <c r="K7104" s="45"/>
      <c r="L7104" s="45"/>
      <c r="M7104" s="45"/>
    </row>
    <row r="7105" spans="8:13" s="28" customFormat="1" x14ac:dyDescent="0.2">
      <c r="H7105" s="12"/>
      <c r="J7105" s="29"/>
      <c r="K7105" s="45"/>
      <c r="L7105" s="45"/>
      <c r="M7105" s="45"/>
    </row>
    <row r="7106" spans="8:13" s="28" customFormat="1" x14ac:dyDescent="0.2">
      <c r="H7106" s="12"/>
      <c r="J7106" s="29"/>
      <c r="K7106" s="45"/>
      <c r="L7106" s="45"/>
      <c r="M7106" s="45"/>
    </row>
    <row r="7107" spans="8:13" s="28" customFormat="1" x14ac:dyDescent="0.2">
      <c r="H7107" s="12"/>
      <c r="J7107" s="29"/>
      <c r="K7107" s="45"/>
      <c r="L7107" s="45"/>
      <c r="M7107" s="45"/>
    </row>
    <row r="7108" spans="8:13" s="28" customFormat="1" x14ac:dyDescent="0.2">
      <c r="H7108" s="12"/>
      <c r="J7108" s="29"/>
      <c r="K7108" s="45"/>
      <c r="L7108" s="45"/>
      <c r="M7108" s="45"/>
    </row>
    <row r="7109" spans="8:13" s="28" customFormat="1" x14ac:dyDescent="0.2">
      <c r="H7109" s="12"/>
      <c r="J7109" s="29"/>
      <c r="K7109" s="45"/>
      <c r="L7109" s="45"/>
      <c r="M7109" s="45"/>
    </row>
    <row r="7110" spans="8:13" s="28" customFormat="1" x14ac:dyDescent="0.2">
      <c r="H7110" s="12"/>
      <c r="J7110" s="29"/>
      <c r="K7110" s="45"/>
      <c r="L7110" s="45"/>
      <c r="M7110" s="45"/>
    </row>
    <row r="7111" spans="8:13" s="28" customFormat="1" x14ac:dyDescent="0.2">
      <c r="H7111" s="12"/>
      <c r="J7111" s="29"/>
      <c r="K7111" s="45"/>
      <c r="L7111" s="45"/>
      <c r="M7111" s="45"/>
    </row>
    <row r="7112" spans="8:13" s="28" customFormat="1" x14ac:dyDescent="0.2">
      <c r="H7112" s="12"/>
      <c r="J7112" s="29"/>
      <c r="K7112" s="45"/>
      <c r="L7112" s="45"/>
      <c r="M7112" s="45"/>
    </row>
    <row r="7113" spans="8:13" s="28" customFormat="1" x14ac:dyDescent="0.2">
      <c r="H7113" s="12"/>
      <c r="J7113" s="29"/>
      <c r="K7113" s="45"/>
      <c r="L7113" s="45"/>
      <c r="M7113" s="45"/>
    </row>
    <row r="7114" spans="8:13" s="28" customFormat="1" x14ac:dyDescent="0.2">
      <c r="H7114" s="12"/>
      <c r="J7114" s="29"/>
      <c r="K7114" s="45"/>
      <c r="L7114" s="45"/>
      <c r="M7114" s="45"/>
    </row>
    <row r="7115" spans="8:13" s="28" customFormat="1" x14ac:dyDescent="0.2">
      <c r="H7115" s="12"/>
      <c r="J7115" s="29"/>
      <c r="K7115" s="45"/>
      <c r="L7115" s="45"/>
      <c r="M7115" s="45"/>
    </row>
    <row r="7116" spans="8:13" s="28" customFormat="1" x14ac:dyDescent="0.2">
      <c r="H7116" s="12"/>
      <c r="J7116" s="29"/>
      <c r="K7116" s="45"/>
      <c r="L7116" s="45"/>
      <c r="M7116" s="45"/>
    </row>
    <row r="7117" spans="8:13" s="28" customFormat="1" x14ac:dyDescent="0.2">
      <c r="H7117" s="12"/>
      <c r="J7117" s="29"/>
      <c r="K7117" s="45"/>
      <c r="L7117" s="45"/>
      <c r="M7117" s="45"/>
    </row>
    <row r="7118" spans="8:13" s="28" customFormat="1" x14ac:dyDescent="0.2">
      <c r="H7118" s="12"/>
      <c r="J7118" s="29"/>
      <c r="K7118" s="45"/>
      <c r="L7118" s="45"/>
      <c r="M7118" s="45"/>
    </row>
    <row r="7119" spans="8:13" s="28" customFormat="1" x14ac:dyDescent="0.2">
      <c r="H7119" s="12"/>
      <c r="J7119" s="29"/>
      <c r="K7119" s="45"/>
      <c r="L7119" s="45"/>
      <c r="M7119" s="45"/>
    </row>
    <row r="7120" spans="8:13" s="28" customFormat="1" x14ac:dyDescent="0.2">
      <c r="H7120" s="12"/>
      <c r="J7120" s="29"/>
      <c r="K7120" s="45"/>
      <c r="L7120" s="45"/>
      <c r="M7120" s="45"/>
    </row>
    <row r="7121" spans="8:13" s="28" customFormat="1" x14ac:dyDescent="0.2">
      <c r="H7121" s="12"/>
      <c r="J7121" s="29"/>
      <c r="K7121" s="45"/>
      <c r="L7121" s="45"/>
      <c r="M7121" s="45"/>
    </row>
    <row r="7122" spans="8:13" s="28" customFormat="1" x14ac:dyDescent="0.2">
      <c r="H7122" s="12"/>
      <c r="J7122" s="29"/>
      <c r="K7122" s="45"/>
      <c r="L7122" s="45"/>
      <c r="M7122" s="45"/>
    </row>
    <row r="7123" spans="8:13" s="28" customFormat="1" x14ac:dyDescent="0.2">
      <c r="H7123" s="12"/>
      <c r="J7123" s="29"/>
      <c r="K7123" s="45"/>
      <c r="L7123" s="45"/>
      <c r="M7123" s="45"/>
    </row>
    <row r="7124" spans="8:13" s="28" customFormat="1" x14ac:dyDescent="0.2">
      <c r="H7124" s="12"/>
      <c r="J7124" s="29"/>
      <c r="K7124" s="45"/>
      <c r="L7124" s="45"/>
      <c r="M7124" s="45"/>
    </row>
    <row r="7125" spans="8:13" s="28" customFormat="1" x14ac:dyDescent="0.2">
      <c r="H7125" s="12"/>
      <c r="J7125" s="29"/>
      <c r="K7125" s="45"/>
      <c r="L7125" s="45"/>
      <c r="M7125" s="45"/>
    </row>
    <row r="7126" spans="8:13" s="28" customFormat="1" x14ac:dyDescent="0.2">
      <c r="H7126" s="12"/>
      <c r="J7126" s="29"/>
      <c r="K7126" s="45"/>
      <c r="L7126" s="45"/>
      <c r="M7126" s="45"/>
    </row>
    <row r="7127" spans="8:13" s="28" customFormat="1" x14ac:dyDescent="0.2">
      <c r="H7127" s="12"/>
      <c r="J7127" s="29"/>
      <c r="K7127" s="45"/>
      <c r="L7127" s="45"/>
      <c r="M7127" s="45"/>
    </row>
    <row r="7128" spans="8:13" s="28" customFormat="1" x14ac:dyDescent="0.2">
      <c r="H7128" s="12"/>
      <c r="J7128" s="29"/>
      <c r="K7128" s="45"/>
      <c r="L7128" s="45"/>
      <c r="M7128" s="45"/>
    </row>
    <row r="7129" spans="8:13" s="28" customFormat="1" x14ac:dyDescent="0.2">
      <c r="H7129" s="12"/>
      <c r="J7129" s="29"/>
      <c r="K7129" s="45"/>
      <c r="L7129" s="45"/>
      <c r="M7129" s="45"/>
    </row>
    <row r="7130" spans="8:13" s="28" customFormat="1" x14ac:dyDescent="0.2">
      <c r="H7130" s="12"/>
      <c r="J7130" s="29"/>
      <c r="K7130" s="45"/>
      <c r="L7130" s="45"/>
      <c r="M7130" s="45"/>
    </row>
    <row r="7131" spans="8:13" s="28" customFormat="1" x14ac:dyDescent="0.2">
      <c r="H7131" s="12"/>
      <c r="J7131" s="29"/>
      <c r="K7131" s="45"/>
      <c r="L7131" s="45"/>
      <c r="M7131" s="45"/>
    </row>
    <row r="7132" spans="8:13" s="28" customFormat="1" x14ac:dyDescent="0.2">
      <c r="H7132" s="12"/>
      <c r="J7132" s="29"/>
      <c r="K7132" s="45"/>
      <c r="L7132" s="45"/>
      <c r="M7132" s="45"/>
    </row>
    <row r="7133" spans="8:13" s="28" customFormat="1" x14ac:dyDescent="0.2">
      <c r="H7133" s="12"/>
      <c r="J7133" s="29"/>
      <c r="K7133" s="45"/>
      <c r="L7133" s="45"/>
      <c r="M7133" s="45"/>
    </row>
    <row r="7134" spans="8:13" s="28" customFormat="1" x14ac:dyDescent="0.2">
      <c r="H7134" s="12"/>
      <c r="J7134" s="29"/>
      <c r="K7134" s="45"/>
      <c r="L7134" s="45"/>
      <c r="M7134" s="45"/>
    </row>
    <row r="7135" spans="8:13" s="28" customFormat="1" x14ac:dyDescent="0.2">
      <c r="H7135" s="12"/>
      <c r="J7135" s="29"/>
      <c r="K7135" s="45"/>
      <c r="L7135" s="45"/>
      <c r="M7135" s="45"/>
    </row>
    <row r="7136" spans="8:13" s="28" customFormat="1" x14ac:dyDescent="0.2">
      <c r="H7136" s="12"/>
      <c r="J7136" s="29"/>
      <c r="K7136" s="45"/>
      <c r="L7136" s="45"/>
      <c r="M7136" s="45"/>
    </row>
    <row r="7137" spans="8:13" s="28" customFormat="1" x14ac:dyDescent="0.2">
      <c r="H7137" s="12"/>
      <c r="J7137" s="29"/>
      <c r="K7137" s="45"/>
      <c r="L7137" s="45"/>
      <c r="M7137" s="45"/>
    </row>
    <row r="7138" spans="8:13" s="28" customFormat="1" x14ac:dyDescent="0.2">
      <c r="H7138" s="12"/>
      <c r="J7138" s="29"/>
      <c r="K7138" s="45"/>
      <c r="L7138" s="45"/>
      <c r="M7138" s="45"/>
    </row>
    <row r="7139" spans="8:13" s="28" customFormat="1" x14ac:dyDescent="0.2">
      <c r="H7139" s="12"/>
      <c r="J7139" s="29"/>
      <c r="K7139" s="45"/>
      <c r="L7139" s="45"/>
      <c r="M7139" s="45"/>
    </row>
    <row r="7140" spans="8:13" s="28" customFormat="1" x14ac:dyDescent="0.2">
      <c r="H7140" s="12"/>
      <c r="J7140" s="29"/>
      <c r="K7140" s="45"/>
      <c r="L7140" s="45"/>
      <c r="M7140" s="45"/>
    </row>
    <row r="7141" spans="8:13" s="28" customFormat="1" x14ac:dyDescent="0.2">
      <c r="H7141" s="12"/>
      <c r="J7141" s="29"/>
      <c r="K7141" s="45"/>
      <c r="L7141" s="45"/>
      <c r="M7141" s="45"/>
    </row>
    <row r="7142" spans="8:13" s="28" customFormat="1" x14ac:dyDescent="0.2">
      <c r="H7142" s="12"/>
      <c r="J7142" s="29"/>
      <c r="K7142" s="45"/>
      <c r="L7142" s="45"/>
      <c r="M7142" s="45"/>
    </row>
    <row r="7143" spans="8:13" s="28" customFormat="1" x14ac:dyDescent="0.2">
      <c r="H7143" s="12"/>
      <c r="J7143" s="29"/>
      <c r="K7143" s="45"/>
      <c r="L7143" s="45"/>
      <c r="M7143" s="45"/>
    </row>
    <row r="7144" spans="8:13" s="28" customFormat="1" x14ac:dyDescent="0.2">
      <c r="H7144" s="12"/>
      <c r="J7144" s="29"/>
      <c r="K7144" s="45"/>
      <c r="L7144" s="45"/>
      <c r="M7144" s="45"/>
    </row>
    <row r="7145" spans="8:13" s="28" customFormat="1" x14ac:dyDescent="0.2">
      <c r="H7145" s="12"/>
      <c r="J7145" s="29"/>
      <c r="K7145" s="45"/>
      <c r="L7145" s="45"/>
      <c r="M7145" s="45"/>
    </row>
    <row r="7146" spans="8:13" s="28" customFormat="1" x14ac:dyDescent="0.2">
      <c r="H7146" s="12"/>
      <c r="J7146" s="29"/>
      <c r="K7146" s="45"/>
      <c r="L7146" s="45"/>
      <c r="M7146" s="45"/>
    </row>
    <row r="7147" spans="8:13" s="28" customFormat="1" x14ac:dyDescent="0.2">
      <c r="H7147" s="12"/>
      <c r="J7147" s="29"/>
      <c r="K7147" s="45"/>
      <c r="L7147" s="45"/>
      <c r="M7147" s="45"/>
    </row>
    <row r="7148" spans="8:13" s="28" customFormat="1" x14ac:dyDescent="0.2">
      <c r="H7148" s="12"/>
      <c r="J7148" s="29"/>
      <c r="K7148" s="45"/>
      <c r="L7148" s="45"/>
      <c r="M7148" s="45"/>
    </row>
    <row r="7149" spans="8:13" s="28" customFormat="1" x14ac:dyDescent="0.2">
      <c r="H7149" s="12"/>
      <c r="J7149" s="29"/>
      <c r="K7149" s="45"/>
      <c r="L7149" s="45"/>
      <c r="M7149" s="45"/>
    </row>
    <row r="7150" spans="8:13" s="28" customFormat="1" x14ac:dyDescent="0.2">
      <c r="H7150" s="12"/>
      <c r="J7150" s="29"/>
      <c r="K7150" s="45"/>
      <c r="L7150" s="45"/>
      <c r="M7150" s="45"/>
    </row>
    <row r="7151" spans="8:13" s="28" customFormat="1" x14ac:dyDescent="0.2">
      <c r="H7151" s="12"/>
      <c r="J7151" s="29"/>
      <c r="K7151" s="45"/>
      <c r="L7151" s="45"/>
      <c r="M7151" s="45"/>
    </row>
    <row r="7152" spans="8:13" s="28" customFormat="1" x14ac:dyDescent="0.2">
      <c r="H7152" s="12"/>
      <c r="J7152" s="29"/>
      <c r="K7152" s="45"/>
      <c r="L7152" s="45"/>
      <c r="M7152" s="45"/>
    </row>
    <row r="7153" spans="8:13" s="28" customFormat="1" x14ac:dyDescent="0.2">
      <c r="H7153" s="12"/>
      <c r="J7153" s="29"/>
      <c r="K7153" s="45"/>
      <c r="L7153" s="45"/>
      <c r="M7153" s="45"/>
    </row>
    <row r="7154" spans="8:13" s="28" customFormat="1" x14ac:dyDescent="0.2">
      <c r="H7154" s="12"/>
      <c r="J7154" s="29"/>
      <c r="K7154" s="45"/>
      <c r="L7154" s="45"/>
      <c r="M7154" s="45"/>
    </row>
    <row r="7155" spans="8:13" s="28" customFormat="1" x14ac:dyDescent="0.2">
      <c r="H7155" s="12"/>
      <c r="J7155" s="29"/>
      <c r="K7155" s="45"/>
      <c r="L7155" s="45"/>
      <c r="M7155" s="45"/>
    </row>
    <row r="7156" spans="8:13" s="28" customFormat="1" x14ac:dyDescent="0.2">
      <c r="H7156" s="12"/>
      <c r="J7156" s="29"/>
      <c r="K7156" s="45"/>
      <c r="L7156" s="45"/>
      <c r="M7156" s="45"/>
    </row>
    <row r="7157" spans="8:13" s="28" customFormat="1" x14ac:dyDescent="0.2">
      <c r="H7157" s="12"/>
      <c r="J7157" s="29"/>
      <c r="K7157" s="45"/>
      <c r="L7157" s="45"/>
      <c r="M7157" s="45"/>
    </row>
    <row r="7158" spans="8:13" s="28" customFormat="1" x14ac:dyDescent="0.2">
      <c r="H7158" s="12"/>
      <c r="J7158" s="29"/>
      <c r="K7158" s="45"/>
      <c r="L7158" s="45"/>
      <c r="M7158" s="45"/>
    </row>
    <row r="7159" spans="8:13" s="28" customFormat="1" x14ac:dyDescent="0.2">
      <c r="H7159" s="12"/>
      <c r="J7159" s="29"/>
      <c r="K7159" s="45"/>
      <c r="L7159" s="45"/>
      <c r="M7159" s="45"/>
    </row>
    <row r="7160" spans="8:13" s="28" customFormat="1" x14ac:dyDescent="0.2">
      <c r="H7160" s="12"/>
      <c r="J7160" s="29"/>
      <c r="K7160" s="45"/>
      <c r="L7160" s="45"/>
      <c r="M7160" s="45"/>
    </row>
    <row r="7161" spans="8:13" s="28" customFormat="1" x14ac:dyDescent="0.2">
      <c r="H7161" s="12"/>
      <c r="J7161" s="29"/>
      <c r="K7161" s="45"/>
      <c r="L7161" s="45"/>
      <c r="M7161" s="45"/>
    </row>
    <row r="7162" spans="8:13" s="28" customFormat="1" x14ac:dyDescent="0.2">
      <c r="H7162" s="12"/>
      <c r="J7162" s="29"/>
      <c r="K7162" s="45"/>
      <c r="L7162" s="45"/>
      <c r="M7162" s="45"/>
    </row>
    <row r="7163" spans="8:13" s="28" customFormat="1" x14ac:dyDescent="0.2">
      <c r="H7163" s="12"/>
      <c r="J7163" s="29"/>
      <c r="K7163" s="45"/>
      <c r="L7163" s="45"/>
      <c r="M7163" s="45"/>
    </row>
    <row r="7164" spans="8:13" s="28" customFormat="1" x14ac:dyDescent="0.2">
      <c r="H7164" s="12"/>
      <c r="J7164" s="29"/>
      <c r="K7164" s="45"/>
      <c r="L7164" s="45"/>
      <c r="M7164" s="45"/>
    </row>
    <row r="7165" spans="8:13" s="28" customFormat="1" x14ac:dyDescent="0.2">
      <c r="H7165" s="12"/>
      <c r="J7165" s="29"/>
      <c r="K7165" s="45"/>
      <c r="L7165" s="45"/>
      <c r="M7165" s="45"/>
    </row>
    <row r="7166" spans="8:13" s="28" customFormat="1" x14ac:dyDescent="0.2">
      <c r="H7166" s="12"/>
      <c r="J7166" s="29"/>
      <c r="K7166" s="45"/>
      <c r="L7166" s="45"/>
      <c r="M7166" s="45"/>
    </row>
    <row r="7167" spans="8:13" s="28" customFormat="1" x14ac:dyDescent="0.2">
      <c r="H7167" s="12"/>
      <c r="J7167" s="29"/>
      <c r="K7167" s="45"/>
      <c r="L7167" s="45"/>
      <c r="M7167" s="45"/>
    </row>
    <row r="7168" spans="8:13" s="28" customFormat="1" x14ac:dyDescent="0.2">
      <c r="H7168" s="12"/>
      <c r="J7168" s="29"/>
      <c r="K7168" s="45"/>
      <c r="L7168" s="45"/>
      <c r="M7168" s="45"/>
    </row>
    <row r="7169" spans="8:13" s="28" customFormat="1" x14ac:dyDescent="0.2">
      <c r="H7169" s="12"/>
      <c r="J7169" s="29"/>
      <c r="K7169" s="45"/>
      <c r="L7169" s="45"/>
      <c r="M7169" s="45"/>
    </row>
    <row r="7170" spans="8:13" s="28" customFormat="1" x14ac:dyDescent="0.2">
      <c r="H7170" s="12"/>
      <c r="J7170" s="29"/>
      <c r="K7170" s="45"/>
      <c r="L7170" s="45"/>
      <c r="M7170" s="45"/>
    </row>
    <row r="7171" spans="8:13" s="28" customFormat="1" x14ac:dyDescent="0.2">
      <c r="H7171" s="12"/>
      <c r="J7171" s="29"/>
      <c r="K7171" s="45"/>
      <c r="L7171" s="45"/>
      <c r="M7171" s="45"/>
    </row>
    <row r="7172" spans="8:13" s="28" customFormat="1" x14ac:dyDescent="0.2">
      <c r="H7172" s="12"/>
      <c r="J7172" s="29"/>
      <c r="K7172" s="45"/>
      <c r="L7172" s="45"/>
      <c r="M7172" s="45"/>
    </row>
    <row r="7173" spans="8:13" s="28" customFormat="1" x14ac:dyDescent="0.2">
      <c r="H7173" s="12"/>
      <c r="J7173" s="29"/>
      <c r="K7173" s="45"/>
      <c r="L7173" s="45"/>
      <c r="M7173" s="45"/>
    </row>
    <row r="7174" spans="8:13" s="28" customFormat="1" x14ac:dyDescent="0.2">
      <c r="H7174" s="12"/>
      <c r="J7174" s="29"/>
      <c r="K7174" s="45"/>
      <c r="L7174" s="45"/>
      <c r="M7174" s="45"/>
    </row>
    <row r="7175" spans="8:13" s="28" customFormat="1" x14ac:dyDescent="0.2">
      <c r="H7175" s="12"/>
      <c r="J7175" s="29"/>
      <c r="K7175" s="45"/>
      <c r="L7175" s="45"/>
      <c r="M7175" s="45"/>
    </row>
    <row r="7176" spans="8:13" s="28" customFormat="1" x14ac:dyDescent="0.2">
      <c r="H7176" s="12"/>
      <c r="J7176" s="29"/>
      <c r="K7176" s="45"/>
      <c r="L7176" s="45"/>
      <c r="M7176" s="45"/>
    </row>
    <row r="7177" spans="8:13" s="28" customFormat="1" x14ac:dyDescent="0.2">
      <c r="H7177" s="12"/>
      <c r="J7177" s="29"/>
      <c r="K7177" s="45"/>
      <c r="L7177" s="45"/>
      <c r="M7177" s="45"/>
    </row>
    <row r="7178" spans="8:13" s="28" customFormat="1" x14ac:dyDescent="0.2">
      <c r="H7178" s="12"/>
      <c r="J7178" s="29"/>
      <c r="K7178" s="45"/>
      <c r="L7178" s="45"/>
      <c r="M7178" s="45"/>
    </row>
    <row r="7179" spans="8:13" s="28" customFormat="1" x14ac:dyDescent="0.2">
      <c r="H7179" s="12"/>
      <c r="J7179" s="29"/>
      <c r="K7179" s="45"/>
      <c r="L7179" s="45"/>
      <c r="M7179" s="45"/>
    </row>
    <row r="7180" spans="8:13" s="28" customFormat="1" x14ac:dyDescent="0.2">
      <c r="H7180" s="12"/>
      <c r="J7180" s="29"/>
      <c r="K7180" s="45"/>
      <c r="L7180" s="45"/>
      <c r="M7180" s="45"/>
    </row>
    <row r="7181" spans="8:13" s="28" customFormat="1" x14ac:dyDescent="0.2">
      <c r="H7181" s="12"/>
      <c r="J7181" s="29"/>
      <c r="K7181" s="45"/>
      <c r="L7181" s="45"/>
      <c r="M7181" s="45"/>
    </row>
    <row r="7182" spans="8:13" s="28" customFormat="1" x14ac:dyDescent="0.2">
      <c r="H7182" s="12"/>
      <c r="J7182" s="29"/>
      <c r="K7182" s="45"/>
      <c r="L7182" s="45"/>
      <c r="M7182" s="45"/>
    </row>
    <row r="7183" spans="8:13" s="28" customFormat="1" x14ac:dyDescent="0.2">
      <c r="H7183" s="12"/>
      <c r="J7183" s="29"/>
      <c r="K7183" s="45"/>
      <c r="L7183" s="45"/>
      <c r="M7183" s="45"/>
    </row>
    <row r="7184" spans="8:13" s="28" customFormat="1" x14ac:dyDescent="0.2">
      <c r="H7184" s="12"/>
      <c r="J7184" s="29"/>
      <c r="K7184" s="45"/>
      <c r="L7184" s="45"/>
      <c r="M7184" s="45"/>
    </row>
    <row r="7185" spans="8:13" s="28" customFormat="1" x14ac:dyDescent="0.2">
      <c r="H7185" s="12"/>
      <c r="J7185" s="29"/>
      <c r="K7185" s="45"/>
      <c r="L7185" s="45"/>
      <c r="M7185" s="45"/>
    </row>
    <row r="7186" spans="8:13" s="28" customFormat="1" x14ac:dyDescent="0.2">
      <c r="H7186" s="12"/>
      <c r="J7186" s="29"/>
      <c r="K7186" s="45"/>
      <c r="L7186" s="45"/>
      <c r="M7186" s="45"/>
    </row>
    <row r="7187" spans="8:13" s="28" customFormat="1" x14ac:dyDescent="0.2">
      <c r="H7187" s="12"/>
      <c r="J7187" s="29"/>
      <c r="K7187" s="45"/>
      <c r="L7187" s="45"/>
      <c r="M7187" s="45"/>
    </row>
    <row r="7188" spans="8:13" s="28" customFormat="1" x14ac:dyDescent="0.2">
      <c r="H7188" s="12"/>
      <c r="J7188" s="29"/>
      <c r="K7188" s="45"/>
      <c r="L7188" s="45"/>
      <c r="M7188" s="45"/>
    </row>
    <row r="7189" spans="8:13" s="28" customFormat="1" x14ac:dyDescent="0.2">
      <c r="H7189" s="12"/>
      <c r="J7189" s="29"/>
      <c r="K7189" s="45"/>
      <c r="L7189" s="45"/>
      <c r="M7189" s="45"/>
    </row>
    <row r="7190" spans="8:13" s="28" customFormat="1" x14ac:dyDescent="0.2">
      <c r="H7190" s="12"/>
      <c r="J7190" s="29"/>
      <c r="K7190" s="45"/>
      <c r="L7190" s="45"/>
      <c r="M7190" s="45"/>
    </row>
    <row r="7191" spans="8:13" s="28" customFormat="1" x14ac:dyDescent="0.2">
      <c r="H7191" s="12"/>
      <c r="J7191" s="29"/>
      <c r="K7191" s="45"/>
      <c r="L7191" s="45"/>
      <c r="M7191" s="45"/>
    </row>
    <row r="7192" spans="8:13" s="28" customFormat="1" x14ac:dyDescent="0.2">
      <c r="H7192" s="12"/>
      <c r="J7192" s="29"/>
      <c r="K7192" s="45"/>
      <c r="L7192" s="45"/>
      <c r="M7192" s="45"/>
    </row>
    <row r="7193" spans="8:13" s="28" customFormat="1" x14ac:dyDescent="0.2">
      <c r="H7193" s="12"/>
      <c r="J7193" s="29"/>
      <c r="K7193" s="45"/>
      <c r="L7193" s="45"/>
      <c r="M7193" s="45"/>
    </row>
    <row r="7194" spans="8:13" s="28" customFormat="1" x14ac:dyDescent="0.2">
      <c r="H7194" s="12"/>
      <c r="J7194" s="29"/>
      <c r="K7194" s="45"/>
      <c r="L7194" s="45"/>
      <c r="M7194" s="45"/>
    </row>
    <row r="7195" spans="8:13" s="28" customFormat="1" x14ac:dyDescent="0.2">
      <c r="H7195" s="12"/>
      <c r="J7195" s="29"/>
      <c r="K7195" s="45"/>
      <c r="L7195" s="45"/>
      <c r="M7195" s="45"/>
    </row>
    <row r="7196" spans="8:13" s="28" customFormat="1" x14ac:dyDescent="0.2">
      <c r="H7196" s="12"/>
      <c r="J7196" s="29"/>
      <c r="K7196" s="45"/>
      <c r="L7196" s="45"/>
      <c r="M7196" s="45"/>
    </row>
    <row r="7197" spans="8:13" s="28" customFormat="1" x14ac:dyDescent="0.2">
      <c r="H7197" s="12"/>
      <c r="J7197" s="29"/>
      <c r="K7197" s="45"/>
      <c r="L7197" s="45"/>
      <c r="M7197" s="45"/>
    </row>
    <row r="7198" spans="8:13" s="28" customFormat="1" x14ac:dyDescent="0.2">
      <c r="H7198" s="12"/>
      <c r="J7198" s="29"/>
      <c r="K7198" s="45"/>
      <c r="L7198" s="45"/>
      <c r="M7198" s="45"/>
    </row>
    <row r="7199" spans="8:13" s="28" customFormat="1" x14ac:dyDescent="0.2">
      <c r="H7199" s="12"/>
      <c r="J7199" s="29"/>
      <c r="K7199" s="45"/>
      <c r="L7199" s="45"/>
      <c r="M7199" s="45"/>
    </row>
    <row r="7200" spans="8:13" s="28" customFormat="1" x14ac:dyDescent="0.2">
      <c r="H7200" s="12"/>
      <c r="J7200" s="29"/>
      <c r="K7200" s="45"/>
      <c r="L7200" s="45"/>
      <c r="M7200" s="45"/>
    </row>
    <row r="7201" spans="8:13" s="28" customFormat="1" x14ac:dyDescent="0.2">
      <c r="H7201" s="12"/>
      <c r="J7201" s="29"/>
      <c r="K7201" s="45"/>
      <c r="L7201" s="45"/>
      <c r="M7201" s="45"/>
    </row>
    <row r="7202" spans="8:13" s="28" customFormat="1" x14ac:dyDescent="0.2">
      <c r="H7202" s="12"/>
      <c r="J7202" s="29"/>
      <c r="K7202" s="45"/>
      <c r="L7202" s="45"/>
      <c r="M7202" s="45"/>
    </row>
    <row r="7203" spans="8:13" s="28" customFormat="1" x14ac:dyDescent="0.2">
      <c r="H7203" s="12"/>
      <c r="J7203" s="29"/>
      <c r="K7203" s="45"/>
      <c r="L7203" s="45"/>
      <c r="M7203" s="45"/>
    </row>
    <row r="7204" spans="8:13" s="28" customFormat="1" x14ac:dyDescent="0.2">
      <c r="H7204" s="12"/>
      <c r="J7204" s="29"/>
      <c r="K7204" s="45"/>
      <c r="L7204" s="45"/>
      <c r="M7204" s="45"/>
    </row>
    <row r="7205" spans="8:13" s="28" customFormat="1" x14ac:dyDescent="0.2">
      <c r="H7205" s="12"/>
      <c r="J7205" s="29"/>
      <c r="K7205" s="45"/>
      <c r="L7205" s="45"/>
      <c r="M7205" s="45"/>
    </row>
    <row r="7206" spans="8:13" s="28" customFormat="1" x14ac:dyDescent="0.2">
      <c r="H7206" s="12"/>
      <c r="J7206" s="29"/>
      <c r="K7206" s="45"/>
      <c r="L7206" s="45"/>
      <c r="M7206" s="45"/>
    </row>
    <row r="7207" spans="8:13" s="28" customFormat="1" x14ac:dyDescent="0.2">
      <c r="H7207" s="12"/>
      <c r="J7207" s="29"/>
      <c r="K7207" s="45"/>
      <c r="L7207" s="45"/>
      <c r="M7207" s="45"/>
    </row>
    <row r="7208" spans="8:13" s="28" customFormat="1" x14ac:dyDescent="0.2">
      <c r="H7208" s="12"/>
      <c r="J7208" s="29"/>
      <c r="K7208" s="45"/>
      <c r="L7208" s="45"/>
      <c r="M7208" s="45"/>
    </row>
    <row r="7209" spans="8:13" s="28" customFormat="1" x14ac:dyDescent="0.2">
      <c r="H7209" s="12"/>
      <c r="J7209" s="29"/>
      <c r="K7209" s="45"/>
      <c r="L7209" s="45"/>
      <c r="M7209" s="45"/>
    </row>
    <row r="7210" spans="8:13" s="28" customFormat="1" x14ac:dyDescent="0.2">
      <c r="H7210" s="12"/>
      <c r="J7210" s="29"/>
      <c r="K7210" s="45"/>
      <c r="L7210" s="45"/>
      <c r="M7210" s="45"/>
    </row>
    <row r="7211" spans="8:13" s="28" customFormat="1" x14ac:dyDescent="0.2">
      <c r="H7211" s="12"/>
      <c r="J7211" s="29"/>
      <c r="K7211" s="45"/>
      <c r="L7211" s="45"/>
      <c r="M7211" s="45"/>
    </row>
    <row r="7212" spans="8:13" s="28" customFormat="1" x14ac:dyDescent="0.2">
      <c r="H7212" s="12"/>
      <c r="J7212" s="29"/>
      <c r="K7212" s="45"/>
      <c r="L7212" s="45"/>
      <c r="M7212" s="45"/>
    </row>
    <row r="7213" spans="8:13" s="28" customFormat="1" x14ac:dyDescent="0.2">
      <c r="H7213" s="12"/>
      <c r="J7213" s="29"/>
      <c r="K7213" s="45"/>
      <c r="L7213" s="45"/>
      <c r="M7213" s="45"/>
    </row>
    <row r="7214" spans="8:13" s="28" customFormat="1" x14ac:dyDescent="0.2">
      <c r="H7214" s="12"/>
      <c r="J7214" s="29"/>
      <c r="K7214" s="45"/>
      <c r="L7214" s="45"/>
      <c r="M7214" s="45"/>
    </row>
    <row r="7215" spans="8:13" s="28" customFormat="1" x14ac:dyDescent="0.2">
      <c r="H7215" s="12"/>
      <c r="J7215" s="29"/>
      <c r="K7215" s="45"/>
      <c r="L7215" s="45"/>
      <c r="M7215" s="45"/>
    </row>
    <row r="7216" spans="8:13" s="28" customFormat="1" x14ac:dyDescent="0.2">
      <c r="H7216" s="12"/>
      <c r="J7216" s="29"/>
      <c r="K7216" s="45"/>
      <c r="L7216" s="45"/>
      <c r="M7216" s="45"/>
    </row>
    <row r="7217" spans="8:13" s="28" customFormat="1" x14ac:dyDescent="0.2">
      <c r="H7217" s="12"/>
      <c r="J7217" s="29"/>
      <c r="K7217" s="45"/>
      <c r="L7217" s="45"/>
      <c r="M7217" s="45"/>
    </row>
    <row r="7218" spans="8:13" s="28" customFormat="1" x14ac:dyDescent="0.2">
      <c r="H7218" s="12"/>
      <c r="J7218" s="29"/>
      <c r="K7218" s="45"/>
      <c r="L7218" s="45"/>
      <c r="M7218" s="45"/>
    </row>
    <row r="7219" spans="8:13" s="28" customFormat="1" x14ac:dyDescent="0.2">
      <c r="H7219" s="12"/>
      <c r="J7219" s="29"/>
      <c r="K7219" s="45"/>
      <c r="L7219" s="45"/>
      <c r="M7219" s="45"/>
    </row>
    <row r="7220" spans="8:13" s="28" customFormat="1" x14ac:dyDescent="0.2">
      <c r="H7220" s="12"/>
      <c r="J7220" s="29"/>
      <c r="K7220" s="45"/>
      <c r="L7220" s="45"/>
      <c r="M7220" s="45"/>
    </row>
    <row r="7221" spans="8:13" s="28" customFormat="1" x14ac:dyDescent="0.2">
      <c r="H7221" s="12"/>
      <c r="J7221" s="29"/>
      <c r="K7221" s="45"/>
      <c r="L7221" s="45"/>
      <c r="M7221" s="45"/>
    </row>
    <row r="7222" spans="8:13" s="28" customFormat="1" x14ac:dyDescent="0.2">
      <c r="H7222" s="12"/>
      <c r="J7222" s="29"/>
      <c r="K7222" s="45"/>
      <c r="L7222" s="45"/>
      <c r="M7222" s="45"/>
    </row>
    <row r="7223" spans="8:13" s="28" customFormat="1" x14ac:dyDescent="0.2">
      <c r="H7223" s="12"/>
      <c r="J7223" s="29"/>
      <c r="K7223" s="45"/>
      <c r="L7223" s="45"/>
      <c r="M7223" s="45"/>
    </row>
    <row r="7224" spans="8:13" s="28" customFormat="1" x14ac:dyDescent="0.2">
      <c r="H7224" s="12"/>
      <c r="J7224" s="29"/>
      <c r="K7224" s="45"/>
      <c r="L7224" s="45"/>
      <c r="M7224" s="45"/>
    </row>
    <row r="7225" spans="8:13" s="28" customFormat="1" x14ac:dyDescent="0.2">
      <c r="H7225" s="12"/>
      <c r="J7225" s="29"/>
      <c r="K7225" s="45"/>
      <c r="L7225" s="45"/>
      <c r="M7225" s="45"/>
    </row>
    <row r="7226" spans="8:13" s="28" customFormat="1" x14ac:dyDescent="0.2">
      <c r="H7226" s="12"/>
      <c r="J7226" s="29"/>
      <c r="K7226" s="45"/>
      <c r="L7226" s="45"/>
      <c r="M7226" s="45"/>
    </row>
    <row r="7227" spans="8:13" s="28" customFormat="1" x14ac:dyDescent="0.2">
      <c r="H7227" s="12"/>
      <c r="J7227" s="29"/>
      <c r="K7227" s="45"/>
      <c r="L7227" s="45"/>
      <c r="M7227" s="45"/>
    </row>
    <row r="7228" spans="8:13" s="28" customFormat="1" x14ac:dyDescent="0.2">
      <c r="H7228" s="12"/>
      <c r="J7228" s="29"/>
      <c r="K7228" s="45"/>
      <c r="L7228" s="45"/>
      <c r="M7228" s="45"/>
    </row>
    <row r="7229" spans="8:13" s="28" customFormat="1" x14ac:dyDescent="0.2">
      <c r="H7229" s="12"/>
      <c r="J7229" s="29"/>
      <c r="K7229" s="45"/>
      <c r="L7229" s="45"/>
      <c r="M7229" s="45"/>
    </row>
    <row r="7230" spans="8:13" s="28" customFormat="1" x14ac:dyDescent="0.2">
      <c r="H7230" s="12"/>
      <c r="J7230" s="29"/>
      <c r="K7230" s="45"/>
      <c r="L7230" s="45"/>
      <c r="M7230" s="45"/>
    </row>
    <row r="7231" spans="8:13" s="28" customFormat="1" x14ac:dyDescent="0.2">
      <c r="H7231" s="12"/>
      <c r="J7231" s="29"/>
      <c r="K7231" s="45"/>
      <c r="L7231" s="45"/>
      <c r="M7231" s="45"/>
    </row>
    <row r="7232" spans="8:13" s="28" customFormat="1" x14ac:dyDescent="0.2">
      <c r="H7232" s="12"/>
      <c r="J7232" s="29"/>
      <c r="K7232" s="45"/>
      <c r="L7232" s="45"/>
      <c r="M7232" s="45"/>
    </row>
    <row r="7233" spans="8:13" s="28" customFormat="1" x14ac:dyDescent="0.2">
      <c r="H7233" s="12"/>
      <c r="J7233" s="29"/>
      <c r="K7233" s="45"/>
      <c r="L7233" s="45"/>
      <c r="M7233" s="45"/>
    </row>
    <row r="7234" spans="8:13" s="28" customFormat="1" x14ac:dyDescent="0.2">
      <c r="H7234" s="12"/>
      <c r="J7234" s="29"/>
      <c r="K7234" s="45"/>
      <c r="L7234" s="45"/>
      <c r="M7234" s="45"/>
    </row>
    <row r="7235" spans="8:13" s="28" customFormat="1" x14ac:dyDescent="0.2">
      <c r="H7235" s="12"/>
      <c r="J7235" s="29"/>
      <c r="K7235" s="45"/>
      <c r="L7235" s="45"/>
      <c r="M7235" s="45"/>
    </row>
    <row r="7236" spans="8:13" s="28" customFormat="1" x14ac:dyDescent="0.2">
      <c r="H7236" s="12"/>
      <c r="J7236" s="29"/>
      <c r="K7236" s="45"/>
      <c r="L7236" s="45"/>
      <c r="M7236" s="45"/>
    </row>
    <row r="7237" spans="8:13" s="28" customFormat="1" x14ac:dyDescent="0.2">
      <c r="H7237" s="12"/>
      <c r="J7237" s="29"/>
      <c r="K7237" s="45"/>
      <c r="L7237" s="45"/>
      <c r="M7237" s="45"/>
    </row>
    <row r="7238" spans="8:13" s="28" customFormat="1" x14ac:dyDescent="0.2">
      <c r="H7238" s="12"/>
      <c r="J7238" s="29"/>
      <c r="K7238" s="45"/>
      <c r="L7238" s="45"/>
      <c r="M7238" s="45"/>
    </row>
    <row r="7239" spans="8:13" s="28" customFormat="1" x14ac:dyDescent="0.2">
      <c r="H7239" s="12"/>
      <c r="J7239" s="29"/>
      <c r="K7239" s="45"/>
      <c r="L7239" s="45"/>
      <c r="M7239" s="45"/>
    </row>
    <row r="7240" spans="8:13" s="28" customFormat="1" x14ac:dyDescent="0.2">
      <c r="H7240" s="12"/>
      <c r="J7240" s="29"/>
      <c r="K7240" s="45"/>
      <c r="L7240" s="45"/>
      <c r="M7240" s="45"/>
    </row>
    <row r="7241" spans="8:13" s="28" customFormat="1" x14ac:dyDescent="0.2">
      <c r="H7241" s="12"/>
      <c r="J7241" s="29"/>
      <c r="K7241" s="45"/>
      <c r="L7241" s="45"/>
      <c r="M7241" s="45"/>
    </row>
    <row r="7242" spans="8:13" s="28" customFormat="1" x14ac:dyDescent="0.2">
      <c r="H7242" s="12"/>
      <c r="J7242" s="29"/>
      <c r="K7242" s="45"/>
      <c r="L7242" s="45"/>
      <c r="M7242" s="45"/>
    </row>
    <row r="7243" spans="8:13" s="28" customFormat="1" x14ac:dyDescent="0.2">
      <c r="H7243" s="12"/>
      <c r="J7243" s="29"/>
      <c r="K7243" s="45"/>
      <c r="L7243" s="45"/>
      <c r="M7243" s="45"/>
    </row>
    <row r="7244" spans="8:13" s="28" customFormat="1" x14ac:dyDescent="0.2">
      <c r="H7244" s="12"/>
      <c r="J7244" s="29"/>
      <c r="K7244" s="45"/>
      <c r="L7244" s="45"/>
      <c r="M7244" s="45"/>
    </row>
    <row r="7245" spans="8:13" s="28" customFormat="1" x14ac:dyDescent="0.2">
      <c r="H7245" s="12"/>
      <c r="J7245" s="29"/>
      <c r="K7245" s="45"/>
      <c r="L7245" s="45"/>
      <c r="M7245" s="45"/>
    </row>
    <row r="7246" spans="8:13" s="28" customFormat="1" x14ac:dyDescent="0.2">
      <c r="H7246" s="12"/>
      <c r="J7246" s="29"/>
      <c r="K7246" s="45"/>
      <c r="L7246" s="45"/>
      <c r="M7246" s="45"/>
    </row>
    <row r="7247" spans="8:13" s="28" customFormat="1" x14ac:dyDescent="0.2">
      <c r="H7247" s="12"/>
      <c r="J7247" s="29"/>
      <c r="K7247" s="45"/>
      <c r="L7247" s="45"/>
      <c r="M7247" s="45"/>
    </row>
    <row r="7248" spans="8:13" s="28" customFormat="1" x14ac:dyDescent="0.2">
      <c r="H7248" s="12"/>
      <c r="J7248" s="29"/>
      <c r="K7248" s="45"/>
      <c r="L7248" s="45"/>
      <c r="M7248" s="45"/>
    </row>
    <row r="7249" spans="8:13" s="28" customFormat="1" x14ac:dyDescent="0.2">
      <c r="H7249" s="12"/>
      <c r="J7249" s="29"/>
      <c r="K7249" s="45"/>
      <c r="L7249" s="45"/>
      <c r="M7249" s="45"/>
    </row>
    <row r="7250" spans="8:13" s="28" customFormat="1" x14ac:dyDescent="0.2">
      <c r="H7250" s="12"/>
      <c r="J7250" s="29"/>
      <c r="K7250" s="45"/>
      <c r="L7250" s="45"/>
      <c r="M7250" s="45"/>
    </row>
    <row r="7251" spans="8:13" s="28" customFormat="1" x14ac:dyDescent="0.2">
      <c r="H7251" s="12"/>
      <c r="J7251" s="29"/>
      <c r="K7251" s="45"/>
      <c r="L7251" s="45"/>
      <c r="M7251" s="45"/>
    </row>
    <row r="7252" spans="8:13" s="28" customFormat="1" x14ac:dyDescent="0.2">
      <c r="H7252" s="12"/>
      <c r="J7252" s="29"/>
      <c r="K7252" s="45"/>
      <c r="L7252" s="45"/>
      <c r="M7252" s="45"/>
    </row>
    <row r="7253" spans="8:13" s="28" customFormat="1" x14ac:dyDescent="0.2">
      <c r="H7253" s="12"/>
      <c r="J7253" s="29"/>
      <c r="K7253" s="45"/>
      <c r="L7253" s="45"/>
      <c r="M7253" s="45"/>
    </row>
    <row r="7254" spans="8:13" s="28" customFormat="1" x14ac:dyDescent="0.2">
      <c r="H7254" s="12"/>
      <c r="J7254" s="29"/>
      <c r="K7254" s="45"/>
      <c r="L7254" s="45"/>
      <c r="M7254" s="45"/>
    </row>
    <row r="7255" spans="8:13" s="28" customFormat="1" x14ac:dyDescent="0.2">
      <c r="H7255" s="12"/>
      <c r="J7255" s="29"/>
      <c r="K7255" s="45"/>
      <c r="L7255" s="45"/>
      <c r="M7255" s="45"/>
    </row>
    <row r="7256" spans="8:13" s="28" customFormat="1" x14ac:dyDescent="0.2">
      <c r="H7256" s="12"/>
      <c r="J7256" s="29"/>
      <c r="K7256" s="45"/>
      <c r="L7256" s="45"/>
      <c r="M7256" s="45"/>
    </row>
    <row r="7257" spans="8:13" s="28" customFormat="1" x14ac:dyDescent="0.2">
      <c r="H7257" s="12"/>
      <c r="J7257" s="29"/>
      <c r="K7257" s="45"/>
      <c r="L7257" s="45"/>
      <c r="M7257" s="45"/>
    </row>
    <row r="7258" spans="8:13" s="28" customFormat="1" x14ac:dyDescent="0.2">
      <c r="H7258" s="12"/>
      <c r="J7258" s="29"/>
      <c r="K7258" s="45"/>
      <c r="L7258" s="45"/>
      <c r="M7258" s="45"/>
    </row>
    <row r="7259" spans="8:13" s="28" customFormat="1" x14ac:dyDescent="0.2">
      <c r="H7259" s="12"/>
      <c r="J7259" s="29"/>
      <c r="K7259" s="45"/>
      <c r="L7259" s="45"/>
      <c r="M7259" s="45"/>
    </row>
    <row r="7260" spans="8:13" s="28" customFormat="1" x14ac:dyDescent="0.2">
      <c r="H7260" s="12"/>
      <c r="J7260" s="29"/>
      <c r="K7260" s="45"/>
      <c r="L7260" s="45"/>
      <c r="M7260" s="45"/>
    </row>
    <row r="7261" spans="8:13" s="28" customFormat="1" x14ac:dyDescent="0.2">
      <c r="H7261" s="12"/>
      <c r="J7261" s="29"/>
      <c r="K7261" s="45"/>
      <c r="L7261" s="45"/>
      <c r="M7261" s="45"/>
    </row>
    <row r="7262" spans="8:13" s="28" customFormat="1" x14ac:dyDescent="0.2">
      <c r="H7262" s="12"/>
      <c r="J7262" s="29"/>
      <c r="K7262" s="45"/>
      <c r="L7262" s="45"/>
      <c r="M7262" s="45"/>
    </row>
    <row r="7263" spans="8:13" s="28" customFormat="1" x14ac:dyDescent="0.2">
      <c r="H7263" s="12"/>
      <c r="J7263" s="29"/>
      <c r="K7263" s="45"/>
      <c r="L7263" s="45"/>
      <c r="M7263" s="45"/>
    </row>
    <row r="7264" spans="8:13" s="28" customFormat="1" x14ac:dyDescent="0.2">
      <c r="H7264" s="12"/>
      <c r="J7264" s="29"/>
      <c r="K7264" s="45"/>
      <c r="L7264" s="45"/>
      <c r="M7264" s="45"/>
    </row>
    <row r="7265" spans="8:13" s="28" customFormat="1" x14ac:dyDescent="0.2">
      <c r="H7265" s="12"/>
      <c r="J7265" s="29"/>
      <c r="K7265" s="45"/>
      <c r="L7265" s="45"/>
      <c r="M7265" s="45"/>
    </row>
    <row r="7266" spans="8:13" s="28" customFormat="1" x14ac:dyDescent="0.2">
      <c r="H7266" s="12"/>
      <c r="J7266" s="29"/>
      <c r="K7266" s="45"/>
      <c r="L7266" s="45"/>
      <c r="M7266" s="45"/>
    </row>
    <row r="7267" spans="8:13" s="28" customFormat="1" x14ac:dyDescent="0.2">
      <c r="H7267" s="12"/>
      <c r="J7267" s="29"/>
      <c r="K7267" s="45"/>
      <c r="L7267" s="45"/>
      <c r="M7267" s="45"/>
    </row>
    <row r="7268" spans="8:13" s="28" customFormat="1" x14ac:dyDescent="0.2">
      <c r="H7268" s="12"/>
      <c r="J7268" s="29"/>
      <c r="K7268" s="45"/>
      <c r="L7268" s="45"/>
      <c r="M7268" s="45"/>
    </row>
    <row r="7269" spans="8:13" s="28" customFormat="1" x14ac:dyDescent="0.2">
      <c r="H7269" s="12"/>
      <c r="J7269" s="29"/>
      <c r="K7269" s="45"/>
      <c r="L7269" s="45"/>
      <c r="M7269" s="45"/>
    </row>
    <row r="7270" spans="8:13" s="28" customFormat="1" x14ac:dyDescent="0.2">
      <c r="H7270" s="12"/>
      <c r="J7270" s="29"/>
      <c r="K7270" s="45"/>
      <c r="L7270" s="45"/>
      <c r="M7270" s="45"/>
    </row>
    <row r="7271" spans="8:13" s="28" customFormat="1" x14ac:dyDescent="0.2">
      <c r="H7271" s="12"/>
      <c r="J7271" s="29"/>
      <c r="K7271" s="45"/>
      <c r="L7271" s="45"/>
      <c r="M7271" s="45"/>
    </row>
    <row r="7272" spans="8:13" s="28" customFormat="1" x14ac:dyDescent="0.2">
      <c r="H7272" s="12"/>
      <c r="J7272" s="29"/>
      <c r="K7272" s="45"/>
      <c r="L7272" s="45"/>
      <c r="M7272" s="45"/>
    </row>
    <row r="7273" spans="8:13" s="28" customFormat="1" x14ac:dyDescent="0.2">
      <c r="H7273" s="12"/>
      <c r="J7273" s="29"/>
      <c r="K7273" s="45"/>
      <c r="L7273" s="45"/>
      <c r="M7273" s="45"/>
    </row>
    <row r="7274" spans="8:13" s="28" customFormat="1" x14ac:dyDescent="0.2">
      <c r="H7274" s="12"/>
      <c r="J7274" s="29"/>
      <c r="K7274" s="45"/>
      <c r="L7274" s="45"/>
      <c r="M7274" s="45"/>
    </row>
    <row r="7275" spans="8:13" s="28" customFormat="1" x14ac:dyDescent="0.2">
      <c r="H7275" s="12"/>
      <c r="J7275" s="29"/>
      <c r="K7275" s="45"/>
      <c r="L7275" s="45"/>
      <c r="M7275" s="45"/>
    </row>
    <row r="7276" spans="8:13" s="28" customFormat="1" x14ac:dyDescent="0.2">
      <c r="H7276" s="12"/>
      <c r="J7276" s="29"/>
      <c r="K7276" s="45"/>
      <c r="L7276" s="45"/>
      <c r="M7276" s="45"/>
    </row>
    <row r="7277" spans="8:13" s="28" customFormat="1" x14ac:dyDescent="0.2">
      <c r="H7277" s="12"/>
      <c r="J7277" s="29"/>
      <c r="K7277" s="45"/>
      <c r="L7277" s="45"/>
      <c r="M7277" s="45"/>
    </row>
    <row r="7278" spans="8:13" s="28" customFormat="1" x14ac:dyDescent="0.2">
      <c r="H7278" s="12"/>
      <c r="J7278" s="29"/>
      <c r="K7278" s="45"/>
      <c r="L7278" s="45"/>
      <c r="M7278" s="45"/>
    </row>
    <row r="7279" spans="8:13" s="28" customFormat="1" x14ac:dyDescent="0.2">
      <c r="H7279" s="12"/>
      <c r="J7279" s="29"/>
      <c r="K7279" s="45"/>
      <c r="L7279" s="45"/>
      <c r="M7279" s="45"/>
    </row>
    <row r="7280" spans="8:13" s="28" customFormat="1" x14ac:dyDescent="0.2">
      <c r="H7280" s="12"/>
      <c r="J7280" s="29"/>
      <c r="K7280" s="45"/>
      <c r="L7280" s="45"/>
      <c r="M7280" s="45"/>
    </row>
    <row r="7281" spans="8:13" s="28" customFormat="1" x14ac:dyDescent="0.2">
      <c r="H7281" s="12"/>
      <c r="J7281" s="29"/>
      <c r="K7281" s="45"/>
      <c r="L7281" s="45"/>
      <c r="M7281" s="45"/>
    </row>
    <row r="7282" spans="8:13" s="28" customFormat="1" x14ac:dyDescent="0.2">
      <c r="H7282" s="12"/>
      <c r="J7282" s="29"/>
      <c r="K7282" s="45"/>
      <c r="L7282" s="45"/>
      <c r="M7282" s="45"/>
    </row>
    <row r="7283" spans="8:13" s="28" customFormat="1" x14ac:dyDescent="0.2">
      <c r="H7283" s="12"/>
      <c r="J7283" s="29"/>
      <c r="K7283" s="45"/>
      <c r="L7283" s="45"/>
      <c r="M7283" s="45"/>
    </row>
    <row r="7284" spans="8:13" s="28" customFormat="1" x14ac:dyDescent="0.2">
      <c r="H7284" s="12"/>
      <c r="J7284" s="29"/>
      <c r="K7284" s="45"/>
      <c r="L7284" s="45"/>
      <c r="M7284" s="45"/>
    </row>
    <row r="7285" spans="8:13" s="28" customFormat="1" x14ac:dyDescent="0.2">
      <c r="H7285" s="12"/>
      <c r="J7285" s="29"/>
      <c r="K7285" s="45"/>
      <c r="L7285" s="45"/>
      <c r="M7285" s="45"/>
    </row>
    <row r="7286" spans="8:13" s="28" customFormat="1" x14ac:dyDescent="0.2">
      <c r="H7286" s="12"/>
      <c r="J7286" s="29"/>
      <c r="K7286" s="45"/>
      <c r="L7286" s="45"/>
      <c r="M7286" s="45"/>
    </row>
    <row r="7287" spans="8:13" s="28" customFormat="1" x14ac:dyDescent="0.2">
      <c r="H7287" s="12"/>
      <c r="J7287" s="29"/>
      <c r="K7287" s="45"/>
      <c r="L7287" s="45"/>
      <c r="M7287" s="45"/>
    </row>
    <row r="7288" spans="8:13" s="28" customFormat="1" x14ac:dyDescent="0.2">
      <c r="H7288" s="12"/>
      <c r="J7288" s="29"/>
      <c r="K7288" s="45"/>
      <c r="L7288" s="45"/>
      <c r="M7288" s="45"/>
    </row>
    <row r="7289" spans="8:13" s="28" customFormat="1" x14ac:dyDescent="0.2">
      <c r="H7289" s="12"/>
      <c r="J7289" s="29"/>
      <c r="K7289" s="45"/>
      <c r="L7289" s="45"/>
      <c r="M7289" s="45"/>
    </row>
    <row r="7290" spans="8:13" s="28" customFormat="1" x14ac:dyDescent="0.2">
      <c r="H7290" s="12"/>
      <c r="J7290" s="29"/>
      <c r="K7290" s="45"/>
      <c r="L7290" s="45"/>
      <c r="M7290" s="45"/>
    </row>
    <row r="7291" spans="8:13" s="28" customFormat="1" x14ac:dyDescent="0.2">
      <c r="H7291" s="12"/>
      <c r="J7291" s="29"/>
      <c r="K7291" s="45"/>
      <c r="L7291" s="45"/>
      <c r="M7291" s="45"/>
    </row>
    <row r="7292" spans="8:13" s="28" customFormat="1" x14ac:dyDescent="0.2">
      <c r="H7292" s="12"/>
      <c r="J7292" s="29"/>
      <c r="K7292" s="45"/>
      <c r="L7292" s="45"/>
      <c r="M7292" s="45"/>
    </row>
    <row r="7293" spans="8:13" s="28" customFormat="1" x14ac:dyDescent="0.2">
      <c r="H7293" s="12"/>
      <c r="J7293" s="29"/>
      <c r="K7293" s="45"/>
      <c r="L7293" s="45"/>
      <c r="M7293" s="45"/>
    </row>
    <row r="7294" spans="8:13" s="28" customFormat="1" x14ac:dyDescent="0.2">
      <c r="H7294" s="12"/>
      <c r="J7294" s="29"/>
      <c r="K7294" s="45"/>
      <c r="L7294" s="45"/>
      <c r="M7294" s="45"/>
    </row>
    <row r="7295" spans="8:13" s="28" customFormat="1" x14ac:dyDescent="0.2">
      <c r="H7295" s="12"/>
      <c r="J7295" s="29"/>
      <c r="K7295" s="45"/>
      <c r="L7295" s="45"/>
      <c r="M7295" s="45"/>
    </row>
    <row r="7296" spans="8:13" s="28" customFormat="1" x14ac:dyDescent="0.2">
      <c r="H7296" s="12"/>
      <c r="J7296" s="29"/>
      <c r="K7296" s="45"/>
      <c r="L7296" s="45"/>
      <c r="M7296" s="45"/>
    </row>
    <row r="7297" spans="8:13" s="28" customFormat="1" x14ac:dyDescent="0.2">
      <c r="H7297" s="12"/>
      <c r="J7297" s="29"/>
      <c r="K7297" s="45"/>
      <c r="L7297" s="45"/>
      <c r="M7297" s="45"/>
    </row>
    <row r="7298" spans="8:13" s="28" customFormat="1" x14ac:dyDescent="0.2">
      <c r="H7298" s="12"/>
      <c r="J7298" s="29"/>
      <c r="K7298" s="45"/>
      <c r="L7298" s="45"/>
      <c r="M7298" s="45"/>
    </row>
    <row r="7299" spans="8:13" s="28" customFormat="1" x14ac:dyDescent="0.2">
      <c r="H7299" s="12"/>
      <c r="J7299" s="29"/>
      <c r="K7299" s="45"/>
      <c r="L7299" s="45"/>
      <c r="M7299" s="45"/>
    </row>
    <row r="7300" spans="8:13" s="28" customFormat="1" x14ac:dyDescent="0.2">
      <c r="H7300" s="12"/>
      <c r="J7300" s="29"/>
      <c r="K7300" s="45"/>
      <c r="L7300" s="45"/>
      <c r="M7300" s="45"/>
    </row>
    <row r="7301" spans="8:13" s="28" customFormat="1" x14ac:dyDescent="0.2">
      <c r="H7301" s="12"/>
      <c r="J7301" s="29"/>
      <c r="K7301" s="45"/>
      <c r="L7301" s="45"/>
      <c r="M7301" s="45"/>
    </row>
    <row r="7302" spans="8:13" s="28" customFormat="1" x14ac:dyDescent="0.2">
      <c r="H7302" s="12"/>
      <c r="J7302" s="29"/>
      <c r="K7302" s="45"/>
      <c r="L7302" s="45"/>
      <c r="M7302" s="45"/>
    </row>
    <row r="7303" spans="8:13" s="28" customFormat="1" x14ac:dyDescent="0.2">
      <c r="H7303" s="12"/>
      <c r="J7303" s="29"/>
      <c r="K7303" s="45"/>
      <c r="L7303" s="45"/>
      <c r="M7303" s="45"/>
    </row>
    <row r="7304" spans="8:13" s="28" customFormat="1" x14ac:dyDescent="0.2">
      <c r="H7304" s="12"/>
      <c r="J7304" s="29"/>
      <c r="K7304" s="45"/>
      <c r="L7304" s="45"/>
      <c r="M7304" s="45"/>
    </row>
    <row r="7305" spans="8:13" s="28" customFormat="1" x14ac:dyDescent="0.2">
      <c r="H7305" s="12"/>
      <c r="J7305" s="29"/>
      <c r="K7305" s="45"/>
      <c r="L7305" s="45"/>
      <c r="M7305" s="45"/>
    </row>
    <row r="7306" spans="8:13" s="28" customFormat="1" x14ac:dyDescent="0.2">
      <c r="H7306" s="12"/>
      <c r="J7306" s="29"/>
      <c r="K7306" s="45"/>
      <c r="L7306" s="45"/>
      <c r="M7306" s="45"/>
    </row>
    <row r="7307" spans="8:13" s="28" customFormat="1" x14ac:dyDescent="0.2">
      <c r="H7307" s="12"/>
      <c r="J7307" s="29"/>
      <c r="K7307" s="45"/>
      <c r="L7307" s="45"/>
      <c r="M7307" s="45"/>
    </row>
    <row r="7308" spans="8:13" s="28" customFormat="1" x14ac:dyDescent="0.2">
      <c r="H7308" s="12"/>
      <c r="J7308" s="29"/>
      <c r="K7308" s="45"/>
      <c r="L7308" s="45"/>
      <c r="M7308" s="45"/>
    </row>
    <row r="7309" spans="8:13" s="28" customFormat="1" x14ac:dyDescent="0.2">
      <c r="H7309" s="12"/>
      <c r="J7309" s="29"/>
      <c r="K7309" s="45"/>
      <c r="L7309" s="45"/>
      <c r="M7309" s="45"/>
    </row>
    <row r="7310" spans="8:13" s="28" customFormat="1" x14ac:dyDescent="0.2">
      <c r="H7310" s="12"/>
      <c r="J7310" s="29"/>
      <c r="K7310" s="45"/>
      <c r="L7310" s="45"/>
      <c r="M7310" s="45"/>
    </row>
    <row r="7311" spans="8:13" s="28" customFormat="1" x14ac:dyDescent="0.2">
      <c r="H7311" s="12"/>
      <c r="J7311" s="29"/>
      <c r="K7311" s="45"/>
      <c r="L7311" s="45"/>
      <c r="M7311" s="45"/>
    </row>
    <row r="7312" spans="8:13" s="28" customFormat="1" x14ac:dyDescent="0.2">
      <c r="H7312" s="12"/>
      <c r="J7312" s="29"/>
      <c r="K7312" s="45"/>
      <c r="L7312" s="45"/>
      <c r="M7312" s="45"/>
    </row>
    <row r="7313" spans="8:13" s="28" customFormat="1" x14ac:dyDescent="0.2">
      <c r="H7313" s="12"/>
      <c r="J7313" s="29"/>
      <c r="K7313" s="45"/>
      <c r="L7313" s="45"/>
      <c r="M7313" s="45"/>
    </row>
    <row r="7314" spans="8:13" s="28" customFormat="1" x14ac:dyDescent="0.2">
      <c r="H7314" s="12"/>
      <c r="J7314" s="29"/>
      <c r="K7314" s="45"/>
      <c r="L7314" s="45"/>
      <c r="M7314" s="45"/>
    </row>
    <row r="7315" spans="8:13" s="28" customFormat="1" x14ac:dyDescent="0.2">
      <c r="H7315" s="12"/>
      <c r="J7315" s="29"/>
      <c r="K7315" s="45"/>
      <c r="L7315" s="45"/>
      <c r="M7315" s="45"/>
    </row>
    <row r="7316" spans="8:13" s="28" customFormat="1" x14ac:dyDescent="0.2">
      <c r="H7316" s="12"/>
      <c r="J7316" s="29"/>
      <c r="K7316" s="45"/>
      <c r="L7316" s="45"/>
      <c r="M7316" s="45"/>
    </row>
    <row r="7317" spans="8:13" s="28" customFormat="1" x14ac:dyDescent="0.2">
      <c r="H7317" s="12"/>
      <c r="J7317" s="29"/>
      <c r="K7317" s="45"/>
      <c r="L7317" s="45"/>
      <c r="M7317" s="45"/>
    </row>
    <row r="7318" spans="8:13" s="28" customFormat="1" x14ac:dyDescent="0.2">
      <c r="H7318" s="12"/>
      <c r="J7318" s="29"/>
      <c r="K7318" s="45"/>
      <c r="L7318" s="45"/>
      <c r="M7318" s="45"/>
    </row>
    <row r="7319" spans="8:13" s="28" customFormat="1" x14ac:dyDescent="0.2">
      <c r="H7319" s="12"/>
      <c r="J7319" s="29"/>
      <c r="K7319" s="45"/>
      <c r="L7319" s="45"/>
      <c r="M7319" s="45"/>
    </row>
    <row r="7320" spans="8:13" s="28" customFormat="1" x14ac:dyDescent="0.2">
      <c r="H7320" s="12"/>
      <c r="J7320" s="29"/>
      <c r="K7320" s="45"/>
      <c r="L7320" s="45"/>
      <c r="M7320" s="45"/>
    </row>
    <row r="7321" spans="8:13" s="28" customFormat="1" x14ac:dyDescent="0.2">
      <c r="H7321" s="12"/>
      <c r="J7321" s="29"/>
      <c r="K7321" s="45"/>
      <c r="L7321" s="45"/>
      <c r="M7321" s="45"/>
    </row>
    <row r="7322" spans="8:13" s="28" customFormat="1" x14ac:dyDescent="0.2">
      <c r="H7322" s="12"/>
      <c r="J7322" s="29"/>
      <c r="K7322" s="45"/>
      <c r="L7322" s="45"/>
      <c r="M7322" s="45"/>
    </row>
    <row r="7323" spans="8:13" s="28" customFormat="1" x14ac:dyDescent="0.2">
      <c r="H7323" s="12"/>
      <c r="J7323" s="29"/>
      <c r="K7323" s="45"/>
      <c r="L7323" s="45"/>
      <c r="M7323" s="45"/>
    </row>
    <row r="7324" spans="8:13" s="28" customFormat="1" x14ac:dyDescent="0.2">
      <c r="H7324" s="12"/>
      <c r="J7324" s="29"/>
      <c r="K7324" s="45"/>
      <c r="L7324" s="45"/>
      <c r="M7324" s="45"/>
    </row>
    <row r="7325" spans="8:13" s="28" customFormat="1" x14ac:dyDescent="0.2">
      <c r="H7325" s="12"/>
      <c r="J7325" s="29"/>
      <c r="K7325" s="45"/>
      <c r="L7325" s="45"/>
      <c r="M7325" s="45"/>
    </row>
    <row r="7326" spans="8:13" s="28" customFormat="1" x14ac:dyDescent="0.2">
      <c r="H7326" s="12"/>
      <c r="J7326" s="29"/>
      <c r="K7326" s="45"/>
      <c r="L7326" s="45"/>
      <c r="M7326" s="45"/>
    </row>
    <row r="7327" spans="8:13" s="28" customFormat="1" x14ac:dyDescent="0.2">
      <c r="H7327" s="12"/>
      <c r="J7327" s="29"/>
      <c r="K7327" s="45"/>
      <c r="L7327" s="45"/>
      <c r="M7327" s="45"/>
    </row>
    <row r="7328" spans="8:13" s="28" customFormat="1" x14ac:dyDescent="0.2">
      <c r="H7328" s="12"/>
      <c r="J7328" s="29"/>
      <c r="K7328" s="45"/>
      <c r="L7328" s="45"/>
      <c r="M7328" s="45"/>
    </row>
    <row r="7329" spans="8:13" s="28" customFormat="1" x14ac:dyDescent="0.2">
      <c r="H7329" s="12"/>
      <c r="J7329" s="29"/>
      <c r="K7329" s="45"/>
      <c r="L7329" s="45"/>
      <c r="M7329" s="45"/>
    </row>
    <row r="7330" spans="8:13" s="28" customFormat="1" x14ac:dyDescent="0.2">
      <c r="H7330" s="12"/>
      <c r="J7330" s="29"/>
      <c r="K7330" s="45"/>
      <c r="L7330" s="45"/>
      <c r="M7330" s="45"/>
    </row>
    <row r="7331" spans="8:13" s="28" customFormat="1" x14ac:dyDescent="0.2">
      <c r="H7331" s="12"/>
      <c r="J7331" s="29"/>
      <c r="K7331" s="45"/>
      <c r="L7331" s="45"/>
      <c r="M7331" s="45"/>
    </row>
    <row r="7332" spans="8:13" s="28" customFormat="1" x14ac:dyDescent="0.2">
      <c r="H7332" s="12"/>
      <c r="J7332" s="29"/>
      <c r="K7332" s="45"/>
      <c r="L7332" s="45"/>
      <c r="M7332" s="45"/>
    </row>
    <row r="7333" spans="8:13" s="28" customFormat="1" x14ac:dyDescent="0.2">
      <c r="H7333" s="12"/>
      <c r="J7333" s="29"/>
      <c r="K7333" s="45"/>
      <c r="L7333" s="45"/>
      <c r="M7333" s="45"/>
    </row>
    <row r="7334" spans="8:13" s="28" customFormat="1" x14ac:dyDescent="0.2">
      <c r="H7334" s="12"/>
      <c r="J7334" s="29"/>
      <c r="K7334" s="45"/>
      <c r="L7334" s="45"/>
      <c r="M7334" s="45"/>
    </row>
    <row r="7335" spans="8:13" s="28" customFormat="1" x14ac:dyDescent="0.2">
      <c r="H7335" s="12"/>
      <c r="J7335" s="29"/>
      <c r="K7335" s="45"/>
      <c r="L7335" s="45"/>
      <c r="M7335" s="45"/>
    </row>
    <row r="7336" spans="8:13" s="28" customFormat="1" x14ac:dyDescent="0.2">
      <c r="H7336" s="12"/>
      <c r="J7336" s="29"/>
      <c r="K7336" s="45"/>
      <c r="L7336" s="45"/>
      <c r="M7336" s="45"/>
    </row>
    <row r="7337" spans="8:13" s="28" customFormat="1" x14ac:dyDescent="0.2">
      <c r="H7337" s="12"/>
      <c r="J7337" s="29"/>
      <c r="K7337" s="45"/>
      <c r="L7337" s="45"/>
      <c r="M7337" s="45"/>
    </row>
    <row r="7338" spans="8:13" s="28" customFormat="1" x14ac:dyDescent="0.2">
      <c r="H7338" s="12"/>
      <c r="J7338" s="29"/>
      <c r="K7338" s="45"/>
      <c r="L7338" s="45"/>
      <c r="M7338" s="45"/>
    </row>
    <row r="7339" spans="8:13" s="28" customFormat="1" x14ac:dyDescent="0.2">
      <c r="H7339" s="12"/>
      <c r="J7339" s="29"/>
      <c r="K7339" s="45"/>
      <c r="L7339" s="45"/>
      <c r="M7339" s="45"/>
    </row>
    <row r="7340" spans="8:13" s="28" customFormat="1" x14ac:dyDescent="0.2">
      <c r="H7340" s="12"/>
      <c r="J7340" s="29"/>
      <c r="K7340" s="45"/>
      <c r="L7340" s="45"/>
      <c r="M7340" s="45"/>
    </row>
    <row r="7341" spans="8:13" s="28" customFormat="1" x14ac:dyDescent="0.2">
      <c r="H7341" s="12"/>
      <c r="J7341" s="29"/>
      <c r="K7341" s="45"/>
      <c r="L7341" s="45"/>
      <c r="M7341" s="45"/>
    </row>
    <row r="7342" spans="8:13" s="28" customFormat="1" x14ac:dyDescent="0.2">
      <c r="H7342" s="12"/>
      <c r="J7342" s="29"/>
      <c r="K7342" s="45"/>
      <c r="L7342" s="45"/>
      <c r="M7342" s="45"/>
    </row>
    <row r="7343" spans="8:13" s="28" customFormat="1" x14ac:dyDescent="0.2">
      <c r="H7343" s="12"/>
      <c r="J7343" s="29"/>
      <c r="K7343" s="45"/>
      <c r="L7343" s="45"/>
      <c r="M7343" s="45"/>
    </row>
    <row r="7344" spans="8:13" s="28" customFormat="1" x14ac:dyDescent="0.2">
      <c r="H7344" s="12"/>
      <c r="J7344" s="29"/>
      <c r="K7344" s="45"/>
      <c r="L7344" s="45"/>
      <c r="M7344" s="45"/>
    </row>
    <row r="7345" spans="8:13" s="28" customFormat="1" x14ac:dyDescent="0.2">
      <c r="H7345" s="12"/>
      <c r="J7345" s="29"/>
      <c r="K7345" s="45"/>
      <c r="L7345" s="45"/>
      <c r="M7345" s="45"/>
    </row>
    <row r="7346" spans="8:13" s="28" customFormat="1" x14ac:dyDescent="0.2">
      <c r="H7346" s="12"/>
      <c r="J7346" s="29"/>
      <c r="K7346" s="45"/>
      <c r="L7346" s="45"/>
      <c r="M7346" s="45"/>
    </row>
    <row r="7347" spans="8:13" s="28" customFormat="1" x14ac:dyDescent="0.2">
      <c r="H7347" s="12"/>
      <c r="J7347" s="29"/>
      <c r="K7347" s="45"/>
      <c r="L7347" s="45"/>
      <c r="M7347" s="45"/>
    </row>
    <row r="7348" spans="8:13" s="28" customFormat="1" x14ac:dyDescent="0.2">
      <c r="H7348" s="12"/>
      <c r="J7348" s="29"/>
      <c r="K7348" s="45"/>
      <c r="L7348" s="45"/>
      <c r="M7348" s="45"/>
    </row>
    <row r="7349" spans="8:13" s="28" customFormat="1" x14ac:dyDescent="0.2">
      <c r="H7349" s="12"/>
      <c r="J7349" s="29"/>
      <c r="K7349" s="45"/>
      <c r="L7349" s="45"/>
      <c r="M7349" s="45"/>
    </row>
    <row r="7350" spans="8:13" s="28" customFormat="1" x14ac:dyDescent="0.2">
      <c r="H7350" s="12"/>
      <c r="J7350" s="29"/>
      <c r="K7350" s="45"/>
      <c r="L7350" s="45"/>
      <c r="M7350" s="45"/>
    </row>
    <row r="7351" spans="8:13" s="28" customFormat="1" x14ac:dyDescent="0.2">
      <c r="H7351" s="12"/>
      <c r="J7351" s="29"/>
      <c r="K7351" s="45"/>
      <c r="L7351" s="45"/>
      <c r="M7351" s="45"/>
    </row>
    <row r="7352" spans="8:13" s="28" customFormat="1" x14ac:dyDescent="0.2">
      <c r="H7352" s="12"/>
      <c r="J7352" s="29"/>
      <c r="K7352" s="45"/>
      <c r="L7352" s="45"/>
      <c r="M7352" s="45"/>
    </row>
    <row r="7353" spans="8:13" s="28" customFormat="1" x14ac:dyDescent="0.2">
      <c r="H7353" s="12"/>
      <c r="J7353" s="29"/>
      <c r="K7353" s="45"/>
      <c r="L7353" s="45"/>
      <c r="M7353" s="45"/>
    </row>
    <row r="7354" spans="8:13" s="28" customFormat="1" x14ac:dyDescent="0.2">
      <c r="H7354" s="12"/>
      <c r="J7354" s="29"/>
      <c r="K7354" s="45"/>
      <c r="L7354" s="45"/>
      <c r="M7354" s="45"/>
    </row>
    <row r="7355" spans="8:13" s="28" customFormat="1" x14ac:dyDescent="0.2">
      <c r="H7355" s="12"/>
      <c r="J7355" s="29"/>
      <c r="K7355" s="45"/>
      <c r="L7355" s="45"/>
      <c r="M7355" s="45"/>
    </row>
    <row r="7356" spans="8:13" s="28" customFormat="1" x14ac:dyDescent="0.2">
      <c r="H7356" s="12"/>
      <c r="J7356" s="29"/>
      <c r="K7356" s="45"/>
      <c r="L7356" s="45"/>
      <c r="M7356" s="45"/>
    </row>
    <row r="7357" spans="8:13" s="28" customFormat="1" x14ac:dyDescent="0.2">
      <c r="H7357" s="12"/>
      <c r="J7357" s="29"/>
      <c r="K7357" s="45"/>
      <c r="L7357" s="45"/>
      <c r="M7357" s="45"/>
    </row>
    <row r="7358" spans="8:13" s="28" customFormat="1" x14ac:dyDescent="0.2">
      <c r="H7358" s="12"/>
      <c r="J7358" s="29"/>
      <c r="K7358" s="45"/>
      <c r="L7358" s="45"/>
      <c r="M7358" s="45"/>
    </row>
    <row r="7359" spans="8:13" s="28" customFormat="1" x14ac:dyDescent="0.2">
      <c r="H7359" s="12"/>
      <c r="J7359" s="29"/>
      <c r="K7359" s="45"/>
      <c r="L7359" s="45"/>
      <c r="M7359" s="45"/>
    </row>
    <row r="7360" spans="8:13" s="28" customFormat="1" x14ac:dyDescent="0.2">
      <c r="H7360" s="12"/>
      <c r="J7360" s="29"/>
      <c r="K7360" s="45"/>
      <c r="L7360" s="45"/>
      <c r="M7360" s="45"/>
    </row>
    <row r="7361" spans="8:13" s="28" customFormat="1" x14ac:dyDescent="0.2">
      <c r="H7361" s="12"/>
      <c r="J7361" s="29"/>
      <c r="K7361" s="45"/>
      <c r="L7361" s="45"/>
      <c r="M7361" s="45"/>
    </row>
    <row r="7362" spans="8:13" s="28" customFormat="1" x14ac:dyDescent="0.2">
      <c r="H7362" s="12"/>
      <c r="J7362" s="29"/>
      <c r="K7362" s="45"/>
      <c r="L7362" s="45"/>
      <c r="M7362" s="45"/>
    </row>
    <row r="7363" spans="8:13" s="28" customFormat="1" x14ac:dyDescent="0.2">
      <c r="H7363" s="12"/>
      <c r="J7363" s="29"/>
      <c r="K7363" s="45"/>
      <c r="L7363" s="45"/>
      <c r="M7363" s="45"/>
    </row>
    <row r="7364" spans="8:13" s="28" customFormat="1" x14ac:dyDescent="0.2">
      <c r="H7364" s="12"/>
      <c r="J7364" s="29"/>
      <c r="K7364" s="45"/>
      <c r="L7364" s="45"/>
      <c r="M7364" s="45"/>
    </row>
    <row r="7365" spans="8:13" s="28" customFormat="1" x14ac:dyDescent="0.2">
      <c r="H7365" s="12"/>
      <c r="J7365" s="29"/>
      <c r="K7365" s="45"/>
      <c r="L7365" s="45"/>
      <c r="M7365" s="45"/>
    </row>
    <row r="7366" spans="8:13" s="28" customFormat="1" x14ac:dyDescent="0.2">
      <c r="H7366" s="12"/>
      <c r="J7366" s="29"/>
      <c r="K7366" s="45"/>
      <c r="L7366" s="45"/>
      <c r="M7366" s="45"/>
    </row>
    <row r="7367" spans="8:13" s="28" customFormat="1" x14ac:dyDescent="0.2">
      <c r="H7367" s="12"/>
      <c r="J7367" s="29"/>
      <c r="K7367" s="45"/>
      <c r="L7367" s="45"/>
      <c r="M7367" s="45"/>
    </row>
    <row r="7368" spans="8:13" s="28" customFormat="1" x14ac:dyDescent="0.2">
      <c r="H7368" s="12"/>
      <c r="J7368" s="29"/>
      <c r="K7368" s="45"/>
      <c r="L7368" s="45"/>
      <c r="M7368" s="45"/>
    </row>
    <row r="7369" spans="8:13" s="28" customFormat="1" x14ac:dyDescent="0.2">
      <c r="H7369" s="12"/>
      <c r="J7369" s="29"/>
      <c r="K7369" s="45"/>
      <c r="L7369" s="45"/>
      <c r="M7369" s="45"/>
    </row>
    <row r="7370" spans="8:13" s="28" customFormat="1" x14ac:dyDescent="0.2">
      <c r="H7370" s="12"/>
      <c r="J7370" s="29"/>
      <c r="K7370" s="45"/>
      <c r="L7370" s="45"/>
      <c r="M7370" s="45"/>
    </row>
    <row r="7371" spans="8:13" s="28" customFormat="1" x14ac:dyDescent="0.2">
      <c r="H7371" s="12"/>
      <c r="J7371" s="29"/>
      <c r="K7371" s="45"/>
      <c r="L7371" s="45"/>
      <c r="M7371" s="45"/>
    </row>
    <row r="7372" spans="8:13" s="28" customFormat="1" x14ac:dyDescent="0.2">
      <c r="H7372" s="12"/>
      <c r="J7372" s="29"/>
      <c r="K7372" s="45"/>
      <c r="L7372" s="45"/>
      <c r="M7372" s="45"/>
    </row>
    <row r="7373" spans="8:13" s="28" customFormat="1" x14ac:dyDescent="0.2">
      <c r="H7373" s="12"/>
      <c r="J7373" s="29"/>
      <c r="K7373" s="45"/>
      <c r="L7373" s="45"/>
      <c r="M7373" s="45"/>
    </row>
    <row r="7374" spans="8:13" s="28" customFormat="1" x14ac:dyDescent="0.2">
      <c r="H7374" s="12"/>
      <c r="J7374" s="29"/>
      <c r="K7374" s="45"/>
      <c r="L7374" s="45"/>
      <c r="M7374" s="45"/>
    </row>
    <row r="7375" spans="8:13" s="28" customFormat="1" x14ac:dyDescent="0.2">
      <c r="H7375" s="12"/>
      <c r="J7375" s="29"/>
      <c r="K7375" s="45"/>
      <c r="L7375" s="45"/>
      <c r="M7375" s="45"/>
    </row>
    <row r="7376" spans="8:13" s="28" customFormat="1" x14ac:dyDescent="0.2">
      <c r="H7376" s="12"/>
      <c r="J7376" s="29"/>
      <c r="K7376" s="45"/>
      <c r="L7376" s="45"/>
      <c r="M7376" s="45"/>
    </row>
    <row r="7377" spans="8:13" s="28" customFormat="1" x14ac:dyDescent="0.2">
      <c r="H7377" s="12"/>
      <c r="J7377" s="29"/>
      <c r="K7377" s="45"/>
      <c r="L7377" s="45"/>
      <c r="M7377" s="45"/>
    </row>
    <row r="7378" spans="8:13" s="28" customFormat="1" x14ac:dyDescent="0.2">
      <c r="H7378" s="12"/>
      <c r="J7378" s="29"/>
      <c r="K7378" s="45"/>
      <c r="L7378" s="45"/>
      <c r="M7378" s="45"/>
    </row>
    <row r="7379" spans="8:13" s="28" customFormat="1" x14ac:dyDescent="0.2">
      <c r="H7379" s="12"/>
      <c r="J7379" s="29"/>
      <c r="K7379" s="45"/>
      <c r="L7379" s="45"/>
      <c r="M7379" s="45"/>
    </row>
    <row r="7380" spans="8:13" s="28" customFormat="1" x14ac:dyDescent="0.2">
      <c r="H7380" s="12"/>
      <c r="J7380" s="29"/>
      <c r="K7380" s="45"/>
      <c r="L7380" s="45"/>
      <c r="M7380" s="45"/>
    </row>
    <row r="7381" spans="8:13" s="28" customFormat="1" x14ac:dyDescent="0.2">
      <c r="H7381" s="12"/>
      <c r="J7381" s="29"/>
      <c r="K7381" s="45"/>
      <c r="L7381" s="45"/>
      <c r="M7381" s="45"/>
    </row>
    <row r="7382" spans="8:13" s="28" customFormat="1" x14ac:dyDescent="0.2">
      <c r="H7382" s="12"/>
      <c r="J7382" s="29"/>
      <c r="K7382" s="45"/>
      <c r="L7382" s="45"/>
      <c r="M7382" s="45"/>
    </row>
    <row r="7383" spans="8:13" s="28" customFormat="1" x14ac:dyDescent="0.2">
      <c r="H7383" s="12"/>
      <c r="J7383" s="29"/>
      <c r="K7383" s="45"/>
      <c r="L7383" s="45"/>
      <c r="M7383" s="45"/>
    </row>
    <row r="7384" spans="8:13" s="28" customFormat="1" x14ac:dyDescent="0.2">
      <c r="H7384" s="12"/>
      <c r="J7384" s="29"/>
      <c r="K7384" s="45"/>
      <c r="L7384" s="45"/>
      <c r="M7384" s="45"/>
    </row>
    <row r="7385" spans="8:13" s="28" customFormat="1" x14ac:dyDescent="0.2">
      <c r="H7385" s="12"/>
      <c r="J7385" s="29"/>
      <c r="K7385" s="45"/>
      <c r="L7385" s="45"/>
      <c r="M7385" s="45"/>
    </row>
    <row r="7386" spans="8:13" s="28" customFormat="1" x14ac:dyDescent="0.2">
      <c r="H7386" s="12"/>
      <c r="J7386" s="29"/>
      <c r="K7386" s="45"/>
      <c r="L7386" s="45"/>
      <c r="M7386" s="45"/>
    </row>
    <row r="7387" spans="8:13" s="28" customFormat="1" x14ac:dyDescent="0.2">
      <c r="H7387" s="12"/>
      <c r="J7387" s="29"/>
      <c r="K7387" s="45"/>
      <c r="L7387" s="45"/>
      <c r="M7387" s="45"/>
    </row>
    <row r="7388" spans="8:13" s="28" customFormat="1" x14ac:dyDescent="0.2">
      <c r="H7388" s="12"/>
      <c r="J7388" s="29"/>
      <c r="K7388" s="45"/>
      <c r="L7388" s="45"/>
      <c r="M7388" s="45"/>
    </row>
    <row r="7389" spans="8:13" s="28" customFormat="1" x14ac:dyDescent="0.2">
      <c r="H7389" s="12"/>
      <c r="J7389" s="29"/>
      <c r="K7389" s="45"/>
      <c r="L7389" s="45"/>
      <c r="M7389" s="45"/>
    </row>
    <row r="7390" spans="8:13" s="28" customFormat="1" x14ac:dyDescent="0.2">
      <c r="H7390" s="12"/>
      <c r="J7390" s="29"/>
      <c r="K7390" s="45"/>
      <c r="L7390" s="45"/>
      <c r="M7390" s="45"/>
    </row>
    <row r="7391" spans="8:13" s="28" customFormat="1" x14ac:dyDescent="0.2">
      <c r="H7391" s="12"/>
      <c r="J7391" s="29"/>
      <c r="K7391" s="45"/>
      <c r="L7391" s="45"/>
      <c r="M7391" s="45"/>
    </row>
    <row r="7392" spans="8:13" s="28" customFormat="1" x14ac:dyDescent="0.2">
      <c r="H7392" s="12"/>
      <c r="J7392" s="29"/>
      <c r="K7392" s="45"/>
      <c r="L7392" s="45"/>
      <c r="M7392" s="45"/>
    </row>
    <row r="7393" spans="8:13" s="28" customFormat="1" x14ac:dyDescent="0.2">
      <c r="H7393" s="12"/>
      <c r="J7393" s="29"/>
      <c r="K7393" s="45"/>
      <c r="L7393" s="45"/>
      <c r="M7393" s="45"/>
    </row>
    <row r="7394" spans="8:13" s="28" customFormat="1" x14ac:dyDescent="0.2">
      <c r="H7394" s="12"/>
      <c r="J7394" s="29"/>
      <c r="K7394" s="45"/>
      <c r="L7394" s="45"/>
      <c r="M7394" s="45"/>
    </row>
    <row r="7395" spans="8:13" s="28" customFormat="1" x14ac:dyDescent="0.2">
      <c r="H7395" s="12"/>
      <c r="J7395" s="29"/>
      <c r="K7395" s="45"/>
      <c r="L7395" s="45"/>
      <c r="M7395" s="45"/>
    </row>
    <row r="7396" spans="8:13" s="28" customFormat="1" x14ac:dyDescent="0.2">
      <c r="H7396" s="12"/>
      <c r="J7396" s="29"/>
      <c r="K7396" s="45"/>
      <c r="L7396" s="45"/>
      <c r="M7396" s="45"/>
    </row>
    <row r="7397" spans="8:13" s="28" customFormat="1" x14ac:dyDescent="0.2">
      <c r="H7397" s="12"/>
      <c r="J7397" s="29"/>
      <c r="K7397" s="45"/>
      <c r="L7397" s="45"/>
      <c r="M7397" s="45"/>
    </row>
    <row r="7398" spans="8:13" s="28" customFormat="1" x14ac:dyDescent="0.2">
      <c r="H7398" s="12"/>
      <c r="J7398" s="29"/>
      <c r="K7398" s="45"/>
      <c r="L7398" s="45"/>
      <c r="M7398" s="45"/>
    </row>
    <row r="7399" spans="8:13" s="28" customFormat="1" x14ac:dyDescent="0.2">
      <c r="H7399" s="12"/>
      <c r="J7399" s="29"/>
      <c r="K7399" s="45"/>
      <c r="L7399" s="45"/>
      <c r="M7399" s="45"/>
    </row>
    <row r="7400" spans="8:13" s="28" customFormat="1" x14ac:dyDescent="0.2">
      <c r="H7400" s="12"/>
      <c r="J7400" s="29"/>
      <c r="K7400" s="45"/>
      <c r="L7400" s="45"/>
      <c r="M7400" s="45"/>
    </row>
    <row r="7401" spans="8:13" s="28" customFormat="1" x14ac:dyDescent="0.2">
      <c r="H7401" s="12"/>
      <c r="J7401" s="29"/>
      <c r="K7401" s="45"/>
      <c r="L7401" s="45"/>
      <c r="M7401" s="45"/>
    </row>
    <row r="7402" spans="8:13" s="28" customFormat="1" x14ac:dyDescent="0.2">
      <c r="H7402" s="12"/>
      <c r="J7402" s="29"/>
      <c r="K7402" s="45"/>
      <c r="L7402" s="45"/>
      <c r="M7402" s="45"/>
    </row>
    <row r="7403" spans="8:13" s="28" customFormat="1" x14ac:dyDescent="0.2">
      <c r="H7403" s="12"/>
      <c r="J7403" s="29"/>
      <c r="K7403" s="45"/>
      <c r="L7403" s="45"/>
      <c r="M7403" s="45"/>
    </row>
    <row r="7404" spans="8:13" s="28" customFormat="1" x14ac:dyDescent="0.2">
      <c r="H7404" s="12"/>
      <c r="J7404" s="29"/>
      <c r="K7404" s="45"/>
      <c r="L7404" s="45"/>
      <c r="M7404" s="45"/>
    </row>
    <row r="7405" spans="8:13" s="28" customFormat="1" x14ac:dyDescent="0.2">
      <c r="H7405" s="12"/>
      <c r="J7405" s="29"/>
      <c r="K7405" s="45"/>
      <c r="L7405" s="45"/>
      <c r="M7405" s="45"/>
    </row>
    <row r="7406" spans="8:13" s="28" customFormat="1" x14ac:dyDescent="0.2">
      <c r="H7406" s="12"/>
      <c r="J7406" s="29"/>
      <c r="K7406" s="45"/>
      <c r="L7406" s="45"/>
      <c r="M7406" s="45"/>
    </row>
    <row r="7407" spans="8:13" s="28" customFormat="1" x14ac:dyDescent="0.2">
      <c r="H7407" s="12"/>
      <c r="J7407" s="29"/>
      <c r="K7407" s="45"/>
      <c r="L7407" s="45"/>
      <c r="M7407" s="45"/>
    </row>
    <row r="7408" spans="8:13" s="28" customFormat="1" x14ac:dyDescent="0.2">
      <c r="H7408" s="12"/>
      <c r="J7408" s="29"/>
      <c r="K7408" s="45"/>
      <c r="L7408" s="45"/>
      <c r="M7408" s="45"/>
    </row>
    <row r="7409" spans="8:13" s="28" customFormat="1" x14ac:dyDescent="0.2">
      <c r="H7409" s="12"/>
      <c r="J7409" s="29"/>
      <c r="K7409" s="45"/>
      <c r="L7409" s="45"/>
      <c r="M7409" s="45"/>
    </row>
    <row r="7410" spans="8:13" s="28" customFormat="1" x14ac:dyDescent="0.2">
      <c r="H7410" s="12"/>
      <c r="J7410" s="29"/>
      <c r="K7410" s="45"/>
      <c r="L7410" s="45"/>
      <c r="M7410" s="45"/>
    </row>
    <row r="7411" spans="8:13" s="28" customFormat="1" x14ac:dyDescent="0.2">
      <c r="H7411" s="12"/>
      <c r="J7411" s="29"/>
      <c r="K7411" s="45"/>
      <c r="L7411" s="45"/>
      <c r="M7411" s="45"/>
    </row>
    <row r="7412" spans="8:13" s="28" customFormat="1" x14ac:dyDescent="0.2">
      <c r="H7412" s="12"/>
      <c r="J7412" s="29"/>
      <c r="K7412" s="45"/>
      <c r="L7412" s="45"/>
      <c r="M7412" s="45"/>
    </row>
    <row r="7413" spans="8:13" s="28" customFormat="1" x14ac:dyDescent="0.2">
      <c r="H7413" s="12"/>
      <c r="J7413" s="29"/>
      <c r="K7413" s="45"/>
      <c r="L7413" s="45"/>
      <c r="M7413" s="45"/>
    </row>
    <row r="7414" spans="8:13" s="28" customFormat="1" x14ac:dyDescent="0.2">
      <c r="H7414" s="12"/>
      <c r="J7414" s="29"/>
      <c r="K7414" s="45"/>
      <c r="L7414" s="45"/>
      <c r="M7414" s="45"/>
    </row>
    <row r="7415" spans="8:13" s="28" customFormat="1" x14ac:dyDescent="0.2">
      <c r="H7415" s="12"/>
      <c r="J7415" s="29"/>
      <c r="K7415" s="45"/>
      <c r="L7415" s="45"/>
      <c r="M7415" s="45"/>
    </row>
    <row r="7416" spans="8:13" s="28" customFormat="1" x14ac:dyDescent="0.2">
      <c r="H7416" s="12"/>
      <c r="J7416" s="29"/>
      <c r="K7416" s="45"/>
      <c r="L7416" s="45"/>
      <c r="M7416" s="45"/>
    </row>
    <row r="7417" spans="8:13" s="28" customFormat="1" x14ac:dyDescent="0.2">
      <c r="H7417" s="12"/>
      <c r="J7417" s="29"/>
      <c r="K7417" s="45"/>
      <c r="L7417" s="45"/>
      <c r="M7417" s="45"/>
    </row>
    <row r="7418" spans="8:13" s="28" customFormat="1" x14ac:dyDescent="0.2">
      <c r="H7418" s="12"/>
      <c r="J7418" s="29"/>
      <c r="K7418" s="45"/>
      <c r="L7418" s="45"/>
      <c r="M7418" s="45"/>
    </row>
    <row r="7419" spans="8:13" s="28" customFormat="1" x14ac:dyDescent="0.2">
      <c r="H7419" s="12"/>
      <c r="J7419" s="29"/>
      <c r="K7419" s="45"/>
      <c r="L7419" s="45"/>
      <c r="M7419" s="45"/>
    </row>
    <row r="7420" spans="8:13" s="28" customFormat="1" x14ac:dyDescent="0.2">
      <c r="H7420" s="12"/>
      <c r="J7420" s="29"/>
      <c r="K7420" s="45"/>
      <c r="L7420" s="45"/>
      <c r="M7420" s="45"/>
    </row>
    <row r="7421" spans="8:13" s="28" customFormat="1" x14ac:dyDescent="0.2">
      <c r="H7421" s="12"/>
      <c r="J7421" s="29"/>
      <c r="K7421" s="45"/>
      <c r="L7421" s="45"/>
      <c r="M7421" s="45"/>
    </row>
    <row r="7422" spans="8:13" s="28" customFormat="1" x14ac:dyDescent="0.2">
      <c r="H7422" s="12"/>
      <c r="J7422" s="29"/>
      <c r="K7422" s="45"/>
      <c r="L7422" s="45"/>
      <c r="M7422" s="45"/>
    </row>
    <row r="7423" spans="8:13" s="28" customFormat="1" x14ac:dyDescent="0.2">
      <c r="H7423" s="12"/>
      <c r="J7423" s="29"/>
      <c r="K7423" s="45"/>
      <c r="L7423" s="45"/>
      <c r="M7423" s="45"/>
    </row>
    <row r="7424" spans="8:13" s="28" customFormat="1" x14ac:dyDescent="0.2">
      <c r="H7424" s="12"/>
      <c r="J7424" s="29"/>
      <c r="K7424" s="45"/>
      <c r="L7424" s="45"/>
      <c r="M7424" s="45"/>
    </row>
    <row r="7425" spans="8:13" s="28" customFormat="1" x14ac:dyDescent="0.2">
      <c r="H7425" s="12"/>
      <c r="J7425" s="29"/>
      <c r="K7425" s="45"/>
      <c r="L7425" s="45"/>
      <c r="M7425" s="45"/>
    </row>
    <row r="7426" spans="8:13" s="28" customFormat="1" x14ac:dyDescent="0.2">
      <c r="H7426" s="12"/>
      <c r="J7426" s="29"/>
      <c r="K7426" s="45"/>
      <c r="L7426" s="45"/>
      <c r="M7426" s="45"/>
    </row>
    <row r="7427" spans="8:13" s="28" customFormat="1" x14ac:dyDescent="0.2">
      <c r="H7427" s="12"/>
      <c r="J7427" s="29"/>
      <c r="K7427" s="45"/>
      <c r="L7427" s="45"/>
      <c r="M7427" s="45"/>
    </row>
    <row r="7428" spans="8:13" s="28" customFormat="1" x14ac:dyDescent="0.2">
      <c r="H7428" s="12"/>
      <c r="J7428" s="29"/>
      <c r="K7428" s="45"/>
      <c r="L7428" s="45"/>
      <c r="M7428" s="45"/>
    </row>
    <row r="7429" spans="8:13" s="28" customFormat="1" x14ac:dyDescent="0.2">
      <c r="H7429" s="12"/>
      <c r="J7429" s="29"/>
      <c r="K7429" s="45"/>
      <c r="L7429" s="45"/>
      <c r="M7429" s="45"/>
    </row>
    <row r="7430" spans="8:13" s="28" customFormat="1" x14ac:dyDescent="0.2">
      <c r="H7430" s="12"/>
      <c r="J7430" s="29"/>
      <c r="K7430" s="45"/>
      <c r="L7430" s="45"/>
      <c r="M7430" s="45"/>
    </row>
    <row r="7431" spans="8:13" s="28" customFormat="1" x14ac:dyDescent="0.2">
      <c r="H7431" s="12"/>
      <c r="J7431" s="29"/>
      <c r="K7431" s="45"/>
      <c r="L7431" s="45"/>
      <c r="M7431" s="45"/>
    </row>
    <row r="7432" spans="8:13" s="28" customFormat="1" x14ac:dyDescent="0.2">
      <c r="H7432" s="12"/>
      <c r="J7432" s="29"/>
      <c r="K7432" s="45"/>
      <c r="L7432" s="45"/>
      <c r="M7432" s="45"/>
    </row>
    <row r="7433" spans="8:13" s="28" customFormat="1" x14ac:dyDescent="0.2">
      <c r="H7433" s="12"/>
      <c r="J7433" s="29"/>
      <c r="K7433" s="45"/>
      <c r="L7433" s="45"/>
      <c r="M7433" s="45"/>
    </row>
    <row r="7434" spans="8:13" s="28" customFormat="1" x14ac:dyDescent="0.2">
      <c r="H7434" s="12"/>
      <c r="J7434" s="29"/>
      <c r="K7434" s="45"/>
      <c r="L7434" s="45"/>
      <c r="M7434" s="45"/>
    </row>
    <row r="7435" spans="8:13" s="28" customFormat="1" x14ac:dyDescent="0.2">
      <c r="H7435" s="12"/>
      <c r="J7435" s="29"/>
      <c r="K7435" s="45"/>
      <c r="L7435" s="45"/>
      <c r="M7435" s="45"/>
    </row>
    <row r="7436" spans="8:13" s="28" customFormat="1" x14ac:dyDescent="0.2">
      <c r="H7436" s="12"/>
      <c r="J7436" s="29"/>
      <c r="K7436" s="45"/>
      <c r="L7436" s="45"/>
      <c r="M7436" s="45"/>
    </row>
    <row r="7437" spans="8:13" s="28" customFormat="1" x14ac:dyDescent="0.2">
      <c r="H7437" s="12"/>
      <c r="J7437" s="29"/>
      <c r="K7437" s="45"/>
      <c r="L7437" s="45"/>
      <c r="M7437" s="45"/>
    </row>
    <row r="7438" spans="8:13" s="28" customFormat="1" x14ac:dyDescent="0.2">
      <c r="H7438" s="12"/>
      <c r="J7438" s="29"/>
      <c r="K7438" s="45"/>
      <c r="L7438" s="45"/>
      <c r="M7438" s="45"/>
    </row>
    <row r="7439" spans="8:13" s="28" customFormat="1" x14ac:dyDescent="0.2">
      <c r="H7439" s="12"/>
      <c r="J7439" s="29"/>
      <c r="K7439" s="45"/>
      <c r="L7439" s="45"/>
      <c r="M7439" s="45"/>
    </row>
    <row r="7440" spans="8:13" s="28" customFormat="1" x14ac:dyDescent="0.2">
      <c r="H7440" s="12"/>
      <c r="J7440" s="29"/>
      <c r="K7440" s="45"/>
      <c r="L7440" s="45"/>
      <c r="M7440" s="45"/>
    </row>
    <row r="7441" spans="8:13" s="28" customFormat="1" x14ac:dyDescent="0.2">
      <c r="H7441" s="12"/>
      <c r="J7441" s="29"/>
      <c r="K7441" s="45"/>
      <c r="L7441" s="45"/>
      <c r="M7441" s="45"/>
    </row>
    <row r="7442" spans="8:13" s="28" customFormat="1" x14ac:dyDescent="0.2">
      <c r="H7442" s="12"/>
      <c r="J7442" s="29"/>
      <c r="K7442" s="45"/>
      <c r="L7442" s="45"/>
      <c r="M7442" s="45"/>
    </row>
    <row r="7443" spans="8:13" s="28" customFormat="1" x14ac:dyDescent="0.2">
      <c r="H7443" s="12"/>
      <c r="J7443" s="29"/>
      <c r="K7443" s="45"/>
      <c r="L7443" s="45"/>
      <c r="M7443" s="45"/>
    </row>
    <row r="7444" spans="8:13" s="28" customFormat="1" x14ac:dyDescent="0.2">
      <c r="H7444" s="12"/>
      <c r="J7444" s="29"/>
      <c r="K7444" s="45"/>
      <c r="L7444" s="45"/>
      <c r="M7444" s="45"/>
    </row>
    <row r="7445" spans="8:13" s="28" customFormat="1" x14ac:dyDescent="0.2">
      <c r="H7445" s="12"/>
      <c r="J7445" s="29"/>
      <c r="K7445" s="45"/>
      <c r="L7445" s="45"/>
      <c r="M7445" s="45"/>
    </row>
    <row r="7446" spans="8:13" s="28" customFormat="1" x14ac:dyDescent="0.2">
      <c r="H7446" s="12"/>
      <c r="J7446" s="29"/>
      <c r="K7446" s="45"/>
      <c r="L7446" s="45"/>
      <c r="M7446" s="45"/>
    </row>
    <row r="7447" spans="8:13" s="28" customFormat="1" x14ac:dyDescent="0.2">
      <c r="H7447" s="12"/>
      <c r="J7447" s="29"/>
      <c r="K7447" s="45"/>
      <c r="L7447" s="45"/>
      <c r="M7447" s="45"/>
    </row>
    <row r="7448" spans="8:13" s="28" customFormat="1" x14ac:dyDescent="0.2">
      <c r="H7448" s="12"/>
      <c r="J7448" s="29"/>
      <c r="K7448" s="45"/>
      <c r="L7448" s="45"/>
      <c r="M7448" s="45"/>
    </row>
    <row r="7449" spans="8:13" s="28" customFormat="1" x14ac:dyDescent="0.2">
      <c r="H7449" s="12"/>
      <c r="J7449" s="29"/>
      <c r="K7449" s="45"/>
      <c r="L7449" s="45"/>
      <c r="M7449" s="45"/>
    </row>
    <row r="7450" spans="8:13" s="28" customFormat="1" x14ac:dyDescent="0.2">
      <c r="H7450" s="12"/>
      <c r="J7450" s="29"/>
      <c r="K7450" s="45"/>
      <c r="L7450" s="45"/>
      <c r="M7450" s="45"/>
    </row>
    <row r="7451" spans="8:13" s="28" customFormat="1" x14ac:dyDescent="0.2">
      <c r="H7451" s="12"/>
      <c r="J7451" s="29"/>
      <c r="K7451" s="45"/>
      <c r="L7451" s="45"/>
      <c r="M7451" s="45"/>
    </row>
    <row r="7452" spans="8:13" s="28" customFormat="1" x14ac:dyDescent="0.2">
      <c r="H7452" s="12"/>
      <c r="J7452" s="29"/>
      <c r="K7452" s="45"/>
      <c r="L7452" s="45"/>
      <c r="M7452" s="45"/>
    </row>
    <row r="7453" spans="8:13" s="28" customFormat="1" x14ac:dyDescent="0.2">
      <c r="H7453" s="12"/>
      <c r="J7453" s="29"/>
      <c r="K7453" s="45"/>
      <c r="L7453" s="45"/>
      <c r="M7453" s="45"/>
    </row>
    <row r="7454" spans="8:13" s="28" customFormat="1" x14ac:dyDescent="0.2">
      <c r="H7454" s="12"/>
      <c r="J7454" s="29"/>
      <c r="K7454" s="45"/>
      <c r="L7454" s="45"/>
      <c r="M7454" s="45"/>
    </row>
    <row r="7455" spans="8:13" s="28" customFormat="1" x14ac:dyDescent="0.2">
      <c r="H7455" s="12"/>
      <c r="J7455" s="29"/>
      <c r="K7455" s="45"/>
      <c r="L7455" s="45"/>
      <c r="M7455" s="45"/>
    </row>
    <row r="7456" spans="8:13" s="28" customFormat="1" x14ac:dyDescent="0.2">
      <c r="H7456" s="12"/>
      <c r="J7456" s="29"/>
      <c r="K7456" s="45"/>
      <c r="L7456" s="45"/>
      <c r="M7456" s="45"/>
    </row>
    <row r="7457" spans="8:13" s="28" customFormat="1" x14ac:dyDescent="0.2">
      <c r="H7457" s="12"/>
      <c r="J7457" s="29"/>
      <c r="K7457" s="45"/>
      <c r="L7457" s="45"/>
      <c r="M7457" s="45"/>
    </row>
    <row r="7458" spans="8:13" s="28" customFormat="1" x14ac:dyDescent="0.2">
      <c r="H7458" s="12"/>
      <c r="J7458" s="29"/>
      <c r="K7458" s="45"/>
      <c r="L7458" s="45"/>
      <c r="M7458" s="45"/>
    </row>
    <row r="7459" spans="8:13" s="28" customFormat="1" x14ac:dyDescent="0.2">
      <c r="H7459" s="12"/>
      <c r="J7459" s="29"/>
      <c r="K7459" s="45"/>
      <c r="L7459" s="45"/>
      <c r="M7459" s="45"/>
    </row>
    <row r="7460" spans="8:13" s="28" customFormat="1" x14ac:dyDescent="0.2">
      <c r="H7460" s="12"/>
      <c r="J7460" s="29"/>
      <c r="K7460" s="45"/>
      <c r="L7460" s="45"/>
      <c r="M7460" s="45"/>
    </row>
    <row r="7461" spans="8:13" s="28" customFormat="1" x14ac:dyDescent="0.2">
      <c r="H7461" s="12"/>
      <c r="J7461" s="29"/>
      <c r="K7461" s="45"/>
      <c r="L7461" s="45"/>
      <c r="M7461" s="45"/>
    </row>
    <row r="7462" spans="8:13" s="28" customFormat="1" x14ac:dyDescent="0.2">
      <c r="H7462" s="12"/>
      <c r="J7462" s="29"/>
      <c r="K7462" s="45"/>
      <c r="L7462" s="45"/>
      <c r="M7462" s="45"/>
    </row>
    <row r="7463" spans="8:13" s="28" customFormat="1" x14ac:dyDescent="0.2">
      <c r="H7463" s="12"/>
      <c r="J7463" s="29"/>
      <c r="K7463" s="45"/>
      <c r="L7463" s="45"/>
      <c r="M7463" s="45"/>
    </row>
    <row r="7464" spans="8:13" s="28" customFormat="1" x14ac:dyDescent="0.2">
      <c r="H7464" s="12"/>
      <c r="J7464" s="29"/>
      <c r="K7464" s="45"/>
      <c r="L7464" s="45"/>
      <c r="M7464" s="45"/>
    </row>
    <row r="7465" spans="8:13" s="28" customFormat="1" x14ac:dyDescent="0.2">
      <c r="H7465" s="12"/>
      <c r="J7465" s="29"/>
      <c r="K7465" s="45"/>
      <c r="L7465" s="45"/>
      <c r="M7465" s="45"/>
    </row>
    <row r="7466" spans="8:13" s="28" customFormat="1" x14ac:dyDescent="0.2">
      <c r="H7466" s="12"/>
      <c r="J7466" s="29"/>
      <c r="K7466" s="45"/>
      <c r="L7466" s="45"/>
      <c r="M7466" s="45"/>
    </row>
    <row r="7467" spans="8:13" s="28" customFormat="1" x14ac:dyDescent="0.2">
      <c r="H7467" s="12"/>
      <c r="J7467" s="29"/>
      <c r="K7467" s="45"/>
      <c r="L7467" s="45"/>
      <c r="M7467" s="45"/>
    </row>
    <row r="7468" spans="8:13" s="28" customFormat="1" x14ac:dyDescent="0.2">
      <c r="H7468" s="12"/>
      <c r="J7468" s="29"/>
      <c r="K7468" s="45"/>
      <c r="L7468" s="45"/>
      <c r="M7468" s="45"/>
    </row>
    <row r="7469" spans="8:13" s="28" customFormat="1" x14ac:dyDescent="0.2">
      <c r="H7469" s="12"/>
      <c r="J7469" s="29"/>
      <c r="K7469" s="45"/>
      <c r="L7469" s="45"/>
      <c r="M7469" s="45"/>
    </row>
    <row r="7470" spans="8:13" s="28" customFormat="1" x14ac:dyDescent="0.2">
      <c r="H7470" s="12"/>
      <c r="J7470" s="29"/>
      <c r="K7470" s="45"/>
      <c r="L7470" s="45"/>
      <c r="M7470" s="45"/>
    </row>
    <row r="7471" spans="8:13" s="28" customFormat="1" x14ac:dyDescent="0.2">
      <c r="H7471" s="12"/>
      <c r="J7471" s="29"/>
      <c r="K7471" s="45"/>
      <c r="L7471" s="45"/>
      <c r="M7471" s="45"/>
    </row>
    <row r="7472" spans="8:13" s="28" customFormat="1" x14ac:dyDescent="0.2">
      <c r="H7472" s="12"/>
      <c r="J7472" s="29"/>
      <c r="K7472" s="45"/>
      <c r="L7472" s="45"/>
      <c r="M7472" s="45"/>
    </row>
    <row r="7473" spans="8:13" s="28" customFormat="1" x14ac:dyDescent="0.2">
      <c r="H7473" s="12"/>
      <c r="J7473" s="29"/>
      <c r="K7473" s="45"/>
      <c r="L7473" s="45"/>
      <c r="M7473" s="45"/>
    </row>
    <row r="7474" spans="8:13" s="28" customFormat="1" x14ac:dyDescent="0.2">
      <c r="H7474" s="12"/>
      <c r="J7474" s="29"/>
      <c r="K7474" s="45"/>
      <c r="L7474" s="45"/>
      <c r="M7474" s="45"/>
    </row>
    <row r="7475" spans="8:13" s="28" customFormat="1" x14ac:dyDescent="0.2">
      <c r="H7475" s="12"/>
      <c r="J7475" s="29"/>
      <c r="K7475" s="45"/>
      <c r="L7475" s="45"/>
      <c r="M7475" s="45"/>
    </row>
    <row r="7476" spans="8:13" s="28" customFormat="1" x14ac:dyDescent="0.2">
      <c r="H7476" s="12"/>
      <c r="J7476" s="29"/>
      <c r="K7476" s="45"/>
      <c r="L7476" s="45"/>
      <c r="M7476" s="45"/>
    </row>
    <row r="7477" spans="8:13" s="28" customFormat="1" x14ac:dyDescent="0.2">
      <c r="H7477" s="12"/>
      <c r="J7477" s="29"/>
      <c r="K7477" s="45"/>
      <c r="L7477" s="45"/>
      <c r="M7477" s="45"/>
    </row>
    <row r="7478" spans="8:13" s="28" customFormat="1" x14ac:dyDescent="0.2">
      <c r="H7478" s="12"/>
      <c r="J7478" s="29"/>
      <c r="K7478" s="45"/>
      <c r="L7478" s="45"/>
      <c r="M7478" s="45"/>
    </row>
    <row r="7479" spans="8:13" s="28" customFormat="1" x14ac:dyDescent="0.2">
      <c r="H7479" s="12"/>
      <c r="J7479" s="29"/>
      <c r="K7479" s="45"/>
      <c r="L7479" s="45"/>
      <c r="M7479" s="45"/>
    </row>
    <row r="7480" spans="8:13" s="28" customFormat="1" x14ac:dyDescent="0.2">
      <c r="H7480" s="12"/>
      <c r="J7480" s="29"/>
      <c r="K7480" s="45"/>
      <c r="L7480" s="45"/>
      <c r="M7480" s="45"/>
    </row>
    <row r="7481" spans="8:13" s="28" customFormat="1" x14ac:dyDescent="0.2">
      <c r="H7481" s="12"/>
      <c r="J7481" s="29"/>
      <c r="K7481" s="45"/>
      <c r="L7481" s="45"/>
      <c r="M7481" s="45"/>
    </row>
    <row r="7482" spans="8:13" s="28" customFormat="1" x14ac:dyDescent="0.2">
      <c r="H7482" s="12"/>
      <c r="J7482" s="29"/>
      <c r="K7482" s="45"/>
      <c r="L7482" s="45"/>
      <c r="M7482" s="45"/>
    </row>
    <row r="7483" spans="8:13" s="28" customFormat="1" x14ac:dyDescent="0.2">
      <c r="H7483" s="12"/>
      <c r="J7483" s="29"/>
      <c r="K7483" s="45"/>
      <c r="L7483" s="45"/>
      <c r="M7483" s="45"/>
    </row>
    <row r="7484" spans="8:13" s="28" customFormat="1" x14ac:dyDescent="0.2">
      <c r="H7484" s="12"/>
      <c r="J7484" s="29"/>
      <c r="K7484" s="45"/>
      <c r="L7484" s="45"/>
      <c r="M7484" s="45"/>
    </row>
    <row r="7485" spans="8:13" s="28" customFormat="1" x14ac:dyDescent="0.2">
      <c r="H7485" s="12"/>
      <c r="J7485" s="29"/>
      <c r="K7485" s="45"/>
      <c r="L7485" s="45"/>
      <c r="M7485" s="45"/>
    </row>
    <row r="7486" spans="8:13" s="28" customFormat="1" x14ac:dyDescent="0.2">
      <c r="H7486" s="12"/>
      <c r="J7486" s="29"/>
      <c r="K7486" s="45"/>
      <c r="L7486" s="45"/>
      <c r="M7486" s="45"/>
    </row>
    <row r="7487" spans="8:13" s="28" customFormat="1" x14ac:dyDescent="0.2">
      <c r="H7487" s="12"/>
      <c r="J7487" s="29"/>
      <c r="K7487" s="45"/>
      <c r="L7487" s="45"/>
      <c r="M7487" s="45"/>
    </row>
    <row r="7488" spans="8:13" s="28" customFormat="1" x14ac:dyDescent="0.2">
      <c r="H7488" s="12"/>
      <c r="J7488" s="29"/>
      <c r="K7488" s="45"/>
      <c r="L7488" s="45"/>
      <c r="M7488" s="45"/>
    </row>
    <row r="7489" spans="8:13" s="28" customFormat="1" x14ac:dyDescent="0.2">
      <c r="H7489" s="12"/>
      <c r="J7489" s="29"/>
      <c r="K7489" s="45"/>
      <c r="L7489" s="45"/>
      <c r="M7489" s="45"/>
    </row>
    <row r="7490" spans="8:13" s="28" customFormat="1" x14ac:dyDescent="0.2">
      <c r="H7490" s="12"/>
      <c r="J7490" s="29"/>
      <c r="K7490" s="45"/>
      <c r="L7490" s="45"/>
      <c r="M7490" s="45"/>
    </row>
    <row r="7491" spans="8:13" s="28" customFormat="1" x14ac:dyDescent="0.2">
      <c r="H7491" s="12"/>
      <c r="J7491" s="29"/>
      <c r="K7491" s="45"/>
      <c r="L7491" s="45"/>
      <c r="M7491" s="45"/>
    </row>
    <row r="7492" spans="8:13" s="28" customFormat="1" x14ac:dyDescent="0.2">
      <c r="H7492" s="12"/>
      <c r="J7492" s="29"/>
      <c r="K7492" s="45"/>
      <c r="L7492" s="45"/>
      <c r="M7492" s="45"/>
    </row>
    <row r="7493" spans="8:13" s="28" customFormat="1" x14ac:dyDescent="0.2">
      <c r="H7493" s="12"/>
      <c r="J7493" s="29"/>
      <c r="K7493" s="45"/>
      <c r="L7493" s="45"/>
      <c r="M7493" s="45"/>
    </row>
    <row r="7494" spans="8:13" s="28" customFormat="1" x14ac:dyDescent="0.2">
      <c r="H7494" s="12"/>
      <c r="J7494" s="29"/>
      <c r="K7494" s="45"/>
      <c r="L7494" s="45"/>
      <c r="M7494" s="45"/>
    </row>
    <row r="7495" spans="8:13" s="28" customFormat="1" x14ac:dyDescent="0.2">
      <c r="H7495" s="12"/>
      <c r="J7495" s="29"/>
      <c r="K7495" s="45"/>
      <c r="L7495" s="45"/>
      <c r="M7495" s="45"/>
    </row>
    <row r="7496" spans="8:13" s="28" customFormat="1" x14ac:dyDescent="0.2">
      <c r="H7496" s="12"/>
      <c r="J7496" s="29"/>
      <c r="K7496" s="45"/>
      <c r="L7496" s="45"/>
      <c r="M7496" s="45"/>
    </row>
    <row r="7497" spans="8:13" s="28" customFormat="1" x14ac:dyDescent="0.2">
      <c r="H7497" s="12"/>
      <c r="J7497" s="29"/>
      <c r="K7497" s="45"/>
      <c r="L7497" s="45"/>
      <c r="M7497" s="45"/>
    </row>
    <row r="7498" spans="8:13" s="28" customFormat="1" x14ac:dyDescent="0.2">
      <c r="H7498" s="12"/>
      <c r="J7498" s="29"/>
      <c r="K7498" s="45"/>
      <c r="L7498" s="45"/>
      <c r="M7498" s="45"/>
    </row>
    <row r="7499" spans="8:13" s="28" customFormat="1" x14ac:dyDescent="0.2">
      <c r="H7499" s="12"/>
      <c r="J7499" s="29"/>
      <c r="K7499" s="45"/>
      <c r="L7499" s="45"/>
      <c r="M7499" s="45"/>
    </row>
    <row r="7500" spans="8:13" s="28" customFormat="1" x14ac:dyDescent="0.2">
      <c r="H7500" s="12"/>
      <c r="J7500" s="29"/>
      <c r="K7500" s="45"/>
      <c r="L7500" s="45"/>
      <c r="M7500" s="45"/>
    </row>
    <row r="7501" spans="8:13" s="28" customFormat="1" x14ac:dyDescent="0.2">
      <c r="H7501" s="12"/>
      <c r="J7501" s="29"/>
      <c r="K7501" s="45"/>
      <c r="L7501" s="45"/>
      <c r="M7501" s="45"/>
    </row>
    <row r="7502" spans="8:13" s="28" customFormat="1" x14ac:dyDescent="0.2">
      <c r="H7502" s="12"/>
      <c r="J7502" s="29"/>
      <c r="K7502" s="45"/>
      <c r="L7502" s="45"/>
      <c r="M7502" s="45"/>
    </row>
    <row r="7503" spans="8:13" s="28" customFormat="1" x14ac:dyDescent="0.2">
      <c r="H7503" s="12"/>
      <c r="J7503" s="29"/>
      <c r="K7503" s="45"/>
      <c r="L7503" s="45"/>
      <c r="M7503" s="45"/>
    </row>
    <row r="7504" spans="8:13" s="28" customFormat="1" x14ac:dyDescent="0.2">
      <c r="H7504" s="12"/>
      <c r="J7504" s="29"/>
      <c r="K7504" s="45"/>
      <c r="L7504" s="45"/>
      <c r="M7504" s="45"/>
    </row>
    <row r="7505" spans="8:13" s="28" customFormat="1" x14ac:dyDescent="0.2">
      <c r="H7505" s="12"/>
      <c r="J7505" s="29"/>
      <c r="K7505" s="45"/>
      <c r="L7505" s="45"/>
      <c r="M7505" s="45"/>
    </row>
    <row r="7506" spans="8:13" s="28" customFormat="1" x14ac:dyDescent="0.2">
      <c r="H7506" s="12"/>
      <c r="J7506" s="29"/>
      <c r="K7506" s="45"/>
      <c r="L7506" s="45"/>
      <c r="M7506" s="45"/>
    </row>
    <row r="7507" spans="8:13" s="28" customFormat="1" x14ac:dyDescent="0.2">
      <c r="H7507" s="12"/>
      <c r="J7507" s="29"/>
      <c r="K7507" s="45"/>
      <c r="L7507" s="45"/>
      <c r="M7507" s="45"/>
    </row>
    <row r="7508" spans="8:13" s="28" customFormat="1" x14ac:dyDescent="0.2">
      <c r="H7508" s="12"/>
      <c r="J7508" s="29"/>
      <c r="K7508" s="45"/>
      <c r="L7508" s="45"/>
      <c r="M7508" s="45"/>
    </row>
    <row r="7509" spans="8:13" s="28" customFormat="1" x14ac:dyDescent="0.2">
      <c r="H7509" s="12"/>
      <c r="J7509" s="29"/>
      <c r="K7509" s="45"/>
      <c r="L7509" s="45"/>
      <c r="M7509" s="45"/>
    </row>
    <row r="7510" spans="8:13" s="28" customFormat="1" x14ac:dyDescent="0.2">
      <c r="H7510" s="12"/>
      <c r="J7510" s="29"/>
      <c r="K7510" s="45"/>
      <c r="L7510" s="45"/>
      <c r="M7510" s="45"/>
    </row>
    <row r="7511" spans="8:13" s="28" customFormat="1" x14ac:dyDescent="0.2">
      <c r="H7511" s="12"/>
      <c r="J7511" s="29"/>
      <c r="K7511" s="45"/>
      <c r="L7511" s="45"/>
      <c r="M7511" s="45"/>
    </row>
    <row r="7512" spans="8:13" s="28" customFormat="1" x14ac:dyDescent="0.2">
      <c r="H7512" s="12"/>
      <c r="J7512" s="29"/>
      <c r="K7512" s="45"/>
      <c r="L7512" s="45"/>
      <c r="M7512" s="45"/>
    </row>
    <row r="7513" spans="8:13" s="28" customFormat="1" x14ac:dyDescent="0.2">
      <c r="H7513" s="12"/>
      <c r="J7513" s="29"/>
      <c r="K7513" s="45"/>
      <c r="L7513" s="45"/>
      <c r="M7513" s="45"/>
    </row>
    <row r="7514" spans="8:13" s="28" customFormat="1" x14ac:dyDescent="0.2">
      <c r="H7514" s="12"/>
      <c r="J7514" s="29"/>
      <c r="K7514" s="45"/>
      <c r="L7514" s="45"/>
      <c r="M7514" s="45"/>
    </row>
    <row r="7515" spans="8:13" s="28" customFormat="1" x14ac:dyDescent="0.2">
      <c r="H7515" s="12"/>
      <c r="J7515" s="29"/>
      <c r="K7515" s="45"/>
      <c r="L7515" s="45"/>
      <c r="M7515" s="45"/>
    </row>
    <row r="7516" spans="8:13" s="28" customFormat="1" x14ac:dyDescent="0.2">
      <c r="H7516" s="12"/>
      <c r="J7516" s="29"/>
      <c r="K7516" s="45"/>
      <c r="L7516" s="45"/>
      <c r="M7516" s="45"/>
    </row>
    <row r="7517" spans="8:13" s="28" customFormat="1" x14ac:dyDescent="0.2">
      <c r="H7517" s="12"/>
      <c r="J7517" s="29"/>
      <c r="K7517" s="45"/>
      <c r="L7517" s="45"/>
      <c r="M7517" s="45"/>
    </row>
    <row r="7518" spans="8:13" s="28" customFormat="1" x14ac:dyDescent="0.2">
      <c r="H7518" s="12"/>
      <c r="J7518" s="29"/>
      <c r="K7518" s="45"/>
      <c r="L7518" s="45"/>
      <c r="M7518" s="45"/>
    </row>
    <row r="7519" spans="8:13" s="28" customFormat="1" x14ac:dyDescent="0.2">
      <c r="H7519" s="12"/>
      <c r="J7519" s="29"/>
      <c r="K7519" s="45"/>
      <c r="L7519" s="45"/>
      <c r="M7519" s="45"/>
    </row>
    <row r="7520" spans="8:13" s="28" customFormat="1" x14ac:dyDescent="0.2">
      <c r="H7520" s="12"/>
      <c r="J7520" s="29"/>
      <c r="K7520" s="45"/>
      <c r="L7520" s="45"/>
      <c r="M7520" s="45"/>
    </row>
    <row r="7521" spans="8:13" s="28" customFormat="1" x14ac:dyDescent="0.2">
      <c r="H7521" s="12"/>
      <c r="J7521" s="29"/>
      <c r="K7521" s="45"/>
      <c r="L7521" s="45"/>
      <c r="M7521" s="45"/>
    </row>
    <row r="7522" spans="8:13" s="28" customFormat="1" x14ac:dyDescent="0.2">
      <c r="H7522" s="12"/>
      <c r="J7522" s="29"/>
      <c r="K7522" s="45"/>
      <c r="L7522" s="45"/>
      <c r="M7522" s="45"/>
    </row>
    <row r="7523" spans="8:13" s="28" customFormat="1" x14ac:dyDescent="0.2">
      <c r="H7523" s="12"/>
      <c r="J7523" s="29"/>
      <c r="K7523" s="45"/>
      <c r="L7523" s="45"/>
      <c r="M7523" s="45"/>
    </row>
    <row r="7524" spans="8:13" s="28" customFormat="1" x14ac:dyDescent="0.2">
      <c r="H7524" s="12"/>
      <c r="J7524" s="29"/>
      <c r="K7524" s="45"/>
      <c r="L7524" s="45"/>
      <c r="M7524" s="45"/>
    </row>
    <row r="7525" spans="8:13" s="28" customFormat="1" x14ac:dyDescent="0.2">
      <c r="H7525" s="12"/>
      <c r="J7525" s="29"/>
      <c r="K7525" s="45"/>
      <c r="L7525" s="45"/>
      <c r="M7525" s="45"/>
    </row>
    <row r="7526" spans="8:13" s="28" customFormat="1" x14ac:dyDescent="0.2">
      <c r="H7526" s="12"/>
      <c r="J7526" s="29"/>
      <c r="K7526" s="45"/>
      <c r="L7526" s="45"/>
      <c r="M7526" s="45"/>
    </row>
    <row r="7527" spans="8:13" s="28" customFormat="1" x14ac:dyDescent="0.2">
      <c r="H7527" s="12"/>
      <c r="J7527" s="29"/>
      <c r="K7527" s="45"/>
      <c r="L7527" s="45"/>
      <c r="M7527" s="45"/>
    </row>
    <row r="7528" spans="8:13" s="28" customFormat="1" x14ac:dyDescent="0.2">
      <c r="H7528" s="12"/>
      <c r="J7528" s="29"/>
      <c r="K7528" s="45"/>
      <c r="L7528" s="45"/>
      <c r="M7528" s="45"/>
    </row>
    <row r="7529" spans="8:13" s="28" customFormat="1" x14ac:dyDescent="0.2">
      <c r="H7529" s="12"/>
      <c r="J7529" s="29"/>
      <c r="K7529" s="45"/>
      <c r="L7529" s="45"/>
      <c r="M7529" s="45"/>
    </row>
    <row r="7530" spans="8:13" s="28" customFormat="1" x14ac:dyDescent="0.2">
      <c r="H7530" s="12"/>
      <c r="J7530" s="29"/>
      <c r="K7530" s="45"/>
      <c r="L7530" s="45"/>
      <c r="M7530" s="45"/>
    </row>
    <row r="7531" spans="8:13" s="28" customFormat="1" x14ac:dyDescent="0.2">
      <c r="H7531" s="12"/>
      <c r="J7531" s="29"/>
      <c r="K7531" s="45"/>
      <c r="L7531" s="45"/>
      <c r="M7531" s="45"/>
    </row>
    <row r="7532" spans="8:13" s="28" customFormat="1" x14ac:dyDescent="0.2">
      <c r="H7532" s="12"/>
      <c r="J7532" s="29"/>
      <c r="K7532" s="45"/>
      <c r="L7532" s="45"/>
      <c r="M7532" s="45"/>
    </row>
    <row r="7533" spans="8:13" s="28" customFormat="1" x14ac:dyDescent="0.2">
      <c r="H7533" s="12"/>
      <c r="J7533" s="29"/>
      <c r="K7533" s="45"/>
      <c r="L7533" s="45"/>
      <c r="M7533" s="45"/>
    </row>
    <row r="7534" spans="8:13" s="28" customFormat="1" x14ac:dyDescent="0.2">
      <c r="H7534" s="12"/>
      <c r="J7534" s="29"/>
      <c r="K7534" s="45"/>
      <c r="L7534" s="45"/>
      <c r="M7534" s="45"/>
    </row>
    <row r="7535" spans="8:13" s="28" customFormat="1" x14ac:dyDescent="0.2">
      <c r="H7535" s="12"/>
      <c r="J7535" s="29"/>
      <c r="K7535" s="45"/>
      <c r="L7535" s="45"/>
      <c r="M7535" s="45"/>
    </row>
    <row r="7536" spans="8:13" s="28" customFormat="1" x14ac:dyDescent="0.2">
      <c r="H7536" s="12"/>
      <c r="J7536" s="29"/>
      <c r="K7536" s="45"/>
      <c r="L7536" s="45"/>
      <c r="M7536" s="45"/>
    </row>
    <row r="7537" spans="8:13" s="28" customFormat="1" x14ac:dyDescent="0.2">
      <c r="H7537" s="12"/>
      <c r="J7537" s="29"/>
      <c r="K7537" s="45"/>
      <c r="L7537" s="45"/>
      <c r="M7537" s="45"/>
    </row>
    <row r="7538" spans="8:13" s="28" customFormat="1" x14ac:dyDescent="0.2">
      <c r="H7538" s="12"/>
      <c r="J7538" s="29"/>
      <c r="K7538" s="45"/>
      <c r="L7538" s="45"/>
      <c r="M7538" s="45"/>
    </row>
    <row r="7539" spans="8:13" s="28" customFormat="1" x14ac:dyDescent="0.2">
      <c r="H7539" s="12"/>
      <c r="J7539" s="29"/>
      <c r="K7539" s="45"/>
      <c r="L7539" s="45"/>
      <c r="M7539" s="45"/>
    </row>
    <row r="7540" spans="8:13" s="28" customFormat="1" x14ac:dyDescent="0.2">
      <c r="H7540" s="12"/>
      <c r="J7540" s="29"/>
      <c r="K7540" s="45"/>
      <c r="L7540" s="45"/>
      <c r="M7540" s="45"/>
    </row>
    <row r="7541" spans="8:13" s="28" customFormat="1" x14ac:dyDescent="0.2">
      <c r="H7541" s="12"/>
      <c r="J7541" s="29"/>
      <c r="K7541" s="45"/>
      <c r="L7541" s="45"/>
      <c r="M7541" s="45"/>
    </row>
    <row r="7542" spans="8:13" s="28" customFormat="1" x14ac:dyDescent="0.2">
      <c r="H7542" s="12"/>
      <c r="J7542" s="29"/>
      <c r="K7542" s="45"/>
      <c r="L7542" s="45"/>
      <c r="M7542" s="45"/>
    </row>
    <row r="7543" spans="8:13" s="28" customFormat="1" x14ac:dyDescent="0.2">
      <c r="H7543" s="12"/>
      <c r="J7543" s="29"/>
      <c r="K7543" s="45"/>
      <c r="L7543" s="45"/>
      <c r="M7543" s="45"/>
    </row>
    <row r="7544" spans="8:13" s="28" customFormat="1" x14ac:dyDescent="0.2">
      <c r="H7544" s="12"/>
      <c r="J7544" s="29"/>
      <c r="K7544" s="45"/>
      <c r="L7544" s="45"/>
      <c r="M7544" s="45"/>
    </row>
    <row r="7545" spans="8:13" s="28" customFormat="1" x14ac:dyDescent="0.2">
      <c r="H7545" s="12"/>
      <c r="J7545" s="29"/>
      <c r="K7545" s="45"/>
      <c r="L7545" s="45"/>
      <c r="M7545" s="45"/>
    </row>
    <row r="7546" spans="8:13" s="28" customFormat="1" x14ac:dyDescent="0.2">
      <c r="H7546" s="12"/>
      <c r="J7546" s="29"/>
      <c r="K7546" s="45"/>
      <c r="L7546" s="45"/>
      <c r="M7546" s="45"/>
    </row>
    <row r="7547" spans="8:13" s="28" customFormat="1" x14ac:dyDescent="0.2">
      <c r="H7547" s="12"/>
      <c r="J7547" s="29"/>
      <c r="K7547" s="45"/>
      <c r="L7547" s="45"/>
      <c r="M7547" s="45"/>
    </row>
    <row r="7548" spans="8:13" s="28" customFormat="1" x14ac:dyDescent="0.2">
      <c r="H7548" s="12"/>
      <c r="J7548" s="29"/>
      <c r="K7548" s="45"/>
      <c r="L7548" s="45"/>
      <c r="M7548" s="45"/>
    </row>
    <row r="7549" spans="8:13" s="28" customFormat="1" x14ac:dyDescent="0.2">
      <c r="H7549" s="12"/>
      <c r="J7549" s="29"/>
      <c r="K7549" s="45"/>
      <c r="L7549" s="45"/>
      <c r="M7549" s="45"/>
    </row>
    <row r="7550" spans="8:13" s="28" customFormat="1" x14ac:dyDescent="0.2">
      <c r="H7550" s="12"/>
      <c r="J7550" s="29"/>
      <c r="K7550" s="45"/>
      <c r="L7550" s="45"/>
      <c r="M7550" s="45"/>
    </row>
    <row r="7551" spans="8:13" s="28" customFormat="1" x14ac:dyDescent="0.2">
      <c r="H7551" s="12"/>
      <c r="J7551" s="29"/>
      <c r="K7551" s="45"/>
      <c r="L7551" s="45"/>
      <c r="M7551" s="45"/>
    </row>
    <row r="7552" spans="8:13" s="28" customFormat="1" x14ac:dyDescent="0.2">
      <c r="H7552" s="12"/>
      <c r="J7552" s="29"/>
      <c r="K7552" s="45"/>
      <c r="L7552" s="45"/>
      <c r="M7552" s="45"/>
    </row>
    <row r="7553" spans="8:13" s="28" customFormat="1" x14ac:dyDescent="0.2">
      <c r="H7553" s="12"/>
      <c r="J7553" s="29"/>
      <c r="K7553" s="45"/>
      <c r="L7553" s="45"/>
      <c r="M7553" s="45"/>
    </row>
    <row r="7554" spans="8:13" s="28" customFormat="1" x14ac:dyDescent="0.2">
      <c r="H7554" s="12"/>
      <c r="J7554" s="29"/>
      <c r="K7554" s="45"/>
      <c r="L7554" s="45"/>
      <c r="M7554" s="45"/>
    </row>
    <row r="7555" spans="8:13" s="28" customFormat="1" x14ac:dyDescent="0.2">
      <c r="H7555" s="12"/>
      <c r="J7555" s="29"/>
      <c r="K7555" s="45"/>
      <c r="L7555" s="45"/>
      <c r="M7555" s="45"/>
    </row>
    <row r="7556" spans="8:13" s="28" customFormat="1" x14ac:dyDescent="0.2">
      <c r="H7556" s="12"/>
      <c r="J7556" s="29"/>
      <c r="K7556" s="45"/>
      <c r="L7556" s="45"/>
      <c r="M7556" s="45"/>
    </row>
    <row r="7557" spans="8:13" s="28" customFormat="1" x14ac:dyDescent="0.2">
      <c r="H7557" s="12"/>
      <c r="J7557" s="29"/>
      <c r="K7557" s="45"/>
      <c r="L7557" s="45"/>
      <c r="M7557" s="45"/>
    </row>
    <row r="7558" spans="8:13" s="28" customFormat="1" x14ac:dyDescent="0.2">
      <c r="H7558" s="12"/>
      <c r="J7558" s="29"/>
      <c r="K7558" s="45"/>
      <c r="L7558" s="45"/>
      <c r="M7558" s="45"/>
    </row>
    <row r="7559" spans="8:13" s="28" customFormat="1" x14ac:dyDescent="0.2">
      <c r="H7559" s="12"/>
      <c r="J7559" s="29"/>
      <c r="K7559" s="45"/>
      <c r="L7559" s="45"/>
      <c r="M7559" s="45"/>
    </row>
    <row r="7560" spans="8:13" s="28" customFormat="1" x14ac:dyDescent="0.2">
      <c r="H7560" s="12"/>
      <c r="J7560" s="29"/>
      <c r="K7560" s="45"/>
      <c r="L7560" s="45"/>
      <c r="M7560" s="45"/>
    </row>
    <row r="7561" spans="8:13" s="28" customFormat="1" x14ac:dyDescent="0.2">
      <c r="H7561" s="12"/>
      <c r="J7561" s="29"/>
      <c r="K7561" s="45"/>
      <c r="L7561" s="45"/>
      <c r="M7561" s="45"/>
    </row>
    <row r="7562" spans="8:13" s="28" customFormat="1" x14ac:dyDescent="0.2">
      <c r="H7562" s="12"/>
      <c r="J7562" s="29"/>
      <c r="K7562" s="45"/>
      <c r="L7562" s="45"/>
      <c r="M7562" s="45"/>
    </row>
    <row r="7563" spans="8:13" s="28" customFormat="1" x14ac:dyDescent="0.2">
      <c r="H7563" s="12"/>
      <c r="J7563" s="29"/>
      <c r="K7563" s="45"/>
      <c r="L7563" s="45"/>
      <c r="M7563" s="45"/>
    </row>
    <row r="7564" spans="8:13" s="28" customFormat="1" x14ac:dyDescent="0.2">
      <c r="H7564" s="12"/>
      <c r="J7564" s="29"/>
      <c r="K7564" s="45"/>
      <c r="L7564" s="45"/>
      <c r="M7564" s="45"/>
    </row>
    <row r="7565" spans="8:13" s="28" customFormat="1" x14ac:dyDescent="0.2">
      <c r="H7565" s="12"/>
      <c r="J7565" s="29"/>
      <c r="K7565" s="45"/>
      <c r="L7565" s="45"/>
      <c r="M7565" s="45"/>
    </row>
    <row r="7566" spans="8:13" s="28" customFormat="1" x14ac:dyDescent="0.2">
      <c r="H7566" s="12"/>
      <c r="J7566" s="29"/>
      <c r="K7566" s="45"/>
      <c r="L7566" s="45"/>
      <c r="M7566" s="45"/>
    </row>
    <row r="7567" spans="8:13" s="28" customFormat="1" x14ac:dyDescent="0.2">
      <c r="H7567" s="12"/>
      <c r="J7567" s="29"/>
      <c r="K7567" s="45"/>
      <c r="L7567" s="45"/>
      <c r="M7567" s="45"/>
    </row>
    <row r="7568" spans="8:13" s="28" customFormat="1" x14ac:dyDescent="0.2">
      <c r="H7568" s="12"/>
      <c r="J7568" s="29"/>
      <c r="K7568" s="45"/>
      <c r="L7568" s="45"/>
      <c r="M7568" s="45"/>
    </row>
    <row r="7569" spans="8:13" s="28" customFormat="1" x14ac:dyDescent="0.2">
      <c r="H7569" s="12"/>
      <c r="J7569" s="29"/>
      <c r="K7569" s="45"/>
      <c r="L7569" s="45"/>
      <c r="M7569" s="45"/>
    </row>
    <row r="7570" spans="8:13" s="28" customFormat="1" x14ac:dyDescent="0.2">
      <c r="H7570" s="12"/>
      <c r="J7570" s="29"/>
      <c r="K7570" s="45"/>
      <c r="L7570" s="45"/>
      <c r="M7570" s="45"/>
    </row>
    <row r="7571" spans="8:13" s="28" customFormat="1" x14ac:dyDescent="0.2">
      <c r="H7571" s="12"/>
      <c r="J7571" s="29"/>
      <c r="K7571" s="45"/>
      <c r="L7571" s="45"/>
      <c r="M7571" s="45"/>
    </row>
    <row r="7572" spans="8:13" s="28" customFormat="1" x14ac:dyDescent="0.2">
      <c r="H7572" s="12"/>
      <c r="J7572" s="29"/>
      <c r="K7572" s="45"/>
      <c r="L7572" s="45"/>
      <c r="M7572" s="45"/>
    </row>
    <row r="7573" spans="8:13" s="28" customFormat="1" x14ac:dyDescent="0.2">
      <c r="H7573" s="12"/>
      <c r="J7573" s="29"/>
      <c r="K7573" s="45"/>
      <c r="L7573" s="45"/>
      <c r="M7573" s="45"/>
    </row>
    <row r="7574" spans="8:13" s="28" customFormat="1" x14ac:dyDescent="0.2">
      <c r="H7574" s="12"/>
      <c r="J7574" s="29"/>
      <c r="K7574" s="45"/>
      <c r="L7574" s="45"/>
      <c r="M7574" s="45"/>
    </row>
    <row r="7575" spans="8:13" s="28" customFormat="1" x14ac:dyDescent="0.2">
      <c r="H7575" s="12"/>
      <c r="J7575" s="29"/>
      <c r="K7575" s="45"/>
      <c r="L7575" s="45"/>
      <c r="M7575" s="45"/>
    </row>
    <row r="7576" spans="8:13" s="28" customFormat="1" x14ac:dyDescent="0.2">
      <c r="H7576" s="12"/>
      <c r="J7576" s="29"/>
      <c r="K7576" s="45"/>
      <c r="L7576" s="45"/>
      <c r="M7576" s="45"/>
    </row>
    <row r="7577" spans="8:13" s="28" customFormat="1" x14ac:dyDescent="0.2">
      <c r="H7577" s="12"/>
      <c r="J7577" s="29"/>
      <c r="K7577" s="45"/>
      <c r="L7577" s="45"/>
      <c r="M7577" s="45"/>
    </row>
    <row r="7578" spans="8:13" s="28" customFormat="1" x14ac:dyDescent="0.2">
      <c r="H7578" s="12"/>
      <c r="J7578" s="29"/>
      <c r="K7578" s="45"/>
      <c r="L7578" s="45"/>
      <c r="M7578" s="45"/>
    </row>
    <row r="7579" spans="8:13" s="28" customFormat="1" x14ac:dyDescent="0.2">
      <c r="H7579" s="12"/>
      <c r="J7579" s="29"/>
      <c r="K7579" s="45"/>
      <c r="L7579" s="45"/>
      <c r="M7579" s="45"/>
    </row>
    <row r="7580" spans="8:13" s="28" customFormat="1" x14ac:dyDescent="0.2">
      <c r="H7580" s="12"/>
      <c r="J7580" s="29"/>
      <c r="K7580" s="45"/>
      <c r="L7580" s="45"/>
      <c r="M7580" s="45"/>
    </row>
    <row r="7581" spans="8:13" s="28" customFormat="1" x14ac:dyDescent="0.2">
      <c r="H7581" s="12"/>
      <c r="J7581" s="29"/>
      <c r="K7581" s="45"/>
      <c r="L7581" s="45"/>
      <c r="M7581" s="45"/>
    </row>
    <row r="7582" spans="8:13" s="28" customFormat="1" x14ac:dyDescent="0.2">
      <c r="H7582" s="12"/>
      <c r="J7582" s="29"/>
      <c r="K7582" s="45"/>
      <c r="L7582" s="45"/>
      <c r="M7582" s="45"/>
    </row>
    <row r="7583" spans="8:13" s="28" customFormat="1" x14ac:dyDescent="0.2">
      <c r="H7583" s="12"/>
      <c r="J7583" s="29"/>
      <c r="K7583" s="45"/>
      <c r="L7583" s="45"/>
      <c r="M7583" s="45"/>
    </row>
    <row r="7584" spans="8:13" s="28" customFormat="1" x14ac:dyDescent="0.2">
      <c r="H7584" s="12"/>
      <c r="J7584" s="29"/>
      <c r="K7584" s="45"/>
      <c r="L7584" s="45"/>
      <c r="M7584" s="45"/>
    </row>
    <row r="7585" spans="8:13" s="28" customFormat="1" x14ac:dyDescent="0.2">
      <c r="H7585" s="12"/>
      <c r="J7585" s="29"/>
      <c r="K7585" s="45"/>
      <c r="L7585" s="45"/>
      <c r="M7585" s="45"/>
    </row>
    <row r="7586" spans="8:13" s="28" customFormat="1" x14ac:dyDescent="0.2">
      <c r="H7586" s="12"/>
      <c r="J7586" s="29"/>
      <c r="K7586" s="45"/>
      <c r="L7586" s="45"/>
      <c r="M7586" s="45"/>
    </row>
    <row r="7587" spans="8:13" s="28" customFormat="1" x14ac:dyDescent="0.2">
      <c r="H7587" s="12"/>
      <c r="J7587" s="29"/>
      <c r="K7587" s="45"/>
      <c r="L7587" s="45"/>
      <c r="M7587" s="45"/>
    </row>
    <row r="7588" spans="8:13" s="28" customFormat="1" x14ac:dyDescent="0.2">
      <c r="H7588" s="12"/>
      <c r="J7588" s="29"/>
      <c r="K7588" s="45"/>
      <c r="L7588" s="45"/>
      <c r="M7588" s="45"/>
    </row>
    <row r="7589" spans="8:13" s="28" customFormat="1" x14ac:dyDescent="0.2">
      <c r="H7589" s="12"/>
      <c r="J7589" s="29"/>
      <c r="K7589" s="45"/>
      <c r="L7589" s="45"/>
      <c r="M7589" s="45"/>
    </row>
    <row r="7590" spans="8:13" s="28" customFormat="1" x14ac:dyDescent="0.2">
      <c r="H7590" s="12"/>
      <c r="J7590" s="29"/>
      <c r="K7590" s="45"/>
      <c r="L7590" s="45"/>
      <c r="M7590" s="45"/>
    </row>
    <row r="7591" spans="8:13" s="28" customFormat="1" x14ac:dyDescent="0.2">
      <c r="H7591" s="12"/>
      <c r="J7591" s="29"/>
      <c r="K7591" s="45"/>
      <c r="L7591" s="45"/>
      <c r="M7591" s="45"/>
    </row>
    <row r="7592" spans="8:13" s="28" customFormat="1" x14ac:dyDescent="0.2">
      <c r="H7592" s="12"/>
      <c r="J7592" s="29"/>
      <c r="K7592" s="45"/>
      <c r="L7592" s="45"/>
      <c r="M7592" s="45"/>
    </row>
    <row r="7593" spans="8:13" s="28" customFormat="1" x14ac:dyDescent="0.2">
      <c r="H7593" s="12"/>
      <c r="J7593" s="29"/>
      <c r="K7593" s="45"/>
      <c r="L7593" s="45"/>
      <c r="M7593" s="45"/>
    </row>
    <row r="7594" spans="8:13" s="28" customFormat="1" x14ac:dyDescent="0.2">
      <c r="H7594" s="12"/>
      <c r="J7594" s="29"/>
      <c r="K7594" s="45"/>
      <c r="L7594" s="45"/>
      <c r="M7594" s="45"/>
    </row>
    <row r="7595" spans="8:13" s="28" customFormat="1" x14ac:dyDescent="0.2">
      <c r="H7595" s="12"/>
      <c r="J7595" s="29"/>
      <c r="K7595" s="45"/>
      <c r="L7595" s="45"/>
      <c r="M7595" s="45"/>
    </row>
    <row r="7596" spans="8:13" s="28" customFormat="1" x14ac:dyDescent="0.2">
      <c r="H7596" s="12"/>
      <c r="J7596" s="29"/>
      <c r="K7596" s="45"/>
      <c r="L7596" s="45"/>
      <c r="M7596" s="45"/>
    </row>
    <row r="7597" spans="8:13" s="28" customFormat="1" x14ac:dyDescent="0.2">
      <c r="H7597" s="12"/>
      <c r="J7597" s="29"/>
      <c r="K7597" s="45"/>
      <c r="L7597" s="45"/>
      <c r="M7597" s="45"/>
    </row>
    <row r="7598" spans="8:13" s="28" customFormat="1" x14ac:dyDescent="0.2">
      <c r="H7598" s="12"/>
      <c r="J7598" s="29"/>
      <c r="K7598" s="45"/>
      <c r="L7598" s="45"/>
      <c r="M7598" s="45"/>
    </row>
    <row r="7599" spans="8:13" s="28" customFormat="1" x14ac:dyDescent="0.2">
      <c r="H7599" s="12"/>
      <c r="J7599" s="29"/>
      <c r="K7599" s="45"/>
      <c r="L7599" s="45"/>
      <c r="M7599" s="45"/>
    </row>
    <row r="7600" spans="8:13" s="28" customFormat="1" x14ac:dyDescent="0.2">
      <c r="H7600" s="12"/>
      <c r="J7600" s="29"/>
      <c r="K7600" s="45"/>
      <c r="L7600" s="45"/>
      <c r="M7600" s="45"/>
    </row>
    <row r="7601" spans="8:13" s="28" customFormat="1" x14ac:dyDescent="0.2">
      <c r="H7601" s="12"/>
      <c r="J7601" s="29"/>
      <c r="K7601" s="45"/>
      <c r="L7601" s="45"/>
      <c r="M7601" s="45"/>
    </row>
    <row r="7602" spans="8:13" s="28" customFormat="1" x14ac:dyDescent="0.2">
      <c r="H7602" s="12"/>
      <c r="J7602" s="29"/>
      <c r="K7602" s="45"/>
      <c r="L7602" s="45"/>
      <c r="M7602" s="45"/>
    </row>
    <row r="7603" spans="8:13" s="28" customFormat="1" x14ac:dyDescent="0.2">
      <c r="H7603" s="12"/>
      <c r="J7603" s="29"/>
      <c r="K7603" s="45"/>
      <c r="L7603" s="45"/>
      <c r="M7603" s="45"/>
    </row>
    <row r="7604" spans="8:13" s="28" customFormat="1" x14ac:dyDescent="0.2">
      <c r="H7604" s="12"/>
      <c r="J7604" s="29"/>
      <c r="K7604" s="45"/>
      <c r="L7604" s="45"/>
      <c r="M7604" s="45"/>
    </row>
    <row r="7605" spans="8:13" s="28" customFormat="1" x14ac:dyDescent="0.2">
      <c r="H7605" s="12"/>
      <c r="J7605" s="29"/>
      <c r="K7605" s="45"/>
      <c r="L7605" s="45"/>
      <c r="M7605" s="45"/>
    </row>
    <row r="7606" spans="8:13" s="28" customFormat="1" x14ac:dyDescent="0.2">
      <c r="H7606" s="12"/>
      <c r="J7606" s="29"/>
      <c r="K7606" s="45"/>
      <c r="L7606" s="45"/>
      <c r="M7606" s="45"/>
    </row>
    <row r="7607" spans="8:13" s="28" customFormat="1" x14ac:dyDescent="0.2">
      <c r="H7607" s="12"/>
      <c r="J7607" s="29"/>
      <c r="K7607" s="45"/>
      <c r="L7607" s="45"/>
      <c r="M7607" s="45"/>
    </row>
    <row r="7608" spans="8:13" s="28" customFormat="1" x14ac:dyDescent="0.2">
      <c r="H7608" s="12"/>
      <c r="J7608" s="29"/>
      <c r="K7608" s="45"/>
      <c r="L7608" s="45"/>
      <c r="M7608" s="45"/>
    </row>
    <row r="7609" spans="8:13" s="28" customFormat="1" x14ac:dyDescent="0.2">
      <c r="H7609" s="12"/>
      <c r="J7609" s="29"/>
      <c r="K7609" s="45"/>
      <c r="L7609" s="45"/>
      <c r="M7609" s="45"/>
    </row>
    <row r="7610" spans="8:13" s="28" customFormat="1" x14ac:dyDescent="0.2">
      <c r="H7610" s="12"/>
      <c r="J7610" s="29"/>
      <c r="K7610" s="45"/>
      <c r="L7610" s="45"/>
      <c r="M7610" s="45"/>
    </row>
    <row r="7611" spans="8:13" s="28" customFormat="1" x14ac:dyDescent="0.2">
      <c r="H7611" s="12"/>
      <c r="J7611" s="29"/>
      <c r="K7611" s="45"/>
      <c r="L7611" s="45"/>
      <c r="M7611" s="45"/>
    </row>
    <row r="7612" spans="8:13" s="28" customFormat="1" x14ac:dyDescent="0.2">
      <c r="H7612" s="12"/>
      <c r="J7612" s="29"/>
      <c r="K7612" s="45"/>
      <c r="L7612" s="45"/>
      <c r="M7612" s="45"/>
    </row>
    <row r="7613" spans="8:13" s="28" customFormat="1" x14ac:dyDescent="0.2">
      <c r="H7613" s="12"/>
      <c r="J7613" s="29"/>
      <c r="K7613" s="45"/>
      <c r="L7613" s="45"/>
      <c r="M7613" s="45"/>
    </row>
    <row r="7614" spans="8:13" s="28" customFormat="1" x14ac:dyDescent="0.2">
      <c r="H7614" s="12"/>
      <c r="J7614" s="29"/>
      <c r="K7614" s="45"/>
      <c r="L7614" s="45"/>
      <c r="M7614" s="45"/>
    </row>
    <row r="7615" spans="8:13" s="28" customFormat="1" x14ac:dyDescent="0.2">
      <c r="H7615" s="12"/>
      <c r="J7615" s="29"/>
      <c r="K7615" s="45"/>
      <c r="L7615" s="45"/>
      <c r="M7615" s="45"/>
    </row>
    <row r="7616" spans="8:13" s="28" customFormat="1" x14ac:dyDescent="0.2">
      <c r="H7616" s="12"/>
      <c r="J7616" s="29"/>
      <c r="K7616" s="45"/>
      <c r="L7616" s="45"/>
      <c r="M7616" s="45"/>
    </row>
    <row r="7617" spans="8:13" s="28" customFormat="1" x14ac:dyDescent="0.2">
      <c r="H7617" s="12"/>
      <c r="J7617" s="29"/>
      <c r="K7617" s="45"/>
      <c r="L7617" s="45"/>
      <c r="M7617" s="45"/>
    </row>
    <row r="7618" spans="8:13" s="28" customFormat="1" x14ac:dyDescent="0.2">
      <c r="H7618" s="12"/>
      <c r="J7618" s="29"/>
      <c r="K7618" s="45"/>
      <c r="L7618" s="45"/>
      <c r="M7618" s="45"/>
    </row>
    <row r="7619" spans="8:13" s="28" customFormat="1" x14ac:dyDescent="0.2">
      <c r="H7619" s="12"/>
      <c r="J7619" s="29"/>
      <c r="K7619" s="45"/>
      <c r="L7619" s="45"/>
      <c r="M7619" s="45"/>
    </row>
    <row r="7620" spans="8:13" s="28" customFormat="1" x14ac:dyDescent="0.2">
      <c r="H7620" s="12"/>
      <c r="J7620" s="29"/>
      <c r="K7620" s="45"/>
      <c r="L7620" s="45"/>
      <c r="M7620" s="45"/>
    </row>
    <row r="7621" spans="8:13" s="28" customFormat="1" x14ac:dyDescent="0.2">
      <c r="H7621" s="12"/>
      <c r="J7621" s="29"/>
      <c r="K7621" s="45"/>
      <c r="L7621" s="45"/>
      <c r="M7621" s="45"/>
    </row>
    <row r="7622" spans="8:13" s="28" customFormat="1" x14ac:dyDescent="0.2">
      <c r="H7622" s="12"/>
      <c r="J7622" s="29"/>
      <c r="K7622" s="45"/>
      <c r="L7622" s="45"/>
      <c r="M7622" s="45"/>
    </row>
    <row r="7623" spans="8:13" s="28" customFormat="1" x14ac:dyDescent="0.2">
      <c r="H7623" s="12"/>
      <c r="J7623" s="29"/>
      <c r="K7623" s="45"/>
      <c r="L7623" s="45"/>
      <c r="M7623" s="45"/>
    </row>
    <row r="7624" spans="8:13" s="28" customFormat="1" x14ac:dyDescent="0.2">
      <c r="H7624" s="12"/>
      <c r="J7624" s="29"/>
      <c r="K7624" s="45"/>
      <c r="L7624" s="45"/>
      <c r="M7624" s="45"/>
    </row>
    <row r="7625" spans="8:13" s="28" customFormat="1" x14ac:dyDescent="0.2">
      <c r="H7625" s="12"/>
      <c r="J7625" s="29"/>
      <c r="K7625" s="45"/>
      <c r="L7625" s="45"/>
      <c r="M7625" s="45"/>
    </row>
    <row r="7626" spans="8:13" s="28" customFormat="1" x14ac:dyDescent="0.2">
      <c r="H7626" s="12"/>
      <c r="J7626" s="29"/>
      <c r="K7626" s="45"/>
      <c r="L7626" s="45"/>
      <c r="M7626" s="45"/>
    </row>
    <row r="7627" spans="8:13" s="28" customFormat="1" x14ac:dyDescent="0.2">
      <c r="H7627" s="12"/>
      <c r="J7627" s="29"/>
      <c r="K7627" s="45"/>
      <c r="L7627" s="45"/>
      <c r="M7627" s="45"/>
    </row>
    <row r="7628" spans="8:13" s="28" customFormat="1" x14ac:dyDescent="0.2">
      <c r="H7628" s="12"/>
      <c r="J7628" s="29"/>
      <c r="K7628" s="45"/>
      <c r="L7628" s="45"/>
      <c r="M7628" s="45"/>
    </row>
    <row r="7629" spans="8:13" s="28" customFormat="1" x14ac:dyDescent="0.2">
      <c r="H7629" s="12"/>
      <c r="J7629" s="29"/>
      <c r="K7629" s="45"/>
      <c r="L7629" s="45"/>
      <c r="M7629" s="45"/>
    </row>
    <row r="7630" spans="8:13" s="28" customFormat="1" x14ac:dyDescent="0.2">
      <c r="H7630" s="12"/>
      <c r="J7630" s="29"/>
      <c r="K7630" s="45"/>
      <c r="L7630" s="45"/>
      <c r="M7630" s="45"/>
    </row>
    <row r="7631" spans="8:13" s="28" customFormat="1" x14ac:dyDescent="0.2">
      <c r="H7631" s="12"/>
      <c r="J7631" s="29"/>
      <c r="K7631" s="45"/>
      <c r="L7631" s="45"/>
      <c r="M7631" s="45"/>
    </row>
    <row r="7632" spans="8:13" s="28" customFormat="1" x14ac:dyDescent="0.2">
      <c r="H7632" s="12"/>
      <c r="J7632" s="29"/>
      <c r="K7632" s="45"/>
      <c r="L7632" s="45"/>
      <c r="M7632" s="45"/>
    </row>
    <row r="7633" spans="8:13" s="28" customFormat="1" x14ac:dyDescent="0.2">
      <c r="H7633" s="12"/>
      <c r="J7633" s="29"/>
      <c r="K7633" s="45"/>
      <c r="L7633" s="45"/>
      <c r="M7633" s="45"/>
    </row>
    <row r="7634" spans="8:13" s="28" customFormat="1" x14ac:dyDescent="0.2">
      <c r="H7634" s="12"/>
      <c r="J7634" s="29"/>
      <c r="K7634" s="45"/>
      <c r="L7634" s="45"/>
      <c r="M7634" s="45"/>
    </row>
    <row r="7635" spans="8:13" s="28" customFormat="1" x14ac:dyDescent="0.2">
      <c r="H7635" s="12"/>
      <c r="J7635" s="29"/>
      <c r="K7635" s="45"/>
      <c r="L7635" s="45"/>
      <c r="M7635" s="45"/>
    </row>
    <row r="7636" spans="8:13" s="28" customFormat="1" x14ac:dyDescent="0.2">
      <c r="H7636" s="12"/>
      <c r="J7636" s="29"/>
      <c r="K7636" s="45"/>
      <c r="L7636" s="45"/>
      <c r="M7636" s="45"/>
    </row>
    <row r="7637" spans="8:13" s="28" customFormat="1" x14ac:dyDescent="0.2">
      <c r="H7637" s="12"/>
      <c r="J7637" s="29"/>
      <c r="K7637" s="45"/>
      <c r="L7637" s="45"/>
      <c r="M7637" s="45"/>
    </row>
    <row r="7638" spans="8:13" s="28" customFormat="1" x14ac:dyDescent="0.2">
      <c r="H7638" s="12"/>
      <c r="J7638" s="29"/>
      <c r="K7638" s="45"/>
      <c r="L7638" s="45"/>
      <c r="M7638" s="45"/>
    </row>
    <row r="7639" spans="8:13" s="28" customFormat="1" x14ac:dyDescent="0.2">
      <c r="H7639" s="12"/>
      <c r="J7639" s="29"/>
      <c r="K7639" s="45"/>
      <c r="L7639" s="45"/>
      <c r="M7639" s="45"/>
    </row>
    <row r="7640" spans="8:13" s="28" customFormat="1" x14ac:dyDescent="0.2">
      <c r="H7640" s="12"/>
      <c r="J7640" s="29"/>
      <c r="K7640" s="45"/>
      <c r="L7640" s="45"/>
      <c r="M7640" s="45"/>
    </row>
    <row r="7641" spans="8:13" s="28" customFormat="1" x14ac:dyDescent="0.2">
      <c r="H7641" s="12"/>
      <c r="J7641" s="29"/>
      <c r="K7641" s="45"/>
      <c r="L7641" s="45"/>
      <c r="M7641" s="45"/>
    </row>
    <row r="7642" spans="8:13" s="28" customFormat="1" x14ac:dyDescent="0.2">
      <c r="H7642" s="12"/>
      <c r="J7642" s="29"/>
      <c r="K7642" s="45"/>
      <c r="L7642" s="45"/>
      <c r="M7642" s="45"/>
    </row>
    <row r="7643" spans="8:13" s="28" customFormat="1" x14ac:dyDescent="0.2">
      <c r="H7643" s="12"/>
      <c r="J7643" s="29"/>
      <c r="K7643" s="45"/>
      <c r="L7643" s="45"/>
      <c r="M7643" s="45"/>
    </row>
    <row r="7644" spans="8:13" s="28" customFormat="1" x14ac:dyDescent="0.2">
      <c r="H7644" s="12"/>
      <c r="J7644" s="29"/>
      <c r="K7644" s="45"/>
      <c r="L7644" s="45"/>
      <c r="M7644" s="45"/>
    </row>
    <row r="7645" spans="8:13" s="28" customFormat="1" x14ac:dyDescent="0.2">
      <c r="H7645" s="12"/>
      <c r="J7645" s="29"/>
      <c r="K7645" s="45"/>
      <c r="L7645" s="45"/>
      <c r="M7645" s="45"/>
    </row>
    <row r="7646" spans="8:13" s="28" customFormat="1" x14ac:dyDescent="0.2">
      <c r="H7646" s="12"/>
      <c r="J7646" s="29"/>
      <c r="K7646" s="45"/>
      <c r="L7646" s="45"/>
      <c r="M7646" s="45"/>
    </row>
    <row r="7647" spans="8:13" s="28" customFormat="1" x14ac:dyDescent="0.2">
      <c r="H7647" s="12"/>
      <c r="J7647" s="29"/>
      <c r="K7647" s="45"/>
      <c r="L7647" s="45"/>
      <c r="M7647" s="45"/>
    </row>
    <row r="7648" spans="8:13" s="28" customFormat="1" x14ac:dyDescent="0.2">
      <c r="H7648" s="12"/>
      <c r="J7648" s="29"/>
      <c r="K7648" s="45"/>
      <c r="L7648" s="45"/>
      <c r="M7648" s="45"/>
    </row>
    <row r="7649" spans="8:13" s="28" customFormat="1" x14ac:dyDescent="0.2">
      <c r="H7649" s="12"/>
      <c r="J7649" s="29"/>
      <c r="K7649" s="45"/>
      <c r="L7649" s="45"/>
      <c r="M7649" s="45"/>
    </row>
    <row r="7650" spans="8:13" s="28" customFormat="1" x14ac:dyDescent="0.2">
      <c r="H7650" s="12"/>
      <c r="J7650" s="29"/>
      <c r="K7650" s="45"/>
      <c r="L7650" s="45"/>
      <c r="M7650" s="45"/>
    </row>
    <row r="7651" spans="8:13" s="28" customFormat="1" x14ac:dyDescent="0.2">
      <c r="H7651" s="12"/>
      <c r="J7651" s="29"/>
      <c r="K7651" s="45"/>
      <c r="L7651" s="45"/>
      <c r="M7651" s="45"/>
    </row>
    <row r="7652" spans="8:13" s="28" customFormat="1" x14ac:dyDescent="0.2">
      <c r="H7652" s="12"/>
      <c r="J7652" s="29"/>
      <c r="K7652" s="45"/>
      <c r="L7652" s="45"/>
      <c r="M7652" s="45"/>
    </row>
    <row r="7653" spans="8:13" s="28" customFormat="1" x14ac:dyDescent="0.2">
      <c r="H7653" s="12"/>
      <c r="J7653" s="29"/>
      <c r="K7653" s="45"/>
      <c r="L7653" s="45"/>
      <c r="M7653" s="45"/>
    </row>
    <row r="7654" spans="8:13" s="28" customFormat="1" x14ac:dyDescent="0.2">
      <c r="H7654" s="12"/>
      <c r="J7654" s="29"/>
      <c r="K7654" s="45"/>
      <c r="L7654" s="45"/>
      <c r="M7654" s="45"/>
    </row>
    <row r="7655" spans="8:13" s="28" customFormat="1" x14ac:dyDescent="0.2">
      <c r="H7655" s="12"/>
      <c r="J7655" s="29"/>
      <c r="K7655" s="45"/>
      <c r="L7655" s="45"/>
      <c r="M7655" s="45"/>
    </row>
    <row r="7656" spans="8:13" s="28" customFormat="1" x14ac:dyDescent="0.2">
      <c r="H7656" s="12"/>
      <c r="J7656" s="29"/>
      <c r="K7656" s="45"/>
      <c r="L7656" s="45"/>
      <c r="M7656" s="45"/>
    </row>
    <row r="7657" spans="8:13" s="28" customFormat="1" x14ac:dyDescent="0.2">
      <c r="H7657" s="12"/>
      <c r="J7657" s="29"/>
      <c r="K7657" s="45"/>
      <c r="L7657" s="45"/>
      <c r="M7657" s="45"/>
    </row>
    <row r="7658" spans="8:13" s="28" customFormat="1" x14ac:dyDescent="0.2">
      <c r="H7658" s="12"/>
      <c r="J7658" s="29"/>
      <c r="K7658" s="45"/>
      <c r="L7658" s="45"/>
      <c r="M7658" s="45"/>
    </row>
    <row r="7659" spans="8:13" s="28" customFormat="1" x14ac:dyDescent="0.2">
      <c r="H7659" s="12"/>
      <c r="J7659" s="29"/>
      <c r="K7659" s="45"/>
      <c r="L7659" s="45"/>
      <c r="M7659" s="45"/>
    </row>
    <row r="7660" spans="8:13" s="28" customFormat="1" x14ac:dyDescent="0.2">
      <c r="H7660" s="12"/>
      <c r="J7660" s="29"/>
      <c r="K7660" s="45"/>
      <c r="L7660" s="45"/>
      <c r="M7660" s="45"/>
    </row>
    <row r="7661" spans="8:13" s="28" customFormat="1" x14ac:dyDescent="0.2">
      <c r="H7661" s="12"/>
      <c r="J7661" s="29"/>
      <c r="K7661" s="45"/>
      <c r="L7661" s="45"/>
      <c r="M7661" s="45"/>
    </row>
    <row r="7662" spans="8:13" s="28" customFormat="1" x14ac:dyDescent="0.2">
      <c r="H7662" s="12"/>
      <c r="J7662" s="29"/>
      <c r="K7662" s="45"/>
      <c r="L7662" s="45"/>
      <c r="M7662" s="45"/>
    </row>
    <row r="7663" spans="8:13" s="28" customFormat="1" x14ac:dyDescent="0.2">
      <c r="H7663" s="12"/>
      <c r="J7663" s="29"/>
      <c r="K7663" s="45"/>
      <c r="L7663" s="45"/>
      <c r="M7663" s="45"/>
    </row>
    <row r="7664" spans="8:13" s="28" customFormat="1" x14ac:dyDescent="0.2">
      <c r="H7664" s="12"/>
      <c r="J7664" s="29"/>
      <c r="K7664" s="45"/>
      <c r="L7664" s="45"/>
      <c r="M7664" s="45"/>
    </row>
    <row r="7665" spans="8:13" s="28" customFormat="1" x14ac:dyDescent="0.2">
      <c r="H7665" s="12"/>
      <c r="J7665" s="29"/>
      <c r="K7665" s="45"/>
      <c r="L7665" s="45"/>
      <c r="M7665" s="45"/>
    </row>
    <row r="7666" spans="8:13" s="28" customFormat="1" x14ac:dyDescent="0.2">
      <c r="H7666" s="12"/>
      <c r="J7666" s="29"/>
      <c r="K7666" s="45"/>
      <c r="L7666" s="45"/>
      <c r="M7666" s="45"/>
    </row>
    <row r="7667" spans="8:13" s="28" customFormat="1" x14ac:dyDescent="0.2">
      <c r="H7667" s="12"/>
      <c r="J7667" s="29"/>
      <c r="K7667" s="45"/>
      <c r="L7667" s="45"/>
      <c r="M7667" s="45"/>
    </row>
    <row r="7668" spans="8:13" s="28" customFormat="1" x14ac:dyDescent="0.2">
      <c r="H7668" s="12"/>
      <c r="J7668" s="29"/>
      <c r="K7668" s="45"/>
      <c r="L7668" s="45"/>
      <c r="M7668" s="45"/>
    </row>
    <row r="7669" spans="8:13" s="28" customFormat="1" x14ac:dyDescent="0.2">
      <c r="H7669" s="12"/>
      <c r="J7669" s="29"/>
      <c r="K7669" s="45"/>
      <c r="L7669" s="45"/>
      <c r="M7669" s="45"/>
    </row>
    <row r="7670" spans="8:13" s="28" customFormat="1" x14ac:dyDescent="0.2">
      <c r="H7670" s="12"/>
      <c r="J7670" s="29"/>
      <c r="K7670" s="45"/>
      <c r="L7670" s="45"/>
      <c r="M7670" s="45"/>
    </row>
    <row r="7671" spans="8:13" s="28" customFormat="1" x14ac:dyDescent="0.2">
      <c r="H7671" s="12"/>
      <c r="J7671" s="29"/>
      <c r="K7671" s="45"/>
      <c r="L7671" s="45"/>
      <c r="M7671" s="45"/>
    </row>
    <row r="7672" spans="8:13" s="28" customFormat="1" x14ac:dyDescent="0.2">
      <c r="H7672" s="12"/>
      <c r="J7672" s="29"/>
      <c r="K7672" s="45"/>
      <c r="L7672" s="45"/>
      <c r="M7672" s="45"/>
    </row>
    <row r="7673" spans="8:13" s="28" customFormat="1" x14ac:dyDescent="0.2">
      <c r="H7673" s="12"/>
      <c r="J7673" s="29"/>
      <c r="K7673" s="45"/>
      <c r="L7673" s="45"/>
      <c r="M7673" s="45"/>
    </row>
    <row r="7674" spans="8:13" s="28" customFormat="1" x14ac:dyDescent="0.2">
      <c r="H7674" s="12"/>
      <c r="J7674" s="29"/>
      <c r="K7674" s="45"/>
      <c r="L7674" s="45"/>
      <c r="M7674" s="45"/>
    </row>
    <row r="7675" spans="8:13" s="28" customFormat="1" x14ac:dyDescent="0.2">
      <c r="H7675" s="12"/>
      <c r="J7675" s="29"/>
      <c r="K7675" s="45"/>
      <c r="L7675" s="45"/>
      <c r="M7675" s="45"/>
    </row>
    <row r="7676" spans="8:13" s="28" customFormat="1" x14ac:dyDescent="0.2">
      <c r="H7676" s="12"/>
      <c r="J7676" s="29"/>
      <c r="K7676" s="45"/>
      <c r="L7676" s="45"/>
      <c r="M7676" s="45"/>
    </row>
    <row r="7677" spans="8:13" s="28" customFormat="1" x14ac:dyDescent="0.2">
      <c r="H7677" s="12"/>
      <c r="J7677" s="29"/>
      <c r="K7677" s="45"/>
      <c r="L7677" s="45"/>
      <c r="M7677" s="45"/>
    </row>
    <row r="7678" spans="8:13" s="28" customFormat="1" x14ac:dyDescent="0.2">
      <c r="H7678" s="12"/>
      <c r="J7678" s="29"/>
      <c r="K7678" s="45"/>
      <c r="L7678" s="45"/>
      <c r="M7678" s="45"/>
    </row>
    <row r="7679" spans="8:13" s="28" customFormat="1" x14ac:dyDescent="0.2">
      <c r="H7679" s="12"/>
      <c r="J7679" s="29"/>
      <c r="K7679" s="45"/>
      <c r="L7679" s="45"/>
      <c r="M7679" s="45"/>
    </row>
    <row r="7680" spans="8:13" s="28" customFormat="1" x14ac:dyDescent="0.2">
      <c r="H7680" s="12"/>
      <c r="J7680" s="29"/>
      <c r="K7680" s="45"/>
      <c r="L7680" s="45"/>
      <c r="M7680" s="45"/>
    </row>
    <row r="7681" spans="8:13" s="28" customFormat="1" x14ac:dyDescent="0.2">
      <c r="H7681" s="12"/>
      <c r="J7681" s="29"/>
      <c r="K7681" s="45"/>
      <c r="L7681" s="45"/>
      <c r="M7681" s="45"/>
    </row>
    <row r="7682" spans="8:13" s="28" customFormat="1" x14ac:dyDescent="0.2">
      <c r="H7682" s="12"/>
      <c r="J7682" s="29"/>
      <c r="K7682" s="45"/>
      <c r="L7682" s="45"/>
      <c r="M7682" s="45"/>
    </row>
    <row r="7683" spans="8:13" s="28" customFormat="1" x14ac:dyDescent="0.2">
      <c r="H7683" s="12"/>
      <c r="J7683" s="29"/>
      <c r="K7683" s="45"/>
      <c r="L7683" s="45"/>
      <c r="M7683" s="45"/>
    </row>
    <row r="7684" spans="8:13" s="28" customFormat="1" x14ac:dyDescent="0.2">
      <c r="H7684" s="12"/>
      <c r="J7684" s="29"/>
      <c r="K7684" s="45"/>
      <c r="L7684" s="45"/>
      <c r="M7684" s="45"/>
    </row>
    <row r="7685" spans="8:13" s="28" customFormat="1" x14ac:dyDescent="0.2">
      <c r="H7685" s="12"/>
      <c r="J7685" s="29"/>
      <c r="K7685" s="45"/>
      <c r="L7685" s="45"/>
      <c r="M7685" s="45"/>
    </row>
    <row r="7686" spans="8:13" s="28" customFormat="1" x14ac:dyDescent="0.2">
      <c r="H7686" s="12"/>
      <c r="J7686" s="29"/>
      <c r="K7686" s="45"/>
      <c r="L7686" s="45"/>
      <c r="M7686" s="45"/>
    </row>
    <row r="7687" spans="8:13" s="28" customFormat="1" x14ac:dyDescent="0.2">
      <c r="H7687" s="12"/>
      <c r="J7687" s="29"/>
      <c r="K7687" s="45"/>
      <c r="L7687" s="45"/>
      <c r="M7687" s="45"/>
    </row>
    <row r="7688" spans="8:13" s="28" customFormat="1" x14ac:dyDescent="0.2">
      <c r="H7688" s="12"/>
      <c r="J7688" s="29"/>
      <c r="K7688" s="45"/>
      <c r="L7688" s="45"/>
      <c r="M7688" s="45"/>
    </row>
    <row r="7689" spans="8:13" s="28" customFormat="1" x14ac:dyDescent="0.2">
      <c r="H7689" s="12"/>
      <c r="J7689" s="29"/>
      <c r="K7689" s="45"/>
      <c r="L7689" s="45"/>
      <c r="M7689" s="45"/>
    </row>
    <row r="7690" spans="8:13" s="28" customFormat="1" x14ac:dyDescent="0.2">
      <c r="H7690" s="12"/>
      <c r="J7690" s="29"/>
      <c r="K7690" s="45"/>
      <c r="L7690" s="45"/>
      <c r="M7690" s="45"/>
    </row>
    <row r="7691" spans="8:13" s="28" customFormat="1" x14ac:dyDescent="0.2">
      <c r="H7691" s="12"/>
      <c r="J7691" s="29"/>
      <c r="K7691" s="45"/>
      <c r="L7691" s="45"/>
      <c r="M7691" s="45"/>
    </row>
    <row r="7692" spans="8:13" s="28" customFormat="1" x14ac:dyDescent="0.2">
      <c r="H7692" s="12"/>
      <c r="J7692" s="29"/>
      <c r="K7692" s="45"/>
      <c r="L7692" s="45"/>
      <c r="M7692" s="45"/>
    </row>
    <row r="7693" spans="8:13" s="28" customFormat="1" x14ac:dyDescent="0.2">
      <c r="H7693" s="12"/>
      <c r="J7693" s="29"/>
      <c r="K7693" s="45"/>
      <c r="L7693" s="45"/>
      <c r="M7693" s="45"/>
    </row>
    <row r="7694" spans="8:13" s="28" customFormat="1" x14ac:dyDescent="0.2">
      <c r="H7694" s="12"/>
      <c r="J7694" s="29"/>
      <c r="K7694" s="45"/>
      <c r="L7694" s="45"/>
      <c r="M7694" s="45"/>
    </row>
    <row r="7695" spans="8:13" s="28" customFormat="1" x14ac:dyDescent="0.2">
      <c r="H7695" s="12"/>
      <c r="J7695" s="29"/>
      <c r="K7695" s="45"/>
      <c r="L7695" s="45"/>
      <c r="M7695" s="45"/>
    </row>
    <row r="7696" spans="8:13" s="28" customFormat="1" x14ac:dyDescent="0.2">
      <c r="H7696" s="12"/>
      <c r="J7696" s="29"/>
      <c r="K7696" s="45"/>
      <c r="L7696" s="45"/>
      <c r="M7696" s="45"/>
    </row>
    <row r="7697" spans="8:13" s="28" customFormat="1" x14ac:dyDescent="0.2">
      <c r="H7697" s="12"/>
      <c r="J7697" s="29"/>
      <c r="K7697" s="45"/>
      <c r="L7697" s="45"/>
      <c r="M7697" s="45"/>
    </row>
    <row r="7698" spans="8:13" s="28" customFormat="1" x14ac:dyDescent="0.2">
      <c r="H7698" s="12"/>
      <c r="J7698" s="29"/>
      <c r="K7698" s="45"/>
      <c r="L7698" s="45"/>
      <c r="M7698" s="45"/>
    </row>
    <row r="7699" spans="8:13" s="28" customFormat="1" x14ac:dyDescent="0.2">
      <c r="H7699" s="12"/>
      <c r="J7699" s="29"/>
      <c r="K7699" s="45"/>
      <c r="L7699" s="45"/>
      <c r="M7699" s="45"/>
    </row>
    <row r="7700" spans="8:13" s="28" customFormat="1" x14ac:dyDescent="0.2">
      <c r="H7700" s="12"/>
      <c r="J7700" s="29"/>
      <c r="K7700" s="45"/>
      <c r="L7700" s="45"/>
      <c r="M7700" s="45"/>
    </row>
    <row r="7701" spans="8:13" s="28" customFormat="1" x14ac:dyDescent="0.2">
      <c r="H7701" s="12"/>
      <c r="J7701" s="29"/>
      <c r="K7701" s="45"/>
      <c r="L7701" s="45"/>
      <c r="M7701" s="45"/>
    </row>
    <row r="7702" spans="8:13" s="28" customFormat="1" x14ac:dyDescent="0.2">
      <c r="H7702" s="12"/>
      <c r="J7702" s="29"/>
      <c r="K7702" s="45"/>
      <c r="L7702" s="45"/>
      <c r="M7702" s="45"/>
    </row>
    <row r="7703" spans="8:13" s="28" customFormat="1" x14ac:dyDescent="0.2">
      <c r="H7703" s="12"/>
      <c r="J7703" s="29"/>
      <c r="K7703" s="45"/>
      <c r="L7703" s="45"/>
      <c r="M7703" s="45"/>
    </row>
    <row r="7704" spans="8:13" s="28" customFormat="1" x14ac:dyDescent="0.2">
      <c r="H7704" s="12"/>
      <c r="J7704" s="29"/>
      <c r="K7704" s="45"/>
      <c r="L7704" s="45"/>
      <c r="M7704" s="45"/>
    </row>
    <row r="7705" spans="8:13" s="28" customFormat="1" x14ac:dyDescent="0.2">
      <c r="H7705" s="12"/>
      <c r="J7705" s="29"/>
      <c r="K7705" s="45"/>
      <c r="L7705" s="45"/>
      <c r="M7705" s="45"/>
    </row>
    <row r="7706" spans="8:13" s="28" customFormat="1" x14ac:dyDescent="0.2">
      <c r="H7706" s="12"/>
      <c r="J7706" s="29"/>
      <c r="K7706" s="45"/>
      <c r="L7706" s="45"/>
      <c r="M7706" s="45"/>
    </row>
    <row r="7707" spans="8:13" s="28" customFormat="1" x14ac:dyDescent="0.2">
      <c r="H7707" s="12"/>
      <c r="J7707" s="29"/>
      <c r="K7707" s="45"/>
      <c r="L7707" s="45"/>
      <c r="M7707" s="45"/>
    </row>
    <row r="7708" spans="8:13" s="28" customFormat="1" x14ac:dyDescent="0.2">
      <c r="H7708" s="12"/>
      <c r="J7708" s="29"/>
      <c r="K7708" s="45"/>
      <c r="L7708" s="45"/>
      <c r="M7708" s="45"/>
    </row>
    <row r="7709" spans="8:13" s="28" customFormat="1" x14ac:dyDescent="0.2">
      <c r="H7709" s="12"/>
      <c r="J7709" s="29"/>
      <c r="K7709" s="45"/>
      <c r="L7709" s="45"/>
      <c r="M7709" s="45"/>
    </row>
    <row r="7710" spans="8:13" s="28" customFormat="1" x14ac:dyDescent="0.2">
      <c r="H7710" s="12"/>
      <c r="J7710" s="29"/>
      <c r="K7710" s="45"/>
      <c r="L7710" s="45"/>
      <c r="M7710" s="45"/>
    </row>
    <row r="7711" spans="8:13" s="28" customFormat="1" x14ac:dyDescent="0.2">
      <c r="H7711" s="12"/>
      <c r="J7711" s="29"/>
      <c r="K7711" s="45"/>
      <c r="L7711" s="45"/>
      <c r="M7711" s="45"/>
    </row>
    <row r="7712" spans="8:13" s="28" customFormat="1" x14ac:dyDescent="0.2">
      <c r="H7712" s="12"/>
      <c r="J7712" s="29"/>
      <c r="K7712" s="45"/>
      <c r="L7712" s="45"/>
      <c r="M7712" s="45"/>
    </row>
    <row r="7713" spans="8:13" s="28" customFormat="1" x14ac:dyDescent="0.2">
      <c r="H7713" s="12"/>
      <c r="J7713" s="29"/>
      <c r="K7713" s="45"/>
      <c r="L7713" s="45"/>
      <c r="M7713" s="45"/>
    </row>
    <row r="7714" spans="8:13" s="28" customFormat="1" x14ac:dyDescent="0.2">
      <c r="H7714" s="12"/>
      <c r="J7714" s="29"/>
      <c r="K7714" s="45"/>
      <c r="L7714" s="45"/>
      <c r="M7714" s="45"/>
    </row>
    <row r="7715" spans="8:13" s="28" customFormat="1" x14ac:dyDescent="0.2">
      <c r="H7715" s="12"/>
      <c r="J7715" s="29"/>
      <c r="K7715" s="45"/>
      <c r="L7715" s="45"/>
      <c r="M7715" s="45"/>
    </row>
    <row r="7716" spans="8:13" s="28" customFormat="1" x14ac:dyDescent="0.2">
      <c r="H7716" s="12"/>
      <c r="J7716" s="29"/>
      <c r="K7716" s="45"/>
      <c r="L7716" s="45"/>
      <c r="M7716" s="45"/>
    </row>
    <row r="7717" spans="8:13" s="28" customFormat="1" x14ac:dyDescent="0.2">
      <c r="H7717" s="12"/>
      <c r="J7717" s="29"/>
      <c r="K7717" s="45"/>
      <c r="L7717" s="45"/>
      <c r="M7717" s="45"/>
    </row>
    <row r="7718" spans="8:13" s="28" customFormat="1" x14ac:dyDescent="0.2">
      <c r="H7718" s="12"/>
      <c r="J7718" s="29"/>
      <c r="K7718" s="45"/>
      <c r="L7718" s="45"/>
      <c r="M7718" s="45"/>
    </row>
    <row r="7719" spans="8:13" s="28" customFormat="1" x14ac:dyDescent="0.2">
      <c r="H7719" s="12"/>
      <c r="J7719" s="29"/>
      <c r="K7719" s="45"/>
      <c r="L7719" s="45"/>
      <c r="M7719" s="45"/>
    </row>
    <row r="7720" spans="8:13" s="28" customFormat="1" x14ac:dyDescent="0.2">
      <c r="H7720" s="12"/>
      <c r="J7720" s="29"/>
      <c r="K7720" s="45"/>
      <c r="L7720" s="45"/>
      <c r="M7720" s="45"/>
    </row>
    <row r="7721" spans="8:13" s="28" customFormat="1" x14ac:dyDescent="0.2">
      <c r="H7721" s="12"/>
      <c r="J7721" s="29"/>
      <c r="K7721" s="45"/>
      <c r="L7721" s="45"/>
      <c r="M7721" s="45"/>
    </row>
    <row r="7722" spans="8:13" s="28" customFormat="1" x14ac:dyDescent="0.2">
      <c r="H7722" s="12"/>
      <c r="J7722" s="29"/>
      <c r="K7722" s="45"/>
      <c r="L7722" s="45"/>
      <c r="M7722" s="45"/>
    </row>
    <row r="7723" spans="8:13" s="28" customFormat="1" x14ac:dyDescent="0.2">
      <c r="H7723" s="12"/>
      <c r="J7723" s="29"/>
      <c r="K7723" s="45"/>
      <c r="L7723" s="45"/>
      <c r="M7723" s="45"/>
    </row>
    <row r="7724" spans="8:13" s="28" customFormat="1" x14ac:dyDescent="0.2">
      <c r="H7724" s="12"/>
      <c r="J7724" s="29"/>
      <c r="K7724" s="45"/>
      <c r="L7724" s="45"/>
      <c r="M7724" s="45"/>
    </row>
    <row r="7725" spans="8:13" s="28" customFormat="1" x14ac:dyDescent="0.2">
      <c r="H7725" s="12"/>
      <c r="J7725" s="29"/>
      <c r="K7725" s="45"/>
      <c r="L7725" s="45"/>
      <c r="M7725" s="45"/>
    </row>
    <row r="7726" spans="8:13" s="28" customFormat="1" x14ac:dyDescent="0.2">
      <c r="H7726" s="12"/>
      <c r="J7726" s="29"/>
      <c r="K7726" s="45"/>
      <c r="L7726" s="45"/>
      <c r="M7726" s="45"/>
    </row>
    <row r="7727" spans="8:13" s="28" customFormat="1" x14ac:dyDescent="0.2">
      <c r="H7727" s="12"/>
      <c r="J7727" s="29"/>
      <c r="K7727" s="45"/>
      <c r="L7727" s="45"/>
      <c r="M7727" s="45"/>
    </row>
    <row r="7728" spans="8:13" s="28" customFormat="1" x14ac:dyDescent="0.2">
      <c r="H7728" s="12"/>
      <c r="J7728" s="29"/>
      <c r="K7728" s="45"/>
      <c r="L7728" s="45"/>
      <c r="M7728" s="45"/>
    </row>
    <row r="7729" spans="8:13" s="28" customFormat="1" x14ac:dyDescent="0.2">
      <c r="H7729" s="12"/>
      <c r="J7729" s="29"/>
      <c r="K7729" s="45"/>
      <c r="L7729" s="45"/>
      <c r="M7729" s="45"/>
    </row>
    <row r="7730" spans="8:13" s="28" customFormat="1" x14ac:dyDescent="0.2">
      <c r="H7730" s="12"/>
      <c r="J7730" s="29"/>
      <c r="K7730" s="45"/>
      <c r="L7730" s="45"/>
      <c r="M7730" s="45"/>
    </row>
    <row r="7731" spans="8:13" s="28" customFormat="1" x14ac:dyDescent="0.2">
      <c r="H7731" s="12"/>
      <c r="J7731" s="29"/>
      <c r="K7731" s="45"/>
      <c r="L7731" s="45"/>
      <c r="M7731" s="45"/>
    </row>
    <row r="7732" spans="8:13" s="28" customFormat="1" x14ac:dyDescent="0.2">
      <c r="H7732" s="12"/>
      <c r="J7732" s="29"/>
      <c r="K7732" s="45"/>
      <c r="L7732" s="45"/>
      <c r="M7732" s="45"/>
    </row>
    <row r="7733" spans="8:13" s="28" customFormat="1" x14ac:dyDescent="0.2">
      <c r="H7733" s="12"/>
      <c r="J7733" s="29"/>
      <c r="K7733" s="45"/>
      <c r="L7733" s="45"/>
      <c r="M7733" s="45"/>
    </row>
    <row r="7734" spans="8:13" s="28" customFormat="1" x14ac:dyDescent="0.2">
      <c r="H7734" s="12"/>
      <c r="J7734" s="29"/>
      <c r="K7734" s="45"/>
      <c r="L7734" s="45"/>
      <c r="M7734" s="45"/>
    </row>
    <row r="7735" spans="8:13" s="28" customFormat="1" x14ac:dyDescent="0.2">
      <c r="H7735" s="12"/>
      <c r="J7735" s="29"/>
      <c r="K7735" s="45"/>
      <c r="L7735" s="45"/>
      <c r="M7735" s="45"/>
    </row>
    <row r="7736" spans="8:13" s="28" customFormat="1" x14ac:dyDescent="0.2">
      <c r="H7736" s="12"/>
      <c r="J7736" s="29"/>
      <c r="K7736" s="45"/>
      <c r="L7736" s="45"/>
      <c r="M7736" s="45"/>
    </row>
    <row r="7737" spans="8:13" s="28" customFormat="1" x14ac:dyDescent="0.2">
      <c r="H7737" s="12"/>
      <c r="J7737" s="29"/>
      <c r="K7737" s="45"/>
      <c r="L7737" s="45"/>
      <c r="M7737" s="45"/>
    </row>
    <row r="7738" spans="8:13" s="28" customFormat="1" x14ac:dyDescent="0.2">
      <c r="H7738" s="12"/>
      <c r="J7738" s="29"/>
      <c r="K7738" s="45"/>
      <c r="L7738" s="45"/>
      <c r="M7738" s="45"/>
    </row>
    <row r="7739" spans="8:13" s="28" customFormat="1" x14ac:dyDescent="0.2">
      <c r="H7739" s="12"/>
      <c r="J7739" s="29"/>
      <c r="K7739" s="45"/>
      <c r="L7739" s="45"/>
      <c r="M7739" s="45"/>
    </row>
    <row r="7740" spans="8:13" s="28" customFormat="1" x14ac:dyDescent="0.2">
      <c r="H7740" s="12"/>
      <c r="J7740" s="29"/>
      <c r="K7740" s="45"/>
      <c r="L7740" s="45"/>
      <c r="M7740" s="45"/>
    </row>
    <row r="7741" spans="8:13" s="28" customFormat="1" x14ac:dyDescent="0.2">
      <c r="H7741" s="12"/>
      <c r="J7741" s="29"/>
      <c r="K7741" s="45"/>
      <c r="L7741" s="45"/>
      <c r="M7741" s="45"/>
    </row>
    <row r="7742" spans="8:13" s="28" customFormat="1" x14ac:dyDescent="0.2">
      <c r="H7742" s="12"/>
      <c r="J7742" s="29"/>
      <c r="K7742" s="45"/>
      <c r="L7742" s="45"/>
      <c r="M7742" s="45"/>
    </row>
    <row r="7743" spans="8:13" s="28" customFormat="1" x14ac:dyDescent="0.2">
      <c r="H7743" s="12"/>
      <c r="J7743" s="29"/>
      <c r="K7743" s="45"/>
      <c r="L7743" s="45"/>
      <c r="M7743" s="45"/>
    </row>
    <row r="7744" spans="8:13" s="28" customFormat="1" x14ac:dyDescent="0.2">
      <c r="H7744" s="12"/>
      <c r="J7744" s="29"/>
      <c r="K7744" s="45"/>
      <c r="L7744" s="45"/>
      <c r="M7744" s="45"/>
    </row>
    <row r="7745" spans="8:13" s="28" customFormat="1" x14ac:dyDescent="0.2">
      <c r="H7745" s="12"/>
      <c r="J7745" s="29"/>
      <c r="K7745" s="45"/>
      <c r="L7745" s="45"/>
      <c r="M7745" s="45"/>
    </row>
    <row r="7746" spans="8:13" s="28" customFormat="1" x14ac:dyDescent="0.2">
      <c r="H7746" s="12"/>
      <c r="J7746" s="29"/>
      <c r="K7746" s="45"/>
      <c r="L7746" s="45"/>
      <c r="M7746" s="45"/>
    </row>
    <row r="7747" spans="8:13" s="28" customFormat="1" x14ac:dyDescent="0.2">
      <c r="H7747" s="12"/>
      <c r="J7747" s="29"/>
      <c r="K7747" s="45"/>
      <c r="L7747" s="45"/>
      <c r="M7747" s="45"/>
    </row>
    <row r="7748" spans="8:13" s="28" customFormat="1" x14ac:dyDescent="0.2">
      <c r="H7748" s="12"/>
      <c r="J7748" s="29"/>
      <c r="K7748" s="45"/>
      <c r="L7748" s="45"/>
      <c r="M7748" s="45"/>
    </row>
    <row r="7749" spans="8:13" s="28" customFormat="1" x14ac:dyDescent="0.2">
      <c r="H7749" s="12"/>
      <c r="J7749" s="29"/>
      <c r="K7749" s="45"/>
      <c r="L7749" s="45"/>
      <c r="M7749" s="45"/>
    </row>
    <row r="7750" spans="8:13" s="28" customFormat="1" x14ac:dyDescent="0.2">
      <c r="H7750" s="12"/>
      <c r="J7750" s="29"/>
      <c r="K7750" s="45"/>
      <c r="L7750" s="45"/>
      <c r="M7750" s="45"/>
    </row>
    <row r="7751" spans="8:13" s="28" customFormat="1" x14ac:dyDescent="0.2">
      <c r="H7751" s="12"/>
      <c r="J7751" s="29"/>
      <c r="K7751" s="45"/>
      <c r="L7751" s="45"/>
      <c r="M7751" s="45"/>
    </row>
    <row r="7752" spans="8:13" s="28" customFormat="1" x14ac:dyDescent="0.2">
      <c r="H7752" s="12"/>
      <c r="J7752" s="29"/>
      <c r="K7752" s="45"/>
      <c r="L7752" s="45"/>
      <c r="M7752" s="45"/>
    </row>
    <row r="7753" spans="8:13" s="28" customFormat="1" x14ac:dyDescent="0.2">
      <c r="H7753" s="12"/>
      <c r="J7753" s="29"/>
      <c r="K7753" s="45"/>
      <c r="L7753" s="45"/>
      <c r="M7753" s="45"/>
    </row>
    <row r="7754" spans="8:13" s="28" customFormat="1" x14ac:dyDescent="0.2">
      <c r="H7754" s="12"/>
      <c r="J7754" s="29"/>
      <c r="K7754" s="45"/>
      <c r="L7754" s="45"/>
      <c r="M7754" s="45"/>
    </row>
    <row r="7755" spans="8:13" s="28" customFormat="1" x14ac:dyDescent="0.2">
      <c r="H7755" s="12"/>
      <c r="J7755" s="29"/>
      <c r="K7755" s="45"/>
      <c r="L7755" s="45"/>
      <c r="M7755" s="45"/>
    </row>
    <row r="7756" spans="8:13" s="28" customFormat="1" x14ac:dyDescent="0.2">
      <c r="H7756" s="12"/>
      <c r="J7756" s="29"/>
      <c r="K7756" s="45"/>
      <c r="L7756" s="45"/>
      <c r="M7756" s="45"/>
    </row>
    <row r="7757" spans="8:13" s="28" customFormat="1" x14ac:dyDescent="0.2">
      <c r="H7757" s="12"/>
      <c r="J7757" s="29"/>
      <c r="K7757" s="45"/>
      <c r="L7757" s="45"/>
      <c r="M7757" s="45"/>
    </row>
    <row r="7758" spans="8:13" s="28" customFormat="1" x14ac:dyDescent="0.2">
      <c r="H7758" s="12"/>
      <c r="J7758" s="29"/>
      <c r="K7758" s="45"/>
      <c r="L7758" s="45"/>
      <c r="M7758" s="45"/>
    </row>
    <row r="7759" spans="8:13" s="28" customFormat="1" x14ac:dyDescent="0.2">
      <c r="H7759" s="12"/>
      <c r="J7759" s="29"/>
      <c r="K7759" s="45"/>
      <c r="L7759" s="45"/>
      <c r="M7759" s="45"/>
    </row>
    <row r="7760" spans="8:13" s="28" customFormat="1" x14ac:dyDescent="0.2">
      <c r="H7760" s="12"/>
      <c r="J7760" s="29"/>
      <c r="K7760" s="45"/>
      <c r="L7760" s="45"/>
      <c r="M7760" s="45"/>
    </row>
    <row r="7761" spans="8:13" s="28" customFormat="1" x14ac:dyDescent="0.2">
      <c r="H7761" s="12"/>
      <c r="J7761" s="29"/>
      <c r="K7761" s="45"/>
      <c r="L7761" s="45"/>
      <c r="M7761" s="45"/>
    </row>
    <row r="7762" spans="8:13" s="28" customFormat="1" x14ac:dyDescent="0.2">
      <c r="H7762" s="12"/>
      <c r="J7762" s="29"/>
      <c r="K7762" s="45"/>
      <c r="L7762" s="45"/>
      <c r="M7762" s="45"/>
    </row>
    <row r="7763" spans="8:13" s="28" customFormat="1" x14ac:dyDescent="0.2">
      <c r="H7763" s="12"/>
      <c r="J7763" s="29"/>
      <c r="K7763" s="45"/>
      <c r="L7763" s="45"/>
      <c r="M7763" s="45"/>
    </row>
    <row r="7764" spans="8:13" s="28" customFormat="1" x14ac:dyDescent="0.2">
      <c r="H7764" s="12"/>
      <c r="J7764" s="29"/>
      <c r="K7764" s="45"/>
      <c r="L7764" s="45"/>
      <c r="M7764" s="45"/>
    </row>
    <row r="7765" spans="8:13" s="28" customFormat="1" x14ac:dyDescent="0.2">
      <c r="H7765" s="12"/>
      <c r="J7765" s="29"/>
      <c r="K7765" s="45"/>
      <c r="L7765" s="45"/>
      <c r="M7765" s="45"/>
    </row>
    <row r="7766" spans="8:13" s="28" customFormat="1" x14ac:dyDescent="0.2">
      <c r="H7766" s="12"/>
      <c r="J7766" s="29"/>
      <c r="K7766" s="45"/>
      <c r="L7766" s="45"/>
      <c r="M7766" s="45"/>
    </row>
    <row r="7767" spans="8:13" s="28" customFormat="1" x14ac:dyDescent="0.2">
      <c r="H7767" s="12"/>
      <c r="J7767" s="29"/>
      <c r="K7767" s="45"/>
      <c r="L7767" s="45"/>
      <c r="M7767" s="45"/>
    </row>
    <row r="7768" spans="8:13" s="28" customFormat="1" x14ac:dyDescent="0.2">
      <c r="H7768" s="12"/>
      <c r="J7768" s="29"/>
      <c r="K7768" s="45"/>
      <c r="L7768" s="45"/>
      <c r="M7768" s="45"/>
    </row>
    <row r="7769" spans="8:13" s="28" customFormat="1" x14ac:dyDescent="0.2">
      <c r="H7769" s="12"/>
      <c r="J7769" s="29"/>
      <c r="K7769" s="45"/>
      <c r="L7769" s="45"/>
      <c r="M7769" s="45"/>
    </row>
    <row r="7770" spans="8:13" s="28" customFormat="1" x14ac:dyDescent="0.2">
      <c r="H7770" s="12"/>
      <c r="J7770" s="29"/>
      <c r="K7770" s="45"/>
      <c r="L7770" s="45"/>
      <c r="M7770" s="45"/>
    </row>
    <row r="7771" spans="8:13" s="28" customFormat="1" x14ac:dyDescent="0.2">
      <c r="H7771" s="12"/>
      <c r="J7771" s="29"/>
      <c r="K7771" s="45"/>
      <c r="L7771" s="45"/>
      <c r="M7771" s="45"/>
    </row>
    <row r="7772" spans="8:13" s="28" customFormat="1" x14ac:dyDescent="0.2">
      <c r="H7772" s="12"/>
      <c r="J7772" s="29"/>
      <c r="K7772" s="45"/>
      <c r="L7772" s="45"/>
      <c r="M7772" s="45"/>
    </row>
    <row r="7773" spans="8:13" s="28" customFormat="1" x14ac:dyDescent="0.2">
      <c r="H7773" s="12"/>
      <c r="J7773" s="29"/>
      <c r="K7773" s="45"/>
      <c r="L7773" s="45"/>
      <c r="M7773" s="45"/>
    </row>
    <row r="7774" spans="8:13" s="28" customFormat="1" x14ac:dyDescent="0.2">
      <c r="H7774" s="12"/>
      <c r="J7774" s="29"/>
      <c r="K7774" s="45"/>
      <c r="L7774" s="45"/>
      <c r="M7774" s="45"/>
    </row>
    <row r="7775" spans="8:13" s="28" customFormat="1" x14ac:dyDescent="0.2">
      <c r="H7775" s="12"/>
      <c r="J7775" s="29"/>
      <c r="K7775" s="45"/>
      <c r="L7775" s="45"/>
      <c r="M7775" s="45"/>
    </row>
    <row r="7776" spans="8:13" s="28" customFormat="1" x14ac:dyDescent="0.2">
      <c r="H7776" s="12"/>
      <c r="J7776" s="29"/>
      <c r="K7776" s="45"/>
      <c r="L7776" s="45"/>
      <c r="M7776" s="45"/>
    </row>
    <row r="7777" spans="8:13" s="28" customFormat="1" x14ac:dyDescent="0.2">
      <c r="H7777" s="12"/>
      <c r="J7777" s="29"/>
      <c r="K7777" s="45"/>
      <c r="L7777" s="45"/>
      <c r="M7777" s="45"/>
    </row>
    <row r="7778" spans="8:13" s="28" customFormat="1" x14ac:dyDescent="0.2">
      <c r="H7778" s="12"/>
      <c r="J7778" s="29"/>
      <c r="K7778" s="45"/>
      <c r="L7778" s="45"/>
      <c r="M7778" s="45"/>
    </row>
    <row r="7779" spans="8:13" s="28" customFormat="1" x14ac:dyDescent="0.2">
      <c r="H7779" s="12"/>
      <c r="J7779" s="29"/>
      <c r="K7779" s="45"/>
      <c r="L7779" s="45"/>
      <c r="M7779" s="45"/>
    </row>
    <row r="7780" spans="8:13" s="28" customFormat="1" x14ac:dyDescent="0.2">
      <c r="H7780" s="12"/>
      <c r="J7780" s="29"/>
      <c r="K7780" s="45"/>
      <c r="L7780" s="45"/>
      <c r="M7780" s="45"/>
    </row>
    <row r="7781" spans="8:13" s="28" customFormat="1" x14ac:dyDescent="0.2">
      <c r="H7781" s="12"/>
      <c r="J7781" s="29"/>
      <c r="K7781" s="45"/>
      <c r="L7781" s="45"/>
      <c r="M7781" s="45"/>
    </row>
    <row r="7782" spans="8:13" s="28" customFormat="1" x14ac:dyDescent="0.2">
      <c r="H7782" s="12"/>
      <c r="J7782" s="29"/>
      <c r="K7782" s="45"/>
      <c r="L7782" s="45"/>
      <c r="M7782" s="45"/>
    </row>
    <row r="7783" spans="8:13" s="28" customFormat="1" x14ac:dyDescent="0.2">
      <c r="H7783" s="12"/>
      <c r="J7783" s="29"/>
      <c r="K7783" s="45"/>
      <c r="L7783" s="45"/>
      <c r="M7783" s="45"/>
    </row>
    <row r="7784" spans="8:13" s="28" customFormat="1" x14ac:dyDescent="0.2">
      <c r="H7784" s="12"/>
      <c r="J7784" s="29"/>
      <c r="K7784" s="45"/>
      <c r="L7784" s="45"/>
      <c r="M7784" s="45"/>
    </row>
    <row r="7785" spans="8:13" s="28" customFormat="1" x14ac:dyDescent="0.2">
      <c r="H7785" s="12"/>
      <c r="J7785" s="29"/>
      <c r="K7785" s="45"/>
      <c r="L7785" s="45"/>
      <c r="M7785" s="45"/>
    </row>
    <row r="7786" spans="8:13" s="28" customFormat="1" x14ac:dyDescent="0.2">
      <c r="H7786" s="12"/>
      <c r="J7786" s="29"/>
      <c r="K7786" s="45"/>
      <c r="L7786" s="45"/>
      <c r="M7786" s="45"/>
    </row>
    <row r="7787" spans="8:13" s="28" customFormat="1" x14ac:dyDescent="0.2">
      <c r="H7787" s="12"/>
      <c r="J7787" s="29"/>
      <c r="K7787" s="45"/>
      <c r="L7787" s="45"/>
      <c r="M7787" s="45"/>
    </row>
    <row r="7788" spans="8:13" s="28" customFormat="1" x14ac:dyDescent="0.2">
      <c r="H7788" s="12"/>
      <c r="J7788" s="29"/>
      <c r="K7788" s="45"/>
      <c r="L7788" s="45"/>
      <c r="M7788" s="45"/>
    </row>
    <row r="7789" spans="8:13" s="28" customFormat="1" x14ac:dyDescent="0.2">
      <c r="H7789" s="12"/>
      <c r="J7789" s="29"/>
      <c r="K7789" s="45"/>
      <c r="L7789" s="45"/>
      <c r="M7789" s="45"/>
    </row>
    <row r="7790" spans="8:13" s="28" customFormat="1" x14ac:dyDescent="0.2">
      <c r="H7790" s="12"/>
      <c r="J7790" s="29"/>
      <c r="K7790" s="45"/>
      <c r="L7790" s="45"/>
      <c r="M7790" s="45"/>
    </row>
    <row r="7791" spans="8:13" s="28" customFormat="1" x14ac:dyDescent="0.2">
      <c r="H7791" s="12"/>
      <c r="J7791" s="29"/>
      <c r="K7791" s="45"/>
      <c r="L7791" s="45"/>
      <c r="M7791" s="45"/>
    </row>
    <row r="7792" spans="8:13" s="28" customFormat="1" x14ac:dyDescent="0.2">
      <c r="H7792" s="12"/>
      <c r="J7792" s="29"/>
      <c r="K7792" s="45"/>
      <c r="L7792" s="45"/>
      <c r="M7792" s="45"/>
    </row>
    <row r="7793" spans="8:13" s="28" customFormat="1" x14ac:dyDescent="0.2">
      <c r="H7793" s="12"/>
      <c r="J7793" s="29"/>
      <c r="K7793" s="45"/>
      <c r="L7793" s="45"/>
      <c r="M7793" s="45"/>
    </row>
    <row r="7794" spans="8:13" s="28" customFormat="1" x14ac:dyDescent="0.2">
      <c r="H7794" s="12"/>
      <c r="J7794" s="29"/>
      <c r="K7794" s="45"/>
      <c r="L7794" s="45"/>
      <c r="M7794" s="45"/>
    </row>
    <row r="7795" spans="8:13" s="28" customFormat="1" x14ac:dyDescent="0.2">
      <c r="H7795" s="12"/>
      <c r="J7795" s="29"/>
      <c r="K7795" s="45"/>
      <c r="L7795" s="45"/>
      <c r="M7795" s="45"/>
    </row>
    <row r="7796" spans="8:13" s="28" customFormat="1" x14ac:dyDescent="0.2">
      <c r="H7796" s="12"/>
      <c r="J7796" s="29"/>
      <c r="K7796" s="45"/>
      <c r="L7796" s="45"/>
      <c r="M7796" s="45"/>
    </row>
    <row r="7797" spans="8:13" s="28" customFormat="1" x14ac:dyDescent="0.2">
      <c r="H7797" s="12"/>
      <c r="J7797" s="29"/>
      <c r="K7797" s="45"/>
      <c r="L7797" s="45"/>
      <c r="M7797" s="45"/>
    </row>
    <row r="7798" spans="8:13" s="28" customFormat="1" x14ac:dyDescent="0.2">
      <c r="H7798" s="12"/>
      <c r="J7798" s="29"/>
      <c r="K7798" s="45"/>
      <c r="L7798" s="45"/>
      <c r="M7798" s="45"/>
    </row>
    <row r="7799" spans="8:13" s="28" customFormat="1" x14ac:dyDescent="0.2">
      <c r="H7799" s="12"/>
      <c r="J7799" s="29"/>
      <c r="K7799" s="45"/>
      <c r="L7799" s="45"/>
      <c r="M7799" s="45"/>
    </row>
    <row r="7800" spans="8:13" s="28" customFormat="1" x14ac:dyDescent="0.2">
      <c r="H7800" s="12"/>
      <c r="J7800" s="29"/>
      <c r="K7800" s="45"/>
      <c r="L7800" s="45"/>
      <c r="M7800" s="45"/>
    </row>
    <row r="7801" spans="8:13" s="28" customFormat="1" x14ac:dyDescent="0.2">
      <c r="H7801" s="12"/>
      <c r="J7801" s="29"/>
      <c r="K7801" s="45"/>
      <c r="L7801" s="45"/>
      <c r="M7801" s="45"/>
    </row>
    <row r="7802" spans="8:13" s="28" customFormat="1" x14ac:dyDescent="0.2">
      <c r="H7802" s="12"/>
      <c r="J7802" s="29"/>
      <c r="K7802" s="45"/>
      <c r="L7802" s="45"/>
      <c r="M7802" s="45"/>
    </row>
    <row r="7803" spans="8:13" s="28" customFormat="1" x14ac:dyDescent="0.2">
      <c r="H7803" s="12"/>
      <c r="J7803" s="29"/>
      <c r="K7803" s="45"/>
      <c r="L7803" s="45"/>
      <c r="M7803" s="45"/>
    </row>
    <row r="7804" spans="8:13" s="28" customFormat="1" x14ac:dyDescent="0.2">
      <c r="H7804" s="12"/>
      <c r="J7804" s="29"/>
      <c r="K7804" s="45"/>
      <c r="L7804" s="45"/>
      <c r="M7804" s="45"/>
    </row>
    <row r="7805" spans="8:13" s="28" customFormat="1" x14ac:dyDescent="0.2">
      <c r="H7805" s="12"/>
      <c r="J7805" s="29"/>
      <c r="K7805" s="45"/>
      <c r="L7805" s="45"/>
      <c r="M7805" s="45"/>
    </row>
    <row r="7806" spans="8:13" s="28" customFormat="1" x14ac:dyDescent="0.2">
      <c r="H7806" s="12"/>
      <c r="J7806" s="29"/>
      <c r="K7806" s="45"/>
      <c r="L7806" s="45"/>
      <c r="M7806" s="45"/>
    </row>
    <row r="7807" spans="8:13" s="28" customFormat="1" x14ac:dyDescent="0.2">
      <c r="H7807" s="12"/>
      <c r="J7807" s="29"/>
      <c r="K7807" s="45"/>
      <c r="L7807" s="45"/>
      <c r="M7807" s="45"/>
    </row>
    <row r="7808" spans="8:13" s="28" customFormat="1" x14ac:dyDescent="0.2">
      <c r="H7808" s="12"/>
      <c r="J7808" s="29"/>
      <c r="K7808" s="45"/>
      <c r="L7808" s="45"/>
      <c r="M7808" s="45"/>
    </row>
    <row r="7809" spans="8:13" s="28" customFormat="1" x14ac:dyDescent="0.2">
      <c r="H7809" s="12"/>
      <c r="J7809" s="29"/>
      <c r="K7809" s="45"/>
      <c r="L7809" s="45"/>
      <c r="M7809" s="45"/>
    </row>
    <row r="7810" spans="8:13" s="28" customFormat="1" x14ac:dyDescent="0.2">
      <c r="H7810" s="12"/>
      <c r="J7810" s="29"/>
      <c r="K7810" s="45"/>
      <c r="L7810" s="45"/>
      <c r="M7810" s="45"/>
    </row>
    <row r="7811" spans="8:13" s="28" customFormat="1" x14ac:dyDescent="0.2">
      <c r="H7811" s="12"/>
      <c r="J7811" s="29"/>
      <c r="K7811" s="45"/>
      <c r="L7811" s="45"/>
      <c r="M7811" s="45"/>
    </row>
    <row r="7812" spans="8:13" s="28" customFormat="1" x14ac:dyDescent="0.2">
      <c r="H7812" s="12"/>
      <c r="J7812" s="29"/>
      <c r="K7812" s="45"/>
      <c r="L7812" s="45"/>
      <c r="M7812" s="45"/>
    </row>
    <row r="7813" spans="8:13" s="28" customFormat="1" x14ac:dyDescent="0.2">
      <c r="H7813" s="12"/>
      <c r="J7813" s="29"/>
      <c r="K7813" s="45"/>
      <c r="L7813" s="45"/>
      <c r="M7813" s="45"/>
    </row>
    <row r="7814" spans="8:13" s="28" customFormat="1" x14ac:dyDescent="0.2">
      <c r="H7814" s="12"/>
      <c r="J7814" s="29"/>
      <c r="K7814" s="45"/>
      <c r="L7814" s="45"/>
      <c r="M7814" s="45"/>
    </row>
    <row r="7815" spans="8:13" s="28" customFormat="1" x14ac:dyDescent="0.2">
      <c r="H7815" s="12"/>
      <c r="J7815" s="29"/>
      <c r="K7815" s="45"/>
      <c r="L7815" s="45"/>
      <c r="M7815" s="45"/>
    </row>
    <row r="7816" spans="8:13" s="28" customFormat="1" x14ac:dyDescent="0.2">
      <c r="H7816" s="12"/>
      <c r="J7816" s="29"/>
      <c r="K7816" s="45"/>
      <c r="L7816" s="45"/>
      <c r="M7816" s="45"/>
    </row>
    <row r="7817" spans="8:13" s="28" customFormat="1" x14ac:dyDescent="0.2">
      <c r="H7817" s="12"/>
      <c r="J7817" s="29"/>
      <c r="K7817" s="45"/>
      <c r="L7817" s="45"/>
      <c r="M7817" s="45"/>
    </row>
    <row r="7818" spans="8:13" s="28" customFormat="1" x14ac:dyDescent="0.2">
      <c r="H7818" s="12"/>
      <c r="J7818" s="29"/>
      <c r="K7818" s="45"/>
      <c r="L7818" s="45"/>
      <c r="M7818" s="45"/>
    </row>
    <row r="7819" spans="8:13" s="28" customFormat="1" x14ac:dyDescent="0.2">
      <c r="H7819" s="12"/>
      <c r="J7819" s="29"/>
      <c r="K7819" s="45"/>
      <c r="L7819" s="45"/>
      <c r="M7819" s="45"/>
    </row>
    <row r="7820" spans="8:13" s="28" customFormat="1" x14ac:dyDescent="0.2">
      <c r="H7820" s="12"/>
      <c r="J7820" s="29"/>
      <c r="K7820" s="45"/>
      <c r="L7820" s="45"/>
      <c r="M7820" s="45"/>
    </row>
    <row r="7821" spans="8:13" s="28" customFormat="1" x14ac:dyDescent="0.2">
      <c r="H7821" s="12"/>
      <c r="J7821" s="29"/>
      <c r="K7821" s="45"/>
      <c r="L7821" s="45"/>
      <c r="M7821" s="45"/>
    </row>
    <row r="7822" spans="8:13" s="28" customFormat="1" x14ac:dyDescent="0.2">
      <c r="H7822" s="12"/>
      <c r="J7822" s="29"/>
      <c r="K7822" s="45"/>
      <c r="L7822" s="45"/>
      <c r="M7822" s="45"/>
    </row>
    <row r="7823" spans="8:13" s="28" customFormat="1" x14ac:dyDescent="0.2">
      <c r="H7823" s="12"/>
      <c r="J7823" s="29"/>
      <c r="K7823" s="45"/>
      <c r="L7823" s="45"/>
      <c r="M7823" s="45"/>
    </row>
    <row r="7824" spans="8:13" s="28" customFormat="1" x14ac:dyDescent="0.2">
      <c r="H7824" s="12"/>
      <c r="J7824" s="29"/>
      <c r="K7824" s="45"/>
      <c r="L7824" s="45"/>
      <c r="M7824" s="45"/>
    </row>
    <row r="7825" spans="8:13" s="28" customFormat="1" x14ac:dyDescent="0.2">
      <c r="H7825" s="12"/>
      <c r="J7825" s="29"/>
      <c r="K7825" s="45"/>
      <c r="L7825" s="45"/>
      <c r="M7825" s="45"/>
    </row>
    <row r="7826" spans="8:13" s="28" customFormat="1" x14ac:dyDescent="0.2">
      <c r="H7826" s="12"/>
      <c r="J7826" s="29"/>
      <c r="K7826" s="45"/>
      <c r="L7826" s="45"/>
      <c r="M7826" s="45"/>
    </row>
    <row r="7827" spans="8:13" s="28" customFormat="1" x14ac:dyDescent="0.2">
      <c r="H7827" s="12"/>
      <c r="J7827" s="29"/>
      <c r="K7827" s="45"/>
      <c r="L7827" s="45"/>
      <c r="M7827" s="45"/>
    </row>
    <row r="7828" spans="8:13" s="28" customFormat="1" x14ac:dyDescent="0.2">
      <c r="H7828" s="12"/>
      <c r="J7828" s="29"/>
      <c r="K7828" s="45"/>
      <c r="L7828" s="45"/>
      <c r="M7828" s="45"/>
    </row>
    <row r="7829" spans="8:13" s="28" customFormat="1" x14ac:dyDescent="0.2">
      <c r="H7829" s="12"/>
      <c r="J7829" s="29"/>
      <c r="K7829" s="45"/>
      <c r="L7829" s="45"/>
      <c r="M7829" s="45"/>
    </row>
    <row r="7830" spans="8:13" s="28" customFormat="1" x14ac:dyDescent="0.2">
      <c r="H7830" s="12"/>
      <c r="J7830" s="29"/>
      <c r="K7830" s="45"/>
      <c r="L7830" s="45"/>
      <c r="M7830" s="45"/>
    </row>
    <row r="7831" spans="8:13" s="28" customFormat="1" x14ac:dyDescent="0.2">
      <c r="H7831" s="12"/>
      <c r="J7831" s="29"/>
      <c r="K7831" s="45"/>
      <c r="L7831" s="45"/>
      <c r="M7831" s="45"/>
    </row>
    <row r="7832" spans="8:13" s="28" customFormat="1" x14ac:dyDescent="0.2">
      <c r="H7832" s="12"/>
      <c r="J7832" s="29"/>
      <c r="K7832" s="45"/>
      <c r="L7832" s="45"/>
      <c r="M7832" s="45"/>
    </row>
    <row r="7833" spans="8:13" s="28" customFormat="1" x14ac:dyDescent="0.2">
      <c r="H7833" s="12"/>
      <c r="J7833" s="29"/>
      <c r="K7833" s="45"/>
      <c r="L7833" s="45"/>
      <c r="M7833" s="45"/>
    </row>
    <row r="7834" spans="8:13" s="28" customFormat="1" x14ac:dyDescent="0.2">
      <c r="H7834" s="12"/>
      <c r="J7834" s="29"/>
      <c r="K7834" s="45"/>
      <c r="L7834" s="45"/>
      <c r="M7834" s="45"/>
    </row>
    <row r="7835" spans="8:13" s="28" customFormat="1" x14ac:dyDescent="0.2">
      <c r="H7835" s="12"/>
      <c r="J7835" s="29"/>
      <c r="K7835" s="45"/>
      <c r="L7835" s="45"/>
      <c r="M7835" s="45"/>
    </row>
    <row r="7836" spans="8:13" s="28" customFormat="1" x14ac:dyDescent="0.2">
      <c r="H7836" s="12"/>
      <c r="J7836" s="29"/>
      <c r="K7836" s="45"/>
      <c r="L7836" s="45"/>
      <c r="M7836" s="45"/>
    </row>
    <row r="7837" spans="8:13" s="28" customFormat="1" x14ac:dyDescent="0.2">
      <c r="H7837" s="12"/>
      <c r="J7837" s="29"/>
      <c r="K7837" s="45"/>
      <c r="L7837" s="45"/>
      <c r="M7837" s="45"/>
    </row>
    <row r="7838" spans="8:13" s="28" customFormat="1" x14ac:dyDescent="0.2">
      <c r="H7838" s="12"/>
      <c r="J7838" s="29"/>
      <c r="K7838" s="45"/>
      <c r="L7838" s="45"/>
      <c r="M7838" s="45"/>
    </row>
    <row r="7839" spans="8:13" s="28" customFormat="1" x14ac:dyDescent="0.2">
      <c r="H7839" s="12"/>
      <c r="J7839" s="29"/>
      <c r="K7839" s="45"/>
      <c r="L7839" s="45"/>
      <c r="M7839" s="45"/>
    </row>
    <row r="7840" spans="8:13" s="28" customFormat="1" x14ac:dyDescent="0.2">
      <c r="H7840" s="12"/>
      <c r="J7840" s="29"/>
      <c r="K7840" s="45"/>
      <c r="L7840" s="45"/>
      <c r="M7840" s="45"/>
    </row>
    <row r="7841" spans="8:13" s="28" customFormat="1" x14ac:dyDescent="0.2">
      <c r="H7841" s="12"/>
      <c r="J7841" s="29"/>
      <c r="K7841" s="45"/>
      <c r="L7841" s="45"/>
      <c r="M7841" s="45"/>
    </row>
    <row r="7842" spans="8:13" s="28" customFormat="1" x14ac:dyDescent="0.2">
      <c r="H7842" s="12"/>
      <c r="J7842" s="29"/>
      <c r="K7842" s="45"/>
      <c r="L7842" s="45"/>
      <c r="M7842" s="45"/>
    </row>
    <row r="7843" spans="8:13" s="28" customFormat="1" x14ac:dyDescent="0.2">
      <c r="H7843" s="12"/>
      <c r="J7843" s="29"/>
      <c r="K7843" s="45"/>
      <c r="L7843" s="45"/>
      <c r="M7843" s="45"/>
    </row>
    <row r="7844" spans="8:13" s="28" customFormat="1" x14ac:dyDescent="0.2">
      <c r="H7844" s="12"/>
      <c r="J7844" s="29"/>
      <c r="K7844" s="45"/>
      <c r="L7844" s="45"/>
      <c r="M7844" s="45"/>
    </row>
    <row r="7845" spans="8:13" s="28" customFormat="1" x14ac:dyDescent="0.2">
      <c r="H7845" s="12"/>
      <c r="J7845" s="29"/>
      <c r="K7845" s="45"/>
      <c r="L7845" s="45"/>
      <c r="M7845" s="45"/>
    </row>
    <row r="7846" spans="8:13" s="28" customFormat="1" x14ac:dyDescent="0.2">
      <c r="H7846" s="12"/>
      <c r="J7846" s="29"/>
      <c r="K7846" s="45"/>
      <c r="L7846" s="45"/>
      <c r="M7846" s="45"/>
    </row>
    <row r="7847" spans="8:13" s="28" customFormat="1" x14ac:dyDescent="0.2">
      <c r="H7847" s="12"/>
      <c r="J7847" s="29"/>
      <c r="K7847" s="45"/>
      <c r="L7847" s="45"/>
      <c r="M7847" s="45"/>
    </row>
    <row r="7848" spans="8:13" s="28" customFormat="1" x14ac:dyDescent="0.2">
      <c r="H7848" s="12"/>
      <c r="J7848" s="29"/>
      <c r="K7848" s="45"/>
      <c r="L7848" s="45"/>
      <c r="M7848" s="45"/>
    </row>
    <row r="7849" spans="8:13" s="28" customFormat="1" x14ac:dyDescent="0.2">
      <c r="H7849" s="12"/>
      <c r="J7849" s="29"/>
      <c r="K7849" s="45"/>
      <c r="L7849" s="45"/>
      <c r="M7849" s="45"/>
    </row>
    <row r="7850" spans="8:13" s="28" customFormat="1" x14ac:dyDescent="0.2">
      <c r="H7850" s="12"/>
      <c r="J7850" s="29"/>
      <c r="K7850" s="45"/>
      <c r="L7850" s="45"/>
      <c r="M7850" s="45"/>
    </row>
    <row r="7851" spans="8:13" s="28" customFormat="1" x14ac:dyDescent="0.2">
      <c r="H7851" s="12"/>
      <c r="J7851" s="29"/>
      <c r="K7851" s="45"/>
      <c r="L7851" s="45"/>
      <c r="M7851" s="45"/>
    </row>
    <row r="7852" spans="8:13" s="28" customFormat="1" x14ac:dyDescent="0.2">
      <c r="H7852" s="12"/>
      <c r="J7852" s="29"/>
      <c r="K7852" s="45"/>
      <c r="L7852" s="45"/>
      <c r="M7852" s="45"/>
    </row>
    <row r="7853" spans="8:13" s="28" customFormat="1" x14ac:dyDescent="0.2">
      <c r="H7853" s="12"/>
      <c r="J7853" s="29"/>
      <c r="K7853" s="45"/>
      <c r="L7853" s="45"/>
      <c r="M7853" s="45"/>
    </row>
    <row r="7854" spans="8:13" s="28" customFormat="1" x14ac:dyDescent="0.2">
      <c r="H7854" s="12"/>
      <c r="J7854" s="29"/>
      <c r="K7854" s="45"/>
      <c r="L7854" s="45"/>
      <c r="M7854" s="45"/>
    </row>
    <row r="7855" spans="8:13" s="28" customFormat="1" x14ac:dyDescent="0.2">
      <c r="H7855" s="12"/>
      <c r="J7855" s="29"/>
      <c r="K7855" s="45"/>
      <c r="L7855" s="45"/>
      <c r="M7855" s="45"/>
    </row>
    <row r="7856" spans="8:13" s="28" customFormat="1" x14ac:dyDescent="0.2">
      <c r="H7856" s="12"/>
      <c r="J7856" s="29"/>
      <c r="K7856" s="45"/>
      <c r="L7856" s="45"/>
      <c r="M7856" s="45"/>
    </row>
    <row r="7857" spans="8:13" s="28" customFormat="1" x14ac:dyDescent="0.2">
      <c r="H7857" s="12"/>
      <c r="J7857" s="29"/>
      <c r="K7857" s="45"/>
      <c r="L7857" s="45"/>
      <c r="M7857" s="45"/>
    </row>
    <row r="7858" spans="8:13" s="28" customFormat="1" x14ac:dyDescent="0.2">
      <c r="H7858" s="12"/>
      <c r="J7858" s="29"/>
      <c r="K7858" s="45"/>
      <c r="L7858" s="45"/>
      <c r="M7858" s="45"/>
    </row>
    <row r="7859" spans="8:13" s="28" customFormat="1" x14ac:dyDescent="0.2">
      <c r="H7859" s="12"/>
      <c r="J7859" s="29"/>
      <c r="K7859" s="45"/>
      <c r="L7859" s="45"/>
      <c r="M7859" s="45"/>
    </row>
    <row r="7860" spans="8:13" s="28" customFormat="1" x14ac:dyDescent="0.2">
      <c r="H7860" s="12"/>
      <c r="J7860" s="29"/>
      <c r="K7860" s="45"/>
      <c r="L7860" s="45"/>
      <c r="M7860" s="45"/>
    </row>
    <row r="7861" spans="8:13" s="28" customFormat="1" x14ac:dyDescent="0.2">
      <c r="H7861" s="12"/>
      <c r="J7861" s="29"/>
      <c r="K7861" s="45"/>
      <c r="L7861" s="45"/>
      <c r="M7861" s="45"/>
    </row>
    <row r="7862" spans="8:13" s="28" customFormat="1" x14ac:dyDescent="0.2">
      <c r="H7862" s="12"/>
      <c r="J7862" s="29"/>
      <c r="K7862" s="45"/>
      <c r="L7862" s="45"/>
      <c r="M7862" s="45"/>
    </row>
    <row r="7863" spans="8:13" s="28" customFormat="1" x14ac:dyDescent="0.2">
      <c r="H7863" s="12"/>
      <c r="J7863" s="29"/>
      <c r="K7863" s="45"/>
      <c r="L7863" s="45"/>
      <c r="M7863" s="45"/>
    </row>
    <row r="7864" spans="8:13" s="28" customFormat="1" x14ac:dyDescent="0.2">
      <c r="H7864" s="12"/>
      <c r="J7864" s="29"/>
      <c r="K7864" s="45"/>
      <c r="L7864" s="45"/>
      <c r="M7864" s="45"/>
    </row>
    <row r="7865" spans="8:13" s="28" customFormat="1" x14ac:dyDescent="0.2">
      <c r="H7865" s="12"/>
      <c r="J7865" s="29"/>
      <c r="K7865" s="45"/>
      <c r="L7865" s="45"/>
      <c r="M7865" s="45"/>
    </row>
    <row r="7866" spans="8:13" s="28" customFormat="1" x14ac:dyDescent="0.2">
      <c r="H7866" s="12"/>
      <c r="J7866" s="29"/>
      <c r="K7866" s="45"/>
      <c r="L7866" s="45"/>
      <c r="M7866" s="45"/>
    </row>
    <row r="7867" spans="8:13" s="28" customFormat="1" x14ac:dyDescent="0.2">
      <c r="H7867" s="12"/>
      <c r="J7867" s="29"/>
      <c r="K7867" s="45"/>
      <c r="L7867" s="45"/>
      <c r="M7867" s="45"/>
    </row>
    <row r="7868" spans="8:13" s="28" customFormat="1" x14ac:dyDescent="0.2">
      <c r="H7868" s="12"/>
      <c r="J7868" s="29"/>
      <c r="K7868" s="45"/>
      <c r="L7868" s="45"/>
      <c r="M7868" s="45"/>
    </row>
    <row r="7869" spans="8:13" s="28" customFormat="1" x14ac:dyDescent="0.2">
      <c r="H7869" s="12"/>
      <c r="J7869" s="29"/>
      <c r="K7869" s="45"/>
      <c r="L7869" s="45"/>
      <c r="M7869" s="45"/>
    </row>
    <row r="7870" spans="8:13" s="28" customFormat="1" x14ac:dyDescent="0.2">
      <c r="H7870" s="12"/>
      <c r="J7870" s="29"/>
      <c r="K7870" s="45"/>
      <c r="L7870" s="45"/>
      <c r="M7870" s="45"/>
    </row>
    <row r="7871" spans="8:13" s="28" customFormat="1" x14ac:dyDescent="0.2">
      <c r="H7871" s="12"/>
      <c r="J7871" s="29"/>
      <c r="K7871" s="45"/>
      <c r="L7871" s="45"/>
      <c r="M7871" s="45"/>
    </row>
    <row r="7872" spans="8:13" s="28" customFormat="1" x14ac:dyDescent="0.2">
      <c r="H7872" s="12"/>
      <c r="J7872" s="29"/>
      <c r="K7872" s="45"/>
      <c r="L7872" s="45"/>
      <c r="M7872" s="45"/>
    </row>
    <row r="7873" spans="8:13" s="28" customFormat="1" x14ac:dyDescent="0.2">
      <c r="H7873" s="12"/>
      <c r="J7873" s="29"/>
      <c r="K7873" s="45"/>
      <c r="L7873" s="45"/>
      <c r="M7873" s="45"/>
    </row>
    <row r="7874" spans="8:13" s="28" customFormat="1" x14ac:dyDescent="0.2">
      <c r="H7874" s="12"/>
      <c r="J7874" s="29"/>
      <c r="K7874" s="45"/>
      <c r="L7874" s="45"/>
      <c r="M7874" s="45"/>
    </row>
    <row r="7875" spans="8:13" s="28" customFormat="1" x14ac:dyDescent="0.2">
      <c r="H7875" s="12"/>
      <c r="J7875" s="29"/>
      <c r="K7875" s="45"/>
      <c r="L7875" s="45"/>
      <c r="M7875" s="45"/>
    </row>
    <row r="7876" spans="8:13" s="28" customFormat="1" x14ac:dyDescent="0.2">
      <c r="H7876" s="12"/>
      <c r="J7876" s="29"/>
      <c r="K7876" s="45"/>
      <c r="L7876" s="45"/>
      <c r="M7876" s="45"/>
    </row>
    <row r="7877" spans="8:13" s="28" customFormat="1" x14ac:dyDescent="0.2">
      <c r="H7877" s="12"/>
      <c r="J7877" s="29"/>
      <c r="K7877" s="45"/>
      <c r="L7877" s="45"/>
      <c r="M7877" s="45"/>
    </row>
    <row r="7878" spans="8:13" s="28" customFormat="1" x14ac:dyDescent="0.2">
      <c r="H7878" s="12"/>
      <c r="J7878" s="29"/>
      <c r="K7878" s="45"/>
      <c r="L7878" s="45"/>
      <c r="M7878" s="45"/>
    </row>
    <row r="7879" spans="8:13" s="28" customFormat="1" x14ac:dyDescent="0.2">
      <c r="H7879" s="12"/>
      <c r="J7879" s="29"/>
      <c r="K7879" s="45"/>
      <c r="L7879" s="45"/>
      <c r="M7879" s="45"/>
    </row>
    <row r="7880" spans="8:13" s="28" customFormat="1" x14ac:dyDescent="0.2">
      <c r="H7880" s="12"/>
      <c r="J7880" s="29"/>
      <c r="K7880" s="45"/>
      <c r="L7880" s="45"/>
      <c r="M7880" s="45"/>
    </row>
    <row r="7881" spans="8:13" s="28" customFormat="1" x14ac:dyDescent="0.2">
      <c r="H7881" s="12"/>
      <c r="J7881" s="29"/>
      <c r="K7881" s="45"/>
      <c r="L7881" s="45"/>
      <c r="M7881" s="45"/>
    </row>
    <row r="7882" spans="8:13" s="28" customFormat="1" x14ac:dyDescent="0.2">
      <c r="H7882" s="12"/>
      <c r="J7882" s="29"/>
      <c r="K7882" s="45"/>
      <c r="L7882" s="45"/>
      <c r="M7882" s="45"/>
    </row>
    <row r="7883" spans="8:13" s="28" customFormat="1" x14ac:dyDescent="0.2">
      <c r="H7883" s="12"/>
      <c r="J7883" s="29"/>
      <c r="K7883" s="45"/>
      <c r="L7883" s="45"/>
      <c r="M7883" s="45"/>
    </row>
    <row r="7884" spans="8:13" s="28" customFormat="1" x14ac:dyDescent="0.2">
      <c r="H7884" s="12"/>
      <c r="J7884" s="29"/>
      <c r="K7884" s="45"/>
      <c r="L7884" s="45"/>
      <c r="M7884" s="45"/>
    </row>
    <row r="7885" spans="8:13" s="28" customFormat="1" x14ac:dyDescent="0.2">
      <c r="H7885" s="12"/>
      <c r="J7885" s="29"/>
      <c r="K7885" s="45"/>
      <c r="L7885" s="45"/>
      <c r="M7885" s="45"/>
    </row>
    <row r="7886" spans="8:13" s="28" customFormat="1" x14ac:dyDescent="0.2">
      <c r="H7886" s="12"/>
      <c r="J7886" s="29"/>
      <c r="K7886" s="45"/>
      <c r="L7886" s="45"/>
      <c r="M7886" s="45"/>
    </row>
    <row r="7887" spans="8:13" s="28" customFormat="1" x14ac:dyDescent="0.2">
      <c r="H7887" s="12"/>
      <c r="J7887" s="29"/>
      <c r="K7887" s="45"/>
      <c r="L7887" s="45"/>
      <c r="M7887" s="45"/>
    </row>
    <row r="7888" spans="8:13" s="28" customFormat="1" x14ac:dyDescent="0.2">
      <c r="H7888" s="12"/>
      <c r="J7888" s="29"/>
      <c r="K7888" s="45"/>
      <c r="L7888" s="45"/>
      <c r="M7888" s="45"/>
    </row>
    <row r="7889" spans="8:13" s="28" customFormat="1" x14ac:dyDescent="0.2">
      <c r="H7889" s="12"/>
      <c r="J7889" s="29"/>
      <c r="K7889" s="45"/>
      <c r="L7889" s="45"/>
      <c r="M7889" s="45"/>
    </row>
    <row r="7890" spans="8:13" s="28" customFormat="1" x14ac:dyDescent="0.2">
      <c r="H7890" s="12"/>
      <c r="J7890" s="29"/>
      <c r="K7890" s="45"/>
      <c r="L7890" s="45"/>
      <c r="M7890" s="45"/>
    </row>
    <row r="7891" spans="8:13" s="28" customFormat="1" x14ac:dyDescent="0.2">
      <c r="H7891" s="12"/>
      <c r="J7891" s="29"/>
      <c r="K7891" s="45"/>
      <c r="L7891" s="45"/>
      <c r="M7891" s="45"/>
    </row>
    <row r="7892" spans="8:13" s="28" customFormat="1" x14ac:dyDescent="0.2">
      <c r="H7892" s="12"/>
      <c r="J7892" s="29"/>
      <c r="K7892" s="45"/>
      <c r="L7892" s="45"/>
      <c r="M7892" s="45"/>
    </row>
    <row r="7893" spans="8:13" s="28" customFormat="1" x14ac:dyDescent="0.2">
      <c r="H7893" s="12"/>
      <c r="J7893" s="29"/>
      <c r="K7893" s="45"/>
      <c r="L7893" s="45"/>
      <c r="M7893" s="45"/>
    </row>
    <row r="7894" spans="8:13" s="28" customFormat="1" x14ac:dyDescent="0.2">
      <c r="H7894" s="12"/>
      <c r="J7894" s="29"/>
      <c r="K7894" s="45"/>
      <c r="L7894" s="45"/>
      <c r="M7894" s="45"/>
    </row>
    <row r="7895" spans="8:13" s="28" customFormat="1" x14ac:dyDescent="0.2">
      <c r="H7895" s="12"/>
      <c r="J7895" s="29"/>
      <c r="K7895" s="45"/>
      <c r="L7895" s="45"/>
      <c r="M7895" s="45"/>
    </row>
    <row r="7896" spans="8:13" s="28" customFormat="1" x14ac:dyDescent="0.2">
      <c r="H7896" s="12"/>
      <c r="J7896" s="29"/>
      <c r="K7896" s="45"/>
      <c r="L7896" s="45"/>
      <c r="M7896" s="45"/>
    </row>
    <row r="7897" spans="8:13" s="28" customFormat="1" x14ac:dyDescent="0.2">
      <c r="H7897" s="12"/>
      <c r="J7897" s="29"/>
      <c r="K7897" s="45"/>
      <c r="L7897" s="45"/>
      <c r="M7897" s="45"/>
    </row>
    <row r="7898" spans="8:13" s="28" customFormat="1" x14ac:dyDescent="0.2">
      <c r="H7898" s="12"/>
      <c r="J7898" s="29"/>
      <c r="K7898" s="45"/>
      <c r="L7898" s="45"/>
      <c r="M7898" s="45"/>
    </row>
    <row r="7899" spans="8:13" s="28" customFormat="1" x14ac:dyDescent="0.2">
      <c r="H7899" s="12"/>
      <c r="J7899" s="29"/>
      <c r="K7899" s="45"/>
      <c r="L7899" s="45"/>
      <c r="M7899" s="45"/>
    </row>
    <row r="7900" spans="8:13" s="28" customFormat="1" x14ac:dyDescent="0.2">
      <c r="H7900" s="12"/>
      <c r="J7900" s="29"/>
      <c r="K7900" s="45"/>
      <c r="L7900" s="45"/>
      <c r="M7900" s="45"/>
    </row>
    <row r="7901" spans="8:13" s="28" customFormat="1" x14ac:dyDescent="0.2">
      <c r="H7901" s="12"/>
      <c r="J7901" s="29"/>
      <c r="K7901" s="45"/>
      <c r="L7901" s="45"/>
      <c r="M7901" s="45"/>
    </row>
    <row r="7902" spans="8:13" s="28" customFormat="1" x14ac:dyDescent="0.2">
      <c r="H7902" s="12"/>
      <c r="J7902" s="29"/>
      <c r="K7902" s="45"/>
      <c r="L7902" s="45"/>
      <c r="M7902" s="45"/>
    </row>
    <row r="7903" spans="8:13" s="28" customFormat="1" x14ac:dyDescent="0.2">
      <c r="H7903" s="12"/>
      <c r="J7903" s="29"/>
      <c r="K7903" s="45"/>
      <c r="L7903" s="45"/>
      <c r="M7903" s="45"/>
    </row>
    <row r="7904" spans="8:13" s="28" customFormat="1" x14ac:dyDescent="0.2">
      <c r="H7904" s="12"/>
      <c r="J7904" s="29"/>
      <c r="K7904" s="45"/>
      <c r="L7904" s="45"/>
      <c r="M7904" s="45"/>
    </row>
    <row r="7905" spans="8:13" s="28" customFormat="1" x14ac:dyDescent="0.2">
      <c r="H7905" s="12"/>
      <c r="J7905" s="29"/>
      <c r="K7905" s="45"/>
      <c r="L7905" s="45"/>
      <c r="M7905" s="45"/>
    </row>
    <row r="7906" spans="8:13" s="28" customFormat="1" x14ac:dyDescent="0.2">
      <c r="H7906" s="12"/>
      <c r="J7906" s="29"/>
      <c r="K7906" s="45"/>
      <c r="L7906" s="45"/>
      <c r="M7906" s="45"/>
    </row>
    <row r="7907" spans="8:13" s="28" customFormat="1" x14ac:dyDescent="0.2">
      <c r="H7907" s="12"/>
      <c r="J7907" s="29"/>
      <c r="K7907" s="45"/>
      <c r="L7907" s="45"/>
      <c r="M7907" s="45"/>
    </row>
    <row r="7908" spans="8:13" s="28" customFormat="1" x14ac:dyDescent="0.2">
      <c r="H7908" s="12"/>
      <c r="J7908" s="29"/>
      <c r="K7908" s="45"/>
      <c r="L7908" s="45"/>
      <c r="M7908" s="45"/>
    </row>
    <row r="7909" spans="8:13" s="28" customFormat="1" x14ac:dyDescent="0.2">
      <c r="H7909" s="12"/>
      <c r="J7909" s="29"/>
      <c r="K7909" s="45"/>
      <c r="L7909" s="45"/>
      <c r="M7909" s="45"/>
    </row>
    <row r="7910" spans="8:13" s="28" customFormat="1" x14ac:dyDescent="0.2">
      <c r="H7910" s="12"/>
      <c r="J7910" s="29"/>
      <c r="K7910" s="45"/>
      <c r="L7910" s="45"/>
      <c r="M7910" s="45"/>
    </row>
    <row r="7911" spans="8:13" s="28" customFormat="1" x14ac:dyDescent="0.2">
      <c r="H7911" s="12"/>
      <c r="J7911" s="29"/>
      <c r="K7911" s="45"/>
      <c r="L7911" s="45"/>
      <c r="M7911" s="45"/>
    </row>
    <row r="7912" spans="8:13" s="28" customFormat="1" x14ac:dyDescent="0.2">
      <c r="H7912" s="12"/>
      <c r="J7912" s="29"/>
      <c r="K7912" s="45"/>
      <c r="L7912" s="45"/>
      <c r="M7912" s="45"/>
    </row>
    <row r="7913" spans="8:13" s="28" customFormat="1" x14ac:dyDescent="0.2">
      <c r="H7913" s="12"/>
      <c r="J7913" s="29"/>
      <c r="K7913" s="45"/>
      <c r="L7913" s="45"/>
      <c r="M7913" s="45"/>
    </row>
    <row r="7914" spans="8:13" s="28" customFormat="1" x14ac:dyDescent="0.2">
      <c r="H7914" s="12"/>
      <c r="J7914" s="29"/>
      <c r="K7914" s="45"/>
      <c r="L7914" s="45"/>
      <c r="M7914" s="45"/>
    </row>
    <row r="7915" spans="8:13" s="28" customFormat="1" x14ac:dyDescent="0.2">
      <c r="H7915" s="12"/>
      <c r="J7915" s="29"/>
      <c r="K7915" s="45"/>
      <c r="L7915" s="45"/>
      <c r="M7915" s="45"/>
    </row>
    <row r="7916" spans="8:13" s="28" customFormat="1" x14ac:dyDescent="0.2">
      <c r="H7916" s="12"/>
      <c r="J7916" s="29"/>
      <c r="K7916" s="45"/>
      <c r="L7916" s="45"/>
      <c r="M7916" s="45"/>
    </row>
    <row r="7917" spans="8:13" s="28" customFormat="1" x14ac:dyDescent="0.2">
      <c r="H7917" s="12"/>
      <c r="J7917" s="29"/>
      <c r="K7917" s="45"/>
      <c r="L7917" s="45"/>
      <c r="M7917" s="45"/>
    </row>
    <row r="7918" spans="8:13" s="28" customFormat="1" x14ac:dyDescent="0.2">
      <c r="H7918" s="12"/>
      <c r="J7918" s="29"/>
      <c r="K7918" s="45"/>
      <c r="L7918" s="45"/>
      <c r="M7918" s="45"/>
    </row>
    <row r="7919" spans="8:13" s="28" customFormat="1" x14ac:dyDescent="0.2">
      <c r="H7919" s="12"/>
      <c r="J7919" s="29"/>
      <c r="K7919" s="45"/>
      <c r="L7919" s="45"/>
      <c r="M7919" s="45"/>
    </row>
    <row r="7920" spans="8:13" s="28" customFormat="1" x14ac:dyDescent="0.2">
      <c r="H7920" s="12"/>
      <c r="J7920" s="29"/>
      <c r="K7920" s="45"/>
      <c r="L7920" s="45"/>
      <c r="M7920" s="45"/>
    </row>
    <row r="7921" spans="8:13" s="28" customFormat="1" x14ac:dyDescent="0.2">
      <c r="H7921" s="12"/>
      <c r="J7921" s="29"/>
      <c r="K7921" s="45"/>
      <c r="L7921" s="45"/>
      <c r="M7921" s="45"/>
    </row>
    <row r="7922" spans="8:13" s="28" customFormat="1" x14ac:dyDescent="0.2">
      <c r="H7922" s="12"/>
      <c r="J7922" s="29"/>
      <c r="K7922" s="45"/>
      <c r="L7922" s="45"/>
      <c r="M7922" s="45"/>
    </row>
    <row r="7923" spans="8:13" s="28" customFormat="1" x14ac:dyDescent="0.2">
      <c r="H7923" s="12"/>
      <c r="J7923" s="29"/>
      <c r="K7923" s="45"/>
      <c r="L7923" s="45"/>
      <c r="M7923" s="45"/>
    </row>
    <row r="7924" spans="8:13" s="28" customFormat="1" x14ac:dyDescent="0.2">
      <c r="H7924" s="12"/>
      <c r="J7924" s="29"/>
      <c r="K7924" s="45"/>
      <c r="L7924" s="45"/>
      <c r="M7924" s="45"/>
    </row>
    <row r="7925" spans="8:13" s="28" customFormat="1" x14ac:dyDescent="0.2">
      <c r="H7925" s="12"/>
      <c r="J7925" s="29"/>
      <c r="K7925" s="45"/>
      <c r="L7925" s="45"/>
      <c r="M7925" s="45"/>
    </row>
    <row r="7926" spans="8:13" s="28" customFormat="1" x14ac:dyDescent="0.2">
      <c r="H7926" s="12"/>
      <c r="J7926" s="29"/>
      <c r="K7926" s="45"/>
      <c r="L7926" s="45"/>
      <c r="M7926" s="45"/>
    </row>
    <row r="7927" spans="8:13" s="28" customFormat="1" x14ac:dyDescent="0.2">
      <c r="H7927" s="12"/>
      <c r="J7927" s="29"/>
      <c r="K7927" s="45"/>
      <c r="L7927" s="45"/>
      <c r="M7927" s="45"/>
    </row>
    <row r="7928" spans="8:13" s="28" customFormat="1" x14ac:dyDescent="0.2">
      <c r="H7928" s="12"/>
      <c r="J7928" s="29"/>
      <c r="K7928" s="45"/>
      <c r="L7928" s="45"/>
      <c r="M7928" s="45"/>
    </row>
    <row r="7929" spans="8:13" s="28" customFormat="1" x14ac:dyDescent="0.2">
      <c r="H7929" s="12"/>
      <c r="J7929" s="29"/>
      <c r="K7929" s="45"/>
      <c r="L7929" s="45"/>
      <c r="M7929" s="45"/>
    </row>
    <row r="7930" spans="8:13" s="28" customFormat="1" x14ac:dyDescent="0.2">
      <c r="H7930" s="12"/>
      <c r="J7930" s="29"/>
      <c r="K7930" s="45"/>
      <c r="L7930" s="45"/>
      <c r="M7930" s="45"/>
    </row>
    <row r="7931" spans="8:13" s="28" customFormat="1" x14ac:dyDescent="0.2">
      <c r="H7931" s="12"/>
      <c r="J7931" s="29"/>
      <c r="K7931" s="45"/>
      <c r="L7931" s="45"/>
      <c r="M7931" s="45"/>
    </row>
    <row r="7932" spans="8:13" s="28" customFormat="1" x14ac:dyDescent="0.2">
      <c r="H7932" s="12"/>
      <c r="J7932" s="29"/>
      <c r="K7932" s="45"/>
      <c r="L7932" s="45"/>
      <c r="M7932" s="45"/>
    </row>
    <row r="7933" spans="8:13" s="28" customFormat="1" x14ac:dyDescent="0.2">
      <c r="H7933" s="12"/>
      <c r="J7933" s="29"/>
      <c r="K7933" s="45"/>
      <c r="L7933" s="45"/>
      <c r="M7933" s="45"/>
    </row>
    <row r="7934" spans="8:13" s="28" customFormat="1" x14ac:dyDescent="0.2">
      <c r="H7934" s="12"/>
      <c r="J7934" s="29"/>
      <c r="K7934" s="45"/>
      <c r="L7934" s="45"/>
      <c r="M7934" s="45"/>
    </row>
    <row r="7935" spans="8:13" s="28" customFormat="1" x14ac:dyDescent="0.2">
      <c r="H7935" s="12"/>
      <c r="J7935" s="29"/>
      <c r="K7935" s="45"/>
      <c r="L7935" s="45"/>
      <c r="M7935" s="45"/>
    </row>
    <row r="7936" spans="8:13" s="28" customFormat="1" x14ac:dyDescent="0.2">
      <c r="H7936" s="12"/>
      <c r="J7936" s="29"/>
      <c r="K7936" s="45"/>
      <c r="L7936" s="45"/>
      <c r="M7936" s="45"/>
    </row>
    <row r="7937" spans="8:13" s="28" customFormat="1" x14ac:dyDescent="0.2">
      <c r="H7937" s="12"/>
      <c r="J7937" s="29"/>
      <c r="K7937" s="45"/>
      <c r="L7937" s="45"/>
      <c r="M7937" s="45"/>
    </row>
    <row r="7938" spans="8:13" s="28" customFormat="1" x14ac:dyDescent="0.2">
      <c r="H7938" s="12"/>
      <c r="J7938" s="29"/>
      <c r="K7938" s="45"/>
      <c r="L7938" s="45"/>
      <c r="M7938" s="45"/>
    </row>
    <row r="7939" spans="8:13" s="28" customFormat="1" x14ac:dyDescent="0.2">
      <c r="H7939" s="12"/>
      <c r="J7939" s="29"/>
      <c r="K7939" s="45"/>
      <c r="L7939" s="45"/>
      <c r="M7939" s="45"/>
    </row>
    <row r="7940" spans="8:13" s="28" customFormat="1" x14ac:dyDescent="0.2">
      <c r="H7940" s="12"/>
      <c r="J7940" s="29"/>
      <c r="K7940" s="45"/>
      <c r="L7940" s="45"/>
      <c r="M7940" s="45"/>
    </row>
    <row r="7941" spans="8:13" s="28" customFormat="1" x14ac:dyDescent="0.2">
      <c r="H7941" s="12"/>
      <c r="J7941" s="29"/>
      <c r="K7941" s="45"/>
      <c r="L7941" s="45"/>
      <c r="M7941" s="45"/>
    </row>
    <row r="7942" spans="8:13" s="28" customFormat="1" x14ac:dyDescent="0.2">
      <c r="H7942" s="12"/>
      <c r="J7942" s="29"/>
      <c r="K7942" s="45"/>
      <c r="L7942" s="45"/>
      <c r="M7942" s="45"/>
    </row>
    <row r="7943" spans="8:13" s="28" customFormat="1" x14ac:dyDescent="0.2">
      <c r="H7943" s="12"/>
      <c r="J7943" s="29"/>
      <c r="K7943" s="45"/>
      <c r="L7943" s="45"/>
      <c r="M7943" s="45"/>
    </row>
    <row r="7944" spans="8:13" s="28" customFormat="1" x14ac:dyDescent="0.2">
      <c r="H7944" s="12"/>
      <c r="J7944" s="29"/>
      <c r="K7944" s="45"/>
      <c r="L7944" s="45"/>
      <c r="M7944" s="45"/>
    </row>
    <row r="7945" spans="8:13" s="28" customFormat="1" x14ac:dyDescent="0.2">
      <c r="H7945" s="12"/>
      <c r="J7945" s="29"/>
      <c r="K7945" s="45"/>
      <c r="L7945" s="45"/>
      <c r="M7945" s="45"/>
    </row>
    <row r="7946" spans="8:13" s="28" customFormat="1" x14ac:dyDescent="0.2">
      <c r="H7946" s="12"/>
      <c r="J7946" s="29"/>
      <c r="K7946" s="45"/>
      <c r="L7946" s="45"/>
      <c r="M7946" s="45"/>
    </row>
    <row r="7947" spans="8:13" s="28" customFormat="1" x14ac:dyDescent="0.2">
      <c r="H7947" s="12"/>
      <c r="J7947" s="29"/>
      <c r="K7947" s="45"/>
      <c r="L7947" s="45"/>
      <c r="M7947" s="45"/>
    </row>
    <row r="7948" spans="8:13" s="28" customFormat="1" x14ac:dyDescent="0.2">
      <c r="H7948" s="12"/>
      <c r="J7948" s="29"/>
      <c r="K7948" s="45"/>
      <c r="L7948" s="45"/>
      <c r="M7948" s="45"/>
    </row>
    <row r="7949" spans="8:13" s="28" customFormat="1" x14ac:dyDescent="0.2">
      <c r="H7949" s="12"/>
      <c r="J7949" s="29"/>
      <c r="K7949" s="45"/>
      <c r="L7949" s="45"/>
      <c r="M7949" s="45"/>
    </row>
    <row r="7950" spans="8:13" s="28" customFormat="1" x14ac:dyDescent="0.2">
      <c r="H7950" s="12"/>
      <c r="J7950" s="29"/>
      <c r="K7950" s="45"/>
      <c r="L7950" s="45"/>
      <c r="M7950" s="45"/>
    </row>
    <row r="7951" spans="8:13" s="28" customFormat="1" x14ac:dyDescent="0.2">
      <c r="H7951" s="12"/>
      <c r="J7951" s="29"/>
      <c r="K7951" s="45"/>
      <c r="L7951" s="45"/>
      <c r="M7951" s="45"/>
    </row>
    <row r="7952" spans="8:13" s="28" customFormat="1" x14ac:dyDescent="0.2">
      <c r="H7952" s="12"/>
      <c r="J7952" s="29"/>
      <c r="K7952" s="45"/>
      <c r="L7952" s="45"/>
      <c r="M7952" s="45"/>
    </row>
    <row r="7953" spans="8:13" s="28" customFormat="1" x14ac:dyDescent="0.2">
      <c r="H7953" s="12"/>
      <c r="J7953" s="29"/>
      <c r="K7953" s="45"/>
      <c r="L7953" s="45"/>
      <c r="M7953" s="45"/>
    </row>
    <row r="7954" spans="8:13" s="28" customFormat="1" x14ac:dyDescent="0.2">
      <c r="H7954" s="12"/>
      <c r="J7954" s="29"/>
      <c r="K7954" s="45"/>
      <c r="L7954" s="45"/>
      <c r="M7954" s="45"/>
    </row>
    <row r="7955" spans="8:13" s="28" customFormat="1" x14ac:dyDescent="0.2">
      <c r="H7955" s="12"/>
      <c r="J7955" s="29"/>
      <c r="K7955" s="45"/>
      <c r="L7955" s="45"/>
      <c r="M7955" s="45"/>
    </row>
    <row r="7956" spans="8:13" s="28" customFormat="1" x14ac:dyDescent="0.2">
      <c r="H7956" s="12"/>
      <c r="J7956" s="29"/>
      <c r="K7956" s="45"/>
      <c r="L7956" s="45"/>
      <c r="M7956" s="45"/>
    </row>
    <row r="7957" spans="8:13" s="28" customFormat="1" x14ac:dyDescent="0.2">
      <c r="H7957" s="12"/>
      <c r="J7957" s="29"/>
      <c r="K7957" s="45"/>
      <c r="L7957" s="45"/>
      <c r="M7957" s="45"/>
    </row>
    <row r="7958" spans="8:13" s="28" customFormat="1" x14ac:dyDescent="0.2">
      <c r="H7958" s="12"/>
      <c r="J7958" s="29"/>
      <c r="K7958" s="45"/>
      <c r="L7958" s="45"/>
      <c r="M7958" s="45"/>
    </row>
    <row r="7959" spans="8:13" s="28" customFormat="1" x14ac:dyDescent="0.2">
      <c r="H7959" s="12"/>
      <c r="J7959" s="29"/>
      <c r="K7959" s="45"/>
      <c r="L7959" s="45"/>
      <c r="M7959" s="45"/>
    </row>
    <row r="7960" spans="8:13" s="28" customFormat="1" x14ac:dyDescent="0.2">
      <c r="H7960" s="12"/>
      <c r="J7960" s="29"/>
      <c r="K7960" s="45"/>
      <c r="L7960" s="45"/>
      <c r="M7960" s="45"/>
    </row>
    <row r="7961" spans="8:13" s="28" customFormat="1" x14ac:dyDescent="0.2">
      <c r="H7961" s="12"/>
      <c r="J7961" s="29"/>
      <c r="K7961" s="45"/>
      <c r="L7961" s="45"/>
      <c r="M7961" s="45"/>
    </row>
    <row r="7962" spans="8:13" s="28" customFormat="1" x14ac:dyDescent="0.2">
      <c r="H7962" s="12"/>
      <c r="J7962" s="29"/>
      <c r="K7962" s="45"/>
      <c r="L7962" s="45"/>
      <c r="M7962" s="45"/>
    </row>
    <row r="7963" spans="8:13" s="28" customFormat="1" x14ac:dyDescent="0.2">
      <c r="H7963" s="12"/>
      <c r="J7963" s="29"/>
      <c r="K7963" s="45"/>
      <c r="L7963" s="45"/>
      <c r="M7963" s="45"/>
    </row>
    <row r="7964" spans="8:13" s="28" customFormat="1" x14ac:dyDescent="0.2">
      <c r="H7964" s="12"/>
      <c r="J7964" s="29"/>
      <c r="K7964" s="45"/>
      <c r="L7964" s="45"/>
      <c r="M7964" s="45"/>
    </row>
    <row r="7965" spans="8:13" s="28" customFormat="1" x14ac:dyDescent="0.2">
      <c r="H7965" s="12"/>
      <c r="J7965" s="29"/>
      <c r="K7965" s="45"/>
      <c r="L7965" s="45"/>
      <c r="M7965" s="45"/>
    </row>
    <row r="7966" spans="8:13" s="28" customFormat="1" x14ac:dyDescent="0.2">
      <c r="H7966" s="12"/>
      <c r="J7966" s="29"/>
      <c r="K7966" s="45"/>
      <c r="L7966" s="45"/>
      <c r="M7966" s="45"/>
    </row>
    <row r="7967" spans="8:13" s="28" customFormat="1" x14ac:dyDescent="0.2">
      <c r="H7967" s="12"/>
      <c r="J7967" s="29"/>
      <c r="K7967" s="45"/>
      <c r="L7967" s="45"/>
      <c r="M7967" s="45"/>
    </row>
    <row r="7968" spans="8:13" s="28" customFormat="1" x14ac:dyDescent="0.2">
      <c r="H7968" s="12"/>
      <c r="J7968" s="29"/>
      <c r="K7968" s="45"/>
      <c r="L7968" s="45"/>
      <c r="M7968" s="45"/>
    </row>
    <row r="7969" spans="8:13" s="28" customFormat="1" x14ac:dyDescent="0.2">
      <c r="H7969" s="12"/>
      <c r="J7969" s="29"/>
      <c r="K7969" s="45"/>
      <c r="L7969" s="45"/>
      <c r="M7969" s="45"/>
    </row>
    <row r="7970" spans="8:13" s="28" customFormat="1" x14ac:dyDescent="0.2">
      <c r="H7970" s="12"/>
      <c r="J7970" s="29"/>
      <c r="K7970" s="45"/>
      <c r="L7970" s="45"/>
      <c r="M7970" s="45"/>
    </row>
    <row r="7971" spans="8:13" s="28" customFormat="1" x14ac:dyDescent="0.2">
      <c r="H7971" s="12"/>
      <c r="J7971" s="29"/>
      <c r="K7971" s="45"/>
      <c r="L7971" s="45"/>
      <c r="M7971" s="45"/>
    </row>
    <row r="7972" spans="8:13" s="28" customFormat="1" x14ac:dyDescent="0.2">
      <c r="H7972" s="12"/>
      <c r="J7972" s="29"/>
      <c r="K7972" s="45"/>
      <c r="L7972" s="45"/>
      <c r="M7972" s="45"/>
    </row>
    <row r="7973" spans="8:13" s="28" customFormat="1" x14ac:dyDescent="0.2">
      <c r="H7973" s="12"/>
      <c r="J7973" s="29"/>
      <c r="K7973" s="45"/>
      <c r="L7973" s="45"/>
      <c r="M7973" s="45"/>
    </row>
    <row r="7974" spans="8:13" s="28" customFormat="1" x14ac:dyDescent="0.2">
      <c r="H7974" s="12"/>
      <c r="J7974" s="29"/>
      <c r="K7974" s="45"/>
      <c r="L7974" s="45"/>
      <c r="M7974" s="45"/>
    </row>
    <row r="7975" spans="8:13" s="28" customFormat="1" x14ac:dyDescent="0.2">
      <c r="H7975" s="12"/>
      <c r="J7975" s="29"/>
      <c r="K7975" s="45"/>
      <c r="L7975" s="45"/>
      <c r="M7975" s="45"/>
    </row>
    <row r="7976" spans="8:13" s="28" customFormat="1" x14ac:dyDescent="0.2">
      <c r="H7976" s="12"/>
      <c r="J7976" s="29"/>
      <c r="K7976" s="45"/>
      <c r="L7976" s="45"/>
      <c r="M7976" s="45"/>
    </row>
    <row r="7977" spans="8:13" s="28" customFormat="1" x14ac:dyDescent="0.2">
      <c r="H7977" s="12"/>
      <c r="J7977" s="29"/>
      <c r="K7977" s="45"/>
      <c r="L7977" s="45"/>
      <c r="M7977" s="45"/>
    </row>
    <row r="7978" spans="8:13" s="28" customFormat="1" x14ac:dyDescent="0.2">
      <c r="H7978" s="12"/>
      <c r="J7978" s="29"/>
      <c r="K7978" s="45"/>
      <c r="L7978" s="45"/>
      <c r="M7978" s="45"/>
    </row>
    <row r="7979" spans="8:13" s="28" customFormat="1" x14ac:dyDescent="0.2">
      <c r="H7979" s="12"/>
      <c r="J7979" s="29"/>
      <c r="K7979" s="45"/>
      <c r="L7979" s="45"/>
      <c r="M7979" s="45"/>
    </row>
    <row r="7980" spans="8:13" s="28" customFormat="1" x14ac:dyDescent="0.2">
      <c r="H7980" s="12"/>
      <c r="J7980" s="29"/>
      <c r="K7980" s="45"/>
      <c r="L7980" s="45"/>
      <c r="M7980" s="45"/>
    </row>
    <row r="7981" spans="8:13" s="28" customFormat="1" x14ac:dyDescent="0.2">
      <c r="H7981" s="12"/>
      <c r="J7981" s="29"/>
      <c r="K7981" s="45"/>
      <c r="L7981" s="45"/>
      <c r="M7981" s="45"/>
    </row>
    <row r="7982" spans="8:13" s="28" customFormat="1" x14ac:dyDescent="0.2">
      <c r="H7982" s="12"/>
      <c r="J7982" s="29"/>
      <c r="K7982" s="45"/>
      <c r="L7982" s="45"/>
      <c r="M7982" s="45"/>
    </row>
    <row r="7983" spans="8:13" s="28" customFormat="1" x14ac:dyDescent="0.2">
      <c r="H7983" s="12"/>
      <c r="J7983" s="29"/>
      <c r="K7983" s="45"/>
      <c r="L7983" s="45"/>
      <c r="M7983" s="45"/>
    </row>
    <row r="7984" spans="8:13" s="28" customFormat="1" x14ac:dyDescent="0.2">
      <c r="H7984" s="12"/>
      <c r="J7984" s="29"/>
      <c r="K7984" s="45"/>
      <c r="L7984" s="45"/>
      <c r="M7984" s="45"/>
    </row>
    <row r="7985" spans="8:13" s="28" customFormat="1" x14ac:dyDescent="0.2">
      <c r="H7985" s="12"/>
      <c r="J7985" s="29"/>
      <c r="K7985" s="45"/>
      <c r="L7985" s="45"/>
      <c r="M7985" s="45"/>
    </row>
    <row r="7986" spans="8:13" s="28" customFormat="1" x14ac:dyDescent="0.2">
      <c r="H7986" s="12"/>
      <c r="J7986" s="29"/>
      <c r="K7986" s="45"/>
      <c r="L7986" s="45"/>
      <c r="M7986" s="45"/>
    </row>
    <row r="7987" spans="8:13" s="28" customFormat="1" x14ac:dyDescent="0.2">
      <c r="H7987" s="12"/>
      <c r="J7987" s="29"/>
      <c r="K7987" s="45"/>
      <c r="L7987" s="45"/>
      <c r="M7987" s="45"/>
    </row>
    <row r="7988" spans="8:13" s="28" customFormat="1" x14ac:dyDescent="0.2">
      <c r="H7988" s="12"/>
      <c r="J7988" s="29"/>
      <c r="K7988" s="45"/>
      <c r="L7988" s="45"/>
      <c r="M7988" s="45"/>
    </row>
    <row r="7989" spans="8:13" s="28" customFormat="1" x14ac:dyDescent="0.2">
      <c r="H7989" s="12"/>
      <c r="J7989" s="29"/>
      <c r="K7989" s="45"/>
      <c r="L7989" s="45"/>
      <c r="M7989" s="45"/>
    </row>
    <row r="7990" spans="8:13" s="28" customFormat="1" x14ac:dyDescent="0.2">
      <c r="H7990" s="12"/>
      <c r="J7990" s="29"/>
      <c r="K7990" s="45"/>
      <c r="L7990" s="45"/>
      <c r="M7990" s="45"/>
    </row>
    <row r="7991" spans="8:13" s="28" customFormat="1" x14ac:dyDescent="0.2">
      <c r="H7991" s="12"/>
      <c r="J7991" s="29"/>
      <c r="K7991" s="45"/>
      <c r="L7991" s="45"/>
      <c r="M7991" s="45"/>
    </row>
    <row r="7992" spans="8:13" s="28" customFormat="1" x14ac:dyDescent="0.2">
      <c r="H7992" s="12"/>
      <c r="J7992" s="29"/>
      <c r="K7992" s="45"/>
      <c r="L7992" s="45"/>
      <c r="M7992" s="45"/>
    </row>
    <row r="7993" spans="8:13" s="28" customFormat="1" x14ac:dyDescent="0.2">
      <c r="H7993" s="12"/>
      <c r="J7993" s="29"/>
      <c r="K7993" s="45"/>
      <c r="L7993" s="45"/>
      <c r="M7993" s="45"/>
    </row>
    <row r="7994" spans="8:13" s="28" customFormat="1" x14ac:dyDescent="0.2">
      <c r="H7994" s="12"/>
      <c r="J7994" s="29"/>
      <c r="K7994" s="45"/>
      <c r="L7994" s="45"/>
      <c r="M7994" s="45"/>
    </row>
    <row r="7995" spans="8:13" s="28" customFormat="1" x14ac:dyDescent="0.2">
      <c r="H7995" s="12"/>
      <c r="J7995" s="29"/>
      <c r="K7995" s="45"/>
      <c r="L7995" s="45"/>
      <c r="M7995" s="45"/>
    </row>
    <row r="7996" spans="8:13" s="28" customFormat="1" x14ac:dyDescent="0.2">
      <c r="H7996" s="12"/>
      <c r="J7996" s="29"/>
      <c r="K7996" s="45"/>
      <c r="L7996" s="45"/>
      <c r="M7996" s="45"/>
    </row>
    <row r="7997" spans="8:13" s="28" customFormat="1" x14ac:dyDescent="0.2">
      <c r="H7997" s="12"/>
      <c r="J7997" s="29"/>
      <c r="K7997" s="45"/>
      <c r="L7997" s="45"/>
      <c r="M7997" s="45"/>
    </row>
    <row r="7998" spans="8:13" s="28" customFormat="1" x14ac:dyDescent="0.2">
      <c r="H7998" s="12"/>
      <c r="J7998" s="29"/>
      <c r="K7998" s="45"/>
      <c r="L7998" s="45"/>
      <c r="M7998" s="45"/>
    </row>
    <row r="7999" spans="8:13" s="28" customFormat="1" x14ac:dyDescent="0.2">
      <c r="H7999" s="12"/>
      <c r="J7999" s="29"/>
      <c r="K7999" s="45"/>
      <c r="L7999" s="45"/>
      <c r="M7999" s="45"/>
    </row>
    <row r="8000" spans="8:13" s="28" customFormat="1" x14ac:dyDescent="0.2">
      <c r="H8000" s="12"/>
      <c r="J8000" s="29"/>
      <c r="K8000" s="45"/>
      <c r="L8000" s="45"/>
      <c r="M8000" s="45"/>
    </row>
    <row r="8001" spans="8:13" s="28" customFormat="1" x14ac:dyDescent="0.2">
      <c r="H8001" s="12"/>
      <c r="J8001" s="29"/>
      <c r="K8001" s="45"/>
      <c r="L8001" s="45"/>
      <c r="M8001" s="45"/>
    </row>
    <row r="8002" spans="8:13" s="28" customFormat="1" x14ac:dyDescent="0.2">
      <c r="H8002" s="12"/>
      <c r="J8002" s="29"/>
      <c r="K8002" s="45"/>
      <c r="L8002" s="45"/>
      <c r="M8002" s="45"/>
    </row>
    <row r="8003" spans="8:13" s="28" customFormat="1" x14ac:dyDescent="0.2">
      <c r="H8003" s="12"/>
      <c r="J8003" s="29"/>
      <c r="K8003" s="45"/>
      <c r="L8003" s="45"/>
      <c r="M8003" s="45"/>
    </row>
    <row r="8004" spans="8:13" s="28" customFormat="1" x14ac:dyDescent="0.2">
      <c r="H8004" s="12"/>
      <c r="J8004" s="29"/>
      <c r="K8004" s="45"/>
      <c r="L8004" s="45"/>
      <c r="M8004" s="45"/>
    </row>
    <row r="8005" spans="8:13" s="28" customFormat="1" x14ac:dyDescent="0.2">
      <c r="H8005" s="12"/>
      <c r="J8005" s="29"/>
      <c r="K8005" s="45"/>
      <c r="L8005" s="45"/>
      <c r="M8005" s="45"/>
    </row>
    <row r="8006" spans="8:13" s="28" customFormat="1" x14ac:dyDescent="0.2">
      <c r="H8006" s="12"/>
      <c r="J8006" s="29"/>
      <c r="K8006" s="45"/>
      <c r="L8006" s="45"/>
      <c r="M8006" s="45"/>
    </row>
    <row r="8007" spans="8:13" s="28" customFormat="1" x14ac:dyDescent="0.2">
      <c r="H8007" s="12"/>
      <c r="J8007" s="29"/>
      <c r="K8007" s="45"/>
      <c r="L8007" s="45"/>
      <c r="M8007" s="45"/>
    </row>
    <row r="8008" spans="8:13" s="28" customFormat="1" x14ac:dyDescent="0.2">
      <c r="H8008" s="12"/>
      <c r="J8008" s="29"/>
      <c r="K8008" s="45"/>
      <c r="L8008" s="45"/>
      <c r="M8008" s="45"/>
    </row>
    <row r="8009" spans="8:13" s="28" customFormat="1" x14ac:dyDescent="0.2">
      <c r="H8009" s="12"/>
      <c r="J8009" s="29"/>
      <c r="K8009" s="45"/>
      <c r="L8009" s="45"/>
      <c r="M8009" s="45"/>
    </row>
    <row r="8010" spans="8:13" s="28" customFormat="1" x14ac:dyDescent="0.2">
      <c r="H8010" s="12"/>
      <c r="J8010" s="29"/>
      <c r="K8010" s="45"/>
      <c r="L8010" s="45"/>
      <c r="M8010" s="45"/>
    </row>
    <row r="8011" spans="8:13" s="28" customFormat="1" x14ac:dyDescent="0.2">
      <c r="H8011" s="12"/>
      <c r="J8011" s="29"/>
      <c r="K8011" s="45"/>
      <c r="L8011" s="45"/>
      <c r="M8011" s="45"/>
    </row>
    <row r="8012" spans="8:13" s="28" customFormat="1" x14ac:dyDescent="0.2">
      <c r="H8012" s="12"/>
      <c r="J8012" s="29"/>
      <c r="K8012" s="45"/>
      <c r="L8012" s="45"/>
      <c r="M8012" s="45"/>
    </row>
    <row r="8013" spans="8:13" s="28" customFormat="1" x14ac:dyDescent="0.2">
      <c r="H8013" s="12"/>
      <c r="J8013" s="29"/>
      <c r="K8013" s="45"/>
      <c r="L8013" s="45"/>
      <c r="M8013" s="45"/>
    </row>
    <row r="8014" spans="8:13" s="28" customFormat="1" x14ac:dyDescent="0.2">
      <c r="H8014" s="12"/>
      <c r="J8014" s="29"/>
      <c r="K8014" s="45"/>
      <c r="L8014" s="45"/>
      <c r="M8014" s="45"/>
    </row>
    <row r="8015" spans="8:13" s="28" customFormat="1" x14ac:dyDescent="0.2">
      <c r="H8015" s="12"/>
      <c r="J8015" s="29"/>
      <c r="K8015" s="45"/>
      <c r="L8015" s="45"/>
      <c r="M8015" s="45"/>
    </row>
    <row r="8016" spans="8:13" s="28" customFormat="1" x14ac:dyDescent="0.2">
      <c r="H8016" s="12"/>
      <c r="J8016" s="29"/>
      <c r="K8016" s="45"/>
      <c r="L8016" s="45"/>
      <c r="M8016" s="45"/>
    </row>
    <row r="8017" spans="8:13" s="28" customFormat="1" x14ac:dyDescent="0.2">
      <c r="H8017" s="12"/>
      <c r="J8017" s="29"/>
      <c r="K8017" s="45"/>
      <c r="L8017" s="45"/>
      <c r="M8017" s="45"/>
    </row>
    <row r="8018" spans="8:13" s="28" customFormat="1" x14ac:dyDescent="0.2">
      <c r="H8018" s="12"/>
      <c r="J8018" s="29"/>
      <c r="K8018" s="45"/>
      <c r="L8018" s="45"/>
      <c r="M8018" s="45"/>
    </row>
    <row r="8019" spans="8:13" s="28" customFormat="1" x14ac:dyDescent="0.2">
      <c r="H8019" s="12"/>
      <c r="J8019" s="29"/>
      <c r="K8019" s="45"/>
      <c r="L8019" s="45"/>
      <c r="M8019" s="45"/>
    </row>
    <row r="8020" spans="8:13" s="28" customFormat="1" x14ac:dyDescent="0.2">
      <c r="H8020" s="12"/>
      <c r="J8020" s="29"/>
      <c r="K8020" s="45"/>
      <c r="L8020" s="45"/>
      <c r="M8020" s="45"/>
    </row>
    <row r="8021" spans="8:13" s="28" customFormat="1" x14ac:dyDescent="0.2">
      <c r="H8021" s="12"/>
      <c r="J8021" s="29"/>
      <c r="K8021" s="45"/>
      <c r="L8021" s="45"/>
      <c r="M8021" s="45"/>
    </row>
    <row r="8022" spans="8:13" s="28" customFormat="1" x14ac:dyDescent="0.2">
      <c r="H8022" s="12"/>
      <c r="J8022" s="29"/>
      <c r="K8022" s="45"/>
      <c r="L8022" s="45"/>
      <c r="M8022" s="45"/>
    </row>
    <row r="8023" spans="8:13" s="28" customFormat="1" x14ac:dyDescent="0.2">
      <c r="H8023" s="12"/>
      <c r="J8023" s="29"/>
      <c r="K8023" s="45"/>
      <c r="L8023" s="45"/>
      <c r="M8023" s="45"/>
    </row>
    <row r="8024" spans="8:13" s="28" customFormat="1" x14ac:dyDescent="0.2">
      <c r="H8024" s="12"/>
      <c r="J8024" s="29"/>
      <c r="K8024" s="45"/>
      <c r="L8024" s="45"/>
      <c r="M8024" s="45"/>
    </row>
    <row r="8025" spans="8:13" s="28" customFormat="1" x14ac:dyDescent="0.2">
      <c r="H8025" s="12"/>
      <c r="J8025" s="29"/>
      <c r="K8025" s="45"/>
      <c r="L8025" s="45"/>
      <c r="M8025" s="45"/>
    </row>
    <row r="8026" spans="8:13" s="28" customFormat="1" x14ac:dyDescent="0.2">
      <c r="H8026" s="12"/>
      <c r="J8026" s="29"/>
      <c r="K8026" s="45"/>
      <c r="L8026" s="45"/>
      <c r="M8026" s="45"/>
    </row>
    <row r="8027" spans="8:13" s="28" customFormat="1" x14ac:dyDescent="0.2">
      <c r="H8027" s="12"/>
      <c r="J8027" s="29"/>
      <c r="K8027" s="45"/>
      <c r="L8027" s="45"/>
      <c r="M8027" s="45"/>
    </row>
    <row r="8028" spans="8:13" s="28" customFormat="1" x14ac:dyDescent="0.2">
      <c r="H8028" s="12"/>
      <c r="J8028" s="29"/>
      <c r="K8028" s="45"/>
      <c r="L8028" s="45"/>
      <c r="M8028" s="45"/>
    </row>
    <row r="8029" spans="8:13" s="28" customFormat="1" x14ac:dyDescent="0.2">
      <c r="H8029" s="12"/>
      <c r="J8029" s="29"/>
      <c r="K8029" s="45"/>
      <c r="L8029" s="45"/>
      <c r="M8029" s="45"/>
    </row>
    <row r="8030" spans="8:13" s="28" customFormat="1" x14ac:dyDescent="0.2">
      <c r="H8030" s="12"/>
      <c r="J8030" s="29"/>
      <c r="K8030" s="45"/>
      <c r="L8030" s="45"/>
      <c r="M8030" s="45"/>
    </row>
    <row r="8031" spans="8:13" s="28" customFormat="1" x14ac:dyDescent="0.2">
      <c r="H8031" s="12"/>
      <c r="J8031" s="29"/>
      <c r="K8031" s="45"/>
      <c r="L8031" s="45"/>
      <c r="M8031" s="45"/>
    </row>
    <row r="8032" spans="8:13" s="28" customFormat="1" x14ac:dyDescent="0.2">
      <c r="H8032" s="12"/>
      <c r="J8032" s="29"/>
      <c r="K8032" s="45"/>
      <c r="L8032" s="45"/>
      <c r="M8032" s="45"/>
    </row>
    <row r="8033" spans="8:13" s="28" customFormat="1" x14ac:dyDescent="0.2">
      <c r="H8033" s="12"/>
      <c r="J8033" s="29"/>
      <c r="K8033" s="45"/>
      <c r="L8033" s="45"/>
      <c r="M8033" s="45"/>
    </row>
    <row r="8034" spans="8:13" s="28" customFormat="1" x14ac:dyDescent="0.2">
      <c r="H8034" s="12"/>
      <c r="J8034" s="29"/>
      <c r="K8034" s="45"/>
      <c r="L8034" s="45"/>
      <c r="M8034" s="45"/>
    </row>
    <row r="8035" spans="8:13" s="28" customFormat="1" x14ac:dyDescent="0.2">
      <c r="H8035" s="12"/>
      <c r="J8035" s="29"/>
      <c r="K8035" s="45"/>
      <c r="L8035" s="45"/>
      <c r="M8035" s="45"/>
    </row>
    <row r="8036" spans="8:13" s="28" customFormat="1" x14ac:dyDescent="0.2">
      <c r="H8036" s="12"/>
      <c r="J8036" s="29"/>
      <c r="K8036" s="45"/>
      <c r="L8036" s="45"/>
      <c r="M8036" s="45"/>
    </row>
    <row r="8037" spans="8:13" s="28" customFormat="1" x14ac:dyDescent="0.2">
      <c r="H8037" s="12"/>
      <c r="J8037" s="29"/>
      <c r="K8037" s="45"/>
      <c r="L8037" s="45"/>
      <c r="M8037" s="45"/>
    </row>
    <row r="8038" spans="8:13" s="28" customFormat="1" x14ac:dyDescent="0.2">
      <c r="H8038" s="12"/>
      <c r="J8038" s="29"/>
      <c r="K8038" s="45"/>
      <c r="L8038" s="45"/>
      <c r="M8038" s="45"/>
    </row>
    <row r="8039" spans="8:13" s="28" customFormat="1" x14ac:dyDescent="0.2">
      <c r="H8039" s="12"/>
      <c r="J8039" s="29"/>
      <c r="K8039" s="45"/>
      <c r="L8039" s="45"/>
      <c r="M8039" s="45"/>
    </row>
    <row r="8040" spans="8:13" s="28" customFormat="1" x14ac:dyDescent="0.2">
      <c r="H8040" s="12"/>
      <c r="J8040" s="29"/>
      <c r="K8040" s="45"/>
      <c r="L8040" s="45"/>
      <c r="M8040" s="45"/>
    </row>
    <row r="8041" spans="8:13" s="28" customFormat="1" x14ac:dyDescent="0.2">
      <c r="H8041" s="12"/>
      <c r="J8041" s="29"/>
      <c r="K8041" s="45"/>
      <c r="L8041" s="45"/>
      <c r="M8041" s="45"/>
    </row>
    <row r="8042" spans="8:13" s="28" customFormat="1" x14ac:dyDescent="0.2">
      <c r="H8042" s="12"/>
      <c r="J8042" s="29"/>
      <c r="K8042" s="45"/>
      <c r="L8042" s="45"/>
      <c r="M8042" s="45"/>
    </row>
    <row r="8043" spans="8:13" s="28" customFormat="1" x14ac:dyDescent="0.2">
      <c r="H8043" s="12"/>
      <c r="J8043" s="29"/>
      <c r="K8043" s="45"/>
      <c r="L8043" s="45"/>
      <c r="M8043" s="45"/>
    </row>
    <row r="8044" spans="8:13" s="28" customFormat="1" x14ac:dyDescent="0.2">
      <c r="H8044" s="12"/>
      <c r="J8044" s="29"/>
      <c r="K8044" s="45"/>
      <c r="L8044" s="45"/>
      <c r="M8044" s="45"/>
    </row>
    <row r="8045" spans="8:13" s="28" customFormat="1" x14ac:dyDescent="0.2">
      <c r="H8045" s="12"/>
      <c r="J8045" s="29"/>
      <c r="K8045" s="45"/>
      <c r="L8045" s="45"/>
      <c r="M8045" s="45"/>
    </row>
    <row r="8046" spans="8:13" s="28" customFormat="1" x14ac:dyDescent="0.2">
      <c r="H8046" s="12"/>
      <c r="J8046" s="29"/>
      <c r="K8046" s="45"/>
      <c r="L8046" s="45"/>
      <c r="M8046" s="45"/>
    </row>
    <row r="8047" spans="8:13" s="28" customFormat="1" x14ac:dyDescent="0.2">
      <c r="H8047" s="12"/>
      <c r="J8047" s="29"/>
      <c r="K8047" s="45"/>
      <c r="L8047" s="45"/>
      <c r="M8047" s="45"/>
    </row>
    <row r="8048" spans="8:13" s="28" customFormat="1" x14ac:dyDescent="0.2">
      <c r="H8048" s="12"/>
      <c r="J8048" s="29"/>
      <c r="K8048" s="45"/>
      <c r="L8048" s="45"/>
      <c r="M8048" s="45"/>
    </row>
    <row r="8049" spans="8:13" s="28" customFormat="1" x14ac:dyDescent="0.2">
      <c r="H8049" s="12"/>
      <c r="J8049" s="29"/>
      <c r="K8049" s="45"/>
      <c r="L8049" s="45"/>
      <c r="M8049" s="45"/>
    </row>
    <row r="8050" spans="8:13" s="28" customFormat="1" x14ac:dyDescent="0.2">
      <c r="H8050" s="12"/>
      <c r="J8050" s="29"/>
      <c r="K8050" s="45"/>
      <c r="L8050" s="45"/>
      <c r="M8050" s="45"/>
    </row>
    <row r="8051" spans="8:13" s="28" customFormat="1" x14ac:dyDescent="0.2">
      <c r="H8051" s="12"/>
      <c r="J8051" s="29"/>
      <c r="K8051" s="45"/>
      <c r="L8051" s="45"/>
      <c r="M8051" s="45"/>
    </row>
    <row r="8052" spans="8:13" s="28" customFormat="1" x14ac:dyDescent="0.2">
      <c r="H8052" s="12"/>
      <c r="J8052" s="29"/>
      <c r="K8052" s="45"/>
      <c r="L8052" s="45"/>
      <c r="M8052" s="45"/>
    </row>
    <row r="8053" spans="8:13" s="28" customFormat="1" x14ac:dyDescent="0.2">
      <c r="H8053" s="12"/>
      <c r="J8053" s="29"/>
      <c r="K8053" s="45"/>
      <c r="L8053" s="45"/>
      <c r="M8053" s="45"/>
    </row>
    <row r="8054" spans="8:13" s="28" customFormat="1" x14ac:dyDescent="0.2">
      <c r="H8054" s="12"/>
      <c r="J8054" s="29"/>
      <c r="K8054" s="45"/>
      <c r="L8054" s="45"/>
      <c r="M8054" s="45"/>
    </row>
    <row r="8055" spans="8:13" s="28" customFormat="1" x14ac:dyDescent="0.2">
      <c r="H8055" s="12"/>
      <c r="J8055" s="29"/>
      <c r="K8055" s="45"/>
      <c r="L8055" s="45"/>
      <c r="M8055" s="45"/>
    </row>
    <row r="8056" spans="8:13" s="28" customFormat="1" x14ac:dyDescent="0.2">
      <c r="H8056" s="12"/>
      <c r="J8056" s="29"/>
      <c r="K8056" s="45"/>
      <c r="L8056" s="45"/>
      <c r="M8056" s="45"/>
    </row>
    <row r="8057" spans="8:13" s="28" customFormat="1" x14ac:dyDescent="0.2">
      <c r="H8057" s="12"/>
      <c r="J8057" s="29"/>
      <c r="K8057" s="45"/>
      <c r="L8057" s="45"/>
      <c r="M8057" s="45"/>
    </row>
    <row r="8058" spans="8:13" s="28" customFormat="1" x14ac:dyDescent="0.2">
      <c r="H8058" s="12"/>
      <c r="J8058" s="29"/>
      <c r="K8058" s="45"/>
      <c r="L8058" s="45"/>
      <c r="M8058" s="45"/>
    </row>
    <row r="8059" spans="8:13" s="28" customFormat="1" x14ac:dyDescent="0.2">
      <c r="H8059" s="12"/>
      <c r="J8059" s="29"/>
      <c r="K8059" s="45"/>
      <c r="L8059" s="45"/>
      <c r="M8059" s="45"/>
    </row>
    <row r="8060" spans="8:13" s="28" customFormat="1" x14ac:dyDescent="0.2">
      <c r="H8060" s="12"/>
      <c r="J8060" s="29"/>
      <c r="K8060" s="45"/>
      <c r="L8060" s="45"/>
      <c r="M8060" s="45"/>
    </row>
    <row r="8061" spans="8:13" s="28" customFormat="1" x14ac:dyDescent="0.2">
      <c r="H8061" s="12"/>
      <c r="J8061" s="29"/>
      <c r="K8061" s="45"/>
      <c r="L8061" s="45"/>
      <c r="M8061" s="45"/>
    </row>
    <row r="8062" spans="8:13" s="28" customFormat="1" x14ac:dyDescent="0.2">
      <c r="H8062" s="12"/>
      <c r="J8062" s="29"/>
      <c r="K8062" s="45"/>
      <c r="L8062" s="45"/>
      <c r="M8062" s="45"/>
    </row>
    <row r="8063" spans="8:13" s="28" customFormat="1" x14ac:dyDescent="0.2">
      <c r="H8063" s="12"/>
      <c r="J8063" s="29"/>
      <c r="K8063" s="45"/>
      <c r="L8063" s="45"/>
      <c r="M8063" s="45"/>
    </row>
    <row r="8064" spans="8:13" s="28" customFormat="1" x14ac:dyDescent="0.2">
      <c r="H8064" s="12"/>
      <c r="J8064" s="29"/>
      <c r="K8064" s="45"/>
      <c r="L8064" s="45"/>
      <c r="M8064" s="45"/>
    </row>
    <row r="8065" spans="8:13" s="28" customFormat="1" x14ac:dyDescent="0.2">
      <c r="H8065" s="12"/>
      <c r="J8065" s="29"/>
      <c r="K8065" s="45"/>
      <c r="L8065" s="45"/>
      <c r="M8065" s="45"/>
    </row>
    <row r="8066" spans="8:13" s="28" customFormat="1" x14ac:dyDescent="0.2">
      <c r="H8066" s="12"/>
      <c r="J8066" s="29"/>
      <c r="K8066" s="45"/>
      <c r="L8066" s="45"/>
      <c r="M8066" s="45"/>
    </row>
    <row r="8067" spans="8:13" s="28" customFormat="1" x14ac:dyDescent="0.2">
      <c r="H8067" s="12"/>
      <c r="J8067" s="29"/>
      <c r="K8067" s="45"/>
      <c r="L8067" s="45"/>
      <c r="M8067" s="45"/>
    </row>
    <row r="8068" spans="8:13" s="28" customFormat="1" x14ac:dyDescent="0.2">
      <c r="H8068" s="12"/>
      <c r="J8068" s="29"/>
      <c r="K8068" s="45"/>
      <c r="L8068" s="45"/>
      <c r="M8068" s="45"/>
    </row>
    <row r="8069" spans="8:13" s="28" customFormat="1" x14ac:dyDescent="0.2">
      <c r="H8069" s="12"/>
      <c r="J8069" s="29"/>
      <c r="K8069" s="45"/>
      <c r="L8069" s="45"/>
      <c r="M8069" s="45"/>
    </row>
    <row r="8070" spans="8:13" s="28" customFormat="1" x14ac:dyDescent="0.2">
      <c r="H8070" s="12"/>
      <c r="J8070" s="29"/>
      <c r="K8070" s="45"/>
      <c r="L8070" s="45"/>
      <c r="M8070" s="45"/>
    </row>
    <row r="8071" spans="8:13" s="28" customFormat="1" x14ac:dyDescent="0.2">
      <c r="H8071" s="12"/>
      <c r="J8071" s="29"/>
      <c r="K8071" s="45"/>
      <c r="L8071" s="45"/>
      <c r="M8071" s="45"/>
    </row>
    <row r="8072" spans="8:13" s="28" customFormat="1" x14ac:dyDescent="0.2">
      <c r="H8072" s="12"/>
      <c r="J8072" s="29"/>
      <c r="K8072" s="45"/>
      <c r="L8072" s="45"/>
      <c r="M8072" s="45"/>
    </row>
    <row r="8073" spans="8:13" s="28" customFormat="1" x14ac:dyDescent="0.2">
      <c r="H8073" s="12"/>
      <c r="J8073" s="29"/>
      <c r="K8073" s="45"/>
      <c r="L8073" s="45"/>
      <c r="M8073" s="45"/>
    </row>
    <row r="8074" spans="8:13" s="28" customFormat="1" x14ac:dyDescent="0.2">
      <c r="H8074" s="12"/>
      <c r="J8074" s="29"/>
      <c r="K8074" s="45"/>
      <c r="L8074" s="45"/>
      <c r="M8074" s="45"/>
    </row>
    <row r="8075" spans="8:13" s="28" customFormat="1" x14ac:dyDescent="0.2">
      <c r="H8075" s="12"/>
      <c r="J8075" s="29"/>
      <c r="K8075" s="45"/>
      <c r="L8075" s="45"/>
      <c r="M8075" s="45"/>
    </row>
    <row r="8076" spans="8:13" s="28" customFormat="1" x14ac:dyDescent="0.2">
      <c r="H8076" s="12"/>
      <c r="J8076" s="29"/>
      <c r="K8076" s="45"/>
      <c r="L8076" s="45"/>
      <c r="M8076" s="45"/>
    </row>
    <row r="8077" spans="8:13" s="28" customFormat="1" x14ac:dyDescent="0.2">
      <c r="H8077" s="12"/>
      <c r="J8077" s="29"/>
      <c r="K8077" s="45"/>
      <c r="L8077" s="45"/>
      <c r="M8077" s="45"/>
    </row>
    <row r="8078" spans="8:13" s="28" customFormat="1" x14ac:dyDescent="0.2">
      <c r="H8078" s="12"/>
      <c r="J8078" s="29"/>
      <c r="K8078" s="45"/>
      <c r="L8078" s="45"/>
      <c r="M8078" s="45"/>
    </row>
    <row r="8079" spans="8:13" s="28" customFormat="1" x14ac:dyDescent="0.2">
      <c r="H8079" s="12"/>
      <c r="J8079" s="29"/>
      <c r="K8079" s="45"/>
      <c r="L8079" s="45"/>
      <c r="M8079" s="45"/>
    </row>
    <row r="8080" spans="8:13" s="28" customFormat="1" x14ac:dyDescent="0.2">
      <c r="H8080" s="12"/>
      <c r="J8080" s="29"/>
      <c r="K8080" s="45"/>
      <c r="L8080" s="45"/>
      <c r="M8080" s="45"/>
    </row>
    <row r="8081" spans="8:13" s="28" customFormat="1" x14ac:dyDescent="0.2">
      <c r="H8081" s="12"/>
      <c r="J8081" s="29"/>
      <c r="K8081" s="45"/>
      <c r="L8081" s="45"/>
      <c r="M8081" s="45"/>
    </row>
    <row r="8082" spans="8:13" s="28" customFormat="1" x14ac:dyDescent="0.2">
      <c r="H8082" s="12"/>
      <c r="J8082" s="29"/>
      <c r="K8082" s="45"/>
      <c r="L8082" s="45"/>
      <c r="M8082" s="45"/>
    </row>
    <row r="8083" spans="8:13" s="28" customFormat="1" x14ac:dyDescent="0.2">
      <c r="H8083" s="12"/>
      <c r="J8083" s="29"/>
      <c r="K8083" s="45"/>
      <c r="L8083" s="45"/>
      <c r="M8083" s="45"/>
    </row>
    <row r="8084" spans="8:13" s="28" customFormat="1" x14ac:dyDescent="0.2">
      <c r="H8084" s="12"/>
      <c r="J8084" s="29"/>
      <c r="K8084" s="45"/>
      <c r="L8084" s="45"/>
      <c r="M8084" s="45"/>
    </row>
    <row r="8085" spans="8:13" s="28" customFormat="1" x14ac:dyDescent="0.2">
      <c r="H8085" s="12"/>
      <c r="J8085" s="29"/>
      <c r="K8085" s="45"/>
      <c r="L8085" s="45"/>
      <c r="M8085" s="45"/>
    </row>
    <row r="8086" spans="8:13" s="28" customFormat="1" x14ac:dyDescent="0.2">
      <c r="H8086" s="12"/>
      <c r="J8086" s="29"/>
      <c r="K8086" s="45"/>
      <c r="L8086" s="45"/>
      <c r="M8086" s="45"/>
    </row>
    <row r="8087" spans="8:13" s="28" customFormat="1" x14ac:dyDescent="0.2">
      <c r="H8087" s="12"/>
      <c r="J8087" s="29"/>
      <c r="K8087" s="45"/>
      <c r="L8087" s="45"/>
      <c r="M8087" s="45"/>
    </row>
    <row r="8088" spans="8:13" s="28" customFormat="1" x14ac:dyDescent="0.2">
      <c r="H8088" s="12"/>
      <c r="J8088" s="29"/>
      <c r="K8088" s="45"/>
      <c r="L8088" s="45"/>
      <c r="M8088" s="45"/>
    </row>
    <row r="8089" spans="8:13" s="28" customFormat="1" x14ac:dyDescent="0.2">
      <c r="H8089" s="12"/>
      <c r="J8089" s="29"/>
      <c r="K8089" s="45"/>
      <c r="L8089" s="45"/>
      <c r="M8089" s="45"/>
    </row>
    <row r="8090" spans="8:13" s="28" customFormat="1" x14ac:dyDescent="0.2">
      <c r="H8090" s="12"/>
      <c r="J8090" s="29"/>
      <c r="K8090" s="45"/>
      <c r="L8090" s="45"/>
      <c r="M8090" s="45"/>
    </row>
    <row r="8091" spans="8:13" s="28" customFormat="1" x14ac:dyDescent="0.2">
      <c r="H8091" s="12"/>
      <c r="J8091" s="29"/>
      <c r="K8091" s="45"/>
      <c r="L8091" s="45"/>
      <c r="M8091" s="45"/>
    </row>
    <row r="8092" spans="8:13" s="28" customFormat="1" x14ac:dyDescent="0.2">
      <c r="H8092" s="12"/>
      <c r="J8092" s="29"/>
      <c r="K8092" s="45"/>
      <c r="L8092" s="45"/>
      <c r="M8092" s="45"/>
    </row>
    <row r="8093" spans="8:13" s="28" customFormat="1" x14ac:dyDescent="0.2">
      <c r="H8093" s="12"/>
      <c r="J8093" s="29"/>
      <c r="K8093" s="45"/>
      <c r="L8093" s="45"/>
      <c r="M8093" s="45"/>
    </row>
    <row r="8094" spans="8:13" s="28" customFormat="1" x14ac:dyDescent="0.2">
      <c r="H8094" s="12"/>
      <c r="J8094" s="29"/>
      <c r="K8094" s="45"/>
      <c r="L8094" s="45"/>
      <c r="M8094" s="45"/>
    </row>
    <row r="8095" spans="8:13" s="28" customFormat="1" x14ac:dyDescent="0.2">
      <c r="H8095" s="12"/>
      <c r="J8095" s="29"/>
      <c r="K8095" s="45"/>
      <c r="L8095" s="45"/>
      <c r="M8095" s="45"/>
    </row>
    <row r="8096" spans="8:13" s="28" customFormat="1" x14ac:dyDescent="0.2">
      <c r="H8096" s="12"/>
      <c r="J8096" s="29"/>
      <c r="K8096" s="45"/>
      <c r="L8096" s="45"/>
      <c r="M8096" s="45"/>
    </row>
    <row r="8097" spans="8:13" s="28" customFormat="1" x14ac:dyDescent="0.2">
      <c r="H8097" s="12"/>
      <c r="J8097" s="29"/>
      <c r="K8097" s="45"/>
      <c r="L8097" s="45"/>
      <c r="M8097" s="45"/>
    </row>
    <row r="8098" spans="8:13" s="28" customFormat="1" x14ac:dyDescent="0.2">
      <c r="H8098" s="12"/>
      <c r="J8098" s="29"/>
      <c r="K8098" s="45"/>
      <c r="L8098" s="45"/>
      <c r="M8098" s="45"/>
    </row>
    <row r="8099" spans="8:13" s="28" customFormat="1" x14ac:dyDescent="0.2">
      <c r="H8099" s="12"/>
      <c r="J8099" s="29"/>
      <c r="K8099" s="45"/>
      <c r="L8099" s="45"/>
      <c r="M8099" s="45"/>
    </row>
    <row r="8100" spans="8:13" s="28" customFormat="1" x14ac:dyDescent="0.2">
      <c r="H8100" s="12"/>
      <c r="J8100" s="29"/>
      <c r="K8100" s="45"/>
      <c r="L8100" s="45"/>
      <c r="M8100" s="45"/>
    </row>
    <row r="8101" spans="8:13" s="28" customFormat="1" x14ac:dyDescent="0.2">
      <c r="H8101" s="12"/>
      <c r="J8101" s="29"/>
      <c r="K8101" s="45"/>
      <c r="L8101" s="45"/>
      <c r="M8101" s="45"/>
    </row>
    <row r="8102" spans="8:13" s="28" customFormat="1" x14ac:dyDescent="0.2">
      <c r="H8102" s="12"/>
      <c r="J8102" s="29"/>
      <c r="K8102" s="45"/>
      <c r="L8102" s="45"/>
      <c r="M8102" s="45"/>
    </row>
    <row r="8103" spans="8:13" s="28" customFormat="1" x14ac:dyDescent="0.2">
      <c r="H8103" s="12"/>
      <c r="J8103" s="29"/>
      <c r="K8103" s="45"/>
      <c r="L8103" s="45"/>
      <c r="M8103" s="45"/>
    </row>
    <row r="8104" spans="8:13" s="28" customFormat="1" x14ac:dyDescent="0.2">
      <c r="H8104" s="12"/>
      <c r="J8104" s="29"/>
      <c r="K8104" s="45"/>
      <c r="L8104" s="45"/>
      <c r="M8104" s="45"/>
    </row>
    <row r="8105" spans="8:13" s="28" customFormat="1" x14ac:dyDescent="0.2">
      <c r="H8105" s="12"/>
      <c r="J8105" s="29"/>
      <c r="K8105" s="45"/>
      <c r="L8105" s="45"/>
      <c r="M8105" s="45"/>
    </row>
    <row r="8106" spans="8:13" s="28" customFormat="1" x14ac:dyDescent="0.2">
      <c r="H8106" s="12"/>
      <c r="J8106" s="29"/>
      <c r="K8106" s="45"/>
      <c r="L8106" s="45"/>
      <c r="M8106" s="45"/>
    </row>
    <row r="8107" spans="8:13" s="28" customFormat="1" x14ac:dyDescent="0.2">
      <c r="H8107" s="12"/>
      <c r="J8107" s="29"/>
      <c r="K8107" s="45"/>
      <c r="L8107" s="45"/>
      <c r="M8107" s="45"/>
    </row>
    <row r="8108" spans="8:13" s="28" customFormat="1" x14ac:dyDescent="0.2">
      <c r="H8108" s="12"/>
      <c r="J8108" s="29"/>
      <c r="K8108" s="45"/>
      <c r="L8108" s="45"/>
      <c r="M8108" s="45"/>
    </row>
    <row r="8109" spans="8:13" s="28" customFormat="1" x14ac:dyDescent="0.2">
      <c r="H8109" s="12"/>
      <c r="J8109" s="29"/>
      <c r="K8109" s="45"/>
      <c r="L8109" s="45"/>
      <c r="M8109" s="45"/>
    </row>
    <row r="8110" spans="8:13" s="28" customFormat="1" x14ac:dyDescent="0.2">
      <c r="H8110" s="12"/>
      <c r="J8110" s="29"/>
      <c r="K8110" s="45"/>
      <c r="L8110" s="45"/>
      <c r="M8110" s="45"/>
    </row>
    <row r="8111" spans="8:13" s="28" customFormat="1" x14ac:dyDescent="0.2">
      <c r="H8111" s="12"/>
      <c r="J8111" s="29"/>
      <c r="K8111" s="45"/>
      <c r="L8111" s="45"/>
      <c r="M8111" s="45"/>
    </row>
    <row r="8112" spans="8:13" s="28" customFormat="1" x14ac:dyDescent="0.2">
      <c r="H8112" s="12"/>
      <c r="J8112" s="29"/>
      <c r="K8112" s="45"/>
      <c r="L8112" s="45"/>
      <c r="M8112" s="45"/>
    </row>
    <row r="8113" spans="8:13" s="28" customFormat="1" x14ac:dyDescent="0.2">
      <c r="H8113" s="12"/>
      <c r="J8113" s="29"/>
      <c r="K8113" s="45"/>
      <c r="L8113" s="45"/>
      <c r="M8113" s="45"/>
    </row>
    <row r="8114" spans="8:13" s="28" customFormat="1" x14ac:dyDescent="0.2">
      <c r="H8114" s="12"/>
      <c r="J8114" s="29"/>
      <c r="K8114" s="45"/>
      <c r="L8114" s="45"/>
      <c r="M8114" s="45"/>
    </row>
    <row r="8115" spans="8:13" s="28" customFormat="1" x14ac:dyDescent="0.2">
      <c r="H8115" s="12"/>
      <c r="J8115" s="29"/>
      <c r="K8115" s="45"/>
      <c r="L8115" s="45"/>
      <c r="M8115" s="45"/>
    </row>
    <row r="8116" spans="8:13" s="28" customFormat="1" x14ac:dyDescent="0.2">
      <c r="H8116" s="12"/>
      <c r="J8116" s="29"/>
      <c r="K8116" s="45"/>
      <c r="L8116" s="45"/>
      <c r="M8116" s="45"/>
    </row>
    <row r="8117" spans="8:13" s="28" customFormat="1" x14ac:dyDescent="0.2">
      <c r="H8117" s="12"/>
      <c r="J8117" s="29"/>
      <c r="K8117" s="45"/>
      <c r="L8117" s="45"/>
      <c r="M8117" s="45"/>
    </row>
    <row r="8118" spans="8:13" s="28" customFormat="1" x14ac:dyDescent="0.2">
      <c r="H8118" s="12"/>
      <c r="J8118" s="29"/>
      <c r="K8118" s="45"/>
      <c r="L8118" s="45"/>
      <c r="M8118" s="45"/>
    </row>
    <row r="8119" spans="8:13" s="28" customFormat="1" x14ac:dyDescent="0.2">
      <c r="H8119" s="12"/>
      <c r="J8119" s="29"/>
      <c r="K8119" s="45"/>
      <c r="L8119" s="45"/>
      <c r="M8119" s="45"/>
    </row>
    <row r="8120" spans="8:13" s="28" customFormat="1" x14ac:dyDescent="0.2">
      <c r="H8120" s="12"/>
      <c r="J8120" s="29"/>
      <c r="K8120" s="45"/>
      <c r="L8120" s="45"/>
      <c r="M8120" s="45"/>
    </row>
    <row r="8121" spans="8:13" s="28" customFormat="1" x14ac:dyDescent="0.2">
      <c r="H8121" s="12"/>
      <c r="J8121" s="29"/>
      <c r="K8121" s="45"/>
      <c r="L8121" s="45"/>
      <c r="M8121" s="45"/>
    </row>
    <row r="8122" spans="8:13" s="28" customFormat="1" x14ac:dyDescent="0.2">
      <c r="H8122" s="12"/>
      <c r="J8122" s="29"/>
      <c r="K8122" s="45"/>
      <c r="L8122" s="45"/>
      <c r="M8122" s="45"/>
    </row>
    <row r="8123" spans="8:13" s="28" customFormat="1" x14ac:dyDescent="0.2">
      <c r="H8123" s="12"/>
      <c r="J8123" s="29"/>
      <c r="K8123" s="45"/>
      <c r="L8123" s="45"/>
      <c r="M8123" s="45"/>
    </row>
    <row r="8124" spans="8:13" s="28" customFormat="1" x14ac:dyDescent="0.2">
      <c r="H8124" s="12"/>
      <c r="J8124" s="29"/>
      <c r="K8124" s="45"/>
      <c r="L8124" s="45"/>
      <c r="M8124" s="45"/>
    </row>
    <row r="8125" spans="8:13" s="28" customFormat="1" x14ac:dyDescent="0.2">
      <c r="H8125" s="12"/>
      <c r="J8125" s="29"/>
      <c r="K8125" s="45"/>
      <c r="L8125" s="45"/>
      <c r="M8125" s="45"/>
    </row>
    <row r="8126" spans="8:13" s="28" customFormat="1" x14ac:dyDescent="0.2">
      <c r="H8126" s="12"/>
      <c r="J8126" s="29"/>
      <c r="K8126" s="45"/>
      <c r="L8126" s="45"/>
      <c r="M8126" s="45"/>
    </row>
    <row r="8127" spans="8:13" s="28" customFormat="1" x14ac:dyDescent="0.2">
      <c r="H8127" s="12"/>
      <c r="J8127" s="29"/>
      <c r="K8127" s="45"/>
      <c r="L8127" s="45"/>
      <c r="M8127" s="45"/>
    </row>
    <row r="8128" spans="8:13" s="28" customFormat="1" x14ac:dyDescent="0.2">
      <c r="H8128" s="12"/>
      <c r="J8128" s="29"/>
      <c r="K8128" s="45"/>
      <c r="L8128" s="45"/>
      <c r="M8128" s="45"/>
    </row>
    <row r="8129" spans="8:13" s="28" customFormat="1" x14ac:dyDescent="0.2">
      <c r="H8129" s="12"/>
      <c r="J8129" s="29"/>
      <c r="K8129" s="45"/>
      <c r="L8129" s="45"/>
      <c r="M8129" s="45"/>
    </row>
    <row r="8130" spans="8:13" s="28" customFormat="1" x14ac:dyDescent="0.2">
      <c r="H8130" s="12"/>
      <c r="J8130" s="29"/>
      <c r="K8130" s="45"/>
      <c r="L8130" s="45"/>
      <c r="M8130" s="45"/>
    </row>
    <row r="8131" spans="8:13" s="28" customFormat="1" x14ac:dyDescent="0.2">
      <c r="H8131" s="12"/>
      <c r="J8131" s="29"/>
      <c r="K8131" s="45"/>
      <c r="L8131" s="45"/>
      <c r="M8131" s="45"/>
    </row>
    <row r="8132" spans="8:13" s="28" customFormat="1" x14ac:dyDescent="0.2">
      <c r="H8132" s="12"/>
      <c r="J8132" s="29"/>
      <c r="K8132" s="45"/>
      <c r="L8132" s="45"/>
      <c r="M8132" s="45"/>
    </row>
    <row r="8133" spans="8:13" s="28" customFormat="1" x14ac:dyDescent="0.2">
      <c r="H8133" s="12"/>
      <c r="J8133" s="29"/>
      <c r="K8133" s="45"/>
      <c r="L8133" s="45"/>
      <c r="M8133" s="45"/>
    </row>
    <row r="8134" spans="8:13" s="28" customFormat="1" x14ac:dyDescent="0.2">
      <c r="H8134" s="12"/>
      <c r="J8134" s="29"/>
      <c r="K8134" s="45"/>
      <c r="L8134" s="45"/>
      <c r="M8134" s="45"/>
    </row>
    <row r="8135" spans="8:13" s="28" customFormat="1" x14ac:dyDescent="0.2">
      <c r="H8135" s="12"/>
      <c r="J8135" s="29"/>
      <c r="K8135" s="45"/>
      <c r="L8135" s="45"/>
      <c r="M8135" s="45"/>
    </row>
    <row r="8136" spans="8:13" s="28" customFormat="1" x14ac:dyDescent="0.2">
      <c r="H8136" s="12"/>
      <c r="J8136" s="29"/>
      <c r="K8136" s="45"/>
      <c r="L8136" s="45"/>
      <c r="M8136" s="45"/>
    </row>
    <row r="8137" spans="8:13" s="28" customFormat="1" x14ac:dyDescent="0.2">
      <c r="H8137" s="12"/>
      <c r="J8137" s="29"/>
      <c r="K8137" s="45"/>
      <c r="L8137" s="45"/>
      <c r="M8137" s="45"/>
    </row>
    <row r="8138" spans="8:13" s="28" customFormat="1" x14ac:dyDescent="0.2">
      <c r="H8138" s="12"/>
      <c r="J8138" s="29"/>
      <c r="K8138" s="45"/>
      <c r="L8138" s="45"/>
      <c r="M8138" s="45"/>
    </row>
    <row r="8139" spans="8:13" s="28" customFormat="1" x14ac:dyDescent="0.2">
      <c r="H8139" s="12"/>
      <c r="J8139" s="29"/>
      <c r="K8139" s="45"/>
      <c r="L8139" s="45"/>
      <c r="M8139" s="45"/>
    </row>
    <row r="8140" spans="8:13" s="28" customFormat="1" x14ac:dyDescent="0.2">
      <c r="H8140" s="12"/>
      <c r="J8140" s="29"/>
      <c r="K8140" s="45"/>
      <c r="L8140" s="45"/>
      <c r="M8140" s="45"/>
    </row>
    <row r="8141" spans="8:13" s="28" customFormat="1" x14ac:dyDescent="0.2">
      <c r="H8141" s="12"/>
      <c r="J8141" s="29"/>
      <c r="K8141" s="45"/>
      <c r="L8141" s="45"/>
      <c r="M8141" s="45"/>
    </row>
    <row r="8142" spans="8:13" s="28" customFormat="1" x14ac:dyDescent="0.2">
      <c r="H8142" s="12"/>
      <c r="J8142" s="29"/>
      <c r="K8142" s="45"/>
      <c r="L8142" s="45"/>
      <c r="M8142" s="45"/>
    </row>
    <row r="8143" spans="8:13" s="28" customFormat="1" x14ac:dyDescent="0.2">
      <c r="H8143" s="12"/>
      <c r="J8143" s="29"/>
      <c r="K8143" s="45"/>
      <c r="L8143" s="45"/>
      <c r="M8143" s="45"/>
    </row>
    <row r="8144" spans="8:13" s="28" customFormat="1" x14ac:dyDescent="0.2">
      <c r="H8144" s="12"/>
      <c r="J8144" s="29"/>
      <c r="K8144" s="45"/>
      <c r="L8144" s="45"/>
      <c r="M8144" s="45"/>
    </row>
    <row r="8145" spans="8:13" s="28" customFormat="1" x14ac:dyDescent="0.2">
      <c r="H8145" s="12"/>
      <c r="J8145" s="29"/>
      <c r="K8145" s="45"/>
      <c r="L8145" s="45"/>
      <c r="M8145" s="45"/>
    </row>
    <row r="8146" spans="8:13" s="28" customFormat="1" x14ac:dyDescent="0.2">
      <c r="H8146" s="12"/>
      <c r="J8146" s="29"/>
      <c r="K8146" s="45"/>
      <c r="L8146" s="45"/>
      <c r="M8146" s="45"/>
    </row>
    <row r="8147" spans="8:13" s="28" customFormat="1" x14ac:dyDescent="0.2">
      <c r="H8147" s="12"/>
      <c r="J8147" s="29"/>
      <c r="K8147" s="45"/>
      <c r="L8147" s="45"/>
      <c r="M8147" s="45"/>
    </row>
    <row r="8148" spans="8:13" s="28" customFormat="1" x14ac:dyDescent="0.2">
      <c r="H8148" s="12"/>
      <c r="J8148" s="29"/>
      <c r="K8148" s="45"/>
      <c r="L8148" s="45"/>
      <c r="M8148" s="45"/>
    </row>
    <row r="8149" spans="8:13" s="28" customFormat="1" x14ac:dyDescent="0.2">
      <c r="H8149" s="12"/>
      <c r="J8149" s="29"/>
      <c r="K8149" s="45"/>
      <c r="L8149" s="45"/>
      <c r="M8149" s="45"/>
    </row>
    <row r="8150" spans="8:13" s="28" customFormat="1" x14ac:dyDescent="0.2">
      <c r="H8150" s="12"/>
      <c r="J8150" s="29"/>
      <c r="K8150" s="45"/>
      <c r="L8150" s="45"/>
      <c r="M8150" s="45"/>
    </row>
    <row r="8151" spans="8:13" s="28" customFormat="1" x14ac:dyDescent="0.2">
      <c r="H8151" s="12"/>
      <c r="J8151" s="29"/>
      <c r="K8151" s="45"/>
      <c r="L8151" s="45"/>
      <c r="M8151" s="45"/>
    </row>
    <row r="8152" spans="8:13" s="28" customFormat="1" x14ac:dyDescent="0.2">
      <c r="H8152" s="12"/>
      <c r="J8152" s="29"/>
      <c r="K8152" s="45"/>
      <c r="L8152" s="45"/>
      <c r="M8152" s="45"/>
    </row>
    <row r="8153" spans="8:13" s="28" customFormat="1" x14ac:dyDescent="0.2">
      <c r="H8153" s="12"/>
      <c r="J8153" s="29"/>
      <c r="K8153" s="45"/>
      <c r="L8153" s="45"/>
      <c r="M8153" s="45"/>
    </row>
    <row r="8154" spans="8:13" s="28" customFormat="1" x14ac:dyDescent="0.2">
      <c r="H8154" s="12"/>
      <c r="J8154" s="29"/>
      <c r="K8154" s="45"/>
      <c r="L8154" s="45"/>
      <c r="M8154" s="45"/>
    </row>
    <row r="8155" spans="8:13" s="28" customFormat="1" x14ac:dyDescent="0.2">
      <c r="H8155" s="12"/>
      <c r="J8155" s="29"/>
      <c r="K8155" s="45"/>
      <c r="L8155" s="45"/>
      <c r="M8155" s="45"/>
    </row>
    <row r="8156" spans="8:13" s="28" customFormat="1" x14ac:dyDescent="0.2">
      <c r="H8156" s="12"/>
      <c r="J8156" s="29"/>
      <c r="K8156" s="45"/>
      <c r="L8156" s="45"/>
      <c r="M8156" s="45"/>
    </row>
    <row r="8157" spans="8:13" s="28" customFormat="1" x14ac:dyDescent="0.2">
      <c r="H8157" s="12"/>
      <c r="J8157" s="29"/>
      <c r="K8157" s="45"/>
      <c r="L8157" s="45"/>
      <c r="M8157" s="45"/>
    </row>
    <row r="8158" spans="8:13" s="28" customFormat="1" x14ac:dyDescent="0.2">
      <c r="H8158" s="12"/>
      <c r="J8158" s="29"/>
      <c r="K8158" s="45"/>
      <c r="L8158" s="45"/>
      <c r="M8158" s="45"/>
    </row>
    <row r="8159" spans="8:13" s="28" customFormat="1" x14ac:dyDescent="0.2">
      <c r="H8159" s="12"/>
      <c r="J8159" s="29"/>
      <c r="K8159" s="45"/>
      <c r="L8159" s="45"/>
      <c r="M8159" s="45"/>
    </row>
    <row r="8160" spans="8:13" s="28" customFormat="1" x14ac:dyDescent="0.2">
      <c r="H8160" s="12"/>
      <c r="J8160" s="29"/>
      <c r="K8160" s="45"/>
      <c r="L8160" s="45"/>
      <c r="M8160" s="45"/>
    </row>
    <row r="8161" spans="8:13" s="28" customFormat="1" x14ac:dyDescent="0.2">
      <c r="H8161" s="12"/>
      <c r="J8161" s="29"/>
      <c r="K8161" s="45"/>
      <c r="L8161" s="45"/>
      <c r="M8161" s="45"/>
    </row>
    <row r="8162" spans="8:13" s="28" customFormat="1" x14ac:dyDescent="0.2">
      <c r="H8162" s="12"/>
      <c r="J8162" s="29"/>
      <c r="K8162" s="45"/>
      <c r="L8162" s="45"/>
      <c r="M8162" s="45"/>
    </row>
    <row r="8163" spans="8:13" s="28" customFormat="1" x14ac:dyDescent="0.2">
      <c r="H8163" s="12"/>
      <c r="J8163" s="29"/>
      <c r="K8163" s="45"/>
      <c r="L8163" s="45"/>
      <c r="M8163" s="45"/>
    </row>
    <row r="8164" spans="8:13" s="28" customFormat="1" x14ac:dyDescent="0.2">
      <c r="H8164" s="12"/>
      <c r="J8164" s="29"/>
      <c r="K8164" s="45"/>
      <c r="L8164" s="45"/>
      <c r="M8164" s="45"/>
    </row>
    <row r="8165" spans="8:13" s="28" customFormat="1" x14ac:dyDescent="0.2">
      <c r="H8165" s="12"/>
      <c r="J8165" s="29"/>
      <c r="K8165" s="45"/>
      <c r="L8165" s="45"/>
      <c r="M8165" s="45"/>
    </row>
    <row r="8166" spans="8:13" s="28" customFormat="1" x14ac:dyDescent="0.2">
      <c r="H8166" s="12"/>
      <c r="J8166" s="29"/>
      <c r="K8166" s="45"/>
      <c r="L8166" s="45"/>
      <c r="M8166" s="45"/>
    </row>
    <row r="8167" spans="8:13" s="28" customFormat="1" x14ac:dyDescent="0.2">
      <c r="H8167" s="12"/>
      <c r="J8167" s="29"/>
      <c r="K8167" s="45"/>
      <c r="L8167" s="45"/>
      <c r="M8167" s="45"/>
    </row>
    <row r="8168" spans="8:13" s="28" customFormat="1" x14ac:dyDescent="0.2">
      <c r="H8168" s="12"/>
      <c r="J8168" s="29"/>
      <c r="K8168" s="45"/>
      <c r="L8168" s="45"/>
      <c r="M8168" s="45"/>
    </row>
    <row r="8169" spans="8:13" s="28" customFormat="1" x14ac:dyDescent="0.2">
      <c r="H8169" s="12"/>
      <c r="J8169" s="29"/>
      <c r="K8169" s="45"/>
      <c r="L8169" s="45"/>
      <c r="M8169" s="45"/>
    </row>
    <row r="8170" spans="8:13" s="28" customFormat="1" x14ac:dyDescent="0.2">
      <c r="H8170" s="12"/>
      <c r="J8170" s="29"/>
      <c r="K8170" s="45"/>
      <c r="L8170" s="45"/>
      <c r="M8170" s="45"/>
    </row>
    <row r="8171" spans="8:13" s="28" customFormat="1" x14ac:dyDescent="0.2">
      <c r="H8171" s="12"/>
      <c r="J8171" s="29"/>
      <c r="K8171" s="45"/>
      <c r="L8171" s="45"/>
      <c r="M8171" s="45"/>
    </row>
    <row r="8172" spans="8:13" s="28" customFormat="1" x14ac:dyDescent="0.2">
      <c r="H8172" s="12"/>
      <c r="J8172" s="29"/>
      <c r="K8172" s="45"/>
      <c r="L8172" s="45"/>
      <c r="M8172" s="45"/>
    </row>
    <row r="8173" spans="8:13" s="28" customFormat="1" x14ac:dyDescent="0.2">
      <c r="H8173" s="12"/>
      <c r="J8173" s="29"/>
      <c r="K8173" s="45"/>
      <c r="L8173" s="45"/>
      <c r="M8173" s="45"/>
    </row>
    <row r="8174" spans="8:13" s="28" customFormat="1" x14ac:dyDescent="0.2">
      <c r="H8174" s="12"/>
      <c r="J8174" s="29"/>
      <c r="K8174" s="45"/>
      <c r="L8174" s="45"/>
      <c r="M8174" s="45"/>
    </row>
    <row r="8175" spans="8:13" s="28" customFormat="1" x14ac:dyDescent="0.2">
      <c r="H8175" s="12"/>
      <c r="J8175" s="29"/>
      <c r="K8175" s="45"/>
      <c r="L8175" s="45"/>
      <c r="M8175" s="45"/>
    </row>
    <row r="8176" spans="8:13" s="28" customFormat="1" x14ac:dyDescent="0.2">
      <c r="H8176" s="12"/>
      <c r="J8176" s="29"/>
      <c r="K8176" s="45"/>
      <c r="L8176" s="45"/>
      <c r="M8176" s="45"/>
    </row>
    <row r="8177" spans="8:13" s="28" customFormat="1" x14ac:dyDescent="0.2">
      <c r="H8177" s="12"/>
      <c r="J8177" s="29"/>
      <c r="K8177" s="45"/>
      <c r="L8177" s="45"/>
      <c r="M8177" s="45"/>
    </row>
    <row r="8178" spans="8:13" s="28" customFormat="1" x14ac:dyDescent="0.2">
      <c r="H8178" s="12"/>
      <c r="J8178" s="29"/>
      <c r="K8178" s="45"/>
      <c r="L8178" s="45"/>
      <c r="M8178" s="45"/>
    </row>
    <row r="8179" spans="8:13" s="28" customFormat="1" x14ac:dyDescent="0.2">
      <c r="H8179" s="12"/>
      <c r="J8179" s="29"/>
      <c r="K8179" s="45"/>
      <c r="L8179" s="45"/>
      <c r="M8179" s="45"/>
    </row>
    <row r="8180" spans="8:13" s="28" customFormat="1" x14ac:dyDescent="0.2">
      <c r="H8180" s="12"/>
      <c r="J8180" s="29"/>
      <c r="K8180" s="45"/>
      <c r="L8180" s="45"/>
      <c r="M8180" s="45"/>
    </row>
    <row r="8181" spans="8:13" s="28" customFormat="1" x14ac:dyDescent="0.2">
      <c r="H8181" s="12"/>
      <c r="J8181" s="29"/>
      <c r="K8181" s="45"/>
      <c r="L8181" s="45"/>
      <c r="M8181" s="45"/>
    </row>
    <row r="8182" spans="8:13" s="28" customFormat="1" x14ac:dyDescent="0.2">
      <c r="H8182" s="12"/>
      <c r="J8182" s="29"/>
      <c r="K8182" s="45"/>
      <c r="L8182" s="45"/>
      <c r="M8182" s="45"/>
    </row>
    <row r="8183" spans="8:13" s="28" customFormat="1" x14ac:dyDescent="0.2">
      <c r="H8183" s="12"/>
      <c r="J8183" s="29"/>
      <c r="K8183" s="45"/>
      <c r="L8183" s="45"/>
      <c r="M8183" s="45"/>
    </row>
    <row r="8184" spans="8:13" s="28" customFormat="1" x14ac:dyDescent="0.2">
      <c r="H8184" s="12"/>
      <c r="J8184" s="29"/>
      <c r="K8184" s="45"/>
      <c r="L8184" s="45"/>
      <c r="M8184" s="45"/>
    </row>
    <row r="8185" spans="8:13" s="28" customFormat="1" x14ac:dyDescent="0.2">
      <c r="H8185" s="12"/>
      <c r="J8185" s="29"/>
      <c r="K8185" s="45"/>
      <c r="L8185" s="45"/>
      <c r="M8185" s="45"/>
    </row>
    <row r="8186" spans="8:13" s="28" customFormat="1" x14ac:dyDescent="0.2">
      <c r="H8186" s="12"/>
      <c r="J8186" s="29"/>
      <c r="K8186" s="45"/>
      <c r="L8186" s="45"/>
      <c r="M8186" s="45"/>
    </row>
    <row r="8187" spans="8:13" s="28" customFormat="1" x14ac:dyDescent="0.2">
      <c r="H8187" s="12"/>
      <c r="J8187" s="29"/>
      <c r="K8187" s="45"/>
      <c r="L8187" s="45"/>
      <c r="M8187" s="45"/>
    </row>
    <row r="8188" spans="8:13" s="28" customFormat="1" x14ac:dyDescent="0.2">
      <c r="H8188" s="12"/>
      <c r="J8188" s="29"/>
      <c r="K8188" s="45"/>
      <c r="L8188" s="45"/>
      <c r="M8188" s="45"/>
    </row>
    <row r="8189" spans="8:13" s="28" customFormat="1" x14ac:dyDescent="0.2">
      <c r="H8189" s="12"/>
      <c r="J8189" s="29"/>
      <c r="K8189" s="45"/>
      <c r="L8189" s="45"/>
      <c r="M8189" s="45"/>
    </row>
    <row r="8190" spans="8:13" s="28" customFormat="1" x14ac:dyDescent="0.2">
      <c r="H8190" s="12"/>
      <c r="J8190" s="29"/>
      <c r="K8190" s="45"/>
      <c r="L8190" s="45"/>
      <c r="M8190" s="45"/>
    </row>
    <row r="8191" spans="8:13" s="28" customFormat="1" x14ac:dyDescent="0.2">
      <c r="H8191" s="12"/>
      <c r="J8191" s="29"/>
      <c r="K8191" s="45"/>
      <c r="L8191" s="45"/>
      <c r="M8191" s="45"/>
    </row>
    <row r="8192" spans="8:13" s="28" customFormat="1" x14ac:dyDescent="0.2">
      <c r="H8192" s="12"/>
      <c r="J8192" s="29"/>
      <c r="K8192" s="45"/>
      <c r="L8192" s="45"/>
      <c r="M8192" s="45"/>
    </row>
    <row r="8193" spans="8:13" s="28" customFormat="1" x14ac:dyDescent="0.2">
      <c r="H8193" s="12"/>
      <c r="J8193" s="29"/>
      <c r="K8193" s="45"/>
      <c r="L8193" s="45"/>
      <c r="M8193" s="45"/>
    </row>
    <row r="8194" spans="8:13" s="28" customFormat="1" x14ac:dyDescent="0.2">
      <c r="H8194" s="12"/>
      <c r="J8194" s="29"/>
      <c r="K8194" s="45"/>
      <c r="L8194" s="45"/>
      <c r="M8194" s="45"/>
    </row>
    <row r="8195" spans="8:13" s="28" customFormat="1" x14ac:dyDescent="0.2">
      <c r="H8195" s="12"/>
      <c r="J8195" s="29"/>
      <c r="K8195" s="45"/>
      <c r="L8195" s="45"/>
      <c r="M8195" s="45"/>
    </row>
    <row r="8196" spans="8:13" s="28" customFormat="1" x14ac:dyDescent="0.2">
      <c r="H8196" s="12"/>
      <c r="J8196" s="29"/>
      <c r="K8196" s="45"/>
      <c r="L8196" s="45"/>
      <c r="M8196" s="45"/>
    </row>
    <row r="8197" spans="8:13" s="28" customFormat="1" x14ac:dyDescent="0.2">
      <c r="H8197" s="12"/>
      <c r="J8197" s="29"/>
      <c r="K8197" s="45"/>
      <c r="L8197" s="45"/>
      <c r="M8197" s="45"/>
    </row>
    <row r="8198" spans="8:13" s="28" customFormat="1" x14ac:dyDescent="0.2">
      <c r="H8198" s="12"/>
      <c r="J8198" s="29"/>
      <c r="K8198" s="45"/>
      <c r="L8198" s="45"/>
      <c r="M8198" s="45"/>
    </row>
    <row r="8199" spans="8:13" s="28" customFormat="1" x14ac:dyDescent="0.2">
      <c r="H8199" s="12"/>
      <c r="J8199" s="29"/>
      <c r="K8199" s="45"/>
      <c r="L8199" s="45"/>
      <c r="M8199" s="45"/>
    </row>
    <row r="8200" spans="8:13" s="28" customFormat="1" x14ac:dyDescent="0.2">
      <c r="H8200" s="12"/>
      <c r="J8200" s="29"/>
      <c r="K8200" s="45"/>
      <c r="L8200" s="45"/>
      <c r="M8200" s="45"/>
    </row>
    <row r="8201" spans="8:13" s="28" customFormat="1" x14ac:dyDescent="0.2">
      <c r="H8201" s="12"/>
      <c r="J8201" s="29"/>
      <c r="K8201" s="45"/>
      <c r="L8201" s="45"/>
      <c r="M8201" s="45"/>
    </row>
    <row r="8202" spans="8:13" s="28" customFormat="1" x14ac:dyDescent="0.2">
      <c r="H8202" s="12"/>
      <c r="J8202" s="29"/>
      <c r="K8202" s="45"/>
      <c r="L8202" s="45"/>
      <c r="M8202" s="45"/>
    </row>
    <row r="8203" spans="8:13" s="28" customFormat="1" x14ac:dyDescent="0.2">
      <c r="H8203" s="12"/>
      <c r="J8203" s="29"/>
      <c r="K8203" s="45"/>
      <c r="L8203" s="45"/>
      <c r="M8203" s="45"/>
    </row>
    <row r="8204" spans="8:13" s="28" customFormat="1" x14ac:dyDescent="0.2">
      <c r="H8204" s="12"/>
      <c r="J8204" s="29"/>
      <c r="K8204" s="45"/>
      <c r="L8204" s="45"/>
      <c r="M8204" s="45"/>
    </row>
    <row r="8205" spans="8:13" s="28" customFormat="1" x14ac:dyDescent="0.2">
      <c r="H8205" s="12"/>
      <c r="J8205" s="29"/>
      <c r="K8205" s="45"/>
      <c r="L8205" s="45"/>
      <c r="M8205" s="45"/>
    </row>
    <row r="8206" spans="8:13" s="28" customFormat="1" x14ac:dyDescent="0.2">
      <c r="H8206" s="12"/>
      <c r="J8206" s="29"/>
      <c r="K8206" s="45"/>
      <c r="L8206" s="45"/>
      <c r="M8206" s="45"/>
    </row>
    <row r="8207" spans="8:13" s="28" customFormat="1" x14ac:dyDescent="0.2">
      <c r="H8207" s="12"/>
      <c r="J8207" s="29"/>
      <c r="K8207" s="45"/>
      <c r="L8207" s="45"/>
      <c r="M8207" s="45"/>
    </row>
    <row r="8208" spans="8:13" s="28" customFormat="1" x14ac:dyDescent="0.2">
      <c r="H8208" s="12"/>
      <c r="J8208" s="29"/>
      <c r="K8208" s="45"/>
      <c r="L8208" s="45"/>
      <c r="M8208" s="45"/>
    </row>
    <row r="8209" spans="8:13" s="28" customFormat="1" x14ac:dyDescent="0.2">
      <c r="H8209" s="12"/>
      <c r="J8209" s="29"/>
      <c r="K8209" s="45"/>
      <c r="L8209" s="45"/>
      <c r="M8209" s="45"/>
    </row>
    <row r="8210" spans="8:13" s="28" customFormat="1" x14ac:dyDescent="0.2">
      <c r="H8210" s="12"/>
      <c r="J8210" s="29"/>
      <c r="K8210" s="45"/>
      <c r="L8210" s="45"/>
      <c r="M8210" s="45"/>
    </row>
    <row r="8211" spans="8:13" s="28" customFormat="1" x14ac:dyDescent="0.2">
      <c r="H8211" s="12"/>
      <c r="J8211" s="29"/>
      <c r="K8211" s="45"/>
      <c r="L8211" s="45"/>
      <c r="M8211" s="45"/>
    </row>
    <row r="8212" spans="8:13" s="28" customFormat="1" x14ac:dyDescent="0.2">
      <c r="H8212" s="12"/>
      <c r="J8212" s="29"/>
      <c r="K8212" s="45"/>
      <c r="L8212" s="45"/>
      <c r="M8212" s="45"/>
    </row>
    <row r="8213" spans="8:13" s="28" customFormat="1" x14ac:dyDescent="0.2">
      <c r="H8213" s="12"/>
      <c r="J8213" s="29"/>
      <c r="K8213" s="45"/>
      <c r="L8213" s="45"/>
      <c r="M8213" s="45"/>
    </row>
    <row r="8214" spans="8:13" s="28" customFormat="1" x14ac:dyDescent="0.2">
      <c r="H8214" s="12"/>
      <c r="J8214" s="29"/>
      <c r="K8214" s="45"/>
      <c r="L8214" s="45"/>
      <c r="M8214" s="45"/>
    </row>
    <row r="8215" spans="8:13" s="28" customFormat="1" x14ac:dyDescent="0.2">
      <c r="H8215" s="12"/>
      <c r="J8215" s="29"/>
      <c r="K8215" s="45"/>
      <c r="L8215" s="45"/>
      <c r="M8215" s="45"/>
    </row>
    <row r="8216" spans="8:13" s="28" customFormat="1" x14ac:dyDescent="0.2">
      <c r="H8216" s="12"/>
      <c r="J8216" s="29"/>
      <c r="K8216" s="45"/>
      <c r="L8216" s="45"/>
      <c r="M8216" s="45"/>
    </row>
    <row r="8217" spans="8:13" s="28" customFormat="1" x14ac:dyDescent="0.2">
      <c r="H8217" s="12"/>
      <c r="J8217" s="29"/>
      <c r="K8217" s="45"/>
      <c r="L8217" s="45"/>
      <c r="M8217" s="45"/>
    </row>
    <row r="8218" spans="8:13" s="28" customFormat="1" x14ac:dyDescent="0.2">
      <c r="H8218" s="12"/>
      <c r="J8218" s="29"/>
      <c r="K8218" s="45"/>
      <c r="L8218" s="45"/>
      <c r="M8218" s="45"/>
    </row>
    <row r="8219" spans="8:13" s="28" customFormat="1" x14ac:dyDescent="0.2">
      <c r="H8219" s="12"/>
      <c r="J8219" s="29"/>
      <c r="K8219" s="45"/>
      <c r="L8219" s="45"/>
      <c r="M8219" s="45"/>
    </row>
    <row r="8220" spans="8:13" s="28" customFormat="1" x14ac:dyDescent="0.2">
      <c r="H8220" s="12"/>
      <c r="J8220" s="29"/>
      <c r="K8220" s="45"/>
      <c r="L8220" s="45"/>
      <c r="M8220" s="45"/>
    </row>
    <row r="8221" spans="8:13" s="28" customFormat="1" x14ac:dyDescent="0.2">
      <c r="H8221" s="12"/>
      <c r="J8221" s="29"/>
      <c r="K8221" s="45"/>
      <c r="L8221" s="45"/>
      <c r="M8221" s="45"/>
    </row>
    <row r="8222" spans="8:13" s="28" customFormat="1" x14ac:dyDescent="0.2">
      <c r="H8222" s="12"/>
      <c r="J8222" s="29"/>
      <c r="K8222" s="45"/>
      <c r="L8222" s="45"/>
      <c r="M8222" s="45"/>
    </row>
    <row r="8223" spans="8:13" s="28" customFormat="1" x14ac:dyDescent="0.2">
      <c r="H8223" s="12"/>
      <c r="J8223" s="29"/>
      <c r="K8223" s="45"/>
      <c r="L8223" s="45"/>
      <c r="M8223" s="45"/>
    </row>
    <row r="8224" spans="8:13" s="28" customFormat="1" x14ac:dyDescent="0.2">
      <c r="H8224" s="12"/>
      <c r="J8224" s="29"/>
      <c r="K8224" s="45"/>
      <c r="L8224" s="45"/>
      <c r="M8224" s="45"/>
    </row>
    <row r="8225" spans="8:13" s="28" customFormat="1" x14ac:dyDescent="0.2">
      <c r="H8225" s="12"/>
      <c r="J8225" s="29"/>
      <c r="K8225" s="45"/>
      <c r="L8225" s="45"/>
      <c r="M8225" s="45"/>
    </row>
    <row r="8226" spans="8:13" s="28" customFormat="1" x14ac:dyDescent="0.2">
      <c r="H8226" s="12"/>
      <c r="J8226" s="29"/>
      <c r="K8226" s="45"/>
      <c r="L8226" s="45"/>
      <c r="M8226" s="45"/>
    </row>
    <row r="8227" spans="8:13" s="28" customFormat="1" x14ac:dyDescent="0.2">
      <c r="H8227" s="12"/>
      <c r="J8227" s="29"/>
      <c r="K8227" s="45"/>
      <c r="L8227" s="45"/>
      <c r="M8227" s="45"/>
    </row>
    <row r="8228" spans="8:13" s="28" customFormat="1" x14ac:dyDescent="0.2">
      <c r="H8228" s="12"/>
      <c r="J8228" s="29"/>
      <c r="K8228" s="45"/>
      <c r="L8228" s="45"/>
      <c r="M8228" s="45"/>
    </row>
    <row r="8229" spans="8:13" s="28" customFormat="1" x14ac:dyDescent="0.2">
      <c r="H8229" s="12"/>
      <c r="J8229" s="29"/>
      <c r="K8229" s="45"/>
      <c r="L8229" s="45"/>
      <c r="M8229" s="45"/>
    </row>
    <row r="8230" spans="8:13" s="28" customFormat="1" x14ac:dyDescent="0.2">
      <c r="H8230" s="12"/>
      <c r="J8230" s="29"/>
      <c r="K8230" s="45"/>
      <c r="L8230" s="45"/>
      <c r="M8230" s="45"/>
    </row>
    <row r="8231" spans="8:13" s="28" customFormat="1" x14ac:dyDescent="0.2">
      <c r="H8231" s="12"/>
      <c r="J8231" s="29"/>
      <c r="K8231" s="45"/>
      <c r="L8231" s="45"/>
      <c r="M8231" s="45"/>
    </row>
    <row r="8232" spans="8:13" s="28" customFormat="1" x14ac:dyDescent="0.2">
      <c r="H8232" s="12"/>
      <c r="J8232" s="29"/>
      <c r="K8232" s="45"/>
      <c r="L8232" s="45"/>
      <c r="M8232" s="45"/>
    </row>
    <row r="8233" spans="8:13" s="28" customFormat="1" x14ac:dyDescent="0.2">
      <c r="H8233" s="12"/>
      <c r="J8233" s="29"/>
      <c r="K8233" s="45"/>
      <c r="L8233" s="45"/>
      <c r="M8233" s="45"/>
    </row>
    <row r="8234" spans="8:13" s="28" customFormat="1" x14ac:dyDescent="0.2">
      <c r="H8234" s="12"/>
      <c r="J8234" s="29"/>
      <c r="K8234" s="45"/>
      <c r="L8234" s="45"/>
      <c r="M8234" s="45"/>
    </row>
    <row r="8235" spans="8:13" s="28" customFormat="1" x14ac:dyDescent="0.2">
      <c r="H8235" s="12"/>
      <c r="J8235" s="29"/>
      <c r="K8235" s="45"/>
      <c r="L8235" s="45"/>
      <c r="M8235" s="45"/>
    </row>
    <row r="8236" spans="8:13" s="28" customFormat="1" x14ac:dyDescent="0.2">
      <c r="H8236" s="12"/>
      <c r="J8236" s="29"/>
      <c r="K8236" s="45"/>
      <c r="L8236" s="45"/>
      <c r="M8236" s="45"/>
    </row>
    <row r="8237" spans="8:13" s="28" customFormat="1" x14ac:dyDescent="0.2">
      <c r="H8237" s="12"/>
      <c r="J8237" s="29"/>
      <c r="K8237" s="45"/>
      <c r="L8237" s="45"/>
      <c r="M8237" s="45"/>
    </row>
    <row r="8238" spans="8:13" s="28" customFormat="1" x14ac:dyDescent="0.2">
      <c r="H8238" s="12"/>
      <c r="J8238" s="29"/>
      <c r="K8238" s="45"/>
      <c r="L8238" s="45"/>
      <c r="M8238" s="45"/>
    </row>
    <row r="8239" spans="8:13" s="28" customFormat="1" x14ac:dyDescent="0.2">
      <c r="H8239" s="12"/>
      <c r="J8239" s="29"/>
      <c r="K8239" s="45"/>
      <c r="L8239" s="45"/>
      <c r="M8239" s="45"/>
    </row>
    <row r="8240" spans="8:13" s="28" customFormat="1" x14ac:dyDescent="0.2">
      <c r="H8240" s="12"/>
      <c r="J8240" s="29"/>
      <c r="K8240" s="45"/>
      <c r="L8240" s="45"/>
      <c r="M8240" s="45"/>
    </row>
    <row r="8241" spans="8:13" s="28" customFormat="1" x14ac:dyDescent="0.2">
      <c r="H8241" s="12"/>
      <c r="J8241" s="29"/>
      <c r="K8241" s="45"/>
      <c r="L8241" s="45"/>
      <c r="M8241" s="45"/>
    </row>
    <row r="8242" spans="8:13" s="28" customFormat="1" x14ac:dyDescent="0.2">
      <c r="H8242" s="12"/>
      <c r="J8242" s="29"/>
      <c r="K8242" s="45"/>
      <c r="L8242" s="45"/>
      <c r="M8242" s="45"/>
    </row>
    <row r="8243" spans="8:13" s="28" customFormat="1" x14ac:dyDescent="0.2">
      <c r="H8243" s="12"/>
      <c r="J8243" s="29"/>
      <c r="K8243" s="45"/>
      <c r="L8243" s="45"/>
      <c r="M8243" s="45"/>
    </row>
    <row r="8244" spans="8:13" s="28" customFormat="1" x14ac:dyDescent="0.2">
      <c r="H8244" s="12"/>
      <c r="J8244" s="29"/>
      <c r="K8244" s="45"/>
      <c r="L8244" s="45"/>
      <c r="M8244" s="45"/>
    </row>
    <row r="8245" spans="8:13" s="28" customFormat="1" x14ac:dyDescent="0.2">
      <c r="H8245" s="12"/>
      <c r="J8245" s="29"/>
      <c r="K8245" s="45"/>
      <c r="L8245" s="45"/>
      <c r="M8245" s="45"/>
    </row>
    <row r="8246" spans="8:13" s="28" customFormat="1" x14ac:dyDescent="0.2">
      <c r="H8246" s="12"/>
      <c r="J8246" s="29"/>
      <c r="K8246" s="45"/>
      <c r="L8246" s="45"/>
      <c r="M8246" s="45"/>
    </row>
    <row r="8247" spans="8:13" s="28" customFormat="1" x14ac:dyDescent="0.2">
      <c r="H8247" s="12"/>
      <c r="J8247" s="29"/>
      <c r="K8247" s="45"/>
      <c r="L8247" s="45"/>
      <c r="M8247" s="45"/>
    </row>
    <row r="8248" spans="8:13" s="28" customFormat="1" x14ac:dyDescent="0.2">
      <c r="H8248" s="12"/>
      <c r="J8248" s="29"/>
      <c r="K8248" s="45"/>
      <c r="L8248" s="45"/>
      <c r="M8248" s="45"/>
    </row>
    <row r="8249" spans="8:13" s="28" customFormat="1" x14ac:dyDescent="0.2">
      <c r="H8249" s="12"/>
      <c r="J8249" s="29"/>
      <c r="K8249" s="45"/>
      <c r="L8249" s="45"/>
      <c r="M8249" s="45"/>
    </row>
    <row r="8250" spans="8:13" s="28" customFormat="1" x14ac:dyDescent="0.2">
      <c r="H8250" s="12"/>
      <c r="J8250" s="29"/>
      <c r="K8250" s="45"/>
      <c r="L8250" s="45"/>
      <c r="M8250" s="45"/>
    </row>
    <row r="8251" spans="8:13" s="28" customFormat="1" x14ac:dyDescent="0.2">
      <c r="H8251" s="12"/>
      <c r="J8251" s="29"/>
      <c r="K8251" s="45"/>
      <c r="L8251" s="45"/>
      <c r="M8251" s="45"/>
    </row>
    <row r="8252" spans="8:13" s="28" customFormat="1" x14ac:dyDescent="0.2">
      <c r="H8252" s="12"/>
      <c r="J8252" s="29"/>
      <c r="K8252" s="45"/>
      <c r="L8252" s="45"/>
      <c r="M8252" s="45"/>
    </row>
    <row r="8253" spans="8:13" s="28" customFormat="1" x14ac:dyDescent="0.2">
      <c r="H8253" s="12"/>
      <c r="J8253" s="29"/>
      <c r="K8253" s="45"/>
      <c r="L8253" s="45"/>
      <c r="M8253" s="45"/>
    </row>
    <row r="8254" spans="8:13" s="28" customFormat="1" x14ac:dyDescent="0.2">
      <c r="H8254" s="12"/>
      <c r="J8254" s="29"/>
      <c r="K8254" s="45"/>
      <c r="L8254" s="45"/>
      <c r="M8254" s="45"/>
    </row>
    <row r="8255" spans="8:13" s="28" customFormat="1" x14ac:dyDescent="0.2">
      <c r="H8255" s="12"/>
      <c r="J8255" s="29"/>
      <c r="K8255" s="45"/>
      <c r="L8255" s="45"/>
      <c r="M8255" s="45"/>
    </row>
    <row r="8256" spans="8:13" s="28" customFormat="1" x14ac:dyDescent="0.2">
      <c r="H8256" s="12"/>
      <c r="J8256" s="29"/>
      <c r="K8256" s="45"/>
      <c r="L8256" s="45"/>
      <c r="M8256" s="45"/>
    </row>
    <row r="8257" spans="8:13" s="28" customFormat="1" x14ac:dyDescent="0.2">
      <c r="H8257" s="12"/>
      <c r="J8257" s="29"/>
      <c r="K8257" s="45"/>
      <c r="L8257" s="45"/>
      <c r="M8257" s="45"/>
    </row>
    <row r="8258" spans="8:13" s="28" customFormat="1" x14ac:dyDescent="0.2">
      <c r="H8258" s="12"/>
      <c r="J8258" s="29"/>
      <c r="K8258" s="45"/>
      <c r="L8258" s="45"/>
      <c r="M8258" s="45"/>
    </row>
    <row r="8259" spans="8:13" s="28" customFormat="1" x14ac:dyDescent="0.2">
      <c r="H8259" s="12"/>
      <c r="J8259" s="29"/>
      <c r="K8259" s="45"/>
      <c r="L8259" s="45"/>
      <c r="M8259" s="45"/>
    </row>
    <row r="8260" spans="8:13" s="28" customFormat="1" x14ac:dyDescent="0.2">
      <c r="H8260" s="12"/>
      <c r="J8260" s="29"/>
      <c r="K8260" s="45"/>
      <c r="L8260" s="45"/>
      <c r="M8260" s="45"/>
    </row>
    <row r="8261" spans="8:13" s="28" customFormat="1" x14ac:dyDescent="0.2">
      <c r="H8261" s="12"/>
      <c r="J8261" s="29"/>
      <c r="K8261" s="45"/>
      <c r="L8261" s="45"/>
      <c r="M8261" s="45"/>
    </row>
    <row r="8262" spans="8:13" s="28" customFormat="1" x14ac:dyDescent="0.2">
      <c r="H8262" s="12"/>
      <c r="J8262" s="29"/>
      <c r="K8262" s="45"/>
      <c r="L8262" s="45"/>
      <c r="M8262" s="45"/>
    </row>
    <row r="8263" spans="8:13" s="28" customFormat="1" x14ac:dyDescent="0.2">
      <c r="H8263" s="12"/>
      <c r="J8263" s="29"/>
      <c r="K8263" s="45"/>
      <c r="L8263" s="45"/>
      <c r="M8263" s="45"/>
    </row>
    <row r="8264" spans="8:13" s="28" customFormat="1" x14ac:dyDescent="0.2">
      <c r="H8264" s="12"/>
      <c r="J8264" s="29"/>
      <c r="K8264" s="45"/>
      <c r="L8264" s="45"/>
      <c r="M8264" s="45"/>
    </row>
    <row r="8265" spans="8:13" s="28" customFormat="1" x14ac:dyDescent="0.2">
      <c r="H8265" s="12"/>
      <c r="J8265" s="29"/>
      <c r="K8265" s="45"/>
      <c r="L8265" s="45"/>
      <c r="M8265" s="45"/>
    </row>
    <row r="8266" spans="8:13" s="28" customFormat="1" x14ac:dyDescent="0.2">
      <c r="H8266" s="12"/>
      <c r="J8266" s="29"/>
      <c r="K8266" s="45"/>
      <c r="L8266" s="45"/>
      <c r="M8266" s="45"/>
    </row>
    <row r="8267" spans="8:13" s="28" customFormat="1" x14ac:dyDescent="0.2">
      <c r="H8267" s="12"/>
      <c r="J8267" s="29"/>
      <c r="K8267" s="45"/>
      <c r="L8267" s="45"/>
      <c r="M8267" s="45"/>
    </row>
    <row r="8268" spans="8:13" s="28" customFormat="1" x14ac:dyDescent="0.2">
      <c r="H8268" s="12"/>
      <c r="J8268" s="29"/>
      <c r="K8268" s="45"/>
      <c r="L8268" s="45"/>
      <c r="M8268" s="45"/>
    </row>
    <row r="8269" spans="8:13" s="28" customFormat="1" x14ac:dyDescent="0.2">
      <c r="H8269" s="12"/>
      <c r="J8269" s="29"/>
      <c r="K8269" s="45"/>
      <c r="L8269" s="45"/>
      <c r="M8269" s="45"/>
    </row>
    <row r="8270" spans="8:13" s="28" customFormat="1" x14ac:dyDescent="0.2">
      <c r="H8270" s="12"/>
      <c r="J8270" s="29"/>
      <c r="K8270" s="45"/>
      <c r="L8270" s="45"/>
      <c r="M8270" s="45"/>
    </row>
    <row r="8271" spans="8:13" s="28" customFormat="1" x14ac:dyDescent="0.2">
      <c r="H8271" s="12"/>
      <c r="J8271" s="29"/>
      <c r="K8271" s="45"/>
      <c r="L8271" s="45"/>
      <c r="M8271" s="45"/>
    </row>
    <row r="8272" spans="8:13" s="28" customFormat="1" x14ac:dyDescent="0.2">
      <c r="H8272" s="12"/>
      <c r="J8272" s="29"/>
      <c r="K8272" s="45"/>
      <c r="L8272" s="45"/>
      <c r="M8272" s="45"/>
    </row>
    <row r="8273" spans="8:13" s="28" customFormat="1" x14ac:dyDescent="0.2">
      <c r="H8273" s="12"/>
      <c r="J8273" s="29"/>
      <c r="K8273" s="45"/>
      <c r="L8273" s="45"/>
      <c r="M8273" s="45"/>
    </row>
    <row r="8274" spans="8:13" s="28" customFormat="1" x14ac:dyDescent="0.2">
      <c r="H8274" s="12"/>
      <c r="J8274" s="29"/>
      <c r="K8274" s="45"/>
      <c r="L8274" s="45"/>
      <c r="M8274" s="45"/>
    </row>
    <row r="8275" spans="8:13" s="28" customFormat="1" x14ac:dyDescent="0.2">
      <c r="H8275" s="12"/>
      <c r="J8275" s="29"/>
      <c r="K8275" s="45"/>
      <c r="L8275" s="45"/>
      <c r="M8275" s="45"/>
    </row>
    <row r="8276" spans="8:13" s="28" customFormat="1" x14ac:dyDescent="0.2">
      <c r="H8276" s="12"/>
      <c r="J8276" s="29"/>
      <c r="K8276" s="45"/>
      <c r="L8276" s="45"/>
      <c r="M8276" s="45"/>
    </row>
    <row r="8277" spans="8:13" s="28" customFormat="1" x14ac:dyDescent="0.2">
      <c r="H8277" s="12"/>
      <c r="J8277" s="29"/>
      <c r="K8277" s="45"/>
      <c r="L8277" s="45"/>
      <c r="M8277" s="45"/>
    </row>
    <row r="8278" spans="8:13" s="28" customFormat="1" x14ac:dyDescent="0.2">
      <c r="H8278" s="12"/>
      <c r="J8278" s="29"/>
      <c r="K8278" s="45"/>
      <c r="L8278" s="45"/>
      <c r="M8278" s="45"/>
    </row>
    <row r="8279" spans="8:13" s="28" customFormat="1" x14ac:dyDescent="0.2">
      <c r="H8279" s="12"/>
      <c r="J8279" s="29"/>
      <c r="K8279" s="45"/>
      <c r="L8279" s="45"/>
      <c r="M8279" s="45"/>
    </row>
    <row r="8280" spans="8:13" s="28" customFormat="1" x14ac:dyDescent="0.2">
      <c r="H8280" s="12"/>
      <c r="J8280" s="29"/>
      <c r="K8280" s="45"/>
      <c r="L8280" s="45"/>
      <c r="M8280" s="45"/>
    </row>
    <row r="8281" spans="8:13" s="28" customFormat="1" x14ac:dyDescent="0.2">
      <c r="H8281" s="12"/>
      <c r="J8281" s="29"/>
      <c r="K8281" s="45"/>
      <c r="L8281" s="45"/>
      <c r="M8281" s="45"/>
    </row>
    <row r="8282" spans="8:13" s="28" customFormat="1" x14ac:dyDescent="0.2">
      <c r="H8282" s="12"/>
      <c r="J8282" s="29"/>
      <c r="K8282" s="45"/>
      <c r="L8282" s="45"/>
      <c r="M8282" s="45"/>
    </row>
    <row r="8283" spans="8:13" s="28" customFormat="1" x14ac:dyDescent="0.2">
      <c r="H8283" s="12"/>
      <c r="J8283" s="29"/>
      <c r="K8283" s="45"/>
      <c r="L8283" s="45"/>
      <c r="M8283" s="45"/>
    </row>
    <row r="8284" spans="8:13" s="28" customFormat="1" x14ac:dyDescent="0.2">
      <c r="H8284" s="12"/>
      <c r="J8284" s="29"/>
      <c r="K8284" s="45"/>
      <c r="L8284" s="45"/>
      <c r="M8284" s="45"/>
    </row>
    <row r="8285" spans="8:13" s="28" customFormat="1" x14ac:dyDescent="0.2">
      <c r="H8285" s="12"/>
      <c r="J8285" s="29"/>
      <c r="K8285" s="45"/>
      <c r="L8285" s="45"/>
      <c r="M8285" s="45"/>
    </row>
    <row r="8286" spans="8:13" s="28" customFormat="1" x14ac:dyDescent="0.2">
      <c r="H8286" s="12"/>
      <c r="J8286" s="29"/>
      <c r="K8286" s="45"/>
      <c r="L8286" s="45"/>
      <c r="M8286" s="45"/>
    </row>
    <row r="8287" spans="8:13" s="28" customFormat="1" x14ac:dyDescent="0.2">
      <c r="H8287" s="12"/>
      <c r="J8287" s="29"/>
      <c r="K8287" s="45"/>
      <c r="L8287" s="45"/>
      <c r="M8287" s="45"/>
    </row>
    <row r="8288" spans="8:13" s="28" customFormat="1" x14ac:dyDescent="0.2">
      <c r="H8288" s="12"/>
      <c r="J8288" s="29"/>
      <c r="K8288" s="45"/>
      <c r="L8288" s="45"/>
      <c r="M8288" s="45"/>
    </row>
    <row r="8289" spans="8:13" s="28" customFormat="1" x14ac:dyDescent="0.2">
      <c r="H8289" s="12"/>
      <c r="J8289" s="29"/>
      <c r="K8289" s="45"/>
      <c r="L8289" s="45"/>
      <c r="M8289" s="45"/>
    </row>
    <row r="8290" spans="8:13" s="28" customFormat="1" x14ac:dyDescent="0.2">
      <c r="H8290" s="12"/>
      <c r="J8290" s="29"/>
      <c r="K8290" s="45"/>
      <c r="L8290" s="45"/>
      <c r="M8290" s="45"/>
    </row>
    <row r="8291" spans="8:13" s="28" customFormat="1" x14ac:dyDescent="0.2">
      <c r="H8291" s="12"/>
      <c r="J8291" s="29"/>
      <c r="K8291" s="45"/>
      <c r="L8291" s="45"/>
      <c r="M8291" s="45"/>
    </row>
    <row r="8292" spans="8:13" s="28" customFormat="1" x14ac:dyDescent="0.2">
      <c r="H8292" s="12"/>
      <c r="J8292" s="29"/>
      <c r="K8292" s="45"/>
      <c r="L8292" s="45"/>
      <c r="M8292" s="45"/>
    </row>
    <row r="8293" spans="8:13" s="28" customFormat="1" x14ac:dyDescent="0.2">
      <c r="H8293" s="12"/>
      <c r="J8293" s="29"/>
      <c r="K8293" s="45"/>
      <c r="L8293" s="45"/>
      <c r="M8293" s="45"/>
    </row>
    <row r="8294" spans="8:13" s="28" customFormat="1" x14ac:dyDescent="0.2">
      <c r="H8294" s="12"/>
      <c r="J8294" s="29"/>
      <c r="K8294" s="45"/>
      <c r="L8294" s="45"/>
      <c r="M8294" s="45"/>
    </row>
    <row r="8295" spans="8:13" s="28" customFormat="1" x14ac:dyDescent="0.2">
      <c r="H8295" s="12"/>
      <c r="J8295" s="29"/>
      <c r="K8295" s="45"/>
      <c r="L8295" s="45"/>
      <c r="M8295" s="45"/>
    </row>
    <row r="8296" spans="8:13" s="28" customFormat="1" x14ac:dyDescent="0.2">
      <c r="H8296" s="12"/>
      <c r="J8296" s="29"/>
      <c r="K8296" s="45"/>
      <c r="L8296" s="45"/>
      <c r="M8296" s="45"/>
    </row>
    <row r="8297" spans="8:13" s="28" customFormat="1" x14ac:dyDescent="0.2">
      <c r="H8297" s="12"/>
      <c r="J8297" s="29"/>
      <c r="K8297" s="45"/>
      <c r="L8297" s="45"/>
      <c r="M8297" s="45"/>
    </row>
    <row r="8298" spans="8:13" s="28" customFormat="1" x14ac:dyDescent="0.2">
      <c r="H8298" s="12"/>
      <c r="J8298" s="29"/>
      <c r="K8298" s="45"/>
      <c r="L8298" s="45"/>
      <c r="M8298" s="45"/>
    </row>
    <row r="8299" spans="8:13" s="28" customFormat="1" x14ac:dyDescent="0.2">
      <c r="H8299" s="12"/>
      <c r="J8299" s="29"/>
      <c r="K8299" s="45"/>
      <c r="L8299" s="45"/>
      <c r="M8299" s="45"/>
    </row>
    <row r="8300" spans="8:13" s="28" customFormat="1" x14ac:dyDescent="0.2">
      <c r="H8300" s="12"/>
      <c r="J8300" s="29"/>
      <c r="K8300" s="45"/>
      <c r="L8300" s="45"/>
      <c r="M8300" s="45"/>
    </row>
    <row r="8301" spans="8:13" s="28" customFormat="1" x14ac:dyDescent="0.2">
      <c r="H8301" s="12"/>
      <c r="J8301" s="29"/>
      <c r="K8301" s="45"/>
      <c r="L8301" s="45"/>
      <c r="M8301" s="45"/>
    </row>
    <row r="8302" spans="8:13" s="28" customFormat="1" x14ac:dyDescent="0.2">
      <c r="H8302" s="12"/>
      <c r="J8302" s="29"/>
      <c r="K8302" s="45"/>
      <c r="L8302" s="45"/>
      <c r="M8302" s="45"/>
    </row>
    <row r="8303" spans="8:13" s="28" customFormat="1" x14ac:dyDescent="0.2">
      <c r="H8303" s="12"/>
      <c r="J8303" s="29"/>
      <c r="K8303" s="45"/>
      <c r="L8303" s="45"/>
      <c r="M8303" s="45"/>
    </row>
    <row r="8304" spans="8:13" s="28" customFormat="1" x14ac:dyDescent="0.2">
      <c r="H8304" s="12"/>
      <c r="J8304" s="29"/>
      <c r="K8304" s="45"/>
      <c r="L8304" s="45"/>
      <c r="M8304" s="45"/>
    </row>
    <row r="8305" spans="8:13" s="28" customFormat="1" x14ac:dyDescent="0.2">
      <c r="H8305" s="12"/>
      <c r="J8305" s="29"/>
      <c r="K8305" s="45"/>
      <c r="L8305" s="45"/>
      <c r="M8305" s="45"/>
    </row>
    <row r="8306" spans="8:13" s="28" customFormat="1" x14ac:dyDescent="0.2">
      <c r="H8306" s="12"/>
      <c r="J8306" s="29"/>
      <c r="K8306" s="45"/>
      <c r="L8306" s="45"/>
      <c r="M8306" s="45"/>
    </row>
    <row r="8307" spans="8:13" s="28" customFormat="1" x14ac:dyDescent="0.2">
      <c r="H8307" s="12"/>
      <c r="J8307" s="29"/>
      <c r="K8307" s="45"/>
      <c r="L8307" s="45"/>
      <c r="M8307" s="45"/>
    </row>
    <row r="8308" spans="8:13" s="28" customFormat="1" x14ac:dyDescent="0.2">
      <c r="H8308" s="12"/>
      <c r="J8308" s="29"/>
      <c r="K8308" s="45"/>
      <c r="L8308" s="45"/>
      <c r="M8308" s="45"/>
    </row>
    <row r="8309" spans="8:13" s="28" customFormat="1" x14ac:dyDescent="0.2">
      <c r="H8309" s="12"/>
      <c r="J8309" s="29"/>
      <c r="K8309" s="45"/>
      <c r="L8309" s="45"/>
      <c r="M8309" s="45"/>
    </row>
    <row r="8310" spans="8:13" s="28" customFormat="1" x14ac:dyDescent="0.2">
      <c r="H8310" s="12"/>
      <c r="J8310" s="29"/>
      <c r="K8310" s="45"/>
      <c r="L8310" s="45"/>
      <c r="M8310" s="45"/>
    </row>
    <row r="8311" spans="8:13" s="28" customFormat="1" x14ac:dyDescent="0.2">
      <c r="H8311" s="12"/>
      <c r="J8311" s="29"/>
      <c r="K8311" s="45"/>
      <c r="L8311" s="45"/>
      <c r="M8311" s="45"/>
    </row>
    <row r="8312" spans="8:13" s="28" customFormat="1" x14ac:dyDescent="0.2">
      <c r="H8312" s="12"/>
      <c r="J8312" s="29"/>
      <c r="K8312" s="45"/>
      <c r="L8312" s="45"/>
      <c r="M8312" s="45"/>
    </row>
    <row r="8313" spans="8:13" s="28" customFormat="1" x14ac:dyDescent="0.2">
      <c r="H8313" s="12"/>
      <c r="J8313" s="29"/>
      <c r="K8313" s="45"/>
      <c r="L8313" s="45"/>
      <c r="M8313" s="45"/>
    </row>
    <row r="8314" spans="8:13" s="28" customFormat="1" x14ac:dyDescent="0.2">
      <c r="H8314" s="12"/>
      <c r="J8314" s="29"/>
      <c r="K8314" s="45"/>
      <c r="L8314" s="45"/>
      <c r="M8314" s="45"/>
    </row>
    <row r="8315" spans="8:13" s="28" customFormat="1" x14ac:dyDescent="0.2">
      <c r="H8315" s="12"/>
      <c r="J8315" s="29"/>
      <c r="K8315" s="45"/>
      <c r="L8315" s="45"/>
      <c r="M8315" s="45"/>
    </row>
    <row r="8316" spans="8:13" s="28" customFormat="1" x14ac:dyDescent="0.2">
      <c r="H8316" s="12"/>
      <c r="J8316" s="29"/>
      <c r="K8316" s="45"/>
      <c r="L8316" s="45"/>
      <c r="M8316" s="45"/>
    </row>
    <row r="8317" spans="8:13" s="28" customFormat="1" x14ac:dyDescent="0.2">
      <c r="H8317" s="12"/>
      <c r="J8317" s="29"/>
      <c r="K8317" s="45"/>
      <c r="L8317" s="45"/>
      <c r="M8317" s="45"/>
    </row>
    <row r="8318" spans="8:13" s="28" customFormat="1" x14ac:dyDescent="0.2">
      <c r="H8318" s="12"/>
      <c r="J8318" s="29"/>
      <c r="K8318" s="45"/>
      <c r="L8318" s="45"/>
      <c r="M8318" s="45"/>
    </row>
    <row r="8319" spans="8:13" s="28" customFormat="1" x14ac:dyDescent="0.2">
      <c r="H8319" s="12"/>
      <c r="J8319" s="29"/>
      <c r="K8319" s="45"/>
      <c r="L8319" s="45"/>
      <c r="M8319" s="45"/>
    </row>
    <row r="8320" spans="8:13" s="28" customFormat="1" x14ac:dyDescent="0.2">
      <c r="H8320" s="12"/>
      <c r="J8320" s="29"/>
      <c r="K8320" s="45"/>
      <c r="L8320" s="45"/>
      <c r="M8320" s="45"/>
    </row>
    <row r="8321" spans="8:13" s="28" customFormat="1" x14ac:dyDescent="0.2">
      <c r="H8321" s="12"/>
      <c r="J8321" s="29"/>
      <c r="K8321" s="45"/>
      <c r="L8321" s="45"/>
      <c r="M8321" s="45"/>
    </row>
    <row r="8322" spans="8:13" s="28" customFormat="1" x14ac:dyDescent="0.2">
      <c r="H8322" s="12"/>
      <c r="J8322" s="29"/>
      <c r="K8322" s="45"/>
      <c r="L8322" s="45"/>
      <c r="M8322" s="45"/>
    </row>
    <row r="8323" spans="8:13" s="28" customFormat="1" x14ac:dyDescent="0.2">
      <c r="H8323" s="12"/>
      <c r="J8323" s="29"/>
      <c r="K8323" s="45"/>
      <c r="L8323" s="45"/>
      <c r="M8323" s="45"/>
    </row>
    <row r="8324" spans="8:13" s="28" customFormat="1" x14ac:dyDescent="0.2">
      <c r="H8324" s="12"/>
      <c r="J8324" s="29"/>
      <c r="K8324" s="45"/>
      <c r="L8324" s="45"/>
      <c r="M8324" s="45"/>
    </row>
    <row r="8325" spans="8:13" s="28" customFormat="1" x14ac:dyDescent="0.2">
      <c r="H8325" s="12"/>
      <c r="J8325" s="29"/>
      <c r="K8325" s="45"/>
      <c r="L8325" s="45"/>
      <c r="M8325" s="45"/>
    </row>
    <row r="8326" spans="8:13" s="28" customFormat="1" x14ac:dyDescent="0.2">
      <c r="H8326" s="12"/>
      <c r="J8326" s="29"/>
      <c r="K8326" s="45"/>
      <c r="L8326" s="45"/>
      <c r="M8326" s="45"/>
    </row>
    <row r="8327" spans="8:13" s="28" customFormat="1" x14ac:dyDescent="0.2">
      <c r="H8327" s="12"/>
      <c r="J8327" s="29"/>
      <c r="K8327" s="45"/>
      <c r="L8327" s="45"/>
      <c r="M8327" s="45"/>
    </row>
    <row r="8328" spans="8:13" s="28" customFormat="1" x14ac:dyDescent="0.2">
      <c r="H8328" s="12"/>
      <c r="J8328" s="29"/>
      <c r="K8328" s="45"/>
      <c r="L8328" s="45"/>
      <c r="M8328" s="45"/>
    </row>
    <row r="8329" spans="8:13" s="28" customFormat="1" x14ac:dyDescent="0.2">
      <c r="H8329" s="12"/>
      <c r="J8329" s="29"/>
      <c r="K8329" s="45"/>
      <c r="L8329" s="45"/>
      <c r="M8329" s="45"/>
    </row>
    <row r="8330" spans="8:13" s="28" customFormat="1" x14ac:dyDescent="0.2">
      <c r="H8330" s="12"/>
      <c r="J8330" s="29"/>
      <c r="K8330" s="45"/>
      <c r="L8330" s="45"/>
      <c r="M8330" s="45"/>
    </row>
    <row r="8331" spans="8:13" s="28" customFormat="1" x14ac:dyDescent="0.2">
      <c r="H8331" s="12"/>
      <c r="J8331" s="29"/>
      <c r="K8331" s="45"/>
      <c r="L8331" s="45"/>
      <c r="M8331" s="45"/>
    </row>
    <row r="8332" spans="8:13" s="28" customFormat="1" x14ac:dyDescent="0.2">
      <c r="H8332" s="12"/>
      <c r="J8332" s="29"/>
      <c r="K8332" s="45"/>
      <c r="L8332" s="45"/>
      <c r="M8332" s="45"/>
    </row>
    <row r="8333" spans="8:13" s="28" customFormat="1" x14ac:dyDescent="0.2">
      <c r="H8333" s="12"/>
      <c r="J8333" s="29"/>
      <c r="K8333" s="45"/>
      <c r="L8333" s="45"/>
      <c r="M8333" s="45"/>
    </row>
    <row r="8334" spans="8:13" s="28" customFormat="1" x14ac:dyDescent="0.2">
      <c r="H8334" s="12"/>
      <c r="J8334" s="29"/>
      <c r="K8334" s="45"/>
      <c r="L8334" s="45"/>
      <c r="M8334" s="45"/>
    </row>
    <row r="8335" spans="8:13" s="28" customFormat="1" x14ac:dyDescent="0.2">
      <c r="H8335" s="12"/>
      <c r="J8335" s="29"/>
      <c r="K8335" s="45"/>
      <c r="L8335" s="45"/>
      <c r="M8335" s="45"/>
    </row>
    <row r="8336" spans="8:13" s="28" customFormat="1" x14ac:dyDescent="0.2">
      <c r="H8336" s="12"/>
      <c r="J8336" s="29"/>
      <c r="K8336" s="45"/>
      <c r="L8336" s="45"/>
      <c r="M8336" s="45"/>
    </row>
    <row r="8337" spans="8:13" s="28" customFormat="1" x14ac:dyDescent="0.2">
      <c r="H8337" s="12"/>
      <c r="J8337" s="29"/>
      <c r="K8337" s="45"/>
      <c r="L8337" s="45"/>
      <c r="M8337" s="45"/>
    </row>
    <row r="8338" spans="8:13" s="28" customFormat="1" x14ac:dyDescent="0.2">
      <c r="H8338" s="12"/>
      <c r="J8338" s="29"/>
      <c r="K8338" s="45"/>
      <c r="L8338" s="45"/>
      <c r="M8338" s="45"/>
    </row>
    <row r="8339" spans="8:13" s="28" customFormat="1" x14ac:dyDescent="0.2">
      <c r="H8339" s="12"/>
      <c r="J8339" s="29"/>
      <c r="K8339" s="45"/>
      <c r="L8339" s="45"/>
      <c r="M8339" s="45"/>
    </row>
    <row r="8340" spans="8:13" s="28" customFormat="1" x14ac:dyDescent="0.2">
      <c r="H8340" s="12"/>
      <c r="J8340" s="29"/>
      <c r="K8340" s="45"/>
      <c r="L8340" s="45"/>
      <c r="M8340" s="45"/>
    </row>
    <row r="8341" spans="8:13" s="28" customFormat="1" x14ac:dyDescent="0.2">
      <c r="H8341" s="12"/>
      <c r="J8341" s="29"/>
      <c r="K8341" s="45"/>
      <c r="L8341" s="45"/>
      <c r="M8341" s="45"/>
    </row>
    <row r="8342" spans="8:13" s="28" customFormat="1" x14ac:dyDescent="0.2">
      <c r="H8342" s="12"/>
      <c r="J8342" s="29"/>
      <c r="K8342" s="45"/>
      <c r="L8342" s="45"/>
      <c r="M8342" s="45"/>
    </row>
    <row r="8343" spans="8:13" s="28" customFormat="1" x14ac:dyDescent="0.2">
      <c r="H8343" s="12"/>
      <c r="J8343" s="29"/>
      <c r="K8343" s="45"/>
      <c r="L8343" s="45"/>
      <c r="M8343" s="45"/>
    </row>
    <row r="8344" spans="8:13" s="28" customFormat="1" x14ac:dyDescent="0.2">
      <c r="H8344" s="12"/>
      <c r="J8344" s="29"/>
      <c r="K8344" s="45"/>
      <c r="L8344" s="45"/>
      <c r="M8344" s="45"/>
    </row>
    <row r="8345" spans="8:13" s="28" customFormat="1" x14ac:dyDescent="0.2">
      <c r="H8345" s="12"/>
      <c r="J8345" s="29"/>
      <c r="K8345" s="45"/>
      <c r="L8345" s="45"/>
      <c r="M8345" s="45"/>
    </row>
    <row r="8346" spans="8:13" s="28" customFormat="1" x14ac:dyDescent="0.2">
      <c r="H8346" s="12"/>
      <c r="J8346" s="29"/>
      <c r="K8346" s="45"/>
      <c r="L8346" s="45"/>
      <c r="M8346" s="45"/>
    </row>
    <row r="8347" spans="8:13" s="28" customFormat="1" x14ac:dyDescent="0.2">
      <c r="H8347" s="12"/>
      <c r="J8347" s="29"/>
      <c r="K8347" s="45"/>
      <c r="L8347" s="45"/>
      <c r="M8347" s="45"/>
    </row>
    <row r="8348" spans="8:13" s="28" customFormat="1" x14ac:dyDescent="0.2">
      <c r="H8348" s="12"/>
      <c r="J8348" s="29"/>
      <c r="K8348" s="45"/>
      <c r="L8348" s="45"/>
      <c r="M8348" s="45"/>
    </row>
    <row r="8349" spans="8:13" s="28" customFormat="1" x14ac:dyDescent="0.2">
      <c r="H8349" s="12"/>
      <c r="J8349" s="29"/>
      <c r="K8349" s="45"/>
      <c r="L8349" s="45"/>
      <c r="M8349" s="45"/>
    </row>
    <row r="8350" spans="8:13" s="28" customFormat="1" x14ac:dyDescent="0.2">
      <c r="H8350" s="12"/>
      <c r="J8350" s="29"/>
      <c r="K8350" s="45"/>
      <c r="L8350" s="45"/>
      <c r="M8350" s="45"/>
    </row>
    <row r="8351" spans="8:13" s="28" customFormat="1" x14ac:dyDescent="0.2">
      <c r="H8351" s="12"/>
      <c r="J8351" s="29"/>
      <c r="K8351" s="45"/>
      <c r="L8351" s="45"/>
      <c r="M8351" s="45"/>
    </row>
    <row r="8352" spans="8:13" s="28" customFormat="1" x14ac:dyDescent="0.2">
      <c r="H8352" s="12"/>
      <c r="J8352" s="29"/>
      <c r="K8352" s="45"/>
      <c r="L8352" s="45"/>
      <c r="M8352" s="45"/>
    </row>
    <row r="8353" spans="8:13" s="28" customFormat="1" x14ac:dyDescent="0.2">
      <c r="H8353" s="12"/>
      <c r="J8353" s="29"/>
      <c r="K8353" s="45"/>
      <c r="L8353" s="45"/>
      <c r="M8353" s="45"/>
    </row>
    <row r="8354" spans="8:13" s="28" customFormat="1" x14ac:dyDescent="0.2">
      <c r="H8354" s="12"/>
      <c r="J8354" s="29"/>
      <c r="K8354" s="45"/>
      <c r="L8354" s="45"/>
      <c r="M8354" s="45"/>
    </row>
    <row r="8355" spans="8:13" s="28" customFormat="1" x14ac:dyDescent="0.2">
      <c r="H8355" s="12"/>
      <c r="J8355" s="29"/>
      <c r="K8355" s="45"/>
      <c r="L8355" s="45"/>
      <c r="M8355" s="45"/>
    </row>
    <row r="8356" spans="8:13" s="28" customFormat="1" x14ac:dyDescent="0.2">
      <c r="H8356" s="12"/>
      <c r="J8356" s="29"/>
      <c r="K8356" s="45"/>
      <c r="L8356" s="45"/>
      <c r="M8356" s="45"/>
    </row>
    <row r="8357" spans="8:13" s="28" customFormat="1" x14ac:dyDescent="0.2">
      <c r="H8357" s="12"/>
      <c r="J8357" s="29"/>
      <c r="K8357" s="45"/>
      <c r="L8357" s="45"/>
      <c r="M8357" s="45"/>
    </row>
    <row r="8358" spans="8:13" s="28" customFormat="1" x14ac:dyDescent="0.2">
      <c r="H8358" s="12"/>
      <c r="J8358" s="29"/>
      <c r="K8358" s="45"/>
      <c r="L8358" s="45"/>
      <c r="M8358" s="45"/>
    </row>
    <row r="8359" spans="8:13" s="28" customFormat="1" x14ac:dyDescent="0.2">
      <c r="H8359" s="12"/>
      <c r="J8359" s="29"/>
      <c r="K8359" s="45"/>
      <c r="L8359" s="45"/>
      <c r="M8359" s="45"/>
    </row>
    <row r="8360" spans="8:13" s="28" customFormat="1" x14ac:dyDescent="0.2">
      <c r="H8360" s="12"/>
      <c r="J8360" s="29"/>
      <c r="K8360" s="45"/>
      <c r="L8360" s="45"/>
      <c r="M8360" s="45"/>
    </row>
    <row r="8361" spans="8:13" s="28" customFormat="1" x14ac:dyDescent="0.2">
      <c r="H8361" s="12"/>
      <c r="J8361" s="29"/>
      <c r="K8361" s="45"/>
      <c r="L8361" s="45"/>
      <c r="M8361" s="45"/>
    </row>
    <row r="8362" spans="8:13" s="28" customFormat="1" x14ac:dyDescent="0.2">
      <c r="H8362" s="12"/>
      <c r="J8362" s="29"/>
      <c r="K8362" s="45"/>
      <c r="L8362" s="45"/>
      <c r="M8362" s="45"/>
    </row>
    <row r="8363" spans="8:13" s="28" customFormat="1" x14ac:dyDescent="0.2">
      <c r="H8363" s="12"/>
      <c r="J8363" s="29"/>
      <c r="K8363" s="45"/>
      <c r="L8363" s="45"/>
      <c r="M8363" s="45"/>
    </row>
    <row r="8364" spans="8:13" s="28" customFormat="1" x14ac:dyDescent="0.2">
      <c r="H8364" s="12"/>
      <c r="J8364" s="29"/>
      <c r="K8364" s="45"/>
      <c r="L8364" s="45"/>
      <c r="M8364" s="45"/>
    </row>
    <row r="8365" spans="8:13" s="28" customFormat="1" x14ac:dyDescent="0.2">
      <c r="H8365" s="12"/>
      <c r="J8365" s="29"/>
      <c r="K8365" s="45"/>
      <c r="L8365" s="45"/>
      <c r="M8365" s="45"/>
    </row>
    <row r="8366" spans="8:13" s="28" customFormat="1" x14ac:dyDescent="0.2">
      <c r="H8366" s="12"/>
      <c r="J8366" s="29"/>
      <c r="K8366" s="45"/>
      <c r="L8366" s="45"/>
      <c r="M8366" s="45"/>
    </row>
    <row r="8367" spans="8:13" s="28" customFormat="1" x14ac:dyDescent="0.2">
      <c r="H8367" s="12"/>
      <c r="J8367" s="29"/>
      <c r="K8367" s="45"/>
      <c r="L8367" s="45"/>
      <c r="M8367" s="45"/>
    </row>
    <row r="8368" spans="8:13" s="28" customFormat="1" x14ac:dyDescent="0.2">
      <c r="H8368" s="12"/>
      <c r="J8368" s="29"/>
      <c r="K8368" s="45"/>
      <c r="L8368" s="45"/>
      <c r="M8368" s="45"/>
    </row>
    <row r="8369" spans="8:13" s="28" customFormat="1" x14ac:dyDescent="0.2">
      <c r="H8369" s="12"/>
      <c r="J8369" s="29"/>
      <c r="K8369" s="45"/>
      <c r="L8369" s="45"/>
      <c r="M8369" s="45"/>
    </row>
    <row r="8370" spans="8:13" s="28" customFormat="1" x14ac:dyDescent="0.2">
      <c r="H8370" s="12"/>
      <c r="J8370" s="29"/>
      <c r="K8370" s="45"/>
      <c r="L8370" s="45"/>
      <c r="M8370" s="45"/>
    </row>
    <row r="8371" spans="8:13" s="28" customFormat="1" x14ac:dyDescent="0.2">
      <c r="H8371" s="12"/>
      <c r="J8371" s="29"/>
      <c r="K8371" s="45"/>
      <c r="L8371" s="45"/>
      <c r="M8371" s="45"/>
    </row>
    <row r="8372" spans="8:13" s="28" customFormat="1" x14ac:dyDescent="0.2">
      <c r="H8372" s="12"/>
      <c r="J8372" s="29"/>
      <c r="K8372" s="45"/>
      <c r="L8372" s="45"/>
      <c r="M8372" s="45"/>
    </row>
    <row r="8373" spans="8:13" s="28" customFormat="1" x14ac:dyDescent="0.2">
      <c r="H8373" s="12"/>
      <c r="J8373" s="29"/>
      <c r="K8373" s="45"/>
      <c r="L8373" s="45"/>
      <c r="M8373" s="45"/>
    </row>
    <row r="8374" spans="8:13" s="28" customFormat="1" x14ac:dyDescent="0.2">
      <c r="H8374" s="12"/>
      <c r="J8374" s="29"/>
      <c r="K8374" s="45"/>
      <c r="L8374" s="45"/>
      <c r="M8374" s="45"/>
    </row>
    <row r="8375" spans="8:13" s="28" customFormat="1" x14ac:dyDescent="0.2">
      <c r="H8375" s="12"/>
      <c r="J8375" s="29"/>
      <c r="K8375" s="45"/>
      <c r="L8375" s="45"/>
      <c r="M8375" s="45"/>
    </row>
    <row r="8376" spans="8:13" s="28" customFormat="1" x14ac:dyDescent="0.2">
      <c r="H8376" s="12"/>
      <c r="J8376" s="29"/>
      <c r="K8376" s="45"/>
      <c r="L8376" s="45"/>
      <c r="M8376" s="45"/>
    </row>
    <row r="8377" spans="8:13" s="28" customFormat="1" x14ac:dyDescent="0.2">
      <c r="H8377" s="12"/>
      <c r="J8377" s="29"/>
      <c r="K8377" s="45"/>
      <c r="L8377" s="45"/>
      <c r="M8377" s="45"/>
    </row>
    <row r="8378" spans="8:13" s="28" customFormat="1" x14ac:dyDescent="0.2">
      <c r="H8378" s="12"/>
      <c r="J8378" s="29"/>
      <c r="K8378" s="45"/>
      <c r="L8378" s="45"/>
      <c r="M8378" s="45"/>
    </row>
    <row r="8379" spans="8:13" s="28" customFormat="1" x14ac:dyDescent="0.2">
      <c r="H8379" s="12"/>
      <c r="J8379" s="29"/>
      <c r="K8379" s="45"/>
      <c r="L8379" s="45"/>
      <c r="M8379" s="45"/>
    </row>
    <row r="8380" spans="8:13" s="28" customFormat="1" x14ac:dyDescent="0.2">
      <c r="H8380" s="12"/>
      <c r="J8380" s="29"/>
      <c r="K8380" s="45"/>
      <c r="L8380" s="45"/>
      <c r="M8380" s="45"/>
    </row>
    <row r="8381" spans="8:13" s="28" customFormat="1" x14ac:dyDescent="0.2">
      <c r="H8381" s="12"/>
      <c r="J8381" s="29"/>
      <c r="K8381" s="45"/>
      <c r="L8381" s="45"/>
      <c r="M8381" s="45"/>
    </row>
    <row r="8382" spans="8:13" s="28" customFormat="1" x14ac:dyDescent="0.2">
      <c r="H8382" s="12"/>
      <c r="J8382" s="29"/>
      <c r="K8382" s="45"/>
      <c r="L8382" s="45"/>
      <c r="M8382" s="45"/>
    </row>
    <row r="8383" spans="8:13" s="28" customFormat="1" x14ac:dyDescent="0.2">
      <c r="H8383" s="12"/>
      <c r="J8383" s="29"/>
      <c r="K8383" s="45"/>
      <c r="L8383" s="45"/>
      <c r="M8383" s="45"/>
    </row>
    <row r="8384" spans="8:13" s="28" customFormat="1" x14ac:dyDescent="0.2">
      <c r="H8384" s="12"/>
      <c r="J8384" s="29"/>
      <c r="K8384" s="45"/>
      <c r="L8384" s="45"/>
      <c r="M8384" s="45"/>
    </row>
    <row r="8385" spans="8:13" s="28" customFormat="1" x14ac:dyDescent="0.2">
      <c r="H8385" s="12"/>
      <c r="J8385" s="29"/>
      <c r="K8385" s="45"/>
      <c r="L8385" s="45"/>
      <c r="M8385" s="45"/>
    </row>
    <row r="8386" spans="8:13" s="28" customFormat="1" x14ac:dyDescent="0.2">
      <c r="H8386" s="12"/>
      <c r="J8386" s="29"/>
      <c r="K8386" s="45"/>
      <c r="L8386" s="45"/>
      <c r="M8386" s="45"/>
    </row>
    <row r="8387" spans="8:13" s="28" customFormat="1" x14ac:dyDescent="0.2">
      <c r="H8387" s="12"/>
      <c r="J8387" s="29"/>
      <c r="K8387" s="45"/>
      <c r="L8387" s="45"/>
      <c r="M8387" s="45"/>
    </row>
    <row r="8388" spans="8:13" s="28" customFormat="1" x14ac:dyDescent="0.2">
      <c r="H8388" s="12"/>
      <c r="J8388" s="29"/>
      <c r="K8388" s="45"/>
      <c r="L8388" s="45"/>
      <c r="M8388" s="45"/>
    </row>
    <row r="8389" spans="8:13" s="28" customFormat="1" x14ac:dyDescent="0.2">
      <c r="H8389" s="12"/>
      <c r="J8389" s="29"/>
      <c r="K8389" s="45"/>
      <c r="L8389" s="45"/>
      <c r="M8389" s="45"/>
    </row>
    <row r="8390" spans="8:13" s="28" customFormat="1" x14ac:dyDescent="0.2">
      <c r="H8390" s="12"/>
      <c r="J8390" s="29"/>
      <c r="K8390" s="45"/>
      <c r="L8390" s="45"/>
      <c r="M8390" s="45"/>
    </row>
    <row r="8391" spans="8:13" s="28" customFormat="1" x14ac:dyDescent="0.2">
      <c r="H8391" s="12"/>
      <c r="J8391" s="29"/>
      <c r="K8391" s="45"/>
      <c r="L8391" s="45"/>
      <c r="M8391" s="45"/>
    </row>
    <row r="8392" spans="8:13" s="28" customFormat="1" x14ac:dyDescent="0.2">
      <c r="H8392" s="12"/>
      <c r="J8392" s="29"/>
      <c r="K8392" s="45"/>
      <c r="L8392" s="45"/>
      <c r="M8392" s="45"/>
    </row>
    <row r="8393" spans="8:13" s="28" customFormat="1" x14ac:dyDescent="0.2">
      <c r="H8393" s="12"/>
      <c r="J8393" s="29"/>
      <c r="K8393" s="45"/>
      <c r="L8393" s="45"/>
      <c r="M8393" s="45"/>
    </row>
    <row r="8394" spans="8:13" s="28" customFormat="1" x14ac:dyDescent="0.2">
      <c r="H8394" s="12"/>
      <c r="J8394" s="29"/>
      <c r="K8394" s="45"/>
      <c r="L8394" s="45"/>
      <c r="M8394" s="45"/>
    </row>
    <row r="8395" spans="8:13" s="28" customFormat="1" x14ac:dyDescent="0.2">
      <c r="H8395" s="12"/>
      <c r="J8395" s="29"/>
      <c r="K8395" s="45"/>
      <c r="L8395" s="45"/>
      <c r="M8395" s="45"/>
    </row>
    <row r="8396" spans="8:13" s="28" customFormat="1" x14ac:dyDescent="0.2">
      <c r="H8396" s="12"/>
      <c r="J8396" s="29"/>
      <c r="K8396" s="45"/>
      <c r="L8396" s="45"/>
      <c r="M8396" s="45"/>
    </row>
    <row r="8397" spans="8:13" s="28" customFormat="1" x14ac:dyDescent="0.2">
      <c r="H8397" s="12"/>
      <c r="J8397" s="29"/>
      <c r="K8397" s="45"/>
      <c r="L8397" s="45"/>
      <c r="M8397" s="45"/>
    </row>
    <row r="8398" spans="8:13" s="28" customFormat="1" x14ac:dyDescent="0.2">
      <c r="H8398" s="12"/>
      <c r="J8398" s="29"/>
      <c r="K8398" s="45"/>
      <c r="L8398" s="45"/>
      <c r="M8398" s="45"/>
    </row>
    <row r="8399" spans="8:13" s="28" customFormat="1" x14ac:dyDescent="0.2">
      <c r="H8399" s="12"/>
      <c r="J8399" s="29"/>
      <c r="K8399" s="45"/>
      <c r="L8399" s="45"/>
      <c r="M8399" s="45"/>
    </row>
    <row r="8400" spans="8:13" s="28" customFormat="1" x14ac:dyDescent="0.2">
      <c r="H8400" s="12"/>
      <c r="J8400" s="29"/>
      <c r="K8400" s="45"/>
      <c r="L8400" s="45"/>
      <c r="M8400" s="45"/>
    </row>
    <row r="8401" spans="8:13" s="28" customFormat="1" x14ac:dyDescent="0.2">
      <c r="H8401" s="12"/>
      <c r="J8401" s="29"/>
      <c r="K8401" s="45"/>
      <c r="L8401" s="45"/>
      <c r="M8401" s="45"/>
    </row>
    <row r="8402" spans="8:13" s="28" customFormat="1" x14ac:dyDescent="0.2">
      <c r="H8402" s="12"/>
      <c r="J8402" s="29"/>
      <c r="K8402" s="45"/>
      <c r="L8402" s="45"/>
      <c r="M8402" s="45"/>
    </row>
    <row r="8403" spans="8:13" s="28" customFormat="1" x14ac:dyDescent="0.2">
      <c r="H8403" s="12"/>
      <c r="J8403" s="29"/>
      <c r="K8403" s="45"/>
      <c r="L8403" s="45"/>
      <c r="M8403" s="45"/>
    </row>
    <row r="8404" spans="8:13" s="28" customFormat="1" x14ac:dyDescent="0.2">
      <c r="H8404" s="12"/>
      <c r="J8404" s="29"/>
      <c r="K8404" s="45"/>
      <c r="L8404" s="45"/>
      <c r="M8404" s="45"/>
    </row>
    <row r="8405" spans="8:13" s="28" customFormat="1" x14ac:dyDescent="0.2">
      <c r="H8405" s="12"/>
      <c r="J8405" s="29"/>
      <c r="K8405" s="45"/>
      <c r="L8405" s="45"/>
      <c r="M8405" s="45"/>
    </row>
    <row r="8406" spans="8:13" s="28" customFormat="1" x14ac:dyDescent="0.2">
      <c r="H8406" s="12"/>
      <c r="J8406" s="29"/>
      <c r="K8406" s="45"/>
      <c r="L8406" s="45"/>
      <c r="M8406" s="45"/>
    </row>
    <row r="8407" spans="8:13" s="28" customFormat="1" x14ac:dyDescent="0.2">
      <c r="H8407" s="12"/>
      <c r="J8407" s="29"/>
      <c r="K8407" s="45"/>
      <c r="L8407" s="45"/>
      <c r="M8407" s="45"/>
    </row>
    <row r="8408" spans="8:13" s="28" customFormat="1" x14ac:dyDescent="0.2">
      <c r="H8408" s="12"/>
      <c r="J8408" s="29"/>
      <c r="K8408" s="45"/>
      <c r="L8408" s="45"/>
      <c r="M8408" s="45"/>
    </row>
    <row r="8409" spans="8:13" s="28" customFormat="1" x14ac:dyDescent="0.2">
      <c r="H8409" s="12"/>
      <c r="J8409" s="29"/>
      <c r="K8409" s="45"/>
      <c r="L8409" s="45"/>
      <c r="M8409" s="45"/>
    </row>
    <row r="8410" spans="8:13" s="28" customFormat="1" x14ac:dyDescent="0.2">
      <c r="H8410" s="12"/>
      <c r="J8410" s="29"/>
      <c r="K8410" s="45"/>
      <c r="L8410" s="45"/>
      <c r="M8410" s="45"/>
    </row>
    <row r="8411" spans="8:13" s="28" customFormat="1" x14ac:dyDescent="0.2">
      <c r="H8411" s="12"/>
      <c r="J8411" s="29"/>
      <c r="K8411" s="45"/>
      <c r="L8411" s="45"/>
      <c r="M8411" s="45"/>
    </row>
    <row r="8412" spans="8:13" s="28" customFormat="1" x14ac:dyDescent="0.2">
      <c r="H8412" s="12"/>
      <c r="J8412" s="29"/>
      <c r="K8412" s="45"/>
      <c r="L8412" s="45"/>
      <c r="M8412" s="45"/>
    </row>
    <row r="8413" spans="8:13" s="28" customFormat="1" x14ac:dyDescent="0.2">
      <c r="H8413" s="12"/>
      <c r="J8413" s="29"/>
      <c r="K8413" s="45"/>
      <c r="L8413" s="45"/>
      <c r="M8413" s="45"/>
    </row>
    <row r="8414" spans="8:13" s="28" customFormat="1" x14ac:dyDescent="0.2">
      <c r="H8414" s="12"/>
      <c r="J8414" s="29"/>
      <c r="K8414" s="45"/>
      <c r="L8414" s="45"/>
      <c r="M8414" s="45"/>
    </row>
    <row r="8415" spans="8:13" s="28" customFormat="1" x14ac:dyDescent="0.2">
      <c r="H8415" s="12"/>
      <c r="J8415" s="29"/>
      <c r="K8415" s="45"/>
      <c r="L8415" s="45"/>
      <c r="M8415" s="45"/>
    </row>
    <row r="8416" spans="8:13" s="28" customFormat="1" x14ac:dyDescent="0.2">
      <c r="H8416" s="12"/>
      <c r="J8416" s="29"/>
      <c r="K8416" s="45"/>
      <c r="L8416" s="45"/>
      <c r="M8416" s="45"/>
    </row>
    <row r="8417" spans="8:13" s="28" customFormat="1" x14ac:dyDescent="0.2">
      <c r="H8417" s="12"/>
      <c r="J8417" s="29"/>
      <c r="K8417" s="45"/>
      <c r="L8417" s="45"/>
      <c r="M8417" s="45"/>
    </row>
    <row r="8418" spans="8:13" s="28" customFormat="1" x14ac:dyDescent="0.2">
      <c r="H8418" s="12"/>
      <c r="J8418" s="29"/>
      <c r="K8418" s="45"/>
      <c r="L8418" s="45"/>
      <c r="M8418" s="45"/>
    </row>
    <row r="8419" spans="8:13" s="28" customFormat="1" x14ac:dyDescent="0.2">
      <c r="H8419" s="12"/>
      <c r="J8419" s="29"/>
      <c r="K8419" s="45"/>
      <c r="L8419" s="45"/>
      <c r="M8419" s="45"/>
    </row>
    <row r="8420" spans="8:13" s="28" customFormat="1" x14ac:dyDescent="0.2">
      <c r="H8420" s="12"/>
      <c r="J8420" s="29"/>
      <c r="K8420" s="45"/>
      <c r="L8420" s="45"/>
      <c r="M8420" s="45"/>
    </row>
    <row r="8421" spans="8:13" s="28" customFormat="1" x14ac:dyDescent="0.2">
      <c r="H8421" s="12"/>
      <c r="J8421" s="29"/>
      <c r="K8421" s="45"/>
      <c r="L8421" s="45"/>
      <c r="M8421" s="45"/>
    </row>
    <row r="8422" spans="8:13" s="28" customFormat="1" x14ac:dyDescent="0.2">
      <c r="H8422" s="12"/>
      <c r="J8422" s="29"/>
      <c r="K8422" s="45"/>
      <c r="L8422" s="45"/>
      <c r="M8422" s="45"/>
    </row>
    <row r="8423" spans="8:13" s="28" customFormat="1" x14ac:dyDescent="0.2">
      <c r="H8423" s="12"/>
      <c r="J8423" s="29"/>
      <c r="K8423" s="45"/>
      <c r="L8423" s="45"/>
      <c r="M8423" s="45"/>
    </row>
    <row r="8424" spans="8:13" s="28" customFormat="1" x14ac:dyDescent="0.2">
      <c r="H8424" s="12"/>
      <c r="J8424" s="29"/>
      <c r="K8424" s="45"/>
      <c r="L8424" s="45"/>
      <c r="M8424" s="45"/>
    </row>
    <row r="8425" spans="8:13" s="28" customFormat="1" x14ac:dyDescent="0.2">
      <c r="H8425" s="12"/>
      <c r="J8425" s="29"/>
      <c r="K8425" s="45"/>
      <c r="L8425" s="45"/>
      <c r="M8425" s="45"/>
    </row>
    <row r="8426" spans="8:13" s="28" customFormat="1" x14ac:dyDescent="0.2">
      <c r="H8426" s="12"/>
      <c r="J8426" s="29"/>
      <c r="K8426" s="45"/>
      <c r="L8426" s="45"/>
      <c r="M8426" s="45"/>
    </row>
    <row r="8427" spans="8:13" s="28" customFormat="1" x14ac:dyDescent="0.2">
      <c r="H8427" s="12"/>
      <c r="J8427" s="29"/>
      <c r="K8427" s="45"/>
      <c r="L8427" s="45"/>
      <c r="M8427" s="45"/>
    </row>
    <row r="8428" spans="8:13" s="28" customFormat="1" x14ac:dyDescent="0.2">
      <c r="H8428" s="12"/>
      <c r="J8428" s="29"/>
      <c r="K8428" s="45"/>
      <c r="L8428" s="45"/>
      <c r="M8428" s="45"/>
    </row>
    <row r="8429" spans="8:13" s="28" customFormat="1" x14ac:dyDescent="0.2">
      <c r="H8429" s="12"/>
      <c r="J8429" s="29"/>
      <c r="K8429" s="45"/>
      <c r="L8429" s="45"/>
      <c r="M8429" s="45"/>
    </row>
    <row r="8430" spans="8:13" s="28" customFormat="1" x14ac:dyDescent="0.2">
      <c r="H8430" s="12"/>
      <c r="J8430" s="29"/>
      <c r="K8430" s="45"/>
      <c r="L8430" s="45"/>
      <c r="M8430" s="45"/>
    </row>
    <row r="8431" spans="8:13" s="28" customFormat="1" x14ac:dyDescent="0.2">
      <c r="H8431" s="12"/>
      <c r="J8431" s="29"/>
      <c r="K8431" s="45"/>
      <c r="L8431" s="45"/>
      <c r="M8431" s="45"/>
    </row>
    <row r="8432" spans="8:13" s="28" customFormat="1" x14ac:dyDescent="0.2">
      <c r="H8432" s="12"/>
      <c r="J8432" s="29"/>
      <c r="K8432" s="45"/>
      <c r="L8432" s="45"/>
      <c r="M8432" s="45"/>
    </row>
    <row r="8433" spans="8:13" s="28" customFormat="1" x14ac:dyDescent="0.2">
      <c r="H8433" s="12"/>
      <c r="J8433" s="29"/>
      <c r="K8433" s="45"/>
      <c r="L8433" s="45"/>
      <c r="M8433" s="45"/>
    </row>
    <row r="8434" spans="8:13" s="28" customFormat="1" x14ac:dyDescent="0.2">
      <c r="H8434" s="12"/>
      <c r="J8434" s="29"/>
      <c r="K8434" s="45"/>
      <c r="L8434" s="45"/>
      <c r="M8434" s="45"/>
    </row>
    <row r="8435" spans="8:13" s="28" customFormat="1" x14ac:dyDescent="0.2">
      <c r="H8435" s="12"/>
      <c r="J8435" s="29"/>
      <c r="K8435" s="45"/>
      <c r="L8435" s="45"/>
      <c r="M8435" s="45"/>
    </row>
    <row r="8436" spans="8:13" s="28" customFormat="1" x14ac:dyDescent="0.2">
      <c r="H8436" s="12"/>
      <c r="J8436" s="29"/>
      <c r="K8436" s="45"/>
      <c r="L8436" s="45"/>
      <c r="M8436" s="45"/>
    </row>
    <row r="8437" spans="8:13" s="28" customFormat="1" x14ac:dyDescent="0.2">
      <c r="H8437" s="12"/>
      <c r="J8437" s="29"/>
      <c r="K8437" s="45"/>
      <c r="L8437" s="45"/>
      <c r="M8437" s="45"/>
    </row>
    <row r="8438" spans="8:13" s="28" customFormat="1" x14ac:dyDescent="0.2">
      <c r="H8438" s="12"/>
      <c r="J8438" s="29"/>
      <c r="K8438" s="45"/>
      <c r="L8438" s="45"/>
      <c r="M8438" s="45"/>
    </row>
    <row r="8439" spans="8:13" s="28" customFormat="1" x14ac:dyDescent="0.2">
      <c r="H8439" s="12"/>
      <c r="J8439" s="29"/>
      <c r="K8439" s="45"/>
      <c r="L8439" s="45"/>
      <c r="M8439" s="45"/>
    </row>
    <row r="8440" spans="8:13" s="28" customFormat="1" x14ac:dyDescent="0.2">
      <c r="H8440" s="12"/>
      <c r="J8440" s="29"/>
      <c r="K8440" s="45"/>
      <c r="L8440" s="45"/>
      <c r="M8440" s="45"/>
    </row>
    <row r="8441" spans="8:13" s="28" customFormat="1" x14ac:dyDescent="0.2">
      <c r="H8441" s="12"/>
      <c r="J8441" s="29"/>
      <c r="K8441" s="45"/>
      <c r="L8441" s="45"/>
      <c r="M8441" s="45"/>
    </row>
    <row r="8442" spans="8:13" s="28" customFormat="1" x14ac:dyDescent="0.2">
      <c r="H8442" s="12"/>
      <c r="J8442" s="29"/>
      <c r="K8442" s="45"/>
      <c r="L8442" s="45"/>
      <c r="M8442" s="45"/>
    </row>
    <row r="8443" spans="8:13" s="28" customFormat="1" x14ac:dyDescent="0.2">
      <c r="H8443" s="12"/>
      <c r="J8443" s="29"/>
      <c r="K8443" s="45"/>
      <c r="L8443" s="45"/>
      <c r="M8443" s="45"/>
    </row>
    <row r="8444" spans="8:13" s="28" customFormat="1" x14ac:dyDescent="0.2">
      <c r="H8444" s="12"/>
      <c r="J8444" s="29"/>
      <c r="K8444" s="45"/>
      <c r="L8444" s="45"/>
      <c r="M8444" s="45"/>
    </row>
    <row r="8445" spans="8:13" s="28" customFormat="1" x14ac:dyDescent="0.2">
      <c r="H8445" s="12"/>
      <c r="J8445" s="29"/>
      <c r="K8445" s="45"/>
      <c r="L8445" s="45"/>
      <c r="M8445" s="45"/>
    </row>
    <row r="8446" spans="8:13" s="28" customFormat="1" x14ac:dyDescent="0.2">
      <c r="H8446" s="12"/>
      <c r="J8446" s="29"/>
      <c r="K8446" s="45"/>
      <c r="L8446" s="45"/>
      <c r="M8446" s="45"/>
    </row>
    <row r="8447" spans="8:13" s="28" customFormat="1" x14ac:dyDescent="0.2">
      <c r="H8447" s="12"/>
      <c r="J8447" s="29"/>
      <c r="K8447" s="45"/>
      <c r="L8447" s="45"/>
      <c r="M8447" s="45"/>
    </row>
    <row r="8448" spans="8:13" s="28" customFormat="1" x14ac:dyDescent="0.2">
      <c r="H8448" s="12"/>
      <c r="J8448" s="29"/>
      <c r="K8448" s="45"/>
      <c r="L8448" s="45"/>
      <c r="M8448" s="45"/>
    </row>
    <row r="8449" spans="8:13" s="28" customFormat="1" x14ac:dyDescent="0.2">
      <c r="H8449" s="12"/>
      <c r="J8449" s="29"/>
      <c r="K8449" s="45"/>
      <c r="L8449" s="45"/>
      <c r="M8449" s="45"/>
    </row>
    <row r="8450" spans="8:13" s="28" customFormat="1" x14ac:dyDescent="0.2">
      <c r="H8450" s="12"/>
      <c r="J8450" s="29"/>
      <c r="K8450" s="45"/>
      <c r="L8450" s="45"/>
      <c r="M8450" s="45"/>
    </row>
    <row r="8451" spans="8:13" s="28" customFormat="1" x14ac:dyDescent="0.2">
      <c r="H8451" s="12"/>
      <c r="J8451" s="29"/>
      <c r="K8451" s="45"/>
      <c r="L8451" s="45"/>
      <c r="M8451" s="45"/>
    </row>
    <row r="8452" spans="8:13" s="28" customFormat="1" x14ac:dyDescent="0.2">
      <c r="H8452" s="12"/>
      <c r="J8452" s="29"/>
      <c r="K8452" s="45"/>
      <c r="L8452" s="45"/>
      <c r="M8452" s="45"/>
    </row>
    <row r="8453" spans="8:13" s="28" customFormat="1" x14ac:dyDescent="0.2">
      <c r="H8453" s="12"/>
      <c r="J8453" s="29"/>
      <c r="K8453" s="45"/>
      <c r="L8453" s="45"/>
      <c r="M8453" s="45"/>
    </row>
    <row r="8454" spans="8:13" s="28" customFormat="1" x14ac:dyDescent="0.2">
      <c r="H8454" s="12"/>
      <c r="J8454" s="29"/>
      <c r="K8454" s="45"/>
      <c r="L8454" s="45"/>
      <c r="M8454" s="45"/>
    </row>
    <row r="8455" spans="8:13" s="28" customFormat="1" x14ac:dyDescent="0.2">
      <c r="H8455" s="12"/>
      <c r="J8455" s="29"/>
      <c r="K8455" s="45"/>
      <c r="L8455" s="45"/>
      <c r="M8455" s="45"/>
    </row>
    <row r="8456" spans="8:13" s="28" customFormat="1" x14ac:dyDescent="0.2">
      <c r="H8456" s="12"/>
      <c r="J8456" s="29"/>
      <c r="K8456" s="45"/>
      <c r="L8456" s="45"/>
      <c r="M8456" s="45"/>
    </row>
    <row r="8457" spans="8:13" s="28" customFormat="1" x14ac:dyDescent="0.2">
      <c r="H8457" s="12"/>
      <c r="J8457" s="29"/>
      <c r="K8457" s="45"/>
      <c r="L8457" s="45"/>
      <c r="M8457" s="45"/>
    </row>
    <row r="8458" spans="8:13" s="28" customFormat="1" x14ac:dyDescent="0.2">
      <c r="H8458" s="12"/>
      <c r="J8458" s="29"/>
      <c r="K8458" s="45"/>
      <c r="L8458" s="45"/>
      <c r="M8458" s="45"/>
    </row>
    <row r="8459" spans="8:13" s="28" customFormat="1" x14ac:dyDescent="0.2">
      <c r="H8459" s="12"/>
      <c r="J8459" s="29"/>
      <c r="K8459" s="45"/>
      <c r="L8459" s="45"/>
      <c r="M8459" s="45"/>
    </row>
    <row r="8460" spans="8:13" s="28" customFormat="1" x14ac:dyDescent="0.2">
      <c r="H8460" s="12"/>
      <c r="J8460" s="29"/>
      <c r="K8460" s="45"/>
      <c r="L8460" s="45"/>
      <c r="M8460" s="45"/>
    </row>
    <row r="8461" spans="8:13" s="28" customFormat="1" x14ac:dyDescent="0.2">
      <c r="H8461" s="12"/>
      <c r="J8461" s="29"/>
      <c r="K8461" s="45"/>
      <c r="L8461" s="45"/>
      <c r="M8461" s="45"/>
    </row>
    <row r="8462" spans="8:13" s="28" customFormat="1" x14ac:dyDescent="0.2">
      <c r="H8462" s="12"/>
      <c r="J8462" s="29"/>
      <c r="K8462" s="45"/>
      <c r="L8462" s="45"/>
      <c r="M8462" s="45"/>
    </row>
    <row r="8463" spans="8:13" s="28" customFormat="1" x14ac:dyDescent="0.2">
      <c r="H8463" s="12"/>
      <c r="J8463" s="29"/>
      <c r="K8463" s="45"/>
      <c r="L8463" s="45"/>
      <c r="M8463" s="45"/>
    </row>
    <row r="8464" spans="8:13" s="28" customFormat="1" x14ac:dyDescent="0.2">
      <c r="H8464" s="12"/>
      <c r="J8464" s="29"/>
      <c r="K8464" s="45"/>
      <c r="L8464" s="45"/>
      <c r="M8464" s="45"/>
    </row>
    <row r="8465" spans="8:13" s="28" customFormat="1" x14ac:dyDescent="0.2">
      <c r="H8465" s="12"/>
      <c r="J8465" s="29"/>
      <c r="K8465" s="45"/>
      <c r="L8465" s="45"/>
      <c r="M8465" s="45"/>
    </row>
    <row r="8466" spans="8:13" s="28" customFormat="1" x14ac:dyDescent="0.2">
      <c r="H8466" s="12"/>
      <c r="J8466" s="29"/>
      <c r="K8466" s="45"/>
      <c r="L8466" s="45"/>
      <c r="M8466" s="45"/>
    </row>
    <row r="8467" spans="8:13" s="28" customFormat="1" x14ac:dyDescent="0.2">
      <c r="H8467" s="12"/>
      <c r="J8467" s="29"/>
      <c r="K8467" s="45"/>
      <c r="L8467" s="45"/>
      <c r="M8467" s="45"/>
    </row>
    <row r="8468" spans="8:13" s="28" customFormat="1" x14ac:dyDescent="0.2">
      <c r="H8468" s="12"/>
      <c r="J8468" s="29"/>
      <c r="K8468" s="45"/>
      <c r="L8468" s="45"/>
      <c r="M8468" s="45"/>
    </row>
    <row r="8469" spans="8:13" s="28" customFormat="1" x14ac:dyDescent="0.2">
      <c r="H8469" s="12"/>
      <c r="J8469" s="29"/>
      <c r="K8469" s="45"/>
      <c r="L8469" s="45"/>
      <c r="M8469" s="45"/>
    </row>
    <row r="8470" spans="8:13" s="28" customFormat="1" x14ac:dyDescent="0.2">
      <c r="H8470" s="12"/>
      <c r="J8470" s="29"/>
      <c r="K8470" s="45"/>
      <c r="L8470" s="45"/>
      <c r="M8470" s="45"/>
    </row>
    <row r="8471" spans="8:13" s="28" customFormat="1" x14ac:dyDescent="0.2">
      <c r="H8471" s="12"/>
      <c r="J8471" s="29"/>
      <c r="K8471" s="45"/>
      <c r="L8471" s="45"/>
      <c r="M8471" s="45"/>
    </row>
    <row r="8472" spans="8:13" s="28" customFormat="1" x14ac:dyDescent="0.2">
      <c r="H8472" s="12"/>
      <c r="J8472" s="29"/>
      <c r="K8472" s="45"/>
      <c r="L8472" s="45"/>
      <c r="M8472" s="45"/>
    </row>
    <row r="8473" spans="8:13" s="28" customFormat="1" x14ac:dyDescent="0.2">
      <c r="H8473" s="12"/>
      <c r="J8473" s="29"/>
      <c r="K8473" s="45"/>
      <c r="L8473" s="45"/>
      <c r="M8473" s="45"/>
    </row>
    <row r="8474" spans="8:13" s="28" customFormat="1" x14ac:dyDescent="0.2">
      <c r="H8474" s="12"/>
      <c r="J8474" s="29"/>
      <c r="K8474" s="45"/>
      <c r="L8474" s="45"/>
      <c r="M8474" s="45"/>
    </row>
    <row r="8475" spans="8:13" s="28" customFormat="1" x14ac:dyDescent="0.2">
      <c r="H8475" s="12"/>
      <c r="J8475" s="29"/>
      <c r="K8475" s="45"/>
      <c r="L8475" s="45"/>
      <c r="M8475" s="45"/>
    </row>
    <row r="8476" spans="8:13" s="28" customFormat="1" x14ac:dyDescent="0.2">
      <c r="H8476" s="12"/>
      <c r="J8476" s="29"/>
      <c r="K8476" s="45"/>
      <c r="L8476" s="45"/>
      <c r="M8476" s="45"/>
    </row>
    <row r="8477" spans="8:13" s="28" customFormat="1" x14ac:dyDescent="0.2">
      <c r="H8477" s="12"/>
      <c r="J8477" s="29"/>
      <c r="K8477" s="45"/>
      <c r="L8477" s="45"/>
      <c r="M8477" s="45"/>
    </row>
    <row r="8478" spans="8:13" s="28" customFormat="1" x14ac:dyDescent="0.2">
      <c r="H8478" s="12"/>
      <c r="J8478" s="29"/>
      <c r="K8478" s="45"/>
      <c r="L8478" s="45"/>
      <c r="M8478" s="45"/>
    </row>
    <row r="8479" spans="8:13" s="28" customFormat="1" x14ac:dyDescent="0.2">
      <c r="H8479" s="12"/>
      <c r="J8479" s="29"/>
      <c r="K8479" s="45"/>
      <c r="L8479" s="45"/>
      <c r="M8479" s="45"/>
    </row>
    <row r="8480" spans="8:13" s="28" customFormat="1" x14ac:dyDescent="0.2">
      <c r="H8480" s="12"/>
      <c r="J8480" s="29"/>
      <c r="K8480" s="45"/>
      <c r="L8480" s="45"/>
      <c r="M8480" s="45"/>
    </row>
    <row r="8481" spans="8:13" s="28" customFormat="1" x14ac:dyDescent="0.2">
      <c r="H8481" s="12"/>
      <c r="J8481" s="29"/>
      <c r="K8481" s="45"/>
      <c r="L8481" s="45"/>
      <c r="M8481" s="45"/>
    </row>
    <row r="8482" spans="8:13" s="28" customFormat="1" x14ac:dyDescent="0.2">
      <c r="H8482" s="12"/>
      <c r="J8482" s="29"/>
      <c r="K8482" s="45"/>
      <c r="L8482" s="45"/>
      <c r="M8482" s="45"/>
    </row>
    <row r="8483" spans="8:13" s="28" customFormat="1" x14ac:dyDescent="0.2">
      <c r="H8483" s="12"/>
      <c r="J8483" s="29"/>
      <c r="K8483" s="45"/>
      <c r="L8483" s="45"/>
      <c r="M8483" s="45"/>
    </row>
    <row r="8484" spans="8:13" s="28" customFormat="1" x14ac:dyDescent="0.2">
      <c r="H8484" s="12"/>
      <c r="J8484" s="29"/>
      <c r="K8484" s="45"/>
      <c r="L8484" s="45"/>
      <c r="M8484" s="45"/>
    </row>
    <row r="8485" spans="8:13" s="28" customFormat="1" x14ac:dyDescent="0.2">
      <c r="H8485" s="12"/>
      <c r="J8485" s="29"/>
      <c r="K8485" s="45"/>
      <c r="L8485" s="45"/>
      <c r="M8485" s="45"/>
    </row>
    <row r="8486" spans="8:13" s="28" customFormat="1" x14ac:dyDescent="0.2">
      <c r="H8486" s="12"/>
      <c r="J8486" s="29"/>
      <c r="K8486" s="45"/>
      <c r="L8486" s="45"/>
      <c r="M8486" s="45"/>
    </row>
    <row r="8487" spans="8:13" s="28" customFormat="1" x14ac:dyDescent="0.2">
      <c r="H8487" s="12"/>
      <c r="J8487" s="29"/>
      <c r="K8487" s="45"/>
      <c r="L8487" s="45"/>
      <c r="M8487" s="45"/>
    </row>
    <row r="8488" spans="8:13" s="28" customFormat="1" x14ac:dyDescent="0.2">
      <c r="H8488" s="12"/>
      <c r="J8488" s="29"/>
      <c r="K8488" s="45"/>
      <c r="L8488" s="45"/>
      <c r="M8488" s="45"/>
    </row>
    <row r="8489" spans="8:13" s="28" customFormat="1" x14ac:dyDescent="0.2">
      <c r="H8489" s="12"/>
      <c r="J8489" s="29"/>
      <c r="K8489" s="45"/>
      <c r="L8489" s="45"/>
      <c r="M8489" s="45"/>
    </row>
    <row r="8490" spans="8:13" s="28" customFormat="1" x14ac:dyDescent="0.2">
      <c r="H8490" s="12"/>
      <c r="J8490" s="29"/>
      <c r="K8490" s="45"/>
      <c r="L8490" s="45"/>
      <c r="M8490" s="45"/>
    </row>
    <row r="8491" spans="8:13" s="28" customFormat="1" x14ac:dyDescent="0.2">
      <c r="H8491" s="12"/>
      <c r="J8491" s="29"/>
      <c r="K8491" s="45"/>
      <c r="L8491" s="45"/>
      <c r="M8491" s="45"/>
    </row>
    <row r="8492" spans="8:13" s="28" customFormat="1" x14ac:dyDescent="0.2">
      <c r="H8492" s="12"/>
      <c r="J8492" s="29"/>
      <c r="K8492" s="45"/>
      <c r="L8492" s="45"/>
      <c r="M8492" s="45"/>
    </row>
    <row r="8493" spans="8:13" s="28" customFormat="1" x14ac:dyDescent="0.2">
      <c r="H8493" s="12"/>
      <c r="J8493" s="29"/>
      <c r="K8493" s="45"/>
      <c r="L8493" s="45"/>
      <c r="M8493" s="45"/>
    </row>
    <row r="8494" spans="8:13" s="28" customFormat="1" x14ac:dyDescent="0.2">
      <c r="H8494" s="12"/>
      <c r="J8494" s="29"/>
      <c r="K8494" s="45"/>
      <c r="L8494" s="45"/>
      <c r="M8494" s="45"/>
    </row>
    <row r="8495" spans="8:13" s="28" customFormat="1" x14ac:dyDescent="0.2">
      <c r="H8495" s="12"/>
      <c r="J8495" s="29"/>
      <c r="K8495" s="45"/>
      <c r="L8495" s="45"/>
      <c r="M8495" s="45"/>
    </row>
    <row r="8496" spans="8:13" s="28" customFormat="1" x14ac:dyDescent="0.2">
      <c r="H8496" s="12"/>
      <c r="J8496" s="29"/>
      <c r="K8496" s="45"/>
      <c r="L8496" s="45"/>
      <c r="M8496" s="45"/>
    </row>
    <row r="8497" spans="8:13" s="28" customFormat="1" x14ac:dyDescent="0.2">
      <c r="H8497" s="12"/>
      <c r="J8497" s="29"/>
      <c r="K8497" s="45"/>
      <c r="L8497" s="45"/>
      <c r="M8497" s="45"/>
    </row>
    <row r="8498" spans="8:13" s="28" customFormat="1" x14ac:dyDescent="0.2">
      <c r="H8498" s="12"/>
      <c r="J8498" s="29"/>
      <c r="K8498" s="45"/>
      <c r="L8498" s="45"/>
      <c r="M8498" s="45"/>
    </row>
    <row r="8499" spans="8:13" s="28" customFormat="1" x14ac:dyDescent="0.2">
      <c r="H8499" s="12"/>
      <c r="J8499" s="29"/>
      <c r="K8499" s="45"/>
      <c r="L8499" s="45"/>
      <c r="M8499" s="45"/>
    </row>
    <row r="8500" spans="8:13" s="28" customFormat="1" x14ac:dyDescent="0.2">
      <c r="H8500" s="12"/>
      <c r="J8500" s="29"/>
      <c r="K8500" s="45"/>
      <c r="L8500" s="45"/>
      <c r="M8500" s="45"/>
    </row>
    <row r="8501" spans="8:13" s="28" customFormat="1" x14ac:dyDescent="0.2">
      <c r="H8501" s="12"/>
      <c r="J8501" s="29"/>
      <c r="K8501" s="45"/>
      <c r="L8501" s="45"/>
      <c r="M8501" s="45"/>
    </row>
    <row r="8502" spans="8:13" s="28" customFormat="1" x14ac:dyDescent="0.2">
      <c r="H8502" s="12"/>
      <c r="J8502" s="29"/>
      <c r="K8502" s="45"/>
      <c r="L8502" s="45"/>
      <c r="M8502" s="45"/>
    </row>
    <row r="8503" spans="8:13" s="28" customFormat="1" x14ac:dyDescent="0.2">
      <c r="H8503" s="12"/>
      <c r="J8503" s="29"/>
      <c r="K8503" s="45"/>
      <c r="L8503" s="45"/>
      <c r="M8503" s="45"/>
    </row>
    <row r="8504" spans="8:13" s="28" customFormat="1" x14ac:dyDescent="0.2">
      <c r="H8504" s="12"/>
      <c r="J8504" s="29"/>
      <c r="K8504" s="45"/>
      <c r="L8504" s="45"/>
      <c r="M8504" s="45"/>
    </row>
    <row r="8505" spans="8:13" s="28" customFormat="1" x14ac:dyDescent="0.2">
      <c r="H8505" s="12"/>
      <c r="J8505" s="29"/>
      <c r="K8505" s="45"/>
      <c r="L8505" s="45"/>
      <c r="M8505" s="45"/>
    </row>
    <row r="8506" spans="8:13" s="28" customFormat="1" x14ac:dyDescent="0.2">
      <c r="H8506" s="12"/>
      <c r="J8506" s="29"/>
      <c r="K8506" s="45"/>
      <c r="L8506" s="45"/>
      <c r="M8506" s="45"/>
    </row>
    <row r="8507" spans="8:13" s="28" customFormat="1" x14ac:dyDescent="0.2">
      <c r="H8507" s="12"/>
      <c r="J8507" s="29"/>
      <c r="K8507" s="45"/>
      <c r="L8507" s="45"/>
      <c r="M8507" s="45"/>
    </row>
    <row r="8508" spans="8:13" s="28" customFormat="1" x14ac:dyDescent="0.2">
      <c r="H8508" s="12"/>
      <c r="J8508" s="29"/>
      <c r="K8508" s="45"/>
      <c r="L8508" s="45"/>
      <c r="M8508" s="45"/>
    </row>
    <row r="8509" spans="8:13" s="28" customFormat="1" x14ac:dyDescent="0.2">
      <c r="H8509" s="12"/>
      <c r="J8509" s="29"/>
      <c r="K8509" s="45"/>
      <c r="L8509" s="45"/>
      <c r="M8509" s="45"/>
    </row>
    <row r="8510" spans="8:13" s="28" customFormat="1" x14ac:dyDescent="0.2">
      <c r="H8510" s="12"/>
      <c r="J8510" s="29"/>
      <c r="K8510" s="45"/>
      <c r="L8510" s="45"/>
      <c r="M8510" s="45"/>
    </row>
    <row r="8511" spans="8:13" s="28" customFormat="1" x14ac:dyDescent="0.2">
      <c r="H8511" s="12"/>
      <c r="J8511" s="29"/>
      <c r="K8511" s="45"/>
      <c r="L8511" s="45"/>
      <c r="M8511" s="45"/>
    </row>
    <row r="8512" spans="8:13" s="28" customFormat="1" x14ac:dyDescent="0.2">
      <c r="H8512" s="12"/>
      <c r="J8512" s="29"/>
      <c r="K8512" s="45"/>
      <c r="L8512" s="45"/>
      <c r="M8512" s="45"/>
    </row>
    <row r="8513" spans="8:13" s="28" customFormat="1" x14ac:dyDescent="0.2">
      <c r="H8513" s="12"/>
      <c r="J8513" s="29"/>
      <c r="K8513" s="45"/>
      <c r="L8513" s="45"/>
      <c r="M8513" s="45"/>
    </row>
    <row r="8514" spans="8:13" s="28" customFormat="1" x14ac:dyDescent="0.2">
      <c r="H8514" s="12"/>
      <c r="J8514" s="29"/>
      <c r="K8514" s="45"/>
      <c r="L8514" s="45"/>
      <c r="M8514" s="45"/>
    </row>
    <row r="8515" spans="8:13" s="28" customFormat="1" x14ac:dyDescent="0.2">
      <c r="H8515" s="12"/>
      <c r="J8515" s="29"/>
      <c r="K8515" s="45"/>
      <c r="L8515" s="45"/>
      <c r="M8515" s="45"/>
    </row>
    <row r="8516" spans="8:13" s="28" customFormat="1" x14ac:dyDescent="0.2">
      <c r="H8516" s="12"/>
      <c r="J8516" s="29"/>
      <c r="K8516" s="45"/>
      <c r="L8516" s="45"/>
      <c r="M8516" s="45"/>
    </row>
    <row r="8517" spans="8:13" s="28" customFormat="1" x14ac:dyDescent="0.2">
      <c r="H8517" s="12"/>
      <c r="J8517" s="29"/>
      <c r="K8517" s="45"/>
      <c r="L8517" s="45"/>
      <c r="M8517" s="45"/>
    </row>
    <row r="8518" spans="8:13" s="28" customFormat="1" x14ac:dyDescent="0.2">
      <c r="H8518" s="12"/>
      <c r="J8518" s="29"/>
      <c r="K8518" s="45"/>
      <c r="L8518" s="45"/>
      <c r="M8518" s="45"/>
    </row>
    <row r="8519" spans="8:13" s="28" customFormat="1" x14ac:dyDescent="0.2">
      <c r="H8519" s="12"/>
      <c r="J8519" s="29"/>
      <c r="K8519" s="45"/>
      <c r="L8519" s="45"/>
      <c r="M8519" s="45"/>
    </row>
    <row r="8520" spans="8:13" s="28" customFormat="1" x14ac:dyDescent="0.2">
      <c r="H8520" s="12"/>
      <c r="J8520" s="29"/>
      <c r="K8520" s="45"/>
      <c r="L8520" s="45"/>
      <c r="M8520" s="45"/>
    </row>
    <row r="8521" spans="8:13" s="28" customFormat="1" x14ac:dyDescent="0.2">
      <c r="H8521" s="12"/>
      <c r="J8521" s="29"/>
      <c r="K8521" s="45"/>
      <c r="L8521" s="45"/>
      <c r="M8521" s="45"/>
    </row>
    <row r="8522" spans="8:13" s="28" customFormat="1" x14ac:dyDescent="0.2">
      <c r="H8522" s="12"/>
      <c r="J8522" s="29"/>
      <c r="K8522" s="45"/>
      <c r="L8522" s="45"/>
      <c r="M8522" s="45"/>
    </row>
    <row r="8523" spans="8:13" s="28" customFormat="1" x14ac:dyDescent="0.2">
      <c r="H8523" s="12"/>
      <c r="J8523" s="29"/>
      <c r="K8523" s="45"/>
      <c r="L8523" s="45"/>
      <c r="M8523" s="45"/>
    </row>
    <row r="8524" spans="8:13" s="28" customFormat="1" x14ac:dyDescent="0.2">
      <c r="H8524" s="12"/>
      <c r="J8524" s="29"/>
      <c r="K8524" s="45"/>
      <c r="L8524" s="45"/>
      <c r="M8524" s="45"/>
    </row>
    <row r="8525" spans="8:13" s="28" customFormat="1" x14ac:dyDescent="0.2">
      <c r="H8525" s="12"/>
      <c r="J8525" s="29"/>
      <c r="K8525" s="45"/>
      <c r="L8525" s="45"/>
      <c r="M8525" s="45"/>
    </row>
    <row r="8526" spans="8:13" s="28" customFormat="1" x14ac:dyDescent="0.2">
      <c r="H8526" s="12"/>
      <c r="J8526" s="29"/>
      <c r="K8526" s="45"/>
      <c r="L8526" s="45"/>
      <c r="M8526" s="45"/>
    </row>
    <row r="8527" spans="8:13" s="28" customFormat="1" x14ac:dyDescent="0.2">
      <c r="H8527" s="12"/>
      <c r="J8527" s="29"/>
      <c r="K8527" s="45"/>
      <c r="L8527" s="45"/>
      <c r="M8527" s="45"/>
    </row>
    <row r="8528" spans="8:13" s="28" customFormat="1" x14ac:dyDescent="0.2">
      <c r="H8528" s="12"/>
      <c r="J8528" s="29"/>
      <c r="K8528" s="45"/>
      <c r="L8528" s="45"/>
      <c r="M8528" s="45"/>
    </row>
    <row r="8529" spans="8:13" s="28" customFormat="1" x14ac:dyDescent="0.2">
      <c r="H8529" s="12"/>
      <c r="J8529" s="29"/>
      <c r="K8529" s="45"/>
      <c r="L8529" s="45"/>
      <c r="M8529" s="45"/>
    </row>
    <row r="8530" spans="8:13" s="28" customFormat="1" x14ac:dyDescent="0.2">
      <c r="H8530" s="12"/>
      <c r="J8530" s="29"/>
      <c r="K8530" s="45"/>
      <c r="L8530" s="45"/>
      <c r="M8530" s="45"/>
    </row>
    <row r="8531" spans="8:13" s="28" customFormat="1" x14ac:dyDescent="0.2">
      <c r="H8531" s="12"/>
      <c r="J8531" s="29"/>
      <c r="K8531" s="45"/>
      <c r="L8531" s="45"/>
      <c r="M8531" s="45"/>
    </row>
    <row r="8532" spans="8:13" s="28" customFormat="1" x14ac:dyDescent="0.2">
      <c r="H8532" s="12"/>
      <c r="J8532" s="29"/>
      <c r="K8532" s="45"/>
      <c r="L8532" s="45"/>
      <c r="M8532" s="45"/>
    </row>
    <row r="8533" spans="8:13" s="28" customFormat="1" x14ac:dyDescent="0.2">
      <c r="H8533" s="12"/>
      <c r="J8533" s="29"/>
      <c r="K8533" s="45"/>
      <c r="L8533" s="45"/>
      <c r="M8533" s="45"/>
    </row>
    <row r="8534" spans="8:13" s="28" customFormat="1" x14ac:dyDescent="0.2">
      <c r="H8534" s="12"/>
      <c r="J8534" s="29"/>
      <c r="K8534" s="45"/>
      <c r="L8534" s="45"/>
      <c r="M8534" s="45"/>
    </row>
    <row r="8535" spans="8:13" s="28" customFormat="1" x14ac:dyDescent="0.2">
      <c r="H8535" s="12"/>
      <c r="J8535" s="29"/>
      <c r="K8535" s="45"/>
      <c r="L8535" s="45"/>
      <c r="M8535" s="45"/>
    </row>
    <row r="8536" spans="8:13" s="28" customFormat="1" x14ac:dyDescent="0.2">
      <c r="H8536" s="12"/>
      <c r="J8536" s="29"/>
      <c r="K8536" s="45"/>
      <c r="L8536" s="45"/>
      <c r="M8536" s="45"/>
    </row>
    <row r="8537" spans="8:13" s="28" customFormat="1" x14ac:dyDescent="0.2">
      <c r="H8537" s="12"/>
      <c r="J8537" s="29"/>
      <c r="K8537" s="45"/>
      <c r="L8537" s="45"/>
      <c r="M8537" s="45"/>
    </row>
    <row r="8538" spans="8:13" s="28" customFormat="1" x14ac:dyDescent="0.2">
      <c r="H8538" s="12"/>
      <c r="J8538" s="29"/>
      <c r="K8538" s="45"/>
      <c r="L8538" s="45"/>
      <c r="M8538" s="45"/>
    </row>
    <row r="8539" spans="8:13" s="28" customFormat="1" x14ac:dyDescent="0.2">
      <c r="H8539" s="12"/>
      <c r="J8539" s="29"/>
      <c r="K8539" s="45"/>
      <c r="L8539" s="45"/>
      <c r="M8539" s="45"/>
    </row>
    <row r="8540" spans="8:13" s="28" customFormat="1" x14ac:dyDescent="0.2">
      <c r="H8540" s="12"/>
      <c r="J8540" s="29"/>
      <c r="K8540" s="45"/>
      <c r="L8540" s="45"/>
      <c r="M8540" s="45"/>
    </row>
    <row r="8541" spans="8:13" s="28" customFormat="1" x14ac:dyDescent="0.2">
      <c r="H8541" s="12"/>
      <c r="J8541" s="29"/>
      <c r="K8541" s="45"/>
      <c r="L8541" s="45"/>
      <c r="M8541" s="45"/>
    </row>
    <row r="8542" spans="8:13" s="28" customFormat="1" x14ac:dyDescent="0.2">
      <c r="H8542" s="12"/>
      <c r="J8542" s="29"/>
      <c r="K8542" s="45"/>
      <c r="L8542" s="45"/>
      <c r="M8542" s="45"/>
    </row>
    <row r="8543" spans="8:13" s="28" customFormat="1" x14ac:dyDescent="0.2">
      <c r="H8543" s="12"/>
      <c r="J8543" s="29"/>
      <c r="K8543" s="45"/>
      <c r="L8543" s="45"/>
      <c r="M8543" s="45"/>
    </row>
    <row r="8544" spans="8:13" s="28" customFormat="1" x14ac:dyDescent="0.2">
      <c r="H8544" s="12"/>
      <c r="J8544" s="29"/>
      <c r="K8544" s="45"/>
      <c r="L8544" s="45"/>
      <c r="M8544" s="45"/>
    </row>
    <row r="8545" spans="8:13" s="28" customFormat="1" x14ac:dyDescent="0.2">
      <c r="H8545" s="12"/>
      <c r="J8545" s="29"/>
      <c r="K8545" s="45"/>
      <c r="L8545" s="45"/>
      <c r="M8545" s="45"/>
    </row>
    <row r="8546" spans="8:13" s="28" customFormat="1" x14ac:dyDescent="0.2">
      <c r="H8546" s="12"/>
      <c r="J8546" s="29"/>
      <c r="K8546" s="45"/>
      <c r="L8546" s="45"/>
      <c r="M8546" s="45"/>
    </row>
    <row r="8547" spans="8:13" s="28" customFormat="1" x14ac:dyDescent="0.2">
      <c r="H8547" s="12"/>
      <c r="J8547" s="29"/>
      <c r="K8547" s="45"/>
      <c r="L8547" s="45"/>
      <c r="M8547" s="45"/>
    </row>
    <row r="8548" spans="8:13" s="28" customFormat="1" x14ac:dyDescent="0.2">
      <c r="H8548" s="12"/>
      <c r="J8548" s="29"/>
      <c r="K8548" s="45"/>
      <c r="L8548" s="45"/>
      <c r="M8548" s="45"/>
    </row>
    <row r="8549" spans="8:13" s="28" customFormat="1" x14ac:dyDescent="0.2">
      <c r="H8549" s="12"/>
      <c r="J8549" s="29"/>
      <c r="K8549" s="45"/>
      <c r="L8549" s="45"/>
      <c r="M8549" s="45"/>
    </row>
    <row r="8550" spans="8:13" s="28" customFormat="1" x14ac:dyDescent="0.2">
      <c r="H8550" s="12"/>
      <c r="J8550" s="29"/>
      <c r="K8550" s="45"/>
      <c r="L8550" s="45"/>
      <c r="M8550" s="45"/>
    </row>
    <row r="8551" spans="8:13" s="28" customFormat="1" x14ac:dyDescent="0.2">
      <c r="H8551" s="12"/>
      <c r="J8551" s="29"/>
      <c r="K8551" s="45"/>
      <c r="L8551" s="45"/>
      <c r="M8551" s="45"/>
    </row>
    <row r="8552" spans="8:13" s="28" customFormat="1" x14ac:dyDescent="0.2">
      <c r="H8552" s="12"/>
      <c r="J8552" s="29"/>
      <c r="K8552" s="45"/>
      <c r="L8552" s="45"/>
      <c r="M8552" s="45"/>
    </row>
    <row r="8553" spans="8:13" s="28" customFormat="1" x14ac:dyDescent="0.2">
      <c r="H8553" s="12"/>
      <c r="J8553" s="29"/>
      <c r="K8553" s="45"/>
      <c r="L8553" s="45"/>
      <c r="M8553" s="45"/>
    </row>
    <row r="8554" spans="8:13" s="28" customFormat="1" x14ac:dyDescent="0.2">
      <c r="H8554" s="12"/>
      <c r="J8554" s="29"/>
      <c r="K8554" s="45"/>
      <c r="L8554" s="45"/>
      <c r="M8554" s="45"/>
    </row>
    <row r="8555" spans="8:13" s="28" customFormat="1" x14ac:dyDescent="0.2">
      <c r="H8555" s="12"/>
      <c r="J8555" s="29"/>
      <c r="K8555" s="45"/>
      <c r="L8555" s="45"/>
      <c r="M8555" s="45"/>
    </row>
    <row r="8556" spans="8:13" s="28" customFormat="1" x14ac:dyDescent="0.2">
      <c r="H8556" s="12"/>
      <c r="J8556" s="29"/>
      <c r="K8556" s="45"/>
      <c r="L8556" s="45"/>
      <c r="M8556" s="45"/>
    </row>
    <row r="8557" spans="8:13" s="28" customFormat="1" x14ac:dyDescent="0.2">
      <c r="H8557" s="12"/>
      <c r="J8557" s="29"/>
      <c r="K8557" s="45"/>
      <c r="L8557" s="45"/>
      <c r="M8557" s="45"/>
    </row>
    <row r="8558" spans="8:13" s="28" customFormat="1" x14ac:dyDescent="0.2">
      <c r="H8558" s="12"/>
      <c r="J8558" s="29"/>
      <c r="K8558" s="45"/>
      <c r="L8558" s="45"/>
      <c r="M8558" s="45"/>
    </row>
    <row r="8559" spans="8:13" s="28" customFormat="1" x14ac:dyDescent="0.2">
      <c r="H8559" s="12"/>
      <c r="J8559" s="29"/>
      <c r="K8559" s="45"/>
      <c r="L8559" s="45"/>
      <c r="M8559" s="45"/>
    </row>
    <row r="8560" spans="8:13" s="28" customFormat="1" x14ac:dyDescent="0.2">
      <c r="H8560" s="12"/>
      <c r="J8560" s="29"/>
      <c r="K8560" s="45"/>
      <c r="L8560" s="45"/>
      <c r="M8560" s="45"/>
    </row>
    <row r="8561" spans="8:13" s="28" customFormat="1" x14ac:dyDescent="0.2">
      <c r="H8561" s="12"/>
      <c r="J8561" s="29"/>
      <c r="K8561" s="45"/>
      <c r="L8561" s="45"/>
      <c r="M8561" s="45"/>
    </row>
    <row r="8562" spans="8:13" s="28" customFormat="1" x14ac:dyDescent="0.2">
      <c r="H8562" s="12"/>
      <c r="J8562" s="29"/>
      <c r="K8562" s="45"/>
      <c r="L8562" s="45"/>
      <c r="M8562" s="45"/>
    </row>
    <row r="8563" spans="8:13" s="28" customFormat="1" x14ac:dyDescent="0.2">
      <c r="H8563" s="12"/>
      <c r="J8563" s="29"/>
      <c r="K8563" s="45"/>
      <c r="L8563" s="45"/>
      <c r="M8563" s="45"/>
    </row>
    <row r="8564" spans="8:13" s="28" customFormat="1" x14ac:dyDescent="0.2">
      <c r="H8564" s="12"/>
      <c r="J8564" s="29"/>
      <c r="K8564" s="45"/>
      <c r="L8564" s="45"/>
      <c r="M8564" s="45"/>
    </row>
    <row r="8565" spans="8:13" s="28" customFormat="1" x14ac:dyDescent="0.2">
      <c r="H8565" s="12"/>
      <c r="J8565" s="29"/>
      <c r="K8565" s="45"/>
      <c r="L8565" s="45"/>
      <c r="M8565" s="45"/>
    </row>
    <row r="8566" spans="8:13" s="28" customFormat="1" x14ac:dyDescent="0.2">
      <c r="H8566" s="12"/>
      <c r="J8566" s="29"/>
      <c r="K8566" s="45"/>
      <c r="L8566" s="45"/>
      <c r="M8566" s="45"/>
    </row>
    <row r="8567" spans="8:13" s="28" customFormat="1" x14ac:dyDescent="0.2">
      <c r="H8567" s="12"/>
      <c r="J8567" s="29"/>
      <c r="K8567" s="45"/>
      <c r="L8567" s="45"/>
      <c r="M8567" s="45"/>
    </row>
    <row r="8568" spans="8:13" s="28" customFormat="1" x14ac:dyDescent="0.2">
      <c r="H8568" s="12"/>
      <c r="J8568" s="29"/>
      <c r="K8568" s="45"/>
      <c r="L8568" s="45"/>
      <c r="M8568" s="45"/>
    </row>
    <row r="8569" spans="8:13" s="28" customFormat="1" x14ac:dyDescent="0.2">
      <c r="H8569" s="12"/>
      <c r="J8569" s="29"/>
      <c r="K8569" s="45"/>
      <c r="L8569" s="45"/>
      <c r="M8569" s="45"/>
    </row>
    <row r="8570" spans="8:13" s="28" customFormat="1" x14ac:dyDescent="0.2">
      <c r="H8570" s="12"/>
      <c r="J8570" s="29"/>
      <c r="K8570" s="45"/>
      <c r="L8570" s="45"/>
      <c r="M8570" s="45"/>
    </row>
    <row r="8571" spans="8:13" s="28" customFormat="1" x14ac:dyDescent="0.2">
      <c r="H8571" s="12"/>
      <c r="J8571" s="29"/>
      <c r="K8571" s="45"/>
      <c r="L8571" s="45"/>
      <c r="M8571" s="45"/>
    </row>
    <row r="8572" spans="8:13" s="28" customFormat="1" x14ac:dyDescent="0.2">
      <c r="H8572" s="12"/>
      <c r="J8572" s="29"/>
      <c r="K8572" s="45"/>
      <c r="L8572" s="45"/>
      <c r="M8572" s="45"/>
    </row>
    <row r="8573" spans="8:13" s="28" customFormat="1" x14ac:dyDescent="0.2">
      <c r="H8573" s="12"/>
      <c r="J8573" s="29"/>
      <c r="K8573" s="45"/>
      <c r="L8573" s="45"/>
      <c r="M8573" s="45"/>
    </row>
    <row r="8574" spans="8:13" s="28" customFormat="1" x14ac:dyDescent="0.2">
      <c r="H8574" s="12"/>
      <c r="J8574" s="29"/>
      <c r="K8574" s="45"/>
      <c r="L8574" s="45"/>
      <c r="M8574" s="45"/>
    </row>
    <row r="8575" spans="8:13" s="28" customFormat="1" x14ac:dyDescent="0.2">
      <c r="H8575" s="12"/>
      <c r="J8575" s="29"/>
      <c r="K8575" s="45"/>
      <c r="L8575" s="45"/>
      <c r="M8575" s="45"/>
    </row>
    <row r="8576" spans="8:13" s="28" customFormat="1" x14ac:dyDescent="0.2">
      <c r="H8576" s="12"/>
      <c r="J8576" s="29"/>
      <c r="K8576" s="45"/>
      <c r="L8576" s="45"/>
      <c r="M8576" s="45"/>
    </row>
    <row r="8577" spans="8:13" s="28" customFormat="1" x14ac:dyDescent="0.2">
      <c r="H8577" s="12"/>
      <c r="J8577" s="29"/>
      <c r="K8577" s="45"/>
      <c r="L8577" s="45"/>
      <c r="M8577" s="45"/>
    </row>
    <row r="8578" spans="8:13" s="28" customFormat="1" x14ac:dyDescent="0.2">
      <c r="H8578" s="12"/>
      <c r="J8578" s="29"/>
      <c r="K8578" s="45"/>
      <c r="L8578" s="45"/>
      <c r="M8578" s="45"/>
    </row>
    <row r="8579" spans="8:13" s="28" customFormat="1" x14ac:dyDescent="0.2">
      <c r="H8579" s="12"/>
      <c r="J8579" s="29"/>
      <c r="K8579" s="45"/>
      <c r="L8579" s="45"/>
      <c r="M8579" s="45"/>
    </row>
    <row r="8580" spans="8:13" s="28" customFormat="1" x14ac:dyDescent="0.2">
      <c r="H8580" s="12"/>
      <c r="J8580" s="29"/>
      <c r="K8580" s="45"/>
      <c r="L8580" s="45"/>
      <c r="M8580" s="45"/>
    </row>
    <row r="8581" spans="8:13" s="28" customFormat="1" x14ac:dyDescent="0.2">
      <c r="H8581" s="12"/>
      <c r="J8581" s="29"/>
      <c r="K8581" s="45"/>
      <c r="L8581" s="45"/>
      <c r="M8581" s="45"/>
    </row>
    <row r="8582" spans="8:13" s="28" customFormat="1" x14ac:dyDescent="0.2">
      <c r="H8582" s="12"/>
      <c r="J8582" s="29"/>
      <c r="K8582" s="45"/>
      <c r="L8582" s="45"/>
      <c r="M8582" s="45"/>
    </row>
    <row r="8583" spans="8:13" s="28" customFormat="1" x14ac:dyDescent="0.2">
      <c r="H8583" s="12"/>
      <c r="J8583" s="29"/>
      <c r="K8583" s="45"/>
      <c r="L8583" s="45"/>
      <c r="M8583" s="45"/>
    </row>
    <row r="8584" spans="8:13" s="28" customFormat="1" x14ac:dyDescent="0.2">
      <c r="H8584" s="12"/>
      <c r="J8584" s="29"/>
      <c r="K8584" s="45"/>
      <c r="L8584" s="45"/>
      <c r="M8584" s="45"/>
    </row>
    <row r="8585" spans="8:13" s="28" customFormat="1" x14ac:dyDescent="0.2">
      <c r="H8585" s="12"/>
      <c r="J8585" s="29"/>
      <c r="K8585" s="45"/>
      <c r="L8585" s="45"/>
      <c r="M8585" s="45"/>
    </row>
    <row r="8586" spans="8:13" s="28" customFormat="1" x14ac:dyDescent="0.2">
      <c r="H8586" s="12"/>
      <c r="J8586" s="29"/>
      <c r="K8586" s="45"/>
      <c r="L8586" s="45"/>
      <c r="M8586" s="45"/>
    </row>
    <row r="8587" spans="8:13" s="28" customFormat="1" x14ac:dyDescent="0.2">
      <c r="H8587" s="12"/>
      <c r="J8587" s="29"/>
      <c r="K8587" s="45"/>
      <c r="L8587" s="45"/>
      <c r="M8587" s="45"/>
    </row>
    <row r="8588" spans="8:13" s="28" customFormat="1" x14ac:dyDescent="0.2">
      <c r="H8588" s="12"/>
      <c r="J8588" s="29"/>
      <c r="K8588" s="45"/>
      <c r="L8588" s="45"/>
      <c r="M8588" s="45"/>
    </row>
    <row r="8589" spans="8:13" s="28" customFormat="1" x14ac:dyDescent="0.2">
      <c r="H8589" s="12"/>
      <c r="J8589" s="29"/>
      <c r="K8589" s="45"/>
      <c r="L8589" s="45"/>
      <c r="M8589" s="45"/>
    </row>
    <row r="8590" spans="8:13" s="28" customFormat="1" x14ac:dyDescent="0.2">
      <c r="H8590" s="12"/>
      <c r="J8590" s="29"/>
      <c r="K8590" s="45"/>
      <c r="L8590" s="45"/>
      <c r="M8590" s="45"/>
    </row>
    <row r="8591" spans="8:13" s="28" customFormat="1" x14ac:dyDescent="0.2">
      <c r="H8591" s="12"/>
      <c r="J8591" s="29"/>
      <c r="K8591" s="45"/>
      <c r="L8591" s="45"/>
      <c r="M8591" s="45"/>
    </row>
    <row r="8592" spans="8:13" s="28" customFormat="1" x14ac:dyDescent="0.2">
      <c r="H8592" s="12"/>
      <c r="J8592" s="29"/>
      <c r="K8592" s="45"/>
      <c r="L8592" s="45"/>
      <c r="M8592" s="45"/>
    </row>
    <row r="8593" spans="8:13" s="28" customFormat="1" x14ac:dyDescent="0.2">
      <c r="H8593" s="12"/>
      <c r="J8593" s="29"/>
      <c r="K8593" s="45"/>
      <c r="L8593" s="45"/>
      <c r="M8593" s="45"/>
    </row>
    <row r="8594" spans="8:13" s="28" customFormat="1" x14ac:dyDescent="0.2">
      <c r="H8594" s="12"/>
      <c r="J8594" s="29"/>
      <c r="K8594" s="45"/>
      <c r="L8594" s="45"/>
      <c r="M8594" s="45"/>
    </row>
    <row r="8595" spans="8:13" s="28" customFormat="1" x14ac:dyDescent="0.2">
      <c r="H8595" s="12"/>
      <c r="J8595" s="29"/>
      <c r="K8595" s="45"/>
      <c r="L8595" s="45"/>
      <c r="M8595" s="45"/>
    </row>
    <row r="8596" spans="8:13" s="28" customFormat="1" x14ac:dyDescent="0.2">
      <c r="H8596" s="12"/>
      <c r="J8596" s="29"/>
      <c r="K8596" s="45"/>
      <c r="L8596" s="45"/>
      <c r="M8596" s="45"/>
    </row>
    <row r="8597" spans="8:13" s="28" customFormat="1" x14ac:dyDescent="0.2">
      <c r="H8597" s="12"/>
      <c r="J8597" s="29"/>
      <c r="K8597" s="45"/>
      <c r="L8597" s="45"/>
      <c r="M8597" s="45"/>
    </row>
    <row r="8598" spans="8:13" s="28" customFormat="1" x14ac:dyDescent="0.2">
      <c r="H8598" s="12"/>
      <c r="J8598" s="29"/>
      <c r="K8598" s="45"/>
      <c r="L8598" s="45"/>
      <c r="M8598" s="45"/>
    </row>
    <row r="8599" spans="8:13" s="28" customFormat="1" x14ac:dyDescent="0.2">
      <c r="H8599" s="12"/>
      <c r="J8599" s="29"/>
      <c r="K8599" s="45"/>
      <c r="L8599" s="45"/>
      <c r="M8599" s="45"/>
    </row>
    <row r="8600" spans="8:13" s="28" customFormat="1" x14ac:dyDescent="0.2">
      <c r="H8600" s="12"/>
      <c r="J8600" s="29"/>
      <c r="K8600" s="45"/>
      <c r="L8600" s="45"/>
      <c r="M8600" s="45"/>
    </row>
    <row r="8601" spans="8:13" s="28" customFormat="1" x14ac:dyDescent="0.2">
      <c r="H8601" s="12"/>
      <c r="J8601" s="29"/>
      <c r="K8601" s="45"/>
      <c r="L8601" s="45"/>
      <c r="M8601" s="45"/>
    </row>
    <row r="8602" spans="8:13" s="28" customFormat="1" x14ac:dyDescent="0.2">
      <c r="H8602" s="12"/>
      <c r="J8602" s="29"/>
      <c r="K8602" s="45"/>
      <c r="L8602" s="45"/>
      <c r="M8602" s="45"/>
    </row>
    <row r="8603" spans="8:13" s="28" customFormat="1" x14ac:dyDescent="0.2">
      <c r="H8603" s="12"/>
      <c r="J8603" s="29"/>
      <c r="K8603" s="45"/>
      <c r="L8603" s="45"/>
      <c r="M8603" s="45"/>
    </row>
    <row r="8604" spans="8:13" s="28" customFormat="1" x14ac:dyDescent="0.2">
      <c r="H8604" s="12"/>
      <c r="J8604" s="29"/>
      <c r="K8604" s="45"/>
      <c r="L8604" s="45"/>
      <c r="M8604" s="45"/>
    </row>
    <row r="8605" spans="8:13" s="28" customFormat="1" x14ac:dyDescent="0.2">
      <c r="H8605" s="12"/>
      <c r="J8605" s="29"/>
      <c r="K8605" s="45"/>
      <c r="L8605" s="45"/>
      <c r="M8605" s="45"/>
    </row>
    <row r="8606" spans="8:13" s="28" customFormat="1" x14ac:dyDescent="0.2">
      <c r="H8606" s="12"/>
      <c r="J8606" s="29"/>
      <c r="K8606" s="45"/>
      <c r="L8606" s="45"/>
      <c r="M8606" s="45"/>
    </row>
    <row r="8607" spans="8:13" s="28" customFormat="1" x14ac:dyDescent="0.2">
      <c r="H8607" s="12"/>
      <c r="J8607" s="29"/>
      <c r="K8607" s="45"/>
      <c r="L8607" s="45"/>
      <c r="M8607" s="45"/>
    </row>
    <row r="8608" spans="8:13" s="28" customFormat="1" x14ac:dyDescent="0.2">
      <c r="H8608" s="12"/>
      <c r="J8608" s="29"/>
      <c r="K8608" s="45"/>
      <c r="L8608" s="45"/>
      <c r="M8608" s="45"/>
    </row>
    <row r="8609" spans="8:13" s="28" customFormat="1" x14ac:dyDescent="0.2">
      <c r="H8609" s="12"/>
      <c r="J8609" s="29"/>
      <c r="K8609" s="45"/>
      <c r="L8609" s="45"/>
      <c r="M8609" s="45"/>
    </row>
    <row r="8610" spans="8:13" s="28" customFormat="1" x14ac:dyDescent="0.2">
      <c r="H8610" s="12"/>
      <c r="J8610" s="29"/>
      <c r="K8610" s="45"/>
      <c r="L8610" s="45"/>
      <c r="M8610" s="45"/>
    </row>
    <row r="8611" spans="8:13" s="28" customFormat="1" x14ac:dyDescent="0.2">
      <c r="H8611" s="12"/>
      <c r="J8611" s="29"/>
      <c r="K8611" s="45"/>
      <c r="L8611" s="45"/>
      <c r="M8611" s="45"/>
    </row>
    <row r="8612" spans="8:13" s="28" customFormat="1" x14ac:dyDescent="0.2">
      <c r="H8612" s="12"/>
      <c r="J8612" s="29"/>
      <c r="K8612" s="45"/>
      <c r="L8612" s="45"/>
      <c r="M8612" s="45"/>
    </row>
    <row r="8613" spans="8:13" s="28" customFormat="1" x14ac:dyDescent="0.2">
      <c r="H8613" s="12"/>
      <c r="J8613" s="29"/>
      <c r="K8613" s="45"/>
      <c r="L8613" s="45"/>
      <c r="M8613" s="45"/>
    </row>
    <row r="8614" spans="8:13" s="28" customFormat="1" x14ac:dyDescent="0.2">
      <c r="H8614" s="12"/>
      <c r="J8614" s="29"/>
      <c r="K8614" s="45"/>
      <c r="L8614" s="45"/>
      <c r="M8614" s="45"/>
    </row>
    <row r="8615" spans="8:13" s="28" customFormat="1" x14ac:dyDescent="0.2">
      <c r="H8615" s="12"/>
      <c r="J8615" s="29"/>
      <c r="K8615" s="45"/>
      <c r="L8615" s="45"/>
      <c r="M8615" s="45"/>
    </row>
    <row r="8616" spans="8:13" s="28" customFormat="1" x14ac:dyDescent="0.2">
      <c r="H8616" s="12"/>
      <c r="J8616" s="29"/>
      <c r="K8616" s="45"/>
      <c r="L8616" s="45"/>
      <c r="M8616" s="45"/>
    </row>
    <row r="8617" spans="8:13" s="28" customFormat="1" x14ac:dyDescent="0.2">
      <c r="H8617" s="12"/>
      <c r="J8617" s="29"/>
      <c r="K8617" s="45"/>
      <c r="L8617" s="45"/>
      <c r="M8617" s="45"/>
    </row>
    <row r="8618" spans="8:13" s="28" customFormat="1" x14ac:dyDescent="0.2">
      <c r="H8618" s="12"/>
      <c r="J8618" s="29"/>
      <c r="K8618" s="45"/>
      <c r="L8618" s="45"/>
      <c r="M8618" s="45"/>
    </row>
    <row r="8619" spans="8:13" s="28" customFormat="1" x14ac:dyDescent="0.2">
      <c r="H8619" s="12"/>
      <c r="J8619" s="29"/>
      <c r="K8619" s="45"/>
      <c r="L8619" s="45"/>
      <c r="M8619" s="45"/>
    </row>
    <row r="8620" spans="8:13" s="28" customFormat="1" x14ac:dyDescent="0.2">
      <c r="H8620" s="12"/>
      <c r="J8620" s="29"/>
      <c r="K8620" s="45"/>
      <c r="L8620" s="45"/>
      <c r="M8620" s="45"/>
    </row>
    <row r="8621" spans="8:13" s="28" customFormat="1" x14ac:dyDescent="0.2">
      <c r="H8621" s="12"/>
      <c r="J8621" s="29"/>
      <c r="K8621" s="45"/>
      <c r="L8621" s="45"/>
      <c r="M8621" s="45"/>
    </row>
    <row r="8622" spans="8:13" s="28" customFormat="1" x14ac:dyDescent="0.2">
      <c r="H8622" s="12"/>
      <c r="J8622" s="29"/>
      <c r="K8622" s="45"/>
      <c r="L8622" s="45"/>
      <c r="M8622" s="45"/>
    </row>
    <row r="8623" spans="8:13" s="28" customFormat="1" x14ac:dyDescent="0.2">
      <c r="H8623" s="12"/>
      <c r="J8623" s="29"/>
      <c r="K8623" s="45"/>
      <c r="L8623" s="45"/>
      <c r="M8623" s="45"/>
    </row>
    <row r="8624" spans="8:13" s="28" customFormat="1" x14ac:dyDescent="0.2">
      <c r="H8624" s="12"/>
      <c r="J8624" s="29"/>
      <c r="K8624" s="45"/>
      <c r="L8624" s="45"/>
      <c r="M8624" s="45"/>
    </row>
    <row r="8625" spans="8:13" s="28" customFormat="1" x14ac:dyDescent="0.2">
      <c r="H8625" s="12"/>
      <c r="J8625" s="29"/>
      <c r="K8625" s="45"/>
      <c r="L8625" s="45"/>
      <c r="M8625" s="45"/>
    </row>
    <row r="8626" spans="8:13" s="28" customFormat="1" x14ac:dyDescent="0.2">
      <c r="H8626" s="12"/>
      <c r="J8626" s="29"/>
      <c r="K8626" s="45"/>
      <c r="L8626" s="45"/>
      <c r="M8626" s="45"/>
    </row>
    <row r="8627" spans="8:13" s="28" customFormat="1" x14ac:dyDescent="0.2">
      <c r="H8627" s="12"/>
      <c r="J8627" s="29"/>
      <c r="K8627" s="45"/>
      <c r="L8627" s="45"/>
      <c r="M8627" s="45"/>
    </row>
    <row r="8628" spans="8:13" s="28" customFormat="1" x14ac:dyDescent="0.2">
      <c r="H8628" s="12"/>
      <c r="J8628" s="29"/>
      <c r="K8628" s="45"/>
      <c r="L8628" s="45"/>
      <c r="M8628" s="45"/>
    </row>
    <row r="8629" spans="8:13" s="28" customFormat="1" x14ac:dyDescent="0.2">
      <c r="H8629" s="12"/>
      <c r="J8629" s="29"/>
      <c r="K8629" s="45"/>
      <c r="L8629" s="45"/>
      <c r="M8629" s="45"/>
    </row>
    <row r="8630" spans="8:13" s="28" customFormat="1" x14ac:dyDescent="0.2">
      <c r="H8630" s="12"/>
      <c r="J8630" s="29"/>
      <c r="K8630" s="45"/>
      <c r="L8630" s="45"/>
      <c r="M8630" s="45"/>
    </row>
    <row r="8631" spans="8:13" s="28" customFormat="1" x14ac:dyDescent="0.2">
      <c r="H8631" s="12"/>
      <c r="J8631" s="29"/>
      <c r="K8631" s="45"/>
      <c r="L8631" s="45"/>
      <c r="M8631" s="45"/>
    </row>
    <row r="8632" spans="8:13" s="28" customFormat="1" x14ac:dyDescent="0.2">
      <c r="H8632" s="12"/>
      <c r="J8632" s="29"/>
      <c r="K8632" s="45"/>
      <c r="L8632" s="45"/>
      <c r="M8632" s="45"/>
    </row>
    <row r="8633" spans="8:13" s="28" customFormat="1" x14ac:dyDescent="0.2">
      <c r="H8633" s="12"/>
      <c r="J8633" s="29"/>
      <c r="K8633" s="45"/>
      <c r="L8633" s="45"/>
      <c r="M8633" s="45"/>
    </row>
    <row r="8634" spans="8:13" s="28" customFormat="1" x14ac:dyDescent="0.2">
      <c r="H8634" s="12"/>
      <c r="J8634" s="29"/>
      <c r="K8634" s="45"/>
      <c r="L8634" s="45"/>
      <c r="M8634" s="45"/>
    </row>
    <row r="8635" spans="8:13" s="28" customFormat="1" x14ac:dyDescent="0.2">
      <c r="H8635" s="12"/>
      <c r="J8635" s="29"/>
      <c r="K8635" s="45"/>
      <c r="L8635" s="45"/>
      <c r="M8635" s="45"/>
    </row>
    <row r="8636" spans="8:13" s="28" customFormat="1" x14ac:dyDescent="0.2">
      <c r="H8636" s="12"/>
      <c r="J8636" s="29"/>
      <c r="K8636" s="45"/>
      <c r="L8636" s="45"/>
      <c r="M8636" s="45"/>
    </row>
    <row r="8637" spans="8:13" s="28" customFormat="1" x14ac:dyDescent="0.2">
      <c r="H8637" s="12"/>
      <c r="J8637" s="29"/>
      <c r="K8637" s="45"/>
      <c r="L8637" s="45"/>
      <c r="M8637" s="45"/>
    </row>
    <row r="8638" spans="8:13" s="28" customFormat="1" x14ac:dyDescent="0.2">
      <c r="H8638" s="12"/>
      <c r="J8638" s="29"/>
      <c r="K8638" s="45"/>
      <c r="L8638" s="45"/>
      <c r="M8638" s="45"/>
    </row>
    <row r="8639" spans="8:13" s="28" customFormat="1" x14ac:dyDescent="0.2">
      <c r="H8639" s="12"/>
      <c r="J8639" s="29"/>
      <c r="K8639" s="45"/>
      <c r="L8639" s="45"/>
      <c r="M8639" s="45"/>
    </row>
    <row r="8640" spans="8:13" s="28" customFormat="1" x14ac:dyDescent="0.2">
      <c r="H8640" s="12"/>
      <c r="J8640" s="29"/>
      <c r="K8640" s="45"/>
      <c r="L8640" s="45"/>
      <c r="M8640" s="45"/>
    </row>
    <row r="8641" spans="8:13" s="28" customFormat="1" x14ac:dyDescent="0.2">
      <c r="H8641" s="12"/>
      <c r="J8641" s="29"/>
      <c r="K8641" s="45"/>
      <c r="L8641" s="45"/>
      <c r="M8641" s="45"/>
    </row>
    <row r="8642" spans="8:13" s="28" customFormat="1" x14ac:dyDescent="0.2">
      <c r="H8642" s="12"/>
      <c r="J8642" s="29"/>
      <c r="K8642" s="45"/>
      <c r="L8642" s="45"/>
      <c r="M8642" s="45"/>
    </row>
    <row r="8643" spans="8:13" s="28" customFormat="1" x14ac:dyDescent="0.2">
      <c r="H8643" s="12"/>
      <c r="J8643" s="29"/>
      <c r="K8643" s="45"/>
      <c r="L8643" s="45"/>
      <c r="M8643" s="45"/>
    </row>
    <row r="8644" spans="8:13" s="28" customFormat="1" x14ac:dyDescent="0.2">
      <c r="H8644" s="12"/>
      <c r="J8644" s="29"/>
      <c r="K8644" s="45"/>
      <c r="L8644" s="45"/>
      <c r="M8644" s="45"/>
    </row>
    <row r="8645" spans="8:13" s="28" customFormat="1" x14ac:dyDescent="0.2">
      <c r="H8645" s="12"/>
      <c r="J8645" s="29"/>
      <c r="K8645" s="45"/>
      <c r="L8645" s="45"/>
      <c r="M8645" s="45"/>
    </row>
    <row r="8646" spans="8:13" s="28" customFormat="1" x14ac:dyDescent="0.2">
      <c r="H8646" s="12"/>
      <c r="J8646" s="29"/>
      <c r="K8646" s="45"/>
      <c r="L8646" s="45"/>
      <c r="M8646" s="45"/>
    </row>
    <row r="8647" spans="8:13" s="28" customFormat="1" x14ac:dyDescent="0.2">
      <c r="H8647" s="12"/>
      <c r="J8647" s="29"/>
      <c r="K8647" s="45"/>
      <c r="L8647" s="45"/>
      <c r="M8647" s="45"/>
    </row>
    <row r="8648" spans="8:13" s="28" customFormat="1" x14ac:dyDescent="0.2">
      <c r="H8648" s="12"/>
      <c r="J8648" s="29"/>
      <c r="K8648" s="45"/>
      <c r="L8648" s="45"/>
      <c r="M8648" s="45"/>
    </row>
    <row r="8649" spans="8:13" s="28" customFormat="1" x14ac:dyDescent="0.2">
      <c r="H8649" s="12"/>
      <c r="J8649" s="29"/>
      <c r="K8649" s="45"/>
      <c r="L8649" s="45"/>
      <c r="M8649" s="45"/>
    </row>
    <row r="8650" spans="8:13" s="28" customFormat="1" x14ac:dyDescent="0.2">
      <c r="H8650" s="12"/>
      <c r="J8650" s="29"/>
      <c r="K8650" s="45"/>
      <c r="L8650" s="45"/>
      <c r="M8650" s="45"/>
    </row>
    <row r="8651" spans="8:13" s="28" customFormat="1" x14ac:dyDescent="0.2">
      <c r="H8651" s="12"/>
      <c r="J8651" s="29"/>
      <c r="K8651" s="45"/>
      <c r="L8651" s="45"/>
      <c r="M8651" s="45"/>
    </row>
    <row r="8652" spans="8:13" s="28" customFormat="1" x14ac:dyDescent="0.2">
      <c r="H8652" s="12"/>
      <c r="J8652" s="29"/>
      <c r="K8652" s="45"/>
      <c r="L8652" s="45"/>
      <c r="M8652" s="45"/>
    </row>
    <row r="8653" spans="8:13" s="28" customFormat="1" x14ac:dyDescent="0.2">
      <c r="H8653" s="12"/>
      <c r="J8653" s="29"/>
      <c r="K8653" s="45"/>
      <c r="L8653" s="45"/>
      <c r="M8653" s="45"/>
    </row>
    <row r="8654" spans="8:13" s="28" customFormat="1" x14ac:dyDescent="0.2">
      <c r="H8654" s="12"/>
      <c r="J8654" s="29"/>
      <c r="K8654" s="45"/>
      <c r="L8654" s="45"/>
      <c r="M8654" s="45"/>
    </row>
    <row r="8655" spans="8:13" s="28" customFormat="1" x14ac:dyDescent="0.2">
      <c r="H8655" s="12"/>
      <c r="J8655" s="29"/>
      <c r="K8655" s="45"/>
      <c r="L8655" s="45"/>
      <c r="M8655" s="45"/>
    </row>
    <row r="8656" spans="8:13" s="28" customFormat="1" x14ac:dyDescent="0.2">
      <c r="H8656" s="12"/>
      <c r="J8656" s="29"/>
      <c r="K8656" s="45"/>
      <c r="L8656" s="45"/>
      <c r="M8656" s="45"/>
    </row>
    <row r="8657" spans="8:13" s="28" customFormat="1" x14ac:dyDescent="0.2">
      <c r="H8657" s="12"/>
      <c r="J8657" s="29"/>
      <c r="K8657" s="45"/>
      <c r="L8657" s="45"/>
      <c r="M8657" s="45"/>
    </row>
    <row r="8658" spans="8:13" s="28" customFormat="1" x14ac:dyDescent="0.2">
      <c r="H8658" s="12"/>
      <c r="J8658" s="29"/>
      <c r="K8658" s="45"/>
      <c r="L8658" s="45"/>
      <c r="M8658" s="45"/>
    </row>
    <row r="8659" spans="8:13" s="28" customFormat="1" x14ac:dyDescent="0.2">
      <c r="H8659" s="12"/>
      <c r="J8659" s="29"/>
      <c r="K8659" s="45"/>
      <c r="L8659" s="45"/>
      <c r="M8659" s="45"/>
    </row>
    <row r="8660" spans="8:13" s="28" customFormat="1" x14ac:dyDescent="0.2">
      <c r="H8660" s="12"/>
      <c r="J8660" s="29"/>
      <c r="K8660" s="45"/>
      <c r="L8660" s="45"/>
      <c r="M8660" s="45"/>
    </row>
    <row r="8661" spans="8:13" s="28" customFormat="1" x14ac:dyDescent="0.2">
      <c r="H8661" s="12"/>
      <c r="J8661" s="29"/>
      <c r="K8661" s="45"/>
      <c r="L8661" s="45"/>
      <c r="M8661" s="45"/>
    </row>
    <row r="8662" spans="8:13" s="28" customFormat="1" x14ac:dyDescent="0.2">
      <c r="H8662" s="12"/>
      <c r="J8662" s="29"/>
      <c r="K8662" s="45"/>
      <c r="L8662" s="45"/>
      <c r="M8662" s="45"/>
    </row>
    <row r="8663" spans="8:13" s="28" customFormat="1" x14ac:dyDescent="0.2">
      <c r="H8663" s="12"/>
      <c r="J8663" s="29"/>
      <c r="K8663" s="45"/>
      <c r="L8663" s="45"/>
      <c r="M8663" s="45"/>
    </row>
    <row r="8664" spans="8:13" s="28" customFormat="1" x14ac:dyDescent="0.2">
      <c r="H8664" s="12"/>
      <c r="J8664" s="29"/>
      <c r="K8664" s="45"/>
      <c r="L8664" s="45"/>
      <c r="M8664" s="45"/>
    </row>
    <row r="8665" spans="8:13" s="28" customFormat="1" x14ac:dyDescent="0.2">
      <c r="H8665" s="12"/>
      <c r="J8665" s="29"/>
      <c r="K8665" s="45"/>
      <c r="L8665" s="45"/>
      <c r="M8665" s="45"/>
    </row>
    <row r="8666" spans="8:13" s="28" customFormat="1" x14ac:dyDescent="0.2">
      <c r="H8666" s="12"/>
      <c r="J8666" s="29"/>
      <c r="K8666" s="45"/>
      <c r="L8666" s="45"/>
      <c r="M8666" s="45"/>
    </row>
    <row r="8667" spans="8:13" s="28" customFormat="1" x14ac:dyDescent="0.2">
      <c r="H8667" s="12"/>
      <c r="J8667" s="29"/>
      <c r="K8667" s="45"/>
      <c r="L8667" s="45"/>
      <c r="M8667" s="45"/>
    </row>
    <row r="8668" spans="8:13" s="28" customFormat="1" x14ac:dyDescent="0.2">
      <c r="H8668" s="12"/>
      <c r="J8668" s="29"/>
      <c r="K8668" s="45"/>
      <c r="L8668" s="45"/>
      <c r="M8668" s="45"/>
    </row>
    <row r="8669" spans="8:13" s="28" customFormat="1" x14ac:dyDescent="0.2">
      <c r="H8669" s="12"/>
      <c r="J8669" s="29"/>
      <c r="K8669" s="45"/>
      <c r="L8669" s="45"/>
      <c r="M8669" s="45"/>
    </row>
    <row r="8670" spans="8:13" s="28" customFormat="1" x14ac:dyDescent="0.2">
      <c r="H8670" s="12"/>
      <c r="J8670" s="29"/>
      <c r="K8670" s="45"/>
      <c r="L8670" s="45"/>
      <c r="M8670" s="45"/>
    </row>
    <row r="8671" spans="8:13" s="28" customFormat="1" x14ac:dyDescent="0.2">
      <c r="H8671" s="12"/>
      <c r="J8671" s="29"/>
      <c r="K8671" s="45"/>
      <c r="L8671" s="45"/>
      <c r="M8671" s="45"/>
    </row>
    <row r="8672" spans="8:13" s="28" customFormat="1" x14ac:dyDescent="0.2">
      <c r="H8672" s="12"/>
      <c r="J8672" s="29"/>
      <c r="K8672" s="45"/>
      <c r="L8672" s="45"/>
      <c r="M8672" s="45"/>
    </row>
    <row r="8673" spans="8:13" s="28" customFormat="1" x14ac:dyDescent="0.2">
      <c r="H8673" s="12"/>
      <c r="J8673" s="29"/>
      <c r="K8673" s="45"/>
      <c r="L8673" s="45"/>
      <c r="M8673" s="45"/>
    </row>
    <row r="8674" spans="8:13" s="28" customFormat="1" x14ac:dyDescent="0.2">
      <c r="H8674" s="12"/>
      <c r="J8674" s="29"/>
      <c r="K8674" s="45"/>
      <c r="L8674" s="45"/>
      <c r="M8674" s="45"/>
    </row>
    <row r="8675" spans="8:13" s="28" customFormat="1" x14ac:dyDescent="0.2">
      <c r="H8675" s="12"/>
      <c r="J8675" s="29"/>
      <c r="K8675" s="45"/>
      <c r="L8675" s="45"/>
      <c r="M8675" s="45"/>
    </row>
    <row r="8676" spans="8:13" s="28" customFormat="1" x14ac:dyDescent="0.2">
      <c r="H8676" s="12"/>
      <c r="J8676" s="29"/>
      <c r="K8676" s="45"/>
      <c r="L8676" s="45"/>
      <c r="M8676" s="45"/>
    </row>
    <row r="8677" spans="8:13" s="28" customFormat="1" x14ac:dyDescent="0.2">
      <c r="H8677" s="12"/>
      <c r="J8677" s="29"/>
      <c r="K8677" s="45"/>
      <c r="L8677" s="45"/>
      <c r="M8677" s="45"/>
    </row>
    <row r="8678" spans="8:13" s="28" customFormat="1" x14ac:dyDescent="0.2">
      <c r="H8678" s="12"/>
      <c r="J8678" s="29"/>
      <c r="K8678" s="45"/>
      <c r="L8678" s="45"/>
      <c r="M8678" s="45"/>
    </row>
    <row r="8679" spans="8:13" s="28" customFormat="1" x14ac:dyDescent="0.2">
      <c r="H8679" s="12"/>
      <c r="J8679" s="29"/>
      <c r="K8679" s="45"/>
      <c r="L8679" s="45"/>
      <c r="M8679" s="45"/>
    </row>
    <row r="8680" spans="8:13" s="28" customFormat="1" x14ac:dyDescent="0.2">
      <c r="H8680" s="12"/>
      <c r="J8680" s="29"/>
      <c r="K8680" s="45"/>
      <c r="L8680" s="45"/>
      <c r="M8680" s="45"/>
    </row>
    <row r="8681" spans="8:13" s="28" customFormat="1" x14ac:dyDescent="0.2">
      <c r="H8681" s="12"/>
      <c r="J8681" s="29"/>
      <c r="K8681" s="45"/>
      <c r="L8681" s="45"/>
      <c r="M8681" s="45"/>
    </row>
    <row r="8682" spans="8:13" s="28" customFormat="1" x14ac:dyDescent="0.2">
      <c r="H8682" s="12"/>
      <c r="J8682" s="29"/>
      <c r="K8682" s="45"/>
      <c r="L8682" s="45"/>
      <c r="M8682" s="45"/>
    </row>
    <row r="8683" spans="8:13" s="28" customFormat="1" x14ac:dyDescent="0.2">
      <c r="H8683" s="12"/>
      <c r="J8683" s="29"/>
      <c r="K8683" s="45"/>
      <c r="L8683" s="45"/>
      <c r="M8683" s="45"/>
    </row>
    <row r="8684" spans="8:13" s="28" customFormat="1" x14ac:dyDescent="0.2">
      <c r="H8684" s="12"/>
      <c r="J8684" s="29"/>
      <c r="K8684" s="45"/>
      <c r="L8684" s="45"/>
      <c r="M8684" s="45"/>
    </row>
    <row r="8685" spans="8:13" s="28" customFormat="1" x14ac:dyDescent="0.2">
      <c r="H8685" s="12"/>
      <c r="J8685" s="29"/>
      <c r="K8685" s="45"/>
      <c r="L8685" s="45"/>
      <c r="M8685" s="45"/>
    </row>
    <row r="8686" spans="8:13" s="28" customFormat="1" x14ac:dyDescent="0.2">
      <c r="H8686" s="12"/>
      <c r="J8686" s="29"/>
      <c r="K8686" s="45"/>
      <c r="L8686" s="45"/>
      <c r="M8686" s="45"/>
    </row>
    <row r="8687" spans="8:13" s="28" customFormat="1" x14ac:dyDescent="0.2">
      <c r="H8687" s="12"/>
      <c r="J8687" s="29"/>
      <c r="K8687" s="45"/>
      <c r="L8687" s="45"/>
      <c r="M8687" s="45"/>
    </row>
    <row r="8688" spans="8:13" s="28" customFormat="1" x14ac:dyDescent="0.2">
      <c r="H8688" s="12"/>
      <c r="J8688" s="29"/>
      <c r="K8688" s="45"/>
      <c r="L8688" s="45"/>
      <c r="M8688" s="45"/>
    </row>
    <row r="8689" spans="8:13" s="28" customFormat="1" x14ac:dyDescent="0.2">
      <c r="H8689" s="12"/>
      <c r="J8689" s="29"/>
      <c r="K8689" s="45"/>
      <c r="L8689" s="45"/>
      <c r="M8689" s="45"/>
    </row>
    <row r="8690" spans="8:13" s="28" customFormat="1" x14ac:dyDescent="0.2">
      <c r="H8690" s="12"/>
      <c r="J8690" s="29"/>
      <c r="K8690" s="45"/>
      <c r="L8690" s="45"/>
      <c r="M8690" s="45"/>
    </row>
    <row r="8691" spans="8:13" s="28" customFormat="1" x14ac:dyDescent="0.2">
      <c r="H8691" s="12"/>
      <c r="J8691" s="29"/>
      <c r="K8691" s="45"/>
      <c r="L8691" s="45"/>
      <c r="M8691" s="45"/>
    </row>
    <row r="8692" spans="8:13" s="28" customFormat="1" x14ac:dyDescent="0.2">
      <c r="H8692" s="12"/>
      <c r="J8692" s="29"/>
      <c r="K8692" s="45"/>
      <c r="L8692" s="45"/>
      <c r="M8692" s="45"/>
    </row>
    <row r="8693" spans="8:13" s="28" customFormat="1" x14ac:dyDescent="0.2">
      <c r="H8693" s="12"/>
      <c r="J8693" s="29"/>
      <c r="K8693" s="45"/>
      <c r="L8693" s="45"/>
      <c r="M8693" s="45"/>
    </row>
    <row r="8694" spans="8:13" s="28" customFormat="1" x14ac:dyDescent="0.2">
      <c r="H8694" s="12"/>
      <c r="J8694" s="29"/>
      <c r="K8694" s="45"/>
      <c r="L8694" s="45"/>
      <c r="M8694" s="45"/>
    </row>
    <row r="8695" spans="8:13" s="28" customFormat="1" x14ac:dyDescent="0.2">
      <c r="H8695" s="12"/>
      <c r="J8695" s="29"/>
      <c r="K8695" s="45"/>
      <c r="L8695" s="45"/>
      <c r="M8695" s="45"/>
    </row>
    <row r="8696" spans="8:13" s="28" customFormat="1" x14ac:dyDescent="0.2">
      <c r="H8696" s="12"/>
      <c r="J8696" s="29"/>
      <c r="K8696" s="45"/>
      <c r="L8696" s="45"/>
      <c r="M8696" s="45"/>
    </row>
    <row r="8697" spans="8:13" s="28" customFormat="1" x14ac:dyDescent="0.2">
      <c r="H8697" s="12"/>
      <c r="J8697" s="29"/>
      <c r="K8697" s="45"/>
      <c r="L8697" s="45"/>
      <c r="M8697" s="45"/>
    </row>
    <row r="8698" spans="8:13" s="28" customFormat="1" x14ac:dyDescent="0.2">
      <c r="H8698" s="12"/>
      <c r="J8698" s="29"/>
      <c r="K8698" s="45"/>
      <c r="L8698" s="45"/>
      <c r="M8698" s="45"/>
    </row>
    <row r="8699" spans="8:13" s="28" customFormat="1" x14ac:dyDescent="0.2">
      <c r="H8699" s="12"/>
      <c r="J8699" s="29"/>
      <c r="K8699" s="45"/>
      <c r="L8699" s="45"/>
      <c r="M8699" s="45"/>
    </row>
    <row r="8700" spans="8:13" s="28" customFormat="1" x14ac:dyDescent="0.2">
      <c r="H8700" s="12"/>
      <c r="J8700" s="29"/>
      <c r="K8700" s="45"/>
      <c r="L8700" s="45"/>
      <c r="M8700" s="45"/>
    </row>
    <row r="8701" spans="8:13" s="28" customFormat="1" x14ac:dyDescent="0.2">
      <c r="H8701" s="12"/>
      <c r="J8701" s="29"/>
      <c r="K8701" s="45"/>
      <c r="L8701" s="45"/>
      <c r="M8701" s="45"/>
    </row>
    <row r="8702" spans="8:13" s="28" customFormat="1" x14ac:dyDescent="0.2">
      <c r="H8702" s="12"/>
      <c r="J8702" s="29"/>
      <c r="K8702" s="45"/>
      <c r="L8702" s="45"/>
      <c r="M8702" s="45"/>
    </row>
    <row r="8703" spans="8:13" s="28" customFormat="1" x14ac:dyDescent="0.2">
      <c r="H8703" s="12"/>
      <c r="J8703" s="29"/>
      <c r="K8703" s="45"/>
      <c r="L8703" s="45"/>
      <c r="M8703" s="45"/>
    </row>
    <row r="8704" spans="8:13" s="28" customFormat="1" x14ac:dyDescent="0.2">
      <c r="H8704" s="12"/>
      <c r="J8704" s="29"/>
      <c r="K8704" s="45"/>
      <c r="L8704" s="45"/>
      <c r="M8704" s="45"/>
    </row>
    <row r="8705" spans="8:13" s="28" customFormat="1" x14ac:dyDescent="0.2">
      <c r="H8705" s="12"/>
      <c r="J8705" s="29"/>
      <c r="K8705" s="45"/>
      <c r="L8705" s="45"/>
      <c r="M8705" s="45"/>
    </row>
    <row r="8706" spans="8:13" s="28" customFormat="1" x14ac:dyDescent="0.2">
      <c r="H8706" s="12"/>
      <c r="J8706" s="29"/>
      <c r="K8706" s="45"/>
      <c r="L8706" s="45"/>
      <c r="M8706" s="45"/>
    </row>
    <row r="8707" spans="8:13" s="28" customFormat="1" x14ac:dyDescent="0.2">
      <c r="H8707" s="12"/>
      <c r="J8707" s="29"/>
      <c r="K8707" s="45"/>
      <c r="L8707" s="45"/>
      <c r="M8707" s="45"/>
    </row>
    <row r="8708" spans="8:13" s="28" customFormat="1" x14ac:dyDescent="0.2">
      <c r="H8708" s="12"/>
      <c r="J8708" s="29"/>
      <c r="K8708" s="45"/>
      <c r="L8708" s="45"/>
      <c r="M8708" s="45"/>
    </row>
    <row r="8709" spans="8:13" s="28" customFormat="1" x14ac:dyDescent="0.2">
      <c r="H8709" s="12"/>
      <c r="J8709" s="29"/>
      <c r="K8709" s="45"/>
      <c r="L8709" s="45"/>
      <c r="M8709" s="45"/>
    </row>
    <row r="8710" spans="8:13" s="28" customFormat="1" x14ac:dyDescent="0.2">
      <c r="H8710" s="12"/>
      <c r="J8710" s="29"/>
      <c r="K8710" s="45"/>
      <c r="L8710" s="45"/>
      <c r="M8710" s="45"/>
    </row>
    <row r="8711" spans="8:13" s="28" customFormat="1" x14ac:dyDescent="0.2">
      <c r="H8711" s="12"/>
      <c r="J8711" s="29"/>
      <c r="K8711" s="45"/>
      <c r="L8711" s="45"/>
      <c r="M8711" s="45"/>
    </row>
    <row r="8712" spans="8:13" s="28" customFormat="1" x14ac:dyDescent="0.2">
      <c r="H8712" s="12"/>
      <c r="J8712" s="29"/>
      <c r="K8712" s="45"/>
      <c r="L8712" s="45"/>
      <c r="M8712" s="45"/>
    </row>
    <row r="8713" spans="8:13" s="28" customFormat="1" x14ac:dyDescent="0.2">
      <c r="H8713" s="12"/>
      <c r="J8713" s="29"/>
      <c r="K8713" s="45"/>
      <c r="L8713" s="45"/>
      <c r="M8713" s="45"/>
    </row>
    <row r="8714" spans="8:13" s="28" customFormat="1" x14ac:dyDescent="0.2">
      <c r="H8714" s="12"/>
      <c r="J8714" s="29"/>
      <c r="K8714" s="45"/>
      <c r="L8714" s="45"/>
      <c r="M8714" s="45"/>
    </row>
    <row r="8715" spans="8:13" s="28" customFormat="1" x14ac:dyDescent="0.2">
      <c r="H8715" s="12"/>
      <c r="J8715" s="29"/>
      <c r="K8715" s="45"/>
      <c r="L8715" s="45"/>
      <c r="M8715" s="45"/>
    </row>
    <row r="8716" spans="8:13" s="28" customFormat="1" x14ac:dyDescent="0.2">
      <c r="H8716" s="12"/>
      <c r="J8716" s="29"/>
      <c r="K8716" s="45"/>
      <c r="L8716" s="45"/>
      <c r="M8716" s="45"/>
    </row>
    <row r="8717" spans="8:13" s="28" customFormat="1" x14ac:dyDescent="0.2">
      <c r="H8717" s="12"/>
      <c r="J8717" s="29"/>
      <c r="K8717" s="45"/>
      <c r="L8717" s="45"/>
      <c r="M8717" s="45"/>
    </row>
    <row r="8718" spans="8:13" s="28" customFormat="1" x14ac:dyDescent="0.2">
      <c r="H8718" s="12"/>
      <c r="J8718" s="29"/>
      <c r="K8718" s="45"/>
      <c r="L8718" s="45"/>
      <c r="M8718" s="45"/>
    </row>
    <row r="8719" spans="8:13" s="28" customFormat="1" x14ac:dyDescent="0.2">
      <c r="H8719" s="12"/>
      <c r="J8719" s="29"/>
      <c r="K8719" s="45"/>
      <c r="L8719" s="45"/>
      <c r="M8719" s="45"/>
    </row>
    <row r="8720" spans="8:13" s="28" customFormat="1" x14ac:dyDescent="0.2">
      <c r="H8720" s="12"/>
      <c r="J8720" s="29"/>
      <c r="K8720" s="45"/>
      <c r="L8720" s="45"/>
      <c r="M8720" s="45"/>
    </row>
    <row r="8721" spans="8:13" s="28" customFormat="1" x14ac:dyDescent="0.2">
      <c r="H8721" s="12"/>
      <c r="J8721" s="29"/>
      <c r="K8721" s="45"/>
      <c r="L8721" s="45"/>
      <c r="M8721" s="45"/>
    </row>
    <row r="8722" spans="8:13" s="28" customFormat="1" x14ac:dyDescent="0.2">
      <c r="H8722" s="12"/>
      <c r="J8722" s="29"/>
      <c r="K8722" s="45"/>
      <c r="L8722" s="45"/>
      <c r="M8722" s="45"/>
    </row>
    <row r="8723" spans="8:13" s="28" customFormat="1" x14ac:dyDescent="0.2">
      <c r="H8723" s="12"/>
      <c r="J8723" s="29"/>
      <c r="K8723" s="45"/>
      <c r="L8723" s="45"/>
      <c r="M8723" s="45"/>
    </row>
    <row r="8724" spans="8:13" s="28" customFormat="1" x14ac:dyDescent="0.2">
      <c r="H8724" s="12"/>
      <c r="J8724" s="29"/>
      <c r="K8724" s="45"/>
      <c r="L8724" s="45"/>
      <c r="M8724" s="45"/>
    </row>
    <row r="8725" spans="8:13" s="28" customFormat="1" x14ac:dyDescent="0.2">
      <c r="H8725" s="12"/>
      <c r="J8725" s="29"/>
      <c r="K8725" s="45"/>
      <c r="L8725" s="45"/>
      <c r="M8725" s="45"/>
    </row>
    <row r="8726" spans="8:13" s="28" customFormat="1" x14ac:dyDescent="0.2">
      <c r="H8726" s="12"/>
      <c r="J8726" s="29"/>
      <c r="K8726" s="45"/>
      <c r="L8726" s="45"/>
      <c r="M8726" s="45"/>
    </row>
    <row r="8727" spans="8:13" s="28" customFormat="1" x14ac:dyDescent="0.2">
      <c r="H8727" s="12"/>
      <c r="J8727" s="29"/>
      <c r="K8727" s="45"/>
      <c r="L8727" s="45"/>
      <c r="M8727" s="45"/>
    </row>
    <row r="8728" spans="8:13" s="28" customFormat="1" x14ac:dyDescent="0.2">
      <c r="H8728" s="12"/>
      <c r="J8728" s="29"/>
      <c r="K8728" s="45"/>
      <c r="L8728" s="45"/>
      <c r="M8728" s="45"/>
    </row>
    <row r="8729" spans="8:13" s="28" customFormat="1" x14ac:dyDescent="0.2">
      <c r="H8729" s="12"/>
      <c r="J8729" s="29"/>
      <c r="K8729" s="45"/>
      <c r="L8729" s="45"/>
      <c r="M8729" s="45"/>
    </row>
    <row r="8730" spans="8:13" s="28" customFormat="1" x14ac:dyDescent="0.2">
      <c r="H8730" s="12"/>
      <c r="J8730" s="29"/>
      <c r="K8730" s="45"/>
      <c r="L8730" s="45"/>
      <c r="M8730" s="45"/>
    </row>
    <row r="8731" spans="8:13" s="28" customFormat="1" x14ac:dyDescent="0.2">
      <c r="H8731" s="12"/>
      <c r="J8731" s="29"/>
      <c r="K8731" s="45"/>
      <c r="L8731" s="45"/>
      <c r="M8731" s="45"/>
    </row>
    <row r="8732" spans="8:13" s="28" customFormat="1" x14ac:dyDescent="0.2">
      <c r="H8732" s="12"/>
      <c r="J8732" s="29"/>
      <c r="K8732" s="45"/>
      <c r="L8732" s="45"/>
      <c r="M8732" s="45"/>
    </row>
    <row r="8733" spans="8:13" s="28" customFormat="1" x14ac:dyDescent="0.2">
      <c r="H8733" s="12"/>
      <c r="J8733" s="29"/>
      <c r="K8733" s="45"/>
      <c r="L8733" s="45"/>
      <c r="M8733" s="45"/>
    </row>
    <row r="8734" spans="8:13" s="28" customFormat="1" x14ac:dyDescent="0.2">
      <c r="H8734" s="12"/>
      <c r="J8734" s="29"/>
      <c r="K8734" s="45"/>
      <c r="L8734" s="45"/>
      <c r="M8734" s="45"/>
    </row>
    <row r="8735" spans="8:13" s="28" customFormat="1" x14ac:dyDescent="0.2">
      <c r="H8735" s="12"/>
      <c r="J8735" s="29"/>
      <c r="K8735" s="45"/>
      <c r="L8735" s="45"/>
      <c r="M8735" s="45"/>
    </row>
    <row r="8736" spans="8:13" s="28" customFormat="1" x14ac:dyDescent="0.2">
      <c r="H8736" s="12"/>
      <c r="J8736" s="29"/>
      <c r="K8736" s="45"/>
      <c r="L8736" s="45"/>
      <c r="M8736" s="45"/>
    </row>
    <row r="8737" spans="8:13" s="28" customFormat="1" x14ac:dyDescent="0.2">
      <c r="H8737" s="12"/>
      <c r="J8737" s="29"/>
      <c r="K8737" s="45"/>
      <c r="L8737" s="45"/>
      <c r="M8737" s="45"/>
    </row>
    <row r="8738" spans="8:13" s="28" customFormat="1" x14ac:dyDescent="0.2">
      <c r="H8738" s="12"/>
      <c r="J8738" s="29"/>
      <c r="K8738" s="45"/>
      <c r="L8738" s="45"/>
      <c r="M8738" s="45"/>
    </row>
    <row r="8739" spans="8:13" s="28" customFormat="1" x14ac:dyDescent="0.2">
      <c r="H8739" s="12"/>
      <c r="J8739" s="29"/>
      <c r="K8739" s="45"/>
      <c r="L8739" s="45"/>
      <c r="M8739" s="45"/>
    </row>
    <row r="8740" spans="8:13" s="28" customFormat="1" x14ac:dyDescent="0.2">
      <c r="H8740" s="12"/>
      <c r="J8740" s="29"/>
      <c r="K8740" s="45"/>
      <c r="L8740" s="45"/>
      <c r="M8740" s="45"/>
    </row>
    <row r="8741" spans="8:13" s="28" customFormat="1" x14ac:dyDescent="0.2">
      <c r="H8741" s="12"/>
      <c r="J8741" s="29"/>
      <c r="K8741" s="45"/>
      <c r="L8741" s="45"/>
      <c r="M8741" s="45"/>
    </row>
    <row r="8742" spans="8:13" s="28" customFormat="1" x14ac:dyDescent="0.2">
      <c r="H8742" s="12"/>
      <c r="J8742" s="29"/>
      <c r="K8742" s="45"/>
      <c r="L8742" s="45"/>
      <c r="M8742" s="45"/>
    </row>
    <row r="8743" spans="8:13" s="28" customFormat="1" x14ac:dyDescent="0.2">
      <c r="H8743" s="12"/>
      <c r="J8743" s="29"/>
      <c r="K8743" s="45"/>
      <c r="L8743" s="45"/>
      <c r="M8743" s="45"/>
    </row>
    <row r="8744" spans="8:13" s="28" customFormat="1" x14ac:dyDescent="0.2">
      <c r="H8744" s="12"/>
      <c r="J8744" s="29"/>
      <c r="K8744" s="45"/>
      <c r="L8744" s="45"/>
      <c r="M8744" s="45"/>
    </row>
    <row r="8745" spans="8:13" s="28" customFormat="1" x14ac:dyDescent="0.2">
      <c r="H8745" s="12"/>
      <c r="J8745" s="29"/>
      <c r="K8745" s="45"/>
      <c r="L8745" s="45"/>
      <c r="M8745" s="45"/>
    </row>
    <row r="8746" spans="8:13" s="28" customFormat="1" x14ac:dyDescent="0.2">
      <c r="H8746" s="12"/>
      <c r="J8746" s="29"/>
      <c r="K8746" s="45"/>
      <c r="L8746" s="45"/>
      <c r="M8746" s="45"/>
    </row>
    <row r="8747" spans="8:13" s="28" customFormat="1" x14ac:dyDescent="0.2">
      <c r="H8747" s="12"/>
      <c r="J8747" s="29"/>
      <c r="K8747" s="45"/>
      <c r="L8747" s="45"/>
      <c r="M8747" s="45"/>
    </row>
    <row r="8748" spans="8:13" s="28" customFormat="1" x14ac:dyDescent="0.2">
      <c r="H8748" s="12"/>
      <c r="J8748" s="29"/>
      <c r="K8748" s="45"/>
      <c r="L8748" s="45"/>
      <c r="M8748" s="45"/>
    </row>
    <row r="8749" spans="8:13" s="28" customFormat="1" x14ac:dyDescent="0.2">
      <c r="H8749" s="12"/>
      <c r="J8749" s="29"/>
      <c r="K8749" s="45"/>
      <c r="L8749" s="45"/>
      <c r="M8749" s="45"/>
    </row>
    <row r="8750" spans="8:13" s="28" customFormat="1" x14ac:dyDescent="0.2">
      <c r="H8750" s="12"/>
      <c r="J8750" s="29"/>
      <c r="K8750" s="45"/>
      <c r="L8750" s="45"/>
      <c r="M8750" s="45"/>
    </row>
    <row r="8751" spans="8:13" s="28" customFormat="1" x14ac:dyDescent="0.2">
      <c r="H8751" s="12"/>
      <c r="J8751" s="29"/>
      <c r="K8751" s="45"/>
      <c r="L8751" s="45"/>
      <c r="M8751" s="45"/>
    </row>
    <row r="8752" spans="8:13" s="28" customFormat="1" x14ac:dyDescent="0.2">
      <c r="H8752" s="12"/>
      <c r="J8752" s="29"/>
      <c r="K8752" s="45"/>
      <c r="L8752" s="45"/>
      <c r="M8752" s="45"/>
    </row>
    <row r="8753" spans="8:13" s="28" customFormat="1" x14ac:dyDescent="0.2">
      <c r="H8753" s="12"/>
      <c r="J8753" s="29"/>
      <c r="K8753" s="45"/>
      <c r="L8753" s="45"/>
      <c r="M8753" s="45"/>
    </row>
    <row r="8754" spans="8:13" s="28" customFormat="1" x14ac:dyDescent="0.2">
      <c r="H8754" s="12"/>
      <c r="J8754" s="29"/>
      <c r="K8754" s="45"/>
      <c r="L8754" s="45"/>
      <c r="M8754" s="45"/>
    </row>
    <row r="8755" spans="8:13" s="28" customFormat="1" x14ac:dyDescent="0.2">
      <c r="H8755" s="12"/>
      <c r="J8755" s="29"/>
      <c r="K8755" s="45"/>
      <c r="L8755" s="45"/>
      <c r="M8755" s="45"/>
    </row>
    <row r="8756" spans="8:13" s="28" customFormat="1" x14ac:dyDescent="0.2">
      <c r="H8756" s="12"/>
      <c r="J8756" s="29"/>
      <c r="K8756" s="45"/>
      <c r="L8756" s="45"/>
      <c r="M8756" s="45"/>
    </row>
    <row r="8757" spans="8:13" s="28" customFormat="1" x14ac:dyDescent="0.2">
      <c r="H8757" s="12"/>
      <c r="J8757" s="29"/>
      <c r="K8757" s="45"/>
      <c r="L8757" s="45"/>
      <c r="M8757" s="45"/>
    </row>
    <row r="8758" spans="8:13" s="28" customFormat="1" x14ac:dyDescent="0.2">
      <c r="H8758" s="12"/>
      <c r="J8758" s="29"/>
      <c r="K8758" s="45"/>
      <c r="L8758" s="45"/>
      <c r="M8758" s="45"/>
    </row>
    <row r="8759" spans="8:13" s="28" customFormat="1" x14ac:dyDescent="0.2">
      <c r="H8759" s="12"/>
      <c r="J8759" s="29"/>
      <c r="K8759" s="45"/>
      <c r="L8759" s="45"/>
      <c r="M8759" s="45"/>
    </row>
    <row r="8760" spans="8:13" s="28" customFormat="1" x14ac:dyDescent="0.2">
      <c r="H8760" s="12"/>
      <c r="J8760" s="29"/>
      <c r="K8760" s="45"/>
      <c r="L8760" s="45"/>
      <c r="M8760" s="45"/>
    </row>
    <row r="8761" spans="8:13" s="28" customFormat="1" x14ac:dyDescent="0.2">
      <c r="H8761" s="12"/>
      <c r="J8761" s="29"/>
      <c r="K8761" s="45"/>
      <c r="L8761" s="45"/>
      <c r="M8761" s="45"/>
    </row>
    <row r="8762" spans="8:13" s="28" customFormat="1" x14ac:dyDescent="0.2">
      <c r="H8762" s="12"/>
      <c r="J8762" s="29"/>
      <c r="K8762" s="45"/>
      <c r="L8762" s="45"/>
      <c r="M8762" s="45"/>
    </row>
    <row r="8763" spans="8:13" s="28" customFormat="1" x14ac:dyDescent="0.2">
      <c r="H8763" s="12"/>
      <c r="J8763" s="29"/>
      <c r="K8763" s="45"/>
      <c r="L8763" s="45"/>
      <c r="M8763" s="45"/>
    </row>
    <row r="8764" spans="8:13" s="28" customFormat="1" x14ac:dyDescent="0.2">
      <c r="H8764" s="12"/>
      <c r="J8764" s="29"/>
      <c r="K8764" s="45"/>
      <c r="L8764" s="45"/>
      <c r="M8764" s="45"/>
    </row>
    <row r="8765" spans="8:13" s="28" customFormat="1" x14ac:dyDescent="0.2">
      <c r="H8765" s="12"/>
      <c r="J8765" s="29"/>
      <c r="K8765" s="45"/>
      <c r="L8765" s="45"/>
      <c r="M8765" s="45"/>
    </row>
    <row r="8766" spans="8:13" s="28" customFormat="1" x14ac:dyDescent="0.2">
      <c r="H8766" s="12"/>
      <c r="J8766" s="29"/>
      <c r="K8766" s="45"/>
      <c r="L8766" s="45"/>
      <c r="M8766" s="45"/>
    </row>
    <row r="8767" spans="8:13" s="28" customFormat="1" x14ac:dyDescent="0.2">
      <c r="H8767" s="12"/>
      <c r="J8767" s="29"/>
      <c r="K8767" s="45"/>
      <c r="L8767" s="45"/>
      <c r="M8767" s="45"/>
    </row>
    <row r="8768" spans="8:13" s="28" customFormat="1" x14ac:dyDescent="0.2">
      <c r="H8768" s="12"/>
      <c r="J8768" s="29"/>
      <c r="K8768" s="45"/>
      <c r="L8768" s="45"/>
      <c r="M8768" s="45"/>
    </row>
    <row r="8769" spans="8:13" s="28" customFormat="1" x14ac:dyDescent="0.2">
      <c r="H8769" s="12"/>
      <c r="J8769" s="29"/>
      <c r="K8769" s="45"/>
      <c r="L8769" s="45"/>
      <c r="M8769" s="45"/>
    </row>
    <row r="8770" spans="8:13" s="28" customFormat="1" x14ac:dyDescent="0.2">
      <c r="H8770" s="12"/>
      <c r="J8770" s="29"/>
      <c r="K8770" s="45"/>
      <c r="L8770" s="45"/>
      <c r="M8770" s="45"/>
    </row>
    <row r="8771" spans="8:13" s="28" customFormat="1" x14ac:dyDescent="0.2">
      <c r="H8771" s="12"/>
      <c r="J8771" s="29"/>
      <c r="K8771" s="45"/>
      <c r="L8771" s="45"/>
      <c r="M8771" s="45"/>
    </row>
    <row r="8772" spans="8:13" s="28" customFormat="1" x14ac:dyDescent="0.2">
      <c r="H8772" s="12"/>
      <c r="J8772" s="29"/>
      <c r="K8772" s="45"/>
      <c r="L8772" s="45"/>
      <c r="M8772" s="45"/>
    </row>
    <row r="8773" spans="8:13" s="28" customFormat="1" x14ac:dyDescent="0.2">
      <c r="H8773" s="12"/>
      <c r="J8773" s="29"/>
      <c r="K8773" s="45"/>
      <c r="L8773" s="45"/>
      <c r="M8773" s="45"/>
    </row>
    <row r="8774" spans="8:13" s="28" customFormat="1" x14ac:dyDescent="0.2">
      <c r="H8774" s="12"/>
      <c r="J8774" s="29"/>
      <c r="K8774" s="45"/>
      <c r="L8774" s="45"/>
      <c r="M8774" s="45"/>
    </row>
    <row r="8775" spans="8:13" s="28" customFormat="1" x14ac:dyDescent="0.2">
      <c r="H8775" s="12"/>
      <c r="J8775" s="29"/>
      <c r="K8775" s="45"/>
      <c r="L8775" s="45"/>
      <c r="M8775" s="45"/>
    </row>
    <row r="8776" spans="8:13" s="28" customFormat="1" x14ac:dyDescent="0.2">
      <c r="H8776" s="12"/>
      <c r="J8776" s="29"/>
      <c r="K8776" s="45"/>
      <c r="L8776" s="45"/>
      <c r="M8776" s="45"/>
    </row>
    <row r="8777" spans="8:13" s="28" customFormat="1" x14ac:dyDescent="0.2">
      <c r="H8777" s="12"/>
      <c r="J8777" s="29"/>
      <c r="K8777" s="45"/>
      <c r="L8777" s="45"/>
      <c r="M8777" s="45"/>
    </row>
    <row r="8778" spans="8:13" s="28" customFormat="1" x14ac:dyDescent="0.2">
      <c r="H8778" s="12"/>
      <c r="J8778" s="29"/>
      <c r="K8778" s="45"/>
      <c r="L8778" s="45"/>
      <c r="M8778" s="45"/>
    </row>
    <row r="8779" spans="8:13" s="28" customFormat="1" x14ac:dyDescent="0.2">
      <c r="H8779" s="12"/>
      <c r="J8779" s="29"/>
      <c r="K8779" s="45"/>
      <c r="L8779" s="45"/>
      <c r="M8779" s="45"/>
    </row>
    <row r="8780" spans="8:13" s="28" customFormat="1" x14ac:dyDescent="0.2">
      <c r="H8780" s="12"/>
      <c r="J8780" s="29"/>
      <c r="K8780" s="45"/>
      <c r="L8780" s="45"/>
      <c r="M8780" s="45"/>
    </row>
    <row r="8781" spans="8:13" s="28" customFormat="1" x14ac:dyDescent="0.2">
      <c r="H8781" s="12"/>
      <c r="J8781" s="29"/>
      <c r="K8781" s="45"/>
      <c r="L8781" s="45"/>
      <c r="M8781" s="45"/>
    </row>
    <row r="8782" spans="8:13" s="28" customFormat="1" x14ac:dyDescent="0.2">
      <c r="H8782" s="12"/>
      <c r="J8782" s="29"/>
      <c r="K8782" s="45"/>
      <c r="L8782" s="45"/>
      <c r="M8782" s="45"/>
    </row>
    <row r="8783" spans="8:13" s="28" customFormat="1" x14ac:dyDescent="0.2">
      <c r="H8783" s="12"/>
      <c r="J8783" s="29"/>
      <c r="K8783" s="45"/>
      <c r="L8783" s="45"/>
      <c r="M8783" s="45"/>
    </row>
    <row r="8784" spans="8:13" s="28" customFormat="1" x14ac:dyDescent="0.2">
      <c r="H8784" s="12"/>
      <c r="J8784" s="29"/>
      <c r="K8784" s="45"/>
      <c r="L8784" s="45"/>
      <c r="M8784" s="45"/>
    </row>
    <row r="8785" spans="8:13" s="28" customFormat="1" x14ac:dyDescent="0.2">
      <c r="H8785" s="12"/>
      <c r="J8785" s="29"/>
      <c r="K8785" s="45"/>
      <c r="L8785" s="45"/>
      <c r="M8785" s="45"/>
    </row>
    <row r="8786" spans="8:13" s="28" customFormat="1" x14ac:dyDescent="0.2">
      <c r="H8786" s="12"/>
      <c r="J8786" s="29"/>
      <c r="K8786" s="45"/>
      <c r="L8786" s="45"/>
      <c r="M8786" s="45"/>
    </row>
    <row r="8787" spans="8:13" s="28" customFormat="1" x14ac:dyDescent="0.2">
      <c r="H8787" s="12"/>
      <c r="J8787" s="29"/>
      <c r="K8787" s="45"/>
      <c r="L8787" s="45"/>
      <c r="M8787" s="45"/>
    </row>
    <row r="8788" spans="8:13" s="28" customFormat="1" x14ac:dyDescent="0.2">
      <c r="H8788" s="12"/>
      <c r="J8788" s="29"/>
      <c r="K8788" s="45"/>
      <c r="L8788" s="45"/>
      <c r="M8788" s="45"/>
    </row>
    <row r="8789" spans="8:13" s="28" customFormat="1" x14ac:dyDescent="0.2">
      <c r="H8789" s="12"/>
      <c r="J8789" s="29"/>
      <c r="K8789" s="45"/>
      <c r="L8789" s="45"/>
      <c r="M8789" s="45"/>
    </row>
    <row r="8790" spans="8:13" s="28" customFormat="1" x14ac:dyDescent="0.2">
      <c r="H8790" s="12"/>
      <c r="J8790" s="29"/>
      <c r="K8790" s="45"/>
      <c r="L8790" s="45"/>
      <c r="M8790" s="45"/>
    </row>
    <row r="8791" spans="8:13" s="28" customFormat="1" x14ac:dyDescent="0.2">
      <c r="H8791" s="12"/>
      <c r="J8791" s="29"/>
      <c r="K8791" s="45"/>
      <c r="L8791" s="45"/>
      <c r="M8791" s="45"/>
    </row>
    <row r="8792" spans="8:13" s="28" customFormat="1" x14ac:dyDescent="0.2">
      <c r="H8792" s="12"/>
      <c r="J8792" s="29"/>
      <c r="K8792" s="45"/>
      <c r="L8792" s="45"/>
      <c r="M8792" s="45"/>
    </row>
    <row r="8793" spans="8:13" s="28" customFormat="1" x14ac:dyDescent="0.2">
      <c r="H8793" s="12"/>
      <c r="J8793" s="29"/>
      <c r="K8793" s="45"/>
      <c r="L8793" s="45"/>
      <c r="M8793" s="45"/>
    </row>
    <row r="8794" spans="8:13" s="28" customFormat="1" x14ac:dyDescent="0.2">
      <c r="H8794" s="12"/>
      <c r="J8794" s="29"/>
      <c r="K8794" s="45"/>
      <c r="L8794" s="45"/>
      <c r="M8794" s="45"/>
    </row>
    <row r="8795" spans="8:13" s="28" customFormat="1" x14ac:dyDescent="0.2">
      <c r="H8795" s="12"/>
      <c r="J8795" s="29"/>
      <c r="K8795" s="45"/>
      <c r="L8795" s="45"/>
      <c r="M8795" s="45"/>
    </row>
    <row r="8796" spans="8:13" s="28" customFormat="1" x14ac:dyDescent="0.2">
      <c r="H8796" s="12"/>
      <c r="J8796" s="29"/>
      <c r="K8796" s="45"/>
      <c r="L8796" s="45"/>
      <c r="M8796" s="45"/>
    </row>
    <row r="8797" spans="8:13" s="28" customFormat="1" x14ac:dyDescent="0.2">
      <c r="H8797" s="12"/>
      <c r="J8797" s="29"/>
      <c r="K8797" s="45"/>
      <c r="L8797" s="45"/>
      <c r="M8797" s="45"/>
    </row>
    <row r="8798" spans="8:13" s="28" customFormat="1" x14ac:dyDescent="0.2">
      <c r="H8798" s="12"/>
      <c r="J8798" s="29"/>
      <c r="K8798" s="45"/>
      <c r="L8798" s="45"/>
      <c r="M8798" s="45"/>
    </row>
    <row r="8799" spans="8:13" s="28" customFormat="1" x14ac:dyDescent="0.2">
      <c r="H8799" s="12"/>
      <c r="J8799" s="29"/>
      <c r="K8799" s="45"/>
      <c r="L8799" s="45"/>
      <c r="M8799" s="45"/>
    </row>
    <row r="8800" spans="8:13" s="28" customFormat="1" x14ac:dyDescent="0.2">
      <c r="H8800" s="12"/>
      <c r="J8800" s="29"/>
      <c r="K8800" s="45"/>
      <c r="L8800" s="45"/>
      <c r="M8800" s="45"/>
    </row>
    <row r="8801" spans="8:13" s="28" customFormat="1" x14ac:dyDescent="0.2">
      <c r="H8801" s="12"/>
      <c r="J8801" s="29"/>
      <c r="K8801" s="45"/>
      <c r="L8801" s="45"/>
      <c r="M8801" s="45"/>
    </row>
    <row r="8802" spans="8:13" s="28" customFormat="1" x14ac:dyDescent="0.2">
      <c r="H8802" s="12"/>
      <c r="J8802" s="29"/>
      <c r="K8802" s="45"/>
      <c r="L8802" s="45"/>
      <c r="M8802" s="45"/>
    </row>
    <row r="8803" spans="8:13" s="28" customFormat="1" x14ac:dyDescent="0.2">
      <c r="H8803" s="12"/>
      <c r="J8803" s="29"/>
      <c r="K8803" s="45"/>
      <c r="L8803" s="45"/>
      <c r="M8803" s="45"/>
    </row>
    <row r="8804" spans="8:13" s="28" customFormat="1" x14ac:dyDescent="0.2">
      <c r="H8804" s="12"/>
      <c r="J8804" s="29"/>
      <c r="K8804" s="45"/>
      <c r="L8804" s="45"/>
      <c r="M8804" s="45"/>
    </row>
    <row r="8805" spans="8:13" s="28" customFormat="1" x14ac:dyDescent="0.2">
      <c r="H8805" s="12"/>
      <c r="J8805" s="29"/>
      <c r="K8805" s="45"/>
      <c r="L8805" s="45"/>
      <c r="M8805" s="45"/>
    </row>
    <row r="8806" spans="8:13" s="28" customFormat="1" x14ac:dyDescent="0.2">
      <c r="H8806" s="12"/>
      <c r="J8806" s="29"/>
      <c r="K8806" s="45"/>
      <c r="L8806" s="45"/>
      <c r="M8806" s="45"/>
    </row>
    <row r="8807" spans="8:13" s="28" customFormat="1" x14ac:dyDescent="0.2">
      <c r="H8807" s="12"/>
      <c r="J8807" s="29"/>
      <c r="K8807" s="45"/>
      <c r="L8807" s="45"/>
      <c r="M8807" s="45"/>
    </row>
    <row r="8808" spans="8:13" s="28" customFormat="1" x14ac:dyDescent="0.2">
      <c r="H8808" s="12"/>
      <c r="J8808" s="29"/>
      <c r="K8808" s="45"/>
      <c r="L8808" s="45"/>
      <c r="M8808" s="45"/>
    </row>
    <row r="8809" spans="8:13" s="28" customFormat="1" x14ac:dyDescent="0.2">
      <c r="H8809" s="12"/>
      <c r="J8809" s="29"/>
      <c r="K8809" s="45"/>
      <c r="L8809" s="45"/>
      <c r="M8809" s="45"/>
    </row>
    <row r="8810" spans="8:13" s="28" customFormat="1" x14ac:dyDescent="0.2">
      <c r="H8810" s="12"/>
      <c r="J8810" s="29"/>
      <c r="K8810" s="45"/>
      <c r="L8810" s="45"/>
      <c r="M8810" s="45"/>
    </row>
    <row r="8811" spans="8:13" s="28" customFormat="1" x14ac:dyDescent="0.2">
      <c r="H8811" s="12"/>
      <c r="J8811" s="29"/>
      <c r="K8811" s="45"/>
      <c r="L8811" s="45"/>
      <c r="M8811" s="45"/>
    </row>
    <row r="8812" spans="8:13" s="28" customFormat="1" x14ac:dyDescent="0.2">
      <c r="H8812" s="12"/>
      <c r="J8812" s="29"/>
      <c r="K8812" s="45"/>
      <c r="L8812" s="45"/>
      <c r="M8812" s="45"/>
    </row>
    <row r="8813" spans="8:13" s="28" customFormat="1" x14ac:dyDescent="0.2">
      <c r="H8813" s="12"/>
      <c r="J8813" s="29"/>
      <c r="K8813" s="45"/>
      <c r="L8813" s="45"/>
      <c r="M8813" s="45"/>
    </row>
    <row r="8814" spans="8:13" s="28" customFormat="1" x14ac:dyDescent="0.2">
      <c r="H8814" s="12"/>
      <c r="J8814" s="29"/>
      <c r="K8814" s="45"/>
      <c r="L8814" s="45"/>
      <c r="M8814" s="45"/>
    </row>
    <row r="8815" spans="8:13" s="28" customFormat="1" x14ac:dyDescent="0.2">
      <c r="H8815" s="12"/>
      <c r="J8815" s="29"/>
      <c r="K8815" s="45"/>
      <c r="L8815" s="45"/>
      <c r="M8815" s="45"/>
    </row>
    <row r="8816" spans="8:13" s="28" customFormat="1" x14ac:dyDescent="0.2">
      <c r="H8816" s="12"/>
      <c r="J8816" s="29"/>
      <c r="K8816" s="45"/>
      <c r="L8816" s="45"/>
      <c r="M8816" s="45"/>
    </row>
    <row r="8817" spans="8:13" s="28" customFormat="1" x14ac:dyDescent="0.2">
      <c r="H8817" s="12"/>
      <c r="J8817" s="29"/>
      <c r="K8817" s="45"/>
      <c r="L8817" s="45"/>
      <c r="M8817" s="45"/>
    </row>
    <row r="8818" spans="8:13" s="28" customFormat="1" x14ac:dyDescent="0.2">
      <c r="H8818" s="12"/>
      <c r="J8818" s="29"/>
      <c r="K8818" s="45"/>
      <c r="L8818" s="45"/>
      <c r="M8818" s="45"/>
    </row>
    <row r="8819" spans="8:13" s="28" customFormat="1" x14ac:dyDescent="0.2">
      <c r="H8819" s="12"/>
      <c r="J8819" s="29"/>
      <c r="K8819" s="45"/>
      <c r="L8819" s="45"/>
      <c r="M8819" s="45"/>
    </row>
    <row r="8820" spans="8:13" s="28" customFormat="1" x14ac:dyDescent="0.2">
      <c r="H8820" s="12"/>
      <c r="J8820" s="29"/>
      <c r="K8820" s="45"/>
      <c r="L8820" s="45"/>
      <c r="M8820" s="45"/>
    </row>
    <row r="8821" spans="8:13" s="28" customFormat="1" x14ac:dyDescent="0.2">
      <c r="H8821" s="12"/>
      <c r="J8821" s="29"/>
      <c r="K8821" s="45"/>
      <c r="L8821" s="45"/>
      <c r="M8821" s="45"/>
    </row>
    <row r="8822" spans="8:13" s="28" customFormat="1" x14ac:dyDescent="0.2">
      <c r="H8822" s="12"/>
      <c r="J8822" s="29"/>
      <c r="K8822" s="45"/>
      <c r="L8822" s="45"/>
      <c r="M8822" s="45"/>
    </row>
    <row r="8823" spans="8:13" s="28" customFormat="1" x14ac:dyDescent="0.2">
      <c r="H8823" s="12"/>
      <c r="J8823" s="29"/>
      <c r="K8823" s="45"/>
      <c r="L8823" s="45"/>
      <c r="M8823" s="45"/>
    </row>
    <row r="8824" spans="8:13" s="28" customFormat="1" x14ac:dyDescent="0.2">
      <c r="H8824" s="12"/>
      <c r="J8824" s="29"/>
      <c r="K8824" s="45"/>
      <c r="L8824" s="45"/>
      <c r="M8824" s="45"/>
    </row>
    <row r="8825" spans="8:13" s="28" customFormat="1" x14ac:dyDescent="0.2">
      <c r="H8825" s="12"/>
      <c r="J8825" s="29"/>
      <c r="K8825" s="45"/>
      <c r="L8825" s="45"/>
      <c r="M8825" s="45"/>
    </row>
    <row r="8826" spans="8:13" s="28" customFormat="1" x14ac:dyDescent="0.2">
      <c r="H8826" s="12"/>
      <c r="J8826" s="29"/>
      <c r="K8826" s="45"/>
      <c r="L8826" s="45"/>
      <c r="M8826" s="45"/>
    </row>
    <row r="8827" spans="8:13" s="28" customFormat="1" x14ac:dyDescent="0.2">
      <c r="H8827" s="12"/>
      <c r="J8827" s="29"/>
      <c r="K8827" s="45"/>
      <c r="L8827" s="45"/>
      <c r="M8827" s="45"/>
    </row>
    <row r="8828" spans="8:13" s="28" customFormat="1" x14ac:dyDescent="0.2">
      <c r="H8828" s="12"/>
      <c r="J8828" s="29"/>
      <c r="K8828" s="45"/>
      <c r="L8828" s="45"/>
      <c r="M8828" s="45"/>
    </row>
    <row r="8829" spans="8:13" s="28" customFormat="1" x14ac:dyDescent="0.2">
      <c r="H8829" s="12"/>
      <c r="J8829" s="29"/>
      <c r="K8829" s="45"/>
      <c r="L8829" s="45"/>
      <c r="M8829" s="45"/>
    </row>
    <row r="8830" spans="8:13" s="28" customFormat="1" x14ac:dyDescent="0.2">
      <c r="H8830" s="12"/>
      <c r="J8830" s="29"/>
      <c r="K8830" s="45"/>
      <c r="L8830" s="45"/>
      <c r="M8830" s="45"/>
    </row>
    <row r="8831" spans="8:13" s="28" customFormat="1" x14ac:dyDescent="0.2">
      <c r="H8831" s="12"/>
      <c r="J8831" s="29"/>
      <c r="K8831" s="45"/>
      <c r="L8831" s="45"/>
      <c r="M8831" s="45"/>
    </row>
    <row r="8832" spans="8:13" s="28" customFormat="1" x14ac:dyDescent="0.2">
      <c r="H8832" s="12"/>
      <c r="J8832" s="29"/>
      <c r="K8832" s="45"/>
      <c r="L8832" s="45"/>
      <c r="M8832" s="45"/>
    </row>
    <row r="8833" spans="8:13" s="28" customFormat="1" x14ac:dyDescent="0.2">
      <c r="H8833" s="12"/>
      <c r="J8833" s="29"/>
      <c r="K8833" s="45"/>
      <c r="L8833" s="45"/>
      <c r="M8833" s="45"/>
    </row>
    <row r="8834" spans="8:13" s="28" customFormat="1" x14ac:dyDescent="0.2">
      <c r="H8834" s="12"/>
      <c r="J8834" s="29"/>
      <c r="K8834" s="45"/>
      <c r="L8834" s="45"/>
      <c r="M8834" s="45"/>
    </row>
    <row r="8835" spans="8:13" s="28" customFormat="1" x14ac:dyDescent="0.2">
      <c r="H8835" s="12"/>
      <c r="J8835" s="29"/>
      <c r="K8835" s="45"/>
      <c r="L8835" s="45"/>
      <c r="M8835" s="45"/>
    </row>
    <row r="8836" spans="8:13" s="28" customFormat="1" x14ac:dyDescent="0.2">
      <c r="H8836" s="12"/>
      <c r="J8836" s="29"/>
      <c r="K8836" s="45"/>
      <c r="L8836" s="45"/>
      <c r="M8836" s="45"/>
    </row>
    <row r="8837" spans="8:13" s="28" customFormat="1" x14ac:dyDescent="0.2">
      <c r="H8837" s="12"/>
      <c r="J8837" s="29"/>
      <c r="K8837" s="45"/>
      <c r="L8837" s="45"/>
      <c r="M8837" s="45"/>
    </row>
    <row r="8838" spans="8:13" s="28" customFormat="1" x14ac:dyDescent="0.2">
      <c r="H8838" s="12"/>
      <c r="J8838" s="29"/>
      <c r="K8838" s="45"/>
      <c r="L8838" s="45"/>
      <c r="M8838" s="45"/>
    </row>
    <row r="8839" spans="8:13" s="28" customFormat="1" x14ac:dyDescent="0.2">
      <c r="H8839" s="12"/>
      <c r="J8839" s="29"/>
      <c r="K8839" s="45"/>
      <c r="L8839" s="45"/>
      <c r="M8839" s="45"/>
    </row>
    <row r="8840" spans="8:13" s="28" customFormat="1" x14ac:dyDescent="0.2">
      <c r="H8840" s="12"/>
      <c r="J8840" s="29"/>
      <c r="K8840" s="45"/>
      <c r="L8840" s="45"/>
      <c r="M8840" s="45"/>
    </row>
    <row r="8841" spans="8:13" s="28" customFormat="1" x14ac:dyDescent="0.2">
      <c r="H8841" s="12"/>
      <c r="J8841" s="29"/>
      <c r="K8841" s="45"/>
      <c r="L8841" s="45"/>
      <c r="M8841" s="45"/>
    </row>
    <row r="8842" spans="8:13" s="28" customFormat="1" x14ac:dyDescent="0.2">
      <c r="H8842" s="12"/>
      <c r="J8842" s="29"/>
      <c r="K8842" s="45"/>
      <c r="L8842" s="45"/>
      <c r="M8842" s="45"/>
    </row>
    <row r="8843" spans="8:13" s="28" customFormat="1" x14ac:dyDescent="0.2">
      <c r="H8843" s="12"/>
      <c r="J8843" s="29"/>
      <c r="K8843" s="45"/>
      <c r="L8843" s="45"/>
      <c r="M8843" s="45"/>
    </row>
    <row r="8844" spans="8:13" s="28" customFormat="1" x14ac:dyDescent="0.2">
      <c r="H8844" s="12"/>
      <c r="J8844" s="29"/>
      <c r="K8844" s="45"/>
      <c r="L8844" s="45"/>
      <c r="M8844" s="45"/>
    </row>
    <row r="8845" spans="8:13" s="28" customFormat="1" x14ac:dyDescent="0.2">
      <c r="H8845" s="12"/>
      <c r="J8845" s="29"/>
      <c r="K8845" s="45"/>
      <c r="L8845" s="45"/>
      <c r="M8845" s="45"/>
    </row>
    <row r="8846" spans="8:13" s="28" customFormat="1" x14ac:dyDescent="0.2">
      <c r="H8846" s="12"/>
      <c r="J8846" s="29"/>
      <c r="K8846" s="45"/>
      <c r="L8846" s="45"/>
      <c r="M8846" s="45"/>
    </row>
    <row r="8847" spans="8:13" s="28" customFormat="1" x14ac:dyDescent="0.2">
      <c r="H8847" s="12"/>
      <c r="J8847" s="29"/>
      <c r="K8847" s="45"/>
      <c r="L8847" s="45"/>
      <c r="M8847" s="45"/>
    </row>
    <row r="8848" spans="8:13" s="28" customFormat="1" x14ac:dyDescent="0.2">
      <c r="H8848" s="12"/>
      <c r="J8848" s="29"/>
      <c r="K8848" s="45"/>
      <c r="L8848" s="45"/>
      <c r="M8848" s="45"/>
    </row>
    <row r="8849" spans="8:13" s="28" customFormat="1" x14ac:dyDescent="0.2">
      <c r="H8849" s="12"/>
      <c r="J8849" s="29"/>
      <c r="K8849" s="45"/>
      <c r="L8849" s="45"/>
      <c r="M8849" s="45"/>
    </row>
    <row r="8850" spans="8:13" s="28" customFormat="1" x14ac:dyDescent="0.2">
      <c r="H8850" s="12"/>
      <c r="J8850" s="29"/>
      <c r="K8850" s="45"/>
      <c r="L8850" s="45"/>
      <c r="M8850" s="45"/>
    </row>
    <row r="8851" spans="8:13" s="28" customFormat="1" x14ac:dyDescent="0.2">
      <c r="H8851" s="12"/>
      <c r="J8851" s="29"/>
      <c r="K8851" s="45"/>
      <c r="L8851" s="45"/>
      <c r="M8851" s="45"/>
    </row>
    <row r="8852" spans="8:13" s="28" customFormat="1" x14ac:dyDescent="0.2">
      <c r="H8852" s="12"/>
      <c r="J8852" s="29"/>
      <c r="K8852" s="45"/>
      <c r="L8852" s="45"/>
      <c r="M8852" s="45"/>
    </row>
    <row r="8853" spans="8:13" s="28" customFormat="1" x14ac:dyDescent="0.2">
      <c r="H8853" s="12"/>
      <c r="J8853" s="29"/>
      <c r="K8853" s="45"/>
      <c r="L8853" s="45"/>
      <c r="M8853" s="45"/>
    </row>
    <row r="8854" spans="8:13" s="28" customFormat="1" x14ac:dyDescent="0.2">
      <c r="H8854" s="12"/>
      <c r="J8854" s="29"/>
      <c r="K8854" s="45"/>
      <c r="L8854" s="45"/>
      <c r="M8854" s="45"/>
    </row>
    <row r="8855" spans="8:13" s="28" customFormat="1" x14ac:dyDescent="0.2">
      <c r="H8855" s="12"/>
      <c r="J8855" s="29"/>
      <c r="K8855" s="45"/>
      <c r="L8855" s="45"/>
      <c r="M8855" s="45"/>
    </row>
    <row r="8856" spans="8:13" s="28" customFormat="1" x14ac:dyDescent="0.2">
      <c r="H8856" s="12"/>
      <c r="J8856" s="29"/>
      <c r="K8856" s="45"/>
      <c r="L8856" s="45"/>
      <c r="M8856" s="45"/>
    </row>
    <row r="8857" spans="8:13" s="28" customFormat="1" x14ac:dyDescent="0.2">
      <c r="H8857" s="12"/>
      <c r="J8857" s="29"/>
      <c r="K8857" s="45"/>
      <c r="L8857" s="45"/>
      <c r="M8857" s="45"/>
    </row>
    <row r="8858" spans="8:13" s="28" customFormat="1" x14ac:dyDescent="0.2">
      <c r="H8858" s="12"/>
      <c r="J8858" s="29"/>
      <c r="K8858" s="45"/>
      <c r="L8858" s="45"/>
      <c r="M8858" s="45"/>
    </row>
    <row r="8859" spans="8:13" s="28" customFormat="1" x14ac:dyDescent="0.2">
      <c r="H8859" s="12"/>
      <c r="J8859" s="29"/>
      <c r="K8859" s="45"/>
      <c r="L8859" s="45"/>
      <c r="M8859" s="45"/>
    </row>
    <row r="8860" spans="8:13" s="28" customFormat="1" x14ac:dyDescent="0.2">
      <c r="H8860" s="12"/>
      <c r="J8860" s="29"/>
      <c r="K8860" s="45"/>
      <c r="L8860" s="45"/>
      <c r="M8860" s="45"/>
    </row>
    <row r="8861" spans="8:13" s="28" customFormat="1" x14ac:dyDescent="0.2">
      <c r="H8861" s="12"/>
      <c r="J8861" s="29"/>
      <c r="K8861" s="45"/>
      <c r="L8861" s="45"/>
      <c r="M8861" s="45"/>
    </row>
    <row r="8862" spans="8:13" s="28" customFormat="1" x14ac:dyDescent="0.2">
      <c r="H8862" s="12"/>
      <c r="J8862" s="29"/>
      <c r="K8862" s="45"/>
      <c r="L8862" s="45"/>
      <c r="M8862" s="45"/>
    </row>
    <row r="8863" spans="8:13" s="28" customFormat="1" x14ac:dyDescent="0.2">
      <c r="H8863" s="12"/>
      <c r="J8863" s="29"/>
      <c r="K8863" s="45"/>
      <c r="L8863" s="45"/>
      <c r="M8863" s="45"/>
    </row>
    <row r="8864" spans="8:13" s="28" customFormat="1" x14ac:dyDescent="0.2">
      <c r="H8864" s="12"/>
      <c r="J8864" s="29"/>
      <c r="K8864" s="45"/>
      <c r="L8864" s="45"/>
      <c r="M8864" s="45"/>
    </row>
    <row r="8865" spans="8:13" s="28" customFormat="1" x14ac:dyDescent="0.2">
      <c r="H8865" s="12"/>
      <c r="J8865" s="29"/>
      <c r="K8865" s="45"/>
      <c r="L8865" s="45"/>
      <c r="M8865" s="45"/>
    </row>
    <row r="8866" spans="8:13" s="28" customFormat="1" x14ac:dyDescent="0.2">
      <c r="H8866" s="12"/>
      <c r="J8866" s="29"/>
      <c r="K8866" s="45"/>
      <c r="L8866" s="45"/>
      <c r="M8866" s="45"/>
    </row>
    <row r="8867" spans="8:13" s="28" customFormat="1" x14ac:dyDescent="0.2">
      <c r="H8867" s="12"/>
      <c r="J8867" s="29"/>
      <c r="K8867" s="45"/>
      <c r="L8867" s="45"/>
      <c r="M8867" s="45"/>
    </row>
    <row r="8868" spans="8:13" s="28" customFormat="1" x14ac:dyDescent="0.2">
      <c r="H8868" s="12"/>
      <c r="J8868" s="29"/>
      <c r="K8868" s="45"/>
      <c r="L8868" s="45"/>
      <c r="M8868" s="45"/>
    </row>
    <row r="8869" spans="8:13" s="28" customFormat="1" x14ac:dyDescent="0.2">
      <c r="H8869" s="12"/>
      <c r="J8869" s="29"/>
      <c r="K8869" s="45"/>
      <c r="L8869" s="45"/>
      <c r="M8869" s="45"/>
    </row>
    <row r="8870" spans="8:13" s="28" customFormat="1" x14ac:dyDescent="0.2">
      <c r="H8870" s="12"/>
      <c r="J8870" s="29"/>
      <c r="K8870" s="45"/>
      <c r="L8870" s="45"/>
      <c r="M8870" s="45"/>
    </row>
    <row r="8871" spans="8:13" s="28" customFormat="1" x14ac:dyDescent="0.2">
      <c r="H8871" s="12"/>
      <c r="J8871" s="29"/>
      <c r="K8871" s="45"/>
      <c r="L8871" s="45"/>
      <c r="M8871" s="45"/>
    </row>
    <row r="8872" spans="8:13" s="28" customFormat="1" x14ac:dyDescent="0.2">
      <c r="H8872" s="12"/>
      <c r="J8872" s="29"/>
      <c r="K8872" s="45"/>
      <c r="L8872" s="45"/>
      <c r="M8872" s="45"/>
    </row>
    <row r="8873" spans="8:13" s="28" customFormat="1" x14ac:dyDescent="0.2">
      <c r="H8873" s="12"/>
      <c r="J8873" s="29"/>
      <c r="K8873" s="45"/>
      <c r="L8873" s="45"/>
      <c r="M8873" s="45"/>
    </row>
    <row r="8874" spans="8:13" s="28" customFormat="1" x14ac:dyDescent="0.2">
      <c r="H8874" s="12"/>
      <c r="J8874" s="29"/>
      <c r="K8874" s="45"/>
      <c r="L8874" s="45"/>
      <c r="M8874" s="45"/>
    </row>
    <row r="8875" spans="8:13" s="28" customFormat="1" x14ac:dyDescent="0.2">
      <c r="H8875" s="12"/>
      <c r="J8875" s="29"/>
      <c r="K8875" s="45"/>
      <c r="L8875" s="45"/>
      <c r="M8875" s="45"/>
    </row>
    <row r="8876" spans="8:13" s="28" customFormat="1" x14ac:dyDescent="0.2">
      <c r="H8876" s="12"/>
      <c r="J8876" s="29"/>
      <c r="K8876" s="45"/>
      <c r="L8876" s="45"/>
      <c r="M8876" s="45"/>
    </row>
    <row r="8877" spans="8:13" s="28" customFormat="1" x14ac:dyDescent="0.2">
      <c r="H8877" s="12"/>
      <c r="J8877" s="29"/>
      <c r="K8877" s="45"/>
      <c r="L8877" s="45"/>
      <c r="M8877" s="45"/>
    </row>
    <row r="8878" spans="8:13" s="28" customFormat="1" x14ac:dyDescent="0.2">
      <c r="H8878" s="12"/>
      <c r="J8878" s="29"/>
      <c r="K8878" s="45"/>
      <c r="L8878" s="45"/>
      <c r="M8878" s="45"/>
    </row>
    <row r="8879" spans="8:13" s="28" customFormat="1" x14ac:dyDescent="0.2">
      <c r="H8879" s="12"/>
      <c r="J8879" s="29"/>
      <c r="K8879" s="45"/>
      <c r="L8879" s="45"/>
      <c r="M8879" s="45"/>
    </row>
    <row r="8880" spans="8:13" s="28" customFormat="1" x14ac:dyDescent="0.2">
      <c r="H8880" s="12"/>
      <c r="J8880" s="29"/>
      <c r="K8880" s="45"/>
      <c r="L8880" s="45"/>
      <c r="M8880" s="45"/>
    </row>
    <row r="8881" spans="8:13" s="28" customFormat="1" x14ac:dyDescent="0.2">
      <c r="H8881" s="12"/>
      <c r="J8881" s="29"/>
      <c r="K8881" s="45"/>
      <c r="L8881" s="45"/>
      <c r="M8881" s="45"/>
    </row>
    <row r="8882" spans="8:13" s="28" customFormat="1" x14ac:dyDescent="0.2">
      <c r="H8882" s="12"/>
      <c r="J8882" s="29"/>
      <c r="K8882" s="45"/>
      <c r="L8882" s="45"/>
      <c r="M8882" s="45"/>
    </row>
    <row r="8883" spans="8:13" s="28" customFormat="1" x14ac:dyDescent="0.2">
      <c r="H8883" s="12"/>
      <c r="J8883" s="29"/>
      <c r="K8883" s="45"/>
      <c r="L8883" s="45"/>
      <c r="M8883" s="45"/>
    </row>
    <row r="8884" spans="8:13" s="28" customFormat="1" x14ac:dyDescent="0.2">
      <c r="H8884" s="12"/>
      <c r="J8884" s="29"/>
      <c r="K8884" s="45"/>
      <c r="L8884" s="45"/>
      <c r="M8884" s="45"/>
    </row>
    <row r="8885" spans="8:13" s="28" customFormat="1" x14ac:dyDescent="0.2">
      <c r="H8885" s="12"/>
      <c r="J8885" s="29"/>
      <c r="K8885" s="45"/>
      <c r="L8885" s="45"/>
      <c r="M8885" s="45"/>
    </row>
    <row r="8886" spans="8:13" s="28" customFormat="1" x14ac:dyDescent="0.2">
      <c r="H8886" s="12"/>
      <c r="J8886" s="29"/>
      <c r="K8886" s="45"/>
      <c r="L8886" s="45"/>
      <c r="M8886" s="45"/>
    </row>
    <row r="8887" spans="8:13" s="28" customFormat="1" x14ac:dyDescent="0.2">
      <c r="H8887" s="12"/>
      <c r="J8887" s="29"/>
      <c r="K8887" s="45"/>
      <c r="L8887" s="45"/>
      <c r="M8887" s="45"/>
    </row>
    <row r="8888" spans="8:13" s="28" customFormat="1" x14ac:dyDescent="0.2">
      <c r="H8888" s="12"/>
      <c r="J8888" s="29"/>
      <c r="K8888" s="45"/>
      <c r="L8888" s="45"/>
      <c r="M8888" s="45"/>
    </row>
    <row r="8889" spans="8:13" s="28" customFormat="1" x14ac:dyDescent="0.2">
      <c r="H8889" s="12"/>
      <c r="J8889" s="29"/>
      <c r="K8889" s="45"/>
      <c r="L8889" s="45"/>
      <c r="M8889" s="45"/>
    </row>
    <row r="8890" spans="8:13" s="28" customFormat="1" x14ac:dyDescent="0.2">
      <c r="H8890" s="12"/>
      <c r="J8890" s="29"/>
      <c r="K8890" s="45"/>
      <c r="L8890" s="45"/>
      <c r="M8890" s="45"/>
    </row>
    <row r="8891" spans="8:13" s="28" customFormat="1" x14ac:dyDescent="0.2">
      <c r="H8891" s="12"/>
      <c r="J8891" s="29"/>
      <c r="K8891" s="45"/>
      <c r="L8891" s="45"/>
      <c r="M8891" s="45"/>
    </row>
    <row r="8892" spans="8:13" s="28" customFormat="1" x14ac:dyDescent="0.2">
      <c r="H8892" s="12"/>
      <c r="J8892" s="29"/>
      <c r="K8892" s="45"/>
      <c r="L8892" s="45"/>
      <c r="M8892" s="45"/>
    </row>
    <row r="8893" spans="8:13" s="28" customFormat="1" x14ac:dyDescent="0.2">
      <c r="H8893" s="12"/>
      <c r="J8893" s="29"/>
      <c r="K8893" s="45"/>
      <c r="L8893" s="45"/>
      <c r="M8893" s="45"/>
    </row>
    <row r="8894" spans="8:13" s="28" customFormat="1" x14ac:dyDescent="0.2">
      <c r="H8894" s="12"/>
      <c r="J8894" s="29"/>
      <c r="K8894" s="45"/>
      <c r="L8894" s="45"/>
      <c r="M8894" s="45"/>
    </row>
    <row r="8895" spans="8:13" s="28" customFormat="1" x14ac:dyDescent="0.2">
      <c r="H8895" s="12"/>
      <c r="J8895" s="29"/>
      <c r="K8895" s="45"/>
      <c r="L8895" s="45"/>
      <c r="M8895" s="45"/>
    </row>
    <row r="8896" spans="8:13" s="28" customFormat="1" x14ac:dyDescent="0.2">
      <c r="H8896" s="12"/>
      <c r="J8896" s="29"/>
      <c r="K8896" s="45"/>
      <c r="L8896" s="45"/>
      <c r="M8896" s="45"/>
    </row>
    <row r="8897" spans="8:13" s="28" customFormat="1" x14ac:dyDescent="0.2">
      <c r="H8897" s="12"/>
      <c r="J8897" s="29"/>
      <c r="K8897" s="45"/>
      <c r="L8897" s="45"/>
      <c r="M8897" s="45"/>
    </row>
    <row r="8898" spans="8:13" s="28" customFormat="1" x14ac:dyDescent="0.2">
      <c r="H8898" s="12"/>
      <c r="J8898" s="29"/>
      <c r="K8898" s="45"/>
      <c r="L8898" s="45"/>
      <c r="M8898" s="45"/>
    </row>
    <row r="8899" spans="8:13" s="28" customFormat="1" x14ac:dyDescent="0.2">
      <c r="H8899" s="12"/>
      <c r="J8899" s="29"/>
      <c r="K8899" s="45"/>
      <c r="L8899" s="45"/>
      <c r="M8899" s="45"/>
    </row>
    <row r="8900" spans="8:13" s="28" customFormat="1" x14ac:dyDescent="0.2">
      <c r="H8900" s="12"/>
      <c r="J8900" s="29"/>
      <c r="K8900" s="45"/>
      <c r="L8900" s="45"/>
      <c r="M8900" s="45"/>
    </row>
    <row r="8901" spans="8:13" s="28" customFormat="1" x14ac:dyDescent="0.2">
      <c r="H8901" s="12"/>
      <c r="J8901" s="29"/>
      <c r="K8901" s="45"/>
      <c r="L8901" s="45"/>
      <c r="M8901" s="45"/>
    </row>
    <row r="8902" spans="8:13" s="28" customFormat="1" x14ac:dyDescent="0.2">
      <c r="H8902" s="12"/>
      <c r="J8902" s="29"/>
      <c r="K8902" s="45"/>
      <c r="L8902" s="45"/>
      <c r="M8902" s="45"/>
    </row>
    <row r="8903" spans="8:13" s="28" customFormat="1" x14ac:dyDescent="0.2">
      <c r="H8903" s="12"/>
      <c r="J8903" s="29"/>
      <c r="K8903" s="45"/>
      <c r="L8903" s="45"/>
      <c r="M8903" s="45"/>
    </row>
    <row r="8904" spans="8:13" s="28" customFormat="1" x14ac:dyDescent="0.2">
      <c r="H8904" s="12"/>
      <c r="J8904" s="29"/>
      <c r="K8904" s="45"/>
      <c r="L8904" s="45"/>
      <c r="M8904" s="45"/>
    </row>
    <row r="8905" spans="8:13" s="28" customFormat="1" x14ac:dyDescent="0.2">
      <c r="H8905" s="12"/>
      <c r="J8905" s="29"/>
      <c r="K8905" s="45"/>
      <c r="L8905" s="45"/>
      <c r="M8905" s="45"/>
    </row>
    <row r="8906" spans="8:13" s="28" customFormat="1" x14ac:dyDescent="0.2">
      <c r="H8906" s="12"/>
      <c r="J8906" s="29"/>
      <c r="K8906" s="45"/>
      <c r="L8906" s="45"/>
      <c r="M8906" s="45"/>
    </row>
    <row r="8907" spans="8:13" s="28" customFormat="1" x14ac:dyDescent="0.2">
      <c r="H8907" s="12"/>
      <c r="J8907" s="29"/>
      <c r="K8907" s="45"/>
      <c r="L8907" s="45"/>
      <c r="M8907" s="45"/>
    </row>
    <row r="8908" spans="8:13" s="28" customFormat="1" x14ac:dyDescent="0.2">
      <c r="H8908" s="12"/>
      <c r="J8908" s="29"/>
      <c r="K8908" s="45"/>
      <c r="L8908" s="45"/>
      <c r="M8908" s="45"/>
    </row>
    <row r="8909" spans="8:13" s="28" customFormat="1" x14ac:dyDescent="0.2">
      <c r="H8909" s="12"/>
      <c r="J8909" s="29"/>
      <c r="K8909" s="45"/>
      <c r="L8909" s="45"/>
      <c r="M8909" s="45"/>
    </row>
    <row r="8910" spans="8:13" s="28" customFormat="1" x14ac:dyDescent="0.2">
      <c r="H8910" s="12"/>
      <c r="J8910" s="29"/>
      <c r="K8910" s="45"/>
      <c r="L8910" s="45"/>
      <c r="M8910" s="45"/>
    </row>
    <row r="8911" spans="8:13" s="28" customFormat="1" x14ac:dyDescent="0.2">
      <c r="H8911" s="12"/>
      <c r="J8911" s="29"/>
      <c r="K8911" s="45"/>
      <c r="L8911" s="45"/>
      <c r="M8911" s="45"/>
    </row>
    <row r="8912" spans="8:13" s="28" customFormat="1" x14ac:dyDescent="0.2">
      <c r="H8912" s="12"/>
      <c r="J8912" s="29"/>
      <c r="K8912" s="45"/>
      <c r="L8912" s="45"/>
      <c r="M8912" s="45"/>
    </row>
    <row r="8913" spans="8:13" s="28" customFormat="1" x14ac:dyDescent="0.2">
      <c r="H8913" s="12"/>
      <c r="J8913" s="29"/>
      <c r="K8913" s="45"/>
      <c r="L8913" s="45"/>
      <c r="M8913" s="45"/>
    </row>
    <row r="8914" spans="8:13" s="28" customFormat="1" x14ac:dyDescent="0.2">
      <c r="H8914" s="12"/>
      <c r="J8914" s="29"/>
      <c r="K8914" s="45"/>
      <c r="L8914" s="45"/>
      <c r="M8914" s="45"/>
    </row>
    <row r="8915" spans="8:13" s="28" customFormat="1" x14ac:dyDescent="0.2">
      <c r="H8915" s="12"/>
      <c r="J8915" s="29"/>
      <c r="K8915" s="45"/>
      <c r="L8915" s="45"/>
      <c r="M8915" s="45"/>
    </row>
    <row r="8916" spans="8:13" s="28" customFormat="1" x14ac:dyDescent="0.2">
      <c r="H8916" s="12"/>
      <c r="J8916" s="29"/>
      <c r="K8916" s="45"/>
      <c r="L8916" s="45"/>
      <c r="M8916" s="45"/>
    </row>
    <row r="8917" spans="8:13" s="28" customFormat="1" x14ac:dyDescent="0.2">
      <c r="H8917" s="12"/>
      <c r="J8917" s="29"/>
      <c r="K8917" s="45"/>
      <c r="L8917" s="45"/>
      <c r="M8917" s="45"/>
    </row>
    <row r="8918" spans="8:13" s="28" customFormat="1" x14ac:dyDescent="0.2">
      <c r="H8918" s="12"/>
      <c r="J8918" s="29"/>
      <c r="K8918" s="45"/>
      <c r="L8918" s="45"/>
      <c r="M8918" s="45"/>
    </row>
    <row r="8919" spans="8:13" s="28" customFormat="1" x14ac:dyDescent="0.2">
      <c r="H8919" s="12"/>
      <c r="J8919" s="29"/>
      <c r="K8919" s="45"/>
      <c r="L8919" s="45"/>
      <c r="M8919" s="45"/>
    </row>
    <row r="8920" spans="8:13" s="28" customFormat="1" x14ac:dyDescent="0.2">
      <c r="H8920" s="12"/>
      <c r="J8920" s="29"/>
      <c r="K8920" s="45"/>
      <c r="L8920" s="45"/>
      <c r="M8920" s="45"/>
    </row>
    <row r="8921" spans="8:13" s="28" customFormat="1" x14ac:dyDescent="0.2">
      <c r="H8921" s="12"/>
      <c r="J8921" s="29"/>
      <c r="K8921" s="45"/>
      <c r="L8921" s="45"/>
      <c r="M8921" s="45"/>
    </row>
    <row r="8922" spans="8:13" s="28" customFormat="1" x14ac:dyDescent="0.2">
      <c r="H8922" s="12"/>
      <c r="J8922" s="29"/>
      <c r="K8922" s="45"/>
      <c r="L8922" s="45"/>
      <c r="M8922" s="45"/>
    </row>
    <row r="8923" spans="8:13" s="28" customFormat="1" x14ac:dyDescent="0.2">
      <c r="H8923" s="12"/>
      <c r="J8923" s="29"/>
      <c r="K8923" s="45"/>
      <c r="L8923" s="45"/>
      <c r="M8923" s="45"/>
    </row>
    <row r="8924" spans="8:13" s="28" customFormat="1" x14ac:dyDescent="0.2">
      <c r="H8924" s="12"/>
      <c r="J8924" s="29"/>
      <c r="K8924" s="45"/>
      <c r="L8924" s="45"/>
      <c r="M8924" s="45"/>
    </row>
    <row r="8925" spans="8:13" s="28" customFormat="1" x14ac:dyDescent="0.2">
      <c r="H8925" s="12"/>
      <c r="J8925" s="29"/>
      <c r="K8925" s="45"/>
      <c r="L8925" s="45"/>
      <c r="M8925" s="45"/>
    </row>
    <row r="8926" spans="8:13" s="28" customFormat="1" x14ac:dyDescent="0.2">
      <c r="H8926" s="12"/>
      <c r="J8926" s="29"/>
      <c r="K8926" s="45"/>
      <c r="L8926" s="45"/>
      <c r="M8926" s="45"/>
    </row>
    <row r="8927" spans="8:13" s="28" customFormat="1" x14ac:dyDescent="0.2">
      <c r="H8927" s="12"/>
      <c r="J8927" s="29"/>
      <c r="K8927" s="45"/>
      <c r="L8927" s="45"/>
      <c r="M8927" s="45"/>
    </row>
    <row r="8928" spans="8:13" s="28" customFormat="1" x14ac:dyDescent="0.2">
      <c r="H8928" s="12"/>
      <c r="J8928" s="29"/>
      <c r="K8928" s="45"/>
      <c r="L8928" s="45"/>
      <c r="M8928" s="45"/>
    </row>
    <row r="8929" spans="8:13" s="28" customFormat="1" x14ac:dyDescent="0.2">
      <c r="H8929" s="12"/>
      <c r="J8929" s="29"/>
      <c r="K8929" s="45"/>
      <c r="L8929" s="45"/>
      <c r="M8929" s="45"/>
    </row>
    <row r="8930" spans="8:13" s="28" customFormat="1" x14ac:dyDescent="0.2">
      <c r="H8930" s="12"/>
      <c r="J8930" s="29"/>
      <c r="K8930" s="45"/>
      <c r="L8930" s="45"/>
      <c r="M8930" s="45"/>
    </row>
    <row r="8931" spans="8:13" s="28" customFormat="1" x14ac:dyDescent="0.2">
      <c r="H8931" s="12"/>
      <c r="J8931" s="29"/>
      <c r="K8931" s="45"/>
      <c r="L8931" s="45"/>
      <c r="M8931" s="45"/>
    </row>
    <row r="8932" spans="8:13" s="28" customFormat="1" x14ac:dyDescent="0.2">
      <c r="H8932" s="12"/>
      <c r="J8932" s="29"/>
      <c r="K8932" s="45"/>
      <c r="L8932" s="45"/>
      <c r="M8932" s="45"/>
    </row>
    <row r="8933" spans="8:13" s="28" customFormat="1" x14ac:dyDescent="0.2">
      <c r="H8933" s="12"/>
      <c r="J8933" s="29"/>
      <c r="K8933" s="45"/>
      <c r="L8933" s="45"/>
      <c r="M8933" s="45"/>
    </row>
    <row r="8934" spans="8:13" s="28" customFormat="1" x14ac:dyDescent="0.2">
      <c r="H8934" s="12"/>
      <c r="J8934" s="29"/>
      <c r="K8934" s="45"/>
      <c r="L8934" s="45"/>
      <c r="M8934" s="45"/>
    </row>
    <row r="8935" spans="8:13" s="28" customFormat="1" x14ac:dyDescent="0.2">
      <c r="H8935" s="12"/>
      <c r="J8935" s="29"/>
      <c r="K8935" s="45"/>
      <c r="L8935" s="45"/>
      <c r="M8935" s="45"/>
    </row>
    <row r="8936" spans="8:13" s="28" customFormat="1" x14ac:dyDescent="0.2">
      <c r="H8936" s="12"/>
      <c r="J8936" s="29"/>
      <c r="K8936" s="45"/>
      <c r="L8936" s="45"/>
      <c r="M8936" s="45"/>
    </row>
    <row r="8937" spans="8:13" s="28" customFormat="1" x14ac:dyDescent="0.2">
      <c r="H8937" s="12"/>
      <c r="J8937" s="29"/>
      <c r="K8937" s="45"/>
      <c r="L8937" s="45"/>
      <c r="M8937" s="45"/>
    </row>
    <row r="8938" spans="8:13" s="28" customFormat="1" x14ac:dyDescent="0.2">
      <c r="H8938" s="12"/>
      <c r="J8938" s="29"/>
      <c r="K8938" s="45"/>
      <c r="L8938" s="45"/>
      <c r="M8938" s="45"/>
    </row>
    <row r="8939" spans="8:13" s="28" customFormat="1" x14ac:dyDescent="0.2">
      <c r="H8939" s="12"/>
      <c r="J8939" s="29"/>
      <c r="K8939" s="45"/>
      <c r="L8939" s="45"/>
      <c r="M8939" s="45"/>
    </row>
    <row r="8940" spans="8:13" s="28" customFormat="1" x14ac:dyDescent="0.2">
      <c r="H8940" s="12"/>
      <c r="J8940" s="29"/>
      <c r="K8940" s="45"/>
      <c r="L8940" s="45"/>
      <c r="M8940" s="45"/>
    </row>
    <row r="8941" spans="8:13" s="28" customFormat="1" x14ac:dyDescent="0.2">
      <c r="H8941" s="12"/>
      <c r="J8941" s="29"/>
      <c r="K8941" s="45"/>
      <c r="L8941" s="45"/>
      <c r="M8941" s="45"/>
    </row>
    <row r="8942" spans="8:13" s="28" customFormat="1" x14ac:dyDescent="0.2">
      <c r="H8942" s="12"/>
      <c r="J8942" s="29"/>
      <c r="K8942" s="45"/>
      <c r="L8942" s="45"/>
      <c r="M8942" s="45"/>
    </row>
    <row r="8943" spans="8:13" s="28" customFormat="1" x14ac:dyDescent="0.2">
      <c r="H8943" s="12"/>
      <c r="J8943" s="29"/>
      <c r="K8943" s="45"/>
      <c r="L8943" s="45"/>
      <c r="M8943" s="45"/>
    </row>
    <row r="8944" spans="8:13" s="28" customFormat="1" x14ac:dyDescent="0.2">
      <c r="H8944" s="12"/>
      <c r="J8944" s="29"/>
      <c r="K8944" s="45"/>
      <c r="L8944" s="45"/>
      <c r="M8944" s="45"/>
    </row>
    <row r="8945" spans="8:13" s="28" customFormat="1" x14ac:dyDescent="0.2">
      <c r="H8945" s="12"/>
      <c r="J8945" s="29"/>
      <c r="K8945" s="45"/>
      <c r="L8945" s="45"/>
      <c r="M8945" s="45"/>
    </row>
    <row r="8946" spans="8:13" s="28" customFormat="1" x14ac:dyDescent="0.2">
      <c r="H8946" s="12"/>
      <c r="J8946" s="29"/>
      <c r="K8946" s="45"/>
      <c r="L8946" s="45"/>
      <c r="M8946" s="45"/>
    </row>
    <row r="8947" spans="8:13" s="28" customFormat="1" x14ac:dyDescent="0.2">
      <c r="H8947" s="12"/>
      <c r="J8947" s="29"/>
      <c r="K8947" s="45"/>
      <c r="L8947" s="45"/>
      <c r="M8947" s="45"/>
    </row>
    <row r="8948" spans="8:13" s="28" customFormat="1" x14ac:dyDescent="0.2">
      <c r="H8948" s="12"/>
      <c r="J8948" s="29"/>
      <c r="K8948" s="45"/>
      <c r="L8948" s="45"/>
      <c r="M8948" s="45"/>
    </row>
    <row r="8949" spans="8:13" s="28" customFormat="1" x14ac:dyDescent="0.2">
      <c r="H8949" s="12"/>
      <c r="J8949" s="29"/>
      <c r="K8949" s="45"/>
      <c r="L8949" s="45"/>
      <c r="M8949" s="45"/>
    </row>
    <row r="8950" spans="8:13" s="28" customFormat="1" x14ac:dyDescent="0.2">
      <c r="H8950" s="12"/>
      <c r="J8950" s="29"/>
      <c r="K8950" s="45"/>
      <c r="L8950" s="45"/>
      <c r="M8950" s="45"/>
    </row>
    <row r="8951" spans="8:13" s="28" customFormat="1" x14ac:dyDescent="0.2">
      <c r="H8951" s="12"/>
      <c r="J8951" s="29"/>
      <c r="K8951" s="45"/>
      <c r="L8951" s="45"/>
      <c r="M8951" s="45"/>
    </row>
    <row r="8952" spans="8:13" s="28" customFormat="1" x14ac:dyDescent="0.2">
      <c r="H8952" s="12"/>
      <c r="J8952" s="29"/>
      <c r="K8952" s="45"/>
      <c r="L8952" s="45"/>
      <c r="M8952" s="45"/>
    </row>
    <row r="8953" spans="8:13" s="28" customFormat="1" x14ac:dyDescent="0.2">
      <c r="H8953" s="12"/>
      <c r="J8953" s="29"/>
      <c r="K8953" s="45"/>
      <c r="L8953" s="45"/>
      <c r="M8953" s="45"/>
    </row>
    <row r="8954" spans="8:13" s="28" customFormat="1" x14ac:dyDescent="0.2">
      <c r="H8954" s="12"/>
      <c r="J8954" s="29"/>
      <c r="K8954" s="45"/>
      <c r="L8954" s="45"/>
      <c r="M8954" s="45"/>
    </row>
    <row r="8955" spans="8:13" s="28" customFormat="1" x14ac:dyDescent="0.2">
      <c r="H8955" s="12"/>
      <c r="J8955" s="29"/>
      <c r="K8955" s="45"/>
      <c r="L8955" s="45"/>
      <c r="M8955" s="45"/>
    </row>
    <row r="8956" spans="8:13" s="28" customFormat="1" x14ac:dyDescent="0.2">
      <c r="H8956" s="12"/>
      <c r="J8956" s="29"/>
      <c r="K8956" s="45"/>
      <c r="L8956" s="45"/>
      <c r="M8956" s="45"/>
    </row>
    <row r="8957" spans="8:13" s="28" customFormat="1" x14ac:dyDescent="0.2">
      <c r="H8957" s="12"/>
      <c r="J8957" s="29"/>
      <c r="K8957" s="45"/>
      <c r="L8957" s="45"/>
      <c r="M8957" s="45"/>
    </row>
    <row r="8958" spans="8:13" s="28" customFormat="1" x14ac:dyDescent="0.2">
      <c r="H8958" s="12"/>
      <c r="J8958" s="29"/>
      <c r="K8958" s="45"/>
      <c r="L8958" s="45"/>
      <c r="M8958" s="45"/>
    </row>
    <row r="8959" spans="8:13" s="28" customFormat="1" x14ac:dyDescent="0.2">
      <c r="H8959" s="12"/>
      <c r="J8959" s="29"/>
      <c r="K8959" s="45"/>
      <c r="L8959" s="45"/>
      <c r="M8959" s="45"/>
    </row>
    <row r="8960" spans="8:13" s="28" customFormat="1" x14ac:dyDescent="0.2">
      <c r="H8960" s="12"/>
      <c r="J8960" s="29"/>
      <c r="K8960" s="45"/>
      <c r="L8960" s="45"/>
      <c r="M8960" s="45"/>
    </row>
    <row r="8961" spans="8:13" s="28" customFormat="1" x14ac:dyDescent="0.2">
      <c r="H8961" s="12"/>
      <c r="J8961" s="29"/>
      <c r="K8961" s="45"/>
      <c r="L8961" s="45"/>
      <c r="M8961" s="45"/>
    </row>
    <row r="8962" spans="8:13" s="28" customFormat="1" x14ac:dyDescent="0.2">
      <c r="H8962" s="12"/>
      <c r="J8962" s="29"/>
      <c r="K8962" s="45"/>
      <c r="L8962" s="45"/>
      <c r="M8962" s="45"/>
    </row>
    <row r="8963" spans="8:13" s="28" customFormat="1" x14ac:dyDescent="0.2">
      <c r="H8963" s="12"/>
      <c r="J8963" s="29"/>
      <c r="K8963" s="45"/>
      <c r="L8963" s="45"/>
      <c r="M8963" s="45"/>
    </row>
    <row r="8964" spans="8:13" s="28" customFormat="1" x14ac:dyDescent="0.2">
      <c r="H8964" s="12"/>
      <c r="J8964" s="29"/>
      <c r="K8964" s="45"/>
      <c r="L8964" s="45"/>
      <c r="M8964" s="45"/>
    </row>
    <row r="8965" spans="8:13" s="28" customFormat="1" x14ac:dyDescent="0.2">
      <c r="H8965" s="12"/>
      <c r="J8965" s="29"/>
      <c r="K8965" s="45"/>
      <c r="L8965" s="45"/>
      <c r="M8965" s="45"/>
    </row>
    <row r="8966" spans="8:13" s="28" customFormat="1" x14ac:dyDescent="0.2">
      <c r="H8966" s="12"/>
      <c r="J8966" s="29"/>
      <c r="K8966" s="45"/>
      <c r="L8966" s="45"/>
      <c r="M8966" s="45"/>
    </row>
    <row r="8967" spans="8:13" s="28" customFormat="1" x14ac:dyDescent="0.2">
      <c r="H8967" s="12"/>
      <c r="J8967" s="29"/>
      <c r="K8967" s="45"/>
      <c r="L8967" s="45"/>
      <c r="M8967" s="45"/>
    </row>
    <row r="8968" spans="8:13" s="28" customFormat="1" x14ac:dyDescent="0.2">
      <c r="H8968" s="12"/>
      <c r="J8968" s="29"/>
      <c r="K8968" s="45"/>
      <c r="L8968" s="45"/>
      <c r="M8968" s="45"/>
    </row>
    <row r="8969" spans="8:13" s="28" customFormat="1" x14ac:dyDescent="0.2">
      <c r="H8969" s="12"/>
      <c r="J8969" s="29"/>
      <c r="K8969" s="45"/>
      <c r="L8969" s="45"/>
      <c r="M8969" s="45"/>
    </row>
    <row r="8970" spans="8:13" s="28" customFormat="1" x14ac:dyDescent="0.2">
      <c r="H8970" s="12"/>
      <c r="J8970" s="29"/>
      <c r="K8970" s="45"/>
      <c r="L8970" s="45"/>
      <c r="M8970" s="45"/>
    </row>
    <row r="8971" spans="8:13" s="28" customFormat="1" x14ac:dyDescent="0.2">
      <c r="H8971" s="12"/>
      <c r="J8971" s="29"/>
      <c r="K8971" s="45"/>
      <c r="L8971" s="45"/>
      <c r="M8971" s="45"/>
    </row>
    <row r="8972" spans="8:13" s="28" customFormat="1" x14ac:dyDescent="0.2">
      <c r="H8972" s="12"/>
      <c r="J8972" s="29"/>
      <c r="K8972" s="45"/>
      <c r="L8972" s="45"/>
      <c r="M8972" s="45"/>
    </row>
    <row r="8973" spans="8:13" s="28" customFormat="1" x14ac:dyDescent="0.2">
      <c r="H8973" s="12"/>
      <c r="J8973" s="29"/>
      <c r="K8973" s="45"/>
      <c r="L8973" s="45"/>
      <c r="M8973" s="45"/>
    </row>
    <row r="8974" spans="8:13" s="28" customFormat="1" x14ac:dyDescent="0.2">
      <c r="H8974" s="12"/>
      <c r="J8974" s="29"/>
      <c r="K8974" s="45"/>
      <c r="L8974" s="45"/>
      <c r="M8974" s="45"/>
    </row>
    <row r="8975" spans="8:13" s="28" customFormat="1" x14ac:dyDescent="0.2">
      <c r="H8975" s="12"/>
      <c r="J8975" s="29"/>
      <c r="K8975" s="45"/>
      <c r="L8975" s="45"/>
      <c r="M8975" s="45"/>
    </row>
    <row r="8976" spans="8:13" s="28" customFormat="1" x14ac:dyDescent="0.2">
      <c r="H8976" s="12"/>
      <c r="J8976" s="29"/>
      <c r="K8976" s="45"/>
      <c r="L8976" s="45"/>
      <c r="M8976" s="45"/>
    </row>
    <row r="8977" spans="8:13" s="28" customFormat="1" x14ac:dyDescent="0.2">
      <c r="H8977" s="12"/>
      <c r="J8977" s="29"/>
      <c r="K8977" s="45"/>
      <c r="L8977" s="45"/>
      <c r="M8977" s="45"/>
    </row>
    <row r="8978" spans="8:13" s="28" customFormat="1" x14ac:dyDescent="0.2">
      <c r="H8978" s="12"/>
      <c r="J8978" s="29"/>
      <c r="K8978" s="45"/>
      <c r="L8978" s="45"/>
      <c r="M8978" s="45"/>
    </row>
    <row r="8979" spans="8:13" s="28" customFormat="1" x14ac:dyDescent="0.2">
      <c r="H8979" s="12"/>
      <c r="J8979" s="29"/>
      <c r="K8979" s="45"/>
      <c r="L8979" s="45"/>
      <c r="M8979" s="45"/>
    </row>
    <row r="8980" spans="8:13" s="28" customFormat="1" x14ac:dyDescent="0.2">
      <c r="H8980" s="12"/>
      <c r="J8980" s="29"/>
      <c r="K8980" s="45"/>
      <c r="L8980" s="45"/>
      <c r="M8980" s="45"/>
    </row>
    <row r="8981" spans="8:13" s="28" customFormat="1" x14ac:dyDescent="0.2">
      <c r="H8981" s="12"/>
      <c r="J8981" s="29"/>
      <c r="K8981" s="45"/>
      <c r="L8981" s="45"/>
      <c r="M8981" s="45"/>
    </row>
    <row r="8982" spans="8:13" s="28" customFormat="1" x14ac:dyDescent="0.2">
      <c r="H8982" s="12"/>
      <c r="J8982" s="29"/>
      <c r="K8982" s="45"/>
      <c r="L8982" s="45"/>
      <c r="M8982" s="45"/>
    </row>
    <row r="8983" spans="8:13" s="28" customFormat="1" x14ac:dyDescent="0.2">
      <c r="H8983" s="12"/>
      <c r="J8983" s="29"/>
      <c r="K8983" s="45"/>
      <c r="L8983" s="45"/>
      <c r="M8983" s="45"/>
    </row>
    <row r="8984" spans="8:13" s="28" customFormat="1" x14ac:dyDescent="0.2">
      <c r="H8984" s="12"/>
      <c r="J8984" s="29"/>
      <c r="K8984" s="45"/>
      <c r="L8984" s="45"/>
      <c r="M8984" s="45"/>
    </row>
    <row r="8985" spans="8:13" s="28" customFormat="1" x14ac:dyDescent="0.2">
      <c r="H8985" s="12"/>
      <c r="J8985" s="29"/>
      <c r="K8985" s="45"/>
      <c r="L8985" s="45"/>
      <c r="M8985" s="45"/>
    </row>
    <row r="8986" spans="8:13" s="28" customFormat="1" x14ac:dyDescent="0.2">
      <c r="H8986" s="12"/>
      <c r="J8986" s="29"/>
      <c r="K8986" s="45"/>
      <c r="L8986" s="45"/>
      <c r="M8986" s="45"/>
    </row>
    <row r="8987" spans="8:13" s="28" customFormat="1" x14ac:dyDescent="0.2">
      <c r="H8987" s="12"/>
      <c r="J8987" s="29"/>
      <c r="K8987" s="45"/>
      <c r="L8987" s="45"/>
      <c r="M8987" s="45"/>
    </row>
    <row r="8988" spans="8:13" s="28" customFormat="1" x14ac:dyDescent="0.2">
      <c r="H8988" s="12"/>
      <c r="J8988" s="29"/>
      <c r="K8988" s="45"/>
      <c r="L8988" s="45"/>
      <c r="M8988" s="45"/>
    </row>
    <row r="8989" spans="8:13" s="28" customFormat="1" x14ac:dyDescent="0.2">
      <c r="H8989" s="12"/>
      <c r="J8989" s="29"/>
      <c r="K8989" s="45"/>
      <c r="L8989" s="45"/>
      <c r="M8989" s="45"/>
    </row>
    <row r="8990" spans="8:13" s="28" customFormat="1" x14ac:dyDescent="0.2">
      <c r="H8990" s="12"/>
      <c r="J8990" s="29"/>
      <c r="K8990" s="45"/>
      <c r="L8990" s="45"/>
      <c r="M8990" s="45"/>
    </row>
    <row r="8991" spans="8:13" s="28" customFormat="1" x14ac:dyDescent="0.2">
      <c r="H8991" s="12"/>
      <c r="J8991" s="29"/>
      <c r="K8991" s="45"/>
      <c r="L8991" s="45"/>
      <c r="M8991" s="45"/>
    </row>
    <row r="8992" spans="8:13" s="28" customFormat="1" x14ac:dyDescent="0.2">
      <c r="H8992" s="12"/>
      <c r="J8992" s="29"/>
      <c r="K8992" s="45"/>
      <c r="L8992" s="45"/>
      <c r="M8992" s="45"/>
    </row>
    <row r="8993" spans="8:13" s="28" customFormat="1" x14ac:dyDescent="0.2">
      <c r="H8993" s="12"/>
      <c r="J8993" s="29"/>
      <c r="K8993" s="45"/>
      <c r="L8993" s="45"/>
      <c r="M8993" s="45"/>
    </row>
    <row r="8994" spans="8:13" s="28" customFormat="1" x14ac:dyDescent="0.2">
      <c r="H8994" s="12"/>
      <c r="J8994" s="29"/>
      <c r="K8994" s="45"/>
      <c r="L8994" s="45"/>
      <c r="M8994" s="45"/>
    </row>
    <row r="8995" spans="8:13" s="28" customFormat="1" x14ac:dyDescent="0.2">
      <c r="H8995" s="12"/>
      <c r="J8995" s="29"/>
      <c r="K8995" s="45"/>
      <c r="L8995" s="45"/>
      <c r="M8995" s="45"/>
    </row>
    <row r="8996" spans="8:13" s="28" customFormat="1" x14ac:dyDescent="0.2">
      <c r="H8996" s="12"/>
      <c r="J8996" s="29"/>
      <c r="K8996" s="45"/>
      <c r="L8996" s="45"/>
      <c r="M8996" s="45"/>
    </row>
    <row r="8997" spans="8:13" s="28" customFormat="1" x14ac:dyDescent="0.2">
      <c r="H8997" s="12"/>
      <c r="J8997" s="29"/>
      <c r="K8997" s="45"/>
      <c r="L8997" s="45"/>
      <c r="M8997" s="45"/>
    </row>
    <row r="8998" spans="8:13" s="28" customFormat="1" x14ac:dyDescent="0.2">
      <c r="H8998" s="12"/>
      <c r="J8998" s="29"/>
      <c r="K8998" s="45"/>
      <c r="L8998" s="45"/>
      <c r="M8998" s="45"/>
    </row>
    <row r="8999" spans="8:13" s="28" customFormat="1" x14ac:dyDescent="0.2">
      <c r="H8999" s="12"/>
      <c r="J8999" s="29"/>
      <c r="K8999" s="45"/>
      <c r="L8999" s="45"/>
      <c r="M8999" s="45"/>
    </row>
    <row r="9000" spans="8:13" s="28" customFormat="1" x14ac:dyDescent="0.2">
      <c r="H9000" s="12"/>
      <c r="J9000" s="29"/>
      <c r="K9000" s="45"/>
      <c r="L9000" s="45"/>
      <c r="M9000" s="45"/>
    </row>
    <row r="9001" spans="8:13" s="28" customFormat="1" x14ac:dyDescent="0.2">
      <c r="H9001" s="12"/>
      <c r="J9001" s="29"/>
      <c r="K9001" s="45"/>
      <c r="L9001" s="45"/>
      <c r="M9001" s="45"/>
    </row>
    <row r="9002" spans="8:13" s="28" customFormat="1" x14ac:dyDescent="0.2">
      <c r="H9002" s="12"/>
      <c r="J9002" s="29"/>
      <c r="K9002" s="45"/>
      <c r="L9002" s="45"/>
      <c r="M9002" s="45"/>
    </row>
    <row r="9003" spans="8:13" s="28" customFormat="1" x14ac:dyDescent="0.2">
      <c r="H9003" s="12"/>
      <c r="J9003" s="29"/>
      <c r="K9003" s="45"/>
      <c r="L9003" s="45"/>
      <c r="M9003" s="45"/>
    </row>
    <row r="9004" spans="8:13" s="28" customFormat="1" x14ac:dyDescent="0.2">
      <c r="H9004" s="12"/>
      <c r="J9004" s="29"/>
      <c r="K9004" s="45"/>
      <c r="L9004" s="45"/>
      <c r="M9004" s="45"/>
    </row>
    <row r="9005" spans="8:13" s="28" customFormat="1" x14ac:dyDescent="0.2">
      <c r="H9005" s="12"/>
      <c r="J9005" s="29"/>
      <c r="K9005" s="45"/>
      <c r="L9005" s="45"/>
      <c r="M9005" s="45"/>
    </row>
    <row r="9006" spans="8:13" s="28" customFormat="1" x14ac:dyDescent="0.2">
      <c r="H9006" s="12"/>
      <c r="J9006" s="29"/>
      <c r="K9006" s="45"/>
      <c r="L9006" s="45"/>
      <c r="M9006" s="45"/>
    </row>
    <row r="9007" spans="8:13" s="28" customFormat="1" x14ac:dyDescent="0.2">
      <c r="H9007" s="12"/>
      <c r="J9007" s="29"/>
      <c r="K9007" s="45"/>
      <c r="L9007" s="45"/>
      <c r="M9007" s="45"/>
    </row>
    <row r="9008" spans="8:13" s="28" customFormat="1" x14ac:dyDescent="0.2">
      <c r="H9008" s="12"/>
      <c r="J9008" s="29"/>
      <c r="K9008" s="45"/>
      <c r="L9008" s="45"/>
      <c r="M9008" s="45"/>
    </row>
    <row r="9009" spans="8:13" s="28" customFormat="1" x14ac:dyDescent="0.2">
      <c r="H9009" s="12"/>
      <c r="J9009" s="29"/>
      <c r="K9009" s="45"/>
      <c r="L9009" s="45"/>
      <c r="M9009" s="45"/>
    </row>
    <row r="9010" spans="8:13" s="28" customFormat="1" x14ac:dyDescent="0.2">
      <c r="H9010" s="12"/>
      <c r="J9010" s="29"/>
      <c r="K9010" s="45"/>
      <c r="L9010" s="45"/>
      <c r="M9010" s="45"/>
    </row>
    <row r="9011" spans="8:13" s="28" customFormat="1" x14ac:dyDescent="0.2">
      <c r="H9011" s="12"/>
      <c r="J9011" s="29"/>
      <c r="K9011" s="45"/>
      <c r="L9011" s="45"/>
      <c r="M9011" s="45"/>
    </row>
    <row r="9012" spans="8:13" s="28" customFormat="1" x14ac:dyDescent="0.2">
      <c r="H9012" s="12"/>
      <c r="J9012" s="29"/>
      <c r="K9012" s="45"/>
      <c r="L9012" s="45"/>
      <c r="M9012" s="45"/>
    </row>
    <row r="9013" spans="8:13" s="28" customFormat="1" x14ac:dyDescent="0.2">
      <c r="H9013" s="12"/>
      <c r="J9013" s="29"/>
      <c r="K9013" s="45"/>
      <c r="L9013" s="45"/>
      <c r="M9013" s="45"/>
    </row>
    <row r="9014" spans="8:13" s="28" customFormat="1" x14ac:dyDescent="0.2">
      <c r="H9014" s="12"/>
      <c r="J9014" s="29"/>
      <c r="K9014" s="45"/>
      <c r="L9014" s="45"/>
      <c r="M9014" s="45"/>
    </row>
    <row r="9015" spans="8:13" s="28" customFormat="1" x14ac:dyDescent="0.2">
      <c r="H9015" s="12"/>
      <c r="J9015" s="29"/>
      <c r="K9015" s="45"/>
      <c r="L9015" s="45"/>
      <c r="M9015" s="45"/>
    </row>
    <row r="9016" spans="8:13" s="28" customFormat="1" x14ac:dyDescent="0.2">
      <c r="H9016" s="12"/>
      <c r="J9016" s="29"/>
      <c r="K9016" s="45"/>
      <c r="L9016" s="45"/>
      <c r="M9016" s="45"/>
    </row>
    <row r="9017" spans="8:13" s="28" customFormat="1" x14ac:dyDescent="0.2">
      <c r="H9017" s="12"/>
      <c r="J9017" s="29"/>
      <c r="K9017" s="45"/>
      <c r="L9017" s="45"/>
      <c r="M9017" s="45"/>
    </row>
    <row r="9018" spans="8:13" s="28" customFormat="1" x14ac:dyDescent="0.2">
      <c r="H9018" s="12"/>
      <c r="J9018" s="29"/>
      <c r="K9018" s="45"/>
      <c r="L9018" s="45"/>
      <c r="M9018" s="45"/>
    </row>
    <row r="9019" spans="8:13" s="28" customFormat="1" x14ac:dyDescent="0.2">
      <c r="H9019" s="12"/>
      <c r="J9019" s="29"/>
      <c r="K9019" s="45"/>
      <c r="L9019" s="45"/>
      <c r="M9019" s="45"/>
    </row>
    <row r="9020" spans="8:13" s="28" customFormat="1" x14ac:dyDescent="0.2">
      <c r="H9020" s="12"/>
      <c r="J9020" s="29"/>
      <c r="K9020" s="45"/>
      <c r="L9020" s="45"/>
      <c r="M9020" s="45"/>
    </row>
    <row r="9021" spans="8:13" s="28" customFormat="1" x14ac:dyDescent="0.2">
      <c r="H9021" s="12"/>
      <c r="J9021" s="29"/>
      <c r="K9021" s="45"/>
      <c r="L9021" s="45"/>
      <c r="M9021" s="45"/>
    </row>
    <row r="9022" spans="8:13" s="28" customFormat="1" x14ac:dyDescent="0.2">
      <c r="H9022" s="12"/>
      <c r="J9022" s="29"/>
      <c r="K9022" s="45"/>
      <c r="L9022" s="45"/>
      <c r="M9022" s="45"/>
    </row>
    <row r="9023" spans="8:13" s="28" customFormat="1" x14ac:dyDescent="0.2">
      <c r="H9023" s="12"/>
      <c r="J9023" s="29"/>
      <c r="K9023" s="45"/>
      <c r="L9023" s="45"/>
      <c r="M9023" s="45"/>
    </row>
    <row r="9024" spans="8:13" s="28" customFormat="1" x14ac:dyDescent="0.2">
      <c r="H9024" s="12"/>
      <c r="J9024" s="29"/>
      <c r="K9024" s="45"/>
      <c r="L9024" s="45"/>
      <c r="M9024" s="45"/>
    </row>
    <row r="9025" spans="8:13" s="28" customFormat="1" x14ac:dyDescent="0.2">
      <c r="H9025" s="12"/>
      <c r="J9025" s="29"/>
      <c r="K9025" s="45"/>
      <c r="L9025" s="45"/>
      <c r="M9025" s="45"/>
    </row>
    <row r="9026" spans="8:13" s="28" customFormat="1" x14ac:dyDescent="0.2">
      <c r="H9026" s="12"/>
      <c r="J9026" s="29"/>
      <c r="K9026" s="45"/>
      <c r="L9026" s="45"/>
      <c r="M9026" s="45"/>
    </row>
    <row r="9027" spans="8:13" s="28" customFormat="1" x14ac:dyDescent="0.2">
      <c r="H9027" s="12"/>
      <c r="J9027" s="29"/>
      <c r="K9027" s="45"/>
      <c r="L9027" s="45"/>
      <c r="M9027" s="45"/>
    </row>
    <row r="9028" spans="8:13" s="28" customFormat="1" x14ac:dyDescent="0.2">
      <c r="H9028" s="12"/>
      <c r="J9028" s="29"/>
      <c r="K9028" s="45"/>
      <c r="L9028" s="45"/>
      <c r="M9028" s="45"/>
    </row>
    <row r="9029" spans="8:13" s="28" customFormat="1" x14ac:dyDescent="0.2">
      <c r="H9029" s="12"/>
      <c r="J9029" s="29"/>
      <c r="K9029" s="45"/>
      <c r="L9029" s="45"/>
      <c r="M9029" s="45"/>
    </row>
    <row r="9030" spans="8:13" s="28" customFormat="1" x14ac:dyDescent="0.2">
      <c r="H9030" s="12"/>
      <c r="J9030" s="29"/>
      <c r="K9030" s="45"/>
      <c r="L9030" s="45"/>
      <c r="M9030" s="45"/>
    </row>
    <row r="9031" spans="8:13" s="28" customFormat="1" x14ac:dyDescent="0.2">
      <c r="H9031" s="12"/>
      <c r="J9031" s="29"/>
      <c r="K9031" s="45"/>
      <c r="L9031" s="45"/>
      <c r="M9031" s="45"/>
    </row>
    <row r="9032" spans="8:13" s="28" customFormat="1" x14ac:dyDescent="0.2">
      <c r="H9032" s="12"/>
      <c r="J9032" s="29"/>
      <c r="K9032" s="45"/>
      <c r="L9032" s="45"/>
      <c r="M9032" s="45"/>
    </row>
    <row r="9033" spans="8:13" s="28" customFormat="1" x14ac:dyDescent="0.2">
      <c r="H9033" s="12"/>
      <c r="J9033" s="29"/>
      <c r="K9033" s="45"/>
      <c r="L9033" s="45"/>
      <c r="M9033" s="45"/>
    </row>
    <row r="9034" spans="8:13" s="28" customFormat="1" x14ac:dyDescent="0.2">
      <c r="H9034" s="12"/>
      <c r="J9034" s="29"/>
      <c r="K9034" s="45"/>
      <c r="L9034" s="45"/>
      <c r="M9034" s="45"/>
    </row>
    <row r="9035" spans="8:13" s="28" customFormat="1" x14ac:dyDescent="0.2">
      <c r="H9035" s="12"/>
      <c r="J9035" s="29"/>
      <c r="K9035" s="45"/>
      <c r="L9035" s="45"/>
      <c r="M9035" s="45"/>
    </row>
    <row r="9036" spans="8:13" s="28" customFormat="1" x14ac:dyDescent="0.2">
      <c r="H9036" s="12"/>
      <c r="J9036" s="29"/>
      <c r="K9036" s="45"/>
      <c r="L9036" s="45"/>
      <c r="M9036" s="45"/>
    </row>
    <row r="9037" spans="8:13" s="28" customFormat="1" x14ac:dyDescent="0.2">
      <c r="H9037" s="12"/>
      <c r="J9037" s="29"/>
      <c r="K9037" s="45"/>
      <c r="L9037" s="45"/>
      <c r="M9037" s="45"/>
    </row>
    <row r="9038" spans="8:13" s="28" customFormat="1" x14ac:dyDescent="0.2">
      <c r="H9038" s="12"/>
      <c r="J9038" s="29"/>
      <c r="K9038" s="45"/>
      <c r="L9038" s="45"/>
      <c r="M9038" s="45"/>
    </row>
    <row r="9039" spans="8:13" s="28" customFormat="1" x14ac:dyDescent="0.2">
      <c r="H9039" s="12"/>
      <c r="J9039" s="29"/>
      <c r="K9039" s="45"/>
      <c r="L9039" s="45"/>
      <c r="M9039" s="45"/>
    </row>
    <row r="9040" spans="8:13" s="28" customFormat="1" x14ac:dyDescent="0.2">
      <c r="H9040" s="12"/>
      <c r="J9040" s="29"/>
      <c r="K9040" s="45"/>
      <c r="L9040" s="45"/>
      <c r="M9040" s="45"/>
    </row>
    <row r="9041" spans="8:13" s="28" customFormat="1" x14ac:dyDescent="0.2">
      <c r="H9041" s="12"/>
      <c r="J9041" s="29"/>
      <c r="K9041" s="45"/>
      <c r="L9041" s="45"/>
      <c r="M9041" s="45"/>
    </row>
    <row r="9042" spans="8:13" s="28" customFormat="1" x14ac:dyDescent="0.2">
      <c r="H9042" s="12"/>
      <c r="J9042" s="29"/>
      <c r="K9042" s="45"/>
      <c r="L9042" s="45"/>
      <c r="M9042" s="45"/>
    </row>
    <row r="9043" spans="8:13" s="28" customFormat="1" x14ac:dyDescent="0.2">
      <c r="H9043" s="12"/>
      <c r="J9043" s="29"/>
      <c r="K9043" s="45"/>
      <c r="L9043" s="45"/>
      <c r="M9043" s="45"/>
    </row>
    <row r="9044" spans="8:13" s="28" customFormat="1" x14ac:dyDescent="0.2">
      <c r="H9044" s="12"/>
      <c r="J9044" s="29"/>
      <c r="K9044" s="45"/>
      <c r="L9044" s="45"/>
      <c r="M9044" s="45"/>
    </row>
    <row r="9045" spans="8:13" s="28" customFormat="1" x14ac:dyDescent="0.2">
      <c r="H9045" s="12"/>
      <c r="J9045" s="29"/>
      <c r="K9045" s="45"/>
      <c r="L9045" s="45"/>
      <c r="M9045" s="45"/>
    </row>
    <row r="9046" spans="8:13" s="28" customFormat="1" x14ac:dyDescent="0.2">
      <c r="H9046" s="12"/>
      <c r="J9046" s="29"/>
      <c r="K9046" s="45"/>
      <c r="L9046" s="45"/>
      <c r="M9046" s="45"/>
    </row>
    <row r="9047" spans="8:13" s="28" customFormat="1" x14ac:dyDescent="0.2">
      <c r="H9047" s="12"/>
      <c r="J9047" s="29"/>
      <c r="K9047" s="45"/>
      <c r="L9047" s="45"/>
      <c r="M9047" s="45"/>
    </row>
    <row r="9048" spans="8:13" s="28" customFormat="1" x14ac:dyDescent="0.2">
      <c r="H9048" s="12"/>
      <c r="J9048" s="29"/>
      <c r="K9048" s="45"/>
      <c r="L9048" s="45"/>
      <c r="M9048" s="45"/>
    </row>
    <row r="9049" spans="8:13" s="28" customFormat="1" x14ac:dyDescent="0.2">
      <c r="H9049" s="12"/>
      <c r="J9049" s="29"/>
      <c r="K9049" s="45"/>
      <c r="L9049" s="45"/>
      <c r="M9049" s="45"/>
    </row>
    <row r="9050" spans="8:13" s="28" customFormat="1" x14ac:dyDescent="0.2">
      <c r="H9050" s="12"/>
      <c r="J9050" s="29"/>
      <c r="K9050" s="45"/>
      <c r="L9050" s="45"/>
      <c r="M9050" s="45"/>
    </row>
    <row r="9051" spans="8:13" s="28" customFormat="1" x14ac:dyDescent="0.2">
      <c r="H9051" s="12"/>
      <c r="J9051" s="29"/>
      <c r="K9051" s="45"/>
      <c r="L9051" s="45"/>
      <c r="M9051" s="45"/>
    </row>
    <row r="9052" spans="8:13" s="28" customFormat="1" x14ac:dyDescent="0.2">
      <c r="H9052" s="12"/>
      <c r="J9052" s="29"/>
      <c r="K9052" s="45"/>
      <c r="L9052" s="45"/>
      <c r="M9052" s="45"/>
    </row>
    <row r="9053" spans="8:13" s="28" customFormat="1" x14ac:dyDescent="0.2">
      <c r="H9053" s="12"/>
      <c r="J9053" s="29"/>
      <c r="K9053" s="45"/>
      <c r="L9053" s="45"/>
      <c r="M9053" s="45"/>
    </row>
    <row r="9054" spans="8:13" s="28" customFormat="1" x14ac:dyDescent="0.2">
      <c r="H9054" s="12"/>
      <c r="J9054" s="29"/>
      <c r="K9054" s="45"/>
      <c r="L9054" s="45"/>
      <c r="M9054" s="45"/>
    </row>
    <row r="9055" spans="8:13" s="28" customFormat="1" x14ac:dyDescent="0.2">
      <c r="H9055" s="12"/>
      <c r="J9055" s="29"/>
      <c r="K9055" s="45"/>
      <c r="L9055" s="45"/>
      <c r="M9055" s="45"/>
    </row>
    <row r="9056" spans="8:13" s="28" customFormat="1" x14ac:dyDescent="0.2">
      <c r="H9056" s="12"/>
      <c r="J9056" s="29"/>
      <c r="K9056" s="45"/>
      <c r="L9056" s="45"/>
      <c r="M9056" s="45"/>
    </row>
    <row r="9057" spans="8:13" s="28" customFormat="1" x14ac:dyDescent="0.2">
      <c r="H9057" s="12"/>
      <c r="J9057" s="29"/>
      <c r="K9057" s="45"/>
      <c r="L9057" s="45"/>
      <c r="M9057" s="45"/>
    </row>
    <row r="9058" spans="8:13" s="28" customFormat="1" x14ac:dyDescent="0.2">
      <c r="H9058" s="12"/>
      <c r="J9058" s="29"/>
      <c r="K9058" s="45"/>
      <c r="L9058" s="45"/>
      <c r="M9058" s="45"/>
    </row>
    <row r="9059" spans="8:13" s="28" customFormat="1" x14ac:dyDescent="0.2">
      <c r="H9059" s="12"/>
      <c r="J9059" s="29"/>
      <c r="K9059" s="45"/>
      <c r="L9059" s="45"/>
      <c r="M9059" s="45"/>
    </row>
    <row r="9060" spans="8:13" s="28" customFormat="1" x14ac:dyDescent="0.2">
      <c r="H9060" s="12"/>
      <c r="J9060" s="29"/>
      <c r="K9060" s="45"/>
      <c r="L9060" s="45"/>
      <c r="M9060" s="45"/>
    </row>
    <row r="9061" spans="8:13" s="28" customFormat="1" x14ac:dyDescent="0.2">
      <c r="H9061" s="12"/>
      <c r="J9061" s="29"/>
      <c r="K9061" s="45"/>
      <c r="L9061" s="45"/>
      <c r="M9061" s="45"/>
    </row>
    <row r="9062" spans="8:13" s="28" customFormat="1" x14ac:dyDescent="0.2">
      <c r="H9062" s="12"/>
      <c r="J9062" s="29"/>
      <c r="K9062" s="45"/>
      <c r="L9062" s="45"/>
      <c r="M9062" s="45"/>
    </row>
    <row r="9063" spans="8:13" s="28" customFormat="1" x14ac:dyDescent="0.2">
      <c r="H9063" s="12"/>
      <c r="J9063" s="29"/>
      <c r="K9063" s="45"/>
      <c r="L9063" s="45"/>
      <c r="M9063" s="45"/>
    </row>
    <row r="9064" spans="8:13" s="28" customFormat="1" x14ac:dyDescent="0.2">
      <c r="H9064" s="12"/>
      <c r="J9064" s="29"/>
      <c r="K9064" s="45"/>
      <c r="L9064" s="45"/>
      <c r="M9064" s="45"/>
    </row>
    <row r="9065" spans="8:13" s="28" customFormat="1" x14ac:dyDescent="0.2">
      <c r="H9065" s="12"/>
      <c r="J9065" s="29"/>
      <c r="K9065" s="45"/>
      <c r="L9065" s="45"/>
      <c r="M9065" s="45"/>
    </row>
    <row r="9066" spans="8:13" s="28" customFormat="1" x14ac:dyDescent="0.2">
      <c r="H9066" s="12"/>
      <c r="J9066" s="29"/>
      <c r="K9066" s="45"/>
      <c r="L9066" s="45"/>
      <c r="M9066" s="45"/>
    </row>
    <row r="9067" spans="8:13" s="28" customFormat="1" x14ac:dyDescent="0.2">
      <c r="H9067" s="12"/>
      <c r="J9067" s="29"/>
      <c r="K9067" s="45"/>
      <c r="L9067" s="45"/>
      <c r="M9067" s="45"/>
    </row>
    <row r="9068" spans="8:13" s="28" customFormat="1" x14ac:dyDescent="0.2">
      <c r="H9068" s="12"/>
      <c r="J9068" s="29"/>
      <c r="K9068" s="45"/>
      <c r="L9068" s="45"/>
      <c r="M9068" s="45"/>
    </row>
    <row r="9069" spans="8:13" s="28" customFormat="1" x14ac:dyDescent="0.2">
      <c r="H9069" s="12"/>
      <c r="J9069" s="29"/>
      <c r="K9069" s="45"/>
      <c r="L9069" s="45"/>
      <c r="M9069" s="45"/>
    </row>
    <row r="9070" spans="8:13" s="28" customFormat="1" x14ac:dyDescent="0.2">
      <c r="H9070" s="12"/>
      <c r="J9070" s="29"/>
      <c r="K9070" s="45"/>
      <c r="L9070" s="45"/>
      <c r="M9070" s="45"/>
    </row>
    <row r="9071" spans="8:13" s="28" customFormat="1" x14ac:dyDescent="0.2">
      <c r="H9071" s="12"/>
      <c r="J9071" s="29"/>
      <c r="K9071" s="45"/>
      <c r="L9071" s="45"/>
      <c r="M9071" s="45"/>
    </row>
    <row r="9072" spans="8:13" s="28" customFormat="1" x14ac:dyDescent="0.2">
      <c r="H9072" s="12"/>
      <c r="J9072" s="29"/>
      <c r="K9072" s="45"/>
      <c r="L9072" s="45"/>
      <c r="M9072" s="45"/>
    </row>
    <row r="9073" spans="8:13" s="28" customFormat="1" x14ac:dyDescent="0.2">
      <c r="H9073" s="12"/>
      <c r="J9073" s="29"/>
      <c r="K9073" s="45"/>
      <c r="L9073" s="45"/>
      <c r="M9073" s="45"/>
    </row>
    <row r="9074" spans="8:13" s="28" customFormat="1" x14ac:dyDescent="0.2">
      <c r="H9074" s="12"/>
      <c r="J9074" s="29"/>
      <c r="K9074" s="45"/>
      <c r="L9074" s="45"/>
      <c r="M9074" s="45"/>
    </row>
    <row r="9075" spans="8:13" s="28" customFormat="1" x14ac:dyDescent="0.2">
      <c r="H9075" s="12"/>
      <c r="J9075" s="29"/>
      <c r="K9075" s="45"/>
      <c r="L9075" s="45"/>
      <c r="M9075" s="45"/>
    </row>
    <row r="9076" spans="8:13" s="28" customFormat="1" x14ac:dyDescent="0.2">
      <c r="H9076" s="12"/>
      <c r="J9076" s="29"/>
      <c r="K9076" s="45"/>
      <c r="L9076" s="45"/>
      <c r="M9076" s="45"/>
    </row>
    <row r="9077" spans="8:13" s="28" customFormat="1" x14ac:dyDescent="0.2">
      <c r="H9077" s="12"/>
      <c r="J9077" s="29"/>
      <c r="K9077" s="45"/>
      <c r="L9077" s="45"/>
      <c r="M9077" s="45"/>
    </row>
    <row r="9078" spans="8:13" s="28" customFormat="1" x14ac:dyDescent="0.2">
      <c r="H9078" s="12"/>
      <c r="J9078" s="29"/>
      <c r="K9078" s="45"/>
      <c r="L9078" s="45"/>
      <c r="M9078" s="45"/>
    </row>
    <row r="9079" spans="8:13" s="28" customFormat="1" x14ac:dyDescent="0.2">
      <c r="H9079" s="12"/>
      <c r="J9079" s="29"/>
      <c r="K9079" s="45"/>
      <c r="L9079" s="45"/>
      <c r="M9079" s="45"/>
    </row>
    <row r="9080" spans="8:13" s="28" customFormat="1" x14ac:dyDescent="0.2">
      <c r="H9080" s="12"/>
      <c r="J9080" s="29"/>
      <c r="K9080" s="45"/>
      <c r="L9080" s="45"/>
      <c r="M9080" s="45"/>
    </row>
    <row r="9081" spans="8:13" s="28" customFormat="1" x14ac:dyDescent="0.2">
      <c r="H9081" s="12"/>
      <c r="J9081" s="29"/>
      <c r="K9081" s="45"/>
      <c r="L9081" s="45"/>
      <c r="M9081" s="45"/>
    </row>
    <row r="9082" spans="8:13" s="28" customFormat="1" x14ac:dyDescent="0.2">
      <c r="H9082" s="12"/>
      <c r="J9082" s="29"/>
      <c r="K9082" s="45"/>
      <c r="L9082" s="45"/>
      <c r="M9082" s="45"/>
    </row>
    <row r="9083" spans="8:13" s="28" customFormat="1" x14ac:dyDescent="0.2">
      <c r="H9083" s="12"/>
      <c r="J9083" s="29"/>
      <c r="K9083" s="45"/>
      <c r="L9083" s="45"/>
      <c r="M9083" s="45"/>
    </row>
    <row r="9084" spans="8:13" s="28" customFormat="1" x14ac:dyDescent="0.2">
      <c r="H9084" s="12"/>
      <c r="J9084" s="29"/>
      <c r="K9084" s="45"/>
      <c r="L9084" s="45"/>
      <c r="M9084" s="45"/>
    </row>
    <row r="9085" spans="8:13" s="28" customFormat="1" x14ac:dyDescent="0.2">
      <c r="H9085" s="12"/>
      <c r="J9085" s="29"/>
      <c r="K9085" s="45"/>
      <c r="L9085" s="45"/>
      <c r="M9085" s="45"/>
    </row>
    <row r="9086" spans="8:13" s="28" customFormat="1" x14ac:dyDescent="0.2">
      <c r="H9086" s="12"/>
      <c r="J9086" s="29"/>
      <c r="K9086" s="45"/>
      <c r="L9086" s="45"/>
      <c r="M9086" s="45"/>
    </row>
    <row r="9087" spans="8:13" s="28" customFormat="1" x14ac:dyDescent="0.2">
      <c r="H9087" s="12"/>
      <c r="J9087" s="29"/>
      <c r="K9087" s="45"/>
      <c r="L9087" s="45"/>
      <c r="M9087" s="45"/>
    </row>
    <row r="9088" spans="8:13" s="28" customFormat="1" x14ac:dyDescent="0.2">
      <c r="H9088" s="12"/>
      <c r="J9088" s="29"/>
      <c r="K9088" s="45"/>
      <c r="L9088" s="45"/>
      <c r="M9088" s="45"/>
    </row>
    <row r="9089" spans="8:13" s="28" customFormat="1" x14ac:dyDescent="0.2">
      <c r="H9089" s="12"/>
      <c r="J9089" s="29"/>
      <c r="K9089" s="45"/>
      <c r="L9089" s="45"/>
      <c r="M9089" s="45"/>
    </row>
    <row r="9090" spans="8:13" s="28" customFormat="1" x14ac:dyDescent="0.2">
      <c r="H9090" s="12"/>
      <c r="J9090" s="29"/>
      <c r="K9090" s="45"/>
      <c r="L9090" s="45"/>
      <c r="M9090" s="45"/>
    </row>
    <row r="9091" spans="8:13" s="28" customFormat="1" x14ac:dyDescent="0.2">
      <c r="H9091" s="12"/>
      <c r="J9091" s="29"/>
      <c r="K9091" s="45"/>
      <c r="L9091" s="45"/>
      <c r="M9091" s="45"/>
    </row>
    <row r="9092" spans="8:13" s="28" customFormat="1" x14ac:dyDescent="0.2">
      <c r="H9092" s="12"/>
      <c r="J9092" s="29"/>
      <c r="K9092" s="45"/>
      <c r="L9092" s="45"/>
      <c r="M9092" s="45"/>
    </row>
    <row r="9093" spans="8:13" s="28" customFormat="1" x14ac:dyDescent="0.2">
      <c r="H9093" s="12"/>
      <c r="J9093" s="29"/>
      <c r="K9093" s="45"/>
      <c r="L9093" s="45"/>
      <c r="M9093" s="45"/>
    </row>
    <row r="9094" spans="8:13" s="28" customFormat="1" x14ac:dyDescent="0.2">
      <c r="H9094" s="12"/>
      <c r="J9094" s="29"/>
      <c r="K9094" s="45"/>
      <c r="L9094" s="45"/>
      <c r="M9094" s="45"/>
    </row>
    <row r="9095" spans="8:13" s="28" customFormat="1" x14ac:dyDescent="0.2">
      <c r="H9095" s="12"/>
      <c r="J9095" s="29"/>
      <c r="K9095" s="45"/>
      <c r="L9095" s="45"/>
      <c r="M9095" s="45"/>
    </row>
    <row r="9096" spans="8:13" s="28" customFormat="1" x14ac:dyDescent="0.2">
      <c r="H9096" s="12"/>
      <c r="J9096" s="29"/>
      <c r="K9096" s="45"/>
      <c r="L9096" s="45"/>
      <c r="M9096" s="45"/>
    </row>
    <row r="9097" spans="8:13" s="28" customFormat="1" x14ac:dyDescent="0.2">
      <c r="H9097" s="12"/>
      <c r="J9097" s="29"/>
      <c r="K9097" s="45"/>
      <c r="L9097" s="45"/>
      <c r="M9097" s="45"/>
    </row>
    <row r="9098" spans="8:13" s="28" customFormat="1" x14ac:dyDescent="0.2">
      <c r="H9098" s="12"/>
      <c r="J9098" s="29"/>
      <c r="K9098" s="45"/>
      <c r="L9098" s="45"/>
      <c r="M9098" s="45"/>
    </row>
    <row r="9099" spans="8:13" s="28" customFormat="1" x14ac:dyDescent="0.2">
      <c r="H9099" s="12"/>
      <c r="J9099" s="29"/>
      <c r="K9099" s="45"/>
      <c r="L9099" s="45"/>
      <c r="M9099" s="45"/>
    </row>
    <row r="9100" spans="8:13" s="28" customFormat="1" x14ac:dyDescent="0.2">
      <c r="H9100" s="12"/>
      <c r="J9100" s="29"/>
      <c r="K9100" s="45"/>
      <c r="L9100" s="45"/>
      <c r="M9100" s="45"/>
    </row>
    <row r="9101" spans="8:13" s="28" customFormat="1" x14ac:dyDescent="0.2">
      <c r="H9101" s="12"/>
      <c r="J9101" s="29"/>
      <c r="K9101" s="45"/>
      <c r="L9101" s="45"/>
      <c r="M9101" s="45"/>
    </row>
    <row r="9102" spans="8:13" s="28" customFormat="1" x14ac:dyDescent="0.2">
      <c r="H9102" s="12"/>
      <c r="J9102" s="29"/>
      <c r="K9102" s="45"/>
      <c r="L9102" s="45"/>
      <c r="M9102" s="45"/>
    </row>
    <row r="9103" spans="8:13" s="28" customFormat="1" x14ac:dyDescent="0.2">
      <c r="H9103" s="12"/>
      <c r="J9103" s="29"/>
      <c r="K9103" s="45"/>
      <c r="L9103" s="45"/>
      <c r="M9103" s="45"/>
    </row>
    <row r="9104" spans="8:13" s="28" customFormat="1" x14ac:dyDescent="0.2">
      <c r="H9104" s="12"/>
      <c r="J9104" s="29"/>
      <c r="K9104" s="45"/>
      <c r="L9104" s="45"/>
      <c r="M9104" s="45"/>
    </row>
    <row r="9105" spans="8:13" s="28" customFormat="1" x14ac:dyDescent="0.2">
      <c r="H9105" s="12"/>
      <c r="J9105" s="29"/>
      <c r="K9105" s="45"/>
      <c r="L9105" s="45"/>
      <c r="M9105" s="45"/>
    </row>
    <row r="9106" spans="8:13" s="28" customFormat="1" x14ac:dyDescent="0.2">
      <c r="H9106" s="12"/>
      <c r="J9106" s="29"/>
      <c r="K9106" s="45"/>
      <c r="L9106" s="45"/>
      <c r="M9106" s="45"/>
    </row>
    <row r="9107" spans="8:13" s="28" customFormat="1" x14ac:dyDescent="0.2">
      <c r="H9107" s="12"/>
      <c r="J9107" s="29"/>
      <c r="K9107" s="45"/>
      <c r="L9107" s="45"/>
      <c r="M9107" s="45"/>
    </row>
    <row r="9108" spans="8:13" s="28" customFormat="1" x14ac:dyDescent="0.2">
      <c r="H9108" s="12"/>
      <c r="J9108" s="29"/>
      <c r="K9108" s="45"/>
      <c r="L9108" s="45"/>
      <c r="M9108" s="45"/>
    </row>
    <row r="9109" spans="8:13" s="28" customFormat="1" x14ac:dyDescent="0.2">
      <c r="H9109" s="12"/>
      <c r="J9109" s="29"/>
      <c r="K9109" s="45"/>
      <c r="L9109" s="45"/>
      <c r="M9109" s="45"/>
    </row>
    <row r="9110" spans="8:13" s="28" customFormat="1" x14ac:dyDescent="0.2">
      <c r="H9110" s="12"/>
      <c r="J9110" s="29"/>
      <c r="K9110" s="45"/>
      <c r="L9110" s="45"/>
      <c r="M9110" s="45"/>
    </row>
    <row r="9111" spans="8:13" s="28" customFormat="1" x14ac:dyDescent="0.2">
      <c r="H9111" s="12"/>
      <c r="J9111" s="29"/>
      <c r="K9111" s="45"/>
      <c r="L9111" s="45"/>
      <c r="M9111" s="45"/>
    </row>
    <row r="9112" spans="8:13" s="28" customFormat="1" x14ac:dyDescent="0.2">
      <c r="H9112" s="12"/>
      <c r="J9112" s="29"/>
      <c r="K9112" s="45"/>
      <c r="L9112" s="45"/>
      <c r="M9112" s="45"/>
    </row>
    <row r="9113" spans="8:13" s="28" customFormat="1" x14ac:dyDescent="0.2">
      <c r="H9113" s="12"/>
      <c r="J9113" s="29"/>
      <c r="K9113" s="45"/>
      <c r="L9113" s="45"/>
      <c r="M9113" s="45"/>
    </row>
    <row r="9114" spans="8:13" s="28" customFormat="1" x14ac:dyDescent="0.2">
      <c r="H9114" s="12"/>
      <c r="J9114" s="29"/>
      <c r="K9114" s="45"/>
      <c r="L9114" s="45"/>
      <c r="M9114" s="45"/>
    </row>
    <row r="9115" spans="8:13" s="28" customFormat="1" x14ac:dyDescent="0.2">
      <c r="H9115" s="12"/>
      <c r="J9115" s="29"/>
      <c r="K9115" s="45"/>
      <c r="L9115" s="45"/>
      <c r="M9115" s="45"/>
    </row>
    <row r="9116" spans="8:13" s="28" customFormat="1" x14ac:dyDescent="0.2">
      <c r="H9116" s="12"/>
      <c r="J9116" s="29"/>
      <c r="K9116" s="45"/>
      <c r="L9116" s="45"/>
      <c r="M9116" s="45"/>
    </row>
    <row r="9117" spans="8:13" s="28" customFormat="1" x14ac:dyDescent="0.2">
      <c r="H9117" s="12"/>
      <c r="J9117" s="29"/>
      <c r="K9117" s="45"/>
      <c r="L9117" s="45"/>
      <c r="M9117" s="45"/>
    </row>
    <row r="9118" spans="8:13" s="28" customFormat="1" x14ac:dyDescent="0.2">
      <c r="H9118" s="12"/>
      <c r="J9118" s="29"/>
      <c r="K9118" s="45"/>
      <c r="L9118" s="45"/>
      <c r="M9118" s="45"/>
    </row>
    <row r="9119" spans="8:13" s="28" customFormat="1" x14ac:dyDescent="0.2">
      <c r="H9119" s="12"/>
      <c r="J9119" s="29"/>
      <c r="K9119" s="45"/>
      <c r="L9119" s="45"/>
      <c r="M9119" s="45"/>
    </row>
    <row r="9120" spans="8:13" s="28" customFormat="1" x14ac:dyDescent="0.2">
      <c r="H9120" s="12"/>
      <c r="J9120" s="29"/>
      <c r="K9120" s="45"/>
      <c r="L9120" s="45"/>
      <c r="M9120" s="45"/>
    </row>
    <row r="9121" spans="8:13" s="28" customFormat="1" x14ac:dyDescent="0.2">
      <c r="H9121" s="12"/>
      <c r="J9121" s="29"/>
      <c r="K9121" s="45"/>
      <c r="L9121" s="45"/>
      <c r="M9121" s="45"/>
    </row>
    <row r="9122" spans="8:13" s="28" customFormat="1" x14ac:dyDescent="0.2">
      <c r="H9122" s="12"/>
      <c r="J9122" s="29"/>
      <c r="K9122" s="45"/>
      <c r="L9122" s="45"/>
      <c r="M9122" s="45"/>
    </row>
    <row r="9123" spans="8:13" s="28" customFormat="1" x14ac:dyDescent="0.2">
      <c r="H9123" s="12"/>
      <c r="J9123" s="29"/>
      <c r="K9123" s="45"/>
      <c r="L9123" s="45"/>
      <c r="M9123" s="45"/>
    </row>
    <row r="9124" spans="8:13" s="28" customFormat="1" x14ac:dyDescent="0.2">
      <c r="H9124" s="12"/>
      <c r="J9124" s="29"/>
      <c r="K9124" s="45"/>
      <c r="L9124" s="45"/>
      <c r="M9124" s="45"/>
    </row>
    <row r="9125" spans="8:13" s="28" customFormat="1" x14ac:dyDescent="0.2">
      <c r="H9125" s="12"/>
      <c r="J9125" s="29"/>
      <c r="K9125" s="45"/>
      <c r="L9125" s="45"/>
      <c r="M9125" s="45"/>
    </row>
    <row r="9126" spans="8:13" s="28" customFormat="1" x14ac:dyDescent="0.2">
      <c r="H9126" s="12"/>
      <c r="J9126" s="29"/>
      <c r="K9126" s="45"/>
      <c r="L9126" s="45"/>
      <c r="M9126" s="45"/>
    </row>
    <row r="9127" spans="8:13" s="28" customFormat="1" x14ac:dyDescent="0.2">
      <c r="H9127" s="12"/>
      <c r="J9127" s="29"/>
      <c r="K9127" s="45"/>
      <c r="L9127" s="45"/>
      <c r="M9127" s="45"/>
    </row>
    <row r="9128" spans="8:13" s="28" customFormat="1" x14ac:dyDescent="0.2">
      <c r="H9128" s="12"/>
      <c r="J9128" s="29"/>
      <c r="K9128" s="45"/>
      <c r="L9128" s="45"/>
      <c r="M9128" s="45"/>
    </row>
    <row r="9129" spans="8:13" s="28" customFormat="1" x14ac:dyDescent="0.2">
      <c r="H9129" s="12"/>
      <c r="J9129" s="29"/>
      <c r="K9129" s="45"/>
      <c r="L9129" s="45"/>
      <c r="M9129" s="45"/>
    </row>
    <row r="9130" spans="8:13" s="28" customFormat="1" x14ac:dyDescent="0.2">
      <c r="H9130" s="12"/>
      <c r="J9130" s="29"/>
      <c r="K9130" s="45"/>
      <c r="L9130" s="45"/>
      <c r="M9130" s="45"/>
    </row>
    <row r="9131" spans="8:13" s="28" customFormat="1" x14ac:dyDescent="0.2">
      <c r="H9131" s="12"/>
      <c r="J9131" s="29"/>
      <c r="K9131" s="45"/>
      <c r="L9131" s="45"/>
      <c r="M9131" s="45"/>
    </row>
    <row r="9132" spans="8:13" s="28" customFormat="1" x14ac:dyDescent="0.2">
      <c r="H9132" s="12"/>
      <c r="J9132" s="29"/>
      <c r="K9132" s="45"/>
      <c r="L9132" s="45"/>
      <c r="M9132" s="45"/>
    </row>
    <row r="9133" spans="8:13" s="28" customFormat="1" x14ac:dyDescent="0.2">
      <c r="H9133" s="12"/>
      <c r="J9133" s="29"/>
      <c r="K9133" s="45"/>
      <c r="L9133" s="45"/>
      <c r="M9133" s="45"/>
    </row>
    <row r="9134" spans="8:13" s="28" customFormat="1" x14ac:dyDescent="0.2">
      <c r="H9134" s="12"/>
      <c r="J9134" s="29"/>
      <c r="K9134" s="45"/>
      <c r="L9134" s="45"/>
      <c r="M9134" s="45"/>
    </row>
    <row r="9135" spans="8:13" s="28" customFormat="1" x14ac:dyDescent="0.2">
      <c r="H9135" s="12"/>
      <c r="J9135" s="29"/>
      <c r="K9135" s="45"/>
      <c r="L9135" s="45"/>
      <c r="M9135" s="45"/>
    </row>
    <row r="9136" spans="8:13" s="28" customFormat="1" x14ac:dyDescent="0.2">
      <c r="H9136" s="12"/>
      <c r="J9136" s="29"/>
      <c r="K9136" s="45"/>
      <c r="L9136" s="45"/>
      <c r="M9136" s="45"/>
    </row>
    <row r="9137" spans="8:13" s="28" customFormat="1" x14ac:dyDescent="0.2">
      <c r="H9137" s="12"/>
      <c r="J9137" s="29"/>
      <c r="K9137" s="45"/>
      <c r="L9137" s="45"/>
      <c r="M9137" s="45"/>
    </row>
    <row r="9138" spans="8:13" s="28" customFormat="1" x14ac:dyDescent="0.2">
      <c r="H9138" s="12"/>
      <c r="J9138" s="29"/>
      <c r="K9138" s="45"/>
      <c r="L9138" s="45"/>
      <c r="M9138" s="45"/>
    </row>
    <row r="9139" spans="8:13" s="28" customFormat="1" x14ac:dyDescent="0.2">
      <c r="H9139" s="12"/>
      <c r="J9139" s="29"/>
      <c r="K9139" s="45"/>
      <c r="L9139" s="45"/>
      <c r="M9139" s="45"/>
    </row>
    <row r="9140" spans="8:13" s="28" customFormat="1" x14ac:dyDescent="0.2">
      <c r="H9140" s="12"/>
      <c r="J9140" s="29"/>
      <c r="K9140" s="45"/>
      <c r="L9140" s="45"/>
      <c r="M9140" s="45"/>
    </row>
    <row r="9141" spans="8:13" s="28" customFormat="1" x14ac:dyDescent="0.2">
      <c r="H9141" s="12"/>
      <c r="J9141" s="29"/>
      <c r="K9141" s="45"/>
      <c r="L9141" s="45"/>
      <c r="M9141" s="45"/>
    </row>
    <row r="9142" spans="8:13" s="28" customFormat="1" x14ac:dyDescent="0.2">
      <c r="H9142" s="12"/>
      <c r="J9142" s="29"/>
      <c r="K9142" s="45"/>
      <c r="L9142" s="45"/>
      <c r="M9142" s="45"/>
    </row>
    <row r="9143" spans="8:13" s="28" customFormat="1" x14ac:dyDescent="0.2">
      <c r="H9143" s="12"/>
      <c r="J9143" s="29"/>
      <c r="K9143" s="45"/>
      <c r="L9143" s="45"/>
      <c r="M9143" s="45"/>
    </row>
    <row r="9144" spans="8:13" s="28" customFormat="1" x14ac:dyDescent="0.2">
      <c r="H9144" s="12"/>
      <c r="J9144" s="29"/>
      <c r="K9144" s="45"/>
      <c r="L9144" s="45"/>
      <c r="M9144" s="45"/>
    </row>
    <row r="9145" spans="8:13" s="28" customFormat="1" x14ac:dyDescent="0.2">
      <c r="H9145" s="12"/>
      <c r="J9145" s="29"/>
      <c r="K9145" s="45"/>
      <c r="L9145" s="45"/>
      <c r="M9145" s="45"/>
    </row>
    <row r="9146" spans="8:13" s="28" customFormat="1" x14ac:dyDescent="0.2">
      <c r="H9146" s="12"/>
      <c r="J9146" s="29"/>
      <c r="K9146" s="45"/>
      <c r="L9146" s="45"/>
      <c r="M9146" s="45"/>
    </row>
    <row r="9147" spans="8:13" s="28" customFormat="1" x14ac:dyDescent="0.2">
      <c r="H9147" s="12"/>
      <c r="J9147" s="29"/>
      <c r="K9147" s="45"/>
      <c r="L9147" s="45"/>
      <c r="M9147" s="45"/>
    </row>
    <row r="9148" spans="8:13" s="28" customFormat="1" x14ac:dyDescent="0.2">
      <c r="H9148" s="12"/>
      <c r="J9148" s="29"/>
      <c r="K9148" s="45"/>
      <c r="L9148" s="45"/>
      <c r="M9148" s="45"/>
    </row>
    <row r="9149" spans="8:13" s="28" customFormat="1" x14ac:dyDescent="0.2">
      <c r="H9149" s="12"/>
      <c r="J9149" s="29"/>
      <c r="K9149" s="45"/>
      <c r="L9149" s="45"/>
      <c r="M9149" s="45"/>
    </row>
    <row r="9150" spans="8:13" s="28" customFormat="1" x14ac:dyDescent="0.2">
      <c r="H9150" s="12"/>
      <c r="J9150" s="29"/>
      <c r="K9150" s="45"/>
      <c r="L9150" s="45"/>
      <c r="M9150" s="45"/>
    </row>
    <row r="9151" spans="8:13" s="28" customFormat="1" x14ac:dyDescent="0.2">
      <c r="H9151" s="12"/>
      <c r="J9151" s="29"/>
      <c r="K9151" s="45"/>
      <c r="L9151" s="45"/>
      <c r="M9151" s="45"/>
    </row>
    <row r="9152" spans="8:13" s="28" customFormat="1" x14ac:dyDescent="0.2">
      <c r="H9152" s="12"/>
      <c r="J9152" s="29"/>
      <c r="K9152" s="45"/>
      <c r="L9152" s="45"/>
      <c r="M9152" s="45"/>
    </row>
    <row r="9153" spans="8:13" s="28" customFormat="1" x14ac:dyDescent="0.2">
      <c r="H9153" s="12"/>
      <c r="J9153" s="29"/>
      <c r="K9153" s="45"/>
      <c r="L9153" s="45"/>
      <c r="M9153" s="45"/>
    </row>
    <row r="9154" spans="8:13" s="28" customFormat="1" x14ac:dyDescent="0.2">
      <c r="H9154" s="12"/>
      <c r="J9154" s="29"/>
      <c r="K9154" s="45"/>
      <c r="L9154" s="45"/>
      <c r="M9154" s="45"/>
    </row>
    <row r="9155" spans="8:13" s="28" customFormat="1" x14ac:dyDescent="0.2">
      <c r="H9155" s="12"/>
      <c r="J9155" s="29"/>
      <c r="K9155" s="45"/>
      <c r="L9155" s="45"/>
      <c r="M9155" s="45"/>
    </row>
    <row r="9156" spans="8:13" s="28" customFormat="1" x14ac:dyDescent="0.2">
      <c r="H9156" s="12"/>
      <c r="J9156" s="29"/>
      <c r="K9156" s="45"/>
      <c r="L9156" s="45"/>
      <c r="M9156" s="45"/>
    </row>
    <row r="9157" spans="8:13" s="28" customFormat="1" x14ac:dyDescent="0.2">
      <c r="H9157" s="12"/>
      <c r="J9157" s="29"/>
      <c r="K9157" s="45"/>
      <c r="L9157" s="45"/>
      <c r="M9157" s="45"/>
    </row>
    <row r="9158" spans="8:13" s="28" customFormat="1" x14ac:dyDescent="0.2">
      <c r="H9158" s="12"/>
      <c r="J9158" s="29"/>
      <c r="K9158" s="45"/>
      <c r="L9158" s="45"/>
      <c r="M9158" s="45"/>
    </row>
    <row r="9159" spans="8:13" s="28" customFormat="1" x14ac:dyDescent="0.2">
      <c r="H9159" s="12"/>
      <c r="J9159" s="29"/>
      <c r="K9159" s="45"/>
      <c r="L9159" s="45"/>
      <c r="M9159" s="45"/>
    </row>
    <row r="9160" spans="8:13" s="28" customFormat="1" x14ac:dyDescent="0.2">
      <c r="H9160" s="12"/>
      <c r="J9160" s="29"/>
      <c r="K9160" s="45"/>
      <c r="L9160" s="45"/>
      <c r="M9160" s="45"/>
    </row>
    <row r="9161" spans="8:13" s="28" customFormat="1" x14ac:dyDescent="0.2">
      <c r="H9161" s="12"/>
      <c r="J9161" s="29"/>
      <c r="K9161" s="45"/>
      <c r="L9161" s="45"/>
      <c r="M9161" s="45"/>
    </row>
    <row r="9162" spans="8:13" s="28" customFormat="1" x14ac:dyDescent="0.2">
      <c r="H9162" s="12"/>
      <c r="J9162" s="29"/>
      <c r="K9162" s="45"/>
      <c r="L9162" s="45"/>
      <c r="M9162" s="45"/>
    </row>
    <row r="9163" spans="8:13" s="28" customFormat="1" x14ac:dyDescent="0.2">
      <c r="H9163" s="12"/>
      <c r="J9163" s="29"/>
      <c r="K9163" s="45"/>
      <c r="L9163" s="45"/>
      <c r="M9163" s="45"/>
    </row>
    <row r="9164" spans="8:13" s="28" customFormat="1" x14ac:dyDescent="0.2">
      <c r="H9164" s="12"/>
      <c r="J9164" s="29"/>
      <c r="K9164" s="45"/>
      <c r="L9164" s="45"/>
      <c r="M9164" s="45"/>
    </row>
    <row r="9165" spans="8:13" s="28" customFormat="1" x14ac:dyDescent="0.2">
      <c r="H9165" s="12"/>
      <c r="J9165" s="29"/>
      <c r="K9165" s="45"/>
      <c r="L9165" s="45"/>
      <c r="M9165" s="45"/>
    </row>
    <row r="9166" spans="8:13" s="28" customFormat="1" x14ac:dyDescent="0.2">
      <c r="H9166" s="12"/>
      <c r="J9166" s="29"/>
      <c r="K9166" s="45"/>
      <c r="L9166" s="45"/>
      <c r="M9166" s="45"/>
    </row>
    <row r="9167" spans="8:13" s="28" customFormat="1" x14ac:dyDescent="0.2">
      <c r="H9167" s="12"/>
      <c r="J9167" s="29"/>
      <c r="K9167" s="45"/>
      <c r="L9167" s="45"/>
      <c r="M9167" s="45"/>
    </row>
    <row r="9168" spans="8:13" s="28" customFormat="1" x14ac:dyDescent="0.2">
      <c r="H9168" s="12"/>
      <c r="J9168" s="29"/>
      <c r="K9168" s="45"/>
      <c r="L9168" s="45"/>
      <c r="M9168" s="45"/>
    </row>
    <row r="9169" spans="8:13" s="28" customFormat="1" x14ac:dyDescent="0.2">
      <c r="H9169" s="12"/>
      <c r="J9169" s="29"/>
      <c r="K9169" s="45"/>
      <c r="L9169" s="45"/>
      <c r="M9169" s="45"/>
    </row>
    <row r="9170" spans="8:13" s="28" customFormat="1" x14ac:dyDescent="0.2">
      <c r="H9170" s="12"/>
      <c r="J9170" s="29"/>
      <c r="K9170" s="45"/>
      <c r="L9170" s="45"/>
      <c r="M9170" s="45"/>
    </row>
    <row r="9171" spans="8:13" s="28" customFormat="1" x14ac:dyDescent="0.2">
      <c r="H9171" s="12"/>
      <c r="J9171" s="29"/>
      <c r="K9171" s="45"/>
      <c r="L9171" s="45"/>
      <c r="M9171" s="45"/>
    </row>
    <row r="9172" spans="8:13" s="28" customFormat="1" x14ac:dyDescent="0.2">
      <c r="H9172" s="12"/>
      <c r="J9172" s="29"/>
      <c r="K9172" s="45"/>
      <c r="L9172" s="45"/>
      <c r="M9172" s="45"/>
    </row>
    <row r="9173" spans="8:13" s="28" customFormat="1" x14ac:dyDescent="0.2">
      <c r="H9173" s="12"/>
      <c r="J9173" s="29"/>
      <c r="K9173" s="45"/>
      <c r="L9173" s="45"/>
      <c r="M9173" s="45"/>
    </row>
    <row r="9174" spans="8:13" s="28" customFormat="1" x14ac:dyDescent="0.2">
      <c r="H9174" s="12"/>
      <c r="J9174" s="29"/>
      <c r="K9174" s="45"/>
      <c r="L9174" s="45"/>
      <c r="M9174" s="45"/>
    </row>
    <row r="9175" spans="8:13" s="28" customFormat="1" x14ac:dyDescent="0.2">
      <c r="H9175" s="12"/>
      <c r="J9175" s="29"/>
      <c r="K9175" s="45"/>
      <c r="L9175" s="45"/>
      <c r="M9175" s="45"/>
    </row>
    <row r="9176" spans="8:13" s="28" customFormat="1" x14ac:dyDescent="0.2">
      <c r="H9176" s="12"/>
      <c r="J9176" s="29"/>
      <c r="K9176" s="45"/>
      <c r="L9176" s="45"/>
      <c r="M9176" s="45"/>
    </row>
    <row r="9177" spans="8:13" s="28" customFormat="1" x14ac:dyDescent="0.2">
      <c r="H9177" s="12"/>
      <c r="J9177" s="29"/>
      <c r="K9177" s="45"/>
      <c r="L9177" s="45"/>
      <c r="M9177" s="45"/>
    </row>
    <row r="9178" spans="8:13" s="28" customFormat="1" x14ac:dyDescent="0.2">
      <c r="H9178" s="12"/>
      <c r="J9178" s="29"/>
      <c r="K9178" s="45"/>
      <c r="L9178" s="45"/>
      <c r="M9178" s="45"/>
    </row>
    <row r="9179" spans="8:13" s="28" customFormat="1" x14ac:dyDescent="0.2">
      <c r="H9179" s="12"/>
      <c r="J9179" s="29"/>
      <c r="K9179" s="45"/>
      <c r="L9179" s="45"/>
      <c r="M9179" s="45"/>
    </row>
    <row r="9180" spans="8:13" s="28" customFormat="1" x14ac:dyDescent="0.2">
      <c r="H9180" s="12"/>
      <c r="J9180" s="29"/>
      <c r="K9180" s="45"/>
      <c r="L9180" s="45"/>
      <c r="M9180" s="45"/>
    </row>
    <row r="9181" spans="8:13" s="28" customFormat="1" x14ac:dyDescent="0.2">
      <c r="H9181" s="12"/>
      <c r="J9181" s="29"/>
      <c r="K9181" s="45"/>
      <c r="L9181" s="45"/>
      <c r="M9181" s="45"/>
    </row>
    <row r="9182" spans="8:13" s="28" customFormat="1" x14ac:dyDescent="0.2">
      <c r="H9182" s="12"/>
      <c r="J9182" s="29"/>
      <c r="K9182" s="45"/>
      <c r="L9182" s="45"/>
      <c r="M9182" s="45"/>
    </row>
    <row r="9183" spans="8:13" s="28" customFormat="1" x14ac:dyDescent="0.2">
      <c r="H9183" s="12"/>
      <c r="J9183" s="29"/>
      <c r="K9183" s="45"/>
      <c r="L9183" s="45"/>
      <c r="M9183" s="45"/>
    </row>
    <row r="9184" spans="8:13" s="28" customFormat="1" x14ac:dyDescent="0.2">
      <c r="H9184" s="12"/>
      <c r="J9184" s="29"/>
      <c r="K9184" s="45"/>
      <c r="L9184" s="45"/>
      <c r="M9184" s="45"/>
    </row>
    <row r="9185" spans="8:13" s="28" customFormat="1" x14ac:dyDescent="0.2">
      <c r="H9185" s="12"/>
      <c r="J9185" s="29"/>
      <c r="K9185" s="45"/>
      <c r="L9185" s="45"/>
      <c r="M9185" s="45"/>
    </row>
    <row r="9186" spans="8:13" s="28" customFormat="1" x14ac:dyDescent="0.2">
      <c r="H9186" s="12"/>
      <c r="J9186" s="29"/>
      <c r="K9186" s="45"/>
      <c r="L9186" s="45"/>
      <c r="M9186" s="45"/>
    </row>
    <row r="9187" spans="8:13" s="28" customFormat="1" x14ac:dyDescent="0.2">
      <c r="H9187" s="12"/>
      <c r="J9187" s="29"/>
      <c r="K9187" s="45"/>
      <c r="L9187" s="45"/>
      <c r="M9187" s="45"/>
    </row>
    <row r="9188" spans="8:13" s="28" customFormat="1" x14ac:dyDescent="0.2">
      <c r="H9188" s="12"/>
      <c r="J9188" s="29"/>
      <c r="K9188" s="45"/>
      <c r="L9188" s="45"/>
      <c r="M9188" s="45"/>
    </row>
    <row r="9189" spans="8:13" s="28" customFormat="1" x14ac:dyDescent="0.2">
      <c r="H9189" s="12"/>
      <c r="J9189" s="29"/>
      <c r="K9189" s="45"/>
      <c r="L9189" s="45"/>
      <c r="M9189" s="45"/>
    </row>
    <row r="9190" spans="8:13" s="28" customFormat="1" x14ac:dyDescent="0.2">
      <c r="H9190" s="12"/>
      <c r="J9190" s="29"/>
      <c r="K9190" s="45"/>
      <c r="L9190" s="45"/>
      <c r="M9190" s="45"/>
    </row>
    <row r="9191" spans="8:13" s="28" customFormat="1" x14ac:dyDescent="0.2">
      <c r="H9191" s="12"/>
      <c r="J9191" s="29"/>
      <c r="K9191" s="45"/>
      <c r="L9191" s="45"/>
      <c r="M9191" s="45"/>
    </row>
    <row r="9192" spans="8:13" s="28" customFormat="1" x14ac:dyDescent="0.2">
      <c r="H9192" s="12"/>
      <c r="J9192" s="29"/>
      <c r="K9192" s="45"/>
      <c r="L9192" s="45"/>
      <c r="M9192" s="45"/>
    </row>
    <row r="9193" spans="8:13" s="28" customFormat="1" x14ac:dyDescent="0.2">
      <c r="H9193" s="12"/>
      <c r="J9193" s="29"/>
      <c r="K9193" s="45"/>
      <c r="L9193" s="45"/>
      <c r="M9193" s="45"/>
    </row>
    <row r="9194" spans="8:13" s="28" customFormat="1" x14ac:dyDescent="0.2">
      <c r="H9194" s="12"/>
      <c r="J9194" s="29"/>
      <c r="K9194" s="45"/>
      <c r="L9194" s="45"/>
      <c r="M9194" s="45"/>
    </row>
    <row r="9195" spans="8:13" s="28" customFormat="1" x14ac:dyDescent="0.2">
      <c r="H9195" s="12"/>
      <c r="J9195" s="29"/>
      <c r="K9195" s="45"/>
      <c r="L9195" s="45"/>
      <c r="M9195" s="45"/>
    </row>
    <row r="9196" spans="8:13" s="28" customFormat="1" x14ac:dyDescent="0.2">
      <c r="H9196" s="12"/>
      <c r="J9196" s="29"/>
      <c r="K9196" s="45"/>
      <c r="L9196" s="45"/>
      <c r="M9196" s="45"/>
    </row>
    <row r="9197" spans="8:13" s="28" customFormat="1" x14ac:dyDescent="0.2">
      <c r="H9197" s="12"/>
      <c r="J9197" s="29"/>
      <c r="K9197" s="45"/>
      <c r="L9197" s="45"/>
      <c r="M9197" s="45"/>
    </row>
    <row r="9198" spans="8:13" s="28" customFormat="1" x14ac:dyDescent="0.2">
      <c r="H9198" s="12"/>
      <c r="J9198" s="29"/>
      <c r="K9198" s="45"/>
      <c r="L9198" s="45"/>
      <c r="M9198" s="45"/>
    </row>
    <row r="9199" spans="8:13" s="28" customFormat="1" x14ac:dyDescent="0.2">
      <c r="H9199" s="12"/>
      <c r="J9199" s="29"/>
      <c r="K9199" s="45"/>
      <c r="L9199" s="45"/>
      <c r="M9199" s="45"/>
    </row>
    <row r="9200" spans="8:13" s="28" customFormat="1" x14ac:dyDescent="0.2">
      <c r="H9200" s="12"/>
      <c r="J9200" s="29"/>
      <c r="K9200" s="45"/>
      <c r="L9200" s="45"/>
      <c r="M9200" s="45"/>
    </row>
    <row r="9201" spans="8:13" s="28" customFormat="1" x14ac:dyDescent="0.2">
      <c r="H9201" s="12"/>
      <c r="J9201" s="29"/>
      <c r="K9201" s="45"/>
      <c r="L9201" s="45"/>
      <c r="M9201" s="45"/>
    </row>
    <row r="9202" spans="8:13" s="28" customFormat="1" x14ac:dyDescent="0.2">
      <c r="H9202" s="12"/>
      <c r="J9202" s="29"/>
      <c r="K9202" s="45"/>
      <c r="L9202" s="45"/>
      <c r="M9202" s="45"/>
    </row>
    <row r="9203" spans="8:13" s="28" customFormat="1" x14ac:dyDescent="0.2">
      <c r="H9203" s="12"/>
      <c r="J9203" s="29"/>
      <c r="K9203" s="45"/>
      <c r="L9203" s="45"/>
      <c r="M9203" s="45"/>
    </row>
    <row r="9204" spans="8:13" s="28" customFormat="1" x14ac:dyDescent="0.2">
      <c r="H9204" s="12"/>
      <c r="J9204" s="29"/>
      <c r="K9204" s="45"/>
      <c r="L9204" s="45"/>
      <c r="M9204" s="45"/>
    </row>
    <row r="9205" spans="8:13" s="28" customFormat="1" x14ac:dyDescent="0.2">
      <c r="H9205" s="12"/>
      <c r="J9205" s="29"/>
      <c r="K9205" s="45"/>
      <c r="L9205" s="45"/>
      <c r="M9205" s="45"/>
    </row>
    <row r="9206" spans="8:13" s="28" customFormat="1" x14ac:dyDescent="0.2">
      <c r="H9206" s="12"/>
      <c r="J9206" s="29"/>
      <c r="K9206" s="45"/>
      <c r="L9206" s="45"/>
      <c r="M9206" s="45"/>
    </row>
    <row r="9207" spans="8:13" s="28" customFormat="1" x14ac:dyDescent="0.2">
      <c r="H9207" s="12"/>
      <c r="J9207" s="29"/>
      <c r="K9207" s="45"/>
      <c r="L9207" s="45"/>
      <c r="M9207" s="45"/>
    </row>
    <row r="9208" spans="8:13" s="28" customFormat="1" x14ac:dyDescent="0.2">
      <c r="H9208" s="12"/>
      <c r="J9208" s="29"/>
      <c r="K9208" s="45"/>
      <c r="L9208" s="45"/>
      <c r="M9208" s="45"/>
    </row>
    <row r="9209" spans="8:13" s="28" customFormat="1" x14ac:dyDescent="0.2">
      <c r="H9209" s="12"/>
      <c r="J9209" s="29"/>
      <c r="K9209" s="45"/>
      <c r="L9209" s="45"/>
      <c r="M9209" s="45"/>
    </row>
    <row r="9210" spans="8:13" s="28" customFormat="1" x14ac:dyDescent="0.2">
      <c r="H9210" s="12"/>
      <c r="J9210" s="29"/>
      <c r="K9210" s="45"/>
      <c r="L9210" s="45"/>
      <c r="M9210" s="45"/>
    </row>
    <row r="9211" spans="8:13" s="28" customFormat="1" x14ac:dyDescent="0.2">
      <c r="H9211" s="12"/>
      <c r="J9211" s="29"/>
      <c r="K9211" s="45"/>
      <c r="L9211" s="45"/>
      <c r="M9211" s="45"/>
    </row>
    <row r="9212" spans="8:13" s="28" customFormat="1" x14ac:dyDescent="0.2">
      <c r="H9212" s="12"/>
      <c r="J9212" s="29"/>
      <c r="K9212" s="45"/>
      <c r="L9212" s="45"/>
      <c r="M9212" s="45"/>
    </row>
    <row r="9213" spans="8:13" s="28" customFormat="1" x14ac:dyDescent="0.2">
      <c r="H9213" s="12"/>
      <c r="J9213" s="29"/>
      <c r="K9213" s="45"/>
      <c r="L9213" s="45"/>
      <c r="M9213" s="45"/>
    </row>
    <row r="9214" spans="8:13" s="28" customFormat="1" x14ac:dyDescent="0.2">
      <c r="H9214" s="12"/>
      <c r="J9214" s="29"/>
      <c r="K9214" s="45"/>
      <c r="L9214" s="45"/>
      <c r="M9214" s="45"/>
    </row>
    <row r="9215" spans="8:13" s="28" customFormat="1" x14ac:dyDescent="0.2">
      <c r="H9215" s="12"/>
      <c r="J9215" s="29"/>
      <c r="K9215" s="45"/>
      <c r="L9215" s="45"/>
      <c r="M9215" s="45"/>
    </row>
    <row r="9216" spans="8:13" s="28" customFormat="1" x14ac:dyDescent="0.2">
      <c r="H9216" s="12"/>
      <c r="J9216" s="29"/>
      <c r="K9216" s="45"/>
      <c r="L9216" s="45"/>
      <c r="M9216" s="45"/>
    </row>
    <row r="9217" spans="8:13" s="28" customFormat="1" x14ac:dyDescent="0.2">
      <c r="H9217" s="12"/>
      <c r="J9217" s="29"/>
      <c r="K9217" s="45"/>
      <c r="L9217" s="45"/>
      <c r="M9217" s="45"/>
    </row>
    <row r="9218" spans="8:13" s="28" customFormat="1" x14ac:dyDescent="0.2">
      <c r="H9218" s="12"/>
      <c r="J9218" s="29"/>
      <c r="K9218" s="45"/>
      <c r="L9218" s="45"/>
      <c r="M9218" s="45"/>
    </row>
    <row r="9219" spans="8:13" s="28" customFormat="1" x14ac:dyDescent="0.2">
      <c r="H9219" s="12"/>
      <c r="J9219" s="29"/>
      <c r="K9219" s="45"/>
      <c r="L9219" s="45"/>
      <c r="M9219" s="45"/>
    </row>
    <row r="9220" spans="8:13" s="28" customFormat="1" x14ac:dyDescent="0.2">
      <c r="H9220" s="12"/>
      <c r="J9220" s="29"/>
      <c r="K9220" s="45"/>
      <c r="L9220" s="45"/>
      <c r="M9220" s="45"/>
    </row>
    <row r="9221" spans="8:13" s="28" customFormat="1" x14ac:dyDescent="0.2">
      <c r="H9221" s="12"/>
      <c r="J9221" s="29"/>
      <c r="K9221" s="45"/>
      <c r="L9221" s="45"/>
      <c r="M9221" s="45"/>
    </row>
    <row r="9222" spans="8:13" s="28" customFormat="1" x14ac:dyDescent="0.2">
      <c r="H9222" s="12"/>
      <c r="J9222" s="29"/>
      <c r="K9222" s="45"/>
      <c r="L9222" s="45"/>
      <c r="M9222" s="45"/>
    </row>
    <row r="9223" spans="8:13" s="28" customFormat="1" x14ac:dyDescent="0.2">
      <c r="H9223" s="12"/>
      <c r="J9223" s="29"/>
      <c r="K9223" s="45"/>
      <c r="L9223" s="45"/>
      <c r="M9223" s="45"/>
    </row>
    <row r="9224" spans="8:13" s="28" customFormat="1" x14ac:dyDescent="0.2">
      <c r="H9224" s="12"/>
      <c r="J9224" s="29"/>
      <c r="K9224" s="45"/>
      <c r="L9224" s="45"/>
      <c r="M9224" s="45"/>
    </row>
    <row r="9225" spans="8:13" s="28" customFormat="1" x14ac:dyDescent="0.2">
      <c r="H9225" s="12"/>
      <c r="J9225" s="29"/>
      <c r="K9225" s="45"/>
      <c r="L9225" s="45"/>
      <c r="M9225" s="45"/>
    </row>
    <row r="9226" spans="8:13" s="28" customFormat="1" x14ac:dyDescent="0.2">
      <c r="H9226" s="12"/>
      <c r="J9226" s="29"/>
      <c r="K9226" s="45"/>
      <c r="L9226" s="45"/>
      <c r="M9226" s="45"/>
    </row>
    <row r="9227" spans="8:13" s="28" customFormat="1" x14ac:dyDescent="0.2">
      <c r="H9227" s="12"/>
      <c r="J9227" s="29"/>
      <c r="K9227" s="45"/>
      <c r="L9227" s="45"/>
      <c r="M9227" s="45"/>
    </row>
    <row r="9228" spans="8:13" s="28" customFormat="1" x14ac:dyDescent="0.2">
      <c r="H9228" s="12"/>
      <c r="J9228" s="29"/>
      <c r="K9228" s="45"/>
      <c r="L9228" s="45"/>
      <c r="M9228" s="45"/>
    </row>
    <row r="9229" spans="8:13" s="28" customFormat="1" x14ac:dyDescent="0.2">
      <c r="H9229" s="12"/>
      <c r="J9229" s="29"/>
      <c r="K9229" s="45"/>
      <c r="L9229" s="45"/>
      <c r="M9229" s="45"/>
    </row>
    <row r="9230" spans="8:13" s="28" customFormat="1" x14ac:dyDescent="0.2">
      <c r="H9230" s="12"/>
      <c r="J9230" s="29"/>
      <c r="K9230" s="45"/>
      <c r="L9230" s="45"/>
      <c r="M9230" s="45"/>
    </row>
    <row r="9231" spans="8:13" s="28" customFormat="1" x14ac:dyDescent="0.2">
      <c r="H9231" s="12"/>
      <c r="J9231" s="29"/>
      <c r="K9231" s="45"/>
      <c r="L9231" s="45"/>
      <c r="M9231" s="45"/>
    </row>
    <row r="9232" spans="8:13" s="28" customFormat="1" x14ac:dyDescent="0.2">
      <c r="H9232" s="12"/>
      <c r="J9232" s="29"/>
      <c r="K9232" s="45"/>
      <c r="L9232" s="45"/>
      <c r="M9232" s="45"/>
    </row>
    <row r="9233" spans="8:13" s="28" customFormat="1" x14ac:dyDescent="0.2">
      <c r="H9233" s="12"/>
      <c r="J9233" s="29"/>
      <c r="K9233" s="45"/>
      <c r="L9233" s="45"/>
      <c r="M9233" s="45"/>
    </row>
    <row r="9234" spans="8:13" s="28" customFormat="1" x14ac:dyDescent="0.2">
      <c r="H9234" s="12"/>
      <c r="J9234" s="29"/>
      <c r="K9234" s="45"/>
      <c r="L9234" s="45"/>
      <c r="M9234" s="45"/>
    </row>
    <row r="9235" spans="8:13" s="28" customFormat="1" x14ac:dyDescent="0.2">
      <c r="H9235" s="12"/>
      <c r="J9235" s="29"/>
      <c r="K9235" s="45"/>
      <c r="L9235" s="45"/>
      <c r="M9235" s="45"/>
    </row>
    <row r="9236" spans="8:13" s="28" customFormat="1" x14ac:dyDescent="0.2">
      <c r="H9236" s="12"/>
      <c r="J9236" s="29"/>
      <c r="K9236" s="45"/>
      <c r="L9236" s="45"/>
      <c r="M9236" s="45"/>
    </row>
    <row r="9237" spans="8:13" s="28" customFormat="1" x14ac:dyDescent="0.2">
      <c r="H9237" s="12"/>
      <c r="J9237" s="29"/>
      <c r="K9237" s="45"/>
      <c r="L9237" s="45"/>
      <c r="M9237" s="45"/>
    </row>
    <row r="9238" spans="8:13" s="28" customFormat="1" x14ac:dyDescent="0.2">
      <c r="H9238" s="12"/>
      <c r="J9238" s="29"/>
      <c r="K9238" s="45"/>
      <c r="L9238" s="45"/>
      <c r="M9238" s="45"/>
    </row>
    <row r="9239" spans="8:13" s="28" customFormat="1" x14ac:dyDescent="0.2">
      <c r="H9239" s="12"/>
      <c r="J9239" s="29"/>
      <c r="K9239" s="45"/>
      <c r="L9239" s="45"/>
      <c r="M9239" s="45"/>
    </row>
    <row r="9240" spans="8:13" s="28" customFormat="1" x14ac:dyDescent="0.2">
      <c r="H9240" s="12"/>
      <c r="J9240" s="29"/>
      <c r="K9240" s="45"/>
      <c r="L9240" s="45"/>
      <c r="M9240" s="45"/>
    </row>
    <row r="9241" spans="8:13" s="28" customFormat="1" x14ac:dyDescent="0.2">
      <c r="H9241" s="12"/>
      <c r="J9241" s="29"/>
      <c r="K9241" s="45"/>
      <c r="L9241" s="45"/>
      <c r="M9241" s="45"/>
    </row>
    <row r="9242" spans="8:13" s="28" customFormat="1" x14ac:dyDescent="0.2">
      <c r="H9242" s="12"/>
      <c r="J9242" s="29"/>
      <c r="K9242" s="45"/>
      <c r="L9242" s="45"/>
      <c r="M9242" s="45"/>
    </row>
    <row r="9243" spans="8:13" s="28" customFormat="1" x14ac:dyDescent="0.2">
      <c r="H9243" s="12"/>
      <c r="J9243" s="29"/>
      <c r="K9243" s="45"/>
      <c r="L9243" s="45"/>
      <c r="M9243" s="45"/>
    </row>
    <row r="9244" spans="8:13" s="28" customFormat="1" x14ac:dyDescent="0.2">
      <c r="H9244" s="12"/>
      <c r="J9244" s="29"/>
      <c r="K9244" s="45"/>
      <c r="L9244" s="45"/>
      <c r="M9244" s="45"/>
    </row>
    <row r="9245" spans="8:13" s="28" customFormat="1" x14ac:dyDescent="0.2">
      <c r="H9245" s="12"/>
      <c r="J9245" s="29"/>
      <c r="K9245" s="45"/>
      <c r="L9245" s="45"/>
      <c r="M9245" s="45"/>
    </row>
    <row r="9246" spans="8:13" s="28" customFormat="1" x14ac:dyDescent="0.2">
      <c r="H9246" s="12"/>
      <c r="J9246" s="29"/>
      <c r="K9246" s="45"/>
      <c r="L9246" s="45"/>
      <c r="M9246" s="45"/>
    </row>
    <row r="9247" spans="8:13" s="28" customFormat="1" x14ac:dyDescent="0.2">
      <c r="H9247" s="12"/>
      <c r="J9247" s="29"/>
      <c r="K9247" s="45"/>
      <c r="L9247" s="45"/>
      <c r="M9247" s="45"/>
    </row>
    <row r="9248" spans="8:13" s="28" customFormat="1" x14ac:dyDescent="0.2">
      <c r="H9248" s="12"/>
      <c r="J9248" s="29"/>
      <c r="K9248" s="45"/>
      <c r="L9248" s="45"/>
      <c r="M9248" s="45"/>
    </row>
    <row r="9249" spans="8:13" s="28" customFormat="1" x14ac:dyDescent="0.2">
      <c r="H9249" s="12"/>
      <c r="J9249" s="29"/>
      <c r="K9249" s="45"/>
      <c r="L9249" s="45"/>
      <c r="M9249" s="45"/>
    </row>
    <row r="9250" spans="8:13" s="28" customFormat="1" x14ac:dyDescent="0.2">
      <c r="H9250" s="12"/>
      <c r="J9250" s="29"/>
      <c r="K9250" s="45"/>
      <c r="L9250" s="45"/>
      <c r="M9250" s="45"/>
    </row>
    <row r="9251" spans="8:13" s="28" customFormat="1" x14ac:dyDescent="0.2">
      <c r="H9251" s="12"/>
      <c r="J9251" s="29"/>
      <c r="K9251" s="45"/>
      <c r="L9251" s="45"/>
      <c r="M9251" s="45"/>
    </row>
    <row r="9252" spans="8:13" s="28" customFormat="1" x14ac:dyDescent="0.2">
      <c r="H9252" s="12"/>
      <c r="J9252" s="29"/>
      <c r="K9252" s="45"/>
      <c r="L9252" s="45"/>
      <c r="M9252" s="45"/>
    </row>
    <row r="9253" spans="8:13" s="28" customFormat="1" x14ac:dyDescent="0.2">
      <c r="H9253" s="12"/>
      <c r="J9253" s="29"/>
      <c r="K9253" s="45"/>
      <c r="L9253" s="45"/>
      <c r="M9253" s="45"/>
    </row>
    <row r="9254" spans="8:13" s="28" customFormat="1" x14ac:dyDescent="0.2">
      <c r="H9254" s="12"/>
      <c r="J9254" s="29"/>
      <c r="K9254" s="45"/>
      <c r="L9254" s="45"/>
      <c r="M9254" s="45"/>
    </row>
    <row r="9255" spans="8:13" s="28" customFormat="1" x14ac:dyDescent="0.2">
      <c r="H9255" s="12"/>
      <c r="J9255" s="29"/>
      <c r="K9255" s="45"/>
      <c r="L9255" s="45"/>
      <c r="M9255" s="45"/>
    </row>
    <row r="9256" spans="8:13" s="28" customFormat="1" x14ac:dyDescent="0.2">
      <c r="H9256" s="12"/>
      <c r="J9256" s="29"/>
      <c r="K9256" s="45"/>
      <c r="L9256" s="45"/>
      <c r="M9256" s="45"/>
    </row>
    <row r="9257" spans="8:13" s="28" customFormat="1" x14ac:dyDescent="0.2">
      <c r="H9257" s="12"/>
      <c r="J9257" s="29"/>
      <c r="K9257" s="45"/>
      <c r="L9257" s="45"/>
      <c r="M9257" s="45"/>
    </row>
    <row r="9258" spans="8:13" s="28" customFormat="1" x14ac:dyDescent="0.2">
      <c r="H9258" s="12"/>
      <c r="J9258" s="29"/>
      <c r="K9258" s="45"/>
      <c r="L9258" s="45"/>
      <c r="M9258" s="45"/>
    </row>
    <row r="9259" spans="8:13" s="28" customFormat="1" x14ac:dyDescent="0.2">
      <c r="H9259" s="12"/>
      <c r="J9259" s="29"/>
      <c r="K9259" s="45"/>
      <c r="L9259" s="45"/>
      <c r="M9259" s="45"/>
    </row>
    <row r="9260" spans="8:13" s="28" customFormat="1" x14ac:dyDescent="0.2">
      <c r="H9260" s="12"/>
      <c r="J9260" s="29"/>
      <c r="K9260" s="45"/>
      <c r="L9260" s="45"/>
      <c r="M9260" s="45"/>
    </row>
    <row r="9261" spans="8:13" s="28" customFormat="1" x14ac:dyDescent="0.2">
      <c r="H9261" s="12"/>
      <c r="J9261" s="29"/>
      <c r="K9261" s="45"/>
      <c r="L9261" s="45"/>
      <c r="M9261" s="45"/>
    </row>
    <row r="9262" spans="8:13" s="28" customFormat="1" x14ac:dyDescent="0.2">
      <c r="H9262" s="12"/>
      <c r="J9262" s="29"/>
      <c r="K9262" s="45"/>
      <c r="L9262" s="45"/>
      <c r="M9262" s="45"/>
    </row>
    <row r="9263" spans="8:13" s="28" customFormat="1" x14ac:dyDescent="0.2">
      <c r="H9263" s="12"/>
      <c r="J9263" s="29"/>
      <c r="K9263" s="45"/>
      <c r="L9263" s="45"/>
      <c r="M9263" s="45"/>
    </row>
    <row r="9264" spans="8:13" s="28" customFormat="1" x14ac:dyDescent="0.2">
      <c r="H9264" s="12"/>
      <c r="J9264" s="29"/>
      <c r="K9264" s="45"/>
      <c r="L9264" s="45"/>
      <c r="M9264" s="45"/>
    </row>
    <row r="9265" spans="8:13" s="28" customFormat="1" x14ac:dyDescent="0.2">
      <c r="H9265" s="12"/>
      <c r="J9265" s="29"/>
      <c r="K9265" s="45"/>
      <c r="L9265" s="45"/>
      <c r="M9265" s="45"/>
    </row>
    <row r="9266" spans="8:13" s="28" customFormat="1" x14ac:dyDescent="0.2">
      <c r="H9266" s="12"/>
      <c r="J9266" s="29"/>
      <c r="K9266" s="45"/>
      <c r="L9266" s="45"/>
      <c r="M9266" s="45"/>
    </row>
    <row r="9267" spans="8:13" s="28" customFormat="1" x14ac:dyDescent="0.2">
      <c r="H9267" s="12"/>
      <c r="J9267" s="29"/>
      <c r="K9267" s="45"/>
      <c r="L9267" s="45"/>
      <c r="M9267" s="45"/>
    </row>
    <row r="9268" spans="8:13" s="28" customFormat="1" x14ac:dyDescent="0.2">
      <c r="H9268" s="12"/>
      <c r="J9268" s="29"/>
      <c r="K9268" s="45"/>
      <c r="L9268" s="45"/>
      <c r="M9268" s="45"/>
    </row>
    <row r="9269" spans="8:13" s="28" customFormat="1" x14ac:dyDescent="0.2">
      <c r="H9269" s="12"/>
      <c r="J9269" s="29"/>
      <c r="K9269" s="45"/>
      <c r="L9269" s="45"/>
      <c r="M9269" s="45"/>
    </row>
    <row r="9270" spans="8:13" s="28" customFormat="1" x14ac:dyDescent="0.2">
      <c r="H9270" s="12"/>
      <c r="J9270" s="29"/>
      <c r="K9270" s="45"/>
      <c r="L9270" s="45"/>
      <c r="M9270" s="45"/>
    </row>
    <row r="9271" spans="8:13" s="28" customFormat="1" x14ac:dyDescent="0.2">
      <c r="H9271" s="12"/>
      <c r="J9271" s="29"/>
      <c r="K9271" s="45"/>
      <c r="L9271" s="45"/>
      <c r="M9271" s="45"/>
    </row>
    <row r="9272" spans="8:13" s="28" customFormat="1" x14ac:dyDescent="0.2">
      <c r="H9272" s="12"/>
      <c r="J9272" s="29"/>
      <c r="K9272" s="45"/>
      <c r="L9272" s="45"/>
      <c r="M9272" s="45"/>
    </row>
    <row r="9273" spans="8:13" s="28" customFormat="1" x14ac:dyDescent="0.2">
      <c r="H9273" s="12"/>
      <c r="J9273" s="29"/>
      <c r="K9273" s="45"/>
      <c r="L9273" s="45"/>
      <c r="M9273" s="45"/>
    </row>
    <row r="9274" spans="8:13" s="28" customFormat="1" x14ac:dyDescent="0.2">
      <c r="H9274" s="12"/>
      <c r="J9274" s="29"/>
      <c r="K9274" s="45"/>
      <c r="L9274" s="45"/>
      <c r="M9274" s="45"/>
    </row>
    <row r="9275" spans="8:13" s="28" customFormat="1" x14ac:dyDescent="0.2">
      <c r="H9275" s="12"/>
      <c r="J9275" s="29"/>
      <c r="K9275" s="45"/>
      <c r="L9275" s="45"/>
      <c r="M9275" s="45"/>
    </row>
    <row r="9276" spans="8:13" s="28" customFormat="1" x14ac:dyDescent="0.2">
      <c r="H9276" s="12"/>
      <c r="J9276" s="29"/>
      <c r="K9276" s="45"/>
      <c r="L9276" s="45"/>
      <c r="M9276" s="45"/>
    </row>
    <row r="9277" spans="8:13" s="28" customFormat="1" x14ac:dyDescent="0.2">
      <c r="H9277" s="12"/>
      <c r="J9277" s="29"/>
      <c r="K9277" s="45"/>
      <c r="L9277" s="45"/>
      <c r="M9277" s="45"/>
    </row>
    <row r="9278" spans="8:13" s="28" customFormat="1" x14ac:dyDescent="0.2">
      <c r="H9278" s="12"/>
      <c r="J9278" s="29"/>
      <c r="K9278" s="45"/>
      <c r="L9278" s="45"/>
      <c r="M9278" s="45"/>
    </row>
    <row r="9279" spans="8:13" s="28" customFormat="1" x14ac:dyDescent="0.2">
      <c r="H9279" s="12"/>
      <c r="J9279" s="29"/>
      <c r="K9279" s="45"/>
      <c r="L9279" s="45"/>
      <c r="M9279" s="45"/>
    </row>
    <row r="9280" spans="8:13" s="28" customFormat="1" x14ac:dyDescent="0.2">
      <c r="H9280" s="12"/>
      <c r="J9280" s="29"/>
      <c r="K9280" s="45"/>
      <c r="L9280" s="45"/>
      <c r="M9280" s="45"/>
    </row>
    <row r="9281" spans="8:13" s="28" customFormat="1" x14ac:dyDescent="0.2">
      <c r="H9281" s="12"/>
      <c r="J9281" s="29"/>
      <c r="K9281" s="45"/>
      <c r="L9281" s="45"/>
      <c r="M9281" s="45"/>
    </row>
    <row r="9282" spans="8:13" s="28" customFormat="1" x14ac:dyDescent="0.2">
      <c r="H9282" s="12"/>
      <c r="J9282" s="29"/>
      <c r="K9282" s="45"/>
      <c r="L9282" s="45"/>
      <c r="M9282" s="45"/>
    </row>
    <row r="9283" spans="8:13" s="28" customFormat="1" x14ac:dyDescent="0.2">
      <c r="H9283" s="12"/>
      <c r="J9283" s="29"/>
      <c r="K9283" s="45"/>
      <c r="L9283" s="45"/>
      <c r="M9283" s="45"/>
    </row>
    <row r="9284" spans="8:13" s="28" customFormat="1" x14ac:dyDescent="0.2">
      <c r="H9284" s="12"/>
      <c r="J9284" s="29"/>
      <c r="K9284" s="45"/>
      <c r="L9284" s="45"/>
      <c r="M9284" s="45"/>
    </row>
    <row r="9285" spans="8:13" s="28" customFormat="1" x14ac:dyDescent="0.2">
      <c r="H9285" s="12"/>
      <c r="J9285" s="29"/>
      <c r="K9285" s="45"/>
      <c r="L9285" s="45"/>
      <c r="M9285" s="45"/>
    </row>
    <row r="9286" spans="8:13" s="28" customFormat="1" x14ac:dyDescent="0.2">
      <c r="H9286" s="12"/>
      <c r="J9286" s="29"/>
      <c r="K9286" s="45"/>
      <c r="L9286" s="45"/>
      <c r="M9286" s="45"/>
    </row>
    <row r="9287" spans="8:13" s="28" customFormat="1" x14ac:dyDescent="0.2">
      <c r="H9287" s="12"/>
      <c r="J9287" s="29"/>
      <c r="K9287" s="45"/>
      <c r="L9287" s="45"/>
      <c r="M9287" s="45"/>
    </row>
    <row r="9288" spans="8:13" s="28" customFormat="1" x14ac:dyDescent="0.2">
      <c r="H9288" s="12"/>
      <c r="J9288" s="29"/>
      <c r="K9288" s="45"/>
      <c r="L9288" s="45"/>
      <c r="M9288" s="45"/>
    </row>
    <row r="9289" spans="8:13" s="28" customFormat="1" x14ac:dyDescent="0.2">
      <c r="H9289" s="12"/>
      <c r="J9289" s="29"/>
      <c r="K9289" s="45"/>
      <c r="L9289" s="45"/>
      <c r="M9289" s="45"/>
    </row>
    <row r="9290" spans="8:13" s="28" customFormat="1" x14ac:dyDescent="0.2">
      <c r="H9290" s="12"/>
      <c r="J9290" s="29"/>
      <c r="K9290" s="45"/>
      <c r="L9290" s="45"/>
      <c r="M9290" s="45"/>
    </row>
    <row r="9291" spans="8:13" s="28" customFormat="1" x14ac:dyDescent="0.2">
      <c r="H9291" s="12"/>
      <c r="J9291" s="29"/>
      <c r="K9291" s="45"/>
      <c r="L9291" s="45"/>
      <c r="M9291" s="45"/>
    </row>
    <row r="9292" spans="8:13" s="28" customFormat="1" x14ac:dyDescent="0.2">
      <c r="H9292" s="12"/>
      <c r="J9292" s="29"/>
      <c r="K9292" s="45"/>
      <c r="L9292" s="45"/>
      <c r="M9292" s="45"/>
    </row>
    <row r="9293" spans="8:13" s="28" customFormat="1" x14ac:dyDescent="0.2">
      <c r="H9293" s="12"/>
      <c r="J9293" s="29"/>
      <c r="K9293" s="45"/>
      <c r="L9293" s="45"/>
      <c r="M9293" s="45"/>
    </row>
    <row r="9294" spans="8:13" s="28" customFormat="1" x14ac:dyDescent="0.2">
      <c r="H9294" s="12"/>
      <c r="J9294" s="29"/>
      <c r="K9294" s="45"/>
      <c r="L9294" s="45"/>
      <c r="M9294" s="45"/>
    </row>
    <row r="9295" spans="8:13" s="28" customFormat="1" x14ac:dyDescent="0.2">
      <c r="H9295" s="12"/>
      <c r="J9295" s="29"/>
      <c r="K9295" s="45"/>
      <c r="L9295" s="45"/>
      <c r="M9295" s="45"/>
    </row>
    <row r="9296" spans="8:13" s="28" customFormat="1" x14ac:dyDescent="0.2">
      <c r="H9296" s="12"/>
      <c r="J9296" s="29"/>
      <c r="K9296" s="45"/>
      <c r="L9296" s="45"/>
      <c r="M9296" s="45"/>
    </row>
    <row r="9297" spans="8:13" s="28" customFormat="1" x14ac:dyDescent="0.2">
      <c r="H9297" s="12"/>
      <c r="J9297" s="29"/>
      <c r="K9297" s="45"/>
      <c r="L9297" s="45"/>
      <c r="M9297" s="45"/>
    </row>
    <row r="9298" spans="8:13" s="28" customFormat="1" x14ac:dyDescent="0.2">
      <c r="H9298" s="12"/>
      <c r="J9298" s="29"/>
      <c r="K9298" s="45"/>
      <c r="L9298" s="45"/>
      <c r="M9298" s="45"/>
    </row>
    <row r="9299" spans="8:13" s="28" customFormat="1" x14ac:dyDescent="0.2">
      <c r="H9299" s="12"/>
      <c r="J9299" s="29"/>
      <c r="K9299" s="45"/>
      <c r="L9299" s="45"/>
      <c r="M9299" s="45"/>
    </row>
    <row r="9300" spans="8:13" s="28" customFormat="1" x14ac:dyDescent="0.2">
      <c r="H9300" s="12"/>
      <c r="J9300" s="29"/>
      <c r="K9300" s="45"/>
      <c r="L9300" s="45"/>
      <c r="M9300" s="45"/>
    </row>
    <row r="9301" spans="8:13" s="28" customFormat="1" x14ac:dyDescent="0.2">
      <c r="H9301" s="12"/>
      <c r="J9301" s="29"/>
      <c r="K9301" s="45"/>
      <c r="L9301" s="45"/>
      <c r="M9301" s="45"/>
    </row>
    <row r="9302" spans="8:13" s="28" customFormat="1" x14ac:dyDescent="0.2">
      <c r="H9302" s="12"/>
      <c r="J9302" s="29"/>
      <c r="K9302" s="45"/>
      <c r="L9302" s="45"/>
      <c r="M9302" s="45"/>
    </row>
    <row r="9303" spans="8:13" s="28" customFormat="1" x14ac:dyDescent="0.2">
      <c r="H9303" s="12"/>
      <c r="J9303" s="29"/>
      <c r="K9303" s="45"/>
      <c r="L9303" s="45"/>
      <c r="M9303" s="45"/>
    </row>
    <row r="9304" spans="8:13" s="28" customFormat="1" x14ac:dyDescent="0.2">
      <c r="H9304" s="12"/>
      <c r="J9304" s="29"/>
      <c r="K9304" s="45"/>
      <c r="L9304" s="45"/>
      <c r="M9304" s="45"/>
    </row>
    <row r="9305" spans="8:13" s="28" customFormat="1" x14ac:dyDescent="0.2">
      <c r="H9305" s="12"/>
      <c r="J9305" s="29"/>
      <c r="K9305" s="45"/>
      <c r="L9305" s="45"/>
      <c r="M9305" s="45"/>
    </row>
    <row r="9306" spans="8:13" s="28" customFormat="1" x14ac:dyDescent="0.2">
      <c r="H9306" s="12"/>
      <c r="J9306" s="29"/>
      <c r="K9306" s="45"/>
      <c r="L9306" s="45"/>
      <c r="M9306" s="45"/>
    </row>
    <row r="9307" spans="8:13" s="28" customFormat="1" x14ac:dyDescent="0.2">
      <c r="H9307" s="12"/>
      <c r="J9307" s="29"/>
      <c r="K9307" s="45"/>
      <c r="L9307" s="45"/>
      <c r="M9307" s="45"/>
    </row>
    <row r="9308" spans="8:13" s="28" customFormat="1" x14ac:dyDescent="0.2">
      <c r="H9308" s="12"/>
      <c r="J9308" s="29"/>
      <c r="K9308" s="45"/>
      <c r="L9308" s="45"/>
      <c r="M9308" s="45"/>
    </row>
    <row r="9309" spans="8:13" s="28" customFormat="1" x14ac:dyDescent="0.2">
      <c r="H9309" s="12"/>
      <c r="J9309" s="29"/>
      <c r="K9309" s="45"/>
      <c r="L9309" s="45"/>
      <c r="M9309" s="45"/>
    </row>
    <row r="9310" spans="8:13" s="28" customFormat="1" x14ac:dyDescent="0.2">
      <c r="H9310" s="12"/>
      <c r="J9310" s="29"/>
      <c r="K9310" s="45"/>
      <c r="L9310" s="45"/>
      <c r="M9310" s="45"/>
    </row>
    <row r="9311" spans="8:13" s="28" customFormat="1" x14ac:dyDescent="0.2">
      <c r="H9311" s="12"/>
      <c r="J9311" s="29"/>
      <c r="K9311" s="45"/>
      <c r="L9311" s="45"/>
      <c r="M9311" s="45"/>
    </row>
    <row r="9312" spans="8:13" s="28" customFormat="1" x14ac:dyDescent="0.2">
      <c r="H9312" s="12"/>
      <c r="J9312" s="29"/>
      <c r="K9312" s="45"/>
      <c r="L9312" s="45"/>
      <c r="M9312" s="45"/>
    </row>
    <row r="9313" spans="8:13" s="28" customFormat="1" x14ac:dyDescent="0.2">
      <c r="H9313" s="12"/>
      <c r="J9313" s="29"/>
      <c r="K9313" s="45"/>
      <c r="L9313" s="45"/>
      <c r="M9313" s="45"/>
    </row>
    <row r="9314" spans="8:13" s="28" customFormat="1" x14ac:dyDescent="0.2">
      <c r="H9314" s="12"/>
      <c r="J9314" s="29"/>
      <c r="K9314" s="45"/>
      <c r="L9314" s="45"/>
      <c r="M9314" s="45"/>
    </row>
    <row r="9315" spans="8:13" s="28" customFormat="1" x14ac:dyDescent="0.2">
      <c r="H9315" s="12"/>
      <c r="J9315" s="29"/>
      <c r="K9315" s="45"/>
      <c r="L9315" s="45"/>
      <c r="M9315" s="45"/>
    </row>
    <row r="9316" spans="8:13" s="28" customFormat="1" x14ac:dyDescent="0.2">
      <c r="H9316" s="12"/>
      <c r="J9316" s="29"/>
      <c r="K9316" s="45"/>
      <c r="L9316" s="45"/>
      <c r="M9316" s="45"/>
    </row>
    <row r="9317" spans="8:13" s="28" customFormat="1" x14ac:dyDescent="0.2">
      <c r="H9317" s="12"/>
      <c r="J9317" s="29"/>
      <c r="K9317" s="45"/>
      <c r="L9317" s="45"/>
      <c r="M9317" s="45"/>
    </row>
    <row r="9318" spans="8:13" s="28" customFormat="1" x14ac:dyDescent="0.2">
      <c r="H9318" s="12"/>
      <c r="J9318" s="29"/>
      <c r="K9318" s="45"/>
      <c r="L9318" s="45"/>
      <c r="M9318" s="45"/>
    </row>
    <row r="9319" spans="8:13" s="28" customFormat="1" x14ac:dyDescent="0.2">
      <c r="H9319" s="12"/>
      <c r="J9319" s="29"/>
      <c r="K9319" s="45"/>
      <c r="L9319" s="45"/>
      <c r="M9319" s="45"/>
    </row>
    <row r="9320" spans="8:13" s="28" customFormat="1" x14ac:dyDescent="0.2">
      <c r="H9320" s="12"/>
      <c r="J9320" s="29"/>
      <c r="K9320" s="45"/>
      <c r="L9320" s="45"/>
      <c r="M9320" s="45"/>
    </row>
    <row r="9321" spans="8:13" s="28" customFormat="1" x14ac:dyDescent="0.2">
      <c r="H9321" s="12"/>
      <c r="J9321" s="29"/>
      <c r="K9321" s="45"/>
      <c r="L9321" s="45"/>
      <c r="M9321" s="45"/>
    </row>
    <row r="9322" spans="8:13" s="28" customFormat="1" x14ac:dyDescent="0.2">
      <c r="H9322" s="12"/>
      <c r="J9322" s="29"/>
      <c r="K9322" s="45"/>
      <c r="L9322" s="45"/>
      <c r="M9322" s="45"/>
    </row>
    <row r="9323" spans="8:13" s="28" customFormat="1" x14ac:dyDescent="0.2">
      <c r="H9323" s="12"/>
      <c r="J9323" s="29"/>
      <c r="K9323" s="45"/>
      <c r="L9323" s="45"/>
      <c r="M9323" s="45"/>
    </row>
    <row r="9324" spans="8:13" s="28" customFormat="1" x14ac:dyDescent="0.2">
      <c r="H9324" s="12"/>
      <c r="J9324" s="29"/>
      <c r="K9324" s="45"/>
      <c r="L9324" s="45"/>
      <c r="M9324" s="45"/>
    </row>
    <row r="9325" spans="8:13" s="28" customFormat="1" x14ac:dyDescent="0.2">
      <c r="H9325" s="12"/>
      <c r="J9325" s="29"/>
      <c r="K9325" s="45"/>
      <c r="L9325" s="45"/>
      <c r="M9325" s="45"/>
    </row>
    <row r="9326" spans="8:13" s="28" customFormat="1" x14ac:dyDescent="0.2">
      <c r="H9326" s="12"/>
      <c r="J9326" s="29"/>
      <c r="K9326" s="45"/>
      <c r="L9326" s="45"/>
      <c r="M9326" s="45"/>
    </row>
    <row r="9327" spans="8:13" s="28" customFormat="1" x14ac:dyDescent="0.2">
      <c r="H9327" s="12"/>
      <c r="J9327" s="29"/>
      <c r="K9327" s="45"/>
      <c r="L9327" s="45"/>
      <c r="M9327" s="45"/>
    </row>
    <row r="9328" spans="8:13" s="28" customFormat="1" x14ac:dyDescent="0.2">
      <c r="H9328" s="12"/>
      <c r="J9328" s="29"/>
      <c r="K9328" s="45"/>
      <c r="L9328" s="45"/>
      <c r="M9328" s="45"/>
    </row>
    <row r="9329" spans="8:13" s="28" customFormat="1" x14ac:dyDescent="0.2">
      <c r="H9329" s="12"/>
      <c r="J9329" s="29"/>
      <c r="K9329" s="45"/>
      <c r="L9329" s="45"/>
      <c r="M9329" s="45"/>
    </row>
    <row r="9330" spans="8:13" s="28" customFormat="1" x14ac:dyDescent="0.2">
      <c r="H9330" s="12"/>
      <c r="J9330" s="29"/>
      <c r="K9330" s="45"/>
      <c r="L9330" s="45"/>
      <c r="M9330" s="45"/>
    </row>
    <row r="9331" spans="8:13" s="28" customFormat="1" x14ac:dyDescent="0.2">
      <c r="H9331" s="12"/>
      <c r="J9331" s="29"/>
      <c r="K9331" s="45"/>
      <c r="L9331" s="45"/>
      <c r="M9331" s="45"/>
    </row>
    <row r="9332" spans="8:13" s="28" customFormat="1" x14ac:dyDescent="0.2">
      <c r="H9332" s="12"/>
      <c r="J9332" s="29"/>
      <c r="K9332" s="45"/>
      <c r="L9332" s="45"/>
      <c r="M9332" s="45"/>
    </row>
    <row r="9333" spans="8:13" s="28" customFormat="1" x14ac:dyDescent="0.2">
      <c r="H9333" s="12"/>
      <c r="J9333" s="29"/>
      <c r="K9333" s="45"/>
      <c r="L9333" s="45"/>
      <c r="M9333" s="45"/>
    </row>
    <row r="9334" spans="8:13" s="28" customFormat="1" x14ac:dyDescent="0.2">
      <c r="H9334" s="12"/>
      <c r="J9334" s="29"/>
      <c r="K9334" s="45"/>
      <c r="L9334" s="45"/>
      <c r="M9334" s="45"/>
    </row>
    <row r="9335" spans="8:13" s="28" customFormat="1" x14ac:dyDescent="0.2">
      <c r="H9335" s="12"/>
      <c r="J9335" s="29"/>
      <c r="K9335" s="45"/>
      <c r="L9335" s="45"/>
      <c r="M9335" s="45"/>
    </row>
    <row r="9336" spans="8:13" s="28" customFormat="1" x14ac:dyDescent="0.2">
      <c r="H9336" s="12"/>
      <c r="J9336" s="29"/>
      <c r="K9336" s="45"/>
      <c r="L9336" s="45"/>
      <c r="M9336" s="45"/>
    </row>
    <row r="9337" spans="8:13" s="28" customFormat="1" x14ac:dyDescent="0.2">
      <c r="H9337" s="12"/>
      <c r="J9337" s="29"/>
      <c r="K9337" s="45"/>
      <c r="L9337" s="45"/>
      <c r="M9337" s="45"/>
    </row>
    <row r="9338" spans="8:13" s="28" customFormat="1" x14ac:dyDescent="0.2">
      <c r="H9338" s="12"/>
      <c r="J9338" s="29"/>
      <c r="K9338" s="45"/>
      <c r="L9338" s="45"/>
      <c r="M9338" s="45"/>
    </row>
    <row r="9339" spans="8:13" s="28" customFormat="1" x14ac:dyDescent="0.2">
      <c r="H9339" s="12"/>
      <c r="J9339" s="29"/>
      <c r="K9339" s="45"/>
      <c r="L9339" s="45"/>
      <c r="M9339" s="45"/>
    </row>
    <row r="9340" spans="8:13" s="28" customFormat="1" x14ac:dyDescent="0.2">
      <c r="H9340" s="12"/>
      <c r="J9340" s="29"/>
      <c r="K9340" s="45"/>
      <c r="L9340" s="45"/>
      <c r="M9340" s="45"/>
    </row>
    <row r="9341" spans="8:13" s="28" customFormat="1" x14ac:dyDescent="0.2">
      <c r="H9341" s="12"/>
      <c r="J9341" s="29"/>
      <c r="K9341" s="45"/>
      <c r="L9341" s="45"/>
      <c r="M9341" s="45"/>
    </row>
    <row r="9342" spans="8:13" s="28" customFormat="1" x14ac:dyDescent="0.2">
      <c r="H9342" s="12"/>
      <c r="J9342" s="29"/>
      <c r="K9342" s="45"/>
      <c r="L9342" s="45"/>
      <c r="M9342" s="45"/>
    </row>
    <row r="9343" spans="8:13" s="28" customFormat="1" x14ac:dyDescent="0.2">
      <c r="H9343" s="12"/>
      <c r="J9343" s="29"/>
      <c r="K9343" s="45"/>
      <c r="L9343" s="45"/>
      <c r="M9343" s="45"/>
    </row>
    <row r="9344" spans="8:13" s="28" customFormat="1" x14ac:dyDescent="0.2">
      <c r="H9344" s="12"/>
      <c r="J9344" s="29"/>
      <c r="K9344" s="45"/>
      <c r="L9344" s="45"/>
      <c r="M9344" s="45"/>
    </row>
    <row r="9345" spans="8:13" s="28" customFormat="1" x14ac:dyDescent="0.2">
      <c r="H9345" s="12"/>
      <c r="J9345" s="29"/>
      <c r="K9345" s="45"/>
      <c r="L9345" s="45"/>
      <c r="M9345" s="45"/>
    </row>
    <row r="9346" spans="8:13" s="28" customFormat="1" x14ac:dyDescent="0.2">
      <c r="H9346" s="12"/>
      <c r="J9346" s="29"/>
      <c r="K9346" s="45"/>
      <c r="L9346" s="45"/>
      <c r="M9346" s="45"/>
    </row>
    <row r="9347" spans="8:13" s="28" customFormat="1" x14ac:dyDescent="0.2">
      <c r="H9347" s="12"/>
      <c r="J9347" s="29"/>
      <c r="K9347" s="45"/>
      <c r="L9347" s="45"/>
      <c r="M9347" s="45"/>
    </row>
    <row r="9348" spans="8:13" s="28" customFormat="1" x14ac:dyDescent="0.2">
      <c r="H9348" s="12"/>
      <c r="J9348" s="29"/>
      <c r="K9348" s="45"/>
      <c r="L9348" s="45"/>
      <c r="M9348" s="45"/>
    </row>
    <row r="9349" spans="8:13" s="28" customFormat="1" x14ac:dyDescent="0.2">
      <c r="H9349" s="12"/>
      <c r="J9349" s="29"/>
      <c r="K9349" s="45"/>
      <c r="L9349" s="45"/>
      <c r="M9349" s="45"/>
    </row>
    <row r="9350" spans="8:13" s="28" customFormat="1" x14ac:dyDescent="0.2">
      <c r="H9350" s="12"/>
      <c r="J9350" s="29"/>
      <c r="K9350" s="45"/>
      <c r="L9350" s="45"/>
      <c r="M9350" s="45"/>
    </row>
    <row r="9351" spans="8:13" s="28" customFormat="1" x14ac:dyDescent="0.2">
      <c r="H9351" s="12"/>
      <c r="J9351" s="29"/>
      <c r="K9351" s="45"/>
      <c r="L9351" s="45"/>
      <c r="M9351" s="45"/>
    </row>
    <row r="9352" spans="8:13" s="28" customFormat="1" x14ac:dyDescent="0.2">
      <c r="H9352" s="12"/>
      <c r="J9352" s="29"/>
      <c r="K9352" s="45"/>
      <c r="L9352" s="45"/>
      <c r="M9352" s="45"/>
    </row>
    <row r="9353" spans="8:13" s="28" customFormat="1" x14ac:dyDescent="0.2">
      <c r="H9353" s="12"/>
      <c r="J9353" s="29"/>
      <c r="K9353" s="45"/>
      <c r="L9353" s="45"/>
      <c r="M9353" s="45"/>
    </row>
    <row r="9354" spans="8:13" s="28" customFormat="1" x14ac:dyDescent="0.2">
      <c r="H9354" s="12"/>
      <c r="J9354" s="29"/>
      <c r="K9354" s="45"/>
      <c r="L9354" s="45"/>
      <c r="M9354" s="45"/>
    </row>
    <row r="9355" spans="8:13" s="28" customFormat="1" x14ac:dyDescent="0.2">
      <c r="H9355" s="12"/>
      <c r="J9355" s="29"/>
      <c r="K9355" s="45"/>
      <c r="L9355" s="45"/>
      <c r="M9355" s="45"/>
    </row>
    <row r="9356" spans="8:13" s="28" customFormat="1" x14ac:dyDescent="0.2">
      <c r="H9356" s="12"/>
      <c r="J9356" s="29"/>
      <c r="K9356" s="45"/>
      <c r="L9356" s="45"/>
      <c r="M9356" s="45"/>
    </row>
    <row r="9357" spans="8:13" s="28" customFormat="1" x14ac:dyDescent="0.2">
      <c r="H9357" s="12"/>
      <c r="J9357" s="29"/>
      <c r="K9357" s="45"/>
      <c r="L9357" s="45"/>
      <c r="M9357" s="45"/>
    </row>
    <row r="9358" spans="8:13" s="28" customFormat="1" x14ac:dyDescent="0.2">
      <c r="H9358" s="12"/>
      <c r="J9358" s="29"/>
      <c r="K9358" s="45"/>
      <c r="L9358" s="45"/>
      <c r="M9358" s="45"/>
    </row>
    <row r="9359" spans="8:13" s="28" customFormat="1" x14ac:dyDescent="0.2">
      <c r="H9359" s="12"/>
      <c r="J9359" s="29"/>
      <c r="K9359" s="45"/>
      <c r="L9359" s="45"/>
      <c r="M9359" s="45"/>
    </row>
    <row r="9360" spans="8:13" s="28" customFormat="1" x14ac:dyDescent="0.2">
      <c r="H9360" s="12"/>
      <c r="J9360" s="29"/>
      <c r="K9360" s="45"/>
      <c r="L9360" s="45"/>
      <c r="M9360" s="45"/>
    </row>
    <row r="9361" spans="8:13" s="28" customFormat="1" x14ac:dyDescent="0.2">
      <c r="H9361" s="12"/>
      <c r="J9361" s="29"/>
      <c r="K9361" s="45"/>
      <c r="L9361" s="45"/>
      <c r="M9361" s="45"/>
    </row>
    <row r="9362" spans="8:13" s="28" customFormat="1" x14ac:dyDescent="0.2">
      <c r="H9362" s="12"/>
      <c r="J9362" s="29"/>
      <c r="K9362" s="45"/>
      <c r="L9362" s="45"/>
      <c r="M9362" s="45"/>
    </row>
    <row r="9363" spans="8:13" s="28" customFormat="1" x14ac:dyDescent="0.2">
      <c r="H9363" s="12"/>
      <c r="J9363" s="29"/>
      <c r="K9363" s="45"/>
      <c r="L9363" s="45"/>
      <c r="M9363" s="45"/>
    </row>
    <row r="9364" spans="8:13" s="28" customFormat="1" x14ac:dyDescent="0.2">
      <c r="H9364" s="12"/>
      <c r="J9364" s="29"/>
      <c r="K9364" s="45"/>
      <c r="L9364" s="45"/>
      <c r="M9364" s="45"/>
    </row>
    <row r="9365" spans="8:13" s="28" customFormat="1" x14ac:dyDescent="0.2">
      <c r="H9365" s="12"/>
      <c r="J9365" s="29"/>
      <c r="K9365" s="45"/>
      <c r="L9365" s="45"/>
      <c r="M9365" s="45"/>
    </row>
    <row r="9366" spans="8:13" s="28" customFormat="1" x14ac:dyDescent="0.2">
      <c r="H9366" s="12"/>
      <c r="J9366" s="29"/>
      <c r="K9366" s="45"/>
      <c r="L9366" s="45"/>
      <c r="M9366" s="45"/>
    </row>
    <row r="9367" spans="8:13" s="28" customFormat="1" x14ac:dyDescent="0.2">
      <c r="H9367" s="12"/>
      <c r="J9367" s="29"/>
      <c r="K9367" s="45"/>
      <c r="L9367" s="45"/>
      <c r="M9367" s="45"/>
    </row>
    <row r="9368" spans="8:13" s="28" customFormat="1" x14ac:dyDescent="0.2">
      <c r="H9368" s="12"/>
      <c r="J9368" s="29"/>
      <c r="K9368" s="45"/>
      <c r="L9368" s="45"/>
      <c r="M9368" s="45"/>
    </row>
    <row r="9369" spans="8:13" s="28" customFormat="1" x14ac:dyDescent="0.2">
      <c r="H9369" s="12"/>
      <c r="J9369" s="29"/>
      <c r="K9369" s="45"/>
      <c r="L9369" s="45"/>
      <c r="M9369" s="45"/>
    </row>
    <row r="9370" spans="8:13" s="28" customFormat="1" x14ac:dyDescent="0.2">
      <c r="H9370" s="12"/>
      <c r="J9370" s="29"/>
      <c r="K9370" s="45"/>
      <c r="L9370" s="45"/>
      <c r="M9370" s="45"/>
    </row>
    <row r="9371" spans="8:13" s="28" customFormat="1" x14ac:dyDescent="0.2">
      <c r="H9371" s="12"/>
      <c r="J9371" s="29"/>
      <c r="K9371" s="45"/>
      <c r="L9371" s="45"/>
      <c r="M9371" s="45"/>
    </row>
    <row r="9372" spans="8:13" s="28" customFormat="1" x14ac:dyDescent="0.2">
      <c r="H9372" s="12"/>
      <c r="J9372" s="29"/>
      <c r="K9372" s="45"/>
      <c r="L9372" s="45"/>
      <c r="M9372" s="45"/>
    </row>
    <row r="9373" spans="8:13" s="28" customFormat="1" x14ac:dyDescent="0.2">
      <c r="H9373" s="12"/>
      <c r="J9373" s="29"/>
      <c r="K9373" s="45"/>
      <c r="L9373" s="45"/>
      <c r="M9373" s="45"/>
    </row>
    <row r="9374" spans="8:13" s="28" customFormat="1" x14ac:dyDescent="0.2">
      <c r="H9374" s="12"/>
      <c r="J9374" s="29"/>
      <c r="K9374" s="45"/>
      <c r="L9374" s="45"/>
      <c r="M9374" s="45"/>
    </row>
    <row r="9375" spans="8:13" s="28" customFormat="1" x14ac:dyDescent="0.2">
      <c r="H9375" s="12"/>
      <c r="J9375" s="29"/>
      <c r="K9375" s="45"/>
      <c r="L9375" s="45"/>
      <c r="M9375" s="45"/>
    </row>
    <row r="9376" spans="8:13" s="28" customFormat="1" x14ac:dyDescent="0.2">
      <c r="H9376" s="12"/>
      <c r="J9376" s="29"/>
      <c r="K9376" s="45"/>
      <c r="L9376" s="45"/>
      <c r="M9376" s="45"/>
    </row>
    <row r="9377" spans="8:13" s="28" customFormat="1" x14ac:dyDescent="0.2">
      <c r="H9377" s="12"/>
      <c r="J9377" s="29"/>
      <c r="K9377" s="45"/>
      <c r="L9377" s="45"/>
      <c r="M9377" s="45"/>
    </row>
    <row r="9378" spans="8:13" s="28" customFormat="1" x14ac:dyDescent="0.2">
      <c r="H9378" s="12"/>
      <c r="J9378" s="29"/>
      <c r="K9378" s="45"/>
      <c r="L9378" s="45"/>
      <c r="M9378" s="45"/>
    </row>
    <row r="9379" spans="8:13" s="28" customFormat="1" x14ac:dyDescent="0.2">
      <c r="H9379" s="12"/>
      <c r="J9379" s="29"/>
      <c r="K9379" s="45"/>
      <c r="L9379" s="45"/>
      <c r="M9379" s="45"/>
    </row>
    <row r="9380" spans="8:13" s="28" customFormat="1" x14ac:dyDescent="0.2">
      <c r="H9380" s="12"/>
      <c r="J9380" s="29"/>
      <c r="K9380" s="45"/>
      <c r="L9380" s="45"/>
      <c r="M9380" s="45"/>
    </row>
    <row r="9381" spans="8:13" s="28" customFormat="1" x14ac:dyDescent="0.2">
      <c r="H9381" s="12"/>
      <c r="J9381" s="29"/>
      <c r="K9381" s="45"/>
      <c r="L9381" s="45"/>
      <c r="M9381" s="45"/>
    </row>
    <row r="9382" spans="8:13" s="28" customFormat="1" x14ac:dyDescent="0.2">
      <c r="H9382" s="12"/>
      <c r="J9382" s="29"/>
      <c r="K9382" s="45"/>
      <c r="L9382" s="45"/>
      <c r="M9382" s="45"/>
    </row>
    <row r="9383" spans="8:13" s="28" customFormat="1" x14ac:dyDescent="0.2">
      <c r="H9383" s="12"/>
      <c r="J9383" s="29"/>
      <c r="K9383" s="45"/>
      <c r="L9383" s="45"/>
      <c r="M9383" s="45"/>
    </row>
    <row r="9384" spans="8:13" s="28" customFormat="1" x14ac:dyDescent="0.2">
      <c r="H9384" s="12"/>
      <c r="J9384" s="29"/>
      <c r="K9384" s="45"/>
      <c r="L9384" s="45"/>
      <c r="M9384" s="45"/>
    </row>
    <row r="9385" spans="8:13" s="28" customFormat="1" x14ac:dyDescent="0.2">
      <c r="H9385" s="12"/>
      <c r="J9385" s="29"/>
      <c r="K9385" s="45"/>
      <c r="L9385" s="45"/>
      <c r="M9385" s="45"/>
    </row>
    <row r="9386" spans="8:13" s="28" customFormat="1" x14ac:dyDescent="0.2">
      <c r="H9386" s="12"/>
      <c r="J9386" s="29"/>
      <c r="K9386" s="45"/>
      <c r="L9386" s="45"/>
      <c r="M9386" s="45"/>
    </row>
    <row r="9387" spans="8:13" s="28" customFormat="1" x14ac:dyDescent="0.2">
      <c r="H9387" s="12"/>
      <c r="J9387" s="29"/>
      <c r="K9387" s="45"/>
      <c r="L9387" s="45"/>
      <c r="M9387" s="45"/>
    </row>
    <row r="9388" spans="8:13" s="28" customFormat="1" x14ac:dyDescent="0.2">
      <c r="H9388" s="12"/>
      <c r="J9388" s="29"/>
      <c r="K9388" s="45"/>
      <c r="L9388" s="45"/>
      <c r="M9388" s="45"/>
    </row>
    <row r="9389" spans="8:13" s="28" customFormat="1" x14ac:dyDescent="0.2">
      <c r="H9389" s="12"/>
      <c r="J9389" s="29"/>
      <c r="K9389" s="45"/>
      <c r="L9389" s="45"/>
      <c r="M9389" s="45"/>
    </row>
    <row r="9390" spans="8:13" s="28" customFormat="1" x14ac:dyDescent="0.2">
      <c r="H9390" s="12"/>
      <c r="J9390" s="29"/>
      <c r="K9390" s="45"/>
      <c r="L9390" s="45"/>
      <c r="M9390" s="45"/>
    </row>
    <row r="9391" spans="8:13" s="28" customFormat="1" x14ac:dyDescent="0.2">
      <c r="H9391" s="12"/>
      <c r="J9391" s="29"/>
      <c r="K9391" s="45"/>
      <c r="L9391" s="45"/>
      <c r="M9391" s="45"/>
    </row>
    <row r="9392" spans="8:13" s="28" customFormat="1" x14ac:dyDescent="0.2">
      <c r="H9392" s="12"/>
      <c r="J9392" s="29"/>
      <c r="K9392" s="45"/>
      <c r="L9392" s="45"/>
      <c r="M9392" s="45"/>
    </row>
    <row r="9393" spans="8:13" s="28" customFormat="1" x14ac:dyDescent="0.2">
      <c r="H9393" s="12"/>
      <c r="J9393" s="29"/>
      <c r="K9393" s="45"/>
      <c r="L9393" s="45"/>
      <c r="M9393" s="45"/>
    </row>
    <row r="9394" spans="8:13" s="28" customFormat="1" x14ac:dyDescent="0.2">
      <c r="H9394" s="12"/>
      <c r="J9394" s="29"/>
      <c r="K9394" s="45"/>
      <c r="L9394" s="45"/>
      <c r="M9394" s="45"/>
    </row>
    <row r="9395" spans="8:13" s="28" customFormat="1" x14ac:dyDescent="0.2">
      <c r="H9395" s="12"/>
      <c r="J9395" s="29"/>
      <c r="K9395" s="45"/>
      <c r="L9395" s="45"/>
      <c r="M9395" s="45"/>
    </row>
    <row r="9396" spans="8:13" s="28" customFormat="1" x14ac:dyDescent="0.2">
      <c r="H9396" s="12"/>
      <c r="J9396" s="29"/>
      <c r="K9396" s="45"/>
      <c r="L9396" s="45"/>
      <c r="M9396" s="45"/>
    </row>
    <row r="9397" spans="8:13" s="28" customFormat="1" x14ac:dyDescent="0.2">
      <c r="H9397" s="12"/>
      <c r="J9397" s="29"/>
      <c r="K9397" s="45"/>
      <c r="L9397" s="45"/>
      <c r="M9397" s="45"/>
    </row>
    <row r="9398" spans="8:13" s="28" customFormat="1" x14ac:dyDescent="0.2">
      <c r="H9398" s="12"/>
      <c r="J9398" s="29"/>
      <c r="K9398" s="45"/>
      <c r="L9398" s="45"/>
      <c r="M9398" s="45"/>
    </row>
    <row r="9399" spans="8:13" s="28" customFormat="1" x14ac:dyDescent="0.2">
      <c r="H9399" s="12"/>
      <c r="J9399" s="29"/>
      <c r="K9399" s="45"/>
      <c r="L9399" s="45"/>
      <c r="M9399" s="45"/>
    </row>
    <row r="9400" spans="8:13" s="28" customFormat="1" x14ac:dyDescent="0.2">
      <c r="H9400" s="12"/>
      <c r="J9400" s="29"/>
      <c r="K9400" s="45"/>
      <c r="L9400" s="45"/>
      <c r="M9400" s="45"/>
    </row>
    <row r="9401" spans="8:13" s="28" customFormat="1" x14ac:dyDescent="0.2">
      <c r="H9401" s="12"/>
      <c r="J9401" s="29"/>
      <c r="K9401" s="45"/>
      <c r="L9401" s="45"/>
      <c r="M9401" s="45"/>
    </row>
    <row r="9402" spans="8:13" s="28" customFormat="1" x14ac:dyDescent="0.2">
      <c r="H9402" s="12"/>
      <c r="J9402" s="29"/>
      <c r="K9402" s="45"/>
      <c r="L9402" s="45"/>
      <c r="M9402" s="45"/>
    </row>
    <row r="9403" spans="8:13" s="28" customFormat="1" x14ac:dyDescent="0.2">
      <c r="H9403" s="12"/>
      <c r="J9403" s="29"/>
      <c r="K9403" s="45"/>
      <c r="L9403" s="45"/>
      <c r="M9403" s="45"/>
    </row>
    <row r="9404" spans="8:13" s="28" customFormat="1" x14ac:dyDescent="0.2">
      <c r="H9404" s="12"/>
      <c r="J9404" s="29"/>
      <c r="K9404" s="45"/>
      <c r="L9404" s="45"/>
      <c r="M9404" s="45"/>
    </row>
    <row r="9405" spans="8:13" s="28" customFormat="1" x14ac:dyDescent="0.2">
      <c r="H9405" s="12"/>
      <c r="J9405" s="29"/>
      <c r="K9405" s="45"/>
      <c r="L9405" s="45"/>
      <c r="M9405" s="45"/>
    </row>
    <row r="9406" spans="8:13" s="28" customFormat="1" x14ac:dyDescent="0.2">
      <c r="H9406" s="12"/>
      <c r="J9406" s="29"/>
      <c r="K9406" s="45"/>
      <c r="L9406" s="45"/>
      <c r="M9406" s="45"/>
    </row>
    <row r="9407" spans="8:13" s="28" customFormat="1" x14ac:dyDescent="0.2">
      <c r="H9407" s="12"/>
      <c r="J9407" s="29"/>
      <c r="K9407" s="45"/>
      <c r="L9407" s="45"/>
      <c r="M9407" s="45"/>
    </row>
    <row r="9408" spans="8:13" s="28" customFormat="1" x14ac:dyDescent="0.2">
      <c r="H9408" s="12"/>
      <c r="J9408" s="29"/>
      <c r="K9408" s="45"/>
      <c r="L9408" s="45"/>
      <c r="M9408" s="45"/>
    </row>
    <row r="9409" spans="8:13" s="28" customFormat="1" x14ac:dyDescent="0.2">
      <c r="H9409" s="12"/>
      <c r="J9409" s="29"/>
      <c r="K9409" s="45"/>
      <c r="L9409" s="45"/>
      <c r="M9409" s="45"/>
    </row>
    <row r="9410" spans="8:13" s="28" customFormat="1" x14ac:dyDescent="0.2">
      <c r="H9410" s="12"/>
      <c r="J9410" s="29"/>
      <c r="K9410" s="45"/>
      <c r="L9410" s="45"/>
      <c r="M9410" s="45"/>
    </row>
    <row r="9411" spans="8:13" s="28" customFormat="1" x14ac:dyDescent="0.2">
      <c r="H9411" s="12"/>
      <c r="J9411" s="29"/>
      <c r="K9411" s="45"/>
      <c r="L9411" s="45"/>
      <c r="M9411" s="45"/>
    </row>
    <row r="9412" spans="8:13" s="28" customFormat="1" x14ac:dyDescent="0.2">
      <c r="H9412" s="12"/>
      <c r="J9412" s="29"/>
      <c r="K9412" s="45"/>
      <c r="L9412" s="45"/>
      <c r="M9412" s="45"/>
    </row>
    <row r="9413" spans="8:13" s="28" customFormat="1" x14ac:dyDescent="0.2">
      <c r="H9413" s="12"/>
      <c r="J9413" s="29"/>
      <c r="K9413" s="45"/>
      <c r="L9413" s="45"/>
      <c r="M9413" s="45"/>
    </row>
    <row r="9414" spans="8:13" s="28" customFormat="1" x14ac:dyDescent="0.2">
      <c r="H9414" s="12"/>
      <c r="J9414" s="29"/>
      <c r="K9414" s="45"/>
      <c r="L9414" s="45"/>
      <c r="M9414" s="45"/>
    </row>
    <row r="9415" spans="8:13" s="28" customFormat="1" x14ac:dyDescent="0.2">
      <c r="H9415" s="12"/>
      <c r="J9415" s="29"/>
      <c r="K9415" s="45"/>
      <c r="L9415" s="45"/>
      <c r="M9415" s="45"/>
    </row>
    <row r="9416" spans="8:13" s="28" customFormat="1" x14ac:dyDescent="0.2">
      <c r="H9416" s="12"/>
      <c r="J9416" s="29"/>
      <c r="K9416" s="45"/>
      <c r="L9416" s="45"/>
      <c r="M9416" s="45"/>
    </row>
    <row r="9417" spans="8:13" s="28" customFormat="1" x14ac:dyDescent="0.2">
      <c r="H9417" s="12"/>
      <c r="J9417" s="29"/>
      <c r="K9417" s="45"/>
      <c r="L9417" s="45"/>
      <c r="M9417" s="45"/>
    </row>
    <row r="9418" spans="8:13" s="28" customFormat="1" x14ac:dyDescent="0.2">
      <c r="H9418" s="12"/>
      <c r="J9418" s="29"/>
      <c r="K9418" s="45"/>
      <c r="L9418" s="45"/>
      <c r="M9418" s="45"/>
    </row>
    <row r="9419" spans="8:13" s="28" customFormat="1" x14ac:dyDescent="0.2">
      <c r="H9419" s="12"/>
      <c r="J9419" s="29"/>
      <c r="K9419" s="45"/>
      <c r="L9419" s="45"/>
      <c r="M9419" s="45"/>
    </row>
    <row r="9420" spans="8:13" s="28" customFormat="1" x14ac:dyDescent="0.2">
      <c r="H9420" s="12"/>
      <c r="J9420" s="29"/>
      <c r="K9420" s="45"/>
      <c r="L9420" s="45"/>
      <c r="M9420" s="45"/>
    </row>
    <row r="9421" spans="8:13" s="28" customFormat="1" x14ac:dyDescent="0.2">
      <c r="H9421" s="12"/>
      <c r="J9421" s="29"/>
      <c r="K9421" s="45"/>
      <c r="L9421" s="45"/>
      <c r="M9421" s="45"/>
    </row>
    <row r="9422" spans="8:13" s="28" customFormat="1" x14ac:dyDescent="0.2">
      <c r="H9422" s="12"/>
      <c r="J9422" s="29"/>
      <c r="K9422" s="45"/>
      <c r="L9422" s="45"/>
      <c r="M9422" s="45"/>
    </row>
    <row r="9423" spans="8:13" s="28" customFormat="1" x14ac:dyDescent="0.2">
      <c r="H9423" s="12"/>
      <c r="J9423" s="29"/>
      <c r="K9423" s="45"/>
      <c r="L9423" s="45"/>
      <c r="M9423" s="45"/>
    </row>
    <row r="9424" spans="8:13" s="28" customFormat="1" x14ac:dyDescent="0.2">
      <c r="H9424" s="12"/>
      <c r="J9424" s="29"/>
      <c r="K9424" s="45"/>
      <c r="L9424" s="45"/>
      <c r="M9424" s="45"/>
    </row>
    <row r="9425" spans="8:13" s="28" customFormat="1" x14ac:dyDescent="0.2">
      <c r="H9425" s="12"/>
      <c r="J9425" s="29"/>
      <c r="K9425" s="45"/>
      <c r="L9425" s="45"/>
      <c r="M9425" s="45"/>
    </row>
    <row r="9426" spans="8:13" s="28" customFormat="1" x14ac:dyDescent="0.2">
      <c r="H9426" s="12"/>
      <c r="J9426" s="29"/>
      <c r="K9426" s="45"/>
      <c r="L9426" s="45"/>
      <c r="M9426" s="45"/>
    </row>
    <row r="9427" spans="8:13" s="28" customFormat="1" x14ac:dyDescent="0.2">
      <c r="H9427" s="12"/>
      <c r="J9427" s="29"/>
      <c r="K9427" s="45"/>
      <c r="L9427" s="45"/>
      <c r="M9427" s="45"/>
    </row>
    <row r="9428" spans="8:13" s="28" customFormat="1" x14ac:dyDescent="0.2">
      <c r="H9428" s="12"/>
      <c r="J9428" s="29"/>
      <c r="K9428" s="45"/>
      <c r="L9428" s="45"/>
      <c r="M9428" s="45"/>
    </row>
    <row r="9429" spans="8:13" s="28" customFormat="1" x14ac:dyDescent="0.2">
      <c r="H9429" s="12"/>
      <c r="J9429" s="29"/>
      <c r="K9429" s="45"/>
      <c r="L9429" s="45"/>
      <c r="M9429" s="45"/>
    </row>
    <row r="9430" spans="8:13" s="28" customFormat="1" x14ac:dyDescent="0.2">
      <c r="H9430" s="12"/>
      <c r="J9430" s="29"/>
      <c r="K9430" s="45"/>
      <c r="L9430" s="45"/>
      <c r="M9430" s="45"/>
    </row>
    <row r="9431" spans="8:13" s="28" customFormat="1" x14ac:dyDescent="0.2">
      <c r="H9431" s="12"/>
      <c r="J9431" s="29"/>
      <c r="K9431" s="45"/>
      <c r="L9431" s="45"/>
      <c r="M9431" s="45"/>
    </row>
    <row r="9432" spans="8:13" s="28" customFormat="1" x14ac:dyDescent="0.2">
      <c r="H9432" s="12"/>
      <c r="J9432" s="29"/>
      <c r="K9432" s="45"/>
      <c r="L9432" s="45"/>
      <c r="M9432" s="45"/>
    </row>
    <row r="9433" spans="8:13" s="28" customFormat="1" x14ac:dyDescent="0.2">
      <c r="H9433" s="12"/>
      <c r="J9433" s="29"/>
      <c r="K9433" s="45"/>
      <c r="L9433" s="45"/>
      <c r="M9433" s="45"/>
    </row>
    <row r="9434" spans="8:13" s="28" customFormat="1" x14ac:dyDescent="0.2">
      <c r="H9434" s="12"/>
      <c r="J9434" s="29"/>
      <c r="K9434" s="45"/>
      <c r="L9434" s="45"/>
      <c r="M9434" s="45"/>
    </row>
    <row r="9435" spans="8:13" s="28" customFormat="1" x14ac:dyDescent="0.2">
      <c r="H9435" s="12"/>
      <c r="J9435" s="29"/>
      <c r="K9435" s="45"/>
      <c r="L9435" s="45"/>
      <c r="M9435" s="45"/>
    </row>
    <row r="9436" spans="8:13" s="28" customFormat="1" x14ac:dyDescent="0.2">
      <c r="H9436" s="12"/>
      <c r="J9436" s="29"/>
      <c r="K9436" s="45"/>
      <c r="L9436" s="45"/>
      <c r="M9436" s="45"/>
    </row>
    <row r="9437" spans="8:13" s="28" customFormat="1" x14ac:dyDescent="0.2">
      <c r="H9437" s="12"/>
      <c r="J9437" s="29"/>
      <c r="K9437" s="45"/>
      <c r="L9437" s="45"/>
      <c r="M9437" s="45"/>
    </row>
    <row r="9438" spans="8:13" s="28" customFormat="1" x14ac:dyDescent="0.2">
      <c r="H9438" s="12"/>
      <c r="J9438" s="29"/>
      <c r="K9438" s="45"/>
      <c r="L9438" s="45"/>
      <c r="M9438" s="45"/>
    </row>
    <row r="9439" spans="8:13" s="28" customFormat="1" x14ac:dyDescent="0.2">
      <c r="H9439" s="12"/>
      <c r="J9439" s="29"/>
      <c r="K9439" s="45"/>
      <c r="L9439" s="45"/>
      <c r="M9439" s="45"/>
    </row>
    <row r="9440" spans="8:13" s="28" customFormat="1" x14ac:dyDescent="0.2">
      <c r="H9440" s="12"/>
      <c r="J9440" s="29"/>
      <c r="K9440" s="45"/>
      <c r="L9440" s="45"/>
      <c r="M9440" s="45"/>
    </row>
    <row r="9441" spans="8:13" s="28" customFormat="1" x14ac:dyDescent="0.2">
      <c r="H9441" s="12"/>
      <c r="J9441" s="29"/>
      <c r="K9441" s="45"/>
      <c r="L9441" s="45"/>
      <c r="M9441" s="45"/>
    </row>
    <row r="9442" spans="8:13" s="28" customFormat="1" x14ac:dyDescent="0.2">
      <c r="H9442" s="12"/>
      <c r="J9442" s="29"/>
      <c r="K9442" s="45"/>
      <c r="L9442" s="45"/>
      <c r="M9442" s="45"/>
    </row>
    <row r="9443" spans="8:13" s="28" customFormat="1" x14ac:dyDescent="0.2">
      <c r="H9443" s="12"/>
      <c r="J9443" s="29"/>
      <c r="K9443" s="45"/>
      <c r="L9443" s="45"/>
      <c r="M9443" s="45"/>
    </row>
    <row r="9444" spans="8:13" s="28" customFormat="1" x14ac:dyDescent="0.2">
      <c r="H9444" s="12"/>
      <c r="J9444" s="29"/>
      <c r="K9444" s="45"/>
      <c r="L9444" s="45"/>
      <c r="M9444" s="45"/>
    </row>
    <row r="9445" spans="8:13" s="28" customFormat="1" x14ac:dyDescent="0.2">
      <c r="H9445" s="12"/>
      <c r="J9445" s="29"/>
      <c r="K9445" s="45"/>
      <c r="L9445" s="45"/>
      <c r="M9445" s="45"/>
    </row>
    <row r="9446" spans="8:13" s="28" customFormat="1" x14ac:dyDescent="0.2">
      <c r="H9446" s="12"/>
      <c r="J9446" s="29"/>
      <c r="K9446" s="45"/>
      <c r="L9446" s="45"/>
      <c r="M9446" s="45"/>
    </row>
    <row r="9447" spans="8:13" s="28" customFormat="1" x14ac:dyDescent="0.2">
      <c r="H9447" s="12"/>
      <c r="J9447" s="29"/>
      <c r="K9447" s="45"/>
      <c r="L9447" s="45"/>
      <c r="M9447" s="45"/>
    </row>
    <row r="9448" spans="8:13" s="28" customFormat="1" x14ac:dyDescent="0.2">
      <c r="H9448" s="12"/>
      <c r="J9448" s="29"/>
      <c r="K9448" s="45"/>
      <c r="L9448" s="45"/>
      <c r="M9448" s="45"/>
    </row>
    <row r="9449" spans="8:13" s="28" customFormat="1" x14ac:dyDescent="0.2">
      <c r="H9449" s="12"/>
      <c r="J9449" s="29"/>
      <c r="K9449" s="45"/>
      <c r="L9449" s="45"/>
      <c r="M9449" s="45"/>
    </row>
    <row r="9450" spans="8:13" s="28" customFormat="1" x14ac:dyDescent="0.2">
      <c r="H9450" s="12"/>
      <c r="J9450" s="29"/>
      <c r="K9450" s="45"/>
      <c r="L9450" s="45"/>
      <c r="M9450" s="45"/>
    </row>
    <row r="9451" spans="8:13" s="28" customFormat="1" x14ac:dyDescent="0.2">
      <c r="H9451" s="12"/>
      <c r="J9451" s="29"/>
      <c r="K9451" s="45"/>
      <c r="L9451" s="45"/>
      <c r="M9451" s="45"/>
    </row>
    <row r="9452" spans="8:13" s="28" customFormat="1" x14ac:dyDescent="0.2">
      <c r="H9452" s="12"/>
      <c r="J9452" s="29"/>
      <c r="K9452" s="45"/>
      <c r="L9452" s="45"/>
      <c r="M9452" s="45"/>
    </row>
    <row r="9453" spans="8:13" s="28" customFormat="1" x14ac:dyDescent="0.2">
      <c r="H9453" s="12"/>
      <c r="J9453" s="29"/>
      <c r="K9453" s="45"/>
      <c r="L9453" s="45"/>
      <c r="M9453" s="45"/>
    </row>
    <row r="9454" spans="8:13" s="28" customFormat="1" x14ac:dyDescent="0.2">
      <c r="H9454" s="12"/>
      <c r="J9454" s="29"/>
      <c r="K9454" s="45"/>
      <c r="L9454" s="45"/>
      <c r="M9454" s="45"/>
    </row>
    <row r="9455" spans="8:13" s="28" customFormat="1" x14ac:dyDescent="0.2">
      <c r="H9455" s="12"/>
      <c r="J9455" s="29"/>
      <c r="K9455" s="45"/>
      <c r="L9455" s="45"/>
      <c r="M9455" s="45"/>
    </row>
    <row r="9456" spans="8:13" s="28" customFormat="1" x14ac:dyDescent="0.2">
      <c r="H9456" s="12"/>
      <c r="J9456" s="29"/>
      <c r="K9456" s="45"/>
      <c r="L9456" s="45"/>
      <c r="M9456" s="45"/>
    </row>
    <row r="9457" spans="8:13" s="28" customFormat="1" x14ac:dyDescent="0.2">
      <c r="H9457" s="12"/>
      <c r="J9457" s="29"/>
      <c r="K9457" s="45"/>
      <c r="L9457" s="45"/>
      <c r="M9457" s="45"/>
    </row>
    <row r="9458" spans="8:13" s="28" customFormat="1" x14ac:dyDescent="0.2">
      <c r="H9458" s="12"/>
      <c r="J9458" s="29"/>
      <c r="K9458" s="45"/>
      <c r="L9458" s="45"/>
      <c r="M9458" s="45"/>
    </row>
    <row r="9459" spans="8:13" s="28" customFormat="1" x14ac:dyDescent="0.2">
      <c r="H9459" s="12"/>
      <c r="J9459" s="29"/>
      <c r="K9459" s="45"/>
      <c r="L9459" s="45"/>
      <c r="M9459" s="45"/>
    </row>
    <row r="9460" spans="8:13" s="28" customFormat="1" x14ac:dyDescent="0.2">
      <c r="H9460" s="12"/>
      <c r="J9460" s="29"/>
      <c r="K9460" s="45"/>
      <c r="L9460" s="45"/>
      <c r="M9460" s="45"/>
    </row>
    <row r="9461" spans="8:13" s="28" customFormat="1" x14ac:dyDescent="0.2">
      <c r="H9461" s="12"/>
      <c r="J9461" s="29"/>
      <c r="K9461" s="45"/>
      <c r="L9461" s="45"/>
      <c r="M9461" s="45"/>
    </row>
    <row r="9462" spans="8:13" s="28" customFormat="1" x14ac:dyDescent="0.2">
      <c r="H9462" s="12"/>
      <c r="J9462" s="29"/>
      <c r="K9462" s="45"/>
      <c r="L9462" s="45"/>
      <c r="M9462" s="45"/>
    </row>
    <row r="9463" spans="8:13" s="28" customFormat="1" x14ac:dyDescent="0.2">
      <c r="H9463" s="12"/>
      <c r="J9463" s="29"/>
      <c r="K9463" s="45"/>
      <c r="L9463" s="45"/>
      <c r="M9463" s="45"/>
    </row>
    <row r="9464" spans="8:13" s="28" customFormat="1" x14ac:dyDescent="0.2">
      <c r="H9464" s="12"/>
      <c r="J9464" s="29"/>
      <c r="K9464" s="45"/>
      <c r="L9464" s="45"/>
      <c r="M9464" s="45"/>
    </row>
    <row r="9465" spans="8:13" s="28" customFormat="1" x14ac:dyDescent="0.2">
      <c r="H9465" s="12"/>
      <c r="J9465" s="29"/>
      <c r="K9465" s="45"/>
      <c r="L9465" s="45"/>
      <c r="M9465" s="45"/>
    </row>
    <row r="9466" spans="8:13" s="28" customFormat="1" x14ac:dyDescent="0.2">
      <c r="H9466" s="12"/>
      <c r="J9466" s="29"/>
      <c r="K9466" s="45"/>
      <c r="L9466" s="45"/>
      <c r="M9466" s="45"/>
    </row>
    <row r="9467" spans="8:13" s="28" customFormat="1" x14ac:dyDescent="0.2">
      <c r="H9467" s="12"/>
      <c r="J9467" s="29"/>
      <c r="K9467" s="45"/>
      <c r="L9467" s="45"/>
      <c r="M9467" s="45"/>
    </row>
    <row r="9468" spans="8:13" s="28" customFormat="1" x14ac:dyDescent="0.2">
      <c r="H9468" s="12"/>
      <c r="J9468" s="29"/>
      <c r="K9468" s="45"/>
      <c r="L9468" s="45"/>
      <c r="M9468" s="45"/>
    </row>
    <row r="9469" spans="8:13" s="28" customFormat="1" x14ac:dyDescent="0.2">
      <c r="H9469" s="12"/>
      <c r="J9469" s="29"/>
      <c r="K9469" s="45"/>
      <c r="L9469" s="45"/>
      <c r="M9469" s="45"/>
    </row>
    <row r="9470" spans="8:13" s="28" customFormat="1" x14ac:dyDescent="0.2">
      <c r="H9470" s="12"/>
      <c r="J9470" s="29"/>
      <c r="K9470" s="45"/>
      <c r="L9470" s="45"/>
      <c r="M9470" s="45"/>
    </row>
    <row r="9471" spans="8:13" s="28" customFormat="1" x14ac:dyDescent="0.2">
      <c r="H9471" s="12"/>
      <c r="J9471" s="29"/>
      <c r="K9471" s="45"/>
      <c r="L9471" s="45"/>
      <c r="M9471" s="45"/>
    </row>
    <row r="9472" spans="8:13" s="28" customFormat="1" x14ac:dyDescent="0.2">
      <c r="H9472" s="12"/>
      <c r="J9472" s="29"/>
      <c r="K9472" s="45"/>
      <c r="L9472" s="45"/>
      <c r="M9472" s="45"/>
    </row>
    <row r="9473" spans="8:13" s="28" customFormat="1" x14ac:dyDescent="0.2">
      <c r="H9473" s="12"/>
      <c r="J9473" s="29"/>
      <c r="K9473" s="45"/>
      <c r="L9473" s="45"/>
      <c r="M9473" s="45"/>
    </row>
    <row r="9474" spans="8:13" s="28" customFormat="1" x14ac:dyDescent="0.2">
      <c r="H9474" s="12"/>
      <c r="J9474" s="29"/>
      <c r="K9474" s="45"/>
      <c r="L9474" s="45"/>
      <c r="M9474" s="45"/>
    </row>
    <row r="9475" spans="8:13" s="28" customFormat="1" x14ac:dyDescent="0.2">
      <c r="H9475" s="12"/>
      <c r="J9475" s="29"/>
      <c r="K9475" s="45"/>
      <c r="L9475" s="45"/>
      <c r="M9475" s="45"/>
    </row>
    <row r="9476" spans="8:13" s="28" customFormat="1" x14ac:dyDescent="0.2">
      <c r="H9476" s="12"/>
      <c r="J9476" s="29"/>
      <c r="K9476" s="45"/>
      <c r="L9476" s="45"/>
      <c r="M9476" s="45"/>
    </row>
    <row r="9477" spans="8:13" s="28" customFormat="1" x14ac:dyDescent="0.2">
      <c r="H9477" s="12"/>
      <c r="J9477" s="29"/>
      <c r="K9477" s="45"/>
      <c r="L9477" s="45"/>
      <c r="M9477" s="45"/>
    </row>
    <row r="9478" spans="8:13" s="28" customFormat="1" x14ac:dyDescent="0.2">
      <c r="H9478" s="12"/>
      <c r="J9478" s="29"/>
      <c r="K9478" s="45"/>
      <c r="L9478" s="45"/>
      <c r="M9478" s="45"/>
    </row>
    <row r="9479" spans="8:13" s="28" customFormat="1" x14ac:dyDescent="0.2">
      <c r="H9479" s="12"/>
      <c r="J9479" s="29"/>
      <c r="K9479" s="45"/>
      <c r="L9479" s="45"/>
      <c r="M9479" s="45"/>
    </row>
    <row r="9480" spans="8:13" s="28" customFormat="1" x14ac:dyDescent="0.2">
      <c r="H9480" s="12"/>
      <c r="J9480" s="29"/>
      <c r="K9480" s="45"/>
      <c r="L9480" s="45"/>
      <c r="M9480" s="45"/>
    </row>
    <row r="9481" spans="8:13" s="28" customFormat="1" x14ac:dyDescent="0.2">
      <c r="H9481" s="12"/>
      <c r="J9481" s="29"/>
      <c r="K9481" s="45"/>
      <c r="L9481" s="45"/>
      <c r="M9481" s="45"/>
    </row>
    <row r="9482" spans="8:13" s="28" customFormat="1" x14ac:dyDescent="0.2">
      <c r="H9482" s="12"/>
      <c r="J9482" s="29"/>
      <c r="K9482" s="45"/>
      <c r="L9482" s="45"/>
      <c r="M9482" s="45"/>
    </row>
    <row r="9483" spans="8:13" s="28" customFormat="1" x14ac:dyDescent="0.2">
      <c r="H9483" s="12"/>
      <c r="J9483" s="29"/>
      <c r="K9483" s="45"/>
      <c r="L9483" s="45"/>
      <c r="M9483" s="45"/>
    </row>
    <row r="9484" spans="8:13" s="28" customFormat="1" x14ac:dyDescent="0.2">
      <c r="H9484" s="12"/>
      <c r="J9484" s="29"/>
      <c r="K9484" s="45"/>
      <c r="L9484" s="45"/>
      <c r="M9484" s="45"/>
    </row>
    <row r="9485" spans="8:13" s="28" customFormat="1" x14ac:dyDescent="0.2">
      <c r="H9485" s="12"/>
      <c r="J9485" s="29"/>
      <c r="K9485" s="45"/>
      <c r="L9485" s="45"/>
      <c r="M9485" s="45"/>
    </row>
    <row r="9486" spans="8:13" s="28" customFormat="1" x14ac:dyDescent="0.2">
      <c r="H9486" s="12"/>
      <c r="J9486" s="29"/>
      <c r="K9486" s="45"/>
      <c r="L9486" s="45"/>
      <c r="M9486" s="45"/>
    </row>
    <row r="9487" spans="8:13" s="28" customFormat="1" x14ac:dyDescent="0.2">
      <c r="H9487" s="12"/>
      <c r="J9487" s="29"/>
      <c r="K9487" s="45"/>
      <c r="L9487" s="45"/>
      <c r="M9487" s="45"/>
    </row>
    <row r="9488" spans="8:13" s="28" customFormat="1" x14ac:dyDescent="0.2">
      <c r="H9488" s="12"/>
      <c r="J9488" s="29"/>
      <c r="K9488" s="45"/>
      <c r="L9488" s="45"/>
      <c r="M9488" s="45"/>
    </row>
    <row r="9489" spans="8:13" s="28" customFormat="1" x14ac:dyDescent="0.2">
      <c r="H9489" s="12"/>
      <c r="J9489" s="29"/>
      <c r="K9489" s="45"/>
      <c r="L9489" s="45"/>
      <c r="M9489" s="45"/>
    </row>
    <row r="9490" spans="8:13" s="28" customFormat="1" x14ac:dyDescent="0.2">
      <c r="H9490" s="12"/>
      <c r="J9490" s="29"/>
      <c r="K9490" s="45"/>
      <c r="L9490" s="45"/>
      <c r="M9490" s="45"/>
    </row>
    <row r="9491" spans="8:13" s="28" customFormat="1" x14ac:dyDescent="0.2">
      <c r="H9491" s="12"/>
      <c r="J9491" s="29"/>
      <c r="K9491" s="45"/>
      <c r="L9491" s="45"/>
      <c r="M9491" s="45"/>
    </row>
    <row r="9492" spans="8:13" s="28" customFormat="1" x14ac:dyDescent="0.2">
      <c r="H9492" s="12"/>
      <c r="J9492" s="29"/>
      <c r="K9492" s="45"/>
      <c r="L9492" s="45"/>
      <c r="M9492" s="45"/>
    </row>
    <row r="9493" spans="8:13" s="28" customFormat="1" x14ac:dyDescent="0.2">
      <c r="H9493" s="12"/>
      <c r="J9493" s="29"/>
      <c r="K9493" s="45"/>
      <c r="L9493" s="45"/>
      <c r="M9493" s="45"/>
    </row>
    <row r="9494" spans="8:13" s="28" customFormat="1" x14ac:dyDescent="0.2">
      <c r="H9494" s="12"/>
      <c r="J9494" s="29"/>
      <c r="K9494" s="45"/>
      <c r="L9494" s="45"/>
      <c r="M9494" s="45"/>
    </row>
    <row r="9495" spans="8:13" s="28" customFormat="1" x14ac:dyDescent="0.2">
      <c r="H9495" s="12"/>
      <c r="J9495" s="29"/>
      <c r="K9495" s="45"/>
      <c r="L9495" s="45"/>
      <c r="M9495" s="45"/>
    </row>
    <row r="9496" spans="8:13" s="28" customFormat="1" x14ac:dyDescent="0.2">
      <c r="H9496" s="12"/>
      <c r="J9496" s="29"/>
      <c r="K9496" s="45"/>
      <c r="L9496" s="45"/>
      <c r="M9496" s="45"/>
    </row>
    <row r="9497" spans="8:13" s="28" customFormat="1" x14ac:dyDescent="0.2">
      <c r="H9497" s="12"/>
      <c r="J9497" s="29"/>
      <c r="K9497" s="45"/>
      <c r="L9497" s="45"/>
      <c r="M9497" s="45"/>
    </row>
    <row r="9498" spans="8:13" s="28" customFormat="1" x14ac:dyDescent="0.2">
      <c r="H9498" s="12"/>
      <c r="J9498" s="29"/>
      <c r="K9498" s="45"/>
      <c r="L9498" s="45"/>
      <c r="M9498" s="45"/>
    </row>
    <row r="9499" spans="8:13" s="28" customFormat="1" x14ac:dyDescent="0.2">
      <c r="H9499" s="12"/>
      <c r="J9499" s="29"/>
      <c r="K9499" s="45"/>
      <c r="L9499" s="45"/>
      <c r="M9499" s="45"/>
    </row>
    <row r="9500" spans="8:13" s="28" customFormat="1" x14ac:dyDescent="0.2">
      <c r="H9500" s="12"/>
      <c r="J9500" s="29"/>
      <c r="K9500" s="45"/>
      <c r="L9500" s="45"/>
      <c r="M9500" s="45"/>
    </row>
    <row r="9501" spans="8:13" s="28" customFormat="1" x14ac:dyDescent="0.2">
      <c r="H9501" s="12"/>
      <c r="J9501" s="29"/>
      <c r="K9501" s="45"/>
      <c r="L9501" s="45"/>
      <c r="M9501" s="45"/>
    </row>
    <row r="9502" spans="8:13" s="28" customFormat="1" x14ac:dyDescent="0.2">
      <c r="H9502" s="12"/>
      <c r="J9502" s="29"/>
      <c r="K9502" s="45"/>
      <c r="L9502" s="45"/>
      <c r="M9502" s="45"/>
    </row>
    <row r="9503" spans="8:13" s="28" customFormat="1" x14ac:dyDescent="0.2">
      <c r="H9503" s="12"/>
      <c r="J9503" s="29"/>
      <c r="K9503" s="45"/>
      <c r="L9503" s="45"/>
      <c r="M9503" s="45"/>
    </row>
    <row r="9504" spans="8:13" s="28" customFormat="1" x14ac:dyDescent="0.2">
      <c r="H9504" s="12"/>
      <c r="J9504" s="29"/>
      <c r="K9504" s="45"/>
      <c r="L9504" s="45"/>
      <c r="M9504" s="45"/>
    </row>
    <row r="9505" spans="8:13" s="28" customFormat="1" x14ac:dyDescent="0.2">
      <c r="H9505" s="12"/>
      <c r="J9505" s="29"/>
      <c r="K9505" s="45"/>
      <c r="L9505" s="45"/>
      <c r="M9505" s="45"/>
    </row>
    <row r="9506" spans="8:13" s="28" customFormat="1" x14ac:dyDescent="0.2">
      <c r="H9506" s="12"/>
      <c r="J9506" s="29"/>
      <c r="K9506" s="45"/>
      <c r="L9506" s="45"/>
      <c r="M9506" s="45"/>
    </row>
    <row r="9507" spans="8:13" s="28" customFormat="1" x14ac:dyDescent="0.2">
      <c r="H9507" s="12"/>
      <c r="J9507" s="29"/>
      <c r="K9507" s="45"/>
      <c r="L9507" s="45"/>
      <c r="M9507" s="45"/>
    </row>
    <row r="9508" spans="8:13" s="28" customFormat="1" x14ac:dyDescent="0.2">
      <c r="H9508" s="12"/>
      <c r="J9508" s="29"/>
      <c r="K9508" s="45"/>
      <c r="L9508" s="45"/>
      <c r="M9508" s="45"/>
    </row>
    <row r="9509" spans="8:13" s="28" customFormat="1" x14ac:dyDescent="0.2">
      <c r="H9509" s="12"/>
      <c r="J9509" s="29"/>
      <c r="K9509" s="45"/>
      <c r="L9509" s="45"/>
      <c r="M9509" s="45"/>
    </row>
    <row r="9510" spans="8:13" s="28" customFormat="1" x14ac:dyDescent="0.2">
      <c r="H9510" s="12"/>
      <c r="J9510" s="29"/>
      <c r="K9510" s="45"/>
      <c r="L9510" s="45"/>
      <c r="M9510" s="45"/>
    </row>
    <row r="9511" spans="8:13" s="28" customFormat="1" x14ac:dyDescent="0.2">
      <c r="H9511" s="12"/>
      <c r="J9511" s="29"/>
      <c r="K9511" s="45"/>
      <c r="L9511" s="45"/>
      <c r="M9511" s="45"/>
    </row>
    <row r="9512" spans="8:13" s="28" customFormat="1" x14ac:dyDescent="0.2">
      <c r="H9512" s="12"/>
      <c r="J9512" s="29"/>
      <c r="K9512" s="45"/>
      <c r="L9512" s="45"/>
      <c r="M9512" s="45"/>
    </row>
    <row r="9513" spans="8:13" s="28" customFormat="1" x14ac:dyDescent="0.2">
      <c r="H9513" s="12"/>
      <c r="J9513" s="29"/>
      <c r="K9513" s="45"/>
      <c r="L9513" s="45"/>
      <c r="M9513" s="45"/>
    </row>
    <row r="9514" spans="8:13" s="28" customFormat="1" x14ac:dyDescent="0.2">
      <c r="H9514" s="12"/>
      <c r="J9514" s="29"/>
      <c r="K9514" s="45"/>
      <c r="L9514" s="45"/>
      <c r="M9514" s="45"/>
    </row>
    <row r="9515" spans="8:13" s="28" customFormat="1" x14ac:dyDescent="0.2">
      <c r="H9515" s="12"/>
      <c r="J9515" s="29"/>
      <c r="K9515" s="45"/>
      <c r="L9515" s="45"/>
      <c r="M9515" s="45"/>
    </row>
    <row r="9516" spans="8:13" s="28" customFormat="1" x14ac:dyDescent="0.2">
      <c r="H9516" s="12"/>
      <c r="J9516" s="29"/>
      <c r="K9516" s="45"/>
      <c r="L9516" s="45"/>
      <c r="M9516" s="45"/>
    </row>
    <row r="9517" spans="8:13" s="28" customFormat="1" x14ac:dyDescent="0.2">
      <c r="H9517" s="12"/>
      <c r="J9517" s="29"/>
      <c r="K9517" s="45"/>
      <c r="L9517" s="45"/>
      <c r="M9517" s="45"/>
    </row>
    <row r="9518" spans="8:13" s="28" customFormat="1" x14ac:dyDescent="0.2">
      <c r="H9518" s="12"/>
      <c r="J9518" s="29"/>
      <c r="K9518" s="45"/>
      <c r="L9518" s="45"/>
      <c r="M9518" s="45"/>
    </row>
    <row r="9519" spans="8:13" s="28" customFormat="1" x14ac:dyDescent="0.2">
      <c r="H9519" s="12"/>
      <c r="J9519" s="29"/>
      <c r="K9519" s="45"/>
      <c r="L9519" s="45"/>
      <c r="M9519" s="45"/>
    </row>
    <row r="9520" spans="8:13" s="28" customFormat="1" x14ac:dyDescent="0.2">
      <c r="H9520" s="12"/>
      <c r="J9520" s="29"/>
      <c r="K9520" s="45"/>
      <c r="L9520" s="45"/>
      <c r="M9520" s="45"/>
    </row>
    <row r="9521" spans="8:13" s="28" customFormat="1" x14ac:dyDescent="0.2">
      <c r="H9521" s="12"/>
      <c r="J9521" s="29"/>
      <c r="K9521" s="45"/>
      <c r="L9521" s="45"/>
      <c r="M9521" s="45"/>
    </row>
    <row r="9522" spans="8:13" s="28" customFormat="1" x14ac:dyDescent="0.2">
      <c r="H9522" s="12"/>
      <c r="J9522" s="29"/>
      <c r="K9522" s="45"/>
      <c r="L9522" s="45"/>
      <c r="M9522" s="45"/>
    </row>
    <row r="9523" spans="8:13" s="28" customFormat="1" x14ac:dyDescent="0.2">
      <c r="H9523" s="12"/>
      <c r="J9523" s="29"/>
      <c r="K9523" s="45"/>
      <c r="L9523" s="45"/>
      <c r="M9523" s="45"/>
    </row>
    <row r="9524" spans="8:13" s="28" customFormat="1" x14ac:dyDescent="0.2">
      <c r="H9524" s="12"/>
      <c r="J9524" s="29"/>
      <c r="K9524" s="45"/>
      <c r="L9524" s="45"/>
      <c r="M9524" s="45"/>
    </row>
    <row r="9525" spans="8:13" s="28" customFormat="1" x14ac:dyDescent="0.2">
      <c r="H9525" s="12"/>
      <c r="J9525" s="29"/>
      <c r="K9525" s="45"/>
      <c r="L9525" s="45"/>
      <c r="M9525" s="45"/>
    </row>
    <row r="9526" spans="8:13" s="28" customFormat="1" x14ac:dyDescent="0.2">
      <c r="H9526" s="12"/>
      <c r="J9526" s="29"/>
      <c r="K9526" s="45"/>
      <c r="L9526" s="45"/>
      <c r="M9526" s="45"/>
    </row>
    <row r="9527" spans="8:13" s="28" customFormat="1" x14ac:dyDescent="0.2">
      <c r="H9527" s="12"/>
      <c r="J9527" s="29"/>
      <c r="K9527" s="45"/>
      <c r="L9527" s="45"/>
      <c r="M9527" s="45"/>
    </row>
    <row r="9528" spans="8:13" s="28" customFormat="1" x14ac:dyDescent="0.2">
      <c r="H9528" s="12"/>
      <c r="J9528" s="29"/>
      <c r="K9528" s="45"/>
      <c r="L9528" s="45"/>
      <c r="M9528" s="45"/>
    </row>
    <row r="9529" spans="8:13" s="28" customFormat="1" x14ac:dyDescent="0.2">
      <c r="H9529" s="12"/>
      <c r="J9529" s="29"/>
      <c r="K9529" s="45"/>
      <c r="L9529" s="45"/>
      <c r="M9529" s="45"/>
    </row>
    <row r="9530" spans="8:13" s="28" customFormat="1" x14ac:dyDescent="0.2">
      <c r="H9530" s="12"/>
      <c r="J9530" s="29"/>
      <c r="K9530" s="45"/>
      <c r="L9530" s="45"/>
      <c r="M9530" s="45"/>
    </row>
    <row r="9531" spans="8:13" s="28" customFormat="1" x14ac:dyDescent="0.2">
      <c r="H9531" s="12"/>
      <c r="J9531" s="29"/>
      <c r="K9531" s="45"/>
      <c r="L9531" s="45"/>
      <c r="M9531" s="45"/>
    </row>
    <row r="9532" spans="8:13" s="28" customFormat="1" x14ac:dyDescent="0.2">
      <c r="H9532" s="12"/>
      <c r="J9532" s="29"/>
      <c r="K9532" s="45"/>
      <c r="L9532" s="45"/>
      <c r="M9532" s="45"/>
    </row>
    <row r="9533" spans="8:13" s="28" customFormat="1" x14ac:dyDescent="0.2">
      <c r="H9533" s="12"/>
      <c r="J9533" s="29"/>
      <c r="K9533" s="45"/>
      <c r="L9533" s="45"/>
      <c r="M9533" s="45"/>
    </row>
    <row r="9534" spans="8:13" s="28" customFormat="1" x14ac:dyDescent="0.2">
      <c r="H9534" s="12"/>
      <c r="J9534" s="29"/>
      <c r="K9534" s="45"/>
      <c r="L9534" s="45"/>
      <c r="M9534" s="45"/>
    </row>
    <row r="9535" spans="8:13" s="28" customFormat="1" x14ac:dyDescent="0.2">
      <c r="H9535" s="12"/>
      <c r="J9535" s="29"/>
      <c r="K9535" s="45"/>
      <c r="L9535" s="45"/>
      <c r="M9535" s="45"/>
    </row>
    <row r="9536" spans="8:13" s="28" customFormat="1" x14ac:dyDescent="0.2">
      <c r="H9536" s="12"/>
      <c r="J9536" s="29"/>
      <c r="K9536" s="45"/>
      <c r="L9536" s="45"/>
      <c r="M9536" s="45"/>
    </row>
    <row r="9537" spans="8:13" s="28" customFormat="1" x14ac:dyDescent="0.2">
      <c r="H9537" s="12"/>
      <c r="J9537" s="29"/>
      <c r="K9537" s="45"/>
      <c r="L9537" s="45"/>
      <c r="M9537" s="45"/>
    </row>
    <row r="9538" spans="8:13" s="28" customFormat="1" x14ac:dyDescent="0.2">
      <c r="H9538" s="12"/>
      <c r="J9538" s="29"/>
      <c r="K9538" s="45"/>
      <c r="L9538" s="45"/>
      <c r="M9538" s="45"/>
    </row>
    <row r="9539" spans="8:13" s="28" customFormat="1" x14ac:dyDescent="0.2">
      <c r="H9539" s="12"/>
      <c r="J9539" s="29"/>
      <c r="K9539" s="45"/>
      <c r="L9539" s="45"/>
      <c r="M9539" s="45"/>
    </row>
    <row r="9540" spans="8:13" s="28" customFormat="1" x14ac:dyDescent="0.2">
      <c r="H9540" s="12"/>
      <c r="J9540" s="29"/>
      <c r="K9540" s="45"/>
      <c r="L9540" s="45"/>
      <c r="M9540" s="45"/>
    </row>
    <row r="9541" spans="8:13" s="28" customFormat="1" x14ac:dyDescent="0.2">
      <c r="H9541" s="12"/>
      <c r="J9541" s="29"/>
      <c r="K9541" s="45"/>
      <c r="L9541" s="45"/>
      <c r="M9541" s="45"/>
    </row>
    <row r="9542" spans="8:13" s="28" customFormat="1" x14ac:dyDescent="0.2">
      <c r="H9542" s="12"/>
      <c r="J9542" s="29"/>
      <c r="K9542" s="45"/>
      <c r="L9542" s="45"/>
      <c r="M9542" s="45"/>
    </row>
    <row r="9543" spans="8:13" s="28" customFormat="1" x14ac:dyDescent="0.2">
      <c r="H9543" s="12"/>
      <c r="J9543" s="29"/>
      <c r="K9543" s="45"/>
      <c r="L9543" s="45"/>
      <c r="M9543" s="45"/>
    </row>
    <row r="9544" spans="8:13" s="28" customFormat="1" x14ac:dyDescent="0.2">
      <c r="H9544" s="12"/>
      <c r="J9544" s="29"/>
      <c r="K9544" s="45"/>
      <c r="L9544" s="45"/>
      <c r="M9544" s="45"/>
    </row>
    <row r="9545" spans="8:13" s="28" customFormat="1" x14ac:dyDescent="0.2">
      <c r="H9545" s="12"/>
      <c r="J9545" s="29"/>
      <c r="K9545" s="45"/>
      <c r="L9545" s="45"/>
      <c r="M9545" s="45"/>
    </row>
    <row r="9546" spans="8:13" s="28" customFormat="1" x14ac:dyDescent="0.2">
      <c r="H9546" s="12"/>
      <c r="J9546" s="29"/>
      <c r="K9546" s="45"/>
      <c r="L9546" s="45"/>
      <c r="M9546" s="45"/>
    </row>
    <row r="9547" spans="8:13" s="28" customFormat="1" x14ac:dyDescent="0.2">
      <c r="H9547" s="12"/>
      <c r="J9547" s="29"/>
      <c r="K9547" s="45"/>
      <c r="L9547" s="45"/>
      <c r="M9547" s="45"/>
    </row>
    <row r="9548" spans="8:13" s="28" customFormat="1" x14ac:dyDescent="0.2">
      <c r="H9548" s="12"/>
      <c r="J9548" s="29"/>
      <c r="K9548" s="45"/>
      <c r="L9548" s="45"/>
      <c r="M9548" s="45"/>
    </row>
    <row r="9549" spans="8:13" s="28" customFormat="1" x14ac:dyDescent="0.2">
      <c r="H9549" s="12"/>
      <c r="J9549" s="29"/>
      <c r="K9549" s="45"/>
      <c r="L9549" s="45"/>
      <c r="M9549" s="45"/>
    </row>
    <row r="9550" spans="8:13" s="28" customFormat="1" x14ac:dyDescent="0.2">
      <c r="H9550" s="12"/>
      <c r="J9550" s="29"/>
      <c r="K9550" s="45"/>
      <c r="L9550" s="45"/>
      <c r="M9550" s="45"/>
    </row>
    <row r="9551" spans="8:13" s="28" customFormat="1" x14ac:dyDescent="0.2">
      <c r="H9551" s="12"/>
      <c r="J9551" s="29"/>
      <c r="K9551" s="45"/>
      <c r="L9551" s="45"/>
      <c r="M9551" s="45"/>
    </row>
    <row r="9552" spans="8:13" s="28" customFormat="1" x14ac:dyDescent="0.2">
      <c r="H9552" s="12"/>
      <c r="J9552" s="29"/>
      <c r="K9552" s="45"/>
      <c r="L9552" s="45"/>
      <c r="M9552" s="45"/>
    </row>
    <row r="9553" spans="8:13" s="28" customFormat="1" x14ac:dyDescent="0.2">
      <c r="H9553" s="12"/>
      <c r="J9553" s="29"/>
      <c r="K9553" s="45"/>
      <c r="L9553" s="45"/>
      <c r="M9553" s="45"/>
    </row>
    <row r="9554" spans="8:13" s="28" customFormat="1" x14ac:dyDescent="0.2">
      <c r="H9554" s="12"/>
      <c r="J9554" s="29"/>
      <c r="K9554" s="45"/>
      <c r="L9554" s="45"/>
      <c r="M9554" s="45"/>
    </row>
    <row r="9555" spans="8:13" s="28" customFormat="1" x14ac:dyDescent="0.2">
      <c r="H9555" s="12"/>
      <c r="J9555" s="29"/>
      <c r="K9555" s="45"/>
      <c r="L9555" s="45"/>
      <c r="M9555" s="45"/>
    </row>
    <row r="9556" spans="8:13" s="28" customFormat="1" x14ac:dyDescent="0.2">
      <c r="H9556" s="12"/>
      <c r="J9556" s="29"/>
      <c r="K9556" s="45"/>
      <c r="L9556" s="45"/>
      <c r="M9556" s="45"/>
    </row>
    <row r="9557" spans="8:13" s="28" customFormat="1" x14ac:dyDescent="0.2">
      <c r="H9557" s="12"/>
      <c r="J9557" s="29"/>
      <c r="K9557" s="45"/>
      <c r="L9557" s="45"/>
      <c r="M9557" s="45"/>
    </row>
    <row r="9558" spans="8:13" s="28" customFormat="1" x14ac:dyDescent="0.2">
      <c r="H9558" s="12"/>
      <c r="J9558" s="29"/>
      <c r="K9558" s="45"/>
      <c r="L9558" s="45"/>
      <c r="M9558" s="45"/>
    </row>
    <row r="9559" spans="8:13" s="28" customFormat="1" x14ac:dyDescent="0.2">
      <c r="H9559" s="12"/>
      <c r="J9559" s="29"/>
      <c r="K9559" s="45"/>
      <c r="L9559" s="45"/>
      <c r="M9559" s="45"/>
    </row>
    <row r="9560" spans="8:13" s="28" customFormat="1" x14ac:dyDescent="0.2">
      <c r="H9560" s="12"/>
      <c r="J9560" s="29"/>
      <c r="K9560" s="45"/>
      <c r="L9560" s="45"/>
      <c r="M9560" s="45"/>
    </row>
    <row r="9561" spans="8:13" s="28" customFormat="1" x14ac:dyDescent="0.2">
      <c r="H9561" s="12"/>
      <c r="J9561" s="29"/>
      <c r="K9561" s="45"/>
      <c r="L9561" s="45"/>
      <c r="M9561" s="45"/>
    </row>
    <row r="9562" spans="8:13" s="28" customFormat="1" x14ac:dyDescent="0.2">
      <c r="H9562" s="12"/>
      <c r="J9562" s="29"/>
      <c r="K9562" s="45"/>
      <c r="L9562" s="45"/>
      <c r="M9562" s="45"/>
    </row>
    <row r="9563" spans="8:13" s="28" customFormat="1" x14ac:dyDescent="0.2">
      <c r="H9563" s="12"/>
      <c r="J9563" s="29"/>
      <c r="K9563" s="45"/>
      <c r="L9563" s="45"/>
      <c r="M9563" s="45"/>
    </row>
    <row r="9564" spans="8:13" s="28" customFormat="1" x14ac:dyDescent="0.2">
      <c r="H9564" s="12"/>
      <c r="J9564" s="29"/>
      <c r="K9564" s="45"/>
      <c r="L9564" s="45"/>
      <c r="M9564" s="45"/>
    </row>
    <row r="9565" spans="8:13" s="28" customFormat="1" x14ac:dyDescent="0.2">
      <c r="H9565" s="12"/>
      <c r="J9565" s="29"/>
      <c r="K9565" s="45"/>
      <c r="L9565" s="45"/>
      <c r="M9565" s="45"/>
    </row>
    <row r="9566" spans="8:13" s="28" customFormat="1" x14ac:dyDescent="0.2">
      <c r="H9566" s="12"/>
      <c r="J9566" s="29"/>
      <c r="K9566" s="45"/>
      <c r="L9566" s="45"/>
      <c r="M9566" s="45"/>
    </row>
    <row r="9567" spans="8:13" s="28" customFormat="1" x14ac:dyDescent="0.2">
      <c r="H9567" s="12"/>
      <c r="J9567" s="29"/>
      <c r="K9567" s="45"/>
      <c r="L9567" s="45"/>
      <c r="M9567" s="45"/>
    </row>
    <row r="9568" spans="8:13" s="28" customFormat="1" x14ac:dyDescent="0.2">
      <c r="H9568" s="12"/>
      <c r="J9568" s="29"/>
      <c r="K9568" s="45"/>
      <c r="L9568" s="45"/>
      <c r="M9568" s="45"/>
    </row>
    <row r="9569" spans="8:13" s="28" customFormat="1" x14ac:dyDescent="0.2">
      <c r="H9569" s="12"/>
      <c r="J9569" s="29"/>
      <c r="K9569" s="45"/>
      <c r="L9569" s="45"/>
      <c r="M9569" s="45"/>
    </row>
    <row r="9570" spans="8:13" s="28" customFormat="1" x14ac:dyDescent="0.2">
      <c r="H9570" s="12"/>
      <c r="J9570" s="29"/>
      <c r="K9570" s="45"/>
      <c r="L9570" s="45"/>
      <c r="M9570" s="45"/>
    </row>
    <row r="9571" spans="8:13" s="28" customFormat="1" x14ac:dyDescent="0.2">
      <c r="H9571" s="12"/>
      <c r="J9571" s="29"/>
      <c r="K9571" s="45"/>
      <c r="L9571" s="45"/>
      <c r="M9571" s="45"/>
    </row>
    <row r="9572" spans="8:13" s="28" customFormat="1" x14ac:dyDescent="0.2">
      <c r="H9572" s="12"/>
      <c r="J9572" s="29"/>
      <c r="K9572" s="45"/>
      <c r="L9572" s="45"/>
      <c r="M9572" s="45"/>
    </row>
    <row r="9573" spans="8:13" s="28" customFormat="1" x14ac:dyDescent="0.2">
      <c r="H9573" s="12"/>
      <c r="J9573" s="29"/>
      <c r="K9573" s="45"/>
      <c r="L9573" s="45"/>
      <c r="M9573" s="45"/>
    </row>
    <row r="9574" spans="8:13" s="28" customFormat="1" x14ac:dyDescent="0.2">
      <c r="H9574" s="12"/>
      <c r="J9574" s="29"/>
      <c r="K9574" s="45"/>
      <c r="L9574" s="45"/>
      <c r="M9574" s="45"/>
    </row>
    <row r="9575" spans="8:13" s="28" customFormat="1" x14ac:dyDescent="0.2">
      <c r="H9575" s="12"/>
      <c r="J9575" s="29"/>
      <c r="K9575" s="45"/>
      <c r="L9575" s="45"/>
      <c r="M9575" s="45"/>
    </row>
    <row r="9576" spans="8:13" s="28" customFormat="1" x14ac:dyDescent="0.2">
      <c r="H9576" s="12"/>
      <c r="J9576" s="29"/>
      <c r="K9576" s="45"/>
      <c r="L9576" s="45"/>
      <c r="M9576" s="45"/>
    </row>
    <row r="9577" spans="8:13" s="28" customFormat="1" x14ac:dyDescent="0.2">
      <c r="H9577" s="12"/>
      <c r="J9577" s="29"/>
      <c r="K9577" s="45"/>
      <c r="L9577" s="45"/>
      <c r="M9577" s="45"/>
    </row>
    <row r="9578" spans="8:13" s="28" customFormat="1" x14ac:dyDescent="0.2">
      <c r="H9578" s="12"/>
      <c r="J9578" s="29"/>
      <c r="K9578" s="45"/>
      <c r="L9578" s="45"/>
      <c r="M9578" s="45"/>
    </row>
    <row r="9579" spans="8:13" s="28" customFormat="1" x14ac:dyDescent="0.2">
      <c r="H9579" s="12"/>
      <c r="J9579" s="29"/>
      <c r="K9579" s="45"/>
      <c r="L9579" s="45"/>
      <c r="M9579" s="45"/>
    </row>
    <row r="9580" spans="8:13" s="28" customFormat="1" x14ac:dyDescent="0.2">
      <c r="H9580" s="12"/>
      <c r="J9580" s="29"/>
      <c r="K9580" s="45"/>
      <c r="L9580" s="45"/>
      <c r="M9580" s="45"/>
    </row>
    <row r="9581" spans="8:13" s="28" customFormat="1" x14ac:dyDescent="0.2">
      <c r="H9581" s="12"/>
      <c r="J9581" s="29"/>
      <c r="K9581" s="45"/>
      <c r="L9581" s="45"/>
      <c r="M9581" s="45"/>
    </row>
    <row r="9582" spans="8:13" s="28" customFormat="1" x14ac:dyDescent="0.2">
      <c r="H9582" s="12"/>
      <c r="J9582" s="29"/>
      <c r="K9582" s="45"/>
      <c r="L9582" s="45"/>
      <c r="M9582" s="45"/>
    </row>
    <row r="9583" spans="8:13" s="28" customFormat="1" x14ac:dyDescent="0.2">
      <c r="H9583" s="12"/>
      <c r="J9583" s="29"/>
      <c r="K9583" s="45"/>
      <c r="L9583" s="45"/>
      <c r="M9583" s="45"/>
    </row>
    <row r="9584" spans="8:13" s="28" customFormat="1" x14ac:dyDescent="0.2">
      <c r="H9584" s="12"/>
      <c r="J9584" s="29"/>
      <c r="K9584" s="45"/>
      <c r="L9584" s="45"/>
      <c r="M9584" s="45"/>
    </row>
    <row r="9585" spans="8:13" s="28" customFormat="1" x14ac:dyDescent="0.2">
      <c r="H9585" s="12"/>
      <c r="J9585" s="29"/>
      <c r="K9585" s="45"/>
      <c r="L9585" s="45"/>
      <c r="M9585" s="45"/>
    </row>
    <row r="9586" spans="8:13" s="28" customFormat="1" x14ac:dyDescent="0.2">
      <c r="H9586" s="12"/>
      <c r="J9586" s="29"/>
      <c r="K9586" s="45"/>
      <c r="L9586" s="45"/>
      <c r="M9586" s="45"/>
    </row>
    <row r="9587" spans="8:13" s="28" customFormat="1" x14ac:dyDescent="0.2">
      <c r="H9587" s="12"/>
      <c r="J9587" s="29"/>
      <c r="K9587" s="45"/>
      <c r="L9587" s="45"/>
      <c r="M9587" s="45"/>
    </row>
    <row r="9588" spans="8:13" s="28" customFormat="1" x14ac:dyDescent="0.2">
      <c r="H9588" s="12"/>
      <c r="J9588" s="29"/>
      <c r="K9588" s="45"/>
      <c r="L9588" s="45"/>
      <c r="M9588" s="45"/>
    </row>
    <row r="9589" spans="8:13" s="28" customFormat="1" x14ac:dyDescent="0.2">
      <c r="H9589" s="12"/>
      <c r="J9589" s="29"/>
      <c r="K9589" s="45"/>
      <c r="L9589" s="45"/>
      <c r="M9589" s="45"/>
    </row>
    <row r="9590" spans="8:13" s="28" customFormat="1" x14ac:dyDescent="0.2">
      <c r="H9590" s="12"/>
      <c r="J9590" s="29"/>
      <c r="K9590" s="45"/>
      <c r="L9590" s="45"/>
      <c r="M9590" s="45"/>
    </row>
    <row r="9591" spans="8:13" s="28" customFormat="1" x14ac:dyDescent="0.2">
      <c r="H9591" s="12"/>
      <c r="J9591" s="29"/>
      <c r="K9591" s="45"/>
      <c r="L9591" s="45"/>
      <c r="M9591" s="45"/>
    </row>
    <row r="9592" spans="8:13" s="28" customFormat="1" x14ac:dyDescent="0.2">
      <c r="H9592" s="12"/>
      <c r="J9592" s="29"/>
      <c r="K9592" s="45"/>
      <c r="L9592" s="45"/>
      <c r="M9592" s="45"/>
    </row>
    <row r="9593" spans="8:13" s="28" customFormat="1" x14ac:dyDescent="0.2">
      <c r="H9593" s="12"/>
      <c r="J9593" s="29"/>
      <c r="K9593" s="45"/>
      <c r="L9593" s="45"/>
      <c r="M9593" s="45"/>
    </row>
    <row r="9594" spans="8:13" s="28" customFormat="1" x14ac:dyDescent="0.2">
      <c r="H9594" s="12"/>
      <c r="J9594" s="29"/>
      <c r="K9594" s="45"/>
      <c r="L9594" s="45"/>
      <c r="M9594" s="45"/>
    </row>
    <row r="9595" spans="8:13" s="28" customFormat="1" x14ac:dyDescent="0.2">
      <c r="H9595" s="12"/>
      <c r="J9595" s="29"/>
      <c r="K9595" s="45"/>
      <c r="L9595" s="45"/>
      <c r="M9595" s="45"/>
    </row>
    <row r="9596" spans="8:13" s="28" customFormat="1" x14ac:dyDescent="0.2">
      <c r="H9596" s="12"/>
      <c r="J9596" s="29"/>
      <c r="K9596" s="45"/>
      <c r="L9596" s="45"/>
      <c r="M9596" s="45"/>
    </row>
    <row r="9597" spans="8:13" s="28" customFormat="1" x14ac:dyDescent="0.2">
      <c r="H9597" s="12"/>
      <c r="J9597" s="29"/>
      <c r="K9597" s="45"/>
      <c r="L9597" s="45"/>
      <c r="M9597" s="45"/>
    </row>
    <row r="9598" spans="8:13" s="28" customFormat="1" x14ac:dyDescent="0.2">
      <c r="H9598" s="12"/>
      <c r="J9598" s="29"/>
      <c r="K9598" s="45"/>
      <c r="L9598" s="45"/>
      <c r="M9598" s="45"/>
    </row>
    <row r="9599" spans="8:13" s="28" customFormat="1" x14ac:dyDescent="0.2">
      <c r="H9599" s="12"/>
      <c r="J9599" s="29"/>
      <c r="K9599" s="45"/>
      <c r="L9599" s="45"/>
      <c r="M9599" s="45"/>
    </row>
    <row r="9600" spans="8:13" s="28" customFormat="1" x14ac:dyDescent="0.2">
      <c r="H9600" s="12"/>
      <c r="J9600" s="29"/>
      <c r="K9600" s="45"/>
      <c r="L9600" s="45"/>
      <c r="M9600" s="45"/>
    </row>
    <row r="9601" spans="8:13" s="28" customFormat="1" x14ac:dyDescent="0.2">
      <c r="H9601" s="12"/>
      <c r="J9601" s="29"/>
      <c r="K9601" s="45"/>
      <c r="L9601" s="45"/>
      <c r="M9601" s="45"/>
    </row>
    <row r="9602" spans="8:13" s="28" customFormat="1" x14ac:dyDescent="0.2">
      <c r="H9602" s="12"/>
      <c r="J9602" s="29"/>
      <c r="K9602" s="45"/>
      <c r="L9602" s="45"/>
      <c r="M9602" s="45"/>
    </row>
    <row r="9603" spans="8:13" s="28" customFormat="1" x14ac:dyDescent="0.2">
      <c r="H9603" s="12"/>
      <c r="J9603" s="29"/>
      <c r="K9603" s="45"/>
      <c r="L9603" s="45"/>
      <c r="M9603" s="45"/>
    </row>
    <row r="9604" spans="8:13" s="28" customFormat="1" x14ac:dyDescent="0.2">
      <c r="H9604" s="12"/>
      <c r="J9604" s="29"/>
      <c r="K9604" s="45"/>
      <c r="L9604" s="45"/>
      <c r="M9604" s="45"/>
    </row>
    <row r="9605" spans="8:13" s="28" customFormat="1" x14ac:dyDescent="0.2">
      <c r="H9605" s="12"/>
      <c r="J9605" s="29"/>
      <c r="K9605" s="45"/>
      <c r="L9605" s="45"/>
      <c r="M9605" s="45"/>
    </row>
    <row r="9606" spans="8:13" s="28" customFormat="1" x14ac:dyDescent="0.2">
      <c r="H9606" s="12"/>
      <c r="J9606" s="29"/>
      <c r="K9606" s="45"/>
      <c r="L9606" s="45"/>
      <c r="M9606" s="45"/>
    </row>
    <row r="9607" spans="8:13" s="28" customFormat="1" x14ac:dyDescent="0.2">
      <c r="H9607" s="12"/>
      <c r="J9607" s="29"/>
      <c r="K9607" s="45"/>
      <c r="L9607" s="45"/>
      <c r="M9607" s="45"/>
    </row>
    <row r="9608" spans="8:13" s="28" customFormat="1" x14ac:dyDescent="0.2">
      <c r="H9608" s="12"/>
      <c r="J9608" s="29"/>
      <c r="K9608" s="45"/>
      <c r="L9608" s="45"/>
      <c r="M9608" s="45"/>
    </row>
    <row r="9609" spans="8:13" s="28" customFormat="1" x14ac:dyDescent="0.2">
      <c r="H9609" s="12"/>
      <c r="J9609" s="29"/>
      <c r="K9609" s="45"/>
      <c r="L9609" s="45"/>
      <c r="M9609" s="45"/>
    </row>
    <row r="9610" spans="8:13" s="28" customFormat="1" x14ac:dyDescent="0.2">
      <c r="H9610" s="12"/>
      <c r="J9610" s="29"/>
      <c r="K9610" s="45"/>
      <c r="L9610" s="45"/>
      <c r="M9610" s="45"/>
    </row>
    <row r="9611" spans="8:13" s="28" customFormat="1" x14ac:dyDescent="0.2">
      <c r="H9611" s="12"/>
      <c r="J9611" s="29"/>
      <c r="K9611" s="45"/>
      <c r="L9611" s="45"/>
      <c r="M9611" s="45"/>
    </row>
    <row r="9612" spans="8:13" s="28" customFormat="1" x14ac:dyDescent="0.2">
      <c r="H9612" s="12"/>
      <c r="J9612" s="29"/>
      <c r="K9612" s="45"/>
      <c r="L9612" s="45"/>
      <c r="M9612" s="45"/>
    </row>
    <row r="9613" spans="8:13" s="28" customFormat="1" x14ac:dyDescent="0.2">
      <c r="H9613" s="12"/>
      <c r="J9613" s="29"/>
      <c r="K9613" s="45"/>
      <c r="L9613" s="45"/>
      <c r="M9613" s="45"/>
    </row>
    <row r="9614" spans="8:13" s="28" customFormat="1" x14ac:dyDescent="0.2">
      <c r="H9614" s="12"/>
      <c r="J9614" s="29"/>
      <c r="K9614" s="45"/>
      <c r="L9614" s="45"/>
      <c r="M9614" s="45"/>
    </row>
    <row r="9615" spans="8:13" s="28" customFormat="1" x14ac:dyDescent="0.2">
      <c r="H9615" s="12"/>
      <c r="J9615" s="29"/>
      <c r="K9615" s="45"/>
      <c r="L9615" s="45"/>
      <c r="M9615" s="45"/>
    </row>
    <row r="9616" spans="8:13" s="28" customFormat="1" x14ac:dyDescent="0.2">
      <c r="H9616" s="12"/>
      <c r="J9616" s="29"/>
      <c r="K9616" s="45"/>
      <c r="L9616" s="45"/>
      <c r="M9616" s="45"/>
    </row>
    <row r="9617" spans="8:13" s="28" customFormat="1" x14ac:dyDescent="0.2">
      <c r="H9617" s="12"/>
      <c r="J9617" s="29"/>
      <c r="K9617" s="45"/>
      <c r="L9617" s="45"/>
      <c r="M9617" s="45"/>
    </row>
    <row r="9618" spans="8:13" s="28" customFormat="1" x14ac:dyDescent="0.2">
      <c r="H9618" s="12"/>
      <c r="J9618" s="29"/>
      <c r="K9618" s="45"/>
      <c r="L9618" s="45"/>
      <c r="M9618" s="45"/>
    </row>
    <row r="9619" spans="8:13" s="28" customFormat="1" x14ac:dyDescent="0.2">
      <c r="H9619" s="12"/>
      <c r="J9619" s="29"/>
      <c r="K9619" s="45"/>
      <c r="L9619" s="45"/>
      <c r="M9619" s="45"/>
    </row>
    <row r="9620" spans="8:13" s="28" customFormat="1" x14ac:dyDescent="0.2">
      <c r="H9620" s="12"/>
      <c r="J9620" s="29"/>
      <c r="K9620" s="45"/>
      <c r="L9620" s="45"/>
      <c r="M9620" s="45"/>
    </row>
    <row r="9621" spans="8:13" s="28" customFormat="1" x14ac:dyDescent="0.2">
      <c r="H9621" s="12"/>
      <c r="J9621" s="29"/>
      <c r="K9621" s="45"/>
      <c r="L9621" s="45"/>
      <c r="M9621" s="45"/>
    </row>
    <row r="9622" spans="8:13" s="28" customFormat="1" x14ac:dyDescent="0.2">
      <c r="H9622" s="12"/>
      <c r="J9622" s="29"/>
      <c r="K9622" s="45"/>
      <c r="L9622" s="45"/>
      <c r="M9622" s="45"/>
    </row>
    <row r="9623" spans="8:13" s="28" customFormat="1" x14ac:dyDescent="0.2">
      <c r="H9623" s="12"/>
      <c r="J9623" s="29"/>
      <c r="K9623" s="45"/>
      <c r="L9623" s="45"/>
      <c r="M9623" s="45"/>
    </row>
    <row r="9624" spans="8:13" s="28" customFormat="1" x14ac:dyDescent="0.2">
      <c r="H9624" s="12"/>
      <c r="J9624" s="29"/>
      <c r="K9624" s="45"/>
      <c r="L9624" s="45"/>
      <c r="M9624" s="45"/>
    </row>
    <row r="9625" spans="8:13" s="28" customFormat="1" x14ac:dyDescent="0.2">
      <c r="H9625" s="12"/>
      <c r="J9625" s="29"/>
      <c r="K9625" s="45"/>
      <c r="L9625" s="45"/>
      <c r="M9625" s="45"/>
    </row>
    <row r="9626" spans="8:13" s="28" customFormat="1" x14ac:dyDescent="0.2">
      <c r="H9626" s="12"/>
      <c r="J9626" s="29"/>
      <c r="K9626" s="45"/>
      <c r="L9626" s="45"/>
      <c r="M9626" s="45"/>
    </row>
    <row r="9627" spans="8:13" s="28" customFormat="1" x14ac:dyDescent="0.2">
      <c r="H9627" s="12"/>
      <c r="J9627" s="29"/>
      <c r="K9627" s="45"/>
      <c r="L9627" s="45"/>
      <c r="M9627" s="45"/>
    </row>
    <row r="9628" spans="8:13" s="28" customFormat="1" x14ac:dyDescent="0.2">
      <c r="H9628" s="12"/>
      <c r="J9628" s="29"/>
      <c r="K9628" s="45"/>
      <c r="L9628" s="45"/>
      <c r="M9628" s="45"/>
    </row>
    <row r="9629" spans="8:13" s="28" customFormat="1" x14ac:dyDescent="0.2">
      <c r="H9629" s="12"/>
      <c r="J9629" s="29"/>
      <c r="K9629" s="45"/>
      <c r="L9629" s="45"/>
      <c r="M9629" s="45"/>
    </row>
    <row r="9630" spans="8:13" s="28" customFormat="1" x14ac:dyDescent="0.2">
      <c r="H9630" s="12"/>
      <c r="J9630" s="29"/>
      <c r="K9630" s="45"/>
      <c r="L9630" s="45"/>
      <c r="M9630" s="45"/>
    </row>
    <row r="9631" spans="8:13" s="28" customFormat="1" x14ac:dyDescent="0.2">
      <c r="H9631" s="12"/>
      <c r="J9631" s="29"/>
      <c r="K9631" s="45"/>
      <c r="L9631" s="45"/>
      <c r="M9631" s="45"/>
    </row>
    <row r="9632" spans="8:13" s="28" customFormat="1" x14ac:dyDescent="0.2">
      <c r="H9632" s="12"/>
      <c r="J9632" s="29"/>
      <c r="K9632" s="45"/>
      <c r="L9632" s="45"/>
      <c r="M9632" s="45"/>
    </row>
    <row r="9633" spans="8:13" s="28" customFormat="1" x14ac:dyDescent="0.2">
      <c r="H9633" s="12"/>
      <c r="J9633" s="29"/>
      <c r="K9633" s="45"/>
      <c r="L9633" s="45"/>
      <c r="M9633" s="45"/>
    </row>
    <row r="9634" spans="8:13" s="28" customFormat="1" x14ac:dyDescent="0.2">
      <c r="H9634" s="12"/>
      <c r="J9634" s="29"/>
      <c r="K9634" s="45"/>
      <c r="L9634" s="45"/>
      <c r="M9634" s="45"/>
    </row>
    <row r="9635" spans="8:13" s="28" customFormat="1" x14ac:dyDescent="0.2">
      <c r="H9635" s="12"/>
      <c r="J9635" s="29"/>
      <c r="K9635" s="45"/>
      <c r="L9635" s="45"/>
      <c r="M9635" s="45"/>
    </row>
    <row r="9636" spans="8:13" s="28" customFormat="1" x14ac:dyDescent="0.2">
      <c r="H9636" s="12"/>
      <c r="J9636" s="29"/>
      <c r="K9636" s="45"/>
      <c r="L9636" s="45"/>
      <c r="M9636" s="45"/>
    </row>
    <row r="9637" spans="8:13" s="28" customFormat="1" x14ac:dyDescent="0.2">
      <c r="H9637" s="12"/>
      <c r="J9637" s="29"/>
      <c r="K9637" s="45"/>
      <c r="L9637" s="45"/>
      <c r="M9637" s="45"/>
    </row>
    <row r="9638" spans="8:13" s="28" customFormat="1" x14ac:dyDescent="0.2">
      <c r="H9638" s="12"/>
      <c r="J9638" s="29"/>
      <c r="K9638" s="45"/>
      <c r="L9638" s="45"/>
      <c r="M9638" s="45"/>
    </row>
    <row r="9639" spans="8:13" s="28" customFormat="1" x14ac:dyDescent="0.2">
      <c r="H9639" s="12"/>
      <c r="J9639" s="29"/>
      <c r="K9639" s="45"/>
      <c r="L9639" s="45"/>
      <c r="M9639" s="45"/>
    </row>
    <row r="9640" spans="8:13" s="28" customFormat="1" x14ac:dyDescent="0.2">
      <c r="H9640" s="12"/>
      <c r="J9640" s="29"/>
      <c r="K9640" s="45"/>
      <c r="L9640" s="45"/>
      <c r="M9640" s="45"/>
    </row>
    <row r="9641" spans="8:13" s="28" customFormat="1" x14ac:dyDescent="0.2">
      <c r="H9641" s="12"/>
      <c r="J9641" s="29"/>
      <c r="K9641" s="45"/>
      <c r="L9641" s="45"/>
      <c r="M9641" s="45"/>
    </row>
    <row r="9642" spans="8:13" s="28" customFormat="1" x14ac:dyDescent="0.2">
      <c r="H9642" s="12"/>
      <c r="J9642" s="29"/>
      <c r="K9642" s="45"/>
      <c r="L9642" s="45"/>
      <c r="M9642" s="45"/>
    </row>
    <row r="9643" spans="8:13" s="28" customFormat="1" x14ac:dyDescent="0.2">
      <c r="H9643" s="12"/>
      <c r="J9643" s="29"/>
      <c r="K9643" s="45"/>
      <c r="L9643" s="45"/>
      <c r="M9643" s="45"/>
    </row>
    <row r="9644" spans="8:13" s="28" customFormat="1" x14ac:dyDescent="0.2">
      <c r="H9644" s="12"/>
      <c r="J9644" s="29"/>
      <c r="K9644" s="45"/>
      <c r="L9644" s="45"/>
      <c r="M9644" s="45"/>
    </row>
    <row r="9645" spans="8:13" s="28" customFormat="1" x14ac:dyDescent="0.2">
      <c r="H9645" s="12"/>
      <c r="J9645" s="29"/>
      <c r="K9645" s="45"/>
      <c r="L9645" s="45"/>
      <c r="M9645" s="45"/>
    </row>
    <row r="9646" spans="8:13" s="28" customFormat="1" x14ac:dyDescent="0.2">
      <c r="H9646" s="12"/>
      <c r="J9646" s="29"/>
      <c r="K9646" s="45"/>
      <c r="L9646" s="45"/>
      <c r="M9646" s="45"/>
    </row>
    <row r="9647" spans="8:13" s="28" customFormat="1" x14ac:dyDescent="0.2">
      <c r="H9647" s="12"/>
      <c r="J9647" s="29"/>
      <c r="K9647" s="45"/>
      <c r="L9647" s="45"/>
      <c r="M9647" s="45"/>
    </row>
    <row r="9648" spans="8:13" s="28" customFormat="1" x14ac:dyDescent="0.2">
      <c r="H9648" s="12"/>
      <c r="J9648" s="29"/>
      <c r="K9648" s="45"/>
      <c r="L9648" s="45"/>
      <c r="M9648" s="45"/>
    </row>
    <row r="9649" spans="8:13" s="28" customFormat="1" x14ac:dyDescent="0.2">
      <c r="H9649" s="12"/>
      <c r="J9649" s="29"/>
      <c r="K9649" s="45"/>
      <c r="L9649" s="45"/>
      <c r="M9649" s="45"/>
    </row>
    <row r="9650" spans="8:13" s="28" customFormat="1" x14ac:dyDescent="0.2">
      <c r="H9650" s="12"/>
      <c r="J9650" s="29"/>
      <c r="K9650" s="45"/>
      <c r="L9650" s="45"/>
      <c r="M9650" s="45"/>
    </row>
    <row r="9651" spans="8:13" s="28" customFormat="1" x14ac:dyDescent="0.2">
      <c r="H9651" s="12"/>
      <c r="J9651" s="29"/>
      <c r="K9651" s="45"/>
      <c r="L9651" s="45"/>
      <c r="M9651" s="45"/>
    </row>
    <row r="9652" spans="8:13" s="28" customFormat="1" x14ac:dyDescent="0.2">
      <c r="H9652" s="12"/>
      <c r="J9652" s="29"/>
      <c r="K9652" s="45"/>
      <c r="L9652" s="45"/>
      <c r="M9652" s="45"/>
    </row>
    <row r="9653" spans="8:13" s="28" customFormat="1" x14ac:dyDescent="0.2">
      <c r="H9653" s="12"/>
      <c r="J9653" s="29"/>
      <c r="K9653" s="45"/>
      <c r="L9653" s="45"/>
      <c r="M9653" s="45"/>
    </row>
    <row r="9654" spans="8:13" s="28" customFormat="1" x14ac:dyDescent="0.2">
      <c r="H9654" s="12"/>
      <c r="J9654" s="29"/>
      <c r="K9654" s="45"/>
      <c r="L9654" s="45"/>
      <c r="M9654" s="45"/>
    </row>
    <row r="9655" spans="8:13" s="28" customFormat="1" x14ac:dyDescent="0.2">
      <c r="H9655" s="12"/>
      <c r="J9655" s="29"/>
      <c r="K9655" s="45"/>
      <c r="L9655" s="45"/>
      <c r="M9655" s="45"/>
    </row>
    <row r="9656" spans="8:13" s="28" customFormat="1" x14ac:dyDescent="0.2">
      <c r="H9656" s="12"/>
      <c r="J9656" s="29"/>
      <c r="K9656" s="45"/>
      <c r="L9656" s="45"/>
      <c r="M9656" s="45"/>
    </row>
    <row r="9657" spans="8:13" s="28" customFormat="1" x14ac:dyDescent="0.2">
      <c r="H9657" s="12"/>
      <c r="J9657" s="29"/>
      <c r="K9657" s="45"/>
      <c r="L9657" s="45"/>
      <c r="M9657" s="45"/>
    </row>
    <row r="9658" spans="8:13" s="28" customFormat="1" x14ac:dyDescent="0.2">
      <c r="H9658" s="12"/>
      <c r="J9658" s="29"/>
      <c r="K9658" s="45"/>
      <c r="L9658" s="45"/>
      <c r="M9658" s="45"/>
    </row>
    <row r="9659" spans="8:13" s="28" customFormat="1" x14ac:dyDescent="0.2">
      <c r="H9659" s="12"/>
      <c r="J9659" s="29"/>
      <c r="K9659" s="45"/>
      <c r="L9659" s="45"/>
      <c r="M9659" s="45"/>
    </row>
    <row r="9660" spans="8:13" s="28" customFormat="1" x14ac:dyDescent="0.2">
      <c r="H9660" s="12"/>
      <c r="J9660" s="29"/>
      <c r="K9660" s="45"/>
      <c r="L9660" s="45"/>
      <c r="M9660" s="45"/>
    </row>
    <row r="9661" spans="8:13" s="28" customFormat="1" x14ac:dyDescent="0.2">
      <c r="H9661" s="12"/>
      <c r="J9661" s="29"/>
      <c r="K9661" s="45"/>
      <c r="L9661" s="45"/>
      <c r="M9661" s="45"/>
    </row>
    <row r="9662" spans="8:13" s="28" customFormat="1" x14ac:dyDescent="0.2">
      <c r="H9662" s="12"/>
      <c r="J9662" s="29"/>
      <c r="K9662" s="45"/>
      <c r="L9662" s="45"/>
      <c r="M9662" s="45"/>
    </row>
    <row r="9663" spans="8:13" s="28" customFormat="1" x14ac:dyDescent="0.2">
      <c r="H9663" s="12"/>
      <c r="J9663" s="29"/>
      <c r="K9663" s="45"/>
      <c r="L9663" s="45"/>
      <c r="M9663" s="45"/>
    </row>
    <row r="9664" spans="8:13" s="28" customFormat="1" x14ac:dyDescent="0.2">
      <c r="H9664" s="12"/>
      <c r="J9664" s="29"/>
      <c r="K9664" s="45"/>
      <c r="L9664" s="45"/>
      <c r="M9664" s="45"/>
    </row>
    <row r="9665" spans="8:13" s="28" customFormat="1" x14ac:dyDescent="0.2">
      <c r="H9665" s="12"/>
      <c r="J9665" s="29"/>
      <c r="K9665" s="45"/>
      <c r="L9665" s="45"/>
      <c r="M9665" s="45"/>
    </row>
    <row r="9666" spans="8:13" s="28" customFormat="1" x14ac:dyDescent="0.2">
      <c r="H9666" s="12"/>
      <c r="J9666" s="29"/>
      <c r="K9666" s="45"/>
      <c r="L9666" s="45"/>
      <c r="M9666" s="45"/>
    </row>
    <row r="9667" spans="8:13" s="28" customFormat="1" x14ac:dyDescent="0.2">
      <c r="H9667" s="12"/>
      <c r="J9667" s="29"/>
      <c r="K9667" s="45"/>
      <c r="L9667" s="45"/>
      <c r="M9667" s="45"/>
    </row>
    <row r="9668" spans="8:13" s="28" customFormat="1" x14ac:dyDescent="0.2">
      <c r="H9668" s="12"/>
      <c r="J9668" s="29"/>
      <c r="K9668" s="45"/>
      <c r="L9668" s="45"/>
      <c r="M9668" s="45"/>
    </row>
    <row r="9669" spans="8:13" s="28" customFormat="1" x14ac:dyDescent="0.2">
      <c r="H9669" s="12"/>
      <c r="J9669" s="29"/>
      <c r="K9669" s="45"/>
      <c r="L9669" s="45"/>
      <c r="M9669" s="45"/>
    </row>
    <row r="9670" spans="8:13" s="28" customFormat="1" x14ac:dyDescent="0.2">
      <c r="H9670" s="12"/>
      <c r="J9670" s="29"/>
      <c r="K9670" s="45"/>
      <c r="L9670" s="45"/>
      <c r="M9670" s="45"/>
    </row>
    <row r="9671" spans="8:13" s="28" customFormat="1" x14ac:dyDescent="0.2">
      <c r="H9671" s="12"/>
      <c r="J9671" s="29"/>
      <c r="K9671" s="45"/>
      <c r="L9671" s="45"/>
      <c r="M9671" s="45"/>
    </row>
    <row r="9672" spans="8:13" s="28" customFormat="1" x14ac:dyDescent="0.2">
      <c r="H9672" s="12"/>
      <c r="J9672" s="29"/>
      <c r="K9672" s="45"/>
      <c r="L9672" s="45"/>
      <c r="M9672" s="45"/>
    </row>
    <row r="9673" spans="8:13" s="28" customFormat="1" x14ac:dyDescent="0.2">
      <c r="H9673" s="12"/>
      <c r="J9673" s="29"/>
      <c r="K9673" s="45"/>
      <c r="L9673" s="45"/>
      <c r="M9673" s="45"/>
    </row>
    <row r="9674" spans="8:13" s="28" customFormat="1" x14ac:dyDescent="0.2">
      <c r="H9674" s="12"/>
      <c r="J9674" s="29"/>
      <c r="K9674" s="45"/>
      <c r="L9674" s="45"/>
      <c r="M9674" s="45"/>
    </row>
    <row r="9675" spans="8:13" s="28" customFormat="1" x14ac:dyDescent="0.2">
      <c r="H9675" s="12"/>
      <c r="J9675" s="29"/>
      <c r="K9675" s="45"/>
      <c r="L9675" s="45"/>
      <c r="M9675" s="45"/>
    </row>
    <row r="9676" spans="8:13" s="28" customFormat="1" x14ac:dyDescent="0.2">
      <c r="H9676" s="12"/>
      <c r="J9676" s="29"/>
      <c r="K9676" s="45"/>
      <c r="L9676" s="45"/>
      <c r="M9676" s="45"/>
    </row>
    <row r="9677" spans="8:13" s="28" customFormat="1" x14ac:dyDescent="0.2">
      <c r="H9677" s="12"/>
      <c r="J9677" s="29"/>
      <c r="K9677" s="45"/>
      <c r="L9677" s="45"/>
      <c r="M9677" s="45"/>
    </row>
    <row r="9678" spans="8:13" s="28" customFormat="1" x14ac:dyDescent="0.2">
      <c r="H9678" s="12"/>
      <c r="J9678" s="29"/>
      <c r="K9678" s="45"/>
      <c r="L9678" s="45"/>
      <c r="M9678" s="45"/>
    </row>
    <row r="9679" spans="8:13" s="28" customFormat="1" x14ac:dyDescent="0.2">
      <c r="H9679" s="12"/>
      <c r="J9679" s="29"/>
      <c r="K9679" s="45"/>
      <c r="L9679" s="45"/>
      <c r="M9679" s="45"/>
    </row>
    <row r="9680" spans="8:13" s="28" customFormat="1" x14ac:dyDescent="0.2">
      <c r="H9680" s="12"/>
      <c r="J9680" s="29"/>
      <c r="K9680" s="45"/>
      <c r="L9680" s="45"/>
      <c r="M9680" s="45"/>
    </row>
    <row r="9681" spans="8:13" s="28" customFormat="1" x14ac:dyDescent="0.2">
      <c r="H9681" s="12"/>
      <c r="J9681" s="29"/>
      <c r="K9681" s="45"/>
      <c r="L9681" s="45"/>
      <c r="M9681" s="45"/>
    </row>
    <row r="9682" spans="8:13" s="28" customFormat="1" x14ac:dyDescent="0.2">
      <c r="H9682" s="12"/>
      <c r="J9682" s="29"/>
      <c r="K9682" s="45"/>
      <c r="L9682" s="45"/>
      <c r="M9682" s="45"/>
    </row>
    <row r="9683" spans="8:13" s="28" customFormat="1" x14ac:dyDescent="0.2">
      <c r="H9683" s="12"/>
      <c r="J9683" s="29"/>
      <c r="K9683" s="45"/>
      <c r="L9683" s="45"/>
      <c r="M9683" s="45"/>
    </row>
    <row r="9684" spans="8:13" s="28" customFormat="1" x14ac:dyDescent="0.2">
      <c r="H9684" s="12"/>
      <c r="J9684" s="29"/>
      <c r="K9684" s="45"/>
      <c r="L9684" s="45"/>
      <c r="M9684" s="45"/>
    </row>
    <row r="9685" spans="8:13" s="28" customFormat="1" x14ac:dyDescent="0.2">
      <c r="H9685" s="12"/>
      <c r="J9685" s="29"/>
      <c r="K9685" s="45"/>
      <c r="L9685" s="45"/>
      <c r="M9685" s="45"/>
    </row>
    <row r="9686" spans="8:13" s="28" customFormat="1" x14ac:dyDescent="0.2">
      <c r="H9686" s="12"/>
      <c r="J9686" s="29"/>
      <c r="K9686" s="45"/>
      <c r="L9686" s="45"/>
      <c r="M9686" s="45"/>
    </row>
    <row r="9687" spans="8:13" s="28" customFormat="1" x14ac:dyDescent="0.2">
      <c r="H9687" s="12"/>
      <c r="J9687" s="29"/>
      <c r="K9687" s="45"/>
      <c r="L9687" s="45"/>
      <c r="M9687" s="45"/>
    </row>
    <row r="9688" spans="8:13" s="28" customFormat="1" x14ac:dyDescent="0.2">
      <c r="H9688" s="12"/>
      <c r="J9688" s="29"/>
      <c r="K9688" s="45"/>
      <c r="L9688" s="45"/>
      <c r="M9688" s="45"/>
    </row>
    <row r="9689" spans="8:13" s="28" customFormat="1" x14ac:dyDescent="0.2">
      <c r="H9689" s="12"/>
      <c r="J9689" s="29"/>
      <c r="K9689" s="45"/>
      <c r="L9689" s="45"/>
      <c r="M9689" s="45"/>
    </row>
    <row r="9690" spans="8:13" s="28" customFormat="1" x14ac:dyDescent="0.2">
      <c r="H9690" s="12"/>
      <c r="J9690" s="29"/>
      <c r="K9690" s="45"/>
      <c r="L9690" s="45"/>
      <c r="M9690" s="45"/>
    </row>
    <row r="9691" spans="8:13" s="28" customFormat="1" x14ac:dyDescent="0.2">
      <c r="H9691" s="12"/>
      <c r="J9691" s="29"/>
      <c r="K9691" s="45"/>
      <c r="L9691" s="45"/>
      <c r="M9691" s="45"/>
    </row>
    <row r="9692" spans="8:13" s="28" customFormat="1" x14ac:dyDescent="0.2">
      <c r="H9692" s="12"/>
      <c r="J9692" s="29"/>
      <c r="K9692" s="45"/>
      <c r="L9692" s="45"/>
      <c r="M9692" s="45"/>
    </row>
    <row r="9693" spans="8:13" s="28" customFormat="1" x14ac:dyDescent="0.2">
      <c r="H9693" s="12"/>
      <c r="J9693" s="29"/>
      <c r="K9693" s="45"/>
      <c r="L9693" s="45"/>
      <c r="M9693" s="45"/>
    </row>
    <row r="9694" spans="8:13" s="28" customFormat="1" x14ac:dyDescent="0.2">
      <c r="H9694" s="12"/>
      <c r="J9694" s="29"/>
      <c r="K9694" s="45"/>
      <c r="L9694" s="45"/>
      <c r="M9694" s="45"/>
    </row>
    <row r="9695" spans="8:13" s="28" customFormat="1" x14ac:dyDescent="0.2">
      <c r="H9695" s="12"/>
      <c r="J9695" s="29"/>
      <c r="K9695" s="45"/>
      <c r="L9695" s="45"/>
      <c r="M9695" s="45"/>
    </row>
    <row r="9696" spans="8:13" s="28" customFormat="1" x14ac:dyDescent="0.2">
      <c r="H9696" s="12"/>
      <c r="J9696" s="29"/>
      <c r="K9696" s="45"/>
      <c r="L9696" s="45"/>
      <c r="M9696" s="45"/>
    </row>
    <row r="9697" spans="8:13" s="28" customFormat="1" x14ac:dyDescent="0.2">
      <c r="H9697" s="12"/>
      <c r="J9697" s="29"/>
      <c r="K9697" s="45"/>
      <c r="L9697" s="45"/>
      <c r="M9697" s="45"/>
    </row>
    <row r="9698" spans="8:13" s="28" customFormat="1" x14ac:dyDescent="0.2">
      <c r="H9698" s="12"/>
      <c r="J9698" s="29"/>
      <c r="K9698" s="45"/>
      <c r="L9698" s="45"/>
      <c r="M9698" s="45"/>
    </row>
    <row r="9699" spans="8:13" s="28" customFormat="1" x14ac:dyDescent="0.2">
      <c r="H9699" s="12"/>
      <c r="J9699" s="29"/>
      <c r="K9699" s="45"/>
      <c r="L9699" s="45"/>
      <c r="M9699" s="45"/>
    </row>
    <row r="9700" spans="8:13" s="28" customFormat="1" x14ac:dyDescent="0.2">
      <c r="H9700" s="12"/>
      <c r="J9700" s="29"/>
      <c r="K9700" s="45"/>
      <c r="L9700" s="45"/>
      <c r="M9700" s="45"/>
    </row>
    <row r="9701" spans="8:13" s="28" customFormat="1" x14ac:dyDescent="0.2">
      <c r="H9701" s="12"/>
      <c r="J9701" s="29"/>
      <c r="K9701" s="45"/>
      <c r="L9701" s="45"/>
      <c r="M9701" s="45"/>
    </row>
    <row r="9702" spans="8:13" s="28" customFormat="1" x14ac:dyDescent="0.2">
      <c r="H9702" s="12"/>
      <c r="J9702" s="29"/>
      <c r="K9702" s="45"/>
      <c r="L9702" s="45"/>
      <c r="M9702" s="45"/>
    </row>
    <row r="9703" spans="8:13" s="28" customFormat="1" x14ac:dyDescent="0.2">
      <c r="H9703" s="12"/>
      <c r="J9703" s="29"/>
      <c r="K9703" s="45"/>
      <c r="L9703" s="45"/>
      <c r="M9703" s="45"/>
    </row>
    <row r="9704" spans="8:13" s="28" customFormat="1" x14ac:dyDescent="0.2">
      <c r="H9704" s="12"/>
      <c r="J9704" s="29"/>
      <c r="K9704" s="45"/>
      <c r="L9704" s="45"/>
      <c r="M9704" s="45"/>
    </row>
    <row r="9705" spans="8:13" s="28" customFormat="1" x14ac:dyDescent="0.2">
      <c r="H9705" s="12"/>
      <c r="J9705" s="29"/>
      <c r="K9705" s="45"/>
      <c r="L9705" s="45"/>
      <c r="M9705" s="45"/>
    </row>
    <row r="9706" spans="8:13" s="28" customFormat="1" x14ac:dyDescent="0.2">
      <c r="H9706" s="12"/>
      <c r="J9706" s="29"/>
      <c r="K9706" s="45"/>
      <c r="L9706" s="45"/>
      <c r="M9706" s="45"/>
    </row>
    <row r="9707" spans="8:13" s="28" customFormat="1" x14ac:dyDescent="0.2">
      <c r="H9707" s="12"/>
      <c r="J9707" s="29"/>
      <c r="K9707" s="45"/>
      <c r="L9707" s="45"/>
      <c r="M9707" s="45"/>
    </row>
    <row r="9708" spans="8:13" s="28" customFormat="1" x14ac:dyDescent="0.2">
      <c r="H9708" s="12"/>
      <c r="J9708" s="29"/>
      <c r="K9708" s="45"/>
      <c r="L9708" s="45"/>
      <c r="M9708" s="45"/>
    </row>
    <row r="9709" spans="8:13" s="28" customFormat="1" x14ac:dyDescent="0.2">
      <c r="H9709" s="12"/>
      <c r="J9709" s="29"/>
      <c r="K9709" s="45"/>
      <c r="L9709" s="45"/>
      <c r="M9709" s="45"/>
    </row>
    <row r="9710" spans="8:13" s="28" customFormat="1" x14ac:dyDescent="0.2">
      <c r="H9710" s="12"/>
      <c r="J9710" s="29"/>
      <c r="K9710" s="45"/>
      <c r="L9710" s="45"/>
      <c r="M9710" s="45"/>
    </row>
    <row r="9711" spans="8:13" s="28" customFormat="1" x14ac:dyDescent="0.2">
      <c r="H9711" s="12"/>
      <c r="J9711" s="29"/>
      <c r="K9711" s="45"/>
      <c r="L9711" s="45"/>
      <c r="M9711" s="45"/>
    </row>
    <row r="9712" spans="8:13" s="28" customFormat="1" x14ac:dyDescent="0.2">
      <c r="H9712" s="12"/>
      <c r="J9712" s="29"/>
      <c r="K9712" s="45"/>
      <c r="L9712" s="45"/>
      <c r="M9712" s="45"/>
    </row>
    <row r="9713" spans="8:13" s="28" customFormat="1" x14ac:dyDescent="0.2">
      <c r="H9713" s="12"/>
      <c r="J9713" s="29"/>
      <c r="K9713" s="45"/>
      <c r="L9713" s="45"/>
      <c r="M9713" s="45"/>
    </row>
    <row r="9714" spans="8:13" s="28" customFormat="1" x14ac:dyDescent="0.2">
      <c r="H9714" s="12"/>
      <c r="J9714" s="29"/>
      <c r="K9714" s="45"/>
      <c r="L9714" s="45"/>
      <c r="M9714" s="45"/>
    </row>
    <row r="9715" spans="8:13" s="28" customFormat="1" x14ac:dyDescent="0.2">
      <c r="H9715" s="12"/>
      <c r="J9715" s="29"/>
      <c r="K9715" s="45"/>
      <c r="L9715" s="45"/>
      <c r="M9715" s="45"/>
    </row>
    <row r="9716" spans="8:13" s="28" customFormat="1" x14ac:dyDescent="0.2">
      <c r="H9716" s="12"/>
      <c r="J9716" s="29"/>
      <c r="K9716" s="45"/>
      <c r="L9716" s="45"/>
      <c r="M9716" s="45"/>
    </row>
    <row r="9717" spans="8:13" s="28" customFormat="1" x14ac:dyDescent="0.2">
      <c r="H9717" s="12"/>
      <c r="J9717" s="29"/>
      <c r="K9717" s="45"/>
      <c r="L9717" s="45"/>
      <c r="M9717" s="45"/>
    </row>
    <row r="9718" spans="8:13" s="28" customFormat="1" x14ac:dyDescent="0.2">
      <c r="H9718" s="12"/>
      <c r="J9718" s="29"/>
      <c r="K9718" s="45"/>
      <c r="L9718" s="45"/>
      <c r="M9718" s="45"/>
    </row>
    <row r="9719" spans="8:13" s="28" customFormat="1" x14ac:dyDescent="0.2">
      <c r="H9719" s="12"/>
      <c r="J9719" s="29"/>
      <c r="K9719" s="45"/>
      <c r="L9719" s="45"/>
      <c r="M9719" s="45"/>
    </row>
    <row r="9720" spans="8:13" s="28" customFormat="1" x14ac:dyDescent="0.2">
      <c r="H9720" s="12"/>
      <c r="J9720" s="29"/>
      <c r="K9720" s="45"/>
      <c r="L9720" s="45"/>
      <c r="M9720" s="45"/>
    </row>
    <row r="9721" spans="8:13" s="28" customFormat="1" x14ac:dyDescent="0.2">
      <c r="H9721" s="12"/>
      <c r="J9721" s="29"/>
      <c r="K9721" s="45"/>
      <c r="L9721" s="45"/>
      <c r="M9721" s="45"/>
    </row>
    <row r="9722" spans="8:13" s="28" customFormat="1" x14ac:dyDescent="0.2">
      <c r="H9722" s="12"/>
      <c r="J9722" s="29"/>
      <c r="K9722" s="45"/>
      <c r="L9722" s="45"/>
      <c r="M9722" s="45"/>
    </row>
    <row r="9723" spans="8:13" s="28" customFormat="1" x14ac:dyDescent="0.2">
      <c r="H9723" s="12"/>
      <c r="J9723" s="29"/>
      <c r="K9723" s="45"/>
      <c r="L9723" s="45"/>
      <c r="M9723" s="45"/>
    </row>
    <row r="9724" spans="8:13" s="28" customFormat="1" x14ac:dyDescent="0.2">
      <c r="H9724" s="12"/>
      <c r="J9724" s="29"/>
      <c r="K9724" s="45"/>
      <c r="L9724" s="45"/>
      <c r="M9724" s="45"/>
    </row>
    <row r="9725" spans="8:13" s="28" customFormat="1" x14ac:dyDescent="0.2">
      <c r="H9725" s="12"/>
      <c r="J9725" s="29"/>
      <c r="K9725" s="45"/>
      <c r="L9725" s="45"/>
      <c r="M9725" s="45"/>
    </row>
    <row r="9726" spans="8:13" s="28" customFormat="1" x14ac:dyDescent="0.2">
      <c r="H9726" s="12"/>
      <c r="J9726" s="29"/>
      <c r="K9726" s="45"/>
      <c r="L9726" s="45"/>
      <c r="M9726" s="45"/>
    </row>
    <row r="9727" spans="8:13" s="28" customFormat="1" x14ac:dyDescent="0.2">
      <c r="H9727" s="12"/>
      <c r="J9727" s="29"/>
      <c r="K9727" s="45"/>
      <c r="L9727" s="45"/>
      <c r="M9727" s="45"/>
    </row>
    <row r="9728" spans="8:13" s="28" customFormat="1" x14ac:dyDescent="0.2">
      <c r="H9728" s="12"/>
      <c r="J9728" s="29"/>
      <c r="K9728" s="45"/>
      <c r="L9728" s="45"/>
      <c r="M9728" s="45"/>
    </row>
    <row r="9729" spans="8:13" s="28" customFormat="1" x14ac:dyDescent="0.2">
      <c r="H9729" s="12"/>
      <c r="J9729" s="29"/>
      <c r="K9729" s="45"/>
      <c r="L9729" s="45"/>
      <c r="M9729" s="45"/>
    </row>
    <row r="9730" spans="8:13" s="28" customFormat="1" x14ac:dyDescent="0.2">
      <c r="H9730" s="12"/>
      <c r="J9730" s="29"/>
      <c r="K9730" s="45"/>
      <c r="L9730" s="45"/>
      <c r="M9730" s="45"/>
    </row>
    <row r="9731" spans="8:13" s="28" customFormat="1" x14ac:dyDescent="0.2">
      <c r="H9731" s="12"/>
      <c r="J9731" s="29"/>
      <c r="K9731" s="45"/>
      <c r="L9731" s="45"/>
      <c r="M9731" s="45"/>
    </row>
    <row r="9732" spans="8:13" s="28" customFormat="1" x14ac:dyDescent="0.2">
      <c r="H9732" s="12"/>
      <c r="J9732" s="29"/>
      <c r="K9732" s="45"/>
      <c r="L9732" s="45"/>
      <c r="M9732" s="45"/>
    </row>
    <row r="9733" spans="8:13" s="28" customFormat="1" x14ac:dyDescent="0.2">
      <c r="H9733" s="12"/>
      <c r="J9733" s="29"/>
      <c r="K9733" s="45"/>
      <c r="L9733" s="45"/>
      <c r="M9733" s="45"/>
    </row>
    <row r="9734" spans="8:13" s="28" customFormat="1" x14ac:dyDescent="0.2">
      <c r="H9734" s="12"/>
      <c r="J9734" s="29"/>
      <c r="K9734" s="45"/>
      <c r="L9734" s="45"/>
      <c r="M9734" s="45"/>
    </row>
    <row r="9735" spans="8:13" s="28" customFormat="1" x14ac:dyDescent="0.2">
      <c r="H9735" s="12"/>
      <c r="J9735" s="29"/>
      <c r="K9735" s="45"/>
      <c r="L9735" s="45"/>
      <c r="M9735" s="45"/>
    </row>
    <row r="9736" spans="8:13" s="28" customFormat="1" x14ac:dyDescent="0.2">
      <c r="H9736" s="12"/>
      <c r="J9736" s="29"/>
      <c r="K9736" s="45"/>
      <c r="L9736" s="45"/>
      <c r="M9736" s="45"/>
    </row>
    <row r="9737" spans="8:13" s="28" customFormat="1" x14ac:dyDescent="0.2">
      <c r="H9737" s="12"/>
      <c r="J9737" s="29"/>
      <c r="K9737" s="45"/>
      <c r="L9737" s="45"/>
      <c r="M9737" s="45"/>
    </row>
    <row r="9738" spans="8:13" s="28" customFormat="1" x14ac:dyDescent="0.2">
      <c r="H9738" s="12"/>
      <c r="J9738" s="29"/>
      <c r="K9738" s="45"/>
      <c r="L9738" s="45"/>
      <c r="M9738" s="45"/>
    </row>
    <row r="9739" spans="8:13" s="28" customFormat="1" x14ac:dyDescent="0.2">
      <c r="H9739" s="12"/>
      <c r="J9739" s="29"/>
      <c r="K9739" s="45"/>
      <c r="L9739" s="45"/>
      <c r="M9739" s="45"/>
    </row>
    <row r="9740" spans="8:13" s="28" customFormat="1" x14ac:dyDescent="0.2">
      <c r="H9740" s="12"/>
      <c r="J9740" s="29"/>
      <c r="K9740" s="45"/>
      <c r="L9740" s="45"/>
      <c r="M9740" s="45"/>
    </row>
    <row r="9741" spans="8:13" s="28" customFormat="1" x14ac:dyDescent="0.2">
      <c r="H9741" s="12"/>
      <c r="J9741" s="29"/>
      <c r="K9741" s="45"/>
      <c r="L9741" s="45"/>
      <c r="M9741" s="45"/>
    </row>
    <row r="9742" spans="8:13" s="28" customFormat="1" x14ac:dyDescent="0.2">
      <c r="H9742" s="12"/>
      <c r="J9742" s="29"/>
      <c r="K9742" s="45"/>
      <c r="L9742" s="45"/>
      <c r="M9742" s="45"/>
    </row>
    <row r="9743" spans="8:13" s="28" customFormat="1" x14ac:dyDescent="0.2">
      <c r="H9743" s="12"/>
      <c r="J9743" s="29"/>
      <c r="K9743" s="45"/>
      <c r="L9743" s="45"/>
      <c r="M9743" s="45"/>
    </row>
    <row r="9744" spans="8:13" s="28" customFormat="1" x14ac:dyDescent="0.2">
      <c r="H9744" s="12"/>
      <c r="J9744" s="29"/>
      <c r="K9744" s="45"/>
      <c r="L9744" s="45"/>
      <c r="M9744" s="45"/>
    </row>
    <row r="9745" spans="8:13" s="28" customFormat="1" x14ac:dyDescent="0.2">
      <c r="H9745" s="12"/>
      <c r="J9745" s="29"/>
      <c r="K9745" s="45"/>
      <c r="L9745" s="45"/>
      <c r="M9745" s="45"/>
    </row>
    <row r="9746" spans="8:13" s="28" customFormat="1" x14ac:dyDescent="0.2">
      <c r="H9746" s="12"/>
      <c r="J9746" s="29"/>
      <c r="K9746" s="45"/>
      <c r="L9746" s="45"/>
      <c r="M9746" s="45"/>
    </row>
    <row r="9747" spans="8:13" s="28" customFormat="1" x14ac:dyDescent="0.2">
      <c r="H9747" s="12"/>
      <c r="J9747" s="29"/>
      <c r="K9747" s="45"/>
      <c r="L9747" s="45"/>
      <c r="M9747" s="45"/>
    </row>
    <row r="9748" spans="8:13" s="28" customFormat="1" x14ac:dyDescent="0.2">
      <c r="H9748" s="12"/>
      <c r="J9748" s="29"/>
      <c r="K9748" s="45"/>
      <c r="L9748" s="45"/>
      <c r="M9748" s="45"/>
    </row>
    <row r="9749" spans="8:13" s="28" customFormat="1" x14ac:dyDescent="0.2">
      <c r="H9749" s="12"/>
      <c r="J9749" s="29"/>
      <c r="K9749" s="45"/>
      <c r="L9749" s="45"/>
      <c r="M9749" s="45"/>
    </row>
    <row r="9750" spans="8:13" s="28" customFormat="1" x14ac:dyDescent="0.2">
      <c r="H9750" s="12"/>
      <c r="J9750" s="29"/>
      <c r="K9750" s="45"/>
      <c r="L9750" s="45"/>
      <c r="M9750" s="45"/>
    </row>
    <row r="9751" spans="8:13" s="28" customFormat="1" x14ac:dyDescent="0.2">
      <c r="H9751" s="12"/>
      <c r="J9751" s="29"/>
      <c r="K9751" s="45"/>
      <c r="L9751" s="45"/>
      <c r="M9751" s="45"/>
    </row>
    <row r="9752" spans="8:13" s="28" customFormat="1" x14ac:dyDescent="0.2">
      <c r="H9752" s="12"/>
      <c r="J9752" s="29"/>
      <c r="K9752" s="45"/>
      <c r="L9752" s="45"/>
      <c r="M9752" s="45"/>
    </row>
    <row r="9753" spans="8:13" s="28" customFormat="1" x14ac:dyDescent="0.2">
      <c r="H9753" s="12"/>
      <c r="J9753" s="29"/>
      <c r="K9753" s="45"/>
      <c r="L9753" s="45"/>
      <c r="M9753" s="45"/>
    </row>
    <row r="9754" spans="8:13" s="28" customFormat="1" x14ac:dyDescent="0.2">
      <c r="H9754" s="12"/>
      <c r="J9754" s="29"/>
      <c r="K9754" s="45"/>
      <c r="L9754" s="45"/>
      <c r="M9754" s="45"/>
    </row>
    <row r="9755" spans="8:13" s="28" customFormat="1" x14ac:dyDescent="0.2">
      <c r="H9755" s="12"/>
      <c r="J9755" s="29"/>
      <c r="K9755" s="45"/>
      <c r="L9755" s="45"/>
      <c r="M9755" s="45"/>
    </row>
    <row r="9756" spans="8:13" s="28" customFormat="1" x14ac:dyDescent="0.2">
      <c r="H9756" s="12"/>
      <c r="J9756" s="29"/>
      <c r="K9756" s="45"/>
      <c r="L9756" s="45"/>
      <c r="M9756" s="45"/>
    </row>
    <row r="9757" spans="8:13" s="28" customFormat="1" x14ac:dyDescent="0.2">
      <c r="H9757" s="12"/>
      <c r="J9757" s="29"/>
      <c r="K9757" s="45"/>
      <c r="L9757" s="45"/>
      <c r="M9757" s="45"/>
    </row>
    <row r="9758" spans="8:13" s="28" customFormat="1" x14ac:dyDescent="0.2">
      <c r="H9758" s="12"/>
      <c r="J9758" s="29"/>
      <c r="K9758" s="45"/>
      <c r="L9758" s="45"/>
      <c r="M9758" s="45"/>
    </row>
    <row r="9759" spans="8:13" s="28" customFormat="1" x14ac:dyDescent="0.2">
      <c r="H9759" s="12"/>
      <c r="J9759" s="29"/>
      <c r="K9759" s="45"/>
      <c r="L9759" s="45"/>
      <c r="M9759" s="45"/>
    </row>
    <row r="9760" spans="8:13" s="28" customFormat="1" x14ac:dyDescent="0.2">
      <c r="H9760" s="12"/>
      <c r="J9760" s="29"/>
      <c r="K9760" s="45"/>
      <c r="L9760" s="45"/>
      <c r="M9760" s="45"/>
    </row>
    <row r="9761" spans="8:13" s="28" customFormat="1" x14ac:dyDescent="0.2">
      <c r="H9761" s="12"/>
      <c r="J9761" s="29"/>
      <c r="K9761" s="45"/>
      <c r="L9761" s="45"/>
      <c r="M9761" s="45"/>
    </row>
    <row r="9762" spans="8:13" s="28" customFormat="1" x14ac:dyDescent="0.2">
      <c r="H9762" s="12"/>
      <c r="J9762" s="29"/>
      <c r="K9762" s="45"/>
      <c r="L9762" s="45"/>
      <c r="M9762" s="45"/>
    </row>
    <row r="9763" spans="8:13" s="28" customFormat="1" x14ac:dyDescent="0.2">
      <c r="H9763" s="12"/>
      <c r="J9763" s="29"/>
      <c r="K9763" s="45"/>
      <c r="L9763" s="45"/>
      <c r="M9763" s="45"/>
    </row>
    <row r="9764" spans="8:13" s="28" customFormat="1" x14ac:dyDescent="0.2">
      <c r="H9764" s="12"/>
      <c r="J9764" s="29"/>
      <c r="K9764" s="45"/>
      <c r="L9764" s="45"/>
      <c r="M9764" s="45"/>
    </row>
    <row r="9765" spans="8:13" s="28" customFormat="1" x14ac:dyDescent="0.2">
      <c r="H9765" s="12"/>
      <c r="J9765" s="29"/>
      <c r="K9765" s="45"/>
      <c r="L9765" s="45"/>
      <c r="M9765" s="45"/>
    </row>
    <row r="9766" spans="8:13" s="28" customFormat="1" x14ac:dyDescent="0.2">
      <c r="H9766" s="12"/>
      <c r="J9766" s="29"/>
      <c r="K9766" s="45"/>
      <c r="L9766" s="45"/>
      <c r="M9766" s="45"/>
    </row>
    <row r="9767" spans="8:13" s="28" customFormat="1" x14ac:dyDescent="0.2">
      <c r="H9767" s="12"/>
      <c r="J9767" s="29"/>
      <c r="K9767" s="45"/>
      <c r="L9767" s="45"/>
      <c r="M9767" s="45"/>
    </row>
    <row r="9768" spans="8:13" s="28" customFormat="1" x14ac:dyDescent="0.2">
      <c r="H9768" s="12"/>
      <c r="J9768" s="29"/>
      <c r="K9768" s="45"/>
      <c r="L9768" s="45"/>
      <c r="M9768" s="45"/>
    </row>
    <row r="9769" spans="8:13" s="28" customFormat="1" x14ac:dyDescent="0.2">
      <c r="H9769" s="12"/>
      <c r="J9769" s="29"/>
      <c r="K9769" s="45"/>
      <c r="L9769" s="45"/>
      <c r="M9769" s="45"/>
    </row>
    <row r="9770" spans="8:13" s="28" customFormat="1" x14ac:dyDescent="0.2">
      <c r="H9770" s="12"/>
      <c r="J9770" s="29"/>
      <c r="K9770" s="45"/>
      <c r="L9770" s="45"/>
      <c r="M9770" s="45"/>
    </row>
    <row r="9771" spans="8:13" s="28" customFormat="1" x14ac:dyDescent="0.2">
      <c r="H9771" s="12"/>
      <c r="J9771" s="29"/>
      <c r="K9771" s="45"/>
      <c r="L9771" s="45"/>
      <c r="M9771" s="45"/>
    </row>
    <row r="9772" spans="8:13" s="28" customFormat="1" x14ac:dyDescent="0.2">
      <c r="H9772" s="12"/>
      <c r="J9772" s="29"/>
      <c r="K9772" s="45"/>
      <c r="L9772" s="45"/>
      <c r="M9772" s="45"/>
    </row>
    <row r="9773" spans="8:13" s="28" customFormat="1" x14ac:dyDescent="0.2">
      <c r="H9773" s="12"/>
      <c r="J9773" s="29"/>
      <c r="K9773" s="45"/>
      <c r="L9773" s="45"/>
      <c r="M9773" s="45"/>
    </row>
    <row r="9774" spans="8:13" s="28" customFormat="1" x14ac:dyDescent="0.2">
      <c r="H9774" s="12"/>
      <c r="J9774" s="29"/>
      <c r="K9774" s="45"/>
      <c r="L9774" s="45"/>
      <c r="M9774" s="45"/>
    </row>
    <row r="9775" spans="8:13" s="28" customFormat="1" x14ac:dyDescent="0.2">
      <c r="H9775" s="12"/>
      <c r="J9775" s="29"/>
      <c r="K9775" s="45"/>
      <c r="L9775" s="45"/>
      <c r="M9775" s="45"/>
    </row>
    <row r="9776" spans="8:13" s="28" customFormat="1" x14ac:dyDescent="0.2">
      <c r="H9776" s="12"/>
      <c r="J9776" s="29"/>
      <c r="K9776" s="45"/>
      <c r="L9776" s="45"/>
      <c r="M9776" s="45"/>
    </row>
    <row r="9777" spans="8:13" s="28" customFormat="1" x14ac:dyDescent="0.2">
      <c r="H9777" s="12"/>
      <c r="J9777" s="29"/>
      <c r="K9777" s="45"/>
      <c r="L9777" s="45"/>
      <c r="M9777" s="45"/>
    </row>
    <row r="9778" spans="8:13" s="28" customFormat="1" x14ac:dyDescent="0.2">
      <c r="H9778" s="12"/>
      <c r="J9778" s="29"/>
      <c r="K9778" s="45"/>
      <c r="L9778" s="45"/>
      <c r="M9778" s="45"/>
    </row>
    <row r="9779" spans="8:13" s="28" customFormat="1" x14ac:dyDescent="0.2">
      <c r="H9779" s="12"/>
      <c r="J9779" s="29"/>
      <c r="K9779" s="45"/>
      <c r="L9779" s="45"/>
      <c r="M9779" s="45"/>
    </row>
    <row r="9780" spans="8:13" s="28" customFormat="1" x14ac:dyDescent="0.2">
      <c r="H9780" s="12"/>
      <c r="J9780" s="29"/>
      <c r="K9780" s="45"/>
      <c r="L9780" s="45"/>
      <c r="M9780" s="45"/>
    </row>
    <row r="9781" spans="8:13" s="28" customFormat="1" x14ac:dyDescent="0.2">
      <c r="H9781" s="12"/>
      <c r="J9781" s="29"/>
      <c r="K9781" s="45"/>
      <c r="L9781" s="45"/>
      <c r="M9781" s="45"/>
    </row>
    <row r="9782" spans="8:13" s="28" customFormat="1" x14ac:dyDescent="0.2">
      <c r="H9782" s="12"/>
      <c r="J9782" s="29"/>
      <c r="K9782" s="45"/>
      <c r="L9782" s="45"/>
      <c r="M9782" s="45"/>
    </row>
    <row r="9783" spans="8:13" s="28" customFormat="1" x14ac:dyDescent="0.2">
      <c r="H9783" s="12"/>
      <c r="J9783" s="29"/>
      <c r="K9783" s="45"/>
      <c r="L9783" s="45"/>
      <c r="M9783" s="45"/>
    </row>
    <row r="9784" spans="8:13" s="28" customFormat="1" x14ac:dyDescent="0.2">
      <c r="H9784" s="12"/>
      <c r="J9784" s="29"/>
      <c r="K9784" s="45"/>
      <c r="L9784" s="45"/>
      <c r="M9784" s="45"/>
    </row>
    <row r="9785" spans="8:13" s="28" customFormat="1" x14ac:dyDescent="0.2">
      <c r="H9785" s="12"/>
      <c r="J9785" s="29"/>
      <c r="K9785" s="45"/>
      <c r="L9785" s="45"/>
      <c r="M9785" s="45"/>
    </row>
    <row r="9786" spans="8:13" s="28" customFormat="1" x14ac:dyDescent="0.2">
      <c r="H9786" s="12"/>
      <c r="J9786" s="29"/>
      <c r="K9786" s="45"/>
      <c r="L9786" s="45"/>
      <c r="M9786" s="45"/>
    </row>
    <row r="9787" spans="8:13" s="28" customFormat="1" x14ac:dyDescent="0.2">
      <c r="H9787" s="12"/>
      <c r="J9787" s="29"/>
      <c r="K9787" s="45"/>
      <c r="L9787" s="45"/>
      <c r="M9787" s="45"/>
    </row>
    <row r="9788" spans="8:13" s="28" customFormat="1" x14ac:dyDescent="0.2">
      <c r="H9788" s="12"/>
      <c r="J9788" s="29"/>
      <c r="K9788" s="45"/>
      <c r="L9788" s="45"/>
      <c r="M9788" s="45"/>
    </row>
    <row r="9789" spans="8:13" s="28" customFormat="1" x14ac:dyDescent="0.2">
      <c r="H9789" s="12"/>
      <c r="J9789" s="29"/>
      <c r="K9789" s="45"/>
      <c r="L9789" s="45"/>
      <c r="M9789" s="45"/>
    </row>
    <row r="9790" spans="8:13" s="28" customFormat="1" x14ac:dyDescent="0.2">
      <c r="H9790" s="12"/>
      <c r="J9790" s="29"/>
      <c r="K9790" s="45"/>
      <c r="L9790" s="45"/>
      <c r="M9790" s="45"/>
    </row>
    <row r="9791" spans="8:13" s="28" customFormat="1" x14ac:dyDescent="0.2">
      <c r="H9791" s="12"/>
      <c r="J9791" s="29"/>
      <c r="K9791" s="45"/>
      <c r="L9791" s="45"/>
      <c r="M9791" s="45"/>
    </row>
    <row r="9792" spans="8:13" s="28" customFormat="1" x14ac:dyDescent="0.2">
      <c r="H9792" s="12"/>
      <c r="J9792" s="29"/>
      <c r="K9792" s="45"/>
      <c r="L9792" s="45"/>
      <c r="M9792" s="45"/>
    </row>
    <row r="9793" spans="8:13" s="28" customFormat="1" x14ac:dyDescent="0.2">
      <c r="H9793" s="12"/>
      <c r="J9793" s="29"/>
      <c r="K9793" s="45"/>
      <c r="L9793" s="45"/>
      <c r="M9793" s="45"/>
    </row>
    <row r="9794" spans="8:13" s="28" customFormat="1" x14ac:dyDescent="0.2">
      <c r="H9794" s="12"/>
      <c r="J9794" s="29"/>
      <c r="K9794" s="45"/>
      <c r="L9794" s="45"/>
      <c r="M9794" s="45"/>
    </row>
    <row r="9795" spans="8:13" s="28" customFormat="1" x14ac:dyDescent="0.2">
      <c r="H9795" s="12"/>
      <c r="J9795" s="29"/>
      <c r="K9795" s="45"/>
      <c r="L9795" s="45"/>
      <c r="M9795" s="45"/>
    </row>
    <row r="9796" spans="8:13" s="28" customFormat="1" x14ac:dyDescent="0.2">
      <c r="H9796" s="12"/>
      <c r="J9796" s="29"/>
      <c r="K9796" s="45"/>
      <c r="L9796" s="45"/>
      <c r="M9796" s="45"/>
    </row>
    <row r="9797" spans="8:13" s="28" customFormat="1" x14ac:dyDescent="0.2">
      <c r="H9797" s="12"/>
      <c r="J9797" s="29"/>
      <c r="K9797" s="45"/>
      <c r="L9797" s="45"/>
      <c r="M9797" s="45"/>
    </row>
    <row r="9798" spans="8:13" s="28" customFormat="1" x14ac:dyDescent="0.2">
      <c r="H9798" s="12"/>
      <c r="J9798" s="29"/>
      <c r="K9798" s="45"/>
      <c r="L9798" s="45"/>
      <c r="M9798" s="45"/>
    </row>
    <row r="9799" spans="8:13" s="28" customFormat="1" x14ac:dyDescent="0.2">
      <c r="H9799" s="12"/>
      <c r="J9799" s="29"/>
      <c r="K9799" s="45"/>
      <c r="L9799" s="45"/>
      <c r="M9799" s="45"/>
    </row>
    <row r="9800" spans="8:13" s="28" customFormat="1" x14ac:dyDescent="0.2">
      <c r="H9800" s="12"/>
      <c r="J9800" s="29"/>
      <c r="K9800" s="45"/>
      <c r="L9800" s="45"/>
      <c r="M9800" s="45"/>
    </row>
    <row r="9801" spans="8:13" s="28" customFormat="1" x14ac:dyDescent="0.2">
      <c r="H9801" s="12"/>
      <c r="J9801" s="29"/>
      <c r="K9801" s="45"/>
      <c r="L9801" s="45"/>
      <c r="M9801" s="45"/>
    </row>
    <row r="9802" spans="8:13" s="28" customFormat="1" x14ac:dyDescent="0.2">
      <c r="H9802" s="12"/>
      <c r="J9802" s="29"/>
      <c r="K9802" s="45"/>
      <c r="L9802" s="45"/>
      <c r="M9802" s="45"/>
    </row>
    <row r="9803" spans="8:13" s="28" customFormat="1" x14ac:dyDescent="0.2">
      <c r="H9803" s="12"/>
      <c r="J9803" s="29"/>
      <c r="K9803" s="45"/>
      <c r="L9803" s="45"/>
      <c r="M9803" s="45"/>
    </row>
    <row r="9804" spans="8:13" s="28" customFormat="1" x14ac:dyDescent="0.2">
      <c r="H9804" s="12"/>
      <c r="J9804" s="29"/>
      <c r="K9804" s="45"/>
      <c r="L9804" s="45"/>
      <c r="M9804" s="45"/>
    </row>
    <row r="9805" spans="8:13" s="28" customFormat="1" x14ac:dyDescent="0.2">
      <c r="H9805" s="12"/>
      <c r="J9805" s="29"/>
      <c r="K9805" s="45"/>
      <c r="L9805" s="45"/>
      <c r="M9805" s="45"/>
    </row>
    <row r="9806" spans="8:13" s="28" customFormat="1" x14ac:dyDescent="0.2">
      <c r="H9806" s="12"/>
      <c r="J9806" s="29"/>
      <c r="K9806" s="45"/>
      <c r="L9806" s="45"/>
      <c r="M9806" s="45"/>
    </row>
    <row r="9807" spans="8:13" s="28" customFormat="1" x14ac:dyDescent="0.2">
      <c r="H9807" s="12"/>
      <c r="J9807" s="29"/>
      <c r="K9807" s="45"/>
      <c r="L9807" s="45"/>
      <c r="M9807" s="45"/>
    </row>
    <row r="9808" spans="8:13" s="28" customFormat="1" x14ac:dyDescent="0.2">
      <c r="H9808" s="12"/>
      <c r="J9808" s="29"/>
      <c r="K9808" s="45"/>
      <c r="L9808" s="45"/>
      <c r="M9808" s="45"/>
    </row>
    <row r="9809" spans="8:13" s="28" customFormat="1" x14ac:dyDescent="0.2">
      <c r="H9809" s="12"/>
      <c r="J9809" s="29"/>
      <c r="K9809" s="45"/>
      <c r="L9809" s="45"/>
      <c r="M9809" s="45"/>
    </row>
    <row r="9810" spans="8:13" s="28" customFormat="1" x14ac:dyDescent="0.2">
      <c r="H9810" s="12"/>
      <c r="J9810" s="29"/>
      <c r="K9810" s="45"/>
      <c r="L9810" s="45"/>
      <c r="M9810" s="45"/>
    </row>
    <row r="9811" spans="8:13" s="28" customFormat="1" x14ac:dyDescent="0.2">
      <c r="H9811" s="12"/>
      <c r="J9811" s="29"/>
      <c r="K9811" s="45"/>
      <c r="L9811" s="45"/>
      <c r="M9811" s="45"/>
    </row>
    <row r="9812" spans="8:13" s="28" customFormat="1" x14ac:dyDescent="0.2">
      <c r="H9812" s="12"/>
      <c r="J9812" s="29"/>
      <c r="K9812" s="45"/>
      <c r="L9812" s="45"/>
      <c r="M9812" s="45"/>
    </row>
    <row r="9813" spans="8:13" s="28" customFormat="1" x14ac:dyDescent="0.2">
      <c r="H9813" s="12"/>
      <c r="J9813" s="29"/>
      <c r="K9813" s="45"/>
      <c r="L9813" s="45"/>
      <c r="M9813" s="45"/>
    </row>
    <row r="9814" spans="8:13" s="28" customFormat="1" x14ac:dyDescent="0.2">
      <c r="H9814" s="12"/>
      <c r="J9814" s="29"/>
      <c r="K9814" s="45"/>
      <c r="L9814" s="45"/>
      <c r="M9814" s="45"/>
    </row>
    <row r="9815" spans="8:13" s="28" customFormat="1" x14ac:dyDescent="0.2">
      <c r="H9815" s="12"/>
      <c r="J9815" s="29"/>
      <c r="K9815" s="45"/>
      <c r="L9815" s="45"/>
      <c r="M9815" s="45"/>
    </row>
    <row r="9816" spans="8:13" s="28" customFormat="1" x14ac:dyDescent="0.2">
      <c r="H9816" s="12"/>
      <c r="J9816" s="29"/>
      <c r="K9816" s="45"/>
      <c r="L9816" s="45"/>
      <c r="M9816" s="45"/>
    </row>
    <row r="9817" spans="8:13" s="28" customFormat="1" x14ac:dyDescent="0.2">
      <c r="H9817" s="12"/>
      <c r="J9817" s="29"/>
      <c r="K9817" s="45"/>
      <c r="L9817" s="45"/>
      <c r="M9817" s="45"/>
    </row>
    <row r="9818" spans="8:13" s="28" customFormat="1" x14ac:dyDescent="0.2">
      <c r="H9818" s="12"/>
      <c r="J9818" s="29"/>
      <c r="K9818" s="45"/>
      <c r="L9818" s="45"/>
      <c r="M9818" s="45"/>
    </row>
    <row r="9819" spans="8:13" s="28" customFormat="1" x14ac:dyDescent="0.2">
      <c r="H9819" s="12"/>
      <c r="J9819" s="29"/>
      <c r="K9819" s="45"/>
      <c r="L9819" s="45"/>
      <c r="M9819" s="45"/>
    </row>
    <row r="9820" spans="8:13" s="28" customFormat="1" x14ac:dyDescent="0.2">
      <c r="H9820" s="12"/>
      <c r="J9820" s="29"/>
      <c r="K9820" s="45"/>
      <c r="L9820" s="45"/>
      <c r="M9820" s="45"/>
    </row>
    <row r="9821" spans="8:13" s="28" customFormat="1" x14ac:dyDescent="0.2">
      <c r="H9821" s="12"/>
      <c r="J9821" s="29"/>
      <c r="K9821" s="45"/>
      <c r="L9821" s="45"/>
      <c r="M9821" s="45"/>
    </row>
    <row r="9822" spans="8:13" s="28" customFormat="1" x14ac:dyDescent="0.2">
      <c r="H9822" s="12"/>
      <c r="J9822" s="29"/>
      <c r="K9822" s="45"/>
      <c r="L9822" s="45"/>
      <c r="M9822" s="45"/>
    </row>
    <row r="9823" spans="8:13" s="28" customFormat="1" x14ac:dyDescent="0.2">
      <c r="H9823" s="12"/>
      <c r="J9823" s="29"/>
      <c r="K9823" s="45"/>
      <c r="L9823" s="45"/>
      <c r="M9823" s="45"/>
    </row>
    <row r="9824" spans="8:13" s="28" customFormat="1" x14ac:dyDescent="0.2">
      <c r="H9824" s="12"/>
      <c r="J9824" s="29"/>
      <c r="K9824" s="45"/>
      <c r="L9824" s="45"/>
      <c r="M9824" s="45"/>
    </row>
    <row r="9825" spans="8:13" s="28" customFormat="1" x14ac:dyDescent="0.2">
      <c r="H9825" s="12"/>
      <c r="J9825" s="29"/>
      <c r="K9825" s="45"/>
      <c r="L9825" s="45"/>
      <c r="M9825" s="45"/>
    </row>
    <row r="9826" spans="8:13" s="28" customFormat="1" x14ac:dyDescent="0.2">
      <c r="H9826" s="12"/>
      <c r="J9826" s="29"/>
      <c r="K9826" s="45"/>
      <c r="L9826" s="45"/>
      <c r="M9826" s="45"/>
    </row>
    <row r="9827" spans="8:13" s="28" customFormat="1" x14ac:dyDescent="0.2">
      <c r="H9827" s="12"/>
      <c r="J9827" s="29"/>
      <c r="K9827" s="45"/>
      <c r="L9827" s="45"/>
      <c r="M9827" s="45"/>
    </row>
    <row r="9828" spans="8:13" s="28" customFormat="1" x14ac:dyDescent="0.2">
      <c r="H9828" s="12"/>
      <c r="J9828" s="29"/>
      <c r="K9828" s="45"/>
      <c r="L9828" s="45"/>
      <c r="M9828" s="45"/>
    </row>
    <row r="9829" spans="8:13" s="28" customFormat="1" x14ac:dyDescent="0.2">
      <c r="H9829" s="12"/>
      <c r="J9829" s="29"/>
      <c r="K9829" s="45"/>
      <c r="L9829" s="45"/>
      <c r="M9829" s="45"/>
    </row>
    <row r="9830" spans="8:13" s="28" customFormat="1" x14ac:dyDescent="0.2">
      <c r="H9830" s="12"/>
      <c r="J9830" s="29"/>
      <c r="K9830" s="45"/>
      <c r="L9830" s="45"/>
      <c r="M9830" s="45"/>
    </row>
    <row r="9831" spans="8:13" s="28" customFormat="1" x14ac:dyDescent="0.2">
      <c r="H9831" s="12"/>
      <c r="J9831" s="29"/>
      <c r="K9831" s="45"/>
      <c r="L9831" s="45"/>
      <c r="M9831" s="45"/>
    </row>
    <row r="9832" spans="8:13" s="28" customFormat="1" x14ac:dyDescent="0.2">
      <c r="H9832" s="12"/>
      <c r="J9832" s="29"/>
      <c r="K9832" s="45"/>
      <c r="L9832" s="45"/>
      <c r="M9832" s="45"/>
    </row>
    <row r="9833" spans="8:13" s="28" customFormat="1" x14ac:dyDescent="0.2">
      <c r="H9833" s="12"/>
      <c r="J9833" s="29"/>
      <c r="K9833" s="45"/>
      <c r="L9833" s="45"/>
      <c r="M9833" s="45"/>
    </row>
    <row r="9834" spans="8:13" s="28" customFormat="1" x14ac:dyDescent="0.2">
      <c r="H9834" s="12"/>
      <c r="J9834" s="29"/>
      <c r="K9834" s="45"/>
      <c r="L9834" s="45"/>
      <c r="M9834" s="45"/>
    </row>
    <row r="9835" spans="8:13" s="28" customFormat="1" x14ac:dyDescent="0.2">
      <c r="H9835" s="12"/>
      <c r="J9835" s="29"/>
      <c r="K9835" s="45"/>
      <c r="L9835" s="45"/>
      <c r="M9835" s="45"/>
    </row>
    <row r="9836" spans="8:13" s="28" customFormat="1" x14ac:dyDescent="0.2">
      <c r="H9836" s="12"/>
      <c r="J9836" s="29"/>
      <c r="K9836" s="45"/>
      <c r="L9836" s="45"/>
      <c r="M9836" s="45"/>
    </row>
    <row r="9837" spans="8:13" s="28" customFormat="1" x14ac:dyDescent="0.2">
      <c r="H9837" s="12"/>
      <c r="J9837" s="29"/>
      <c r="K9837" s="45"/>
      <c r="L9837" s="45"/>
      <c r="M9837" s="45"/>
    </row>
    <row r="9838" spans="8:13" s="28" customFormat="1" x14ac:dyDescent="0.2">
      <c r="H9838" s="12"/>
      <c r="J9838" s="29"/>
      <c r="K9838" s="45"/>
      <c r="L9838" s="45"/>
      <c r="M9838" s="45"/>
    </row>
    <row r="9839" spans="8:13" s="28" customFormat="1" x14ac:dyDescent="0.2">
      <c r="H9839" s="12"/>
      <c r="J9839" s="29"/>
      <c r="K9839" s="45"/>
      <c r="L9839" s="45"/>
      <c r="M9839" s="45"/>
    </row>
    <row r="9840" spans="8:13" s="28" customFormat="1" x14ac:dyDescent="0.2">
      <c r="H9840" s="12"/>
      <c r="J9840" s="29"/>
      <c r="K9840" s="45"/>
      <c r="L9840" s="45"/>
      <c r="M9840" s="45"/>
    </row>
    <row r="9841" spans="8:13" s="28" customFormat="1" x14ac:dyDescent="0.2">
      <c r="H9841" s="12"/>
      <c r="J9841" s="29"/>
      <c r="K9841" s="45"/>
      <c r="L9841" s="45"/>
      <c r="M9841" s="45"/>
    </row>
    <row r="9842" spans="8:13" s="28" customFormat="1" x14ac:dyDescent="0.2">
      <c r="H9842" s="12"/>
      <c r="J9842" s="29"/>
      <c r="K9842" s="45"/>
      <c r="L9842" s="45"/>
      <c r="M9842" s="45"/>
    </row>
    <row r="9843" spans="8:13" s="28" customFormat="1" x14ac:dyDescent="0.2">
      <c r="H9843" s="12"/>
      <c r="J9843" s="29"/>
      <c r="K9843" s="45"/>
      <c r="L9843" s="45"/>
      <c r="M9843" s="45"/>
    </row>
    <row r="9844" spans="8:13" s="28" customFormat="1" x14ac:dyDescent="0.2">
      <c r="H9844" s="12"/>
      <c r="J9844" s="29"/>
      <c r="K9844" s="45"/>
      <c r="L9844" s="45"/>
      <c r="M9844" s="45"/>
    </row>
    <row r="9845" spans="8:13" s="28" customFormat="1" x14ac:dyDescent="0.2">
      <c r="H9845" s="12"/>
      <c r="J9845" s="29"/>
      <c r="K9845" s="45"/>
      <c r="L9845" s="45"/>
      <c r="M9845" s="45"/>
    </row>
    <row r="9846" spans="8:13" s="28" customFormat="1" x14ac:dyDescent="0.2">
      <c r="H9846" s="12"/>
      <c r="J9846" s="29"/>
      <c r="K9846" s="45"/>
      <c r="L9846" s="45"/>
      <c r="M9846" s="45"/>
    </row>
    <row r="9847" spans="8:13" s="28" customFormat="1" x14ac:dyDescent="0.2">
      <c r="H9847" s="12"/>
      <c r="J9847" s="29"/>
      <c r="K9847" s="45"/>
      <c r="L9847" s="45"/>
      <c r="M9847" s="45"/>
    </row>
    <row r="9848" spans="8:13" s="28" customFormat="1" x14ac:dyDescent="0.2">
      <c r="H9848" s="12"/>
      <c r="J9848" s="29"/>
      <c r="K9848" s="45"/>
      <c r="L9848" s="45"/>
      <c r="M9848" s="45"/>
    </row>
    <row r="9849" spans="8:13" s="28" customFormat="1" x14ac:dyDescent="0.2">
      <c r="H9849" s="12"/>
      <c r="J9849" s="29"/>
      <c r="K9849" s="45"/>
      <c r="L9849" s="45"/>
      <c r="M9849" s="45"/>
    </row>
    <row r="9850" spans="8:13" s="28" customFormat="1" x14ac:dyDescent="0.2">
      <c r="H9850" s="12"/>
      <c r="J9850" s="29"/>
      <c r="K9850" s="45"/>
      <c r="L9850" s="45"/>
      <c r="M9850" s="45"/>
    </row>
    <row r="9851" spans="8:13" s="28" customFormat="1" x14ac:dyDescent="0.2">
      <c r="H9851" s="12"/>
      <c r="J9851" s="29"/>
      <c r="K9851" s="45"/>
      <c r="L9851" s="45"/>
      <c r="M9851" s="45"/>
    </row>
    <row r="9852" spans="8:13" s="28" customFormat="1" x14ac:dyDescent="0.2">
      <c r="H9852" s="12"/>
      <c r="J9852" s="29"/>
      <c r="K9852" s="45"/>
      <c r="L9852" s="45"/>
      <c r="M9852" s="45"/>
    </row>
    <row r="9853" spans="8:13" s="28" customFormat="1" x14ac:dyDescent="0.2">
      <c r="H9853" s="12"/>
      <c r="J9853" s="29"/>
      <c r="K9853" s="45"/>
      <c r="L9853" s="45"/>
      <c r="M9853" s="45"/>
    </row>
    <row r="9854" spans="8:13" s="28" customFormat="1" x14ac:dyDescent="0.2">
      <c r="H9854" s="12"/>
      <c r="J9854" s="29"/>
      <c r="K9854" s="45"/>
      <c r="L9854" s="45"/>
      <c r="M9854" s="45"/>
    </row>
    <row r="9855" spans="8:13" s="28" customFormat="1" x14ac:dyDescent="0.2">
      <c r="H9855" s="12"/>
      <c r="J9855" s="29"/>
      <c r="K9855" s="45"/>
      <c r="L9855" s="45"/>
      <c r="M9855" s="45"/>
    </row>
    <row r="9856" spans="8:13" s="28" customFormat="1" x14ac:dyDescent="0.2">
      <c r="H9856" s="12"/>
      <c r="J9856" s="29"/>
      <c r="K9856" s="45"/>
      <c r="L9856" s="45"/>
      <c r="M9856" s="45"/>
    </row>
    <row r="9857" spans="8:13" s="28" customFormat="1" x14ac:dyDescent="0.2">
      <c r="H9857" s="12"/>
      <c r="J9857" s="29"/>
      <c r="K9857" s="45"/>
      <c r="L9857" s="45"/>
      <c r="M9857" s="45"/>
    </row>
    <row r="9858" spans="8:13" s="28" customFormat="1" x14ac:dyDescent="0.2">
      <c r="H9858" s="12"/>
      <c r="J9858" s="29"/>
      <c r="K9858" s="45"/>
      <c r="L9858" s="45"/>
      <c r="M9858" s="45"/>
    </row>
    <row r="9859" spans="8:13" s="28" customFormat="1" x14ac:dyDescent="0.2">
      <c r="H9859" s="12"/>
      <c r="J9859" s="29"/>
      <c r="K9859" s="45"/>
      <c r="L9859" s="45"/>
      <c r="M9859" s="45"/>
    </row>
    <row r="9860" spans="8:13" s="28" customFormat="1" x14ac:dyDescent="0.2">
      <c r="H9860" s="12"/>
      <c r="J9860" s="29"/>
      <c r="K9860" s="45"/>
      <c r="L9860" s="45"/>
      <c r="M9860" s="45"/>
    </row>
    <row r="9861" spans="8:13" s="28" customFormat="1" x14ac:dyDescent="0.2">
      <c r="H9861" s="12"/>
      <c r="J9861" s="29"/>
      <c r="K9861" s="45"/>
      <c r="L9861" s="45"/>
      <c r="M9861" s="45"/>
    </row>
    <row r="9862" spans="8:13" s="28" customFormat="1" x14ac:dyDescent="0.2">
      <c r="H9862" s="12"/>
      <c r="J9862" s="29"/>
      <c r="K9862" s="45"/>
      <c r="L9862" s="45"/>
      <c r="M9862" s="45"/>
    </row>
    <row r="9863" spans="8:13" s="28" customFormat="1" x14ac:dyDescent="0.2">
      <c r="H9863" s="12"/>
      <c r="J9863" s="29"/>
      <c r="K9863" s="45"/>
      <c r="L9863" s="45"/>
      <c r="M9863" s="45"/>
    </row>
    <row r="9864" spans="8:13" s="28" customFormat="1" x14ac:dyDescent="0.2">
      <c r="H9864" s="12"/>
      <c r="J9864" s="29"/>
      <c r="K9864" s="45"/>
      <c r="L9864" s="45"/>
      <c r="M9864" s="45"/>
    </row>
    <row r="9865" spans="8:13" s="28" customFormat="1" x14ac:dyDescent="0.2">
      <c r="H9865" s="12"/>
      <c r="J9865" s="29"/>
      <c r="K9865" s="45"/>
      <c r="L9865" s="45"/>
      <c r="M9865" s="45"/>
    </row>
    <row r="9866" spans="8:13" s="28" customFormat="1" x14ac:dyDescent="0.2">
      <c r="H9866" s="12"/>
      <c r="J9866" s="29"/>
      <c r="K9866" s="45"/>
      <c r="L9866" s="45"/>
      <c r="M9866" s="45"/>
    </row>
    <row r="9867" spans="8:13" s="28" customFormat="1" x14ac:dyDescent="0.2">
      <c r="H9867" s="12"/>
      <c r="J9867" s="29"/>
      <c r="K9867" s="45"/>
      <c r="L9867" s="45"/>
      <c r="M9867" s="45"/>
    </row>
    <row r="9868" spans="8:13" s="28" customFormat="1" x14ac:dyDescent="0.2">
      <c r="H9868" s="12"/>
      <c r="J9868" s="29"/>
      <c r="K9868" s="45"/>
      <c r="L9868" s="45"/>
      <c r="M9868" s="45"/>
    </row>
    <row r="9869" spans="8:13" s="28" customFormat="1" x14ac:dyDescent="0.2">
      <c r="H9869" s="12"/>
      <c r="J9869" s="29"/>
      <c r="K9869" s="45"/>
      <c r="L9869" s="45"/>
      <c r="M9869" s="45"/>
    </row>
    <row r="9870" spans="8:13" s="28" customFormat="1" x14ac:dyDescent="0.2">
      <c r="H9870" s="12"/>
      <c r="J9870" s="29"/>
      <c r="K9870" s="45"/>
      <c r="L9870" s="45"/>
      <c r="M9870" s="45"/>
    </row>
    <row r="9871" spans="8:13" s="28" customFormat="1" x14ac:dyDescent="0.2">
      <c r="H9871" s="12"/>
      <c r="J9871" s="29"/>
      <c r="K9871" s="45"/>
      <c r="L9871" s="45"/>
      <c r="M9871" s="45"/>
    </row>
    <row r="9872" spans="8:13" s="28" customFormat="1" x14ac:dyDescent="0.2">
      <c r="H9872" s="12"/>
      <c r="J9872" s="29"/>
      <c r="K9872" s="45"/>
      <c r="L9872" s="45"/>
      <c r="M9872" s="45"/>
    </row>
    <row r="9873" spans="8:13" s="28" customFormat="1" x14ac:dyDescent="0.2">
      <c r="H9873" s="12"/>
      <c r="J9873" s="29"/>
      <c r="K9873" s="45"/>
      <c r="L9873" s="45"/>
      <c r="M9873" s="45"/>
    </row>
    <row r="9874" spans="8:13" s="28" customFormat="1" x14ac:dyDescent="0.2">
      <c r="H9874" s="12"/>
      <c r="J9874" s="29"/>
      <c r="K9874" s="45"/>
      <c r="L9874" s="45"/>
      <c r="M9874" s="45"/>
    </row>
    <row r="9875" spans="8:13" s="28" customFormat="1" x14ac:dyDescent="0.2">
      <c r="H9875" s="12"/>
      <c r="J9875" s="29"/>
      <c r="K9875" s="45"/>
      <c r="L9875" s="45"/>
      <c r="M9875" s="45"/>
    </row>
    <row r="9876" spans="8:13" s="28" customFormat="1" x14ac:dyDescent="0.2">
      <c r="H9876" s="12"/>
      <c r="J9876" s="29"/>
      <c r="K9876" s="45"/>
      <c r="L9876" s="45"/>
      <c r="M9876" s="45"/>
    </row>
    <row r="9877" spans="8:13" s="28" customFormat="1" x14ac:dyDescent="0.2">
      <c r="H9877" s="12"/>
      <c r="J9877" s="29"/>
      <c r="K9877" s="45"/>
      <c r="L9877" s="45"/>
      <c r="M9877" s="45"/>
    </row>
    <row r="9878" spans="8:13" s="28" customFormat="1" x14ac:dyDescent="0.2">
      <c r="H9878" s="12"/>
      <c r="J9878" s="29"/>
      <c r="K9878" s="45"/>
      <c r="L9878" s="45"/>
      <c r="M9878" s="45"/>
    </row>
    <row r="9879" spans="8:13" s="28" customFormat="1" x14ac:dyDescent="0.2">
      <c r="H9879" s="12"/>
      <c r="J9879" s="29"/>
      <c r="K9879" s="45"/>
      <c r="L9879" s="45"/>
      <c r="M9879" s="45"/>
    </row>
    <row r="9880" spans="8:13" s="28" customFormat="1" x14ac:dyDescent="0.2">
      <c r="H9880" s="12"/>
      <c r="J9880" s="29"/>
      <c r="K9880" s="45"/>
      <c r="L9880" s="45"/>
      <c r="M9880" s="45"/>
    </row>
    <row r="9881" spans="8:13" s="28" customFormat="1" x14ac:dyDescent="0.2">
      <c r="H9881" s="12"/>
      <c r="J9881" s="29"/>
      <c r="K9881" s="45"/>
      <c r="L9881" s="45"/>
      <c r="M9881" s="45"/>
    </row>
    <row r="9882" spans="8:13" s="28" customFormat="1" x14ac:dyDescent="0.2">
      <c r="H9882" s="12"/>
      <c r="J9882" s="29"/>
      <c r="K9882" s="45"/>
      <c r="L9882" s="45"/>
      <c r="M9882" s="45"/>
    </row>
    <row r="9883" spans="8:13" s="28" customFormat="1" x14ac:dyDescent="0.2">
      <c r="H9883" s="12"/>
      <c r="J9883" s="29"/>
      <c r="K9883" s="45"/>
      <c r="L9883" s="45"/>
      <c r="M9883" s="45"/>
    </row>
    <row r="9884" spans="8:13" s="28" customFormat="1" x14ac:dyDescent="0.2">
      <c r="H9884" s="12"/>
      <c r="J9884" s="29"/>
      <c r="K9884" s="45"/>
      <c r="L9884" s="45"/>
      <c r="M9884" s="45"/>
    </row>
    <row r="9885" spans="8:13" s="28" customFormat="1" x14ac:dyDescent="0.2">
      <c r="H9885" s="12"/>
      <c r="J9885" s="29"/>
      <c r="K9885" s="45"/>
      <c r="L9885" s="45"/>
      <c r="M9885" s="45"/>
    </row>
    <row r="9886" spans="8:13" s="28" customFormat="1" x14ac:dyDescent="0.2">
      <c r="H9886" s="12"/>
      <c r="J9886" s="29"/>
      <c r="K9886" s="45"/>
      <c r="L9886" s="45"/>
      <c r="M9886" s="45"/>
    </row>
    <row r="9887" spans="8:13" s="28" customFormat="1" x14ac:dyDescent="0.2">
      <c r="H9887" s="12"/>
      <c r="J9887" s="29"/>
      <c r="K9887" s="45"/>
      <c r="L9887" s="45"/>
      <c r="M9887" s="45"/>
    </row>
    <row r="9888" spans="8:13" s="28" customFormat="1" x14ac:dyDescent="0.2">
      <c r="H9888" s="12"/>
      <c r="J9888" s="29"/>
      <c r="K9888" s="45"/>
      <c r="L9888" s="45"/>
      <c r="M9888" s="45"/>
    </row>
    <row r="9889" spans="8:13" s="28" customFormat="1" x14ac:dyDescent="0.2">
      <c r="H9889" s="12"/>
      <c r="J9889" s="29"/>
      <c r="K9889" s="45"/>
      <c r="L9889" s="45"/>
      <c r="M9889" s="45"/>
    </row>
    <row r="9890" spans="8:13" s="28" customFormat="1" x14ac:dyDescent="0.2">
      <c r="H9890" s="12"/>
      <c r="J9890" s="29"/>
      <c r="K9890" s="45"/>
      <c r="L9890" s="45"/>
      <c r="M9890" s="45"/>
    </row>
    <row r="9891" spans="8:13" s="28" customFormat="1" x14ac:dyDescent="0.2">
      <c r="H9891" s="12"/>
      <c r="J9891" s="29"/>
      <c r="K9891" s="45"/>
      <c r="L9891" s="45"/>
      <c r="M9891" s="45"/>
    </row>
    <row r="9892" spans="8:13" s="28" customFormat="1" x14ac:dyDescent="0.2">
      <c r="H9892" s="12"/>
      <c r="J9892" s="29"/>
      <c r="K9892" s="45"/>
      <c r="L9892" s="45"/>
      <c r="M9892" s="45"/>
    </row>
    <row r="9893" spans="8:13" s="28" customFormat="1" x14ac:dyDescent="0.2">
      <c r="H9893" s="12"/>
      <c r="J9893" s="29"/>
      <c r="K9893" s="45"/>
      <c r="L9893" s="45"/>
      <c r="M9893" s="45"/>
    </row>
    <row r="9894" spans="8:13" s="28" customFormat="1" x14ac:dyDescent="0.2">
      <c r="H9894" s="12"/>
      <c r="J9894" s="29"/>
      <c r="K9894" s="45"/>
      <c r="L9894" s="45"/>
      <c r="M9894" s="45"/>
    </row>
    <row r="9895" spans="8:13" s="28" customFormat="1" x14ac:dyDescent="0.2">
      <c r="H9895" s="12"/>
      <c r="J9895" s="29"/>
      <c r="K9895" s="45"/>
      <c r="L9895" s="45"/>
      <c r="M9895" s="45"/>
    </row>
    <row r="9896" spans="8:13" s="28" customFormat="1" x14ac:dyDescent="0.2">
      <c r="H9896" s="12"/>
      <c r="J9896" s="29"/>
      <c r="K9896" s="45"/>
      <c r="L9896" s="45"/>
      <c r="M9896" s="45"/>
    </row>
    <row r="9897" spans="8:13" s="28" customFormat="1" x14ac:dyDescent="0.2">
      <c r="H9897" s="12"/>
      <c r="J9897" s="29"/>
      <c r="K9897" s="45"/>
      <c r="L9897" s="45"/>
      <c r="M9897" s="45"/>
    </row>
    <row r="9898" spans="8:13" s="28" customFormat="1" x14ac:dyDescent="0.2">
      <c r="H9898" s="12"/>
      <c r="J9898" s="29"/>
      <c r="K9898" s="45"/>
      <c r="L9898" s="45"/>
      <c r="M9898" s="45"/>
    </row>
    <row r="9899" spans="8:13" s="28" customFormat="1" x14ac:dyDescent="0.2">
      <c r="H9899" s="12"/>
      <c r="J9899" s="29"/>
      <c r="K9899" s="45"/>
      <c r="L9899" s="45"/>
      <c r="M9899" s="45"/>
    </row>
    <row r="9900" spans="8:13" s="28" customFormat="1" x14ac:dyDescent="0.2">
      <c r="H9900" s="12"/>
      <c r="J9900" s="29"/>
      <c r="K9900" s="45"/>
      <c r="L9900" s="45"/>
      <c r="M9900" s="45"/>
    </row>
    <row r="9901" spans="8:13" s="28" customFormat="1" x14ac:dyDescent="0.2">
      <c r="H9901" s="12"/>
      <c r="J9901" s="29"/>
      <c r="K9901" s="45"/>
      <c r="L9901" s="45"/>
      <c r="M9901" s="45"/>
    </row>
    <row r="9902" spans="8:13" s="28" customFormat="1" x14ac:dyDescent="0.2">
      <c r="H9902" s="12"/>
      <c r="J9902" s="29"/>
      <c r="K9902" s="45"/>
      <c r="L9902" s="45"/>
      <c r="M9902" s="45"/>
    </row>
    <row r="9903" spans="8:13" s="28" customFormat="1" x14ac:dyDescent="0.2">
      <c r="H9903" s="12"/>
      <c r="J9903" s="29"/>
      <c r="K9903" s="45"/>
      <c r="L9903" s="45"/>
      <c r="M9903" s="45"/>
    </row>
    <row r="9904" spans="8:13" s="28" customFormat="1" x14ac:dyDescent="0.2">
      <c r="H9904" s="12"/>
      <c r="J9904" s="29"/>
      <c r="K9904" s="45"/>
      <c r="L9904" s="45"/>
      <c r="M9904" s="45"/>
    </row>
    <row r="9905" spans="8:13" s="28" customFormat="1" x14ac:dyDescent="0.2">
      <c r="H9905" s="12"/>
      <c r="J9905" s="29"/>
      <c r="K9905" s="45"/>
      <c r="L9905" s="45"/>
      <c r="M9905" s="45"/>
    </row>
    <row r="9906" spans="8:13" s="28" customFormat="1" x14ac:dyDescent="0.2">
      <c r="H9906" s="12"/>
      <c r="J9906" s="29"/>
      <c r="K9906" s="45"/>
      <c r="L9906" s="45"/>
      <c r="M9906" s="45"/>
    </row>
    <row r="9907" spans="8:13" s="28" customFormat="1" x14ac:dyDescent="0.2">
      <c r="H9907" s="12"/>
      <c r="J9907" s="29"/>
      <c r="K9907" s="45"/>
      <c r="L9907" s="45"/>
      <c r="M9907" s="45"/>
    </row>
    <row r="9908" spans="8:13" s="28" customFormat="1" x14ac:dyDescent="0.2">
      <c r="H9908" s="12"/>
      <c r="J9908" s="29"/>
      <c r="K9908" s="45"/>
      <c r="L9908" s="45"/>
      <c r="M9908" s="45"/>
    </row>
    <row r="9909" spans="8:13" s="28" customFormat="1" x14ac:dyDescent="0.2">
      <c r="H9909" s="12"/>
      <c r="J9909" s="29"/>
      <c r="K9909" s="45"/>
      <c r="L9909" s="45"/>
      <c r="M9909" s="45"/>
    </row>
    <row r="9910" spans="8:13" s="28" customFormat="1" x14ac:dyDescent="0.2">
      <c r="H9910" s="12"/>
      <c r="J9910" s="29"/>
      <c r="K9910" s="45"/>
      <c r="L9910" s="45"/>
      <c r="M9910" s="45"/>
    </row>
    <row r="9911" spans="8:13" s="28" customFormat="1" x14ac:dyDescent="0.2">
      <c r="H9911" s="12"/>
      <c r="J9911" s="29"/>
      <c r="K9911" s="45"/>
      <c r="L9911" s="45"/>
      <c r="M9911" s="45"/>
    </row>
    <row r="9912" spans="8:13" s="28" customFormat="1" x14ac:dyDescent="0.2">
      <c r="H9912" s="12"/>
      <c r="J9912" s="29"/>
      <c r="K9912" s="45"/>
      <c r="L9912" s="45"/>
      <c r="M9912" s="45"/>
    </row>
    <row r="9913" spans="8:13" s="28" customFormat="1" x14ac:dyDescent="0.2">
      <c r="H9913" s="12"/>
      <c r="J9913" s="29"/>
      <c r="K9913" s="45"/>
      <c r="L9913" s="45"/>
      <c r="M9913" s="45"/>
    </row>
    <row r="9914" spans="8:13" s="28" customFormat="1" x14ac:dyDescent="0.2">
      <c r="H9914" s="12"/>
      <c r="J9914" s="29"/>
      <c r="K9914" s="45"/>
      <c r="L9914" s="45"/>
      <c r="M9914" s="45"/>
    </row>
    <row r="9915" spans="8:13" s="28" customFormat="1" x14ac:dyDescent="0.2">
      <c r="H9915" s="12"/>
      <c r="J9915" s="29"/>
      <c r="K9915" s="45"/>
      <c r="L9915" s="45"/>
      <c r="M9915" s="45"/>
    </row>
    <row r="9916" spans="8:13" s="28" customFormat="1" x14ac:dyDescent="0.2">
      <c r="H9916" s="12"/>
      <c r="J9916" s="29"/>
      <c r="K9916" s="45"/>
      <c r="L9916" s="45"/>
      <c r="M9916" s="45"/>
    </row>
    <row r="9917" spans="8:13" s="28" customFormat="1" x14ac:dyDescent="0.2">
      <c r="H9917" s="12"/>
      <c r="J9917" s="29"/>
      <c r="K9917" s="45"/>
      <c r="L9917" s="45"/>
      <c r="M9917" s="45"/>
    </row>
    <row r="9918" spans="8:13" s="28" customFormat="1" x14ac:dyDescent="0.2">
      <c r="H9918" s="12"/>
      <c r="J9918" s="29"/>
      <c r="K9918" s="45"/>
      <c r="L9918" s="45"/>
      <c r="M9918" s="45"/>
    </row>
    <row r="9919" spans="8:13" s="28" customFormat="1" x14ac:dyDescent="0.2">
      <c r="H9919" s="12"/>
      <c r="J9919" s="29"/>
      <c r="K9919" s="45"/>
      <c r="L9919" s="45"/>
      <c r="M9919" s="45"/>
    </row>
    <row r="9920" spans="8:13" s="28" customFormat="1" x14ac:dyDescent="0.2">
      <c r="H9920" s="12"/>
      <c r="J9920" s="29"/>
      <c r="K9920" s="45"/>
      <c r="L9920" s="45"/>
      <c r="M9920" s="45"/>
    </row>
    <row r="9921" spans="8:13" s="28" customFormat="1" x14ac:dyDescent="0.2">
      <c r="H9921" s="12"/>
      <c r="J9921" s="29"/>
      <c r="K9921" s="45"/>
      <c r="L9921" s="45"/>
      <c r="M9921" s="45"/>
    </row>
    <row r="9922" spans="8:13" s="28" customFormat="1" x14ac:dyDescent="0.2">
      <c r="H9922" s="12"/>
      <c r="J9922" s="29"/>
      <c r="K9922" s="45"/>
      <c r="L9922" s="45"/>
      <c r="M9922" s="45"/>
    </row>
    <row r="9923" spans="8:13" s="28" customFormat="1" x14ac:dyDescent="0.2">
      <c r="H9923" s="12"/>
      <c r="J9923" s="29"/>
      <c r="K9923" s="45"/>
      <c r="L9923" s="45"/>
      <c r="M9923" s="45"/>
    </row>
    <row r="9924" spans="8:13" s="28" customFormat="1" x14ac:dyDescent="0.2">
      <c r="H9924" s="12"/>
      <c r="J9924" s="29"/>
      <c r="K9924" s="45"/>
      <c r="L9924" s="45"/>
      <c r="M9924" s="45"/>
    </row>
    <row r="9925" spans="8:13" s="28" customFormat="1" x14ac:dyDescent="0.2">
      <c r="H9925" s="12"/>
      <c r="J9925" s="29"/>
      <c r="K9925" s="45"/>
      <c r="L9925" s="45"/>
      <c r="M9925" s="45"/>
    </row>
    <row r="9926" spans="8:13" s="28" customFormat="1" x14ac:dyDescent="0.2">
      <c r="H9926" s="12"/>
      <c r="J9926" s="29"/>
      <c r="K9926" s="45"/>
      <c r="L9926" s="45"/>
      <c r="M9926" s="45"/>
    </row>
    <row r="9927" spans="8:13" s="28" customFormat="1" x14ac:dyDescent="0.2">
      <c r="H9927" s="12"/>
      <c r="J9927" s="29"/>
      <c r="K9927" s="45"/>
      <c r="L9927" s="45"/>
      <c r="M9927" s="45"/>
    </row>
    <row r="9928" spans="8:13" s="28" customFormat="1" x14ac:dyDescent="0.2">
      <c r="H9928" s="12"/>
      <c r="J9928" s="29"/>
      <c r="K9928" s="45"/>
      <c r="L9928" s="45"/>
      <c r="M9928" s="45"/>
    </row>
    <row r="9929" spans="8:13" s="28" customFormat="1" x14ac:dyDescent="0.2">
      <c r="H9929" s="12"/>
      <c r="J9929" s="29"/>
      <c r="K9929" s="45"/>
      <c r="L9929" s="45"/>
      <c r="M9929" s="45"/>
    </row>
    <row r="9930" spans="8:13" s="28" customFormat="1" x14ac:dyDescent="0.2">
      <c r="H9930" s="12"/>
      <c r="J9930" s="29"/>
      <c r="K9930" s="45"/>
      <c r="L9930" s="45"/>
      <c r="M9930" s="45"/>
    </row>
    <row r="9931" spans="8:13" s="28" customFormat="1" x14ac:dyDescent="0.2">
      <c r="H9931" s="12"/>
      <c r="J9931" s="29"/>
      <c r="K9931" s="45"/>
      <c r="L9931" s="45"/>
      <c r="M9931" s="45"/>
    </row>
    <row r="9932" spans="8:13" s="28" customFormat="1" x14ac:dyDescent="0.2">
      <c r="H9932" s="12"/>
      <c r="J9932" s="29"/>
      <c r="K9932" s="45"/>
      <c r="L9932" s="45"/>
      <c r="M9932" s="45"/>
    </row>
    <row r="9933" spans="8:13" s="28" customFormat="1" x14ac:dyDescent="0.2">
      <c r="H9933" s="12"/>
      <c r="J9933" s="29"/>
      <c r="K9933" s="45"/>
      <c r="L9933" s="45"/>
      <c r="M9933" s="45"/>
    </row>
    <row r="9934" spans="8:13" s="28" customFormat="1" x14ac:dyDescent="0.2">
      <c r="H9934" s="12"/>
      <c r="J9934" s="29"/>
      <c r="K9934" s="45"/>
      <c r="L9934" s="45"/>
      <c r="M9934" s="45"/>
    </row>
    <row r="9935" spans="8:13" s="28" customFormat="1" x14ac:dyDescent="0.2">
      <c r="H9935" s="12"/>
      <c r="J9935" s="29"/>
      <c r="K9935" s="45"/>
      <c r="L9935" s="45"/>
      <c r="M9935" s="45"/>
    </row>
    <row r="9936" spans="8:13" s="28" customFormat="1" x14ac:dyDescent="0.2">
      <c r="H9936" s="12"/>
      <c r="J9936" s="29"/>
      <c r="K9936" s="45"/>
      <c r="L9936" s="45"/>
      <c r="M9936" s="45"/>
    </row>
    <row r="9937" spans="8:13" s="28" customFormat="1" x14ac:dyDescent="0.2">
      <c r="H9937" s="12"/>
      <c r="J9937" s="29"/>
      <c r="K9937" s="45"/>
      <c r="L9937" s="45"/>
      <c r="M9937" s="45"/>
    </row>
    <row r="9938" spans="8:13" s="28" customFormat="1" x14ac:dyDescent="0.2">
      <c r="H9938" s="12"/>
      <c r="J9938" s="29"/>
      <c r="K9938" s="45"/>
      <c r="L9938" s="45"/>
      <c r="M9938" s="45"/>
    </row>
    <row r="9939" spans="8:13" s="28" customFormat="1" x14ac:dyDescent="0.2">
      <c r="H9939" s="12"/>
      <c r="J9939" s="29"/>
      <c r="K9939" s="45"/>
      <c r="L9939" s="45"/>
      <c r="M9939" s="45"/>
    </row>
    <row r="9940" spans="8:13" s="28" customFormat="1" x14ac:dyDescent="0.2">
      <c r="H9940" s="12"/>
      <c r="J9940" s="29"/>
      <c r="K9940" s="45"/>
      <c r="L9940" s="45"/>
      <c r="M9940" s="45"/>
    </row>
    <row r="9941" spans="8:13" s="28" customFormat="1" x14ac:dyDescent="0.2">
      <c r="H9941" s="12"/>
      <c r="J9941" s="29"/>
      <c r="K9941" s="45"/>
      <c r="L9941" s="45"/>
      <c r="M9941" s="45"/>
    </row>
    <row r="9942" spans="8:13" s="28" customFormat="1" x14ac:dyDescent="0.2">
      <c r="H9942" s="12"/>
      <c r="J9942" s="29"/>
      <c r="K9942" s="45"/>
      <c r="L9942" s="45"/>
      <c r="M9942" s="45"/>
    </row>
    <row r="9943" spans="8:13" s="28" customFormat="1" x14ac:dyDescent="0.2">
      <c r="H9943" s="12"/>
      <c r="J9943" s="29"/>
      <c r="K9943" s="45"/>
      <c r="L9943" s="45"/>
      <c r="M9943" s="45"/>
    </row>
    <row r="9944" spans="8:13" s="28" customFormat="1" x14ac:dyDescent="0.2">
      <c r="H9944" s="12"/>
      <c r="J9944" s="29"/>
      <c r="K9944" s="45"/>
      <c r="L9944" s="45"/>
      <c r="M9944" s="45"/>
    </row>
    <row r="9945" spans="8:13" s="28" customFormat="1" x14ac:dyDescent="0.2">
      <c r="H9945" s="12"/>
      <c r="J9945" s="29"/>
      <c r="K9945" s="45"/>
      <c r="L9945" s="45"/>
      <c r="M9945" s="45"/>
    </row>
    <row r="9946" spans="8:13" s="28" customFormat="1" x14ac:dyDescent="0.2">
      <c r="H9946" s="12"/>
      <c r="J9946" s="29"/>
      <c r="K9946" s="45"/>
      <c r="L9946" s="45"/>
      <c r="M9946" s="45"/>
    </row>
    <row r="9947" spans="8:13" s="28" customFormat="1" x14ac:dyDescent="0.2">
      <c r="H9947" s="12"/>
      <c r="J9947" s="29"/>
      <c r="K9947" s="45"/>
      <c r="L9947" s="45"/>
      <c r="M9947" s="45"/>
    </row>
    <row r="9948" spans="8:13" s="28" customFormat="1" x14ac:dyDescent="0.2">
      <c r="H9948" s="12"/>
      <c r="J9948" s="29"/>
      <c r="K9948" s="45"/>
      <c r="L9948" s="45"/>
      <c r="M9948" s="45"/>
    </row>
    <row r="9949" spans="8:13" s="28" customFormat="1" x14ac:dyDescent="0.2">
      <c r="H9949" s="12"/>
      <c r="J9949" s="29"/>
      <c r="K9949" s="45"/>
      <c r="L9949" s="45"/>
      <c r="M9949" s="45"/>
    </row>
    <row r="9950" spans="8:13" s="28" customFormat="1" x14ac:dyDescent="0.2">
      <c r="H9950" s="12"/>
      <c r="J9950" s="29"/>
      <c r="K9950" s="45"/>
      <c r="L9950" s="45"/>
      <c r="M9950" s="45"/>
    </row>
    <row r="9951" spans="8:13" s="28" customFormat="1" x14ac:dyDescent="0.2">
      <c r="H9951" s="12"/>
      <c r="J9951" s="29"/>
      <c r="K9951" s="45"/>
      <c r="L9951" s="45"/>
      <c r="M9951" s="45"/>
    </row>
    <row r="9952" spans="8:13" s="28" customFormat="1" x14ac:dyDescent="0.2">
      <c r="H9952" s="12"/>
      <c r="J9952" s="29"/>
      <c r="K9952" s="45"/>
      <c r="L9952" s="45"/>
      <c r="M9952" s="45"/>
    </row>
    <row r="9953" spans="8:13" s="28" customFormat="1" x14ac:dyDescent="0.2">
      <c r="H9953" s="12"/>
      <c r="J9953" s="29"/>
      <c r="K9953" s="45"/>
      <c r="L9953" s="45"/>
      <c r="M9953" s="45"/>
    </row>
    <row r="9954" spans="8:13" s="28" customFormat="1" x14ac:dyDescent="0.2">
      <c r="H9954" s="12"/>
      <c r="J9954" s="29"/>
      <c r="K9954" s="45"/>
      <c r="L9954" s="45"/>
      <c r="M9954" s="45"/>
    </row>
    <row r="9955" spans="8:13" s="28" customFormat="1" x14ac:dyDescent="0.2">
      <c r="H9955" s="12"/>
      <c r="J9955" s="29"/>
      <c r="K9955" s="45"/>
      <c r="L9955" s="45"/>
      <c r="M9955" s="45"/>
    </row>
    <row r="9956" spans="8:13" s="28" customFormat="1" x14ac:dyDescent="0.2">
      <c r="H9956" s="12"/>
      <c r="J9956" s="29"/>
      <c r="K9956" s="45"/>
      <c r="L9956" s="45"/>
      <c r="M9956" s="45"/>
    </row>
    <row r="9957" spans="8:13" s="28" customFormat="1" x14ac:dyDescent="0.2">
      <c r="H9957" s="12"/>
      <c r="J9957" s="29"/>
      <c r="K9957" s="45"/>
      <c r="L9957" s="45"/>
      <c r="M9957" s="45"/>
    </row>
    <row r="9958" spans="8:13" s="28" customFormat="1" x14ac:dyDescent="0.2">
      <c r="H9958" s="12"/>
      <c r="J9958" s="29"/>
      <c r="K9958" s="45"/>
      <c r="L9958" s="45"/>
      <c r="M9958" s="45"/>
    </row>
    <row r="9959" spans="8:13" s="28" customFormat="1" x14ac:dyDescent="0.2">
      <c r="H9959" s="12"/>
      <c r="J9959" s="29"/>
      <c r="K9959" s="45"/>
      <c r="L9959" s="45"/>
      <c r="M9959" s="45"/>
    </row>
    <row r="9960" spans="8:13" s="28" customFormat="1" x14ac:dyDescent="0.2">
      <c r="H9960" s="12"/>
      <c r="J9960" s="29"/>
      <c r="K9960" s="45"/>
      <c r="L9960" s="45"/>
      <c r="M9960" s="45"/>
    </row>
    <row r="9961" spans="8:13" s="28" customFormat="1" x14ac:dyDescent="0.2">
      <c r="H9961" s="12"/>
      <c r="J9961" s="29"/>
      <c r="K9961" s="45"/>
      <c r="L9961" s="45"/>
      <c r="M9961" s="45"/>
    </row>
    <row r="9962" spans="8:13" s="28" customFormat="1" x14ac:dyDescent="0.2">
      <c r="H9962" s="12"/>
      <c r="J9962" s="29"/>
      <c r="K9962" s="45"/>
      <c r="L9962" s="45"/>
      <c r="M9962" s="45"/>
    </row>
    <row r="9963" spans="8:13" s="28" customFormat="1" x14ac:dyDescent="0.2">
      <c r="H9963" s="12"/>
      <c r="J9963" s="29"/>
      <c r="K9963" s="45"/>
      <c r="L9963" s="45"/>
      <c r="M9963" s="45"/>
    </row>
    <row r="9964" spans="8:13" s="28" customFormat="1" x14ac:dyDescent="0.2">
      <c r="H9964" s="12"/>
      <c r="J9964" s="29"/>
      <c r="K9964" s="45"/>
      <c r="L9964" s="45"/>
      <c r="M9964" s="45"/>
    </row>
    <row r="9965" spans="8:13" s="28" customFormat="1" x14ac:dyDescent="0.2">
      <c r="H9965" s="12"/>
      <c r="J9965" s="29"/>
      <c r="K9965" s="45"/>
      <c r="L9965" s="45"/>
      <c r="M9965" s="45"/>
    </row>
    <row r="9966" spans="8:13" s="28" customFormat="1" x14ac:dyDescent="0.2">
      <c r="H9966" s="12"/>
      <c r="J9966" s="29"/>
      <c r="K9966" s="45"/>
      <c r="L9966" s="45"/>
      <c r="M9966" s="45"/>
    </row>
    <row r="9967" spans="8:13" s="28" customFormat="1" x14ac:dyDescent="0.2">
      <c r="H9967" s="12"/>
      <c r="J9967" s="29"/>
      <c r="K9967" s="45"/>
      <c r="L9967" s="45"/>
      <c r="M9967" s="45"/>
    </row>
    <row r="9968" spans="8:13" s="28" customFormat="1" x14ac:dyDescent="0.2">
      <c r="H9968" s="12"/>
      <c r="J9968" s="29"/>
      <c r="K9968" s="45"/>
      <c r="L9968" s="45"/>
      <c r="M9968" s="45"/>
    </row>
    <row r="9969" spans="8:13" s="28" customFormat="1" x14ac:dyDescent="0.2">
      <c r="H9969" s="12"/>
      <c r="J9969" s="29"/>
      <c r="K9969" s="45"/>
      <c r="L9969" s="45"/>
      <c r="M9969" s="45"/>
    </row>
    <row r="9970" spans="8:13" s="28" customFormat="1" x14ac:dyDescent="0.2">
      <c r="H9970" s="12"/>
      <c r="J9970" s="29"/>
      <c r="K9970" s="45"/>
      <c r="L9970" s="45"/>
      <c r="M9970" s="45"/>
    </row>
    <row r="9971" spans="8:13" s="28" customFormat="1" x14ac:dyDescent="0.2">
      <c r="H9971" s="12"/>
      <c r="J9971" s="29"/>
      <c r="K9971" s="45"/>
      <c r="L9971" s="45"/>
      <c r="M9971" s="45"/>
    </row>
    <row r="9972" spans="8:13" s="28" customFormat="1" x14ac:dyDescent="0.2">
      <c r="H9972" s="12"/>
      <c r="J9972" s="29"/>
      <c r="K9972" s="45"/>
      <c r="L9972" s="45"/>
      <c r="M9972" s="45"/>
    </row>
    <row r="9973" spans="8:13" s="28" customFormat="1" x14ac:dyDescent="0.2">
      <c r="H9973" s="12"/>
      <c r="J9973" s="29"/>
      <c r="K9973" s="45"/>
      <c r="L9973" s="45"/>
      <c r="M9973" s="45"/>
    </row>
    <row r="9974" spans="8:13" s="28" customFormat="1" x14ac:dyDescent="0.2">
      <c r="H9974" s="12"/>
      <c r="J9974" s="29"/>
      <c r="K9974" s="45"/>
      <c r="L9974" s="45"/>
      <c r="M9974" s="45"/>
    </row>
    <row r="9975" spans="8:13" s="28" customFormat="1" x14ac:dyDescent="0.2">
      <c r="H9975" s="12"/>
      <c r="J9975" s="29"/>
      <c r="K9975" s="45"/>
      <c r="L9975" s="45"/>
      <c r="M9975" s="45"/>
    </row>
    <row r="9976" spans="8:13" s="28" customFormat="1" x14ac:dyDescent="0.2">
      <c r="H9976" s="12"/>
      <c r="J9976" s="29"/>
      <c r="K9976" s="45"/>
      <c r="L9976" s="45"/>
      <c r="M9976" s="45"/>
    </row>
    <row r="9977" spans="8:13" s="28" customFormat="1" x14ac:dyDescent="0.2">
      <c r="H9977" s="12"/>
      <c r="J9977" s="29"/>
      <c r="K9977" s="45"/>
      <c r="L9977" s="45"/>
      <c r="M9977" s="45"/>
    </row>
    <row r="9978" spans="8:13" s="28" customFormat="1" x14ac:dyDescent="0.2">
      <c r="H9978" s="12"/>
      <c r="J9978" s="29"/>
      <c r="K9978" s="45"/>
      <c r="L9978" s="45"/>
      <c r="M9978" s="45"/>
    </row>
    <row r="9979" spans="8:13" s="28" customFormat="1" x14ac:dyDescent="0.2">
      <c r="H9979" s="12"/>
      <c r="J9979" s="29"/>
      <c r="K9979" s="45"/>
      <c r="L9979" s="45"/>
      <c r="M9979" s="45"/>
    </row>
    <row r="9980" spans="8:13" s="28" customFormat="1" x14ac:dyDescent="0.2">
      <c r="H9980" s="12"/>
      <c r="J9980" s="29"/>
      <c r="K9980" s="45"/>
      <c r="L9980" s="45"/>
      <c r="M9980" s="45"/>
    </row>
    <row r="9981" spans="8:13" s="28" customFormat="1" x14ac:dyDescent="0.2">
      <c r="H9981" s="12"/>
      <c r="J9981" s="29"/>
      <c r="K9981" s="45"/>
      <c r="L9981" s="45"/>
      <c r="M9981" s="45"/>
    </row>
    <row r="9982" spans="8:13" s="28" customFormat="1" x14ac:dyDescent="0.2">
      <c r="H9982" s="12"/>
      <c r="J9982" s="29"/>
      <c r="K9982" s="45"/>
      <c r="L9982" s="45"/>
      <c r="M9982" s="45"/>
    </row>
    <row r="9983" spans="8:13" s="28" customFormat="1" x14ac:dyDescent="0.2">
      <c r="H9983" s="12"/>
      <c r="J9983" s="29"/>
      <c r="K9983" s="45"/>
      <c r="L9983" s="45"/>
      <c r="M9983" s="45"/>
    </row>
    <row r="9984" spans="8:13" s="28" customFormat="1" x14ac:dyDescent="0.2">
      <c r="H9984" s="12"/>
      <c r="J9984" s="29"/>
      <c r="K9984" s="45"/>
      <c r="L9984" s="45"/>
      <c r="M9984" s="45"/>
    </row>
    <row r="9985" spans="8:13" s="28" customFormat="1" x14ac:dyDescent="0.2">
      <c r="H9985" s="12"/>
      <c r="J9985" s="29"/>
      <c r="K9985" s="45"/>
      <c r="L9985" s="45"/>
      <c r="M9985" s="45"/>
    </row>
    <row r="9986" spans="8:13" s="28" customFormat="1" x14ac:dyDescent="0.2">
      <c r="H9986" s="12"/>
      <c r="J9986" s="29"/>
      <c r="K9986" s="45"/>
      <c r="L9986" s="45"/>
      <c r="M9986" s="45"/>
    </row>
    <row r="9987" spans="8:13" s="28" customFormat="1" x14ac:dyDescent="0.2">
      <c r="H9987" s="12"/>
      <c r="J9987" s="29"/>
      <c r="K9987" s="45"/>
      <c r="L9987" s="45"/>
      <c r="M9987" s="45"/>
    </row>
    <row r="9988" spans="8:13" s="28" customFormat="1" x14ac:dyDescent="0.2">
      <c r="H9988" s="12"/>
      <c r="J9988" s="29"/>
      <c r="K9988" s="45"/>
      <c r="L9988" s="45"/>
      <c r="M9988" s="45"/>
    </row>
    <row r="9989" spans="8:13" s="28" customFormat="1" x14ac:dyDescent="0.2">
      <c r="H9989" s="12"/>
      <c r="J9989" s="29"/>
      <c r="K9989" s="45"/>
      <c r="L9989" s="45"/>
      <c r="M9989" s="45"/>
    </row>
    <row r="9990" spans="8:13" s="28" customFormat="1" x14ac:dyDescent="0.2">
      <c r="H9990" s="12"/>
      <c r="J9990" s="29"/>
      <c r="K9990" s="45"/>
      <c r="L9990" s="45"/>
      <c r="M9990" s="45"/>
    </row>
    <row r="9991" spans="8:13" s="28" customFormat="1" x14ac:dyDescent="0.2">
      <c r="H9991" s="12"/>
      <c r="J9991" s="29"/>
      <c r="K9991" s="45"/>
      <c r="L9991" s="45"/>
      <c r="M9991" s="45"/>
    </row>
    <row r="9992" spans="8:13" s="28" customFormat="1" x14ac:dyDescent="0.2">
      <c r="H9992" s="12"/>
      <c r="J9992" s="29"/>
      <c r="K9992" s="45"/>
      <c r="L9992" s="45"/>
      <c r="M9992" s="45"/>
    </row>
    <row r="9993" spans="8:13" s="28" customFormat="1" x14ac:dyDescent="0.2">
      <c r="H9993" s="12"/>
      <c r="J9993" s="29"/>
      <c r="K9993" s="45"/>
      <c r="L9993" s="45"/>
      <c r="M9993" s="45"/>
    </row>
    <row r="9994" spans="8:13" s="28" customFormat="1" x14ac:dyDescent="0.2">
      <c r="H9994" s="12"/>
      <c r="J9994" s="29"/>
      <c r="K9994" s="45"/>
      <c r="L9994" s="45"/>
      <c r="M9994" s="45"/>
    </row>
    <row r="9995" spans="8:13" s="28" customFormat="1" x14ac:dyDescent="0.2">
      <c r="H9995" s="12"/>
      <c r="J9995" s="29"/>
      <c r="K9995" s="45"/>
      <c r="L9995" s="45"/>
      <c r="M9995" s="45"/>
    </row>
    <row r="9996" spans="8:13" s="28" customFormat="1" x14ac:dyDescent="0.2">
      <c r="H9996" s="12"/>
      <c r="J9996" s="29"/>
      <c r="K9996" s="45"/>
      <c r="L9996" s="45"/>
      <c r="M9996" s="45"/>
    </row>
    <row r="9997" spans="8:13" s="28" customFormat="1" x14ac:dyDescent="0.2">
      <c r="H9997" s="12"/>
      <c r="J9997" s="29"/>
      <c r="K9997" s="45"/>
      <c r="L9997" s="45"/>
      <c r="M9997" s="45"/>
    </row>
    <row r="9998" spans="8:13" s="28" customFormat="1" x14ac:dyDescent="0.2">
      <c r="H9998" s="12"/>
      <c r="J9998" s="29"/>
      <c r="K9998" s="45"/>
      <c r="L9998" s="45"/>
      <c r="M9998" s="45"/>
    </row>
    <row r="9999" spans="8:13" s="28" customFormat="1" x14ac:dyDescent="0.2">
      <c r="H9999" s="12"/>
      <c r="J9999" s="29"/>
      <c r="K9999" s="45"/>
      <c r="L9999" s="45"/>
      <c r="M9999" s="45"/>
    </row>
    <row r="10000" spans="8:13" s="28" customFormat="1" x14ac:dyDescent="0.2">
      <c r="H10000" s="12"/>
      <c r="J10000" s="29"/>
      <c r="K10000" s="45"/>
      <c r="L10000" s="45"/>
      <c r="M10000" s="45"/>
    </row>
    <row r="10001" spans="8:13" s="28" customFormat="1" x14ac:dyDescent="0.2">
      <c r="H10001" s="12"/>
      <c r="J10001" s="29"/>
      <c r="K10001" s="45"/>
      <c r="L10001" s="45"/>
      <c r="M10001" s="45"/>
    </row>
    <row r="10002" spans="8:13" s="28" customFormat="1" x14ac:dyDescent="0.2">
      <c r="H10002" s="12"/>
      <c r="J10002" s="29"/>
      <c r="K10002" s="45"/>
      <c r="L10002" s="45"/>
      <c r="M10002" s="45"/>
    </row>
    <row r="10003" spans="8:13" s="28" customFormat="1" x14ac:dyDescent="0.2">
      <c r="H10003" s="12"/>
      <c r="J10003" s="29"/>
      <c r="K10003" s="45"/>
      <c r="L10003" s="45"/>
      <c r="M10003" s="45"/>
    </row>
    <row r="10004" spans="8:13" s="28" customFormat="1" x14ac:dyDescent="0.2">
      <c r="H10004" s="12"/>
      <c r="J10004" s="29"/>
      <c r="K10004" s="45"/>
      <c r="L10004" s="45"/>
      <c r="M10004" s="45"/>
    </row>
    <row r="10005" spans="8:13" s="28" customFormat="1" x14ac:dyDescent="0.2">
      <c r="H10005" s="12"/>
      <c r="J10005" s="29"/>
      <c r="K10005" s="45"/>
      <c r="L10005" s="45"/>
      <c r="M10005" s="45"/>
    </row>
    <row r="10006" spans="8:13" s="28" customFormat="1" x14ac:dyDescent="0.2">
      <c r="H10006" s="12"/>
      <c r="J10006" s="29"/>
      <c r="K10006" s="45"/>
      <c r="L10006" s="45"/>
      <c r="M10006" s="45"/>
    </row>
    <row r="10007" spans="8:13" s="28" customFormat="1" x14ac:dyDescent="0.2">
      <c r="H10007" s="12"/>
      <c r="J10007" s="29"/>
      <c r="K10007" s="45"/>
      <c r="L10007" s="45"/>
      <c r="M10007" s="45"/>
    </row>
    <row r="10008" spans="8:13" s="28" customFormat="1" x14ac:dyDescent="0.2">
      <c r="H10008" s="12"/>
      <c r="J10008" s="29"/>
      <c r="K10008" s="45"/>
      <c r="L10008" s="45"/>
      <c r="M10008" s="45"/>
    </row>
    <row r="10009" spans="8:13" s="28" customFormat="1" x14ac:dyDescent="0.2">
      <c r="H10009" s="12"/>
      <c r="J10009" s="29"/>
      <c r="K10009" s="45"/>
      <c r="L10009" s="45"/>
      <c r="M10009" s="45"/>
    </row>
    <row r="10010" spans="8:13" s="28" customFormat="1" x14ac:dyDescent="0.2">
      <c r="H10010" s="12"/>
      <c r="J10010" s="29"/>
      <c r="K10010" s="45"/>
      <c r="L10010" s="45"/>
      <c r="M10010" s="45"/>
    </row>
    <row r="10011" spans="8:13" s="28" customFormat="1" x14ac:dyDescent="0.2">
      <c r="H10011" s="12"/>
      <c r="J10011" s="29"/>
      <c r="K10011" s="45"/>
      <c r="L10011" s="45"/>
      <c r="M10011" s="45"/>
    </row>
    <row r="10012" spans="8:13" s="28" customFormat="1" x14ac:dyDescent="0.2">
      <c r="H10012" s="12"/>
      <c r="J10012" s="29"/>
      <c r="K10012" s="45"/>
      <c r="L10012" s="45"/>
      <c r="M10012" s="45"/>
    </row>
    <row r="10013" spans="8:13" s="28" customFormat="1" x14ac:dyDescent="0.2">
      <c r="H10013" s="12"/>
      <c r="J10013" s="29"/>
      <c r="K10013" s="45"/>
      <c r="L10013" s="45"/>
      <c r="M10013" s="45"/>
    </row>
    <row r="10014" spans="8:13" s="28" customFormat="1" x14ac:dyDescent="0.2">
      <c r="H10014" s="12"/>
      <c r="J10014" s="29"/>
      <c r="K10014" s="45"/>
      <c r="L10014" s="45"/>
      <c r="M10014" s="45"/>
    </row>
    <row r="10015" spans="8:13" s="28" customFormat="1" x14ac:dyDescent="0.2">
      <c r="H10015" s="12"/>
      <c r="J10015" s="29"/>
      <c r="K10015" s="45"/>
      <c r="L10015" s="45"/>
      <c r="M10015" s="45"/>
    </row>
    <row r="10016" spans="8:13" s="28" customFormat="1" x14ac:dyDescent="0.2">
      <c r="H10016" s="12"/>
      <c r="J10016" s="29"/>
      <c r="K10016" s="45"/>
      <c r="L10016" s="45"/>
      <c r="M10016" s="45"/>
    </row>
    <row r="10017" spans="8:13" s="28" customFormat="1" x14ac:dyDescent="0.2">
      <c r="H10017" s="12"/>
      <c r="J10017" s="29"/>
      <c r="K10017" s="45"/>
      <c r="L10017" s="45"/>
      <c r="M10017" s="45"/>
    </row>
    <row r="10018" spans="8:13" s="28" customFormat="1" x14ac:dyDescent="0.2">
      <c r="H10018" s="12"/>
      <c r="J10018" s="29"/>
      <c r="K10018" s="45"/>
      <c r="L10018" s="45"/>
      <c r="M10018" s="45"/>
    </row>
    <row r="10019" spans="8:13" s="28" customFormat="1" x14ac:dyDescent="0.2">
      <c r="H10019" s="12"/>
      <c r="J10019" s="29"/>
      <c r="K10019" s="45"/>
      <c r="L10019" s="45"/>
      <c r="M10019" s="45"/>
    </row>
    <row r="10020" spans="8:13" s="28" customFormat="1" x14ac:dyDescent="0.2">
      <c r="H10020" s="12"/>
      <c r="J10020" s="29"/>
      <c r="K10020" s="45"/>
      <c r="L10020" s="45"/>
      <c r="M10020" s="45"/>
    </row>
    <row r="10021" spans="8:13" s="28" customFormat="1" x14ac:dyDescent="0.2">
      <c r="H10021" s="12"/>
      <c r="J10021" s="29"/>
      <c r="K10021" s="45"/>
      <c r="L10021" s="45"/>
      <c r="M10021" s="45"/>
    </row>
    <row r="10022" spans="8:13" s="28" customFormat="1" x14ac:dyDescent="0.2">
      <c r="H10022" s="12"/>
      <c r="J10022" s="29"/>
      <c r="K10022" s="45"/>
      <c r="L10022" s="45"/>
      <c r="M10022" s="45"/>
    </row>
    <row r="10023" spans="8:13" s="28" customFormat="1" x14ac:dyDescent="0.2">
      <c r="H10023" s="12"/>
      <c r="J10023" s="29"/>
      <c r="K10023" s="45"/>
      <c r="L10023" s="45"/>
      <c r="M10023" s="45"/>
    </row>
    <row r="10024" spans="8:13" s="28" customFormat="1" x14ac:dyDescent="0.2">
      <c r="H10024" s="12"/>
      <c r="J10024" s="29"/>
      <c r="K10024" s="45"/>
      <c r="L10024" s="45"/>
      <c r="M10024" s="45"/>
    </row>
    <row r="10025" spans="8:13" s="28" customFormat="1" x14ac:dyDescent="0.2">
      <c r="H10025" s="12"/>
      <c r="J10025" s="29"/>
      <c r="K10025" s="45"/>
      <c r="L10025" s="45"/>
      <c r="M10025" s="45"/>
    </row>
    <row r="10026" spans="8:13" s="28" customFormat="1" x14ac:dyDescent="0.2">
      <c r="H10026" s="12"/>
      <c r="J10026" s="29"/>
      <c r="K10026" s="45"/>
      <c r="L10026" s="45"/>
      <c r="M10026" s="45"/>
    </row>
    <row r="10027" spans="8:13" s="28" customFormat="1" x14ac:dyDescent="0.2">
      <c r="H10027" s="12"/>
      <c r="J10027" s="29"/>
      <c r="K10027" s="45"/>
      <c r="L10027" s="45"/>
      <c r="M10027" s="45"/>
    </row>
    <row r="10028" spans="8:13" s="28" customFormat="1" x14ac:dyDescent="0.2">
      <c r="H10028" s="12"/>
      <c r="J10028" s="29"/>
      <c r="K10028" s="45"/>
      <c r="L10028" s="45"/>
      <c r="M10028" s="45"/>
    </row>
    <row r="10029" spans="8:13" s="28" customFormat="1" x14ac:dyDescent="0.2">
      <c r="H10029" s="12"/>
      <c r="J10029" s="29"/>
      <c r="K10029" s="45"/>
      <c r="L10029" s="45"/>
      <c r="M10029" s="45"/>
    </row>
    <row r="10030" spans="8:13" s="28" customFormat="1" x14ac:dyDescent="0.2">
      <c r="H10030" s="12"/>
      <c r="J10030" s="29"/>
      <c r="K10030" s="45"/>
      <c r="L10030" s="45"/>
      <c r="M10030" s="45"/>
    </row>
    <row r="10031" spans="8:13" s="28" customFormat="1" x14ac:dyDescent="0.2">
      <c r="H10031" s="12"/>
      <c r="J10031" s="29"/>
      <c r="K10031" s="45"/>
      <c r="L10031" s="45"/>
      <c r="M10031" s="45"/>
    </row>
    <row r="10032" spans="8:13" s="28" customFormat="1" x14ac:dyDescent="0.2">
      <c r="H10032" s="12"/>
      <c r="J10032" s="29"/>
      <c r="K10032" s="45"/>
      <c r="L10032" s="45"/>
      <c r="M10032" s="45"/>
    </row>
    <row r="10033" spans="8:13" s="28" customFormat="1" x14ac:dyDescent="0.2">
      <c r="H10033" s="12"/>
      <c r="J10033" s="29"/>
      <c r="K10033" s="45"/>
      <c r="L10033" s="45"/>
      <c r="M10033" s="45"/>
    </row>
    <row r="10034" spans="8:13" s="28" customFormat="1" x14ac:dyDescent="0.2">
      <c r="H10034" s="12"/>
      <c r="J10034" s="29"/>
      <c r="K10034" s="45"/>
      <c r="L10034" s="45"/>
      <c r="M10034" s="45"/>
    </row>
    <row r="10035" spans="8:13" s="28" customFormat="1" x14ac:dyDescent="0.2">
      <c r="H10035" s="12"/>
      <c r="J10035" s="29"/>
      <c r="K10035" s="45"/>
      <c r="L10035" s="45"/>
      <c r="M10035" s="45"/>
    </row>
    <row r="10036" spans="8:13" s="28" customFormat="1" x14ac:dyDescent="0.2">
      <c r="H10036" s="12"/>
      <c r="J10036" s="29"/>
      <c r="K10036" s="45"/>
      <c r="L10036" s="45"/>
      <c r="M10036" s="45"/>
    </row>
    <row r="10037" spans="8:13" s="28" customFormat="1" x14ac:dyDescent="0.2">
      <c r="H10037" s="12"/>
      <c r="J10037" s="29"/>
      <c r="K10037" s="45"/>
      <c r="L10037" s="45"/>
      <c r="M10037" s="45"/>
    </row>
    <row r="10038" spans="8:13" s="28" customFormat="1" x14ac:dyDescent="0.2">
      <c r="H10038" s="12"/>
      <c r="J10038" s="29"/>
      <c r="K10038" s="45"/>
      <c r="L10038" s="45"/>
      <c r="M10038" s="45"/>
    </row>
    <row r="10039" spans="8:13" s="28" customFormat="1" x14ac:dyDescent="0.2">
      <c r="H10039" s="12"/>
      <c r="J10039" s="29"/>
      <c r="K10039" s="45"/>
      <c r="L10039" s="45"/>
      <c r="M10039" s="45"/>
    </row>
    <row r="10040" spans="8:13" s="28" customFormat="1" x14ac:dyDescent="0.2">
      <c r="H10040" s="12"/>
      <c r="J10040" s="29"/>
      <c r="K10040" s="45"/>
      <c r="L10040" s="45"/>
      <c r="M10040" s="45"/>
    </row>
    <row r="10041" spans="8:13" s="28" customFormat="1" x14ac:dyDescent="0.2">
      <c r="H10041" s="12"/>
      <c r="J10041" s="29"/>
      <c r="K10041" s="45"/>
      <c r="L10041" s="45"/>
      <c r="M10041" s="45"/>
    </row>
    <row r="10042" spans="8:13" s="28" customFormat="1" x14ac:dyDescent="0.2">
      <c r="H10042" s="12"/>
      <c r="J10042" s="29"/>
      <c r="K10042" s="45"/>
      <c r="L10042" s="45"/>
      <c r="M10042" s="45"/>
    </row>
    <row r="10043" spans="8:13" s="28" customFormat="1" x14ac:dyDescent="0.2">
      <c r="H10043" s="12"/>
      <c r="J10043" s="29"/>
      <c r="K10043" s="45"/>
      <c r="L10043" s="45"/>
      <c r="M10043" s="45"/>
    </row>
    <row r="10044" spans="8:13" s="28" customFormat="1" x14ac:dyDescent="0.2">
      <c r="H10044" s="12"/>
      <c r="J10044" s="29"/>
      <c r="K10044" s="45"/>
      <c r="L10044" s="45"/>
      <c r="M10044" s="45"/>
    </row>
    <row r="10045" spans="8:13" s="28" customFormat="1" x14ac:dyDescent="0.2">
      <c r="H10045" s="12"/>
      <c r="J10045" s="29"/>
      <c r="K10045" s="45"/>
      <c r="L10045" s="45"/>
      <c r="M10045" s="45"/>
    </row>
    <row r="10046" spans="8:13" s="28" customFormat="1" x14ac:dyDescent="0.2">
      <c r="H10046" s="12"/>
      <c r="J10046" s="29"/>
      <c r="K10046" s="45"/>
      <c r="L10046" s="45"/>
      <c r="M10046" s="45"/>
    </row>
    <row r="10047" spans="8:13" s="28" customFormat="1" x14ac:dyDescent="0.2">
      <c r="H10047" s="12"/>
      <c r="J10047" s="29"/>
      <c r="K10047" s="45"/>
      <c r="L10047" s="45"/>
      <c r="M10047" s="45"/>
    </row>
    <row r="10048" spans="8:13" s="28" customFormat="1" x14ac:dyDescent="0.2">
      <c r="H10048" s="12"/>
      <c r="J10048" s="29"/>
      <c r="K10048" s="45"/>
      <c r="L10048" s="45"/>
      <c r="M10048" s="45"/>
    </row>
    <row r="10049" spans="8:13" s="28" customFormat="1" x14ac:dyDescent="0.2">
      <c r="H10049" s="12"/>
      <c r="J10049" s="29"/>
      <c r="K10049" s="45"/>
      <c r="L10049" s="45"/>
      <c r="M10049" s="45"/>
    </row>
    <row r="10050" spans="8:13" s="28" customFormat="1" x14ac:dyDescent="0.2">
      <c r="H10050" s="12"/>
      <c r="J10050" s="29"/>
      <c r="K10050" s="45"/>
      <c r="L10050" s="45"/>
      <c r="M10050" s="45"/>
    </row>
    <row r="10051" spans="8:13" s="28" customFormat="1" x14ac:dyDescent="0.2">
      <c r="H10051" s="12"/>
      <c r="J10051" s="29"/>
      <c r="K10051" s="45"/>
      <c r="L10051" s="45"/>
      <c r="M10051" s="45"/>
    </row>
    <row r="10052" spans="8:13" s="28" customFormat="1" x14ac:dyDescent="0.2">
      <c r="H10052" s="12"/>
      <c r="J10052" s="29"/>
      <c r="K10052" s="45"/>
      <c r="L10052" s="45"/>
      <c r="M10052" s="45"/>
    </row>
    <row r="10053" spans="8:13" s="28" customFormat="1" x14ac:dyDescent="0.2">
      <c r="H10053" s="12"/>
      <c r="J10053" s="29"/>
      <c r="K10053" s="45"/>
      <c r="L10053" s="45"/>
      <c r="M10053" s="45"/>
    </row>
    <row r="10054" spans="8:13" s="28" customFormat="1" x14ac:dyDescent="0.2">
      <c r="H10054" s="12"/>
      <c r="J10054" s="29"/>
      <c r="K10054" s="45"/>
      <c r="L10054" s="45"/>
      <c r="M10054" s="45"/>
    </row>
    <row r="10055" spans="8:13" s="28" customFormat="1" x14ac:dyDescent="0.2">
      <c r="H10055" s="12"/>
      <c r="J10055" s="29"/>
      <c r="K10055" s="45"/>
      <c r="L10055" s="45"/>
      <c r="M10055" s="45"/>
    </row>
    <row r="10056" spans="8:13" s="28" customFormat="1" x14ac:dyDescent="0.2">
      <c r="H10056" s="12"/>
      <c r="J10056" s="29"/>
      <c r="K10056" s="45"/>
      <c r="L10056" s="45"/>
      <c r="M10056" s="45"/>
    </row>
    <row r="10057" spans="8:13" s="28" customFormat="1" x14ac:dyDescent="0.2">
      <c r="H10057" s="12"/>
      <c r="J10057" s="29"/>
      <c r="K10057" s="45"/>
      <c r="L10057" s="45"/>
      <c r="M10057" s="45"/>
    </row>
    <row r="10058" spans="8:13" s="28" customFormat="1" x14ac:dyDescent="0.2">
      <c r="H10058" s="12"/>
      <c r="J10058" s="29"/>
      <c r="K10058" s="45"/>
      <c r="L10058" s="45"/>
      <c r="M10058" s="45"/>
    </row>
    <row r="10059" spans="8:13" s="28" customFormat="1" x14ac:dyDescent="0.2">
      <c r="H10059" s="12"/>
      <c r="J10059" s="29"/>
      <c r="K10059" s="45"/>
      <c r="L10059" s="45"/>
      <c r="M10059" s="45"/>
    </row>
    <row r="10060" spans="8:13" s="28" customFormat="1" x14ac:dyDescent="0.2">
      <c r="H10060" s="12"/>
      <c r="J10060" s="29"/>
      <c r="K10060" s="45"/>
      <c r="L10060" s="45"/>
      <c r="M10060" s="45"/>
    </row>
    <row r="10061" spans="8:13" s="28" customFormat="1" x14ac:dyDescent="0.2">
      <c r="H10061" s="12"/>
      <c r="J10061" s="29"/>
      <c r="K10061" s="45"/>
      <c r="L10061" s="45"/>
      <c r="M10061" s="45"/>
    </row>
    <row r="10062" spans="8:13" s="28" customFormat="1" x14ac:dyDescent="0.2">
      <c r="H10062" s="12"/>
      <c r="J10062" s="29"/>
      <c r="K10062" s="45"/>
      <c r="L10062" s="45"/>
      <c r="M10062" s="45"/>
    </row>
    <row r="10063" spans="8:13" s="28" customFormat="1" x14ac:dyDescent="0.2">
      <c r="H10063" s="12"/>
      <c r="J10063" s="29"/>
      <c r="K10063" s="45"/>
      <c r="L10063" s="45"/>
      <c r="M10063" s="45"/>
    </row>
    <row r="10064" spans="8:13" s="28" customFormat="1" x14ac:dyDescent="0.2">
      <c r="H10064" s="12"/>
      <c r="J10064" s="29"/>
      <c r="K10064" s="45"/>
      <c r="L10064" s="45"/>
      <c r="M10064" s="45"/>
    </row>
    <row r="10065" spans="8:13" s="28" customFormat="1" x14ac:dyDescent="0.2">
      <c r="H10065" s="12"/>
      <c r="J10065" s="29"/>
      <c r="K10065" s="45"/>
      <c r="L10065" s="45"/>
      <c r="M10065" s="45"/>
    </row>
    <row r="10066" spans="8:13" s="28" customFormat="1" x14ac:dyDescent="0.2">
      <c r="H10066" s="12"/>
      <c r="J10066" s="29"/>
      <c r="K10066" s="45"/>
      <c r="L10066" s="45"/>
      <c r="M10066" s="45"/>
    </row>
    <row r="10067" spans="8:13" s="28" customFormat="1" x14ac:dyDescent="0.2">
      <c r="H10067" s="12"/>
      <c r="J10067" s="29"/>
      <c r="K10067" s="45"/>
      <c r="L10067" s="45"/>
      <c r="M10067" s="45"/>
    </row>
    <row r="10068" spans="8:13" s="28" customFormat="1" x14ac:dyDescent="0.2">
      <c r="H10068" s="12"/>
      <c r="J10068" s="29"/>
      <c r="K10068" s="45"/>
      <c r="L10068" s="45"/>
      <c r="M10068" s="45"/>
    </row>
    <row r="10069" spans="8:13" s="28" customFormat="1" x14ac:dyDescent="0.2">
      <c r="H10069" s="12"/>
      <c r="J10069" s="29"/>
      <c r="K10069" s="45"/>
      <c r="L10069" s="45"/>
      <c r="M10069" s="45"/>
    </row>
    <row r="10070" spans="8:13" s="28" customFormat="1" x14ac:dyDescent="0.2">
      <c r="H10070" s="12"/>
      <c r="J10070" s="29"/>
      <c r="K10070" s="45"/>
      <c r="L10070" s="45"/>
      <c r="M10070" s="45"/>
    </row>
    <row r="10071" spans="8:13" s="28" customFormat="1" x14ac:dyDescent="0.2">
      <c r="H10071" s="12"/>
      <c r="J10071" s="29"/>
      <c r="K10071" s="45"/>
      <c r="L10071" s="45"/>
      <c r="M10071" s="45"/>
    </row>
    <row r="10072" spans="8:13" s="28" customFormat="1" x14ac:dyDescent="0.2">
      <c r="H10072" s="12"/>
      <c r="J10072" s="29"/>
      <c r="K10072" s="45"/>
      <c r="L10072" s="45"/>
      <c r="M10072" s="45"/>
    </row>
    <row r="10073" spans="8:13" s="28" customFormat="1" x14ac:dyDescent="0.2">
      <c r="H10073" s="12"/>
      <c r="J10073" s="29"/>
      <c r="K10073" s="45"/>
      <c r="L10073" s="45"/>
      <c r="M10073" s="45"/>
    </row>
    <row r="10074" spans="8:13" s="28" customFormat="1" x14ac:dyDescent="0.2">
      <c r="H10074" s="12"/>
      <c r="J10074" s="29"/>
      <c r="K10074" s="45"/>
      <c r="L10074" s="45"/>
      <c r="M10074" s="45"/>
    </row>
    <row r="10075" spans="8:13" s="28" customFormat="1" x14ac:dyDescent="0.2">
      <c r="H10075" s="12"/>
      <c r="J10075" s="29"/>
      <c r="K10075" s="45"/>
      <c r="L10075" s="45"/>
      <c r="M10075" s="45"/>
    </row>
    <row r="10076" spans="8:13" s="28" customFormat="1" x14ac:dyDescent="0.2">
      <c r="H10076" s="12"/>
      <c r="J10076" s="29"/>
      <c r="K10076" s="45"/>
      <c r="L10076" s="45"/>
      <c r="M10076" s="45"/>
    </row>
    <row r="10077" spans="8:13" s="28" customFormat="1" x14ac:dyDescent="0.2">
      <c r="H10077" s="12"/>
      <c r="J10077" s="29"/>
      <c r="K10077" s="45"/>
      <c r="L10077" s="45"/>
      <c r="M10077" s="45"/>
    </row>
    <row r="10078" spans="8:13" s="28" customFormat="1" x14ac:dyDescent="0.2">
      <c r="H10078" s="12"/>
      <c r="J10078" s="29"/>
      <c r="K10078" s="45"/>
      <c r="L10078" s="45"/>
      <c r="M10078" s="45"/>
    </row>
    <row r="10079" spans="8:13" s="28" customFormat="1" x14ac:dyDescent="0.2">
      <c r="H10079" s="12"/>
      <c r="J10079" s="29"/>
      <c r="K10079" s="45"/>
      <c r="L10079" s="45"/>
      <c r="M10079" s="45"/>
    </row>
    <row r="10080" spans="8:13" s="28" customFormat="1" x14ac:dyDescent="0.2">
      <c r="H10080" s="12"/>
      <c r="J10080" s="29"/>
      <c r="K10080" s="45"/>
      <c r="L10080" s="45"/>
      <c r="M10080" s="45"/>
    </row>
    <row r="10081" spans="8:13" s="28" customFormat="1" x14ac:dyDescent="0.2">
      <c r="H10081" s="12"/>
      <c r="J10081" s="29"/>
      <c r="K10081" s="45"/>
      <c r="L10081" s="45"/>
      <c r="M10081" s="45"/>
    </row>
    <row r="10082" spans="8:13" s="28" customFormat="1" x14ac:dyDescent="0.2">
      <c r="H10082" s="12"/>
      <c r="J10082" s="29"/>
      <c r="K10082" s="45"/>
      <c r="L10082" s="45"/>
      <c r="M10082" s="45"/>
    </row>
    <row r="10083" spans="8:13" s="28" customFormat="1" x14ac:dyDescent="0.2">
      <c r="H10083" s="12"/>
      <c r="J10083" s="29"/>
      <c r="K10083" s="45"/>
      <c r="L10083" s="45"/>
      <c r="M10083" s="45"/>
    </row>
    <row r="10084" spans="8:13" s="28" customFormat="1" x14ac:dyDescent="0.2">
      <c r="H10084" s="12"/>
      <c r="J10084" s="29"/>
      <c r="K10084" s="45"/>
      <c r="L10084" s="45"/>
      <c r="M10084" s="45"/>
    </row>
    <row r="10085" spans="8:13" s="28" customFormat="1" x14ac:dyDescent="0.2">
      <c r="H10085" s="12"/>
      <c r="J10085" s="29"/>
      <c r="K10085" s="45"/>
      <c r="L10085" s="45"/>
      <c r="M10085" s="45"/>
    </row>
    <row r="10086" spans="8:13" s="28" customFormat="1" x14ac:dyDescent="0.2">
      <c r="H10086" s="12"/>
      <c r="J10086" s="29"/>
      <c r="K10086" s="45"/>
      <c r="L10086" s="45"/>
      <c r="M10086" s="45"/>
    </row>
    <row r="10087" spans="8:13" s="28" customFormat="1" x14ac:dyDescent="0.2">
      <c r="H10087" s="12"/>
      <c r="J10087" s="29"/>
      <c r="K10087" s="45"/>
      <c r="L10087" s="45"/>
      <c r="M10087" s="45"/>
    </row>
    <row r="10088" spans="8:13" s="28" customFormat="1" x14ac:dyDescent="0.2">
      <c r="H10088" s="12"/>
      <c r="J10088" s="29"/>
      <c r="K10088" s="45"/>
      <c r="L10088" s="45"/>
      <c r="M10088" s="45"/>
    </row>
    <row r="10089" spans="8:13" s="28" customFormat="1" x14ac:dyDescent="0.2">
      <c r="H10089" s="12"/>
      <c r="J10089" s="29"/>
      <c r="K10089" s="45"/>
      <c r="L10089" s="45"/>
      <c r="M10089" s="45"/>
    </row>
    <row r="10090" spans="8:13" s="28" customFormat="1" x14ac:dyDescent="0.2">
      <c r="H10090" s="12"/>
      <c r="J10090" s="29"/>
      <c r="K10090" s="45"/>
      <c r="L10090" s="45"/>
      <c r="M10090" s="45"/>
    </row>
    <row r="10091" spans="8:13" s="28" customFormat="1" x14ac:dyDescent="0.2">
      <c r="H10091" s="12"/>
      <c r="J10091" s="29"/>
      <c r="K10091" s="45"/>
      <c r="L10091" s="45"/>
      <c r="M10091" s="45"/>
    </row>
    <row r="10092" spans="8:13" s="28" customFormat="1" x14ac:dyDescent="0.2">
      <c r="H10092" s="12"/>
      <c r="J10092" s="29"/>
      <c r="K10092" s="45"/>
      <c r="L10092" s="45"/>
      <c r="M10092" s="45"/>
    </row>
    <row r="10093" spans="8:13" s="28" customFormat="1" x14ac:dyDescent="0.2">
      <c r="H10093" s="12"/>
      <c r="J10093" s="29"/>
      <c r="K10093" s="45"/>
      <c r="L10093" s="45"/>
      <c r="M10093" s="45"/>
    </row>
    <row r="10094" spans="8:13" s="28" customFormat="1" x14ac:dyDescent="0.2">
      <c r="H10094" s="12"/>
      <c r="J10094" s="29"/>
      <c r="K10094" s="45"/>
      <c r="L10094" s="45"/>
      <c r="M10094" s="45"/>
    </row>
    <row r="10095" spans="8:13" s="28" customFormat="1" x14ac:dyDescent="0.2">
      <c r="H10095" s="12"/>
      <c r="J10095" s="29"/>
      <c r="K10095" s="45"/>
      <c r="L10095" s="45"/>
      <c r="M10095" s="45"/>
    </row>
    <row r="10096" spans="8:13" s="28" customFormat="1" x14ac:dyDescent="0.2">
      <c r="H10096" s="12"/>
      <c r="J10096" s="29"/>
      <c r="K10096" s="45"/>
      <c r="L10096" s="45"/>
      <c r="M10096" s="45"/>
    </row>
    <row r="10097" spans="8:13" s="28" customFormat="1" x14ac:dyDescent="0.2">
      <c r="H10097" s="12"/>
      <c r="J10097" s="29"/>
      <c r="K10097" s="45"/>
      <c r="L10097" s="45"/>
      <c r="M10097" s="45"/>
    </row>
    <row r="10098" spans="8:13" s="28" customFormat="1" x14ac:dyDescent="0.2">
      <c r="H10098" s="12"/>
      <c r="J10098" s="29"/>
      <c r="K10098" s="45"/>
      <c r="L10098" s="45"/>
      <c r="M10098" s="45"/>
    </row>
    <row r="10099" spans="8:13" s="28" customFormat="1" x14ac:dyDescent="0.2">
      <c r="H10099" s="12"/>
      <c r="J10099" s="29"/>
      <c r="K10099" s="45"/>
      <c r="L10099" s="45"/>
      <c r="M10099" s="45"/>
    </row>
    <row r="10100" spans="8:13" s="28" customFormat="1" x14ac:dyDescent="0.2">
      <c r="H10100" s="12"/>
      <c r="J10100" s="29"/>
      <c r="K10100" s="45"/>
      <c r="L10100" s="45"/>
      <c r="M10100" s="45"/>
    </row>
    <row r="10101" spans="8:13" s="28" customFormat="1" x14ac:dyDescent="0.2">
      <c r="H10101" s="12"/>
      <c r="J10101" s="29"/>
      <c r="K10101" s="45"/>
      <c r="L10101" s="45"/>
      <c r="M10101" s="45"/>
    </row>
    <row r="10102" spans="8:13" s="28" customFormat="1" x14ac:dyDescent="0.2">
      <c r="H10102" s="12"/>
      <c r="J10102" s="29"/>
      <c r="K10102" s="45"/>
      <c r="L10102" s="45"/>
      <c r="M10102" s="45"/>
    </row>
    <row r="10103" spans="8:13" s="28" customFormat="1" x14ac:dyDescent="0.2">
      <c r="H10103" s="12"/>
      <c r="J10103" s="29"/>
      <c r="K10103" s="45"/>
      <c r="L10103" s="45"/>
      <c r="M10103" s="45"/>
    </row>
    <row r="10104" spans="8:13" s="28" customFormat="1" x14ac:dyDescent="0.2">
      <c r="H10104" s="12"/>
      <c r="J10104" s="29"/>
      <c r="K10104" s="45"/>
      <c r="L10104" s="45"/>
      <c r="M10104" s="45"/>
    </row>
    <row r="10105" spans="8:13" s="28" customFormat="1" x14ac:dyDescent="0.2">
      <c r="H10105" s="12"/>
      <c r="J10105" s="29"/>
      <c r="K10105" s="45"/>
      <c r="L10105" s="45"/>
      <c r="M10105" s="45"/>
    </row>
    <row r="10106" spans="8:13" s="28" customFormat="1" x14ac:dyDescent="0.2">
      <c r="H10106" s="12"/>
      <c r="J10106" s="29"/>
      <c r="K10106" s="45"/>
      <c r="L10106" s="45"/>
      <c r="M10106" s="45"/>
    </row>
    <row r="10107" spans="8:13" s="28" customFormat="1" x14ac:dyDescent="0.2">
      <c r="H10107" s="12"/>
      <c r="J10107" s="29"/>
      <c r="K10107" s="45"/>
      <c r="L10107" s="45"/>
      <c r="M10107" s="45"/>
    </row>
    <row r="10108" spans="8:13" s="28" customFormat="1" x14ac:dyDescent="0.2">
      <c r="H10108" s="12"/>
      <c r="J10108" s="29"/>
      <c r="K10108" s="45"/>
      <c r="L10108" s="45"/>
      <c r="M10108" s="45"/>
    </row>
    <row r="10109" spans="8:13" s="28" customFormat="1" x14ac:dyDescent="0.2">
      <c r="H10109" s="12"/>
      <c r="J10109" s="29"/>
      <c r="K10109" s="45"/>
      <c r="L10109" s="45"/>
      <c r="M10109" s="45"/>
    </row>
    <row r="10110" spans="8:13" s="28" customFormat="1" x14ac:dyDescent="0.2">
      <c r="H10110" s="12"/>
      <c r="J10110" s="29"/>
      <c r="K10110" s="45"/>
      <c r="L10110" s="45"/>
      <c r="M10110" s="45"/>
    </row>
    <row r="10111" spans="8:13" s="28" customFormat="1" x14ac:dyDescent="0.2">
      <c r="H10111" s="12"/>
      <c r="J10111" s="29"/>
      <c r="K10111" s="45"/>
      <c r="L10111" s="45"/>
      <c r="M10111" s="45"/>
    </row>
    <row r="10112" spans="8:13" s="28" customFormat="1" x14ac:dyDescent="0.2">
      <c r="H10112" s="12"/>
      <c r="J10112" s="29"/>
      <c r="K10112" s="45"/>
      <c r="L10112" s="45"/>
      <c r="M10112" s="45"/>
    </row>
    <row r="10113" spans="8:13" s="28" customFormat="1" x14ac:dyDescent="0.2">
      <c r="H10113" s="12"/>
      <c r="J10113" s="29"/>
      <c r="K10113" s="45"/>
      <c r="L10113" s="45"/>
      <c r="M10113" s="45"/>
    </row>
    <row r="10114" spans="8:13" s="28" customFormat="1" x14ac:dyDescent="0.2">
      <c r="H10114" s="12"/>
      <c r="J10114" s="29"/>
      <c r="K10114" s="45"/>
      <c r="L10114" s="45"/>
      <c r="M10114" s="45"/>
    </row>
    <row r="10115" spans="8:13" s="28" customFormat="1" x14ac:dyDescent="0.2">
      <c r="H10115" s="12"/>
      <c r="J10115" s="29"/>
      <c r="K10115" s="45"/>
      <c r="L10115" s="45"/>
      <c r="M10115" s="45"/>
    </row>
    <row r="10116" spans="8:13" s="28" customFormat="1" x14ac:dyDescent="0.2">
      <c r="H10116" s="12"/>
      <c r="J10116" s="29"/>
      <c r="K10116" s="45"/>
      <c r="L10116" s="45"/>
      <c r="M10116" s="45"/>
    </row>
    <row r="10117" spans="8:13" s="28" customFormat="1" x14ac:dyDescent="0.2">
      <c r="H10117" s="12"/>
      <c r="J10117" s="29"/>
      <c r="K10117" s="45"/>
      <c r="L10117" s="45"/>
      <c r="M10117" s="45"/>
    </row>
    <row r="10118" spans="8:13" s="28" customFormat="1" x14ac:dyDescent="0.2">
      <c r="H10118" s="12"/>
      <c r="J10118" s="29"/>
      <c r="K10118" s="45"/>
      <c r="L10118" s="45"/>
      <c r="M10118" s="45"/>
    </row>
    <row r="10119" spans="8:13" s="28" customFormat="1" x14ac:dyDescent="0.2">
      <c r="H10119" s="12"/>
      <c r="J10119" s="29"/>
      <c r="K10119" s="45"/>
      <c r="L10119" s="45"/>
      <c r="M10119" s="45"/>
    </row>
    <row r="10120" spans="8:13" s="28" customFormat="1" x14ac:dyDescent="0.2">
      <c r="H10120" s="12"/>
      <c r="J10120" s="29"/>
      <c r="K10120" s="45"/>
      <c r="L10120" s="45"/>
      <c r="M10120" s="45"/>
    </row>
    <row r="10121" spans="8:13" s="28" customFormat="1" x14ac:dyDescent="0.2">
      <c r="H10121" s="12"/>
      <c r="J10121" s="29"/>
      <c r="K10121" s="45"/>
      <c r="L10121" s="45"/>
      <c r="M10121" s="45"/>
    </row>
    <row r="10122" spans="8:13" s="28" customFormat="1" x14ac:dyDescent="0.2">
      <c r="H10122" s="12"/>
      <c r="J10122" s="29"/>
      <c r="K10122" s="45"/>
      <c r="L10122" s="45"/>
      <c r="M10122" s="45"/>
    </row>
    <row r="10123" spans="8:13" s="28" customFormat="1" x14ac:dyDescent="0.2">
      <c r="H10123" s="12"/>
      <c r="J10123" s="29"/>
      <c r="K10123" s="45"/>
      <c r="L10123" s="45"/>
      <c r="M10123" s="45"/>
    </row>
    <row r="10124" spans="8:13" s="28" customFormat="1" x14ac:dyDescent="0.2">
      <c r="H10124" s="12"/>
      <c r="J10124" s="29"/>
      <c r="K10124" s="45"/>
      <c r="L10124" s="45"/>
      <c r="M10124" s="45"/>
    </row>
    <row r="10125" spans="8:13" s="28" customFormat="1" x14ac:dyDescent="0.2">
      <c r="H10125" s="12"/>
      <c r="J10125" s="29"/>
      <c r="K10125" s="45"/>
      <c r="L10125" s="45"/>
      <c r="M10125" s="45"/>
    </row>
    <row r="10126" spans="8:13" s="28" customFormat="1" x14ac:dyDescent="0.2">
      <c r="H10126" s="12"/>
      <c r="J10126" s="29"/>
      <c r="K10126" s="45"/>
      <c r="L10126" s="45"/>
      <c r="M10126" s="45"/>
    </row>
    <row r="10127" spans="8:13" s="28" customFormat="1" x14ac:dyDescent="0.2">
      <c r="H10127" s="12"/>
      <c r="J10127" s="29"/>
      <c r="K10127" s="45"/>
      <c r="L10127" s="45"/>
      <c r="M10127" s="45"/>
    </row>
    <row r="10128" spans="8:13" s="28" customFormat="1" x14ac:dyDescent="0.2">
      <c r="H10128" s="12"/>
      <c r="J10128" s="29"/>
      <c r="K10128" s="45"/>
      <c r="L10128" s="45"/>
      <c r="M10128" s="45"/>
    </row>
    <row r="10129" spans="8:13" s="28" customFormat="1" x14ac:dyDescent="0.2">
      <c r="H10129" s="12"/>
      <c r="J10129" s="29"/>
      <c r="K10129" s="45"/>
      <c r="L10129" s="45"/>
      <c r="M10129" s="45"/>
    </row>
    <row r="10130" spans="8:13" s="28" customFormat="1" x14ac:dyDescent="0.2">
      <c r="H10130" s="12"/>
      <c r="J10130" s="29"/>
      <c r="K10130" s="45"/>
      <c r="L10130" s="45"/>
      <c r="M10130" s="45"/>
    </row>
    <row r="10131" spans="8:13" s="28" customFormat="1" x14ac:dyDescent="0.2">
      <c r="H10131" s="12"/>
      <c r="J10131" s="29"/>
      <c r="K10131" s="45"/>
      <c r="L10131" s="45"/>
      <c r="M10131" s="45"/>
    </row>
    <row r="10132" spans="8:13" s="28" customFormat="1" x14ac:dyDescent="0.2">
      <c r="H10132" s="12"/>
      <c r="J10132" s="29"/>
      <c r="K10132" s="45"/>
      <c r="L10132" s="45"/>
      <c r="M10132" s="45"/>
    </row>
    <row r="10133" spans="8:13" s="28" customFormat="1" x14ac:dyDescent="0.2">
      <c r="H10133" s="12"/>
      <c r="J10133" s="29"/>
      <c r="K10133" s="45"/>
      <c r="L10133" s="45"/>
      <c r="M10133" s="45"/>
    </row>
    <row r="10134" spans="8:13" s="28" customFormat="1" x14ac:dyDescent="0.2">
      <c r="H10134" s="12"/>
      <c r="J10134" s="29"/>
      <c r="K10134" s="45"/>
      <c r="L10134" s="45"/>
      <c r="M10134" s="45"/>
    </row>
    <row r="10135" spans="8:13" s="28" customFormat="1" x14ac:dyDescent="0.2">
      <c r="H10135" s="12"/>
      <c r="J10135" s="29"/>
      <c r="K10135" s="45"/>
      <c r="L10135" s="45"/>
      <c r="M10135" s="45"/>
    </row>
    <row r="10136" spans="8:13" s="28" customFormat="1" x14ac:dyDescent="0.2">
      <c r="H10136" s="12"/>
      <c r="J10136" s="29"/>
      <c r="K10136" s="45"/>
      <c r="L10136" s="45"/>
      <c r="M10136" s="45"/>
    </row>
    <row r="10137" spans="8:13" s="28" customFormat="1" x14ac:dyDescent="0.2">
      <c r="H10137" s="12"/>
      <c r="J10137" s="29"/>
      <c r="K10137" s="45"/>
      <c r="L10137" s="45"/>
      <c r="M10137" s="45"/>
    </row>
    <row r="10138" spans="8:13" s="28" customFormat="1" x14ac:dyDescent="0.2">
      <c r="H10138" s="12"/>
      <c r="J10138" s="29"/>
      <c r="K10138" s="45"/>
      <c r="L10138" s="45"/>
      <c r="M10138" s="45"/>
    </row>
    <row r="10139" spans="8:13" s="28" customFormat="1" x14ac:dyDescent="0.2">
      <c r="H10139" s="12"/>
      <c r="J10139" s="29"/>
      <c r="K10139" s="45"/>
      <c r="L10139" s="45"/>
      <c r="M10139" s="45"/>
    </row>
    <row r="10140" spans="8:13" s="28" customFormat="1" x14ac:dyDescent="0.2">
      <c r="H10140" s="12"/>
      <c r="J10140" s="29"/>
      <c r="K10140" s="45"/>
      <c r="L10140" s="45"/>
      <c r="M10140" s="45"/>
    </row>
    <row r="10141" spans="8:13" s="28" customFormat="1" x14ac:dyDescent="0.2">
      <c r="H10141" s="12"/>
      <c r="J10141" s="29"/>
      <c r="K10141" s="45"/>
      <c r="L10141" s="45"/>
      <c r="M10141" s="45"/>
    </row>
    <row r="10142" spans="8:13" s="28" customFormat="1" x14ac:dyDescent="0.2">
      <c r="H10142" s="12"/>
      <c r="J10142" s="29"/>
      <c r="K10142" s="45"/>
      <c r="L10142" s="45"/>
      <c r="M10142" s="45"/>
    </row>
    <row r="10143" spans="8:13" s="28" customFormat="1" x14ac:dyDescent="0.2">
      <c r="H10143" s="12"/>
      <c r="J10143" s="29"/>
      <c r="K10143" s="45"/>
      <c r="L10143" s="45"/>
      <c r="M10143" s="45"/>
    </row>
    <row r="10144" spans="8:13" s="28" customFormat="1" x14ac:dyDescent="0.2">
      <c r="H10144" s="12"/>
      <c r="J10144" s="29"/>
      <c r="K10144" s="45"/>
      <c r="L10144" s="45"/>
      <c r="M10144" s="45"/>
    </row>
    <row r="10145" spans="8:13" s="28" customFormat="1" x14ac:dyDescent="0.2">
      <c r="H10145" s="12"/>
      <c r="J10145" s="29"/>
      <c r="K10145" s="45"/>
      <c r="L10145" s="45"/>
      <c r="M10145" s="45"/>
    </row>
    <row r="10146" spans="8:13" s="28" customFormat="1" x14ac:dyDescent="0.2">
      <c r="H10146" s="12"/>
      <c r="J10146" s="29"/>
      <c r="K10146" s="45"/>
      <c r="L10146" s="45"/>
      <c r="M10146" s="45"/>
    </row>
    <row r="10147" spans="8:13" s="28" customFormat="1" x14ac:dyDescent="0.2">
      <c r="H10147" s="12"/>
      <c r="J10147" s="29"/>
      <c r="K10147" s="45"/>
      <c r="L10147" s="45"/>
      <c r="M10147" s="45"/>
    </row>
    <row r="10148" spans="8:13" s="28" customFormat="1" x14ac:dyDescent="0.2">
      <c r="H10148" s="12"/>
      <c r="J10148" s="29"/>
      <c r="K10148" s="45"/>
      <c r="L10148" s="45"/>
      <c r="M10148" s="45"/>
    </row>
    <row r="10149" spans="8:13" s="28" customFormat="1" x14ac:dyDescent="0.2">
      <c r="H10149" s="12"/>
      <c r="J10149" s="29"/>
      <c r="K10149" s="45"/>
      <c r="L10149" s="45"/>
      <c r="M10149" s="45"/>
    </row>
    <row r="10150" spans="8:13" s="28" customFormat="1" x14ac:dyDescent="0.2">
      <c r="H10150" s="12"/>
      <c r="J10150" s="29"/>
      <c r="K10150" s="45"/>
      <c r="L10150" s="45"/>
      <c r="M10150" s="45"/>
    </row>
    <row r="10151" spans="8:13" s="28" customFormat="1" x14ac:dyDescent="0.2">
      <c r="H10151" s="12"/>
      <c r="J10151" s="29"/>
      <c r="K10151" s="45"/>
      <c r="L10151" s="45"/>
      <c r="M10151" s="45"/>
    </row>
    <row r="10152" spans="8:13" s="28" customFormat="1" x14ac:dyDescent="0.2">
      <c r="H10152" s="12"/>
      <c r="J10152" s="29"/>
      <c r="K10152" s="45"/>
      <c r="L10152" s="45"/>
      <c r="M10152" s="45"/>
    </row>
    <row r="10153" spans="8:13" s="28" customFormat="1" x14ac:dyDescent="0.2">
      <c r="H10153" s="12"/>
      <c r="J10153" s="29"/>
      <c r="K10153" s="45"/>
      <c r="L10153" s="45"/>
      <c r="M10153" s="45"/>
    </row>
    <row r="10154" spans="8:13" s="28" customFormat="1" x14ac:dyDescent="0.2">
      <c r="H10154" s="12"/>
      <c r="J10154" s="29"/>
      <c r="K10154" s="45"/>
      <c r="L10154" s="45"/>
      <c r="M10154" s="45"/>
    </row>
    <row r="10155" spans="8:13" s="28" customFormat="1" x14ac:dyDescent="0.2">
      <c r="H10155" s="12"/>
      <c r="J10155" s="29"/>
      <c r="K10155" s="45"/>
      <c r="L10155" s="45"/>
      <c r="M10155" s="45"/>
    </row>
    <row r="10156" spans="8:13" s="28" customFormat="1" x14ac:dyDescent="0.2">
      <c r="H10156" s="12"/>
      <c r="J10156" s="29"/>
      <c r="K10156" s="45"/>
      <c r="L10156" s="45"/>
      <c r="M10156" s="45"/>
    </row>
    <row r="10157" spans="8:13" s="28" customFormat="1" x14ac:dyDescent="0.2">
      <c r="H10157" s="12"/>
      <c r="J10157" s="29"/>
      <c r="K10157" s="45"/>
      <c r="L10157" s="45"/>
      <c r="M10157" s="45"/>
    </row>
    <row r="10158" spans="8:13" s="28" customFormat="1" x14ac:dyDescent="0.2">
      <c r="H10158" s="12"/>
      <c r="J10158" s="29"/>
      <c r="K10158" s="45"/>
      <c r="L10158" s="45"/>
      <c r="M10158" s="45"/>
    </row>
    <row r="10159" spans="8:13" s="28" customFormat="1" x14ac:dyDescent="0.2">
      <c r="H10159" s="12"/>
      <c r="J10159" s="29"/>
      <c r="K10159" s="45"/>
      <c r="L10159" s="45"/>
      <c r="M10159" s="45"/>
    </row>
    <row r="10160" spans="8:13" s="28" customFormat="1" x14ac:dyDescent="0.2">
      <c r="H10160" s="12"/>
      <c r="J10160" s="29"/>
      <c r="K10160" s="45"/>
      <c r="L10160" s="45"/>
      <c r="M10160" s="45"/>
    </row>
    <row r="10161" spans="8:13" s="28" customFormat="1" x14ac:dyDescent="0.2">
      <c r="H10161" s="12"/>
      <c r="J10161" s="29"/>
      <c r="K10161" s="45"/>
      <c r="L10161" s="45"/>
      <c r="M10161" s="45"/>
    </row>
    <row r="10162" spans="8:13" s="28" customFormat="1" x14ac:dyDescent="0.2">
      <c r="H10162" s="12"/>
      <c r="J10162" s="29"/>
      <c r="K10162" s="45"/>
      <c r="L10162" s="45"/>
      <c r="M10162" s="45"/>
    </row>
    <row r="10163" spans="8:13" s="28" customFormat="1" x14ac:dyDescent="0.2">
      <c r="H10163" s="12"/>
      <c r="J10163" s="29"/>
      <c r="K10163" s="45"/>
      <c r="L10163" s="45"/>
      <c r="M10163" s="45"/>
    </row>
    <row r="10164" spans="8:13" s="28" customFormat="1" x14ac:dyDescent="0.2">
      <c r="H10164" s="12"/>
      <c r="J10164" s="29"/>
      <c r="K10164" s="45"/>
      <c r="L10164" s="45"/>
      <c r="M10164" s="45"/>
    </row>
    <row r="10165" spans="8:13" s="28" customFormat="1" x14ac:dyDescent="0.2">
      <c r="H10165" s="12"/>
      <c r="J10165" s="29"/>
      <c r="K10165" s="45"/>
      <c r="L10165" s="45"/>
      <c r="M10165" s="45"/>
    </row>
    <row r="10166" spans="8:13" s="28" customFormat="1" x14ac:dyDescent="0.2">
      <c r="H10166" s="12"/>
      <c r="J10166" s="29"/>
      <c r="K10166" s="45"/>
      <c r="L10166" s="45"/>
      <c r="M10166" s="45"/>
    </row>
    <row r="10167" spans="8:13" s="28" customFormat="1" x14ac:dyDescent="0.2">
      <c r="H10167" s="12"/>
      <c r="J10167" s="29"/>
      <c r="K10167" s="45"/>
      <c r="L10167" s="45"/>
      <c r="M10167" s="45"/>
    </row>
    <row r="10168" spans="8:13" s="28" customFormat="1" x14ac:dyDescent="0.2">
      <c r="H10168" s="12"/>
      <c r="J10168" s="29"/>
      <c r="K10168" s="45"/>
      <c r="L10168" s="45"/>
      <c r="M10168" s="45"/>
    </row>
    <row r="10169" spans="8:13" s="28" customFormat="1" x14ac:dyDescent="0.2">
      <c r="H10169" s="12"/>
      <c r="J10169" s="29"/>
      <c r="K10169" s="45"/>
      <c r="L10169" s="45"/>
      <c r="M10169" s="45"/>
    </row>
    <row r="10170" spans="8:13" s="28" customFormat="1" x14ac:dyDescent="0.2">
      <c r="H10170" s="12"/>
      <c r="J10170" s="29"/>
      <c r="K10170" s="45"/>
      <c r="L10170" s="45"/>
      <c r="M10170" s="45"/>
    </row>
    <row r="10171" spans="8:13" s="28" customFormat="1" x14ac:dyDescent="0.2">
      <c r="H10171" s="12"/>
      <c r="J10171" s="29"/>
      <c r="K10171" s="45"/>
      <c r="L10171" s="45"/>
      <c r="M10171" s="45"/>
    </row>
    <row r="10172" spans="8:13" s="28" customFormat="1" x14ac:dyDescent="0.2">
      <c r="H10172" s="12"/>
      <c r="J10172" s="29"/>
      <c r="K10172" s="45"/>
      <c r="L10172" s="45"/>
      <c r="M10172" s="45"/>
    </row>
    <row r="10173" spans="8:13" s="28" customFormat="1" x14ac:dyDescent="0.2">
      <c r="H10173" s="12"/>
      <c r="J10173" s="29"/>
      <c r="K10173" s="45"/>
      <c r="L10173" s="45"/>
      <c r="M10173" s="45"/>
    </row>
    <row r="10174" spans="8:13" s="28" customFormat="1" x14ac:dyDescent="0.2">
      <c r="H10174" s="12"/>
      <c r="J10174" s="29"/>
      <c r="K10174" s="45"/>
      <c r="L10174" s="45"/>
      <c r="M10174" s="45"/>
    </row>
    <row r="10175" spans="8:13" s="28" customFormat="1" x14ac:dyDescent="0.2">
      <c r="H10175" s="12"/>
      <c r="J10175" s="29"/>
      <c r="K10175" s="45"/>
      <c r="L10175" s="45"/>
      <c r="M10175" s="45"/>
    </row>
    <row r="10176" spans="8:13" s="28" customFormat="1" x14ac:dyDescent="0.2">
      <c r="H10176" s="12"/>
      <c r="J10176" s="29"/>
      <c r="K10176" s="45"/>
      <c r="L10176" s="45"/>
      <c r="M10176" s="45"/>
    </row>
    <row r="10177" spans="8:13" s="28" customFormat="1" x14ac:dyDescent="0.2">
      <c r="H10177" s="12"/>
      <c r="J10177" s="29"/>
      <c r="K10177" s="45"/>
      <c r="L10177" s="45"/>
      <c r="M10177" s="45"/>
    </row>
    <row r="10178" spans="8:13" s="28" customFormat="1" x14ac:dyDescent="0.2">
      <c r="H10178" s="12"/>
      <c r="J10178" s="29"/>
      <c r="K10178" s="45"/>
      <c r="L10178" s="45"/>
      <c r="M10178" s="45"/>
    </row>
    <row r="10179" spans="8:13" s="28" customFormat="1" x14ac:dyDescent="0.2">
      <c r="H10179" s="12"/>
      <c r="J10179" s="29"/>
      <c r="K10179" s="45"/>
      <c r="L10179" s="45"/>
      <c r="M10179" s="45"/>
    </row>
    <row r="10180" spans="8:13" s="28" customFormat="1" x14ac:dyDescent="0.2">
      <c r="H10180" s="12"/>
      <c r="J10180" s="29"/>
      <c r="K10180" s="45"/>
      <c r="L10180" s="45"/>
      <c r="M10180" s="45"/>
    </row>
    <row r="10181" spans="8:13" s="28" customFormat="1" x14ac:dyDescent="0.2">
      <c r="H10181" s="12"/>
      <c r="J10181" s="29"/>
      <c r="K10181" s="45"/>
      <c r="L10181" s="45"/>
      <c r="M10181" s="45"/>
    </row>
    <row r="10182" spans="8:13" s="28" customFormat="1" x14ac:dyDescent="0.2">
      <c r="H10182" s="12"/>
      <c r="J10182" s="29"/>
      <c r="K10182" s="45"/>
      <c r="L10182" s="45"/>
      <c r="M10182" s="45"/>
    </row>
    <row r="10183" spans="8:13" s="28" customFormat="1" x14ac:dyDescent="0.2">
      <c r="H10183" s="12"/>
      <c r="J10183" s="29"/>
      <c r="K10183" s="45"/>
      <c r="L10183" s="45"/>
      <c r="M10183" s="45"/>
    </row>
    <row r="10184" spans="8:13" s="28" customFormat="1" x14ac:dyDescent="0.2">
      <c r="H10184" s="12"/>
      <c r="J10184" s="29"/>
      <c r="K10184" s="45"/>
      <c r="L10184" s="45"/>
      <c r="M10184" s="45"/>
    </row>
    <row r="10185" spans="8:13" s="28" customFormat="1" x14ac:dyDescent="0.2">
      <c r="H10185" s="12"/>
      <c r="J10185" s="29"/>
      <c r="K10185" s="45"/>
      <c r="L10185" s="45"/>
      <c r="M10185" s="45"/>
    </row>
    <row r="10186" spans="8:13" s="28" customFormat="1" x14ac:dyDescent="0.2">
      <c r="H10186" s="12"/>
      <c r="J10186" s="29"/>
      <c r="K10186" s="45"/>
      <c r="L10186" s="45"/>
      <c r="M10186" s="45"/>
    </row>
    <row r="10187" spans="8:13" s="28" customFormat="1" x14ac:dyDescent="0.2">
      <c r="H10187" s="12"/>
      <c r="J10187" s="29"/>
      <c r="K10187" s="45"/>
      <c r="L10187" s="45"/>
      <c r="M10187" s="45"/>
    </row>
    <row r="10188" spans="8:13" s="28" customFormat="1" x14ac:dyDescent="0.2">
      <c r="H10188" s="12"/>
      <c r="J10188" s="29"/>
      <c r="K10188" s="45"/>
      <c r="L10188" s="45"/>
      <c r="M10188" s="45"/>
    </row>
    <row r="10189" spans="8:13" s="28" customFormat="1" x14ac:dyDescent="0.2">
      <c r="H10189" s="12"/>
      <c r="J10189" s="29"/>
      <c r="K10189" s="45"/>
      <c r="L10189" s="45"/>
      <c r="M10189" s="45"/>
    </row>
    <row r="10190" spans="8:13" s="28" customFormat="1" x14ac:dyDescent="0.2">
      <c r="H10190" s="12"/>
      <c r="J10190" s="29"/>
      <c r="K10190" s="45"/>
      <c r="L10190" s="45"/>
      <c r="M10190" s="45"/>
    </row>
    <row r="10191" spans="8:13" s="28" customFormat="1" x14ac:dyDescent="0.2">
      <c r="H10191" s="12"/>
      <c r="J10191" s="29"/>
      <c r="K10191" s="45"/>
      <c r="L10191" s="45"/>
      <c r="M10191" s="45"/>
    </row>
    <row r="10192" spans="8:13" s="28" customFormat="1" x14ac:dyDescent="0.2">
      <c r="H10192" s="12"/>
      <c r="J10192" s="29"/>
      <c r="K10192" s="45"/>
      <c r="L10192" s="45"/>
      <c r="M10192" s="45"/>
    </row>
    <row r="10193" spans="8:13" s="28" customFormat="1" x14ac:dyDescent="0.2">
      <c r="H10193" s="12"/>
      <c r="J10193" s="29"/>
      <c r="K10193" s="45"/>
      <c r="L10193" s="45"/>
      <c r="M10193" s="45"/>
    </row>
    <row r="10194" spans="8:13" s="28" customFormat="1" x14ac:dyDescent="0.2">
      <c r="H10194" s="12"/>
      <c r="J10194" s="29"/>
      <c r="K10194" s="45"/>
      <c r="L10194" s="45"/>
      <c r="M10194" s="45"/>
    </row>
    <row r="10195" spans="8:13" s="28" customFormat="1" x14ac:dyDescent="0.2">
      <c r="H10195" s="12"/>
      <c r="J10195" s="29"/>
      <c r="K10195" s="45"/>
      <c r="L10195" s="45"/>
      <c r="M10195" s="45"/>
    </row>
    <row r="10196" spans="8:13" s="28" customFormat="1" x14ac:dyDescent="0.2">
      <c r="H10196" s="12"/>
      <c r="J10196" s="29"/>
      <c r="K10196" s="45"/>
      <c r="L10196" s="45"/>
      <c r="M10196" s="45"/>
    </row>
    <row r="10197" spans="8:13" s="28" customFormat="1" x14ac:dyDescent="0.2">
      <c r="H10197" s="12"/>
      <c r="J10197" s="29"/>
      <c r="K10197" s="45"/>
      <c r="L10197" s="45"/>
      <c r="M10197" s="45"/>
    </row>
    <row r="10198" spans="8:13" s="28" customFormat="1" x14ac:dyDescent="0.2">
      <c r="H10198" s="12"/>
      <c r="J10198" s="29"/>
      <c r="K10198" s="45"/>
      <c r="L10198" s="45"/>
      <c r="M10198" s="45"/>
    </row>
    <row r="10199" spans="8:13" s="28" customFormat="1" x14ac:dyDescent="0.2">
      <c r="H10199" s="12"/>
      <c r="J10199" s="29"/>
      <c r="K10199" s="45"/>
      <c r="L10199" s="45"/>
      <c r="M10199" s="45"/>
    </row>
    <row r="10200" spans="8:13" s="28" customFormat="1" x14ac:dyDescent="0.2">
      <c r="H10200" s="12"/>
      <c r="J10200" s="29"/>
      <c r="K10200" s="45"/>
      <c r="L10200" s="45"/>
      <c r="M10200" s="45"/>
    </row>
    <row r="10201" spans="8:13" s="28" customFormat="1" x14ac:dyDescent="0.2">
      <c r="H10201" s="12"/>
      <c r="J10201" s="29"/>
      <c r="K10201" s="45"/>
      <c r="L10201" s="45"/>
      <c r="M10201" s="45"/>
    </row>
    <row r="10202" spans="8:13" s="28" customFormat="1" x14ac:dyDescent="0.2">
      <c r="H10202" s="12"/>
      <c r="J10202" s="29"/>
      <c r="K10202" s="45"/>
      <c r="L10202" s="45"/>
      <c r="M10202" s="45"/>
    </row>
    <row r="10203" spans="8:13" s="28" customFormat="1" x14ac:dyDescent="0.2">
      <c r="H10203" s="12"/>
      <c r="J10203" s="29"/>
      <c r="K10203" s="45"/>
      <c r="L10203" s="45"/>
      <c r="M10203" s="45"/>
    </row>
    <row r="10204" spans="8:13" s="28" customFormat="1" x14ac:dyDescent="0.2">
      <c r="H10204" s="12"/>
      <c r="J10204" s="29"/>
      <c r="K10204" s="45"/>
      <c r="L10204" s="45"/>
      <c r="M10204" s="45"/>
    </row>
    <row r="10205" spans="8:13" s="28" customFormat="1" x14ac:dyDescent="0.2">
      <c r="H10205" s="12"/>
      <c r="J10205" s="29"/>
      <c r="K10205" s="45"/>
      <c r="L10205" s="45"/>
      <c r="M10205" s="45"/>
    </row>
    <row r="10206" spans="8:13" s="28" customFormat="1" x14ac:dyDescent="0.2">
      <c r="H10206" s="12"/>
      <c r="J10206" s="29"/>
      <c r="K10206" s="45"/>
      <c r="L10206" s="45"/>
      <c r="M10206" s="45"/>
    </row>
    <row r="10207" spans="8:13" s="28" customFormat="1" x14ac:dyDescent="0.2">
      <c r="H10207" s="12"/>
      <c r="J10207" s="29"/>
      <c r="K10207" s="45"/>
      <c r="L10207" s="45"/>
      <c r="M10207" s="45"/>
    </row>
    <row r="10208" spans="8:13" s="28" customFormat="1" x14ac:dyDescent="0.2">
      <c r="H10208" s="12"/>
      <c r="J10208" s="29"/>
      <c r="K10208" s="45"/>
      <c r="L10208" s="45"/>
      <c r="M10208" s="45"/>
    </row>
    <row r="10209" spans="8:13" s="28" customFormat="1" x14ac:dyDescent="0.2">
      <c r="H10209" s="12"/>
      <c r="J10209" s="29"/>
      <c r="K10209" s="45"/>
      <c r="L10209" s="45"/>
      <c r="M10209" s="45"/>
    </row>
    <row r="10210" spans="8:13" s="28" customFormat="1" x14ac:dyDescent="0.2">
      <c r="H10210" s="12"/>
      <c r="J10210" s="29"/>
      <c r="K10210" s="45"/>
      <c r="L10210" s="45"/>
      <c r="M10210" s="45"/>
    </row>
    <row r="10211" spans="8:13" s="28" customFormat="1" x14ac:dyDescent="0.2">
      <c r="H10211" s="12"/>
      <c r="J10211" s="29"/>
      <c r="K10211" s="45"/>
      <c r="L10211" s="45"/>
      <c r="M10211" s="45"/>
    </row>
    <row r="10212" spans="8:13" s="28" customFormat="1" x14ac:dyDescent="0.2">
      <c r="H10212" s="12"/>
      <c r="J10212" s="29"/>
      <c r="K10212" s="45"/>
      <c r="L10212" s="45"/>
      <c r="M10212" s="45"/>
    </row>
    <row r="10213" spans="8:13" s="28" customFormat="1" x14ac:dyDescent="0.2">
      <c r="H10213" s="12"/>
      <c r="J10213" s="29"/>
      <c r="K10213" s="45"/>
      <c r="L10213" s="45"/>
      <c r="M10213" s="45"/>
    </row>
    <row r="10214" spans="8:13" s="28" customFormat="1" x14ac:dyDescent="0.2">
      <c r="H10214" s="12"/>
      <c r="J10214" s="29"/>
      <c r="K10214" s="45"/>
      <c r="L10214" s="45"/>
      <c r="M10214" s="45"/>
    </row>
    <row r="10215" spans="8:13" s="28" customFormat="1" x14ac:dyDescent="0.2">
      <c r="H10215" s="12"/>
      <c r="J10215" s="29"/>
      <c r="K10215" s="45"/>
      <c r="L10215" s="45"/>
      <c r="M10215" s="45"/>
    </row>
    <row r="10216" spans="8:13" s="28" customFormat="1" x14ac:dyDescent="0.2">
      <c r="H10216" s="12"/>
      <c r="J10216" s="29"/>
      <c r="K10216" s="45"/>
      <c r="L10216" s="45"/>
      <c r="M10216" s="45"/>
    </row>
    <row r="10217" spans="8:13" s="28" customFormat="1" x14ac:dyDescent="0.2">
      <c r="H10217" s="12"/>
      <c r="J10217" s="29"/>
      <c r="K10217" s="45"/>
      <c r="L10217" s="45"/>
      <c r="M10217" s="45"/>
    </row>
    <row r="10218" spans="8:13" s="28" customFormat="1" x14ac:dyDescent="0.2">
      <c r="H10218" s="12"/>
      <c r="J10218" s="29"/>
      <c r="K10218" s="45"/>
      <c r="L10218" s="45"/>
      <c r="M10218" s="45"/>
    </row>
    <row r="10219" spans="8:13" s="28" customFormat="1" x14ac:dyDescent="0.2">
      <c r="H10219" s="12"/>
      <c r="J10219" s="29"/>
      <c r="K10219" s="45"/>
      <c r="L10219" s="45"/>
      <c r="M10219" s="45"/>
    </row>
    <row r="10220" spans="8:13" s="28" customFormat="1" x14ac:dyDescent="0.2">
      <c r="H10220" s="12"/>
      <c r="J10220" s="29"/>
      <c r="K10220" s="45"/>
      <c r="L10220" s="45"/>
      <c r="M10220" s="45"/>
    </row>
    <row r="10221" spans="8:13" s="28" customFormat="1" x14ac:dyDescent="0.2">
      <c r="H10221" s="12"/>
      <c r="J10221" s="29"/>
      <c r="K10221" s="45"/>
      <c r="L10221" s="45"/>
      <c r="M10221" s="45"/>
    </row>
    <row r="10222" spans="8:13" s="28" customFormat="1" x14ac:dyDescent="0.2">
      <c r="H10222" s="12"/>
      <c r="J10222" s="29"/>
      <c r="K10222" s="45"/>
      <c r="L10222" s="45"/>
      <c r="M10222" s="45"/>
    </row>
    <row r="10223" spans="8:13" s="28" customFormat="1" x14ac:dyDescent="0.2">
      <c r="H10223" s="12"/>
      <c r="J10223" s="29"/>
      <c r="K10223" s="45"/>
      <c r="L10223" s="45"/>
      <c r="M10223" s="45"/>
    </row>
    <row r="10224" spans="8:13" s="28" customFormat="1" x14ac:dyDescent="0.2">
      <c r="H10224" s="12"/>
      <c r="J10224" s="29"/>
      <c r="K10224" s="45"/>
      <c r="L10224" s="45"/>
      <c r="M10224" s="45"/>
    </row>
    <row r="10225" spans="8:13" s="28" customFormat="1" x14ac:dyDescent="0.2">
      <c r="H10225" s="12"/>
      <c r="J10225" s="29"/>
      <c r="K10225" s="45"/>
      <c r="L10225" s="45"/>
      <c r="M10225" s="45"/>
    </row>
    <row r="10226" spans="8:13" s="28" customFormat="1" x14ac:dyDescent="0.2">
      <c r="H10226" s="12"/>
      <c r="J10226" s="29"/>
      <c r="K10226" s="45"/>
      <c r="L10226" s="45"/>
      <c r="M10226" s="45"/>
    </row>
    <row r="10227" spans="8:13" s="28" customFormat="1" x14ac:dyDescent="0.2">
      <c r="H10227" s="12"/>
      <c r="J10227" s="29"/>
      <c r="K10227" s="45"/>
      <c r="L10227" s="45"/>
      <c r="M10227" s="45"/>
    </row>
    <row r="10228" spans="8:13" s="28" customFormat="1" x14ac:dyDescent="0.2">
      <c r="H10228" s="12"/>
      <c r="J10228" s="29"/>
      <c r="K10228" s="45"/>
      <c r="L10228" s="45"/>
      <c r="M10228" s="45"/>
    </row>
    <row r="10229" spans="8:13" s="28" customFormat="1" x14ac:dyDescent="0.2">
      <c r="H10229" s="12"/>
      <c r="J10229" s="29"/>
      <c r="K10229" s="45"/>
      <c r="L10229" s="45"/>
      <c r="M10229" s="45"/>
    </row>
    <row r="10230" spans="8:13" s="28" customFormat="1" x14ac:dyDescent="0.2">
      <c r="H10230" s="12"/>
      <c r="J10230" s="29"/>
      <c r="K10230" s="45"/>
      <c r="L10230" s="45"/>
      <c r="M10230" s="45"/>
    </row>
    <row r="10231" spans="8:13" s="28" customFormat="1" x14ac:dyDescent="0.2">
      <c r="H10231" s="12"/>
      <c r="J10231" s="29"/>
      <c r="K10231" s="45"/>
      <c r="L10231" s="45"/>
      <c r="M10231" s="45"/>
    </row>
    <row r="10232" spans="8:13" s="28" customFormat="1" x14ac:dyDescent="0.2">
      <c r="H10232" s="12"/>
      <c r="J10232" s="29"/>
      <c r="K10232" s="45"/>
      <c r="L10232" s="45"/>
      <c r="M10232" s="45"/>
    </row>
    <row r="10233" spans="8:13" s="28" customFormat="1" x14ac:dyDescent="0.2">
      <c r="H10233" s="12"/>
      <c r="J10233" s="29"/>
      <c r="K10233" s="45"/>
      <c r="L10233" s="45"/>
      <c r="M10233" s="45"/>
    </row>
    <row r="10234" spans="8:13" s="28" customFormat="1" x14ac:dyDescent="0.2">
      <c r="H10234" s="12"/>
      <c r="J10234" s="29"/>
      <c r="K10234" s="45"/>
      <c r="L10234" s="45"/>
      <c r="M10234" s="45"/>
    </row>
    <row r="10235" spans="8:13" s="28" customFormat="1" x14ac:dyDescent="0.2">
      <c r="H10235" s="12"/>
      <c r="J10235" s="29"/>
      <c r="K10235" s="45"/>
      <c r="L10235" s="45"/>
      <c r="M10235" s="45"/>
    </row>
    <row r="10236" spans="8:13" s="28" customFormat="1" x14ac:dyDescent="0.2">
      <c r="H10236" s="12"/>
      <c r="J10236" s="29"/>
      <c r="K10236" s="45"/>
      <c r="L10236" s="45"/>
      <c r="M10236" s="45"/>
    </row>
    <row r="10237" spans="8:13" s="28" customFormat="1" x14ac:dyDescent="0.2">
      <c r="H10237" s="12"/>
      <c r="J10237" s="29"/>
      <c r="K10237" s="45"/>
      <c r="L10237" s="45"/>
      <c r="M10237" s="45"/>
    </row>
    <row r="10238" spans="8:13" s="28" customFormat="1" x14ac:dyDescent="0.2">
      <c r="H10238" s="12"/>
      <c r="J10238" s="29"/>
      <c r="K10238" s="45"/>
      <c r="L10238" s="45"/>
      <c r="M10238" s="45"/>
    </row>
    <row r="10239" spans="8:13" s="28" customFormat="1" x14ac:dyDescent="0.2">
      <c r="H10239" s="12"/>
      <c r="J10239" s="29"/>
      <c r="K10239" s="45"/>
      <c r="L10239" s="45"/>
      <c r="M10239" s="45"/>
    </row>
    <row r="10240" spans="8:13" s="28" customFormat="1" x14ac:dyDescent="0.2">
      <c r="H10240" s="12"/>
      <c r="J10240" s="29"/>
      <c r="K10240" s="45"/>
      <c r="L10240" s="45"/>
      <c r="M10240" s="45"/>
    </row>
    <row r="10241" spans="8:13" s="28" customFormat="1" x14ac:dyDescent="0.2">
      <c r="H10241" s="12"/>
      <c r="J10241" s="29"/>
      <c r="K10241" s="45"/>
      <c r="L10241" s="45"/>
      <c r="M10241" s="45"/>
    </row>
    <row r="10242" spans="8:13" s="28" customFormat="1" x14ac:dyDescent="0.2">
      <c r="H10242" s="12"/>
      <c r="J10242" s="29"/>
      <c r="K10242" s="45"/>
      <c r="L10242" s="45"/>
      <c r="M10242" s="45"/>
    </row>
    <row r="10243" spans="8:13" s="28" customFormat="1" x14ac:dyDescent="0.2">
      <c r="H10243" s="12"/>
      <c r="J10243" s="29"/>
      <c r="K10243" s="45"/>
      <c r="L10243" s="45"/>
      <c r="M10243" s="45"/>
    </row>
    <row r="10244" spans="8:13" s="28" customFormat="1" x14ac:dyDescent="0.2">
      <c r="H10244" s="12"/>
      <c r="J10244" s="29"/>
      <c r="K10244" s="45"/>
      <c r="L10244" s="45"/>
      <c r="M10244" s="45"/>
    </row>
    <row r="10245" spans="8:13" s="28" customFormat="1" x14ac:dyDescent="0.2">
      <c r="H10245" s="12"/>
      <c r="J10245" s="29"/>
      <c r="K10245" s="45"/>
      <c r="L10245" s="45"/>
      <c r="M10245" s="45"/>
    </row>
    <row r="10246" spans="8:13" s="28" customFormat="1" x14ac:dyDescent="0.2">
      <c r="H10246" s="12"/>
      <c r="J10246" s="29"/>
      <c r="K10246" s="45"/>
      <c r="L10246" s="45"/>
      <c r="M10246" s="45"/>
    </row>
    <row r="10247" spans="8:13" s="28" customFormat="1" x14ac:dyDescent="0.2">
      <c r="H10247" s="12"/>
      <c r="J10247" s="29"/>
      <c r="K10247" s="45"/>
      <c r="L10247" s="45"/>
      <c r="M10247" s="45"/>
    </row>
    <row r="10248" spans="8:13" s="28" customFormat="1" x14ac:dyDescent="0.2">
      <c r="H10248" s="12"/>
      <c r="J10248" s="29"/>
      <c r="K10248" s="45"/>
      <c r="L10248" s="45"/>
      <c r="M10248" s="45"/>
    </row>
    <row r="10249" spans="8:13" s="28" customFormat="1" x14ac:dyDescent="0.2">
      <c r="H10249" s="12"/>
      <c r="J10249" s="29"/>
      <c r="K10249" s="45"/>
      <c r="L10249" s="45"/>
      <c r="M10249" s="45"/>
    </row>
    <row r="10250" spans="8:13" s="28" customFormat="1" x14ac:dyDescent="0.2">
      <c r="H10250" s="12"/>
      <c r="J10250" s="29"/>
      <c r="K10250" s="45"/>
      <c r="L10250" s="45"/>
      <c r="M10250" s="45"/>
    </row>
    <row r="10251" spans="8:13" s="28" customFormat="1" x14ac:dyDescent="0.2">
      <c r="H10251" s="12"/>
      <c r="J10251" s="29"/>
      <c r="K10251" s="45"/>
      <c r="L10251" s="45"/>
      <c r="M10251" s="45"/>
    </row>
    <row r="10252" spans="8:13" s="28" customFormat="1" x14ac:dyDescent="0.2">
      <c r="H10252" s="12"/>
      <c r="J10252" s="29"/>
      <c r="K10252" s="45"/>
      <c r="L10252" s="45"/>
      <c r="M10252" s="45"/>
    </row>
    <row r="10253" spans="8:13" s="28" customFormat="1" x14ac:dyDescent="0.2">
      <c r="H10253" s="12"/>
      <c r="J10253" s="29"/>
      <c r="K10253" s="45"/>
      <c r="L10253" s="45"/>
      <c r="M10253" s="45"/>
    </row>
    <row r="10254" spans="8:13" s="28" customFormat="1" x14ac:dyDescent="0.2">
      <c r="H10254" s="12"/>
      <c r="J10254" s="29"/>
      <c r="K10254" s="45"/>
      <c r="L10254" s="45"/>
      <c r="M10254" s="45"/>
    </row>
    <row r="10255" spans="8:13" s="28" customFormat="1" x14ac:dyDescent="0.2">
      <c r="H10255" s="12"/>
      <c r="J10255" s="29"/>
      <c r="K10255" s="45"/>
      <c r="L10255" s="45"/>
      <c r="M10255" s="45"/>
    </row>
    <row r="10256" spans="8:13" s="28" customFormat="1" x14ac:dyDescent="0.2">
      <c r="H10256" s="12"/>
      <c r="J10256" s="29"/>
      <c r="K10256" s="45"/>
      <c r="L10256" s="45"/>
      <c r="M10256" s="45"/>
    </row>
    <row r="10257" spans="8:13" s="28" customFormat="1" x14ac:dyDescent="0.2">
      <c r="H10257" s="12"/>
      <c r="J10257" s="29"/>
      <c r="K10257" s="45"/>
      <c r="L10257" s="45"/>
      <c r="M10257" s="45"/>
    </row>
    <row r="10258" spans="8:13" s="28" customFormat="1" x14ac:dyDescent="0.2">
      <c r="H10258" s="12"/>
      <c r="J10258" s="29"/>
      <c r="K10258" s="45"/>
      <c r="L10258" s="45"/>
      <c r="M10258" s="45"/>
    </row>
    <row r="10259" spans="8:13" s="28" customFormat="1" x14ac:dyDescent="0.2">
      <c r="H10259" s="12"/>
      <c r="J10259" s="29"/>
      <c r="K10259" s="45"/>
      <c r="L10259" s="45"/>
      <c r="M10259" s="45"/>
    </row>
    <row r="10260" spans="8:13" s="28" customFormat="1" x14ac:dyDescent="0.2">
      <c r="H10260" s="12"/>
      <c r="J10260" s="29"/>
      <c r="K10260" s="45"/>
      <c r="L10260" s="45"/>
      <c r="M10260" s="45"/>
    </row>
    <row r="10261" spans="8:13" s="28" customFormat="1" x14ac:dyDescent="0.2">
      <c r="H10261" s="12"/>
      <c r="J10261" s="29"/>
      <c r="K10261" s="45"/>
      <c r="L10261" s="45"/>
      <c r="M10261" s="45"/>
    </row>
    <row r="10262" spans="8:13" s="28" customFormat="1" x14ac:dyDescent="0.2">
      <c r="H10262" s="12"/>
      <c r="J10262" s="29"/>
      <c r="K10262" s="45"/>
      <c r="L10262" s="45"/>
      <c r="M10262" s="45"/>
    </row>
    <row r="10263" spans="8:13" s="28" customFormat="1" x14ac:dyDescent="0.2">
      <c r="H10263" s="12"/>
      <c r="J10263" s="29"/>
      <c r="K10263" s="45"/>
      <c r="L10263" s="45"/>
      <c r="M10263" s="45"/>
    </row>
    <row r="10264" spans="8:13" s="28" customFormat="1" x14ac:dyDescent="0.2">
      <c r="H10264" s="12"/>
      <c r="J10264" s="29"/>
      <c r="K10264" s="45"/>
      <c r="L10264" s="45"/>
      <c r="M10264" s="45"/>
    </row>
    <row r="10265" spans="8:13" s="28" customFormat="1" x14ac:dyDescent="0.2">
      <c r="H10265" s="12"/>
      <c r="J10265" s="29"/>
      <c r="K10265" s="45"/>
      <c r="L10265" s="45"/>
      <c r="M10265" s="45"/>
    </row>
    <row r="10266" spans="8:13" s="28" customFormat="1" x14ac:dyDescent="0.2">
      <c r="H10266" s="12"/>
      <c r="J10266" s="29"/>
      <c r="K10266" s="45"/>
      <c r="L10266" s="45"/>
      <c r="M10266" s="45"/>
    </row>
    <row r="10267" spans="8:13" s="28" customFormat="1" x14ac:dyDescent="0.2">
      <c r="H10267" s="12"/>
      <c r="J10267" s="29"/>
      <c r="K10267" s="45"/>
      <c r="L10267" s="45"/>
      <c r="M10267" s="45"/>
    </row>
    <row r="10268" spans="8:13" s="28" customFormat="1" x14ac:dyDescent="0.2">
      <c r="H10268" s="12"/>
      <c r="J10268" s="29"/>
      <c r="K10268" s="45"/>
      <c r="L10268" s="45"/>
      <c r="M10268" s="45"/>
    </row>
    <row r="10269" spans="8:13" s="28" customFormat="1" x14ac:dyDescent="0.2">
      <c r="H10269" s="12"/>
      <c r="J10269" s="29"/>
      <c r="K10269" s="45"/>
      <c r="L10269" s="45"/>
      <c r="M10269" s="45"/>
    </row>
    <row r="10270" spans="8:13" s="28" customFormat="1" x14ac:dyDescent="0.2">
      <c r="H10270" s="12"/>
      <c r="J10270" s="29"/>
      <c r="K10270" s="45"/>
      <c r="L10270" s="45"/>
      <c r="M10270" s="45"/>
    </row>
    <row r="10271" spans="8:13" s="28" customFormat="1" x14ac:dyDescent="0.2">
      <c r="H10271" s="12"/>
      <c r="J10271" s="29"/>
      <c r="K10271" s="45"/>
      <c r="L10271" s="45"/>
      <c r="M10271" s="45"/>
    </row>
    <row r="10272" spans="8:13" s="28" customFormat="1" x14ac:dyDescent="0.2">
      <c r="H10272" s="12"/>
      <c r="J10272" s="29"/>
      <c r="K10272" s="45"/>
      <c r="L10272" s="45"/>
      <c r="M10272" s="45"/>
    </row>
    <row r="10273" spans="8:13" s="28" customFormat="1" x14ac:dyDescent="0.2">
      <c r="H10273" s="12"/>
      <c r="J10273" s="29"/>
      <c r="K10273" s="45"/>
      <c r="L10273" s="45"/>
      <c r="M10273" s="45"/>
    </row>
    <row r="10274" spans="8:13" s="28" customFormat="1" x14ac:dyDescent="0.2">
      <c r="H10274" s="12"/>
      <c r="J10274" s="29"/>
      <c r="K10274" s="45"/>
      <c r="L10274" s="45"/>
      <c r="M10274" s="45"/>
    </row>
    <row r="10275" spans="8:13" s="28" customFormat="1" x14ac:dyDescent="0.2">
      <c r="H10275" s="12"/>
      <c r="J10275" s="29"/>
      <c r="K10275" s="45"/>
      <c r="L10275" s="45"/>
      <c r="M10275" s="45"/>
    </row>
    <row r="10276" spans="8:13" s="28" customFormat="1" x14ac:dyDescent="0.2">
      <c r="H10276" s="12"/>
      <c r="J10276" s="29"/>
      <c r="K10276" s="45"/>
      <c r="L10276" s="45"/>
      <c r="M10276" s="45"/>
    </row>
    <row r="10277" spans="8:13" s="28" customFormat="1" x14ac:dyDescent="0.2">
      <c r="H10277" s="12"/>
      <c r="J10277" s="29"/>
      <c r="K10277" s="45"/>
      <c r="L10277" s="45"/>
      <c r="M10277" s="45"/>
    </row>
    <row r="10278" spans="8:13" s="28" customFormat="1" x14ac:dyDescent="0.2">
      <c r="H10278" s="12"/>
      <c r="J10278" s="29"/>
      <c r="K10278" s="45"/>
      <c r="L10278" s="45"/>
      <c r="M10278" s="45"/>
    </row>
    <row r="10279" spans="8:13" s="28" customFormat="1" x14ac:dyDescent="0.2">
      <c r="H10279" s="12"/>
      <c r="J10279" s="29"/>
      <c r="K10279" s="45"/>
      <c r="L10279" s="45"/>
      <c r="M10279" s="45"/>
    </row>
    <row r="10280" spans="8:13" s="28" customFormat="1" x14ac:dyDescent="0.2">
      <c r="H10280" s="12"/>
      <c r="J10280" s="29"/>
      <c r="K10280" s="45"/>
      <c r="L10280" s="45"/>
      <c r="M10280" s="45"/>
    </row>
    <row r="10281" spans="8:13" s="28" customFormat="1" x14ac:dyDescent="0.2">
      <c r="H10281" s="12"/>
      <c r="J10281" s="29"/>
      <c r="K10281" s="45"/>
      <c r="L10281" s="45"/>
      <c r="M10281" s="45"/>
    </row>
    <row r="10282" spans="8:13" s="28" customFormat="1" x14ac:dyDescent="0.2">
      <c r="H10282" s="12"/>
      <c r="J10282" s="29"/>
      <c r="K10282" s="45"/>
      <c r="L10282" s="45"/>
      <c r="M10282" s="45"/>
    </row>
    <row r="10283" spans="8:13" s="28" customFormat="1" x14ac:dyDescent="0.2">
      <c r="H10283" s="12"/>
      <c r="J10283" s="29"/>
      <c r="K10283" s="45"/>
      <c r="L10283" s="45"/>
      <c r="M10283" s="45"/>
    </row>
    <row r="10284" spans="8:13" s="28" customFormat="1" x14ac:dyDescent="0.2">
      <c r="H10284" s="12"/>
      <c r="J10284" s="29"/>
      <c r="K10284" s="45"/>
      <c r="L10284" s="45"/>
      <c r="M10284" s="45"/>
    </row>
    <row r="10285" spans="8:13" s="28" customFormat="1" x14ac:dyDescent="0.2">
      <c r="H10285" s="12"/>
      <c r="J10285" s="29"/>
      <c r="K10285" s="45"/>
      <c r="L10285" s="45"/>
      <c r="M10285" s="45"/>
    </row>
    <row r="10286" spans="8:13" s="28" customFormat="1" x14ac:dyDescent="0.2">
      <c r="H10286" s="12"/>
      <c r="J10286" s="29"/>
      <c r="K10286" s="45"/>
      <c r="L10286" s="45"/>
      <c r="M10286" s="45"/>
    </row>
    <row r="10287" spans="8:13" s="28" customFormat="1" x14ac:dyDescent="0.2">
      <c r="H10287" s="12"/>
      <c r="J10287" s="29"/>
      <c r="K10287" s="45"/>
      <c r="L10287" s="45"/>
      <c r="M10287" s="45"/>
    </row>
    <row r="10288" spans="8:13" s="28" customFormat="1" x14ac:dyDescent="0.2">
      <c r="H10288" s="12"/>
      <c r="J10288" s="29"/>
      <c r="K10288" s="45"/>
      <c r="L10288" s="45"/>
      <c r="M10288" s="45"/>
    </row>
    <row r="10289" spans="8:13" s="28" customFormat="1" x14ac:dyDescent="0.2">
      <c r="H10289" s="12"/>
      <c r="J10289" s="29"/>
      <c r="K10289" s="45"/>
      <c r="L10289" s="45"/>
      <c r="M10289" s="45"/>
    </row>
    <row r="10290" spans="8:13" s="28" customFormat="1" x14ac:dyDescent="0.2">
      <c r="H10290" s="12"/>
      <c r="J10290" s="29"/>
      <c r="K10290" s="45"/>
      <c r="L10290" s="45"/>
      <c r="M10290" s="45"/>
    </row>
    <row r="10291" spans="8:13" s="28" customFormat="1" x14ac:dyDescent="0.2">
      <c r="H10291" s="12"/>
      <c r="J10291" s="29"/>
      <c r="K10291" s="45"/>
      <c r="L10291" s="45"/>
      <c r="M10291" s="45"/>
    </row>
    <row r="10292" spans="8:13" s="28" customFormat="1" x14ac:dyDescent="0.2">
      <c r="H10292" s="12"/>
      <c r="J10292" s="29"/>
      <c r="K10292" s="45"/>
      <c r="L10292" s="45"/>
      <c r="M10292" s="45"/>
    </row>
    <row r="10293" spans="8:13" s="28" customFormat="1" x14ac:dyDescent="0.2">
      <c r="H10293" s="12"/>
      <c r="J10293" s="29"/>
      <c r="K10293" s="45"/>
      <c r="L10293" s="45"/>
      <c r="M10293" s="45"/>
    </row>
    <row r="10294" spans="8:13" s="28" customFormat="1" x14ac:dyDescent="0.2">
      <c r="H10294" s="12"/>
      <c r="J10294" s="29"/>
      <c r="K10294" s="45"/>
      <c r="L10294" s="45"/>
      <c r="M10294" s="45"/>
    </row>
    <row r="10295" spans="8:13" s="28" customFormat="1" x14ac:dyDescent="0.2">
      <c r="H10295" s="12"/>
      <c r="J10295" s="29"/>
      <c r="K10295" s="45"/>
      <c r="L10295" s="45"/>
      <c r="M10295" s="45"/>
    </row>
    <row r="10296" spans="8:13" s="28" customFormat="1" x14ac:dyDescent="0.2">
      <c r="H10296" s="12"/>
      <c r="J10296" s="29"/>
      <c r="K10296" s="45"/>
      <c r="L10296" s="45"/>
      <c r="M10296" s="45"/>
    </row>
    <row r="10297" spans="8:13" s="28" customFormat="1" x14ac:dyDescent="0.2">
      <c r="H10297" s="12"/>
      <c r="J10297" s="29"/>
      <c r="K10297" s="45"/>
      <c r="L10297" s="45"/>
      <c r="M10297" s="45"/>
    </row>
    <row r="10298" spans="8:13" s="28" customFormat="1" x14ac:dyDescent="0.2">
      <c r="H10298" s="12"/>
      <c r="J10298" s="29"/>
      <c r="K10298" s="45"/>
      <c r="L10298" s="45"/>
      <c r="M10298" s="45"/>
    </row>
    <row r="10299" spans="8:13" s="28" customFormat="1" x14ac:dyDescent="0.2">
      <c r="H10299" s="12"/>
      <c r="J10299" s="29"/>
      <c r="K10299" s="45"/>
      <c r="L10299" s="45"/>
      <c r="M10299" s="45"/>
    </row>
    <row r="10300" spans="8:13" s="28" customFormat="1" x14ac:dyDescent="0.2">
      <c r="H10300" s="12"/>
      <c r="J10300" s="29"/>
      <c r="K10300" s="45"/>
      <c r="L10300" s="45"/>
      <c r="M10300" s="45"/>
    </row>
    <row r="10301" spans="8:13" s="28" customFormat="1" x14ac:dyDescent="0.2">
      <c r="H10301" s="12"/>
      <c r="J10301" s="29"/>
      <c r="K10301" s="45"/>
      <c r="L10301" s="45"/>
      <c r="M10301" s="45"/>
    </row>
    <row r="10302" spans="8:13" s="28" customFormat="1" x14ac:dyDescent="0.2">
      <c r="H10302" s="12"/>
      <c r="J10302" s="29"/>
      <c r="K10302" s="45"/>
      <c r="L10302" s="45"/>
      <c r="M10302" s="45"/>
    </row>
    <row r="10303" spans="8:13" s="28" customFormat="1" x14ac:dyDescent="0.2">
      <c r="H10303" s="12"/>
      <c r="J10303" s="29"/>
      <c r="K10303" s="45"/>
      <c r="L10303" s="45"/>
      <c r="M10303" s="45"/>
    </row>
    <row r="10304" spans="8:13" s="28" customFormat="1" x14ac:dyDescent="0.2">
      <c r="H10304" s="12"/>
      <c r="J10304" s="29"/>
      <c r="K10304" s="45"/>
      <c r="L10304" s="45"/>
      <c r="M10304" s="45"/>
    </row>
    <row r="10305" spans="8:13" s="28" customFormat="1" x14ac:dyDescent="0.2">
      <c r="H10305" s="12"/>
      <c r="J10305" s="29"/>
      <c r="K10305" s="45"/>
      <c r="L10305" s="45"/>
      <c r="M10305" s="45"/>
    </row>
    <row r="10306" spans="8:13" s="28" customFormat="1" x14ac:dyDescent="0.2">
      <c r="H10306" s="12"/>
      <c r="J10306" s="29"/>
      <c r="K10306" s="45"/>
      <c r="L10306" s="45"/>
      <c r="M10306" s="45"/>
    </row>
    <row r="10307" spans="8:13" s="28" customFormat="1" x14ac:dyDescent="0.2">
      <c r="H10307" s="12"/>
      <c r="J10307" s="29"/>
      <c r="K10307" s="45"/>
      <c r="L10307" s="45"/>
      <c r="M10307" s="45"/>
    </row>
    <row r="10308" spans="8:13" s="28" customFormat="1" x14ac:dyDescent="0.2">
      <c r="H10308" s="12"/>
      <c r="J10308" s="29"/>
      <c r="K10308" s="45"/>
      <c r="L10308" s="45"/>
      <c r="M10308" s="45"/>
    </row>
    <row r="10309" spans="8:13" s="28" customFormat="1" x14ac:dyDescent="0.2">
      <c r="H10309" s="12"/>
      <c r="J10309" s="29"/>
      <c r="K10309" s="45"/>
      <c r="L10309" s="45"/>
      <c r="M10309" s="45"/>
    </row>
    <row r="10310" spans="8:13" s="28" customFormat="1" x14ac:dyDescent="0.2">
      <c r="H10310" s="12"/>
      <c r="J10310" s="29"/>
      <c r="K10310" s="45"/>
      <c r="L10310" s="45"/>
      <c r="M10310" s="45"/>
    </row>
    <row r="10311" spans="8:13" s="28" customFormat="1" x14ac:dyDescent="0.2">
      <c r="H10311" s="12"/>
      <c r="J10311" s="29"/>
      <c r="K10311" s="45"/>
      <c r="L10311" s="45"/>
      <c r="M10311" s="45"/>
    </row>
    <row r="10312" spans="8:13" s="28" customFormat="1" x14ac:dyDescent="0.2">
      <c r="H10312" s="12"/>
      <c r="J10312" s="29"/>
      <c r="K10312" s="45"/>
      <c r="L10312" s="45"/>
      <c r="M10312" s="45"/>
    </row>
    <row r="10313" spans="8:13" s="28" customFormat="1" x14ac:dyDescent="0.2">
      <c r="H10313" s="12"/>
      <c r="J10313" s="29"/>
      <c r="K10313" s="45"/>
      <c r="L10313" s="45"/>
      <c r="M10313" s="45"/>
    </row>
    <row r="10314" spans="8:13" s="28" customFormat="1" x14ac:dyDescent="0.2">
      <c r="H10314" s="12"/>
      <c r="J10314" s="29"/>
      <c r="K10314" s="45"/>
      <c r="L10314" s="45"/>
      <c r="M10314" s="45"/>
    </row>
    <row r="10315" spans="8:13" s="28" customFormat="1" x14ac:dyDescent="0.2">
      <c r="H10315" s="12"/>
      <c r="J10315" s="29"/>
      <c r="K10315" s="45"/>
      <c r="L10315" s="45"/>
      <c r="M10315" s="45"/>
    </row>
    <row r="10316" spans="8:13" s="28" customFormat="1" x14ac:dyDescent="0.2">
      <c r="H10316" s="12"/>
      <c r="J10316" s="29"/>
      <c r="K10316" s="45"/>
      <c r="L10316" s="45"/>
      <c r="M10316" s="45"/>
    </row>
    <row r="10317" spans="8:13" s="28" customFormat="1" x14ac:dyDescent="0.2">
      <c r="H10317" s="12"/>
      <c r="J10317" s="29"/>
      <c r="K10317" s="45"/>
      <c r="L10317" s="45"/>
      <c r="M10317" s="45"/>
    </row>
    <row r="10318" spans="8:13" s="28" customFormat="1" x14ac:dyDescent="0.2">
      <c r="H10318" s="12"/>
      <c r="J10318" s="29"/>
      <c r="K10318" s="45"/>
      <c r="L10318" s="45"/>
      <c r="M10318" s="45"/>
    </row>
    <row r="10319" spans="8:13" s="28" customFormat="1" x14ac:dyDescent="0.2">
      <c r="H10319" s="12"/>
      <c r="J10319" s="29"/>
      <c r="K10319" s="45"/>
      <c r="L10319" s="45"/>
      <c r="M10319" s="45"/>
    </row>
    <row r="10320" spans="8:13" s="28" customFormat="1" x14ac:dyDescent="0.2">
      <c r="H10320" s="12"/>
      <c r="J10320" s="29"/>
      <c r="K10320" s="45"/>
      <c r="L10320" s="45"/>
      <c r="M10320" s="45"/>
    </row>
    <row r="10321" spans="8:13" s="28" customFormat="1" x14ac:dyDescent="0.2">
      <c r="H10321" s="12"/>
      <c r="J10321" s="29"/>
      <c r="K10321" s="45"/>
      <c r="L10321" s="45"/>
      <c r="M10321" s="45"/>
    </row>
    <row r="10322" spans="8:13" s="28" customFormat="1" x14ac:dyDescent="0.2">
      <c r="H10322" s="12"/>
      <c r="J10322" s="29"/>
      <c r="K10322" s="45"/>
      <c r="L10322" s="45"/>
      <c r="M10322" s="45"/>
    </row>
    <row r="10323" spans="8:13" s="28" customFormat="1" x14ac:dyDescent="0.2">
      <c r="H10323" s="12"/>
      <c r="J10323" s="29"/>
      <c r="K10323" s="45"/>
      <c r="L10323" s="45"/>
      <c r="M10323" s="45"/>
    </row>
    <row r="10324" spans="8:13" s="28" customFormat="1" x14ac:dyDescent="0.2">
      <c r="H10324" s="12"/>
      <c r="J10324" s="29"/>
      <c r="K10324" s="45"/>
      <c r="L10324" s="45"/>
      <c r="M10324" s="45"/>
    </row>
    <row r="10325" spans="8:13" s="28" customFormat="1" x14ac:dyDescent="0.2">
      <c r="H10325" s="12"/>
      <c r="J10325" s="29"/>
      <c r="K10325" s="45"/>
      <c r="L10325" s="45"/>
      <c r="M10325" s="45"/>
    </row>
    <row r="10326" spans="8:13" s="28" customFormat="1" x14ac:dyDescent="0.2">
      <c r="H10326" s="12"/>
      <c r="J10326" s="29"/>
      <c r="K10326" s="45"/>
      <c r="L10326" s="45"/>
      <c r="M10326" s="45"/>
    </row>
    <row r="10327" spans="8:13" s="28" customFormat="1" x14ac:dyDescent="0.2">
      <c r="H10327" s="12"/>
      <c r="J10327" s="29"/>
      <c r="K10327" s="45"/>
      <c r="L10327" s="45"/>
      <c r="M10327" s="45"/>
    </row>
    <row r="10328" spans="8:13" s="28" customFormat="1" x14ac:dyDescent="0.2">
      <c r="H10328" s="12"/>
      <c r="J10328" s="29"/>
      <c r="K10328" s="45"/>
      <c r="L10328" s="45"/>
      <c r="M10328" s="45"/>
    </row>
    <row r="10329" spans="8:13" s="28" customFormat="1" x14ac:dyDescent="0.2">
      <c r="H10329" s="12"/>
      <c r="J10329" s="29"/>
      <c r="K10329" s="45"/>
      <c r="L10329" s="45"/>
      <c r="M10329" s="45"/>
    </row>
    <row r="10330" spans="8:13" s="28" customFormat="1" x14ac:dyDescent="0.2">
      <c r="H10330" s="12"/>
      <c r="J10330" s="29"/>
      <c r="K10330" s="45"/>
      <c r="L10330" s="45"/>
      <c r="M10330" s="45"/>
    </row>
    <row r="10331" spans="8:13" s="28" customFormat="1" x14ac:dyDescent="0.2">
      <c r="H10331" s="12"/>
      <c r="J10331" s="29"/>
      <c r="K10331" s="45"/>
      <c r="L10331" s="45"/>
      <c r="M10331" s="45"/>
    </row>
    <row r="10332" spans="8:13" s="28" customFormat="1" x14ac:dyDescent="0.2">
      <c r="H10332" s="12"/>
      <c r="J10332" s="29"/>
      <c r="K10332" s="45"/>
      <c r="L10332" s="45"/>
      <c r="M10332" s="45"/>
    </row>
    <row r="10333" spans="8:13" s="28" customFormat="1" x14ac:dyDescent="0.2">
      <c r="H10333" s="12"/>
      <c r="J10333" s="29"/>
      <c r="K10333" s="45"/>
      <c r="L10333" s="45"/>
      <c r="M10333" s="45"/>
    </row>
    <row r="10334" spans="8:13" s="28" customFormat="1" x14ac:dyDescent="0.2">
      <c r="H10334" s="12"/>
      <c r="J10334" s="29"/>
      <c r="K10334" s="45"/>
      <c r="L10334" s="45"/>
      <c r="M10334" s="45"/>
    </row>
    <row r="10335" spans="8:13" s="28" customFormat="1" x14ac:dyDescent="0.2">
      <c r="H10335" s="12"/>
      <c r="J10335" s="29"/>
      <c r="K10335" s="45"/>
      <c r="L10335" s="45"/>
      <c r="M10335" s="45"/>
    </row>
    <row r="10336" spans="8:13" s="28" customFormat="1" x14ac:dyDescent="0.2">
      <c r="H10336" s="12"/>
      <c r="J10336" s="29"/>
      <c r="K10336" s="45"/>
      <c r="L10336" s="45"/>
      <c r="M10336" s="45"/>
    </row>
    <row r="10337" spans="8:13" s="28" customFormat="1" x14ac:dyDescent="0.2">
      <c r="H10337" s="12"/>
      <c r="J10337" s="29"/>
      <c r="K10337" s="45"/>
      <c r="L10337" s="45"/>
      <c r="M10337" s="45"/>
    </row>
    <row r="10338" spans="8:13" s="28" customFormat="1" x14ac:dyDescent="0.2">
      <c r="H10338" s="12"/>
      <c r="J10338" s="29"/>
      <c r="K10338" s="45"/>
      <c r="L10338" s="45"/>
      <c r="M10338" s="45"/>
    </row>
    <row r="10339" spans="8:13" s="28" customFormat="1" x14ac:dyDescent="0.2">
      <c r="H10339" s="12"/>
      <c r="J10339" s="29"/>
      <c r="K10339" s="45"/>
      <c r="L10339" s="45"/>
      <c r="M10339" s="45"/>
    </row>
    <row r="10340" spans="8:13" s="28" customFormat="1" x14ac:dyDescent="0.2">
      <c r="H10340" s="12"/>
      <c r="J10340" s="29"/>
      <c r="K10340" s="45"/>
      <c r="L10340" s="45"/>
      <c r="M10340" s="45"/>
    </row>
    <row r="10341" spans="8:13" s="28" customFormat="1" x14ac:dyDescent="0.2">
      <c r="H10341" s="12"/>
      <c r="J10341" s="29"/>
      <c r="K10341" s="45"/>
      <c r="L10341" s="45"/>
      <c r="M10341" s="45"/>
    </row>
    <row r="10342" spans="8:13" s="28" customFormat="1" x14ac:dyDescent="0.2">
      <c r="H10342" s="12"/>
      <c r="J10342" s="29"/>
      <c r="K10342" s="45"/>
      <c r="L10342" s="45"/>
      <c r="M10342" s="45"/>
    </row>
    <row r="10343" spans="8:13" s="28" customFormat="1" x14ac:dyDescent="0.2">
      <c r="H10343" s="12"/>
      <c r="J10343" s="29"/>
      <c r="K10343" s="45"/>
      <c r="L10343" s="45"/>
      <c r="M10343" s="45"/>
    </row>
    <row r="10344" spans="8:13" s="28" customFormat="1" x14ac:dyDescent="0.2">
      <c r="H10344" s="12"/>
      <c r="J10344" s="29"/>
      <c r="K10344" s="45"/>
      <c r="L10344" s="45"/>
      <c r="M10344" s="45"/>
    </row>
    <row r="10345" spans="8:13" s="28" customFormat="1" x14ac:dyDescent="0.2">
      <c r="H10345" s="12"/>
      <c r="J10345" s="29"/>
      <c r="K10345" s="45"/>
      <c r="L10345" s="45"/>
      <c r="M10345" s="45"/>
    </row>
    <row r="10346" spans="8:13" s="28" customFormat="1" x14ac:dyDescent="0.2">
      <c r="H10346" s="12"/>
      <c r="J10346" s="29"/>
      <c r="K10346" s="45"/>
      <c r="L10346" s="45"/>
      <c r="M10346" s="45"/>
    </row>
    <row r="10347" spans="8:13" s="28" customFormat="1" x14ac:dyDescent="0.2">
      <c r="H10347" s="12"/>
      <c r="J10347" s="29"/>
      <c r="K10347" s="45"/>
      <c r="L10347" s="45"/>
      <c r="M10347" s="45"/>
    </row>
    <row r="10348" spans="8:13" s="28" customFormat="1" x14ac:dyDescent="0.2">
      <c r="H10348" s="12"/>
      <c r="J10348" s="29"/>
      <c r="K10348" s="45"/>
      <c r="L10348" s="45"/>
      <c r="M10348" s="45"/>
    </row>
    <row r="10349" spans="8:13" s="28" customFormat="1" x14ac:dyDescent="0.2">
      <c r="H10349" s="12"/>
      <c r="J10349" s="29"/>
      <c r="K10349" s="45"/>
      <c r="L10349" s="45"/>
      <c r="M10349" s="45"/>
    </row>
    <row r="10350" spans="8:13" s="28" customFormat="1" x14ac:dyDescent="0.2">
      <c r="H10350" s="12"/>
      <c r="J10350" s="29"/>
      <c r="K10350" s="45"/>
      <c r="L10350" s="45"/>
      <c r="M10350" s="45"/>
    </row>
    <row r="10351" spans="8:13" s="28" customFormat="1" x14ac:dyDescent="0.2">
      <c r="H10351" s="12"/>
      <c r="J10351" s="29"/>
      <c r="K10351" s="45"/>
      <c r="L10351" s="45"/>
      <c r="M10351" s="45"/>
    </row>
    <row r="10352" spans="8:13" s="28" customFormat="1" x14ac:dyDescent="0.2">
      <c r="H10352" s="12"/>
      <c r="J10352" s="29"/>
      <c r="K10352" s="45"/>
      <c r="L10352" s="45"/>
      <c r="M10352" s="45"/>
    </row>
    <row r="10353" spans="8:13" s="28" customFormat="1" x14ac:dyDescent="0.2">
      <c r="H10353" s="12"/>
      <c r="J10353" s="29"/>
      <c r="K10353" s="45"/>
      <c r="L10353" s="45"/>
      <c r="M10353" s="45"/>
    </row>
    <row r="10354" spans="8:13" s="28" customFormat="1" x14ac:dyDescent="0.2">
      <c r="H10354" s="12"/>
      <c r="J10354" s="29"/>
      <c r="K10354" s="45"/>
      <c r="L10354" s="45"/>
      <c r="M10354" s="45"/>
    </row>
    <row r="10355" spans="8:13" s="28" customFormat="1" x14ac:dyDescent="0.2">
      <c r="H10355" s="12"/>
      <c r="J10355" s="29"/>
      <c r="K10355" s="45"/>
      <c r="L10355" s="45"/>
      <c r="M10355" s="45"/>
    </row>
    <row r="10356" spans="8:13" s="28" customFormat="1" x14ac:dyDescent="0.2">
      <c r="H10356" s="12"/>
      <c r="J10356" s="29"/>
      <c r="K10356" s="45"/>
      <c r="L10356" s="45"/>
      <c r="M10356" s="45"/>
    </row>
    <row r="10357" spans="8:13" s="28" customFormat="1" x14ac:dyDescent="0.2">
      <c r="H10357" s="12"/>
      <c r="J10357" s="29"/>
      <c r="K10357" s="45"/>
      <c r="L10357" s="45"/>
      <c r="M10357" s="45"/>
    </row>
    <row r="10358" spans="8:13" s="28" customFormat="1" x14ac:dyDescent="0.2">
      <c r="H10358" s="12"/>
      <c r="J10358" s="29"/>
      <c r="K10358" s="45"/>
      <c r="L10358" s="45"/>
      <c r="M10358" s="45"/>
    </row>
    <row r="10359" spans="8:13" s="28" customFormat="1" x14ac:dyDescent="0.2">
      <c r="H10359" s="12"/>
      <c r="J10359" s="29"/>
      <c r="K10359" s="45"/>
      <c r="L10359" s="45"/>
      <c r="M10359" s="45"/>
    </row>
    <row r="10360" spans="8:13" s="28" customFormat="1" x14ac:dyDescent="0.2">
      <c r="H10360" s="12"/>
      <c r="J10360" s="29"/>
      <c r="K10360" s="45"/>
      <c r="L10360" s="45"/>
      <c r="M10360" s="45"/>
    </row>
    <row r="10361" spans="8:13" s="28" customFormat="1" x14ac:dyDescent="0.2">
      <c r="H10361" s="12"/>
      <c r="J10361" s="29"/>
      <c r="K10361" s="45"/>
      <c r="L10361" s="45"/>
      <c r="M10361" s="45"/>
    </row>
    <row r="10362" spans="8:13" s="28" customFormat="1" x14ac:dyDescent="0.2">
      <c r="H10362" s="12"/>
      <c r="J10362" s="29"/>
      <c r="K10362" s="45"/>
      <c r="L10362" s="45"/>
      <c r="M10362" s="45"/>
    </row>
    <row r="10363" spans="8:13" s="28" customFormat="1" x14ac:dyDescent="0.2">
      <c r="H10363" s="12"/>
      <c r="J10363" s="29"/>
      <c r="K10363" s="45"/>
      <c r="L10363" s="45"/>
      <c r="M10363" s="45"/>
    </row>
    <row r="10364" spans="8:13" s="28" customFormat="1" x14ac:dyDescent="0.2">
      <c r="H10364" s="12"/>
      <c r="J10364" s="29"/>
      <c r="K10364" s="45"/>
      <c r="L10364" s="45"/>
      <c r="M10364" s="45"/>
    </row>
    <row r="10365" spans="8:13" s="28" customFormat="1" x14ac:dyDescent="0.2">
      <c r="H10365" s="12"/>
      <c r="J10365" s="29"/>
      <c r="K10365" s="45"/>
      <c r="L10365" s="45"/>
      <c r="M10365" s="45"/>
    </row>
    <row r="10366" spans="8:13" s="28" customFormat="1" x14ac:dyDescent="0.2">
      <c r="H10366" s="12"/>
      <c r="J10366" s="29"/>
      <c r="K10366" s="45"/>
      <c r="L10366" s="45"/>
      <c r="M10366" s="45"/>
    </row>
    <row r="10367" spans="8:13" s="28" customFormat="1" x14ac:dyDescent="0.2">
      <c r="H10367" s="12"/>
      <c r="J10367" s="29"/>
      <c r="K10367" s="45"/>
      <c r="L10367" s="45"/>
      <c r="M10367" s="45"/>
    </row>
    <row r="10368" spans="8:13" s="28" customFormat="1" x14ac:dyDescent="0.2">
      <c r="H10368" s="12"/>
      <c r="J10368" s="29"/>
      <c r="K10368" s="45"/>
      <c r="L10368" s="45"/>
      <c r="M10368" s="45"/>
    </row>
    <row r="10369" spans="8:13" s="28" customFormat="1" x14ac:dyDescent="0.2">
      <c r="H10369" s="12"/>
      <c r="J10369" s="29"/>
      <c r="K10369" s="45"/>
      <c r="L10369" s="45"/>
      <c r="M10369" s="45"/>
    </row>
    <row r="10370" spans="8:13" s="28" customFormat="1" x14ac:dyDescent="0.2">
      <c r="H10370" s="12"/>
      <c r="J10370" s="29"/>
      <c r="K10370" s="45"/>
      <c r="L10370" s="45"/>
      <c r="M10370" s="45"/>
    </row>
    <row r="10371" spans="8:13" s="28" customFormat="1" x14ac:dyDescent="0.2">
      <c r="H10371" s="12"/>
      <c r="J10371" s="29"/>
      <c r="K10371" s="45"/>
      <c r="L10371" s="45"/>
      <c r="M10371" s="45"/>
    </row>
    <row r="10372" spans="8:13" s="28" customFormat="1" x14ac:dyDescent="0.2">
      <c r="H10372" s="12"/>
      <c r="J10372" s="29"/>
      <c r="K10372" s="45"/>
      <c r="L10372" s="45"/>
      <c r="M10372" s="45"/>
    </row>
    <row r="10373" spans="8:13" s="28" customFormat="1" x14ac:dyDescent="0.2">
      <c r="H10373" s="12"/>
      <c r="J10373" s="29"/>
      <c r="K10373" s="45"/>
      <c r="L10373" s="45"/>
      <c r="M10373" s="45"/>
    </row>
    <row r="10374" spans="8:13" s="28" customFormat="1" x14ac:dyDescent="0.2">
      <c r="H10374" s="12"/>
      <c r="J10374" s="29"/>
      <c r="K10374" s="45"/>
      <c r="L10374" s="45"/>
      <c r="M10374" s="45"/>
    </row>
    <row r="10375" spans="8:13" s="28" customFormat="1" x14ac:dyDescent="0.2">
      <c r="H10375" s="12"/>
      <c r="J10375" s="29"/>
      <c r="K10375" s="45"/>
      <c r="L10375" s="45"/>
      <c r="M10375" s="45"/>
    </row>
    <row r="10376" spans="8:13" s="28" customFormat="1" x14ac:dyDescent="0.2">
      <c r="H10376" s="12"/>
      <c r="J10376" s="29"/>
      <c r="K10376" s="45"/>
      <c r="L10376" s="45"/>
      <c r="M10376" s="45"/>
    </row>
    <row r="10377" spans="8:13" s="28" customFormat="1" x14ac:dyDescent="0.2">
      <c r="H10377" s="12"/>
      <c r="J10377" s="29"/>
      <c r="K10377" s="45"/>
      <c r="L10377" s="45"/>
      <c r="M10377" s="45"/>
    </row>
    <row r="10378" spans="8:13" s="28" customFormat="1" x14ac:dyDescent="0.2">
      <c r="H10378" s="12"/>
      <c r="J10378" s="29"/>
      <c r="K10378" s="45"/>
      <c r="L10378" s="45"/>
      <c r="M10378" s="45"/>
    </row>
    <row r="10379" spans="8:13" s="28" customFormat="1" x14ac:dyDescent="0.2">
      <c r="H10379" s="12"/>
      <c r="J10379" s="29"/>
      <c r="K10379" s="45"/>
      <c r="L10379" s="45"/>
      <c r="M10379" s="45"/>
    </row>
    <row r="10380" spans="8:13" s="28" customFormat="1" x14ac:dyDescent="0.2">
      <c r="H10380" s="12"/>
      <c r="J10380" s="29"/>
      <c r="K10380" s="45"/>
      <c r="L10380" s="45"/>
      <c r="M10380" s="45"/>
    </row>
    <row r="10381" spans="8:13" s="28" customFormat="1" x14ac:dyDescent="0.2">
      <c r="H10381" s="12"/>
      <c r="J10381" s="29"/>
      <c r="K10381" s="45"/>
      <c r="L10381" s="45"/>
      <c r="M10381" s="45"/>
    </row>
    <row r="10382" spans="8:13" s="28" customFormat="1" x14ac:dyDescent="0.2">
      <c r="H10382" s="12"/>
      <c r="J10382" s="29"/>
      <c r="K10382" s="45"/>
      <c r="L10382" s="45"/>
      <c r="M10382" s="45"/>
    </row>
    <row r="10383" spans="8:13" s="28" customFormat="1" x14ac:dyDescent="0.2">
      <c r="H10383" s="12"/>
      <c r="J10383" s="29"/>
      <c r="K10383" s="45"/>
      <c r="L10383" s="45"/>
      <c r="M10383" s="45"/>
    </row>
    <row r="10384" spans="8:13" s="28" customFormat="1" x14ac:dyDescent="0.2">
      <c r="H10384" s="12"/>
      <c r="J10384" s="29"/>
      <c r="K10384" s="45"/>
      <c r="L10384" s="45"/>
      <c r="M10384" s="45"/>
    </row>
    <row r="10385" spans="8:13" s="28" customFormat="1" x14ac:dyDescent="0.2">
      <c r="H10385" s="12"/>
      <c r="J10385" s="29"/>
      <c r="K10385" s="45"/>
      <c r="L10385" s="45"/>
      <c r="M10385" s="45"/>
    </row>
    <row r="10386" spans="8:13" s="28" customFormat="1" x14ac:dyDescent="0.2">
      <c r="H10386" s="12"/>
      <c r="J10386" s="29"/>
      <c r="K10386" s="45"/>
      <c r="L10386" s="45"/>
      <c r="M10386" s="45"/>
    </row>
    <row r="10387" spans="8:13" s="28" customFormat="1" x14ac:dyDescent="0.2">
      <c r="H10387" s="12"/>
      <c r="J10387" s="29"/>
      <c r="K10387" s="45"/>
      <c r="L10387" s="45"/>
      <c r="M10387" s="45"/>
    </row>
    <row r="10388" spans="8:13" s="28" customFormat="1" x14ac:dyDescent="0.2">
      <c r="H10388" s="12"/>
      <c r="J10388" s="29"/>
      <c r="K10388" s="45"/>
      <c r="L10388" s="45"/>
      <c r="M10388" s="45"/>
    </row>
    <row r="10389" spans="8:13" s="28" customFormat="1" x14ac:dyDescent="0.2">
      <c r="H10389" s="12"/>
      <c r="J10389" s="29"/>
      <c r="K10389" s="45"/>
      <c r="L10389" s="45"/>
      <c r="M10389" s="45"/>
    </row>
    <row r="10390" spans="8:13" s="28" customFormat="1" x14ac:dyDescent="0.2">
      <c r="H10390" s="12"/>
      <c r="J10390" s="29"/>
      <c r="K10390" s="45"/>
      <c r="L10390" s="45"/>
      <c r="M10390" s="45"/>
    </row>
    <row r="10391" spans="8:13" s="28" customFormat="1" x14ac:dyDescent="0.2">
      <c r="H10391" s="12"/>
      <c r="J10391" s="29"/>
      <c r="K10391" s="45"/>
      <c r="L10391" s="45"/>
      <c r="M10391" s="45"/>
    </row>
    <row r="10392" spans="8:13" s="28" customFormat="1" x14ac:dyDescent="0.2">
      <c r="H10392" s="12"/>
      <c r="J10392" s="29"/>
      <c r="K10392" s="45"/>
      <c r="L10392" s="45"/>
      <c r="M10392" s="45"/>
    </row>
    <row r="10393" spans="8:13" s="28" customFormat="1" x14ac:dyDescent="0.2">
      <c r="H10393" s="12"/>
      <c r="J10393" s="29"/>
      <c r="K10393" s="45"/>
      <c r="L10393" s="45"/>
      <c r="M10393" s="45"/>
    </row>
    <row r="10394" spans="8:13" s="28" customFormat="1" x14ac:dyDescent="0.2">
      <c r="H10394" s="12"/>
      <c r="J10394" s="29"/>
      <c r="K10394" s="45"/>
      <c r="L10394" s="45"/>
      <c r="M10394" s="45"/>
    </row>
    <row r="10395" spans="8:13" s="28" customFormat="1" x14ac:dyDescent="0.2">
      <c r="H10395" s="12"/>
      <c r="J10395" s="29"/>
      <c r="K10395" s="45"/>
      <c r="L10395" s="45"/>
      <c r="M10395" s="45"/>
    </row>
    <row r="10396" spans="8:13" s="28" customFormat="1" x14ac:dyDescent="0.2">
      <c r="H10396" s="12"/>
      <c r="J10396" s="29"/>
      <c r="K10396" s="45"/>
      <c r="L10396" s="45"/>
      <c r="M10396" s="45"/>
    </row>
    <row r="10397" spans="8:13" s="28" customFormat="1" x14ac:dyDescent="0.2">
      <c r="H10397" s="12"/>
      <c r="J10397" s="29"/>
      <c r="K10397" s="45"/>
      <c r="L10397" s="45"/>
      <c r="M10397" s="45"/>
    </row>
    <row r="10398" spans="8:13" s="28" customFormat="1" x14ac:dyDescent="0.2">
      <c r="H10398" s="12"/>
      <c r="J10398" s="29"/>
      <c r="K10398" s="45"/>
      <c r="L10398" s="45"/>
      <c r="M10398" s="45"/>
    </row>
    <row r="10399" spans="8:13" s="28" customFormat="1" x14ac:dyDescent="0.2">
      <c r="H10399" s="12"/>
      <c r="J10399" s="29"/>
      <c r="K10399" s="45"/>
      <c r="L10399" s="45"/>
      <c r="M10399" s="45"/>
    </row>
    <row r="10400" spans="8:13" s="28" customFormat="1" x14ac:dyDescent="0.2">
      <c r="H10400" s="12"/>
      <c r="J10400" s="29"/>
      <c r="K10400" s="45"/>
      <c r="L10400" s="45"/>
      <c r="M10400" s="45"/>
    </row>
    <row r="10401" spans="8:13" s="28" customFormat="1" x14ac:dyDescent="0.2">
      <c r="H10401" s="12"/>
      <c r="J10401" s="29"/>
      <c r="K10401" s="45"/>
      <c r="L10401" s="45"/>
      <c r="M10401" s="45"/>
    </row>
    <row r="10402" spans="8:13" s="28" customFormat="1" x14ac:dyDescent="0.2">
      <c r="H10402" s="12"/>
      <c r="J10402" s="29"/>
      <c r="K10402" s="45"/>
      <c r="L10402" s="45"/>
      <c r="M10402" s="45"/>
    </row>
    <row r="10403" spans="8:13" s="28" customFormat="1" x14ac:dyDescent="0.2">
      <c r="H10403" s="12"/>
      <c r="J10403" s="29"/>
      <c r="K10403" s="45"/>
      <c r="L10403" s="45"/>
      <c r="M10403" s="45"/>
    </row>
    <row r="10404" spans="8:13" s="28" customFormat="1" x14ac:dyDescent="0.2">
      <c r="H10404" s="12"/>
      <c r="J10404" s="29"/>
      <c r="K10404" s="45"/>
      <c r="L10404" s="45"/>
      <c r="M10404" s="45"/>
    </row>
    <row r="10405" spans="8:13" s="28" customFormat="1" x14ac:dyDescent="0.2">
      <c r="H10405" s="12"/>
      <c r="J10405" s="29"/>
      <c r="K10405" s="45"/>
      <c r="L10405" s="45"/>
      <c r="M10405" s="45"/>
    </row>
    <row r="10406" spans="8:13" s="28" customFormat="1" x14ac:dyDescent="0.2">
      <c r="H10406" s="12"/>
      <c r="J10406" s="29"/>
      <c r="K10406" s="45"/>
      <c r="L10406" s="45"/>
      <c r="M10406" s="45"/>
    </row>
    <row r="10407" spans="8:13" s="28" customFormat="1" x14ac:dyDescent="0.2">
      <c r="H10407" s="12"/>
      <c r="J10407" s="29"/>
      <c r="K10407" s="45"/>
      <c r="L10407" s="45"/>
      <c r="M10407" s="45"/>
    </row>
    <row r="10408" spans="8:13" s="28" customFormat="1" x14ac:dyDescent="0.2">
      <c r="H10408" s="12"/>
      <c r="J10408" s="29"/>
      <c r="K10408" s="45"/>
      <c r="L10408" s="45"/>
      <c r="M10408" s="45"/>
    </row>
    <row r="10409" spans="8:13" s="28" customFormat="1" x14ac:dyDescent="0.2">
      <c r="H10409" s="12"/>
      <c r="J10409" s="29"/>
      <c r="K10409" s="45"/>
      <c r="L10409" s="45"/>
      <c r="M10409" s="45"/>
    </row>
    <row r="10410" spans="8:13" s="28" customFormat="1" x14ac:dyDescent="0.2">
      <c r="H10410" s="12"/>
      <c r="J10410" s="29"/>
      <c r="K10410" s="45"/>
      <c r="L10410" s="45"/>
      <c r="M10410" s="45"/>
    </row>
    <row r="10411" spans="8:13" s="28" customFormat="1" x14ac:dyDescent="0.2">
      <c r="H10411" s="12"/>
      <c r="J10411" s="29"/>
      <c r="K10411" s="45"/>
      <c r="L10411" s="45"/>
      <c r="M10411" s="45"/>
    </row>
    <row r="10412" spans="8:13" s="28" customFormat="1" x14ac:dyDescent="0.2">
      <c r="H10412" s="12"/>
      <c r="J10412" s="29"/>
      <c r="K10412" s="45"/>
      <c r="L10412" s="45"/>
      <c r="M10412" s="45"/>
    </row>
    <row r="10413" spans="8:13" s="28" customFormat="1" x14ac:dyDescent="0.2">
      <c r="H10413" s="12"/>
      <c r="J10413" s="29"/>
      <c r="K10413" s="45"/>
      <c r="L10413" s="45"/>
      <c r="M10413" s="45"/>
    </row>
    <row r="10414" spans="8:13" s="28" customFormat="1" x14ac:dyDescent="0.2">
      <c r="H10414" s="12"/>
      <c r="J10414" s="29"/>
      <c r="K10414" s="45"/>
      <c r="L10414" s="45"/>
      <c r="M10414" s="45"/>
    </row>
    <row r="10415" spans="8:13" s="28" customFormat="1" x14ac:dyDescent="0.2">
      <c r="H10415" s="12"/>
      <c r="J10415" s="29"/>
      <c r="K10415" s="45"/>
      <c r="L10415" s="45"/>
      <c r="M10415" s="45"/>
    </row>
    <row r="10416" spans="8:13" s="28" customFormat="1" x14ac:dyDescent="0.2">
      <c r="H10416" s="12"/>
      <c r="J10416" s="29"/>
      <c r="K10416" s="45"/>
      <c r="L10416" s="45"/>
      <c r="M10416" s="45"/>
    </row>
    <row r="10417" spans="8:13" s="28" customFormat="1" x14ac:dyDescent="0.2">
      <c r="H10417" s="12"/>
      <c r="J10417" s="29"/>
      <c r="K10417" s="45"/>
      <c r="L10417" s="45"/>
      <c r="M10417" s="45"/>
    </row>
    <row r="10418" spans="8:13" s="28" customFormat="1" x14ac:dyDescent="0.2">
      <c r="H10418" s="12"/>
      <c r="J10418" s="29"/>
      <c r="K10418" s="45"/>
      <c r="L10418" s="45"/>
      <c r="M10418" s="45"/>
    </row>
    <row r="10419" spans="8:13" s="28" customFormat="1" x14ac:dyDescent="0.2">
      <c r="H10419" s="12"/>
      <c r="J10419" s="29"/>
      <c r="K10419" s="45"/>
      <c r="L10419" s="45"/>
      <c r="M10419" s="45"/>
    </row>
    <row r="10420" spans="8:13" s="28" customFormat="1" x14ac:dyDescent="0.2">
      <c r="H10420" s="12"/>
      <c r="J10420" s="29"/>
      <c r="K10420" s="45"/>
      <c r="L10420" s="45"/>
      <c r="M10420" s="45"/>
    </row>
    <row r="10421" spans="8:13" s="28" customFormat="1" x14ac:dyDescent="0.2">
      <c r="H10421" s="12"/>
      <c r="J10421" s="29"/>
      <c r="K10421" s="45"/>
      <c r="L10421" s="45"/>
      <c r="M10421" s="45"/>
    </row>
    <row r="10422" spans="8:13" s="28" customFormat="1" x14ac:dyDescent="0.2">
      <c r="H10422" s="12"/>
      <c r="J10422" s="29"/>
      <c r="K10422" s="45"/>
      <c r="L10422" s="45"/>
      <c r="M10422" s="45"/>
    </row>
    <row r="10423" spans="8:13" s="28" customFormat="1" x14ac:dyDescent="0.2">
      <c r="H10423" s="12"/>
      <c r="J10423" s="29"/>
      <c r="K10423" s="45"/>
      <c r="L10423" s="45"/>
      <c r="M10423" s="45"/>
    </row>
    <row r="10424" spans="8:13" s="28" customFormat="1" x14ac:dyDescent="0.2">
      <c r="H10424" s="12"/>
      <c r="J10424" s="29"/>
      <c r="K10424" s="45"/>
      <c r="L10424" s="45"/>
      <c r="M10424" s="45"/>
    </row>
    <row r="10425" spans="8:13" s="28" customFormat="1" x14ac:dyDescent="0.2">
      <c r="H10425" s="12"/>
      <c r="J10425" s="29"/>
      <c r="K10425" s="45"/>
      <c r="L10425" s="45"/>
      <c r="M10425" s="45"/>
    </row>
    <row r="10426" spans="8:13" s="28" customFormat="1" x14ac:dyDescent="0.2">
      <c r="H10426" s="12"/>
      <c r="J10426" s="29"/>
      <c r="K10426" s="45"/>
      <c r="L10426" s="45"/>
      <c r="M10426" s="45"/>
    </row>
    <row r="10427" spans="8:13" s="28" customFormat="1" x14ac:dyDescent="0.2">
      <c r="H10427" s="12"/>
      <c r="J10427" s="29"/>
      <c r="K10427" s="45"/>
      <c r="L10427" s="45"/>
      <c r="M10427" s="45"/>
    </row>
    <row r="10428" spans="8:13" s="28" customFormat="1" x14ac:dyDescent="0.2">
      <c r="H10428" s="12"/>
      <c r="J10428" s="29"/>
      <c r="K10428" s="45"/>
      <c r="L10428" s="45"/>
      <c r="M10428" s="45"/>
    </row>
    <row r="10429" spans="8:13" s="28" customFormat="1" x14ac:dyDescent="0.2">
      <c r="H10429" s="12"/>
      <c r="J10429" s="29"/>
      <c r="K10429" s="45"/>
      <c r="L10429" s="45"/>
      <c r="M10429" s="45"/>
    </row>
    <row r="10430" spans="8:13" s="28" customFormat="1" x14ac:dyDescent="0.2">
      <c r="H10430" s="12"/>
      <c r="J10430" s="29"/>
      <c r="K10430" s="45"/>
      <c r="L10430" s="45"/>
      <c r="M10430" s="45"/>
    </row>
    <row r="10431" spans="8:13" s="28" customFormat="1" x14ac:dyDescent="0.2">
      <c r="H10431" s="12"/>
      <c r="J10431" s="29"/>
      <c r="K10431" s="45"/>
      <c r="L10431" s="45"/>
      <c r="M10431" s="45"/>
    </row>
    <row r="10432" spans="8:13" s="28" customFormat="1" x14ac:dyDescent="0.2">
      <c r="H10432" s="12"/>
      <c r="J10432" s="29"/>
      <c r="K10432" s="45"/>
      <c r="L10432" s="45"/>
      <c r="M10432" s="45"/>
    </row>
    <row r="10433" spans="8:13" s="28" customFormat="1" x14ac:dyDescent="0.2">
      <c r="H10433" s="12"/>
      <c r="J10433" s="29"/>
      <c r="K10433" s="45"/>
      <c r="L10433" s="45"/>
      <c r="M10433" s="45"/>
    </row>
    <row r="10434" spans="8:13" s="28" customFormat="1" x14ac:dyDescent="0.2">
      <c r="H10434" s="12"/>
      <c r="J10434" s="29"/>
      <c r="K10434" s="45"/>
      <c r="L10434" s="45"/>
      <c r="M10434" s="45"/>
    </row>
    <row r="10435" spans="8:13" s="28" customFormat="1" x14ac:dyDescent="0.2">
      <c r="H10435" s="12"/>
      <c r="J10435" s="29"/>
      <c r="K10435" s="45"/>
      <c r="L10435" s="45"/>
      <c r="M10435" s="45"/>
    </row>
    <row r="10436" spans="8:13" s="28" customFormat="1" x14ac:dyDescent="0.2">
      <c r="H10436" s="12"/>
      <c r="J10436" s="29"/>
      <c r="K10436" s="45"/>
      <c r="L10436" s="45"/>
      <c r="M10436" s="45"/>
    </row>
    <row r="10437" spans="8:13" s="28" customFormat="1" x14ac:dyDescent="0.2">
      <c r="H10437" s="12"/>
      <c r="J10437" s="29"/>
      <c r="K10437" s="45"/>
      <c r="L10437" s="45"/>
      <c r="M10437" s="45"/>
    </row>
    <row r="10438" spans="8:13" s="28" customFormat="1" x14ac:dyDescent="0.2">
      <c r="H10438" s="12"/>
      <c r="J10438" s="29"/>
      <c r="K10438" s="45"/>
      <c r="L10438" s="45"/>
      <c r="M10438" s="45"/>
    </row>
    <row r="10439" spans="8:13" s="28" customFormat="1" x14ac:dyDescent="0.2">
      <c r="H10439" s="12"/>
      <c r="J10439" s="29"/>
      <c r="K10439" s="45"/>
      <c r="L10439" s="45"/>
      <c r="M10439" s="45"/>
    </row>
    <row r="10440" spans="8:13" s="28" customFormat="1" x14ac:dyDescent="0.2">
      <c r="H10440" s="12"/>
      <c r="J10440" s="29"/>
      <c r="K10440" s="45"/>
      <c r="L10440" s="45"/>
      <c r="M10440" s="45"/>
    </row>
    <row r="10441" spans="8:13" s="28" customFormat="1" x14ac:dyDescent="0.2">
      <c r="H10441" s="12"/>
      <c r="J10441" s="29"/>
      <c r="K10441" s="45"/>
      <c r="L10441" s="45"/>
      <c r="M10441" s="45"/>
    </row>
    <row r="10442" spans="8:13" s="28" customFormat="1" x14ac:dyDescent="0.2">
      <c r="H10442" s="12"/>
      <c r="J10442" s="29"/>
      <c r="K10442" s="45"/>
      <c r="L10442" s="45"/>
      <c r="M10442" s="45"/>
    </row>
    <row r="10443" spans="8:13" s="28" customFormat="1" x14ac:dyDescent="0.2">
      <c r="H10443" s="12"/>
      <c r="J10443" s="29"/>
      <c r="K10443" s="45"/>
      <c r="L10443" s="45"/>
      <c r="M10443" s="45"/>
    </row>
    <row r="10444" spans="8:13" s="28" customFormat="1" x14ac:dyDescent="0.2">
      <c r="H10444" s="12"/>
      <c r="J10444" s="29"/>
      <c r="K10444" s="45"/>
      <c r="L10444" s="45"/>
      <c r="M10444" s="45"/>
    </row>
    <row r="10445" spans="8:13" s="28" customFormat="1" x14ac:dyDescent="0.2">
      <c r="H10445" s="12"/>
      <c r="J10445" s="29"/>
      <c r="K10445" s="45"/>
      <c r="L10445" s="45"/>
      <c r="M10445" s="45"/>
    </row>
    <row r="10446" spans="8:13" s="28" customFormat="1" x14ac:dyDescent="0.2">
      <c r="H10446" s="12"/>
      <c r="J10446" s="29"/>
      <c r="K10446" s="45"/>
      <c r="L10446" s="45"/>
      <c r="M10446" s="45"/>
    </row>
    <row r="10447" spans="8:13" s="28" customFormat="1" x14ac:dyDescent="0.2">
      <c r="H10447" s="12"/>
      <c r="J10447" s="29"/>
      <c r="K10447" s="45"/>
      <c r="L10447" s="45"/>
      <c r="M10447" s="45"/>
    </row>
    <row r="10448" spans="8:13" s="28" customFormat="1" x14ac:dyDescent="0.2">
      <c r="H10448" s="12"/>
      <c r="J10448" s="29"/>
      <c r="K10448" s="45"/>
      <c r="L10448" s="45"/>
      <c r="M10448" s="45"/>
    </row>
    <row r="10449" spans="8:13" s="28" customFormat="1" x14ac:dyDescent="0.2">
      <c r="H10449" s="12"/>
      <c r="J10449" s="29"/>
      <c r="K10449" s="45"/>
      <c r="L10449" s="45"/>
      <c r="M10449" s="45"/>
    </row>
    <row r="10450" spans="8:13" s="28" customFormat="1" x14ac:dyDescent="0.2">
      <c r="H10450" s="12"/>
      <c r="J10450" s="29"/>
      <c r="K10450" s="45"/>
      <c r="L10450" s="45"/>
      <c r="M10450" s="45"/>
    </row>
    <row r="10451" spans="8:13" s="28" customFormat="1" x14ac:dyDescent="0.2">
      <c r="H10451" s="12"/>
      <c r="J10451" s="29"/>
      <c r="K10451" s="45"/>
      <c r="L10451" s="45"/>
      <c r="M10451" s="45"/>
    </row>
    <row r="10452" spans="8:13" s="28" customFormat="1" x14ac:dyDescent="0.2">
      <c r="H10452" s="12"/>
      <c r="J10452" s="29"/>
      <c r="K10452" s="45"/>
      <c r="L10452" s="45"/>
      <c r="M10452" s="45"/>
    </row>
    <row r="10453" spans="8:13" s="28" customFormat="1" x14ac:dyDescent="0.2">
      <c r="H10453" s="12"/>
      <c r="J10453" s="29"/>
      <c r="K10453" s="45"/>
      <c r="L10453" s="45"/>
      <c r="M10453" s="45"/>
    </row>
    <row r="10454" spans="8:13" s="28" customFormat="1" x14ac:dyDescent="0.2">
      <c r="H10454" s="12"/>
      <c r="J10454" s="29"/>
      <c r="K10454" s="45"/>
      <c r="L10454" s="45"/>
      <c r="M10454" s="45"/>
    </row>
    <row r="10455" spans="8:13" s="28" customFormat="1" x14ac:dyDescent="0.2">
      <c r="H10455" s="12"/>
      <c r="J10455" s="29"/>
      <c r="K10455" s="45"/>
      <c r="L10455" s="45"/>
      <c r="M10455" s="45"/>
    </row>
    <row r="10456" spans="8:13" s="28" customFormat="1" x14ac:dyDescent="0.2">
      <c r="H10456" s="12"/>
      <c r="J10456" s="29"/>
      <c r="K10456" s="45"/>
      <c r="L10456" s="45"/>
      <c r="M10456" s="45"/>
    </row>
    <row r="10457" spans="8:13" s="28" customFormat="1" x14ac:dyDescent="0.2">
      <c r="H10457" s="12"/>
      <c r="J10457" s="29"/>
      <c r="K10457" s="45"/>
      <c r="L10457" s="45"/>
      <c r="M10457" s="45"/>
    </row>
    <row r="10458" spans="8:13" s="28" customFormat="1" x14ac:dyDescent="0.2">
      <c r="H10458" s="12"/>
      <c r="J10458" s="29"/>
      <c r="K10458" s="45"/>
      <c r="L10458" s="45"/>
      <c r="M10458" s="45"/>
    </row>
    <row r="10459" spans="8:13" s="28" customFormat="1" x14ac:dyDescent="0.2">
      <c r="H10459" s="12"/>
      <c r="J10459" s="29"/>
      <c r="K10459" s="45"/>
      <c r="L10459" s="45"/>
      <c r="M10459" s="45"/>
    </row>
    <row r="10460" spans="8:13" s="28" customFormat="1" x14ac:dyDescent="0.2">
      <c r="H10460" s="12"/>
      <c r="J10460" s="29"/>
      <c r="K10460" s="45"/>
      <c r="L10460" s="45"/>
      <c r="M10460" s="45"/>
    </row>
    <row r="10461" spans="8:13" s="28" customFormat="1" x14ac:dyDescent="0.2">
      <c r="H10461" s="12"/>
      <c r="J10461" s="29"/>
      <c r="K10461" s="45"/>
      <c r="L10461" s="45"/>
      <c r="M10461" s="45"/>
    </row>
    <row r="10462" spans="8:13" s="28" customFormat="1" x14ac:dyDescent="0.2">
      <c r="H10462" s="12"/>
      <c r="J10462" s="29"/>
      <c r="K10462" s="45"/>
      <c r="L10462" s="45"/>
      <c r="M10462" s="45"/>
    </row>
    <row r="10463" spans="8:13" s="28" customFormat="1" x14ac:dyDescent="0.2">
      <c r="H10463" s="12"/>
      <c r="J10463" s="29"/>
      <c r="K10463" s="45"/>
      <c r="L10463" s="45"/>
      <c r="M10463" s="45"/>
    </row>
    <row r="10464" spans="8:13" s="28" customFormat="1" x14ac:dyDescent="0.2">
      <c r="H10464" s="12"/>
      <c r="J10464" s="29"/>
      <c r="K10464" s="45"/>
      <c r="L10464" s="45"/>
      <c r="M10464" s="45"/>
    </row>
    <row r="10465" spans="8:13" s="28" customFormat="1" x14ac:dyDescent="0.2">
      <c r="H10465" s="12"/>
      <c r="J10465" s="29"/>
      <c r="K10465" s="45"/>
      <c r="L10465" s="45"/>
      <c r="M10465" s="45"/>
    </row>
    <row r="10466" spans="8:13" s="28" customFormat="1" x14ac:dyDescent="0.2">
      <c r="H10466" s="12"/>
      <c r="J10466" s="29"/>
      <c r="K10466" s="45"/>
      <c r="L10466" s="45"/>
      <c r="M10466" s="45"/>
    </row>
    <row r="10467" spans="8:13" s="28" customFormat="1" x14ac:dyDescent="0.2">
      <c r="H10467" s="12"/>
      <c r="J10467" s="29"/>
      <c r="K10467" s="45"/>
      <c r="L10467" s="45"/>
      <c r="M10467" s="45"/>
    </row>
    <row r="10468" spans="8:13" s="28" customFormat="1" x14ac:dyDescent="0.2">
      <c r="H10468" s="12"/>
      <c r="J10468" s="29"/>
      <c r="K10468" s="45"/>
      <c r="L10468" s="45"/>
      <c r="M10468" s="45"/>
    </row>
    <row r="10469" spans="8:13" s="28" customFormat="1" x14ac:dyDescent="0.2">
      <c r="H10469" s="12"/>
      <c r="J10469" s="29"/>
      <c r="K10469" s="45"/>
      <c r="L10469" s="45"/>
      <c r="M10469" s="45"/>
    </row>
    <row r="10470" spans="8:13" s="28" customFormat="1" x14ac:dyDescent="0.2">
      <c r="H10470" s="12"/>
      <c r="J10470" s="29"/>
      <c r="K10470" s="45"/>
      <c r="L10470" s="45"/>
      <c r="M10470" s="45"/>
    </row>
    <row r="10471" spans="8:13" s="28" customFormat="1" x14ac:dyDescent="0.2">
      <c r="H10471" s="12"/>
      <c r="J10471" s="29"/>
      <c r="K10471" s="45"/>
      <c r="L10471" s="45"/>
      <c r="M10471" s="45"/>
    </row>
    <row r="10472" spans="8:13" s="28" customFormat="1" x14ac:dyDescent="0.2">
      <c r="H10472" s="12"/>
      <c r="J10472" s="29"/>
      <c r="K10472" s="45"/>
      <c r="L10472" s="45"/>
      <c r="M10472" s="45"/>
    </row>
    <row r="10473" spans="8:13" s="28" customFormat="1" x14ac:dyDescent="0.2">
      <c r="H10473" s="12"/>
      <c r="J10473" s="29"/>
      <c r="K10473" s="45"/>
      <c r="L10473" s="45"/>
      <c r="M10473" s="45"/>
    </row>
    <row r="10474" spans="8:13" s="28" customFormat="1" x14ac:dyDescent="0.2">
      <c r="H10474" s="12"/>
      <c r="J10474" s="29"/>
      <c r="K10474" s="45"/>
      <c r="L10474" s="45"/>
      <c r="M10474" s="45"/>
    </row>
    <row r="10475" spans="8:13" s="28" customFormat="1" x14ac:dyDescent="0.2">
      <c r="H10475" s="12"/>
      <c r="J10475" s="29"/>
      <c r="K10475" s="45"/>
      <c r="L10475" s="45"/>
      <c r="M10475" s="45"/>
    </row>
    <row r="10476" spans="8:13" s="28" customFormat="1" x14ac:dyDescent="0.2">
      <c r="H10476" s="12"/>
      <c r="J10476" s="29"/>
      <c r="K10476" s="45"/>
      <c r="L10476" s="45"/>
      <c r="M10476" s="45"/>
    </row>
    <row r="10477" spans="8:13" s="28" customFormat="1" x14ac:dyDescent="0.2">
      <c r="H10477" s="12"/>
      <c r="J10477" s="29"/>
      <c r="K10477" s="45"/>
      <c r="L10477" s="45"/>
      <c r="M10477" s="45"/>
    </row>
    <row r="10478" spans="8:13" s="28" customFormat="1" x14ac:dyDescent="0.2">
      <c r="H10478" s="12"/>
      <c r="J10478" s="29"/>
      <c r="K10478" s="45"/>
      <c r="L10478" s="45"/>
      <c r="M10478" s="45"/>
    </row>
    <row r="10479" spans="8:13" s="28" customFormat="1" x14ac:dyDescent="0.2">
      <c r="H10479" s="12"/>
      <c r="J10479" s="29"/>
      <c r="K10479" s="45"/>
      <c r="L10479" s="45"/>
      <c r="M10479" s="45"/>
    </row>
    <row r="10480" spans="8:13" s="28" customFormat="1" x14ac:dyDescent="0.2">
      <c r="H10480" s="12"/>
      <c r="J10480" s="29"/>
      <c r="K10480" s="45"/>
      <c r="L10480" s="45"/>
      <c r="M10480" s="45"/>
    </row>
    <row r="10481" spans="8:13" s="28" customFormat="1" x14ac:dyDescent="0.2">
      <c r="H10481" s="12"/>
      <c r="J10481" s="29"/>
      <c r="K10481" s="45"/>
      <c r="L10481" s="45"/>
      <c r="M10481" s="45"/>
    </row>
    <row r="10482" spans="8:13" s="28" customFormat="1" x14ac:dyDescent="0.2">
      <c r="H10482" s="12"/>
      <c r="J10482" s="29"/>
      <c r="K10482" s="45"/>
      <c r="L10482" s="45"/>
      <c r="M10482" s="45"/>
    </row>
    <row r="10483" spans="8:13" s="28" customFormat="1" x14ac:dyDescent="0.2">
      <c r="H10483" s="12"/>
      <c r="J10483" s="29"/>
      <c r="K10483" s="45"/>
      <c r="L10483" s="45"/>
      <c r="M10483" s="45"/>
    </row>
    <row r="10484" spans="8:13" s="28" customFormat="1" x14ac:dyDescent="0.2">
      <c r="H10484" s="12"/>
      <c r="J10484" s="29"/>
      <c r="K10484" s="45"/>
      <c r="L10484" s="45"/>
      <c r="M10484" s="45"/>
    </row>
    <row r="10485" spans="8:13" s="28" customFormat="1" x14ac:dyDescent="0.2">
      <c r="H10485" s="12"/>
      <c r="J10485" s="29"/>
      <c r="K10485" s="45"/>
      <c r="L10485" s="45"/>
      <c r="M10485" s="45"/>
    </row>
    <row r="10486" spans="8:13" s="28" customFormat="1" x14ac:dyDescent="0.2">
      <c r="H10486" s="12"/>
      <c r="J10486" s="29"/>
      <c r="K10486" s="45"/>
      <c r="L10486" s="45"/>
      <c r="M10486" s="45"/>
    </row>
    <row r="10487" spans="8:13" s="28" customFormat="1" x14ac:dyDescent="0.2">
      <c r="H10487" s="12"/>
      <c r="J10487" s="29"/>
      <c r="K10487" s="45"/>
      <c r="L10487" s="45"/>
      <c r="M10487" s="45"/>
    </row>
    <row r="10488" spans="8:13" s="28" customFormat="1" x14ac:dyDescent="0.2">
      <c r="H10488" s="12"/>
      <c r="J10488" s="29"/>
      <c r="K10488" s="45"/>
      <c r="L10488" s="45"/>
      <c r="M10488" s="45"/>
    </row>
    <row r="10489" spans="8:13" s="28" customFormat="1" x14ac:dyDescent="0.2">
      <c r="H10489" s="12"/>
      <c r="J10489" s="29"/>
      <c r="K10489" s="45"/>
      <c r="L10489" s="45"/>
      <c r="M10489" s="45"/>
    </row>
    <row r="10490" spans="8:13" s="28" customFormat="1" x14ac:dyDescent="0.2">
      <c r="H10490" s="12"/>
      <c r="J10490" s="29"/>
      <c r="K10490" s="45"/>
      <c r="L10490" s="45"/>
      <c r="M10490" s="45"/>
    </row>
    <row r="10491" spans="8:13" s="28" customFormat="1" x14ac:dyDescent="0.2">
      <c r="H10491" s="12"/>
      <c r="J10491" s="29"/>
      <c r="K10491" s="45"/>
      <c r="L10491" s="45"/>
      <c r="M10491" s="45"/>
    </row>
    <row r="10492" spans="8:13" s="28" customFormat="1" x14ac:dyDescent="0.2">
      <c r="H10492" s="12"/>
      <c r="J10492" s="29"/>
      <c r="K10492" s="45"/>
      <c r="L10492" s="45"/>
      <c r="M10492" s="45"/>
    </row>
    <row r="10493" spans="8:13" s="28" customFormat="1" x14ac:dyDescent="0.2">
      <c r="H10493" s="12"/>
      <c r="J10493" s="29"/>
      <c r="K10493" s="45"/>
      <c r="L10493" s="45"/>
      <c r="M10493" s="45"/>
    </row>
    <row r="10494" spans="8:13" s="28" customFormat="1" x14ac:dyDescent="0.2">
      <c r="H10494" s="12"/>
      <c r="J10494" s="29"/>
      <c r="K10494" s="45"/>
      <c r="L10494" s="45"/>
      <c r="M10494" s="45"/>
    </row>
    <row r="10495" spans="8:13" s="28" customFormat="1" x14ac:dyDescent="0.2">
      <c r="H10495" s="12"/>
      <c r="J10495" s="29"/>
      <c r="K10495" s="45"/>
      <c r="L10495" s="45"/>
      <c r="M10495" s="45"/>
    </row>
    <row r="10496" spans="8:13" s="28" customFormat="1" x14ac:dyDescent="0.2">
      <c r="H10496" s="12"/>
      <c r="J10496" s="29"/>
      <c r="K10496" s="45"/>
      <c r="L10496" s="45"/>
      <c r="M10496" s="45"/>
    </row>
    <row r="10497" spans="8:13" s="28" customFormat="1" x14ac:dyDescent="0.2">
      <c r="H10497" s="12"/>
      <c r="J10497" s="29"/>
      <c r="K10497" s="45"/>
      <c r="L10497" s="45"/>
      <c r="M10497" s="45"/>
    </row>
    <row r="10498" spans="8:13" s="28" customFormat="1" x14ac:dyDescent="0.2">
      <c r="H10498" s="12"/>
      <c r="J10498" s="29"/>
      <c r="K10498" s="45"/>
      <c r="L10498" s="45"/>
      <c r="M10498" s="45"/>
    </row>
    <row r="10499" spans="8:13" s="28" customFormat="1" x14ac:dyDescent="0.2">
      <c r="H10499" s="12"/>
      <c r="J10499" s="29"/>
      <c r="K10499" s="45"/>
      <c r="L10499" s="45"/>
      <c r="M10499" s="45"/>
    </row>
    <row r="10500" spans="8:13" s="28" customFormat="1" x14ac:dyDescent="0.2">
      <c r="H10500" s="12"/>
      <c r="J10500" s="29"/>
      <c r="K10500" s="45"/>
      <c r="L10500" s="45"/>
      <c r="M10500" s="45"/>
    </row>
    <row r="10501" spans="8:13" s="28" customFormat="1" x14ac:dyDescent="0.2">
      <c r="H10501" s="12"/>
      <c r="J10501" s="29"/>
      <c r="K10501" s="45"/>
      <c r="L10501" s="45"/>
      <c r="M10501" s="45"/>
    </row>
    <row r="10502" spans="8:13" s="28" customFormat="1" x14ac:dyDescent="0.2">
      <c r="H10502" s="12"/>
      <c r="J10502" s="29"/>
      <c r="K10502" s="45"/>
      <c r="L10502" s="45"/>
      <c r="M10502" s="45"/>
    </row>
    <row r="10503" spans="8:13" s="28" customFormat="1" x14ac:dyDescent="0.2">
      <c r="H10503" s="12"/>
      <c r="J10503" s="29"/>
      <c r="K10503" s="45"/>
      <c r="L10503" s="45"/>
      <c r="M10503" s="45"/>
    </row>
    <row r="10504" spans="8:13" s="28" customFormat="1" x14ac:dyDescent="0.2">
      <c r="H10504" s="12"/>
      <c r="J10504" s="29"/>
      <c r="K10504" s="45"/>
      <c r="L10504" s="45"/>
      <c r="M10504" s="45"/>
    </row>
    <row r="10505" spans="8:13" s="28" customFormat="1" x14ac:dyDescent="0.2">
      <c r="H10505" s="12"/>
      <c r="J10505" s="29"/>
      <c r="K10505" s="45"/>
      <c r="L10505" s="45"/>
      <c r="M10505" s="45"/>
    </row>
    <row r="10506" spans="8:13" s="28" customFormat="1" x14ac:dyDescent="0.2">
      <c r="H10506" s="12"/>
      <c r="J10506" s="29"/>
      <c r="K10506" s="45"/>
      <c r="L10506" s="45"/>
      <c r="M10506" s="45"/>
    </row>
    <row r="10507" spans="8:13" s="28" customFormat="1" x14ac:dyDescent="0.2">
      <c r="H10507" s="12"/>
      <c r="J10507" s="29"/>
      <c r="K10507" s="45"/>
      <c r="L10507" s="45"/>
      <c r="M10507" s="45"/>
    </row>
    <row r="10508" spans="8:13" s="28" customFormat="1" x14ac:dyDescent="0.2">
      <c r="H10508" s="12"/>
      <c r="J10508" s="29"/>
      <c r="K10508" s="45"/>
      <c r="L10508" s="45"/>
      <c r="M10508" s="45"/>
    </row>
    <row r="10509" spans="8:13" s="28" customFormat="1" x14ac:dyDescent="0.2">
      <c r="H10509" s="12"/>
      <c r="J10509" s="29"/>
      <c r="K10509" s="45"/>
      <c r="L10509" s="45"/>
      <c r="M10509" s="45"/>
    </row>
    <row r="10510" spans="8:13" s="28" customFormat="1" x14ac:dyDescent="0.2">
      <c r="H10510" s="12"/>
      <c r="J10510" s="29"/>
      <c r="K10510" s="45"/>
      <c r="L10510" s="45"/>
      <c r="M10510" s="45"/>
    </row>
    <row r="10511" spans="8:13" s="28" customFormat="1" x14ac:dyDescent="0.2">
      <c r="H10511" s="12"/>
      <c r="J10511" s="29"/>
      <c r="K10511" s="45"/>
      <c r="L10511" s="45"/>
      <c r="M10511" s="45"/>
    </row>
    <row r="10512" spans="8:13" s="28" customFormat="1" x14ac:dyDescent="0.2">
      <c r="H10512" s="12"/>
      <c r="J10512" s="29"/>
      <c r="K10512" s="45"/>
      <c r="L10512" s="45"/>
      <c r="M10512" s="45"/>
    </row>
    <row r="10513" spans="8:13" s="28" customFormat="1" x14ac:dyDescent="0.2">
      <c r="H10513" s="12"/>
      <c r="J10513" s="29"/>
      <c r="K10513" s="45"/>
      <c r="L10513" s="45"/>
      <c r="M10513" s="45"/>
    </row>
    <row r="10514" spans="8:13" s="28" customFormat="1" x14ac:dyDescent="0.2">
      <c r="H10514" s="12"/>
      <c r="J10514" s="29"/>
      <c r="K10514" s="45"/>
      <c r="L10514" s="45"/>
      <c r="M10514" s="45"/>
    </row>
    <row r="10515" spans="8:13" s="28" customFormat="1" x14ac:dyDescent="0.2">
      <c r="H10515" s="12"/>
      <c r="J10515" s="29"/>
      <c r="K10515" s="45"/>
      <c r="L10515" s="45"/>
      <c r="M10515" s="45"/>
    </row>
    <row r="10516" spans="8:13" s="28" customFormat="1" x14ac:dyDescent="0.2">
      <c r="H10516" s="12"/>
      <c r="J10516" s="29"/>
      <c r="K10516" s="45"/>
      <c r="L10516" s="45"/>
      <c r="M10516" s="45"/>
    </row>
    <row r="10517" spans="8:13" s="28" customFormat="1" x14ac:dyDescent="0.2">
      <c r="H10517" s="12"/>
      <c r="J10517" s="29"/>
      <c r="K10517" s="45"/>
      <c r="L10517" s="45"/>
      <c r="M10517" s="45"/>
    </row>
    <row r="10518" spans="8:13" s="28" customFormat="1" x14ac:dyDescent="0.2">
      <c r="H10518" s="12"/>
      <c r="J10518" s="29"/>
      <c r="K10518" s="45"/>
      <c r="L10518" s="45"/>
      <c r="M10518" s="45"/>
    </row>
    <row r="10519" spans="8:13" s="28" customFormat="1" x14ac:dyDescent="0.2">
      <c r="H10519" s="12"/>
      <c r="J10519" s="29"/>
      <c r="K10519" s="45"/>
      <c r="L10519" s="45"/>
      <c r="M10519" s="45"/>
    </row>
    <row r="10520" spans="8:13" s="28" customFormat="1" x14ac:dyDescent="0.2">
      <c r="H10520" s="12"/>
      <c r="J10520" s="29"/>
      <c r="K10520" s="45"/>
      <c r="L10520" s="45"/>
      <c r="M10520" s="45"/>
    </row>
    <row r="10521" spans="8:13" s="28" customFormat="1" x14ac:dyDescent="0.2">
      <c r="H10521" s="12"/>
      <c r="J10521" s="29"/>
      <c r="K10521" s="45"/>
      <c r="L10521" s="45"/>
      <c r="M10521" s="45"/>
    </row>
    <row r="10522" spans="8:13" s="28" customFormat="1" x14ac:dyDescent="0.2">
      <c r="H10522" s="12"/>
      <c r="J10522" s="29"/>
      <c r="K10522" s="45"/>
      <c r="L10522" s="45"/>
      <c r="M10522" s="45"/>
    </row>
    <row r="10523" spans="8:13" s="28" customFormat="1" x14ac:dyDescent="0.2">
      <c r="H10523" s="12"/>
      <c r="J10523" s="29"/>
      <c r="K10523" s="45"/>
      <c r="L10523" s="45"/>
      <c r="M10523" s="45"/>
    </row>
    <row r="10524" spans="8:13" s="28" customFormat="1" x14ac:dyDescent="0.2">
      <c r="H10524" s="12"/>
      <c r="J10524" s="29"/>
      <c r="K10524" s="45"/>
      <c r="L10524" s="45"/>
      <c r="M10524" s="45"/>
    </row>
    <row r="10525" spans="8:13" s="28" customFormat="1" x14ac:dyDescent="0.2">
      <c r="H10525" s="12"/>
      <c r="J10525" s="29"/>
      <c r="K10525" s="45"/>
      <c r="L10525" s="45"/>
      <c r="M10525" s="45"/>
    </row>
    <row r="10526" spans="8:13" s="28" customFormat="1" x14ac:dyDescent="0.2">
      <c r="H10526" s="12"/>
      <c r="J10526" s="29"/>
      <c r="K10526" s="45"/>
      <c r="L10526" s="45"/>
      <c r="M10526" s="45"/>
    </row>
    <row r="10527" spans="8:13" s="28" customFormat="1" x14ac:dyDescent="0.2">
      <c r="H10527" s="12"/>
      <c r="J10527" s="29"/>
      <c r="K10527" s="45"/>
      <c r="L10527" s="45"/>
      <c r="M10527" s="45"/>
    </row>
    <row r="10528" spans="8:13" s="28" customFormat="1" x14ac:dyDescent="0.2">
      <c r="H10528" s="12"/>
      <c r="J10528" s="29"/>
      <c r="K10528" s="45"/>
      <c r="L10528" s="45"/>
      <c r="M10528" s="45"/>
    </row>
    <row r="10529" spans="8:13" s="28" customFormat="1" x14ac:dyDescent="0.2">
      <c r="H10529" s="12"/>
      <c r="J10529" s="29"/>
      <c r="K10529" s="45"/>
      <c r="L10529" s="45"/>
      <c r="M10529" s="45"/>
    </row>
    <row r="10530" spans="8:13" s="28" customFormat="1" x14ac:dyDescent="0.2">
      <c r="H10530" s="12"/>
      <c r="J10530" s="29"/>
      <c r="K10530" s="45"/>
      <c r="L10530" s="45"/>
      <c r="M10530" s="45"/>
    </row>
    <row r="10531" spans="8:13" s="28" customFormat="1" x14ac:dyDescent="0.2">
      <c r="H10531" s="12"/>
      <c r="J10531" s="29"/>
      <c r="K10531" s="45"/>
      <c r="L10531" s="45"/>
      <c r="M10531" s="45"/>
    </row>
    <row r="10532" spans="8:13" s="28" customFormat="1" x14ac:dyDescent="0.2">
      <c r="H10532" s="12"/>
      <c r="J10532" s="29"/>
      <c r="K10532" s="45"/>
      <c r="L10532" s="45"/>
      <c r="M10532" s="45"/>
    </row>
    <row r="10533" spans="8:13" s="28" customFormat="1" x14ac:dyDescent="0.2">
      <c r="H10533" s="12"/>
      <c r="J10533" s="29"/>
      <c r="K10533" s="45"/>
      <c r="L10533" s="45"/>
      <c r="M10533" s="45"/>
    </row>
    <row r="10534" spans="8:13" s="28" customFormat="1" x14ac:dyDescent="0.2">
      <c r="H10534" s="12"/>
      <c r="J10534" s="29"/>
      <c r="K10534" s="45"/>
      <c r="L10534" s="45"/>
      <c r="M10534" s="45"/>
    </row>
    <row r="10535" spans="8:13" s="28" customFormat="1" x14ac:dyDescent="0.2">
      <c r="H10535" s="12"/>
      <c r="J10535" s="29"/>
      <c r="K10535" s="45"/>
      <c r="L10535" s="45"/>
      <c r="M10535" s="45"/>
    </row>
    <row r="10536" spans="8:13" s="28" customFormat="1" x14ac:dyDescent="0.2">
      <c r="H10536" s="12"/>
      <c r="J10536" s="29"/>
      <c r="K10536" s="45"/>
      <c r="L10536" s="45"/>
      <c r="M10536" s="45"/>
    </row>
    <row r="10537" spans="8:13" s="28" customFormat="1" x14ac:dyDescent="0.2">
      <c r="H10537" s="12"/>
      <c r="J10537" s="29"/>
      <c r="K10537" s="45"/>
      <c r="L10537" s="45"/>
      <c r="M10537" s="45"/>
    </row>
    <row r="10538" spans="8:13" s="28" customFormat="1" x14ac:dyDescent="0.2">
      <c r="H10538" s="12"/>
      <c r="J10538" s="29"/>
      <c r="K10538" s="45"/>
      <c r="L10538" s="45"/>
      <c r="M10538" s="45"/>
    </row>
    <row r="10539" spans="8:13" s="28" customFormat="1" x14ac:dyDescent="0.2">
      <c r="H10539" s="12"/>
      <c r="J10539" s="29"/>
      <c r="K10539" s="45"/>
      <c r="L10539" s="45"/>
      <c r="M10539" s="45"/>
    </row>
    <row r="10540" spans="8:13" s="28" customFormat="1" x14ac:dyDescent="0.2">
      <c r="H10540" s="12"/>
      <c r="J10540" s="29"/>
      <c r="K10540" s="45"/>
      <c r="L10540" s="45"/>
      <c r="M10540" s="45"/>
    </row>
    <row r="10541" spans="8:13" s="28" customFormat="1" x14ac:dyDescent="0.2">
      <c r="H10541" s="12"/>
      <c r="J10541" s="29"/>
      <c r="K10541" s="45"/>
      <c r="L10541" s="45"/>
      <c r="M10541" s="45"/>
    </row>
    <row r="10542" spans="8:13" s="28" customFormat="1" x14ac:dyDescent="0.2">
      <c r="H10542" s="12"/>
      <c r="J10542" s="29"/>
      <c r="K10542" s="45"/>
      <c r="L10542" s="45"/>
      <c r="M10542" s="45"/>
    </row>
    <row r="10543" spans="8:13" s="28" customFormat="1" x14ac:dyDescent="0.2">
      <c r="H10543" s="12"/>
      <c r="J10543" s="29"/>
      <c r="K10543" s="45"/>
      <c r="L10543" s="45"/>
      <c r="M10543" s="45"/>
    </row>
    <row r="10544" spans="8:13" s="28" customFormat="1" x14ac:dyDescent="0.2">
      <c r="H10544" s="12"/>
      <c r="J10544" s="29"/>
      <c r="K10544" s="45"/>
      <c r="L10544" s="45"/>
      <c r="M10544" s="45"/>
    </row>
    <row r="10545" spans="8:13" s="28" customFormat="1" x14ac:dyDescent="0.2">
      <c r="H10545" s="12"/>
      <c r="J10545" s="29"/>
      <c r="K10545" s="45"/>
      <c r="L10545" s="45"/>
      <c r="M10545" s="45"/>
    </row>
    <row r="10546" spans="8:13" s="28" customFormat="1" x14ac:dyDescent="0.2">
      <c r="H10546" s="12"/>
      <c r="J10546" s="29"/>
      <c r="K10546" s="45"/>
      <c r="L10546" s="45"/>
      <c r="M10546" s="45"/>
    </row>
    <row r="10547" spans="8:13" s="28" customFormat="1" x14ac:dyDescent="0.2">
      <c r="H10547" s="12"/>
      <c r="J10547" s="29"/>
      <c r="K10547" s="45"/>
      <c r="L10547" s="45"/>
      <c r="M10547" s="45"/>
    </row>
    <row r="10548" spans="8:13" s="28" customFormat="1" x14ac:dyDescent="0.2">
      <c r="H10548" s="12"/>
      <c r="J10548" s="29"/>
      <c r="K10548" s="45"/>
      <c r="L10548" s="45"/>
      <c r="M10548" s="45"/>
    </row>
    <row r="10549" spans="8:13" s="28" customFormat="1" x14ac:dyDescent="0.2">
      <c r="H10549" s="12"/>
      <c r="J10549" s="29"/>
      <c r="K10549" s="45"/>
      <c r="L10549" s="45"/>
      <c r="M10549" s="45"/>
    </row>
    <row r="10550" spans="8:13" s="28" customFormat="1" x14ac:dyDescent="0.2">
      <c r="H10550" s="12"/>
      <c r="J10550" s="29"/>
      <c r="K10550" s="45"/>
      <c r="L10550" s="45"/>
      <c r="M10550" s="45"/>
    </row>
    <row r="10551" spans="8:13" s="28" customFormat="1" x14ac:dyDescent="0.2">
      <c r="H10551" s="12"/>
      <c r="J10551" s="29"/>
      <c r="K10551" s="45"/>
      <c r="L10551" s="45"/>
      <c r="M10551" s="45"/>
    </row>
    <row r="10552" spans="8:13" s="28" customFormat="1" x14ac:dyDescent="0.2">
      <c r="H10552" s="12"/>
      <c r="J10552" s="29"/>
      <c r="K10552" s="45"/>
      <c r="L10552" s="45"/>
      <c r="M10552" s="45"/>
    </row>
    <row r="10553" spans="8:13" s="28" customFormat="1" x14ac:dyDescent="0.2">
      <c r="H10553" s="12"/>
      <c r="J10553" s="29"/>
      <c r="K10553" s="45"/>
      <c r="L10553" s="45"/>
      <c r="M10553" s="45"/>
    </row>
    <row r="10554" spans="8:13" s="28" customFormat="1" x14ac:dyDescent="0.2">
      <c r="H10554" s="12"/>
      <c r="J10554" s="29"/>
      <c r="K10554" s="45"/>
      <c r="L10554" s="45"/>
      <c r="M10554" s="45"/>
    </row>
    <row r="10555" spans="8:13" s="28" customFormat="1" x14ac:dyDescent="0.2">
      <c r="H10555" s="12"/>
      <c r="J10555" s="29"/>
      <c r="K10555" s="45"/>
      <c r="L10555" s="45"/>
      <c r="M10555" s="45"/>
    </row>
    <row r="10556" spans="8:13" s="28" customFormat="1" x14ac:dyDescent="0.2">
      <c r="H10556" s="12"/>
      <c r="J10556" s="29"/>
      <c r="K10556" s="45"/>
      <c r="L10556" s="45"/>
      <c r="M10556" s="45"/>
    </row>
    <row r="10557" spans="8:13" s="28" customFormat="1" x14ac:dyDescent="0.2">
      <c r="H10557" s="12"/>
      <c r="J10557" s="29"/>
      <c r="K10557" s="45"/>
      <c r="L10557" s="45"/>
      <c r="M10557" s="45"/>
    </row>
    <row r="10558" spans="8:13" s="28" customFormat="1" x14ac:dyDescent="0.2">
      <c r="H10558" s="12"/>
      <c r="J10558" s="29"/>
      <c r="K10558" s="45"/>
      <c r="L10558" s="45"/>
      <c r="M10558" s="45"/>
    </row>
    <row r="10559" spans="8:13" s="28" customFormat="1" x14ac:dyDescent="0.2">
      <c r="H10559" s="12"/>
      <c r="J10559" s="29"/>
      <c r="K10559" s="45"/>
      <c r="L10559" s="45"/>
      <c r="M10559" s="45"/>
    </row>
    <row r="10560" spans="8:13" s="28" customFormat="1" x14ac:dyDescent="0.2">
      <c r="H10560" s="12"/>
      <c r="J10560" s="29"/>
      <c r="K10560" s="45"/>
      <c r="L10560" s="45"/>
      <c r="M10560" s="45"/>
    </row>
    <row r="10561" spans="8:13" s="28" customFormat="1" x14ac:dyDescent="0.2">
      <c r="H10561" s="12"/>
      <c r="J10561" s="29"/>
      <c r="K10561" s="45"/>
      <c r="L10561" s="45"/>
      <c r="M10561" s="45"/>
    </row>
    <row r="10562" spans="8:13" s="28" customFormat="1" x14ac:dyDescent="0.2">
      <c r="H10562" s="12"/>
      <c r="J10562" s="29"/>
      <c r="K10562" s="45"/>
      <c r="L10562" s="45"/>
      <c r="M10562" s="45"/>
    </row>
    <row r="10563" spans="8:13" s="28" customFormat="1" x14ac:dyDescent="0.2">
      <c r="H10563" s="12"/>
      <c r="J10563" s="29"/>
      <c r="K10563" s="45"/>
      <c r="L10563" s="45"/>
      <c r="M10563" s="45"/>
    </row>
    <row r="10564" spans="8:13" s="28" customFormat="1" x14ac:dyDescent="0.2">
      <c r="H10564" s="12"/>
      <c r="J10564" s="29"/>
      <c r="K10564" s="45"/>
      <c r="L10564" s="45"/>
      <c r="M10564" s="45"/>
    </row>
    <row r="10565" spans="8:13" s="28" customFormat="1" x14ac:dyDescent="0.2">
      <c r="H10565" s="12"/>
      <c r="J10565" s="29"/>
      <c r="K10565" s="45"/>
      <c r="L10565" s="45"/>
      <c r="M10565" s="45"/>
    </row>
    <row r="10566" spans="8:13" s="28" customFormat="1" x14ac:dyDescent="0.2">
      <c r="H10566" s="12"/>
      <c r="J10566" s="29"/>
      <c r="K10566" s="45"/>
      <c r="L10566" s="45"/>
      <c r="M10566" s="45"/>
    </row>
    <row r="10567" spans="8:13" s="28" customFormat="1" x14ac:dyDescent="0.2">
      <c r="H10567" s="12"/>
      <c r="J10567" s="29"/>
      <c r="K10567" s="45"/>
      <c r="L10567" s="45"/>
      <c r="M10567" s="45"/>
    </row>
    <row r="10568" spans="8:13" s="28" customFormat="1" x14ac:dyDescent="0.2">
      <c r="H10568" s="12"/>
      <c r="J10568" s="29"/>
      <c r="K10568" s="45"/>
      <c r="L10568" s="45"/>
      <c r="M10568" s="45"/>
    </row>
    <row r="10569" spans="8:13" s="28" customFormat="1" x14ac:dyDescent="0.2">
      <c r="H10569" s="12"/>
      <c r="J10569" s="29"/>
      <c r="K10569" s="45"/>
      <c r="L10569" s="45"/>
      <c r="M10569" s="45"/>
    </row>
    <row r="10570" spans="8:13" s="28" customFormat="1" x14ac:dyDescent="0.2">
      <c r="H10570" s="12"/>
      <c r="J10570" s="29"/>
      <c r="K10570" s="45"/>
      <c r="L10570" s="45"/>
      <c r="M10570" s="45"/>
    </row>
    <row r="10571" spans="8:13" s="28" customFormat="1" x14ac:dyDescent="0.2">
      <c r="H10571" s="12"/>
      <c r="J10571" s="29"/>
      <c r="K10571" s="45"/>
      <c r="L10571" s="45"/>
      <c r="M10571" s="45"/>
    </row>
    <row r="10572" spans="8:13" s="28" customFormat="1" x14ac:dyDescent="0.2">
      <c r="H10572" s="12"/>
      <c r="J10572" s="29"/>
      <c r="K10572" s="45"/>
      <c r="L10572" s="45"/>
      <c r="M10572" s="45"/>
    </row>
    <row r="10573" spans="8:13" s="28" customFormat="1" x14ac:dyDescent="0.2">
      <c r="H10573" s="12"/>
      <c r="J10573" s="29"/>
      <c r="K10573" s="45"/>
      <c r="L10573" s="45"/>
      <c r="M10573" s="45"/>
    </row>
    <row r="10574" spans="8:13" s="28" customFormat="1" x14ac:dyDescent="0.2">
      <c r="H10574" s="12"/>
      <c r="J10574" s="29"/>
      <c r="K10574" s="45"/>
      <c r="L10574" s="45"/>
      <c r="M10574" s="45"/>
    </row>
    <row r="10575" spans="8:13" s="28" customFormat="1" x14ac:dyDescent="0.2">
      <c r="H10575" s="12"/>
      <c r="J10575" s="29"/>
      <c r="K10575" s="45"/>
      <c r="L10575" s="45"/>
      <c r="M10575" s="45"/>
    </row>
    <row r="10576" spans="8:13" s="28" customFormat="1" x14ac:dyDescent="0.2">
      <c r="H10576" s="12"/>
      <c r="J10576" s="29"/>
      <c r="K10576" s="45"/>
      <c r="L10576" s="45"/>
      <c r="M10576" s="45"/>
    </row>
    <row r="10577" spans="8:13" s="28" customFormat="1" x14ac:dyDescent="0.2">
      <c r="H10577" s="12"/>
      <c r="J10577" s="29"/>
      <c r="K10577" s="45"/>
      <c r="L10577" s="45"/>
      <c r="M10577" s="45"/>
    </row>
    <row r="10578" spans="8:13" s="28" customFormat="1" x14ac:dyDescent="0.2">
      <c r="H10578" s="12"/>
      <c r="J10578" s="29"/>
      <c r="K10578" s="45"/>
      <c r="L10578" s="45"/>
      <c r="M10578" s="45"/>
    </row>
    <row r="10579" spans="8:13" s="28" customFormat="1" x14ac:dyDescent="0.2">
      <c r="H10579" s="12"/>
      <c r="J10579" s="29"/>
      <c r="K10579" s="45"/>
      <c r="L10579" s="45"/>
      <c r="M10579" s="45"/>
    </row>
    <row r="10580" spans="8:13" s="28" customFormat="1" x14ac:dyDescent="0.2">
      <c r="H10580" s="12"/>
      <c r="J10580" s="29"/>
      <c r="K10580" s="45"/>
      <c r="L10580" s="45"/>
      <c r="M10580" s="45"/>
    </row>
    <row r="10581" spans="8:13" s="28" customFormat="1" x14ac:dyDescent="0.2">
      <c r="H10581" s="12"/>
      <c r="J10581" s="29"/>
      <c r="K10581" s="45"/>
      <c r="L10581" s="45"/>
      <c r="M10581" s="45"/>
    </row>
    <row r="10582" spans="8:13" s="28" customFormat="1" x14ac:dyDescent="0.2">
      <c r="H10582" s="12"/>
      <c r="J10582" s="29"/>
      <c r="K10582" s="45"/>
      <c r="L10582" s="45"/>
      <c r="M10582" s="45"/>
    </row>
    <row r="10583" spans="8:13" s="28" customFormat="1" x14ac:dyDescent="0.2">
      <c r="H10583" s="12"/>
      <c r="J10583" s="29"/>
      <c r="K10583" s="45"/>
      <c r="L10583" s="45"/>
      <c r="M10583" s="45"/>
    </row>
    <row r="10584" spans="8:13" s="28" customFormat="1" x14ac:dyDescent="0.2">
      <c r="H10584" s="12"/>
      <c r="J10584" s="29"/>
      <c r="K10584" s="45"/>
      <c r="L10584" s="45"/>
      <c r="M10584" s="45"/>
    </row>
    <row r="10585" spans="8:13" s="28" customFormat="1" x14ac:dyDescent="0.2">
      <c r="H10585" s="12"/>
      <c r="J10585" s="29"/>
      <c r="K10585" s="45"/>
      <c r="L10585" s="45"/>
      <c r="M10585" s="45"/>
    </row>
    <row r="10586" spans="8:13" s="28" customFormat="1" x14ac:dyDescent="0.2">
      <c r="H10586" s="12"/>
      <c r="J10586" s="29"/>
      <c r="K10586" s="45"/>
      <c r="L10586" s="45"/>
      <c r="M10586" s="45"/>
    </row>
    <row r="10587" spans="8:13" s="28" customFormat="1" x14ac:dyDescent="0.2">
      <c r="H10587" s="12"/>
      <c r="J10587" s="29"/>
      <c r="K10587" s="45"/>
      <c r="L10587" s="45"/>
      <c r="M10587" s="45"/>
    </row>
    <row r="10588" spans="8:13" s="28" customFormat="1" x14ac:dyDescent="0.2">
      <c r="H10588" s="12"/>
      <c r="J10588" s="29"/>
      <c r="K10588" s="45"/>
      <c r="L10588" s="45"/>
      <c r="M10588" s="45"/>
    </row>
    <row r="10589" spans="8:13" s="28" customFormat="1" x14ac:dyDescent="0.2">
      <c r="H10589" s="12"/>
      <c r="J10589" s="29"/>
      <c r="K10589" s="45"/>
      <c r="L10589" s="45"/>
      <c r="M10589" s="45"/>
    </row>
    <row r="10590" spans="8:13" s="28" customFormat="1" x14ac:dyDescent="0.2">
      <c r="H10590" s="12"/>
      <c r="J10590" s="29"/>
      <c r="K10590" s="45"/>
      <c r="L10590" s="45"/>
      <c r="M10590" s="45"/>
    </row>
    <row r="10591" spans="8:13" s="28" customFormat="1" x14ac:dyDescent="0.2">
      <c r="H10591" s="12"/>
      <c r="J10591" s="29"/>
      <c r="K10591" s="45"/>
      <c r="L10591" s="45"/>
      <c r="M10591" s="45"/>
    </row>
    <row r="10592" spans="8:13" s="28" customFormat="1" x14ac:dyDescent="0.2">
      <c r="H10592" s="12"/>
      <c r="J10592" s="29"/>
      <c r="K10592" s="45"/>
      <c r="L10592" s="45"/>
      <c r="M10592" s="45"/>
    </row>
    <row r="10593" spans="8:13" s="28" customFormat="1" x14ac:dyDescent="0.2">
      <c r="H10593" s="12"/>
      <c r="J10593" s="29"/>
      <c r="K10593" s="45"/>
      <c r="L10593" s="45"/>
      <c r="M10593" s="45"/>
    </row>
    <row r="10594" spans="8:13" s="28" customFormat="1" x14ac:dyDescent="0.2">
      <c r="H10594" s="12"/>
      <c r="J10594" s="29"/>
      <c r="K10594" s="45"/>
      <c r="L10594" s="45"/>
      <c r="M10594" s="45"/>
    </row>
    <row r="10595" spans="8:13" s="28" customFormat="1" x14ac:dyDescent="0.2">
      <c r="H10595" s="12"/>
      <c r="J10595" s="29"/>
      <c r="K10595" s="45"/>
      <c r="L10595" s="45"/>
      <c r="M10595" s="45"/>
    </row>
    <row r="10596" spans="8:13" s="28" customFormat="1" x14ac:dyDescent="0.2">
      <c r="H10596" s="12"/>
      <c r="J10596" s="29"/>
      <c r="K10596" s="45"/>
      <c r="L10596" s="45"/>
      <c r="M10596" s="45"/>
    </row>
    <row r="10597" spans="8:13" s="28" customFormat="1" x14ac:dyDescent="0.2">
      <c r="H10597" s="12"/>
      <c r="J10597" s="29"/>
      <c r="K10597" s="45"/>
      <c r="L10597" s="45"/>
      <c r="M10597" s="45"/>
    </row>
    <row r="10598" spans="8:13" s="28" customFormat="1" x14ac:dyDescent="0.2">
      <c r="H10598" s="12"/>
      <c r="J10598" s="29"/>
      <c r="K10598" s="45"/>
      <c r="L10598" s="45"/>
      <c r="M10598" s="45"/>
    </row>
    <row r="10599" spans="8:13" s="28" customFormat="1" x14ac:dyDescent="0.2">
      <c r="H10599" s="12"/>
      <c r="J10599" s="29"/>
      <c r="K10599" s="45"/>
      <c r="L10599" s="45"/>
      <c r="M10599" s="45"/>
    </row>
    <row r="10600" spans="8:13" s="28" customFormat="1" x14ac:dyDescent="0.2">
      <c r="H10600" s="12"/>
      <c r="J10600" s="29"/>
      <c r="K10600" s="45"/>
      <c r="L10600" s="45"/>
      <c r="M10600" s="45"/>
    </row>
    <row r="10601" spans="8:13" s="28" customFormat="1" x14ac:dyDescent="0.2">
      <c r="H10601" s="12"/>
      <c r="J10601" s="29"/>
      <c r="K10601" s="45"/>
      <c r="L10601" s="45"/>
      <c r="M10601" s="45"/>
    </row>
    <row r="10602" spans="8:13" s="28" customFormat="1" x14ac:dyDescent="0.2">
      <c r="H10602" s="12"/>
      <c r="J10602" s="29"/>
      <c r="K10602" s="45"/>
      <c r="L10602" s="45"/>
      <c r="M10602" s="45"/>
    </row>
    <row r="10603" spans="8:13" s="28" customFormat="1" x14ac:dyDescent="0.2">
      <c r="H10603" s="12"/>
      <c r="J10603" s="29"/>
      <c r="K10603" s="45"/>
      <c r="L10603" s="45"/>
      <c r="M10603" s="45"/>
    </row>
    <row r="10604" spans="8:13" s="28" customFormat="1" x14ac:dyDescent="0.2">
      <c r="H10604" s="12"/>
      <c r="J10604" s="29"/>
      <c r="K10604" s="45"/>
      <c r="L10604" s="45"/>
      <c r="M10604" s="45"/>
    </row>
    <row r="10605" spans="8:13" s="28" customFormat="1" x14ac:dyDescent="0.2">
      <c r="H10605" s="12"/>
      <c r="J10605" s="29"/>
      <c r="K10605" s="45"/>
      <c r="L10605" s="45"/>
      <c r="M10605" s="45"/>
    </row>
    <row r="10606" spans="8:13" s="28" customFormat="1" x14ac:dyDescent="0.2">
      <c r="H10606" s="12"/>
      <c r="J10606" s="29"/>
      <c r="K10606" s="45"/>
      <c r="L10606" s="45"/>
      <c r="M10606" s="45"/>
    </row>
    <row r="10607" spans="8:13" s="28" customFormat="1" x14ac:dyDescent="0.2">
      <c r="H10607" s="12"/>
      <c r="J10607" s="29"/>
      <c r="K10607" s="45"/>
      <c r="L10607" s="45"/>
      <c r="M10607" s="45"/>
    </row>
    <row r="10608" spans="8:13" s="28" customFormat="1" x14ac:dyDescent="0.2">
      <c r="H10608" s="12"/>
      <c r="J10608" s="29"/>
      <c r="K10608" s="45"/>
      <c r="L10608" s="45"/>
      <c r="M10608" s="45"/>
    </row>
    <row r="10609" spans="8:13" s="28" customFormat="1" x14ac:dyDescent="0.2">
      <c r="H10609" s="12"/>
      <c r="J10609" s="29"/>
      <c r="K10609" s="45"/>
      <c r="L10609" s="45"/>
      <c r="M10609" s="45"/>
    </row>
    <row r="10610" spans="8:13" s="28" customFormat="1" x14ac:dyDescent="0.2">
      <c r="H10610" s="12"/>
      <c r="J10610" s="29"/>
      <c r="K10610" s="45"/>
      <c r="L10610" s="45"/>
      <c r="M10610" s="45"/>
    </row>
    <row r="10611" spans="8:13" s="28" customFormat="1" x14ac:dyDescent="0.2">
      <c r="H10611" s="12"/>
      <c r="J10611" s="29"/>
      <c r="K10611" s="45"/>
      <c r="L10611" s="45"/>
      <c r="M10611" s="45"/>
    </row>
    <row r="10612" spans="8:13" s="28" customFormat="1" x14ac:dyDescent="0.2">
      <c r="H10612" s="12"/>
      <c r="J10612" s="29"/>
      <c r="K10612" s="45"/>
      <c r="L10612" s="45"/>
      <c r="M10612" s="45"/>
    </row>
    <row r="10613" spans="8:13" s="28" customFormat="1" x14ac:dyDescent="0.2">
      <c r="H10613" s="12"/>
      <c r="J10613" s="29"/>
      <c r="K10613" s="45"/>
      <c r="L10613" s="45"/>
      <c r="M10613" s="45"/>
    </row>
    <row r="10614" spans="8:13" s="28" customFormat="1" x14ac:dyDescent="0.2">
      <c r="H10614" s="12"/>
      <c r="J10614" s="29"/>
      <c r="K10614" s="45"/>
      <c r="L10614" s="45"/>
      <c r="M10614" s="45"/>
    </row>
    <row r="10615" spans="8:13" s="28" customFormat="1" x14ac:dyDescent="0.2">
      <c r="H10615" s="12"/>
      <c r="J10615" s="29"/>
      <c r="K10615" s="45"/>
      <c r="L10615" s="45"/>
      <c r="M10615" s="45"/>
    </row>
    <row r="10616" spans="8:13" s="28" customFormat="1" x14ac:dyDescent="0.2">
      <c r="H10616" s="12"/>
      <c r="J10616" s="29"/>
      <c r="K10616" s="45"/>
      <c r="L10616" s="45"/>
      <c r="M10616" s="45"/>
    </row>
    <row r="10617" spans="8:13" s="28" customFormat="1" x14ac:dyDescent="0.2">
      <c r="H10617" s="12"/>
      <c r="J10617" s="29"/>
      <c r="K10617" s="45"/>
      <c r="L10617" s="45"/>
      <c r="M10617" s="45"/>
    </row>
    <row r="10618" spans="8:13" s="28" customFormat="1" x14ac:dyDescent="0.2">
      <c r="H10618" s="12"/>
      <c r="J10618" s="29"/>
      <c r="K10618" s="45"/>
      <c r="L10618" s="45"/>
      <c r="M10618" s="45"/>
    </row>
    <row r="10619" spans="8:13" s="28" customFormat="1" x14ac:dyDescent="0.2">
      <c r="H10619" s="12"/>
      <c r="J10619" s="29"/>
      <c r="K10619" s="45"/>
      <c r="L10619" s="45"/>
      <c r="M10619" s="45"/>
    </row>
    <row r="10620" spans="8:13" s="28" customFormat="1" x14ac:dyDescent="0.2">
      <c r="H10620" s="12"/>
      <c r="J10620" s="29"/>
      <c r="K10620" s="45"/>
      <c r="L10620" s="45"/>
      <c r="M10620" s="45"/>
    </row>
    <row r="10621" spans="8:13" s="28" customFormat="1" x14ac:dyDescent="0.2">
      <c r="H10621" s="12"/>
      <c r="J10621" s="29"/>
      <c r="K10621" s="45"/>
      <c r="L10621" s="45"/>
      <c r="M10621" s="45"/>
    </row>
    <row r="10622" spans="8:13" s="28" customFormat="1" x14ac:dyDescent="0.2">
      <c r="H10622" s="12"/>
      <c r="J10622" s="29"/>
      <c r="K10622" s="45"/>
      <c r="L10622" s="45"/>
      <c r="M10622" s="45"/>
    </row>
    <row r="10623" spans="8:13" s="28" customFormat="1" x14ac:dyDescent="0.2">
      <c r="H10623" s="12"/>
      <c r="J10623" s="29"/>
      <c r="K10623" s="45"/>
      <c r="L10623" s="45"/>
      <c r="M10623" s="45"/>
    </row>
    <row r="10624" spans="8:13" s="28" customFormat="1" x14ac:dyDescent="0.2">
      <c r="H10624" s="12"/>
      <c r="J10624" s="29"/>
      <c r="K10624" s="45"/>
      <c r="L10624" s="45"/>
      <c r="M10624" s="45"/>
    </row>
    <row r="10625" spans="8:13" s="28" customFormat="1" x14ac:dyDescent="0.2">
      <c r="H10625" s="12"/>
      <c r="J10625" s="29"/>
      <c r="K10625" s="45"/>
      <c r="L10625" s="45"/>
      <c r="M10625" s="45"/>
    </row>
    <row r="10626" spans="8:13" s="28" customFormat="1" x14ac:dyDescent="0.2">
      <c r="H10626" s="12"/>
      <c r="J10626" s="29"/>
      <c r="K10626" s="45"/>
      <c r="L10626" s="45"/>
      <c r="M10626" s="45"/>
    </row>
    <row r="10627" spans="8:13" s="28" customFormat="1" x14ac:dyDescent="0.2">
      <c r="H10627" s="12"/>
      <c r="J10627" s="29"/>
      <c r="K10627" s="45"/>
      <c r="L10627" s="45"/>
      <c r="M10627" s="45"/>
    </row>
    <row r="10628" spans="8:13" s="28" customFormat="1" x14ac:dyDescent="0.2">
      <c r="H10628" s="12"/>
      <c r="J10628" s="29"/>
      <c r="K10628" s="45"/>
      <c r="L10628" s="45"/>
      <c r="M10628" s="45"/>
    </row>
    <row r="10629" spans="8:13" s="28" customFormat="1" x14ac:dyDescent="0.2">
      <c r="H10629" s="12"/>
      <c r="J10629" s="29"/>
      <c r="K10629" s="45"/>
      <c r="L10629" s="45"/>
      <c r="M10629" s="45"/>
    </row>
    <row r="10630" spans="8:13" s="28" customFormat="1" x14ac:dyDescent="0.2">
      <c r="H10630" s="12"/>
      <c r="J10630" s="29"/>
      <c r="K10630" s="45"/>
      <c r="L10630" s="45"/>
      <c r="M10630" s="45"/>
    </row>
    <row r="10631" spans="8:13" s="28" customFormat="1" x14ac:dyDescent="0.2">
      <c r="H10631" s="12"/>
      <c r="J10631" s="29"/>
      <c r="K10631" s="45"/>
      <c r="L10631" s="45"/>
      <c r="M10631" s="45"/>
    </row>
    <row r="10632" spans="8:13" s="28" customFormat="1" x14ac:dyDescent="0.2">
      <c r="H10632" s="12"/>
      <c r="J10632" s="29"/>
      <c r="K10632" s="45"/>
      <c r="L10632" s="45"/>
      <c r="M10632" s="45"/>
    </row>
    <row r="10633" spans="8:13" s="28" customFormat="1" x14ac:dyDescent="0.2">
      <c r="H10633" s="12"/>
      <c r="J10633" s="29"/>
      <c r="K10633" s="45"/>
      <c r="L10633" s="45"/>
      <c r="M10633" s="45"/>
    </row>
    <row r="10634" spans="8:13" s="28" customFormat="1" x14ac:dyDescent="0.2">
      <c r="H10634" s="12"/>
      <c r="J10634" s="29"/>
      <c r="K10634" s="45"/>
      <c r="L10634" s="45"/>
      <c r="M10634" s="45"/>
    </row>
    <row r="10635" spans="8:13" s="28" customFormat="1" x14ac:dyDescent="0.2">
      <c r="H10635" s="12"/>
      <c r="J10635" s="29"/>
      <c r="K10635" s="45"/>
      <c r="L10635" s="45"/>
      <c r="M10635" s="45"/>
    </row>
    <row r="10636" spans="8:13" s="28" customFormat="1" x14ac:dyDescent="0.2">
      <c r="H10636" s="12"/>
      <c r="J10636" s="29"/>
      <c r="K10636" s="45"/>
      <c r="L10636" s="45"/>
      <c r="M10636" s="45"/>
    </row>
    <row r="10637" spans="8:13" s="28" customFormat="1" x14ac:dyDescent="0.2">
      <c r="H10637" s="12"/>
      <c r="J10637" s="29"/>
      <c r="K10637" s="45"/>
      <c r="L10637" s="45"/>
      <c r="M10637" s="45"/>
    </row>
    <row r="10638" spans="8:13" s="28" customFormat="1" x14ac:dyDescent="0.2">
      <c r="H10638" s="12"/>
      <c r="J10638" s="29"/>
      <c r="K10638" s="45"/>
      <c r="L10638" s="45"/>
      <c r="M10638" s="45"/>
    </row>
    <row r="10639" spans="8:13" s="28" customFormat="1" x14ac:dyDescent="0.2">
      <c r="H10639" s="12"/>
      <c r="J10639" s="29"/>
      <c r="K10639" s="45"/>
      <c r="L10639" s="45"/>
      <c r="M10639" s="45"/>
    </row>
    <row r="10640" spans="8:13" s="28" customFormat="1" x14ac:dyDescent="0.2">
      <c r="H10640" s="12"/>
      <c r="J10640" s="29"/>
      <c r="K10640" s="45"/>
      <c r="L10640" s="45"/>
      <c r="M10640" s="45"/>
    </row>
    <row r="10641" spans="8:13" s="28" customFormat="1" x14ac:dyDescent="0.2">
      <c r="H10641" s="12"/>
      <c r="J10641" s="29"/>
      <c r="K10641" s="45"/>
      <c r="L10641" s="45"/>
      <c r="M10641" s="45"/>
    </row>
    <row r="10642" spans="8:13" s="28" customFormat="1" x14ac:dyDescent="0.2">
      <c r="H10642" s="12"/>
      <c r="J10642" s="29"/>
      <c r="K10642" s="45"/>
      <c r="L10642" s="45"/>
      <c r="M10642" s="45"/>
    </row>
    <row r="10643" spans="8:13" s="28" customFormat="1" x14ac:dyDescent="0.2">
      <c r="H10643" s="12"/>
      <c r="J10643" s="29"/>
      <c r="K10643" s="45"/>
      <c r="L10643" s="45"/>
      <c r="M10643" s="45"/>
    </row>
    <row r="10644" spans="8:13" s="28" customFormat="1" x14ac:dyDescent="0.2">
      <c r="H10644" s="12"/>
      <c r="J10644" s="29"/>
      <c r="K10644" s="45"/>
      <c r="L10644" s="45"/>
      <c r="M10644" s="45"/>
    </row>
    <row r="10645" spans="8:13" s="28" customFormat="1" x14ac:dyDescent="0.2">
      <c r="H10645" s="12"/>
      <c r="J10645" s="29"/>
      <c r="K10645" s="45"/>
      <c r="L10645" s="45"/>
      <c r="M10645" s="45"/>
    </row>
    <row r="10646" spans="8:13" s="28" customFormat="1" x14ac:dyDescent="0.2">
      <c r="H10646" s="12"/>
      <c r="J10646" s="29"/>
      <c r="K10646" s="45"/>
      <c r="L10646" s="45"/>
      <c r="M10646" s="45"/>
    </row>
    <row r="10647" spans="8:13" s="28" customFormat="1" x14ac:dyDescent="0.2">
      <c r="H10647" s="12"/>
      <c r="J10647" s="29"/>
      <c r="K10647" s="45"/>
      <c r="L10647" s="45"/>
      <c r="M10647" s="45"/>
    </row>
    <row r="10648" spans="8:13" s="28" customFormat="1" x14ac:dyDescent="0.2">
      <c r="H10648" s="12"/>
      <c r="J10648" s="29"/>
      <c r="K10648" s="45"/>
      <c r="L10648" s="45"/>
      <c r="M10648" s="45"/>
    </row>
    <row r="10649" spans="8:13" s="28" customFormat="1" x14ac:dyDescent="0.2">
      <c r="H10649" s="12"/>
      <c r="J10649" s="29"/>
      <c r="K10649" s="45"/>
      <c r="L10649" s="45"/>
      <c r="M10649" s="45"/>
    </row>
    <row r="10650" spans="8:13" s="28" customFormat="1" x14ac:dyDescent="0.2">
      <c r="H10650" s="12"/>
      <c r="J10650" s="29"/>
      <c r="K10650" s="45"/>
      <c r="L10650" s="45"/>
      <c r="M10650" s="45"/>
    </row>
    <row r="10651" spans="8:13" s="28" customFormat="1" x14ac:dyDescent="0.2">
      <c r="H10651" s="12"/>
      <c r="J10651" s="29"/>
      <c r="K10651" s="45"/>
      <c r="L10651" s="45"/>
      <c r="M10651" s="45"/>
    </row>
    <row r="10652" spans="8:13" s="28" customFormat="1" x14ac:dyDescent="0.2">
      <c r="H10652" s="12"/>
      <c r="J10652" s="29"/>
      <c r="K10652" s="45"/>
      <c r="L10652" s="45"/>
      <c r="M10652" s="45"/>
    </row>
    <row r="10653" spans="8:13" s="28" customFormat="1" x14ac:dyDescent="0.2">
      <c r="H10653" s="12"/>
      <c r="J10653" s="29"/>
      <c r="K10653" s="45"/>
      <c r="L10653" s="45"/>
      <c r="M10653" s="45"/>
    </row>
    <row r="10654" spans="8:13" s="28" customFormat="1" x14ac:dyDescent="0.2">
      <c r="H10654" s="12"/>
      <c r="J10654" s="29"/>
      <c r="K10654" s="45"/>
      <c r="L10654" s="45"/>
      <c r="M10654" s="45"/>
    </row>
    <row r="10655" spans="8:13" s="28" customFormat="1" x14ac:dyDescent="0.2">
      <c r="H10655" s="12"/>
      <c r="J10655" s="29"/>
      <c r="K10655" s="45"/>
      <c r="L10655" s="45"/>
      <c r="M10655" s="45"/>
    </row>
    <row r="10656" spans="8:13" s="28" customFormat="1" x14ac:dyDescent="0.2">
      <c r="H10656" s="12"/>
      <c r="J10656" s="29"/>
      <c r="K10656" s="45"/>
      <c r="L10656" s="45"/>
      <c r="M10656" s="45"/>
    </row>
    <row r="10657" spans="8:13" s="28" customFormat="1" x14ac:dyDescent="0.2">
      <c r="H10657" s="12"/>
      <c r="J10657" s="29"/>
      <c r="K10657" s="45"/>
      <c r="L10657" s="45"/>
      <c r="M10657" s="45"/>
    </row>
    <row r="10658" spans="8:13" s="28" customFormat="1" x14ac:dyDescent="0.2">
      <c r="H10658" s="12"/>
      <c r="J10658" s="29"/>
      <c r="K10658" s="45"/>
      <c r="L10658" s="45"/>
      <c r="M10658" s="45"/>
    </row>
    <row r="10659" spans="8:13" s="28" customFormat="1" x14ac:dyDescent="0.2">
      <c r="H10659" s="12"/>
      <c r="J10659" s="29"/>
      <c r="K10659" s="45"/>
      <c r="L10659" s="45"/>
      <c r="M10659" s="45"/>
    </row>
    <row r="10660" spans="8:13" s="28" customFormat="1" x14ac:dyDescent="0.2">
      <c r="H10660" s="12"/>
      <c r="J10660" s="29"/>
      <c r="K10660" s="45"/>
      <c r="L10660" s="45"/>
      <c r="M10660" s="45"/>
    </row>
    <row r="10661" spans="8:13" s="28" customFormat="1" x14ac:dyDescent="0.2">
      <c r="H10661" s="12"/>
      <c r="J10661" s="29"/>
      <c r="K10661" s="45"/>
      <c r="L10661" s="45"/>
      <c r="M10661" s="45"/>
    </row>
    <row r="10662" spans="8:13" s="28" customFormat="1" x14ac:dyDescent="0.2">
      <c r="H10662" s="12"/>
      <c r="J10662" s="29"/>
      <c r="K10662" s="45"/>
      <c r="L10662" s="45"/>
      <c r="M10662" s="45"/>
    </row>
    <row r="10663" spans="8:13" s="28" customFormat="1" x14ac:dyDescent="0.2">
      <c r="H10663" s="12"/>
      <c r="J10663" s="29"/>
      <c r="K10663" s="45"/>
      <c r="L10663" s="45"/>
      <c r="M10663" s="45"/>
    </row>
    <row r="10664" spans="8:13" s="28" customFormat="1" x14ac:dyDescent="0.2">
      <c r="H10664" s="12"/>
      <c r="J10664" s="29"/>
      <c r="K10664" s="45"/>
      <c r="L10664" s="45"/>
      <c r="M10664" s="45"/>
    </row>
    <row r="10665" spans="8:13" s="28" customFormat="1" x14ac:dyDescent="0.2">
      <c r="H10665" s="12"/>
      <c r="J10665" s="29"/>
      <c r="K10665" s="45"/>
      <c r="L10665" s="45"/>
      <c r="M10665" s="45"/>
    </row>
    <row r="10666" spans="8:13" s="28" customFormat="1" x14ac:dyDescent="0.2">
      <c r="H10666" s="12"/>
      <c r="J10666" s="29"/>
      <c r="K10666" s="45"/>
      <c r="L10666" s="45"/>
      <c r="M10666" s="45"/>
    </row>
    <row r="10667" spans="8:13" s="28" customFormat="1" x14ac:dyDescent="0.2">
      <c r="H10667" s="12"/>
      <c r="J10667" s="29"/>
      <c r="K10667" s="45"/>
      <c r="L10667" s="45"/>
      <c r="M10667" s="45"/>
    </row>
    <row r="10668" spans="8:13" s="28" customFormat="1" x14ac:dyDescent="0.2">
      <c r="H10668" s="12"/>
      <c r="J10668" s="29"/>
      <c r="K10668" s="45"/>
      <c r="L10668" s="45"/>
      <c r="M10668" s="45"/>
    </row>
    <row r="10669" spans="8:13" s="28" customFormat="1" x14ac:dyDescent="0.2">
      <c r="H10669" s="12"/>
      <c r="J10669" s="29"/>
      <c r="K10669" s="45"/>
      <c r="L10669" s="45"/>
      <c r="M10669" s="45"/>
    </row>
    <row r="10670" spans="8:13" s="28" customFormat="1" x14ac:dyDescent="0.2">
      <c r="H10670" s="12"/>
      <c r="J10670" s="29"/>
      <c r="K10670" s="45"/>
      <c r="L10670" s="45"/>
      <c r="M10670" s="45"/>
    </row>
    <row r="10671" spans="8:13" s="28" customFormat="1" x14ac:dyDescent="0.2">
      <c r="H10671" s="12"/>
      <c r="J10671" s="29"/>
      <c r="K10671" s="45"/>
      <c r="L10671" s="45"/>
      <c r="M10671" s="45"/>
    </row>
    <row r="10672" spans="8:13" s="28" customFormat="1" x14ac:dyDescent="0.2">
      <c r="H10672" s="12"/>
      <c r="J10672" s="29"/>
      <c r="K10672" s="45"/>
      <c r="L10672" s="45"/>
      <c r="M10672" s="45"/>
    </row>
    <row r="10673" spans="8:13" s="28" customFormat="1" x14ac:dyDescent="0.2">
      <c r="H10673" s="12"/>
      <c r="J10673" s="29"/>
      <c r="K10673" s="45"/>
      <c r="L10673" s="45"/>
      <c r="M10673" s="45"/>
    </row>
    <row r="10674" spans="8:13" s="28" customFormat="1" x14ac:dyDescent="0.2">
      <c r="H10674" s="12"/>
      <c r="J10674" s="29"/>
      <c r="K10674" s="45"/>
      <c r="L10674" s="45"/>
      <c r="M10674" s="45"/>
    </row>
    <row r="10675" spans="8:13" s="28" customFormat="1" x14ac:dyDescent="0.2">
      <c r="H10675" s="12"/>
      <c r="J10675" s="29"/>
      <c r="K10675" s="45"/>
      <c r="L10675" s="45"/>
      <c r="M10675" s="45"/>
    </row>
    <row r="10676" spans="8:13" s="28" customFormat="1" x14ac:dyDescent="0.2">
      <c r="H10676" s="12"/>
      <c r="J10676" s="29"/>
      <c r="K10676" s="45"/>
      <c r="L10676" s="45"/>
      <c r="M10676" s="45"/>
    </row>
    <row r="10677" spans="8:13" s="28" customFormat="1" x14ac:dyDescent="0.2">
      <c r="H10677" s="12"/>
      <c r="J10677" s="29"/>
      <c r="K10677" s="45"/>
      <c r="L10677" s="45"/>
      <c r="M10677" s="45"/>
    </row>
    <row r="10678" spans="8:13" s="28" customFormat="1" x14ac:dyDescent="0.2">
      <c r="H10678" s="12"/>
      <c r="J10678" s="29"/>
      <c r="K10678" s="45"/>
      <c r="L10678" s="45"/>
      <c r="M10678" s="45"/>
    </row>
    <row r="10679" spans="8:13" s="28" customFormat="1" x14ac:dyDescent="0.2">
      <c r="H10679" s="12"/>
      <c r="J10679" s="29"/>
      <c r="K10679" s="45"/>
      <c r="L10679" s="45"/>
      <c r="M10679" s="45"/>
    </row>
    <row r="10680" spans="8:13" s="28" customFormat="1" x14ac:dyDescent="0.2">
      <c r="H10680" s="12"/>
      <c r="J10680" s="29"/>
      <c r="K10680" s="45"/>
      <c r="L10680" s="45"/>
      <c r="M10680" s="45"/>
    </row>
    <row r="10681" spans="8:13" s="28" customFormat="1" x14ac:dyDescent="0.2">
      <c r="H10681" s="12"/>
      <c r="J10681" s="29"/>
      <c r="K10681" s="45"/>
      <c r="L10681" s="45"/>
      <c r="M10681" s="45"/>
    </row>
    <row r="10682" spans="8:13" s="28" customFormat="1" x14ac:dyDescent="0.2">
      <c r="H10682" s="12"/>
      <c r="J10682" s="29"/>
      <c r="K10682" s="45"/>
      <c r="L10682" s="45"/>
      <c r="M10682" s="45"/>
    </row>
    <row r="10683" spans="8:13" s="28" customFormat="1" x14ac:dyDescent="0.2">
      <c r="H10683" s="12"/>
      <c r="J10683" s="29"/>
      <c r="K10683" s="45"/>
      <c r="L10683" s="45"/>
      <c r="M10683" s="45"/>
    </row>
    <row r="10684" spans="8:13" s="28" customFormat="1" x14ac:dyDescent="0.2">
      <c r="H10684" s="12"/>
      <c r="J10684" s="29"/>
      <c r="K10684" s="45"/>
      <c r="L10684" s="45"/>
      <c r="M10684" s="45"/>
    </row>
    <row r="10685" spans="8:13" s="28" customFormat="1" x14ac:dyDescent="0.2">
      <c r="H10685" s="12"/>
      <c r="J10685" s="29"/>
      <c r="K10685" s="45"/>
      <c r="L10685" s="45"/>
      <c r="M10685" s="45"/>
    </row>
    <row r="10686" spans="8:13" s="28" customFormat="1" x14ac:dyDescent="0.2">
      <c r="H10686" s="12"/>
      <c r="J10686" s="29"/>
      <c r="K10686" s="45"/>
      <c r="L10686" s="45"/>
      <c r="M10686" s="45"/>
    </row>
    <row r="10687" spans="8:13" s="28" customFormat="1" x14ac:dyDescent="0.2">
      <c r="H10687" s="12"/>
      <c r="J10687" s="29"/>
      <c r="K10687" s="45"/>
      <c r="L10687" s="45"/>
      <c r="M10687" s="45"/>
    </row>
    <row r="10688" spans="8:13" s="28" customFormat="1" x14ac:dyDescent="0.2">
      <c r="H10688" s="12"/>
      <c r="J10688" s="29"/>
      <c r="K10688" s="45"/>
      <c r="L10688" s="45"/>
      <c r="M10688" s="45"/>
    </row>
    <row r="10689" spans="8:13" s="28" customFormat="1" x14ac:dyDescent="0.2">
      <c r="H10689" s="12"/>
      <c r="J10689" s="29"/>
      <c r="K10689" s="45"/>
      <c r="L10689" s="45"/>
      <c r="M10689" s="45"/>
    </row>
    <row r="10690" spans="8:13" s="28" customFormat="1" x14ac:dyDescent="0.2">
      <c r="H10690" s="12"/>
      <c r="J10690" s="29"/>
      <c r="K10690" s="45"/>
      <c r="L10690" s="45"/>
      <c r="M10690" s="45"/>
    </row>
    <row r="10691" spans="8:13" s="28" customFormat="1" x14ac:dyDescent="0.2">
      <c r="H10691" s="12"/>
      <c r="J10691" s="29"/>
      <c r="K10691" s="45"/>
      <c r="L10691" s="45"/>
      <c r="M10691" s="45"/>
    </row>
    <row r="10692" spans="8:13" s="28" customFormat="1" x14ac:dyDescent="0.2">
      <c r="H10692" s="12"/>
      <c r="J10692" s="29"/>
      <c r="K10692" s="45"/>
      <c r="L10692" s="45"/>
      <c r="M10692" s="45"/>
    </row>
    <row r="10693" spans="8:13" s="28" customFormat="1" x14ac:dyDescent="0.2">
      <c r="H10693" s="12"/>
      <c r="J10693" s="29"/>
      <c r="K10693" s="45"/>
      <c r="L10693" s="45"/>
      <c r="M10693" s="45"/>
    </row>
    <row r="10694" spans="8:13" s="28" customFormat="1" x14ac:dyDescent="0.2">
      <c r="H10694" s="12"/>
      <c r="J10694" s="29"/>
      <c r="K10694" s="45"/>
      <c r="L10694" s="45"/>
      <c r="M10694" s="45"/>
    </row>
    <row r="10695" spans="8:13" s="28" customFormat="1" x14ac:dyDescent="0.2">
      <c r="H10695" s="12"/>
      <c r="J10695" s="29"/>
      <c r="K10695" s="45"/>
      <c r="L10695" s="45"/>
      <c r="M10695" s="45"/>
    </row>
    <row r="10696" spans="8:13" s="28" customFormat="1" x14ac:dyDescent="0.2">
      <c r="H10696" s="12"/>
      <c r="J10696" s="29"/>
      <c r="K10696" s="45"/>
      <c r="L10696" s="45"/>
      <c r="M10696" s="45"/>
    </row>
    <row r="10697" spans="8:13" s="28" customFormat="1" x14ac:dyDescent="0.2">
      <c r="H10697" s="12"/>
      <c r="J10697" s="29"/>
      <c r="K10697" s="45"/>
      <c r="L10697" s="45"/>
      <c r="M10697" s="45"/>
    </row>
    <row r="10698" spans="8:13" s="28" customFormat="1" x14ac:dyDescent="0.2">
      <c r="H10698" s="12"/>
      <c r="J10698" s="29"/>
      <c r="K10698" s="45"/>
      <c r="L10698" s="45"/>
      <c r="M10698" s="45"/>
    </row>
    <row r="10699" spans="8:13" s="28" customFormat="1" x14ac:dyDescent="0.2">
      <c r="H10699" s="12"/>
      <c r="J10699" s="29"/>
      <c r="K10699" s="45"/>
      <c r="L10699" s="45"/>
      <c r="M10699" s="45"/>
    </row>
    <row r="10700" spans="8:13" s="28" customFormat="1" x14ac:dyDescent="0.2">
      <c r="H10700" s="12"/>
      <c r="J10700" s="29"/>
      <c r="K10700" s="45"/>
      <c r="L10700" s="45"/>
      <c r="M10700" s="45"/>
    </row>
    <row r="10701" spans="8:13" s="28" customFormat="1" x14ac:dyDescent="0.2">
      <c r="H10701" s="12"/>
      <c r="J10701" s="29"/>
      <c r="K10701" s="45"/>
      <c r="L10701" s="45"/>
      <c r="M10701" s="45"/>
    </row>
    <row r="10702" spans="8:13" s="28" customFormat="1" x14ac:dyDescent="0.2">
      <c r="H10702" s="12"/>
      <c r="J10702" s="29"/>
      <c r="K10702" s="45"/>
      <c r="L10702" s="45"/>
      <c r="M10702" s="45"/>
    </row>
    <row r="10703" spans="8:13" s="28" customFormat="1" x14ac:dyDescent="0.2">
      <c r="H10703" s="12"/>
      <c r="J10703" s="29"/>
      <c r="K10703" s="45"/>
      <c r="L10703" s="45"/>
      <c r="M10703" s="45"/>
    </row>
    <row r="10704" spans="8:13" s="28" customFormat="1" x14ac:dyDescent="0.2">
      <c r="H10704" s="12"/>
      <c r="J10704" s="29"/>
      <c r="K10704" s="45"/>
      <c r="L10704" s="45"/>
      <c r="M10704" s="45"/>
    </row>
    <row r="10705" spans="8:13" s="28" customFormat="1" x14ac:dyDescent="0.2">
      <c r="H10705" s="12"/>
      <c r="J10705" s="29"/>
      <c r="K10705" s="45"/>
      <c r="L10705" s="45"/>
      <c r="M10705" s="45"/>
    </row>
    <row r="10706" spans="8:13" s="28" customFormat="1" x14ac:dyDescent="0.2">
      <c r="H10706" s="12"/>
      <c r="J10706" s="29"/>
      <c r="K10706" s="45"/>
      <c r="L10706" s="45"/>
      <c r="M10706" s="45"/>
    </row>
    <row r="10707" spans="8:13" s="28" customFormat="1" x14ac:dyDescent="0.2">
      <c r="H10707" s="12"/>
      <c r="J10707" s="29"/>
      <c r="K10707" s="45"/>
      <c r="L10707" s="45"/>
      <c r="M10707" s="45"/>
    </row>
    <row r="10708" spans="8:13" s="28" customFormat="1" x14ac:dyDescent="0.2">
      <c r="H10708" s="12"/>
      <c r="J10708" s="29"/>
      <c r="K10708" s="45"/>
      <c r="L10708" s="45"/>
      <c r="M10708" s="45"/>
    </row>
    <row r="10709" spans="8:13" s="28" customFormat="1" x14ac:dyDescent="0.2">
      <c r="H10709" s="12"/>
      <c r="J10709" s="29"/>
      <c r="K10709" s="45"/>
      <c r="L10709" s="45"/>
      <c r="M10709" s="45"/>
    </row>
    <row r="10710" spans="8:13" s="28" customFormat="1" x14ac:dyDescent="0.2">
      <c r="H10710" s="12"/>
      <c r="J10710" s="29"/>
      <c r="K10710" s="45"/>
      <c r="L10710" s="45"/>
      <c r="M10710" s="45"/>
    </row>
    <row r="10711" spans="8:13" s="28" customFormat="1" x14ac:dyDescent="0.2">
      <c r="H10711" s="12"/>
      <c r="J10711" s="29"/>
      <c r="K10711" s="45"/>
      <c r="L10711" s="45"/>
      <c r="M10711" s="45"/>
    </row>
    <row r="10712" spans="8:13" s="28" customFormat="1" x14ac:dyDescent="0.2">
      <c r="H10712" s="12"/>
      <c r="J10712" s="29"/>
      <c r="K10712" s="45"/>
      <c r="L10712" s="45"/>
      <c r="M10712" s="45"/>
    </row>
    <row r="10713" spans="8:13" s="28" customFormat="1" x14ac:dyDescent="0.2">
      <c r="H10713" s="12"/>
      <c r="J10713" s="29"/>
      <c r="K10713" s="45"/>
      <c r="L10713" s="45"/>
      <c r="M10713" s="45"/>
    </row>
    <row r="10714" spans="8:13" s="28" customFormat="1" x14ac:dyDescent="0.2">
      <c r="H10714" s="12"/>
      <c r="J10714" s="29"/>
      <c r="K10714" s="45"/>
      <c r="L10714" s="45"/>
      <c r="M10714" s="45"/>
    </row>
    <row r="10715" spans="8:13" s="28" customFormat="1" x14ac:dyDescent="0.2">
      <c r="H10715" s="12"/>
      <c r="J10715" s="29"/>
      <c r="K10715" s="45"/>
      <c r="L10715" s="45"/>
      <c r="M10715" s="45"/>
    </row>
    <row r="10716" spans="8:13" s="28" customFormat="1" x14ac:dyDescent="0.2">
      <c r="H10716" s="12"/>
      <c r="J10716" s="29"/>
      <c r="K10716" s="45"/>
      <c r="L10716" s="45"/>
      <c r="M10716" s="45"/>
    </row>
    <row r="10717" spans="8:13" s="28" customFormat="1" x14ac:dyDescent="0.2">
      <c r="H10717" s="12"/>
      <c r="J10717" s="29"/>
      <c r="K10717" s="45"/>
      <c r="L10717" s="45"/>
      <c r="M10717" s="45"/>
    </row>
    <row r="10718" spans="8:13" s="28" customFormat="1" x14ac:dyDescent="0.2">
      <c r="H10718" s="12"/>
      <c r="J10718" s="29"/>
      <c r="K10718" s="45"/>
      <c r="L10718" s="45"/>
      <c r="M10718" s="45"/>
    </row>
    <row r="10719" spans="8:13" s="28" customFormat="1" x14ac:dyDescent="0.2">
      <c r="H10719" s="12"/>
      <c r="J10719" s="29"/>
      <c r="K10719" s="45"/>
      <c r="L10719" s="45"/>
      <c r="M10719" s="45"/>
    </row>
    <row r="10720" spans="8:13" s="28" customFormat="1" x14ac:dyDescent="0.2">
      <c r="H10720" s="12"/>
      <c r="J10720" s="29"/>
      <c r="K10720" s="45"/>
      <c r="L10720" s="45"/>
      <c r="M10720" s="45"/>
    </row>
    <row r="10721" spans="8:13" s="28" customFormat="1" x14ac:dyDescent="0.2">
      <c r="H10721" s="12"/>
      <c r="J10721" s="29"/>
      <c r="K10721" s="45"/>
      <c r="L10721" s="45"/>
      <c r="M10721" s="45"/>
    </row>
    <row r="10722" spans="8:13" s="28" customFormat="1" x14ac:dyDescent="0.2">
      <c r="H10722" s="12"/>
      <c r="J10722" s="29"/>
      <c r="K10722" s="45"/>
      <c r="L10722" s="45"/>
      <c r="M10722" s="45"/>
    </row>
    <row r="10723" spans="8:13" s="28" customFormat="1" x14ac:dyDescent="0.2">
      <c r="H10723" s="12"/>
      <c r="J10723" s="29"/>
      <c r="K10723" s="45"/>
      <c r="L10723" s="45"/>
      <c r="M10723" s="45"/>
    </row>
    <row r="10724" spans="8:13" s="28" customFormat="1" x14ac:dyDescent="0.2">
      <c r="H10724" s="12"/>
      <c r="J10724" s="29"/>
      <c r="K10724" s="45"/>
      <c r="L10724" s="45"/>
      <c r="M10724" s="45"/>
    </row>
    <row r="10725" spans="8:13" s="28" customFormat="1" x14ac:dyDescent="0.2">
      <c r="H10725" s="12"/>
      <c r="J10725" s="29"/>
      <c r="K10725" s="45"/>
      <c r="L10725" s="45"/>
      <c r="M10725" s="45"/>
    </row>
    <row r="10726" spans="8:13" s="28" customFormat="1" x14ac:dyDescent="0.2">
      <c r="H10726" s="12"/>
      <c r="J10726" s="29"/>
      <c r="K10726" s="45"/>
      <c r="L10726" s="45"/>
      <c r="M10726" s="45"/>
    </row>
    <row r="10727" spans="8:13" s="28" customFormat="1" x14ac:dyDescent="0.2">
      <c r="H10727" s="12"/>
      <c r="J10727" s="29"/>
      <c r="K10727" s="45"/>
      <c r="L10727" s="45"/>
      <c r="M10727" s="45"/>
    </row>
    <row r="10728" spans="8:13" s="28" customFormat="1" x14ac:dyDescent="0.2">
      <c r="H10728" s="12"/>
      <c r="J10728" s="29"/>
      <c r="K10728" s="45"/>
      <c r="L10728" s="45"/>
      <c r="M10728" s="45"/>
    </row>
    <row r="10729" spans="8:13" s="28" customFormat="1" x14ac:dyDescent="0.2">
      <c r="H10729" s="12"/>
      <c r="J10729" s="29"/>
      <c r="K10729" s="45"/>
      <c r="L10729" s="45"/>
      <c r="M10729" s="45"/>
    </row>
    <row r="10730" spans="8:13" s="28" customFormat="1" x14ac:dyDescent="0.2">
      <c r="H10730" s="12"/>
      <c r="J10730" s="29"/>
      <c r="K10730" s="45"/>
      <c r="L10730" s="45"/>
      <c r="M10730" s="45"/>
    </row>
    <row r="10731" spans="8:13" s="28" customFormat="1" x14ac:dyDescent="0.2">
      <c r="H10731" s="12"/>
      <c r="J10731" s="29"/>
      <c r="K10731" s="45"/>
      <c r="L10731" s="45"/>
      <c r="M10731" s="45"/>
    </row>
    <row r="10732" spans="8:13" s="28" customFormat="1" x14ac:dyDescent="0.2">
      <c r="H10732" s="12"/>
      <c r="J10732" s="29"/>
      <c r="K10732" s="45"/>
      <c r="L10732" s="45"/>
      <c r="M10732" s="45"/>
    </row>
    <row r="10733" spans="8:13" s="28" customFormat="1" x14ac:dyDescent="0.2">
      <c r="H10733" s="12"/>
      <c r="J10733" s="29"/>
      <c r="K10733" s="45"/>
      <c r="L10733" s="45"/>
      <c r="M10733" s="45"/>
    </row>
    <row r="10734" spans="8:13" s="28" customFormat="1" x14ac:dyDescent="0.2">
      <c r="H10734" s="12"/>
      <c r="J10734" s="29"/>
      <c r="K10734" s="45"/>
      <c r="L10734" s="45"/>
      <c r="M10734" s="45"/>
    </row>
    <row r="10735" spans="8:13" s="28" customFormat="1" x14ac:dyDescent="0.2">
      <c r="H10735" s="12"/>
      <c r="J10735" s="29"/>
      <c r="K10735" s="45"/>
      <c r="L10735" s="45"/>
      <c r="M10735" s="45"/>
    </row>
    <row r="10736" spans="8:13" s="28" customFormat="1" x14ac:dyDescent="0.2">
      <c r="H10736" s="12"/>
      <c r="J10736" s="29"/>
      <c r="K10736" s="45"/>
      <c r="L10736" s="45"/>
      <c r="M10736" s="45"/>
    </row>
    <row r="10737" spans="8:13" s="28" customFormat="1" x14ac:dyDescent="0.2">
      <c r="H10737" s="12"/>
      <c r="J10737" s="29"/>
      <c r="K10737" s="45"/>
      <c r="L10737" s="45"/>
      <c r="M10737" s="45"/>
    </row>
    <row r="10738" spans="8:13" s="28" customFormat="1" x14ac:dyDescent="0.2">
      <c r="H10738" s="12"/>
      <c r="J10738" s="29"/>
      <c r="K10738" s="45"/>
      <c r="L10738" s="45"/>
      <c r="M10738" s="45"/>
    </row>
    <row r="10739" spans="8:13" s="28" customFormat="1" x14ac:dyDescent="0.2">
      <c r="H10739" s="12"/>
      <c r="J10739" s="29"/>
      <c r="K10739" s="45"/>
      <c r="L10739" s="45"/>
      <c r="M10739" s="45"/>
    </row>
    <row r="10740" spans="8:13" s="28" customFormat="1" x14ac:dyDescent="0.2">
      <c r="H10740" s="12"/>
      <c r="J10740" s="29"/>
      <c r="K10740" s="45"/>
      <c r="L10740" s="45"/>
      <c r="M10740" s="45"/>
    </row>
    <row r="10741" spans="8:13" s="28" customFormat="1" x14ac:dyDescent="0.2">
      <c r="H10741" s="12"/>
      <c r="J10741" s="29"/>
      <c r="K10741" s="45"/>
      <c r="L10741" s="45"/>
      <c r="M10741" s="45"/>
    </row>
    <row r="10742" spans="8:13" s="28" customFormat="1" x14ac:dyDescent="0.2">
      <c r="H10742" s="12"/>
      <c r="J10742" s="29"/>
      <c r="K10742" s="45"/>
      <c r="L10742" s="45"/>
      <c r="M10742" s="45"/>
    </row>
    <row r="10743" spans="8:13" s="28" customFormat="1" x14ac:dyDescent="0.2">
      <c r="H10743" s="12"/>
      <c r="J10743" s="29"/>
      <c r="K10743" s="45"/>
      <c r="L10743" s="45"/>
      <c r="M10743" s="45"/>
    </row>
    <row r="10744" spans="8:13" s="28" customFormat="1" x14ac:dyDescent="0.2">
      <c r="H10744" s="12"/>
      <c r="J10744" s="29"/>
      <c r="K10744" s="45"/>
      <c r="L10744" s="45"/>
      <c r="M10744" s="45"/>
    </row>
    <row r="10745" spans="8:13" s="28" customFormat="1" x14ac:dyDescent="0.2">
      <c r="H10745" s="12"/>
      <c r="J10745" s="29"/>
      <c r="K10745" s="45"/>
      <c r="L10745" s="45"/>
      <c r="M10745" s="45"/>
    </row>
    <row r="10746" spans="8:13" s="28" customFormat="1" x14ac:dyDescent="0.2">
      <c r="H10746" s="12"/>
      <c r="J10746" s="29"/>
      <c r="K10746" s="45"/>
      <c r="L10746" s="45"/>
      <c r="M10746" s="45"/>
    </row>
    <row r="10747" spans="8:13" s="28" customFormat="1" x14ac:dyDescent="0.2">
      <c r="H10747" s="12"/>
      <c r="J10747" s="29"/>
      <c r="K10747" s="45"/>
      <c r="L10747" s="45"/>
      <c r="M10747" s="45"/>
    </row>
    <row r="10748" spans="8:13" s="28" customFormat="1" x14ac:dyDescent="0.2">
      <c r="H10748" s="12"/>
      <c r="J10748" s="29"/>
      <c r="K10748" s="45"/>
      <c r="L10748" s="45"/>
      <c r="M10748" s="45"/>
    </row>
    <row r="10749" spans="8:13" s="28" customFormat="1" x14ac:dyDescent="0.2">
      <c r="H10749" s="12"/>
      <c r="J10749" s="29"/>
      <c r="K10749" s="45"/>
      <c r="L10749" s="45"/>
      <c r="M10749" s="45"/>
    </row>
    <row r="10750" spans="8:13" s="28" customFormat="1" x14ac:dyDescent="0.2">
      <c r="H10750" s="12"/>
      <c r="J10750" s="29"/>
      <c r="K10750" s="45"/>
      <c r="L10750" s="45"/>
      <c r="M10750" s="45"/>
    </row>
    <row r="10751" spans="8:13" s="28" customFormat="1" x14ac:dyDescent="0.2">
      <c r="H10751" s="12"/>
      <c r="J10751" s="29"/>
      <c r="K10751" s="45"/>
      <c r="L10751" s="45"/>
      <c r="M10751" s="45"/>
    </row>
    <row r="10752" spans="8:13" s="28" customFormat="1" x14ac:dyDescent="0.2">
      <c r="H10752" s="12"/>
      <c r="J10752" s="29"/>
      <c r="K10752" s="45"/>
      <c r="L10752" s="45"/>
      <c r="M10752" s="45"/>
    </row>
    <row r="10753" spans="8:13" s="28" customFormat="1" x14ac:dyDescent="0.2">
      <c r="H10753" s="12"/>
      <c r="J10753" s="29"/>
      <c r="K10753" s="45"/>
      <c r="L10753" s="45"/>
      <c r="M10753" s="45"/>
    </row>
    <row r="10754" spans="8:13" s="28" customFormat="1" x14ac:dyDescent="0.2">
      <c r="H10754" s="12"/>
      <c r="J10754" s="29"/>
      <c r="K10754" s="45"/>
      <c r="L10754" s="45"/>
      <c r="M10754" s="45"/>
    </row>
    <row r="10755" spans="8:13" s="28" customFormat="1" x14ac:dyDescent="0.2">
      <c r="H10755" s="12"/>
      <c r="J10755" s="29"/>
      <c r="K10755" s="45"/>
      <c r="L10755" s="45"/>
      <c r="M10755" s="45"/>
    </row>
    <row r="10756" spans="8:13" s="28" customFormat="1" x14ac:dyDescent="0.2">
      <c r="H10756" s="12"/>
      <c r="J10756" s="29"/>
      <c r="K10756" s="45"/>
      <c r="L10756" s="45"/>
      <c r="M10756" s="45"/>
    </row>
    <row r="10757" spans="8:13" s="28" customFormat="1" x14ac:dyDescent="0.2">
      <c r="H10757" s="12"/>
      <c r="J10757" s="29"/>
      <c r="K10757" s="45"/>
      <c r="L10757" s="45"/>
      <c r="M10757" s="45"/>
    </row>
    <row r="10758" spans="8:13" s="28" customFormat="1" x14ac:dyDescent="0.2">
      <c r="H10758" s="12"/>
      <c r="J10758" s="29"/>
      <c r="K10758" s="45"/>
      <c r="L10758" s="45"/>
      <c r="M10758" s="45"/>
    </row>
    <row r="10759" spans="8:13" s="28" customFormat="1" x14ac:dyDescent="0.2">
      <c r="H10759" s="12"/>
      <c r="J10759" s="29"/>
      <c r="K10759" s="45"/>
      <c r="L10759" s="45"/>
      <c r="M10759" s="45"/>
    </row>
    <row r="10760" spans="8:13" s="28" customFormat="1" x14ac:dyDescent="0.2">
      <c r="H10760" s="12"/>
      <c r="J10760" s="29"/>
      <c r="K10760" s="45"/>
      <c r="L10760" s="45"/>
      <c r="M10760" s="45"/>
    </row>
    <row r="10761" spans="8:13" s="28" customFormat="1" x14ac:dyDescent="0.2">
      <c r="H10761" s="12"/>
      <c r="J10761" s="29"/>
      <c r="K10761" s="45"/>
      <c r="L10761" s="45"/>
      <c r="M10761" s="45"/>
    </row>
    <row r="10762" spans="8:13" s="28" customFormat="1" x14ac:dyDescent="0.2">
      <c r="H10762" s="12"/>
      <c r="J10762" s="29"/>
      <c r="K10762" s="45"/>
      <c r="L10762" s="45"/>
      <c r="M10762" s="45"/>
    </row>
    <row r="10763" spans="8:13" s="28" customFormat="1" x14ac:dyDescent="0.2">
      <c r="H10763" s="12"/>
      <c r="J10763" s="29"/>
      <c r="K10763" s="45"/>
      <c r="L10763" s="45"/>
      <c r="M10763" s="45"/>
    </row>
    <row r="10764" spans="8:13" s="28" customFormat="1" x14ac:dyDescent="0.2">
      <c r="H10764" s="12"/>
      <c r="J10764" s="29"/>
      <c r="K10764" s="45"/>
      <c r="L10764" s="45"/>
      <c r="M10764" s="45"/>
    </row>
    <row r="10765" spans="8:13" s="28" customFormat="1" x14ac:dyDescent="0.2">
      <c r="H10765" s="12"/>
      <c r="J10765" s="29"/>
      <c r="K10765" s="45"/>
      <c r="L10765" s="45"/>
      <c r="M10765" s="45"/>
    </row>
    <row r="10766" spans="8:13" s="28" customFormat="1" x14ac:dyDescent="0.2">
      <c r="H10766" s="12"/>
      <c r="J10766" s="29"/>
      <c r="K10766" s="45"/>
      <c r="L10766" s="45"/>
      <c r="M10766" s="45"/>
    </row>
    <row r="10767" spans="8:13" s="28" customFormat="1" x14ac:dyDescent="0.2">
      <c r="H10767" s="12"/>
      <c r="J10767" s="29"/>
      <c r="K10767" s="45"/>
      <c r="L10767" s="45"/>
      <c r="M10767" s="45"/>
    </row>
    <row r="10768" spans="8:13" s="28" customFormat="1" x14ac:dyDescent="0.2">
      <c r="H10768" s="12"/>
      <c r="J10768" s="29"/>
      <c r="K10768" s="45"/>
      <c r="L10768" s="45"/>
      <c r="M10768" s="45"/>
    </row>
    <row r="10769" spans="8:13" s="28" customFormat="1" x14ac:dyDescent="0.2">
      <c r="H10769" s="12"/>
      <c r="J10769" s="29"/>
      <c r="K10769" s="45"/>
      <c r="L10769" s="45"/>
      <c r="M10769" s="45"/>
    </row>
    <row r="10770" spans="8:13" s="28" customFormat="1" x14ac:dyDescent="0.2">
      <c r="H10770" s="12"/>
      <c r="J10770" s="29"/>
      <c r="K10770" s="45"/>
      <c r="L10770" s="45"/>
      <c r="M10770" s="45"/>
    </row>
    <row r="10771" spans="8:13" s="28" customFormat="1" x14ac:dyDescent="0.2">
      <c r="H10771" s="12"/>
      <c r="J10771" s="29"/>
      <c r="K10771" s="45"/>
      <c r="L10771" s="45"/>
      <c r="M10771" s="45"/>
    </row>
    <row r="10772" spans="8:13" s="28" customFormat="1" x14ac:dyDescent="0.2">
      <c r="H10772" s="12"/>
      <c r="J10772" s="29"/>
      <c r="K10772" s="45"/>
      <c r="L10772" s="45"/>
      <c r="M10772" s="45"/>
    </row>
    <row r="10773" spans="8:13" s="28" customFormat="1" x14ac:dyDescent="0.2">
      <c r="H10773" s="12"/>
      <c r="J10773" s="29"/>
      <c r="K10773" s="45"/>
      <c r="L10773" s="45"/>
      <c r="M10773" s="45"/>
    </row>
    <row r="10774" spans="8:13" s="28" customFormat="1" x14ac:dyDescent="0.2">
      <c r="H10774" s="12"/>
      <c r="J10774" s="29"/>
      <c r="K10774" s="45"/>
      <c r="L10774" s="45"/>
      <c r="M10774" s="45"/>
    </row>
    <row r="10775" spans="8:13" s="28" customFormat="1" x14ac:dyDescent="0.2">
      <c r="H10775" s="12"/>
      <c r="J10775" s="29"/>
      <c r="K10775" s="45"/>
      <c r="L10775" s="45"/>
      <c r="M10775" s="45"/>
    </row>
    <row r="10776" spans="8:13" s="28" customFormat="1" x14ac:dyDescent="0.2">
      <c r="H10776" s="12"/>
      <c r="J10776" s="29"/>
      <c r="K10776" s="45"/>
      <c r="L10776" s="45"/>
      <c r="M10776" s="45"/>
    </row>
    <row r="10777" spans="8:13" s="28" customFormat="1" x14ac:dyDescent="0.2">
      <c r="H10777" s="12"/>
      <c r="J10777" s="29"/>
      <c r="K10777" s="45"/>
      <c r="L10777" s="45"/>
      <c r="M10777" s="45"/>
    </row>
    <row r="10778" spans="8:13" s="28" customFormat="1" x14ac:dyDescent="0.2">
      <c r="H10778" s="12"/>
      <c r="J10778" s="29"/>
      <c r="K10778" s="45"/>
      <c r="L10778" s="45"/>
      <c r="M10778" s="45"/>
    </row>
    <row r="10779" spans="8:13" s="28" customFormat="1" x14ac:dyDescent="0.2">
      <c r="H10779" s="12"/>
      <c r="J10779" s="29"/>
      <c r="K10779" s="45"/>
      <c r="L10779" s="45"/>
      <c r="M10779" s="45"/>
    </row>
    <row r="10780" spans="8:13" s="28" customFormat="1" x14ac:dyDescent="0.2">
      <c r="H10780" s="12"/>
      <c r="J10780" s="29"/>
      <c r="K10780" s="45"/>
      <c r="L10780" s="45"/>
      <c r="M10780" s="45"/>
    </row>
    <row r="10781" spans="8:13" s="28" customFormat="1" x14ac:dyDescent="0.2">
      <c r="H10781" s="12"/>
      <c r="J10781" s="29"/>
      <c r="K10781" s="45"/>
      <c r="L10781" s="45"/>
      <c r="M10781" s="45"/>
    </row>
    <row r="10782" spans="8:13" s="28" customFormat="1" x14ac:dyDescent="0.2">
      <c r="H10782" s="12"/>
      <c r="J10782" s="29"/>
      <c r="K10782" s="45"/>
      <c r="L10782" s="45"/>
      <c r="M10782" s="45"/>
    </row>
    <row r="10783" spans="8:13" s="28" customFormat="1" x14ac:dyDescent="0.2">
      <c r="H10783" s="12"/>
      <c r="J10783" s="29"/>
      <c r="K10783" s="45"/>
      <c r="L10783" s="45"/>
      <c r="M10783" s="45"/>
    </row>
    <row r="10784" spans="8:13" s="28" customFormat="1" x14ac:dyDescent="0.2">
      <c r="H10784" s="12"/>
      <c r="J10784" s="29"/>
      <c r="K10784" s="45"/>
      <c r="L10784" s="45"/>
      <c r="M10784" s="45"/>
    </row>
    <row r="10785" spans="8:13" s="28" customFormat="1" x14ac:dyDescent="0.2">
      <c r="H10785" s="12"/>
      <c r="J10785" s="29"/>
      <c r="K10785" s="45"/>
      <c r="L10785" s="45"/>
      <c r="M10785" s="45"/>
    </row>
    <row r="10786" spans="8:13" s="28" customFormat="1" x14ac:dyDescent="0.2">
      <c r="H10786" s="12"/>
      <c r="J10786" s="29"/>
      <c r="K10786" s="45"/>
      <c r="L10786" s="45"/>
      <c r="M10786" s="45"/>
    </row>
    <row r="10787" spans="8:13" s="28" customFormat="1" x14ac:dyDescent="0.2">
      <c r="H10787" s="12"/>
      <c r="J10787" s="29"/>
      <c r="K10787" s="45"/>
      <c r="L10787" s="45"/>
      <c r="M10787" s="45"/>
    </row>
    <row r="10788" spans="8:13" s="28" customFormat="1" x14ac:dyDescent="0.2">
      <c r="H10788" s="12"/>
      <c r="J10788" s="29"/>
      <c r="K10788" s="45"/>
      <c r="L10788" s="45"/>
      <c r="M10788" s="45"/>
    </row>
    <row r="10789" spans="8:13" s="28" customFormat="1" x14ac:dyDescent="0.2">
      <c r="H10789" s="12"/>
      <c r="J10789" s="29"/>
      <c r="K10789" s="45"/>
      <c r="L10789" s="45"/>
      <c r="M10789" s="45"/>
    </row>
    <row r="10790" spans="8:13" s="28" customFormat="1" x14ac:dyDescent="0.2">
      <c r="H10790" s="12"/>
      <c r="J10790" s="29"/>
      <c r="K10790" s="45"/>
      <c r="L10790" s="45"/>
      <c r="M10790" s="45"/>
    </row>
    <row r="10791" spans="8:13" s="28" customFormat="1" x14ac:dyDescent="0.2">
      <c r="H10791" s="12"/>
      <c r="J10791" s="29"/>
      <c r="K10791" s="45"/>
      <c r="L10791" s="45"/>
      <c r="M10791" s="45"/>
    </row>
    <row r="10792" spans="8:13" s="28" customFormat="1" x14ac:dyDescent="0.2">
      <c r="H10792" s="12"/>
      <c r="J10792" s="29"/>
      <c r="K10792" s="45"/>
      <c r="L10792" s="45"/>
      <c r="M10792" s="45"/>
    </row>
    <row r="10793" spans="8:13" s="28" customFormat="1" x14ac:dyDescent="0.2">
      <c r="H10793" s="12"/>
      <c r="J10793" s="29"/>
      <c r="K10793" s="45"/>
      <c r="L10793" s="45"/>
      <c r="M10793" s="45"/>
    </row>
    <row r="10794" spans="8:13" s="28" customFormat="1" x14ac:dyDescent="0.2">
      <c r="H10794" s="12"/>
      <c r="J10794" s="29"/>
      <c r="K10794" s="45"/>
      <c r="L10794" s="45"/>
      <c r="M10794" s="45"/>
    </row>
    <row r="10795" spans="8:13" s="28" customFormat="1" x14ac:dyDescent="0.2">
      <c r="H10795" s="12"/>
      <c r="J10795" s="29"/>
      <c r="K10795" s="45"/>
      <c r="L10795" s="45"/>
      <c r="M10795" s="45"/>
    </row>
    <row r="10796" spans="8:13" s="28" customFormat="1" x14ac:dyDescent="0.2">
      <c r="H10796" s="12"/>
      <c r="J10796" s="29"/>
      <c r="K10796" s="45"/>
      <c r="L10796" s="45"/>
      <c r="M10796" s="45"/>
    </row>
    <row r="10797" spans="8:13" s="28" customFormat="1" x14ac:dyDescent="0.2">
      <c r="H10797" s="12"/>
      <c r="J10797" s="29"/>
      <c r="K10797" s="45"/>
      <c r="L10797" s="45"/>
      <c r="M10797" s="45"/>
    </row>
    <row r="10798" spans="8:13" s="28" customFormat="1" x14ac:dyDescent="0.2">
      <c r="H10798" s="12"/>
      <c r="J10798" s="29"/>
      <c r="K10798" s="45"/>
      <c r="L10798" s="45"/>
      <c r="M10798" s="45"/>
    </row>
    <row r="10799" spans="8:13" s="28" customFormat="1" x14ac:dyDescent="0.2">
      <c r="H10799" s="12"/>
      <c r="J10799" s="29"/>
      <c r="K10799" s="45"/>
      <c r="L10799" s="45"/>
      <c r="M10799" s="45"/>
    </row>
    <row r="10800" spans="8:13" s="28" customFormat="1" x14ac:dyDescent="0.2">
      <c r="H10800" s="12"/>
      <c r="J10800" s="29"/>
      <c r="K10800" s="45"/>
      <c r="L10800" s="45"/>
      <c r="M10800" s="45"/>
    </row>
    <row r="10801" spans="8:13" s="28" customFormat="1" x14ac:dyDescent="0.2">
      <c r="H10801" s="12"/>
      <c r="J10801" s="29"/>
      <c r="K10801" s="45"/>
      <c r="L10801" s="45"/>
      <c r="M10801" s="45"/>
    </row>
    <row r="10802" spans="8:13" s="28" customFormat="1" x14ac:dyDescent="0.2">
      <c r="H10802" s="12"/>
      <c r="J10802" s="29"/>
      <c r="K10802" s="45"/>
      <c r="L10802" s="45"/>
      <c r="M10802" s="45"/>
    </row>
    <row r="10803" spans="8:13" s="28" customFormat="1" x14ac:dyDescent="0.2">
      <c r="H10803" s="12"/>
      <c r="J10803" s="29"/>
      <c r="K10803" s="45"/>
      <c r="L10803" s="45"/>
      <c r="M10803" s="45"/>
    </row>
    <row r="10804" spans="8:13" s="28" customFormat="1" x14ac:dyDescent="0.2">
      <c r="H10804" s="12"/>
      <c r="J10804" s="29"/>
      <c r="K10804" s="45"/>
      <c r="L10804" s="45"/>
      <c r="M10804" s="45"/>
    </row>
    <row r="10805" spans="8:13" s="28" customFormat="1" x14ac:dyDescent="0.2">
      <c r="H10805" s="12"/>
      <c r="J10805" s="29"/>
      <c r="K10805" s="45"/>
      <c r="L10805" s="45"/>
      <c r="M10805" s="45"/>
    </row>
    <row r="10806" spans="8:13" s="28" customFormat="1" x14ac:dyDescent="0.2">
      <c r="H10806" s="12"/>
      <c r="J10806" s="29"/>
      <c r="K10806" s="45"/>
      <c r="L10806" s="45"/>
      <c r="M10806" s="45"/>
    </row>
    <row r="10807" spans="8:13" s="28" customFormat="1" x14ac:dyDescent="0.2">
      <c r="H10807" s="12"/>
      <c r="J10807" s="29"/>
      <c r="K10807" s="45"/>
      <c r="L10807" s="45"/>
      <c r="M10807" s="45"/>
    </row>
    <row r="10808" spans="8:13" s="28" customFormat="1" x14ac:dyDescent="0.2">
      <c r="H10808" s="12"/>
      <c r="J10808" s="29"/>
      <c r="K10808" s="45"/>
      <c r="L10808" s="45"/>
      <c r="M10808" s="45"/>
    </row>
    <row r="10809" spans="8:13" s="28" customFormat="1" x14ac:dyDescent="0.2">
      <c r="H10809" s="12"/>
      <c r="J10809" s="29"/>
      <c r="K10809" s="45"/>
      <c r="L10809" s="45"/>
      <c r="M10809" s="45"/>
    </row>
    <row r="10810" spans="8:13" s="28" customFormat="1" x14ac:dyDescent="0.2">
      <c r="H10810" s="12"/>
      <c r="J10810" s="29"/>
      <c r="K10810" s="45"/>
      <c r="L10810" s="45"/>
      <c r="M10810" s="45"/>
    </row>
    <row r="10811" spans="8:13" s="28" customFormat="1" x14ac:dyDescent="0.2">
      <c r="H10811" s="12"/>
      <c r="J10811" s="29"/>
      <c r="K10811" s="45"/>
      <c r="L10811" s="45"/>
      <c r="M10811" s="45"/>
    </row>
    <row r="10812" spans="8:13" s="28" customFormat="1" x14ac:dyDescent="0.2">
      <c r="H10812" s="12"/>
      <c r="J10812" s="29"/>
      <c r="K10812" s="45"/>
      <c r="L10812" s="45"/>
      <c r="M10812" s="45"/>
    </row>
    <row r="10813" spans="8:13" s="28" customFormat="1" x14ac:dyDescent="0.2">
      <c r="H10813" s="12"/>
      <c r="J10813" s="29"/>
      <c r="K10813" s="45"/>
      <c r="L10813" s="45"/>
      <c r="M10813" s="45"/>
    </row>
    <row r="10814" spans="8:13" s="28" customFormat="1" x14ac:dyDescent="0.2">
      <c r="H10814" s="12"/>
      <c r="J10814" s="29"/>
      <c r="K10814" s="45"/>
      <c r="L10814" s="45"/>
      <c r="M10814" s="45"/>
    </row>
    <row r="10815" spans="8:13" s="28" customFormat="1" x14ac:dyDescent="0.2">
      <c r="H10815" s="12"/>
      <c r="J10815" s="29"/>
      <c r="K10815" s="45"/>
      <c r="L10815" s="45"/>
      <c r="M10815" s="45"/>
    </row>
    <row r="10816" spans="8:13" s="28" customFormat="1" x14ac:dyDescent="0.2">
      <c r="H10816" s="12"/>
      <c r="J10816" s="29"/>
      <c r="K10816" s="45"/>
      <c r="L10816" s="45"/>
      <c r="M10816" s="45"/>
    </row>
    <row r="10817" spans="8:13" s="28" customFormat="1" x14ac:dyDescent="0.2">
      <c r="H10817" s="12"/>
      <c r="J10817" s="29"/>
      <c r="K10817" s="45"/>
      <c r="L10817" s="45"/>
      <c r="M10817" s="45"/>
    </row>
    <row r="10818" spans="8:13" s="28" customFormat="1" x14ac:dyDescent="0.2">
      <c r="H10818" s="12"/>
      <c r="J10818" s="29"/>
      <c r="K10818" s="45"/>
      <c r="L10818" s="45"/>
      <c r="M10818" s="45"/>
    </row>
    <row r="10819" spans="8:13" s="28" customFormat="1" x14ac:dyDescent="0.2">
      <c r="H10819" s="12"/>
      <c r="J10819" s="29"/>
      <c r="K10819" s="45"/>
      <c r="L10819" s="45"/>
      <c r="M10819" s="45"/>
    </row>
    <row r="10820" spans="8:13" s="28" customFormat="1" x14ac:dyDescent="0.2">
      <c r="H10820" s="12"/>
      <c r="J10820" s="29"/>
      <c r="K10820" s="45"/>
      <c r="L10820" s="45"/>
      <c r="M10820" s="45"/>
    </row>
    <row r="10821" spans="8:13" s="28" customFormat="1" x14ac:dyDescent="0.2">
      <c r="H10821" s="12"/>
      <c r="J10821" s="29"/>
      <c r="K10821" s="45"/>
      <c r="L10821" s="45"/>
      <c r="M10821" s="45"/>
    </row>
    <row r="10822" spans="8:13" s="28" customFormat="1" x14ac:dyDescent="0.2">
      <c r="H10822" s="12"/>
      <c r="J10822" s="29"/>
      <c r="K10822" s="45"/>
      <c r="L10822" s="45"/>
      <c r="M10822" s="45"/>
    </row>
    <row r="10823" spans="8:13" s="28" customFormat="1" x14ac:dyDescent="0.2">
      <c r="H10823" s="12"/>
      <c r="J10823" s="29"/>
      <c r="K10823" s="45"/>
      <c r="L10823" s="45"/>
      <c r="M10823" s="45"/>
    </row>
    <row r="10824" spans="8:13" s="28" customFormat="1" x14ac:dyDescent="0.2">
      <c r="H10824" s="12"/>
      <c r="J10824" s="29"/>
      <c r="K10824" s="45"/>
      <c r="L10824" s="45"/>
      <c r="M10824" s="45"/>
    </row>
    <row r="10825" spans="8:13" s="28" customFormat="1" x14ac:dyDescent="0.2">
      <c r="H10825" s="12"/>
      <c r="J10825" s="29"/>
      <c r="K10825" s="45"/>
      <c r="L10825" s="45"/>
      <c r="M10825" s="45"/>
    </row>
    <row r="10826" spans="8:13" s="28" customFormat="1" x14ac:dyDescent="0.2">
      <c r="H10826" s="12"/>
      <c r="J10826" s="29"/>
      <c r="K10826" s="45"/>
      <c r="L10826" s="45"/>
      <c r="M10826" s="45"/>
    </row>
    <row r="10827" spans="8:13" s="28" customFormat="1" x14ac:dyDescent="0.2">
      <c r="H10827" s="12"/>
      <c r="J10827" s="29"/>
      <c r="K10827" s="45"/>
      <c r="L10827" s="45"/>
      <c r="M10827" s="45"/>
    </row>
    <row r="10828" spans="8:13" s="28" customFormat="1" x14ac:dyDescent="0.2">
      <c r="H10828" s="12"/>
      <c r="J10828" s="29"/>
      <c r="K10828" s="45"/>
      <c r="L10828" s="45"/>
      <c r="M10828" s="45"/>
    </row>
    <row r="10829" spans="8:13" s="28" customFormat="1" x14ac:dyDescent="0.2">
      <c r="H10829" s="12"/>
      <c r="J10829" s="29"/>
      <c r="K10829" s="45"/>
      <c r="L10829" s="45"/>
      <c r="M10829" s="45"/>
    </row>
    <row r="10830" spans="8:13" s="28" customFormat="1" x14ac:dyDescent="0.2">
      <c r="H10830" s="12"/>
      <c r="J10830" s="29"/>
      <c r="K10830" s="45"/>
      <c r="L10830" s="45"/>
      <c r="M10830" s="45"/>
    </row>
    <row r="10831" spans="8:13" s="28" customFormat="1" x14ac:dyDescent="0.2">
      <c r="H10831" s="12"/>
      <c r="J10831" s="29"/>
      <c r="K10831" s="45"/>
      <c r="L10831" s="45"/>
      <c r="M10831" s="45"/>
    </row>
    <row r="10832" spans="8:13" s="28" customFormat="1" x14ac:dyDescent="0.2">
      <c r="H10832" s="12"/>
      <c r="J10832" s="29"/>
      <c r="K10832" s="45"/>
      <c r="L10832" s="45"/>
      <c r="M10832" s="45"/>
    </row>
    <row r="10833" spans="8:13" s="28" customFormat="1" x14ac:dyDescent="0.2">
      <c r="H10833" s="12"/>
      <c r="J10833" s="29"/>
      <c r="K10833" s="45"/>
      <c r="L10833" s="45"/>
      <c r="M10833" s="45"/>
    </row>
    <row r="10834" spans="8:13" s="28" customFormat="1" x14ac:dyDescent="0.2">
      <c r="H10834" s="12"/>
      <c r="J10834" s="29"/>
      <c r="K10834" s="45"/>
      <c r="L10834" s="45"/>
      <c r="M10834" s="45"/>
    </row>
    <row r="10835" spans="8:13" s="28" customFormat="1" x14ac:dyDescent="0.2">
      <c r="H10835" s="12"/>
      <c r="J10835" s="29"/>
      <c r="K10835" s="45"/>
      <c r="L10835" s="45"/>
      <c r="M10835" s="45"/>
    </row>
    <row r="10836" spans="8:13" s="28" customFormat="1" x14ac:dyDescent="0.2">
      <c r="H10836" s="12"/>
      <c r="J10836" s="29"/>
      <c r="K10836" s="45"/>
      <c r="L10836" s="45"/>
      <c r="M10836" s="45"/>
    </row>
    <row r="10837" spans="8:13" s="28" customFormat="1" x14ac:dyDescent="0.2">
      <c r="H10837" s="12"/>
      <c r="J10837" s="29"/>
      <c r="K10837" s="45"/>
      <c r="L10837" s="45"/>
      <c r="M10837" s="45"/>
    </row>
    <row r="10838" spans="8:13" s="28" customFormat="1" x14ac:dyDescent="0.2">
      <c r="H10838" s="12"/>
      <c r="J10838" s="29"/>
      <c r="K10838" s="45"/>
      <c r="L10838" s="45"/>
      <c r="M10838" s="45"/>
    </row>
    <row r="10839" spans="8:13" s="28" customFormat="1" x14ac:dyDescent="0.2">
      <c r="H10839" s="12"/>
      <c r="J10839" s="29"/>
      <c r="K10839" s="45"/>
      <c r="L10839" s="45"/>
      <c r="M10839" s="45"/>
    </row>
    <row r="10840" spans="8:13" s="28" customFormat="1" x14ac:dyDescent="0.2">
      <c r="H10840" s="12"/>
      <c r="J10840" s="29"/>
      <c r="K10840" s="45"/>
      <c r="L10840" s="45"/>
      <c r="M10840" s="45"/>
    </row>
    <row r="10841" spans="8:13" s="28" customFormat="1" x14ac:dyDescent="0.2">
      <c r="H10841" s="12"/>
      <c r="J10841" s="29"/>
      <c r="K10841" s="45"/>
      <c r="L10841" s="45"/>
      <c r="M10841" s="45"/>
    </row>
    <row r="10842" spans="8:13" s="28" customFormat="1" x14ac:dyDescent="0.2">
      <c r="H10842" s="12"/>
      <c r="J10842" s="29"/>
      <c r="K10842" s="45"/>
      <c r="L10842" s="45"/>
      <c r="M10842" s="45"/>
    </row>
    <row r="10843" spans="8:13" s="28" customFormat="1" x14ac:dyDescent="0.2">
      <c r="H10843" s="12"/>
      <c r="J10843" s="29"/>
      <c r="K10843" s="45"/>
      <c r="L10843" s="45"/>
      <c r="M10843" s="45"/>
    </row>
    <row r="10844" spans="8:13" s="28" customFormat="1" x14ac:dyDescent="0.2">
      <c r="H10844" s="12"/>
      <c r="J10844" s="29"/>
      <c r="K10844" s="45"/>
      <c r="L10844" s="45"/>
      <c r="M10844" s="45"/>
    </row>
    <row r="10845" spans="8:13" s="28" customFormat="1" x14ac:dyDescent="0.2">
      <c r="H10845" s="12"/>
      <c r="J10845" s="29"/>
      <c r="K10845" s="45"/>
      <c r="L10845" s="45"/>
      <c r="M10845" s="45"/>
    </row>
    <row r="10846" spans="8:13" s="28" customFormat="1" x14ac:dyDescent="0.2">
      <c r="H10846" s="12"/>
      <c r="J10846" s="29"/>
      <c r="K10846" s="45"/>
      <c r="L10846" s="45"/>
      <c r="M10846" s="45"/>
    </row>
    <row r="10847" spans="8:13" s="28" customFormat="1" x14ac:dyDescent="0.2">
      <c r="H10847" s="12"/>
      <c r="J10847" s="29"/>
      <c r="K10847" s="45"/>
      <c r="L10847" s="45"/>
      <c r="M10847" s="45"/>
    </row>
    <row r="10848" spans="8:13" s="28" customFormat="1" x14ac:dyDescent="0.2">
      <c r="H10848" s="12"/>
      <c r="J10848" s="29"/>
      <c r="K10848" s="45"/>
      <c r="L10848" s="45"/>
      <c r="M10848" s="45"/>
    </row>
    <row r="10849" spans="8:13" s="28" customFormat="1" x14ac:dyDescent="0.2">
      <c r="H10849" s="12"/>
      <c r="J10849" s="29"/>
      <c r="K10849" s="45"/>
      <c r="L10849" s="45"/>
      <c r="M10849" s="45"/>
    </row>
    <row r="10850" spans="8:13" s="28" customFormat="1" x14ac:dyDescent="0.2">
      <c r="H10850" s="12"/>
      <c r="J10850" s="29"/>
      <c r="K10850" s="45"/>
      <c r="L10850" s="45"/>
      <c r="M10850" s="45"/>
    </row>
    <row r="10851" spans="8:13" s="28" customFormat="1" x14ac:dyDescent="0.2">
      <c r="H10851" s="12"/>
      <c r="J10851" s="29"/>
      <c r="K10851" s="45"/>
      <c r="L10851" s="45"/>
      <c r="M10851" s="45"/>
    </row>
    <row r="10852" spans="8:13" s="28" customFormat="1" x14ac:dyDescent="0.2">
      <c r="H10852" s="12"/>
      <c r="J10852" s="29"/>
      <c r="K10852" s="45"/>
      <c r="L10852" s="45"/>
      <c r="M10852" s="45"/>
    </row>
    <row r="10853" spans="8:13" s="28" customFormat="1" x14ac:dyDescent="0.2">
      <c r="H10853" s="12"/>
      <c r="J10853" s="29"/>
      <c r="K10853" s="45"/>
      <c r="L10853" s="45"/>
      <c r="M10853" s="45"/>
    </row>
    <row r="10854" spans="8:13" s="28" customFormat="1" x14ac:dyDescent="0.2">
      <c r="H10854" s="12"/>
      <c r="J10854" s="29"/>
      <c r="K10854" s="45"/>
      <c r="L10854" s="45"/>
      <c r="M10854" s="45"/>
    </row>
    <row r="10855" spans="8:13" s="28" customFormat="1" x14ac:dyDescent="0.2">
      <c r="H10855" s="12"/>
      <c r="J10855" s="29"/>
      <c r="K10855" s="45"/>
      <c r="L10855" s="45"/>
      <c r="M10855" s="45"/>
    </row>
    <row r="10856" spans="8:13" s="28" customFormat="1" x14ac:dyDescent="0.2">
      <c r="H10856" s="12"/>
      <c r="J10856" s="29"/>
      <c r="K10856" s="45"/>
      <c r="L10856" s="45"/>
      <c r="M10856" s="45"/>
    </row>
    <row r="10857" spans="8:13" s="28" customFormat="1" x14ac:dyDescent="0.2">
      <c r="H10857" s="12"/>
      <c r="J10857" s="29"/>
      <c r="K10857" s="45"/>
      <c r="L10857" s="45"/>
      <c r="M10857" s="45"/>
    </row>
    <row r="10858" spans="8:13" s="28" customFormat="1" x14ac:dyDescent="0.2">
      <c r="H10858" s="12"/>
      <c r="J10858" s="29"/>
      <c r="K10858" s="45"/>
      <c r="L10858" s="45"/>
      <c r="M10858" s="45"/>
    </row>
    <row r="10859" spans="8:13" s="28" customFormat="1" x14ac:dyDescent="0.2">
      <c r="H10859" s="12"/>
      <c r="J10859" s="29"/>
      <c r="K10859" s="45"/>
      <c r="L10859" s="45"/>
      <c r="M10859" s="45"/>
    </row>
    <row r="10860" spans="8:13" s="28" customFormat="1" x14ac:dyDescent="0.2">
      <c r="H10860" s="12"/>
      <c r="J10860" s="29"/>
      <c r="K10860" s="45"/>
      <c r="L10860" s="45"/>
      <c r="M10860" s="45"/>
    </row>
    <row r="10861" spans="8:13" s="28" customFormat="1" x14ac:dyDescent="0.2">
      <c r="H10861" s="12"/>
      <c r="J10861" s="29"/>
      <c r="K10861" s="45"/>
      <c r="L10861" s="45"/>
      <c r="M10861" s="45"/>
    </row>
    <row r="10862" spans="8:13" s="28" customFormat="1" x14ac:dyDescent="0.2">
      <c r="H10862" s="12"/>
      <c r="J10862" s="29"/>
      <c r="K10862" s="45"/>
      <c r="L10862" s="45"/>
      <c r="M10862" s="45"/>
    </row>
    <row r="10863" spans="8:13" s="28" customFormat="1" x14ac:dyDescent="0.2">
      <c r="H10863" s="12"/>
      <c r="J10863" s="29"/>
      <c r="K10863" s="45"/>
      <c r="L10863" s="45"/>
      <c r="M10863" s="45"/>
    </row>
    <row r="10864" spans="8:13" s="28" customFormat="1" x14ac:dyDescent="0.2">
      <c r="H10864" s="12"/>
      <c r="J10864" s="29"/>
      <c r="K10864" s="45"/>
      <c r="L10864" s="45"/>
      <c r="M10864" s="45"/>
    </row>
    <row r="10865" spans="8:13" s="28" customFormat="1" x14ac:dyDescent="0.2">
      <c r="H10865" s="12"/>
      <c r="J10865" s="29"/>
      <c r="K10865" s="45"/>
      <c r="L10865" s="45"/>
      <c r="M10865" s="45"/>
    </row>
    <row r="10866" spans="8:13" s="28" customFormat="1" x14ac:dyDescent="0.2">
      <c r="H10866" s="12"/>
      <c r="J10866" s="29"/>
      <c r="K10866" s="45"/>
      <c r="L10866" s="45"/>
      <c r="M10866" s="45"/>
    </row>
    <row r="10867" spans="8:13" s="28" customFormat="1" x14ac:dyDescent="0.2">
      <c r="H10867" s="12"/>
      <c r="J10867" s="29"/>
      <c r="K10867" s="45"/>
      <c r="L10867" s="45"/>
      <c r="M10867" s="45"/>
    </row>
    <row r="10868" spans="8:13" s="28" customFormat="1" x14ac:dyDescent="0.2">
      <c r="H10868" s="12"/>
      <c r="J10868" s="29"/>
      <c r="K10868" s="45"/>
      <c r="L10868" s="45"/>
      <c r="M10868" s="45"/>
    </row>
    <row r="10869" spans="8:13" s="28" customFormat="1" x14ac:dyDescent="0.2">
      <c r="H10869" s="12"/>
      <c r="J10869" s="29"/>
      <c r="K10869" s="45"/>
      <c r="L10869" s="45"/>
      <c r="M10869" s="45"/>
    </row>
    <row r="10870" spans="8:13" s="28" customFormat="1" x14ac:dyDescent="0.2">
      <c r="H10870" s="12"/>
      <c r="J10870" s="29"/>
      <c r="K10870" s="45"/>
      <c r="L10870" s="45"/>
      <c r="M10870" s="45"/>
    </row>
    <row r="10871" spans="8:13" s="28" customFormat="1" x14ac:dyDescent="0.2">
      <c r="H10871" s="12"/>
      <c r="J10871" s="29"/>
      <c r="K10871" s="45"/>
      <c r="L10871" s="45"/>
      <c r="M10871" s="45"/>
    </row>
    <row r="10872" spans="8:13" s="28" customFormat="1" x14ac:dyDescent="0.2">
      <c r="H10872" s="12"/>
      <c r="J10872" s="29"/>
      <c r="K10872" s="45"/>
      <c r="L10872" s="45"/>
      <c r="M10872" s="45"/>
    </row>
    <row r="10873" spans="8:13" s="28" customFormat="1" x14ac:dyDescent="0.2">
      <c r="H10873" s="12"/>
      <c r="J10873" s="29"/>
      <c r="K10873" s="45"/>
      <c r="L10873" s="45"/>
      <c r="M10873" s="45"/>
    </row>
    <row r="10874" spans="8:13" s="28" customFormat="1" x14ac:dyDescent="0.2">
      <c r="H10874" s="12"/>
      <c r="J10874" s="29"/>
      <c r="K10874" s="45"/>
      <c r="L10874" s="45"/>
      <c r="M10874" s="45"/>
    </row>
    <row r="10875" spans="8:13" s="28" customFormat="1" x14ac:dyDescent="0.2">
      <c r="H10875" s="12"/>
      <c r="J10875" s="29"/>
      <c r="K10875" s="45"/>
      <c r="L10875" s="45"/>
      <c r="M10875" s="45"/>
    </row>
    <row r="10876" spans="8:13" s="28" customFormat="1" x14ac:dyDescent="0.2">
      <c r="H10876" s="12"/>
      <c r="J10876" s="29"/>
      <c r="K10876" s="45"/>
      <c r="L10876" s="45"/>
      <c r="M10876" s="45"/>
    </row>
    <row r="10877" spans="8:13" s="28" customFormat="1" x14ac:dyDescent="0.2">
      <c r="H10877" s="12"/>
      <c r="J10877" s="29"/>
      <c r="K10877" s="45"/>
      <c r="L10877" s="45"/>
      <c r="M10877" s="45"/>
    </row>
    <row r="10878" spans="8:13" s="28" customFormat="1" x14ac:dyDescent="0.2">
      <c r="H10878" s="12"/>
      <c r="J10878" s="29"/>
      <c r="K10878" s="45"/>
      <c r="L10878" s="45"/>
      <c r="M10878" s="45"/>
    </row>
    <row r="10879" spans="8:13" s="28" customFormat="1" x14ac:dyDescent="0.2">
      <c r="H10879" s="12"/>
      <c r="J10879" s="29"/>
      <c r="K10879" s="45"/>
      <c r="L10879" s="45"/>
      <c r="M10879" s="45"/>
    </row>
    <row r="10880" spans="8:13" s="28" customFormat="1" x14ac:dyDescent="0.2">
      <c r="H10880" s="12"/>
      <c r="J10880" s="29"/>
      <c r="K10880" s="45"/>
      <c r="L10880" s="45"/>
      <c r="M10880" s="45"/>
    </row>
    <row r="10881" spans="8:13" s="28" customFormat="1" x14ac:dyDescent="0.2">
      <c r="H10881" s="12"/>
      <c r="J10881" s="29"/>
      <c r="K10881" s="45"/>
      <c r="L10881" s="45"/>
      <c r="M10881" s="45"/>
    </row>
    <row r="10882" spans="8:13" s="28" customFormat="1" x14ac:dyDescent="0.2">
      <c r="H10882" s="12"/>
      <c r="J10882" s="29"/>
      <c r="K10882" s="45"/>
      <c r="L10882" s="45"/>
      <c r="M10882" s="45"/>
    </row>
    <row r="10883" spans="8:13" s="28" customFormat="1" x14ac:dyDescent="0.2">
      <c r="H10883" s="12"/>
      <c r="J10883" s="29"/>
      <c r="K10883" s="45"/>
      <c r="L10883" s="45"/>
      <c r="M10883" s="45"/>
    </row>
    <row r="10884" spans="8:13" s="28" customFormat="1" x14ac:dyDescent="0.2">
      <c r="H10884" s="12"/>
      <c r="J10884" s="29"/>
      <c r="K10884" s="45"/>
      <c r="L10884" s="45"/>
      <c r="M10884" s="45"/>
    </row>
    <row r="10885" spans="8:13" s="28" customFormat="1" x14ac:dyDescent="0.2">
      <c r="H10885" s="12"/>
      <c r="J10885" s="29"/>
      <c r="K10885" s="45"/>
      <c r="L10885" s="45"/>
      <c r="M10885" s="45"/>
    </row>
    <row r="10886" spans="8:13" s="28" customFormat="1" x14ac:dyDescent="0.2">
      <c r="H10886" s="12"/>
      <c r="J10886" s="29"/>
      <c r="K10886" s="45"/>
      <c r="L10886" s="45"/>
      <c r="M10886" s="45"/>
    </row>
    <row r="10887" spans="8:13" s="28" customFormat="1" x14ac:dyDescent="0.2">
      <c r="H10887" s="12"/>
      <c r="J10887" s="29"/>
      <c r="K10887" s="45"/>
      <c r="L10887" s="45"/>
      <c r="M10887" s="45"/>
    </row>
    <row r="10888" spans="8:13" s="28" customFormat="1" x14ac:dyDescent="0.2">
      <c r="H10888" s="12"/>
      <c r="J10888" s="29"/>
      <c r="K10888" s="45"/>
      <c r="L10888" s="45"/>
      <c r="M10888" s="45"/>
    </row>
    <row r="10889" spans="8:13" s="28" customFormat="1" x14ac:dyDescent="0.2">
      <c r="H10889" s="12"/>
      <c r="J10889" s="29"/>
      <c r="K10889" s="45"/>
      <c r="L10889" s="45"/>
      <c r="M10889" s="45"/>
    </row>
    <row r="10890" spans="8:13" s="28" customFormat="1" x14ac:dyDescent="0.2">
      <c r="H10890" s="12"/>
      <c r="J10890" s="29"/>
      <c r="K10890" s="45"/>
      <c r="L10890" s="45"/>
      <c r="M10890" s="45"/>
    </row>
    <row r="10891" spans="8:13" s="28" customFormat="1" x14ac:dyDescent="0.2">
      <c r="H10891" s="12"/>
      <c r="J10891" s="29"/>
      <c r="K10891" s="45"/>
      <c r="L10891" s="45"/>
      <c r="M10891" s="45"/>
    </row>
    <row r="10892" spans="8:13" s="28" customFormat="1" x14ac:dyDescent="0.2">
      <c r="H10892" s="12"/>
      <c r="J10892" s="29"/>
      <c r="K10892" s="45"/>
      <c r="L10892" s="45"/>
      <c r="M10892" s="45"/>
    </row>
    <row r="10893" spans="8:13" s="28" customFormat="1" x14ac:dyDescent="0.2">
      <c r="H10893" s="12"/>
      <c r="J10893" s="29"/>
      <c r="K10893" s="45"/>
      <c r="L10893" s="45"/>
      <c r="M10893" s="45"/>
    </row>
    <row r="10894" spans="8:13" s="28" customFormat="1" x14ac:dyDescent="0.2">
      <c r="H10894" s="12"/>
      <c r="J10894" s="29"/>
      <c r="K10894" s="45"/>
      <c r="L10894" s="45"/>
      <c r="M10894" s="45"/>
    </row>
    <row r="10895" spans="8:13" s="28" customFormat="1" x14ac:dyDescent="0.2">
      <c r="H10895" s="12"/>
      <c r="J10895" s="29"/>
      <c r="K10895" s="45"/>
      <c r="L10895" s="45"/>
      <c r="M10895" s="45"/>
    </row>
    <row r="10896" spans="8:13" s="28" customFormat="1" x14ac:dyDescent="0.2">
      <c r="H10896" s="12"/>
      <c r="J10896" s="29"/>
      <c r="K10896" s="45"/>
      <c r="L10896" s="45"/>
      <c r="M10896" s="45"/>
    </row>
    <row r="10897" spans="8:13" s="28" customFormat="1" x14ac:dyDescent="0.2">
      <c r="H10897" s="12"/>
      <c r="J10897" s="29"/>
      <c r="K10897" s="45"/>
      <c r="L10897" s="45"/>
      <c r="M10897" s="45"/>
    </row>
    <row r="10898" spans="8:13" s="28" customFormat="1" x14ac:dyDescent="0.2">
      <c r="H10898" s="12"/>
      <c r="J10898" s="29"/>
      <c r="K10898" s="45"/>
      <c r="L10898" s="45"/>
      <c r="M10898" s="45"/>
    </row>
    <row r="10899" spans="8:13" s="28" customFormat="1" x14ac:dyDescent="0.2">
      <c r="H10899" s="12"/>
      <c r="J10899" s="29"/>
      <c r="K10899" s="45"/>
      <c r="L10899" s="45"/>
      <c r="M10899" s="45"/>
    </row>
    <row r="10900" spans="8:13" s="28" customFormat="1" x14ac:dyDescent="0.2">
      <c r="H10900" s="12"/>
      <c r="J10900" s="29"/>
      <c r="K10900" s="45"/>
      <c r="L10900" s="45"/>
      <c r="M10900" s="45"/>
    </row>
    <row r="10901" spans="8:13" s="28" customFormat="1" x14ac:dyDescent="0.2">
      <c r="H10901" s="12"/>
      <c r="J10901" s="29"/>
      <c r="K10901" s="45"/>
      <c r="L10901" s="45"/>
      <c r="M10901" s="45"/>
    </row>
    <row r="10902" spans="8:13" s="28" customFormat="1" x14ac:dyDescent="0.2">
      <c r="H10902" s="12"/>
      <c r="J10902" s="29"/>
      <c r="K10902" s="45"/>
      <c r="L10902" s="45"/>
      <c r="M10902" s="45"/>
    </row>
    <row r="10903" spans="8:13" s="28" customFormat="1" x14ac:dyDescent="0.2">
      <c r="H10903" s="12"/>
      <c r="J10903" s="29"/>
      <c r="K10903" s="45"/>
      <c r="L10903" s="45"/>
      <c r="M10903" s="45"/>
    </row>
    <row r="10904" spans="8:13" s="28" customFormat="1" x14ac:dyDescent="0.2">
      <c r="H10904" s="12"/>
      <c r="J10904" s="29"/>
      <c r="K10904" s="45"/>
      <c r="L10904" s="45"/>
      <c r="M10904" s="45"/>
    </row>
    <row r="10905" spans="8:13" s="28" customFormat="1" x14ac:dyDescent="0.2">
      <c r="H10905" s="12"/>
      <c r="J10905" s="29"/>
      <c r="K10905" s="45"/>
      <c r="L10905" s="45"/>
      <c r="M10905" s="45"/>
    </row>
    <row r="10906" spans="8:13" s="28" customFormat="1" x14ac:dyDescent="0.2">
      <c r="H10906" s="12"/>
      <c r="J10906" s="29"/>
      <c r="K10906" s="45"/>
      <c r="L10906" s="45"/>
      <c r="M10906" s="45"/>
    </row>
    <row r="10907" spans="8:13" s="28" customFormat="1" x14ac:dyDescent="0.2">
      <c r="H10907" s="12"/>
      <c r="J10907" s="29"/>
      <c r="K10907" s="45"/>
      <c r="L10907" s="45"/>
      <c r="M10907" s="45"/>
    </row>
    <row r="10908" spans="8:13" s="28" customFormat="1" x14ac:dyDescent="0.2">
      <c r="H10908" s="12"/>
      <c r="J10908" s="29"/>
      <c r="K10908" s="45"/>
      <c r="L10908" s="45"/>
      <c r="M10908" s="45"/>
    </row>
    <row r="10909" spans="8:13" s="28" customFormat="1" x14ac:dyDescent="0.2">
      <c r="H10909" s="12"/>
      <c r="J10909" s="29"/>
      <c r="K10909" s="45"/>
      <c r="L10909" s="45"/>
      <c r="M10909" s="45"/>
    </row>
    <row r="10910" spans="8:13" s="28" customFormat="1" x14ac:dyDescent="0.2">
      <c r="H10910" s="12"/>
      <c r="J10910" s="29"/>
      <c r="K10910" s="45"/>
      <c r="L10910" s="45"/>
      <c r="M10910" s="45"/>
    </row>
    <row r="10911" spans="8:13" s="28" customFormat="1" x14ac:dyDescent="0.2">
      <c r="H10911" s="12"/>
      <c r="J10911" s="29"/>
      <c r="K10911" s="45"/>
      <c r="L10911" s="45"/>
      <c r="M10911" s="45"/>
    </row>
    <row r="10912" spans="8:13" s="28" customFormat="1" x14ac:dyDescent="0.2">
      <c r="H10912" s="12"/>
      <c r="J10912" s="29"/>
      <c r="K10912" s="45"/>
      <c r="L10912" s="45"/>
      <c r="M10912" s="45"/>
    </row>
    <row r="10913" spans="8:13" s="28" customFormat="1" x14ac:dyDescent="0.2">
      <c r="H10913" s="12"/>
      <c r="J10913" s="29"/>
      <c r="K10913" s="45"/>
      <c r="L10913" s="45"/>
      <c r="M10913" s="45"/>
    </row>
    <row r="10914" spans="8:13" s="28" customFormat="1" x14ac:dyDescent="0.2">
      <c r="H10914" s="12"/>
      <c r="J10914" s="29"/>
      <c r="K10914" s="45"/>
      <c r="L10914" s="45"/>
      <c r="M10914" s="45"/>
    </row>
    <row r="10915" spans="8:13" s="28" customFormat="1" x14ac:dyDescent="0.2">
      <c r="H10915" s="12"/>
      <c r="J10915" s="29"/>
      <c r="K10915" s="45"/>
      <c r="L10915" s="45"/>
      <c r="M10915" s="45"/>
    </row>
    <row r="10916" spans="8:13" s="28" customFormat="1" x14ac:dyDescent="0.2">
      <c r="H10916" s="12"/>
      <c r="J10916" s="29"/>
      <c r="K10916" s="45"/>
      <c r="L10916" s="45"/>
      <c r="M10916" s="45"/>
    </row>
    <row r="10917" spans="8:13" s="28" customFormat="1" x14ac:dyDescent="0.2">
      <c r="H10917" s="12"/>
      <c r="J10917" s="29"/>
      <c r="K10917" s="45"/>
      <c r="L10917" s="45"/>
      <c r="M10917" s="45"/>
    </row>
    <row r="10918" spans="8:13" s="28" customFormat="1" x14ac:dyDescent="0.2">
      <c r="H10918" s="12"/>
      <c r="J10918" s="29"/>
      <c r="K10918" s="45"/>
      <c r="L10918" s="45"/>
      <c r="M10918" s="45"/>
    </row>
    <row r="10919" spans="8:13" s="28" customFormat="1" x14ac:dyDescent="0.2">
      <c r="H10919" s="12"/>
      <c r="J10919" s="29"/>
      <c r="K10919" s="45"/>
      <c r="L10919" s="45"/>
      <c r="M10919" s="45"/>
    </row>
    <row r="10920" spans="8:13" s="28" customFormat="1" x14ac:dyDescent="0.2">
      <c r="H10920" s="12"/>
      <c r="J10920" s="29"/>
      <c r="K10920" s="45"/>
      <c r="L10920" s="45"/>
      <c r="M10920" s="45"/>
    </row>
    <row r="10921" spans="8:13" s="28" customFormat="1" x14ac:dyDescent="0.2">
      <c r="H10921" s="12"/>
      <c r="J10921" s="29"/>
      <c r="K10921" s="45"/>
      <c r="L10921" s="45"/>
      <c r="M10921" s="45"/>
    </row>
    <row r="10922" spans="8:13" s="28" customFormat="1" x14ac:dyDescent="0.2">
      <c r="H10922" s="12"/>
      <c r="J10922" s="29"/>
      <c r="K10922" s="45"/>
      <c r="L10922" s="45"/>
      <c r="M10922" s="45"/>
    </row>
    <row r="10923" spans="8:13" s="28" customFormat="1" x14ac:dyDescent="0.2">
      <c r="H10923" s="12"/>
      <c r="J10923" s="29"/>
      <c r="K10923" s="45"/>
      <c r="L10923" s="45"/>
      <c r="M10923" s="45"/>
    </row>
    <row r="10924" spans="8:13" s="28" customFormat="1" x14ac:dyDescent="0.2">
      <c r="H10924" s="12"/>
      <c r="J10924" s="29"/>
      <c r="K10924" s="45"/>
      <c r="L10924" s="45"/>
      <c r="M10924" s="45"/>
    </row>
    <row r="10925" spans="8:13" s="28" customFormat="1" x14ac:dyDescent="0.2">
      <c r="H10925" s="12"/>
      <c r="J10925" s="29"/>
      <c r="K10925" s="45"/>
      <c r="L10925" s="45"/>
      <c r="M10925" s="45"/>
    </row>
    <row r="10926" spans="8:13" s="28" customFormat="1" x14ac:dyDescent="0.2">
      <c r="H10926" s="12"/>
      <c r="J10926" s="29"/>
      <c r="K10926" s="45"/>
      <c r="L10926" s="45"/>
      <c r="M10926" s="45"/>
    </row>
    <row r="10927" spans="8:13" s="28" customFormat="1" x14ac:dyDescent="0.2">
      <c r="H10927" s="12"/>
      <c r="J10927" s="29"/>
      <c r="K10927" s="45"/>
      <c r="L10927" s="45"/>
      <c r="M10927" s="45"/>
    </row>
    <row r="10928" spans="8:13" s="28" customFormat="1" x14ac:dyDescent="0.2">
      <c r="H10928" s="12"/>
      <c r="J10928" s="29"/>
      <c r="K10928" s="45"/>
      <c r="L10928" s="45"/>
      <c r="M10928" s="45"/>
    </row>
    <row r="10929" spans="8:13" s="28" customFormat="1" x14ac:dyDescent="0.2">
      <c r="H10929" s="12"/>
      <c r="J10929" s="29"/>
      <c r="K10929" s="45"/>
      <c r="L10929" s="45"/>
      <c r="M10929" s="45"/>
    </row>
    <row r="10930" spans="8:13" s="28" customFormat="1" x14ac:dyDescent="0.2">
      <c r="H10930" s="12"/>
      <c r="J10930" s="29"/>
      <c r="K10930" s="45"/>
      <c r="L10930" s="45"/>
      <c r="M10930" s="45"/>
    </row>
    <row r="10931" spans="8:13" s="28" customFormat="1" x14ac:dyDescent="0.2">
      <c r="H10931" s="12"/>
      <c r="J10931" s="29"/>
      <c r="K10931" s="45"/>
      <c r="L10931" s="45"/>
      <c r="M10931" s="45"/>
    </row>
    <row r="10932" spans="8:13" s="28" customFormat="1" x14ac:dyDescent="0.2">
      <c r="H10932" s="12"/>
      <c r="J10932" s="29"/>
      <c r="K10932" s="45"/>
      <c r="L10932" s="45"/>
      <c r="M10932" s="45"/>
    </row>
    <row r="10933" spans="8:13" s="28" customFormat="1" x14ac:dyDescent="0.2">
      <c r="H10933" s="12"/>
      <c r="J10933" s="29"/>
      <c r="K10933" s="45"/>
      <c r="L10933" s="45"/>
      <c r="M10933" s="45"/>
    </row>
    <row r="10934" spans="8:13" s="28" customFormat="1" x14ac:dyDescent="0.2">
      <c r="H10934" s="12"/>
      <c r="J10934" s="29"/>
      <c r="K10934" s="45"/>
      <c r="L10934" s="45"/>
      <c r="M10934" s="45"/>
    </row>
    <row r="10935" spans="8:13" s="28" customFormat="1" x14ac:dyDescent="0.2">
      <c r="H10935" s="12"/>
      <c r="J10935" s="29"/>
      <c r="K10935" s="45"/>
      <c r="L10935" s="45"/>
      <c r="M10935" s="45"/>
    </row>
    <row r="10936" spans="8:13" s="28" customFormat="1" x14ac:dyDescent="0.2">
      <c r="H10936" s="12"/>
      <c r="J10936" s="29"/>
      <c r="K10936" s="45"/>
      <c r="L10936" s="45"/>
      <c r="M10936" s="45"/>
    </row>
    <row r="10937" spans="8:13" s="28" customFormat="1" x14ac:dyDescent="0.2">
      <c r="H10937" s="12"/>
      <c r="J10937" s="29"/>
      <c r="K10937" s="45"/>
      <c r="L10937" s="45"/>
      <c r="M10937" s="45"/>
    </row>
    <row r="10938" spans="8:13" s="28" customFormat="1" x14ac:dyDescent="0.2">
      <c r="H10938" s="12"/>
      <c r="J10938" s="29"/>
      <c r="K10938" s="45"/>
      <c r="L10938" s="45"/>
      <c r="M10938" s="45"/>
    </row>
    <row r="10939" spans="8:13" s="28" customFormat="1" x14ac:dyDescent="0.2">
      <c r="H10939" s="12"/>
      <c r="J10939" s="29"/>
      <c r="K10939" s="45"/>
      <c r="L10939" s="45"/>
      <c r="M10939" s="45"/>
    </row>
    <row r="10940" spans="8:13" s="28" customFormat="1" x14ac:dyDescent="0.2">
      <c r="H10940" s="12"/>
      <c r="J10940" s="29"/>
      <c r="K10940" s="45"/>
      <c r="L10940" s="45"/>
      <c r="M10940" s="45"/>
    </row>
    <row r="10941" spans="8:13" s="28" customFormat="1" x14ac:dyDescent="0.2">
      <c r="H10941" s="12"/>
      <c r="J10941" s="29"/>
      <c r="K10941" s="45"/>
      <c r="L10941" s="45"/>
      <c r="M10941" s="45"/>
    </row>
    <row r="10942" spans="8:13" s="28" customFormat="1" x14ac:dyDescent="0.2">
      <c r="H10942" s="12"/>
      <c r="J10942" s="29"/>
      <c r="K10942" s="45"/>
      <c r="L10942" s="45"/>
      <c r="M10942" s="45"/>
    </row>
    <row r="10943" spans="8:13" s="28" customFormat="1" x14ac:dyDescent="0.2">
      <c r="H10943" s="12"/>
      <c r="J10943" s="29"/>
      <c r="K10943" s="45"/>
      <c r="L10943" s="45"/>
      <c r="M10943" s="45"/>
    </row>
    <row r="10944" spans="8:13" s="28" customFormat="1" x14ac:dyDescent="0.2">
      <c r="H10944" s="12"/>
      <c r="J10944" s="29"/>
      <c r="K10944" s="45"/>
      <c r="L10944" s="45"/>
      <c r="M10944" s="45"/>
    </row>
    <row r="10945" spans="8:13" s="28" customFormat="1" x14ac:dyDescent="0.2">
      <c r="H10945" s="12"/>
      <c r="J10945" s="29"/>
      <c r="K10945" s="45"/>
      <c r="L10945" s="45"/>
      <c r="M10945" s="45"/>
    </row>
    <row r="10946" spans="8:13" s="28" customFormat="1" x14ac:dyDescent="0.2">
      <c r="H10946" s="12"/>
      <c r="J10946" s="29"/>
      <c r="K10946" s="45"/>
      <c r="L10946" s="45"/>
      <c r="M10946" s="45"/>
    </row>
    <row r="10947" spans="8:13" s="28" customFormat="1" x14ac:dyDescent="0.2">
      <c r="H10947" s="12"/>
      <c r="J10947" s="29"/>
      <c r="K10947" s="45"/>
      <c r="L10947" s="45"/>
      <c r="M10947" s="45"/>
    </row>
    <row r="10948" spans="8:13" s="28" customFormat="1" x14ac:dyDescent="0.2">
      <c r="H10948" s="12"/>
      <c r="J10948" s="29"/>
      <c r="K10948" s="45"/>
      <c r="L10948" s="45"/>
      <c r="M10948" s="45"/>
    </row>
    <row r="10949" spans="8:13" s="28" customFormat="1" x14ac:dyDescent="0.2">
      <c r="H10949" s="12"/>
      <c r="J10949" s="29"/>
      <c r="K10949" s="45"/>
      <c r="L10949" s="45"/>
      <c r="M10949" s="45"/>
    </row>
    <row r="10950" spans="8:13" s="28" customFormat="1" x14ac:dyDescent="0.2">
      <c r="H10950" s="12"/>
      <c r="J10950" s="29"/>
      <c r="K10950" s="45"/>
      <c r="L10950" s="45"/>
      <c r="M10950" s="45"/>
    </row>
    <row r="10951" spans="8:13" s="28" customFormat="1" x14ac:dyDescent="0.2">
      <c r="H10951" s="12"/>
      <c r="J10951" s="29"/>
      <c r="K10951" s="45"/>
      <c r="L10951" s="45"/>
      <c r="M10951" s="45"/>
    </row>
    <row r="10952" spans="8:13" s="28" customFormat="1" x14ac:dyDescent="0.2">
      <c r="H10952" s="12"/>
      <c r="J10952" s="29"/>
      <c r="K10952" s="45"/>
      <c r="L10952" s="45"/>
      <c r="M10952" s="45"/>
    </row>
    <row r="10953" spans="8:13" s="28" customFormat="1" x14ac:dyDescent="0.2">
      <c r="H10953" s="12"/>
      <c r="J10953" s="29"/>
      <c r="K10953" s="45"/>
      <c r="L10953" s="45"/>
      <c r="M10953" s="45"/>
    </row>
    <row r="10954" spans="8:13" s="28" customFormat="1" x14ac:dyDescent="0.2">
      <c r="H10954" s="12"/>
      <c r="J10954" s="29"/>
      <c r="K10954" s="45"/>
      <c r="L10954" s="45"/>
      <c r="M10954" s="45"/>
    </row>
    <row r="10955" spans="8:13" s="28" customFormat="1" x14ac:dyDescent="0.2">
      <c r="H10955" s="12"/>
      <c r="J10955" s="29"/>
      <c r="K10955" s="45"/>
      <c r="L10955" s="45"/>
      <c r="M10955" s="45"/>
    </row>
    <row r="10956" spans="8:13" s="28" customFormat="1" x14ac:dyDescent="0.2">
      <c r="H10956" s="12"/>
      <c r="J10956" s="29"/>
      <c r="K10956" s="45"/>
      <c r="L10956" s="45"/>
      <c r="M10956" s="45"/>
    </row>
    <row r="10957" spans="8:13" s="28" customFormat="1" x14ac:dyDescent="0.2">
      <c r="H10957" s="12"/>
      <c r="J10957" s="29"/>
      <c r="K10957" s="45"/>
      <c r="L10957" s="45"/>
      <c r="M10957" s="45"/>
    </row>
    <row r="10958" spans="8:13" s="28" customFormat="1" x14ac:dyDescent="0.2">
      <c r="H10958" s="12"/>
      <c r="J10958" s="29"/>
      <c r="K10958" s="45"/>
      <c r="L10958" s="45"/>
      <c r="M10958" s="45"/>
    </row>
    <row r="10959" spans="8:13" s="28" customFormat="1" x14ac:dyDescent="0.2">
      <c r="H10959" s="12"/>
      <c r="J10959" s="29"/>
      <c r="K10959" s="45"/>
      <c r="L10959" s="45"/>
      <c r="M10959" s="45"/>
    </row>
    <row r="10960" spans="8:13" s="28" customFormat="1" x14ac:dyDescent="0.2">
      <c r="H10960" s="12"/>
      <c r="J10960" s="29"/>
      <c r="K10960" s="45"/>
      <c r="L10960" s="45"/>
      <c r="M10960" s="45"/>
    </row>
    <row r="10961" spans="8:13" s="28" customFormat="1" x14ac:dyDescent="0.2">
      <c r="H10961" s="12"/>
      <c r="J10961" s="29"/>
      <c r="K10961" s="45"/>
      <c r="L10961" s="45"/>
      <c r="M10961" s="45"/>
    </row>
    <row r="10962" spans="8:13" s="28" customFormat="1" x14ac:dyDescent="0.2">
      <c r="H10962" s="12"/>
      <c r="J10962" s="29"/>
      <c r="K10962" s="45"/>
      <c r="L10962" s="45"/>
      <c r="M10962" s="45"/>
    </row>
    <row r="10963" spans="8:13" s="28" customFormat="1" x14ac:dyDescent="0.2">
      <c r="H10963" s="12"/>
      <c r="J10963" s="29"/>
      <c r="K10963" s="45"/>
      <c r="L10963" s="45"/>
      <c r="M10963" s="45"/>
    </row>
    <row r="10964" spans="8:13" s="28" customFormat="1" x14ac:dyDescent="0.2">
      <c r="H10964" s="12"/>
      <c r="J10964" s="29"/>
      <c r="K10964" s="45"/>
      <c r="L10964" s="45"/>
      <c r="M10964" s="45"/>
    </row>
    <row r="10965" spans="8:13" s="28" customFormat="1" x14ac:dyDescent="0.2">
      <c r="H10965" s="12"/>
      <c r="J10965" s="29"/>
      <c r="K10965" s="45"/>
      <c r="L10965" s="45"/>
      <c r="M10965" s="45"/>
    </row>
    <row r="10966" spans="8:13" s="28" customFormat="1" x14ac:dyDescent="0.2">
      <c r="H10966" s="12"/>
      <c r="J10966" s="29"/>
      <c r="K10966" s="45"/>
      <c r="L10966" s="45"/>
      <c r="M10966" s="45"/>
    </row>
    <row r="10967" spans="8:13" s="28" customFormat="1" x14ac:dyDescent="0.2">
      <c r="H10967" s="12"/>
      <c r="J10967" s="29"/>
      <c r="K10967" s="45"/>
      <c r="L10967" s="45"/>
      <c r="M10967" s="45"/>
    </row>
    <row r="10968" spans="8:13" s="28" customFormat="1" x14ac:dyDescent="0.2">
      <c r="H10968" s="12"/>
      <c r="J10968" s="29"/>
      <c r="K10968" s="45"/>
      <c r="L10968" s="45"/>
      <c r="M10968" s="45"/>
    </row>
    <row r="10969" spans="8:13" s="28" customFormat="1" x14ac:dyDescent="0.2">
      <c r="H10969" s="12"/>
      <c r="J10969" s="29"/>
      <c r="K10969" s="45"/>
      <c r="L10969" s="45"/>
      <c r="M10969" s="45"/>
    </row>
    <row r="10970" spans="8:13" s="28" customFormat="1" x14ac:dyDescent="0.2">
      <c r="H10970" s="12"/>
      <c r="J10970" s="29"/>
      <c r="K10970" s="45"/>
      <c r="L10970" s="45"/>
      <c r="M10970" s="45"/>
    </row>
    <row r="10971" spans="8:13" s="28" customFormat="1" x14ac:dyDescent="0.2">
      <c r="H10971" s="12"/>
      <c r="J10971" s="29"/>
      <c r="K10971" s="45"/>
      <c r="L10971" s="45"/>
      <c r="M10971" s="45"/>
    </row>
    <row r="10972" spans="8:13" s="28" customFormat="1" x14ac:dyDescent="0.2">
      <c r="H10972" s="12"/>
      <c r="J10972" s="29"/>
      <c r="K10972" s="45"/>
      <c r="L10972" s="45"/>
      <c r="M10972" s="45"/>
    </row>
    <row r="10973" spans="8:13" s="28" customFormat="1" x14ac:dyDescent="0.2">
      <c r="H10973" s="12"/>
      <c r="J10973" s="29"/>
      <c r="K10973" s="45"/>
      <c r="L10973" s="45"/>
      <c r="M10973" s="45"/>
    </row>
    <row r="10974" spans="8:13" s="28" customFormat="1" x14ac:dyDescent="0.2">
      <c r="H10974" s="12"/>
      <c r="J10974" s="29"/>
      <c r="K10974" s="45"/>
      <c r="L10974" s="45"/>
      <c r="M10974" s="45"/>
    </row>
    <row r="10975" spans="8:13" s="28" customFormat="1" x14ac:dyDescent="0.2">
      <c r="H10975" s="12"/>
      <c r="J10975" s="29"/>
      <c r="K10975" s="45"/>
      <c r="L10975" s="45"/>
      <c r="M10975" s="45"/>
    </row>
    <row r="10976" spans="8:13" s="28" customFormat="1" x14ac:dyDescent="0.2">
      <c r="H10976" s="12"/>
      <c r="J10976" s="29"/>
      <c r="K10976" s="45"/>
      <c r="L10976" s="45"/>
      <c r="M10976" s="45"/>
    </row>
    <row r="10977" spans="8:13" s="28" customFormat="1" x14ac:dyDescent="0.2">
      <c r="H10977" s="12"/>
      <c r="J10977" s="29"/>
      <c r="K10977" s="45"/>
      <c r="L10977" s="45"/>
      <c r="M10977" s="45"/>
    </row>
    <row r="10978" spans="8:13" s="28" customFormat="1" x14ac:dyDescent="0.2">
      <c r="H10978" s="12"/>
      <c r="J10978" s="29"/>
      <c r="K10978" s="45"/>
      <c r="L10978" s="45"/>
      <c r="M10978" s="45"/>
    </row>
    <row r="10979" spans="8:13" s="28" customFormat="1" x14ac:dyDescent="0.2">
      <c r="H10979" s="12"/>
      <c r="J10979" s="29"/>
      <c r="K10979" s="45"/>
      <c r="L10979" s="45"/>
      <c r="M10979" s="45"/>
    </row>
    <row r="10980" spans="8:13" s="28" customFormat="1" x14ac:dyDescent="0.2">
      <c r="H10980" s="12"/>
      <c r="J10980" s="29"/>
      <c r="K10980" s="45"/>
      <c r="L10980" s="45"/>
      <c r="M10980" s="45"/>
    </row>
    <row r="10981" spans="8:13" s="28" customFormat="1" x14ac:dyDescent="0.2">
      <c r="H10981" s="12"/>
      <c r="J10981" s="29"/>
      <c r="K10981" s="45"/>
      <c r="L10981" s="45"/>
      <c r="M10981" s="45"/>
    </row>
    <row r="10982" spans="8:13" s="28" customFormat="1" x14ac:dyDescent="0.2">
      <c r="H10982" s="12"/>
      <c r="J10982" s="29"/>
      <c r="K10982" s="45"/>
      <c r="L10982" s="45"/>
      <c r="M10982" s="45"/>
    </row>
    <row r="10983" spans="8:13" s="28" customFormat="1" x14ac:dyDescent="0.2">
      <c r="H10983" s="12"/>
      <c r="J10983" s="29"/>
      <c r="K10983" s="45"/>
      <c r="L10983" s="45"/>
      <c r="M10983" s="45"/>
    </row>
    <row r="10984" spans="8:13" s="28" customFormat="1" x14ac:dyDescent="0.2">
      <c r="H10984" s="12"/>
      <c r="J10984" s="29"/>
      <c r="K10984" s="45"/>
      <c r="L10984" s="45"/>
      <c r="M10984" s="45"/>
    </row>
    <row r="10985" spans="8:13" s="28" customFormat="1" x14ac:dyDescent="0.2">
      <c r="H10985" s="12"/>
      <c r="J10985" s="29"/>
      <c r="K10985" s="45"/>
      <c r="L10985" s="45"/>
      <c r="M10985" s="45"/>
    </row>
    <row r="10986" spans="8:13" s="28" customFormat="1" x14ac:dyDescent="0.2">
      <c r="H10986" s="12"/>
      <c r="J10986" s="29"/>
      <c r="K10986" s="45"/>
      <c r="L10986" s="45"/>
      <c r="M10986" s="45"/>
    </row>
    <row r="10987" spans="8:13" s="28" customFormat="1" x14ac:dyDescent="0.2">
      <c r="H10987" s="12"/>
      <c r="J10987" s="29"/>
      <c r="K10987" s="45"/>
      <c r="L10987" s="45"/>
      <c r="M10987" s="45"/>
    </row>
    <row r="10988" spans="8:13" s="28" customFormat="1" x14ac:dyDescent="0.2">
      <c r="H10988" s="12"/>
      <c r="J10988" s="29"/>
      <c r="K10988" s="45"/>
      <c r="L10988" s="45"/>
      <c r="M10988" s="45"/>
    </row>
    <row r="10989" spans="8:13" s="28" customFormat="1" x14ac:dyDescent="0.2">
      <c r="H10989" s="12"/>
      <c r="J10989" s="29"/>
      <c r="K10989" s="45"/>
      <c r="L10989" s="45"/>
      <c r="M10989" s="45"/>
    </row>
    <row r="10990" spans="8:13" s="28" customFormat="1" x14ac:dyDescent="0.2">
      <c r="H10990" s="12"/>
      <c r="J10990" s="29"/>
      <c r="K10990" s="45"/>
      <c r="L10990" s="45"/>
      <c r="M10990" s="45"/>
    </row>
    <row r="10991" spans="8:13" s="28" customFormat="1" x14ac:dyDescent="0.2">
      <c r="H10991" s="12"/>
      <c r="J10991" s="29"/>
      <c r="K10991" s="45"/>
      <c r="L10991" s="45"/>
      <c r="M10991" s="45"/>
    </row>
    <row r="10992" spans="8:13" s="28" customFormat="1" x14ac:dyDescent="0.2">
      <c r="H10992" s="12"/>
      <c r="J10992" s="29"/>
      <c r="K10992" s="45"/>
      <c r="L10992" s="45"/>
      <c r="M10992" s="45"/>
    </row>
    <row r="10993" spans="8:13" s="28" customFormat="1" x14ac:dyDescent="0.2">
      <c r="H10993" s="12"/>
      <c r="J10993" s="29"/>
      <c r="K10993" s="45"/>
      <c r="L10993" s="45"/>
      <c r="M10993" s="45"/>
    </row>
    <row r="10994" spans="8:13" s="28" customFormat="1" x14ac:dyDescent="0.2">
      <c r="H10994" s="12"/>
      <c r="J10994" s="29"/>
      <c r="K10994" s="45"/>
      <c r="L10994" s="45"/>
      <c r="M10994" s="45"/>
    </row>
    <row r="10995" spans="8:13" s="28" customFormat="1" x14ac:dyDescent="0.2">
      <c r="H10995" s="12"/>
      <c r="J10995" s="29"/>
      <c r="K10995" s="45"/>
      <c r="L10995" s="45"/>
      <c r="M10995" s="45"/>
    </row>
    <row r="10996" spans="8:13" s="28" customFormat="1" x14ac:dyDescent="0.2">
      <c r="H10996" s="12"/>
      <c r="J10996" s="29"/>
      <c r="K10996" s="45"/>
      <c r="L10996" s="45"/>
      <c r="M10996" s="45"/>
    </row>
    <row r="10997" spans="8:13" s="28" customFormat="1" x14ac:dyDescent="0.2">
      <c r="H10997" s="12"/>
      <c r="J10997" s="29"/>
      <c r="K10997" s="45"/>
      <c r="L10997" s="45"/>
      <c r="M10997" s="45"/>
    </row>
    <row r="10998" spans="8:13" s="28" customFormat="1" x14ac:dyDescent="0.2">
      <c r="H10998" s="12"/>
      <c r="J10998" s="29"/>
      <c r="K10998" s="45"/>
      <c r="L10998" s="45"/>
      <c r="M10998" s="45"/>
    </row>
    <row r="10999" spans="8:13" s="28" customFormat="1" x14ac:dyDescent="0.2">
      <c r="H10999" s="12"/>
      <c r="J10999" s="29"/>
      <c r="K10999" s="45"/>
      <c r="L10999" s="45"/>
      <c r="M10999" s="45"/>
    </row>
    <row r="11000" spans="8:13" s="28" customFormat="1" x14ac:dyDescent="0.2">
      <c r="H11000" s="12"/>
      <c r="J11000" s="29"/>
      <c r="K11000" s="45"/>
      <c r="L11000" s="45"/>
      <c r="M11000" s="45"/>
    </row>
    <row r="11001" spans="8:13" s="28" customFormat="1" x14ac:dyDescent="0.2">
      <c r="H11001" s="12"/>
      <c r="J11001" s="29"/>
      <c r="K11001" s="45"/>
      <c r="L11001" s="45"/>
      <c r="M11001" s="45"/>
    </row>
    <row r="11002" spans="8:13" s="28" customFormat="1" x14ac:dyDescent="0.2">
      <c r="H11002" s="12"/>
      <c r="J11002" s="29"/>
      <c r="K11002" s="45"/>
      <c r="L11002" s="45"/>
      <c r="M11002" s="45"/>
    </row>
    <row r="11003" spans="8:13" s="28" customFormat="1" x14ac:dyDescent="0.2">
      <c r="H11003" s="12"/>
      <c r="J11003" s="29"/>
      <c r="K11003" s="45"/>
      <c r="L11003" s="45"/>
      <c r="M11003" s="45"/>
    </row>
    <row r="11004" spans="8:13" s="28" customFormat="1" x14ac:dyDescent="0.2">
      <c r="H11004" s="12"/>
      <c r="J11004" s="29"/>
      <c r="K11004" s="45"/>
      <c r="L11004" s="45"/>
      <c r="M11004" s="45"/>
    </row>
    <row r="11005" spans="8:13" s="28" customFormat="1" x14ac:dyDescent="0.2">
      <c r="H11005" s="12"/>
      <c r="J11005" s="29"/>
      <c r="K11005" s="45"/>
      <c r="L11005" s="45"/>
      <c r="M11005" s="45"/>
    </row>
    <row r="11006" spans="8:13" s="28" customFormat="1" x14ac:dyDescent="0.2">
      <c r="H11006" s="12"/>
      <c r="J11006" s="29"/>
      <c r="K11006" s="45"/>
      <c r="L11006" s="45"/>
      <c r="M11006" s="45"/>
    </row>
    <row r="11007" spans="8:13" s="28" customFormat="1" x14ac:dyDescent="0.2">
      <c r="H11007" s="12"/>
      <c r="J11007" s="29"/>
      <c r="K11007" s="45"/>
      <c r="L11007" s="45"/>
      <c r="M11007" s="45"/>
    </row>
    <row r="11008" spans="8:13" s="28" customFormat="1" x14ac:dyDescent="0.2">
      <c r="H11008" s="12"/>
      <c r="J11008" s="29"/>
      <c r="K11008" s="45"/>
      <c r="L11008" s="45"/>
      <c r="M11008" s="45"/>
    </row>
    <row r="11009" spans="8:13" s="28" customFormat="1" x14ac:dyDescent="0.2">
      <c r="H11009" s="12"/>
      <c r="J11009" s="29"/>
      <c r="K11009" s="45"/>
      <c r="L11009" s="45"/>
      <c r="M11009" s="45"/>
    </row>
    <row r="11010" spans="8:13" s="28" customFormat="1" x14ac:dyDescent="0.2">
      <c r="H11010" s="12"/>
      <c r="J11010" s="29"/>
      <c r="K11010" s="45"/>
      <c r="L11010" s="45"/>
      <c r="M11010" s="45"/>
    </row>
    <row r="11011" spans="8:13" s="28" customFormat="1" x14ac:dyDescent="0.2">
      <c r="H11011" s="12"/>
      <c r="J11011" s="29"/>
      <c r="K11011" s="45"/>
      <c r="L11011" s="45"/>
      <c r="M11011" s="45"/>
    </row>
    <row r="11012" spans="8:13" s="28" customFormat="1" x14ac:dyDescent="0.2">
      <c r="H11012" s="12"/>
      <c r="J11012" s="29"/>
      <c r="K11012" s="45"/>
      <c r="L11012" s="45"/>
      <c r="M11012" s="45"/>
    </row>
    <row r="11013" spans="8:13" s="28" customFormat="1" x14ac:dyDescent="0.2">
      <c r="H11013" s="12"/>
      <c r="J11013" s="29"/>
      <c r="K11013" s="45"/>
      <c r="L11013" s="45"/>
      <c r="M11013" s="45"/>
    </row>
    <row r="11014" spans="8:13" s="28" customFormat="1" x14ac:dyDescent="0.2">
      <c r="H11014" s="12"/>
      <c r="J11014" s="29"/>
      <c r="K11014" s="45"/>
      <c r="L11014" s="45"/>
      <c r="M11014" s="45"/>
    </row>
    <row r="11015" spans="8:13" s="28" customFormat="1" x14ac:dyDescent="0.2">
      <c r="H11015" s="12"/>
      <c r="J11015" s="29"/>
      <c r="K11015" s="45"/>
      <c r="L11015" s="45"/>
      <c r="M11015" s="45"/>
    </row>
    <row r="11016" spans="8:13" s="28" customFormat="1" x14ac:dyDescent="0.2">
      <c r="H11016" s="12"/>
      <c r="J11016" s="29"/>
      <c r="K11016" s="45"/>
      <c r="L11016" s="45"/>
      <c r="M11016" s="45"/>
    </row>
    <row r="11017" spans="8:13" s="28" customFormat="1" x14ac:dyDescent="0.2">
      <c r="H11017" s="12"/>
      <c r="J11017" s="29"/>
      <c r="K11017" s="45"/>
      <c r="L11017" s="45"/>
      <c r="M11017" s="45"/>
    </row>
    <row r="11018" spans="8:13" s="28" customFormat="1" x14ac:dyDescent="0.2">
      <c r="H11018" s="12"/>
      <c r="J11018" s="29"/>
      <c r="K11018" s="45"/>
      <c r="L11018" s="45"/>
      <c r="M11018" s="45"/>
    </row>
    <row r="11019" spans="8:13" s="28" customFormat="1" x14ac:dyDescent="0.2">
      <c r="H11019" s="12"/>
      <c r="J11019" s="29"/>
      <c r="K11019" s="45"/>
      <c r="L11019" s="45"/>
      <c r="M11019" s="45"/>
    </row>
    <row r="11020" spans="8:13" s="28" customFormat="1" x14ac:dyDescent="0.2">
      <c r="H11020" s="12"/>
      <c r="J11020" s="29"/>
      <c r="K11020" s="45"/>
      <c r="L11020" s="45"/>
      <c r="M11020" s="45"/>
    </row>
    <row r="11021" spans="8:13" s="28" customFormat="1" x14ac:dyDescent="0.2">
      <c r="H11021" s="12"/>
      <c r="J11021" s="29"/>
      <c r="K11021" s="45"/>
      <c r="L11021" s="45"/>
      <c r="M11021" s="45"/>
    </row>
    <row r="11022" spans="8:13" s="28" customFormat="1" x14ac:dyDescent="0.2">
      <c r="H11022" s="12"/>
      <c r="J11022" s="29"/>
      <c r="K11022" s="45"/>
      <c r="L11022" s="45"/>
      <c r="M11022" s="45"/>
    </row>
    <row r="11023" spans="8:13" s="28" customFormat="1" x14ac:dyDescent="0.2">
      <c r="H11023" s="12"/>
      <c r="J11023" s="29"/>
      <c r="K11023" s="45"/>
      <c r="L11023" s="45"/>
      <c r="M11023" s="45"/>
    </row>
    <row r="11024" spans="8:13" s="28" customFormat="1" x14ac:dyDescent="0.2">
      <c r="H11024" s="12"/>
      <c r="J11024" s="29"/>
      <c r="K11024" s="45"/>
      <c r="L11024" s="45"/>
      <c r="M11024" s="45"/>
    </row>
    <row r="11025" spans="8:13" s="28" customFormat="1" x14ac:dyDescent="0.2">
      <c r="H11025" s="12"/>
      <c r="J11025" s="29"/>
      <c r="K11025" s="45"/>
      <c r="L11025" s="45"/>
      <c r="M11025" s="45"/>
    </row>
    <row r="11026" spans="8:13" s="28" customFormat="1" x14ac:dyDescent="0.2">
      <c r="H11026" s="12"/>
      <c r="J11026" s="29"/>
      <c r="K11026" s="45"/>
      <c r="L11026" s="45"/>
      <c r="M11026" s="45"/>
    </row>
    <row r="11027" spans="8:13" s="28" customFormat="1" x14ac:dyDescent="0.2">
      <c r="H11027" s="12"/>
      <c r="J11027" s="29"/>
      <c r="K11027" s="45"/>
      <c r="L11027" s="45"/>
      <c r="M11027" s="45"/>
    </row>
    <row r="11028" spans="8:13" s="28" customFormat="1" x14ac:dyDescent="0.2">
      <c r="H11028" s="12"/>
      <c r="J11028" s="29"/>
      <c r="K11028" s="45"/>
      <c r="L11028" s="45"/>
      <c r="M11028" s="45"/>
    </row>
    <row r="11029" spans="8:13" s="28" customFormat="1" x14ac:dyDescent="0.2">
      <c r="H11029" s="12"/>
      <c r="J11029" s="29"/>
      <c r="K11029" s="45"/>
      <c r="L11029" s="45"/>
      <c r="M11029" s="45"/>
    </row>
    <row r="11030" spans="8:13" s="28" customFormat="1" x14ac:dyDescent="0.2">
      <c r="H11030" s="12"/>
      <c r="J11030" s="29"/>
      <c r="K11030" s="45"/>
      <c r="L11030" s="45"/>
      <c r="M11030" s="45"/>
    </row>
    <row r="11031" spans="8:13" s="28" customFormat="1" x14ac:dyDescent="0.2">
      <c r="H11031" s="12"/>
      <c r="J11031" s="29"/>
      <c r="K11031" s="45"/>
      <c r="L11031" s="45"/>
      <c r="M11031" s="45"/>
    </row>
    <row r="11032" spans="8:13" s="28" customFormat="1" x14ac:dyDescent="0.2">
      <c r="H11032" s="12"/>
      <c r="J11032" s="29"/>
      <c r="K11032" s="45"/>
      <c r="L11032" s="45"/>
      <c r="M11032" s="45"/>
    </row>
    <row r="11033" spans="8:13" s="28" customFormat="1" x14ac:dyDescent="0.2">
      <c r="H11033" s="12"/>
      <c r="J11033" s="29"/>
      <c r="K11033" s="45"/>
      <c r="L11033" s="45"/>
      <c r="M11033" s="45"/>
    </row>
    <row r="11034" spans="8:13" s="28" customFormat="1" x14ac:dyDescent="0.2">
      <c r="H11034" s="12"/>
      <c r="J11034" s="29"/>
      <c r="K11034" s="45"/>
      <c r="L11034" s="45"/>
      <c r="M11034" s="45"/>
    </row>
    <row r="11035" spans="8:13" s="28" customFormat="1" x14ac:dyDescent="0.2">
      <c r="H11035" s="12"/>
      <c r="J11035" s="29"/>
      <c r="K11035" s="45"/>
      <c r="L11035" s="45"/>
      <c r="M11035" s="45"/>
    </row>
    <row r="11036" spans="8:13" s="28" customFormat="1" x14ac:dyDescent="0.2">
      <c r="H11036" s="12"/>
      <c r="J11036" s="29"/>
      <c r="K11036" s="45"/>
      <c r="L11036" s="45"/>
      <c r="M11036" s="45"/>
    </row>
    <row r="11037" spans="8:13" s="28" customFormat="1" x14ac:dyDescent="0.2">
      <c r="H11037" s="12"/>
      <c r="J11037" s="29"/>
      <c r="K11037" s="45"/>
      <c r="L11037" s="45"/>
      <c r="M11037" s="45"/>
    </row>
    <row r="11038" spans="8:13" s="28" customFormat="1" x14ac:dyDescent="0.2">
      <c r="H11038" s="12"/>
      <c r="J11038" s="29"/>
      <c r="K11038" s="45"/>
      <c r="L11038" s="45"/>
      <c r="M11038" s="45"/>
    </row>
    <row r="11039" spans="8:13" s="28" customFormat="1" x14ac:dyDescent="0.2">
      <c r="H11039" s="12"/>
      <c r="J11039" s="29"/>
      <c r="K11039" s="45"/>
      <c r="L11039" s="45"/>
      <c r="M11039" s="45"/>
    </row>
    <row r="11040" spans="8:13" s="28" customFormat="1" x14ac:dyDescent="0.2">
      <c r="H11040" s="12"/>
      <c r="J11040" s="29"/>
      <c r="K11040" s="45"/>
      <c r="L11040" s="45"/>
      <c r="M11040" s="45"/>
    </row>
    <row r="11041" spans="8:13" s="28" customFormat="1" x14ac:dyDescent="0.2">
      <c r="H11041" s="12"/>
      <c r="J11041" s="29"/>
      <c r="K11041" s="45"/>
      <c r="L11041" s="45"/>
      <c r="M11041" s="45"/>
    </row>
    <row r="11042" spans="8:13" s="28" customFormat="1" x14ac:dyDescent="0.2">
      <c r="H11042" s="12"/>
      <c r="J11042" s="29"/>
      <c r="K11042" s="45"/>
      <c r="L11042" s="45"/>
      <c r="M11042" s="45"/>
    </row>
    <row r="11043" spans="8:13" s="28" customFormat="1" x14ac:dyDescent="0.2">
      <c r="H11043" s="12"/>
      <c r="J11043" s="29"/>
      <c r="K11043" s="45"/>
      <c r="L11043" s="45"/>
      <c r="M11043" s="45"/>
    </row>
    <row r="11044" spans="8:13" s="28" customFormat="1" x14ac:dyDescent="0.2">
      <c r="H11044" s="12"/>
      <c r="J11044" s="29"/>
      <c r="K11044" s="45"/>
      <c r="L11044" s="45"/>
      <c r="M11044" s="45"/>
    </row>
    <row r="11045" spans="8:13" s="28" customFormat="1" x14ac:dyDescent="0.2">
      <c r="H11045" s="12"/>
      <c r="J11045" s="29"/>
      <c r="K11045" s="45"/>
      <c r="L11045" s="45"/>
      <c r="M11045" s="45"/>
    </row>
    <row r="11046" spans="8:13" s="28" customFormat="1" x14ac:dyDescent="0.2">
      <c r="H11046" s="12"/>
      <c r="J11046" s="29"/>
      <c r="K11046" s="45"/>
      <c r="L11046" s="45"/>
      <c r="M11046" s="45"/>
    </row>
    <row r="11047" spans="8:13" s="28" customFormat="1" x14ac:dyDescent="0.2">
      <c r="H11047" s="12"/>
      <c r="J11047" s="29"/>
      <c r="K11047" s="45"/>
      <c r="L11047" s="45"/>
      <c r="M11047" s="45"/>
    </row>
    <row r="11048" spans="8:13" s="28" customFormat="1" x14ac:dyDescent="0.2">
      <c r="H11048" s="12"/>
      <c r="J11048" s="29"/>
      <c r="K11048" s="45"/>
      <c r="L11048" s="45"/>
      <c r="M11048" s="45"/>
    </row>
    <row r="11049" spans="8:13" s="28" customFormat="1" x14ac:dyDescent="0.2">
      <c r="H11049" s="12"/>
      <c r="J11049" s="29"/>
      <c r="K11049" s="45"/>
      <c r="L11049" s="45"/>
      <c r="M11049" s="45"/>
    </row>
    <row r="11050" spans="8:13" s="28" customFormat="1" x14ac:dyDescent="0.2">
      <c r="H11050" s="12"/>
      <c r="J11050" s="29"/>
      <c r="K11050" s="45"/>
      <c r="L11050" s="45"/>
      <c r="M11050" s="45"/>
    </row>
    <row r="11051" spans="8:13" s="28" customFormat="1" x14ac:dyDescent="0.2">
      <c r="H11051" s="12"/>
      <c r="J11051" s="29"/>
      <c r="K11051" s="45"/>
      <c r="L11051" s="45"/>
      <c r="M11051" s="45"/>
    </row>
    <row r="11052" spans="8:13" s="28" customFormat="1" x14ac:dyDescent="0.2">
      <c r="H11052" s="12"/>
      <c r="J11052" s="29"/>
      <c r="K11052" s="45"/>
      <c r="L11052" s="45"/>
      <c r="M11052" s="45"/>
    </row>
    <row r="11053" spans="8:13" s="28" customFormat="1" x14ac:dyDescent="0.2">
      <c r="H11053" s="12"/>
      <c r="J11053" s="29"/>
      <c r="K11053" s="45"/>
      <c r="L11053" s="45"/>
      <c r="M11053" s="45"/>
    </row>
    <row r="11054" spans="8:13" s="28" customFormat="1" x14ac:dyDescent="0.2">
      <c r="H11054" s="12"/>
      <c r="J11054" s="29"/>
      <c r="K11054" s="45"/>
      <c r="L11054" s="45"/>
      <c r="M11054" s="45"/>
    </row>
    <row r="11055" spans="8:13" s="28" customFormat="1" x14ac:dyDescent="0.2">
      <c r="H11055" s="12"/>
      <c r="J11055" s="29"/>
      <c r="K11055" s="45"/>
      <c r="L11055" s="45"/>
      <c r="M11055" s="45"/>
    </row>
    <row r="11056" spans="8:13" s="28" customFormat="1" x14ac:dyDescent="0.2">
      <c r="H11056" s="12"/>
      <c r="J11056" s="29"/>
      <c r="K11056" s="45"/>
      <c r="L11056" s="45"/>
      <c r="M11056" s="45"/>
    </row>
    <row r="11057" spans="8:13" s="28" customFormat="1" x14ac:dyDescent="0.2">
      <c r="H11057" s="12"/>
      <c r="J11057" s="29"/>
      <c r="K11057" s="45"/>
      <c r="L11057" s="45"/>
      <c r="M11057" s="45"/>
    </row>
    <row r="11058" spans="8:13" s="28" customFormat="1" x14ac:dyDescent="0.2">
      <c r="H11058" s="12"/>
      <c r="J11058" s="29"/>
      <c r="K11058" s="45"/>
      <c r="L11058" s="45"/>
      <c r="M11058" s="45"/>
    </row>
    <row r="11059" spans="8:13" s="28" customFormat="1" x14ac:dyDescent="0.2">
      <c r="H11059" s="12"/>
      <c r="J11059" s="29"/>
      <c r="K11059" s="45"/>
      <c r="L11059" s="45"/>
      <c r="M11059" s="45"/>
    </row>
    <row r="11060" spans="8:13" s="28" customFormat="1" x14ac:dyDescent="0.2">
      <c r="H11060" s="12"/>
      <c r="J11060" s="29"/>
      <c r="K11060" s="45"/>
      <c r="L11060" s="45"/>
      <c r="M11060" s="45"/>
    </row>
    <row r="11061" spans="8:13" s="28" customFormat="1" x14ac:dyDescent="0.2">
      <c r="H11061" s="12"/>
      <c r="J11061" s="29"/>
      <c r="K11061" s="45"/>
      <c r="L11061" s="45"/>
      <c r="M11061" s="45"/>
    </row>
    <row r="11062" spans="8:13" s="28" customFormat="1" x14ac:dyDescent="0.2">
      <c r="H11062" s="12"/>
      <c r="J11062" s="29"/>
      <c r="K11062" s="45"/>
      <c r="L11062" s="45"/>
      <c r="M11062" s="45"/>
    </row>
    <row r="11063" spans="8:13" s="28" customFormat="1" x14ac:dyDescent="0.2">
      <c r="H11063" s="12"/>
      <c r="J11063" s="29"/>
      <c r="K11063" s="45"/>
      <c r="L11063" s="45"/>
      <c r="M11063" s="45"/>
    </row>
    <row r="11064" spans="8:13" s="28" customFormat="1" x14ac:dyDescent="0.2">
      <c r="H11064" s="12"/>
      <c r="J11064" s="29"/>
      <c r="K11064" s="45"/>
      <c r="L11064" s="45"/>
      <c r="M11064" s="45"/>
    </row>
    <row r="11065" spans="8:13" s="28" customFormat="1" x14ac:dyDescent="0.2">
      <c r="H11065" s="12"/>
      <c r="J11065" s="29"/>
      <c r="K11065" s="45"/>
      <c r="L11065" s="45"/>
      <c r="M11065" s="45"/>
    </row>
    <row r="11066" spans="8:13" s="28" customFormat="1" x14ac:dyDescent="0.2">
      <c r="H11066" s="12"/>
      <c r="J11066" s="29"/>
      <c r="K11066" s="45"/>
      <c r="L11066" s="45"/>
      <c r="M11066" s="45"/>
    </row>
    <row r="11067" spans="8:13" s="28" customFormat="1" x14ac:dyDescent="0.2">
      <c r="H11067" s="12"/>
      <c r="J11067" s="29"/>
      <c r="K11067" s="45"/>
      <c r="L11067" s="45"/>
      <c r="M11067" s="45"/>
    </row>
    <row r="11068" spans="8:13" s="28" customFormat="1" x14ac:dyDescent="0.2">
      <c r="H11068" s="12"/>
      <c r="J11068" s="29"/>
      <c r="K11068" s="45"/>
      <c r="L11068" s="45"/>
      <c r="M11068" s="45"/>
    </row>
    <row r="11069" spans="8:13" s="28" customFormat="1" x14ac:dyDescent="0.2">
      <c r="H11069" s="12"/>
      <c r="J11069" s="29"/>
      <c r="K11069" s="45"/>
      <c r="L11069" s="45"/>
      <c r="M11069" s="45"/>
    </row>
    <row r="11070" spans="8:13" s="28" customFormat="1" x14ac:dyDescent="0.2">
      <c r="H11070" s="12"/>
      <c r="J11070" s="29"/>
      <c r="K11070" s="45"/>
      <c r="L11070" s="45"/>
      <c r="M11070" s="45"/>
    </row>
    <row r="11071" spans="8:13" s="28" customFormat="1" x14ac:dyDescent="0.2">
      <c r="H11071" s="12"/>
      <c r="J11071" s="29"/>
      <c r="K11071" s="45"/>
      <c r="L11071" s="45"/>
      <c r="M11071" s="45"/>
    </row>
    <row r="11072" spans="8:13" s="28" customFormat="1" x14ac:dyDescent="0.2">
      <c r="H11072" s="12"/>
      <c r="J11072" s="29"/>
      <c r="K11072" s="45"/>
      <c r="L11072" s="45"/>
      <c r="M11072" s="45"/>
    </row>
    <row r="11073" spans="8:13" s="28" customFormat="1" x14ac:dyDescent="0.2">
      <c r="H11073" s="12"/>
      <c r="J11073" s="29"/>
      <c r="K11073" s="45"/>
      <c r="L11073" s="45"/>
      <c r="M11073" s="45"/>
    </row>
    <row r="11074" spans="8:13" s="28" customFormat="1" x14ac:dyDescent="0.2">
      <c r="H11074" s="12"/>
      <c r="J11074" s="29"/>
      <c r="K11074" s="45"/>
      <c r="L11074" s="45"/>
      <c r="M11074" s="45"/>
    </row>
    <row r="11075" spans="8:13" s="28" customFormat="1" x14ac:dyDescent="0.2">
      <c r="H11075" s="12"/>
      <c r="J11075" s="29"/>
      <c r="K11075" s="45"/>
      <c r="L11075" s="45"/>
      <c r="M11075" s="45"/>
    </row>
    <row r="11076" spans="8:13" s="28" customFormat="1" x14ac:dyDescent="0.2">
      <c r="H11076" s="12"/>
      <c r="J11076" s="29"/>
      <c r="K11076" s="45"/>
      <c r="L11076" s="45"/>
      <c r="M11076" s="45"/>
    </row>
    <row r="11077" spans="8:13" s="28" customFormat="1" x14ac:dyDescent="0.2">
      <c r="H11077" s="12"/>
      <c r="J11077" s="29"/>
      <c r="K11077" s="45"/>
      <c r="L11077" s="45"/>
      <c r="M11077" s="45"/>
    </row>
    <row r="11078" spans="8:13" s="28" customFormat="1" x14ac:dyDescent="0.2">
      <c r="H11078" s="12"/>
      <c r="J11078" s="29"/>
      <c r="K11078" s="45"/>
      <c r="L11078" s="45"/>
      <c r="M11078" s="45"/>
    </row>
    <row r="11079" spans="8:13" s="28" customFormat="1" x14ac:dyDescent="0.2">
      <c r="H11079" s="12"/>
      <c r="J11079" s="29"/>
      <c r="K11079" s="45"/>
      <c r="L11079" s="45"/>
      <c r="M11079" s="45"/>
    </row>
    <row r="11080" spans="8:13" s="28" customFormat="1" x14ac:dyDescent="0.2">
      <c r="H11080" s="12"/>
      <c r="J11080" s="29"/>
      <c r="K11080" s="45"/>
      <c r="L11080" s="45"/>
      <c r="M11080" s="45"/>
    </row>
    <row r="11081" spans="8:13" s="28" customFormat="1" x14ac:dyDescent="0.2">
      <c r="H11081" s="12"/>
      <c r="J11081" s="29"/>
      <c r="K11081" s="45"/>
      <c r="L11081" s="45"/>
      <c r="M11081" s="45"/>
    </row>
    <row r="11082" spans="8:13" s="28" customFormat="1" x14ac:dyDescent="0.2">
      <c r="H11082" s="12"/>
      <c r="J11082" s="29"/>
      <c r="K11082" s="45"/>
      <c r="L11082" s="45"/>
      <c r="M11082" s="45"/>
    </row>
    <row r="11083" spans="8:13" s="28" customFormat="1" x14ac:dyDescent="0.2">
      <c r="H11083" s="12"/>
      <c r="J11083" s="29"/>
      <c r="K11083" s="45"/>
      <c r="L11083" s="45"/>
      <c r="M11083" s="45"/>
    </row>
    <row r="11084" spans="8:13" s="28" customFormat="1" x14ac:dyDescent="0.2">
      <c r="H11084" s="12"/>
      <c r="J11084" s="29"/>
      <c r="K11084" s="45"/>
      <c r="L11084" s="45"/>
      <c r="M11084" s="45"/>
    </row>
    <row r="11085" spans="8:13" s="28" customFormat="1" x14ac:dyDescent="0.2">
      <c r="H11085" s="12"/>
      <c r="J11085" s="29"/>
      <c r="K11085" s="45"/>
      <c r="L11085" s="45"/>
      <c r="M11085" s="45"/>
    </row>
    <row r="11086" spans="8:13" s="28" customFormat="1" x14ac:dyDescent="0.2">
      <c r="H11086" s="12"/>
      <c r="J11086" s="29"/>
      <c r="K11086" s="45"/>
      <c r="L11086" s="45"/>
      <c r="M11086" s="45"/>
    </row>
    <row r="11087" spans="8:13" s="28" customFormat="1" x14ac:dyDescent="0.2">
      <c r="H11087" s="12"/>
      <c r="J11087" s="29"/>
      <c r="K11087" s="45"/>
      <c r="L11087" s="45"/>
      <c r="M11087" s="45"/>
    </row>
    <row r="11088" spans="8:13" s="28" customFormat="1" x14ac:dyDescent="0.2">
      <c r="H11088" s="12"/>
      <c r="J11088" s="29"/>
      <c r="K11088" s="45"/>
      <c r="L11088" s="45"/>
      <c r="M11088" s="45"/>
    </row>
    <row r="11089" spans="8:13" s="28" customFormat="1" x14ac:dyDescent="0.2">
      <c r="H11089" s="12"/>
      <c r="J11089" s="29"/>
      <c r="K11089" s="45"/>
      <c r="L11089" s="45"/>
      <c r="M11089" s="45"/>
    </row>
    <row r="11090" spans="8:13" s="28" customFormat="1" x14ac:dyDescent="0.2">
      <c r="H11090" s="12"/>
      <c r="J11090" s="29"/>
      <c r="K11090" s="45"/>
      <c r="L11090" s="45"/>
      <c r="M11090" s="45"/>
    </row>
    <row r="11091" spans="8:13" s="28" customFormat="1" x14ac:dyDescent="0.2">
      <c r="H11091" s="12"/>
      <c r="J11091" s="29"/>
      <c r="K11091" s="45"/>
      <c r="L11091" s="45"/>
      <c r="M11091" s="45"/>
    </row>
    <row r="11092" spans="8:13" s="28" customFormat="1" x14ac:dyDescent="0.2">
      <c r="H11092" s="12"/>
      <c r="J11092" s="29"/>
      <c r="K11092" s="45"/>
      <c r="L11092" s="45"/>
      <c r="M11092" s="45"/>
    </row>
    <row r="11093" spans="8:13" s="28" customFormat="1" x14ac:dyDescent="0.2">
      <c r="H11093" s="12"/>
      <c r="J11093" s="29"/>
      <c r="K11093" s="45"/>
      <c r="L11093" s="45"/>
      <c r="M11093" s="45"/>
    </row>
    <row r="11094" spans="8:13" s="28" customFormat="1" x14ac:dyDescent="0.2">
      <c r="H11094" s="12"/>
      <c r="J11094" s="29"/>
      <c r="K11094" s="45"/>
      <c r="L11094" s="45"/>
      <c r="M11094" s="45"/>
    </row>
    <row r="11095" spans="8:13" s="28" customFormat="1" x14ac:dyDescent="0.2">
      <c r="H11095" s="12"/>
      <c r="J11095" s="29"/>
      <c r="K11095" s="45"/>
      <c r="L11095" s="45"/>
      <c r="M11095" s="45"/>
    </row>
    <row r="11096" spans="8:13" s="28" customFormat="1" x14ac:dyDescent="0.2">
      <c r="H11096" s="12"/>
      <c r="J11096" s="29"/>
      <c r="K11096" s="45"/>
      <c r="L11096" s="45"/>
      <c r="M11096" s="45"/>
    </row>
    <row r="11097" spans="8:13" s="28" customFormat="1" x14ac:dyDescent="0.2">
      <c r="H11097" s="12"/>
      <c r="J11097" s="29"/>
      <c r="K11097" s="45"/>
      <c r="L11097" s="45"/>
      <c r="M11097" s="45"/>
    </row>
    <row r="11098" spans="8:13" s="28" customFormat="1" x14ac:dyDescent="0.2">
      <c r="H11098" s="12"/>
      <c r="J11098" s="29"/>
      <c r="K11098" s="45"/>
      <c r="L11098" s="45"/>
      <c r="M11098" s="45"/>
    </row>
    <row r="11099" spans="8:13" s="28" customFormat="1" x14ac:dyDescent="0.2">
      <c r="H11099" s="12"/>
      <c r="J11099" s="29"/>
      <c r="K11099" s="45"/>
      <c r="L11099" s="45"/>
      <c r="M11099" s="45"/>
    </row>
    <row r="11100" spans="8:13" s="28" customFormat="1" x14ac:dyDescent="0.2">
      <c r="H11100" s="12"/>
      <c r="J11100" s="29"/>
      <c r="K11100" s="45"/>
      <c r="L11100" s="45"/>
      <c r="M11100" s="45"/>
    </row>
    <row r="11101" spans="8:13" s="28" customFormat="1" x14ac:dyDescent="0.2">
      <c r="H11101" s="12"/>
      <c r="J11101" s="29"/>
      <c r="K11101" s="45"/>
      <c r="L11101" s="45"/>
      <c r="M11101" s="45"/>
    </row>
    <row r="11102" spans="8:13" s="28" customFormat="1" x14ac:dyDescent="0.2">
      <c r="H11102" s="12"/>
      <c r="J11102" s="29"/>
      <c r="K11102" s="45"/>
      <c r="L11102" s="45"/>
      <c r="M11102" s="45"/>
    </row>
    <row r="11103" spans="8:13" s="28" customFormat="1" x14ac:dyDescent="0.2">
      <c r="H11103" s="12"/>
      <c r="J11103" s="29"/>
      <c r="K11103" s="45"/>
      <c r="L11103" s="45"/>
      <c r="M11103" s="45"/>
    </row>
    <row r="11104" spans="8:13" s="28" customFormat="1" x14ac:dyDescent="0.2">
      <c r="H11104" s="12"/>
      <c r="J11104" s="29"/>
      <c r="K11104" s="45"/>
      <c r="L11104" s="45"/>
      <c r="M11104" s="45"/>
    </row>
    <row r="11105" spans="8:13" s="28" customFormat="1" x14ac:dyDescent="0.2">
      <c r="H11105" s="12"/>
      <c r="J11105" s="29"/>
      <c r="K11105" s="45"/>
      <c r="L11105" s="45"/>
      <c r="M11105" s="45"/>
    </row>
    <row r="11106" spans="8:13" s="28" customFormat="1" x14ac:dyDescent="0.2">
      <c r="H11106" s="12"/>
      <c r="J11106" s="29"/>
      <c r="K11106" s="45"/>
      <c r="L11106" s="45"/>
      <c r="M11106" s="45"/>
    </row>
    <row r="11107" spans="8:13" s="28" customFormat="1" x14ac:dyDescent="0.2">
      <c r="H11107" s="12"/>
      <c r="J11107" s="29"/>
      <c r="K11107" s="45"/>
      <c r="L11107" s="45"/>
      <c r="M11107" s="45"/>
    </row>
    <row r="11108" spans="8:13" s="28" customFormat="1" x14ac:dyDescent="0.2">
      <c r="H11108" s="12"/>
      <c r="J11108" s="29"/>
      <c r="K11108" s="45"/>
      <c r="L11108" s="45"/>
      <c r="M11108" s="45"/>
    </row>
    <row r="11109" spans="8:13" s="28" customFormat="1" x14ac:dyDescent="0.2">
      <c r="H11109" s="12"/>
      <c r="J11109" s="29"/>
      <c r="K11109" s="45"/>
      <c r="L11109" s="45"/>
      <c r="M11109" s="45"/>
    </row>
    <row r="11110" spans="8:13" s="28" customFormat="1" x14ac:dyDescent="0.2">
      <c r="H11110" s="12"/>
      <c r="J11110" s="29"/>
      <c r="K11110" s="45"/>
      <c r="L11110" s="45"/>
      <c r="M11110" s="45"/>
    </row>
    <row r="11111" spans="8:13" s="28" customFormat="1" x14ac:dyDescent="0.2">
      <c r="H11111" s="12"/>
      <c r="J11111" s="29"/>
      <c r="K11111" s="45"/>
      <c r="L11111" s="45"/>
      <c r="M11111" s="45"/>
    </row>
    <row r="11112" spans="8:13" s="28" customFormat="1" x14ac:dyDescent="0.2">
      <c r="H11112" s="12"/>
      <c r="J11112" s="29"/>
      <c r="K11112" s="45"/>
      <c r="L11112" s="45"/>
      <c r="M11112" s="45"/>
    </row>
    <row r="11113" spans="8:13" s="28" customFormat="1" x14ac:dyDescent="0.2">
      <c r="H11113" s="12"/>
      <c r="J11113" s="29"/>
      <c r="K11113" s="45"/>
      <c r="L11113" s="45"/>
      <c r="M11113" s="45"/>
    </row>
    <row r="11114" spans="8:13" s="28" customFormat="1" x14ac:dyDescent="0.2">
      <c r="H11114" s="12"/>
      <c r="J11114" s="29"/>
      <c r="K11114" s="45"/>
      <c r="L11114" s="45"/>
      <c r="M11114" s="45"/>
    </row>
    <row r="11115" spans="8:13" s="28" customFormat="1" x14ac:dyDescent="0.2">
      <c r="H11115" s="12"/>
      <c r="J11115" s="29"/>
      <c r="K11115" s="45"/>
      <c r="L11115" s="45"/>
      <c r="M11115" s="45"/>
    </row>
    <row r="11116" spans="8:13" s="28" customFormat="1" x14ac:dyDescent="0.2">
      <c r="H11116" s="12"/>
      <c r="J11116" s="29"/>
      <c r="K11116" s="45"/>
      <c r="L11116" s="45"/>
      <c r="M11116" s="45"/>
    </row>
    <row r="11117" spans="8:13" s="28" customFormat="1" x14ac:dyDescent="0.2">
      <c r="H11117" s="12"/>
      <c r="J11117" s="29"/>
      <c r="K11117" s="45"/>
      <c r="L11117" s="45"/>
      <c r="M11117" s="45"/>
    </row>
    <row r="11118" spans="8:13" s="28" customFormat="1" x14ac:dyDescent="0.2">
      <c r="H11118" s="12"/>
      <c r="J11118" s="29"/>
      <c r="K11118" s="45"/>
      <c r="L11118" s="45"/>
      <c r="M11118" s="45"/>
    </row>
    <row r="11119" spans="8:13" s="28" customFormat="1" x14ac:dyDescent="0.2">
      <c r="H11119" s="12"/>
      <c r="J11119" s="29"/>
      <c r="K11119" s="45"/>
      <c r="L11119" s="45"/>
      <c r="M11119" s="45"/>
    </row>
    <row r="11120" spans="8:13" s="28" customFormat="1" x14ac:dyDescent="0.2">
      <c r="H11120" s="12"/>
      <c r="J11120" s="29"/>
      <c r="K11120" s="45"/>
      <c r="L11120" s="45"/>
      <c r="M11120" s="45"/>
    </row>
    <row r="11121" spans="8:13" s="28" customFormat="1" x14ac:dyDescent="0.2">
      <c r="H11121" s="12"/>
      <c r="J11121" s="29"/>
      <c r="K11121" s="45"/>
      <c r="L11121" s="45"/>
      <c r="M11121" s="45"/>
    </row>
    <row r="11122" spans="8:13" s="28" customFormat="1" x14ac:dyDescent="0.2">
      <c r="H11122" s="12"/>
      <c r="J11122" s="29"/>
      <c r="K11122" s="45"/>
      <c r="L11122" s="45"/>
      <c r="M11122" s="45"/>
    </row>
    <row r="11123" spans="8:13" s="28" customFormat="1" x14ac:dyDescent="0.2">
      <c r="H11123" s="12"/>
      <c r="J11123" s="29"/>
      <c r="K11123" s="45"/>
      <c r="L11123" s="45"/>
      <c r="M11123" s="45"/>
    </row>
    <row r="11124" spans="8:13" s="28" customFormat="1" x14ac:dyDescent="0.2">
      <c r="H11124" s="12"/>
      <c r="J11124" s="29"/>
      <c r="K11124" s="45"/>
      <c r="L11124" s="45"/>
      <c r="M11124" s="45"/>
    </row>
    <row r="11125" spans="8:13" s="28" customFormat="1" x14ac:dyDescent="0.2">
      <c r="H11125" s="12"/>
      <c r="J11125" s="29"/>
      <c r="K11125" s="45"/>
      <c r="L11125" s="45"/>
      <c r="M11125" s="45"/>
    </row>
    <row r="11126" spans="8:13" s="28" customFormat="1" x14ac:dyDescent="0.2">
      <c r="H11126" s="12"/>
      <c r="J11126" s="29"/>
      <c r="K11126" s="45"/>
      <c r="L11126" s="45"/>
      <c r="M11126" s="45"/>
    </row>
    <row r="11127" spans="8:13" s="28" customFormat="1" x14ac:dyDescent="0.2">
      <c r="H11127" s="12"/>
      <c r="J11127" s="29"/>
      <c r="K11127" s="45"/>
      <c r="L11127" s="45"/>
      <c r="M11127" s="45"/>
    </row>
    <row r="11128" spans="8:13" s="28" customFormat="1" x14ac:dyDescent="0.2">
      <c r="H11128" s="12"/>
      <c r="J11128" s="29"/>
      <c r="K11128" s="45"/>
      <c r="L11128" s="45"/>
      <c r="M11128" s="45"/>
    </row>
    <row r="11129" spans="8:13" s="28" customFormat="1" x14ac:dyDescent="0.2">
      <c r="H11129" s="12"/>
      <c r="J11129" s="29"/>
      <c r="K11129" s="45"/>
      <c r="L11129" s="45"/>
      <c r="M11129" s="45"/>
    </row>
    <row r="11130" spans="8:13" s="28" customFormat="1" x14ac:dyDescent="0.2">
      <c r="H11130" s="12"/>
      <c r="J11130" s="29"/>
      <c r="K11130" s="45"/>
      <c r="L11130" s="45"/>
      <c r="M11130" s="45"/>
    </row>
    <row r="11131" spans="8:13" s="28" customFormat="1" x14ac:dyDescent="0.2">
      <c r="H11131" s="12"/>
      <c r="J11131" s="29"/>
      <c r="K11131" s="45"/>
      <c r="L11131" s="45"/>
      <c r="M11131" s="45"/>
    </row>
    <row r="11132" spans="8:13" s="28" customFormat="1" x14ac:dyDescent="0.2">
      <c r="H11132" s="12"/>
      <c r="J11132" s="29"/>
      <c r="K11132" s="45"/>
      <c r="L11132" s="45"/>
      <c r="M11132" s="45"/>
    </row>
    <row r="11133" spans="8:13" s="28" customFormat="1" x14ac:dyDescent="0.2">
      <c r="H11133" s="12"/>
      <c r="J11133" s="29"/>
      <c r="K11133" s="45"/>
      <c r="L11133" s="45"/>
      <c r="M11133" s="45"/>
    </row>
    <row r="11134" spans="8:13" s="28" customFormat="1" x14ac:dyDescent="0.2">
      <c r="H11134" s="12"/>
      <c r="J11134" s="29"/>
      <c r="K11134" s="45"/>
      <c r="L11134" s="45"/>
      <c r="M11134" s="45"/>
    </row>
    <row r="11135" spans="8:13" s="28" customFormat="1" x14ac:dyDescent="0.2">
      <c r="H11135" s="12"/>
      <c r="J11135" s="29"/>
      <c r="K11135" s="45"/>
      <c r="L11135" s="45"/>
      <c r="M11135" s="45"/>
    </row>
    <row r="11136" spans="8:13" s="28" customFormat="1" x14ac:dyDescent="0.2">
      <c r="H11136" s="12"/>
      <c r="J11136" s="29"/>
      <c r="K11136" s="45"/>
      <c r="L11136" s="45"/>
      <c r="M11136" s="45"/>
    </row>
    <row r="11137" spans="8:13" s="28" customFormat="1" x14ac:dyDescent="0.2">
      <c r="H11137" s="12"/>
      <c r="J11137" s="29"/>
      <c r="K11137" s="45"/>
      <c r="L11137" s="45"/>
      <c r="M11137" s="45"/>
    </row>
    <row r="11138" spans="8:13" s="28" customFormat="1" x14ac:dyDescent="0.2">
      <c r="H11138" s="12"/>
      <c r="J11138" s="29"/>
      <c r="K11138" s="45"/>
      <c r="L11138" s="45"/>
      <c r="M11138" s="45"/>
    </row>
    <row r="11139" spans="8:13" s="28" customFormat="1" x14ac:dyDescent="0.2">
      <c r="H11139" s="12"/>
      <c r="J11139" s="29"/>
      <c r="K11139" s="45"/>
      <c r="L11139" s="45"/>
      <c r="M11139" s="45"/>
    </row>
    <row r="11140" spans="8:13" s="28" customFormat="1" x14ac:dyDescent="0.2">
      <c r="H11140" s="12"/>
      <c r="J11140" s="29"/>
      <c r="K11140" s="45"/>
      <c r="L11140" s="45"/>
      <c r="M11140" s="45"/>
    </row>
    <row r="11141" spans="8:13" s="28" customFormat="1" x14ac:dyDescent="0.2">
      <c r="H11141" s="12"/>
      <c r="J11141" s="29"/>
      <c r="K11141" s="45"/>
      <c r="L11141" s="45"/>
      <c r="M11141" s="45"/>
    </row>
    <row r="11142" spans="8:13" s="28" customFormat="1" x14ac:dyDescent="0.2">
      <c r="H11142" s="12"/>
      <c r="J11142" s="29"/>
      <c r="K11142" s="45"/>
      <c r="L11142" s="45"/>
      <c r="M11142" s="45"/>
    </row>
    <row r="11143" spans="8:13" s="28" customFormat="1" x14ac:dyDescent="0.2">
      <c r="H11143" s="12"/>
      <c r="J11143" s="29"/>
      <c r="K11143" s="45"/>
      <c r="L11143" s="45"/>
      <c r="M11143" s="45"/>
    </row>
    <row r="11144" spans="8:13" s="28" customFormat="1" x14ac:dyDescent="0.2">
      <c r="H11144" s="12"/>
      <c r="J11144" s="29"/>
      <c r="K11144" s="45"/>
      <c r="L11144" s="45"/>
      <c r="M11144" s="45"/>
    </row>
    <row r="11145" spans="8:13" s="28" customFormat="1" x14ac:dyDescent="0.2">
      <c r="H11145" s="12"/>
      <c r="J11145" s="29"/>
      <c r="K11145" s="45"/>
      <c r="L11145" s="45"/>
      <c r="M11145" s="45"/>
    </row>
    <row r="11146" spans="8:13" s="28" customFormat="1" x14ac:dyDescent="0.2">
      <c r="H11146" s="12"/>
      <c r="J11146" s="29"/>
      <c r="K11146" s="45"/>
      <c r="L11146" s="45"/>
      <c r="M11146" s="45"/>
    </row>
    <row r="11147" spans="8:13" s="28" customFormat="1" x14ac:dyDescent="0.2">
      <c r="H11147" s="12"/>
      <c r="J11147" s="29"/>
      <c r="K11147" s="45"/>
      <c r="L11147" s="45"/>
      <c r="M11147" s="45"/>
    </row>
    <row r="11148" spans="8:13" s="28" customFormat="1" x14ac:dyDescent="0.2">
      <c r="H11148" s="12"/>
      <c r="J11148" s="29"/>
      <c r="K11148" s="45"/>
      <c r="L11148" s="45"/>
      <c r="M11148" s="45"/>
    </row>
    <row r="11149" spans="8:13" s="28" customFormat="1" x14ac:dyDescent="0.2">
      <c r="H11149" s="12"/>
      <c r="J11149" s="29"/>
      <c r="K11149" s="45"/>
      <c r="L11149" s="45"/>
      <c r="M11149" s="45"/>
    </row>
    <row r="11150" spans="8:13" s="28" customFormat="1" x14ac:dyDescent="0.2">
      <c r="H11150" s="12"/>
      <c r="J11150" s="29"/>
      <c r="K11150" s="45"/>
      <c r="L11150" s="45"/>
      <c r="M11150" s="45"/>
    </row>
    <row r="11151" spans="8:13" s="28" customFormat="1" x14ac:dyDescent="0.2">
      <c r="H11151" s="12"/>
      <c r="J11151" s="29"/>
      <c r="K11151" s="45"/>
      <c r="L11151" s="45"/>
      <c r="M11151" s="45"/>
    </row>
    <row r="11152" spans="8:13" s="28" customFormat="1" x14ac:dyDescent="0.2">
      <c r="H11152" s="12"/>
      <c r="J11152" s="29"/>
      <c r="K11152" s="45"/>
      <c r="L11152" s="45"/>
      <c r="M11152" s="45"/>
    </row>
    <row r="11153" spans="8:13" s="28" customFormat="1" x14ac:dyDescent="0.2">
      <c r="H11153" s="12"/>
      <c r="J11153" s="29"/>
      <c r="K11153" s="45"/>
      <c r="L11153" s="45"/>
      <c r="M11153" s="45"/>
    </row>
    <row r="11154" spans="8:13" s="28" customFormat="1" x14ac:dyDescent="0.2">
      <c r="H11154" s="12"/>
      <c r="J11154" s="29"/>
      <c r="K11154" s="45"/>
      <c r="L11154" s="45"/>
      <c r="M11154" s="45"/>
    </row>
    <row r="11155" spans="8:13" s="28" customFormat="1" x14ac:dyDescent="0.2">
      <c r="H11155" s="12"/>
      <c r="J11155" s="29"/>
      <c r="K11155" s="45"/>
      <c r="L11155" s="45"/>
      <c r="M11155" s="45"/>
    </row>
    <row r="11156" spans="8:13" s="28" customFormat="1" x14ac:dyDescent="0.2">
      <c r="H11156" s="12"/>
      <c r="J11156" s="29"/>
      <c r="K11156" s="45"/>
      <c r="L11156" s="45"/>
      <c r="M11156" s="45"/>
    </row>
    <row r="11157" spans="8:13" s="28" customFormat="1" x14ac:dyDescent="0.2">
      <c r="H11157" s="12"/>
      <c r="J11157" s="29"/>
      <c r="K11157" s="45"/>
      <c r="L11157" s="45"/>
      <c r="M11157" s="45"/>
    </row>
    <row r="11158" spans="8:13" s="28" customFormat="1" x14ac:dyDescent="0.2">
      <c r="H11158" s="12"/>
      <c r="J11158" s="29"/>
      <c r="K11158" s="45"/>
      <c r="L11158" s="45"/>
      <c r="M11158" s="45"/>
    </row>
    <row r="11159" spans="8:13" s="28" customFormat="1" x14ac:dyDescent="0.2">
      <c r="H11159" s="12"/>
      <c r="J11159" s="29"/>
      <c r="K11159" s="45"/>
      <c r="L11159" s="45"/>
      <c r="M11159" s="45"/>
    </row>
    <row r="11160" spans="8:13" s="28" customFormat="1" x14ac:dyDescent="0.2">
      <c r="H11160" s="12"/>
      <c r="J11160" s="29"/>
      <c r="K11160" s="45"/>
      <c r="L11160" s="45"/>
      <c r="M11160" s="45"/>
    </row>
    <row r="11161" spans="8:13" s="28" customFormat="1" x14ac:dyDescent="0.2">
      <c r="H11161" s="12"/>
      <c r="J11161" s="29"/>
      <c r="K11161" s="45"/>
      <c r="L11161" s="45"/>
      <c r="M11161" s="45"/>
    </row>
    <row r="11162" spans="8:13" s="28" customFormat="1" x14ac:dyDescent="0.2">
      <c r="H11162" s="12"/>
      <c r="J11162" s="29"/>
      <c r="K11162" s="45"/>
      <c r="L11162" s="45"/>
      <c r="M11162" s="45"/>
    </row>
    <row r="11163" spans="8:13" s="28" customFormat="1" x14ac:dyDescent="0.2">
      <c r="H11163" s="12"/>
      <c r="J11163" s="29"/>
      <c r="K11163" s="45"/>
      <c r="L11163" s="45"/>
      <c r="M11163" s="45"/>
    </row>
    <row r="11164" spans="8:13" s="28" customFormat="1" x14ac:dyDescent="0.2">
      <c r="H11164" s="12"/>
      <c r="J11164" s="29"/>
      <c r="K11164" s="45"/>
      <c r="L11164" s="45"/>
      <c r="M11164" s="45"/>
    </row>
    <row r="11165" spans="8:13" s="28" customFormat="1" x14ac:dyDescent="0.2">
      <c r="H11165" s="12"/>
      <c r="J11165" s="29"/>
      <c r="K11165" s="45"/>
      <c r="L11165" s="45"/>
      <c r="M11165" s="45"/>
    </row>
    <row r="11166" spans="8:13" s="28" customFormat="1" x14ac:dyDescent="0.2">
      <c r="H11166" s="12"/>
      <c r="J11166" s="29"/>
      <c r="K11166" s="45"/>
      <c r="L11166" s="45"/>
      <c r="M11166" s="45"/>
    </row>
    <row r="11167" spans="8:13" s="28" customFormat="1" x14ac:dyDescent="0.2">
      <c r="H11167" s="12"/>
      <c r="J11167" s="29"/>
      <c r="K11167" s="45"/>
      <c r="L11167" s="45"/>
      <c r="M11167" s="45"/>
    </row>
    <row r="11168" spans="8:13" s="28" customFormat="1" x14ac:dyDescent="0.2">
      <c r="H11168" s="12"/>
      <c r="J11168" s="29"/>
      <c r="K11168" s="45"/>
      <c r="L11168" s="45"/>
      <c r="M11168" s="45"/>
    </row>
    <row r="11169" spans="8:13" s="28" customFormat="1" x14ac:dyDescent="0.2">
      <c r="H11169" s="12"/>
      <c r="J11169" s="29"/>
      <c r="K11169" s="45"/>
      <c r="L11169" s="45"/>
      <c r="M11169" s="45"/>
    </row>
    <row r="11170" spans="8:13" s="28" customFormat="1" x14ac:dyDescent="0.2">
      <c r="H11170" s="12"/>
      <c r="J11170" s="29"/>
      <c r="K11170" s="45"/>
      <c r="L11170" s="45"/>
      <c r="M11170" s="45"/>
    </row>
    <row r="11171" spans="8:13" s="28" customFormat="1" x14ac:dyDescent="0.2">
      <c r="H11171" s="12"/>
      <c r="J11171" s="29"/>
      <c r="K11171" s="45"/>
      <c r="L11171" s="45"/>
      <c r="M11171" s="45"/>
    </row>
    <row r="11172" spans="8:13" s="28" customFormat="1" x14ac:dyDescent="0.2">
      <c r="H11172" s="12"/>
      <c r="J11172" s="29"/>
      <c r="K11172" s="45"/>
      <c r="L11172" s="45"/>
      <c r="M11172" s="45"/>
    </row>
    <row r="11173" spans="8:13" s="28" customFormat="1" x14ac:dyDescent="0.2">
      <c r="H11173" s="12"/>
      <c r="J11173" s="29"/>
      <c r="K11173" s="45"/>
      <c r="L11173" s="45"/>
      <c r="M11173" s="45"/>
    </row>
    <row r="11174" spans="8:13" s="28" customFormat="1" x14ac:dyDescent="0.2">
      <c r="H11174" s="12"/>
      <c r="J11174" s="29"/>
      <c r="K11174" s="45"/>
      <c r="L11174" s="45"/>
      <c r="M11174" s="45"/>
    </row>
    <row r="11175" spans="8:13" s="28" customFormat="1" x14ac:dyDescent="0.2">
      <c r="H11175" s="12"/>
      <c r="J11175" s="29"/>
      <c r="K11175" s="45"/>
      <c r="L11175" s="45"/>
      <c r="M11175" s="45"/>
    </row>
    <row r="11176" spans="8:13" s="28" customFormat="1" x14ac:dyDescent="0.2">
      <c r="H11176" s="12"/>
      <c r="J11176" s="29"/>
      <c r="K11176" s="45"/>
      <c r="L11176" s="45"/>
      <c r="M11176" s="45"/>
    </row>
    <row r="11177" spans="8:13" s="28" customFormat="1" x14ac:dyDescent="0.2">
      <c r="H11177" s="12"/>
      <c r="J11177" s="29"/>
      <c r="K11177" s="45"/>
      <c r="L11177" s="45"/>
      <c r="M11177" s="45"/>
    </row>
    <row r="11178" spans="8:13" s="28" customFormat="1" x14ac:dyDescent="0.2">
      <c r="H11178" s="12"/>
      <c r="J11178" s="29"/>
      <c r="K11178" s="45"/>
      <c r="L11178" s="45"/>
      <c r="M11178" s="45"/>
    </row>
    <row r="11179" spans="8:13" s="28" customFormat="1" x14ac:dyDescent="0.2">
      <c r="H11179" s="12"/>
      <c r="J11179" s="29"/>
      <c r="K11179" s="45"/>
      <c r="L11179" s="45"/>
      <c r="M11179" s="45"/>
    </row>
    <row r="11180" spans="8:13" s="28" customFormat="1" x14ac:dyDescent="0.2">
      <c r="H11180" s="12"/>
      <c r="J11180" s="29"/>
      <c r="K11180" s="45"/>
      <c r="L11180" s="45"/>
      <c r="M11180" s="45"/>
    </row>
    <row r="11181" spans="8:13" s="28" customFormat="1" x14ac:dyDescent="0.2">
      <c r="H11181" s="12"/>
      <c r="J11181" s="29"/>
      <c r="K11181" s="45"/>
      <c r="L11181" s="45"/>
      <c r="M11181" s="45"/>
    </row>
    <row r="11182" spans="8:13" s="28" customFormat="1" x14ac:dyDescent="0.2">
      <c r="H11182" s="12"/>
      <c r="J11182" s="29"/>
      <c r="K11182" s="45"/>
      <c r="L11182" s="45"/>
      <c r="M11182" s="45"/>
    </row>
    <row r="11183" spans="8:13" s="28" customFormat="1" x14ac:dyDescent="0.2">
      <c r="H11183" s="12"/>
      <c r="J11183" s="29"/>
      <c r="K11183" s="45"/>
      <c r="L11183" s="45"/>
      <c r="M11183" s="45"/>
    </row>
    <row r="11184" spans="8:13" s="28" customFormat="1" x14ac:dyDescent="0.2">
      <c r="H11184" s="12"/>
      <c r="J11184" s="29"/>
      <c r="K11184" s="45"/>
      <c r="L11184" s="45"/>
      <c r="M11184" s="45"/>
    </row>
    <row r="11185" spans="8:13" s="28" customFormat="1" x14ac:dyDescent="0.2">
      <c r="H11185" s="12"/>
      <c r="J11185" s="29"/>
      <c r="K11185" s="45"/>
      <c r="L11185" s="45"/>
      <c r="M11185" s="45"/>
    </row>
    <row r="11186" spans="8:13" s="28" customFormat="1" x14ac:dyDescent="0.2">
      <c r="H11186" s="12"/>
      <c r="J11186" s="29"/>
      <c r="K11186" s="45"/>
      <c r="L11186" s="45"/>
      <c r="M11186" s="45"/>
    </row>
    <row r="11187" spans="8:13" s="28" customFormat="1" x14ac:dyDescent="0.2">
      <c r="H11187" s="12"/>
      <c r="J11187" s="29"/>
      <c r="K11187" s="45"/>
      <c r="L11187" s="45"/>
      <c r="M11187" s="45"/>
    </row>
    <row r="11188" spans="8:13" s="28" customFormat="1" x14ac:dyDescent="0.2">
      <c r="H11188" s="12"/>
      <c r="J11188" s="29"/>
      <c r="K11188" s="45"/>
      <c r="L11188" s="45"/>
      <c r="M11188" s="45"/>
    </row>
    <row r="11189" spans="8:13" s="28" customFormat="1" x14ac:dyDescent="0.2">
      <c r="H11189" s="12"/>
      <c r="J11189" s="29"/>
      <c r="K11189" s="45"/>
      <c r="L11189" s="45"/>
      <c r="M11189" s="45"/>
    </row>
    <row r="11190" spans="8:13" s="28" customFormat="1" x14ac:dyDescent="0.2">
      <c r="H11190" s="12"/>
      <c r="J11190" s="29"/>
      <c r="K11190" s="45"/>
      <c r="L11190" s="45"/>
      <c r="M11190" s="45"/>
    </row>
    <row r="11191" spans="8:13" s="28" customFormat="1" x14ac:dyDescent="0.2">
      <c r="H11191" s="12"/>
      <c r="J11191" s="29"/>
      <c r="K11191" s="45"/>
      <c r="L11191" s="45"/>
      <c r="M11191" s="45"/>
    </row>
    <row r="11192" spans="8:13" s="28" customFormat="1" x14ac:dyDescent="0.2">
      <c r="H11192" s="12"/>
      <c r="J11192" s="29"/>
      <c r="K11192" s="45"/>
      <c r="L11192" s="45"/>
      <c r="M11192" s="45"/>
    </row>
    <row r="11193" spans="8:13" s="28" customFormat="1" x14ac:dyDescent="0.2">
      <c r="H11193" s="12"/>
      <c r="J11193" s="29"/>
      <c r="K11193" s="45"/>
      <c r="L11193" s="45"/>
      <c r="M11193" s="45"/>
    </row>
    <row r="11194" spans="8:13" s="28" customFormat="1" x14ac:dyDescent="0.2">
      <c r="H11194" s="12"/>
      <c r="J11194" s="29"/>
      <c r="K11194" s="45"/>
      <c r="L11194" s="45"/>
      <c r="M11194" s="45"/>
    </row>
    <row r="11195" spans="8:13" s="28" customFormat="1" x14ac:dyDescent="0.2">
      <c r="H11195" s="12"/>
      <c r="J11195" s="29"/>
      <c r="K11195" s="45"/>
      <c r="L11195" s="45"/>
      <c r="M11195" s="45"/>
    </row>
    <row r="11196" spans="8:13" s="28" customFormat="1" x14ac:dyDescent="0.2">
      <c r="H11196" s="12"/>
      <c r="J11196" s="29"/>
      <c r="K11196" s="45"/>
      <c r="L11196" s="45"/>
      <c r="M11196" s="45"/>
    </row>
    <row r="11197" spans="8:13" s="28" customFormat="1" x14ac:dyDescent="0.2">
      <c r="H11197" s="12"/>
      <c r="J11197" s="29"/>
      <c r="K11197" s="45"/>
      <c r="L11197" s="45"/>
      <c r="M11197" s="45"/>
    </row>
    <row r="11198" spans="8:13" s="28" customFormat="1" x14ac:dyDescent="0.2">
      <c r="H11198" s="12"/>
      <c r="J11198" s="29"/>
      <c r="K11198" s="45"/>
      <c r="L11198" s="45"/>
      <c r="M11198" s="45"/>
    </row>
    <row r="11199" spans="8:13" s="28" customFormat="1" x14ac:dyDescent="0.2">
      <c r="H11199" s="12"/>
      <c r="J11199" s="29"/>
      <c r="K11199" s="45"/>
      <c r="L11199" s="45"/>
      <c r="M11199" s="45"/>
    </row>
    <row r="11200" spans="8:13" s="28" customFormat="1" x14ac:dyDescent="0.2">
      <c r="H11200" s="12"/>
      <c r="J11200" s="29"/>
      <c r="K11200" s="45"/>
      <c r="L11200" s="45"/>
      <c r="M11200" s="45"/>
    </row>
    <row r="11201" spans="8:13" s="28" customFormat="1" x14ac:dyDescent="0.2">
      <c r="H11201" s="12"/>
      <c r="J11201" s="29"/>
      <c r="K11201" s="45"/>
      <c r="L11201" s="45"/>
      <c r="M11201" s="45"/>
    </row>
    <row r="11202" spans="8:13" s="28" customFormat="1" x14ac:dyDescent="0.2">
      <c r="H11202" s="12"/>
      <c r="J11202" s="29"/>
      <c r="K11202" s="45"/>
      <c r="L11202" s="45"/>
      <c r="M11202" s="45"/>
    </row>
    <row r="11203" spans="8:13" s="28" customFormat="1" x14ac:dyDescent="0.2">
      <c r="H11203" s="12"/>
      <c r="J11203" s="29"/>
      <c r="K11203" s="45"/>
      <c r="L11203" s="45"/>
      <c r="M11203" s="45"/>
    </row>
    <row r="11204" spans="8:13" s="28" customFormat="1" x14ac:dyDescent="0.2">
      <c r="H11204" s="12"/>
      <c r="J11204" s="29"/>
      <c r="K11204" s="45"/>
      <c r="L11204" s="45"/>
      <c r="M11204" s="45"/>
    </row>
    <row r="11205" spans="8:13" s="28" customFormat="1" x14ac:dyDescent="0.2">
      <c r="H11205" s="12"/>
      <c r="J11205" s="29"/>
      <c r="K11205" s="45"/>
      <c r="L11205" s="45"/>
      <c r="M11205" s="45"/>
    </row>
    <row r="11206" spans="8:13" s="28" customFormat="1" x14ac:dyDescent="0.2">
      <c r="H11206" s="12"/>
      <c r="J11206" s="29"/>
      <c r="K11206" s="45"/>
      <c r="L11206" s="45"/>
      <c r="M11206" s="45"/>
    </row>
    <row r="11207" spans="8:13" s="28" customFormat="1" x14ac:dyDescent="0.2">
      <c r="H11207" s="12"/>
      <c r="J11207" s="29"/>
      <c r="K11207" s="45"/>
      <c r="L11207" s="45"/>
      <c r="M11207" s="45"/>
    </row>
    <row r="11208" spans="8:13" s="28" customFormat="1" x14ac:dyDescent="0.2">
      <c r="H11208" s="12"/>
      <c r="J11208" s="29"/>
      <c r="K11208" s="45"/>
      <c r="L11208" s="45"/>
      <c r="M11208" s="45"/>
    </row>
    <row r="11209" spans="8:13" s="28" customFormat="1" x14ac:dyDescent="0.2">
      <c r="H11209" s="12"/>
      <c r="J11209" s="29"/>
      <c r="K11209" s="45"/>
      <c r="L11209" s="45"/>
      <c r="M11209" s="45"/>
    </row>
    <row r="11210" spans="8:13" s="28" customFormat="1" x14ac:dyDescent="0.2">
      <c r="H11210" s="12"/>
      <c r="J11210" s="29"/>
      <c r="K11210" s="45"/>
      <c r="L11210" s="45"/>
      <c r="M11210" s="45"/>
    </row>
    <row r="11211" spans="8:13" s="28" customFormat="1" x14ac:dyDescent="0.2">
      <c r="H11211" s="12"/>
      <c r="J11211" s="29"/>
      <c r="K11211" s="45"/>
      <c r="L11211" s="45"/>
      <c r="M11211" s="45"/>
    </row>
    <row r="11212" spans="8:13" s="28" customFormat="1" x14ac:dyDescent="0.2">
      <c r="H11212" s="12"/>
      <c r="J11212" s="29"/>
      <c r="K11212" s="45"/>
      <c r="L11212" s="45"/>
      <c r="M11212" s="45"/>
    </row>
    <row r="11213" spans="8:13" s="28" customFormat="1" x14ac:dyDescent="0.2">
      <c r="H11213" s="12"/>
      <c r="J11213" s="29"/>
      <c r="K11213" s="45"/>
      <c r="L11213" s="45"/>
      <c r="M11213" s="45"/>
    </row>
    <row r="11214" spans="8:13" s="28" customFormat="1" x14ac:dyDescent="0.2">
      <c r="H11214" s="12"/>
      <c r="J11214" s="29"/>
      <c r="K11214" s="45"/>
      <c r="L11214" s="45"/>
      <c r="M11214" s="45"/>
    </row>
    <row r="11215" spans="8:13" s="28" customFormat="1" x14ac:dyDescent="0.2">
      <c r="H11215" s="12"/>
      <c r="J11215" s="29"/>
      <c r="K11215" s="45"/>
      <c r="L11215" s="45"/>
      <c r="M11215" s="45"/>
    </row>
    <row r="11216" spans="8:13" s="28" customFormat="1" x14ac:dyDescent="0.2">
      <c r="H11216" s="12"/>
      <c r="J11216" s="29"/>
      <c r="K11216" s="45"/>
      <c r="L11216" s="45"/>
      <c r="M11216" s="45"/>
    </row>
    <row r="11217" spans="8:13" s="28" customFormat="1" x14ac:dyDescent="0.2">
      <c r="H11217" s="12"/>
      <c r="J11217" s="29"/>
      <c r="K11217" s="45"/>
      <c r="L11217" s="45"/>
      <c r="M11217" s="45"/>
    </row>
    <row r="11218" spans="8:13" s="28" customFormat="1" x14ac:dyDescent="0.2">
      <c r="H11218" s="12"/>
      <c r="J11218" s="29"/>
      <c r="K11218" s="45"/>
      <c r="L11218" s="45"/>
      <c r="M11218" s="45"/>
    </row>
    <row r="11219" spans="8:13" s="28" customFormat="1" x14ac:dyDescent="0.2">
      <c r="H11219" s="12"/>
      <c r="J11219" s="29"/>
      <c r="K11219" s="45"/>
      <c r="L11219" s="45"/>
      <c r="M11219" s="45"/>
    </row>
    <row r="11220" spans="8:13" s="28" customFormat="1" x14ac:dyDescent="0.2">
      <c r="H11220" s="12"/>
      <c r="J11220" s="29"/>
      <c r="K11220" s="45"/>
      <c r="L11220" s="45"/>
      <c r="M11220" s="45"/>
    </row>
    <row r="11221" spans="8:13" s="28" customFormat="1" x14ac:dyDescent="0.2">
      <c r="H11221" s="12"/>
      <c r="J11221" s="29"/>
      <c r="K11221" s="45"/>
      <c r="L11221" s="45"/>
      <c r="M11221" s="45"/>
    </row>
    <row r="11222" spans="8:13" s="28" customFormat="1" x14ac:dyDescent="0.2">
      <c r="H11222" s="12"/>
      <c r="J11222" s="29"/>
      <c r="K11222" s="45"/>
      <c r="L11222" s="45"/>
      <c r="M11222" s="45"/>
    </row>
    <row r="11223" spans="8:13" s="28" customFormat="1" x14ac:dyDescent="0.2">
      <c r="H11223" s="12"/>
      <c r="J11223" s="29"/>
      <c r="K11223" s="45"/>
      <c r="L11223" s="45"/>
      <c r="M11223" s="45"/>
    </row>
    <row r="11224" spans="8:13" s="28" customFormat="1" x14ac:dyDescent="0.2">
      <c r="H11224" s="12"/>
      <c r="J11224" s="29"/>
      <c r="K11224" s="45"/>
      <c r="L11224" s="45"/>
      <c r="M11224" s="45"/>
    </row>
    <row r="11225" spans="8:13" s="28" customFormat="1" x14ac:dyDescent="0.2">
      <c r="H11225" s="12"/>
      <c r="J11225" s="29"/>
      <c r="K11225" s="45"/>
      <c r="L11225" s="45"/>
      <c r="M11225" s="45"/>
    </row>
    <row r="11226" spans="8:13" s="28" customFormat="1" x14ac:dyDescent="0.2">
      <c r="H11226" s="12"/>
      <c r="J11226" s="29"/>
      <c r="K11226" s="45"/>
      <c r="L11226" s="45"/>
      <c r="M11226" s="45"/>
    </row>
    <row r="11227" spans="8:13" s="28" customFormat="1" x14ac:dyDescent="0.2">
      <c r="H11227" s="12"/>
      <c r="J11227" s="29"/>
      <c r="K11227" s="45"/>
      <c r="L11227" s="45"/>
      <c r="M11227" s="45"/>
    </row>
    <row r="11228" spans="8:13" s="28" customFormat="1" x14ac:dyDescent="0.2">
      <c r="H11228" s="12"/>
      <c r="J11228" s="29"/>
      <c r="K11228" s="45"/>
      <c r="L11228" s="45"/>
      <c r="M11228" s="45"/>
    </row>
    <row r="11229" spans="8:13" s="28" customFormat="1" x14ac:dyDescent="0.2">
      <c r="H11229" s="12"/>
      <c r="J11229" s="29"/>
      <c r="K11229" s="45"/>
      <c r="L11229" s="45"/>
      <c r="M11229" s="45"/>
    </row>
    <row r="11230" spans="8:13" s="28" customFormat="1" x14ac:dyDescent="0.2">
      <c r="H11230" s="12"/>
      <c r="J11230" s="29"/>
      <c r="K11230" s="45"/>
      <c r="L11230" s="45"/>
      <c r="M11230" s="45"/>
    </row>
    <row r="11231" spans="8:13" s="28" customFormat="1" x14ac:dyDescent="0.2">
      <c r="H11231" s="12"/>
      <c r="J11231" s="29"/>
      <c r="K11231" s="45"/>
      <c r="L11231" s="45"/>
      <c r="M11231" s="45"/>
    </row>
    <row r="11232" spans="8:13" s="28" customFormat="1" x14ac:dyDescent="0.2">
      <c r="H11232" s="12"/>
      <c r="J11232" s="29"/>
      <c r="K11232" s="45"/>
      <c r="L11232" s="45"/>
      <c r="M11232" s="45"/>
    </row>
    <row r="11233" spans="8:13" s="28" customFormat="1" x14ac:dyDescent="0.2">
      <c r="H11233" s="12"/>
      <c r="J11233" s="29"/>
      <c r="K11233" s="45"/>
      <c r="L11233" s="45"/>
      <c r="M11233" s="45"/>
    </row>
    <row r="11234" spans="8:13" s="28" customFormat="1" x14ac:dyDescent="0.2">
      <c r="H11234" s="12"/>
      <c r="J11234" s="29"/>
      <c r="K11234" s="45"/>
      <c r="L11234" s="45"/>
      <c r="M11234" s="45"/>
    </row>
    <row r="11235" spans="8:13" s="28" customFormat="1" x14ac:dyDescent="0.2">
      <c r="H11235" s="12"/>
      <c r="J11235" s="29"/>
      <c r="K11235" s="45"/>
      <c r="L11235" s="45"/>
      <c r="M11235" s="45"/>
    </row>
    <row r="11236" spans="8:13" s="28" customFormat="1" x14ac:dyDescent="0.2">
      <c r="H11236" s="12"/>
      <c r="J11236" s="29"/>
      <c r="K11236" s="45"/>
      <c r="L11236" s="45"/>
      <c r="M11236" s="45"/>
    </row>
    <row r="11237" spans="8:13" s="28" customFormat="1" x14ac:dyDescent="0.2">
      <c r="H11237" s="12"/>
      <c r="J11237" s="29"/>
      <c r="K11237" s="45"/>
      <c r="L11237" s="45"/>
      <c r="M11237" s="45"/>
    </row>
    <row r="11238" spans="8:13" s="28" customFormat="1" x14ac:dyDescent="0.2">
      <c r="H11238" s="12"/>
      <c r="J11238" s="29"/>
      <c r="K11238" s="45"/>
      <c r="L11238" s="45"/>
      <c r="M11238" s="45"/>
    </row>
    <row r="11239" spans="8:13" s="28" customFormat="1" x14ac:dyDescent="0.2">
      <c r="H11239" s="12"/>
      <c r="J11239" s="29"/>
      <c r="K11239" s="45"/>
      <c r="L11239" s="45"/>
      <c r="M11239" s="45"/>
    </row>
    <row r="11240" spans="8:13" s="28" customFormat="1" x14ac:dyDescent="0.2">
      <c r="H11240" s="12"/>
      <c r="J11240" s="29"/>
      <c r="K11240" s="45"/>
      <c r="L11240" s="45"/>
      <c r="M11240" s="45"/>
    </row>
    <row r="11241" spans="8:13" s="28" customFormat="1" x14ac:dyDescent="0.2">
      <c r="H11241" s="12"/>
      <c r="J11241" s="29"/>
      <c r="K11241" s="45"/>
      <c r="L11241" s="45"/>
      <c r="M11241" s="45"/>
    </row>
    <row r="11242" spans="8:13" s="28" customFormat="1" x14ac:dyDescent="0.2">
      <c r="H11242" s="12"/>
      <c r="J11242" s="29"/>
      <c r="K11242" s="45"/>
      <c r="L11242" s="45"/>
      <c r="M11242" s="45"/>
    </row>
    <row r="11243" spans="8:13" s="28" customFormat="1" x14ac:dyDescent="0.2">
      <c r="H11243" s="12"/>
      <c r="J11243" s="29"/>
      <c r="K11243" s="45"/>
      <c r="L11243" s="45"/>
      <c r="M11243" s="45"/>
    </row>
    <row r="11244" spans="8:13" s="28" customFormat="1" x14ac:dyDescent="0.2">
      <c r="H11244" s="12"/>
      <c r="J11244" s="29"/>
      <c r="K11244" s="45"/>
      <c r="L11244" s="45"/>
      <c r="M11244" s="45"/>
    </row>
    <row r="11245" spans="8:13" s="28" customFormat="1" x14ac:dyDescent="0.2">
      <c r="H11245" s="12"/>
      <c r="J11245" s="29"/>
      <c r="K11245" s="45"/>
      <c r="L11245" s="45"/>
      <c r="M11245" s="45"/>
    </row>
    <row r="11246" spans="8:13" s="28" customFormat="1" x14ac:dyDescent="0.2">
      <c r="H11246" s="12"/>
      <c r="J11246" s="29"/>
      <c r="K11246" s="45"/>
      <c r="L11246" s="45"/>
      <c r="M11246" s="45"/>
    </row>
    <row r="11247" spans="8:13" s="28" customFormat="1" x14ac:dyDescent="0.2">
      <c r="H11247" s="12"/>
      <c r="J11247" s="29"/>
      <c r="K11247" s="45"/>
      <c r="L11247" s="45"/>
      <c r="M11247" s="45"/>
    </row>
    <row r="11248" spans="8:13" s="28" customFormat="1" x14ac:dyDescent="0.2">
      <c r="H11248" s="12"/>
      <c r="J11248" s="29"/>
      <c r="K11248" s="45"/>
      <c r="L11248" s="45"/>
      <c r="M11248" s="45"/>
    </row>
    <row r="11249" spans="8:13" s="28" customFormat="1" x14ac:dyDescent="0.2">
      <c r="H11249" s="12"/>
      <c r="J11249" s="29"/>
      <c r="K11249" s="45"/>
      <c r="L11249" s="45"/>
      <c r="M11249" s="45"/>
    </row>
    <row r="11250" spans="8:13" s="28" customFormat="1" x14ac:dyDescent="0.2">
      <c r="H11250" s="12"/>
      <c r="J11250" s="29"/>
      <c r="K11250" s="45"/>
      <c r="L11250" s="45"/>
      <c r="M11250" s="45"/>
    </row>
    <row r="11251" spans="8:13" s="28" customFormat="1" x14ac:dyDescent="0.2">
      <c r="H11251" s="12"/>
      <c r="J11251" s="29"/>
      <c r="K11251" s="45"/>
      <c r="L11251" s="45"/>
      <c r="M11251" s="45"/>
    </row>
    <row r="11252" spans="8:13" s="28" customFormat="1" x14ac:dyDescent="0.2">
      <c r="H11252" s="12"/>
      <c r="J11252" s="29"/>
      <c r="K11252" s="45"/>
      <c r="L11252" s="45"/>
      <c r="M11252" s="45"/>
    </row>
    <row r="11253" spans="8:13" s="28" customFormat="1" x14ac:dyDescent="0.2">
      <c r="H11253" s="12"/>
      <c r="J11253" s="29"/>
      <c r="K11253" s="45"/>
      <c r="L11253" s="45"/>
      <c r="M11253" s="45"/>
    </row>
    <row r="11254" spans="8:13" s="28" customFormat="1" x14ac:dyDescent="0.2">
      <c r="H11254" s="12"/>
      <c r="J11254" s="29"/>
      <c r="K11254" s="45"/>
      <c r="L11254" s="45"/>
      <c r="M11254" s="45"/>
    </row>
    <row r="11255" spans="8:13" s="28" customFormat="1" x14ac:dyDescent="0.2">
      <c r="H11255" s="12"/>
      <c r="J11255" s="29"/>
      <c r="K11255" s="45"/>
      <c r="L11255" s="45"/>
      <c r="M11255" s="45"/>
    </row>
    <row r="11256" spans="8:13" s="28" customFormat="1" x14ac:dyDescent="0.2">
      <c r="H11256" s="12"/>
      <c r="J11256" s="29"/>
      <c r="K11256" s="45"/>
      <c r="L11256" s="45"/>
      <c r="M11256" s="45"/>
    </row>
    <row r="11257" spans="8:13" s="28" customFormat="1" x14ac:dyDescent="0.2">
      <c r="H11257" s="12"/>
      <c r="J11257" s="29"/>
      <c r="K11257" s="45"/>
      <c r="L11257" s="45"/>
      <c r="M11257" s="45"/>
    </row>
    <row r="11258" spans="8:13" s="28" customFormat="1" x14ac:dyDescent="0.2">
      <c r="H11258" s="12"/>
      <c r="J11258" s="29"/>
      <c r="K11258" s="45"/>
      <c r="L11258" s="45"/>
      <c r="M11258" s="45"/>
    </row>
    <row r="11259" spans="8:13" s="28" customFormat="1" x14ac:dyDescent="0.2">
      <c r="H11259" s="12"/>
      <c r="J11259" s="29"/>
      <c r="K11259" s="45"/>
      <c r="L11259" s="45"/>
      <c r="M11259" s="45"/>
    </row>
    <row r="11260" spans="8:13" s="28" customFormat="1" x14ac:dyDescent="0.2">
      <c r="H11260" s="12"/>
      <c r="J11260" s="29"/>
      <c r="K11260" s="45"/>
      <c r="L11260" s="45"/>
      <c r="M11260" s="45"/>
    </row>
    <row r="11261" spans="8:13" s="28" customFormat="1" x14ac:dyDescent="0.2">
      <c r="H11261" s="12"/>
      <c r="J11261" s="29"/>
      <c r="K11261" s="45"/>
      <c r="L11261" s="45"/>
      <c r="M11261" s="45"/>
    </row>
    <row r="11262" spans="8:13" s="28" customFormat="1" x14ac:dyDescent="0.2">
      <c r="H11262" s="12"/>
      <c r="J11262" s="29"/>
      <c r="K11262" s="45"/>
      <c r="L11262" s="45"/>
      <c r="M11262" s="45"/>
    </row>
    <row r="11263" spans="8:13" s="28" customFormat="1" x14ac:dyDescent="0.2">
      <c r="H11263" s="12"/>
      <c r="J11263" s="29"/>
      <c r="K11263" s="45"/>
      <c r="L11263" s="45"/>
      <c r="M11263" s="45"/>
    </row>
    <row r="11264" spans="8:13" s="28" customFormat="1" x14ac:dyDescent="0.2">
      <c r="H11264" s="12"/>
      <c r="J11264" s="29"/>
      <c r="K11264" s="45"/>
      <c r="L11264" s="45"/>
      <c r="M11264" s="45"/>
    </row>
    <row r="11265" spans="8:13" s="28" customFormat="1" x14ac:dyDescent="0.2">
      <c r="H11265" s="12"/>
      <c r="J11265" s="29"/>
      <c r="K11265" s="45"/>
      <c r="L11265" s="45"/>
      <c r="M11265" s="45"/>
    </row>
    <row r="11266" spans="8:13" s="28" customFormat="1" x14ac:dyDescent="0.2">
      <c r="H11266" s="12"/>
      <c r="J11266" s="29"/>
      <c r="K11266" s="45"/>
      <c r="L11266" s="45"/>
      <c r="M11266" s="45"/>
    </row>
    <row r="11267" spans="8:13" s="28" customFormat="1" x14ac:dyDescent="0.2">
      <c r="H11267" s="12"/>
      <c r="J11267" s="29"/>
      <c r="K11267" s="45"/>
      <c r="L11267" s="45"/>
      <c r="M11267" s="45"/>
    </row>
    <row r="11268" spans="8:13" s="28" customFormat="1" x14ac:dyDescent="0.2">
      <c r="H11268" s="12"/>
      <c r="J11268" s="29"/>
      <c r="K11268" s="45"/>
      <c r="L11268" s="45"/>
      <c r="M11268" s="45"/>
    </row>
    <row r="11269" spans="8:13" s="28" customFormat="1" x14ac:dyDescent="0.2">
      <c r="H11269" s="12"/>
      <c r="J11269" s="29"/>
      <c r="K11269" s="45"/>
      <c r="L11269" s="45"/>
      <c r="M11269" s="45"/>
    </row>
    <row r="11270" spans="8:13" s="28" customFormat="1" x14ac:dyDescent="0.2">
      <c r="H11270" s="12"/>
      <c r="J11270" s="29"/>
      <c r="K11270" s="45"/>
      <c r="L11270" s="45"/>
      <c r="M11270" s="45"/>
    </row>
    <row r="11271" spans="8:13" s="28" customFormat="1" x14ac:dyDescent="0.2">
      <c r="H11271" s="12"/>
      <c r="J11271" s="29"/>
      <c r="K11271" s="45"/>
      <c r="L11271" s="45"/>
      <c r="M11271" s="45"/>
    </row>
    <row r="11272" spans="8:13" s="28" customFormat="1" x14ac:dyDescent="0.2">
      <c r="H11272" s="12"/>
      <c r="J11272" s="29"/>
      <c r="K11272" s="45"/>
      <c r="L11272" s="45"/>
      <c r="M11272" s="45"/>
    </row>
    <row r="11273" spans="8:13" s="28" customFormat="1" x14ac:dyDescent="0.2">
      <c r="H11273" s="12"/>
      <c r="J11273" s="29"/>
      <c r="K11273" s="45"/>
      <c r="L11273" s="45"/>
      <c r="M11273" s="45"/>
    </row>
    <row r="11274" spans="8:13" s="28" customFormat="1" x14ac:dyDescent="0.2">
      <c r="H11274" s="12"/>
      <c r="J11274" s="29"/>
      <c r="K11274" s="45"/>
      <c r="L11274" s="45"/>
      <c r="M11274" s="45"/>
    </row>
    <row r="11275" spans="8:13" s="28" customFormat="1" x14ac:dyDescent="0.2">
      <c r="H11275" s="12"/>
      <c r="J11275" s="29"/>
      <c r="K11275" s="45"/>
      <c r="L11275" s="45"/>
      <c r="M11275" s="45"/>
    </row>
    <row r="11276" spans="8:13" s="28" customFormat="1" x14ac:dyDescent="0.2">
      <c r="H11276" s="12"/>
      <c r="J11276" s="29"/>
      <c r="K11276" s="45"/>
      <c r="L11276" s="45"/>
      <c r="M11276" s="45"/>
    </row>
    <row r="11277" spans="8:13" s="28" customFormat="1" x14ac:dyDescent="0.2">
      <c r="H11277" s="12"/>
      <c r="J11277" s="29"/>
      <c r="K11277" s="45"/>
      <c r="L11277" s="45"/>
      <c r="M11277" s="45"/>
    </row>
    <row r="11278" spans="8:13" s="28" customFormat="1" x14ac:dyDescent="0.2">
      <c r="H11278" s="12"/>
      <c r="J11278" s="29"/>
      <c r="K11278" s="45"/>
      <c r="L11278" s="45"/>
      <c r="M11278" s="45"/>
    </row>
    <row r="11279" spans="8:13" s="28" customFormat="1" x14ac:dyDescent="0.2">
      <c r="H11279" s="12"/>
      <c r="J11279" s="29"/>
      <c r="K11279" s="45"/>
      <c r="L11279" s="45"/>
      <c r="M11279" s="45"/>
    </row>
    <row r="11280" spans="8:13" s="28" customFormat="1" x14ac:dyDescent="0.2">
      <c r="H11280" s="12"/>
      <c r="J11280" s="29"/>
      <c r="K11280" s="45"/>
      <c r="L11280" s="45"/>
      <c r="M11280" s="45"/>
    </row>
    <row r="11281" spans="8:13" s="28" customFormat="1" x14ac:dyDescent="0.2">
      <c r="H11281" s="12"/>
      <c r="J11281" s="29"/>
      <c r="K11281" s="45"/>
      <c r="L11281" s="45"/>
      <c r="M11281" s="45"/>
    </row>
    <row r="11282" spans="8:13" s="28" customFormat="1" x14ac:dyDescent="0.2">
      <c r="H11282" s="12"/>
      <c r="J11282" s="29"/>
      <c r="K11282" s="45"/>
      <c r="L11282" s="45"/>
      <c r="M11282" s="45"/>
    </row>
    <row r="11283" spans="8:13" s="28" customFormat="1" x14ac:dyDescent="0.2">
      <c r="H11283" s="12"/>
      <c r="J11283" s="29"/>
      <c r="K11283" s="45"/>
      <c r="L11283" s="45"/>
      <c r="M11283" s="45"/>
    </row>
    <row r="11284" spans="8:13" s="28" customFormat="1" x14ac:dyDescent="0.2">
      <c r="H11284" s="12"/>
      <c r="J11284" s="29"/>
      <c r="K11284" s="45"/>
      <c r="L11284" s="45"/>
      <c r="M11284" s="45"/>
    </row>
    <row r="11285" spans="8:13" s="28" customFormat="1" x14ac:dyDescent="0.2">
      <c r="H11285" s="12"/>
      <c r="J11285" s="29"/>
      <c r="K11285" s="45"/>
      <c r="L11285" s="45"/>
      <c r="M11285" s="45"/>
    </row>
    <row r="11286" spans="8:13" s="28" customFormat="1" x14ac:dyDescent="0.2">
      <c r="H11286" s="12"/>
      <c r="J11286" s="29"/>
      <c r="K11286" s="45"/>
      <c r="L11286" s="45"/>
      <c r="M11286" s="45"/>
    </row>
    <row r="11287" spans="8:13" s="28" customFormat="1" x14ac:dyDescent="0.2">
      <c r="H11287" s="12"/>
      <c r="J11287" s="29"/>
      <c r="K11287" s="45"/>
      <c r="L11287" s="45"/>
      <c r="M11287" s="45"/>
    </row>
    <row r="11288" spans="8:13" s="28" customFormat="1" x14ac:dyDescent="0.2">
      <c r="H11288" s="12"/>
      <c r="J11288" s="29"/>
      <c r="K11288" s="45"/>
      <c r="L11288" s="45"/>
      <c r="M11288" s="45"/>
    </row>
    <row r="11289" spans="8:13" s="28" customFormat="1" x14ac:dyDescent="0.2">
      <c r="H11289" s="12"/>
      <c r="J11289" s="29"/>
      <c r="K11289" s="45"/>
      <c r="L11289" s="45"/>
      <c r="M11289" s="45"/>
    </row>
    <row r="11290" spans="8:13" s="28" customFormat="1" x14ac:dyDescent="0.2">
      <c r="H11290" s="12"/>
      <c r="J11290" s="29"/>
      <c r="K11290" s="45"/>
      <c r="L11290" s="45"/>
      <c r="M11290" s="45"/>
    </row>
    <row r="11291" spans="8:13" s="28" customFormat="1" x14ac:dyDescent="0.2">
      <c r="H11291" s="12"/>
      <c r="J11291" s="29"/>
      <c r="K11291" s="45"/>
      <c r="L11291" s="45"/>
      <c r="M11291" s="45"/>
    </row>
    <row r="11292" spans="8:13" s="28" customFormat="1" x14ac:dyDescent="0.2">
      <c r="H11292" s="12"/>
      <c r="J11292" s="29"/>
      <c r="K11292" s="45"/>
      <c r="L11292" s="45"/>
      <c r="M11292" s="45"/>
    </row>
    <row r="11293" spans="8:13" s="28" customFormat="1" x14ac:dyDescent="0.2">
      <c r="H11293" s="12"/>
      <c r="J11293" s="29"/>
      <c r="K11293" s="45"/>
      <c r="L11293" s="45"/>
      <c r="M11293" s="45"/>
    </row>
    <row r="11294" spans="8:13" s="28" customFormat="1" x14ac:dyDescent="0.2">
      <c r="H11294" s="12"/>
      <c r="J11294" s="29"/>
      <c r="K11294" s="45"/>
      <c r="L11294" s="45"/>
      <c r="M11294" s="45"/>
    </row>
    <row r="11295" spans="8:13" s="28" customFormat="1" x14ac:dyDescent="0.2">
      <c r="H11295" s="12"/>
      <c r="J11295" s="29"/>
      <c r="K11295" s="45"/>
      <c r="L11295" s="45"/>
      <c r="M11295" s="45"/>
    </row>
    <row r="11296" spans="8:13" s="28" customFormat="1" x14ac:dyDescent="0.2">
      <c r="H11296" s="12"/>
      <c r="J11296" s="29"/>
      <c r="K11296" s="45"/>
      <c r="L11296" s="45"/>
      <c r="M11296" s="45"/>
    </row>
    <row r="11297" spans="8:13" s="28" customFormat="1" x14ac:dyDescent="0.2">
      <c r="H11297" s="12"/>
      <c r="J11297" s="29"/>
      <c r="K11297" s="45"/>
      <c r="L11297" s="45"/>
      <c r="M11297" s="45"/>
    </row>
    <row r="11298" spans="8:13" s="28" customFormat="1" x14ac:dyDescent="0.2">
      <c r="H11298" s="12"/>
      <c r="J11298" s="29"/>
      <c r="K11298" s="45"/>
      <c r="L11298" s="45"/>
      <c r="M11298" s="45"/>
    </row>
    <row r="11299" spans="8:13" s="28" customFormat="1" x14ac:dyDescent="0.2">
      <c r="H11299" s="12"/>
      <c r="J11299" s="29"/>
      <c r="K11299" s="45"/>
      <c r="L11299" s="45"/>
      <c r="M11299" s="45"/>
    </row>
    <row r="11300" spans="8:13" s="28" customFormat="1" x14ac:dyDescent="0.2">
      <c r="H11300" s="12"/>
      <c r="J11300" s="29"/>
      <c r="K11300" s="45"/>
      <c r="L11300" s="45"/>
      <c r="M11300" s="45"/>
    </row>
    <row r="11301" spans="8:13" s="28" customFormat="1" x14ac:dyDescent="0.2">
      <c r="H11301" s="12"/>
      <c r="J11301" s="29"/>
      <c r="K11301" s="45"/>
      <c r="L11301" s="45"/>
      <c r="M11301" s="45"/>
    </row>
    <row r="11302" spans="8:13" s="28" customFormat="1" x14ac:dyDescent="0.2">
      <c r="H11302" s="12"/>
      <c r="J11302" s="29"/>
      <c r="K11302" s="45"/>
      <c r="L11302" s="45"/>
      <c r="M11302" s="45"/>
    </row>
    <row r="11303" spans="8:13" s="28" customFormat="1" x14ac:dyDescent="0.2">
      <c r="H11303" s="12"/>
      <c r="J11303" s="29"/>
      <c r="K11303" s="45"/>
      <c r="L11303" s="45"/>
      <c r="M11303" s="45"/>
    </row>
    <row r="11304" spans="8:13" s="28" customFormat="1" x14ac:dyDescent="0.2">
      <c r="H11304" s="12"/>
      <c r="J11304" s="29"/>
      <c r="K11304" s="45"/>
      <c r="L11304" s="45"/>
      <c r="M11304" s="45"/>
    </row>
    <row r="11305" spans="8:13" s="28" customFormat="1" x14ac:dyDescent="0.2">
      <c r="H11305" s="12"/>
      <c r="J11305" s="29"/>
      <c r="K11305" s="45"/>
      <c r="L11305" s="45"/>
      <c r="M11305" s="45"/>
    </row>
    <row r="11306" spans="8:13" s="28" customFormat="1" x14ac:dyDescent="0.2">
      <c r="H11306" s="12"/>
      <c r="J11306" s="29"/>
      <c r="K11306" s="45"/>
      <c r="L11306" s="45"/>
      <c r="M11306" s="45"/>
    </row>
    <row r="11307" spans="8:13" s="28" customFormat="1" x14ac:dyDescent="0.2">
      <c r="H11307" s="12"/>
      <c r="J11307" s="29"/>
      <c r="K11307" s="45"/>
      <c r="L11307" s="45"/>
      <c r="M11307" s="45"/>
    </row>
    <row r="11308" spans="8:13" s="28" customFormat="1" x14ac:dyDescent="0.2">
      <c r="H11308" s="12"/>
      <c r="J11308" s="29"/>
      <c r="K11308" s="45"/>
      <c r="L11308" s="45"/>
      <c r="M11308" s="45"/>
    </row>
    <row r="11309" spans="8:13" s="28" customFormat="1" x14ac:dyDescent="0.2">
      <c r="H11309" s="12"/>
      <c r="J11309" s="29"/>
      <c r="K11309" s="45"/>
      <c r="L11309" s="45"/>
      <c r="M11309" s="45"/>
    </row>
    <row r="11310" spans="8:13" s="28" customFormat="1" x14ac:dyDescent="0.2">
      <c r="H11310" s="12"/>
      <c r="J11310" s="29"/>
      <c r="K11310" s="45"/>
      <c r="L11310" s="45"/>
      <c r="M11310" s="45"/>
    </row>
    <row r="11311" spans="8:13" s="28" customFormat="1" x14ac:dyDescent="0.2">
      <c r="H11311" s="12"/>
      <c r="J11311" s="29"/>
      <c r="K11311" s="45"/>
      <c r="L11311" s="45"/>
      <c r="M11311" s="45"/>
    </row>
    <row r="11312" spans="8:13" s="28" customFormat="1" x14ac:dyDescent="0.2">
      <c r="H11312" s="12"/>
      <c r="J11312" s="29"/>
      <c r="K11312" s="45"/>
      <c r="L11312" s="45"/>
      <c r="M11312" s="45"/>
    </row>
    <row r="11313" spans="8:13" s="28" customFormat="1" x14ac:dyDescent="0.2">
      <c r="H11313" s="12"/>
      <c r="J11313" s="29"/>
      <c r="K11313" s="45"/>
      <c r="L11313" s="45"/>
      <c r="M11313" s="45"/>
    </row>
    <row r="11314" spans="8:13" s="28" customFormat="1" x14ac:dyDescent="0.2">
      <c r="H11314" s="12"/>
      <c r="J11314" s="29"/>
      <c r="K11314" s="45"/>
      <c r="L11314" s="45"/>
      <c r="M11314" s="45"/>
    </row>
    <row r="11315" spans="8:13" s="28" customFormat="1" x14ac:dyDescent="0.2">
      <c r="H11315" s="12"/>
      <c r="J11315" s="29"/>
      <c r="K11315" s="45"/>
      <c r="L11315" s="45"/>
      <c r="M11315" s="45"/>
    </row>
    <row r="11316" spans="8:13" s="28" customFormat="1" x14ac:dyDescent="0.2">
      <c r="H11316" s="12"/>
      <c r="J11316" s="29"/>
      <c r="K11316" s="45"/>
      <c r="L11316" s="45"/>
      <c r="M11316" s="45"/>
    </row>
    <row r="11317" spans="8:13" s="28" customFormat="1" x14ac:dyDescent="0.2">
      <c r="H11317" s="12"/>
      <c r="J11317" s="29"/>
      <c r="K11317" s="45"/>
      <c r="L11317" s="45"/>
      <c r="M11317" s="45"/>
    </row>
    <row r="11318" spans="8:13" s="28" customFormat="1" x14ac:dyDescent="0.2">
      <c r="H11318" s="12"/>
      <c r="J11318" s="29"/>
      <c r="K11318" s="45"/>
      <c r="L11318" s="45"/>
      <c r="M11318" s="45"/>
    </row>
    <row r="11319" spans="8:13" s="28" customFormat="1" x14ac:dyDescent="0.2">
      <c r="H11319" s="12"/>
      <c r="J11319" s="29"/>
      <c r="K11319" s="45"/>
      <c r="L11319" s="45"/>
      <c r="M11319" s="45"/>
    </row>
    <row r="11320" spans="8:13" s="28" customFormat="1" x14ac:dyDescent="0.2">
      <c r="H11320" s="12"/>
      <c r="J11320" s="29"/>
      <c r="K11320" s="45"/>
      <c r="L11320" s="45"/>
      <c r="M11320" s="45"/>
    </row>
    <row r="11321" spans="8:13" s="28" customFormat="1" x14ac:dyDescent="0.2">
      <c r="H11321" s="12"/>
      <c r="J11321" s="29"/>
      <c r="K11321" s="45"/>
      <c r="L11321" s="45"/>
      <c r="M11321" s="45"/>
    </row>
    <row r="11322" spans="8:13" s="28" customFormat="1" x14ac:dyDescent="0.2">
      <c r="H11322" s="12"/>
      <c r="J11322" s="29"/>
      <c r="K11322" s="45"/>
      <c r="L11322" s="45"/>
      <c r="M11322" s="45"/>
    </row>
    <row r="11323" spans="8:13" s="28" customFormat="1" x14ac:dyDescent="0.2">
      <c r="H11323" s="12"/>
      <c r="J11323" s="29"/>
      <c r="K11323" s="45"/>
      <c r="L11323" s="45"/>
      <c r="M11323" s="45"/>
    </row>
    <row r="11324" spans="8:13" s="28" customFormat="1" x14ac:dyDescent="0.2">
      <c r="H11324" s="12"/>
      <c r="J11324" s="29"/>
      <c r="K11324" s="45"/>
      <c r="L11324" s="45"/>
      <c r="M11324" s="45"/>
    </row>
    <row r="11325" spans="8:13" s="28" customFormat="1" x14ac:dyDescent="0.2">
      <c r="H11325" s="12"/>
      <c r="J11325" s="29"/>
      <c r="K11325" s="45"/>
      <c r="L11325" s="45"/>
      <c r="M11325" s="45"/>
    </row>
    <row r="11326" spans="8:13" s="28" customFormat="1" x14ac:dyDescent="0.2">
      <c r="H11326" s="12"/>
      <c r="J11326" s="29"/>
      <c r="K11326" s="45"/>
      <c r="L11326" s="45"/>
      <c r="M11326" s="45"/>
    </row>
    <row r="11327" spans="8:13" s="28" customFormat="1" x14ac:dyDescent="0.2">
      <c r="H11327" s="12"/>
      <c r="J11327" s="29"/>
      <c r="K11327" s="45"/>
      <c r="L11327" s="45"/>
      <c r="M11327" s="45"/>
    </row>
    <row r="11328" spans="8:13" s="28" customFormat="1" x14ac:dyDescent="0.2">
      <c r="H11328" s="12"/>
      <c r="J11328" s="29"/>
      <c r="K11328" s="45"/>
      <c r="L11328" s="45"/>
      <c r="M11328" s="45"/>
    </row>
    <row r="11329" spans="8:13" s="28" customFormat="1" x14ac:dyDescent="0.2">
      <c r="H11329" s="12"/>
      <c r="J11329" s="29"/>
      <c r="K11329" s="45"/>
      <c r="L11329" s="45"/>
      <c r="M11329" s="45"/>
    </row>
    <row r="11330" spans="8:13" s="28" customFormat="1" x14ac:dyDescent="0.2">
      <c r="H11330" s="12"/>
      <c r="J11330" s="29"/>
      <c r="K11330" s="45"/>
      <c r="L11330" s="45"/>
      <c r="M11330" s="45"/>
    </row>
    <row r="11331" spans="8:13" s="28" customFormat="1" x14ac:dyDescent="0.2">
      <c r="H11331" s="12"/>
      <c r="J11331" s="29"/>
      <c r="K11331" s="45"/>
      <c r="L11331" s="45"/>
      <c r="M11331" s="45"/>
    </row>
    <row r="11332" spans="8:13" s="28" customFormat="1" x14ac:dyDescent="0.2">
      <c r="H11332" s="12"/>
      <c r="J11332" s="29"/>
      <c r="K11332" s="45"/>
      <c r="L11332" s="45"/>
      <c r="M11332" s="45"/>
    </row>
    <row r="11333" spans="8:13" s="28" customFormat="1" x14ac:dyDescent="0.2">
      <c r="H11333" s="12"/>
      <c r="J11333" s="29"/>
      <c r="K11333" s="45"/>
      <c r="L11333" s="45"/>
      <c r="M11333" s="45"/>
    </row>
    <row r="11334" spans="8:13" s="28" customFormat="1" x14ac:dyDescent="0.2">
      <c r="H11334" s="12"/>
      <c r="J11334" s="29"/>
      <c r="K11334" s="45"/>
      <c r="L11334" s="45"/>
      <c r="M11334" s="45"/>
    </row>
    <row r="11335" spans="8:13" s="28" customFormat="1" x14ac:dyDescent="0.2">
      <c r="H11335" s="12"/>
      <c r="J11335" s="29"/>
      <c r="K11335" s="45"/>
      <c r="L11335" s="45"/>
      <c r="M11335" s="45"/>
    </row>
    <row r="11336" spans="8:13" s="28" customFormat="1" x14ac:dyDescent="0.2">
      <c r="H11336" s="12"/>
      <c r="J11336" s="29"/>
      <c r="K11336" s="45"/>
      <c r="L11336" s="45"/>
      <c r="M11336" s="45"/>
    </row>
    <row r="11337" spans="8:13" s="28" customFormat="1" x14ac:dyDescent="0.2">
      <c r="H11337" s="12"/>
      <c r="J11337" s="29"/>
      <c r="K11337" s="45"/>
      <c r="L11337" s="45"/>
      <c r="M11337" s="45"/>
    </row>
    <row r="11338" spans="8:13" s="28" customFormat="1" x14ac:dyDescent="0.2">
      <c r="H11338" s="12"/>
      <c r="J11338" s="29"/>
      <c r="K11338" s="45"/>
      <c r="L11338" s="45"/>
      <c r="M11338" s="45"/>
    </row>
    <row r="11339" spans="8:13" s="28" customFormat="1" x14ac:dyDescent="0.2">
      <c r="H11339" s="12"/>
      <c r="J11339" s="29"/>
      <c r="K11339" s="45"/>
      <c r="L11339" s="45"/>
      <c r="M11339" s="45"/>
    </row>
    <row r="11340" spans="8:13" s="28" customFormat="1" x14ac:dyDescent="0.2">
      <c r="H11340" s="12"/>
      <c r="J11340" s="29"/>
      <c r="K11340" s="45"/>
      <c r="L11340" s="45"/>
      <c r="M11340" s="45"/>
    </row>
    <row r="11341" spans="8:13" s="28" customFormat="1" x14ac:dyDescent="0.2">
      <c r="H11341" s="12"/>
      <c r="J11341" s="29"/>
      <c r="K11341" s="45"/>
      <c r="L11341" s="45"/>
      <c r="M11341" s="45"/>
    </row>
    <row r="11342" spans="8:13" s="28" customFormat="1" x14ac:dyDescent="0.2">
      <c r="H11342" s="12"/>
      <c r="J11342" s="29"/>
      <c r="K11342" s="45"/>
      <c r="L11342" s="45"/>
      <c r="M11342" s="45"/>
    </row>
    <row r="11343" spans="8:13" s="28" customFormat="1" x14ac:dyDescent="0.2">
      <c r="H11343" s="12"/>
      <c r="J11343" s="29"/>
      <c r="K11343" s="45"/>
      <c r="L11343" s="45"/>
      <c r="M11343" s="45"/>
    </row>
    <row r="11344" spans="8:13" s="28" customFormat="1" x14ac:dyDescent="0.2">
      <c r="H11344" s="12"/>
      <c r="J11344" s="29"/>
      <c r="K11344" s="45"/>
      <c r="L11344" s="45"/>
      <c r="M11344" s="45"/>
    </row>
    <row r="11345" spans="8:13" s="28" customFormat="1" x14ac:dyDescent="0.2">
      <c r="H11345" s="12"/>
      <c r="J11345" s="29"/>
      <c r="K11345" s="45"/>
      <c r="L11345" s="45"/>
      <c r="M11345" s="45"/>
    </row>
    <row r="11346" spans="8:13" s="28" customFormat="1" x14ac:dyDescent="0.2">
      <c r="H11346" s="12"/>
      <c r="J11346" s="29"/>
      <c r="K11346" s="45"/>
      <c r="L11346" s="45"/>
      <c r="M11346" s="45"/>
    </row>
    <row r="11347" spans="8:13" s="28" customFormat="1" x14ac:dyDescent="0.2">
      <c r="H11347" s="12"/>
      <c r="J11347" s="29"/>
      <c r="K11347" s="45"/>
      <c r="L11347" s="45"/>
      <c r="M11347" s="45"/>
    </row>
    <row r="11348" spans="8:13" s="28" customFormat="1" x14ac:dyDescent="0.2">
      <c r="H11348" s="12"/>
      <c r="J11348" s="29"/>
      <c r="K11348" s="45"/>
      <c r="L11348" s="45"/>
      <c r="M11348" s="45"/>
    </row>
    <row r="11349" spans="8:13" s="28" customFormat="1" x14ac:dyDescent="0.2">
      <c r="H11349" s="12"/>
      <c r="J11349" s="29"/>
      <c r="K11349" s="45"/>
      <c r="L11349" s="45"/>
      <c r="M11349" s="45"/>
    </row>
    <row r="11350" spans="8:13" s="28" customFormat="1" x14ac:dyDescent="0.2">
      <c r="H11350" s="12"/>
      <c r="J11350" s="29"/>
      <c r="K11350" s="45"/>
      <c r="L11350" s="45"/>
      <c r="M11350" s="45"/>
    </row>
    <row r="11351" spans="8:13" s="28" customFormat="1" x14ac:dyDescent="0.2">
      <c r="H11351" s="12"/>
      <c r="J11351" s="29"/>
      <c r="K11351" s="45"/>
      <c r="L11351" s="45"/>
      <c r="M11351" s="45"/>
    </row>
    <row r="11352" spans="8:13" s="28" customFormat="1" x14ac:dyDescent="0.2">
      <c r="H11352" s="12"/>
      <c r="J11352" s="29"/>
      <c r="K11352" s="45"/>
      <c r="L11352" s="45"/>
      <c r="M11352" s="45"/>
    </row>
    <row r="11353" spans="8:13" s="28" customFormat="1" x14ac:dyDescent="0.2">
      <c r="H11353" s="12"/>
      <c r="J11353" s="29"/>
      <c r="K11353" s="45"/>
      <c r="L11353" s="45"/>
      <c r="M11353" s="45"/>
    </row>
    <row r="11354" spans="8:13" s="28" customFormat="1" x14ac:dyDescent="0.2">
      <c r="H11354" s="12"/>
      <c r="J11354" s="29"/>
      <c r="K11354" s="45"/>
      <c r="L11354" s="45"/>
      <c r="M11354" s="45"/>
    </row>
    <row r="11355" spans="8:13" s="28" customFormat="1" x14ac:dyDescent="0.2">
      <c r="H11355" s="12"/>
      <c r="J11355" s="29"/>
      <c r="K11355" s="45"/>
      <c r="L11355" s="45"/>
      <c r="M11355" s="45"/>
    </row>
    <row r="11356" spans="8:13" s="28" customFormat="1" x14ac:dyDescent="0.2">
      <c r="H11356" s="12"/>
      <c r="J11356" s="29"/>
      <c r="K11356" s="45"/>
      <c r="L11356" s="45"/>
      <c r="M11356" s="45"/>
    </row>
    <row r="11357" spans="8:13" s="28" customFormat="1" x14ac:dyDescent="0.2">
      <c r="H11357" s="12"/>
      <c r="J11357" s="29"/>
      <c r="K11357" s="45"/>
      <c r="L11357" s="45"/>
      <c r="M11357" s="45"/>
    </row>
    <row r="11358" spans="8:13" s="28" customFormat="1" x14ac:dyDescent="0.2">
      <c r="H11358" s="12"/>
      <c r="J11358" s="29"/>
      <c r="K11358" s="45"/>
      <c r="L11358" s="45"/>
      <c r="M11358" s="45"/>
    </row>
    <row r="11359" spans="8:13" s="28" customFormat="1" x14ac:dyDescent="0.2">
      <c r="H11359" s="12"/>
      <c r="J11359" s="29"/>
      <c r="K11359" s="45"/>
      <c r="L11359" s="45"/>
      <c r="M11359" s="45"/>
    </row>
    <row r="11360" spans="8:13" s="28" customFormat="1" x14ac:dyDescent="0.2">
      <c r="H11360" s="12"/>
      <c r="J11360" s="29"/>
      <c r="K11360" s="45"/>
      <c r="L11360" s="45"/>
      <c r="M11360" s="45"/>
    </row>
    <row r="11361" spans="8:13" s="28" customFormat="1" x14ac:dyDescent="0.2">
      <c r="H11361" s="12"/>
      <c r="J11361" s="29"/>
      <c r="K11361" s="45"/>
      <c r="L11361" s="45"/>
      <c r="M11361" s="45"/>
    </row>
    <row r="11362" spans="8:13" s="28" customFormat="1" x14ac:dyDescent="0.2">
      <c r="H11362" s="12"/>
      <c r="J11362" s="29"/>
      <c r="K11362" s="45"/>
      <c r="L11362" s="45"/>
      <c r="M11362" s="45"/>
    </row>
    <row r="11363" spans="8:13" s="28" customFormat="1" x14ac:dyDescent="0.2">
      <c r="H11363" s="12"/>
      <c r="J11363" s="29"/>
      <c r="K11363" s="45"/>
      <c r="L11363" s="45"/>
      <c r="M11363" s="45"/>
    </row>
    <row r="11364" spans="8:13" s="28" customFormat="1" x14ac:dyDescent="0.2">
      <c r="H11364" s="12"/>
      <c r="J11364" s="29"/>
      <c r="K11364" s="45"/>
      <c r="L11364" s="45"/>
      <c r="M11364" s="45"/>
    </row>
    <row r="11365" spans="8:13" s="28" customFormat="1" x14ac:dyDescent="0.2">
      <c r="H11365" s="12"/>
      <c r="J11365" s="29"/>
      <c r="K11365" s="45"/>
      <c r="L11365" s="45"/>
      <c r="M11365" s="45"/>
    </row>
    <row r="11366" spans="8:13" s="28" customFormat="1" x14ac:dyDescent="0.2">
      <c r="H11366" s="12"/>
      <c r="J11366" s="29"/>
      <c r="K11366" s="45"/>
      <c r="L11366" s="45"/>
      <c r="M11366" s="45"/>
    </row>
    <row r="11367" spans="8:13" s="28" customFormat="1" x14ac:dyDescent="0.2">
      <c r="H11367" s="12"/>
      <c r="J11367" s="29"/>
      <c r="K11367" s="45"/>
      <c r="L11367" s="45"/>
      <c r="M11367" s="45"/>
    </row>
    <row r="11368" spans="8:13" s="28" customFormat="1" x14ac:dyDescent="0.2">
      <c r="H11368" s="12"/>
      <c r="J11368" s="29"/>
      <c r="K11368" s="45"/>
      <c r="L11368" s="45"/>
      <c r="M11368" s="45"/>
    </row>
    <row r="11369" spans="8:13" s="28" customFormat="1" x14ac:dyDescent="0.2">
      <c r="H11369" s="12"/>
      <c r="J11369" s="29"/>
      <c r="K11369" s="45"/>
      <c r="L11369" s="45"/>
      <c r="M11369" s="45"/>
    </row>
    <row r="11370" spans="8:13" s="28" customFormat="1" x14ac:dyDescent="0.2">
      <c r="H11370" s="12"/>
      <c r="J11370" s="29"/>
      <c r="K11370" s="45"/>
      <c r="L11370" s="45"/>
      <c r="M11370" s="45"/>
    </row>
    <row r="11371" spans="8:13" s="28" customFormat="1" x14ac:dyDescent="0.2">
      <c r="H11371" s="12"/>
      <c r="J11371" s="29"/>
      <c r="K11371" s="45"/>
      <c r="L11371" s="45"/>
      <c r="M11371" s="45"/>
    </row>
    <row r="11372" spans="8:13" s="28" customFormat="1" x14ac:dyDescent="0.2">
      <c r="H11372" s="12"/>
      <c r="J11372" s="29"/>
      <c r="K11372" s="45"/>
      <c r="L11372" s="45"/>
      <c r="M11372" s="45"/>
    </row>
    <row r="11373" spans="8:13" s="28" customFormat="1" x14ac:dyDescent="0.2">
      <c r="H11373" s="12"/>
      <c r="J11373" s="29"/>
      <c r="K11373" s="45"/>
      <c r="L11373" s="45"/>
      <c r="M11373" s="45"/>
    </row>
    <row r="11374" spans="8:13" s="28" customFormat="1" x14ac:dyDescent="0.2">
      <c r="H11374" s="12"/>
      <c r="J11374" s="29"/>
      <c r="K11374" s="45"/>
      <c r="L11374" s="45"/>
      <c r="M11374" s="45"/>
    </row>
    <row r="11375" spans="8:13" s="28" customFormat="1" x14ac:dyDescent="0.2">
      <c r="H11375" s="12"/>
      <c r="J11375" s="29"/>
      <c r="K11375" s="45"/>
      <c r="L11375" s="45"/>
      <c r="M11375" s="45"/>
    </row>
    <row r="11376" spans="8:13" s="28" customFormat="1" x14ac:dyDescent="0.2">
      <c r="H11376" s="12"/>
      <c r="J11376" s="29"/>
      <c r="K11376" s="45"/>
      <c r="L11376" s="45"/>
      <c r="M11376" s="45"/>
    </row>
    <row r="11377" spans="8:13" s="28" customFormat="1" x14ac:dyDescent="0.2">
      <c r="H11377" s="12"/>
      <c r="J11377" s="29"/>
      <c r="K11377" s="45"/>
      <c r="L11377" s="45"/>
      <c r="M11377" s="45"/>
    </row>
    <row r="11378" spans="8:13" s="28" customFormat="1" x14ac:dyDescent="0.2">
      <c r="H11378" s="12"/>
      <c r="J11378" s="29"/>
      <c r="K11378" s="45"/>
      <c r="L11378" s="45"/>
      <c r="M11378" s="45"/>
    </row>
    <row r="11379" spans="8:13" s="28" customFormat="1" x14ac:dyDescent="0.2">
      <c r="H11379" s="12"/>
      <c r="J11379" s="29"/>
      <c r="K11379" s="45"/>
      <c r="L11379" s="45"/>
      <c r="M11379" s="45"/>
    </row>
    <row r="11380" spans="8:13" s="28" customFormat="1" x14ac:dyDescent="0.2">
      <c r="H11380" s="12"/>
      <c r="J11380" s="29"/>
      <c r="K11380" s="45"/>
      <c r="L11380" s="45"/>
      <c r="M11380" s="45"/>
    </row>
    <row r="11381" spans="8:13" s="28" customFormat="1" x14ac:dyDescent="0.2">
      <c r="H11381" s="12"/>
      <c r="J11381" s="29"/>
      <c r="K11381" s="45"/>
      <c r="L11381" s="45"/>
      <c r="M11381" s="45"/>
    </row>
    <row r="11382" spans="8:13" s="28" customFormat="1" x14ac:dyDescent="0.2">
      <c r="H11382" s="12"/>
      <c r="J11382" s="29"/>
      <c r="K11382" s="45"/>
      <c r="L11382" s="45"/>
      <c r="M11382" s="45"/>
    </row>
    <row r="11383" spans="8:13" s="28" customFormat="1" x14ac:dyDescent="0.2">
      <c r="H11383" s="12"/>
      <c r="J11383" s="29"/>
      <c r="K11383" s="45"/>
      <c r="L11383" s="45"/>
      <c r="M11383" s="45"/>
    </row>
    <row r="11384" spans="8:13" s="28" customFormat="1" x14ac:dyDescent="0.2">
      <c r="H11384" s="12"/>
      <c r="J11384" s="29"/>
      <c r="K11384" s="45"/>
      <c r="L11384" s="45"/>
      <c r="M11384" s="45"/>
    </row>
    <row r="11385" spans="8:13" s="28" customFormat="1" x14ac:dyDescent="0.2">
      <c r="H11385" s="12"/>
      <c r="J11385" s="29"/>
      <c r="K11385" s="45"/>
      <c r="L11385" s="45"/>
      <c r="M11385" s="45"/>
    </row>
    <row r="11386" spans="8:13" s="28" customFormat="1" x14ac:dyDescent="0.2">
      <c r="H11386" s="12"/>
      <c r="J11386" s="29"/>
      <c r="K11386" s="45"/>
      <c r="L11386" s="45"/>
      <c r="M11386" s="45"/>
    </row>
    <row r="11387" spans="8:13" s="28" customFormat="1" x14ac:dyDescent="0.2">
      <c r="H11387" s="12"/>
      <c r="J11387" s="29"/>
      <c r="K11387" s="45"/>
      <c r="L11387" s="45"/>
      <c r="M11387" s="45"/>
    </row>
    <row r="11388" spans="8:13" s="28" customFormat="1" x14ac:dyDescent="0.2">
      <c r="H11388" s="12"/>
      <c r="J11388" s="29"/>
      <c r="K11388" s="45"/>
      <c r="L11388" s="45"/>
      <c r="M11388" s="45"/>
    </row>
    <row r="11389" spans="8:13" s="28" customFormat="1" x14ac:dyDescent="0.2">
      <c r="H11389" s="12"/>
      <c r="J11389" s="29"/>
      <c r="K11389" s="45"/>
      <c r="L11389" s="45"/>
      <c r="M11389" s="45"/>
    </row>
    <row r="11390" spans="8:13" s="28" customFormat="1" x14ac:dyDescent="0.2">
      <c r="H11390" s="12"/>
      <c r="J11390" s="29"/>
      <c r="K11390" s="45"/>
      <c r="L11390" s="45"/>
      <c r="M11390" s="45"/>
    </row>
    <row r="11391" spans="8:13" s="28" customFormat="1" x14ac:dyDescent="0.2">
      <c r="H11391" s="12"/>
      <c r="J11391" s="29"/>
      <c r="K11391" s="45"/>
      <c r="L11391" s="45"/>
      <c r="M11391" s="45"/>
    </row>
    <row r="11392" spans="8:13" s="28" customFormat="1" x14ac:dyDescent="0.2">
      <c r="H11392" s="12"/>
      <c r="J11392" s="29"/>
      <c r="K11392" s="45"/>
      <c r="L11392" s="45"/>
      <c r="M11392" s="45"/>
    </row>
    <row r="11393" spans="8:13" s="28" customFormat="1" x14ac:dyDescent="0.2">
      <c r="H11393" s="12"/>
      <c r="J11393" s="29"/>
      <c r="K11393" s="45"/>
      <c r="L11393" s="45"/>
      <c r="M11393" s="45"/>
    </row>
    <row r="11394" spans="8:13" s="28" customFormat="1" x14ac:dyDescent="0.2">
      <c r="H11394" s="12"/>
      <c r="J11394" s="29"/>
      <c r="K11394" s="45"/>
      <c r="L11394" s="45"/>
      <c r="M11394" s="45"/>
    </row>
    <row r="11395" spans="8:13" s="28" customFormat="1" x14ac:dyDescent="0.2">
      <c r="H11395" s="12"/>
      <c r="J11395" s="29"/>
      <c r="K11395" s="45"/>
      <c r="L11395" s="45"/>
      <c r="M11395" s="45"/>
    </row>
    <row r="11396" spans="8:13" s="28" customFormat="1" x14ac:dyDescent="0.2">
      <c r="H11396" s="12"/>
      <c r="J11396" s="29"/>
      <c r="K11396" s="45"/>
      <c r="L11396" s="45"/>
      <c r="M11396" s="45"/>
    </row>
    <row r="11397" spans="8:13" s="28" customFormat="1" x14ac:dyDescent="0.2">
      <c r="H11397" s="12"/>
      <c r="J11397" s="29"/>
      <c r="K11397" s="45"/>
      <c r="L11397" s="45"/>
      <c r="M11397" s="45"/>
    </row>
    <row r="11398" spans="8:13" s="28" customFormat="1" x14ac:dyDescent="0.2">
      <c r="H11398" s="12"/>
      <c r="J11398" s="29"/>
      <c r="K11398" s="45"/>
      <c r="L11398" s="45"/>
      <c r="M11398" s="45"/>
    </row>
    <row r="11399" spans="8:13" s="28" customFormat="1" x14ac:dyDescent="0.2">
      <c r="H11399" s="12"/>
      <c r="J11399" s="29"/>
      <c r="K11399" s="45"/>
      <c r="L11399" s="45"/>
      <c r="M11399" s="45"/>
    </row>
    <row r="11400" spans="8:13" s="28" customFormat="1" x14ac:dyDescent="0.2">
      <c r="H11400" s="12"/>
      <c r="J11400" s="29"/>
      <c r="K11400" s="45"/>
      <c r="L11400" s="45"/>
      <c r="M11400" s="45"/>
    </row>
    <row r="11401" spans="8:13" s="28" customFormat="1" x14ac:dyDescent="0.2">
      <c r="H11401" s="12"/>
      <c r="J11401" s="29"/>
      <c r="K11401" s="45"/>
      <c r="L11401" s="45"/>
      <c r="M11401" s="45"/>
    </row>
    <row r="11402" spans="8:13" s="28" customFormat="1" x14ac:dyDescent="0.2">
      <c r="H11402" s="12"/>
      <c r="J11402" s="29"/>
      <c r="K11402" s="45"/>
      <c r="L11402" s="45"/>
      <c r="M11402" s="45"/>
    </row>
    <row r="11403" spans="8:13" s="28" customFormat="1" x14ac:dyDescent="0.2">
      <c r="H11403" s="12"/>
      <c r="J11403" s="29"/>
      <c r="K11403" s="45"/>
      <c r="L11403" s="45"/>
      <c r="M11403" s="45"/>
    </row>
    <row r="11404" spans="8:13" s="28" customFormat="1" x14ac:dyDescent="0.2">
      <c r="H11404" s="12"/>
      <c r="J11404" s="29"/>
      <c r="K11404" s="45"/>
      <c r="L11404" s="45"/>
      <c r="M11404" s="45"/>
    </row>
    <row r="11405" spans="8:13" s="28" customFormat="1" x14ac:dyDescent="0.2">
      <c r="H11405" s="12"/>
      <c r="J11405" s="29"/>
      <c r="K11405" s="45"/>
      <c r="L11405" s="45"/>
      <c r="M11405" s="45"/>
    </row>
    <row r="11406" spans="8:13" s="28" customFormat="1" x14ac:dyDescent="0.2">
      <c r="H11406" s="12"/>
      <c r="J11406" s="29"/>
      <c r="K11406" s="45"/>
      <c r="L11406" s="45"/>
      <c r="M11406" s="45"/>
    </row>
    <row r="11407" spans="8:13" s="28" customFormat="1" x14ac:dyDescent="0.2">
      <c r="H11407" s="12"/>
      <c r="J11407" s="29"/>
      <c r="K11407" s="45"/>
      <c r="L11407" s="45"/>
      <c r="M11407" s="45"/>
    </row>
    <row r="11408" spans="8:13" s="28" customFormat="1" x14ac:dyDescent="0.2">
      <c r="H11408" s="12"/>
      <c r="J11408" s="29"/>
      <c r="K11408" s="45"/>
      <c r="L11408" s="45"/>
      <c r="M11408" s="45"/>
    </row>
    <row r="11409" spans="8:13" s="28" customFormat="1" x14ac:dyDescent="0.2">
      <c r="H11409" s="12"/>
      <c r="J11409" s="29"/>
      <c r="K11409" s="45"/>
      <c r="L11409" s="45"/>
      <c r="M11409" s="45"/>
    </row>
    <row r="11410" spans="8:13" s="28" customFormat="1" x14ac:dyDescent="0.2">
      <c r="H11410" s="12"/>
      <c r="J11410" s="29"/>
      <c r="K11410" s="45"/>
      <c r="L11410" s="45"/>
      <c r="M11410" s="45"/>
    </row>
    <row r="11411" spans="8:13" s="28" customFormat="1" x14ac:dyDescent="0.2">
      <c r="H11411" s="12"/>
      <c r="J11411" s="29"/>
      <c r="K11411" s="45"/>
      <c r="L11411" s="45"/>
      <c r="M11411" s="45"/>
    </row>
    <row r="11412" spans="8:13" s="28" customFormat="1" x14ac:dyDescent="0.2">
      <c r="H11412" s="12"/>
      <c r="J11412" s="29"/>
      <c r="K11412" s="45"/>
      <c r="L11412" s="45"/>
      <c r="M11412" s="45"/>
    </row>
    <row r="11413" spans="8:13" s="28" customFormat="1" x14ac:dyDescent="0.2">
      <c r="H11413" s="12"/>
      <c r="J11413" s="29"/>
      <c r="K11413" s="45"/>
      <c r="L11413" s="45"/>
      <c r="M11413" s="45"/>
    </row>
    <row r="11414" spans="8:13" s="28" customFormat="1" x14ac:dyDescent="0.2">
      <c r="H11414" s="12"/>
      <c r="J11414" s="29"/>
      <c r="K11414" s="45"/>
      <c r="L11414" s="45"/>
      <c r="M11414" s="45"/>
    </row>
    <row r="11415" spans="8:13" s="28" customFormat="1" x14ac:dyDescent="0.2">
      <c r="H11415" s="12"/>
      <c r="J11415" s="29"/>
      <c r="K11415" s="45"/>
      <c r="L11415" s="45"/>
      <c r="M11415" s="45"/>
    </row>
    <row r="11416" spans="8:13" s="28" customFormat="1" x14ac:dyDescent="0.2">
      <c r="H11416" s="12"/>
      <c r="J11416" s="29"/>
      <c r="K11416" s="45"/>
      <c r="L11416" s="45"/>
      <c r="M11416" s="45"/>
    </row>
    <row r="11417" spans="8:13" s="28" customFormat="1" x14ac:dyDescent="0.2">
      <c r="H11417" s="12"/>
      <c r="J11417" s="29"/>
      <c r="K11417" s="45"/>
      <c r="L11417" s="45"/>
      <c r="M11417" s="45"/>
    </row>
    <row r="11418" spans="8:13" s="28" customFormat="1" x14ac:dyDescent="0.2">
      <c r="H11418" s="12"/>
      <c r="J11418" s="29"/>
      <c r="K11418" s="45"/>
      <c r="L11418" s="45"/>
      <c r="M11418" s="45"/>
    </row>
    <row r="11419" spans="8:13" s="28" customFormat="1" x14ac:dyDescent="0.2">
      <c r="H11419" s="12"/>
      <c r="J11419" s="29"/>
      <c r="K11419" s="45"/>
      <c r="L11419" s="45"/>
      <c r="M11419" s="45"/>
    </row>
    <row r="11420" spans="8:13" s="28" customFormat="1" x14ac:dyDescent="0.2">
      <c r="H11420" s="12"/>
      <c r="J11420" s="29"/>
      <c r="K11420" s="45"/>
      <c r="L11420" s="45"/>
      <c r="M11420" s="45"/>
    </row>
    <row r="11421" spans="8:13" s="28" customFormat="1" x14ac:dyDescent="0.2">
      <c r="H11421" s="12"/>
      <c r="J11421" s="29"/>
      <c r="K11421" s="45"/>
      <c r="L11421" s="45"/>
      <c r="M11421" s="45"/>
    </row>
    <row r="11422" spans="8:13" s="28" customFormat="1" x14ac:dyDescent="0.2">
      <c r="H11422" s="12"/>
      <c r="J11422" s="29"/>
      <c r="K11422" s="45"/>
      <c r="L11422" s="45"/>
      <c r="M11422" s="45"/>
    </row>
    <row r="11423" spans="8:13" s="28" customFormat="1" x14ac:dyDescent="0.2">
      <c r="H11423" s="12"/>
      <c r="J11423" s="29"/>
      <c r="K11423" s="45"/>
      <c r="L11423" s="45"/>
      <c r="M11423" s="45"/>
    </row>
    <row r="11424" spans="8:13" s="28" customFormat="1" x14ac:dyDescent="0.2">
      <c r="H11424" s="12"/>
      <c r="J11424" s="29"/>
      <c r="K11424" s="45"/>
      <c r="L11424" s="45"/>
      <c r="M11424" s="45"/>
    </row>
    <row r="11425" spans="8:13" s="28" customFormat="1" x14ac:dyDescent="0.2">
      <c r="H11425" s="12"/>
      <c r="J11425" s="29"/>
      <c r="K11425" s="45"/>
      <c r="L11425" s="45"/>
      <c r="M11425" s="45"/>
    </row>
    <row r="11426" spans="8:13" s="28" customFormat="1" x14ac:dyDescent="0.2">
      <c r="H11426" s="12"/>
      <c r="J11426" s="29"/>
      <c r="K11426" s="45"/>
      <c r="L11426" s="45"/>
      <c r="M11426" s="45"/>
    </row>
    <row r="11427" spans="8:13" s="28" customFormat="1" x14ac:dyDescent="0.2">
      <c r="H11427" s="12"/>
      <c r="J11427" s="29"/>
      <c r="K11427" s="45"/>
      <c r="L11427" s="45"/>
      <c r="M11427" s="45"/>
    </row>
    <row r="11428" spans="8:13" s="28" customFormat="1" x14ac:dyDescent="0.2">
      <c r="H11428" s="12"/>
      <c r="J11428" s="29"/>
      <c r="K11428" s="45"/>
      <c r="L11428" s="45"/>
      <c r="M11428" s="45"/>
    </row>
    <row r="11429" spans="8:13" s="28" customFormat="1" x14ac:dyDescent="0.2">
      <c r="H11429" s="12"/>
      <c r="J11429" s="29"/>
      <c r="K11429" s="45"/>
      <c r="L11429" s="45"/>
      <c r="M11429" s="45"/>
    </row>
    <row r="11430" spans="8:13" s="28" customFormat="1" x14ac:dyDescent="0.2">
      <c r="H11430" s="12"/>
      <c r="J11430" s="29"/>
      <c r="K11430" s="45"/>
      <c r="L11430" s="45"/>
      <c r="M11430" s="45"/>
    </row>
    <row r="11431" spans="8:13" s="28" customFormat="1" x14ac:dyDescent="0.2">
      <c r="H11431" s="12"/>
      <c r="J11431" s="29"/>
      <c r="K11431" s="45"/>
      <c r="L11431" s="45"/>
      <c r="M11431" s="45"/>
    </row>
    <row r="11432" spans="8:13" s="28" customFormat="1" x14ac:dyDescent="0.2">
      <c r="H11432" s="12"/>
      <c r="J11432" s="29"/>
      <c r="K11432" s="45"/>
      <c r="L11432" s="45"/>
      <c r="M11432" s="45"/>
    </row>
    <row r="11433" spans="8:13" s="28" customFormat="1" x14ac:dyDescent="0.2">
      <c r="H11433" s="12"/>
      <c r="J11433" s="29"/>
      <c r="K11433" s="45"/>
      <c r="L11433" s="45"/>
      <c r="M11433" s="45"/>
    </row>
    <row r="11434" spans="8:13" s="28" customFormat="1" x14ac:dyDescent="0.2">
      <c r="H11434" s="12"/>
      <c r="J11434" s="29"/>
      <c r="K11434" s="45"/>
      <c r="L11434" s="45"/>
      <c r="M11434" s="45"/>
    </row>
    <row r="11435" spans="8:13" s="28" customFormat="1" x14ac:dyDescent="0.2">
      <c r="H11435" s="12"/>
      <c r="J11435" s="29"/>
      <c r="K11435" s="45"/>
      <c r="L11435" s="45"/>
      <c r="M11435" s="45"/>
    </row>
    <row r="11436" spans="8:13" s="28" customFormat="1" x14ac:dyDescent="0.2">
      <c r="H11436" s="12"/>
      <c r="J11436" s="29"/>
      <c r="K11436" s="45"/>
      <c r="L11436" s="45"/>
      <c r="M11436" s="45"/>
    </row>
    <row r="11437" spans="8:13" s="28" customFormat="1" x14ac:dyDescent="0.2">
      <c r="H11437" s="12"/>
      <c r="J11437" s="29"/>
      <c r="K11437" s="45"/>
      <c r="L11437" s="45"/>
      <c r="M11437" s="45"/>
    </row>
    <row r="11438" spans="8:13" s="28" customFormat="1" x14ac:dyDescent="0.2">
      <c r="H11438" s="12"/>
      <c r="J11438" s="29"/>
      <c r="K11438" s="45"/>
      <c r="L11438" s="45"/>
      <c r="M11438" s="45"/>
    </row>
    <row r="11439" spans="8:13" s="28" customFormat="1" x14ac:dyDescent="0.2">
      <c r="H11439" s="12"/>
      <c r="J11439" s="29"/>
      <c r="K11439" s="45"/>
      <c r="L11439" s="45"/>
      <c r="M11439" s="45"/>
    </row>
    <row r="11440" spans="8:13" s="28" customFormat="1" x14ac:dyDescent="0.2">
      <c r="H11440" s="12"/>
      <c r="J11440" s="29"/>
      <c r="K11440" s="45"/>
      <c r="L11440" s="45"/>
      <c r="M11440" s="45"/>
    </row>
    <row r="11441" spans="8:13" s="28" customFormat="1" x14ac:dyDescent="0.2">
      <c r="H11441" s="12"/>
      <c r="J11441" s="29"/>
      <c r="K11441" s="45"/>
      <c r="L11441" s="45"/>
      <c r="M11441" s="45"/>
    </row>
    <row r="11442" spans="8:13" s="28" customFormat="1" x14ac:dyDescent="0.2">
      <c r="H11442" s="12"/>
      <c r="J11442" s="29"/>
      <c r="K11442" s="45"/>
      <c r="L11442" s="45"/>
      <c r="M11442" s="45"/>
    </row>
    <row r="11443" spans="8:13" s="28" customFormat="1" x14ac:dyDescent="0.2">
      <c r="H11443" s="12"/>
      <c r="J11443" s="29"/>
      <c r="K11443" s="45"/>
      <c r="L11443" s="45"/>
      <c r="M11443" s="45"/>
    </row>
    <row r="11444" spans="8:13" s="28" customFormat="1" x14ac:dyDescent="0.2">
      <c r="H11444" s="12"/>
      <c r="J11444" s="29"/>
      <c r="K11444" s="45"/>
      <c r="L11444" s="45"/>
      <c r="M11444" s="45"/>
    </row>
    <row r="11445" spans="8:13" s="28" customFormat="1" x14ac:dyDescent="0.2">
      <c r="H11445" s="12"/>
      <c r="J11445" s="29"/>
      <c r="K11445" s="45"/>
      <c r="L11445" s="45"/>
      <c r="M11445" s="45"/>
    </row>
    <row r="11446" spans="8:13" s="28" customFormat="1" x14ac:dyDescent="0.2">
      <c r="H11446" s="12"/>
      <c r="J11446" s="29"/>
      <c r="K11446" s="45"/>
      <c r="L11446" s="45"/>
      <c r="M11446" s="45"/>
    </row>
    <row r="11447" spans="8:13" s="28" customFormat="1" x14ac:dyDescent="0.2">
      <c r="H11447" s="12"/>
      <c r="J11447" s="29"/>
      <c r="K11447" s="45"/>
      <c r="L11447" s="45"/>
      <c r="M11447" s="45"/>
    </row>
    <row r="11448" spans="8:13" s="28" customFormat="1" x14ac:dyDescent="0.2">
      <c r="H11448" s="12"/>
      <c r="J11448" s="29"/>
      <c r="K11448" s="45"/>
      <c r="L11448" s="45"/>
      <c r="M11448" s="45"/>
    </row>
    <row r="11449" spans="8:13" s="28" customFormat="1" x14ac:dyDescent="0.2">
      <c r="H11449" s="12"/>
      <c r="J11449" s="29"/>
      <c r="K11449" s="45"/>
      <c r="L11449" s="45"/>
      <c r="M11449" s="45"/>
    </row>
    <row r="11450" spans="8:13" s="28" customFormat="1" x14ac:dyDescent="0.2">
      <c r="H11450" s="12"/>
      <c r="J11450" s="29"/>
      <c r="K11450" s="45"/>
      <c r="L11450" s="45"/>
      <c r="M11450" s="45"/>
    </row>
    <row r="11451" spans="8:13" s="28" customFormat="1" x14ac:dyDescent="0.2">
      <c r="H11451" s="12"/>
      <c r="J11451" s="29"/>
      <c r="K11451" s="45"/>
      <c r="L11451" s="45"/>
      <c r="M11451" s="45"/>
    </row>
    <row r="11452" spans="8:13" s="28" customFormat="1" x14ac:dyDescent="0.2">
      <c r="H11452" s="12"/>
      <c r="J11452" s="29"/>
      <c r="K11452" s="45"/>
      <c r="L11452" s="45"/>
      <c r="M11452" s="45"/>
    </row>
    <row r="11453" spans="8:13" s="28" customFormat="1" x14ac:dyDescent="0.2">
      <c r="H11453" s="12"/>
      <c r="J11453" s="29"/>
      <c r="K11453" s="45"/>
      <c r="L11453" s="45"/>
      <c r="M11453" s="45"/>
    </row>
    <row r="11454" spans="8:13" s="28" customFormat="1" x14ac:dyDescent="0.2">
      <c r="H11454" s="12"/>
      <c r="J11454" s="29"/>
      <c r="K11454" s="45"/>
      <c r="L11454" s="45"/>
      <c r="M11454" s="45"/>
    </row>
    <row r="11455" spans="8:13" s="28" customFormat="1" x14ac:dyDescent="0.2">
      <c r="H11455" s="12"/>
      <c r="J11455" s="29"/>
      <c r="K11455" s="45"/>
      <c r="L11455" s="45"/>
      <c r="M11455" s="45"/>
    </row>
    <row r="11456" spans="8:13" s="28" customFormat="1" x14ac:dyDescent="0.2">
      <c r="H11456" s="12"/>
      <c r="J11456" s="29"/>
      <c r="K11456" s="45"/>
      <c r="L11456" s="45"/>
      <c r="M11456" s="45"/>
    </row>
    <row r="11457" spans="8:13" s="28" customFormat="1" x14ac:dyDescent="0.2">
      <c r="H11457" s="12"/>
      <c r="J11457" s="29"/>
      <c r="K11457" s="45"/>
      <c r="L11457" s="45"/>
      <c r="M11457" s="45"/>
    </row>
    <row r="11458" spans="8:13" s="28" customFormat="1" x14ac:dyDescent="0.2">
      <c r="H11458" s="12"/>
      <c r="J11458" s="29"/>
      <c r="K11458" s="45"/>
      <c r="L11458" s="45"/>
      <c r="M11458" s="45"/>
    </row>
    <row r="11459" spans="8:13" s="28" customFormat="1" x14ac:dyDescent="0.2">
      <c r="H11459" s="12"/>
      <c r="J11459" s="29"/>
      <c r="K11459" s="45"/>
      <c r="L11459" s="45"/>
      <c r="M11459" s="45"/>
    </row>
    <row r="11460" spans="8:13" s="28" customFormat="1" x14ac:dyDescent="0.2">
      <c r="H11460" s="12"/>
      <c r="J11460" s="29"/>
      <c r="K11460" s="45"/>
      <c r="L11460" s="45"/>
      <c r="M11460" s="45"/>
    </row>
    <row r="11461" spans="8:13" s="28" customFormat="1" x14ac:dyDescent="0.2">
      <c r="H11461" s="12"/>
      <c r="J11461" s="29"/>
      <c r="K11461" s="45"/>
      <c r="L11461" s="45"/>
      <c r="M11461" s="45"/>
    </row>
    <row r="11462" spans="8:13" s="28" customFormat="1" x14ac:dyDescent="0.2">
      <c r="H11462" s="12"/>
      <c r="J11462" s="29"/>
      <c r="K11462" s="45"/>
      <c r="L11462" s="45"/>
      <c r="M11462" s="45"/>
    </row>
    <row r="11463" spans="8:13" s="28" customFormat="1" x14ac:dyDescent="0.2">
      <c r="H11463" s="12"/>
      <c r="J11463" s="29"/>
      <c r="K11463" s="45"/>
      <c r="L11463" s="45"/>
      <c r="M11463" s="45"/>
    </row>
    <row r="11464" spans="8:13" s="28" customFormat="1" x14ac:dyDescent="0.2">
      <c r="H11464" s="12"/>
      <c r="J11464" s="29"/>
      <c r="K11464" s="45"/>
      <c r="L11464" s="45"/>
      <c r="M11464" s="45"/>
    </row>
    <row r="11465" spans="8:13" s="28" customFormat="1" x14ac:dyDescent="0.2">
      <c r="H11465" s="12"/>
      <c r="J11465" s="29"/>
      <c r="K11465" s="45"/>
      <c r="L11465" s="45"/>
      <c r="M11465" s="45"/>
    </row>
    <row r="11466" spans="8:13" s="28" customFormat="1" x14ac:dyDescent="0.2">
      <c r="H11466" s="12"/>
      <c r="J11466" s="29"/>
      <c r="K11466" s="45"/>
      <c r="L11466" s="45"/>
      <c r="M11466" s="45"/>
    </row>
    <row r="11467" spans="8:13" s="28" customFormat="1" x14ac:dyDescent="0.2">
      <c r="H11467" s="12"/>
      <c r="J11467" s="29"/>
      <c r="K11467" s="45"/>
      <c r="L11467" s="45"/>
      <c r="M11467" s="45"/>
    </row>
    <row r="11468" spans="8:13" s="28" customFormat="1" x14ac:dyDescent="0.2">
      <c r="H11468" s="12"/>
      <c r="J11468" s="29"/>
      <c r="K11468" s="45"/>
      <c r="L11468" s="45"/>
      <c r="M11468" s="45"/>
    </row>
    <row r="11469" spans="8:13" s="28" customFormat="1" x14ac:dyDescent="0.2">
      <c r="H11469" s="12"/>
      <c r="J11469" s="29"/>
      <c r="K11469" s="45"/>
      <c r="L11469" s="45"/>
      <c r="M11469" s="45"/>
    </row>
    <row r="11470" spans="8:13" s="28" customFormat="1" x14ac:dyDescent="0.2">
      <c r="H11470" s="12"/>
      <c r="J11470" s="29"/>
      <c r="K11470" s="45"/>
      <c r="L11470" s="45"/>
      <c r="M11470" s="45"/>
    </row>
    <row r="11471" spans="8:13" s="28" customFormat="1" x14ac:dyDescent="0.2">
      <c r="H11471" s="12"/>
      <c r="J11471" s="29"/>
      <c r="K11471" s="45"/>
      <c r="L11471" s="45"/>
      <c r="M11471" s="45"/>
    </row>
    <row r="11472" spans="8:13" s="28" customFormat="1" x14ac:dyDescent="0.2">
      <c r="H11472" s="12"/>
      <c r="J11472" s="29"/>
      <c r="K11472" s="45"/>
      <c r="L11472" s="45"/>
      <c r="M11472" s="45"/>
    </row>
    <row r="11473" spans="8:13" s="28" customFormat="1" x14ac:dyDescent="0.2">
      <c r="H11473" s="12"/>
      <c r="J11473" s="29"/>
      <c r="K11473" s="45"/>
      <c r="L11473" s="45"/>
      <c r="M11473" s="45"/>
    </row>
    <row r="11474" spans="8:13" s="28" customFormat="1" x14ac:dyDescent="0.2">
      <c r="H11474" s="12"/>
      <c r="J11474" s="29"/>
      <c r="K11474" s="45"/>
      <c r="L11474" s="45"/>
      <c r="M11474" s="45"/>
    </row>
    <row r="11475" spans="8:13" s="28" customFormat="1" x14ac:dyDescent="0.2">
      <c r="H11475" s="12"/>
      <c r="J11475" s="29"/>
      <c r="K11475" s="45"/>
      <c r="L11475" s="45"/>
      <c r="M11475" s="45"/>
    </row>
    <row r="11476" spans="8:13" s="28" customFormat="1" x14ac:dyDescent="0.2">
      <c r="H11476" s="12"/>
      <c r="J11476" s="29"/>
      <c r="K11476" s="45"/>
      <c r="L11476" s="45"/>
      <c r="M11476" s="45"/>
    </row>
    <row r="11477" spans="8:13" s="28" customFormat="1" x14ac:dyDescent="0.2">
      <c r="H11477" s="12"/>
      <c r="J11477" s="29"/>
      <c r="K11477" s="45"/>
      <c r="L11477" s="45"/>
      <c r="M11477" s="45"/>
    </row>
    <row r="11478" spans="8:13" s="28" customFormat="1" x14ac:dyDescent="0.2">
      <c r="H11478" s="12"/>
      <c r="J11478" s="29"/>
      <c r="K11478" s="45"/>
      <c r="L11478" s="45"/>
      <c r="M11478" s="45"/>
    </row>
    <row r="11479" spans="8:13" s="28" customFormat="1" x14ac:dyDescent="0.2">
      <c r="H11479" s="12"/>
      <c r="J11479" s="29"/>
      <c r="K11479" s="45"/>
      <c r="L11479" s="45"/>
      <c r="M11479" s="45"/>
    </row>
    <row r="11480" spans="8:13" s="28" customFormat="1" x14ac:dyDescent="0.2">
      <c r="H11480" s="12"/>
      <c r="J11480" s="29"/>
      <c r="K11480" s="45"/>
      <c r="L11480" s="45"/>
      <c r="M11480" s="45"/>
    </row>
    <row r="11481" spans="8:13" s="28" customFormat="1" x14ac:dyDescent="0.2">
      <c r="H11481" s="12"/>
      <c r="J11481" s="29"/>
      <c r="K11481" s="45"/>
      <c r="L11481" s="45"/>
      <c r="M11481" s="45"/>
    </row>
    <row r="11482" spans="8:13" s="28" customFormat="1" x14ac:dyDescent="0.2">
      <c r="H11482" s="12"/>
      <c r="J11482" s="29"/>
      <c r="K11482" s="45"/>
      <c r="L11482" s="45"/>
      <c r="M11482" s="45"/>
    </row>
    <row r="11483" spans="8:13" s="28" customFormat="1" x14ac:dyDescent="0.2">
      <c r="H11483" s="12"/>
      <c r="J11483" s="29"/>
      <c r="K11483" s="45"/>
      <c r="L11483" s="45"/>
      <c r="M11483" s="45"/>
    </row>
    <row r="11484" spans="8:13" s="28" customFormat="1" x14ac:dyDescent="0.2">
      <c r="H11484" s="12"/>
      <c r="J11484" s="29"/>
      <c r="K11484" s="45"/>
      <c r="L11484" s="45"/>
      <c r="M11484" s="45"/>
    </row>
    <row r="11485" spans="8:13" s="28" customFormat="1" x14ac:dyDescent="0.2">
      <c r="H11485" s="12"/>
      <c r="J11485" s="29"/>
      <c r="K11485" s="45"/>
      <c r="L11485" s="45"/>
      <c r="M11485" s="45"/>
    </row>
    <row r="11486" spans="8:13" s="28" customFormat="1" x14ac:dyDescent="0.2">
      <c r="H11486" s="12"/>
      <c r="J11486" s="29"/>
      <c r="K11486" s="45"/>
      <c r="L11486" s="45"/>
      <c r="M11486" s="45"/>
    </row>
    <row r="11487" spans="8:13" s="28" customFormat="1" x14ac:dyDescent="0.2">
      <c r="H11487" s="12"/>
      <c r="J11487" s="29"/>
      <c r="K11487" s="45"/>
      <c r="L11487" s="45"/>
      <c r="M11487" s="45"/>
    </row>
    <row r="11488" spans="8:13" s="28" customFormat="1" x14ac:dyDescent="0.2">
      <c r="H11488" s="12"/>
      <c r="J11488" s="29"/>
      <c r="K11488" s="45"/>
      <c r="L11488" s="45"/>
      <c r="M11488" s="45"/>
    </row>
    <row r="11489" spans="8:13" s="28" customFormat="1" x14ac:dyDescent="0.2">
      <c r="H11489" s="12"/>
      <c r="J11489" s="29"/>
      <c r="K11489" s="45"/>
      <c r="L11489" s="45"/>
      <c r="M11489" s="45"/>
    </row>
    <row r="11490" spans="8:13" s="28" customFormat="1" x14ac:dyDescent="0.2">
      <c r="H11490" s="12"/>
      <c r="J11490" s="29"/>
      <c r="K11490" s="45"/>
      <c r="L11490" s="45"/>
      <c r="M11490" s="45"/>
    </row>
    <row r="11491" spans="8:13" s="28" customFormat="1" x14ac:dyDescent="0.2">
      <c r="H11491" s="12"/>
      <c r="J11491" s="29"/>
      <c r="K11491" s="45"/>
      <c r="L11491" s="45"/>
      <c r="M11491" s="45"/>
    </row>
    <row r="11492" spans="8:13" s="28" customFormat="1" x14ac:dyDescent="0.2">
      <c r="H11492" s="12"/>
      <c r="J11492" s="29"/>
      <c r="K11492" s="45"/>
      <c r="L11492" s="45"/>
      <c r="M11492" s="45"/>
    </row>
    <row r="11493" spans="8:13" s="28" customFormat="1" x14ac:dyDescent="0.2">
      <c r="H11493" s="12"/>
      <c r="J11493" s="29"/>
      <c r="K11493" s="45"/>
      <c r="L11493" s="45"/>
      <c r="M11493" s="45"/>
    </row>
    <row r="11494" spans="8:13" s="28" customFormat="1" x14ac:dyDescent="0.2">
      <c r="H11494" s="12"/>
      <c r="J11494" s="29"/>
      <c r="K11494" s="45"/>
      <c r="L11494" s="45"/>
      <c r="M11494" s="45"/>
    </row>
    <row r="11495" spans="8:13" s="28" customFormat="1" x14ac:dyDescent="0.2">
      <c r="H11495" s="12"/>
      <c r="J11495" s="29"/>
      <c r="K11495" s="45"/>
      <c r="L11495" s="45"/>
      <c r="M11495" s="45"/>
    </row>
    <row r="11496" spans="8:13" s="28" customFormat="1" x14ac:dyDescent="0.2">
      <c r="H11496" s="12"/>
      <c r="J11496" s="29"/>
      <c r="K11496" s="45"/>
      <c r="L11496" s="45"/>
      <c r="M11496" s="45"/>
    </row>
    <row r="11497" spans="8:13" s="28" customFormat="1" x14ac:dyDescent="0.2">
      <c r="H11497" s="12"/>
      <c r="J11497" s="29"/>
      <c r="K11497" s="45"/>
      <c r="L11497" s="45"/>
      <c r="M11497" s="45"/>
    </row>
    <row r="11498" spans="8:13" s="28" customFormat="1" x14ac:dyDescent="0.2">
      <c r="H11498" s="12"/>
      <c r="J11498" s="29"/>
      <c r="K11498" s="45"/>
      <c r="L11498" s="45"/>
      <c r="M11498" s="45"/>
    </row>
    <row r="11499" spans="8:13" s="28" customFormat="1" x14ac:dyDescent="0.2">
      <c r="H11499" s="12"/>
      <c r="J11499" s="29"/>
      <c r="K11499" s="45"/>
      <c r="L11499" s="45"/>
      <c r="M11499" s="45"/>
    </row>
    <row r="11500" spans="8:13" s="28" customFormat="1" x14ac:dyDescent="0.2">
      <c r="H11500" s="12"/>
      <c r="J11500" s="29"/>
      <c r="K11500" s="45"/>
      <c r="L11500" s="45"/>
      <c r="M11500" s="45"/>
    </row>
    <row r="11501" spans="8:13" s="28" customFormat="1" x14ac:dyDescent="0.2">
      <c r="H11501" s="12"/>
      <c r="J11501" s="29"/>
      <c r="K11501" s="45"/>
      <c r="L11501" s="45"/>
      <c r="M11501" s="45"/>
    </row>
    <row r="11502" spans="8:13" s="28" customFormat="1" x14ac:dyDescent="0.2">
      <c r="H11502" s="12"/>
      <c r="J11502" s="29"/>
      <c r="K11502" s="45"/>
      <c r="L11502" s="45"/>
      <c r="M11502" s="45"/>
    </row>
    <row r="11503" spans="8:13" s="28" customFormat="1" x14ac:dyDescent="0.2">
      <c r="H11503" s="12"/>
      <c r="J11503" s="29"/>
      <c r="K11503" s="45"/>
      <c r="L11503" s="45"/>
      <c r="M11503" s="45"/>
    </row>
    <row r="11504" spans="8:13" s="28" customFormat="1" x14ac:dyDescent="0.2">
      <c r="H11504" s="12"/>
      <c r="J11504" s="29"/>
      <c r="K11504" s="45"/>
      <c r="L11504" s="45"/>
      <c r="M11504" s="45"/>
    </row>
    <row r="11505" spans="8:13" s="28" customFormat="1" x14ac:dyDescent="0.2">
      <c r="H11505" s="12"/>
      <c r="J11505" s="29"/>
      <c r="K11505" s="45"/>
      <c r="L11505" s="45"/>
      <c r="M11505" s="45"/>
    </row>
    <row r="11506" spans="8:13" s="28" customFormat="1" x14ac:dyDescent="0.2">
      <c r="H11506" s="12"/>
      <c r="J11506" s="29"/>
      <c r="K11506" s="45"/>
      <c r="L11506" s="45"/>
      <c r="M11506" s="45"/>
    </row>
    <row r="11507" spans="8:13" s="28" customFormat="1" x14ac:dyDescent="0.2">
      <c r="H11507" s="12"/>
      <c r="J11507" s="29"/>
      <c r="K11507" s="45"/>
      <c r="L11507" s="45"/>
      <c r="M11507" s="45"/>
    </row>
    <row r="11508" spans="8:13" s="28" customFormat="1" x14ac:dyDescent="0.2">
      <c r="H11508" s="12"/>
      <c r="J11508" s="29"/>
      <c r="K11508" s="45"/>
      <c r="L11508" s="45"/>
      <c r="M11508" s="45"/>
    </row>
    <row r="11509" spans="8:13" s="28" customFormat="1" x14ac:dyDescent="0.2">
      <c r="H11509" s="12"/>
      <c r="J11509" s="29"/>
      <c r="K11509" s="45"/>
      <c r="L11509" s="45"/>
      <c r="M11509" s="45"/>
    </row>
    <row r="11510" spans="8:13" s="28" customFormat="1" x14ac:dyDescent="0.2">
      <c r="H11510" s="12"/>
      <c r="J11510" s="29"/>
      <c r="K11510" s="45"/>
      <c r="L11510" s="45"/>
      <c r="M11510" s="45"/>
    </row>
    <row r="11511" spans="8:13" s="28" customFormat="1" x14ac:dyDescent="0.2">
      <c r="H11511" s="12"/>
      <c r="J11511" s="29"/>
      <c r="K11511" s="45"/>
      <c r="L11511" s="45"/>
      <c r="M11511" s="45"/>
    </row>
    <row r="11512" spans="8:13" s="28" customFormat="1" x14ac:dyDescent="0.2">
      <c r="H11512" s="12"/>
      <c r="J11512" s="29"/>
      <c r="K11512" s="45"/>
      <c r="L11512" s="45"/>
      <c r="M11512" s="45"/>
    </row>
    <row r="11513" spans="8:13" s="28" customFormat="1" x14ac:dyDescent="0.2">
      <c r="H11513" s="12"/>
      <c r="J11513" s="29"/>
      <c r="K11513" s="45"/>
      <c r="L11513" s="45"/>
      <c r="M11513" s="45"/>
    </row>
    <row r="11514" spans="8:13" s="28" customFormat="1" x14ac:dyDescent="0.2">
      <c r="H11514" s="12"/>
      <c r="J11514" s="29"/>
      <c r="K11514" s="45"/>
      <c r="L11514" s="45"/>
      <c r="M11514" s="45"/>
    </row>
    <row r="11515" spans="8:13" s="28" customFormat="1" x14ac:dyDescent="0.2">
      <c r="H11515" s="12"/>
      <c r="J11515" s="29"/>
      <c r="K11515" s="45"/>
      <c r="L11515" s="45"/>
      <c r="M11515" s="45"/>
    </row>
    <row r="11516" spans="8:13" s="28" customFormat="1" x14ac:dyDescent="0.2">
      <c r="H11516" s="12"/>
      <c r="J11516" s="29"/>
      <c r="K11516" s="45"/>
      <c r="L11516" s="45"/>
      <c r="M11516" s="45"/>
    </row>
    <row r="11517" spans="8:13" s="28" customFormat="1" x14ac:dyDescent="0.2">
      <c r="H11517" s="12"/>
      <c r="J11517" s="29"/>
      <c r="K11517" s="45"/>
      <c r="L11517" s="45"/>
      <c r="M11517" s="45"/>
    </row>
    <row r="11518" spans="8:13" s="28" customFormat="1" x14ac:dyDescent="0.2">
      <c r="H11518" s="12"/>
      <c r="J11518" s="29"/>
      <c r="K11518" s="45"/>
      <c r="L11518" s="45"/>
      <c r="M11518" s="45"/>
    </row>
    <row r="11519" spans="8:13" s="28" customFormat="1" x14ac:dyDescent="0.2">
      <c r="H11519" s="12"/>
      <c r="J11519" s="29"/>
      <c r="K11519" s="45"/>
      <c r="L11519" s="45"/>
      <c r="M11519" s="45"/>
    </row>
    <row r="11520" spans="8:13" s="28" customFormat="1" x14ac:dyDescent="0.2">
      <c r="H11520" s="12"/>
      <c r="J11520" s="29"/>
      <c r="K11520" s="45"/>
      <c r="L11520" s="45"/>
      <c r="M11520" s="45"/>
    </row>
    <row r="11521" spans="8:13" s="28" customFormat="1" x14ac:dyDescent="0.2">
      <c r="H11521" s="12"/>
      <c r="J11521" s="29"/>
      <c r="K11521" s="45"/>
      <c r="L11521" s="45"/>
      <c r="M11521" s="45"/>
    </row>
    <row r="11522" spans="8:13" s="28" customFormat="1" x14ac:dyDescent="0.2">
      <c r="H11522" s="12"/>
      <c r="J11522" s="29"/>
      <c r="K11522" s="45"/>
      <c r="L11522" s="45"/>
      <c r="M11522" s="45"/>
    </row>
    <row r="11523" spans="8:13" s="28" customFormat="1" x14ac:dyDescent="0.2">
      <c r="H11523" s="12"/>
      <c r="J11523" s="29"/>
      <c r="K11523" s="45"/>
      <c r="L11523" s="45"/>
      <c r="M11523" s="45"/>
    </row>
    <row r="11524" spans="8:13" s="28" customFormat="1" x14ac:dyDescent="0.2">
      <c r="H11524" s="12"/>
      <c r="J11524" s="29"/>
      <c r="K11524" s="45"/>
      <c r="L11524" s="45"/>
      <c r="M11524" s="45"/>
    </row>
    <row r="11525" spans="8:13" s="28" customFormat="1" x14ac:dyDescent="0.2">
      <c r="H11525" s="12"/>
      <c r="J11525" s="29"/>
      <c r="K11525" s="45"/>
      <c r="L11525" s="45"/>
      <c r="M11525" s="45"/>
    </row>
    <row r="11526" spans="8:13" s="28" customFormat="1" x14ac:dyDescent="0.2">
      <c r="H11526" s="12"/>
      <c r="J11526" s="29"/>
      <c r="K11526" s="45"/>
      <c r="L11526" s="45"/>
      <c r="M11526" s="45"/>
    </row>
    <row r="11527" spans="8:13" s="28" customFormat="1" x14ac:dyDescent="0.2">
      <c r="H11527" s="12"/>
      <c r="J11527" s="29"/>
      <c r="K11527" s="45"/>
      <c r="L11527" s="45"/>
      <c r="M11527" s="45"/>
    </row>
    <row r="11528" spans="8:13" s="28" customFormat="1" x14ac:dyDescent="0.2">
      <c r="H11528" s="12"/>
      <c r="J11528" s="29"/>
      <c r="K11528" s="45"/>
      <c r="L11528" s="45"/>
      <c r="M11528" s="45"/>
    </row>
    <row r="11529" spans="8:13" s="28" customFormat="1" x14ac:dyDescent="0.2">
      <c r="H11529" s="12"/>
      <c r="J11529" s="29"/>
      <c r="K11529" s="45"/>
      <c r="L11529" s="45"/>
      <c r="M11529" s="45"/>
    </row>
    <row r="11530" spans="8:13" s="28" customFormat="1" x14ac:dyDescent="0.2">
      <c r="H11530" s="12"/>
      <c r="J11530" s="29"/>
      <c r="K11530" s="45"/>
      <c r="L11530" s="45"/>
      <c r="M11530" s="45"/>
    </row>
    <row r="11531" spans="8:13" s="28" customFormat="1" x14ac:dyDescent="0.2">
      <c r="H11531" s="12"/>
      <c r="J11531" s="29"/>
      <c r="K11531" s="45"/>
      <c r="L11531" s="45"/>
      <c r="M11531" s="45"/>
    </row>
    <row r="11532" spans="8:13" s="28" customFormat="1" x14ac:dyDescent="0.2">
      <c r="H11532" s="12"/>
      <c r="J11532" s="29"/>
      <c r="K11532" s="45"/>
      <c r="L11532" s="45"/>
      <c r="M11532" s="45"/>
    </row>
    <row r="11533" spans="8:13" s="28" customFormat="1" x14ac:dyDescent="0.2">
      <c r="H11533" s="12"/>
      <c r="J11533" s="29"/>
      <c r="K11533" s="45"/>
      <c r="L11533" s="45"/>
      <c r="M11533" s="45"/>
    </row>
    <row r="11534" spans="8:13" s="28" customFormat="1" x14ac:dyDescent="0.2">
      <c r="H11534" s="12"/>
      <c r="J11534" s="29"/>
      <c r="K11534" s="45"/>
      <c r="L11534" s="45"/>
      <c r="M11534" s="45"/>
    </row>
    <row r="11535" spans="8:13" s="28" customFormat="1" x14ac:dyDescent="0.2">
      <c r="H11535" s="12"/>
      <c r="J11535" s="29"/>
      <c r="K11535" s="45"/>
      <c r="L11535" s="45"/>
      <c r="M11535" s="45"/>
    </row>
    <row r="11536" spans="8:13" s="28" customFormat="1" x14ac:dyDescent="0.2">
      <c r="H11536" s="12"/>
      <c r="J11536" s="29"/>
      <c r="K11536" s="45"/>
      <c r="L11536" s="45"/>
      <c r="M11536" s="45"/>
    </row>
    <row r="11537" spans="8:13" s="28" customFormat="1" x14ac:dyDescent="0.2">
      <c r="H11537" s="12"/>
      <c r="J11537" s="29"/>
      <c r="K11537" s="45"/>
      <c r="L11537" s="45"/>
      <c r="M11537" s="45"/>
    </row>
    <row r="11538" spans="8:13" s="28" customFormat="1" x14ac:dyDescent="0.2">
      <c r="H11538" s="12"/>
      <c r="J11538" s="29"/>
      <c r="K11538" s="45"/>
      <c r="L11538" s="45"/>
      <c r="M11538" s="45"/>
    </row>
    <row r="11539" spans="8:13" s="28" customFormat="1" x14ac:dyDescent="0.2">
      <c r="H11539" s="12"/>
      <c r="J11539" s="29"/>
      <c r="K11539" s="45"/>
      <c r="L11539" s="45"/>
      <c r="M11539" s="45"/>
    </row>
    <row r="11540" spans="8:13" s="28" customFormat="1" x14ac:dyDescent="0.2">
      <c r="H11540" s="12"/>
      <c r="J11540" s="29"/>
      <c r="K11540" s="45"/>
      <c r="L11540" s="45"/>
      <c r="M11540" s="45"/>
    </row>
    <row r="11541" spans="8:13" s="28" customFormat="1" x14ac:dyDescent="0.2">
      <c r="H11541" s="12"/>
      <c r="J11541" s="29"/>
      <c r="K11541" s="45"/>
      <c r="L11541" s="45"/>
      <c r="M11541" s="45"/>
    </row>
    <row r="11542" spans="8:13" s="28" customFormat="1" x14ac:dyDescent="0.2">
      <c r="H11542" s="12"/>
      <c r="J11542" s="29"/>
      <c r="K11542" s="45"/>
      <c r="L11542" s="45"/>
      <c r="M11542" s="45"/>
    </row>
    <row r="11543" spans="8:13" s="28" customFormat="1" x14ac:dyDescent="0.2">
      <c r="H11543" s="12"/>
      <c r="J11543" s="29"/>
      <c r="K11543" s="45"/>
      <c r="L11543" s="45"/>
      <c r="M11543" s="45"/>
    </row>
    <row r="11544" spans="8:13" s="28" customFormat="1" x14ac:dyDescent="0.2">
      <c r="H11544" s="12"/>
      <c r="J11544" s="29"/>
      <c r="K11544" s="45"/>
      <c r="L11544" s="45"/>
      <c r="M11544" s="45"/>
    </row>
    <row r="11545" spans="8:13" s="28" customFormat="1" x14ac:dyDescent="0.2">
      <c r="H11545" s="12"/>
      <c r="J11545" s="29"/>
      <c r="K11545" s="45"/>
      <c r="L11545" s="45"/>
      <c r="M11545" s="45"/>
    </row>
    <row r="11546" spans="8:13" s="28" customFormat="1" x14ac:dyDescent="0.2">
      <c r="H11546" s="12"/>
      <c r="J11546" s="29"/>
      <c r="K11546" s="45"/>
      <c r="L11546" s="45"/>
      <c r="M11546" s="45"/>
    </row>
    <row r="11547" spans="8:13" s="28" customFormat="1" x14ac:dyDescent="0.2">
      <c r="H11547" s="12"/>
      <c r="J11547" s="29"/>
      <c r="K11547" s="45"/>
      <c r="L11547" s="45"/>
      <c r="M11547" s="45"/>
    </row>
    <row r="11548" spans="8:13" s="28" customFormat="1" x14ac:dyDescent="0.2">
      <c r="H11548" s="12"/>
      <c r="J11548" s="29"/>
      <c r="K11548" s="45"/>
      <c r="L11548" s="45"/>
      <c r="M11548" s="45"/>
    </row>
    <row r="11549" spans="8:13" s="28" customFormat="1" x14ac:dyDescent="0.2">
      <c r="H11549" s="12"/>
      <c r="J11549" s="29"/>
      <c r="K11549" s="45"/>
      <c r="L11549" s="45"/>
      <c r="M11549" s="45"/>
    </row>
    <row r="11550" spans="8:13" s="28" customFormat="1" x14ac:dyDescent="0.2">
      <c r="H11550" s="12"/>
      <c r="J11550" s="29"/>
      <c r="K11550" s="45"/>
      <c r="L11550" s="45"/>
      <c r="M11550" s="45"/>
    </row>
    <row r="11551" spans="8:13" s="28" customFormat="1" x14ac:dyDescent="0.2">
      <c r="H11551" s="12"/>
      <c r="J11551" s="29"/>
      <c r="K11551" s="45"/>
      <c r="L11551" s="45"/>
      <c r="M11551" s="45"/>
    </row>
    <row r="11552" spans="8:13" s="28" customFormat="1" x14ac:dyDescent="0.2">
      <c r="H11552" s="12"/>
      <c r="J11552" s="29"/>
      <c r="K11552" s="45"/>
      <c r="L11552" s="45"/>
      <c r="M11552" s="45"/>
    </row>
    <row r="11553" spans="8:13" s="28" customFormat="1" x14ac:dyDescent="0.2">
      <c r="H11553" s="12"/>
      <c r="J11553" s="29"/>
      <c r="K11553" s="45"/>
      <c r="L11553" s="45"/>
      <c r="M11553" s="45"/>
    </row>
    <row r="11554" spans="8:13" s="28" customFormat="1" x14ac:dyDescent="0.2">
      <c r="H11554" s="12"/>
      <c r="J11554" s="29"/>
      <c r="K11554" s="45"/>
      <c r="L11554" s="45"/>
      <c r="M11554" s="45"/>
    </row>
    <row r="11555" spans="8:13" s="28" customFormat="1" x14ac:dyDescent="0.2">
      <c r="H11555" s="12"/>
      <c r="J11555" s="29"/>
      <c r="K11555" s="45"/>
      <c r="L11555" s="45"/>
      <c r="M11555" s="45"/>
    </row>
    <row r="11556" spans="8:13" s="28" customFormat="1" x14ac:dyDescent="0.2">
      <c r="H11556" s="12"/>
      <c r="J11556" s="29"/>
      <c r="K11556" s="45"/>
      <c r="L11556" s="45"/>
      <c r="M11556" s="45"/>
    </row>
    <row r="11557" spans="8:13" s="28" customFormat="1" x14ac:dyDescent="0.2">
      <c r="H11557" s="12"/>
      <c r="J11557" s="29"/>
      <c r="K11557" s="45"/>
      <c r="L11557" s="45"/>
      <c r="M11557" s="45"/>
    </row>
    <row r="11558" spans="8:13" s="28" customFormat="1" x14ac:dyDescent="0.2">
      <c r="H11558" s="12"/>
      <c r="J11558" s="29"/>
      <c r="K11558" s="45"/>
      <c r="L11558" s="45"/>
      <c r="M11558" s="45"/>
    </row>
    <row r="11559" spans="8:13" s="28" customFormat="1" x14ac:dyDescent="0.2">
      <c r="H11559" s="12"/>
      <c r="J11559" s="29"/>
      <c r="K11559" s="45"/>
      <c r="L11559" s="45"/>
      <c r="M11559" s="45"/>
    </row>
    <row r="11560" spans="8:13" s="28" customFormat="1" x14ac:dyDescent="0.2">
      <c r="H11560" s="12"/>
      <c r="J11560" s="29"/>
      <c r="K11560" s="45"/>
      <c r="L11560" s="45"/>
      <c r="M11560" s="45"/>
    </row>
    <row r="11561" spans="8:13" s="28" customFormat="1" x14ac:dyDescent="0.2">
      <c r="H11561" s="12"/>
      <c r="J11561" s="29"/>
      <c r="K11561" s="45"/>
      <c r="L11561" s="45"/>
      <c r="M11561" s="45"/>
    </row>
    <row r="11562" spans="8:13" s="28" customFormat="1" x14ac:dyDescent="0.2">
      <c r="H11562" s="12"/>
      <c r="J11562" s="29"/>
      <c r="K11562" s="45"/>
      <c r="L11562" s="45"/>
      <c r="M11562" s="45"/>
    </row>
    <row r="11563" spans="8:13" s="28" customFormat="1" x14ac:dyDescent="0.2">
      <c r="H11563" s="12"/>
      <c r="J11563" s="29"/>
      <c r="K11563" s="45"/>
      <c r="L11563" s="45"/>
      <c r="M11563" s="45"/>
    </row>
    <row r="11564" spans="8:13" s="28" customFormat="1" x14ac:dyDescent="0.2">
      <c r="H11564" s="12"/>
      <c r="J11564" s="29"/>
      <c r="K11564" s="45"/>
      <c r="L11564" s="45"/>
      <c r="M11564" s="45"/>
    </row>
    <row r="11565" spans="8:13" s="28" customFormat="1" x14ac:dyDescent="0.2">
      <c r="H11565" s="12"/>
      <c r="J11565" s="29"/>
      <c r="K11565" s="45"/>
      <c r="L11565" s="45"/>
      <c r="M11565" s="45"/>
    </row>
    <row r="11566" spans="8:13" s="28" customFormat="1" x14ac:dyDescent="0.2">
      <c r="H11566" s="12"/>
      <c r="J11566" s="29"/>
      <c r="K11566" s="45"/>
      <c r="L11566" s="45"/>
      <c r="M11566" s="45"/>
    </row>
    <row r="11567" spans="8:13" s="28" customFormat="1" x14ac:dyDescent="0.2">
      <c r="H11567" s="12"/>
      <c r="J11567" s="29"/>
      <c r="K11567" s="45"/>
      <c r="L11567" s="45"/>
      <c r="M11567" s="45"/>
    </row>
    <row r="11568" spans="8:13" s="28" customFormat="1" x14ac:dyDescent="0.2">
      <c r="H11568" s="12"/>
      <c r="J11568" s="29"/>
      <c r="K11568" s="45"/>
      <c r="L11568" s="45"/>
      <c r="M11568" s="45"/>
    </row>
    <row r="11569" spans="8:13" s="28" customFormat="1" x14ac:dyDescent="0.2">
      <c r="H11569" s="12"/>
      <c r="J11569" s="29"/>
      <c r="K11569" s="45"/>
      <c r="L11569" s="45"/>
      <c r="M11569" s="45"/>
    </row>
    <row r="11570" spans="8:13" s="28" customFormat="1" x14ac:dyDescent="0.2">
      <c r="H11570" s="12"/>
      <c r="J11570" s="29"/>
      <c r="K11570" s="45"/>
      <c r="L11570" s="45"/>
      <c r="M11570" s="45"/>
    </row>
    <row r="11571" spans="8:13" s="28" customFormat="1" x14ac:dyDescent="0.2">
      <c r="H11571" s="12"/>
      <c r="J11571" s="29"/>
      <c r="K11571" s="45"/>
      <c r="L11571" s="45"/>
      <c r="M11571" s="45"/>
    </row>
    <row r="11572" spans="8:13" s="28" customFormat="1" x14ac:dyDescent="0.2">
      <c r="H11572" s="12"/>
      <c r="J11572" s="29"/>
      <c r="K11572" s="45"/>
      <c r="L11572" s="45"/>
      <c r="M11572" s="45"/>
    </row>
    <row r="11573" spans="8:13" s="28" customFormat="1" x14ac:dyDescent="0.2">
      <c r="H11573" s="12"/>
      <c r="J11573" s="29"/>
      <c r="K11573" s="45"/>
      <c r="L11573" s="45"/>
      <c r="M11573" s="45"/>
    </row>
    <row r="11574" spans="8:13" s="28" customFormat="1" x14ac:dyDescent="0.2">
      <c r="H11574" s="12"/>
      <c r="J11574" s="29"/>
      <c r="K11574" s="45"/>
      <c r="L11574" s="45"/>
      <c r="M11574" s="45"/>
    </row>
    <row r="11575" spans="8:13" s="28" customFormat="1" x14ac:dyDescent="0.2">
      <c r="H11575" s="12"/>
      <c r="J11575" s="29"/>
      <c r="K11575" s="45"/>
      <c r="L11575" s="45"/>
      <c r="M11575" s="45"/>
    </row>
    <row r="11576" spans="8:13" s="28" customFormat="1" x14ac:dyDescent="0.2">
      <c r="H11576" s="12"/>
      <c r="J11576" s="29"/>
      <c r="K11576" s="45"/>
      <c r="L11576" s="45"/>
      <c r="M11576" s="45"/>
    </row>
    <row r="11577" spans="8:13" s="28" customFormat="1" x14ac:dyDescent="0.2">
      <c r="H11577" s="12"/>
      <c r="J11577" s="29"/>
      <c r="K11577" s="45"/>
      <c r="L11577" s="45"/>
      <c r="M11577" s="45"/>
    </row>
    <row r="11578" spans="8:13" s="28" customFormat="1" x14ac:dyDescent="0.2">
      <c r="H11578" s="12"/>
      <c r="J11578" s="29"/>
      <c r="K11578" s="45"/>
      <c r="L11578" s="45"/>
      <c r="M11578" s="45"/>
    </row>
    <row r="11579" spans="8:13" s="28" customFormat="1" x14ac:dyDescent="0.2">
      <c r="H11579" s="12"/>
      <c r="J11579" s="29"/>
      <c r="K11579" s="45"/>
      <c r="L11579" s="45"/>
      <c r="M11579" s="45"/>
    </row>
    <row r="11580" spans="8:13" s="28" customFormat="1" x14ac:dyDescent="0.2">
      <c r="H11580" s="12"/>
      <c r="J11580" s="29"/>
      <c r="K11580" s="45"/>
      <c r="L11580" s="45"/>
      <c r="M11580" s="45"/>
    </row>
    <row r="11581" spans="8:13" s="28" customFormat="1" x14ac:dyDescent="0.2">
      <c r="H11581" s="12"/>
      <c r="J11581" s="29"/>
      <c r="K11581" s="45"/>
      <c r="L11581" s="45"/>
      <c r="M11581" s="45"/>
    </row>
    <row r="11582" spans="8:13" s="28" customFormat="1" x14ac:dyDescent="0.2">
      <c r="H11582" s="12"/>
      <c r="J11582" s="29"/>
      <c r="K11582" s="45"/>
      <c r="L11582" s="45"/>
      <c r="M11582" s="45"/>
    </row>
    <row r="11583" spans="8:13" s="28" customFormat="1" x14ac:dyDescent="0.2">
      <c r="H11583" s="12"/>
      <c r="J11583" s="29"/>
      <c r="K11583" s="45"/>
      <c r="L11583" s="45"/>
      <c r="M11583" s="45"/>
    </row>
    <row r="11584" spans="8:13" s="28" customFormat="1" x14ac:dyDescent="0.2">
      <c r="H11584" s="12"/>
      <c r="J11584" s="29"/>
      <c r="K11584" s="45"/>
      <c r="L11584" s="45"/>
      <c r="M11584" s="45"/>
    </row>
    <row r="11585" spans="8:13" s="28" customFormat="1" x14ac:dyDescent="0.2">
      <c r="H11585" s="12"/>
      <c r="J11585" s="29"/>
      <c r="K11585" s="45"/>
      <c r="L11585" s="45"/>
      <c r="M11585" s="45"/>
    </row>
    <row r="11586" spans="8:13" s="28" customFormat="1" x14ac:dyDescent="0.2">
      <c r="H11586" s="12"/>
      <c r="J11586" s="29"/>
      <c r="K11586" s="45"/>
      <c r="L11586" s="45"/>
      <c r="M11586" s="45"/>
    </row>
    <row r="11587" spans="8:13" s="28" customFormat="1" x14ac:dyDescent="0.2">
      <c r="H11587" s="12"/>
      <c r="J11587" s="29"/>
      <c r="K11587" s="45"/>
      <c r="L11587" s="45"/>
      <c r="M11587" s="45"/>
    </row>
    <row r="11588" spans="8:13" s="28" customFormat="1" x14ac:dyDescent="0.2">
      <c r="H11588" s="12"/>
      <c r="J11588" s="29"/>
      <c r="K11588" s="45"/>
      <c r="L11588" s="45"/>
      <c r="M11588" s="45"/>
    </row>
    <row r="11589" spans="8:13" s="28" customFormat="1" x14ac:dyDescent="0.2">
      <c r="H11589" s="12"/>
      <c r="J11589" s="29"/>
      <c r="K11589" s="45"/>
      <c r="L11589" s="45"/>
      <c r="M11589" s="45"/>
    </row>
    <row r="11590" spans="8:13" s="28" customFormat="1" x14ac:dyDescent="0.2">
      <c r="H11590" s="12"/>
      <c r="J11590" s="29"/>
      <c r="K11590" s="45"/>
      <c r="L11590" s="45"/>
      <c r="M11590" s="45"/>
    </row>
    <row r="11591" spans="8:13" s="28" customFormat="1" x14ac:dyDescent="0.2">
      <c r="H11591" s="12"/>
      <c r="J11591" s="29"/>
      <c r="K11591" s="45"/>
      <c r="L11591" s="45"/>
      <c r="M11591" s="45"/>
    </row>
    <row r="11592" spans="8:13" s="28" customFormat="1" x14ac:dyDescent="0.2">
      <c r="H11592" s="12"/>
      <c r="J11592" s="29"/>
      <c r="K11592" s="45"/>
      <c r="L11592" s="45"/>
      <c r="M11592" s="45"/>
    </row>
    <row r="11593" spans="8:13" s="28" customFormat="1" x14ac:dyDescent="0.2">
      <c r="H11593" s="12"/>
      <c r="J11593" s="29"/>
      <c r="K11593" s="45"/>
      <c r="L11593" s="45"/>
      <c r="M11593" s="45"/>
    </row>
    <row r="11594" spans="8:13" s="28" customFormat="1" x14ac:dyDescent="0.2">
      <c r="H11594" s="12"/>
      <c r="J11594" s="29"/>
      <c r="K11594" s="45"/>
      <c r="L11594" s="45"/>
      <c r="M11594" s="45"/>
    </row>
    <row r="11595" spans="8:13" s="28" customFormat="1" x14ac:dyDescent="0.2">
      <c r="H11595" s="12"/>
      <c r="J11595" s="29"/>
      <c r="K11595" s="45"/>
      <c r="L11595" s="45"/>
      <c r="M11595" s="45"/>
    </row>
    <row r="11596" spans="8:13" s="28" customFormat="1" x14ac:dyDescent="0.2">
      <c r="H11596" s="12"/>
      <c r="J11596" s="29"/>
      <c r="K11596" s="45"/>
      <c r="L11596" s="45"/>
      <c r="M11596" s="45"/>
    </row>
    <row r="11597" spans="8:13" s="28" customFormat="1" x14ac:dyDescent="0.2">
      <c r="H11597" s="12"/>
      <c r="J11597" s="29"/>
      <c r="K11597" s="45"/>
      <c r="L11597" s="45"/>
      <c r="M11597" s="45"/>
    </row>
    <row r="11598" spans="8:13" s="28" customFormat="1" x14ac:dyDescent="0.2">
      <c r="H11598" s="12"/>
      <c r="J11598" s="29"/>
      <c r="K11598" s="45"/>
      <c r="L11598" s="45"/>
      <c r="M11598" s="45"/>
    </row>
    <row r="11599" spans="8:13" s="28" customFormat="1" x14ac:dyDescent="0.2">
      <c r="H11599" s="12"/>
      <c r="J11599" s="29"/>
      <c r="K11599" s="45"/>
      <c r="L11599" s="45"/>
      <c r="M11599" s="45"/>
    </row>
    <row r="11600" spans="8:13" s="28" customFormat="1" x14ac:dyDescent="0.2">
      <c r="H11600" s="12"/>
      <c r="J11600" s="29"/>
      <c r="K11600" s="45"/>
      <c r="L11600" s="45"/>
      <c r="M11600" s="45"/>
    </row>
    <row r="11601" spans="8:13" s="28" customFormat="1" x14ac:dyDescent="0.2">
      <c r="H11601" s="12"/>
      <c r="J11601" s="29"/>
      <c r="K11601" s="45"/>
      <c r="L11601" s="45"/>
      <c r="M11601" s="45"/>
    </row>
    <row r="11602" spans="8:13" s="28" customFormat="1" x14ac:dyDescent="0.2">
      <c r="H11602" s="12"/>
      <c r="J11602" s="29"/>
      <c r="K11602" s="45"/>
      <c r="L11602" s="45"/>
      <c r="M11602" s="45"/>
    </row>
    <row r="11603" spans="8:13" s="28" customFormat="1" x14ac:dyDescent="0.2">
      <c r="H11603" s="12"/>
      <c r="J11603" s="29"/>
      <c r="K11603" s="45"/>
      <c r="L11603" s="45"/>
      <c r="M11603" s="45"/>
    </row>
    <row r="11604" spans="8:13" s="28" customFormat="1" x14ac:dyDescent="0.2">
      <c r="H11604" s="12"/>
      <c r="J11604" s="29"/>
      <c r="K11604" s="45"/>
      <c r="L11604" s="45"/>
      <c r="M11604" s="45"/>
    </row>
    <row r="11605" spans="8:13" s="28" customFormat="1" x14ac:dyDescent="0.2">
      <c r="H11605" s="12"/>
      <c r="J11605" s="29"/>
      <c r="K11605" s="45"/>
      <c r="L11605" s="45"/>
      <c r="M11605" s="45"/>
    </row>
    <row r="11606" spans="8:13" s="28" customFormat="1" x14ac:dyDescent="0.2">
      <c r="H11606" s="12"/>
      <c r="J11606" s="29"/>
      <c r="K11606" s="45"/>
      <c r="L11606" s="45"/>
      <c r="M11606" s="45"/>
    </row>
    <row r="11607" spans="8:13" s="28" customFormat="1" x14ac:dyDescent="0.2">
      <c r="H11607" s="12"/>
      <c r="J11607" s="29"/>
      <c r="K11607" s="45"/>
      <c r="L11607" s="45"/>
      <c r="M11607" s="45"/>
    </row>
    <row r="11608" spans="8:13" s="28" customFormat="1" x14ac:dyDescent="0.2">
      <c r="H11608" s="12"/>
      <c r="J11608" s="29"/>
      <c r="K11608" s="45"/>
      <c r="L11608" s="45"/>
      <c r="M11608" s="45"/>
    </row>
    <row r="11609" spans="8:13" s="28" customFormat="1" x14ac:dyDescent="0.2">
      <c r="H11609" s="12"/>
      <c r="J11609" s="29"/>
      <c r="K11609" s="45"/>
      <c r="L11609" s="45"/>
      <c r="M11609" s="45"/>
    </row>
    <row r="11610" spans="8:13" s="28" customFormat="1" x14ac:dyDescent="0.2">
      <c r="H11610" s="12"/>
      <c r="J11610" s="29"/>
      <c r="K11610" s="45"/>
      <c r="L11610" s="45"/>
      <c r="M11610" s="45"/>
    </row>
    <row r="11611" spans="8:13" s="28" customFormat="1" x14ac:dyDescent="0.2">
      <c r="H11611" s="12"/>
      <c r="J11611" s="29"/>
      <c r="K11611" s="45"/>
      <c r="L11611" s="45"/>
      <c r="M11611" s="45"/>
    </row>
    <row r="11612" spans="8:13" s="28" customFormat="1" x14ac:dyDescent="0.2">
      <c r="H11612" s="12"/>
      <c r="J11612" s="29"/>
      <c r="K11612" s="45"/>
      <c r="L11612" s="45"/>
      <c r="M11612" s="45"/>
    </row>
    <row r="11613" spans="8:13" s="28" customFormat="1" x14ac:dyDescent="0.2">
      <c r="H11613" s="12"/>
      <c r="J11613" s="29"/>
      <c r="K11613" s="45"/>
      <c r="L11613" s="45"/>
      <c r="M11613" s="45"/>
    </row>
    <row r="11614" spans="8:13" s="28" customFormat="1" x14ac:dyDescent="0.2">
      <c r="H11614" s="12"/>
      <c r="J11614" s="29"/>
      <c r="K11614" s="45"/>
      <c r="L11614" s="45"/>
      <c r="M11614" s="45"/>
    </row>
    <row r="11615" spans="8:13" s="28" customFormat="1" x14ac:dyDescent="0.2">
      <c r="H11615" s="12"/>
      <c r="J11615" s="29"/>
      <c r="K11615" s="45"/>
      <c r="L11615" s="45"/>
      <c r="M11615" s="45"/>
    </row>
    <row r="11616" spans="8:13" s="28" customFormat="1" x14ac:dyDescent="0.2">
      <c r="H11616" s="12"/>
      <c r="J11616" s="29"/>
      <c r="K11616" s="45"/>
      <c r="L11616" s="45"/>
      <c r="M11616" s="45"/>
    </row>
    <row r="11617" spans="8:13" s="28" customFormat="1" x14ac:dyDescent="0.2">
      <c r="H11617" s="12"/>
      <c r="J11617" s="29"/>
      <c r="K11617" s="45"/>
      <c r="L11617" s="45"/>
      <c r="M11617" s="45"/>
    </row>
    <row r="11618" spans="8:13" s="28" customFormat="1" x14ac:dyDescent="0.2">
      <c r="H11618" s="12"/>
      <c r="J11618" s="29"/>
      <c r="K11618" s="45"/>
      <c r="L11618" s="45"/>
      <c r="M11618" s="45"/>
    </row>
    <row r="11619" spans="8:13" s="28" customFormat="1" x14ac:dyDescent="0.2">
      <c r="H11619" s="12"/>
      <c r="J11619" s="29"/>
      <c r="K11619" s="45"/>
      <c r="L11619" s="45"/>
      <c r="M11619" s="45"/>
    </row>
    <row r="11620" spans="8:13" s="28" customFormat="1" x14ac:dyDescent="0.2">
      <c r="H11620" s="12"/>
      <c r="J11620" s="29"/>
      <c r="K11620" s="45"/>
      <c r="L11620" s="45"/>
      <c r="M11620" s="45"/>
    </row>
    <row r="11621" spans="8:13" s="28" customFormat="1" x14ac:dyDescent="0.2">
      <c r="H11621" s="12"/>
      <c r="J11621" s="29"/>
      <c r="K11621" s="45"/>
      <c r="L11621" s="45"/>
      <c r="M11621" s="45"/>
    </row>
    <row r="11622" spans="8:13" s="28" customFormat="1" x14ac:dyDescent="0.2">
      <c r="H11622" s="12"/>
      <c r="J11622" s="29"/>
      <c r="K11622" s="45"/>
      <c r="L11622" s="45"/>
      <c r="M11622" s="45"/>
    </row>
    <row r="11623" spans="8:13" s="28" customFormat="1" x14ac:dyDescent="0.2">
      <c r="H11623" s="12"/>
      <c r="J11623" s="29"/>
      <c r="K11623" s="45"/>
      <c r="L11623" s="45"/>
      <c r="M11623" s="45"/>
    </row>
    <row r="11624" spans="8:13" s="28" customFormat="1" x14ac:dyDescent="0.2">
      <c r="H11624" s="12"/>
      <c r="J11624" s="29"/>
      <c r="K11624" s="45"/>
      <c r="L11624" s="45"/>
      <c r="M11624" s="45"/>
    </row>
    <row r="11625" spans="8:13" s="28" customFormat="1" x14ac:dyDescent="0.2">
      <c r="H11625" s="12"/>
      <c r="J11625" s="29"/>
      <c r="K11625" s="45"/>
      <c r="L11625" s="45"/>
      <c r="M11625" s="45"/>
    </row>
    <row r="11626" spans="8:13" s="28" customFormat="1" x14ac:dyDescent="0.2">
      <c r="H11626" s="12"/>
      <c r="J11626" s="29"/>
      <c r="K11626" s="45"/>
      <c r="L11626" s="45"/>
      <c r="M11626" s="45"/>
    </row>
    <row r="11627" spans="8:13" s="28" customFormat="1" x14ac:dyDescent="0.2">
      <c r="H11627" s="12"/>
      <c r="J11627" s="29"/>
      <c r="K11627" s="45"/>
      <c r="L11627" s="45"/>
      <c r="M11627" s="45"/>
    </row>
    <row r="11628" spans="8:13" s="28" customFormat="1" x14ac:dyDescent="0.2">
      <c r="H11628" s="12"/>
      <c r="J11628" s="29"/>
      <c r="K11628" s="45"/>
      <c r="L11628" s="45"/>
      <c r="M11628" s="45"/>
    </row>
    <row r="11629" spans="8:13" s="28" customFormat="1" x14ac:dyDescent="0.2">
      <c r="H11629" s="12"/>
      <c r="J11629" s="29"/>
      <c r="K11629" s="45"/>
      <c r="L11629" s="45"/>
      <c r="M11629" s="45"/>
    </row>
    <row r="11630" spans="8:13" s="28" customFormat="1" x14ac:dyDescent="0.2">
      <c r="H11630" s="12"/>
      <c r="J11630" s="29"/>
      <c r="K11630" s="45"/>
      <c r="L11630" s="45"/>
      <c r="M11630" s="45"/>
    </row>
    <row r="11631" spans="8:13" s="28" customFormat="1" x14ac:dyDescent="0.2">
      <c r="H11631" s="12"/>
      <c r="J11631" s="29"/>
      <c r="K11631" s="45"/>
      <c r="L11631" s="45"/>
      <c r="M11631" s="45"/>
    </row>
    <row r="11632" spans="8:13" s="28" customFormat="1" x14ac:dyDescent="0.2">
      <c r="H11632" s="12"/>
      <c r="J11632" s="29"/>
      <c r="K11632" s="45"/>
      <c r="L11632" s="45"/>
      <c r="M11632" s="45"/>
    </row>
    <row r="11633" spans="8:13" s="28" customFormat="1" x14ac:dyDescent="0.2">
      <c r="H11633" s="12"/>
      <c r="J11633" s="29"/>
      <c r="K11633" s="45"/>
      <c r="L11633" s="45"/>
      <c r="M11633" s="45"/>
    </row>
    <row r="11634" spans="8:13" s="28" customFormat="1" x14ac:dyDescent="0.2">
      <c r="H11634" s="12"/>
      <c r="J11634" s="29"/>
      <c r="K11634" s="45"/>
      <c r="L11634" s="45"/>
      <c r="M11634" s="45"/>
    </row>
    <row r="11635" spans="8:13" s="28" customFormat="1" x14ac:dyDescent="0.2">
      <c r="H11635" s="12"/>
      <c r="J11635" s="29"/>
      <c r="K11635" s="45"/>
      <c r="L11635" s="45"/>
      <c r="M11635" s="45"/>
    </row>
    <row r="11636" spans="8:13" s="28" customFormat="1" x14ac:dyDescent="0.2">
      <c r="H11636" s="12"/>
      <c r="J11636" s="29"/>
      <c r="K11636" s="45"/>
      <c r="L11636" s="45"/>
      <c r="M11636" s="45"/>
    </row>
    <row r="11637" spans="8:13" s="28" customFormat="1" x14ac:dyDescent="0.2">
      <c r="H11637" s="12"/>
      <c r="J11637" s="29"/>
      <c r="K11637" s="45"/>
      <c r="L11637" s="45"/>
      <c r="M11637" s="45"/>
    </row>
    <row r="11638" spans="8:13" s="28" customFormat="1" x14ac:dyDescent="0.2">
      <c r="H11638" s="12"/>
      <c r="J11638" s="29"/>
      <c r="K11638" s="45"/>
      <c r="L11638" s="45"/>
      <c r="M11638" s="45"/>
    </row>
    <row r="11639" spans="8:13" s="28" customFormat="1" x14ac:dyDescent="0.2">
      <c r="H11639" s="12"/>
      <c r="J11639" s="29"/>
      <c r="K11639" s="45"/>
      <c r="L11639" s="45"/>
      <c r="M11639" s="45"/>
    </row>
    <row r="11640" spans="8:13" s="28" customFormat="1" x14ac:dyDescent="0.2">
      <c r="H11640" s="12"/>
      <c r="J11640" s="29"/>
      <c r="K11640" s="45"/>
      <c r="L11640" s="45"/>
      <c r="M11640" s="45"/>
    </row>
    <row r="11641" spans="8:13" s="28" customFormat="1" x14ac:dyDescent="0.2">
      <c r="H11641" s="12"/>
      <c r="J11641" s="29"/>
      <c r="K11641" s="45"/>
      <c r="L11641" s="45"/>
      <c r="M11641" s="45"/>
    </row>
    <row r="11642" spans="8:13" s="28" customFormat="1" x14ac:dyDescent="0.2">
      <c r="H11642" s="12"/>
      <c r="J11642" s="29"/>
      <c r="K11642" s="45"/>
      <c r="L11642" s="45"/>
      <c r="M11642" s="45"/>
    </row>
    <row r="11643" spans="8:13" s="28" customFormat="1" x14ac:dyDescent="0.2">
      <c r="H11643" s="12"/>
      <c r="J11643" s="29"/>
      <c r="K11643" s="45"/>
      <c r="L11643" s="45"/>
      <c r="M11643" s="45"/>
    </row>
    <row r="11644" spans="8:13" s="28" customFormat="1" x14ac:dyDescent="0.2">
      <c r="H11644" s="12"/>
      <c r="J11644" s="29"/>
      <c r="K11644" s="45"/>
      <c r="L11644" s="45"/>
      <c r="M11644" s="45"/>
    </row>
    <row r="11645" spans="8:13" s="28" customFormat="1" x14ac:dyDescent="0.2">
      <c r="H11645" s="12"/>
      <c r="J11645" s="29"/>
      <c r="K11645" s="45"/>
      <c r="L11645" s="45"/>
      <c r="M11645" s="45"/>
    </row>
    <row r="11646" spans="8:13" s="28" customFormat="1" x14ac:dyDescent="0.2">
      <c r="H11646" s="12"/>
      <c r="J11646" s="29"/>
      <c r="K11646" s="45"/>
      <c r="L11646" s="45"/>
      <c r="M11646" s="45"/>
    </row>
    <row r="11647" spans="8:13" s="28" customFormat="1" x14ac:dyDescent="0.2">
      <c r="H11647" s="12"/>
      <c r="J11647" s="29"/>
      <c r="K11647" s="45"/>
      <c r="L11647" s="45"/>
      <c r="M11647" s="45"/>
    </row>
    <row r="11648" spans="8:13" s="28" customFormat="1" x14ac:dyDescent="0.2">
      <c r="H11648" s="12"/>
      <c r="J11648" s="29"/>
      <c r="K11648" s="45"/>
      <c r="L11648" s="45"/>
      <c r="M11648" s="45"/>
    </row>
    <row r="11649" spans="8:13" s="28" customFormat="1" x14ac:dyDescent="0.2">
      <c r="H11649" s="12"/>
      <c r="J11649" s="29"/>
      <c r="K11649" s="45"/>
      <c r="L11649" s="45"/>
      <c r="M11649" s="45"/>
    </row>
    <row r="11650" spans="8:13" s="28" customFormat="1" x14ac:dyDescent="0.2">
      <c r="H11650" s="12"/>
      <c r="J11650" s="29"/>
      <c r="K11650" s="45"/>
      <c r="L11650" s="45"/>
      <c r="M11650" s="45"/>
    </row>
    <row r="11651" spans="8:13" s="28" customFormat="1" x14ac:dyDescent="0.2">
      <c r="H11651" s="12"/>
      <c r="J11651" s="29"/>
      <c r="K11651" s="45"/>
      <c r="L11651" s="45"/>
      <c r="M11651" s="45"/>
    </row>
    <row r="11652" spans="8:13" s="28" customFormat="1" x14ac:dyDescent="0.2">
      <c r="H11652" s="12"/>
      <c r="J11652" s="29"/>
      <c r="K11652" s="45"/>
      <c r="L11652" s="45"/>
      <c r="M11652" s="45"/>
    </row>
    <row r="11653" spans="8:13" s="28" customFormat="1" x14ac:dyDescent="0.2">
      <c r="H11653" s="12"/>
      <c r="J11653" s="29"/>
      <c r="K11653" s="45"/>
      <c r="L11653" s="45"/>
      <c r="M11653" s="45"/>
    </row>
    <row r="11654" spans="8:13" s="28" customFormat="1" x14ac:dyDescent="0.2">
      <c r="H11654" s="12"/>
      <c r="J11654" s="29"/>
      <c r="K11654" s="45"/>
      <c r="L11654" s="45"/>
      <c r="M11654" s="45"/>
    </row>
    <row r="11655" spans="8:13" s="28" customFormat="1" x14ac:dyDescent="0.2">
      <c r="H11655" s="12"/>
      <c r="J11655" s="29"/>
      <c r="K11655" s="45"/>
      <c r="L11655" s="45"/>
      <c r="M11655" s="45"/>
    </row>
    <row r="11656" spans="8:13" s="28" customFormat="1" x14ac:dyDescent="0.2">
      <c r="H11656" s="12"/>
      <c r="J11656" s="29"/>
      <c r="K11656" s="45"/>
      <c r="L11656" s="45"/>
      <c r="M11656" s="45"/>
    </row>
    <row r="11657" spans="8:13" s="28" customFormat="1" x14ac:dyDescent="0.2">
      <c r="H11657" s="12"/>
      <c r="J11657" s="29"/>
      <c r="K11657" s="45"/>
      <c r="L11657" s="45"/>
      <c r="M11657" s="45"/>
    </row>
    <row r="11658" spans="8:13" s="28" customFormat="1" x14ac:dyDescent="0.2">
      <c r="H11658" s="12"/>
      <c r="J11658" s="29"/>
      <c r="K11658" s="45"/>
      <c r="L11658" s="45"/>
      <c r="M11658" s="45"/>
    </row>
    <row r="11659" spans="8:13" s="28" customFormat="1" x14ac:dyDescent="0.2">
      <c r="H11659" s="12"/>
      <c r="J11659" s="29"/>
      <c r="K11659" s="45"/>
      <c r="L11659" s="45"/>
      <c r="M11659" s="45"/>
    </row>
    <row r="11660" spans="8:13" s="28" customFormat="1" x14ac:dyDescent="0.2">
      <c r="H11660" s="12"/>
      <c r="J11660" s="29"/>
      <c r="K11660" s="45"/>
      <c r="L11660" s="45"/>
      <c r="M11660" s="45"/>
    </row>
    <row r="11661" spans="8:13" s="28" customFormat="1" x14ac:dyDescent="0.2">
      <c r="H11661" s="12"/>
      <c r="J11661" s="29"/>
      <c r="K11661" s="45"/>
      <c r="L11661" s="45"/>
      <c r="M11661" s="45"/>
    </row>
    <row r="11662" spans="8:13" s="28" customFormat="1" x14ac:dyDescent="0.2">
      <c r="H11662" s="12"/>
      <c r="J11662" s="29"/>
      <c r="K11662" s="45"/>
      <c r="L11662" s="45"/>
      <c r="M11662" s="45"/>
    </row>
    <row r="11663" spans="8:13" s="28" customFormat="1" x14ac:dyDescent="0.2">
      <c r="H11663" s="12"/>
      <c r="J11663" s="29"/>
      <c r="K11663" s="45"/>
      <c r="L11663" s="45"/>
      <c r="M11663" s="45"/>
    </row>
    <row r="11664" spans="8:13" s="28" customFormat="1" x14ac:dyDescent="0.2">
      <c r="H11664" s="12"/>
      <c r="J11664" s="29"/>
      <c r="K11664" s="45"/>
      <c r="L11664" s="45"/>
      <c r="M11664" s="45"/>
    </row>
    <row r="11665" spans="8:13" s="28" customFormat="1" x14ac:dyDescent="0.2">
      <c r="H11665" s="12"/>
      <c r="J11665" s="29"/>
      <c r="K11665" s="45"/>
      <c r="L11665" s="45"/>
      <c r="M11665" s="45"/>
    </row>
    <row r="11666" spans="8:13" s="28" customFormat="1" x14ac:dyDescent="0.2">
      <c r="H11666" s="12"/>
      <c r="J11666" s="29"/>
      <c r="K11666" s="45"/>
      <c r="L11666" s="45"/>
      <c r="M11666" s="45"/>
    </row>
    <row r="11667" spans="8:13" s="28" customFormat="1" x14ac:dyDescent="0.2">
      <c r="H11667" s="12"/>
      <c r="J11667" s="29"/>
      <c r="K11667" s="45"/>
      <c r="L11667" s="45"/>
      <c r="M11667" s="45"/>
    </row>
    <row r="11668" spans="8:13" s="28" customFormat="1" x14ac:dyDescent="0.2">
      <c r="H11668" s="12"/>
      <c r="J11668" s="29"/>
      <c r="K11668" s="45"/>
      <c r="L11668" s="45"/>
      <c r="M11668" s="45"/>
    </row>
    <row r="11669" spans="8:13" s="28" customFormat="1" x14ac:dyDescent="0.2">
      <c r="H11669" s="12"/>
      <c r="J11669" s="29"/>
      <c r="K11669" s="45"/>
      <c r="L11669" s="45"/>
      <c r="M11669" s="45"/>
    </row>
    <row r="11670" spans="8:13" s="28" customFormat="1" x14ac:dyDescent="0.2">
      <c r="H11670" s="12"/>
      <c r="J11670" s="29"/>
      <c r="K11670" s="45"/>
      <c r="L11670" s="45"/>
      <c r="M11670" s="45"/>
    </row>
    <row r="11671" spans="8:13" s="28" customFormat="1" x14ac:dyDescent="0.2">
      <c r="H11671" s="12"/>
      <c r="J11671" s="29"/>
      <c r="K11671" s="45"/>
      <c r="L11671" s="45"/>
      <c r="M11671" s="45"/>
    </row>
    <row r="11672" spans="8:13" s="28" customFormat="1" x14ac:dyDescent="0.2">
      <c r="H11672" s="12"/>
      <c r="J11672" s="29"/>
      <c r="K11672" s="45"/>
      <c r="L11672" s="45"/>
      <c r="M11672" s="45"/>
    </row>
    <row r="11673" spans="8:13" s="28" customFormat="1" x14ac:dyDescent="0.2">
      <c r="H11673" s="12"/>
      <c r="J11673" s="29"/>
      <c r="K11673" s="45"/>
      <c r="L11673" s="45"/>
      <c r="M11673" s="45"/>
    </row>
    <row r="11674" spans="8:13" s="28" customFormat="1" x14ac:dyDescent="0.2">
      <c r="H11674" s="12"/>
      <c r="J11674" s="29"/>
      <c r="K11674" s="45"/>
      <c r="L11674" s="45"/>
      <c r="M11674" s="45"/>
    </row>
    <row r="11675" spans="8:13" s="28" customFormat="1" x14ac:dyDescent="0.2">
      <c r="H11675" s="12"/>
      <c r="J11675" s="29"/>
      <c r="K11675" s="45"/>
      <c r="L11675" s="45"/>
      <c r="M11675" s="45"/>
    </row>
    <row r="11676" spans="8:13" s="28" customFormat="1" x14ac:dyDescent="0.2">
      <c r="H11676" s="12"/>
      <c r="J11676" s="29"/>
      <c r="K11676" s="45"/>
      <c r="L11676" s="45"/>
      <c r="M11676" s="45"/>
    </row>
    <row r="11677" spans="8:13" s="28" customFormat="1" x14ac:dyDescent="0.2">
      <c r="H11677" s="12"/>
      <c r="J11677" s="29"/>
      <c r="K11677" s="45"/>
      <c r="L11677" s="45"/>
      <c r="M11677" s="45"/>
    </row>
    <row r="11678" spans="8:13" s="28" customFormat="1" x14ac:dyDescent="0.2">
      <c r="H11678" s="12"/>
      <c r="J11678" s="29"/>
      <c r="K11678" s="45"/>
      <c r="L11678" s="45"/>
      <c r="M11678" s="45"/>
    </row>
    <row r="11679" spans="8:13" s="28" customFormat="1" x14ac:dyDescent="0.2">
      <c r="H11679" s="12"/>
      <c r="J11679" s="29"/>
      <c r="K11679" s="45"/>
      <c r="L11679" s="45"/>
      <c r="M11679" s="45"/>
    </row>
    <row r="11680" spans="8:13" s="28" customFormat="1" x14ac:dyDescent="0.2">
      <c r="H11680" s="12"/>
      <c r="J11680" s="29"/>
      <c r="K11680" s="45"/>
      <c r="L11680" s="45"/>
      <c r="M11680" s="45"/>
    </row>
    <row r="11681" spans="8:13" s="28" customFormat="1" x14ac:dyDescent="0.2">
      <c r="H11681" s="12"/>
      <c r="J11681" s="29"/>
      <c r="K11681" s="45"/>
      <c r="L11681" s="45"/>
      <c r="M11681" s="45"/>
    </row>
    <row r="11682" spans="8:13" s="28" customFormat="1" x14ac:dyDescent="0.2">
      <c r="H11682" s="12"/>
      <c r="J11682" s="29"/>
      <c r="K11682" s="45"/>
      <c r="L11682" s="45"/>
      <c r="M11682" s="45"/>
    </row>
    <row r="11683" spans="8:13" s="28" customFormat="1" x14ac:dyDescent="0.2">
      <c r="H11683" s="12"/>
      <c r="J11683" s="29"/>
      <c r="K11683" s="45"/>
      <c r="L11683" s="45"/>
      <c r="M11683" s="45"/>
    </row>
    <row r="11684" spans="8:13" s="28" customFormat="1" x14ac:dyDescent="0.2">
      <c r="H11684" s="12"/>
      <c r="J11684" s="29"/>
      <c r="K11684" s="45"/>
      <c r="L11684" s="45"/>
      <c r="M11684" s="45"/>
    </row>
    <row r="11685" spans="8:13" s="28" customFormat="1" x14ac:dyDescent="0.2">
      <c r="H11685" s="12"/>
      <c r="J11685" s="29"/>
      <c r="K11685" s="45"/>
      <c r="L11685" s="45"/>
      <c r="M11685" s="45"/>
    </row>
    <row r="11686" spans="8:13" s="28" customFormat="1" x14ac:dyDescent="0.2">
      <c r="H11686" s="12"/>
      <c r="J11686" s="29"/>
      <c r="K11686" s="45"/>
      <c r="L11686" s="45"/>
      <c r="M11686" s="45"/>
    </row>
    <row r="11687" spans="8:13" s="28" customFormat="1" x14ac:dyDescent="0.2">
      <c r="H11687" s="12"/>
      <c r="J11687" s="29"/>
      <c r="K11687" s="45"/>
      <c r="L11687" s="45"/>
      <c r="M11687" s="45"/>
    </row>
    <row r="11688" spans="8:13" s="28" customFormat="1" x14ac:dyDescent="0.2">
      <c r="H11688" s="12"/>
      <c r="J11688" s="29"/>
      <c r="K11688" s="45"/>
      <c r="L11688" s="45"/>
      <c r="M11688" s="45"/>
    </row>
    <row r="11689" spans="8:13" s="28" customFormat="1" x14ac:dyDescent="0.2">
      <c r="H11689" s="12"/>
      <c r="J11689" s="29"/>
      <c r="K11689" s="45"/>
      <c r="L11689" s="45"/>
      <c r="M11689" s="45"/>
    </row>
    <row r="11690" spans="8:13" s="28" customFormat="1" x14ac:dyDescent="0.2">
      <c r="H11690" s="12"/>
      <c r="J11690" s="29"/>
      <c r="K11690" s="45"/>
      <c r="L11690" s="45"/>
      <c r="M11690" s="45"/>
    </row>
    <row r="11691" spans="8:13" s="28" customFormat="1" x14ac:dyDescent="0.2">
      <c r="H11691" s="12"/>
      <c r="J11691" s="29"/>
      <c r="K11691" s="45"/>
      <c r="L11691" s="45"/>
      <c r="M11691" s="45"/>
    </row>
    <row r="11692" spans="8:13" s="28" customFormat="1" x14ac:dyDescent="0.2">
      <c r="H11692" s="12"/>
      <c r="J11692" s="29"/>
      <c r="K11692" s="45"/>
      <c r="L11692" s="45"/>
      <c r="M11692" s="45"/>
    </row>
    <row r="11693" spans="8:13" s="28" customFormat="1" x14ac:dyDescent="0.2">
      <c r="H11693" s="12"/>
      <c r="J11693" s="29"/>
      <c r="K11693" s="45"/>
      <c r="L11693" s="45"/>
      <c r="M11693" s="45"/>
    </row>
    <row r="11694" spans="8:13" s="28" customFormat="1" x14ac:dyDescent="0.2">
      <c r="H11694" s="12"/>
      <c r="J11694" s="29"/>
      <c r="K11694" s="45"/>
      <c r="L11694" s="45"/>
      <c r="M11694" s="45"/>
    </row>
    <row r="11695" spans="8:13" s="28" customFormat="1" x14ac:dyDescent="0.2">
      <c r="H11695" s="12"/>
      <c r="J11695" s="29"/>
      <c r="K11695" s="45"/>
      <c r="L11695" s="45"/>
      <c r="M11695" s="45"/>
    </row>
    <row r="11696" spans="8:13" s="28" customFormat="1" x14ac:dyDescent="0.2">
      <c r="H11696" s="12"/>
      <c r="J11696" s="29"/>
      <c r="K11696" s="45"/>
      <c r="L11696" s="45"/>
      <c r="M11696" s="45"/>
    </row>
    <row r="11697" spans="8:13" s="28" customFormat="1" x14ac:dyDescent="0.2">
      <c r="H11697" s="12"/>
      <c r="J11697" s="29"/>
      <c r="K11697" s="45"/>
      <c r="L11697" s="45"/>
      <c r="M11697" s="45"/>
    </row>
    <row r="11698" spans="8:13" s="28" customFormat="1" x14ac:dyDescent="0.2">
      <c r="H11698" s="12"/>
      <c r="J11698" s="29"/>
      <c r="K11698" s="45"/>
      <c r="L11698" s="45"/>
      <c r="M11698" s="45"/>
    </row>
    <row r="11699" spans="8:13" s="28" customFormat="1" x14ac:dyDescent="0.2">
      <c r="H11699" s="12"/>
      <c r="J11699" s="29"/>
      <c r="K11699" s="45"/>
      <c r="L11699" s="45"/>
      <c r="M11699" s="45"/>
    </row>
    <row r="11700" spans="8:13" s="28" customFormat="1" x14ac:dyDescent="0.2">
      <c r="H11700" s="12"/>
      <c r="J11700" s="29"/>
      <c r="K11700" s="45"/>
      <c r="L11700" s="45"/>
      <c r="M11700" s="45"/>
    </row>
    <row r="11701" spans="8:13" s="28" customFormat="1" x14ac:dyDescent="0.2">
      <c r="H11701" s="12"/>
      <c r="J11701" s="29"/>
      <c r="K11701" s="45"/>
      <c r="L11701" s="45"/>
      <c r="M11701" s="45"/>
    </row>
    <row r="11702" spans="8:13" s="28" customFormat="1" x14ac:dyDescent="0.2">
      <c r="H11702" s="12"/>
      <c r="J11702" s="29"/>
      <c r="K11702" s="45"/>
      <c r="L11702" s="45"/>
      <c r="M11702" s="45"/>
    </row>
    <row r="11703" spans="8:13" s="28" customFormat="1" x14ac:dyDescent="0.2">
      <c r="H11703" s="12"/>
      <c r="J11703" s="29"/>
      <c r="K11703" s="45"/>
      <c r="L11703" s="45"/>
      <c r="M11703" s="45"/>
    </row>
    <row r="11704" spans="8:13" s="28" customFormat="1" x14ac:dyDescent="0.2">
      <c r="H11704" s="12"/>
      <c r="J11704" s="29"/>
      <c r="K11704" s="45"/>
      <c r="L11704" s="45"/>
      <c r="M11704" s="45"/>
    </row>
    <row r="11705" spans="8:13" s="28" customFormat="1" x14ac:dyDescent="0.2">
      <c r="H11705" s="12"/>
      <c r="J11705" s="29"/>
      <c r="K11705" s="45"/>
      <c r="L11705" s="45"/>
      <c r="M11705" s="45"/>
    </row>
    <row r="11706" spans="8:13" s="28" customFormat="1" x14ac:dyDescent="0.2">
      <c r="H11706" s="12"/>
      <c r="J11706" s="29"/>
      <c r="K11706" s="45"/>
      <c r="L11706" s="45"/>
      <c r="M11706" s="45"/>
    </row>
    <row r="11707" spans="8:13" s="28" customFormat="1" x14ac:dyDescent="0.2">
      <c r="H11707" s="12"/>
      <c r="J11707" s="29"/>
      <c r="K11707" s="45"/>
      <c r="L11707" s="45"/>
      <c r="M11707" s="45"/>
    </row>
    <row r="11708" spans="8:13" s="28" customFormat="1" x14ac:dyDescent="0.2">
      <c r="H11708" s="12"/>
      <c r="J11708" s="29"/>
      <c r="K11708" s="45"/>
      <c r="L11708" s="45"/>
      <c r="M11708" s="45"/>
    </row>
    <row r="11709" spans="8:13" s="28" customFormat="1" x14ac:dyDescent="0.2">
      <c r="H11709" s="12"/>
      <c r="J11709" s="29"/>
      <c r="K11709" s="45"/>
      <c r="L11709" s="45"/>
      <c r="M11709" s="45"/>
    </row>
    <row r="11710" spans="8:13" s="28" customFormat="1" x14ac:dyDescent="0.2">
      <c r="H11710" s="12"/>
      <c r="J11710" s="29"/>
      <c r="K11710" s="45"/>
      <c r="L11710" s="45"/>
      <c r="M11710" s="45"/>
    </row>
    <row r="11711" spans="8:13" s="28" customFormat="1" x14ac:dyDescent="0.2">
      <c r="H11711" s="12"/>
      <c r="J11711" s="29"/>
      <c r="K11711" s="45"/>
      <c r="L11711" s="45"/>
      <c r="M11711" s="45"/>
    </row>
    <row r="11712" spans="8:13" s="28" customFormat="1" x14ac:dyDescent="0.2">
      <c r="H11712" s="12"/>
      <c r="J11712" s="29"/>
      <c r="K11712" s="45"/>
      <c r="L11712" s="45"/>
      <c r="M11712" s="45"/>
    </row>
    <row r="11713" spans="8:13" s="28" customFormat="1" x14ac:dyDescent="0.2">
      <c r="H11713" s="12"/>
      <c r="J11713" s="29"/>
      <c r="K11713" s="45"/>
      <c r="L11713" s="45"/>
      <c r="M11713" s="45"/>
    </row>
    <row r="11714" spans="8:13" s="28" customFormat="1" x14ac:dyDescent="0.2">
      <c r="H11714" s="12"/>
      <c r="J11714" s="29"/>
      <c r="K11714" s="45"/>
      <c r="L11714" s="45"/>
      <c r="M11714" s="45"/>
    </row>
    <row r="11715" spans="8:13" s="28" customFormat="1" x14ac:dyDescent="0.2">
      <c r="H11715" s="12"/>
      <c r="J11715" s="29"/>
      <c r="K11715" s="45"/>
      <c r="L11715" s="45"/>
      <c r="M11715" s="45"/>
    </row>
    <row r="11716" spans="8:13" s="28" customFormat="1" x14ac:dyDescent="0.2">
      <c r="H11716" s="12"/>
      <c r="J11716" s="29"/>
      <c r="K11716" s="45"/>
      <c r="L11716" s="45"/>
      <c r="M11716" s="45"/>
    </row>
    <row r="11717" spans="8:13" s="28" customFormat="1" x14ac:dyDescent="0.2">
      <c r="H11717" s="12"/>
      <c r="J11717" s="29"/>
      <c r="K11717" s="45"/>
      <c r="L11717" s="45"/>
      <c r="M11717" s="45"/>
    </row>
    <row r="11718" spans="8:13" s="28" customFormat="1" x14ac:dyDescent="0.2">
      <c r="H11718" s="12"/>
      <c r="J11718" s="29"/>
      <c r="K11718" s="45"/>
      <c r="L11718" s="45"/>
      <c r="M11718" s="45"/>
    </row>
    <row r="11719" spans="8:13" s="28" customFormat="1" x14ac:dyDescent="0.2">
      <c r="H11719" s="12"/>
      <c r="J11719" s="29"/>
      <c r="K11719" s="45"/>
      <c r="L11719" s="45"/>
      <c r="M11719" s="45"/>
    </row>
    <row r="11720" spans="8:13" s="28" customFormat="1" x14ac:dyDescent="0.2">
      <c r="H11720" s="12"/>
      <c r="J11720" s="29"/>
      <c r="K11720" s="45"/>
      <c r="L11720" s="45"/>
      <c r="M11720" s="45"/>
    </row>
    <row r="11721" spans="8:13" s="28" customFormat="1" x14ac:dyDescent="0.2">
      <c r="H11721" s="12"/>
      <c r="J11721" s="29"/>
      <c r="K11721" s="45"/>
      <c r="L11721" s="45"/>
      <c r="M11721" s="45"/>
    </row>
    <row r="11722" spans="8:13" s="28" customFormat="1" x14ac:dyDescent="0.2">
      <c r="H11722" s="12"/>
      <c r="J11722" s="29"/>
      <c r="K11722" s="45"/>
      <c r="L11722" s="45"/>
      <c r="M11722" s="45"/>
    </row>
    <row r="11723" spans="8:13" s="28" customFormat="1" x14ac:dyDescent="0.2">
      <c r="H11723" s="12"/>
      <c r="J11723" s="29"/>
      <c r="K11723" s="45"/>
      <c r="L11723" s="45"/>
      <c r="M11723" s="45"/>
    </row>
    <row r="11724" spans="8:13" s="28" customFormat="1" x14ac:dyDescent="0.2">
      <c r="H11724" s="12"/>
      <c r="J11724" s="29"/>
      <c r="K11724" s="45"/>
      <c r="L11724" s="45"/>
      <c r="M11724" s="45"/>
    </row>
    <row r="11725" spans="8:13" s="28" customFormat="1" x14ac:dyDescent="0.2">
      <c r="H11725" s="12"/>
      <c r="J11725" s="29"/>
      <c r="K11725" s="45"/>
      <c r="L11725" s="45"/>
      <c r="M11725" s="45"/>
    </row>
    <row r="11726" spans="8:13" s="28" customFormat="1" x14ac:dyDescent="0.2">
      <c r="H11726" s="12"/>
      <c r="J11726" s="29"/>
      <c r="K11726" s="45"/>
      <c r="L11726" s="45"/>
      <c r="M11726" s="45"/>
    </row>
    <row r="11727" spans="8:13" s="28" customFormat="1" x14ac:dyDescent="0.2">
      <c r="H11727" s="12"/>
      <c r="J11727" s="29"/>
      <c r="K11727" s="45"/>
      <c r="L11727" s="45"/>
      <c r="M11727" s="45"/>
    </row>
    <row r="11728" spans="8:13" s="28" customFormat="1" x14ac:dyDescent="0.2">
      <c r="H11728" s="12"/>
      <c r="J11728" s="29"/>
      <c r="K11728" s="45"/>
      <c r="L11728" s="45"/>
      <c r="M11728" s="45"/>
    </row>
    <row r="11729" spans="8:13" s="28" customFormat="1" x14ac:dyDescent="0.2">
      <c r="H11729" s="12"/>
      <c r="J11729" s="29"/>
      <c r="K11729" s="45"/>
      <c r="L11729" s="45"/>
      <c r="M11729" s="45"/>
    </row>
    <row r="11730" spans="8:13" s="28" customFormat="1" x14ac:dyDescent="0.2">
      <c r="H11730" s="12"/>
      <c r="J11730" s="29"/>
      <c r="K11730" s="45"/>
      <c r="L11730" s="45"/>
      <c r="M11730" s="45"/>
    </row>
    <row r="11731" spans="8:13" s="28" customFormat="1" x14ac:dyDescent="0.2">
      <c r="H11731" s="12"/>
      <c r="J11731" s="29"/>
      <c r="K11731" s="45"/>
      <c r="L11731" s="45"/>
      <c r="M11731" s="45"/>
    </row>
    <row r="11732" spans="8:13" s="28" customFormat="1" x14ac:dyDescent="0.2">
      <c r="H11732" s="12"/>
      <c r="J11732" s="29"/>
      <c r="K11732" s="45"/>
      <c r="L11732" s="45"/>
      <c r="M11732" s="45"/>
    </row>
    <row r="11733" spans="8:13" s="28" customFormat="1" x14ac:dyDescent="0.2">
      <c r="H11733" s="12"/>
      <c r="J11733" s="29"/>
      <c r="K11733" s="45"/>
      <c r="L11733" s="45"/>
      <c r="M11733" s="45"/>
    </row>
    <row r="11734" spans="8:13" s="28" customFormat="1" x14ac:dyDescent="0.2">
      <c r="H11734" s="12"/>
      <c r="J11734" s="29"/>
      <c r="K11734" s="45"/>
      <c r="L11734" s="45"/>
      <c r="M11734" s="45"/>
    </row>
    <row r="11735" spans="8:13" s="28" customFormat="1" x14ac:dyDescent="0.2">
      <c r="H11735" s="12"/>
      <c r="J11735" s="29"/>
      <c r="K11735" s="45"/>
      <c r="L11735" s="45"/>
      <c r="M11735" s="45"/>
    </row>
    <row r="11736" spans="8:13" s="28" customFormat="1" x14ac:dyDescent="0.2">
      <c r="H11736" s="12"/>
      <c r="J11736" s="29"/>
      <c r="K11736" s="45"/>
      <c r="L11736" s="45"/>
      <c r="M11736" s="45"/>
    </row>
    <row r="11737" spans="8:13" s="28" customFormat="1" x14ac:dyDescent="0.2">
      <c r="H11737" s="12"/>
      <c r="J11737" s="29"/>
      <c r="K11737" s="45"/>
      <c r="L11737" s="45"/>
      <c r="M11737" s="45"/>
    </row>
    <row r="11738" spans="8:13" s="28" customFormat="1" x14ac:dyDescent="0.2">
      <c r="H11738" s="12"/>
      <c r="J11738" s="29"/>
      <c r="K11738" s="45"/>
      <c r="L11738" s="45"/>
      <c r="M11738" s="45"/>
    </row>
    <row r="11739" spans="8:13" s="28" customFormat="1" x14ac:dyDescent="0.2">
      <c r="H11739" s="12"/>
      <c r="J11739" s="29"/>
      <c r="K11739" s="45"/>
      <c r="L11739" s="45"/>
      <c r="M11739" s="45"/>
    </row>
    <row r="11740" spans="8:13" s="28" customFormat="1" x14ac:dyDescent="0.2">
      <c r="H11740" s="12"/>
      <c r="J11740" s="29"/>
      <c r="K11740" s="45"/>
      <c r="L11740" s="45"/>
      <c r="M11740" s="45"/>
    </row>
    <row r="11741" spans="8:13" s="28" customFormat="1" x14ac:dyDescent="0.2">
      <c r="H11741" s="12"/>
      <c r="J11741" s="29"/>
      <c r="K11741" s="45"/>
      <c r="L11741" s="45"/>
      <c r="M11741" s="45"/>
    </row>
    <row r="11742" spans="8:13" s="28" customFormat="1" x14ac:dyDescent="0.2">
      <c r="H11742" s="12"/>
      <c r="J11742" s="29"/>
      <c r="K11742" s="45"/>
      <c r="L11742" s="45"/>
      <c r="M11742" s="45"/>
    </row>
    <row r="11743" spans="8:13" s="28" customFormat="1" x14ac:dyDescent="0.2">
      <c r="H11743" s="12"/>
      <c r="J11743" s="29"/>
      <c r="K11743" s="45"/>
      <c r="L11743" s="45"/>
      <c r="M11743" s="45"/>
    </row>
    <row r="11744" spans="8:13" s="28" customFormat="1" x14ac:dyDescent="0.2">
      <c r="H11744" s="12"/>
      <c r="J11744" s="29"/>
      <c r="K11744" s="45"/>
      <c r="L11744" s="45"/>
      <c r="M11744" s="45"/>
    </row>
    <row r="11745" spans="8:13" s="28" customFormat="1" x14ac:dyDescent="0.2">
      <c r="H11745" s="12"/>
      <c r="J11745" s="29"/>
      <c r="K11745" s="45"/>
      <c r="L11745" s="45"/>
      <c r="M11745" s="45"/>
    </row>
    <row r="11746" spans="8:13" s="28" customFormat="1" x14ac:dyDescent="0.2">
      <c r="H11746" s="12"/>
      <c r="J11746" s="29"/>
      <c r="K11746" s="45"/>
      <c r="L11746" s="45"/>
      <c r="M11746" s="45"/>
    </row>
    <row r="11747" spans="8:13" s="28" customFormat="1" x14ac:dyDescent="0.2">
      <c r="H11747" s="12"/>
      <c r="J11747" s="29"/>
      <c r="K11747" s="45"/>
      <c r="L11747" s="45"/>
      <c r="M11747" s="45"/>
    </row>
    <row r="11748" spans="8:13" s="28" customFormat="1" x14ac:dyDescent="0.2">
      <c r="H11748" s="12"/>
      <c r="J11748" s="29"/>
      <c r="K11748" s="45"/>
      <c r="L11748" s="45"/>
      <c r="M11748" s="45"/>
    </row>
    <row r="11749" spans="8:13" s="28" customFormat="1" x14ac:dyDescent="0.2">
      <c r="H11749" s="12"/>
      <c r="J11749" s="29"/>
      <c r="K11749" s="45"/>
      <c r="L11749" s="45"/>
      <c r="M11749" s="45"/>
    </row>
    <row r="11750" spans="8:13" s="28" customFormat="1" x14ac:dyDescent="0.2">
      <c r="H11750" s="12"/>
      <c r="J11750" s="29"/>
      <c r="K11750" s="45"/>
      <c r="L11750" s="45"/>
      <c r="M11750" s="45"/>
    </row>
    <row r="11751" spans="8:13" s="28" customFormat="1" x14ac:dyDescent="0.2">
      <c r="H11751" s="12"/>
      <c r="J11751" s="29"/>
      <c r="K11751" s="45"/>
      <c r="L11751" s="45"/>
      <c r="M11751" s="45"/>
    </row>
    <row r="11752" spans="8:13" s="28" customFormat="1" x14ac:dyDescent="0.2">
      <c r="H11752" s="12"/>
      <c r="J11752" s="29"/>
      <c r="K11752" s="45"/>
      <c r="L11752" s="45"/>
      <c r="M11752" s="45"/>
    </row>
    <row r="11753" spans="8:13" s="28" customFormat="1" x14ac:dyDescent="0.2">
      <c r="H11753" s="12"/>
      <c r="J11753" s="29"/>
      <c r="K11753" s="45"/>
      <c r="L11753" s="45"/>
      <c r="M11753" s="45"/>
    </row>
    <row r="11754" spans="8:13" s="28" customFormat="1" x14ac:dyDescent="0.2">
      <c r="H11754" s="12"/>
      <c r="J11754" s="29"/>
      <c r="K11754" s="45"/>
      <c r="L11754" s="45"/>
      <c r="M11754" s="45"/>
    </row>
    <row r="11755" spans="8:13" s="28" customFormat="1" x14ac:dyDescent="0.2">
      <c r="H11755" s="12"/>
      <c r="J11755" s="29"/>
      <c r="K11755" s="45"/>
      <c r="L11755" s="45"/>
      <c r="M11755" s="45"/>
    </row>
    <row r="11756" spans="8:13" s="28" customFormat="1" x14ac:dyDescent="0.2">
      <c r="H11756" s="12"/>
      <c r="J11756" s="29"/>
      <c r="K11756" s="45"/>
      <c r="L11756" s="45"/>
      <c r="M11756" s="45"/>
    </row>
    <row r="11757" spans="8:13" s="28" customFormat="1" x14ac:dyDescent="0.2">
      <c r="H11757" s="12"/>
      <c r="J11757" s="29"/>
      <c r="K11757" s="45"/>
      <c r="L11757" s="45"/>
      <c r="M11757" s="45"/>
    </row>
    <row r="11758" spans="8:13" s="28" customFormat="1" x14ac:dyDescent="0.2">
      <c r="H11758" s="12"/>
      <c r="J11758" s="29"/>
      <c r="K11758" s="45"/>
      <c r="L11758" s="45"/>
      <c r="M11758" s="45"/>
    </row>
    <row r="11759" spans="8:13" s="28" customFormat="1" x14ac:dyDescent="0.2">
      <c r="H11759" s="12"/>
      <c r="J11759" s="29"/>
      <c r="K11759" s="45"/>
      <c r="L11759" s="45"/>
      <c r="M11759" s="45"/>
    </row>
    <row r="11760" spans="8:13" s="28" customFormat="1" x14ac:dyDescent="0.2">
      <c r="H11760" s="12"/>
      <c r="J11760" s="29"/>
      <c r="K11760" s="45"/>
      <c r="L11760" s="45"/>
      <c r="M11760" s="45"/>
    </row>
    <row r="11761" spans="8:13" s="28" customFormat="1" x14ac:dyDescent="0.2">
      <c r="H11761" s="12"/>
      <c r="J11761" s="29"/>
      <c r="K11761" s="45"/>
      <c r="L11761" s="45"/>
      <c r="M11761" s="45"/>
    </row>
    <row r="11762" spans="8:13" s="28" customFormat="1" x14ac:dyDescent="0.2">
      <c r="H11762" s="12"/>
      <c r="J11762" s="29"/>
      <c r="K11762" s="45"/>
      <c r="L11762" s="45"/>
      <c r="M11762" s="45"/>
    </row>
    <row r="11763" spans="8:13" s="28" customFormat="1" x14ac:dyDescent="0.2">
      <c r="H11763" s="12"/>
      <c r="J11763" s="29"/>
      <c r="K11763" s="45"/>
      <c r="L11763" s="45"/>
      <c r="M11763" s="45"/>
    </row>
    <row r="11764" spans="8:13" s="28" customFormat="1" x14ac:dyDescent="0.2">
      <c r="H11764" s="12"/>
      <c r="J11764" s="29"/>
      <c r="K11764" s="45"/>
      <c r="L11764" s="45"/>
      <c r="M11764" s="45"/>
    </row>
    <row r="11765" spans="8:13" s="28" customFormat="1" x14ac:dyDescent="0.2">
      <c r="H11765" s="12"/>
      <c r="J11765" s="29"/>
      <c r="K11765" s="45"/>
      <c r="L11765" s="45"/>
      <c r="M11765" s="45"/>
    </row>
    <row r="11766" spans="8:13" s="28" customFormat="1" x14ac:dyDescent="0.2">
      <c r="H11766" s="12"/>
      <c r="J11766" s="29"/>
      <c r="K11766" s="45"/>
      <c r="L11766" s="45"/>
      <c r="M11766" s="45"/>
    </row>
    <row r="11767" spans="8:13" s="28" customFormat="1" x14ac:dyDescent="0.2">
      <c r="H11767" s="12"/>
      <c r="J11767" s="29"/>
      <c r="K11767" s="45"/>
      <c r="L11767" s="45"/>
      <c r="M11767" s="45"/>
    </row>
    <row r="11768" spans="8:13" s="28" customFormat="1" x14ac:dyDescent="0.2">
      <c r="H11768" s="12"/>
      <c r="J11768" s="29"/>
      <c r="K11768" s="45"/>
      <c r="L11768" s="45"/>
      <c r="M11768" s="45"/>
    </row>
    <row r="11769" spans="8:13" s="28" customFormat="1" x14ac:dyDescent="0.2">
      <c r="H11769" s="12"/>
      <c r="J11769" s="29"/>
      <c r="K11769" s="45"/>
      <c r="L11769" s="45"/>
      <c r="M11769" s="45"/>
    </row>
    <row r="11770" spans="8:13" s="28" customFormat="1" x14ac:dyDescent="0.2">
      <c r="H11770" s="12"/>
      <c r="J11770" s="29"/>
      <c r="K11770" s="45"/>
      <c r="L11770" s="45"/>
      <c r="M11770" s="45"/>
    </row>
    <row r="11771" spans="8:13" s="28" customFormat="1" x14ac:dyDescent="0.2">
      <c r="H11771" s="12"/>
      <c r="J11771" s="29"/>
      <c r="K11771" s="45"/>
      <c r="L11771" s="45"/>
      <c r="M11771" s="45"/>
    </row>
    <row r="11772" spans="8:13" s="28" customFormat="1" x14ac:dyDescent="0.2">
      <c r="H11772" s="12"/>
      <c r="J11772" s="29"/>
      <c r="K11772" s="45"/>
      <c r="L11772" s="45"/>
      <c r="M11772" s="45"/>
    </row>
    <row r="11773" spans="8:13" s="28" customFormat="1" x14ac:dyDescent="0.2">
      <c r="H11773" s="12"/>
      <c r="J11773" s="29"/>
      <c r="K11773" s="45"/>
      <c r="L11773" s="45"/>
      <c r="M11773" s="45"/>
    </row>
    <row r="11774" spans="8:13" s="28" customFormat="1" x14ac:dyDescent="0.2">
      <c r="H11774" s="12"/>
      <c r="J11774" s="29"/>
      <c r="K11774" s="45"/>
      <c r="L11774" s="45"/>
      <c r="M11774" s="45"/>
    </row>
    <row r="11775" spans="8:13" s="28" customFormat="1" x14ac:dyDescent="0.2">
      <c r="H11775" s="12"/>
      <c r="J11775" s="29"/>
      <c r="K11775" s="45"/>
      <c r="L11775" s="45"/>
      <c r="M11775" s="45"/>
    </row>
    <row r="11776" spans="8:13" s="28" customFormat="1" x14ac:dyDescent="0.2">
      <c r="H11776" s="12"/>
      <c r="J11776" s="29"/>
      <c r="K11776" s="45"/>
      <c r="L11776" s="45"/>
      <c r="M11776" s="45"/>
    </row>
    <row r="11777" spans="8:13" s="28" customFormat="1" x14ac:dyDescent="0.2">
      <c r="H11777" s="12"/>
      <c r="J11777" s="29"/>
      <c r="K11777" s="45"/>
      <c r="L11777" s="45"/>
      <c r="M11777" s="45"/>
    </row>
    <row r="11778" spans="8:13" s="28" customFormat="1" x14ac:dyDescent="0.2">
      <c r="H11778" s="12"/>
      <c r="J11778" s="29"/>
      <c r="K11778" s="45"/>
      <c r="L11778" s="45"/>
      <c r="M11778" s="45"/>
    </row>
    <row r="11779" spans="8:13" s="28" customFormat="1" x14ac:dyDescent="0.2">
      <c r="H11779" s="12"/>
      <c r="J11779" s="29"/>
      <c r="K11779" s="45"/>
      <c r="L11779" s="45"/>
      <c r="M11779" s="45"/>
    </row>
    <row r="11780" spans="8:13" s="28" customFormat="1" x14ac:dyDescent="0.2">
      <c r="H11780" s="12"/>
      <c r="J11780" s="29"/>
      <c r="K11780" s="45"/>
      <c r="L11780" s="45"/>
      <c r="M11780" s="45"/>
    </row>
    <row r="11781" spans="8:13" s="28" customFormat="1" x14ac:dyDescent="0.2">
      <c r="H11781" s="12"/>
      <c r="J11781" s="29"/>
      <c r="K11781" s="45"/>
      <c r="L11781" s="45"/>
      <c r="M11781" s="45"/>
    </row>
    <row r="11782" spans="8:13" s="28" customFormat="1" x14ac:dyDescent="0.2">
      <c r="H11782" s="12"/>
      <c r="J11782" s="29"/>
      <c r="K11782" s="45"/>
      <c r="L11782" s="45"/>
      <c r="M11782" s="45"/>
    </row>
    <row r="11783" spans="8:13" s="28" customFormat="1" x14ac:dyDescent="0.2">
      <c r="H11783" s="12"/>
      <c r="J11783" s="29"/>
      <c r="K11783" s="45"/>
      <c r="L11783" s="45"/>
      <c r="M11783" s="45"/>
    </row>
    <row r="11784" spans="8:13" s="28" customFormat="1" x14ac:dyDescent="0.2">
      <c r="H11784" s="12"/>
      <c r="J11784" s="29"/>
      <c r="K11784" s="45"/>
      <c r="L11784" s="45"/>
      <c r="M11784" s="45"/>
    </row>
    <row r="11785" spans="8:13" s="28" customFormat="1" x14ac:dyDescent="0.2">
      <c r="H11785" s="12"/>
      <c r="J11785" s="29"/>
      <c r="K11785" s="45"/>
      <c r="L11785" s="45"/>
      <c r="M11785" s="45"/>
    </row>
    <row r="11786" spans="8:13" s="28" customFormat="1" x14ac:dyDescent="0.2">
      <c r="H11786" s="12"/>
      <c r="J11786" s="29"/>
      <c r="K11786" s="45"/>
      <c r="L11786" s="45"/>
      <c r="M11786" s="45"/>
    </row>
    <row r="11787" spans="8:13" s="28" customFormat="1" x14ac:dyDescent="0.2">
      <c r="H11787" s="12"/>
      <c r="J11787" s="29"/>
      <c r="K11787" s="45"/>
      <c r="L11787" s="45"/>
      <c r="M11787" s="45"/>
    </row>
    <row r="11788" spans="8:13" s="28" customFormat="1" x14ac:dyDescent="0.2">
      <c r="H11788" s="12"/>
      <c r="J11788" s="29"/>
      <c r="K11788" s="45"/>
      <c r="L11788" s="45"/>
      <c r="M11788" s="45"/>
    </row>
    <row r="11789" spans="8:13" s="28" customFormat="1" x14ac:dyDescent="0.2">
      <c r="H11789" s="12"/>
      <c r="J11789" s="29"/>
      <c r="K11789" s="45"/>
      <c r="L11789" s="45"/>
      <c r="M11789" s="45"/>
    </row>
    <row r="11790" spans="8:13" s="28" customFormat="1" x14ac:dyDescent="0.2">
      <c r="H11790" s="12"/>
      <c r="J11790" s="29"/>
      <c r="K11790" s="45"/>
      <c r="L11790" s="45"/>
      <c r="M11790" s="45"/>
    </row>
    <row r="11791" spans="8:13" s="28" customFormat="1" x14ac:dyDescent="0.2">
      <c r="H11791" s="12"/>
      <c r="J11791" s="29"/>
      <c r="K11791" s="45"/>
      <c r="L11791" s="45"/>
      <c r="M11791" s="45"/>
    </row>
    <row r="11792" spans="8:13" s="28" customFormat="1" x14ac:dyDescent="0.2">
      <c r="H11792" s="12"/>
      <c r="J11792" s="29"/>
      <c r="K11792" s="45"/>
      <c r="L11792" s="45"/>
      <c r="M11792" s="45"/>
    </row>
    <row r="11793" spans="8:13" s="28" customFormat="1" x14ac:dyDescent="0.2">
      <c r="H11793" s="12"/>
      <c r="J11793" s="29"/>
      <c r="K11793" s="45"/>
      <c r="L11793" s="45"/>
      <c r="M11793" s="45"/>
    </row>
    <row r="11794" spans="8:13" s="28" customFormat="1" x14ac:dyDescent="0.2">
      <c r="H11794" s="12"/>
      <c r="J11794" s="29"/>
      <c r="K11794" s="45"/>
      <c r="L11794" s="45"/>
      <c r="M11794" s="45"/>
    </row>
    <row r="11795" spans="8:13" s="28" customFormat="1" x14ac:dyDescent="0.2">
      <c r="H11795" s="12"/>
      <c r="J11795" s="29"/>
      <c r="K11795" s="45"/>
      <c r="L11795" s="45"/>
      <c r="M11795" s="45"/>
    </row>
    <row r="11796" spans="8:13" s="28" customFormat="1" x14ac:dyDescent="0.2">
      <c r="H11796" s="12"/>
      <c r="J11796" s="29"/>
      <c r="K11796" s="45"/>
      <c r="L11796" s="45"/>
      <c r="M11796" s="45"/>
    </row>
    <row r="11797" spans="8:13" s="28" customFormat="1" x14ac:dyDescent="0.2">
      <c r="H11797" s="12"/>
      <c r="J11797" s="29"/>
      <c r="K11797" s="45"/>
      <c r="L11797" s="45"/>
      <c r="M11797" s="45"/>
    </row>
    <row r="11798" spans="8:13" s="28" customFormat="1" x14ac:dyDescent="0.2">
      <c r="H11798" s="12"/>
      <c r="J11798" s="29"/>
      <c r="K11798" s="45"/>
      <c r="L11798" s="45"/>
      <c r="M11798" s="45"/>
    </row>
    <row r="11799" spans="8:13" s="28" customFormat="1" x14ac:dyDescent="0.2">
      <c r="H11799" s="12"/>
      <c r="J11799" s="29"/>
      <c r="K11799" s="45"/>
      <c r="L11799" s="45"/>
      <c r="M11799" s="45"/>
    </row>
    <row r="11800" spans="8:13" s="28" customFormat="1" x14ac:dyDescent="0.2">
      <c r="H11800" s="12"/>
      <c r="J11800" s="29"/>
      <c r="K11800" s="45"/>
      <c r="L11800" s="45"/>
      <c r="M11800" s="45"/>
    </row>
    <row r="11801" spans="8:13" s="28" customFormat="1" x14ac:dyDescent="0.2">
      <c r="H11801" s="12"/>
      <c r="J11801" s="29"/>
      <c r="K11801" s="45"/>
      <c r="L11801" s="45"/>
      <c r="M11801" s="45"/>
    </row>
    <row r="11802" spans="8:13" s="28" customFormat="1" x14ac:dyDescent="0.2">
      <c r="H11802" s="12"/>
      <c r="J11802" s="29"/>
      <c r="K11802" s="45"/>
      <c r="L11802" s="45"/>
      <c r="M11802" s="45"/>
    </row>
    <row r="11803" spans="8:13" s="28" customFormat="1" x14ac:dyDescent="0.2">
      <c r="H11803" s="12"/>
      <c r="J11803" s="29"/>
      <c r="K11803" s="45"/>
      <c r="L11803" s="45"/>
      <c r="M11803" s="45"/>
    </row>
    <row r="11804" spans="8:13" s="28" customFormat="1" x14ac:dyDescent="0.2">
      <c r="H11804" s="12"/>
      <c r="J11804" s="29"/>
      <c r="K11804" s="45"/>
      <c r="L11804" s="45"/>
      <c r="M11804" s="45"/>
    </row>
    <row r="11805" spans="8:13" s="28" customFormat="1" x14ac:dyDescent="0.2">
      <c r="H11805" s="12"/>
      <c r="J11805" s="29"/>
      <c r="K11805" s="45"/>
      <c r="L11805" s="45"/>
      <c r="M11805" s="45"/>
    </row>
    <row r="11806" spans="8:13" s="28" customFormat="1" x14ac:dyDescent="0.2">
      <c r="H11806" s="12"/>
      <c r="J11806" s="29"/>
      <c r="K11806" s="45"/>
      <c r="L11806" s="45"/>
      <c r="M11806" s="45"/>
    </row>
    <row r="11807" spans="8:13" s="28" customFormat="1" x14ac:dyDescent="0.2">
      <c r="H11807" s="12"/>
      <c r="J11807" s="29"/>
      <c r="K11807" s="45"/>
      <c r="L11807" s="45"/>
      <c r="M11807" s="45"/>
    </row>
    <row r="11808" spans="8:13" s="28" customFormat="1" x14ac:dyDescent="0.2">
      <c r="H11808" s="12"/>
      <c r="J11808" s="29"/>
      <c r="K11808" s="45"/>
      <c r="L11808" s="45"/>
      <c r="M11808" s="45"/>
    </row>
    <row r="11809" spans="8:13" s="28" customFormat="1" x14ac:dyDescent="0.2">
      <c r="H11809" s="12"/>
      <c r="J11809" s="29"/>
      <c r="K11809" s="45"/>
      <c r="L11809" s="45"/>
      <c r="M11809" s="45"/>
    </row>
    <row r="11810" spans="8:13" s="28" customFormat="1" x14ac:dyDescent="0.2">
      <c r="H11810" s="12"/>
      <c r="J11810" s="29"/>
      <c r="K11810" s="45"/>
      <c r="L11810" s="45"/>
      <c r="M11810" s="45"/>
    </row>
    <row r="11811" spans="8:13" s="28" customFormat="1" x14ac:dyDescent="0.2">
      <c r="H11811" s="12"/>
      <c r="J11811" s="29"/>
      <c r="K11811" s="45"/>
      <c r="L11811" s="45"/>
      <c r="M11811" s="45"/>
    </row>
    <row r="11812" spans="8:13" s="28" customFormat="1" x14ac:dyDescent="0.2">
      <c r="H11812" s="12"/>
      <c r="J11812" s="29"/>
      <c r="K11812" s="45"/>
      <c r="L11812" s="45"/>
      <c r="M11812" s="45"/>
    </row>
    <row r="11813" spans="8:13" s="28" customFormat="1" x14ac:dyDescent="0.2">
      <c r="H11813" s="12"/>
      <c r="J11813" s="29"/>
      <c r="K11813" s="45"/>
      <c r="L11813" s="45"/>
      <c r="M11813" s="45"/>
    </row>
    <row r="11814" spans="8:13" s="28" customFormat="1" x14ac:dyDescent="0.2">
      <c r="H11814" s="12"/>
      <c r="J11814" s="29"/>
      <c r="K11814" s="45"/>
      <c r="L11814" s="45"/>
      <c r="M11814" s="45"/>
    </row>
    <row r="11815" spans="8:13" s="28" customFormat="1" x14ac:dyDescent="0.2">
      <c r="H11815" s="12"/>
      <c r="J11815" s="29"/>
      <c r="K11815" s="45"/>
      <c r="L11815" s="45"/>
      <c r="M11815" s="45"/>
    </row>
    <row r="11816" spans="8:13" s="28" customFormat="1" x14ac:dyDescent="0.2">
      <c r="H11816" s="12"/>
      <c r="J11816" s="29"/>
      <c r="K11816" s="45"/>
      <c r="L11816" s="45"/>
      <c r="M11816" s="45"/>
    </row>
    <row r="11817" spans="8:13" s="28" customFormat="1" x14ac:dyDescent="0.2">
      <c r="H11817" s="12"/>
      <c r="J11817" s="29"/>
      <c r="K11817" s="45"/>
      <c r="L11817" s="45"/>
      <c r="M11817" s="45"/>
    </row>
    <row r="11818" spans="8:13" s="28" customFormat="1" x14ac:dyDescent="0.2">
      <c r="H11818" s="12"/>
      <c r="J11818" s="29"/>
      <c r="K11818" s="45"/>
      <c r="L11818" s="45"/>
      <c r="M11818" s="45"/>
    </row>
    <row r="11819" spans="8:13" s="28" customFormat="1" x14ac:dyDescent="0.2">
      <c r="H11819" s="12"/>
      <c r="J11819" s="29"/>
      <c r="K11819" s="45"/>
      <c r="L11819" s="45"/>
      <c r="M11819" s="45"/>
    </row>
    <row r="11820" spans="8:13" s="28" customFormat="1" x14ac:dyDescent="0.2">
      <c r="H11820" s="12"/>
      <c r="J11820" s="29"/>
      <c r="K11820" s="45"/>
      <c r="L11820" s="45"/>
      <c r="M11820" s="45"/>
    </row>
    <row r="11821" spans="8:13" s="28" customFormat="1" x14ac:dyDescent="0.2">
      <c r="H11821" s="12"/>
      <c r="J11821" s="29"/>
      <c r="K11821" s="45"/>
      <c r="L11821" s="45"/>
      <c r="M11821" s="45"/>
    </row>
    <row r="11822" spans="8:13" s="28" customFormat="1" x14ac:dyDescent="0.2">
      <c r="H11822" s="12"/>
      <c r="J11822" s="29"/>
      <c r="K11822" s="45"/>
      <c r="L11822" s="45"/>
      <c r="M11822" s="45"/>
    </row>
    <row r="11823" spans="8:13" s="28" customFormat="1" x14ac:dyDescent="0.2">
      <c r="H11823" s="12"/>
      <c r="J11823" s="29"/>
      <c r="K11823" s="45"/>
      <c r="L11823" s="45"/>
      <c r="M11823" s="45"/>
    </row>
    <row r="11824" spans="8:13" s="28" customFormat="1" x14ac:dyDescent="0.2">
      <c r="H11824" s="12"/>
      <c r="J11824" s="29"/>
      <c r="K11824" s="45"/>
      <c r="L11824" s="45"/>
      <c r="M11824" s="45"/>
    </row>
    <row r="11825" spans="8:13" s="28" customFormat="1" x14ac:dyDescent="0.2">
      <c r="H11825" s="12"/>
      <c r="J11825" s="29"/>
      <c r="K11825" s="45"/>
      <c r="L11825" s="45"/>
      <c r="M11825" s="45"/>
    </row>
    <row r="11826" spans="8:13" s="28" customFormat="1" x14ac:dyDescent="0.2">
      <c r="H11826" s="12"/>
      <c r="J11826" s="29"/>
      <c r="K11826" s="45"/>
      <c r="L11826" s="45"/>
      <c r="M11826" s="45"/>
    </row>
    <row r="11827" spans="8:13" s="28" customFormat="1" x14ac:dyDescent="0.2">
      <c r="H11827" s="12"/>
      <c r="J11827" s="29"/>
      <c r="K11827" s="45"/>
      <c r="L11827" s="45"/>
      <c r="M11827" s="45"/>
    </row>
    <row r="11828" spans="8:13" s="28" customFormat="1" x14ac:dyDescent="0.2">
      <c r="H11828" s="12"/>
      <c r="J11828" s="29"/>
      <c r="K11828" s="45"/>
      <c r="L11828" s="45"/>
      <c r="M11828" s="45"/>
    </row>
    <row r="11829" spans="8:13" s="28" customFormat="1" x14ac:dyDescent="0.2">
      <c r="H11829" s="12"/>
      <c r="J11829" s="29"/>
      <c r="K11829" s="45"/>
      <c r="L11829" s="45"/>
      <c r="M11829" s="45"/>
    </row>
    <row r="11830" spans="8:13" s="28" customFormat="1" x14ac:dyDescent="0.2">
      <c r="H11830" s="12"/>
      <c r="J11830" s="29"/>
      <c r="K11830" s="45"/>
      <c r="L11830" s="45"/>
      <c r="M11830" s="45"/>
    </row>
    <row r="11831" spans="8:13" s="28" customFormat="1" x14ac:dyDescent="0.2">
      <c r="H11831" s="12"/>
      <c r="J11831" s="29"/>
      <c r="K11831" s="45"/>
      <c r="L11831" s="45"/>
      <c r="M11831" s="45"/>
    </row>
    <row r="11832" spans="8:13" s="28" customFormat="1" x14ac:dyDescent="0.2">
      <c r="H11832" s="12"/>
      <c r="J11832" s="29"/>
      <c r="K11832" s="45"/>
      <c r="L11832" s="45"/>
      <c r="M11832" s="45"/>
    </row>
    <row r="11833" spans="8:13" s="28" customFormat="1" x14ac:dyDescent="0.2">
      <c r="H11833" s="12"/>
      <c r="J11833" s="29"/>
      <c r="K11833" s="45"/>
      <c r="L11833" s="45"/>
      <c r="M11833" s="45"/>
    </row>
    <row r="11834" spans="8:13" s="28" customFormat="1" x14ac:dyDescent="0.2">
      <c r="H11834" s="12"/>
      <c r="J11834" s="29"/>
      <c r="K11834" s="45"/>
      <c r="L11834" s="45"/>
      <c r="M11834" s="45"/>
    </row>
    <row r="11835" spans="8:13" s="28" customFormat="1" x14ac:dyDescent="0.2">
      <c r="H11835" s="12"/>
      <c r="J11835" s="29"/>
      <c r="K11835" s="45"/>
      <c r="L11835" s="45"/>
      <c r="M11835" s="45"/>
    </row>
    <row r="11836" spans="8:13" s="28" customFormat="1" x14ac:dyDescent="0.2">
      <c r="H11836" s="12"/>
      <c r="J11836" s="29"/>
      <c r="K11836" s="45"/>
      <c r="L11836" s="45"/>
      <c r="M11836" s="45"/>
    </row>
    <row r="11837" spans="8:13" s="28" customFormat="1" x14ac:dyDescent="0.2">
      <c r="H11837" s="12"/>
      <c r="J11837" s="29"/>
      <c r="K11837" s="45"/>
      <c r="L11837" s="45"/>
      <c r="M11837" s="45"/>
    </row>
    <row r="11838" spans="8:13" s="28" customFormat="1" x14ac:dyDescent="0.2">
      <c r="H11838" s="12"/>
      <c r="J11838" s="29"/>
      <c r="K11838" s="45"/>
      <c r="L11838" s="45"/>
      <c r="M11838" s="45"/>
    </row>
    <row r="11839" spans="8:13" s="28" customFormat="1" x14ac:dyDescent="0.2">
      <c r="H11839" s="12"/>
      <c r="J11839" s="29"/>
      <c r="K11839" s="45"/>
      <c r="L11839" s="45"/>
      <c r="M11839" s="45"/>
    </row>
    <row r="11840" spans="8:13" s="28" customFormat="1" x14ac:dyDescent="0.2">
      <c r="H11840" s="12"/>
      <c r="J11840" s="29"/>
      <c r="K11840" s="45"/>
      <c r="L11840" s="45"/>
      <c r="M11840" s="45"/>
    </row>
    <row r="11841" spans="8:13" s="28" customFormat="1" x14ac:dyDescent="0.2">
      <c r="H11841" s="12"/>
      <c r="J11841" s="29"/>
      <c r="K11841" s="45"/>
      <c r="L11841" s="45"/>
      <c r="M11841" s="45"/>
    </row>
    <row r="11842" spans="8:13" s="28" customFormat="1" x14ac:dyDescent="0.2">
      <c r="H11842" s="12"/>
      <c r="J11842" s="29"/>
      <c r="K11842" s="45"/>
      <c r="L11842" s="45"/>
      <c r="M11842" s="45"/>
    </row>
    <row r="11843" spans="8:13" s="28" customFormat="1" x14ac:dyDescent="0.2">
      <c r="H11843" s="12"/>
      <c r="J11843" s="29"/>
      <c r="K11843" s="45"/>
      <c r="L11843" s="45"/>
      <c r="M11843" s="45"/>
    </row>
    <row r="11844" spans="8:13" s="28" customFormat="1" x14ac:dyDescent="0.2">
      <c r="H11844" s="12"/>
      <c r="J11844" s="29"/>
      <c r="K11844" s="45"/>
      <c r="L11844" s="45"/>
      <c r="M11844" s="45"/>
    </row>
    <row r="11845" spans="8:13" s="28" customFormat="1" x14ac:dyDescent="0.2">
      <c r="H11845" s="12"/>
      <c r="J11845" s="29"/>
      <c r="K11845" s="45"/>
      <c r="L11845" s="45"/>
      <c r="M11845" s="45"/>
    </row>
    <row r="11846" spans="8:13" s="28" customFormat="1" x14ac:dyDescent="0.2">
      <c r="H11846" s="12"/>
      <c r="J11846" s="29"/>
      <c r="K11846" s="45"/>
      <c r="L11846" s="45"/>
      <c r="M11846" s="45"/>
    </row>
    <row r="11847" spans="8:13" s="28" customFormat="1" x14ac:dyDescent="0.2">
      <c r="H11847" s="12"/>
      <c r="J11847" s="29"/>
      <c r="K11847" s="45"/>
      <c r="L11847" s="45"/>
      <c r="M11847" s="45"/>
    </row>
    <row r="11848" spans="8:13" s="28" customFormat="1" x14ac:dyDescent="0.2">
      <c r="H11848" s="12"/>
      <c r="J11848" s="29"/>
      <c r="K11848" s="45"/>
      <c r="L11848" s="45"/>
      <c r="M11848" s="45"/>
    </row>
    <row r="11849" spans="8:13" s="28" customFormat="1" x14ac:dyDescent="0.2">
      <c r="H11849" s="12"/>
      <c r="J11849" s="29"/>
      <c r="K11849" s="45"/>
      <c r="L11849" s="45"/>
      <c r="M11849" s="45"/>
    </row>
    <row r="11850" spans="8:13" s="28" customFormat="1" x14ac:dyDescent="0.2">
      <c r="H11850" s="12"/>
      <c r="J11850" s="29"/>
      <c r="K11850" s="45"/>
      <c r="L11850" s="45"/>
      <c r="M11850" s="45"/>
    </row>
    <row r="11851" spans="8:13" s="28" customFormat="1" x14ac:dyDescent="0.2">
      <c r="H11851" s="12"/>
      <c r="J11851" s="29"/>
      <c r="K11851" s="45"/>
      <c r="L11851" s="45"/>
      <c r="M11851" s="45"/>
    </row>
    <row r="11852" spans="8:13" s="28" customFormat="1" x14ac:dyDescent="0.2">
      <c r="H11852" s="12"/>
      <c r="J11852" s="29"/>
      <c r="K11852" s="45"/>
      <c r="L11852" s="45"/>
      <c r="M11852" s="45"/>
    </row>
    <row r="11853" spans="8:13" s="28" customFormat="1" x14ac:dyDescent="0.2">
      <c r="H11853" s="12"/>
      <c r="J11853" s="29"/>
      <c r="K11853" s="45"/>
      <c r="L11853" s="45"/>
      <c r="M11853" s="45"/>
    </row>
    <row r="11854" spans="8:13" s="28" customFormat="1" x14ac:dyDescent="0.2">
      <c r="H11854" s="12"/>
      <c r="J11854" s="29"/>
      <c r="K11854" s="45"/>
      <c r="L11854" s="45"/>
      <c r="M11854" s="45"/>
    </row>
    <row r="11855" spans="8:13" s="28" customFormat="1" x14ac:dyDescent="0.2">
      <c r="H11855" s="12"/>
      <c r="J11855" s="29"/>
      <c r="K11855" s="45"/>
      <c r="L11855" s="45"/>
      <c r="M11855" s="45"/>
    </row>
    <row r="11856" spans="8:13" s="28" customFormat="1" x14ac:dyDescent="0.2">
      <c r="H11856" s="12"/>
      <c r="J11856" s="29"/>
      <c r="K11856" s="45"/>
      <c r="L11856" s="45"/>
      <c r="M11856" s="45"/>
    </row>
    <row r="11857" spans="8:13" s="28" customFormat="1" x14ac:dyDescent="0.2">
      <c r="H11857" s="12"/>
      <c r="J11857" s="29"/>
      <c r="K11857" s="45"/>
      <c r="L11857" s="45"/>
      <c r="M11857" s="45"/>
    </row>
    <row r="11858" spans="8:13" s="28" customFormat="1" x14ac:dyDescent="0.2">
      <c r="H11858" s="12"/>
      <c r="J11858" s="29"/>
      <c r="K11858" s="45"/>
      <c r="L11858" s="45"/>
      <c r="M11858" s="45"/>
    </row>
    <row r="11859" spans="8:13" s="28" customFormat="1" x14ac:dyDescent="0.2">
      <c r="H11859" s="12"/>
      <c r="J11859" s="29"/>
      <c r="K11859" s="45"/>
      <c r="L11859" s="45"/>
      <c r="M11859" s="45"/>
    </row>
    <row r="11860" spans="8:13" s="28" customFormat="1" x14ac:dyDescent="0.2">
      <c r="H11860" s="12"/>
      <c r="J11860" s="29"/>
      <c r="K11860" s="45"/>
      <c r="L11860" s="45"/>
      <c r="M11860" s="45"/>
    </row>
    <row r="11861" spans="8:13" s="28" customFormat="1" x14ac:dyDescent="0.2">
      <c r="H11861" s="12"/>
      <c r="J11861" s="29"/>
      <c r="K11861" s="45"/>
      <c r="L11861" s="45"/>
      <c r="M11861" s="45"/>
    </row>
    <row r="11862" spans="8:13" s="28" customFormat="1" x14ac:dyDescent="0.2">
      <c r="H11862" s="12"/>
      <c r="J11862" s="29"/>
      <c r="K11862" s="45"/>
      <c r="L11862" s="45"/>
      <c r="M11862" s="45"/>
    </row>
    <row r="11863" spans="8:13" s="28" customFormat="1" x14ac:dyDescent="0.2">
      <c r="H11863" s="12"/>
      <c r="J11863" s="29"/>
      <c r="K11863" s="45"/>
      <c r="L11863" s="45"/>
      <c r="M11863" s="45"/>
    </row>
    <row r="11864" spans="8:13" s="28" customFormat="1" x14ac:dyDescent="0.2">
      <c r="H11864" s="12"/>
      <c r="J11864" s="29"/>
      <c r="K11864" s="45"/>
      <c r="L11864" s="45"/>
      <c r="M11864" s="45"/>
    </row>
    <row r="11865" spans="8:13" s="28" customFormat="1" x14ac:dyDescent="0.2">
      <c r="H11865" s="12"/>
      <c r="J11865" s="29"/>
      <c r="K11865" s="45"/>
      <c r="L11865" s="45"/>
      <c r="M11865" s="45"/>
    </row>
    <row r="11866" spans="8:13" s="28" customFormat="1" x14ac:dyDescent="0.2">
      <c r="H11866" s="12"/>
      <c r="J11866" s="29"/>
      <c r="K11866" s="45"/>
      <c r="L11866" s="45"/>
      <c r="M11866" s="45"/>
    </row>
    <row r="11867" spans="8:13" s="28" customFormat="1" x14ac:dyDescent="0.2">
      <c r="H11867" s="12"/>
      <c r="J11867" s="29"/>
      <c r="K11867" s="45"/>
      <c r="L11867" s="45"/>
      <c r="M11867" s="45"/>
    </row>
    <row r="11868" spans="8:13" s="28" customFormat="1" x14ac:dyDescent="0.2">
      <c r="H11868" s="12"/>
      <c r="J11868" s="29"/>
      <c r="K11868" s="45"/>
      <c r="L11868" s="45"/>
      <c r="M11868" s="45"/>
    </row>
    <row r="11869" spans="8:13" s="28" customFormat="1" x14ac:dyDescent="0.2">
      <c r="H11869" s="12"/>
      <c r="J11869" s="29"/>
      <c r="K11869" s="45"/>
      <c r="L11869" s="45"/>
      <c r="M11869" s="45"/>
    </row>
    <row r="11870" spans="8:13" s="28" customFormat="1" x14ac:dyDescent="0.2">
      <c r="H11870" s="12"/>
      <c r="J11870" s="29"/>
      <c r="K11870" s="45"/>
      <c r="L11870" s="45"/>
      <c r="M11870" s="45"/>
    </row>
    <row r="11871" spans="8:13" s="28" customFormat="1" x14ac:dyDescent="0.2">
      <c r="H11871" s="12"/>
      <c r="J11871" s="29"/>
      <c r="K11871" s="45"/>
      <c r="L11871" s="45"/>
      <c r="M11871" s="45"/>
    </row>
    <row r="11872" spans="8:13" s="28" customFormat="1" x14ac:dyDescent="0.2">
      <c r="H11872" s="12"/>
      <c r="J11872" s="29"/>
      <c r="K11872" s="45"/>
      <c r="L11872" s="45"/>
      <c r="M11872" s="45"/>
    </row>
    <row r="11873" spans="8:13" s="28" customFormat="1" x14ac:dyDescent="0.2">
      <c r="H11873" s="12"/>
      <c r="J11873" s="29"/>
      <c r="K11873" s="45"/>
      <c r="L11873" s="45"/>
      <c r="M11873" s="45"/>
    </row>
    <row r="11874" spans="8:13" s="28" customFormat="1" x14ac:dyDescent="0.2">
      <c r="H11874" s="12"/>
      <c r="J11874" s="29"/>
      <c r="K11874" s="45"/>
      <c r="L11874" s="45"/>
      <c r="M11874" s="45"/>
    </row>
    <row r="11875" spans="8:13" s="28" customFormat="1" x14ac:dyDescent="0.2">
      <c r="H11875" s="12"/>
      <c r="J11875" s="29"/>
      <c r="K11875" s="45"/>
      <c r="L11875" s="45"/>
      <c r="M11875" s="45"/>
    </row>
    <row r="11876" spans="8:13" s="28" customFormat="1" x14ac:dyDescent="0.2">
      <c r="H11876" s="12"/>
      <c r="J11876" s="29"/>
      <c r="K11876" s="45"/>
      <c r="L11876" s="45"/>
      <c r="M11876" s="45"/>
    </row>
    <row r="11877" spans="8:13" s="28" customFormat="1" x14ac:dyDescent="0.2">
      <c r="H11877" s="12"/>
      <c r="J11877" s="29"/>
      <c r="K11877" s="45"/>
      <c r="L11877" s="45"/>
      <c r="M11877" s="45"/>
    </row>
    <row r="11878" spans="8:13" s="28" customFormat="1" x14ac:dyDescent="0.2">
      <c r="H11878" s="12"/>
      <c r="J11878" s="29"/>
      <c r="K11878" s="45"/>
      <c r="L11878" s="45"/>
      <c r="M11878" s="45"/>
    </row>
    <row r="11879" spans="8:13" s="28" customFormat="1" x14ac:dyDescent="0.2">
      <c r="H11879" s="12"/>
      <c r="J11879" s="29"/>
      <c r="K11879" s="45"/>
      <c r="L11879" s="45"/>
      <c r="M11879" s="45"/>
    </row>
    <row r="11880" spans="8:13" s="28" customFormat="1" x14ac:dyDescent="0.2">
      <c r="H11880" s="12"/>
      <c r="J11880" s="29"/>
      <c r="K11880" s="45"/>
      <c r="L11880" s="45"/>
      <c r="M11880" s="45"/>
    </row>
    <row r="11881" spans="8:13" s="28" customFormat="1" x14ac:dyDescent="0.2">
      <c r="H11881" s="12"/>
      <c r="J11881" s="29"/>
      <c r="K11881" s="45"/>
      <c r="L11881" s="45"/>
      <c r="M11881" s="45"/>
    </row>
    <row r="11882" spans="8:13" s="28" customFormat="1" x14ac:dyDescent="0.2">
      <c r="H11882" s="12"/>
      <c r="J11882" s="29"/>
      <c r="K11882" s="45"/>
      <c r="L11882" s="45"/>
      <c r="M11882" s="45"/>
    </row>
    <row r="11883" spans="8:13" s="28" customFormat="1" x14ac:dyDescent="0.2">
      <c r="H11883" s="12"/>
      <c r="J11883" s="29"/>
      <c r="K11883" s="45"/>
      <c r="L11883" s="45"/>
      <c r="M11883" s="45"/>
    </row>
    <row r="11884" spans="8:13" s="28" customFormat="1" x14ac:dyDescent="0.2">
      <c r="H11884" s="12"/>
      <c r="J11884" s="29"/>
      <c r="K11884" s="45"/>
      <c r="L11884" s="45"/>
      <c r="M11884" s="45"/>
    </row>
    <row r="11885" spans="8:13" s="28" customFormat="1" x14ac:dyDescent="0.2">
      <c r="H11885" s="12"/>
      <c r="J11885" s="29"/>
      <c r="K11885" s="45"/>
      <c r="L11885" s="45"/>
      <c r="M11885" s="45"/>
    </row>
    <row r="11886" spans="8:13" s="28" customFormat="1" x14ac:dyDescent="0.2">
      <c r="H11886" s="12"/>
      <c r="J11886" s="29"/>
      <c r="K11886" s="45"/>
      <c r="L11886" s="45"/>
      <c r="M11886" s="45"/>
    </row>
    <row r="11887" spans="8:13" s="28" customFormat="1" x14ac:dyDescent="0.2">
      <c r="H11887" s="12"/>
      <c r="J11887" s="29"/>
      <c r="K11887" s="45"/>
      <c r="L11887" s="45"/>
      <c r="M11887" s="45"/>
    </row>
    <row r="11888" spans="8:13" s="28" customFormat="1" x14ac:dyDescent="0.2">
      <c r="H11888" s="12"/>
      <c r="J11888" s="29"/>
      <c r="K11888" s="45"/>
      <c r="L11888" s="45"/>
      <c r="M11888" s="45"/>
    </row>
    <row r="11889" spans="8:13" s="28" customFormat="1" x14ac:dyDescent="0.2">
      <c r="H11889" s="12"/>
      <c r="J11889" s="29"/>
      <c r="K11889" s="45"/>
      <c r="L11889" s="45"/>
      <c r="M11889" s="45"/>
    </row>
    <row r="11890" spans="8:13" s="28" customFormat="1" x14ac:dyDescent="0.2">
      <c r="H11890" s="12"/>
      <c r="J11890" s="29"/>
      <c r="K11890" s="45"/>
      <c r="L11890" s="45"/>
      <c r="M11890" s="45"/>
    </row>
    <row r="11891" spans="8:13" s="28" customFormat="1" x14ac:dyDescent="0.2">
      <c r="H11891" s="12"/>
      <c r="J11891" s="29"/>
      <c r="K11891" s="45"/>
      <c r="L11891" s="45"/>
      <c r="M11891" s="45"/>
    </row>
    <row r="11892" spans="8:13" s="28" customFormat="1" x14ac:dyDescent="0.2">
      <c r="H11892" s="12"/>
      <c r="J11892" s="29"/>
      <c r="K11892" s="45"/>
      <c r="L11892" s="45"/>
      <c r="M11892" s="45"/>
    </row>
    <row r="11893" spans="8:13" s="28" customFormat="1" x14ac:dyDescent="0.2">
      <c r="H11893" s="12"/>
      <c r="J11893" s="29"/>
      <c r="K11893" s="45"/>
      <c r="L11893" s="45"/>
      <c r="M11893" s="45"/>
    </row>
    <row r="11894" spans="8:13" s="28" customFormat="1" x14ac:dyDescent="0.2">
      <c r="H11894" s="12"/>
      <c r="J11894" s="29"/>
      <c r="K11894" s="45"/>
      <c r="L11894" s="45"/>
      <c r="M11894" s="45"/>
    </row>
    <row r="11895" spans="8:13" s="28" customFormat="1" x14ac:dyDescent="0.2">
      <c r="H11895" s="12"/>
      <c r="J11895" s="29"/>
      <c r="K11895" s="45"/>
      <c r="L11895" s="45"/>
      <c r="M11895" s="45"/>
    </row>
    <row r="11896" spans="8:13" s="28" customFormat="1" x14ac:dyDescent="0.2">
      <c r="H11896" s="12"/>
      <c r="J11896" s="29"/>
      <c r="K11896" s="45"/>
      <c r="L11896" s="45"/>
      <c r="M11896" s="45"/>
    </row>
    <row r="11897" spans="8:13" s="28" customFormat="1" x14ac:dyDescent="0.2">
      <c r="H11897" s="12"/>
      <c r="J11897" s="29"/>
      <c r="K11897" s="45"/>
      <c r="L11897" s="45"/>
      <c r="M11897" s="45"/>
    </row>
    <row r="11898" spans="8:13" s="28" customFormat="1" x14ac:dyDescent="0.2">
      <c r="H11898" s="12"/>
      <c r="J11898" s="29"/>
      <c r="K11898" s="45"/>
      <c r="L11898" s="45"/>
      <c r="M11898" s="45"/>
    </row>
    <row r="11899" spans="8:13" s="28" customFormat="1" x14ac:dyDescent="0.2">
      <c r="H11899" s="12"/>
      <c r="J11899" s="29"/>
      <c r="K11899" s="45"/>
      <c r="L11899" s="45"/>
      <c r="M11899" s="45"/>
    </row>
    <row r="11900" spans="8:13" s="28" customFormat="1" x14ac:dyDescent="0.2">
      <c r="H11900" s="12"/>
      <c r="J11900" s="29"/>
      <c r="K11900" s="45"/>
      <c r="L11900" s="45"/>
      <c r="M11900" s="45"/>
    </row>
    <row r="11901" spans="8:13" s="28" customFormat="1" x14ac:dyDescent="0.2">
      <c r="H11901" s="12"/>
      <c r="J11901" s="29"/>
      <c r="K11901" s="45"/>
      <c r="L11901" s="45"/>
      <c r="M11901" s="45"/>
    </row>
    <row r="11902" spans="8:13" s="28" customFormat="1" x14ac:dyDescent="0.2">
      <c r="H11902" s="12"/>
      <c r="J11902" s="29"/>
      <c r="K11902" s="45"/>
      <c r="L11902" s="45"/>
      <c r="M11902" s="45"/>
    </row>
    <row r="11903" spans="8:13" s="28" customFormat="1" x14ac:dyDescent="0.2">
      <c r="H11903" s="12"/>
      <c r="J11903" s="29"/>
      <c r="K11903" s="45"/>
      <c r="L11903" s="45"/>
      <c r="M11903" s="45"/>
    </row>
    <row r="11904" spans="8:13" s="28" customFormat="1" x14ac:dyDescent="0.2">
      <c r="H11904" s="12"/>
      <c r="J11904" s="29"/>
      <c r="K11904" s="45"/>
      <c r="L11904" s="45"/>
      <c r="M11904" s="45"/>
    </row>
    <row r="11905" spans="8:13" s="28" customFormat="1" x14ac:dyDescent="0.2">
      <c r="H11905" s="12"/>
      <c r="J11905" s="29"/>
      <c r="K11905" s="45"/>
      <c r="L11905" s="45"/>
      <c r="M11905" s="45"/>
    </row>
    <row r="11906" spans="8:13" s="28" customFormat="1" x14ac:dyDescent="0.2">
      <c r="H11906" s="12"/>
      <c r="J11906" s="29"/>
      <c r="K11906" s="45"/>
      <c r="L11906" s="45"/>
      <c r="M11906" s="45"/>
    </row>
    <row r="11907" spans="8:13" s="28" customFormat="1" x14ac:dyDescent="0.2">
      <c r="H11907" s="12"/>
      <c r="J11907" s="29"/>
      <c r="K11907" s="45"/>
      <c r="L11907" s="45"/>
      <c r="M11907" s="45"/>
    </row>
    <row r="11908" spans="8:13" s="28" customFormat="1" x14ac:dyDescent="0.2">
      <c r="H11908" s="12"/>
      <c r="J11908" s="29"/>
      <c r="K11908" s="45"/>
      <c r="L11908" s="45"/>
      <c r="M11908" s="45"/>
    </row>
    <row r="11909" spans="8:13" s="28" customFormat="1" x14ac:dyDescent="0.2">
      <c r="H11909" s="12"/>
      <c r="J11909" s="29"/>
      <c r="K11909" s="45"/>
      <c r="L11909" s="45"/>
      <c r="M11909" s="45"/>
    </row>
    <row r="11910" spans="8:13" s="28" customFormat="1" x14ac:dyDescent="0.2">
      <c r="H11910" s="12"/>
      <c r="J11910" s="29"/>
      <c r="K11910" s="45"/>
      <c r="L11910" s="45"/>
      <c r="M11910" s="45"/>
    </row>
    <row r="11911" spans="8:13" s="28" customFormat="1" x14ac:dyDescent="0.2">
      <c r="H11911" s="12"/>
      <c r="J11911" s="29"/>
      <c r="K11911" s="45"/>
      <c r="L11911" s="45"/>
      <c r="M11911" s="45"/>
    </row>
    <row r="11912" spans="8:13" s="28" customFormat="1" x14ac:dyDescent="0.2">
      <c r="H11912" s="12"/>
      <c r="J11912" s="29"/>
      <c r="K11912" s="45"/>
      <c r="L11912" s="45"/>
      <c r="M11912" s="45"/>
    </row>
    <row r="11913" spans="8:13" s="28" customFormat="1" x14ac:dyDescent="0.2">
      <c r="H11913" s="12"/>
      <c r="J11913" s="29"/>
      <c r="K11913" s="45"/>
      <c r="L11913" s="45"/>
      <c r="M11913" s="45"/>
    </row>
    <row r="11914" spans="8:13" s="28" customFormat="1" x14ac:dyDescent="0.2">
      <c r="H11914" s="12"/>
      <c r="J11914" s="29"/>
      <c r="K11914" s="45"/>
      <c r="L11914" s="45"/>
      <c r="M11914" s="45"/>
    </row>
    <row r="11915" spans="8:13" s="28" customFormat="1" x14ac:dyDescent="0.2">
      <c r="H11915" s="12"/>
      <c r="J11915" s="29"/>
      <c r="K11915" s="45"/>
      <c r="L11915" s="45"/>
      <c r="M11915" s="45"/>
    </row>
    <row r="11916" spans="8:13" s="28" customFormat="1" x14ac:dyDescent="0.2">
      <c r="H11916" s="12"/>
      <c r="J11916" s="29"/>
      <c r="K11916" s="45"/>
      <c r="L11916" s="45"/>
      <c r="M11916" s="45"/>
    </row>
    <row r="11917" spans="8:13" s="28" customFormat="1" x14ac:dyDescent="0.2">
      <c r="H11917" s="12"/>
      <c r="J11917" s="29"/>
      <c r="K11917" s="45"/>
      <c r="L11917" s="45"/>
      <c r="M11917" s="45"/>
    </row>
    <row r="11918" spans="8:13" s="28" customFormat="1" x14ac:dyDescent="0.2">
      <c r="H11918" s="12"/>
      <c r="J11918" s="29"/>
      <c r="K11918" s="45"/>
      <c r="L11918" s="45"/>
      <c r="M11918" s="45"/>
    </row>
    <row r="11919" spans="8:13" s="28" customFormat="1" x14ac:dyDescent="0.2">
      <c r="H11919" s="12"/>
      <c r="J11919" s="29"/>
      <c r="K11919" s="45"/>
      <c r="L11919" s="45"/>
      <c r="M11919" s="45"/>
    </row>
    <row r="11920" spans="8:13" s="28" customFormat="1" x14ac:dyDescent="0.2">
      <c r="H11920" s="12"/>
      <c r="J11920" s="29"/>
      <c r="K11920" s="45"/>
      <c r="L11920" s="45"/>
      <c r="M11920" s="45"/>
    </row>
    <row r="11921" spans="8:13" s="28" customFormat="1" x14ac:dyDescent="0.2">
      <c r="H11921" s="12"/>
      <c r="J11921" s="29"/>
      <c r="K11921" s="45"/>
      <c r="L11921" s="45"/>
      <c r="M11921" s="45"/>
    </row>
    <row r="11922" spans="8:13" s="28" customFormat="1" x14ac:dyDescent="0.2">
      <c r="H11922" s="12"/>
      <c r="J11922" s="29"/>
      <c r="K11922" s="45"/>
      <c r="L11922" s="45"/>
      <c r="M11922" s="45"/>
    </row>
    <row r="11923" spans="8:13" s="28" customFormat="1" x14ac:dyDescent="0.2">
      <c r="H11923" s="12"/>
      <c r="J11923" s="29"/>
      <c r="K11923" s="45"/>
      <c r="L11923" s="45"/>
      <c r="M11923" s="45"/>
    </row>
    <row r="11924" spans="8:13" s="28" customFormat="1" x14ac:dyDescent="0.2">
      <c r="H11924" s="12"/>
      <c r="J11924" s="29"/>
      <c r="K11924" s="45"/>
      <c r="L11924" s="45"/>
      <c r="M11924" s="45"/>
    </row>
    <row r="11925" spans="8:13" s="28" customFormat="1" x14ac:dyDescent="0.2">
      <c r="H11925" s="12"/>
      <c r="J11925" s="29"/>
      <c r="K11925" s="45"/>
      <c r="L11925" s="45"/>
      <c r="M11925" s="45"/>
    </row>
    <row r="11926" spans="8:13" s="28" customFormat="1" x14ac:dyDescent="0.2">
      <c r="H11926" s="12"/>
      <c r="J11926" s="29"/>
      <c r="K11926" s="45"/>
      <c r="L11926" s="45"/>
      <c r="M11926" s="45"/>
    </row>
    <row r="11927" spans="8:13" s="28" customFormat="1" x14ac:dyDescent="0.2">
      <c r="H11927" s="12"/>
      <c r="J11927" s="29"/>
      <c r="K11927" s="45"/>
      <c r="L11927" s="45"/>
      <c r="M11927" s="45"/>
    </row>
    <row r="11928" spans="8:13" s="28" customFormat="1" x14ac:dyDescent="0.2">
      <c r="H11928" s="12"/>
      <c r="J11928" s="29"/>
      <c r="K11928" s="45"/>
      <c r="L11928" s="45"/>
      <c r="M11928" s="45"/>
    </row>
    <row r="11929" spans="8:13" s="28" customFormat="1" x14ac:dyDescent="0.2">
      <c r="H11929" s="12"/>
      <c r="J11929" s="29"/>
      <c r="K11929" s="45"/>
      <c r="L11929" s="45"/>
      <c r="M11929" s="45"/>
    </row>
    <row r="11930" spans="8:13" s="28" customFormat="1" x14ac:dyDescent="0.2">
      <c r="H11930" s="12"/>
      <c r="J11930" s="29"/>
      <c r="K11930" s="45"/>
      <c r="L11930" s="45"/>
      <c r="M11930" s="45"/>
    </row>
    <row r="11931" spans="8:13" s="28" customFormat="1" x14ac:dyDescent="0.2">
      <c r="H11931" s="12"/>
      <c r="J11931" s="29"/>
      <c r="K11931" s="45"/>
      <c r="L11931" s="45"/>
      <c r="M11931" s="45"/>
    </row>
    <row r="11932" spans="8:13" s="28" customFormat="1" x14ac:dyDescent="0.2">
      <c r="H11932" s="12"/>
      <c r="J11932" s="29"/>
      <c r="K11932" s="45"/>
      <c r="L11932" s="45"/>
      <c r="M11932" s="45"/>
    </row>
    <row r="11933" spans="8:13" s="28" customFormat="1" x14ac:dyDescent="0.2">
      <c r="H11933" s="12"/>
      <c r="J11933" s="29"/>
      <c r="K11933" s="45"/>
      <c r="L11933" s="45"/>
      <c r="M11933" s="45"/>
    </row>
    <row r="11934" spans="8:13" s="28" customFormat="1" x14ac:dyDescent="0.2">
      <c r="H11934" s="12"/>
      <c r="J11934" s="29"/>
      <c r="K11934" s="45"/>
      <c r="L11934" s="45"/>
      <c r="M11934" s="45"/>
    </row>
    <row r="11935" spans="8:13" s="28" customFormat="1" x14ac:dyDescent="0.2">
      <c r="H11935" s="12"/>
      <c r="J11935" s="29"/>
      <c r="K11935" s="45"/>
      <c r="L11935" s="45"/>
      <c r="M11935" s="45"/>
    </row>
    <row r="11936" spans="8:13" s="28" customFormat="1" x14ac:dyDescent="0.2">
      <c r="H11936" s="12"/>
      <c r="J11936" s="29"/>
      <c r="K11936" s="45"/>
      <c r="L11936" s="45"/>
      <c r="M11936" s="45"/>
    </row>
    <row r="11937" spans="8:13" s="28" customFormat="1" x14ac:dyDescent="0.2">
      <c r="H11937" s="12"/>
      <c r="J11937" s="29"/>
      <c r="K11937" s="45"/>
      <c r="L11937" s="45"/>
      <c r="M11937" s="45"/>
    </row>
    <row r="11938" spans="8:13" s="28" customFormat="1" x14ac:dyDescent="0.2">
      <c r="H11938" s="12"/>
      <c r="J11938" s="29"/>
      <c r="K11938" s="45"/>
      <c r="L11938" s="45"/>
      <c r="M11938" s="45"/>
    </row>
    <row r="11939" spans="8:13" s="28" customFormat="1" x14ac:dyDescent="0.2">
      <c r="H11939" s="12"/>
      <c r="J11939" s="29"/>
      <c r="K11939" s="45"/>
      <c r="L11939" s="45"/>
      <c r="M11939" s="45"/>
    </row>
    <row r="11940" spans="8:13" s="28" customFormat="1" x14ac:dyDescent="0.2">
      <c r="H11940" s="12"/>
      <c r="J11940" s="29"/>
      <c r="K11940" s="45"/>
      <c r="L11940" s="45"/>
      <c r="M11940" s="45"/>
    </row>
    <row r="11941" spans="8:13" s="28" customFormat="1" x14ac:dyDescent="0.2">
      <c r="H11941" s="12"/>
      <c r="J11941" s="29"/>
      <c r="K11941" s="45"/>
      <c r="L11941" s="45"/>
      <c r="M11941" s="45"/>
    </row>
    <row r="11942" spans="8:13" s="28" customFormat="1" x14ac:dyDescent="0.2">
      <c r="H11942" s="12"/>
      <c r="J11942" s="29"/>
      <c r="K11942" s="45"/>
      <c r="L11942" s="45"/>
      <c r="M11942" s="45"/>
    </row>
    <row r="11943" spans="8:13" s="28" customFormat="1" x14ac:dyDescent="0.2">
      <c r="H11943" s="12"/>
      <c r="J11943" s="29"/>
      <c r="K11943" s="45"/>
      <c r="L11943" s="45"/>
      <c r="M11943" s="45"/>
    </row>
    <row r="11944" spans="8:13" s="28" customFormat="1" x14ac:dyDescent="0.2">
      <c r="H11944" s="12"/>
      <c r="J11944" s="29"/>
      <c r="K11944" s="45"/>
      <c r="L11944" s="45"/>
      <c r="M11944" s="45"/>
    </row>
    <row r="11945" spans="8:13" s="28" customFormat="1" x14ac:dyDescent="0.2">
      <c r="H11945" s="12"/>
      <c r="J11945" s="29"/>
      <c r="K11945" s="45"/>
      <c r="L11945" s="45"/>
      <c r="M11945" s="45"/>
    </row>
    <row r="11946" spans="8:13" s="28" customFormat="1" x14ac:dyDescent="0.2">
      <c r="H11946" s="12"/>
      <c r="J11946" s="29"/>
      <c r="K11946" s="45"/>
      <c r="L11946" s="45"/>
      <c r="M11946" s="45"/>
    </row>
    <row r="11947" spans="8:13" s="28" customFormat="1" x14ac:dyDescent="0.2">
      <c r="H11947" s="12"/>
      <c r="J11947" s="29"/>
      <c r="K11947" s="45"/>
      <c r="L11947" s="45"/>
      <c r="M11947" s="45"/>
    </row>
    <row r="11948" spans="8:13" s="28" customFormat="1" x14ac:dyDescent="0.2">
      <c r="H11948" s="12"/>
      <c r="J11948" s="29"/>
      <c r="K11948" s="45"/>
      <c r="L11948" s="45"/>
      <c r="M11948" s="45"/>
    </row>
    <row r="11949" spans="8:13" s="28" customFormat="1" x14ac:dyDescent="0.2">
      <c r="H11949" s="12"/>
      <c r="J11949" s="29"/>
      <c r="K11949" s="45"/>
      <c r="L11949" s="45"/>
      <c r="M11949" s="45"/>
    </row>
    <row r="11950" spans="8:13" s="28" customFormat="1" x14ac:dyDescent="0.2">
      <c r="H11950" s="12"/>
      <c r="J11950" s="29"/>
      <c r="K11950" s="45"/>
      <c r="L11950" s="45"/>
      <c r="M11950" s="45"/>
    </row>
    <row r="11951" spans="8:13" s="28" customFormat="1" x14ac:dyDescent="0.2">
      <c r="H11951" s="12"/>
      <c r="J11951" s="29"/>
      <c r="K11951" s="45"/>
      <c r="L11951" s="45"/>
      <c r="M11951" s="45"/>
    </row>
    <row r="11952" spans="8:13" s="28" customFormat="1" x14ac:dyDescent="0.2">
      <c r="H11952" s="12"/>
      <c r="J11952" s="29"/>
      <c r="K11952" s="45"/>
      <c r="L11952" s="45"/>
      <c r="M11952" s="45"/>
    </row>
    <row r="11953" spans="8:13" s="28" customFormat="1" x14ac:dyDescent="0.2">
      <c r="H11953" s="12"/>
      <c r="J11953" s="29"/>
      <c r="K11953" s="45"/>
      <c r="L11953" s="45"/>
      <c r="M11953" s="45"/>
    </row>
    <row r="11954" spans="8:13" s="28" customFormat="1" x14ac:dyDescent="0.2">
      <c r="H11954" s="12"/>
      <c r="J11954" s="29"/>
      <c r="K11954" s="45"/>
      <c r="L11954" s="45"/>
      <c r="M11954" s="45"/>
    </row>
    <row r="11955" spans="8:13" s="28" customFormat="1" x14ac:dyDescent="0.2">
      <c r="H11955" s="12"/>
      <c r="J11955" s="29"/>
      <c r="K11955" s="45"/>
      <c r="L11955" s="45"/>
      <c r="M11955" s="45"/>
    </row>
    <row r="11956" spans="8:13" s="28" customFormat="1" x14ac:dyDescent="0.2">
      <c r="H11956" s="12"/>
      <c r="J11956" s="29"/>
      <c r="K11956" s="45"/>
      <c r="L11956" s="45"/>
      <c r="M11956" s="45"/>
    </row>
    <row r="11957" spans="8:13" s="28" customFormat="1" x14ac:dyDescent="0.2">
      <c r="H11957" s="12"/>
      <c r="J11957" s="29"/>
      <c r="K11957" s="45"/>
      <c r="L11957" s="45"/>
      <c r="M11957" s="45"/>
    </row>
    <row r="11958" spans="8:13" s="28" customFormat="1" x14ac:dyDescent="0.2">
      <c r="H11958" s="12"/>
      <c r="J11958" s="29"/>
      <c r="K11958" s="45"/>
      <c r="L11958" s="45"/>
      <c r="M11958" s="45"/>
    </row>
    <row r="11959" spans="8:13" s="28" customFormat="1" x14ac:dyDescent="0.2">
      <c r="H11959" s="12"/>
      <c r="J11959" s="29"/>
      <c r="K11959" s="45"/>
      <c r="L11959" s="45"/>
      <c r="M11959" s="45"/>
    </row>
    <row r="11960" spans="8:13" s="28" customFormat="1" x14ac:dyDescent="0.2">
      <c r="H11960" s="12"/>
      <c r="J11960" s="29"/>
      <c r="K11960" s="45"/>
      <c r="L11960" s="45"/>
      <c r="M11960" s="45"/>
    </row>
    <row r="11961" spans="8:13" s="28" customFormat="1" x14ac:dyDescent="0.2">
      <c r="H11961" s="12"/>
      <c r="J11961" s="29"/>
      <c r="K11961" s="45"/>
      <c r="L11961" s="45"/>
      <c r="M11961" s="45"/>
    </row>
    <row r="11962" spans="8:13" s="28" customFormat="1" x14ac:dyDescent="0.2">
      <c r="H11962" s="12"/>
      <c r="J11962" s="29"/>
      <c r="K11962" s="45"/>
      <c r="L11962" s="45"/>
      <c r="M11962" s="45"/>
    </row>
    <row r="11963" spans="8:13" s="28" customFormat="1" x14ac:dyDescent="0.2">
      <c r="H11963" s="12"/>
      <c r="J11963" s="29"/>
      <c r="K11963" s="45"/>
      <c r="L11963" s="45"/>
      <c r="M11963" s="45"/>
    </row>
    <row r="11964" spans="8:13" s="28" customFormat="1" x14ac:dyDescent="0.2">
      <c r="H11964" s="12"/>
      <c r="J11964" s="29"/>
      <c r="K11964" s="45"/>
      <c r="L11964" s="45"/>
      <c r="M11964" s="45"/>
    </row>
    <row r="11965" spans="8:13" s="28" customFormat="1" x14ac:dyDescent="0.2">
      <c r="H11965" s="12"/>
      <c r="J11965" s="29"/>
      <c r="K11965" s="45"/>
      <c r="L11965" s="45"/>
      <c r="M11965" s="45"/>
    </row>
    <row r="11966" spans="8:13" s="28" customFormat="1" x14ac:dyDescent="0.2">
      <c r="H11966" s="12"/>
      <c r="J11966" s="29"/>
      <c r="K11966" s="45"/>
      <c r="L11966" s="45"/>
      <c r="M11966" s="45"/>
    </row>
    <row r="11967" spans="8:13" s="28" customFormat="1" x14ac:dyDescent="0.2">
      <c r="H11967" s="12"/>
      <c r="J11967" s="29"/>
      <c r="K11967" s="45"/>
      <c r="L11967" s="45"/>
      <c r="M11967" s="45"/>
    </row>
    <row r="11968" spans="8:13" s="28" customFormat="1" x14ac:dyDescent="0.2">
      <c r="H11968" s="12"/>
      <c r="J11968" s="29"/>
      <c r="K11968" s="45"/>
      <c r="L11968" s="45"/>
      <c r="M11968" s="45"/>
    </row>
    <row r="11969" spans="8:13" s="28" customFormat="1" x14ac:dyDescent="0.2">
      <c r="H11969" s="12"/>
      <c r="J11969" s="29"/>
      <c r="K11969" s="45"/>
      <c r="L11969" s="45"/>
      <c r="M11969" s="45"/>
    </row>
    <row r="11970" spans="8:13" s="28" customFormat="1" x14ac:dyDescent="0.2">
      <c r="H11970" s="12"/>
      <c r="J11970" s="29"/>
      <c r="K11970" s="45"/>
      <c r="L11970" s="45"/>
      <c r="M11970" s="45"/>
    </row>
    <row r="11971" spans="8:13" s="28" customFormat="1" x14ac:dyDescent="0.2">
      <c r="H11971" s="12"/>
      <c r="J11971" s="29"/>
      <c r="K11971" s="45"/>
      <c r="L11971" s="45"/>
      <c r="M11971" s="45"/>
    </row>
    <row r="11972" spans="8:13" s="28" customFormat="1" x14ac:dyDescent="0.2">
      <c r="H11972" s="12"/>
      <c r="J11972" s="29"/>
      <c r="K11972" s="45"/>
      <c r="L11972" s="45"/>
      <c r="M11972" s="45"/>
    </row>
    <row r="11973" spans="8:13" s="28" customFormat="1" x14ac:dyDescent="0.2">
      <c r="H11973" s="12"/>
      <c r="J11973" s="29"/>
      <c r="K11973" s="45"/>
      <c r="L11973" s="45"/>
      <c r="M11973" s="45"/>
    </row>
    <row r="11974" spans="8:13" s="28" customFormat="1" x14ac:dyDescent="0.2">
      <c r="H11974" s="12"/>
      <c r="J11974" s="29"/>
      <c r="K11974" s="45"/>
      <c r="L11974" s="45"/>
      <c r="M11974" s="45"/>
    </row>
    <row r="11975" spans="8:13" s="28" customFormat="1" x14ac:dyDescent="0.2">
      <c r="H11975" s="12"/>
      <c r="J11975" s="29"/>
      <c r="K11975" s="45"/>
      <c r="L11975" s="45"/>
      <c r="M11975" s="45"/>
    </row>
    <row r="11976" spans="8:13" s="28" customFormat="1" x14ac:dyDescent="0.2">
      <c r="H11976" s="12"/>
      <c r="J11976" s="29"/>
      <c r="K11976" s="45"/>
      <c r="L11976" s="45"/>
      <c r="M11976" s="45"/>
    </row>
    <row r="11977" spans="8:13" s="28" customFormat="1" x14ac:dyDescent="0.2">
      <c r="H11977" s="12"/>
      <c r="J11977" s="29"/>
      <c r="K11977" s="45"/>
      <c r="L11977" s="45"/>
      <c r="M11977" s="45"/>
    </row>
    <row r="11978" spans="8:13" s="28" customFormat="1" x14ac:dyDescent="0.2">
      <c r="H11978" s="12"/>
      <c r="J11978" s="29"/>
      <c r="K11978" s="45"/>
      <c r="L11978" s="45"/>
      <c r="M11978" s="45"/>
    </row>
    <row r="11979" spans="8:13" s="28" customFormat="1" x14ac:dyDescent="0.2">
      <c r="H11979" s="12"/>
      <c r="J11979" s="29"/>
      <c r="K11979" s="45"/>
      <c r="L11979" s="45"/>
      <c r="M11979" s="45"/>
    </row>
    <row r="11980" spans="8:13" s="28" customFormat="1" x14ac:dyDescent="0.2">
      <c r="H11980" s="12"/>
      <c r="J11980" s="29"/>
      <c r="K11980" s="45"/>
      <c r="L11980" s="45"/>
      <c r="M11980" s="45"/>
    </row>
    <row r="11981" spans="8:13" s="28" customFormat="1" x14ac:dyDescent="0.2">
      <c r="H11981" s="12"/>
      <c r="J11981" s="29"/>
      <c r="K11981" s="45"/>
      <c r="L11981" s="45"/>
      <c r="M11981" s="45"/>
    </row>
    <row r="11982" spans="8:13" s="28" customFormat="1" x14ac:dyDescent="0.2">
      <c r="H11982" s="12"/>
      <c r="J11982" s="29"/>
      <c r="K11982" s="45"/>
      <c r="L11982" s="45"/>
      <c r="M11982" s="45"/>
    </row>
    <row r="11983" spans="8:13" s="28" customFormat="1" x14ac:dyDescent="0.2">
      <c r="H11983" s="12"/>
      <c r="J11983" s="29"/>
      <c r="K11983" s="45"/>
      <c r="L11983" s="45"/>
      <c r="M11983" s="45"/>
    </row>
    <row r="11984" spans="8:13" s="28" customFormat="1" x14ac:dyDescent="0.2">
      <c r="H11984" s="12"/>
      <c r="J11984" s="29"/>
      <c r="K11984" s="45"/>
      <c r="L11984" s="45"/>
      <c r="M11984" s="45"/>
    </row>
    <row r="11985" spans="8:13" s="28" customFormat="1" x14ac:dyDescent="0.2">
      <c r="H11985" s="12"/>
      <c r="J11985" s="29"/>
      <c r="K11985" s="45"/>
      <c r="L11985" s="45"/>
      <c r="M11985" s="45"/>
    </row>
    <row r="11986" spans="8:13" s="28" customFormat="1" x14ac:dyDescent="0.2">
      <c r="H11986" s="12"/>
      <c r="J11986" s="29"/>
      <c r="K11986" s="45"/>
      <c r="L11986" s="45"/>
      <c r="M11986" s="45"/>
    </row>
    <row r="11987" spans="8:13" s="28" customFormat="1" x14ac:dyDescent="0.2">
      <c r="H11987" s="12"/>
      <c r="J11987" s="29"/>
      <c r="K11987" s="45"/>
      <c r="L11987" s="45"/>
      <c r="M11987" s="45"/>
    </row>
    <row r="11988" spans="8:13" s="28" customFormat="1" x14ac:dyDescent="0.2">
      <c r="H11988" s="12"/>
      <c r="J11988" s="29"/>
      <c r="K11988" s="45"/>
      <c r="L11988" s="45"/>
      <c r="M11988" s="45"/>
    </row>
    <row r="11989" spans="8:13" s="28" customFormat="1" x14ac:dyDescent="0.2">
      <c r="H11989" s="12"/>
      <c r="J11989" s="29"/>
      <c r="K11989" s="45"/>
      <c r="L11989" s="45"/>
      <c r="M11989" s="45"/>
    </row>
    <row r="11990" spans="8:13" s="28" customFormat="1" x14ac:dyDescent="0.2">
      <c r="H11990" s="12"/>
      <c r="J11990" s="29"/>
      <c r="K11990" s="45"/>
      <c r="L11990" s="45"/>
      <c r="M11990" s="45"/>
    </row>
    <row r="11991" spans="8:13" s="28" customFormat="1" x14ac:dyDescent="0.2">
      <c r="H11991" s="12"/>
      <c r="J11991" s="29"/>
      <c r="K11991" s="45"/>
      <c r="L11991" s="45"/>
      <c r="M11991" s="45"/>
    </row>
    <row r="11992" spans="8:13" s="28" customFormat="1" x14ac:dyDescent="0.2">
      <c r="H11992" s="12"/>
      <c r="J11992" s="29"/>
      <c r="K11992" s="45"/>
      <c r="L11992" s="45"/>
      <c r="M11992" s="45"/>
    </row>
    <row r="11993" spans="8:13" s="28" customFormat="1" x14ac:dyDescent="0.2">
      <c r="H11993" s="12"/>
      <c r="J11993" s="29"/>
      <c r="K11993" s="45"/>
      <c r="L11993" s="45"/>
      <c r="M11993" s="45"/>
    </row>
    <row r="11994" spans="8:13" s="28" customFormat="1" x14ac:dyDescent="0.2">
      <c r="H11994" s="12"/>
      <c r="J11994" s="29"/>
      <c r="K11994" s="45"/>
      <c r="L11994" s="45"/>
      <c r="M11994" s="45"/>
    </row>
    <row r="11995" spans="8:13" s="28" customFormat="1" x14ac:dyDescent="0.2">
      <c r="H11995" s="12"/>
      <c r="J11995" s="29"/>
      <c r="K11995" s="45"/>
      <c r="L11995" s="45"/>
      <c r="M11995" s="45"/>
    </row>
    <row r="11996" spans="8:13" s="28" customFormat="1" x14ac:dyDescent="0.2">
      <c r="H11996" s="12"/>
      <c r="J11996" s="29"/>
      <c r="K11996" s="45"/>
      <c r="L11996" s="45"/>
      <c r="M11996" s="45"/>
    </row>
    <row r="11997" spans="8:13" s="28" customFormat="1" x14ac:dyDescent="0.2">
      <c r="H11997" s="12"/>
      <c r="J11997" s="29"/>
      <c r="K11997" s="45"/>
      <c r="L11997" s="45"/>
      <c r="M11997" s="45"/>
    </row>
    <row r="11998" spans="8:13" s="28" customFormat="1" x14ac:dyDescent="0.2">
      <c r="H11998" s="12"/>
      <c r="J11998" s="29"/>
      <c r="K11998" s="45"/>
      <c r="L11998" s="45"/>
      <c r="M11998" s="45"/>
    </row>
    <row r="11999" spans="8:13" s="28" customFormat="1" x14ac:dyDescent="0.2">
      <c r="H11999" s="12"/>
      <c r="J11999" s="29"/>
      <c r="K11999" s="45"/>
      <c r="L11999" s="45"/>
      <c r="M11999" s="45"/>
    </row>
    <row r="12000" spans="8:13" s="28" customFormat="1" x14ac:dyDescent="0.2">
      <c r="H12000" s="12"/>
      <c r="J12000" s="29"/>
      <c r="K12000" s="45"/>
      <c r="L12000" s="45"/>
      <c r="M12000" s="45"/>
    </row>
    <row r="12001" spans="8:13" s="28" customFormat="1" x14ac:dyDescent="0.2">
      <c r="H12001" s="12"/>
      <c r="J12001" s="29"/>
      <c r="K12001" s="45"/>
      <c r="L12001" s="45"/>
      <c r="M12001" s="45"/>
    </row>
    <row r="12002" spans="8:13" s="28" customFormat="1" x14ac:dyDescent="0.2">
      <c r="H12002" s="12"/>
      <c r="J12002" s="29"/>
      <c r="K12002" s="45"/>
      <c r="L12002" s="45"/>
      <c r="M12002" s="45"/>
    </row>
    <row r="12003" spans="8:13" s="28" customFormat="1" x14ac:dyDescent="0.2">
      <c r="H12003" s="12"/>
      <c r="J12003" s="29"/>
      <c r="K12003" s="45"/>
      <c r="L12003" s="45"/>
      <c r="M12003" s="45"/>
    </row>
    <row r="12004" spans="8:13" s="28" customFormat="1" x14ac:dyDescent="0.2">
      <c r="H12004" s="12"/>
      <c r="J12004" s="29"/>
      <c r="K12004" s="45"/>
      <c r="L12004" s="45"/>
      <c r="M12004" s="45"/>
    </row>
    <row r="12005" spans="8:13" s="28" customFormat="1" x14ac:dyDescent="0.2">
      <c r="H12005" s="12"/>
      <c r="J12005" s="29"/>
      <c r="K12005" s="45"/>
      <c r="L12005" s="45"/>
      <c r="M12005" s="45"/>
    </row>
    <row r="12006" spans="8:13" s="28" customFormat="1" x14ac:dyDescent="0.2">
      <c r="H12006" s="12"/>
      <c r="J12006" s="29"/>
      <c r="K12006" s="45"/>
      <c r="L12006" s="45"/>
      <c r="M12006" s="45"/>
    </row>
    <row r="12007" spans="8:13" s="28" customFormat="1" x14ac:dyDescent="0.2">
      <c r="H12007" s="12"/>
      <c r="J12007" s="29"/>
      <c r="K12007" s="45"/>
      <c r="L12007" s="45"/>
      <c r="M12007" s="45"/>
    </row>
    <row r="12008" spans="8:13" s="28" customFormat="1" x14ac:dyDescent="0.2">
      <c r="H12008" s="12"/>
      <c r="J12008" s="29"/>
      <c r="K12008" s="45"/>
      <c r="L12008" s="45"/>
      <c r="M12008" s="45"/>
    </row>
    <row r="12009" spans="8:13" s="28" customFormat="1" x14ac:dyDescent="0.2">
      <c r="H12009" s="12"/>
      <c r="J12009" s="29"/>
      <c r="K12009" s="45"/>
      <c r="L12009" s="45"/>
      <c r="M12009" s="45"/>
    </row>
    <row r="12010" spans="8:13" s="28" customFormat="1" x14ac:dyDescent="0.2">
      <c r="H12010" s="12"/>
      <c r="J12010" s="29"/>
      <c r="K12010" s="45"/>
      <c r="L12010" s="45"/>
      <c r="M12010" s="45"/>
    </row>
    <row r="12011" spans="8:13" s="28" customFormat="1" x14ac:dyDescent="0.2">
      <c r="H12011" s="12"/>
      <c r="J12011" s="29"/>
      <c r="K12011" s="45"/>
      <c r="L12011" s="45"/>
      <c r="M12011" s="45"/>
    </row>
    <row r="12012" spans="8:13" s="28" customFormat="1" x14ac:dyDescent="0.2">
      <c r="H12012" s="12"/>
      <c r="J12012" s="29"/>
      <c r="K12012" s="45"/>
      <c r="L12012" s="45"/>
      <c r="M12012" s="45"/>
    </row>
    <row r="12013" spans="8:13" s="28" customFormat="1" x14ac:dyDescent="0.2">
      <c r="H12013" s="12"/>
      <c r="J12013" s="29"/>
      <c r="K12013" s="45"/>
      <c r="L12013" s="45"/>
      <c r="M12013" s="45"/>
    </row>
    <row r="12014" spans="8:13" s="28" customFormat="1" x14ac:dyDescent="0.2">
      <c r="H12014" s="12"/>
      <c r="J12014" s="29"/>
      <c r="K12014" s="45"/>
      <c r="L12014" s="45"/>
      <c r="M12014" s="45"/>
    </row>
    <row r="12015" spans="8:13" s="28" customFormat="1" x14ac:dyDescent="0.2">
      <c r="H12015" s="12"/>
      <c r="J12015" s="29"/>
      <c r="K12015" s="45"/>
      <c r="L12015" s="45"/>
      <c r="M12015" s="45"/>
    </row>
    <row r="12016" spans="8:13" s="28" customFormat="1" x14ac:dyDescent="0.2">
      <c r="H12016" s="12"/>
      <c r="J12016" s="29"/>
      <c r="K12016" s="45"/>
      <c r="L12016" s="45"/>
      <c r="M12016" s="45"/>
    </row>
    <row r="12017" spans="8:13" s="28" customFormat="1" x14ac:dyDescent="0.2">
      <c r="H12017" s="12"/>
      <c r="J12017" s="29"/>
      <c r="K12017" s="45"/>
      <c r="L12017" s="45"/>
      <c r="M12017" s="45"/>
    </row>
    <row r="12018" spans="8:13" s="28" customFormat="1" x14ac:dyDescent="0.2">
      <c r="H12018" s="12"/>
      <c r="J12018" s="29"/>
      <c r="K12018" s="45"/>
      <c r="L12018" s="45"/>
      <c r="M12018" s="45"/>
    </row>
    <row r="12019" spans="8:13" s="28" customFormat="1" x14ac:dyDescent="0.2">
      <c r="H12019" s="12"/>
      <c r="J12019" s="29"/>
      <c r="K12019" s="45"/>
      <c r="L12019" s="45"/>
      <c r="M12019" s="45"/>
    </row>
    <row r="12020" spans="8:13" s="28" customFormat="1" x14ac:dyDescent="0.2">
      <c r="H12020" s="12"/>
      <c r="J12020" s="29"/>
      <c r="K12020" s="45"/>
      <c r="L12020" s="45"/>
      <c r="M12020" s="45"/>
    </row>
    <row r="12021" spans="8:13" s="28" customFormat="1" x14ac:dyDescent="0.2">
      <c r="H12021" s="12"/>
      <c r="J12021" s="29"/>
      <c r="K12021" s="45"/>
      <c r="L12021" s="45"/>
      <c r="M12021" s="45"/>
    </row>
    <row r="12022" spans="8:13" s="28" customFormat="1" x14ac:dyDescent="0.2">
      <c r="H12022" s="12"/>
      <c r="J12022" s="29"/>
      <c r="K12022" s="45"/>
      <c r="L12022" s="45"/>
      <c r="M12022" s="45"/>
    </row>
    <row r="12023" spans="8:13" s="28" customFormat="1" x14ac:dyDescent="0.2">
      <c r="H12023" s="12"/>
      <c r="J12023" s="29"/>
      <c r="K12023" s="45"/>
      <c r="L12023" s="45"/>
      <c r="M12023" s="45"/>
    </row>
    <row r="12024" spans="8:13" s="28" customFormat="1" x14ac:dyDescent="0.2">
      <c r="H12024" s="12"/>
      <c r="J12024" s="29"/>
      <c r="K12024" s="45"/>
      <c r="L12024" s="45"/>
      <c r="M12024" s="45"/>
    </row>
    <row r="12025" spans="8:13" s="28" customFormat="1" x14ac:dyDescent="0.2">
      <c r="H12025" s="12"/>
      <c r="J12025" s="29"/>
      <c r="K12025" s="45"/>
      <c r="L12025" s="45"/>
      <c r="M12025" s="45"/>
    </row>
    <row r="12026" spans="8:13" s="28" customFormat="1" x14ac:dyDescent="0.2">
      <c r="H12026" s="12"/>
      <c r="J12026" s="29"/>
      <c r="K12026" s="45"/>
      <c r="L12026" s="45"/>
      <c r="M12026" s="45"/>
    </row>
    <row r="12027" spans="8:13" s="28" customFormat="1" x14ac:dyDescent="0.2">
      <c r="H12027" s="12"/>
      <c r="J12027" s="29"/>
      <c r="K12027" s="45"/>
      <c r="L12027" s="45"/>
      <c r="M12027" s="45"/>
    </row>
    <row r="12028" spans="8:13" s="28" customFormat="1" x14ac:dyDescent="0.2">
      <c r="H12028" s="12"/>
      <c r="J12028" s="29"/>
      <c r="K12028" s="45"/>
      <c r="L12028" s="45"/>
      <c r="M12028" s="45"/>
    </row>
    <row r="12029" spans="8:13" s="28" customFormat="1" x14ac:dyDescent="0.2">
      <c r="H12029" s="12"/>
      <c r="J12029" s="29"/>
      <c r="K12029" s="45"/>
      <c r="L12029" s="45"/>
      <c r="M12029" s="45"/>
    </row>
    <row r="12030" spans="8:13" s="28" customFormat="1" x14ac:dyDescent="0.2">
      <c r="H12030" s="12"/>
      <c r="J12030" s="29"/>
      <c r="K12030" s="45"/>
      <c r="L12030" s="45"/>
      <c r="M12030" s="45"/>
    </row>
    <row r="12031" spans="8:13" s="28" customFormat="1" x14ac:dyDescent="0.2">
      <c r="H12031" s="12"/>
      <c r="J12031" s="29"/>
      <c r="K12031" s="45"/>
      <c r="L12031" s="45"/>
      <c r="M12031" s="45"/>
    </row>
    <row r="12032" spans="8:13" s="28" customFormat="1" x14ac:dyDescent="0.2">
      <c r="H12032" s="12"/>
      <c r="J12032" s="29"/>
      <c r="K12032" s="45"/>
      <c r="L12032" s="45"/>
      <c r="M12032" s="45"/>
    </row>
    <row r="12033" spans="8:13" s="28" customFormat="1" x14ac:dyDescent="0.2">
      <c r="H12033" s="12"/>
      <c r="J12033" s="29"/>
      <c r="K12033" s="45"/>
      <c r="L12033" s="45"/>
      <c r="M12033" s="45"/>
    </row>
    <row r="12034" spans="8:13" s="28" customFormat="1" x14ac:dyDescent="0.2">
      <c r="H12034" s="12"/>
      <c r="J12034" s="29"/>
      <c r="K12034" s="45"/>
      <c r="L12034" s="45"/>
      <c r="M12034" s="45"/>
    </row>
    <row r="12035" spans="8:13" s="28" customFormat="1" x14ac:dyDescent="0.2">
      <c r="H12035" s="12"/>
      <c r="J12035" s="29"/>
      <c r="K12035" s="45"/>
      <c r="L12035" s="45"/>
      <c r="M12035" s="45"/>
    </row>
    <row r="12036" spans="8:13" s="28" customFormat="1" x14ac:dyDescent="0.2">
      <c r="H12036" s="12"/>
      <c r="J12036" s="29"/>
      <c r="K12036" s="45"/>
      <c r="L12036" s="45"/>
      <c r="M12036" s="45"/>
    </row>
    <row r="12037" spans="8:13" s="28" customFormat="1" x14ac:dyDescent="0.2">
      <c r="H12037" s="12"/>
      <c r="J12037" s="29"/>
      <c r="K12037" s="45"/>
      <c r="L12037" s="45"/>
      <c r="M12037" s="45"/>
    </row>
    <row r="12038" spans="8:13" s="28" customFormat="1" x14ac:dyDescent="0.2">
      <c r="H12038" s="12"/>
      <c r="J12038" s="29"/>
      <c r="K12038" s="45"/>
      <c r="L12038" s="45"/>
      <c r="M12038" s="45"/>
    </row>
    <row r="12039" spans="8:13" s="28" customFormat="1" x14ac:dyDescent="0.2">
      <c r="H12039" s="12"/>
      <c r="J12039" s="29"/>
      <c r="K12039" s="45"/>
      <c r="L12039" s="45"/>
      <c r="M12039" s="45"/>
    </row>
    <row r="12040" spans="8:13" s="28" customFormat="1" x14ac:dyDescent="0.2">
      <c r="H12040" s="12"/>
      <c r="J12040" s="29"/>
      <c r="K12040" s="45"/>
      <c r="L12040" s="45"/>
      <c r="M12040" s="45"/>
    </row>
    <row r="12041" spans="8:13" s="28" customFormat="1" x14ac:dyDescent="0.2">
      <c r="H12041" s="12"/>
      <c r="J12041" s="29"/>
      <c r="K12041" s="45"/>
      <c r="L12041" s="45"/>
      <c r="M12041" s="45"/>
    </row>
    <row r="12042" spans="8:13" s="28" customFormat="1" x14ac:dyDescent="0.2">
      <c r="H12042" s="12"/>
      <c r="J12042" s="29"/>
      <c r="K12042" s="45"/>
      <c r="L12042" s="45"/>
      <c r="M12042" s="45"/>
    </row>
    <row r="12043" spans="8:13" s="28" customFormat="1" x14ac:dyDescent="0.2">
      <c r="H12043" s="12"/>
      <c r="J12043" s="29"/>
      <c r="K12043" s="45"/>
      <c r="L12043" s="45"/>
      <c r="M12043" s="45"/>
    </row>
    <row r="12044" spans="8:13" s="28" customFormat="1" x14ac:dyDescent="0.2">
      <c r="H12044" s="12"/>
      <c r="J12044" s="29"/>
      <c r="K12044" s="45"/>
      <c r="L12044" s="45"/>
      <c r="M12044" s="45"/>
    </row>
    <row r="12045" spans="8:13" s="28" customFormat="1" x14ac:dyDescent="0.2">
      <c r="H12045" s="12"/>
      <c r="J12045" s="29"/>
      <c r="K12045" s="45"/>
      <c r="L12045" s="45"/>
      <c r="M12045" s="45"/>
    </row>
    <row r="12046" spans="8:13" s="28" customFormat="1" x14ac:dyDescent="0.2">
      <c r="H12046" s="12"/>
      <c r="J12046" s="29"/>
      <c r="K12046" s="45"/>
      <c r="L12046" s="45"/>
      <c r="M12046" s="45"/>
    </row>
    <row r="12047" spans="8:13" s="28" customFormat="1" x14ac:dyDescent="0.2">
      <c r="H12047" s="12"/>
      <c r="J12047" s="29"/>
      <c r="K12047" s="45"/>
      <c r="L12047" s="45"/>
      <c r="M12047" s="45"/>
    </row>
    <row r="12048" spans="8:13" s="28" customFormat="1" x14ac:dyDescent="0.2">
      <c r="H12048" s="12"/>
      <c r="J12048" s="29"/>
      <c r="K12048" s="45"/>
      <c r="L12048" s="45"/>
      <c r="M12048" s="45"/>
    </row>
    <row r="12049" spans="8:13" s="28" customFormat="1" x14ac:dyDescent="0.2">
      <c r="H12049" s="12"/>
      <c r="J12049" s="29"/>
      <c r="K12049" s="45"/>
      <c r="L12049" s="45"/>
      <c r="M12049" s="45"/>
    </row>
    <row r="12050" spans="8:13" s="28" customFormat="1" x14ac:dyDescent="0.2">
      <c r="H12050" s="12"/>
      <c r="J12050" s="29"/>
      <c r="K12050" s="45"/>
      <c r="L12050" s="45"/>
      <c r="M12050" s="45"/>
    </row>
    <row r="12051" spans="8:13" s="28" customFormat="1" x14ac:dyDescent="0.2">
      <c r="H12051" s="12"/>
      <c r="J12051" s="29"/>
      <c r="K12051" s="45"/>
      <c r="L12051" s="45"/>
      <c r="M12051" s="45"/>
    </row>
    <row r="12052" spans="8:13" s="28" customFormat="1" x14ac:dyDescent="0.2">
      <c r="H12052" s="12"/>
      <c r="J12052" s="29"/>
      <c r="K12052" s="45"/>
      <c r="L12052" s="45"/>
      <c r="M12052" s="45"/>
    </row>
    <row r="12053" spans="8:13" s="28" customFormat="1" x14ac:dyDescent="0.2">
      <c r="H12053" s="12"/>
      <c r="J12053" s="29"/>
      <c r="K12053" s="45"/>
      <c r="L12053" s="45"/>
      <c r="M12053" s="45"/>
    </row>
    <row r="12054" spans="8:13" s="28" customFormat="1" x14ac:dyDescent="0.2">
      <c r="H12054" s="12"/>
      <c r="J12054" s="29"/>
      <c r="K12054" s="45"/>
      <c r="L12054" s="45"/>
      <c r="M12054" s="45"/>
    </row>
    <row r="12055" spans="8:13" s="28" customFormat="1" x14ac:dyDescent="0.2">
      <c r="H12055" s="12"/>
      <c r="J12055" s="29"/>
      <c r="K12055" s="45"/>
      <c r="L12055" s="45"/>
      <c r="M12055" s="45"/>
    </row>
    <row r="12056" spans="8:13" s="28" customFormat="1" x14ac:dyDescent="0.2">
      <c r="H12056" s="12"/>
      <c r="J12056" s="29"/>
      <c r="K12056" s="45"/>
      <c r="L12056" s="45"/>
      <c r="M12056" s="45"/>
    </row>
    <row r="12057" spans="8:13" s="28" customFormat="1" x14ac:dyDescent="0.2">
      <c r="H12057" s="12"/>
      <c r="J12057" s="29"/>
      <c r="K12057" s="45"/>
      <c r="L12057" s="45"/>
      <c r="M12057" s="45"/>
    </row>
    <row r="12058" spans="8:13" s="28" customFormat="1" x14ac:dyDescent="0.2">
      <c r="H12058" s="12"/>
      <c r="J12058" s="29"/>
      <c r="K12058" s="45"/>
      <c r="L12058" s="45"/>
      <c r="M12058" s="45"/>
    </row>
    <row r="12059" spans="8:13" s="28" customFormat="1" x14ac:dyDescent="0.2">
      <c r="H12059" s="12"/>
      <c r="J12059" s="29"/>
      <c r="K12059" s="45"/>
      <c r="L12059" s="45"/>
      <c r="M12059" s="45"/>
    </row>
    <row r="12060" spans="8:13" s="28" customFormat="1" x14ac:dyDescent="0.2">
      <c r="H12060" s="12"/>
      <c r="J12060" s="29"/>
      <c r="K12060" s="45"/>
      <c r="L12060" s="45"/>
      <c r="M12060" s="45"/>
    </row>
    <row r="12061" spans="8:13" s="28" customFormat="1" x14ac:dyDescent="0.2">
      <c r="H12061" s="12"/>
      <c r="J12061" s="29"/>
      <c r="K12061" s="45"/>
      <c r="L12061" s="45"/>
      <c r="M12061" s="45"/>
    </row>
    <row r="12062" spans="8:13" s="28" customFormat="1" x14ac:dyDescent="0.2">
      <c r="H12062" s="12"/>
      <c r="J12062" s="29"/>
      <c r="K12062" s="45"/>
      <c r="L12062" s="45"/>
      <c r="M12062" s="45"/>
    </row>
    <row r="12063" spans="8:13" s="28" customFormat="1" x14ac:dyDescent="0.2">
      <c r="H12063" s="12"/>
      <c r="J12063" s="29"/>
      <c r="K12063" s="45"/>
      <c r="L12063" s="45"/>
      <c r="M12063" s="45"/>
    </row>
    <row r="12064" spans="8:13" s="28" customFormat="1" x14ac:dyDescent="0.2">
      <c r="H12064" s="12"/>
      <c r="J12064" s="29"/>
      <c r="K12064" s="45"/>
      <c r="L12064" s="45"/>
      <c r="M12064" s="45"/>
    </row>
    <row r="12065" spans="8:13" s="28" customFormat="1" x14ac:dyDescent="0.2">
      <c r="H12065" s="12"/>
      <c r="J12065" s="29"/>
      <c r="K12065" s="45"/>
      <c r="L12065" s="45"/>
      <c r="M12065" s="45"/>
    </row>
    <row r="12066" spans="8:13" s="28" customFormat="1" x14ac:dyDescent="0.2">
      <c r="H12066" s="12"/>
      <c r="J12066" s="29"/>
      <c r="K12066" s="45"/>
      <c r="L12066" s="45"/>
      <c r="M12066" s="45"/>
    </row>
    <row r="12067" spans="8:13" s="28" customFormat="1" x14ac:dyDescent="0.2">
      <c r="H12067" s="12"/>
      <c r="J12067" s="29"/>
      <c r="K12067" s="45"/>
      <c r="L12067" s="45"/>
      <c r="M12067" s="45"/>
    </row>
    <row r="12068" spans="8:13" s="28" customFormat="1" x14ac:dyDescent="0.2">
      <c r="H12068" s="12"/>
      <c r="J12068" s="29"/>
      <c r="K12068" s="45"/>
      <c r="L12068" s="45"/>
      <c r="M12068" s="45"/>
    </row>
    <row r="12069" spans="8:13" s="28" customFormat="1" x14ac:dyDescent="0.2">
      <c r="H12069" s="12"/>
      <c r="J12069" s="29"/>
      <c r="K12069" s="45"/>
      <c r="L12069" s="45"/>
      <c r="M12069" s="45"/>
    </row>
    <row r="12070" spans="8:13" s="28" customFormat="1" x14ac:dyDescent="0.2">
      <c r="H12070" s="12"/>
      <c r="J12070" s="29"/>
      <c r="K12070" s="45"/>
      <c r="L12070" s="45"/>
      <c r="M12070" s="45"/>
    </row>
    <row r="12071" spans="8:13" s="28" customFormat="1" x14ac:dyDescent="0.2">
      <c r="H12071" s="12"/>
      <c r="J12071" s="29"/>
      <c r="K12071" s="45"/>
      <c r="L12071" s="45"/>
      <c r="M12071" s="45"/>
    </row>
    <row r="12072" spans="8:13" s="28" customFormat="1" x14ac:dyDescent="0.2">
      <c r="H12072" s="12"/>
      <c r="J12072" s="29"/>
      <c r="K12072" s="45"/>
      <c r="L12072" s="45"/>
      <c r="M12072" s="45"/>
    </row>
    <row r="12073" spans="8:13" s="28" customFormat="1" x14ac:dyDescent="0.2">
      <c r="H12073" s="12"/>
      <c r="J12073" s="29"/>
      <c r="K12073" s="45"/>
      <c r="L12073" s="45"/>
      <c r="M12073" s="45"/>
    </row>
    <row r="12074" spans="8:13" s="28" customFormat="1" x14ac:dyDescent="0.2">
      <c r="H12074" s="12"/>
      <c r="J12074" s="29"/>
      <c r="K12074" s="45"/>
      <c r="L12074" s="45"/>
      <c r="M12074" s="45"/>
    </row>
    <row r="12075" spans="8:13" s="28" customFormat="1" x14ac:dyDescent="0.2">
      <c r="H12075" s="12"/>
      <c r="J12075" s="29"/>
      <c r="K12075" s="45"/>
      <c r="L12075" s="45"/>
      <c r="M12075" s="45"/>
    </row>
    <row r="12076" spans="8:13" s="28" customFormat="1" x14ac:dyDescent="0.2">
      <c r="H12076" s="12"/>
      <c r="J12076" s="29"/>
      <c r="K12076" s="45"/>
      <c r="L12076" s="45"/>
      <c r="M12076" s="45"/>
    </row>
    <row r="12077" spans="8:13" s="28" customFormat="1" x14ac:dyDescent="0.2">
      <c r="H12077" s="12"/>
      <c r="J12077" s="29"/>
      <c r="K12077" s="45"/>
      <c r="L12077" s="45"/>
      <c r="M12077" s="45"/>
    </row>
    <row r="12078" spans="8:13" s="28" customFormat="1" x14ac:dyDescent="0.2">
      <c r="H12078" s="12"/>
      <c r="J12078" s="29"/>
      <c r="K12078" s="45"/>
      <c r="L12078" s="45"/>
      <c r="M12078" s="45"/>
    </row>
    <row r="12079" spans="8:13" s="28" customFormat="1" x14ac:dyDescent="0.2">
      <c r="H12079" s="12"/>
      <c r="J12079" s="29"/>
      <c r="K12079" s="45"/>
      <c r="L12079" s="45"/>
      <c r="M12079" s="45"/>
    </row>
    <row r="12080" spans="8:13" s="28" customFormat="1" x14ac:dyDescent="0.2">
      <c r="H12080" s="12"/>
      <c r="J12080" s="29"/>
      <c r="K12080" s="45"/>
      <c r="L12080" s="45"/>
      <c r="M12080" s="45"/>
    </row>
    <row r="12081" spans="8:13" s="28" customFormat="1" x14ac:dyDescent="0.2">
      <c r="H12081" s="12"/>
      <c r="J12081" s="29"/>
      <c r="K12081" s="45"/>
      <c r="L12081" s="45"/>
      <c r="M12081" s="45"/>
    </row>
    <row r="12082" spans="8:13" s="28" customFormat="1" x14ac:dyDescent="0.2">
      <c r="H12082" s="12"/>
      <c r="J12082" s="29"/>
      <c r="K12082" s="45"/>
      <c r="L12082" s="45"/>
      <c r="M12082" s="45"/>
    </row>
    <row r="12083" spans="8:13" s="28" customFormat="1" x14ac:dyDescent="0.2">
      <c r="H12083" s="12"/>
      <c r="J12083" s="29"/>
      <c r="K12083" s="45"/>
      <c r="L12083" s="45"/>
      <c r="M12083" s="45"/>
    </row>
    <row r="12084" spans="8:13" s="28" customFormat="1" x14ac:dyDescent="0.2">
      <c r="H12084" s="12"/>
      <c r="J12084" s="29"/>
      <c r="K12084" s="45"/>
      <c r="L12084" s="45"/>
      <c r="M12084" s="45"/>
    </row>
    <row r="12085" spans="8:13" s="28" customFormat="1" x14ac:dyDescent="0.2">
      <c r="H12085" s="12"/>
      <c r="J12085" s="29"/>
      <c r="K12085" s="45"/>
      <c r="L12085" s="45"/>
      <c r="M12085" s="45"/>
    </row>
    <row r="12086" spans="8:13" s="28" customFormat="1" x14ac:dyDescent="0.2">
      <c r="H12086" s="12"/>
      <c r="J12086" s="29"/>
      <c r="K12086" s="45"/>
      <c r="L12086" s="45"/>
      <c r="M12086" s="45"/>
    </row>
    <row r="12087" spans="8:13" s="28" customFormat="1" x14ac:dyDescent="0.2">
      <c r="H12087" s="12"/>
      <c r="J12087" s="29"/>
      <c r="K12087" s="45"/>
      <c r="L12087" s="45"/>
      <c r="M12087" s="45"/>
    </row>
    <row r="12088" spans="8:13" s="28" customFormat="1" x14ac:dyDescent="0.2">
      <c r="H12088" s="12"/>
      <c r="J12088" s="29"/>
      <c r="K12088" s="45"/>
      <c r="L12088" s="45"/>
      <c r="M12088" s="45"/>
    </row>
    <row r="12089" spans="8:13" s="28" customFormat="1" x14ac:dyDescent="0.2">
      <c r="H12089" s="12"/>
      <c r="J12089" s="29"/>
      <c r="K12089" s="45"/>
      <c r="L12089" s="45"/>
      <c r="M12089" s="45"/>
    </row>
    <row r="12090" spans="8:13" s="28" customFormat="1" x14ac:dyDescent="0.2">
      <c r="H12090" s="12"/>
      <c r="J12090" s="29"/>
      <c r="K12090" s="45"/>
      <c r="L12090" s="45"/>
      <c r="M12090" s="45"/>
    </row>
    <row r="12091" spans="8:13" s="28" customFormat="1" x14ac:dyDescent="0.2">
      <c r="H12091" s="12"/>
      <c r="J12091" s="29"/>
      <c r="K12091" s="45"/>
      <c r="L12091" s="45"/>
      <c r="M12091" s="45"/>
    </row>
    <row r="12092" spans="8:13" s="28" customFormat="1" x14ac:dyDescent="0.2">
      <c r="H12092" s="12"/>
      <c r="J12092" s="29"/>
      <c r="K12092" s="45"/>
      <c r="L12092" s="45"/>
      <c r="M12092" s="45"/>
    </row>
    <row r="12093" spans="8:13" s="28" customFormat="1" x14ac:dyDescent="0.2">
      <c r="H12093" s="12"/>
      <c r="J12093" s="29"/>
      <c r="K12093" s="45"/>
      <c r="L12093" s="45"/>
      <c r="M12093" s="45"/>
    </row>
    <row r="12094" spans="8:13" s="28" customFormat="1" x14ac:dyDescent="0.2">
      <c r="H12094" s="12"/>
      <c r="J12094" s="29"/>
      <c r="K12094" s="45"/>
      <c r="L12094" s="45"/>
      <c r="M12094" s="45"/>
    </row>
    <row r="12095" spans="8:13" s="28" customFormat="1" x14ac:dyDescent="0.2">
      <c r="H12095" s="12"/>
      <c r="J12095" s="29"/>
      <c r="K12095" s="45"/>
      <c r="L12095" s="45"/>
      <c r="M12095" s="45"/>
    </row>
    <row r="12096" spans="8:13" s="28" customFormat="1" x14ac:dyDescent="0.2">
      <c r="H12096" s="12"/>
      <c r="J12096" s="29"/>
      <c r="K12096" s="45"/>
      <c r="L12096" s="45"/>
      <c r="M12096" s="45"/>
    </row>
    <row r="12097" spans="8:13" s="28" customFormat="1" x14ac:dyDescent="0.2">
      <c r="H12097" s="12"/>
      <c r="J12097" s="29"/>
      <c r="K12097" s="45"/>
      <c r="L12097" s="45"/>
      <c r="M12097" s="45"/>
    </row>
    <row r="12098" spans="8:13" s="28" customFormat="1" x14ac:dyDescent="0.2">
      <c r="H12098" s="12"/>
      <c r="J12098" s="29"/>
      <c r="K12098" s="45"/>
      <c r="L12098" s="45"/>
      <c r="M12098" s="45"/>
    </row>
    <row r="12099" spans="8:13" s="28" customFormat="1" x14ac:dyDescent="0.2">
      <c r="H12099" s="12"/>
      <c r="J12099" s="29"/>
      <c r="K12099" s="45"/>
      <c r="L12099" s="45"/>
      <c r="M12099" s="45"/>
    </row>
    <row r="12100" spans="8:13" s="28" customFormat="1" x14ac:dyDescent="0.2">
      <c r="H12100" s="12"/>
      <c r="J12100" s="29"/>
      <c r="K12100" s="45"/>
      <c r="L12100" s="45"/>
      <c r="M12100" s="45"/>
    </row>
    <row r="12101" spans="8:13" s="28" customFormat="1" x14ac:dyDescent="0.2">
      <c r="H12101" s="12"/>
      <c r="J12101" s="29"/>
      <c r="K12101" s="45"/>
      <c r="L12101" s="45"/>
      <c r="M12101" s="45"/>
    </row>
    <row r="12102" spans="8:13" s="28" customFormat="1" x14ac:dyDescent="0.2">
      <c r="H12102" s="12"/>
      <c r="J12102" s="29"/>
      <c r="K12102" s="45"/>
      <c r="L12102" s="45"/>
      <c r="M12102" s="45"/>
    </row>
    <row r="12103" spans="8:13" s="28" customFormat="1" x14ac:dyDescent="0.2">
      <c r="H12103" s="12"/>
      <c r="J12103" s="29"/>
      <c r="K12103" s="45"/>
      <c r="L12103" s="45"/>
      <c r="M12103" s="45"/>
    </row>
    <row r="12104" spans="8:13" s="28" customFormat="1" x14ac:dyDescent="0.2">
      <c r="H12104" s="12"/>
      <c r="J12104" s="29"/>
      <c r="K12104" s="45"/>
      <c r="L12104" s="45"/>
      <c r="M12104" s="45"/>
    </row>
    <row r="12105" spans="8:13" s="28" customFormat="1" x14ac:dyDescent="0.2">
      <c r="H12105" s="12"/>
      <c r="J12105" s="29"/>
      <c r="K12105" s="45"/>
      <c r="L12105" s="45"/>
      <c r="M12105" s="45"/>
    </row>
    <row r="12106" spans="8:13" s="28" customFormat="1" x14ac:dyDescent="0.2">
      <c r="H12106" s="12"/>
      <c r="J12106" s="29"/>
      <c r="K12106" s="45"/>
      <c r="L12106" s="45"/>
      <c r="M12106" s="45"/>
    </row>
    <row r="12107" spans="8:13" s="28" customFormat="1" x14ac:dyDescent="0.2">
      <c r="H12107" s="12"/>
      <c r="J12107" s="29"/>
      <c r="K12107" s="45"/>
      <c r="L12107" s="45"/>
      <c r="M12107" s="45"/>
    </row>
    <row r="12108" spans="8:13" s="28" customFormat="1" x14ac:dyDescent="0.2">
      <c r="H12108" s="12"/>
      <c r="J12108" s="29"/>
      <c r="K12108" s="45"/>
      <c r="L12108" s="45"/>
      <c r="M12108" s="45"/>
    </row>
    <row r="12109" spans="8:13" s="28" customFormat="1" x14ac:dyDescent="0.2">
      <c r="H12109" s="12"/>
      <c r="J12109" s="29"/>
      <c r="K12109" s="45"/>
      <c r="L12109" s="45"/>
      <c r="M12109" s="45"/>
    </row>
    <row r="12110" spans="8:13" s="28" customFormat="1" x14ac:dyDescent="0.2">
      <c r="H12110" s="12"/>
      <c r="J12110" s="29"/>
      <c r="K12110" s="45"/>
      <c r="L12110" s="45"/>
      <c r="M12110" s="45"/>
    </row>
    <row r="12111" spans="8:13" s="28" customFormat="1" x14ac:dyDescent="0.2">
      <c r="H12111" s="12"/>
      <c r="J12111" s="29"/>
      <c r="K12111" s="45"/>
      <c r="L12111" s="45"/>
      <c r="M12111" s="45"/>
    </row>
    <row r="12112" spans="8:13" s="28" customFormat="1" x14ac:dyDescent="0.2">
      <c r="H12112" s="12"/>
      <c r="J12112" s="29"/>
      <c r="K12112" s="45"/>
      <c r="L12112" s="45"/>
      <c r="M12112" s="45"/>
    </row>
    <row r="12113" spans="8:13" s="28" customFormat="1" x14ac:dyDescent="0.2">
      <c r="H12113" s="12"/>
      <c r="J12113" s="29"/>
      <c r="K12113" s="45"/>
      <c r="L12113" s="45"/>
      <c r="M12113" s="45"/>
    </row>
    <row r="12114" spans="8:13" s="28" customFormat="1" x14ac:dyDescent="0.2">
      <c r="H12114" s="12"/>
      <c r="J12114" s="29"/>
      <c r="K12114" s="45"/>
      <c r="L12114" s="45"/>
      <c r="M12114" s="45"/>
    </row>
    <row r="12115" spans="8:13" s="28" customFormat="1" x14ac:dyDescent="0.2">
      <c r="H12115" s="12"/>
      <c r="J12115" s="29"/>
      <c r="K12115" s="45"/>
      <c r="L12115" s="45"/>
      <c r="M12115" s="45"/>
    </row>
    <row r="12116" spans="8:13" s="28" customFormat="1" x14ac:dyDescent="0.2">
      <c r="H12116" s="12"/>
      <c r="J12116" s="29"/>
      <c r="K12116" s="45"/>
      <c r="L12116" s="45"/>
      <c r="M12116" s="45"/>
    </row>
    <row r="12117" spans="8:13" s="28" customFormat="1" x14ac:dyDescent="0.2">
      <c r="H12117" s="12"/>
      <c r="J12117" s="29"/>
      <c r="K12117" s="45"/>
      <c r="L12117" s="45"/>
      <c r="M12117" s="45"/>
    </row>
    <row r="12118" spans="8:13" s="28" customFormat="1" x14ac:dyDescent="0.2">
      <c r="H12118" s="12"/>
      <c r="J12118" s="29"/>
      <c r="K12118" s="45"/>
      <c r="L12118" s="45"/>
      <c r="M12118" s="45"/>
    </row>
    <row r="12119" spans="8:13" s="28" customFormat="1" x14ac:dyDescent="0.2">
      <c r="H12119" s="12"/>
      <c r="J12119" s="29"/>
      <c r="K12119" s="45"/>
      <c r="L12119" s="45"/>
      <c r="M12119" s="45"/>
    </row>
    <row r="12120" spans="8:13" s="28" customFormat="1" x14ac:dyDescent="0.2">
      <c r="H12120" s="12"/>
      <c r="J12120" s="29"/>
      <c r="K12120" s="45"/>
      <c r="L12120" s="45"/>
      <c r="M12120" s="45"/>
    </row>
    <row r="12121" spans="8:13" s="28" customFormat="1" x14ac:dyDescent="0.2">
      <c r="H12121" s="12"/>
      <c r="J12121" s="29"/>
      <c r="K12121" s="45"/>
      <c r="L12121" s="45"/>
      <c r="M12121" s="45"/>
    </row>
    <row r="12122" spans="8:13" s="28" customFormat="1" x14ac:dyDescent="0.2">
      <c r="H12122" s="12"/>
      <c r="J12122" s="29"/>
      <c r="K12122" s="45"/>
      <c r="L12122" s="45"/>
      <c r="M12122" s="45"/>
    </row>
    <row r="12123" spans="8:13" s="28" customFormat="1" x14ac:dyDescent="0.2">
      <c r="H12123" s="12"/>
      <c r="J12123" s="29"/>
      <c r="K12123" s="45"/>
      <c r="L12123" s="45"/>
      <c r="M12123" s="45"/>
    </row>
    <row r="12124" spans="8:13" s="28" customFormat="1" x14ac:dyDescent="0.2">
      <c r="H12124" s="12"/>
      <c r="J12124" s="29"/>
      <c r="K12124" s="45"/>
      <c r="L12124" s="45"/>
      <c r="M12124" s="45"/>
    </row>
    <row r="12125" spans="8:13" s="28" customFormat="1" x14ac:dyDescent="0.2">
      <c r="H12125" s="12"/>
      <c r="J12125" s="29"/>
      <c r="K12125" s="45"/>
      <c r="L12125" s="45"/>
      <c r="M12125" s="45"/>
    </row>
    <row r="12126" spans="8:13" s="28" customFormat="1" x14ac:dyDescent="0.2">
      <c r="H12126" s="12"/>
      <c r="J12126" s="29"/>
      <c r="K12126" s="45"/>
      <c r="L12126" s="45"/>
      <c r="M12126" s="45"/>
    </row>
    <row r="12127" spans="8:13" s="28" customFormat="1" x14ac:dyDescent="0.2">
      <c r="H12127" s="12"/>
      <c r="J12127" s="29"/>
      <c r="K12127" s="45"/>
      <c r="L12127" s="45"/>
      <c r="M12127" s="45"/>
    </row>
    <row r="12128" spans="8:13" s="28" customFormat="1" x14ac:dyDescent="0.2">
      <c r="H12128" s="12"/>
      <c r="J12128" s="29"/>
      <c r="K12128" s="45"/>
      <c r="L12128" s="45"/>
      <c r="M12128" s="45"/>
    </row>
    <row r="12129" spans="8:13" s="28" customFormat="1" x14ac:dyDescent="0.2">
      <c r="H12129" s="12"/>
      <c r="J12129" s="29"/>
      <c r="K12129" s="45"/>
      <c r="L12129" s="45"/>
      <c r="M12129" s="45"/>
    </row>
    <row r="12130" spans="8:13" s="28" customFormat="1" x14ac:dyDescent="0.2">
      <c r="H12130" s="12"/>
      <c r="J12130" s="29"/>
      <c r="K12130" s="45"/>
      <c r="L12130" s="45"/>
      <c r="M12130" s="45"/>
    </row>
    <row r="12131" spans="8:13" s="28" customFormat="1" x14ac:dyDescent="0.2">
      <c r="H12131" s="12"/>
      <c r="J12131" s="29"/>
      <c r="K12131" s="45"/>
      <c r="L12131" s="45"/>
      <c r="M12131" s="45"/>
    </row>
    <row r="12132" spans="8:13" s="28" customFormat="1" x14ac:dyDescent="0.2">
      <c r="H12132" s="12"/>
      <c r="J12132" s="29"/>
      <c r="K12132" s="45"/>
      <c r="L12132" s="45"/>
      <c r="M12132" s="45"/>
    </row>
    <row r="12133" spans="8:13" s="28" customFormat="1" x14ac:dyDescent="0.2">
      <c r="H12133" s="12"/>
      <c r="J12133" s="29"/>
      <c r="K12133" s="45"/>
      <c r="L12133" s="45"/>
      <c r="M12133" s="45"/>
    </row>
    <row r="12134" spans="8:13" s="28" customFormat="1" x14ac:dyDescent="0.2">
      <c r="H12134" s="12"/>
      <c r="J12134" s="29"/>
      <c r="K12134" s="45"/>
      <c r="L12134" s="45"/>
      <c r="M12134" s="45"/>
    </row>
    <row r="12135" spans="8:13" s="28" customFormat="1" x14ac:dyDescent="0.2">
      <c r="H12135" s="12"/>
      <c r="J12135" s="29"/>
      <c r="K12135" s="45"/>
      <c r="L12135" s="45"/>
      <c r="M12135" s="45"/>
    </row>
    <row r="12136" spans="8:13" s="28" customFormat="1" x14ac:dyDescent="0.2">
      <c r="H12136" s="12"/>
      <c r="J12136" s="29"/>
      <c r="K12136" s="45"/>
      <c r="L12136" s="45"/>
      <c r="M12136" s="45"/>
    </row>
    <row r="12137" spans="8:13" s="28" customFormat="1" x14ac:dyDescent="0.2">
      <c r="H12137" s="12"/>
      <c r="J12137" s="29"/>
      <c r="K12137" s="45"/>
      <c r="L12137" s="45"/>
      <c r="M12137" s="45"/>
    </row>
    <row r="12138" spans="8:13" s="28" customFormat="1" x14ac:dyDescent="0.2">
      <c r="H12138" s="12"/>
      <c r="J12138" s="29"/>
      <c r="K12138" s="45"/>
      <c r="L12138" s="45"/>
      <c r="M12138" s="45"/>
    </row>
    <row r="12139" spans="8:13" s="28" customFormat="1" x14ac:dyDescent="0.2">
      <c r="H12139" s="12"/>
      <c r="J12139" s="29"/>
      <c r="K12139" s="45"/>
      <c r="L12139" s="45"/>
      <c r="M12139" s="45"/>
    </row>
    <row r="12140" spans="8:13" s="28" customFormat="1" x14ac:dyDescent="0.2">
      <c r="H12140" s="12"/>
      <c r="J12140" s="29"/>
      <c r="K12140" s="45"/>
      <c r="L12140" s="45"/>
      <c r="M12140" s="45"/>
    </row>
    <row r="12141" spans="8:13" s="28" customFormat="1" x14ac:dyDescent="0.2">
      <c r="H12141" s="12"/>
      <c r="J12141" s="29"/>
      <c r="K12141" s="45"/>
      <c r="L12141" s="45"/>
      <c r="M12141" s="45"/>
    </row>
    <row r="12142" spans="8:13" s="28" customFormat="1" x14ac:dyDescent="0.2">
      <c r="H12142" s="12"/>
      <c r="J12142" s="29"/>
      <c r="K12142" s="45"/>
      <c r="L12142" s="45"/>
      <c r="M12142" s="45"/>
    </row>
    <row r="12143" spans="8:13" s="28" customFormat="1" x14ac:dyDescent="0.2">
      <c r="H12143" s="12"/>
      <c r="J12143" s="29"/>
      <c r="K12143" s="45"/>
      <c r="L12143" s="45"/>
      <c r="M12143" s="45"/>
    </row>
    <row r="12144" spans="8:13" s="28" customFormat="1" x14ac:dyDescent="0.2">
      <c r="H12144" s="12"/>
      <c r="J12144" s="29"/>
      <c r="K12144" s="45"/>
      <c r="L12144" s="45"/>
      <c r="M12144" s="45"/>
    </row>
    <row r="12145" spans="8:13" s="28" customFormat="1" x14ac:dyDescent="0.2">
      <c r="H12145" s="12"/>
      <c r="J12145" s="29"/>
      <c r="K12145" s="45"/>
      <c r="L12145" s="45"/>
      <c r="M12145" s="45"/>
    </row>
    <row r="12146" spans="8:13" s="28" customFormat="1" x14ac:dyDescent="0.2">
      <c r="H12146" s="12"/>
      <c r="J12146" s="29"/>
      <c r="K12146" s="45"/>
      <c r="L12146" s="45"/>
      <c r="M12146" s="45"/>
    </row>
    <row r="12147" spans="8:13" s="28" customFormat="1" x14ac:dyDescent="0.2">
      <c r="H12147" s="12"/>
      <c r="J12147" s="29"/>
      <c r="K12147" s="45"/>
      <c r="L12147" s="45"/>
      <c r="M12147" s="45"/>
    </row>
    <row r="12148" spans="8:13" s="28" customFormat="1" x14ac:dyDescent="0.2">
      <c r="H12148" s="12"/>
      <c r="J12148" s="29"/>
      <c r="K12148" s="45"/>
      <c r="L12148" s="45"/>
      <c r="M12148" s="45"/>
    </row>
    <row r="12149" spans="8:13" s="28" customFormat="1" x14ac:dyDescent="0.2">
      <c r="H12149" s="12"/>
      <c r="J12149" s="29"/>
      <c r="K12149" s="45"/>
      <c r="L12149" s="45"/>
      <c r="M12149" s="45"/>
    </row>
    <row r="12150" spans="8:13" s="28" customFormat="1" x14ac:dyDescent="0.2">
      <c r="H12150" s="12"/>
      <c r="J12150" s="29"/>
      <c r="K12150" s="45"/>
      <c r="L12150" s="45"/>
      <c r="M12150" s="45"/>
    </row>
    <row r="12151" spans="8:13" s="28" customFormat="1" x14ac:dyDescent="0.2">
      <c r="H12151" s="12"/>
      <c r="J12151" s="29"/>
      <c r="K12151" s="45"/>
      <c r="L12151" s="45"/>
      <c r="M12151" s="45"/>
    </row>
    <row r="12152" spans="8:13" s="28" customFormat="1" x14ac:dyDescent="0.2">
      <c r="H12152" s="12"/>
      <c r="J12152" s="29"/>
      <c r="K12152" s="45"/>
      <c r="L12152" s="45"/>
      <c r="M12152" s="45"/>
    </row>
    <row r="12153" spans="8:13" s="28" customFormat="1" x14ac:dyDescent="0.2">
      <c r="H12153" s="12"/>
      <c r="J12153" s="29"/>
      <c r="K12153" s="45"/>
      <c r="L12153" s="45"/>
      <c r="M12153" s="45"/>
    </row>
    <row r="12154" spans="8:13" s="28" customFormat="1" x14ac:dyDescent="0.2">
      <c r="H12154" s="12"/>
      <c r="J12154" s="29"/>
      <c r="K12154" s="45"/>
      <c r="L12154" s="45"/>
      <c r="M12154" s="45"/>
    </row>
    <row r="12155" spans="8:13" s="28" customFormat="1" x14ac:dyDescent="0.2">
      <c r="H12155" s="12"/>
      <c r="J12155" s="29"/>
      <c r="K12155" s="45"/>
      <c r="L12155" s="45"/>
      <c r="M12155" s="45"/>
    </row>
    <row r="12156" spans="8:13" s="28" customFormat="1" x14ac:dyDescent="0.2">
      <c r="H12156" s="12"/>
      <c r="J12156" s="29"/>
      <c r="K12156" s="45"/>
      <c r="L12156" s="45"/>
      <c r="M12156" s="45"/>
    </row>
    <row r="12157" spans="8:13" s="28" customFormat="1" x14ac:dyDescent="0.2">
      <c r="H12157" s="12"/>
      <c r="J12157" s="29"/>
      <c r="K12157" s="45"/>
      <c r="L12157" s="45"/>
      <c r="M12157" s="45"/>
    </row>
    <row r="12158" spans="8:13" s="28" customFormat="1" x14ac:dyDescent="0.2">
      <c r="H12158" s="12"/>
      <c r="J12158" s="29"/>
      <c r="K12158" s="45"/>
      <c r="L12158" s="45"/>
      <c r="M12158" s="45"/>
    </row>
    <row r="12159" spans="8:13" s="28" customFormat="1" x14ac:dyDescent="0.2">
      <c r="H12159" s="12"/>
      <c r="J12159" s="29"/>
      <c r="K12159" s="45"/>
      <c r="L12159" s="45"/>
      <c r="M12159" s="45"/>
    </row>
    <row r="12160" spans="8:13" s="28" customFormat="1" x14ac:dyDescent="0.2">
      <c r="H12160" s="12"/>
      <c r="J12160" s="29"/>
      <c r="K12160" s="45"/>
      <c r="L12160" s="45"/>
      <c r="M12160" s="45"/>
    </row>
    <row r="12161" spans="8:13" s="28" customFormat="1" x14ac:dyDescent="0.2">
      <c r="H12161" s="12"/>
      <c r="J12161" s="29"/>
      <c r="K12161" s="45"/>
      <c r="L12161" s="45"/>
      <c r="M12161" s="45"/>
    </row>
    <row r="12162" spans="8:13" s="28" customFormat="1" x14ac:dyDescent="0.2">
      <c r="H12162" s="12"/>
      <c r="J12162" s="29"/>
      <c r="K12162" s="45"/>
      <c r="L12162" s="45"/>
      <c r="M12162" s="45"/>
    </row>
    <row r="12163" spans="8:13" s="28" customFormat="1" x14ac:dyDescent="0.2">
      <c r="H12163" s="12"/>
      <c r="J12163" s="29"/>
      <c r="K12163" s="45"/>
      <c r="L12163" s="45"/>
      <c r="M12163" s="45"/>
    </row>
    <row r="12164" spans="8:13" s="28" customFormat="1" x14ac:dyDescent="0.2">
      <c r="H12164" s="12"/>
      <c r="J12164" s="29"/>
      <c r="K12164" s="45"/>
      <c r="L12164" s="45"/>
      <c r="M12164" s="45"/>
    </row>
    <row r="12165" spans="8:13" s="28" customFormat="1" x14ac:dyDescent="0.2">
      <c r="H12165" s="12"/>
      <c r="J12165" s="29"/>
      <c r="K12165" s="45"/>
      <c r="L12165" s="45"/>
      <c r="M12165" s="45"/>
    </row>
    <row r="12166" spans="8:13" s="28" customFormat="1" x14ac:dyDescent="0.2">
      <c r="H12166" s="12"/>
      <c r="J12166" s="29"/>
      <c r="K12166" s="45"/>
      <c r="L12166" s="45"/>
      <c r="M12166" s="45"/>
    </row>
    <row r="12167" spans="8:13" s="28" customFormat="1" x14ac:dyDescent="0.2">
      <c r="H12167" s="12"/>
      <c r="J12167" s="29"/>
      <c r="K12167" s="45"/>
      <c r="L12167" s="45"/>
      <c r="M12167" s="45"/>
    </row>
    <row r="12168" spans="8:13" s="28" customFormat="1" x14ac:dyDescent="0.2">
      <c r="H12168" s="12"/>
      <c r="J12168" s="29"/>
      <c r="K12168" s="45"/>
      <c r="L12168" s="45"/>
      <c r="M12168" s="45"/>
    </row>
    <row r="12169" spans="8:13" s="28" customFormat="1" x14ac:dyDescent="0.2">
      <c r="H12169" s="12"/>
      <c r="J12169" s="29"/>
      <c r="K12169" s="45"/>
      <c r="L12169" s="45"/>
      <c r="M12169" s="45"/>
    </row>
    <row r="12170" spans="8:13" s="28" customFormat="1" x14ac:dyDescent="0.2">
      <c r="H12170" s="12"/>
      <c r="J12170" s="29"/>
      <c r="K12170" s="45"/>
      <c r="L12170" s="45"/>
      <c r="M12170" s="45"/>
    </row>
    <row r="12171" spans="8:13" s="28" customFormat="1" x14ac:dyDescent="0.2">
      <c r="H12171" s="12"/>
      <c r="J12171" s="29"/>
      <c r="K12171" s="45"/>
      <c r="L12171" s="45"/>
      <c r="M12171" s="45"/>
    </row>
    <row r="12172" spans="8:13" s="28" customFormat="1" x14ac:dyDescent="0.2">
      <c r="H12172" s="12"/>
      <c r="J12172" s="29"/>
      <c r="K12172" s="45"/>
      <c r="L12172" s="45"/>
      <c r="M12172" s="45"/>
    </row>
    <row r="12173" spans="8:13" s="28" customFormat="1" x14ac:dyDescent="0.2">
      <c r="H12173" s="12"/>
      <c r="J12173" s="29"/>
      <c r="K12173" s="45"/>
      <c r="L12173" s="45"/>
      <c r="M12173" s="45"/>
    </row>
    <row r="12174" spans="8:13" s="28" customFormat="1" x14ac:dyDescent="0.2">
      <c r="H12174" s="12"/>
      <c r="J12174" s="29"/>
      <c r="K12174" s="45"/>
      <c r="L12174" s="45"/>
      <c r="M12174" s="45"/>
    </row>
    <row r="12175" spans="8:13" s="28" customFormat="1" x14ac:dyDescent="0.2">
      <c r="H12175" s="12"/>
      <c r="J12175" s="29"/>
      <c r="K12175" s="45"/>
      <c r="L12175" s="45"/>
      <c r="M12175" s="45"/>
    </row>
    <row r="12176" spans="8:13" s="28" customFormat="1" x14ac:dyDescent="0.2">
      <c r="H12176" s="12"/>
      <c r="J12176" s="29"/>
      <c r="K12176" s="45"/>
      <c r="L12176" s="45"/>
      <c r="M12176" s="45"/>
    </row>
    <row r="12177" spans="8:13" s="28" customFormat="1" x14ac:dyDescent="0.2">
      <c r="H12177" s="12"/>
      <c r="J12177" s="29"/>
      <c r="K12177" s="45"/>
      <c r="L12177" s="45"/>
      <c r="M12177" s="45"/>
    </row>
    <row r="12178" spans="8:13" s="28" customFormat="1" x14ac:dyDescent="0.2">
      <c r="H12178" s="12"/>
      <c r="J12178" s="29"/>
      <c r="K12178" s="45"/>
      <c r="L12178" s="45"/>
      <c r="M12178" s="45"/>
    </row>
    <row r="12179" spans="8:13" s="28" customFormat="1" x14ac:dyDescent="0.2">
      <c r="H12179" s="12"/>
      <c r="J12179" s="29"/>
      <c r="K12179" s="45"/>
      <c r="L12179" s="45"/>
      <c r="M12179" s="45"/>
    </row>
    <row r="12180" spans="8:13" s="28" customFormat="1" x14ac:dyDescent="0.2">
      <c r="H12180" s="12"/>
      <c r="J12180" s="29"/>
      <c r="K12180" s="45"/>
      <c r="L12180" s="45"/>
      <c r="M12180" s="45"/>
    </row>
    <row r="12181" spans="8:13" s="28" customFormat="1" x14ac:dyDescent="0.2">
      <c r="H12181" s="12"/>
      <c r="J12181" s="29"/>
      <c r="K12181" s="45"/>
      <c r="L12181" s="45"/>
      <c r="M12181" s="45"/>
    </row>
    <row r="12182" spans="8:13" s="28" customFormat="1" x14ac:dyDescent="0.2">
      <c r="H12182" s="12"/>
      <c r="J12182" s="29"/>
      <c r="K12182" s="45"/>
      <c r="L12182" s="45"/>
      <c r="M12182" s="45"/>
    </row>
    <row r="12183" spans="8:13" s="28" customFormat="1" x14ac:dyDescent="0.2">
      <c r="H12183" s="12"/>
      <c r="J12183" s="29"/>
      <c r="K12183" s="45"/>
      <c r="L12183" s="45"/>
      <c r="M12183" s="45"/>
    </row>
    <row r="12184" spans="8:13" s="28" customFormat="1" x14ac:dyDescent="0.2">
      <c r="H12184" s="12"/>
      <c r="J12184" s="29"/>
      <c r="K12184" s="45"/>
      <c r="L12184" s="45"/>
      <c r="M12184" s="45"/>
    </row>
    <row r="12185" spans="8:13" s="28" customFormat="1" x14ac:dyDescent="0.2">
      <c r="H12185" s="12"/>
      <c r="J12185" s="29"/>
      <c r="K12185" s="45"/>
      <c r="L12185" s="45"/>
      <c r="M12185" s="45"/>
    </row>
    <row r="12186" spans="8:13" s="28" customFormat="1" x14ac:dyDescent="0.2">
      <c r="H12186" s="12"/>
      <c r="J12186" s="29"/>
      <c r="K12186" s="45"/>
      <c r="L12186" s="45"/>
      <c r="M12186" s="45"/>
    </row>
    <row r="12187" spans="8:13" s="28" customFormat="1" x14ac:dyDescent="0.2">
      <c r="H12187" s="12"/>
      <c r="J12187" s="29"/>
      <c r="K12187" s="45"/>
      <c r="L12187" s="45"/>
      <c r="M12187" s="45"/>
    </row>
    <row r="12188" spans="8:13" s="28" customFormat="1" x14ac:dyDescent="0.2">
      <c r="H12188" s="12"/>
      <c r="J12188" s="29"/>
      <c r="K12188" s="45"/>
      <c r="L12188" s="45"/>
      <c r="M12188" s="45"/>
    </row>
    <row r="12189" spans="8:13" s="28" customFormat="1" x14ac:dyDescent="0.2">
      <c r="H12189" s="12"/>
      <c r="J12189" s="29"/>
      <c r="K12189" s="45"/>
      <c r="L12189" s="45"/>
      <c r="M12189" s="45"/>
    </row>
    <row r="12190" spans="8:13" s="28" customFormat="1" x14ac:dyDescent="0.2">
      <c r="H12190" s="12"/>
      <c r="J12190" s="29"/>
      <c r="K12190" s="45"/>
      <c r="L12190" s="45"/>
      <c r="M12190" s="45"/>
    </row>
    <row r="12191" spans="8:13" s="28" customFormat="1" x14ac:dyDescent="0.2">
      <c r="H12191" s="12"/>
      <c r="J12191" s="29"/>
      <c r="K12191" s="45"/>
      <c r="L12191" s="45"/>
      <c r="M12191" s="45"/>
    </row>
    <row r="12192" spans="8:13" s="28" customFormat="1" x14ac:dyDescent="0.2">
      <c r="H12192" s="12"/>
      <c r="J12192" s="29"/>
      <c r="K12192" s="45"/>
      <c r="L12192" s="45"/>
      <c r="M12192" s="45"/>
    </row>
    <row r="12193" spans="8:13" s="28" customFormat="1" x14ac:dyDescent="0.2">
      <c r="H12193" s="12"/>
      <c r="J12193" s="29"/>
      <c r="K12193" s="45"/>
      <c r="L12193" s="45"/>
      <c r="M12193" s="45"/>
    </row>
    <row r="12194" spans="8:13" s="28" customFormat="1" x14ac:dyDescent="0.2">
      <c r="H12194" s="12"/>
      <c r="J12194" s="29"/>
      <c r="K12194" s="45"/>
      <c r="L12194" s="45"/>
      <c r="M12194" s="45"/>
    </row>
    <row r="12195" spans="8:13" s="28" customFormat="1" x14ac:dyDescent="0.2">
      <c r="H12195" s="12"/>
      <c r="J12195" s="29"/>
      <c r="K12195" s="45"/>
      <c r="L12195" s="45"/>
      <c r="M12195" s="45"/>
    </row>
    <row r="12196" spans="8:13" s="28" customFormat="1" x14ac:dyDescent="0.2">
      <c r="H12196" s="12"/>
      <c r="J12196" s="29"/>
      <c r="K12196" s="45"/>
      <c r="L12196" s="45"/>
      <c r="M12196" s="45"/>
    </row>
    <row r="12197" spans="8:13" s="28" customFormat="1" x14ac:dyDescent="0.2">
      <c r="H12197" s="12"/>
      <c r="J12197" s="29"/>
      <c r="K12197" s="45"/>
      <c r="L12197" s="45"/>
      <c r="M12197" s="45"/>
    </row>
    <row r="12198" spans="8:13" s="28" customFormat="1" x14ac:dyDescent="0.2">
      <c r="H12198" s="12"/>
      <c r="J12198" s="29"/>
      <c r="K12198" s="45"/>
      <c r="L12198" s="45"/>
      <c r="M12198" s="45"/>
    </row>
    <row r="12199" spans="8:13" s="28" customFormat="1" x14ac:dyDescent="0.2">
      <c r="H12199" s="12"/>
      <c r="J12199" s="29"/>
      <c r="K12199" s="45"/>
      <c r="L12199" s="45"/>
      <c r="M12199" s="45"/>
    </row>
    <row r="12200" spans="8:13" s="28" customFormat="1" x14ac:dyDescent="0.2">
      <c r="H12200" s="12"/>
      <c r="J12200" s="29"/>
      <c r="K12200" s="45"/>
      <c r="L12200" s="45"/>
      <c r="M12200" s="45"/>
    </row>
    <row r="12201" spans="8:13" s="28" customFormat="1" x14ac:dyDescent="0.2">
      <c r="H12201" s="12"/>
      <c r="J12201" s="29"/>
      <c r="K12201" s="45"/>
      <c r="L12201" s="45"/>
      <c r="M12201" s="45"/>
    </row>
    <row r="12202" spans="8:13" s="28" customFormat="1" x14ac:dyDescent="0.2">
      <c r="H12202" s="12"/>
      <c r="J12202" s="29"/>
      <c r="K12202" s="45"/>
      <c r="L12202" s="45"/>
      <c r="M12202" s="45"/>
    </row>
    <row r="12203" spans="8:13" s="28" customFormat="1" x14ac:dyDescent="0.2">
      <c r="H12203" s="12"/>
      <c r="J12203" s="29"/>
      <c r="K12203" s="45"/>
      <c r="L12203" s="45"/>
      <c r="M12203" s="45"/>
    </row>
    <row r="12204" spans="8:13" s="28" customFormat="1" x14ac:dyDescent="0.2">
      <c r="H12204" s="12"/>
      <c r="J12204" s="29"/>
      <c r="K12204" s="45"/>
      <c r="L12204" s="45"/>
      <c r="M12204" s="45"/>
    </row>
    <row r="12205" spans="8:13" s="28" customFormat="1" x14ac:dyDescent="0.2">
      <c r="H12205" s="12"/>
      <c r="J12205" s="29"/>
      <c r="K12205" s="45"/>
      <c r="L12205" s="45"/>
      <c r="M12205" s="45"/>
    </row>
    <row r="12206" spans="8:13" s="28" customFormat="1" x14ac:dyDescent="0.2">
      <c r="H12206" s="12"/>
      <c r="J12206" s="29"/>
      <c r="K12206" s="45"/>
      <c r="L12206" s="45"/>
      <c r="M12206" s="45"/>
    </row>
    <row r="12207" spans="8:13" s="28" customFormat="1" x14ac:dyDescent="0.2">
      <c r="H12207" s="12"/>
      <c r="J12207" s="29"/>
      <c r="K12207" s="45"/>
      <c r="L12207" s="45"/>
      <c r="M12207" s="45"/>
    </row>
    <row r="12208" spans="8:13" s="28" customFormat="1" x14ac:dyDescent="0.2">
      <c r="H12208" s="12"/>
      <c r="J12208" s="29"/>
      <c r="K12208" s="45"/>
      <c r="L12208" s="45"/>
      <c r="M12208" s="45"/>
    </row>
    <row r="12209" spans="8:13" s="28" customFormat="1" x14ac:dyDescent="0.2">
      <c r="H12209" s="12"/>
      <c r="J12209" s="29"/>
      <c r="K12209" s="45"/>
      <c r="L12209" s="45"/>
      <c r="M12209" s="45"/>
    </row>
    <row r="12210" spans="8:13" s="28" customFormat="1" x14ac:dyDescent="0.2">
      <c r="H12210" s="12"/>
      <c r="J12210" s="29"/>
      <c r="K12210" s="45"/>
      <c r="L12210" s="45"/>
      <c r="M12210" s="45"/>
    </row>
    <row r="12211" spans="8:13" s="28" customFormat="1" x14ac:dyDescent="0.2">
      <c r="H12211" s="12"/>
      <c r="J12211" s="29"/>
      <c r="K12211" s="45"/>
      <c r="L12211" s="45"/>
      <c r="M12211" s="45"/>
    </row>
    <row r="12212" spans="8:13" s="28" customFormat="1" x14ac:dyDescent="0.2">
      <c r="H12212" s="12"/>
      <c r="J12212" s="29"/>
      <c r="K12212" s="45"/>
      <c r="L12212" s="45"/>
      <c r="M12212" s="45"/>
    </row>
    <row r="12213" spans="8:13" s="28" customFormat="1" x14ac:dyDescent="0.2">
      <c r="H12213" s="12"/>
      <c r="J12213" s="29"/>
      <c r="K12213" s="45"/>
      <c r="L12213" s="45"/>
      <c r="M12213" s="45"/>
    </row>
    <row r="12214" spans="8:13" s="28" customFormat="1" x14ac:dyDescent="0.2">
      <c r="H12214" s="12"/>
      <c r="J12214" s="29"/>
      <c r="K12214" s="45"/>
      <c r="L12214" s="45"/>
      <c r="M12214" s="45"/>
    </row>
    <row r="12215" spans="8:13" s="28" customFormat="1" x14ac:dyDescent="0.2">
      <c r="H12215" s="12"/>
      <c r="J12215" s="29"/>
      <c r="K12215" s="45"/>
      <c r="L12215" s="45"/>
      <c r="M12215" s="45"/>
    </row>
    <row r="12216" spans="8:13" s="28" customFormat="1" x14ac:dyDescent="0.2">
      <c r="H12216" s="12"/>
      <c r="J12216" s="29"/>
      <c r="K12216" s="45"/>
      <c r="L12216" s="45"/>
      <c r="M12216" s="45"/>
    </row>
    <row r="12217" spans="8:13" s="28" customFormat="1" x14ac:dyDescent="0.2">
      <c r="H12217" s="12"/>
      <c r="J12217" s="29"/>
      <c r="K12217" s="45"/>
      <c r="L12217" s="45"/>
      <c r="M12217" s="45"/>
    </row>
    <row r="12218" spans="8:13" s="28" customFormat="1" x14ac:dyDescent="0.2">
      <c r="H12218" s="12"/>
      <c r="J12218" s="29"/>
      <c r="K12218" s="45"/>
      <c r="L12218" s="45"/>
      <c r="M12218" s="45"/>
    </row>
    <row r="12219" spans="8:13" s="28" customFormat="1" x14ac:dyDescent="0.2">
      <c r="H12219" s="12"/>
      <c r="J12219" s="29"/>
      <c r="K12219" s="45"/>
      <c r="L12219" s="45"/>
      <c r="M12219" s="45"/>
    </row>
    <row r="12220" spans="8:13" s="28" customFormat="1" x14ac:dyDescent="0.2">
      <c r="H12220" s="12"/>
      <c r="J12220" s="29"/>
      <c r="K12220" s="45"/>
      <c r="L12220" s="45"/>
      <c r="M12220" s="45"/>
    </row>
    <row r="12221" spans="8:13" s="28" customFormat="1" x14ac:dyDescent="0.2">
      <c r="H12221" s="12"/>
      <c r="J12221" s="29"/>
      <c r="K12221" s="45"/>
      <c r="L12221" s="45"/>
      <c r="M12221" s="45"/>
    </row>
    <row r="12222" spans="8:13" s="28" customFormat="1" x14ac:dyDescent="0.2">
      <c r="H12222" s="12"/>
      <c r="J12222" s="29"/>
      <c r="K12222" s="45"/>
      <c r="L12222" s="45"/>
      <c r="M12222" s="45"/>
    </row>
    <row r="12223" spans="8:13" s="28" customFormat="1" x14ac:dyDescent="0.2">
      <c r="H12223" s="12"/>
      <c r="J12223" s="29"/>
      <c r="K12223" s="45"/>
      <c r="L12223" s="45"/>
      <c r="M12223" s="45"/>
    </row>
    <row r="12224" spans="8:13" s="28" customFormat="1" x14ac:dyDescent="0.2">
      <c r="H12224" s="12"/>
      <c r="J12224" s="29"/>
      <c r="K12224" s="45"/>
      <c r="L12224" s="45"/>
      <c r="M12224" s="45"/>
    </row>
    <row r="12225" spans="8:13" s="28" customFormat="1" x14ac:dyDescent="0.2">
      <c r="H12225" s="12"/>
      <c r="J12225" s="29"/>
      <c r="K12225" s="45"/>
      <c r="L12225" s="45"/>
      <c r="M12225" s="45"/>
    </row>
    <row r="12226" spans="8:13" s="28" customFormat="1" x14ac:dyDescent="0.2">
      <c r="H12226" s="12"/>
      <c r="J12226" s="29"/>
      <c r="K12226" s="45"/>
      <c r="L12226" s="45"/>
      <c r="M12226" s="45"/>
    </row>
    <row r="12227" spans="8:13" s="28" customFormat="1" x14ac:dyDescent="0.2">
      <c r="H12227" s="12"/>
      <c r="J12227" s="29"/>
      <c r="K12227" s="45"/>
      <c r="L12227" s="45"/>
      <c r="M12227" s="45"/>
    </row>
    <row r="12228" spans="8:13" s="28" customFormat="1" x14ac:dyDescent="0.2">
      <c r="H12228" s="12"/>
      <c r="J12228" s="29"/>
      <c r="K12228" s="45"/>
      <c r="L12228" s="45"/>
      <c r="M12228" s="45"/>
    </row>
    <row r="12229" spans="8:13" s="28" customFormat="1" x14ac:dyDescent="0.2">
      <c r="H12229" s="12"/>
      <c r="J12229" s="29"/>
      <c r="K12229" s="45"/>
      <c r="L12229" s="45"/>
      <c r="M12229" s="45"/>
    </row>
    <row r="12230" spans="8:13" s="28" customFormat="1" x14ac:dyDescent="0.2">
      <c r="H12230" s="12"/>
      <c r="J12230" s="29"/>
      <c r="K12230" s="45"/>
      <c r="L12230" s="45"/>
      <c r="M12230" s="45"/>
    </row>
    <row r="12231" spans="8:13" s="28" customFormat="1" x14ac:dyDescent="0.2">
      <c r="H12231" s="12"/>
      <c r="J12231" s="29"/>
      <c r="K12231" s="45"/>
      <c r="L12231" s="45"/>
      <c r="M12231" s="45"/>
    </row>
    <row r="12232" spans="8:13" s="28" customFormat="1" x14ac:dyDescent="0.2">
      <c r="H12232" s="12"/>
      <c r="J12232" s="29"/>
      <c r="K12232" s="45"/>
      <c r="L12232" s="45"/>
      <c r="M12232" s="45"/>
    </row>
    <row r="12233" spans="8:13" s="28" customFormat="1" x14ac:dyDescent="0.2">
      <c r="H12233" s="12"/>
      <c r="J12233" s="29"/>
      <c r="K12233" s="45"/>
      <c r="L12233" s="45"/>
      <c r="M12233" s="45"/>
    </row>
    <row r="12234" spans="8:13" s="28" customFormat="1" x14ac:dyDescent="0.2">
      <c r="H12234" s="12"/>
      <c r="J12234" s="29"/>
      <c r="K12234" s="45"/>
      <c r="L12234" s="45"/>
      <c r="M12234" s="45"/>
    </row>
    <row r="12235" spans="8:13" s="28" customFormat="1" x14ac:dyDescent="0.2">
      <c r="H12235" s="12"/>
      <c r="J12235" s="29"/>
      <c r="K12235" s="45"/>
      <c r="L12235" s="45"/>
      <c r="M12235" s="45"/>
    </row>
    <row r="12236" spans="8:13" s="28" customFormat="1" x14ac:dyDescent="0.2">
      <c r="H12236" s="12"/>
      <c r="J12236" s="29"/>
      <c r="K12236" s="45"/>
      <c r="L12236" s="45"/>
      <c r="M12236" s="45"/>
    </row>
    <row r="12237" spans="8:13" s="28" customFormat="1" x14ac:dyDescent="0.2">
      <c r="H12237" s="12"/>
      <c r="J12237" s="29"/>
      <c r="K12237" s="45"/>
      <c r="L12237" s="45"/>
      <c r="M12237" s="45"/>
    </row>
    <row r="12238" spans="8:13" s="28" customFormat="1" x14ac:dyDescent="0.2">
      <c r="H12238" s="12"/>
      <c r="J12238" s="29"/>
      <c r="K12238" s="45"/>
      <c r="L12238" s="45"/>
      <c r="M12238" s="45"/>
    </row>
    <row r="12239" spans="8:13" s="28" customFormat="1" x14ac:dyDescent="0.2">
      <c r="H12239" s="12"/>
      <c r="J12239" s="29"/>
      <c r="K12239" s="45"/>
      <c r="L12239" s="45"/>
      <c r="M12239" s="45"/>
    </row>
    <row r="12240" spans="8:13" s="28" customFormat="1" x14ac:dyDescent="0.2">
      <c r="H12240" s="12"/>
      <c r="J12240" s="29"/>
      <c r="K12240" s="45"/>
      <c r="L12240" s="45"/>
      <c r="M12240" s="45"/>
    </row>
    <row r="12241" spans="8:13" s="28" customFormat="1" x14ac:dyDescent="0.2">
      <c r="H12241" s="12"/>
      <c r="J12241" s="29"/>
      <c r="K12241" s="45"/>
      <c r="L12241" s="45"/>
      <c r="M12241" s="45"/>
    </row>
    <row r="12242" spans="8:13" s="28" customFormat="1" x14ac:dyDescent="0.2">
      <c r="H12242" s="12"/>
      <c r="J12242" s="29"/>
      <c r="K12242" s="45"/>
      <c r="L12242" s="45"/>
      <c r="M12242" s="45"/>
    </row>
    <row r="12243" spans="8:13" s="28" customFormat="1" x14ac:dyDescent="0.2">
      <c r="H12243" s="12"/>
      <c r="J12243" s="29"/>
      <c r="K12243" s="45"/>
      <c r="L12243" s="45"/>
      <c r="M12243" s="45"/>
    </row>
    <row r="12244" spans="8:13" s="28" customFormat="1" x14ac:dyDescent="0.2">
      <c r="H12244" s="12"/>
      <c r="J12244" s="29"/>
      <c r="K12244" s="45"/>
      <c r="L12244" s="45"/>
      <c r="M12244" s="45"/>
    </row>
    <row r="12245" spans="8:13" s="28" customFormat="1" x14ac:dyDescent="0.2">
      <c r="H12245" s="12"/>
      <c r="J12245" s="29"/>
      <c r="K12245" s="45"/>
      <c r="L12245" s="45"/>
      <c r="M12245" s="45"/>
    </row>
    <row r="12246" spans="8:13" s="28" customFormat="1" x14ac:dyDescent="0.2">
      <c r="H12246" s="12"/>
      <c r="J12246" s="29"/>
      <c r="K12246" s="45"/>
      <c r="L12246" s="45"/>
      <c r="M12246" s="45"/>
    </row>
    <row r="12247" spans="8:13" s="28" customFormat="1" x14ac:dyDescent="0.2">
      <c r="H12247" s="12"/>
      <c r="J12247" s="29"/>
      <c r="K12247" s="45"/>
      <c r="L12247" s="45"/>
      <c r="M12247" s="45"/>
    </row>
    <row r="12248" spans="8:13" s="28" customFormat="1" x14ac:dyDescent="0.2">
      <c r="H12248" s="12"/>
      <c r="J12248" s="29"/>
      <c r="K12248" s="45"/>
      <c r="L12248" s="45"/>
      <c r="M12248" s="45"/>
    </row>
    <row r="12249" spans="8:13" s="28" customFormat="1" x14ac:dyDescent="0.2">
      <c r="H12249" s="12"/>
      <c r="J12249" s="29"/>
      <c r="K12249" s="45"/>
      <c r="L12249" s="45"/>
      <c r="M12249" s="45"/>
    </row>
    <row r="12250" spans="8:13" s="28" customFormat="1" x14ac:dyDescent="0.2">
      <c r="H12250" s="12"/>
      <c r="J12250" s="29"/>
      <c r="K12250" s="45"/>
      <c r="L12250" s="45"/>
      <c r="M12250" s="45"/>
    </row>
    <row r="12251" spans="8:13" s="28" customFormat="1" x14ac:dyDescent="0.2">
      <c r="H12251" s="12"/>
      <c r="J12251" s="29"/>
      <c r="K12251" s="45"/>
      <c r="L12251" s="45"/>
      <c r="M12251" s="45"/>
    </row>
    <row r="12252" spans="8:13" s="28" customFormat="1" x14ac:dyDescent="0.2">
      <c r="H12252" s="12"/>
      <c r="J12252" s="29"/>
      <c r="K12252" s="45"/>
      <c r="L12252" s="45"/>
      <c r="M12252" s="45"/>
    </row>
    <row r="12253" spans="8:13" s="28" customFormat="1" x14ac:dyDescent="0.2">
      <c r="H12253" s="12"/>
      <c r="J12253" s="29"/>
      <c r="K12253" s="45"/>
      <c r="L12253" s="45"/>
      <c r="M12253" s="45"/>
    </row>
    <row r="12254" spans="8:13" s="28" customFormat="1" x14ac:dyDescent="0.2">
      <c r="H12254" s="12"/>
      <c r="J12254" s="29"/>
      <c r="K12254" s="45"/>
      <c r="L12254" s="45"/>
      <c r="M12254" s="45"/>
    </row>
    <row r="12255" spans="8:13" s="28" customFormat="1" x14ac:dyDescent="0.2">
      <c r="H12255" s="12"/>
      <c r="J12255" s="29"/>
      <c r="K12255" s="45"/>
      <c r="L12255" s="45"/>
      <c r="M12255" s="45"/>
    </row>
    <row r="12256" spans="8:13" s="28" customFormat="1" x14ac:dyDescent="0.2">
      <c r="H12256" s="12"/>
      <c r="J12256" s="29"/>
      <c r="K12256" s="45"/>
      <c r="L12256" s="45"/>
      <c r="M12256" s="45"/>
    </row>
    <row r="12257" spans="8:13" s="28" customFormat="1" x14ac:dyDescent="0.2">
      <c r="H12257" s="12"/>
      <c r="J12257" s="29"/>
      <c r="K12257" s="45"/>
      <c r="L12257" s="45"/>
      <c r="M12257" s="45"/>
    </row>
    <row r="12258" spans="8:13" s="28" customFormat="1" x14ac:dyDescent="0.2">
      <c r="H12258" s="12"/>
      <c r="J12258" s="29"/>
      <c r="K12258" s="45"/>
      <c r="L12258" s="45"/>
      <c r="M12258" s="45"/>
    </row>
    <row r="12259" spans="8:13" s="28" customFormat="1" x14ac:dyDescent="0.2">
      <c r="H12259" s="12"/>
      <c r="J12259" s="29"/>
      <c r="K12259" s="45"/>
      <c r="L12259" s="45"/>
      <c r="M12259" s="45"/>
    </row>
    <row r="12260" spans="8:13" s="28" customFormat="1" x14ac:dyDescent="0.2">
      <c r="H12260" s="12"/>
      <c r="J12260" s="29"/>
      <c r="K12260" s="45"/>
      <c r="L12260" s="45"/>
      <c r="M12260" s="45"/>
    </row>
    <row r="12261" spans="8:13" s="28" customFormat="1" x14ac:dyDescent="0.2">
      <c r="H12261" s="12"/>
      <c r="J12261" s="29"/>
      <c r="K12261" s="45"/>
      <c r="L12261" s="45"/>
      <c r="M12261" s="45"/>
    </row>
    <row r="12262" spans="8:13" s="28" customFormat="1" x14ac:dyDescent="0.2">
      <c r="H12262" s="12"/>
      <c r="J12262" s="29"/>
      <c r="K12262" s="45"/>
      <c r="L12262" s="45"/>
      <c r="M12262" s="45"/>
    </row>
    <row r="12263" spans="8:13" s="28" customFormat="1" x14ac:dyDescent="0.2">
      <c r="H12263" s="12"/>
      <c r="J12263" s="29"/>
      <c r="K12263" s="45"/>
      <c r="L12263" s="45"/>
      <c r="M12263" s="45"/>
    </row>
    <row r="12264" spans="8:13" s="28" customFormat="1" x14ac:dyDescent="0.2">
      <c r="H12264" s="12"/>
      <c r="J12264" s="29"/>
      <c r="K12264" s="45"/>
      <c r="L12264" s="45"/>
      <c r="M12264" s="45"/>
    </row>
    <row r="12265" spans="8:13" s="28" customFormat="1" x14ac:dyDescent="0.2">
      <c r="H12265" s="12"/>
      <c r="J12265" s="29"/>
      <c r="K12265" s="45"/>
      <c r="L12265" s="45"/>
      <c r="M12265" s="45"/>
    </row>
    <row r="12266" spans="8:13" s="28" customFormat="1" x14ac:dyDescent="0.2">
      <c r="H12266" s="12"/>
      <c r="J12266" s="29"/>
      <c r="K12266" s="45"/>
      <c r="L12266" s="45"/>
      <c r="M12266" s="45"/>
    </row>
    <row r="12267" spans="8:13" s="28" customFormat="1" x14ac:dyDescent="0.2">
      <c r="H12267" s="12"/>
      <c r="J12267" s="29"/>
      <c r="K12267" s="45"/>
      <c r="L12267" s="45"/>
      <c r="M12267" s="45"/>
    </row>
    <row r="12268" spans="8:13" s="28" customFormat="1" x14ac:dyDescent="0.2">
      <c r="H12268" s="12"/>
      <c r="J12268" s="29"/>
      <c r="K12268" s="45"/>
      <c r="L12268" s="45"/>
      <c r="M12268" s="45"/>
    </row>
    <row r="12269" spans="8:13" s="28" customFormat="1" x14ac:dyDescent="0.2">
      <c r="H12269" s="12"/>
      <c r="J12269" s="29"/>
      <c r="K12269" s="45"/>
      <c r="L12269" s="45"/>
      <c r="M12269" s="45"/>
    </row>
    <row r="12270" spans="8:13" s="28" customFormat="1" x14ac:dyDescent="0.2">
      <c r="H12270" s="12"/>
      <c r="J12270" s="29"/>
      <c r="K12270" s="45"/>
      <c r="L12270" s="45"/>
      <c r="M12270" s="45"/>
    </row>
    <row r="12271" spans="8:13" s="28" customFormat="1" x14ac:dyDescent="0.2">
      <c r="H12271" s="12"/>
      <c r="J12271" s="29"/>
      <c r="K12271" s="45"/>
      <c r="L12271" s="45"/>
      <c r="M12271" s="45"/>
    </row>
    <row r="12272" spans="8:13" s="28" customFormat="1" x14ac:dyDescent="0.2">
      <c r="H12272" s="12"/>
      <c r="J12272" s="29"/>
      <c r="K12272" s="45"/>
      <c r="L12272" s="45"/>
      <c r="M12272" s="45"/>
    </row>
    <row r="12273" spans="8:13" s="28" customFormat="1" x14ac:dyDescent="0.2">
      <c r="H12273" s="12"/>
      <c r="J12273" s="29"/>
      <c r="K12273" s="45"/>
      <c r="L12273" s="45"/>
      <c r="M12273" s="45"/>
    </row>
    <row r="12274" spans="8:13" s="28" customFormat="1" x14ac:dyDescent="0.2">
      <c r="H12274" s="12"/>
      <c r="J12274" s="29"/>
      <c r="K12274" s="45"/>
      <c r="L12274" s="45"/>
      <c r="M12274" s="45"/>
    </row>
    <row r="12275" spans="8:13" s="28" customFormat="1" x14ac:dyDescent="0.2">
      <c r="H12275" s="12"/>
      <c r="J12275" s="29"/>
      <c r="K12275" s="45"/>
      <c r="L12275" s="45"/>
      <c r="M12275" s="45"/>
    </row>
    <row r="12276" spans="8:13" s="28" customFormat="1" x14ac:dyDescent="0.2">
      <c r="H12276" s="12"/>
      <c r="J12276" s="29"/>
      <c r="K12276" s="45"/>
      <c r="L12276" s="45"/>
      <c r="M12276" s="45"/>
    </row>
    <row r="12277" spans="8:13" s="28" customFormat="1" x14ac:dyDescent="0.2">
      <c r="H12277" s="12"/>
      <c r="J12277" s="29"/>
      <c r="K12277" s="45"/>
      <c r="L12277" s="45"/>
      <c r="M12277" s="45"/>
    </row>
    <row r="12278" spans="8:13" s="28" customFormat="1" x14ac:dyDescent="0.2">
      <c r="H12278" s="12"/>
      <c r="J12278" s="29"/>
      <c r="K12278" s="45"/>
      <c r="L12278" s="45"/>
      <c r="M12278" s="45"/>
    </row>
    <row r="12279" spans="8:13" s="28" customFormat="1" x14ac:dyDescent="0.2">
      <c r="H12279" s="12"/>
      <c r="J12279" s="29"/>
      <c r="K12279" s="45"/>
      <c r="L12279" s="45"/>
      <c r="M12279" s="45"/>
    </row>
    <row r="12280" spans="8:13" s="28" customFormat="1" x14ac:dyDescent="0.2">
      <c r="H12280" s="12"/>
      <c r="J12280" s="29"/>
      <c r="K12280" s="45"/>
      <c r="L12280" s="45"/>
      <c r="M12280" s="45"/>
    </row>
    <row r="12281" spans="8:13" s="28" customFormat="1" x14ac:dyDescent="0.2">
      <c r="H12281" s="12"/>
      <c r="J12281" s="29"/>
      <c r="K12281" s="45"/>
      <c r="L12281" s="45"/>
      <c r="M12281" s="45"/>
    </row>
    <row r="12282" spans="8:13" s="28" customFormat="1" x14ac:dyDescent="0.2">
      <c r="H12282" s="12"/>
      <c r="J12282" s="29"/>
      <c r="K12282" s="45"/>
      <c r="L12282" s="45"/>
      <c r="M12282" s="45"/>
    </row>
    <row r="12283" spans="8:13" s="28" customFormat="1" x14ac:dyDescent="0.2">
      <c r="H12283" s="12"/>
      <c r="J12283" s="29"/>
      <c r="K12283" s="45"/>
      <c r="L12283" s="45"/>
      <c r="M12283" s="45"/>
    </row>
    <row r="12284" spans="8:13" s="28" customFormat="1" x14ac:dyDescent="0.2">
      <c r="H12284" s="12"/>
      <c r="J12284" s="29"/>
      <c r="K12284" s="45"/>
      <c r="L12284" s="45"/>
      <c r="M12284" s="45"/>
    </row>
    <row r="12285" spans="8:13" s="28" customFormat="1" x14ac:dyDescent="0.2">
      <c r="H12285" s="12"/>
      <c r="J12285" s="29"/>
      <c r="K12285" s="45"/>
      <c r="L12285" s="45"/>
      <c r="M12285" s="45"/>
    </row>
    <row r="12286" spans="8:13" s="28" customFormat="1" x14ac:dyDescent="0.2">
      <c r="H12286" s="12"/>
      <c r="J12286" s="29"/>
      <c r="K12286" s="45"/>
      <c r="L12286" s="45"/>
      <c r="M12286" s="45"/>
    </row>
    <row r="12287" spans="8:13" s="28" customFormat="1" x14ac:dyDescent="0.2">
      <c r="H12287" s="12"/>
      <c r="J12287" s="29"/>
      <c r="K12287" s="45"/>
      <c r="L12287" s="45"/>
      <c r="M12287" s="45"/>
    </row>
    <row r="12288" spans="8:13" s="28" customFormat="1" x14ac:dyDescent="0.2">
      <c r="H12288" s="12"/>
      <c r="J12288" s="29"/>
      <c r="K12288" s="45"/>
      <c r="L12288" s="45"/>
      <c r="M12288" s="45"/>
    </row>
    <row r="12289" spans="8:13" s="28" customFormat="1" x14ac:dyDescent="0.2">
      <c r="H12289" s="12"/>
      <c r="J12289" s="29"/>
      <c r="K12289" s="45"/>
      <c r="L12289" s="45"/>
      <c r="M12289" s="45"/>
    </row>
    <row r="12290" spans="8:13" s="28" customFormat="1" x14ac:dyDescent="0.2">
      <c r="H12290" s="12"/>
      <c r="J12290" s="29"/>
      <c r="K12290" s="45"/>
      <c r="L12290" s="45"/>
      <c r="M12290" s="45"/>
    </row>
    <row r="12291" spans="8:13" s="28" customFormat="1" x14ac:dyDescent="0.2">
      <c r="H12291" s="12"/>
      <c r="J12291" s="29"/>
      <c r="K12291" s="45"/>
      <c r="L12291" s="45"/>
      <c r="M12291" s="45"/>
    </row>
    <row r="12292" spans="8:13" s="28" customFormat="1" x14ac:dyDescent="0.2">
      <c r="H12292" s="12"/>
      <c r="J12292" s="29"/>
      <c r="K12292" s="45"/>
      <c r="L12292" s="45"/>
      <c r="M12292" s="45"/>
    </row>
    <row r="12293" spans="8:13" s="28" customFormat="1" x14ac:dyDescent="0.2">
      <c r="H12293" s="12"/>
      <c r="J12293" s="29"/>
      <c r="K12293" s="45"/>
      <c r="L12293" s="45"/>
      <c r="M12293" s="45"/>
    </row>
    <row r="12294" spans="8:13" s="28" customFormat="1" x14ac:dyDescent="0.2">
      <c r="H12294" s="12"/>
      <c r="J12294" s="29"/>
      <c r="K12294" s="45"/>
      <c r="L12294" s="45"/>
      <c r="M12294" s="45"/>
    </row>
    <row r="12295" spans="8:13" s="28" customFormat="1" x14ac:dyDescent="0.2">
      <c r="H12295" s="12"/>
      <c r="J12295" s="29"/>
      <c r="K12295" s="45"/>
      <c r="L12295" s="45"/>
      <c r="M12295" s="45"/>
    </row>
    <row r="12296" spans="8:13" s="28" customFormat="1" x14ac:dyDescent="0.2">
      <c r="H12296" s="12"/>
      <c r="J12296" s="29"/>
      <c r="K12296" s="45"/>
      <c r="L12296" s="45"/>
      <c r="M12296" s="45"/>
    </row>
    <row r="12297" spans="8:13" s="28" customFormat="1" x14ac:dyDescent="0.2">
      <c r="H12297" s="12"/>
      <c r="J12297" s="29"/>
      <c r="K12297" s="45"/>
      <c r="L12297" s="45"/>
      <c r="M12297" s="45"/>
    </row>
    <row r="12298" spans="8:13" s="28" customFormat="1" x14ac:dyDescent="0.2">
      <c r="H12298" s="12"/>
      <c r="J12298" s="29"/>
      <c r="K12298" s="45"/>
      <c r="L12298" s="45"/>
      <c r="M12298" s="45"/>
    </row>
    <row r="12299" spans="8:13" s="28" customFormat="1" x14ac:dyDescent="0.2">
      <c r="H12299" s="12"/>
      <c r="J12299" s="29"/>
      <c r="K12299" s="45"/>
      <c r="L12299" s="45"/>
      <c r="M12299" s="45"/>
    </row>
    <row r="12300" spans="8:13" s="28" customFormat="1" x14ac:dyDescent="0.2">
      <c r="H12300" s="12"/>
      <c r="J12300" s="29"/>
      <c r="K12300" s="45"/>
      <c r="L12300" s="45"/>
      <c r="M12300" s="45"/>
    </row>
    <row r="12301" spans="8:13" s="28" customFormat="1" x14ac:dyDescent="0.2">
      <c r="H12301" s="12"/>
      <c r="J12301" s="29"/>
      <c r="K12301" s="45"/>
      <c r="L12301" s="45"/>
      <c r="M12301" s="45"/>
    </row>
    <row r="12302" spans="8:13" s="28" customFormat="1" x14ac:dyDescent="0.2">
      <c r="H12302" s="12"/>
      <c r="J12302" s="29"/>
      <c r="K12302" s="45"/>
      <c r="L12302" s="45"/>
      <c r="M12302" s="45"/>
    </row>
    <row r="12303" spans="8:13" s="28" customFormat="1" x14ac:dyDescent="0.2">
      <c r="H12303" s="12"/>
      <c r="J12303" s="29"/>
      <c r="K12303" s="45"/>
      <c r="L12303" s="45"/>
      <c r="M12303" s="45"/>
    </row>
    <row r="12304" spans="8:13" s="28" customFormat="1" x14ac:dyDescent="0.2">
      <c r="H12304" s="12"/>
      <c r="J12304" s="29"/>
      <c r="K12304" s="45"/>
      <c r="L12304" s="45"/>
      <c r="M12304" s="45"/>
    </row>
    <row r="12305" spans="8:13" s="28" customFormat="1" x14ac:dyDescent="0.2">
      <c r="H12305" s="12"/>
      <c r="J12305" s="29"/>
      <c r="K12305" s="45"/>
      <c r="L12305" s="45"/>
      <c r="M12305" s="45"/>
    </row>
    <row r="12306" spans="8:13" s="28" customFormat="1" x14ac:dyDescent="0.2">
      <c r="H12306" s="12"/>
      <c r="J12306" s="29"/>
      <c r="K12306" s="45"/>
      <c r="L12306" s="45"/>
      <c r="M12306" s="45"/>
    </row>
    <row r="12307" spans="8:13" s="28" customFormat="1" x14ac:dyDescent="0.2">
      <c r="H12307" s="12"/>
      <c r="J12307" s="29"/>
      <c r="K12307" s="45"/>
      <c r="L12307" s="45"/>
      <c r="M12307" s="45"/>
    </row>
    <row r="12308" spans="8:13" s="28" customFormat="1" x14ac:dyDescent="0.2">
      <c r="H12308" s="12"/>
      <c r="J12308" s="29"/>
      <c r="K12308" s="45"/>
      <c r="L12308" s="45"/>
      <c r="M12308" s="45"/>
    </row>
    <row r="12309" spans="8:13" s="28" customFormat="1" x14ac:dyDescent="0.2">
      <c r="H12309" s="12"/>
      <c r="J12309" s="29"/>
      <c r="K12309" s="45"/>
      <c r="L12309" s="45"/>
      <c r="M12309" s="45"/>
    </row>
    <row r="12310" spans="8:13" s="28" customFormat="1" x14ac:dyDescent="0.2">
      <c r="H12310" s="12"/>
      <c r="J12310" s="29"/>
      <c r="K12310" s="45"/>
      <c r="L12310" s="45"/>
      <c r="M12310" s="45"/>
    </row>
    <row r="12311" spans="8:13" s="28" customFormat="1" x14ac:dyDescent="0.2">
      <c r="H12311" s="12"/>
      <c r="J12311" s="29"/>
      <c r="K12311" s="45"/>
      <c r="L12311" s="45"/>
      <c r="M12311" s="45"/>
    </row>
    <row r="12312" spans="8:13" s="28" customFormat="1" x14ac:dyDescent="0.2">
      <c r="H12312" s="12"/>
      <c r="J12312" s="29"/>
      <c r="K12312" s="45"/>
      <c r="L12312" s="45"/>
      <c r="M12312" s="45"/>
    </row>
    <row r="12313" spans="8:13" s="28" customFormat="1" x14ac:dyDescent="0.2">
      <c r="H12313" s="12"/>
      <c r="J12313" s="29"/>
      <c r="K12313" s="45"/>
      <c r="L12313" s="45"/>
      <c r="M12313" s="45"/>
    </row>
    <row r="12314" spans="8:13" s="28" customFormat="1" x14ac:dyDescent="0.2">
      <c r="H12314" s="12"/>
      <c r="J12314" s="29"/>
      <c r="K12314" s="45"/>
      <c r="L12314" s="45"/>
      <c r="M12314" s="45"/>
    </row>
    <row r="12315" spans="8:13" s="28" customFormat="1" x14ac:dyDescent="0.2">
      <c r="H12315" s="12"/>
      <c r="J12315" s="29"/>
      <c r="K12315" s="45"/>
      <c r="L12315" s="45"/>
      <c r="M12315" s="45"/>
    </row>
    <row r="12316" spans="8:13" s="28" customFormat="1" x14ac:dyDescent="0.2">
      <c r="H12316" s="12"/>
      <c r="J12316" s="29"/>
      <c r="K12316" s="45"/>
      <c r="L12316" s="45"/>
      <c r="M12316" s="45"/>
    </row>
    <row r="12317" spans="8:13" s="28" customFormat="1" x14ac:dyDescent="0.2">
      <c r="H12317" s="12"/>
      <c r="J12317" s="29"/>
      <c r="K12317" s="45"/>
      <c r="L12317" s="45"/>
      <c r="M12317" s="45"/>
    </row>
    <row r="12318" spans="8:13" s="28" customFormat="1" x14ac:dyDescent="0.2">
      <c r="H12318" s="12"/>
      <c r="J12318" s="29"/>
      <c r="K12318" s="45"/>
      <c r="L12318" s="45"/>
      <c r="M12318" s="45"/>
    </row>
    <row r="12319" spans="8:13" s="28" customFormat="1" x14ac:dyDescent="0.2">
      <c r="H12319" s="12"/>
      <c r="J12319" s="29"/>
      <c r="K12319" s="45"/>
      <c r="L12319" s="45"/>
      <c r="M12319" s="45"/>
    </row>
    <row r="12320" spans="8:13" s="28" customFormat="1" x14ac:dyDescent="0.2">
      <c r="H12320" s="12"/>
      <c r="J12320" s="29"/>
      <c r="K12320" s="45"/>
      <c r="L12320" s="45"/>
      <c r="M12320" s="45"/>
    </row>
    <row r="12321" spans="8:13" s="28" customFormat="1" x14ac:dyDescent="0.2">
      <c r="H12321" s="12"/>
      <c r="J12321" s="29"/>
      <c r="K12321" s="45"/>
      <c r="L12321" s="45"/>
      <c r="M12321" s="45"/>
    </row>
    <row r="12322" spans="8:13" s="28" customFormat="1" x14ac:dyDescent="0.2">
      <c r="H12322" s="12"/>
      <c r="J12322" s="29"/>
      <c r="K12322" s="45"/>
      <c r="L12322" s="45"/>
      <c r="M12322" s="45"/>
    </row>
    <row r="12323" spans="8:13" s="28" customFormat="1" x14ac:dyDescent="0.2">
      <c r="H12323" s="12"/>
      <c r="J12323" s="29"/>
      <c r="K12323" s="45"/>
      <c r="L12323" s="45"/>
      <c r="M12323" s="45"/>
    </row>
    <row r="12324" spans="8:13" s="28" customFormat="1" x14ac:dyDescent="0.2">
      <c r="H12324" s="12"/>
      <c r="J12324" s="29"/>
      <c r="K12324" s="45"/>
      <c r="L12324" s="45"/>
      <c r="M12324" s="45"/>
    </row>
    <row r="12325" spans="8:13" s="28" customFormat="1" x14ac:dyDescent="0.2">
      <c r="H12325" s="12"/>
      <c r="J12325" s="29"/>
      <c r="K12325" s="45"/>
      <c r="L12325" s="45"/>
      <c r="M12325" s="45"/>
    </row>
    <row r="12326" spans="8:13" s="28" customFormat="1" x14ac:dyDescent="0.2">
      <c r="H12326" s="12"/>
      <c r="J12326" s="29"/>
      <c r="K12326" s="45"/>
      <c r="L12326" s="45"/>
      <c r="M12326" s="45"/>
    </row>
    <row r="12327" spans="8:13" s="28" customFormat="1" x14ac:dyDescent="0.2">
      <c r="H12327" s="12"/>
      <c r="J12327" s="29"/>
      <c r="K12327" s="45"/>
      <c r="L12327" s="45"/>
      <c r="M12327" s="45"/>
    </row>
    <row r="12328" spans="8:13" s="28" customFormat="1" x14ac:dyDescent="0.2">
      <c r="H12328" s="12"/>
      <c r="J12328" s="29"/>
      <c r="K12328" s="45"/>
      <c r="L12328" s="45"/>
      <c r="M12328" s="45"/>
    </row>
    <row r="12329" spans="8:13" s="28" customFormat="1" x14ac:dyDescent="0.2">
      <c r="H12329" s="12"/>
      <c r="J12329" s="29"/>
      <c r="K12329" s="45"/>
      <c r="L12329" s="45"/>
      <c r="M12329" s="45"/>
    </row>
    <row r="12330" spans="8:13" s="28" customFormat="1" x14ac:dyDescent="0.2">
      <c r="H12330" s="12"/>
      <c r="J12330" s="29"/>
      <c r="K12330" s="45"/>
      <c r="L12330" s="45"/>
      <c r="M12330" s="45"/>
    </row>
    <row r="12331" spans="8:13" s="28" customFormat="1" x14ac:dyDescent="0.2">
      <c r="H12331" s="12"/>
      <c r="J12331" s="29"/>
      <c r="K12331" s="45"/>
      <c r="L12331" s="45"/>
      <c r="M12331" s="45"/>
    </row>
    <row r="12332" spans="8:13" s="28" customFormat="1" x14ac:dyDescent="0.2">
      <c r="H12332" s="12"/>
      <c r="J12332" s="29"/>
      <c r="K12332" s="45"/>
      <c r="L12332" s="45"/>
      <c r="M12332" s="45"/>
    </row>
    <row r="12333" spans="8:13" s="28" customFormat="1" x14ac:dyDescent="0.2">
      <c r="H12333" s="12"/>
      <c r="J12333" s="29"/>
      <c r="K12333" s="45"/>
      <c r="L12333" s="45"/>
      <c r="M12333" s="45"/>
    </row>
    <row r="12334" spans="8:13" s="28" customFormat="1" x14ac:dyDescent="0.2">
      <c r="H12334" s="12"/>
      <c r="J12334" s="29"/>
      <c r="K12334" s="45"/>
      <c r="L12334" s="45"/>
      <c r="M12334" s="45"/>
    </row>
    <row r="12335" spans="8:13" s="28" customFormat="1" x14ac:dyDescent="0.2">
      <c r="H12335" s="12"/>
      <c r="J12335" s="29"/>
      <c r="K12335" s="45"/>
      <c r="L12335" s="45"/>
      <c r="M12335" s="45"/>
    </row>
    <row r="12336" spans="8:13" s="28" customFormat="1" x14ac:dyDescent="0.2">
      <c r="H12336" s="12"/>
      <c r="J12336" s="29"/>
      <c r="K12336" s="45"/>
      <c r="L12336" s="45"/>
      <c r="M12336" s="45"/>
    </row>
    <row r="12337" spans="8:13" s="28" customFormat="1" x14ac:dyDescent="0.2">
      <c r="H12337" s="12"/>
      <c r="J12337" s="29"/>
      <c r="K12337" s="45"/>
      <c r="L12337" s="45"/>
      <c r="M12337" s="45"/>
    </row>
    <row r="12338" spans="8:13" s="28" customFormat="1" x14ac:dyDescent="0.2">
      <c r="H12338" s="12"/>
      <c r="J12338" s="29"/>
      <c r="K12338" s="45"/>
      <c r="L12338" s="45"/>
      <c r="M12338" s="45"/>
    </row>
    <row r="12339" spans="8:13" s="28" customFormat="1" x14ac:dyDescent="0.2">
      <c r="H12339" s="12"/>
      <c r="J12339" s="29"/>
      <c r="K12339" s="45"/>
      <c r="L12339" s="45"/>
      <c r="M12339" s="45"/>
    </row>
    <row r="12340" spans="8:13" s="28" customFormat="1" x14ac:dyDescent="0.2">
      <c r="H12340" s="12"/>
      <c r="J12340" s="29"/>
      <c r="K12340" s="45"/>
      <c r="L12340" s="45"/>
      <c r="M12340" s="45"/>
    </row>
    <row r="12341" spans="8:13" s="28" customFormat="1" x14ac:dyDescent="0.2">
      <c r="H12341" s="12"/>
      <c r="J12341" s="29"/>
      <c r="K12341" s="45"/>
      <c r="L12341" s="45"/>
      <c r="M12341" s="45"/>
    </row>
    <row r="12342" spans="8:13" s="28" customFormat="1" x14ac:dyDescent="0.2">
      <c r="H12342" s="12"/>
      <c r="J12342" s="29"/>
      <c r="K12342" s="45"/>
      <c r="L12342" s="45"/>
      <c r="M12342" s="45"/>
    </row>
    <row r="12343" spans="8:13" s="28" customFormat="1" x14ac:dyDescent="0.2">
      <c r="H12343" s="12"/>
      <c r="J12343" s="29"/>
      <c r="K12343" s="45"/>
      <c r="L12343" s="45"/>
      <c r="M12343" s="45"/>
    </row>
    <row r="12344" spans="8:13" s="28" customFormat="1" x14ac:dyDescent="0.2">
      <c r="H12344" s="12"/>
      <c r="J12344" s="29"/>
      <c r="K12344" s="45"/>
      <c r="L12344" s="45"/>
      <c r="M12344" s="45"/>
    </row>
    <row r="12345" spans="8:13" s="28" customFormat="1" x14ac:dyDescent="0.2">
      <c r="H12345" s="12"/>
      <c r="J12345" s="29"/>
      <c r="K12345" s="45"/>
      <c r="L12345" s="45"/>
      <c r="M12345" s="45"/>
    </row>
    <row r="12346" spans="8:13" s="28" customFormat="1" x14ac:dyDescent="0.2">
      <c r="H12346" s="12"/>
      <c r="J12346" s="29"/>
      <c r="K12346" s="45"/>
      <c r="L12346" s="45"/>
      <c r="M12346" s="45"/>
    </row>
    <row r="12347" spans="8:13" s="28" customFormat="1" x14ac:dyDescent="0.2">
      <c r="H12347" s="12"/>
      <c r="J12347" s="29"/>
      <c r="K12347" s="45"/>
      <c r="L12347" s="45"/>
      <c r="M12347" s="45"/>
    </row>
    <row r="12348" spans="8:13" s="28" customFormat="1" x14ac:dyDescent="0.2">
      <c r="H12348" s="12"/>
      <c r="J12348" s="29"/>
      <c r="K12348" s="45"/>
      <c r="L12348" s="45"/>
      <c r="M12348" s="45"/>
    </row>
    <row r="12349" spans="8:13" s="28" customFormat="1" x14ac:dyDescent="0.2">
      <c r="H12349" s="12"/>
      <c r="J12349" s="29"/>
      <c r="K12349" s="45"/>
      <c r="L12349" s="45"/>
      <c r="M12349" s="45"/>
    </row>
    <row r="12350" spans="8:13" s="28" customFormat="1" x14ac:dyDescent="0.2">
      <c r="H12350" s="12"/>
      <c r="J12350" s="29"/>
      <c r="K12350" s="45"/>
      <c r="L12350" s="45"/>
      <c r="M12350" s="45"/>
    </row>
    <row r="12351" spans="8:13" s="28" customFormat="1" x14ac:dyDescent="0.2">
      <c r="H12351" s="12"/>
      <c r="J12351" s="29"/>
      <c r="K12351" s="45"/>
      <c r="L12351" s="45"/>
      <c r="M12351" s="45"/>
    </row>
    <row r="12352" spans="8:13" s="28" customFormat="1" x14ac:dyDescent="0.2">
      <c r="H12352" s="12"/>
      <c r="J12352" s="29"/>
      <c r="K12352" s="45"/>
      <c r="L12352" s="45"/>
      <c r="M12352" s="45"/>
    </row>
    <row r="12353" spans="8:13" s="28" customFormat="1" x14ac:dyDescent="0.2">
      <c r="H12353" s="12"/>
      <c r="J12353" s="29"/>
      <c r="K12353" s="45"/>
      <c r="L12353" s="45"/>
      <c r="M12353" s="45"/>
    </row>
    <row r="12354" spans="8:13" s="28" customFormat="1" x14ac:dyDescent="0.2">
      <c r="H12354" s="12"/>
      <c r="J12354" s="29"/>
      <c r="K12354" s="45"/>
      <c r="L12354" s="45"/>
      <c r="M12354" s="45"/>
    </row>
    <row r="12355" spans="8:13" s="28" customFormat="1" x14ac:dyDescent="0.2">
      <c r="H12355" s="12"/>
      <c r="J12355" s="29"/>
      <c r="K12355" s="45"/>
      <c r="L12355" s="45"/>
      <c r="M12355" s="45"/>
    </row>
    <row r="12356" spans="8:13" s="28" customFormat="1" x14ac:dyDescent="0.2">
      <c r="H12356" s="12"/>
      <c r="J12356" s="29"/>
      <c r="K12356" s="45"/>
      <c r="L12356" s="45"/>
      <c r="M12356" s="45"/>
    </row>
    <row r="12357" spans="8:13" s="28" customFormat="1" x14ac:dyDescent="0.2">
      <c r="H12357" s="12"/>
      <c r="J12357" s="29"/>
      <c r="K12357" s="45"/>
      <c r="L12357" s="45"/>
      <c r="M12357" s="45"/>
    </row>
    <row r="12358" spans="8:13" s="28" customFormat="1" x14ac:dyDescent="0.2">
      <c r="H12358" s="12"/>
      <c r="J12358" s="29"/>
      <c r="K12358" s="45"/>
      <c r="L12358" s="45"/>
      <c r="M12358" s="45"/>
    </row>
    <row r="12359" spans="8:13" s="28" customFormat="1" x14ac:dyDescent="0.2">
      <c r="H12359" s="12"/>
      <c r="J12359" s="29"/>
      <c r="K12359" s="45"/>
      <c r="L12359" s="45"/>
      <c r="M12359" s="45"/>
    </row>
    <row r="12360" spans="8:13" s="28" customFormat="1" x14ac:dyDescent="0.2">
      <c r="H12360" s="12"/>
      <c r="J12360" s="29"/>
      <c r="K12360" s="45"/>
      <c r="L12360" s="45"/>
      <c r="M12360" s="45"/>
    </row>
    <row r="12361" spans="8:13" s="28" customFormat="1" x14ac:dyDescent="0.2">
      <c r="H12361" s="12"/>
      <c r="J12361" s="29"/>
      <c r="K12361" s="45"/>
      <c r="L12361" s="45"/>
      <c r="M12361" s="45"/>
    </row>
    <row r="12362" spans="8:13" s="28" customFormat="1" x14ac:dyDescent="0.2">
      <c r="H12362" s="12"/>
      <c r="J12362" s="29"/>
      <c r="K12362" s="45"/>
      <c r="L12362" s="45"/>
      <c r="M12362" s="45"/>
    </row>
    <row r="12363" spans="8:13" s="28" customFormat="1" x14ac:dyDescent="0.2">
      <c r="H12363" s="12"/>
      <c r="J12363" s="29"/>
      <c r="K12363" s="45"/>
      <c r="L12363" s="45"/>
      <c r="M12363" s="45"/>
    </row>
    <row r="12364" spans="8:13" s="28" customFormat="1" x14ac:dyDescent="0.2">
      <c r="H12364" s="12"/>
      <c r="J12364" s="29"/>
      <c r="K12364" s="45"/>
      <c r="L12364" s="45"/>
      <c r="M12364" s="45"/>
    </row>
    <row r="12365" spans="8:13" s="28" customFormat="1" x14ac:dyDescent="0.2">
      <c r="H12365" s="12"/>
      <c r="J12365" s="29"/>
      <c r="K12365" s="45"/>
      <c r="L12365" s="45"/>
      <c r="M12365" s="45"/>
    </row>
    <row r="12366" spans="8:13" s="28" customFormat="1" x14ac:dyDescent="0.2">
      <c r="H12366" s="12"/>
      <c r="J12366" s="29"/>
      <c r="K12366" s="45"/>
      <c r="L12366" s="45"/>
      <c r="M12366" s="45"/>
    </row>
    <row r="12367" spans="8:13" s="28" customFormat="1" x14ac:dyDescent="0.2">
      <c r="H12367" s="12"/>
      <c r="J12367" s="29"/>
      <c r="K12367" s="45"/>
      <c r="L12367" s="45"/>
      <c r="M12367" s="45"/>
    </row>
    <row r="12368" spans="8:13" s="28" customFormat="1" x14ac:dyDescent="0.2">
      <c r="H12368" s="12"/>
      <c r="J12368" s="29"/>
      <c r="K12368" s="45"/>
      <c r="L12368" s="45"/>
      <c r="M12368" s="45"/>
    </row>
    <row r="12369" spans="8:13" s="28" customFormat="1" x14ac:dyDescent="0.2">
      <c r="H12369" s="12"/>
      <c r="J12369" s="29"/>
      <c r="K12369" s="45"/>
      <c r="L12369" s="45"/>
      <c r="M12369" s="45"/>
    </row>
    <row r="12370" spans="8:13" s="28" customFormat="1" x14ac:dyDescent="0.2">
      <c r="H12370" s="12"/>
      <c r="J12370" s="29"/>
      <c r="K12370" s="45"/>
      <c r="L12370" s="45"/>
      <c r="M12370" s="45"/>
    </row>
    <row r="12371" spans="8:13" s="28" customFormat="1" x14ac:dyDescent="0.2">
      <c r="H12371" s="12"/>
      <c r="J12371" s="29"/>
      <c r="K12371" s="45"/>
      <c r="L12371" s="45"/>
      <c r="M12371" s="45"/>
    </row>
    <row r="12372" spans="8:13" s="28" customFormat="1" x14ac:dyDescent="0.2">
      <c r="H12372" s="12"/>
      <c r="J12372" s="29"/>
      <c r="K12372" s="45"/>
      <c r="L12372" s="45"/>
      <c r="M12372" s="45"/>
    </row>
    <row r="12373" spans="8:13" s="28" customFormat="1" x14ac:dyDescent="0.2">
      <c r="H12373" s="12"/>
      <c r="J12373" s="29"/>
      <c r="K12373" s="45"/>
      <c r="L12373" s="45"/>
      <c r="M12373" s="45"/>
    </row>
    <row r="12374" spans="8:13" s="28" customFormat="1" x14ac:dyDescent="0.2">
      <c r="H12374" s="12"/>
      <c r="J12374" s="29"/>
      <c r="K12374" s="45"/>
      <c r="L12374" s="45"/>
      <c r="M12374" s="45"/>
    </row>
    <row r="12375" spans="8:13" s="28" customFormat="1" x14ac:dyDescent="0.2">
      <c r="H12375" s="12"/>
      <c r="J12375" s="29"/>
      <c r="K12375" s="45"/>
      <c r="L12375" s="45"/>
      <c r="M12375" s="45"/>
    </row>
    <row r="12376" spans="8:13" s="28" customFormat="1" x14ac:dyDescent="0.2">
      <c r="H12376" s="12"/>
      <c r="J12376" s="29"/>
      <c r="K12376" s="45"/>
      <c r="L12376" s="45"/>
      <c r="M12376" s="45"/>
    </row>
    <row r="12377" spans="8:13" s="28" customFormat="1" x14ac:dyDescent="0.2">
      <c r="H12377" s="12"/>
      <c r="J12377" s="29"/>
      <c r="K12377" s="45"/>
      <c r="L12377" s="45"/>
      <c r="M12377" s="45"/>
    </row>
    <row r="12378" spans="8:13" s="28" customFormat="1" x14ac:dyDescent="0.2">
      <c r="H12378" s="12"/>
      <c r="J12378" s="29"/>
      <c r="K12378" s="45"/>
      <c r="L12378" s="45"/>
      <c r="M12378" s="45"/>
    </row>
    <row r="12379" spans="8:13" s="28" customFormat="1" x14ac:dyDescent="0.2">
      <c r="H12379" s="12"/>
      <c r="J12379" s="29"/>
      <c r="K12379" s="45"/>
      <c r="L12379" s="45"/>
      <c r="M12379" s="45"/>
    </row>
    <row r="12380" spans="8:13" s="28" customFormat="1" x14ac:dyDescent="0.2">
      <c r="H12380" s="12"/>
      <c r="J12380" s="29"/>
      <c r="K12380" s="45"/>
      <c r="L12380" s="45"/>
      <c r="M12380" s="45"/>
    </row>
    <row r="12381" spans="8:13" s="28" customFormat="1" x14ac:dyDescent="0.2">
      <c r="H12381" s="12"/>
      <c r="J12381" s="29"/>
      <c r="K12381" s="45"/>
      <c r="L12381" s="45"/>
      <c r="M12381" s="45"/>
    </row>
    <row r="12382" spans="8:13" s="28" customFormat="1" x14ac:dyDescent="0.2">
      <c r="H12382" s="12"/>
      <c r="J12382" s="29"/>
      <c r="K12382" s="45"/>
      <c r="L12382" s="45"/>
      <c r="M12382" s="45"/>
    </row>
    <row r="12383" spans="8:13" s="28" customFormat="1" x14ac:dyDescent="0.2">
      <c r="H12383" s="12"/>
      <c r="J12383" s="29"/>
      <c r="K12383" s="45"/>
      <c r="L12383" s="45"/>
      <c r="M12383" s="45"/>
    </row>
    <row r="12384" spans="8:13" s="28" customFormat="1" x14ac:dyDescent="0.2">
      <c r="H12384" s="12"/>
      <c r="J12384" s="29"/>
      <c r="K12384" s="45"/>
      <c r="L12384" s="45"/>
      <c r="M12384" s="45"/>
    </row>
    <row r="12385" spans="8:13" s="28" customFormat="1" x14ac:dyDescent="0.2">
      <c r="H12385" s="12"/>
      <c r="J12385" s="29"/>
      <c r="K12385" s="45"/>
      <c r="L12385" s="45"/>
      <c r="M12385" s="45"/>
    </row>
    <row r="12386" spans="8:13" s="28" customFormat="1" x14ac:dyDescent="0.2">
      <c r="H12386" s="12"/>
      <c r="J12386" s="29"/>
      <c r="K12386" s="45"/>
      <c r="L12386" s="45"/>
      <c r="M12386" s="45"/>
    </row>
    <row r="12387" spans="8:13" s="28" customFormat="1" x14ac:dyDescent="0.2">
      <c r="H12387" s="12"/>
      <c r="J12387" s="29"/>
      <c r="K12387" s="45"/>
      <c r="L12387" s="45"/>
      <c r="M12387" s="45"/>
    </row>
    <row r="12388" spans="8:13" s="28" customFormat="1" x14ac:dyDescent="0.2">
      <c r="H12388" s="12"/>
      <c r="J12388" s="29"/>
      <c r="K12388" s="45"/>
      <c r="L12388" s="45"/>
      <c r="M12388" s="45"/>
    </row>
    <row r="12389" spans="8:13" s="28" customFormat="1" x14ac:dyDescent="0.2">
      <c r="H12389" s="12"/>
      <c r="J12389" s="29"/>
      <c r="K12389" s="45"/>
      <c r="L12389" s="45"/>
      <c r="M12389" s="45"/>
    </row>
    <row r="12390" spans="8:13" s="28" customFormat="1" x14ac:dyDescent="0.2">
      <c r="H12390" s="12"/>
      <c r="J12390" s="29"/>
      <c r="K12390" s="45"/>
      <c r="L12390" s="45"/>
      <c r="M12390" s="45"/>
    </row>
    <row r="12391" spans="8:13" s="28" customFormat="1" x14ac:dyDescent="0.2">
      <c r="H12391" s="12"/>
      <c r="J12391" s="29"/>
      <c r="K12391" s="45"/>
      <c r="L12391" s="45"/>
      <c r="M12391" s="45"/>
    </row>
    <row r="12392" spans="8:13" s="28" customFormat="1" x14ac:dyDescent="0.2">
      <c r="H12392" s="12"/>
      <c r="J12392" s="29"/>
      <c r="K12392" s="45"/>
      <c r="L12392" s="45"/>
      <c r="M12392" s="45"/>
    </row>
    <row r="12393" spans="8:13" s="28" customFormat="1" x14ac:dyDescent="0.2">
      <c r="H12393" s="12"/>
      <c r="J12393" s="29"/>
      <c r="K12393" s="45"/>
      <c r="L12393" s="45"/>
      <c r="M12393" s="45"/>
    </row>
    <row r="12394" spans="8:13" s="28" customFormat="1" x14ac:dyDescent="0.2">
      <c r="H12394" s="12"/>
      <c r="J12394" s="29"/>
      <c r="K12394" s="45"/>
      <c r="L12394" s="45"/>
      <c r="M12394" s="45"/>
    </row>
    <row r="12395" spans="8:13" s="28" customFormat="1" x14ac:dyDescent="0.2">
      <c r="H12395" s="12"/>
      <c r="J12395" s="29"/>
      <c r="K12395" s="45"/>
      <c r="L12395" s="45"/>
      <c r="M12395" s="45"/>
    </row>
    <row r="12396" spans="8:13" s="28" customFormat="1" x14ac:dyDescent="0.2">
      <c r="H12396" s="12"/>
      <c r="J12396" s="29"/>
      <c r="K12396" s="45"/>
      <c r="L12396" s="45"/>
      <c r="M12396" s="45"/>
    </row>
    <row r="12397" spans="8:13" s="28" customFormat="1" x14ac:dyDescent="0.2">
      <c r="H12397" s="12"/>
      <c r="J12397" s="29"/>
      <c r="K12397" s="45"/>
      <c r="L12397" s="45"/>
      <c r="M12397" s="45"/>
    </row>
    <row r="12398" spans="8:13" s="28" customFormat="1" x14ac:dyDescent="0.2">
      <c r="H12398" s="12"/>
      <c r="J12398" s="29"/>
      <c r="K12398" s="45"/>
      <c r="L12398" s="45"/>
      <c r="M12398" s="45"/>
    </row>
    <row r="12399" spans="8:13" s="28" customFormat="1" x14ac:dyDescent="0.2">
      <c r="H12399" s="12"/>
      <c r="J12399" s="29"/>
      <c r="K12399" s="45"/>
      <c r="L12399" s="45"/>
      <c r="M12399" s="45"/>
    </row>
    <row r="12400" spans="8:13" s="28" customFormat="1" x14ac:dyDescent="0.2">
      <c r="H12400" s="12"/>
      <c r="J12400" s="29"/>
      <c r="K12400" s="45"/>
      <c r="L12400" s="45"/>
      <c r="M12400" s="45"/>
    </row>
    <row r="12401" spans="8:13" s="28" customFormat="1" x14ac:dyDescent="0.2">
      <c r="H12401" s="12"/>
      <c r="J12401" s="29"/>
      <c r="K12401" s="45"/>
      <c r="L12401" s="45"/>
      <c r="M12401" s="45"/>
    </row>
    <row r="12402" spans="8:13" s="28" customFormat="1" x14ac:dyDescent="0.2">
      <c r="H12402" s="12"/>
      <c r="J12402" s="29"/>
      <c r="K12402" s="45"/>
      <c r="L12402" s="45"/>
      <c r="M12402" s="45"/>
    </row>
    <row r="12403" spans="8:13" s="28" customFormat="1" x14ac:dyDescent="0.2">
      <c r="H12403" s="12"/>
      <c r="J12403" s="29"/>
      <c r="K12403" s="45"/>
      <c r="L12403" s="45"/>
      <c r="M12403" s="45"/>
    </row>
    <row r="12404" spans="8:13" s="28" customFormat="1" x14ac:dyDescent="0.2">
      <c r="H12404" s="12"/>
      <c r="J12404" s="29"/>
      <c r="K12404" s="45"/>
      <c r="L12404" s="45"/>
      <c r="M12404" s="45"/>
    </row>
    <row r="12405" spans="8:13" s="28" customFormat="1" x14ac:dyDescent="0.2">
      <c r="H12405" s="12"/>
      <c r="J12405" s="29"/>
      <c r="K12405" s="45"/>
      <c r="L12405" s="45"/>
      <c r="M12405" s="45"/>
    </row>
    <row r="12406" spans="8:13" s="28" customFormat="1" x14ac:dyDescent="0.2">
      <c r="H12406" s="12"/>
      <c r="J12406" s="29"/>
      <c r="K12406" s="45"/>
      <c r="L12406" s="45"/>
      <c r="M12406" s="45"/>
    </row>
    <row r="12407" spans="8:13" s="28" customFormat="1" x14ac:dyDescent="0.2">
      <c r="H12407" s="12"/>
      <c r="J12407" s="29"/>
      <c r="K12407" s="45"/>
      <c r="L12407" s="45"/>
      <c r="M12407" s="45"/>
    </row>
    <row r="12408" spans="8:13" s="28" customFormat="1" x14ac:dyDescent="0.2">
      <c r="H12408" s="12"/>
      <c r="J12408" s="29"/>
      <c r="K12408" s="45"/>
      <c r="L12408" s="45"/>
      <c r="M12408" s="45"/>
    </row>
    <row r="12409" spans="8:13" s="28" customFormat="1" x14ac:dyDescent="0.2">
      <c r="H12409" s="12"/>
      <c r="J12409" s="29"/>
      <c r="K12409" s="45"/>
      <c r="L12409" s="45"/>
      <c r="M12409" s="45"/>
    </row>
    <row r="12410" spans="8:13" s="28" customFormat="1" x14ac:dyDescent="0.2">
      <c r="H12410" s="12"/>
      <c r="J12410" s="29"/>
      <c r="K12410" s="45"/>
      <c r="L12410" s="45"/>
      <c r="M12410" s="45"/>
    </row>
    <row r="12411" spans="8:13" s="28" customFormat="1" x14ac:dyDescent="0.2">
      <c r="H12411" s="12"/>
      <c r="J12411" s="29"/>
      <c r="K12411" s="45"/>
      <c r="L12411" s="45"/>
      <c r="M12411" s="45"/>
    </row>
    <row r="12412" spans="8:13" s="28" customFormat="1" x14ac:dyDescent="0.2">
      <c r="H12412" s="12"/>
      <c r="J12412" s="29"/>
      <c r="K12412" s="45"/>
      <c r="L12412" s="45"/>
      <c r="M12412" s="45"/>
    </row>
    <row r="12413" spans="8:13" s="28" customFormat="1" x14ac:dyDescent="0.2">
      <c r="H12413" s="12"/>
      <c r="J12413" s="29"/>
      <c r="K12413" s="45"/>
      <c r="L12413" s="45"/>
      <c r="M12413" s="45"/>
    </row>
    <row r="12414" spans="8:13" s="28" customFormat="1" x14ac:dyDescent="0.2">
      <c r="H12414" s="12"/>
      <c r="J12414" s="29"/>
      <c r="K12414" s="45"/>
      <c r="L12414" s="45"/>
      <c r="M12414" s="45"/>
    </row>
    <row r="12415" spans="8:13" s="28" customFormat="1" x14ac:dyDescent="0.2">
      <c r="H12415" s="12"/>
      <c r="J12415" s="29"/>
      <c r="K12415" s="45"/>
      <c r="L12415" s="45"/>
      <c r="M12415" s="45"/>
    </row>
    <row r="12416" spans="8:13" s="28" customFormat="1" x14ac:dyDescent="0.2">
      <c r="H12416" s="12"/>
      <c r="J12416" s="29"/>
      <c r="K12416" s="45"/>
      <c r="L12416" s="45"/>
      <c r="M12416" s="45"/>
    </row>
    <row r="12417" spans="8:13" s="28" customFormat="1" x14ac:dyDescent="0.2">
      <c r="H12417" s="12"/>
      <c r="J12417" s="29"/>
      <c r="K12417" s="45"/>
      <c r="L12417" s="45"/>
      <c r="M12417" s="45"/>
    </row>
    <row r="12418" spans="8:13" s="28" customFormat="1" x14ac:dyDescent="0.2">
      <c r="H12418" s="12"/>
      <c r="J12418" s="29"/>
      <c r="K12418" s="45"/>
      <c r="L12418" s="45"/>
      <c r="M12418" s="45"/>
    </row>
    <row r="12419" spans="8:13" s="28" customFormat="1" x14ac:dyDescent="0.2">
      <c r="H12419" s="12"/>
      <c r="J12419" s="29"/>
      <c r="K12419" s="45"/>
      <c r="L12419" s="45"/>
      <c r="M12419" s="45"/>
    </row>
    <row r="12420" spans="8:13" s="28" customFormat="1" x14ac:dyDescent="0.2">
      <c r="H12420" s="12"/>
      <c r="J12420" s="29"/>
      <c r="K12420" s="45"/>
      <c r="L12420" s="45"/>
      <c r="M12420" s="45"/>
    </row>
    <row r="12421" spans="8:13" s="28" customFormat="1" x14ac:dyDescent="0.2">
      <c r="H12421" s="12"/>
      <c r="J12421" s="29"/>
      <c r="K12421" s="45"/>
      <c r="L12421" s="45"/>
      <c r="M12421" s="45"/>
    </row>
    <row r="12422" spans="8:13" s="28" customFormat="1" x14ac:dyDescent="0.2">
      <c r="H12422" s="12"/>
      <c r="J12422" s="29"/>
      <c r="K12422" s="45"/>
      <c r="L12422" s="45"/>
      <c r="M12422" s="45"/>
    </row>
    <row r="12423" spans="8:13" s="28" customFormat="1" x14ac:dyDescent="0.2">
      <c r="H12423" s="12"/>
      <c r="J12423" s="29"/>
      <c r="K12423" s="45"/>
      <c r="L12423" s="45"/>
      <c r="M12423" s="45"/>
    </row>
    <row r="12424" spans="8:13" s="28" customFormat="1" x14ac:dyDescent="0.2">
      <c r="H12424" s="12"/>
      <c r="J12424" s="29"/>
      <c r="K12424" s="45"/>
      <c r="L12424" s="45"/>
      <c r="M12424" s="45"/>
    </row>
    <row r="12425" spans="8:13" s="28" customFormat="1" x14ac:dyDescent="0.2">
      <c r="H12425" s="12"/>
      <c r="J12425" s="29"/>
      <c r="K12425" s="45"/>
      <c r="L12425" s="45"/>
      <c r="M12425" s="45"/>
    </row>
    <row r="12426" spans="8:13" s="28" customFormat="1" x14ac:dyDescent="0.2">
      <c r="H12426" s="12"/>
      <c r="J12426" s="29"/>
      <c r="K12426" s="45"/>
      <c r="L12426" s="45"/>
      <c r="M12426" s="45"/>
    </row>
    <row r="12427" spans="8:13" s="28" customFormat="1" x14ac:dyDescent="0.2">
      <c r="H12427" s="12"/>
      <c r="J12427" s="29"/>
      <c r="K12427" s="45"/>
      <c r="L12427" s="45"/>
      <c r="M12427" s="45"/>
    </row>
    <row r="12428" spans="8:13" s="28" customFormat="1" x14ac:dyDescent="0.2">
      <c r="H12428" s="12"/>
      <c r="J12428" s="29"/>
      <c r="K12428" s="45"/>
      <c r="L12428" s="45"/>
      <c r="M12428" s="45"/>
    </row>
    <row r="12429" spans="8:13" s="28" customFormat="1" x14ac:dyDescent="0.2">
      <c r="H12429" s="12"/>
      <c r="J12429" s="29"/>
      <c r="K12429" s="45"/>
      <c r="L12429" s="45"/>
      <c r="M12429" s="45"/>
    </row>
    <row r="12430" spans="8:13" s="28" customFormat="1" x14ac:dyDescent="0.2">
      <c r="H12430" s="12"/>
      <c r="J12430" s="29"/>
      <c r="K12430" s="45"/>
      <c r="L12430" s="45"/>
      <c r="M12430" s="45"/>
    </row>
    <row r="12431" spans="8:13" s="28" customFormat="1" x14ac:dyDescent="0.2">
      <c r="H12431" s="12"/>
      <c r="J12431" s="29"/>
      <c r="K12431" s="45"/>
      <c r="L12431" s="45"/>
      <c r="M12431" s="45"/>
    </row>
    <row r="12432" spans="8:13" s="28" customFormat="1" x14ac:dyDescent="0.2">
      <c r="H12432" s="12"/>
      <c r="J12432" s="29"/>
      <c r="K12432" s="45"/>
      <c r="L12432" s="45"/>
      <c r="M12432" s="45"/>
    </row>
    <row r="12433" spans="8:13" s="28" customFormat="1" x14ac:dyDescent="0.2">
      <c r="H12433" s="12"/>
      <c r="J12433" s="29"/>
      <c r="K12433" s="45"/>
      <c r="L12433" s="45"/>
      <c r="M12433" s="45"/>
    </row>
    <row r="12434" spans="8:13" s="28" customFormat="1" x14ac:dyDescent="0.2">
      <c r="H12434" s="12"/>
      <c r="J12434" s="29"/>
      <c r="K12434" s="45"/>
      <c r="L12434" s="45"/>
      <c r="M12434" s="45"/>
    </row>
    <row r="12435" spans="8:13" s="28" customFormat="1" x14ac:dyDescent="0.2">
      <c r="H12435" s="12"/>
      <c r="J12435" s="29"/>
      <c r="K12435" s="45"/>
      <c r="L12435" s="45"/>
      <c r="M12435" s="45"/>
    </row>
    <row r="12436" spans="8:13" s="28" customFormat="1" x14ac:dyDescent="0.2">
      <c r="H12436" s="12"/>
      <c r="J12436" s="29"/>
      <c r="K12436" s="45"/>
      <c r="L12436" s="45"/>
      <c r="M12436" s="45"/>
    </row>
    <row r="12437" spans="8:13" s="28" customFormat="1" x14ac:dyDescent="0.2">
      <c r="H12437" s="12"/>
      <c r="J12437" s="29"/>
      <c r="K12437" s="45"/>
      <c r="L12437" s="45"/>
      <c r="M12437" s="45"/>
    </row>
    <row r="12438" spans="8:13" s="28" customFormat="1" x14ac:dyDescent="0.2">
      <c r="H12438" s="12"/>
      <c r="J12438" s="29"/>
      <c r="K12438" s="45"/>
      <c r="L12438" s="45"/>
      <c r="M12438" s="45"/>
    </row>
    <row r="12439" spans="8:13" s="28" customFormat="1" x14ac:dyDescent="0.2">
      <c r="H12439" s="12"/>
      <c r="J12439" s="29"/>
      <c r="K12439" s="45"/>
      <c r="L12439" s="45"/>
      <c r="M12439" s="45"/>
    </row>
    <row r="12440" spans="8:13" s="28" customFormat="1" x14ac:dyDescent="0.2">
      <c r="H12440" s="12"/>
      <c r="J12440" s="29"/>
      <c r="K12440" s="45"/>
      <c r="L12440" s="45"/>
      <c r="M12440" s="45"/>
    </row>
    <row r="12441" spans="8:13" s="28" customFormat="1" x14ac:dyDescent="0.2">
      <c r="H12441" s="12"/>
      <c r="J12441" s="29"/>
      <c r="K12441" s="45"/>
      <c r="L12441" s="45"/>
      <c r="M12441" s="45"/>
    </row>
    <row r="12442" spans="8:13" s="28" customFormat="1" x14ac:dyDescent="0.2">
      <c r="H12442" s="12"/>
      <c r="J12442" s="29"/>
      <c r="K12442" s="45"/>
      <c r="L12442" s="45"/>
      <c r="M12442" s="45"/>
    </row>
    <row r="12443" spans="8:13" s="28" customFormat="1" x14ac:dyDescent="0.2">
      <c r="H12443" s="12"/>
      <c r="J12443" s="29"/>
      <c r="K12443" s="45"/>
      <c r="L12443" s="45"/>
      <c r="M12443" s="45"/>
    </row>
    <row r="12444" spans="8:13" s="28" customFormat="1" x14ac:dyDescent="0.2">
      <c r="H12444" s="12"/>
      <c r="J12444" s="29"/>
      <c r="K12444" s="45"/>
      <c r="L12444" s="45"/>
      <c r="M12444" s="45"/>
    </row>
    <row r="12445" spans="8:13" s="28" customFormat="1" x14ac:dyDescent="0.2">
      <c r="H12445" s="12"/>
      <c r="J12445" s="29"/>
      <c r="K12445" s="45"/>
      <c r="L12445" s="45"/>
      <c r="M12445" s="45"/>
    </row>
    <row r="12446" spans="8:13" s="28" customFormat="1" x14ac:dyDescent="0.2">
      <c r="H12446" s="12"/>
      <c r="J12446" s="29"/>
      <c r="K12446" s="45"/>
      <c r="L12446" s="45"/>
      <c r="M12446" s="45"/>
    </row>
    <row r="12447" spans="8:13" s="28" customFormat="1" x14ac:dyDescent="0.2">
      <c r="H12447" s="12"/>
      <c r="J12447" s="29"/>
      <c r="K12447" s="45"/>
      <c r="L12447" s="45"/>
      <c r="M12447" s="45"/>
    </row>
    <row r="12448" spans="8:13" s="28" customFormat="1" x14ac:dyDescent="0.2">
      <c r="H12448" s="12"/>
      <c r="J12448" s="29"/>
      <c r="K12448" s="45"/>
      <c r="L12448" s="45"/>
      <c r="M12448" s="45"/>
    </row>
    <row r="12449" spans="8:13" s="28" customFormat="1" x14ac:dyDescent="0.2">
      <c r="H12449" s="12"/>
      <c r="J12449" s="29"/>
      <c r="K12449" s="45"/>
      <c r="L12449" s="45"/>
      <c r="M12449" s="45"/>
    </row>
    <row r="12450" spans="8:13" s="28" customFormat="1" x14ac:dyDescent="0.2">
      <c r="H12450" s="12"/>
      <c r="J12450" s="29"/>
      <c r="K12450" s="45"/>
      <c r="L12450" s="45"/>
      <c r="M12450" s="45"/>
    </row>
    <row r="12451" spans="8:13" s="28" customFormat="1" x14ac:dyDescent="0.2">
      <c r="H12451" s="12"/>
      <c r="J12451" s="29"/>
      <c r="K12451" s="45"/>
      <c r="L12451" s="45"/>
      <c r="M12451" s="45"/>
    </row>
    <row r="12452" spans="8:13" s="28" customFormat="1" x14ac:dyDescent="0.2">
      <c r="H12452" s="12"/>
      <c r="J12452" s="29"/>
      <c r="K12452" s="45"/>
      <c r="L12452" s="45"/>
      <c r="M12452" s="45"/>
    </row>
    <row r="12453" spans="8:13" s="28" customFormat="1" x14ac:dyDescent="0.2">
      <c r="H12453" s="12"/>
      <c r="J12453" s="29"/>
      <c r="K12453" s="45"/>
      <c r="L12453" s="45"/>
      <c r="M12453" s="45"/>
    </row>
    <row r="12454" spans="8:13" s="28" customFormat="1" x14ac:dyDescent="0.2">
      <c r="H12454" s="12"/>
      <c r="J12454" s="29"/>
      <c r="K12454" s="45"/>
      <c r="L12454" s="45"/>
      <c r="M12454" s="45"/>
    </row>
    <row r="12455" spans="8:13" s="28" customFormat="1" x14ac:dyDescent="0.2">
      <c r="H12455" s="12"/>
      <c r="J12455" s="29"/>
      <c r="K12455" s="45"/>
      <c r="L12455" s="45"/>
      <c r="M12455" s="45"/>
    </row>
    <row r="12456" spans="8:13" s="28" customFormat="1" x14ac:dyDescent="0.2">
      <c r="H12456" s="12"/>
      <c r="J12456" s="29"/>
      <c r="K12456" s="45"/>
      <c r="L12456" s="45"/>
      <c r="M12456" s="45"/>
    </row>
    <row r="12457" spans="8:13" s="28" customFormat="1" x14ac:dyDescent="0.2">
      <c r="H12457" s="12"/>
      <c r="J12457" s="29"/>
      <c r="K12457" s="45"/>
      <c r="L12457" s="45"/>
      <c r="M12457" s="45"/>
    </row>
    <row r="12458" spans="8:13" s="28" customFormat="1" x14ac:dyDescent="0.2">
      <c r="H12458" s="12"/>
      <c r="J12458" s="29"/>
      <c r="K12458" s="45"/>
      <c r="L12458" s="45"/>
      <c r="M12458" s="45"/>
    </row>
    <row r="12459" spans="8:13" s="28" customFormat="1" x14ac:dyDescent="0.2">
      <c r="H12459" s="12"/>
      <c r="J12459" s="29"/>
      <c r="K12459" s="45"/>
      <c r="L12459" s="45"/>
      <c r="M12459" s="45"/>
    </row>
    <row r="12460" spans="8:13" s="28" customFormat="1" x14ac:dyDescent="0.2">
      <c r="H12460" s="12"/>
      <c r="J12460" s="29"/>
      <c r="K12460" s="45"/>
      <c r="L12460" s="45"/>
      <c r="M12460" s="45"/>
    </row>
    <row r="12461" spans="8:13" s="28" customFormat="1" x14ac:dyDescent="0.2">
      <c r="H12461" s="12"/>
      <c r="J12461" s="29"/>
      <c r="K12461" s="45"/>
      <c r="L12461" s="45"/>
      <c r="M12461" s="45"/>
    </row>
    <row r="12462" spans="8:13" s="28" customFormat="1" x14ac:dyDescent="0.2">
      <c r="H12462" s="12"/>
      <c r="J12462" s="29"/>
      <c r="K12462" s="45"/>
      <c r="L12462" s="45"/>
      <c r="M12462" s="45"/>
    </row>
    <row r="12463" spans="8:13" s="28" customFormat="1" x14ac:dyDescent="0.2">
      <c r="H12463" s="12"/>
      <c r="J12463" s="29"/>
      <c r="K12463" s="45"/>
      <c r="L12463" s="45"/>
      <c r="M12463" s="45"/>
    </row>
    <row r="12464" spans="8:13" s="28" customFormat="1" x14ac:dyDescent="0.2">
      <c r="H12464" s="12"/>
      <c r="J12464" s="29"/>
      <c r="K12464" s="45"/>
      <c r="L12464" s="45"/>
      <c r="M12464" s="45"/>
    </row>
    <row r="12465" spans="8:13" s="28" customFormat="1" x14ac:dyDescent="0.2">
      <c r="H12465" s="12"/>
      <c r="J12465" s="29"/>
      <c r="K12465" s="45"/>
      <c r="L12465" s="45"/>
      <c r="M12465" s="45"/>
    </row>
    <row r="12466" spans="8:13" s="28" customFormat="1" x14ac:dyDescent="0.2">
      <c r="H12466" s="12"/>
      <c r="J12466" s="29"/>
      <c r="K12466" s="45"/>
      <c r="L12466" s="45"/>
      <c r="M12466" s="45"/>
    </row>
    <row r="12467" spans="8:13" s="28" customFormat="1" x14ac:dyDescent="0.2">
      <c r="H12467" s="12"/>
      <c r="J12467" s="29"/>
      <c r="K12467" s="45"/>
      <c r="L12467" s="45"/>
      <c r="M12467" s="45"/>
    </row>
    <row r="12468" spans="8:13" s="28" customFormat="1" x14ac:dyDescent="0.2">
      <c r="H12468" s="12"/>
      <c r="J12468" s="29"/>
      <c r="K12468" s="45"/>
      <c r="L12468" s="45"/>
      <c r="M12468" s="45"/>
    </row>
    <row r="12469" spans="8:13" s="28" customFormat="1" x14ac:dyDescent="0.2">
      <c r="H12469" s="12"/>
      <c r="J12469" s="29"/>
      <c r="K12469" s="45"/>
      <c r="L12469" s="45"/>
      <c r="M12469" s="45"/>
    </row>
    <row r="12470" spans="8:13" s="28" customFormat="1" x14ac:dyDescent="0.2">
      <c r="H12470" s="12"/>
      <c r="J12470" s="29"/>
      <c r="K12470" s="45"/>
      <c r="L12470" s="45"/>
      <c r="M12470" s="45"/>
    </row>
    <row r="12471" spans="8:13" s="28" customFormat="1" x14ac:dyDescent="0.2">
      <c r="H12471" s="12"/>
      <c r="J12471" s="29"/>
      <c r="K12471" s="45"/>
      <c r="L12471" s="45"/>
      <c r="M12471" s="45"/>
    </row>
    <row r="12472" spans="8:13" s="28" customFormat="1" x14ac:dyDescent="0.2">
      <c r="H12472" s="12"/>
      <c r="J12472" s="29"/>
      <c r="K12472" s="45"/>
      <c r="L12472" s="45"/>
      <c r="M12472" s="45"/>
    </row>
    <row r="12473" spans="8:13" s="28" customFormat="1" x14ac:dyDescent="0.2">
      <c r="H12473" s="12"/>
      <c r="J12473" s="29"/>
      <c r="K12473" s="45"/>
      <c r="L12473" s="45"/>
      <c r="M12473" s="45"/>
    </row>
    <row r="12474" spans="8:13" s="28" customFormat="1" x14ac:dyDescent="0.2">
      <c r="H12474" s="12"/>
      <c r="J12474" s="29"/>
      <c r="K12474" s="45"/>
      <c r="L12474" s="45"/>
      <c r="M12474" s="45"/>
    </row>
    <row r="12475" spans="8:13" s="28" customFormat="1" x14ac:dyDescent="0.2">
      <c r="H12475" s="12"/>
      <c r="J12475" s="29"/>
      <c r="K12475" s="45"/>
      <c r="L12475" s="45"/>
      <c r="M12475" s="45"/>
    </row>
    <row r="12476" spans="8:13" s="28" customFormat="1" x14ac:dyDescent="0.2">
      <c r="H12476" s="12"/>
      <c r="J12476" s="29"/>
      <c r="K12476" s="45"/>
      <c r="L12476" s="45"/>
      <c r="M12476" s="45"/>
    </row>
    <row r="12477" spans="8:13" s="28" customFormat="1" x14ac:dyDescent="0.2">
      <c r="H12477" s="12"/>
      <c r="J12477" s="29"/>
      <c r="K12477" s="45"/>
      <c r="L12477" s="45"/>
      <c r="M12477" s="45"/>
    </row>
    <row r="12478" spans="8:13" s="28" customFormat="1" x14ac:dyDescent="0.2">
      <c r="H12478" s="12"/>
      <c r="J12478" s="29"/>
      <c r="K12478" s="45"/>
      <c r="L12478" s="45"/>
      <c r="M12478" s="45"/>
    </row>
    <row r="12479" spans="8:13" s="28" customFormat="1" x14ac:dyDescent="0.2">
      <c r="H12479" s="12"/>
      <c r="J12479" s="29"/>
      <c r="K12479" s="45"/>
      <c r="L12479" s="45"/>
      <c r="M12479" s="45"/>
    </row>
    <row r="12480" spans="8:13" s="28" customFormat="1" x14ac:dyDescent="0.2">
      <c r="H12480" s="12"/>
      <c r="J12480" s="29"/>
      <c r="K12480" s="45"/>
      <c r="L12480" s="45"/>
      <c r="M12480" s="45"/>
    </row>
    <row r="12481" spans="8:13" s="28" customFormat="1" x14ac:dyDescent="0.2">
      <c r="H12481" s="12"/>
      <c r="J12481" s="29"/>
      <c r="K12481" s="45"/>
      <c r="L12481" s="45"/>
      <c r="M12481" s="45"/>
    </row>
    <row r="12482" spans="8:13" s="28" customFormat="1" x14ac:dyDescent="0.2">
      <c r="H12482" s="12"/>
      <c r="J12482" s="29"/>
      <c r="K12482" s="45"/>
      <c r="L12482" s="45"/>
      <c r="M12482" s="45"/>
    </row>
    <row r="12483" spans="8:13" s="28" customFormat="1" x14ac:dyDescent="0.2">
      <c r="H12483" s="12"/>
      <c r="J12483" s="29"/>
      <c r="K12483" s="45"/>
      <c r="L12483" s="45"/>
      <c r="M12483" s="45"/>
    </row>
    <row r="12484" spans="8:13" s="28" customFormat="1" x14ac:dyDescent="0.2">
      <c r="H12484" s="12"/>
      <c r="J12484" s="29"/>
      <c r="K12484" s="45"/>
      <c r="L12484" s="45"/>
      <c r="M12484" s="45"/>
    </row>
    <row r="12485" spans="8:13" s="28" customFormat="1" x14ac:dyDescent="0.2">
      <c r="H12485" s="12"/>
      <c r="J12485" s="29"/>
      <c r="K12485" s="45"/>
      <c r="L12485" s="45"/>
      <c r="M12485" s="45"/>
    </row>
    <row r="12486" spans="8:13" s="28" customFormat="1" x14ac:dyDescent="0.2">
      <c r="H12486" s="12"/>
      <c r="J12486" s="29"/>
      <c r="K12486" s="45"/>
      <c r="L12486" s="45"/>
      <c r="M12486" s="45"/>
    </row>
    <row r="12487" spans="8:13" s="28" customFormat="1" x14ac:dyDescent="0.2">
      <c r="H12487" s="12"/>
      <c r="J12487" s="29"/>
      <c r="K12487" s="45"/>
      <c r="L12487" s="45"/>
      <c r="M12487" s="45"/>
    </row>
    <row r="12488" spans="8:13" s="28" customFormat="1" x14ac:dyDescent="0.2">
      <c r="H12488" s="12"/>
      <c r="J12488" s="29"/>
      <c r="K12488" s="45"/>
      <c r="L12488" s="45"/>
      <c r="M12488" s="45"/>
    </row>
    <row r="12489" spans="8:13" s="28" customFormat="1" x14ac:dyDescent="0.2">
      <c r="H12489" s="12"/>
      <c r="J12489" s="29"/>
      <c r="K12489" s="45"/>
      <c r="L12489" s="45"/>
      <c r="M12489" s="45"/>
    </row>
    <row r="12490" spans="8:13" s="28" customFormat="1" x14ac:dyDescent="0.2">
      <c r="H12490" s="12"/>
      <c r="J12490" s="29"/>
      <c r="K12490" s="45"/>
      <c r="L12490" s="45"/>
      <c r="M12490" s="45"/>
    </row>
    <row r="12491" spans="8:13" s="28" customFormat="1" x14ac:dyDescent="0.2">
      <c r="H12491" s="12"/>
      <c r="J12491" s="29"/>
      <c r="K12491" s="45"/>
      <c r="L12491" s="45"/>
      <c r="M12491" s="45"/>
    </row>
    <row r="12492" spans="8:13" s="28" customFormat="1" x14ac:dyDescent="0.2">
      <c r="H12492" s="12"/>
      <c r="J12492" s="29"/>
      <c r="K12492" s="45"/>
      <c r="L12492" s="45"/>
      <c r="M12492" s="45"/>
    </row>
    <row r="12493" spans="8:13" s="28" customFormat="1" x14ac:dyDescent="0.2">
      <c r="H12493" s="12"/>
      <c r="J12493" s="29"/>
      <c r="K12493" s="45"/>
      <c r="L12493" s="45"/>
      <c r="M12493" s="45"/>
    </row>
    <row r="12494" spans="8:13" s="28" customFormat="1" x14ac:dyDescent="0.2">
      <c r="H12494" s="12"/>
      <c r="J12494" s="29"/>
      <c r="K12494" s="45"/>
      <c r="L12494" s="45"/>
      <c r="M12494" s="45"/>
    </row>
    <row r="12495" spans="8:13" s="28" customFormat="1" x14ac:dyDescent="0.2">
      <c r="H12495" s="12"/>
      <c r="J12495" s="29"/>
      <c r="K12495" s="45"/>
      <c r="L12495" s="45"/>
      <c r="M12495" s="45"/>
    </row>
    <row r="12496" spans="8:13" s="28" customFormat="1" x14ac:dyDescent="0.2">
      <c r="H12496" s="12"/>
      <c r="J12496" s="29"/>
      <c r="K12496" s="45"/>
      <c r="L12496" s="45"/>
      <c r="M12496" s="45"/>
    </row>
    <row r="12497" spans="8:13" s="28" customFormat="1" x14ac:dyDescent="0.2">
      <c r="H12497" s="12"/>
      <c r="J12497" s="29"/>
      <c r="K12497" s="45"/>
      <c r="L12497" s="45"/>
      <c r="M12497" s="45"/>
    </row>
    <row r="12498" spans="8:13" s="28" customFormat="1" x14ac:dyDescent="0.2">
      <c r="H12498" s="12"/>
      <c r="J12498" s="29"/>
      <c r="K12498" s="45"/>
      <c r="L12498" s="45"/>
      <c r="M12498" s="45"/>
    </row>
    <row r="12499" spans="8:13" s="28" customFormat="1" x14ac:dyDescent="0.2">
      <c r="H12499" s="12"/>
      <c r="J12499" s="29"/>
      <c r="K12499" s="45"/>
      <c r="L12499" s="45"/>
      <c r="M12499" s="45"/>
    </row>
    <row r="12500" spans="8:13" s="28" customFormat="1" x14ac:dyDescent="0.2">
      <c r="H12500" s="12"/>
      <c r="J12500" s="29"/>
      <c r="K12500" s="45"/>
      <c r="L12500" s="45"/>
      <c r="M12500" s="45"/>
    </row>
    <row r="12501" spans="8:13" s="28" customFormat="1" x14ac:dyDescent="0.2">
      <c r="H12501" s="12"/>
      <c r="J12501" s="29"/>
      <c r="K12501" s="45"/>
      <c r="L12501" s="45"/>
      <c r="M12501" s="45"/>
    </row>
    <row r="12502" spans="8:13" s="28" customFormat="1" x14ac:dyDescent="0.2">
      <c r="H12502" s="12"/>
      <c r="J12502" s="29"/>
      <c r="K12502" s="45"/>
      <c r="L12502" s="45"/>
      <c r="M12502" s="45"/>
    </row>
    <row r="12503" spans="8:13" s="28" customFormat="1" x14ac:dyDescent="0.2">
      <c r="H12503" s="12"/>
      <c r="J12503" s="29"/>
      <c r="K12503" s="45"/>
      <c r="L12503" s="45"/>
      <c r="M12503" s="45"/>
    </row>
    <row r="12504" spans="8:13" s="28" customFormat="1" x14ac:dyDescent="0.2">
      <c r="H12504" s="12"/>
      <c r="J12504" s="29"/>
      <c r="K12504" s="45"/>
      <c r="L12504" s="45"/>
      <c r="M12504" s="45"/>
    </row>
    <row r="12505" spans="8:13" s="28" customFormat="1" x14ac:dyDescent="0.2">
      <c r="H12505" s="12"/>
      <c r="J12505" s="29"/>
      <c r="K12505" s="45"/>
      <c r="L12505" s="45"/>
      <c r="M12505" s="45"/>
    </row>
    <row r="12506" spans="8:13" s="28" customFormat="1" x14ac:dyDescent="0.2">
      <c r="H12506" s="12"/>
      <c r="J12506" s="29"/>
      <c r="K12506" s="45"/>
      <c r="L12506" s="45"/>
      <c r="M12506" s="45"/>
    </row>
    <row r="12507" spans="8:13" s="28" customFormat="1" x14ac:dyDescent="0.2">
      <c r="H12507" s="12"/>
      <c r="J12507" s="29"/>
      <c r="K12507" s="45"/>
      <c r="L12507" s="45"/>
      <c r="M12507" s="45"/>
    </row>
    <row r="12508" spans="8:13" s="28" customFormat="1" x14ac:dyDescent="0.2">
      <c r="H12508" s="12"/>
      <c r="J12508" s="29"/>
      <c r="K12508" s="45"/>
      <c r="L12508" s="45"/>
      <c r="M12508" s="45"/>
    </row>
    <row r="12509" spans="8:13" s="28" customFormat="1" x14ac:dyDescent="0.2">
      <c r="H12509" s="12"/>
      <c r="J12509" s="29"/>
      <c r="K12509" s="45"/>
      <c r="L12509" s="45"/>
      <c r="M12509" s="45"/>
    </row>
    <row r="12510" spans="8:13" s="28" customFormat="1" x14ac:dyDescent="0.2">
      <c r="H12510" s="12"/>
      <c r="J12510" s="29"/>
      <c r="K12510" s="45"/>
      <c r="L12510" s="45"/>
      <c r="M12510" s="45"/>
    </row>
    <row r="12511" spans="8:13" s="28" customFormat="1" x14ac:dyDescent="0.2">
      <c r="H12511" s="12"/>
      <c r="J12511" s="29"/>
      <c r="K12511" s="45"/>
      <c r="L12511" s="45"/>
      <c r="M12511" s="45"/>
    </row>
    <row r="12512" spans="8:13" s="28" customFormat="1" x14ac:dyDescent="0.2">
      <c r="H12512" s="12"/>
      <c r="J12512" s="29"/>
      <c r="K12512" s="45"/>
      <c r="L12512" s="45"/>
      <c r="M12512" s="45"/>
    </row>
    <row r="12513" spans="8:13" s="28" customFormat="1" x14ac:dyDescent="0.2">
      <c r="H12513" s="12"/>
      <c r="J12513" s="29"/>
      <c r="K12513" s="45"/>
      <c r="L12513" s="45"/>
      <c r="M12513" s="45"/>
    </row>
    <row r="12514" spans="8:13" s="28" customFormat="1" x14ac:dyDescent="0.2">
      <c r="H12514" s="12"/>
      <c r="J12514" s="29"/>
      <c r="K12514" s="45"/>
      <c r="L12514" s="45"/>
      <c r="M12514" s="45"/>
    </row>
    <row r="12515" spans="8:13" s="28" customFormat="1" x14ac:dyDescent="0.2">
      <c r="H12515" s="12"/>
      <c r="J12515" s="29"/>
      <c r="K12515" s="45"/>
      <c r="L12515" s="45"/>
      <c r="M12515" s="45"/>
    </row>
    <row r="12516" spans="8:13" s="28" customFormat="1" x14ac:dyDescent="0.2">
      <c r="H12516" s="12"/>
      <c r="J12516" s="29"/>
      <c r="K12516" s="45"/>
      <c r="L12516" s="45"/>
      <c r="M12516" s="45"/>
    </row>
    <row r="12517" spans="8:13" s="28" customFormat="1" x14ac:dyDescent="0.2">
      <c r="H12517" s="12"/>
      <c r="J12517" s="29"/>
      <c r="K12517" s="45"/>
      <c r="L12517" s="45"/>
      <c r="M12517" s="45"/>
    </row>
    <row r="12518" spans="8:13" s="28" customFormat="1" x14ac:dyDescent="0.2">
      <c r="H12518" s="12"/>
      <c r="J12518" s="29"/>
      <c r="K12518" s="45"/>
      <c r="L12518" s="45"/>
      <c r="M12518" s="45"/>
    </row>
    <row r="12519" spans="8:13" s="28" customFormat="1" x14ac:dyDescent="0.2">
      <c r="H12519" s="12"/>
      <c r="J12519" s="29"/>
      <c r="K12519" s="45"/>
      <c r="L12519" s="45"/>
      <c r="M12519" s="45"/>
    </row>
    <row r="12520" spans="8:13" s="28" customFormat="1" x14ac:dyDescent="0.2">
      <c r="H12520" s="12"/>
      <c r="J12520" s="29"/>
      <c r="K12520" s="45"/>
      <c r="L12520" s="45"/>
      <c r="M12520" s="45"/>
    </row>
    <row r="12521" spans="8:13" s="28" customFormat="1" x14ac:dyDescent="0.2">
      <c r="H12521" s="12"/>
      <c r="J12521" s="29"/>
      <c r="K12521" s="45"/>
      <c r="L12521" s="45"/>
      <c r="M12521" s="45"/>
    </row>
    <row r="12522" spans="8:13" s="28" customFormat="1" x14ac:dyDescent="0.2">
      <c r="H12522" s="12"/>
      <c r="J12522" s="29"/>
      <c r="K12522" s="45"/>
      <c r="L12522" s="45"/>
      <c r="M12522" s="45"/>
    </row>
    <row r="12523" spans="8:13" s="28" customFormat="1" x14ac:dyDescent="0.2">
      <c r="H12523" s="12"/>
      <c r="J12523" s="29"/>
      <c r="K12523" s="45"/>
      <c r="L12523" s="45"/>
      <c r="M12523" s="45"/>
    </row>
    <row r="12524" spans="8:13" s="28" customFormat="1" x14ac:dyDescent="0.2">
      <c r="H12524" s="12"/>
      <c r="J12524" s="29"/>
      <c r="K12524" s="45"/>
      <c r="L12524" s="45"/>
      <c r="M12524" s="45"/>
    </row>
    <row r="12525" spans="8:13" s="28" customFormat="1" x14ac:dyDescent="0.2">
      <c r="H12525" s="12"/>
      <c r="J12525" s="29"/>
      <c r="K12525" s="45"/>
      <c r="L12525" s="45"/>
      <c r="M12525" s="45"/>
    </row>
    <row r="12526" spans="8:13" s="28" customFormat="1" x14ac:dyDescent="0.2">
      <c r="H12526" s="12"/>
      <c r="J12526" s="29"/>
      <c r="K12526" s="45"/>
      <c r="L12526" s="45"/>
      <c r="M12526" s="45"/>
    </row>
    <row r="12527" spans="8:13" s="28" customFormat="1" x14ac:dyDescent="0.2">
      <c r="H12527" s="12"/>
      <c r="J12527" s="29"/>
      <c r="K12527" s="45"/>
      <c r="L12527" s="45"/>
      <c r="M12527" s="45"/>
    </row>
    <row r="12528" spans="8:13" s="28" customFormat="1" x14ac:dyDescent="0.2">
      <c r="H12528" s="12"/>
      <c r="J12528" s="29"/>
      <c r="K12528" s="45"/>
      <c r="L12528" s="45"/>
      <c r="M12528" s="45"/>
    </row>
    <row r="12529" spans="8:13" s="28" customFormat="1" x14ac:dyDescent="0.2">
      <c r="H12529" s="12"/>
      <c r="J12529" s="29"/>
      <c r="K12529" s="45"/>
      <c r="L12529" s="45"/>
      <c r="M12529" s="45"/>
    </row>
    <row r="12530" spans="8:13" s="28" customFormat="1" x14ac:dyDescent="0.2">
      <c r="H12530" s="12"/>
      <c r="J12530" s="29"/>
      <c r="K12530" s="45"/>
      <c r="L12530" s="45"/>
      <c r="M12530" s="45"/>
    </row>
    <row r="12531" spans="8:13" s="28" customFormat="1" x14ac:dyDescent="0.2">
      <c r="H12531" s="12"/>
      <c r="J12531" s="29"/>
      <c r="K12531" s="45"/>
      <c r="L12531" s="45"/>
      <c r="M12531" s="45"/>
    </row>
    <row r="12532" spans="8:13" s="28" customFormat="1" x14ac:dyDescent="0.2">
      <c r="H12532" s="12"/>
      <c r="J12532" s="29"/>
      <c r="K12532" s="45"/>
      <c r="L12532" s="45"/>
      <c r="M12532" s="45"/>
    </row>
    <row r="12533" spans="8:13" s="28" customFormat="1" x14ac:dyDescent="0.2">
      <c r="H12533" s="12"/>
      <c r="J12533" s="29"/>
      <c r="K12533" s="45"/>
      <c r="L12533" s="45"/>
      <c r="M12533" s="45"/>
    </row>
    <row r="12534" spans="8:13" s="28" customFormat="1" x14ac:dyDescent="0.2">
      <c r="H12534" s="12"/>
      <c r="J12534" s="29"/>
      <c r="K12534" s="45"/>
      <c r="L12534" s="45"/>
      <c r="M12534" s="45"/>
    </row>
    <row r="12535" spans="8:13" s="28" customFormat="1" x14ac:dyDescent="0.2">
      <c r="H12535" s="12"/>
      <c r="J12535" s="29"/>
      <c r="K12535" s="45"/>
      <c r="L12535" s="45"/>
      <c r="M12535" s="45"/>
    </row>
    <row r="12536" spans="8:13" s="28" customFormat="1" x14ac:dyDescent="0.2">
      <c r="H12536" s="12"/>
      <c r="J12536" s="29"/>
      <c r="K12536" s="45"/>
      <c r="L12536" s="45"/>
      <c r="M12536" s="45"/>
    </row>
    <row r="12537" spans="8:13" s="28" customFormat="1" x14ac:dyDescent="0.2">
      <c r="H12537" s="12"/>
      <c r="J12537" s="29"/>
      <c r="K12537" s="45"/>
      <c r="L12537" s="45"/>
      <c r="M12537" s="45"/>
    </row>
    <row r="12538" spans="8:13" s="28" customFormat="1" x14ac:dyDescent="0.2">
      <c r="H12538" s="12"/>
      <c r="J12538" s="29"/>
      <c r="K12538" s="45"/>
      <c r="L12538" s="45"/>
      <c r="M12538" s="45"/>
    </row>
    <row r="12539" spans="8:13" s="28" customFormat="1" x14ac:dyDescent="0.2">
      <c r="H12539" s="12"/>
      <c r="J12539" s="29"/>
      <c r="K12539" s="45"/>
      <c r="L12539" s="45"/>
      <c r="M12539" s="45"/>
    </row>
    <row r="12540" spans="8:13" s="28" customFormat="1" x14ac:dyDescent="0.2">
      <c r="H12540" s="12"/>
      <c r="J12540" s="29"/>
      <c r="K12540" s="45"/>
      <c r="L12540" s="45"/>
      <c r="M12540" s="45"/>
    </row>
    <row r="12541" spans="8:13" s="28" customFormat="1" x14ac:dyDescent="0.2">
      <c r="H12541" s="12"/>
      <c r="J12541" s="29"/>
      <c r="K12541" s="45"/>
      <c r="L12541" s="45"/>
      <c r="M12541" s="45"/>
    </row>
    <row r="12542" spans="8:13" s="28" customFormat="1" x14ac:dyDescent="0.2">
      <c r="H12542" s="12"/>
      <c r="J12542" s="29"/>
      <c r="K12542" s="45"/>
      <c r="L12542" s="45"/>
      <c r="M12542" s="45"/>
    </row>
    <row r="12543" spans="8:13" s="28" customFormat="1" x14ac:dyDescent="0.2">
      <c r="H12543" s="12"/>
      <c r="J12543" s="29"/>
      <c r="K12543" s="45"/>
      <c r="L12543" s="45"/>
      <c r="M12543" s="45"/>
    </row>
    <row r="12544" spans="8:13" s="28" customFormat="1" x14ac:dyDescent="0.2">
      <c r="H12544" s="12"/>
      <c r="J12544" s="29"/>
      <c r="K12544" s="45"/>
      <c r="L12544" s="45"/>
      <c r="M12544" s="45"/>
    </row>
    <row r="12545" spans="8:13" s="28" customFormat="1" x14ac:dyDescent="0.2">
      <c r="H12545" s="12"/>
      <c r="J12545" s="29"/>
      <c r="K12545" s="45"/>
      <c r="L12545" s="45"/>
      <c r="M12545" s="45"/>
    </row>
    <row r="12546" spans="8:13" s="28" customFormat="1" x14ac:dyDescent="0.2">
      <c r="H12546" s="12"/>
      <c r="J12546" s="29"/>
      <c r="K12546" s="45"/>
      <c r="L12546" s="45"/>
      <c r="M12546" s="45"/>
    </row>
    <row r="12547" spans="8:13" s="28" customFormat="1" x14ac:dyDescent="0.2">
      <c r="H12547" s="12"/>
      <c r="J12547" s="29"/>
      <c r="K12547" s="45"/>
      <c r="L12547" s="45"/>
      <c r="M12547" s="45"/>
    </row>
    <row r="12548" spans="8:13" s="28" customFormat="1" x14ac:dyDescent="0.2">
      <c r="H12548" s="12"/>
      <c r="J12548" s="29"/>
      <c r="K12548" s="45"/>
      <c r="L12548" s="45"/>
      <c r="M12548" s="45"/>
    </row>
    <row r="12549" spans="8:13" s="28" customFormat="1" x14ac:dyDescent="0.2">
      <c r="H12549" s="12"/>
      <c r="J12549" s="29"/>
      <c r="K12549" s="45"/>
      <c r="L12549" s="45"/>
      <c r="M12549" s="45"/>
    </row>
    <row r="12550" spans="8:13" s="28" customFormat="1" x14ac:dyDescent="0.2">
      <c r="H12550" s="12"/>
      <c r="J12550" s="29"/>
      <c r="K12550" s="45"/>
      <c r="L12550" s="45"/>
      <c r="M12550" s="45"/>
    </row>
    <row r="12551" spans="8:13" s="28" customFormat="1" x14ac:dyDescent="0.2">
      <c r="H12551" s="12"/>
      <c r="J12551" s="29"/>
      <c r="K12551" s="45"/>
      <c r="L12551" s="45"/>
      <c r="M12551" s="45"/>
    </row>
    <row r="12552" spans="8:13" s="28" customFormat="1" x14ac:dyDescent="0.2">
      <c r="H12552" s="12"/>
      <c r="J12552" s="29"/>
      <c r="K12552" s="45"/>
      <c r="L12552" s="45"/>
      <c r="M12552" s="45"/>
    </row>
    <row r="12553" spans="8:13" s="28" customFormat="1" x14ac:dyDescent="0.2">
      <c r="H12553" s="12"/>
      <c r="J12553" s="29"/>
      <c r="K12553" s="45"/>
      <c r="L12553" s="45"/>
      <c r="M12553" s="45"/>
    </row>
    <row r="12554" spans="8:13" s="28" customFormat="1" x14ac:dyDescent="0.2">
      <c r="H12554" s="12"/>
      <c r="J12554" s="29"/>
      <c r="K12554" s="45"/>
      <c r="L12554" s="45"/>
      <c r="M12554" s="45"/>
    </row>
    <row r="12555" spans="8:13" s="28" customFormat="1" x14ac:dyDescent="0.2">
      <c r="H12555" s="12"/>
      <c r="J12555" s="29"/>
      <c r="K12555" s="45"/>
      <c r="L12555" s="45"/>
      <c r="M12555" s="45"/>
    </row>
    <row r="12556" spans="8:13" s="28" customFormat="1" x14ac:dyDescent="0.2">
      <c r="H12556" s="12"/>
      <c r="J12556" s="29"/>
      <c r="K12556" s="45"/>
      <c r="L12556" s="45"/>
      <c r="M12556" s="45"/>
    </row>
    <row r="12557" spans="8:13" s="28" customFormat="1" x14ac:dyDescent="0.2">
      <c r="H12557" s="12"/>
      <c r="J12557" s="29"/>
      <c r="K12557" s="45"/>
      <c r="L12557" s="45"/>
      <c r="M12557" s="45"/>
    </row>
    <row r="12558" spans="8:13" s="28" customFormat="1" x14ac:dyDescent="0.2">
      <c r="H12558" s="12"/>
      <c r="J12558" s="29"/>
      <c r="K12558" s="45"/>
      <c r="L12558" s="45"/>
      <c r="M12558" s="45"/>
    </row>
    <row r="12559" spans="8:13" s="28" customFormat="1" x14ac:dyDescent="0.2">
      <c r="H12559" s="12"/>
      <c r="J12559" s="29"/>
      <c r="K12559" s="45"/>
      <c r="L12559" s="45"/>
      <c r="M12559" s="45"/>
    </row>
    <row r="12560" spans="8:13" s="28" customFormat="1" x14ac:dyDescent="0.2">
      <c r="H12560" s="12"/>
      <c r="J12560" s="29"/>
      <c r="K12560" s="45"/>
      <c r="L12560" s="45"/>
      <c r="M12560" s="45"/>
    </row>
    <row r="12561" spans="8:13" s="28" customFormat="1" x14ac:dyDescent="0.2">
      <c r="H12561" s="12"/>
      <c r="J12561" s="29"/>
      <c r="K12561" s="45"/>
      <c r="L12561" s="45"/>
      <c r="M12561" s="45"/>
    </row>
    <row r="12562" spans="8:13" s="28" customFormat="1" x14ac:dyDescent="0.2">
      <c r="H12562" s="12"/>
      <c r="J12562" s="29"/>
      <c r="K12562" s="45"/>
      <c r="L12562" s="45"/>
      <c r="M12562" s="45"/>
    </row>
    <row r="12563" spans="8:13" s="28" customFormat="1" x14ac:dyDescent="0.2">
      <c r="H12563" s="12"/>
      <c r="J12563" s="29"/>
      <c r="K12563" s="45"/>
      <c r="L12563" s="45"/>
      <c r="M12563" s="45"/>
    </row>
    <row r="12564" spans="8:13" s="28" customFormat="1" x14ac:dyDescent="0.2">
      <c r="H12564" s="12"/>
      <c r="J12564" s="29"/>
      <c r="K12564" s="45"/>
      <c r="L12564" s="45"/>
      <c r="M12564" s="45"/>
    </row>
    <row r="12565" spans="8:13" s="28" customFormat="1" x14ac:dyDescent="0.2">
      <c r="H12565" s="12"/>
      <c r="J12565" s="29"/>
      <c r="K12565" s="45"/>
      <c r="L12565" s="45"/>
      <c r="M12565" s="45"/>
    </row>
    <row r="12566" spans="8:13" s="28" customFormat="1" x14ac:dyDescent="0.2">
      <c r="H12566" s="12"/>
      <c r="J12566" s="29"/>
      <c r="K12566" s="45"/>
      <c r="L12566" s="45"/>
      <c r="M12566" s="45"/>
    </row>
    <row r="12567" spans="8:13" s="28" customFormat="1" x14ac:dyDescent="0.2">
      <c r="H12567" s="12"/>
      <c r="J12567" s="29"/>
      <c r="K12567" s="45"/>
      <c r="L12567" s="45"/>
      <c r="M12567" s="45"/>
    </row>
    <row r="12568" spans="8:13" s="28" customFormat="1" x14ac:dyDescent="0.2">
      <c r="H12568" s="12"/>
      <c r="J12568" s="29"/>
      <c r="K12568" s="45"/>
      <c r="L12568" s="45"/>
      <c r="M12568" s="45"/>
    </row>
    <row r="12569" spans="8:13" s="28" customFormat="1" x14ac:dyDescent="0.2">
      <c r="H12569" s="12"/>
      <c r="J12569" s="29"/>
      <c r="K12569" s="45"/>
      <c r="L12569" s="45"/>
      <c r="M12569" s="45"/>
    </row>
    <row r="12570" spans="8:13" s="28" customFormat="1" x14ac:dyDescent="0.2">
      <c r="H12570" s="12"/>
      <c r="J12570" s="29"/>
      <c r="K12570" s="45"/>
      <c r="L12570" s="45"/>
      <c r="M12570" s="45"/>
    </row>
    <row r="12571" spans="8:13" s="28" customFormat="1" x14ac:dyDescent="0.2">
      <c r="H12571" s="12"/>
      <c r="J12571" s="29"/>
      <c r="K12571" s="45"/>
      <c r="L12571" s="45"/>
      <c r="M12571" s="45"/>
    </row>
    <row r="12572" spans="8:13" s="28" customFormat="1" x14ac:dyDescent="0.2">
      <c r="H12572" s="12"/>
      <c r="J12572" s="29"/>
      <c r="K12572" s="45"/>
      <c r="L12572" s="45"/>
      <c r="M12572" s="45"/>
    </row>
    <row r="12573" spans="8:13" s="28" customFormat="1" x14ac:dyDescent="0.2">
      <c r="H12573" s="12"/>
      <c r="J12573" s="29"/>
      <c r="K12573" s="45"/>
      <c r="L12573" s="45"/>
      <c r="M12573" s="45"/>
    </row>
    <row r="12574" spans="8:13" s="28" customFormat="1" x14ac:dyDescent="0.2">
      <c r="H12574" s="12"/>
      <c r="J12574" s="29"/>
      <c r="K12574" s="45"/>
      <c r="L12574" s="45"/>
      <c r="M12574" s="45"/>
    </row>
    <row r="12575" spans="8:13" s="28" customFormat="1" x14ac:dyDescent="0.2">
      <c r="H12575" s="12"/>
      <c r="J12575" s="29"/>
      <c r="K12575" s="45"/>
      <c r="L12575" s="45"/>
      <c r="M12575" s="45"/>
    </row>
    <row r="12576" spans="8:13" s="28" customFormat="1" x14ac:dyDescent="0.2">
      <c r="H12576" s="12"/>
      <c r="J12576" s="29"/>
      <c r="K12576" s="45"/>
      <c r="L12576" s="45"/>
      <c r="M12576" s="45"/>
    </row>
    <row r="12577" spans="8:13" s="28" customFormat="1" x14ac:dyDescent="0.2">
      <c r="H12577" s="12"/>
      <c r="J12577" s="29"/>
      <c r="K12577" s="45"/>
      <c r="L12577" s="45"/>
      <c r="M12577" s="45"/>
    </row>
    <row r="12578" spans="8:13" s="28" customFormat="1" x14ac:dyDescent="0.2">
      <c r="H12578" s="12"/>
      <c r="J12578" s="29"/>
      <c r="K12578" s="45"/>
      <c r="L12578" s="45"/>
      <c r="M12578" s="45"/>
    </row>
    <row r="12579" spans="8:13" s="28" customFormat="1" x14ac:dyDescent="0.2">
      <c r="H12579" s="12"/>
      <c r="J12579" s="29"/>
      <c r="K12579" s="45"/>
      <c r="L12579" s="45"/>
      <c r="M12579" s="45"/>
    </row>
    <row r="12580" spans="8:13" s="28" customFormat="1" x14ac:dyDescent="0.2">
      <c r="H12580" s="12"/>
      <c r="J12580" s="29"/>
      <c r="K12580" s="45"/>
      <c r="L12580" s="45"/>
      <c r="M12580" s="45"/>
    </row>
    <row r="12581" spans="8:13" s="28" customFormat="1" x14ac:dyDescent="0.2">
      <c r="H12581" s="12"/>
      <c r="J12581" s="29"/>
      <c r="K12581" s="45"/>
      <c r="L12581" s="45"/>
      <c r="M12581" s="45"/>
    </row>
    <row r="12582" spans="8:13" s="28" customFormat="1" x14ac:dyDescent="0.2">
      <c r="H12582" s="12"/>
      <c r="J12582" s="29"/>
      <c r="K12582" s="45"/>
      <c r="L12582" s="45"/>
      <c r="M12582" s="45"/>
    </row>
    <row r="12583" spans="8:13" s="28" customFormat="1" x14ac:dyDescent="0.2">
      <c r="H12583" s="12"/>
      <c r="J12583" s="29"/>
      <c r="K12583" s="45"/>
      <c r="L12583" s="45"/>
      <c r="M12583" s="45"/>
    </row>
    <row r="12584" spans="8:13" s="28" customFormat="1" x14ac:dyDescent="0.2">
      <c r="H12584" s="12"/>
      <c r="J12584" s="29"/>
      <c r="K12584" s="45"/>
      <c r="L12584" s="45"/>
      <c r="M12584" s="45"/>
    </row>
    <row r="12585" spans="8:13" s="28" customFormat="1" x14ac:dyDescent="0.2">
      <c r="H12585" s="12"/>
      <c r="J12585" s="29"/>
      <c r="K12585" s="45"/>
      <c r="L12585" s="45"/>
      <c r="M12585" s="45"/>
    </row>
    <row r="12586" spans="8:13" s="28" customFormat="1" x14ac:dyDescent="0.2">
      <c r="H12586" s="12"/>
      <c r="J12586" s="29"/>
      <c r="K12586" s="45"/>
      <c r="L12586" s="45"/>
      <c r="M12586" s="45"/>
    </row>
    <row r="12587" spans="8:13" s="28" customFormat="1" x14ac:dyDescent="0.2">
      <c r="H12587" s="12"/>
      <c r="J12587" s="29"/>
      <c r="K12587" s="45"/>
      <c r="L12587" s="45"/>
      <c r="M12587" s="45"/>
    </row>
    <row r="12588" spans="8:13" s="28" customFormat="1" x14ac:dyDescent="0.2">
      <c r="H12588" s="12"/>
      <c r="J12588" s="29"/>
      <c r="K12588" s="45"/>
      <c r="L12588" s="45"/>
      <c r="M12588" s="45"/>
    </row>
    <row r="12589" spans="8:13" s="28" customFormat="1" x14ac:dyDescent="0.2">
      <c r="H12589" s="12"/>
      <c r="J12589" s="29"/>
      <c r="K12589" s="45"/>
      <c r="L12589" s="45"/>
      <c r="M12589" s="45"/>
    </row>
    <row r="12590" spans="8:13" s="28" customFormat="1" x14ac:dyDescent="0.2">
      <c r="H12590" s="12"/>
      <c r="J12590" s="29"/>
      <c r="K12590" s="45"/>
      <c r="L12590" s="45"/>
      <c r="M12590" s="45"/>
    </row>
    <row r="12591" spans="8:13" s="28" customFormat="1" x14ac:dyDescent="0.2">
      <c r="H12591" s="12"/>
      <c r="J12591" s="29"/>
      <c r="K12591" s="45"/>
      <c r="L12591" s="45"/>
      <c r="M12591" s="45"/>
    </row>
    <row r="12592" spans="8:13" s="28" customFormat="1" x14ac:dyDescent="0.2">
      <c r="H12592" s="12"/>
      <c r="J12592" s="29"/>
      <c r="K12592" s="45"/>
      <c r="L12592" s="45"/>
      <c r="M12592" s="45"/>
    </row>
    <row r="12593" spans="8:13" s="28" customFormat="1" x14ac:dyDescent="0.2">
      <c r="H12593" s="12"/>
      <c r="J12593" s="29"/>
      <c r="K12593" s="45"/>
      <c r="L12593" s="45"/>
      <c r="M12593" s="45"/>
    </row>
    <row r="12594" spans="8:13" s="28" customFormat="1" x14ac:dyDescent="0.2">
      <c r="H12594" s="12"/>
      <c r="J12594" s="29"/>
      <c r="K12594" s="45"/>
      <c r="L12594" s="45"/>
      <c r="M12594" s="45"/>
    </row>
    <row r="12595" spans="8:13" s="28" customFormat="1" x14ac:dyDescent="0.2">
      <c r="H12595" s="12"/>
      <c r="J12595" s="29"/>
      <c r="K12595" s="45"/>
      <c r="L12595" s="45"/>
      <c r="M12595" s="45"/>
    </row>
    <row r="12596" spans="8:13" s="28" customFormat="1" x14ac:dyDescent="0.2">
      <c r="H12596" s="12"/>
      <c r="J12596" s="29"/>
      <c r="K12596" s="45"/>
      <c r="L12596" s="45"/>
      <c r="M12596" s="45"/>
    </row>
    <row r="12597" spans="8:13" s="28" customFormat="1" x14ac:dyDescent="0.2">
      <c r="H12597" s="12"/>
      <c r="J12597" s="29"/>
      <c r="K12597" s="45"/>
      <c r="L12597" s="45"/>
      <c r="M12597" s="45"/>
    </row>
    <row r="12598" spans="8:13" s="28" customFormat="1" x14ac:dyDescent="0.2">
      <c r="H12598" s="12"/>
      <c r="J12598" s="29"/>
      <c r="K12598" s="45"/>
      <c r="L12598" s="45"/>
      <c r="M12598" s="45"/>
    </row>
    <row r="12599" spans="8:13" s="28" customFormat="1" x14ac:dyDescent="0.2">
      <c r="H12599" s="12"/>
      <c r="J12599" s="29"/>
      <c r="K12599" s="45"/>
      <c r="L12599" s="45"/>
      <c r="M12599" s="45"/>
    </row>
    <row r="12600" spans="8:13" s="28" customFormat="1" x14ac:dyDescent="0.2">
      <c r="H12600" s="12"/>
      <c r="J12600" s="29"/>
      <c r="K12600" s="45"/>
      <c r="L12600" s="45"/>
      <c r="M12600" s="45"/>
    </row>
    <row r="12601" spans="8:13" s="28" customFormat="1" x14ac:dyDescent="0.2">
      <c r="H12601" s="12"/>
      <c r="J12601" s="29"/>
      <c r="K12601" s="45"/>
      <c r="L12601" s="45"/>
      <c r="M12601" s="45"/>
    </row>
    <row r="12602" spans="8:13" s="28" customFormat="1" x14ac:dyDescent="0.2">
      <c r="H12602" s="12"/>
      <c r="J12602" s="29"/>
      <c r="K12602" s="45"/>
      <c r="L12602" s="45"/>
      <c r="M12602" s="45"/>
    </row>
    <row r="12603" spans="8:13" s="28" customFormat="1" x14ac:dyDescent="0.2">
      <c r="H12603" s="12"/>
      <c r="J12603" s="29"/>
      <c r="K12603" s="45"/>
      <c r="L12603" s="45"/>
      <c r="M12603" s="45"/>
    </row>
    <row r="12604" spans="8:13" s="28" customFormat="1" x14ac:dyDescent="0.2">
      <c r="H12604" s="12"/>
      <c r="J12604" s="29"/>
      <c r="K12604" s="45"/>
      <c r="L12604" s="45"/>
      <c r="M12604" s="45"/>
    </row>
    <row r="12605" spans="8:13" s="28" customFormat="1" x14ac:dyDescent="0.2">
      <c r="H12605" s="12"/>
      <c r="J12605" s="29"/>
      <c r="K12605" s="45"/>
      <c r="L12605" s="45"/>
      <c r="M12605" s="45"/>
    </row>
    <row r="12606" spans="8:13" s="28" customFormat="1" x14ac:dyDescent="0.2">
      <c r="H12606" s="12"/>
      <c r="J12606" s="29"/>
      <c r="K12606" s="45"/>
      <c r="L12606" s="45"/>
      <c r="M12606" s="45"/>
    </row>
    <row r="12607" spans="8:13" s="28" customFormat="1" x14ac:dyDescent="0.2">
      <c r="H12607" s="12"/>
      <c r="J12607" s="29"/>
      <c r="K12607" s="45"/>
      <c r="L12607" s="45"/>
      <c r="M12607" s="45"/>
    </row>
    <row r="12608" spans="8:13" s="28" customFormat="1" x14ac:dyDescent="0.2">
      <c r="H12608" s="12"/>
      <c r="J12608" s="29"/>
      <c r="K12608" s="45"/>
      <c r="L12608" s="45"/>
      <c r="M12608" s="45"/>
    </row>
    <row r="12609" spans="8:13" s="28" customFormat="1" x14ac:dyDescent="0.2">
      <c r="H12609" s="12"/>
      <c r="J12609" s="29"/>
      <c r="K12609" s="45"/>
      <c r="L12609" s="45"/>
      <c r="M12609" s="45"/>
    </row>
    <row r="12610" spans="8:13" s="28" customFormat="1" x14ac:dyDescent="0.2">
      <c r="H12610" s="12"/>
      <c r="J12610" s="29"/>
      <c r="K12610" s="45"/>
      <c r="L12610" s="45"/>
      <c r="M12610" s="45"/>
    </row>
    <row r="12611" spans="8:13" s="28" customFormat="1" x14ac:dyDescent="0.2">
      <c r="H12611" s="12"/>
      <c r="J12611" s="29"/>
      <c r="K12611" s="45"/>
      <c r="L12611" s="45"/>
      <c r="M12611" s="45"/>
    </row>
    <row r="12612" spans="8:13" s="28" customFormat="1" x14ac:dyDescent="0.2">
      <c r="H12612" s="12"/>
      <c r="J12612" s="29"/>
      <c r="K12612" s="45"/>
      <c r="L12612" s="45"/>
      <c r="M12612" s="45"/>
    </row>
    <row r="12613" spans="8:13" s="28" customFormat="1" x14ac:dyDescent="0.2">
      <c r="H12613" s="12"/>
      <c r="J12613" s="29"/>
      <c r="K12613" s="45"/>
      <c r="L12613" s="45"/>
      <c r="M12613" s="45"/>
    </row>
    <row r="12614" spans="8:13" s="28" customFormat="1" x14ac:dyDescent="0.2">
      <c r="H12614" s="12"/>
      <c r="J12614" s="29"/>
      <c r="K12614" s="45"/>
      <c r="L12614" s="45"/>
      <c r="M12614" s="45"/>
    </row>
    <row r="12615" spans="8:13" s="28" customFormat="1" x14ac:dyDescent="0.2">
      <c r="H12615" s="12"/>
      <c r="J12615" s="29"/>
      <c r="K12615" s="45"/>
      <c r="L12615" s="45"/>
      <c r="M12615" s="45"/>
    </row>
    <row r="12616" spans="8:13" s="28" customFormat="1" x14ac:dyDescent="0.2">
      <c r="H12616" s="12"/>
      <c r="J12616" s="29"/>
      <c r="K12616" s="45"/>
      <c r="L12616" s="45"/>
      <c r="M12616" s="45"/>
    </row>
    <row r="12617" spans="8:13" s="28" customFormat="1" x14ac:dyDescent="0.2">
      <c r="H12617" s="12"/>
      <c r="J12617" s="29"/>
      <c r="K12617" s="45"/>
      <c r="L12617" s="45"/>
      <c r="M12617" s="45"/>
    </row>
    <row r="12618" spans="8:13" s="28" customFormat="1" x14ac:dyDescent="0.2">
      <c r="H12618" s="12"/>
      <c r="J12618" s="29"/>
      <c r="K12618" s="45"/>
      <c r="L12618" s="45"/>
      <c r="M12618" s="45"/>
    </row>
    <row r="12619" spans="8:13" s="28" customFormat="1" x14ac:dyDescent="0.2">
      <c r="H12619" s="12"/>
      <c r="J12619" s="29"/>
      <c r="K12619" s="45"/>
      <c r="L12619" s="45"/>
      <c r="M12619" s="45"/>
    </row>
    <row r="12620" spans="8:13" s="28" customFormat="1" x14ac:dyDescent="0.2">
      <c r="H12620" s="12"/>
      <c r="J12620" s="29"/>
      <c r="K12620" s="45"/>
      <c r="L12620" s="45"/>
      <c r="M12620" s="45"/>
    </row>
    <row r="12621" spans="8:13" s="28" customFormat="1" x14ac:dyDescent="0.2">
      <c r="H12621" s="12"/>
      <c r="J12621" s="29"/>
      <c r="K12621" s="45"/>
      <c r="L12621" s="45"/>
      <c r="M12621" s="45"/>
    </row>
    <row r="12622" spans="8:13" s="28" customFormat="1" x14ac:dyDescent="0.2">
      <c r="H12622" s="12"/>
      <c r="J12622" s="29"/>
      <c r="K12622" s="45"/>
      <c r="L12622" s="45"/>
      <c r="M12622" s="45"/>
    </row>
    <row r="12623" spans="8:13" s="28" customFormat="1" x14ac:dyDescent="0.2">
      <c r="H12623" s="12"/>
      <c r="J12623" s="29"/>
      <c r="K12623" s="45"/>
      <c r="L12623" s="45"/>
      <c r="M12623" s="45"/>
    </row>
    <row r="12624" spans="8:13" s="28" customFormat="1" x14ac:dyDescent="0.2">
      <c r="H12624" s="12"/>
      <c r="J12624" s="29"/>
      <c r="K12624" s="45"/>
      <c r="L12624" s="45"/>
      <c r="M12624" s="45"/>
    </row>
    <row r="12625" spans="8:13" s="28" customFormat="1" x14ac:dyDescent="0.2">
      <c r="H12625" s="12"/>
      <c r="J12625" s="29"/>
      <c r="K12625" s="45"/>
      <c r="L12625" s="45"/>
      <c r="M12625" s="45"/>
    </row>
    <row r="12626" spans="8:13" s="28" customFormat="1" x14ac:dyDescent="0.2">
      <c r="H12626" s="12"/>
      <c r="J12626" s="29"/>
      <c r="K12626" s="45"/>
      <c r="L12626" s="45"/>
      <c r="M12626" s="45"/>
    </row>
    <row r="12627" spans="8:13" s="28" customFormat="1" x14ac:dyDescent="0.2">
      <c r="H12627" s="12"/>
      <c r="J12627" s="29"/>
      <c r="K12627" s="45"/>
      <c r="L12627" s="45"/>
      <c r="M12627" s="45"/>
    </row>
    <row r="12628" spans="8:13" s="28" customFormat="1" x14ac:dyDescent="0.2">
      <c r="H12628" s="12"/>
      <c r="J12628" s="29"/>
      <c r="K12628" s="45"/>
      <c r="L12628" s="45"/>
      <c r="M12628" s="45"/>
    </row>
    <row r="12629" spans="8:13" s="28" customFormat="1" x14ac:dyDescent="0.2">
      <c r="H12629" s="12"/>
      <c r="J12629" s="29"/>
      <c r="K12629" s="45"/>
      <c r="L12629" s="45"/>
      <c r="M12629" s="45"/>
    </row>
    <row r="12630" spans="8:13" s="28" customFormat="1" x14ac:dyDescent="0.2">
      <c r="H12630" s="12"/>
      <c r="J12630" s="29"/>
      <c r="K12630" s="45"/>
      <c r="L12630" s="45"/>
      <c r="M12630" s="45"/>
    </row>
    <row r="12631" spans="8:13" s="28" customFormat="1" x14ac:dyDescent="0.2">
      <c r="H12631" s="12"/>
      <c r="J12631" s="29"/>
      <c r="K12631" s="45"/>
      <c r="L12631" s="45"/>
      <c r="M12631" s="45"/>
    </row>
    <row r="12632" spans="8:13" s="28" customFormat="1" x14ac:dyDescent="0.2">
      <c r="H12632" s="12"/>
      <c r="J12632" s="29"/>
      <c r="K12632" s="45"/>
      <c r="L12632" s="45"/>
      <c r="M12632" s="45"/>
    </row>
    <row r="12633" spans="8:13" s="28" customFormat="1" x14ac:dyDescent="0.2">
      <c r="H12633" s="12"/>
      <c r="J12633" s="29"/>
      <c r="K12633" s="45"/>
      <c r="L12633" s="45"/>
      <c r="M12633" s="45"/>
    </row>
    <row r="12634" spans="8:13" s="28" customFormat="1" x14ac:dyDescent="0.2">
      <c r="H12634" s="12"/>
      <c r="J12634" s="29"/>
      <c r="K12634" s="45"/>
      <c r="L12634" s="45"/>
      <c r="M12634" s="45"/>
    </row>
    <row r="12635" spans="8:13" s="28" customFormat="1" x14ac:dyDescent="0.2">
      <c r="H12635" s="12"/>
      <c r="J12635" s="29"/>
      <c r="K12635" s="45"/>
      <c r="L12635" s="45"/>
      <c r="M12635" s="45"/>
    </row>
    <row r="12636" spans="8:13" s="28" customFormat="1" x14ac:dyDescent="0.2">
      <c r="H12636" s="12"/>
      <c r="J12636" s="29"/>
      <c r="K12636" s="45"/>
      <c r="L12636" s="45"/>
      <c r="M12636" s="45"/>
    </row>
    <row r="12637" spans="8:13" s="28" customFormat="1" x14ac:dyDescent="0.2">
      <c r="H12637" s="12"/>
      <c r="J12637" s="29"/>
      <c r="K12637" s="45"/>
      <c r="L12637" s="45"/>
      <c r="M12637" s="45"/>
    </row>
    <row r="12638" spans="8:13" s="28" customFormat="1" x14ac:dyDescent="0.2">
      <c r="H12638" s="12"/>
      <c r="J12638" s="29"/>
      <c r="K12638" s="45"/>
      <c r="L12638" s="45"/>
      <c r="M12638" s="45"/>
    </row>
    <row r="12639" spans="8:13" s="28" customFormat="1" x14ac:dyDescent="0.2">
      <c r="H12639" s="12"/>
      <c r="J12639" s="29"/>
      <c r="K12639" s="45"/>
      <c r="L12639" s="45"/>
      <c r="M12639" s="45"/>
    </row>
    <row r="12640" spans="8:13" s="28" customFormat="1" x14ac:dyDescent="0.2">
      <c r="H12640" s="12"/>
      <c r="J12640" s="29"/>
      <c r="K12640" s="45"/>
      <c r="L12640" s="45"/>
      <c r="M12640" s="45"/>
    </row>
    <row r="12641" spans="8:13" s="28" customFormat="1" x14ac:dyDescent="0.2">
      <c r="H12641" s="12"/>
      <c r="J12641" s="29"/>
      <c r="K12641" s="45"/>
      <c r="L12641" s="45"/>
      <c r="M12641" s="45"/>
    </row>
    <row r="12642" spans="8:13" s="28" customFormat="1" x14ac:dyDescent="0.2">
      <c r="H12642" s="12"/>
      <c r="J12642" s="29"/>
      <c r="K12642" s="45"/>
      <c r="L12642" s="45"/>
      <c r="M12642" s="45"/>
    </row>
    <row r="12643" spans="8:13" s="28" customFormat="1" x14ac:dyDescent="0.2">
      <c r="H12643" s="12"/>
      <c r="J12643" s="29"/>
      <c r="K12643" s="45"/>
      <c r="L12643" s="45"/>
      <c r="M12643" s="45"/>
    </row>
    <row r="12644" spans="8:13" s="28" customFormat="1" x14ac:dyDescent="0.2">
      <c r="H12644" s="12"/>
      <c r="J12644" s="29"/>
      <c r="K12644" s="45"/>
      <c r="L12644" s="45"/>
      <c r="M12644" s="45"/>
    </row>
    <row r="12645" spans="8:13" s="28" customFormat="1" x14ac:dyDescent="0.2">
      <c r="H12645" s="12"/>
      <c r="J12645" s="29"/>
      <c r="K12645" s="45"/>
      <c r="L12645" s="45"/>
      <c r="M12645" s="45"/>
    </row>
    <row r="12646" spans="8:13" s="28" customFormat="1" x14ac:dyDescent="0.2">
      <c r="H12646" s="12"/>
      <c r="J12646" s="29"/>
      <c r="K12646" s="45"/>
      <c r="L12646" s="45"/>
      <c r="M12646" s="45"/>
    </row>
    <row r="12647" spans="8:13" s="28" customFormat="1" x14ac:dyDescent="0.2">
      <c r="H12647" s="12"/>
      <c r="J12647" s="29"/>
      <c r="K12647" s="45"/>
      <c r="L12647" s="45"/>
      <c r="M12647" s="45"/>
    </row>
    <row r="12648" spans="8:13" s="28" customFormat="1" x14ac:dyDescent="0.2">
      <c r="H12648" s="12"/>
      <c r="J12648" s="29"/>
      <c r="K12648" s="45"/>
      <c r="L12648" s="45"/>
      <c r="M12648" s="45"/>
    </row>
    <row r="12649" spans="8:13" s="28" customFormat="1" x14ac:dyDescent="0.2">
      <c r="H12649" s="12"/>
      <c r="J12649" s="29"/>
      <c r="K12649" s="45"/>
      <c r="L12649" s="45"/>
      <c r="M12649" s="45"/>
    </row>
    <row r="12650" spans="8:13" s="28" customFormat="1" x14ac:dyDescent="0.2">
      <c r="H12650" s="12"/>
      <c r="J12650" s="29"/>
      <c r="K12650" s="45"/>
      <c r="L12650" s="45"/>
      <c r="M12650" s="45"/>
    </row>
    <row r="12651" spans="8:13" s="28" customFormat="1" x14ac:dyDescent="0.2">
      <c r="H12651" s="12"/>
      <c r="J12651" s="29"/>
      <c r="K12651" s="45"/>
      <c r="L12651" s="45"/>
      <c r="M12651" s="45"/>
    </row>
    <row r="12652" spans="8:13" s="28" customFormat="1" x14ac:dyDescent="0.2">
      <c r="H12652" s="12"/>
      <c r="J12652" s="29"/>
      <c r="K12652" s="45"/>
      <c r="L12652" s="45"/>
      <c r="M12652" s="45"/>
    </row>
    <row r="12653" spans="8:13" s="28" customFormat="1" x14ac:dyDescent="0.2">
      <c r="H12653" s="12"/>
      <c r="J12653" s="29"/>
      <c r="K12653" s="45"/>
      <c r="L12653" s="45"/>
      <c r="M12653" s="45"/>
    </row>
    <row r="12654" spans="8:13" s="28" customFormat="1" x14ac:dyDescent="0.2">
      <c r="H12654" s="12"/>
      <c r="J12654" s="29"/>
      <c r="K12654" s="45"/>
      <c r="L12654" s="45"/>
      <c r="M12654" s="45"/>
    </row>
    <row r="12655" spans="8:13" s="28" customFormat="1" x14ac:dyDescent="0.2">
      <c r="H12655" s="12"/>
      <c r="J12655" s="29"/>
      <c r="K12655" s="45"/>
      <c r="L12655" s="45"/>
      <c r="M12655" s="45"/>
    </row>
    <row r="12656" spans="8:13" s="28" customFormat="1" x14ac:dyDescent="0.2">
      <c r="H12656" s="12"/>
      <c r="J12656" s="29"/>
      <c r="K12656" s="45"/>
      <c r="L12656" s="45"/>
      <c r="M12656" s="45"/>
    </row>
    <row r="12657" spans="8:13" s="28" customFormat="1" x14ac:dyDescent="0.2">
      <c r="H12657" s="12"/>
      <c r="J12657" s="29"/>
      <c r="K12657" s="45"/>
      <c r="L12657" s="45"/>
      <c r="M12657" s="45"/>
    </row>
    <row r="12658" spans="8:13" s="28" customFormat="1" x14ac:dyDescent="0.2">
      <c r="H12658" s="12"/>
      <c r="J12658" s="29"/>
      <c r="K12658" s="45"/>
      <c r="L12658" s="45"/>
      <c r="M12658" s="45"/>
    </row>
    <row r="12659" spans="8:13" s="28" customFormat="1" x14ac:dyDescent="0.2">
      <c r="H12659" s="12"/>
      <c r="J12659" s="29"/>
      <c r="K12659" s="45"/>
      <c r="L12659" s="45"/>
      <c r="M12659" s="45"/>
    </row>
    <row r="12660" spans="8:13" s="28" customFormat="1" x14ac:dyDescent="0.2">
      <c r="H12660" s="12"/>
      <c r="J12660" s="29"/>
      <c r="K12660" s="45"/>
      <c r="L12660" s="45"/>
      <c r="M12660" s="45"/>
    </row>
    <row r="12661" spans="8:13" s="28" customFormat="1" x14ac:dyDescent="0.2">
      <c r="H12661" s="12"/>
      <c r="J12661" s="29"/>
      <c r="K12661" s="45"/>
      <c r="L12661" s="45"/>
      <c r="M12661" s="45"/>
    </row>
    <row r="12662" spans="8:13" s="28" customFormat="1" x14ac:dyDescent="0.2">
      <c r="H12662" s="12"/>
      <c r="J12662" s="29"/>
      <c r="K12662" s="45"/>
      <c r="L12662" s="45"/>
      <c r="M12662" s="45"/>
    </row>
    <row r="12663" spans="8:13" s="28" customFormat="1" x14ac:dyDescent="0.2">
      <c r="H12663" s="12"/>
      <c r="J12663" s="29"/>
      <c r="K12663" s="45"/>
      <c r="L12663" s="45"/>
      <c r="M12663" s="45"/>
    </row>
    <row r="12664" spans="8:13" s="28" customFormat="1" x14ac:dyDescent="0.2">
      <c r="H12664" s="12"/>
      <c r="J12664" s="29"/>
      <c r="K12664" s="45"/>
      <c r="L12664" s="45"/>
      <c r="M12664" s="45"/>
    </row>
    <row r="12665" spans="8:13" s="28" customFormat="1" x14ac:dyDescent="0.2">
      <c r="H12665" s="12"/>
      <c r="J12665" s="29"/>
      <c r="K12665" s="45"/>
      <c r="L12665" s="45"/>
      <c r="M12665" s="45"/>
    </row>
    <row r="12666" spans="8:13" s="28" customFormat="1" x14ac:dyDescent="0.2">
      <c r="H12666" s="12"/>
      <c r="J12666" s="29"/>
      <c r="K12666" s="45"/>
      <c r="L12666" s="45"/>
      <c r="M12666" s="45"/>
    </row>
    <row r="12667" spans="8:13" s="28" customFormat="1" x14ac:dyDescent="0.2">
      <c r="H12667" s="12"/>
      <c r="J12667" s="29"/>
      <c r="K12667" s="45"/>
      <c r="L12667" s="45"/>
      <c r="M12667" s="45"/>
    </row>
    <row r="12668" spans="8:13" s="28" customFormat="1" x14ac:dyDescent="0.2">
      <c r="H12668" s="12"/>
      <c r="J12668" s="29"/>
      <c r="K12668" s="45"/>
      <c r="L12668" s="45"/>
      <c r="M12668" s="45"/>
    </row>
    <row r="12669" spans="8:13" s="28" customFormat="1" x14ac:dyDescent="0.2">
      <c r="H12669" s="12"/>
      <c r="J12669" s="29"/>
      <c r="K12669" s="45"/>
      <c r="L12669" s="45"/>
      <c r="M12669" s="45"/>
    </row>
    <row r="12670" spans="8:13" s="28" customFormat="1" x14ac:dyDescent="0.2">
      <c r="H12670" s="12"/>
      <c r="J12670" s="29"/>
      <c r="K12670" s="45"/>
      <c r="L12670" s="45"/>
      <c r="M12670" s="45"/>
    </row>
    <row r="12671" spans="8:13" s="28" customFormat="1" x14ac:dyDescent="0.2">
      <c r="H12671" s="12"/>
      <c r="J12671" s="29"/>
      <c r="K12671" s="45"/>
      <c r="L12671" s="45"/>
      <c r="M12671" s="45"/>
    </row>
    <row r="12672" spans="8:13" s="28" customFormat="1" x14ac:dyDescent="0.2">
      <c r="H12672" s="12"/>
      <c r="J12672" s="29"/>
      <c r="K12672" s="45"/>
      <c r="L12672" s="45"/>
      <c r="M12672" s="45"/>
    </row>
    <row r="12673" spans="8:13" s="28" customFormat="1" x14ac:dyDescent="0.2">
      <c r="H12673" s="12"/>
      <c r="J12673" s="29"/>
      <c r="K12673" s="45"/>
      <c r="L12673" s="45"/>
      <c r="M12673" s="45"/>
    </row>
    <row r="12674" spans="8:13" s="28" customFormat="1" x14ac:dyDescent="0.2">
      <c r="H12674" s="12"/>
      <c r="J12674" s="29"/>
      <c r="K12674" s="45"/>
      <c r="L12674" s="45"/>
      <c r="M12674" s="45"/>
    </row>
    <row r="12675" spans="8:13" s="28" customFormat="1" x14ac:dyDescent="0.2">
      <c r="H12675" s="12"/>
      <c r="J12675" s="29"/>
      <c r="K12675" s="45"/>
      <c r="L12675" s="45"/>
      <c r="M12675" s="45"/>
    </row>
    <row r="12676" spans="8:13" s="28" customFormat="1" x14ac:dyDescent="0.2">
      <c r="H12676" s="12"/>
      <c r="J12676" s="29"/>
      <c r="K12676" s="45"/>
      <c r="L12676" s="45"/>
      <c r="M12676" s="45"/>
    </row>
    <row r="12677" spans="8:13" s="28" customFormat="1" x14ac:dyDescent="0.2">
      <c r="H12677" s="12"/>
      <c r="J12677" s="29"/>
      <c r="K12677" s="45"/>
      <c r="L12677" s="45"/>
      <c r="M12677" s="45"/>
    </row>
    <row r="12678" spans="8:13" s="28" customFormat="1" x14ac:dyDescent="0.2">
      <c r="H12678" s="12"/>
      <c r="J12678" s="29"/>
      <c r="K12678" s="45"/>
      <c r="L12678" s="45"/>
      <c r="M12678" s="45"/>
    </row>
    <row r="12679" spans="8:13" s="28" customFormat="1" x14ac:dyDescent="0.2">
      <c r="H12679" s="12"/>
      <c r="J12679" s="29"/>
      <c r="K12679" s="45"/>
      <c r="L12679" s="45"/>
      <c r="M12679" s="45"/>
    </row>
    <row r="12680" spans="8:13" s="28" customFormat="1" x14ac:dyDescent="0.2">
      <c r="H12680" s="12"/>
      <c r="J12680" s="29"/>
      <c r="K12680" s="45"/>
      <c r="L12680" s="45"/>
      <c r="M12680" s="45"/>
    </row>
    <row r="12681" spans="8:13" s="28" customFormat="1" x14ac:dyDescent="0.2">
      <c r="H12681" s="12"/>
      <c r="J12681" s="29"/>
      <c r="K12681" s="45"/>
      <c r="L12681" s="45"/>
      <c r="M12681" s="45"/>
    </row>
    <row r="12682" spans="8:13" s="28" customFormat="1" x14ac:dyDescent="0.2">
      <c r="H12682" s="12"/>
      <c r="J12682" s="29"/>
      <c r="K12682" s="45"/>
      <c r="L12682" s="45"/>
      <c r="M12682" s="45"/>
    </row>
    <row r="12683" spans="8:13" s="28" customFormat="1" x14ac:dyDescent="0.2">
      <c r="H12683" s="12"/>
      <c r="J12683" s="29"/>
      <c r="K12683" s="45"/>
      <c r="L12683" s="45"/>
      <c r="M12683" s="45"/>
    </row>
    <row r="12684" spans="8:13" s="28" customFormat="1" x14ac:dyDescent="0.2">
      <c r="H12684" s="12"/>
      <c r="J12684" s="29"/>
      <c r="K12684" s="45"/>
      <c r="L12684" s="45"/>
      <c r="M12684" s="45"/>
    </row>
    <row r="12685" spans="8:13" s="28" customFormat="1" x14ac:dyDescent="0.2">
      <c r="H12685" s="12"/>
      <c r="J12685" s="29"/>
      <c r="K12685" s="45"/>
      <c r="L12685" s="45"/>
      <c r="M12685" s="45"/>
    </row>
    <row r="12686" spans="8:13" s="28" customFormat="1" x14ac:dyDescent="0.2">
      <c r="H12686" s="12"/>
      <c r="J12686" s="29"/>
      <c r="K12686" s="45"/>
      <c r="L12686" s="45"/>
      <c r="M12686" s="45"/>
    </row>
    <row r="12687" spans="8:13" s="28" customFormat="1" x14ac:dyDescent="0.2">
      <c r="H12687" s="12"/>
      <c r="J12687" s="29"/>
      <c r="K12687" s="45"/>
      <c r="L12687" s="45"/>
      <c r="M12687" s="45"/>
    </row>
    <row r="12688" spans="8:13" s="28" customFormat="1" x14ac:dyDescent="0.2">
      <c r="H12688" s="12"/>
      <c r="J12688" s="29"/>
      <c r="K12688" s="45"/>
      <c r="L12688" s="45"/>
      <c r="M12688" s="45"/>
    </row>
    <row r="12689" spans="8:13" s="28" customFormat="1" x14ac:dyDescent="0.2">
      <c r="H12689" s="12"/>
      <c r="J12689" s="29"/>
      <c r="K12689" s="45"/>
      <c r="L12689" s="45"/>
      <c r="M12689" s="45"/>
    </row>
    <row r="12690" spans="8:13" s="28" customFormat="1" x14ac:dyDescent="0.2">
      <c r="H12690" s="12"/>
      <c r="J12690" s="29"/>
      <c r="K12690" s="45"/>
      <c r="L12690" s="45"/>
      <c r="M12690" s="45"/>
    </row>
    <row r="12691" spans="8:13" s="28" customFormat="1" x14ac:dyDescent="0.2">
      <c r="H12691" s="12"/>
      <c r="J12691" s="29"/>
      <c r="K12691" s="45"/>
      <c r="L12691" s="45"/>
      <c r="M12691" s="45"/>
    </row>
    <row r="12692" spans="8:13" s="28" customFormat="1" x14ac:dyDescent="0.2">
      <c r="H12692" s="12"/>
      <c r="J12692" s="29"/>
      <c r="K12692" s="45"/>
      <c r="L12692" s="45"/>
      <c r="M12692" s="45"/>
    </row>
    <row r="12693" spans="8:13" s="28" customFormat="1" x14ac:dyDescent="0.2">
      <c r="H12693" s="12"/>
      <c r="J12693" s="29"/>
      <c r="K12693" s="45"/>
      <c r="L12693" s="45"/>
      <c r="M12693" s="45"/>
    </row>
    <row r="12694" spans="8:13" s="28" customFormat="1" x14ac:dyDescent="0.2">
      <c r="H12694" s="12"/>
      <c r="J12694" s="29"/>
      <c r="K12694" s="45"/>
      <c r="L12694" s="45"/>
      <c r="M12694" s="45"/>
    </row>
    <row r="12695" spans="8:13" s="28" customFormat="1" x14ac:dyDescent="0.2">
      <c r="H12695" s="12"/>
      <c r="J12695" s="29"/>
      <c r="K12695" s="45"/>
      <c r="L12695" s="45"/>
      <c r="M12695" s="45"/>
    </row>
    <row r="12696" spans="8:13" s="28" customFormat="1" x14ac:dyDescent="0.2">
      <c r="H12696" s="12"/>
      <c r="J12696" s="29"/>
      <c r="K12696" s="45"/>
      <c r="L12696" s="45"/>
      <c r="M12696" s="45"/>
    </row>
    <row r="12697" spans="8:13" s="28" customFormat="1" x14ac:dyDescent="0.2">
      <c r="H12697" s="12"/>
      <c r="J12697" s="29"/>
      <c r="K12697" s="45"/>
      <c r="L12697" s="45"/>
      <c r="M12697" s="45"/>
    </row>
    <row r="12698" spans="8:13" s="28" customFormat="1" x14ac:dyDescent="0.2">
      <c r="H12698" s="12"/>
      <c r="J12698" s="29"/>
      <c r="K12698" s="45"/>
      <c r="L12698" s="45"/>
      <c r="M12698" s="45"/>
    </row>
    <row r="12699" spans="8:13" s="28" customFormat="1" x14ac:dyDescent="0.2">
      <c r="H12699" s="12"/>
      <c r="J12699" s="29"/>
      <c r="K12699" s="45"/>
      <c r="L12699" s="45"/>
      <c r="M12699" s="45"/>
    </row>
    <row r="12700" spans="8:13" s="28" customFormat="1" x14ac:dyDescent="0.2">
      <c r="H12700" s="12"/>
      <c r="J12700" s="29"/>
      <c r="K12700" s="45"/>
      <c r="L12700" s="45"/>
      <c r="M12700" s="45"/>
    </row>
    <row r="12701" spans="8:13" s="28" customFormat="1" x14ac:dyDescent="0.2">
      <c r="H12701" s="12"/>
      <c r="J12701" s="29"/>
      <c r="K12701" s="45"/>
      <c r="L12701" s="45"/>
      <c r="M12701" s="45"/>
    </row>
    <row r="12702" spans="8:13" s="28" customFormat="1" x14ac:dyDescent="0.2">
      <c r="H12702" s="12"/>
      <c r="J12702" s="29"/>
      <c r="K12702" s="45"/>
      <c r="L12702" s="45"/>
      <c r="M12702" s="45"/>
    </row>
    <row r="12703" spans="8:13" s="28" customFormat="1" x14ac:dyDescent="0.2">
      <c r="H12703" s="12"/>
      <c r="J12703" s="29"/>
      <c r="K12703" s="45"/>
      <c r="L12703" s="45"/>
      <c r="M12703" s="45"/>
    </row>
    <row r="12704" spans="8:13" s="28" customFormat="1" x14ac:dyDescent="0.2">
      <c r="H12704" s="12"/>
      <c r="J12704" s="29"/>
      <c r="K12704" s="45"/>
      <c r="L12704" s="45"/>
      <c r="M12704" s="45"/>
    </row>
    <row r="12705" spans="8:13" s="28" customFormat="1" x14ac:dyDescent="0.2">
      <c r="H12705" s="12"/>
      <c r="J12705" s="29"/>
      <c r="K12705" s="45"/>
      <c r="L12705" s="45"/>
      <c r="M12705" s="45"/>
    </row>
    <row r="12706" spans="8:13" s="28" customFormat="1" x14ac:dyDescent="0.2">
      <c r="H12706" s="12"/>
      <c r="J12706" s="29"/>
      <c r="K12706" s="45"/>
      <c r="L12706" s="45"/>
      <c r="M12706" s="45"/>
    </row>
    <row r="12707" spans="8:13" s="28" customFormat="1" x14ac:dyDescent="0.2">
      <c r="H12707" s="12"/>
      <c r="J12707" s="29"/>
      <c r="K12707" s="45"/>
      <c r="L12707" s="45"/>
      <c r="M12707" s="45"/>
    </row>
    <row r="12708" spans="8:13" s="28" customFormat="1" x14ac:dyDescent="0.2">
      <c r="H12708" s="12"/>
      <c r="J12708" s="29"/>
      <c r="K12708" s="45"/>
      <c r="L12708" s="45"/>
      <c r="M12708" s="45"/>
    </row>
    <row r="12709" spans="8:13" s="28" customFormat="1" x14ac:dyDescent="0.2">
      <c r="H12709" s="12"/>
      <c r="J12709" s="29"/>
      <c r="K12709" s="45"/>
      <c r="L12709" s="45"/>
      <c r="M12709" s="45"/>
    </row>
    <row r="12710" spans="8:13" s="28" customFormat="1" x14ac:dyDescent="0.2">
      <c r="H12710" s="12"/>
      <c r="J12710" s="29"/>
      <c r="K12710" s="45"/>
      <c r="L12710" s="45"/>
      <c r="M12710" s="45"/>
    </row>
    <row r="12711" spans="8:13" s="28" customFormat="1" x14ac:dyDescent="0.2">
      <c r="H12711" s="12"/>
      <c r="J12711" s="29"/>
      <c r="K12711" s="45"/>
      <c r="L12711" s="45"/>
      <c r="M12711" s="45"/>
    </row>
    <row r="12712" spans="8:13" s="28" customFormat="1" x14ac:dyDescent="0.2">
      <c r="H12712" s="12"/>
      <c r="J12712" s="29"/>
      <c r="K12712" s="45"/>
      <c r="L12712" s="45"/>
      <c r="M12712" s="45"/>
    </row>
    <row r="12713" spans="8:13" s="28" customFormat="1" x14ac:dyDescent="0.2">
      <c r="H12713" s="12"/>
      <c r="J12713" s="29"/>
      <c r="K12713" s="45"/>
      <c r="L12713" s="45"/>
      <c r="M12713" s="45"/>
    </row>
    <row r="12714" spans="8:13" s="28" customFormat="1" x14ac:dyDescent="0.2">
      <c r="H12714" s="12"/>
      <c r="J12714" s="29"/>
      <c r="K12714" s="45"/>
      <c r="L12714" s="45"/>
      <c r="M12714" s="45"/>
    </row>
    <row r="12715" spans="8:13" s="28" customFormat="1" x14ac:dyDescent="0.2">
      <c r="H12715" s="12"/>
      <c r="J12715" s="29"/>
      <c r="K12715" s="45"/>
      <c r="L12715" s="45"/>
      <c r="M12715" s="45"/>
    </row>
    <row r="12716" spans="8:13" s="28" customFormat="1" x14ac:dyDescent="0.2">
      <c r="H12716" s="12"/>
      <c r="J12716" s="29"/>
      <c r="K12716" s="45"/>
      <c r="L12716" s="45"/>
      <c r="M12716" s="45"/>
    </row>
    <row r="12717" spans="8:13" s="28" customFormat="1" x14ac:dyDescent="0.2">
      <c r="H12717" s="12"/>
      <c r="J12717" s="29"/>
      <c r="K12717" s="45"/>
      <c r="L12717" s="45"/>
      <c r="M12717" s="45"/>
    </row>
    <row r="12718" spans="8:13" s="28" customFormat="1" x14ac:dyDescent="0.2">
      <c r="H12718" s="12"/>
      <c r="J12718" s="29"/>
      <c r="K12718" s="45"/>
      <c r="L12718" s="45"/>
      <c r="M12718" s="45"/>
    </row>
    <row r="12719" spans="8:13" s="28" customFormat="1" x14ac:dyDescent="0.2">
      <c r="H12719" s="12"/>
      <c r="J12719" s="29"/>
      <c r="K12719" s="45"/>
      <c r="L12719" s="45"/>
      <c r="M12719" s="45"/>
    </row>
    <row r="12720" spans="8:13" s="28" customFormat="1" x14ac:dyDescent="0.2">
      <c r="H12720" s="12"/>
      <c r="J12720" s="29"/>
      <c r="K12720" s="45"/>
      <c r="L12720" s="45"/>
      <c r="M12720" s="45"/>
    </row>
    <row r="12721" spans="8:13" s="28" customFormat="1" x14ac:dyDescent="0.2">
      <c r="H12721" s="12"/>
      <c r="J12721" s="29"/>
      <c r="K12721" s="45"/>
      <c r="L12721" s="45"/>
      <c r="M12721" s="45"/>
    </row>
    <row r="12722" spans="8:13" s="28" customFormat="1" x14ac:dyDescent="0.2">
      <c r="H12722" s="12"/>
      <c r="J12722" s="29"/>
      <c r="K12722" s="45"/>
      <c r="L12722" s="45"/>
      <c r="M12722" s="45"/>
    </row>
    <row r="12723" spans="8:13" s="28" customFormat="1" x14ac:dyDescent="0.2">
      <c r="H12723" s="12"/>
      <c r="J12723" s="29"/>
      <c r="K12723" s="45"/>
      <c r="L12723" s="45"/>
      <c r="M12723" s="45"/>
    </row>
    <row r="12724" spans="8:13" s="28" customFormat="1" x14ac:dyDescent="0.2">
      <c r="H12724" s="12"/>
      <c r="J12724" s="29"/>
      <c r="K12724" s="45"/>
      <c r="L12724" s="45"/>
      <c r="M12724" s="45"/>
    </row>
    <row r="12725" spans="8:13" s="28" customFormat="1" x14ac:dyDescent="0.2">
      <c r="H12725" s="12"/>
      <c r="J12725" s="29"/>
      <c r="K12725" s="45"/>
      <c r="L12725" s="45"/>
      <c r="M12725" s="45"/>
    </row>
    <row r="12726" spans="8:13" s="28" customFormat="1" x14ac:dyDescent="0.2">
      <c r="H12726" s="12"/>
      <c r="J12726" s="29"/>
      <c r="K12726" s="45"/>
      <c r="L12726" s="45"/>
      <c r="M12726" s="45"/>
    </row>
    <row r="12727" spans="8:13" s="28" customFormat="1" x14ac:dyDescent="0.2">
      <c r="H12727" s="12"/>
      <c r="J12727" s="29"/>
      <c r="K12727" s="45"/>
      <c r="L12727" s="45"/>
      <c r="M12727" s="45"/>
    </row>
    <row r="12728" spans="8:13" s="28" customFormat="1" x14ac:dyDescent="0.2">
      <c r="H12728" s="12"/>
      <c r="J12728" s="29"/>
      <c r="K12728" s="45"/>
      <c r="L12728" s="45"/>
      <c r="M12728" s="45"/>
    </row>
    <row r="12729" spans="8:13" s="28" customFormat="1" x14ac:dyDescent="0.2">
      <c r="H12729" s="12"/>
      <c r="J12729" s="29"/>
      <c r="K12729" s="45"/>
      <c r="L12729" s="45"/>
      <c r="M12729" s="45"/>
    </row>
    <row r="12730" spans="8:13" s="28" customFormat="1" x14ac:dyDescent="0.2">
      <c r="H12730" s="12"/>
      <c r="J12730" s="29"/>
      <c r="K12730" s="45"/>
      <c r="L12730" s="45"/>
      <c r="M12730" s="45"/>
    </row>
    <row r="12731" spans="8:13" s="28" customFormat="1" x14ac:dyDescent="0.2">
      <c r="H12731" s="12"/>
      <c r="J12731" s="29"/>
      <c r="K12731" s="45"/>
      <c r="L12731" s="45"/>
      <c r="M12731" s="45"/>
    </row>
    <row r="12732" spans="8:13" s="28" customFormat="1" x14ac:dyDescent="0.2">
      <c r="H12732" s="12"/>
      <c r="J12732" s="29"/>
      <c r="K12732" s="45"/>
      <c r="L12732" s="45"/>
      <c r="M12732" s="45"/>
    </row>
    <row r="12733" spans="8:13" s="28" customFormat="1" x14ac:dyDescent="0.2">
      <c r="H12733" s="12"/>
      <c r="J12733" s="29"/>
      <c r="K12733" s="45"/>
      <c r="L12733" s="45"/>
      <c r="M12733" s="45"/>
    </row>
    <row r="12734" spans="8:13" s="28" customFormat="1" x14ac:dyDescent="0.2">
      <c r="H12734" s="12"/>
      <c r="J12734" s="29"/>
      <c r="K12734" s="45"/>
      <c r="L12734" s="45"/>
      <c r="M12734" s="45"/>
    </row>
    <row r="12735" spans="8:13" s="28" customFormat="1" x14ac:dyDescent="0.2">
      <c r="H12735" s="12"/>
      <c r="J12735" s="29"/>
      <c r="K12735" s="45"/>
      <c r="L12735" s="45"/>
      <c r="M12735" s="45"/>
    </row>
    <row r="12736" spans="8:13" s="28" customFormat="1" x14ac:dyDescent="0.2">
      <c r="H12736" s="12"/>
      <c r="J12736" s="29"/>
      <c r="K12736" s="45"/>
      <c r="L12736" s="45"/>
      <c r="M12736" s="45"/>
    </row>
    <row r="12737" spans="8:13" s="28" customFormat="1" x14ac:dyDescent="0.2">
      <c r="H12737" s="12"/>
      <c r="J12737" s="29"/>
      <c r="K12737" s="45"/>
      <c r="L12737" s="45"/>
      <c r="M12737" s="45"/>
    </row>
    <row r="12738" spans="8:13" s="28" customFormat="1" x14ac:dyDescent="0.2">
      <c r="H12738" s="12"/>
      <c r="J12738" s="29"/>
      <c r="K12738" s="45"/>
      <c r="L12738" s="45"/>
      <c r="M12738" s="45"/>
    </row>
    <row r="12739" spans="8:13" s="28" customFormat="1" x14ac:dyDescent="0.2">
      <c r="H12739" s="12"/>
      <c r="J12739" s="29"/>
      <c r="K12739" s="45"/>
      <c r="L12739" s="45"/>
      <c r="M12739" s="45"/>
    </row>
    <row r="12740" spans="8:13" s="28" customFormat="1" x14ac:dyDescent="0.2">
      <c r="H12740" s="12"/>
      <c r="J12740" s="29"/>
      <c r="K12740" s="45"/>
      <c r="L12740" s="45"/>
      <c r="M12740" s="45"/>
    </row>
    <row r="12741" spans="8:13" s="28" customFormat="1" x14ac:dyDescent="0.2">
      <c r="H12741" s="12"/>
      <c r="J12741" s="29"/>
      <c r="K12741" s="45"/>
      <c r="L12741" s="45"/>
      <c r="M12741" s="45"/>
    </row>
    <row r="12742" spans="8:13" s="28" customFormat="1" x14ac:dyDescent="0.2">
      <c r="H12742" s="12"/>
      <c r="J12742" s="29"/>
      <c r="K12742" s="45"/>
      <c r="L12742" s="45"/>
      <c r="M12742" s="45"/>
    </row>
    <row r="12743" spans="8:13" s="28" customFormat="1" x14ac:dyDescent="0.2">
      <c r="H12743" s="12"/>
      <c r="J12743" s="29"/>
      <c r="K12743" s="45"/>
      <c r="L12743" s="45"/>
      <c r="M12743" s="45"/>
    </row>
    <row r="12744" spans="8:13" s="28" customFormat="1" x14ac:dyDescent="0.2">
      <c r="H12744" s="12"/>
      <c r="J12744" s="29"/>
      <c r="K12744" s="45"/>
      <c r="L12744" s="45"/>
      <c r="M12744" s="45"/>
    </row>
    <row r="12745" spans="8:13" s="28" customFormat="1" x14ac:dyDescent="0.2">
      <c r="H12745" s="12"/>
      <c r="J12745" s="29"/>
      <c r="K12745" s="45"/>
      <c r="L12745" s="45"/>
      <c r="M12745" s="45"/>
    </row>
    <row r="12746" spans="8:13" s="28" customFormat="1" x14ac:dyDescent="0.2">
      <c r="H12746" s="12"/>
      <c r="J12746" s="29"/>
      <c r="K12746" s="45"/>
      <c r="L12746" s="45"/>
      <c r="M12746" s="45"/>
    </row>
    <row r="12747" spans="8:13" s="28" customFormat="1" x14ac:dyDescent="0.2">
      <c r="H12747" s="12"/>
      <c r="J12747" s="29"/>
      <c r="K12747" s="45"/>
      <c r="L12747" s="45"/>
      <c r="M12747" s="45"/>
    </row>
    <row r="12748" spans="8:13" s="28" customFormat="1" x14ac:dyDescent="0.2">
      <c r="H12748" s="12"/>
      <c r="J12748" s="29"/>
      <c r="K12748" s="45"/>
      <c r="L12748" s="45"/>
      <c r="M12748" s="45"/>
    </row>
    <row r="12749" spans="8:13" s="28" customFormat="1" x14ac:dyDescent="0.2">
      <c r="H12749" s="12"/>
      <c r="J12749" s="29"/>
      <c r="K12749" s="45"/>
      <c r="L12749" s="45"/>
      <c r="M12749" s="45"/>
    </row>
    <row r="12750" spans="8:13" s="28" customFormat="1" x14ac:dyDescent="0.2">
      <c r="H12750" s="12"/>
      <c r="J12750" s="29"/>
      <c r="K12750" s="45"/>
      <c r="L12750" s="45"/>
      <c r="M12750" s="45"/>
    </row>
    <row r="12751" spans="8:13" s="28" customFormat="1" x14ac:dyDescent="0.2">
      <c r="H12751" s="12"/>
      <c r="J12751" s="29"/>
      <c r="K12751" s="45"/>
      <c r="L12751" s="45"/>
      <c r="M12751" s="45"/>
    </row>
    <row r="12752" spans="8:13" s="28" customFormat="1" x14ac:dyDescent="0.2">
      <c r="H12752" s="12"/>
      <c r="J12752" s="29"/>
      <c r="K12752" s="45"/>
      <c r="L12752" s="45"/>
      <c r="M12752" s="45"/>
    </row>
    <row r="12753" spans="8:13" s="28" customFormat="1" x14ac:dyDescent="0.2">
      <c r="H12753" s="12"/>
      <c r="J12753" s="29"/>
      <c r="K12753" s="45"/>
      <c r="L12753" s="45"/>
      <c r="M12753" s="45"/>
    </row>
    <row r="12754" spans="8:13" s="28" customFormat="1" x14ac:dyDescent="0.2">
      <c r="H12754" s="12"/>
      <c r="J12754" s="29"/>
      <c r="K12754" s="45"/>
      <c r="L12754" s="45"/>
      <c r="M12754" s="45"/>
    </row>
    <row r="12755" spans="8:13" s="28" customFormat="1" x14ac:dyDescent="0.2">
      <c r="H12755" s="12"/>
      <c r="J12755" s="29"/>
      <c r="K12755" s="45"/>
      <c r="L12755" s="45"/>
      <c r="M12755" s="45"/>
    </row>
    <row r="12756" spans="8:13" s="28" customFormat="1" x14ac:dyDescent="0.2">
      <c r="H12756" s="12"/>
      <c r="J12756" s="29"/>
      <c r="K12756" s="45"/>
      <c r="L12756" s="45"/>
      <c r="M12756" s="45"/>
    </row>
    <row r="12757" spans="8:13" s="28" customFormat="1" x14ac:dyDescent="0.2">
      <c r="H12757" s="12"/>
      <c r="J12757" s="29"/>
      <c r="K12757" s="45"/>
      <c r="L12757" s="45"/>
      <c r="M12757" s="45"/>
    </row>
    <row r="12758" spans="8:13" s="28" customFormat="1" x14ac:dyDescent="0.2">
      <c r="H12758" s="12"/>
      <c r="J12758" s="29"/>
      <c r="K12758" s="45"/>
      <c r="L12758" s="45"/>
      <c r="M12758" s="45"/>
    </row>
    <row r="12759" spans="8:13" s="28" customFormat="1" x14ac:dyDescent="0.2">
      <c r="H12759" s="12"/>
      <c r="J12759" s="29"/>
      <c r="K12759" s="45"/>
      <c r="L12759" s="45"/>
      <c r="M12759" s="45"/>
    </row>
    <row r="12760" spans="8:13" s="28" customFormat="1" x14ac:dyDescent="0.2">
      <c r="H12760" s="12"/>
      <c r="J12760" s="29"/>
      <c r="K12760" s="45"/>
      <c r="L12760" s="45"/>
      <c r="M12760" s="45"/>
    </row>
    <row r="12761" spans="8:13" s="28" customFormat="1" x14ac:dyDescent="0.2">
      <c r="H12761" s="12"/>
      <c r="J12761" s="29"/>
      <c r="K12761" s="45"/>
      <c r="L12761" s="45"/>
      <c r="M12761" s="45"/>
    </row>
    <row r="12762" spans="8:13" s="28" customFormat="1" x14ac:dyDescent="0.2">
      <c r="H12762" s="12"/>
      <c r="J12762" s="29"/>
      <c r="K12762" s="45"/>
      <c r="L12762" s="45"/>
      <c r="M12762" s="45"/>
    </row>
    <row r="12763" spans="8:13" s="28" customFormat="1" x14ac:dyDescent="0.2">
      <c r="H12763" s="12"/>
      <c r="J12763" s="29"/>
      <c r="K12763" s="45"/>
      <c r="L12763" s="45"/>
      <c r="M12763" s="45"/>
    </row>
    <row r="12764" spans="8:13" s="28" customFormat="1" x14ac:dyDescent="0.2">
      <c r="H12764" s="12"/>
      <c r="J12764" s="29"/>
      <c r="K12764" s="45"/>
      <c r="L12764" s="45"/>
      <c r="M12764" s="45"/>
    </row>
    <row r="12765" spans="8:13" s="28" customFormat="1" x14ac:dyDescent="0.2">
      <c r="H12765" s="12"/>
      <c r="J12765" s="29"/>
      <c r="K12765" s="45"/>
      <c r="L12765" s="45"/>
      <c r="M12765" s="45"/>
    </row>
    <row r="12766" spans="8:13" s="28" customFormat="1" x14ac:dyDescent="0.2">
      <c r="H12766" s="12"/>
      <c r="J12766" s="29"/>
      <c r="K12766" s="45"/>
      <c r="L12766" s="45"/>
      <c r="M12766" s="45"/>
    </row>
    <row r="12767" spans="8:13" s="28" customFormat="1" x14ac:dyDescent="0.2">
      <c r="H12767" s="12"/>
      <c r="J12767" s="29"/>
      <c r="K12767" s="45"/>
      <c r="L12767" s="45"/>
      <c r="M12767" s="45"/>
    </row>
    <row r="12768" spans="8:13" s="28" customFormat="1" x14ac:dyDescent="0.2">
      <c r="H12768" s="12"/>
      <c r="J12768" s="29"/>
      <c r="K12768" s="45"/>
      <c r="L12768" s="45"/>
      <c r="M12768" s="45"/>
    </row>
    <row r="12769" spans="8:13" s="28" customFormat="1" x14ac:dyDescent="0.2">
      <c r="H12769" s="12"/>
      <c r="J12769" s="29"/>
      <c r="K12769" s="45"/>
      <c r="L12769" s="45"/>
      <c r="M12769" s="45"/>
    </row>
    <row r="12770" spans="8:13" s="28" customFormat="1" x14ac:dyDescent="0.2">
      <c r="H12770" s="12"/>
      <c r="J12770" s="29"/>
      <c r="K12770" s="45"/>
      <c r="L12770" s="45"/>
      <c r="M12770" s="45"/>
    </row>
    <row r="12771" spans="8:13" s="28" customFormat="1" x14ac:dyDescent="0.2">
      <c r="H12771" s="12"/>
      <c r="J12771" s="29"/>
      <c r="K12771" s="45"/>
      <c r="L12771" s="45"/>
      <c r="M12771" s="45"/>
    </row>
    <row r="12772" spans="8:13" s="28" customFormat="1" x14ac:dyDescent="0.2">
      <c r="H12772" s="12"/>
      <c r="J12772" s="29"/>
      <c r="K12772" s="45"/>
      <c r="L12772" s="45"/>
      <c r="M12772" s="45"/>
    </row>
    <row r="12773" spans="8:13" s="28" customFormat="1" x14ac:dyDescent="0.2">
      <c r="H12773" s="12"/>
      <c r="J12773" s="29"/>
      <c r="K12773" s="45"/>
      <c r="L12773" s="45"/>
      <c r="M12773" s="45"/>
    </row>
    <row r="12774" spans="8:13" s="28" customFormat="1" x14ac:dyDescent="0.2">
      <c r="H12774" s="12"/>
      <c r="J12774" s="29"/>
      <c r="K12774" s="45"/>
      <c r="L12774" s="45"/>
      <c r="M12774" s="45"/>
    </row>
    <row r="12775" spans="8:13" s="28" customFormat="1" x14ac:dyDescent="0.2">
      <c r="H12775" s="12"/>
      <c r="J12775" s="29"/>
      <c r="K12775" s="45"/>
      <c r="L12775" s="45"/>
      <c r="M12775" s="45"/>
    </row>
    <row r="12776" spans="8:13" s="28" customFormat="1" x14ac:dyDescent="0.2">
      <c r="H12776" s="12"/>
      <c r="J12776" s="29"/>
      <c r="K12776" s="45"/>
      <c r="L12776" s="45"/>
      <c r="M12776" s="45"/>
    </row>
    <row r="12777" spans="8:13" s="28" customFormat="1" x14ac:dyDescent="0.2">
      <c r="H12777" s="12"/>
      <c r="J12777" s="29"/>
      <c r="K12777" s="45"/>
      <c r="L12777" s="45"/>
      <c r="M12777" s="45"/>
    </row>
    <row r="12778" spans="8:13" s="28" customFormat="1" x14ac:dyDescent="0.2">
      <c r="H12778" s="12"/>
      <c r="J12778" s="29"/>
      <c r="K12778" s="45"/>
      <c r="L12778" s="45"/>
      <c r="M12778" s="45"/>
    </row>
    <row r="12779" spans="8:13" s="28" customFormat="1" x14ac:dyDescent="0.2">
      <c r="H12779" s="12"/>
      <c r="J12779" s="29"/>
      <c r="K12779" s="45"/>
      <c r="L12779" s="45"/>
      <c r="M12779" s="45"/>
    </row>
    <row r="12780" spans="8:13" s="28" customFormat="1" x14ac:dyDescent="0.2">
      <c r="H12780" s="12"/>
      <c r="J12780" s="29"/>
      <c r="K12780" s="45"/>
      <c r="L12780" s="45"/>
      <c r="M12780" s="45"/>
    </row>
    <row r="12781" spans="8:13" s="28" customFormat="1" x14ac:dyDescent="0.2">
      <c r="H12781" s="12"/>
      <c r="J12781" s="29"/>
      <c r="K12781" s="45"/>
      <c r="L12781" s="45"/>
      <c r="M12781" s="45"/>
    </row>
    <row r="12782" spans="8:13" s="28" customFormat="1" x14ac:dyDescent="0.2">
      <c r="H12782" s="12"/>
      <c r="J12782" s="29"/>
      <c r="K12782" s="45"/>
      <c r="L12782" s="45"/>
      <c r="M12782" s="45"/>
    </row>
    <row r="12783" spans="8:13" s="28" customFormat="1" x14ac:dyDescent="0.2">
      <c r="H12783" s="12"/>
      <c r="J12783" s="29"/>
      <c r="K12783" s="45"/>
      <c r="L12783" s="45"/>
      <c r="M12783" s="45"/>
    </row>
    <row r="12784" spans="8:13" s="28" customFormat="1" x14ac:dyDescent="0.2">
      <c r="H12784" s="12"/>
      <c r="J12784" s="29"/>
      <c r="K12784" s="45"/>
      <c r="L12784" s="45"/>
      <c r="M12784" s="45"/>
    </row>
    <row r="12785" spans="8:13" s="28" customFormat="1" x14ac:dyDescent="0.2">
      <c r="H12785" s="12"/>
      <c r="J12785" s="29"/>
      <c r="K12785" s="45"/>
      <c r="L12785" s="45"/>
      <c r="M12785" s="45"/>
    </row>
    <row r="12786" spans="8:13" s="28" customFormat="1" x14ac:dyDescent="0.2">
      <c r="H12786" s="12"/>
      <c r="J12786" s="29"/>
      <c r="K12786" s="45"/>
      <c r="L12786" s="45"/>
      <c r="M12786" s="45"/>
    </row>
    <row r="12787" spans="8:13" s="28" customFormat="1" x14ac:dyDescent="0.2">
      <c r="H12787" s="12"/>
      <c r="J12787" s="29"/>
      <c r="K12787" s="45"/>
      <c r="L12787" s="45"/>
      <c r="M12787" s="45"/>
    </row>
    <row r="12788" spans="8:13" s="28" customFormat="1" x14ac:dyDescent="0.2">
      <c r="H12788" s="12"/>
      <c r="J12788" s="29"/>
      <c r="K12788" s="45"/>
      <c r="L12788" s="45"/>
      <c r="M12788" s="45"/>
    </row>
    <row r="12789" spans="8:13" s="28" customFormat="1" x14ac:dyDescent="0.2">
      <c r="H12789" s="12"/>
      <c r="J12789" s="29"/>
      <c r="K12789" s="45"/>
      <c r="L12789" s="45"/>
      <c r="M12789" s="45"/>
    </row>
    <row r="12790" spans="8:13" s="28" customFormat="1" x14ac:dyDescent="0.2">
      <c r="H12790" s="12"/>
      <c r="J12790" s="29"/>
      <c r="K12790" s="45"/>
      <c r="L12790" s="45"/>
      <c r="M12790" s="45"/>
    </row>
    <row r="12791" spans="8:13" s="28" customFormat="1" x14ac:dyDescent="0.2">
      <c r="H12791" s="12"/>
      <c r="J12791" s="29"/>
      <c r="K12791" s="45"/>
      <c r="L12791" s="45"/>
      <c r="M12791" s="45"/>
    </row>
    <row r="12792" spans="8:13" s="28" customFormat="1" x14ac:dyDescent="0.2">
      <c r="H12792" s="12"/>
      <c r="J12792" s="29"/>
      <c r="K12792" s="45"/>
      <c r="L12792" s="45"/>
      <c r="M12792" s="45"/>
    </row>
    <row r="12793" spans="8:13" s="28" customFormat="1" x14ac:dyDescent="0.2">
      <c r="H12793" s="12"/>
      <c r="J12793" s="29"/>
      <c r="K12793" s="45"/>
      <c r="L12793" s="45"/>
      <c r="M12793" s="45"/>
    </row>
    <row r="12794" spans="8:13" s="28" customFormat="1" x14ac:dyDescent="0.2">
      <c r="H12794" s="12"/>
      <c r="J12794" s="29"/>
      <c r="K12794" s="45"/>
      <c r="L12794" s="45"/>
      <c r="M12794" s="45"/>
    </row>
    <row r="12795" spans="8:13" s="28" customFormat="1" x14ac:dyDescent="0.2">
      <c r="H12795" s="12"/>
      <c r="J12795" s="29"/>
      <c r="K12795" s="45"/>
      <c r="L12795" s="45"/>
      <c r="M12795" s="45"/>
    </row>
    <row r="12796" spans="8:13" s="28" customFormat="1" x14ac:dyDescent="0.2">
      <c r="H12796" s="12"/>
      <c r="J12796" s="29"/>
      <c r="K12796" s="45"/>
      <c r="L12796" s="45"/>
      <c r="M12796" s="45"/>
    </row>
    <row r="12797" spans="8:13" s="28" customFormat="1" x14ac:dyDescent="0.2">
      <c r="H12797" s="12"/>
      <c r="J12797" s="29"/>
      <c r="K12797" s="45"/>
      <c r="L12797" s="45"/>
      <c r="M12797" s="45"/>
    </row>
    <row r="12798" spans="8:13" s="28" customFormat="1" x14ac:dyDescent="0.2">
      <c r="H12798" s="12"/>
      <c r="J12798" s="29"/>
      <c r="K12798" s="45"/>
      <c r="L12798" s="45"/>
      <c r="M12798" s="45"/>
    </row>
    <row r="12799" spans="8:13" s="28" customFormat="1" x14ac:dyDescent="0.2">
      <c r="H12799" s="12"/>
      <c r="J12799" s="29"/>
      <c r="K12799" s="45"/>
      <c r="L12799" s="45"/>
      <c r="M12799" s="45"/>
    </row>
    <row r="12800" spans="8:13" s="28" customFormat="1" x14ac:dyDescent="0.2">
      <c r="H12800" s="12"/>
      <c r="J12800" s="29"/>
      <c r="K12800" s="45"/>
      <c r="L12800" s="45"/>
      <c r="M12800" s="45"/>
    </row>
    <row r="12801" spans="8:13" s="28" customFormat="1" x14ac:dyDescent="0.2">
      <c r="H12801" s="12"/>
      <c r="J12801" s="29"/>
      <c r="K12801" s="45"/>
      <c r="L12801" s="45"/>
      <c r="M12801" s="45"/>
    </row>
    <row r="12802" spans="8:13" s="28" customFormat="1" x14ac:dyDescent="0.2">
      <c r="H12802" s="12"/>
      <c r="J12802" s="29"/>
      <c r="K12802" s="45"/>
      <c r="L12802" s="45"/>
      <c r="M12802" s="45"/>
    </row>
    <row r="12803" spans="8:13" s="28" customFormat="1" x14ac:dyDescent="0.2">
      <c r="H12803" s="12"/>
      <c r="J12803" s="29"/>
      <c r="K12803" s="45"/>
      <c r="L12803" s="45"/>
      <c r="M12803" s="45"/>
    </row>
    <row r="12804" spans="8:13" s="28" customFormat="1" x14ac:dyDescent="0.2">
      <c r="H12804" s="12"/>
      <c r="J12804" s="29"/>
      <c r="K12804" s="45"/>
      <c r="L12804" s="45"/>
      <c r="M12804" s="45"/>
    </row>
    <row r="12805" spans="8:13" s="28" customFormat="1" x14ac:dyDescent="0.2">
      <c r="H12805" s="12"/>
      <c r="J12805" s="29"/>
      <c r="K12805" s="45"/>
      <c r="L12805" s="45"/>
      <c r="M12805" s="45"/>
    </row>
    <row r="12806" spans="8:13" s="28" customFormat="1" x14ac:dyDescent="0.2">
      <c r="H12806" s="12"/>
      <c r="J12806" s="29"/>
      <c r="K12806" s="45"/>
      <c r="L12806" s="45"/>
      <c r="M12806" s="45"/>
    </row>
    <row r="12807" spans="8:13" s="28" customFormat="1" x14ac:dyDescent="0.2">
      <c r="H12807" s="12"/>
      <c r="J12807" s="29"/>
      <c r="K12807" s="45"/>
      <c r="L12807" s="45"/>
      <c r="M12807" s="45"/>
    </row>
    <row r="12808" spans="8:13" s="28" customFormat="1" x14ac:dyDescent="0.2">
      <c r="H12808" s="12"/>
      <c r="J12808" s="29"/>
      <c r="K12808" s="45"/>
      <c r="L12808" s="45"/>
      <c r="M12808" s="45"/>
    </row>
    <row r="12809" spans="8:13" s="28" customFormat="1" x14ac:dyDescent="0.2">
      <c r="H12809" s="12"/>
      <c r="J12809" s="29"/>
      <c r="K12809" s="45"/>
      <c r="L12809" s="45"/>
      <c r="M12809" s="45"/>
    </row>
    <row r="12810" spans="8:13" s="28" customFormat="1" x14ac:dyDescent="0.2">
      <c r="H12810" s="12"/>
      <c r="J12810" s="29"/>
      <c r="K12810" s="45"/>
      <c r="L12810" s="45"/>
      <c r="M12810" s="45"/>
    </row>
    <row r="12811" spans="8:13" s="28" customFormat="1" x14ac:dyDescent="0.2">
      <c r="H12811" s="12"/>
      <c r="J12811" s="29"/>
      <c r="K12811" s="45"/>
      <c r="L12811" s="45"/>
      <c r="M12811" s="45"/>
    </row>
    <row r="12812" spans="8:13" s="28" customFormat="1" x14ac:dyDescent="0.2">
      <c r="H12812" s="12"/>
      <c r="J12812" s="29"/>
      <c r="K12812" s="45"/>
      <c r="L12812" s="45"/>
      <c r="M12812" s="45"/>
    </row>
    <row r="12813" spans="8:13" s="28" customFormat="1" x14ac:dyDescent="0.2">
      <c r="H12813" s="12"/>
      <c r="J12813" s="29"/>
      <c r="K12813" s="45"/>
      <c r="L12813" s="45"/>
      <c r="M12813" s="45"/>
    </row>
    <row r="12814" spans="8:13" s="28" customFormat="1" x14ac:dyDescent="0.2">
      <c r="H12814" s="12"/>
      <c r="J12814" s="29"/>
      <c r="K12814" s="45"/>
      <c r="L12814" s="45"/>
      <c r="M12814" s="45"/>
    </row>
    <row r="12815" spans="8:13" s="28" customFormat="1" x14ac:dyDescent="0.2">
      <c r="H12815" s="12"/>
      <c r="J12815" s="29"/>
      <c r="K12815" s="45"/>
      <c r="L12815" s="45"/>
      <c r="M12815" s="45"/>
    </row>
    <row r="12816" spans="8:13" s="28" customFormat="1" x14ac:dyDescent="0.2">
      <c r="H12816" s="12"/>
      <c r="J12816" s="29"/>
      <c r="K12816" s="45"/>
      <c r="L12816" s="45"/>
      <c r="M12816" s="45"/>
    </row>
    <row r="12817" spans="8:13" s="28" customFormat="1" x14ac:dyDescent="0.2">
      <c r="H12817" s="12"/>
      <c r="J12817" s="29"/>
      <c r="K12817" s="45"/>
      <c r="L12817" s="45"/>
      <c r="M12817" s="45"/>
    </row>
    <row r="12818" spans="8:13" s="28" customFormat="1" x14ac:dyDescent="0.2">
      <c r="H12818" s="12"/>
      <c r="J12818" s="29"/>
      <c r="K12818" s="45"/>
      <c r="L12818" s="45"/>
      <c r="M12818" s="45"/>
    </row>
    <row r="12819" spans="8:13" s="28" customFormat="1" x14ac:dyDescent="0.2">
      <c r="H12819" s="12"/>
      <c r="J12819" s="29"/>
      <c r="K12819" s="45"/>
      <c r="L12819" s="45"/>
      <c r="M12819" s="45"/>
    </row>
    <row r="12820" spans="8:13" s="28" customFormat="1" x14ac:dyDescent="0.2">
      <c r="H12820" s="12"/>
      <c r="J12820" s="29"/>
      <c r="K12820" s="45"/>
      <c r="L12820" s="45"/>
      <c r="M12820" s="45"/>
    </row>
    <row r="12821" spans="8:13" s="28" customFormat="1" x14ac:dyDescent="0.2">
      <c r="H12821" s="12"/>
      <c r="J12821" s="29"/>
      <c r="K12821" s="45"/>
      <c r="L12821" s="45"/>
      <c r="M12821" s="45"/>
    </row>
    <row r="12822" spans="8:13" s="28" customFormat="1" x14ac:dyDescent="0.2">
      <c r="H12822" s="12"/>
      <c r="J12822" s="29"/>
      <c r="K12822" s="45"/>
      <c r="L12822" s="45"/>
      <c r="M12822" s="45"/>
    </row>
    <row r="12823" spans="8:13" s="28" customFormat="1" x14ac:dyDescent="0.2">
      <c r="H12823" s="12"/>
      <c r="J12823" s="29"/>
      <c r="K12823" s="45"/>
      <c r="L12823" s="45"/>
      <c r="M12823" s="45"/>
    </row>
    <row r="12824" spans="8:13" s="28" customFormat="1" x14ac:dyDescent="0.2">
      <c r="H12824" s="12"/>
      <c r="J12824" s="29"/>
      <c r="K12824" s="45"/>
      <c r="L12824" s="45"/>
      <c r="M12824" s="45"/>
    </row>
    <row r="12825" spans="8:13" s="28" customFormat="1" x14ac:dyDescent="0.2">
      <c r="H12825" s="12"/>
      <c r="J12825" s="29"/>
      <c r="K12825" s="45"/>
      <c r="L12825" s="45"/>
      <c r="M12825" s="45"/>
    </row>
    <row r="12826" spans="8:13" s="28" customFormat="1" x14ac:dyDescent="0.2">
      <c r="H12826" s="12"/>
      <c r="J12826" s="29"/>
      <c r="K12826" s="45"/>
      <c r="L12826" s="45"/>
      <c r="M12826" s="45"/>
    </row>
    <row r="12827" spans="8:13" s="28" customFormat="1" x14ac:dyDescent="0.2">
      <c r="H12827" s="12"/>
      <c r="J12827" s="29"/>
      <c r="K12827" s="45"/>
      <c r="L12827" s="45"/>
      <c r="M12827" s="45"/>
    </row>
    <row r="12828" spans="8:13" s="28" customFormat="1" x14ac:dyDescent="0.2">
      <c r="H12828" s="12"/>
      <c r="J12828" s="29"/>
      <c r="K12828" s="45"/>
      <c r="L12828" s="45"/>
      <c r="M12828" s="45"/>
    </row>
    <row r="12829" spans="8:13" s="28" customFormat="1" x14ac:dyDescent="0.2">
      <c r="H12829" s="12"/>
      <c r="J12829" s="29"/>
      <c r="K12829" s="45"/>
      <c r="L12829" s="45"/>
      <c r="M12829" s="45"/>
    </row>
    <row r="12830" spans="8:13" s="28" customFormat="1" x14ac:dyDescent="0.2">
      <c r="H12830" s="12"/>
      <c r="J12830" s="29"/>
      <c r="K12830" s="45"/>
      <c r="L12830" s="45"/>
      <c r="M12830" s="45"/>
    </row>
    <row r="12831" spans="8:13" s="28" customFormat="1" x14ac:dyDescent="0.2">
      <c r="H12831" s="12"/>
      <c r="J12831" s="29"/>
      <c r="K12831" s="45"/>
      <c r="L12831" s="45"/>
      <c r="M12831" s="45"/>
    </row>
    <row r="12832" spans="8:13" s="28" customFormat="1" x14ac:dyDescent="0.2">
      <c r="H12832" s="12"/>
      <c r="J12832" s="29"/>
      <c r="K12832" s="45"/>
      <c r="L12832" s="45"/>
      <c r="M12832" s="45"/>
    </row>
    <row r="12833" spans="8:13" s="28" customFormat="1" x14ac:dyDescent="0.2">
      <c r="H12833" s="12"/>
      <c r="J12833" s="29"/>
      <c r="K12833" s="45"/>
      <c r="L12833" s="45"/>
      <c r="M12833" s="45"/>
    </row>
    <row r="12834" spans="8:13" s="28" customFormat="1" x14ac:dyDescent="0.2">
      <c r="H12834" s="12"/>
      <c r="J12834" s="29"/>
      <c r="K12834" s="45"/>
      <c r="L12834" s="45"/>
      <c r="M12834" s="45"/>
    </row>
    <row r="12835" spans="8:13" s="28" customFormat="1" x14ac:dyDescent="0.2">
      <c r="H12835" s="12"/>
      <c r="J12835" s="29"/>
      <c r="K12835" s="45"/>
      <c r="L12835" s="45"/>
      <c r="M12835" s="45"/>
    </row>
    <row r="12836" spans="8:13" s="28" customFormat="1" x14ac:dyDescent="0.2">
      <c r="H12836" s="12"/>
      <c r="J12836" s="29"/>
      <c r="K12836" s="45"/>
      <c r="L12836" s="45"/>
      <c r="M12836" s="45"/>
    </row>
    <row r="12837" spans="8:13" s="28" customFormat="1" x14ac:dyDescent="0.2">
      <c r="H12837" s="12"/>
      <c r="J12837" s="29"/>
      <c r="K12837" s="45"/>
      <c r="L12837" s="45"/>
      <c r="M12837" s="45"/>
    </row>
    <row r="12838" spans="8:13" s="28" customFormat="1" x14ac:dyDescent="0.2">
      <c r="H12838" s="12"/>
      <c r="J12838" s="29"/>
      <c r="K12838" s="45"/>
      <c r="L12838" s="45"/>
      <c r="M12838" s="45"/>
    </row>
    <row r="12839" spans="8:13" s="28" customFormat="1" x14ac:dyDescent="0.2">
      <c r="H12839" s="12"/>
      <c r="J12839" s="29"/>
      <c r="K12839" s="45"/>
      <c r="L12839" s="45"/>
      <c r="M12839" s="45"/>
    </row>
    <row r="12840" spans="8:13" s="28" customFormat="1" x14ac:dyDescent="0.2">
      <c r="H12840" s="12"/>
      <c r="J12840" s="29"/>
      <c r="K12840" s="45"/>
      <c r="L12840" s="45"/>
      <c r="M12840" s="45"/>
    </row>
    <row r="12841" spans="8:13" s="28" customFormat="1" x14ac:dyDescent="0.2">
      <c r="H12841" s="12"/>
      <c r="J12841" s="29"/>
      <c r="K12841" s="45"/>
      <c r="L12841" s="45"/>
      <c r="M12841" s="45"/>
    </row>
    <row r="12842" spans="8:13" s="28" customFormat="1" x14ac:dyDescent="0.2">
      <c r="H12842" s="12"/>
      <c r="J12842" s="29"/>
      <c r="K12842" s="45"/>
      <c r="L12842" s="45"/>
      <c r="M12842" s="45"/>
    </row>
    <row r="12843" spans="8:13" s="28" customFormat="1" x14ac:dyDescent="0.2">
      <c r="H12843" s="12"/>
      <c r="J12843" s="29"/>
      <c r="K12843" s="45"/>
      <c r="L12843" s="45"/>
      <c r="M12843" s="45"/>
    </row>
    <row r="12844" spans="8:13" s="28" customFormat="1" x14ac:dyDescent="0.2">
      <c r="H12844" s="12"/>
      <c r="J12844" s="29"/>
      <c r="K12844" s="45"/>
      <c r="L12844" s="45"/>
      <c r="M12844" s="45"/>
    </row>
    <row r="12845" spans="8:13" s="28" customFormat="1" x14ac:dyDescent="0.2">
      <c r="H12845" s="12"/>
      <c r="J12845" s="29"/>
      <c r="K12845" s="45"/>
      <c r="L12845" s="45"/>
      <c r="M12845" s="45"/>
    </row>
    <row r="12846" spans="8:13" s="28" customFormat="1" x14ac:dyDescent="0.2">
      <c r="H12846" s="12"/>
      <c r="J12846" s="29"/>
      <c r="K12846" s="45"/>
      <c r="L12846" s="45"/>
      <c r="M12846" s="45"/>
    </row>
    <row r="12847" spans="8:13" s="28" customFormat="1" x14ac:dyDescent="0.2">
      <c r="H12847" s="12"/>
      <c r="J12847" s="29"/>
      <c r="K12847" s="45"/>
      <c r="L12847" s="45"/>
      <c r="M12847" s="45"/>
    </row>
    <row r="12848" spans="8:13" s="28" customFormat="1" x14ac:dyDescent="0.2">
      <c r="H12848" s="12"/>
      <c r="J12848" s="29"/>
      <c r="K12848" s="45"/>
      <c r="L12848" s="45"/>
      <c r="M12848" s="45"/>
    </row>
    <row r="12849" spans="8:13" s="28" customFormat="1" x14ac:dyDescent="0.2">
      <c r="H12849" s="12"/>
      <c r="J12849" s="29"/>
      <c r="K12849" s="45"/>
      <c r="L12849" s="45"/>
      <c r="M12849" s="45"/>
    </row>
    <row r="12850" spans="8:13" s="28" customFormat="1" x14ac:dyDescent="0.2">
      <c r="H12850" s="12"/>
      <c r="J12850" s="29"/>
      <c r="K12850" s="45"/>
      <c r="L12850" s="45"/>
      <c r="M12850" s="45"/>
    </row>
    <row r="12851" spans="8:13" s="28" customFormat="1" x14ac:dyDescent="0.2">
      <c r="H12851" s="12"/>
      <c r="J12851" s="29"/>
      <c r="K12851" s="45"/>
      <c r="L12851" s="45"/>
      <c r="M12851" s="45"/>
    </row>
    <row r="12852" spans="8:13" s="28" customFormat="1" x14ac:dyDescent="0.2">
      <c r="H12852" s="12"/>
      <c r="J12852" s="29"/>
      <c r="K12852" s="45"/>
      <c r="L12852" s="45"/>
      <c r="M12852" s="45"/>
    </row>
    <row r="12853" spans="8:13" s="28" customFormat="1" x14ac:dyDescent="0.2">
      <c r="H12853" s="12"/>
      <c r="J12853" s="29"/>
      <c r="K12853" s="45"/>
      <c r="L12853" s="45"/>
      <c r="M12853" s="45"/>
    </row>
    <row r="12854" spans="8:13" s="28" customFormat="1" x14ac:dyDescent="0.2">
      <c r="H12854" s="12"/>
      <c r="J12854" s="29"/>
      <c r="K12854" s="45"/>
      <c r="L12854" s="45"/>
      <c r="M12854" s="45"/>
    </row>
    <row r="12855" spans="8:13" s="28" customFormat="1" x14ac:dyDescent="0.2">
      <c r="H12855" s="12"/>
      <c r="J12855" s="29"/>
      <c r="K12855" s="45"/>
      <c r="L12855" s="45"/>
      <c r="M12855" s="45"/>
    </row>
    <row r="12856" spans="8:13" s="28" customFormat="1" x14ac:dyDescent="0.2">
      <c r="H12856" s="12"/>
      <c r="J12856" s="29"/>
      <c r="K12856" s="45"/>
      <c r="L12856" s="45"/>
      <c r="M12856" s="45"/>
    </row>
    <row r="12857" spans="8:13" s="28" customFormat="1" x14ac:dyDescent="0.2">
      <c r="H12857" s="12"/>
      <c r="J12857" s="29"/>
      <c r="K12857" s="45"/>
      <c r="L12857" s="45"/>
      <c r="M12857" s="45"/>
    </row>
    <row r="12858" spans="8:13" s="28" customFormat="1" x14ac:dyDescent="0.2">
      <c r="H12858" s="12"/>
      <c r="J12858" s="29"/>
      <c r="K12858" s="45"/>
      <c r="L12858" s="45"/>
      <c r="M12858" s="45"/>
    </row>
    <row r="12859" spans="8:13" s="28" customFormat="1" x14ac:dyDescent="0.2">
      <c r="H12859" s="12"/>
      <c r="J12859" s="29"/>
      <c r="K12859" s="45"/>
      <c r="L12859" s="45"/>
      <c r="M12859" s="45"/>
    </row>
    <row r="12860" spans="8:13" s="28" customFormat="1" x14ac:dyDescent="0.2">
      <c r="H12860" s="12"/>
      <c r="J12860" s="29"/>
      <c r="K12860" s="45"/>
      <c r="L12860" s="45"/>
      <c r="M12860" s="45"/>
    </row>
    <row r="12861" spans="8:13" s="28" customFormat="1" x14ac:dyDescent="0.2">
      <c r="H12861" s="12"/>
      <c r="J12861" s="29"/>
      <c r="K12861" s="45"/>
      <c r="L12861" s="45"/>
      <c r="M12861" s="45"/>
    </row>
    <row r="12862" spans="8:13" s="28" customFormat="1" x14ac:dyDescent="0.2">
      <c r="H12862" s="12"/>
      <c r="J12862" s="29"/>
      <c r="K12862" s="45"/>
      <c r="L12862" s="45"/>
      <c r="M12862" s="45"/>
    </row>
    <row r="12863" spans="8:13" s="28" customFormat="1" x14ac:dyDescent="0.2">
      <c r="H12863" s="12"/>
      <c r="J12863" s="29"/>
      <c r="K12863" s="45"/>
      <c r="L12863" s="45"/>
      <c r="M12863" s="45"/>
    </row>
    <row r="12864" spans="8:13" s="28" customFormat="1" x14ac:dyDescent="0.2">
      <c r="H12864" s="12"/>
      <c r="J12864" s="29"/>
      <c r="K12864" s="45"/>
      <c r="L12864" s="45"/>
      <c r="M12864" s="45"/>
    </row>
    <row r="12865" spans="8:13" s="28" customFormat="1" x14ac:dyDescent="0.2">
      <c r="H12865" s="12"/>
      <c r="J12865" s="29"/>
      <c r="K12865" s="45"/>
      <c r="L12865" s="45"/>
      <c r="M12865" s="45"/>
    </row>
    <row r="12866" spans="8:13" s="28" customFormat="1" x14ac:dyDescent="0.2">
      <c r="H12866" s="12"/>
      <c r="J12866" s="29"/>
      <c r="K12866" s="45"/>
      <c r="L12866" s="45"/>
      <c r="M12866" s="45"/>
    </row>
    <row r="12867" spans="8:13" s="28" customFormat="1" x14ac:dyDescent="0.2">
      <c r="H12867" s="12"/>
      <c r="J12867" s="29"/>
      <c r="K12867" s="45"/>
      <c r="L12867" s="45"/>
      <c r="M12867" s="45"/>
    </row>
    <row r="12868" spans="8:13" s="28" customFormat="1" x14ac:dyDescent="0.2">
      <c r="H12868" s="12"/>
      <c r="J12868" s="29"/>
      <c r="K12868" s="45"/>
      <c r="L12868" s="45"/>
      <c r="M12868" s="45"/>
    </row>
    <row r="12869" spans="8:13" s="28" customFormat="1" x14ac:dyDescent="0.2">
      <c r="H12869" s="12"/>
      <c r="J12869" s="29"/>
      <c r="K12869" s="45"/>
      <c r="L12869" s="45"/>
      <c r="M12869" s="45"/>
    </row>
    <row r="12870" spans="8:13" s="28" customFormat="1" x14ac:dyDescent="0.2">
      <c r="H12870" s="12"/>
      <c r="J12870" s="29"/>
      <c r="K12870" s="45"/>
      <c r="L12870" s="45"/>
      <c r="M12870" s="45"/>
    </row>
    <row r="12871" spans="8:13" s="28" customFormat="1" x14ac:dyDescent="0.2">
      <c r="H12871" s="12"/>
      <c r="J12871" s="29"/>
      <c r="K12871" s="45"/>
      <c r="L12871" s="45"/>
      <c r="M12871" s="45"/>
    </row>
    <row r="12872" spans="8:13" s="28" customFormat="1" x14ac:dyDescent="0.2">
      <c r="H12872" s="12"/>
      <c r="J12872" s="29"/>
      <c r="K12872" s="45"/>
      <c r="L12872" s="45"/>
      <c r="M12872" s="45"/>
    </row>
    <row r="12873" spans="8:13" s="28" customFormat="1" x14ac:dyDescent="0.2">
      <c r="H12873" s="12"/>
      <c r="J12873" s="29"/>
      <c r="K12873" s="45"/>
      <c r="L12873" s="45"/>
      <c r="M12873" s="45"/>
    </row>
    <row r="12874" spans="8:13" s="28" customFormat="1" x14ac:dyDescent="0.2">
      <c r="H12874" s="12"/>
      <c r="J12874" s="29"/>
      <c r="K12874" s="45"/>
      <c r="L12874" s="45"/>
      <c r="M12874" s="45"/>
    </row>
    <row r="12875" spans="8:13" s="28" customFormat="1" x14ac:dyDescent="0.2">
      <c r="H12875" s="12"/>
      <c r="J12875" s="29"/>
      <c r="K12875" s="45"/>
      <c r="L12875" s="45"/>
      <c r="M12875" s="45"/>
    </row>
    <row r="12876" spans="8:13" s="28" customFormat="1" x14ac:dyDescent="0.2">
      <c r="H12876" s="12"/>
      <c r="J12876" s="29"/>
      <c r="K12876" s="45"/>
      <c r="L12876" s="45"/>
      <c r="M12876" s="45"/>
    </row>
    <row r="12877" spans="8:13" s="28" customFormat="1" x14ac:dyDescent="0.2">
      <c r="H12877" s="12"/>
      <c r="J12877" s="29"/>
      <c r="K12877" s="45"/>
      <c r="L12877" s="45"/>
      <c r="M12877" s="45"/>
    </row>
    <row r="12878" spans="8:13" s="28" customFormat="1" x14ac:dyDescent="0.2">
      <c r="H12878" s="12"/>
      <c r="J12878" s="29"/>
      <c r="K12878" s="45"/>
      <c r="L12878" s="45"/>
      <c r="M12878" s="45"/>
    </row>
    <row r="12879" spans="8:13" s="28" customFormat="1" x14ac:dyDescent="0.2">
      <c r="H12879" s="12"/>
      <c r="J12879" s="29"/>
      <c r="K12879" s="45"/>
      <c r="L12879" s="45"/>
      <c r="M12879" s="45"/>
    </row>
    <row r="12880" spans="8:13" s="28" customFormat="1" x14ac:dyDescent="0.2">
      <c r="H12880" s="12"/>
      <c r="J12880" s="29"/>
      <c r="K12880" s="45"/>
      <c r="L12880" s="45"/>
      <c r="M12880" s="45"/>
    </row>
    <row r="12881" spans="8:13" s="28" customFormat="1" x14ac:dyDescent="0.2">
      <c r="H12881" s="12"/>
      <c r="J12881" s="29"/>
      <c r="K12881" s="45"/>
      <c r="L12881" s="45"/>
      <c r="M12881" s="45"/>
    </row>
    <row r="12882" spans="8:13" s="28" customFormat="1" x14ac:dyDescent="0.2">
      <c r="H12882" s="12"/>
      <c r="J12882" s="29"/>
      <c r="K12882" s="45"/>
      <c r="L12882" s="45"/>
      <c r="M12882" s="45"/>
    </row>
    <row r="12883" spans="8:13" s="28" customFormat="1" x14ac:dyDescent="0.2">
      <c r="H12883" s="12"/>
      <c r="J12883" s="29"/>
      <c r="K12883" s="45"/>
      <c r="L12883" s="45"/>
      <c r="M12883" s="45"/>
    </row>
    <row r="12884" spans="8:13" s="28" customFormat="1" x14ac:dyDescent="0.2">
      <c r="H12884" s="12"/>
      <c r="J12884" s="29"/>
      <c r="K12884" s="45"/>
      <c r="L12884" s="45"/>
      <c r="M12884" s="45"/>
    </row>
    <row r="12885" spans="8:13" s="28" customFormat="1" x14ac:dyDescent="0.2">
      <c r="H12885" s="12"/>
      <c r="J12885" s="29"/>
      <c r="K12885" s="45"/>
      <c r="L12885" s="45"/>
      <c r="M12885" s="45"/>
    </row>
    <row r="12886" spans="8:13" s="28" customFormat="1" x14ac:dyDescent="0.2">
      <c r="H12886" s="12"/>
      <c r="J12886" s="29"/>
      <c r="K12886" s="45"/>
      <c r="L12886" s="45"/>
      <c r="M12886" s="45"/>
    </row>
    <row r="12887" spans="8:13" s="28" customFormat="1" x14ac:dyDescent="0.2">
      <c r="H12887" s="12"/>
      <c r="J12887" s="29"/>
      <c r="K12887" s="45"/>
      <c r="L12887" s="45"/>
      <c r="M12887" s="45"/>
    </row>
    <row r="12888" spans="8:13" s="28" customFormat="1" x14ac:dyDescent="0.2">
      <c r="H12888" s="12"/>
      <c r="J12888" s="29"/>
      <c r="K12888" s="45"/>
      <c r="L12888" s="45"/>
      <c r="M12888" s="45"/>
    </row>
    <row r="12889" spans="8:13" s="28" customFormat="1" x14ac:dyDescent="0.2">
      <c r="H12889" s="12"/>
      <c r="J12889" s="29"/>
      <c r="K12889" s="45"/>
      <c r="L12889" s="45"/>
      <c r="M12889" s="45"/>
    </row>
    <row r="12890" spans="8:13" s="28" customFormat="1" x14ac:dyDescent="0.2">
      <c r="H12890" s="12"/>
      <c r="J12890" s="29"/>
      <c r="K12890" s="45"/>
      <c r="L12890" s="45"/>
      <c r="M12890" s="45"/>
    </row>
    <row r="12891" spans="8:13" s="28" customFormat="1" x14ac:dyDescent="0.2">
      <c r="H12891" s="12"/>
      <c r="J12891" s="29"/>
      <c r="K12891" s="45"/>
      <c r="L12891" s="45"/>
      <c r="M12891" s="45"/>
    </row>
    <row r="12892" spans="8:13" s="28" customFormat="1" x14ac:dyDescent="0.2">
      <c r="H12892" s="12"/>
      <c r="J12892" s="29"/>
      <c r="K12892" s="45"/>
      <c r="L12892" s="45"/>
      <c r="M12892" s="45"/>
    </row>
    <row r="12893" spans="8:13" s="28" customFormat="1" x14ac:dyDescent="0.2">
      <c r="H12893" s="12"/>
      <c r="J12893" s="29"/>
      <c r="K12893" s="45"/>
      <c r="L12893" s="45"/>
      <c r="M12893" s="45"/>
    </row>
    <row r="12894" spans="8:13" s="28" customFormat="1" x14ac:dyDescent="0.2">
      <c r="H12894" s="12"/>
      <c r="J12894" s="29"/>
      <c r="K12894" s="45"/>
      <c r="L12894" s="45"/>
      <c r="M12894" s="45"/>
    </row>
    <row r="12895" spans="8:13" s="28" customFormat="1" x14ac:dyDescent="0.2">
      <c r="H12895" s="12"/>
      <c r="J12895" s="29"/>
      <c r="K12895" s="45"/>
      <c r="L12895" s="45"/>
      <c r="M12895" s="45"/>
    </row>
    <row r="12896" spans="8:13" s="28" customFormat="1" x14ac:dyDescent="0.2">
      <c r="H12896" s="12"/>
      <c r="J12896" s="29"/>
      <c r="K12896" s="45"/>
      <c r="L12896" s="45"/>
      <c r="M12896" s="45"/>
    </row>
    <row r="12897" spans="8:13" s="28" customFormat="1" x14ac:dyDescent="0.2">
      <c r="H12897" s="12"/>
      <c r="J12897" s="29"/>
      <c r="K12897" s="45"/>
      <c r="L12897" s="45"/>
      <c r="M12897" s="45"/>
    </row>
    <row r="12898" spans="8:13" s="28" customFormat="1" x14ac:dyDescent="0.2">
      <c r="H12898" s="12"/>
      <c r="J12898" s="29"/>
      <c r="K12898" s="45"/>
      <c r="L12898" s="45"/>
      <c r="M12898" s="45"/>
    </row>
    <row r="12899" spans="8:13" s="28" customFormat="1" x14ac:dyDescent="0.2">
      <c r="H12899" s="12"/>
      <c r="J12899" s="29"/>
      <c r="K12899" s="45"/>
      <c r="L12899" s="45"/>
      <c r="M12899" s="45"/>
    </row>
    <row r="12900" spans="8:13" s="28" customFormat="1" x14ac:dyDescent="0.2">
      <c r="H12900" s="12"/>
      <c r="J12900" s="29"/>
      <c r="K12900" s="45"/>
      <c r="L12900" s="45"/>
      <c r="M12900" s="45"/>
    </row>
    <row r="12901" spans="8:13" s="28" customFormat="1" x14ac:dyDescent="0.2">
      <c r="H12901" s="12"/>
      <c r="J12901" s="29"/>
      <c r="K12901" s="45"/>
      <c r="L12901" s="45"/>
      <c r="M12901" s="45"/>
    </row>
    <row r="12902" spans="8:13" s="28" customFormat="1" x14ac:dyDescent="0.2">
      <c r="H12902" s="12"/>
      <c r="J12902" s="29"/>
      <c r="K12902" s="45"/>
      <c r="L12902" s="45"/>
      <c r="M12902" s="45"/>
    </row>
    <row r="12903" spans="8:13" s="28" customFormat="1" x14ac:dyDescent="0.2">
      <c r="H12903" s="12"/>
      <c r="J12903" s="29"/>
      <c r="K12903" s="45"/>
      <c r="L12903" s="45"/>
      <c r="M12903" s="45"/>
    </row>
    <row r="12904" spans="8:13" s="28" customFormat="1" x14ac:dyDescent="0.2">
      <c r="H12904" s="12"/>
      <c r="J12904" s="29"/>
      <c r="K12904" s="45"/>
      <c r="L12904" s="45"/>
      <c r="M12904" s="45"/>
    </row>
    <row r="12905" spans="8:13" s="28" customFormat="1" x14ac:dyDescent="0.2">
      <c r="H12905" s="12"/>
      <c r="J12905" s="29"/>
      <c r="K12905" s="45"/>
      <c r="L12905" s="45"/>
      <c r="M12905" s="45"/>
    </row>
    <row r="12906" spans="8:13" s="28" customFormat="1" x14ac:dyDescent="0.2">
      <c r="H12906" s="12"/>
      <c r="J12906" s="29"/>
      <c r="K12906" s="45"/>
      <c r="L12906" s="45"/>
      <c r="M12906" s="45"/>
    </row>
    <row r="12907" spans="8:13" s="28" customFormat="1" x14ac:dyDescent="0.2">
      <c r="H12907" s="12"/>
      <c r="J12907" s="29"/>
      <c r="K12907" s="45"/>
      <c r="L12907" s="45"/>
      <c r="M12907" s="45"/>
    </row>
    <row r="12908" spans="8:13" s="28" customFormat="1" x14ac:dyDescent="0.2">
      <c r="H12908" s="12"/>
      <c r="J12908" s="29"/>
      <c r="K12908" s="45"/>
      <c r="L12908" s="45"/>
      <c r="M12908" s="45"/>
    </row>
    <row r="12909" spans="8:13" s="28" customFormat="1" x14ac:dyDescent="0.2">
      <c r="H12909" s="12"/>
      <c r="J12909" s="29"/>
      <c r="K12909" s="45"/>
      <c r="L12909" s="45"/>
      <c r="M12909" s="45"/>
    </row>
    <row r="12910" spans="8:13" s="28" customFormat="1" x14ac:dyDescent="0.2">
      <c r="H12910" s="12"/>
      <c r="J12910" s="29"/>
      <c r="K12910" s="45"/>
      <c r="L12910" s="45"/>
      <c r="M12910" s="45"/>
    </row>
    <row r="12911" spans="8:13" s="28" customFormat="1" x14ac:dyDescent="0.2">
      <c r="H12911" s="12"/>
      <c r="J12911" s="29"/>
      <c r="K12911" s="45"/>
      <c r="L12911" s="45"/>
      <c r="M12911" s="45"/>
    </row>
    <row r="12912" spans="8:13" s="28" customFormat="1" x14ac:dyDescent="0.2">
      <c r="H12912" s="12"/>
      <c r="J12912" s="29"/>
      <c r="K12912" s="45"/>
      <c r="L12912" s="45"/>
      <c r="M12912" s="45"/>
    </row>
    <row r="12913" spans="8:13" s="28" customFormat="1" x14ac:dyDescent="0.2">
      <c r="H12913" s="12"/>
      <c r="J12913" s="29"/>
      <c r="K12913" s="45"/>
      <c r="L12913" s="45"/>
      <c r="M12913" s="45"/>
    </row>
    <row r="12914" spans="8:13" s="28" customFormat="1" x14ac:dyDescent="0.2">
      <c r="H12914" s="12"/>
      <c r="J12914" s="29"/>
      <c r="K12914" s="45"/>
      <c r="L12914" s="45"/>
      <c r="M12914" s="45"/>
    </row>
    <row r="12915" spans="8:13" s="28" customFormat="1" x14ac:dyDescent="0.2">
      <c r="H12915" s="12"/>
      <c r="J12915" s="29"/>
      <c r="K12915" s="45"/>
      <c r="L12915" s="45"/>
      <c r="M12915" s="45"/>
    </row>
    <row r="12916" spans="8:13" s="28" customFormat="1" x14ac:dyDescent="0.2">
      <c r="H12916" s="12"/>
      <c r="J12916" s="29"/>
      <c r="K12916" s="45"/>
      <c r="L12916" s="45"/>
      <c r="M12916" s="45"/>
    </row>
    <row r="12917" spans="8:13" s="28" customFormat="1" x14ac:dyDescent="0.2">
      <c r="H12917" s="12"/>
      <c r="J12917" s="29"/>
      <c r="K12917" s="45"/>
      <c r="L12917" s="45"/>
      <c r="M12917" s="45"/>
    </row>
    <row r="12918" spans="8:13" s="28" customFormat="1" x14ac:dyDescent="0.2">
      <c r="H12918" s="12"/>
      <c r="J12918" s="29"/>
      <c r="K12918" s="45"/>
      <c r="L12918" s="45"/>
      <c r="M12918" s="45"/>
    </row>
    <row r="12919" spans="8:13" s="28" customFormat="1" x14ac:dyDescent="0.2">
      <c r="H12919" s="12"/>
      <c r="J12919" s="29"/>
      <c r="K12919" s="45"/>
      <c r="L12919" s="45"/>
      <c r="M12919" s="45"/>
    </row>
    <row r="12920" spans="8:13" s="28" customFormat="1" x14ac:dyDescent="0.2">
      <c r="H12920" s="12"/>
      <c r="J12920" s="29"/>
      <c r="K12920" s="45"/>
      <c r="L12920" s="45"/>
      <c r="M12920" s="45"/>
    </row>
    <row r="12921" spans="8:13" s="28" customFormat="1" x14ac:dyDescent="0.2">
      <c r="H12921" s="12"/>
      <c r="J12921" s="29"/>
      <c r="K12921" s="45"/>
      <c r="L12921" s="45"/>
      <c r="M12921" s="45"/>
    </row>
    <row r="12922" spans="8:13" s="28" customFormat="1" x14ac:dyDescent="0.2">
      <c r="H12922" s="12"/>
      <c r="J12922" s="29"/>
      <c r="K12922" s="45"/>
      <c r="L12922" s="45"/>
      <c r="M12922" s="45"/>
    </row>
    <row r="12923" spans="8:13" s="28" customFormat="1" x14ac:dyDescent="0.2">
      <c r="H12923" s="12"/>
      <c r="J12923" s="29"/>
      <c r="K12923" s="45"/>
      <c r="L12923" s="45"/>
      <c r="M12923" s="45"/>
    </row>
    <row r="12924" spans="8:13" s="28" customFormat="1" x14ac:dyDescent="0.2">
      <c r="H12924" s="12"/>
      <c r="J12924" s="29"/>
      <c r="K12924" s="45"/>
      <c r="L12924" s="45"/>
      <c r="M12924" s="45"/>
    </row>
    <row r="12925" spans="8:13" s="28" customFormat="1" x14ac:dyDescent="0.2">
      <c r="H12925" s="12"/>
      <c r="J12925" s="29"/>
      <c r="K12925" s="45"/>
      <c r="L12925" s="45"/>
      <c r="M12925" s="45"/>
    </row>
    <row r="12926" spans="8:13" s="28" customFormat="1" x14ac:dyDescent="0.2">
      <c r="H12926" s="12"/>
      <c r="J12926" s="29"/>
      <c r="K12926" s="45"/>
      <c r="L12926" s="45"/>
      <c r="M12926" s="45"/>
    </row>
    <row r="12927" spans="8:13" s="28" customFormat="1" x14ac:dyDescent="0.2">
      <c r="H12927" s="12"/>
      <c r="J12927" s="29"/>
      <c r="K12927" s="45"/>
      <c r="L12927" s="45"/>
      <c r="M12927" s="45"/>
    </row>
    <row r="12928" spans="8:13" s="28" customFormat="1" x14ac:dyDescent="0.2">
      <c r="H12928" s="12"/>
      <c r="J12928" s="29"/>
      <c r="K12928" s="45"/>
      <c r="L12928" s="45"/>
      <c r="M12928" s="45"/>
    </row>
    <row r="12929" spans="8:13" s="28" customFormat="1" x14ac:dyDescent="0.2">
      <c r="H12929" s="12"/>
      <c r="J12929" s="29"/>
      <c r="K12929" s="45"/>
      <c r="L12929" s="45"/>
      <c r="M12929" s="45"/>
    </row>
    <row r="12930" spans="8:13" s="28" customFormat="1" x14ac:dyDescent="0.2">
      <c r="H12930" s="12"/>
      <c r="J12930" s="29"/>
      <c r="K12930" s="45"/>
      <c r="L12930" s="45"/>
      <c r="M12930" s="45"/>
    </row>
    <row r="12931" spans="8:13" s="28" customFormat="1" x14ac:dyDescent="0.2">
      <c r="H12931" s="12"/>
      <c r="J12931" s="29"/>
      <c r="K12931" s="45"/>
      <c r="L12931" s="45"/>
      <c r="M12931" s="45"/>
    </row>
    <row r="12932" spans="8:13" s="28" customFormat="1" x14ac:dyDescent="0.2">
      <c r="H12932" s="12"/>
      <c r="J12932" s="29"/>
      <c r="K12932" s="45"/>
      <c r="L12932" s="45"/>
      <c r="M12932" s="45"/>
    </row>
    <row r="12933" spans="8:13" s="28" customFormat="1" x14ac:dyDescent="0.2">
      <c r="H12933" s="12"/>
      <c r="J12933" s="29"/>
      <c r="K12933" s="45"/>
      <c r="L12933" s="45"/>
      <c r="M12933" s="45"/>
    </row>
    <row r="12934" spans="8:13" s="28" customFormat="1" x14ac:dyDescent="0.2">
      <c r="H12934" s="12"/>
      <c r="J12934" s="29"/>
      <c r="K12934" s="45"/>
      <c r="L12934" s="45"/>
      <c r="M12934" s="45"/>
    </row>
    <row r="12935" spans="8:13" s="28" customFormat="1" x14ac:dyDescent="0.2">
      <c r="H12935" s="12"/>
      <c r="J12935" s="29"/>
      <c r="K12935" s="45"/>
      <c r="L12935" s="45"/>
      <c r="M12935" s="45"/>
    </row>
    <row r="12936" spans="8:13" s="28" customFormat="1" x14ac:dyDescent="0.2">
      <c r="H12936" s="12"/>
      <c r="J12936" s="29"/>
      <c r="K12936" s="45"/>
      <c r="L12936" s="45"/>
      <c r="M12936" s="45"/>
    </row>
    <row r="12937" spans="8:13" s="28" customFormat="1" x14ac:dyDescent="0.2">
      <c r="H12937" s="12"/>
      <c r="J12937" s="29"/>
      <c r="K12937" s="45"/>
      <c r="L12937" s="45"/>
      <c r="M12937" s="45"/>
    </row>
    <row r="12938" spans="8:13" s="28" customFormat="1" x14ac:dyDescent="0.2">
      <c r="H12938" s="12"/>
      <c r="J12938" s="29"/>
      <c r="K12938" s="45"/>
      <c r="L12938" s="45"/>
      <c r="M12938" s="45"/>
    </row>
    <row r="12939" spans="8:13" s="28" customFormat="1" x14ac:dyDescent="0.2">
      <c r="H12939" s="12"/>
      <c r="J12939" s="29"/>
      <c r="K12939" s="45"/>
      <c r="L12939" s="45"/>
      <c r="M12939" s="45"/>
    </row>
    <row r="12940" spans="8:13" s="28" customFormat="1" x14ac:dyDescent="0.2">
      <c r="H12940" s="12"/>
      <c r="J12940" s="29"/>
      <c r="K12940" s="45"/>
      <c r="L12940" s="45"/>
      <c r="M12940" s="45"/>
    </row>
    <row r="12941" spans="8:13" s="28" customFormat="1" x14ac:dyDescent="0.2">
      <c r="H12941" s="12"/>
      <c r="J12941" s="29"/>
      <c r="K12941" s="45"/>
      <c r="L12941" s="45"/>
      <c r="M12941" s="45"/>
    </row>
    <row r="12942" spans="8:13" s="28" customFormat="1" x14ac:dyDescent="0.2">
      <c r="H12942" s="12"/>
      <c r="J12942" s="29"/>
      <c r="K12942" s="45"/>
      <c r="L12942" s="45"/>
      <c r="M12942" s="45"/>
    </row>
    <row r="12943" spans="8:13" s="28" customFormat="1" x14ac:dyDescent="0.2">
      <c r="H12943" s="12"/>
      <c r="J12943" s="29"/>
      <c r="K12943" s="45"/>
      <c r="L12943" s="45"/>
      <c r="M12943" s="45"/>
    </row>
    <row r="12944" spans="8:13" s="28" customFormat="1" x14ac:dyDescent="0.2">
      <c r="H12944" s="12"/>
      <c r="J12944" s="29"/>
      <c r="K12944" s="45"/>
      <c r="L12944" s="45"/>
      <c r="M12944" s="45"/>
    </row>
    <row r="12945" spans="8:13" s="28" customFormat="1" x14ac:dyDescent="0.2">
      <c r="H12945" s="12"/>
      <c r="J12945" s="29"/>
      <c r="K12945" s="45"/>
      <c r="L12945" s="45"/>
      <c r="M12945" s="45"/>
    </row>
    <row r="12946" spans="8:13" s="28" customFormat="1" x14ac:dyDescent="0.2">
      <c r="H12946" s="12"/>
      <c r="J12946" s="29"/>
      <c r="K12946" s="45"/>
      <c r="L12946" s="45"/>
      <c r="M12946" s="45"/>
    </row>
    <row r="12947" spans="8:13" s="28" customFormat="1" x14ac:dyDescent="0.2">
      <c r="H12947" s="12"/>
      <c r="J12947" s="29"/>
      <c r="K12947" s="45"/>
      <c r="L12947" s="45"/>
      <c r="M12947" s="45"/>
    </row>
    <row r="12948" spans="8:13" s="28" customFormat="1" x14ac:dyDescent="0.2">
      <c r="H12948" s="12"/>
      <c r="J12948" s="29"/>
      <c r="K12948" s="45"/>
      <c r="L12948" s="45"/>
      <c r="M12948" s="45"/>
    </row>
    <row r="12949" spans="8:13" s="28" customFormat="1" x14ac:dyDescent="0.2">
      <c r="H12949" s="12"/>
      <c r="J12949" s="29"/>
      <c r="K12949" s="45"/>
      <c r="L12949" s="45"/>
      <c r="M12949" s="45"/>
    </row>
    <row r="12950" spans="8:13" s="28" customFormat="1" x14ac:dyDescent="0.2">
      <c r="H12950" s="12"/>
      <c r="J12950" s="29"/>
      <c r="K12950" s="45"/>
      <c r="L12950" s="45"/>
      <c r="M12950" s="45"/>
    </row>
    <row r="12951" spans="8:13" s="28" customFormat="1" x14ac:dyDescent="0.2">
      <c r="H12951" s="12"/>
      <c r="J12951" s="29"/>
      <c r="K12951" s="45"/>
      <c r="L12951" s="45"/>
      <c r="M12951" s="45"/>
    </row>
    <row r="12952" spans="8:13" s="28" customFormat="1" x14ac:dyDescent="0.2">
      <c r="H12952" s="12"/>
      <c r="J12952" s="29"/>
      <c r="K12952" s="45"/>
      <c r="L12952" s="45"/>
      <c r="M12952" s="45"/>
    </row>
    <row r="12953" spans="8:13" s="28" customFormat="1" x14ac:dyDescent="0.2">
      <c r="H12953" s="12"/>
      <c r="J12953" s="29"/>
      <c r="K12953" s="45"/>
      <c r="L12953" s="45"/>
      <c r="M12953" s="45"/>
    </row>
    <row r="12954" spans="8:13" s="28" customFormat="1" x14ac:dyDescent="0.2">
      <c r="H12954" s="12"/>
      <c r="J12954" s="29"/>
      <c r="K12954" s="45"/>
      <c r="L12954" s="45"/>
      <c r="M12954" s="45"/>
    </row>
    <row r="12955" spans="8:13" s="28" customFormat="1" x14ac:dyDescent="0.2">
      <c r="H12955" s="12"/>
      <c r="J12955" s="29"/>
      <c r="K12955" s="45"/>
      <c r="L12955" s="45"/>
      <c r="M12955" s="45"/>
    </row>
    <row r="12956" spans="8:13" s="28" customFormat="1" x14ac:dyDescent="0.2">
      <c r="H12956" s="12"/>
      <c r="J12956" s="29"/>
      <c r="K12956" s="45"/>
      <c r="L12956" s="45"/>
      <c r="M12956" s="45"/>
    </row>
    <row r="12957" spans="8:13" s="28" customFormat="1" x14ac:dyDescent="0.2">
      <c r="H12957" s="12"/>
      <c r="J12957" s="29"/>
      <c r="K12957" s="45"/>
      <c r="L12957" s="45"/>
      <c r="M12957" s="45"/>
    </row>
    <row r="12958" spans="8:13" s="28" customFormat="1" x14ac:dyDescent="0.2">
      <c r="H12958" s="12"/>
      <c r="J12958" s="29"/>
      <c r="K12958" s="45"/>
      <c r="L12958" s="45"/>
      <c r="M12958" s="45"/>
    </row>
    <row r="12959" spans="8:13" s="28" customFormat="1" x14ac:dyDescent="0.2">
      <c r="H12959" s="12"/>
      <c r="J12959" s="29"/>
      <c r="K12959" s="45"/>
      <c r="L12959" s="45"/>
      <c r="M12959" s="45"/>
    </row>
    <row r="12960" spans="8:13" s="28" customFormat="1" x14ac:dyDescent="0.2">
      <c r="H12960" s="12"/>
      <c r="J12960" s="29"/>
      <c r="K12960" s="45"/>
      <c r="L12960" s="45"/>
      <c r="M12960" s="45"/>
    </row>
    <row r="12961" spans="8:13" s="28" customFormat="1" x14ac:dyDescent="0.2">
      <c r="H12961" s="12"/>
      <c r="J12961" s="29"/>
      <c r="K12961" s="45"/>
      <c r="L12961" s="45"/>
      <c r="M12961" s="45"/>
    </row>
    <row r="12962" spans="8:13" s="28" customFormat="1" x14ac:dyDescent="0.2">
      <c r="H12962" s="12"/>
      <c r="J12962" s="29"/>
      <c r="K12962" s="45"/>
      <c r="L12962" s="45"/>
      <c r="M12962" s="45"/>
    </row>
    <row r="12963" spans="8:13" s="28" customFormat="1" x14ac:dyDescent="0.2">
      <c r="H12963" s="12"/>
      <c r="J12963" s="29"/>
      <c r="K12963" s="45"/>
      <c r="L12963" s="45"/>
      <c r="M12963" s="45"/>
    </row>
    <row r="12964" spans="8:13" s="28" customFormat="1" x14ac:dyDescent="0.2">
      <c r="H12964" s="12"/>
      <c r="J12964" s="29"/>
      <c r="K12964" s="45"/>
      <c r="L12964" s="45"/>
      <c r="M12964" s="45"/>
    </row>
    <row r="12965" spans="8:13" s="28" customFormat="1" x14ac:dyDescent="0.2">
      <c r="H12965" s="12"/>
      <c r="J12965" s="29"/>
      <c r="K12965" s="45"/>
      <c r="L12965" s="45"/>
      <c r="M12965" s="45"/>
    </row>
    <row r="12966" spans="8:13" s="28" customFormat="1" x14ac:dyDescent="0.2">
      <c r="H12966" s="12"/>
      <c r="J12966" s="29"/>
      <c r="K12966" s="45"/>
      <c r="L12966" s="45"/>
      <c r="M12966" s="45"/>
    </row>
    <row r="12967" spans="8:13" s="28" customFormat="1" x14ac:dyDescent="0.2">
      <c r="H12967" s="12"/>
      <c r="J12967" s="29"/>
      <c r="K12967" s="45"/>
      <c r="L12967" s="45"/>
      <c r="M12967" s="45"/>
    </row>
    <row r="12968" spans="8:13" s="28" customFormat="1" x14ac:dyDescent="0.2">
      <c r="H12968" s="12"/>
      <c r="J12968" s="29"/>
      <c r="K12968" s="45"/>
      <c r="L12968" s="45"/>
      <c r="M12968" s="45"/>
    </row>
    <row r="12969" spans="8:13" s="28" customFormat="1" x14ac:dyDescent="0.2">
      <c r="H12969" s="12"/>
      <c r="J12969" s="29"/>
      <c r="K12969" s="45"/>
      <c r="L12969" s="45"/>
      <c r="M12969" s="45"/>
    </row>
    <row r="12970" spans="8:13" s="28" customFormat="1" x14ac:dyDescent="0.2">
      <c r="H12970" s="12"/>
      <c r="J12970" s="29"/>
      <c r="K12970" s="45"/>
      <c r="L12970" s="45"/>
      <c r="M12970" s="45"/>
    </row>
    <row r="12971" spans="8:13" s="28" customFormat="1" x14ac:dyDescent="0.2">
      <c r="H12971" s="12"/>
      <c r="J12971" s="29"/>
      <c r="K12971" s="45"/>
      <c r="L12971" s="45"/>
      <c r="M12971" s="45"/>
    </row>
    <row r="12972" spans="8:13" s="28" customFormat="1" x14ac:dyDescent="0.2">
      <c r="H12972" s="12"/>
      <c r="J12972" s="29"/>
      <c r="K12972" s="45"/>
      <c r="L12972" s="45"/>
      <c r="M12972" s="45"/>
    </row>
    <row r="12973" spans="8:13" s="28" customFormat="1" x14ac:dyDescent="0.2">
      <c r="H12973" s="12"/>
      <c r="J12973" s="29"/>
      <c r="K12973" s="45"/>
      <c r="L12973" s="45"/>
      <c r="M12973" s="45"/>
    </row>
    <row r="12974" spans="8:13" s="28" customFormat="1" x14ac:dyDescent="0.2">
      <c r="H12974" s="12"/>
      <c r="J12974" s="29"/>
      <c r="K12974" s="45"/>
      <c r="L12974" s="45"/>
      <c r="M12974" s="45"/>
    </row>
    <row r="12975" spans="8:13" s="28" customFormat="1" x14ac:dyDescent="0.2">
      <c r="H12975" s="12"/>
      <c r="J12975" s="29"/>
      <c r="K12975" s="45"/>
      <c r="L12975" s="45"/>
      <c r="M12975" s="45"/>
    </row>
    <row r="12976" spans="8:13" s="28" customFormat="1" x14ac:dyDescent="0.2">
      <c r="H12976" s="12"/>
      <c r="J12976" s="29"/>
      <c r="K12976" s="45"/>
      <c r="L12976" s="45"/>
      <c r="M12976" s="45"/>
    </row>
    <row r="12977" spans="8:13" s="28" customFormat="1" x14ac:dyDescent="0.2">
      <c r="H12977" s="12"/>
      <c r="J12977" s="29"/>
      <c r="K12977" s="45"/>
      <c r="L12977" s="45"/>
      <c r="M12977" s="45"/>
    </row>
    <row r="12978" spans="8:13" s="28" customFormat="1" x14ac:dyDescent="0.2">
      <c r="H12978" s="12"/>
      <c r="J12978" s="29"/>
      <c r="K12978" s="45"/>
      <c r="L12978" s="45"/>
      <c r="M12978" s="45"/>
    </row>
    <row r="12979" spans="8:13" s="28" customFormat="1" x14ac:dyDescent="0.2">
      <c r="H12979" s="12"/>
      <c r="J12979" s="29"/>
      <c r="K12979" s="45"/>
      <c r="L12979" s="45"/>
      <c r="M12979" s="45"/>
    </row>
    <row r="12980" spans="8:13" s="28" customFormat="1" x14ac:dyDescent="0.2">
      <c r="H12980" s="12"/>
      <c r="J12980" s="29"/>
      <c r="K12980" s="45"/>
      <c r="L12980" s="45"/>
      <c r="M12980" s="45"/>
    </row>
    <row r="12981" spans="8:13" s="28" customFormat="1" x14ac:dyDescent="0.2">
      <c r="H12981" s="12"/>
      <c r="J12981" s="29"/>
      <c r="K12981" s="45"/>
      <c r="L12981" s="45"/>
      <c r="M12981" s="45"/>
    </row>
    <row r="12982" spans="8:13" s="28" customFormat="1" x14ac:dyDescent="0.2">
      <c r="H12982" s="12"/>
      <c r="J12982" s="29"/>
      <c r="K12982" s="45"/>
      <c r="L12982" s="45"/>
      <c r="M12982" s="45"/>
    </row>
    <row r="12983" spans="8:13" s="28" customFormat="1" x14ac:dyDescent="0.2">
      <c r="H12983" s="12"/>
      <c r="J12983" s="29"/>
      <c r="K12983" s="45"/>
      <c r="L12983" s="45"/>
      <c r="M12983" s="45"/>
    </row>
    <row r="12984" spans="8:13" s="28" customFormat="1" x14ac:dyDescent="0.2">
      <c r="H12984" s="12"/>
      <c r="J12984" s="29"/>
      <c r="K12984" s="45"/>
      <c r="L12984" s="45"/>
      <c r="M12984" s="45"/>
    </row>
    <row r="12985" spans="8:13" s="28" customFormat="1" x14ac:dyDescent="0.2">
      <c r="H12985" s="12"/>
      <c r="J12985" s="29"/>
      <c r="K12985" s="45"/>
      <c r="L12985" s="45"/>
      <c r="M12985" s="45"/>
    </row>
    <row r="12986" spans="8:13" s="28" customFormat="1" x14ac:dyDescent="0.2">
      <c r="H12986" s="12"/>
      <c r="J12986" s="29"/>
      <c r="K12986" s="45"/>
      <c r="L12986" s="45"/>
      <c r="M12986" s="45"/>
    </row>
    <row r="12987" spans="8:13" s="28" customFormat="1" x14ac:dyDescent="0.2">
      <c r="H12987" s="12"/>
      <c r="J12987" s="29"/>
      <c r="K12987" s="45"/>
      <c r="L12987" s="45"/>
      <c r="M12987" s="45"/>
    </row>
    <row r="12988" spans="8:13" s="28" customFormat="1" x14ac:dyDescent="0.2">
      <c r="H12988" s="12"/>
      <c r="J12988" s="29"/>
      <c r="K12988" s="45"/>
      <c r="L12988" s="45"/>
      <c r="M12988" s="45"/>
    </row>
    <row r="12989" spans="8:13" s="28" customFormat="1" x14ac:dyDescent="0.2">
      <c r="H12989" s="12"/>
      <c r="J12989" s="29"/>
      <c r="K12989" s="45"/>
      <c r="L12989" s="45"/>
      <c r="M12989" s="45"/>
    </row>
    <row r="12990" spans="8:13" s="28" customFormat="1" x14ac:dyDescent="0.2">
      <c r="H12990" s="12"/>
      <c r="J12990" s="29"/>
      <c r="K12990" s="45"/>
      <c r="L12990" s="45"/>
      <c r="M12990" s="45"/>
    </row>
    <row r="12991" spans="8:13" s="28" customFormat="1" x14ac:dyDescent="0.2">
      <c r="H12991" s="12"/>
      <c r="J12991" s="29"/>
      <c r="K12991" s="45"/>
      <c r="L12991" s="45"/>
      <c r="M12991" s="45"/>
    </row>
    <row r="12992" spans="8:13" s="28" customFormat="1" x14ac:dyDescent="0.2">
      <c r="H12992" s="12"/>
      <c r="J12992" s="29"/>
      <c r="K12992" s="45"/>
      <c r="L12992" s="45"/>
      <c r="M12992" s="45"/>
    </row>
    <row r="12993" spans="8:13" s="28" customFormat="1" x14ac:dyDescent="0.2">
      <c r="H12993" s="12"/>
      <c r="J12993" s="29"/>
      <c r="K12993" s="45"/>
      <c r="L12993" s="45"/>
      <c r="M12993" s="45"/>
    </row>
    <row r="12994" spans="8:13" s="28" customFormat="1" x14ac:dyDescent="0.2">
      <c r="H12994" s="12"/>
      <c r="J12994" s="29"/>
      <c r="K12994" s="45"/>
      <c r="L12994" s="45"/>
      <c r="M12994" s="45"/>
    </row>
    <row r="12995" spans="8:13" s="28" customFormat="1" x14ac:dyDescent="0.2">
      <c r="H12995" s="12"/>
      <c r="J12995" s="29"/>
      <c r="K12995" s="45"/>
      <c r="L12995" s="45"/>
      <c r="M12995" s="45"/>
    </row>
    <row r="12996" spans="8:13" s="28" customFormat="1" x14ac:dyDescent="0.2">
      <c r="H12996" s="12"/>
      <c r="J12996" s="29"/>
      <c r="K12996" s="45"/>
      <c r="L12996" s="45"/>
      <c r="M12996" s="45"/>
    </row>
    <row r="12997" spans="8:13" s="28" customFormat="1" x14ac:dyDescent="0.2">
      <c r="H12997" s="12"/>
      <c r="J12997" s="29"/>
      <c r="K12997" s="45"/>
      <c r="L12997" s="45"/>
      <c r="M12997" s="45"/>
    </row>
    <row r="12998" spans="8:13" s="28" customFormat="1" x14ac:dyDescent="0.2">
      <c r="H12998" s="12"/>
      <c r="J12998" s="29"/>
      <c r="K12998" s="45"/>
      <c r="L12998" s="45"/>
      <c r="M12998" s="45"/>
    </row>
    <row r="12999" spans="8:13" s="28" customFormat="1" x14ac:dyDescent="0.2">
      <c r="H12999" s="12"/>
      <c r="J12999" s="29"/>
      <c r="K12999" s="45"/>
      <c r="L12999" s="45"/>
      <c r="M12999" s="45"/>
    </row>
    <row r="13000" spans="8:13" s="28" customFormat="1" x14ac:dyDescent="0.2">
      <c r="H13000" s="12"/>
      <c r="J13000" s="29"/>
      <c r="K13000" s="45"/>
      <c r="L13000" s="45"/>
      <c r="M13000" s="45"/>
    </row>
    <row r="13001" spans="8:13" s="28" customFormat="1" x14ac:dyDescent="0.2">
      <c r="H13001" s="12"/>
      <c r="J13001" s="29"/>
      <c r="K13001" s="45"/>
      <c r="L13001" s="45"/>
      <c r="M13001" s="45"/>
    </row>
    <row r="13002" spans="8:13" s="28" customFormat="1" x14ac:dyDescent="0.2">
      <c r="H13002" s="12"/>
      <c r="J13002" s="29"/>
      <c r="K13002" s="45"/>
      <c r="L13002" s="45"/>
      <c r="M13002" s="45"/>
    </row>
    <row r="13003" spans="8:13" s="28" customFormat="1" x14ac:dyDescent="0.2">
      <c r="H13003" s="12"/>
      <c r="J13003" s="29"/>
      <c r="K13003" s="45"/>
      <c r="L13003" s="45"/>
      <c r="M13003" s="45"/>
    </row>
    <row r="13004" spans="8:13" s="28" customFormat="1" x14ac:dyDescent="0.2">
      <c r="H13004" s="12"/>
      <c r="J13004" s="29"/>
      <c r="K13004" s="45"/>
      <c r="L13004" s="45"/>
      <c r="M13004" s="45"/>
    </row>
    <row r="13005" spans="8:13" s="28" customFormat="1" x14ac:dyDescent="0.2">
      <c r="H13005" s="12"/>
      <c r="J13005" s="29"/>
      <c r="K13005" s="45"/>
      <c r="L13005" s="45"/>
      <c r="M13005" s="45"/>
    </row>
    <row r="13006" spans="8:13" s="28" customFormat="1" x14ac:dyDescent="0.2">
      <c r="H13006" s="12"/>
      <c r="J13006" s="29"/>
      <c r="K13006" s="45"/>
      <c r="L13006" s="45"/>
      <c r="M13006" s="45"/>
    </row>
    <row r="13007" spans="8:13" s="28" customFormat="1" x14ac:dyDescent="0.2">
      <c r="H13007" s="12"/>
      <c r="J13007" s="29"/>
      <c r="K13007" s="45"/>
      <c r="L13007" s="45"/>
      <c r="M13007" s="45"/>
    </row>
    <row r="13008" spans="8:13" s="28" customFormat="1" x14ac:dyDescent="0.2">
      <c r="H13008" s="12"/>
      <c r="J13008" s="29"/>
      <c r="K13008" s="45"/>
      <c r="L13008" s="45"/>
      <c r="M13008" s="45"/>
    </row>
    <row r="13009" spans="8:13" s="28" customFormat="1" x14ac:dyDescent="0.2">
      <c r="H13009" s="12"/>
      <c r="J13009" s="29"/>
      <c r="K13009" s="45"/>
      <c r="L13009" s="45"/>
      <c r="M13009" s="45"/>
    </row>
    <row r="13010" spans="8:13" s="28" customFormat="1" x14ac:dyDescent="0.2">
      <c r="H13010" s="12"/>
      <c r="J13010" s="29"/>
      <c r="K13010" s="45"/>
      <c r="L13010" s="45"/>
      <c r="M13010" s="45"/>
    </row>
    <row r="13011" spans="8:13" s="28" customFormat="1" x14ac:dyDescent="0.2">
      <c r="H13011" s="12"/>
      <c r="J13011" s="29"/>
      <c r="K13011" s="45"/>
      <c r="L13011" s="45"/>
      <c r="M13011" s="45"/>
    </row>
    <row r="13012" spans="8:13" s="28" customFormat="1" x14ac:dyDescent="0.2">
      <c r="H13012" s="12"/>
      <c r="J13012" s="29"/>
      <c r="K13012" s="45"/>
      <c r="L13012" s="45"/>
      <c r="M13012" s="45"/>
    </row>
    <row r="13013" spans="8:13" s="28" customFormat="1" x14ac:dyDescent="0.2">
      <c r="H13013" s="12"/>
      <c r="J13013" s="29"/>
      <c r="K13013" s="45"/>
      <c r="L13013" s="45"/>
      <c r="M13013" s="45"/>
    </row>
    <row r="13014" spans="8:13" s="28" customFormat="1" x14ac:dyDescent="0.2">
      <c r="H13014" s="12"/>
      <c r="J13014" s="29"/>
      <c r="K13014" s="45"/>
      <c r="L13014" s="45"/>
      <c r="M13014" s="45"/>
    </row>
    <row r="13015" spans="8:13" s="28" customFormat="1" x14ac:dyDescent="0.2">
      <c r="H13015" s="12"/>
      <c r="J13015" s="29"/>
      <c r="K13015" s="45"/>
      <c r="L13015" s="45"/>
      <c r="M13015" s="45"/>
    </row>
    <row r="13016" spans="8:13" s="28" customFormat="1" x14ac:dyDescent="0.2">
      <c r="H13016" s="12"/>
      <c r="J13016" s="29"/>
      <c r="K13016" s="45"/>
      <c r="L13016" s="45"/>
      <c r="M13016" s="45"/>
    </row>
    <row r="13017" spans="8:13" s="28" customFormat="1" x14ac:dyDescent="0.2">
      <c r="H13017" s="12"/>
      <c r="J13017" s="29"/>
      <c r="K13017" s="45"/>
      <c r="L13017" s="45"/>
      <c r="M13017" s="45"/>
    </row>
    <row r="13018" spans="8:13" s="28" customFormat="1" x14ac:dyDescent="0.2">
      <c r="H13018" s="12"/>
      <c r="J13018" s="29"/>
      <c r="K13018" s="45"/>
      <c r="L13018" s="45"/>
      <c r="M13018" s="45"/>
    </row>
    <row r="13019" spans="8:13" s="28" customFormat="1" x14ac:dyDescent="0.2">
      <c r="H13019" s="12"/>
      <c r="J13019" s="29"/>
      <c r="K13019" s="45"/>
      <c r="L13019" s="45"/>
      <c r="M13019" s="45"/>
    </row>
    <row r="13020" spans="8:13" s="28" customFormat="1" x14ac:dyDescent="0.2">
      <c r="H13020" s="12"/>
      <c r="J13020" s="29"/>
      <c r="K13020" s="45"/>
      <c r="L13020" s="45"/>
      <c r="M13020" s="45"/>
    </row>
    <row r="13021" spans="8:13" s="28" customFormat="1" x14ac:dyDescent="0.2">
      <c r="H13021" s="12"/>
      <c r="J13021" s="29"/>
      <c r="K13021" s="45"/>
      <c r="L13021" s="45"/>
      <c r="M13021" s="45"/>
    </row>
    <row r="13022" spans="8:13" s="28" customFormat="1" x14ac:dyDescent="0.2">
      <c r="H13022" s="12"/>
      <c r="J13022" s="29"/>
      <c r="K13022" s="45"/>
      <c r="L13022" s="45"/>
      <c r="M13022" s="45"/>
    </row>
    <row r="13023" spans="8:13" s="28" customFormat="1" x14ac:dyDescent="0.2">
      <c r="H13023" s="12"/>
      <c r="J13023" s="29"/>
      <c r="K13023" s="45"/>
      <c r="L13023" s="45"/>
      <c r="M13023" s="45"/>
    </row>
    <row r="13024" spans="8:13" s="28" customFormat="1" x14ac:dyDescent="0.2">
      <c r="H13024" s="12"/>
      <c r="J13024" s="29"/>
      <c r="K13024" s="45"/>
      <c r="L13024" s="45"/>
      <c r="M13024" s="45"/>
    </row>
    <row r="13025" spans="8:13" s="28" customFormat="1" x14ac:dyDescent="0.2">
      <c r="H13025" s="12"/>
      <c r="J13025" s="29"/>
      <c r="K13025" s="45"/>
      <c r="L13025" s="45"/>
      <c r="M13025" s="45"/>
    </row>
    <row r="13026" spans="8:13" s="28" customFormat="1" x14ac:dyDescent="0.2">
      <c r="H13026" s="12"/>
      <c r="J13026" s="29"/>
      <c r="K13026" s="45"/>
      <c r="L13026" s="45"/>
      <c r="M13026" s="45"/>
    </row>
    <row r="13027" spans="8:13" s="28" customFormat="1" x14ac:dyDescent="0.2">
      <c r="H13027" s="12"/>
      <c r="J13027" s="29"/>
      <c r="K13027" s="45"/>
      <c r="L13027" s="45"/>
      <c r="M13027" s="45"/>
    </row>
    <row r="13028" spans="8:13" s="28" customFormat="1" x14ac:dyDescent="0.2">
      <c r="H13028" s="12"/>
      <c r="J13028" s="29"/>
      <c r="K13028" s="45"/>
      <c r="L13028" s="45"/>
      <c r="M13028" s="45"/>
    </row>
    <row r="13029" spans="8:13" s="28" customFormat="1" x14ac:dyDescent="0.2">
      <c r="H13029" s="12"/>
      <c r="J13029" s="29"/>
      <c r="K13029" s="45"/>
      <c r="L13029" s="45"/>
      <c r="M13029" s="45"/>
    </row>
    <row r="13030" spans="8:13" s="28" customFormat="1" x14ac:dyDescent="0.2">
      <c r="H13030" s="12"/>
      <c r="J13030" s="29"/>
      <c r="K13030" s="45"/>
      <c r="L13030" s="45"/>
      <c r="M13030" s="45"/>
    </row>
    <row r="13031" spans="8:13" s="28" customFormat="1" x14ac:dyDescent="0.2">
      <c r="H13031" s="12"/>
      <c r="J13031" s="29"/>
      <c r="K13031" s="45"/>
      <c r="L13031" s="45"/>
      <c r="M13031" s="45"/>
    </row>
    <row r="13032" spans="8:13" s="28" customFormat="1" x14ac:dyDescent="0.2">
      <c r="H13032" s="12"/>
      <c r="J13032" s="29"/>
      <c r="K13032" s="45"/>
      <c r="L13032" s="45"/>
      <c r="M13032" s="45"/>
    </row>
    <row r="13033" spans="8:13" s="28" customFormat="1" x14ac:dyDescent="0.2">
      <c r="H13033" s="12"/>
      <c r="J13033" s="29"/>
      <c r="K13033" s="45"/>
      <c r="L13033" s="45"/>
      <c r="M13033" s="45"/>
    </row>
    <row r="13034" spans="8:13" s="28" customFormat="1" x14ac:dyDescent="0.2">
      <c r="H13034" s="12"/>
      <c r="J13034" s="29"/>
      <c r="K13034" s="45"/>
      <c r="L13034" s="45"/>
      <c r="M13034" s="45"/>
    </row>
    <row r="13035" spans="8:13" s="28" customFormat="1" x14ac:dyDescent="0.2">
      <c r="H13035" s="12"/>
      <c r="J13035" s="29"/>
      <c r="K13035" s="45"/>
      <c r="L13035" s="45"/>
      <c r="M13035" s="45"/>
    </row>
    <row r="13036" spans="8:13" s="28" customFormat="1" x14ac:dyDescent="0.2">
      <c r="H13036" s="12"/>
      <c r="J13036" s="29"/>
      <c r="K13036" s="45"/>
      <c r="L13036" s="45"/>
      <c r="M13036" s="45"/>
    </row>
    <row r="13037" spans="8:13" s="28" customFormat="1" x14ac:dyDescent="0.2">
      <c r="H13037" s="12"/>
      <c r="J13037" s="29"/>
      <c r="K13037" s="45"/>
      <c r="L13037" s="45"/>
      <c r="M13037" s="45"/>
    </row>
    <row r="13038" spans="8:13" s="28" customFormat="1" x14ac:dyDescent="0.2">
      <c r="H13038" s="12"/>
      <c r="J13038" s="29"/>
      <c r="K13038" s="45"/>
      <c r="L13038" s="45"/>
      <c r="M13038" s="45"/>
    </row>
    <row r="13039" spans="8:13" s="28" customFormat="1" x14ac:dyDescent="0.2">
      <c r="H13039" s="12"/>
      <c r="J13039" s="29"/>
      <c r="K13039" s="45"/>
      <c r="L13039" s="45"/>
      <c r="M13039" s="45"/>
    </row>
    <row r="13040" spans="8:13" s="28" customFormat="1" x14ac:dyDescent="0.2">
      <c r="H13040" s="12"/>
      <c r="J13040" s="29"/>
      <c r="K13040" s="45"/>
      <c r="L13040" s="45"/>
      <c r="M13040" s="45"/>
    </row>
    <row r="13041" spans="8:13" s="28" customFormat="1" x14ac:dyDescent="0.2">
      <c r="H13041" s="12"/>
      <c r="J13041" s="29"/>
      <c r="K13041" s="45"/>
      <c r="L13041" s="45"/>
      <c r="M13041" s="45"/>
    </row>
    <row r="13042" spans="8:13" s="28" customFormat="1" x14ac:dyDescent="0.2">
      <c r="H13042" s="12"/>
      <c r="J13042" s="29"/>
      <c r="K13042" s="45"/>
      <c r="L13042" s="45"/>
      <c r="M13042" s="45"/>
    </row>
    <row r="13043" spans="8:13" s="28" customFormat="1" x14ac:dyDescent="0.2">
      <c r="H13043" s="12"/>
      <c r="J13043" s="29"/>
      <c r="K13043" s="45"/>
      <c r="L13043" s="45"/>
      <c r="M13043" s="45"/>
    </row>
    <row r="13044" spans="8:13" s="28" customFormat="1" x14ac:dyDescent="0.2">
      <c r="H13044" s="12"/>
      <c r="J13044" s="29"/>
      <c r="K13044" s="45"/>
      <c r="L13044" s="45"/>
      <c r="M13044" s="45"/>
    </row>
    <row r="13045" spans="8:13" s="28" customFormat="1" x14ac:dyDescent="0.2">
      <c r="H13045" s="12"/>
      <c r="J13045" s="29"/>
      <c r="K13045" s="45"/>
      <c r="L13045" s="45"/>
      <c r="M13045" s="45"/>
    </row>
    <row r="13046" spans="8:13" s="28" customFormat="1" x14ac:dyDescent="0.2">
      <c r="H13046" s="12"/>
      <c r="J13046" s="29"/>
      <c r="K13046" s="45"/>
      <c r="L13046" s="45"/>
      <c r="M13046" s="45"/>
    </row>
    <row r="13047" spans="8:13" s="28" customFormat="1" x14ac:dyDescent="0.2">
      <c r="H13047" s="12"/>
      <c r="J13047" s="29"/>
      <c r="K13047" s="45"/>
      <c r="L13047" s="45"/>
      <c r="M13047" s="45"/>
    </row>
    <row r="13048" spans="8:13" s="28" customFormat="1" x14ac:dyDescent="0.2">
      <c r="H13048" s="12"/>
      <c r="J13048" s="29"/>
      <c r="K13048" s="45"/>
      <c r="L13048" s="45"/>
      <c r="M13048" s="45"/>
    </row>
    <row r="13049" spans="8:13" s="28" customFormat="1" x14ac:dyDescent="0.2">
      <c r="H13049" s="12"/>
      <c r="J13049" s="29"/>
      <c r="K13049" s="45"/>
      <c r="L13049" s="45"/>
      <c r="M13049" s="45"/>
    </row>
    <row r="13050" spans="8:13" s="28" customFormat="1" x14ac:dyDescent="0.2">
      <c r="H13050" s="12"/>
      <c r="J13050" s="29"/>
      <c r="K13050" s="45"/>
      <c r="L13050" s="45"/>
      <c r="M13050" s="45"/>
    </row>
    <row r="13051" spans="8:13" s="28" customFormat="1" x14ac:dyDescent="0.2">
      <c r="H13051" s="12"/>
      <c r="J13051" s="29"/>
      <c r="K13051" s="45"/>
      <c r="L13051" s="45"/>
      <c r="M13051" s="45"/>
    </row>
    <row r="13052" spans="8:13" s="28" customFormat="1" x14ac:dyDescent="0.2">
      <c r="H13052" s="12"/>
      <c r="J13052" s="29"/>
      <c r="K13052" s="45"/>
      <c r="L13052" s="45"/>
      <c r="M13052" s="45"/>
    </row>
    <row r="13053" spans="8:13" s="28" customFormat="1" x14ac:dyDescent="0.2">
      <c r="H13053" s="12"/>
      <c r="J13053" s="29"/>
      <c r="K13053" s="45"/>
      <c r="L13053" s="45"/>
      <c r="M13053" s="45"/>
    </row>
    <row r="13054" spans="8:13" s="28" customFormat="1" x14ac:dyDescent="0.2">
      <c r="H13054" s="12"/>
      <c r="J13054" s="29"/>
      <c r="K13054" s="45"/>
      <c r="L13054" s="45"/>
      <c r="M13054" s="45"/>
    </row>
    <row r="13055" spans="8:13" s="28" customFormat="1" x14ac:dyDescent="0.2">
      <c r="H13055" s="12"/>
      <c r="J13055" s="29"/>
      <c r="K13055" s="45"/>
      <c r="L13055" s="45"/>
      <c r="M13055" s="45"/>
    </row>
    <row r="13056" spans="8:13" s="28" customFormat="1" x14ac:dyDescent="0.2">
      <c r="H13056" s="12"/>
      <c r="J13056" s="29"/>
      <c r="K13056" s="45"/>
      <c r="L13056" s="45"/>
      <c r="M13056" s="45"/>
    </row>
    <row r="13057" spans="8:13" s="28" customFormat="1" x14ac:dyDescent="0.2">
      <c r="H13057" s="12"/>
      <c r="J13057" s="29"/>
      <c r="K13057" s="45"/>
      <c r="L13057" s="45"/>
      <c r="M13057" s="45"/>
    </row>
    <row r="13058" spans="8:13" s="28" customFormat="1" x14ac:dyDescent="0.2">
      <c r="H13058" s="12"/>
      <c r="J13058" s="29"/>
      <c r="K13058" s="45"/>
      <c r="L13058" s="45"/>
      <c r="M13058" s="45"/>
    </row>
    <row r="13059" spans="8:13" s="28" customFormat="1" x14ac:dyDescent="0.2">
      <c r="H13059" s="12"/>
      <c r="J13059" s="29"/>
      <c r="K13059" s="45"/>
      <c r="L13059" s="45"/>
      <c r="M13059" s="45"/>
    </row>
    <row r="13060" spans="8:13" s="28" customFormat="1" x14ac:dyDescent="0.2">
      <c r="H13060" s="12"/>
      <c r="J13060" s="29"/>
      <c r="K13060" s="45"/>
      <c r="L13060" s="45"/>
      <c r="M13060" s="45"/>
    </row>
    <row r="13061" spans="8:13" s="28" customFormat="1" x14ac:dyDescent="0.2">
      <c r="H13061" s="12"/>
      <c r="J13061" s="29"/>
      <c r="K13061" s="45"/>
      <c r="L13061" s="45"/>
      <c r="M13061" s="45"/>
    </row>
    <row r="13062" spans="8:13" s="28" customFormat="1" x14ac:dyDescent="0.2">
      <c r="H13062" s="12"/>
      <c r="J13062" s="29"/>
      <c r="K13062" s="45"/>
      <c r="L13062" s="45"/>
      <c r="M13062" s="45"/>
    </row>
    <row r="13063" spans="8:13" s="28" customFormat="1" x14ac:dyDescent="0.2">
      <c r="H13063" s="12"/>
      <c r="J13063" s="29"/>
      <c r="K13063" s="45"/>
      <c r="L13063" s="45"/>
      <c r="M13063" s="45"/>
    </row>
    <row r="13064" spans="8:13" s="28" customFormat="1" x14ac:dyDescent="0.2">
      <c r="H13064" s="12"/>
      <c r="J13064" s="29"/>
      <c r="K13064" s="45"/>
      <c r="L13064" s="45"/>
      <c r="M13064" s="45"/>
    </row>
    <row r="13065" spans="8:13" s="28" customFormat="1" x14ac:dyDescent="0.2">
      <c r="H13065" s="12"/>
      <c r="J13065" s="29"/>
      <c r="K13065" s="45"/>
      <c r="L13065" s="45"/>
      <c r="M13065" s="45"/>
    </row>
    <row r="13066" spans="8:13" s="28" customFormat="1" x14ac:dyDescent="0.2">
      <c r="H13066" s="12"/>
      <c r="J13066" s="29"/>
      <c r="K13066" s="45"/>
      <c r="L13066" s="45"/>
      <c r="M13066" s="45"/>
    </row>
    <row r="13067" spans="8:13" s="28" customFormat="1" x14ac:dyDescent="0.2">
      <c r="H13067" s="12"/>
      <c r="J13067" s="29"/>
      <c r="K13067" s="45"/>
      <c r="L13067" s="45"/>
      <c r="M13067" s="45"/>
    </row>
    <row r="13068" spans="8:13" s="28" customFormat="1" x14ac:dyDescent="0.2">
      <c r="H13068" s="12"/>
      <c r="J13068" s="29"/>
      <c r="K13068" s="45"/>
      <c r="L13068" s="45"/>
      <c r="M13068" s="45"/>
    </row>
    <row r="13069" spans="8:13" s="28" customFormat="1" x14ac:dyDescent="0.2">
      <c r="H13069" s="12"/>
      <c r="J13069" s="29"/>
      <c r="K13069" s="45"/>
      <c r="L13069" s="45"/>
      <c r="M13069" s="45"/>
    </row>
    <row r="13070" spans="8:13" s="28" customFormat="1" x14ac:dyDescent="0.2">
      <c r="H13070" s="12"/>
      <c r="J13070" s="29"/>
      <c r="K13070" s="45"/>
      <c r="L13070" s="45"/>
      <c r="M13070" s="45"/>
    </row>
    <row r="13071" spans="8:13" s="28" customFormat="1" x14ac:dyDescent="0.2">
      <c r="H13071" s="12"/>
      <c r="J13071" s="29"/>
      <c r="K13071" s="45"/>
      <c r="L13071" s="45"/>
      <c r="M13071" s="45"/>
    </row>
    <row r="13072" spans="8:13" s="28" customFormat="1" x14ac:dyDescent="0.2">
      <c r="H13072" s="12"/>
      <c r="J13072" s="29"/>
      <c r="K13072" s="45"/>
      <c r="L13072" s="45"/>
      <c r="M13072" s="45"/>
    </row>
    <row r="13073" spans="8:13" s="28" customFormat="1" x14ac:dyDescent="0.2">
      <c r="H13073" s="12"/>
      <c r="J13073" s="29"/>
      <c r="K13073" s="45"/>
      <c r="L13073" s="45"/>
      <c r="M13073" s="45"/>
    </row>
    <row r="13074" spans="8:13" s="28" customFormat="1" x14ac:dyDescent="0.2">
      <c r="H13074" s="12"/>
      <c r="J13074" s="29"/>
      <c r="K13074" s="45"/>
      <c r="L13074" s="45"/>
      <c r="M13074" s="45"/>
    </row>
    <row r="13075" spans="8:13" s="28" customFormat="1" x14ac:dyDescent="0.2">
      <c r="H13075" s="12"/>
      <c r="J13075" s="29"/>
      <c r="K13075" s="45"/>
      <c r="L13075" s="45"/>
      <c r="M13075" s="45"/>
    </row>
    <row r="13076" spans="8:13" s="28" customFormat="1" x14ac:dyDescent="0.2">
      <c r="H13076" s="12"/>
      <c r="J13076" s="29"/>
      <c r="K13076" s="45"/>
      <c r="L13076" s="45"/>
      <c r="M13076" s="45"/>
    </row>
    <row r="13077" spans="8:13" s="28" customFormat="1" x14ac:dyDescent="0.2">
      <c r="H13077" s="12"/>
      <c r="J13077" s="29"/>
      <c r="K13077" s="45"/>
      <c r="L13077" s="45"/>
      <c r="M13077" s="45"/>
    </row>
    <row r="13078" spans="8:13" s="28" customFormat="1" x14ac:dyDescent="0.2">
      <c r="H13078" s="12"/>
      <c r="J13078" s="29"/>
      <c r="K13078" s="45"/>
      <c r="L13078" s="45"/>
      <c r="M13078" s="45"/>
    </row>
    <row r="13079" spans="8:13" s="28" customFormat="1" x14ac:dyDescent="0.2">
      <c r="H13079" s="12"/>
      <c r="J13079" s="29"/>
      <c r="K13079" s="45"/>
      <c r="L13079" s="45"/>
      <c r="M13079" s="45"/>
    </row>
    <row r="13080" spans="8:13" s="28" customFormat="1" x14ac:dyDescent="0.2">
      <c r="H13080" s="12"/>
      <c r="J13080" s="29"/>
      <c r="K13080" s="45"/>
      <c r="L13080" s="45"/>
      <c r="M13080" s="45"/>
    </row>
    <row r="13081" spans="8:13" s="28" customFormat="1" x14ac:dyDescent="0.2">
      <c r="H13081" s="12"/>
      <c r="J13081" s="29"/>
      <c r="K13081" s="45"/>
      <c r="L13081" s="45"/>
      <c r="M13081" s="45"/>
    </row>
    <row r="13082" spans="8:13" s="28" customFormat="1" x14ac:dyDescent="0.2">
      <c r="H13082" s="12"/>
      <c r="J13082" s="29"/>
      <c r="K13082" s="45"/>
      <c r="L13082" s="45"/>
      <c r="M13082" s="45"/>
    </row>
    <row r="13083" spans="8:13" s="28" customFormat="1" x14ac:dyDescent="0.2">
      <c r="H13083" s="12"/>
      <c r="J13083" s="29"/>
      <c r="K13083" s="45"/>
      <c r="L13083" s="45"/>
      <c r="M13083" s="45"/>
    </row>
    <row r="13084" spans="8:13" s="28" customFormat="1" x14ac:dyDescent="0.2">
      <c r="H13084" s="12"/>
      <c r="J13084" s="29"/>
      <c r="K13084" s="45"/>
      <c r="L13084" s="45"/>
      <c r="M13084" s="45"/>
    </row>
    <row r="13085" spans="8:13" s="28" customFormat="1" x14ac:dyDescent="0.2">
      <c r="H13085" s="12"/>
      <c r="J13085" s="29"/>
      <c r="K13085" s="45"/>
      <c r="L13085" s="45"/>
      <c r="M13085" s="45"/>
    </row>
    <row r="13086" spans="8:13" s="28" customFormat="1" x14ac:dyDescent="0.2">
      <c r="H13086" s="12"/>
      <c r="J13086" s="29"/>
      <c r="K13086" s="45"/>
      <c r="L13086" s="45"/>
      <c r="M13086" s="45"/>
    </row>
    <row r="13087" spans="8:13" s="28" customFormat="1" x14ac:dyDescent="0.2">
      <c r="H13087" s="12"/>
      <c r="J13087" s="29"/>
      <c r="K13087" s="45"/>
      <c r="L13087" s="45"/>
      <c r="M13087" s="45"/>
    </row>
    <row r="13088" spans="8:13" s="28" customFormat="1" x14ac:dyDescent="0.2">
      <c r="H13088" s="12"/>
      <c r="J13088" s="29"/>
      <c r="K13088" s="45"/>
      <c r="L13088" s="45"/>
      <c r="M13088" s="45"/>
    </row>
    <row r="13089" spans="8:13" s="28" customFormat="1" x14ac:dyDescent="0.2">
      <c r="H13089" s="12"/>
      <c r="J13089" s="29"/>
      <c r="K13089" s="45"/>
      <c r="L13089" s="45"/>
      <c r="M13089" s="45"/>
    </row>
    <row r="13090" spans="8:13" s="28" customFormat="1" x14ac:dyDescent="0.2">
      <c r="H13090" s="12"/>
      <c r="J13090" s="29"/>
      <c r="K13090" s="45"/>
      <c r="L13090" s="45"/>
      <c r="M13090" s="45"/>
    </row>
    <row r="13091" spans="8:13" s="28" customFormat="1" x14ac:dyDescent="0.2">
      <c r="H13091" s="12"/>
      <c r="J13091" s="29"/>
      <c r="K13091" s="45"/>
      <c r="L13091" s="45"/>
      <c r="M13091" s="45"/>
    </row>
    <row r="13092" spans="8:13" s="28" customFormat="1" x14ac:dyDescent="0.2">
      <c r="H13092" s="12"/>
      <c r="J13092" s="29"/>
      <c r="K13092" s="45"/>
      <c r="L13092" s="45"/>
      <c r="M13092" s="45"/>
    </row>
    <row r="13093" spans="8:13" s="28" customFormat="1" x14ac:dyDescent="0.2">
      <c r="H13093" s="12"/>
      <c r="J13093" s="29"/>
      <c r="K13093" s="45"/>
      <c r="L13093" s="45"/>
      <c r="M13093" s="45"/>
    </row>
    <row r="13094" spans="8:13" s="28" customFormat="1" x14ac:dyDescent="0.2">
      <c r="H13094" s="12"/>
      <c r="J13094" s="29"/>
      <c r="K13094" s="45"/>
      <c r="L13094" s="45"/>
      <c r="M13094" s="45"/>
    </row>
    <row r="13095" spans="8:13" s="28" customFormat="1" x14ac:dyDescent="0.2">
      <c r="H13095" s="12"/>
      <c r="J13095" s="29"/>
      <c r="K13095" s="45"/>
      <c r="L13095" s="45"/>
      <c r="M13095" s="45"/>
    </row>
    <row r="13096" spans="8:13" s="28" customFormat="1" x14ac:dyDescent="0.2">
      <c r="H13096" s="12"/>
      <c r="J13096" s="29"/>
      <c r="K13096" s="45"/>
      <c r="L13096" s="45"/>
      <c r="M13096" s="45"/>
    </row>
    <row r="13097" spans="8:13" s="28" customFormat="1" x14ac:dyDescent="0.2">
      <c r="H13097" s="12"/>
      <c r="J13097" s="29"/>
      <c r="K13097" s="45"/>
      <c r="L13097" s="45"/>
      <c r="M13097" s="45"/>
    </row>
    <row r="13098" spans="8:13" s="28" customFormat="1" x14ac:dyDescent="0.2">
      <c r="H13098" s="12"/>
      <c r="J13098" s="29"/>
      <c r="K13098" s="45"/>
      <c r="L13098" s="45"/>
      <c r="M13098" s="45"/>
    </row>
    <row r="13099" spans="8:13" s="28" customFormat="1" x14ac:dyDescent="0.2">
      <c r="H13099" s="12"/>
      <c r="J13099" s="29"/>
      <c r="K13099" s="45"/>
      <c r="L13099" s="45"/>
      <c r="M13099" s="45"/>
    </row>
    <row r="13100" spans="8:13" s="28" customFormat="1" x14ac:dyDescent="0.2">
      <c r="H13100" s="12"/>
      <c r="J13100" s="29"/>
      <c r="K13100" s="45"/>
      <c r="L13100" s="45"/>
      <c r="M13100" s="45"/>
    </row>
    <row r="13101" spans="8:13" s="28" customFormat="1" x14ac:dyDescent="0.2">
      <c r="H13101" s="12"/>
      <c r="J13101" s="29"/>
      <c r="K13101" s="45"/>
      <c r="L13101" s="45"/>
      <c r="M13101" s="45"/>
    </row>
    <row r="13102" spans="8:13" s="28" customFormat="1" x14ac:dyDescent="0.2">
      <c r="H13102" s="12"/>
      <c r="J13102" s="29"/>
      <c r="K13102" s="45"/>
      <c r="L13102" s="45"/>
      <c r="M13102" s="45"/>
    </row>
    <row r="13103" spans="8:13" s="28" customFormat="1" x14ac:dyDescent="0.2">
      <c r="H13103" s="12"/>
      <c r="J13103" s="29"/>
      <c r="K13103" s="45"/>
      <c r="L13103" s="45"/>
      <c r="M13103" s="45"/>
    </row>
    <row r="13104" spans="8:13" s="28" customFormat="1" x14ac:dyDescent="0.2">
      <c r="H13104" s="12"/>
      <c r="J13104" s="29"/>
      <c r="K13104" s="45"/>
      <c r="L13104" s="45"/>
      <c r="M13104" s="45"/>
    </row>
    <row r="13105" spans="8:13" s="28" customFormat="1" x14ac:dyDescent="0.2">
      <c r="H13105" s="12"/>
      <c r="J13105" s="29"/>
      <c r="K13105" s="45"/>
      <c r="L13105" s="45"/>
      <c r="M13105" s="45"/>
    </row>
    <row r="13106" spans="8:13" s="28" customFormat="1" x14ac:dyDescent="0.2">
      <c r="H13106" s="12"/>
      <c r="J13106" s="29"/>
      <c r="K13106" s="45"/>
      <c r="L13106" s="45"/>
      <c r="M13106" s="45"/>
    </row>
    <row r="13107" spans="8:13" s="28" customFormat="1" x14ac:dyDescent="0.2">
      <c r="H13107" s="12"/>
      <c r="J13107" s="29"/>
      <c r="K13107" s="45"/>
      <c r="L13107" s="45"/>
      <c r="M13107" s="45"/>
    </row>
    <row r="13108" spans="8:13" s="28" customFormat="1" x14ac:dyDescent="0.2">
      <c r="H13108" s="12"/>
      <c r="J13108" s="29"/>
      <c r="K13108" s="45"/>
      <c r="L13108" s="45"/>
      <c r="M13108" s="45"/>
    </row>
    <row r="13109" spans="8:13" s="28" customFormat="1" x14ac:dyDescent="0.2">
      <c r="H13109" s="12"/>
      <c r="J13109" s="29"/>
      <c r="K13109" s="45"/>
      <c r="L13109" s="45"/>
      <c r="M13109" s="45"/>
    </row>
    <row r="13110" spans="8:13" s="28" customFormat="1" x14ac:dyDescent="0.2">
      <c r="H13110" s="12"/>
      <c r="J13110" s="29"/>
      <c r="K13110" s="45"/>
      <c r="L13110" s="45"/>
      <c r="M13110" s="45"/>
    </row>
    <row r="13111" spans="8:13" s="28" customFormat="1" x14ac:dyDescent="0.2">
      <c r="H13111" s="12"/>
      <c r="J13111" s="29"/>
      <c r="K13111" s="45"/>
      <c r="L13111" s="45"/>
      <c r="M13111" s="45"/>
    </row>
    <row r="13112" spans="8:13" s="28" customFormat="1" x14ac:dyDescent="0.2">
      <c r="H13112" s="12"/>
      <c r="J13112" s="29"/>
      <c r="K13112" s="45"/>
      <c r="L13112" s="45"/>
      <c r="M13112" s="45"/>
    </row>
    <row r="13113" spans="8:13" s="28" customFormat="1" x14ac:dyDescent="0.2">
      <c r="H13113" s="12"/>
      <c r="J13113" s="29"/>
      <c r="K13113" s="45"/>
      <c r="L13113" s="45"/>
      <c r="M13113" s="45"/>
    </row>
    <row r="13114" spans="8:13" s="28" customFormat="1" x14ac:dyDescent="0.2">
      <c r="H13114" s="12"/>
      <c r="J13114" s="29"/>
      <c r="K13114" s="45"/>
      <c r="L13114" s="45"/>
      <c r="M13114" s="45"/>
    </row>
    <row r="13115" spans="8:13" s="28" customFormat="1" x14ac:dyDescent="0.2">
      <c r="H13115" s="12"/>
      <c r="J13115" s="29"/>
      <c r="K13115" s="45"/>
      <c r="L13115" s="45"/>
      <c r="M13115" s="45"/>
    </row>
    <row r="13116" spans="8:13" s="28" customFormat="1" x14ac:dyDescent="0.2">
      <c r="H13116" s="12"/>
      <c r="J13116" s="29"/>
      <c r="K13116" s="45"/>
      <c r="L13116" s="45"/>
      <c r="M13116" s="45"/>
    </row>
    <row r="13117" spans="8:13" s="28" customFormat="1" x14ac:dyDescent="0.2">
      <c r="H13117" s="12"/>
      <c r="J13117" s="29"/>
      <c r="K13117" s="45"/>
      <c r="L13117" s="45"/>
      <c r="M13117" s="45"/>
    </row>
    <row r="13118" spans="8:13" s="28" customFormat="1" x14ac:dyDescent="0.2">
      <c r="H13118" s="12"/>
      <c r="J13118" s="29"/>
      <c r="K13118" s="45"/>
      <c r="L13118" s="45"/>
      <c r="M13118" s="45"/>
    </row>
    <row r="13119" spans="8:13" s="28" customFormat="1" x14ac:dyDescent="0.2">
      <c r="H13119" s="12"/>
      <c r="J13119" s="29"/>
      <c r="K13119" s="45"/>
      <c r="L13119" s="45"/>
      <c r="M13119" s="45"/>
    </row>
    <row r="13120" spans="8:13" s="28" customFormat="1" x14ac:dyDescent="0.2">
      <c r="H13120" s="12"/>
      <c r="J13120" s="29"/>
      <c r="K13120" s="45"/>
      <c r="L13120" s="45"/>
      <c r="M13120" s="45"/>
    </row>
    <row r="13121" spans="8:13" s="28" customFormat="1" x14ac:dyDescent="0.2">
      <c r="H13121" s="12"/>
      <c r="J13121" s="29"/>
      <c r="K13121" s="45"/>
      <c r="L13121" s="45"/>
      <c r="M13121" s="45"/>
    </row>
    <row r="13122" spans="8:13" s="28" customFormat="1" x14ac:dyDescent="0.2">
      <c r="H13122" s="12"/>
      <c r="J13122" s="29"/>
      <c r="K13122" s="45"/>
      <c r="L13122" s="45"/>
      <c r="M13122" s="45"/>
    </row>
    <row r="13123" spans="8:13" s="28" customFormat="1" x14ac:dyDescent="0.2">
      <c r="H13123" s="12"/>
      <c r="J13123" s="29"/>
      <c r="K13123" s="45"/>
      <c r="L13123" s="45"/>
      <c r="M13123" s="45"/>
    </row>
    <row r="13124" spans="8:13" s="28" customFormat="1" x14ac:dyDescent="0.2">
      <c r="H13124" s="12"/>
      <c r="J13124" s="29"/>
      <c r="K13124" s="45"/>
      <c r="L13124" s="45"/>
      <c r="M13124" s="45"/>
    </row>
    <row r="13125" spans="8:13" s="28" customFormat="1" x14ac:dyDescent="0.2">
      <c r="H13125" s="12"/>
      <c r="J13125" s="29"/>
      <c r="K13125" s="45"/>
      <c r="L13125" s="45"/>
      <c r="M13125" s="45"/>
    </row>
    <row r="13126" spans="8:13" s="28" customFormat="1" x14ac:dyDescent="0.2">
      <c r="H13126" s="12"/>
      <c r="J13126" s="29"/>
      <c r="K13126" s="45"/>
      <c r="L13126" s="45"/>
      <c r="M13126" s="45"/>
    </row>
    <row r="13127" spans="8:13" s="28" customFormat="1" x14ac:dyDescent="0.2">
      <c r="H13127" s="12"/>
      <c r="J13127" s="29"/>
      <c r="K13127" s="45"/>
      <c r="L13127" s="45"/>
      <c r="M13127" s="45"/>
    </row>
    <row r="13128" spans="8:13" s="28" customFormat="1" x14ac:dyDescent="0.2">
      <c r="H13128" s="12"/>
      <c r="J13128" s="29"/>
      <c r="K13128" s="45"/>
      <c r="L13128" s="45"/>
      <c r="M13128" s="45"/>
    </row>
    <row r="13129" spans="8:13" s="28" customFormat="1" x14ac:dyDescent="0.2">
      <c r="H13129" s="12"/>
      <c r="J13129" s="29"/>
      <c r="K13129" s="45"/>
      <c r="L13129" s="45"/>
      <c r="M13129" s="45"/>
    </row>
    <row r="13130" spans="8:13" s="28" customFormat="1" x14ac:dyDescent="0.2">
      <c r="H13130" s="12"/>
      <c r="J13130" s="29"/>
      <c r="K13130" s="45"/>
      <c r="L13130" s="45"/>
      <c r="M13130" s="45"/>
    </row>
    <row r="13131" spans="8:13" s="28" customFormat="1" x14ac:dyDescent="0.2">
      <c r="H13131" s="12"/>
      <c r="J13131" s="29"/>
      <c r="K13131" s="45"/>
      <c r="L13131" s="45"/>
      <c r="M13131" s="45"/>
    </row>
    <row r="13132" spans="8:13" s="28" customFormat="1" x14ac:dyDescent="0.2">
      <c r="H13132" s="12"/>
      <c r="J13132" s="29"/>
      <c r="K13132" s="45"/>
      <c r="L13132" s="45"/>
      <c r="M13132" s="45"/>
    </row>
    <row r="13133" spans="8:13" s="28" customFormat="1" x14ac:dyDescent="0.2">
      <c r="H13133" s="12"/>
      <c r="J13133" s="29"/>
      <c r="K13133" s="45"/>
      <c r="L13133" s="45"/>
      <c r="M13133" s="45"/>
    </row>
    <row r="13134" spans="8:13" s="28" customFormat="1" x14ac:dyDescent="0.2">
      <c r="H13134" s="12"/>
      <c r="J13134" s="29"/>
      <c r="K13134" s="45"/>
      <c r="L13134" s="45"/>
      <c r="M13134" s="45"/>
    </row>
    <row r="13135" spans="8:13" s="28" customFormat="1" x14ac:dyDescent="0.2">
      <c r="H13135" s="12"/>
      <c r="J13135" s="29"/>
      <c r="K13135" s="45"/>
      <c r="L13135" s="45"/>
      <c r="M13135" s="45"/>
    </row>
    <row r="13136" spans="8:13" s="28" customFormat="1" x14ac:dyDescent="0.2">
      <c r="H13136" s="12"/>
      <c r="J13136" s="29"/>
      <c r="K13136" s="45"/>
      <c r="L13136" s="45"/>
      <c r="M13136" s="45"/>
    </row>
    <row r="13137" spans="8:13" s="28" customFormat="1" x14ac:dyDescent="0.2">
      <c r="H13137" s="12"/>
      <c r="J13137" s="29"/>
      <c r="K13137" s="45"/>
      <c r="L13137" s="45"/>
      <c r="M13137" s="45"/>
    </row>
    <row r="13138" spans="8:13" s="28" customFormat="1" x14ac:dyDescent="0.2">
      <c r="H13138" s="12"/>
      <c r="J13138" s="29"/>
      <c r="K13138" s="45"/>
      <c r="L13138" s="45"/>
      <c r="M13138" s="45"/>
    </row>
    <row r="13139" spans="8:13" s="28" customFormat="1" x14ac:dyDescent="0.2">
      <c r="H13139" s="12"/>
      <c r="J13139" s="29"/>
      <c r="K13139" s="45"/>
      <c r="L13139" s="45"/>
      <c r="M13139" s="45"/>
    </row>
    <row r="13140" spans="8:13" s="28" customFormat="1" x14ac:dyDescent="0.2">
      <c r="H13140" s="12"/>
      <c r="J13140" s="29"/>
      <c r="K13140" s="45"/>
      <c r="L13140" s="45"/>
      <c r="M13140" s="45"/>
    </row>
    <row r="13141" spans="8:13" s="28" customFormat="1" x14ac:dyDescent="0.2">
      <c r="H13141" s="12"/>
      <c r="J13141" s="29"/>
      <c r="K13141" s="45"/>
      <c r="L13141" s="45"/>
      <c r="M13141" s="45"/>
    </row>
    <row r="13142" spans="8:13" s="28" customFormat="1" x14ac:dyDescent="0.2">
      <c r="H13142" s="12"/>
      <c r="J13142" s="29"/>
      <c r="K13142" s="45"/>
      <c r="L13142" s="45"/>
      <c r="M13142" s="45"/>
    </row>
    <row r="13143" spans="8:13" s="28" customFormat="1" x14ac:dyDescent="0.2">
      <c r="H13143" s="12"/>
      <c r="J13143" s="29"/>
      <c r="K13143" s="45"/>
      <c r="L13143" s="45"/>
      <c r="M13143" s="45"/>
    </row>
    <row r="13144" spans="8:13" s="28" customFormat="1" x14ac:dyDescent="0.2">
      <c r="H13144" s="12"/>
      <c r="J13144" s="29"/>
      <c r="K13144" s="45"/>
      <c r="L13144" s="45"/>
      <c r="M13144" s="45"/>
    </row>
    <row r="13145" spans="8:13" s="28" customFormat="1" x14ac:dyDescent="0.2">
      <c r="H13145" s="12"/>
      <c r="J13145" s="29"/>
      <c r="K13145" s="45"/>
      <c r="L13145" s="45"/>
      <c r="M13145" s="45"/>
    </row>
    <row r="13146" spans="8:13" s="28" customFormat="1" x14ac:dyDescent="0.2">
      <c r="H13146" s="12"/>
      <c r="J13146" s="29"/>
      <c r="K13146" s="45"/>
      <c r="L13146" s="45"/>
      <c r="M13146" s="45"/>
    </row>
    <row r="13147" spans="8:13" s="28" customFormat="1" x14ac:dyDescent="0.2">
      <c r="H13147" s="12"/>
      <c r="J13147" s="29"/>
      <c r="K13147" s="45"/>
      <c r="L13147" s="45"/>
      <c r="M13147" s="45"/>
    </row>
    <row r="13148" spans="8:13" s="28" customFormat="1" x14ac:dyDescent="0.2">
      <c r="H13148" s="12"/>
      <c r="J13148" s="29"/>
      <c r="K13148" s="45"/>
      <c r="L13148" s="45"/>
      <c r="M13148" s="45"/>
    </row>
    <row r="13149" spans="8:13" s="28" customFormat="1" x14ac:dyDescent="0.2">
      <c r="H13149" s="12"/>
      <c r="J13149" s="29"/>
      <c r="K13149" s="45"/>
      <c r="L13149" s="45"/>
      <c r="M13149" s="45"/>
    </row>
    <row r="13150" spans="8:13" s="28" customFormat="1" x14ac:dyDescent="0.2">
      <c r="H13150" s="12"/>
      <c r="J13150" s="29"/>
      <c r="K13150" s="45"/>
      <c r="L13150" s="45"/>
      <c r="M13150" s="45"/>
    </row>
    <row r="13151" spans="8:13" s="28" customFormat="1" x14ac:dyDescent="0.2">
      <c r="H13151" s="12"/>
      <c r="J13151" s="29"/>
      <c r="K13151" s="45"/>
      <c r="L13151" s="45"/>
      <c r="M13151" s="45"/>
    </row>
    <row r="13152" spans="8:13" s="28" customFormat="1" x14ac:dyDescent="0.2">
      <c r="H13152" s="12"/>
      <c r="J13152" s="29"/>
      <c r="K13152" s="45"/>
      <c r="L13152" s="45"/>
      <c r="M13152" s="45"/>
    </row>
    <row r="13153" spans="8:13" s="28" customFormat="1" x14ac:dyDescent="0.2">
      <c r="H13153" s="12"/>
      <c r="J13153" s="29"/>
      <c r="K13153" s="45"/>
      <c r="L13153" s="45"/>
      <c r="M13153" s="45"/>
    </row>
    <row r="13154" spans="8:13" s="28" customFormat="1" x14ac:dyDescent="0.2">
      <c r="H13154" s="12"/>
      <c r="J13154" s="29"/>
      <c r="K13154" s="45"/>
      <c r="L13154" s="45"/>
      <c r="M13154" s="45"/>
    </row>
    <row r="13155" spans="8:13" s="28" customFormat="1" x14ac:dyDescent="0.2">
      <c r="H13155" s="12"/>
      <c r="J13155" s="29"/>
      <c r="K13155" s="45"/>
      <c r="L13155" s="45"/>
      <c r="M13155" s="45"/>
    </row>
    <row r="13156" spans="8:13" s="28" customFormat="1" x14ac:dyDescent="0.2">
      <c r="H13156" s="12"/>
      <c r="J13156" s="29"/>
      <c r="K13156" s="45"/>
      <c r="L13156" s="45"/>
      <c r="M13156" s="45"/>
    </row>
    <row r="13157" spans="8:13" s="28" customFormat="1" x14ac:dyDescent="0.2">
      <c r="H13157" s="12"/>
      <c r="J13157" s="29"/>
      <c r="K13157" s="45"/>
      <c r="L13157" s="45"/>
      <c r="M13157" s="45"/>
    </row>
    <row r="13158" spans="8:13" s="28" customFormat="1" x14ac:dyDescent="0.2">
      <c r="H13158" s="12"/>
      <c r="J13158" s="29"/>
      <c r="K13158" s="45"/>
      <c r="L13158" s="45"/>
      <c r="M13158" s="45"/>
    </row>
    <row r="13159" spans="8:13" s="28" customFormat="1" x14ac:dyDescent="0.2">
      <c r="H13159" s="12"/>
      <c r="J13159" s="29"/>
      <c r="K13159" s="45"/>
      <c r="L13159" s="45"/>
      <c r="M13159" s="45"/>
    </row>
    <row r="13160" spans="8:13" s="28" customFormat="1" x14ac:dyDescent="0.2">
      <c r="H13160" s="12"/>
      <c r="J13160" s="29"/>
      <c r="K13160" s="45"/>
      <c r="L13160" s="45"/>
      <c r="M13160" s="45"/>
    </row>
    <row r="13161" spans="8:13" s="28" customFormat="1" x14ac:dyDescent="0.2">
      <c r="H13161" s="12"/>
      <c r="J13161" s="29"/>
      <c r="K13161" s="45"/>
      <c r="L13161" s="45"/>
      <c r="M13161" s="45"/>
    </row>
    <row r="13162" spans="8:13" s="28" customFormat="1" x14ac:dyDescent="0.2">
      <c r="H13162" s="12"/>
      <c r="J13162" s="29"/>
      <c r="K13162" s="45"/>
      <c r="L13162" s="45"/>
      <c r="M13162" s="45"/>
    </row>
    <row r="13163" spans="8:13" s="28" customFormat="1" x14ac:dyDescent="0.2">
      <c r="H13163" s="12"/>
      <c r="J13163" s="29"/>
      <c r="K13163" s="45"/>
      <c r="L13163" s="45"/>
      <c r="M13163" s="45"/>
    </row>
    <row r="13164" spans="8:13" s="28" customFormat="1" x14ac:dyDescent="0.2">
      <c r="H13164" s="12"/>
      <c r="J13164" s="29"/>
      <c r="K13164" s="45"/>
      <c r="L13164" s="45"/>
      <c r="M13164" s="45"/>
    </row>
    <row r="13165" spans="8:13" s="28" customFormat="1" x14ac:dyDescent="0.2">
      <c r="H13165" s="12"/>
      <c r="J13165" s="29"/>
      <c r="K13165" s="45"/>
      <c r="L13165" s="45"/>
      <c r="M13165" s="45"/>
    </row>
    <row r="13166" spans="8:13" s="28" customFormat="1" x14ac:dyDescent="0.2">
      <c r="H13166" s="12"/>
      <c r="J13166" s="29"/>
      <c r="K13166" s="45"/>
      <c r="L13166" s="45"/>
      <c r="M13166" s="45"/>
    </row>
    <row r="13167" spans="8:13" s="28" customFormat="1" x14ac:dyDescent="0.2">
      <c r="H13167" s="12"/>
      <c r="J13167" s="29"/>
      <c r="K13167" s="45"/>
      <c r="L13167" s="45"/>
      <c r="M13167" s="45"/>
    </row>
    <row r="13168" spans="8:13" s="28" customFormat="1" x14ac:dyDescent="0.2">
      <c r="H13168" s="12"/>
      <c r="J13168" s="29"/>
      <c r="K13168" s="45"/>
      <c r="L13168" s="45"/>
      <c r="M13168" s="45"/>
    </row>
    <row r="13169" spans="8:13" s="28" customFormat="1" x14ac:dyDescent="0.2">
      <c r="H13169" s="12"/>
      <c r="J13169" s="29"/>
      <c r="K13169" s="45"/>
      <c r="L13169" s="45"/>
      <c r="M13169" s="45"/>
    </row>
    <row r="13170" spans="8:13" s="28" customFormat="1" x14ac:dyDescent="0.2">
      <c r="H13170" s="12"/>
      <c r="J13170" s="29"/>
      <c r="K13170" s="45"/>
      <c r="L13170" s="45"/>
      <c r="M13170" s="45"/>
    </row>
    <row r="13171" spans="8:13" s="28" customFormat="1" x14ac:dyDescent="0.2">
      <c r="H13171" s="12"/>
      <c r="J13171" s="29"/>
      <c r="K13171" s="45"/>
      <c r="L13171" s="45"/>
      <c r="M13171" s="45"/>
    </row>
    <row r="13172" spans="8:13" s="28" customFormat="1" x14ac:dyDescent="0.2">
      <c r="H13172" s="12"/>
      <c r="J13172" s="29"/>
      <c r="K13172" s="45"/>
      <c r="L13172" s="45"/>
      <c r="M13172" s="45"/>
    </row>
    <row r="13173" spans="8:13" s="28" customFormat="1" x14ac:dyDescent="0.2">
      <c r="H13173" s="12"/>
      <c r="J13173" s="29"/>
      <c r="K13173" s="45"/>
      <c r="L13173" s="45"/>
      <c r="M13173" s="45"/>
    </row>
    <row r="13174" spans="8:13" s="28" customFormat="1" x14ac:dyDescent="0.2">
      <c r="H13174" s="12"/>
      <c r="J13174" s="29"/>
      <c r="K13174" s="45"/>
      <c r="L13174" s="45"/>
      <c r="M13174" s="45"/>
    </row>
    <row r="13175" spans="8:13" s="28" customFormat="1" x14ac:dyDescent="0.2">
      <c r="H13175" s="12"/>
      <c r="J13175" s="29"/>
      <c r="K13175" s="45"/>
      <c r="L13175" s="45"/>
      <c r="M13175" s="45"/>
    </row>
    <row r="13176" spans="8:13" s="28" customFormat="1" x14ac:dyDescent="0.2">
      <c r="H13176" s="12"/>
      <c r="J13176" s="29"/>
      <c r="K13176" s="45"/>
      <c r="L13176" s="45"/>
      <c r="M13176" s="45"/>
    </row>
    <row r="13177" spans="8:13" s="28" customFormat="1" x14ac:dyDescent="0.2">
      <c r="H13177" s="12"/>
      <c r="J13177" s="29"/>
      <c r="K13177" s="45"/>
      <c r="L13177" s="45"/>
      <c r="M13177" s="45"/>
    </row>
    <row r="13178" spans="8:13" s="28" customFormat="1" x14ac:dyDescent="0.2">
      <c r="H13178" s="12"/>
      <c r="J13178" s="29"/>
      <c r="K13178" s="45"/>
      <c r="L13178" s="45"/>
      <c r="M13178" s="45"/>
    </row>
    <row r="13179" spans="8:13" s="28" customFormat="1" x14ac:dyDescent="0.2">
      <c r="H13179" s="12"/>
      <c r="J13179" s="29"/>
      <c r="K13179" s="45"/>
      <c r="L13179" s="45"/>
      <c r="M13179" s="45"/>
    </row>
    <row r="13180" spans="8:13" s="28" customFormat="1" x14ac:dyDescent="0.2">
      <c r="H13180" s="12"/>
      <c r="J13180" s="29"/>
      <c r="K13180" s="45"/>
      <c r="L13180" s="45"/>
      <c r="M13180" s="45"/>
    </row>
    <row r="13181" spans="8:13" s="28" customFormat="1" x14ac:dyDescent="0.2">
      <c r="H13181" s="12"/>
      <c r="J13181" s="29"/>
      <c r="K13181" s="45"/>
      <c r="L13181" s="45"/>
      <c r="M13181" s="45"/>
    </row>
    <row r="13182" spans="8:13" s="28" customFormat="1" x14ac:dyDescent="0.2">
      <c r="H13182" s="12"/>
      <c r="J13182" s="29"/>
      <c r="K13182" s="45"/>
      <c r="L13182" s="45"/>
      <c r="M13182" s="45"/>
    </row>
    <row r="13183" spans="8:13" s="28" customFormat="1" x14ac:dyDescent="0.2">
      <c r="H13183" s="12"/>
      <c r="J13183" s="29"/>
      <c r="K13183" s="45"/>
      <c r="L13183" s="45"/>
      <c r="M13183" s="45"/>
    </row>
    <row r="13184" spans="8:13" s="28" customFormat="1" x14ac:dyDescent="0.2">
      <c r="H13184" s="12"/>
      <c r="J13184" s="29"/>
      <c r="K13184" s="45"/>
      <c r="L13184" s="45"/>
      <c r="M13184" s="45"/>
    </row>
    <row r="13185" spans="8:13" s="28" customFormat="1" x14ac:dyDescent="0.2">
      <c r="H13185" s="12"/>
      <c r="J13185" s="29"/>
      <c r="K13185" s="45"/>
      <c r="L13185" s="45"/>
      <c r="M13185" s="45"/>
    </row>
    <row r="13186" spans="8:13" s="28" customFormat="1" x14ac:dyDescent="0.2">
      <c r="H13186" s="12"/>
      <c r="J13186" s="29"/>
      <c r="K13186" s="45"/>
      <c r="L13186" s="45"/>
      <c r="M13186" s="45"/>
    </row>
    <row r="13187" spans="8:13" s="28" customFormat="1" x14ac:dyDescent="0.2">
      <c r="H13187" s="12"/>
      <c r="J13187" s="29"/>
      <c r="K13187" s="45"/>
      <c r="L13187" s="45"/>
      <c r="M13187" s="45"/>
    </row>
    <row r="13188" spans="8:13" s="28" customFormat="1" x14ac:dyDescent="0.2">
      <c r="H13188" s="12"/>
      <c r="J13188" s="29"/>
      <c r="K13188" s="45"/>
      <c r="L13188" s="45"/>
      <c r="M13188" s="45"/>
    </row>
    <row r="13189" spans="8:13" s="28" customFormat="1" x14ac:dyDescent="0.2">
      <c r="H13189" s="12"/>
      <c r="J13189" s="29"/>
      <c r="K13189" s="45"/>
      <c r="L13189" s="45"/>
      <c r="M13189" s="45"/>
    </row>
    <row r="13190" spans="8:13" s="28" customFormat="1" x14ac:dyDescent="0.2">
      <c r="H13190" s="12"/>
      <c r="J13190" s="29"/>
      <c r="K13190" s="45"/>
      <c r="L13190" s="45"/>
      <c r="M13190" s="45"/>
    </row>
    <row r="13191" spans="8:13" s="28" customFormat="1" x14ac:dyDescent="0.2">
      <c r="H13191" s="12"/>
      <c r="J13191" s="29"/>
      <c r="K13191" s="45"/>
      <c r="L13191" s="45"/>
      <c r="M13191" s="45"/>
    </row>
    <row r="13192" spans="8:13" s="28" customFormat="1" x14ac:dyDescent="0.2">
      <c r="H13192" s="12"/>
      <c r="J13192" s="29"/>
      <c r="K13192" s="45"/>
      <c r="L13192" s="45"/>
      <c r="M13192" s="45"/>
    </row>
    <row r="13193" spans="8:13" s="28" customFormat="1" x14ac:dyDescent="0.2">
      <c r="H13193" s="12"/>
      <c r="J13193" s="29"/>
      <c r="K13193" s="45"/>
      <c r="L13193" s="45"/>
      <c r="M13193" s="45"/>
    </row>
    <row r="13194" spans="8:13" s="28" customFormat="1" x14ac:dyDescent="0.2">
      <c r="H13194" s="12"/>
      <c r="J13194" s="29"/>
      <c r="K13194" s="45"/>
      <c r="L13194" s="45"/>
      <c r="M13194" s="45"/>
    </row>
    <row r="13195" spans="8:13" s="28" customFormat="1" x14ac:dyDescent="0.2">
      <c r="H13195" s="12"/>
      <c r="J13195" s="29"/>
      <c r="K13195" s="45"/>
      <c r="L13195" s="45"/>
      <c r="M13195" s="45"/>
    </row>
    <row r="13196" spans="8:13" s="28" customFormat="1" x14ac:dyDescent="0.2">
      <c r="H13196" s="12"/>
      <c r="J13196" s="29"/>
      <c r="K13196" s="45"/>
      <c r="L13196" s="45"/>
      <c r="M13196" s="45"/>
    </row>
    <row r="13197" spans="8:13" s="28" customFormat="1" x14ac:dyDescent="0.2">
      <c r="H13197" s="12"/>
      <c r="J13197" s="29"/>
      <c r="K13197" s="45"/>
      <c r="L13197" s="45"/>
      <c r="M13197" s="45"/>
    </row>
    <row r="13198" spans="8:13" s="28" customFormat="1" x14ac:dyDescent="0.2">
      <c r="H13198" s="12"/>
      <c r="J13198" s="29"/>
      <c r="K13198" s="45"/>
      <c r="L13198" s="45"/>
      <c r="M13198" s="45"/>
    </row>
    <row r="13199" spans="8:13" s="28" customFormat="1" x14ac:dyDescent="0.2">
      <c r="H13199" s="12"/>
      <c r="J13199" s="29"/>
      <c r="K13199" s="45"/>
      <c r="L13199" s="45"/>
      <c r="M13199" s="45"/>
    </row>
    <row r="13200" spans="8:13" s="28" customFormat="1" x14ac:dyDescent="0.2">
      <c r="H13200" s="12"/>
      <c r="J13200" s="29"/>
      <c r="K13200" s="45"/>
      <c r="L13200" s="45"/>
      <c r="M13200" s="45"/>
    </row>
    <row r="13201" spans="8:13" s="28" customFormat="1" x14ac:dyDescent="0.2">
      <c r="H13201" s="12"/>
      <c r="J13201" s="29"/>
      <c r="K13201" s="45"/>
      <c r="L13201" s="45"/>
      <c r="M13201" s="45"/>
    </row>
    <row r="13202" spans="8:13" s="28" customFormat="1" x14ac:dyDescent="0.2">
      <c r="H13202" s="12"/>
      <c r="J13202" s="29"/>
      <c r="K13202" s="45"/>
      <c r="L13202" s="45"/>
      <c r="M13202" s="45"/>
    </row>
    <row r="13203" spans="8:13" s="28" customFormat="1" x14ac:dyDescent="0.2">
      <c r="H13203" s="12"/>
      <c r="J13203" s="29"/>
      <c r="K13203" s="45"/>
      <c r="L13203" s="45"/>
      <c r="M13203" s="45"/>
    </row>
    <row r="13204" spans="8:13" s="28" customFormat="1" x14ac:dyDescent="0.2">
      <c r="H13204" s="12"/>
      <c r="J13204" s="29"/>
      <c r="K13204" s="45"/>
      <c r="L13204" s="45"/>
      <c r="M13204" s="45"/>
    </row>
    <row r="13205" spans="8:13" s="28" customFormat="1" x14ac:dyDescent="0.2">
      <c r="H13205" s="12"/>
      <c r="J13205" s="29"/>
      <c r="K13205" s="45"/>
      <c r="L13205" s="45"/>
      <c r="M13205" s="45"/>
    </row>
    <row r="13206" spans="8:13" s="28" customFormat="1" x14ac:dyDescent="0.2">
      <c r="H13206" s="12"/>
      <c r="J13206" s="29"/>
      <c r="K13206" s="45"/>
      <c r="L13206" s="45"/>
      <c r="M13206" s="45"/>
    </row>
    <row r="13207" spans="8:13" s="28" customFormat="1" x14ac:dyDescent="0.2">
      <c r="H13207" s="12"/>
      <c r="J13207" s="29"/>
      <c r="K13207" s="45"/>
      <c r="L13207" s="45"/>
      <c r="M13207" s="45"/>
    </row>
    <row r="13208" spans="8:13" s="28" customFormat="1" x14ac:dyDescent="0.2">
      <c r="H13208" s="12"/>
      <c r="J13208" s="29"/>
      <c r="K13208" s="45"/>
      <c r="L13208" s="45"/>
      <c r="M13208" s="45"/>
    </row>
    <row r="13209" spans="8:13" s="28" customFormat="1" x14ac:dyDescent="0.2">
      <c r="H13209" s="12"/>
      <c r="J13209" s="29"/>
      <c r="K13209" s="45"/>
      <c r="L13209" s="45"/>
      <c r="M13209" s="45"/>
    </row>
    <row r="13210" spans="8:13" s="28" customFormat="1" x14ac:dyDescent="0.2">
      <c r="H13210" s="12"/>
      <c r="J13210" s="29"/>
      <c r="K13210" s="45"/>
      <c r="L13210" s="45"/>
      <c r="M13210" s="45"/>
    </row>
    <row r="13211" spans="8:13" s="28" customFormat="1" x14ac:dyDescent="0.2">
      <c r="H13211" s="12"/>
      <c r="J13211" s="29"/>
      <c r="K13211" s="45"/>
      <c r="L13211" s="45"/>
      <c r="M13211" s="45"/>
    </row>
    <row r="13212" spans="8:13" s="28" customFormat="1" x14ac:dyDescent="0.2">
      <c r="H13212" s="12"/>
      <c r="J13212" s="29"/>
      <c r="K13212" s="45"/>
      <c r="L13212" s="45"/>
      <c r="M13212" s="45"/>
    </row>
    <row r="13213" spans="8:13" s="28" customFormat="1" x14ac:dyDescent="0.2">
      <c r="H13213" s="12"/>
      <c r="J13213" s="29"/>
      <c r="K13213" s="45"/>
      <c r="L13213" s="45"/>
      <c r="M13213" s="45"/>
    </row>
    <row r="13214" spans="8:13" s="28" customFormat="1" x14ac:dyDescent="0.2">
      <c r="H13214" s="12"/>
      <c r="J13214" s="29"/>
      <c r="K13214" s="45"/>
      <c r="L13214" s="45"/>
      <c r="M13214" s="45"/>
    </row>
    <row r="13215" spans="8:13" s="28" customFormat="1" x14ac:dyDescent="0.2">
      <c r="H13215" s="12"/>
      <c r="J13215" s="29"/>
      <c r="K13215" s="45"/>
      <c r="L13215" s="45"/>
      <c r="M13215" s="45"/>
    </row>
    <row r="13216" spans="8:13" s="28" customFormat="1" x14ac:dyDescent="0.2">
      <c r="H13216" s="12"/>
      <c r="J13216" s="29"/>
      <c r="K13216" s="45"/>
      <c r="L13216" s="45"/>
      <c r="M13216" s="45"/>
    </row>
    <row r="13217" spans="8:13" s="28" customFormat="1" x14ac:dyDescent="0.2">
      <c r="H13217" s="12"/>
      <c r="J13217" s="29"/>
      <c r="K13217" s="45"/>
      <c r="L13217" s="45"/>
      <c r="M13217" s="45"/>
    </row>
    <row r="13218" spans="8:13" s="28" customFormat="1" x14ac:dyDescent="0.2">
      <c r="H13218" s="12"/>
      <c r="J13218" s="29"/>
      <c r="K13218" s="45"/>
      <c r="L13218" s="45"/>
      <c r="M13218" s="45"/>
    </row>
    <row r="13219" spans="8:13" s="28" customFormat="1" x14ac:dyDescent="0.2">
      <c r="H13219" s="12"/>
      <c r="J13219" s="29"/>
      <c r="K13219" s="45"/>
      <c r="L13219" s="45"/>
      <c r="M13219" s="45"/>
    </row>
    <row r="13220" spans="8:13" s="28" customFormat="1" x14ac:dyDescent="0.2">
      <c r="H13220" s="12"/>
      <c r="J13220" s="29"/>
      <c r="K13220" s="45"/>
      <c r="L13220" s="45"/>
      <c r="M13220" s="45"/>
    </row>
    <row r="13221" spans="8:13" s="28" customFormat="1" x14ac:dyDescent="0.2">
      <c r="H13221" s="12"/>
      <c r="J13221" s="29"/>
      <c r="K13221" s="45"/>
      <c r="L13221" s="45"/>
      <c r="M13221" s="45"/>
    </row>
    <row r="13222" spans="8:13" s="28" customFormat="1" x14ac:dyDescent="0.2">
      <c r="H13222" s="12"/>
      <c r="J13222" s="29"/>
      <c r="K13222" s="45"/>
      <c r="L13222" s="45"/>
      <c r="M13222" s="45"/>
    </row>
    <row r="13223" spans="8:13" s="28" customFormat="1" x14ac:dyDescent="0.2">
      <c r="H13223" s="12"/>
      <c r="J13223" s="29"/>
      <c r="K13223" s="45"/>
      <c r="L13223" s="45"/>
      <c r="M13223" s="45"/>
    </row>
    <row r="13224" spans="8:13" s="28" customFormat="1" x14ac:dyDescent="0.2">
      <c r="H13224" s="12"/>
      <c r="J13224" s="29"/>
      <c r="K13224" s="45"/>
      <c r="L13224" s="45"/>
      <c r="M13224" s="45"/>
    </row>
    <row r="13225" spans="8:13" s="28" customFormat="1" x14ac:dyDescent="0.2">
      <c r="H13225" s="12"/>
      <c r="J13225" s="29"/>
      <c r="K13225" s="45"/>
      <c r="L13225" s="45"/>
      <c r="M13225" s="45"/>
    </row>
    <row r="13226" spans="8:13" s="28" customFormat="1" x14ac:dyDescent="0.2">
      <c r="H13226" s="12"/>
      <c r="J13226" s="29"/>
      <c r="K13226" s="45"/>
      <c r="L13226" s="45"/>
      <c r="M13226" s="45"/>
    </row>
    <row r="13227" spans="8:13" s="28" customFormat="1" x14ac:dyDescent="0.2">
      <c r="H13227" s="12"/>
      <c r="J13227" s="29"/>
      <c r="K13227" s="45"/>
      <c r="L13227" s="45"/>
      <c r="M13227" s="45"/>
    </row>
    <row r="13228" spans="8:13" s="28" customFormat="1" x14ac:dyDescent="0.2">
      <c r="H13228" s="12"/>
      <c r="J13228" s="29"/>
      <c r="K13228" s="45"/>
      <c r="L13228" s="45"/>
      <c r="M13228" s="45"/>
    </row>
    <row r="13229" spans="8:13" s="28" customFormat="1" x14ac:dyDescent="0.2">
      <c r="H13229" s="12"/>
      <c r="J13229" s="29"/>
      <c r="K13229" s="45"/>
      <c r="L13229" s="45"/>
      <c r="M13229" s="45"/>
    </row>
    <row r="13230" spans="8:13" s="28" customFormat="1" x14ac:dyDescent="0.2">
      <c r="H13230" s="12"/>
      <c r="J13230" s="29"/>
      <c r="K13230" s="45"/>
      <c r="L13230" s="45"/>
      <c r="M13230" s="45"/>
    </row>
    <row r="13231" spans="8:13" s="28" customFormat="1" x14ac:dyDescent="0.2">
      <c r="H13231" s="12"/>
      <c r="J13231" s="29"/>
      <c r="K13231" s="45"/>
      <c r="L13231" s="45"/>
      <c r="M13231" s="45"/>
    </row>
    <row r="13232" spans="8:13" s="28" customFormat="1" x14ac:dyDescent="0.2">
      <c r="H13232" s="12"/>
      <c r="J13232" s="29"/>
      <c r="K13232" s="45"/>
      <c r="L13232" s="45"/>
      <c r="M13232" s="45"/>
    </row>
    <row r="13233" spans="8:13" s="28" customFormat="1" x14ac:dyDescent="0.2">
      <c r="H13233" s="12"/>
      <c r="J13233" s="29"/>
      <c r="K13233" s="45"/>
      <c r="L13233" s="45"/>
      <c r="M13233" s="45"/>
    </row>
    <row r="13234" spans="8:13" s="28" customFormat="1" x14ac:dyDescent="0.2">
      <c r="H13234" s="12"/>
      <c r="J13234" s="29"/>
      <c r="K13234" s="45"/>
      <c r="L13234" s="45"/>
      <c r="M13234" s="45"/>
    </row>
    <row r="13235" spans="8:13" s="28" customFormat="1" x14ac:dyDescent="0.2">
      <c r="H13235" s="12"/>
      <c r="J13235" s="29"/>
      <c r="K13235" s="45"/>
      <c r="L13235" s="45"/>
      <c r="M13235" s="45"/>
    </row>
    <row r="13236" spans="8:13" s="28" customFormat="1" x14ac:dyDescent="0.2">
      <c r="H13236" s="12"/>
      <c r="J13236" s="29"/>
      <c r="K13236" s="45"/>
      <c r="L13236" s="45"/>
      <c r="M13236" s="45"/>
    </row>
    <row r="13237" spans="8:13" s="28" customFormat="1" x14ac:dyDescent="0.2">
      <c r="H13237" s="12"/>
      <c r="J13237" s="29"/>
      <c r="K13237" s="45"/>
      <c r="L13237" s="45"/>
      <c r="M13237" s="45"/>
    </row>
    <row r="13238" spans="8:13" s="28" customFormat="1" x14ac:dyDescent="0.2">
      <c r="H13238" s="12"/>
      <c r="J13238" s="29"/>
      <c r="K13238" s="45"/>
      <c r="L13238" s="45"/>
      <c r="M13238" s="45"/>
    </row>
    <row r="13239" spans="8:13" s="28" customFormat="1" x14ac:dyDescent="0.2">
      <c r="H13239" s="12"/>
      <c r="J13239" s="29"/>
      <c r="K13239" s="45"/>
      <c r="L13239" s="45"/>
      <c r="M13239" s="45"/>
    </row>
    <row r="13240" spans="8:13" s="28" customFormat="1" x14ac:dyDescent="0.2">
      <c r="H13240" s="12"/>
      <c r="J13240" s="29"/>
      <c r="K13240" s="45"/>
      <c r="L13240" s="45"/>
      <c r="M13240" s="45"/>
    </row>
    <row r="13241" spans="8:13" s="28" customFormat="1" x14ac:dyDescent="0.2">
      <c r="H13241" s="12"/>
      <c r="J13241" s="29"/>
      <c r="K13241" s="45"/>
      <c r="L13241" s="45"/>
      <c r="M13241" s="45"/>
    </row>
    <row r="13242" spans="8:13" s="28" customFormat="1" x14ac:dyDescent="0.2">
      <c r="H13242" s="12"/>
      <c r="J13242" s="29"/>
      <c r="K13242" s="45"/>
      <c r="L13242" s="45"/>
      <c r="M13242" s="45"/>
    </row>
    <row r="13243" spans="8:13" s="28" customFormat="1" x14ac:dyDescent="0.2">
      <c r="H13243" s="12"/>
      <c r="J13243" s="29"/>
      <c r="K13243" s="45"/>
      <c r="L13243" s="45"/>
      <c r="M13243" s="45"/>
    </row>
    <row r="13244" spans="8:13" s="28" customFormat="1" x14ac:dyDescent="0.2">
      <c r="H13244" s="12"/>
      <c r="J13244" s="29"/>
      <c r="K13244" s="45"/>
      <c r="L13244" s="45"/>
      <c r="M13244" s="45"/>
    </row>
    <row r="13245" spans="8:13" s="28" customFormat="1" x14ac:dyDescent="0.2">
      <c r="H13245" s="12"/>
      <c r="J13245" s="29"/>
      <c r="K13245" s="45"/>
      <c r="L13245" s="45"/>
      <c r="M13245" s="45"/>
    </row>
    <row r="13246" spans="8:13" s="28" customFormat="1" x14ac:dyDescent="0.2">
      <c r="H13246" s="12"/>
      <c r="J13246" s="29"/>
      <c r="K13246" s="45"/>
      <c r="L13246" s="45"/>
      <c r="M13246" s="45"/>
    </row>
    <row r="13247" spans="8:13" s="28" customFormat="1" x14ac:dyDescent="0.2">
      <c r="H13247" s="12"/>
      <c r="J13247" s="29"/>
      <c r="K13247" s="45"/>
      <c r="L13247" s="45"/>
      <c r="M13247" s="45"/>
    </row>
    <row r="13248" spans="8:13" s="28" customFormat="1" x14ac:dyDescent="0.2">
      <c r="H13248" s="12"/>
      <c r="J13248" s="29"/>
      <c r="K13248" s="45"/>
      <c r="L13248" s="45"/>
      <c r="M13248" s="45"/>
    </row>
    <row r="13249" spans="8:13" s="28" customFormat="1" x14ac:dyDescent="0.2">
      <c r="H13249" s="12"/>
      <c r="J13249" s="29"/>
      <c r="K13249" s="45"/>
      <c r="L13249" s="45"/>
      <c r="M13249" s="45"/>
    </row>
    <row r="13250" spans="8:13" s="28" customFormat="1" x14ac:dyDescent="0.2">
      <c r="H13250" s="12"/>
      <c r="J13250" s="29"/>
      <c r="K13250" s="45"/>
      <c r="L13250" s="45"/>
      <c r="M13250" s="45"/>
    </row>
    <row r="13251" spans="8:13" s="28" customFormat="1" x14ac:dyDescent="0.2">
      <c r="H13251" s="12"/>
      <c r="J13251" s="29"/>
      <c r="K13251" s="45"/>
      <c r="L13251" s="45"/>
      <c r="M13251" s="45"/>
    </row>
    <row r="13252" spans="8:13" s="28" customFormat="1" x14ac:dyDescent="0.2">
      <c r="H13252" s="12"/>
      <c r="J13252" s="29"/>
      <c r="K13252" s="45"/>
      <c r="L13252" s="45"/>
      <c r="M13252" s="45"/>
    </row>
    <row r="13253" spans="8:13" s="28" customFormat="1" x14ac:dyDescent="0.2">
      <c r="H13253" s="12"/>
      <c r="J13253" s="29"/>
      <c r="K13253" s="45"/>
      <c r="L13253" s="45"/>
      <c r="M13253" s="45"/>
    </row>
    <row r="13254" spans="8:13" s="28" customFormat="1" x14ac:dyDescent="0.2">
      <c r="H13254" s="12"/>
      <c r="J13254" s="29"/>
      <c r="K13254" s="45"/>
      <c r="L13254" s="45"/>
      <c r="M13254" s="45"/>
    </row>
    <row r="13255" spans="8:13" s="28" customFormat="1" x14ac:dyDescent="0.2">
      <c r="H13255" s="12"/>
      <c r="J13255" s="29"/>
      <c r="K13255" s="45"/>
      <c r="L13255" s="45"/>
      <c r="M13255" s="45"/>
    </row>
    <row r="13256" spans="8:13" s="28" customFormat="1" x14ac:dyDescent="0.2">
      <c r="H13256" s="12"/>
      <c r="J13256" s="29"/>
      <c r="K13256" s="45"/>
      <c r="L13256" s="45"/>
      <c r="M13256" s="45"/>
    </row>
    <row r="13257" spans="8:13" s="28" customFormat="1" x14ac:dyDescent="0.2">
      <c r="H13257" s="12"/>
      <c r="J13257" s="29"/>
      <c r="K13257" s="45"/>
      <c r="L13257" s="45"/>
      <c r="M13257" s="45"/>
    </row>
    <row r="13258" spans="8:13" s="28" customFormat="1" x14ac:dyDescent="0.2">
      <c r="H13258" s="12"/>
      <c r="J13258" s="29"/>
      <c r="K13258" s="45"/>
      <c r="L13258" s="45"/>
      <c r="M13258" s="45"/>
    </row>
    <row r="13259" spans="8:13" s="28" customFormat="1" x14ac:dyDescent="0.2">
      <c r="H13259" s="12"/>
      <c r="J13259" s="29"/>
      <c r="K13259" s="45"/>
      <c r="L13259" s="45"/>
      <c r="M13259" s="45"/>
    </row>
    <row r="13260" spans="8:13" s="28" customFormat="1" x14ac:dyDescent="0.2">
      <c r="H13260" s="12"/>
      <c r="J13260" s="29"/>
      <c r="K13260" s="45"/>
      <c r="L13260" s="45"/>
      <c r="M13260" s="45"/>
    </row>
    <row r="13261" spans="8:13" s="28" customFormat="1" x14ac:dyDescent="0.2">
      <c r="H13261" s="12"/>
      <c r="J13261" s="29"/>
      <c r="K13261" s="45"/>
      <c r="L13261" s="45"/>
      <c r="M13261" s="45"/>
    </row>
    <row r="13262" spans="8:13" s="28" customFormat="1" x14ac:dyDescent="0.2">
      <c r="H13262" s="12"/>
      <c r="J13262" s="29"/>
      <c r="K13262" s="45"/>
      <c r="L13262" s="45"/>
      <c r="M13262" s="45"/>
    </row>
    <row r="13263" spans="8:13" s="28" customFormat="1" x14ac:dyDescent="0.2">
      <c r="H13263" s="12"/>
      <c r="J13263" s="29"/>
      <c r="K13263" s="45"/>
      <c r="L13263" s="45"/>
      <c r="M13263" s="45"/>
    </row>
    <row r="13264" spans="8:13" s="28" customFormat="1" x14ac:dyDescent="0.2">
      <c r="H13264" s="12"/>
      <c r="J13264" s="29"/>
      <c r="K13264" s="45"/>
      <c r="L13264" s="45"/>
      <c r="M13264" s="45"/>
    </row>
    <row r="13265" spans="8:13" s="28" customFormat="1" x14ac:dyDescent="0.2">
      <c r="H13265" s="12"/>
      <c r="J13265" s="29"/>
      <c r="K13265" s="45"/>
      <c r="L13265" s="45"/>
      <c r="M13265" s="45"/>
    </row>
    <row r="13266" spans="8:13" s="28" customFormat="1" x14ac:dyDescent="0.2">
      <c r="H13266" s="12"/>
      <c r="J13266" s="29"/>
      <c r="K13266" s="45"/>
      <c r="L13266" s="45"/>
      <c r="M13266" s="45"/>
    </row>
    <row r="13267" spans="8:13" s="28" customFormat="1" x14ac:dyDescent="0.2">
      <c r="H13267" s="12"/>
      <c r="J13267" s="29"/>
      <c r="K13267" s="45"/>
      <c r="L13267" s="45"/>
      <c r="M13267" s="45"/>
    </row>
    <row r="13268" spans="8:13" s="28" customFormat="1" x14ac:dyDescent="0.2">
      <c r="H13268" s="12"/>
      <c r="J13268" s="29"/>
      <c r="K13268" s="45"/>
      <c r="L13268" s="45"/>
      <c r="M13268" s="45"/>
    </row>
    <row r="13269" spans="8:13" s="28" customFormat="1" x14ac:dyDescent="0.2">
      <c r="H13269" s="12"/>
      <c r="J13269" s="29"/>
      <c r="K13269" s="45"/>
      <c r="L13269" s="45"/>
      <c r="M13269" s="45"/>
    </row>
    <row r="13270" spans="8:13" s="28" customFormat="1" x14ac:dyDescent="0.2">
      <c r="H13270" s="12"/>
      <c r="J13270" s="29"/>
      <c r="K13270" s="45"/>
      <c r="L13270" s="45"/>
      <c r="M13270" s="45"/>
    </row>
    <row r="13271" spans="8:13" s="28" customFormat="1" x14ac:dyDescent="0.2">
      <c r="H13271" s="12"/>
      <c r="J13271" s="29"/>
      <c r="K13271" s="45"/>
      <c r="L13271" s="45"/>
      <c r="M13271" s="45"/>
    </row>
    <row r="13272" spans="8:13" s="28" customFormat="1" x14ac:dyDescent="0.2">
      <c r="H13272" s="12"/>
      <c r="J13272" s="29"/>
      <c r="K13272" s="45"/>
      <c r="L13272" s="45"/>
      <c r="M13272" s="45"/>
    </row>
    <row r="13273" spans="8:13" s="28" customFormat="1" x14ac:dyDescent="0.2">
      <c r="H13273" s="12"/>
      <c r="J13273" s="29"/>
      <c r="K13273" s="45"/>
      <c r="L13273" s="45"/>
      <c r="M13273" s="45"/>
    </row>
    <row r="13274" spans="8:13" s="28" customFormat="1" x14ac:dyDescent="0.2">
      <c r="H13274" s="12"/>
      <c r="J13274" s="29"/>
      <c r="K13274" s="45"/>
      <c r="L13274" s="45"/>
      <c r="M13274" s="45"/>
    </row>
    <row r="13275" spans="8:13" s="28" customFormat="1" x14ac:dyDescent="0.2">
      <c r="H13275" s="12"/>
      <c r="J13275" s="29"/>
      <c r="K13275" s="45"/>
      <c r="L13275" s="45"/>
      <c r="M13275" s="45"/>
    </row>
    <row r="13276" spans="8:13" s="28" customFormat="1" x14ac:dyDescent="0.2">
      <c r="H13276" s="12"/>
      <c r="J13276" s="29"/>
      <c r="K13276" s="45"/>
      <c r="L13276" s="45"/>
      <c r="M13276" s="45"/>
    </row>
    <row r="13277" spans="8:13" s="28" customFormat="1" x14ac:dyDescent="0.2">
      <c r="H13277" s="12"/>
      <c r="J13277" s="29"/>
      <c r="K13277" s="45"/>
      <c r="L13277" s="45"/>
      <c r="M13277" s="45"/>
    </row>
    <row r="13278" spans="8:13" s="28" customFormat="1" x14ac:dyDescent="0.2">
      <c r="H13278" s="12"/>
      <c r="J13278" s="29"/>
      <c r="K13278" s="45"/>
      <c r="L13278" s="45"/>
      <c r="M13278" s="45"/>
    </row>
    <row r="13279" spans="8:13" s="28" customFormat="1" x14ac:dyDescent="0.2">
      <c r="H13279" s="12"/>
      <c r="J13279" s="29"/>
      <c r="K13279" s="45"/>
      <c r="L13279" s="45"/>
      <c r="M13279" s="45"/>
    </row>
    <row r="13280" spans="8:13" s="28" customFormat="1" x14ac:dyDescent="0.2">
      <c r="H13280" s="12"/>
      <c r="J13280" s="29"/>
      <c r="K13280" s="45"/>
      <c r="L13280" s="45"/>
      <c r="M13280" s="45"/>
    </row>
    <row r="13281" spans="8:13" s="28" customFormat="1" x14ac:dyDescent="0.2">
      <c r="H13281" s="12"/>
      <c r="J13281" s="29"/>
      <c r="K13281" s="45"/>
      <c r="L13281" s="45"/>
      <c r="M13281" s="45"/>
    </row>
    <row r="13282" spans="8:13" s="28" customFormat="1" x14ac:dyDescent="0.2">
      <c r="H13282" s="12"/>
      <c r="J13282" s="29"/>
      <c r="K13282" s="45"/>
      <c r="L13282" s="45"/>
      <c r="M13282" s="45"/>
    </row>
    <row r="13283" spans="8:13" s="28" customFormat="1" x14ac:dyDescent="0.2">
      <c r="H13283" s="12"/>
      <c r="J13283" s="29"/>
      <c r="K13283" s="45"/>
      <c r="L13283" s="45"/>
      <c r="M13283" s="45"/>
    </row>
    <row r="13284" spans="8:13" s="28" customFormat="1" x14ac:dyDescent="0.2">
      <c r="H13284" s="12"/>
      <c r="J13284" s="29"/>
      <c r="K13284" s="45"/>
      <c r="L13284" s="45"/>
      <c r="M13284" s="45"/>
    </row>
    <row r="13285" spans="8:13" s="28" customFormat="1" x14ac:dyDescent="0.2">
      <c r="H13285" s="12"/>
      <c r="J13285" s="29"/>
      <c r="K13285" s="45"/>
      <c r="L13285" s="45"/>
      <c r="M13285" s="45"/>
    </row>
    <row r="13286" spans="8:13" s="28" customFormat="1" x14ac:dyDescent="0.2">
      <c r="H13286" s="12"/>
      <c r="J13286" s="29"/>
      <c r="K13286" s="45"/>
      <c r="L13286" s="45"/>
      <c r="M13286" s="45"/>
    </row>
    <row r="13287" spans="8:13" s="28" customFormat="1" x14ac:dyDescent="0.2">
      <c r="H13287" s="12"/>
      <c r="J13287" s="29"/>
      <c r="K13287" s="45"/>
      <c r="L13287" s="45"/>
      <c r="M13287" s="45"/>
    </row>
    <row r="13288" spans="8:13" s="28" customFormat="1" x14ac:dyDescent="0.2">
      <c r="H13288" s="12"/>
      <c r="J13288" s="29"/>
      <c r="K13288" s="45"/>
      <c r="L13288" s="45"/>
      <c r="M13288" s="45"/>
    </row>
    <row r="13289" spans="8:13" s="28" customFormat="1" x14ac:dyDescent="0.2">
      <c r="H13289" s="12"/>
      <c r="J13289" s="29"/>
      <c r="K13289" s="45"/>
      <c r="L13289" s="45"/>
      <c r="M13289" s="45"/>
    </row>
    <row r="13290" spans="8:13" s="28" customFormat="1" x14ac:dyDescent="0.2">
      <c r="H13290" s="12"/>
      <c r="J13290" s="29"/>
      <c r="K13290" s="45"/>
      <c r="L13290" s="45"/>
      <c r="M13290" s="45"/>
    </row>
    <row r="13291" spans="8:13" s="28" customFormat="1" x14ac:dyDescent="0.2">
      <c r="H13291" s="12"/>
      <c r="J13291" s="29"/>
      <c r="K13291" s="45"/>
      <c r="L13291" s="45"/>
      <c r="M13291" s="45"/>
    </row>
    <row r="13292" spans="8:13" s="28" customFormat="1" x14ac:dyDescent="0.2">
      <c r="H13292" s="12"/>
      <c r="J13292" s="29"/>
      <c r="K13292" s="45"/>
      <c r="L13292" s="45"/>
      <c r="M13292" s="45"/>
    </row>
    <row r="13293" spans="8:13" s="28" customFormat="1" x14ac:dyDescent="0.2">
      <c r="H13293" s="12"/>
      <c r="J13293" s="29"/>
      <c r="K13293" s="45"/>
      <c r="L13293" s="45"/>
      <c r="M13293" s="45"/>
    </row>
    <row r="13294" spans="8:13" s="28" customFormat="1" x14ac:dyDescent="0.2">
      <c r="H13294" s="12"/>
      <c r="J13294" s="29"/>
      <c r="K13294" s="45"/>
      <c r="L13294" s="45"/>
      <c r="M13294" s="45"/>
    </row>
    <row r="13295" spans="8:13" s="28" customFormat="1" x14ac:dyDescent="0.2">
      <c r="H13295" s="12"/>
      <c r="J13295" s="29"/>
      <c r="K13295" s="45"/>
      <c r="L13295" s="45"/>
      <c r="M13295" s="45"/>
    </row>
    <row r="13296" spans="8:13" s="28" customFormat="1" x14ac:dyDescent="0.2">
      <c r="H13296" s="12"/>
      <c r="J13296" s="29"/>
      <c r="K13296" s="45"/>
      <c r="L13296" s="45"/>
      <c r="M13296" s="45"/>
    </row>
    <row r="13297" spans="8:13" s="28" customFormat="1" x14ac:dyDescent="0.2">
      <c r="H13297" s="12"/>
      <c r="J13297" s="29"/>
      <c r="K13297" s="45"/>
      <c r="L13297" s="45"/>
      <c r="M13297" s="45"/>
    </row>
    <row r="13298" spans="8:13" s="28" customFormat="1" x14ac:dyDescent="0.2">
      <c r="H13298" s="12"/>
      <c r="J13298" s="29"/>
      <c r="K13298" s="45"/>
      <c r="L13298" s="45"/>
      <c r="M13298" s="45"/>
    </row>
    <row r="13299" spans="8:13" s="28" customFormat="1" x14ac:dyDescent="0.2">
      <c r="H13299" s="12"/>
      <c r="J13299" s="29"/>
      <c r="K13299" s="45"/>
      <c r="L13299" s="45"/>
      <c r="M13299" s="45"/>
    </row>
    <row r="13300" spans="8:13" s="28" customFormat="1" x14ac:dyDescent="0.2">
      <c r="H13300" s="12"/>
      <c r="J13300" s="29"/>
      <c r="K13300" s="45"/>
      <c r="L13300" s="45"/>
      <c r="M13300" s="45"/>
    </row>
    <row r="13301" spans="8:13" s="28" customFormat="1" x14ac:dyDescent="0.2">
      <c r="H13301" s="12"/>
      <c r="J13301" s="29"/>
      <c r="K13301" s="45"/>
      <c r="L13301" s="45"/>
      <c r="M13301" s="45"/>
    </row>
    <row r="13302" spans="8:13" s="28" customFormat="1" x14ac:dyDescent="0.2">
      <c r="H13302" s="12"/>
      <c r="J13302" s="29"/>
      <c r="K13302" s="45"/>
      <c r="L13302" s="45"/>
      <c r="M13302" s="45"/>
    </row>
    <row r="13303" spans="8:13" s="28" customFormat="1" x14ac:dyDescent="0.2">
      <c r="H13303" s="12"/>
      <c r="J13303" s="29"/>
      <c r="K13303" s="45"/>
      <c r="L13303" s="45"/>
      <c r="M13303" s="45"/>
    </row>
    <row r="13304" spans="8:13" s="28" customFormat="1" x14ac:dyDescent="0.2">
      <c r="H13304" s="12"/>
      <c r="J13304" s="29"/>
      <c r="K13304" s="45"/>
      <c r="L13304" s="45"/>
      <c r="M13304" s="45"/>
    </row>
    <row r="13305" spans="8:13" s="28" customFormat="1" x14ac:dyDescent="0.2">
      <c r="H13305" s="12"/>
      <c r="J13305" s="29"/>
      <c r="K13305" s="45"/>
      <c r="L13305" s="45"/>
      <c r="M13305" s="45"/>
    </row>
    <row r="13306" spans="8:13" s="28" customFormat="1" x14ac:dyDescent="0.2">
      <c r="H13306" s="12"/>
      <c r="J13306" s="29"/>
      <c r="K13306" s="45"/>
      <c r="L13306" s="45"/>
      <c r="M13306" s="45"/>
    </row>
    <row r="13307" spans="8:13" s="28" customFormat="1" x14ac:dyDescent="0.2">
      <c r="H13307" s="12"/>
      <c r="J13307" s="29"/>
      <c r="K13307" s="45"/>
      <c r="L13307" s="45"/>
      <c r="M13307" s="45"/>
    </row>
    <row r="13308" spans="8:13" s="28" customFormat="1" x14ac:dyDescent="0.2">
      <c r="H13308" s="12"/>
      <c r="J13308" s="29"/>
      <c r="K13308" s="45"/>
      <c r="L13308" s="45"/>
      <c r="M13308" s="45"/>
    </row>
    <row r="13309" spans="8:13" s="28" customFormat="1" x14ac:dyDescent="0.2">
      <c r="H13309" s="12"/>
      <c r="J13309" s="29"/>
      <c r="K13309" s="45"/>
      <c r="L13309" s="45"/>
      <c r="M13309" s="45"/>
    </row>
    <row r="13310" spans="8:13" s="28" customFormat="1" x14ac:dyDescent="0.2">
      <c r="H13310" s="12"/>
      <c r="J13310" s="29"/>
      <c r="K13310" s="45"/>
      <c r="L13310" s="45"/>
      <c r="M13310" s="45"/>
    </row>
    <row r="13311" spans="8:13" s="28" customFormat="1" x14ac:dyDescent="0.2">
      <c r="H13311" s="12"/>
      <c r="J13311" s="29"/>
      <c r="K13311" s="45"/>
      <c r="L13311" s="45"/>
      <c r="M13311" s="45"/>
    </row>
    <row r="13312" spans="8:13" s="28" customFormat="1" x14ac:dyDescent="0.2">
      <c r="H13312" s="12"/>
      <c r="J13312" s="29"/>
      <c r="K13312" s="45"/>
      <c r="L13312" s="45"/>
      <c r="M13312" s="45"/>
    </row>
    <row r="13313" spans="8:13" s="28" customFormat="1" x14ac:dyDescent="0.2">
      <c r="H13313" s="12"/>
      <c r="J13313" s="29"/>
      <c r="K13313" s="45"/>
      <c r="L13313" s="45"/>
      <c r="M13313" s="45"/>
    </row>
    <row r="13314" spans="8:13" s="28" customFormat="1" x14ac:dyDescent="0.2">
      <c r="H13314" s="12"/>
      <c r="J13314" s="29"/>
      <c r="K13314" s="45"/>
      <c r="L13314" s="45"/>
      <c r="M13314" s="45"/>
    </row>
    <row r="13315" spans="8:13" s="28" customFormat="1" x14ac:dyDescent="0.2">
      <c r="H13315" s="12"/>
      <c r="J13315" s="29"/>
      <c r="K13315" s="45"/>
      <c r="L13315" s="45"/>
      <c r="M13315" s="45"/>
    </row>
    <row r="13316" spans="8:13" s="28" customFormat="1" x14ac:dyDescent="0.2">
      <c r="H13316" s="12"/>
      <c r="J13316" s="29"/>
      <c r="K13316" s="45"/>
      <c r="L13316" s="45"/>
      <c r="M13316" s="45"/>
    </row>
    <row r="13317" spans="8:13" s="28" customFormat="1" x14ac:dyDescent="0.2">
      <c r="H13317" s="12"/>
      <c r="J13317" s="29"/>
      <c r="K13317" s="45"/>
      <c r="L13317" s="45"/>
      <c r="M13317" s="45"/>
    </row>
    <row r="13318" spans="8:13" s="28" customFormat="1" x14ac:dyDescent="0.2">
      <c r="H13318" s="12"/>
      <c r="J13318" s="29"/>
      <c r="K13318" s="45"/>
      <c r="L13318" s="45"/>
      <c r="M13318" s="45"/>
    </row>
    <row r="13319" spans="8:13" s="28" customFormat="1" x14ac:dyDescent="0.2">
      <c r="H13319" s="12"/>
      <c r="J13319" s="29"/>
      <c r="K13319" s="45"/>
      <c r="L13319" s="45"/>
      <c r="M13319" s="45"/>
    </row>
    <row r="13320" spans="8:13" s="28" customFormat="1" x14ac:dyDescent="0.2">
      <c r="H13320" s="12"/>
      <c r="J13320" s="29"/>
      <c r="K13320" s="45"/>
      <c r="L13320" s="45"/>
      <c r="M13320" s="45"/>
    </row>
    <row r="13321" spans="8:13" s="28" customFormat="1" x14ac:dyDescent="0.2">
      <c r="H13321" s="12"/>
      <c r="J13321" s="29"/>
      <c r="K13321" s="45"/>
      <c r="L13321" s="45"/>
      <c r="M13321" s="45"/>
    </row>
    <row r="13322" spans="8:13" s="28" customFormat="1" x14ac:dyDescent="0.2">
      <c r="H13322" s="12"/>
      <c r="J13322" s="29"/>
      <c r="K13322" s="45"/>
      <c r="L13322" s="45"/>
      <c r="M13322" s="45"/>
    </row>
    <row r="13323" spans="8:13" s="28" customFormat="1" x14ac:dyDescent="0.2">
      <c r="H13323" s="12"/>
      <c r="J13323" s="29"/>
      <c r="K13323" s="45"/>
      <c r="L13323" s="45"/>
      <c r="M13323" s="45"/>
    </row>
    <row r="13324" spans="8:13" s="28" customFormat="1" x14ac:dyDescent="0.2">
      <c r="H13324" s="12"/>
      <c r="J13324" s="29"/>
      <c r="K13324" s="45"/>
      <c r="L13324" s="45"/>
      <c r="M13324" s="45"/>
    </row>
    <row r="13325" spans="8:13" s="28" customFormat="1" x14ac:dyDescent="0.2">
      <c r="H13325" s="12"/>
      <c r="J13325" s="29"/>
      <c r="K13325" s="45"/>
      <c r="L13325" s="45"/>
      <c r="M13325" s="45"/>
    </row>
    <row r="13326" spans="8:13" s="28" customFormat="1" x14ac:dyDescent="0.2">
      <c r="H13326" s="12"/>
      <c r="J13326" s="29"/>
      <c r="K13326" s="45"/>
      <c r="L13326" s="45"/>
      <c r="M13326" s="45"/>
    </row>
    <row r="13327" spans="8:13" s="28" customFormat="1" x14ac:dyDescent="0.2">
      <c r="H13327" s="12"/>
      <c r="J13327" s="29"/>
      <c r="K13327" s="45"/>
      <c r="L13327" s="45"/>
      <c r="M13327" s="45"/>
    </row>
    <row r="13328" spans="8:13" s="28" customFormat="1" x14ac:dyDescent="0.2">
      <c r="H13328" s="12"/>
      <c r="J13328" s="29"/>
      <c r="K13328" s="45"/>
      <c r="L13328" s="45"/>
      <c r="M13328" s="45"/>
    </row>
    <row r="13329" spans="8:13" s="28" customFormat="1" x14ac:dyDescent="0.2">
      <c r="H13329" s="12"/>
      <c r="J13329" s="29"/>
      <c r="K13329" s="45"/>
      <c r="L13329" s="45"/>
      <c r="M13329" s="45"/>
    </row>
    <row r="13330" spans="8:13" s="28" customFormat="1" x14ac:dyDescent="0.2">
      <c r="H13330" s="12"/>
      <c r="J13330" s="29"/>
      <c r="K13330" s="45"/>
      <c r="L13330" s="45"/>
      <c r="M13330" s="45"/>
    </row>
    <row r="13331" spans="8:13" s="28" customFormat="1" x14ac:dyDescent="0.2">
      <c r="H13331" s="12"/>
      <c r="J13331" s="29"/>
      <c r="K13331" s="45"/>
      <c r="L13331" s="45"/>
      <c r="M13331" s="45"/>
    </row>
    <row r="13332" spans="8:13" s="28" customFormat="1" x14ac:dyDescent="0.2">
      <c r="H13332" s="12"/>
      <c r="J13332" s="29"/>
      <c r="K13332" s="45"/>
      <c r="L13332" s="45"/>
      <c r="M13332" s="45"/>
    </row>
    <row r="13333" spans="8:13" s="28" customFormat="1" x14ac:dyDescent="0.2">
      <c r="H13333" s="12"/>
      <c r="J13333" s="29"/>
      <c r="K13333" s="45"/>
      <c r="L13333" s="45"/>
      <c r="M13333" s="45"/>
    </row>
    <row r="13334" spans="8:13" s="28" customFormat="1" x14ac:dyDescent="0.2">
      <c r="H13334" s="12"/>
      <c r="J13334" s="29"/>
      <c r="K13334" s="45"/>
      <c r="L13334" s="45"/>
      <c r="M13334" s="45"/>
    </row>
    <row r="13335" spans="8:13" s="28" customFormat="1" x14ac:dyDescent="0.2">
      <c r="H13335" s="12"/>
      <c r="J13335" s="29"/>
      <c r="K13335" s="45"/>
      <c r="L13335" s="45"/>
      <c r="M13335" s="45"/>
    </row>
    <row r="13336" spans="8:13" s="28" customFormat="1" x14ac:dyDescent="0.2">
      <c r="H13336" s="12"/>
      <c r="J13336" s="29"/>
      <c r="K13336" s="45"/>
      <c r="L13336" s="45"/>
      <c r="M13336" s="45"/>
    </row>
    <row r="13337" spans="8:13" s="28" customFormat="1" x14ac:dyDescent="0.2">
      <c r="H13337" s="12"/>
      <c r="J13337" s="29"/>
      <c r="K13337" s="45"/>
      <c r="L13337" s="45"/>
      <c r="M13337" s="45"/>
    </row>
    <row r="13338" spans="8:13" s="28" customFormat="1" x14ac:dyDescent="0.2">
      <c r="H13338" s="12"/>
      <c r="J13338" s="29"/>
      <c r="K13338" s="45"/>
      <c r="L13338" s="45"/>
      <c r="M13338" s="45"/>
    </row>
    <row r="13339" spans="8:13" s="28" customFormat="1" x14ac:dyDescent="0.2">
      <c r="H13339" s="12"/>
      <c r="J13339" s="29"/>
      <c r="K13339" s="45"/>
      <c r="L13339" s="45"/>
      <c r="M13339" s="45"/>
    </row>
    <row r="13340" spans="8:13" s="28" customFormat="1" x14ac:dyDescent="0.2">
      <c r="H13340" s="12"/>
      <c r="J13340" s="29"/>
      <c r="K13340" s="45"/>
      <c r="L13340" s="45"/>
      <c r="M13340" s="45"/>
    </row>
    <row r="13341" spans="8:13" s="28" customFormat="1" x14ac:dyDescent="0.2">
      <c r="H13341" s="12"/>
      <c r="J13341" s="29"/>
      <c r="K13341" s="45"/>
      <c r="L13341" s="45"/>
      <c r="M13341" s="45"/>
    </row>
    <row r="13342" spans="8:13" s="28" customFormat="1" x14ac:dyDescent="0.2">
      <c r="H13342" s="12"/>
      <c r="J13342" s="29"/>
      <c r="K13342" s="45"/>
      <c r="L13342" s="45"/>
      <c r="M13342" s="45"/>
    </row>
    <row r="13343" spans="8:13" s="28" customFormat="1" x14ac:dyDescent="0.2">
      <c r="H13343" s="12"/>
      <c r="J13343" s="29"/>
      <c r="K13343" s="45"/>
      <c r="L13343" s="45"/>
      <c r="M13343" s="45"/>
    </row>
    <row r="13344" spans="8:13" s="28" customFormat="1" x14ac:dyDescent="0.2">
      <c r="H13344" s="12"/>
      <c r="J13344" s="29"/>
      <c r="K13344" s="45"/>
      <c r="L13344" s="45"/>
      <c r="M13344" s="45"/>
    </row>
    <row r="13345" spans="8:13" s="28" customFormat="1" x14ac:dyDescent="0.2">
      <c r="H13345" s="12"/>
      <c r="J13345" s="29"/>
      <c r="K13345" s="45"/>
      <c r="L13345" s="45"/>
      <c r="M13345" s="45"/>
    </row>
    <row r="13346" spans="8:13" s="28" customFormat="1" x14ac:dyDescent="0.2">
      <c r="H13346" s="12"/>
      <c r="J13346" s="29"/>
      <c r="K13346" s="45"/>
      <c r="L13346" s="45"/>
      <c r="M13346" s="45"/>
    </row>
    <row r="13347" spans="8:13" s="28" customFormat="1" x14ac:dyDescent="0.2">
      <c r="H13347" s="12"/>
      <c r="J13347" s="29"/>
      <c r="K13347" s="45"/>
      <c r="L13347" s="45"/>
      <c r="M13347" s="45"/>
    </row>
    <row r="13348" spans="8:13" s="28" customFormat="1" x14ac:dyDescent="0.2">
      <c r="H13348" s="12"/>
      <c r="J13348" s="29"/>
      <c r="K13348" s="45"/>
      <c r="L13348" s="45"/>
      <c r="M13348" s="45"/>
    </row>
    <row r="13349" spans="8:13" s="28" customFormat="1" x14ac:dyDescent="0.2">
      <c r="H13349" s="12"/>
      <c r="J13349" s="29"/>
      <c r="K13349" s="45"/>
      <c r="L13349" s="45"/>
      <c r="M13349" s="45"/>
    </row>
    <row r="13350" spans="8:13" s="28" customFormat="1" x14ac:dyDescent="0.2">
      <c r="H13350" s="12"/>
      <c r="J13350" s="29"/>
      <c r="K13350" s="45"/>
      <c r="L13350" s="45"/>
      <c r="M13350" s="45"/>
    </row>
    <row r="13351" spans="8:13" s="28" customFormat="1" x14ac:dyDescent="0.2">
      <c r="H13351" s="12"/>
      <c r="J13351" s="29"/>
      <c r="K13351" s="45"/>
      <c r="L13351" s="45"/>
      <c r="M13351" s="45"/>
    </row>
    <row r="13352" spans="8:13" s="28" customFormat="1" x14ac:dyDescent="0.2">
      <c r="H13352" s="12"/>
      <c r="J13352" s="29"/>
      <c r="K13352" s="45"/>
      <c r="L13352" s="45"/>
      <c r="M13352" s="45"/>
    </row>
    <row r="13353" spans="8:13" s="28" customFormat="1" x14ac:dyDescent="0.2">
      <c r="H13353" s="12"/>
      <c r="J13353" s="29"/>
      <c r="K13353" s="45"/>
      <c r="L13353" s="45"/>
      <c r="M13353" s="45"/>
    </row>
    <row r="13354" spans="8:13" s="28" customFormat="1" x14ac:dyDescent="0.2">
      <c r="H13354" s="12"/>
      <c r="J13354" s="29"/>
      <c r="K13354" s="45"/>
      <c r="L13354" s="45"/>
      <c r="M13354" s="45"/>
    </row>
    <row r="13355" spans="8:13" s="28" customFormat="1" x14ac:dyDescent="0.2">
      <c r="H13355" s="12"/>
      <c r="J13355" s="29"/>
      <c r="K13355" s="45"/>
      <c r="L13355" s="45"/>
      <c r="M13355" s="45"/>
    </row>
    <row r="13356" spans="8:13" s="28" customFormat="1" x14ac:dyDescent="0.2">
      <c r="H13356" s="12"/>
      <c r="J13356" s="29"/>
      <c r="K13356" s="45"/>
      <c r="L13356" s="45"/>
      <c r="M13356" s="45"/>
    </row>
    <row r="13357" spans="8:13" s="28" customFormat="1" x14ac:dyDescent="0.2">
      <c r="H13357" s="12"/>
      <c r="J13357" s="29"/>
      <c r="K13357" s="45"/>
      <c r="L13357" s="45"/>
      <c r="M13357" s="45"/>
    </row>
    <row r="13358" spans="8:13" s="28" customFormat="1" x14ac:dyDescent="0.2">
      <c r="H13358" s="12"/>
      <c r="J13358" s="29"/>
      <c r="K13358" s="45"/>
      <c r="L13358" s="45"/>
      <c r="M13358" s="45"/>
    </row>
    <row r="13359" spans="8:13" s="28" customFormat="1" x14ac:dyDescent="0.2">
      <c r="H13359" s="12"/>
      <c r="J13359" s="29"/>
      <c r="K13359" s="45"/>
      <c r="L13359" s="45"/>
      <c r="M13359" s="45"/>
    </row>
    <row r="13360" spans="8:13" s="28" customFormat="1" x14ac:dyDescent="0.2">
      <c r="H13360" s="12"/>
      <c r="J13360" s="29"/>
      <c r="K13360" s="45"/>
      <c r="L13360" s="45"/>
      <c r="M13360" s="45"/>
    </row>
    <row r="13361" spans="8:13" s="28" customFormat="1" x14ac:dyDescent="0.2">
      <c r="H13361" s="12"/>
      <c r="J13361" s="29"/>
      <c r="K13361" s="45"/>
      <c r="L13361" s="45"/>
      <c r="M13361" s="45"/>
    </row>
    <row r="13362" spans="8:13" s="28" customFormat="1" x14ac:dyDescent="0.2">
      <c r="H13362" s="12"/>
      <c r="J13362" s="29"/>
      <c r="K13362" s="45"/>
      <c r="L13362" s="45"/>
      <c r="M13362" s="45"/>
    </row>
    <row r="13363" spans="8:13" s="28" customFormat="1" x14ac:dyDescent="0.2">
      <c r="H13363" s="12"/>
      <c r="J13363" s="29"/>
      <c r="K13363" s="45"/>
      <c r="L13363" s="45"/>
      <c r="M13363" s="45"/>
    </row>
    <row r="13364" spans="8:13" s="28" customFormat="1" x14ac:dyDescent="0.2">
      <c r="H13364" s="12"/>
      <c r="J13364" s="29"/>
      <c r="K13364" s="45"/>
      <c r="L13364" s="45"/>
      <c r="M13364" s="45"/>
    </row>
    <row r="13365" spans="8:13" s="28" customFormat="1" x14ac:dyDescent="0.2">
      <c r="H13365" s="12"/>
      <c r="J13365" s="29"/>
      <c r="K13365" s="45"/>
      <c r="L13365" s="45"/>
      <c r="M13365" s="45"/>
    </row>
    <row r="13366" spans="8:13" s="28" customFormat="1" x14ac:dyDescent="0.2">
      <c r="H13366" s="12"/>
      <c r="J13366" s="29"/>
      <c r="K13366" s="45"/>
      <c r="L13366" s="45"/>
      <c r="M13366" s="45"/>
    </row>
    <row r="13367" spans="8:13" s="28" customFormat="1" x14ac:dyDescent="0.2">
      <c r="H13367" s="12"/>
      <c r="J13367" s="29"/>
      <c r="K13367" s="45"/>
      <c r="L13367" s="45"/>
      <c r="M13367" s="45"/>
    </row>
    <row r="13368" spans="8:13" s="28" customFormat="1" x14ac:dyDescent="0.2">
      <c r="H13368" s="12"/>
      <c r="J13368" s="29"/>
      <c r="K13368" s="45"/>
      <c r="L13368" s="45"/>
      <c r="M13368" s="45"/>
    </row>
    <row r="13369" spans="8:13" s="28" customFormat="1" x14ac:dyDescent="0.2">
      <c r="H13369" s="12"/>
      <c r="J13369" s="29"/>
      <c r="K13369" s="45"/>
      <c r="L13369" s="45"/>
      <c r="M13369" s="45"/>
    </row>
    <row r="13370" spans="8:13" s="28" customFormat="1" x14ac:dyDescent="0.2">
      <c r="H13370" s="12"/>
      <c r="J13370" s="29"/>
      <c r="K13370" s="45"/>
      <c r="L13370" s="45"/>
      <c r="M13370" s="45"/>
    </row>
    <row r="13371" spans="8:13" s="28" customFormat="1" x14ac:dyDescent="0.2">
      <c r="H13371" s="12"/>
      <c r="J13371" s="29"/>
      <c r="K13371" s="45"/>
      <c r="L13371" s="45"/>
      <c r="M13371" s="45"/>
    </row>
    <row r="13372" spans="8:13" s="28" customFormat="1" x14ac:dyDescent="0.2">
      <c r="H13372" s="12"/>
      <c r="J13372" s="29"/>
      <c r="K13372" s="45"/>
      <c r="L13372" s="45"/>
      <c r="M13372" s="45"/>
    </row>
    <row r="13373" spans="8:13" s="28" customFormat="1" x14ac:dyDescent="0.2">
      <c r="H13373" s="12"/>
      <c r="J13373" s="29"/>
      <c r="K13373" s="45"/>
      <c r="L13373" s="45"/>
      <c r="M13373" s="45"/>
    </row>
    <row r="13374" spans="8:13" s="28" customFormat="1" x14ac:dyDescent="0.2">
      <c r="H13374" s="12"/>
      <c r="J13374" s="29"/>
      <c r="K13374" s="45"/>
      <c r="L13374" s="45"/>
      <c r="M13374" s="45"/>
    </row>
    <row r="13375" spans="8:13" s="28" customFormat="1" x14ac:dyDescent="0.2">
      <c r="H13375" s="12"/>
      <c r="J13375" s="29"/>
      <c r="K13375" s="45"/>
      <c r="L13375" s="45"/>
      <c r="M13375" s="45"/>
    </row>
    <row r="13376" spans="8:13" s="28" customFormat="1" x14ac:dyDescent="0.2">
      <c r="H13376" s="12"/>
      <c r="J13376" s="29"/>
      <c r="K13376" s="45"/>
      <c r="L13376" s="45"/>
      <c r="M13376" s="45"/>
    </row>
    <row r="13377" spans="8:13" s="28" customFormat="1" x14ac:dyDescent="0.2">
      <c r="H13377" s="12"/>
      <c r="J13377" s="29"/>
      <c r="K13377" s="45"/>
      <c r="L13377" s="45"/>
      <c r="M13377" s="45"/>
    </row>
    <row r="13378" spans="8:13" s="28" customFormat="1" x14ac:dyDescent="0.2">
      <c r="H13378" s="12"/>
      <c r="J13378" s="29"/>
      <c r="K13378" s="45"/>
      <c r="L13378" s="45"/>
      <c r="M13378" s="45"/>
    </row>
    <row r="13379" spans="8:13" s="28" customFormat="1" x14ac:dyDescent="0.2">
      <c r="H13379" s="12"/>
      <c r="J13379" s="29"/>
      <c r="K13379" s="45"/>
      <c r="L13379" s="45"/>
      <c r="M13379" s="45"/>
    </row>
    <row r="13380" spans="8:13" s="28" customFormat="1" x14ac:dyDescent="0.2">
      <c r="H13380" s="12"/>
      <c r="J13380" s="29"/>
      <c r="K13380" s="45"/>
      <c r="L13380" s="45"/>
      <c r="M13380" s="45"/>
    </row>
    <row r="13381" spans="8:13" s="28" customFormat="1" x14ac:dyDescent="0.2">
      <c r="H13381" s="12"/>
      <c r="J13381" s="29"/>
      <c r="K13381" s="45"/>
      <c r="L13381" s="45"/>
      <c r="M13381" s="45"/>
    </row>
    <row r="13382" spans="8:13" s="28" customFormat="1" x14ac:dyDescent="0.2">
      <c r="H13382" s="12"/>
      <c r="J13382" s="29"/>
      <c r="K13382" s="45"/>
      <c r="L13382" s="45"/>
      <c r="M13382" s="45"/>
    </row>
    <row r="13383" spans="8:13" s="28" customFormat="1" x14ac:dyDescent="0.2">
      <c r="H13383" s="12"/>
      <c r="J13383" s="29"/>
      <c r="K13383" s="45"/>
      <c r="L13383" s="45"/>
      <c r="M13383" s="45"/>
    </row>
    <row r="13384" spans="8:13" s="28" customFormat="1" x14ac:dyDescent="0.2">
      <c r="H13384" s="12"/>
      <c r="J13384" s="29"/>
      <c r="K13384" s="45"/>
      <c r="L13384" s="45"/>
      <c r="M13384" s="45"/>
    </row>
    <row r="13385" spans="8:13" s="28" customFormat="1" x14ac:dyDescent="0.2">
      <c r="H13385" s="12"/>
      <c r="J13385" s="29"/>
      <c r="K13385" s="45"/>
      <c r="L13385" s="45"/>
      <c r="M13385" s="45"/>
    </row>
    <row r="13386" spans="8:13" s="28" customFormat="1" x14ac:dyDescent="0.2">
      <c r="H13386" s="12"/>
      <c r="J13386" s="29"/>
      <c r="K13386" s="45"/>
      <c r="L13386" s="45"/>
      <c r="M13386" s="45"/>
    </row>
    <row r="13387" spans="8:13" s="28" customFormat="1" x14ac:dyDescent="0.2">
      <c r="H13387" s="12"/>
      <c r="J13387" s="29"/>
      <c r="K13387" s="45"/>
      <c r="L13387" s="45"/>
      <c r="M13387" s="45"/>
    </row>
    <row r="13388" spans="8:13" s="28" customFormat="1" x14ac:dyDescent="0.2">
      <c r="H13388" s="12"/>
      <c r="J13388" s="29"/>
      <c r="K13388" s="45"/>
      <c r="L13388" s="45"/>
      <c r="M13388" s="45"/>
    </row>
    <row r="13389" spans="8:13" s="28" customFormat="1" x14ac:dyDescent="0.2">
      <c r="H13389" s="12"/>
      <c r="J13389" s="29"/>
      <c r="K13389" s="45"/>
      <c r="L13389" s="45"/>
      <c r="M13389" s="45"/>
    </row>
    <row r="13390" spans="8:13" s="28" customFormat="1" x14ac:dyDescent="0.2">
      <c r="H13390" s="12"/>
      <c r="J13390" s="29"/>
      <c r="K13390" s="45"/>
      <c r="L13390" s="45"/>
      <c r="M13390" s="45"/>
    </row>
    <row r="13391" spans="8:13" s="28" customFormat="1" x14ac:dyDescent="0.2">
      <c r="H13391" s="12"/>
      <c r="J13391" s="29"/>
      <c r="K13391" s="45"/>
      <c r="L13391" s="45"/>
      <c r="M13391" s="45"/>
    </row>
    <row r="13392" spans="8:13" s="28" customFormat="1" x14ac:dyDescent="0.2">
      <c r="H13392" s="12"/>
      <c r="J13392" s="29"/>
      <c r="K13392" s="45"/>
      <c r="L13392" s="45"/>
      <c r="M13392" s="45"/>
    </row>
    <row r="13393" spans="8:13" s="28" customFormat="1" x14ac:dyDescent="0.2">
      <c r="H13393" s="12"/>
      <c r="J13393" s="29"/>
      <c r="K13393" s="45"/>
      <c r="L13393" s="45"/>
      <c r="M13393" s="45"/>
    </row>
    <row r="13394" spans="8:13" s="28" customFormat="1" x14ac:dyDescent="0.2">
      <c r="H13394" s="12"/>
      <c r="J13394" s="29"/>
      <c r="K13394" s="45"/>
      <c r="L13394" s="45"/>
      <c r="M13394" s="45"/>
    </row>
    <row r="13395" spans="8:13" s="28" customFormat="1" x14ac:dyDescent="0.2">
      <c r="H13395" s="12"/>
      <c r="J13395" s="29"/>
      <c r="K13395" s="45"/>
      <c r="L13395" s="45"/>
      <c r="M13395" s="45"/>
    </row>
    <row r="13396" spans="8:13" s="28" customFormat="1" x14ac:dyDescent="0.2">
      <c r="H13396" s="12"/>
      <c r="J13396" s="29"/>
      <c r="K13396" s="45"/>
      <c r="L13396" s="45"/>
      <c r="M13396" s="45"/>
    </row>
    <row r="13397" spans="8:13" s="28" customFormat="1" x14ac:dyDescent="0.2">
      <c r="H13397" s="12"/>
      <c r="J13397" s="29"/>
      <c r="K13397" s="45"/>
      <c r="L13397" s="45"/>
      <c r="M13397" s="45"/>
    </row>
    <row r="13398" spans="8:13" s="28" customFormat="1" x14ac:dyDescent="0.2">
      <c r="H13398" s="12"/>
      <c r="J13398" s="29"/>
      <c r="K13398" s="45"/>
      <c r="L13398" s="45"/>
      <c r="M13398" s="45"/>
    </row>
    <row r="13399" spans="8:13" s="28" customFormat="1" x14ac:dyDescent="0.2">
      <c r="H13399" s="12"/>
      <c r="J13399" s="29"/>
      <c r="K13399" s="45"/>
      <c r="L13399" s="45"/>
      <c r="M13399" s="45"/>
    </row>
    <row r="13400" spans="8:13" s="28" customFormat="1" x14ac:dyDescent="0.2">
      <c r="H13400" s="12"/>
      <c r="J13400" s="29"/>
      <c r="K13400" s="45"/>
      <c r="L13400" s="45"/>
      <c r="M13400" s="45"/>
    </row>
    <row r="13401" spans="8:13" s="28" customFormat="1" x14ac:dyDescent="0.2">
      <c r="H13401" s="12"/>
      <c r="J13401" s="29"/>
      <c r="K13401" s="45"/>
      <c r="L13401" s="45"/>
      <c r="M13401" s="45"/>
    </row>
    <row r="13402" spans="8:13" s="28" customFormat="1" x14ac:dyDescent="0.2">
      <c r="H13402" s="12"/>
      <c r="J13402" s="29"/>
      <c r="K13402" s="45"/>
      <c r="L13402" s="45"/>
      <c r="M13402" s="45"/>
    </row>
    <row r="13403" spans="8:13" s="28" customFormat="1" x14ac:dyDescent="0.2">
      <c r="H13403" s="12"/>
      <c r="J13403" s="29"/>
      <c r="K13403" s="45"/>
      <c r="L13403" s="45"/>
      <c r="M13403" s="45"/>
    </row>
    <row r="13404" spans="8:13" s="28" customFormat="1" x14ac:dyDescent="0.2">
      <c r="H13404" s="12"/>
      <c r="J13404" s="29"/>
      <c r="K13404" s="45"/>
      <c r="L13404" s="45"/>
      <c r="M13404" s="45"/>
    </row>
    <row r="13405" spans="8:13" s="28" customFormat="1" x14ac:dyDescent="0.2">
      <c r="H13405" s="12"/>
      <c r="J13405" s="29"/>
      <c r="K13405" s="45"/>
      <c r="L13405" s="45"/>
      <c r="M13405" s="45"/>
    </row>
    <row r="13406" spans="8:13" s="28" customFormat="1" x14ac:dyDescent="0.2">
      <c r="H13406" s="12"/>
      <c r="J13406" s="29"/>
      <c r="K13406" s="45"/>
      <c r="L13406" s="45"/>
      <c r="M13406" s="45"/>
    </row>
    <row r="13407" spans="8:13" s="28" customFormat="1" x14ac:dyDescent="0.2">
      <c r="H13407" s="12"/>
      <c r="J13407" s="29"/>
      <c r="K13407" s="45"/>
      <c r="L13407" s="45"/>
      <c r="M13407" s="45"/>
    </row>
    <row r="13408" spans="8:13" s="28" customFormat="1" x14ac:dyDescent="0.2">
      <c r="H13408" s="12"/>
      <c r="J13408" s="29"/>
      <c r="K13408" s="45"/>
      <c r="L13408" s="45"/>
      <c r="M13408" s="45"/>
    </row>
    <row r="13409" spans="8:13" s="28" customFormat="1" x14ac:dyDescent="0.2">
      <c r="H13409" s="12"/>
      <c r="J13409" s="29"/>
      <c r="K13409" s="45"/>
      <c r="L13409" s="45"/>
      <c r="M13409" s="45"/>
    </row>
    <row r="13410" spans="8:13" s="28" customFormat="1" x14ac:dyDescent="0.2">
      <c r="H13410" s="12"/>
      <c r="J13410" s="29"/>
      <c r="K13410" s="45"/>
      <c r="L13410" s="45"/>
      <c r="M13410" s="45"/>
    </row>
    <row r="13411" spans="8:13" s="28" customFormat="1" x14ac:dyDescent="0.2">
      <c r="H13411" s="12"/>
      <c r="J13411" s="29"/>
      <c r="K13411" s="45"/>
      <c r="L13411" s="45"/>
      <c r="M13411" s="45"/>
    </row>
    <row r="13412" spans="8:13" s="28" customFormat="1" x14ac:dyDescent="0.2">
      <c r="H13412" s="12"/>
      <c r="J13412" s="29"/>
      <c r="K13412" s="45"/>
      <c r="L13412" s="45"/>
      <c r="M13412" s="45"/>
    </row>
    <row r="13413" spans="8:13" s="28" customFormat="1" x14ac:dyDescent="0.2">
      <c r="H13413" s="12"/>
      <c r="J13413" s="29"/>
      <c r="K13413" s="45"/>
      <c r="L13413" s="45"/>
      <c r="M13413" s="45"/>
    </row>
    <row r="13414" spans="8:13" s="28" customFormat="1" x14ac:dyDescent="0.2">
      <c r="H13414" s="12"/>
      <c r="J13414" s="29"/>
      <c r="K13414" s="45"/>
      <c r="L13414" s="45"/>
      <c r="M13414" s="45"/>
    </row>
    <row r="13415" spans="8:13" s="28" customFormat="1" x14ac:dyDescent="0.2">
      <c r="H13415" s="12"/>
      <c r="J13415" s="29"/>
      <c r="K13415" s="45"/>
      <c r="L13415" s="45"/>
      <c r="M13415" s="45"/>
    </row>
    <row r="13416" spans="8:13" s="28" customFormat="1" x14ac:dyDescent="0.2">
      <c r="H13416" s="12"/>
      <c r="J13416" s="29"/>
      <c r="K13416" s="45"/>
      <c r="L13416" s="45"/>
      <c r="M13416" s="45"/>
    </row>
    <row r="13417" spans="8:13" s="28" customFormat="1" x14ac:dyDescent="0.2">
      <c r="H13417" s="12"/>
      <c r="J13417" s="29"/>
      <c r="K13417" s="45"/>
      <c r="L13417" s="45"/>
      <c r="M13417" s="45"/>
    </row>
    <row r="13418" spans="8:13" s="28" customFormat="1" x14ac:dyDescent="0.2">
      <c r="H13418" s="12"/>
      <c r="J13418" s="29"/>
      <c r="K13418" s="45"/>
      <c r="L13418" s="45"/>
      <c r="M13418" s="45"/>
    </row>
    <row r="13419" spans="8:13" s="28" customFormat="1" x14ac:dyDescent="0.2">
      <c r="H13419" s="12"/>
      <c r="J13419" s="29"/>
      <c r="K13419" s="45"/>
      <c r="L13419" s="45"/>
      <c r="M13419" s="45"/>
    </row>
    <row r="13420" spans="8:13" s="28" customFormat="1" x14ac:dyDescent="0.2">
      <c r="H13420" s="12"/>
      <c r="J13420" s="29"/>
      <c r="K13420" s="45"/>
      <c r="L13420" s="45"/>
      <c r="M13420" s="45"/>
    </row>
    <row r="13421" spans="8:13" s="28" customFormat="1" x14ac:dyDescent="0.2">
      <c r="H13421" s="12"/>
      <c r="J13421" s="29"/>
      <c r="K13421" s="45"/>
      <c r="L13421" s="45"/>
      <c r="M13421" s="45"/>
    </row>
    <row r="13422" spans="8:13" s="28" customFormat="1" x14ac:dyDescent="0.2">
      <c r="H13422" s="12"/>
      <c r="J13422" s="29"/>
      <c r="K13422" s="45"/>
      <c r="L13422" s="45"/>
      <c r="M13422" s="45"/>
    </row>
    <row r="13423" spans="8:13" s="28" customFormat="1" x14ac:dyDescent="0.2">
      <c r="H13423" s="12"/>
      <c r="J13423" s="29"/>
      <c r="K13423" s="45"/>
      <c r="L13423" s="45"/>
      <c r="M13423" s="45"/>
    </row>
    <row r="13424" spans="8:13" s="28" customFormat="1" x14ac:dyDescent="0.2">
      <c r="H13424" s="12"/>
      <c r="J13424" s="29"/>
      <c r="K13424" s="45"/>
      <c r="L13424" s="45"/>
      <c r="M13424" s="45"/>
    </row>
    <row r="13425" spans="8:13" s="28" customFormat="1" x14ac:dyDescent="0.2">
      <c r="H13425" s="12"/>
      <c r="J13425" s="29"/>
      <c r="K13425" s="45"/>
      <c r="L13425" s="45"/>
      <c r="M13425" s="45"/>
    </row>
    <row r="13426" spans="8:13" s="28" customFormat="1" x14ac:dyDescent="0.2">
      <c r="H13426" s="12"/>
      <c r="J13426" s="29"/>
      <c r="K13426" s="45"/>
      <c r="L13426" s="45"/>
      <c r="M13426" s="45"/>
    </row>
    <row r="13427" spans="8:13" s="28" customFormat="1" x14ac:dyDescent="0.2">
      <c r="H13427" s="12"/>
      <c r="J13427" s="29"/>
      <c r="K13427" s="45"/>
      <c r="L13427" s="45"/>
      <c r="M13427" s="45"/>
    </row>
    <row r="13428" spans="8:13" s="28" customFormat="1" x14ac:dyDescent="0.2">
      <c r="H13428" s="12"/>
      <c r="J13428" s="29"/>
      <c r="K13428" s="45"/>
      <c r="L13428" s="45"/>
      <c r="M13428" s="45"/>
    </row>
    <row r="13429" spans="8:13" s="28" customFormat="1" x14ac:dyDescent="0.2">
      <c r="H13429" s="12"/>
      <c r="J13429" s="29"/>
      <c r="K13429" s="45"/>
      <c r="L13429" s="45"/>
      <c r="M13429" s="45"/>
    </row>
    <row r="13430" spans="8:13" s="28" customFormat="1" x14ac:dyDescent="0.2">
      <c r="H13430" s="12"/>
      <c r="J13430" s="29"/>
      <c r="K13430" s="45"/>
      <c r="L13430" s="45"/>
      <c r="M13430" s="45"/>
    </row>
    <row r="13431" spans="8:13" s="28" customFormat="1" x14ac:dyDescent="0.2">
      <c r="H13431" s="12"/>
      <c r="J13431" s="29"/>
      <c r="K13431" s="45"/>
      <c r="L13431" s="45"/>
      <c r="M13431" s="45"/>
    </row>
    <row r="13432" spans="8:13" s="28" customFormat="1" x14ac:dyDescent="0.2">
      <c r="H13432" s="12"/>
      <c r="J13432" s="29"/>
      <c r="K13432" s="45"/>
      <c r="L13432" s="45"/>
      <c r="M13432" s="45"/>
    </row>
    <row r="13433" spans="8:13" s="28" customFormat="1" x14ac:dyDescent="0.2">
      <c r="H13433" s="12"/>
      <c r="J13433" s="29"/>
      <c r="K13433" s="45"/>
      <c r="L13433" s="45"/>
      <c r="M13433" s="45"/>
    </row>
    <row r="13434" spans="8:13" s="28" customFormat="1" x14ac:dyDescent="0.2">
      <c r="H13434" s="12"/>
      <c r="J13434" s="29"/>
      <c r="K13434" s="45"/>
      <c r="L13434" s="45"/>
      <c r="M13434" s="45"/>
    </row>
    <row r="13435" spans="8:13" s="28" customFormat="1" x14ac:dyDescent="0.2">
      <c r="H13435" s="12"/>
      <c r="J13435" s="29"/>
      <c r="K13435" s="45"/>
      <c r="L13435" s="45"/>
      <c r="M13435" s="45"/>
    </row>
    <row r="13436" spans="8:13" s="28" customFormat="1" x14ac:dyDescent="0.2">
      <c r="H13436" s="12"/>
      <c r="J13436" s="29"/>
      <c r="K13436" s="45"/>
      <c r="L13436" s="45"/>
      <c r="M13436" s="45"/>
    </row>
    <row r="13437" spans="8:13" s="28" customFormat="1" x14ac:dyDescent="0.2">
      <c r="H13437" s="12"/>
      <c r="J13437" s="29"/>
      <c r="K13437" s="45"/>
      <c r="L13437" s="45"/>
      <c r="M13437" s="45"/>
    </row>
    <row r="13438" spans="8:13" s="28" customFormat="1" x14ac:dyDescent="0.2">
      <c r="H13438" s="12"/>
      <c r="J13438" s="29"/>
      <c r="K13438" s="45"/>
      <c r="L13438" s="45"/>
      <c r="M13438" s="45"/>
    </row>
    <row r="13439" spans="8:13" s="28" customFormat="1" x14ac:dyDescent="0.2">
      <c r="H13439" s="12"/>
      <c r="J13439" s="29"/>
      <c r="K13439" s="45"/>
      <c r="L13439" s="45"/>
      <c r="M13439" s="45"/>
    </row>
    <row r="13440" spans="8:13" s="28" customFormat="1" x14ac:dyDescent="0.2">
      <c r="H13440" s="12"/>
      <c r="J13440" s="29"/>
      <c r="K13440" s="45"/>
      <c r="L13440" s="45"/>
      <c r="M13440" s="45"/>
    </row>
    <row r="13441" spans="8:13" s="28" customFormat="1" x14ac:dyDescent="0.2">
      <c r="H13441" s="12"/>
      <c r="J13441" s="29"/>
      <c r="K13441" s="45"/>
      <c r="L13441" s="45"/>
      <c r="M13441" s="45"/>
    </row>
    <row r="13442" spans="8:13" s="28" customFormat="1" x14ac:dyDescent="0.2">
      <c r="H13442" s="12"/>
      <c r="J13442" s="29"/>
      <c r="K13442" s="45"/>
      <c r="L13442" s="45"/>
      <c r="M13442" s="45"/>
    </row>
    <row r="13443" spans="8:13" s="28" customFormat="1" x14ac:dyDescent="0.2">
      <c r="H13443" s="12"/>
      <c r="J13443" s="29"/>
      <c r="K13443" s="45"/>
      <c r="L13443" s="45"/>
      <c r="M13443" s="45"/>
    </row>
    <row r="13444" spans="8:13" s="28" customFormat="1" x14ac:dyDescent="0.2">
      <c r="H13444" s="12"/>
      <c r="J13444" s="29"/>
      <c r="K13444" s="45"/>
      <c r="L13444" s="45"/>
      <c r="M13444" s="45"/>
    </row>
    <row r="13445" spans="8:13" s="28" customFormat="1" x14ac:dyDescent="0.2">
      <c r="H13445" s="12"/>
      <c r="J13445" s="29"/>
      <c r="K13445" s="45"/>
      <c r="L13445" s="45"/>
      <c r="M13445" s="45"/>
    </row>
    <row r="13446" spans="8:13" s="28" customFormat="1" x14ac:dyDescent="0.2">
      <c r="H13446" s="12"/>
      <c r="J13446" s="29"/>
      <c r="K13446" s="45"/>
      <c r="L13446" s="45"/>
      <c r="M13446" s="45"/>
    </row>
    <row r="13447" spans="8:13" s="28" customFormat="1" x14ac:dyDescent="0.2">
      <c r="H13447" s="12"/>
      <c r="J13447" s="29"/>
      <c r="K13447" s="45"/>
      <c r="L13447" s="45"/>
      <c r="M13447" s="45"/>
    </row>
    <row r="13448" spans="8:13" s="28" customFormat="1" x14ac:dyDescent="0.2">
      <c r="H13448" s="12"/>
      <c r="J13448" s="29"/>
      <c r="K13448" s="45"/>
      <c r="L13448" s="45"/>
      <c r="M13448" s="45"/>
    </row>
    <row r="13449" spans="8:13" s="28" customFormat="1" x14ac:dyDescent="0.2">
      <c r="H13449" s="12"/>
      <c r="J13449" s="29"/>
      <c r="K13449" s="45"/>
      <c r="L13449" s="45"/>
      <c r="M13449" s="45"/>
    </row>
    <row r="13450" spans="8:13" s="28" customFormat="1" x14ac:dyDescent="0.2">
      <c r="H13450" s="12"/>
      <c r="J13450" s="29"/>
      <c r="K13450" s="45"/>
      <c r="L13450" s="45"/>
      <c r="M13450" s="45"/>
    </row>
    <row r="13451" spans="8:13" s="28" customFormat="1" x14ac:dyDescent="0.2">
      <c r="H13451" s="12"/>
      <c r="J13451" s="29"/>
      <c r="K13451" s="45"/>
      <c r="L13451" s="45"/>
      <c r="M13451" s="45"/>
    </row>
    <row r="13452" spans="8:13" s="28" customFormat="1" x14ac:dyDescent="0.2">
      <c r="H13452" s="12"/>
      <c r="J13452" s="29"/>
      <c r="K13452" s="45"/>
      <c r="L13452" s="45"/>
      <c r="M13452" s="45"/>
    </row>
    <row r="13453" spans="8:13" s="28" customFormat="1" x14ac:dyDescent="0.2">
      <c r="H13453" s="12"/>
      <c r="J13453" s="29"/>
      <c r="K13453" s="45"/>
      <c r="L13453" s="45"/>
      <c r="M13453" s="45"/>
    </row>
    <row r="13454" spans="8:13" s="28" customFormat="1" x14ac:dyDescent="0.2">
      <c r="H13454" s="12"/>
      <c r="J13454" s="29"/>
      <c r="K13454" s="45"/>
      <c r="L13454" s="45"/>
      <c r="M13454" s="45"/>
    </row>
    <row r="13455" spans="8:13" s="28" customFormat="1" x14ac:dyDescent="0.2">
      <c r="H13455" s="12"/>
      <c r="J13455" s="29"/>
      <c r="K13455" s="45"/>
      <c r="L13455" s="45"/>
      <c r="M13455" s="45"/>
    </row>
    <row r="13456" spans="8:13" s="28" customFormat="1" x14ac:dyDescent="0.2">
      <c r="H13456" s="12"/>
      <c r="J13456" s="29"/>
      <c r="K13456" s="45"/>
      <c r="L13456" s="45"/>
      <c r="M13456" s="45"/>
    </row>
    <row r="13457" spans="8:13" s="28" customFormat="1" x14ac:dyDescent="0.2">
      <c r="H13457" s="12"/>
      <c r="J13457" s="29"/>
      <c r="K13457" s="45"/>
      <c r="L13457" s="45"/>
      <c r="M13457" s="45"/>
    </row>
    <row r="13458" spans="8:13" s="28" customFormat="1" x14ac:dyDescent="0.2">
      <c r="H13458" s="12"/>
      <c r="J13458" s="29"/>
      <c r="K13458" s="45"/>
      <c r="L13458" s="45"/>
      <c r="M13458" s="45"/>
    </row>
    <row r="13459" spans="8:13" s="28" customFormat="1" x14ac:dyDescent="0.2">
      <c r="H13459" s="12"/>
      <c r="J13459" s="29"/>
      <c r="K13459" s="45"/>
      <c r="L13459" s="45"/>
      <c r="M13459" s="45"/>
    </row>
    <row r="13460" spans="8:13" s="28" customFormat="1" x14ac:dyDescent="0.2">
      <c r="H13460" s="12"/>
      <c r="J13460" s="29"/>
      <c r="K13460" s="45"/>
      <c r="L13460" s="45"/>
      <c r="M13460" s="45"/>
    </row>
    <row r="13461" spans="8:13" s="28" customFormat="1" x14ac:dyDescent="0.2">
      <c r="H13461" s="12"/>
      <c r="J13461" s="29"/>
      <c r="K13461" s="45"/>
      <c r="L13461" s="45"/>
      <c r="M13461" s="45"/>
    </row>
    <row r="13462" spans="8:13" s="28" customFormat="1" x14ac:dyDescent="0.2">
      <c r="H13462" s="12"/>
      <c r="J13462" s="29"/>
      <c r="K13462" s="45"/>
      <c r="L13462" s="45"/>
      <c r="M13462" s="45"/>
    </row>
    <row r="13463" spans="8:13" s="28" customFormat="1" x14ac:dyDescent="0.2">
      <c r="H13463" s="12"/>
      <c r="J13463" s="29"/>
      <c r="K13463" s="45"/>
      <c r="L13463" s="45"/>
      <c r="M13463" s="45"/>
    </row>
    <row r="13464" spans="8:13" s="28" customFormat="1" x14ac:dyDescent="0.2">
      <c r="H13464" s="12"/>
      <c r="J13464" s="29"/>
      <c r="K13464" s="45"/>
      <c r="L13464" s="45"/>
      <c r="M13464" s="45"/>
    </row>
    <row r="13465" spans="8:13" s="28" customFormat="1" x14ac:dyDescent="0.2">
      <c r="H13465" s="12"/>
      <c r="J13465" s="29"/>
      <c r="K13465" s="45"/>
      <c r="L13465" s="45"/>
      <c r="M13465" s="45"/>
    </row>
    <row r="13466" spans="8:13" s="28" customFormat="1" x14ac:dyDescent="0.2">
      <c r="H13466" s="12"/>
      <c r="J13466" s="29"/>
      <c r="K13466" s="45"/>
      <c r="L13466" s="45"/>
      <c r="M13466" s="45"/>
    </row>
    <row r="13467" spans="8:13" s="28" customFormat="1" x14ac:dyDescent="0.2">
      <c r="H13467" s="12"/>
      <c r="J13467" s="29"/>
      <c r="K13467" s="45"/>
      <c r="L13467" s="45"/>
      <c r="M13467" s="45"/>
    </row>
    <row r="13468" spans="8:13" s="28" customFormat="1" x14ac:dyDescent="0.2">
      <c r="H13468" s="12"/>
      <c r="J13468" s="29"/>
      <c r="K13468" s="45"/>
      <c r="L13468" s="45"/>
      <c r="M13468" s="45"/>
    </row>
    <row r="13469" spans="8:13" s="28" customFormat="1" x14ac:dyDescent="0.2">
      <c r="H13469" s="12"/>
      <c r="J13469" s="29"/>
      <c r="K13469" s="45"/>
      <c r="L13469" s="45"/>
      <c r="M13469" s="45"/>
    </row>
    <row r="13470" spans="8:13" s="28" customFormat="1" x14ac:dyDescent="0.2">
      <c r="H13470" s="12"/>
      <c r="J13470" s="29"/>
      <c r="K13470" s="45"/>
      <c r="L13470" s="45"/>
      <c r="M13470" s="45"/>
    </row>
    <row r="13471" spans="8:13" s="28" customFormat="1" x14ac:dyDescent="0.2">
      <c r="H13471" s="12"/>
      <c r="J13471" s="29"/>
      <c r="K13471" s="45"/>
      <c r="L13471" s="45"/>
      <c r="M13471" s="45"/>
    </row>
    <row r="13472" spans="8:13" s="28" customFormat="1" x14ac:dyDescent="0.2">
      <c r="H13472" s="12"/>
      <c r="J13472" s="29"/>
      <c r="K13472" s="45"/>
      <c r="L13472" s="45"/>
      <c r="M13472" s="45"/>
    </row>
    <row r="13473" spans="8:13" s="28" customFormat="1" x14ac:dyDescent="0.2">
      <c r="H13473" s="12"/>
      <c r="J13473" s="29"/>
      <c r="K13473" s="45"/>
      <c r="L13473" s="45"/>
      <c r="M13473" s="45"/>
    </row>
    <row r="13474" spans="8:13" s="28" customFormat="1" x14ac:dyDescent="0.2">
      <c r="H13474" s="12"/>
      <c r="J13474" s="29"/>
      <c r="K13474" s="45"/>
      <c r="L13474" s="45"/>
      <c r="M13474" s="45"/>
    </row>
    <row r="13475" spans="8:13" s="28" customFormat="1" x14ac:dyDescent="0.2">
      <c r="H13475" s="12"/>
      <c r="J13475" s="29"/>
      <c r="K13475" s="45"/>
      <c r="L13475" s="45"/>
      <c r="M13475" s="45"/>
    </row>
    <row r="13476" spans="8:13" s="28" customFormat="1" x14ac:dyDescent="0.2">
      <c r="H13476" s="12"/>
      <c r="J13476" s="29"/>
      <c r="K13476" s="45"/>
      <c r="L13476" s="45"/>
      <c r="M13476" s="45"/>
    </row>
    <row r="13477" spans="8:13" s="28" customFormat="1" x14ac:dyDescent="0.2">
      <c r="H13477" s="12"/>
      <c r="J13477" s="29"/>
      <c r="K13477" s="45"/>
      <c r="L13477" s="45"/>
      <c r="M13477" s="45"/>
    </row>
    <row r="13478" spans="8:13" s="28" customFormat="1" x14ac:dyDescent="0.2">
      <c r="H13478" s="12"/>
      <c r="J13478" s="29"/>
      <c r="K13478" s="45"/>
      <c r="L13478" s="45"/>
      <c r="M13478" s="45"/>
    </row>
    <row r="13479" spans="8:13" s="28" customFormat="1" x14ac:dyDescent="0.2">
      <c r="H13479" s="12"/>
      <c r="J13479" s="29"/>
      <c r="K13479" s="45"/>
      <c r="L13479" s="45"/>
      <c r="M13479" s="45"/>
    </row>
    <row r="13480" spans="8:13" s="28" customFormat="1" x14ac:dyDescent="0.2">
      <c r="H13480" s="12"/>
      <c r="J13480" s="29"/>
      <c r="K13480" s="45"/>
      <c r="L13480" s="45"/>
      <c r="M13480" s="45"/>
    </row>
    <row r="13481" spans="8:13" s="28" customFormat="1" x14ac:dyDescent="0.2">
      <c r="H13481" s="12"/>
      <c r="J13481" s="29"/>
      <c r="K13481" s="45"/>
      <c r="L13481" s="45"/>
      <c r="M13481" s="45"/>
    </row>
    <row r="13482" spans="8:13" s="28" customFormat="1" x14ac:dyDescent="0.2">
      <c r="H13482" s="12"/>
      <c r="J13482" s="29"/>
      <c r="K13482" s="45"/>
      <c r="L13482" s="45"/>
      <c r="M13482" s="45"/>
    </row>
    <row r="13483" spans="8:13" s="28" customFormat="1" x14ac:dyDescent="0.2">
      <c r="H13483" s="12"/>
      <c r="J13483" s="29"/>
      <c r="K13483" s="45"/>
      <c r="L13483" s="45"/>
      <c r="M13483" s="45"/>
    </row>
    <row r="13484" spans="8:13" s="28" customFormat="1" x14ac:dyDescent="0.2">
      <c r="H13484" s="12"/>
      <c r="J13484" s="29"/>
      <c r="K13484" s="45"/>
      <c r="L13484" s="45"/>
      <c r="M13484" s="45"/>
    </row>
    <row r="13485" spans="8:13" s="28" customFormat="1" x14ac:dyDescent="0.2">
      <c r="H13485" s="12"/>
      <c r="J13485" s="29"/>
      <c r="K13485" s="45"/>
      <c r="L13485" s="45"/>
      <c r="M13485" s="45"/>
    </row>
    <row r="13486" spans="8:13" s="28" customFormat="1" x14ac:dyDescent="0.2">
      <c r="H13486" s="12"/>
      <c r="J13486" s="29"/>
      <c r="K13486" s="45"/>
      <c r="L13486" s="45"/>
      <c r="M13486" s="45"/>
    </row>
    <row r="13487" spans="8:13" s="28" customFormat="1" x14ac:dyDescent="0.2">
      <c r="H13487" s="12"/>
      <c r="J13487" s="29"/>
      <c r="K13487" s="45"/>
      <c r="L13487" s="45"/>
      <c r="M13487" s="45"/>
    </row>
    <row r="13488" spans="8:13" s="28" customFormat="1" x14ac:dyDescent="0.2">
      <c r="H13488" s="12"/>
      <c r="J13488" s="29"/>
      <c r="K13488" s="45"/>
      <c r="L13488" s="45"/>
      <c r="M13488" s="45"/>
    </row>
    <row r="13489" spans="8:13" s="28" customFormat="1" x14ac:dyDescent="0.2">
      <c r="H13489" s="12"/>
      <c r="J13489" s="29"/>
      <c r="K13489" s="45"/>
      <c r="L13489" s="45"/>
      <c r="M13489" s="45"/>
    </row>
    <row r="13490" spans="8:13" s="28" customFormat="1" x14ac:dyDescent="0.2">
      <c r="H13490" s="12"/>
      <c r="J13490" s="29"/>
      <c r="K13490" s="45"/>
      <c r="L13490" s="45"/>
      <c r="M13490" s="45"/>
    </row>
    <row r="13491" spans="8:13" s="28" customFormat="1" x14ac:dyDescent="0.2">
      <c r="H13491" s="12"/>
      <c r="J13491" s="29"/>
      <c r="K13491" s="45"/>
      <c r="L13491" s="45"/>
      <c r="M13491" s="45"/>
    </row>
    <row r="13492" spans="8:13" s="28" customFormat="1" x14ac:dyDescent="0.2">
      <c r="H13492" s="12"/>
      <c r="J13492" s="29"/>
      <c r="K13492" s="45"/>
      <c r="L13492" s="45"/>
      <c r="M13492" s="45"/>
    </row>
    <row r="13493" spans="8:13" s="28" customFormat="1" x14ac:dyDescent="0.2">
      <c r="H13493" s="12"/>
      <c r="J13493" s="29"/>
      <c r="K13493" s="45"/>
      <c r="L13493" s="45"/>
      <c r="M13493" s="45"/>
    </row>
    <row r="13494" spans="8:13" s="28" customFormat="1" x14ac:dyDescent="0.2">
      <c r="H13494" s="12"/>
      <c r="J13494" s="29"/>
      <c r="K13494" s="45"/>
      <c r="L13494" s="45"/>
      <c r="M13494" s="45"/>
    </row>
    <row r="13495" spans="8:13" s="28" customFormat="1" x14ac:dyDescent="0.2">
      <c r="H13495" s="12"/>
      <c r="J13495" s="29"/>
      <c r="K13495" s="45"/>
      <c r="L13495" s="45"/>
      <c r="M13495" s="45"/>
    </row>
    <row r="13496" spans="8:13" s="28" customFormat="1" x14ac:dyDescent="0.2">
      <c r="H13496" s="12"/>
      <c r="J13496" s="29"/>
      <c r="K13496" s="45"/>
      <c r="L13496" s="45"/>
      <c r="M13496" s="45"/>
    </row>
    <row r="13497" spans="8:13" s="28" customFormat="1" x14ac:dyDescent="0.2">
      <c r="H13497" s="12"/>
      <c r="J13497" s="29"/>
      <c r="K13497" s="45"/>
      <c r="L13497" s="45"/>
      <c r="M13497" s="45"/>
    </row>
    <row r="13498" spans="8:13" s="28" customFormat="1" x14ac:dyDescent="0.2">
      <c r="H13498" s="12"/>
      <c r="J13498" s="29"/>
      <c r="K13498" s="45"/>
      <c r="L13498" s="45"/>
      <c r="M13498" s="45"/>
    </row>
    <row r="13499" spans="8:13" s="28" customFormat="1" x14ac:dyDescent="0.2">
      <c r="H13499" s="12"/>
      <c r="J13499" s="29"/>
      <c r="K13499" s="45"/>
      <c r="L13499" s="45"/>
      <c r="M13499" s="45"/>
    </row>
    <row r="13500" spans="8:13" s="28" customFormat="1" x14ac:dyDescent="0.2">
      <c r="H13500" s="12"/>
      <c r="J13500" s="29"/>
      <c r="K13500" s="45"/>
      <c r="L13500" s="45"/>
      <c r="M13500" s="45"/>
    </row>
    <row r="13501" spans="8:13" s="28" customFormat="1" x14ac:dyDescent="0.2">
      <c r="H13501" s="12"/>
      <c r="J13501" s="29"/>
      <c r="K13501" s="45"/>
      <c r="L13501" s="45"/>
      <c r="M13501" s="45"/>
    </row>
    <row r="13502" spans="8:13" s="28" customFormat="1" x14ac:dyDescent="0.2">
      <c r="H13502" s="12"/>
      <c r="J13502" s="29"/>
      <c r="K13502" s="45"/>
      <c r="L13502" s="45"/>
      <c r="M13502" s="45"/>
    </row>
    <row r="13503" spans="8:13" s="28" customFormat="1" x14ac:dyDescent="0.2">
      <c r="H13503" s="12"/>
      <c r="J13503" s="29"/>
      <c r="K13503" s="45"/>
      <c r="L13503" s="45"/>
      <c r="M13503" s="45"/>
    </row>
    <row r="13504" spans="8:13" s="28" customFormat="1" x14ac:dyDescent="0.2">
      <c r="H13504" s="12"/>
      <c r="J13504" s="29"/>
      <c r="K13504" s="45"/>
      <c r="L13504" s="45"/>
      <c r="M13504" s="45"/>
    </row>
    <row r="13505" spans="8:13" s="28" customFormat="1" x14ac:dyDescent="0.2">
      <c r="H13505" s="12"/>
      <c r="J13505" s="29"/>
      <c r="K13505" s="45"/>
      <c r="L13505" s="45"/>
      <c r="M13505" s="45"/>
    </row>
    <row r="13506" spans="8:13" s="28" customFormat="1" x14ac:dyDescent="0.2">
      <c r="H13506" s="12"/>
      <c r="J13506" s="29"/>
      <c r="K13506" s="45"/>
      <c r="L13506" s="45"/>
      <c r="M13506" s="45"/>
    </row>
    <row r="13507" spans="8:13" s="28" customFormat="1" x14ac:dyDescent="0.2">
      <c r="H13507" s="12"/>
      <c r="J13507" s="29"/>
      <c r="K13507" s="45"/>
      <c r="L13507" s="45"/>
      <c r="M13507" s="45"/>
    </row>
    <row r="13508" spans="8:13" s="28" customFormat="1" x14ac:dyDescent="0.2">
      <c r="H13508" s="12"/>
      <c r="J13508" s="29"/>
      <c r="K13508" s="45"/>
      <c r="L13508" s="45"/>
      <c r="M13508" s="45"/>
    </row>
    <row r="13509" spans="8:13" s="28" customFormat="1" x14ac:dyDescent="0.2">
      <c r="H13509" s="12"/>
      <c r="J13509" s="29"/>
      <c r="K13509" s="45"/>
      <c r="L13509" s="45"/>
      <c r="M13509" s="45"/>
    </row>
    <row r="13510" spans="8:13" s="28" customFormat="1" x14ac:dyDescent="0.2">
      <c r="H13510" s="12"/>
      <c r="J13510" s="29"/>
      <c r="K13510" s="45"/>
      <c r="L13510" s="45"/>
      <c r="M13510" s="45"/>
    </row>
    <row r="13511" spans="8:13" s="28" customFormat="1" x14ac:dyDescent="0.2">
      <c r="H13511" s="12"/>
      <c r="J13511" s="29"/>
      <c r="K13511" s="45"/>
      <c r="L13511" s="45"/>
      <c r="M13511" s="45"/>
    </row>
    <row r="13512" spans="8:13" s="28" customFormat="1" x14ac:dyDescent="0.2">
      <c r="H13512" s="12"/>
      <c r="J13512" s="29"/>
      <c r="K13512" s="45"/>
      <c r="L13512" s="45"/>
      <c r="M13512" s="45"/>
    </row>
    <row r="13513" spans="8:13" s="28" customFormat="1" x14ac:dyDescent="0.2">
      <c r="H13513" s="12"/>
      <c r="J13513" s="29"/>
      <c r="K13513" s="45"/>
      <c r="L13513" s="45"/>
      <c r="M13513" s="45"/>
    </row>
    <row r="13514" spans="8:13" s="28" customFormat="1" x14ac:dyDescent="0.2">
      <c r="H13514" s="12"/>
      <c r="J13514" s="29"/>
      <c r="K13514" s="45"/>
      <c r="L13514" s="45"/>
      <c r="M13514" s="45"/>
    </row>
    <row r="13515" spans="8:13" s="28" customFormat="1" x14ac:dyDescent="0.2">
      <c r="H13515" s="12"/>
      <c r="J13515" s="29"/>
      <c r="K13515" s="45"/>
      <c r="L13515" s="45"/>
      <c r="M13515" s="45"/>
    </row>
    <row r="13516" spans="8:13" s="28" customFormat="1" x14ac:dyDescent="0.2">
      <c r="H13516" s="12"/>
      <c r="J13516" s="29"/>
      <c r="K13516" s="45"/>
      <c r="L13516" s="45"/>
      <c r="M13516" s="45"/>
    </row>
    <row r="13517" spans="8:13" s="28" customFormat="1" x14ac:dyDescent="0.2">
      <c r="H13517" s="12"/>
      <c r="J13517" s="29"/>
      <c r="K13517" s="45"/>
      <c r="L13517" s="45"/>
      <c r="M13517" s="45"/>
    </row>
    <row r="13518" spans="8:13" s="28" customFormat="1" x14ac:dyDescent="0.2">
      <c r="H13518" s="12"/>
      <c r="J13518" s="29"/>
      <c r="K13518" s="45"/>
      <c r="L13518" s="45"/>
      <c r="M13518" s="45"/>
    </row>
    <row r="13519" spans="8:13" s="28" customFormat="1" x14ac:dyDescent="0.2">
      <c r="H13519" s="12"/>
      <c r="J13519" s="29"/>
      <c r="K13519" s="45"/>
      <c r="L13519" s="45"/>
      <c r="M13519" s="45"/>
    </row>
    <row r="13520" spans="8:13" s="28" customFormat="1" x14ac:dyDescent="0.2">
      <c r="H13520" s="12"/>
      <c r="J13520" s="29"/>
      <c r="K13520" s="45"/>
      <c r="L13520" s="45"/>
      <c r="M13520" s="45"/>
    </row>
    <row r="13521" spans="8:13" s="28" customFormat="1" x14ac:dyDescent="0.2">
      <c r="H13521" s="12"/>
      <c r="J13521" s="29"/>
      <c r="K13521" s="45"/>
      <c r="L13521" s="45"/>
      <c r="M13521" s="45"/>
    </row>
    <row r="13522" spans="8:13" s="28" customFormat="1" x14ac:dyDescent="0.2">
      <c r="H13522" s="12"/>
      <c r="J13522" s="29"/>
      <c r="K13522" s="45"/>
      <c r="L13522" s="45"/>
      <c r="M13522" s="45"/>
    </row>
    <row r="13523" spans="8:13" s="28" customFormat="1" x14ac:dyDescent="0.2">
      <c r="H13523" s="12"/>
      <c r="J13523" s="29"/>
      <c r="K13523" s="45"/>
      <c r="L13523" s="45"/>
      <c r="M13523" s="45"/>
    </row>
    <row r="13524" spans="8:13" s="28" customFormat="1" x14ac:dyDescent="0.2">
      <c r="H13524" s="12"/>
      <c r="J13524" s="29"/>
      <c r="K13524" s="45"/>
      <c r="L13524" s="45"/>
      <c r="M13524" s="45"/>
    </row>
    <row r="13525" spans="8:13" s="28" customFormat="1" x14ac:dyDescent="0.2">
      <c r="H13525" s="12"/>
      <c r="J13525" s="29"/>
      <c r="K13525" s="45"/>
      <c r="L13525" s="45"/>
      <c r="M13525" s="45"/>
    </row>
    <row r="13526" spans="8:13" s="28" customFormat="1" x14ac:dyDescent="0.2">
      <c r="H13526" s="12"/>
      <c r="J13526" s="29"/>
      <c r="K13526" s="45"/>
      <c r="L13526" s="45"/>
      <c r="M13526" s="45"/>
    </row>
    <row r="13527" spans="8:13" s="28" customFormat="1" x14ac:dyDescent="0.2">
      <c r="H13527" s="12"/>
      <c r="J13527" s="29"/>
      <c r="K13527" s="45"/>
      <c r="L13527" s="45"/>
      <c r="M13527" s="45"/>
    </row>
    <row r="13528" spans="8:13" s="28" customFormat="1" x14ac:dyDescent="0.2">
      <c r="H13528" s="12"/>
      <c r="J13528" s="29"/>
      <c r="K13528" s="45"/>
      <c r="L13528" s="45"/>
      <c r="M13528" s="45"/>
    </row>
    <row r="13529" spans="8:13" s="28" customFormat="1" x14ac:dyDescent="0.2">
      <c r="H13529" s="12"/>
      <c r="J13529" s="29"/>
      <c r="K13529" s="45"/>
      <c r="L13529" s="45"/>
      <c r="M13529" s="45"/>
    </row>
    <row r="13530" spans="8:13" s="28" customFormat="1" x14ac:dyDescent="0.2">
      <c r="H13530" s="12"/>
      <c r="J13530" s="29"/>
      <c r="K13530" s="45"/>
      <c r="L13530" s="45"/>
      <c r="M13530" s="45"/>
    </row>
    <row r="13531" spans="8:13" s="28" customFormat="1" x14ac:dyDescent="0.2">
      <c r="H13531" s="12"/>
      <c r="J13531" s="29"/>
      <c r="K13531" s="45"/>
      <c r="L13531" s="45"/>
      <c r="M13531" s="45"/>
    </row>
    <row r="13532" spans="8:13" s="28" customFormat="1" x14ac:dyDescent="0.2">
      <c r="H13532" s="12"/>
      <c r="J13532" s="29"/>
      <c r="K13532" s="45"/>
      <c r="L13532" s="45"/>
      <c r="M13532" s="45"/>
    </row>
    <row r="13533" spans="8:13" s="28" customFormat="1" x14ac:dyDescent="0.2">
      <c r="H13533" s="12"/>
      <c r="J13533" s="29"/>
      <c r="K13533" s="45"/>
      <c r="L13533" s="45"/>
      <c r="M13533" s="45"/>
    </row>
    <row r="13534" spans="8:13" s="28" customFormat="1" x14ac:dyDescent="0.2">
      <c r="H13534" s="12"/>
      <c r="J13534" s="29"/>
      <c r="K13534" s="45"/>
      <c r="L13534" s="45"/>
      <c r="M13534" s="45"/>
    </row>
    <row r="13535" spans="8:13" s="28" customFormat="1" x14ac:dyDescent="0.2">
      <c r="H13535" s="12"/>
      <c r="J13535" s="29"/>
      <c r="K13535" s="45"/>
      <c r="L13535" s="45"/>
      <c r="M13535" s="45"/>
    </row>
    <row r="13536" spans="8:13" s="28" customFormat="1" x14ac:dyDescent="0.2">
      <c r="H13536" s="12"/>
      <c r="J13536" s="29"/>
      <c r="K13536" s="45"/>
      <c r="L13536" s="45"/>
      <c r="M13536" s="45"/>
    </row>
    <row r="13537" spans="8:13" s="28" customFormat="1" x14ac:dyDescent="0.2">
      <c r="H13537" s="12"/>
      <c r="J13537" s="29"/>
      <c r="K13537" s="45"/>
      <c r="L13537" s="45"/>
      <c r="M13537" s="45"/>
    </row>
    <row r="13538" spans="8:13" s="28" customFormat="1" x14ac:dyDescent="0.2">
      <c r="H13538" s="12"/>
      <c r="J13538" s="29"/>
      <c r="K13538" s="45"/>
      <c r="L13538" s="45"/>
      <c r="M13538" s="45"/>
    </row>
    <row r="13539" spans="8:13" s="28" customFormat="1" x14ac:dyDescent="0.2">
      <c r="H13539" s="12"/>
      <c r="J13539" s="29"/>
      <c r="K13539" s="45"/>
      <c r="L13539" s="45"/>
      <c r="M13539" s="45"/>
    </row>
    <row r="13540" spans="8:13" s="28" customFormat="1" x14ac:dyDescent="0.2">
      <c r="H13540" s="12"/>
      <c r="J13540" s="29"/>
      <c r="K13540" s="45"/>
      <c r="L13540" s="45"/>
      <c r="M13540" s="45"/>
    </row>
    <row r="13541" spans="8:13" s="28" customFormat="1" x14ac:dyDescent="0.2">
      <c r="H13541" s="12"/>
      <c r="J13541" s="29"/>
      <c r="K13541" s="45"/>
      <c r="L13541" s="45"/>
      <c r="M13541" s="45"/>
    </row>
    <row r="13542" spans="8:13" s="28" customFormat="1" x14ac:dyDescent="0.2">
      <c r="H13542" s="12"/>
      <c r="J13542" s="29"/>
      <c r="K13542" s="45"/>
      <c r="L13542" s="45"/>
      <c r="M13542" s="45"/>
    </row>
    <row r="13543" spans="8:13" s="28" customFormat="1" x14ac:dyDescent="0.2">
      <c r="H13543" s="12"/>
      <c r="J13543" s="29"/>
      <c r="K13543" s="45"/>
      <c r="L13543" s="45"/>
      <c r="M13543" s="45"/>
    </row>
    <row r="13544" spans="8:13" s="28" customFormat="1" x14ac:dyDescent="0.2">
      <c r="H13544" s="12"/>
      <c r="J13544" s="29"/>
      <c r="K13544" s="45"/>
      <c r="L13544" s="45"/>
      <c r="M13544" s="45"/>
    </row>
    <row r="13545" spans="8:13" s="28" customFormat="1" x14ac:dyDescent="0.2">
      <c r="H13545" s="12"/>
      <c r="J13545" s="29"/>
      <c r="K13545" s="45"/>
      <c r="L13545" s="45"/>
      <c r="M13545" s="45"/>
    </row>
    <row r="13546" spans="8:13" s="28" customFormat="1" x14ac:dyDescent="0.2">
      <c r="H13546" s="12"/>
      <c r="J13546" s="29"/>
      <c r="K13546" s="45"/>
      <c r="L13546" s="45"/>
      <c r="M13546" s="45"/>
    </row>
    <row r="13547" spans="8:13" s="28" customFormat="1" x14ac:dyDescent="0.2">
      <c r="H13547" s="12"/>
      <c r="J13547" s="29"/>
      <c r="K13547" s="45"/>
      <c r="L13547" s="45"/>
      <c r="M13547" s="45"/>
    </row>
    <row r="13548" spans="8:13" s="28" customFormat="1" x14ac:dyDescent="0.2">
      <c r="H13548" s="12"/>
      <c r="J13548" s="29"/>
      <c r="K13548" s="45"/>
      <c r="L13548" s="45"/>
      <c r="M13548" s="45"/>
    </row>
    <row r="13549" spans="8:13" s="28" customFormat="1" x14ac:dyDescent="0.2">
      <c r="H13549" s="12"/>
      <c r="J13549" s="29"/>
      <c r="K13549" s="45"/>
      <c r="L13549" s="45"/>
      <c r="M13549" s="45"/>
    </row>
    <row r="13550" spans="8:13" s="28" customFormat="1" x14ac:dyDescent="0.2">
      <c r="H13550" s="12"/>
      <c r="J13550" s="29"/>
      <c r="K13550" s="45"/>
      <c r="L13550" s="45"/>
      <c r="M13550" s="45"/>
    </row>
    <row r="13551" spans="8:13" s="28" customFormat="1" x14ac:dyDescent="0.2">
      <c r="H13551" s="12"/>
      <c r="J13551" s="29"/>
      <c r="K13551" s="45"/>
      <c r="L13551" s="45"/>
      <c r="M13551" s="45"/>
    </row>
    <row r="13552" spans="8:13" s="28" customFormat="1" x14ac:dyDescent="0.2">
      <c r="H13552" s="12"/>
      <c r="J13552" s="29"/>
      <c r="K13552" s="45"/>
      <c r="L13552" s="45"/>
      <c r="M13552" s="45"/>
    </row>
    <row r="13553" spans="8:13" s="28" customFormat="1" x14ac:dyDescent="0.2">
      <c r="H13553" s="12"/>
      <c r="J13553" s="29"/>
      <c r="K13553" s="45"/>
      <c r="L13553" s="45"/>
      <c r="M13553" s="45"/>
    </row>
    <row r="13554" spans="8:13" s="28" customFormat="1" x14ac:dyDescent="0.2">
      <c r="H13554" s="12"/>
      <c r="J13554" s="29"/>
      <c r="K13554" s="45"/>
      <c r="L13554" s="45"/>
      <c r="M13554" s="45"/>
    </row>
    <row r="13555" spans="8:13" s="28" customFormat="1" x14ac:dyDescent="0.2">
      <c r="H13555" s="12"/>
      <c r="J13555" s="29"/>
      <c r="K13555" s="45"/>
      <c r="L13555" s="45"/>
      <c r="M13555" s="45"/>
    </row>
    <row r="13556" spans="8:13" s="28" customFormat="1" x14ac:dyDescent="0.2">
      <c r="H13556" s="12"/>
      <c r="J13556" s="29"/>
      <c r="K13556" s="45"/>
      <c r="L13556" s="45"/>
      <c r="M13556" s="45"/>
    </row>
    <row r="13557" spans="8:13" s="28" customFormat="1" x14ac:dyDescent="0.2">
      <c r="H13557" s="12"/>
      <c r="J13557" s="29"/>
      <c r="K13557" s="45"/>
      <c r="L13557" s="45"/>
      <c r="M13557" s="45"/>
    </row>
    <row r="13558" spans="8:13" s="28" customFormat="1" x14ac:dyDescent="0.2">
      <c r="H13558" s="12"/>
      <c r="J13558" s="29"/>
      <c r="K13558" s="45"/>
      <c r="L13558" s="45"/>
      <c r="M13558" s="45"/>
    </row>
    <row r="13559" spans="8:13" s="28" customFormat="1" x14ac:dyDescent="0.2">
      <c r="H13559" s="12"/>
      <c r="J13559" s="29"/>
      <c r="K13559" s="45"/>
      <c r="L13559" s="45"/>
      <c r="M13559" s="45"/>
    </row>
    <row r="13560" spans="8:13" s="28" customFormat="1" x14ac:dyDescent="0.2">
      <c r="H13560" s="12"/>
      <c r="J13560" s="29"/>
      <c r="K13560" s="45"/>
      <c r="L13560" s="45"/>
      <c r="M13560" s="45"/>
    </row>
    <row r="13561" spans="8:13" s="28" customFormat="1" x14ac:dyDescent="0.2">
      <c r="H13561" s="12"/>
      <c r="J13561" s="29"/>
      <c r="K13561" s="45"/>
      <c r="L13561" s="45"/>
      <c r="M13561" s="45"/>
    </row>
    <row r="13562" spans="8:13" s="28" customFormat="1" x14ac:dyDescent="0.2">
      <c r="H13562" s="12"/>
      <c r="J13562" s="29"/>
      <c r="K13562" s="45"/>
      <c r="L13562" s="45"/>
      <c r="M13562" s="45"/>
    </row>
    <row r="13563" spans="8:13" s="28" customFormat="1" x14ac:dyDescent="0.2">
      <c r="H13563" s="12"/>
      <c r="J13563" s="29"/>
      <c r="K13563" s="45"/>
      <c r="L13563" s="45"/>
      <c r="M13563" s="45"/>
    </row>
    <row r="13564" spans="8:13" s="28" customFormat="1" x14ac:dyDescent="0.2">
      <c r="H13564" s="12"/>
      <c r="J13564" s="29"/>
      <c r="K13564" s="45"/>
      <c r="L13564" s="45"/>
      <c r="M13564" s="45"/>
    </row>
    <row r="13565" spans="8:13" s="28" customFormat="1" x14ac:dyDescent="0.2">
      <c r="H13565" s="12"/>
      <c r="J13565" s="29"/>
      <c r="K13565" s="45"/>
      <c r="L13565" s="45"/>
      <c r="M13565" s="45"/>
    </row>
    <row r="13566" spans="8:13" s="28" customFormat="1" x14ac:dyDescent="0.2">
      <c r="H13566" s="12"/>
      <c r="J13566" s="29"/>
      <c r="K13566" s="45"/>
      <c r="L13566" s="45"/>
      <c r="M13566" s="45"/>
    </row>
    <row r="13567" spans="8:13" s="28" customFormat="1" x14ac:dyDescent="0.2">
      <c r="H13567" s="12"/>
      <c r="J13567" s="29"/>
      <c r="K13567" s="45"/>
      <c r="L13567" s="45"/>
      <c r="M13567" s="45"/>
    </row>
    <row r="13568" spans="8:13" s="28" customFormat="1" x14ac:dyDescent="0.2">
      <c r="H13568" s="12"/>
      <c r="J13568" s="29"/>
      <c r="K13568" s="45"/>
      <c r="L13568" s="45"/>
      <c r="M13568" s="45"/>
    </row>
    <row r="13569" spans="8:13" s="28" customFormat="1" x14ac:dyDescent="0.2">
      <c r="H13569" s="12"/>
      <c r="J13569" s="29"/>
      <c r="K13569" s="45"/>
      <c r="L13569" s="45"/>
      <c r="M13569" s="45"/>
    </row>
    <row r="13570" spans="8:13" s="28" customFormat="1" x14ac:dyDescent="0.2">
      <c r="H13570" s="12"/>
      <c r="J13570" s="29"/>
      <c r="K13570" s="45"/>
      <c r="L13570" s="45"/>
      <c r="M13570" s="45"/>
    </row>
    <row r="13571" spans="8:13" s="28" customFormat="1" x14ac:dyDescent="0.2">
      <c r="H13571" s="12"/>
      <c r="J13571" s="29"/>
      <c r="K13571" s="45"/>
      <c r="L13571" s="45"/>
      <c r="M13571" s="45"/>
    </row>
    <row r="13572" spans="8:13" s="28" customFormat="1" x14ac:dyDescent="0.2">
      <c r="H13572" s="12"/>
      <c r="J13572" s="29"/>
      <c r="K13572" s="45"/>
      <c r="L13572" s="45"/>
      <c r="M13572" s="45"/>
    </row>
    <row r="13573" spans="8:13" s="28" customFormat="1" x14ac:dyDescent="0.2">
      <c r="H13573" s="12"/>
      <c r="J13573" s="29"/>
      <c r="K13573" s="45"/>
      <c r="L13573" s="45"/>
      <c r="M13573" s="45"/>
    </row>
    <row r="13574" spans="8:13" s="28" customFormat="1" x14ac:dyDescent="0.2">
      <c r="H13574" s="12"/>
      <c r="J13574" s="29"/>
      <c r="K13574" s="45"/>
      <c r="L13574" s="45"/>
      <c r="M13574" s="45"/>
    </row>
    <row r="13575" spans="8:13" s="28" customFormat="1" x14ac:dyDescent="0.2">
      <c r="H13575" s="12"/>
      <c r="J13575" s="29"/>
      <c r="K13575" s="45"/>
      <c r="L13575" s="45"/>
      <c r="M13575" s="45"/>
    </row>
    <row r="13576" spans="8:13" s="28" customFormat="1" x14ac:dyDescent="0.2">
      <c r="H13576" s="12"/>
      <c r="J13576" s="29"/>
      <c r="K13576" s="45"/>
      <c r="L13576" s="45"/>
      <c r="M13576" s="45"/>
    </row>
    <row r="13577" spans="8:13" s="28" customFormat="1" x14ac:dyDescent="0.2">
      <c r="H13577" s="12"/>
      <c r="J13577" s="29"/>
      <c r="K13577" s="45"/>
      <c r="L13577" s="45"/>
      <c r="M13577" s="45"/>
    </row>
    <row r="13578" spans="8:13" s="28" customFormat="1" x14ac:dyDescent="0.2">
      <c r="H13578" s="12"/>
      <c r="J13578" s="29"/>
      <c r="K13578" s="45"/>
      <c r="L13578" s="45"/>
      <c r="M13578" s="45"/>
    </row>
    <row r="13579" spans="8:13" s="28" customFormat="1" x14ac:dyDescent="0.2">
      <c r="H13579" s="12"/>
      <c r="J13579" s="29"/>
      <c r="K13579" s="45"/>
      <c r="L13579" s="45"/>
      <c r="M13579" s="45"/>
    </row>
    <row r="13580" spans="8:13" s="28" customFormat="1" x14ac:dyDescent="0.2">
      <c r="H13580" s="12"/>
      <c r="J13580" s="29"/>
      <c r="K13580" s="45"/>
      <c r="L13580" s="45"/>
      <c r="M13580" s="45"/>
    </row>
    <row r="13581" spans="8:13" s="28" customFormat="1" x14ac:dyDescent="0.2">
      <c r="H13581" s="12"/>
      <c r="J13581" s="29"/>
      <c r="K13581" s="45"/>
      <c r="L13581" s="45"/>
      <c r="M13581" s="45"/>
    </row>
    <row r="13582" spans="8:13" s="28" customFormat="1" x14ac:dyDescent="0.2">
      <c r="H13582" s="12"/>
      <c r="J13582" s="29"/>
      <c r="K13582" s="45"/>
      <c r="L13582" s="45"/>
      <c r="M13582" s="45"/>
    </row>
    <row r="13583" spans="8:13" s="28" customFormat="1" x14ac:dyDescent="0.2">
      <c r="H13583" s="12"/>
      <c r="J13583" s="29"/>
      <c r="K13583" s="45"/>
      <c r="L13583" s="45"/>
      <c r="M13583" s="45"/>
    </row>
    <row r="13584" spans="8:13" s="28" customFormat="1" x14ac:dyDescent="0.2">
      <c r="H13584" s="12"/>
      <c r="J13584" s="29"/>
      <c r="K13584" s="45"/>
      <c r="L13584" s="45"/>
      <c r="M13584" s="45"/>
    </row>
    <row r="13585" spans="8:13" s="28" customFormat="1" x14ac:dyDescent="0.2">
      <c r="H13585" s="12"/>
      <c r="J13585" s="29"/>
      <c r="K13585" s="45"/>
      <c r="L13585" s="45"/>
      <c r="M13585" s="45"/>
    </row>
    <row r="13586" spans="8:13" s="28" customFormat="1" x14ac:dyDescent="0.2">
      <c r="H13586" s="12"/>
      <c r="J13586" s="29"/>
      <c r="K13586" s="45"/>
      <c r="L13586" s="45"/>
      <c r="M13586" s="45"/>
    </row>
    <row r="13587" spans="8:13" s="28" customFormat="1" x14ac:dyDescent="0.2">
      <c r="H13587" s="12"/>
      <c r="J13587" s="29"/>
      <c r="K13587" s="45"/>
      <c r="L13587" s="45"/>
      <c r="M13587" s="45"/>
    </row>
    <row r="13588" spans="8:13" s="28" customFormat="1" x14ac:dyDescent="0.2">
      <c r="H13588" s="12"/>
      <c r="J13588" s="29"/>
      <c r="K13588" s="45"/>
      <c r="L13588" s="45"/>
      <c r="M13588" s="45"/>
    </row>
    <row r="13589" spans="8:13" s="28" customFormat="1" x14ac:dyDescent="0.2">
      <c r="H13589" s="12"/>
      <c r="J13589" s="29"/>
      <c r="K13589" s="45"/>
      <c r="L13589" s="45"/>
      <c r="M13589" s="45"/>
    </row>
    <row r="13590" spans="8:13" s="28" customFormat="1" x14ac:dyDescent="0.2">
      <c r="H13590" s="12"/>
      <c r="J13590" s="29"/>
      <c r="K13590" s="45"/>
      <c r="L13590" s="45"/>
      <c r="M13590" s="45"/>
    </row>
    <row r="13591" spans="8:13" s="28" customFormat="1" x14ac:dyDescent="0.2">
      <c r="H13591" s="12"/>
      <c r="J13591" s="29"/>
      <c r="K13591" s="45"/>
      <c r="L13591" s="45"/>
      <c r="M13591" s="45"/>
    </row>
    <row r="13592" spans="8:13" s="28" customFormat="1" x14ac:dyDescent="0.2">
      <c r="H13592" s="12"/>
      <c r="J13592" s="29"/>
      <c r="K13592" s="45"/>
      <c r="L13592" s="45"/>
      <c r="M13592" s="45"/>
    </row>
    <row r="13593" spans="8:13" s="28" customFormat="1" x14ac:dyDescent="0.2">
      <c r="H13593" s="12"/>
      <c r="J13593" s="29"/>
      <c r="K13593" s="45"/>
      <c r="L13593" s="45"/>
      <c r="M13593" s="45"/>
    </row>
    <row r="13594" spans="8:13" s="28" customFormat="1" x14ac:dyDescent="0.2">
      <c r="H13594" s="12"/>
      <c r="J13594" s="29"/>
      <c r="K13594" s="45"/>
      <c r="L13594" s="45"/>
      <c r="M13594" s="45"/>
    </row>
    <row r="13595" spans="8:13" s="28" customFormat="1" x14ac:dyDescent="0.2">
      <c r="H13595" s="12"/>
      <c r="J13595" s="29"/>
      <c r="K13595" s="45"/>
      <c r="L13595" s="45"/>
      <c r="M13595" s="45"/>
    </row>
    <row r="13596" spans="8:13" s="28" customFormat="1" x14ac:dyDescent="0.2">
      <c r="H13596" s="12"/>
      <c r="J13596" s="29"/>
      <c r="K13596" s="45"/>
      <c r="L13596" s="45"/>
      <c r="M13596" s="45"/>
    </row>
    <row r="13597" spans="8:13" s="28" customFormat="1" x14ac:dyDescent="0.2">
      <c r="H13597" s="12"/>
      <c r="J13597" s="29"/>
      <c r="K13597" s="45"/>
      <c r="L13597" s="45"/>
      <c r="M13597" s="45"/>
    </row>
    <row r="13598" spans="8:13" s="28" customFormat="1" x14ac:dyDescent="0.2">
      <c r="H13598" s="12"/>
      <c r="J13598" s="29"/>
      <c r="K13598" s="45"/>
      <c r="L13598" s="45"/>
      <c r="M13598" s="45"/>
    </row>
    <row r="13599" spans="8:13" s="28" customFormat="1" x14ac:dyDescent="0.2">
      <c r="H13599" s="12"/>
      <c r="J13599" s="29"/>
      <c r="K13599" s="45"/>
      <c r="L13599" s="45"/>
      <c r="M13599" s="45"/>
    </row>
    <row r="13600" spans="8:13" s="28" customFormat="1" x14ac:dyDescent="0.2">
      <c r="H13600" s="12"/>
      <c r="J13600" s="29"/>
      <c r="K13600" s="45"/>
      <c r="L13600" s="45"/>
      <c r="M13600" s="45"/>
    </row>
    <row r="13601" spans="8:13" s="28" customFormat="1" x14ac:dyDescent="0.2">
      <c r="H13601" s="12"/>
      <c r="J13601" s="29"/>
      <c r="K13601" s="45"/>
      <c r="L13601" s="45"/>
      <c r="M13601" s="45"/>
    </row>
    <row r="13602" spans="8:13" s="28" customFormat="1" x14ac:dyDescent="0.2">
      <c r="H13602" s="12"/>
      <c r="J13602" s="29"/>
      <c r="K13602" s="45"/>
      <c r="L13602" s="45"/>
      <c r="M13602" s="45"/>
    </row>
    <row r="13603" spans="8:13" s="28" customFormat="1" x14ac:dyDescent="0.2">
      <c r="H13603" s="12"/>
      <c r="J13603" s="29"/>
      <c r="K13603" s="45"/>
      <c r="L13603" s="45"/>
      <c r="M13603" s="45"/>
    </row>
    <row r="13604" spans="8:13" s="28" customFormat="1" x14ac:dyDescent="0.2">
      <c r="H13604" s="12"/>
      <c r="J13604" s="29"/>
      <c r="K13604" s="45"/>
      <c r="L13604" s="45"/>
      <c r="M13604" s="45"/>
    </row>
    <row r="13605" spans="8:13" s="28" customFormat="1" x14ac:dyDescent="0.2">
      <c r="H13605" s="12"/>
      <c r="J13605" s="29"/>
      <c r="K13605" s="45"/>
      <c r="L13605" s="45"/>
      <c r="M13605" s="45"/>
    </row>
    <row r="13606" spans="8:13" s="28" customFormat="1" x14ac:dyDescent="0.2">
      <c r="H13606" s="12"/>
      <c r="J13606" s="29"/>
      <c r="K13606" s="45"/>
      <c r="L13606" s="45"/>
      <c r="M13606" s="45"/>
    </row>
    <row r="13607" spans="8:13" s="28" customFormat="1" x14ac:dyDescent="0.2">
      <c r="H13607" s="12"/>
      <c r="J13607" s="29"/>
      <c r="K13607" s="45"/>
      <c r="L13607" s="45"/>
      <c r="M13607" s="45"/>
    </row>
    <row r="13608" spans="8:13" s="28" customFormat="1" x14ac:dyDescent="0.2">
      <c r="H13608" s="12"/>
      <c r="J13608" s="29"/>
      <c r="K13608" s="45"/>
      <c r="L13608" s="45"/>
      <c r="M13608" s="45"/>
    </row>
    <row r="13609" spans="8:13" s="28" customFormat="1" x14ac:dyDescent="0.2">
      <c r="H13609" s="12"/>
      <c r="J13609" s="29"/>
      <c r="K13609" s="45"/>
      <c r="L13609" s="45"/>
      <c r="M13609" s="45"/>
    </row>
    <row r="13610" spans="8:13" s="28" customFormat="1" x14ac:dyDescent="0.2">
      <c r="H13610" s="12"/>
      <c r="J13610" s="29"/>
      <c r="K13610" s="45"/>
      <c r="L13610" s="45"/>
      <c r="M13610" s="45"/>
    </row>
    <row r="13611" spans="8:13" s="28" customFormat="1" x14ac:dyDescent="0.2">
      <c r="H13611" s="12"/>
      <c r="J13611" s="29"/>
      <c r="K13611" s="45"/>
      <c r="L13611" s="45"/>
      <c r="M13611" s="45"/>
    </row>
    <row r="13612" spans="8:13" s="28" customFormat="1" x14ac:dyDescent="0.2">
      <c r="H13612" s="12"/>
      <c r="J13612" s="29"/>
      <c r="K13612" s="45"/>
      <c r="L13612" s="45"/>
      <c r="M13612" s="45"/>
    </row>
    <row r="13613" spans="8:13" s="28" customFormat="1" x14ac:dyDescent="0.2">
      <c r="H13613" s="12"/>
      <c r="J13613" s="29"/>
      <c r="K13613" s="45"/>
      <c r="L13613" s="45"/>
      <c r="M13613" s="45"/>
    </row>
    <row r="13614" spans="8:13" s="28" customFormat="1" x14ac:dyDescent="0.2">
      <c r="H13614" s="12"/>
      <c r="J13614" s="29"/>
      <c r="K13614" s="45"/>
      <c r="L13614" s="45"/>
      <c r="M13614" s="45"/>
    </row>
    <row r="13615" spans="8:13" s="28" customFormat="1" x14ac:dyDescent="0.2">
      <c r="H13615" s="12"/>
      <c r="J13615" s="29"/>
      <c r="K13615" s="45"/>
      <c r="L13615" s="45"/>
      <c r="M13615" s="45"/>
    </row>
    <row r="13616" spans="8:13" s="28" customFormat="1" x14ac:dyDescent="0.2">
      <c r="H13616" s="12"/>
      <c r="J13616" s="29"/>
      <c r="K13616" s="45"/>
      <c r="L13616" s="45"/>
      <c r="M13616" s="45"/>
    </row>
    <row r="13617" spans="8:13" s="28" customFormat="1" x14ac:dyDescent="0.2">
      <c r="H13617" s="12"/>
      <c r="J13617" s="29"/>
      <c r="K13617" s="45"/>
      <c r="L13617" s="45"/>
      <c r="M13617" s="45"/>
    </row>
    <row r="13618" spans="8:13" s="28" customFormat="1" x14ac:dyDescent="0.2">
      <c r="H13618" s="12"/>
      <c r="J13618" s="29"/>
      <c r="K13618" s="45"/>
      <c r="L13618" s="45"/>
      <c r="M13618" s="45"/>
    </row>
    <row r="13619" spans="8:13" s="28" customFormat="1" x14ac:dyDescent="0.2">
      <c r="H13619" s="12"/>
      <c r="J13619" s="29"/>
      <c r="K13619" s="45"/>
      <c r="L13619" s="45"/>
      <c r="M13619" s="45"/>
    </row>
    <row r="13620" spans="8:13" s="28" customFormat="1" x14ac:dyDescent="0.2">
      <c r="H13620" s="12"/>
      <c r="J13620" s="29"/>
      <c r="K13620" s="45"/>
      <c r="L13620" s="45"/>
      <c r="M13620" s="45"/>
    </row>
    <row r="13621" spans="8:13" s="28" customFormat="1" x14ac:dyDescent="0.2">
      <c r="H13621" s="12"/>
      <c r="J13621" s="29"/>
      <c r="K13621" s="45"/>
      <c r="L13621" s="45"/>
      <c r="M13621" s="45"/>
    </row>
    <row r="13622" spans="8:13" s="28" customFormat="1" x14ac:dyDescent="0.2">
      <c r="H13622" s="12"/>
      <c r="J13622" s="29"/>
      <c r="K13622" s="45"/>
      <c r="L13622" s="45"/>
      <c r="M13622" s="45"/>
    </row>
    <row r="13623" spans="8:13" s="28" customFormat="1" x14ac:dyDescent="0.2">
      <c r="H13623" s="12"/>
      <c r="J13623" s="29"/>
      <c r="K13623" s="45"/>
      <c r="L13623" s="45"/>
      <c r="M13623" s="45"/>
    </row>
    <row r="13624" spans="8:13" s="28" customFormat="1" x14ac:dyDescent="0.2">
      <c r="H13624" s="12"/>
      <c r="J13624" s="29"/>
      <c r="K13624" s="45"/>
      <c r="L13624" s="45"/>
      <c r="M13624" s="45"/>
    </row>
    <row r="13625" spans="8:13" s="28" customFormat="1" x14ac:dyDescent="0.2">
      <c r="H13625" s="12"/>
      <c r="J13625" s="29"/>
      <c r="K13625" s="45"/>
      <c r="L13625" s="45"/>
      <c r="M13625" s="45"/>
    </row>
    <row r="13626" spans="8:13" s="28" customFormat="1" x14ac:dyDescent="0.2">
      <c r="H13626" s="12"/>
      <c r="J13626" s="29"/>
      <c r="K13626" s="45"/>
      <c r="L13626" s="45"/>
      <c r="M13626" s="45"/>
    </row>
    <row r="13627" spans="8:13" s="28" customFormat="1" x14ac:dyDescent="0.2">
      <c r="H13627" s="12"/>
      <c r="J13627" s="29"/>
      <c r="K13627" s="45"/>
      <c r="L13627" s="45"/>
      <c r="M13627" s="45"/>
    </row>
    <row r="13628" spans="8:13" s="28" customFormat="1" x14ac:dyDescent="0.2">
      <c r="H13628" s="12"/>
      <c r="J13628" s="29"/>
      <c r="K13628" s="45"/>
      <c r="L13628" s="45"/>
      <c r="M13628" s="45"/>
    </row>
    <row r="13629" spans="8:13" s="28" customFormat="1" x14ac:dyDescent="0.2">
      <c r="H13629" s="12"/>
      <c r="J13629" s="29"/>
      <c r="K13629" s="45"/>
      <c r="L13629" s="45"/>
      <c r="M13629" s="45"/>
    </row>
    <row r="13630" spans="8:13" s="28" customFormat="1" x14ac:dyDescent="0.2">
      <c r="H13630" s="12"/>
      <c r="J13630" s="29"/>
      <c r="K13630" s="45"/>
      <c r="L13630" s="45"/>
      <c r="M13630" s="45"/>
    </row>
    <row r="13631" spans="8:13" s="28" customFormat="1" x14ac:dyDescent="0.2">
      <c r="H13631" s="12"/>
      <c r="J13631" s="29"/>
      <c r="K13631" s="45"/>
      <c r="L13631" s="45"/>
      <c r="M13631" s="45"/>
    </row>
    <row r="13632" spans="8:13" s="28" customFormat="1" x14ac:dyDescent="0.2">
      <c r="H13632" s="12"/>
      <c r="J13632" s="29"/>
      <c r="K13632" s="45"/>
      <c r="L13632" s="45"/>
      <c r="M13632" s="45"/>
    </row>
    <row r="13633" spans="8:13" s="28" customFormat="1" x14ac:dyDescent="0.2">
      <c r="H13633" s="12"/>
      <c r="J13633" s="29"/>
      <c r="K13633" s="45"/>
      <c r="L13633" s="45"/>
      <c r="M13633" s="45"/>
    </row>
    <row r="13634" spans="8:13" s="28" customFormat="1" x14ac:dyDescent="0.2">
      <c r="H13634" s="12"/>
      <c r="J13634" s="29"/>
      <c r="K13634" s="45"/>
      <c r="L13634" s="45"/>
      <c r="M13634" s="45"/>
    </row>
    <row r="13635" spans="8:13" s="28" customFormat="1" x14ac:dyDescent="0.2">
      <c r="H13635" s="12"/>
      <c r="J13635" s="29"/>
      <c r="K13635" s="45"/>
      <c r="L13635" s="45"/>
      <c r="M13635" s="45"/>
    </row>
    <row r="13636" spans="8:13" s="28" customFormat="1" x14ac:dyDescent="0.2">
      <c r="H13636" s="12"/>
      <c r="J13636" s="29"/>
      <c r="K13636" s="45"/>
      <c r="L13636" s="45"/>
      <c r="M13636" s="45"/>
    </row>
    <row r="13637" spans="8:13" s="28" customFormat="1" x14ac:dyDescent="0.2">
      <c r="H13637" s="12"/>
      <c r="J13637" s="29"/>
      <c r="K13637" s="45"/>
      <c r="L13637" s="45"/>
      <c r="M13637" s="45"/>
    </row>
    <row r="13638" spans="8:13" s="28" customFormat="1" x14ac:dyDescent="0.2">
      <c r="H13638" s="12"/>
      <c r="J13638" s="29"/>
      <c r="K13638" s="45"/>
      <c r="L13638" s="45"/>
      <c r="M13638" s="45"/>
    </row>
    <row r="13639" spans="8:13" s="28" customFormat="1" x14ac:dyDescent="0.2">
      <c r="H13639" s="12"/>
      <c r="J13639" s="29"/>
      <c r="K13639" s="45"/>
      <c r="L13639" s="45"/>
      <c r="M13639" s="45"/>
    </row>
    <row r="13640" spans="8:13" s="28" customFormat="1" x14ac:dyDescent="0.2">
      <c r="H13640" s="12"/>
      <c r="J13640" s="29"/>
      <c r="K13640" s="45"/>
      <c r="L13640" s="45"/>
      <c r="M13640" s="45"/>
    </row>
    <row r="13641" spans="8:13" s="28" customFormat="1" x14ac:dyDescent="0.2">
      <c r="H13641" s="12"/>
      <c r="J13641" s="29"/>
      <c r="K13641" s="45"/>
      <c r="L13641" s="45"/>
      <c r="M13641" s="45"/>
    </row>
    <row r="13642" spans="8:13" s="28" customFormat="1" x14ac:dyDescent="0.2">
      <c r="H13642" s="12"/>
      <c r="J13642" s="29"/>
      <c r="K13642" s="45"/>
      <c r="L13642" s="45"/>
      <c r="M13642" s="45"/>
    </row>
    <row r="13643" spans="8:13" s="28" customFormat="1" x14ac:dyDescent="0.2">
      <c r="H13643" s="12"/>
      <c r="J13643" s="29"/>
      <c r="K13643" s="45"/>
      <c r="L13643" s="45"/>
      <c r="M13643" s="45"/>
    </row>
    <row r="13644" spans="8:13" s="28" customFormat="1" x14ac:dyDescent="0.2">
      <c r="H13644" s="12"/>
      <c r="J13644" s="29"/>
      <c r="K13644" s="45"/>
      <c r="L13644" s="45"/>
      <c r="M13644" s="45"/>
    </row>
    <row r="13645" spans="8:13" s="28" customFormat="1" x14ac:dyDescent="0.2">
      <c r="H13645" s="12"/>
      <c r="J13645" s="29"/>
      <c r="K13645" s="45"/>
      <c r="L13645" s="45"/>
      <c r="M13645" s="45"/>
    </row>
    <row r="13646" spans="8:13" s="28" customFormat="1" x14ac:dyDescent="0.2">
      <c r="H13646" s="12"/>
      <c r="J13646" s="29"/>
      <c r="K13646" s="45"/>
      <c r="L13646" s="45"/>
      <c r="M13646" s="45"/>
    </row>
    <row r="13647" spans="8:13" s="28" customFormat="1" x14ac:dyDescent="0.2">
      <c r="H13647" s="12"/>
      <c r="J13647" s="29"/>
      <c r="K13647" s="45"/>
      <c r="L13647" s="45"/>
      <c r="M13647" s="45"/>
    </row>
    <row r="13648" spans="8:13" s="28" customFormat="1" x14ac:dyDescent="0.2">
      <c r="H13648" s="12"/>
      <c r="J13648" s="29"/>
      <c r="K13648" s="45"/>
      <c r="L13648" s="45"/>
      <c r="M13648" s="45"/>
    </row>
    <row r="13649" spans="8:13" s="28" customFormat="1" x14ac:dyDescent="0.2">
      <c r="H13649" s="12"/>
      <c r="J13649" s="29"/>
      <c r="K13649" s="45"/>
      <c r="L13649" s="45"/>
      <c r="M13649" s="45"/>
    </row>
    <row r="13650" spans="8:13" s="28" customFormat="1" x14ac:dyDescent="0.2">
      <c r="H13650" s="12"/>
      <c r="J13650" s="29"/>
      <c r="K13650" s="45"/>
      <c r="L13650" s="45"/>
      <c r="M13650" s="45"/>
    </row>
    <row r="13651" spans="8:13" s="28" customFormat="1" x14ac:dyDescent="0.2">
      <c r="H13651" s="12"/>
      <c r="J13651" s="29"/>
      <c r="K13651" s="45"/>
      <c r="L13651" s="45"/>
      <c r="M13651" s="45"/>
    </row>
    <row r="13652" spans="8:13" s="28" customFormat="1" x14ac:dyDescent="0.2">
      <c r="H13652" s="12"/>
      <c r="J13652" s="29"/>
      <c r="K13652" s="45"/>
      <c r="L13652" s="45"/>
      <c r="M13652" s="45"/>
    </row>
    <row r="13653" spans="8:13" s="28" customFormat="1" x14ac:dyDescent="0.2">
      <c r="H13653" s="12"/>
      <c r="J13653" s="29"/>
      <c r="K13653" s="45"/>
      <c r="L13653" s="45"/>
      <c r="M13653" s="45"/>
    </row>
    <row r="13654" spans="8:13" s="28" customFormat="1" x14ac:dyDescent="0.2">
      <c r="H13654" s="12"/>
      <c r="J13654" s="29"/>
      <c r="K13654" s="45"/>
      <c r="L13654" s="45"/>
      <c r="M13654" s="45"/>
    </row>
    <row r="13655" spans="8:13" s="28" customFormat="1" x14ac:dyDescent="0.2">
      <c r="H13655" s="12"/>
      <c r="J13655" s="29"/>
      <c r="K13655" s="45"/>
      <c r="L13655" s="45"/>
      <c r="M13655" s="45"/>
    </row>
    <row r="13656" spans="8:13" s="28" customFormat="1" x14ac:dyDescent="0.2">
      <c r="H13656" s="12"/>
      <c r="J13656" s="29"/>
      <c r="K13656" s="45"/>
      <c r="L13656" s="45"/>
      <c r="M13656" s="45"/>
    </row>
    <row r="13657" spans="8:13" s="28" customFormat="1" x14ac:dyDescent="0.2">
      <c r="H13657" s="12"/>
      <c r="J13657" s="29"/>
      <c r="K13657" s="45"/>
      <c r="L13657" s="45"/>
      <c r="M13657" s="45"/>
    </row>
    <row r="13658" spans="8:13" s="28" customFormat="1" x14ac:dyDescent="0.2">
      <c r="H13658" s="12"/>
      <c r="J13658" s="29"/>
      <c r="K13658" s="45"/>
      <c r="L13658" s="45"/>
      <c r="M13658" s="45"/>
    </row>
    <row r="13659" spans="8:13" s="28" customFormat="1" x14ac:dyDescent="0.2">
      <c r="H13659" s="12"/>
      <c r="J13659" s="29"/>
      <c r="K13659" s="45"/>
      <c r="L13659" s="45"/>
      <c r="M13659" s="45"/>
    </row>
    <row r="13660" spans="8:13" s="28" customFormat="1" x14ac:dyDescent="0.2">
      <c r="H13660" s="12"/>
      <c r="J13660" s="29"/>
      <c r="K13660" s="45"/>
      <c r="L13660" s="45"/>
      <c r="M13660" s="45"/>
    </row>
    <row r="13661" spans="8:13" s="28" customFormat="1" x14ac:dyDescent="0.2">
      <c r="H13661" s="12"/>
      <c r="J13661" s="29"/>
      <c r="K13661" s="45"/>
      <c r="L13661" s="45"/>
      <c r="M13661" s="45"/>
    </row>
    <row r="13662" spans="8:13" s="28" customFormat="1" x14ac:dyDescent="0.2">
      <c r="H13662" s="12"/>
      <c r="J13662" s="29"/>
      <c r="K13662" s="45"/>
      <c r="L13662" s="45"/>
      <c r="M13662" s="45"/>
    </row>
    <row r="13663" spans="8:13" s="28" customFormat="1" x14ac:dyDescent="0.2">
      <c r="H13663" s="12"/>
      <c r="J13663" s="29"/>
      <c r="K13663" s="45"/>
      <c r="L13663" s="45"/>
      <c r="M13663" s="45"/>
    </row>
    <row r="13664" spans="8:13" s="28" customFormat="1" x14ac:dyDescent="0.2">
      <c r="H13664" s="12"/>
      <c r="J13664" s="29"/>
      <c r="K13664" s="45"/>
      <c r="L13664" s="45"/>
      <c r="M13664" s="45"/>
    </row>
    <row r="13665" spans="8:13" s="28" customFormat="1" x14ac:dyDescent="0.2">
      <c r="H13665" s="12"/>
      <c r="J13665" s="29"/>
      <c r="K13665" s="45"/>
      <c r="L13665" s="45"/>
      <c r="M13665" s="45"/>
    </row>
    <row r="13666" spans="8:13" s="28" customFormat="1" x14ac:dyDescent="0.2">
      <c r="H13666" s="12"/>
      <c r="J13666" s="29"/>
      <c r="K13666" s="45"/>
      <c r="L13666" s="45"/>
      <c r="M13666" s="45"/>
    </row>
    <row r="13667" spans="8:13" s="28" customFormat="1" x14ac:dyDescent="0.2">
      <c r="H13667" s="12"/>
      <c r="J13667" s="29"/>
      <c r="K13667" s="45"/>
      <c r="L13667" s="45"/>
      <c r="M13667" s="45"/>
    </row>
    <row r="13668" spans="8:13" s="28" customFormat="1" x14ac:dyDescent="0.2">
      <c r="H13668" s="12"/>
      <c r="J13668" s="29"/>
      <c r="K13668" s="45"/>
      <c r="L13668" s="45"/>
      <c r="M13668" s="45"/>
    </row>
    <row r="13669" spans="8:13" s="28" customFormat="1" x14ac:dyDescent="0.2">
      <c r="H13669" s="12"/>
      <c r="J13669" s="29"/>
      <c r="K13669" s="45"/>
      <c r="L13669" s="45"/>
      <c r="M13669" s="45"/>
    </row>
    <row r="13670" spans="8:13" s="28" customFormat="1" x14ac:dyDescent="0.2">
      <c r="H13670" s="12"/>
      <c r="J13670" s="29"/>
      <c r="K13670" s="45"/>
      <c r="L13670" s="45"/>
      <c r="M13670" s="45"/>
    </row>
    <row r="13671" spans="8:13" s="28" customFormat="1" x14ac:dyDescent="0.2">
      <c r="H13671" s="12"/>
      <c r="J13671" s="29"/>
      <c r="K13671" s="45"/>
      <c r="L13671" s="45"/>
      <c r="M13671" s="45"/>
    </row>
    <row r="13672" spans="8:13" s="28" customFormat="1" x14ac:dyDescent="0.2">
      <c r="H13672" s="12"/>
      <c r="J13672" s="29"/>
      <c r="K13672" s="45"/>
      <c r="L13672" s="45"/>
      <c r="M13672" s="45"/>
    </row>
    <row r="13673" spans="8:13" s="28" customFormat="1" x14ac:dyDescent="0.2">
      <c r="H13673" s="12"/>
      <c r="J13673" s="29"/>
      <c r="K13673" s="45"/>
      <c r="L13673" s="45"/>
      <c r="M13673" s="45"/>
    </row>
    <row r="13674" spans="8:13" s="28" customFormat="1" x14ac:dyDescent="0.2">
      <c r="H13674" s="12"/>
      <c r="J13674" s="29"/>
      <c r="K13674" s="45"/>
      <c r="L13674" s="45"/>
      <c r="M13674" s="45"/>
    </row>
    <row r="13675" spans="8:13" s="28" customFormat="1" x14ac:dyDescent="0.2">
      <c r="H13675" s="12"/>
      <c r="J13675" s="29"/>
      <c r="K13675" s="45"/>
      <c r="L13675" s="45"/>
      <c r="M13675" s="45"/>
    </row>
    <row r="13676" spans="8:13" s="28" customFormat="1" x14ac:dyDescent="0.2">
      <c r="H13676" s="12"/>
      <c r="J13676" s="29"/>
      <c r="K13676" s="45"/>
      <c r="L13676" s="45"/>
      <c r="M13676" s="45"/>
    </row>
    <row r="13677" spans="8:13" s="28" customFormat="1" x14ac:dyDescent="0.2">
      <c r="H13677" s="12"/>
      <c r="J13677" s="29"/>
      <c r="K13677" s="45"/>
      <c r="L13677" s="45"/>
      <c r="M13677" s="45"/>
    </row>
    <row r="13678" spans="8:13" s="28" customFormat="1" x14ac:dyDescent="0.2">
      <c r="H13678" s="12"/>
      <c r="J13678" s="29"/>
      <c r="K13678" s="45"/>
      <c r="L13678" s="45"/>
      <c r="M13678" s="45"/>
    </row>
    <row r="13679" spans="8:13" s="28" customFormat="1" x14ac:dyDescent="0.2">
      <c r="H13679" s="12"/>
      <c r="J13679" s="29"/>
      <c r="K13679" s="45"/>
      <c r="L13679" s="45"/>
      <c r="M13679" s="45"/>
    </row>
    <row r="13680" spans="8:13" s="28" customFormat="1" x14ac:dyDescent="0.2">
      <c r="H13680" s="12"/>
      <c r="J13680" s="29"/>
      <c r="K13680" s="45"/>
      <c r="L13680" s="45"/>
      <c r="M13680" s="45"/>
    </row>
    <row r="13681" spans="8:13" s="28" customFormat="1" x14ac:dyDescent="0.2">
      <c r="H13681" s="12"/>
      <c r="J13681" s="29"/>
      <c r="K13681" s="45"/>
      <c r="L13681" s="45"/>
      <c r="M13681" s="45"/>
    </row>
    <row r="13682" spans="8:13" s="28" customFormat="1" x14ac:dyDescent="0.2">
      <c r="H13682" s="12"/>
      <c r="J13682" s="29"/>
      <c r="K13682" s="45"/>
      <c r="L13682" s="45"/>
      <c r="M13682" s="45"/>
    </row>
    <row r="13683" spans="8:13" s="28" customFormat="1" x14ac:dyDescent="0.2">
      <c r="H13683" s="12"/>
      <c r="J13683" s="29"/>
      <c r="K13683" s="45"/>
      <c r="L13683" s="45"/>
      <c r="M13683" s="45"/>
    </row>
    <row r="13684" spans="8:13" s="28" customFormat="1" x14ac:dyDescent="0.2">
      <c r="H13684" s="12"/>
      <c r="J13684" s="29"/>
      <c r="K13684" s="45"/>
      <c r="L13684" s="45"/>
      <c r="M13684" s="45"/>
    </row>
    <row r="13685" spans="8:13" s="28" customFormat="1" x14ac:dyDescent="0.2">
      <c r="H13685" s="12"/>
      <c r="J13685" s="29"/>
      <c r="K13685" s="45"/>
      <c r="L13685" s="45"/>
      <c r="M13685" s="45"/>
    </row>
    <row r="13686" spans="8:13" s="28" customFormat="1" x14ac:dyDescent="0.2">
      <c r="H13686" s="12"/>
      <c r="J13686" s="29"/>
      <c r="K13686" s="45"/>
      <c r="L13686" s="45"/>
      <c r="M13686" s="45"/>
    </row>
    <row r="13687" spans="8:13" s="28" customFormat="1" x14ac:dyDescent="0.2">
      <c r="H13687" s="12"/>
      <c r="J13687" s="29"/>
      <c r="K13687" s="45"/>
      <c r="L13687" s="45"/>
      <c r="M13687" s="45"/>
    </row>
    <row r="13688" spans="8:13" s="28" customFormat="1" x14ac:dyDescent="0.2">
      <c r="H13688" s="12"/>
      <c r="J13688" s="29"/>
      <c r="K13688" s="45"/>
      <c r="L13688" s="45"/>
      <c r="M13688" s="45"/>
    </row>
    <row r="13689" spans="8:13" s="28" customFormat="1" x14ac:dyDescent="0.2">
      <c r="H13689" s="12"/>
      <c r="J13689" s="29"/>
      <c r="K13689" s="45"/>
      <c r="L13689" s="45"/>
      <c r="M13689" s="45"/>
    </row>
    <row r="13690" spans="8:13" s="28" customFormat="1" x14ac:dyDescent="0.2">
      <c r="H13690" s="12"/>
      <c r="J13690" s="29"/>
      <c r="K13690" s="45"/>
      <c r="L13690" s="45"/>
      <c r="M13690" s="45"/>
    </row>
    <row r="13691" spans="8:13" s="28" customFormat="1" x14ac:dyDescent="0.2">
      <c r="H13691" s="12"/>
      <c r="J13691" s="29"/>
      <c r="K13691" s="45"/>
      <c r="L13691" s="45"/>
      <c r="M13691" s="45"/>
    </row>
    <row r="13692" spans="8:13" s="28" customFormat="1" x14ac:dyDescent="0.2">
      <c r="H13692" s="12"/>
      <c r="J13692" s="29"/>
      <c r="K13692" s="45"/>
      <c r="L13692" s="45"/>
      <c r="M13692" s="45"/>
    </row>
    <row r="13693" spans="8:13" s="28" customFormat="1" x14ac:dyDescent="0.2">
      <c r="H13693" s="12"/>
      <c r="J13693" s="29"/>
      <c r="K13693" s="45"/>
      <c r="L13693" s="45"/>
      <c r="M13693" s="45"/>
    </row>
    <row r="13694" spans="8:13" s="28" customFormat="1" x14ac:dyDescent="0.2">
      <c r="H13694" s="12"/>
      <c r="J13694" s="29"/>
      <c r="K13694" s="45"/>
      <c r="L13694" s="45"/>
      <c r="M13694" s="45"/>
    </row>
    <row r="13695" spans="8:13" s="28" customFormat="1" x14ac:dyDescent="0.2">
      <c r="H13695" s="12"/>
      <c r="J13695" s="29"/>
      <c r="K13695" s="45"/>
      <c r="L13695" s="45"/>
      <c r="M13695" s="45"/>
    </row>
    <row r="13696" spans="8:13" s="28" customFormat="1" x14ac:dyDescent="0.2">
      <c r="H13696" s="12"/>
      <c r="J13696" s="29"/>
      <c r="K13696" s="45"/>
      <c r="L13696" s="45"/>
      <c r="M13696" s="45"/>
    </row>
    <row r="13697" spans="8:13" s="28" customFormat="1" x14ac:dyDescent="0.2">
      <c r="H13697" s="12"/>
      <c r="J13697" s="29"/>
      <c r="K13697" s="45"/>
      <c r="L13697" s="45"/>
      <c r="M13697" s="45"/>
    </row>
    <row r="13698" spans="8:13" s="28" customFormat="1" x14ac:dyDescent="0.2">
      <c r="H13698" s="12"/>
      <c r="J13698" s="29"/>
      <c r="K13698" s="45"/>
      <c r="L13698" s="45"/>
      <c r="M13698" s="45"/>
    </row>
    <row r="13699" spans="8:13" s="28" customFormat="1" x14ac:dyDescent="0.2">
      <c r="H13699" s="12"/>
      <c r="J13699" s="29"/>
      <c r="K13699" s="45"/>
      <c r="L13699" s="45"/>
      <c r="M13699" s="45"/>
    </row>
    <row r="13700" spans="8:13" s="28" customFormat="1" x14ac:dyDescent="0.2">
      <c r="H13700" s="12"/>
      <c r="J13700" s="29"/>
      <c r="K13700" s="45"/>
      <c r="L13700" s="45"/>
      <c r="M13700" s="45"/>
    </row>
    <row r="13701" spans="8:13" s="28" customFormat="1" x14ac:dyDescent="0.2">
      <c r="H13701" s="12"/>
      <c r="J13701" s="29"/>
      <c r="K13701" s="45"/>
      <c r="L13701" s="45"/>
      <c r="M13701" s="45"/>
    </row>
    <row r="13702" spans="8:13" s="28" customFormat="1" x14ac:dyDescent="0.2">
      <c r="H13702" s="12"/>
      <c r="J13702" s="29"/>
      <c r="K13702" s="45"/>
      <c r="L13702" s="45"/>
      <c r="M13702" s="45"/>
    </row>
    <row r="13703" spans="8:13" s="28" customFormat="1" x14ac:dyDescent="0.2">
      <c r="H13703" s="12"/>
      <c r="J13703" s="29"/>
      <c r="K13703" s="45"/>
      <c r="L13703" s="45"/>
      <c r="M13703" s="45"/>
    </row>
    <row r="13704" spans="8:13" s="28" customFormat="1" x14ac:dyDescent="0.2">
      <c r="H13704" s="12"/>
      <c r="J13704" s="29"/>
      <c r="K13704" s="45"/>
      <c r="L13704" s="45"/>
      <c r="M13704" s="45"/>
    </row>
    <row r="13705" spans="8:13" s="28" customFormat="1" x14ac:dyDescent="0.2">
      <c r="H13705" s="12"/>
      <c r="J13705" s="29"/>
      <c r="K13705" s="45"/>
      <c r="L13705" s="45"/>
      <c r="M13705" s="45"/>
    </row>
    <row r="13706" spans="8:13" s="28" customFormat="1" x14ac:dyDescent="0.2">
      <c r="H13706" s="12"/>
      <c r="J13706" s="29"/>
      <c r="K13706" s="45"/>
      <c r="L13706" s="45"/>
      <c r="M13706" s="45"/>
    </row>
    <row r="13707" spans="8:13" s="28" customFormat="1" x14ac:dyDescent="0.2">
      <c r="H13707" s="12"/>
      <c r="J13707" s="29"/>
      <c r="K13707" s="45"/>
      <c r="L13707" s="45"/>
      <c r="M13707" s="45"/>
    </row>
    <row r="13708" spans="8:13" s="28" customFormat="1" x14ac:dyDescent="0.2">
      <c r="H13708" s="12"/>
      <c r="J13708" s="29"/>
      <c r="K13708" s="45"/>
      <c r="L13708" s="45"/>
      <c r="M13708" s="45"/>
    </row>
    <row r="13709" spans="8:13" s="28" customFormat="1" x14ac:dyDescent="0.2">
      <c r="H13709" s="12"/>
      <c r="J13709" s="29"/>
      <c r="K13709" s="45"/>
      <c r="L13709" s="45"/>
      <c r="M13709" s="45"/>
    </row>
    <row r="13710" spans="8:13" s="28" customFormat="1" x14ac:dyDescent="0.2">
      <c r="H13710" s="12"/>
      <c r="J13710" s="29"/>
      <c r="K13710" s="45"/>
      <c r="L13710" s="45"/>
      <c r="M13710" s="45"/>
    </row>
    <row r="13711" spans="8:13" s="28" customFormat="1" x14ac:dyDescent="0.2">
      <c r="H13711" s="12"/>
      <c r="J13711" s="29"/>
      <c r="K13711" s="45"/>
      <c r="L13711" s="45"/>
      <c r="M13711" s="45"/>
    </row>
    <row r="13712" spans="8:13" s="28" customFormat="1" x14ac:dyDescent="0.2">
      <c r="H13712" s="12"/>
      <c r="J13712" s="29"/>
      <c r="K13712" s="45"/>
      <c r="L13712" s="45"/>
      <c r="M13712" s="45"/>
    </row>
    <row r="13713" spans="8:13" s="28" customFormat="1" x14ac:dyDescent="0.2">
      <c r="H13713" s="12"/>
      <c r="J13713" s="29"/>
      <c r="K13713" s="45"/>
      <c r="L13713" s="45"/>
      <c r="M13713" s="45"/>
    </row>
    <row r="13714" spans="8:13" s="28" customFormat="1" x14ac:dyDescent="0.2">
      <c r="H13714" s="12"/>
      <c r="J13714" s="29"/>
      <c r="K13714" s="45"/>
      <c r="L13714" s="45"/>
      <c r="M13714" s="45"/>
    </row>
    <row r="13715" spans="8:13" s="28" customFormat="1" x14ac:dyDescent="0.2">
      <c r="H13715" s="12"/>
      <c r="J13715" s="29"/>
      <c r="K13715" s="45"/>
      <c r="L13715" s="45"/>
      <c r="M13715" s="45"/>
    </row>
    <row r="13716" spans="8:13" s="28" customFormat="1" x14ac:dyDescent="0.2">
      <c r="H13716" s="12"/>
      <c r="J13716" s="29"/>
      <c r="K13716" s="45"/>
      <c r="L13716" s="45"/>
      <c r="M13716" s="45"/>
    </row>
    <row r="13717" spans="8:13" s="28" customFormat="1" x14ac:dyDescent="0.2">
      <c r="H13717" s="12"/>
      <c r="J13717" s="29"/>
      <c r="K13717" s="45"/>
      <c r="L13717" s="45"/>
      <c r="M13717" s="45"/>
    </row>
    <row r="13718" spans="8:13" s="28" customFormat="1" x14ac:dyDescent="0.2">
      <c r="H13718" s="12"/>
      <c r="J13718" s="29"/>
      <c r="K13718" s="45"/>
      <c r="L13718" s="45"/>
      <c r="M13718" s="45"/>
    </row>
    <row r="13719" spans="8:13" s="28" customFormat="1" x14ac:dyDescent="0.2">
      <c r="H13719" s="12"/>
      <c r="J13719" s="29"/>
      <c r="K13719" s="45"/>
      <c r="L13719" s="45"/>
      <c r="M13719" s="45"/>
    </row>
    <row r="13720" spans="8:13" s="28" customFormat="1" x14ac:dyDescent="0.2">
      <c r="H13720" s="12"/>
      <c r="J13720" s="29"/>
      <c r="K13720" s="45"/>
      <c r="L13720" s="45"/>
      <c r="M13720" s="45"/>
    </row>
    <row r="13721" spans="8:13" s="28" customFormat="1" x14ac:dyDescent="0.2">
      <c r="H13721" s="12"/>
      <c r="J13721" s="29"/>
      <c r="K13721" s="45"/>
      <c r="L13721" s="45"/>
      <c r="M13721" s="45"/>
    </row>
    <row r="13722" spans="8:13" s="28" customFormat="1" x14ac:dyDescent="0.2">
      <c r="H13722" s="12"/>
      <c r="J13722" s="29"/>
      <c r="K13722" s="45"/>
      <c r="L13722" s="45"/>
      <c r="M13722" s="45"/>
    </row>
    <row r="13723" spans="8:13" s="28" customFormat="1" x14ac:dyDescent="0.2">
      <c r="H13723" s="12"/>
      <c r="J13723" s="29"/>
      <c r="K13723" s="45"/>
      <c r="L13723" s="45"/>
      <c r="M13723" s="45"/>
    </row>
    <row r="13724" spans="8:13" s="28" customFormat="1" x14ac:dyDescent="0.2">
      <c r="H13724" s="12"/>
      <c r="J13724" s="29"/>
      <c r="K13724" s="45"/>
      <c r="L13724" s="45"/>
      <c r="M13724" s="45"/>
    </row>
    <row r="13725" spans="8:13" s="28" customFormat="1" x14ac:dyDescent="0.2">
      <c r="H13725" s="12"/>
      <c r="J13725" s="29"/>
      <c r="K13725" s="45"/>
      <c r="L13725" s="45"/>
      <c r="M13725" s="45"/>
    </row>
    <row r="13726" spans="8:13" s="28" customFormat="1" x14ac:dyDescent="0.2">
      <c r="H13726" s="12"/>
      <c r="J13726" s="29"/>
      <c r="K13726" s="45"/>
      <c r="L13726" s="45"/>
      <c r="M13726" s="45"/>
    </row>
    <row r="13727" spans="8:13" s="28" customFormat="1" x14ac:dyDescent="0.2">
      <c r="H13727" s="12"/>
      <c r="J13727" s="29"/>
      <c r="K13727" s="45"/>
      <c r="L13727" s="45"/>
      <c r="M13727" s="45"/>
    </row>
    <row r="13728" spans="8:13" s="28" customFormat="1" x14ac:dyDescent="0.2">
      <c r="H13728" s="12"/>
      <c r="J13728" s="29"/>
      <c r="K13728" s="45"/>
      <c r="L13728" s="45"/>
      <c r="M13728" s="45"/>
    </row>
    <row r="13729" spans="8:13" s="28" customFormat="1" x14ac:dyDescent="0.2">
      <c r="H13729" s="12"/>
      <c r="J13729" s="29"/>
      <c r="K13729" s="45"/>
      <c r="L13729" s="45"/>
      <c r="M13729" s="45"/>
    </row>
    <row r="13730" spans="8:13" s="28" customFormat="1" x14ac:dyDescent="0.2">
      <c r="H13730" s="12"/>
      <c r="J13730" s="29"/>
      <c r="K13730" s="45"/>
      <c r="L13730" s="45"/>
      <c r="M13730" s="45"/>
    </row>
    <row r="13731" spans="8:13" s="28" customFormat="1" x14ac:dyDescent="0.2">
      <c r="H13731" s="12"/>
      <c r="J13731" s="29"/>
      <c r="K13731" s="45"/>
      <c r="L13731" s="45"/>
      <c r="M13731" s="45"/>
    </row>
    <row r="13732" spans="8:13" s="28" customFormat="1" x14ac:dyDescent="0.2">
      <c r="H13732" s="12"/>
      <c r="J13732" s="29"/>
      <c r="K13732" s="45"/>
      <c r="L13732" s="45"/>
      <c r="M13732" s="45"/>
    </row>
    <row r="13733" spans="8:13" s="28" customFormat="1" x14ac:dyDescent="0.2">
      <c r="H13733" s="12"/>
      <c r="J13733" s="29"/>
      <c r="K13733" s="45"/>
      <c r="L13733" s="45"/>
      <c r="M13733" s="45"/>
    </row>
    <row r="13734" spans="8:13" s="28" customFormat="1" x14ac:dyDescent="0.2">
      <c r="H13734" s="12"/>
      <c r="J13734" s="29"/>
      <c r="K13734" s="45"/>
      <c r="L13734" s="45"/>
      <c r="M13734" s="45"/>
    </row>
    <row r="13735" spans="8:13" s="28" customFormat="1" x14ac:dyDescent="0.2">
      <c r="H13735" s="12"/>
      <c r="J13735" s="29"/>
      <c r="K13735" s="45"/>
      <c r="L13735" s="45"/>
      <c r="M13735" s="45"/>
    </row>
    <row r="13736" spans="8:13" s="28" customFormat="1" x14ac:dyDescent="0.2">
      <c r="H13736" s="12"/>
      <c r="J13736" s="29"/>
      <c r="K13736" s="45"/>
      <c r="L13736" s="45"/>
      <c r="M13736" s="45"/>
    </row>
    <row r="13737" spans="8:13" s="28" customFormat="1" x14ac:dyDescent="0.2">
      <c r="H13737" s="12"/>
      <c r="J13737" s="29"/>
      <c r="K13737" s="45"/>
      <c r="L13737" s="45"/>
      <c r="M13737" s="45"/>
    </row>
    <row r="13738" spans="8:13" s="28" customFormat="1" x14ac:dyDescent="0.2">
      <c r="H13738" s="12"/>
      <c r="J13738" s="29"/>
      <c r="K13738" s="45"/>
      <c r="L13738" s="45"/>
      <c r="M13738" s="45"/>
    </row>
    <row r="13739" spans="8:13" s="28" customFormat="1" x14ac:dyDescent="0.2">
      <c r="H13739" s="12"/>
      <c r="J13739" s="29"/>
      <c r="K13739" s="45"/>
      <c r="L13739" s="45"/>
      <c r="M13739" s="45"/>
    </row>
    <row r="13740" spans="8:13" s="28" customFormat="1" x14ac:dyDescent="0.2">
      <c r="H13740" s="12"/>
      <c r="J13740" s="29"/>
      <c r="K13740" s="45"/>
      <c r="L13740" s="45"/>
      <c r="M13740" s="45"/>
    </row>
    <row r="13741" spans="8:13" s="28" customFormat="1" x14ac:dyDescent="0.2">
      <c r="H13741" s="12"/>
      <c r="J13741" s="29"/>
      <c r="K13741" s="45"/>
      <c r="L13741" s="45"/>
      <c r="M13741" s="45"/>
    </row>
    <row r="13742" spans="8:13" s="28" customFormat="1" x14ac:dyDescent="0.2">
      <c r="H13742" s="12"/>
      <c r="J13742" s="29"/>
      <c r="K13742" s="45"/>
      <c r="L13742" s="45"/>
      <c r="M13742" s="45"/>
    </row>
    <row r="13743" spans="8:13" s="28" customFormat="1" x14ac:dyDescent="0.2">
      <c r="H13743" s="12"/>
      <c r="J13743" s="29"/>
      <c r="K13743" s="45"/>
      <c r="L13743" s="45"/>
      <c r="M13743" s="45"/>
    </row>
    <row r="13744" spans="8:13" s="28" customFormat="1" x14ac:dyDescent="0.2">
      <c r="H13744" s="12"/>
      <c r="J13744" s="29"/>
      <c r="K13744" s="45"/>
      <c r="L13744" s="45"/>
      <c r="M13744" s="45"/>
    </row>
    <row r="13745" spans="8:13" s="28" customFormat="1" x14ac:dyDescent="0.2">
      <c r="H13745" s="12"/>
      <c r="J13745" s="29"/>
      <c r="K13745" s="45"/>
      <c r="L13745" s="45"/>
      <c r="M13745" s="45"/>
    </row>
    <row r="13746" spans="8:13" s="28" customFormat="1" x14ac:dyDescent="0.2">
      <c r="H13746" s="12"/>
      <c r="J13746" s="29"/>
      <c r="K13746" s="45"/>
      <c r="L13746" s="45"/>
      <c r="M13746" s="45"/>
    </row>
    <row r="13747" spans="8:13" s="28" customFormat="1" x14ac:dyDescent="0.2">
      <c r="H13747" s="12"/>
      <c r="J13747" s="29"/>
      <c r="K13747" s="45"/>
      <c r="L13747" s="45"/>
      <c r="M13747" s="45"/>
    </row>
    <row r="13748" spans="8:13" s="28" customFormat="1" x14ac:dyDescent="0.2">
      <c r="H13748" s="12"/>
      <c r="J13748" s="29"/>
      <c r="K13748" s="45"/>
      <c r="L13748" s="45"/>
      <c r="M13748" s="45"/>
    </row>
    <row r="13749" spans="8:13" s="28" customFormat="1" x14ac:dyDescent="0.2">
      <c r="H13749" s="12"/>
      <c r="J13749" s="29"/>
      <c r="K13749" s="45"/>
      <c r="L13749" s="45"/>
      <c r="M13749" s="45"/>
    </row>
    <row r="13750" spans="8:13" s="28" customFormat="1" x14ac:dyDescent="0.2">
      <c r="H13750" s="12"/>
      <c r="J13750" s="29"/>
      <c r="K13750" s="45"/>
      <c r="L13750" s="45"/>
      <c r="M13750" s="45"/>
    </row>
    <row r="13751" spans="8:13" s="28" customFormat="1" x14ac:dyDescent="0.2">
      <c r="H13751" s="12"/>
      <c r="J13751" s="29"/>
      <c r="K13751" s="45"/>
      <c r="L13751" s="45"/>
      <c r="M13751" s="45"/>
    </row>
    <row r="13752" spans="8:13" s="28" customFormat="1" x14ac:dyDescent="0.2">
      <c r="H13752" s="12"/>
      <c r="J13752" s="29"/>
      <c r="K13752" s="45"/>
      <c r="L13752" s="45"/>
      <c r="M13752" s="45"/>
    </row>
    <row r="13753" spans="8:13" s="28" customFormat="1" x14ac:dyDescent="0.2">
      <c r="H13753" s="12"/>
      <c r="J13753" s="29"/>
      <c r="K13753" s="45"/>
      <c r="L13753" s="45"/>
      <c r="M13753" s="45"/>
    </row>
    <row r="13754" spans="8:13" s="28" customFormat="1" x14ac:dyDescent="0.2">
      <c r="H13754" s="12"/>
      <c r="J13754" s="29"/>
      <c r="K13754" s="45"/>
      <c r="L13754" s="45"/>
      <c r="M13754" s="45"/>
    </row>
    <row r="13755" spans="8:13" s="28" customFormat="1" x14ac:dyDescent="0.2">
      <c r="H13755" s="12"/>
      <c r="J13755" s="29"/>
      <c r="K13755" s="45"/>
      <c r="L13755" s="45"/>
      <c r="M13755" s="45"/>
    </row>
    <row r="13756" spans="8:13" s="28" customFormat="1" x14ac:dyDescent="0.2">
      <c r="H13756" s="12"/>
      <c r="J13756" s="29"/>
      <c r="K13756" s="45"/>
      <c r="L13756" s="45"/>
      <c r="M13756" s="45"/>
    </row>
    <row r="13757" spans="8:13" s="28" customFormat="1" x14ac:dyDescent="0.2">
      <c r="H13757" s="12"/>
      <c r="J13757" s="29"/>
      <c r="K13757" s="45"/>
      <c r="L13757" s="45"/>
      <c r="M13757" s="45"/>
    </row>
    <row r="13758" spans="8:13" s="28" customFormat="1" x14ac:dyDescent="0.2">
      <c r="H13758" s="12"/>
      <c r="J13758" s="29"/>
      <c r="K13758" s="45"/>
      <c r="L13758" s="45"/>
      <c r="M13758" s="45"/>
    </row>
    <row r="13759" spans="8:13" s="28" customFormat="1" x14ac:dyDescent="0.2">
      <c r="H13759" s="12"/>
      <c r="J13759" s="29"/>
      <c r="K13759" s="45"/>
      <c r="L13759" s="45"/>
      <c r="M13759" s="45"/>
    </row>
    <row r="13760" spans="8:13" s="28" customFormat="1" x14ac:dyDescent="0.2">
      <c r="H13760" s="12"/>
      <c r="J13760" s="29"/>
      <c r="K13760" s="45"/>
      <c r="L13760" s="45"/>
      <c r="M13760" s="45"/>
    </row>
    <row r="13761" spans="8:13" s="28" customFormat="1" x14ac:dyDescent="0.2">
      <c r="H13761" s="12"/>
      <c r="J13761" s="29"/>
      <c r="K13761" s="45"/>
      <c r="L13761" s="45"/>
      <c r="M13761" s="45"/>
    </row>
    <row r="13762" spans="8:13" s="28" customFormat="1" x14ac:dyDescent="0.2">
      <c r="H13762" s="12"/>
      <c r="J13762" s="29"/>
      <c r="K13762" s="45"/>
      <c r="L13762" s="45"/>
      <c r="M13762" s="45"/>
    </row>
    <row r="13763" spans="8:13" s="28" customFormat="1" x14ac:dyDescent="0.2">
      <c r="H13763" s="12"/>
      <c r="J13763" s="29"/>
      <c r="K13763" s="45"/>
      <c r="L13763" s="45"/>
      <c r="M13763" s="45"/>
    </row>
    <row r="13764" spans="8:13" s="28" customFormat="1" x14ac:dyDescent="0.2">
      <c r="H13764" s="12"/>
      <c r="J13764" s="29"/>
      <c r="K13764" s="45"/>
      <c r="L13764" s="45"/>
      <c r="M13764" s="45"/>
    </row>
    <row r="13765" spans="8:13" s="28" customFormat="1" x14ac:dyDescent="0.2">
      <c r="H13765" s="12"/>
      <c r="J13765" s="29"/>
      <c r="K13765" s="45"/>
      <c r="L13765" s="45"/>
      <c r="M13765" s="45"/>
    </row>
    <row r="13766" spans="8:13" s="28" customFormat="1" x14ac:dyDescent="0.2">
      <c r="H13766" s="12"/>
      <c r="J13766" s="29"/>
      <c r="K13766" s="45"/>
      <c r="L13766" s="45"/>
      <c r="M13766" s="45"/>
    </row>
    <row r="13767" spans="8:13" s="28" customFormat="1" x14ac:dyDescent="0.2">
      <c r="H13767" s="12"/>
      <c r="J13767" s="29"/>
      <c r="K13767" s="45"/>
      <c r="L13767" s="45"/>
      <c r="M13767" s="45"/>
    </row>
    <row r="13768" spans="8:13" s="28" customFormat="1" x14ac:dyDescent="0.2">
      <c r="H13768" s="12"/>
      <c r="J13768" s="29"/>
      <c r="K13768" s="45"/>
      <c r="L13768" s="45"/>
      <c r="M13768" s="45"/>
    </row>
    <row r="13769" spans="8:13" s="28" customFormat="1" x14ac:dyDescent="0.2">
      <c r="H13769" s="12"/>
      <c r="J13769" s="29"/>
      <c r="K13769" s="45"/>
      <c r="L13769" s="45"/>
      <c r="M13769" s="45"/>
    </row>
    <row r="13770" spans="8:13" s="28" customFormat="1" x14ac:dyDescent="0.2">
      <c r="H13770" s="12"/>
      <c r="J13770" s="29"/>
      <c r="K13770" s="45"/>
      <c r="L13770" s="45"/>
      <c r="M13770" s="45"/>
    </row>
    <row r="13771" spans="8:13" s="28" customFormat="1" x14ac:dyDescent="0.2">
      <c r="H13771" s="12"/>
      <c r="J13771" s="29"/>
      <c r="K13771" s="45"/>
      <c r="L13771" s="45"/>
      <c r="M13771" s="45"/>
    </row>
    <row r="13772" spans="8:13" s="28" customFormat="1" x14ac:dyDescent="0.2">
      <c r="H13772" s="12"/>
      <c r="J13772" s="29"/>
      <c r="K13772" s="45"/>
      <c r="L13772" s="45"/>
      <c r="M13772" s="45"/>
    </row>
    <row r="13773" spans="8:13" s="28" customFormat="1" x14ac:dyDescent="0.2">
      <c r="H13773" s="12"/>
      <c r="J13773" s="29"/>
      <c r="K13773" s="45"/>
      <c r="L13773" s="45"/>
      <c r="M13773" s="45"/>
    </row>
    <row r="13774" spans="8:13" s="28" customFormat="1" x14ac:dyDescent="0.2">
      <c r="H13774" s="12"/>
      <c r="J13774" s="29"/>
      <c r="K13774" s="45"/>
      <c r="L13774" s="45"/>
      <c r="M13774" s="45"/>
    </row>
    <row r="13775" spans="8:13" s="28" customFormat="1" x14ac:dyDescent="0.2">
      <c r="H13775" s="12"/>
      <c r="J13775" s="29"/>
      <c r="K13775" s="45"/>
      <c r="L13775" s="45"/>
      <c r="M13775" s="45"/>
    </row>
    <row r="13776" spans="8:13" s="28" customFormat="1" x14ac:dyDescent="0.2">
      <c r="H13776" s="12"/>
      <c r="J13776" s="29"/>
      <c r="K13776" s="45"/>
      <c r="L13776" s="45"/>
      <c r="M13776" s="45"/>
    </row>
    <row r="13777" spans="8:13" s="28" customFormat="1" x14ac:dyDescent="0.2">
      <c r="H13777" s="12"/>
      <c r="J13777" s="29"/>
      <c r="K13777" s="45"/>
      <c r="L13777" s="45"/>
      <c r="M13777" s="45"/>
    </row>
    <row r="13778" spans="8:13" s="28" customFormat="1" x14ac:dyDescent="0.2">
      <c r="H13778" s="12"/>
      <c r="J13778" s="29"/>
      <c r="K13778" s="45"/>
      <c r="L13778" s="45"/>
      <c r="M13778" s="45"/>
    </row>
    <row r="13779" spans="8:13" s="28" customFormat="1" x14ac:dyDescent="0.2">
      <c r="H13779" s="12"/>
      <c r="J13779" s="29"/>
      <c r="K13779" s="45"/>
      <c r="L13779" s="45"/>
      <c r="M13779" s="45"/>
    </row>
    <row r="13780" spans="8:13" s="28" customFormat="1" x14ac:dyDescent="0.2">
      <c r="H13780" s="12"/>
      <c r="J13780" s="29"/>
      <c r="K13780" s="45"/>
      <c r="L13780" s="45"/>
      <c r="M13780" s="45"/>
    </row>
    <row r="13781" spans="8:13" s="28" customFormat="1" x14ac:dyDescent="0.2">
      <c r="H13781" s="12"/>
      <c r="J13781" s="29"/>
      <c r="K13781" s="45"/>
      <c r="L13781" s="45"/>
      <c r="M13781" s="45"/>
    </row>
    <row r="13782" spans="8:13" s="28" customFormat="1" x14ac:dyDescent="0.2">
      <c r="H13782" s="12"/>
      <c r="J13782" s="29"/>
      <c r="K13782" s="45"/>
      <c r="L13782" s="45"/>
      <c r="M13782" s="45"/>
    </row>
    <row r="13783" spans="8:13" s="28" customFormat="1" x14ac:dyDescent="0.2">
      <c r="H13783" s="12"/>
      <c r="J13783" s="29"/>
      <c r="K13783" s="45"/>
      <c r="L13783" s="45"/>
      <c r="M13783" s="45"/>
    </row>
    <row r="13784" spans="8:13" s="28" customFormat="1" x14ac:dyDescent="0.2">
      <c r="H13784" s="12"/>
      <c r="J13784" s="29"/>
      <c r="K13784" s="45"/>
      <c r="L13784" s="45"/>
      <c r="M13784" s="45"/>
    </row>
    <row r="13785" spans="8:13" s="28" customFormat="1" x14ac:dyDescent="0.2">
      <c r="H13785" s="12"/>
      <c r="J13785" s="29"/>
      <c r="K13785" s="45"/>
      <c r="L13785" s="45"/>
      <c r="M13785" s="45"/>
    </row>
    <row r="13786" spans="8:13" s="28" customFormat="1" x14ac:dyDescent="0.2">
      <c r="H13786" s="12"/>
      <c r="J13786" s="29"/>
      <c r="K13786" s="45"/>
      <c r="L13786" s="45"/>
      <c r="M13786" s="45"/>
    </row>
    <row r="13787" spans="8:13" s="28" customFormat="1" x14ac:dyDescent="0.2">
      <c r="H13787" s="12"/>
      <c r="J13787" s="29"/>
      <c r="K13787" s="45"/>
      <c r="L13787" s="45"/>
      <c r="M13787" s="45"/>
    </row>
    <row r="13788" spans="8:13" s="28" customFormat="1" x14ac:dyDescent="0.2">
      <c r="H13788" s="12"/>
      <c r="J13788" s="29"/>
      <c r="K13788" s="45"/>
      <c r="L13788" s="45"/>
      <c r="M13788" s="45"/>
    </row>
    <row r="13789" spans="8:13" s="28" customFormat="1" x14ac:dyDescent="0.2">
      <c r="H13789" s="12"/>
      <c r="J13789" s="29"/>
      <c r="K13789" s="45"/>
      <c r="L13789" s="45"/>
      <c r="M13789" s="45"/>
    </row>
    <row r="13790" spans="8:13" s="28" customFormat="1" x14ac:dyDescent="0.2">
      <c r="H13790" s="12"/>
      <c r="J13790" s="29"/>
      <c r="K13790" s="45"/>
      <c r="L13790" s="45"/>
      <c r="M13790" s="45"/>
    </row>
    <row r="13791" spans="8:13" s="28" customFormat="1" x14ac:dyDescent="0.2">
      <c r="H13791" s="12"/>
      <c r="J13791" s="29"/>
      <c r="K13791" s="45"/>
      <c r="L13791" s="45"/>
      <c r="M13791" s="45"/>
    </row>
    <row r="13792" spans="8:13" s="28" customFormat="1" x14ac:dyDescent="0.2">
      <c r="H13792" s="12"/>
      <c r="J13792" s="29"/>
      <c r="K13792" s="45"/>
      <c r="L13792" s="45"/>
      <c r="M13792" s="45"/>
    </row>
    <row r="13793" spans="8:13" s="28" customFormat="1" x14ac:dyDescent="0.2">
      <c r="H13793" s="12"/>
      <c r="J13793" s="29"/>
      <c r="K13793" s="45"/>
      <c r="L13793" s="45"/>
      <c r="M13793" s="45"/>
    </row>
    <row r="13794" spans="8:13" s="28" customFormat="1" x14ac:dyDescent="0.2">
      <c r="H13794" s="12"/>
      <c r="J13794" s="29"/>
      <c r="K13794" s="45"/>
      <c r="L13794" s="45"/>
      <c r="M13794" s="45"/>
    </row>
    <row r="13795" spans="8:13" s="28" customFormat="1" x14ac:dyDescent="0.2">
      <c r="H13795" s="12"/>
      <c r="J13795" s="29"/>
      <c r="K13795" s="45"/>
      <c r="L13795" s="45"/>
      <c r="M13795" s="45"/>
    </row>
    <row r="13796" spans="8:13" s="28" customFormat="1" x14ac:dyDescent="0.2">
      <c r="H13796" s="12"/>
      <c r="J13796" s="29"/>
      <c r="K13796" s="45"/>
      <c r="L13796" s="45"/>
      <c r="M13796" s="45"/>
    </row>
    <row r="13797" spans="8:13" s="28" customFormat="1" x14ac:dyDescent="0.2">
      <c r="H13797" s="12"/>
      <c r="J13797" s="29"/>
      <c r="K13797" s="45"/>
      <c r="L13797" s="45"/>
      <c r="M13797" s="45"/>
    </row>
    <row r="13798" spans="8:13" s="28" customFormat="1" x14ac:dyDescent="0.2">
      <c r="H13798" s="12"/>
      <c r="J13798" s="29"/>
      <c r="K13798" s="45"/>
      <c r="L13798" s="45"/>
      <c r="M13798" s="45"/>
    </row>
    <row r="13799" spans="8:13" s="28" customFormat="1" x14ac:dyDescent="0.2">
      <c r="H13799" s="12"/>
      <c r="J13799" s="29"/>
      <c r="K13799" s="45"/>
      <c r="L13799" s="45"/>
      <c r="M13799" s="45"/>
    </row>
    <row r="13800" spans="8:13" s="28" customFormat="1" x14ac:dyDescent="0.2">
      <c r="H13800" s="12"/>
      <c r="J13800" s="29"/>
      <c r="K13800" s="45"/>
      <c r="L13800" s="45"/>
      <c r="M13800" s="45"/>
    </row>
    <row r="13801" spans="8:13" s="28" customFormat="1" x14ac:dyDescent="0.2">
      <c r="H13801" s="12"/>
      <c r="J13801" s="29"/>
      <c r="K13801" s="45"/>
      <c r="L13801" s="45"/>
      <c r="M13801" s="45"/>
    </row>
    <row r="13802" spans="8:13" s="28" customFormat="1" x14ac:dyDescent="0.2">
      <c r="H13802" s="12"/>
      <c r="J13802" s="29"/>
      <c r="K13802" s="45"/>
      <c r="L13802" s="45"/>
      <c r="M13802" s="45"/>
    </row>
    <row r="13803" spans="8:13" s="28" customFormat="1" x14ac:dyDescent="0.2">
      <c r="H13803" s="12"/>
      <c r="J13803" s="29"/>
      <c r="K13803" s="45"/>
      <c r="L13803" s="45"/>
      <c r="M13803" s="45"/>
    </row>
    <row r="13804" spans="8:13" s="28" customFormat="1" x14ac:dyDescent="0.2">
      <c r="H13804" s="12"/>
      <c r="J13804" s="29"/>
      <c r="K13804" s="45"/>
      <c r="L13804" s="45"/>
      <c r="M13804" s="45"/>
    </row>
    <row r="13805" spans="8:13" s="28" customFormat="1" x14ac:dyDescent="0.2">
      <c r="H13805" s="12"/>
      <c r="J13805" s="29"/>
      <c r="K13805" s="45"/>
      <c r="L13805" s="45"/>
      <c r="M13805" s="45"/>
    </row>
    <row r="13806" spans="8:13" s="28" customFormat="1" x14ac:dyDescent="0.2">
      <c r="H13806" s="12"/>
      <c r="J13806" s="29"/>
      <c r="K13806" s="45"/>
      <c r="L13806" s="45"/>
      <c r="M13806" s="45"/>
    </row>
    <row r="13807" spans="8:13" s="28" customFormat="1" x14ac:dyDescent="0.2">
      <c r="H13807" s="12"/>
      <c r="J13807" s="29"/>
      <c r="K13807" s="45"/>
      <c r="L13807" s="45"/>
      <c r="M13807" s="45"/>
    </row>
    <row r="13808" spans="8:13" s="28" customFormat="1" x14ac:dyDescent="0.2">
      <c r="H13808" s="12"/>
      <c r="J13808" s="29"/>
      <c r="K13808" s="45"/>
      <c r="L13808" s="45"/>
      <c r="M13808" s="45"/>
    </row>
    <row r="13809" spans="8:13" s="28" customFormat="1" x14ac:dyDescent="0.2">
      <c r="H13809" s="12"/>
      <c r="J13809" s="29"/>
      <c r="K13809" s="45"/>
      <c r="L13809" s="45"/>
      <c r="M13809" s="45"/>
    </row>
    <row r="13810" spans="8:13" s="28" customFormat="1" x14ac:dyDescent="0.2">
      <c r="H13810" s="12"/>
      <c r="J13810" s="29"/>
      <c r="K13810" s="45"/>
      <c r="L13810" s="45"/>
      <c r="M13810" s="45"/>
    </row>
    <row r="13811" spans="8:13" s="28" customFormat="1" x14ac:dyDescent="0.2">
      <c r="H13811" s="12"/>
      <c r="J13811" s="29"/>
      <c r="K13811" s="45"/>
      <c r="L13811" s="45"/>
      <c r="M13811" s="45"/>
    </row>
    <row r="13812" spans="8:13" s="28" customFormat="1" x14ac:dyDescent="0.2">
      <c r="H13812" s="12"/>
      <c r="J13812" s="29"/>
      <c r="K13812" s="45"/>
      <c r="L13812" s="45"/>
      <c r="M13812" s="45"/>
    </row>
    <row r="13813" spans="8:13" s="28" customFormat="1" x14ac:dyDescent="0.2">
      <c r="H13813" s="12"/>
      <c r="J13813" s="29"/>
      <c r="K13813" s="45"/>
      <c r="L13813" s="45"/>
      <c r="M13813" s="45"/>
    </row>
    <row r="13814" spans="8:13" s="28" customFormat="1" x14ac:dyDescent="0.2">
      <c r="H13814" s="12"/>
      <c r="J13814" s="29"/>
      <c r="K13814" s="45"/>
      <c r="L13814" s="45"/>
      <c r="M13814" s="45"/>
    </row>
    <row r="13815" spans="8:13" s="28" customFormat="1" x14ac:dyDescent="0.2">
      <c r="H13815" s="12"/>
      <c r="J13815" s="29"/>
      <c r="K13815" s="45"/>
      <c r="L13815" s="45"/>
      <c r="M13815" s="45"/>
    </row>
    <row r="13816" spans="8:13" s="28" customFormat="1" x14ac:dyDescent="0.2">
      <c r="H13816" s="12"/>
      <c r="J13816" s="29"/>
      <c r="K13816" s="45"/>
      <c r="L13816" s="45"/>
      <c r="M13816" s="45"/>
    </row>
    <row r="13817" spans="8:13" s="28" customFormat="1" x14ac:dyDescent="0.2">
      <c r="H13817" s="12"/>
      <c r="J13817" s="29"/>
      <c r="K13817" s="45"/>
      <c r="L13817" s="45"/>
      <c r="M13817" s="45"/>
    </row>
    <row r="13818" spans="8:13" s="28" customFormat="1" x14ac:dyDescent="0.2">
      <c r="H13818" s="12"/>
      <c r="J13818" s="29"/>
      <c r="K13818" s="45"/>
      <c r="L13818" s="45"/>
      <c r="M13818" s="45"/>
    </row>
    <row r="13819" spans="8:13" s="28" customFormat="1" x14ac:dyDescent="0.2">
      <c r="H13819" s="12"/>
      <c r="J13819" s="29"/>
      <c r="K13819" s="45"/>
      <c r="L13819" s="45"/>
      <c r="M13819" s="45"/>
    </row>
    <row r="13820" spans="8:13" s="28" customFormat="1" x14ac:dyDescent="0.2">
      <c r="H13820" s="12"/>
      <c r="J13820" s="29"/>
      <c r="K13820" s="45"/>
      <c r="L13820" s="45"/>
      <c r="M13820" s="45"/>
    </row>
    <row r="13821" spans="8:13" s="28" customFormat="1" x14ac:dyDescent="0.2">
      <c r="H13821" s="12"/>
      <c r="J13821" s="29"/>
      <c r="K13821" s="45"/>
      <c r="L13821" s="45"/>
      <c r="M13821" s="45"/>
    </row>
    <row r="13822" spans="8:13" s="28" customFormat="1" x14ac:dyDescent="0.2">
      <c r="H13822" s="12"/>
      <c r="J13822" s="29"/>
      <c r="K13822" s="45"/>
      <c r="L13822" s="45"/>
      <c r="M13822" s="45"/>
    </row>
    <row r="13823" spans="8:13" s="28" customFormat="1" x14ac:dyDescent="0.2">
      <c r="H13823" s="12"/>
      <c r="J13823" s="29"/>
      <c r="K13823" s="45"/>
      <c r="L13823" s="45"/>
      <c r="M13823" s="45"/>
    </row>
    <row r="13824" spans="8:13" s="28" customFormat="1" x14ac:dyDescent="0.2">
      <c r="H13824" s="12"/>
      <c r="J13824" s="29"/>
      <c r="K13824" s="45"/>
      <c r="L13824" s="45"/>
      <c r="M13824" s="45"/>
    </row>
    <row r="13825" spans="8:13" s="28" customFormat="1" x14ac:dyDescent="0.2">
      <c r="H13825" s="12"/>
      <c r="J13825" s="29"/>
      <c r="K13825" s="45"/>
      <c r="L13825" s="45"/>
      <c r="M13825" s="45"/>
    </row>
    <row r="13826" spans="8:13" s="28" customFormat="1" x14ac:dyDescent="0.2">
      <c r="H13826" s="12"/>
      <c r="J13826" s="29"/>
      <c r="K13826" s="45"/>
      <c r="L13826" s="45"/>
      <c r="M13826" s="45"/>
    </row>
    <row r="13827" spans="8:13" s="28" customFormat="1" x14ac:dyDescent="0.2">
      <c r="H13827" s="12"/>
      <c r="J13827" s="29"/>
      <c r="K13827" s="45"/>
      <c r="L13827" s="45"/>
      <c r="M13827" s="45"/>
    </row>
    <row r="13828" spans="8:13" s="28" customFormat="1" x14ac:dyDescent="0.2">
      <c r="H13828" s="12"/>
      <c r="J13828" s="29"/>
      <c r="K13828" s="45"/>
      <c r="L13828" s="45"/>
      <c r="M13828" s="45"/>
    </row>
    <row r="13829" spans="8:13" s="28" customFormat="1" x14ac:dyDescent="0.2">
      <c r="H13829" s="12"/>
      <c r="J13829" s="29"/>
      <c r="K13829" s="45"/>
      <c r="L13829" s="45"/>
      <c r="M13829" s="45"/>
    </row>
    <row r="13830" spans="8:13" s="28" customFormat="1" x14ac:dyDescent="0.2">
      <c r="H13830" s="12"/>
      <c r="J13830" s="29"/>
      <c r="K13830" s="45"/>
      <c r="L13830" s="45"/>
      <c r="M13830" s="45"/>
    </row>
    <row r="13831" spans="8:13" s="28" customFormat="1" x14ac:dyDescent="0.2">
      <c r="H13831" s="12"/>
      <c r="J13831" s="29"/>
      <c r="K13831" s="45"/>
      <c r="L13831" s="45"/>
      <c r="M13831" s="45"/>
    </row>
    <row r="13832" spans="8:13" s="28" customFormat="1" x14ac:dyDescent="0.2">
      <c r="H13832" s="12"/>
      <c r="J13832" s="29"/>
      <c r="K13832" s="45"/>
      <c r="L13832" s="45"/>
      <c r="M13832" s="45"/>
    </row>
    <row r="13833" spans="8:13" s="28" customFormat="1" x14ac:dyDescent="0.2">
      <c r="H13833" s="12"/>
      <c r="J13833" s="29"/>
      <c r="K13833" s="45"/>
      <c r="L13833" s="45"/>
      <c r="M13833" s="45"/>
    </row>
    <row r="13834" spans="8:13" s="28" customFormat="1" x14ac:dyDescent="0.2">
      <c r="H13834" s="12"/>
      <c r="J13834" s="29"/>
      <c r="K13834" s="45"/>
      <c r="L13834" s="45"/>
      <c r="M13834" s="45"/>
    </row>
    <row r="13835" spans="8:13" s="28" customFormat="1" x14ac:dyDescent="0.2">
      <c r="H13835" s="12"/>
      <c r="J13835" s="29"/>
      <c r="K13835" s="45"/>
      <c r="L13835" s="45"/>
      <c r="M13835" s="45"/>
    </row>
    <row r="13836" spans="8:13" s="28" customFormat="1" x14ac:dyDescent="0.2">
      <c r="H13836" s="12"/>
      <c r="J13836" s="29"/>
      <c r="K13836" s="45"/>
      <c r="L13836" s="45"/>
      <c r="M13836" s="45"/>
    </row>
    <row r="13837" spans="8:13" s="28" customFormat="1" x14ac:dyDescent="0.2">
      <c r="H13837" s="12"/>
      <c r="J13837" s="29"/>
      <c r="K13837" s="45"/>
      <c r="L13837" s="45"/>
      <c r="M13837" s="45"/>
    </row>
    <row r="13838" spans="8:13" s="28" customFormat="1" x14ac:dyDescent="0.2">
      <c r="H13838" s="12"/>
      <c r="J13838" s="29"/>
      <c r="K13838" s="45"/>
      <c r="L13838" s="45"/>
      <c r="M13838" s="45"/>
    </row>
    <row r="13839" spans="8:13" s="28" customFormat="1" x14ac:dyDescent="0.2">
      <c r="H13839" s="12"/>
      <c r="J13839" s="29"/>
      <c r="K13839" s="45"/>
      <c r="L13839" s="45"/>
      <c r="M13839" s="45"/>
    </row>
    <row r="13840" spans="8:13" s="28" customFormat="1" x14ac:dyDescent="0.2">
      <c r="H13840" s="12"/>
      <c r="J13840" s="29"/>
      <c r="K13840" s="45"/>
      <c r="L13840" s="45"/>
      <c r="M13840" s="45"/>
    </row>
    <row r="13841" spans="8:13" s="28" customFormat="1" x14ac:dyDescent="0.2">
      <c r="H13841" s="12"/>
      <c r="J13841" s="29"/>
      <c r="K13841" s="45"/>
      <c r="L13841" s="45"/>
      <c r="M13841" s="45"/>
    </row>
    <row r="13842" spans="8:13" s="28" customFormat="1" x14ac:dyDescent="0.2">
      <c r="H13842" s="12"/>
      <c r="J13842" s="29"/>
      <c r="K13842" s="45"/>
      <c r="L13842" s="45"/>
      <c r="M13842" s="45"/>
    </row>
    <row r="13843" spans="8:13" s="28" customFormat="1" x14ac:dyDescent="0.2">
      <c r="H13843" s="12"/>
      <c r="J13843" s="29"/>
      <c r="K13843" s="45"/>
      <c r="L13843" s="45"/>
      <c r="M13843" s="45"/>
    </row>
    <row r="13844" spans="8:13" s="28" customFormat="1" x14ac:dyDescent="0.2">
      <c r="H13844" s="12"/>
      <c r="J13844" s="29"/>
      <c r="K13844" s="45"/>
      <c r="L13844" s="45"/>
      <c r="M13844" s="45"/>
    </row>
    <row r="13845" spans="8:13" s="28" customFormat="1" x14ac:dyDescent="0.2">
      <c r="H13845" s="12"/>
      <c r="J13845" s="29"/>
      <c r="K13845" s="45"/>
      <c r="L13845" s="45"/>
      <c r="M13845" s="45"/>
    </row>
    <row r="13846" spans="8:13" s="28" customFormat="1" x14ac:dyDescent="0.2">
      <c r="H13846" s="12"/>
      <c r="J13846" s="29"/>
      <c r="K13846" s="45"/>
      <c r="L13846" s="45"/>
      <c r="M13846" s="45"/>
    </row>
    <row r="13847" spans="8:13" s="28" customFormat="1" x14ac:dyDescent="0.2">
      <c r="H13847" s="12"/>
      <c r="J13847" s="29"/>
      <c r="K13847" s="45"/>
      <c r="L13847" s="45"/>
      <c r="M13847" s="45"/>
    </row>
    <row r="13848" spans="8:13" s="28" customFormat="1" x14ac:dyDescent="0.2">
      <c r="H13848" s="12"/>
      <c r="J13848" s="29"/>
      <c r="K13848" s="45"/>
      <c r="L13848" s="45"/>
      <c r="M13848" s="45"/>
    </row>
    <row r="13849" spans="8:13" s="28" customFormat="1" x14ac:dyDescent="0.2">
      <c r="H13849" s="12"/>
      <c r="J13849" s="29"/>
      <c r="K13849" s="45"/>
      <c r="L13849" s="45"/>
      <c r="M13849" s="45"/>
    </row>
    <row r="13850" spans="8:13" s="28" customFormat="1" x14ac:dyDescent="0.2">
      <c r="H13850" s="12"/>
      <c r="J13850" s="29"/>
      <c r="K13850" s="45"/>
      <c r="L13850" s="45"/>
      <c r="M13850" s="45"/>
    </row>
    <row r="13851" spans="8:13" s="28" customFormat="1" x14ac:dyDescent="0.2">
      <c r="H13851" s="12"/>
      <c r="J13851" s="29"/>
      <c r="K13851" s="45"/>
      <c r="L13851" s="45"/>
      <c r="M13851" s="45"/>
    </row>
    <row r="13852" spans="8:13" s="28" customFormat="1" x14ac:dyDescent="0.2">
      <c r="H13852" s="12"/>
      <c r="J13852" s="29"/>
      <c r="K13852" s="45"/>
      <c r="L13852" s="45"/>
      <c r="M13852" s="45"/>
    </row>
    <row r="13853" spans="8:13" s="28" customFormat="1" x14ac:dyDescent="0.2">
      <c r="H13853" s="12"/>
      <c r="J13853" s="29"/>
      <c r="K13853" s="45"/>
      <c r="L13853" s="45"/>
      <c r="M13853" s="45"/>
    </row>
    <row r="13854" spans="8:13" s="28" customFormat="1" x14ac:dyDescent="0.2">
      <c r="H13854" s="12"/>
      <c r="J13854" s="29"/>
      <c r="K13854" s="45"/>
      <c r="L13854" s="45"/>
      <c r="M13854" s="45"/>
    </row>
    <row r="13855" spans="8:13" s="28" customFormat="1" x14ac:dyDescent="0.2">
      <c r="H13855" s="12"/>
      <c r="J13855" s="29"/>
      <c r="K13855" s="45"/>
      <c r="L13855" s="45"/>
      <c r="M13855" s="45"/>
    </row>
    <row r="13856" spans="8:13" s="28" customFormat="1" x14ac:dyDescent="0.2">
      <c r="H13856" s="12"/>
      <c r="J13856" s="29"/>
      <c r="K13856" s="45"/>
      <c r="L13856" s="45"/>
      <c r="M13856" s="45"/>
    </row>
    <row r="13857" spans="8:13" s="28" customFormat="1" x14ac:dyDescent="0.2">
      <c r="H13857" s="12"/>
      <c r="J13857" s="29"/>
      <c r="K13857" s="45"/>
      <c r="L13857" s="45"/>
      <c r="M13857" s="45"/>
    </row>
    <row r="13858" spans="8:13" s="28" customFormat="1" x14ac:dyDescent="0.2">
      <c r="H13858" s="12"/>
      <c r="J13858" s="29"/>
      <c r="K13858" s="45"/>
      <c r="L13858" s="45"/>
      <c r="M13858" s="45"/>
    </row>
    <row r="13859" spans="8:13" s="28" customFormat="1" x14ac:dyDescent="0.2">
      <c r="H13859" s="12"/>
      <c r="J13859" s="29"/>
      <c r="K13859" s="45"/>
      <c r="L13859" s="45"/>
      <c r="M13859" s="45"/>
    </row>
    <row r="13860" spans="8:13" s="28" customFormat="1" x14ac:dyDescent="0.2">
      <c r="H13860" s="12"/>
      <c r="J13860" s="29"/>
      <c r="K13860" s="45"/>
      <c r="L13860" s="45"/>
      <c r="M13860" s="45"/>
    </row>
    <row r="13861" spans="8:13" s="28" customFormat="1" x14ac:dyDescent="0.2">
      <c r="H13861" s="12"/>
      <c r="J13861" s="29"/>
      <c r="K13861" s="45"/>
      <c r="L13861" s="45"/>
      <c r="M13861" s="45"/>
    </row>
    <row r="13862" spans="8:13" s="28" customFormat="1" x14ac:dyDescent="0.2">
      <c r="H13862" s="12"/>
      <c r="J13862" s="29"/>
      <c r="K13862" s="45"/>
      <c r="L13862" s="45"/>
      <c r="M13862" s="45"/>
    </row>
    <row r="13863" spans="8:13" s="28" customFormat="1" x14ac:dyDescent="0.2">
      <c r="H13863" s="12"/>
      <c r="J13863" s="29"/>
      <c r="K13863" s="45"/>
      <c r="L13863" s="45"/>
      <c r="M13863" s="45"/>
    </row>
    <row r="13864" spans="8:13" s="28" customFormat="1" x14ac:dyDescent="0.2">
      <c r="H13864" s="12"/>
      <c r="J13864" s="29"/>
      <c r="K13864" s="45"/>
      <c r="L13864" s="45"/>
      <c r="M13864" s="45"/>
    </row>
    <row r="13865" spans="8:13" s="28" customFormat="1" x14ac:dyDescent="0.2">
      <c r="H13865" s="12"/>
      <c r="J13865" s="29"/>
      <c r="K13865" s="45"/>
      <c r="L13865" s="45"/>
      <c r="M13865" s="45"/>
    </row>
    <row r="13866" spans="8:13" s="28" customFormat="1" x14ac:dyDescent="0.2">
      <c r="H13866" s="12"/>
      <c r="J13866" s="29"/>
      <c r="K13866" s="45"/>
      <c r="L13866" s="45"/>
      <c r="M13866" s="45"/>
    </row>
    <row r="13867" spans="8:13" s="28" customFormat="1" x14ac:dyDescent="0.2">
      <c r="H13867" s="12"/>
      <c r="J13867" s="29"/>
      <c r="K13867" s="45"/>
      <c r="L13867" s="45"/>
      <c r="M13867" s="45"/>
    </row>
    <row r="13868" spans="8:13" s="28" customFormat="1" x14ac:dyDescent="0.2">
      <c r="H13868" s="12"/>
      <c r="J13868" s="29"/>
      <c r="K13868" s="45"/>
      <c r="L13868" s="45"/>
      <c r="M13868" s="45"/>
    </row>
    <row r="13869" spans="8:13" s="28" customFormat="1" x14ac:dyDescent="0.2">
      <c r="H13869" s="12"/>
      <c r="J13869" s="29"/>
      <c r="K13869" s="45"/>
      <c r="L13869" s="45"/>
      <c r="M13869" s="45"/>
    </row>
    <row r="13870" spans="8:13" s="28" customFormat="1" x14ac:dyDescent="0.2">
      <c r="H13870" s="12"/>
      <c r="J13870" s="29"/>
      <c r="K13870" s="45"/>
      <c r="L13870" s="45"/>
      <c r="M13870" s="45"/>
    </row>
    <row r="13871" spans="8:13" s="28" customFormat="1" x14ac:dyDescent="0.2">
      <c r="H13871" s="12"/>
      <c r="J13871" s="29"/>
      <c r="K13871" s="45"/>
      <c r="L13871" s="45"/>
      <c r="M13871" s="45"/>
    </row>
    <row r="13872" spans="8:13" s="28" customFormat="1" x14ac:dyDescent="0.2">
      <c r="H13872" s="12"/>
      <c r="J13872" s="29"/>
      <c r="K13872" s="45"/>
      <c r="L13872" s="45"/>
      <c r="M13872" s="45"/>
    </row>
    <row r="13873" spans="8:13" s="28" customFormat="1" x14ac:dyDescent="0.2">
      <c r="H13873" s="12"/>
      <c r="J13873" s="29"/>
      <c r="K13873" s="45"/>
      <c r="L13873" s="45"/>
      <c r="M13873" s="45"/>
    </row>
    <row r="13874" spans="8:13" s="28" customFormat="1" x14ac:dyDescent="0.2">
      <c r="H13874" s="12"/>
      <c r="J13874" s="29"/>
      <c r="K13874" s="45"/>
      <c r="L13874" s="45"/>
      <c r="M13874" s="45"/>
    </row>
    <row r="13875" spans="8:13" s="28" customFormat="1" x14ac:dyDescent="0.2">
      <c r="H13875" s="12"/>
      <c r="J13875" s="29"/>
      <c r="K13875" s="45"/>
      <c r="L13875" s="45"/>
      <c r="M13875" s="45"/>
    </row>
    <row r="13876" spans="8:13" s="28" customFormat="1" x14ac:dyDescent="0.2">
      <c r="H13876" s="12"/>
      <c r="J13876" s="29"/>
      <c r="K13876" s="45"/>
      <c r="L13876" s="45"/>
      <c r="M13876" s="45"/>
    </row>
    <row r="13877" spans="8:13" s="28" customFormat="1" x14ac:dyDescent="0.2">
      <c r="H13877" s="12"/>
      <c r="J13877" s="29"/>
      <c r="K13877" s="45"/>
      <c r="L13877" s="45"/>
      <c r="M13877" s="45"/>
    </row>
    <row r="13878" spans="8:13" s="28" customFormat="1" x14ac:dyDescent="0.2">
      <c r="H13878" s="12"/>
      <c r="J13878" s="29"/>
      <c r="K13878" s="45"/>
      <c r="L13878" s="45"/>
      <c r="M13878" s="45"/>
    </row>
    <row r="13879" spans="8:13" s="28" customFormat="1" x14ac:dyDescent="0.2">
      <c r="H13879" s="12"/>
      <c r="J13879" s="29"/>
      <c r="K13879" s="45"/>
      <c r="L13879" s="45"/>
      <c r="M13879" s="45"/>
    </row>
    <row r="13880" spans="8:13" s="28" customFormat="1" x14ac:dyDescent="0.2">
      <c r="H13880" s="12"/>
      <c r="J13880" s="29"/>
      <c r="K13880" s="45"/>
      <c r="L13880" s="45"/>
      <c r="M13880" s="45"/>
    </row>
    <row r="13881" spans="8:13" s="28" customFormat="1" x14ac:dyDescent="0.2">
      <c r="H13881" s="12"/>
      <c r="J13881" s="29"/>
      <c r="K13881" s="45"/>
      <c r="L13881" s="45"/>
      <c r="M13881" s="45"/>
    </row>
    <row r="13882" spans="8:13" s="28" customFormat="1" x14ac:dyDescent="0.2">
      <c r="H13882" s="12"/>
      <c r="J13882" s="29"/>
      <c r="K13882" s="45"/>
      <c r="L13882" s="45"/>
      <c r="M13882" s="45"/>
    </row>
    <row r="13883" spans="8:13" s="28" customFormat="1" x14ac:dyDescent="0.2">
      <c r="H13883" s="12"/>
      <c r="J13883" s="29"/>
      <c r="K13883" s="45"/>
      <c r="L13883" s="45"/>
      <c r="M13883" s="45"/>
    </row>
    <row r="13884" spans="8:13" s="28" customFormat="1" x14ac:dyDescent="0.2">
      <c r="H13884" s="12"/>
      <c r="J13884" s="29"/>
      <c r="K13884" s="45"/>
      <c r="L13884" s="45"/>
      <c r="M13884" s="45"/>
    </row>
    <row r="13885" spans="8:13" s="28" customFormat="1" x14ac:dyDescent="0.2">
      <c r="H13885" s="12"/>
      <c r="J13885" s="29"/>
      <c r="K13885" s="45"/>
      <c r="L13885" s="45"/>
      <c r="M13885" s="45"/>
    </row>
    <row r="13886" spans="8:13" s="28" customFormat="1" x14ac:dyDescent="0.2">
      <c r="H13886" s="12"/>
      <c r="J13886" s="29"/>
      <c r="K13886" s="45"/>
      <c r="L13886" s="45"/>
      <c r="M13886" s="45"/>
    </row>
    <row r="13887" spans="8:13" s="28" customFormat="1" x14ac:dyDescent="0.2">
      <c r="H13887" s="12"/>
      <c r="J13887" s="29"/>
      <c r="K13887" s="45"/>
      <c r="L13887" s="45"/>
      <c r="M13887" s="45"/>
    </row>
    <row r="13888" spans="8:13" s="28" customFormat="1" x14ac:dyDescent="0.2">
      <c r="H13888" s="12"/>
      <c r="J13888" s="29"/>
      <c r="K13888" s="45"/>
      <c r="L13888" s="45"/>
      <c r="M13888" s="45"/>
    </row>
    <row r="13889" spans="8:13" s="28" customFormat="1" x14ac:dyDescent="0.2">
      <c r="H13889" s="12"/>
      <c r="J13889" s="29"/>
      <c r="K13889" s="45"/>
      <c r="L13889" s="45"/>
      <c r="M13889" s="45"/>
    </row>
    <row r="13890" spans="8:13" s="28" customFormat="1" x14ac:dyDescent="0.2">
      <c r="H13890" s="12"/>
      <c r="J13890" s="29"/>
      <c r="K13890" s="45"/>
      <c r="L13890" s="45"/>
      <c r="M13890" s="45"/>
    </row>
    <row r="13891" spans="8:13" s="28" customFormat="1" x14ac:dyDescent="0.2">
      <c r="H13891" s="12"/>
      <c r="J13891" s="29"/>
      <c r="K13891" s="45"/>
      <c r="L13891" s="45"/>
      <c r="M13891" s="45"/>
    </row>
    <row r="13892" spans="8:13" s="28" customFormat="1" x14ac:dyDescent="0.2">
      <c r="H13892" s="12"/>
      <c r="J13892" s="29"/>
      <c r="K13892" s="45"/>
      <c r="L13892" s="45"/>
      <c r="M13892" s="45"/>
    </row>
    <row r="13893" spans="8:13" s="28" customFormat="1" x14ac:dyDescent="0.2">
      <c r="H13893" s="12"/>
      <c r="J13893" s="29"/>
      <c r="K13893" s="45"/>
      <c r="L13893" s="45"/>
      <c r="M13893" s="45"/>
    </row>
    <row r="13894" spans="8:13" s="28" customFormat="1" x14ac:dyDescent="0.2">
      <c r="H13894" s="12"/>
      <c r="J13894" s="29"/>
      <c r="K13894" s="45"/>
      <c r="L13894" s="45"/>
      <c r="M13894" s="45"/>
    </row>
    <row r="13895" spans="8:13" s="28" customFormat="1" x14ac:dyDescent="0.2">
      <c r="H13895" s="12"/>
      <c r="J13895" s="29"/>
      <c r="K13895" s="45"/>
      <c r="L13895" s="45"/>
      <c r="M13895" s="45"/>
    </row>
    <row r="13896" spans="8:13" s="28" customFormat="1" x14ac:dyDescent="0.2">
      <c r="H13896" s="12"/>
      <c r="J13896" s="29"/>
      <c r="K13896" s="45"/>
      <c r="L13896" s="45"/>
      <c r="M13896" s="45"/>
    </row>
    <row r="13897" spans="8:13" s="28" customFormat="1" x14ac:dyDescent="0.2">
      <c r="H13897" s="12"/>
      <c r="J13897" s="29"/>
      <c r="K13897" s="45"/>
      <c r="L13897" s="45"/>
      <c r="M13897" s="45"/>
    </row>
    <row r="13898" spans="8:13" s="28" customFormat="1" x14ac:dyDescent="0.2">
      <c r="H13898" s="12"/>
      <c r="J13898" s="29"/>
      <c r="K13898" s="45"/>
      <c r="L13898" s="45"/>
      <c r="M13898" s="45"/>
    </row>
    <row r="13899" spans="8:13" s="28" customFormat="1" x14ac:dyDescent="0.2">
      <c r="H13899" s="12"/>
      <c r="J13899" s="29"/>
      <c r="K13899" s="45"/>
      <c r="L13899" s="45"/>
      <c r="M13899" s="45"/>
    </row>
    <row r="13900" spans="8:13" s="28" customFormat="1" x14ac:dyDescent="0.2">
      <c r="H13900" s="12"/>
      <c r="J13900" s="29"/>
      <c r="K13900" s="45"/>
      <c r="L13900" s="45"/>
      <c r="M13900" s="45"/>
    </row>
    <row r="13901" spans="8:13" s="28" customFormat="1" x14ac:dyDescent="0.2">
      <c r="H13901" s="12"/>
      <c r="J13901" s="29"/>
      <c r="K13901" s="45"/>
      <c r="L13901" s="45"/>
      <c r="M13901" s="45"/>
    </row>
    <row r="13902" spans="8:13" s="28" customFormat="1" x14ac:dyDescent="0.2">
      <c r="H13902" s="12"/>
      <c r="J13902" s="29"/>
      <c r="K13902" s="45"/>
      <c r="L13902" s="45"/>
      <c r="M13902" s="45"/>
    </row>
    <row r="13903" spans="8:13" s="28" customFormat="1" x14ac:dyDescent="0.2">
      <c r="H13903" s="12"/>
      <c r="J13903" s="29"/>
      <c r="K13903" s="45"/>
      <c r="L13903" s="45"/>
      <c r="M13903" s="45"/>
    </row>
    <row r="13904" spans="8:13" s="28" customFormat="1" x14ac:dyDescent="0.2">
      <c r="H13904" s="12"/>
      <c r="J13904" s="29"/>
      <c r="K13904" s="45"/>
      <c r="L13904" s="45"/>
      <c r="M13904" s="45"/>
    </row>
    <row r="13905" spans="8:13" s="28" customFormat="1" x14ac:dyDescent="0.2">
      <c r="H13905" s="12"/>
      <c r="J13905" s="29"/>
      <c r="K13905" s="45"/>
      <c r="L13905" s="45"/>
      <c r="M13905" s="45"/>
    </row>
    <row r="13906" spans="8:13" s="28" customFormat="1" x14ac:dyDescent="0.2">
      <c r="H13906" s="12"/>
      <c r="J13906" s="29"/>
      <c r="K13906" s="45"/>
      <c r="L13906" s="45"/>
      <c r="M13906" s="45"/>
    </row>
    <row r="13907" spans="8:13" s="28" customFormat="1" x14ac:dyDescent="0.2">
      <c r="H13907" s="12"/>
      <c r="J13907" s="29"/>
      <c r="K13907" s="45"/>
      <c r="L13907" s="45"/>
      <c r="M13907" s="45"/>
    </row>
    <row r="13908" spans="8:13" s="28" customFormat="1" x14ac:dyDescent="0.2">
      <c r="H13908" s="12"/>
      <c r="J13908" s="29"/>
      <c r="K13908" s="45"/>
      <c r="L13908" s="45"/>
      <c r="M13908" s="45"/>
    </row>
    <row r="13909" spans="8:13" s="28" customFormat="1" x14ac:dyDescent="0.2">
      <c r="H13909" s="12"/>
      <c r="J13909" s="29"/>
      <c r="K13909" s="45"/>
      <c r="L13909" s="45"/>
      <c r="M13909" s="45"/>
    </row>
    <row r="13910" spans="8:13" s="28" customFormat="1" x14ac:dyDescent="0.2">
      <c r="H13910" s="12"/>
      <c r="J13910" s="29"/>
      <c r="K13910" s="45"/>
      <c r="L13910" s="45"/>
      <c r="M13910" s="45"/>
    </row>
    <row r="13911" spans="8:13" s="28" customFormat="1" x14ac:dyDescent="0.2">
      <c r="H13911" s="12"/>
      <c r="J13911" s="29"/>
      <c r="K13911" s="45"/>
      <c r="L13911" s="45"/>
      <c r="M13911" s="45"/>
    </row>
    <row r="13912" spans="8:13" s="28" customFormat="1" x14ac:dyDescent="0.2">
      <c r="H13912" s="12"/>
      <c r="J13912" s="29"/>
      <c r="K13912" s="45"/>
      <c r="L13912" s="45"/>
      <c r="M13912" s="45"/>
    </row>
    <row r="13913" spans="8:13" s="28" customFormat="1" x14ac:dyDescent="0.2">
      <c r="H13913" s="12"/>
      <c r="J13913" s="29"/>
      <c r="K13913" s="45"/>
      <c r="L13913" s="45"/>
      <c r="M13913" s="45"/>
    </row>
    <row r="13914" spans="8:13" s="28" customFormat="1" x14ac:dyDescent="0.2">
      <c r="H13914" s="12"/>
      <c r="J13914" s="29"/>
      <c r="K13914" s="45"/>
      <c r="L13914" s="45"/>
      <c r="M13914" s="45"/>
    </row>
    <row r="13915" spans="8:13" s="28" customFormat="1" x14ac:dyDescent="0.2">
      <c r="H13915" s="12"/>
      <c r="J13915" s="29"/>
      <c r="K13915" s="45"/>
      <c r="L13915" s="45"/>
      <c r="M13915" s="45"/>
    </row>
    <row r="13916" spans="8:13" s="28" customFormat="1" x14ac:dyDescent="0.2">
      <c r="H13916" s="12"/>
      <c r="J13916" s="29"/>
      <c r="K13916" s="45"/>
      <c r="L13916" s="45"/>
      <c r="M13916" s="45"/>
    </row>
    <row r="13917" spans="8:13" s="28" customFormat="1" x14ac:dyDescent="0.2">
      <c r="H13917" s="12"/>
      <c r="J13917" s="29"/>
      <c r="K13917" s="45"/>
      <c r="L13917" s="45"/>
      <c r="M13917" s="45"/>
    </row>
    <row r="13918" spans="8:13" s="28" customFormat="1" x14ac:dyDescent="0.2">
      <c r="H13918" s="12"/>
      <c r="J13918" s="29"/>
      <c r="K13918" s="45"/>
      <c r="L13918" s="45"/>
      <c r="M13918" s="45"/>
    </row>
    <row r="13919" spans="8:13" s="28" customFormat="1" x14ac:dyDescent="0.2">
      <c r="H13919" s="12"/>
      <c r="J13919" s="29"/>
      <c r="K13919" s="45"/>
      <c r="L13919" s="45"/>
      <c r="M13919" s="45"/>
    </row>
    <row r="13920" spans="8:13" s="28" customFormat="1" x14ac:dyDescent="0.2">
      <c r="H13920" s="12"/>
      <c r="J13920" s="29"/>
      <c r="K13920" s="45"/>
      <c r="L13920" s="45"/>
      <c r="M13920" s="45"/>
    </row>
    <row r="13921" spans="8:13" s="28" customFormat="1" x14ac:dyDescent="0.2">
      <c r="H13921" s="12"/>
      <c r="J13921" s="29"/>
      <c r="K13921" s="45"/>
      <c r="L13921" s="45"/>
      <c r="M13921" s="45"/>
    </row>
    <row r="13922" spans="8:13" s="28" customFormat="1" x14ac:dyDescent="0.2">
      <c r="H13922" s="12"/>
      <c r="J13922" s="29"/>
      <c r="K13922" s="45"/>
      <c r="L13922" s="45"/>
      <c r="M13922" s="45"/>
    </row>
    <row r="13923" spans="8:13" s="28" customFormat="1" x14ac:dyDescent="0.2">
      <c r="H13923" s="12"/>
      <c r="J13923" s="29"/>
      <c r="K13923" s="45"/>
      <c r="L13923" s="45"/>
      <c r="M13923" s="45"/>
    </row>
    <row r="13924" spans="8:13" s="28" customFormat="1" x14ac:dyDescent="0.2">
      <c r="H13924" s="12"/>
      <c r="J13924" s="29"/>
      <c r="K13924" s="45"/>
      <c r="L13924" s="45"/>
      <c r="M13924" s="45"/>
    </row>
    <row r="13925" spans="8:13" s="28" customFormat="1" x14ac:dyDescent="0.2">
      <c r="H13925" s="12"/>
      <c r="J13925" s="29"/>
      <c r="K13925" s="45"/>
      <c r="L13925" s="45"/>
      <c r="M13925" s="45"/>
    </row>
    <row r="13926" spans="8:13" s="28" customFormat="1" x14ac:dyDescent="0.2">
      <c r="H13926" s="12"/>
      <c r="J13926" s="29"/>
      <c r="K13926" s="45"/>
      <c r="L13926" s="45"/>
      <c r="M13926" s="45"/>
    </row>
    <row r="13927" spans="8:13" s="28" customFormat="1" x14ac:dyDescent="0.2">
      <c r="H13927" s="12"/>
      <c r="J13927" s="29"/>
      <c r="K13927" s="45"/>
      <c r="L13927" s="45"/>
      <c r="M13927" s="45"/>
    </row>
    <row r="13928" spans="8:13" s="28" customFormat="1" x14ac:dyDescent="0.2">
      <c r="H13928" s="12"/>
      <c r="J13928" s="29"/>
      <c r="K13928" s="45"/>
      <c r="L13928" s="45"/>
      <c r="M13928" s="45"/>
    </row>
    <row r="13929" spans="8:13" s="28" customFormat="1" x14ac:dyDescent="0.2">
      <c r="H13929" s="12"/>
      <c r="J13929" s="29"/>
      <c r="K13929" s="45"/>
      <c r="L13929" s="45"/>
      <c r="M13929" s="45"/>
    </row>
    <row r="13930" spans="8:13" s="28" customFormat="1" x14ac:dyDescent="0.2">
      <c r="H13930" s="12"/>
      <c r="J13930" s="29"/>
      <c r="K13930" s="45"/>
      <c r="L13930" s="45"/>
      <c r="M13930" s="45"/>
    </row>
    <row r="13931" spans="8:13" s="28" customFormat="1" x14ac:dyDescent="0.2">
      <c r="H13931" s="12"/>
      <c r="J13931" s="29"/>
      <c r="K13931" s="45"/>
      <c r="L13931" s="45"/>
      <c r="M13931" s="45"/>
    </row>
    <row r="13932" spans="8:13" s="28" customFormat="1" x14ac:dyDescent="0.2">
      <c r="H13932" s="12"/>
      <c r="J13932" s="29"/>
      <c r="K13932" s="45"/>
      <c r="L13932" s="45"/>
      <c r="M13932" s="45"/>
    </row>
    <row r="13933" spans="8:13" s="28" customFormat="1" x14ac:dyDescent="0.2">
      <c r="H13933" s="12"/>
      <c r="J13933" s="29"/>
      <c r="K13933" s="45"/>
      <c r="L13933" s="45"/>
      <c r="M13933" s="45"/>
    </row>
    <row r="13934" spans="8:13" s="28" customFormat="1" x14ac:dyDescent="0.2">
      <c r="H13934" s="12"/>
      <c r="J13934" s="29"/>
      <c r="K13934" s="45"/>
      <c r="L13934" s="45"/>
      <c r="M13934" s="45"/>
    </row>
    <row r="13935" spans="8:13" s="28" customFormat="1" x14ac:dyDescent="0.2">
      <c r="H13935" s="12"/>
      <c r="J13935" s="29"/>
      <c r="K13935" s="45"/>
      <c r="L13935" s="45"/>
      <c r="M13935" s="45"/>
    </row>
    <row r="13936" spans="8:13" s="28" customFormat="1" x14ac:dyDescent="0.2">
      <c r="H13936" s="12"/>
      <c r="J13936" s="29"/>
      <c r="K13936" s="45"/>
      <c r="L13936" s="45"/>
      <c r="M13936" s="45"/>
    </row>
    <row r="13937" spans="8:13" s="28" customFormat="1" x14ac:dyDescent="0.2">
      <c r="H13937" s="12"/>
      <c r="J13937" s="29"/>
      <c r="K13937" s="45"/>
      <c r="L13937" s="45"/>
      <c r="M13937" s="45"/>
    </row>
    <row r="13938" spans="8:13" s="28" customFormat="1" x14ac:dyDescent="0.2">
      <c r="H13938" s="12"/>
      <c r="J13938" s="29"/>
      <c r="K13938" s="45"/>
      <c r="L13938" s="45"/>
      <c r="M13938" s="45"/>
    </row>
    <row r="13939" spans="8:13" s="28" customFormat="1" x14ac:dyDescent="0.2">
      <c r="H13939" s="12"/>
      <c r="J13939" s="29"/>
      <c r="K13939" s="45"/>
      <c r="L13939" s="45"/>
      <c r="M13939" s="45"/>
    </row>
    <row r="13940" spans="8:13" s="28" customFormat="1" x14ac:dyDescent="0.2">
      <c r="H13940" s="12"/>
      <c r="J13940" s="29"/>
      <c r="K13940" s="45"/>
      <c r="L13940" s="45"/>
      <c r="M13940" s="45"/>
    </row>
    <row r="13941" spans="8:13" s="28" customFormat="1" x14ac:dyDescent="0.2">
      <c r="H13941" s="12"/>
      <c r="J13941" s="29"/>
      <c r="K13941" s="45"/>
      <c r="L13941" s="45"/>
      <c r="M13941" s="45"/>
    </row>
    <row r="13942" spans="8:13" s="28" customFormat="1" x14ac:dyDescent="0.2">
      <c r="H13942" s="12"/>
      <c r="J13942" s="29"/>
      <c r="K13942" s="45"/>
      <c r="L13942" s="45"/>
      <c r="M13942" s="45"/>
    </row>
    <row r="13943" spans="8:13" s="28" customFormat="1" x14ac:dyDescent="0.2">
      <c r="H13943" s="12"/>
      <c r="J13943" s="29"/>
      <c r="K13943" s="45"/>
      <c r="L13943" s="45"/>
      <c r="M13943" s="45"/>
    </row>
    <row r="13944" spans="8:13" s="28" customFormat="1" x14ac:dyDescent="0.2">
      <c r="H13944" s="12"/>
      <c r="J13944" s="29"/>
      <c r="K13944" s="45"/>
      <c r="L13944" s="45"/>
      <c r="M13944" s="45"/>
    </row>
    <row r="13945" spans="8:13" s="28" customFormat="1" x14ac:dyDescent="0.2">
      <c r="H13945" s="12"/>
      <c r="J13945" s="29"/>
      <c r="K13945" s="45"/>
      <c r="L13945" s="45"/>
      <c r="M13945" s="45"/>
    </row>
    <row r="13946" spans="8:13" s="28" customFormat="1" x14ac:dyDescent="0.2">
      <c r="H13946" s="12"/>
      <c r="J13946" s="29"/>
      <c r="K13946" s="45"/>
      <c r="L13946" s="45"/>
      <c r="M13946" s="45"/>
    </row>
    <row r="13947" spans="8:13" s="28" customFormat="1" x14ac:dyDescent="0.2">
      <c r="H13947" s="12"/>
      <c r="J13947" s="29"/>
      <c r="K13947" s="45"/>
      <c r="L13947" s="45"/>
      <c r="M13947" s="45"/>
    </row>
    <row r="13948" spans="8:13" s="28" customFormat="1" x14ac:dyDescent="0.2">
      <c r="H13948" s="12"/>
      <c r="J13948" s="29"/>
      <c r="K13948" s="45"/>
      <c r="L13948" s="45"/>
      <c r="M13948" s="45"/>
    </row>
    <row r="13949" spans="8:13" s="28" customFormat="1" x14ac:dyDescent="0.2">
      <c r="H13949" s="12"/>
      <c r="J13949" s="29"/>
      <c r="K13949" s="45"/>
      <c r="L13949" s="45"/>
      <c r="M13949" s="45"/>
    </row>
    <row r="13950" spans="8:13" s="28" customFormat="1" x14ac:dyDescent="0.2">
      <c r="H13950" s="12"/>
      <c r="J13950" s="29"/>
      <c r="K13950" s="45"/>
      <c r="L13950" s="45"/>
      <c r="M13950" s="45"/>
    </row>
    <row r="13951" spans="8:13" s="28" customFormat="1" x14ac:dyDescent="0.2">
      <c r="H13951" s="12"/>
      <c r="J13951" s="29"/>
      <c r="K13951" s="45"/>
      <c r="L13951" s="45"/>
      <c r="M13951" s="45"/>
    </row>
    <row r="13952" spans="8:13" s="28" customFormat="1" x14ac:dyDescent="0.2">
      <c r="H13952" s="12"/>
      <c r="J13952" s="29"/>
      <c r="K13952" s="45"/>
      <c r="L13952" s="45"/>
      <c r="M13952" s="45"/>
    </row>
    <row r="13953" spans="8:13" s="28" customFormat="1" x14ac:dyDescent="0.2">
      <c r="H13953" s="12"/>
      <c r="J13953" s="29"/>
      <c r="K13953" s="45"/>
      <c r="L13953" s="45"/>
      <c r="M13953" s="45"/>
    </row>
    <row r="13954" spans="8:13" s="28" customFormat="1" x14ac:dyDescent="0.2">
      <c r="H13954" s="12"/>
      <c r="J13954" s="29"/>
      <c r="K13954" s="45"/>
      <c r="L13954" s="45"/>
      <c r="M13954" s="45"/>
    </row>
    <row r="13955" spans="8:13" s="28" customFormat="1" x14ac:dyDescent="0.2">
      <c r="H13955" s="12"/>
      <c r="J13955" s="29"/>
      <c r="K13955" s="45"/>
      <c r="L13955" s="45"/>
      <c r="M13955" s="45"/>
    </row>
    <row r="13956" spans="8:13" s="28" customFormat="1" x14ac:dyDescent="0.2">
      <c r="H13956" s="12"/>
      <c r="J13956" s="29"/>
      <c r="K13956" s="45"/>
      <c r="L13956" s="45"/>
      <c r="M13956" s="45"/>
    </row>
    <row r="13957" spans="8:13" s="28" customFormat="1" x14ac:dyDescent="0.2">
      <c r="H13957" s="12"/>
      <c r="J13957" s="29"/>
      <c r="K13957" s="45"/>
      <c r="L13957" s="45"/>
      <c r="M13957" s="45"/>
    </row>
    <row r="13958" spans="8:13" s="28" customFormat="1" x14ac:dyDescent="0.2">
      <c r="H13958" s="12"/>
      <c r="J13958" s="29"/>
      <c r="K13958" s="45"/>
      <c r="L13958" s="45"/>
      <c r="M13958" s="45"/>
    </row>
    <row r="13959" spans="8:13" s="28" customFormat="1" x14ac:dyDescent="0.2">
      <c r="H13959" s="12"/>
      <c r="J13959" s="29"/>
      <c r="K13959" s="45"/>
      <c r="L13959" s="45"/>
      <c r="M13959" s="45"/>
    </row>
    <row r="13960" spans="8:13" s="28" customFormat="1" x14ac:dyDescent="0.2">
      <c r="H13960" s="12"/>
      <c r="J13960" s="29"/>
      <c r="K13960" s="45"/>
      <c r="L13960" s="45"/>
      <c r="M13960" s="45"/>
    </row>
    <row r="13961" spans="8:13" s="28" customFormat="1" x14ac:dyDescent="0.2">
      <c r="H13961" s="12"/>
      <c r="J13961" s="29"/>
      <c r="K13961" s="45"/>
      <c r="L13961" s="45"/>
      <c r="M13961" s="45"/>
    </row>
    <row r="13962" spans="8:13" s="28" customFormat="1" x14ac:dyDescent="0.2">
      <c r="H13962" s="12"/>
      <c r="J13962" s="29"/>
      <c r="K13962" s="45"/>
      <c r="L13962" s="45"/>
      <c r="M13962" s="45"/>
    </row>
    <row r="13963" spans="8:13" s="28" customFormat="1" x14ac:dyDescent="0.2">
      <c r="H13963" s="12"/>
      <c r="J13963" s="29"/>
      <c r="K13963" s="45"/>
      <c r="L13963" s="45"/>
      <c r="M13963" s="45"/>
    </row>
    <row r="13964" spans="8:13" s="28" customFormat="1" x14ac:dyDescent="0.2">
      <c r="H13964" s="12"/>
      <c r="J13964" s="29"/>
      <c r="K13964" s="45"/>
      <c r="L13964" s="45"/>
      <c r="M13964" s="45"/>
    </row>
    <row r="13965" spans="8:13" s="28" customFormat="1" x14ac:dyDescent="0.2">
      <c r="H13965" s="12"/>
      <c r="J13965" s="29"/>
      <c r="K13965" s="45"/>
      <c r="L13965" s="45"/>
      <c r="M13965" s="45"/>
    </row>
    <row r="13966" spans="8:13" s="28" customFormat="1" x14ac:dyDescent="0.2">
      <c r="H13966" s="12"/>
      <c r="J13966" s="29"/>
      <c r="K13966" s="45"/>
      <c r="L13966" s="45"/>
      <c r="M13966" s="45"/>
    </row>
    <row r="13967" spans="8:13" s="28" customFormat="1" x14ac:dyDescent="0.2">
      <c r="H13967" s="12"/>
      <c r="J13967" s="29"/>
      <c r="K13967" s="45"/>
      <c r="L13967" s="45"/>
      <c r="M13967" s="45"/>
    </row>
    <row r="13968" spans="8:13" s="28" customFormat="1" x14ac:dyDescent="0.2">
      <c r="H13968" s="12"/>
      <c r="J13968" s="29"/>
      <c r="K13968" s="45"/>
      <c r="L13968" s="45"/>
      <c r="M13968" s="45"/>
    </row>
    <row r="13969" spans="8:13" s="28" customFormat="1" x14ac:dyDescent="0.2">
      <c r="H13969" s="12"/>
      <c r="J13969" s="29"/>
      <c r="K13969" s="45"/>
      <c r="L13969" s="45"/>
      <c r="M13969" s="45"/>
    </row>
    <row r="13970" spans="8:13" s="28" customFormat="1" x14ac:dyDescent="0.2">
      <c r="H13970" s="12"/>
      <c r="J13970" s="29"/>
      <c r="K13970" s="45"/>
      <c r="L13970" s="45"/>
      <c r="M13970" s="45"/>
    </row>
    <row r="13971" spans="8:13" s="28" customFormat="1" x14ac:dyDescent="0.2">
      <c r="H13971" s="12"/>
      <c r="J13971" s="29"/>
      <c r="K13971" s="45"/>
      <c r="L13971" s="45"/>
      <c r="M13971" s="45"/>
    </row>
    <row r="13972" spans="8:13" s="28" customFormat="1" x14ac:dyDescent="0.2">
      <c r="H13972" s="12"/>
      <c r="J13972" s="29"/>
      <c r="K13972" s="45"/>
      <c r="L13972" s="45"/>
      <c r="M13972" s="45"/>
    </row>
    <row r="13973" spans="8:13" s="28" customFormat="1" x14ac:dyDescent="0.2">
      <c r="H13973" s="12"/>
      <c r="J13973" s="29"/>
      <c r="K13973" s="45"/>
      <c r="L13973" s="45"/>
      <c r="M13973" s="45"/>
    </row>
    <row r="13974" spans="8:13" s="28" customFormat="1" x14ac:dyDescent="0.2">
      <c r="H13974" s="12"/>
      <c r="J13974" s="29"/>
      <c r="K13974" s="45"/>
      <c r="L13974" s="45"/>
      <c r="M13974" s="45"/>
    </row>
    <row r="13975" spans="8:13" s="28" customFormat="1" x14ac:dyDescent="0.2">
      <c r="H13975" s="12"/>
      <c r="J13975" s="29"/>
      <c r="K13975" s="45"/>
      <c r="L13975" s="45"/>
      <c r="M13975" s="45"/>
    </row>
    <row r="13976" spans="8:13" s="28" customFormat="1" x14ac:dyDescent="0.2">
      <c r="H13976" s="12"/>
      <c r="J13976" s="29"/>
      <c r="K13976" s="45"/>
      <c r="L13976" s="45"/>
      <c r="M13976" s="45"/>
    </row>
    <row r="13977" spans="8:13" s="28" customFormat="1" x14ac:dyDescent="0.2">
      <c r="H13977" s="12"/>
      <c r="J13977" s="29"/>
      <c r="K13977" s="45"/>
      <c r="L13977" s="45"/>
      <c r="M13977" s="45"/>
    </row>
    <row r="13978" spans="8:13" s="28" customFormat="1" x14ac:dyDescent="0.2">
      <c r="H13978" s="12"/>
      <c r="J13978" s="29"/>
      <c r="K13978" s="45"/>
      <c r="L13978" s="45"/>
      <c r="M13978" s="45"/>
    </row>
    <row r="13979" spans="8:13" s="28" customFormat="1" x14ac:dyDescent="0.2">
      <c r="H13979" s="12"/>
      <c r="J13979" s="29"/>
      <c r="K13979" s="45"/>
      <c r="L13979" s="45"/>
      <c r="M13979" s="45"/>
    </row>
    <row r="13980" spans="8:13" s="28" customFormat="1" x14ac:dyDescent="0.2">
      <c r="H13980" s="12"/>
      <c r="J13980" s="29"/>
      <c r="K13980" s="45"/>
      <c r="L13980" s="45"/>
      <c r="M13980" s="45"/>
    </row>
    <row r="13981" spans="8:13" s="28" customFormat="1" x14ac:dyDescent="0.2">
      <c r="H13981" s="12"/>
      <c r="J13981" s="29"/>
      <c r="K13981" s="45"/>
      <c r="L13981" s="45"/>
      <c r="M13981" s="45"/>
    </row>
    <row r="13982" spans="8:13" s="28" customFormat="1" x14ac:dyDescent="0.2">
      <c r="H13982" s="12"/>
      <c r="J13982" s="29"/>
      <c r="K13982" s="45"/>
      <c r="L13982" s="45"/>
      <c r="M13982" s="45"/>
    </row>
    <row r="13983" spans="8:13" s="28" customFormat="1" x14ac:dyDescent="0.2">
      <c r="H13983" s="12"/>
      <c r="J13983" s="29"/>
      <c r="K13983" s="45"/>
      <c r="L13983" s="45"/>
      <c r="M13983" s="45"/>
    </row>
    <row r="13984" spans="8:13" s="28" customFormat="1" x14ac:dyDescent="0.2">
      <c r="H13984" s="12"/>
      <c r="J13984" s="29"/>
      <c r="K13984" s="45"/>
      <c r="L13984" s="45"/>
      <c r="M13984" s="45"/>
    </row>
    <row r="13985" spans="8:13" s="28" customFormat="1" x14ac:dyDescent="0.2">
      <c r="H13985" s="12"/>
      <c r="J13985" s="29"/>
      <c r="K13985" s="45"/>
      <c r="L13985" s="45"/>
      <c r="M13985" s="45"/>
    </row>
    <row r="13986" spans="8:13" s="28" customFormat="1" x14ac:dyDescent="0.2">
      <c r="H13986" s="12"/>
      <c r="J13986" s="29"/>
      <c r="K13986" s="45"/>
      <c r="L13986" s="45"/>
      <c r="M13986" s="45"/>
    </row>
    <row r="13987" spans="8:13" s="28" customFormat="1" x14ac:dyDescent="0.2">
      <c r="H13987" s="12"/>
      <c r="J13987" s="29"/>
      <c r="K13987" s="45"/>
      <c r="L13987" s="45"/>
      <c r="M13987" s="45"/>
    </row>
    <row r="13988" spans="8:13" s="28" customFormat="1" x14ac:dyDescent="0.2">
      <c r="H13988" s="12"/>
      <c r="J13988" s="29"/>
      <c r="K13988" s="45"/>
      <c r="L13988" s="45"/>
      <c r="M13988" s="45"/>
    </row>
    <row r="13989" spans="8:13" s="28" customFormat="1" x14ac:dyDescent="0.2">
      <c r="H13989" s="12"/>
      <c r="J13989" s="29"/>
      <c r="K13989" s="45"/>
      <c r="L13989" s="45"/>
      <c r="M13989" s="45"/>
    </row>
    <row r="13990" spans="8:13" s="28" customFormat="1" x14ac:dyDescent="0.2">
      <c r="H13990" s="12"/>
      <c r="J13990" s="29"/>
      <c r="K13990" s="45"/>
      <c r="L13990" s="45"/>
      <c r="M13990" s="45"/>
    </row>
    <row r="13991" spans="8:13" s="28" customFormat="1" x14ac:dyDescent="0.2">
      <c r="H13991" s="12"/>
      <c r="J13991" s="29"/>
      <c r="K13991" s="45"/>
      <c r="L13991" s="45"/>
      <c r="M13991" s="45"/>
    </row>
    <row r="13992" spans="8:13" s="28" customFormat="1" x14ac:dyDescent="0.2">
      <c r="H13992" s="12"/>
      <c r="J13992" s="29"/>
      <c r="K13992" s="45"/>
      <c r="L13992" s="45"/>
      <c r="M13992" s="45"/>
    </row>
    <row r="13993" spans="8:13" s="28" customFormat="1" x14ac:dyDescent="0.2">
      <c r="H13993" s="12"/>
      <c r="J13993" s="29"/>
      <c r="K13993" s="45"/>
      <c r="L13993" s="45"/>
      <c r="M13993" s="45"/>
    </row>
    <row r="13994" spans="8:13" s="28" customFormat="1" x14ac:dyDescent="0.2">
      <c r="H13994" s="12"/>
      <c r="J13994" s="29"/>
      <c r="K13994" s="45"/>
      <c r="L13994" s="45"/>
      <c r="M13994" s="45"/>
    </row>
    <row r="13995" spans="8:13" s="28" customFormat="1" x14ac:dyDescent="0.2">
      <c r="H13995" s="12"/>
      <c r="J13995" s="29"/>
      <c r="K13995" s="45"/>
      <c r="L13995" s="45"/>
      <c r="M13995" s="45"/>
    </row>
    <row r="13996" spans="8:13" s="28" customFormat="1" x14ac:dyDescent="0.2">
      <c r="H13996" s="12"/>
      <c r="J13996" s="29"/>
      <c r="K13996" s="45"/>
      <c r="L13996" s="45"/>
      <c r="M13996" s="45"/>
    </row>
    <row r="13997" spans="8:13" s="28" customFormat="1" x14ac:dyDescent="0.2">
      <c r="H13997" s="12"/>
      <c r="J13997" s="29"/>
      <c r="K13997" s="45"/>
      <c r="L13997" s="45"/>
      <c r="M13997" s="45"/>
    </row>
    <row r="13998" spans="8:13" s="28" customFormat="1" x14ac:dyDescent="0.2">
      <c r="H13998" s="12"/>
      <c r="J13998" s="29"/>
      <c r="K13998" s="45"/>
      <c r="L13998" s="45"/>
      <c r="M13998" s="45"/>
    </row>
    <row r="13999" spans="8:13" s="28" customFormat="1" x14ac:dyDescent="0.2">
      <c r="H13999" s="12"/>
      <c r="J13999" s="29"/>
      <c r="K13999" s="45"/>
      <c r="L13999" s="45"/>
      <c r="M13999" s="45"/>
    </row>
    <row r="14000" spans="8:13" s="28" customFormat="1" x14ac:dyDescent="0.2">
      <c r="H14000" s="12"/>
      <c r="J14000" s="29"/>
      <c r="K14000" s="45"/>
      <c r="L14000" s="45"/>
      <c r="M14000" s="45"/>
    </row>
    <row r="14001" spans="8:13" s="28" customFormat="1" x14ac:dyDescent="0.2">
      <c r="H14001" s="12"/>
      <c r="J14001" s="29"/>
      <c r="K14001" s="45"/>
      <c r="L14001" s="45"/>
      <c r="M14001" s="45"/>
    </row>
    <row r="14002" spans="8:13" s="28" customFormat="1" x14ac:dyDescent="0.2">
      <c r="H14002" s="12"/>
      <c r="J14002" s="29"/>
      <c r="K14002" s="45"/>
      <c r="L14002" s="45"/>
      <c r="M14002" s="45"/>
    </row>
    <row r="14003" spans="8:13" s="28" customFormat="1" x14ac:dyDescent="0.2">
      <c r="H14003" s="12"/>
      <c r="J14003" s="29"/>
      <c r="K14003" s="45"/>
      <c r="L14003" s="45"/>
      <c r="M14003" s="45"/>
    </row>
    <row r="14004" spans="8:13" s="28" customFormat="1" x14ac:dyDescent="0.2">
      <c r="H14004" s="12"/>
      <c r="J14004" s="29"/>
      <c r="K14004" s="45"/>
      <c r="L14004" s="45"/>
      <c r="M14004" s="45"/>
    </row>
    <row r="14005" spans="8:13" s="28" customFormat="1" x14ac:dyDescent="0.2">
      <c r="H14005" s="12"/>
      <c r="J14005" s="29"/>
      <c r="K14005" s="45"/>
      <c r="L14005" s="45"/>
      <c r="M14005" s="45"/>
    </row>
    <row r="14006" spans="8:13" s="28" customFormat="1" x14ac:dyDescent="0.2">
      <c r="H14006" s="12"/>
      <c r="J14006" s="29"/>
      <c r="K14006" s="45"/>
      <c r="L14006" s="45"/>
      <c r="M14006" s="45"/>
    </row>
    <row r="14007" spans="8:13" s="28" customFormat="1" x14ac:dyDescent="0.2">
      <c r="H14007" s="12"/>
      <c r="J14007" s="29"/>
      <c r="K14007" s="45"/>
      <c r="L14007" s="45"/>
      <c r="M14007" s="45"/>
    </row>
    <row r="14008" spans="8:13" s="28" customFormat="1" x14ac:dyDescent="0.2">
      <c r="H14008" s="12"/>
      <c r="J14008" s="29"/>
      <c r="K14008" s="45"/>
      <c r="L14008" s="45"/>
      <c r="M14008" s="45"/>
    </row>
    <row r="14009" spans="8:13" s="28" customFormat="1" x14ac:dyDescent="0.2">
      <c r="H14009" s="12"/>
      <c r="J14009" s="29"/>
      <c r="K14009" s="45"/>
      <c r="L14009" s="45"/>
      <c r="M14009" s="45"/>
    </row>
    <row r="14010" spans="8:13" s="28" customFormat="1" x14ac:dyDescent="0.2">
      <c r="H14010" s="12"/>
      <c r="J14010" s="29"/>
      <c r="K14010" s="45"/>
      <c r="L14010" s="45"/>
      <c r="M14010" s="45"/>
    </row>
    <row r="14011" spans="8:13" s="28" customFormat="1" x14ac:dyDescent="0.2">
      <c r="H14011" s="12"/>
      <c r="J14011" s="29"/>
      <c r="K14011" s="45"/>
      <c r="L14011" s="45"/>
      <c r="M14011" s="45"/>
    </row>
    <row r="14012" spans="8:13" s="28" customFormat="1" x14ac:dyDescent="0.2">
      <c r="H14012" s="12"/>
      <c r="J14012" s="29"/>
      <c r="K14012" s="45"/>
      <c r="L14012" s="45"/>
      <c r="M14012" s="45"/>
    </row>
    <row r="14013" spans="8:13" s="28" customFormat="1" x14ac:dyDescent="0.2">
      <c r="H14013" s="12"/>
      <c r="J14013" s="29"/>
      <c r="K14013" s="45"/>
      <c r="L14013" s="45"/>
      <c r="M14013" s="45"/>
    </row>
    <row r="14014" spans="8:13" s="28" customFormat="1" x14ac:dyDescent="0.2">
      <c r="H14014" s="12"/>
      <c r="J14014" s="29"/>
      <c r="K14014" s="45"/>
      <c r="L14014" s="45"/>
      <c r="M14014" s="45"/>
    </row>
    <row r="14015" spans="8:13" s="28" customFormat="1" x14ac:dyDescent="0.2">
      <c r="H14015" s="12"/>
      <c r="J14015" s="29"/>
      <c r="K14015" s="45"/>
      <c r="L14015" s="45"/>
      <c r="M14015" s="45"/>
    </row>
    <row r="14016" spans="8:13" s="28" customFormat="1" x14ac:dyDescent="0.2">
      <c r="H14016" s="12"/>
      <c r="J14016" s="29"/>
      <c r="K14016" s="45"/>
      <c r="L14016" s="45"/>
      <c r="M14016" s="45"/>
    </row>
    <row r="14017" spans="8:13" s="28" customFormat="1" x14ac:dyDescent="0.2">
      <c r="H14017" s="12"/>
      <c r="J14017" s="29"/>
      <c r="K14017" s="45"/>
      <c r="L14017" s="45"/>
      <c r="M14017" s="45"/>
    </row>
    <row r="14018" spans="8:13" s="28" customFormat="1" x14ac:dyDescent="0.2">
      <c r="H14018" s="12"/>
      <c r="J14018" s="29"/>
      <c r="K14018" s="45"/>
      <c r="L14018" s="45"/>
      <c r="M14018" s="45"/>
    </row>
    <row r="14019" spans="8:13" s="28" customFormat="1" x14ac:dyDescent="0.2">
      <c r="H14019" s="12"/>
      <c r="J14019" s="29"/>
      <c r="K14019" s="45"/>
      <c r="L14019" s="45"/>
      <c r="M14019" s="45"/>
    </row>
    <row r="14020" spans="8:13" s="28" customFormat="1" x14ac:dyDescent="0.2">
      <c r="H14020" s="12"/>
      <c r="J14020" s="29"/>
      <c r="K14020" s="45"/>
      <c r="L14020" s="45"/>
      <c r="M14020" s="45"/>
    </row>
    <row r="14021" spans="8:13" s="28" customFormat="1" x14ac:dyDescent="0.2">
      <c r="H14021" s="12"/>
      <c r="J14021" s="29"/>
      <c r="K14021" s="45"/>
      <c r="L14021" s="45"/>
      <c r="M14021" s="45"/>
    </row>
    <row r="14022" spans="8:13" s="28" customFormat="1" x14ac:dyDescent="0.2">
      <c r="H14022" s="12"/>
      <c r="J14022" s="29"/>
      <c r="K14022" s="45"/>
      <c r="L14022" s="45"/>
      <c r="M14022" s="45"/>
    </row>
    <row r="14023" spans="8:13" s="28" customFormat="1" x14ac:dyDescent="0.2">
      <c r="H14023" s="12"/>
      <c r="J14023" s="29"/>
      <c r="K14023" s="45"/>
      <c r="L14023" s="45"/>
      <c r="M14023" s="45"/>
    </row>
    <row r="14024" spans="8:13" s="28" customFormat="1" x14ac:dyDescent="0.2">
      <c r="H14024" s="12"/>
      <c r="J14024" s="29"/>
      <c r="K14024" s="45"/>
      <c r="L14024" s="45"/>
      <c r="M14024" s="45"/>
    </row>
    <row r="14025" spans="8:13" s="28" customFormat="1" x14ac:dyDescent="0.2">
      <c r="H14025" s="12"/>
      <c r="J14025" s="29"/>
      <c r="K14025" s="45"/>
      <c r="L14025" s="45"/>
      <c r="M14025" s="45"/>
    </row>
    <row r="14026" spans="8:13" s="28" customFormat="1" x14ac:dyDescent="0.2">
      <c r="H14026" s="12"/>
      <c r="J14026" s="29"/>
      <c r="K14026" s="45"/>
      <c r="L14026" s="45"/>
      <c r="M14026" s="45"/>
    </row>
    <row r="14027" spans="8:13" s="28" customFormat="1" x14ac:dyDescent="0.2">
      <c r="H14027" s="12"/>
      <c r="J14027" s="29"/>
      <c r="K14027" s="45"/>
      <c r="L14027" s="45"/>
      <c r="M14027" s="45"/>
    </row>
    <row r="14028" spans="8:13" s="28" customFormat="1" x14ac:dyDescent="0.2">
      <c r="H14028" s="12"/>
      <c r="J14028" s="29"/>
      <c r="K14028" s="45"/>
      <c r="L14028" s="45"/>
      <c r="M14028" s="45"/>
    </row>
    <row r="14029" spans="8:13" s="28" customFormat="1" x14ac:dyDescent="0.2">
      <c r="H14029" s="12"/>
      <c r="J14029" s="29"/>
      <c r="K14029" s="45"/>
      <c r="L14029" s="45"/>
      <c r="M14029" s="45"/>
    </row>
    <row r="14030" spans="8:13" s="28" customFormat="1" x14ac:dyDescent="0.2">
      <c r="H14030" s="12"/>
      <c r="J14030" s="29"/>
      <c r="K14030" s="45"/>
      <c r="L14030" s="45"/>
      <c r="M14030" s="45"/>
    </row>
    <row r="14031" spans="8:13" s="28" customFormat="1" x14ac:dyDescent="0.2">
      <c r="H14031" s="12"/>
      <c r="J14031" s="29"/>
      <c r="K14031" s="45"/>
      <c r="L14031" s="45"/>
      <c r="M14031" s="45"/>
    </row>
    <row r="14032" spans="8:13" s="28" customFormat="1" x14ac:dyDescent="0.2">
      <c r="H14032" s="12"/>
      <c r="J14032" s="29"/>
      <c r="K14032" s="45"/>
      <c r="L14032" s="45"/>
      <c r="M14032" s="45"/>
    </row>
    <row r="14033" spans="8:13" s="28" customFormat="1" x14ac:dyDescent="0.2">
      <c r="H14033" s="12"/>
      <c r="J14033" s="29"/>
      <c r="K14033" s="45"/>
      <c r="L14033" s="45"/>
      <c r="M14033" s="45"/>
    </row>
    <row r="14034" spans="8:13" s="28" customFormat="1" x14ac:dyDescent="0.2">
      <c r="H14034" s="12"/>
      <c r="J14034" s="29"/>
      <c r="K14034" s="45"/>
      <c r="L14034" s="45"/>
      <c r="M14034" s="45"/>
    </row>
    <row r="14035" spans="8:13" s="28" customFormat="1" x14ac:dyDescent="0.2">
      <c r="H14035" s="12"/>
      <c r="J14035" s="29"/>
      <c r="K14035" s="45"/>
      <c r="L14035" s="45"/>
      <c r="M14035" s="45"/>
    </row>
    <row r="14036" spans="8:13" s="28" customFormat="1" x14ac:dyDescent="0.2">
      <c r="H14036" s="12"/>
      <c r="J14036" s="29"/>
      <c r="K14036" s="45"/>
      <c r="L14036" s="45"/>
      <c r="M14036" s="45"/>
    </row>
    <row r="14037" spans="8:13" s="28" customFormat="1" x14ac:dyDescent="0.2">
      <c r="H14037" s="12"/>
      <c r="J14037" s="29"/>
      <c r="K14037" s="45"/>
      <c r="L14037" s="45"/>
      <c r="M14037" s="45"/>
    </row>
    <row r="14038" spans="8:13" s="28" customFormat="1" x14ac:dyDescent="0.2">
      <c r="H14038" s="12"/>
      <c r="J14038" s="29"/>
      <c r="K14038" s="45"/>
      <c r="L14038" s="45"/>
      <c r="M14038" s="45"/>
    </row>
    <row r="14039" spans="8:13" s="28" customFormat="1" x14ac:dyDescent="0.2">
      <c r="H14039" s="12"/>
      <c r="J14039" s="29"/>
      <c r="K14039" s="45"/>
      <c r="L14039" s="45"/>
      <c r="M14039" s="45"/>
    </row>
    <row r="14040" spans="8:13" s="28" customFormat="1" x14ac:dyDescent="0.2">
      <c r="H14040" s="12"/>
      <c r="J14040" s="29"/>
      <c r="K14040" s="45"/>
      <c r="L14040" s="45"/>
      <c r="M14040" s="45"/>
    </row>
    <row r="14041" spans="8:13" s="28" customFormat="1" x14ac:dyDescent="0.2">
      <c r="H14041" s="12"/>
      <c r="J14041" s="29"/>
      <c r="K14041" s="45"/>
      <c r="L14041" s="45"/>
      <c r="M14041" s="45"/>
    </row>
    <row r="14042" spans="8:13" s="28" customFormat="1" x14ac:dyDescent="0.2">
      <c r="H14042" s="12"/>
      <c r="J14042" s="29"/>
      <c r="K14042" s="45"/>
      <c r="L14042" s="45"/>
      <c r="M14042" s="45"/>
    </row>
    <row r="14043" spans="8:13" s="28" customFormat="1" x14ac:dyDescent="0.2">
      <c r="H14043" s="12"/>
      <c r="J14043" s="29"/>
      <c r="K14043" s="45"/>
      <c r="L14043" s="45"/>
      <c r="M14043" s="45"/>
    </row>
    <row r="14044" spans="8:13" s="28" customFormat="1" x14ac:dyDescent="0.2">
      <c r="H14044" s="12"/>
      <c r="J14044" s="29"/>
      <c r="K14044" s="45"/>
      <c r="L14044" s="45"/>
      <c r="M14044" s="45"/>
    </row>
    <row r="14045" spans="8:13" s="28" customFormat="1" x14ac:dyDescent="0.2">
      <c r="H14045" s="12"/>
      <c r="J14045" s="29"/>
      <c r="K14045" s="45"/>
      <c r="L14045" s="45"/>
      <c r="M14045" s="45"/>
    </row>
    <row r="14046" spans="8:13" s="28" customFormat="1" x14ac:dyDescent="0.2">
      <c r="H14046" s="12"/>
      <c r="J14046" s="29"/>
      <c r="K14046" s="45"/>
      <c r="L14046" s="45"/>
      <c r="M14046" s="45"/>
    </row>
    <row r="14047" spans="8:13" s="28" customFormat="1" x14ac:dyDescent="0.2">
      <c r="H14047" s="12"/>
      <c r="J14047" s="29"/>
      <c r="K14047" s="45"/>
      <c r="L14047" s="45"/>
      <c r="M14047" s="45"/>
    </row>
    <row r="14048" spans="8:13" s="28" customFormat="1" x14ac:dyDescent="0.2">
      <c r="H14048" s="12"/>
      <c r="J14048" s="29"/>
      <c r="K14048" s="45"/>
      <c r="L14048" s="45"/>
      <c r="M14048" s="45"/>
    </row>
    <row r="14049" spans="8:13" s="28" customFormat="1" x14ac:dyDescent="0.2">
      <c r="H14049" s="12"/>
      <c r="J14049" s="29"/>
      <c r="K14049" s="45"/>
      <c r="L14049" s="45"/>
      <c r="M14049" s="45"/>
    </row>
    <row r="14050" spans="8:13" s="28" customFormat="1" x14ac:dyDescent="0.2">
      <c r="H14050" s="12"/>
      <c r="J14050" s="29"/>
      <c r="K14050" s="45"/>
      <c r="L14050" s="45"/>
      <c r="M14050" s="45"/>
    </row>
    <row r="14051" spans="8:13" s="28" customFormat="1" x14ac:dyDescent="0.2">
      <c r="H14051" s="12"/>
      <c r="J14051" s="29"/>
      <c r="K14051" s="45"/>
      <c r="L14051" s="45"/>
      <c r="M14051" s="45"/>
    </row>
    <row r="14052" spans="8:13" s="28" customFormat="1" x14ac:dyDescent="0.2">
      <c r="H14052" s="12"/>
      <c r="J14052" s="29"/>
      <c r="K14052" s="45"/>
      <c r="L14052" s="45"/>
      <c r="M14052" s="45"/>
    </row>
    <row r="14053" spans="8:13" s="28" customFormat="1" x14ac:dyDescent="0.2">
      <c r="H14053" s="12"/>
      <c r="J14053" s="29"/>
      <c r="K14053" s="45"/>
      <c r="L14053" s="45"/>
      <c r="M14053" s="45"/>
    </row>
    <row r="14054" spans="8:13" s="28" customFormat="1" x14ac:dyDescent="0.2">
      <c r="H14054" s="12"/>
      <c r="J14054" s="29"/>
      <c r="K14054" s="45"/>
      <c r="L14054" s="45"/>
      <c r="M14054" s="45"/>
    </row>
    <row r="14055" spans="8:13" s="28" customFormat="1" x14ac:dyDescent="0.2">
      <c r="H14055" s="12"/>
      <c r="J14055" s="29"/>
      <c r="K14055" s="45"/>
      <c r="L14055" s="45"/>
      <c r="M14055" s="45"/>
    </row>
    <row r="14056" spans="8:13" s="28" customFormat="1" x14ac:dyDescent="0.2">
      <c r="H14056" s="12"/>
      <c r="J14056" s="29"/>
      <c r="K14056" s="45"/>
      <c r="L14056" s="45"/>
      <c r="M14056" s="45"/>
    </row>
    <row r="14057" spans="8:13" s="28" customFormat="1" x14ac:dyDescent="0.2">
      <c r="H14057" s="12"/>
      <c r="J14057" s="29"/>
      <c r="K14057" s="45"/>
      <c r="L14057" s="45"/>
      <c r="M14057" s="45"/>
    </row>
    <row r="14058" spans="8:13" s="28" customFormat="1" x14ac:dyDescent="0.2">
      <c r="H14058" s="12"/>
      <c r="J14058" s="29"/>
      <c r="K14058" s="45"/>
      <c r="L14058" s="45"/>
      <c r="M14058" s="45"/>
    </row>
    <row r="14059" spans="8:13" s="28" customFormat="1" x14ac:dyDescent="0.2">
      <c r="H14059" s="12"/>
      <c r="J14059" s="29"/>
      <c r="K14059" s="45"/>
      <c r="L14059" s="45"/>
      <c r="M14059" s="45"/>
    </row>
    <row r="14060" spans="8:13" s="28" customFormat="1" x14ac:dyDescent="0.2">
      <c r="H14060" s="12"/>
      <c r="J14060" s="29"/>
      <c r="K14060" s="45"/>
      <c r="L14060" s="45"/>
      <c r="M14060" s="45"/>
    </row>
    <row r="14061" spans="8:13" s="28" customFormat="1" x14ac:dyDescent="0.2">
      <c r="H14061" s="12"/>
      <c r="J14061" s="29"/>
      <c r="K14061" s="45"/>
      <c r="L14061" s="45"/>
      <c r="M14061" s="45"/>
    </row>
    <row r="14062" spans="8:13" s="28" customFormat="1" x14ac:dyDescent="0.2">
      <c r="H14062" s="12"/>
      <c r="J14062" s="29"/>
      <c r="K14062" s="45"/>
      <c r="L14062" s="45"/>
      <c r="M14062" s="45"/>
    </row>
    <row r="14063" spans="8:13" s="28" customFormat="1" x14ac:dyDescent="0.2">
      <c r="H14063" s="12"/>
      <c r="J14063" s="29"/>
      <c r="K14063" s="45"/>
      <c r="L14063" s="45"/>
      <c r="M14063" s="45"/>
    </row>
    <row r="14064" spans="8:13" s="28" customFormat="1" x14ac:dyDescent="0.2">
      <c r="H14064" s="12"/>
      <c r="J14064" s="29"/>
      <c r="K14064" s="45"/>
      <c r="L14064" s="45"/>
      <c r="M14064" s="45"/>
    </row>
    <row r="14065" spans="8:13" s="28" customFormat="1" x14ac:dyDescent="0.2">
      <c r="H14065" s="12"/>
      <c r="J14065" s="29"/>
      <c r="K14065" s="45"/>
      <c r="L14065" s="45"/>
      <c r="M14065" s="45"/>
    </row>
    <row r="14066" spans="8:13" s="28" customFormat="1" x14ac:dyDescent="0.2">
      <c r="H14066" s="12"/>
      <c r="J14066" s="29"/>
      <c r="K14066" s="45"/>
      <c r="L14066" s="45"/>
      <c r="M14066" s="45"/>
    </row>
    <row r="14067" spans="8:13" s="28" customFormat="1" x14ac:dyDescent="0.2">
      <c r="H14067" s="12"/>
      <c r="J14067" s="29"/>
      <c r="K14067" s="45"/>
      <c r="L14067" s="45"/>
      <c r="M14067" s="45"/>
    </row>
    <row r="14068" spans="8:13" s="28" customFormat="1" x14ac:dyDescent="0.2">
      <c r="H14068" s="12"/>
      <c r="J14068" s="29"/>
      <c r="K14068" s="45"/>
      <c r="L14068" s="45"/>
      <c r="M14068" s="45"/>
    </row>
    <row r="14069" spans="8:13" s="28" customFormat="1" x14ac:dyDescent="0.2">
      <c r="H14069" s="12"/>
      <c r="J14069" s="29"/>
      <c r="K14069" s="45"/>
      <c r="L14069" s="45"/>
      <c r="M14069" s="45"/>
    </row>
    <row r="14070" spans="8:13" s="28" customFormat="1" x14ac:dyDescent="0.2">
      <c r="H14070" s="12"/>
      <c r="J14070" s="29"/>
      <c r="K14070" s="45"/>
      <c r="L14070" s="45"/>
      <c r="M14070" s="45"/>
    </row>
    <row r="14071" spans="8:13" s="28" customFormat="1" x14ac:dyDescent="0.2">
      <c r="H14071" s="12"/>
      <c r="J14071" s="29"/>
      <c r="K14071" s="45"/>
      <c r="L14071" s="45"/>
      <c r="M14071" s="45"/>
    </row>
    <row r="14072" spans="8:13" s="28" customFormat="1" x14ac:dyDescent="0.2">
      <c r="H14072" s="12"/>
      <c r="J14072" s="29"/>
      <c r="K14072" s="45"/>
      <c r="L14072" s="45"/>
      <c r="M14072" s="45"/>
    </row>
    <row r="14073" spans="8:13" s="28" customFormat="1" x14ac:dyDescent="0.2">
      <c r="H14073" s="12"/>
      <c r="J14073" s="29"/>
      <c r="K14073" s="45"/>
      <c r="L14073" s="45"/>
      <c r="M14073" s="45"/>
    </row>
    <row r="14074" spans="8:13" s="28" customFormat="1" x14ac:dyDescent="0.2">
      <c r="H14074" s="12"/>
      <c r="J14074" s="29"/>
      <c r="K14074" s="45"/>
      <c r="L14074" s="45"/>
      <c r="M14074" s="45"/>
    </row>
    <row r="14075" spans="8:13" s="28" customFormat="1" x14ac:dyDescent="0.2">
      <c r="H14075" s="12"/>
      <c r="J14075" s="29"/>
      <c r="K14075" s="45"/>
      <c r="L14075" s="45"/>
      <c r="M14075" s="45"/>
    </row>
    <row r="14076" spans="8:13" s="28" customFormat="1" x14ac:dyDescent="0.2">
      <c r="H14076" s="12"/>
      <c r="J14076" s="29"/>
      <c r="K14076" s="45"/>
      <c r="L14076" s="45"/>
      <c r="M14076" s="45"/>
    </row>
    <row r="14077" spans="8:13" s="28" customFormat="1" x14ac:dyDescent="0.2">
      <c r="H14077" s="12"/>
      <c r="J14077" s="29"/>
      <c r="K14077" s="45"/>
      <c r="L14077" s="45"/>
      <c r="M14077" s="45"/>
    </row>
    <row r="14078" spans="8:13" s="28" customFormat="1" x14ac:dyDescent="0.2">
      <c r="H14078" s="12"/>
      <c r="J14078" s="29"/>
      <c r="K14078" s="45"/>
      <c r="L14078" s="45"/>
      <c r="M14078" s="45"/>
    </row>
    <row r="14079" spans="8:13" s="28" customFormat="1" x14ac:dyDescent="0.2">
      <c r="H14079" s="12"/>
      <c r="J14079" s="29"/>
      <c r="K14079" s="45"/>
      <c r="L14079" s="45"/>
      <c r="M14079" s="45"/>
    </row>
    <row r="14080" spans="8:13" s="28" customFormat="1" x14ac:dyDescent="0.2">
      <c r="H14080" s="12"/>
      <c r="J14080" s="29"/>
      <c r="K14080" s="45"/>
      <c r="L14080" s="45"/>
      <c r="M14080" s="45"/>
    </row>
    <row r="14081" spans="8:13" s="28" customFormat="1" x14ac:dyDescent="0.2">
      <c r="H14081" s="12"/>
      <c r="J14081" s="29"/>
      <c r="K14081" s="45"/>
      <c r="L14081" s="45"/>
      <c r="M14081" s="45"/>
    </row>
    <row r="14082" spans="8:13" s="28" customFormat="1" x14ac:dyDescent="0.2">
      <c r="H14082" s="12"/>
      <c r="J14082" s="29"/>
      <c r="K14082" s="45"/>
      <c r="L14082" s="45"/>
      <c r="M14082" s="45"/>
    </row>
    <row r="14083" spans="8:13" s="28" customFormat="1" x14ac:dyDescent="0.2">
      <c r="H14083" s="12"/>
      <c r="J14083" s="29"/>
      <c r="K14083" s="45"/>
      <c r="L14083" s="45"/>
      <c r="M14083" s="45"/>
    </row>
    <row r="14084" spans="8:13" s="28" customFormat="1" x14ac:dyDescent="0.2">
      <c r="H14084" s="12"/>
      <c r="J14084" s="29"/>
      <c r="K14084" s="45"/>
      <c r="L14084" s="45"/>
      <c r="M14084" s="45"/>
    </row>
    <row r="14085" spans="8:13" s="28" customFormat="1" x14ac:dyDescent="0.2">
      <c r="H14085" s="12"/>
      <c r="J14085" s="29"/>
      <c r="K14085" s="45"/>
      <c r="L14085" s="45"/>
      <c r="M14085" s="45"/>
    </row>
    <row r="14086" spans="8:13" s="28" customFormat="1" x14ac:dyDescent="0.2">
      <c r="H14086" s="12"/>
      <c r="J14086" s="29"/>
      <c r="K14086" s="45"/>
      <c r="L14086" s="45"/>
      <c r="M14086" s="45"/>
    </row>
    <row r="14087" spans="8:13" s="28" customFormat="1" x14ac:dyDescent="0.2">
      <c r="H14087" s="12"/>
      <c r="J14087" s="29"/>
      <c r="K14087" s="45"/>
      <c r="L14087" s="45"/>
      <c r="M14087" s="45"/>
    </row>
    <row r="14088" spans="8:13" s="28" customFormat="1" x14ac:dyDescent="0.2">
      <c r="H14088" s="12"/>
      <c r="J14088" s="29"/>
      <c r="K14088" s="45"/>
      <c r="L14088" s="45"/>
      <c r="M14088" s="45"/>
    </row>
    <row r="14089" spans="8:13" s="28" customFormat="1" x14ac:dyDescent="0.2">
      <c r="H14089" s="12"/>
      <c r="J14089" s="29"/>
      <c r="K14089" s="45"/>
      <c r="L14089" s="45"/>
      <c r="M14089" s="45"/>
    </row>
    <row r="14090" spans="8:13" s="28" customFormat="1" x14ac:dyDescent="0.2">
      <c r="H14090" s="12"/>
      <c r="J14090" s="29"/>
      <c r="K14090" s="45"/>
      <c r="L14090" s="45"/>
      <c r="M14090" s="45"/>
    </row>
    <row r="14091" spans="8:13" s="28" customFormat="1" x14ac:dyDescent="0.2">
      <c r="H14091" s="12"/>
      <c r="J14091" s="29"/>
      <c r="K14091" s="45"/>
      <c r="L14091" s="45"/>
      <c r="M14091" s="45"/>
    </row>
    <row r="14092" spans="8:13" s="28" customFormat="1" x14ac:dyDescent="0.2">
      <c r="H14092" s="12"/>
      <c r="J14092" s="29"/>
      <c r="K14092" s="45"/>
      <c r="L14092" s="45"/>
      <c r="M14092" s="45"/>
    </row>
    <row r="14093" spans="8:13" s="28" customFormat="1" x14ac:dyDescent="0.2">
      <c r="H14093" s="12"/>
      <c r="J14093" s="29"/>
      <c r="K14093" s="45"/>
      <c r="L14093" s="45"/>
      <c r="M14093" s="45"/>
    </row>
    <row r="14094" spans="8:13" s="28" customFormat="1" x14ac:dyDescent="0.2">
      <c r="H14094" s="12"/>
      <c r="J14094" s="29"/>
      <c r="K14094" s="45"/>
      <c r="L14094" s="45"/>
      <c r="M14094" s="45"/>
    </row>
    <row r="14095" spans="8:13" s="28" customFormat="1" x14ac:dyDescent="0.2">
      <c r="H14095" s="12"/>
      <c r="J14095" s="29"/>
      <c r="K14095" s="45"/>
      <c r="L14095" s="45"/>
      <c r="M14095" s="45"/>
    </row>
    <row r="14096" spans="8:13" s="28" customFormat="1" x14ac:dyDescent="0.2">
      <c r="H14096" s="12"/>
      <c r="J14096" s="29"/>
      <c r="K14096" s="45"/>
      <c r="L14096" s="45"/>
      <c r="M14096" s="45"/>
    </row>
    <row r="14097" spans="8:13" s="28" customFormat="1" x14ac:dyDescent="0.2">
      <c r="H14097" s="12"/>
      <c r="J14097" s="29"/>
      <c r="K14097" s="45"/>
      <c r="L14097" s="45"/>
      <c r="M14097" s="45"/>
    </row>
    <row r="14098" spans="8:13" s="28" customFormat="1" x14ac:dyDescent="0.2">
      <c r="H14098" s="12"/>
      <c r="J14098" s="29"/>
      <c r="K14098" s="45"/>
      <c r="L14098" s="45"/>
      <c r="M14098" s="45"/>
    </row>
    <row r="14099" spans="8:13" s="28" customFormat="1" x14ac:dyDescent="0.2">
      <c r="H14099" s="12"/>
      <c r="J14099" s="29"/>
      <c r="K14099" s="45"/>
      <c r="L14099" s="45"/>
      <c r="M14099" s="45"/>
    </row>
    <row r="14100" spans="8:13" s="28" customFormat="1" x14ac:dyDescent="0.2">
      <c r="H14100" s="12"/>
      <c r="J14100" s="29"/>
      <c r="K14100" s="45"/>
      <c r="L14100" s="45"/>
      <c r="M14100" s="45"/>
    </row>
    <row r="14101" spans="8:13" s="28" customFormat="1" x14ac:dyDescent="0.2">
      <c r="H14101" s="12"/>
      <c r="J14101" s="29"/>
      <c r="K14101" s="45"/>
      <c r="L14101" s="45"/>
      <c r="M14101" s="45"/>
    </row>
    <row r="14102" spans="8:13" s="28" customFormat="1" x14ac:dyDescent="0.2">
      <c r="H14102" s="12"/>
      <c r="J14102" s="29"/>
      <c r="K14102" s="45"/>
      <c r="L14102" s="45"/>
      <c r="M14102" s="45"/>
    </row>
    <row r="14103" spans="8:13" s="28" customFormat="1" x14ac:dyDescent="0.2">
      <c r="H14103" s="12"/>
      <c r="J14103" s="29"/>
      <c r="K14103" s="45"/>
      <c r="L14103" s="45"/>
      <c r="M14103" s="45"/>
    </row>
    <row r="14104" spans="8:13" s="28" customFormat="1" x14ac:dyDescent="0.2">
      <c r="H14104" s="12"/>
      <c r="J14104" s="29"/>
      <c r="K14104" s="45"/>
      <c r="L14104" s="45"/>
      <c r="M14104" s="45"/>
    </row>
    <row r="14105" spans="8:13" s="28" customFormat="1" x14ac:dyDescent="0.2">
      <c r="H14105" s="12"/>
      <c r="J14105" s="29"/>
      <c r="K14105" s="45"/>
      <c r="L14105" s="45"/>
      <c r="M14105" s="45"/>
    </row>
    <row r="14106" spans="8:13" s="28" customFormat="1" x14ac:dyDescent="0.2">
      <c r="H14106" s="12"/>
      <c r="J14106" s="29"/>
      <c r="K14106" s="45"/>
      <c r="L14106" s="45"/>
      <c r="M14106" s="45"/>
    </row>
    <row r="14107" spans="8:13" s="28" customFormat="1" x14ac:dyDescent="0.2">
      <c r="H14107" s="12"/>
      <c r="J14107" s="29"/>
      <c r="K14107" s="45"/>
      <c r="L14107" s="45"/>
      <c r="M14107" s="45"/>
    </row>
    <row r="14108" spans="8:13" s="28" customFormat="1" x14ac:dyDescent="0.2">
      <c r="H14108" s="12"/>
      <c r="J14108" s="29"/>
      <c r="K14108" s="45"/>
      <c r="L14108" s="45"/>
      <c r="M14108" s="45"/>
    </row>
    <row r="14109" spans="8:13" s="28" customFormat="1" x14ac:dyDescent="0.2">
      <c r="H14109" s="12"/>
      <c r="J14109" s="29"/>
      <c r="K14109" s="45"/>
      <c r="L14109" s="45"/>
      <c r="M14109" s="45"/>
    </row>
    <row r="14110" spans="8:13" s="28" customFormat="1" x14ac:dyDescent="0.2">
      <c r="H14110" s="12"/>
      <c r="J14110" s="29"/>
      <c r="K14110" s="45"/>
      <c r="L14110" s="45"/>
      <c r="M14110" s="45"/>
    </row>
    <row r="14111" spans="8:13" s="28" customFormat="1" x14ac:dyDescent="0.2">
      <c r="H14111" s="12"/>
      <c r="J14111" s="29"/>
      <c r="K14111" s="45"/>
      <c r="L14111" s="45"/>
      <c r="M14111" s="45"/>
    </row>
    <row r="14112" spans="8:13" s="28" customFormat="1" x14ac:dyDescent="0.2">
      <c r="H14112" s="12"/>
      <c r="J14112" s="29"/>
      <c r="K14112" s="45"/>
      <c r="L14112" s="45"/>
      <c r="M14112" s="45"/>
    </row>
    <row r="14113" spans="8:13" s="28" customFormat="1" x14ac:dyDescent="0.2">
      <c r="H14113" s="12"/>
      <c r="J14113" s="29"/>
      <c r="K14113" s="45"/>
      <c r="L14113" s="45"/>
      <c r="M14113" s="45"/>
    </row>
    <row r="14114" spans="8:13" s="28" customFormat="1" x14ac:dyDescent="0.2">
      <c r="H14114" s="12"/>
      <c r="J14114" s="29"/>
      <c r="K14114" s="45"/>
      <c r="L14114" s="45"/>
      <c r="M14114" s="45"/>
    </row>
    <row r="14115" spans="8:13" s="28" customFormat="1" x14ac:dyDescent="0.2">
      <c r="H14115" s="12"/>
      <c r="J14115" s="29"/>
      <c r="K14115" s="45"/>
      <c r="L14115" s="45"/>
      <c r="M14115" s="45"/>
    </row>
    <row r="14116" spans="8:13" s="28" customFormat="1" x14ac:dyDescent="0.2">
      <c r="H14116" s="12"/>
      <c r="J14116" s="29"/>
      <c r="K14116" s="45"/>
      <c r="L14116" s="45"/>
      <c r="M14116" s="45"/>
    </row>
    <row r="14117" spans="8:13" s="28" customFormat="1" x14ac:dyDescent="0.2">
      <c r="H14117" s="12"/>
      <c r="J14117" s="29"/>
      <c r="K14117" s="45"/>
      <c r="L14117" s="45"/>
      <c r="M14117" s="45"/>
    </row>
    <row r="14118" spans="8:13" s="28" customFormat="1" x14ac:dyDescent="0.2">
      <c r="H14118" s="12"/>
      <c r="J14118" s="29"/>
      <c r="K14118" s="45"/>
      <c r="L14118" s="45"/>
      <c r="M14118" s="45"/>
    </row>
    <row r="14119" spans="8:13" s="28" customFormat="1" x14ac:dyDescent="0.2">
      <c r="H14119" s="12"/>
      <c r="J14119" s="29"/>
      <c r="K14119" s="45"/>
      <c r="L14119" s="45"/>
      <c r="M14119" s="45"/>
    </row>
    <row r="14120" spans="8:13" s="28" customFormat="1" x14ac:dyDescent="0.2">
      <c r="H14120" s="12"/>
      <c r="J14120" s="29"/>
      <c r="K14120" s="45"/>
      <c r="L14120" s="45"/>
      <c r="M14120" s="45"/>
    </row>
    <row r="14121" spans="8:13" s="28" customFormat="1" x14ac:dyDescent="0.2">
      <c r="H14121" s="12"/>
      <c r="J14121" s="29"/>
      <c r="K14121" s="45"/>
      <c r="L14121" s="45"/>
      <c r="M14121" s="45"/>
    </row>
    <row r="14122" spans="8:13" s="28" customFormat="1" x14ac:dyDescent="0.2">
      <c r="H14122" s="12"/>
      <c r="J14122" s="29"/>
      <c r="K14122" s="45"/>
      <c r="L14122" s="45"/>
      <c r="M14122" s="45"/>
    </row>
    <row r="14123" spans="8:13" s="28" customFormat="1" x14ac:dyDescent="0.2">
      <c r="H14123" s="12"/>
      <c r="J14123" s="29"/>
      <c r="K14123" s="45"/>
      <c r="L14123" s="45"/>
      <c r="M14123" s="45"/>
    </row>
    <row r="14124" spans="8:13" s="28" customFormat="1" x14ac:dyDescent="0.2">
      <c r="H14124" s="12"/>
      <c r="J14124" s="29"/>
      <c r="K14124" s="45"/>
      <c r="L14124" s="45"/>
      <c r="M14124" s="45"/>
    </row>
    <row r="14125" spans="8:13" s="28" customFormat="1" x14ac:dyDescent="0.2">
      <c r="H14125" s="12"/>
      <c r="J14125" s="29"/>
      <c r="K14125" s="45"/>
      <c r="L14125" s="45"/>
      <c r="M14125" s="45"/>
    </row>
    <row r="14126" spans="8:13" s="28" customFormat="1" x14ac:dyDescent="0.2">
      <c r="H14126" s="12"/>
      <c r="J14126" s="29"/>
      <c r="K14126" s="45"/>
      <c r="L14126" s="45"/>
      <c r="M14126" s="45"/>
    </row>
    <row r="14127" spans="8:13" s="28" customFormat="1" x14ac:dyDescent="0.2">
      <c r="H14127" s="12"/>
      <c r="J14127" s="29"/>
      <c r="K14127" s="45"/>
      <c r="L14127" s="45"/>
      <c r="M14127" s="45"/>
    </row>
    <row r="14128" spans="8:13" s="28" customFormat="1" x14ac:dyDescent="0.2">
      <c r="H14128" s="12"/>
      <c r="J14128" s="29"/>
      <c r="K14128" s="45"/>
      <c r="L14128" s="45"/>
      <c r="M14128" s="45"/>
    </row>
    <row r="14129" spans="8:13" s="28" customFormat="1" x14ac:dyDescent="0.2">
      <c r="H14129" s="12"/>
      <c r="J14129" s="29"/>
      <c r="K14129" s="45"/>
      <c r="L14129" s="45"/>
      <c r="M14129" s="45"/>
    </row>
    <row r="14130" spans="8:13" s="28" customFormat="1" x14ac:dyDescent="0.2">
      <c r="H14130" s="12"/>
      <c r="J14130" s="29"/>
      <c r="K14130" s="45"/>
      <c r="L14130" s="45"/>
      <c r="M14130" s="45"/>
    </row>
    <row r="14131" spans="8:13" s="28" customFormat="1" x14ac:dyDescent="0.2">
      <c r="H14131" s="12"/>
      <c r="J14131" s="29"/>
      <c r="K14131" s="45"/>
      <c r="L14131" s="45"/>
      <c r="M14131" s="45"/>
    </row>
    <row r="14132" spans="8:13" s="28" customFormat="1" x14ac:dyDescent="0.2">
      <c r="H14132" s="12"/>
      <c r="J14132" s="29"/>
      <c r="K14132" s="45"/>
      <c r="L14132" s="45"/>
      <c r="M14132" s="45"/>
    </row>
    <row r="14133" spans="8:13" s="28" customFormat="1" x14ac:dyDescent="0.2">
      <c r="H14133" s="12"/>
      <c r="J14133" s="29"/>
      <c r="K14133" s="45"/>
      <c r="L14133" s="45"/>
      <c r="M14133" s="45"/>
    </row>
    <row r="14134" spans="8:13" s="28" customFormat="1" x14ac:dyDescent="0.2">
      <c r="H14134" s="12"/>
      <c r="J14134" s="29"/>
      <c r="K14134" s="45"/>
      <c r="L14134" s="45"/>
      <c r="M14134" s="45"/>
    </row>
    <row r="14135" spans="8:13" s="28" customFormat="1" x14ac:dyDescent="0.2">
      <c r="H14135" s="12"/>
      <c r="J14135" s="29"/>
      <c r="K14135" s="45"/>
      <c r="L14135" s="45"/>
      <c r="M14135" s="45"/>
    </row>
    <row r="14136" spans="8:13" s="28" customFormat="1" x14ac:dyDescent="0.2">
      <c r="H14136" s="12"/>
      <c r="J14136" s="29"/>
      <c r="K14136" s="45"/>
      <c r="L14136" s="45"/>
      <c r="M14136" s="45"/>
    </row>
    <row r="14137" spans="8:13" s="28" customFormat="1" x14ac:dyDescent="0.2">
      <c r="H14137" s="12"/>
      <c r="J14137" s="29"/>
      <c r="K14137" s="45"/>
      <c r="L14137" s="45"/>
      <c r="M14137" s="45"/>
    </row>
    <row r="14138" spans="8:13" s="28" customFormat="1" x14ac:dyDescent="0.2">
      <c r="H14138" s="12"/>
      <c r="J14138" s="29"/>
      <c r="K14138" s="45"/>
      <c r="L14138" s="45"/>
      <c r="M14138" s="45"/>
    </row>
    <row r="14139" spans="8:13" s="28" customFormat="1" x14ac:dyDescent="0.2">
      <c r="H14139" s="12"/>
      <c r="J14139" s="29"/>
      <c r="K14139" s="45"/>
      <c r="L14139" s="45"/>
      <c r="M14139" s="45"/>
    </row>
    <row r="14140" spans="8:13" s="28" customFormat="1" x14ac:dyDescent="0.2">
      <c r="H14140" s="12"/>
      <c r="J14140" s="29"/>
      <c r="K14140" s="45"/>
      <c r="L14140" s="45"/>
      <c r="M14140" s="45"/>
    </row>
    <row r="14141" spans="8:13" s="28" customFormat="1" x14ac:dyDescent="0.2">
      <c r="H14141" s="12"/>
      <c r="J14141" s="29"/>
      <c r="K14141" s="45"/>
      <c r="L14141" s="45"/>
      <c r="M14141" s="45"/>
    </row>
    <row r="14142" spans="8:13" s="28" customFormat="1" x14ac:dyDescent="0.2">
      <c r="H14142" s="12"/>
      <c r="J14142" s="29"/>
      <c r="K14142" s="45"/>
      <c r="L14142" s="45"/>
      <c r="M14142" s="45"/>
    </row>
    <row r="14143" spans="8:13" s="28" customFormat="1" x14ac:dyDescent="0.2">
      <c r="H14143" s="12"/>
      <c r="J14143" s="29"/>
      <c r="K14143" s="45"/>
      <c r="L14143" s="45"/>
      <c r="M14143" s="45"/>
    </row>
    <row r="14144" spans="8:13" s="28" customFormat="1" x14ac:dyDescent="0.2">
      <c r="H14144" s="12"/>
      <c r="J14144" s="29"/>
      <c r="K14144" s="45"/>
      <c r="L14144" s="45"/>
      <c r="M14144" s="45"/>
    </row>
    <row r="14145" spans="8:13" s="28" customFormat="1" x14ac:dyDescent="0.2">
      <c r="H14145" s="12"/>
      <c r="J14145" s="29"/>
      <c r="K14145" s="45"/>
      <c r="L14145" s="45"/>
      <c r="M14145" s="45"/>
    </row>
    <row r="14146" spans="8:13" s="28" customFormat="1" x14ac:dyDescent="0.2">
      <c r="H14146" s="12"/>
      <c r="J14146" s="29"/>
      <c r="K14146" s="45"/>
      <c r="L14146" s="45"/>
      <c r="M14146" s="45"/>
    </row>
    <row r="14147" spans="8:13" s="28" customFormat="1" x14ac:dyDescent="0.2">
      <c r="H14147" s="12"/>
      <c r="J14147" s="29"/>
      <c r="K14147" s="45"/>
      <c r="L14147" s="45"/>
      <c r="M14147" s="45"/>
    </row>
    <row r="14148" spans="8:13" s="28" customFormat="1" x14ac:dyDescent="0.2">
      <c r="H14148" s="12"/>
      <c r="J14148" s="29"/>
      <c r="K14148" s="45"/>
      <c r="L14148" s="45"/>
      <c r="M14148" s="45"/>
    </row>
    <row r="14149" spans="8:13" s="28" customFormat="1" x14ac:dyDescent="0.2">
      <c r="H14149" s="12"/>
      <c r="J14149" s="29"/>
      <c r="K14149" s="45"/>
      <c r="L14149" s="45"/>
      <c r="M14149" s="45"/>
    </row>
    <row r="14150" spans="8:13" s="28" customFormat="1" x14ac:dyDescent="0.2">
      <c r="H14150" s="12"/>
      <c r="J14150" s="29"/>
      <c r="K14150" s="45"/>
      <c r="L14150" s="45"/>
      <c r="M14150" s="45"/>
    </row>
    <row r="14151" spans="8:13" s="28" customFormat="1" x14ac:dyDescent="0.2">
      <c r="H14151" s="12"/>
      <c r="J14151" s="29"/>
      <c r="K14151" s="45"/>
      <c r="L14151" s="45"/>
      <c r="M14151" s="45"/>
    </row>
    <row r="14152" spans="8:13" s="28" customFormat="1" x14ac:dyDescent="0.2">
      <c r="H14152" s="12"/>
      <c r="J14152" s="29"/>
      <c r="K14152" s="45"/>
      <c r="L14152" s="45"/>
      <c r="M14152" s="45"/>
    </row>
    <row r="14153" spans="8:13" s="28" customFormat="1" x14ac:dyDescent="0.2">
      <c r="H14153" s="12"/>
      <c r="J14153" s="29"/>
      <c r="K14153" s="45"/>
      <c r="L14153" s="45"/>
      <c r="M14153" s="45"/>
    </row>
    <row r="14154" spans="8:13" s="28" customFormat="1" x14ac:dyDescent="0.2">
      <c r="H14154" s="12"/>
      <c r="J14154" s="29"/>
      <c r="K14154" s="45"/>
      <c r="L14154" s="45"/>
      <c r="M14154" s="45"/>
    </row>
    <row r="14155" spans="8:13" s="28" customFormat="1" x14ac:dyDescent="0.2">
      <c r="H14155" s="12"/>
      <c r="J14155" s="29"/>
      <c r="K14155" s="45"/>
      <c r="L14155" s="45"/>
      <c r="M14155" s="45"/>
    </row>
    <row r="14156" spans="8:13" s="28" customFormat="1" x14ac:dyDescent="0.2">
      <c r="H14156" s="12"/>
      <c r="J14156" s="29"/>
      <c r="K14156" s="45"/>
      <c r="L14156" s="45"/>
      <c r="M14156" s="45"/>
    </row>
    <row r="14157" spans="8:13" s="28" customFormat="1" x14ac:dyDescent="0.2">
      <c r="H14157" s="12"/>
      <c r="J14157" s="29"/>
      <c r="K14157" s="45"/>
      <c r="L14157" s="45"/>
      <c r="M14157" s="45"/>
    </row>
    <row r="14158" spans="8:13" s="28" customFormat="1" x14ac:dyDescent="0.2">
      <c r="H14158" s="12"/>
      <c r="J14158" s="29"/>
      <c r="K14158" s="45"/>
      <c r="L14158" s="45"/>
      <c r="M14158" s="45"/>
    </row>
    <row r="14159" spans="8:13" s="28" customFormat="1" x14ac:dyDescent="0.2">
      <c r="H14159" s="12"/>
      <c r="J14159" s="29"/>
      <c r="K14159" s="45"/>
      <c r="L14159" s="45"/>
      <c r="M14159" s="45"/>
    </row>
    <row r="14160" spans="8:13" s="28" customFormat="1" x14ac:dyDescent="0.2">
      <c r="H14160" s="12"/>
      <c r="J14160" s="29"/>
      <c r="K14160" s="45"/>
      <c r="L14160" s="45"/>
      <c r="M14160" s="45"/>
    </row>
    <row r="14161" spans="8:13" s="28" customFormat="1" x14ac:dyDescent="0.2">
      <c r="H14161" s="12"/>
      <c r="J14161" s="29"/>
      <c r="K14161" s="45"/>
      <c r="L14161" s="45"/>
      <c r="M14161" s="45"/>
    </row>
    <row r="14162" spans="8:13" s="28" customFormat="1" x14ac:dyDescent="0.2">
      <c r="H14162" s="12"/>
      <c r="J14162" s="29"/>
      <c r="K14162" s="45"/>
      <c r="L14162" s="45"/>
      <c r="M14162" s="45"/>
    </row>
    <row r="14163" spans="8:13" s="28" customFormat="1" x14ac:dyDescent="0.2">
      <c r="H14163" s="12"/>
      <c r="J14163" s="29"/>
      <c r="K14163" s="45"/>
      <c r="L14163" s="45"/>
      <c r="M14163" s="45"/>
    </row>
    <row r="14164" spans="8:13" s="28" customFormat="1" x14ac:dyDescent="0.2">
      <c r="H14164" s="12"/>
      <c r="J14164" s="29"/>
      <c r="K14164" s="45"/>
      <c r="L14164" s="45"/>
      <c r="M14164" s="45"/>
    </row>
    <row r="14165" spans="8:13" s="28" customFormat="1" x14ac:dyDescent="0.2">
      <c r="H14165" s="12"/>
      <c r="J14165" s="29"/>
      <c r="K14165" s="45"/>
      <c r="L14165" s="45"/>
      <c r="M14165" s="45"/>
    </row>
    <row r="14166" spans="8:13" s="28" customFormat="1" x14ac:dyDescent="0.2">
      <c r="H14166" s="12"/>
      <c r="J14166" s="29"/>
      <c r="K14166" s="45"/>
      <c r="L14166" s="45"/>
      <c r="M14166" s="45"/>
    </row>
    <row r="14167" spans="8:13" s="28" customFormat="1" x14ac:dyDescent="0.2">
      <c r="H14167" s="12"/>
      <c r="J14167" s="29"/>
      <c r="K14167" s="45"/>
      <c r="L14167" s="45"/>
      <c r="M14167" s="45"/>
    </row>
    <row r="14168" spans="8:13" s="28" customFormat="1" x14ac:dyDescent="0.2">
      <c r="H14168" s="12"/>
      <c r="J14168" s="29"/>
      <c r="K14168" s="45"/>
      <c r="L14168" s="45"/>
      <c r="M14168" s="45"/>
    </row>
    <row r="14169" spans="8:13" s="28" customFormat="1" x14ac:dyDescent="0.2">
      <c r="H14169" s="12"/>
      <c r="J14169" s="29"/>
      <c r="K14169" s="45"/>
      <c r="L14169" s="45"/>
      <c r="M14169" s="45"/>
    </row>
    <row r="14170" spans="8:13" s="28" customFormat="1" x14ac:dyDescent="0.2">
      <c r="H14170" s="12"/>
      <c r="J14170" s="29"/>
      <c r="K14170" s="45"/>
      <c r="L14170" s="45"/>
      <c r="M14170" s="45"/>
    </row>
    <row r="14171" spans="8:13" s="28" customFormat="1" x14ac:dyDescent="0.2">
      <c r="H14171" s="12"/>
      <c r="J14171" s="29"/>
      <c r="K14171" s="45"/>
      <c r="L14171" s="45"/>
      <c r="M14171" s="45"/>
    </row>
    <row r="14172" spans="8:13" s="28" customFormat="1" x14ac:dyDescent="0.2">
      <c r="H14172" s="12"/>
      <c r="J14172" s="29"/>
      <c r="K14172" s="45"/>
      <c r="L14172" s="45"/>
      <c r="M14172" s="45"/>
    </row>
    <row r="14173" spans="8:13" s="28" customFormat="1" x14ac:dyDescent="0.2">
      <c r="H14173" s="12"/>
      <c r="J14173" s="29"/>
      <c r="K14173" s="45"/>
      <c r="L14173" s="45"/>
      <c r="M14173" s="45"/>
    </row>
    <row r="14174" spans="8:13" s="28" customFormat="1" x14ac:dyDescent="0.2">
      <c r="H14174" s="12"/>
      <c r="J14174" s="29"/>
      <c r="K14174" s="45"/>
      <c r="L14174" s="45"/>
      <c r="M14174" s="45"/>
    </row>
    <row r="14175" spans="8:13" s="28" customFormat="1" x14ac:dyDescent="0.2">
      <c r="H14175" s="12"/>
      <c r="J14175" s="29"/>
      <c r="K14175" s="45"/>
      <c r="L14175" s="45"/>
      <c r="M14175" s="45"/>
    </row>
    <row r="14176" spans="8:13" s="28" customFormat="1" x14ac:dyDescent="0.2">
      <c r="H14176" s="12"/>
      <c r="J14176" s="29"/>
      <c r="K14176" s="45"/>
      <c r="L14176" s="45"/>
      <c r="M14176" s="45"/>
    </row>
    <row r="14177" spans="8:13" s="28" customFormat="1" x14ac:dyDescent="0.2">
      <c r="H14177" s="12"/>
      <c r="J14177" s="29"/>
      <c r="K14177" s="45"/>
      <c r="L14177" s="45"/>
      <c r="M14177" s="45"/>
    </row>
    <row r="14178" spans="8:13" s="28" customFormat="1" x14ac:dyDescent="0.2">
      <c r="H14178" s="12"/>
      <c r="J14178" s="29"/>
      <c r="K14178" s="45"/>
      <c r="L14178" s="45"/>
      <c r="M14178" s="45"/>
    </row>
    <row r="14179" spans="8:13" s="28" customFormat="1" x14ac:dyDescent="0.2">
      <c r="H14179" s="12"/>
      <c r="J14179" s="29"/>
      <c r="K14179" s="45"/>
      <c r="L14179" s="45"/>
      <c r="M14179" s="45"/>
    </row>
    <row r="14180" spans="8:13" s="28" customFormat="1" x14ac:dyDescent="0.2">
      <c r="H14180" s="12"/>
      <c r="J14180" s="29"/>
      <c r="K14180" s="45"/>
      <c r="L14180" s="45"/>
      <c r="M14180" s="45"/>
    </row>
    <row r="14181" spans="8:13" s="28" customFormat="1" x14ac:dyDescent="0.2">
      <c r="H14181" s="12"/>
      <c r="J14181" s="29"/>
      <c r="K14181" s="45"/>
      <c r="L14181" s="45"/>
      <c r="M14181" s="45"/>
    </row>
    <row r="14182" spans="8:13" s="28" customFormat="1" x14ac:dyDescent="0.2">
      <c r="H14182" s="12"/>
      <c r="J14182" s="29"/>
      <c r="K14182" s="45"/>
      <c r="L14182" s="45"/>
      <c r="M14182" s="45"/>
    </row>
    <row r="14183" spans="8:13" s="28" customFormat="1" x14ac:dyDescent="0.2">
      <c r="H14183" s="12"/>
      <c r="J14183" s="29"/>
      <c r="K14183" s="45"/>
      <c r="L14183" s="45"/>
      <c r="M14183" s="45"/>
    </row>
    <row r="14184" spans="8:13" s="28" customFormat="1" x14ac:dyDescent="0.2">
      <c r="H14184" s="12"/>
      <c r="J14184" s="29"/>
      <c r="K14184" s="45"/>
      <c r="L14184" s="45"/>
      <c r="M14184" s="45"/>
    </row>
    <row r="14185" spans="8:13" s="28" customFormat="1" x14ac:dyDescent="0.2">
      <c r="H14185" s="12"/>
      <c r="J14185" s="29"/>
      <c r="K14185" s="45"/>
      <c r="L14185" s="45"/>
      <c r="M14185" s="45"/>
    </row>
    <row r="14186" spans="8:13" s="28" customFormat="1" x14ac:dyDescent="0.2">
      <c r="H14186" s="12"/>
      <c r="J14186" s="29"/>
      <c r="K14186" s="45"/>
      <c r="L14186" s="45"/>
      <c r="M14186" s="45"/>
    </row>
    <row r="14187" spans="8:13" s="28" customFormat="1" x14ac:dyDescent="0.2">
      <c r="H14187" s="12"/>
      <c r="J14187" s="29"/>
      <c r="K14187" s="45"/>
      <c r="L14187" s="45"/>
      <c r="M14187" s="45"/>
    </row>
    <row r="14188" spans="8:13" s="28" customFormat="1" x14ac:dyDescent="0.2">
      <c r="H14188" s="12"/>
      <c r="J14188" s="29"/>
      <c r="K14188" s="45"/>
      <c r="L14188" s="45"/>
      <c r="M14188" s="45"/>
    </row>
    <row r="14189" spans="8:13" s="28" customFormat="1" x14ac:dyDescent="0.2">
      <c r="H14189" s="12"/>
      <c r="J14189" s="29"/>
      <c r="K14189" s="45"/>
      <c r="L14189" s="45"/>
      <c r="M14189" s="45"/>
    </row>
    <row r="14190" spans="8:13" s="28" customFormat="1" x14ac:dyDescent="0.2">
      <c r="H14190" s="12"/>
      <c r="J14190" s="29"/>
      <c r="K14190" s="45"/>
      <c r="L14190" s="45"/>
      <c r="M14190" s="45"/>
    </row>
    <row r="14191" spans="8:13" s="28" customFormat="1" x14ac:dyDescent="0.2">
      <c r="H14191" s="12"/>
      <c r="J14191" s="29"/>
      <c r="K14191" s="45"/>
      <c r="L14191" s="45"/>
      <c r="M14191" s="45"/>
    </row>
    <row r="14192" spans="8:13" s="28" customFormat="1" x14ac:dyDescent="0.2">
      <c r="H14192" s="12"/>
      <c r="J14192" s="29"/>
      <c r="K14192" s="45"/>
      <c r="L14192" s="45"/>
      <c r="M14192" s="45"/>
    </row>
    <row r="14193" spans="8:13" s="28" customFormat="1" x14ac:dyDescent="0.2">
      <c r="H14193" s="12"/>
      <c r="J14193" s="29"/>
      <c r="K14193" s="45"/>
      <c r="L14193" s="45"/>
      <c r="M14193" s="45"/>
    </row>
    <row r="14194" spans="8:13" s="28" customFormat="1" x14ac:dyDescent="0.2">
      <c r="H14194" s="12"/>
      <c r="J14194" s="29"/>
      <c r="K14194" s="45"/>
      <c r="L14194" s="45"/>
      <c r="M14194" s="45"/>
    </row>
    <row r="14195" spans="8:13" s="28" customFormat="1" x14ac:dyDescent="0.2">
      <c r="H14195" s="12"/>
      <c r="J14195" s="29"/>
      <c r="K14195" s="45"/>
      <c r="L14195" s="45"/>
      <c r="M14195" s="45"/>
    </row>
    <row r="14196" spans="8:13" s="28" customFormat="1" x14ac:dyDescent="0.2">
      <c r="H14196" s="12"/>
      <c r="J14196" s="29"/>
      <c r="K14196" s="45"/>
      <c r="L14196" s="45"/>
      <c r="M14196" s="45"/>
    </row>
    <row r="14197" spans="8:13" s="28" customFormat="1" x14ac:dyDescent="0.2">
      <c r="H14197" s="12"/>
      <c r="J14197" s="29"/>
      <c r="K14197" s="45"/>
      <c r="L14197" s="45"/>
      <c r="M14197" s="45"/>
    </row>
    <row r="14198" spans="8:13" s="28" customFormat="1" x14ac:dyDescent="0.2">
      <c r="H14198" s="12"/>
      <c r="J14198" s="29"/>
      <c r="K14198" s="45"/>
      <c r="L14198" s="45"/>
      <c r="M14198" s="45"/>
    </row>
    <row r="14199" spans="8:13" s="28" customFormat="1" x14ac:dyDescent="0.2">
      <c r="H14199" s="12"/>
      <c r="J14199" s="29"/>
      <c r="K14199" s="45"/>
      <c r="L14199" s="45"/>
      <c r="M14199" s="45"/>
    </row>
    <row r="14200" spans="8:13" s="28" customFormat="1" x14ac:dyDescent="0.2">
      <c r="H14200" s="12"/>
      <c r="J14200" s="29"/>
      <c r="K14200" s="45"/>
      <c r="L14200" s="45"/>
      <c r="M14200" s="45"/>
    </row>
    <row r="14201" spans="8:13" s="28" customFormat="1" x14ac:dyDescent="0.2">
      <c r="H14201" s="12"/>
      <c r="J14201" s="29"/>
      <c r="K14201" s="45"/>
      <c r="L14201" s="45"/>
      <c r="M14201" s="45"/>
    </row>
    <row r="14202" spans="8:13" s="28" customFormat="1" x14ac:dyDescent="0.2">
      <c r="H14202" s="12"/>
      <c r="J14202" s="29"/>
      <c r="K14202" s="45"/>
      <c r="L14202" s="45"/>
      <c r="M14202" s="45"/>
    </row>
    <row r="14203" spans="8:13" s="28" customFormat="1" x14ac:dyDescent="0.2">
      <c r="H14203" s="12"/>
      <c r="J14203" s="29"/>
      <c r="K14203" s="45"/>
      <c r="L14203" s="45"/>
      <c r="M14203" s="45"/>
    </row>
    <row r="14204" spans="8:13" s="28" customFormat="1" x14ac:dyDescent="0.2">
      <c r="H14204" s="12"/>
      <c r="J14204" s="29"/>
      <c r="K14204" s="45"/>
      <c r="L14204" s="45"/>
      <c r="M14204" s="45"/>
    </row>
    <row r="14205" spans="8:13" s="28" customFormat="1" x14ac:dyDescent="0.2">
      <c r="H14205" s="12"/>
      <c r="J14205" s="29"/>
      <c r="K14205" s="45"/>
      <c r="L14205" s="45"/>
      <c r="M14205" s="45"/>
    </row>
    <row r="14206" spans="8:13" s="28" customFormat="1" x14ac:dyDescent="0.2">
      <c r="H14206" s="12"/>
      <c r="J14206" s="29"/>
      <c r="K14206" s="45"/>
      <c r="L14206" s="45"/>
      <c r="M14206" s="45"/>
    </row>
    <row r="14207" spans="8:13" s="28" customFormat="1" x14ac:dyDescent="0.2">
      <c r="H14207" s="12"/>
      <c r="J14207" s="29"/>
      <c r="K14207" s="45"/>
      <c r="L14207" s="45"/>
      <c r="M14207" s="45"/>
    </row>
    <row r="14208" spans="8:13" s="28" customFormat="1" x14ac:dyDescent="0.2">
      <c r="H14208" s="12"/>
      <c r="J14208" s="29"/>
      <c r="K14208" s="45"/>
      <c r="L14208" s="45"/>
      <c r="M14208" s="45"/>
    </row>
    <row r="14209" spans="8:13" s="28" customFormat="1" x14ac:dyDescent="0.2">
      <c r="H14209" s="12"/>
      <c r="J14209" s="29"/>
      <c r="K14209" s="45"/>
      <c r="L14209" s="45"/>
      <c r="M14209" s="45"/>
    </row>
    <row r="14210" spans="8:13" s="28" customFormat="1" x14ac:dyDescent="0.2">
      <c r="H14210" s="12"/>
      <c r="J14210" s="29"/>
      <c r="K14210" s="45"/>
      <c r="L14210" s="45"/>
      <c r="M14210" s="45"/>
    </row>
    <row r="14211" spans="8:13" s="28" customFormat="1" x14ac:dyDescent="0.2">
      <c r="H14211" s="12"/>
      <c r="J14211" s="29"/>
      <c r="K14211" s="45"/>
      <c r="L14211" s="45"/>
      <c r="M14211" s="45"/>
    </row>
    <row r="14212" spans="8:13" s="28" customFormat="1" x14ac:dyDescent="0.2">
      <c r="H14212" s="12"/>
      <c r="J14212" s="29"/>
      <c r="K14212" s="45"/>
      <c r="L14212" s="45"/>
      <c r="M14212" s="45"/>
    </row>
    <row r="14213" spans="8:13" s="28" customFormat="1" x14ac:dyDescent="0.2">
      <c r="H14213" s="12"/>
      <c r="J14213" s="29"/>
      <c r="K14213" s="45"/>
      <c r="L14213" s="45"/>
      <c r="M14213" s="45"/>
    </row>
    <row r="14214" spans="8:13" s="28" customFormat="1" x14ac:dyDescent="0.2">
      <c r="H14214" s="12"/>
      <c r="J14214" s="29"/>
      <c r="K14214" s="45"/>
      <c r="L14214" s="45"/>
      <c r="M14214" s="45"/>
    </row>
    <row r="14215" spans="8:13" s="28" customFormat="1" x14ac:dyDescent="0.2">
      <c r="H14215" s="12"/>
      <c r="J14215" s="29"/>
      <c r="K14215" s="45"/>
      <c r="L14215" s="45"/>
      <c r="M14215" s="45"/>
    </row>
    <row r="14216" spans="8:13" s="28" customFormat="1" x14ac:dyDescent="0.2">
      <c r="H14216" s="12"/>
      <c r="J14216" s="29"/>
      <c r="K14216" s="45"/>
      <c r="L14216" s="45"/>
      <c r="M14216" s="45"/>
    </row>
    <row r="14217" spans="8:13" s="28" customFormat="1" x14ac:dyDescent="0.2">
      <c r="H14217" s="12"/>
      <c r="J14217" s="29"/>
      <c r="K14217" s="45"/>
      <c r="L14217" s="45"/>
      <c r="M14217" s="45"/>
    </row>
    <row r="14218" spans="8:13" s="28" customFormat="1" x14ac:dyDescent="0.2">
      <c r="H14218" s="12"/>
      <c r="J14218" s="29"/>
      <c r="K14218" s="45"/>
      <c r="L14218" s="45"/>
      <c r="M14218" s="45"/>
    </row>
    <row r="14219" spans="8:13" s="28" customFormat="1" x14ac:dyDescent="0.2">
      <c r="H14219" s="12"/>
      <c r="J14219" s="29"/>
      <c r="K14219" s="45"/>
      <c r="L14219" s="45"/>
      <c r="M14219" s="45"/>
    </row>
    <row r="14220" spans="8:13" s="28" customFormat="1" x14ac:dyDescent="0.2">
      <c r="H14220" s="12"/>
      <c r="J14220" s="29"/>
      <c r="K14220" s="45"/>
      <c r="L14220" s="45"/>
      <c r="M14220" s="45"/>
    </row>
    <row r="14221" spans="8:13" s="28" customFormat="1" x14ac:dyDescent="0.2">
      <c r="H14221" s="12"/>
      <c r="J14221" s="29"/>
      <c r="K14221" s="45"/>
      <c r="L14221" s="45"/>
      <c r="M14221" s="45"/>
    </row>
    <row r="14222" spans="8:13" s="28" customFormat="1" x14ac:dyDescent="0.2">
      <c r="H14222" s="12"/>
      <c r="J14222" s="29"/>
      <c r="K14222" s="45"/>
      <c r="L14222" s="45"/>
      <c r="M14222" s="45"/>
    </row>
    <row r="14223" spans="8:13" s="28" customFormat="1" x14ac:dyDescent="0.2">
      <c r="H14223" s="12"/>
      <c r="J14223" s="29"/>
      <c r="K14223" s="45"/>
      <c r="L14223" s="45"/>
      <c r="M14223" s="45"/>
    </row>
    <row r="14224" spans="8:13" s="28" customFormat="1" x14ac:dyDescent="0.2">
      <c r="H14224" s="12"/>
      <c r="J14224" s="29"/>
      <c r="K14224" s="45"/>
      <c r="L14224" s="45"/>
      <c r="M14224" s="45"/>
    </row>
    <row r="14225" spans="8:13" s="28" customFormat="1" x14ac:dyDescent="0.2">
      <c r="H14225" s="12"/>
      <c r="J14225" s="29"/>
      <c r="K14225" s="45"/>
      <c r="L14225" s="45"/>
      <c r="M14225" s="45"/>
    </row>
    <row r="14226" spans="8:13" s="28" customFormat="1" x14ac:dyDescent="0.2">
      <c r="H14226" s="12"/>
      <c r="J14226" s="29"/>
      <c r="K14226" s="45"/>
      <c r="L14226" s="45"/>
      <c r="M14226" s="45"/>
    </row>
    <row r="14227" spans="8:13" s="28" customFormat="1" x14ac:dyDescent="0.2">
      <c r="H14227" s="12"/>
      <c r="J14227" s="29"/>
      <c r="K14227" s="45"/>
      <c r="L14227" s="45"/>
      <c r="M14227" s="45"/>
    </row>
    <row r="14228" spans="8:13" s="28" customFormat="1" x14ac:dyDescent="0.2">
      <c r="H14228" s="12"/>
      <c r="J14228" s="29"/>
      <c r="K14228" s="45"/>
      <c r="L14228" s="45"/>
      <c r="M14228" s="45"/>
    </row>
    <row r="14229" spans="8:13" s="28" customFormat="1" x14ac:dyDescent="0.2">
      <c r="H14229" s="12"/>
      <c r="J14229" s="29"/>
      <c r="K14229" s="45"/>
      <c r="L14229" s="45"/>
      <c r="M14229" s="45"/>
    </row>
    <row r="14230" spans="8:13" s="28" customFormat="1" x14ac:dyDescent="0.2">
      <c r="H14230" s="12"/>
      <c r="J14230" s="29"/>
      <c r="K14230" s="45"/>
      <c r="L14230" s="45"/>
      <c r="M14230" s="45"/>
    </row>
    <row r="14231" spans="8:13" s="28" customFormat="1" x14ac:dyDescent="0.2">
      <c r="H14231" s="12"/>
      <c r="J14231" s="29"/>
      <c r="K14231" s="45"/>
      <c r="L14231" s="45"/>
      <c r="M14231" s="45"/>
    </row>
    <row r="14232" spans="8:13" s="28" customFormat="1" x14ac:dyDescent="0.2">
      <c r="H14232" s="12"/>
      <c r="J14232" s="29"/>
      <c r="K14232" s="45"/>
      <c r="L14232" s="45"/>
      <c r="M14232" s="45"/>
    </row>
    <row r="14233" spans="8:13" s="28" customFormat="1" x14ac:dyDescent="0.2">
      <c r="H14233" s="12"/>
      <c r="J14233" s="29"/>
      <c r="K14233" s="45"/>
      <c r="L14233" s="45"/>
      <c r="M14233" s="45"/>
    </row>
    <row r="14234" spans="8:13" s="28" customFormat="1" x14ac:dyDescent="0.2">
      <c r="H14234" s="12"/>
      <c r="J14234" s="29"/>
      <c r="K14234" s="45"/>
      <c r="L14234" s="45"/>
      <c r="M14234" s="45"/>
    </row>
    <row r="14235" spans="8:13" s="28" customFormat="1" x14ac:dyDescent="0.2">
      <c r="H14235" s="12"/>
      <c r="J14235" s="29"/>
      <c r="K14235" s="45"/>
      <c r="L14235" s="45"/>
      <c r="M14235" s="45"/>
    </row>
    <row r="14236" spans="8:13" s="28" customFormat="1" x14ac:dyDescent="0.2">
      <c r="H14236" s="12"/>
      <c r="J14236" s="29"/>
      <c r="K14236" s="45"/>
      <c r="L14236" s="45"/>
      <c r="M14236" s="45"/>
    </row>
    <row r="14237" spans="8:13" s="28" customFormat="1" x14ac:dyDescent="0.2">
      <c r="H14237" s="12"/>
      <c r="J14237" s="29"/>
      <c r="K14237" s="45"/>
      <c r="L14237" s="45"/>
      <c r="M14237" s="45"/>
    </row>
    <row r="14238" spans="8:13" s="28" customFormat="1" x14ac:dyDescent="0.2">
      <c r="H14238" s="12"/>
      <c r="J14238" s="29"/>
      <c r="K14238" s="45"/>
      <c r="L14238" s="45"/>
      <c r="M14238" s="45"/>
    </row>
    <row r="14239" spans="8:13" s="28" customFormat="1" x14ac:dyDescent="0.2">
      <c r="H14239" s="12"/>
      <c r="J14239" s="29"/>
      <c r="K14239" s="45"/>
      <c r="L14239" s="45"/>
      <c r="M14239" s="45"/>
    </row>
    <row r="14240" spans="8:13" s="28" customFormat="1" x14ac:dyDescent="0.2">
      <c r="H14240" s="12"/>
      <c r="J14240" s="29"/>
      <c r="K14240" s="45"/>
      <c r="L14240" s="45"/>
      <c r="M14240" s="45"/>
    </row>
    <row r="14241" spans="8:13" s="28" customFormat="1" x14ac:dyDescent="0.2">
      <c r="H14241" s="12"/>
      <c r="J14241" s="29"/>
      <c r="K14241" s="45"/>
      <c r="L14241" s="45"/>
      <c r="M14241" s="45"/>
    </row>
    <row r="14242" spans="8:13" s="28" customFormat="1" x14ac:dyDescent="0.2">
      <c r="H14242" s="12"/>
      <c r="J14242" s="29"/>
      <c r="K14242" s="45"/>
      <c r="L14242" s="45"/>
      <c r="M14242" s="45"/>
    </row>
    <row r="14243" spans="8:13" s="28" customFormat="1" x14ac:dyDescent="0.2">
      <c r="H14243" s="12"/>
      <c r="J14243" s="29"/>
      <c r="K14243" s="45"/>
      <c r="L14243" s="45"/>
      <c r="M14243" s="45"/>
    </row>
    <row r="14244" spans="8:13" s="28" customFormat="1" x14ac:dyDescent="0.2">
      <c r="H14244" s="12"/>
      <c r="J14244" s="29"/>
      <c r="K14244" s="45"/>
      <c r="L14244" s="45"/>
      <c r="M14244" s="45"/>
    </row>
    <row r="14245" spans="8:13" s="28" customFormat="1" x14ac:dyDescent="0.2">
      <c r="H14245" s="12"/>
      <c r="J14245" s="29"/>
      <c r="K14245" s="45"/>
      <c r="L14245" s="45"/>
      <c r="M14245" s="45"/>
    </row>
    <row r="14246" spans="8:13" s="28" customFormat="1" x14ac:dyDescent="0.2">
      <c r="H14246" s="12"/>
      <c r="J14246" s="29"/>
      <c r="K14246" s="45"/>
      <c r="L14246" s="45"/>
      <c r="M14246" s="45"/>
    </row>
    <row r="14247" spans="8:13" s="28" customFormat="1" x14ac:dyDescent="0.2">
      <c r="H14247" s="12"/>
      <c r="J14247" s="29"/>
      <c r="K14247" s="45"/>
      <c r="L14247" s="45"/>
      <c r="M14247" s="45"/>
    </row>
    <row r="14248" spans="8:13" s="28" customFormat="1" x14ac:dyDescent="0.2">
      <c r="H14248" s="12"/>
      <c r="J14248" s="29"/>
      <c r="K14248" s="45"/>
      <c r="L14248" s="45"/>
      <c r="M14248" s="45"/>
    </row>
    <row r="14249" spans="8:13" s="28" customFormat="1" x14ac:dyDescent="0.2">
      <c r="H14249" s="12"/>
      <c r="J14249" s="29"/>
      <c r="K14249" s="45"/>
      <c r="L14249" s="45"/>
      <c r="M14249" s="45"/>
    </row>
    <row r="14250" spans="8:13" s="28" customFormat="1" x14ac:dyDescent="0.2">
      <c r="H14250" s="12"/>
      <c r="J14250" s="29"/>
      <c r="K14250" s="45"/>
      <c r="L14250" s="45"/>
      <c r="M14250" s="45"/>
    </row>
    <row r="14251" spans="8:13" s="28" customFormat="1" x14ac:dyDescent="0.2">
      <c r="H14251" s="12"/>
      <c r="J14251" s="29"/>
      <c r="K14251" s="45"/>
      <c r="L14251" s="45"/>
      <c r="M14251" s="45"/>
    </row>
    <row r="14252" spans="8:13" s="28" customFormat="1" x14ac:dyDescent="0.2">
      <c r="H14252" s="12"/>
      <c r="J14252" s="29"/>
      <c r="K14252" s="45"/>
      <c r="L14252" s="45"/>
      <c r="M14252" s="45"/>
    </row>
    <row r="14253" spans="8:13" s="28" customFormat="1" x14ac:dyDescent="0.2">
      <c r="H14253" s="12"/>
      <c r="J14253" s="29"/>
      <c r="K14253" s="45"/>
      <c r="L14253" s="45"/>
      <c r="M14253" s="45"/>
    </row>
    <row r="14254" spans="8:13" s="28" customFormat="1" x14ac:dyDescent="0.2">
      <c r="H14254" s="12"/>
      <c r="J14254" s="29"/>
      <c r="K14254" s="45"/>
      <c r="L14254" s="45"/>
      <c r="M14254" s="45"/>
    </row>
    <row r="14255" spans="8:13" s="28" customFormat="1" x14ac:dyDescent="0.2">
      <c r="H14255" s="12"/>
      <c r="J14255" s="29"/>
      <c r="K14255" s="45"/>
      <c r="L14255" s="45"/>
      <c r="M14255" s="45"/>
    </row>
    <row r="14256" spans="8:13" s="28" customFormat="1" x14ac:dyDescent="0.2">
      <c r="H14256" s="12"/>
      <c r="J14256" s="29"/>
      <c r="K14256" s="45"/>
      <c r="L14256" s="45"/>
      <c r="M14256" s="45"/>
    </row>
    <row r="14257" spans="8:13" s="28" customFormat="1" x14ac:dyDescent="0.2">
      <c r="H14257" s="12"/>
      <c r="J14257" s="29"/>
      <c r="K14257" s="45"/>
      <c r="L14257" s="45"/>
      <c r="M14257" s="45"/>
    </row>
    <row r="14258" spans="8:13" s="28" customFormat="1" x14ac:dyDescent="0.2">
      <c r="H14258" s="12"/>
      <c r="J14258" s="29"/>
      <c r="K14258" s="45"/>
      <c r="L14258" s="45"/>
      <c r="M14258" s="45"/>
    </row>
    <row r="14259" spans="8:13" s="28" customFormat="1" x14ac:dyDescent="0.2">
      <c r="H14259" s="12"/>
      <c r="J14259" s="29"/>
      <c r="K14259" s="45"/>
      <c r="L14259" s="45"/>
      <c r="M14259" s="45"/>
    </row>
    <row r="14260" spans="8:13" s="28" customFormat="1" x14ac:dyDescent="0.2">
      <c r="H14260" s="12"/>
      <c r="J14260" s="29"/>
      <c r="K14260" s="45"/>
      <c r="L14260" s="45"/>
      <c r="M14260" s="45"/>
    </row>
    <row r="14261" spans="8:13" s="28" customFormat="1" x14ac:dyDescent="0.2">
      <c r="H14261" s="12"/>
      <c r="J14261" s="29"/>
      <c r="K14261" s="45"/>
      <c r="L14261" s="45"/>
      <c r="M14261" s="45"/>
    </row>
    <row r="14262" spans="8:13" s="28" customFormat="1" x14ac:dyDescent="0.2">
      <c r="H14262" s="12"/>
      <c r="J14262" s="29"/>
      <c r="K14262" s="45"/>
      <c r="L14262" s="45"/>
      <c r="M14262" s="45"/>
    </row>
    <row r="14263" spans="8:13" s="28" customFormat="1" x14ac:dyDescent="0.2">
      <c r="H14263" s="12"/>
      <c r="J14263" s="29"/>
      <c r="K14263" s="45"/>
      <c r="L14263" s="45"/>
      <c r="M14263" s="45"/>
    </row>
    <row r="14264" spans="8:13" s="28" customFormat="1" x14ac:dyDescent="0.2">
      <c r="H14264" s="12"/>
      <c r="J14264" s="29"/>
      <c r="K14264" s="45"/>
      <c r="L14264" s="45"/>
      <c r="M14264" s="45"/>
    </row>
    <row r="14265" spans="8:13" s="28" customFormat="1" x14ac:dyDescent="0.2">
      <c r="H14265" s="12"/>
      <c r="J14265" s="29"/>
      <c r="K14265" s="45"/>
      <c r="L14265" s="45"/>
      <c r="M14265" s="45"/>
    </row>
    <row r="14266" spans="8:13" s="28" customFormat="1" x14ac:dyDescent="0.2">
      <c r="H14266" s="12"/>
      <c r="J14266" s="29"/>
      <c r="K14266" s="45"/>
      <c r="L14266" s="45"/>
      <c r="M14266" s="45"/>
    </row>
    <row r="14267" spans="8:13" s="28" customFormat="1" x14ac:dyDescent="0.2">
      <c r="H14267" s="12"/>
      <c r="J14267" s="29"/>
      <c r="K14267" s="45"/>
      <c r="L14267" s="45"/>
      <c r="M14267" s="45"/>
    </row>
    <row r="14268" spans="8:13" s="28" customFormat="1" x14ac:dyDescent="0.2">
      <c r="H14268" s="12"/>
      <c r="J14268" s="29"/>
      <c r="K14268" s="45"/>
      <c r="L14268" s="45"/>
      <c r="M14268" s="45"/>
    </row>
    <row r="14269" spans="8:13" s="28" customFormat="1" x14ac:dyDescent="0.2">
      <c r="H14269" s="12"/>
      <c r="J14269" s="29"/>
      <c r="K14269" s="45"/>
      <c r="L14269" s="45"/>
      <c r="M14269" s="45"/>
    </row>
    <row r="14270" spans="8:13" s="28" customFormat="1" x14ac:dyDescent="0.2">
      <c r="H14270" s="12"/>
      <c r="J14270" s="29"/>
      <c r="K14270" s="45"/>
      <c r="L14270" s="45"/>
      <c r="M14270" s="45"/>
    </row>
    <row r="14271" spans="8:13" s="28" customFormat="1" x14ac:dyDescent="0.2">
      <c r="H14271" s="12"/>
      <c r="J14271" s="29"/>
      <c r="K14271" s="45"/>
      <c r="L14271" s="45"/>
      <c r="M14271" s="45"/>
    </row>
    <row r="14272" spans="8:13" s="28" customFormat="1" x14ac:dyDescent="0.2">
      <c r="H14272" s="12"/>
      <c r="J14272" s="29"/>
      <c r="K14272" s="45"/>
      <c r="L14272" s="45"/>
      <c r="M14272" s="45"/>
    </row>
    <row r="14273" spans="8:13" s="28" customFormat="1" x14ac:dyDescent="0.2">
      <c r="H14273" s="12"/>
      <c r="J14273" s="29"/>
      <c r="K14273" s="45"/>
      <c r="L14273" s="45"/>
      <c r="M14273" s="45"/>
    </row>
    <row r="14274" spans="8:13" s="28" customFormat="1" x14ac:dyDescent="0.2">
      <c r="H14274" s="12"/>
      <c r="J14274" s="29"/>
      <c r="K14274" s="45"/>
      <c r="L14274" s="45"/>
      <c r="M14274" s="45"/>
    </row>
    <row r="14275" spans="8:13" s="28" customFormat="1" x14ac:dyDescent="0.2">
      <c r="H14275" s="12"/>
      <c r="J14275" s="29"/>
      <c r="K14275" s="45"/>
      <c r="L14275" s="45"/>
      <c r="M14275" s="45"/>
    </row>
    <row r="14276" spans="8:13" s="28" customFormat="1" x14ac:dyDescent="0.2">
      <c r="H14276" s="12"/>
      <c r="J14276" s="29"/>
      <c r="K14276" s="45"/>
      <c r="L14276" s="45"/>
      <c r="M14276" s="45"/>
    </row>
    <row r="14277" spans="8:13" s="28" customFormat="1" x14ac:dyDescent="0.2">
      <c r="H14277" s="12"/>
      <c r="J14277" s="29"/>
      <c r="K14277" s="45"/>
      <c r="L14277" s="45"/>
      <c r="M14277" s="45"/>
    </row>
    <row r="14278" spans="8:13" s="28" customFormat="1" x14ac:dyDescent="0.2">
      <c r="H14278" s="12"/>
      <c r="J14278" s="29"/>
      <c r="K14278" s="45"/>
      <c r="L14278" s="45"/>
      <c r="M14278" s="45"/>
    </row>
    <row r="14279" spans="8:13" s="28" customFormat="1" x14ac:dyDescent="0.2">
      <c r="H14279" s="12"/>
      <c r="J14279" s="29"/>
      <c r="K14279" s="45"/>
      <c r="L14279" s="45"/>
      <c r="M14279" s="45"/>
    </row>
    <row r="14280" spans="8:13" s="28" customFormat="1" x14ac:dyDescent="0.2">
      <c r="H14280" s="12"/>
      <c r="J14280" s="29"/>
      <c r="K14280" s="45"/>
      <c r="L14280" s="45"/>
      <c r="M14280" s="45"/>
    </row>
    <row r="14281" spans="8:13" s="28" customFormat="1" x14ac:dyDescent="0.2">
      <c r="H14281" s="12"/>
      <c r="J14281" s="29"/>
      <c r="K14281" s="45"/>
      <c r="L14281" s="45"/>
      <c r="M14281" s="45"/>
    </row>
    <row r="14282" spans="8:13" s="28" customFormat="1" x14ac:dyDescent="0.2">
      <c r="H14282" s="12"/>
      <c r="J14282" s="29"/>
      <c r="K14282" s="45"/>
      <c r="L14282" s="45"/>
      <c r="M14282" s="45"/>
    </row>
    <row r="14283" spans="8:13" s="28" customFormat="1" x14ac:dyDescent="0.2">
      <c r="H14283" s="12"/>
      <c r="J14283" s="29"/>
      <c r="K14283" s="45"/>
      <c r="L14283" s="45"/>
      <c r="M14283" s="45"/>
    </row>
    <row r="14284" spans="8:13" s="28" customFormat="1" x14ac:dyDescent="0.2">
      <c r="H14284" s="12"/>
      <c r="J14284" s="29"/>
      <c r="K14284" s="45"/>
      <c r="L14284" s="45"/>
      <c r="M14284" s="45"/>
    </row>
    <row r="14285" spans="8:13" s="28" customFormat="1" x14ac:dyDescent="0.2">
      <c r="H14285" s="12"/>
      <c r="J14285" s="29"/>
      <c r="K14285" s="45"/>
      <c r="L14285" s="45"/>
      <c r="M14285" s="45"/>
    </row>
    <row r="14286" spans="8:13" s="28" customFormat="1" x14ac:dyDescent="0.2">
      <c r="H14286" s="12"/>
      <c r="J14286" s="29"/>
      <c r="K14286" s="45"/>
      <c r="L14286" s="45"/>
      <c r="M14286" s="45"/>
    </row>
    <row r="14287" spans="8:13" s="28" customFormat="1" x14ac:dyDescent="0.2">
      <c r="H14287" s="12"/>
      <c r="J14287" s="29"/>
      <c r="K14287" s="45"/>
      <c r="L14287" s="45"/>
      <c r="M14287" s="45"/>
    </row>
    <row r="14288" spans="8:13" s="28" customFormat="1" x14ac:dyDescent="0.2">
      <c r="H14288" s="12"/>
      <c r="J14288" s="29"/>
      <c r="K14288" s="45"/>
      <c r="L14288" s="45"/>
      <c r="M14288" s="45"/>
    </row>
    <row r="14289" spans="8:13" s="28" customFormat="1" x14ac:dyDescent="0.2">
      <c r="H14289" s="12"/>
      <c r="J14289" s="29"/>
      <c r="K14289" s="45"/>
      <c r="L14289" s="45"/>
      <c r="M14289" s="45"/>
    </row>
    <row r="14290" spans="8:13" s="28" customFormat="1" x14ac:dyDescent="0.2">
      <c r="H14290" s="12"/>
      <c r="J14290" s="29"/>
      <c r="K14290" s="45"/>
      <c r="L14290" s="45"/>
      <c r="M14290" s="45"/>
    </row>
    <row r="14291" spans="8:13" s="28" customFormat="1" x14ac:dyDescent="0.2">
      <c r="H14291" s="12"/>
      <c r="J14291" s="29"/>
      <c r="K14291" s="45"/>
      <c r="L14291" s="45"/>
      <c r="M14291" s="45"/>
    </row>
    <row r="14292" spans="8:13" s="28" customFormat="1" x14ac:dyDescent="0.2">
      <c r="H14292" s="12"/>
      <c r="J14292" s="29"/>
      <c r="K14292" s="45"/>
      <c r="L14292" s="45"/>
      <c r="M14292" s="45"/>
    </row>
    <row r="14293" spans="8:13" s="28" customFormat="1" x14ac:dyDescent="0.2">
      <c r="H14293" s="12"/>
      <c r="J14293" s="29"/>
      <c r="K14293" s="45"/>
      <c r="L14293" s="45"/>
      <c r="M14293" s="45"/>
    </row>
    <row r="14294" spans="8:13" s="28" customFormat="1" x14ac:dyDescent="0.2">
      <c r="H14294" s="12"/>
      <c r="J14294" s="29"/>
      <c r="K14294" s="45"/>
      <c r="L14294" s="45"/>
      <c r="M14294" s="45"/>
    </row>
    <row r="14295" spans="8:13" s="28" customFormat="1" x14ac:dyDescent="0.2">
      <c r="H14295" s="12"/>
      <c r="J14295" s="29"/>
      <c r="K14295" s="45"/>
      <c r="L14295" s="45"/>
      <c r="M14295" s="45"/>
    </row>
    <row r="14296" spans="8:13" s="28" customFormat="1" x14ac:dyDescent="0.2">
      <c r="H14296" s="12"/>
      <c r="J14296" s="29"/>
      <c r="K14296" s="45"/>
      <c r="L14296" s="45"/>
      <c r="M14296" s="45"/>
    </row>
    <row r="14297" spans="8:13" s="28" customFormat="1" x14ac:dyDescent="0.2">
      <c r="H14297" s="12"/>
      <c r="J14297" s="29"/>
      <c r="K14297" s="45"/>
      <c r="L14297" s="45"/>
      <c r="M14297" s="45"/>
    </row>
    <row r="14298" spans="8:13" s="28" customFormat="1" x14ac:dyDescent="0.2">
      <c r="H14298" s="12"/>
      <c r="J14298" s="29"/>
      <c r="K14298" s="45"/>
      <c r="L14298" s="45"/>
      <c r="M14298" s="45"/>
    </row>
    <row r="14299" spans="8:13" s="28" customFormat="1" x14ac:dyDescent="0.2">
      <c r="H14299" s="12"/>
      <c r="J14299" s="29"/>
      <c r="K14299" s="45"/>
      <c r="L14299" s="45"/>
      <c r="M14299" s="45"/>
    </row>
    <row r="14300" spans="8:13" s="28" customFormat="1" x14ac:dyDescent="0.2">
      <c r="H14300" s="12"/>
      <c r="J14300" s="29"/>
      <c r="K14300" s="45"/>
      <c r="L14300" s="45"/>
      <c r="M14300" s="45"/>
    </row>
    <row r="14301" spans="8:13" s="28" customFormat="1" x14ac:dyDescent="0.2">
      <c r="H14301" s="12"/>
      <c r="J14301" s="29"/>
      <c r="K14301" s="45"/>
      <c r="L14301" s="45"/>
      <c r="M14301" s="45"/>
    </row>
    <row r="14302" spans="8:13" s="28" customFormat="1" x14ac:dyDescent="0.2">
      <c r="H14302" s="12"/>
      <c r="J14302" s="29"/>
      <c r="K14302" s="45"/>
      <c r="L14302" s="45"/>
      <c r="M14302" s="45"/>
    </row>
    <row r="14303" spans="8:13" s="28" customFormat="1" x14ac:dyDescent="0.2">
      <c r="H14303" s="12"/>
      <c r="J14303" s="29"/>
      <c r="K14303" s="45"/>
      <c r="L14303" s="45"/>
      <c r="M14303" s="45"/>
    </row>
    <row r="14304" spans="8:13" s="28" customFormat="1" x14ac:dyDescent="0.2">
      <c r="H14304" s="12"/>
      <c r="J14304" s="29"/>
      <c r="K14304" s="45"/>
      <c r="L14304" s="45"/>
      <c r="M14304" s="45"/>
    </row>
    <row r="14305" spans="8:13" s="28" customFormat="1" x14ac:dyDescent="0.2">
      <c r="H14305" s="12"/>
      <c r="J14305" s="29"/>
      <c r="K14305" s="45"/>
      <c r="L14305" s="45"/>
      <c r="M14305" s="45"/>
    </row>
    <row r="14306" spans="8:13" s="28" customFormat="1" x14ac:dyDescent="0.2">
      <c r="H14306" s="12"/>
      <c r="J14306" s="29"/>
      <c r="K14306" s="45"/>
      <c r="L14306" s="45"/>
      <c r="M14306" s="45"/>
    </row>
    <row r="14307" spans="8:13" s="28" customFormat="1" x14ac:dyDescent="0.2">
      <c r="H14307" s="12"/>
      <c r="J14307" s="29"/>
      <c r="K14307" s="45"/>
      <c r="L14307" s="45"/>
      <c r="M14307" s="45"/>
    </row>
    <row r="14308" spans="8:13" s="28" customFormat="1" x14ac:dyDescent="0.2">
      <c r="H14308" s="12"/>
      <c r="J14308" s="29"/>
      <c r="K14308" s="45"/>
      <c r="L14308" s="45"/>
      <c r="M14308" s="45"/>
    </row>
    <row r="14309" spans="8:13" s="28" customFormat="1" x14ac:dyDescent="0.2">
      <c r="H14309" s="12"/>
      <c r="J14309" s="29"/>
      <c r="K14309" s="45"/>
      <c r="L14309" s="45"/>
      <c r="M14309" s="45"/>
    </row>
    <row r="14310" spans="8:13" s="28" customFormat="1" x14ac:dyDescent="0.2">
      <c r="H14310" s="12"/>
      <c r="J14310" s="29"/>
      <c r="K14310" s="45"/>
      <c r="L14310" s="45"/>
      <c r="M14310" s="45"/>
    </row>
    <row r="14311" spans="8:13" s="28" customFormat="1" x14ac:dyDescent="0.2">
      <c r="H14311" s="12"/>
      <c r="J14311" s="29"/>
      <c r="K14311" s="45"/>
      <c r="L14311" s="45"/>
      <c r="M14311" s="45"/>
    </row>
    <row r="14312" spans="8:13" s="28" customFormat="1" x14ac:dyDescent="0.2">
      <c r="H14312" s="12"/>
      <c r="J14312" s="29"/>
      <c r="K14312" s="45"/>
      <c r="L14312" s="45"/>
      <c r="M14312" s="45"/>
    </row>
    <row r="14313" spans="8:13" s="28" customFormat="1" x14ac:dyDescent="0.2">
      <c r="H14313" s="12"/>
      <c r="J14313" s="29"/>
      <c r="K14313" s="45"/>
      <c r="L14313" s="45"/>
      <c r="M14313" s="45"/>
    </row>
    <row r="14314" spans="8:13" s="28" customFormat="1" x14ac:dyDescent="0.2">
      <c r="H14314" s="12"/>
      <c r="J14314" s="29"/>
      <c r="K14314" s="45"/>
      <c r="L14314" s="45"/>
      <c r="M14314" s="45"/>
    </row>
    <row r="14315" spans="8:13" s="28" customFormat="1" x14ac:dyDescent="0.2">
      <c r="H14315" s="12"/>
      <c r="J14315" s="29"/>
      <c r="K14315" s="45"/>
      <c r="L14315" s="45"/>
      <c r="M14315" s="45"/>
    </row>
    <row r="14316" spans="8:13" s="28" customFormat="1" x14ac:dyDescent="0.2">
      <c r="H14316" s="12"/>
      <c r="J14316" s="29"/>
      <c r="K14316" s="45"/>
      <c r="L14316" s="45"/>
      <c r="M14316" s="45"/>
    </row>
    <row r="14317" spans="8:13" s="28" customFormat="1" x14ac:dyDescent="0.2">
      <c r="H14317" s="12"/>
      <c r="J14317" s="29"/>
      <c r="K14317" s="45"/>
      <c r="L14317" s="45"/>
      <c r="M14317" s="45"/>
    </row>
    <row r="14318" spans="8:13" s="28" customFormat="1" x14ac:dyDescent="0.2">
      <c r="H14318" s="12"/>
      <c r="J14318" s="29"/>
      <c r="K14318" s="45"/>
      <c r="L14318" s="45"/>
      <c r="M14318" s="45"/>
    </row>
    <row r="14319" spans="8:13" s="28" customFormat="1" x14ac:dyDescent="0.2">
      <c r="H14319" s="12"/>
      <c r="J14319" s="29"/>
      <c r="K14319" s="45"/>
      <c r="L14319" s="45"/>
      <c r="M14319" s="45"/>
    </row>
    <row r="14320" spans="8:13" s="28" customFormat="1" x14ac:dyDescent="0.2">
      <c r="H14320" s="12"/>
      <c r="J14320" s="29"/>
      <c r="K14320" s="45"/>
      <c r="L14320" s="45"/>
      <c r="M14320" s="45"/>
    </row>
    <row r="14321" spans="8:13" s="28" customFormat="1" x14ac:dyDescent="0.2">
      <c r="H14321" s="12"/>
      <c r="J14321" s="29"/>
      <c r="K14321" s="45"/>
      <c r="L14321" s="45"/>
      <c r="M14321" s="45"/>
    </row>
    <row r="14322" spans="8:13" s="28" customFormat="1" x14ac:dyDescent="0.2">
      <c r="H14322" s="12"/>
      <c r="J14322" s="29"/>
      <c r="K14322" s="45"/>
      <c r="L14322" s="45"/>
      <c r="M14322" s="45"/>
    </row>
    <row r="14323" spans="8:13" s="28" customFormat="1" x14ac:dyDescent="0.2">
      <c r="H14323" s="12"/>
      <c r="J14323" s="29"/>
      <c r="K14323" s="45"/>
      <c r="L14323" s="45"/>
      <c r="M14323" s="45"/>
    </row>
    <row r="14324" spans="8:13" s="28" customFormat="1" x14ac:dyDescent="0.2">
      <c r="H14324" s="12"/>
      <c r="J14324" s="29"/>
      <c r="K14324" s="45"/>
      <c r="L14324" s="45"/>
      <c r="M14324" s="45"/>
    </row>
    <row r="14325" spans="8:13" s="28" customFormat="1" x14ac:dyDescent="0.2">
      <c r="H14325" s="12"/>
      <c r="J14325" s="29"/>
      <c r="K14325" s="45"/>
      <c r="L14325" s="45"/>
      <c r="M14325" s="45"/>
    </row>
    <row r="14326" spans="8:13" s="28" customFormat="1" x14ac:dyDescent="0.2">
      <c r="H14326" s="12"/>
      <c r="J14326" s="29"/>
      <c r="K14326" s="45"/>
      <c r="L14326" s="45"/>
      <c r="M14326" s="45"/>
    </row>
    <row r="14327" spans="8:13" s="28" customFormat="1" x14ac:dyDescent="0.2">
      <c r="H14327" s="12"/>
      <c r="J14327" s="29"/>
      <c r="K14327" s="45"/>
      <c r="L14327" s="45"/>
      <c r="M14327" s="45"/>
    </row>
    <row r="14328" spans="8:13" s="28" customFormat="1" x14ac:dyDescent="0.2">
      <c r="H14328" s="12"/>
      <c r="J14328" s="29"/>
      <c r="K14328" s="45"/>
      <c r="L14328" s="45"/>
      <c r="M14328" s="45"/>
    </row>
    <row r="14329" spans="8:13" s="28" customFormat="1" x14ac:dyDescent="0.2">
      <c r="H14329" s="12"/>
      <c r="J14329" s="29"/>
      <c r="K14329" s="45"/>
      <c r="L14329" s="45"/>
      <c r="M14329" s="45"/>
    </row>
    <row r="14330" spans="8:13" s="28" customFormat="1" x14ac:dyDescent="0.2">
      <c r="H14330" s="12"/>
      <c r="J14330" s="29"/>
      <c r="K14330" s="45"/>
      <c r="L14330" s="45"/>
      <c r="M14330" s="45"/>
    </row>
    <row r="14331" spans="8:13" s="28" customFormat="1" x14ac:dyDescent="0.2">
      <c r="H14331" s="12"/>
      <c r="J14331" s="29"/>
      <c r="K14331" s="45"/>
      <c r="L14331" s="45"/>
      <c r="M14331" s="45"/>
    </row>
    <row r="14332" spans="8:13" s="28" customFormat="1" x14ac:dyDescent="0.2">
      <c r="H14332" s="12"/>
      <c r="J14332" s="29"/>
      <c r="K14332" s="45"/>
      <c r="L14332" s="45"/>
      <c r="M14332" s="45"/>
    </row>
    <row r="14333" spans="8:13" s="28" customFormat="1" x14ac:dyDescent="0.2">
      <c r="H14333" s="12"/>
      <c r="J14333" s="29"/>
      <c r="K14333" s="45"/>
      <c r="L14333" s="45"/>
      <c r="M14333" s="45"/>
    </row>
    <row r="14334" spans="8:13" s="28" customFormat="1" x14ac:dyDescent="0.2">
      <c r="H14334" s="12"/>
      <c r="J14334" s="29"/>
      <c r="K14334" s="45"/>
      <c r="L14334" s="45"/>
      <c r="M14334" s="45"/>
    </row>
    <row r="14335" spans="8:13" s="28" customFormat="1" x14ac:dyDescent="0.2">
      <c r="H14335" s="12"/>
      <c r="J14335" s="29"/>
      <c r="K14335" s="45"/>
      <c r="L14335" s="45"/>
      <c r="M14335" s="45"/>
    </row>
    <row r="14336" spans="8:13" s="28" customFormat="1" x14ac:dyDescent="0.2">
      <c r="H14336" s="12"/>
      <c r="J14336" s="29"/>
      <c r="K14336" s="45"/>
      <c r="L14336" s="45"/>
      <c r="M14336" s="45"/>
    </row>
    <row r="14337" spans="8:13" s="28" customFormat="1" x14ac:dyDescent="0.2">
      <c r="H14337" s="12"/>
      <c r="J14337" s="29"/>
      <c r="K14337" s="45"/>
      <c r="L14337" s="45"/>
      <c r="M14337" s="45"/>
    </row>
    <row r="14338" spans="8:13" s="28" customFormat="1" x14ac:dyDescent="0.2">
      <c r="H14338" s="12"/>
      <c r="J14338" s="29"/>
      <c r="K14338" s="45"/>
      <c r="L14338" s="45"/>
      <c r="M14338" s="45"/>
    </row>
    <row r="14339" spans="8:13" s="28" customFormat="1" x14ac:dyDescent="0.2">
      <c r="H14339" s="12"/>
      <c r="J14339" s="29"/>
      <c r="K14339" s="45"/>
      <c r="L14339" s="45"/>
      <c r="M14339" s="45"/>
    </row>
    <row r="14340" spans="8:13" s="28" customFormat="1" x14ac:dyDescent="0.2">
      <c r="H14340" s="12"/>
      <c r="J14340" s="29"/>
      <c r="K14340" s="45"/>
      <c r="L14340" s="45"/>
      <c r="M14340" s="45"/>
    </row>
    <row r="14341" spans="8:13" s="28" customFormat="1" x14ac:dyDescent="0.2">
      <c r="H14341" s="12"/>
      <c r="J14341" s="29"/>
      <c r="K14341" s="45"/>
      <c r="L14341" s="45"/>
      <c r="M14341" s="45"/>
    </row>
    <row r="14342" spans="8:13" s="28" customFormat="1" x14ac:dyDescent="0.2">
      <c r="H14342" s="12"/>
      <c r="J14342" s="29"/>
      <c r="K14342" s="45"/>
      <c r="L14342" s="45"/>
      <c r="M14342" s="45"/>
    </row>
    <row r="14343" spans="8:13" s="28" customFormat="1" x14ac:dyDescent="0.2">
      <c r="H14343" s="12"/>
      <c r="J14343" s="29"/>
      <c r="K14343" s="45"/>
      <c r="L14343" s="45"/>
      <c r="M14343" s="45"/>
    </row>
    <row r="14344" spans="8:13" s="28" customFormat="1" x14ac:dyDescent="0.2">
      <c r="H14344" s="12"/>
      <c r="J14344" s="29"/>
      <c r="K14344" s="45"/>
      <c r="L14344" s="45"/>
      <c r="M14344" s="45"/>
    </row>
    <row r="14345" spans="8:13" s="28" customFormat="1" x14ac:dyDescent="0.2">
      <c r="H14345" s="12"/>
      <c r="J14345" s="29"/>
      <c r="K14345" s="45"/>
      <c r="L14345" s="45"/>
      <c r="M14345" s="45"/>
    </row>
    <row r="14346" spans="8:13" s="28" customFormat="1" x14ac:dyDescent="0.2">
      <c r="H14346" s="12"/>
      <c r="J14346" s="29"/>
      <c r="K14346" s="45"/>
      <c r="L14346" s="45"/>
      <c r="M14346" s="45"/>
    </row>
    <row r="14347" spans="8:13" s="28" customFormat="1" x14ac:dyDescent="0.2">
      <c r="H14347" s="12"/>
      <c r="J14347" s="29"/>
      <c r="K14347" s="45"/>
      <c r="L14347" s="45"/>
      <c r="M14347" s="45"/>
    </row>
    <row r="14348" spans="8:13" s="28" customFormat="1" x14ac:dyDescent="0.2">
      <c r="H14348" s="12"/>
      <c r="J14348" s="29"/>
      <c r="K14348" s="45"/>
      <c r="L14348" s="45"/>
      <c r="M14348" s="45"/>
    </row>
    <row r="14349" spans="8:13" s="28" customFormat="1" x14ac:dyDescent="0.2">
      <c r="H14349" s="12"/>
      <c r="J14349" s="29"/>
      <c r="K14349" s="45"/>
      <c r="L14349" s="45"/>
      <c r="M14349" s="45"/>
    </row>
    <row r="14350" spans="8:13" s="28" customFormat="1" x14ac:dyDescent="0.2">
      <c r="H14350" s="12"/>
      <c r="J14350" s="29"/>
      <c r="K14350" s="45"/>
      <c r="L14350" s="45"/>
      <c r="M14350" s="45"/>
    </row>
    <row r="14351" spans="8:13" s="28" customFormat="1" x14ac:dyDescent="0.2">
      <c r="H14351" s="12"/>
      <c r="J14351" s="29"/>
      <c r="K14351" s="45"/>
      <c r="L14351" s="45"/>
      <c r="M14351" s="45"/>
    </row>
    <row r="14352" spans="8:13" s="28" customFormat="1" x14ac:dyDescent="0.2">
      <c r="H14352" s="12"/>
      <c r="J14352" s="29"/>
      <c r="K14352" s="45"/>
      <c r="L14352" s="45"/>
      <c r="M14352" s="45"/>
    </row>
    <row r="14353" spans="8:13" s="28" customFormat="1" x14ac:dyDescent="0.2">
      <c r="H14353" s="12"/>
      <c r="J14353" s="29"/>
      <c r="K14353" s="45"/>
      <c r="L14353" s="45"/>
      <c r="M14353" s="45"/>
    </row>
    <row r="14354" spans="8:13" s="28" customFormat="1" x14ac:dyDescent="0.2">
      <c r="H14354" s="12"/>
      <c r="J14354" s="29"/>
      <c r="K14354" s="45"/>
      <c r="L14354" s="45"/>
      <c r="M14354" s="45"/>
    </row>
    <row r="14355" spans="8:13" s="28" customFormat="1" x14ac:dyDescent="0.2">
      <c r="H14355" s="12"/>
      <c r="J14355" s="29"/>
      <c r="K14355" s="45"/>
      <c r="L14355" s="45"/>
      <c r="M14355" s="45"/>
    </row>
    <row r="14356" spans="8:13" s="28" customFormat="1" x14ac:dyDescent="0.2">
      <c r="H14356" s="12"/>
      <c r="J14356" s="29"/>
      <c r="K14356" s="45"/>
      <c r="L14356" s="45"/>
      <c r="M14356" s="45"/>
    </row>
    <row r="14357" spans="8:13" s="28" customFormat="1" x14ac:dyDescent="0.2">
      <c r="H14357" s="12"/>
      <c r="J14357" s="29"/>
      <c r="K14357" s="45"/>
      <c r="L14357" s="45"/>
      <c r="M14357" s="45"/>
    </row>
    <row r="14358" spans="8:13" s="28" customFormat="1" x14ac:dyDescent="0.2">
      <c r="H14358" s="12"/>
      <c r="J14358" s="29"/>
      <c r="K14358" s="45"/>
      <c r="L14358" s="45"/>
      <c r="M14358" s="45"/>
    </row>
    <row r="14359" spans="8:13" s="28" customFormat="1" x14ac:dyDescent="0.2">
      <c r="H14359" s="12"/>
      <c r="J14359" s="29"/>
      <c r="K14359" s="45"/>
      <c r="L14359" s="45"/>
      <c r="M14359" s="45"/>
    </row>
    <row r="14360" spans="8:13" s="28" customFormat="1" x14ac:dyDescent="0.2">
      <c r="H14360" s="12"/>
      <c r="J14360" s="29"/>
      <c r="K14360" s="45"/>
      <c r="L14360" s="45"/>
      <c r="M14360" s="45"/>
    </row>
    <row r="14361" spans="8:13" s="28" customFormat="1" x14ac:dyDescent="0.2">
      <c r="H14361" s="12"/>
      <c r="J14361" s="29"/>
      <c r="K14361" s="45"/>
      <c r="L14361" s="45"/>
      <c r="M14361" s="45"/>
    </row>
    <row r="14362" spans="8:13" s="28" customFormat="1" x14ac:dyDescent="0.2">
      <c r="H14362" s="12"/>
      <c r="J14362" s="29"/>
      <c r="K14362" s="45"/>
      <c r="L14362" s="45"/>
      <c r="M14362" s="45"/>
    </row>
    <row r="14363" spans="8:13" s="28" customFormat="1" x14ac:dyDescent="0.2">
      <c r="H14363" s="12"/>
      <c r="J14363" s="29"/>
      <c r="K14363" s="45"/>
      <c r="L14363" s="45"/>
      <c r="M14363" s="45"/>
    </row>
    <row r="14364" spans="8:13" s="28" customFormat="1" x14ac:dyDescent="0.2">
      <c r="H14364" s="12"/>
      <c r="J14364" s="29"/>
      <c r="K14364" s="45"/>
      <c r="L14364" s="45"/>
      <c r="M14364" s="45"/>
    </row>
    <row r="14365" spans="8:13" s="28" customFormat="1" x14ac:dyDescent="0.2">
      <c r="H14365" s="12"/>
      <c r="J14365" s="29"/>
      <c r="K14365" s="45"/>
      <c r="L14365" s="45"/>
      <c r="M14365" s="45"/>
    </row>
    <row r="14366" spans="8:13" s="28" customFormat="1" x14ac:dyDescent="0.2">
      <c r="H14366" s="12"/>
      <c r="J14366" s="29"/>
      <c r="K14366" s="45"/>
      <c r="L14366" s="45"/>
      <c r="M14366" s="45"/>
    </row>
    <row r="14367" spans="8:13" s="28" customFormat="1" x14ac:dyDescent="0.2">
      <c r="H14367" s="12"/>
      <c r="J14367" s="29"/>
      <c r="K14367" s="45"/>
      <c r="L14367" s="45"/>
      <c r="M14367" s="45"/>
    </row>
    <row r="14368" spans="8:13" s="28" customFormat="1" x14ac:dyDescent="0.2">
      <c r="H14368" s="12"/>
      <c r="J14368" s="29"/>
      <c r="K14368" s="45"/>
      <c r="L14368" s="45"/>
      <c r="M14368" s="45"/>
    </row>
    <row r="14369" spans="8:13" s="28" customFormat="1" x14ac:dyDescent="0.2">
      <c r="H14369" s="12"/>
      <c r="J14369" s="29"/>
      <c r="K14369" s="45"/>
      <c r="L14369" s="45"/>
      <c r="M14369" s="45"/>
    </row>
    <row r="14370" spans="8:13" s="28" customFormat="1" x14ac:dyDescent="0.2">
      <c r="H14370" s="12"/>
      <c r="J14370" s="29"/>
      <c r="K14370" s="45"/>
      <c r="L14370" s="45"/>
      <c r="M14370" s="45"/>
    </row>
    <row r="14371" spans="8:13" s="28" customFormat="1" x14ac:dyDescent="0.2">
      <c r="H14371" s="12"/>
      <c r="J14371" s="29"/>
      <c r="K14371" s="45"/>
      <c r="L14371" s="45"/>
      <c r="M14371" s="45"/>
    </row>
    <row r="14372" spans="8:13" s="28" customFormat="1" x14ac:dyDescent="0.2">
      <c r="H14372" s="12"/>
      <c r="J14372" s="29"/>
      <c r="K14372" s="45"/>
      <c r="L14372" s="45"/>
      <c r="M14372" s="45"/>
    </row>
    <row r="14373" spans="8:13" s="28" customFormat="1" x14ac:dyDescent="0.2">
      <c r="H14373" s="12"/>
      <c r="J14373" s="29"/>
      <c r="K14373" s="45"/>
      <c r="L14373" s="45"/>
      <c r="M14373" s="45"/>
    </row>
    <row r="14374" spans="8:13" s="28" customFormat="1" x14ac:dyDescent="0.2">
      <c r="H14374" s="12"/>
      <c r="J14374" s="29"/>
      <c r="K14374" s="45"/>
      <c r="L14374" s="45"/>
      <c r="M14374" s="45"/>
    </row>
    <row r="14375" spans="8:13" s="28" customFormat="1" x14ac:dyDescent="0.2">
      <c r="H14375" s="12"/>
      <c r="J14375" s="29"/>
      <c r="K14375" s="45"/>
      <c r="L14375" s="45"/>
      <c r="M14375" s="45"/>
    </row>
    <row r="14376" spans="8:13" s="28" customFormat="1" x14ac:dyDescent="0.2">
      <c r="H14376" s="12"/>
      <c r="J14376" s="29"/>
      <c r="K14376" s="45"/>
      <c r="L14376" s="45"/>
      <c r="M14376" s="45"/>
    </row>
    <row r="14377" spans="8:13" s="28" customFormat="1" x14ac:dyDescent="0.2">
      <c r="H14377" s="12"/>
      <c r="J14377" s="29"/>
      <c r="K14377" s="45"/>
      <c r="L14377" s="45"/>
      <c r="M14377" s="45"/>
    </row>
    <row r="14378" spans="8:13" s="28" customFormat="1" x14ac:dyDescent="0.2">
      <c r="H14378" s="12"/>
      <c r="J14378" s="29"/>
      <c r="K14378" s="45"/>
      <c r="L14378" s="45"/>
      <c r="M14378" s="45"/>
    </row>
    <row r="14379" spans="8:13" s="28" customFormat="1" x14ac:dyDescent="0.2">
      <c r="H14379" s="12"/>
      <c r="J14379" s="29"/>
      <c r="K14379" s="45"/>
      <c r="L14379" s="45"/>
      <c r="M14379" s="45"/>
    </row>
    <row r="14380" spans="8:13" s="28" customFormat="1" x14ac:dyDescent="0.2">
      <c r="H14380" s="12"/>
      <c r="J14380" s="29"/>
      <c r="K14380" s="45"/>
      <c r="L14380" s="45"/>
      <c r="M14380" s="45"/>
    </row>
    <row r="14381" spans="8:13" s="28" customFormat="1" x14ac:dyDescent="0.2">
      <c r="H14381" s="12"/>
      <c r="J14381" s="29"/>
      <c r="K14381" s="45"/>
      <c r="L14381" s="45"/>
      <c r="M14381" s="45"/>
    </row>
    <row r="14382" spans="8:13" s="28" customFormat="1" x14ac:dyDescent="0.2">
      <c r="H14382" s="12"/>
      <c r="J14382" s="29"/>
      <c r="K14382" s="45"/>
      <c r="L14382" s="45"/>
      <c r="M14382" s="45"/>
    </row>
    <row r="14383" spans="8:13" s="28" customFormat="1" x14ac:dyDescent="0.2">
      <c r="H14383" s="12"/>
      <c r="J14383" s="29"/>
      <c r="K14383" s="45"/>
      <c r="L14383" s="45"/>
      <c r="M14383" s="45"/>
    </row>
    <row r="14384" spans="8:13" s="28" customFormat="1" x14ac:dyDescent="0.2">
      <c r="H14384" s="12"/>
      <c r="J14384" s="29"/>
      <c r="K14384" s="45"/>
      <c r="L14384" s="45"/>
      <c r="M14384" s="45"/>
    </row>
    <row r="14385" spans="8:13" s="28" customFormat="1" x14ac:dyDescent="0.2">
      <c r="H14385" s="12"/>
      <c r="J14385" s="29"/>
      <c r="K14385" s="45"/>
      <c r="L14385" s="45"/>
      <c r="M14385" s="45"/>
    </row>
    <row r="14386" spans="8:13" s="28" customFormat="1" x14ac:dyDescent="0.2">
      <c r="H14386" s="12"/>
      <c r="J14386" s="29"/>
      <c r="K14386" s="45"/>
      <c r="L14386" s="45"/>
      <c r="M14386" s="45"/>
    </row>
    <row r="14387" spans="8:13" s="28" customFormat="1" x14ac:dyDescent="0.2">
      <c r="H14387" s="12"/>
      <c r="J14387" s="29"/>
      <c r="K14387" s="45"/>
      <c r="L14387" s="45"/>
      <c r="M14387" s="45"/>
    </row>
    <row r="14388" spans="8:13" s="28" customFormat="1" x14ac:dyDescent="0.2">
      <c r="H14388" s="12"/>
      <c r="J14388" s="29"/>
      <c r="K14388" s="45"/>
      <c r="L14388" s="45"/>
      <c r="M14388" s="45"/>
    </row>
    <row r="14389" spans="8:13" s="28" customFormat="1" x14ac:dyDescent="0.2">
      <c r="H14389" s="12"/>
      <c r="J14389" s="29"/>
      <c r="K14389" s="45"/>
      <c r="L14389" s="45"/>
      <c r="M14389" s="45"/>
    </row>
    <row r="14390" spans="8:13" s="28" customFormat="1" x14ac:dyDescent="0.2">
      <c r="H14390" s="12"/>
      <c r="J14390" s="29"/>
      <c r="K14390" s="45"/>
      <c r="L14390" s="45"/>
      <c r="M14390" s="45"/>
    </row>
    <row r="14391" spans="8:13" s="28" customFormat="1" x14ac:dyDescent="0.2">
      <c r="H14391" s="12"/>
      <c r="J14391" s="29"/>
      <c r="K14391" s="45"/>
      <c r="L14391" s="45"/>
      <c r="M14391" s="45"/>
    </row>
    <row r="14392" spans="8:13" s="28" customFormat="1" x14ac:dyDescent="0.2">
      <c r="H14392" s="12"/>
      <c r="J14392" s="29"/>
      <c r="K14392" s="45"/>
      <c r="L14392" s="45"/>
      <c r="M14392" s="45"/>
    </row>
    <row r="14393" spans="8:13" s="28" customFormat="1" x14ac:dyDescent="0.2">
      <c r="H14393" s="12"/>
      <c r="J14393" s="29"/>
      <c r="K14393" s="45"/>
      <c r="L14393" s="45"/>
      <c r="M14393" s="45"/>
    </row>
    <row r="14394" spans="8:13" s="28" customFormat="1" x14ac:dyDescent="0.2">
      <c r="H14394" s="12"/>
      <c r="J14394" s="29"/>
      <c r="K14394" s="45"/>
      <c r="L14394" s="45"/>
      <c r="M14394" s="45"/>
    </row>
    <row r="14395" spans="8:13" s="28" customFormat="1" x14ac:dyDescent="0.2">
      <c r="H14395" s="12"/>
      <c r="J14395" s="29"/>
      <c r="K14395" s="45"/>
      <c r="L14395" s="45"/>
      <c r="M14395" s="45"/>
    </row>
    <row r="14396" spans="8:13" s="28" customFormat="1" x14ac:dyDescent="0.2">
      <c r="H14396" s="12"/>
      <c r="J14396" s="29"/>
      <c r="K14396" s="45"/>
      <c r="L14396" s="45"/>
      <c r="M14396" s="45"/>
    </row>
    <row r="14397" spans="8:13" s="28" customFormat="1" x14ac:dyDescent="0.2">
      <c r="H14397" s="12"/>
      <c r="J14397" s="29"/>
      <c r="K14397" s="45"/>
      <c r="L14397" s="45"/>
      <c r="M14397" s="45"/>
    </row>
    <row r="14398" spans="8:13" s="28" customFormat="1" x14ac:dyDescent="0.2">
      <c r="H14398" s="12"/>
      <c r="J14398" s="29"/>
      <c r="K14398" s="45"/>
      <c r="L14398" s="45"/>
      <c r="M14398" s="45"/>
    </row>
    <row r="14399" spans="8:13" s="28" customFormat="1" x14ac:dyDescent="0.2">
      <c r="H14399" s="12"/>
      <c r="J14399" s="29"/>
      <c r="K14399" s="45"/>
      <c r="L14399" s="45"/>
      <c r="M14399" s="45"/>
    </row>
    <row r="14400" spans="8:13" s="28" customFormat="1" x14ac:dyDescent="0.2">
      <c r="H14400" s="12"/>
      <c r="J14400" s="29"/>
      <c r="K14400" s="45"/>
      <c r="L14400" s="45"/>
      <c r="M14400" s="45"/>
    </row>
    <row r="14401" spans="8:13" s="28" customFormat="1" x14ac:dyDescent="0.2">
      <c r="H14401" s="12"/>
      <c r="J14401" s="29"/>
      <c r="K14401" s="45"/>
      <c r="L14401" s="45"/>
      <c r="M14401" s="45"/>
    </row>
    <row r="14402" spans="8:13" s="28" customFormat="1" x14ac:dyDescent="0.2">
      <c r="H14402" s="12"/>
      <c r="J14402" s="29"/>
      <c r="K14402" s="45"/>
      <c r="L14402" s="45"/>
      <c r="M14402" s="45"/>
    </row>
    <row r="14403" spans="8:13" s="28" customFormat="1" x14ac:dyDescent="0.2">
      <c r="H14403" s="12"/>
      <c r="J14403" s="29"/>
      <c r="K14403" s="45"/>
      <c r="L14403" s="45"/>
      <c r="M14403" s="45"/>
    </row>
    <row r="14404" spans="8:13" s="28" customFormat="1" x14ac:dyDescent="0.2">
      <c r="H14404" s="12"/>
      <c r="J14404" s="29"/>
      <c r="K14404" s="45"/>
      <c r="L14404" s="45"/>
      <c r="M14404" s="45"/>
    </row>
    <row r="14405" spans="8:13" s="28" customFormat="1" x14ac:dyDescent="0.2">
      <c r="H14405" s="12"/>
      <c r="J14405" s="29"/>
      <c r="K14405" s="45"/>
      <c r="L14405" s="45"/>
      <c r="M14405" s="45"/>
    </row>
    <row r="14406" spans="8:13" s="28" customFormat="1" x14ac:dyDescent="0.2">
      <c r="H14406" s="12"/>
      <c r="J14406" s="29"/>
      <c r="K14406" s="45"/>
      <c r="L14406" s="45"/>
      <c r="M14406" s="45"/>
    </row>
    <row r="14407" spans="8:13" s="28" customFormat="1" x14ac:dyDescent="0.2">
      <c r="H14407" s="12"/>
      <c r="J14407" s="29"/>
      <c r="K14407" s="45"/>
      <c r="L14407" s="45"/>
      <c r="M14407" s="45"/>
    </row>
    <row r="14408" spans="8:13" s="28" customFormat="1" x14ac:dyDescent="0.2">
      <c r="H14408" s="12"/>
      <c r="J14408" s="29"/>
      <c r="K14408" s="45"/>
      <c r="L14408" s="45"/>
      <c r="M14408" s="45"/>
    </row>
    <row r="14409" spans="8:13" s="28" customFormat="1" x14ac:dyDescent="0.2">
      <c r="H14409" s="12"/>
      <c r="J14409" s="29"/>
      <c r="K14409" s="45"/>
      <c r="L14409" s="45"/>
      <c r="M14409" s="45"/>
    </row>
    <row r="14410" spans="8:13" s="28" customFormat="1" x14ac:dyDescent="0.2">
      <c r="H14410" s="12"/>
      <c r="J14410" s="29"/>
      <c r="K14410" s="45"/>
      <c r="L14410" s="45"/>
      <c r="M14410" s="45"/>
    </row>
    <row r="14411" spans="8:13" s="28" customFormat="1" x14ac:dyDescent="0.2">
      <c r="H14411" s="12"/>
      <c r="J14411" s="29"/>
      <c r="K14411" s="45"/>
      <c r="L14411" s="45"/>
      <c r="M14411" s="45"/>
    </row>
    <row r="14412" spans="8:13" s="28" customFormat="1" x14ac:dyDescent="0.2">
      <c r="H14412" s="12"/>
      <c r="J14412" s="29"/>
      <c r="K14412" s="45"/>
      <c r="L14412" s="45"/>
      <c r="M14412" s="45"/>
    </row>
    <row r="14413" spans="8:13" s="28" customFormat="1" x14ac:dyDescent="0.2">
      <c r="H14413" s="12"/>
      <c r="J14413" s="29"/>
      <c r="K14413" s="45"/>
      <c r="L14413" s="45"/>
      <c r="M14413" s="45"/>
    </row>
    <row r="14414" spans="8:13" s="28" customFormat="1" x14ac:dyDescent="0.2">
      <c r="H14414" s="12"/>
      <c r="J14414" s="29"/>
      <c r="K14414" s="45"/>
      <c r="L14414" s="45"/>
      <c r="M14414" s="45"/>
    </row>
    <row r="14415" spans="8:13" s="28" customFormat="1" x14ac:dyDescent="0.2">
      <c r="H14415" s="12"/>
      <c r="J14415" s="29"/>
      <c r="K14415" s="45"/>
      <c r="L14415" s="45"/>
      <c r="M14415" s="45"/>
    </row>
    <row r="14416" spans="8:13" s="28" customFormat="1" x14ac:dyDescent="0.2">
      <c r="H14416" s="12"/>
      <c r="J14416" s="29"/>
      <c r="K14416" s="45"/>
      <c r="L14416" s="45"/>
      <c r="M14416" s="45"/>
    </row>
    <row r="14417" spans="8:13" s="28" customFormat="1" x14ac:dyDescent="0.2">
      <c r="H14417" s="12"/>
      <c r="J14417" s="29"/>
      <c r="K14417" s="45"/>
      <c r="L14417" s="45"/>
      <c r="M14417" s="45"/>
    </row>
    <row r="14418" spans="8:13" s="28" customFormat="1" x14ac:dyDescent="0.2">
      <c r="H14418" s="12"/>
      <c r="J14418" s="29"/>
      <c r="K14418" s="45"/>
      <c r="L14418" s="45"/>
      <c r="M14418" s="45"/>
    </row>
    <row r="14419" spans="8:13" s="28" customFormat="1" x14ac:dyDescent="0.2">
      <c r="H14419" s="12"/>
      <c r="J14419" s="29"/>
      <c r="K14419" s="45"/>
      <c r="L14419" s="45"/>
      <c r="M14419" s="45"/>
    </row>
    <row r="14420" spans="8:13" s="28" customFormat="1" x14ac:dyDescent="0.2">
      <c r="H14420" s="12"/>
      <c r="J14420" s="29"/>
      <c r="K14420" s="45"/>
      <c r="L14420" s="45"/>
      <c r="M14420" s="45"/>
    </row>
    <row r="14421" spans="8:13" s="28" customFormat="1" x14ac:dyDescent="0.2">
      <c r="H14421" s="12"/>
      <c r="J14421" s="29"/>
      <c r="K14421" s="45"/>
      <c r="L14421" s="45"/>
      <c r="M14421" s="45"/>
    </row>
    <row r="14422" spans="8:13" s="28" customFormat="1" x14ac:dyDescent="0.2">
      <c r="H14422" s="12"/>
      <c r="J14422" s="29"/>
      <c r="K14422" s="45"/>
      <c r="L14422" s="45"/>
      <c r="M14422" s="45"/>
    </row>
    <row r="14423" spans="8:13" s="28" customFormat="1" x14ac:dyDescent="0.2">
      <c r="H14423" s="12"/>
      <c r="J14423" s="29"/>
      <c r="K14423" s="45"/>
      <c r="L14423" s="45"/>
      <c r="M14423" s="45"/>
    </row>
    <row r="14424" spans="8:13" s="28" customFormat="1" x14ac:dyDescent="0.2">
      <c r="H14424" s="12"/>
      <c r="J14424" s="29"/>
      <c r="K14424" s="45"/>
      <c r="L14424" s="45"/>
      <c r="M14424" s="45"/>
    </row>
    <row r="14425" spans="8:13" s="28" customFormat="1" x14ac:dyDescent="0.2">
      <c r="H14425" s="12"/>
      <c r="J14425" s="29"/>
      <c r="K14425" s="45"/>
      <c r="L14425" s="45"/>
      <c r="M14425" s="45"/>
    </row>
    <row r="14426" spans="8:13" s="28" customFormat="1" x14ac:dyDescent="0.2">
      <c r="H14426" s="12"/>
      <c r="J14426" s="29"/>
      <c r="K14426" s="45"/>
      <c r="L14426" s="45"/>
      <c r="M14426" s="45"/>
    </row>
    <row r="14427" spans="8:13" s="28" customFormat="1" x14ac:dyDescent="0.2">
      <c r="H14427" s="12"/>
      <c r="J14427" s="29"/>
      <c r="K14427" s="45"/>
      <c r="L14427" s="45"/>
      <c r="M14427" s="45"/>
    </row>
    <row r="14428" spans="8:13" s="28" customFormat="1" x14ac:dyDescent="0.2">
      <c r="H14428" s="12"/>
      <c r="J14428" s="29"/>
      <c r="K14428" s="45"/>
      <c r="L14428" s="45"/>
      <c r="M14428" s="45"/>
    </row>
    <row r="14429" spans="8:13" s="28" customFormat="1" x14ac:dyDescent="0.2">
      <c r="H14429" s="12"/>
      <c r="J14429" s="29"/>
      <c r="K14429" s="45"/>
      <c r="L14429" s="45"/>
      <c r="M14429" s="45"/>
    </row>
    <row r="14430" spans="8:13" s="28" customFormat="1" x14ac:dyDescent="0.2">
      <c r="H14430" s="12"/>
      <c r="J14430" s="29"/>
      <c r="K14430" s="45"/>
      <c r="L14430" s="45"/>
      <c r="M14430" s="45"/>
    </row>
    <row r="14431" spans="8:13" s="28" customFormat="1" x14ac:dyDescent="0.2">
      <c r="H14431" s="12"/>
      <c r="J14431" s="29"/>
      <c r="K14431" s="45"/>
      <c r="L14431" s="45"/>
      <c r="M14431" s="45"/>
    </row>
    <row r="14432" spans="8:13" s="28" customFormat="1" x14ac:dyDescent="0.2">
      <c r="H14432" s="12"/>
      <c r="J14432" s="29"/>
      <c r="K14432" s="45"/>
      <c r="L14432" s="45"/>
      <c r="M14432" s="45"/>
    </row>
    <row r="14433" spans="8:13" s="28" customFormat="1" x14ac:dyDescent="0.2">
      <c r="H14433" s="12"/>
      <c r="J14433" s="29"/>
      <c r="K14433" s="45"/>
      <c r="L14433" s="45"/>
      <c r="M14433" s="45"/>
    </row>
    <row r="14434" spans="8:13" s="28" customFormat="1" x14ac:dyDescent="0.2">
      <c r="H14434" s="12"/>
      <c r="J14434" s="29"/>
      <c r="K14434" s="45"/>
      <c r="L14434" s="45"/>
      <c r="M14434" s="45"/>
    </row>
    <row r="14435" spans="8:13" s="28" customFormat="1" x14ac:dyDescent="0.2">
      <c r="H14435" s="12"/>
      <c r="J14435" s="29"/>
      <c r="K14435" s="45"/>
      <c r="L14435" s="45"/>
      <c r="M14435" s="45"/>
    </row>
    <row r="14436" spans="8:13" s="28" customFormat="1" x14ac:dyDescent="0.2">
      <c r="H14436" s="12"/>
      <c r="J14436" s="29"/>
      <c r="K14436" s="45"/>
      <c r="L14436" s="45"/>
      <c r="M14436" s="45"/>
    </row>
    <row r="14437" spans="8:13" s="28" customFormat="1" x14ac:dyDescent="0.2">
      <c r="H14437" s="12"/>
      <c r="J14437" s="29"/>
      <c r="K14437" s="45"/>
      <c r="L14437" s="45"/>
      <c r="M14437" s="45"/>
    </row>
    <row r="14438" spans="8:13" s="28" customFormat="1" x14ac:dyDescent="0.2">
      <c r="H14438" s="12"/>
      <c r="J14438" s="29"/>
      <c r="K14438" s="45"/>
      <c r="L14438" s="45"/>
      <c r="M14438" s="45"/>
    </row>
    <row r="14439" spans="8:13" s="28" customFormat="1" x14ac:dyDescent="0.2">
      <c r="H14439" s="12"/>
      <c r="J14439" s="29"/>
      <c r="K14439" s="45"/>
      <c r="L14439" s="45"/>
      <c r="M14439" s="45"/>
    </row>
    <row r="14440" spans="8:13" s="28" customFormat="1" x14ac:dyDescent="0.2">
      <c r="H14440" s="12"/>
      <c r="J14440" s="29"/>
      <c r="K14440" s="45"/>
      <c r="L14440" s="45"/>
      <c r="M14440" s="45"/>
    </row>
    <row r="14441" spans="8:13" s="28" customFormat="1" x14ac:dyDescent="0.2">
      <c r="H14441" s="12"/>
      <c r="J14441" s="29"/>
      <c r="K14441" s="45"/>
      <c r="L14441" s="45"/>
      <c r="M14441" s="45"/>
    </row>
    <row r="14442" spans="8:13" s="28" customFormat="1" x14ac:dyDescent="0.2">
      <c r="H14442" s="12"/>
      <c r="J14442" s="29"/>
      <c r="K14442" s="45"/>
      <c r="L14442" s="45"/>
      <c r="M14442" s="45"/>
    </row>
    <row r="14443" spans="8:13" s="28" customFormat="1" x14ac:dyDescent="0.2">
      <c r="H14443" s="12"/>
      <c r="J14443" s="29"/>
      <c r="K14443" s="45"/>
      <c r="L14443" s="45"/>
      <c r="M14443" s="45"/>
    </row>
    <row r="14444" spans="8:13" s="28" customFormat="1" x14ac:dyDescent="0.2">
      <c r="H14444" s="12"/>
      <c r="J14444" s="29"/>
      <c r="K14444" s="45"/>
      <c r="L14444" s="45"/>
      <c r="M14444" s="45"/>
    </row>
    <row r="14445" spans="8:13" s="28" customFormat="1" x14ac:dyDescent="0.2">
      <c r="H14445" s="12"/>
      <c r="J14445" s="29"/>
      <c r="K14445" s="45"/>
      <c r="L14445" s="45"/>
      <c r="M14445" s="45"/>
    </row>
    <row r="14446" spans="8:13" s="28" customFormat="1" x14ac:dyDescent="0.2">
      <c r="H14446" s="12"/>
      <c r="J14446" s="29"/>
      <c r="K14446" s="45"/>
      <c r="L14446" s="45"/>
      <c r="M14446" s="45"/>
    </row>
    <row r="14447" spans="8:13" s="28" customFormat="1" x14ac:dyDescent="0.2">
      <c r="H14447" s="12"/>
      <c r="J14447" s="29"/>
      <c r="K14447" s="45"/>
      <c r="L14447" s="45"/>
      <c r="M14447" s="45"/>
    </row>
    <row r="14448" spans="8:13" s="28" customFormat="1" x14ac:dyDescent="0.2">
      <c r="H14448" s="12"/>
      <c r="J14448" s="29"/>
      <c r="K14448" s="45"/>
      <c r="L14448" s="45"/>
      <c r="M14448" s="45"/>
    </row>
    <row r="14449" spans="8:13" s="28" customFormat="1" x14ac:dyDescent="0.2">
      <c r="H14449" s="12"/>
      <c r="J14449" s="29"/>
      <c r="K14449" s="45"/>
      <c r="L14449" s="45"/>
      <c r="M14449" s="45"/>
    </row>
    <row r="14450" spans="8:13" s="28" customFormat="1" x14ac:dyDescent="0.2">
      <c r="H14450" s="12"/>
      <c r="J14450" s="29"/>
      <c r="K14450" s="45"/>
      <c r="L14450" s="45"/>
      <c r="M14450" s="45"/>
    </row>
    <row r="14451" spans="8:13" s="28" customFormat="1" x14ac:dyDescent="0.2">
      <c r="H14451" s="12"/>
      <c r="J14451" s="29"/>
      <c r="K14451" s="45"/>
      <c r="L14451" s="45"/>
      <c r="M14451" s="45"/>
    </row>
    <row r="14452" spans="8:13" s="28" customFormat="1" x14ac:dyDescent="0.2">
      <c r="H14452" s="12"/>
      <c r="J14452" s="29"/>
      <c r="K14452" s="45"/>
      <c r="L14452" s="45"/>
      <c r="M14452" s="45"/>
    </row>
    <row r="14453" spans="8:13" s="28" customFormat="1" x14ac:dyDescent="0.2">
      <c r="H14453" s="12"/>
      <c r="J14453" s="29"/>
      <c r="K14453" s="45"/>
      <c r="L14453" s="45"/>
      <c r="M14453" s="45"/>
    </row>
    <row r="14454" spans="8:13" s="28" customFormat="1" x14ac:dyDescent="0.2">
      <c r="H14454" s="12"/>
      <c r="J14454" s="29"/>
      <c r="K14454" s="45"/>
      <c r="L14454" s="45"/>
      <c r="M14454" s="45"/>
    </row>
    <row r="14455" spans="8:13" s="28" customFormat="1" x14ac:dyDescent="0.2">
      <c r="H14455" s="12"/>
      <c r="J14455" s="29"/>
      <c r="K14455" s="45"/>
      <c r="L14455" s="45"/>
      <c r="M14455" s="45"/>
    </row>
    <row r="14456" spans="8:13" s="28" customFormat="1" x14ac:dyDescent="0.2">
      <c r="H14456" s="12"/>
      <c r="J14456" s="29"/>
      <c r="K14456" s="45"/>
      <c r="L14456" s="45"/>
      <c r="M14456" s="45"/>
    </row>
    <row r="14457" spans="8:13" s="28" customFormat="1" x14ac:dyDescent="0.2">
      <c r="H14457" s="12"/>
      <c r="J14457" s="29"/>
      <c r="K14457" s="45"/>
      <c r="L14457" s="45"/>
      <c r="M14457" s="45"/>
    </row>
    <row r="14458" spans="8:13" s="28" customFormat="1" x14ac:dyDescent="0.2">
      <c r="H14458" s="12"/>
      <c r="J14458" s="29"/>
      <c r="K14458" s="45"/>
      <c r="L14458" s="45"/>
      <c r="M14458" s="45"/>
    </row>
    <row r="14459" spans="8:13" s="28" customFormat="1" x14ac:dyDescent="0.2">
      <c r="H14459" s="12"/>
      <c r="J14459" s="29"/>
      <c r="K14459" s="45"/>
      <c r="L14459" s="45"/>
      <c r="M14459" s="45"/>
    </row>
    <row r="14460" spans="8:13" s="28" customFormat="1" x14ac:dyDescent="0.2">
      <c r="H14460" s="12"/>
      <c r="J14460" s="29"/>
      <c r="K14460" s="45"/>
      <c r="L14460" s="45"/>
      <c r="M14460" s="45"/>
    </row>
    <row r="14461" spans="8:13" s="28" customFormat="1" x14ac:dyDescent="0.2">
      <c r="H14461" s="12"/>
      <c r="J14461" s="29"/>
      <c r="K14461" s="45"/>
      <c r="L14461" s="45"/>
      <c r="M14461" s="45"/>
    </row>
    <row r="14462" spans="8:13" s="28" customFormat="1" x14ac:dyDescent="0.2">
      <c r="H14462" s="12"/>
      <c r="J14462" s="29"/>
      <c r="K14462" s="45"/>
      <c r="L14462" s="45"/>
      <c r="M14462" s="45"/>
    </row>
    <row r="14463" spans="8:13" s="28" customFormat="1" x14ac:dyDescent="0.2">
      <c r="H14463" s="12"/>
      <c r="J14463" s="29"/>
      <c r="K14463" s="45"/>
      <c r="L14463" s="45"/>
      <c r="M14463" s="45"/>
    </row>
    <row r="14464" spans="8:13" s="28" customFormat="1" x14ac:dyDescent="0.2">
      <c r="H14464" s="12"/>
      <c r="J14464" s="29"/>
      <c r="K14464" s="45"/>
      <c r="L14464" s="45"/>
      <c r="M14464" s="45"/>
    </row>
    <row r="14465" spans="8:13" s="28" customFormat="1" x14ac:dyDescent="0.2">
      <c r="H14465" s="12"/>
      <c r="J14465" s="29"/>
      <c r="K14465" s="45"/>
      <c r="L14465" s="45"/>
      <c r="M14465" s="45"/>
    </row>
    <row r="14466" spans="8:13" s="28" customFormat="1" x14ac:dyDescent="0.2">
      <c r="H14466" s="12"/>
      <c r="J14466" s="29"/>
      <c r="K14466" s="45"/>
      <c r="L14466" s="45"/>
      <c r="M14466" s="45"/>
    </row>
    <row r="14467" spans="8:13" s="28" customFormat="1" x14ac:dyDescent="0.2">
      <c r="H14467" s="12"/>
      <c r="J14467" s="29"/>
      <c r="K14467" s="45"/>
      <c r="L14467" s="45"/>
      <c r="M14467" s="45"/>
    </row>
    <row r="14468" spans="8:13" s="28" customFormat="1" x14ac:dyDescent="0.2">
      <c r="H14468" s="12"/>
      <c r="J14468" s="29"/>
      <c r="K14468" s="45"/>
      <c r="L14468" s="45"/>
      <c r="M14468" s="45"/>
    </row>
    <row r="14469" spans="8:13" s="28" customFormat="1" x14ac:dyDescent="0.2">
      <c r="H14469" s="12"/>
      <c r="J14469" s="29"/>
      <c r="K14469" s="45"/>
      <c r="L14469" s="45"/>
      <c r="M14469" s="45"/>
    </row>
    <row r="14470" spans="8:13" s="28" customFormat="1" x14ac:dyDescent="0.2">
      <c r="H14470" s="12"/>
      <c r="J14470" s="29"/>
      <c r="K14470" s="45"/>
      <c r="L14470" s="45"/>
      <c r="M14470" s="45"/>
    </row>
    <row r="14471" spans="8:13" s="28" customFormat="1" x14ac:dyDescent="0.2">
      <c r="H14471" s="12"/>
      <c r="J14471" s="29"/>
      <c r="K14471" s="45"/>
      <c r="L14471" s="45"/>
      <c r="M14471" s="45"/>
    </row>
    <row r="14472" spans="8:13" s="28" customFormat="1" x14ac:dyDescent="0.2">
      <c r="H14472" s="12"/>
      <c r="J14472" s="29"/>
      <c r="K14472" s="45"/>
      <c r="L14472" s="45"/>
      <c r="M14472" s="45"/>
    </row>
    <row r="14473" spans="8:13" s="28" customFormat="1" x14ac:dyDescent="0.2">
      <c r="H14473" s="12"/>
      <c r="J14473" s="29"/>
      <c r="K14473" s="45"/>
      <c r="L14473" s="45"/>
      <c r="M14473" s="45"/>
    </row>
    <row r="14474" spans="8:13" s="28" customFormat="1" x14ac:dyDescent="0.2">
      <c r="H14474" s="12"/>
      <c r="J14474" s="29"/>
      <c r="K14474" s="45"/>
      <c r="L14474" s="45"/>
      <c r="M14474" s="45"/>
    </row>
    <row r="14475" spans="8:13" s="28" customFormat="1" x14ac:dyDescent="0.2">
      <c r="H14475" s="12"/>
      <c r="J14475" s="29"/>
      <c r="K14475" s="45"/>
      <c r="L14475" s="45"/>
      <c r="M14475" s="45"/>
    </row>
    <row r="14476" spans="8:13" s="28" customFormat="1" x14ac:dyDescent="0.2">
      <c r="H14476" s="12"/>
      <c r="J14476" s="29"/>
      <c r="K14476" s="45"/>
      <c r="L14476" s="45"/>
      <c r="M14476" s="45"/>
    </row>
    <row r="14477" spans="8:13" s="28" customFormat="1" x14ac:dyDescent="0.2">
      <c r="H14477" s="12"/>
      <c r="J14477" s="29"/>
      <c r="K14477" s="45"/>
      <c r="L14477" s="45"/>
      <c r="M14477" s="45"/>
    </row>
    <row r="14478" spans="8:13" s="28" customFormat="1" x14ac:dyDescent="0.2">
      <c r="H14478" s="12"/>
      <c r="J14478" s="29"/>
      <c r="K14478" s="45"/>
      <c r="L14478" s="45"/>
      <c r="M14478" s="45"/>
    </row>
    <row r="14479" spans="8:13" s="28" customFormat="1" x14ac:dyDescent="0.2">
      <c r="H14479" s="12"/>
      <c r="J14479" s="29"/>
      <c r="K14479" s="45"/>
      <c r="L14479" s="45"/>
      <c r="M14479" s="45"/>
    </row>
    <row r="14480" spans="8:13" s="28" customFormat="1" x14ac:dyDescent="0.2">
      <c r="H14480" s="12"/>
      <c r="J14480" s="29"/>
      <c r="K14480" s="45"/>
      <c r="L14480" s="45"/>
      <c r="M14480" s="45"/>
    </row>
    <row r="14481" spans="8:13" s="28" customFormat="1" x14ac:dyDescent="0.2">
      <c r="H14481" s="12"/>
      <c r="J14481" s="29"/>
      <c r="K14481" s="45"/>
      <c r="L14481" s="45"/>
      <c r="M14481" s="45"/>
    </row>
    <row r="14482" spans="8:13" s="28" customFormat="1" x14ac:dyDescent="0.2">
      <c r="H14482" s="12"/>
      <c r="J14482" s="29"/>
      <c r="K14482" s="45"/>
      <c r="L14482" s="45"/>
      <c r="M14482" s="45"/>
    </row>
    <row r="14483" spans="8:13" s="28" customFormat="1" x14ac:dyDescent="0.2">
      <c r="H14483" s="12"/>
      <c r="J14483" s="29"/>
      <c r="K14483" s="45"/>
      <c r="L14483" s="45"/>
      <c r="M14483" s="45"/>
    </row>
    <row r="14484" spans="8:13" s="28" customFormat="1" x14ac:dyDescent="0.2">
      <c r="H14484" s="12"/>
      <c r="J14484" s="29"/>
      <c r="K14484" s="45"/>
      <c r="L14484" s="45"/>
      <c r="M14484" s="45"/>
    </row>
    <row r="14485" spans="8:13" s="28" customFormat="1" x14ac:dyDescent="0.2">
      <c r="H14485" s="12"/>
      <c r="J14485" s="29"/>
      <c r="K14485" s="45"/>
      <c r="L14485" s="45"/>
      <c r="M14485" s="45"/>
    </row>
    <row r="14486" spans="8:13" s="28" customFormat="1" x14ac:dyDescent="0.2">
      <c r="H14486" s="12"/>
      <c r="J14486" s="29"/>
      <c r="K14486" s="45"/>
      <c r="L14486" s="45"/>
      <c r="M14486" s="45"/>
    </row>
    <row r="14487" spans="8:13" s="28" customFormat="1" x14ac:dyDescent="0.2">
      <c r="H14487" s="12"/>
      <c r="J14487" s="29"/>
      <c r="K14487" s="45"/>
      <c r="L14487" s="45"/>
      <c r="M14487" s="45"/>
    </row>
    <row r="14488" spans="8:13" s="28" customFormat="1" x14ac:dyDescent="0.2">
      <c r="H14488" s="12"/>
      <c r="J14488" s="29"/>
      <c r="K14488" s="45"/>
      <c r="L14488" s="45"/>
      <c r="M14488" s="45"/>
    </row>
    <row r="14489" spans="8:13" s="28" customFormat="1" x14ac:dyDescent="0.2">
      <c r="H14489" s="12"/>
      <c r="J14489" s="29"/>
      <c r="K14489" s="45"/>
      <c r="L14489" s="45"/>
      <c r="M14489" s="45"/>
    </row>
    <row r="14490" spans="8:13" s="28" customFormat="1" x14ac:dyDescent="0.2">
      <c r="H14490" s="12"/>
      <c r="J14490" s="29"/>
      <c r="K14490" s="45"/>
      <c r="L14490" s="45"/>
      <c r="M14490" s="45"/>
    </row>
    <row r="14491" spans="8:13" s="28" customFormat="1" x14ac:dyDescent="0.2">
      <c r="H14491" s="12"/>
      <c r="J14491" s="29"/>
      <c r="K14491" s="45"/>
      <c r="L14491" s="45"/>
      <c r="M14491" s="45"/>
    </row>
    <row r="14492" spans="8:13" s="28" customFormat="1" x14ac:dyDescent="0.2">
      <c r="H14492" s="12"/>
      <c r="J14492" s="29"/>
      <c r="K14492" s="45"/>
      <c r="L14492" s="45"/>
      <c r="M14492" s="45"/>
    </row>
    <row r="14493" spans="8:13" s="28" customFormat="1" x14ac:dyDescent="0.2">
      <c r="H14493" s="12"/>
      <c r="J14493" s="29"/>
      <c r="K14493" s="45"/>
      <c r="L14493" s="45"/>
      <c r="M14493" s="45"/>
    </row>
    <row r="14494" spans="8:13" s="28" customFormat="1" x14ac:dyDescent="0.2">
      <c r="H14494" s="12"/>
      <c r="J14494" s="29"/>
      <c r="K14494" s="45"/>
      <c r="L14494" s="45"/>
      <c r="M14494" s="45"/>
    </row>
    <row r="14495" spans="8:13" s="28" customFormat="1" x14ac:dyDescent="0.2">
      <c r="H14495" s="12"/>
      <c r="J14495" s="29"/>
      <c r="K14495" s="45"/>
      <c r="L14495" s="45"/>
      <c r="M14495" s="45"/>
    </row>
    <row r="14496" spans="8:13" s="28" customFormat="1" x14ac:dyDescent="0.2">
      <c r="H14496" s="12"/>
      <c r="J14496" s="29"/>
      <c r="K14496" s="45"/>
      <c r="L14496" s="45"/>
      <c r="M14496" s="45"/>
    </row>
    <row r="14497" spans="8:13" s="28" customFormat="1" x14ac:dyDescent="0.2">
      <c r="H14497" s="12"/>
      <c r="J14497" s="29"/>
      <c r="K14497" s="45"/>
      <c r="L14497" s="45"/>
      <c r="M14497" s="45"/>
    </row>
    <row r="14498" spans="8:13" s="28" customFormat="1" x14ac:dyDescent="0.2">
      <c r="H14498" s="12"/>
      <c r="J14498" s="29"/>
      <c r="K14498" s="45"/>
      <c r="L14498" s="45"/>
      <c r="M14498" s="45"/>
    </row>
    <row r="14499" spans="8:13" s="28" customFormat="1" x14ac:dyDescent="0.2">
      <c r="H14499" s="12"/>
      <c r="J14499" s="29"/>
      <c r="K14499" s="45"/>
      <c r="L14499" s="45"/>
      <c r="M14499" s="45"/>
    </row>
    <row r="14500" spans="8:13" s="28" customFormat="1" x14ac:dyDescent="0.2">
      <c r="H14500" s="12"/>
      <c r="J14500" s="29"/>
      <c r="K14500" s="45"/>
      <c r="L14500" s="45"/>
      <c r="M14500" s="45"/>
    </row>
    <row r="14501" spans="8:13" s="28" customFormat="1" x14ac:dyDescent="0.2">
      <c r="H14501" s="12"/>
      <c r="J14501" s="29"/>
      <c r="K14501" s="45"/>
      <c r="L14501" s="45"/>
      <c r="M14501" s="45"/>
    </row>
    <row r="14502" spans="8:13" s="28" customFormat="1" x14ac:dyDescent="0.2">
      <c r="H14502" s="12"/>
      <c r="J14502" s="29"/>
      <c r="K14502" s="45"/>
      <c r="L14502" s="45"/>
      <c r="M14502" s="45"/>
    </row>
    <row r="14503" spans="8:13" s="28" customFormat="1" x14ac:dyDescent="0.2">
      <c r="H14503" s="12"/>
      <c r="J14503" s="29"/>
      <c r="K14503" s="45"/>
      <c r="L14503" s="45"/>
      <c r="M14503" s="45"/>
    </row>
    <row r="14504" spans="8:13" s="28" customFormat="1" x14ac:dyDescent="0.2">
      <c r="H14504" s="12"/>
      <c r="J14504" s="29"/>
      <c r="K14504" s="45"/>
      <c r="L14504" s="45"/>
      <c r="M14504" s="45"/>
    </row>
    <row r="14505" spans="8:13" s="28" customFormat="1" x14ac:dyDescent="0.2">
      <c r="H14505" s="12"/>
      <c r="J14505" s="29"/>
      <c r="K14505" s="45"/>
      <c r="L14505" s="45"/>
      <c r="M14505" s="45"/>
    </row>
    <row r="14506" spans="8:13" s="28" customFormat="1" x14ac:dyDescent="0.2">
      <c r="H14506" s="12"/>
      <c r="J14506" s="29"/>
      <c r="K14506" s="45"/>
      <c r="L14506" s="45"/>
      <c r="M14506" s="45"/>
    </row>
    <row r="14507" spans="8:13" s="28" customFormat="1" x14ac:dyDescent="0.2">
      <c r="H14507" s="12"/>
      <c r="J14507" s="29"/>
      <c r="K14507" s="45"/>
      <c r="L14507" s="45"/>
      <c r="M14507" s="45"/>
    </row>
    <row r="14508" spans="8:13" s="28" customFormat="1" x14ac:dyDescent="0.2">
      <c r="H14508" s="12"/>
      <c r="J14508" s="29"/>
      <c r="K14508" s="45"/>
      <c r="L14508" s="45"/>
      <c r="M14508" s="45"/>
    </row>
    <row r="14509" spans="8:13" s="28" customFormat="1" x14ac:dyDescent="0.2">
      <c r="H14509" s="12"/>
      <c r="J14509" s="29"/>
      <c r="K14509" s="45"/>
      <c r="L14509" s="45"/>
      <c r="M14509" s="45"/>
    </row>
    <row r="14510" spans="8:13" s="28" customFormat="1" x14ac:dyDescent="0.2">
      <c r="H14510" s="12"/>
      <c r="J14510" s="29"/>
      <c r="K14510" s="45"/>
      <c r="L14510" s="45"/>
      <c r="M14510" s="45"/>
    </row>
    <row r="14511" spans="8:13" s="28" customFormat="1" x14ac:dyDescent="0.2">
      <c r="H14511" s="12"/>
      <c r="J14511" s="29"/>
      <c r="K14511" s="45"/>
      <c r="L14511" s="45"/>
      <c r="M14511" s="45"/>
    </row>
    <row r="14512" spans="8:13" s="28" customFormat="1" x14ac:dyDescent="0.2">
      <c r="H14512" s="12"/>
      <c r="J14512" s="29"/>
      <c r="K14512" s="45"/>
      <c r="L14512" s="45"/>
      <c r="M14512" s="45"/>
    </row>
    <row r="14513" spans="8:13" s="28" customFormat="1" x14ac:dyDescent="0.2">
      <c r="H14513" s="12"/>
      <c r="J14513" s="29"/>
      <c r="K14513" s="45"/>
      <c r="L14513" s="45"/>
      <c r="M14513" s="45"/>
    </row>
    <row r="14514" spans="8:13" s="28" customFormat="1" x14ac:dyDescent="0.2">
      <c r="H14514" s="12"/>
      <c r="J14514" s="29"/>
      <c r="K14514" s="45"/>
      <c r="L14514" s="45"/>
      <c r="M14514" s="45"/>
    </row>
    <row r="14515" spans="8:13" s="28" customFormat="1" x14ac:dyDescent="0.2">
      <c r="H14515" s="12"/>
      <c r="J14515" s="29"/>
      <c r="K14515" s="45"/>
      <c r="L14515" s="45"/>
      <c r="M14515" s="45"/>
    </row>
    <row r="14516" spans="8:13" s="28" customFormat="1" x14ac:dyDescent="0.2">
      <c r="H14516" s="12"/>
      <c r="J14516" s="29"/>
      <c r="K14516" s="45"/>
      <c r="L14516" s="45"/>
      <c r="M14516" s="45"/>
    </row>
    <row r="14517" spans="8:13" s="28" customFormat="1" x14ac:dyDescent="0.2">
      <c r="H14517" s="12"/>
      <c r="J14517" s="29"/>
      <c r="K14517" s="45"/>
      <c r="L14517" s="45"/>
      <c r="M14517" s="45"/>
    </row>
    <row r="14518" spans="8:13" s="28" customFormat="1" x14ac:dyDescent="0.2">
      <c r="H14518" s="12"/>
      <c r="J14518" s="29"/>
      <c r="K14518" s="45"/>
      <c r="L14518" s="45"/>
      <c r="M14518" s="45"/>
    </row>
    <row r="14519" spans="8:13" s="28" customFormat="1" x14ac:dyDescent="0.2">
      <c r="H14519" s="12"/>
      <c r="J14519" s="29"/>
      <c r="K14519" s="45"/>
      <c r="L14519" s="45"/>
      <c r="M14519" s="45"/>
    </row>
    <row r="14520" spans="8:13" s="28" customFormat="1" x14ac:dyDescent="0.2">
      <c r="H14520" s="12"/>
      <c r="J14520" s="29"/>
      <c r="K14520" s="45"/>
      <c r="L14520" s="45"/>
      <c r="M14520" s="45"/>
    </row>
    <row r="14521" spans="8:13" s="28" customFormat="1" x14ac:dyDescent="0.2">
      <c r="H14521" s="12"/>
      <c r="J14521" s="29"/>
      <c r="K14521" s="45"/>
      <c r="L14521" s="45"/>
      <c r="M14521" s="45"/>
    </row>
    <row r="14522" spans="8:13" s="28" customFormat="1" x14ac:dyDescent="0.2">
      <c r="H14522" s="12"/>
      <c r="J14522" s="29"/>
      <c r="K14522" s="45"/>
      <c r="L14522" s="45"/>
      <c r="M14522" s="45"/>
    </row>
    <row r="14523" spans="8:13" s="28" customFormat="1" x14ac:dyDescent="0.2">
      <c r="H14523" s="12"/>
      <c r="J14523" s="29"/>
      <c r="K14523" s="45"/>
      <c r="L14523" s="45"/>
      <c r="M14523" s="45"/>
    </row>
    <row r="14524" spans="8:13" s="28" customFormat="1" x14ac:dyDescent="0.2">
      <c r="H14524" s="12"/>
      <c r="J14524" s="29"/>
      <c r="K14524" s="45"/>
      <c r="L14524" s="45"/>
      <c r="M14524" s="45"/>
    </row>
    <row r="14525" spans="8:13" s="28" customFormat="1" x14ac:dyDescent="0.2">
      <c r="H14525" s="12"/>
      <c r="J14525" s="29"/>
      <c r="K14525" s="45"/>
      <c r="L14525" s="45"/>
      <c r="M14525" s="45"/>
    </row>
    <row r="14526" spans="8:13" s="28" customFormat="1" x14ac:dyDescent="0.2">
      <c r="H14526" s="12"/>
      <c r="J14526" s="29"/>
      <c r="K14526" s="45"/>
      <c r="L14526" s="45"/>
      <c r="M14526" s="45"/>
    </row>
    <row r="14527" spans="8:13" s="28" customFormat="1" x14ac:dyDescent="0.2">
      <c r="H14527" s="12"/>
      <c r="J14527" s="29"/>
      <c r="K14527" s="45"/>
      <c r="L14527" s="45"/>
      <c r="M14527" s="45"/>
    </row>
    <row r="14528" spans="8:13" s="28" customFormat="1" x14ac:dyDescent="0.2">
      <c r="H14528" s="12"/>
      <c r="J14528" s="29"/>
      <c r="K14528" s="45"/>
      <c r="L14528" s="45"/>
      <c r="M14528" s="45"/>
    </row>
    <row r="14529" spans="8:13" s="28" customFormat="1" x14ac:dyDescent="0.2">
      <c r="H14529" s="12"/>
      <c r="J14529" s="29"/>
      <c r="K14529" s="45"/>
      <c r="L14529" s="45"/>
      <c r="M14529" s="45"/>
    </row>
    <row r="14530" spans="8:13" s="28" customFormat="1" x14ac:dyDescent="0.2">
      <c r="H14530" s="12"/>
      <c r="J14530" s="29"/>
      <c r="K14530" s="45"/>
      <c r="L14530" s="45"/>
      <c r="M14530" s="45"/>
    </row>
    <row r="14531" spans="8:13" s="28" customFormat="1" x14ac:dyDescent="0.2">
      <c r="H14531" s="12"/>
      <c r="J14531" s="29"/>
      <c r="K14531" s="45"/>
      <c r="L14531" s="45"/>
      <c r="M14531" s="45"/>
    </row>
    <row r="14532" spans="8:13" s="28" customFormat="1" x14ac:dyDescent="0.2">
      <c r="H14532" s="12"/>
      <c r="J14532" s="29"/>
      <c r="K14532" s="45"/>
      <c r="L14532" s="45"/>
      <c r="M14532" s="45"/>
    </row>
    <row r="14533" spans="8:13" s="28" customFormat="1" x14ac:dyDescent="0.2">
      <c r="H14533" s="12"/>
      <c r="J14533" s="29"/>
      <c r="K14533" s="45"/>
      <c r="L14533" s="45"/>
      <c r="M14533" s="45"/>
    </row>
    <row r="14534" spans="8:13" s="28" customFormat="1" x14ac:dyDescent="0.2">
      <c r="H14534" s="12"/>
      <c r="J14534" s="29"/>
      <c r="K14534" s="45"/>
      <c r="L14534" s="45"/>
      <c r="M14534" s="45"/>
    </row>
    <row r="14535" spans="8:13" s="28" customFormat="1" x14ac:dyDescent="0.2">
      <c r="H14535" s="12"/>
      <c r="J14535" s="29"/>
      <c r="K14535" s="45"/>
      <c r="L14535" s="45"/>
      <c r="M14535" s="45"/>
    </row>
    <row r="14536" spans="8:13" s="28" customFormat="1" x14ac:dyDescent="0.2">
      <c r="H14536" s="12"/>
      <c r="J14536" s="29"/>
      <c r="K14536" s="45"/>
      <c r="L14536" s="45"/>
      <c r="M14536" s="45"/>
    </row>
    <row r="14537" spans="8:13" s="28" customFormat="1" x14ac:dyDescent="0.2">
      <c r="H14537" s="12"/>
      <c r="J14537" s="29"/>
      <c r="K14537" s="45"/>
      <c r="L14537" s="45"/>
      <c r="M14537" s="45"/>
    </row>
    <row r="14538" spans="8:13" s="28" customFormat="1" x14ac:dyDescent="0.2">
      <c r="H14538" s="12"/>
      <c r="J14538" s="29"/>
      <c r="K14538" s="45"/>
      <c r="L14538" s="45"/>
      <c r="M14538" s="45"/>
    </row>
    <row r="14539" spans="8:13" s="28" customFormat="1" x14ac:dyDescent="0.2">
      <c r="H14539" s="12"/>
      <c r="J14539" s="29"/>
      <c r="K14539" s="45"/>
      <c r="L14539" s="45"/>
      <c r="M14539" s="45"/>
    </row>
    <row r="14540" spans="8:13" s="28" customFormat="1" x14ac:dyDescent="0.2">
      <c r="H14540" s="12"/>
      <c r="J14540" s="29"/>
      <c r="K14540" s="45"/>
      <c r="L14540" s="45"/>
      <c r="M14540" s="45"/>
    </row>
    <row r="14541" spans="8:13" s="28" customFormat="1" x14ac:dyDescent="0.2">
      <c r="H14541" s="12"/>
      <c r="J14541" s="29"/>
      <c r="K14541" s="45"/>
      <c r="L14541" s="45"/>
      <c r="M14541" s="45"/>
    </row>
    <row r="14542" spans="8:13" s="28" customFormat="1" x14ac:dyDescent="0.2">
      <c r="H14542" s="12"/>
      <c r="J14542" s="29"/>
      <c r="K14542" s="45"/>
      <c r="L14542" s="45"/>
      <c r="M14542" s="45"/>
    </row>
    <row r="14543" spans="8:13" s="28" customFormat="1" x14ac:dyDescent="0.2">
      <c r="H14543" s="12"/>
      <c r="J14543" s="29"/>
      <c r="K14543" s="45"/>
      <c r="L14543" s="45"/>
      <c r="M14543" s="45"/>
    </row>
    <row r="14544" spans="8:13" s="28" customFormat="1" x14ac:dyDescent="0.2">
      <c r="H14544" s="12"/>
      <c r="J14544" s="29"/>
      <c r="K14544" s="45"/>
      <c r="L14544" s="45"/>
      <c r="M14544" s="45"/>
    </row>
    <row r="14545" spans="8:13" s="28" customFormat="1" x14ac:dyDescent="0.2">
      <c r="H14545" s="12"/>
      <c r="J14545" s="29"/>
      <c r="K14545" s="45"/>
      <c r="L14545" s="45"/>
      <c r="M14545" s="45"/>
    </row>
    <row r="14546" spans="8:13" s="28" customFormat="1" x14ac:dyDescent="0.2">
      <c r="H14546" s="12"/>
      <c r="J14546" s="29"/>
      <c r="K14546" s="45"/>
      <c r="L14546" s="45"/>
      <c r="M14546" s="45"/>
    </row>
    <row r="14547" spans="8:13" s="28" customFormat="1" x14ac:dyDescent="0.2">
      <c r="H14547" s="12"/>
      <c r="J14547" s="29"/>
      <c r="K14547" s="45"/>
      <c r="L14547" s="45"/>
      <c r="M14547" s="45"/>
    </row>
    <row r="14548" spans="8:13" s="28" customFormat="1" x14ac:dyDescent="0.2">
      <c r="H14548" s="12"/>
      <c r="J14548" s="29"/>
      <c r="K14548" s="45"/>
      <c r="L14548" s="45"/>
      <c r="M14548" s="45"/>
    </row>
    <row r="14549" spans="8:13" s="28" customFormat="1" x14ac:dyDescent="0.2">
      <c r="H14549" s="12"/>
      <c r="J14549" s="29"/>
      <c r="K14549" s="45"/>
      <c r="L14549" s="45"/>
      <c r="M14549" s="45"/>
    </row>
    <row r="14550" spans="8:13" s="28" customFormat="1" x14ac:dyDescent="0.2">
      <c r="H14550" s="12"/>
      <c r="J14550" s="29"/>
      <c r="K14550" s="45"/>
      <c r="L14550" s="45"/>
      <c r="M14550" s="45"/>
    </row>
    <row r="14551" spans="8:13" s="28" customFormat="1" x14ac:dyDescent="0.2">
      <c r="H14551" s="12"/>
      <c r="J14551" s="29"/>
      <c r="K14551" s="45"/>
      <c r="L14551" s="45"/>
      <c r="M14551" s="45"/>
    </row>
    <row r="14552" spans="8:13" s="28" customFormat="1" x14ac:dyDescent="0.2">
      <c r="H14552" s="12"/>
      <c r="J14552" s="29"/>
      <c r="K14552" s="45"/>
      <c r="L14552" s="45"/>
      <c r="M14552" s="45"/>
    </row>
    <row r="14553" spans="8:13" s="28" customFormat="1" x14ac:dyDescent="0.2">
      <c r="H14553" s="12"/>
      <c r="J14553" s="29"/>
      <c r="K14553" s="45"/>
      <c r="L14553" s="45"/>
      <c r="M14553" s="45"/>
    </row>
    <row r="14554" spans="8:13" s="28" customFormat="1" x14ac:dyDescent="0.2">
      <c r="H14554" s="12"/>
      <c r="J14554" s="29"/>
      <c r="K14554" s="45"/>
      <c r="L14554" s="45"/>
      <c r="M14554" s="45"/>
    </row>
    <row r="14555" spans="8:13" s="28" customFormat="1" x14ac:dyDescent="0.2">
      <c r="H14555" s="12"/>
      <c r="J14555" s="29"/>
      <c r="K14555" s="45"/>
      <c r="L14555" s="45"/>
      <c r="M14555" s="45"/>
    </row>
    <row r="14556" spans="8:13" s="28" customFormat="1" x14ac:dyDescent="0.2">
      <c r="H14556" s="12"/>
      <c r="J14556" s="29"/>
      <c r="K14556" s="45"/>
      <c r="L14556" s="45"/>
      <c r="M14556" s="45"/>
    </row>
    <row r="14557" spans="8:13" s="28" customFormat="1" x14ac:dyDescent="0.2">
      <c r="H14557" s="12"/>
      <c r="J14557" s="29"/>
      <c r="K14557" s="45"/>
      <c r="L14557" s="45"/>
      <c r="M14557" s="45"/>
    </row>
    <row r="14558" spans="8:13" s="28" customFormat="1" x14ac:dyDescent="0.2">
      <c r="H14558" s="12"/>
      <c r="J14558" s="29"/>
      <c r="K14558" s="45"/>
      <c r="L14558" s="45"/>
      <c r="M14558" s="45"/>
    </row>
    <row r="14559" spans="8:13" s="28" customFormat="1" x14ac:dyDescent="0.2">
      <c r="H14559" s="12"/>
      <c r="J14559" s="29"/>
      <c r="K14559" s="45"/>
      <c r="L14559" s="45"/>
      <c r="M14559" s="45"/>
    </row>
    <row r="14560" spans="8:13" s="28" customFormat="1" x14ac:dyDescent="0.2">
      <c r="H14560" s="12"/>
      <c r="J14560" s="29"/>
      <c r="K14560" s="45"/>
      <c r="L14560" s="45"/>
      <c r="M14560" s="45"/>
    </row>
    <row r="14561" spans="8:13" s="28" customFormat="1" x14ac:dyDescent="0.2">
      <c r="H14561" s="12"/>
      <c r="J14561" s="29"/>
      <c r="K14561" s="45"/>
      <c r="L14561" s="45"/>
      <c r="M14561" s="45"/>
    </row>
    <row r="14562" spans="8:13" s="28" customFormat="1" x14ac:dyDescent="0.2">
      <c r="H14562" s="12"/>
      <c r="J14562" s="29"/>
      <c r="K14562" s="45"/>
      <c r="L14562" s="45"/>
      <c r="M14562" s="45"/>
    </row>
    <row r="14563" spans="8:13" s="28" customFormat="1" x14ac:dyDescent="0.2">
      <c r="H14563" s="12"/>
      <c r="J14563" s="29"/>
      <c r="K14563" s="45"/>
      <c r="L14563" s="45"/>
      <c r="M14563" s="45"/>
    </row>
    <row r="14564" spans="8:13" s="28" customFormat="1" x14ac:dyDescent="0.2">
      <c r="H14564" s="12"/>
      <c r="J14564" s="29"/>
      <c r="K14564" s="45"/>
      <c r="L14564" s="45"/>
      <c r="M14564" s="45"/>
    </row>
    <row r="14565" spans="8:13" s="28" customFormat="1" x14ac:dyDescent="0.2">
      <c r="H14565" s="12"/>
      <c r="J14565" s="29"/>
      <c r="K14565" s="45"/>
      <c r="L14565" s="45"/>
      <c r="M14565" s="45"/>
    </row>
    <row r="14566" spans="8:13" s="28" customFormat="1" x14ac:dyDescent="0.2">
      <c r="H14566" s="12"/>
      <c r="J14566" s="29"/>
      <c r="K14566" s="45"/>
      <c r="L14566" s="45"/>
      <c r="M14566" s="45"/>
    </row>
    <row r="14567" spans="8:13" s="28" customFormat="1" x14ac:dyDescent="0.2">
      <c r="H14567" s="12"/>
      <c r="J14567" s="29"/>
      <c r="K14567" s="45"/>
      <c r="L14567" s="45"/>
      <c r="M14567" s="45"/>
    </row>
    <row r="14568" spans="8:13" s="28" customFormat="1" x14ac:dyDescent="0.2">
      <c r="H14568" s="12"/>
      <c r="J14568" s="29"/>
      <c r="K14568" s="45"/>
      <c r="L14568" s="45"/>
      <c r="M14568" s="45"/>
    </row>
    <row r="14569" spans="8:13" s="28" customFormat="1" x14ac:dyDescent="0.2">
      <c r="H14569" s="12"/>
      <c r="J14569" s="29"/>
      <c r="K14569" s="45"/>
      <c r="L14569" s="45"/>
      <c r="M14569" s="45"/>
    </row>
    <row r="14570" spans="8:13" s="28" customFormat="1" x14ac:dyDescent="0.2">
      <c r="H14570" s="12"/>
      <c r="J14570" s="29"/>
      <c r="K14570" s="45"/>
      <c r="L14570" s="45"/>
      <c r="M14570" s="45"/>
    </row>
    <row r="14571" spans="8:13" s="28" customFormat="1" x14ac:dyDescent="0.2">
      <c r="H14571" s="12"/>
      <c r="J14571" s="29"/>
      <c r="K14571" s="45"/>
      <c r="L14571" s="45"/>
      <c r="M14571" s="45"/>
    </row>
    <row r="14572" spans="8:13" s="28" customFormat="1" x14ac:dyDescent="0.2">
      <c r="H14572" s="12"/>
      <c r="J14572" s="29"/>
      <c r="K14572" s="45"/>
      <c r="L14572" s="45"/>
      <c r="M14572" s="45"/>
    </row>
    <row r="14573" spans="8:13" s="28" customFormat="1" x14ac:dyDescent="0.2">
      <c r="H14573" s="12"/>
      <c r="J14573" s="29"/>
      <c r="K14573" s="45"/>
      <c r="L14573" s="45"/>
      <c r="M14573" s="45"/>
    </row>
    <row r="14574" spans="8:13" s="28" customFormat="1" x14ac:dyDescent="0.2">
      <c r="H14574" s="12"/>
      <c r="J14574" s="29"/>
      <c r="K14574" s="45"/>
      <c r="L14574" s="45"/>
      <c r="M14574" s="45"/>
    </row>
    <row r="14575" spans="8:13" s="28" customFormat="1" x14ac:dyDescent="0.2">
      <c r="H14575" s="12"/>
      <c r="J14575" s="29"/>
      <c r="K14575" s="45"/>
      <c r="L14575" s="45"/>
      <c r="M14575" s="45"/>
    </row>
    <row r="14576" spans="8:13" s="28" customFormat="1" x14ac:dyDescent="0.2">
      <c r="H14576" s="12"/>
      <c r="J14576" s="29"/>
      <c r="K14576" s="45"/>
      <c r="L14576" s="45"/>
      <c r="M14576" s="45"/>
    </row>
    <row r="14577" spans="8:13" s="28" customFormat="1" x14ac:dyDescent="0.2">
      <c r="H14577" s="12"/>
      <c r="J14577" s="29"/>
      <c r="K14577" s="45"/>
      <c r="L14577" s="45"/>
      <c r="M14577" s="45"/>
    </row>
    <row r="14578" spans="8:13" s="28" customFormat="1" x14ac:dyDescent="0.2">
      <c r="H14578" s="12"/>
      <c r="J14578" s="29"/>
      <c r="K14578" s="45"/>
      <c r="L14578" s="45"/>
      <c r="M14578" s="45"/>
    </row>
    <row r="14579" spans="8:13" s="28" customFormat="1" x14ac:dyDescent="0.2">
      <c r="H14579" s="12"/>
      <c r="J14579" s="29"/>
      <c r="K14579" s="45"/>
      <c r="L14579" s="45"/>
      <c r="M14579" s="45"/>
    </row>
    <row r="14580" spans="8:13" s="28" customFormat="1" x14ac:dyDescent="0.2">
      <c r="H14580" s="12"/>
      <c r="J14580" s="29"/>
      <c r="K14580" s="45"/>
      <c r="L14580" s="45"/>
      <c r="M14580" s="45"/>
    </row>
    <row r="14581" spans="8:13" s="28" customFormat="1" x14ac:dyDescent="0.2">
      <c r="H14581" s="12"/>
      <c r="J14581" s="29"/>
      <c r="K14581" s="45"/>
      <c r="L14581" s="45"/>
      <c r="M14581" s="45"/>
    </row>
    <row r="14582" spans="8:13" s="28" customFormat="1" x14ac:dyDescent="0.2">
      <c r="H14582" s="12"/>
      <c r="J14582" s="29"/>
      <c r="K14582" s="45"/>
      <c r="L14582" s="45"/>
      <c r="M14582" s="45"/>
    </row>
    <row r="14583" spans="8:13" s="28" customFormat="1" x14ac:dyDescent="0.2">
      <c r="H14583" s="12"/>
      <c r="J14583" s="29"/>
      <c r="K14583" s="45"/>
      <c r="L14583" s="45"/>
      <c r="M14583" s="45"/>
    </row>
    <row r="14584" spans="8:13" s="28" customFormat="1" x14ac:dyDescent="0.2">
      <c r="H14584" s="12"/>
      <c r="J14584" s="29"/>
      <c r="K14584" s="45"/>
      <c r="L14584" s="45"/>
      <c r="M14584" s="45"/>
    </row>
    <row r="14585" spans="8:13" s="28" customFormat="1" x14ac:dyDescent="0.2">
      <c r="H14585" s="12"/>
      <c r="J14585" s="29"/>
      <c r="K14585" s="45"/>
      <c r="L14585" s="45"/>
      <c r="M14585" s="45"/>
    </row>
    <row r="14586" spans="8:13" s="28" customFormat="1" x14ac:dyDescent="0.2">
      <c r="H14586" s="12"/>
      <c r="J14586" s="29"/>
      <c r="K14586" s="45"/>
      <c r="L14586" s="45"/>
      <c r="M14586" s="45"/>
    </row>
    <row r="14587" spans="8:13" s="28" customFormat="1" x14ac:dyDescent="0.2">
      <c r="H14587" s="12"/>
      <c r="J14587" s="29"/>
      <c r="K14587" s="45"/>
      <c r="L14587" s="45"/>
      <c r="M14587" s="45"/>
    </row>
    <row r="14588" spans="8:13" s="28" customFormat="1" x14ac:dyDescent="0.2">
      <c r="H14588" s="12"/>
      <c r="J14588" s="29"/>
      <c r="K14588" s="45"/>
      <c r="L14588" s="45"/>
      <c r="M14588" s="45"/>
    </row>
    <row r="14589" spans="8:13" s="28" customFormat="1" x14ac:dyDescent="0.2">
      <c r="H14589" s="12"/>
      <c r="J14589" s="29"/>
      <c r="K14589" s="45"/>
      <c r="L14589" s="45"/>
      <c r="M14589" s="45"/>
    </row>
    <row r="14590" spans="8:13" s="28" customFormat="1" x14ac:dyDescent="0.2">
      <c r="H14590" s="12"/>
      <c r="J14590" s="29"/>
      <c r="K14590" s="45"/>
      <c r="L14590" s="45"/>
      <c r="M14590" s="45"/>
    </row>
    <row r="14591" spans="8:13" s="28" customFormat="1" x14ac:dyDescent="0.2">
      <c r="H14591" s="12"/>
      <c r="J14591" s="29"/>
      <c r="K14591" s="45"/>
      <c r="L14591" s="45"/>
      <c r="M14591" s="45"/>
    </row>
    <row r="14592" spans="8:13" s="28" customFormat="1" x14ac:dyDescent="0.2">
      <c r="H14592" s="12"/>
      <c r="J14592" s="29"/>
      <c r="K14592" s="45"/>
      <c r="L14592" s="45"/>
      <c r="M14592" s="45"/>
    </row>
    <row r="14593" spans="8:13" s="28" customFormat="1" x14ac:dyDescent="0.2">
      <c r="H14593" s="12"/>
      <c r="J14593" s="29"/>
      <c r="K14593" s="45"/>
      <c r="L14593" s="45"/>
      <c r="M14593" s="45"/>
    </row>
    <row r="14594" spans="8:13" s="28" customFormat="1" x14ac:dyDescent="0.2">
      <c r="H14594" s="12"/>
      <c r="J14594" s="29"/>
      <c r="K14594" s="45"/>
      <c r="L14594" s="45"/>
      <c r="M14594" s="45"/>
    </row>
    <row r="14595" spans="8:13" s="28" customFormat="1" x14ac:dyDescent="0.2">
      <c r="H14595" s="12"/>
      <c r="J14595" s="29"/>
      <c r="K14595" s="45"/>
      <c r="L14595" s="45"/>
      <c r="M14595" s="45"/>
    </row>
    <row r="14596" spans="8:13" s="28" customFormat="1" x14ac:dyDescent="0.2">
      <c r="H14596" s="12"/>
      <c r="J14596" s="29"/>
      <c r="K14596" s="45"/>
      <c r="L14596" s="45"/>
      <c r="M14596" s="45"/>
    </row>
    <row r="14597" spans="8:13" s="28" customFormat="1" x14ac:dyDescent="0.2">
      <c r="H14597" s="12"/>
      <c r="J14597" s="29"/>
      <c r="K14597" s="45"/>
      <c r="L14597" s="45"/>
      <c r="M14597" s="45"/>
    </row>
    <row r="14598" spans="8:13" s="28" customFormat="1" x14ac:dyDescent="0.2">
      <c r="H14598" s="12"/>
      <c r="J14598" s="29"/>
      <c r="K14598" s="45"/>
      <c r="L14598" s="45"/>
      <c r="M14598" s="45"/>
    </row>
    <row r="14599" spans="8:13" s="28" customFormat="1" x14ac:dyDescent="0.2">
      <c r="H14599" s="12"/>
      <c r="J14599" s="29"/>
      <c r="K14599" s="45"/>
      <c r="L14599" s="45"/>
      <c r="M14599" s="45"/>
    </row>
    <row r="14600" spans="8:13" s="28" customFormat="1" x14ac:dyDescent="0.2">
      <c r="H14600" s="12"/>
      <c r="J14600" s="29"/>
      <c r="K14600" s="45"/>
      <c r="L14600" s="45"/>
      <c r="M14600" s="45"/>
    </row>
    <row r="14601" spans="8:13" s="28" customFormat="1" x14ac:dyDescent="0.2">
      <c r="H14601" s="12"/>
      <c r="J14601" s="29"/>
      <c r="K14601" s="45"/>
      <c r="L14601" s="45"/>
      <c r="M14601" s="45"/>
    </row>
    <row r="14602" spans="8:13" s="28" customFormat="1" x14ac:dyDescent="0.2">
      <c r="H14602" s="12"/>
      <c r="J14602" s="29"/>
      <c r="K14602" s="45"/>
      <c r="L14602" s="45"/>
      <c r="M14602" s="45"/>
    </row>
    <row r="14603" spans="8:13" s="28" customFormat="1" x14ac:dyDescent="0.2">
      <c r="H14603" s="12"/>
      <c r="J14603" s="29"/>
      <c r="K14603" s="45"/>
      <c r="L14603" s="45"/>
      <c r="M14603" s="45"/>
    </row>
    <row r="14604" spans="8:13" s="28" customFormat="1" x14ac:dyDescent="0.2">
      <c r="H14604" s="12"/>
      <c r="J14604" s="29"/>
      <c r="K14604" s="45"/>
      <c r="L14604" s="45"/>
      <c r="M14604" s="45"/>
    </row>
    <row r="14605" spans="8:13" s="28" customFormat="1" x14ac:dyDescent="0.2">
      <c r="H14605" s="12"/>
      <c r="J14605" s="29"/>
      <c r="K14605" s="45"/>
      <c r="L14605" s="45"/>
      <c r="M14605" s="45"/>
    </row>
    <row r="14606" spans="8:13" s="28" customFormat="1" x14ac:dyDescent="0.2">
      <c r="H14606" s="12"/>
      <c r="J14606" s="29"/>
      <c r="K14606" s="45"/>
      <c r="L14606" s="45"/>
      <c r="M14606" s="45"/>
    </row>
    <row r="14607" spans="8:13" s="28" customFormat="1" x14ac:dyDescent="0.2">
      <c r="H14607" s="12"/>
      <c r="J14607" s="29"/>
      <c r="K14607" s="45"/>
      <c r="L14607" s="45"/>
      <c r="M14607" s="45"/>
    </row>
    <row r="14608" spans="8:13" s="28" customFormat="1" x14ac:dyDescent="0.2">
      <c r="H14608" s="12"/>
      <c r="J14608" s="29"/>
      <c r="K14608" s="45"/>
      <c r="L14608" s="45"/>
      <c r="M14608" s="45"/>
    </row>
    <row r="14609" spans="8:13" s="28" customFormat="1" x14ac:dyDescent="0.2">
      <c r="H14609" s="12"/>
      <c r="J14609" s="29"/>
      <c r="K14609" s="45"/>
      <c r="L14609" s="45"/>
      <c r="M14609" s="45"/>
    </row>
    <row r="14610" spans="8:13" s="28" customFormat="1" x14ac:dyDescent="0.2">
      <c r="H14610" s="12"/>
      <c r="J14610" s="29"/>
      <c r="K14610" s="45"/>
      <c r="L14610" s="45"/>
      <c r="M14610" s="45"/>
    </row>
    <row r="14611" spans="8:13" s="28" customFormat="1" x14ac:dyDescent="0.2">
      <c r="H14611" s="12"/>
      <c r="J14611" s="29"/>
      <c r="K14611" s="45"/>
      <c r="L14611" s="45"/>
      <c r="M14611" s="45"/>
    </row>
    <row r="14612" spans="8:13" s="28" customFormat="1" x14ac:dyDescent="0.2">
      <c r="H14612" s="12"/>
      <c r="J14612" s="29"/>
      <c r="K14612" s="45"/>
      <c r="L14612" s="45"/>
      <c r="M14612" s="45"/>
    </row>
    <row r="14613" spans="8:13" s="28" customFormat="1" x14ac:dyDescent="0.2">
      <c r="H14613" s="12"/>
      <c r="J14613" s="29"/>
      <c r="K14613" s="45"/>
      <c r="L14613" s="45"/>
      <c r="M14613" s="45"/>
    </row>
    <row r="14614" spans="8:13" s="28" customFormat="1" x14ac:dyDescent="0.2">
      <c r="H14614" s="12"/>
      <c r="J14614" s="29"/>
      <c r="K14614" s="45"/>
      <c r="L14614" s="45"/>
      <c r="M14614" s="45"/>
    </row>
    <row r="14615" spans="8:13" s="28" customFormat="1" x14ac:dyDescent="0.2">
      <c r="H14615" s="12"/>
      <c r="J14615" s="29"/>
      <c r="K14615" s="45"/>
      <c r="L14615" s="45"/>
      <c r="M14615" s="45"/>
    </row>
    <row r="14616" spans="8:13" s="28" customFormat="1" x14ac:dyDescent="0.2">
      <c r="H14616" s="12"/>
      <c r="J14616" s="29"/>
      <c r="K14616" s="45"/>
      <c r="L14616" s="45"/>
      <c r="M14616" s="45"/>
    </row>
    <row r="14617" spans="8:13" s="28" customFormat="1" x14ac:dyDescent="0.2">
      <c r="H14617" s="12"/>
      <c r="J14617" s="29"/>
      <c r="K14617" s="45"/>
      <c r="L14617" s="45"/>
      <c r="M14617" s="45"/>
    </row>
    <row r="14618" spans="8:13" s="28" customFormat="1" x14ac:dyDescent="0.2">
      <c r="H14618" s="12"/>
      <c r="J14618" s="29"/>
      <c r="K14618" s="45"/>
      <c r="L14618" s="45"/>
      <c r="M14618" s="45"/>
    </row>
    <row r="14619" spans="8:13" s="28" customFormat="1" x14ac:dyDescent="0.2">
      <c r="H14619" s="12"/>
      <c r="J14619" s="29"/>
      <c r="K14619" s="45"/>
      <c r="L14619" s="45"/>
      <c r="M14619" s="45"/>
    </row>
    <row r="14620" spans="8:13" s="28" customFormat="1" x14ac:dyDescent="0.2">
      <c r="H14620" s="12"/>
      <c r="J14620" s="29"/>
      <c r="K14620" s="45"/>
      <c r="L14620" s="45"/>
      <c r="M14620" s="45"/>
    </row>
    <row r="14621" spans="8:13" s="28" customFormat="1" x14ac:dyDescent="0.2">
      <c r="H14621" s="12"/>
      <c r="J14621" s="29"/>
      <c r="K14621" s="45"/>
      <c r="L14621" s="45"/>
      <c r="M14621" s="45"/>
    </row>
    <row r="14622" spans="8:13" s="28" customFormat="1" x14ac:dyDescent="0.2">
      <c r="H14622" s="12"/>
      <c r="J14622" s="29"/>
      <c r="K14622" s="45"/>
      <c r="L14622" s="45"/>
      <c r="M14622" s="45"/>
    </row>
    <row r="14623" spans="8:13" s="28" customFormat="1" x14ac:dyDescent="0.2">
      <c r="H14623" s="12"/>
      <c r="J14623" s="29"/>
      <c r="K14623" s="45"/>
      <c r="L14623" s="45"/>
      <c r="M14623" s="45"/>
    </row>
    <row r="14624" spans="8:13" s="28" customFormat="1" x14ac:dyDescent="0.2">
      <c r="H14624" s="12"/>
      <c r="J14624" s="29"/>
      <c r="K14624" s="45"/>
      <c r="L14624" s="45"/>
      <c r="M14624" s="45"/>
    </row>
    <row r="14625" spans="8:13" s="28" customFormat="1" x14ac:dyDescent="0.2">
      <c r="H14625" s="12"/>
      <c r="J14625" s="29"/>
      <c r="K14625" s="45"/>
      <c r="L14625" s="45"/>
      <c r="M14625" s="45"/>
    </row>
    <row r="14626" spans="8:13" s="28" customFormat="1" x14ac:dyDescent="0.2">
      <c r="H14626" s="12"/>
      <c r="J14626" s="29"/>
      <c r="K14626" s="45"/>
      <c r="L14626" s="45"/>
      <c r="M14626" s="45"/>
    </row>
    <row r="14627" spans="8:13" s="28" customFormat="1" x14ac:dyDescent="0.2">
      <c r="H14627" s="12"/>
      <c r="J14627" s="29"/>
      <c r="K14627" s="45"/>
      <c r="L14627" s="45"/>
      <c r="M14627" s="45"/>
    </row>
    <row r="14628" spans="8:13" s="28" customFormat="1" x14ac:dyDescent="0.2">
      <c r="H14628" s="12"/>
      <c r="J14628" s="29"/>
      <c r="K14628" s="45"/>
      <c r="L14628" s="45"/>
      <c r="M14628" s="45"/>
    </row>
    <row r="14629" spans="8:13" s="28" customFormat="1" x14ac:dyDescent="0.2">
      <c r="H14629" s="12"/>
      <c r="J14629" s="29"/>
      <c r="K14629" s="45"/>
      <c r="L14629" s="45"/>
      <c r="M14629" s="45"/>
    </row>
    <row r="14630" spans="8:13" s="28" customFormat="1" x14ac:dyDescent="0.2">
      <c r="H14630" s="12"/>
      <c r="J14630" s="29"/>
      <c r="K14630" s="45"/>
      <c r="L14630" s="45"/>
      <c r="M14630" s="45"/>
    </row>
    <row r="14631" spans="8:13" s="28" customFormat="1" x14ac:dyDescent="0.2">
      <c r="H14631" s="12"/>
      <c r="J14631" s="29"/>
      <c r="K14631" s="45"/>
      <c r="L14631" s="45"/>
      <c r="M14631" s="45"/>
    </row>
    <row r="14632" spans="8:13" s="28" customFormat="1" x14ac:dyDescent="0.2">
      <c r="H14632" s="12"/>
      <c r="J14632" s="29"/>
      <c r="K14632" s="45"/>
      <c r="L14632" s="45"/>
      <c r="M14632" s="45"/>
    </row>
    <row r="14633" spans="8:13" s="28" customFormat="1" x14ac:dyDescent="0.2">
      <c r="H14633" s="12"/>
      <c r="J14633" s="29"/>
      <c r="K14633" s="45"/>
      <c r="L14633" s="45"/>
      <c r="M14633" s="45"/>
    </row>
    <row r="14634" spans="8:13" s="28" customFormat="1" x14ac:dyDescent="0.2">
      <c r="H14634" s="12"/>
      <c r="J14634" s="29"/>
      <c r="K14634" s="45"/>
      <c r="L14634" s="45"/>
      <c r="M14634" s="45"/>
    </row>
    <row r="14635" spans="8:13" s="28" customFormat="1" x14ac:dyDescent="0.2">
      <c r="H14635" s="12"/>
      <c r="J14635" s="29"/>
      <c r="K14635" s="45"/>
      <c r="L14635" s="45"/>
      <c r="M14635" s="45"/>
    </row>
    <row r="14636" spans="8:13" s="28" customFormat="1" x14ac:dyDescent="0.2">
      <c r="H14636" s="12"/>
      <c r="J14636" s="29"/>
      <c r="K14636" s="45"/>
      <c r="L14636" s="45"/>
      <c r="M14636" s="45"/>
    </row>
    <row r="14637" spans="8:13" s="28" customFormat="1" x14ac:dyDescent="0.2">
      <c r="H14637" s="12"/>
      <c r="J14637" s="29"/>
      <c r="K14637" s="45"/>
      <c r="L14637" s="45"/>
      <c r="M14637" s="45"/>
    </row>
    <row r="14638" spans="8:13" s="28" customFormat="1" x14ac:dyDescent="0.2">
      <c r="H14638" s="12"/>
      <c r="J14638" s="29"/>
      <c r="K14638" s="45"/>
      <c r="L14638" s="45"/>
      <c r="M14638" s="45"/>
    </row>
    <row r="14639" spans="8:13" s="28" customFormat="1" x14ac:dyDescent="0.2">
      <c r="H14639" s="12"/>
      <c r="J14639" s="29"/>
      <c r="K14639" s="45"/>
      <c r="L14639" s="45"/>
      <c r="M14639" s="45"/>
    </row>
    <row r="14640" spans="8:13" s="28" customFormat="1" x14ac:dyDescent="0.2">
      <c r="H14640" s="12"/>
      <c r="J14640" s="29"/>
      <c r="K14640" s="45"/>
      <c r="L14640" s="45"/>
      <c r="M14640" s="45"/>
    </row>
    <row r="14641" spans="8:13" s="28" customFormat="1" x14ac:dyDescent="0.2">
      <c r="H14641" s="12"/>
      <c r="J14641" s="29"/>
      <c r="K14641" s="45"/>
      <c r="L14641" s="45"/>
      <c r="M14641" s="45"/>
    </row>
    <row r="14642" spans="8:13" s="28" customFormat="1" x14ac:dyDescent="0.2">
      <c r="H14642" s="12"/>
      <c r="J14642" s="29"/>
      <c r="K14642" s="45"/>
      <c r="L14642" s="45"/>
      <c r="M14642" s="45"/>
    </row>
    <row r="14643" spans="8:13" s="28" customFormat="1" x14ac:dyDescent="0.2">
      <c r="H14643" s="12"/>
      <c r="J14643" s="29"/>
      <c r="K14643" s="45"/>
      <c r="L14643" s="45"/>
      <c r="M14643" s="45"/>
    </row>
    <row r="14644" spans="8:13" s="28" customFormat="1" x14ac:dyDescent="0.2">
      <c r="H14644" s="12"/>
      <c r="J14644" s="29"/>
      <c r="K14644" s="45"/>
      <c r="L14644" s="45"/>
      <c r="M14644" s="45"/>
    </row>
    <row r="14645" spans="8:13" s="28" customFormat="1" x14ac:dyDescent="0.2">
      <c r="H14645" s="12"/>
      <c r="J14645" s="29"/>
      <c r="K14645" s="45"/>
      <c r="L14645" s="45"/>
      <c r="M14645" s="45"/>
    </row>
    <row r="14646" spans="8:13" s="28" customFormat="1" x14ac:dyDescent="0.2">
      <c r="H14646" s="12"/>
      <c r="J14646" s="29"/>
      <c r="K14646" s="45"/>
      <c r="L14646" s="45"/>
      <c r="M14646" s="45"/>
    </row>
    <row r="14647" spans="8:13" s="28" customFormat="1" x14ac:dyDescent="0.2">
      <c r="H14647" s="12"/>
      <c r="J14647" s="29"/>
      <c r="K14647" s="45"/>
      <c r="L14647" s="45"/>
      <c r="M14647" s="45"/>
    </row>
    <row r="14648" spans="8:13" s="28" customFormat="1" x14ac:dyDescent="0.2">
      <c r="H14648" s="12"/>
      <c r="J14648" s="29"/>
      <c r="K14648" s="45"/>
      <c r="L14648" s="45"/>
      <c r="M14648" s="45"/>
    </row>
    <row r="14649" spans="8:13" s="28" customFormat="1" x14ac:dyDescent="0.2">
      <c r="H14649" s="12"/>
      <c r="J14649" s="29"/>
      <c r="K14649" s="45"/>
      <c r="L14649" s="45"/>
      <c r="M14649" s="45"/>
    </row>
    <row r="14650" spans="8:13" s="28" customFormat="1" x14ac:dyDescent="0.2">
      <c r="H14650" s="12"/>
      <c r="J14650" s="29"/>
      <c r="K14650" s="45"/>
      <c r="L14650" s="45"/>
      <c r="M14650" s="45"/>
    </row>
    <row r="14651" spans="8:13" s="28" customFormat="1" x14ac:dyDescent="0.2">
      <c r="H14651" s="12"/>
      <c r="J14651" s="29"/>
      <c r="K14651" s="45"/>
      <c r="L14651" s="45"/>
      <c r="M14651" s="45"/>
    </row>
    <row r="14652" spans="8:13" s="28" customFormat="1" x14ac:dyDescent="0.2">
      <c r="H14652" s="12"/>
      <c r="J14652" s="29"/>
      <c r="K14652" s="45"/>
      <c r="L14652" s="45"/>
      <c r="M14652" s="45"/>
    </row>
    <row r="14653" spans="8:13" s="28" customFormat="1" x14ac:dyDescent="0.2">
      <c r="H14653" s="12"/>
      <c r="J14653" s="29"/>
      <c r="K14653" s="45"/>
      <c r="L14653" s="45"/>
      <c r="M14653" s="45"/>
    </row>
    <row r="14654" spans="8:13" s="28" customFormat="1" x14ac:dyDescent="0.2">
      <c r="H14654" s="12"/>
      <c r="J14654" s="29"/>
      <c r="K14654" s="45"/>
      <c r="L14654" s="45"/>
      <c r="M14654" s="45"/>
    </row>
    <row r="14655" spans="8:13" s="28" customFormat="1" x14ac:dyDescent="0.2">
      <c r="H14655" s="12"/>
      <c r="J14655" s="29"/>
      <c r="K14655" s="45"/>
      <c r="L14655" s="45"/>
      <c r="M14655" s="45"/>
    </row>
    <row r="14656" spans="8:13" s="28" customFormat="1" x14ac:dyDescent="0.2">
      <c r="H14656" s="12"/>
      <c r="J14656" s="29"/>
      <c r="K14656" s="45"/>
      <c r="L14656" s="45"/>
      <c r="M14656" s="45"/>
    </row>
    <row r="14657" spans="8:13" s="28" customFormat="1" x14ac:dyDescent="0.2">
      <c r="H14657" s="12"/>
      <c r="J14657" s="29"/>
      <c r="K14657" s="45"/>
      <c r="L14657" s="45"/>
      <c r="M14657" s="45"/>
    </row>
    <row r="14658" spans="8:13" s="28" customFormat="1" x14ac:dyDescent="0.2">
      <c r="H14658" s="12"/>
      <c r="J14658" s="29"/>
      <c r="K14658" s="45"/>
      <c r="L14658" s="45"/>
      <c r="M14658" s="45"/>
    </row>
    <row r="14659" spans="8:13" s="28" customFormat="1" x14ac:dyDescent="0.2">
      <c r="H14659" s="12"/>
      <c r="J14659" s="29"/>
      <c r="K14659" s="45"/>
      <c r="L14659" s="45"/>
      <c r="M14659" s="45"/>
    </row>
    <row r="14660" spans="8:13" s="28" customFormat="1" x14ac:dyDescent="0.2">
      <c r="H14660" s="12"/>
      <c r="J14660" s="29"/>
      <c r="K14660" s="45"/>
      <c r="L14660" s="45"/>
      <c r="M14660" s="45"/>
    </row>
    <row r="14661" spans="8:13" s="28" customFormat="1" x14ac:dyDescent="0.2">
      <c r="H14661" s="12"/>
      <c r="J14661" s="29"/>
      <c r="K14661" s="45"/>
      <c r="L14661" s="45"/>
      <c r="M14661" s="45"/>
    </row>
    <row r="14662" spans="8:13" s="28" customFormat="1" x14ac:dyDescent="0.2">
      <c r="H14662" s="12"/>
      <c r="J14662" s="29"/>
      <c r="K14662" s="45"/>
      <c r="L14662" s="45"/>
      <c r="M14662" s="45"/>
    </row>
    <row r="14663" spans="8:13" s="28" customFormat="1" x14ac:dyDescent="0.2">
      <c r="H14663" s="12"/>
      <c r="J14663" s="29"/>
      <c r="K14663" s="45"/>
      <c r="L14663" s="45"/>
      <c r="M14663" s="45"/>
    </row>
    <row r="14664" spans="8:13" s="28" customFormat="1" x14ac:dyDescent="0.2">
      <c r="H14664" s="12"/>
      <c r="J14664" s="29"/>
      <c r="K14664" s="45"/>
      <c r="L14664" s="45"/>
      <c r="M14664" s="45"/>
    </row>
    <row r="14665" spans="8:13" s="28" customFormat="1" x14ac:dyDescent="0.2">
      <c r="H14665" s="12"/>
      <c r="J14665" s="29"/>
      <c r="K14665" s="45"/>
      <c r="L14665" s="45"/>
      <c r="M14665" s="45"/>
    </row>
    <row r="14666" spans="8:13" s="28" customFormat="1" x14ac:dyDescent="0.2">
      <c r="H14666" s="12"/>
      <c r="J14666" s="29"/>
      <c r="K14666" s="45"/>
      <c r="L14666" s="45"/>
      <c r="M14666" s="45"/>
    </row>
    <row r="14667" spans="8:13" s="28" customFormat="1" x14ac:dyDescent="0.2">
      <c r="H14667" s="12"/>
      <c r="J14667" s="29"/>
      <c r="K14667" s="45"/>
      <c r="L14667" s="45"/>
      <c r="M14667" s="45"/>
    </row>
    <row r="14668" spans="8:13" s="28" customFormat="1" x14ac:dyDescent="0.2">
      <c r="H14668" s="12"/>
      <c r="J14668" s="29"/>
      <c r="K14668" s="45"/>
      <c r="L14668" s="45"/>
      <c r="M14668" s="45"/>
    </row>
    <row r="14669" spans="8:13" s="28" customFormat="1" x14ac:dyDescent="0.2">
      <c r="H14669" s="12"/>
      <c r="J14669" s="29"/>
      <c r="K14669" s="45"/>
      <c r="L14669" s="45"/>
      <c r="M14669" s="45"/>
    </row>
    <row r="14670" spans="8:13" s="28" customFormat="1" x14ac:dyDescent="0.2">
      <c r="H14670" s="12"/>
      <c r="J14670" s="29"/>
      <c r="K14670" s="45"/>
      <c r="L14670" s="45"/>
      <c r="M14670" s="45"/>
    </row>
    <row r="14671" spans="8:13" s="28" customFormat="1" x14ac:dyDescent="0.2">
      <c r="H14671" s="12"/>
      <c r="J14671" s="29"/>
      <c r="K14671" s="45"/>
      <c r="L14671" s="45"/>
      <c r="M14671" s="45"/>
    </row>
    <row r="14672" spans="8:13" s="28" customFormat="1" x14ac:dyDescent="0.2">
      <c r="H14672" s="12"/>
      <c r="J14672" s="29"/>
      <c r="K14672" s="45"/>
      <c r="L14672" s="45"/>
      <c r="M14672" s="45"/>
    </row>
    <row r="14673" spans="8:13" s="28" customFormat="1" x14ac:dyDescent="0.2">
      <c r="H14673" s="12"/>
      <c r="J14673" s="29"/>
      <c r="K14673" s="45"/>
      <c r="L14673" s="45"/>
      <c r="M14673" s="45"/>
    </row>
    <row r="14674" spans="8:13" s="28" customFormat="1" x14ac:dyDescent="0.2">
      <c r="H14674" s="12"/>
      <c r="J14674" s="29"/>
      <c r="K14674" s="45"/>
      <c r="L14674" s="45"/>
      <c r="M14674" s="45"/>
    </row>
    <row r="14675" spans="8:13" s="28" customFormat="1" x14ac:dyDescent="0.2">
      <c r="H14675" s="12"/>
      <c r="J14675" s="29"/>
      <c r="K14675" s="45"/>
      <c r="L14675" s="45"/>
      <c r="M14675" s="45"/>
    </row>
    <row r="14676" spans="8:13" s="28" customFormat="1" x14ac:dyDescent="0.2">
      <c r="H14676" s="12"/>
      <c r="J14676" s="29"/>
      <c r="K14676" s="45"/>
      <c r="L14676" s="45"/>
      <c r="M14676" s="45"/>
    </row>
    <row r="14677" spans="8:13" s="28" customFormat="1" x14ac:dyDescent="0.2">
      <c r="H14677" s="12"/>
      <c r="J14677" s="29"/>
      <c r="K14677" s="45"/>
      <c r="L14677" s="45"/>
      <c r="M14677" s="45"/>
    </row>
    <row r="14678" spans="8:13" s="28" customFormat="1" x14ac:dyDescent="0.2">
      <c r="H14678" s="12"/>
      <c r="J14678" s="29"/>
      <c r="K14678" s="45"/>
      <c r="L14678" s="45"/>
      <c r="M14678" s="45"/>
    </row>
    <row r="14679" spans="8:13" s="28" customFormat="1" x14ac:dyDescent="0.2">
      <c r="H14679" s="12"/>
      <c r="J14679" s="29"/>
      <c r="K14679" s="45"/>
      <c r="L14679" s="45"/>
      <c r="M14679" s="45"/>
    </row>
    <row r="14680" spans="8:13" s="28" customFormat="1" x14ac:dyDescent="0.2">
      <c r="H14680" s="12"/>
      <c r="J14680" s="29"/>
      <c r="K14680" s="45"/>
      <c r="L14680" s="45"/>
      <c r="M14680" s="45"/>
    </row>
    <row r="14681" spans="8:13" s="28" customFormat="1" x14ac:dyDescent="0.2">
      <c r="H14681" s="12"/>
      <c r="J14681" s="29"/>
      <c r="K14681" s="45"/>
      <c r="L14681" s="45"/>
      <c r="M14681" s="45"/>
    </row>
    <row r="14682" spans="8:13" s="28" customFormat="1" x14ac:dyDescent="0.2">
      <c r="H14682" s="12"/>
      <c r="J14682" s="29"/>
      <c r="K14682" s="45"/>
      <c r="L14682" s="45"/>
      <c r="M14682" s="45"/>
    </row>
    <row r="14683" spans="8:13" s="28" customFormat="1" x14ac:dyDescent="0.2">
      <c r="H14683" s="12"/>
      <c r="J14683" s="29"/>
      <c r="K14683" s="45"/>
      <c r="L14683" s="45"/>
      <c r="M14683" s="45"/>
    </row>
    <row r="14684" spans="8:13" s="28" customFormat="1" x14ac:dyDescent="0.2">
      <c r="H14684" s="12"/>
      <c r="J14684" s="29"/>
      <c r="K14684" s="45"/>
      <c r="L14684" s="45"/>
      <c r="M14684" s="45"/>
    </row>
    <row r="14685" spans="8:13" s="28" customFormat="1" x14ac:dyDescent="0.2">
      <c r="H14685" s="12"/>
      <c r="J14685" s="29"/>
      <c r="K14685" s="45"/>
      <c r="L14685" s="45"/>
      <c r="M14685" s="45"/>
    </row>
    <row r="14686" spans="8:13" s="28" customFormat="1" x14ac:dyDescent="0.2">
      <c r="H14686" s="12"/>
      <c r="J14686" s="29"/>
      <c r="K14686" s="45"/>
      <c r="L14686" s="45"/>
      <c r="M14686" s="45"/>
    </row>
    <row r="14687" spans="8:13" s="28" customFormat="1" x14ac:dyDescent="0.2">
      <c r="H14687" s="12"/>
      <c r="J14687" s="29"/>
      <c r="K14687" s="45"/>
      <c r="L14687" s="45"/>
      <c r="M14687" s="45"/>
    </row>
    <row r="14688" spans="8:13" s="28" customFormat="1" x14ac:dyDescent="0.2">
      <c r="H14688" s="12"/>
      <c r="J14688" s="29"/>
      <c r="K14688" s="45"/>
      <c r="L14688" s="45"/>
      <c r="M14688" s="45"/>
    </row>
    <row r="14689" spans="8:13" s="28" customFormat="1" x14ac:dyDescent="0.2">
      <c r="H14689" s="12"/>
      <c r="J14689" s="29"/>
      <c r="K14689" s="45"/>
      <c r="L14689" s="45"/>
      <c r="M14689" s="45"/>
    </row>
    <row r="14690" spans="8:13" s="28" customFormat="1" x14ac:dyDescent="0.2">
      <c r="H14690" s="12"/>
      <c r="J14690" s="29"/>
      <c r="K14690" s="45"/>
      <c r="L14690" s="45"/>
      <c r="M14690" s="45"/>
    </row>
    <row r="14691" spans="8:13" s="28" customFormat="1" x14ac:dyDescent="0.2">
      <c r="H14691" s="12"/>
      <c r="J14691" s="29"/>
      <c r="K14691" s="45"/>
      <c r="L14691" s="45"/>
      <c r="M14691" s="45"/>
    </row>
    <row r="14692" spans="8:13" s="28" customFormat="1" x14ac:dyDescent="0.2">
      <c r="H14692" s="12"/>
      <c r="J14692" s="29"/>
      <c r="K14692" s="45"/>
      <c r="L14692" s="45"/>
      <c r="M14692" s="45"/>
    </row>
    <row r="14693" spans="8:13" s="28" customFormat="1" x14ac:dyDescent="0.2">
      <c r="H14693" s="12"/>
      <c r="J14693" s="29"/>
      <c r="K14693" s="45"/>
      <c r="L14693" s="45"/>
      <c r="M14693" s="45"/>
    </row>
    <row r="14694" spans="8:13" s="28" customFormat="1" x14ac:dyDescent="0.2">
      <c r="H14694" s="12"/>
      <c r="J14694" s="29"/>
      <c r="K14694" s="45"/>
      <c r="L14694" s="45"/>
      <c r="M14694" s="45"/>
    </row>
    <row r="14695" spans="8:13" s="28" customFormat="1" x14ac:dyDescent="0.2">
      <c r="H14695" s="12"/>
      <c r="J14695" s="29"/>
      <c r="K14695" s="45"/>
      <c r="L14695" s="45"/>
      <c r="M14695" s="45"/>
    </row>
    <row r="14696" spans="8:13" s="28" customFormat="1" x14ac:dyDescent="0.2">
      <c r="H14696" s="12"/>
      <c r="J14696" s="29"/>
      <c r="K14696" s="45"/>
      <c r="L14696" s="45"/>
      <c r="M14696" s="45"/>
    </row>
    <row r="14697" spans="8:13" s="28" customFormat="1" x14ac:dyDescent="0.2">
      <c r="H14697" s="12"/>
      <c r="J14697" s="29"/>
      <c r="K14697" s="45"/>
      <c r="L14697" s="45"/>
      <c r="M14697" s="45"/>
    </row>
    <row r="14698" spans="8:13" s="28" customFormat="1" x14ac:dyDescent="0.2">
      <c r="H14698" s="12"/>
      <c r="J14698" s="29"/>
      <c r="K14698" s="45"/>
      <c r="L14698" s="45"/>
      <c r="M14698" s="45"/>
    </row>
    <row r="14699" spans="8:13" s="28" customFormat="1" x14ac:dyDescent="0.2">
      <c r="H14699" s="12"/>
      <c r="J14699" s="29"/>
      <c r="K14699" s="45"/>
      <c r="L14699" s="45"/>
      <c r="M14699" s="45"/>
    </row>
    <row r="14700" spans="8:13" s="28" customFormat="1" x14ac:dyDescent="0.2">
      <c r="H14700" s="12"/>
      <c r="J14700" s="29"/>
      <c r="K14700" s="45"/>
      <c r="L14700" s="45"/>
      <c r="M14700" s="45"/>
    </row>
    <row r="14701" spans="8:13" s="28" customFormat="1" x14ac:dyDescent="0.2">
      <c r="H14701" s="12"/>
      <c r="J14701" s="29"/>
      <c r="K14701" s="45"/>
      <c r="L14701" s="45"/>
      <c r="M14701" s="45"/>
    </row>
    <row r="14702" spans="8:13" s="28" customFormat="1" x14ac:dyDescent="0.2">
      <c r="H14702" s="12"/>
      <c r="J14702" s="29"/>
      <c r="K14702" s="45"/>
      <c r="L14702" s="45"/>
      <c r="M14702" s="45"/>
    </row>
    <row r="14703" spans="8:13" s="28" customFormat="1" x14ac:dyDescent="0.2">
      <c r="H14703" s="12"/>
      <c r="J14703" s="29"/>
      <c r="K14703" s="45"/>
      <c r="L14703" s="45"/>
      <c r="M14703" s="45"/>
    </row>
    <row r="14704" spans="8:13" s="28" customFormat="1" x14ac:dyDescent="0.2">
      <c r="H14704" s="12"/>
      <c r="J14704" s="29"/>
      <c r="K14704" s="45"/>
      <c r="L14704" s="45"/>
      <c r="M14704" s="45"/>
    </row>
    <row r="14705" spans="8:13" s="28" customFormat="1" x14ac:dyDescent="0.2">
      <c r="H14705" s="12"/>
      <c r="J14705" s="29"/>
      <c r="K14705" s="45"/>
      <c r="L14705" s="45"/>
      <c r="M14705" s="45"/>
    </row>
    <row r="14706" spans="8:13" s="28" customFormat="1" x14ac:dyDescent="0.2">
      <c r="H14706" s="12"/>
      <c r="J14706" s="29"/>
      <c r="K14706" s="45"/>
      <c r="L14706" s="45"/>
      <c r="M14706" s="45"/>
    </row>
    <row r="14707" spans="8:13" s="28" customFormat="1" x14ac:dyDescent="0.2">
      <c r="H14707" s="12"/>
      <c r="J14707" s="29"/>
      <c r="K14707" s="45"/>
      <c r="L14707" s="45"/>
      <c r="M14707" s="45"/>
    </row>
    <row r="14708" spans="8:13" s="28" customFormat="1" x14ac:dyDescent="0.2">
      <c r="H14708" s="12"/>
      <c r="J14708" s="29"/>
      <c r="K14708" s="45"/>
      <c r="L14708" s="45"/>
      <c r="M14708" s="45"/>
    </row>
    <row r="14709" spans="8:13" s="28" customFormat="1" x14ac:dyDescent="0.2">
      <c r="H14709" s="12"/>
      <c r="J14709" s="29"/>
      <c r="K14709" s="45"/>
      <c r="L14709" s="45"/>
      <c r="M14709" s="45"/>
    </row>
    <row r="14710" spans="8:13" s="28" customFormat="1" x14ac:dyDescent="0.2">
      <c r="H14710" s="12"/>
      <c r="J14710" s="29"/>
      <c r="K14710" s="45"/>
      <c r="L14710" s="45"/>
      <c r="M14710" s="45"/>
    </row>
    <row r="14711" spans="8:13" s="28" customFormat="1" x14ac:dyDescent="0.2">
      <c r="H14711" s="12"/>
      <c r="J14711" s="29"/>
      <c r="K14711" s="45"/>
      <c r="L14711" s="45"/>
      <c r="M14711" s="45"/>
    </row>
    <row r="14712" spans="8:13" s="28" customFormat="1" x14ac:dyDescent="0.2">
      <c r="H14712" s="12"/>
      <c r="J14712" s="29"/>
      <c r="K14712" s="45"/>
      <c r="L14712" s="45"/>
      <c r="M14712" s="45"/>
    </row>
    <row r="14713" spans="8:13" s="28" customFormat="1" x14ac:dyDescent="0.2">
      <c r="H14713" s="12"/>
      <c r="J14713" s="29"/>
      <c r="K14713" s="45"/>
      <c r="L14713" s="45"/>
      <c r="M14713" s="45"/>
    </row>
    <row r="14714" spans="8:13" s="28" customFormat="1" x14ac:dyDescent="0.2">
      <c r="H14714" s="12"/>
      <c r="J14714" s="29"/>
      <c r="K14714" s="45"/>
      <c r="L14714" s="45"/>
      <c r="M14714" s="45"/>
    </row>
    <row r="14715" spans="8:13" s="28" customFormat="1" x14ac:dyDescent="0.2">
      <c r="H14715" s="12"/>
      <c r="J14715" s="29"/>
      <c r="K14715" s="45"/>
      <c r="L14715" s="45"/>
      <c r="M14715" s="45"/>
    </row>
    <row r="14716" spans="8:13" s="28" customFormat="1" x14ac:dyDescent="0.2">
      <c r="H14716" s="12"/>
      <c r="J14716" s="29"/>
      <c r="K14716" s="45"/>
      <c r="L14716" s="45"/>
      <c r="M14716" s="45"/>
    </row>
    <row r="14717" spans="8:13" s="28" customFormat="1" x14ac:dyDescent="0.2">
      <c r="H14717" s="12"/>
      <c r="J14717" s="29"/>
      <c r="K14717" s="45"/>
      <c r="L14717" s="45"/>
      <c r="M14717" s="45"/>
    </row>
    <row r="14718" spans="8:13" s="28" customFormat="1" x14ac:dyDescent="0.2">
      <c r="H14718" s="12"/>
      <c r="J14718" s="29"/>
      <c r="K14718" s="45"/>
      <c r="L14718" s="45"/>
      <c r="M14718" s="45"/>
    </row>
    <row r="14719" spans="8:13" s="28" customFormat="1" x14ac:dyDescent="0.2">
      <c r="H14719" s="12"/>
      <c r="J14719" s="29"/>
      <c r="K14719" s="45"/>
      <c r="L14719" s="45"/>
      <c r="M14719" s="45"/>
    </row>
    <row r="14720" spans="8:13" s="28" customFormat="1" x14ac:dyDescent="0.2">
      <c r="H14720" s="12"/>
      <c r="J14720" s="29"/>
      <c r="K14720" s="45"/>
      <c r="L14720" s="45"/>
      <c r="M14720" s="45"/>
    </row>
    <row r="14721" spans="8:13" s="28" customFormat="1" x14ac:dyDescent="0.2">
      <c r="H14721" s="12"/>
      <c r="J14721" s="29"/>
      <c r="K14721" s="45"/>
      <c r="L14721" s="45"/>
      <c r="M14721" s="45"/>
    </row>
    <row r="14722" spans="8:13" s="28" customFormat="1" x14ac:dyDescent="0.2">
      <c r="H14722" s="12"/>
      <c r="J14722" s="29"/>
      <c r="K14722" s="45"/>
      <c r="L14722" s="45"/>
      <c r="M14722" s="45"/>
    </row>
    <row r="14723" spans="8:13" s="28" customFormat="1" x14ac:dyDescent="0.2">
      <c r="H14723" s="12"/>
      <c r="J14723" s="29"/>
      <c r="K14723" s="45"/>
      <c r="L14723" s="45"/>
      <c r="M14723" s="45"/>
    </row>
    <row r="14724" spans="8:13" s="28" customFormat="1" x14ac:dyDescent="0.2">
      <c r="H14724" s="12"/>
      <c r="J14724" s="29"/>
      <c r="K14724" s="45"/>
      <c r="L14724" s="45"/>
      <c r="M14724" s="45"/>
    </row>
    <row r="14725" spans="8:13" s="28" customFormat="1" x14ac:dyDescent="0.2">
      <c r="H14725" s="12"/>
      <c r="J14725" s="29"/>
      <c r="K14725" s="45"/>
      <c r="L14725" s="45"/>
      <c r="M14725" s="45"/>
    </row>
    <row r="14726" spans="8:13" s="28" customFormat="1" x14ac:dyDescent="0.2">
      <c r="H14726" s="12"/>
      <c r="J14726" s="29"/>
      <c r="K14726" s="45"/>
      <c r="L14726" s="45"/>
      <c r="M14726" s="45"/>
    </row>
    <row r="14727" spans="8:13" s="28" customFormat="1" x14ac:dyDescent="0.2">
      <c r="H14727" s="12"/>
      <c r="J14727" s="29"/>
      <c r="K14727" s="45"/>
      <c r="L14727" s="45"/>
      <c r="M14727" s="45"/>
    </row>
    <row r="14728" spans="8:13" s="28" customFormat="1" x14ac:dyDescent="0.2">
      <c r="H14728" s="12"/>
      <c r="J14728" s="29"/>
      <c r="K14728" s="45"/>
      <c r="L14728" s="45"/>
      <c r="M14728" s="45"/>
    </row>
    <row r="14729" spans="8:13" s="28" customFormat="1" x14ac:dyDescent="0.2">
      <c r="H14729" s="12"/>
      <c r="J14729" s="29"/>
      <c r="K14729" s="45"/>
      <c r="L14729" s="45"/>
      <c r="M14729" s="45"/>
    </row>
    <row r="14730" spans="8:13" s="28" customFormat="1" x14ac:dyDescent="0.2">
      <c r="H14730" s="12"/>
      <c r="J14730" s="29"/>
      <c r="K14730" s="45"/>
      <c r="L14730" s="45"/>
      <c r="M14730" s="45"/>
    </row>
    <row r="14731" spans="8:13" s="28" customFormat="1" x14ac:dyDescent="0.2">
      <c r="H14731" s="12"/>
      <c r="J14731" s="29"/>
      <c r="K14731" s="45"/>
      <c r="L14731" s="45"/>
      <c r="M14731" s="45"/>
    </row>
    <row r="14732" spans="8:13" s="28" customFormat="1" x14ac:dyDescent="0.2">
      <c r="H14732" s="12"/>
      <c r="J14732" s="29"/>
      <c r="K14732" s="45"/>
      <c r="L14732" s="45"/>
      <c r="M14732" s="45"/>
    </row>
    <row r="14733" spans="8:13" s="28" customFormat="1" x14ac:dyDescent="0.2">
      <c r="H14733" s="12"/>
      <c r="J14733" s="29"/>
      <c r="K14733" s="45"/>
      <c r="L14733" s="45"/>
      <c r="M14733" s="45"/>
    </row>
    <row r="14734" spans="8:13" s="28" customFormat="1" x14ac:dyDescent="0.2">
      <c r="H14734" s="12"/>
      <c r="J14734" s="29"/>
      <c r="K14734" s="45"/>
      <c r="L14734" s="45"/>
      <c r="M14734" s="45"/>
    </row>
    <row r="14735" spans="8:13" s="28" customFormat="1" x14ac:dyDescent="0.2">
      <c r="H14735" s="12"/>
      <c r="J14735" s="29"/>
      <c r="K14735" s="45"/>
      <c r="L14735" s="45"/>
      <c r="M14735" s="45"/>
    </row>
    <row r="14736" spans="8:13" s="28" customFormat="1" x14ac:dyDescent="0.2">
      <c r="H14736" s="12"/>
      <c r="J14736" s="29"/>
      <c r="K14736" s="45"/>
      <c r="L14736" s="45"/>
      <c r="M14736" s="45"/>
    </row>
    <row r="14737" spans="8:13" s="28" customFormat="1" x14ac:dyDescent="0.2">
      <c r="H14737" s="12"/>
      <c r="J14737" s="29"/>
      <c r="K14737" s="45"/>
      <c r="L14737" s="45"/>
      <c r="M14737" s="45"/>
    </row>
    <row r="14738" spans="8:13" s="28" customFormat="1" x14ac:dyDescent="0.2">
      <c r="H14738" s="12"/>
      <c r="J14738" s="29"/>
      <c r="K14738" s="45"/>
      <c r="L14738" s="45"/>
      <c r="M14738" s="45"/>
    </row>
    <row r="14739" spans="8:13" s="28" customFormat="1" x14ac:dyDescent="0.2">
      <c r="H14739" s="12"/>
      <c r="J14739" s="29"/>
      <c r="K14739" s="45"/>
      <c r="L14739" s="45"/>
      <c r="M14739" s="45"/>
    </row>
    <row r="14740" spans="8:13" s="28" customFormat="1" x14ac:dyDescent="0.2">
      <c r="H14740" s="12"/>
      <c r="J14740" s="29"/>
      <c r="K14740" s="45"/>
      <c r="L14740" s="45"/>
      <c r="M14740" s="45"/>
    </row>
    <row r="14741" spans="8:13" s="28" customFormat="1" x14ac:dyDescent="0.2">
      <c r="H14741" s="12"/>
      <c r="J14741" s="29"/>
      <c r="K14741" s="45"/>
      <c r="L14741" s="45"/>
      <c r="M14741" s="45"/>
    </row>
    <row r="14742" spans="8:13" s="28" customFormat="1" x14ac:dyDescent="0.2">
      <c r="H14742" s="12"/>
      <c r="J14742" s="29"/>
      <c r="K14742" s="45"/>
      <c r="L14742" s="45"/>
      <c r="M14742" s="45"/>
    </row>
    <row r="14743" spans="8:13" s="28" customFormat="1" x14ac:dyDescent="0.2">
      <c r="H14743" s="12"/>
      <c r="J14743" s="29"/>
      <c r="K14743" s="45"/>
      <c r="L14743" s="45"/>
      <c r="M14743" s="45"/>
    </row>
    <row r="14744" spans="8:13" s="28" customFormat="1" x14ac:dyDescent="0.2">
      <c r="H14744" s="12"/>
      <c r="J14744" s="29"/>
      <c r="K14744" s="45"/>
      <c r="L14744" s="45"/>
      <c r="M14744" s="45"/>
    </row>
    <row r="14745" spans="8:13" s="28" customFormat="1" x14ac:dyDescent="0.2">
      <c r="H14745" s="12"/>
      <c r="J14745" s="29"/>
      <c r="K14745" s="45"/>
      <c r="L14745" s="45"/>
      <c r="M14745" s="45"/>
    </row>
    <row r="14746" spans="8:13" s="28" customFormat="1" x14ac:dyDescent="0.2">
      <c r="H14746" s="12"/>
      <c r="J14746" s="29"/>
      <c r="K14746" s="45"/>
      <c r="L14746" s="45"/>
      <c r="M14746" s="45"/>
    </row>
    <row r="14747" spans="8:13" s="28" customFormat="1" x14ac:dyDescent="0.2">
      <c r="H14747" s="12"/>
      <c r="J14747" s="29"/>
      <c r="K14747" s="45"/>
      <c r="L14747" s="45"/>
      <c r="M14747" s="45"/>
    </row>
    <row r="14748" spans="8:13" s="28" customFormat="1" x14ac:dyDescent="0.2">
      <c r="H14748" s="12"/>
      <c r="J14748" s="29"/>
      <c r="K14748" s="45"/>
      <c r="L14748" s="45"/>
      <c r="M14748" s="45"/>
    </row>
    <row r="14749" spans="8:13" s="28" customFormat="1" x14ac:dyDescent="0.2">
      <c r="H14749" s="12"/>
      <c r="J14749" s="29"/>
      <c r="K14749" s="45"/>
      <c r="L14749" s="45"/>
      <c r="M14749" s="45"/>
    </row>
    <row r="14750" spans="8:13" s="28" customFormat="1" x14ac:dyDescent="0.2">
      <c r="H14750" s="12"/>
      <c r="J14750" s="29"/>
      <c r="K14750" s="45"/>
      <c r="L14750" s="45"/>
      <c r="M14750" s="45"/>
    </row>
    <row r="14751" spans="8:13" s="28" customFormat="1" x14ac:dyDescent="0.2">
      <c r="H14751" s="12"/>
      <c r="J14751" s="29"/>
      <c r="K14751" s="45"/>
      <c r="L14751" s="45"/>
      <c r="M14751" s="45"/>
    </row>
    <row r="14752" spans="8:13" s="28" customFormat="1" x14ac:dyDescent="0.2">
      <c r="H14752" s="12"/>
      <c r="J14752" s="29"/>
      <c r="K14752" s="45"/>
      <c r="L14752" s="45"/>
      <c r="M14752" s="45"/>
    </row>
    <row r="14753" spans="8:13" s="28" customFormat="1" x14ac:dyDescent="0.2">
      <c r="H14753" s="12"/>
      <c r="J14753" s="29"/>
      <c r="K14753" s="45"/>
      <c r="L14753" s="45"/>
      <c r="M14753" s="45"/>
    </row>
    <row r="14754" spans="8:13" s="28" customFormat="1" x14ac:dyDescent="0.2">
      <c r="H14754" s="12"/>
      <c r="J14754" s="29"/>
      <c r="K14754" s="45"/>
      <c r="L14754" s="45"/>
      <c r="M14754" s="45"/>
    </row>
    <row r="14755" spans="8:13" s="28" customFormat="1" x14ac:dyDescent="0.2">
      <c r="H14755" s="12"/>
      <c r="J14755" s="29"/>
      <c r="K14755" s="45"/>
      <c r="L14755" s="45"/>
      <c r="M14755" s="45"/>
    </row>
    <row r="14756" spans="8:13" s="28" customFormat="1" x14ac:dyDescent="0.2">
      <c r="H14756" s="12"/>
      <c r="J14756" s="29"/>
      <c r="K14756" s="45"/>
      <c r="L14756" s="45"/>
      <c r="M14756" s="45"/>
    </row>
    <row r="14757" spans="8:13" s="28" customFormat="1" x14ac:dyDescent="0.2">
      <c r="H14757" s="12"/>
      <c r="J14757" s="29"/>
      <c r="K14757" s="45"/>
      <c r="L14757" s="45"/>
      <c r="M14757" s="45"/>
    </row>
    <row r="14758" spans="8:13" s="28" customFormat="1" x14ac:dyDescent="0.2">
      <c r="H14758" s="12"/>
      <c r="J14758" s="29"/>
      <c r="K14758" s="45"/>
      <c r="L14758" s="45"/>
      <c r="M14758" s="45"/>
    </row>
    <row r="14759" spans="8:13" s="28" customFormat="1" x14ac:dyDescent="0.2">
      <c r="H14759" s="12"/>
      <c r="J14759" s="29"/>
      <c r="K14759" s="45"/>
      <c r="L14759" s="45"/>
      <c r="M14759" s="45"/>
    </row>
    <row r="14760" spans="8:13" s="28" customFormat="1" x14ac:dyDescent="0.2">
      <c r="H14760" s="12"/>
      <c r="J14760" s="29"/>
      <c r="K14760" s="45"/>
      <c r="L14760" s="45"/>
      <c r="M14760" s="45"/>
    </row>
    <row r="14761" spans="8:13" s="28" customFormat="1" x14ac:dyDescent="0.2">
      <c r="H14761" s="12"/>
      <c r="J14761" s="29"/>
      <c r="K14761" s="45"/>
      <c r="L14761" s="45"/>
      <c r="M14761" s="45"/>
    </row>
    <row r="14762" spans="8:13" s="28" customFormat="1" x14ac:dyDescent="0.2">
      <c r="H14762" s="12"/>
      <c r="J14762" s="29"/>
      <c r="K14762" s="45"/>
      <c r="L14762" s="45"/>
      <c r="M14762" s="45"/>
    </row>
    <row r="14763" spans="8:13" s="28" customFormat="1" x14ac:dyDescent="0.2">
      <c r="H14763" s="12"/>
      <c r="J14763" s="29"/>
      <c r="K14763" s="45"/>
      <c r="L14763" s="45"/>
      <c r="M14763" s="45"/>
    </row>
    <row r="14764" spans="8:13" s="28" customFormat="1" x14ac:dyDescent="0.2">
      <c r="H14764" s="12"/>
      <c r="J14764" s="29"/>
      <c r="K14764" s="45"/>
      <c r="L14764" s="45"/>
      <c r="M14764" s="45"/>
    </row>
    <row r="14765" spans="8:13" s="28" customFormat="1" x14ac:dyDescent="0.2">
      <c r="H14765" s="12"/>
      <c r="J14765" s="29"/>
      <c r="K14765" s="45"/>
      <c r="L14765" s="45"/>
      <c r="M14765" s="45"/>
    </row>
    <row r="14766" spans="8:13" s="28" customFormat="1" x14ac:dyDescent="0.2">
      <c r="H14766" s="12"/>
      <c r="J14766" s="29"/>
      <c r="K14766" s="45"/>
      <c r="L14766" s="45"/>
      <c r="M14766" s="45"/>
    </row>
    <row r="14767" spans="8:13" s="28" customFormat="1" x14ac:dyDescent="0.2">
      <c r="H14767" s="12"/>
      <c r="J14767" s="29"/>
      <c r="K14767" s="45"/>
      <c r="L14767" s="45"/>
      <c r="M14767" s="45"/>
    </row>
    <row r="14768" spans="8:13" s="28" customFormat="1" x14ac:dyDescent="0.2">
      <c r="H14768" s="12"/>
      <c r="J14768" s="29"/>
      <c r="K14768" s="45"/>
      <c r="L14768" s="45"/>
      <c r="M14768" s="45"/>
    </row>
    <row r="14769" spans="8:13" s="28" customFormat="1" x14ac:dyDescent="0.2">
      <c r="H14769" s="12"/>
      <c r="J14769" s="29"/>
      <c r="K14769" s="45"/>
      <c r="L14769" s="45"/>
      <c r="M14769" s="45"/>
    </row>
    <row r="14770" spans="8:13" s="28" customFormat="1" x14ac:dyDescent="0.2">
      <c r="H14770" s="12"/>
      <c r="J14770" s="29"/>
      <c r="K14770" s="45"/>
      <c r="L14770" s="45"/>
      <c r="M14770" s="45"/>
    </row>
    <row r="14771" spans="8:13" s="28" customFormat="1" x14ac:dyDescent="0.2">
      <c r="H14771" s="12"/>
      <c r="J14771" s="29"/>
      <c r="K14771" s="45"/>
      <c r="L14771" s="45"/>
      <c r="M14771" s="45"/>
    </row>
    <row r="14772" spans="8:13" s="28" customFormat="1" x14ac:dyDescent="0.2">
      <c r="H14772" s="12"/>
      <c r="J14772" s="29"/>
      <c r="K14772" s="45"/>
      <c r="L14772" s="45"/>
      <c r="M14772" s="45"/>
    </row>
    <row r="14773" spans="8:13" s="28" customFormat="1" x14ac:dyDescent="0.2">
      <c r="H14773" s="12"/>
      <c r="J14773" s="29"/>
      <c r="K14773" s="45"/>
      <c r="L14773" s="45"/>
      <c r="M14773" s="45"/>
    </row>
    <row r="14774" spans="8:13" s="28" customFormat="1" x14ac:dyDescent="0.2">
      <c r="H14774" s="12"/>
      <c r="J14774" s="29"/>
      <c r="K14774" s="45"/>
      <c r="L14774" s="45"/>
      <c r="M14774" s="45"/>
    </row>
    <row r="14775" spans="8:13" s="28" customFormat="1" x14ac:dyDescent="0.2">
      <c r="H14775" s="12"/>
      <c r="J14775" s="29"/>
      <c r="K14775" s="45"/>
      <c r="L14775" s="45"/>
      <c r="M14775" s="45"/>
    </row>
    <row r="14776" spans="8:13" s="28" customFormat="1" x14ac:dyDescent="0.2">
      <c r="H14776" s="12"/>
      <c r="J14776" s="29"/>
      <c r="K14776" s="45"/>
      <c r="L14776" s="45"/>
      <c r="M14776" s="45"/>
    </row>
    <row r="14777" spans="8:13" s="28" customFormat="1" x14ac:dyDescent="0.2">
      <c r="H14777" s="12"/>
      <c r="J14777" s="29"/>
      <c r="K14777" s="45"/>
      <c r="L14777" s="45"/>
      <c r="M14777" s="45"/>
    </row>
    <row r="14778" spans="8:13" s="28" customFormat="1" x14ac:dyDescent="0.2">
      <c r="H14778" s="12"/>
      <c r="J14778" s="29"/>
      <c r="K14778" s="45"/>
      <c r="L14778" s="45"/>
      <c r="M14778" s="45"/>
    </row>
    <row r="14779" spans="8:13" s="28" customFormat="1" x14ac:dyDescent="0.2">
      <c r="H14779" s="12"/>
      <c r="J14779" s="29"/>
      <c r="K14779" s="45"/>
      <c r="L14779" s="45"/>
      <c r="M14779" s="45"/>
    </row>
    <row r="14780" spans="8:13" s="28" customFormat="1" x14ac:dyDescent="0.2">
      <c r="H14780" s="12"/>
      <c r="J14780" s="29"/>
      <c r="K14780" s="45"/>
      <c r="L14780" s="45"/>
      <c r="M14780" s="45"/>
    </row>
    <row r="14781" spans="8:13" s="28" customFormat="1" x14ac:dyDescent="0.2">
      <c r="H14781" s="12"/>
      <c r="J14781" s="29"/>
      <c r="K14781" s="45"/>
      <c r="L14781" s="45"/>
      <c r="M14781" s="45"/>
    </row>
    <row r="14782" spans="8:13" s="28" customFormat="1" x14ac:dyDescent="0.2">
      <c r="H14782" s="12"/>
      <c r="J14782" s="29"/>
      <c r="K14782" s="45"/>
      <c r="L14782" s="45"/>
      <c r="M14782" s="45"/>
    </row>
    <row r="14783" spans="8:13" s="28" customFormat="1" x14ac:dyDescent="0.2">
      <c r="H14783" s="12"/>
      <c r="J14783" s="29"/>
      <c r="K14783" s="45"/>
      <c r="L14783" s="45"/>
      <c r="M14783" s="45"/>
    </row>
    <row r="14784" spans="8:13" s="28" customFormat="1" x14ac:dyDescent="0.2">
      <c r="H14784" s="12"/>
      <c r="J14784" s="29"/>
      <c r="K14784" s="45"/>
      <c r="L14784" s="45"/>
      <c r="M14784" s="45"/>
    </row>
    <row r="14785" spans="8:13" s="28" customFormat="1" x14ac:dyDescent="0.2">
      <c r="H14785" s="12"/>
      <c r="J14785" s="29"/>
      <c r="K14785" s="45"/>
      <c r="L14785" s="45"/>
      <c r="M14785" s="45"/>
    </row>
    <row r="14786" spans="8:13" s="28" customFormat="1" x14ac:dyDescent="0.2">
      <c r="H14786" s="12"/>
      <c r="J14786" s="29"/>
      <c r="K14786" s="45"/>
      <c r="L14786" s="45"/>
      <c r="M14786" s="45"/>
    </row>
    <row r="14787" spans="8:13" s="28" customFormat="1" x14ac:dyDescent="0.2">
      <c r="H14787" s="12"/>
      <c r="J14787" s="29"/>
      <c r="K14787" s="45"/>
      <c r="L14787" s="45"/>
      <c r="M14787" s="45"/>
    </row>
    <row r="14788" spans="8:13" s="28" customFormat="1" x14ac:dyDescent="0.2">
      <c r="H14788" s="12"/>
      <c r="J14788" s="29"/>
      <c r="K14788" s="45"/>
      <c r="L14788" s="45"/>
      <c r="M14788" s="45"/>
    </row>
    <row r="14789" spans="8:13" s="28" customFormat="1" x14ac:dyDescent="0.2">
      <c r="H14789" s="12"/>
      <c r="J14789" s="29"/>
      <c r="K14789" s="45"/>
      <c r="L14789" s="45"/>
      <c r="M14789" s="45"/>
    </row>
    <row r="14790" spans="8:13" s="28" customFormat="1" x14ac:dyDescent="0.2">
      <c r="H14790" s="12"/>
      <c r="J14790" s="29"/>
      <c r="K14790" s="45"/>
      <c r="L14790" s="45"/>
      <c r="M14790" s="45"/>
    </row>
    <row r="14791" spans="8:13" s="28" customFormat="1" x14ac:dyDescent="0.2">
      <c r="H14791" s="12"/>
      <c r="J14791" s="29"/>
      <c r="K14791" s="45"/>
      <c r="L14791" s="45"/>
      <c r="M14791" s="45"/>
    </row>
    <row r="14792" spans="8:13" s="28" customFormat="1" x14ac:dyDescent="0.2">
      <c r="H14792" s="12"/>
      <c r="J14792" s="29"/>
      <c r="K14792" s="45"/>
      <c r="L14792" s="45"/>
      <c r="M14792" s="45"/>
    </row>
    <row r="14793" spans="8:13" s="28" customFormat="1" x14ac:dyDescent="0.2">
      <c r="H14793" s="12"/>
      <c r="J14793" s="29"/>
      <c r="K14793" s="45"/>
      <c r="L14793" s="45"/>
      <c r="M14793" s="45"/>
    </row>
    <row r="14794" spans="8:13" s="28" customFormat="1" x14ac:dyDescent="0.2">
      <c r="H14794" s="12"/>
      <c r="J14794" s="29"/>
      <c r="K14794" s="45"/>
      <c r="L14794" s="45"/>
      <c r="M14794" s="45"/>
    </row>
    <row r="14795" spans="8:13" s="28" customFormat="1" x14ac:dyDescent="0.2">
      <c r="H14795" s="12"/>
      <c r="J14795" s="29"/>
      <c r="K14795" s="45"/>
      <c r="L14795" s="45"/>
      <c r="M14795" s="45"/>
    </row>
    <row r="14796" spans="8:13" s="28" customFormat="1" x14ac:dyDescent="0.2">
      <c r="H14796" s="12"/>
      <c r="J14796" s="29"/>
      <c r="K14796" s="45"/>
      <c r="L14796" s="45"/>
      <c r="M14796" s="45"/>
    </row>
    <row r="14797" spans="8:13" s="28" customFormat="1" x14ac:dyDescent="0.2">
      <c r="H14797" s="12"/>
      <c r="J14797" s="29"/>
      <c r="K14797" s="45"/>
      <c r="L14797" s="45"/>
      <c r="M14797" s="45"/>
    </row>
    <row r="14798" spans="8:13" s="28" customFormat="1" x14ac:dyDescent="0.2">
      <c r="H14798" s="12"/>
      <c r="J14798" s="29"/>
      <c r="K14798" s="45"/>
      <c r="L14798" s="45"/>
      <c r="M14798" s="45"/>
    </row>
    <row r="14799" spans="8:13" s="28" customFormat="1" x14ac:dyDescent="0.2">
      <c r="H14799" s="12"/>
      <c r="J14799" s="29"/>
      <c r="K14799" s="45"/>
      <c r="L14799" s="45"/>
      <c r="M14799" s="45"/>
    </row>
    <row r="14800" spans="8:13" s="28" customFormat="1" x14ac:dyDescent="0.2">
      <c r="H14800" s="12"/>
      <c r="J14800" s="29"/>
      <c r="K14800" s="45"/>
      <c r="L14800" s="45"/>
      <c r="M14800" s="45"/>
    </row>
    <row r="14801" spans="8:13" s="28" customFormat="1" x14ac:dyDescent="0.2">
      <c r="H14801" s="12"/>
      <c r="J14801" s="29"/>
      <c r="K14801" s="45"/>
      <c r="L14801" s="45"/>
      <c r="M14801" s="45"/>
    </row>
    <row r="14802" spans="8:13" s="28" customFormat="1" x14ac:dyDescent="0.2">
      <c r="H14802" s="12"/>
      <c r="J14802" s="29"/>
      <c r="K14802" s="45"/>
      <c r="L14802" s="45"/>
      <c r="M14802" s="45"/>
    </row>
    <row r="14803" spans="8:13" s="28" customFormat="1" x14ac:dyDescent="0.2">
      <c r="H14803" s="12"/>
      <c r="J14803" s="29"/>
      <c r="K14803" s="45"/>
      <c r="L14803" s="45"/>
      <c r="M14803" s="45"/>
    </row>
    <row r="14804" spans="8:13" s="28" customFormat="1" x14ac:dyDescent="0.2">
      <c r="H14804" s="12"/>
      <c r="J14804" s="29"/>
      <c r="K14804" s="45"/>
      <c r="L14804" s="45"/>
      <c r="M14804" s="45"/>
    </row>
    <row r="14805" spans="8:13" s="28" customFormat="1" x14ac:dyDescent="0.2">
      <c r="H14805" s="12"/>
      <c r="J14805" s="29"/>
      <c r="K14805" s="45"/>
      <c r="L14805" s="45"/>
      <c r="M14805" s="45"/>
    </row>
    <row r="14806" spans="8:13" s="28" customFormat="1" x14ac:dyDescent="0.2">
      <c r="H14806" s="12"/>
      <c r="J14806" s="29"/>
      <c r="K14806" s="45"/>
      <c r="L14806" s="45"/>
      <c r="M14806" s="45"/>
    </row>
    <row r="14807" spans="8:13" s="28" customFormat="1" x14ac:dyDescent="0.2">
      <c r="H14807" s="12"/>
      <c r="J14807" s="29"/>
      <c r="K14807" s="45"/>
      <c r="L14807" s="45"/>
      <c r="M14807" s="45"/>
    </row>
    <row r="14808" spans="8:13" s="28" customFormat="1" x14ac:dyDescent="0.2">
      <c r="H14808" s="12"/>
      <c r="J14808" s="29"/>
      <c r="K14808" s="45"/>
      <c r="L14808" s="45"/>
      <c r="M14808" s="45"/>
    </row>
    <row r="14809" spans="8:13" s="28" customFormat="1" x14ac:dyDescent="0.2">
      <c r="H14809" s="12"/>
      <c r="J14809" s="29"/>
      <c r="K14809" s="45"/>
      <c r="L14809" s="45"/>
      <c r="M14809" s="45"/>
    </row>
    <row r="14810" spans="8:13" s="28" customFormat="1" x14ac:dyDescent="0.2">
      <c r="H14810" s="12"/>
      <c r="J14810" s="29"/>
      <c r="K14810" s="45"/>
      <c r="L14810" s="45"/>
      <c r="M14810" s="45"/>
    </row>
    <row r="14811" spans="8:13" s="28" customFormat="1" x14ac:dyDescent="0.2">
      <c r="H14811" s="12"/>
      <c r="J14811" s="29"/>
      <c r="K14811" s="45"/>
      <c r="L14811" s="45"/>
      <c r="M14811" s="45"/>
    </row>
    <row r="14812" spans="8:13" s="28" customFormat="1" x14ac:dyDescent="0.2">
      <c r="H14812" s="12"/>
      <c r="J14812" s="29"/>
      <c r="K14812" s="45"/>
      <c r="L14812" s="45"/>
      <c r="M14812" s="45"/>
    </row>
    <row r="14813" spans="8:13" s="28" customFormat="1" x14ac:dyDescent="0.2">
      <c r="H14813" s="12"/>
      <c r="J14813" s="29"/>
      <c r="K14813" s="45"/>
      <c r="L14813" s="45"/>
      <c r="M14813" s="45"/>
    </row>
    <row r="14814" spans="8:13" s="28" customFormat="1" x14ac:dyDescent="0.2">
      <c r="H14814" s="12"/>
      <c r="J14814" s="29"/>
      <c r="K14814" s="45"/>
      <c r="L14814" s="45"/>
      <c r="M14814" s="45"/>
    </row>
    <row r="14815" spans="8:13" s="28" customFormat="1" x14ac:dyDescent="0.2">
      <c r="H14815" s="12"/>
      <c r="J14815" s="29"/>
      <c r="K14815" s="45"/>
      <c r="L14815" s="45"/>
      <c r="M14815" s="45"/>
    </row>
    <row r="14816" spans="8:13" s="28" customFormat="1" x14ac:dyDescent="0.2">
      <c r="H14816" s="12"/>
      <c r="J14816" s="29"/>
      <c r="K14816" s="45"/>
      <c r="L14816" s="45"/>
      <c r="M14816" s="45"/>
    </row>
    <row r="14817" spans="8:13" s="28" customFormat="1" x14ac:dyDescent="0.2">
      <c r="H14817" s="12"/>
      <c r="J14817" s="29"/>
      <c r="K14817" s="45"/>
      <c r="L14817" s="45"/>
      <c r="M14817" s="45"/>
    </row>
    <row r="14818" spans="8:13" s="28" customFormat="1" x14ac:dyDescent="0.2">
      <c r="H14818" s="12"/>
      <c r="J14818" s="29"/>
      <c r="K14818" s="45"/>
      <c r="L14818" s="45"/>
      <c r="M14818" s="45"/>
    </row>
    <row r="14819" spans="8:13" s="28" customFormat="1" x14ac:dyDescent="0.2">
      <c r="H14819" s="12"/>
      <c r="J14819" s="29"/>
      <c r="K14819" s="45"/>
      <c r="L14819" s="45"/>
      <c r="M14819" s="45"/>
    </row>
    <row r="14820" spans="8:13" s="28" customFormat="1" x14ac:dyDescent="0.2">
      <c r="H14820" s="12"/>
      <c r="J14820" s="29"/>
      <c r="K14820" s="45"/>
      <c r="L14820" s="45"/>
      <c r="M14820" s="45"/>
    </row>
    <row r="14821" spans="8:13" s="28" customFormat="1" x14ac:dyDescent="0.2">
      <c r="H14821" s="12"/>
      <c r="J14821" s="29"/>
      <c r="K14821" s="45"/>
      <c r="L14821" s="45"/>
      <c r="M14821" s="45"/>
    </row>
    <row r="14822" spans="8:13" s="28" customFormat="1" x14ac:dyDescent="0.2">
      <c r="H14822" s="12"/>
      <c r="J14822" s="29"/>
      <c r="K14822" s="45"/>
      <c r="L14822" s="45"/>
      <c r="M14822" s="45"/>
    </row>
    <row r="14823" spans="8:13" s="28" customFormat="1" x14ac:dyDescent="0.2">
      <c r="H14823" s="12"/>
      <c r="J14823" s="29"/>
      <c r="K14823" s="45"/>
      <c r="L14823" s="45"/>
      <c r="M14823" s="45"/>
    </row>
    <row r="14824" spans="8:13" s="28" customFormat="1" x14ac:dyDescent="0.2">
      <c r="H14824" s="12"/>
      <c r="J14824" s="29"/>
      <c r="K14824" s="45"/>
      <c r="L14824" s="45"/>
      <c r="M14824" s="45"/>
    </row>
    <row r="14825" spans="8:13" s="28" customFormat="1" x14ac:dyDescent="0.2">
      <c r="H14825" s="12"/>
      <c r="J14825" s="29"/>
      <c r="K14825" s="45"/>
      <c r="L14825" s="45"/>
      <c r="M14825" s="45"/>
    </row>
    <row r="14826" spans="8:13" s="28" customFormat="1" x14ac:dyDescent="0.2">
      <c r="H14826" s="12"/>
      <c r="J14826" s="29"/>
      <c r="K14826" s="45"/>
      <c r="L14826" s="45"/>
      <c r="M14826" s="45"/>
    </row>
    <row r="14827" spans="8:13" s="28" customFormat="1" x14ac:dyDescent="0.2">
      <c r="H14827" s="12"/>
      <c r="J14827" s="29"/>
      <c r="K14827" s="45"/>
      <c r="L14827" s="45"/>
      <c r="M14827" s="45"/>
    </row>
    <row r="14828" spans="8:13" s="28" customFormat="1" x14ac:dyDescent="0.2">
      <c r="H14828" s="12"/>
      <c r="J14828" s="29"/>
      <c r="K14828" s="45"/>
      <c r="L14828" s="45"/>
      <c r="M14828" s="45"/>
    </row>
    <row r="14829" spans="8:13" s="28" customFormat="1" x14ac:dyDescent="0.2">
      <c r="H14829" s="12"/>
      <c r="J14829" s="29"/>
      <c r="K14829" s="45"/>
      <c r="L14829" s="45"/>
      <c r="M14829" s="45"/>
    </row>
    <row r="14830" spans="8:13" s="28" customFormat="1" x14ac:dyDescent="0.2">
      <c r="H14830" s="12"/>
      <c r="J14830" s="29"/>
      <c r="K14830" s="45"/>
      <c r="L14830" s="45"/>
      <c r="M14830" s="45"/>
    </row>
    <row r="14831" spans="8:13" s="28" customFormat="1" x14ac:dyDescent="0.2">
      <c r="H14831" s="12"/>
      <c r="J14831" s="29"/>
      <c r="K14831" s="45"/>
      <c r="L14831" s="45"/>
      <c r="M14831" s="45"/>
    </row>
    <row r="14832" spans="8:13" s="28" customFormat="1" x14ac:dyDescent="0.2">
      <c r="H14832" s="12"/>
      <c r="J14832" s="29"/>
      <c r="K14832" s="45"/>
      <c r="L14832" s="45"/>
      <c r="M14832" s="45"/>
    </row>
    <row r="14833" spans="8:13" s="28" customFormat="1" x14ac:dyDescent="0.2">
      <c r="H14833" s="12"/>
      <c r="J14833" s="29"/>
      <c r="K14833" s="45"/>
      <c r="L14833" s="45"/>
      <c r="M14833" s="45"/>
    </row>
    <row r="14834" spans="8:13" s="28" customFormat="1" x14ac:dyDescent="0.2">
      <c r="H14834" s="12"/>
      <c r="J14834" s="29"/>
      <c r="K14834" s="45"/>
      <c r="L14834" s="45"/>
      <c r="M14834" s="45"/>
    </row>
    <row r="14835" spans="8:13" s="28" customFormat="1" x14ac:dyDescent="0.2">
      <c r="H14835" s="12"/>
      <c r="J14835" s="29"/>
      <c r="K14835" s="45"/>
      <c r="L14835" s="45"/>
      <c r="M14835" s="45"/>
    </row>
    <row r="14836" spans="8:13" s="28" customFormat="1" x14ac:dyDescent="0.2">
      <c r="H14836" s="12"/>
      <c r="J14836" s="29"/>
      <c r="K14836" s="45"/>
      <c r="L14836" s="45"/>
      <c r="M14836" s="45"/>
    </row>
    <row r="14837" spans="8:13" s="28" customFormat="1" x14ac:dyDescent="0.2">
      <c r="H14837" s="12"/>
      <c r="J14837" s="29"/>
      <c r="K14837" s="45"/>
      <c r="L14837" s="45"/>
      <c r="M14837" s="45"/>
    </row>
    <row r="14838" spans="8:13" s="28" customFormat="1" x14ac:dyDescent="0.2">
      <c r="H14838" s="12"/>
      <c r="J14838" s="29"/>
      <c r="K14838" s="45"/>
      <c r="L14838" s="45"/>
      <c r="M14838" s="45"/>
    </row>
    <row r="14839" spans="8:13" s="28" customFormat="1" x14ac:dyDescent="0.2">
      <c r="H14839" s="12"/>
      <c r="J14839" s="29"/>
      <c r="K14839" s="45"/>
      <c r="L14839" s="45"/>
      <c r="M14839" s="45"/>
    </row>
    <row r="14840" spans="8:13" s="28" customFormat="1" x14ac:dyDescent="0.2">
      <c r="H14840" s="12"/>
      <c r="J14840" s="29"/>
      <c r="K14840" s="45"/>
      <c r="L14840" s="45"/>
      <c r="M14840" s="45"/>
    </row>
    <row r="14841" spans="8:13" s="28" customFormat="1" x14ac:dyDescent="0.2">
      <c r="H14841" s="12"/>
      <c r="J14841" s="29"/>
      <c r="K14841" s="45"/>
      <c r="L14841" s="45"/>
      <c r="M14841" s="45"/>
    </row>
    <row r="14842" spans="8:13" s="28" customFormat="1" x14ac:dyDescent="0.2">
      <c r="H14842" s="12"/>
      <c r="J14842" s="29"/>
      <c r="K14842" s="45"/>
      <c r="L14842" s="45"/>
      <c r="M14842" s="45"/>
    </row>
    <row r="14843" spans="8:13" s="28" customFormat="1" x14ac:dyDescent="0.2">
      <c r="H14843" s="12"/>
      <c r="J14843" s="29"/>
      <c r="K14843" s="45"/>
      <c r="L14843" s="45"/>
      <c r="M14843" s="45"/>
    </row>
    <row r="14844" spans="8:13" s="28" customFormat="1" x14ac:dyDescent="0.2">
      <c r="H14844" s="12"/>
      <c r="J14844" s="29"/>
      <c r="K14844" s="45"/>
      <c r="L14844" s="45"/>
      <c r="M14844" s="45"/>
    </row>
    <row r="14845" spans="8:13" s="28" customFormat="1" x14ac:dyDescent="0.2">
      <c r="H14845" s="12"/>
      <c r="J14845" s="29"/>
      <c r="K14845" s="45"/>
      <c r="L14845" s="45"/>
      <c r="M14845" s="45"/>
    </row>
    <row r="14846" spans="8:13" s="28" customFormat="1" x14ac:dyDescent="0.2">
      <c r="H14846" s="12"/>
      <c r="J14846" s="29"/>
      <c r="K14846" s="45"/>
      <c r="L14846" s="45"/>
      <c r="M14846" s="45"/>
    </row>
    <row r="14847" spans="8:13" s="28" customFormat="1" x14ac:dyDescent="0.2">
      <c r="H14847" s="12"/>
      <c r="J14847" s="29"/>
      <c r="K14847" s="45"/>
      <c r="L14847" s="45"/>
      <c r="M14847" s="45"/>
    </row>
    <row r="14848" spans="8:13" s="28" customFormat="1" x14ac:dyDescent="0.2">
      <c r="H14848" s="12"/>
      <c r="J14848" s="29"/>
      <c r="K14848" s="45"/>
      <c r="L14848" s="45"/>
      <c r="M14848" s="45"/>
    </row>
    <row r="14849" spans="8:13" s="28" customFormat="1" x14ac:dyDescent="0.2">
      <c r="H14849" s="12"/>
      <c r="J14849" s="29"/>
      <c r="K14849" s="45"/>
      <c r="L14849" s="45"/>
      <c r="M14849" s="45"/>
    </row>
    <row r="14850" spans="8:13" s="28" customFormat="1" x14ac:dyDescent="0.2">
      <c r="H14850" s="12"/>
      <c r="J14850" s="29"/>
      <c r="K14850" s="45"/>
      <c r="L14850" s="45"/>
      <c r="M14850" s="45"/>
    </row>
    <row r="14851" spans="8:13" s="28" customFormat="1" x14ac:dyDescent="0.2">
      <c r="H14851" s="12"/>
      <c r="J14851" s="29"/>
      <c r="K14851" s="45"/>
      <c r="L14851" s="45"/>
      <c r="M14851" s="45"/>
    </row>
    <row r="14852" spans="8:13" s="28" customFormat="1" x14ac:dyDescent="0.2">
      <c r="H14852" s="12"/>
      <c r="J14852" s="29"/>
      <c r="K14852" s="45"/>
      <c r="L14852" s="45"/>
      <c r="M14852" s="45"/>
    </row>
    <row r="14853" spans="8:13" s="28" customFormat="1" x14ac:dyDescent="0.2">
      <c r="H14853" s="12"/>
      <c r="J14853" s="29"/>
      <c r="K14853" s="45"/>
      <c r="L14853" s="45"/>
      <c r="M14853" s="45"/>
    </row>
    <row r="14854" spans="8:13" s="28" customFormat="1" x14ac:dyDescent="0.2">
      <c r="H14854" s="12"/>
      <c r="J14854" s="29"/>
      <c r="K14854" s="45"/>
      <c r="L14854" s="45"/>
      <c r="M14854" s="45"/>
    </row>
    <row r="14855" spans="8:13" s="28" customFormat="1" x14ac:dyDescent="0.2">
      <c r="H14855" s="12"/>
      <c r="J14855" s="29"/>
      <c r="K14855" s="45"/>
      <c r="L14855" s="45"/>
      <c r="M14855" s="45"/>
    </row>
    <row r="14856" spans="8:13" s="28" customFormat="1" x14ac:dyDescent="0.2">
      <c r="H14856" s="12"/>
      <c r="J14856" s="29"/>
      <c r="K14856" s="45"/>
      <c r="L14856" s="45"/>
      <c r="M14856" s="45"/>
    </row>
    <row r="14857" spans="8:13" s="28" customFormat="1" x14ac:dyDescent="0.2">
      <c r="H14857" s="12"/>
      <c r="J14857" s="29"/>
      <c r="K14857" s="45"/>
      <c r="L14857" s="45"/>
      <c r="M14857" s="45"/>
    </row>
    <row r="14858" spans="8:13" s="28" customFormat="1" x14ac:dyDescent="0.2">
      <c r="H14858" s="12"/>
      <c r="J14858" s="29"/>
      <c r="K14858" s="45"/>
      <c r="L14858" s="45"/>
      <c r="M14858" s="45"/>
    </row>
    <row r="14859" spans="8:13" s="28" customFormat="1" x14ac:dyDescent="0.2">
      <c r="H14859" s="12"/>
      <c r="J14859" s="29"/>
      <c r="K14859" s="45"/>
      <c r="L14859" s="45"/>
      <c r="M14859" s="45"/>
    </row>
    <row r="14860" spans="8:13" s="28" customFormat="1" x14ac:dyDescent="0.2">
      <c r="H14860" s="12"/>
      <c r="J14860" s="29"/>
      <c r="K14860" s="45"/>
      <c r="L14860" s="45"/>
      <c r="M14860" s="45"/>
    </row>
    <row r="14861" spans="8:13" s="28" customFormat="1" x14ac:dyDescent="0.2">
      <c r="H14861" s="12"/>
      <c r="J14861" s="29"/>
      <c r="K14861" s="45"/>
      <c r="L14861" s="45"/>
      <c r="M14861" s="45"/>
    </row>
    <row r="14862" spans="8:13" s="28" customFormat="1" x14ac:dyDescent="0.2">
      <c r="H14862" s="12"/>
      <c r="J14862" s="29"/>
      <c r="K14862" s="45"/>
      <c r="L14862" s="45"/>
      <c r="M14862" s="45"/>
    </row>
    <row r="14863" spans="8:13" s="28" customFormat="1" x14ac:dyDescent="0.2">
      <c r="H14863" s="12"/>
      <c r="J14863" s="29"/>
      <c r="K14863" s="45"/>
      <c r="L14863" s="45"/>
      <c r="M14863" s="45"/>
    </row>
    <row r="14864" spans="8:13" s="28" customFormat="1" x14ac:dyDescent="0.2">
      <c r="H14864" s="12"/>
      <c r="J14864" s="29"/>
      <c r="K14864" s="45"/>
      <c r="L14864" s="45"/>
      <c r="M14864" s="45"/>
    </row>
    <row r="14865" spans="8:13" s="28" customFormat="1" x14ac:dyDescent="0.2">
      <c r="H14865" s="12"/>
      <c r="J14865" s="29"/>
      <c r="K14865" s="45"/>
      <c r="L14865" s="45"/>
      <c r="M14865" s="45"/>
    </row>
    <row r="14866" spans="8:13" s="28" customFormat="1" x14ac:dyDescent="0.2">
      <c r="H14866" s="12"/>
      <c r="J14866" s="29"/>
      <c r="K14866" s="45"/>
      <c r="L14866" s="45"/>
      <c r="M14866" s="45"/>
    </row>
    <row r="14867" spans="8:13" s="28" customFormat="1" x14ac:dyDescent="0.2">
      <c r="H14867" s="12"/>
      <c r="J14867" s="29"/>
      <c r="K14867" s="45"/>
      <c r="L14867" s="45"/>
      <c r="M14867" s="45"/>
    </row>
    <row r="14868" spans="8:13" s="28" customFormat="1" x14ac:dyDescent="0.2">
      <c r="H14868" s="12"/>
      <c r="J14868" s="29"/>
      <c r="K14868" s="45"/>
      <c r="L14868" s="45"/>
      <c r="M14868" s="45"/>
    </row>
    <row r="14869" spans="8:13" s="28" customFormat="1" x14ac:dyDescent="0.2">
      <c r="H14869" s="12"/>
      <c r="J14869" s="29"/>
      <c r="K14869" s="45"/>
      <c r="L14869" s="45"/>
      <c r="M14869" s="45"/>
    </row>
    <row r="14870" spans="8:13" s="28" customFormat="1" x14ac:dyDescent="0.2">
      <c r="H14870" s="12"/>
      <c r="J14870" s="29"/>
      <c r="K14870" s="45"/>
      <c r="L14870" s="45"/>
      <c r="M14870" s="45"/>
    </row>
    <row r="14871" spans="8:13" s="28" customFormat="1" x14ac:dyDescent="0.2">
      <c r="H14871" s="12"/>
      <c r="J14871" s="29"/>
      <c r="K14871" s="45"/>
      <c r="L14871" s="45"/>
      <c r="M14871" s="45"/>
    </row>
    <row r="14872" spans="8:13" s="28" customFormat="1" x14ac:dyDescent="0.2">
      <c r="H14872" s="12"/>
      <c r="J14872" s="29"/>
      <c r="K14872" s="45"/>
      <c r="L14872" s="45"/>
      <c r="M14872" s="45"/>
    </row>
    <row r="14873" spans="8:13" s="28" customFormat="1" x14ac:dyDescent="0.2">
      <c r="H14873" s="12"/>
      <c r="J14873" s="29"/>
      <c r="K14873" s="45"/>
      <c r="L14873" s="45"/>
      <c r="M14873" s="45"/>
    </row>
    <row r="14874" spans="8:13" s="28" customFormat="1" x14ac:dyDescent="0.2">
      <c r="H14874" s="12"/>
      <c r="J14874" s="29"/>
      <c r="K14874" s="45"/>
      <c r="L14874" s="45"/>
      <c r="M14874" s="45"/>
    </row>
    <row r="14875" spans="8:13" s="28" customFormat="1" x14ac:dyDescent="0.2">
      <c r="H14875" s="12"/>
      <c r="J14875" s="29"/>
      <c r="K14875" s="45"/>
      <c r="L14875" s="45"/>
      <c r="M14875" s="45"/>
    </row>
    <row r="14876" spans="8:13" s="28" customFormat="1" x14ac:dyDescent="0.2">
      <c r="H14876" s="12"/>
      <c r="J14876" s="29"/>
      <c r="K14876" s="45"/>
      <c r="L14876" s="45"/>
      <c r="M14876" s="45"/>
    </row>
    <row r="14877" spans="8:13" s="28" customFormat="1" x14ac:dyDescent="0.2">
      <c r="H14877" s="12"/>
      <c r="J14877" s="29"/>
      <c r="K14877" s="45"/>
      <c r="L14877" s="45"/>
      <c r="M14877" s="45"/>
    </row>
    <row r="14878" spans="8:13" s="28" customFormat="1" x14ac:dyDescent="0.2">
      <c r="H14878" s="12"/>
      <c r="J14878" s="29"/>
      <c r="K14878" s="45"/>
      <c r="L14878" s="45"/>
      <c r="M14878" s="45"/>
    </row>
    <row r="14879" spans="8:13" s="28" customFormat="1" x14ac:dyDescent="0.2">
      <c r="H14879" s="12"/>
      <c r="J14879" s="29"/>
      <c r="K14879" s="45"/>
      <c r="L14879" s="45"/>
      <c r="M14879" s="45"/>
    </row>
    <row r="14880" spans="8:13" s="28" customFormat="1" x14ac:dyDescent="0.2">
      <c r="H14880" s="12"/>
      <c r="J14880" s="29"/>
      <c r="K14880" s="45"/>
      <c r="L14880" s="45"/>
      <c r="M14880" s="45"/>
    </row>
    <row r="14881" spans="8:13" s="28" customFormat="1" x14ac:dyDescent="0.2">
      <c r="H14881" s="12"/>
      <c r="J14881" s="29"/>
      <c r="K14881" s="45"/>
      <c r="L14881" s="45"/>
      <c r="M14881" s="45"/>
    </row>
    <row r="14882" spans="8:13" s="28" customFormat="1" x14ac:dyDescent="0.2">
      <c r="H14882" s="12"/>
      <c r="J14882" s="29"/>
      <c r="K14882" s="45"/>
      <c r="L14882" s="45"/>
      <c r="M14882" s="45"/>
    </row>
    <row r="14883" spans="8:13" s="28" customFormat="1" x14ac:dyDescent="0.2">
      <c r="H14883" s="12"/>
      <c r="J14883" s="29"/>
      <c r="K14883" s="45"/>
      <c r="L14883" s="45"/>
      <c r="M14883" s="45"/>
    </row>
    <row r="14884" spans="8:13" s="28" customFormat="1" x14ac:dyDescent="0.2">
      <c r="H14884" s="12"/>
      <c r="J14884" s="29"/>
      <c r="K14884" s="45"/>
      <c r="L14884" s="45"/>
      <c r="M14884" s="45"/>
    </row>
    <row r="14885" spans="8:13" s="28" customFormat="1" x14ac:dyDescent="0.2">
      <c r="H14885" s="12"/>
      <c r="J14885" s="29"/>
      <c r="K14885" s="45"/>
      <c r="L14885" s="45"/>
      <c r="M14885" s="45"/>
    </row>
    <row r="14886" spans="8:13" s="28" customFormat="1" x14ac:dyDescent="0.2">
      <c r="H14886" s="12"/>
      <c r="J14886" s="29"/>
      <c r="K14886" s="45"/>
      <c r="L14886" s="45"/>
      <c r="M14886" s="45"/>
    </row>
    <row r="14887" spans="8:13" s="28" customFormat="1" x14ac:dyDescent="0.2">
      <c r="H14887" s="12"/>
      <c r="J14887" s="29"/>
      <c r="K14887" s="45"/>
      <c r="L14887" s="45"/>
      <c r="M14887" s="45"/>
    </row>
    <row r="14888" spans="8:13" s="28" customFormat="1" x14ac:dyDescent="0.2">
      <c r="H14888" s="12"/>
      <c r="J14888" s="29"/>
      <c r="K14888" s="45"/>
      <c r="L14888" s="45"/>
      <c r="M14888" s="45"/>
    </row>
    <row r="14889" spans="8:13" s="28" customFormat="1" x14ac:dyDescent="0.2">
      <c r="H14889" s="12"/>
      <c r="J14889" s="29"/>
      <c r="K14889" s="45"/>
      <c r="L14889" s="45"/>
      <c r="M14889" s="45"/>
    </row>
    <row r="14890" spans="8:13" s="28" customFormat="1" x14ac:dyDescent="0.2">
      <c r="H14890" s="12"/>
      <c r="J14890" s="29"/>
      <c r="K14890" s="45"/>
      <c r="L14890" s="45"/>
      <c r="M14890" s="45"/>
    </row>
    <row r="14891" spans="8:13" s="28" customFormat="1" x14ac:dyDescent="0.2">
      <c r="H14891" s="12"/>
      <c r="J14891" s="29"/>
      <c r="K14891" s="45"/>
      <c r="L14891" s="45"/>
      <c r="M14891" s="45"/>
    </row>
    <row r="14892" spans="8:13" s="28" customFormat="1" x14ac:dyDescent="0.2">
      <c r="H14892" s="12"/>
      <c r="J14892" s="29"/>
      <c r="K14892" s="45"/>
      <c r="L14892" s="45"/>
      <c r="M14892" s="45"/>
    </row>
    <row r="14893" spans="8:13" s="28" customFormat="1" x14ac:dyDescent="0.2">
      <c r="H14893" s="12"/>
      <c r="J14893" s="29"/>
      <c r="K14893" s="45"/>
      <c r="L14893" s="45"/>
      <c r="M14893" s="45"/>
    </row>
    <row r="14894" spans="8:13" s="28" customFormat="1" x14ac:dyDescent="0.2">
      <c r="H14894" s="12"/>
      <c r="J14894" s="29"/>
      <c r="K14894" s="45"/>
      <c r="L14894" s="45"/>
      <c r="M14894" s="45"/>
    </row>
    <row r="14895" spans="8:13" s="28" customFormat="1" x14ac:dyDescent="0.2">
      <c r="H14895" s="12"/>
      <c r="J14895" s="29"/>
      <c r="K14895" s="45"/>
      <c r="L14895" s="45"/>
      <c r="M14895" s="45"/>
    </row>
    <row r="14896" spans="8:13" s="28" customFormat="1" x14ac:dyDescent="0.2">
      <c r="H14896" s="12"/>
      <c r="J14896" s="29"/>
      <c r="K14896" s="45"/>
      <c r="L14896" s="45"/>
      <c r="M14896" s="45"/>
    </row>
    <row r="14897" spans="8:13" s="28" customFormat="1" x14ac:dyDescent="0.2">
      <c r="H14897" s="12"/>
      <c r="J14897" s="29"/>
      <c r="K14897" s="45"/>
      <c r="L14897" s="45"/>
      <c r="M14897" s="45"/>
    </row>
    <row r="14898" spans="8:13" s="28" customFormat="1" x14ac:dyDescent="0.2">
      <c r="H14898" s="12"/>
      <c r="J14898" s="29"/>
      <c r="K14898" s="45"/>
      <c r="L14898" s="45"/>
      <c r="M14898" s="45"/>
    </row>
    <row r="14899" spans="8:13" s="28" customFormat="1" x14ac:dyDescent="0.2">
      <c r="H14899" s="12"/>
      <c r="J14899" s="29"/>
      <c r="K14899" s="45"/>
      <c r="L14899" s="45"/>
      <c r="M14899" s="45"/>
    </row>
    <row r="14900" spans="8:13" s="28" customFormat="1" x14ac:dyDescent="0.2">
      <c r="H14900" s="12"/>
      <c r="J14900" s="29"/>
      <c r="K14900" s="45"/>
      <c r="L14900" s="45"/>
      <c r="M14900" s="45"/>
    </row>
    <row r="14901" spans="8:13" s="28" customFormat="1" x14ac:dyDescent="0.2">
      <c r="H14901" s="12"/>
      <c r="J14901" s="29"/>
      <c r="K14901" s="45"/>
      <c r="L14901" s="45"/>
      <c r="M14901" s="45"/>
    </row>
    <row r="14902" spans="8:13" s="28" customFormat="1" x14ac:dyDescent="0.2">
      <c r="H14902" s="12"/>
      <c r="J14902" s="29"/>
      <c r="K14902" s="45"/>
      <c r="L14902" s="45"/>
      <c r="M14902" s="45"/>
    </row>
    <row r="14903" spans="8:13" s="28" customFormat="1" x14ac:dyDescent="0.2">
      <c r="H14903" s="12"/>
      <c r="J14903" s="29"/>
      <c r="K14903" s="45"/>
      <c r="L14903" s="45"/>
      <c r="M14903" s="45"/>
    </row>
    <row r="14904" spans="8:13" s="28" customFormat="1" x14ac:dyDescent="0.2">
      <c r="H14904" s="12"/>
      <c r="J14904" s="29"/>
      <c r="K14904" s="45"/>
      <c r="L14904" s="45"/>
      <c r="M14904" s="45"/>
    </row>
    <row r="14905" spans="8:13" s="28" customFormat="1" x14ac:dyDescent="0.2">
      <c r="H14905" s="12"/>
      <c r="J14905" s="29"/>
      <c r="K14905" s="45"/>
      <c r="L14905" s="45"/>
      <c r="M14905" s="45"/>
    </row>
    <row r="14906" spans="8:13" s="28" customFormat="1" x14ac:dyDescent="0.2">
      <c r="H14906" s="12"/>
      <c r="J14906" s="29"/>
      <c r="K14906" s="45"/>
      <c r="L14906" s="45"/>
      <c r="M14906" s="45"/>
    </row>
    <row r="14907" spans="8:13" s="28" customFormat="1" x14ac:dyDescent="0.2">
      <c r="H14907" s="12"/>
      <c r="J14907" s="29"/>
      <c r="K14907" s="45"/>
      <c r="L14907" s="45"/>
      <c r="M14907" s="45"/>
    </row>
    <row r="14908" spans="8:13" s="28" customFormat="1" x14ac:dyDescent="0.2">
      <c r="H14908" s="12"/>
      <c r="J14908" s="29"/>
      <c r="K14908" s="45"/>
      <c r="L14908" s="45"/>
      <c r="M14908" s="45"/>
    </row>
    <row r="14909" spans="8:13" s="28" customFormat="1" x14ac:dyDescent="0.2">
      <c r="H14909" s="12"/>
      <c r="J14909" s="29"/>
      <c r="K14909" s="45"/>
      <c r="L14909" s="45"/>
      <c r="M14909" s="45"/>
    </row>
    <row r="14910" spans="8:13" s="28" customFormat="1" x14ac:dyDescent="0.2">
      <c r="H14910" s="12"/>
      <c r="J14910" s="29"/>
      <c r="K14910" s="45"/>
      <c r="L14910" s="45"/>
      <c r="M14910" s="45"/>
    </row>
    <row r="14911" spans="8:13" s="28" customFormat="1" x14ac:dyDescent="0.2">
      <c r="H14911" s="12"/>
      <c r="J14911" s="29"/>
      <c r="K14911" s="45"/>
      <c r="L14911" s="45"/>
      <c r="M14911" s="45"/>
    </row>
    <row r="14912" spans="8:13" s="28" customFormat="1" x14ac:dyDescent="0.2">
      <c r="H14912" s="12"/>
      <c r="J14912" s="29"/>
      <c r="K14912" s="45"/>
      <c r="L14912" s="45"/>
      <c r="M14912" s="45"/>
    </row>
    <row r="14913" spans="8:13" s="28" customFormat="1" x14ac:dyDescent="0.2">
      <c r="H14913" s="12"/>
      <c r="J14913" s="29"/>
      <c r="K14913" s="45"/>
      <c r="L14913" s="45"/>
      <c r="M14913" s="45"/>
    </row>
    <row r="14914" spans="8:13" s="28" customFormat="1" x14ac:dyDescent="0.2">
      <c r="H14914" s="12"/>
      <c r="J14914" s="29"/>
      <c r="K14914" s="45"/>
      <c r="L14914" s="45"/>
      <c r="M14914" s="45"/>
    </row>
    <row r="14915" spans="8:13" s="28" customFormat="1" x14ac:dyDescent="0.2">
      <c r="H14915" s="12"/>
      <c r="J14915" s="29"/>
      <c r="K14915" s="45"/>
      <c r="L14915" s="45"/>
      <c r="M14915" s="45"/>
    </row>
    <row r="14916" spans="8:13" s="28" customFormat="1" x14ac:dyDescent="0.2">
      <c r="H14916" s="12"/>
      <c r="J14916" s="29"/>
      <c r="K14916" s="45"/>
      <c r="L14916" s="45"/>
      <c r="M14916" s="45"/>
    </row>
    <row r="14917" spans="8:13" s="28" customFormat="1" x14ac:dyDescent="0.2">
      <c r="H14917" s="12"/>
      <c r="J14917" s="29"/>
      <c r="K14917" s="45"/>
      <c r="L14917" s="45"/>
      <c r="M14917" s="45"/>
    </row>
    <row r="14918" spans="8:13" s="28" customFormat="1" x14ac:dyDescent="0.2">
      <c r="H14918" s="12"/>
      <c r="J14918" s="29"/>
      <c r="K14918" s="45"/>
      <c r="L14918" s="45"/>
      <c r="M14918" s="45"/>
    </row>
    <row r="14919" spans="8:13" s="28" customFormat="1" x14ac:dyDescent="0.2">
      <c r="H14919" s="12"/>
      <c r="J14919" s="29"/>
      <c r="K14919" s="45"/>
      <c r="L14919" s="45"/>
      <c r="M14919" s="45"/>
    </row>
    <row r="14920" spans="8:13" s="28" customFormat="1" x14ac:dyDescent="0.2">
      <c r="H14920" s="12"/>
      <c r="J14920" s="29"/>
      <c r="K14920" s="45"/>
      <c r="L14920" s="45"/>
      <c r="M14920" s="45"/>
    </row>
    <row r="14921" spans="8:13" s="28" customFormat="1" x14ac:dyDescent="0.2">
      <c r="H14921" s="12"/>
      <c r="J14921" s="29"/>
      <c r="K14921" s="45"/>
      <c r="L14921" s="45"/>
      <c r="M14921" s="45"/>
    </row>
    <row r="14922" spans="8:13" s="28" customFormat="1" x14ac:dyDescent="0.2">
      <c r="H14922" s="12"/>
      <c r="J14922" s="29"/>
      <c r="K14922" s="45"/>
      <c r="L14922" s="45"/>
      <c r="M14922" s="45"/>
    </row>
    <row r="14923" spans="8:13" s="28" customFormat="1" x14ac:dyDescent="0.2">
      <c r="H14923" s="12"/>
      <c r="J14923" s="29"/>
      <c r="K14923" s="45"/>
      <c r="L14923" s="45"/>
      <c r="M14923" s="45"/>
    </row>
    <row r="14924" spans="8:13" s="28" customFormat="1" x14ac:dyDescent="0.2">
      <c r="H14924" s="12"/>
      <c r="J14924" s="29"/>
      <c r="K14924" s="45"/>
      <c r="L14924" s="45"/>
      <c r="M14924" s="45"/>
    </row>
    <row r="14925" spans="8:13" s="28" customFormat="1" x14ac:dyDescent="0.2">
      <c r="H14925" s="12"/>
      <c r="J14925" s="29"/>
      <c r="K14925" s="45"/>
      <c r="L14925" s="45"/>
      <c r="M14925" s="45"/>
    </row>
    <row r="14926" spans="8:13" s="28" customFormat="1" x14ac:dyDescent="0.2">
      <c r="H14926" s="12"/>
      <c r="J14926" s="29"/>
      <c r="K14926" s="45"/>
      <c r="L14926" s="45"/>
      <c r="M14926" s="45"/>
    </row>
    <row r="14927" spans="8:13" s="28" customFormat="1" x14ac:dyDescent="0.2">
      <c r="H14927" s="12"/>
      <c r="J14927" s="29"/>
      <c r="K14927" s="45"/>
      <c r="L14927" s="45"/>
      <c r="M14927" s="45"/>
    </row>
    <row r="14928" spans="8:13" s="28" customFormat="1" x14ac:dyDescent="0.2">
      <c r="H14928" s="12"/>
      <c r="J14928" s="29"/>
      <c r="K14928" s="45"/>
      <c r="L14928" s="45"/>
      <c r="M14928" s="45"/>
    </row>
    <row r="14929" spans="8:13" s="28" customFormat="1" x14ac:dyDescent="0.2">
      <c r="H14929" s="12"/>
      <c r="J14929" s="29"/>
      <c r="K14929" s="45"/>
      <c r="L14929" s="45"/>
      <c r="M14929" s="45"/>
    </row>
    <row r="14930" spans="8:13" s="28" customFormat="1" x14ac:dyDescent="0.2">
      <c r="H14930" s="12"/>
      <c r="J14930" s="29"/>
      <c r="K14930" s="45"/>
      <c r="L14930" s="45"/>
      <c r="M14930" s="45"/>
    </row>
    <row r="14931" spans="8:13" s="28" customFormat="1" x14ac:dyDescent="0.2">
      <c r="H14931" s="12"/>
      <c r="J14931" s="29"/>
      <c r="K14931" s="45"/>
      <c r="L14931" s="45"/>
      <c r="M14931" s="45"/>
    </row>
    <row r="14932" spans="8:13" s="28" customFormat="1" x14ac:dyDescent="0.2">
      <c r="H14932" s="12"/>
      <c r="J14932" s="29"/>
      <c r="K14932" s="45"/>
      <c r="L14932" s="45"/>
      <c r="M14932" s="45"/>
    </row>
    <row r="14933" spans="8:13" s="28" customFormat="1" x14ac:dyDescent="0.2">
      <c r="H14933" s="12"/>
      <c r="J14933" s="29"/>
      <c r="K14933" s="45"/>
      <c r="L14933" s="45"/>
      <c r="M14933" s="45"/>
    </row>
    <row r="14934" spans="8:13" s="28" customFormat="1" x14ac:dyDescent="0.2">
      <c r="H14934" s="12"/>
      <c r="J14934" s="29"/>
      <c r="K14934" s="45"/>
      <c r="L14934" s="45"/>
      <c r="M14934" s="45"/>
    </row>
    <row r="14935" spans="8:13" s="28" customFormat="1" x14ac:dyDescent="0.2">
      <c r="H14935" s="12"/>
      <c r="J14935" s="29"/>
      <c r="K14935" s="45"/>
      <c r="L14935" s="45"/>
      <c r="M14935" s="45"/>
    </row>
    <row r="14936" spans="8:13" s="28" customFormat="1" x14ac:dyDescent="0.2">
      <c r="H14936" s="12"/>
      <c r="J14936" s="29"/>
      <c r="K14936" s="45"/>
      <c r="L14936" s="45"/>
      <c r="M14936" s="45"/>
    </row>
    <row r="14937" spans="8:13" s="28" customFormat="1" x14ac:dyDescent="0.2">
      <c r="H14937" s="12"/>
      <c r="J14937" s="29"/>
      <c r="K14937" s="45"/>
      <c r="L14937" s="45"/>
      <c r="M14937" s="45"/>
    </row>
    <row r="14938" spans="8:13" s="28" customFormat="1" x14ac:dyDescent="0.2">
      <c r="H14938" s="12"/>
      <c r="J14938" s="29"/>
      <c r="K14938" s="45"/>
      <c r="L14938" s="45"/>
      <c r="M14938" s="45"/>
    </row>
    <row r="14939" spans="8:13" s="28" customFormat="1" x14ac:dyDescent="0.2">
      <c r="H14939" s="12"/>
      <c r="J14939" s="29"/>
      <c r="K14939" s="45"/>
      <c r="L14939" s="45"/>
      <c r="M14939" s="45"/>
    </row>
    <row r="14940" spans="8:13" s="28" customFormat="1" x14ac:dyDescent="0.2">
      <c r="H14940" s="12"/>
      <c r="J14940" s="29"/>
      <c r="K14940" s="45"/>
      <c r="L14940" s="45"/>
      <c r="M14940" s="45"/>
    </row>
    <row r="14941" spans="8:13" s="28" customFormat="1" x14ac:dyDescent="0.2">
      <c r="H14941" s="12"/>
      <c r="J14941" s="29"/>
      <c r="K14941" s="45"/>
      <c r="L14941" s="45"/>
      <c r="M14941" s="45"/>
    </row>
    <row r="14942" spans="8:13" s="28" customFormat="1" x14ac:dyDescent="0.2">
      <c r="H14942" s="12"/>
      <c r="J14942" s="29"/>
      <c r="K14942" s="45"/>
      <c r="L14942" s="45"/>
      <c r="M14942" s="45"/>
    </row>
    <row r="14943" spans="8:13" s="28" customFormat="1" x14ac:dyDescent="0.2">
      <c r="H14943" s="12"/>
      <c r="J14943" s="29"/>
      <c r="K14943" s="45"/>
      <c r="L14943" s="45"/>
      <c r="M14943" s="45"/>
    </row>
    <row r="14944" spans="8:13" s="28" customFormat="1" x14ac:dyDescent="0.2">
      <c r="H14944" s="12"/>
      <c r="J14944" s="29"/>
      <c r="K14944" s="45"/>
      <c r="L14944" s="45"/>
      <c r="M14944" s="45"/>
    </row>
    <row r="14945" spans="8:13" s="28" customFormat="1" x14ac:dyDescent="0.2">
      <c r="H14945" s="12"/>
      <c r="J14945" s="29"/>
      <c r="K14945" s="45"/>
      <c r="L14945" s="45"/>
      <c r="M14945" s="45"/>
    </row>
    <row r="14946" spans="8:13" s="28" customFormat="1" x14ac:dyDescent="0.2">
      <c r="H14946" s="12"/>
      <c r="J14946" s="29"/>
      <c r="K14946" s="45"/>
      <c r="L14946" s="45"/>
      <c r="M14946" s="45"/>
    </row>
    <row r="14947" spans="8:13" s="28" customFormat="1" x14ac:dyDescent="0.2">
      <c r="H14947" s="12"/>
      <c r="J14947" s="29"/>
      <c r="K14947" s="45"/>
      <c r="L14947" s="45"/>
      <c r="M14947" s="45"/>
    </row>
    <row r="14948" spans="8:13" s="28" customFormat="1" x14ac:dyDescent="0.2">
      <c r="H14948" s="12"/>
      <c r="J14948" s="29"/>
      <c r="K14948" s="45"/>
      <c r="L14948" s="45"/>
      <c r="M14948" s="45"/>
    </row>
    <row r="14949" spans="8:13" s="28" customFormat="1" x14ac:dyDescent="0.2">
      <c r="H14949" s="12"/>
      <c r="J14949" s="29"/>
      <c r="K14949" s="45"/>
      <c r="L14949" s="45"/>
      <c r="M14949" s="45"/>
    </row>
    <row r="14950" spans="8:13" s="28" customFormat="1" x14ac:dyDescent="0.2">
      <c r="H14950" s="12"/>
      <c r="J14950" s="29"/>
      <c r="K14950" s="45"/>
      <c r="L14950" s="45"/>
      <c r="M14950" s="45"/>
    </row>
    <row r="14951" spans="8:13" s="28" customFormat="1" x14ac:dyDescent="0.2">
      <c r="H14951" s="12"/>
      <c r="J14951" s="29"/>
      <c r="K14951" s="45"/>
      <c r="L14951" s="45"/>
      <c r="M14951" s="45"/>
    </row>
    <row r="14952" spans="8:13" s="28" customFormat="1" x14ac:dyDescent="0.2">
      <c r="H14952" s="12"/>
      <c r="J14952" s="29"/>
      <c r="K14952" s="45"/>
      <c r="L14952" s="45"/>
      <c r="M14952" s="45"/>
    </row>
    <row r="14953" spans="8:13" s="28" customFormat="1" x14ac:dyDescent="0.2">
      <c r="H14953" s="12"/>
      <c r="J14953" s="29"/>
      <c r="K14953" s="45"/>
      <c r="L14953" s="45"/>
      <c r="M14953" s="45"/>
    </row>
    <row r="14954" spans="8:13" s="28" customFormat="1" x14ac:dyDescent="0.2">
      <c r="H14954" s="12"/>
      <c r="J14954" s="29"/>
      <c r="K14954" s="45"/>
      <c r="L14954" s="45"/>
      <c r="M14954" s="45"/>
    </row>
    <row r="14955" spans="8:13" s="28" customFormat="1" x14ac:dyDescent="0.2">
      <c r="H14955" s="12"/>
      <c r="J14955" s="29"/>
      <c r="K14955" s="45"/>
      <c r="L14955" s="45"/>
      <c r="M14955" s="45"/>
    </row>
    <row r="14956" spans="8:13" s="28" customFormat="1" x14ac:dyDescent="0.2">
      <c r="H14956" s="12"/>
      <c r="J14956" s="29"/>
      <c r="K14956" s="45"/>
      <c r="L14956" s="45"/>
      <c r="M14956" s="45"/>
    </row>
    <row r="14957" spans="8:13" s="28" customFormat="1" x14ac:dyDescent="0.2">
      <c r="H14957" s="12"/>
      <c r="J14957" s="29"/>
      <c r="K14957" s="45"/>
      <c r="L14957" s="45"/>
      <c r="M14957" s="45"/>
    </row>
    <row r="14958" spans="8:13" s="28" customFormat="1" x14ac:dyDescent="0.2">
      <c r="H14958" s="12"/>
      <c r="J14958" s="29"/>
      <c r="K14958" s="45"/>
      <c r="L14958" s="45"/>
      <c r="M14958" s="45"/>
    </row>
    <row r="14959" spans="8:13" s="28" customFormat="1" x14ac:dyDescent="0.2">
      <c r="H14959" s="12"/>
      <c r="J14959" s="29"/>
      <c r="K14959" s="45"/>
      <c r="L14959" s="45"/>
      <c r="M14959" s="45"/>
    </row>
    <row r="14960" spans="8:13" s="28" customFormat="1" x14ac:dyDescent="0.2">
      <c r="H14960" s="12"/>
      <c r="J14960" s="29"/>
      <c r="K14960" s="45"/>
      <c r="L14960" s="45"/>
      <c r="M14960" s="45"/>
    </row>
    <row r="14961" spans="8:13" s="28" customFormat="1" x14ac:dyDescent="0.2">
      <c r="H14961" s="12"/>
      <c r="J14961" s="29"/>
      <c r="K14961" s="45"/>
      <c r="L14961" s="45"/>
      <c r="M14961" s="45"/>
    </row>
    <row r="14962" spans="8:13" s="28" customFormat="1" x14ac:dyDescent="0.2">
      <c r="H14962" s="12"/>
      <c r="J14962" s="29"/>
      <c r="K14962" s="45"/>
      <c r="L14962" s="45"/>
      <c r="M14962" s="45"/>
    </row>
    <row r="14963" spans="8:13" s="28" customFormat="1" x14ac:dyDescent="0.2">
      <c r="H14963" s="12"/>
      <c r="J14963" s="29"/>
      <c r="K14963" s="45"/>
      <c r="L14963" s="45"/>
      <c r="M14963" s="45"/>
    </row>
    <row r="14964" spans="8:13" s="28" customFormat="1" x14ac:dyDescent="0.2">
      <c r="H14964" s="12"/>
      <c r="J14964" s="29"/>
      <c r="K14964" s="45"/>
      <c r="L14964" s="45"/>
      <c r="M14964" s="45"/>
    </row>
    <row r="14965" spans="8:13" s="28" customFormat="1" x14ac:dyDescent="0.2">
      <c r="H14965" s="12"/>
      <c r="J14965" s="29"/>
      <c r="K14965" s="45"/>
      <c r="L14965" s="45"/>
      <c r="M14965" s="45"/>
    </row>
    <row r="14966" spans="8:13" s="28" customFormat="1" x14ac:dyDescent="0.2">
      <c r="H14966" s="12"/>
      <c r="J14966" s="29"/>
      <c r="K14966" s="45"/>
      <c r="L14966" s="45"/>
      <c r="M14966" s="45"/>
    </row>
    <row r="14967" spans="8:13" s="28" customFormat="1" x14ac:dyDescent="0.2">
      <c r="H14967" s="12"/>
      <c r="J14967" s="29"/>
      <c r="K14967" s="45"/>
      <c r="L14967" s="45"/>
      <c r="M14967" s="45"/>
    </row>
    <row r="14968" spans="8:13" s="28" customFormat="1" x14ac:dyDescent="0.2">
      <c r="H14968" s="12"/>
      <c r="J14968" s="29"/>
      <c r="K14968" s="45"/>
      <c r="L14968" s="45"/>
      <c r="M14968" s="45"/>
    </row>
    <row r="14969" spans="8:13" s="28" customFormat="1" x14ac:dyDescent="0.2">
      <c r="H14969" s="12"/>
      <c r="J14969" s="29"/>
      <c r="K14969" s="45"/>
      <c r="L14969" s="45"/>
      <c r="M14969" s="45"/>
    </row>
    <row r="14970" spans="8:13" s="28" customFormat="1" x14ac:dyDescent="0.2">
      <c r="H14970" s="12"/>
      <c r="J14970" s="29"/>
      <c r="K14970" s="45"/>
      <c r="L14970" s="45"/>
      <c r="M14970" s="45"/>
    </row>
    <row r="14971" spans="8:13" s="28" customFormat="1" x14ac:dyDescent="0.2">
      <c r="H14971" s="12"/>
      <c r="J14971" s="29"/>
      <c r="K14971" s="45"/>
      <c r="L14971" s="45"/>
      <c r="M14971" s="45"/>
    </row>
    <row r="14972" spans="8:13" s="28" customFormat="1" x14ac:dyDescent="0.2">
      <c r="H14972" s="12"/>
      <c r="J14972" s="29"/>
      <c r="K14972" s="45"/>
      <c r="L14972" s="45"/>
      <c r="M14972" s="45"/>
    </row>
    <row r="14973" spans="8:13" s="28" customFormat="1" x14ac:dyDescent="0.2">
      <c r="H14973" s="12"/>
      <c r="J14973" s="29"/>
      <c r="K14973" s="45"/>
      <c r="L14973" s="45"/>
      <c r="M14973" s="45"/>
    </row>
    <row r="14974" spans="8:13" s="28" customFormat="1" x14ac:dyDescent="0.2">
      <c r="H14974" s="12"/>
      <c r="J14974" s="29"/>
      <c r="K14974" s="45"/>
      <c r="L14974" s="45"/>
      <c r="M14974" s="45"/>
    </row>
    <row r="14975" spans="8:13" s="28" customFormat="1" x14ac:dyDescent="0.2">
      <c r="H14975" s="12"/>
      <c r="J14975" s="29"/>
      <c r="K14975" s="45"/>
      <c r="L14975" s="45"/>
      <c r="M14975" s="45"/>
    </row>
    <row r="14976" spans="8:13" s="28" customFormat="1" x14ac:dyDescent="0.2">
      <c r="H14976" s="12"/>
      <c r="J14976" s="29"/>
      <c r="K14976" s="45"/>
      <c r="L14976" s="45"/>
      <c r="M14976" s="45"/>
    </row>
    <row r="14977" spans="8:13" s="28" customFormat="1" x14ac:dyDescent="0.2">
      <c r="H14977" s="12"/>
      <c r="J14977" s="29"/>
      <c r="K14977" s="45"/>
      <c r="L14977" s="45"/>
      <c r="M14977" s="45"/>
    </row>
    <row r="14978" spans="8:13" s="28" customFormat="1" x14ac:dyDescent="0.2">
      <c r="H14978" s="12"/>
      <c r="J14978" s="29"/>
      <c r="K14978" s="45"/>
      <c r="L14978" s="45"/>
      <c r="M14978" s="45"/>
    </row>
    <row r="14979" spans="8:13" s="28" customFormat="1" x14ac:dyDescent="0.2">
      <c r="H14979" s="12"/>
      <c r="J14979" s="29"/>
      <c r="K14979" s="45"/>
      <c r="L14979" s="45"/>
      <c r="M14979" s="45"/>
    </row>
    <row r="14980" spans="8:13" s="28" customFormat="1" x14ac:dyDescent="0.2">
      <c r="H14980" s="12"/>
      <c r="J14980" s="29"/>
      <c r="K14980" s="45"/>
      <c r="L14980" s="45"/>
      <c r="M14980" s="45"/>
    </row>
    <row r="14981" spans="8:13" s="28" customFormat="1" x14ac:dyDescent="0.2">
      <c r="H14981" s="12"/>
      <c r="J14981" s="29"/>
      <c r="K14981" s="45"/>
      <c r="L14981" s="45"/>
      <c r="M14981" s="45"/>
    </row>
    <row r="14982" spans="8:13" s="28" customFormat="1" x14ac:dyDescent="0.2">
      <c r="H14982" s="12"/>
      <c r="J14982" s="29"/>
      <c r="K14982" s="45"/>
      <c r="L14982" s="45"/>
      <c r="M14982" s="45"/>
    </row>
    <row r="14983" spans="8:13" s="28" customFormat="1" x14ac:dyDescent="0.2">
      <c r="H14983" s="12"/>
      <c r="J14983" s="29"/>
      <c r="K14983" s="45"/>
      <c r="L14983" s="45"/>
      <c r="M14983" s="45"/>
    </row>
    <row r="14984" spans="8:13" s="28" customFormat="1" x14ac:dyDescent="0.2">
      <c r="H14984" s="12"/>
      <c r="J14984" s="29"/>
      <c r="K14984" s="45"/>
      <c r="L14984" s="45"/>
      <c r="M14984" s="45"/>
    </row>
    <row r="14985" spans="8:13" s="28" customFormat="1" x14ac:dyDescent="0.2">
      <c r="H14985" s="12"/>
      <c r="J14985" s="29"/>
      <c r="K14985" s="45"/>
      <c r="L14985" s="45"/>
      <c r="M14985" s="45"/>
    </row>
    <row r="14986" spans="8:13" s="28" customFormat="1" x14ac:dyDescent="0.2">
      <c r="H14986" s="12"/>
      <c r="J14986" s="29"/>
      <c r="K14986" s="45"/>
      <c r="L14986" s="45"/>
      <c r="M14986" s="45"/>
    </row>
    <row r="14987" spans="8:13" s="28" customFormat="1" x14ac:dyDescent="0.2">
      <c r="H14987" s="12"/>
      <c r="J14987" s="29"/>
      <c r="K14987" s="45"/>
      <c r="L14987" s="45"/>
      <c r="M14987" s="45"/>
    </row>
    <row r="14988" spans="8:13" s="28" customFormat="1" x14ac:dyDescent="0.2">
      <c r="H14988" s="12"/>
      <c r="J14988" s="29"/>
      <c r="K14988" s="45"/>
      <c r="L14988" s="45"/>
      <c r="M14988" s="45"/>
    </row>
    <row r="14989" spans="8:13" s="28" customFormat="1" x14ac:dyDescent="0.2">
      <c r="H14989" s="12"/>
      <c r="J14989" s="29"/>
      <c r="K14989" s="45"/>
      <c r="L14989" s="45"/>
      <c r="M14989" s="45"/>
    </row>
    <row r="14990" spans="8:13" s="28" customFormat="1" x14ac:dyDescent="0.2">
      <c r="H14990" s="12"/>
      <c r="J14990" s="29"/>
      <c r="K14990" s="45"/>
      <c r="L14990" s="45"/>
      <c r="M14990" s="45"/>
    </row>
    <row r="14991" spans="8:13" s="28" customFormat="1" x14ac:dyDescent="0.2">
      <c r="H14991" s="12"/>
      <c r="J14991" s="29"/>
      <c r="K14991" s="45"/>
      <c r="L14991" s="45"/>
      <c r="M14991" s="45"/>
    </row>
    <row r="14992" spans="8:13" s="28" customFormat="1" x14ac:dyDescent="0.2">
      <c r="H14992" s="12"/>
      <c r="J14992" s="29"/>
      <c r="K14992" s="45"/>
      <c r="L14992" s="45"/>
      <c r="M14992" s="45"/>
    </row>
    <row r="14993" spans="8:13" s="28" customFormat="1" x14ac:dyDescent="0.2">
      <c r="H14993" s="12"/>
      <c r="J14993" s="29"/>
      <c r="K14993" s="45"/>
      <c r="L14993" s="45"/>
      <c r="M14993" s="45"/>
    </row>
    <row r="14994" spans="8:13" s="28" customFormat="1" x14ac:dyDescent="0.2">
      <c r="H14994" s="12"/>
      <c r="J14994" s="29"/>
      <c r="K14994" s="45"/>
      <c r="L14994" s="45"/>
      <c r="M14994" s="45"/>
    </row>
    <row r="14995" spans="8:13" s="28" customFormat="1" x14ac:dyDescent="0.2">
      <c r="H14995" s="12"/>
      <c r="J14995" s="29"/>
      <c r="K14995" s="45"/>
      <c r="L14995" s="45"/>
      <c r="M14995" s="45"/>
    </row>
    <row r="14996" spans="8:13" s="28" customFormat="1" x14ac:dyDescent="0.2">
      <c r="H14996" s="12"/>
      <c r="J14996" s="29"/>
      <c r="K14996" s="45"/>
      <c r="L14996" s="45"/>
      <c r="M14996" s="45"/>
    </row>
    <row r="14997" spans="8:13" s="28" customFormat="1" x14ac:dyDescent="0.2">
      <c r="H14997" s="12"/>
      <c r="J14997" s="29"/>
      <c r="K14997" s="45"/>
      <c r="L14997" s="45"/>
      <c r="M14997" s="45"/>
    </row>
    <row r="14998" spans="8:13" s="28" customFormat="1" x14ac:dyDescent="0.2">
      <c r="H14998" s="12"/>
      <c r="J14998" s="29"/>
      <c r="K14998" s="45"/>
      <c r="L14998" s="45"/>
      <c r="M14998" s="45"/>
    </row>
    <row r="14999" spans="8:13" s="28" customFormat="1" x14ac:dyDescent="0.2">
      <c r="H14999" s="12"/>
      <c r="J14999" s="29"/>
      <c r="K14999" s="45"/>
      <c r="L14999" s="45"/>
      <c r="M14999" s="45"/>
    </row>
    <row r="15000" spans="8:13" s="28" customFormat="1" x14ac:dyDescent="0.2">
      <c r="H15000" s="12"/>
      <c r="J15000" s="29"/>
      <c r="K15000" s="45"/>
      <c r="L15000" s="45"/>
      <c r="M15000" s="45"/>
    </row>
    <row r="15001" spans="8:13" s="28" customFormat="1" x14ac:dyDescent="0.2">
      <c r="H15001" s="12"/>
      <c r="J15001" s="29"/>
      <c r="K15001" s="45"/>
      <c r="L15001" s="45"/>
      <c r="M15001" s="45"/>
    </row>
    <row r="15002" spans="8:13" s="28" customFormat="1" x14ac:dyDescent="0.2">
      <c r="H15002" s="12"/>
      <c r="J15002" s="29"/>
      <c r="K15002" s="45"/>
      <c r="L15002" s="45"/>
      <c r="M15002" s="45"/>
    </row>
    <row r="15003" spans="8:13" s="28" customFormat="1" x14ac:dyDescent="0.2">
      <c r="H15003" s="12"/>
      <c r="J15003" s="29"/>
      <c r="K15003" s="45"/>
      <c r="L15003" s="45"/>
      <c r="M15003" s="45"/>
    </row>
    <row r="15004" spans="8:13" s="28" customFormat="1" x14ac:dyDescent="0.2">
      <c r="H15004" s="12"/>
      <c r="J15004" s="29"/>
      <c r="K15004" s="45"/>
      <c r="L15004" s="45"/>
      <c r="M15004" s="45"/>
    </row>
    <row r="15005" spans="8:13" s="28" customFormat="1" x14ac:dyDescent="0.2">
      <c r="H15005" s="12"/>
      <c r="J15005" s="29"/>
      <c r="K15005" s="45"/>
      <c r="L15005" s="45"/>
      <c r="M15005" s="45"/>
    </row>
    <row r="15006" spans="8:13" s="28" customFormat="1" x14ac:dyDescent="0.2">
      <c r="H15006" s="12"/>
      <c r="J15006" s="29"/>
      <c r="K15006" s="45"/>
      <c r="L15006" s="45"/>
      <c r="M15006" s="45"/>
    </row>
    <row r="15007" spans="8:13" s="28" customFormat="1" x14ac:dyDescent="0.2">
      <c r="H15007" s="12"/>
      <c r="J15007" s="29"/>
      <c r="K15007" s="45"/>
      <c r="L15007" s="45"/>
      <c r="M15007" s="45"/>
    </row>
    <row r="15008" spans="8:13" s="28" customFormat="1" x14ac:dyDescent="0.2">
      <c r="H15008" s="12"/>
      <c r="J15008" s="29"/>
      <c r="K15008" s="45"/>
      <c r="L15008" s="45"/>
      <c r="M15008" s="45"/>
    </row>
    <row r="15009" spans="8:13" s="28" customFormat="1" x14ac:dyDescent="0.2">
      <c r="H15009" s="12"/>
      <c r="J15009" s="29"/>
      <c r="K15009" s="45"/>
      <c r="L15009" s="45"/>
      <c r="M15009" s="45"/>
    </row>
    <row r="15010" spans="8:13" s="28" customFormat="1" x14ac:dyDescent="0.2">
      <c r="H15010" s="12"/>
      <c r="J15010" s="29"/>
      <c r="K15010" s="45"/>
      <c r="L15010" s="45"/>
      <c r="M15010" s="45"/>
    </row>
    <row r="15011" spans="8:13" s="28" customFormat="1" x14ac:dyDescent="0.2">
      <c r="H15011" s="12"/>
      <c r="J15011" s="29"/>
      <c r="K15011" s="45"/>
      <c r="L15011" s="45"/>
      <c r="M15011" s="45"/>
    </row>
    <row r="15012" spans="8:13" s="28" customFormat="1" x14ac:dyDescent="0.2">
      <c r="H15012" s="12"/>
      <c r="J15012" s="29"/>
      <c r="K15012" s="45"/>
      <c r="L15012" s="45"/>
      <c r="M15012" s="45"/>
    </row>
    <row r="15013" spans="8:13" s="28" customFormat="1" x14ac:dyDescent="0.2">
      <c r="H15013" s="12"/>
      <c r="J15013" s="29"/>
      <c r="K15013" s="45"/>
      <c r="L15013" s="45"/>
      <c r="M15013" s="45"/>
    </row>
    <row r="15014" spans="8:13" s="28" customFormat="1" x14ac:dyDescent="0.2">
      <c r="H15014" s="12"/>
      <c r="J15014" s="29"/>
      <c r="K15014" s="45"/>
      <c r="L15014" s="45"/>
      <c r="M15014" s="45"/>
    </row>
    <row r="15015" spans="8:13" s="28" customFormat="1" x14ac:dyDescent="0.2">
      <c r="H15015" s="12"/>
      <c r="J15015" s="29"/>
      <c r="K15015" s="45"/>
      <c r="L15015" s="45"/>
      <c r="M15015" s="45"/>
    </row>
    <row r="15016" spans="8:13" s="28" customFormat="1" x14ac:dyDescent="0.2">
      <c r="H15016" s="12"/>
      <c r="J15016" s="29"/>
      <c r="K15016" s="45"/>
      <c r="L15016" s="45"/>
      <c r="M15016" s="45"/>
    </row>
    <row r="15017" spans="8:13" s="28" customFormat="1" x14ac:dyDescent="0.2">
      <c r="H15017" s="12"/>
      <c r="J15017" s="29"/>
      <c r="K15017" s="45"/>
      <c r="L15017" s="45"/>
      <c r="M15017" s="45"/>
    </row>
    <row r="15018" spans="8:13" s="28" customFormat="1" x14ac:dyDescent="0.2">
      <c r="H15018" s="12"/>
      <c r="J15018" s="29"/>
      <c r="K15018" s="45"/>
      <c r="L15018" s="45"/>
      <c r="M15018" s="45"/>
    </row>
    <row r="15019" spans="8:13" s="28" customFormat="1" x14ac:dyDescent="0.2">
      <c r="H15019" s="12"/>
      <c r="J15019" s="29"/>
      <c r="K15019" s="45"/>
      <c r="L15019" s="45"/>
      <c r="M15019" s="45"/>
    </row>
    <row r="15020" spans="8:13" s="28" customFormat="1" x14ac:dyDescent="0.2">
      <c r="H15020" s="12"/>
      <c r="J15020" s="29"/>
      <c r="K15020" s="45"/>
      <c r="L15020" s="45"/>
      <c r="M15020" s="45"/>
    </row>
    <row r="15021" spans="8:13" s="28" customFormat="1" x14ac:dyDescent="0.2">
      <c r="H15021" s="12"/>
      <c r="J15021" s="29"/>
      <c r="K15021" s="45"/>
      <c r="L15021" s="45"/>
      <c r="M15021" s="45"/>
    </row>
    <row r="15022" spans="8:13" s="28" customFormat="1" x14ac:dyDescent="0.2">
      <c r="H15022" s="12"/>
      <c r="J15022" s="29"/>
      <c r="K15022" s="45"/>
      <c r="L15022" s="45"/>
      <c r="M15022" s="45"/>
    </row>
    <row r="15023" spans="8:13" s="28" customFormat="1" x14ac:dyDescent="0.2">
      <c r="H15023" s="12"/>
      <c r="J15023" s="29"/>
      <c r="K15023" s="45"/>
      <c r="L15023" s="45"/>
      <c r="M15023" s="45"/>
    </row>
    <row r="15024" spans="8:13" s="28" customFormat="1" x14ac:dyDescent="0.2">
      <c r="H15024" s="12"/>
      <c r="J15024" s="29"/>
      <c r="K15024" s="45"/>
      <c r="L15024" s="45"/>
      <c r="M15024" s="45"/>
    </row>
    <row r="15025" spans="8:13" s="28" customFormat="1" x14ac:dyDescent="0.2">
      <c r="H15025" s="12"/>
      <c r="J15025" s="29"/>
      <c r="K15025" s="45"/>
      <c r="L15025" s="45"/>
      <c r="M15025" s="45"/>
    </row>
    <row r="15026" spans="8:13" s="28" customFormat="1" x14ac:dyDescent="0.2">
      <c r="H15026" s="12"/>
      <c r="J15026" s="29"/>
      <c r="K15026" s="45"/>
      <c r="L15026" s="45"/>
      <c r="M15026" s="45"/>
    </row>
    <row r="15027" spans="8:13" s="28" customFormat="1" x14ac:dyDescent="0.2">
      <c r="H15027" s="12"/>
      <c r="J15027" s="29"/>
      <c r="K15027" s="45"/>
      <c r="L15027" s="45"/>
      <c r="M15027" s="45"/>
    </row>
    <row r="15028" spans="8:13" s="28" customFormat="1" x14ac:dyDescent="0.2">
      <c r="H15028" s="12"/>
      <c r="J15028" s="29"/>
      <c r="K15028" s="45"/>
      <c r="L15028" s="45"/>
      <c r="M15028" s="45"/>
    </row>
    <row r="15029" spans="8:13" s="28" customFormat="1" x14ac:dyDescent="0.2">
      <c r="H15029" s="12"/>
      <c r="J15029" s="29"/>
      <c r="K15029" s="45"/>
      <c r="L15029" s="45"/>
      <c r="M15029" s="45"/>
    </row>
    <row r="15030" spans="8:13" s="28" customFormat="1" x14ac:dyDescent="0.2">
      <c r="H15030" s="12"/>
      <c r="J15030" s="29"/>
      <c r="K15030" s="45"/>
      <c r="L15030" s="45"/>
      <c r="M15030" s="45"/>
    </row>
    <row r="15031" spans="8:13" s="28" customFormat="1" x14ac:dyDescent="0.2">
      <c r="H15031" s="12"/>
      <c r="J15031" s="29"/>
      <c r="K15031" s="45"/>
      <c r="L15031" s="45"/>
      <c r="M15031" s="45"/>
    </row>
    <row r="15032" spans="8:13" s="28" customFormat="1" x14ac:dyDescent="0.2">
      <c r="H15032" s="12"/>
      <c r="J15032" s="29"/>
      <c r="K15032" s="45"/>
      <c r="L15032" s="45"/>
      <c r="M15032" s="45"/>
    </row>
    <row r="15033" spans="8:13" s="28" customFormat="1" x14ac:dyDescent="0.2">
      <c r="H15033" s="12"/>
      <c r="J15033" s="29"/>
      <c r="K15033" s="45"/>
      <c r="L15033" s="45"/>
      <c r="M15033" s="45"/>
    </row>
    <row r="15034" spans="8:13" s="28" customFormat="1" x14ac:dyDescent="0.2">
      <c r="H15034" s="12"/>
      <c r="J15034" s="29"/>
      <c r="K15034" s="45"/>
      <c r="L15034" s="45"/>
      <c r="M15034" s="45"/>
    </row>
    <row r="15035" spans="8:13" s="28" customFormat="1" x14ac:dyDescent="0.2">
      <c r="H15035" s="12"/>
      <c r="J15035" s="29"/>
      <c r="K15035" s="45"/>
      <c r="L15035" s="45"/>
      <c r="M15035" s="45"/>
    </row>
    <row r="15036" spans="8:13" s="28" customFormat="1" x14ac:dyDescent="0.2">
      <c r="H15036" s="12"/>
      <c r="J15036" s="29"/>
      <c r="K15036" s="45"/>
      <c r="L15036" s="45"/>
      <c r="M15036" s="45"/>
    </row>
    <row r="15037" spans="8:13" s="28" customFormat="1" x14ac:dyDescent="0.2">
      <c r="H15037" s="12"/>
      <c r="J15037" s="29"/>
      <c r="K15037" s="45"/>
      <c r="L15037" s="45"/>
      <c r="M15037" s="45"/>
    </row>
    <row r="15038" spans="8:13" s="28" customFormat="1" x14ac:dyDescent="0.2">
      <c r="H15038" s="12"/>
      <c r="J15038" s="29"/>
      <c r="K15038" s="45"/>
      <c r="L15038" s="45"/>
      <c r="M15038" s="45"/>
    </row>
    <row r="15039" spans="8:13" s="28" customFormat="1" x14ac:dyDescent="0.2">
      <c r="H15039" s="12"/>
      <c r="J15039" s="29"/>
      <c r="K15039" s="45"/>
      <c r="L15039" s="45"/>
      <c r="M15039" s="45"/>
    </row>
    <row r="15040" spans="8:13" s="28" customFormat="1" x14ac:dyDescent="0.2">
      <c r="H15040" s="12"/>
      <c r="J15040" s="29"/>
      <c r="K15040" s="45"/>
      <c r="L15040" s="45"/>
      <c r="M15040" s="45"/>
    </row>
    <row r="15041" spans="8:13" s="28" customFormat="1" x14ac:dyDescent="0.2">
      <c r="H15041" s="12"/>
      <c r="J15041" s="29"/>
      <c r="K15041" s="45"/>
      <c r="L15041" s="45"/>
      <c r="M15041" s="45"/>
    </row>
    <row r="15042" spans="8:13" s="28" customFormat="1" x14ac:dyDescent="0.2">
      <c r="H15042" s="12"/>
      <c r="J15042" s="29"/>
      <c r="K15042" s="45"/>
      <c r="L15042" s="45"/>
      <c r="M15042" s="45"/>
    </row>
    <row r="15043" spans="8:13" s="28" customFormat="1" x14ac:dyDescent="0.2">
      <c r="H15043" s="12"/>
      <c r="J15043" s="29"/>
      <c r="K15043" s="45"/>
      <c r="L15043" s="45"/>
      <c r="M15043" s="45"/>
    </row>
    <row r="15044" spans="8:13" s="28" customFormat="1" x14ac:dyDescent="0.2">
      <c r="H15044" s="12"/>
      <c r="J15044" s="29"/>
      <c r="K15044" s="45"/>
      <c r="L15044" s="45"/>
      <c r="M15044" s="45"/>
    </row>
    <row r="15045" spans="8:13" s="28" customFormat="1" x14ac:dyDescent="0.2">
      <c r="H15045" s="12"/>
      <c r="J15045" s="29"/>
      <c r="K15045" s="45"/>
      <c r="L15045" s="45"/>
      <c r="M15045" s="45"/>
    </row>
    <row r="15046" spans="8:13" s="28" customFormat="1" x14ac:dyDescent="0.2">
      <c r="H15046" s="12"/>
      <c r="J15046" s="29"/>
      <c r="K15046" s="45"/>
      <c r="L15046" s="45"/>
      <c r="M15046" s="45"/>
    </row>
    <row r="15047" spans="8:13" s="28" customFormat="1" x14ac:dyDescent="0.2">
      <c r="H15047" s="12"/>
      <c r="J15047" s="29"/>
      <c r="K15047" s="45"/>
      <c r="L15047" s="45"/>
      <c r="M15047" s="45"/>
    </row>
    <row r="15048" spans="8:13" s="28" customFormat="1" x14ac:dyDescent="0.2">
      <c r="H15048" s="12"/>
      <c r="J15048" s="29"/>
      <c r="K15048" s="45"/>
      <c r="L15048" s="45"/>
      <c r="M15048" s="45"/>
    </row>
    <row r="15049" spans="8:13" s="28" customFormat="1" x14ac:dyDescent="0.2">
      <c r="H15049" s="12"/>
      <c r="J15049" s="29"/>
      <c r="K15049" s="45"/>
      <c r="L15049" s="45"/>
      <c r="M15049" s="45"/>
    </row>
    <row r="15050" spans="8:13" s="28" customFormat="1" x14ac:dyDescent="0.2">
      <c r="H15050" s="12"/>
      <c r="J15050" s="29"/>
      <c r="K15050" s="45"/>
      <c r="L15050" s="45"/>
      <c r="M15050" s="45"/>
    </row>
    <row r="15051" spans="8:13" s="28" customFormat="1" x14ac:dyDescent="0.2">
      <c r="H15051" s="12"/>
      <c r="J15051" s="29"/>
      <c r="K15051" s="45"/>
      <c r="L15051" s="45"/>
      <c r="M15051" s="45"/>
    </row>
    <row r="15052" spans="8:13" s="28" customFormat="1" x14ac:dyDescent="0.2">
      <c r="H15052" s="12"/>
      <c r="J15052" s="29"/>
      <c r="K15052" s="45"/>
      <c r="L15052" s="45"/>
      <c r="M15052" s="45"/>
    </row>
    <row r="15053" spans="8:13" s="28" customFormat="1" x14ac:dyDescent="0.2">
      <c r="H15053" s="12"/>
      <c r="J15053" s="29"/>
      <c r="K15053" s="45"/>
      <c r="L15053" s="45"/>
      <c r="M15053" s="45"/>
    </row>
    <row r="15054" spans="8:13" s="28" customFormat="1" x14ac:dyDescent="0.2">
      <c r="H15054" s="12"/>
      <c r="J15054" s="29"/>
      <c r="K15054" s="45"/>
      <c r="L15054" s="45"/>
      <c r="M15054" s="45"/>
    </row>
    <row r="15055" spans="8:13" s="28" customFormat="1" x14ac:dyDescent="0.2">
      <c r="H15055" s="12"/>
      <c r="J15055" s="29"/>
      <c r="K15055" s="45"/>
      <c r="L15055" s="45"/>
      <c r="M15055" s="45"/>
    </row>
    <row r="15056" spans="8:13" s="28" customFormat="1" x14ac:dyDescent="0.2">
      <c r="H15056" s="12"/>
      <c r="J15056" s="29"/>
      <c r="K15056" s="45"/>
      <c r="L15056" s="45"/>
      <c r="M15056" s="45"/>
    </row>
    <row r="15057" spans="8:13" s="28" customFormat="1" x14ac:dyDescent="0.2">
      <c r="H15057" s="12"/>
      <c r="J15057" s="29"/>
      <c r="K15057" s="45"/>
      <c r="L15057" s="45"/>
      <c r="M15057" s="45"/>
    </row>
    <row r="15058" spans="8:13" s="28" customFormat="1" x14ac:dyDescent="0.2">
      <c r="H15058" s="12"/>
      <c r="J15058" s="29"/>
      <c r="K15058" s="45"/>
      <c r="L15058" s="45"/>
      <c r="M15058" s="45"/>
    </row>
    <row r="15059" spans="8:13" s="28" customFormat="1" x14ac:dyDescent="0.2">
      <c r="H15059" s="12"/>
      <c r="J15059" s="29"/>
      <c r="K15059" s="45"/>
      <c r="L15059" s="45"/>
      <c r="M15059" s="45"/>
    </row>
    <row r="15060" spans="8:13" s="28" customFormat="1" x14ac:dyDescent="0.2">
      <c r="H15060" s="12"/>
      <c r="J15060" s="29"/>
      <c r="K15060" s="45"/>
      <c r="L15060" s="45"/>
      <c r="M15060" s="45"/>
    </row>
    <row r="15061" spans="8:13" s="28" customFormat="1" x14ac:dyDescent="0.2">
      <c r="H15061" s="12"/>
      <c r="J15061" s="29"/>
      <c r="K15061" s="45"/>
      <c r="L15061" s="45"/>
      <c r="M15061" s="45"/>
    </row>
    <row r="15062" spans="8:13" s="28" customFormat="1" x14ac:dyDescent="0.2">
      <c r="H15062" s="12"/>
      <c r="J15062" s="29"/>
      <c r="K15062" s="45"/>
      <c r="L15062" s="45"/>
      <c r="M15062" s="45"/>
    </row>
    <row r="15063" spans="8:13" s="28" customFormat="1" x14ac:dyDescent="0.2">
      <c r="H15063" s="12"/>
      <c r="J15063" s="29"/>
      <c r="K15063" s="45"/>
      <c r="L15063" s="45"/>
      <c r="M15063" s="45"/>
    </row>
    <row r="15064" spans="8:13" s="28" customFormat="1" x14ac:dyDescent="0.2">
      <c r="H15064" s="12"/>
      <c r="J15064" s="29"/>
      <c r="K15064" s="45"/>
      <c r="L15064" s="45"/>
      <c r="M15064" s="45"/>
    </row>
    <row r="15065" spans="8:13" s="28" customFormat="1" x14ac:dyDescent="0.2">
      <c r="H15065" s="12"/>
      <c r="J15065" s="29"/>
      <c r="K15065" s="45"/>
      <c r="L15065" s="45"/>
      <c r="M15065" s="45"/>
    </row>
    <row r="15066" spans="8:13" s="28" customFormat="1" x14ac:dyDescent="0.2">
      <c r="H15066" s="12"/>
      <c r="J15066" s="29"/>
      <c r="K15066" s="45"/>
      <c r="L15066" s="45"/>
      <c r="M15066" s="45"/>
    </row>
    <row r="15067" spans="8:13" s="28" customFormat="1" x14ac:dyDescent="0.2">
      <c r="H15067" s="12"/>
      <c r="J15067" s="29"/>
      <c r="K15067" s="45"/>
      <c r="L15067" s="45"/>
      <c r="M15067" s="45"/>
    </row>
    <row r="15068" spans="8:13" s="28" customFormat="1" x14ac:dyDescent="0.2">
      <c r="H15068" s="12"/>
      <c r="J15068" s="29"/>
      <c r="K15068" s="45"/>
      <c r="L15068" s="45"/>
      <c r="M15068" s="45"/>
    </row>
    <row r="15069" spans="8:13" s="28" customFormat="1" x14ac:dyDescent="0.2">
      <c r="H15069" s="12"/>
      <c r="J15069" s="29"/>
      <c r="K15069" s="45"/>
      <c r="L15069" s="45"/>
      <c r="M15069" s="45"/>
    </row>
    <row r="15070" spans="8:13" s="28" customFormat="1" x14ac:dyDescent="0.2">
      <c r="H15070" s="12"/>
      <c r="J15070" s="29"/>
      <c r="K15070" s="45"/>
      <c r="L15070" s="45"/>
      <c r="M15070" s="45"/>
    </row>
    <row r="15071" spans="8:13" s="28" customFormat="1" x14ac:dyDescent="0.2">
      <c r="H15071" s="12"/>
      <c r="J15071" s="29"/>
      <c r="K15071" s="45"/>
      <c r="L15071" s="45"/>
      <c r="M15071" s="45"/>
    </row>
    <row r="15072" spans="8:13" s="28" customFormat="1" x14ac:dyDescent="0.2">
      <c r="H15072" s="12"/>
      <c r="J15072" s="29"/>
      <c r="K15072" s="45"/>
      <c r="L15072" s="45"/>
      <c r="M15072" s="45"/>
    </row>
    <row r="15073" spans="8:13" s="28" customFormat="1" x14ac:dyDescent="0.2">
      <c r="H15073" s="12"/>
      <c r="J15073" s="29"/>
      <c r="K15073" s="45"/>
      <c r="L15073" s="45"/>
      <c r="M15073" s="45"/>
    </row>
    <row r="15074" spans="8:13" s="28" customFormat="1" x14ac:dyDescent="0.2">
      <c r="H15074" s="12"/>
      <c r="J15074" s="29"/>
      <c r="K15074" s="45"/>
      <c r="L15074" s="45"/>
      <c r="M15074" s="45"/>
    </row>
    <row r="15075" spans="8:13" s="28" customFormat="1" x14ac:dyDescent="0.2">
      <c r="H15075" s="12"/>
      <c r="J15075" s="29"/>
      <c r="K15075" s="45"/>
      <c r="L15075" s="45"/>
      <c r="M15075" s="45"/>
    </row>
    <row r="15076" spans="8:13" s="28" customFormat="1" x14ac:dyDescent="0.2">
      <c r="H15076" s="12"/>
      <c r="J15076" s="29"/>
      <c r="K15076" s="45"/>
      <c r="L15076" s="45"/>
      <c r="M15076" s="45"/>
    </row>
    <row r="15077" spans="8:13" s="28" customFormat="1" x14ac:dyDescent="0.2">
      <c r="H15077" s="12"/>
      <c r="J15077" s="29"/>
      <c r="K15077" s="45"/>
      <c r="L15077" s="45"/>
      <c r="M15077" s="45"/>
    </row>
    <row r="15078" spans="8:13" s="28" customFormat="1" x14ac:dyDescent="0.2">
      <c r="H15078" s="12"/>
      <c r="J15078" s="29"/>
      <c r="K15078" s="45"/>
      <c r="L15078" s="45"/>
      <c r="M15078" s="45"/>
    </row>
    <row r="15079" spans="8:13" s="28" customFormat="1" x14ac:dyDescent="0.2">
      <c r="H15079" s="12"/>
      <c r="J15079" s="29"/>
      <c r="K15079" s="45"/>
      <c r="L15079" s="45"/>
      <c r="M15079" s="45"/>
    </row>
    <row r="15080" spans="8:13" s="28" customFormat="1" x14ac:dyDescent="0.2">
      <c r="H15080" s="12"/>
      <c r="J15080" s="29"/>
      <c r="K15080" s="45"/>
      <c r="L15080" s="45"/>
      <c r="M15080" s="45"/>
    </row>
    <row r="15081" spans="8:13" s="28" customFormat="1" x14ac:dyDescent="0.2">
      <c r="H15081" s="12"/>
      <c r="J15081" s="29"/>
      <c r="K15081" s="45"/>
      <c r="L15081" s="45"/>
      <c r="M15081" s="45"/>
    </row>
    <row r="15082" spans="8:13" s="28" customFormat="1" x14ac:dyDescent="0.2">
      <c r="H15082" s="12"/>
      <c r="J15082" s="29"/>
      <c r="K15082" s="45"/>
      <c r="L15082" s="45"/>
      <c r="M15082" s="45"/>
    </row>
    <row r="15083" spans="8:13" s="28" customFormat="1" x14ac:dyDescent="0.2">
      <c r="H15083" s="12"/>
      <c r="J15083" s="29"/>
      <c r="K15083" s="45"/>
      <c r="L15083" s="45"/>
      <c r="M15083" s="45"/>
    </row>
    <row r="15084" spans="8:13" s="28" customFormat="1" x14ac:dyDescent="0.2">
      <c r="H15084" s="12"/>
      <c r="J15084" s="29"/>
      <c r="K15084" s="45"/>
      <c r="L15084" s="45"/>
      <c r="M15084" s="45"/>
    </row>
    <row r="15085" spans="8:13" s="28" customFormat="1" x14ac:dyDescent="0.2">
      <c r="H15085" s="12"/>
      <c r="J15085" s="29"/>
      <c r="K15085" s="45"/>
      <c r="L15085" s="45"/>
      <c r="M15085" s="45"/>
    </row>
    <row r="15086" spans="8:13" s="28" customFormat="1" x14ac:dyDescent="0.2">
      <c r="H15086" s="12"/>
      <c r="J15086" s="29"/>
      <c r="K15086" s="45"/>
      <c r="L15086" s="45"/>
      <c r="M15086" s="45"/>
    </row>
    <row r="15087" spans="8:13" s="28" customFormat="1" x14ac:dyDescent="0.2">
      <c r="H15087" s="12"/>
      <c r="J15087" s="29"/>
      <c r="K15087" s="45"/>
      <c r="L15087" s="45"/>
      <c r="M15087" s="45"/>
    </row>
    <row r="15088" spans="8:13" s="28" customFormat="1" x14ac:dyDescent="0.2">
      <c r="H15088" s="12"/>
      <c r="J15088" s="29"/>
      <c r="K15088" s="45"/>
      <c r="L15088" s="45"/>
      <c r="M15088" s="45"/>
    </row>
    <row r="15089" spans="8:13" s="28" customFormat="1" x14ac:dyDescent="0.2">
      <c r="H15089" s="12"/>
      <c r="J15089" s="29"/>
      <c r="K15089" s="45"/>
      <c r="L15089" s="45"/>
      <c r="M15089" s="45"/>
    </row>
    <row r="15090" spans="8:13" s="28" customFormat="1" x14ac:dyDescent="0.2">
      <c r="H15090" s="12"/>
      <c r="J15090" s="29"/>
      <c r="K15090" s="45"/>
      <c r="L15090" s="45"/>
      <c r="M15090" s="45"/>
    </row>
    <row r="15091" spans="8:13" s="28" customFormat="1" x14ac:dyDescent="0.2">
      <c r="H15091" s="12"/>
      <c r="J15091" s="29"/>
      <c r="K15091" s="45"/>
      <c r="L15091" s="45"/>
      <c r="M15091" s="45"/>
    </row>
    <row r="15092" spans="8:13" s="28" customFormat="1" x14ac:dyDescent="0.2">
      <c r="H15092" s="12"/>
      <c r="J15092" s="29"/>
      <c r="K15092" s="45"/>
      <c r="L15092" s="45"/>
      <c r="M15092" s="45"/>
    </row>
    <row r="15093" spans="8:13" s="28" customFormat="1" x14ac:dyDescent="0.2">
      <c r="H15093" s="12"/>
      <c r="J15093" s="29"/>
      <c r="K15093" s="45"/>
      <c r="L15093" s="45"/>
      <c r="M15093" s="45"/>
    </row>
    <row r="15094" spans="8:13" s="28" customFormat="1" x14ac:dyDescent="0.2">
      <c r="H15094" s="12"/>
      <c r="J15094" s="29"/>
      <c r="K15094" s="45"/>
      <c r="L15094" s="45"/>
      <c r="M15094" s="45"/>
    </row>
    <row r="15095" spans="8:13" s="28" customFormat="1" x14ac:dyDescent="0.2">
      <c r="H15095" s="12"/>
      <c r="J15095" s="29"/>
      <c r="K15095" s="45"/>
      <c r="L15095" s="45"/>
      <c r="M15095" s="45"/>
    </row>
    <row r="15096" spans="8:13" s="28" customFormat="1" x14ac:dyDescent="0.2">
      <c r="H15096" s="12"/>
      <c r="J15096" s="29"/>
      <c r="K15096" s="45"/>
      <c r="L15096" s="45"/>
      <c r="M15096" s="45"/>
    </row>
    <row r="15097" spans="8:13" s="28" customFormat="1" x14ac:dyDescent="0.2">
      <c r="H15097" s="12"/>
      <c r="J15097" s="29"/>
      <c r="K15097" s="45"/>
      <c r="L15097" s="45"/>
      <c r="M15097" s="45"/>
    </row>
    <row r="15098" spans="8:13" s="28" customFormat="1" x14ac:dyDescent="0.2">
      <c r="H15098" s="12"/>
      <c r="J15098" s="29"/>
      <c r="K15098" s="45"/>
      <c r="L15098" s="45"/>
      <c r="M15098" s="45"/>
    </row>
    <row r="15099" spans="8:13" s="28" customFormat="1" x14ac:dyDescent="0.2">
      <c r="H15099" s="12"/>
      <c r="J15099" s="29"/>
      <c r="K15099" s="45"/>
      <c r="L15099" s="45"/>
      <c r="M15099" s="45"/>
    </row>
    <row r="15100" spans="8:13" s="28" customFormat="1" x14ac:dyDescent="0.2">
      <c r="H15100" s="12"/>
      <c r="J15100" s="29"/>
      <c r="K15100" s="45"/>
      <c r="L15100" s="45"/>
      <c r="M15100" s="45"/>
    </row>
    <row r="15101" spans="8:13" s="28" customFormat="1" x14ac:dyDescent="0.2">
      <c r="H15101" s="12"/>
      <c r="J15101" s="29"/>
      <c r="K15101" s="45"/>
      <c r="L15101" s="45"/>
      <c r="M15101" s="45"/>
    </row>
    <row r="15102" spans="8:13" s="28" customFormat="1" x14ac:dyDescent="0.2">
      <c r="H15102" s="12"/>
      <c r="J15102" s="29"/>
      <c r="K15102" s="45"/>
      <c r="L15102" s="45"/>
      <c r="M15102" s="45"/>
    </row>
    <row r="15103" spans="8:13" s="28" customFormat="1" x14ac:dyDescent="0.2">
      <c r="H15103" s="12"/>
      <c r="J15103" s="29"/>
      <c r="K15103" s="45"/>
      <c r="L15103" s="45"/>
      <c r="M15103" s="45"/>
    </row>
    <row r="15104" spans="8:13" s="28" customFormat="1" x14ac:dyDescent="0.2">
      <c r="H15104" s="12"/>
      <c r="J15104" s="29"/>
      <c r="K15104" s="45"/>
      <c r="L15104" s="45"/>
      <c r="M15104" s="45"/>
    </row>
    <row r="15105" spans="8:13" s="28" customFormat="1" x14ac:dyDescent="0.2">
      <c r="H15105" s="12"/>
      <c r="J15105" s="29"/>
      <c r="K15105" s="45"/>
      <c r="L15105" s="45"/>
      <c r="M15105" s="45"/>
    </row>
    <row r="15106" spans="8:13" s="28" customFormat="1" x14ac:dyDescent="0.2">
      <c r="H15106" s="12"/>
      <c r="J15106" s="29"/>
      <c r="K15106" s="45"/>
      <c r="L15106" s="45"/>
      <c r="M15106" s="45"/>
    </row>
    <row r="15107" spans="8:13" s="28" customFormat="1" x14ac:dyDescent="0.2">
      <c r="H15107" s="12"/>
      <c r="J15107" s="29"/>
      <c r="K15107" s="45"/>
      <c r="L15107" s="45"/>
      <c r="M15107" s="45"/>
    </row>
    <row r="15108" spans="8:13" s="28" customFormat="1" x14ac:dyDescent="0.2">
      <c r="H15108" s="12"/>
      <c r="J15108" s="29"/>
      <c r="K15108" s="45"/>
      <c r="L15108" s="45"/>
      <c r="M15108" s="45"/>
    </row>
    <row r="15109" spans="8:13" s="28" customFormat="1" x14ac:dyDescent="0.2">
      <c r="H15109" s="12"/>
      <c r="J15109" s="29"/>
      <c r="K15109" s="45"/>
      <c r="L15109" s="45"/>
      <c r="M15109" s="45"/>
    </row>
    <row r="15110" spans="8:13" s="28" customFormat="1" x14ac:dyDescent="0.2">
      <c r="H15110" s="12"/>
      <c r="J15110" s="29"/>
      <c r="K15110" s="45"/>
      <c r="L15110" s="45"/>
      <c r="M15110" s="45"/>
    </row>
    <row r="15111" spans="8:13" s="28" customFormat="1" x14ac:dyDescent="0.2">
      <c r="H15111" s="12"/>
      <c r="J15111" s="29"/>
      <c r="K15111" s="45"/>
      <c r="L15111" s="45"/>
      <c r="M15111" s="45"/>
    </row>
    <row r="15112" spans="8:13" s="28" customFormat="1" x14ac:dyDescent="0.2">
      <c r="H15112" s="12"/>
      <c r="J15112" s="29"/>
      <c r="K15112" s="45"/>
      <c r="L15112" s="45"/>
      <c r="M15112" s="45"/>
    </row>
    <row r="15113" spans="8:13" s="28" customFormat="1" x14ac:dyDescent="0.2">
      <c r="H15113" s="12"/>
      <c r="J15113" s="29"/>
      <c r="K15113" s="45"/>
      <c r="L15113" s="45"/>
      <c r="M15113" s="45"/>
    </row>
    <row r="15114" spans="8:13" s="28" customFormat="1" x14ac:dyDescent="0.2">
      <c r="H15114" s="12"/>
      <c r="J15114" s="29"/>
      <c r="K15114" s="45"/>
      <c r="L15114" s="45"/>
      <c r="M15114" s="45"/>
    </row>
    <row r="15115" spans="8:13" s="28" customFormat="1" x14ac:dyDescent="0.2">
      <c r="H15115" s="12"/>
      <c r="J15115" s="29"/>
      <c r="K15115" s="45"/>
      <c r="L15115" s="45"/>
      <c r="M15115" s="45"/>
    </row>
    <row r="15116" spans="8:13" s="28" customFormat="1" x14ac:dyDescent="0.2">
      <c r="H15116" s="12"/>
      <c r="J15116" s="29"/>
      <c r="K15116" s="45"/>
      <c r="L15116" s="45"/>
      <c r="M15116" s="45"/>
    </row>
    <row r="15117" spans="8:13" s="28" customFormat="1" x14ac:dyDescent="0.2">
      <c r="H15117" s="12"/>
      <c r="J15117" s="29"/>
      <c r="K15117" s="45"/>
      <c r="L15117" s="45"/>
      <c r="M15117" s="45"/>
    </row>
    <row r="15118" spans="8:13" s="28" customFormat="1" x14ac:dyDescent="0.2">
      <c r="H15118" s="12"/>
      <c r="J15118" s="29"/>
      <c r="K15118" s="45"/>
      <c r="L15118" s="45"/>
      <c r="M15118" s="45"/>
    </row>
    <row r="15119" spans="8:13" s="28" customFormat="1" x14ac:dyDescent="0.2">
      <c r="H15119" s="12"/>
      <c r="J15119" s="29"/>
      <c r="K15119" s="45"/>
      <c r="L15119" s="45"/>
      <c r="M15119" s="45"/>
    </row>
    <row r="15120" spans="8:13" s="28" customFormat="1" x14ac:dyDescent="0.2">
      <c r="H15120" s="12"/>
      <c r="J15120" s="29"/>
      <c r="K15120" s="45"/>
      <c r="L15120" s="45"/>
      <c r="M15120" s="45"/>
    </row>
    <row r="15121" spans="8:13" s="28" customFormat="1" x14ac:dyDescent="0.2">
      <c r="H15121" s="12"/>
      <c r="J15121" s="29"/>
      <c r="K15121" s="45"/>
      <c r="L15121" s="45"/>
      <c r="M15121" s="45"/>
    </row>
    <row r="15122" spans="8:13" s="28" customFormat="1" x14ac:dyDescent="0.2">
      <c r="H15122" s="12"/>
      <c r="J15122" s="29"/>
      <c r="K15122" s="45"/>
      <c r="L15122" s="45"/>
      <c r="M15122" s="45"/>
    </row>
    <row r="15123" spans="8:13" s="28" customFormat="1" x14ac:dyDescent="0.2">
      <c r="H15123" s="12"/>
      <c r="J15123" s="29"/>
      <c r="K15123" s="45"/>
      <c r="L15123" s="45"/>
      <c r="M15123" s="45"/>
    </row>
    <row r="15124" spans="8:13" s="28" customFormat="1" x14ac:dyDescent="0.2">
      <c r="H15124" s="12"/>
      <c r="J15124" s="29"/>
      <c r="K15124" s="45"/>
      <c r="L15124" s="45"/>
      <c r="M15124" s="45"/>
    </row>
    <row r="15125" spans="8:13" s="28" customFormat="1" x14ac:dyDescent="0.2">
      <c r="H15125" s="12"/>
      <c r="J15125" s="29"/>
      <c r="K15125" s="45"/>
      <c r="L15125" s="45"/>
      <c r="M15125" s="45"/>
    </row>
    <row r="15126" spans="8:13" s="28" customFormat="1" x14ac:dyDescent="0.2">
      <c r="H15126" s="12"/>
      <c r="J15126" s="29"/>
      <c r="K15126" s="45"/>
      <c r="L15126" s="45"/>
      <c r="M15126" s="45"/>
    </row>
    <row r="15127" spans="8:13" s="28" customFormat="1" x14ac:dyDescent="0.2">
      <c r="H15127" s="12"/>
      <c r="J15127" s="29"/>
      <c r="K15127" s="45"/>
      <c r="L15127" s="45"/>
      <c r="M15127" s="45"/>
    </row>
    <row r="15128" spans="8:13" s="28" customFormat="1" x14ac:dyDescent="0.2">
      <c r="H15128" s="12"/>
      <c r="J15128" s="29"/>
      <c r="K15128" s="45"/>
      <c r="L15128" s="45"/>
      <c r="M15128" s="45"/>
    </row>
    <row r="15129" spans="8:13" s="28" customFormat="1" x14ac:dyDescent="0.2">
      <c r="H15129" s="12"/>
      <c r="J15129" s="29"/>
      <c r="K15129" s="45"/>
      <c r="L15129" s="45"/>
      <c r="M15129" s="45"/>
    </row>
    <row r="15130" spans="8:13" s="28" customFormat="1" x14ac:dyDescent="0.2">
      <c r="H15130" s="12"/>
      <c r="J15130" s="29"/>
      <c r="K15130" s="45"/>
      <c r="L15130" s="45"/>
      <c r="M15130" s="45"/>
    </row>
    <row r="15131" spans="8:13" s="28" customFormat="1" x14ac:dyDescent="0.2">
      <c r="H15131" s="12"/>
      <c r="J15131" s="29"/>
      <c r="K15131" s="45"/>
      <c r="L15131" s="45"/>
      <c r="M15131" s="45"/>
    </row>
    <row r="15132" spans="8:13" s="28" customFormat="1" x14ac:dyDescent="0.2">
      <c r="H15132" s="12"/>
      <c r="J15132" s="29"/>
      <c r="K15132" s="45"/>
      <c r="L15132" s="45"/>
      <c r="M15132" s="45"/>
    </row>
    <row r="15133" spans="8:13" s="28" customFormat="1" x14ac:dyDescent="0.2">
      <c r="H15133" s="12"/>
      <c r="J15133" s="29"/>
      <c r="K15133" s="45"/>
      <c r="L15133" s="45"/>
      <c r="M15133" s="45"/>
    </row>
    <row r="15134" spans="8:13" s="28" customFormat="1" x14ac:dyDescent="0.2">
      <c r="H15134" s="12"/>
      <c r="J15134" s="29"/>
      <c r="K15134" s="45"/>
      <c r="L15134" s="45"/>
      <c r="M15134" s="45"/>
    </row>
    <row r="15135" spans="8:13" s="28" customFormat="1" x14ac:dyDescent="0.2">
      <c r="H15135" s="12"/>
      <c r="J15135" s="29"/>
      <c r="K15135" s="45"/>
      <c r="L15135" s="45"/>
      <c r="M15135" s="45"/>
    </row>
    <row r="15136" spans="8:13" s="28" customFormat="1" x14ac:dyDescent="0.2">
      <c r="H15136" s="12"/>
      <c r="J15136" s="29"/>
      <c r="K15136" s="45"/>
      <c r="L15136" s="45"/>
      <c r="M15136" s="45"/>
    </row>
    <row r="15137" spans="8:13" s="28" customFormat="1" x14ac:dyDescent="0.2">
      <c r="H15137" s="12"/>
      <c r="J15137" s="29"/>
      <c r="K15137" s="45"/>
      <c r="L15137" s="45"/>
      <c r="M15137" s="45"/>
    </row>
    <row r="15138" spans="8:13" s="28" customFormat="1" x14ac:dyDescent="0.2">
      <c r="H15138" s="12"/>
      <c r="J15138" s="29"/>
      <c r="K15138" s="45"/>
      <c r="L15138" s="45"/>
      <c r="M15138" s="45"/>
    </row>
    <row r="15139" spans="8:13" s="28" customFormat="1" x14ac:dyDescent="0.2">
      <c r="H15139" s="12"/>
      <c r="J15139" s="29"/>
      <c r="K15139" s="45"/>
      <c r="L15139" s="45"/>
      <c r="M15139" s="45"/>
    </row>
    <row r="15140" spans="8:13" s="28" customFormat="1" x14ac:dyDescent="0.2">
      <c r="H15140" s="12"/>
      <c r="J15140" s="29"/>
      <c r="K15140" s="45"/>
      <c r="L15140" s="45"/>
      <c r="M15140" s="45"/>
    </row>
    <row r="15141" spans="8:13" s="28" customFormat="1" x14ac:dyDescent="0.2">
      <c r="H15141" s="12"/>
      <c r="J15141" s="29"/>
      <c r="K15141" s="45"/>
      <c r="L15141" s="45"/>
      <c r="M15141" s="45"/>
    </row>
    <row r="15142" spans="8:13" s="28" customFormat="1" x14ac:dyDescent="0.2">
      <c r="H15142" s="12"/>
      <c r="J15142" s="29"/>
      <c r="K15142" s="45"/>
      <c r="L15142" s="45"/>
      <c r="M15142" s="45"/>
    </row>
    <row r="15143" spans="8:13" s="28" customFormat="1" x14ac:dyDescent="0.2">
      <c r="H15143" s="12"/>
      <c r="J15143" s="29"/>
      <c r="K15143" s="45"/>
      <c r="L15143" s="45"/>
      <c r="M15143" s="45"/>
    </row>
    <row r="15144" spans="8:13" s="28" customFormat="1" x14ac:dyDescent="0.2">
      <c r="H15144" s="12"/>
      <c r="J15144" s="29"/>
      <c r="K15144" s="45"/>
      <c r="L15144" s="45"/>
      <c r="M15144" s="45"/>
    </row>
    <row r="15145" spans="8:13" s="28" customFormat="1" x14ac:dyDescent="0.2">
      <c r="H15145" s="12"/>
      <c r="J15145" s="29"/>
      <c r="K15145" s="45"/>
      <c r="L15145" s="45"/>
      <c r="M15145" s="45"/>
    </row>
    <row r="15146" spans="8:13" s="28" customFormat="1" x14ac:dyDescent="0.2">
      <c r="H15146" s="12"/>
      <c r="J15146" s="29"/>
      <c r="K15146" s="45"/>
      <c r="L15146" s="45"/>
      <c r="M15146" s="45"/>
    </row>
    <row r="15147" spans="8:13" s="28" customFormat="1" x14ac:dyDescent="0.2">
      <c r="H15147" s="12"/>
      <c r="J15147" s="29"/>
      <c r="K15147" s="45"/>
      <c r="L15147" s="45"/>
      <c r="M15147" s="45"/>
    </row>
    <row r="15148" spans="8:13" s="28" customFormat="1" x14ac:dyDescent="0.2">
      <c r="H15148" s="12"/>
      <c r="J15148" s="29"/>
      <c r="K15148" s="45"/>
      <c r="L15148" s="45"/>
      <c r="M15148" s="45"/>
    </row>
    <row r="15149" spans="8:13" s="28" customFormat="1" x14ac:dyDescent="0.2">
      <c r="H15149" s="12"/>
      <c r="J15149" s="29"/>
      <c r="K15149" s="45"/>
      <c r="L15149" s="45"/>
      <c r="M15149" s="45"/>
    </row>
    <row r="15150" spans="8:13" s="28" customFormat="1" x14ac:dyDescent="0.2">
      <c r="H15150" s="12"/>
      <c r="J15150" s="29"/>
      <c r="K15150" s="45"/>
      <c r="L15150" s="45"/>
      <c r="M15150" s="45"/>
    </row>
    <row r="15151" spans="8:13" s="28" customFormat="1" x14ac:dyDescent="0.2">
      <c r="H15151" s="12"/>
      <c r="J15151" s="29"/>
      <c r="K15151" s="45"/>
      <c r="L15151" s="45"/>
      <c r="M15151" s="45"/>
    </row>
    <row r="15152" spans="8:13" s="28" customFormat="1" x14ac:dyDescent="0.2">
      <c r="H15152" s="12"/>
      <c r="J15152" s="29"/>
      <c r="K15152" s="45"/>
      <c r="L15152" s="45"/>
      <c r="M15152" s="45"/>
    </row>
    <row r="15153" spans="8:13" s="28" customFormat="1" x14ac:dyDescent="0.2">
      <c r="H15153" s="12"/>
      <c r="J15153" s="29"/>
      <c r="K15153" s="45"/>
      <c r="L15153" s="45"/>
      <c r="M15153" s="45"/>
    </row>
    <row r="15154" spans="8:13" s="28" customFormat="1" x14ac:dyDescent="0.2">
      <c r="H15154" s="12"/>
      <c r="J15154" s="29"/>
      <c r="K15154" s="45"/>
      <c r="L15154" s="45"/>
      <c r="M15154" s="45"/>
    </row>
    <row r="15155" spans="8:13" s="28" customFormat="1" x14ac:dyDescent="0.2">
      <c r="H15155" s="12"/>
      <c r="J15155" s="29"/>
      <c r="K15155" s="45"/>
      <c r="L15155" s="45"/>
      <c r="M15155" s="45"/>
    </row>
    <row r="15156" spans="8:13" s="28" customFormat="1" x14ac:dyDescent="0.2">
      <c r="H15156" s="12"/>
      <c r="J15156" s="29"/>
      <c r="K15156" s="45"/>
      <c r="L15156" s="45"/>
      <c r="M15156" s="45"/>
    </row>
    <row r="15157" spans="8:13" s="28" customFormat="1" x14ac:dyDescent="0.2">
      <c r="H15157" s="12"/>
      <c r="J15157" s="29"/>
      <c r="K15157" s="45"/>
      <c r="L15157" s="45"/>
      <c r="M15157" s="45"/>
    </row>
    <row r="15158" spans="8:13" s="28" customFormat="1" x14ac:dyDescent="0.2">
      <c r="H15158" s="12"/>
      <c r="J15158" s="29"/>
      <c r="K15158" s="45"/>
      <c r="L15158" s="45"/>
      <c r="M15158" s="45"/>
    </row>
    <row r="15159" spans="8:13" s="28" customFormat="1" x14ac:dyDescent="0.2">
      <c r="H15159" s="12"/>
      <c r="J15159" s="29"/>
      <c r="K15159" s="45"/>
      <c r="L15159" s="45"/>
      <c r="M15159" s="45"/>
    </row>
    <row r="15160" spans="8:13" s="28" customFormat="1" x14ac:dyDescent="0.2">
      <c r="H15160" s="12"/>
      <c r="J15160" s="29"/>
      <c r="K15160" s="45"/>
      <c r="L15160" s="45"/>
      <c r="M15160" s="45"/>
    </row>
    <row r="15161" spans="8:13" s="28" customFormat="1" x14ac:dyDescent="0.2">
      <c r="H15161" s="12"/>
      <c r="J15161" s="29"/>
      <c r="K15161" s="45"/>
      <c r="L15161" s="45"/>
      <c r="M15161" s="45"/>
    </row>
    <row r="15162" spans="8:13" s="28" customFormat="1" x14ac:dyDescent="0.2">
      <c r="H15162" s="12"/>
      <c r="J15162" s="29"/>
      <c r="K15162" s="45"/>
      <c r="L15162" s="45"/>
      <c r="M15162" s="45"/>
    </row>
    <row r="15163" spans="8:13" s="28" customFormat="1" x14ac:dyDescent="0.2">
      <c r="H15163" s="12"/>
      <c r="J15163" s="29"/>
      <c r="K15163" s="45"/>
      <c r="L15163" s="45"/>
      <c r="M15163" s="45"/>
    </row>
    <row r="15164" spans="8:13" s="28" customFormat="1" x14ac:dyDescent="0.2">
      <c r="H15164" s="12"/>
      <c r="J15164" s="29"/>
      <c r="K15164" s="45"/>
      <c r="L15164" s="45"/>
      <c r="M15164" s="45"/>
    </row>
    <row r="15165" spans="8:13" s="28" customFormat="1" x14ac:dyDescent="0.2">
      <c r="H15165" s="12"/>
      <c r="J15165" s="29"/>
      <c r="K15165" s="45"/>
      <c r="L15165" s="45"/>
      <c r="M15165" s="45"/>
    </row>
    <row r="15166" spans="8:13" s="28" customFormat="1" x14ac:dyDescent="0.2">
      <c r="H15166" s="12"/>
      <c r="J15166" s="29"/>
      <c r="K15166" s="45"/>
      <c r="L15166" s="45"/>
      <c r="M15166" s="45"/>
    </row>
    <row r="15167" spans="8:13" s="28" customFormat="1" x14ac:dyDescent="0.2">
      <c r="H15167" s="12"/>
      <c r="J15167" s="29"/>
      <c r="K15167" s="45"/>
      <c r="L15167" s="45"/>
      <c r="M15167" s="45"/>
    </row>
    <row r="15168" spans="8:13" s="28" customFormat="1" x14ac:dyDescent="0.2">
      <c r="H15168" s="12"/>
      <c r="J15168" s="29"/>
      <c r="K15168" s="45"/>
      <c r="L15168" s="45"/>
      <c r="M15168" s="45"/>
    </row>
    <row r="15169" spans="8:13" s="28" customFormat="1" x14ac:dyDescent="0.2">
      <c r="H15169" s="12"/>
      <c r="J15169" s="29"/>
      <c r="K15169" s="45"/>
      <c r="L15169" s="45"/>
      <c r="M15169" s="45"/>
    </row>
    <row r="15170" spans="8:13" s="28" customFormat="1" x14ac:dyDescent="0.2">
      <c r="H15170" s="12"/>
      <c r="J15170" s="29"/>
      <c r="K15170" s="45"/>
      <c r="L15170" s="45"/>
      <c r="M15170" s="45"/>
    </row>
    <row r="15171" spans="8:13" s="28" customFormat="1" x14ac:dyDescent="0.2">
      <c r="H15171" s="12"/>
      <c r="J15171" s="29"/>
      <c r="K15171" s="45"/>
      <c r="L15171" s="45"/>
      <c r="M15171" s="45"/>
    </row>
    <row r="15172" spans="8:13" s="28" customFormat="1" x14ac:dyDescent="0.2">
      <c r="H15172" s="12"/>
      <c r="J15172" s="29"/>
      <c r="K15172" s="45"/>
      <c r="L15172" s="45"/>
      <c r="M15172" s="45"/>
    </row>
    <row r="15173" spans="8:13" s="28" customFormat="1" x14ac:dyDescent="0.2">
      <c r="H15173" s="12"/>
      <c r="J15173" s="29"/>
      <c r="K15173" s="45"/>
      <c r="L15173" s="45"/>
      <c r="M15173" s="45"/>
    </row>
    <row r="15174" spans="8:13" s="28" customFormat="1" x14ac:dyDescent="0.2">
      <c r="H15174" s="12"/>
      <c r="J15174" s="29"/>
      <c r="K15174" s="45"/>
      <c r="L15174" s="45"/>
      <c r="M15174" s="45"/>
    </row>
    <row r="15175" spans="8:13" s="28" customFormat="1" x14ac:dyDescent="0.2">
      <c r="H15175" s="12"/>
      <c r="J15175" s="29"/>
      <c r="K15175" s="45"/>
      <c r="L15175" s="45"/>
      <c r="M15175" s="45"/>
    </row>
    <row r="15176" spans="8:13" s="28" customFormat="1" x14ac:dyDescent="0.2">
      <c r="H15176" s="12"/>
      <c r="J15176" s="29"/>
      <c r="K15176" s="45"/>
      <c r="L15176" s="45"/>
      <c r="M15176" s="45"/>
    </row>
    <row r="15177" spans="8:13" s="28" customFormat="1" x14ac:dyDescent="0.2">
      <c r="H15177" s="12"/>
      <c r="J15177" s="29"/>
      <c r="K15177" s="45"/>
      <c r="L15177" s="45"/>
      <c r="M15177" s="45"/>
    </row>
    <row r="15178" spans="8:13" s="28" customFormat="1" x14ac:dyDescent="0.2">
      <c r="H15178" s="12"/>
      <c r="J15178" s="29"/>
      <c r="K15178" s="45"/>
      <c r="L15178" s="45"/>
      <c r="M15178" s="45"/>
    </row>
    <row r="15179" spans="8:13" s="28" customFormat="1" x14ac:dyDescent="0.2">
      <c r="H15179" s="12"/>
      <c r="J15179" s="29"/>
      <c r="K15179" s="45"/>
      <c r="L15179" s="45"/>
      <c r="M15179" s="45"/>
    </row>
    <row r="15180" spans="8:13" s="28" customFormat="1" x14ac:dyDescent="0.2">
      <c r="H15180" s="12"/>
      <c r="J15180" s="29"/>
      <c r="K15180" s="45"/>
      <c r="L15180" s="45"/>
      <c r="M15180" s="45"/>
    </row>
    <row r="15181" spans="8:13" s="28" customFormat="1" x14ac:dyDescent="0.2">
      <c r="H15181" s="12"/>
      <c r="J15181" s="29"/>
      <c r="K15181" s="45"/>
      <c r="L15181" s="45"/>
      <c r="M15181" s="45"/>
    </row>
    <row r="15182" spans="8:13" s="28" customFormat="1" x14ac:dyDescent="0.2">
      <c r="H15182" s="12"/>
      <c r="J15182" s="29"/>
      <c r="K15182" s="45"/>
      <c r="L15182" s="45"/>
      <c r="M15182" s="45"/>
    </row>
    <row r="15183" spans="8:13" s="28" customFormat="1" x14ac:dyDescent="0.2">
      <c r="H15183" s="12"/>
      <c r="J15183" s="29"/>
      <c r="K15183" s="45"/>
      <c r="L15183" s="45"/>
      <c r="M15183" s="45"/>
    </row>
    <row r="15184" spans="8:13" s="28" customFormat="1" x14ac:dyDescent="0.2">
      <c r="H15184" s="12"/>
      <c r="J15184" s="29"/>
      <c r="K15184" s="45"/>
      <c r="L15184" s="45"/>
      <c r="M15184" s="45"/>
    </row>
    <row r="15185" spans="8:13" s="28" customFormat="1" x14ac:dyDescent="0.2">
      <c r="H15185" s="12"/>
      <c r="J15185" s="29"/>
      <c r="K15185" s="45"/>
      <c r="L15185" s="45"/>
      <c r="M15185" s="45"/>
    </row>
    <row r="15186" spans="8:13" s="28" customFormat="1" x14ac:dyDescent="0.2">
      <c r="H15186" s="12"/>
      <c r="J15186" s="29"/>
      <c r="K15186" s="45"/>
      <c r="L15186" s="45"/>
      <c r="M15186" s="45"/>
    </row>
    <row r="15187" spans="8:13" s="28" customFormat="1" x14ac:dyDescent="0.2">
      <c r="H15187" s="12"/>
      <c r="J15187" s="29"/>
      <c r="K15187" s="45"/>
      <c r="L15187" s="45"/>
      <c r="M15187" s="45"/>
    </row>
    <row r="15188" spans="8:13" s="28" customFormat="1" x14ac:dyDescent="0.2">
      <c r="H15188" s="12"/>
      <c r="J15188" s="29"/>
      <c r="K15188" s="45"/>
      <c r="L15188" s="45"/>
      <c r="M15188" s="45"/>
    </row>
    <row r="15189" spans="8:13" s="28" customFormat="1" x14ac:dyDescent="0.2">
      <c r="H15189" s="12"/>
      <c r="J15189" s="29"/>
      <c r="K15189" s="45"/>
      <c r="L15189" s="45"/>
      <c r="M15189" s="45"/>
    </row>
    <row r="15190" spans="8:13" s="28" customFormat="1" x14ac:dyDescent="0.2">
      <c r="H15190" s="12"/>
      <c r="J15190" s="29"/>
      <c r="K15190" s="45"/>
      <c r="L15190" s="45"/>
      <c r="M15190" s="45"/>
    </row>
    <row r="15191" spans="8:13" s="28" customFormat="1" x14ac:dyDescent="0.2">
      <c r="H15191" s="12"/>
      <c r="J15191" s="29"/>
      <c r="K15191" s="45"/>
      <c r="L15191" s="45"/>
      <c r="M15191" s="45"/>
    </row>
    <row r="15192" spans="8:13" s="28" customFormat="1" x14ac:dyDescent="0.2">
      <c r="H15192" s="12"/>
      <c r="J15192" s="29"/>
      <c r="K15192" s="45"/>
      <c r="L15192" s="45"/>
      <c r="M15192" s="45"/>
    </row>
    <row r="15193" spans="8:13" s="28" customFormat="1" x14ac:dyDescent="0.2">
      <c r="H15193" s="12"/>
      <c r="J15193" s="29"/>
      <c r="K15193" s="45"/>
      <c r="L15193" s="45"/>
      <c r="M15193" s="45"/>
    </row>
    <row r="15194" spans="8:13" s="28" customFormat="1" x14ac:dyDescent="0.2">
      <c r="H15194" s="12"/>
      <c r="J15194" s="29"/>
      <c r="K15194" s="45"/>
      <c r="L15194" s="45"/>
      <c r="M15194" s="45"/>
    </row>
    <row r="15195" spans="8:13" s="28" customFormat="1" x14ac:dyDescent="0.2">
      <c r="H15195" s="12"/>
      <c r="J15195" s="29"/>
      <c r="K15195" s="45"/>
      <c r="L15195" s="45"/>
      <c r="M15195" s="45"/>
    </row>
    <row r="15196" spans="8:13" s="28" customFormat="1" x14ac:dyDescent="0.2">
      <c r="H15196" s="12"/>
      <c r="J15196" s="29"/>
      <c r="K15196" s="45"/>
      <c r="L15196" s="45"/>
      <c r="M15196" s="45"/>
    </row>
    <row r="15197" spans="8:13" s="28" customFormat="1" x14ac:dyDescent="0.2">
      <c r="H15197" s="12"/>
      <c r="J15197" s="29"/>
      <c r="K15197" s="45"/>
      <c r="L15197" s="45"/>
      <c r="M15197" s="45"/>
    </row>
    <row r="15198" spans="8:13" s="28" customFormat="1" x14ac:dyDescent="0.2">
      <c r="H15198" s="12"/>
      <c r="J15198" s="29"/>
      <c r="K15198" s="45"/>
      <c r="L15198" s="45"/>
      <c r="M15198" s="45"/>
    </row>
    <row r="15199" spans="8:13" s="28" customFormat="1" x14ac:dyDescent="0.2">
      <c r="H15199" s="12"/>
      <c r="J15199" s="29"/>
      <c r="K15199" s="45"/>
      <c r="L15199" s="45"/>
      <c r="M15199" s="45"/>
    </row>
    <row r="15200" spans="8:13" s="28" customFormat="1" x14ac:dyDescent="0.2">
      <c r="H15200" s="12"/>
      <c r="J15200" s="29"/>
      <c r="K15200" s="45"/>
      <c r="L15200" s="45"/>
      <c r="M15200" s="45"/>
    </row>
    <row r="15201" spans="8:13" s="28" customFormat="1" x14ac:dyDescent="0.2">
      <c r="H15201" s="12"/>
      <c r="J15201" s="29"/>
      <c r="K15201" s="45"/>
      <c r="L15201" s="45"/>
      <c r="M15201" s="45"/>
    </row>
    <row r="15202" spans="8:13" s="28" customFormat="1" x14ac:dyDescent="0.2">
      <c r="H15202" s="12"/>
      <c r="J15202" s="29"/>
      <c r="K15202" s="45"/>
      <c r="L15202" s="45"/>
      <c r="M15202" s="45"/>
    </row>
    <row r="15203" spans="8:13" s="28" customFormat="1" x14ac:dyDescent="0.2">
      <c r="H15203" s="12"/>
      <c r="J15203" s="29"/>
      <c r="K15203" s="45"/>
      <c r="L15203" s="45"/>
      <c r="M15203" s="45"/>
    </row>
    <row r="15204" spans="8:13" s="28" customFormat="1" x14ac:dyDescent="0.2">
      <c r="H15204" s="12"/>
      <c r="J15204" s="29"/>
      <c r="K15204" s="45"/>
      <c r="L15204" s="45"/>
      <c r="M15204" s="45"/>
    </row>
    <row r="15205" spans="8:13" s="28" customFormat="1" x14ac:dyDescent="0.2">
      <c r="H15205" s="12"/>
      <c r="J15205" s="29"/>
      <c r="K15205" s="45"/>
      <c r="L15205" s="45"/>
      <c r="M15205" s="45"/>
    </row>
    <row r="15206" spans="8:13" s="28" customFormat="1" x14ac:dyDescent="0.2">
      <c r="H15206" s="12"/>
      <c r="J15206" s="29"/>
      <c r="K15206" s="45"/>
      <c r="L15206" s="45"/>
      <c r="M15206" s="45"/>
    </row>
    <row r="15207" spans="8:13" s="28" customFormat="1" x14ac:dyDescent="0.2">
      <c r="H15207" s="12"/>
      <c r="J15207" s="29"/>
      <c r="K15207" s="45"/>
      <c r="L15207" s="45"/>
      <c r="M15207" s="45"/>
    </row>
    <row r="15208" spans="8:13" s="28" customFormat="1" x14ac:dyDescent="0.2">
      <c r="H15208" s="12"/>
      <c r="J15208" s="29"/>
      <c r="K15208" s="45"/>
      <c r="L15208" s="45"/>
      <c r="M15208" s="45"/>
    </row>
    <row r="15209" spans="8:13" s="28" customFormat="1" x14ac:dyDescent="0.2">
      <c r="H15209" s="12"/>
      <c r="J15209" s="29"/>
      <c r="K15209" s="45"/>
      <c r="L15209" s="45"/>
      <c r="M15209" s="45"/>
    </row>
    <row r="15210" spans="8:13" s="28" customFormat="1" x14ac:dyDescent="0.2">
      <c r="H15210" s="12"/>
      <c r="J15210" s="29"/>
      <c r="K15210" s="45"/>
      <c r="L15210" s="45"/>
      <c r="M15210" s="45"/>
    </row>
    <row r="15211" spans="8:13" s="28" customFormat="1" x14ac:dyDescent="0.2">
      <c r="H15211" s="12"/>
      <c r="J15211" s="29"/>
      <c r="K15211" s="45"/>
      <c r="L15211" s="45"/>
      <c r="M15211" s="45"/>
    </row>
    <row r="15212" spans="8:13" s="28" customFormat="1" x14ac:dyDescent="0.2">
      <c r="H15212" s="12"/>
      <c r="J15212" s="29"/>
      <c r="K15212" s="45"/>
      <c r="L15212" s="45"/>
      <c r="M15212" s="45"/>
    </row>
    <row r="15213" spans="8:13" s="28" customFormat="1" x14ac:dyDescent="0.2">
      <c r="H15213" s="12"/>
      <c r="J15213" s="29"/>
      <c r="K15213" s="45"/>
      <c r="L15213" s="45"/>
      <c r="M15213" s="45"/>
    </row>
    <row r="15214" spans="8:13" s="28" customFormat="1" x14ac:dyDescent="0.2">
      <c r="H15214" s="12"/>
      <c r="J15214" s="29"/>
      <c r="K15214" s="45"/>
      <c r="L15214" s="45"/>
      <c r="M15214" s="45"/>
    </row>
    <row r="15215" spans="8:13" s="28" customFormat="1" x14ac:dyDescent="0.2">
      <c r="H15215" s="12"/>
      <c r="J15215" s="29"/>
      <c r="K15215" s="45"/>
      <c r="L15215" s="45"/>
      <c r="M15215" s="45"/>
    </row>
    <row r="15216" spans="8:13" s="28" customFormat="1" x14ac:dyDescent="0.2">
      <c r="H15216" s="12"/>
      <c r="J15216" s="29"/>
      <c r="K15216" s="45"/>
      <c r="L15216" s="45"/>
      <c r="M15216" s="45"/>
    </row>
    <row r="15217" spans="8:13" s="28" customFormat="1" x14ac:dyDescent="0.2">
      <c r="H15217" s="12"/>
      <c r="J15217" s="29"/>
      <c r="K15217" s="45"/>
      <c r="L15217" s="45"/>
      <c r="M15217" s="45"/>
    </row>
    <row r="15218" spans="8:13" s="28" customFormat="1" x14ac:dyDescent="0.2">
      <c r="H15218" s="12"/>
      <c r="J15218" s="29"/>
      <c r="K15218" s="45"/>
      <c r="L15218" s="45"/>
      <c r="M15218" s="45"/>
    </row>
    <row r="15219" spans="8:13" s="28" customFormat="1" x14ac:dyDescent="0.2">
      <c r="H15219" s="12"/>
      <c r="J15219" s="29"/>
      <c r="K15219" s="45"/>
      <c r="L15219" s="45"/>
      <c r="M15219" s="45"/>
    </row>
    <row r="15220" spans="8:13" s="28" customFormat="1" x14ac:dyDescent="0.2">
      <c r="H15220" s="12"/>
      <c r="J15220" s="29"/>
      <c r="K15220" s="45"/>
      <c r="L15220" s="45"/>
      <c r="M15220" s="45"/>
    </row>
    <row r="15221" spans="8:13" s="28" customFormat="1" x14ac:dyDescent="0.2">
      <c r="H15221" s="12"/>
      <c r="J15221" s="29"/>
      <c r="K15221" s="45"/>
      <c r="L15221" s="45"/>
      <c r="M15221" s="45"/>
    </row>
    <row r="15222" spans="8:13" s="28" customFormat="1" x14ac:dyDescent="0.2">
      <c r="H15222" s="12"/>
      <c r="J15222" s="29"/>
      <c r="K15222" s="45"/>
      <c r="L15222" s="45"/>
      <c r="M15222" s="45"/>
    </row>
    <row r="15223" spans="8:13" s="28" customFormat="1" x14ac:dyDescent="0.2">
      <c r="H15223" s="12"/>
      <c r="J15223" s="29"/>
      <c r="K15223" s="45"/>
      <c r="L15223" s="45"/>
      <c r="M15223" s="45"/>
    </row>
    <row r="15224" spans="8:13" s="28" customFormat="1" x14ac:dyDescent="0.2">
      <c r="H15224" s="12"/>
      <c r="J15224" s="29"/>
      <c r="K15224" s="45"/>
      <c r="L15224" s="45"/>
      <c r="M15224" s="45"/>
    </row>
    <row r="15225" spans="8:13" s="28" customFormat="1" x14ac:dyDescent="0.2">
      <c r="H15225" s="12"/>
      <c r="J15225" s="29"/>
      <c r="K15225" s="45"/>
      <c r="L15225" s="45"/>
      <c r="M15225" s="45"/>
    </row>
    <row r="15226" spans="8:13" s="28" customFormat="1" x14ac:dyDescent="0.2">
      <c r="H15226" s="12"/>
      <c r="J15226" s="29"/>
      <c r="K15226" s="45"/>
      <c r="L15226" s="45"/>
      <c r="M15226" s="45"/>
    </row>
    <row r="15227" spans="8:13" s="28" customFormat="1" x14ac:dyDescent="0.2">
      <c r="H15227" s="12"/>
      <c r="J15227" s="29"/>
      <c r="K15227" s="45"/>
      <c r="L15227" s="45"/>
      <c r="M15227" s="45"/>
    </row>
    <row r="15228" spans="8:13" s="28" customFormat="1" x14ac:dyDescent="0.2">
      <c r="H15228" s="12"/>
      <c r="J15228" s="29"/>
      <c r="K15228" s="45"/>
      <c r="L15228" s="45"/>
      <c r="M15228" s="45"/>
    </row>
    <row r="15229" spans="8:13" s="28" customFormat="1" x14ac:dyDescent="0.2">
      <c r="H15229" s="12"/>
      <c r="J15229" s="29"/>
      <c r="K15229" s="45"/>
      <c r="L15229" s="45"/>
      <c r="M15229" s="45"/>
    </row>
    <row r="15230" spans="8:13" s="28" customFormat="1" x14ac:dyDescent="0.2">
      <c r="H15230" s="12"/>
      <c r="J15230" s="29"/>
      <c r="K15230" s="45"/>
      <c r="L15230" s="45"/>
      <c r="M15230" s="45"/>
    </row>
    <row r="15231" spans="8:13" s="28" customFormat="1" x14ac:dyDescent="0.2">
      <c r="H15231" s="12"/>
      <c r="J15231" s="29"/>
      <c r="K15231" s="45"/>
      <c r="L15231" s="45"/>
      <c r="M15231" s="45"/>
    </row>
    <row r="15232" spans="8:13" s="28" customFormat="1" x14ac:dyDescent="0.2">
      <c r="H15232" s="12"/>
      <c r="J15232" s="29"/>
      <c r="K15232" s="45"/>
      <c r="L15232" s="45"/>
      <c r="M15232" s="45"/>
    </row>
    <row r="15233" spans="8:13" s="28" customFormat="1" x14ac:dyDescent="0.2">
      <c r="H15233" s="12"/>
      <c r="J15233" s="29"/>
      <c r="K15233" s="45"/>
      <c r="L15233" s="45"/>
      <c r="M15233" s="45"/>
    </row>
    <row r="15234" spans="8:13" s="28" customFormat="1" x14ac:dyDescent="0.2">
      <c r="H15234" s="12"/>
      <c r="J15234" s="29"/>
      <c r="K15234" s="45"/>
      <c r="L15234" s="45"/>
      <c r="M15234" s="45"/>
    </row>
    <row r="15235" spans="8:13" s="28" customFormat="1" x14ac:dyDescent="0.2">
      <c r="H15235" s="12"/>
      <c r="J15235" s="29"/>
      <c r="K15235" s="45"/>
      <c r="L15235" s="45"/>
      <c r="M15235" s="45"/>
    </row>
    <row r="15236" spans="8:13" s="28" customFormat="1" x14ac:dyDescent="0.2">
      <c r="H15236" s="12"/>
      <c r="J15236" s="29"/>
      <c r="K15236" s="45"/>
      <c r="L15236" s="45"/>
      <c r="M15236" s="45"/>
    </row>
    <row r="15237" spans="8:13" s="28" customFormat="1" x14ac:dyDescent="0.2">
      <c r="H15237" s="12"/>
      <c r="J15237" s="29"/>
      <c r="K15237" s="45"/>
      <c r="L15237" s="45"/>
      <c r="M15237" s="45"/>
    </row>
    <row r="15238" spans="8:13" s="28" customFormat="1" x14ac:dyDescent="0.2">
      <c r="H15238" s="12"/>
      <c r="J15238" s="29"/>
      <c r="K15238" s="45"/>
      <c r="L15238" s="45"/>
      <c r="M15238" s="45"/>
    </row>
    <row r="15239" spans="8:13" s="28" customFormat="1" x14ac:dyDescent="0.2">
      <c r="H15239" s="12"/>
      <c r="J15239" s="29"/>
      <c r="K15239" s="45"/>
      <c r="L15239" s="45"/>
      <c r="M15239" s="45"/>
    </row>
    <row r="15240" spans="8:13" s="28" customFormat="1" x14ac:dyDescent="0.2">
      <c r="H15240" s="12"/>
      <c r="J15240" s="29"/>
      <c r="K15240" s="45"/>
      <c r="L15240" s="45"/>
      <c r="M15240" s="45"/>
    </row>
    <row r="15241" spans="8:13" s="28" customFormat="1" x14ac:dyDescent="0.2">
      <c r="H15241" s="12"/>
      <c r="J15241" s="29"/>
      <c r="K15241" s="45"/>
      <c r="L15241" s="45"/>
      <c r="M15241" s="45"/>
    </row>
    <row r="15242" spans="8:13" s="28" customFormat="1" x14ac:dyDescent="0.2">
      <c r="H15242" s="12"/>
      <c r="J15242" s="29"/>
      <c r="K15242" s="45"/>
      <c r="L15242" s="45"/>
      <c r="M15242" s="45"/>
    </row>
    <row r="15243" spans="8:13" s="28" customFormat="1" x14ac:dyDescent="0.2">
      <c r="H15243" s="12"/>
      <c r="J15243" s="29"/>
      <c r="K15243" s="45"/>
      <c r="L15243" s="45"/>
      <c r="M15243" s="45"/>
    </row>
    <row r="15244" spans="8:13" s="28" customFormat="1" x14ac:dyDescent="0.2">
      <c r="H15244" s="12"/>
      <c r="J15244" s="29"/>
      <c r="K15244" s="45"/>
      <c r="L15244" s="45"/>
      <c r="M15244" s="45"/>
    </row>
    <row r="15245" spans="8:13" s="28" customFormat="1" x14ac:dyDescent="0.2">
      <c r="H15245" s="12"/>
      <c r="J15245" s="29"/>
      <c r="K15245" s="45"/>
      <c r="L15245" s="45"/>
      <c r="M15245" s="45"/>
    </row>
    <row r="15246" spans="8:13" s="28" customFormat="1" x14ac:dyDescent="0.2">
      <c r="H15246" s="12"/>
      <c r="J15246" s="29"/>
      <c r="K15246" s="45"/>
      <c r="L15246" s="45"/>
      <c r="M15246" s="45"/>
    </row>
    <row r="15247" spans="8:13" s="28" customFormat="1" x14ac:dyDescent="0.2">
      <c r="H15247" s="12"/>
      <c r="J15247" s="29"/>
      <c r="K15247" s="45"/>
      <c r="L15247" s="45"/>
      <c r="M15247" s="45"/>
    </row>
    <row r="15248" spans="8:13" s="28" customFormat="1" x14ac:dyDescent="0.2">
      <c r="H15248" s="12"/>
      <c r="J15248" s="29"/>
      <c r="K15248" s="45"/>
      <c r="L15248" s="45"/>
      <c r="M15248" s="45"/>
    </row>
    <row r="15249" spans="8:13" s="28" customFormat="1" x14ac:dyDescent="0.2">
      <c r="H15249" s="12"/>
      <c r="J15249" s="29"/>
      <c r="K15249" s="45"/>
      <c r="L15249" s="45"/>
      <c r="M15249" s="45"/>
    </row>
    <row r="15250" spans="8:13" s="28" customFormat="1" x14ac:dyDescent="0.2">
      <c r="H15250" s="12"/>
      <c r="J15250" s="29"/>
      <c r="K15250" s="45"/>
      <c r="L15250" s="45"/>
      <c r="M15250" s="45"/>
    </row>
    <row r="15251" spans="8:13" s="28" customFormat="1" x14ac:dyDescent="0.2">
      <c r="H15251" s="12"/>
      <c r="J15251" s="29"/>
      <c r="K15251" s="45"/>
      <c r="L15251" s="45"/>
      <c r="M15251" s="45"/>
    </row>
    <row r="15252" spans="8:13" s="28" customFormat="1" x14ac:dyDescent="0.2">
      <c r="H15252" s="12"/>
      <c r="J15252" s="29"/>
      <c r="K15252" s="45"/>
      <c r="L15252" s="45"/>
      <c r="M15252" s="45"/>
    </row>
    <row r="15253" spans="8:13" s="28" customFormat="1" x14ac:dyDescent="0.2">
      <c r="H15253" s="12"/>
      <c r="J15253" s="29"/>
      <c r="K15253" s="45"/>
      <c r="L15253" s="45"/>
      <c r="M15253" s="45"/>
    </row>
    <row r="15254" spans="8:13" s="28" customFormat="1" x14ac:dyDescent="0.2">
      <c r="H15254" s="12"/>
      <c r="J15254" s="29"/>
      <c r="K15254" s="45"/>
      <c r="L15254" s="45"/>
      <c r="M15254" s="45"/>
    </row>
    <row r="15255" spans="8:13" s="28" customFormat="1" x14ac:dyDescent="0.2">
      <c r="H15255" s="12"/>
      <c r="J15255" s="29"/>
      <c r="K15255" s="45"/>
      <c r="L15255" s="45"/>
      <c r="M15255" s="45"/>
    </row>
    <row r="15256" spans="8:13" s="28" customFormat="1" x14ac:dyDescent="0.2">
      <c r="H15256" s="12"/>
      <c r="J15256" s="29"/>
      <c r="K15256" s="45"/>
      <c r="L15256" s="45"/>
      <c r="M15256" s="45"/>
    </row>
    <row r="15257" spans="8:13" s="28" customFormat="1" x14ac:dyDescent="0.2">
      <c r="H15257" s="12"/>
      <c r="J15257" s="29"/>
      <c r="K15257" s="45"/>
      <c r="L15257" s="45"/>
      <c r="M15257" s="45"/>
    </row>
    <row r="15258" spans="8:13" s="28" customFormat="1" x14ac:dyDescent="0.2">
      <c r="H15258" s="12"/>
      <c r="J15258" s="29"/>
      <c r="K15258" s="45"/>
      <c r="L15258" s="45"/>
      <c r="M15258" s="45"/>
    </row>
    <row r="15259" spans="8:13" s="28" customFormat="1" x14ac:dyDescent="0.2">
      <c r="H15259" s="12"/>
      <c r="J15259" s="29"/>
      <c r="K15259" s="45"/>
      <c r="L15259" s="45"/>
      <c r="M15259" s="45"/>
    </row>
    <row r="15260" spans="8:13" s="28" customFormat="1" x14ac:dyDescent="0.2">
      <c r="H15260" s="12"/>
      <c r="J15260" s="29"/>
      <c r="K15260" s="45"/>
      <c r="L15260" s="45"/>
      <c r="M15260" s="45"/>
    </row>
    <row r="15261" spans="8:13" s="28" customFormat="1" x14ac:dyDescent="0.2">
      <c r="H15261" s="12"/>
      <c r="J15261" s="29"/>
      <c r="K15261" s="45"/>
      <c r="L15261" s="45"/>
      <c r="M15261" s="45"/>
    </row>
    <row r="15262" spans="8:13" s="28" customFormat="1" x14ac:dyDescent="0.2">
      <c r="H15262" s="12"/>
      <c r="J15262" s="29"/>
      <c r="K15262" s="45"/>
      <c r="L15262" s="45"/>
      <c r="M15262" s="45"/>
    </row>
    <row r="15263" spans="8:13" s="28" customFormat="1" x14ac:dyDescent="0.2">
      <c r="H15263" s="12"/>
      <c r="J15263" s="29"/>
      <c r="K15263" s="45"/>
      <c r="L15263" s="45"/>
      <c r="M15263" s="45"/>
    </row>
    <row r="15264" spans="8:13" s="28" customFormat="1" x14ac:dyDescent="0.2">
      <c r="H15264" s="12"/>
      <c r="J15264" s="29"/>
      <c r="K15264" s="45"/>
      <c r="L15264" s="45"/>
      <c r="M15264" s="45"/>
    </row>
    <row r="15265" spans="8:13" s="28" customFormat="1" x14ac:dyDescent="0.2">
      <c r="H15265" s="12"/>
      <c r="J15265" s="29"/>
      <c r="K15265" s="45"/>
      <c r="L15265" s="45"/>
      <c r="M15265" s="45"/>
    </row>
    <row r="15266" spans="8:13" s="28" customFormat="1" x14ac:dyDescent="0.2">
      <c r="H15266" s="12"/>
      <c r="J15266" s="29"/>
      <c r="K15266" s="45"/>
      <c r="L15266" s="45"/>
      <c r="M15266" s="45"/>
    </row>
    <row r="15267" spans="8:13" s="28" customFormat="1" x14ac:dyDescent="0.2">
      <c r="H15267" s="12"/>
      <c r="J15267" s="29"/>
      <c r="K15267" s="45"/>
      <c r="L15267" s="45"/>
      <c r="M15267" s="45"/>
    </row>
    <row r="15268" spans="8:13" s="28" customFormat="1" x14ac:dyDescent="0.2">
      <c r="H15268" s="12"/>
      <c r="J15268" s="29"/>
      <c r="K15268" s="45"/>
      <c r="L15268" s="45"/>
      <c r="M15268" s="45"/>
    </row>
    <row r="15269" spans="8:13" s="28" customFormat="1" x14ac:dyDescent="0.2">
      <c r="H15269" s="12"/>
      <c r="J15269" s="29"/>
      <c r="K15269" s="45"/>
      <c r="L15269" s="45"/>
      <c r="M15269" s="45"/>
    </row>
    <row r="15270" spans="8:13" s="28" customFormat="1" x14ac:dyDescent="0.2">
      <c r="H15270" s="12"/>
      <c r="J15270" s="29"/>
      <c r="K15270" s="45"/>
      <c r="L15270" s="45"/>
      <c r="M15270" s="45"/>
    </row>
    <row r="15271" spans="8:13" s="28" customFormat="1" x14ac:dyDescent="0.2">
      <c r="H15271" s="12"/>
      <c r="J15271" s="29"/>
      <c r="K15271" s="45"/>
      <c r="L15271" s="45"/>
      <c r="M15271" s="45"/>
    </row>
    <row r="15272" spans="8:13" s="28" customFormat="1" x14ac:dyDescent="0.2">
      <c r="H15272" s="12"/>
      <c r="J15272" s="29"/>
      <c r="K15272" s="45"/>
      <c r="L15272" s="45"/>
      <c r="M15272" s="45"/>
    </row>
    <row r="15273" spans="8:13" s="28" customFormat="1" x14ac:dyDescent="0.2">
      <c r="H15273" s="12"/>
      <c r="J15273" s="29"/>
      <c r="K15273" s="45"/>
      <c r="L15273" s="45"/>
      <c r="M15273" s="45"/>
    </row>
    <row r="15274" spans="8:13" s="28" customFormat="1" x14ac:dyDescent="0.2">
      <c r="H15274" s="12"/>
      <c r="J15274" s="29"/>
      <c r="K15274" s="45"/>
      <c r="L15274" s="45"/>
      <c r="M15274" s="45"/>
    </row>
    <row r="15275" spans="8:13" s="28" customFormat="1" x14ac:dyDescent="0.2">
      <c r="H15275" s="12"/>
      <c r="J15275" s="29"/>
      <c r="K15275" s="45"/>
      <c r="L15275" s="45"/>
      <c r="M15275" s="45"/>
    </row>
    <row r="15276" spans="8:13" s="28" customFormat="1" x14ac:dyDescent="0.2">
      <c r="H15276" s="12"/>
      <c r="J15276" s="29"/>
      <c r="K15276" s="45"/>
      <c r="L15276" s="45"/>
      <c r="M15276" s="45"/>
    </row>
    <row r="15277" spans="8:13" s="28" customFormat="1" x14ac:dyDescent="0.2">
      <c r="H15277" s="12"/>
      <c r="J15277" s="29"/>
      <c r="K15277" s="45"/>
      <c r="L15277" s="45"/>
      <c r="M15277" s="45"/>
    </row>
    <row r="15278" spans="8:13" s="28" customFormat="1" x14ac:dyDescent="0.2">
      <c r="H15278" s="12"/>
      <c r="J15278" s="29"/>
      <c r="K15278" s="45"/>
      <c r="L15278" s="45"/>
      <c r="M15278" s="45"/>
    </row>
    <row r="15279" spans="8:13" s="28" customFormat="1" x14ac:dyDescent="0.2">
      <c r="H15279" s="12"/>
      <c r="J15279" s="29"/>
      <c r="K15279" s="45"/>
      <c r="L15279" s="45"/>
      <c r="M15279" s="45"/>
    </row>
    <row r="15280" spans="8:13" s="28" customFormat="1" x14ac:dyDescent="0.2">
      <c r="H15280" s="12"/>
      <c r="J15280" s="29"/>
      <c r="K15280" s="45"/>
      <c r="L15280" s="45"/>
      <c r="M15280" s="45"/>
    </row>
    <row r="15281" spans="8:13" s="28" customFormat="1" x14ac:dyDescent="0.2">
      <c r="H15281" s="12"/>
      <c r="J15281" s="29"/>
      <c r="K15281" s="45"/>
      <c r="L15281" s="45"/>
      <c r="M15281" s="45"/>
    </row>
    <row r="15282" spans="8:13" s="28" customFormat="1" x14ac:dyDescent="0.2">
      <c r="H15282" s="12"/>
      <c r="J15282" s="29"/>
      <c r="K15282" s="45"/>
      <c r="L15282" s="45"/>
      <c r="M15282" s="45"/>
    </row>
    <row r="15283" spans="8:13" s="28" customFormat="1" x14ac:dyDescent="0.2">
      <c r="H15283" s="12"/>
      <c r="J15283" s="29"/>
      <c r="K15283" s="45"/>
      <c r="L15283" s="45"/>
      <c r="M15283" s="45"/>
    </row>
    <row r="15284" spans="8:13" s="28" customFormat="1" x14ac:dyDescent="0.2">
      <c r="H15284" s="12"/>
      <c r="J15284" s="29"/>
      <c r="K15284" s="45"/>
      <c r="L15284" s="45"/>
      <c r="M15284" s="45"/>
    </row>
    <row r="15285" spans="8:13" s="28" customFormat="1" x14ac:dyDescent="0.2">
      <c r="H15285" s="12"/>
      <c r="J15285" s="29"/>
      <c r="K15285" s="45"/>
      <c r="L15285" s="45"/>
      <c r="M15285" s="45"/>
    </row>
    <row r="15286" spans="8:13" s="28" customFormat="1" x14ac:dyDescent="0.2">
      <c r="H15286" s="12"/>
      <c r="J15286" s="29"/>
      <c r="K15286" s="45"/>
      <c r="L15286" s="45"/>
      <c r="M15286" s="45"/>
    </row>
    <row r="15287" spans="8:13" s="28" customFormat="1" x14ac:dyDescent="0.2">
      <c r="H15287" s="12"/>
      <c r="J15287" s="29"/>
      <c r="K15287" s="45"/>
      <c r="L15287" s="45"/>
      <c r="M15287" s="45"/>
    </row>
    <row r="15288" spans="8:13" s="28" customFormat="1" x14ac:dyDescent="0.2">
      <c r="H15288" s="12"/>
      <c r="J15288" s="29"/>
      <c r="K15288" s="45"/>
      <c r="L15288" s="45"/>
      <c r="M15288" s="45"/>
    </row>
    <row r="15289" spans="8:13" s="28" customFormat="1" x14ac:dyDescent="0.2">
      <c r="H15289" s="12"/>
      <c r="J15289" s="29"/>
      <c r="K15289" s="45"/>
      <c r="L15289" s="45"/>
      <c r="M15289" s="45"/>
    </row>
    <row r="15290" spans="8:13" s="28" customFormat="1" x14ac:dyDescent="0.2">
      <c r="H15290" s="12"/>
      <c r="J15290" s="29"/>
      <c r="K15290" s="45"/>
      <c r="L15290" s="45"/>
      <c r="M15290" s="45"/>
    </row>
    <row r="15291" spans="8:13" s="28" customFormat="1" x14ac:dyDescent="0.2">
      <c r="H15291" s="12"/>
      <c r="J15291" s="29"/>
      <c r="K15291" s="45"/>
      <c r="L15291" s="45"/>
      <c r="M15291" s="45"/>
    </row>
    <row r="15292" spans="8:13" s="28" customFormat="1" x14ac:dyDescent="0.2">
      <c r="H15292" s="12"/>
      <c r="J15292" s="29"/>
      <c r="K15292" s="45"/>
      <c r="L15292" s="45"/>
      <c r="M15292" s="45"/>
    </row>
    <row r="15293" spans="8:13" s="28" customFormat="1" x14ac:dyDescent="0.2">
      <c r="H15293" s="12"/>
      <c r="J15293" s="29"/>
      <c r="K15293" s="45"/>
      <c r="L15293" s="45"/>
      <c r="M15293" s="45"/>
    </row>
    <row r="15294" spans="8:13" s="28" customFormat="1" x14ac:dyDescent="0.2">
      <c r="H15294" s="12"/>
      <c r="J15294" s="29"/>
      <c r="K15294" s="45"/>
      <c r="L15294" s="45"/>
      <c r="M15294" s="45"/>
    </row>
    <row r="15295" spans="8:13" s="28" customFormat="1" x14ac:dyDescent="0.2">
      <c r="H15295" s="12"/>
      <c r="J15295" s="29"/>
      <c r="K15295" s="45"/>
      <c r="L15295" s="45"/>
      <c r="M15295" s="45"/>
    </row>
    <row r="15296" spans="8:13" s="28" customFormat="1" x14ac:dyDescent="0.2">
      <c r="H15296" s="12"/>
      <c r="J15296" s="29"/>
      <c r="K15296" s="45"/>
      <c r="L15296" s="45"/>
      <c r="M15296" s="45"/>
    </row>
    <row r="15297" spans="8:13" s="28" customFormat="1" x14ac:dyDescent="0.2">
      <c r="H15297" s="12"/>
      <c r="J15297" s="29"/>
      <c r="K15297" s="45"/>
      <c r="L15297" s="45"/>
      <c r="M15297" s="45"/>
    </row>
    <row r="15298" spans="8:13" s="28" customFormat="1" x14ac:dyDescent="0.2">
      <c r="H15298" s="12"/>
      <c r="J15298" s="29"/>
      <c r="K15298" s="45"/>
      <c r="L15298" s="45"/>
      <c r="M15298" s="45"/>
    </row>
    <row r="15299" spans="8:13" s="28" customFormat="1" x14ac:dyDescent="0.2">
      <c r="H15299" s="12"/>
      <c r="J15299" s="29"/>
      <c r="K15299" s="45"/>
      <c r="L15299" s="45"/>
      <c r="M15299" s="45"/>
    </row>
    <row r="15300" spans="8:13" s="28" customFormat="1" x14ac:dyDescent="0.2">
      <c r="H15300" s="12"/>
      <c r="J15300" s="29"/>
      <c r="K15300" s="45"/>
      <c r="L15300" s="45"/>
      <c r="M15300" s="45"/>
    </row>
    <row r="15301" spans="8:13" s="28" customFormat="1" x14ac:dyDescent="0.2">
      <c r="H15301" s="12"/>
      <c r="J15301" s="29"/>
      <c r="K15301" s="45"/>
      <c r="L15301" s="45"/>
      <c r="M15301" s="45"/>
    </row>
    <row r="15302" spans="8:13" s="28" customFormat="1" x14ac:dyDescent="0.2">
      <c r="H15302" s="12"/>
      <c r="J15302" s="29"/>
      <c r="K15302" s="45"/>
      <c r="L15302" s="45"/>
      <c r="M15302" s="45"/>
    </row>
    <row r="15303" spans="8:13" s="28" customFormat="1" x14ac:dyDescent="0.2">
      <c r="H15303" s="12"/>
      <c r="J15303" s="29"/>
      <c r="K15303" s="45"/>
      <c r="L15303" s="45"/>
      <c r="M15303" s="45"/>
    </row>
    <row r="15304" spans="8:13" s="28" customFormat="1" x14ac:dyDescent="0.2">
      <c r="H15304" s="12"/>
      <c r="J15304" s="29"/>
      <c r="K15304" s="45"/>
      <c r="L15304" s="45"/>
      <c r="M15304" s="45"/>
    </row>
    <row r="15305" spans="8:13" s="28" customFormat="1" x14ac:dyDescent="0.2">
      <c r="H15305" s="12"/>
      <c r="J15305" s="29"/>
      <c r="K15305" s="45"/>
      <c r="L15305" s="45"/>
      <c r="M15305" s="45"/>
    </row>
    <row r="15306" spans="8:13" s="28" customFormat="1" x14ac:dyDescent="0.2">
      <c r="H15306" s="12"/>
      <c r="J15306" s="29"/>
      <c r="K15306" s="45"/>
      <c r="L15306" s="45"/>
      <c r="M15306" s="45"/>
    </row>
    <row r="15307" spans="8:13" s="28" customFormat="1" x14ac:dyDescent="0.2">
      <c r="H15307" s="12"/>
      <c r="J15307" s="29"/>
      <c r="K15307" s="45"/>
      <c r="L15307" s="45"/>
      <c r="M15307" s="45"/>
    </row>
    <row r="15308" spans="8:13" s="28" customFormat="1" x14ac:dyDescent="0.2">
      <c r="H15308" s="12"/>
      <c r="J15308" s="29"/>
      <c r="K15308" s="45"/>
      <c r="L15308" s="45"/>
      <c r="M15308" s="45"/>
    </row>
    <row r="15309" spans="8:13" s="28" customFormat="1" x14ac:dyDescent="0.2">
      <c r="H15309" s="12"/>
      <c r="J15309" s="29"/>
      <c r="K15309" s="45"/>
      <c r="L15309" s="45"/>
      <c r="M15309" s="45"/>
    </row>
    <row r="15310" spans="8:13" s="28" customFormat="1" x14ac:dyDescent="0.2">
      <c r="H15310" s="12"/>
      <c r="J15310" s="29"/>
      <c r="K15310" s="45"/>
      <c r="L15310" s="45"/>
      <c r="M15310" s="45"/>
    </row>
    <row r="15311" spans="8:13" s="28" customFormat="1" x14ac:dyDescent="0.2">
      <c r="H15311" s="12"/>
      <c r="J15311" s="29"/>
      <c r="K15311" s="45"/>
      <c r="L15311" s="45"/>
      <c r="M15311" s="45"/>
    </row>
    <row r="15312" spans="8:13" s="28" customFormat="1" x14ac:dyDescent="0.2">
      <c r="H15312" s="12"/>
      <c r="J15312" s="29"/>
      <c r="K15312" s="45"/>
      <c r="L15312" s="45"/>
      <c r="M15312" s="45"/>
    </row>
    <row r="15313" spans="8:13" s="28" customFormat="1" x14ac:dyDescent="0.2">
      <c r="H15313" s="12"/>
      <c r="J15313" s="29"/>
      <c r="K15313" s="45"/>
      <c r="L15313" s="45"/>
      <c r="M15313" s="45"/>
    </row>
    <row r="15314" spans="8:13" s="28" customFormat="1" x14ac:dyDescent="0.2">
      <c r="H15314" s="12"/>
      <c r="J15314" s="29"/>
      <c r="K15314" s="45"/>
      <c r="L15314" s="45"/>
      <c r="M15314" s="45"/>
    </row>
    <row r="15315" spans="8:13" s="28" customFormat="1" x14ac:dyDescent="0.2">
      <c r="H15315" s="12"/>
      <c r="J15315" s="29"/>
      <c r="K15315" s="45"/>
      <c r="L15315" s="45"/>
      <c r="M15315" s="45"/>
    </row>
    <row r="15316" spans="8:13" s="28" customFormat="1" x14ac:dyDescent="0.2">
      <c r="H15316" s="12"/>
      <c r="J15316" s="29"/>
      <c r="K15316" s="45"/>
      <c r="L15316" s="45"/>
      <c r="M15316" s="45"/>
    </row>
    <row r="15317" spans="8:13" s="28" customFormat="1" x14ac:dyDescent="0.2">
      <c r="H15317" s="12"/>
      <c r="J15317" s="29"/>
      <c r="K15317" s="45"/>
      <c r="L15317" s="45"/>
      <c r="M15317" s="45"/>
    </row>
    <row r="15318" spans="8:13" s="28" customFormat="1" x14ac:dyDescent="0.2">
      <c r="H15318" s="12"/>
      <c r="J15318" s="29"/>
      <c r="K15318" s="45"/>
      <c r="L15318" s="45"/>
      <c r="M15318" s="45"/>
    </row>
    <row r="15319" spans="8:13" s="28" customFormat="1" x14ac:dyDescent="0.2">
      <c r="H15319" s="12"/>
      <c r="J15319" s="29"/>
      <c r="K15319" s="45"/>
      <c r="L15319" s="45"/>
      <c r="M15319" s="45"/>
    </row>
    <row r="15320" spans="8:13" s="28" customFormat="1" x14ac:dyDescent="0.2">
      <c r="H15320" s="12"/>
      <c r="J15320" s="29"/>
      <c r="K15320" s="45"/>
      <c r="L15320" s="45"/>
      <c r="M15320" s="45"/>
    </row>
    <row r="15321" spans="8:13" s="28" customFormat="1" x14ac:dyDescent="0.2">
      <c r="H15321" s="12"/>
      <c r="J15321" s="29"/>
      <c r="K15321" s="45"/>
      <c r="L15321" s="45"/>
      <c r="M15321" s="45"/>
    </row>
    <row r="15322" spans="8:13" s="28" customFormat="1" x14ac:dyDescent="0.2">
      <c r="H15322" s="12"/>
      <c r="J15322" s="29"/>
      <c r="K15322" s="45"/>
      <c r="L15322" s="45"/>
      <c r="M15322" s="45"/>
    </row>
    <row r="15323" spans="8:13" s="28" customFormat="1" x14ac:dyDescent="0.2">
      <c r="H15323" s="12"/>
      <c r="J15323" s="29"/>
      <c r="K15323" s="45"/>
      <c r="L15323" s="45"/>
      <c r="M15323" s="45"/>
    </row>
    <row r="15324" spans="8:13" s="28" customFormat="1" x14ac:dyDescent="0.2">
      <c r="H15324" s="12"/>
      <c r="J15324" s="29"/>
      <c r="K15324" s="45"/>
      <c r="L15324" s="45"/>
      <c r="M15324" s="45"/>
    </row>
    <row r="15325" spans="8:13" s="28" customFormat="1" x14ac:dyDescent="0.2">
      <c r="H15325" s="12"/>
      <c r="J15325" s="29"/>
      <c r="K15325" s="45"/>
      <c r="L15325" s="45"/>
      <c r="M15325" s="45"/>
    </row>
    <row r="15326" spans="8:13" s="28" customFormat="1" x14ac:dyDescent="0.2">
      <c r="H15326" s="12"/>
      <c r="J15326" s="29"/>
      <c r="K15326" s="45"/>
      <c r="L15326" s="45"/>
      <c r="M15326" s="45"/>
    </row>
    <row r="15327" spans="8:13" s="28" customFormat="1" x14ac:dyDescent="0.2">
      <c r="H15327" s="12"/>
      <c r="J15327" s="29"/>
      <c r="K15327" s="45"/>
      <c r="L15327" s="45"/>
      <c r="M15327" s="45"/>
    </row>
    <row r="15328" spans="8:13" s="28" customFormat="1" x14ac:dyDescent="0.2">
      <c r="H15328" s="12"/>
      <c r="J15328" s="29"/>
      <c r="K15328" s="45"/>
      <c r="L15328" s="45"/>
      <c r="M15328" s="45"/>
    </row>
    <row r="15329" spans="8:13" s="28" customFormat="1" x14ac:dyDescent="0.2">
      <c r="H15329" s="12"/>
      <c r="J15329" s="29"/>
      <c r="K15329" s="45"/>
      <c r="L15329" s="45"/>
      <c r="M15329" s="45"/>
    </row>
    <row r="15330" spans="8:13" s="28" customFormat="1" x14ac:dyDescent="0.2">
      <c r="H15330" s="12"/>
      <c r="J15330" s="29"/>
      <c r="K15330" s="45"/>
      <c r="L15330" s="45"/>
      <c r="M15330" s="45"/>
    </row>
    <row r="15331" spans="8:13" s="28" customFormat="1" x14ac:dyDescent="0.2">
      <c r="H15331" s="12"/>
      <c r="J15331" s="29"/>
      <c r="K15331" s="45"/>
      <c r="L15331" s="45"/>
      <c r="M15331" s="45"/>
    </row>
    <row r="15332" spans="8:13" s="28" customFormat="1" x14ac:dyDescent="0.2">
      <c r="H15332" s="12"/>
      <c r="J15332" s="29"/>
      <c r="K15332" s="45"/>
      <c r="L15332" s="45"/>
      <c r="M15332" s="45"/>
    </row>
    <row r="15333" spans="8:13" s="28" customFormat="1" x14ac:dyDescent="0.2">
      <c r="H15333" s="12"/>
      <c r="J15333" s="29"/>
      <c r="K15333" s="45"/>
      <c r="L15333" s="45"/>
      <c r="M15333" s="45"/>
    </row>
    <row r="15334" spans="8:13" s="28" customFormat="1" x14ac:dyDescent="0.2">
      <c r="H15334" s="12"/>
      <c r="J15334" s="29"/>
      <c r="K15334" s="45"/>
      <c r="L15334" s="45"/>
      <c r="M15334" s="45"/>
    </row>
    <row r="15335" spans="8:13" s="28" customFormat="1" x14ac:dyDescent="0.2">
      <c r="H15335" s="12"/>
      <c r="J15335" s="29"/>
      <c r="K15335" s="45"/>
      <c r="L15335" s="45"/>
      <c r="M15335" s="45"/>
    </row>
    <row r="15336" spans="8:13" s="28" customFormat="1" x14ac:dyDescent="0.2">
      <c r="H15336" s="12"/>
      <c r="J15336" s="29"/>
      <c r="K15336" s="45"/>
      <c r="L15336" s="45"/>
      <c r="M15336" s="45"/>
    </row>
    <row r="15337" spans="8:13" s="28" customFormat="1" x14ac:dyDescent="0.2">
      <c r="H15337" s="12"/>
      <c r="J15337" s="29"/>
      <c r="K15337" s="45"/>
      <c r="L15337" s="45"/>
      <c r="M15337" s="45"/>
    </row>
    <row r="15338" spans="8:13" s="28" customFormat="1" x14ac:dyDescent="0.2">
      <c r="H15338" s="12"/>
      <c r="J15338" s="29"/>
      <c r="K15338" s="45"/>
      <c r="L15338" s="45"/>
      <c r="M15338" s="45"/>
    </row>
    <row r="15339" spans="8:13" s="28" customFormat="1" x14ac:dyDescent="0.2">
      <c r="H15339" s="12"/>
      <c r="J15339" s="29"/>
      <c r="K15339" s="45"/>
      <c r="L15339" s="45"/>
      <c r="M15339" s="45"/>
    </row>
    <row r="15340" spans="8:13" s="28" customFormat="1" x14ac:dyDescent="0.2">
      <c r="H15340" s="12"/>
      <c r="J15340" s="29"/>
      <c r="K15340" s="45"/>
      <c r="L15340" s="45"/>
      <c r="M15340" s="45"/>
    </row>
    <row r="15341" spans="8:13" s="28" customFormat="1" x14ac:dyDescent="0.2">
      <c r="H15341" s="12"/>
      <c r="J15341" s="29"/>
      <c r="K15341" s="45"/>
      <c r="L15341" s="45"/>
      <c r="M15341" s="45"/>
    </row>
    <row r="15342" spans="8:13" s="28" customFormat="1" x14ac:dyDescent="0.2">
      <c r="H15342" s="12"/>
      <c r="J15342" s="29"/>
      <c r="K15342" s="45"/>
      <c r="L15342" s="45"/>
      <c r="M15342" s="45"/>
    </row>
    <row r="15343" spans="8:13" s="28" customFormat="1" x14ac:dyDescent="0.2">
      <c r="H15343" s="12"/>
      <c r="J15343" s="29"/>
      <c r="K15343" s="45"/>
      <c r="L15343" s="45"/>
      <c r="M15343" s="45"/>
    </row>
    <row r="15344" spans="8:13" s="28" customFormat="1" x14ac:dyDescent="0.2">
      <c r="H15344" s="12"/>
      <c r="J15344" s="29"/>
      <c r="K15344" s="45"/>
      <c r="L15344" s="45"/>
      <c r="M15344" s="45"/>
    </row>
    <row r="15345" spans="8:13" s="28" customFormat="1" x14ac:dyDescent="0.2">
      <c r="H15345" s="12"/>
      <c r="J15345" s="29"/>
      <c r="K15345" s="45"/>
      <c r="L15345" s="45"/>
      <c r="M15345" s="45"/>
    </row>
    <row r="15346" spans="8:13" s="28" customFormat="1" x14ac:dyDescent="0.2">
      <c r="H15346" s="12"/>
      <c r="J15346" s="29"/>
      <c r="K15346" s="45"/>
      <c r="L15346" s="45"/>
      <c r="M15346" s="45"/>
    </row>
    <row r="15347" spans="8:13" s="28" customFormat="1" x14ac:dyDescent="0.2">
      <c r="H15347" s="12"/>
      <c r="J15347" s="29"/>
      <c r="K15347" s="45"/>
      <c r="L15347" s="45"/>
      <c r="M15347" s="45"/>
    </row>
    <row r="15348" spans="8:13" s="28" customFormat="1" x14ac:dyDescent="0.2">
      <c r="H15348" s="12"/>
      <c r="J15348" s="29"/>
      <c r="K15348" s="45"/>
      <c r="L15348" s="45"/>
      <c r="M15348" s="45"/>
    </row>
    <row r="15349" spans="8:13" s="28" customFormat="1" x14ac:dyDescent="0.2">
      <c r="H15349" s="12"/>
      <c r="J15349" s="29"/>
      <c r="K15349" s="45"/>
      <c r="L15349" s="45"/>
      <c r="M15349" s="45"/>
    </row>
    <row r="15350" spans="8:13" s="28" customFormat="1" x14ac:dyDescent="0.2">
      <c r="H15350" s="12"/>
      <c r="J15350" s="29"/>
      <c r="K15350" s="45"/>
      <c r="L15350" s="45"/>
      <c r="M15350" s="45"/>
    </row>
    <row r="15351" spans="8:13" s="28" customFormat="1" x14ac:dyDescent="0.2">
      <c r="H15351" s="12"/>
      <c r="J15351" s="29"/>
      <c r="K15351" s="45"/>
      <c r="L15351" s="45"/>
      <c r="M15351" s="45"/>
    </row>
    <row r="15352" spans="8:13" s="28" customFormat="1" x14ac:dyDescent="0.2">
      <c r="H15352" s="12"/>
      <c r="J15352" s="29"/>
      <c r="K15352" s="45"/>
      <c r="L15352" s="45"/>
      <c r="M15352" s="45"/>
    </row>
    <row r="15353" spans="8:13" s="28" customFormat="1" x14ac:dyDescent="0.2">
      <c r="H15353" s="12"/>
      <c r="J15353" s="29"/>
      <c r="K15353" s="45"/>
      <c r="L15353" s="45"/>
      <c r="M15353" s="45"/>
    </row>
    <row r="15354" spans="8:13" s="28" customFormat="1" x14ac:dyDescent="0.2">
      <c r="H15354" s="12"/>
      <c r="J15354" s="29"/>
      <c r="K15354" s="45"/>
      <c r="L15354" s="45"/>
      <c r="M15354" s="45"/>
    </row>
    <row r="15355" spans="8:13" s="28" customFormat="1" x14ac:dyDescent="0.2">
      <c r="H15355" s="12"/>
      <c r="J15355" s="29"/>
      <c r="K15355" s="45"/>
      <c r="L15355" s="45"/>
      <c r="M15355" s="45"/>
    </row>
    <row r="15356" spans="8:13" s="28" customFormat="1" x14ac:dyDescent="0.2">
      <c r="H15356" s="12"/>
      <c r="J15356" s="29"/>
      <c r="K15356" s="45"/>
      <c r="L15356" s="45"/>
      <c r="M15356" s="45"/>
    </row>
    <row r="15357" spans="8:13" s="28" customFormat="1" x14ac:dyDescent="0.2">
      <c r="H15357" s="12"/>
      <c r="J15357" s="29"/>
      <c r="K15357" s="45"/>
      <c r="L15357" s="45"/>
      <c r="M15357" s="45"/>
    </row>
    <row r="15358" spans="8:13" s="28" customFormat="1" x14ac:dyDescent="0.2">
      <c r="H15358" s="12"/>
      <c r="J15358" s="29"/>
      <c r="K15358" s="45"/>
      <c r="L15358" s="45"/>
      <c r="M15358" s="45"/>
    </row>
    <row r="15359" spans="8:13" s="28" customFormat="1" x14ac:dyDescent="0.2">
      <c r="H15359" s="12"/>
      <c r="J15359" s="29"/>
      <c r="K15359" s="45"/>
      <c r="L15359" s="45"/>
      <c r="M15359" s="45"/>
    </row>
    <row r="15360" spans="8:13" s="28" customFormat="1" x14ac:dyDescent="0.2">
      <c r="H15360" s="12"/>
      <c r="J15360" s="29"/>
      <c r="K15360" s="45"/>
      <c r="L15360" s="45"/>
      <c r="M15360" s="45"/>
    </row>
    <row r="15361" spans="8:13" s="28" customFormat="1" x14ac:dyDescent="0.2">
      <c r="H15361" s="12"/>
      <c r="J15361" s="29"/>
      <c r="K15361" s="45"/>
      <c r="L15361" s="45"/>
      <c r="M15361" s="45"/>
    </row>
    <row r="15362" spans="8:13" s="28" customFormat="1" x14ac:dyDescent="0.2">
      <c r="H15362" s="12"/>
      <c r="J15362" s="29"/>
      <c r="K15362" s="45"/>
      <c r="L15362" s="45"/>
      <c r="M15362" s="45"/>
    </row>
    <row r="15363" spans="8:13" s="28" customFormat="1" x14ac:dyDescent="0.2">
      <c r="H15363" s="12"/>
      <c r="J15363" s="29"/>
      <c r="K15363" s="45"/>
      <c r="L15363" s="45"/>
      <c r="M15363" s="45"/>
    </row>
    <row r="15364" spans="8:13" s="28" customFormat="1" x14ac:dyDescent="0.2">
      <c r="H15364" s="12"/>
      <c r="J15364" s="29"/>
      <c r="K15364" s="45"/>
      <c r="L15364" s="45"/>
      <c r="M15364" s="45"/>
    </row>
    <row r="15365" spans="8:13" s="28" customFormat="1" x14ac:dyDescent="0.2">
      <c r="H15365" s="12"/>
      <c r="J15365" s="29"/>
      <c r="K15365" s="45"/>
      <c r="L15365" s="45"/>
      <c r="M15365" s="45"/>
    </row>
    <row r="15366" spans="8:13" s="28" customFormat="1" x14ac:dyDescent="0.2">
      <c r="H15366" s="12"/>
      <c r="J15366" s="29"/>
      <c r="K15366" s="45"/>
      <c r="L15366" s="45"/>
      <c r="M15366" s="45"/>
    </row>
    <row r="15367" spans="8:13" s="28" customFormat="1" x14ac:dyDescent="0.2">
      <c r="H15367" s="12"/>
      <c r="J15367" s="29"/>
      <c r="K15367" s="45"/>
      <c r="L15367" s="45"/>
      <c r="M15367" s="45"/>
    </row>
    <row r="15368" spans="8:13" s="28" customFormat="1" x14ac:dyDescent="0.2">
      <c r="H15368" s="12"/>
      <c r="J15368" s="29"/>
      <c r="K15368" s="45"/>
      <c r="L15368" s="45"/>
      <c r="M15368" s="45"/>
    </row>
    <row r="15369" spans="8:13" s="28" customFormat="1" x14ac:dyDescent="0.2">
      <c r="H15369" s="12"/>
      <c r="J15369" s="29"/>
      <c r="K15369" s="45"/>
      <c r="L15369" s="45"/>
      <c r="M15369" s="45"/>
    </row>
    <row r="15370" spans="8:13" s="28" customFormat="1" x14ac:dyDescent="0.2">
      <c r="H15370" s="12"/>
      <c r="J15370" s="29"/>
      <c r="K15370" s="45"/>
      <c r="L15370" s="45"/>
      <c r="M15370" s="45"/>
    </row>
    <row r="15371" spans="8:13" s="28" customFormat="1" x14ac:dyDescent="0.2">
      <c r="H15371" s="12"/>
      <c r="J15371" s="29"/>
      <c r="K15371" s="45"/>
      <c r="L15371" s="45"/>
      <c r="M15371" s="45"/>
    </row>
    <row r="15372" spans="8:13" s="28" customFormat="1" x14ac:dyDescent="0.2">
      <c r="H15372" s="12"/>
      <c r="J15372" s="29"/>
      <c r="K15372" s="45"/>
      <c r="L15372" s="45"/>
      <c r="M15372" s="45"/>
    </row>
    <row r="15373" spans="8:13" s="28" customFormat="1" x14ac:dyDescent="0.2">
      <c r="H15373" s="12"/>
      <c r="J15373" s="29"/>
      <c r="K15373" s="45"/>
      <c r="L15373" s="45"/>
      <c r="M15373" s="45"/>
    </row>
    <row r="15374" spans="8:13" s="28" customFormat="1" x14ac:dyDescent="0.2">
      <c r="H15374" s="12"/>
      <c r="J15374" s="29"/>
      <c r="K15374" s="45"/>
      <c r="L15374" s="45"/>
      <c r="M15374" s="45"/>
    </row>
    <row r="15375" spans="8:13" s="28" customFormat="1" x14ac:dyDescent="0.2">
      <c r="H15375" s="12"/>
      <c r="J15375" s="29"/>
      <c r="K15375" s="45"/>
      <c r="L15375" s="45"/>
      <c r="M15375" s="45"/>
    </row>
    <row r="15376" spans="8:13" s="28" customFormat="1" x14ac:dyDescent="0.2">
      <c r="H15376" s="12"/>
      <c r="J15376" s="29"/>
      <c r="K15376" s="45"/>
      <c r="L15376" s="45"/>
      <c r="M15376" s="45"/>
    </row>
    <row r="15377" spans="8:13" s="28" customFormat="1" x14ac:dyDescent="0.2">
      <c r="H15377" s="12"/>
      <c r="J15377" s="29"/>
      <c r="K15377" s="45"/>
      <c r="L15377" s="45"/>
      <c r="M15377" s="45"/>
    </row>
    <row r="15378" spans="8:13" s="28" customFormat="1" x14ac:dyDescent="0.2">
      <c r="H15378" s="12"/>
      <c r="J15378" s="29"/>
      <c r="K15378" s="45"/>
      <c r="L15378" s="45"/>
      <c r="M15378" s="45"/>
    </row>
    <row r="15379" spans="8:13" s="28" customFormat="1" x14ac:dyDescent="0.2">
      <c r="H15379" s="12"/>
      <c r="J15379" s="29"/>
      <c r="K15379" s="45"/>
      <c r="L15379" s="45"/>
      <c r="M15379" s="45"/>
    </row>
    <row r="15380" spans="8:13" s="28" customFormat="1" x14ac:dyDescent="0.2">
      <c r="H15380" s="12"/>
      <c r="J15380" s="29"/>
      <c r="K15380" s="45"/>
      <c r="L15380" s="45"/>
      <c r="M15380" s="45"/>
    </row>
    <row r="15381" spans="8:13" s="28" customFormat="1" x14ac:dyDescent="0.2">
      <c r="H15381" s="12"/>
      <c r="J15381" s="29"/>
      <c r="K15381" s="45"/>
      <c r="L15381" s="45"/>
      <c r="M15381" s="45"/>
    </row>
    <row r="15382" spans="8:13" s="28" customFormat="1" x14ac:dyDescent="0.2">
      <c r="H15382" s="12"/>
      <c r="J15382" s="29"/>
      <c r="K15382" s="45"/>
      <c r="L15382" s="45"/>
      <c r="M15382" s="45"/>
    </row>
    <row r="15383" spans="8:13" s="28" customFormat="1" x14ac:dyDescent="0.2">
      <c r="H15383" s="12"/>
      <c r="J15383" s="29"/>
      <c r="K15383" s="45"/>
      <c r="L15383" s="45"/>
      <c r="M15383" s="45"/>
    </row>
    <row r="15384" spans="8:13" s="28" customFormat="1" x14ac:dyDescent="0.2">
      <c r="H15384" s="12"/>
      <c r="J15384" s="29"/>
      <c r="K15384" s="45"/>
      <c r="L15384" s="45"/>
      <c r="M15384" s="45"/>
    </row>
    <row r="15385" spans="8:13" s="28" customFormat="1" x14ac:dyDescent="0.2">
      <c r="H15385" s="12"/>
      <c r="J15385" s="29"/>
      <c r="K15385" s="45"/>
      <c r="L15385" s="45"/>
      <c r="M15385" s="45"/>
    </row>
    <row r="15386" spans="8:13" s="28" customFormat="1" x14ac:dyDescent="0.2">
      <c r="H15386" s="12"/>
      <c r="J15386" s="29"/>
      <c r="K15386" s="45"/>
      <c r="L15386" s="45"/>
      <c r="M15386" s="45"/>
    </row>
    <row r="15387" spans="8:13" s="28" customFormat="1" x14ac:dyDescent="0.2">
      <c r="H15387" s="12"/>
      <c r="J15387" s="29"/>
      <c r="K15387" s="45"/>
      <c r="L15387" s="45"/>
      <c r="M15387" s="45"/>
    </row>
    <row r="15388" spans="8:13" s="28" customFormat="1" x14ac:dyDescent="0.2">
      <c r="H15388" s="12"/>
      <c r="J15388" s="29"/>
      <c r="K15388" s="45"/>
      <c r="L15388" s="45"/>
      <c r="M15388" s="45"/>
    </row>
    <row r="15389" spans="8:13" s="28" customFormat="1" x14ac:dyDescent="0.2">
      <c r="H15389" s="12"/>
      <c r="J15389" s="29"/>
      <c r="K15389" s="45"/>
      <c r="L15389" s="45"/>
      <c r="M15389" s="45"/>
    </row>
    <row r="15390" spans="8:13" s="28" customFormat="1" x14ac:dyDescent="0.2">
      <c r="H15390" s="12"/>
      <c r="J15390" s="29"/>
      <c r="K15390" s="45"/>
      <c r="L15390" s="45"/>
      <c r="M15390" s="45"/>
    </row>
    <row r="15391" spans="8:13" s="28" customFormat="1" x14ac:dyDescent="0.2">
      <c r="H15391" s="12"/>
      <c r="J15391" s="29"/>
      <c r="K15391" s="45"/>
      <c r="L15391" s="45"/>
      <c r="M15391" s="45"/>
    </row>
    <row r="15392" spans="8:13" s="28" customFormat="1" x14ac:dyDescent="0.2">
      <c r="H15392" s="12"/>
      <c r="J15392" s="29"/>
      <c r="K15392" s="45"/>
      <c r="L15392" s="45"/>
      <c r="M15392" s="45"/>
    </row>
    <row r="15393" spans="8:13" s="28" customFormat="1" x14ac:dyDescent="0.2">
      <c r="H15393" s="12"/>
      <c r="J15393" s="29"/>
      <c r="K15393" s="45"/>
      <c r="L15393" s="45"/>
      <c r="M15393" s="45"/>
    </row>
    <row r="15394" spans="8:13" s="28" customFormat="1" x14ac:dyDescent="0.2">
      <c r="H15394" s="12"/>
      <c r="J15394" s="29"/>
      <c r="K15394" s="45"/>
      <c r="L15394" s="45"/>
      <c r="M15394" s="45"/>
    </row>
    <row r="15395" spans="8:13" s="28" customFormat="1" x14ac:dyDescent="0.2">
      <c r="H15395" s="12"/>
      <c r="J15395" s="29"/>
      <c r="K15395" s="45"/>
      <c r="L15395" s="45"/>
      <c r="M15395" s="45"/>
    </row>
    <row r="15396" spans="8:13" s="28" customFormat="1" x14ac:dyDescent="0.2">
      <c r="H15396" s="12"/>
      <c r="J15396" s="29"/>
      <c r="K15396" s="45"/>
      <c r="L15396" s="45"/>
      <c r="M15396" s="45"/>
    </row>
    <row r="15397" spans="8:13" s="28" customFormat="1" x14ac:dyDescent="0.2">
      <c r="H15397" s="12"/>
      <c r="J15397" s="29"/>
      <c r="K15397" s="45"/>
      <c r="L15397" s="45"/>
      <c r="M15397" s="45"/>
    </row>
    <row r="15398" spans="8:13" s="28" customFormat="1" x14ac:dyDescent="0.2">
      <c r="H15398" s="12"/>
      <c r="J15398" s="29"/>
      <c r="K15398" s="45"/>
      <c r="L15398" s="45"/>
      <c r="M15398" s="45"/>
    </row>
    <row r="15399" spans="8:13" s="28" customFormat="1" x14ac:dyDescent="0.2">
      <c r="H15399" s="12"/>
      <c r="J15399" s="29"/>
      <c r="K15399" s="45"/>
      <c r="L15399" s="45"/>
      <c r="M15399" s="45"/>
    </row>
    <row r="15400" spans="8:13" s="28" customFormat="1" x14ac:dyDescent="0.2">
      <c r="H15400" s="12"/>
      <c r="J15400" s="29"/>
      <c r="K15400" s="45"/>
      <c r="L15400" s="45"/>
      <c r="M15400" s="45"/>
    </row>
    <row r="15401" spans="8:13" s="28" customFormat="1" x14ac:dyDescent="0.2">
      <c r="H15401" s="12"/>
      <c r="J15401" s="29"/>
      <c r="K15401" s="45"/>
      <c r="L15401" s="45"/>
      <c r="M15401" s="45"/>
    </row>
    <row r="15402" spans="8:13" s="28" customFormat="1" x14ac:dyDescent="0.2">
      <c r="H15402" s="12"/>
      <c r="J15402" s="29"/>
      <c r="K15402" s="45"/>
      <c r="L15402" s="45"/>
      <c r="M15402" s="45"/>
    </row>
    <row r="15403" spans="8:13" s="28" customFormat="1" x14ac:dyDescent="0.2">
      <c r="H15403" s="12"/>
      <c r="J15403" s="29"/>
      <c r="K15403" s="45"/>
      <c r="L15403" s="45"/>
      <c r="M15403" s="45"/>
    </row>
    <row r="15404" spans="8:13" s="28" customFormat="1" x14ac:dyDescent="0.2">
      <c r="H15404" s="12"/>
      <c r="J15404" s="29"/>
      <c r="K15404" s="45"/>
      <c r="L15404" s="45"/>
      <c r="M15404" s="45"/>
    </row>
    <row r="15405" spans="8:13" s="28" customFormat="1" x14ac:dyDescent="0.2">
      <c r="H15405" s="12"/>
      <c r="J15405" s="29"/>
      <c r="K15405" s="45"/>
      <c r="L15405" s="45"/>
      <c r="M15405" s="45"/>
    </row>
    <row r="15406" spans="8:13" s="28" customFormat="1" x14ac:dyDescent="0.2">
      <c r="H15406" s="12"/>
      <c r="J15406" s="29"/>
      <c r="K15406" s="45"/>
      <c r="L15406" s="45"/>
      <c r="M15406" s="45"/>
    </row>
    <row r="15407" spans="8:13" s="28" customFormat="1" x14ac:dyDescent="0.2">
      <c r="H15407" s="12"/>
      <c r="J15407" s="29"/>
      <c r="K15407" s="45"/>
      <c r="L15407" s="45"/>
      <c r="M15407" s="45"/>
    </row>
    <row r="15408" spans="8:13" s="28" customFormat="1" x14ac:dyDescent="0.2">
      <c r="H15408" s="12"/>
      <c r="J15408" s="29"/>
      <c r="K15408" s="45"/>
      <c r="L15408" s="45"/>
      <c r="M15408" s="45"/>
    </row>
    <row r="15409" spans="8:13" s="28" customFormat="1" x14ac:dyDescent="0.2">
      <c r="H15409" s="12"/>
      <c r="J15409" s="29"/>
      <c r="K15409" s="45"/>
      <c r="L15409" s="45"/>
      <c r="M15409" s="45"/>
    </row>
    <row r="15410" spans="8:13" s="28" customFormat="1" x14ac:dyDescent="0.2">
      <c r="H15410" s="12"/>
      <c r="J15410" s="29"/>
      <c r="K15410" s="45"/>
      <c r="L15410" s="45"/>
      <c r="M15410" s="45"/>
    </row>
    <row r="15411" spans="8:13" s="28" customFormat="1" x14ac:dyDescent="0.2">
      <c r="H15411" s="12"/>
      <c r="J15411" s="29"/>
      <c r="K15411" s="45"/>
      <c r="L15411" s="45"/>
      <c r="M15411" s="45"/>
    </row>
    <row r="15412" spans="8:13" s="28" customFormat="1" x14ac:dyDescent="0.2">
      <c r="H15412" s="12"/>
      <c r="J15412" s="29"/>
      <c r="K15412" s="45"/>
      <c r="L15412" s="45"/>
      <c r="M15412" s="45"/>
    </row>
    <row r="15413" spans="8:13" s="28" customFormat="1" x14ac:dyDescent="0.2">
      <c r="H15413" s="12"/>
      <c r="J15413" s="29"/>
      <c r="K15413" s="45"/>
      <c r="L15413" s="45"/>
      <c r="M15413" s="45"/>
    </row>
    <row r="15414" spans="8:13" s="28" customFormat="1" x14ac:dyDescent="0.2">
      <c r="H15414" s="12"/>
      <c r="J15414" s="29"/>
      <c r="K15414" s="45"/>
      <c r="L15414" s="45"/>
      <c r="M15414" s="45"/>
    </row>
    <row r="15415" spans="8:13" s="28" customFormat="1" x14ac:dyDescent="0.2">
      <c r="H15415" s="12"/>
      <c r="J15415" s="29"/>
      <c r="K15415" s="45"/>
      <c r="L15415" s="45"/>
      <c r="M15415" s="45"/>
    </row>
    <row r="15416" spans="8:13" s="28" customFormat="1" x14ac:dyDescent="0.2">
      <c r="H15416" s="12"/>
      <c r="J15416" s="29"/>
      <c r="K15416" s="45"/>
      <c r="L15416" s="45"/>
      <c r="M15416" s="45"/>
    </row>
    <row r="15417" spans="8:13" s="28" customFormat="1" x14ac:dyDescent="0.2">
      <c r="H15417" s="12"/>
      <c r="J15417" s="29"/>
      <c r="K15417" s="45"/>
      <c r="L15417" s="45"/>
      <c r="M15417" s="45"/>
    </row>
    <row r="15418" spans="8:13" s="28" customFormat="1" x14ac:dyDescent="0.2">
      <c r="H15418" s="12"/>
      <c r="J15418" s="29"/>
      <c r="K15418" s="45"/>
      <c r="L15418" s="45"/>
      <c r="M15418" s="45"/>
    </row>
    <row r="15419" spans="8:13" s="28" customFormat="1" x14ac:dyDescent="0.2">
      <c r="H15419" s="12"/>
      <c r="J15419" s="29"/>
      <c r="K15419" s="45"/>
      <c r="L15419" s="45"/>
      <c r="M15419" s="45"/>
    </row>
    <row r="15420" spans="8:13" s="28" customFormat="1" x14ac:dyDescent="0.2">
      <c r="H15420" s="12"/>
      <c r="J15420" s="29"/>
      <c r="K15420" s="45"/>
      <c r="L15420" s="45"/>
      <c r="M15420" s="45"/>
    </row>
    <row r="15421" spans="8:13" s="28" customFormat="1" x14ac:dyDescent="0.2">
      <c r="H15421" s="12"/>
      <c r="J15421" s="29"/>
      <c r="K15421" s="45"/>
      <c r="L15421" s="45"/>
      <c r="M15421" s="45"/>
    </row>
    <row r="15422" spans="8:13" s="28" customFormat="1" x14ac:dyDescent="0.2">
      <c r="H15422" s="12"/>
      <c r="J15422" s="29"/>
      <c r="K15422" s="45"/>
      <c r="L15422" s="45"/>
      <c r="M15422" s="45"/>
    </row>
    <row r="15423" spans="8:13" s="28" customFormat="1" x14ac:dyDescent="0.2">
      <c r="H15423" s="12"/>
      <c r="J15423" s="29"/>
      <c r="K15423" s="45"/>
      <c r="L15423" s="45"/>
      <c r="M15423" s="45"/>
    </row>
    <row r="15424" spans="8:13" s="28" customFormat="1" x14ac:dyDescent="0.2">
      <c r="H15424" s="12"/>
      <c r="J15424" s="29"/>
      <c r="K15424" s="45"/>
      <c r="L15424" s="45"/>
      <c r="M15424" s="45"/>
    </row>
    <row r="15425" spans="8:13" s="28" customFormat="1" x14ac:dyDescent="0.2">
      <c r="H15425" s="12"/>
      <c r="J15425" s="29"/>
      <c r="K15425" s="45"/>
      <c r="L15425" s="45"/>
      <c r="M15425" s="45"/>
    </row>
    <row r="15426" spans="8:13" s="28" customFormat="1" x14ac:dyDescent="0.2">
      <c r="H15426" s="12"/>
      <c r="J15426" s="29"/>
      <c r="K15426" s="45"/>
      <c r="L15426" s="45"/>
      <c r="M15426" s="45"/>
    </row>
    <row r="15427" spans="8:13" s="28" customFormat="1" x14ac:dyDescent="0.2">
      <c r="H15427" s="12"/>
      <c r="J15427" s="29"/>
      <c r="K15427" s="45"/>
      <c r="L15427" s="45"/>
      <c r="M15427" s="45"/>
    </row>
    <row r="15428" spans="8:13" s="28" customFormat="1" x14ac:dyDescent="0.2">
      <c r="H15428" s="12"/>
      <c r="J15428" s="29"/>
      <c r="K15428" s="45"/>
      <c r="L15428" s="45"/>
      <c r="M15428" s="45"/>
    </row>
    <row r="15429" spans="8:13" s="28" customFormat="1" x14ac:dyDescent="0.2">
      <c r="H15429" s="12"/>
      <c r="J15429" s="29"/>
      <c r="K15429" s="45"/>
      <c r="L15429" s="45"/>
      <c r="M15429" s="45"/>
    </row>
    <row r="15430" spans="8:13" s="28" customFormat="1" x14ac:dyDescent="0.2">
      <c r="H15430" s="12"/>
      <c r="J15430" s="29"/>
      <c r="K15430" s="45"/>
      <c r="L15430" s="45"/>
      <c r="M15430" s="45"/>
    </row>
    <row r="15431" spans="8:13" s="28" customFormat="1" x14ac:dyDescent="0.2">
      <c r="H15431" s="12"/>
      <c r="J15431" s="29"/>
      <c r="K15431" s="45"/>
      <c r="L15431" s="45"/>
      <c r="M15431" s="45"/>
    </row>
    <row r="15432" spans="8:13" s="28" customFormat="1" x14ac:dyDescent="0.2">
      <c r="H15432" s="12"/>
      <c r="J15432" s="29"/>
      <c r="K15432" s="45"/>
      <c r="L15432" s="45"/>
      <c r="M15432" s="45"/>
    </row>
    <row r="15433" spans="8:13" s="28" customFormat="1" x14ac:dyDescent="0.2">
      <c r="H15433" s="12"/>
      <c r="J15433" s="29"/>
      <c r="K15433" s="45"/>
      <c r="L15433" s="45"/>
      <c r="M15433" s="45"/>
    </row>
    <row r="15434" spans="8:13" s="28" customFormat="1" x14ac:dyDescent="0.2">
      <c r="H15434" s="12"/>
      <c r="J15434" s="29"/>
      <c r="K15434" s="45"/>
      <c r="L15434" s="45"/>
      <c r="M15434" s="45"/>
    </row>
    <row r="15435" spans="8:13" s="28" customFormat="1" x14ac:dyDescent="0.2">
      <c r="H15435" s="12"/>
      <c r="J15435" s="29"/>
      <c r="K15435" s="45"/>
      <c r="L15435" s="45"/>
      <c r="M15435" s="45"/>
    </row>
    <row r="15436" spans="8:13" s="28" customFormat="1" x14ac:dyDescent="0.2">
      <c r="H15436" s="12"/>
      <c r="J15436" s="29"/>
      <c r="K15436" s="45"/>
      <c r="L15436" s="45"/>
      <c r="M15436" s="45"/>
    </row>
    <row r="15437" spans="8:13" s="28" customFormat="1" x14ac:dyDescent="0.2">
      <c r="H15437" s="12"/>
      <c r="J15437" s="29"/>
      <c r="K15437" s="45"/>
      <c r="L15437" s="45"/>
      <c r="M15437" s="45"/>
    </row>
    <row r="15438" spans="8:13" s="28" customFormat="1" x14ac:dyDescent="0.2">
      <c r="H15438" s="12"/>
      <c r="J15438" s="29"/>
      <c r="K15438" s="45"/>
      <c r="L15438" s="45"/>
      <c r="M15438" s="45"/>
    </row>
    <row r="15439" spans="8:13" s="28" customFormat="1" x14ac:dyDescent="0.2">
      <c r="H15439" s="12"/>
      <c r="J15439" s="29"/>
      <c r="K15439" s="45"/>
      <c r="L15439" s="45"/>
      <c r="M15439" s="45"/>
    </row>
    <row r="15440" spans="8:13" s="28" customFormat="1" x14ac:dyDescent="0.2">
      <c r="H15440" s="12"/>
      <c r="J15440" s="29"/>
      <c r="K15440" s="45"/>
      <c r="L15440" s="45"/>
      <c r="M15440" s="45"/>
    </row>
    <row r="15441" spans="8:13" s="28" customFormat="1" x14ac:dyDescent="0.2">
      <c r="H15441" s="12"/>
      <c r="J15441" s="29"/>
      <c r="K15441" s="45"/>
      <c r="L15441" s="45"/>
      <c r="M15441" s="45"/>
    </row>
    <row r="15442" spans="8:13" s="28" customFormat="1" x14ac:dyDescent="0.2">
      <c r="H15442" s="12"/>
      <c r="J15442" s="29"/>
      <c r="K15442" s="45"/>
      <c r="L15442" s="45"/>
      <c r="M15442" s="45"/>
    </row>
    <row r="15443" spans="8:13" s="28" customFormat="1" x14ac:dyDescent="0.2">
      <c r="H15443" s="12"/>
      <c r="J15443" s="29"/>
      <c r="K15443" s="45"/>
      <c r="L15443" s="45"/>
      <c r="M15443" s="45"/>
    </row>
    <row r="15444" spans="8:13" s="28" customFormat="1" x14ac:dyDescent="0.2">
      <c r="H15444" s="12"/>
      <c r="J15444" s="29"/>
      <c r="K15444" s="45"/>
      <c r="L15444" s="45"/>
      <c r="M15444" s="45"/>
    </row>
    <row r="15445" spans="8:13" s="28" customFormat="1" x14ac:dyDescent="0.2">
      <c r="H15445" s="12"/>
      <c r="J15445" s="29"/>
      <c r="K15445" s="45"/>
      <c r="L15445" s="45"/>
      <c r="M15445" s="45"/>
    </row>
    <row r="15446" spans="8:13" s="28" customFormat="1" x14ac:dyDescent="0.2">
      <c r="H15446" s="12"/>
      <c r="J15446" s="29"/>
      <c r="K15446" s="45"/>
      <c r="L15446" s="45"/>
      <c r="M15446" s="45"/>
    </row>
    <row r="15447" spans="8:13" s="28" customFormat="1" x14ac:dyDescent="0.2">
      <c r="H15447" s="12"/>
      <c r="J15447" s="29"/>
      <c r="K15447" s="45"/>
      <c r="L15447" s="45"/>
      <c r="M15447" s="45"/>
    </row>
    <row r="15448" spans="8:13" s="28" customFormat="1" x14ac:dyDescent="0.2">
      <c r="H15448" s="12"/>
      <c r="J15448" s="29"/>
      <c r="K15448" s="45"/>
      <c r="L15448" s="45"/>
      <c r="M15448" s="45"/>
    </row>
    <row r="15449" spans="8:13" s="28" customFormat="1" x14ac:dyDescent="0.2">
      <c r="H15449" s="12"/>
      <c r="J15449" s="29"/>
      <c r="K15449" s="45"/>
      <c r="L15449" s="45"/>
      <c r="M15449" s="45"/>
    </row>
    <row r="15450" spans="8:13" s="28" customFormat="1" x14ac:dyDescent="0.2">
      <c r="H15450" s="12"/>
      <c r="J15450" s="29"/>
      <c r="K15450" s="45"/>
      <c r="L15450" s="45"/>
      <c r="M15450" s="45"/>
    </row>
    <row r="15451" spans="8:13" s="28" customFormat="1" x14ac:dyDescent="0.2">
      <c r="H15451" s="12"/>
      <c r="J15451" s="29"/>
      <c r="K15451" s="45"/>
      <c r="L15451" s="45"/>
      <c r="M15451" s="45"/>
    </row>
    <row r="15452" spans="8:13" s="28" customFormat="1" x14ac:dyDescent="0.2">
      <c r="H15452" s="12"/>
      <c r="J15452" s="29"/>
      <c r="K15452" s="45"/>
      <c r="L15452" s="45"/>
      <c r="M15452" s="45"/>
    </row>
    <row r="15453" spans="8:13" s="28" customFormat="1" x14ac:dyDescent="0.2">
      <c r="H15453" s="12"/>
      <c r="J15453" s="29"/>
      <c r="K15453" s="45"/>
      <c r="L15453" s="45"/>
      <c r="M15453" s="45"/>
    </row>
    <row r="15454" spans="8:13" s="28" customFormat="1" x14ac:dyDescent="0.2">
      <c r="H15454" s="12"/>
      <c r="J15454" s="29"/>
      <c r="K15454" s="45"/>
      <c r="L15454" s="45"/>
      <c r="M15454" s="45"/>
    </row>
    <row r="15455" spans="8:13" s="28" customFormat="1" x14ac:dyDescent="0.2">
      <c r="H15455" s="12"/>
      <c r="J15455" s="29"/>
      <c r="K15455" s="45"/>
      <c r="L15455" s="45"/>
      <c r="M15455" s="45"/>
    </row>
    <row r="15456" spans="8:13" s="28" customFormat="1" x14ac:dyDescent="0.2">
      <c r="H15456" s="12"/>
      <c r="J15456" s="29"/>
      <c r="K15456" s="45"/>
      <c r="L15456" s="45"/>
      <c r="M15456" s="45"/>
    </row>
    <row r="15457" spans="8:13" s="28" customFormat="1" x14ac:dyDescent="0.2">
      <c r="H15457" s="12"/>
      <c r="J15457" s="29"/>
      <c r="K15457" s="45"/>
      <c r="L15457" s="45"/>
      <c r="M15457" s="45"/>
    </row>
    <row r="15458" spans="8:13" s="28" customFormat="1" x14ac:dyDescent="0.2">
      <c r="H15458" s="12"/>
      <c r="J15458" s="29"/>
      <c r="K15458" s="45"/>
      <c r="L15458" s="45"/>
      <c r="M15458" s="45"/>
    </row>
    <row r="15459" spans="8:13" s="28" customFormat="1" x14ac:dyDescent="0.2">
      <c r="H15459" s="12"/>
      <c r="J15459" s="29"/>
      <c r="K15459" s="45"/>
      <c r="L15459" s="45"/>
      <c r="M15459" s="45"/>
    </row>
    <row r="15460" spans="8:13" s="28" customFormat="1" x14ac:dyDescent="0.2">
      <c r="H15460" s="12"/>
      <c r="J15460" s="29"/>
      <c r="K15460" s="45"/>
      <c r="L15460" s="45"/>
      <c r="M15460" s="45"/>
    </row>
    <row r="15461" spans="8:13" s="28" customFormat="1" x14ac:dyDescent="0.2">
      <c r="H15461" s="12"/>
      <c r="J15461" s="29"/>
      <c r="K15461" s="45"/>
      <c r="L15461" s="45"/>
      <c r="M15461" s="45"/>
    </row>
    <row r="15462" spans="8:13" s="28" customFormat="1" x14ac:dyDescent="0.2">
      <c r="H15462" s="12"/>
      <c r="J15462" s="29"/>
      <c r="K15462" s="45"/>
      <c r="L15462" s="45"/>
      <c r="M15462" s="45"/>
    </row>
    <row r="15463" spans="8:13" s="28" customFormat="1" x14ac:dyDescent="0.2">
      <c r="H15463" s="12"/>
      <c r="J15463" s="29"/>
      <c r="K15463" s="45"/>
      <c r="L15463" s="45"/>
      <c r="M15463" s="45"/>
    </row>
    <row r="15464" spans="8:13" s="28" customFormat="1" x14ac:dyDescent="0.2">
      <c r="H15464" s="12"/>
      <c r="J15464" s="29"/>
      <c r="K15464" s="45"/>
      <c r="L15464" s="45"/>
      <c r="M15464" s="45"/>
    </row>
    <row r="15465" spans="8:13" s="28" customFormat="1" x14ac:dyDescent="0.2">
      <c r="H15465" s="12"/>
      <c r="J15465" s="29"/>
      <c r="K15465" s="45"/>
      <c r="L15465" s="45"/>
      <c r="M15465" s="45"/>
    </row>
    <row r="15466" spans="8:13" s="28" customFormat="1" x14ac:dyDescent="0.2">
      <c r="H15466" s="12"/>
      <c r="J15466" s="29"/>
      <c r="K15466" s="45"/>
      <c r="L15466" s="45"/>
      <c r="M15466" s="45"/>
    </row>
    <row r="15467" spans="8:13" s="28" customFormat="1" x14ac:dyDescent="0.2">
      <c r="H15467" s="12"/>
      <c r="J15467" s="29"/>
      <c r="K15467" s="45"/>
      <c r="L15467" s="45"/>
      <c r="M15467" s="45"/>
    </row>
    <row r="15468" spans="8:13" s="28" customFormat="1" x14ac:dyDescent="0.2">
      <c r="H15468" s="12"/>
      <c r="J15468" s="29"/>
      <c r="K15468" s="45"/>
      <c r="L15468" s="45"/>
      <c r="M15468" s="45"/>
    </row>
    <row r="15469" spans="8:13" s="28" customFormat="1" x14ac:dyDescent="0.2">
      <c r="H15469" s="12"/>
      <c r="J15469" s="29"/>
      <c r="K15469" s="45"/>
      <c r="L15469" s="45"/>
      <c r="M15469" s="45"/>
    </row>
    <row r="15470" spans="8:13" s="28" customFormat="1" x14ac:dyDescent="0.2">
      <c r="H15470" s="12"/>
      <c r="J15470" s="29"/>
      <c r="K15470" s="45"/>
      <c r="L15470" s="45"/>
      <c r="M15470" s="45"/>
    </row>
    <row r="15471" spans="8:13" s="28" customFormat="1" x14ac:dyDescent="0.2">
      <c r="H15471" s="12"/>
      <c r="J15471" s="29"/>
      <c r="K15471" s="45"/>
      <c r="L15471" s="45"/>
      <c r="M15471" s="45"/>
    </row>
    <row r="15472" spans="8:13" s="28" customFormat="1" x14ac:dyDescent="0.2">
      <c r="H15472" s="12"/>
      <c r="J15472" s="29"/>
      <c r="K15472" s="45"/>
      <c r="L15472" s="45"/>
      <c r="M15472" s="45"/>
    </row>
    <row r="15473" spans="8:13" s="28" customFormat="1" x14ac:dyDescent="0.2">
      <c r="H15473" s="12"/>
      <c r="J15473" s="29"/>
      <c r="K15473" s="45"/>
      <c r="L15473" s="45"/>
      <c r="M15473" s="45"/>
    </row>
    <row r="15474" spans="8:13" s="28" customFormat="1" x14ac:dyDescent="0.2">
      <c r="H15474" s="12"/>
      <c r="J15474" s="29"/>
      <c r="K15474" s="45"/>
      <c r="L15474" s="45"/>
      <c r="M15474" s="45"/>
    </row>
    <row r="15475" spans="8:13" s="28" customFormat="1" x14ac:dyDescent="0.2">
      <c r="H15475" s="12"/>
      <c r="J15475" s="29"/>
      <c r="K15475" s="45"/>
      <c r="L15475" s="45"/>
      <c r="M15475" s="45"/>
    </row>
    <row r="15476" spans="8:13" s="28" customFormat="1" x14ac:dyDescent="0.2">
      <c r="H15476" s="12"/>
      <c r="J15476" s="29"/>
      <c r="K15476" s="45"/>
      <c r="L15476" s="45"/>
      <c r="M15476" s="45"/>
    </row>
    <row r="15477" spans="8:13" s="28" customFormat="1" x14ac:dyDescent="0.2">
      <c r="H15477" s="12"/>
      <c r="J15477" s="29"/>
      <c r="K15477" s="45"/>
      <c r="L15477" s="45"/>
      <c r="M15477" s="45"/>
    </row>
    <row r="15478" spans="8:13" s="28" customFormat="1" x14ac:dyDescent="0.2">
      <c r="H15478" s="12"/>
      <c r="J15478" s="29"/>
      <c r="K15478" s="45"/>
      <c r="L15478" s="45"/>
      <c r="M15478" s="45"/>
    </row>
    <row r="15479" spans="8:13" s="28" customFormat="1" x14ac:dyDescent="0.2">
      <c r="H15479" s="12"/>
      <c r="J15479" s="29"/>
      <c r="K15479" s="45"/>
      <c r="L15479" s="45"/>
      <c r="M15479" s="45"/>
    </row>
    <row r="15480" spans="8:13" s="28" customFormat="1" x14ac:dyDescent="0.2">
      <c r="H15480" s="12"/>
      <c r="J15480" s="29"/>
      <c r="K15480" s="45"/>
      <c r="L15480" s="45"/>
      <c r="M15480" s="45"/>
    </row>
    <row r="15481" spans="8:13" s="28" customFormat="1" x14ac:dyDescent="0.2">
      <c r="H15481" s="12"/>
      <c r="J15481" s="29"/>
      <c r="K15481" s="45"/>
      <c r="L15481" s="45"/>
      <c r="M15481" s="45"/>
    </row>
    <row r="15482" spans="8:13" s="28" customFormat="1" x14ac:dyDescent="0.2">
      <c r="H15482" s="12"/>
      <c r="J15482" s="29"/>
      <c r="K15482" s="45"/>
      <c r="L15482" s="45"/>
      <c r="M15482" s="45"/>
    </row>
    <row r="15483" spans="8:13" s="28" customFormat="1" x14ac:dyDescent="0.2">
      <c r="H15483" s="12"/>
      <c r="J15483" s="29"/>
      <c r="K15483" s="45"/>
      <c r="L15483" s="45"/>
      <c r="M15483" s="45"/>
    </row>
    <row r="15484" spans="8:13" s="28" customFormat="1" x14ac:dyDescent="0.2">
      <c r="H15484" s="12"/>
      <c r="J15484" s="29"/>
      <c r="K15484" s="45"/>
      <c r="L15484" s="45"/>
      <c r="M15484" s="45"/>
    </row>
    <row r="15485" spans="8:13" s="28" customFormat="1" x14ac:dyDescent="0.2">
      <c r="H15485" s="12"/>
      <c r="J15485" s="29"/>
      <c r="K15485" s="45"/>
      <c r="L15485" s="45"/>
      <c r="M15485" s="45"/>
    </row>
    <row r="15486" spans="8:13" s="28" customFormat="1" x14ac:dyDescent="0.2">
      <c r="H15486" s="12"/>
      <c r="J15486" s="29"/>
      <c r="K15486" s="45"/>
      <c r="L15486" s="45"/>
      <c r="M15486" s="45"/>
    </row>
    <row r="15487" spans="8:13" s="28" customFormat="1" x14ac:dyDescent="0.2">
      <c r="H15487" s="12"/>
      <c r="J15487" s="29"/>
      <c r="K15487" s="45"/>
      <c r="L15487" s="45"/>
      <c r="M15487" s="45"/>
    </row>
    <row r="15488" spans="8:13" s="28" customFormat="1" x14ac:dyDescent="0.2">
      <c r="H15488" s="12"/>
      <c r="J15488" s="29"/>
      <c r="K15488" s="45"/>
      <c r="L15488" s="45"/>
      <c r="M15488" s="45"/>
    </row>
    <row r="15489" spans="8:13" s="28" customFormat="1" x14ac:dyDescent="0.2">
      <c r="H15489" s="12"/>
      <c r="J15489" s="29"/>
      <c r="K15489" s="45"/>
      <c r="L15489" s="45"/>
      <c r="M15489" s="45"/>
    </row>
    <row r="15490" spans="8:13" s="28" customFormat="1" x14ac:dyDescent="0.2">
      <c r="H15490" s="12"/>
      <c r="J15490" s="29"/>
      <c r="K15490" s="45"/>
      <c r="L15490" s="45"/>
      <c r="M15490" s="45"/>
    </row>
    <row r="15491" spans="8:13" s="28" customFormat="1" x14ac:dyDescent="0.2">
      <c r="H15491" s="12"/>
      <c r="J15491" s="29"/>
      <c r="K15491" s="45"/>
      <c r="L15491" s="45"/>
      <c r="M15491" s="45"/>
    </row>
    <row r="15492" spans="8:13" s="28" customFormat="1" x14ac:dyDescent="0.2">
      <c r="H15492" s="12"/>
      <c r="J15492" s="29"/>
      <c r="K15492" s="45"/>
      <c r="L15492" s="45"/>
      <c r="M15492" s="45"/>
    </row>
    <row r="15493" spans="8:13" s="28" customFormat="1" x14ac:dyDescent="0.2">
      <c r="H15493" s="12"/>
      <c r="J15493" s="29"/>
      <c r="K15493" s="45"/>
      <c r="L15493" s="45"/>
      <c r="M15493" s="45"/>
    </row>
    <row r="15494" spans="8:13" s="28" customFormat="1" x14ac:dyDescent="0.2">
      <c r="H15494" s="12"/>
      <c r="J15494" s="29"/>
      <c r="K15494" s="45"/>
      <c r="L15494" s="45"/>
      <c r="M15494" s="45"/>
    </row>
    <row r="15495" spans="8:13" s="28" customFormat="1" x14ac:dyDescent="0.2">
      <c r="H15495" s="12"/>
      <c r="J15495" s="29"/>
      <c r="K15495" s="45"/>
      <c r="L15495" s="45"/>
      <c r="M15495" s="45"/>
    </row>
    <row r="15496" spans="8:13" s="28" customFormat="1" x14ac:dyDescent="0.2">
      <c r="H15496" s="12"/>
      <c r="J15496" s="29"/>
      <c r="K15496" s="45"/>
      <c r="L15496" s="45"/>
      <c r="M15496" s="45"/>
    </row>
    <row r="15497" spans="8:13" s="28" customFormat="1" x14ac:dyDescent="0.2">
      <c r="H15497" s="12"/>
      <c r="J15497" s="29"/>
      <c r="K15497" s="45"/>
      <c r="L15497" s="45"/>
      <c r="M15497" s="45"/>
    </row>
    <row r="15498" spans="8:13" s="28" customFormat="1" x14ac:dyDescent="0.2">
      <c r="H15498" s="12"/>
      <c r="J15498" s="29"/>
      <c r="K15498" s="45"/>
      <c r="L15498" s="45"/>
      <c r="M15498" s="45"/>
    </row>
    <row r="15499" spans="8:13" s="28" customFormat="1" x14ac:dyDescent="0.2">
      <c r="H15499" s="12"/>
      <c r="J15499" s="29"/>
      <c r="K15499" s="45"/>
      <c r="L15499" s="45"/>
      <c r="M15499" s="45"/>
    </row>
    <row r="15500" spans="8:13" s="28" customFormat="1" x14ac:dyDescent="0.2">
      <c r="H15500" s="12"/>
      <c r="J15500" s="29"/>
      <c r="K15500" s="45"/>
      <c r="L15500" s="45"/>
      <c r="M15500" s="45"/>
    </row>
    <row r="15501" spans="8:13" s="28" customFormat="1" x14ac:dyDescent="0.2">
      <c r="H15501" s="12"/>
      <c r="J15501" s="29"/>
      <c r="K15501" s="45"/>
      <c r="L15501" s="45"/>
      <c r="M15501" s="45"/>
    </row>
    <row r="15502" spans="8:13" s="28" customFormat="1" x14ac:dyDescent="0.2">
      <c r="H15502" s="12"/>
      <c r="J15502" s="29"/>
      <c r="K15502" s="45"/>
      <c r="L15502" s="45"/>
      <c r="M15502" s="45"/>
    </row>
    <row r="15503" spans="8:13" s="28" customFormat="1" x14ac:dyDescent="0.2">
      <c r="H15503" s="12"/>
      <c r="J15503" s="29"/>
      <c r="K15503" s="45"/>
      <c r="L15503" s="45"/>
      <c r="M15503" s="45"/>
    </row>
    <row r="15504" spans="8:13" s="28" customFormat="1" x14ac:dyDescent="0.2">
      <c r="H15504" s="12"/>
      <c r="J15504" s="29"/>
      <c r="K15504" s="45"/>
      <c r="L15504" s="45"/>
      <c r="M15504" s="45"/>
    </row>
    <row r="15505" spans="8:13" s="28" customFormat="1" x14ac:dyDescent="0.2">
      <c r="H15505" s="12"/>
      <c r="J15505" s="29"/>
      <c r="K15505" s="45"/>
      <c r="L15505" s="45"/>
      <c r="M15505" s="45"/>
    </row>
    <row r="15506" spans="8:13" s="28" customFormat="1" x14ac:dyDescent="0.2">
      <c r="H15506" s="12"/>
      <c r="J15506" s="29"/>
      <c r="K15506" s="45"/>
      <c r="L15506" s="45"/>
      <c r="M15506" s="45"/>
    </row>
    <row r="15507" spans="8:13" s="28" customFormat="1" x14ac:dyDescent="0.2">
      <c r="H15507" s="12"/>
      <c r="J15507" s="29"/>
      <c r="K15507" s="45"/>
      <c r="L15507" s="45"/>
      <c r="M15507" s="45"/>
    </row>
    <row r="15508" spans="8:13" s="28" customFormat="1" x14ac:dyDescent="0.2">
      <c r="H15508" s="12"/>
      <c r="J15508" s="29"/>
      <c r="K15508" s="45"/>
      <c r="L15508" s="45"/>
      <c r="M15508" s="45"/>
    </row>
    <row r="15509" spans="8:13" s="28" customFormat="1" x14ac:dyDescent="0.2">
      <c r="H15509" s="12"/>
      <c r="J15509" s="29"/>
      <c r="K15509" s="45"/>
      <c r="L15509" s="45"/>
      <c r="M15509" s="45"/>
    </row>
    <row r="15510" spans="8:13" s="28" customFormat="1" x14ac:dyDescent="0.2">
      <c r="H15510" s="12"/>
      <c r="J15510" s="29"/>
      <c r="K15510" s="45"/>
      <c r="L15510" s="45"/>
      <c r="M15510" s="45"/>
    </row>
    <row r="15511" spans="8:13" s="28" customFormat="1" x14ac:dyDescent="0.2">
      <c r="H15511" s="12"/>
      <c r="J15511" s="29"/>
      <c r="K15511" s="45"/>
      <c r="L15511" s="45"/>
      <c r="M15511" s="45"/>
    </row>
    <row r="15512" spans="8:13" s="28" customFormat="1" x14ac:dyDescent="0.2">
      <c r="H15512" s="12"/>
      <c r="J15512" s="29"/>
      <c r="K15512" s="45"/>
      <c r="L15512" s="45"/>
      <c r="M15512" s="45"/>
    </row>
    <row r="15513" spans="8:13" s="28" customFormat="1" x14ac:dyDescent="0.2">
      <c r="H15513" s="12"/>
      <c r="J15513" s="29"/>
      <c r="K15513" s="45"/>
      <c r="L15513" s="45"/>
      <c r="M15513" s="45"/>
    </row>
    <row r="15514" spans="8:13" s="28" customFormat="1" x14ac:dyDescent="0.2">
      <c r="H15514" s="12"/>
      <c r="J15514" s="29"/>
      <c r="K15514" s="45"/>
      <c r="L15514" s="45"/>
      <c r="M15514" s="45"/>
    </row>
    <row r="15515" spans="8:13" s="28" customFormat="1" x14ac:dyDescent="0.2">
      <c r="H15515" s="12"/>
      <c r="J15515" s="29"/>
      <c r="K15515" s="45"/>
      <c r="L15515" s="45"/>
      <c r="M15515" s="45"/>
    </row>
    <row r="15516" spans="8:13" s="28" customFormat="1" x14ac:dyDescent="0.2">
      <c r="H15516" s="12"/>
      <c r="J15516" s="29"/>
      <c r="K15516" s="45"/>
      <c r="L15516" s="45"/>
      <c r="M15516" s="45"/>
    </row>
    <row r="15517" spans="8:13" s="28" customFormat="1" x14ac:dyDescent="0.2">
      <c r="H15517" s="12"/>
      <c r="J15517" s="29"/>
      <c r="K15517" s="45"/>
      <c r="L15517" s="45"/>
      <c r="M15517" s="45"/>
    </row>
    <row r="15518" spans="8:13" s="28" customFormat="1" x14ac:dyDescent="0.2">
      <c r="H15518" s="12"/>
      <c r="J15518" s="29"/>
      <c r="K15518" s="45"/>
      <c r="L15518" s="45"/>
      <c r="M15518" s="45"/>
    </row>
    <row r="15519" spans="8:13" s="28" customFormat="1" x14ac:dyDescent="0.2">
      <c r="H15519" s="12"/>
      <c r="J15519" s="29"/>
      <c r="K15519" s="45"/>
      <c r="L15519" s="45"/>
      <c r="M15519" s="45"/>
    </row>
    <row r="15520" spans="8:13" s="28" customFormat="1" x14ac:dyDescent="0.2">
      <c r="H15520" s="12"/>
      <c r="J15520" s="29"/>
      <c r="K15520" s="45"/>
      <c r="L15520" s="45"/>
      <c r="M15520" s="45"/>
    </row>
    <row r="15521" spans="8:13" s="28" customFormat="1" x14ac:dyDescent="0.2">
      <c r="H15521" s="12"/>
      <c r="J15521" s="29"/>
      <c r="K15521" s="45"/>
      <c r="L15521" s="45"/>
      <c r="M15521" s="45"/>
    </row>
    <row r="15522" spans="8:13" s="28" customFormat="1" x14ac:dyDescent="0.2">
      <c r="H15522" s="12"/>
      <c r="J15522" s="29"/>
      <c r="K15522" s="45"/>
      <c r="L15522" s="45"/>
      <c r="M15522" s="45"/>
    </row>
    <row r="15523" spans="8:13" s="28" customFormat="1" x14ac:dyDescent="0.2">
      <c r="H15523" s="12"/>
      <c r="J15523" s="29"/>
      <c r="K15523" s="45"/>
      <c r="L15523" s="45"/>
      <c r="M15523" s="45"/>
    </row>
    <row r="15524" spans="8:13" s="28" customFormat="1" x14ac:dyDescent="0.2">
      <c r="H15524" s="12"/>
      <c r="J15524" s="29"/>
      <c r="K15524" s="45"/>
      <c r="L15524" s="45"/>
      <c r="M15524" s="45"/>
    </row>
    <row r="15525" spans="8:13" s="28" customFormat="1" x14ac:dyDescent="0.2">
      <c r="H15525" s="12"/>
      <c r="J15525" s="29"/>
      <c r="K15525" s="45"/>
      <c r="L15525" s="45"/>
      <c r="M15525" s="45"/>
    </row>
    <row r="15526" spans="8:13" s="28" customFormat="1" x14ac:dyDescent="0.2">
      <c r="H15526" s="12"/>
      <c r="J15526" s="29"/>
      <c r="K15526" s="45"/>
      <c r="L15526" s="45"/>
      <c r="M15526" s="45"/>
    </row>
    <row r="15527" spans="8:13" s="28" customFormat="1" x14ac:dyDescent="0.2">
      <c r="H15527" s="12"/>
      <c r="J15527" s="29"/>
      <c r="K15527" s="45"/>
      <c r="L15527" s="45"/>
      <c r="M15527" s="45"/>
    </row>
    <row r="15528" spans="8:13" s="28" customFormat="1" x14ac:dyDescent="0.2">
      <c r="H15528" s="12"/>
      <c r="J15528" s="29"/>
      <c r="K15528" s="45"/>
      <c r="L15528" s="45"/>
      <c r="M15528" s="45"/>
    </row>
    <row r="15529" spans="8:13" s="28" customFormat="1" x14ac:dyDescent="0.2">
      <c r="H15529" s="12"/>
      <c r="J15529" s="29"/>
      <c r="K15529" s="45"/>
      <c r="L15529" s="45"/>
      <c r="M15529" s="45"/>
    </row>
    <row r="15530" spans="8:13" s="28" customFormat="1" x14ac:dyDescent="0.2">
      <c r="H15530" s="12"/>
      <c r="J15530" s="29"/>
      <c r="K15530" s="45"/>
      <c r="L15530" s="45"/>
      <c r="M15530" s="45"/>
    </row>
    <row r="15531" spans="8:13" s="28" customFormat="1" x14ac:dyDescent="0.2">
      <c r="H15531" s="12"/>
      <c r="J15531" s="29"/>
      <c r="K15531" s="45"/>
      <c r="L15531" s="45"/>
      <c r="M15531" s="45"/>
    </row>
    <row r="15532" spans="8:13" s="28" customFormat="1" x14ac:dyDescent="0.2">
      <c r="H15532" s="12"/>
      <c r="J15532" s="29"/>
      <c r="K15532" s="45"/>
      <c r="L15532" s="45"/>
      <c r="M15532" s="45"/>
    </row>
    <row r="15533" spans="8:13" s="28" customFormat="1" x14ac:dyDescent="0.2">
      <c r="H15533" s="12"/>
      <c r="J15533" s="29"/>
      <c r="K15533" s="45"/>
      <c r="L15533" s="45"/>
      <c r="M15533" s="45"/>
    </row>
    <row r="15534" spans="8:13" s="28" customFormat="1" x14ac:dyDescent="0.2">
      <c r="H15534" s="12"/>
      <c r="J15534" s="29"/>
      <c r="K15534" s="45"/>
      <c r="L15534" s="45"/>
      <c r="M15534" s="45"/>
    </row>
    <row r="15535" spans="8:13" s="28" customFormat="1" x14ac:dyDescent="0.2">
      <c r="H15535" s="12"/>
      <c r="J15535" s="29"/>
      <c r="K15535" s="45"/>
      <c r="L15535" s="45"/>
      <c r="M15535" s="45"/>
    </row>
    <row r="15536" spans="8:13" s="28" customFormat="1" x14ac:dyDescent="0.2">
      <c r="H15536" s="12"/>
      <c r="J15536" s="29"/>
      <c r="K15536" s="45"/>
      <c r="L15536" s="45"/>
      <c r="M15536" s="45"/>
    </row>
    <row r="15537" spans="8:13" s="28" customFormat="1" x14ac:dyDescent="0.2">
      <c r="H15537" s="12"/>
      <c r="J15537" s="29"/>
      <c r="K15537" s="45"/>
      <c r="L15537" s="45"/>
      <c r="M15537" s="45"/>
    </row>
    <row r="15538" spans="8:13" s="28" customFormat="1" x14ac:dyDescent="0.2">
      <c r="H15538" s="12"/>
      <c r="J15538" s="29"/>
      <c r="K15538" s="45"/>
      <c r="L15538" s="45"/>
      <c r="M15538" s="45"/>
    </row>
    <row r="15539" spans="8:13" s="28" customFormat="1" x14ac:dyDescent="0.2">
      <c r="H15539" s="12"/>
      <c r="J15539" s="29"/>
      <c r="K15539" s="45"/>
      <c r="L15539" s="45"/>
      <c r="M15539" s="45"/>
    </row>
    <row r="15540" spans="8:13" s="28" customFormat="1" x14ac:dyDescent="0.2">
      <c r="H15540" s="12"/>
      <c r="J15540" s="29"/>
      <c r="K15540" s="45"/>
      <c r="L15540" s="45"/>
      <c r="M15540" s="45"/>
    </row>
    <row r="15541" spans="8:13" s="28" customFormat="1" x14ac:dyDescent="0.2">
      <c r="H15541" s="12"/>
      <c r="J15541" s="29"/>
      <c r="K15541" s="45"/>
      <c r="L15541" s="45"/>
      <c r="M15541" s="45"/>
    </row>
    <row r="15542" spans="8:13" s="28" customFormat="1" x14ac:dyDescent="0.2">
      <c r="H15542" s="12"/>
      <c r="J15542" s="29"/>
      <c r="K15542" s="45"/>
      <c r="L15542" s="45"/>
      <c r="M15542" s="45"/>
    </row>
    <row r="15543" spans="8:13" s="28" customFormat="1" x14ac:dyDescent="0.2">
      <c r="H15543" s="12"/>
      <c r="J15543" s="29"/>
      <c r="K15543" s="45"/>
      <c r="L15543" s="45"/>
      <c r="M15543" s="45"/>
    </row>
    <row r="15544" spans="8:13" s="28" customFormat="1" x14ac:dyDescent="0.2">
      <c r="H15544" s="12"/>
      <c r="J15544" s="29"/>
      <c r="K15544" s="45"/>
      <c r="L15544" s="45"/>
      <c r="M15544" s="45"/>
    </row>
    <row r="15545" spans="8:13" s="28" customFormat="1" x14ac:dyDescent="0.2">
      <c r="H15545" s="12"/>
      <c r="J15545" s="29"/>
      <c r="K15545" s="45"/>
      <c r="L15545" s="45"/>
      <c r="M15545" s="45"/>
    </row>
    <row r="15546" spans="8:13" s="28" customFormat="1" x14ac:dyDescent="0.2">
      <c r="H15546" s="12"/>
      <c r="J15546" s="29"/>
      <c r="K15546" s="45"/>
      <c r="L15546" s="45"/>
      <c r="M15546" s="45"/>
    </row>
    <row r="15547" spans="8:13" s="28" customFormat="1" x14ac:dyDescent="0.2">
      <c r="H15547" s="12"/>
      <c r="J15547" s="29"/>
      <c r="K15547" s="45"/>
      <c r="L15547" s="45"/>
      <c r="M15547" s="45"/>
    </row>
    <row r="15548" spans="8:13" s="28" customFormat="1" x14ac:dyDescent="0.2">
      <c r="H15548" s="12"/>
      <c r="J15548" s="29"/>
      <c r="K15548" s="45"/>
      <c r="L15548" s="45"/>
      <c r="M15548" s="45"/>
    </row>
    <row r="15549" spans="8:13" s="28" customFormat="1" x14ac:dyDescent="0.2">
      <c r="H15549" s="12"/>
      <c r="J15549" s="29"/>
      <c r="K15549" s="45"/>
      <c r="L15549" s="45"/>
      <c r="M15549" s="45"/>
    </row>
    <row r="15550" spans="8:13" s="28" customFormat="1" x14ac:dyDescent="0.2">
      <c r="H15550" s="12"/>
      <c r="J15550" s="29"/>
      <c r="K15550" s="45"/>
      <c r="L15550" s="45"/>
      <c r="M15550" s="45"/>
    </row>
    <row r="15551" spans="8:13" s="28" customFormat="1" x14ac:dyDescent="0.2">
      <c r="H15551" s="12"/>
      <c r="J15551" s="29"/>
      <c r="K15551" s="45"/>
      <c r="L15551" s="45"/>
      <c r="M15551" s="45"/>
    </row>
    <row r="15552" spans="8:13" s="28" customFormat="1" x14ac:dyDescent="0.2">
      <c r="H15552" s="12"/>
      <c r="J15552" s="29"/>
      <c r="K15552" s="45"/>
      <c r="L15552" s="45"/>
      <c r="M15552" s="45"/>
    </row>
    <row r="15553" spans="8:13" s="28" customFormat="1" x14ac:dyDescent="0.2">
      <c r="H15553" s="12"/>
      <c r="J15553" s="29"/>
      <c r="K15553" s="45"/>
      <c r="L15553" s="45"/>
      <c r="M15553" s="45"/>
    </row>
    <row r="15554" spans="8:13" s="28" customFormat="1" x14ac:dyDescent="0.2">
      <c r="H15554" s="12"/>
      <c r="J15554" s="29"/>
      <c r="K15554" s="45"/>
      <c r="L15554" s="45"/>
      <c r="M15554" s="45"/>
    </row>
    <row r="15555" spans="8:13" s="28" customFormat="1" x14ac:dyDescent="0.2">
      <c r="H15555" s="12"/>
      <c r="J15555" s="29"/>
      <c r="K15555" s="45"/>
      <c r="L15555" s="45"/>
      <c r="M15555" s="45"/>
    </row>
    <row r="15556" spans="8:13" s="28" customFormat="1" x14ac:dyDescent="0.2">
      <c r="H15556" s="12"/>
      <c r="J15556" s="29"/>
      <c r="K15556" s="45"/>
      <c r="L15556" s="45"/>
      <c r="M15556" s="45"/>
    </row>
    <row r="15557" spans="8:13" s="28" customFormat="1" x14ac:dyDescent="0.2">
      <c r="H15557" s="12"/>
      <c r="J15557" s="29"/>
      <c r="K15557" s="45"/>
      <c r="L15557" s="45"/>
      <c r="M15557" s="45"/>
    </row>
    <row r="15558" spans="8:13" s="28" customFormat="1" x14ac:dyDescent="0.2">
      <c r="H15558" s="12"/>
      <c r="J15558" s="29"/>
      <c r="K15558" s="45"/>
      <c r="L15558" s="45"/>
      <c r="M15558" s="45"/>
    </row>
    <row r="15559" spans="8:13" s="28" customFormat="1" x14ac:dyDescent="0.2">
      <c r="H15559" s="12"/>
      <c r="J15559" s="29"/>
      <c r="K15559" s="45"/>
      <c r="L15559" s="45"/>
      <c r="M15559" s="45"/>
    </row>
    <row r="15560" spans="8:13" s="28" customFormat="1" x14ac:dyDescent="0.2">
      <c r="H15560" s="12"/>
      <c r="J15560" s="29"/>
      <c r="K15560" s="45"/>
      <c r="L15560" s="45"/>
      <c r="M15560" s="45"/>
    </row>
    <row r="15561" spans="8:13" s="28" customFormat="1" x14ac:dyDescent="0.2">
      <c r="H15561" s="12"/>
      <c r="J15561" s="29"/>
      <c r="K15561" s="45"/>
      <c r="L15561" s="45"/>
      <c r="M15561" s="45"/>
    </row>
    <row r="15562" spans="8:13" s="28" customFormat="1" x14ac:dyDescent="0.2">
      <c r="H15562" s="12"/>
      <c r="J15562" s="29"/>
      <c r="K15562" s="45"/>
      <c r="L15562" s="45"/>
      <c r="M15562" s="45"/>
    </row>
    <row r="15563" spans="8:13" s="28" customFormat="1" x14ac:dyDescent="0.2">
      <c r="H15563" s="12"/>
      <c r="J15563" s="29"/>
      <c r="K15563" s="45"/>
      <c r="L15563" s="45"/>
      <c r="M15563" s="45"/>
    </row>
    <row r="15564" spans="8:13" s="28" customFormat="1" x14ac:dyDescent="0.2">
      <c r="H15564" s="12"/>
      <c r="J15564" s="29"/>
      <c r="K15564" s="45"/>
      <c r="L15564" s="45"/>
      <c r="M15564" s="45"/>
    </row>
    <row r="15565" spans="8:13" s="28" customFormat="1" x14ac:dyDescent="0.2">
      <c r="H15565" s="12"/>
      <c r="J15565" s="29"/>
      <c r="K15565" s="45"/>
      <c r="L15565" s="45"/>
      <c r="M15565" s="45"/>
    </row>
    <row r="15566" spans="8:13" s="28" customFormat="1" x14ac:dyDescent="0.2">
      <c r="H15566" s="12"/>
      <c r="J15566" s="29"/>
      <c r="K15566" s="45"/>
      <c r="L15566" s="45"/>
      <c r="M15566" s="45"/>
    </row>
    <row r="15567" spans="8:13" s="28" customFormat="1" x14ac:dyDescent="0.2">
      <c r="H15567" s="12"/>
      <c r="J15567" s="29"/>
      <c r="K15567" s="45"/>
      <c r="L15567" s="45"/>
      <c r="M15567" s="45"/>
    </row>
    <row r="15568" spans="8:13" s="28" customFormat="1" x14ac:dyDescent="0.2">
      <c r="H15568" s="12"/>
      <c r="J15568" s="29"/>
      <c r="K15568" s="45"/>
      <c r="L15568" s="45"/>
      <c r="M15568" s="45"/>
    </row>
    <row r="15569" spans="8:13" s="28" customFormat="1" x14ac:dyDescent="0.2">
      <c r="H15569" s="12"/>
      <c r="J15569" s="29"/>
      <c r="K15569" s="45"/>
      <c r="L15569" s="45"/>
      <c r="M15569" s="45"/>
    </row>
    <row r="15570" spans="8:13" s="28" customFormat="1" x14ac:dyDescent="0.2">
      <c r="H15570" s="12"/>
      <c r="J15570" s="29"/>
      <c r="K15570" s="45"/>
      <c r="L15570" s="45"/>
      <c r="M15570" s="45"/>
    </row>
    <row r="15571" spans="8:13" s="28" customFormat="1" x14ac:dyDescent="0.2">
      <c r="H15571" s="12"/>
      <c r="J15571" s="29"/>
      <c r="K15571" s="45"/>
      <c r="L15571" s="45"/>
      <c r="M15571" s="45"/>
    </row>
    <row r="15572" spans="8:13" s="28" customFormat="1" x14ac:dyDescent="0.2">
      <c r="H15572" s="12"/>
      <c r="J15572" s="29"/>
      <c r="K15572" s="45"/>
      <c r="L15572" s="45"/>
      <c r="M15572" s="45"/>
    </row>
    <row r="15573" spans="8:13" s="28" customFormat="1" x14ac:dyDescent="0.2">
      <c r="H15573" s="12"/>
      <c r="J15573" s="29"/>
      <c r="K15573" s="45"/>
      <c r="L15573" s="45"/>
      <c r="M15573" s="45"/>
    </row>
    <row r="15574" spans="8:13" s="28" customFormat="1" x14ac:dyDescent="0.2">
      <c r="H15574" s="12"/>
      <c r="J15574" s="29"/>
      <c r="K15574" s="45"/>
      <c r="L15574" s="45"/>
      <c r="M15574" s="45"/>
    </row>
    <row r="15575" spans="8:13" s="28" customFormat="1" x14ac:dyDescent="0.2">
      <c r="H15575" s="12"/>
      <c r="J15575" s="29"/>
      <c r="K15575" s="45"/>
      <c r="L15575" s="45"/>
      <c r="M15575" s="45"/>
    </row>
    <row r="15576" spans="8:13" s="28" customFormat="1" x14ac:dyDescent="0.2">
      <c r="H15576" s="12"/>
      <c r="J15576" s="29"/>
      <c r="K15576" s="45"/>
      <c r="L15576" s="45"/>
      <c r="M15576" s="45"/>
    </row>
    <row r="15577" spans="8:13" s="28" customFormat="1" x14ac:dyDescent="0.2">
      <c r="H15577" s="12"/>
      <c r="J15577" s="29"/>
      <c r="K15577" s="45"/>
      <c r="L15577" s="45"/>
      <c r="M15577" s="45"/>
    </row>
    <row r="15578" spans="8:13" s="28" customFormat="1" x14ac:dyDescent="0.2">
      <c r="H15578" s="12"/>
      <c r="J15578" s="29"/>
      <c r="K15578" s="45"/>
      <c r="L15578" s="45"/>
      <c r="M15578" s="45"/>
    </row>
    <row r="15579" spans="8:13" s="28" customFormat="1" x14ac:dyDescent="0.2">
      <c r="H15579" s="12"/>
      <c r="J15579" s="29"/>
      <c r="K15579" s="45"/>
      <c r="L15579" s="45"/>
      <c r="M15579" s="45"/>
    </row>
    <row r="15580" spans="8:13" s="28" customFormat="1" x14ac:dyDescent="0.2">
      <c r="H15580" s="12"/>
      <c r="J15580" s="29"/>
      <c r="K15580" s="45"/>
      <c r="L15580" s="45"/>
      <c r="M15580" s="45"/>
    </row>
    <row r="15581" spans="8:13" s="28" customFormat="1" x14ac:dyDescent="0.2">
      <c r="H15581" s="12"/>
      <c r="J15581" s="29"/>
      <c r="K15581" s="45"/>
      <c r="L15581" s="45"/>
      <c r="M15581" s="45"/>
    </row>
    <row r="15582" spans="8:13" s="28" customFormat="1" x14ac:dyDescent="0.2">
      <c r="H15582" s="12"/>
      <c r="J15582" s="29"/>
      <c r="K15582" s="45"/>
      <c r="L15582" s="45"/>
      <c r="M15582" s="45"/>
    </row>
    <row r="15583" spans="8:13" s="28" customFormat="1" x14ac:dyDescent="0.2">
      <c r="H15583" s="12"/>
      <c r="J15583" s="29"/>
      <c r="K15583" s="45"/>
      <c r="L15583" s="45"/>
      <c r="M15583" s="45"/>
    </row>
    <row r="15584" spans="8:13" s="28" customFormat="1" x14ac:dyDescent="0.2">
      <c r="H15584" s="12"/>
      <c r="J15584" s="29"/>
      <c r="K15584" s="45"/>
      <c r="L15584" s="45"/>
      <c r="M15584" s="45"/>
    </row>
    <row r="15585" spans="8:13" s="28" customFormat="1" x14ac:dyDescent="0.2">
      <c r="H15585" s="12"/>
      <c r="J15585" s="29"/>
      <c r="K15585" s="45"/>
      <c r="L15585" s="45"/>
      <c r="M15585" s="45"/>
    </row>
    <row r="15586" spans="8:13" s="28" customFormat="1" x14ac:dyDescent="0.2">
      <c r="H15586" s="12"/>
      <c r="J15586" s="29"/>
      <c r="K15586" s="45"/>
      <c r="L15586" s="45"/>
      <c r="M15586" s="45"/>
    </row>
    <row r="15587" spans="8:13" s="28" customFormat="1" x14ac:dyDescent="0.2">
      <c r="H15587" s="12"/>
      <c r="J15587" s="29"/>
      <c r="K15587" s="45"/>
      <c r="L15587" s="45"/>
      <c r="M15587" s="45"/>
    </row>
    <row r="15588" spans="8:13" s="28" customFormat="1" x14ac:dyDescent="0.2">
      <c r="H15588" s="12"/>
      <c r="J15588" s="29"/>
      <c r="K15588" s="45"/>
      <c r="L15588" s="45"/>
      <c r="M15588" s="45"/>
    </row>
    <row r="15589" spans="8:13" s="28" customFormat="1" x14ac:dyDescent="0.2">
      <c r="H15589" s="12"/>
      <c r="J15589" s="29"/>
      <c r="K15589" s="45"/>
      <c r="L15589" s="45"/>
      <c r="M15589" s="45"/>
    </row>
    <row r="15590" spans="8:13" s="28" customFormat="1" x14ac:dyDescent="0.2">
      <c r="H15590" s="12"/>
      <c r="J15590" s="29"/>
      <c r="K15590" s="45"/>
      <c r="L15590" s="45"/>
      <c r="M15590" s="45"/>
    </row>
    <row r="15591" spans="8:13" s="28" customFormat="1" x14ac:dyDescent="0.2">
      <c r="H15591" s="12"/>
      <c r="J15591" s="29"/>
      <c r="K15591" s="45"/>
      <c r="L15591" s="45"/>
      <c r="M15591" s="45"/>
    </row>
    <row r="15592" spans="8:13" s="28" customFormat="1" x14ac:dyDescent="0.2">
      <c r="H15592" s="12"/>
      <c r="J15592" s="29"/>
      <c r="K15592" s="45"/>
      <c r="L15592" s="45"/>
      <c r="M15592" s="45"/>
    </row>
    <row r="15593" spans="8:13" s="28" customFormat="1" x14ac:dyDescent="0.2">
      <c r="H15593" s="12"/>
      <c r="J15593" s="29"/>
      <c r="K15593" s="45"/>
      <c r="L15593" s="45"/>
      <c r="M15593" s="45"/>
    </row>
    <row r="15594" spans="8:13" s="28" customFormat="1" x14ac:dyDescent="0.2">
      <c r="H15594" s="12"/>
      <c r="J15594" s="29"/>
      <c r="K15594" s="45"/>
      <c r="L15594" s="45"/>
      <c r="M15594" s="45"/>
    </row>
    <row r="15595" spans="8:13" s="28" customFormat="1" x14ac:dyDescent="0.2">
      <c r="H15595" s="12"/>
      <c r="J15595" s="29"/>
      <c r="K15595" s="45"/>
      <c r="L15595" s="45"/>
      <c r="M15595" s="45"/>
    </row>
    <row r="15596" spans="8:13" s="28" customFormat="1" x14ac:dyDescent="0.2">
      <c r="H15596" s="12"/>
      <c r="J15596" s="29"/>
      <c r="K15596" s="45"/>
      <c r="L15596" s="45"/>
      <c r="M15596" s="45"/>
    </row>
    <row r="15597" spans="8:13" s="28" customFormat="1" x14ac:dyDescent="0.2">
      <c r="H15597" s="12"/>
      <c r="J15597" s="29"/>
      <c r="K15597" s="45"/>
      <c r="L15597" s="45"/>
      <c r="M15597" s="45"/>
    </row>
    <row r="15598" spans="8:13" s="28" customFormat="1" x14ac:dyDescent="0.2">
      <c r="H15598" s="12"/>
      <c r="J15598" s="29"/>
      <c r="K15598" s="45"/>
      <c r="L15598" s="45"/>
      <c r="M15598" s="45"/>
    </row>
    <row r="15599" spans="8:13" s="28" customFormat="1" x14ac:dyDescent="0.2">
      <c r="H15599" s="12"/>
      <c r="J15599" s="29"/>
      <c r="K15599" s="45"/>
      <c r="L15599" s="45"/>
      <c r="M15599" s="45"/>
    </row>
    <row r="15600" spans="8:13" s="28" customFormat="1" x14ac:dyDescent="0.2">
      <c r="H15600" s="12"/>
      <c r="J15600" s="29"/>
      <c r="K15600" s="45"/>
      <c r="L15600" s="45"/>
      <c r="M15600" s="45"/>
    </row>
    <row r="15601" spans="8:13" s="28" customFormat="1" x14ac:dyDescent="0.2">
      <c r="H15601" s="12"/>
      <c r="J15601" s="29"/>
      <c r="K15601" s="45"/>
      <c r="L15601" s="45"/>
      <c r="M15601" s="45"/>
    </row>
    <row r="15602" spans="8:13" s="28" customFormat="1" x14ac:dyDescent="0.2">
      <c r="H15602" s="12"/>
      <c r="J15602" s="29"/>
      <c r="K15602" s="45"/>
      <c r="L15602" s="45"/>
      <c r="M15602" s="45"/>
    </row>
    <row r="15603" spans="8:13" s="28" customFormat="1" x14ac:dyDescent="0.2">
      <c r="H15603" s="12"/>
      <c r="J15603" s="29"/>
      <c r="K15603" s="45"/>
      <c r="L15603" s="45"/>
      <c r="M15603" s="45"/>
    </row>
    <row r="15604" spans="8:13" s="28" customFormat="1" x14ac:dyDescent="0.2">
      <c r="H15604" s="12"/>
      <c r="J15604" s="29"/>
      <c r="K15604" s="45"/>
      <c r="L15604" s="45"/>
      <c r="M15604" s="45"/>
    </row>
    <row r="15605" spans="8:13" s="28" customFormat="1" x14ac:dyDescent="0.2">
      <c r="H15605" s="12"/>
      <c r="J15605" s="29"/>
      <c r="K15605" s="45"/>
      <c r="L15605" s="45"/>
      <c r="M15605" s="45"/>
    </row>
    <row r="15606" spans="8:13" s="28" customFormat="1" x14ac:dyDescent="0.2">
      <c r="H15606" s="12"/>
      <c r="J15606" s="29"/>
      <c r="K15606" s="45"/>
      <c r="L15606" s="45"/>
      <c r="M15606" s="45"/>
    </row>
    <row r="15607" spans="8:13" s="28" customFormat="1" x14ac:dyDescent="0.2">
      <c r="H15607" s="12"/>
      <c r="J15607" s="29"/>
      <c r="K15607" s="45"/>
      <c r="L15607" s="45"/>
      <c r="M15607" s="45"/>
    </row>
    <row r="15608" spans="8:13" s="28" customFormat="1" x14ac:dyDescent="0.2">
      <c r="H15608" s="12"/>
      <c r="J15608" s="29"/>
      <c r="K15608" s="45"/>
      <c r="L15608" s="45"/>
      <c r="M15608" s="45"/>
    </row>
    <row r="15609" spans="8:13" s="28" customFormat="1" x14ac:dyDescent="0.2">
      <c r="H15609" s="12"/>
      <c r="J15609" s="29"/>
      <c r="K15609" s="45"/>
      <c r="L15609" s="45"/>
      <c r="M15609" s="45"/>
    </row>
    <row r="15610" spans="8:13" s="28" customFormat="1" x14ac:dyDescent="0.2">
      <c r="H15610" s="12"/>
      <c r="J15610" s="29"/>
      <c r="K15610" s="45"/>
      <c r="L15610" s="45"/>
      <c r="M15610" s="45"/>
    </row>
    <row r="15611" spans="8:13" s="28" customFormat="1" x14ac:dyDescent="0.2">
      <c r="H15611" s="12"/>
      <c r="J15611" s="29"/>
      <c r="K15611" s="45"/>
      <c r="L15611" s="45"/>
      <c r="M15611" s="45"/>
    </row>
    <row r="15612" spans="8:13" s="28" customFormat="1" x14ac:dyDescent="0.2">
      <c r="H15612" s="12"/>
      <c r="J15612" s="29"/>
      <c r="K15612" s="45"/>
      <c r="L15612" s="45"/>
      <c r="M15612" s="45"/>
    </row>
    <row r="15613" spans="8:13" s="28" customFormat="1" x14ac:dyDescent="0.2">
      <c r="H15613" s="12"/>
      <c r="J15613" s="29"/>
      <c r="K15613" s="45"/>
      <c r="L15613" s="45"/>
      <c r="M15613" s="45"/>
    </row>
    <row r="15614" spans="8:13" s="28" customFormat="1" x14ac:dyDescent="0.2">
      <c r="H15614" s="12"/>
      <c r="J15614" s="29"/>
      <c r="K15614" s="45"/>
      <c r="L15614" s="45"/>
      <c r="M15614" s="45"/>
    </row>
    <row r="15615" spans="8:13" s="28" customFormat="1" x14ac:dyDescent="0.2">
      <c r="H15615" s="12"/>
      <c r="J15615" s="29"/>
      <c r="K15615" s="45"/>
      <c r="L15615" s="45"/>
      <c r="M15615" s="45"/>
    </row>
    <row r="15616" spans="8:13" s="28" customFormat="1" x14ac:dyDescent="0.2">
      <c r="H15616" s="12"/>
      <c r="J15616" s="29"/>
      <c r="K15616" s="45"/>
      <c r="L15616" s="45"/>
      <c r="M15616" s="45"/>
    </row>
    <row r="15617" spans="8:13" s="28" customFormat="1" x14ac:dyDescent="0.2">
      <c r="H15617" s="12"/>
      <c r="J15617" s="29"/>
      <c r="K15617" s="45"/>
      <c r="L15617" s="45"/>
      <c r="M15617" s="45"/>
    </row>
    <row r="15618" spans="8:13" s="28" customFormat="1" x14ac:dyDescent="0.2">
      <c r="H15618" s="12"/>
      <c r="J15618" s="29"/>
      <c r="K15618" s="45"/>
      <c r="L15618" s="45"/>
      <c r="M15618" s="45"/>
    </row>
    <row r="15619" spans="8:13" s="28" customFormat="1" x14ac:dyDescent="0.2">
      <c r="H15619" s="12"/>
      <c r="J15619" s="29"/>
      <c r="K15619" s="45"/>
      <c r="L15619" s="45"/>
      <c r="M15619" s="45"/>
    </row>
    <row r="15620" spans="8:13" s="28" customFormat="1" x14ac:dyDescent="0.2">
      <c r="H15620" s="12"/>
      <c r="J15620" s="29"/>
      <c r="K15620" s="45"/>
      <c r="L15620" s="45"/>
      <c r="M15620" s="45"/>
    </row>
    <row r="15621" spans="8:13" s="28" customFormat="1" x14ac:dyDescent="0.2">
      <c r="H15621" s="12"/>
      <c r="J15621" s="29"/>
      <c r="K15621" s="45"/>
      <c r="L15621" s="45"/>
      <c r="M15621" s="45"/>
    </row>
    <row r="15622" spans="8:13" s="28" customFormat="1" x14ac:dyDescent="0.2">
      <c r="H15622" s="12"/>
      <c r="J15622" s="29"/>
      <c r="K15622" s="45"/>
      <c r="L15622" s="45"/>
      <c r="M15622" s="45"/>
    </row>
    <row r="15623" spans="8:13" s="28" customFormat="1" x14ac:dyDescent="0.2">
      <c r="H15623" s="12"/>
      <c r="J15623" s="29"/>
      <c r="K15623" s="45"/>
      <c r="L15623" s="45"/>
      <c r="M15623" s="45"/>
    </row>
    <row r="15624" spans="8:13" s="28" customFormat="1" x14ac:dyDescent="0.2">
      <c r="H15624" s="12"/>
      <c r="J15624" s="29"/>
      <c r="K15624" s="45"/>
      <c r="L15624" s="45"/>
      <c r="M15624" s="45"/>
    </row>
    <row r="15625" spans="8:13" s="28" customFormat="1" x14ac:dyDescent="0.2">
      <c r="H15625" s="12"/>
      <c r="J15625" s="29"/>
      <c r="K15625" s="45"/>
      <c r="L15625" s="45"/>
      <c r="M15625" s="45"/>
    </row>
    <row r="15626" spans="8:13" s="28" customFormat="1" x14ac:dyDescent="0.2">
      <c r="H15626" s="12"/>
      <c r="J15626" s="29"/>
      <c r="K15626" s="45"/>
      <c r="L15626" s="45"/>
      <c r="M15626" s="45"/>
    </row>
    <row r="15627" spans="8:13" s="28" customFormat="1" x14ac:dyDescent="0.2">
      <c r="H15627" s="12"/>
      <c r="J15627" s="29"/>
      <c r="K15627" s="45"/>
      <c r="L15627" s="45"/>
      <c r="M15627" s="45"/>
    </row>
    <row r="15628" spans="8:13" s="28" customFormat="1" x14ac:dyDescent="0.2">
      <c r="H15628" s="12"/>
      <c r="J15628" s="29"/>
      <c r="K15628" s="45"/>
      <c r="L15628" s="45"/>
      <c r="M15628" s="45"/>
    </row>
    <row r="15629" spans="8:13" s="28" customFormat="1" x14ac:dyDescent="0.2">
      <c r="H15629" s="12"/>
      <c r="J15629" s="29"/>
      <c r="K15629" s="45"/>
      <c r="L15629" s="45"/>
      <c r="M15629" s="45"/>
    </row>
    <row r="15630" spans="8:13" s="28" customFormat="1" x14ac:dyDescent="0.2">
      <c r="H15630" s="12"/>
      <c r="J15630" s="29"/>
      <c r="K15630" s="45"/>
      <c r="L15630" s="45"/>
      <c r="M15630" s="45"/>
    </row>
    <row r="15631" spans="8:13" s="28" customFormat="1" x14ac:dyDescent="0.2">
      <c r="H15631" s="12"/>
      <c r="J15631" s="29"/>
      <c r="K15631" s="45"/>
      <c r="L15631" s="45"/>
      <c r="M15631" s="45"/>
    </row>
    <row r="15632" spans="8:13" s="28" customFormat="1" x14ac:dyDescent="0.2">
      <c r="H15632" s="12"/>
      <c r="J15632" s="29"/>
      <c r="K15632" s="45"/>
      <c r="L15632" s="45"/>
      <c r="M15632" s="45"/>
    </row>
    <row r="15633" spans="8:13" s="28" customFormat="1" x14ac:dyDescent="0.2">
      <c r="H15633" s="12"/>
      <c r="J15633" s="29"/>
      <c r="K15633" s="45"/>
      <c r="L15633" s="45"/>
      <c r="M15633" s="45"/>
    </row>
    <row r="15634" spans="8:13" s="28" customFormat="1" x14ac:dyDescent="0.2">
      <c r="H15634" s="12"/>
      <c r="J15634" s="29"/>
      <c r="K15634" s="45"/>
      <c r="L15634" s="45"/>
      <c r="M15634" s="45"/>
    </row>
    <row r="15635" spans="8:13" s="28" customFormat="1" x14ac:dyDescent="0.2">
      <c r="H15635" s="12"/>
      <c r="J15635" s="29"/>
      <c r="K15635" s="45"/>
      <c r="L15635" s="45"/>
      <c r="M15635" s="45"/>
    </row>
    <row r="15636" spans="8:13" s="28" customFormat="1" x14ac:dyDescent="0.2">
      <c r="H15636" s="12"/>
      <c r="J15636" s="29"/>
      <c r="K15636" s="45"/>
      <c r="L15636" s="45"/>
      <c r="M15636" s="45"/>
    </row>
    <row r="15637" spans="8:13" s="28" customFormat="1" x14ac:dyDescent="0.2">
      <c r="H15637" s="12"/>
      <c r="J15637" s="29"/>
      <c r="K15637" s="45"/>
      <c r="L15637" s="45"/>
      <c r="M15637" s="45"/>
    </row>
    <row r="15638" spans="8:13" s="28" customFormat="1" x14ac:dyDescent="0.2">
      <c r="H15638" s="12"/>
      <c r="J15638" s="29"/>
      <c r="K15638" s="45"/>
      <c r="L15638" s="45"/>
      <c r="M15638" s="45"/>
    </row>
    <row r="15639" spans="8:13" s="28" customFormat="1" x14ac:dyDescent="0.2">
      <c r="H15639" s="12"/>
      <c r="J15639" s="29"/>
      <c r="K15639" s="45"/>
      <c r="L15639" s="45"/>
      <c r="M15639" s="45"/>
    </row>
    <row r="15640" spans="8:13" s="28" customFormat="1" x14ac:dyDescent="0.2">
      <c r="H15640" s="12"/>
      <c r="J15640" s="29"/>
      <c r="K15640" s="45"/>
      <c r="L15640" s="45"/>
      <c r="M15640" s="45"/>
    </row>
    <row r="15641" spans="8:13" s="28" customFormat="1" x14ac:dyDescent="0.2">
      <c r="H15641" s="12"/>
      <c r="J15641" s="29"/>
      <c r="K15641" s="45"/>
      <c r="L15641" s="45"/>
      <c r="M15641" s="45"/>
    </row>
    <row r="15642" spans="8:13" s="28" customFormat="1" x14ac:dyDescent="0.2">
      <c r="H15642" s="12"/>
      <c r="J15642" s="29"/>
      <c r="K15642" s="45"/>
      <c r="L15642" s="45"/>
      <c r="M15642" s="45"/>
    </row>
    <row r="15643" spans="8:13" s="28" customFormat="1" x14ac:dyDescent="0.2">
      <c r="H15643" s="12"/>
      <c r="J15643" s="29"/>
      <c r="K15643" s="45"/>
      <c r="L15643" s="45"/>
      <c r="M15643" s="45"/>
    </row>
    <row r="15644" spans="8:13" s="28" customFormat="1" x14ac:dyDescent="0.2">
      <c r="H15644" s="12"/>
      <c r="J15644" s="29"/>
      <c r="K15644" s="45"/>
      <c r="L15644" s="45"/>
      <c r="M15644" s="45"/>
    </row>
    <row r="15645" spans="8:13" s="28" customFormat="1" x14ac:dyDescent="0.2">
      <c r="H15645" s="12"/>
      <c r="J15645" s="29"/>
      <c r="K15645" s="45"/>
      <c r="L15645" s="45"/>
      <c r="M15645" s="45"/>
    </row>
    <row r="15646" spans="8:13" s="28" customFormat="1" x14ac:dyDescent="0.2">
      <c r="H15646" s="12"/>
      <c r="J15646" s="29"/>
      <c r="K15646" s="45"/>
      <c r="L15646" s="45"/>
      <c r="M15646" s="45"/>
    </row>
    <row r="15647" spans="8:13" s="28" customFormat="1" x14ac:dyDescent="0.2">
      <c r="H15647" s="12"/>
      <c r="J15647" s="29"/>
      <c r="K15647" s="45"/>
      <c r="L15647" s="45"/>
      <c r="M15647" s="45"/>
    </row>
    <row r="15648" spans="8:13" s="28" customFormat="1" x14ac:dyDescent="0.2">
      <c r="H15648" s="12"/>
      <c r="J15648" s="29"/>
      <c r="K15648" s="45"/>
      <c r="L15648" s="45"/>
      <c r="M15648" s="45"/>
    </row>
    <row r="15649" spans="8:13" s="28" customFormat="1" x14ac:dyDescent="0.2">
      <c r="H15649" s="12"/>
      <c r="J15649" s="29"/>
      <c r="K15649" s="45"/>
      <c r="L15649" s="45"/>
      <c r="M15649" s="45"/>
    </row>
    <row r="15650" spans="8:13" s="28" customFormat="1" x14ac:dyDescent="0.2">
      <c r="H15650" s="12"/>
      <c r="J15650" s="29"/>
      <c r="K15650" s="45"/>
      <c r="L15650" s="45"/>
      <c r="M15650" s="45"/>
    </row>
    <row r="15651" spans="8:13" s="28" customFormat="1" x14ac:dyDescent="0.2">
      <c r="H15651" s="12"/>
      <c r="J15651" s="29"/>
      <c r="K15651" s="45"/>
      <c r="L15651" s="45"/>
      <c r="M15651" s="45"/>
    </row>
    <row r="15652" spans="8:13" s="28" customFormat="1" x14ac:dyDescent="0.2">
      <c r="H15652" s="12"/>
      <c r="J15652" s="29"/>
      <c r="K15652" s="45"/>
      <c r="L15652" s="45"/>
      <c r="M15652" s="45"/>
    </row>
    <row r="15653" spans="8:13" s="28" customFormat="1" x14ac:dyDescent="0.2">
      <c r="H15653" s="12"/>
      <c r="J15653" s="29"/>
      <c r="K15653" s="45"/>
      <c r="L15653" s="45"/>
      <c r="M15653" s="45"/>
    </row>
    <row r="15654" spans="8:13" s="28" customFormat="1" x14ac:dyDescent="0.2">
      <c r="H15654" s="12"/>
      <c r="J15654" s="29"/>
      <c r="K15654" s="45"/>
      <c r="L15654" s="45"/>
      <c r="M15654" s="45"/>
    </row>
    <row r="15655" spans="8:13" s="28" customFormat="1" x14ac:dyDescent="0.2">
      <c r="H15655" s="12"/>
      <c r="J15655" s="29"/>
      <c r="K15655" s="45"/>
      <c r="L15655" s="45"/>
      <c r="M15655" s="45"/>
    </row>
    <row r="15656" spans="8:13" s="28" customFormat="1" x14ac:dyDescent="0.2">
      <c r="H15656" s="12"/>
      <c r="J15656" s="29"/>
      <c r="K15656" s="45"/>
      <c r="L15656" s="45"/>
      <c r="M15656" s="45"/>
    </row>
    <row r="15657" spans="8:13" s="28" customFormat="1" x14ac:dyDescent="0.2">
      <c r="H15657" s="12"/>
      <c r="J15657" s="29"/>
      <c r="K15657" s="45"/>
      <c r="L15657" s="45"/>
      <c r="M15657" s="45"/>
    </row>
    <row r="15658" spans="8:13" s="28" customFormat="1" x14ac:dyDescent="0.2">
      <c r="H15658" s="12"/>
      <c r="J15658" s="29"/>
      <c r="K15658" s="45"/>
      <c r="L15658" s="45"/>
      <c r="M15658" s="45"/>
    </row>
    <row r="15659" spans="8:13" s="28" customFormat="1" x14ac:dyDescent="0.2">
      <c r="H15659" s="12"/>
      <c r="J15659" s="29"/>
      <c r="K15659" s="45"/>
      <c r="L15659" s="45"/>
      <c r="M15659" s="45"/>
    </row>
    <row r="15660" spans="8:13" s="28" customFormat="1" x14ac:dyDescent="0.2">
      <c r="H15660" s="12"/>
      <c r="J15660" s="29"/>
      <c r="K15660" s="45"/>
      <c r="L15660" s="45"/>
      <c r="M15660" s="45"/>
    </row>
    <row r="15661" spans="8:13" s="28" customFormat="1" x14ac:dyDescent="0.2">
      <c r="H15661" s="12"/>
      <c r="J15661" s="29"/>
      <c r="K15661" s="45"/>
      <c r="L15661" s="45"/>
      <c r="M15661" s="45"/>
    </row>
    <row r="15662" spans="8:13" s="28" customFormat="1" x14ac:dyDescent="0.2">
      <c r="H15662" s="12"/>
      <c r="J15662" s="29"/>
      <c r="K15662" s="45"/>
      <c r="L15662" s="45"/>
      <c r="M15662" s="45"/>
    </row>
    <row r="15663" spans="8:13" s="28" customFormat="1" x14ac:dyDescent="0.2">
      <c r="H15663" s="12"/>
      <c r="J15663" s="29"/>
      <c r="K15663" s="45"/>
      <c r="L15663" s="45"/>
      <c r="M15663" s="45"/>
    </row>
    <row r="15664" spans="8:13" s="28" customFormat="1" x14ac:dyDescent="0.2">
      <c r="H15664" s="12"/>
      <c r="J15664" s="29"/>
      <c r="K15664" s="45"/>
      <c r="L15664" s="45"/>
      <c r="M15664" s="45"/>
    </row>
    <row r="15665" spans="8:13" s="28" customFormat="1" x14ac:dyDescent="0.2">
      <c r="H15665" s="12"/>
      <c r="J15665" s="29"/>
      <c r="K15665" s="45"/>
      <c r="L15665" s="45"/>
      <c r="M15665" s="45"/>
    </row>
    <row r="15666" spans="8:13" s="28" customFormat="1" x14ac:dyDescent="0.2">
      <c r="H15666" s="12"/>
      <c r="J15666" s="29"/>
      <c r="K15666" s="45"/>
      <c r="L15666" s="45"/>
      <c r="M15666" s="45"/>
    </row>
    <row r="15667" spans="8:13" s="28" customFormat="1" x14ac:dyDescent="0.2">
      <c r="H15667" s="12"/>
      <c r="J15667" s="29"/>
      <c r="K15667" s="45"/>
      <c r="L15667" s="45"/>
      <c r="M15667" s="45"/>
    </row>
    <row r="15668" spans="8:13" s="28" customFormat="1" x14ac:dyDescent="0.2">
      <c r="H15668" s="12"/>
      <c r="J15668" s="29"/>
      <c r="K15668" s="45"/>
      <c r="L15668" s="45"/>
      <c r="M15668" s="45"/>
    </row>
    <row r="15669" spans="8:13" s="28" customFormat="1" x14ac:dyDescent="0.2">
      <c r="H15669" s="12"/>
      <c r="J15669" s="29"/>
      <c r="K15669" s="45"/>
      <c r="L15669" s="45"/>
      <c r="M15669" s="45"/>
    </row>
    <row r="15670" spans="8:13" s="28" customFormat="1" x14ac:dyDescent="0.2">
      <c r="H15670" s="12"/>
      <c r="J15670" s="29"/>
      <c r="K15670" s="45"/>
      <c r="L15670" s="45"/>
      <c r="M15670" s="45"/>
    </row>
    <row r="15671" spans="8:13" s="28" customFormat="1" x14ac:dyDescent="0.2">
      <c r="H15671" s="12"/>
      <c r="J15671" s="29"/>
      <c r="K15671" s="45"/>
      <c r="L15671" s="45"/>
      <c r="M15671" s="45"/>
    </row>
    <row r="15672" spans="8:13" s="28" customFormat="1" x14ac:dyDescent="0.2">
      <c r="H15672" s="12"/>
      <c r="J15672" s="29"/>
      <c r="K15672" s="45"/>
      <c r="L15672" s="45"/>
      <c r="M15672" s="45"/>
    </row>
    <row r="15673" spans="8:13" s="28" customFormat="1" x14ac:dyDescent="0.2">
      <c r="H15673" s="12"/>
      <c r="J15673" s="29"/>
      <c r="K15673" s="45"/>
      <c r="L15673" s="45"/>
      <c r="M15673" s="45"/>
    </row>
    <row r="15674" spans="8:13" s="28" customFormat="1" x14ac:dyDescent="0.2">
      <c r="H15674" s="12"/>
      <c r="J15674" s="29"/>
      <c r="K15674" s="45"/>
      <c r="L15674" s="45"/>
      <c r="M15674" s="45"/>
    </row>
    <row r="15675" spans="8:13" s="28" customFormat="1" x14ac:dyDescent="0.2">
      <c r="H15675" s="12"/>
      <c r="J15675" s="29"/>
      <c r="K15675" s="45"/>
      <c r="L15675" s="45"/>
      <c r="M15675" s="45"/>
    </row>
    <row r="15676" spans="8:13" s="28" customFormat="1" x14ac:dyDescent="0.2">
      <c r="H15676" s="12"/>
      <c r="J15676" s="29"/>
      <c r="K15676" s="45"/>
      <c r="L15676" s="45"/>
      <c r="M15676" s="45"/>
    </row>
    <row r="15677" spans="8:13" s="28" customFormat="1" x14ac:dyDescent="0.2">
      <c r="H15677" s="12"/>
      <c r="J15677" s="29"/>
      <c r="K15677" s="45"/>
      <c r="L15677" s="45"/>
      <c r="M15677" s="45"/>
    </row>
    <row r="15678" spans="8:13" s="28" customFormat="1" x14ac:dyDescent="0.2">
      <c r="H15678" s="12"/>
      <c r="J15678" s="29"/>
      <c r="K15678" s="45"/>
      <c r="L15678" s="45"/>
      <c r="M15678" s="45"/>
    </row>
    <row r="15679" spans="8:13" s="28" customFormat="1" x14ac:dyDescent="0.2">
      <c r="H15679" s="12"/>
      <c r="J15679" s="29"/>
      <c r="K15679" s="45"/>
      <c r="L15679" s="45"/>
      <c r="M15679" s="45"/>
    </row>
    <row r="15680" spans="8:13" s="28" customFormat="1" x14ac:dyDescent="0.2">
      <c r="H15680" s="12"/>
      <c r="J15680" s="29"/>
      <c r="K15680" s="45"/>
      <c r="L15680" s="45"/>
      <c r="M15680" s="45"/>
    </row>
    <row r="15681" spans="8:13" s="28" customFormat="1" x14ac:dyDescent="0.2">
      <c r="H15681" s="12"/>
      <c r="J15681" s="29"/>
      <c r="K15681" s="45"/>
      <c r="L15681" s="45"/>
      <c r="M15681" s="45"/>
    </row>
    <row r="15682" spans="8:13" s="28" customFormat="1" x14ac:dyDescent="0.2">
      <c r="H15682" s="12"/>
      <c r="J15682" s="29"/>
      <c r="K15682" s="45"/>
      <c r="L15682" s="45"/>
      <c r="M15682" s="45"/>
    </row>
    <row r="15683" spans="8:13" s="28" customFormat="1" x14ac:dyDescent="0.2">
      <c r="H15683" s="12"/>
      <c r="J15683" s="29"/>
      <c r="K15683" s="45"/>
      <c r="L15683" s="45"/>
      <c r="M15683" s="45"/>
    </row>
    <row r="15684" spans="8:13" s="28" customFormat="1" x14ac:dyDescent="0.2">
      <c r="H15684" s="12"/>
      <c r="J15684" s="29"/>
      <c r="K15684" s="45"/>
      <c r="L15684" s="45"/>
      <c r="M15684" s="45"/>
    </row>
    <row r="15685" spans="8:13" s="28" customFormat="1" x14ac:dyDescent="0.2">
      <c r="H15685" s="12"/>
      <c r="J15685" s="29"/>
      <c r="K15685" s="45"/>
      <c r="L15685" s="45"/>
      <c r="M15685" s="45"/>
    </row>
    <row r="15686" spans="8:13" s="28" customFormat="1" x14ac:dyDescent="0.2">
      <c r="H15686" s="12"/>
      <c r="J15686" s="29"/>
      <c r="K15686" s="45"/>
      <c r="L15686" s="45"/>
      <c r="M15686" s="45"/>
    </row>
    <row r="15687" spans="8:13" s="28" customFormat="1" x14ac:dyDescent="0.2">
      <c r="H15687" s="12"/>
      <c r="J15687" s="29"/>
      <c r="K15687" s="45"/>
      <c r="L15687" s="45"/>
      <c r="M15687" s="45"/>
    </row>
    <row r="15688" spans="8:13" s="28" customFormat="1" x14ac:dyDescent="0.2">
      <c r="H15688" s="12"/>
      <c r="J15688" s="29"/>
      <c r="K15688" s="45"/>
      <c r="L15688" s="45"/>
      <c r="M15688" s="45"/>
    </row>
    <row r="15689" spans="8:13" s="28" customFormat="1" x14ac:dyDescent="0.2">
      <c r="H15689" s="12"/>
      <c r="J15689" s="29"/>
      <c r="K15689" s="45"/>
      <c r="L15689" s="45"/>
      <c r="M15689" s="45"/>
    </row>
    <row r="15690" spans="8:13" s="28" customFormat="1" x14ac:dyDescent="0.2">
      <c r="H15690" s="12"/>
      <c r="J15690" s="29"/>
      <c r="K15690" s="45"/>
      <c r="L15690" s="45"/>
      <c r="M15690" s="45"/>
    </row>
    <row r="15691" spans="8:13" s="28" customFormat="1" x14ac:dyDescent="0.2">
      <c r="H15691" s="12"/>
      <c r="J15691" s="29"/>
      <c r="K15691" s="45"/>
      <c r="L15691" s="45"/>
      <c r="M15691" s="45"/>
    </row>
    <row r="15692" spans="8:13" s="28" customFormat="1" x14ac:dyDescent="0.2">
      <c r="H15692" s="12"/>
      <c r="J15692" s="29"/>
      <c r="K15692" s="45"/>
      <c r="L15692" s="45"/>
      <c r="M15692" s="45"/>
    </row>
    <row r="15693" spans="8:13" s="28" customFormat="1" x14ac:dyDescent="0.2">
      <c r="H15693" s="12"/>
      <c r="J15693" s="29"/>
      <c r="K15693" s="45"/>
      <c r="L15693" s="45"/>
      <c r="M15693" s="45"/>
    </row>
    <row r="15694" spans="8:13" s="28" customFormat="1" x14ac:dyDescent="0.2">
      <c r="H15694" s="12"/>
      <c r="J15694" s="29"/>
      <c r="K15694" s="45"/>
      <c r="L15694" s="45"/>
      <c r="M15694" s="45"/>
    </row>
    <row r="15695" spans="8:13" s="28" customFormat="1" x14ac:dyDescent="0.2">
      <c r="H15695" s="12"/>
      <c r="J15695" s="29"/>
      <c r="K15695" s="45"/>
      <c r="L15695" s="45"/>
      <c r="M15695" s="45"/>
    </row>
    <row r="15696" spans="8:13" s="28" customFormat="1" x14ac:dyDescent="0.2">
      <c r="H15696" s="12"/>
      <c r="J15696" s="29"/>
      <c r="K15696" s="45"/>
      <c r="L15696" s="45"/>
      <c r="M15696" s="45"/>
    </row>
    <row r="15697" spans="8:13" s="28" customFormat="1" x14ac:dyDescent="0.2">
      <c r="H15697" s="12"/>
      <c r="J15697" s="29"/>
      <c r="K15697" s="45"/>
      <c r="L15697" s="45"/>
      <c r="M15697" s="45"/>
    </row>
    <row r="15698" spans="8:13" s="28" customFormat="1" x14ac:dyDescent="0.2">
      <c r="H15698" s="12"/>
      <c r="J15698" s="29"/>
      <c r="K15698" s="45"/>
      <c r="L15698" s="45"/>
      <c r="M15698" s="45"/>
    </row>
    <row r="15699" spans="8:13" s="28" customFormat="1" x14ac:dyDescent="0.2">
      <c r="H15699" s="12"/>
      <c r="J15699" s="29"/>
      <c r="K15699" s="45"/>
      <c r="L15699" s="45"/>
      <c r="M15699" s="45"/>
    </row>
    <row r="15700" spans="8:13" s="28" customFormat="1" x14ac:dyDescent="0.2">
      <c r="H15700" s="12"/>
      <c r="J15700" s="29"/>
      <c r="K15700" s="45"/>
      <c r="L15700" s="45"/>
      <c r="M15700" s="45"/>
    </row>
    <row r="15701" spans="8:13" s="28" customFormat="1" x14ac:dyDescent="0.2">
      <c r="H15701" s="12"/>
      <c r="J15701" s="29"/>
      <c r="K15701" s="45"/>
      <c r="L15701" s="45"/>
      <c r="M15701" s="45"/>
    </row>
    <row r="15702" spans="8:13" s="28" customFormat="1" x14ac:dyDescent="0.2">
      <c r="H15702" s="12"/>
      <c r="J15702" s="29"/>
      <c r="K15702" s="45"/>
      <c r="L15702" s="45"/>
      <c r="M15702" s="45"/>
    </row>
    <row r="15703" spans="8:13" s="28" customFormat="1" x14ac:dyDescent="0.2">
      <c r="H15703" s="12"/>
      <c r="J15703" s="29"/>
      <c r="K15703" s="45"/>
      <c r="L15703" s="45"/>
      <c r="M15703" s="45"/>
    </row>
    <row r="15704" spans="8:13" s="28" customFormat="1" x14ac:dyDescent="0.2">
      <c r="H15704" s="12"/>
      <c r="J15704" s="29"/>
      <c r="K15704" s="45"/>
      <c r="L15704" s="45"/>
      <c r="M15704" s="45"/>
    </row>
    <row r="15705" spans="8:13" s="28" customFormat="1" x14ac:dyDescent="0.2">
      <c r="H15705" s="12"/>
      <c r="J15705" s="29"/>
      <c r="K15705" s="45"/>
      <c r="L15705" s="45"/>
      <c r="M15705" s="45"/>
    </row>
    <row r="15706" spans="8:13" s="28" customFormat="1" x14ac:dyDescent="0.2">
      <c r="H15706" s="12"/>
      <c r="J15706" s="29"/>
      <c r="K15706" s="45"/>
      <c r="L15706" s="45"/>
      <c r="M15706" s="45"/>
    </row>
    <row r="15707" spans="8:13" s="28" customFormat="1" x14ac:dyDescent="0.2">
      <c r="H15707" s="12"/>
      <c r="J15707" s="29"/>
      <c r="K15707" s="45"/>
      <c r="L15707" s="45"/>
      <c r="M15707" s="45"/>
    </row>
    <row r="15708" spans="8:13" s="28" customFormat="1" x14ac:dyDescent="0.2">
      <c r="H15708" s="12"/>
      <c r="J15708" s="29"/>
      <c r="K15708" s="45"/>
      <c r="L15708" s="45"/>
      <c r="M15708" s="45"/>
    </row>
    <row r="15709" spans="8:13" s="28" customFormat="1" x14ac:dyDescent="0.2">
      <c r="H15709" s="12"/>
      <c r="J15709" s="29"/>
      <c r="K15709" s="45"/>
      <c r="L15709" s="45"/>
      <c r="M15709" s="45"/>
    </row>
    <row r="15710" spans="8:13" s="28" customFormat="1" x14ac:dyDescent="0.2">
      <c r="H15710" s="12"/>
      <c r="J15710" s="29"/>
      <c r="K15710" s="45"/>
      <c r="L15710" s="45"/>
      <c r="M15710" s="45"/>
    </row>
    <row r="15711" spans="8:13" s="28" customFormat="1" x14ac:dyDescent="0.2">
      <c r="H15711" s="12"/>
      <c r="J15711" s="29"/>
      <c r="K15711" s="45"/>
      <c r="L15711" s="45"/>
      <c r="M15711" s="45"/>
    </row>
    <row r="15712" spans="8:13" s="28" customFormat="1" x14ac:dyDescent="0.2">
      <c r="H15712" s="12"/>
      <c r="J15712" s="29"/>
      <c r="K15712" s="45"/>
      <c r="L15712" s="45"/>
      <c r="M15712" s="45"/>
    </row>
    <row r="15713" spans="8:13" s="28" customFormat="1" x14ac:dyDescent="0.2">
      <c r="H15713" s="12"/>
      <c r="J15713" s="29"/>
      <c r="K15713" s="45"/>
      <c r="L15713" s="45"/>
      <c r="M15713" s="45"/>
    </row>
    <row r="15714" spans="8:13" s="28" customFormat="1" x14ac:dyDescent="0.2">
      <c r="H15714" s="12"/>
      <c r="J15714" s="29"/>
      <c r="K15714" s="45"/>
      <c r="L15714" s="45"/>
      <c r="M15714" s="45"/>
    </row>
    <row r="15715" spans="8:13" s="28" customFormat="1" x14ac:dyDescent="0.2">
      <c r="H15715" s="12"/>
      <c r="J15715" s="29"/>
      <c r="K15715" s="45"/>
      <c r="L15715" s="45"/>
      <c r="M15715" s="45"/>
    </row>
    <row r="15716" spans="8:13" s="28" customFormat="1" x14ac:dyDescent="0.2">
      <c r="H15716" s="12"/>
      <c r="J15716" s="29"/>
      <c r="K15716" s="45"/>
      <c r="L15716" s="45"/>
      <c r="M15716" s="45"/>
    </row>
    <row r="15717" spans="8:13" s="28" customFormat="1" x14ac:dyDescent="0.2">
      <c r="H15717" s="12"/>
      <c r="J15717" s="29"/>
      <c r="K15717" s="45"/>
      <c r="L15717" s="45"/>
      <c r="M15717" s="45"/>
    </row>
    <row r="15718" spans="8:13" s="28" customFormat="1" x14ac:dyDescent="0.2">
      <c r="H15718" s="12"/>
      <c r="J15718" s="29"/>
      <c r="K15718" s="45"/>
      <c r="L15718" s="45"/>
      <c r="M15718" s="45"/>
    </row>
    <row r="15719" spans="8:13" s="28" customFormat="1" x14ac:dyDescent="0.2">
      <c r="H15719" s="12"/>
      <c r="J15719" s="29"/>
      <c r="K15719" s="45"/>
      <c r="L15719" s="45"/>
      <c r="M15719" s="45"/>
    </row>
    <row r="15720" spans="8:13" s="28" customFormat="1" x14ac:dyDescent="0.2">
      <c r="H15720" s="12"/>
      <c r="J15720" s="29"/>
      <c r="K15720" s="45"/>
      <c r="L15720" s="45"/>
      <c r="M15720" s="45"/>
    </row>
    <row r="15721" spans="8:13" s="28" customFormat="1" x14ac:dyDescent="0.2">
      <c r="H15721" s="12"/>
      <c r="J15721" s="29"/>
      <c r="K15721" s="45"/>
      <c r="L15721" s="45"/>
      <c r="M15721" s="45"/>
    </row>
    <row r="15722" spans="8:13" s="28" customFormat="1" x14ac:dyDescent="0.2">
      <c r="H15722" s="12"/>
      <c r="J15722" s="29"/>
      <c r="K15722" s="45"/>
      <c r="L15722" s="45"/>
      <c r="M15722" s="45"/>
    </row>
    <row r="15723" spans="8:13" s="28" customFormat="1" x14ac:dyDescent="0.2">
      <c r="H15723" s="12"/>
      <c r="J15723" s="29"/>
      <c r="K15723" s="45"/>
      <c r="L15723" s="45"/>
      <c r="M15723" s="45"/>
    </row>
    <row r="15724" spans="8:13" s="28" customFormat="1" x14ac:dyDescent="0.2">
      <c r="H15724" s="12"/>
      <c r="J15724" s="29"/>
      <c r="K15724" s="45"/>
      <c r="L15724" s="45"/>
      <c r="M15724" s="45"/>
    </row>
    <row r="15725" spans="8:13" s="28" customFormat="1" x14ac:dyDescent="0.2">
      <c r="H15725" s="12"/>
      <c r="J15725" s="29"/>
      <c r="K15725" s="45"/>
      <c r="L15725" s="45"/>
      <c r="M15725" s="45"/>
    </row>
    <row r="15726" spans="8:13" s="28" customFormat="1" x14ac:dyDescent="0.2">
      <c r="H15726" s="12"/>
      <c r="J15726" s="29"/>
      <c r="K15726" s="45"/>
      <c r="L15726" s="45"/>
      <c r="M15726" s="45"/>
    </row>
    <row r="15727" spans="8:13" s="28" customFormat="1" x14ac:dyDescent="0.2">
      <c r="H15727" s="12"/>
      <c r="J15727" s="29"/>
      <c r="K15727" s="45"/>
      <c r="L15727" s="45"/>
      <c r="M15727" s="45"/>
    </row>
    <row r="15728" spans="8:13" s="28" customFormat="1" x14ac:dyDescent="0.2">
      <c r="H15728" s="12"/>
      <c r="J15728" s="29"/>
      <c r="K15728" s="45"/>
      <c r="L15728" s="45"/>
      <c r="M15728" s="45"/>
    </row>
    <row r="15729" spans="8:13" s="28" customFormat="1" x14ac:dyDescent="0.2">
      <c r="H15729" s="12"/>
      <c r="J15729" s="29"/>
      <c r="K15729" s="45"/>
      <c r="L15729" s="45"/>
      <c r="M15729" s="45"/>
    </row>
    <row r="15730" spans="8:13" s="28" customFormat="1" x14ac:dyDescent="0.2">
      <c r="H15730" s="12"/>
      <c r="J15730" s="29"/>
      <c r="K15730" s="45"/>
      <c r="L15730" s="45"/>
      <c r="M15730" s="45"/>
    </row>
    <row r="15731" spans="8:13" s="28" customFormat="1" x14ac:dyDescent="0.2">
      <c r="H15731" s="12"/>
      <c r="J15731" s="29"/>
      <c r="K15731" s="45"/>
      <c r="L15731" s="45"/>
      <c r="M15731" s="45"/>
    </row>
    <row r="15732" spans="8:13" s="28" customFormat="1" x14ac:dyDescent="0.2">
      <c r="H15732" s="12"/>
      <c r="J15732" s="29"/>
      <c r="K15732" s="45"/>
      <c r="L15732" s="45"/>
      <c r="M15732" s="45"/>
    </row>
    <row r="15733" spans="8:13" s="28" customFormat="1" x14ac:dyDescent="0.2">
      <c r="H15733" s="12"/>
      <c r="J15733" s="29"/>
      <c r="K15733" s="45"/>
      <c r="L15733" s="45"/>
      <c r="M15733" s="45"/>
    </row>
    <row r="15734" spans="8:13" s="28" customFormat="1" x14ac:dyDescent="0.2">
      <c r="H15734" s="12"/>
      <c r="J15734" s="29"/>
      <c r="K15734" s="45"/>
      <c r="L15734" s="45"/>
      <c r="M15734" s="45"/>
    </row>
    <row r="15735" spans="8:13" s="28" customFormat="1" x14ac:dyDescent="0.2">
      <c r="H15735" s="12"/>
      <c r="J15735" s="29"/>
      <c r="K15735" s="45"/>
      <c r="L15735" s="45"/>
      <c r="M15735" s="45"/>
    </row>
    <row r="15736" spans="8:13" s="28" customFormat="1" x14ac:dyDescent="0.2">
      <c r="H15736" s="12"/>
      <c r="J15736" s="29"/>
      <c r="K15736" s="45"/>
      <c r="L15736" s="45"/>
      <c r="M15736" s="45"/>
    </row>
    <row r="15737" spans="8:13" s="28" customFormat="1" x14ac:dyDescent="0.2">
      <c r="H15737" s="12"/>
      <c r="J15737" s="29"/>
      <c r="K15737" s="45"/>
      <c r="L15737" s="45"/>
      <c r="M15737" s="45"/>
    </row>
    <row r="15738" spans="8:13" s="28" customFormat="1" x14ac:dyDescent="0.2">
      <c r="H15738" s="12"/>
      <c r="J15738" s="29"/>
      <c r="K15738" s="45"/>
      <c r="L15738" s="45"/>
      <c r="M15738" s="45"/>
    </row>
    <row r="15739" spans="8:13" s="28" customFormat="1" x14ac:dyDescent="0.2">
      <c r="H15739" s="12"/>
      <c r="J15739" s="29"/>
      <c r="K15739" s="45"/>
      <c r="L15739" s="45"/>
      <c r="M15739" s="45"/>
    </row>
    <row r="15740" spans="8:13" s="28" customFormat="1" x14ac:dyDescent="0.2">
      <c r="H15740" s="12"/>
      <c r="J15740" s="29"/>
      <c r="K15740" s="45"/>
      <c r="L15740" s="45"/>
      <c r="M15740" s="45"/>
    </row>
    <row r="15741" spans="8:13" s="28" customFormat="1" x14ac:dyDescent="0.2">
      <c r="H15741" s="12"/>
      <c r="J15741" s="29"/>
      <c r="K15741" s="45"/>
      <c r="L15741" s="45"/>
      <c r="M15741" s="45"/>
    </row>
    <row r="15742" spans="8:13" s="28" customFormat="1" x14ac:dyDescent="0.2">
      <c r="H15742" s="12"/>
      <c r="J15742" s="29"/>
      <c r="K15742" s="45"/>
      <c r="L15742" s="45"/>
      <c r="M15742" s="45"/>
    </row>
    <row r="15743" spans="8:13" s="28" customFormat="1" x14ac:dyDescent="0.2">
      <c r="H15743" s="12"/>
      <c r="J15743" s="29"/>
      <c r="K15743" s="45"/>
      <c r="L15743" s="45"/>
      <c r="M15743" s="45"/>
    </row>
    <row r="15744" spans="8:13" s="28" customFormat="1" x14ac:dyDescent="0.2">
      <c r="H15744" s="12"/>
      <c r="J15744" s="29"/>
      <c r="K15744" s="45"/>
      <c r="L15744" s="45"/>
      <c r="M15744" s="45"/>
    </row>
    <row r="15745" spans="8:13" s="28" customFormat="1" x14ac:dyDescent="0.2">
      <c r="H15745" s="12"/>
      <c r="J15745" s="29"/>
      <c r="K15745" s="45"/>
      <c r="L15745" s="45"/>
      <c r="M15745" s="45"/>
    </row>
    <row r="15746" spans="8:13" s="28" customFormat="1" x14ac:dyDescent="0.2">
      <c r="H15746" s="12"/>
      <c r="J15746" s="29"/>
      <c r="K15746" s="45"/>
      <c r="L15746" s="45"/>
      <c r="M15746" s="45"/>
    </row>
    <row r="15747" spans="8:13" s="28" customFormat="1" x14ac:dyDescent="0.2">
      <c r="H15747" s="12"/>
      <c r="J15747" s="29"/>
      <c r="K15747" s="45"/>
      <c r="L15747" s="45"/>
      <c r="M15747" s="45"/>
    </row>
    <row r="15748" spans="8:13" s="28" customFormat="1" x14ac:dyDescent="0.2">
      <c r="H15748" s="12"/>
      <c r="J15748" s="29"/>
      <c r="K15748" s="45"/>
      <c r="L15748" s="45"/>
      <c r="M15748" s="45"/>
    </row>
    <row r="15749" spans="8:13" s="28" customFormat="1" x14ac:dyDescent="0.2">
      <c r="H15749" s="12"/>
      <c r="J15749" s="29"/>
      <c r="K15749" s="45"/>
      <c r="L15749" s="45"/>
      <c r="M15749" s="45"/>
    </row>
    <row r="15750" spans="8:13" s="28" customFormat="1" x14ac:dyDescent="0.2">
      <c r="H15750" s="12"/>
      <c r="J15750" s="29"/>
      <c r="K15750" s="45"/>
      <c r="L15750" s="45"/>
      <c r="M15750" s="45"/>
    </row>
    <row r="15751" spans="8:13" s="28" customFormat="1" x14ac:dyDescent="0.2">
      <c r="H15751" s="12"/>
      <c r="J15751" s="29"/>
      <c r="K15751" s="45"/>
      <c r="L15751" s="45"/>
      <c r="M15751" s="45"/>
    </row>
    <row r="15752" spans="8:13" s="28" customFormat="1" x14ac:dyDescent="0.2">
      <c r="H15752" s="12"/>
      <c r="J15752" s="29"/>
      <c r="K15752" s="45"/>
      <c r="L15752" s="45"/>
      <c r="M15752" s="45"/>
    </row>
    <row r="15753" spans="8:13" s="28" customFormat="1" x14ac:dyDescent="0.2">
      <c r="H15753" s="12"/>
      <c r="J15753" s="29"/>
      <c r="K15753" s="45"/>
      <c r="L15753" s="45"/>
      <c r="M15753" s="45"/>
    </row>
    <row r="15754" spans="8:13" s="28" customFormat="1" x14ac:dyDescent="0.2">
      <c r="H15754" s="12"/>
      <c r="J15754" s="29"/>
      <c r="K15754" s="45"/>
      <c r="L15754" s="45"/>
      <c r="M15754" s="45"/>
    </row>
    <row r="15755" spans="8:13" s="28" customFormat="1" x14ac:dyDescent="0.2">
      <c r="H15755" s="12"/>
      <c r="J15755" s="29"/>
      <c r="K15755" s="45"/>
      <c r="L15755" s="45"/>
      <c r="M15755" s="45"/>
    </row>
    <row r="15756" spans="8:13" s="28" customFormat="1" x14ac:dyDescent="0.2">
      <c r="H15756" s="12"/>
      <c r="J15756" s="29"/>
      <c r="K15756" s="45"/>
      <c r="L15756" s="45"/>
      <c r="M15756" s="45"/>
    </row>
    <row r="15757" spans="8:13" s="28" customFormat="1" x14ac:dyDescent="0.2">
      <c r="H15757" s="12"/>
      <c r="J15757" s="29"/>
      <c r="K15757" s="45"/>
      <c r="L15757" s="45"/>
      <c r="M15757" s="45"/>
    </row>
    <row r="15758" spans="8:13" s="28" customFormat="1" x14ac:dyDescent="0.2">
      <c r="H15758" s="12"/>
      <c r="J15758" s="29"/>
      <c r="K15758" s="45"/>
      <c r="L15758" s="45"/>
      <c r="M15758" s="45"/>
    </row>
    <row r="15759" spans="8:13" s="28" customFormat="1" x14ac:dyDescent="0.2">
      <c r="H15759" s="12"/>
      <c r="J15759" s="29"/>
      <c r="K15759" s="45"/>
      <c r="L15759" s="45"/>
      <c r="M15759" s="45"/>
    </row>
    <row r="15760" spans="8:13" s="28" customFormat="1" x14ac:dyDescent="0.2">
      <c r="H15760" s="12"/>
      <c r="J15760" s="29"/>
      <c r="K15760" s="45"/>
      <c r="L15760" s="45"/>
      <c r="M15760" s="45"/>
    </row>
    <row r="15761" spans="8:13" s="28" customFormat="1" x14ac:dyDescent="0.2">
      <c r="H15761" s="12"/>
      <c r="J15761" s="29"/>
      <c r="K15761" s="45"/>
      <c r="L15761" s="45"/>
      <c r="M15761" s="45"/>
    </row>
    <row r="15762" spans="8:13" s="28" customFormat="1" x14ac:dyDescent="0.2">
      <c r="H15762" s="12"/>
      <c r="J15762" s="29"/>
      <c r="K15762" s="45"/>
      <c r="L15762" s="45"/>
      <c r="M15762" s="45"/>
    </row>
    <row r="15763" spans="8:13" s="28" customFormat="1" x14ac:dyDescent="0.2">
      <c r="H15763" s="12"/>
      <c r="J15763" s="29"/>
      <c r="K15763" s="45"/>
      <c r="L15763" s="45"/>
      <c r="M15763" s="45"/>
    </row>
    <row r="15764" spans="8:13" s="28" customFormat="1" x14ac:dyDescent="0.2">
      <c r="H15764" s="12"/>
      <c r="J15764" s="29"/>
      <c r="K15764" s="45"/>
      <c r="L15764" s="45"/>
      <c r="M15764" s="45"/>
    </row>
    <row r="15765" spans="8:13" s="28" customFormat="1" x14ac:dyDescent="0.2">
      <c r="H15765" s="12"/>
      <c r="J15765" s="29"/>
      <c r="K15765" s="45"/>
      <c r="L15765" s="45"/>
      <c r="M15765" s="45"/>
    </row>
    <row r="15766" spans="8:13" s="28" customFormat="1" x14ac:dyDescent="0.2">
      <c r="H15766" s="12"/>
      <c r="J15766" s="29"/>
      <c r="K15766" s="45"/>
      <c r="L15766" s="45"/>
      <c r="M15766" s="45"/>
    </row>
    <row r="15767" spans="8:13" s="28" customFormat="1" x14ac:dyDescent="0.2">
      <c r="H15767" s="12"/>
      <c r="J15767" s="29"/>
      <c r="K15767" s="45"/>
      <c r="L15767" s="45"/>
      <c r="M15767" s="45"/>
    </row>
    <row r="15768" spans="8:13" s="28" customFormat="1" x14ac:dyDescent="0.2">
      <c r="H15768" s="12"/>
      <c r="J15768" s="29"/>
      <c r="K15768" s="45"/>
      <c r="L15768" s="45"/>
      <c r="M15768" s="45"/>
    </row>
    <row r="15769" spans="8:13" s="28" customFormat="1" x14ac:dyDescent="0.2">
      <c r="H15769" s="12"/>
      <c r="J15769" s="29"/>
      <c r="K15769" s="45"/>
      <c r="L15769" s="45"/>
      <c r="M15769" s="45"/>
    </row>
    <row r="15770" spans="8:13" s="28" customFormat="1" x14ac:dyDescent="0.2">
      <c r="H15770" s="12"/>
      <c r="J15770" s="29"/>
      <c r="K15770" s="45"/>
      <c r="L15770" s="45"/>
      <c r="M15770" s="45"/>
    </row>
    <row r="15771" spans="8:13" s="28" customFormat="1" x14ac:dyDescent="0.2">
      <c r="H15771" s="12"/>
      <c r="J15771" s="29"/>
      <c r="K15771" s="45"/>
      <c r="L15771" s="45"/>
      <c r="M15771" s="45"/>
    </row>
    <row r="15772" spans="8:13" s="28" customFormat="1" x14ac:dyDescent="0.2">
      <c r="H15772" s="12"/>
      <c r="J15772" s="29"/>
      <c r="K15772" s="45"/>
      <c r="L15772" s="45"/>
      <c r="M15772" s="45"/>
    </row>
    <row r="15773" spans="8:13" s="28" customFormat="1" x14ac:dyDescent="0.2">
      <c r="H15773" s="12"/>
      <c r="J15773" s="29"/>
      <c r="K15773" s="45"/>
      <c r="L15773" s="45"/>
      <c r="M15773" s="45"/>
    </row>
    <row r="15774" spans="8:13" s="28" customFormat="1" x14ac:dyDescent="0.2">
      <c r="H15774" s="12"/>
      <c r="J15774" s="29"/>
      <c r="K15774" s="45"/>
      <c r="L15774" s="45"/>
      <c r="M15774" s="45"/>
    </row>
    <row r="15775" spans="8:13" s="28" customFormat="1" x14ac:dyDescent="0.2">
      <c r="H15775" s="12"/>
      <c r="J15775" s="29"/>
      <c r="K15775" s="45"/>
      <c r="L15775" s="45"/>
      <c r="M15775" s="45"/>
    </row>
    <row r="15776" spans="8:13" s="28" customFormat="1" x14ac:dyDescent="0.2">
      <c r="H15776" s="12"/>
      <c r="J15776" s="29"/>
      <c r="K15776" s="45"/>
      <c r="L15776" s="45"/>
      <c r="M15776" s="45"/>
    </row>
    <row r="15777" spans="8:13" s="28" customFormat="1" x14ac:dyDescent="0.2">
      <c r="H15777" s="12"/>
      <c r="J15777" s="29"/>
      <c r="K15777" s="45"/>
      <c r="L15777" s="45"/>
      <c r="M15777" s="45"/>
    </row>
    <row r="15778" spans="8:13" s="28" customFormat="1" x14ac:dyDescent="0.2">
      <c r="H15778" s="12"/>
      <c r="J15778" s="29"/>
      <c r="K15778" s="45"/>
      <c r="L15778" s="45"/>
      <c r="M15778" s="45"/>
    </row>
    <row r="15779" spans="8:13" s="28" customFormat="1" x14ac:dyDescent="0.2">
      <c r="H15779" s="12"/>
      <c r="J15779" s="29"/>
      <c r="K15779" s="45"/>
      <c r="L15779" s="45"/>
      <c r="M15779" s="45"/>
    </row>
    <row r="15780" spans="8:13" s="28" customFormat="1" x14ac:dyDescent="0.2">
      <c r="H15780" s="12"/>
      <c r="J15780" s="29"/>
      <c r="K15780" s="45"/>
      <c r="L15780" s="45"/>
      <c r="M15780" s="45"/>
    </row>
    <row r="15781" spans="8:13" s="28" customFormat="1" x14ac:dyDescent="0.2">
      <c r="H15781" s="12"/>
      <c r="J15781" s="29"/>
      <c r="K15781" s="45"/>
      <c r="L15781" s="45"/>
      <c r="M15781" s="45"/>
    </row>
    <row r="15782" spans="8:13" s="28" customFormat="1" x14ac:dyDescent="0.2">
      <c r="H15782" s="12"/>
      <c r="J15782" s="29"/>
      <c r="K15782" s="45"/>
      <c r="L15782" s="45"/>
      <c r="M15782" s="45"/>
    </row>
    <row r="15783" spans="8:13" s="28" customFormat="1" x14ac:dyDescent="0.2">
      <c r="H15783" s="12"/>
      <c r="J15783" s="29"/>
      <c r="K15783" s="45"/>
      <c r="L15783" s="45"/>
      <c r="M15783" s="45"/>
    </row>
    <row r="15784" spans="8:13" s="28" customFormat="1" x14ac:dyDescent="0.2">
      <c r="H15784" s="12"/>
      <c r="J15784" s="29"/>
      <c r="K15784" s="45"/>
      <c r="L15784" s="45"/>
      <c r="M15784" s="45"/>
    </row>
    <row r="15785" spans="8:13" s="28" customFormat="1" x14ac:dyDescent="0.2">
      <c r="H15785" s="12"/>
      <c r="J15785" s="29"/>
      <c r="K15785" s="45"/>
      <c r="L15785" s="45"/>
      <c r="M15785" s="45"/>
    </row>
    <row r="15786" spans="8:13" s="28" customFormat="1" x14ac:dyDescent="0.2">
      <c r="H15786" s="12"/>
      <c r="J15786" s="29"/>
      <c r="K15786" s="45"/>
      <c r="L15786" s="45"/>
      <c r="M15786" s="45"/>
    </row>
    <row r="15787" spans="8:13" s="28" customFormat="1" x14ac:dyDescent="0.2">
      <c r="H15787" s="12"/>
      <c r="J15787" s="29"/>
      <c r="K15787" s="45"/>
      <c r="L15787" s="45"/>
      <c r="M15787" s="45"/>
    </row>
    <row r="15788" spans="8:13" s="28" customFormat="1" x14ac:dyDescent="0.2">
      <c r="H15788" s="12"/>
      <c r="J15788" s="29"/>
      <c r="K15788" s="45"/>
      <c r="L15788" s="45"/>
      <c r="M15788" s="45"/>
    </row>
    <row r="15789" spans="8:13" s="28" customFormat="1" x14ac:dyDescent="0.2">
      <c r="H15789" s="12"/>
      <c r="J15789" s="29"/>
      <c r="K15789" s="45"/>
      <c r="L15789" s="45"/>
      <c r="M15789" s="45"/>
    </row>
    <row r="15790" spans="8:13" s="28" customFormat="1" x14ac:dyDescent="0.2">
      <c r="H15790" s="12"/>
      <c r="J15790" s="29"/>
      <c r="K15790" s="45"/>
      <c r="L15790" s="45"/>
      <c r="M15790" s="45"/>
    </row>
    <row r="15791" spans="8:13" s="28" customFormat="1" x14ac:dyDescent="0.2">
      <c r="H15791" s="12"/>
      <c r="J15791" s="29"/>
      <c r="K15791" s="45"/>
      <c r="L15791" s="45"/>
      <c r="M15791" s="45"/>
    </row>
    <row r="15792" spans="8:13" s="28" customFormat="1" x14ac:dyDescent="0.2">
      <c r="H15792" s="12"/>
      <c r="J15792" s="29"/>
      <c r="K15792" s="45"/>
      <c r="L15792" s="45"/>
      <c r="M15792" s="45"/>
    </row>
    <row r="15793" spans="8:13" s="28" customFormat="1" x14ac:dyDescent="0.2">
      <c r="H15793" s="12"/>
      <c r="J15793" s="29"/>
      <c r="K15793" s="45"/>
      <c r="L15793" s="45"/>
      <c r="M15793" s="45"/>
    </row>
    <row r="15794" spans="8:13" s="28" customFormat="1" x14ac:dyDescent="0.2">
      <c r="H15794" s="12"/>
      <c r="J15794" s="29"/>
      <c r="K15794" s="45"/>
      <c r="L15794" s="45"/>
      <c r="M15794" s="45"/>
    </row>
    <row r="15795" spans="8:13" s="28" customFormat="1" x14ac:dyDescent="0.2">
      <c r="H15795" s="12"/>
      <c r="J15795" s="29"/>
      <c r="K15795" s="45"/>
      <c r="L15795" s="45"/>
      <c r="M15795" s="45"/>
    </row>
    <row r="15796" spans="8:13" s="28" customFormat="1" x14ac:dyDescent="0.2">
      <c r="H15796" s="12"/>
      <c r="J15796" s="29"/>
      <c r="K15796" s="45"/>
      <c r="L15796" s="45"/>
      <c r="M15796" s="45"/>
    </row>
    <row r="15797" spans="8:13" s="28" customFormat="1" x14ac:dyDescent="0.2">
      <c r="H15797" s="12"/>
      <c r="J15797" s="29"/>
      <c r="K15797" s="45"/>
      <c r="L15797" s="45"/>
      <c r="M15797" s="45"/>
    </row>
    <row r="15798" spans="8:13" s="28" customFormat="1" x14ac:dyDescent="0.2">
      <c r="H15798" s="12"/>
      <c r="J15798" s="29"/>
      <c r="K15798" s="45"/>
      <c r="L15798" s="45"/>
      <c r="M15798" s="45"/>
    </row>
    <row r="15799" spans="8:13" s="28" customFormat="1" x14ac:dyDescent="0.2">
      <c r="H15799" s="12"/>
      <c r="J15799" s="29"/>
      <c r="K15799" s="45"/>
      <c r="L15799" s="45"/>
      <c r="M15799" s="45"/>
    </row>
    <row r="15800" spans="8:13" s="28" customFormat="1" x14ac:dyDescent="0.2">
      <c r="H15800" s="12"/>
      <c r="J15800" s="29"/>
      <c r="K15800" s="45"/>
      <c r="L15800" s="45"/>
      <c r="M15800" s="45"/>
    </row>
    <row r="15801" spans="8:13" s="28" customFormat="1" x14ac:dyDescent="0.2">
      <c r="H15801" s="12"/>
      <c r="J15801" s="29"/>
      <c r="K15801" s="45"/>
      <c r="L15801" s="45"/>
      <c r="M15801" s="45"/>
    </row>
    <row r="15802" spans="8:13" s="28" customFormat="1" x14ac:dyDescent="0.2">
      <c r="H15802" s="12"/>
      <c r="J15802" s="29"/>
      <c r="K15802" s="45"/>
      <c r="L15802" s="45"/>
      <c r="M15802" s="45"/>
    </row>
    <row r="15803" spans="8:13" s="28" customFormat="1" x14ac:dyDescent="0.2">
      <c r="H15803" s="12"/>
      <c r="J15803" s="29"/>
      <c r="K15803" s="45"/>
      <c r="L15803" s="45"/>
      <c r="M15803" s="45"/>
    </row>
    <row r="15804" spans="8:13" s="28" customFormat="1" x14ac:dyDescent="0.2">
      <c r="H15804" s="12"/>
      <c r="J15804" s="29"/>
      <c r="K15804" s="45"/>
      <c r="L15804" s="45"/>
      <c r="M15804" s="45"/>
    </row>
    <row r="15805" spans="8:13" s="28" customFormat="1" x14ac:dyDescent="0.2">
      <c r="H15805" s="12"/>
      <c r="J15805" s="29"/>
      <c r="K15805" s="45"/>
      <c r="L15805" s="45"/>
      <c r="M15805" s="45"/>
    </row>
    <row r="15806" spans="8:13" s="28" customFormat="1" x14ac:dyDescent="0.2">
      <c r="H15806" s="12"/>
      <c r="J15806" s="29"/>
      <c r="K15806" s="45"/>
      <c r="L15806" s="45"/>
      <c r="M15806" s="45"/>
    </row>
    <row r="15807" spans="8:13" s="28" customFormat="1" x14ac:dyDescent="0.2">
      <c r="H15807" s="12"/>
      <c r="J15807" s="29"/>
      <c r="K15807" s="45"/>
      <c r="L15807" s="45"/>
      <c r="M15807" s="45"/>
    </row>
    <row r="15808" spans="8:13" s="28" customFormat="1" x14ac:dyDescent="0.2">
      <c r="H15808" s="12"/>
      <c r="J15808" s="29"/>
      <c r="K15808" s="45"/>
      <c r="L15808" s="45"/>
      <c r="M15808" s="45"/>
    </row>
    <row r="15809" spans="8:13" s="28" customFormat="1" x14ac:dyDescent="0.2">
      <c r="H15809" s="12"/>
      <c r="J15809" s="29"/>
      <c r="K15809" s="45"/>
      <c r="L15809" s="45"/>
      <c r="M15809" s="45"/>
    </row>
    <row r="15810" spans="8:13" s="28" customFormat="1" x14ac:dyDescent="0.2">
      <c r="H15810" s="12"/>
      <c r="J15810" s="29"/>
      <c r="K15810" s="45"/>
      <c r="L15810" s="45"/>
      <c r="M15810" s="45"/>
    </row>
    <row r="15811" spans="8:13" s="28" customFormat="1" x14ac:dyDescent="0.2">
      <c r="H15811" s="12"/>
      <c r="J15811" s="29"/>
      <c r="K15811" s="45"/>
      <c r="L15811" s="45"/>
      <c r="M15811" s="45"/>
    </row>
    <row r="15812" spans="8:13" s="28" customFormat="1" x14ac:dyDescent="0.2">
      <c r="H15812" s="12"/>
      <c r="J15812" s="29"/>
      <c r="K15812" s="45"/>
      <c r="L15812" s="45"/>
      <c r="M15812" s="45"/>
    </row>
    <row r="15813" spans="8:13" s="28" customFormat="1" x14ac:dyDescent="0.2">
      <c r="H15813" s="12"/>
      <c r="J15813" s="29"/>
      <c r="K15813" s="45"/>
      <c r="L15813" s="45"/>
      <c r="M15813" s="45"/>
    </row>
    <row r="15814" spans="8:13" s="28" customFormat="1" x14ac:dyDescent="0.2">
      <c r="H15814" s="12"/>
      <c r="J15814" s="29"/>
      <c r="K15814" s="45"/>
      <c r="L15814" s="45"/>
      <c r="M15814" s="45"/>
    </row>
    <row r="15815" spans="8:13" s="28" customFormat="1" x14ac:dyDescent="0.2">
      <c r="H15815" s="12"/>
      <c r="J15815" s="29"/>
      <c r="K15815" s="45"/>
      <c r="L15815" s="45"/>
      <c r="M15815" s="45"/>
    </row>
    <row r="15816" spans="8:13" s="28" customFormat="1" x14ac:dyDescent="0.2">
      <c r="H15816" s="12"/>
      <c r="J15816" s="29"/>
      <c r="K15816" s="45"/>
      <c r="L15816" s="45"/>
      <c r="M15816" s="45"/>
    </row>
    <row r="15817" spans="8:13" s="28" customFormat="1" x14ac:dyDescent="0.2">
      <c r="H15817" s="12"/>
      <c r="J15817" s="29"/>
      <c r="K15817" s="45"/>
      <c r="L15817" s="45"/>
      <c r="M15817" s="45"/>
    </row>
    <row r="15818" spans="8:13" s="28" customFormat="1" x14ac:dyDescent="0.2">
      <c r="H15818" s="12"/>
      <c r="J15818" s="29"/>
      <c r="K15818" s="45"/>
      <c r="L15818" s="45"/>
      <c r="M15818" s="45"/>
    </row>
    <row r="15819" spans="8:13" s="28" customFormat="1" x14ac:dyDescent="0.2">
      <c r="H15819" s="12"/>
      <c r="J15819" s="29"/>
      <c r="K15819" s="45"/>
      <c r="L15819" s="45"/>
      <c r="M15819" s="45"/>
    </row>
    <row r="15820" spans="8:13" s="28" customFormat="1" x14ac:dyDescent="0.2">
      <c r="H15820" s="12"/>
      <c r="J15820" s="29"/>
      <c r="K15820" s="45"/>
      <c r="L15820" s="45"/>
      <c r="M15820" s="45"/>
    </row>
    <row r="15821" spans="8:13" s="28" customFormat="1" x14ac:dyDescent="0.2">
      <c r="H15821" s="12"/>
      <c r="J15821" s="29"/>
      <c r="K15821" s="45"/>
      <c r="L15821" s="45"/>
      <c r="M15821" s="45"/>
    </row>
    <row r="15822" spans="8:13" s="28" customFormat="1" x14ac:dyDescent="0.2">
      <c r="H15822" s="12"/>
      <c r="J15822" s="29"/>
      <c r="K15822" s="45"/>
      <c r="L15822" s="45"/>
      <c r="M15822" s="45"/>
    </row>
    <row r="15823" spans="8:13" s="28" customFormat="1" x14ac:dyDescent="0.2">
      <c r="H15823" s="12"/>
      <c r="J15823" s="29"/>
      <c r="K15823" s="45"/>
      <c r="L15823" s="45"/>
      <c r="M15823" s="45"/>
    </row>
    <row r="15824" spans="8:13" s="28" customFormat="1" x14ac:dyDescent="0.2">
      <c r="H15824" s="12"/>
      <c r="J15824" s="29"/>
      <c r="K15824" s="45"/>
      <c r="L15824" s="45"/>
      <c r="M15824" s="45"/>
    </row>
    <row r="15825" spans="8:13" s="28" customFormat="1" x14ac:dyDescent="0.2">
      <c r="H15825" s="12"/>
      <c r="J15825" s="29"/>
      <c r="K15825" s="45"/>
      <c r="L15825" s="45"/>
      <c r="M15825" s="45"/>
    </row>
    <row r="15826" spans="8:13" s="28" customFormat="1" x14ac:dyDescent="0.2">
      <c r="H15826" s="12"/>
      <c r="J15826" s="29"/>
      <c r="K15826" s="45"/>
      <c r="L15826" s="45"/>
      <c r="M15826" s="45"/>
    </row>
    <row r="15827" spans="8:13" s="28" customFormat="1" x14ac:dyDescent="0.2">
      <c r="H15827" s="12"/>
      <c r="J15827" s="29"/>
      <c r="K15827" s="45"/>
      <c r="L15827" s="45"/>
      <c r="M15827" s="45"/>
    </row>
    <row r="15828" spans="8:13" s="28" customFormat="1" x14ac:dyDescent="0.2">
      <c r="H15828" s="12"/>
      <c r="J15828" s="29"/>
      <c r="K15828" s="45"/>
      <c r="L15828" s="45"/>
      <c r="M15828" s="45"/>
    </row>
    <row r="15829" spans="8:13" s="28" customFormat="1" x14ac:dyDescent="0.2">
      <c r="H15829" s="12"/>
      <c r="J15829" s="29"/>
      <c r="K15829" s="45"/>
      <c r="L15829" s="45"/>
      <c r="M15829" s="45"/>
    </row>
    <row r="15830" spans="8:13" s="28" customFormat="1" x14ac:dyDescent="0.2">
      <c r="H15830" s="12"/>
      <c r="J15830" s="29"/>
      <c r="K15830" s="45"/>
      <c r="L15830" s="45"/>
      <c r="M15830" s="45"/>
    </row>
    <row r="15831" spans="8:13" s="28" customFormat="1" x14ac:dyDescent="0.2">
      <c r="H15831" s="12"/>
      <c r="J15831" s="29"/>
      <c r="K15831" s="45"/>
      <c r="L15831" s="45"/>
      <c r="M15831" s="45"/>
    </row>
    <row r="15832" spans="8:13" s="28" customFormat="1" x14ac:dyDescent="0.2">
      <c r="H15832" s="12"/>
      <c r="J15832" s="29"/>
      <c r="K15832" s="45"/>
      <c r="L15832" s="45"/>
      <c r="M15832" s="45"/>
    </row>
    <row r="15833" spans="8:13" s="28" customFormat="1" x14ac:dyDescent="0.2">
      <c r="H15833" s="12"/>
      <c r="J15833" s="29"/>
      <c r="K15833" s="45"/>
      <c r="L15833" s="45"/>
      <c r="M15833" s="45"/>
    </row>
    <row r="15834" spans="8:13" s="28" customFormat="1" x14ac:dyDescent="0.2">
      <c r="H15834" s="12"/>
      <c r="J15834" s="29"/>
      <c r="K15834" s="45"/>
      <c r="L15834" s="45"/>
      <c r="M15834" s="45"/>
    </row>
    <row r="15835" spans="8:13" s="28" customFormat="1" x14ac:dyDescent="0.2">
      <c r="H15835" s="12"/>
      <c r="J15835" s="29"/>
      <c r="K15835" s="45"/>
      <c r="L15835" s="45"/>
      <c r="M15835" s="45"/>
    </row>
    <row r="15836" spans="8:13" s="28" customFormat="1" x14ac:dyDescent="0.2">
      <c r="H15836" s="12"/>
      <c r="J15836" s="29"/>
      <c r="K15836" s="45"/>
      <c r="L15836" s="45"/>
      <c r="M15836" s="45"/>
    </row>
    <row r="15837" spans="8:13" s="28" customFormat="1" x14ac:dyDescent="0.2">
      <c r="H15837" s="12"/>
      <c r="J15837" s="29"/>
      <c r="K15837" s="45"/>
      <c r="L15837" s="45"/>
      <c r="M15837" s="45"/>
    </row>
    <row r="15838" spans="8:13" s="28" customFormat="1" x14ac:dyDescent="0.2">
      <c r="H15838" s="12"/>
      <c r="J15838" s="29"/>
      <c r="K15838" s="45"/>
      <c r="L15838" s="45"/>
      <c r="M15838" s="45"/>
    </row>
    <row r="15839" spans="8:13" s="28" customFormat="1" x14ac:dyDescent="0.2">
      <c r="H15839" s="12"/>
      <c r="J15839" s="29"/>
      <c r="K15839" s="45"/>
      <c r="L15839" s="45"/>
      <c r="M15839" s="45"/>
    </row>
    <row r="15840" spans="8:13" s="28" customFormat="1" x14ac:dyDescent="0.2">
      <c r="H15840" s="12"/>
      <c r="J15840" s="29"/>
      <c r="K15840" s="45"/>
      <c r="L15840" s="45"/>
      <c r="M15840" s="45"/>
    </row>
    <row r="15841" spans="8:13" s="28" customFormat="1" x14ac:dyDescent="0.2">
      <c r="H15841" s="12"/>
      <c r="J15841" s="29"/>
      <c r="K15841" s="45"/>
      <c r="L15841" s="45"/>
      <c r="M15841" s="45"/>
    </row>
    <row r="15842" spans="8:13" s="28" customFormat="1" x14ac:dyDescent="0.2">
      <c r="H15842" s="12"/>
      <c r="J15842" s="29"/>
      <c r="K15842" s="45"/>
      <c r="L15842" s="45"/>
      <c r="M15842" s="45"/>
    </row>
    <row r="15843" spans="8:13" s="28" customFormat="1" x14ac:dyDescent="0.2">
      <c r="H15843" s="12"/>
      <c r="J15843" s="29"/>
      <c r="K15843" s="45"/>
      <c r="L15843" s="45"/>
      <c r="M15843" s="45"/>
    </row>
    <row r="15844" spans="8:13" s="28" customFormat="1" x14ac:dyDescent="0.2">
      <c r="H15844" s="12"/>
      <c r="J15844" s="29"/>
      <c r="K15844" s="45"/>
      <c r="L15844" s="45"/>
      <c r="M15844" s="45"/>
    </row>
    <row r="15845" spans="8:13" s="28" customFormat="1" x14ac:dyDescent="0.2">
      <c r="H15845" s="12"/>
      <c r="J15845" s="29"/>
      <c r="K15845" s="45"/>
      <c r="L15845" s="45"/>
      <c r="M15845" s="45"/>
    </row>
    <row r="15846" spans="8:13" s="28" customFormat="1" x14ac:dyDescent="0.2">
      <c r="H15846" s="12"/>
      <c r="J15846" s="29"/>
      <c r="K15846" s="45"/>
      <c r="L15846" s="45"/>
      <c r="M15846" s="45"/>
    </row>
    <row r="15847" spans="8:13" s="28" customFormat="1" x14ac:dyDescent="0.2">
      <c r="H15847" s="12"/>
      <c r="J15847" s="29"/>
      <c r="K15847" s="45"/>
      <c r="L15847" s="45"/>
      <c r="M15847" s="45"/>
    </row>
    <row r="15848" spans="8:13" s="28" customFormat="1" x14ac:dyDescent="0.2">
      <c r="H15848" s="12"/>
      <c r="J15848" s="29"/>
      <c r="K15848" s="45"/>
      <c r="L15848" s="45"/>
      <c r="M15848" s="45"/>
    </row>
    <row r="15849" spans="8:13" s="28" customFormat="1" x14ac:dyDescent="0.2">
      <c r="H15849" s="12"/>
      <c r="J15849" s="29"/>
      <c r="K15849" s="45"/>
      <c r="L15849" s="45"/>
      <c r="M15849" s="45"/>
    </row>
    <row r="15850" spans="8:13" s="28" customFormat="1" x14ac:dyDescent="0.2">
      <c r="H15850" s="12"/>
      <c r="J15850" s="29"/>
      <c r="K15850" s="45"/>
      <c r="L15850" s="45"/>
      <c r="M15850" s="45"/>
    </row>
    <row r="15851" spans="8:13" s="28" customFormat="1" x14ac:dyDescent="0.2">
      <c r="H15851" s="12"/>
      <c r="J15851" s="29"/>
      <c r="K15851" s="45"/>
      <c r="L15851" s="45"/>
      <c r="M15851" s="45"/>
    </row>
    <row r="15852" spans="8:13" s="28" customFormat="1" x14ac:dyDescent="0.2">
      <c r="H15852" s="12"/>
      <c r="J15852" s="29"/>
      <c r="K15852" s="45"/>
      <c r="L15852" s="45"/>
      <c r="M15852" s="45"/>
    </row>
    <row r="15853" spans="8:13" s="28" customFormat="1" x14ac:dyDescent="0.2">
      <c r="H15853" s="12"/>
      <c r="J15853" s="29"/>
      <c r="K15853" s="45"/>
      <c r="L15853" s="45"/>
      <c r="M15853" s="45"/>
    </row>
    <row r="15854" spans="8:13" s="28" customFormat="1" x14ac:dyDescent="0.2">
      <c r="H15854" s="12"/>
      <c r="J15854" s="29"/>
      <c r="K15854" s="45"/>
      <c r="L15854" s="45"/>
      <c r="M15854" s="45"/>
    </row>
    <row r="15855" spans="8:13" s="28" customFormat="1" x14ac:dyDescent="0.2">
      <c r="H15855" s="12"/>
      <c r="J15855" s="29"/>
      <c r="K15855" s="45"/>
      <c r="L15855" s="45"/>
      <c r="M15855" s="45"/>
    </row>
    <row r="15856" spans="8:13" s="28" customFormat="1" x14ac:dyDescent="0.2">
      <c r="H15856" s="12"/>
      <c r="J15856" s="29"/>
      <c r="K15856" s="45"/>
      <c r="L15856" s="45"/>
      <c r="M15856" s="45"/>
    </row>
    <row r="15857" spans="8:13" s="28" customFormat="1" x14ac:dyDescent="0.2">
      <c r="H15857" s="12"/>
      <c r="J15857" s="29"/>
      <c r="K15857" s="45"/>
      <c r="L15857" s="45"/>
      <c r="M15857" s="45"/>
    </row>
    <row r="15858" spans="8:13" s="28" customFormat="1" x14ac:dyDescent="0.2">
      <c r="H15858" s="12"/>
      <c r="J15858" s="29"/>
      <c r="K15858" s="45"/>
      <c r="L15858" s="45"/>
      <c r="M15858" s="45"/>
    </row>
    <row r="15859" spans="8:13" s="28" customFormat="1" x14ac:dyDescent="0.2">
      <c r="H15859" s="12"/>
      <c r="J15859" s="29"/>
      <c r="K15859" s="45"/>
      <c r="L15859" s="45"/>
      <c r="M15859" s="45"/>
    </row>
    <row r="15860" spans="8:13" s="28" customFormat="1" x14ac:dyDescent="0.2">
      <c r="H15860" s="12"/>
      <c r="J15860" s="29"/>
      <c r="K15860" s="45"/>
      <c r="L15860" s="45"/>
      <c r="M15860" s="45"/>
    </row>
    <row r="15861" spans="8:13" s="28" customFormat="1" x14ac:dyDescent="0.2">
      <c r="H15861" s="12"/>
      <c r="J15861" s="29"/>
      <c r="K15861" s="45"/>
      <c r="L15861" s="45"/>
      <c r="M15861" s="45"/>
    </row>
    <row r="15862" spans="8:13" s="28" customFormat="1" x14ac:dyDescent="0.2">
      <c r="H15862" s="12"/>
      <c r="J15862" s="29"/>
      <c r="K15862" s="45"/>
      <c r="L15862" s="45"/>
      <c r="M15862" s="45"/>
    </row>
    <row r="15863" spans="8:13" s="28" customFormat="1" x14ac:dyDescent="0.2">
      <c r="H15863" s="12"/>
      <c r="J15863" s="29"/>
      <c r="K15863" s="45"/>
      <c r="L15863" s="45"/>
      <c r="M15863" s="45"/>
    </row>
    <row r="15864" spans="8:13" s="28" customFormat="1" x14ac:dyDescent="0.2">
      <c r="H15864" s="12"/>
      <c r="J15864" s="29"/>
      <c r="K15864" s="45"/>
      <c r="L15864" s="45"/>
      <c r="M15864" s="45"/>
    </row>
    <row r="15865" spans="8:13" s="28" customFormat="1" x14ac:dyDescent="0.2">
      <c r="H15865" s="12"/>
      <c r="J15865" s="29"/>
      <c r="K15865" s="45"/>
      <c r="L15865" s="45"/>
      <c r="M15865" s="45"/>
    </row>
    <row r="15866" spans="8:13" s="28" customFormat="1" x14ac:dyDescent="0.2">
      <c r="H15866" s="12"/>
      <c r="J15866" s="29"/>
      <c r="K15866" s="45"/>
      <c r="L15866" s="45"/>
      <c r="M15866" s="45"/>
    </row>
    <row r="15867" spans="8:13" s="28" customFormat="1" x14ac:dyDescent="0.2">
      <c r="H15867" s="12"/>
      <c r="J15867" s="29"/>
      <c r="K15867" s="45"/>
      <c r="L15867" s="45"/>
      <c r="M15867" s="45"/>
    </row>
    <row r="15868" spans="8:13" s="28" customFormat="1" x14ac:dyDescent="0.2">
      <c r="H15868" s="12"/>
      <c r="J15868" s="29"/>
      <c r="K15868" s="45"/>
      <c r="L15868" s="45"/>
      <c r="M15868" s="45"/>
    </row>
    <row r="15869" spans="8:13" s="28" customFormat="1" x14ac:dyDescent="0.2">
      <c r="H15869" s="12"/>
      <c r="J15869" s="29"/>
      <c r="K15869" s="45"/>
      <c r="L15869" s="45"/>
      <c r="M15869" s="45"/>
    </row>
    <row r="15870" spans="8:13" s="28" customFormat="1" x14ac:dyDescent="0.2">
      <c r="H15870" s="12"/>
      <c r="J15870" s="29"/>
      <c r="K15870" s="45"/>
      <c r="L15870" s="45"/>
      <c r="M15870" s="45"/>
    </row>
    <row r="15871" spans="8:13" s="28" customFormat="1" x14ac:dyDescent="0.2">
      <c r="H15871" s="12"/>
      <c r="J15871" s="29"/>
      <c r="K15871" s="45"/>
      <c r="L15871" s="45"/>
      <c r="M15871" s="45"/>
    </row>
    <row r="15872" spans="8:13" s="28" customFormat="1" x14ac:dyDescent="0.2">
      <c r="H15872" s="12"/>
      <c r="J15872" s="29"/>
      <c r="K15872" s="45"/>
      <c r="L15872" s="45"/>
      <c r="M15872" s="45"/>
    </row>
    <row r="15873" spans="8:13" s="28" customFormat="1" x14ac:dyDescent="0.2">
      <c r="H15873" s="12"/>
      <c r="J15873" s="29"/>
      <c r="K15873" s="45"/>
      <c r="L15873" s="45"/>
      <c r="M15873" s="45"/>
    </row>
    <row r="15874" spans="8:13" s="28" customFormat="1" x14ac:dyDescent="0.2">
      <c r="H15874" s="12"/>
      <c r="J15874" s="29"/>
      <c r="K15874" s="45"/>
      <c r="L15874" s="45"/>
      <c r="M15874" s="45"/>
    </row>
    <row r="15875" spans="8:13" s="28" customFormat="1" x14ac:dyDescent="0.2">
      <c r="H15875" s="12"/>
      <c r="J15875" s="29"/>
      <c r="K15875" s="45"/>
      <c r="L15875" s="45"/>
      <c r="M15875" s="45"/>
    </row>
    <row r="15876" spans="8:13" s="28" customFormat="1" x14ac:dyDescent="0.2">
      <c r="H15876" s="12"/>
      <c r="J15876" s="29"/>
      <c r="K15876" s="45"/>
      <c r="L15876" s="45"/>
      <c r="M15876" s="45"/>
    </row>
    <row r="15877" spans="8:13" s="28" customFormat="1" x14ac:dyDescent="0.2">
      <c r="H15877" s="12"/>
      <c r="J15877" s="29"/>
      <c r="K15877" s="45"/>
      <c r="L15877" s="45"/>
      <c r="M15877" s="45"/>
    </row>
    <row r="15878" spans="8:13" s="28" customFormat="1" x14ac:dyDescent="0.2">
      <c r="H15878" s="12"/>
      <c r="J15878" s="29"/>
      <c r="K15878" s="45"/>
      <c r="L15878" s="45"/>
      <c r="M15878" s="45"/>
    </row>
    <row r="15879" spans="8:13" s="28" customFormat="1" x14ac:dyDescent="0.2">
      <c r="H15879" s="12"/>
      <c r="J15879" s="29"/>
      <c r="K15879" s="45"/>
      <c r="L15879" s="45"/>
      <c r="M15879" s="45"/>
    </row>
    <row r="15880" spans="8:13" s="28" customFormat="1" x14ac:dyDescent="0.2">
      <c r="H15880" s="12"/>
      <c r="J15880" s="29"/>
      <c r="K15880" s="45"/>
      <c r="L15880" s="45"/>
      <c r="M15880" s="45"/>
    </row>
    <row r="15881" spans="8:13" s="28" customFormat="1" x14ac:dyDescent="0.2">
      <c r="H15881" s="12"/>
      <c r="J15881" s="29"/>
      <c r="K15881" s="45"/>
      <c r="L15881" s="45"/>
      <c r="M15881" s="45"/>
    </row>
    <row r="15882" spans="8:13" s="28" customFormat="1" x14ac:dyDescent="0.2">
      <c r="H15882" s="12"/>
      <c r="J15882" s="29"/>
      <c r="K15882" s="45"/>
      <c r="L15882" s="45"/>
      <c r="M15882" s="45"/>
    </row>
    <row r="15883" spans="8:13" s="28" customFormat="1" x14ac:dyDescent="0.2">
      <c r="H15883" s="12"/>
      <c r="J15883" s="29"/>
      <c r="K15883" s="45"/>
      <c r="L15883" s="45"/>
      <c r="M15883" s="45"/>
    </row>
    <row r="15884" spans="8:13" s="28" customFormat="1" x14ac:dyDescent="0.2">
      <c r="H15884" s="12"/>
      <c r="J15884" s="29"/>
      <c r="K15884" s="45"/>
      <c r="L15884" s="45"/>
      <c r="M15884" s="45"/>
    </row>
    <row r="15885" spans="8:13" s="28" customFormat="1" x14ac:dyDescent="0.2">
      <c r="H15885" s="12"/>
      <c r="J15885" s="29"/>
      <c r="K15885" s="45"/>
      <c r="L15885" s="45"/>
      <c r="M15885" s="45"/>
    </row>
    <row r="15886" spans="8:13" s="28" customFormat="1" x14ac:dyDescent="0.2">
      <c r="H15886" s="12"/>
      <c r="J15886" s="29"/>
      <c r="K15886" s="45"/>
      <c r="L15886" s="45"/>
      <c r="M15886" s="45"/>
    </row>
    <row r="15887" spans="8:13" s="28" customFormat="1" x14ac:dyDescent="0.2">
      <c r="H15887" s="12"/>
      <c r="J15887" s="29"/>
      <c r="K15887" s="45"/>
      <c r="L15887" s="45"/>
      <c r="M15887" s="45"/>
    </row>
    <row r="15888" spans="8:13" s="28" customFormat="1" x14ac:dyDescent="0.2">
      <c r="H15888" s="12"/>
      <c r="J15888" s="29"/>
      <c r="K15888" s="45"/>
      <c r="L15888" s="45"/>
      <c r="M15888" s="45"/>
    </row>
    <row r="15889" spans="8:13" s="28" customFormat="1" x14ac:dyDescent="0.2">
      <c r="H15889" s="12"/>
      <c r="J15889" s="29"/>
      <c r="K15889" s="45"/>
      <c r="L15889" s="45"/>
      <c r="M15889" s="45"/>
    </row>
    <row r="15890" spans="8:13" s="28" customFormat="1" x14ac:dyDescent="0.2">
      <c r="H15890" s="12"/>
      <c r="J15890" s="29"/>
      <c r="K15890" s="45"/>
      <c r="L15890" s="45"/>
      <c r="M15890" s="45"/>
    </row>
    <row r="15891" spans="8:13" s="28" customFormat="1" x14ac:dyDescent="0.2">
      <c r="H15891" s="12"/>
      <c r="J15891" s="29"/>
      <c r="K15891" s="45"/>
      <c r="L15891" s="45"/>
      <c r="M15891" s="45"/>
    </row>
    <row r="15892" spans="8:13" s="28" customFormat="1" x14ac:dyDescent="0.2">
      <c r="H15892" s="12"/>
      <c r="J15892" s="29"/>
      <c r="K15892" s="45"/>
      <c r="L15892" s="45"/>
      <c r="M15892" s="45"/>
    </row>
    <row r="15893" spans="8:13" s="28" customFormat="1" x14ac:dyDescent="0.2">
      <c r="H15893" s="12"/>
      <c r="J15893" s="29"/>
      <c r="K15893" s="45"/>
      <c r="L15893" s="45"/>
      <c r="M15893" s="45"/>
    </row>
    <row r="15894" spans="8:13" s="28" customFormat="1" x14ac:dyDescent="0.2">
      <c r="H15894" s="12"/>
      <c r="J15894" s="29"/>
      <c r="K15894" s="45"/>
      <c r="L15894" s="45"/>
      <c r="M15894" s="45"/>
    </row>
    <row r="15895" spans="8:13" s="28" customFormat="1" x14ac:dyDescent="0.2">
      <c r="H15895" s="12"/>
      <c r="J15895" s="29"/>
      <c r="K15895" s="45"/>
      <c r="L15895" s="45"/>
      <c r="M15895" s="45"/>
    </row>
    <row r="15896" spans="8:13" s="28" customFormat="1" x14ac:dyDescent="0.2">
      <c r="H15896" s="12"/>
      <c r="J15896" s="29"/>
      <c r="K15896" s="45"/>
      <c r="L15896" s="45"/>
      <c r="M15896" s="45"/>
    </row>
    <row r="15897" spans="8:13" s="28" customFormat="1" x14ac:dyDescent="0.2">
      <c r="H15897" s="12"/>
      <c r="J15897" s="29"/>
      <c r="K15897" s="45"/>
      <c r="L15897" s="45"/>
      <c r="M15897" s="45"/>
    </row>
    <row r="15898" spans="8:13" s="28" customFormat="1" x14ac:dyDescent="0.2">
      <c r="H15898" s="12"/>
      <c r="J15898" s="29"/>
      <c r="K15898" s="45"/>
      <c r="L15898" s="45"/>
      <c r="M15898" s="45"/>
    </row>
    <row r="15899" spans="8:13" s="28" customFormat="1" x14ac:dyDescent="0.2">
      <c r="H15899" s="12"/>
      <c r="J15899" s="29"/>
      <c r="K15899" s="45"/>
      <c r="L15899" s="45"/>
      <c r="M15899" s="45"/>
    </row>
    <row r="15900" spans="8:13" s="28" customFormat="1" x14ac:dyDescent="0.2">
      <c r="H15900" s="12"/>
      <c r="J15900" s="29"/>
      <c r="K15900" s="45"/>
      <c r="L15900" s="45"/>
      <c r="M15900" s="45"/>
    </row>
    <row r="15901" spans="8:13" s="28" customFormat="1" x14ac:dyDescent="0.2">
      <c r="H15901" s="12"/>
      <c r="J15901" s="29"/>
      <c r="K15901" s="45"/>
      <c r="L15901" s="45"/>
      <c r="M15901" s="45"/>
    </row>
    <row r="15902" spans="8:13" s="28" customFormat="1" x14ac:dyDescent="0.2">
      <c r="H15902" s="12"/>
      <c r="J15902" s="29"/>
      <c r="K15902" s="45"/>
      <c r="L15902" s="45"/>
      <c r="M15902" s="45"/>
    </row>
    <row r="15903" spans="8:13" s="28" customFormat="1" x14ac:dyDescent="0.2">
      <c r="H15903" s="12"/>
      <c r="J15903" s="29"/>
      <c r="K15903" s="45"/>
      <c r="L15903" s="45"/>
      <c r="M15903" s="45"/>
    </row>
    <row r="15904" spans="8:13" s="28" customFormat="1" x14ac:dyDescent="0.2">
      <c r="H15904" s="12"/>
      <c r="J15904" s="29"/>
      <c r="K15904" s="45"/>
      <c r="L15904" s="45"/>
      <c r="M15904" s="45"/>
    </row>
    <row r="15905" spans="8:13" s="28" customFormat="1" x14ac:dyDescent="0.2">
      <c r="H15905" s="12"/>
      <c r="J15905" s="29"/>
      <c r="K15905" s="45"/>
      <c r="L15905" s="45"/>
      <c r="M15905" s="45"/>
    </row>
    <row r="15906" spans="8:13" s="28" customFormat="1" x14ac:dyDescent="0.2">
      <c r="H15906" s="12"/>
      <c r="J15906" s="29"/>
      <c r="K15906" s="45"/>
      <c r="L15906" s="45"/>
      <c r="M15906" s="45"/>
    </row>
    <row r="15907" spans="8:13" s="28" customFormat="1" x14ac:dyDescent="0.2">
      <c r="H15907" s="12"/>
      <c r="J15907" s="29"/>
      <c r="K15907" s="45"/>
      <c r="L15907" s="45"/>
      <c r="M15907" s="45"/>
    </row>
    <row r="15908" spans="8:13" s="28" customFormat="1" x14ac:dyDescent="0.2">
      <c r="H15908" s="12"/>
      <c r="J15908" s="29"/>
      <c r="K15908" s="45"/>
      <c r="L15908" s="45"/>
      <c r="M15908" s="45"/>
    </row>
    <row r="15909" spans="8:13" s="28" customFormat="1" x14ac:dyDescent="0.2">
      <c r="H15909" s="12"/>
      <c r="J15909" s="29"/>
      <c r="K15909" s="45"/>
      <c r="L15909" s="45"/>
      <c r="M15909" s="45"/>
    </row>
    <row r="15910" spans="8:13" s="28" customFormat="1" x14ac:dyDescent="0.2">
      <c r="H15910" s="12"/>
      <c r="J15910" s="29"/>
      <c r="K15910" s="45"/>
      <c r="L15910" s="45"/>
      <c r="M15910" s="45"/>
    </row>
    <row r="15911" spans="8:13" s="28" customFormat="1" x14ac:dyDescent="0.2">
      <c r="H15911" s="12"/>
      <c r="J15911" s="29"/>
      <c r="K15911" s="45"/>
      <c r="L15911" s="45"/>
      <c r="M15911" s="45"/>
    </row>
    <row r="15912" spans="8:13" s="28" customFormat="1" x14ac:dyDescent="0.2">
      <c r="H15912" s="12"/>
      <c r="J15912" s="29"/>
      <c r="K15912" s="45"/>
      <c r="L15912" s="45"/>
      <c r="M15912" s="45"/>
    </row>
    <row r="15913" spans="8:13" s="28" customFormat="1" x14ac:dyDescent="0.2">
      <c r="H15913" s="12"/>
      <c r="J15913" s="29"/>
      <c r="K15913" s="45"/>
      <c r="L15913" s="45"/>
      <c r="M15913" s="45"/>
    </row>
    <row r="15914" spans="8:13" s="28" customFormat="1" x14ac:dyDescent="0.2">
      <c r="H15914" s="12"/>
      <c r="J15914" s="29"/>
      <c r="K15914" s="45"/>
      <c r="L15914" s="45"/>
      <c r="M15914" s="45"/>
    </row>
    <row r="15915" spans="8:13" s="28" customFormat="1" x14ac:dyDescent="0.2">
      <c r="H15915" s="12"/>
      <c r="J15915" s="29"/>
      <c r="K15915" s="45"/>
      <c r="L15915" s="45"/>
      <c r="M15915" s="45"/>
    </row>
    <row r="15916" spans="8:13" s="28" customFormat="1" x14ac:dyDescent="0.2">
      <c r="H15916" s="12"/>
      <c r="J15916" s="29"/>
      <c r="K15916" s="45"/>
      <c r="L15916" s="45"/>
      <c r="M15916" s="45"/>
    </row>
    <row r="15917" spans="8:13" s="28" customFormat="1" x14ac:dyDescent="0.2">
      <c r="H15917" s="12"/>
      <c r="J15917" s="29"/>
      <c r="K15917" s="45"/>
      <c r="L15917" s="45"/>
      <c r="M15917" s="45"/>
    </row>
    <row r="15918" spans="8:13" s="28" customFormat="1" x14ac:dyDescent="0.2">
      <c r="H15918" s="12"/>
      <c r="J15918" s="29"/>
      <c r="K15918" s="45"/>
      <c r="L15918" s="45"/>
      <c r="M15918" s="45"/>
    </row>
    <row r="15919" spans="8:13" s="28" customFormat="1" x14ac:dyDescent="0.2">
      <c r="H15919" s="12"/>
      <c r="J15919" s="29"/>
      <c r="K15919" s="45"/>
      <c r="L15919" s="45"/>
      <c r="M15919" s="45"/>
    </row>
    <row r="15920" spans="8:13" s="28" customFormat="1" x14ac:dyDescent="0.2">
      <c r="H15920" s="12"/>
      <c r="J15920" s="29"/>
      <c r="K15920" s="45"/>
      <c r="L15920" s="45"/>
      <c r="M15920" s="45"/>
    </row>
    <row r="15921" spans="8:13" s="28" customFormat="1" x14ac:dyDescent="0.2">
      <c r="H15921" s="12"/>
      <c r="J15921" s="29"/>
      <c r="K15921" s="45"/>
      <c r="L15921" s="45"/>
      <c r="M15921" s="45"/>
    </row>
    <row r="15922" spans="8:13" s="28" customFormat="1" x14ac:dyDescent="0.2">
      <c r="H15922" s="12"/>
      <c r="J15922" s="29"/>
      <c r="K15922" s="45"/>
      <c r="L15922" s="45"/>
      <c r="M15922" s="45"/>
    </row>
    <row r="15923" spans="8:13" s="28" customFormat="1" x14ac:dyDescent="0.2">
      <c r="H15923" s="12"/>
      <c r="J15923" s="29"/>
      <c r="K15923" s="45"/>
      <c r="L15923" s="45"/>
      <c r="M15923" s="45"/>
    </row>
    <row r="15924" spans="8:13" s="28" customFormat="1" x14ac:dyDescent="0.2">
      <c r="H15924" s="12"/>
      <c r="J15924" s="29"/>
      <c r="K15924" s="45"/>
      <c r="L15924" s="45"/>
      <c r="M15924" s="45"/>
    </row>
    <row r="15925" spans="8:13" s="28" customFormat="1" x14ac:dyDescent="0.2">
      <c r="H15925" s="12"/>
      <c r="J15925" s="29"/>
      <c r="K15925" s="45"/>
      <c r="L15925" s="45"/>
      <c r="M15925" s="45"/>
    </row>
    <row r="15926" spans="8:13" s="28" customFormat="1" x14ac:dyDescent="0.2">
      <c r="H15926" s="12"/>
      <c r="J15926" s="29"/>
      <c r="K15926" s="45"/>
      <c r="L15926" s="45"/>
      <c r="M15926" s="45"/>
    </row>
    <row r="15927" spans="8:13" s="28" customFormat="1" x14ac:dyDescent="0.2">
      <c r="H15927" s="12"/>
      <c r="J15927" s="29"/>
      <c r="K15927" s="45"/>
      <c r="L15927" s="45"/>
      <c r="M15927" s="45"/>
    </row>
    <row r="15928" spans="8:13" s="28" customFormat="1" x14ac:dyDescent="0.2">
      <c r="H15928" s="12"/>
      <c r="J15928" s="29"/>
      <c r="K15928" s="45"/>
      <c r="L15928" s="45"/>
      <c r="M15928" s="45"/>
    </row>
    <row r="15929" spans="8:13" s="28" customFormat="1" x14ac:dyDescent="0.2">
      <c r="H15929" s="12"/>
      <c r="J15929" s="29"/>
      <c r="K15929" s="45"/>
      <c r="L15929" s="45"/>
      <c r="M15929" s="45"/>
    </row>
    <row r="15930" spans="8:13" s="28" customFormat="1" x14ac:dyDescent="0.2">
      <c r="H15930" s="12"/>
      <c r="J15930" s="29"/>
      <c r="K15930" s="45"/>
      <c r="L15930" s="45"/>
      <c r="M15930" s="45"/>
    </row>
    <row r="15931" spans="8:13" s="28" customFormat="1" x14ac:dyDescent="0.2">
      <c r="H15931" s="12"/>
      <c r="J15931" s="29"/>
      <c r="K15931" s="45"/>
      <c r="L15931" s="45"/>
      <c r="M15931" s="45"/>
    </row>
    <row r="15932" spans="8:13" s="28" customFormat="1" x14ac:dyDescent="0.2">
      <c r="H15932" s="12"/>
      <c r="J15932" s="29"/>
      <c r="K15932" s="45"/>
      <c r="L15932" s="45"/>
      <c r="M15932" s="45"/>
    </row>
    <row r="15933" spans="8:13" s="28" customFormat="1" x14ac:dyDescent="0.2">
      <c r="H15933" s="12"/>
      <c r="J15933" s="29"/>
      <c r="K15933" s="45"/>
      <c r="L15933" s="45"/>
      <c r="M15933" s="45"/>
    </row>
    <row r="15934" spans="8:13" s="28" customFormat="1" x14ac:dyDescent="0.2">
      <c r="H15934" s="12"/>
      <c r="J15934" s="29"/>
      <c r="K15934" s="45"/>
      <c r="L15934" s="45"/>
      <c r="M15934" s="45"/>
    </row>
    <row r="15935" spans="8:13" s="28" customFormat="1" x14ac:dyDescent="0.2">
      <c r="H15935" s="12"/>
      <c r="J15935" s="29"/>
      <c r="K15935" s="45"/>
      <c r="L15935" s="45"/>
      <c r="M15935" s="45"/>
    </row>
    <row r="15936" spans="8:13" s="28" customFormat="1" x14ac:dyDescent="0.2">
      <c r="H15936" s="12"/>
      <c r="J15936" s="29"/>
      <c r="K15936" s="45"/>
      <c r="L15936" s="45"/>
      <c r="M15936" s="45"/>
    </row>
    <row r="15937" spans="8:13" s="28" customFormat="1" x14ac:dyDescent="0.2">
      <c r="H15937" s="12"/>
      <c r="J15937" s="29"/>
      <c r="K15937" s="45"/>
      <c r="L15937" s="45"/>
      <c r="M15937" s="45"/>
    </row>
    <row r="15938" spans="8:13" s="28" customFormat="1" x14ac:dyDescent="0.2">
      <c r="H15938" s="12"/>
      <c r="J15938" s="29"/>
      <c r="K15938" s="45"/>
      <c r="L15938" s="45"/>
      <c r="M15938" s="45"/>
    </row>
    <row r="15939" spans="8:13" s="28" customFormat="1" x14ac:dyDescent="0.2">
      <c r="H15939" s="12"/>
      <c r="J15939" s="29"/>
      <c r="K15939" s="45"/>
      <c r="L15939" s="45"/>
      <c r="M15939" s="45"/>
    </row>
    <row r="15940" spans="8:13" s="28" customFormat="1" x14ac:dyDescent="0.2">
      <c r="H15940" s="12"/>
      <c r="J15940" s="29"/>
      <c r="K15940" s="45"/>
      <c r="L15940" s="45"/>
      <c r="M15940" s="45"/>
    </row>
    <row r="15941" spans="8:13" s="28" customFormat="1" x14ac:dyDescent="0.2">
      <c r="H15941" s="12"/>
      <c r="J15941" s="29"/>
      <c r="K15941" s="45"/>
      <c r="L15941" s="45"/>
      <c r="M15941" s="45"/>
    </row>
    <row r="15942" spans="8:13" s="28" customFormat="1" x14ac:dyDescent="0.2">
      <c r="H15942" s="12"/>
      <c r="J15942" s="29"/>
      <c r="K15942" s="45"/>
      <c r="L15942" s="45"/>
      <c r="M15942" s="45"/>
    </row>
    <row r="15943" spans="8:13" s="28" customFormat="1" x14ac:dyDescent="0.2">
      <c r="H15943" s="12"/>
      <c r="J15943" s="29"/>
      <c r="K15943" s="45"/>
      <c r="L15943" s="45"/>
      <c r="M15943" s="45"/>
    </row>
    <row r="15944" spans="8:13" s="28" customFormat="1" x14ac:dyDescent="0.2">
      <c r="H15944" s="12"/>
      <c r="J15944" s="29"/>
      <c r="K15944" s="45"/>
      <c r="L15944" s="45"/>
      <c r="M15944" s="45"/>
    </row>
    <row r="15945" spans="8:13" s="28" customFormat="1" x14ac:dyDescent="0.2">
      <c r="H15945" s="12"/>
      <c r="J15945" s="29"/>
      <c r="K15945" s="45"/>
      <c r="L15945" s="45"/>
      <c r="M15945" s="45"/>
    </row>
    <row r="15946" spans="8:13" s="28" customFormat="1" x14ac:dyDescent="0.2">
      <c r="H15946" s="12"/>
      <c r="J15946" s="29"/>
      <c r="K15946" s="45"/>
      <c r="L15946" s="45"/>
      <c r="M15946" s="45"/>
    </row>
    <row r="15947" spans="8:13" s="28" customFormat="1" x14ac:dyDescent="0.2">
      <c r="H15947" s="12"/>
      <c r="J15947" s="29"/>
      <c r="K15947" s="45"/>
      <c r="L15947" s="45"/>
      <c r="M15947" s="45"/>
    </row>
    <row r="15948" spans="8:13" s="28" customFormat="1" x14ac:dyDescent="0.2">
      <c r="H15948" s="12"/>
      <c r="J15948" s="29"/>
      <c r="K15948" s="45"/>
      <c r="L15948" s="45"/>
      <c r="M15948" s="45"/>
    </row>
    <row r="15949" spans="8:13" s="28" customFormat="1" x14ac:dyDescent="0.2">
      <c r="H15949" s="12"/>
      <c r="J15949" s="29"/>
      <c r="K15949" s="45"/>
      <c r="L15949" s="45"/>
      <c r="M15949" s="45"/>
    </row>
    <row r="15950" spans="8:13" s="28" customFormat="1" x14ac:dyDescent="0.2">
      <c r="H15950" s="12"/>
      <c r="J15950" s="29"/>
      <c r="K15950" s="45"/>
      <c r="L15950" s="45"/>
      <c r="M15950" s="45"/>
    </row>
    <row r="15951" spans="8:13" s="28" customFormat="1" x14ac:dyDescent="0.2">
      <c r="H15951" s="12"/>
      <c r="J15951" s="29"/>
      <c r="K15951" s="45"/>
      <c r="L15951" s="45"/>
      <c r="M15951" s="45"/>
    </row>
    <row r="15952" spans="8:13" s="28" customFormat="1" x14ac:dyDescent="0.2">
      <c r="H15952" s="12"/>
      <c r="J15952" s="29"/>
      <c r="K15952" s="45"/>
      <c r="L15952" s="45"/>
      <c r="M15952" s="45"/>
    </row>
    <row r="15953" spans="8:13" s="28" customFormat="1" x14ac:dyDescent="0.2">
      <c r="H15953" s="12"/>
      <c r="J15953" s="29"/>
      <c r="K15953" s="45"/>
      <c r="L15953" s="45"/>
      <c r="M15953" s="45"/>
    </row>
    <row r="15954" spans="8:13" s="28" customFormat="1" x14ac:dyDescent="0.2">
      <c r="H15954" s="12"/>
      <c r="J15954" s="29"/>
      <c r="K15954" s="45"/>
      <c r="L15954" s="45"/>
      <c r="M15954" s="45"/>
    </row>
    <row r="15955" spans="8:13" s="28" customFormat="1" x14ac:dyDescent="0.2">
      <c r="H15955" s="12"/>
      <c r="J15955" s="29"/>
      <c r="K15955" s="45"/>
      <c r="L15955" s="45"/>
      <c r="M15955" s="45"/>
    </row>
    <row r="15956" spans="8:13" s="28" customFormat="1" x14ac:dyDescent="0.2">
      <c r="H15956" s="12"/>
      <c r="J15956" s="29"/>
      <c r="K15956" s="45"/>
      <c r="L15956" s="45"/>
      <c r="M15956" s="45"/>
    </row>
    <row r="15957" spans="8:13" s="28" customFormat="1" x14ac:dyDescent="0.2">
      <c r="H15957" s="12"/>
      <c r="J15957" s="29"/>
      <c r="K15957" s="45"/>
      <c r="L15957" s="45"/>
      <c r="M15957" s="45"/>
    </row>
    <row r="15958" spans="8:13" s="28" customFormat="1" x14ac:dyDescent="0.2">
      <c r="H15958" s="12"/>
      <c r="J15958" s="29"/>
      <c r="K15958" s="45"/>
      <c r="L15958" s="45"/>
      <c r="M15958" s="45"/>
    </row>
    <row r="15959" spans="8:13" s="28" customFormat="1" x14ac:dyDescent="0.2">
      <c r="H15959" s="12"/>
      <c r="J15959" s="29"/>
      <c r="K15959" s="45"/>
      <c r="L15959" s="45"/>
      <c r="M15959" s="45"/>
    </row>
    <row r="15960" spans="8:13" s="28" customFormat="1" x14ac:dyDescent="0.2">
      <c r="H15960" s="12"/>
      <c r="J15960" s="29"/>
      <c r="K15960" s="45"/>
      <c r="L15960" s="45"/>
      <c r="M15960" s="45"/>
    </row>
    <row r="15961" spans="8:13" s="28" customFormat="1" x14ac:dyDescent="0.2">
      <c r="H15961" s="12"/>
      <c r="J15961" s="29"/>
      <c r="K15961" s="45"/>
      <c r="L15961" s="45"/>
      <c r="M15961" s="45"/>
    </row>
    <row r="15962" spans="8:13" s="28" customFormat="1" x14ac:dyDescent="0.2">
      <c r="H15962" s="12"/>
      <c r="J15962" s="29"/>
      <c r="K15962" s="45"/>
      <c r="L15962" s="45"/>
      <c r="M15962" s="45"/>
    </row>
    <row r="15963" spans="8:13" s="28" customFormat="1" x14ac:dyDescent="0.2">
      <c r="H15963" s="12"/>
      <c r="J15963" s="29"/>
      <c r="K15963" s="45"/>
      <c r="L15963" s="45"/>
      <c r="M15963" s="45"/>
    </row>
    <row r="15964" spans="8:13" s="28" customFormat="1" x14ac:dyDescent="0.2">
      <c r="H15964" s="12"/>
      <c r="J15964" s="29"/>
      <c r="K15964" s="45"/>
      <c r="L15964" s="45"/>
      <c r="M15964" s="45"/>
    </row>
    <row r="15965" spans="8:13" s="28" customFormat="1" x14ac:dyDescent="0.2">
      <c r="H15965" s="12"/>
      <c r="J15965" s="29"/>
      <c r="K15965" s="45"/>
      <c r="L15965" s="45"/>
      <c r="M15965" s="45"/>
    </row>
    <row r="15966" spans="8:13" s="28" customFormat="1" x14ac:dyDescent="0.2">
      <c r="H15966" s="12"/>
      <c r="J15966" s="29"/>
      <c r="K15966" s="45"/>
      <c r="L15966" s="45"/>
      <c r="M15966" s="45"/>
    </row>
    <row r="15967" spans="8:13" s="28" customFormat="1" x14ac:dyDescent="0.2">
      <c r="H15967" s="12"/>
      <c r="J15967" s="29"/>
      <c r="K15967" s="45"/>
      <c r="L15967" s="45"/>
      <c r="M15967" s="45"/>
    </row>
    <row r="15968" spans="8:13" s="28" customFormat="1" x14ac:dyDescent="0.2">
      <c r="H15968" s="12"/>
      <c r="J15968" s="29"/>
      <c r="K15968" s="45"/>
      <c r="L15968" s="45"/>
      <c r="M15968" s="45"/>
    </row>
    <row r="15969" spans="8:13" s="28" customFormat="1" x14ac:dyDescent="0.2">
      <c r="H15969" s="12"/>
      <c r="J15969" s="29"/>
      <c r="K15969" s="45"/>
      <c r="L15969" s="45"/>
      <c r="M15969" s="45"/>
    </row>
    <row r="15970" spans="8:13" s="28" customFormat="1" x14ac:dyDescent="0.2">
      <c r="H15970" s="12"/>
      <c r="J15970" s="29"/>
      <c r="K15970" s="45"/>
      <c r="L15970" s="45"/>
      <c r="M15970" s="45"/>
    </row>
    <row r="15971" spans="8:13" s="28" customFormat="1" x14ac:dyDescent="0.2">
      <c r="H15971" s="12"/>
      <c r="J15971" s="29"/>
      <c r="K15971" s="45"/>
      <c r="L15971" s="45"/>
      <c r="M15971" s="45"/>
    </row>
    <row r="15972" spans="8:13" s="28" customFormat="1" x14ac:dyDescent="0.2">
      <c r="H15972" s="12"/>
      <c r="J15972" s="29"/>
      <c r="K15972" s="45"/>
      <c r="L15972" s="45"/>
      <c r="M15972" s="45"/>
    </row>
    <row r="15973" spans="8:13" s="28" customFormat="1" x14ac:dyDescent="0.2">
      <c r="H15973" s="12"/>
      <c r="J15973" s="29"/>
      <c r="K15973" s="45"/>
      <c r="L15973" s="45"/>
      <c r="M15973" s="45"/>
    </row>
    <row r="15974" spans="8:13" s="28" customFormat="1" x14ac:dyDescent="0.2">
      <c r="H15974" s="12"/>
      <c r="J15974" s="29"/>
      <c r="K15974" s="45"/>
      <c r="L15974" s="45"/>
      <c r="M15974" s="45"/>
    </row>
    <row r="15975" spans="8:13" s="28" customFormat="1" x14ac:dyDescent="0.2">
      <c r="H15975" s="12"/>
      <c r="J15975" s="29"/>
      <c r="K15975" s="45"/>
      <c r="L15975" s="45"/>
      <c r="M15975" s="45"/>
    </row>
    <row r="15976" spans="8:13" s="28" customFormat="1" x14ac:dyDescent="0.2">
      <c r="H15976" s="12"/>
      <c r="J15976" s="29"/>
      <c r="K15976" s="45"/>
      <c r="L15976" s="45"/>
      <c r="M15976" s="45"/>
    </row>
    <row r="15977" spans="8:13" s="28" customFormat="1" x14ac:dyDescent="0.2">
      <c r="H15977" s="12"/>
      <c r="J15977" s="29"/>
      <c r="K15977" s="45"/>
      <c r="L15977" s="45"/>
      <c r="M15977" s="45"/>
    </row>
    <row r="15978" spans="8:13" s="28" customFormat="1" x14ac:dyDescent="0.2">
      <c r="H15978" s="12"/>
      <c r="J15978" s="29"/>
      <c r="K15978" s="45"/>
      <c r="L15978" s="45"/>
      <c r="M15978" s="45"/>
    </row>
    <row r="15979" spans="8:13" s="28" customFormat="1" x14ac:dyDescent="0.2">
      <c r="H15979" s="12"/>
      <c r="J15979" s="29"/>
      <c r="K15979" s="45"/>
      <c r="L15979" s="45"/>
      <c r="M15979" s="45"/>
    </row>
    <row r="15980" spans="8:13" s="28" customFormat="1" x14ac:dyDescent="0.2">
      <c r="H15980" s="12"/>
      <c r="J15980" s="29"/>
      <c r="K15980" s="45"/>
      <c r="L15980" s="45"/>
      <c r="M15980" s="45"/>
    </row>
    <row r="15981" spans="8:13" s="28" customFormat="1" x14ac:dyDescent="0.2">
      <c r="H15981" s="12"/>
      <c r="J15981" s="29"/>
      <c r="K15981" s="45"/>
      <c r="L15981" s="45"/>
      <c r="M15981" s="45"/>
    </row>
    <row r="15982" spans="8:13" s="28" customFormat="1" x14ac:dyDescent="0.2">
      <c r="H15982" s="12"/>
      <c r="J15982" s="29"/>
      <c r="K15982" s="45"/>
      <c r="L15982" s="45"/>
      <c r="M15982" s="45"/>
    </row>
    <row r="15983" spans="8:13" s="28" customFormat="1" x14ac:dyDescent="0.2">
      <c r="H15983" s="12"/>
      <c r="J15983" s="29"/>
      <c r="K15983" s="45"/>
      <c r="L15983" s="45"/>
      <c r="M15983" s="45"/>
    </row>
    <row r="15984" spans="8:13" s="28" customFormat="1" x14ac:dyDescent="0.2">
      <c r="H15984" s="12"/>
      <c r="J15984" s="29"/>
      <c r="K15984" s="45"/>
      <c r="L15984" s="45"/>
      <c r="M15984" s="45"/>
    </row>
    <row r="15985" spans="8:13" s="28" customFormat="1" x14ac:dyDescent="0.2">
      <c r="H15985" s="12"/>
      <c r="J15985" s="29"/>
      <c r="K15985" s="45"/>
      <c r="L15985" s="45"/>
      <c r="M15985" s="45"/>
    </row>
    <row r="15986" spans="8:13" s="28" customFormat="1" x14ac:dyDescent="0.2">
      <c r="H15986" s="12"/>
      <c r="J15986" s="29"/>
      <c r="K15986" s="45"/>
      <c r="L15986" s="45"/>
      <c r="M15986" s="45"/>
    </row>
    <row r="15987" spans="8:13" s="28" customFormat="1" x14ac:dyDescent="0.2">
      <c r="H15987" s="12"/>
      <c r="J15987" s="29"/>
      <c r="K15987" s="45"/>
      <c r="L15987" s="45"/>
      <c r="M15987" s="45"/>
    </row>
    <row r="15988" spans="8:13" s="28" customFormat="1" x14ac:dyDescent="0.2">
      <c r="H15988" s="12"/>
      <c r="J15988" s="29"/>
      <c r="K15988" s="45"/>
      <c r="L15988" s="45"/>
      <c r="M15988" s="45"/>
    </row>
    <row r="15989" spans="8:13" s="28" customFormat="1" x14ac:dyDescent="0.2">
      <c r="H15989" s="12"/>
      <c r="J15989" s="29"/>
      <c r="K15989" s="45"/>
      <c r="L15989" s="45"/>
      <c r="M15989" s="45"/>
    </row>
    <row r="15990" spans="8:13" s="28" customFormat="1" x14ac:dyDescent="0.2">
      <c r="H15990" s="12"/>
      <c r="J15990" s="29"/>
      <c r="K15990" s="45"/>
      <c r="L15990" s="45"/>
      <c r="M15990" s="45"/>
    </row>
    <row r="15991" spans="8:13" s="28" customFormat="1" x14ac:dyDescent="0.2">
      <c r="H15991" s="12"/>
      <c r="J15991" s="29"/>
      <c r="K15991" s="45"/>
      <c r="L15991" s="45"/>
      <c r="M15991" s="45"/>
    </row>
    <row r="15992" spans="8:13" s="28" customFormat="1" x14ac:dyDescent="0.2">
      <c r="H15992" s="12"/>
      <c r="J15992" s="29"/>
      <c r="K15992" s="45"/>
      <c r="L15992" s="45"/>
      <c r="M15992" s="45"/>
    </row>
    <row r="15993" spans="8:13" s="28" customFormat="1" x14ac:dyDescent="0.2">
      <c r="H15993" s="12"/>
      <c r="J15993" s="29"/>
      <c r="K15993" s="45"/>
      <c r="L15993" s="45"/>
      <c r="M15993" s="45"/>
    </row>
    <row r="15994" spans="8:13" s="28" customFormat="1" x14ac:dyDescent="0.2">
      <c r="H15994" s="12"/>
      <c r="J15994" s="29"/>
      <c r="K15994" s="45"/>
      <c r="L15994" s="45"/>
      <c r="M15994" s="45"/>
    </row>
    <row r="15995" spans="8:13" s="28" customFormat="1" x14ac:dyDescent="0.2">
      <c r="H15995" s="12"/>
      <c r="J15995" s="29"/>
      <c r="K15995" s="45"/>
      <c r="L15995" s="45"/>
      <c r="M15995" s="45"/>
    </row>
    <row r="15996" spans="8:13" s="28" customFormat="1" x14ac:dyDescent="0.2">
      <c r="H15996" s="12"/>
      <c r="J15996" s="29"/>
      <c r="K15996" s="45"/>
      <c r="L15996" s="45"/>
      <c r="M15996" s="45"/>
    </row>
    <row r="15997" spans="8:13" s="28" customFormat="1" x14ac:dyDescent="0.2">
      <c r="H15997" s="12"/>
      <c r="J15997" s="29"/>
      <c r="K15997" s="45"/>
      <c r="L15997" s="45"/>
      <c r="M15997" s="45"/>
    </row>
    <row r="15998" spans="8:13" s="28" customFormat="1" x14ac:dyDescent="0.2">
      <c r="H15998" s="12"/>
      <c r="J15998" s="29"/>
      <c r="K15998" s="45"/>
      <c r="L15998" s="45"/>
      <c r="M15998" s="45"/>
    </row>
    <row r="15999" spans="8:13" s="28" customFormat="1" x14ac:dyDescent="0.2">
      <c r="H15999" s="12"/>
      <c r="J15999" s="29"/>
      <c r="K15999" s="45"/>
      <c r="L15999" s="45"/>
      <c r="M15999" s="45"/>
    </row>
    <row r="16000" spans="8:13" s="28" customFormat="1" x14ac:dyDescent="0.2">
      <c r="H16000" s="12"/>
      <c r="J16000" s="29"/>
      <c r="K16000" s="45"/>
      <c r="L16000" s="45"/>
      <c r="M16000" s="45"/>
    </row>
    <row r="16001" spans="8:13" s="28" customFormat="1" x14ac:dyDescent="0.2">
      <c r="H16001" s="12"/>
      <c r="J16001" s="29"/>
      <c r="K16001" s="45"/>
      <c r="L16001" s="45"/>
      <c r="M16001" s="45"/>
    </row>
    <row r="16002" spans="8:13" s="28" customFormat="1" x14ac:dyDescent="0.2">
      <c r="H16002" s="12"/>
      <c r="J16002" s="29"/>
      <c r="K16002" s="45"/>
      <c r="L16002" s="45"/>
      <c r="M16002" s="45"/>
    </row>
    <row r="16003" spans="8:13" s="28" customFormat="1" x14ac:dyDescent="0.2">
      <c r="H16003" s="12"/>
      <c r="J16003" s="29"/>
      <c r="K16003" s="45"/>
      <c r="L16003" s="45"/>
      <c r="M16003" s="45"/>
    </row>
    <row r="16004" spans="8:13" s="28" customFormat="1" x14ac:dyDescent="0.2">
      <c r="H16004" s="12"/>
      <c r="J16004" s="29"/>
      <c r="K16004" s="45"/>
      <c r="L16004" s="45"/>
      <c r="M16004" s="45"/>
    </row>
    <row r="16005" spans="8:13" s="28" customFormat="1" x14ac:dyDescent="0.2">
      <c r="H16005" s="12"/>
      <c r="J16005" s="29"/>
      <c r="K16005" s="45"/>
      <c r="L16005" s="45"/>
      <c r="M16005" s="45"/>
    </row>
    <row r="16006" spans="8:13" s="28" customFormat="1" x14ac:dyDescent="0.2">
      <c r="H16006" s="12"/>
      <c r="J16006" s="29"/>
      <c r="K16006" s="45"/>
      <c r="L16006" s="45"/>
      <c r="M16006" s="45"/>
    </row>
    <row r="16007" spans="8:13" s="28" customFormat="1" x14ac:dyDescent="0.2">
      <c r="H16007" s="12"/>
      <c r="J16007" s="29"/>
      <c r="K16007" s="45"/>
      <c r="L16007" s="45"/>
      <c r="M16007" s="45"/>
    </row>
    <row r="16008" spans="8:13" s="28" customFormat="1" x14ac:dyDescent="0.2">
      <c r="H16008" s="12"/>
      <c r="J16008" s="29"/>
      <c r="K16008" s="45"/>
      <c r="L16008" s="45"/>
      <c r="M16008" s="45"/>
    </row>
    <row r="16009" spans="8:13" s="28" customFormat="1" x14ac:dyDescent="0.2">
      <c r="H16009" s="12"/>
      <c r="J16009" s="29"/>
      <c r="K16009" s="45"/>
      <c r="L16009" s="45"/>
      <c r="M16009" s="45"/>
    </row>
    <row r="16010" spans="8:13" s="28" customFormat="1" x14ac:dyDescent="0.2">
      <c r="H16010" s="12"/>
      <c r="J16010" s="29"/>
      <c r="K16010" s="45"/>
      <c r="L16010" s="45"/>
      <c r="M16010" s="45"/>
    </row>
    <row r="16011" spans="8:13" s="28" customFormat="1" x14ac:dyDescent="0.2">
      <c r="H16011" s="12"/>
      <c r="J16011" s="29"/>
      <c r="K16011" s="45"/>
      <c r="L16011" s="45"/>
      <c r="M16011" s="45"/>
    </row>
    <row r="16012" spans="8:13" s="28" customFormat="1" x14ac:dyDescent="0.2">
      <c r="H16012" s="12"/>
      <c r="J16012" s="29"/>
      <c r="K16012" s="45"/>
      <c r="L16012" s="45"/>
      <c r="M16012" s="45"/>
    </row>
    <row r="16013" spans="8:13" s="28" customFormat="1" x14ac:dyDescent="0.2">
      <c r="H16013" s="12"/>
      <c r="J16013" s="29"/>
      <c r="K16013" s="45"/>
      <c r="L16013" s="45"/>
      <c r="M16013" s="45"/>
    </row>
    <row r="16014" spans="8:13" s="28" customFormat="1" x14ac:dyDescent="0.2">
      <c r="H16014" s="12"/>
      <c r="J16014" s="29"/>
      <c r="K16014" s="45"/>
      <c r="L16014" s="45"/>
      <c r="M16014" s="45"/>
    </row>
    <row r="16015" spans="8:13" s="28" customFormat="1" x14ac:dyDescent="0.2">
      <c r="H16015" s="12"/>
      <c r="J16015" s="29"/>
      <c r="K16015" s="45"/>
      <c r="L16015" s="45"/>
      <c r="M16015" s="45"/>
    </row>
    <row r="16016" spans="8:13" s="28" customFormat="1" x14ac:dyDescent="0.2">
      <c r="H16016" s="12"/>
      <c r="J16016" s="29"/>
      <c r="K16016" s="45"/>
      <c r="L16016" s="45"/>
      <c r="M16016" s="45"/>
    </row>
    <row r="16017" spans="8:13" s="28" customFormat="1" x14ac:dyDescent="0.2">
      <c r="H16017" s="12"/>
      <c r="J16017" s="29"/>
      <c r="K16017" s="45"/>
      <c r="L16017" s="45"/>
      <c r="M16017" s="45"/>
    </row>
    <row r="16018" spans="8:13" s="28" customFormat="1" x14ac:dyDescent="0.2">
      <c r="H16018" s="12"/>
      <c r="J16018" s="29"/>
      <c r="K16018" s="45"/>
      <c r="L16018" s="45"/>
      <c r="M16018" s="45"/>
    </row>
    <row r="16019" spans="8:13" s="28" customFormat="1" x14ac:dyDescent="0.2">
      <c r="H16019" s="12"/>
      <c r="J16019" s="29"/>
      <c r="K16019" s="45"/>
      <c r="L16019" s="45"/>
      <c r="M16019" s="45"/>
    </row>
    <row r="16020" spans="8:13" s="28" customFormat="1" x14ac:dyDescent="0.2">
      <c r="H16020" s="12"/>
      <c r="J16020" s="29"/>
      <c r="K16020" s="45"/>
      <c r="L16020" s="45"/>
      <c r="M16020" s="45"/>
    </row>
    <row r="16021" spans="8:13" s="28" customFormat="1" x14ac:dyDescent="0.2">
      <c r="H16021" s="12"/>
      <c r="J16021" s="29"/>
      <c r="K16021" s="45"/>
      <c r="L16021" s="45"/>
      <c r="M16021" s="45"/>
    </row>
    <row r="16022" spans="8:13" s="28" customFormat="1" x14ac:dyDescent="0.2">
      <c r="H16022" s="12"/>
      <c r="J16022" s="29"/>
      <c r="K16022" s="45"/>
      <c r="L16022" s="45"/>
      <c r="M16022" s="45"/>
    </row>
    <row r="16023" spans="8:13" s="28" customFormat="1" x14ac:dyDescent="0.2">
      <c r="H16023" s="12"/>
      <c r="J16023" s="29"/>
      <c r="K16023" s="45"/>
      <c r="L16023" s="45"/>
      <c r="M16023" s="45"/>
    </row>
    <row r="16024" spans="8:13" s="28" customFormat="1" x14ac:dyDescent="0.2">
      <c r="H16024" s="12"/>
      <c r="J16024" s="29"/>
      <c r="K16024" s="45"/>
      <c r="L16024" s="45"/>
      <c r="M16024" s="45"/>
    </row>
    <row r="16025" spans="8:13" s="28" customFormat="1" x14ac:dyDescent="0.2">
      <c r="H16025" s="12"/>
      <c r="J16025" s="29"/>
      <c r="K16025" s="45"/>
      <c r="L16025" s="45"/>
      <c r="M16025" s="45"/>
    </row>
    <row r="16026" spans="8:13" s="28" customFormat="1" x14ac:dyDescent="0.2">
      <c r="H16026" s="12"/>
      <c r="J16026" s="29"/>
      <c r="K16026" s="45"/>
      <c r="L16026" s="45"/>
      <c r="M16026" s="45"/>
    </row>
    <row r="16027" spans="8:13" s="28" customFormat="1" x14ac:dyDescent="0.2">
      <c r="H16027" s="12"/>
      <c r="J16027" s="29"/>
      <c r="K16027" s="45"/>
      <c r="L16027" s="45"/>
      <c r="M16027" s="45"/>
    </row>
    <row r="16028" spans="8:13" s="28" customFormat="1" x14ac:dyDescent="0.2">
      <c r="H16028" s="12"/>
      <c r="J16028" s="29"/>
      <c r="K16028" s="45"/>
      <c r="L16028" s="45"/>
      <c r="M16028" s="45"/>
    </row>
    <row r="16029" spans="8:13" s="28" customFormat="1" x14ac:dyDescent="0.2">
      <c r="H16029" s="12"/>
      <c r="J16029" s="29"/>
      <c r="K16029" s="45"/>
      <c r="L16029" s="45"/>
      <c r="M16029" s="45"/>
    </row>
    <row r="16030" spans="8:13" s="28" customFormat="1" x14ac:dyDescent="0.2">
      <c r="H16030" s="12"/>
      <c r="J16030" s="29"/>
      <c r="K16030" s="45"/>
      <c r="L16030" s="45"/>
      <c r="M16030" s="45"/>
    </row>
    <row r="16031" spans="8:13" s="28" customFormat="1" x14ac:dyDescent="0.2">
      <c r="H16031" s="12"/>
      <c r="J16031" s="29"/>
      <c r="K16031" s="45"/>
      <c r="L16031" s="45"/>
      <c r="M16031" s="45"/>
    </row>
    <row r="16032" spans="8:13" s="28" customFormat="1" x14ac:dyDescent="0.2">
      <c r="H16032" s="12"/>
      <c r="J16032" s="29"/>
      <c r="K16032" s="45"/>
      <c r="L16032" s="45"/>
      <c r="M16032" s="45"/>
    </row>
    <row r="16033" spans="8:13" s="28" customFormat="1" x14ac:dyDescent="0.2">
      <c r="H16033" s="12"/>
      <c r="J16033" s="29"/>
      <c r="K16033" s="45"/>
      <c r="L16033" s="45"/>
      <c r="M16033" s="45"/>
    </row>
    <row r="16034" spans="8:13" s="28" customFormat="1" x14ac:dyDescent="0.2">
      <c r="H16034" s="12"/>
      <c r="J16034" s="29"/>
      <c r="K16034" s="45"/>
      <c r="L16034" s="45"/>
      <c r="M16034" s="45"/>
    </row>
    <row r="16035" spans="8:13" s="28" customFormat="1" x14ac:dyDescent="0.2">
      <c r="H16035" s="12"/>
      <c r="J16035" s="29"/>
      <c r="K16035" s="45"/>
      <c r="L16035" s="45"/>
      <c r="M16035" s="45"/>
    </row>
    <row r="16036" spans="8:13" s="28" customFormat="1" x14ac:dyDescent="0.2">
      <c r="H16036" s="12"/>
      <c r="J16036" s="29"/>
      <c r="K16036" s="45"/>
      <c r="L16036" s="45"/>
      <c r="M16036" s="45"/>
    </row>
    <row r="16037" spans="8:13" s="28" customFormat="1" x14ac:dyDescent="0.2">
      <c r="H16037" s="12"/>
      <c r="J16037" s="29"/>
      <c r="K16037" s="45"/>
      <c r="L16037" s="45"/>
      <c r="M16037" s="45"/>
    </row>
    <row r="16038" spans="8:13" s="28" customFormat="1" x14ac:dyDescent="0.2">
      <c r="H16038" s="12"/>
      <c r="J16038" s="29"/>
      <c r="K16038" s="45"/>
      <c r="L16038" s="45"/>
      <c r="M16038" s="45"/>
    </row>
    <row r="16039" spans="8:13" s="28" customFormat="1" x14ac:dyDescent="0.2">
      <c r="H16039" s="12"/>
      <c r="J16039" s="29"/>
      <c r="K16039" s="45"/>
      <c r="L16039" s="45"/>
      <c r="M16039" s="45"/>
    </row>
    <row r="16040" spans="8:13" s="28" customFormat="1" x14ac:dyDescent="0.2">
      <c r="H16040" s="12"/>
      <c r="J16040" s="29"/>
      <c r="K16040" s="45"/>
      <c r="L16040" s="45"/>
      <c r="M16040" s="45"/>
    </row>
    <row r="16041" spans="8:13" s="28" customFormat="1" x14ac:dyDescent="0.2">
      <c r="H16041" s="12"/>
      <c r="J16041" s="29"/>
      <c r="K16041" s="45"/>
      <c r="L16041" s="45"/>
      <c r="M16041" s="45"/>
    </row>
    <row r="16042" spans="8:13" s="28" customFormat="1" x14ac:dyDescent="0.2">
      <c r="H16042" s="12"/>
      <c r="J16042" s="29"/>
      <c r="K16042" s="45"/>
      <c r="L16042" s="45"/>
      <c r="M16042" s="45"/>
    </row>
    <row r="16043" spans="8:13" s="28" customFormat="1" x14ac:dyDescent="0.2">
      <c r="H16043" s="12"/>
      <c r="J16043" s="29"/>
      <c r="K16043" s="45"/>
      <c r="L16043" s="45"/>
      <c r="M16043" s="45"/>
    </row>
    <row r="16044" spans="8:13" s="28" customFormat="1" x14ac:dyDescent="0.2">
      <c r="H16044" s="12"/>
      <c r="J16044" s="29"/>
      <c r="K16044" s="45"/>
      <c r="L16044" s="45"/>
      <c r="M16044" s="45"/>
    </row>
    <row r="16045" spans="8:13" s="28" customFormat="1" x14ac:dyDescent="0.2">
      <c r="H16045" s="12"/>
      <c r="J16045" s="29"/>
      <c r="K16045" s="45"/>
      <c r="L16045" s="45"/>
      <c r="M16045" s="45"/>
    </row>
    <row r="16046" spans="8:13" s="28" customFormat="1" x14ac:dyDescent="0.2">
      <c r="H16046" s="12"/>
      <c r="J16046" s="29"/>
      <c r="K16046" s="45"/>
      <c r="L16046" s="45"/>
      <c r="M16046" s="45"/>
    </row>
    <row r="16047" spans="8:13" s="28" customFormat="1" x14ac:dyDescent="0.2">
      <c r="H16047" s="12"/>
      <c r="J16047" s="29"/>
      <c r="K16047" s="45"/>
      <c r="L16047" s="45"/>
      <c r="M16047" s="45"/>
    </row>
    <row r="16048" spans="8:13" s="28" customFormat="1" x14ac:dyDescent="0.2">
      <c r="H16048" s="12"/>
      <c r="J16048" s="29"/>
      <c r="K16048" s="45"/>
      <c r="L16048" s="45"/>
      <c r="M16048" s="45"/>
    </row>
    <row r="16049" spans="8:13" s="28" customFormat="1" x14ac:dyDescent="0.2">
      <c r="H16049" s="12"/>
      <c r="J16049" s="29"/>
      <c r="K16049" s="45"/>
      <c r="L16049" s="45"/>
      <c r="M16049" s="45"/>
    </row>
    <row r="16050" spans="8:13" s="28" customFormat="1" x14ac:dyDescent="0.2">
      <c r="H16050" s="12"/>
      <c r="J16050" s="29"/>
      <c r="K16050" s="45"/>
      <c r="L16050" s="45"/>
      <c r="M16050" s="45"/>
    </row>
    <row r="16051" spans="8:13" s="28" customFormat="1" x14ac:dyDescent="0.2">
      <c r="H16051" s="12"/>
      <c r="J16051" s="29"/>
      <c r="K16051" s="45"/>
      <c r="L16051" s="45"/>
      <c r="M16051" s="45"/>
    </row>
    <row r="16052" spans="8:13" s="28" customFormat="1" x14ac:dyDescent="0.2">
      <c r="H16052" s="12"/>
      <c r="J16052" s="29"/>
      <c r="K16052" s="45"/>
      <c r="L16052" s="45"/>
      <c r="M16052" s="45"/>
    </row>
    <row r="16053" spans="8:13" s="28" customFormat="1" x14ac:dyDescent="0.2">
      <c r="H16053" s="12"/>
      <c r="J16053" s="29"/>
      <c r="K16053" s="45"/>
      <c r="L16053" s="45"/>
      <c r="M16053" s="45"/>
    </row>
    <row r="16054" spans="8:13" s="28" customFormat="1" x14ac:dyDescent="0.2">
      <c r="H16054" s="12"/>
      <c r="J16054" s="29"/>
      <c r="K16054" s="45"/>
      <c r="L16054" s="45"/>
      <c r="M16054" s="45"/>
    </row>
    <row r="16055" spans="8:13" s="28" customFormat="1" x14ac:dyDescent="0.2">
      <c r="H16055" s="12"/>
      <c r="J16055" s="29"/>
      <c r="K16055" s="45"/>
      <c r="L16055" s="45"/>
      <c r="M16055" s="45"/>
    </row>
    <row r="16056" spans="8:13" s="28" customFormat="1" x14ac:dyDescent="0.2">
      <c r="H16056" s="12"/>
      <c r="J16056" s="29"/>
      <c r="K16056" s="45"/>
      <c r="L16056" s="45"/>
      <c r="M16056" s="45"/>
    </row>
    <row r="16057" spans="8:13" s="28" customFormat="1" x14ac:dyDescent="0.2">
      <c r="H16057" s="12"/>
      <c r="J16057" s="29"/>
      <c r="K16057" s="45"/>
      <c r="L16057" s="45"/>
      <c r="M16057" s="45"/>
    </row>
    <row r="16058" spans="8:13" s="28" customFormat="1" x14ac:dyDescent="0.2">
      <c r="H16058" s="12"/>
      <c r="J16058" s="29"/>
      <c r="K16058" s="45"/>
      <c r="L16058" s="45"/>
      <c r="M16058" s="45"/>
    </row>
    <row r="16059" spans="8:13" s="28" customFormat="1" x14ac:dyDescent="0.2">
      <c r="H16059" s="12"/>
      <c r="J16059" s="29"/>
      <c r="K16059" s="45"/>
      <c r="L16059" s="45"/>
      <c r="M16059" s="45"/>
    </row>
    <row r="16060" spans="8:13" s="28" customFormat="1" x14ac:dyDescent="0.2">
      <c r="H16060" s="12"/>
      <c r="J16060" s="29"/>
      <c r="K16060" s="45"/>
      <c r="L16060" s="45"/>
      <c r="M16060" s="45"/>
    </row>
    <row r="16061" spans="8:13" s="28" customFormat="1" x14ac:dyDescent="0.2">
      <c r="H16061" s="12"/>
      <c r="J16061" s="29"/>
      <c r="K16061" s="45"/>
      <c r="L16061" s="45"/>
      <c r="M16061" s="45"/>
    </row>
    <row r="16062" spans="8:13" s="28" customFormat="1" x14ac:dyDescent="0.2">
      <c r="H16062" s="12"/>
      <c r="J16062" s="29"/>
      <c r="K16062" s="45"/>
      <c r="L16062" s="45"/>
      <c r="M16062" s="45"/>
    </row>
    <row r="16063" spans="8:13" s="28" customFormat="1" x14ac:dyDescent="0.2">
      <c r="H16063" s="12"/>
      <c r="J16063" s="29"/>
      <c r="K16063" s="45"/>
      <c r="L16063" s="45"/>
      <c r="M16063" s="45"/>
    </row>
    <row r="16064" spans="8:13" s="28" customFormat="1" x14ac:dyDescent="0.2">
      <c r="H16064" s="12"/>
      <c r="J16064" s="29"/>
      <c r="K16064" s="45"/>
      <c r="L16064" s="45"/>
      <c r="M16064" s="45"/>
    </row>
    <row r="16065" spans="8:13" s="28" customFormat="1" x14ac:dyDescent="0.2">
      <c r="H16065" s="12"/>
      <c r="J16065" s="29"/>
      <c r="K16065" s="45"/>
      <c r="L16065" s="45"/>
      <c r="M16065" s="45"/>
    </row>
    <row r="16066" spans="8:13" s="28" customFormat="1" x14ac:dyDescent="0.2">
      <c r="H16066" s="12"/>
      <c r="J16066" s="29"/>
      <c r="K16066" s="45"/>
      <c r="L16066" s="45"/>
      <c r="M16066" s="45"/>
    </row>
    <row r="16067" spans="8:13" s="28" customFormat="1" x14ac:dyDescent="0.2">
      <c r="H16067" s="12"/>
      <c r="J16067" s="29"/>
      <c r="K16067" s="45"/>
      <c r="L16067" s="45"/>
      <c r="M16067" s="45"/>
    </row>
    <row r="16068" spans="8:13" s="28" customFormat="1" x14ac:dyDescent="0.2">
      <c r="H16068" s="12"/>
      <c r="J16068" s="29"/>
      <c r="K16068" s="45"/>
      <c r="L16068" s="45"/>
      <c r="M16068" s="45"/>
    </row>
    <row r="16069" spans="8:13" s="28" customFormat="1" x14ac:dyDescent="0.2">
      <c r="H16069" s="12"/>
      <c r="J16069" s="29"/>
      <c r="K16069" s="45"/>
      <c r="L16069" s="45"/>
      <c r="M16069" s="45"/>
    </row>
    <row r="16070" spans="8:13" s="28" customFormat="1" x14ac:dyDescent="0.2">
      <c r="H16070" s="12"/>
      <c r="J16070" s="29"/>
      <c r="K16070" s="45"/>
      <c r="L16070" s="45"/>
      <c r="M16070" s="45"/>
    </row>
    <row r="16071" spans="8:13" s="28" customFormat="1" x14ac:dyDescent="0.2">
      <c r="H16071" s="12"/>
      <c r="J16071" s="29"/>
      <c r="K16071" s="45"/>
      <c r="L16071" s="45"/>
      <c r="M16071" s="45"/>
    </row>
    <row r="16072" spans="8:13" s="28" customFormat="1" x14ac:dyDescent="0.2">
      <c r="H16072" s="12"/>
      <c r="J16072" s="29"/>
      <c r="K16072" s="45"/>
      <c r="L16072" s="45"/>
      <c r="M16072" s="45"/>
    </row>
    <row r="16073" spans="8:13" s="28" customFormat="1" x14ac:dyDescent="0.2">
      <c r="H16073" s="12"/>
      <c r="J16073" s="29"/>
      <c r="K16073" s="45"/>
      <c r="L16073" s="45"/>
      <c r="M16073" s="45"/>
    </row>
    <row r="16074" spans="8:13" s="28" customFormat="1" x14ac:dyDescent="0.2">
      <c r="H16074" s="12"/>
      <c r="J16074" s="29"/>
      <c r="K16074" s="45"/>
      <c r="L16074" s="45"/>
      <c r="M16074" s="45"/>
    </row>
    <row r="16075" spans="8:13" s="28" customFormat="1" x14ac:dyDescent="0.2">
      <c r="H16075" s="12"/>
      <c r="J16075" s="29"/>
      <c r="K16075" s="45"/>
      <c r="L16075" s="45"/>
      <c r="M16075" s="45"/>
    </row>
    <row r="16076" spans="8:13" s="28" customFormat="1" x14ac:dyDescent="0.2">
      <c r="H16076" s="12"/>
      <c r="J16076" s="29"/>
      <c r="K16076" s="45"/>
      <c r="L16076" s="45"/>
      <c r="M16076" s="45"/>
    </row>
    <row r="16077" spans="8:13" s="28" customFormat="1" x14ac:dyDescent="0.2">
      <c r="H16077" s="12"/>
      <c r="J16077" s="29"/>
      <c r="K16077" s="45"/>
      <c r="L16077" s="45"/>
      <c r="M16077" s="45"/>
    </row>
    <row r="16078" spans="8:13" s="28" customFormat="1" x14ac:dyDescent="0.2">
      <c r="H16078" s="12"/>
      <c r="J16078" s="29"/>
      <c r="K16078" s="45"/>
      <c r="L16078" s="45"/>
      <c r="M16078" s="45"/>
    </row>
    <row r="16079" spans="8:13" s="28" customFormat="1" x14ac:dyDescent="0.2">
      <c r="H16079" s="12"/>
      <c r="J16079" s="29"/>
      <c r="K16079" s="45"/>
      <c r="L16079" s="45"/>
      <c r="M16079" s="45"/>
    </row>
    <row r="16080" spans="8:13" s="28" customFormat="1" x14ac:dyDescent="0.2">
      <c r="H16080" s="12"/>
      <c r="J16080" s="29"/>
      <c r="K16080" s="45"/>
      <c r="L16080" s="45"/>
      <c r="M16080" s="45"/>
    </row>
    <row r="16081" spans="8:13" s="28" customFormat="1" x14ac:dyDescent="0.2">
      <c r="H16081" s="12"/>
      <c r="J16081" s="29"/>
      <c r="K16081" s="45"/>
      <c r="L16081" s="45"/>
      <c r="M16081" s="45"/>
    </row>
    <row r="16082" spans="8:13" s="28" customFormat="1" x14ac:dyDescent="0.2">
      <c r="H16082" s="12"/>
      <c r="J16082" s="29"/>
      <c r="K16082" s="45"/>
      <c r="L16082" s="45"/>
      <c r="M16082" s="45"/>
    </row>
    <row r="16083" spans="8:13" s="28" customFormat="1" x14ac:dyDescent="0.2">
      <c r="H16083" s="12"/>
      <c r="J16083" s="29"/>
      <c r="K16083" s="45"/>
      <c r="L16083" s="45"/>
      <c r="M16083" s="45"/>
    </row>
    <row r="16084" spans="8:13" s="28" customFormat="1" x14ac:dyDescent="0.2">
      <c r="H16084" s="12"/>
      <c r="J16084" s="29"/>
      <c r="K16084" s="45"/>
      <c r="L16084" s="45"/>
      <c r="M16084" s="45"/>
    </row>
    <row r="16085" spans="8:13" s="28" customFormat="1" x14ac:dyDescent="0.2">
      <c r="H16085" s="12"/>
      <c r="J16085" s="29"/>
      <c r="K16085" s="45"/>
      <c r="L16085" s="45"/>
      <c r="M16085" s="45"/>
    </row>
    <row r="16086" spans="8:13" s="28" customFormat="1" x14ac:dyDescent="0.2">
      <c r="H16086" s="12"/>
      <c r="J16086" s="29"/>
      <c r="K16086" s="45"/>
      <c r="L16086" s="45"/>
      <c r="M16086" s="45"/>
    </row>
    <row r="16087" spans="8:13" s="28" customFormat="1" x14ac:dyDescent="0.2">
      <c r="H16087" s="12"/>
      <c r="J16087" s="29"/>
      <c r="K16087" s="45"/>
      <c r="L16087" s="45"/>
      <c r="M16087" s="45"/>
    </row>
    <row r="16088" spans="8:13" s="28" customFormat="1" x14ac:dyDescent="0.2">
      <c r="H16088" s="12"/>
      <c r="J16088" s="29"/>
      <c r="K16088" s="45"/>
      <c r="L16088" s="45"/>
      <c r="M16088" s="45"/>
    </row>
    <row r="16089" spans="8:13" s="28" customFormat="1" x14ac:dyDescent="0.2">
      <c r="H16089" s="12"/>
      <c r="J16089" s="29"/>
      <c r="K16089" s="45"/>
      <c r="L16089" s="45"/>
      <c r="M16089" s="45"/>
    </row>
    <row r="16090" spans="8:13" s="28" customFormat="1" x14ac:dyDescent="0.2">
      <c r="H16090" s="12"/>
      <c r="J16090" s="29"/>
      <c r="K16090" s="45"/>
      <c r="L16090" s="45"/>
      <c r="M16090" s="45"/>
    </row>
    <row r="16091" spans="8:13" s="28" customFormat="1" x14ac:dyDescent="0.2">
      <c r="H16091" s="12"/>
      <c r="J16091" s="29"/>
      <c r="K16091" s="45"/>
      <c r="L16091" s="45"/>
      <c r="M16091" s="45"/>
    </row>
    <row r="16092" spans="8:13" s="28" customFormat="1" x14ac:dyDescent="0.2">
      <c r="H16092" s="12"/>
      <c r="J16092" s="29"/>
      <c r="K16092" s="45"/>
      <c r="L16092" s="45"/>
      <c r="M16092" s="45"/>
    </row>
    <row r="16093" spans="8:13" s="28" customFormat="1" x14ac:dyDescent="0.2">
      <c r="H16093" s="12"/>
      <c r="J16093" s="29"/>
      <c r="K16093" s="45"/>
      <c r="L16093" s="45"/>
      <c r="M16093" s="45"/>
    </row>
    <row r="16094" spans="8:13" s="28" customFormat="1" x14ac:dyDescent="0.2">
      <c r="H16094" s="12"/>
      <c r="J16094" s="29"/>
      <c r="K16094" s="45"/>
      <c r="L16094" s="45"/>
      <c r="M16094" s="45"/>
    </row>
    <row r="16095" spans="8:13" s="28" customFormat="1" x14ac:dyDescent="0.2">
      <c r="H16095" s="12"/>
      <c r="J16095" s="29"/>
      <c r="K16095" s="45"/>
      <c r="L16095" s="45"/>
      <c r="M16095" s="45"/>
    </row>
    <row r="16096" spans="8:13" s="28" customFormat="1" x14ac:dyDescent="0.2">
      <c r="H16096" s="12"/>
      <c r="J16096" s="29"/>
      <c r="K16096" s="45"/>
      <c r="L16096" s="45"/>
      <c r="M16096" s="45"/>
    </row>
    <row r="16097" spans="8:13" s="28" customFormat="1" x14ac:dyDescent="0.2">
      <c r="H16097" s="12"/>
      <c r="J16097" s="29"/>
      <c r="K16097" s="45"/>
      <c r="L16097" s="45"/>
      <c r="M16097" s="45"/>
    </row>
    <row r="16098" spans="8:13" s="28" customFormat="1" x14ac:dyDescent="0.2">
      <c r="H16098" s="12"/>
      <c r="J16098" s="29"/>
      <c r="K16098" s="45"/>
      <c r="L16098" s="45"/>
      <c r="M16098" s="45"/>
    </row>
    <row r="16099" spans="8:13" s="28" customFormat="1" x14ac:dyDescent="0.2">
      <c r="H16099" s="12"/>
      <c r="J16099" s="29"/>
      <c r="K16099" s="45"/>
      <c r="L16099" s="45"/>
      <c r="M16099" s="45"/>
    </row>
    <row r="16100" spans="8:13" s="28" customFormat="1" x14ac:dyDescent="0.2">
      <c r="H16100" s="12"/>
      <c r="J16100" s="29"/>
      <c r="K16100" s="45"/>
      <c r="L16100" s="45"/>
      <c r="M16100" s="45"/>
    </row>
    <row r="16101" spans="8:13" s="28" customFormat="1" x14ac:dyDescent="0.2">
      <c r="H16101" s="12"/>
      <c r="J16101" s="29"/>
      <c r="K16101" s="45"/>
      <c r="L16101" s="45"/>
      <c r="M16101" s="45"/>
    </row>
    <row r="16102" spans="8:13" s="28" customFormat="1" x14ac:dyDescent="0.2">
      <c r="H16102" s="12"/>
      <c r="J16102" s="29"/>
      <c r="K16102" s="45"/>
      <c r="L16102" s="45"/>
      <c r="M16102" s="45"/>
    </row>
    <row r="16103" spans="8:13" s="28" customFormat="1" x14ac:dyDescent="0.2">
      <c r="H16103" s="12"/>
      <c r="J16103" s="29"/>
      <c r="K16103" s="45"/>
      <c r="L16103" s="45"/>
      <c r="M16103" s="45"/>
    </row>
    <row r="16104" spans="8:13" s="28" customFormat="1" x14ac:dyDescent="0.2">
      <c r="H16104" s="12"/>
      <c r="J16104" s="29"/>
      <c r="K16104" s="45"/>
      <c r="L16104" s="45"/>
      <c r="M16104" s="45"/>
    </row>
    <row r="16105" spans="8:13" s="28" customFormat="1" x14ac:dyDescent="0.2">
      <c r="H16105" s="12"/>
      <c r="J16105" s="29"/>
      <c r="K16105" s="45"/>
      <c r="L16105" s="45"/>
      <c r="M16105" s="45"/>
    </row>
    <row r="16106" spans="8:13" s="28" customFormat="1" x14ac:dyDescent="0.2">
      <c r="H16106" s="12"/>
      <c r="J16106" s="29"/>
      <c r="K16106" s="45"/>
      <c r="L16106" s="45"/>
      <c r="M16106" s="45"/>
    </row>
    <row r="16107" spans="8:13" s="28" customFormat="1" x14ac:dyDescent="0.2">
      <c r="H16107" s="12"/>
      <c r="J16107" s="29"/>
      <c r="K16107" s="45"/>
      <c r="L16107" s="45"/>
      <c r="M16107" s="45"/>
    </row>
    <row r="16108" spans="8:13" s="28" customFormat="1" x14ac:dyDescent="0.2">
      <c r="H16108" s="12"/>
      <c r="J16108" s="29"/>
      <c r="K16108" s="45"/>
      <c r="L16108" s="45"/>
      <c r="M16108" s="45"/>
    </row>
    <row r="16109" spans="8:13" s="28" customFormat="1" x14ac:dyDescent="0.2">
      <c r="H16109" s="12"/>
      <c r="J16109" s="29"/>
      <c r="K16109" s="45"/>
      <c r="L16109" s="45"/>
      <c r="M16109" s="45"/>
    </row>
    <row r="16110" spans="8:13" s="28" customFormat="1" x14ac:dyDescent="0.2">
      <c r="H16110" s="12"/>
      <c r="J16110" s="29"/>
      <c r="K16110" s="45"/>
      <c r="L16110" s="45"/>
      <c r="M16110" s="45"/>
    </row>
    <row r="16111" spans="8:13" s="28" customFormat="1" x14ac:dyDescent="0.2">
      <c r="H16111" s="12"/>
      <c r="J16111" s="29"/>
      <c r="K16111" s="45"/>
      <c r="L16111" s="45"/>
      <c r="M16111" s="45"/>
    </row>
    <row r="16112" spans="8:13" s="28" customFormat="1" x14ac:dyDescent="0.2">
      <c r="H16112" s="12"/>
      <c r="J16112" s="29"/>
      <c r="K16112" s="45"/>
      <c r="L16112" s="45"/>
      <c r="M16112" s="45"/>
    </row>
    <row r="16113" spans="8:13" s="28" customFormat="1" x14ac:dyDescent="0.2">
      <c r="H16113" s="12"/>
      <c r="J16113" s="29"/>
      <c r="K16113" s="45"/>
      <c r="L16113" s="45"/>
      <c r="M16113" s="45"/>
    </row>
    <row r="16114" spans="8:13" s="28" customFormat="1" x14ac:dyDescent="0.2">
      <c r="H16114" s="12"/>
      <c r="J16114" s="29"/>
      <c r="K16114" s="45"/>
      <c r="L16114" s="45"/>
      <c r="M16114" s="45"/>
    </row>
    <row r="16115" spans="8:13" s="28" customFormat="1" x14ac:dyDescent="0.2">
      <c r="H16115" s="12"/>
      <c r="J16115" s="29"/>
      <c r="K16115" s="45"/>
      <c r="L16115" s="45"/>
      <c r="M16115" s="45"/>
    </row>
    <row r="16116" spans="8:13" s="28" customFormat="1" x14ac:dyDescent="0.2">
      <c r="H16116" s="12"/>
      <c r="J16116" s="29"/>
      <c r="K16116" s="45"/>
      <c r="L16116" s="45"/>
      <c r="M16116" s="45"/>
    </row>
    <row r="16117" spans="8:13" s="28" customFormat="1" x14ac:dyDescent="0.2">
      <c r="H16117" s="12"/>
      <c r="J16117" s="29"/>
      <c r="K16117" s="45"/>
      <c r="L16117" s="45"/>
      <c r="M16117" s="45"/>
    </row>
    <row r="16118" spans="8:13" s="28" customFormat="1" x14ac:dyDescent="0.2">
      <c r="H16118" s="12"/>
      <c r="J16118" s="29"/>
      <c r="K16118" s="45"/>
      <c r="L16118" s="45"/>
      <c r="M16118" s="45"/>
    </row>
    <row r="16119" spans="8:13" s="28" customFormat="1" x14ac:dyDescent="0.2">
      <c r="H16119" s="12"/>
      <c r="J16119" s="29"/>
      <c r="K16119" s="45"/>
      <c r="L16119" s="45"/>
      <c r="M16119" s="45"/>
    </row>
    <row r="16120" spans="8:13" s="28" customFormat="1" x14ac:dyDescent="0.2">
      <c r="H16120" s="12"/>
      <c r="J16120" s="29"/>
      <c r="K16120" s="45"/>
      <c r="L16120" s="45"/>
      <c r="M16120" s="45"/>
    </row>
    <row r="16121" spans="8:13" s="28" customFormat="1" x14ac:dyDescent="0.2">
      <c r="H16121" s="12"/>
      <c r="J16121" s="29"/>
      <c r="K16121" s="45"/>
      <c r="L16121" s="45"/>
      <c r="M16121" s="45"/>
    </row>
    <row r="16122" spans="8:13" s="28" customFormat="1" x14ac:dyDescent="0.2">
      <c r="H16122" s="12"/>
      <c r="J16122" s="29"/>
      <c r="K16122" s="45"/>
      <c r="L16122" s="45"/>
      <c r="M16122" s="45"/>
    </row>
    <row r="16123" spans="8:13" s="28" customFormat="1" x14ac:dyDescent="0.2">
      <c r="H16123" s="12"/>
      <c r="J16123" s="29"/>
      <c r="K16123" s="45"/>
      <c r="L16123" s="45"/>
      <c r="M16123" s="45"/>
    </row>
    <row r="16124" spans="8:13" s="28" customFormat="1" x14ac:dyDescent="0.2">
      <c r="H16124" s="12"/>
      <c r="J16124" s="29"/>
      <c r="K16124" s="45"/>
      <c r="L16124" s="45"/>
      <c r="M16124" s="45"/>
    </row>
    <row r="16125" spans="8:13" s="28" customFormat="1" x14ac:dyDescent="0.2">
      <c r="H16125" s="12"/>
      <c r="J16125" s="29"/>
      <c r="K16125" s="45"/>
      <c r="L16125" s="45"/>
      <c r="M16125" s="45"/>
    </row>
    <row r="16126" spans="8:13" s="28" customFormat="1" x14ac:dyDescent="0.2">
      <c r="H16126" s="12"/>
      <c r="J16126" s="29"/>
      <c r="K16126" s="45"/>
      <c r="L16126" s="45"/>
      <c r="M16126" s="45"/>
    </row>
    <row r="16127" spans="8:13" s="28" customFormat="1" x14ac:dyDescent="0.2">
      <c r="H16127" s="12"/>
      <c r="J16127" s="29"/>
      <c r="K16127" s="45"/>
      <c r="L16127" s="45"/>
      <c r="M16127" s="45"/>
    </row>
    <row r="16128" spans="8:13" s="28" customFormat="1" x14ac:dyDescent="0.2">
      <c r="H16128" s="12"/>
      <c r="J16128" s="29"/>
      <c r="K16128" s="45"/>
      <c r="L16128" s="45"/>
      <c r="M16128" s="45"/>
    </row>
    <row r="16129" spans="8:13" s="28" customFormat="1" x14ac:dyDescent="0.2">
      <c r="H16129" s="12"/>
      <c r="J16129" s="29"/>
      <c r="K16129" s="45"/>
      <c r="L16129" s="45"/>
      <c r="M16129" s="45"/>
    </row>
    <row r="16130" spans="8:13" s="28" customFormat="1" x14ac:dyDescent="0.2">
      <c r="H16130" s="12"/>
      <c r="J16130" s="29"/>
      <c r="K16130" s="45"/>
      <c r="L16130" s="45"/>
      <c r="M16130" s="45"/>
    </row>
    <row r="16131" spans="8:13" s="28" customFormat="1" x14ac:dyDescent="0.2">
      <c r="H16131" s="12"/>
      <c r="J16131" s="29"/>
      <c r="K16131" s="45"/>
      <c r="L16131" s="45"/>
      <c r="M16131" s="45"/>
    </row>
    <row r="16132" spans="8:13" s="28" customFormat="1" x14ac:dyDescent="0.2">
      <c r="H16132" s="12"/>
      <c r="J16132" s="29"/>
      <c r="K16132" s="45"/>
      <c r="L16132" s="45"/>
      <c r="M16132" s="45"/>
    </row>
    <row r="16133" spans="8:13" s="28" customFormat="1" x14ac:dyDescent="0.2">
      <c r="H16133" s="12"/>
      <c r="J16133" s="29"/>
      <c r="K16133" s="45"/>
      <c r="L16133" s="45"/>
      <c r="M16133" s="45"/>
    </row>
    <row r="16134" spans="8:13" s="28" customFormat="1" x14ac:dyDescent="0.2">
      <c r="H16134" s="12"/>
      <c r="J16134" s="29"/>
      <c r="K16134" s="45"/>
      <c r="L16134" s="45"/>
      <c r="M16134" s="45"/>
    </row>
    <row r="16135" spans="8:13" s="28" customFormat="1" x14ac:dyDescent="0.2">
      <c r="H16135" s="12"/>
      <c r="J16135" s="29"/>
      <c r="K16135" s="45"/>
      <c r="L16135" s="45"/>
      <c r="M16135" s="45"/>
    </row>
    <row r="16136" spans="8:13" s="28" customFormat="1" x14ac:dyDescent="0.2">
      <c r="H16136" s="12"/>
      <c r="J16136" s="29"/>
      <c r="K16136" s="45"/>
      <c r="L16136" s="45"/>
      <c r="M16136" s="45"/>
    </row>
    <row r="16137" spans="8:13" s="28" customFormat="1" x14ac:dyDescent="0.2">
      <c r="H16137" s="12"/>
      <c r="J16137" s="29"/>
      <c r="K16137" s="45"/>
      <c r="L16137" s="45"/>
      <c r="M16137" s="45"/>
    </row>
    <row r="16138" spans="8:13" s="28" customFormat="1" x14ac:dyDescent="0.2">
      <c r="H16138" s="12"/>
      <c r="J16138" s="29"/>
      <c r="K16138" s="45"/>
      <c r="L16138" s="45"/>
      <c r="M16138" s="45"/>
    </row>
    <row r="16139" spans="8:13" s="28" customFormat="1" x14ac:dyDescent="0.2">
      <c r="H16139" s="12"/>
      <c r="J16139" s="29"/>
      <c r="K16139" s="45"/>
      <c r="L16139" s="45"/>
      <c r="M16139" s="45"/>
    </row>
    <row r="16140" spans="8:13" s="28" customFormat="1" x14ac:dyDescent="0.2">
      <c r="H16140" s="12"/>
      <c r="J16140" s="29"/>
      <c r="K16140" s="45"/>
      <c r="L16140" s="45"/>
      <c r="M16140" s="45"/>
    </row>
    <row r="16141" spans="8:13" s="28" customFormat="1" x14ac:dyDescent="0.2">
      <c r="H16141" s="12"/>
      <c r="J16141" s="29"/>
      <c r="K16141" s="45"/>
      <c r="L16141" s="45"/>
      <c r="M16141" s="45"/>
    </row>
    <row r="16142" spans="8:13" s="28" customFormat="1" x14ac:dyDescent="0.2">
      <c r="H16142" s="12"/>
      <c r="J16142" s="29"/>
      <c r="K16142" s="45"/>
      <c r="L16142" s="45"/>
      <c r="M16142" s="45"/>
    </row>
    <row r="16143" spans="8:13" s="28" customFormat="1" x14ac:dyDescent="0.2">
      <c r="H16143" s="12"/>
      <c r="J16143" s="29"/>
      <c r="K16143" s="45"/>
      <c r="L16143" s="45"/>
      <c r="M16143" s="45"/>
    </row>
    <row r="16144" spans="8:13" s="28" customFormat="1" x14ac:dyDescent="0.2">
      <c r="H16144" s="12"/>
      <c r="J16144" s="29"/>
      <c r="K16144" s="45"/>
      <c r="L16144" s="45"/>
      <c r="M16144" s="45"/>
    </row>
    <row r="16145" spans="8:13" s="28" customFormat="1" x14ac:dyDescent="0.2">
      <c r="H16145" s="12"/>
      <c r="J16145" s="29"/>
      <c r="K16145" s="45"/>
      <c r="L16145" s="45"/>
      <c r="M16145" s="45"/>
    </row>
    <row r="16146" spans="8:13" s="28" customFormat="1" x14ac:dyDescent="0.2">
      <c r="H16146" s="12"/>
      <c r="J16146" s="29"/>
      <c r="K16146" s="45"/>
      <c r="L16146" s="45"/>
      <c r="M16146" s="45"/>
    </row>
    <row r="16147" spans="8:13" s="28" customFormat="1" x14ac:dyDescent="0.2">
      <c r="H16147" s="12"/>
      <c r="J16147" s="29"/>
      <c r="K16147" s="45"/>
      <c r="L16147" s="45"/>
      <c r="M16147" s="45"/>
    </row>
    <row r="16148" spans="8:13" s="28" customFormat="1" x14ac:dyDescent="0.2">
      <c r="H16148" s="12"/>
      <c r="J16148" s="29"/>
      <c r="K16148" s="45"/>
      <c r="L16148" s="45"/>
      <c r="M16148" s="45"/>
    </row>
    <row r="16149" spans="8:13" s="28" customFormat="1" x14ac:dyDescent="0.2">
      <c r="H16149" s="12"/>
      <c r="J16149" s="29"/>
      <c r="K16149" s="45"/>
      <c r="L16149" s="45"/>
      <c r="M16149" s="45"/>
    </row>
    <row r="16150" spans="8:13" s="28" customFormat="1" x14ac:dyDescent="0.2">
      <c r="H16150" s="12"/>
      <c r="J16150" s="29"/>
      <c r="K16150" s="45"/>
      <c r="L16150" s="45"/>
      <c r="M16150" s="45"/>
    </row>
    <row r="16151" spans="8:13" s="28" customFormat="1" x14ac:dyDescent="0.2">
      <c r="H16151" s="12"/>
      <c r="J16151" s="29"/>
      <c r="K16151" s="45"/>
      <c r="L16151" s="45"/>
      <c r="M16151" s="45"/>
    </row>
    <row r="16152" spans="8:13" s="28" customFormat="1" x14ac:dyDescent="0.2">
      <c r="H16152" s="12"/>
      <c r="J16152" s="29"/>
      <c r="K16152" s="45"/>
      <c r="L16152" s="45"/>
      <c r="M16152" s="45"/>
    </row>
    <row r="16153" spans="8:13" s="28" customFormat="1" x14ac:dyDescent="0.2">
      <c r="H16153" s="12"/>
      <c r="J16153" s="29"/>
      <c r="K16153" s="45"/>
      <c r="L16153" s="45"/>
      <c r="M16153" s="45"/>
    </row>
    <row r="16154" spans="8:13" s="28" customFormat="1" x14ac:dyDescent="0.2">
      <c r="H16154" s="12"/>
      <c r="J16154" s="29"/>
      <c r="K16154" s="45"/>
      <c r="L16154" s="45"/>
      <c r="M16154" s="45"/>
    </row>
    <row r="16155" spans="8:13" s="28" customFormat="1" x14ac:dyDescent="0.2">
      <c r="H16155" s="12"/>
      <c r="J16155" s="29"/>
      <c r="K16155" s="45"/>
      <c r="L16155" s="45"/>
      <c r="M16155" s="45"/>
    </row>
    <row r="16156" spans="8:13" s="28" customFormat="1" x14ac:dyDescent="0.2">
      <c r="H16156" s="12"/>
      <c r="J16156" s="29"/>
      <c r="K16156" s="45"/>
      <c r="L16156" s="45"/>
      <c r="M16156" s="45"/>
    </row>
    <row r="16157" spans="8:13" s="28" customFormat="1" x14ac:dyDescent="0.2">
      <c r="H16157" s="12"/>
      <c r="J16157" s="29"/>
      <c r="K16157" s="45"/>
      <c r="L16157" s="45"/>
      <c r="M16157" s="45"/>
    </row>
    <row r="16158" spans="8:13" s="28" customFormat="1" x14ac:dyDescent="0.2">
      <c r="H16158" s="12"/>
      <c r="J16158" s="29"/>
      <c r="K16158" s="45"/>
      <c r="L16158" s="45"/>
      <c r="M16158" s="45"/>
    </row>
    <row r="16159" spans="8:13" s="28" customFormat="1" x14ac:dyDescent="0.2">
      <c r="H16159" s="12"/>
      <c r="J16159" s="29"/>
      <c r="K16159" s="45"/>
      <c r="L16159" s="45"/>
      <c r="M16159" s="45"/>
    </row>
    <row r="16160" spans="8:13" s="28" customFormat="1" x14ac:dyDescent="0.2">
      <c r="H16160" s="12"/>
      <c r="J16160" s="29"/>
      <c r="K16160" s="45"/>
      <c r="L16160" s="45"/>
      <c r="M16160" s="45"/>
    </row>
    <row r="16161" spans="8:13" s="28" customFormat="1" x14ac:dyDescent="0.2">
      <c r="H16161" s="12"/>
      <c r="J16161" s="29"/>
      <c r="K16161" s="45"/>
      <c r="L16161" s="45"/>
      <c r="M16161" s="45"/>
    </row>
    <row r="16162" spans="8:13" s="28" customFormat="1" x14ac:dyDescent="0.2">
      <c r="H16162" s="12"/>
      <c r="J16162" s="29"/>
      <c r="K16162" s="45"/>
      <c r="L16162" s="45"/>
      <c r="M16162" s="45"/>
    </row>
    <row r="16163" spans="8:13" s="28" customFormat="1" x14ac:dyDescent="0.2">
      <c r="H16163" s="12"/>
      <c r="J16163" s="29"/>
      <c r="K16163" s="45"/>
      <c r="L16163" s="45"/>
      <c r="M16163" s="45"/>
    </row>
    <row r="16164" spans="8:13" s="28" customFormat="1" x14ac:dyDescent="0.2">
      <c r="H16164" s="12"/>
      <c r="J16164" s="29"/>
      <c r="K16164" s="45"/>
      <c r="L16164" s="45"/>
      <c r="M16164" s="45"/>
    </row>
    <row r="16165" spans="8:13" s="28" customFormat="1" x14ac:dyDescent="0.2">
      <c r="H16165" s="12"/>
      <c r="J16165" s="29"/>
      <c r="K16165" s="45"/>
      <c r="L16165" s="45"/>
      <c r="M16165" s="45"/>
    </row>
    <row r="16166" spans="8:13" s="28" customFormat="1" x14ac:dyDescent="0.2">
      <c r="H16166" s="12"/>
      <c r="J16166" s="29"/>
      <c r="K16166" s="45"/>
      <c r="L16166" s="45"/>
      <c r="M16166" s="45"/>
    </row>
    <row r="16167" spans="8:13" s="28" customFormat="1" x14ac:dyDescent="0.2">
      <c r="H16167" s="12"/>
      <c r="J16167" s="29"/>
      <c r="K16167" s="45"/>
      <c r="L16167" s="45"/>
      <c r="M16167" s="45"/>
    </row>
    <row r="16168" spans="8:13" s="28" customFormat="1" x14ac:dyDescent="0.2">
      <c r="H16168" s="12"/>
      <c r="J16168" s="29"/>
      <c r="K16168" s="45"/>
      <c r="L16168" s="45"/>
      <c r="M16168" s="45"/>
    </row>
    <row r="16169" spans="8:13" s="28" customFormat="1" x14ac:dyDescent="0.2">
      <c r="H16169" s="12"/>
      <c r="J16169" s="29"/>
      <c r="K16169" s="45"/>
      <c r="L16169" s="45"/>
      <c r="M16169" s="45"/>
    </row>
    <row r="16170" spans="8:13" s="28" customFormat="1" x14ac:dyDescent="0.2">
      <c r="H16170" s="12"/>
      <c r="J16170" s="29"/>
      <c r="K16170" s="45"/>
      <c r="L16170" s="45"/>
      <c r="M16170" s="45"/>
    </row>
    <row r="16171" spans="8:13" s="28" customFormat="1" x14ac:dyDescent="0.2">
      <c r="H16171" s="12"/>
      <c r="J16171" s="29"/>
      <c r="K16171" s="45"/>
      <c r="L16171" s="45"/>
      <c r="M16171" s="45"/>
    </row>
    <row r="16172" spans="8:13" s="28" customFormat="1" x14ac:dyDescent="0.2">
      <c r="H16172" s="12"/>
      <c r="J16172" s="29"/>
      <c r="K16172" s="45"/>
      <c r="L16172" s="45"/>
      <c r="M16172" s="45"/>
    </row>
    <row r="16173" spans="8:13" s="28" customFormat="1" x14ac:dyDescent="0.2">
      <c r="H16173" s="12"/>
      <c r="J16173" s="29"/>
      <c r="K16173" s="45"/>
      <c r="L16173" s="45"/>
      <c r="M16173" s="45"/>
    </row>
    <row r="16174" spans="8:13" s="28" customFormat="1" x14ac:dyDescent="0.2">
      <c r="H16174" s="12"/>
      <c r="J16174" s="29"/>
      <c r="K16174" s="45"/>
      <c r="L16174" s="45"/>
      <c r="M16174" s="45"/>
    </row>
    <row r="16175" spans="8:13" s="28" customFormat="1" x14ac:dyDescent="0.2">
      <c r="H16175" s="12"/>
      <c r="J16175" s="29"/>
      <c r="K16175" s="45"/>
      <c r="L16175" s="45"/>
      <c r="M16175" s="45"/>
    </row>
    <row r="16176" spans="8:13" s="28" customFormat="1" x14ac:dyDescent="0.2">
      <c r="H16176" s="12"/>
      <c r="J16176" s="29"/>
      <c r="K16176" s="45"/>
      <c r="L16176" s="45"/>
      <c r="M16176" s="45"/>
    </row>
    <row r="16177" spans="8:13" s="28" customFormat="1" x14ac:dyDescent="0.2">
      <c r="H16177" s="12"/>
      <c r="J16177" s="29"/>
      <c r="K16177" s="45"/>
      <c r="L16177" s="45"/>
      <c r="M16177" s="45"/>
    </row>
    <row r="16178" spans="8:13" s="28" customFormat="1" x14ac:dyDescent="0.2">
      <c r="H16178" s="12"/>
      <c r="J16178" s="29"/>
      <c r="K16178" s="45"/>
      <c r="L16178" s="45"/>
      <c r="M16178" s="45"/>
    </row>
    <row r="16179" spans="8:13" s="28" customFormat="1" x14ac:dyDescent="0.2">
      <c r="H16179" s="12"/>
      <c r="J16179" s="29"/>
      <c r="K16179" s="45"/>
      <c r="L16179" s="45"/>
      <c r="M16179" s="45"/>
    </row>
    <row r="16180" spans="8:13" s="28" customFormat="1" x14ac:dyDescent="0.2">
      <c r="H16180" s="12"/>
      <c r="J16180" s="29"/>
      <c r="K16180" s="45"/>
      <c r="L16180" s="45"/>
      <c r="M16180" s="45"/>
    </row>
    <row r="16181" spans="8:13" s="28" customFormat="1" x14ac:dyDescent="0.2">
      <c r="H16181" s="12"/>
      <c r="J16181" s="29"/>
      <c r="K16181" s="45"/>
      <c r="L16181" s="45"/>
      <c r="M16181" s="45"/>
    </row>
    <row r="16182" spans="8:13" s="28" customFormat="1" x14ac:dyDescent="0.2">
      <c r="H16182" s="12"/>
      <c r="J16182" s="29"/>
      <c r="K16182" s="45"/>
      <c r="L16182" s="45"/>
      <c r="M16182" s="45"/>
    </row>
    <row r="16183" spans="8:13" s="28" customFormat="1" x14ac:dyDescent="0.2">
      <c r="H16183" s="12"/>
      <c r="J16183" s="29"/>
      <c r="K16183" s="45"/>
      <c r="L16183" s="45"/>
      <c r="M16183" s="45"/>
    </row>
    <row r="16184" spans="8:13" s="28" customFormat="1" x14ac:dyDescent="0.2">
      <c r="H16184" s="12"/>
      <c r="J16184" s="29"/>
      <c r="K16184" s="45"/>
      <c r="L16184" s="45"/>
      <c r="M16184" s="45"/>
    </row>
    <row r="16185" spans="8:13" s="28" customFormat="1" x14ac:dyDescent="0.2">
      <c r="H16185" s="12"/>
      <c r="J16185" s="29"/>
      <c r="K16185" s="45"/>
      <c r="L16185" s="45"/>
      <c r="M16185" s="45"/>
    </row>
    <row r="16186" spans="8:13" s="28" customFormat="1" x14ac:dyDescent="0.2">
      <c r="H16186" s="12"/>
      <c r="J16186" s="29"/>
      <c r="K16186" s="45"/>
      <c r="L16186" s="45"/>
      <c r="M16186" s="45"/>
    </row>
    <row r="16187" spans="8:13" s="28" customFormat="1" x14ac:dyDescent="0.2">
      <c r="H16187" s="12"/>
      <c r="J16187" s="29"/>
      <c r="K16187" s="45"/>
      <c r="L16187" s="45"/>
      <c r="M16187" s="45"/>
    </row>
    <row r="16188" spans="8:13" s="28" customFormat="1" x14ac:dyDescent="0.2">
      <c r="H16188" s="12"/>
      <c r="J16188" s="29"/>
      <c r="K16188" s="45"/>
      <c r="L16188" s="45"/>
      <c r="M16188" s="45"/>
    </row>
    <row r="16189" spans="8:13" s="28" customFormat="1" x14ac:dyDescent="0.2">
      <c r="H16189" s="12"/>
      <c r="J16189" s="29"/>
      <c r="K16189" s="45"/>
      <c r="L16189" s="45"/>
      <c r="M16189" s="45"/>
    </row>
    <row r="16190" spans="8:13" s="28" customFormat="1" x14ac:dyDescent="0.2">
      <c r="H16190" s="12"/>
      <c r="J16190" s="29"/>
      <c r="K16190" s="45"/>
      <c r="L16190" s="45"/>
      <c r="M16190" s="45"/>
    </row>
    <row r="16191" spans="8:13" s="28" customFormat="1" x14ac:dyDescent="0.2">
      <c r="H16191" s="12"/>
      <c r="J16191" s="29"/>
      <c r="K16191" s="45"/>
      <c r="L16191" s="45"/>
      <c r="M16191" s="45"/>
    </row>
    <row r="16192" spans="8:13" s="28" customFormat="1" x14ac:dyDescent="0.2">
      <c r="H16192" s="12"/>
      <c r="J16192" s="29"/>
      <c r="K16192" s="45"/>
      <c r="L16192" s="45"/>
      <c r="M16192" s="45"/>
    </row>
    <row r="16193" spans="8:13" s="28" customFormat="1" x14ac:dyDescent="0.2">
      <c r="H16193" s="12"/>
      <c r="J16193" s="29"/>
      <c r="K16193" s="45"/>
      <c r="L16193" s="45"/>
      <c r="M16193" s="45"/>
    </row>
    <row r="16194" spans="8:13" s="28" customFormat="1" x14ac:dyDescent="0.2">
      <c r="H16194" s="12"/>
      <c r="J16194" s="29"/>
      <c r="K16194" s="45"/>
      <c r="L16194" s="45"/>
      <c r="M16194" s="45"/>
    </row>
    <row r="16195" spans="8:13" s="28" customFormat="1" x14ac:dyDescent="0.2">
      <c r="H16195" s="12"/>
      <c r="J16195" s="29"/>
      <c r="K16195" s="45"/>
      <c r="L16195" s="45"/>
      <c r="M16195" s="45"/>
    </row>
    <row r="16196" spans="8:13" s="28" customFormat="1" x14ac:dyDescent="0.2">
      <c r="H16196" s="12"/>
      <c r="J16196" s="29"/>
      <c r="K16196" s="45"/>
      <c r="L16196" s="45"/>
      <c r="M16196" s="45"/>
    </row>
    <row r="16197" spans="8:13" s="28" customFormat="1" x14ac:dyDescent="0.2">
      <c r="H16197" s="12"/>
      <c r="J16197" s="29"/>
      <c r="K16197" s="45"/>
      <c r="L16197" s="45"/>
      <c r="M16197" s="45"/>
    </row>
    <row r="16198" spans="8:13" s="28" customFormat="1" x14ac:dyDescent="0.2">
      <c r="H16198" s="12"/>
      <c r="J16198" s="29"/>
      <c r="K16198" s="45"/>
      <c r="L16198" s="45"/>
      <c r="M16198" s="45"/>
    </row>
    <row r="16199" spans="8:13" s="28" customFormat="1" x14ac:dyDescent="0.2">
      <c r="H16199" s="12"/>
      <c r="J16199" s="29"/>
      <c r="K16199" s="45"/>
      <c r="L16199" s="45"/>
      <c r="M16199" s="45"/>
    </row>
    <row r="16200" spans="8:13" s="28" customFormat="1" x14ac:dyDescent="0.2">
      <c r="H16200" s="12"/>
      <c r="J16200" s="29"/>
      <c r="K16200" s="45"/>
      <c r="L16200" s="45"/>
      <c r="M16200" s="45"/>
    </row>
    <row r="16201" spans="8:13" s="28" customFormat="1" x14ac:dyDescent="0.2">
      <c r="H16201" s="12"/>
      <c r="J16201" s="29"/>
      <c r="K16201" s="45"/>
      <c r="L16201" s="45"/>
      <c r="M16201" s="45"/>
    </row>
    <row r="16202" spans="8:13" s="28" customFormat="1" x14ac:dyDescent="0.2">
      <c r="H16202" s="12"/>
      <c r="J16202" s="29"/>
      <c r="K16202" s="45"/>
      <c r="L16202" s="45"/>
      <c r="M16202" s="45"/>
    </row>
    <row r="16203" spans="8:13" s="28" customFormat="1" x14ac:dyDescent="0.2">
      <c r="H16203" s="12"/>
      <c r="J16203" s="29"/>
      <c r="K16203" s="45"/>
      <c r="L16203" s="45"/>
      <c r="M16203" s="45"/>
    </row>
    <row r="16204" spans="8:13" s="28" customFormat="1" x14ac:dyDescent="0.2">
      <c r="H16204" s="12"/>
      <c r="J16204" s="29"/>
      <c r="K16204" s="45"/>
      <c r="L16204" s="45"/>
      <c r="M16204" s="45"/>
    </row>
    <row r="16205" spans="8:13" s="28" customFormat="1" x14ac:dyDescent="0.2">
      <c r="H16205" s="12"/>
      <c r="J16205" s="29"/>
      <c r="K16205" s="45"/>
      <c r="L16205" s="45"/>
      <c r="M16205" s="45"/>
    </row>
    <row r="16206" spans="8:13" s="28" customFormat="1" x14ac:dyDescent="0.2">
      <c r="H16206" s="12"/>
      <c r="J16206" s="29"/>
      <c r="K16206" s="45"/>
      <c r="L16206" s="45"/>
      <c r="M16206" s="45"/>
    </row>
    <row r="16207" spans="8:13" s="28" customFormat="1" x14ac:dyDescent="0.2">
      <c r="H16207" s="12"/>
      <c r="J16207" s="29"/>
      <c r="K16207" s="45"/>
      <c r="L16207" s="45"/>
      <c r="M16207" s="45"/>
    </row>
    <row r="16208" spans="8:13" s="28" customFormat="1" x14ac:dyDescent="0.2">
      <c r="H16208" s="12"/>
      <c r="J16208" s="29"/>
      <c r="K16208" s="45"/>
      <c r="L16208" s="45"/>
      <c r="M16208" s="45"/>
    </row>
    <row r="16209" spans="8:13" s="28" customFormat="1" x14ac:dyDescent="0.2">
      <c r="H16209" s="12"/>
      <c r="J16209" s="29"/>
      <c r="K16209" s="45"/>
      <c r="L16209" s="45"/>
      <c r="M16209" s="45"/>
    </row>
    <row r="16210" spans="8:13" s="28" customFormat="1" x14ac:dyDescent="0.2">
      <c r="H16210" s="12"/>
      <c r="J16210" s="29"/>
      <c r="K16210" s="45"/>
      <c r="L16210" s="45"/>
      <c r="M16210" s="45"/>
    </row>
    <row r="16211" spans="8:13" s="28" customFormat="1" x14ac:dyDescent="0.2">
      <c r="H16211" s="12"/>
      <c r="J16211" s="29"/>
      <c r="K16211" s="45"/>
      <c r="L16211" s="45"/>
      <c r="M16211" s="45"/>
    </row>
    <row r="16212" spans="8:13" s="28" customFormat="1" x14ac:dyDescent="0.2">
      <c r="H16212" s="12"/>
      <c r="J16212" s="29"/>
      <c r="K16212" s="45"/>
      <c r="L16212" s="45"/>
      <c r="M16212" s="45"/>
    </row>
    <row r="16213" spans="8:13" s="28" customFormat="1" x14ac:dyDescent="0.2">
      <c r="H16213" s="12"/>
      <c r="J16213" s="29"/>
      <c r="K16213" s="45"/>
      <c r="L16213" s="45"/>
      <c r="M16213" s="45"/>
    </row>
    <row r="16214" spans="8:13" s="28" customFormat="1" x14ac:dyDescent="0.2">
      <c r="H16214" s="12"/>
      <c r="J16214" s="29"/>
      <c r="K16214" s="45"/>
      <c r="L16214" s="45"/>
      <c r="M16214" s="45"/>
    </row>
    <row r="16215" spans="8:13" s="28" customFormat="1" x14ac:dyDescent="0.2">
      <c r="H16215" s="12"/>
      <c r="J16215" s="29"/>
      <c r="K16215" s="45"/>
      <c r="L16215" s="45"/>
      <c r="M16215" s="45"/>
    </row>
    <row r="16216" spans="8:13" s="28" customFormat="1" x14ac:dyDescent="0.2">
      <c r="H16216" s="12"/>
      <c r="J16216" s="29"/>
      <c r="K16216" s="45"/>
      <c r="L16216" s="45"/>
      <c r="M16216" s="45"/>
    </row>
    <row r="16217" spans="8:13" s="28" customFormat="1" x14ac:dyDescent="0.2">
      <c r="H16217" s="12"/>
      <c r="J16217" s="29"/>
      <c r="K16217" s="45"/>
      <c r="L16217" s="45"/>
      <c r="M16217" s="45"/>
    </row>
    <row r="16218" spans="8:13" s="28" customFormat="1" x14ac:dyDescent="0.2">
      <c r="H16218" s="12"/>
      <c r="J16218" s="29"/>
      <c r="K16218" s="45"/>
      <c r="L16218" s="45"/>
      <c r="M16218" s="45"/>
    </row>
    <row r="16219" spans="8:13" s="28" customFormat="1" x14ac:dyDescent="0.2">
      <c r="H16219" s="12"/>
      <c r="J16219" s="29"/>
      <c r="K16219" s="45"/>
      <c r="L16219" s="45"/>
      <c r="M16219" s="45"/>
    </row>
    <row r="16220" spans="8:13" s="28" customFormat="1" x14ac:dyDescent="0.2">
      <c r="H16220" s="12"/>
      <c r="J16220" s="29"/>
      <c r="K16220" s="45"/>
      <c r="L16220" s="45"/>
      <c r="M16220" s="45"/>
    </row>
    <row r="16221" spans="8:13" s="28" customFormat="1" x14ac:dyDescent="0.2">
      <c r="H16221" s="12"/>
      <c r="J16221" s="29"/>
      <c r="K16221" s="45"/>
      <c r="L16221" s="45"/>
      <c r="M16221" s="45"/>
    </row>
    <row r="16222" spans="8:13" s="28" customFormat="1" x14ac:dyDescent="0.2">
      <c r="H16222" s="12"/>
      <c r="J16222" s="29"/>
      <c r="K16222" s="45"/>
      <c r="L16222" s="45"/>
      <c r="M16222" s="45"/>
    </row>
    <row r="16223" spans="8:13" s="28" customFormat="1" x14ac:dyDescent="0.2">
      <c r="H16223" s="12"/>
      <c r="J16223" s="29"/>
      <c r="K16223" s="45"/>
      <c r="L16223" s="45"/>
      <c r="M16223" s="45"/>
    </row>
    <row r="16224" spans="8:13" s="28" customFormat="1" x14ac:dyDescent="0.2">
      <c r="H16224" s="12"/>
      <c r="J16224" s="29"/>
      <c r="K16224" s="45"/>
      <c r="L16224" s="45"/>
      <c r="M16224" s="45"/>
    </row>
    <row r="16225" spans="8:13" s="28" customFormat="1" x14ac:dyDescent="0.2">
      <c r="H16225" s="12"/>
      <c r="J16225" s="29"/>
      <c r="K16225" s="45"/>
      <c r="L16225" s="45"/>
      <c r="M16225" s="45"/>
    </row>
    <row r="16226" spans="8:13" s="28" customFormat="1" x14ac:dyDescent="0.2">
      <c r="H16226" s="12"/>
      <c r="J16226" s="29"/>
      <c r="K16226" s="45"/>
      <c r="L16226" s="45"/>
      <c r="M16226" s="45"/>
    </row>
    <row r="16227" spans="8:13" s="28" customFormat="1" x14ac:dyDescent="0.2">
      <c r="H16227" s="12"/>
      <c r="J16227" s="29"/>
      <c r="K16227" s="45"/>
      <c r="L16227" s="45"/>
      <c r="M16227" s="45"/>
    </row>
    <row r="16228" spans="8:13" s="28" customFormat="1" x14ac:dyDescent="0.2">
      <c r="H16228" s="12"/>
      <c r="J16228" s="29"/>
      <c r="K16228" s="45"/>
      <c r="L16228" s="45"/>
      <c r="M16228" s="45"/>
    </row>
    <row r="16229" spans="8:13" s="28" customFormat="1" x14ac:dyDescent="0.2">
      <c r="H16229" s="12"/>
      <c r="J16229" s="29"/>
      <c r="K16229" s="45"/>
      <c r="L16229" s="45"/>
      <c r="M16229" s="45"/>
    </row>
    <row r="16230" spans="8:13" s="28" customFormat="1" x14ac:dyDescent="0.2">
      <c r="H16230" s="12"/>
      <c r="J16230" s="29"/>
      <c r="K16230" s="45"/>
      <c r="L16230" s="45"/>
      <c r="M16230" s="45"/>
    </row>
    <row r="16231" spans="8:13" s="28" customFormat="1" x14ac:dyDescent="0.2">
      <c r="H16231" s="12"/>
      <c r="J16231" s="29"/>
      <c r="K16231" s="45"/>
      <c r="L16231" s="45"/>
      <c r="M16231" s="45"/>
    </row>
    <row r="16232" spans="8:13" s="28" customFormat="1" x14ac:dyDescent="0.2">
      <c r="H16232" s="12"/>
      <c r="J16232" s="29"/>
      <c r="K16232" s="45"/>
      <c r="L16232" s="45"/>
      <c r="M16232" s="45"/>
    </row>
    <row r="16233" spans="8:13" s="28" customFormat="1" x14ac:dyDescent="0.2">
      <c r="H16233" s="12"/>
      <c r="J16233" s="29"/>
      <c r="K16233" s="45"/>
      <c r="L16233" s="45"/>
      <c r="M16233" s="45"/>
    </row>
    <row r="16234" spans="8:13" s="28" customFormat="1" x14ac:dyDescent="0.2">
      <c r="H16234" s="12"/>
      <c r="J16234" s="29"/>
      <c r="K16234" s="45"/>
      <c r="L16234" s="45"/>
      <c r="M16234" s="45"/>
    </row>
    <row r="16235" spans="8:13" s="28" customFormat="1" x14ac:dyDescent="0.2">
      <c r="H16235" s="12"/>
      <c r="J16235" s="29"/>
      <c r="K16235" s="45"/>
      <c r="L16235" s="45"/>
      <c r="M16235" s="45"/>
    </row>
    <row r="16236" spans="8:13" s="28" customFormat="1" x14ac:dyDescent="0.2">
      <c r="H16236" s="12"/>
      <c r="J16236" s="29"/>
      <c r="K16236" s="45"/>
      <c r="L16236" s="45"/>
      <c r="M16236" s="45"/>
    </row>
    <row r="16237" spans="8:13" s="28" customFormat="1" x14ac:dyDescent="0.2">
      <c r="H16237" s="12"/>
      <c r="J16237" s="29"/>
      <c r="K16237" s="45"/>
      <c r="L16237" s="45"/>
      <c r="M16237" s="45"/>
    </row>
    <row r="16238" spans="8:13" s="28" customFormat="1" x14ac:dyDescent="0.2">
      <c r="H16238" s="12"/>
      <c r="J16238" s="29"/>
      <c r="K16238" s="45"/>
      <c r="L16238" s="45"/>
      <c r="M16238" s="45"/>
    </row>
    <row r="16239" spans="8:13" s="28" customFormat="1" x14ac:dyDescent="0.2">
      <c r="H16239" s="12"/>
      <c r="J16239" s="29"/>
      <c r="K16239" s="45"/>
      <c r="L16239" s="45"/>
      <c r="M16239" s="45"/>
    </row>
    <row r="16240" spans="8:13" s="28" customFormat="1" x14ac:dyDescent="0.2">
      <c r="H16240" s="12"/>
      <c r="J16240" s="29"/>
      <c r="K16240" s="45"/>
      <c r="L16240" s="45"/>
      <c r="M16240" s="45"/>
    </row>
    <row r="16241" spans="8:13" s="28" customFormat="1" x14ac:dyDescent="0.2">
      <c r="H16241" s="12"/>
      <c r="J16241" s="29"/>
      <c r="K16241" s="45"/>
      <c r="L16241" s="45"/>
      <c r="M16241" s="45"/>
    </row>
    <row r="16242" spans="8:13" s="28" customFormat="1" x14ac:dyDescent="0.2">
      <c r="H16242" s="12"/>
      <c r="J16242" s="29"/>
      <c r="K16242" s="45"/>
      <c r="L16242" s="45"/>
      <c r="M16242" s="45"/>
    </row>
    <row r="16243" spans="8:13" s="28" customFormat="1" x14ac:dyDescent="0.2">
      <c r="H16243" s="12"/>
      <c r="J16243" s="29"/>
      <c r="K16243" s="45"/>
      <c r="L16243" s="45"/>
      <c r="M16243" s="45"/>
    </row>
    <row r="16244" spans="8:13" s="28" customFormat="1" x14ac:dyDescent="0.2">
      <c r="H16244" s="12"/>
      <c r="J16244" s="29"/>
      <c r="K16244" s="45"/>
      <c r="L16244" s="45"/>
      <c r="M16244" s="45"/>
    </row>
    <row r="16245" spans="8:13" s="28" customFormat="1" x14ac:dyDescent="0.2">
      <c r="H16245" s="12"/>
      <c r="J16245" s="29"/>
      <c r="K16245" s="45"/>
      <c r="L16245" s="45"/>
      <c r="M16245" s="45"/>
    </row>
    <row r="16246" spans="8:13" s="28" customFormat="1" x14ac:dyDescent="0.2">
      <c r="H16246" s="12"/>
      <c r="J16246" s="29"/>
      <c r="K16246" s="45"/>
      <c r="L16246" s="45"/>
      <c r="M16246" s="45"/>
    </row>
    <row r="16247" spans="8:13" s="28" customFormat="1" x14ac:dyDescent="0.2">
      <c r="H16247" s="12"/>
      <c r="J16247" s="29"/>
      <c r="K16247" s="45"/>
      <c r="L16247" s="45"/>
      <c r="M16247" s="45"/>
    </row>
    <row r="16248" spans="8:13" s="28" customFormat="1" x14ac:dyDescent="0.2">
      <c r="H16248" s="12"/>
      <c r="J16248" s="29"/>
      <c r="K16248" s="45"/>
      <c r="L16248" s="45"/>
      <c r="M16248" s="45"/>
    </row>
    <row r="16249" spans="8:13" s="28" customFormat="1" x14ac:dyDescent="0.2">
      <c r="H16249" s="12"/>
      <c r="J16249" s="29"/>
      <c r="K16249" s="45"/>
      <c r="L16249" s="45"/>
      <c r="M16249" s="45"/>
    </row>
    <row r="16250" spans="8:13" s="28" customFormat="1" x14ac:dyDescent="0.2">
      <c r="H16250" s="12"/>
      <c r="J16250" s="29"/>
      <c r="K16250" s="45"/>
      <c r="L16250" s="45"/>
      <c r="M16250" s="45"/>
    </row>
    <row r="16251" spans="8:13" s="28" customFormat="1" x14ac:dyDescent="0.2">
      <c r="H16251" s="12"/>
      <c r="J16251" s="29"/>
      <c r="K16251" s="45"/>
      <c r="L16251" s="45"/>
      <c r="M16251" s="45"/>
    </row>
    <row r="16252" spans="8:13" s="28" customFormat="1" x14ac:dyDescent="0.2">
      <c r="H16252" s="12"/>
      <c r="J16252" s="29"/>
      <c r="K16252" s="45"/>
      <c r="L16252" s="45"/>
      <c r="M16252" s="45"/>
    </row>
    <row r="16253" spans="8:13" s="28" customFormat="1" x14ac:dyDescent="0.2">
      <c r="H16253" s="12"/>
      <c r="J16253" s="29"/>
      <c r="K16253" s="45"/>
      <c r="L16253" s="45"/>
      <c r="M16253" s="45"/>
    </row>
    <row r="16254" spans="8:13" s="28" customFormat="1" x14ac:dyDescent="0.2">
      <c r="H16254" s="12"/>
      <c r="J16254" s="29"/>
      <c r="K16254" s="45"/>
      <c r="L16254" s="45"/>
      <c r="M16254" s="45"/>
    </row>
    <row r="16255" spans="8:13" s="28" customFormat="1" x14ac:dyDescent="0.2">
      <c r="H16255" s="12"/>
      <c r="J16255" s="29"/>
      <c r="K16255" s="45"/>
      <c r="L16255" s="45"/>
      <c r="M16255" s="45"/>
    </row>
    <row r="16256" spans="8:13" s="28" customFormat="1" x14ac:dyDescent="0.2">
      <c r="H16256" s="12"/>
      <c r="J16256" s="29"/>
      <c r="K16256" s="45"/>
      <c r="L16256" s="45"/>
      <c r="M16256" s="45"/>
    </row>
    <row r="16257" spans="8:13" s="28" customFormat="1" x14ac:dyDescent="0.2">
      <c r="H16257" s="12"/>
      <c r="J16257" s="29"/>
      <c r="K16257" s="45"/>
      <c r="L16257" s="45"/>
      <c r="M16257" s="45"/>
    </row>
    <row r="16258" spans="8:13" s="28" customFormat="1" x14ac:dyDescent="0.2">
      <c r="H16258" s="12"/>
      <c r="J16258" s="29"/>
      <c r="K16258" s="45"/>
      <c r="L16258" s="45"/>
      <c r="M16258" s="45"/>
    </row>
    <row r="16259" spans="8:13" s="28" customFormat="1" x14ac:dyDescent="0.2">
      <c r="H16259" s="12"/>
      <c r="J16259" s="29"/>
      <c r="K16259" s="45"/>
      <c r="L16259" s="45"/>
      <c r="M16259" s="45"/>
    </row>
    <row r="16260" spans="8:13" s="28" customFormat="1" x14ac:dyDescent="0.2">
      <c r="H16260" s="12"/>
      <c r="J16260" s="29"/>
      <c r="K16260" s="45"/>
      <c r="L16260" s="45"/>
      <c r="M16260" s="45"/>
    </row>
    <row r="16261" spans="8:13" s="28" customFormat="1" x14ac:dyDescent="0.2">
      <c r="H16261" s="12"/>
      <c r="J16261" s="29"/>
      <c r="K16261" s="45"/>
      <c r="L16261" s="45"/>
      <c r="M16261" s="45"/>
    </row>
    <row r="16262" spans="8:13" s="28" customFormat="1" x14ac:dyDescent="0.2">
      <c r="H16262" s="12"/>
      <c r="J16262" s="29"/>
      <c r="K16262" s="45"/>
      <c r="L16262" s="45"/>
      <c r="M16262" s="45"/>
    </row>
    <row r="16263" spans="8:13" s="28" customFormat="1" x14ac:dyDescent="0.2">
      <c r="H16263" s="12"/>
      <c r="J16263" s="29"/>
      <c r="K16263" s="45"/>
      <c r="L16263" s="45"/>
      <c r="M16263" s="45"/>
    </row>
    <row r="16264" spans="8:13" s="28" customFormat="1" x14ac:dyDescent="0.2">
      <c r="H16264" s="12"/>
      <c r="J16264" s="29"/>
      <c r="K16264" s="45"/>
      <c r="L16264" s="45"/>
      <c r="M16264" s="45"/>
    </row>
    <row r="16265" spans="8:13" s="28" customFormat="1" x14ac:dyDescent="0.2">
      <c r="H16265" s="12"/>
      <c r="J16265" s="29"/>
      <c r="K16265" s="45"/>
      <c r="L16265" s="45"/>
      <c r="M16265" s="45"/>
    </row>
    <row r="16266" spans="8:13" s="28" customFormat="1" x14ac:dyDescent="0.2">
      <c r="H16266" s="12"/>
      <c r="J16266" s="29"/>
      <c r="K16266" s="45"/>
      <c r="L16266" s="45"/>
      <c r="M16266" s="45"/>
    </row>
    <row r="16267" spans="8:13" s="28" customFormat="1" x14ac:dyDescent="0.2">
      <c r="H16267" s="12"/>
      <c r="J16267" s="29"/>
      <c r="K16267" s="45"/>
      <c r="L16267" s="45"/>
      <c r="M16267" s="45"/>
    </row>
    <row r="16268" spans="8:13" s="28" customFormat="1" x14ac:dyDescent="0.2">
      <c r="H16268" s="12"/>
      <c r="J16268" s="29"/>
      <c r="K16268" s="45"/>
      <c r="L16268" s="45"/>
      <c r="M16268" s="45"/>
    </row>
    <row r="16269" spans="8:13" s="28" customFormat="1" x14ac:dyDescent="0.2">
      <c r="H16269" s="12"/>
      <c r="J16269" s="29"/>
      <c r="K16269" s="45"/>
      <c r="L16269" s="45"/>
      <c r="M16269" s="45"/>
    </row>
    <row r="16270" spans="8:13" s="28" customFormat="1" x14ac:dyDescent="0.2">
      <c r="H16270" s="12"/>
      <c r="J16270" s="29"/>
      <c r="K16270" s="45"/>
      <c r="L16270" s="45"/>
      <c r="M16270" s="45"/>
    </row>
    <row r="16271" spans="8:13" s="28" customFormat="1" x14ac:dyDescent="0.2">
      <c r="H16271" s="12"/>
      <c r="J16271" s="29"/>
      <c r="K16271" s="45"/>
      <c r="L16271" s="45"/>
      <c r="M16271" s="45"/>
    </row>
    <row r="16272" spans="8:13" s="28" customFormat="1" x14ac:dyDescent="0.2">
      <c r="H16272" s="12"/>
      <c r="J16272" s="29"/>
      <c r="K16272" s="45"/>
      <c r="L16272" s="45"/>
      <c r="M16272" s="45"/>
    </row>
    <row r="16273" spans="8:13" s="28" customFormat="1" x14ac:dyDescent="0.2">
      <c r="H16273" s="12"/>
      <c r="J16273" s="29"/>
      <c r="K16273" s="45"/>
      <c r="L16273" s="45"/>
      <c r="M16273" s="45"/>
    </row>
    <row r="16274" spans="8:13" s="28" customFormat="1" x14ac:dyDescent="0.2">
      <c r="H16274" s="12"/>
      <c r="J16274" s="29"/>
      <c r="K16274" s="45"/>
      <c r="L16274" s="45"/>
      <c r="M16274" s="45"/>
    </row>
    <row r="16275" spans="8:13" s="28" customFormat="1" x14ac:dyDescent="0.2">
      <c r="H16275" s="12"/>
      <c r="J16275" s="29"/>
      <c r="K16275" s="45"/>
      <c r="L16275" s="45"/>
      <c r="M16275" s="45"/>
    </row>
    <row r="16276" spans="8:13" s="28" customFormat="1" x14ac:dyDescent="0.2">
      <c r="H16276" s="12"/>
      <c r="J16276" s="29"/>
      <c r="K16276" s="45"/>
      <c r="L16276" s="45"/>
      <c r="M16276" s="45"/>
    </row>
    <row r="16277" spans="8:13" s="28" customFormat="1" x14ac:dyDescent="0.2">
      <c r="H16277" s="12"/>
      <c r="J16277" s="29"/>
      <c r="K16277" s="45"/>
      <c r="L16277" s="45"/>
      <c r="M16277" s="45"/>
    </row>
    <row r="16278" spans="8:13" s="28" customFormat="1" x14ac:dyDescent="0.2">
      <c r="H16278" s="12"/>
      <c r="J16278" s="29"/>
      <c r="K16278" s="45"/>
      <c r="L16278" s="45"/>
      <c r="M16278" s="45"/>
    </row>
    <row r="16279" spans="8:13" s="28" customFormat="1" x14ac:dyDescent="0.2">
      <c r="H16279" s="12"/>
      <c r="J16279" s="29"/>
      <c r="K16279" s="45"/>
      <c r="L16279" s="45"/>
      <c r="M16279" s="45"/>
    </row>
    <row r="16280" spans="8:13" s="28" customFormat="1" x14ac:dyDescent="0.2">
      <c r="H16280" s="12"/>
      <c r="J16280" s="29"/>
      <c r="K16280" s="45"/>
      <c r="L16280" s="45"/>
      <c r="M16280" s="45"/>
    </row>
    <row r="16281" spans="8:13" s="28" customFormat="1" x14ac:dyDescent="0.2">
      <c r="H16281" s="12"/>
      <c r="J16281" s="29"/>
      <c r="K16281" s="45"/>
      <c r="L16281" s="45"/>
      <c r="M16281" s="45"/>
    </row>
    <row r="16282" spans="8:13" s="28" customFormat="1" x14ac:dyDescent="0.2">
      <c r="H16282" s="12"/>
      <c r="J16282" s="29"/>
      <c r="K16282" s="45"/>
      <c r="L16282" s="45"/>
      <c r="M16282" s="45"/>
    </row>
    <row r="16283" spans="8:13" s="28" customFormat="1" x14ac:dyDescent="0.2">
      <c r="H16283" s="12"/>
      <c r="J16283" s="29"/>
      <c r="K16283" s="45"/>
      <c r="L16283" s="45"/>
      <c r="M16283" s="45"/>
    </row>
    <row r="16284" spans="8:13" s="28" customFormat="1" x14ac:dyDescent="0.2">
      <c r="H16284" s="12"/>
      <c r="J16284" s="29"/>
      <c r="K16284" s="45"/>
      <c r="L16284" s="45"/>
      <c r="M16284" s="45"/>
    </row>
    <row r="16285" spans="8:13" s="28" customFormat="1" x14ac:dyDescent="0.2">
      <c r="H16285" s="12"/>
      <c r="J16285" s="29"/>
      <c r="K16285" s="45"/>
      <c r="L16285" s="45"/>
      <c r="M16285" s="45"/>
    </row>
    <row r="16286" spans="8:13" s="28" customFormat="1" x14ac:dyDescent="0.2">
      <c r="H16286" s="12"/>
      <c r="J16286" s="29"/>
      <c r="K16286" s="45"/>
      <c r="L16286" s="45"/>
      <c r="M16286" s="45"/>
    </row>
    <row r="16287" spans="8:13" s="28" customFormat="1" x14ac:dyDescent="0.2">
      <c r="H16287" s="12"/>
      <c r="J16287" s="29"/>
      <c r="K16287" s="45"/>
      <c r="L16287" s="45"/>
      <c r="M16287" s="45"/>
    </row>
    <row r="16288" spans="8:13" s="28" customFormat="1" x14ac:dyDescent="0.2">
      <c r="H16288" s="12"/>
      <c r="J16288" s="29"/>
      <c r="K16288" s="45"/>
      <c r="L16288" s="45"/>
      <c r="M16288" s="45"/>
    </row>
    <row r="16289" spans="8:13" s="28" customFormat="1" x14ac:dyDescent="0.2">
      <c r="H16289" s="12"/>
      <c r="J16289" s="29"/>
      <c r="K16289" s="45"/>
      <c r="L16289" s="45"/>
      <c r="M16289" s="45"/>
    </row>
    <row r="16290" spans="8:13" s="28" customFormat="1" x14ac:dyDescent="0.2">
      <c r="H16290" s="12"/>
      <c r="J16290" s="29"/>
      <c r="K16290" s="45"/>
      <c r="L16290" s="45"/>
      <c r="M16290" s="45"/>
    </row>
    <row r="16291" spans="8:13" s="28" customFormat="1" x14ac:dyDescent="0.2">
      <c r="H16291" s="12"/>
      <c r="J16291" s="29"/>
      <c r="K16291" s="45"/>
      <c r="L16291" s="45"/>
      <c r="M16291" s="45"/>
    </row>
    <row r="16292" spans="8:13" s="28" customFormat="1" x14ac:dyDescent="0.2">
      <c r="H16292" s="12"/>
      <c r="J16292" s="29"/>
      <c r="K16292" s="45"/>
      <c r="L16292" s="45"/>
      <c r="M16292" s="45"/>
    </row>
    <row r="16293" spans="8:13" s="28" customFormat="1" x14ac:dyDescent="0.2">
      <c r="H16293" s="12"/>
      <c r="J16293" s="29"/>
      <c r="K16293" s="45"/>
      <c r="L16293" s="45"/>
      <c r="M16293" s="45"/>
    </row>
    <row r="16294" spans="8:13" s="28" customFormat="1" x14ac:dyDescent="0.2">
      <c r="H16294" s="12"/>
      <c r="J16294" s="29"/>
      <c r="K16294" s="45"/>
      <c r="L16294" s="45"/>
      <c r="M16294" s="45"/>
    </row>
    <row r="16295" spans="8:13" s="28" customFormat="1" x14ac:dyDescent="0.2">
      <c r="H16295" s="12"/>
      <c r="J16295" s="29"/>
      <c r="K16295" s="45"/>
      <c r="L16295" s="45"/>
      <c r="M16295" s="45"/>
    </row>
    <row r="16296" spans="8:13" s="28" customFormat="1" x14ac:dyDescent="0.2">
      <c r="H16296" s="12"/>
      <c r="J16296" s="29"/>
      <c r="K16296" s="45"/>
      <c r="L16296" s="45"/>
      <c r="M16296" s="45"/>
    </row>
    <row r="16297" spans="8:13" s="28" customFormat="1" x14ac:dyDescent="0.2">
      <c r="H16297" s="12"/>
      <c r="J16297" s="29"/>
      <c r="K16297" s="45"/>
      <c r="L16297" s="45"/>
      <c r="M16297" s="45"/>
    </row>
    <row r="16298" spans="8:13" s="28" customFormat="1" x14ac:dyDescent="0.2">
      <c r="H16298" s="12"/>
      <c r="J16298" s="29"/>
      <c r="K16298" s="45"/>
      <c r="L16298" s="45"/>
      <c r="M16298" s="45"/>
    </row>
    <row r="16299" spans="8:13" s="28" customFormat="1" x14ac:dyDescent="0.2">
      <c r="H16299" s="12"/>
      <c r="J16299" s="29"/>
      <c r="K16299" s="45"/>
      <c r="L16299" s="45"/>
      <c r="M16299" s="45"/>
    </row>
    <row r="16300" spans="8:13" s="28" customFormat="1" x14ac:dyDescent="0.2">
      <c r="H16300" s="12"/>
      <c r="J16300" s="29"/>
      <c r="K16300" s="45"/>
      <c r="L16300" s="45"/>
      <c r="M16300" s="45"/>
    </row>
    <row r="16301" spans="8:13" s="28" customFormat="1" x14ac:dyDescent="0.2">
      <c r="H16301" s="12"/>
      <c r="J16301" s="29"/>
      <c r="K16301" s="45"/>
      <c r="L16301" s="45"/>
      <c r="M16301" s="45"/>
    </row>
    <row r="16302" spans="8:13" s="28" customFormat="1" x14ac:dyDescent="0.2">
      <c r="H16302" s="12"/>
      <c r="J16302" s="29"/>
      <c r="K16302" s="45"/>
      <c r="L16302" s="45"/>
      <c r="M16302" s="45"/>
    </row>
    <row r="16303" spans="8:13" s="28" customFormat="1" x14ac:dyDescent="0.2">
      <c r="H16303" s="12"/>
      <c r="J16303" s="29"/>
      <c r="K16303" s="45"/>
      <c r="L16303" s="45"/>
      <c r="M16303" s="45"/>
    </row>
    <row r="16304" spans="8:13" s="28" customFormat="1" x14ac:dyDescent="0.2">
      <c r="H16304" s="12"/>
      <c r="J16304" s="29"/>
      <c r="K16304" s="45"/>
      <c r="L16304" s="45"/>
      <c r="M16304" s="45"/>
    </row>
    <row r="16305" spans="8:13" s="28" customFormat="1" x14ac:dyDescent="0.2">
      <c r="H16305" s="12"/>
      <c r="J16305" s="29"/>
      <c r="K16305" s="45"/>
      <c r="L16305" s="45"/>
      <c r="M16305" s="45"/>
    </row>
    <row r="16306" spans="8:13" s="28" customFormat="1" x14ac:dyDescent="0.2">
      <c r="H16306" s="12"/>
      <c r="J16306" s="29"/>
      <c r="K16306" s="45"/>
      <c r="L16306" s="45"/>
      <c r="M16306" s="45"/>
    </row>
    <row r="16307" spans="8:13" s="28" customFormat="1" x14ac:dyDescent="0.2">
      <c r="H16307" s="12"/>
      <c r="J16307" s="29"/>
      <c r="K16307" s="45"/>
      <c r="L16307" s="45"/>
      <c r="M16307" s="45"/>
    </row>
    <row r="16308" spans="8:13" s="28" customFormat="1" x14ac:dyDescent="0.2">
      <c r="H16308" s="12"/>
      <c r="J16308" s="29"/>
      <c r="K16308" s="45"/>
      <c r="L16308" s="45"/>
      <c r="M16308" s="45"/>
    </row>
    <row r="16309" spans="8:13" s="28" customFormat="1" x14ac:dyDescent="0.2">
      <c r="H16309" s="12"/>
      <c r="J16309" s="29"/>
      <c r="K16309" s="45"/>
      <c r="L16309" s="45"/>
      <c r="M16309" s="45"/>
    </row>
    <row r="16310" spans="8:13" s="28" customFormat="1" x14ac:dyDescent="0.2">
      <c r="H16310" s="12"/>
      <c r="J16310" s="29"/>
      <c r="K16310" s="45"/>
      <c r="L16310" s="45"/>
      <c r="M16310" s="45"/>
    </row>
    <row r="16311" spans="8:13" s="28" customFormat="1" x14ac:dyDescent="0.2">
      <c r="H16311" s="12"/>
      <c r="J16311" s="29"/>
      <c r="K16311" s="45"/>
      <c r="L16311" s="45"/>
      <c r="M16311" s="45"/>
    </row>
    <row r="16312" spans="8:13" s="28" customFormat="1" x14ac:dyDescent="0.2">
      <c r="H16312" s="12"/>
      <c r="J16312" s="29"/>
      <c r="K16312" s="45"/>
      <c r="L16312" s="45"/>
      <c r="M16312" s="45"/>
    </row>
    <row r="16313" spans="8:13" s="28" customFormat="1" x14ac:dyDescent="0.2">
      <c r="H16313" s="12"/>
      <c r="J16313" s="29"/>
      <c r="K16313" s="45"/>
      <c r="L16313" s="45"/>
      <c r="M16313" s="45"/>
    </row>
    <row r="16314" spans="8:13" s="28" customFormat="1" x14ac:dyDescent="0.2">
      <c r="H16314" s="12"/>
      <c r="J16314" s="29"/>
      <c r="K16314" s="45"/>
      <c r="L16314" s="45"/>
      <c r="M16314" s="45"/>
    </row>
    <row r="16315" spans="8:13" s="28" customFormat="1" x14ac:dyDescent="0.2">
      <c r="H16315" s="12"/>
      <c r="J16315" s="29"/>
      <c r="K16315" s="45"/>
      <c r="L16315" s="45"/>
      <c r="M16315" s="45"/>
    </row>
    <row r="16316" spans="8:13" s="28" customFormat="1" x14ac:dyDescent="0.2">
      <c r="H16316" s="12"/>
      <c r="J16316" s="29"/>
      <c r="K16316" s="45"/>
      <c r="L16316" s="45"/>
      <c r="M16316" s="45"/>
    </row>
    <row r="16317" spans="8:13" s="28" customFormat="1" x14ac:dyDescent="0.2">
      <c r="H16317" s="12"/>
      <c r="J16317" s="29"/>
      <c r="K16317" s="45"/>
      <c r="L16317" s="45"/>
      <c r="M16317" s="45"/>
    </row>
    <row r="16318" spans="8:13" s="28" customFormat="1" x14ac:dyDescent="0.2">
      <c r="H16318" s="12"/>
      <c r="J16318" s="29"/>
      <c r="K16318" s="45"/>
      <c r="L16318" s="45"/>
      <c r="M16318" s="45"/>
    </row>
    <row r="16319" spans="8:13" s="28" customFormat="1" x14ac:dyDescent="0.2">
      <c r="H16319" s="12"/>
      <c r="J16319" s="29"/>
      <c r="K16319" s="45"/>
      <c r="L16319" s="45"/>
      <c r="M16319" s="45"/>
    </row>
    <row r="16320" spans="8:13" s="28" customFormat="1" x14ac:dyDescent="0.2">
      <c r="H16320" s="12"/>
      <c r="J16320" s="29"/>
      <c r="K16320" s="45"/>
      <c r="L16320" s="45"/>
      <c r="M16320" s="45"/>
    </row>
    <row r="16321" spans="8:13" s="28" customFormat="1" x14ac:dyDescent="0.2">
      <c r="H16321" s="12"/>
      <c r="J16321" s="29"/>
      <c r="K16321" s="45"/>
      <c r="L16321" s="45"/>
      <c r="M16321" s="45"/>
    </row>
    <row r="16322" spans="8:13" s="28" customFormat="1" x14ac:dyDescent="0.2">
      <c r="H16322" s="12"/>
      <c r="J16322" s="29"/>
      <c r="K16322" s="45"/>
      <c r="L16322" s="45"/>
      <c r="M16322" s="45"/>
    </row>
    <row r="16323" spans="8:13" s="28" customFormat="1" x14ac:dyDescent="0.2">
      <c r="H16323" s="12"/>
      <c r="J16323" s="29"/>
      <c r="K16323" s="45"/>
      <c r="L16323" s="45"/>
      <c r="M16323" s="45"/>
    </row>
    <row r="16324" spans="8:13" s="28" customFormat="1" x14ac:dyDescent="0.2">
      <c r="H16324" s="12"/>
      <c r="J16324" s="29"/>
      <c r="K16324" s="45"/>
      <c r="L16324" s="45"/>
      <c r="M16324" s="45"/>
    </row>
    <row r="16325" spans="8:13" s="28" customFormat="1" x14ac:dyDescent="0.2">
      <c r="H16325" s="12"/>
      <c r="J16325" s="29"/>
      <c r="K16325" s="45"/>
      <c r="L16325" s="45"/>
      <c r="M16325" s="45"/>
    </row>
    <row r="16326" spans="8:13" s="28" customFormat="1" x14ac:dyDescent="0.2">
      <c r="H16326" s="12"/>
      <c r="J16326" s="29"/>
      <c r="K16326" s="45"/>
      <c r="L16326" s="45"/>
      <c r="M16326" s="45"/>
    </row>
    <row r="16327" spans="8:13" s="28" customFormat="1" x14ac:dyDescent="0.2">
      <c r="H16327" s="12"/>
      <c r="J16327" s="29"/>
      <c r="K16327" s="45"/>
      <c r="L16327" s="45"/>
      <c r="M16327" s="45"/>
    </row>
    <row r="16328" spans="8:13" s="28" customFormat="1" x14ac:dyDescent="0.2">
      <c r="H16328" s="12"/>
      <c r="J16328" s="29"/>
      <c r="K16328" s="45"/>
      <c r="L16328" s="45"/>
      <c r="M16328" s="45"/>
    </row>
    <row r="16329" spans="8:13" s="28" customFormat="1" x14ac:dyDescent="0.2">
      <c r="H16329" s="12"/>
      <c r="J16329" s="29"/>
      <c r="K16329" s="45"/>
      <c r="L16329" s="45"/>
      <c r="M16329" s="45"/>
    </row>
    <row r="16330" spans="8:13" s="28" customFormat="1" x14ac:dyDescent="0.2">
      <c r="H16330" s="12"/>
      <c r="J16330" s="29"/>
      <c r="K16330" s="45"/>
      <c r="L16330" s="45"/>
      <c r="M16330" s="45"/>
    </row>
    <row r="16331" spans="8:13" s="28" customFormat="1" x14ac:dyDescent="0.2">
      <c r="H16331" s="12"/>
      <c r="J16331" s="29"/>
      <c r="K16331" s="45"/>
      <c r="L16331" s="45"/>
      <c r="M16331" s="45"/>
    </row>
    <row r="16332" spans="8:13" s="28" customFormat="1" x14ac:dyDescent="0.2">
      <c r="H16332" s="12"/>
      <c r="J16332" s="29"/>
      <c r="K16332" s="45"/>
      <c r="L16332" s="45"/>
      <c r="M16332" s="45"/>
    </row>
    <row r="16333" spans="8:13" s="28" customFormat="1" x14ac:dyDescent="0.2">
      <c r="H16333" s="12"/>
      <c r="J16333" s="29"/>
      <c r="K16333" s="45"/>
      <c r="L16333" s="45"/>
      <c r="M16333" s="45"/>
    </row>
    <row r="16334" spans="8:13" s="28" customFormat="1" x14ac:dyDescent="0.2">
      <c r="H16334" s="12"/>
      <c r="J16334" s="29"/>
      <c r="K16334" s="45"/>
      <c r="L16334" s="45"/>
      <c r="M16334" s="45"/>
    </row>
    <row r="16335" spans="8:13" s="28" customFormat="1" x14ac:dyDescent="0.2">
      <c r="H16335" s="12"/>
      <c r="J16335" s="29"/>
      <c r="K16335" s="45"/>
      <c r="L16335" s="45"/>
      <c r="M16335" s="45"/>
    </row>
    <row r="16336" spans="8:13" s="28" customFormat="1" x14ac:dyDescent="0.2">
      <c r="H16336" s="12"/>
      <c r="J16336" s="29"/>
      <c r="K16336" s="45"/>
      <c r="L16336" s="45"/>
      <c r="M16336" s="45"/>
    </row>
    <row r="16337" spans="8:13" s="28" customFormat="1" x14ac:dyDescent="0.2">
      <c r="H16337" s="12"/>
      <c r="J16337" s="29"/>
      <c r="K16337" s="45"/>
      <c r="L16337" s="45"/>
      <c r="M16337" s="45"/>
    </row>
    <row r="16338" spans="8:13" s="28" customFormat="1" x14ac:dyDescent="0.2">
      <c r="H16338" s="12"/>
      <c r="J16338" s="29"/>
      <c r="K16338" s="45"/>
      <c r="L16338" s="45"/>
      <c r="M16338" s="45"/>
    </row>
    <row r="16339" spans="8:13" s="28" customFormat="1" x14ac:dyDescent="0.2">
      <c r="H16339" s="12"/>
      <c r="J16339" s="29"/>
      <c r="K16339" s="45"/>
      <c r="L16339" s="45"/>
      <c r="M16339" s="45"/>
    </row>
    <row r="16340" spans="8:13" s="28" customFormat="1" x14ac:dyDescent="0.2">
      <c r="H16340" s="12"/>
      <c r="J16340" s="29"/>
      <c r="K16340" s="45"/>
      <c r="L16340" s="45"/>
      <c r="M16340" s="45"/>
    </row>
    <row r="16341" spans="8:13" s="28" customFormat="1" x14ac:dyDescent="0.2">
      <c r="H16341" s="12"/>
      <c r="J16341" s="29"/>
      <c r="K16341" s="45"/>
      <c r="L16341" s="45"/>
      <c r="M16341" s="45"/>
    </row>
    <row r="16342" spans="8:13" s="28" customFormat="1" x14ac:dyDescent="0.2">
      <c r="H16342" s="12"/>
      <c r="J16342" s="29"/>
      <c r="K16342" s="45"/>
      <c r="L16342" s="45"/>
      <c r="M16342" s="45"/>
    </row>
    <row r="16343" spans="8:13" s="28" customFormat="1" x14ac:dyDescent="0.2">
      <c r="H16343" s="12"/>
      <c r="J16343" s="29"/>
      <c r="K16343" s="45"/>
      <c r="L16343" s="45"/>
      <c r="M16343" s="45"/>
    </row>
    <row r="16344" spans="8:13" s="28" customFormat="1" x14ac:dyDescent="0.2">
      <c r="H16344" s="12"/>
      <c r="J16344" s="29"/>
      <c r="K16344" s="45"/>
      <c r="L16344" s="45"/>
      <c r="M16344" s="45"/>
    </row>
    <row r="16345" spans="8:13" s="28" customFormat="1" x14ac:dyDescent="0.2">
      <c r="H16345" s="12"/>
      <c r="J16345" s="29"/>
      <c r="K16345" s="45"/>
      <c r="L16345" s="45"/>
      <c r="M16345" s="45"/>
    </row>
    <row r="16346" spans="8:13" s="28" customFormat="1" x14ac:dyDescent="0.2">
      <c r="H16346" s="12"/>
      <c r="J16346" s="29"/>
      <c r="K16346" s="45"/>
      <c r="L16346" s="45"/>
      <c r="M16346" s="45"/>
    </row>
    <row r="16347" spans="8:13" s="28" customFormat="1" x14ac:dyDescent="0.2">
      <c r="H16347" s="12"/>
      <c r="J16347" s="29"/>
      <c r="K16347" s="45"/>
      <c r="L16347" s="45"/>
      <c r="M16347" s="45"/>
    </row>
    <row r="16348" spans="8:13" s="28" customFormat="1" x14ac:dyDescent="0.2">
      <c r="H16348" s="12"/>
      <c r="J16348" s="29"/>
      <c r="K16348" s="45"/>
      <c r="L16348" s="45"/>
      <c r="M16348" s="45"/>
    </row>
    <row r="16349" spans="8:13" s="28" customFormat="1" x14ac:dyDescent="0.2">
      <c r="H16349" s="12"/>
      <c r="J16349" s="29"/>
      <c r="K16349" s="45"/>
      <c r="L16349" s="45"/>
      <c r="M16349" s="45"/>
    </row>
    <row r="16350" spans="8:13" s="28" customFormat="1" x14ac:dyDescent="0.2">
      <c r="H16350" s="12"/>
      <c r="J16350" s="29"/>
      <c r="K16350" s="45"/>
      <c r="L16350" s="45"/>
      <c r="M16350" s="45"/>
    </row>
    <row r="16351" spans="8:13" s="28" customFormat="1" x14ac:dyDescent="0.2">
      <c r="H16351" s="12"/>
      <c r="J16351" s="29"/>
      <c r="K16351" s="45"/>
      <c r="L16351" s="45"/>
      <c r="M16351" s="45"/>
    </row>
    <row r="16352" spans="8:13" s="28" customFormat="1" x14ac:dyDescent="0.2">
      <c r="H16352" s="12"/>
      <c r="J16352" s="29"/>
      <c r="K16352" s="45"/>
      <c r="L16352" s="45"/>
      <c r="M16352" s="45"/>
    </row>
    <row r="16353" spans="8:13" s="28" customFormat="1" x14ac:dyDescent="0.2">
      <c r="H16353" s="12"/>
      <c r="J16353" s="29"/>
      <c r="K16353" s="45"/>
      <c r="L16353" s="45"/>
      <c r="M16353" s="45"/>
    </row>
    <row r="16354" spans="8:13" s="28" customFormat="1" x14ac:dyDescent="0.2">
      <c r="H16354" s="12"/>
      <c r="J16354" s="29"/>
      <c r="K16354" s="45"/>
      <c r="L16354" s="45"/>
      <c r="M16354" s="45"/>
    </row>
    <row r="16355" spans="8:13" s="28" customFormat="1" x14ac:dyDescent="0.2">
      <c r="H16355" s="12"/>
      <c r="J16355" s="29"/>
      <c r="K16355" s="45"/>
      <c r="L16355" s="45"/>
      <c r="M16355" s="45"/>
    </row>
    <row r="16356" spans="8:13" s="28" customFormat="1" x14ac:dyDescent="0.2">
      <c r="H16356" s="12"/>
      <c r="J16356" s="29"/>
      <c r="K16356" s="45"/>
      <c r="L16356" s="45"/>
      <c r="M16356" s="45"/>
    </row>
    <row r="16357" spans="8:13" s="28" customFormat="1" x14ac:dyDescent="0.2">
      <c r="H16357" s="12"/>
      <c r="J16357" s="29"/>
      <c r="K16357" s="45"/>
      <c r="L16357" s="45"/>
      <c r="M16357" s="45"/>
    </row>
    <row r="16358" spans="8:13" s="28" customFormat="1" x14ac:dyDescent="0.2">
      <c r="H16358" s="12"/>
      <c r="J16358" s="29"/>
      <c r="K16358" s="45"/>
      <c r="L16358" s="45"/>
      <c r="M16358" s="45"/>
    </row>
    <row r="16359" spans="8:13" s="28" customFormat="1" x14ac:dyDescent="0.2">
      <c r="H16359" s="12"/>
      <c r="J16359" s="29"/>
      <c r="K16359" s="45"/>
      <c r="L16359" s="45"/>
      <c r="M16359" s="45"/>
    </row>
    <row r="16360" spans="8:13" s="28" customFormat="1" x14ac:dyDescent="0.2">
      <c r="H16360" s="12"/>
      <c r="J16360" s="29"/>
      <c r="K16360" s="45"/>
      <c r="L16360" s="45"/>
      <c r="M16360" s="45"/>
    </row>
    <row r="16361" spans="8:13" s="28" customFormat="1" x14ac:dyDescent="0.2">
      <c r="H16361" s="12"/>
      <c r="J16361" s="29"/>
      <c r="K16361" s="45"/>
      <c r="L16361" s="45"/>
      <c r="M16361" s="45"/>
    </row>
    <row r="16362" spans="8:13" s="28" customFormat="1" x14ac:dyDescent="0.2">
      <c r="H16362" s="12"/>
      <c r="J16362" s="29"/>
      <c r="K16362" s="45"/>
      <c r="L16362" s="45"/>
      <c r="M16362" s="45"/>
    </row>
    <row r="16363" spans="8:13" s="28" customFormat="1" x14ac:dyDescent="0.2">
      <c r="H16363" s="12"/>
      <c r="J16363" s="29"/>
      <c r="K16363" s="45"/>
      <c r="L16363" s="45"/>
      <c r="M16363" s="45"/>
    </row>
    <row r="16364" spans="8:13" s="28" customFormat="1" x14ac:dyDescent="0.2">
      <c r="H16364" s="12"/>
      <c r="J16364" s="29"/>
      <c r="K16364" s="45"/>
      <c r="L16364" s="45"/>
      <c r="M16364" s="45"/>
    </row>
    <row r="16365" spans="8:13" s="28" customFormat="1" x14ac:dyDescent="0.2">
      <c r="H16365" s="12"/>
      <c r="J16365" s="29"/>
      <c r="K16365" s="45"/>
      <c r="L16365" s="45"/>
      <c r="M16365" s="45"/>
    </row>
    <row r="16366" spans="8:13" s="28" customFormat="1" x14ac:dyDescent="0.2">
      <c r="H16366" s="12"/>
      <c r="J16366" s="29"/>
      <c r="K16366" s="45"/>
      <c r="L16366" s="45"/>
      <c r="M16366" s="45"/>
    </row>
    <row r="16367" spans="8:13" s="28" customFormat="1" x14ac:dyDescent="0.2">
      <c r="H16367" s="12"/>
      <c r="J16367" s="29"/>
      <c r="K16367" s="45"/>
      <c r="L16367" s="45"/>
      <c r="M16367" s="45"/>
    </row>
    <row r="16368" spans="8:13" s="28" customFormat="1" x14ac:dyDescent="0.2">
      <c r="H16368" s="12"/>
      <c r="J16368" s="29"/>
      <c r="K16368" s="45"/>
      <c r="L16368" s="45"/>
      <c r="M16368" s="45"/>
    </row>
    <row r="16369" spans="8:13" s="28" customFormat="1" x14ac:dyDescent="0.2">
      <c r="H16369" s="12"/>
      <c r="J16369" s="29"/>
      <c r="K16369" s="45"/>
      <c r="L16369" s="45"/>
      <c r="M16369" s="45"/>
    </row>
    <row r="16370" spans="8:13" s="28" customFormat="1" x14ac:dyDescent="0.2">
      <c r="H16370" s="12"/>
      <c r="J16370" s="29"/>
      <c r="K16370" s="45"/>
      <c r="L16370" s="45"/>
      <c r="M16370" s="45"/>
    </row>
    <row r="16371" spans="8:13" s="28" customFormat="1" x14ac:dyDescent="0.2">
      <c r="H16371" s="12"/>
      <c r="J16371" s="29"/>
      <c r="K16371" s="45"/>
      <c r="L16371" s="45"/>
      <c r="M16371" s="45"/>
    </row>
    <row r="16372" spans="8:13" s="28" customFormat="1" x14ac:dyDescent="0.2">
      <c r="H16372" s="12"/>
      <c r="J16372" s="29"/>
      <c r="K16372" s="45"/>
      <c r="L16372" s="45"/>
      <c r="M16372" s="45"/>
    </row>
    <row r="16373" spans="8:13" s="28" customFormat="1" x14ac:dyDescent="0.2">
      <c r="H16373" s="12"/>
      <c r="J16373" s="29"/>
      <c r="K16373" s="45"/>
      <c r="L16373" s="45"/>
      <c r="M16373" s="45"/>
    </row>
    <row r="16374" spans="8:13" s="28" customFormat="1" x14ac:dyDescent="0.2">
      <c r="H16374" s="12"/>
      <c r="J16374" s="29"/>
      <c r="K16374" s="45"/>
      <c r="L16374" s="45"/>
      <c r="M16374" s="45"/>
    </row>
    <row r="16375" spans="8:13" s="28" customFormat="1" x14ac:dyDescent="0.2">
      <c r="H16375" s="12"/>
      <c r="J16375" s="29"/>
      <c r="K16375" s="45"/>
      <c r="L16375" s="45"/>
      <c r="M16375" s="45"/>
    </row>
    <row r="16376" spans="8:13" s="28" customFormat="1" x14ac:dyDescent="0.2">
      <c r="H16376" s="12"/>
      <c r="J16376" s="29"/>
      <c r="K16376" s="45"/>
      <c r="L16376" s="45"/>
      <c r="M16376" s="45"/>
    </row>
    <row r="16377" spans="8:13" s="28" customFormat="1" x14ac:dyDescent="0.2">
      <c r="H16377" s="12"/>
      <c r="J16377" s="29"/>
      <c r="K16377" s="45"/>
      <c r="L16377" s="45"/>
      <c r="M16377" s="45"/>
    </row>
    <row r="16378" spans="8:13" s="28" customFormat="1" x14ac:dyDescent="0.2">
      <c r="H16378" s="12"/>
      <c r="J16378" s="29"/>
      <c r="K16378" s="45"/>
      <c r="L16378" s="45"/>
      <c r="M16378" s="45"/>
    </row>
    <row r="16379" spans="8:13" s="28" customFormat="1" x14ac:dyDescent="0.2">
      <c r="H16379" s="12"/>
      <c r="J16379" s="29"/>
      <c r="K16379" s="45"/>
      <c r="L16379" s="45"/>
      <c r="M16379" s="45"/>
    </row>
    <row r="16380" spans="8:13" s="28" customFormat="1" x14ac:dyDescent="0.2">
      <c r="H16380" s="12"/>
      <c r="J16380" s="29"/>
      <c r="K16380" s="45"/>
      <c r="L16380" s="45"/>
      <c r="M16380" s="45"/>
    </row>
    <row r="16381" spans="8:13" s="28" customFormat="1" x14ac:dyDescent="0.2">
      <c r="H16381" s="12"/>
      <c r="J16381" s="29"/>
      <c r="K16381" s="45"/>
      <c r="L16381" s="45"/>
      <c r="M16381" s="45"/>
    </row>
    <row r="16382" spans="8:13" s="28" customFormat="1" x14ac:dyDescent="0.2">
      <c r="H16382" s="12"/>
      <c r="J16382" s="29"/>
      <c r="K16382" s="45"/>
      <c r="L16382" s="45"/>
      <c r="M16382" s="45"/>
    </row>
    <row r="16383" spans="8:13" s="28" customFormat="1" x14ac:dyDescent="0.2">
      <c r="H16383" s="12"/>
      <c r="J16383" s="29"/>
      <c r="K16383" s="45"/>
      <c r="L16383" s="45"/>
      <c r="M16383" s="45"/>
    </row>
    <row r="16384" spans="8:13" s="28" customFormat="1" x14ac:dyDescent="0.2">
      <c r="H16384" s="12"/>
      <c r="J16384" s="29"/>
      <c r="K16384" s="45"/>
      <c r="L16384" s="45"/>
      <c r="M16384" s="45"/>
    </row>
    <row r="16385" spans="8:13" s="28" customFormat="1" x14ac:dyDescent="0.2">
      <c r="H16385" s="12"/>
      <c r="J16385" s="29"/>
      <c r="K16385" s="45"/>
      <c r="L16385" s="45"/>
      <c r="M16385" s="45"/>
    </row>
    <row r="16386" spans="8:13" s="28" customFormat="1" x14ac:dyDescent="0.2">
      <c r="H16386" s="12"/>
      <c r="J16386" s="29"/>
      <c r="K16386" s="45"/>
      <c r="L16386" s="45"/>
      <c r="M16386" s="45"/>
    </row>
    <row r="16387" spans="8:13" s="28" customFormat="1" x14ac:dyDescent="0.2">
      <c r="H16387" s="12"/>
      <c r="J16387" s="29"/>
      <c r="K16387" s="45"/>
      <c r="L16387" s="45"/>
      <c r="M16387" s="45"/>
    </row>
    <row r="16388" spans="8:13" s="28" customFormat="1" x14ac:dyDescent="0.2">
      <c r="H16388" s="12"/>
      <c r="J16388" s="29"/>
      <c r="K16388" s="45"/>
      <c r="L16388" s="45"/>
      <c r="M16388" s="45"/>
    </row>
    <row r="16389" spans="8:13" s="28" customFormat="1" x14ac:dyDescent="0.2">
      <c r="H16389" s="12"/>
      <c r="J16389" s="29"/>
      <c r="K16389" s="45"/>
      <c r="L16389" s="45"/>
      <c r="M16389" s="45"/>
    </row>
    <row r="16390" spans="8:13" s="28" customFormat="1" x14ac:dyDescent="0.2">
      <c r="H16390" s="12"/>
      <c r="J16390" s="29"/>
      <c r="K16390" s="45"/>
      <c r="L16390" s="45"/>
      <c r="M16390" s="45"/>
    </row>
    <row r="16391" spans="8:13" s="28" customFormat="1" x14ac:dyDescent="0.2">
      <c r="H16391" s="12"/>
      <c r="J16391" s="29"/>
      <c r="K16391" s="45"/>
      <c r="L16391" s="45"/>
      <c r="M16391" s="45"/>
    </row>
    <row r="16392" spans="8:13" s="28" customFormat="1" x14ac:dyDescent="0.2">
      <c r="H16392" s="12"/>
      <c r="J16392" s="29"/>
      <c r="K16392" s="45"/>
      <c r="L16392" s="45"/>
      <c r="M16392" s="45"/>
    </row>
    <row r="16393" spans="8:13" s="28" customFormat="1" x14ac:dyDescent="0.2">
      <c r="H16393" s="12"/>
      <c r="J16393" s="29"/>
      <c r="K16393" s="45"/>
      <c r="L16393" s="45"/>
      <c r="M16393" s="45"/>
    </row>
    <row r="16394" spans="8:13" s="28" customFormat="1" x14ac:dyDescent="0.2">
      <c r="H16394" s="12"/>
      <c r="J16394" s="29"/>
      <c r="K16394" s="45"/>
      <c r="L16394" s="45"/>
      <c r="M16394" s="45"/>
    </row>
    <row r="16395" spans="8:13" s="28" customFormat="1" x14ac:dyDescent="0.2">
      <c r="H16395" s="12"/>
      <c r="J16395" s="29"/>
      <c r="K16395" s="45"/>
      <c r="L16395" s="45"/>
      <c r="M16395" s="45"/>
    </row>
    <row r="16396" spans="8:13" s="28" customFormat="1" x14ac:dyDescent="0.2">
      <c r="H16396" s="12"/>
      <c r="J16396" s="29"/>
      <c r="K16396" s="45"/>
      <c r="L16396" s="45"/>
      <c r="M16396" s="45"/>
    </row>
    <row r="16397" spans="8:13" s="28" customFormat="1" x14ac:dyDescent="0.2">
      <c r="H16397" s="12"/>
      <c r="J16397" s="29"/>
      <c r="K16397" s="45"/>
      <c r="L16397" s="45"/>
      <c r="M16397" s="45"/>
    </row>
    <row r="16398" spans="8:13" s="28" customFormat="1" x14ac:dyDescent="0.2">
      <c r="H16398" s="12"/>
      <c r="J16398" s="29"/>
      <c r="K16398" s="45"/>
      <c r="L16398" s="45"/>
      <c r="M16398" s="45"/>
    </row>
    <row r="16399" spans="8:13" s="28" customFormat="1" x14ac:dyDescent="0.2">
      <c r="H16399" s="12"/>
      <c r="J16399" s="29"/>
      <c r="K16399" s="45"/>
      <c r="L16399" s="45"/>
      <c r="M16399" s="45"/>
    </row>
    <row r="16400" spans="8:13" s="28" customFormat="1" x14ac:dyDescent="0.2">
      <c r="H16400" s="12"/>
      <c r="J16400" s="29"/>
      <c r="K16400" s="45"/>
      <c r="L16400" s="45"/>
      <c r="M16400" s="45"/>
    </row>
    <row r="16401" spans="8:13" s="28" customFormat="1" x14ac:dyDescent="0.2">
      <c r="H16401" s="12"/>
      <c r="J16401" s="29"/>
      <c r="K16401" s="45"/>
      <c r="L16401" s="45"/>
      <c r="M16401" s="45"/>
    </row>
    <row r="16402" spans="8:13" s="28" customFormat="1" x14ac:dyDescent="0.2">
      <c r="H16402" s="12"/>
      <c r="J16402" s="29"/>
      <c r="K16402" s="45"/>
      <c r="L16402" s="45"/>
      <c r="M16402" s="45"/>
    </row>
    <row r="16403" spans="8:13" s="28" customFormat="1" x14ac:dyDescent="0.2">
      <c r="H16403" s="12"/>
      <c r="J16403" s="29"/>
      <c r="K16403" s="45"/>
      <c r="L16403" s="45"/>
      <c r="M16403" s="45"/>
    </row>
    <row r="16404" spans="8:13" s="28" customFormat="1" x14ac:dyDescent="0.2">
      <c r="H16404" s="12"/>
      <c r="J16404" s="29"/>
      <c r="K16404" s="45"/>
      <c r="L16404" s="45"/>
      <c r="M16404" s="45"/>
    </row>
    <row r="16405" spans="8:13" s="28" customFormat="1" x14ac:dyDescent="0.2">
      <c r="H16405" s="12"/>
      <c r="J16405" s="29"/>
      <c r="K16405" s="45"/>
      <c r="L16405" s="45"/>
      <c r="M16405" s="45"/>
    </row>
    <row r="16406" spans="8:13" s="28" customFormat="1" x14ac:dyDescent="0.2">
      <c r="H16406" s="12"/>
      <c r="J16406" s="29"/>
      <c r="K16406" s="45"/>
      <c r="L16406" s="45"/>
      <c r="M16406" s="45"/>
    </row>
    <row r="16407" spans="8:13" s="28" customFormat="1" x14ac:dyDescent="0.2">
      <c r="H16407" s="12"/>
      <c r="J16407" s="29"/>
      <c r="K16407" s="45"/>
      <c r="L16407" s="45"/>
      <c r="M16407" s="45"/>
    </row>
    <row r="16408" spans="8:13" s="28" customFormat="1" x14ac:dyDescent="0.2">
      <c r="H16408" s="12"/>
      <c r="J16408" s="29"/>
      <c r="K16408" s="45"/>
      <c r="L16408" s="45"/>
      <c r="M16408" s="45"/>
    </row>
    <row r="16409" spans="8:13" s="28" customFormat="1" x14ac:dyDescent="0.2">
      <c r="H16409" s="12"/>
      <c r="J16409" s="29"/>
      <c r="K16409" s="45"/>
      <c r="L16409" s="45"/>
      <c r="M16409" s="45"/>
    </row>
    <row r="16410" spans="8:13" s="28" customFormat="1" x14ac:dyDescent="0.2">
      <c r="H16410" s="12"/>
      <c r="J16410" s="29"/>
      <c r="K16410" s="45"/>
      <c r="L16410" s="45"/>
      <c r="M16410" s="45"/>
    </row>
    <row r="16411" spans="8:13" s="28" customFormat="1" x14ac:dyDescent="0.2">
      <c r="H16411" s="12"/>
      <c r="J16411" s="29"/>
      <c r="K16411" s="45"/>
      <c r="L16411" s="45"/>
      <c r="M16411" s="45"/>
    </row>
    <row r="16412" spans="8:13" s="28" customFormat="1" x14ac:dyDescent="0.2">
      <c r="H16412" s="12"/>
      <c r="J16412" s="29"/>
      <c r="K16412" s="45"/>
      <c r="L16412" s="45"/>
      <c r="M16412" s="45"/>
    </row>
    <row r="16413" spans="8:13" s="28" customFormat="1" x14ac:dyDescent="0.2">
      <c r="H16413" s="12"/>
      <c r="J16413" s="29"/>
      <c r="K16413" s="45"/>
      <c r="L16413" s="45"/>
      <c r="M16413" s="45"/>
    </row>
    <row r="16414" spans="8:13" s="28" customFormat="1" x14ac:dyDescent="0.2">
      <c r="H16414" s="12"/>
      <c r="J16414" s="29"/>
      <c r="K16414" s="45"/>
      <c r="L16414" s="45"/>
      <c r="M16414" s="45"/>
    </row>
    <row r="16415" spans="8:13" s="28" customFormat="1" x14ac:dyDescent="0.2">
      <c r="H16415" s="12"/>
      <c r="J16415" s="29"/>
      <c r="K16415" s="45"/>
      <c r="L16415" s="45"/>
      <c r="M16415" s="45"/>
    </row>
    <row r="16416" spans="8:13" s="28" customFormat="1" x14ac:dyDescent="0.2">
      <c r="H16416" s="12"/>
      <c r="J16416" s="29"/>
      <c r="K16416" s="45"/>
      <c r="L16416" s="45"/>
      <c r="M16416" s="45"/>
    </row>
    <row r="16417" spans="8:13" s="28" customFormat="1" x14ac:dyDescent="0.2">
      <c r="H16417" s="12"/>
      <c r="J16417" s="29"/>
      <c r="K16417" s="45"/>
      <c r="L16417" s="45"/>
      <c r="M16417" s="45"/>
    </row>
    <row r="16418" spans="8:13" s="28" customFormat="1" x14ac:dyDescent="0.2">
      <c r="H16418" s="12"/>
      <c r="J16418" s="29"/>
      <c r="K16418" s="45"/>
      <c r="L16418" s="45"/>
      <c r="M16418" s="45"/>
    </row>
    <row r="16419" spans="8:13" s="28" customFormat="1" x14ac:dyDescent="0.2">
      <c r="H16419" s="12"/>
      <c r="J16419" s="29"/>
      <c r="K16419" s="45"/>
      <c r="L16419" s="45"/>
      <c r="M16419" s="45"/>
    </row>
    <row r="16420" spans="8:13" s="28" customFormat="1" x14ac:dyDescent="0.2">
      <c r="H16420" s="12"/>
      <c r="J16420" s="29"/>
      <c r="K16420" s="45"/>
      <c r="L16420" s="45"/>
      <c r="M16420" s="45"/>
    </row>
    <row r="16421" spans="8:13" s="28" customFormat="1" x14ac:dyDescent="0.2">
      <c r="H16421" s="12"/>
      <c r="J16421" s="29"/>
      <c r="K16421" s="45"/>
      <c r="L16421" s="45"/>
      <c r="M16421" s="45"/>
    </row>
    <row r="16422" spans="8:13" s="28" customFormat="1" x14ac:dyDescent="0.2">
      <c r="H16422" s="12"/>
      <c r="J16422" s="29"/>
      <c r="K16422" s="45"/>
      <c r="L16422" s="45"/>
      <c r="M16422" s="45"/>
    </row>
    <row r="16423" spans="8:13" s="28" customFormat="1" x14ac:dyDescent="0.2">
      <c r="H16423" s="12"/>
      <c r="J16423" s="29"/>
      <c r="K16423" s="45"/>
      <c r="L16423" s="45"/>
      <c r="M16423" s="45"/>
    </row>
    <row r="16424" spans="8:13" s="28" customFormat="1" x14ac:dyDescent="0.2">
      <c r="H16424" s="12"/>
      <c r="J16424" s="29"/>
      <c r="K16424" s="45"/>
      <c r="L16424" s="45"/>
      <c r="M16424" s="45"/>
    </row>
    <row r="16425" spans="8:13" s="28" customFormat="1" x14ac:dyDescent="0.2">
      <c r="H16425" s="12"/>
      <c r="J16425" s="29"/>
      <c r="K16425" s="45"/>
      <c r="L16425" s="45"/>
      <c r="M16425" s="45"/>
    </row>
    <row r="16426" spans="8:13" s="28" customFormat="1" x14ac:dyDescent="0.2">
      <c r="H16426" s="12"/>
      <c r="J16426" s="29"/>
      <c r="K16426" s="45"/>
      <c r="L16426" s="45"/>
      <c r="M16426" s="45"/>
    </row>
    <row r="16427" spans="8:13" s="28" customFormat="1" x14ac:dyDescent="0.2">
      <c r="H16427" s="12"/>
      <c r="J16427" s="29"/>
      <c r="K16427" s="45"/>
      <c r="L16427" s="45"/>
      <c r="M16427" s="45"/>
    </row>
    <row r="16428" spans="8:13" s="28" customFormat="1" x14ac:dyDescent="0.2">
      <c r="H16428" s="12"/>
      <c r="J16428" s="29"/>
      <c r="K16428" s="45"/>
      <c r="L16428" s="45"/>
      <c r="M16428" s="45"/>
    </row>
    <row r="16429" spans="8:13" s="28" customFormat="1" x14ac:dyDescent="0.2">
      <c r="H16429" s="12"/>
      <c r="J16429" s="29"/>
      <c r="K16429" s="45"/>
      <c r="L16429" s="45"/>
      <c r="M16429" s="45"/>
    </row>
    <row r="16430" spans="8:13" s="28" customFormat="1" x14ac:dyDescent="0.2">
      <c r="H16430" s="12"/>
      <c r="J16430" s="29"/>
      <c r="K16430" s="45"/>
      <c r="L16430" s="45"/>
      <c r="M16430" s="45"/>
    </row>
    <row r="16431" spans="8:13" s="28" customFormat="1" x14ac:dyDescent="0.2">
      <c r="H16431" s="12"/>
      <c r="J16431" s="29"/>
      <c r="K16431" s="45"/>
      <c r="L16431" s="45"/>
      <c r="M16431" s="45"/>
    </row>
    <row r="16432" spans="8:13" s="28" customFormat="1" x14ac:dyDescent="0.2">
      <c r="H16432" s="12"/>
      <c r="J16432" s="29"/>
      <c r="K16432" s="45"/>
      <c r="L16432" s="45"/>
      <c r="M16432" s="45"/>
    </row>
    <row r="16433" spans="8:13" s="28" customFormat="1" x14ac:dyDescent="0.2">
      <c r="H16433" s="12"/>
      <c r="J16433" s="29"/>
      <c r="K16433" s="45"/>
      <c r="L16433" s="45"/>
      <c r="M16433" s="45"/>
    </row>
    <row r="16434" spans="8:13" s="28" customFormat="1" x14ac:dyDescent="0.2">
      <c r="H16434" s="12"/>
      <c r="J16434" s="29"/>
      <c r="K16434" s="45"/>
      <c r="L16434" s="45"/>
      <c r="M16434" s="45"/>
    </row>
    <row r="16435" spans="8:13" s="28" customFormat="1" x14ac:dyDescent="0.2">
      <c r="H16435" s="12"/>
      <c r="J16435" s="29"/>
      <c r="K16435" s="45"/>
      <c r="L16435" s="45"/>
      <c r="M16435" s="45"/>
    </row>
    <row r="16436" spans="8:13" s="28" customFormat="1" x14ac:dyDescent="0.2">
      <c r="H16436" s="12"/>
      <c r="J16436" s="29"/>
      <c r="K16436" s="45"/>
      <c r="L16436" s="45"/>
      <c r="M16436" s="45"/>
    </row>
    <row r="16437" spans="8:13" s="28" customFormat="1" x14ac:dyDescent="0.2">
      <c r="H16437" s="12"/>
      <c r="J16437" s="29"/>
      <c r="K16437" s="45"/>
      <c r="L16437" s="45"/>
      <c r="M16437" s="45"/>
    </row>
    <row r="16438" spans="8:13" s="28" customFormat="1" x14ac:dyDescent="0.2">
      <c r="H16438" s="12"/>
      <c r="J16438" s="29"/>
      <c r="K16438" s="45"/>
      <c r="L16438" s="45"/>
      <c r="M16438" s="45"/>
    </row>
    <row r="16439" spans="8:13" s="28" customFormat="1" x14ac:dyDescent="0.2">
      <c r="H16439" s="12"/>
      <c r="J16439" s="29"/>
      <c r="K16439" s="45"/>
      <c r="L16439" s="45"/>
      <c r="M16439" s="45"/>
    </row>
    <row r="16440" spans="8:13" s="28" customFormat="1" x14ac:dyDescent="0.2">
      <c r="H16440" s="12"/>
      <c r="J16440" s="29"/>
      <c r="K16440" s="45"/>
      <c r="L16440" s="45"/>
      <c r="M16440" s="45"/>
    </row>
    <row r="16441" spans="8:13" s="28" customFormat="1" x14ac:dyDescent="0.2">
      <c r="H16441" s="12"/>
      <c r="J16441" s="29"/>
      <c r="K16441" s="45"/>
      <c r="L16441" s="45"/>
      <c r="M16441" s="45"/>
    </row>
    <row r="16442" spans="8:13" s="28" customFormat="1" x14ac:dyDescent="0.2">
      <c r="H16442" s="12"/>
      <c r="J16442" s="29"/>
      <c r="K16442" s="45"/>
      <c r="L16442" s="45"/>
      <c r="M16442" s="45"/>
    </row>
    <row r="16443" spans="8:13" s="28" customFormat="1" x14ac:dyDescent="0.2">
      <c r="H16443" s="12"/>
      <c r="J16443" s="29"/>
      <c r="K16443" s="45"/>
      <c r="L16443" s="45"/>
      <c r="M16443" s="45"/>
    </row>
    <row r="16444" spans="8:13" s="28" customFormat="1" x14ac:dyDescent="0.2">
      <c r="H16444" s="12"/>
      <c r="J16444" s="29"/>
      <c r="K16444" s="45"/>
      <c r="L16444" s="45"/>
      <c r="M16444" s="45"/>
    </row>
    <row r="16445" spans="8:13" s="28" customFormat="1" x14ac:dyDescent="0.2">
      <c r="H16445" s="12"/>
      <c r="J16445" s="29"/>
      <c r="K16445" s="45"/>
      <c r="L16445" s="45"/>
      <c r="M16445" s="45"/>
    </row>
    <row r="16446" spans="8:13" s="28" customFormat="1" x14ac:dyDescent="0.2">
      <c r="H16446" s="12"/>
      <c r="J16446" s="29"/>
      <c r="K16446" s="45"/>
      <c r="L16446" s="45"/>
      <c r="M16446" s="45"/>
    </row>
    <row r="16447" spans="8:13" s="28" customFormat="1" x14ac:dyDescent="0.2">
      <c r="H16447" s="12"/>
      <c r="J16447" s="29"/>
      <c r="K16447" s="45"/>
      <c r="L16447" s="45"/>
      <c r="M16447" s="45"/>
    </row>
    <row r="16448" spans="8:13" s="28" customFormat="1" x14ac:dyDescent="0.2">
      <c r="H16448" s="12"/>
      <c r="J16448" s="29"/>
      <c r="K16448" s="45"/>
      <c r="L16448" s="45"/>
      <c r="M16448" s="45"/>
    </row>
    <row r="16449" spans="8:13" s="28" customFormat="1" x14ac:dyDescent="0.2">
      <c r="H16449" s="12"/>
      <c r="J16449" s="29"/>
      <c r="K16449" s="45"/>
      <c r="L16449" s="45"/>
      <c r="M16449" s="45"/>
    </row>
    <row r="16450" spans="8:13" s="28" customFormat="1" x14ac:dyDescent="0.2">
      <c r="H16450" s="12"/>
      <c r="J16450" s="29"/>
      <c r="K16450" s="45"/>
      <c r="L16450" s="45"/>
      <c r="M16450" s="45"/>
    </row>
    <row r="16451" spans="8:13" s="28" customFormat="1" x14ac:dyDescent="0.2">
      <c r="H16451" s="12"/>
      <c r="J16451" s="29"/>
      <c r="K16451" s="45"/>
      <c r="L16451" s="45"/>
      <c r="M16451" s="45"/>
    </row>
    <row r="16452" spans="8:13" s="28" customFormat="1" x14ac:dyDescent="0.2">
      <c r="H16452" s="12"/>
      <c r="J16452" s="29"/>
      <c r="K16452" s="45"/>
      <c r="L16452" s="45"/>
      <c r="M16452" s="45"/>
    </row>
    <row r="16453" spans="8:13" s="28" customFormat="1" x14ac:dyDescent="0.2">
      <c r="H16453" s="12"/>
      <c r="J16453" s="29"/>
      <c r="K16453" s="45"/>
      <c r="L16453" s="45"/>
      <c r="M16453" s="45"/>
    </row>
    <row r="16454" spans="8:13" s="28" customFormat="1" x14ac:dyDescent="0.2">
      <c r="H16454" s="12"/>
      <c r="J16454" s="29"/>
      <c r="K16454" s="45"/>
      <c r="L16454" s="45"/>
      <c r="M16454" s="45"/>
    </row>
    <row r="16455" spans="8:13" s="28" customFormat="1" x14ac:dyDescent="0.2">
      <c r="H16455" s="12"/>
      <c r="J16455" s="29"/>
      <c r="K16455" s="45"/>
      <c r="L16455" s="45"/>
      <c r="M16455" s="45"/>
    </row>
    <row r="16456" spans="8:13" s="28" customFormat="1" x14ac:dyDescent="0.2">
      <c r="H16456" s="12"/>
      <c r="J16456" s="29"/>
      <c r="K16456" s="45"/>
      <c r="L16456" s="45"/>
      <c r="M16456" s="45"/>
    </row>
    <row r="16457" spans="8:13" s="28" customFormat="1" x14ac:dyDescent="0.2">
      <c r="H16457" s="12"/>
      <c r="J16457" s="29"/>
      <c r="K16457" s="45"/>
      <c r="L16457" s="45"/>
      <c r="M16457" s="45"/>
    </row>
    <row r="16458" spans="8:13" s="28" customFormat="1" x14ac:dyDescent="0.2">
      <c r="H16458" s="12"/>
      <c r="J16458" s="29"/>
      <c r="K16458" s="45"/>
      <c r="L16458" s="45"/>
      <c r="M16458" s="45"/>
    </row>
    <row r="16459" spans="8:13" s="28" customFormat="1" x14ac:dyDescent="0.2">
      <c r="H16459" s="12"/>
      <c r="J16459" s="29"/>
      <c r="K16459" s="45"/>
      <c r="L16459" s="45"/>
      <c r="M16459" s="45"/>
    </row>
    <row r="16460" spans="8:13" s="28" customFormat="1" x14ac:dyDescent="0.2">
      <c r="H16460" s="12"/>
      <c r="J16460" s="29"/>
      <c r="K16460" s="45"/>
      <c r="L16460" s="45"/>
      <c r="M16460" s="45"/>
    </row>
    <row r="16461" spans="8:13" s="28" customFormat="1" x14ac:dyDescent="0.2">
      <c r="H16461" s="12"/>
      <c r="J16461" s="29"/>
      <c r="K16461" s="45"/>
      <c r="L16461" s="45"/>
      <c r="M16461" s="45"/>
    </row>
    <row r="16462" spans="8:13" s="28" customFormat="1" x14ac:dyDescent="0.2">
      <c r="H16462" s="12"/>
      <c r="J16462" s="29"/>
      <c r="K16462" s="45"/>
      <c r="L16462" s="45"/>
      <c r="M16462" s="45"/>
    </row>
    <row r="16463" spans="8:13" s="28" customFormat="1" x14ac:dyDescent="0.2">
      <c r="H16463" s="12"/>
      <c r="J16463" s="29"/>
      <c r="K16463" s="45"/>
      <c r="L16463" s="45"/>
      <c r="M16463" s="45"/>
    </row>
    <row r="16464" spans="8:13" s="28" customFormat="1" x14ac:dyDescent="0.2">
      <c r="H16464" s="12"/>
      <c r="J16464" s="29"/>
      <c r="K16464" s="45"/>
      <c r="L16464" s="45"/>
      <c r="M16464" s="45"/>
    </row>
    <row r="16465" spans="8:13" s="28" customFormat="1" x14ac:dyDescent="0.2">
      <c r="H16465" s="12"/>
      <c r="J16465" s="29"/>
      <c r="K16465" s="45"/>
      <c r="L16465" s="45"/>
      <c r="M16465" s="45"/>
    </row>
    <row r="16466" spans="8:13" s="28" customFormat="1" x14ac:dyDescent="0.2">
      <c r="H16466" s="12"/>
      <c r="J16466" s="29"/>
      <c r="K16466" s="45"/>
      <c r="L16466" s="45"/>
      <c r="M16466" s="45"/>
    </row>
    <row r="16467" spans="8:13" s="28" customFormat="1" x14ac:dyDescent="0.2">
      <c r="H16467" s="12"/>
      <c r="J16467" s="29"/>
      <c r="K16467" s="45"/>
      <c r="L16467" s="45"/>
      <c r="M16467" s="45"/>
    </row>
    <row r="16468" spans="8:13" s="28" customFormat="1" x14ac:dyDescent="0.2">
      <c r="H16468" s="12"/>
      <c r="J16468" s="29"/>
      <c r="K16468" s="45"/>
      <c r="L16468" s="45"/>
      <c r="M16468" s="45"/>
    </row>
    <row r="16469" spans="8:13" s="28" customFormat="1" x14ac:dyDescent="0.2">
      <c r="H16469" s="12"/>
      <c r="J16469" s="29"/>
      <c r="K16469" s="45"/>
      <c r="L16469" s="45"/>
      <c r="M16469" s="45"/>
    </row>
    <row r="16470" spans="8:13" s="28" customFormat="1" x14ac:dyDescent="0.2">
      <c r="H16470" s="12"/>
      <c r="J16470" s="29"/>
      <c r="K16470" s="45"/>
      <c r="L16470" s="45"/>
      <c r="M16470" s="45"/>
    </row>
    <row r="16471" spans="8:13" s="28" customFormat="1" x14ac:dyDescent="0.2">
      <c r="H16471" s="12"/>
      <c r="J16471" s="29"/>
      <c r="K16471" s="45"/>
      <c r="L16471" s="45"/>
      <c r="M16471" s="45"/>
    </row>
    <row r="16472" spans="8:13" s="28" customFormat="1" x14ac:dyDescent="0.2">
      <c r="H16472" s="12"/>
      <c r="J16472" s="29"/>
      <c r="K16472" s="45"/>
      <c r="L16472" s="45"/>
      <c r="M16472" s="45"/>
    </row>
    <row r="16473" spans="8:13" s="28" customFormat="1" x14ac:dyDescent="0.2">
      <c r="H16473" s="12"/>
      <c r="J16473" s="29"/>
      <c r="K16473" s="45"/>
      <c r="L16473" s="45"/>
      <c r="M16473" s="45"/>
    </row>
    <row r="16474" spans="8:13" s="28" customFormat="1" x14ac:dyDescent="0.2">
      <c r="H16474" s="12"/>
      <c r="J16474" s="29"/>
      <c r="K16474" s="45"/>
      <c r="L16474" s="45"/>
      <c r="M16474" s="45"/>
    </row>
    <row r="16475" spans="8:13" s="28" customFormat="1" x14ac:dyDescent="0.2">
      <c r="H16475" s="12"/>
      <c r="J16475" s="29"/>
      <c r="K16475" s="45"/>
      <c r="L16475" s="45"/>
      <c r="M16475" s="45"/>
    </row>
    <row r="16476" spans="8:13" s="28" customFormat="1" x14ac:dyDescent="0.2">
      <c r="H16476" s="12"/>
      <c r="J16476" s="29"/>
      <c r="K16476" s="45"/>
      <c r="L16476" s="45"/>
      <c r="M16476" s="45"/>
    </row>
    <row r="16477" spans="8:13" s="28" customFormat="1" x14ac:dyDescent="0.2">
      <c r="H16477" s="12"/>
      <c r="J16477" s="29"/>
      <c r="K16477" s="45"/>
      <c r="L16477" s="45"/>
      <c r="M16477" s="45"/>
    </row>
    <row r="16478" spans="8:13" s="28" customFormat="1" x14ac:dyDescent="0.2">
      <c r="H16478" s="12"/>
      <c r="J16478" s="29"/>
      <c r="K16478" s="45"/>
      <c r="L16478" s="45"/>
      <c r="M16478" s="45"/>
    </row>
    <row r="16479" spans="8:13" s="28" customFormat="1" x14ac:dyDescent="0.2">
      <c r="H16479" s="12"/>
      <c r="J16479" s="29"/>
      <c r="K16479" s="45"/>
      <c r="L16479" s="45"/>
      <c r="M16479" s="45"/>
    </row>
    <row r="16480" spans="8:13" s="28" customFormat="1" x14ac:dyDescent="0.2">
      <c r="H16480" s="12"/>
      <c r="J16480" s="29"/>
      <c r="K16480" s="45"/>
      <c r="L16480" s="45"/>
      <c r="M16480" s="45"/>
    </row>
    <row r="16481" spans="8:13" s="28" customFormat="1" x14ac:dyDescent="0.2">
      <c r="H16481" s="12"/>
      <c r="J16481" s="29"/>
      <c r="K16481" s="45"/>
      <c r="L16481" s="45"/>
      <c r="M16481" s="45"/>
    </row>
    <row r="16482" spans="8:13" s="28" customFormat="1" x14ac:dyDescent="0.2">
      <c r="H16482" s="12"/>
      <c r="J16482" s="29"/>
      <c r="K16482" s="45"/>
      <c r="L16482" s="45"/>
      <c r="M16482" s="45"/>
    </row>
    <row r="16483" spans="8:13" s="28" customFormat="1" x14ac:dyDescent="0.2">
      <c r="H16483" s="12"/>
      <c r="J16483" s="29"/>
      <c r="K16483" s="45"/>
      <c r="L16483" s="45"/>
      <c r="M16483" s="45"/>
    </row>
    <row r="16484" spans="8:13" s="28" customFormat="1" x14ac:dyDescent="0.2">
      <c r="H16484" s="12"/>
      <c r="J16484" s="29"/>
      <c r="K16484" s="45"/>
      <c r="L16484" s="45"/>
      <c r="M16484" s="45"/>
    </row>
    <row r="16485" spans="8:13" s="28" customFormat="1" x14ac:dyDescent="0.2">
      <c r="H16485" s="12"/>
      <c r="J16485" s="29"/>
      <c r="K16485" s="45"/>
      <c r="L16485" s="45"/>
      <c r="M16485" s="45"/>
    </row>
    <row r="16486" spans="8:13" s="28" customFormat="1" x14ac:dyDescent="0.2">
      <c r="H16486" s="12"/>
      <c r="J16486" s="29"/>
      <c r="K16486" s="45"/>
      <c r="L16486" s="45"/>
      <c r="M16486" s="45"/>
    </row>
    <row r="16487" spans="8:13" s="28" customFormat="1" x14ac:dyDescent="0.2">
      <c r="H16487" s="12"/>
      <c r="J16487" s="29"/>
      <c r="K16487" s="45"/>
      <c r="L16487" s="45"/>
      <c r="M16487" s="45"/>
    </row>
    <row r="16488" spans="8:13" s="28" customFormat="1" x14ac:dyDescent="0.2">
      <c r="H16488" s="12"/>
      <c r="J16488" s="29"/>
      <c r="K16488" s="45"/>
      <c r="L16488" s="45"/>
      <c r="M16488" s="45"/>
    </row>
    <row r="16489" spans="8:13" s="28" customFormat="1" x14ac:dyDescent="0.2">
      <c r="H16489" s="12"/>
      <c r="J16489" s="29"/>
      <c r="K16489" s="45"/>
      <c r="L16489" s="45"/>
      <c r="M16489" s="45"/>
    </row>
    <row r="16490" spans="8:13" s="28" customFormat="1" x14ac:dyDescent="0.2">
      <c r="H16490" s="12"/>
      <c r="J16490" s="29"/>
      <c r="K16490" s="45"/>
      <c r="L16490" s="45"/>
      <c r="M16490" s="45"/>
    </row>
    <row r="16491" spans="8:13" s="28" customFormat="1" x14ac:dyDescent="0.2">
      <c r="H16491" s="12"/>
      <c r="J16491" s="29"/>
      <c r="K16491" s="45"/>
      <c r="L16491" s="45"/>
      <c r="M16491" s="45"/>
    </row>
    <row r="16492" spans="8:13" s="28" customFormat="1" x14ac:dyDescent="0.2">
      <c r="H16492" s="12"/>
      <c r="J16492" s="29"/>
      <c r="K16492" s="45"/>
      <c r="L16492" s="45"/>
      <c r="M16492" s="45"/>
    </row>
    <row r="16493" spans="8:13" s="28" customFormat="1" x14ac:dyDescent="0.2">
      <c r="H16493" s="12"/>
      <c r="J16493" s="29"/>
      <c r="K16493" s="45"/>
      <c r="L16493" s="45"/>
      <c r="M16493" s="45"/>
    </row>
    <row r="16494" spans="8:13" s="28" customFormat="1" x14ac:dyDescent="0.2">
      <c r="H16494" s="12"/>
      <c r="J16494" s="29"/>
      <c r="K16494" s="45"/>
      <c r="L16494" s="45"/>
      <c r="M16494" s="45"/>
    </row>
    <row r="16495" spans="8:13" s="28" customFormat="1" x14ac:dyDescent="0.2">
      <c r="H16495" s="12"/>
      <c r="J16495" s="29"/>
      <c r="K16495" s="45"/>
      <c r="L16495" s="45"/>
      <c r="M16495" s="45"/>
    </row>
    <row r="16496" spans="8:13" s="28" customFormat="1" x14ac:dyDescent="0.2">
      <c r="H16496" s="12"/>
      <c r="J16496" s="29"/>
      <c r="K16496" s="45"/>
      <c r="L16496" s="45"/>
      <c r="M16496" s="45"/>
    </row>
    <row r="16497" spans="8:13" s="28" customFormat="1" x14ac:dyDescent="0.2">
      <c r="H16497" s="12"/>
      <c r="J16497" s="29"/>
      <c r="K16497" s="45"/>
      <c r="L16497" s="45"/>
      <c r="M16497" s="45"/>
    </row>
    <row r="16498" spans="8:13" s="28" customFormat="1" x14ac:dyDescent="0.2">
      <c r="H16498" s="12"/>
      <c r="J16498" s="29"/>
      <c r="K16498" s="45"/>
      <c r="L16498" s="45"/>
      <c r="M16498" s="45"/>
    </row>
    <row r="16499" spans="8:13" s="28" customFormat="1" x14ac:dyDescent="0.2">
      <c r="H16499" s="12"/>
      <c r="J16499" s="29"/>
      <c r="K16499" s="45"/>
      <c r="L16499" s="45"/>
      <c r="M16499" s="45"/>
    </row>
    <row r="16500" spans="8:13" s="28" customFormat="1" x14ac:dyDescent="0.2">
      <c r="H16500" s="12"/>
      <c r="J16500" s="29"/>
      <c r="K16500" s="45"/>
      <c r="L16500" s="45"/>
      <c r="M16500" s="45"/>
    </row>
    <row r="16501" spans="8:13" s="28" customFormat="1" x14ac:dyDescent="0.2">
      <c r="H16501" s="12"/>
      <c r="J16501" s="29"/>
      <c r="K16501" s="45"/>
      <c r="L16501" s="45"/>
      <c r="M16501" s="45"/>
    </row>
    <row r="16502" spans="8:13" s="28" customFormat="1" x14ac:dyDescent="0.2">
      <c r="H16502" s="12"/>
      <c r="J16502" s="29"/>
      <c r="K16502" s="45"/>
      <c r="L16502" s="45"/>
      <c r="M16502" s="45"/>
    </row>
    <row r="16503" spans="8:13" s="28" customFormat="1" x14ac:dyDescent="0.2">
      <c r="H16503" s="12"/>
      <c r="J16503" s="29"/>
      <c r="K16503" s="45"/>
      <c r="L16503" s="45"/>
      <c r="M16503" s="45"/>
    </row>
    <row r="16504" spans="8:13" s="28" customFormat="1" x14ac:dyDescent="0.2">
      <c r="H16504" s="12"/>
      <c r="J16504" s="29"/>
      <c r="K16504" s="45"/>
      <c r="L16504" s="45"/>
      <c r="M16504" s="45"/>
    </row>
    <row r="16505" spans="8:13" s="28" customFormat="1" x14ac:dyDescent="0.2">
      <c r="H16505" s="12"/>
      <c r="J16505" s="29"/>
      <c r="K16505" s="45"/>
      <c r="L16505" s="45"/>
      <c r="M16505" s="45"/>
    </row>
    <row r="16506" spans="8:13" s="28" customFormat="1" x14ac:dyDescent="0.2">
      <c r="H16506" s="12"/>
      <c r="J16506" s="29"/>
      <c r="K16506" s="45"/>
      <c r="L16506" s="45"/>
      <c r="M16506" s="45"/>
    </row>
    <row r="16507" spans="8:13" s="28" customFormat="1" x14ac:dyDescent="0.2">
      <c r="H16507" s="12"/>
      <c r="J16507" s="29"/>
      <c r="K16507" s="45"/>
      <c r="L16507" s="45"/>
      <c r="M16507" s="45"/>
    </row>
    <row r="16508" spans="8:13" s="28" customFormat="1" x14ac:dyDescent="0.2">
      <c r="H16508" s="12"/>
      <c r="J16508" s="29"/>
      <c r="K16508" s="45"/>
      <c r="L16508" s="45"/>
      <c r="M16508" s="45"/>
    </row>
    <row r="16509" spans="8:13" s="28" customFormat="1" x14ac:dyDescent="0.2">
      <c r="H16509" s="12"/>
      <c r="J16509" s="29"/>
      <c r="K16509" s="45"/>
      <c r="L16509" s="45"/>
      <c r="M16509" s="45"/>
    </row>
    <row r="16510" spans="8:13" s="28" customFormat="1" x14ac:dyDescent="0.2">
      <c r="H16510" s="12"/>
      <c r="J16510" s="29"/>
      <c r="K16510" s="45"/>
      <c r="L16510" s="45"/>
      <c r="M16510" s="45"/>
    </row>
    <row r="16511" spans="8:13" s="28" customFormat="1" x14ac:dyDescent="0.2">
      <c r="H16511" s="12"/>
      <c r="J16511" s="29"/>
      <c r="K16511" s="45"/>
      <c r="L16511" s="45"/>
      <c r="M16511" s="45"/>
    </row>
    <row r="16512" spans="8:13" s="28" customFormat="1" x14ac:dyDescent="0.2">
      <c r="H16512" s="12"/>
      <c r="J16512" s="29"/>
      <c r="K16512" s="45"/>
      <c r="L16512" s="45"/>
      <c r="M16512" s="45"/>
    </row>
    <row r="16513" spans="8:13" s="28" customFormat="1" x14ac:dyDescent="0.2">
      <c r="H16513" s="12"/>
      <c r="J16513" s="29"/>
      <c r="K16513" s="45"/>
      <c r="L16513" s="45"/>
      <c r="M16513" s="45"/>
    </row>
    <row r="16514" spans="8:13" s="28" customFormat="1" x14ac:dyDescent="0.2">
      <c r="H16514" s="12"/>
      <c r="J16514" s="29"/>
      <c r="K16514" s="45"/>
      <c r="L16514" s="45"/>
      <c r="M16514" s="45"/>
    </row>
    <row r="16515" spans="8:13" s="28" customFormat="1" x14ac:dyDescent="0.2">
      <c r="H16515" s="12"/>
      <c r="J16515" s="29"/>
      <c r="K16515" s="45"/>
      <c r="L16515" s="45"/>
      <c r="M16515" s="45"/>
    </row>
    <row r="16516" spans="8:13" s="28" customFormat="1" x14ac:dyDescent="0.2">
      <c r="H16516" s="12"/>
      <c r="J16516" s="29"/>
      <c r="K16516" s="45"/>
      <c r="L16516" s="45"/>
      <c r="M16516" s="45"/>
    </row>
    <row r="16517" spans="8:13" s="28" customFormat="1" x14ac:dyDescent="0.2">
      <c r="H16517" s="12"/>
      <c r="J16517" s="29"/>
      <c r="K16517" s="45"/>
      <c r="L16517" s="45"/>
      <c r="M16517" s="45"/>
    </row>
    <row r="16518" spans="8:13" s="28" customFormat="1" x14ac:dyDescent="0.2">
      <c r="H16518" s="12"/>
      <c r="J16518" s="29"/>
      <c r="K16518" s="45"/>
      <c r="L16518" s="45"/>
      <c r="M16518" s="45"/>
    </row>
    <row r="16519" spans="8:13" s="28" customFormat="1" x14ac:dyDescent="0.2">
      <c r="H16519" s="12"/>
      <c r="J16519" s="29"/>
      <c r="K16519" s="45"/>
      <c r="L16519" s="45"/>
      <c r="M16519" s="45"/>
    </row>
    <row r="16520" spans="8:13" s="28" customFormat="1" x14ac:dyDescent="0.2">
      <c r="H16520" s="12"/>
      <c r="J16520" s="29"/>
      <c r="K16520" s="45"/>
      <c r="L16520" s="45"/>
      <c r="M16520" s="45"/>
    </row>
    <row r="16521" spans="8:13" s="28" customFormat="1" x14ac:dyDescent="0.2">
      <c r="H16521" s="12"/>
      <c r="J16521" s="29"/>
      <c r="K16521" s="45"/>
      <c r="L16521" s="45"/>
      <c r="M16521" s="45"/>
    </row>
    <row r="16522" spans="8:13" s="28" customFormat="1" x14ac:dyDescent="0.2">
      <c r="H16522" s="12"/>
      <c r="J16522" s="29"/>
      <c r="K16522" s="45"/>
      <c r="L16522" s="45"/>
      <c r="M16522" s="45"/>
    </row>
    <row r="16523" spans="8:13" s="28" customFormat="1" x14ac:dyDescent="0.2">
      <c r="H16523" s="12"/>
      <c r="J16523" s="29"/>
      <c r="K16523" s="45"/>
      <c r="L16523" s="45"/>
      <c r="M16523" s="45"/>
    </row>
    <row r="16524" spans="8:13" s="28" customFormat="1" x14ac:dyDescent="0.2">
      <c r="H16524" s="12"/>
      <c r="J16524" s="29"/>
      <c r="K16524" s="45"/>
      <c r="L16524" s="45"/>
      <c r="M16524" s="45"/>
    </row>
    <row r="16525" spans="8:13" s="28" customFormat="1" x14ac:dyDescent="0.2">
      <c r="H16525" s="12"/>
      <c r="J16525" s="29"/>
      <c r="K16525" s="45"/>
      <c r="L16525" s="45"/>
      <c r="M16525" s="45"/>
    </row>
    <row r="16526" spans="8:13" s="28" customFormat="1" x14ac:dyDescent="0.2">
      <c r="H16526" s="12"/>
      <c r="J16526" s="29"/>
      <c r="K16526" s="45"/>
      <c r="L16526" s="45"/>
      <c r="M16526" s="45"/>
    </row>
    <row r="16527" spans="8:13" s="28" customFormat="1" x14ac:dyDescent="0.2">
      <c r="H16527" s="12"/>
      <c r="J16527" s="29"/>
      <c r="K16527" s="45"/>
      <c r="L16527" s="45"/>
      <c r="M16527" s="45"/>
    </row>
    <row r="16528" spans="8:13" s="28" customFormat="1" x14ac:dyDescent="0.2">
      <c r="H16528" s="12"/>
      <c r="J16528" s="29"/>
      <c r="K16528" s="45"/>
      <c r="L16528" s="45"/>
      <c r="M16528" s="45"/>
    </row>
    <row r="16529" spans="8:13" s="28" customFormat="1" x14ac:dyDescent="0.2">
      <c r="H16529" s="12"/>
      <c r="J16529" s="29"/>
      <c r="K16529" s="45"/>
      <c r="L16529" s="45"/>
      <c r="M16529" s="45"/>
    </row>
    <row r="16530" spans="8:13" s="28" customFormat="1" x14ac:dyDescent="0.2">
      <c r="H16530" s="12"/>
      <c r="J16530" s="29"/>
      <c r="K16530" s="45"/>
      <c r="L16530" s="45"/>
      <c r="M16530" s="45"/>
    </row>
    <row r="16531" spans="8:13" s="28" customFormat="1" x14ac:dyDescent="0.2">
      <c r="H16531" s="12"/>
      <c r="J16531" s="29"/>
      <c r="K16531" s="45"/>
      <c r="L16531" s="45"/>
      <c r="M16531" s="45"/>
    </row>
    <row r="16532" spans="8:13" s="28" customFormat="1" x14ac:dyDescent="0.2">
      <c r="H16532" s="12"/>
      <c r="J16532" s="29"/>
      <c r="K16532" s="45"/>
      <c r="L16532" s="45"/>
      <c r="M16532" s="45"/>
    </row>
    <row r="16533" spans="8:13" s="28" customFormat="1" x14ac:dyDescent="0.2">
      <c r="H16533" s="12"/>
      <c r="J16533" s="29"/>
      <c r="K16533" s="45"/>
      <c r="L16533" s="45"/>
      <c r="M16533" s="45"/>
    </row>
    <row r="16534" spans="8:13" s="28" customFormat="1" x14ac:dyDescent="0.2">
      <c r="H16534" s="12"/>
      <c r="J16534" s="29"/>
      <c r="K16534" s="45"/>
      <c r="L16534" s="45"/>
      <c r="M16534" s="45"/>
    </row>
    <row r="16535" spans="8:13" s="28" customFormat="1" x14ac:dyDescent="0.2">
      <c r="H16535" s="12"/>
      <c r="J16535" s="29"/>
      <c r="K16535" s="45"/>
      <c r="L16535" s="45"/>
      <c r="M16535" s="45"/>
    </row>
    <row r="16536" spans="8:13" s="28" customFormat="1" x14ac:dyDescent="0.2">
      <c r="H16536" s="12"/>
      <c r="J16536" s="29"/>
      <c r="K16536" s="45"/>
      <c r="L16536" s="45"/>
      <c r="M16536" s="45"/>
    </row>
    <row r="16537" spans="8:13" s="28" customFormat="1" x14ac:dyDescent="0.2">
      <c r="H16537" s="12"/>
      <c r="J16537" s="29"/>
      <c r="K16537" s="45"/>
      <c r="L16537" s="45"/>
      <c r="M16537" s="45"/>
    </row>
    <row r="16538" spans="8:13" s="28" customFormat="1" x14ac:dyDescent="0.2">
      <c r="H16538" s="12"/>
      <c r="J16538" s="29"/>
      <c r="K16538" s="45"/>
      <c r="L16538" s="45"/>
      <c r="M16538" s="45"/>
    </row>
    <row r="16539" spans="8:13" s="28" customFormat="1" x14ac:dyDescent="0.2">
      <c r="H16539" s="12"/>
      <c r="J16539" s="29"/>
      <c r="K16539" s="45"/>
      <c r="L16539" s="45"/>
      <c r="M16539" s="45"/>
    </row>
    <row r="16540" spans="8:13" s="28" customFormat="1" x14ac:dyDescent="0.2">
      <c r="H16540" s="12"/>
      <c r="J16540" s="29"/>
      <c r="K16540" s="45"/>
      <c r="L16540" s="45"/>
      <c r="M16540" s="45"/>
    </row>
    <row r="16541" spans="8:13" s="28" customFormat="1" x14ac:dyDescent="0.2">
      <c r="H16541" s="12"/>
      <c r="J16541" s="29"/>
      <c r="K16541" s="45"/>
      <c r="L16541" s="45"/>
      <c r="M16541" s="45"/>
    </row>
    <row r="16542" spans="8:13" s="28" customFormat="1" x14ac:dyDescent="0.2">
      <c r="H16542" s="12"/>
      <c r="J16542" s="29"/>
      <c r="K16542" s="45"/>
      <c r="L16542" s="45"/>
      <c r="M16542" s="45"/>
    </row>
    <row r="16543" spans="8:13" s="28" customFormat="1" x14ac:dyDescent="0.2">
      <c r="H16543" s="12"/>
      <c r="J16543" s="29"/>
      <c r="K16543" s="45"/>
      <c r="L16543" s="45"/>
      <c r="M16543" s="45"/>
    </row>
    <row r="16544" spans="8:13" s="28" customFormat="1" x14ac:dyDescent="0.2">
      <c r="H16544" s="12"/>
      <c r="J16544" s="29"/>
      <c r="K16544" s="45"/>
      <c r="L16544" s="45"/>
      <c r="M16544" s="45"/>
    </row>
    <row r="16545" spans="8:13" s="28" customFormat="1" x14ac:dyDescent="0.2">
      <c r="H16545" s="12"/>
      <c r="J16545" s="29"/>
      <c r="K16545" s="45"/>
      <c r="L16545" s="45"/>
      <c r="M16545" s="45"/>
    </row>
    <row r="16546" spans="8:13" s="28" customFormat="1" x14ac:dyDescent="0.2">
      <c r="H16546" s="12"/>
      <c r="J16546" s="29"/>
      <c r="K16546" s="45"/>
      <c r="L16546" s="45"/>
      <c r="M16546" s="45"/>
    </row>
    <row r="16547" spans="8:13" s="28" customFormat="1" x14ac:dyDescent="0.2">
      <c r="H16547" s="12"/>
      <c r="J16547" s="29"/>
      <c r="K16547" s="45"/>
      <c r="L16547" s="45"/>
      <c r="M16547" s="45"/>
    </row>
    <row r="16548" spans="8:13" s="28" customFormat="1" x14ac:dyDescent="0.2">
      <c r="H16548" s="12"/>
      <c r="J16548" s="29"/>
      <c r="K16548" s="45"/>
      <c r="L16548" s="45"/>
      <c r="M16548" s="45"/>
    </row>
    <row r="16549" spans="8:13" s="28" customFormat="1" x14ac:dyDescent="0.2">
      <c r="H16549" s="12"/>
      <c r="J16549" s="29"/>
      <c r="K16549" s="45"/>
      <c r="L16549" s="45"/>
      <c r="M16549" s="45"/>
    </row>
    <row r="16550" spans="8:13" s="28" customFormat="1" x14ac:dyDescent="0.2">
      <c r="H16550" s="12"/>
      <c r="J16550" s="29"/>
      <c r="K16550" s="45"/>
      <c r="L16550" s="45"/>
      <c r="M16550" s="45"/>
    </row>
    <row r="16551" spans="8:13" s="28" customFormat="1" x14ac:dyDescent="0.2">
      <c r="H16551" s="12"/>
      <c r="J16551" s="29"/>
      <c r="K16551" s="45"/>
      <c r="L16551" s="45"/>
      <c r="M16551" s="45"/>
    </row>
    <row r="16552" spans="8:13" s="28" customFormat="1" x14ac:dyDescent="0.2">
      <c r="H16552" s="12"/>
      <c r="J16552" s="29"/>
      <c r="K16552" s="45"/>
      <c r="L16552" s="45"/>
      <c r="M16552" s="45"/>
    </row>
    <row r="16553" spans="8:13" s="28" customFormat="1" x14ac:dyDescent="0.2">
      <c r="H16553" s="12"/>
      <c r="J16553" s="29"/>
      <c r="K16553" s="45"/>
      <c r="L16553" s="45"/>
      <c r="M16553" s="45"/>
    </row>
    <row r="16554" spans="8:13" s="28" customFormat="1" x14ac:dyDescent="0.2">
      <c r="H16554" s="12"/>
      <c r="J16554" s="29"/>
      <c r="K16554" s="45"/>
      <c r="L16554" s="45"/>
      <c r="M16554" s="45"/>
    </row>
    <row r="16555" spans="8:13" s="28" customFormat="1" x14ac:dyDescent="0.2">
      <c r="H16555" s="12"/>
      <c r="J16555" s="29"/>
      <c r="K16555" s="45"/>
      <c r="L16555" s="45"/>
      <c r="M16555" s="45"/>
    </row>
    <row r="16556" spans="8:13" s="28" customFormat="1" x14ac:dyDescent="0.2">
      <c r="H16556" s="12"/>
      <c r="J16556" s="29"/>
      <c r="K16556" s="45"/>
      <c r="L16556" s="45"/>
      <c r="M16556" s="45"/>
    </row>
    <row r="16557" spans="8:13" s="28" customFormat="1" x14ac:dyDescent="0.2">
      <c r="H16557" s="12"/>
      <c r="J16557" s="29"/>
      <c r="K16557" s="45"/>
      <c r="L16557" s="45"/>
      <c r="M16557" s="45"/>
    </row>
    <row r="16558" spans="8:13" s="28" customFormat="1" x14ac:dyDescent="0.2">
      <c r="H16558" s="12"/>
      <c r="J16558" s="29"/>
      <c r="K16558" s="45"/>
      <c r="L16558" s="45"/>
      <c r="M16558" s="45"/>
    </row>
    <row r="16559" spans="8:13" s="28" customFormat="1" x14ac:dyDescent="0.2">
      <c r="H16559" s="12"/>
      <c r="J16559" s="29"/>
      <c r="K16559" s="45"/>
      <c r="L16559" s="45"/>
      <c r="M16559" s="45"/>
    </row>
    <row r="16560" spans="8:13" s="28" customFormat="1" x14ac:dyDescent="0.2">
      <c r="H16560" s="12"/>
      <c r="J16560" s="29"/>
      <c r="K16560" s="45"/>
      <c r="L16560" s="45"/>
      <c r="M16560" s="45"/>
    </row>
    <row r="16561" spans="8:13" s="28" customFormat="1" x14ac:dyDescent="0.2">
      <c r="H16561" s="12"/>
      <c r="J16561" s="29"/>
      <c r="K16561" s="45"/>
      <c r="L16561" s="45"/>
      <c r="M16561" s="45"/>
    </row>
    <row r="16562" spans="8:13" s="28" customFormat="1" x14ac:dyDescent="0.2">
      <c r="H16562" s="12"/>
      <c r="J16562" s="29"/>
      <c r="K16562" s="45"/>
      <c r="L16562" s="45"/>
      <c r="M16562" s="45"/>
    </row>
    <row r="16563" spans="8:13" s="28" customFormat="1" x14ac:dyDescent="0.2">
      <c r="H16563" s="12"/>
      <c r="J16563" s="29"/>
      <c r="K16563" s="45"/>
      <c r="L16563" s="45"/>
      <c r="M16563" s="45"/>
    </row>
    <row r="16564" spans="8:13" s="28" customFormat="1" x14ac:dyDescent="0.2">
      <c r="H16564" s="12"/>
      <c r="J16564" s="29"/>
      <c r="K16564" s="45"/>
      <c r="L16564" s="45"/>
      <c r="M16564" s="45"/>
    </row>
    <row r="16565" spans="8:13" s="28" customFormat="1" x14ac:dyDescent="0.2">
      <c r="H16565" s="12"/>
      <c r="J16565" s="29"/>
      <c r="K16565" s="45"/>
      <c r="L16565" s="45"/>
      <c r="M16565" s="45"/>
    </row>
    <row r="16566" spans="8:13" s="28" customFormat="1" x14ac:dyDescent="0.2">
      <c r="H16566" s="12"/>
      <c r="J16566" s="29"/>
      <c r="K16566" s="45"/>
      <c r="L16566" s="45"/>
      <c r="M16566" s="45"/>
    </row>
    <row r="16567" spans="8:13" s="28" customFormat="1" x14ac:dyDescent="0.2">
      <c r="H16567" s="12"/>
      <c r="J16567" s="29"/>
      <c r="K16567" s="45"/>
      <c r="L16567" s="45"/>
      <c r="M16567" s="45"/>
    </row>
    <row r="16568" spans="8:13" s="28" customFormat="1" x14ac:dyDescent="0.2">
      <c r="H16568" s="12"/>
      <c r="J16568" s="29"/>
      <c r="K16568" s="45"/>
      <c r="L16568" s="45"/>
      <c r="M16568" s="45"/>
    </row>
    <row r="16569" spans="8:13" s="28" customFormat="1" x14ac:dyDescent="0.2">
      <c r="H16569" s="12"/>
      <c r="J16569" s="29"/>
      <c r="K16569" s="45"/>
      <c r="L16569" s="45"/>
      <c r="M16569" s="45"/>
    </row>
    <row r="16570" spans="8:13" s="28" customFormat="1" x14ac:dyDescent="0.2">
      <c r="H16570" s="12"/>
      <c r="J16570" s="29"/>
      <c r="K16570" s="45"/>
      <c r="L16570" s="45"/>
      <c r="M16570" s="45"/>
    </row>
    <row r="16571" spans="8:13" s="28" customFormat="1" x14ac:dyDescent="0.2">
      <c r="H16571" s="12"/>
      <c r="J16571" s="29"/>
      <c r="K16571" s="45"/>
      <c r="L16571" s="45"/>
      <c r="M16571" s="45"/>
    </row>
    <row r="16572" spans="8:13" s="28" customFormat="1" x14ac:dyDescent="0.2">
      <c r="H16572" s="12"/>
      <c r="J16572" s="29"/>
      <c r="K16572" s="45"/>
      <c r="L16572" s="45"/>
      <c r="M16572" s="45"/>
    </row>
    <row r="16573" spans="8:13" s="28" customFormat="1" x14ac:dyDescent="0.2">
      <c r="H16573" s="12"/>
      <c r="J16573" s="29"/>
      <c r="K16573" s="45"/>
      <c r="L16573" s="45"/>
      <c r="M16573" s="45"/>
    </row>
    <row r="16574" spans="8:13" s="28" customFormat="1" x14ac:dyDescent="0.2">
      <c r="H16574" s="12"/>
      <c r="J16574" s="29"/>
      <c r="K16574" s="45"/>
      <c r="L16574" s="45"/>
      <c r="M16574" s="45"/>
    </row>
    <row r="16575" spans="8:13" s="28" customFormat="1" x14ac:dyDescent="0.2">
      <c r="H16575" s="12"/>
      <c r="J16575" s="29"/>
      <c r="K16575" s="45"/>
      <c r="L16575" s="45"/>
      <c r="M16575" s="45"/>
    </row>
    <row r="16576" spans="8:13" s="28" customFormat="1" x14ac:dyDescent="0.2">
      <c r="H16576" s="12"/>
      <c r="J16576" s="29"/>
      <c r="K16576" s="45"/>
      <c r="L16576" s="45"/>
      <c r="M16576" s="45"/>
    </row>
    <row r="16577" spans="8:13" s="28" customFormat="1" x14ac:dyDescent="0.2">
      <c r="H16577" s="12"/>
      <c r="J16577" s="29"/>
      <c r="K16577" s="45"/>
      <c r="L16577" s="45"/>
      <c r="M16577" s="45"/>
    </row>
    <row r="16578" spans="8:13" s="28" customFormat="1" x14ac:dyDescent="0.2">
      <c r="H16578" s="12"/>
      <c r="J16578" s="29"/>
      <c r="K16578" s="45"/>
      <c r="L16578" s="45"/>
      <c r="M16578" s="45"/>
    </row>
    <row r="16579" spans="8:13" s="28" customFormat="1" x14ac:dyDescent="0.2">
      <c r="H16579" s="12"/>
      <c r="J16579" s="29"/>
      <c r="K16579" s="45"/>
      <c r="L16579" s="45"/>
      <c r="M16579" s="45"/>
    </row>
    <row r="16580" spans="8:13" s="28" customFormat="1" x14ac:dyDescent="0.2">
      <c r="H16580" s="12"/>
      <c r="J16580" s="29"/>
      <c r="K16580" s="45"/>
      <c r="L16580" s="45"/>
      <c r="M16580" s="45"/>
    </row>
    <row r="16581" spans="8:13" s="28" customFormat="1" x14ac:dyDescent="0.2">
      <c r="H16581" s="12"/>
      <c r="J16581" s="29"/>
      <c r="K16581" s="45"/>
      <c r="L16581" s="45"/>
      <c r="M16581" s="45"/>
    </row>
    <row r="16582" spans="8:13" s="28" customFormat="1" x14ac:dyDescent="0.2">
      <c r="H16582" s="12"/>
      <c r="J16582" s="29"/>
      <c r="K16582" s="45"/>
      <c r="L16582" s="45"/>
      <c r="M16582" s="45"/>
    </row>
    <row r="16583" spans="8:13" s="28" customFormat="1" x14ac:dyDescent="0.2">
      <c r="H16583" s="12"/>
      <c r="J16583" s="29"/>
      <c r="K16583" s="45"/>
      <c r="L16583" s="45"/>
      <c r="M16583" s="45"/>
    </row>
    <row r="16584" spans="8:13" s="28" customFormat="1" x14ac:dyDescent="0.2">
      <c r="H16584" s="12"/>
      <c r="J16584" s="29"/>
      <c r="K16584" s="45"/>
      <c r="L16584" s="45"/>
      <c r="M16584" s="45"/>
    </row>
    <row r="16585" spans="8:13" s="28" customFormat="1" x14ac:dyDescent="0.2">
      <c r="H16585" s="12"/>
      <c r="J16585" s="29"/>
      <c r="K16585" s="45"/>
      <c r="L16585" s="45"/>
      <c r="M16585" s="45"/>
    </row>
    <row r="16586" spans="8:13" s="28" customFormat="1" x14ac:dyDescent="0.2">
      <c r="H16586" s="12"/>
      <c r="J16586" s="29"/>
      <c r="K16586" s="45"/>
      <c r="L16586" s="45"/>
      <c r="M16586" s="45"/>
    </row>
    <row r="16587" spans="8:13" s="28" customFormat="1" x14ac:dyDescent="0.2">
      <c r="H16587" s="12"/>
      <c r="J16587" s="29"/>
      <c r="K16587" s="45"/>
      <c r="L16587" s="45"/>
      <c r="M16587" s="45"/>
    </row>
    <row r="16588" spans="8:13" s="28" customFormat="1" x14ac:dyDescent="0.2">
      <c r="H16588" s="12"/>
      <c r="J16588" s="29"/>
      <c r="K16588" s="45"/>
      <c r="L16588" s="45"/>
      <c r="M16588" s="45"/>
    </row>
    <row r="16589" spans="8:13" s="28" customFormat="1" x14ac:dyDescent="0.2">
      <c r="H16589" s="12"/>
      <c r="J16589" s="29"/>
      <c r="K16589" s="45"/>
      <c r="L16589" s="45"/>
      <c r="M16589" s="45"/>
    </row>
    <row r="16590" spans="8:13" s="28" customFormat="1" x14ac:dyDescent="0.2">
      <c r="H16590" s="12"/>
      <c r="J16590" s="29"/>
      <c r="K16590" s="45"/>
      <c r="L16590" s="45"/>
      <c r="M16590" s="45"/>
    </row>
    <row r="16591" spans="8:13" s="28" customFormat="1" x14ac:dyDescent="0.2">
      <c r="H16591" s="12"/>
      <c r="J16591" s="29"/>
      <c r="K16591" s="45"/>
      <c r="L16591" s="45"/>
      <c r="M16591" s="45"/>
    </row>
    <row r="16592" spans="8:13" s="28" customFormat="1" x14ac:dyDescent="0.2">
      <c r="H16592" s="12"/>
      <c r="J16592" s="29"/>
      <c r="K16592" s="45"/>
      <c r="L16592" s="45"/>
      <c r="M16592" s="45"/>
    </row>
    <row r="16593" spans="8:13" s="28" customFormat="1" x14ac:dyDescent="0.2">
      <c r="H16593" s="12"/>
      <c r="J16593" s="29"/>
      <c r="K16593" s="45"/>
      <c r="L16593" s="45"/>
      <c r="M16593" s="45"/>
    </row>
    <row r="16594" spans="8:13" s="28" customFormat="1" x14ac:dyDescent="0.2">
      <c r="H16594" s="12"/>
      <c r="J16594" s="29"/>
      <c r="K16594" s="45"/>
      <c r="L16594" s="45"/>
      <c r="M16594" s="45"/>
    </row>
    <row r="16595" spans="8:13" s="28" customFormat="1" x14ac:dyDescent="0.2">
      <c r="H16595" s="12"/>
      <c r="J16595" s="29"/>
      <c r="K16595" s="45"/>
      <c r="L16595" s="45"/>
      <c r="M16595" s="45"/>
    </row>
    <row r="16596" spans="8:13" s="28" customFormat="1" x14ac:dyDescent="0.2">
      <c r="H16596" s="12"/>
      <c r="J16596" s="29"/>
      <c r="K16596" s="45"/>
      <c r="L16596" s="45"/>
      <c r="M16596" s="45"/>
    </row>
    <row r="16597" spans="8:13" s="28" customFormat="1" x14ac:dyDescent="0.2">
      <c r="H16597" s="12"/>
      <c r="J16597" s="29"/>
      <c r="K16597" s="45"/>
      <c r="L16597" s="45"/>
      <c r="M16597" s="45"/>
    </row>
    <row r="16598" spans="8:13" s="28" customFormat="1" x14ac:dyDescent="0.2">
      <c r="H16598" s="12"/>
      <c r="J16598" s="29"/>
      <c r="K16598" s="45"/>
      <c r="L16598" s="45"/>
      <c r="M16598" s="45"/>
    </row>
    <row r="16599" spans="8:13" s="28" customFormat="1" x14ac:dyDescent="0.2">
      <c r="H16599" s="12"/>
      <c r="J16599" s="29"/>
      <c r="K16599" s="45"/>
      <c r="L16599" s="45"/>
      <c r="M16599" s="45"/>
    </row>
    <row r="16600" spans="8:13" s="28" customFormat="1" x14ac:dyDescent="0.2">
      <c r="H16600" s="12"/>
      <c r="J16600" s="29"/>
      <c r="K16600" s="45"/>
      <c r="L16600" s="45"/>
      <c r="M16600" s="45"/>
    </row>
    <row r="16601" spans="8:13" s="28" customFormat="1" x14ac:dyDescent="0.2">
      <c r="H16601" s="12"/>
      <c r="J16601" s="29"/>
      <c r="K16601" s="45"/>
      <c r="L16601" s="45"/>
      <c r="M16601" s="45"/>
    </row>
    <row r="16602" spans="8:13" s="28" customFormat="1" x14ac:dyDescent="0.2">
      <c r="H16602" s="12"/>
      <c r="J16602" s="29"/>
      <c r="K16602" s="45"/>
      <c r="L16602" s="45"/>
      <c r="M16602" s="45"/>
    </row>
    <row r="16603" spans="8:13" s="28" customFormat="1" x14ac:dyDescent="0.2">
      <c r="H16603" s="12"/>
      <c r="J16603" s="29"/>
      <c r="K16603" s="45"/>
      <c r="L16603" s="45"/>
      <c r="M16603" s="45"/>
    </row>
    <row r="16604" spans="8:13" s="28" customFormat="1" x14ac:dyDescent="0.2">
      <c r="H16604" s="12"/>
      <c r="J16604" s="29"/>
      <c r="K16604" s="45"/>
      <c r="L16604" s="45"/>
      <c r="M16604" s="45"/>
    </row>
    <row r="16605" spans="8:13" s="28" customFormat="1" x14ac:dyDescent="0.2">
      <c r="H16605" s="12"/>
      <c r="J16605" s="29"/>
      <c r="K16605" s="45"/>
      <c r="L16605" s="45"/>
      <c r="M16605" s="45"/>
    </row>
    <row r="16606" spans="8:13" s="28" customFormat="1" x14ac:dyDescent="0.2">
      <c r="H16606" s="12"/>
      <c r="J16606" s="29"/>
      <c r="K16606" s="45"/>
      <c r="L16606" s="45"/>
      <c r="M16606" s="45"/>
    </row>
    <row r="16607" spans="8:13" s="28" customFormat="1" x14ac:dyDescent="0.2">
      <c r="H16607" s="12"/>
      <c r="J16607" s="29"/>
      <c r="K16607" s="45"/>
      <c r="L16607" s="45"/>
      <c r="M16607" s="45"/>
    </row>
    <row r="16608" spans="8:13" s="28" customFormat="1" x14ac:dyDescent="0.2">
      <c r="H16608" s="12"/>
      <c r="J16608" s="29"/>
      <c r="K16608" s="45"/>
      <c r="L16608" s="45"/>
      <c r="M16608" s="45"/>
    </row>
    <row r="16609" spans="8:13" s="28" customFormat="1" x14ac:dyDescent="0.2">
      <c r="H16609" s="12"/>
      <c r="J16609" s="29"/>
      <c r="K16609" s="45"/>
      <c r="L16609" s="45"/>
      <c r="M16609" s="45"/>
    </row>
    <row r="16610" spans="8:13" s="28" customFormat="1" x14ac:dyDescent="0.2">
      <c r="H16610" s="12"/>
      <c r="J16610" s="29"/>
      <c r="K16610" s="45"/>
      <c r="L16610" s="45"/>
      <c r="M16610" s="45"/>
    </row>
    <row r="16611" spans="8:13" s="28" customFormat="1" x14ac:dyDescent="0.2">
      <c r="H16611" s="12"/>
      <c r="J16611" s="29"/>
      <c r="K16611" s="45"/>
      <c r="L16611" s="45"/>
      <c r="M16611" s="45"/>
    </row>
    <row r="16612" spans="8:13" s="28" customFormat="1" x14ac:dyDescent="0.2">
      <c r="H16612" s="12"/>
      <c r="J16612" s="29"/>
      <c r="K16612" s="45"/>
      <c r="L16612" s="45"/>
      <c r="M16612" s="45"/>
    </row>
    <row r="16613" spans="8:13" s="28" customFormat="1" x14ac:dyDescent="0.2">
      <c r="H16613" s="12"/>
      <c r="J16613" s="29"/>
      <c r="K16613" s="45"/>
      <c r="L16613" s="45"/>
      <c r="M16613" s="45"/>
    </row>
    <row r="16614" spans="8:13" s="28" customFormat="1" x14ac:dyDescent="0.2">
      <c r="H16614" s="12"/>
      <c r="J16614" s="29"/>
      <c r="K16614" s="45"/>
      <c r="L16614" s="45"/>
      <c r="M16614" s="45"/>
    </row>
    <row r="16615" spans="8:13" s="28" customFormat="1" x14ac:dyDescent="0.2">
      <c r="H16615" s="12"/>
      <c r="J16615" s="29"/>
      <c r="K16615" s="45"/>
      <c r="L16615" s="45"/>
      <c r="M16615" s="45"/>
    </row>
    <row r="16616" spans="8:13" s="28" customFormat="1" x14ac:dyDescent="0.2">
      <c r="H16616" s="12"/>
      <c r="J16616" s="29"/>
      <c r="K16616" s="45"/>
      <c r="L16616" s="45"/>
      <c r="M16616" s="45"/>
    </row>
    <row r="16617" spans="8:13" s="28" customFormat="1" x14ac:dyDescent="0.2">
      <c r="H16617" s="12"/>
      <c r="J16617" s="29"/>
      <c r="K16617" s="45"/>
      <c r="L16617" s="45"/>
      <c r="M16617" s="45"/>
    </row>
    <row r="16618" spans="8:13" s="28" customFormat="1" x14ac:dyDescent="0.2">
      <c r="H16618" s="12"/>
      <c r="J16618" s="29"/>
      <c r="K16618" s="45"/>
      <c r="L16618" s="45"/>
      <c r="M16618" s="45"/>
    </row>
    <row r="16619" spans="8:13" s="28" customFormat="1" x14ac:dyDescent="0.2">
      <c r="H16619" s="12"/>
      <c r="J16619" s="29"/>
      <c r="K16619" s="45"/>
      <c r="L16619" s="45"/>
      <c r="M16619" s="45"/>
    </row>
    <row r="16620" spans="8:13" s="28" customFormat="1" x14ac:dyDescent="0.2">
      <c r="H16620" s="12"/>
      <c r="J16620" s="29"/>
      <c r="K16620" s="45"/>
      <c r="L16620" s="45"/>
      <c r="M16620" s="45"/>
    </row>
    <row r="16621" spans="8:13" s="28" customFormat="1" x14ac:dyDescent="0.2">
      <c r="H16621" s="12"/>
      <c r="J16621" s="29"/>
      <c r="K16621" s="45"/>
      <c r="L16621" s="45"/>
      <c r="M16621" s="45"/>
    </row>
    <row r="16622" spans="8:13" s="28" customFormat="1" x14ac:dyDescent="0.2">
      <c r="H16622" s="12"/>
      <c r="J16622" s="29"/>
      <c r="K16622" s="45"/>
      <c r="L16622" s="45"/>
      <c r="M16622" s="45"/>
    </row>
    <row r="16623" spans="8:13" s="28" customFormat="1" x14ac:dyDescent="0.2">
      <c r="H16623" s="12"/>
      <c r="J16623" s="29"/>
      <c r="K16623" s="45"/>
      <c r="L16623" s="45"/>
      <c r="M16623" s="45"/>
    </row>
    <row r="16624" spans="8:13" s="28" customFormat="1" x14ac:dyDescent="0.2">
      <c r="H16624" s="12"/>
      <c r="J16624" s="29"/>
      <c r="K16624" s="45"/>
      <c r="L16624" s="45"/>
      <c r="M16624" s="45"/>
    </row>
    <row r="16625" spans="8:13" s="28" customFormat="1" x14ac:dyDescent="0.2">
      <c r="H16625" s="12"/>
      <c r="J16625" s="29"/>
      <c r="K16625" s="45"/>
      <c r="L16625" s="45"/>
      <c r="M16625" s="45"/>
    </row>
    <row r="16626" spans="8:13" s="28" customFormat="1" x14ac:dyDescent="0.2">
      <c r="H16626" s="12"/>
      <c r="J16626" s="29"/>
      <c r="K16626" s="45"/>
      <c r="L16626" s="45"/>
      <c r="M16626" s="45"/>
    </row>
    <row r="16627" spans="8:13" s="28" customFormat="1" x14ac:dyDescent="0.2">
      <c r="H16627" s="12"/>
      <c r="J16627" s="29"/>
      <c r="K16627" s="45"/>
      <c r="L16627" s="45"/>
      <c r="M16627" s="45"/>
    </row>
    <row r="16628" spans="8:13" s="28" customFormat="1" x14ac:dyDescent="0.2">
      <c r="H16628" s="12"/>
      <c r="J16628" s="29"/>
      <c r="K16628" s="45"/>
      <c r="L16628" s="45"/>
      <c r="M16628" s="45"/>
    </row>
    <row r="16629" spans="8:13" s="28" customFormat="1" x14ac:dyDescent="0.2">
      <c r="H16629" s="12"/>
      <c r="J16629" s="29"/>
      <c r="K16629" s="45"/>
      <c r="L16629" s="45"/>
      <c r="M16629" s="45"/>
    </row>
    <row r="16630" spans="8:13" s="28" customFormat="1" x14ac:dyDescent="0.2">
      <c r="H16630" s="12"/>
      <c r="J16630" s="29"/>
      <c r="K16630" s="45"/>
      <c r="L16630" s="45"/>
      <c r="M16630" s="45"/>
    </row>
    <row r="16631" spans="8:13" s="28" customFormat="1" x14ac:dyDescent="0.2">
      <c r="H16631" s="12"/>
      <c r="J16631" s="29"/>
      <c r="K16631" s="45"/>
      <c r="L16631" s="45"/>
      <c r="M16631" s="45"/>
    </row>
    <row r="16632" spans="8:13" s="28" customFormat="1" x14ac:dyDescent="0.2">
      <c r="H16632" s="12"/>
      <c r="J16632" s="29"/>
      <c r="K16632" s="45"/>
      <c r="L16632" s="45"/>
      <c r="M16632" s="45"/>
    </row>
    <row r="16633" spans="8:13" s="28" customFormat="1" x14ac:dyDescent="0.2">
      <c r="H16633" s="12"/>
      <c r="J16633" s="29"/>
      <c r="K16633" s="45"/>
      <c r="L16633" s="45"/>
      <c r="M16633" s="45"/>
    </row>
    <row r="16634" spans="8:13" s="28" customFormat="1" x14ac:dyDescent="0.2">
      <c r="H16634" s="12"/>
      <c r="J16634" s="29"/>
      <c r="K16634" s="45"/>
      <c r="L16634" s="45"/>
      <c r="M16634" s="45"/>
    </row>
    <row r="16635" spans="8:13" s="28" customFormat="1" x14ac:dyDescent="0.2">
      <c r="H16635" s="12"/>
      <c r="J16635" s="29"/>
      <c r="K16635" s="45"/>
      <c r="L16635" s="45"/>
      <c r="M16635" s="45"/>
    </row>
    <row r="16636" spans="8:13" s="28" customFormat="1" x14ac:dyDescent="0.2">
      <c r="H16636" s="12"/>
      <c r="J16636" s="29"/>
      <c r="K16636" s="45"/>
      <c r="L16636" s="45"/>
      <c r="M16636" s="45"/>
    </row>
    <row r="16637" spans="8:13" s="28" customFormat="1" x14ac:dyDescent="0.2">
      <c r="H16637" s="12"/>
      <c r="J16637" s="29"/>
      <c r="K16637" s="45"/>
      <c r="L16637" s="45"/>
      <c r="M16637" s="45"/>
    </row>
    <row r="16638" spans="8:13" s="28" customFormat="1" x14ac:dyDescent="0.2">
      <c r="H16638" s="12"/>
      <c r="J16638" s="29"/>
      <c r="K16638" s="45"/>
      <c r="L16638" s="45"/>
      <c r="M16638" s="45"/>
    </row>
    <row r="16639" spans="8:13" s="28" customFormat="1" x14ac:dyDescent="0.2">
      <c r="H16639" s="12"/>
      <c r="J16639" s="29"/>
      <c r="K16639" s="45"/>
      <c r="L16639" s="45"/>
      <c r="M16639" s="45"/>
    </row>
    <row r="16640" spans="8:13" s="28" customFormat="1" x14ac:dyDescent="0.2">
      <c r="H16640" s="12"/>
      <c r="J16640" s="29"/>
      <c r="K16640" s="45"/>
      <c r="L16640" s="45"/>
      <c r="M16640" s="45"/>
    </row>
    <row r="16641" spans="8:13" s="28" customFormat="1" x14ac:dyDescent="0.2">
      <c r="H16641" s="12"/>
      <c r="J16641" s="29"/>
      <c r="K16641" s="45"/>
      <c r="L16641" s="45"/>
      <c r="M16641" s="45"/>
    </row>
    <row r="16642" spans="8:13" s="28" customFormat="1" x14ac:dyDescent="0.2">
      <c r="H16642" s="12"/>
      <c r="J16642" s="29"/>
      <c r="K16642" s="45"/>
      <c r="L16642" s="45"/>
      <c r="M16642" s="45"/>
    </row>
    <row r="16643" spans="8:13" s="28" customFormat="1" x14ac:dyDescent="0.2">
      <c r="H16643" s="12"/>
      <c r="J16643" s="29"/>
      <c r="K16643" s="45"/>
      <c r="L16643" s="45"/>
      <c r="M16643" s="45"/>
    </row>
    <row r="16644" spans="8:13" s="28" customFormat="1" x14ac:dyDescent="0.2">
      <c r="H16644" s="12"/>
      <c r="J16644" s="29"/>
      <c r="K16644" s="45"/>
      <c r="L16644" s="45"/>
      <c r="M16644" s="45"/>
    </row>
    <row r="16645" spans="8:13" s="28" customFormat="1" x14ac:dyDescent="0.2">
      <c r="H16645" s="12"/>
      <c r="J16645" s="29"/>
      <c r="K16645" s="45"/>
      <c r="L16645" s="45"/>
      <c r="M16645" s="45"/>
    </row>
    <row r="16646" spans="8:13" s="28" customFormat="1" x14ac:dyDescent="0.2">
      <c r="H16646" s="12"/>
      <c r="J16646" s="29"/>
      <c r="K16646" s="45"/>
      <c r="L16646" s="45"/>
      <c r="M16646" s="45"/>
    </row>
    <row r="16647" spans="8:13" s="28" customFormat="1" x14ac:dyDescent="0.2">
      <c r="H16647" s="12"/>
      <c r="J16647" s="29"/>
      <c r="K16647" s="45"/>
      <c r="L16647" s="45"/>
      <c r="M16647" s="45"/>
    </row>
    <row r="16648" spans="8:13" s="28" customFormat="1" x14ac:dyDescent="0.2">
      <c r="H16648" s="12"/>
      <c r="J16648" s="29"/>
      <c r="K16648" s="45"/>
      <c r="L16648" s="45"/>
      <c r="M16648" s="45"/>
    </row>
    <row r="16649" spans="8:13" s="28" customFormat="1" x14ac:dyDescent="0.2">
      <c r="H16649" s="12"/>
      <c r="J16649" s="29"/>
      <c r="K16649" s="45"/>
      <c r="L16649" s="45"/>
      <c r="M16649" s="45"/>
    </row>
    <row r="16650" spans="8:13" s="28" customFormat="1" x14ac:dyDescent="0.2">
      <c r="H16650" s="12"/>
      <c r="J16650" s="29"/>
      <c r="K16650" s="45"/>
      <c r="L16650" s="45"/>
      <c r="M16650" s="45"/>
    </row>
    <row r="16651" spans="8:13" s="28" customFormat="1" x14ac:dyDescent="0.2">
      <c r="H16651" s="12"/>
      <c r="J16651" s="29"/>
      <c r="K16651" s="45"/>
      <c r="L16651" s="45"/>
      <c r="M16651" s="45"/>
    </row>
    <row r="16652" spans="8:13" s="28" customFormat="1" x14ac:dyDescent="0.2">
      <c r="H16652" s="12"/>
      <c r="J16652" s="29"/>
      <c r="K16652" s="45"/>
      <c r="L16652" s="45"/>
      <c r="M16652" s="45"/>
    </row>
    <row r="16653" spans="8:13" s="28" customFormat="1" x14ac:dyDescent="0.2">
      <c r="H16653" s="12"/>
      <c r="J16653" s="29"/>
      <c r="K16653" s="45"/>
      <c r="L16653" s="45"/>
      <c r="M16653" s="45"/>
    </row>
    <row r="16654" spans="8:13" s="28" customFormat="1" x14ac:dyDescent="0.2">
      <c r="H16654" s="12"/>
      <c r="J16654" s="29"/>
      <c r="K16654" s="45"/>
      <c r="L16654" s="45"/>
      <c r="M16654" s="45"/>
    </row>
    <row r="16655" spans="8:13" s="28" customFormat="1" x14ac:dyDescent="0.2">
      <c r="H16655" s="12"/>
      <c r="J16655" s="29"/>
      <c r="K16655" s="45"/>
      <c r="L16655" s="45"/>
      <c r="M16655" s="45"/>
    </row>
    <row r="16656" spans="8:13" s="28" customFormat="1" x14ac:dyDescent="0.2">
      <c r="H16656" s="12"/>
      <c r="J16656" s="29"/>
      <c r="K16656" s="45"/>
      <c r="L16656" s="45"/>
      <c r="M16656" s="45"/>
    </row>
    <row r="16657" spans="8:13" s="28" customFormat="1" x14ac:dyDescent="0.2">
      <c r="H16657" s="12"/>
      <c r="J16657" s="29"/>
      <c r="K16657" s="45"/>
      <c r="L16657" s="45"/>
      <c r="M16657" s="45"/>
    </row>
    <row r="16658" spans="8:13" s="28" customFormat="1" x14ac:dyDescent="0.2">
      <c r="H16658" s="12"/>
      <c r="J16658" s="29"/>
      <c r="K16658" s="45"/>
      <c r="L16658" s="45"/>
      <c r="M16658" s="45"/>
    </row>
    <row r="16659" spans="8:13" s="28" customFormat="1" x14ac:dyDescent="0.2">
      <c r="H16659" s="12"/>
      <c r="J16659" s="29"/>
      <c r="K16659" s="45"/>
      <c r="L16659" s="45"/>
      <c r="M16659" s="45"/>
    </row>
    <row r="16660" spans="8:13" s="28" customFormat="1" x14ac:dyDescent="0.2">
      <c r="H16660" s="12"/>
      <c r="J16660" s="29"/>
      <c r="K16660" s="45"/>
      <c r="L16660" s="45"/>
      <c r="M16660" s="45"/>
    </row>
    <row r="16661" spans="8:13" s="28" customFormat="1" x14ac:dyDescent="0.2">
      <c r="H16661" s="12"/>
      <c r="J16661" s="29"/>
      <c r="K16661" s="45"/>
      <c r="L16661" s="45"/>
      <c r="M16661" s="45"/>
    </row>
    <row r="16662" spans="8:13" s="28" customFormat="1" x14ac:dyDescent="0.2">
      <c r="H16662" s="12"/>
      <c r="J16662" s="29"/>
      <c r="K16662" s="45"/>
      <c r="L16662" s="45"/>
      <c r="M16662" s="45"/>
    </row>
    <row r="16663" spans="8:13" s="28" customFormat="1" x14ac:dyDescent="0.2">
      <c r="H16663" s="12"/>
      <c r="J16663" s="29"/>
      <c r="K16663" s="45"/>
      <c r="L16663" s="45"/>
      <c r="M16663" s="45"/>
    </row>
    <row r="16664" spans="8:13" s="28" customFormat="1" x14ac:dyDescent="0.2">
      <c r="H16664" s="12"/>
      <c r="J16664" s="29"/>
      <c r="K16664" s="45"/>
      <c r="L16664" s="45"/>
      <c r="M16664" s="45"/>
    </row>
    <row r="16665" spans="8:13" s="28" customFormat="1" x14ac:dyDescent="0.2">
      <c r="H16665" s="12"/>
      <c r="J16665" s="29"/>
      <c r="K16665" s="45"/>
      <c r="L16665" s="45"/>
      <c r="M16665" s="45"/>
    </row>
    <row r="16666" spans="8:13" s="28" customFormat="1" x14ac:dyDescent="0.2">
      <c r="H16666" s="12"/>
      <c r="J16666" s="29"/>
      <c r="K16666" s="45"/>
      <c r="L16666" s="45"/>
      <c r="M16666" s="45"/>
    </row>
    <row r="16667" spans="8:13" s="28" customFormat="1" x14ac:dyDescent="0.2">
      <c r="H16667" s="12"/>
      <c r="J16667" s="29"/>
      <c r="K16667" s="45"/>
      <c r="L16667" s="45"/>
      <c r="M16667" s="45"/>
    </row>
    <row r="16668" spans="8:13" s="28" customFormat="1" x14ac:dyDescent="0.2">
      <c r="H16668" s="12"/>
      <c r="J16668" s="29"/>
      <c r="K16668" s="45"/>
      <c r="L16668" s="45"/>
      <c r="M16668" s="45"/>
    </row>
    <row r="16669" spans="8:13" s="28" customFormat="1" x14ac:dyDescent="0.2">
      <c r="H16669" s="12"/>
      <c r="J16669" s="29"/>
      <c r="K16669" s="45"/>
      <c r="L16669" s="45"/>
      <c r="M16669" s="45"/>
    </row>
    <row r="16670" spans="8:13" s="28" customFormat="1" x14ac:dyDescent="0.2">
      <c r="H16670" s="12"/>
      <c r="J16670" s="29"/>
      <c r="K16670" s="45"/>
      <c r="L16670" s="45"/>
      <c r="M16670" s="45"/>
    </row>
    <row r="16671" spans="8:13" s="28" customFormat="1" x14ac:dyDescent="0.2">
      <c r="H16671" s="12"/>
      <c r="J16671" s="29"/>
      <c r="K16671" s="45"/>
      <c r="L16671" s="45"/>
      <c r="M16671" s="45"/>
    </row>
    <row r="16672" spans="8:13" s="28" customFormat="1" x14ac:dyDescent="0.2">
      <c r="H16672" s="12"/>
      <c r="J16672" s="29"/>
      <c r="K16672" s="45"/>
      <c r="L16672" s="45"/>
      <c r="M16672" s="45"/>
    </row>
    <row r="16673" spans="8:13" s="28" customFormat="1" x14ac:dyDescent="0.2">
      <c r="H16673" s="12"/>
      <c r="J16673" s="29"/>
      <c r="K16673" s="45"/>
      <c r="L16673" s="45"/>
      <c r="M16673" s="45"/>
    </row>
    <row r="16674" spans="8:13" s="28" customFormat="1" x14ac:dyDescent="0.2">
      <c r="H16674" s="12"/>
      <c r="J16674" s="29"/>
      <c r="K16674" s="45"/>
      <c r="L16674" s="45"/>
      <c r="M16674" s="45"/>
    </row>
    <row r="16675" spans="8:13" s="28" customFormat="1" x14ac:dyDescent="0.2">
      <c r="H16675" s="12"/>
      <c r="J16675" s="29"/>
      <c r="K16675" s="45"/>
      <c r="L16675" s="45"/>
      <c r="M16675" s="45"/>
    </row>
    <row r="16676" spans="8:13" s="28" customFormat="1" x14ac:dyDescent="0.2">
      <c r="H16676" s="12"/>
      <c r="J16676" s="29"/>
      <c r="K16676" s="45"/>
      <c r="L16676" s="45"/>
      <c r="M16676" s="45"/>
    </row>
    <row r="16677" spans="8:13" s="28" customFormat="1" x14ac:dyDescent="0.2">
      <c r="H16677" s="12"/>
      <c r="J16677" s="29"/>
      <c r="K16677" s="45"/>
      <c r="L16677" s="45"/>
      <c r="M16677" s="45"/>
    </row>
    <row r="16678" spans="8:13" s="28" customFormat="1" x14ac:dyDescent="0.2">
      <c r="H16678" s="12"/>
      <c r="J16678" s="29"/>
      <c r="K16678" s="45"/>
      <c r="L16678" s="45"/>
      <c r="M16678" s="45"/>
    </row>
    <row r="16679" spans="8:13" s="28" customFormat="1" x14ac:dyDescent="0.2">
      <c r="H16679" s="12"/>
      <c r="J16679" s="29"/>
      <c r="K16679" s="45"/>
      <c r="L16679" s="45"/>
      <c r="M16679" s="45"/>
    </row>
    <row r="16680" spans="8:13" s="28" customFormat="1" x14ac:dyDescent="0.2">
      <c r="H16680" s="12"/>
      <c r="J16680" s="29"/>
      <c r="K16680" s="45"/>
      <c r="L16680" s="45"/>
      <c r="M16680" s="45"/>
    </row>
    <row r="16681" spans="8:13" s="28" customFormat="1" x14ac:dyDescent="0.2">
      <c r="H16681" s="12"/>
      <c r="J16681" s="29"/>
      <c r="K16681" s="45"/>
      <c r="L16681" s="45"/>
      <c r="M16681" s="45"/>
    </row>
    <row r="16682" spans="8:13" s="28" customFormat="1" x14ac:dyDescent="0.2">
      <c r="H16682" s="12"/>
      <c r="J16682" s="29"/>
      <c r="K16682" s="45"/>
      <c r="L16682" s="45"/>
      <c r="M16682" s="45"/>
    </row>
    <row r="16683" spans="8:13" s="28" customFormat="1" x14ac:dyDescent="0.2">
      <c r="H16683" s="12"/>
      <c r="J16683" s="29"/>
      <c r="K16683" s="45"/>
      <c r="L16683" s="45"/>
      <c r="M16683" s="45"/>
    </row>
    <row r="16684" spans="8:13" s="28" customFormat="1" x14ac:dyDescent="0.2">
      <c r="H16684" s="12"/>
      <c r="J16684" s="29"/>
      <c r="K16684" s="45"/>
      <c r="L16684" s="45"/>
      <c r="M16684" s="45"/>
    </row>
    <row r="16685" spans="8:13" s="28" customFormat="1" x14ac:dyDescent="0.2">
      <c r="H16685" s="12"/>
      <c r="J16685" s="29"/>
      <c r="K16685" s="45"/>
      <c r="L16685" s="45"/>
      <c r="M16685" s="45"/>
    </row>
    <row r="16686" spans="8:13" s="28" customFormat="1" x14ac:dyDescent="0.2">
      <c r="H16686" s="12"/>
      <c r="J16686" s="29"/>
      <c r="K16686" s="45"/>
      <c r="L16686" s="45"/>
      <c r="M16686" s="45"/>
    </row>
    <row r="16687" spans="8:13" s="28" customFormat="1" x14ac:dyDescent="0.2">
      <c r="H16687" s="12"/>
      <c r="J16687" s="29"/>
      <c r="K16687" s="45"/>
      <c r="L16687" s="45"/>
      <c r="M16687" s="45"/>
    </row>
    <row r="16688" spans="8:13" s="28" customFormat="1" x14ac:dyDescent="0.2">
      <c r="H16688" s="12"/>
      <c r="J16688" s="29"/>
      <c r="K16688" s="45"/>
      <c r="L16688" s="45"/>
      <c r="M16688" s="45"/>
    </row>
    <row r="16689" spans="8:13" s="28" customFormat="1" x14ac:dyDescent="0.2">
      <c r="H16689" s="12"/>
      <c r="J16689" s="29"/>
      <c r="K16689" s="45"/>
      <c r="L16689" s="45"/>
      <c r="M16689" s="45"/>
    </row>
    <row r="16690" spans="8:13" s="28" customFormat="1" x14ac:dyDescent="0.2">
      <c r="H16690" s="12"/>
      <c r="J16690" s="29"/>
      <c r="K16690" s="45"/>
      <c r="L16690" s="45"/>
      <c r="M16690" s="45"/>
    </row>
    <row r="16691" spans="8:13" s="28" customFormat="1" x14ac:dyDescent="0.2">
      <c r="H16691" s="12"/>
      <c r="J16691" s="29"/>
      <c r="K16691" s="45"/>
      <c r="L16691" s="45"/>
      <c r="M16691" s="45"/>
    </row>
    <row r="16692" spans="8:13" s="28" customFormat="1" x14ac:dyDescent="0.2">
      <c r="H16692" s="12"/>
      <c r="J16692" s="29"/>
      <c r="K16692" s="45"/>
      <c r="L16692" s="45"/>
      <c r="M16692" s="45"/>
    </row>
    <row r="16693" spans="8:13" s="28" customFormat="1" x14ac:dyDescent="0.2">
      <c r="H16693" s="12"/>
      <c r="J16693" s="29"/>
      <c r="K16693" s="45"/>
      <c r="L16693" s="45"/>
      <c r="M16693" s="45"/>
    </row>
    <row r="16694" spans="8:13" s="28" customFormat="1" x14ac:dyDescent="0.2">
      <c r="H16694" s="12"/>
      <c r="J16694" s="29"/>
      <c r="K16694" s="45"/>
      <c r="L16694" s="45"/>
      <c r="M16694" s="45"/>
    </row>
    <row r="16695" spans="8:13" s="28" customFormat="1" x14ac:dyDescent="0.2">
      <c r="H16695" s="12"/>
      <c r="J16695" s="29"/>
      <c r="K16695" s="45"/>
      <c r="L16695" s="45"/>
      <c r="M16695" s="45"/>
    </row>
    <row r="16696" spans="8:13" s="28" customFormat="1" x14ac:dyDescent="0.2">
      <c r="H16696" s="12"/>
      <c r="J16696" s="29"/>
      <c r="K16696" s="45"/>
      <c r="L16696" s="45"/>
      <c r="M16696" s="45"/>
    </row>
    <row r="16697" spans="8:13" s="28" customFormat="1" x14ac:dyDescent="0.2">
      <c r="H16697" s="12"/>
      <c r="J16697" s="29"/>
      <c r="K16697" s="45"/>
      <c r="L16697" s="45"/>
      <c r="M16697" s="45"/>
    </row>
    <row r="16698" spans="8:13" s="28" customFormat="1" x14ac:dyDescent="0.2">
      <c r="H16698" s="12"/>
      <c r="J16698" s="29"/>
      <c r="K16698" s="45"/>
      <c r="L16698" s="45"/>
      <c r="M16698" s="45"/>
    </row>
    <row r="16699" spans="8:13" s="28" customFormat="1" x14ac:dyDescent="0.2">
      <c r="H16699" s="12"/>
      <c r="J16699" s="29"/>
      <c r="K16699" s="45"/>
      <c r="L16699" s="45"/>
      <c r="M16699" s="45"/>
    </row>
    <row r="16700" spans="8:13" s="28" customFormat="1" x14ac:dyDescent="0.2">
      <c r="H16700" s="12"/>
      <c r="J16700" s="29"/>
      <c r="K16700" s="45"/>
      <c r="L16700" s="45"/>
      <c r="M16700" s="45"/>
    </row>
    <row r="16701" spans="8:13" s="28" customFormat="1" x14ac:dyDescent="0.2">
      <c r="H16701" s="12"/>
      <c r="J16701" s="29"/>
      <c r="K16701" s="45"/>
      <c r="L16701" s="45"/>
      <c r="M16701" s="45"/>
    </row>
    <row r="16702" spans="8:13" s="28" customFormat="1" x14ac:dyDescent="0.2">
      <c r="H16702" s="12"/>
      <c r="J16702" s="29"/>
      <c r="K16702" s="45"/>
      <c r="L16702" s="45"/>
      <c r="M16702" s="45"/>
    </row>
    <row r="16703" spans="8:13" s="28" customFormat="1" x14ac:dyDescent="0.2">
      <c r="H16703" s="12"/>
      <c r="J16703" s="29"/>
      <c r="K16703" s="45"/>
      <c r="L16703" s="45"/>
      <c r="M16703" s="45"/>
    </row>
    <row r="16704" spans="8:13" s="28" customFormat="1" x14ac:dyDescent="0.2">
      <c r="H16704" s="12"/>
      <c r="J16704" s="29"/>
      <c r="K16704" s="45"/>
      <c r="L16704" s="45"/>
      <c r="M16704" s="45"/>
    </row>
    <row r="16705" spans="8:13" s="28" customFormat="1" x14ac:dyDescent="0.2">
      <c r="H16705" s="12"/>
      <c r="J16705" s="29"/>
      <c r="K16705" s="45"/>
      <c r="L16705" s="45"/>
      <c r="M16705" s="45"/>
    </row>
    <row r="16706" spans="8:13" s="28" customFormat="1" x14ac:dyDescent="0.2">
      <c r="H16706" s="12"/>
      <c r="J16706" s="29"/>
      <c r="K16706" s="45"/>
      <c r="L16706" s="45"/>
      <c r="M16706" s="45"/>
    </row>
    <row r="16707" spans="8:13" s="28" customFormat="1" x14ac:dyDescent="0.2">
      <c r="H16707" s="12"/>
      <c r="J16707" s="29"/>
      <c r="K16707" s="45"/>
      <c r="L16707" s="45"/>
      <c r="M16707" s="45"/>
    </row>
    <row r="16708" spans="8:13" s="28" customFormat="1" x14ac:dyDescent="0.2">
      <c r="H16708" s="12"/>
      <c r="J16708" s="29"/>
      <c r="K16708" s="45"/>
      <c r="L16708" s="45"/>
      <c r="M16708" s="45"/>
    </row>
    <row r="16709" spans="8:13" s="28" customFormat="1" x14ac:dyDescent="0.2">
      <c r="H16709" s="12"/>
      <c r="J16709" s="29"/>
      <c r="K16709" s="45"/>
      <c r="L16709" s="45"/>
      <c r="M16709" s="45"/>
    </row>
    <row r="16710" spans="8:13" s="28" customFormat="1" x14ac:dyDescent="0.2">
      <c r="H16710" s="12"/>
      <c r="J16710" s="29"/>
      <c r="K16710" s="45"/>
      <c r="L16710" s="45"/>
      <c r="M16710" s="45"/>
    </row>
    <row r="16711" spans="8:13" s="28" customFormat="1" x14ac:dyDescent="0.2">
      <c r="H16711" s="12"/>
      <c r="J16711" s="29"/>
      <c r="K16711" s="45"/>
      <c r="L16711" s="45"/>
      <c r="M16711" s="45"/>
    </row>
    <row r="16712" spans="8:13" s="28" customFormat="1" x14ac:dyDescent="0.2">
      <c r="H16712" s="12"/>
      <c r="J16712" s="29"/>
      <c r="K16712" s="45"/>
      <c r="L16712" s="45"/>
      <c r="M16712" s="45"/>
    </row>
    <row r="16713" spans="8:13" s="28" customFormat="1" x14ac:dyDescent="0.2">
      <c r="H16713" s="12"/>
      <c r="J16713" s="29"/>
      <c r="K16713" s="45"/>
      <c r="L16713" s="45"/>
      <c r="M16713" s="45"/>
    </row>
    <row r="16714" spans="8:13" s="28" customFormat="1" x14ac:dyDescent="0.2">
      <c r="H16714" s="12"/>
      <c r="J16714" s="29"/>
      <c r="K16714" s="45"/>
      <c r="L16714" s="45"/>
      <c r="M16714" s="45"/>
    </row>
    <row r="16715" spans="8:13" s="28" customFormat="1" x14ac:dyDescent="0.2">
      <c r="H16715" s="12"/>
      <c r="J16715" s="29"/>
      <c r="K16715" s="45"/>
      <c r="L16715" s="45"/>
      <c r="M16715" s="45"/>
    </row>
    <row r="16716" spans="8:13" s="28" customFormat="1" x14ac:dyDescent="0.2">
      <c r="H16716" s="12"/>
      <c r="J16716" s="29"/>
      <c r="K16716" s="45"/>
      <c r="L16716" s="45"/>
      <c r="M16716" s="45"/>
    </row>
    <row r="16717" spans="8:13" s="28" customFormat="1" x14ac:dyDescent="0.2">
      <c r="H16717" s="12"/>
      <c r="J16717" s="29"/>
      <c r="K16717" s="45"/>
      <c r="L16717" s="45"/>
      <c r="M16717" s="45"/>
    </row>
    <row r="16718" spans="8:13" s="28" customFormat="1" x14ac:dyDescent="0.2">
      <c r="H16718" s="12"/>
      <c r="J16718" s="29"/>
      <c r="K16718" s="45"/>
      <c r="L16718" s="45"/>
      <c r="M16718" s="45"/>
    </row>
    <row r="16719" spans="8:13" s="28" customFormat="1" x14ac:dyDescent="0.2">
      <c r="H16719" s="12"/>
      <c r="J16719" s="29"/>
      <c r="K16719" s="45"/>
      <c r="L16719" s="45"/>
      <c r="M16719" s="45"/>
    </row>
    <row r="16720" spans="8:13" s="28" customFormat="1" x14ac:dyDescent="0.2">
      <c r="H16720" s="12"/>
      <c r="J16720" s="29"/>
      <c r="K16720" s="45"/>
      <c r="L16720" s="45"/>
      <c r="M16720" s="45"/>
    </row>
    <row r="16721" spans="8:13" s="28" customFormat="1" x14ac:dyDescent="0.2">
      <c r="H16721" s="12"/>
      <c r="J16721" s="29"/>
      <c r="K16721" s="45"/>
      <c r="L16721" s="45"/>
      <c r="M16721" s="45"/>
    </row>
    <row r="16722" spans="8:13" s="28" customFormat="1" x14ac:dyDescent="0.2">
      <c r="H16722" s="12"/>
      <c r="J16722" s="29"/>
      <c r="K16722" s="45"/>
      <c r="L16722" s="45"/>
      <c r="M16722" s="45"/>
    </row>
    <row r="16723" spans="8:13" s="28" customFormat="1" x14ac:dyDescent="0.2">
      <c r="H16723" s="12"/>
      <c r="J16723" s="29"/>
      <c r="K16723" s="45"/>
      <c r="L16723" s="45"/>
      <c r="M16723" s="45"/>
    </row>
    <row r="16724" spans="8:13" s="28" customFormat="1" x14ac:dyDescent="0.2">
      <c r="H16724" s="12"/>
      <c r="J16724" s="29"/>
      <c r="K16724" s="45"/>
      <c r="L16724" s="45"/>
      <c r="M16724" s="45"/>
    </row>
    <row r="16725" spans="8:13" s="28" customFormat="1" x14ac:dyDescent="0.2">
      <c r="H16725" s="12"/>
      <c r="J16725" s="29"/>
      <c r="K16725" s="45"/>
      <c r="L16725" s="45"/>
      <c r="M16725" s="45"/>
    </row>
    <row r="16726" spans="8:13" s="28" customFormat="1" x14ac:dyDescent="0.2">
      <c r="H16726" s="12"/>
      <c r="J16726" s="29"/>
      <c r="K16726" s="45"/>
      <c r="L16726" s="45"/>
      <c r="M16726" s="45"/>
    </row>
    <row r="16727" spans="8:13" s="28" customFormat="1" x14ac:dyDescent="0.2">
      <c r="H16727" s="12"/>
      <c r="J16727" s="29"/>
      <c r="K16727" s="45"/>
      <c r="L16727" s="45"/>
      <c r="M16727" s="45"/>
    </row>
    <row r="16728" spans="8:13" s="28" customFormat="1" x14ac:dyDescent="0.2">
      <c r="H16728" s="12"/>
      <c r="J16728" s="29"/>
      <c r="K16728" s="45"/>
      <c r="L16728" s="45"/>
      <c r="M16728" s="45"/>
    </row>
    <row r="16729" spans="8:13" s="28" customFormat="1" x14ac:dyDescent="0.2">
      <c r="H16729" s="12"/>
      <c r="J16729" s="29"/>
      <c r="K16729" s="45"/>
      <c r="L16729" s="45"/>
      <c r="M16729" s="45"/>
    </row>
    <row r="16730" spans="8:13" s="28" customFormat="1" x14ac:dyDescent="0.2">
      <c r="H16730" s="12"/>
      <c r="J16730" s="29"/>
      <c r="K16730" s="45"/>
      <c r="L16730" s="45"/>
      <c r="M16730" s="45"/>
    </row>
    <row r="16731" spans="8:13" s="28" customFormat="1" x14ac:dyDescent="0.2">
      <c r="H16731" s="12"/>
      <c r="J16731" s="29"/>
      <c r="K16731" s="45"/>
      <c r="L16731" s="45"/>
      <c r="M16731" s="45"/>
    </row>
    <row r="16732" spans="8:13" s="28" customFormat="1" x14ac:dyDescent="0.2">
      <c r="H16732" s="12"/>
      <c r="J16732" s="29"/>
      <c r="K16732" s="45"/>
      <c r="L16732" s="45"/>
      <c r="M16732" s="45"/>
    </row>
    <row r="16733" spans="8:13" s="28" customFormat="1" x14ac:dyDescent="0.2">
      <c r="H16733" s="12"/>
      <c r="J16733" s="29"/>
      <c r="K16733" s="45"/>
      <c r="L16733" s="45"/>
      <c r="M16733" s="45"/>
    </row>
    <row r="16734" spans="8:13" s="28" customFormat="1" x14ac:dyDescent="0.2">
      <c r="H16734" s="12"/>
      <c r="J16734" s="29"/>
      <c r="K16734" s="45"/>
      <c r="L16734" s="45"/>
      <c r="M16734" s="45"/>
    </row>
    <row r="16735" spans="8:13" s="28" customFormat="1" x14ac:dyDescent="0.2">
      <c r="H16735" s="12"/>
      <c r="J16735" s="29"/>
      <c r="K16735" s="45"/>
      <c r="L16735" s="45"/>
      <c r="M16735" s="45"/>
    </row>
    <row r="16736" spans="8:13" s="28" customFormat="1" x14ac:dyDescent="0.2">
      <c r="H16736" s="12"/>
      <c r="J16736" s="29"/>
      <c r="K16736" s="45"/>
      <c r="L16736" s="45"/>
      <c r="M16736" s="45"/>
    </row>
    <row r="16737" spans="8:13" s="28" customFormat="1" x14ac:dyDescent="0.2">
      <c r="H16737" s="12"/>
      <c r="J16737" s="29"/>
      <c r="K16737" s="45"/>
      <c r="L16737" s="45"/>
      <c r="M16737" s="45"/>
    </row>
    <row r="16738" spans="8:13" s="28" customFormat="1" x14ac:dyDescent="0.2">
      <c r="H16738" s="12"/>
      <c r="J16738" s="29"/>
      <c r="K16738" s="45"/>
      <c r="L16738" s="45"/>
      <c r="M16738" s="45"/>
    </row>
    <row r="16739" spans="8:13" s="28" customFormat="1" x14ac:dyDescent="0.2">
      <c r="H16739" s="12"/>
      <c r="J16739" s="29"/>
      <c r="K16739" s="45"/>
      <c r="L16739" s="45"/>
      <c r="M16739" s="45"/>
    </row>
    <row r="16740" spans="8:13" s="28" customFormat="1" x14ac:dyDescent="0.2">
      <c r="H16740" s="12"/>
      <c r="J16740" s="29"/>
      <c r="K16740" s="45"/>
      <c r="L16740" s="45"/>
      <c r="M16740" s="45"/>
    </row>
    <row r="16741" spans="8:13" s="28" customFormat="1" x14ac:dyDescent="0.2">
      <c r="H16741" s="12"/>
      <c r="J16741" s="29"/>
      <c r="K16741" s="45"/>
      <c r="L16741" s="45"/>
      <c r="M16741" s="45"/>
    </row>
    <row r="16742" spans="8:13" s="28" customFormat="1" x14ac:dyDescent="0.2">
      <c r="H16742" s="12"/>
      <c r="J16742" s="29"/>
      <c r="K16742" s="45"/>
      <c r="L16742" s="45"/>
      <c r="M16742" s="45"/>
    </row>
    <row r="16743" spans="8:13" s="28" customFormat="1" x14ac:dyDescent="0.2">
      <c r="H16743" s="12"/>
      <c r="J16743" s="29"/>
      <c r="K16743" s="45"/>
      <c r="L16743" s="45"/>
      <c r="M16743" s="45"/>
    </row>
    <row r="16744" spans="8:13" s="28" customFormat="1" x14ac:dyDescent="0.2">
      <c r="H16744" s="12"/>
      <c r="J16744" s="29"/>
      <c r="K16744" s="45"/>
      <c r="L16744" s="45"/>
      <c r="M16744" s="45"/>
    </row>
    <row r="16745" spans="8:13" s="28" customFormat="1" x14ac:dyDescent="0.2">
      <c r="H16745" s="12"/>
      <c r="J16745" s="29"/>
      <c r="K16745" s="45"/>
      <c r="L16745" s="45"/>
      <c r="M16745" s="45"/>
    </row>
    <row r="16746" spans="8:13" s="28" customFormat="1" x14ac:dyDescent="0.2">
      <c r="H16746" s="12"/>
      <c r="J16746" s="29"/>
      <c r="K16746" s="45"/>
      <c r="L16746" s="45"/>
      <c r="M16746" s="45"/>
    </row>
    <row r="16747" spans="8:13" s="28" customFormat="1" x14ac:dyDescent="0.2">
      <c r="H16747" s="12"/>
      <c r="J16747" s="29"/>
      <c r="K16747" s="45"/>
      <c r="L16747" s="45"/>
      <c r="M16747" s="45"/>
    </row>
    <row r="16748" spans="8:13" s="28" customFormat="1" x14ac:dyDescent="0.2">
      <c r="H16748" s="12"/>
      <c r="J16748" s="29"/>
      <c r="K16748" s="45"/>
      <c r="L16748" s="45"/>
      <c r="M16748" s="45"/>
    </row>
    <row r="16749" spans="8:13" s="28" customFormat="1" x14ac:dyDescent="0.2">
      <c r="H16749" s="12"/>
      <c r="J16749" s="29"/>
      <c r="K16749" s="45"/>
      <c r="L16749" s="45"/>
      <c r="M16749" s="45"/>
    </row>
    <row r="16750" spans="8:13" s="28" customFormat="1" x14ac:dyDescent="0.2">
      <c r="H16750" s="12"/>
      <c r="J16750" s="29"/>
      <c r="K16750" s="45"/>
      <c r="L16750" s="45"/>
      <c r="M16750" s="45"/>
    </row>
    <row r="16751" spans="8:13" s="28" customFormat="1" x14ac:dyDescent="0.2">
      <c r="H16751" s="12"/>
      <c r="J16751" s="29"/>
      <c r="K16751" s="45"/>
      <c r="L16751" s="45"/>
      <c r="M16751" s="45"/>
    </row>
    <row r="16752" spans="8:13" s="28" customFormat="1" x14ac:dyDescent="0.2">
      <c r="H16752" s="12"/>
      <c r="J16752" s="29"/>
      <c r="K16752" s="45"/>
      <c r="L16752" s="45"/>
      <c r="M16752" s="45"/>
    </row>
    <row r="16753" spans="8:13" s="28" customFormat="1" x14ac:dyDescent="0.2">
      <c r="H16753" s="12"/>
      <c r="J16753" s="29"/>
      <c r="K16753" s="45"/>
      <c r="L16753" s="45"/>
      <c r="M16753" s="45"/>
    </row>
    <row r="16754" spans="8:13" s="28" customFormat="1" x14ac:dyDescent="0.2">
      <c r="H16754" s="12"/>
      <c r="J16754" s="29"/>
      <c r="K16754" s="45"/>
      <c r="L16754" s="45"/>
      <c r="M16754" s="45"/>
    </row>
    <row r="16755" spans="8:13" s="28" customFormat="1" x14ac:dyDescent="0.2">
      <c r="H16755" s="12"/>
      <c r="J16755" s="29"/>
      <c r="K16755" s="45"/>
      <c r="L16755" s="45"/>
      <c r="M16755" s="45"/>
    </row>
    <row r="16756" spans="8:13" s="28" customFormat="1" x14ac:dyDescent="0.2">
      <c r="H16756" s="12"/>
      <c r="J16756" s="29"/>
      <c r="K16756" s="45"/>
      <c r="L16756" s="45"/>
      <c r="M16756" s="45"/>
    </row>
    <row r="16757" spans="8:13" s="28" customFormat="1" x14ac:dyDescent="0.2">
      <c r="H16757" s="12"/>
      <c r="J16757" s="29"/>
      <c r="K16757" s="45"/>
      <c r="L16757" s="45"/>
      <c r="M16757" s="45"/>
    </row>
    <row r="16758" spans="8:13" s="28" customFormat="1" x14ac:dyDescent="0.2">
      <c r="H16758" s="12"/>
      <c r="J16758" s="29"/>
      <c r="K16758" s="45"/>
      <c r="L16758" s="45"/>
      <c r="M16758" s="45"/>
    </row>
    <row r="16759" spans="8:13" s="28" customFormat="1" x14ac:dyDescent="0.2">
      <c r="H16759" s="12"/>
      <c r="J16759" s="29"/>
      <c r="K16759" s="45"/>
      <c r="L16759" s="45"/>
      <c r="M16759" s="45"/>
    </row>
    <row r="16760" spans="8:13" s="28" customFormat="1" x14ac:dyDescent="0.2">
      <c r="H16760" s="12"/>
      <c r="J16760" s="29"/>
      <c r="K16760" s="45"/>
      <c r="L16760" s="45"/>
      <c r="M16760" s="45"/>
    </row>
    <row r="16761" spans="8:13" s="28" customFormat="1" x14ac:dyDescent="0.2">
      <c r="H16761" s="12"/>
      <c r="J16761" s="29"/>
      <c r="K16761" s="45"/>
      <c r="L16761" s="45"/>
      <c r="M16761" s="45"/>
    </row>
    <row r="16762" spans="8:13" s="28" customFormat="1" x14ac:dyDescent="0.2">
      <c r="H16762" s="12"/>
      <c r="J16762" s="29"/>
      <c r="K16762" s="45"/>
      <c r="L16762" s="45"/>
      <c r="M16762" s="45"/>
    </row>
    <row r="16763" spans="8:13" s="28" customFormat="1" x14ac:dyDescent="0.2">
      <c r="H16763" s="12"/>
      <c r="J16763" s="29"/>
      <c r="K16763" s="45"/>
      <c r="L16763" s="45"/>
      <c r="M16763" s="45"/>
    </row>
    <row r="16764" spans="8:13" s="28" customFormat="1" x14ac:dyDescent="0.2">
      <c r="H16764" s="12"/>
      <c r="J16764" s="29"/>
      <c r="K16764" s="45"/>
      <c r="L16764" s="45"/>
      <c r="M16764" s="45"/>
    </row>
    <row r="16765" spans="8:13" s="28" customFormat="1" x14ac:dyDescent="0.2">
      <c r="H16765" s="12"/>
      <c r="J16765" s="29"/>
      <c r="K16765" s="45"/>
      <c r="L16765" s="45"/>
      <c r="M16765" s="45"/>
    </row>
    <row r="16766" spans="8:13" s="28" customFormat="1" x14ac:dyDescent="0.2">
      <c r="H16766" s="12"/>
      <c r="J16766" s="29"/>
      <c r="K16766" s="45"/>
      <c r="L16766" s="45"/>
      <c r="M16766" s="45"/>
    </row>
    <row r="16767" spans="8:13" s="28" customFormat="1" x14ac:dyDescent="0.2">
      <c r="H16767" s="12"/>
      <c r="J16767" s="29"/>
      <c r="K16767" s="45"/>
      <c r="L16767" s="45"/>
      <c r="M16767" s="45"/>
    </row>
    <row r="16768" spans="8:13" s="28" customFormat="1" x14ac:dyDescent="0.2">
      <c r="H16768" s="12"/>
      <c r="J16768" s="29"/>
      <c r="K16768" s="45"/>
      <c r="L16768" s="45"/>
      <c r="M16768" s="45"/>
    </row>
    <row r="16769" spans="8:13" s="28" customFormat="1" x14ac:dyDescent="0.2">
      <c r="H16769" s="12"/>
      <c r="J16769" s="29"/>
      <c r="K16769" s="45"/>
      <c r="L16769" s="45"/>
      <c r="M16769" s="45"/>
    </row>
    <row r="16770" spans="8:13" s="28" customFormat="1" x14ac:dyDescent="0.2">
      <c r="H16770" s="12"/>
      <c r="J16770" s="29"/>
      <c r="K16770" s="45"/>
      <c r="L16770" s="45"/>
      <c r="M16770" s="45"/>
    </row>
    <row r="16771" spans="8:13" s="28" customFormat="1" x14ac:dyDescent="0.2">
      <c r="H16771" s="12"/>
      <c r="J16771" s="29"/>
      <c r="K16771" s="45"/>
      <c r="L16771" s="45"/>
      <c r="M16771" s="45"/>
    </row>
    <row r="16772" spans="8:13" s="28" customFormat="1" x14ac:dyDescent="0.2">
      <c r="H16772" s="12"/>
      <c r="J16772" s="29"/>
      <c r="K16772" s="45"/>
      <c r="L16772" s="45"/>
      <c r="M16772" s="45"/>
    </row>
    <row r="16773" spans="8:13" s="28" customFormat="1" x14ac:dyDescent="0.2">
      <c r="H16773" s="12"/>
      <c r="J16773" s="29"/>
      <c r="K16773" s="45"/>
      <c r="L16773" s="45"/>
      <c r="M16773" s="45"/>
    </row>
    <row r="16774" spans="8:13" s="28" customFormat="1" x14ac:dyDescent="0.2">
      <c r="H16774" s="12"/>
      <c r="J16774" s="29"/>
      <c r="K16774" s="45"/>
      <c r="L16774" s="45"/>
      <c r="M16774" s="45"/>
    </row>
    <row r="16775" spans="8:13" s="28" customFormat="1" x14ac:dyDescent="0.2">
      <c r="H16775" s="12"/>
      <c r="J16775" s="29"/>
      <c r="K16775" s="45"/>
      <c r="L16775" s="45"/>
      <c r="M16775" s="45"/>
    </row>
    <row r="16776" spans="8:13" s="28" customFormat="1" x14ac:dyDescent="0.2">
      <c r="H16776" s="12"/>
      <c r="J16776" s="29"/>
      <c r="K16776" s="45"/>
      <c r="L16776" s="45"/>
      <c r="M16776" s="45"/>
    </row>
    <row r="16777" spans="8:13" s="28" customFormat="1" x14ac:dyDescent="0.2">
      <c r="H16777" s="12"/>
      <c r="J16777" s="29"/>
      <c r="K16777" s="45"/>
      <c r="L16777" s="45"/>
      <c r="M16777" s="45"/>
    </row>
    <row r="16778" spans="8:13" s="28" customFormat="1" x14ac:dyDescent="0.2">
      <c r="H16778" s="12"/>
      <c r="J16778" s="29"/>
      <c r="K16778" s="45"/>
      <c r="L16778" s="45"/>
      <c r="M16778" s="45"/>
    </row>
    <row r="16779" spans="8:13" s="28" customFormat="1" x14ac:dyDescent="0.2">
      <c r="H16779" s="12"/>
      <c r="J16779" s="29"/>
      <c r="K16779" s="45"/>
      <c r="L16779" s="45"/>
      <c r="M16779" s="45"/>
    </row>
    <row r="16780" spans="8:13" s="28" customFormat="1" x14ac:dyDescent="0.2">
      <c r="H16780" s="12"/>
      <c r="J16780" s="29"/>
      <c r="K16780" s="45"/>
      <c r="L16780" s="45"/>
      <c r="M16780" s="45"/>
    </row>
    <row r="16781" spans="8:13" s="28" customFormat="1" x14ac:dyDescent="0.2">
      <c r="H16781" s="12"/>
      <c r="J16781" s="29"/>
      <c r="K16781" s="45"/>
      <c r="L16781" s="45"/>
      <c r="M16781" s="45"/>
    </row>
    <row r="16782" spans="8:13" s="28" customFormat="1" x14ac:dyDescent="0.2">
      <c r="H16782" s="12"/>
      <c r="J16782" s="29"/>
      <c r="K16782" s="45"/>
      <c r="L16782" s="45"/>
      <c r="M16782" s="45"/>
    </row>
    <row r="16783" spans="8:13" s="28" customFormat="1" x14ac:dyDescent="0.2">
      <c r="H16783" s="12"/>
      <c r="J16783" s="29"/>
      <c r="K16783" s="45"/>
      <c r="L16783" s="45"/>
      <c r="M16783" s="45"/>
    </row>
    <row r="16784" spans="8:13" s="28" customFormat="1" x14ac:dyDescent="0.2">
      <c r="H16784" s="12"/>
      <c r="J16784" s="29"/>
      <c r="K16784" s="45"/>
      <c r="L16784" s="45"/>
      <c r="M16784" s="45"/>
    </row>
    <row r="16785" spans="8:13" s="28" customFormat="1" x14ac:dyDescent="0.2">
      <c r="H16785" s="12"/>
      <c r="J16785" s="29"/>
      <c r="K16785" s="45"/>
      <c r="L16785" s="45"/>
      <c r="M16785" s="45"/>
    </row>
    <row r="16786" spans="8:13" s="28" customFormat="1" x14ac:dyDescent="0.2">
      <c r="H16786" s="12"/>
      <c r="J16786" s="29"/>
      <c r="K16786" s="45"/>
      <c r="L16786" s="45"/>
      <c r="M16786" s="45"/>
    </row>
    <row r="16787" spans="8:13" s="28" customFormat="1" x14ac:dyDescent="0.2">
      <c r="H16787" s="12"/>
      <c r="J16787" s="29"/>
      <c r="K16787" s="45"/>
      <c r="L16787" s="45"/>
      <c r="M16787" s="45"/>
    </row>
    <row r="16788" spans="8:13" s="28" customFormat="1" x14ac:dyDescent="0.2">
      <c r="H16788" s="12"/>
      <c r="J16788" s="29"/>
      <c r="K16788" s="45"/>
      <c r="L16788" s="45"/>
      <c r="M16788" s="45"/>
    </row>
    <row r="16789" spans="8:13" s="28" customFormat="1" x14ac:dyDescent="0.2">
      <c r="H16789" s="12"/>
      <c r="J16789" s="29"/>
      <c r="K16789" s="45"/>
      <c r="L16789" s="45"/>
      <c r="M16789" s="45"/>
    </row>
    <row r="16790" spans="8:13" s="28" customFormat="1" x14ac:dyDescent="0.2">
      <c r="H16790" s="12"/>
      <c r="J16790" s="29"/>
      <c r="K16790" s="45"/>
      <c r="L16790" s="45"/>
      <c r="M16790" s="45"/>
    </row>
    <row r="16791" spans="8:13" s="28" customFormat="1" x14ac:dyDescent="0.2">
      <c r="H16791" s="12"/>
      <c r="J16791" s="29"/>
      <c r="K16791" s="45"/>
      <c r="L16791" s="45"/>
      <c r="M16791" s="45"/>
    </row>
    <row r="16792" spans="8:13" s="28" customFormat="1" x14ac:dyDescent="0.2">
      <c r="H16792" s="12"/>
      <c r="J16792" s="29"/>
      <c r="K16792" s="45"/>
      <c r="L16792" s="45"/>
      <c r="M16792" s="45"/>
    </row>
    <row r="16793" spans="8:13" s="28" customFormat="1" x14ac:dyDescent="0.2">
      <c r="H16793" s="12"/>
      <c r="J16793" s="29"/>
      <c r="K16793" s="45"/>
      <c r="L16793" s="45"/>
      <c r="M16793" s="45"/>
    </row>
    <row r="16794" spans="8:13" s="28" customFormat="1" x14ac:dyDescent="0.2">
      <c r="H16794" s="12"/>
      <c r="J16794" s="29"/>
      <c r="K16794" s="45"/>
      <c r="L16794" s="45"/>
      <c r="M16794" s="45"/>
    </row>
    <row r="16795" spans="8:13" s="28" customFormat="1" x14ac:dyDescent="0.2">
      <c r="H16795" s="12"/>
      <c r="J16795" s="29"/>
      <c r="K16795" s="45"/>
      <c r="L16795" s="45"/>
      <c r="M16795" s="45"/>
    </row>
    <row r="16796" spans="8:13" s="28" customFormat="1" x14ac:dyDescent="0.2">
      <c r="H16796" s="12"/>
      <c r="J16796" s="29"/>
      <c r="K16796" s="45"/>
      <c r="L16796" s="45"/>
      <c r="M16796" s="45"/>
    </row>
    <row r="16797" spans="8:13" s="28" customFormat="1" x14ac:dyDescent="0.2">
      <c r="H16797" s="12"/>
      <c r="J16797" s="29"/>
      <c r="K16797" s="45"/>
      <c r="L16797" s="45"/>
      <c r="M16797" s="45"/>
    </row>
    <row r="16798" spans="8:13" s="28" customFormat="1" x14ac:dyDescent="0.2">
      <c r="H16798" s="12"/>
      <c r="J16798" s="29"/>
      <c r="K16798" s="45"/>
      <c r="L16798" s="45"/>
      <c r="M16798" s="45"/>
    </row>
    <row r="16799" spans="8:13" s="28" customFormat="1" x14ac:dyDescent="0.2">
      <c r="H16799" s="12"/>
      <c r="J16799" s="29"/>
      <c r="K16799" s="45"/>
      <c r="L16799" s="45"/>
      <c r="M16799" s="45"/>
    </row>
    <row r="16800" spans="8:13" s="28" customFormat="1" x14ac:dyDescent="0.2">
      <c r="H16800" s="12"/>
      <c r="J16800" s="29"/>
      <c r="K16800" s="45"/>
      <c r="L16800" s="45"/>
      <c r="M16800" s="45"/>
    </row>
    <row r="16801" spans="8:13" s="28" customFormat="1" x14ac:dyDescent="0.2">
      <c r="H16801" s="12"/>
      <c r="J16801" s="29"/>
      <c r="K16801" s="45"/>
      <c r="L16801" s="45"/>
      <c r="M16801" s="45"/>
    </row>
    <row r="16802" spans="8:13" s="28" customFormat="1" x14ac:dyDescent="0.2">
      <c r="H16802" s="12"/>
      <c r="J16802" s="29"/>
      <c r="K16802" s="45"/>
      <c r="L16802" s="45"/>
      <c r="M16802" s="45"/>
    </row>
    <row r="16803" spans="8:13" s="28" customFormat="1" x14ac:dyDescent="0.2">
      <c r="H16803" s="12"/>
      <c r="J16803" s="29"/>
      <c r="K16803" s="45"/>
      <c r="L16803" s="45"/>
      <c r="M16803" s="45"/>
    </row>
    <row r="16804" spans="8:13" s="28" customFormat="1" x14ac:dyDescent="0.2">
      <c r="H16804" s="12"/>
      <c r="J16804" s="29"/>
      <c r="K16804" s="45"/>
      <c r="L16804" s="45"/>
      <c r="M16804" s="45"/>
    </row>
    <row r="16805" spans="8:13" s="28" customFormat="1" x14ac:dyDescent="0.2">
      <c r="H16805" s="12"/>
      <c r="J16805" s="29"/>
      <c r="K16805" s="45"/>
      <c r="L16805" s="45"/>
      <c r="M16805" s="45"/>
    </row>
    <row r="16806" spans="8:13" s="28" customFormat="1" x14ac:dyDescent="0.2">
      <c r="H16806" s="12"/>
      <c r="J16806" s="29"/>
      <c r="K16806" s="45"/>
      <c r="L16806" s="45"/>
      <c r="M16806" s="45"/>
    </row>
    <row r="16807" spans="8:13" s="28" customFormat="1" x14ac:dyDescent="0.2">
      <c r="H16807" s="12"/>
      <c r="J16807" s="29"/>
      <c r="K16807" s="45"/>
      <c r="L16807" s="45"/>
      <c r="M16807" s="45"/>
    </row>
    <row r="16808" spans="8:13" s="28" customFormat="1" x14ac:dyDescent="0.2">
      <c r="H16808" s="12"/>
      <c r="J16808" s="29"/>
      <c r="K16808" s="45"/>
      <c r="L16808" s="45"/>
      <c r="M16808" s="45"/>
    </row>
    <row r="16809" spans="8:13" s="28" customFormat="1" x14ac:dyDescent="0.2">
      <c r="H16809" s="12"/>
      <c r="J16809" s="29"/>
      <c r="K16809" s="45"/>
      <c r="L16809" s="45"/>
      <c r="M16809" s="45"/>
    </row>
    <row r="16810" spans="8:13" s="28" customFormat="1" x14ac:dyDescent="0.2">
      <c r="H16810" s="12"/>
      <c r="J16810" s="29"/>
      <c r="K16810" s="45"/>
      <c r="L16810" s="45"/>
      <c r="M16810" s="45"/>
    </row>
    <row r="16811" spans="8:13" s="28" customFormat="1" x14ac:dyDescent="0.2">
      <c r="H16811" s="12"/>
      <c r="J16811" s="29"/>
      <c r="K16811" s="45"/>
      <c r="L16811" s="45"/>
      <c r="M16811" s="45"/>
    </row>
    <row r="16812" spans="8:13" s="28" customFormat="1" x14ac:dyDescent="0.2">
      <c r="H16812" s="12"/>
      <c r="J16812" s="29"/>
      <c r="K16812" s="45"/>
      <c r="L16812" s="45"/>
      <c r="M16812" s="45"/>
    </row>
    <row r="16813" spans="8:13" s="28" customFormat="1" x14ac:dyDescent="0.2">
      <c r="H16813" s="12"/>
      <c r="J16813" s="29"/>
      <c r="K16813" s="45"/>
      <c r="L16813" s="45"/>
      <c r="M16813" s="45"/>
    </row>
    <row r="16814" spans="8:13" s="28" customFormat="1" x14ac:dyDescent="0.2">
      <c r="H16814" s="12"/>
      <c r="J16814" s="29"/>
      <c r="K16814" s="45"/>
      <c r="L16814" s="45"/>
      <c r="M16814" s="45"/>
    </row>
    <row r="16815" spans="8:13" s="28" customFormat="1" x14ac:dyDescent="0.2">
      <c r="H16815" s="12"/>
      <c r="J16815" s="29"/>
      <c r="K16815" s="45"/>
      <c r="L16815" s="45"/>
      <c r="M16815" s="45"/>
    </row>
    <row r="16816" spans="8:13" s="28" customFormat="1" x14ac:dyDescent="0.2">
      <c r="H16816" s="12"/>
      <c r="J16816" s="29"/>
      <c r="K16816" s="45"/>
      <c r="L16816" s="45"/>
      <c r="M16816" s="45"/>
    </row>
    <row r="16817" spans="8:13" s="28" customFormat="1" x14ac:dyDescent="0.2">
      <c r="H16817" s="12"/>
      <c r="J16817" s="29"/>
      <c r="K16817" s="45"/>
      <c r="L16817" s="45"/>
      <c r="M16817" s="45"/>
    </row>
    <row r="16818" spans="8:13" s="28" customFormat="1" x14ac:dyDescent="0.2">
      <c r="H16818" s="12"/>
      <c r="J16818" s="29"/>
      <c r="K16818" s="45"/>
      <c r="L16818" s="45"/>
      <c r="M16818" s="45"/>
    </row>
    <row r="16819" spans="8:13" s="28" customFormat="1" x14ac:dyDescent="0.2">
      <c r="H16819" s="12"/>
      <c r="J16819" s="29"/>
      <c r="K16819" s="45"/>
      <c r="L16819" s="45"/>
      <c r="M16819" s="45"/>
    </row>
    <row r="16820" spans="8:13" s="28" customFormat="1" x14ac:dyDescent="0.2">
      <c r="H16820" s="12"/>
      <c r="J16820" s="29"/>
      <c r="K16820" s="45"/>
      <c r="L16820" s="45"/>
      <c r="M16820" s="45"/>
    </row>
    <row r="16821" spans="8:13" s="28" customFormat="1" x14ac:dyDescent="0.2">
      <c r="H16821" s="12"/>
      <c r="J16821" s="29"/>
      <c r="K16821" s="45"/>
      <c r="L16821" s="45"/>
      <c r="M16821" s="45"/>
    </row>
    <row r="16822" spans="8:13" s="28" customFormat="1" x14ac:dyDescent="0.2">
      <c r="H16822" s="12"/>
      <c r="J16822" s="29"/>
      <c r="K16822" s="45"/>
      <c r="L16822" s="45"/>
      <c r="M16822" s="45"/>
    </row>
    <row r="16823" spans="8:13" s="28" customFormat="1" x14ac:dyDescent="0.2">
      <c r="H16823" s="12"/>
      <c r="J16823" s="29"/>
      <c r="K16823" s="45"/>
      <c r="L16823" s="45"/>
      <c r="M16823" s="45"/>
    </row>
    <row r="16824" spans="8:13" s="28" customFormat="1" x14ac:dyDescent="0.2">
      <c r="H16824" s="12"/>
      <c r="J16824" s="29"/>
      <c r="K16824" s="45"/>
      <c r="L16824" s="45"/>
      <c r="M16824" s="45"/>
    </row>
    <row r="16825" spans="8:13" s="28" customFormat="1" x14ac:dyDescent="0.2">
      <c r="H16825" s="12"/>
      <c r="J16825" s="29"/>
      <c r="K16825" s="45"/>
      <c r="L16825" s="45"/>
      <c r="M16825" s="45"/>
    </row>
    <row r="16826" spans="8:13" s="28" customFormat="1" x14ac:dyDescent="0.2">
      <c r="H16826" s="12"/>
      <c r="J16826" s="29"/>
      <c r="K16826" s="45"/>
      <c r="L16826" s="45"/>
      <c r="M16826" s="45"/>
    </row>
    <row r="16827" spans="8:13" s="28" customFormat="1" x14ac:dyDescent="0.2">
      <c r="H16827" s="12"/>
      <c r="J16827" s="29"/>
      <c r="K16827" s="45"/>
      <c r="L16827" s="45"/>
      <c r="M16827" s="45"/>
    </row>
    <row r="16828" spans="8:13" s="28" customFormat="1" x14ac:dyDescent="0.2">
      <c r="H16828" s="12"/>
      <c r="J16828" s="29"/>
      <c r="K16828" s="45"/>
      <c r="L16828" s="45"/>
      <c r="M16828" s="45"/>
    </row>
    <row r="16829" spans="8:13" s="28" customFormat="1" x14ac:dyDescent="0.2">
      <c r="H16829" s="12"/>
      <c r="J16829" s="29"/>
      <c r="K16829" s="45"/>
      <c r="L16829" s="45"/>
      <c r="M16829" s="45"/>
    </row>
    <row r="16830" spans="8:13" s="28" customFormat="1" x14ac:dyDescent="0.2">
      <c r="H16830" s="12"/>
      <c r="J16830" s="29"/>
      <c r="K16830" s="45"/>
      <c r="L16830" s="45"/>
      <c r="M16830" s="45"/>
    </row>
    <row r="16831" spans="8:13" s="28" customFormat="1" x14ac:dyDescent="0.2">
      <c r="H16831" s="12"/>
      <c r="J16831" s="29"/>
      <c r="K16831" s="45"/>
      <c r="L16831" s="45"/>
      <c r="M16831" s="45"/>
    </row>
    <row r="16832" spans="8:13" s="28" customFormat="1" x14ac:dyDescent="0.2">
      <c r="H16832" s="12"/>
      <c r="J16832" s="29"/>
      <c r="K16832" s="45"/>
      <c r="L16832" s="45"/>
      <c r="M16832" s="45"/>
    </row>
    <row r="16833" spans="8:13" s="28" customFormat="1" x14ac:dyDescent="0.2">
      <c r="H16833" s="12"/>
      <c r="J16833" s="29"/>
      <c r="K16833" s="45"/>
      <c r="L16833" s="45"/>
      <c r="M16833" s="45"/>
    </row>
    <row r="16834" spans="8:13" s="28" customFormat="1" x14ac:dyDescent="0.2">
      <c r="H16834" s="12"/>
      <c r="J16834" s="29"/>
      <c r="K16834" s="45"/>
      <c r="L16834" s="45"/>
      <c r="M16834" s="45"/>
    </row>
    <row r="16835" spans="8:13" s="28" customFormat="1" x14ac:dyDescent="0.2">
      <c r="H16835" s="12"/>
      <c r="J16835" s="29"/>
      <c r="K16835" s="45"/>
      <c r="L16835" s="45"/>
      <c r="M16835" s="45"/>
    </row>
    <row r="16836" spans="8:13" s="28" customFormat="1" x14ac:dyDescent="0.2">
      <c r="H16836" s="12"/>
      <c r="J16836" s="29"/>
      <c r="K16836" s="45"/>
      <c r="L16836" s="45"/>
      <c r="M16836" s="45"/>
    </row>
    <row r="16837" spans="8:13" s="28" customFormat="1" x14ac:dyDescent="0.2">
      <c r="H16837" s="12"/>
      <c r="J16837" s="29"/>
      <c r="K16837" s="45"/>
      <c r="L16837" s="45"/>
      <c r="M16837" s="45"/>
    </row>
    <row r="16838" spans="8:13" s="28" customFormat="1" x14ac:dyDescent="0.2">
      <c r="H16838" s="12"/>
      <c r="J16838" s="29"/>
      <c r="K16838" s="45"/>
      <c r="L16838" s="45"/>
      <c r="M16838" s="45"/>
    </row>
    <row r="16839" spans="8:13" s="28" customFormat="1" x14ac:dyDescent="0.2">
      <c r="H16839" s="12"/>
      <c r="J16839" s="29"/>
      <c r="K16839" s="45"/>
      <c r="L16839" s="45"/>
      <c r="M16839" s="45"/>
    </row>
    <row r="16840" spans="8:13" s="28" customFormat="1" x14ac:dyDescent="0.2">
      <c r="H16840" s="12"/>
      <c r="J16840" s="29"/>
      <c r="K16840" s="45"/>
      <c r="L16840" s="45"/>
      <c r="M16840" s="45"/>
    </row>
    <row r="16841" spans="8:13" s="28" customFormat="1" x14ac:dyDescent="0.2">
      <c r="H16841" s="12"/>
      <c r="J16841" s="29"/>
      <c r="K16841" s="45"/>
      <c r="L16841" s="45"/>
      <c r="M16841" s="45"/>
    </row>
    <row r="16842" spans="8:13" s="28" customFormat="1" x14ac:dyDescent="0.2">
      <c r="H16842" s="12"/>
      <c r="J16842" s="29"/>
      <c r="K16842" s="45"/>
      <c r="L16842" s="45"/>
      <c r="M16842" s="45"/>
    </row>
    <row r="16843" spans="8:13" s="28" customFormat="1" x14ac:dyDescent="0.2">
      <c r="H16843" s="12"/>
      <c r="J16843" s="29"/>
      <c r="K16843" s="45"/>
      <c r="L16843" s="45"/>
      <c r="M16843" s="45"/>
    </row>
    <row r="16844" spans="8:13" s="28" customFormat="1" x14ac:dyDescent="0.2">
      <c r="H16844" s="12"/>
      <c r="J16844" s="29"/>
      <c r="K16844" s="45"/>
      <c r="L16844" s="45"/>
      <c r="M16844" s="45"/>
    </row>
    <row r="16845" spans="8:13" s="28" customFormat="1" x14ac:dyDescent="0.2">
      <c r="H16845" s="12"/>
      <c r="J16845" s="29"/>
      <c r="K16845" s="45"/>
      <c r="L16845" s="45"/>
      <c r="M16845" s="45"/>
    </row>
    <row r="16846" spans="8:13" s="28" customFormat="1" x14ac:dyDescent="0.2">
      <c r="H16846" s="12"/>
      <c r="J16846" s="29"/>
      <c r="K16846" s="45"/>
      <c r="L16846" s="45"/>
      <c r="M16846" s="45"/>
    </row>
    <row r="16847" spans="8:13" s="28" customFormat="1" x14ac:dyDescent="0.2">
      <c r="H16847" s="12"/>
      <c r="J16847" s="29"/>
      <c r="K16847" s="45"/>
      <c r="L16847" s="45"/>
      <c r="M16847" s="45"/>
    </row>
    <row r="16848" spans="8:13" s="28" customFormat="1" x14ac:dyDescent="0.2">
      <c r="H16848" s="12"/>
      <c r="J16848" s="29"/>
      <c r="K16848" s="45"/>
      <c r="L16848" s="45"/>
      <c r="M16848" s="45"/>
    </row>
    <row r="16849" spans="8:13" s="28" customFormat="1" x14ac:dyDescent="0.2">
      <c r="H16849" s="12"/>
      <c r="J16849" s="29"/>
      <c r="K16849" s="45"/>
      <c r="L16849" s="45"/>
      <c r="M16849" s="45"/>
    </row>
    <row r="16850" spans="8:13" s="28" customFormat="1" x14ac:dyDescent="0.2">
      <c r="H16850" s="12"/>
      <c r="J16850" s="29"/>
      <c r="K16850" s="45"/>
      <c r="L16850" s="45"/>
      <c r="M16850" s="45"/>
    </row>
    <row r="16851" spans="8:13" s="28" customFormat="1" x14ac:dyDescent="0.2">
      <c r="H16851" s="12"/>
      <c r="J16851" s="29"/>
      <c r="K16851" s="45"/>
      <c r="L16851" s="45"/>
      <c r="M16851" s="45"/>
    </row>
    <row r="16852" spans="8:13" s="28" customFormat="1" x14ac:dyDescent="0.2">
      <c r="H16852" s="12"/>
      <c r="J16852" s="29"/>
      <c r="K16852" s="45"/>
      <c r="L16852" s="45"/>
      <c r="M16852" s="45"/>
    </row>
    <row r="16853" spans="8:13" s="28" customFormat="1" x14ac:dyDescent="0.2">
      <c r="H16853" s="12"/>
      <c r="J16853" s="29"/>
      <c r="K16853" s="45"/>
      <c r="L16853" s="45"/>
      <c r="M16853" s="45"/>
    </row>
    <row r="16854" spans="8:13" s="28" customFormat="1" x14ac:dyDescent="0.2">
      <c r="H16854" s="12"/>
      <c r="J16854" s="29"/>
      <c r="K16854" s="45"/>
      <c r="L16854" s="45"/>
      <c r="M16854" s="45"/>
    </row>
    <row r="16855" spans="8:13" s="28" customFormat="1" x14ac:dyDescent="0.2">
      <c r="H16855" s="12"/>
      <c r="J16855" s="29"/>
      <c r="K16855" s="45"/>
      <c r="L16855" s="45"/>
      <c r="M16855" s="45"/>
    </row>
    <row r="16856" spans="8:13" s="28" customFormat="1" x14ac:dyDescent="0.2">
      <c r="H16856" s="12"/>
      <c r="J16856" s="29"/>
      <c r="K16856" s="45"/>
      <c r="L16856" s="45"/>
      <c r="M16856" s="45"/>
    </row>
    <row r="16857" spans="8:13" s="28" customFormat="1" x14ac:dyDescent="0.2">
      <c r="H16857" s="12"/>
      <c r="J16857" s="29"/>
      <c r="K16857" s="45"/>
      <c r="L16857" s="45"/>
      <c r="M16857" s="45"/>
    </row>
    <row r="16858" spans="8:13" s="28" customFormat="1" x14ac:dyDescent="0.2">
      <c r="H16858" s="12"/>
      <c r="J16858" s="29"/>
      <c r="K16858" s="45"/>
      <c r="L16858" s="45"/>
      <c r="M16858" s="45"/>
    </row>
    <row r="16859" spans="8:13" s="28" customFormat="1" x14ac:dyDescent="0.2">
      <c r="H16859" s="12"/>
      <c r="J16859" s="29"/>
      <c r="K16859" s="45"/>
      <c r="L16859" s="45"/>
      <c r="M16859" s="45"/>
    </row>
    <row r="16860" spans="8:13" s="28" customFormat="1" x14ac:dyDescent="0.2">
      <c r="H16860" s="12"/>
      <c r="J16860" s="29"/>
      <c r="K16860" s="45"/>
      <c r="L16860" s="45"/>
      <c r="M16860" s="45"/>
    </row>
    <row r="16861" spans="8:13" s="28" customFormat="1" x14ac:dyDescent="0.2">
      <c r="H16861" s="12"/>
      <c r="J16861" s="29"/>
      <c r="K16861" s="45"/>
      <c r="L16861" s="45"/>
      <c r="M16861" s="45"/>
    </row>
    <row r="16862" spans="8:13" s="28" customFormat="1" x14ac:dyDescent="0.2">
      <c r="H16862" s="12"/>
      <c r="J16862" s="29"/>
      <c r="K16862" s="45"/>
      <c r="L16862" s="45"/>
      <c r="M16862" s="45"/>
    </row>
    <row r="16863" spans="8:13" s="28" customFormat="1" x14ac:dyDescent="0.2">
      <c r="H16863" s="12"/>
      <c r="J16863" s="29"/>
      <c r="K16863" s="45"/>
      <c r="L16863" s="45"/>
      <c r="M16863" s="45"/>
    </row>
    <row r="16864" spans="8:13" s="28" customFormat="1" x14ac:dyDescent="0.2">
      <c r="H16864" s="12"/>
      <c r="J16864" s="29"/>
      <c r="K16864" s="45"/>
      <c r="L16864" s="45"/>
      <c r="M16864" s="45"/>
    </row>
    <row r="16865" spans="8:13" s="28" customFormat="1" x14ac:dyDescent="0.2">
      <c r="H16865" s="12"/>
      <c r="J16865" s="29"/>
      <c r="K16865" s="45"/>
      <c r="L16865" s="45"/>
      <c r="M16865" s="45"/>
    </row>
    <row r="16866" spans="8:13" s="28" customFormat="1" x14ac:dyDescent="0.2">
      <c r="H16866" s="12"/>
      <c r="J16866" s="29"/>
      <c r="K16866" s="45"/>
      <c r="L16866" s="45"/>
      <c r="M16866" s="45"/>
    </row>
    <row r="16867" spans="8:13" s="28" customFormat="1" x14ac:dyDescent="0.2">
      <c r="H16867" s="12"/>
      <c r="J16867" s="29"/>
      <c r="K16867" s="45"/>
      <c r="L16867" s="45"/>
      <c r="M16867" s="45"/>
    </row>
    <row r="16868" spans="8:13" s="28" customFormat="1" x14ac:dyDescent="0.2">
      <c r="H16868" s="12"/>
      <c r="J16868" s="29"/>
      <c r="K16868" s="45"/>
      <c r="L16868" s="45"/>
      <c r="M16868" s="45"/>
    </row>
    <row r="16869" spans="8:13" s="28" customFormat="1" x14ac:dyDescent="0.2">
      <c r="H16869" s="12"/>
      <c r="J16869" s="29"/>
      <c r="K16869" s="45"/>
      <c r="L16869" s="45"/>
      <c r="M16869" s="45"/>
    </row>
    <row r="16870" spans="8:13" s="28" customFormat="1" x14ac:dyDescent="0.2">
      <c r="H16870" s="12"/>
      <c r="J16870" s="29"/>
      <c r="K16870" s="45"/>
      <c r="L16870" s="45"/>
      <c r="M16870" s="45"/>
    </row>
    <row r="16871" spans="8:13" s="28" customFormat="1" x14ac:dyDescent="0.2">
      <c r="H16871" s="12"/>
      <c r="J16871" s="29"/>
      <c r="K16871" s="45"/>
      <c r="L16871" s="45"/>
      <c r="M16871" s="45"/>
    </row>
    <row r="16872" spans="8:13" s="28" customFormat="1" x14ac:dyDescent="0.2">
      <c r="H16872" s="12"/>
      <c r="J16872" s="29"/>
      <c r="K16872" s="45"/>
      <c r="L16872" s="45"/>
      <c r="M16872" s="45"/>
    </row>
    <row r="16873" spans="8:13" s="28" customFormat="1" x14ac:dyDescent="0.2">
      <c r="H16873" s="12"/>
      <c r="J16873" s="29"/>
      <c r="K16873" s="45"/>
      <c r="L16873" s="45"/>
      <c r="M16873" s="45"/>
    </row>
    <row r="16874" spans="8:13" s="28" customFormat="1" x14ac:dyDescent="0.2">
      <c r="H16874" s="12"/>
      <c r="J16874" s="29"/>
      <c r="K16874" s="45"/>
      <c r="L16874" s="45"/>
      <c r="M16874" s="45"/>
    </row>
    <row r="16875" spans="8:13" s="28" customFormat="1" x14ac:dyDescent="0.2">
      <c r="H16875" s="12"/>
      <c r="J16875" s="29"/>
      <c r="K16875" s="45"/>
      <c r="L16875" s="45"/>
      <c r="M16875" s="45"/>
    </row>
    <row r="16876" spans="8:13" s="28" customFormat="1" x14ac:dyDescent="0.2">
      <c r="H16876" s="12"/>
      <c r="J16876" s="29"/>
      <c r="K16876" s="45"/>
      <c r="L16876" s="45"/>
      <c r="M16876" s="45"/>
    </row>
    <row r="16877" spans="8:13" s="28" customFormat="1" x14ac:dyDescent="0.2">
      <c r="H16877" s="12"/>
      <c r="J16877" s="29"/>
      <c r="K16877" s="45"/>
      <c r="L16877" s="45"/>
      <c r="M16877" s="45"/>
    </row>
    <row r="16878" spans="8:13" s="28" customFormat="1" x14ac:dyDescent="0.2">
      <c r="H16878" s="12"/>
      <c r="J16878" s="29"/>
      <c r="K16878" s="45"/>
      <c r="L16878" s="45"/>
      <c r="M16878" s="45"/>
    </row>
    <row r="16879" spans="8:13" s="28" customFormat="1" x14ac:dyDescent="0.2">
      <c r="H16879" s="12"/>
      <c r="J16879" s="29"/>
      <c r="K16879" s="45"/>
      <c r="L16879" s="45"/>
      <c r="M16879" s="45"/>
    </row>
    <row r="16880" spans="8:13" s="28" customFormat="1" x14ac:dyDescent="0.2">
      <c r="H16880" s="12"/>
      <c r="J16880" s="29"/>
      <c r="K16880" s="45"/>
      <c r="L16880" s="45"/>
      <c r="M16880" s="45"/>
    </row>
    <row r="16881" spans="8:13" s="28" customFormat="1" x14ac:dyDescent="0.2">
      <c r="H16881" s="12"/>
      <c r="J16881" s="29"/>
      <c r="K16881" s="45"/>
      <c r="L16881" s="45"/>
      <c r="M16881" s="45"/>
    </row>
    <row r="16882" spans="8:13" s="28" customFormat="1" x14ac:dyDescent="0.2">
      <c r="H16882" s="12"/>
      <c r="J16882" s="29"/>
      <c r="K16882" s="45"/>
      <c r="L16882" s="45"/>
      <c r="M16882" s="45"/>
    </row>
    <row r="16883" spans="8:13" s="28" customFormat="1" x14ac:dyDescent="0.2">
      <c r="H16883" s="12"/>
      <c r="J16883" s="29"/>
      <c r="K16883" s="45"/>
      <c r="L16883" s="45"/>
      <c r="M16883" s="45"/>
    </row>
    <row r="16884" spans="8:13" s="28" customFormat="1" x14ac:dyDescent="0.2">
      <c r="H16884" s="12"/>
      <c r="J16884" s="29"/>
      <c r="K16884" s="45"/>
      <c r="L16884" s="45"/>
      <c r="M16884" s="45"/>
    </row>
    <row r="16885" spans="8:13" s="28" customFormat="1" x14ac:dyDescent="0.2">
      <c r="H16885" s="12"/>
      <c r="J16885" s="29"/>
      <c r="K16885" s="45"/>
      <c r="L16885" s="45"/>
      <c r="M16885" s="45"/>
    </row>
    <row r="16886" spans="8:13" s="28" customFormat="1" x14ac:dyDescent="0.2">
      <c r="H16886" s="12"/>
      <c r="J16886" s="29"/>
      <c r="K16886" s="45"/>
      <c r="L16886" s="45"/>
      <c r="M16886" s="45"/>
    </row>
    <row r="16887" spans="8:13" s="28" customFormat="1" x14ac:dyDescent="0.2">
      <c r="H16887" s="12"/>
      <c r="J16887" s="29"/>
      <c r="K16887" s="45"/>
      <c r="L16887" s="45"/>
      <c r="M16887" s="45"/>
    </row>
    <row r="16888" spans="8:13" s="28" customFormat="1" x14ac:dyDescent="0.2">
      <c r="H16888" s="12"/>
      <c r="J16888" s="29"/>
      <c r="K16888" s="45"/>
      <c r="L16888" s="45"/>
      <c r="M16888" s="45"/>
    </row>
    <row r="16889" spans="8:13" s="28" customFormat="1" x14ac:dyDescent="0.2">
      <c r="H16889" s="12"/>
      <c r="J16889" s="29"/>
      <c r="K16889" s="45"/>
      <c r="L16889" s="45"/>
      <c r="M16889" s="45"/>
    </row>
    <row r="16890" spans="8:13" s="28" customFormat="1" x14ac:dyDescent="0.2">
      <c r="H16890" s="12"/>
      <c r="J16890" s="29"/>
      <c r="K16890" s="45"/>
      <c r="L16890" s="45"/>
      <c r="M16890" s="45"/>
    </row>
    <row r="16891" spans="8:13" s="28" customFormat="1" x14ac:dyDescent="0.2">
      <c r="H16891" s="12"/>
      <c r="J16891" s="29"/>
      <c r="K16891" s="45"/>
      <c r="L16891" s="45"/>
      <c r="M16891" s="45"/>
    </row>
    <row r="16892" spans="8:13" s="28" customFormat="1" x14ac:dyDescent="0.2">
      <c r="H16892" s="12"/>
      <c r="J16892" s="29"/>
      <c r="K16892" s="45"/>
      <c r="L16892" s="45"/>
      <c r="M16892" s="45"/>
    </row>
    <row r="16893" spans="8:13" s="28" customFormat="1" x14ac:dyDescent="0.2">
      <c r="H16893" s="12"/>
      <c r="J16893" s="29"/>
      <c r="K16893" s="45"/>
      <c r="L16893" s="45"/>
      <c r="M16893" s="45"/>
    </row>
    <row r="16894" spans="8:13" s="28" customFormat="1" x14ac:dyDescent="0.2">
      <c r="H16894" s="12"/>
      <c r="J16894" s="29"/>
      <c r="K16894" s="45"/>
      <c r="L16894" s="45"/>
      <c r="M16894" s="45"/>
    </row>
    <row r="16895" spans="8:13" s="28" customFormat="1" x14ac:dyDescent="0.2">
      <c r="H16895" s="12"/>
      <c r="J16895" s="29"/>
      <c r="K16895" s="45"/>
      <c r="L16895" s="45"/>
      <c r="M16895" s="45"/>
    </row>
    <row r="16896" spans="8:13" s="28" customFormat="1" x14ac:dyDescent="0.2">
      <c r="H16896" s="12"/>
      <c r="J16896" s="29"/>
      <c r="K16896" s="45"/>
      <c r="L16896" s="45"/>
      <c r="M16896" s="45"/>
    </row>
    <row r="16897" spans="8:13" s="28" customFormat="1" x14ac:dyDescent="0.2">
      <c r="H16897" s="12"/>
      <c r="J16897" s="29"/>
      <c r="K16897" s="45"/>
      <c r="L16897" s="45"/>
      <c r="M16897" s="45"/>
    </row>
    <row r="16898" spans="8:13" s="28" customFormat="1" x14ac:dyDescent="0.2">
      <c r="H16898" s="12"/>
      <c r="J16898" s="29"/>
      <c r="K16898" s="45"/>
      <c r="L16898" s="45"/>
      <c r="M16898" s="45"/>
    </row>
    <row r="16899" spans="8:13" s="28" customFormat="1" x14ac:dyDescent="0.2">
      <c r="H16899" s="12"/>
      <c r="J16899" s="29"/>
      <c r="K16899" s="45"/>
      <c r="L16899" s="45"/>
      <c r="M16899" s="45"/>
    </row>
    <row r="16900" spans="8:13" s="28" customFormat="1" x14ac:dyDescent="0.2">
      <c r="H16900" s="12"/>
      <c r="J16900" s="29"/>
      <c r="K16900" s="45"/>
      <c r="L16900" s="45"/>
      <c r="M16900" s="45"/>
    </row>
    <row r="16901" spans="8:13" s="28" customFormat="1" x14ac:dyDescent="0.2">
      <c r="H16901" s="12"/>
      <c r="J16901" s="29"/>
      <c r="K16901" s="45"/>
      <c r="L16901" s="45"/>
      <c r="M16901" s="45"/>
    </row>
    <row r="16902" spans="8:13" s="28" customFormat="1" x14ac:dyDescent="0.2">
      <c r="H16902" s="12"/>
      <c r="J16902" s="29"/>
      <c r="K16902" s="45"/>
      <c r="L16902" s="45"/>
      <c r="M16902" s="45"/>
    </row>
    <row r="16903" spans="8:13" s="28" customFormat="1" x14ac:dyDescent="0.2">
      <c r="H16903" s="12"/>
      <c r="J16903" s="29"/>
      <c r="K16903" s="45"/>
      <c r="L16903" s="45"/>
      <c r="M16903" s="45"/>
    </row>
    <row r="16904" spans="8:13" s="28" customFormat="1" x14ac:dyDescent="0.2">
      <c r="H16904" s="12"/>
      <c r="J16904" s="29"/>
      <c r="K16904" s="45"/>
      <c r="L16904" s="45"/>
      <c r="M16904" s="45"/>
    </row>
    <row r="16905" spans="8:13" s="28" customFormat="1" x14ac:dyDescent="0.2">
      <c r="H16905" s="12"/>
      <c r="J16905" s="29"/>
      <c r="K16905" s="45"/>
      <c r="L16905" s="45"/>
      <c r="M16905" s="45"/>
    </row>
    <row r="16906" spans="8:13" s="28" customFormat="1" x14ac:dyDescent="0.2">
      <c r="H16906" s="12"/>
      <c r="J16906" s="29"/>
      <c r="K16906" s="45"/>
      <c r="L16906" s="45"/>
      <c r="M16906" s="45"/>
    </row>
    <row r="16907" spans="8:13" s="28" customFormat="1" x14ac:dyDescent="0.2">
      <c r="H16907" s="12"/>
      <c r="J16907" s="29"/>
      <c r="K16907" s="45"/>
      <c r="L16907" s="45"/>
      <c r="M16907" s="45"/>
    </row>
    <row r="16908" spans="8:13" s="28" customFormat="1" x14ac:dyDescent="0.2">
      <c r="H16908" s="12"/>
      <c r="J16908" s="29"/>
      <c r="K16908" s="45"/>
      <c r="L16908" s="45"/>
      <c r="M16908" s="45"/>
    </row>
    <row r="16909" spans="8:13" s="28" customFormat="1" x14ac:dyDescent="0.2">
      <c r="H16909" s="12"/>
      <c r="J16909" s="29"/>
      <c r="K16909" s="45"/>
      <c r="L16909" s="45"/>
      <c r="M16909" s="45"/>
    </row>
    <row r="16910" spans="8:13" s="28" customFormat="1" x14ac:dyDescent="0.2">
      <c r="H16910" s="12"/>
      <c r="J16910" s="29"/>
      <c r="K16910" s="45"/>
      <c r="L16910" s="45"/>
      <c r="M16910" s="45"/>
    </row>
    <row r="16911" spans="8:13" s="28" customFormat="1" x14ac:dyDescent="0.2">
      <c r="H16911" s="12"/>
      <c r="J16911" s="29"/>
      <c r="K16911" s="45"/>
      <c r="L16911" s="45"/>
      <c r="M16911" s="45"/>
    </row>
    <row r="16912" spans="8:13" s="28" customFormat="1" x14ac:dyDescent="0.2">
      <c r="H16912" s="12"/>
      <c r="J16912" s="29"/>
      <c r="K16912" s="45"/>
      <c r="L16912" s="45"/>
      <c r="M16912" s="45"/>
    </row>
    <row r="16913" spans="8:13" s="28" customFormat="1" x14ac:dyDescent="0.2">
      <c r="H16913" s="12"/>
      <c r="J16913" s="29"/>
      <c r="K16913" s="45"/>
      <c r="L16913" s="45"/>
      <c r="M16913" s="45"/>
    </row>
    <row r="16914" spans="8:13" s="28" customFormat="1" x14ac:dyDescent="0.2">
      <c r="H16914" s="12"/>
      <c r="J16914" s="29"/>
      <c r="K16914" s="45"/>
      <c r="L16914" s="45"/>
      <c r="M16914" s="45"/>
    </row>
    <row r="16915" spans="8:13" s="28" customFormat="1" x14ac:dyDescent="0.2">
      <c r="H16915" s="12"/>
      <c r="J16915" s="29"/>
      <c r="K16915" s="45"/>
      <c r="L16915" s="45"/>
      <c r="M16915" s="45"/>
    </row>
    <row r="16916" spans="8:13" s="28" customFormat="1" x14ac:dyDescent="0.2">
      <c r="H16916" s="12"/>
      <c r="J16916" s="29"/>
      <c r="K16916" s="45"/>
      <c r="L16916" s="45"/>
      <c r="M16916" s="45"/>
    </row>
    <row r="16917" spans="8:13" s="28" customFormat="1" x14ac:dyDescent="0.2">
      <c r="H16917" s="12"/>
      <c r="J16917" s="29"/>
      <c r="K16917" s="45"/>
      <c r="L16917" s="45"/>
      <c r="M16917" s="45"/>
    </row>
    <row r="16918" spans="8:13" s="28" customFormat="1" x14ac:dyDescent="0.2">
      <c r="H16918" s="12"/>
      <c r="J16918" s="29"/>
      <c r="K16918" s="45"/>
      <c r="L16918" s="45"/>
      <c r="M16918" s="45"/>
    </row>
    <row r="16919" spans="8:13" s="28" customFormat="1" x14ac:dyDescent="0.2">
      <c r="H16919" s="12"/>
      <c r="J16919" s="29"/>
      <c r="K16919" s="45"/>
      <c r="L16919" s="45"/>
      <c r="M16919" s="45"/>
    </row>
    <row r="16920" spans="8:13" s="28" customFormat="1" x14ac:dyDescent="0.2">
      <c r="H16920" s="12"/>
      <c r="J16920" s="29"/>
      <c r="K16920" s="45"/>
      <c r="L16920" s="45"/>
      <c r="M16920" s="45"/>
    </row>
    <row r="16921" spans="8:13" s="28" customFormat="1" x14ac:dyDescent="0.2">
      <c r="H16921" s="12"/>
      <c r="J16921" s="29"/>
      <c r="K16921" s="45"/>
      <c r="L16921" s="45"/>
      <c r="M16921" s="45"/>
    </row>
    <row r="16922" spans="8:13" s="28" customFormat="1" x14ac:dyDescent="0.2">
      <c r="H16922" s="12"/>
      <c r="J16922" s="29"/>
      <c r="K16922" s="45"/>
      <c r="L16922" s="45"/>
      <c r="M16922" s="45"/>
    </row>
    <row r="16923" spans="8:13" s="28" customFormat="1" x14ac:dyDescent="0.2">
      <c r="H16923" s="12"/>
      <c r="J16923" s="29"/>
      <c r="K16923" s="45"/>
      <c r="L16923" s="45"/>
      <c r="M16923" s="45"/>
    </row>
    <row r="16924" spans="8:13" s="28" customFormat="1" x14ac:dyDescent="0.2">
      <c r="H16924" s="12"/>
      <c r="J16924" s="29"/>
      <c r="K16924" s="45"/>
      <c r="L16924" s="45"/>
      <c r="M16924" s="45"/>
    </row>
    <row r="16925" spans="8:13" s="28" customFormat="1" x14ac:dyDescent="0.2">
      <c r="H16925" s="12"/>
      <c r="J16925" s="29"/>
      <c r="K16925" s="45"/>
      <c r="L16925" s="45"/>
      <c r="M16925" s="45"/>
    </row>
    <row r="16926" spans="8:13" s="28" customFormat="1" x14ac:dyDescent="0.2">
      <c r="H16926" s="12"/>
      <c r="J16926" s="29"/>
      <c r="K16926" s="45"/>
      <c r="L16926" s="45"/>
      <c r="M16926" s="45"/>
    </row>
    <row r="16927" spans="8:13" s="28" customFormat="1" x14ac:dyDescent="0.2">
      <c r="H16927" s="12"/>
      <c r="J16927" s="29"/>
      <c r="K16927" s="45"/>
      <c r="L16927" s="45"/>
      <c r="M16927" s="45"/>
    </row>
    <row r="16928" spans="8:13" s="28" customFormat="1" x14ac:dyDescent="0.2">
      <c r="H16928" s="12"/>
      <c r="J16928" s="29"/>
      <c r="K16928" s="45"/>
      <c r="L16928" s="45"/>
      <c r="M16928" s="45"/>
    </row>
    <row r="16929" spans="8:13" s="28" customFormat="1" x14ac:dyDescent="0.2">
      <c r="H16929" s="12"/>
      <c r="J16929" s="29"/>
      <c r="K16929" s="45"/>
      <c r="L16929" s="45"/>
      <c r="M16929" s="45"/>
    </row>
    <row r="16930" spans="8:13" s="28" customFormat="1" x14ac:dyDescent="0.2">
      <c r="H16930" s="12"/>
      <c r="J16930" s="29"/>
      <c r="K16930" s="45"/>
      <c r="L16930" s="45"/>
      <c r="M16930" s="45"/>
    </row>
    <row r="16931" spans="8:13" s="28" customFormat="1" x14ac:dyDescent="0.2">
      <c r="H16931" s="12"/>
      <c r="J16931" s="29"/>
      <c r="K16931" s="45"/>
      <c r="L16931" s="45"/>
      <c r="M16931" s="45"/>
    </row>
    <row r="16932" spans="8:13" s="28" customFormat="1" x14ac:dyDescent="0.2">
      <c r="H16932" s="12"/>
      <c r="J16932" s="29"/>
      <c r="K16932" s="45"/>
      <c r="L16932" s="45"/>
      <c r="M16932" s="45"/>
    </row>
    <row r="16933" spans="8:13" s="28" customFormat="1" x14ac:dyDescent="0.2">
      <c r="H16933" s="12"/>
      <c r="J16933" s="29"/>
      <c r="K16933" s="45"/>
      <c r="L16933" s="45"/>
      <c r="M16933" s="45"/>
    </row>
    <row r="16934" spans="8:13" s="28" customFormat="1" x14ac:dyDescent="0.2">
      <c r="H16934" s="12"/>
      <c r="J16934" s="29"/>
      <c r="K16934" s="45"/>
      <c r="L16934" s="45"/>
      <c r="M16934" s="45"/>
    </row>
    <row r="16935" spans="8:13" s="28" customFormat="1" x14ac:dyDescent="0.2">
      <c r="H16935" s="12"/>
      <c r="J16935" s="29"/>
      <c r="K16935" s="45"/>
      <c r="L16935" s="45"/>
      <c r="M16935" s="45"/>
    </row>
    <row r="16936" spans="8:13" s="28" customFormat="1" x14ac:dyDescent="0.2">
      <c r="H16936" s="12"/>
      <c r="J16936" s="29"/>
      <c r="K16936" s="45"/>
      <c r="L16936" s="45"/>
      <c r="M16936" s="45"/>
    </row>
    <row r="16937" spans="8:13" s="28" customFormat="1" x14ac:dyDescent="0.2">
      <c r="H16937" s="12"/>
      <c r="J16937" s="29"/>
      <c r="K16937" s="45"/>
      <c r="L16937" s="45"/>
      <c r="M16937" s="45"/>
    </row>
    <row r="16938" spans="8:13" s="28" customFormat="1" x14ac:dyDescent="0.2">
      <c r="H16938" s="12"/>
      <c r="J16938" s="29"/>
      <c r="K16938" s="45"/>
      <c r="L16938" s="45"/>
      <c r="M16938" s="45"/>
    </row>
    <row r="16939" spans="8:13" s="28" customFormat="1" x14ac:dyDescent="0.2">
      <c r="H16939" s="12"/>
      <c r="J16939" s="29"/>
      <c r="K16939" s="45"/>
      <c r="L16939" s="45"/>
      <c r="M16939" s="45"/>
    </row>
    <row r="16940" spans="8:13" s="28" customFormat="1" x14ac:dyDescent="0.2">
      <c r="H16940" s="12"/>
      <c r="J16940" s="29"/>
      <c r="K16940" s="45"/>
      <c r="L16940" s="45"/>
      <c r="M16940" s="45"/>
    </row>
    <row r="16941" spans="8:13" s="28" customFormat="1" x14ac:dyDescent="0.2">
      <c r="H16941" s="12"/>
      <c r="J16941" s="29"/>
      <c r="K16941" s="45"/>
      <c r="L16941" s="45"/>
      <c r="M16941" s="45"/>
    </row>
    <row r="16942" spans="8:13" s="28" customFormat="1" x14ac:dyDescent="0.2">
      <c r="H16942" s="12"/>
      <c r="J16942" s="29"/>
      <c r="K16942" s="45"/>
      <c r="L16942" s="45"/>
      <c r="M16942" s="45"/>
    </row>
    <row r="16943" spans="8:13" s="28" customFormat="1" x14ac:dyDescent="0.2">
      <c r="H16943" s="12"/>
      <c r="J16943" s="29"/>
      <c r="K16943" s="45"/>
      <c r="L16943" s="45"/>
      <c r="M16943" s="45"/>
    </row>
    <row r="16944" spans="8:13" s="28" customFormat="1" x14ac:dyDescent="0.2">
      <c r="H16944" s="12"/>
      <c r="J16944" s="29"/>
      <c r="K16944" s="45"/>
      <c r="L16944" s="45"/>
      <c r="M16944" s="45"/>
    </row>
    <row r="16945" spans="8:13" s="28" customFormat="1" x14ac:dyDescent="0.2">
      <c r="H16945" s="12"/>
      <c r="J16945" s="29"/>
      <c r="K16945" s="45"/>
      <c r="L16945" s="45"/>
      <c r="M16945" s="45"/>
    </row>
    <row r="16946" spans="8:13" s="28" customFormat="1" x14ac:dyDescent="0.2">
      <c r="H16946" s="12"/>
      <c r="J16946" s="29"/>
      <c r="K16946" s="45"/>
      <c r="L16946" s="45"/>
      <c r="M16946" s="45"/>
    </row>
    <row r="16947" spans="8:13" s="28" customFormat="1" x14ac:dyDescent="0.2">
      <c r="H16947" s="12"/>
      <c r="J16947" s="29"/>
      <c r="K16947" s="45"/>
      <c r="L16947" s="45"/>
      <c r="M16947" s="45"/>
    </row>
    <row r="16948" spans="8:13" s="28" customFormat="1" x14ac:dyDescent="0.2">
      <c r="H16948" s="12"/>
      <c r="J16948" s="29"/>
      <c r="K16948" s="45"/>
      <c r="L16948" s="45"/>
      <c r="M16948" s="45"/>
    </row>
    <row r="16949" spans="8:13" s="28" customFormat="1" x14ac:dyDescent="0.2">
      <c r="H16949" s="12"/>
      <c r="J16949" s="29"/>
      <c r="K16949" s="45"/>
      <c r="L16949" s="45"/>
      <c r="M16949" s="45"/>
    </row>
    <row r="16950" spans="8:13" s="28" customFormat="1" x14ac:dyDescent="0.2">
      <c r="H16950" s="12"/>
      <c r="J16950" s="29"/>
      <c r="K16950" s="45"/>
      <c r="L16950" s="45"/>
      <c r="M16950" s="45"/>
    </row>
    <row r="16951" spans="8:13" s="28" customFormat="1" x14ac:dyDescent="0.2">
      <c r="H16951" s="12"/>
      <c r="J16951" s="29"/>
      <c r="K16951" s="45"/>
      <c r="L16951" s="45"/>
      <c r="M16951" s="45"/>
    </row>
    <row r="16952" spans="8:13" s="28" customFormat="1" x14ac:dyDescent="0.2">
      <c r="H16952" s="12"/>
      <c r="J16952" s="29"/>
      <c r="K16952" s="45"/>
      <c r="L16952" s="45"/>
      <c r="M16952" s="45"/>
    </row>
    <row r="16953" spans="8:13" s="28" customFormat="1" x14ac:dyDescent="0.2">
      <c r="H16953" s="12"/>
      <c r="J16953" s="29"/>
      <c r="K16953" s="45"/>
      <c r="L16953" s="45"/>
      <c r="M16953" s="45"/>
    </row>
    <row r="16954" spans="8:13" s="28" customFormat="1" x14ac:dyDescent="0.2">
      <c r="H16954" s="12"/>
      <c r="J16954" s="29"/>
      <c r="K16954" s="45"/>
      <c r="L16954" s="45"/>
      <c r="M16954" s="45"/>
    </row>
    <row r="16955" spans="8:13" s="28" customFormat="1" x14ac:dyDescent="0.2">
      <c r="H16955" s="12"/>
      <c r="J16955" s="29"/>
      <c r="K16955" s="45"/>
      <c r="L16955" s="45"/>
      <c r="M16955" s="45"/>
    </row>
    <row r="16956" spans="8:13" s="28" customFormat="1" x14ac:dyDescent="0.2">
      <c r="H16956" s="12"/>
      <c r="J16956" s="29"/>
      <c r="K16956" s="45"/>
      <c r="L16956" s="45"/>
      <c r="M16956" s="45"/>
    </row>
    <row r="16957" spans="8:13" s="28" customFormat="1" x14ac:dyDescent="0.2">
      <c r="H16957" s="12"/>
      <c r="J16957" s="29"/>
      <c r="K16957" s="45"/>
      <c r="L16957" s="45"/>
      <c r="M16957" s="45"/>
    </row>
    <row r="16958" spans="8:13" s="28" customFormat="1" x14ac:dyDescent="0.2">
      <c r="H16958" s="12"/>
      <c r="J16958" s="29"/>
      <c r="K16958" s="45"/>
      <c r="L16958" s="45"/>
      <c r="M16958" s="45"/>
    </row>
    <row r="16959" spans="8:13" s="28" customFormat="1" x14ac:dyDescent="0.2">
      <c r="H16959" s="12"/>
      <c r="J16959" s="29"/>
      <c r="K16959" s="45"/>
      <c r="L16959" s="45"/>
      <c r="M16959" s="45"/>
    </row>
    <row r="16960" spans="8:13" s="28" customFormat="1" x14ac:dyDescent="0.2">
      <c r="H16960" s="12"/>
      <c r="J16960" s="29"/>
      <c r="K16960" s="45"/>
      <c r="L16960" s="45"/>
      <c r="M16960" s="45"/>
    </row>
    <row r="16961" spans="8:13" s="28" customFormat="1" x14ac:dyDescent="0.2">
      <c r="H16961" s="12"/>
      <c r="J16961" s="29"/>
      <c r="K16961" s="45"/>
      <c r="L16961" s="45"/>
      <c r="M16961" s="45"/>
    </row>
    <row r="16962" spans="8:13" s="28" customFormat="1" x14ac:dyDescent="0.2">
      <c r="H16962" s="12"/>
      <c r="J16962" s="29"/>
      <c r="K16962" s="45"/>
      <c r="L16962" s="45"/>
      <c r="M16962" s="45"/>
    </row>
    <row r="16963" spans="8:13" s="28" customFormat="1" x14ac:dyDescent="0.2">
      <c r="H16963" s="12"/>
      <c r="J16963" s="29"/>
      <c r="K16963" s="45"/>
      <c r="L16963" s="45"/>
      <c r="M16963" s="45"/>
    </row>
    <row r="16964" spans="8:13" s="28" customFormat="1" x14ac:dyDescent="0.2">
      <c r="H16964" s="12"/>
      <c r="J16964" s="29"/>
      <c r="K16964" s="45"/>
      <c r="L16964" s="45"/>
      <c r="M16964" s="45"/>
    </row>
    <row r="16965" spans="8:13" s="28" customFormat="1" x14ac:dyDescent="0.2">
      <c r="H16965" s="12"/>
      <c r="J16965" s="29"/>
      <c r="K16965" s="45"/>
      <c r="L16965" s="45"/>
      <c r="M16965" s="45"/>
    </row>
    <row r="16966" spans="8:13" s="28" customFormat="1" x14ac:dyDescent="0.2">
      <c r="H16966" s="12"/>
      <c r="J16966" s="29"/>
      <c r="K16966" s="45"/>
      <c r="L16966" s="45"/>
      <c r="M16966" s="45"/>
    </row>
    <row r="16967" spans="8:13" s="28" customFormat="1" x14ac:dyDescent="0.2">
      <c r="H16967" s="12"/>
      <c r="J16967" s="29"/>
      <c r="K16967" s="45"/>
      <c r="L16967" s="45"/>
      <c r="M16967" s="45"/>
    </row>
    <row r="16968" spans="8:13" s="28" customFormat="1" x14ac:dyDescent="0.2">
      <c r="H16968" s="12"/>
      <c r="J16968" s="29"/>
      <c r="K16968" s="45"/>
      <c r="L16968" s="45"/>
      <c r="M16968" s="45"/>
    </row>
    <row r="16969" spans="8:13" s="28" customFormat="1" x14ac:dyDescent="0.2">
      <c r="H16969" s="12"/>
      <c r="J16969" s="29"/>
      <c r="K16969" s="45"/>
      <c r="L16969" s="45"/>
      <c r="M16969" s="45"/>
    </row>
    <row r="16970" spans="8:13" s="28" customFormat="1" x14ac:dyDescent="0.2">
      <c r="H16970" s="12"/>
      <c r="J16970" s="29"/>
      <c r="K16970" s="45"/>
      <c r="L16970" s="45"/>
      <c r="M16970" s="45"/>
    </row>
    <row r="16971" spans="8:13" s="28" customFormat="1" x14ac:dyDescent="0.2">
      <c r="H16971" s="12"/>
      <c r="J16971" s="29"/>
      <c r="K16971" s="45"/>
      <c r="L16971" s="45"/>
      <c r="M16971" s="45"/>
    </row>
    <row r="16972" spans="8:13" s="28" customFormat="1" x14ac:dyDescent="0.2">
      <c r="H16972" s="12"/>
      <c r="J16972" s="29"/>
      <c r="K16972" s="45"/>
      <c r="L16972" s="45"/>
      <c r="M16972" s="45"/>
    </row>
    <row r="16973" spans="8:13" s="28" customFormat="1" x14ac:dyDescent="0.2">
      <c r="H16973" s="12"/>
      <c r="J16973" s="29"/>
      <c r="K16973" s="45"/>
      <c r="L16973" s="45"/>
      <c r="M16973" s="45"/>
    </row>
    <row r="16974" spans="8:13" s="28" customFormat="1" x14ac:dyDescent="0.2">
      <c r="H16974" s="12"/>
      <c r="J16974" s="29"/>
      <c r="K16974" s="45"/>
      <c r="L16974" s="45"/>
      <c r="M16974" s="45"/>
    </row>
    <row r="16975" spans="8:13" s="28" customFormat="1" x14ac:dyDescent="0.2">
      <c r="H16975" s="12"/>
      <c r="J16975" s="29"/>
      <c r="K16975" s="45"/>
      <c r="L16975" s="45"/>
      <c r="M16975" s="45"/>
    </row>
    <row r="16976" spans="8:13" s="28" customFormat="1" x14ac:dyDescent="0.2">
      <c r="H16976" s="12"/>
      <c r="J16976" s="29"/>
      <c r="K16976" s="45"/>
      <c r="L16976" s="45"/>
      <c r="M16976" s="45"/>
    </row>
    <row r="16977" spans="8:13" s="28" customFormat="1" x14ac:dyDescent="0.2">
      <c r="H16977" s="12"/>
      <c r="J16977" s="29"/>
      <c r="K16977" s="45"/>
      <c r="L16977" s="45"/>
      <c r="M16977" s="45"/>
    </row>
    <row r="16978" spans="8:13" s="28" customFormat="1" x14ac:dyDescent="0.2">
      <c r="H16978" s="12"/>
      <c r="J16978" s="29"/>
      <c r="K16978" s="45"/>
      <c r="L16978" s="45"/>
      <c r="M16978" s="45"/>
    </row>
    <row r="16979" spans="8:13" s="28" customFormat="1" x14ac:dyDescent="0.2">
      <c r="H16979" s="12"/>
      <c r="J16979" s="29"/>
      <c r="K16979" s="45"/>
      <c r="L16979" s="45"/>
      <c r="M16979" s="45"/>
    </row>
    <row r="16980" spans="8:13" s="28" customFormat="1" x14ac:dyDescent="0.2">
      <c r="H16980" s="12"/>
      <c r="J16980" s="29"/>
      <c r="K16980" s="45"/>
      <c r="L16980" s="45"/>
      <c r="M16980" s="45"/>
    </row>
    <row r="16981" spans="8:13" s="28" customFormat="1" x14ac:dyDescent="0.2">
      <c r="H16981" s="12"/>
      <c r="J16981" s="29"/>
      <c r="K16981" s="45"/>
      <c r="L16981" s="45"/>
      <c r="M16981" s="45"/>
    </row>
    <row r="16982" spans="8:13" s="28" customFormat="1" x14ac:dyDescent="0.2">
      <c r="H16982" s="12"/>
      <c r="J16982" s="29"/>
      <c r="K16982" s="45"/>
      <c r="L16982" s="45"/>
      <c r="M16982" s="45"/>
    </row>
    <row r="16983" spans="8:13" s="28" customFormat="1" x14ac:dyDescent="0.2">
      <c r="H16983" s="12"/>
      <c r="J16983" s="29"/>
      <c r="K16983" s="45"/>
      <c r="L16983" s="45"/>
      <c r="M16983" s="45"/>
    </row>
    <row r="16984" spans="8:13" s="28" customFormat="1" x14ac:dyDescent="0.2">
      <c r="H16984" s="12"/>
      <c r="J16984" s="29"/>
      <c r="K16984" s="45"/>
      <c r="L16984" s="45"/>
      <c r="M16984" s="45"/>
    </row>
    <row r="16985" spans="8:13" s="28" customFormat="1" x14ac:dyDescent="0.2">
      <c r="H16985" s="12"/>
      <c r="J16985" s="29"/>
      <c r="K16985" s="45"/>
      <c r="L16985" s="45"/>
      <c r="M16985" s="45"/>
    </row>
    <row r="16986" spans="8:13" s="28" customFormat="1" x14ac:dyDescent="0.2">
      <c r="H16986" s="12"/>
      <c r="J16986" s="29"/>
      <c r="K16986" s="45"/>
      <c r="L16986" s="45"/>
      <c r="M16986" s="45"/>
    </row>
    <row r="16987" spans="8:13" s="28" customFormat="1" x14ac:dyDescent="0.2">
      <c r="H16987" s="12"/>
      <c r="J16987" s="29"/>
      <c r="K16987" s="45"/>
      <c r="L16987" s="45"/>
      <c r="M16987" s="45"/>
    </row>
    <row r="16988" spans="8:13" s="28" customFormat="1" x14ac:dyDescent="0.2">
      <c r="H16988" s="12"/>
      <c r="J16988" s="29"/>
      <c r="K16988" s="45"/>
      <c r="L16988" s="45"/>
      <c r="M16988" s="45"/>
    </row>
    <row r="16989" spans="8:13" s="28" customFormat="1" x14ac:dyDescent="0.2">
      <c r="H16989" s="12"/>
      <c r="J16989" s="29"/>
      <c r="K16989" s="45"/>
      <c r="L16989" s="45"/>
      <c r="M16989" s="45"/>
    </row>
    <row r="16990" spans="8:13" s="28" customFormat="1" x14ac:dyDescent="0.2">
      <c r="H16990" s="12"/>
      <c r="J16990" s="29"/>
      <c r="K16990" s="45"/>
      <c r="L16990" s="45"/>
      <c r="M16990" s="45"/>
    </row>
    <row r="16991" spans="8:13" s="28" customFormat="1" x14ac:dyDescent="0.2">
      <c r="H16991" s="12"/>
      <c r="J16991" s="29"/>
      <c r="K16991" s="45"/>
      <c r="L16991" s="45"/>
      <c r="M16991" s="45"/>
    </row>
    <row r="16992" spans="8:13" s="28" customFormat="1" x14ac:dyDescent="0.2">
      <c r="H16992" s="12"/>
      <c r="J16992" s="29"/>
      <c r="K16992" s="45"/>
      <c r="L16992" s="45"/>
      <c r="M16992" s="45"/>
    </row>
    <row r="16993" spans="8:13" s="28" customFormat="1" x14ac:dyDescent="0.2">
      <c r="H16993" s="12"/>
      <c r="J16993" s="29"/>
      <c r="K16993" s="45"/>
      <c r="L16993" s="45"/>
      <c r="M16993" s="45"/>
    </row>
    <row r="16994" spans="8:13" s="28" customFormat="1" x14ac:dyDescent="0.2">
      <c r="H16994" s="12"/>
      <c r="J16994" s="29"/>
      <c r="K16994" s="45"/>
      <c r="L16994" s="45"/>
      <c r="M16994" s="45"/>
    </row>
    <row r="16995" spans="8:13" s="28" customFormat="1" x14ac:dyDescent="0.2">
      <c r="H16995" s="12"/>
      <c r="J16995" s="29"/>
      <c r="K16995" s="45"/>
      <c r="L16995" s="45"/>
      <c r="M16995" s="45"/>
    </row>
    <row r="16996" spans="8:13" s="28" customFormat="1" x14ac:dyDescent="0.2">
      <c r="H16996" s="12"/>
      <c r="J16996" s="29"/>
      <c r="K16996" s="45"/>
      <c r="L16996" s="45"/>
      <c r="M16996" s="45"/>
    </row>
    <row r="16997" spans="8:13" s="28" customFormat="1" x14ac:dyDescent="0.2">
      <c r="H16997" s="12"/>
      <c r="J16997" s="29"/>
      <c r="K16997" s="45"/>
      <c r="L16997" s="45"/>
      <c r="M16997" s="45"/>
    </row>
    <row r="16998" spans="8:13" s="28" customFormat="1" x14ac:dyDescent="0.2">
      <c r="H16998" s="12"/>
      <c r="J16998" s="29"/>
      <c r="K16998" s="45"/>
      <c r="L16998" s="45"/>
      <c r="M16998" s="45"/>
    </row>
    <row r="16999" spans="8:13" s="28" customFormat="1" x14ac:dyDescent="0.2">
      <c r="H16999" s="12"/>
      <c r="J16999" s="29"/>
      <c r="K16999" s="45"/>
      <c r="L16999" s="45"/>
      <c r="M16999" s="45"/>
    </row>
    <row r="17000" spans="8:13" s="28" customFormat="1" x14ac:dyDescent="0.2">
      <c r="H17000" s="12"/>
      <c r="J17000" s="29"/>
      <c r="K17000" s="45"/>
      <c r="L17000" s="45"/>
      <c r="M17000" s="45"/>
    </row>
    <row r="17001" spans="8:13" s="28" customFormat="1" x14ac:dyDescent="0.2">
      <c r="H17001" s="12"/>
      <c r="J17001" s="29"/>
      <c r="K17001" s="45"/>
      <c r="L17001" s="45"/>
      <c r="M17001" s="45"/>
    </row>
    <row r="17002" spans="8:13" s="28" customFormat="1" x14ac:dyDescent="0.2">
      <c r="H17002" s="12"/>
      <c r="J17002" s="29"/>
      <c r="K17002" s="45"/>
      <c r="L17002" s="45"/>
      <c r="M17002" s="45"/>
    </row>
    <row r="17003" spans="8:13" s="28" customFormat="1" x14ac:dyDescent="0.2">
      <c r="H17003" s="12"/>
      <c r="J17003" s="29"/>
      <c r="K17003" s="45"/>
      <c r="L17003" s="45"/>
      <c r="M17003" s="45"/>
    </row>
    <row r="17004" spans="8:13" s="28" customFormat="1" x14ac:dyDescent="0.2">
      <c r="H17004" s="12"/>
      <c r="J17004" s="29"/>
      <c r="K17004" s="45"/>
      <c r="L17004" s="45"/>
      <c r="M17004" s="45"/>
    </row>
    <row r="17005" spans="8:13" s="28" customFormat="1" x14ac:dyDescent="0.2">
      <c r="H17005" s="12"/>
      <c r="J17005" s="29"/>
      <c r="K17005" s="45"/>
      <c r="L17005" s="45"/>
      <c r="M17005" s="45"/>
    </row>
    <row r="17006" spans="8:13" s="28" customFormat="1" x14ac:dyDescent="0.2">
      <c r="H17006" s="12"/>
      <c r="J17006" s="29"/>
      <c r="K17006" s="45"/>
      <c r="L17006" s="45"/>
      <c r="M17006" s="45"/>
    </row>
    <row r="17007" spans="8:13" s="28" customFormat="1" x14ac:dyDescent="0.2">
      <c r="H17007" s="12"/>
      <c r="J17007" s="29"/>
      <c r="K17007" s="45"/>
      <c r="L17007" s="45"/>
      <c r="M17007" s="45"/>
    </row>
    <row r="17008" spans="8:13" s="28" customFormat="1" x14ac:dyDescent="0.2">
      <c r="H17008" s="12"/>
      <c r="J17008" s="29"/>
      <c r="K17008" s="45"/>
      <c r="L17008" s="45"/>
      <c r="M17008" s="45"/>
    </row>
    <row r="17009" spans="8:13" s="28" customFormat="1" x14ac:dyDescent="0.2">
      <c r="H17009" s="12"/>
      <c r="J17009" s="29"/>
      <c r="K17009" s="45"/>
      <c r="L17009" s="45"/>
      <c r="M17009" s="45"/>
    </row>
    <row r="17010" spans="8:13" s="28" customFormat="1" x14ac:dyDescent="0.2">
      <c r="H17010" s="12"/>
      <c r="J17010" s="29"/>
      <c r="K17010" s="45"/>
      <c r="L17010" s="45"/>
      <c r="M17010" s="45"/>
    </row>
    <row r="17011" spans="8:13" s="28" customFormat="1" x14ac:dyDescent="0.2">
      <c r="H17011" s="12"/>
      <c r="J17011" s="29"/>
      <c r="K17011" s="45"/>
      <c r="L17011" s="45"/>
      <c r="M17011" s="45"/>
    </row>
    <row r="17012" spans="8:13" s="28" customFormat="1" x14ac:dyDescent="0.2">
      <c r="H17012" s="12"/>
      <c r="J17012" s="29"/>
      <c r="K17012" s="45"/>
      <c r="L17012" s="45"/>
      <c r="M17012" s="45"/>
    </row>
    <row r="17013" spans="8:13" s="28" customFormat="1" x14ac:dyDescent="0.2">
      <c r="H17013" s="12"/>
      <c r="J17013" s="29"/>
      <c r="K17013" s="45"/>
      <c r="L17013" s="45"/>
      <c r="M17013" s="45"/>
    </row>
    <row r="17014" spans="8:13" s="28" customFormat="1" x14ac:dyDescent="0.2">
      <c r="H17014" s="12"/>
      <c r="J17014" s="29"/>
      <c r="K17014" s="45"/>
      <c r="L17014" s="45"/>
      <c r="M17014" s="45"/>
    </row>
    <row r="17015" spans="8:13" s="28" customFormat="1" x14ac:dyDescent="0.2">
      <c r="H17015" s="12"/>
      <c r="J17015" s="29"/>
      <c r="K17015" s="45"/>
      <c r="L17015" s="45"/>
      <c r="M17015" s="45"/>
    </row>
    <row r="17016" spans="8:13" s="28" customFormat="1" x14ac:dyDescent="0.2">
      <c r="H17016" s="12"/>
      <c r="J17016" s="29"/>
      <c r="K17016" s="45"/>
      <c r="L17016" s="45"/>
      <c r="M17016" s="45"/>
    </row>
    <row r="17017" spans="8:13" s="28" customFormat="1" x14ac:dyDescent="0.2">
      <c r="H17017" s="12"/>
      <c r="J17017" s="29"/>
      <c r="K17017" s="45"/>
      <c r="L17017" s="45"/>
      <c r="M17017" s="45"/>
    </row>
    <row r="17018" spans="8:13" s="28" customFormat="1" x14ac:dyDescent="0.2">
      <c r="H17018" s="12"/>
      <c r="J17018" s="29"/>
      <c r="K17018" s="45"/>
      <c r="L17018" s="45"/>
      <c r="M17018" s="45"/>
    </row>
    <row r="17019" spans="8:13" s="28" customFormat="1" x14ac:dyDescent="0.2">
      <c r="H17019" s="12"/>
      <c r="J17019" s="29"/>
      <c r="K17019" s="45"/>
      <c r="L17019" s="45"/>
      <c r="M17019" s="45"/>
    </row>
    <row r="17020" spans="8:13" s="28" customFormat="1" x14ac:dyDescent="0.2">
      <c r="H17020" s="12"/>
      <c r="J17020" s="29"/>
      <c r="K17020" s="45"/>
      <c r="L17020" s="45"/>
      <c r="M17020" s="45"/>
    </row>
    <row r="17021" spans="8:13" s="28" customFormat="1" x14ac:dyDescent="0.2">
      <c r="H17021" s="12"/>
      <c r="J17021" s="29"/>
      <c r="K17021" s="45"/>
      <c r="L17021" s="45"/>
      <c r="M17021" s="45"/>
    </row>
    <row r="17022" spans="8:13" s="28" customFormat="1" x14ac:dyDescent="0.2">
      <c r="H17022" s="12"/>
      <c r="J17022" s="29"/>
      <c r="K17022" s="45"/>
      <c r="L17022" s="45"/>
      <c r="M17022" s="45"/>
    </row>
    <row r="17023" spans="8:13" s="28" customFormat="1" x14ac:dyDescent="0.2">
      <c r="H17023" s="12"/>
      <c r="J17023" s="29"/>
      <c r="K17023" s="45"/>
      <c r="L17023" s="45"/>
      <c r="M17023" s="45"/>
    </row>
    <row r="17024" spans="8:13" s="28" customFormat="1" x14ac:dyDescent="0.2">
      <c r="H17024" s="12"/>
      <c r="J17024" s="29"/>
      <c r="K17024" s="45"/>
      <c r="L17024" s="45"/>
      <c r="M17024" s="45"/>
    </row>
    <row r="17025" spans="8:13" s="28" customFormat="1" x14ac:dyDescent="0.2">
      <c r="H17025" s="12"/>
      <c r="J17025" s="29"/>
      <c r="K17025" s="45"/>
      <c r="L17025" s="45"/>
      <c r="M17025" s="45"/>
    </row>
    <row r="17026" spans="8:13" s="28" customFormat="1" x14ac:dyDescent="0.2">
      <c r="H17026" s="12"/>
      <c r="J17026" s="29"/>
      <c r="K17026" s="45"/>
      <c r="L17026" s="45"/>
      <c r="M17026" s="45"/>
    </row>
    <row r="17027" spans="8:13" s="28" customFormat="1" x14ac:dyDescent="0.2">
      <c r="H17027" s="12"/>
      <c r="J17027" s="29"/>
      <c r="K17027" s="45"/>
      <c r="L17027" s="45"/>
      <c r="M17027" s="45"/>
    </row>
    <row r="17028" spans="8:13" s="28" customFormat="1" x14ac:dyDescent="0.2">
      <c r="H17028" s="12"/>
      <c r="J17028" s="29"/>
      <c r="K17028" s="45"/>
      <c r="L17028" s="45"/>
      <c r="M17028" s="45"/>
    </row>
    <row r="17029" spans="8:13" s="28" customFormat="1" x14ac:dyDescent="0.2">
      <c r="H17029" s="12"/>
      <c r="J17029" s="29"/>
      <c r="K17029" s="45"/>
      <c r="L17029" s="45"/>
      <c r="M17029" s="45"/>
    </row>
    <row r="17030" spans="8:13" s="28" customFormat="1" x14ac:dyDescent="0.2">
      <c r="H17030" s="12"/>
      <c r="J17030" s="29"/>
      <c r="K17030" s="45"/>
      <c r="L17030" s="45"/>
      <c r="M17030" s="45"/>
    </row>
    <row r="17031" spans="8:13" s="28" customFormat="1" x14ac:dyDescent="0.2">
      <c r="H17031" s="12"/>
      <c r="J17031" s="29"/>
      <c r="K17031" s="45"/>
      <c r="L17031" s="45"/>
      <c r="M17031" s="45"/>
    </row>
    <row r="17032" spans="8:13" s="28" customFormat="1" x14ac:dyDescent="0.2">
      <c r="H17032" s="12"/>
      <c r="J17032" s="29"/>
      <c r="K17032" s="45"/>
      <c r="L17032" s="45"/>
      <c r="M17032" s="45"/>
    </row>
    <row r="17033" spans="8:13" s="28" customFormat="1" x14ac:dyDescent="0.2">
      <c r="H17033" s="12"/>
      <c r="J17033" s="29"/>
      <c r="K17033" s="45"/>
      <c r="L17033" s="45"/>
      <c r="M17033" s="45"/>
    </row>
    <row r="17034" spans="8:13" s="28" customFormat="1" x14ac:dyDescent="0.2">
      <c r="H17034" s="12"/>
      <c r="J17034" s="29"/>
      <c r="K17034" s="45"/>
      <c r="L17034" s="45"/>
      <c r="M17034" s="45"/>
    </row>
    <row r="17035" spans="8:13" s="28" customFormat="1" x14ac:dyDescent="0.2">
      <c r="H17035" s="12"/>
      <c r="J17035" s="29"/>
      <c r="K17035" s="45"/>
      <c r="L17035" s="45"/>
      <c r="M17035" s="45"/>
    </row>
    <row r="17036" spans="8:13" s="28" customFormat="1" x14ac:dyDescent="0.2">
      <c r="H17036" s="12"/>
      <c r="J17036" s="29"/>
      <c r="K17036" s="45"/>
      <c r="L17036" s="45"/>
      <c r="M17036" s="45"/>
    </row>
    <row r="17037" spans="8:13" s="28" customFormat="1" x14ac:dyDescent="0.2">
      <c r="H17037" s="12"/>
      <c r="J17037" s="29"/>
      <c r="K17037" s="45"/>
      <c r="L17037" s="45"/>
      <c r="M17037" s="45"/>
    </row>
    <row r="17038" spans="8:13" s="28" customFormat="1" x14ac:dyDescent="0.2">
      <c r="H17038" s="12"/>
      <c r="J17038" s="29"/>
      <c r="K17038" s="45"/>
      <c r="L17038" s="45"/>
      <c r="M17038" s="45"/>
    </row>
    <row r="17039" spans="8:13" s="28" customFormat="1" x14ac:dyDescent="0.2">
      <c r="H17039" s="12"/>
      <c r="J17039" s="29"/>
      <c r="K17039" s="45"/>
      <c r="L17039" s="45"/>
      <c r="M17039" s="45"/>
    </row>
    <row r="17040" spans="8:13" s="28" customFormat="1" x14ac:dyDescent="0.2">
      <c r="H17040" s="12"/>
      <c r="J17040" s="29"/>
      <c r="K17040" s="45"/>
      <c r="L17040" s="45"/>
      <c r="M17040" s="45"/>
    </row>
    <row r="17041" spans="8:13" s="28" customFormat="1" x14ac:dyDescent="0.2">
      <c r="H17041" s="12"/>
      <c r="J17041" s="29"/>
      <c r="K17041" s="45"/>
      <c r="L17041" s="45"/>
      <c r="M17041" s="45"/>
    </row>
    <row r="17042" spans="8:13" s="28" customFormat="1" x14ac:dyDescent="0.2">
      <c r="H17042" s="12"/>
      <c r="J17042" s="29"/>
      <c r="K17042" s="45"/>
      <c r="L17042" s="45"/>
      <c r="M17042" s="45"/>
    </row>
    <row r="17043" spans="8:13" s="28" customFormat="1" x14ac:dyDescent="0.2">
      <c r="H17043" s="12"/>
      <c r="J17043" s="29"/>
      <c r="K17043" s="45"/>
      <c r="L17043" s="45"/>
      <c r="M17043" s="45"/>
    </row>
    <row r="17044" spans="8:13" s="28" customFormat="1" x14ac:dyDescent="0.2">
      <c r="H17044" s="12"/>
      <c r="J17044" s="29"/>
      <c r="K17044" s="45"/>
      <c r="L17044" s="45"/>
      <c r="M17044" s="45"/>
    </row>
    <row r="17045" spans="8:13" s="28" customFormat="1" x14ac:dyDescent="0.2">
      <c r="H17045" s="12"/>
      <c r="J17045" s="29"/>
      <c r="K17045" s="45"/>
      <c r="L17045" s="45"/>
      <c r="M17045" s="45"/>
    </row>
    <row r="17046" spans="8:13" s="28" customFormat="1" x14ac:dyDescent="0.2">
      <c r="H17046" s="12"/>
      <c r="J17046" s="29"/>
      <c r="K17046" s="45"/>
      <c r="L17046" s="45"/>
      <c r="M17046" s="45"/>
    </row>
    <row r="17047" spans="8:13" s="28" customFormat="1" x14ac:dyDescent="0.2">
      <c r="H17047" s="12"/>
      <c r="J17047" s="29"/>
      <c r="K17047" s="45"/>
      <c r="L17047" s="45"/>
      <c r="M17047" s="45"/>
    </row>
    <row r="17048" spans="8:13" s="28" customFormat="1" x14ac:dyDescent="0.2">
      <c r="H17048" s="12"/>
      <c r="J17048" s="29"/>
      <c r="K17048" s="45"/>
      <c r="L17048" s="45"/>
      <c r="M17048" s="45"/>
    </row>
    <row r="17049" spans="8:13" s="28" customFormat="1" x14ac:dyDescent="0.2">
      <c r="H17049" s="12"/>
      <c r="J17049" s="29"/>
      <c r="K17049" s="45"/>
      <c r="L17049" s="45"/>
      <c r="M17049" s="45"/>
    </row>
    <row r="17050" spans="8:13" s="28" customFormat="1" x14ac:dyDescent="0.2">
      <c r="H17050" s="12"/>
      <c r="J17050" s="29"/>
      <c r="K17050" s="45"/>
      <c r="L17050" s="45"/>
      <c r="M17050" s="45"/>
    </row>
    <row r="17051" spans="8:13" s="28" customFormat="1" x14ac:dyDescent="0.2">
      <c r="H17051" s="12"/>
      <c r="J17051" s="29"/>
      <c r="K17051" s="45"/>
      <c r="L17051" s="45"/>
      <c r="M17051" s="45"/>
    </row>
    <row r="17052" spans="8:13" s="28" customFormat="1" x14ac:dyDescent="0.2">
      <c r="H17052" s="12"/>
      <c r="J17052" s="29"/>
      <c r="K17052" s="45"/>
      <c r="L17052" s="45"/>
      <c r="M17052" s="45"/>
    </row>
    <row r="17053" spans="8:13" s="28" customFormat="1" x14ac:dyDescent="0.2">
      <c r="H17053" s="12"/>
      <c r="J17053" s="29"/>
      <c r="K17053" s="45"/>
      <c r="L17053" s="45"/>
      <c r="M17053" s="45"/>
    </row>
    <row r="17054" spans="8:13" s="28" customFormat="1" x14ac:dyDescent="0.2">
      <c r="H17054" s="12"/>
      <c r="J17054" s="29"/>
      <c r="K17054" s="45"/>
      <c r="L17054" s="45"/>
      <c r="M17054" s="45"/>
    </row>
    <row r="17055" spans="8:13" s="28" customFormat="1" x14ac:dyDescent="0.2">
      <c r="H17055" s="12"/>
      <c r="J17055" s="29"/>
      <c r="K17055" s="45"/>
      <c r="L17055" s="45"/>
      <c r="M17055" s="45"/>
    </row>
    <row r="17056" spans="8:13" s="28" customFormat="1" x14ac:dyDescent="0.2">
      <c r="H17056" s="12"/>
      <c r="J17056" s="29"/>
      <c r="K17056" s="45"/>
      <c r="L17056" s="45"/>
      <c r="M17056" s="45"/>
    </row>
    <row r="17057" spans="8:13" s="28" customFormat="1" x14ac:dyDescent="0.2">
      <c r="H17057" s="12"/>
      <c r="J17057" s="29"/>
      <c r="K17057" s="45"/>
      <c r="L17057" s="45"/>
      <c r="M17057" s="45"/>
    </row>
    <row r="17058" spans="8:13" s="28" customFormat="1" x14ac:dyDescent="0.2">
      <c r="H17058" s="12"/>
      <c r="J17058" s="29"/>
      <c r="K17058" s="45"/>
      <c r="L17058" s="45"/>
      <c r="M17058" s="45"/>
    </row>
    <row r="17059" spans="8:13" s="28" customFormat="1" x14ac:dyDescent="0.2">
      <c r="H17059" s="12"/>
      <c r="J17059" s="29"/>
      <c r="K17059" s="45"/>
      <c r="L17059" s="45"/>
      <c r="M17059" s="45"/>
    </row>
    <row r="17060" spans="8:13" s="28" customFormat="1" x14ac:dyDescent="0.2">
      <c r="H17060" s="12"/>
      <c r="J17060" s="29"/>
      <c r="K17060" s="45"/>
      <c r="L17060" s="45"/>
      <c r="M17060" s="45"/>
    </row>
    <row r="17061" spans="8:13" s="28" customFormat="1" x14ac:dyDescent="0.2">
      <c r="H17061" s="12"/>
      <c r="J17061" s="29"/>
      <c r="K17061" s="45"/>
      <c r="L17061" s="45"/>
      <c r="M17061" s="45"/>
    </row>
    <row r="17062" spans="8:13" s="28" customFormat="1" x14ac:dyDescent="0.2">
      <c r="H17062" s="12"/>
      <c r="J17062" s="29"/>
      <c r="K17062" s="45"/>
      <c r="L17062" s="45"/>
      <c r="M17062" s="45"/>
    </row>
    <row r="17063" spans="8:13" s="28" customFormat="1" x14ac:dyDescent="0.2">
      <c r="H17063" s="12"/>
      <c r="J17063" s="29"/>
      <c r="K17063" s="45"/>
      <c r="L17063" s="45"/>
      <c r="M17063" s="45"/>
    </row>
    <row r="17064" spans="8:13" s="28" customFormat="1" x14ac:dyDescent="0.2">
      <c r="H17064" s="12"/>
      <c r="J17064" s="29"/>
      <c r="K17064" s="45"/>
      <c r="L17064" s="45"/>
      <c r="M17064" s="45"/>
    </row>
    <row r="17065" spans="8:13" s="28" customFormat="1" x14ac:dyDescent="0.2">
      <c r="H17065" s="12"/>
      <c r="J17065" s="29"/>
      <c r="K17065" s="45"/>
      <c r="L17065" s="45"/>
      <c r="M17065" s="45"/>
    </row>
    <row r="17066" spans="8:13" s="28" customFormat="1" x14ac:dyDescent="0.2">
      <c r="H17066" s="12"/>
      <c r="J17066" s="29"/>
      <c r="K17066" s="45"/>
      <c r="L17066" s="45"/>
      <c r="M17066" s="45"/>
    </row>
    <row r="17067" spans="8:13" s="28" customFormat="1" x14ac:dyDescent="0.2">
      <c r="H17067" s="12"/>
      <c r="J17067" s="29"/>
      <c r="K17067" s="45"/>
      <c r="L17067" s="45"/>
      <c r="M17067" s="45"/>
    </row>
    <row r="17068" spans="8:13" s="28" customFormat="1" x14ac:dyDescent="0.2">
      <c r="H17068" s="12"/>
      <c r="J17068" s="29"/>
      <c r="K17068" s="45"/>
      <c r="L17068" s="45"/>
      <c r="M17068" s="45"/>
    </row>
    <row r="17069" spans="8:13" s="28" customFormat="1" x14ac:dyDescent="0.2">
      <c r="H17069" s="12"/>
      <c r="J17069" s="29"/>
      <c r="K17069" s="45"/>
      <c r="L17069" s="45"/>
      <c r="M17069" s="45"/>
    </row>
    <row r="17070" spans="8:13" s="28" customFormat="1" x14ac:dyDescent="0.2">
      <c r="H17070" s="12"/>
      <c r="J17070" s="29"/>
      <c r="K17070" s="45"/>
      <c r="L17070" s="45"/>
      <c r="M17070" s="45"/>
    </row>
    <row r="17071" spans="8:13" s="28" customFormat="1" x14ac:dyDescent="0.2">
      <c r="H17071" s="12"/>
      <c r="J17071" s="29"/>
      <c r="K17071" s="45"/>
      <c r="L17071" s="45"/>
      <c r="M17071" s="45"/>
    </row>
    <row r="17072" spans="8:13" s="28" customFormat="1" x14ac:dyDescent="0.2">
      <c r="H17072" s="12"/>
      <c r="J17072" s="29"/>
      <c r="K17072" s="45"/>
      <c r="L17072" s="45"/>
      <c r="M17072" s="45"/>
    </row>
    <row r="17073" spans="8:13" s="28" customFormat="1" x14ac:dyDescent="0.2">
      <c r="H17073" s="12"/>
      <c r="J17073" s="29"/>
      <c r="K17073" s="45"/>
      <c r="L17073" s="45"/>
      <c r="M17073" s="45"/>
    </row>
    <row r="17074" spans="8:13" s="28" customFormat="1" x14ac:dyDescent="0.2">
      <c r="H17074" s="12"/>
      <c r="J17074" s="29"/>
      <c r="K17074" s="45"/>
      <c r="L17074" s="45"/>
      <c r="M17074" s="45"/>
    </row>
    <row r="17075" spans="8:13" s="28" customFormat="1" x14ac:dyDescent="0.2">
      <c r="H17075" s="12"/>
      <c r="J17075" s="29"/>
      <c r="K17075" s="45"/>
      <c r="L17075" s="45"/>
      <c r="M17075" s="45"/>
    </row>
    <row r="17076" spans="8:13" s="28" customFormat="1" x14ac:dyDescent="0.2">
      <c r="H17076" s="12"/>
      <c r="J17076" s="29"/>
      <c r="K17076" s="45"/>
      <c r="L17076" s="45"/>
      <c r="M17076" s="45"/>
    </row>
    <row r="17077" spans="8:13" s="28" customFormat="1" x14ac:dyDescent="0.2">
      <c r="H17077" s="12"/>
      <c r="J17077" s="29"/>
      <c r="K17077" s="45"/>
      <c r="L17077" s="45"/>
      <c r="M17077" s="45"/>
    </row>
    <row r="17078" spans="8:13" s="28" customFormat="1" x14ac:dyDescent="0.2">
      <c r="H17078" s="12"/>
      <c r="J17078" s="29"/>
      <c r="K17078" s="45"/>
      <c r="L17078" s="45"/>
      <c r="M17078" s="45"/>
    </row>
    <row r="17079" spans="8:13" s="28" customFormat="1" x14ac:dyDescent="0.2">
      <c r="H17079" s="12"/>
      <c r="J17079" s="29"/>
      <c r="K17079" s="45"/>
      <c r="L17079" s="45"/>
      <c r="M17079" s="45"/>
    </row>
    <row r="17080" spans="8:13" s="28" customFormat="1" x14ac:dyDescent="0.2">
      <c r="H17080" s="12"/>
      <c r="J17080" s="29"/>
      <c r="K17080" s="45"/>
      <c r="L17080" s="45"/>
      <c r="M17080" s="45"/>
    </row>
    <row r="17081" spans="8:13" s="28" customFormat="1" x14ac:dyDescent="0.2">
      <c r="H17081" s="12"/>
      <c r="J17081" s="29"/>
      <c r="K17081" s="45"/>
      <c r="L17081" s="45"/>
      <c r="M17081" s="45"/>
    </row>
    <row r="17082" spans="8:13" s="28" customFormat="1" x14ac:dyDescent="0.2">
      <c r="H17082" s="12"/>
      <c r="J17082" s="29"/>
      <c r="K17082" s="45"/>
      <c r="L17082" s="45"/>
      <c r="M17082" s="45"/>
    </row>
    <row r="17083" spans="8:13" s="28" customFormat="1" x14ac:dyDescent="0.2">
      <c r="H17083" s="12"/>
      <c r="J17083" s="29"/>
      <c r="K17083" s="45"/>
      <c r="L17083" s="45"/>
      <c r="M17083" s="45"/>
    </row>
    <row r="17084" spans="8:13" s="28" customFormat="1" x14ac:dyDescent="0.2">
      <c r="H17084" s="12"/>
      <c r="J17084" s="29"/>
      <c r="K17084" s="45"/>
      <c r="L17084" s="45"/>
      <c r="M17084" s="45"/>
    </row>
    <row r="17085" spans="8:13" s="28" customFormat="1" x14ac:dyDescent="0.2">
      <c r="H17085" s="12"/>
      <c r="J17085" s="29"/>
      <c r="K17085" s="45"/>
      <c r="L17085" s="45"/>
      <c r="M17085" s="45"/>
    </row>
    <row r="17086" spans="8:13" s="28" customFormat="1" x14ac:dyDescent="0.2">
      <c r="H17086" s="12"/>
      <c r="J17086" s="29"/>
      <c r="K17086" s="45"/>
      <c r="L17086" s="45"/>
      <c r="M17086" s="45"/>
    </row>
    <row r="17087" spans="8:13" s="28" customFormat="1" x14ac:dyDescent="0.2">
      <c r="H17087" s="12"/>
      <c r="J17087" s="29"/>
      <c r="K17087" s="45"/>
      <c r="L17087" s="45"/>
      <c r="M17087" s="45"/>
    </row>
    <row r="17088" spans="8:13" s="28" customFormat="1" x14ac:dyDescent="0.2">
      <c r="H17088" s="12"/>
      <c r="J17088" s="29"/>
      <c r="K17088" s="45"/>
      <c r="L17088" s="45"/>
      <c r="M17088" s="45"/>
    </row>
    <row r="17089" spans="8:13" s="28" customFormat="1" x14ac:dyDescent="0.2">
      <c r="H17089" s="12"/>
      <c r="J17089" s="29"/>
      <c r="K17089" s="45"/>
      <c r="L17089" s="45"/>
      <c r="M17089" s="45"/>
    </row>
    <row r="17090" spans="8:13" s="28" customFormat="1" x14ac:dyDescent="0.2">
      <c r="H17090" s="12"/>
      <c r="J17090" s="29"/>
      <c r="K17090" s="45"/>
      <c r="L17090" s="45"/>
      <c r="M17090" s="45"/>
    </row>
    <row r="17091" spans="8:13" s="28" customFormat="1" x14ac:dyDescent="0.2">
      <c r="H17091" s="12"/>
      <c r="J17091" s="29"/>
      <c r="K17091" s="45"/>
      <c r="L17091" s="45"/>
      <c r="M17091" s="45"/>
    </row>
    <row r="17092" spans="8:13" s="28" customFormat="1" x14ac:dyDescent="0.2">
      <c r="H17092" s="12"/>
      <c r="J17092" s="29"/>
      <c r="K17092" s="45"/>
      <c r="L17092" s="45"/>
      <c r="M17092" s="45"/>
    </row>
    <row r="17093" spans="8:13" s="28" customFormat="1" x14ac:dyDescent="0.2">
      <c r="H17093" s="12"/>
      <c r="J17093" s="29"/>
      <c r="K17093" s="45"/>
      <c r="L17093" s="45"/>
      <c r="M17093" s="45"/>
    </row>
    <row r="17094" spans="8:13" s="28" customFormat="1" x14ac:dyDescent="0.2">
      <c r="H17094" s="12"/>
      <c r="J17094" s="29"/>
      <c r="K17094" s="45"/>
      <c r="L17094" s="45"/>
      <c r="M17094" s="45"/>
    </row>
    <row r="17095" spans="8:13" s="28" customFormat="1" x14ac:dyDescent="0.2">
      <c r="H17095" s="12"/>
      <c r="J17095" s="29"/>
      <c r="K17095" s="45"/>
      <c r="L17095" s="45"/>
      <c r="M17095" s="45"/>
    </row>
    <row r="17096" spans="8:13" s="28" customFormat="1" x14ac:dyDescent="0.2">
      <c r="H17096" s="12"/>
      <c r="J17096" s="29"/>
      <c r="K17096" s="45"/>
      <c r="L17096" s="45"/>
      <c r="M17096" s="45"/>
    </row>
    <row r="17097" spans="8:13" s="28" customFormat="1" x14ac:dyDescent="0.2">
      <c r="H17097" s="12"/>
      <c r="J17097" s="29"/>
      <c r="K17097" s="45"/>
      <c r="L17097" s="45"/>
      <c r="M17097" s="45"/>
    </row>
    <row r="17098" spans="8:13" s="28" customFormat="1" x14ac:dyDescent="0.2">
      <c r="H17098" s="12"/>
      <c r="J17098" s="29"/>
      <c r="K17098" s="45"/>
      <c r="L17098" s="45"/>
      <c r="M17098" s="45"/>
    </row>
    <row r="17099" spans="8:13" s="28" customFormat="1" x14ac:dyDescent="0.2">
      <c r="H17099" s="12"/>
      <c r="J17099" s="29"/>
      <c r="K17099" s="45"/>
      <c r="L17099" s="45"/>
      <c r="M17099" s="45"/>
    </row>
    <row r="17100" spans="8:13" s="28" customFormat="1" x14ac:dyDescent="0.2">
      <c r="H17100" s="12"/>
      <c r="J17100" s="29"/>
      <c r="K17100" s="45"/>
      <c r="L17100" s="45"/>
      <c r="M17100" s="45"/>
    </row>
    <row r="17101" spans="8:13" s="28" customFormat="1" x14ac:dyDescent="0.2">
      <c r="H17101" s="12"/>
      <c r="J17101" s="29"/>
      <c r="K17101" s="45"/>
      <c r="L17101" s="45"/>
      <c r="M17101" s="45"/>
    </row>
    <row r="17102" spans="8:13" s="28" customFormat="1" x14ac:dyDescent="0.2">
      <c r="H17102" s="12"/>
      <c r="J17102" s="29"/>
      <c r="K17102" s="45"/>
      <c r="L17102" s="45"/>
      <c r="M17102" s="45"/>
    </row>
    <row r="17103" spans="8:13" s="28" customFormat="1" x14ac:dyDescent="0.2">
      <c r="H17103" s="12"/>
      <c r="J17103" s="29"/>
      <c r="K17103" s="45"/>
      <c r="L17103" s="45"/>
      <c r="M17103" s="45"/>
    </row>
    <row r="17104" spans="8:13" s="28" customFormat="1" x14ac:dyDescent="0.2">
      <c r="H17104" s="12"/>
      <c r="J17104" s="29"/>
      <c r="K17104" s="45"/>
      <c r="L17104" s="45"/>
      <c r="M17104" s="45"/>
    </row>
    <row r="17105" spans="8:13" s="28" customFormat="1" x14ac:dyDescent="0.2">
      <c r="H17105" s="12"/>
      <c r="J17105" s="29"/>
      <c r="K17105" s="45"/>
      <c r="L17105" s="45"/>
      <c r="M17105" s="45"/>
    </row>
    <row r="17106" spans="8:13" s="28" customFormat="1" x14ac:dyDescent="0.2">
      <c r="H17106" s="12"/>
      <c r="J17106" s="29"/>
      <c r="K17106" s="45"/>
      <c r="L17106" s="45"/>
      <c r="M17106" s="45"/>
    </row>
    <row r="17107" spans="8:13" s="28" customFormat="1" x14ac:dyDescent="0.2">
      <c r="H17107" s="12"/>
      <c r="J17107" s="29"/>
      <c r="K17107" s="45"/>
      <c r="L17107" s="45"/>
      <c r="M17107" s="45"/>
    </row>
    <row r="17108" spans="8:13" s="28" customFormat="1" x14ac:dyDescent="0.2">
      <c r="H17108" s="12"/>
      <c r="J17108" s="29"/>
      <c r="K17108" s="45"/>
      <c r="L17108" s="45"/>
      <c r="M17108" s="45"/>
    </row>
    <row r="17109" spans="8:13" s="28" customFormat="1" x14ac:dyDescent="0.2">
      <c r="H17109" s="12"/>
      <c r="J17109" s="29"/>
      <c r="K17109" s="45"/>
      <c r="L17109" s="45"/>
      <c r="M17109" s="45"/>
    </row>
    <row r="17110" spans="8:13" s="28" customFormat="1" x14ac:dyDescent="0.2">
      <c r="H17110" s="12"/>
      <c r="J17110" s="29"/>
      <c r="K17110" s="45"/>
      <c r="L17110" s="45"/>
      <c r="M17110" s="45"/>
    </row>
    <row r="17111" spans="8:13" s="28" customFormat="1" x14ac:dyDescent="0.2">
      <c r="H17111" s="12"/>
      <c r="J17111" s="29"/>
      <c r="K17111" s="45"/>
      <c r="L17111" s="45"/>
      <c r="M17111" s="45"/>
    </row>
    <row r="17112" spans="8:13" s="28" customFormat="1" x14ac:dyDescent="0.2">
      <c r="H17112" s="12"/>
      <c r="J17112" s="29"/>
      <c r="K17112" s="45"/>
      <c r="L17112" s="45"/>
      <c r="M17112" s="45"/>
    </row>
    <row r="17113" spans="8:13" s="28" customFormat="1" x14ac:dyDescent="0.2">
      <c r="H17113" s="12"/>
      <c r="J17113" s="29"/>
      <c r="K17113" s="45"/>
      <c r="L17113" s="45"/>
      <c r="M17113" s="45"/>
    </row>
    <row r="17114" spans="8:13" s="28" customFormat="1" x14ac:dyDescent="0.2">
      <c r="H17114" s="12"/>
      <c r="J17114" s="29"/>
      <c r="K17114" s="45"/>
      <c r="L17114" s="45"/>
      <c r="M17114" s="45"/>
    </row>
    <row r="17115" spans="8:13" s="28" customFormat="1" x14ac:dyDescent="0.2">
      <c r="H17115" s="12"/>
      <c r="J17115" s="29"/>
      <c r="K17115" s="45"/>
      <c r="L17115" s="45"/>
      <c r="M17115" s="45"/>
    </row>
    <row r="17116" spans="8:13" s="28" customFormat="1" x14ac:dyDescent="0.2">
      <c r="H17116" s="12"/>
      <c r="J17116" s="29"/>
      <c r="K17116" s="45"/>
      <c r="L17116" s="45"/>
      <c r="M17116" s="45"/>
    </row>
    <row r="17117" spans="8:13" s="28" customFormat="1" x14ac:dyDescent="0.2">
      <c r="H17117" s="12"/>
      <c r="J17117" s="29"/>
      <c r="K17117" s="45"/>
      <c r="L17117" s="45"/>
      <c r="M17117" s="45"/>
    </row>
    <row r="17118" spans="8:13" s="28" customFormat="1" x14ac:dyDescent="0.2">
      <c r="H17118" s="12"/>
      <c r="J17118" s="29"/>
      <c r="K17118" s="45"/>
      <c r="L17118" s="45"/>
      <c r="M17118" s="45"/>
    </row>
    <row r="17119" spans="8:13" s="28" customFormat="1" x14ac:dyDescent="0.2">
      <c r="H17119" s="12"/>
      <c r="J17119" s="29"/>
      <c r="K17119" s="45"/>
      <c r="L17119" s="45"/>
      <c r="M17119" s="45"/>
    </row>
    <row r="17120" spans="8:13" s="28" customFormat="1" x14ac:dyDescent="0.2">
      <c r="H17120" s="12"/>
      <c r="J17120" s="29"/>
      <c r="K17120" s="45"/>
      <c r="L17120" s="45"/>
      <c r="M17120" s="45"/>
    </row>
    <row r="17121" spans="8:13" s="28" customFormat="1" x14ac:dyDescent="0.2">
      <c r="H17121" s="12"/>
      <c r="J17121" s="29"/>
      <c r="K17121" s="45"/>
      <c r="L17121" s="45"/>
      <c r="M17121" s="45"/>
    </row>
    <row r="17122" spans="8:13" s="28" customFormat="1" x14ac:dyDescent="0.2">
      <c r="H17122" s="12"/>
      <c r="J17122" s="29"/>
      <c r="K17122" s="45"/>
      <c r="L17122" s="45"/>
      <c r="M17122" s="45"/>
    </row>
    <row r="17123" spans="8:13" s="28" customFormat="1" x14ac:dyDescent="0.2">
      <c r="H17123" s="12"/>
      <c r="J17123" s="29"/>
      <c r="K17123" s="45"/>
      <c r="L17123" s="45"/>
      <c r="M17123" s="45"/>
    </row>
    <row r="17124" spans="8:13" s="28" customFormat="1" x14ac:dyDescent="0.2">
      <c r="H17124" s="12"/>
      <c r="J17124" s="29"/>
      <c r="K17124" s="45"/>
      <c r="L17124" s="45"/>
      <c r="M17124" s="45"/>
    </row>
    <row r="17125" spans="8:13" s="28" customFormat="1" x14ac:dyDescent="0.2">
      <c r="H17125" s="12"/>
      <c r="J17125" s="29"/>
      <c r="K17125" s="45"/>
      <c r="L17125" s="45"/>
      <c r="M17125" s="45"/>
    </row>
    <row r="17126" spans="8:13" s="28" customFormat="1" x14ac:dyDescent="0.2">
      <c r="H17126" s="12"/>
      <c r="J17126" s="29"/>
      <c r="K17126" s="45"/>
      <c r="L17126" s="45"/>
      <c r="M17126" s="45"/>
    </row>
    <row r="17127" spans="8:13" s="28" customFormat="1" x14ac:dyDescent="0.2">
      <c r="H17127" s="12"/>
      <c r="J17127" s="29"/>
      <c r="K17127" s="45"/>
      <c r="L17127" s="45"/>
      <c r="M17127" s="45"/>
    </row>
    <row r="17128" spans="8:13" s="28" customFormat="1" x14ac:dyDescent="0.2">
      <c r="H17128" s="12"/>
      <c r="J17128" s="29"/>
      <c r="K17128" s="45"/>
      <c r="L17128" s="45"/>
      <c r="M17128" s="45"/>
    </row>
    <row r="17129" spans="8:13" s="28" customFormat="1" x14ac:dyDescent="0.2">
      <c r="H17129" s="12"/>
      <c r="J17129" s="29"/>
      <c r="K17129" s="45"/>
      <c r="L17129" s="45"/>
      <c r="M17129" s="45"/>
    </row>
    <row r="17130" spans="8:13" s="28" customFormat="1" x14ac:dyDescent="0.2">
      <c r="H17130" s="12"/>
      <c r="J17130" s="29"/>
      <c r="K17130" s="45"/>
      <c r="L17130" s="45"/>
      <c r="M17130" s="45"/>
    </row>
    <row r="17131" spans="8:13" s="28" customFormat="1" x14ac:dyDescent="0.2">
      <c r="H17131" s="12"/>
      <c r="J17131" s="29"/>
      <c r="K17131" s="45"/>
      <c r="L17131" s="45"/>
      <c r="M17131" s="45"/>
    </row>
    <row r="17132" spans="8:13" s="28" customFormat="1" x14ac:dyDescent="0.2">
      <c r="H17132" s="12"/>
      <c r="J17132" s="29"/>
      <c r="K17132" s="45"/>
      <c r="L17132" s="45"/>
      <c r="M17132" s="45"/>
    </row>
    <row r="17133" spans="8:13" s="28" customFormat="1" x14ac:dyDescent="0.2">
      <c r="H17133" s="12"/>
      <c r="J17133" s="29"/>
      <c r="K17133" s="45"/>
      <c r="L17133" s="45"/>
      <c r="M17133" s="45"/>
    </row>
    <row r="17134" spans="8:13" s="28" customFormat="1" x14ac:dyDescent="0.2">
      <c r="H17134" s="12"/>
      <c r="J17134" s="29"/>
      <c r="K17134" s="45"/>
      <c r="L17134" s="45"/>
      <c r="M17134" s="45"/>
    </row>
    <row r="17135" spans="8:13" s="28" customFormat="1" x14ac:dyDescent="0.2">
      <c r="H17135" s="12"/>
      <c r="J17135" s="29"/>
      <c r="K17135" s="45"/>
      <c r="L17135" s="45"/>
      <c r="M17135" s="45"/>
    </row>
    <row r="17136" spans="8:13" s="28" customFormat="1" x14ac:dyDescent="0.2">
      <c r="H17136" s="12"/>
      <c r="J17136" s="29"/>
      <c r="K17136" s="45"/>
      <c r="L17136" s="45"/>
      <c r="M17136" s="45"/>
    </row>
    <row r="17137" spans="8:13" s="28" customFormat="1" x14ac:dyDescent="0.2">
      <c r="H17137" s="12"/>
      <c r="J17137" s="29"/>
      <c r="K17137" s="45"/>
      <c r="L17137" s="45"/>
      <c r="M17137" s="45"/>
    </row>
    <row r="17138" spans="8:13" s="28" customFormat="1" x14ac:dyDescent="0.2">
      <c r="H17138" s="12"/>
      <c r="J17138" s="29"/>
      <c r="K17138" s="45"/>
      <c r="L17138" s="45"/>
      <c r="M17138" s="45"/>
    </row>
    <row r="17139" spans="8:13" s="28" customFormat="1" x14ac:dyDescent="0.2">
      <c r="H17139" s="12"/>
      <c r="J17139" s="29"/>
      <c r="K17139" s="45"/>
      <c r="L17139" s="45"/>
      <c r="M17139" s="45"/>
    </row>
    <row r="17140" spans="8:13" s="28" customFormat="1" x14ac:dyDescent="0.2">
      <c r="H17140" s="12"/>
      <c r="J17140" s="29"/>
      <c r="K17140" s="45"/>
      <c r="L17140" s="45"/>
      <c r="M17140" s="45"/>
    </row>
    <row r="17141" spans="8:13" s="28" customFormat="1" x14ac:dyDescent="0.2">
      <c r="H17141" s="12"/>
      <c r="J17141" s="29"/>
      <c r="K17141" s="45"/>
      <c r="L17141" s="45"/>
      <c r="M17141" s="45"/>
    </row>
    <row r="17142" spans="8:13" s="28" customFormat="1" x14ac:dyDescent="0.2">
      <c r="H17142" s="12"/>
      <c r="J17142" s="29"/>
      <c r="K17142" s="45"/>
      <c r="L17142" s="45"/>
      <c r="M17142" s="45"/>
    </row>
    <row r="17143" spans="8:13" s="28" customFormat="1" x14ac:dyDescent="0.2">
      <c r="H17143" s="12"/>
      <c r="J17143" s="29"/>
      <c r="K17143" s="45"/>
      <c r="L17143" s="45"/>
      <c r="M17143" s="45"/>
    </row>
    <row r="17144" spans="8:13" s="28" customFormat="1" x14ac:dyDescent="0.2">
      <c r="H17144" s="12"/>
      <c r="J17144" s="29"/>
      <c r="K17144" s="45"/>
      <c r="L17144" s="45"/>
      <c r="M17144" s="45"/>
    </row>
    <row r="17145" spans="8:13" s="28" customFormat="1" x14ac:dyDescent="0.2">
      <c r="H17145" s="12"/>
      <c r="J17145" s="29"/>
      <c r="K17145" s="45"/>
      <c r="L17145" s="45"/>
      <c r="M17145" s="45"/>
    </row>
    <row r="17146" spans="8:13" s="28" customFormat="1" x14ac:dyDescent="0.2">
      <c r="H17146" s="12"/>
      <c r="J17146" s="29"/>
      <c r="K17146" s="45"/>
      <c r="L17146" s="45"/>
      <c r="M17146" s="45"/>
    </row>
    <row r="17147" spans="8:13" s="28" customFormat="1" x14ac:dyDescent="0.2">
      <c r="H17147" s="12"/>
      <c r="J17147" s="29"/>
      <c r="K17147" s="45"/>
      <c r="L17147" s="45"/>
      <c r="M17147" s="45"/>
    </row>
    <row r="17148" spans="8:13" s="28" customFormat="1" x14ac:dyDescent="0.2">
      <c r="H17148" s="12"/>
      <c r="J17148" s="29"/>
      <c r="K17148" s="45"/>
      <c r="L17148" s="45"/>
      <c r="M17148" s="45"/>
    </row>
    <row r="17149" spans="8:13" s="28" customFormat="1" x14ac:dyDescent="0.2">
      <c r="H17149" s="12"/>
      <c r="J17149" s="29"/>
      <c r="K17149" s="45"/>
      <c r="L17149" s="45"/>
      <c r="M17149" s="45"/>
    </row>
    <row r="17150" spans="8:13" s="28" customFormat="1" x14ac:dyDescent="0.2">
      <c r="H17150" s="12"/>
      <c r="J17150" s="29"/>
      <c r="K17150" s="45"/>
      <c r="L17150" s="45"/>
      <c r="M17150" s="45"/>
    </row>
    <row r="17151" spans="8:13" s="28" customFormat="1" x14ac:dyDescent="0.2">
      <c r="H17151" s="12"/>
      <c r="J17151" s="29"/>
      <c r="K17151" s="45"/>
      <c r="L17151" s="45"/>
      <c r="M17151" s="45"/>
    </row>
    <row r="17152" spans="8:13" s="28" customFormat="1" x14ac:dyDescent="0.2">
      <c r="H17152" s="12"/>
      <c r="J17152" s="29"/>
      <c r="K17152" s="45"/>
      <c r="L17152" s="45"/>
      <c r="M17152" s="45"/>
    </row>
    <row r="17153" spans="8:13" s="28" customFormat="1" x14ac:dyDescent="0.2">
      <c r="H17153" s="12"/>
      <c r="J17153" s="29"/>
      <c r="K17153" s="45"/>
      <c r="L17153" s="45"/>
      <c r="M17153" s="45"/>
    </row>
    <row r="17154" spans="8:13" s="28" customFormat="1" x14ac:dyDescent="0.2">
      <c r="H17154" s="12"/>
      <c r="J17154" s="29"/>
      <c r="K17154" s="45"/>
      <c r="L17154" s="45"/>
      <c r="M17154" s="45"/>
    </row>
    <row r="17155" spans="8:13" s="28" customFormat="1" x14ac:dyDescent="0.2">
      <c r="H17155" s="12"/>
      <c r="J17155" s="29"/>
      <c r="K17155" s="45"/>
      <c r="L17155" s="45"/>
      <c r="M17155" s="45"/>
    </row>
    <row r="17156" spans="8:13" s="28" customFormat="1" x14ac:dyDescent="0.2">
      <c r="H17156" s="12"/>
      <c r="J17156" s="29"/>
      <c r="K17156" s="45"/>
      <c r="L17156" s="45"/>
      <c r="M17156" s="45"/>
    </row>
    <row r="17157" spans="8:13" s="28" customFormat="1" x14ac:dyDescent="0.2">
      <c r="H17157" s="12"/>
      <c r="J17157" s="29"/>
      <c r="K17157" s="45"/>
      <c r="L17157" s="45"/>
      <c r="M17157" s="45"/>
    </row>
    <row r="17158" spans="8:13" s="28" customFormat="1" x14ac:dyDescent="0.2">
      <c r="H17158" s="12"/>
      <c r="J17158" s="29"/>
      <c r="K17158" s="45"/>
      <c r="L17158" s="45"/>
      <c r="M17158" s="45"/>
    </row>
    <row r="17159" spans="8:13" s="28" customFormat="1" x14ac:dyDescent="0.2">
      <c r="H17159" s="12"/>
      <c r="J17159" s="29"/>
      <c r="K17159" s="45"/>
      <c r="L17159" s="45"/>
      <c r="M17159" s="45"/>
    </row>
    <row r="17160" spans="8:13" s="28" customFormat="1" x14ac:dyDescent="0.2">
      <c r="H17160" s="12"/>
      <c r="J17160" s="29"/>
      <c r="K17160" s="45"/>
      <c r="L17160" s="45"/>
      <c r="M17160" s="45"/>
    </row>
    <row r="17161" spans="8:13" s="28" customFormat="1" x14ac:dyDescent="0.2">
      <c r="H17161" s="12"/>
      <c r="J17161" s="29"/>
      <c r="K17161" s="45"/>
      <c r="L17161" s="45"/>
      <c r="M17161" s="45"/>
    </row>
    <row r="17162" spans="8:13" s="28" customFormat="1" x14ac:dyDescent="0.2">
      <c r="H17162" s="12"/>
      <c r="J17162" s="29"/>
      <c r="K17162" s="45"/>
      <c r="L17162" s="45"/>
      <c r="M17162" s="45"/>
    </row>
    <row r="17163" spans="8:13" s="28" customFormat="1" x14ac:dyDescent="0.2">
      <c r="H17163" s="12"/>
      <c r="J17163" s="29"/>
      <c r="K17163" s="45"/>
      <c r="L17163" s="45"/>
      <c r="M17163" s="45"/>
    </row>
    <row r="17164" spans="8:13" s="28" customFormat="1" x14ac:dyDescent="0.2">
      <c r="H17164" s="12"/>
      <c r="J17164" s="29"/>
      <c r="K17164" s="45"/>
      <c r="L17164" s="45"/>
      <c r="M17164" s="45"/>
    </row>
    <row r="17165" spans="8:13" s="28" customFormat="1" x14ac:dyDescent="0.2">
      <c r="H17165" s="12"/>
      <c r="J17165" s="29"/>
      <c r="K17165" s="45"/>
      <c r="L17165" s="45"/>
      <c r="M17165" s="45"/>
    </row>
    <row r="17166" spans="8:13" s="28" customFormat="1" x14ac:dyDescent="0.2">
      <c r="H17166" s="12"/>
      <c r="J17166" s="29"/>
      <c r="K17166" s="45"/>
      <c r="L17166" s="45"/>
      <c r="M17166" s="45"/>
    </row>
    <row r="17167" spans="8:13" s="28" customFormat="1" x14ac:dyDescent="0.2">
      <c r="H17167" s="12"/>
      <c r="J17167" s="29"/>
      <c r="K17167" s="45"/>
      <c r="L17167" s="45"/>
      <c r="M17167" s="45"/>
    </row>
    <row r="17168" spans="8:13" s="28" customFormat="1" x14ac:dyDescent="0.2">
      <c r="H17168" s="12"/>
      <c r="J17168" s="29"/>
      <c r="K17168" s="45"/>
      <c r="L17168" s="45"/>
      <c r="M17168" s="45"/>
    </row>
    <row r="17169" spans="8:13" s="28" customFormat="1" x14ac:dyDescent="0.2">
      <c r="H17169" s="12"/>
      <c r="J17169" s="29"/>
      <c r="K17169" s="45"/>
      <c r="L17169" s="45"/>
      <c r="M17169" s="45"/>
    </row>
    <row r="17170" spans="8:13" s="28" customFormat="1" x14ac:dyDescent="0.2">
      <c r="H17170" s="12"/>
      <c r="J17170" s="29"/>
      <c r="K17170" s="45"/>
      <c r="L17170" s="45"/>
      <c r="M17170" s="45"/>
    </row>
    <row r="17171" spans="8:13" s="28" customFormat="1" x14ac:dyDescent="0.2">
      <c r="H17171" s="12"/>
      <c r="J17171" s="29"/>
      <c r="K17171" s="45"/>
      <c r="L17171" s="45"/>
      <c r="M17171" s="45"/>
    </row>
    <row r="17172" spans="8:13" s="28" customFormat="1" x14ac:dyDescent="0.2">
      <c r="H17172" s="12"/>
      <c r="J17172" s="29"/>
      <c r="K17172" s="45"/>
      <c r="L17172" s="45"/>
      <c r="M17172" s="45"/>
    </row>
    <row r="17173" spans="8:13" s="28" customFormat="1" x14ac:dyDescent="0.2">
      <c r="H17173" s="12"/>
      <c r="J17173" s="29"/>
      <c r="K17173" s="45"/>
      <c r="L17173" s="45"/>
      <c r="M17173" s="45"/>
    </row>
    <row r="17174" spans="8:13" s="28" customFormat="1" x14ac:dyDescent="0.2">
      <c r="H17174" s="12"/>
      <c r="J17174" s="29"/>
      <c r="K17174" s="45"/>
      <c r="L17174" s="45"/>
      <c r="M17174" s="45"/>
    </row>
    <row r="17175" spans="8:13" s="28" customFormat="1" x14ac:dyDescent="0.2">
      <c r="H17175" s="12"/>
      <c r="J17175" s="29"/>
      <c r="K17175" s="45"/>
      <c r="L17175" s="45"/>
      <c r="M17175" s="45"/>
    </row>
    <row r="17176" spans="8:13" s="28" customFormat="1" x14ac:dyDescent="0.2">
      <c r="H17176" s="12"/>
      <c r="J17176" s="29"/>
      <c r="K17176" s="45"/>
      <c r="L17176" s="45"/>
      <c r="M17176" s="45"/>
    </row>
    <row r="17177" spans="8:13" s="28" customFormat="1" x14ac:dyDescent="0.2">
      <c r="H17177" s="12"/>
      <c r="J17177" s="29"/>
      <c r="K17177" s="45"/>
      <c r="L17177" s="45"/>
      <c r="M17177" s="45"/>
    </row>
    <row r="17178" spans="8:13" s="28" customFormat="1" x14ac:dyDescent="0.2">
      <c r="H17178" s="12"/>
      <c r="J17178" s="29"/>
      <c r="K17178" s="45"/>
      <c r="L17178" s="45"/>
      <c r="M17178" s="45"/>
    </row>
    <row r="17179" spans="8:13" s="28" customFormat="1" x14ac:dyDescent="0.2">
      <c r="H17179" s="12"/>
      <c r="J17179" s="29"/>
      <c r="K17179" s="45"/>
      <c r="L17179" s="45"/>
      <c r="M17179" s="45"/>
    </row>
    <row r="17180" spans="8:13" s="28" customFormat="1" x14ac:dyDescent="0.2">
      <c r="H17180" s="12"/>
      <c r="J17180" s="29"/>
      <c r="K17180" s="45"/>
      <c r="L17180" s="45"/>
      <c r="M17180" s="45"/>
    </row>
    <row r="17181" spans="8:13" s="28" customFormat="1" x14ac:dyDescent="0.2">
      <c r="H17181" s="12"/>
      <c r="J17181" s="29"/>
      <c r="K17181" s="45"/>
      <c r="L17181" s="45"/>
      <c r="M17181" s="45"/>
    </row>
    <row r="17182" spans="8:13" s="28" customFormat="1" x14ac:dyDescent="0.2">
      <c r="H17182" s="12"/>
      <c r="J17182" s="29"/>
      <c r="K17182" s="45"/>
      <c r="L17182" s="45"/>
      <c r="M17182" s="45"/>
    </row>
    <row r="17183" spans="8:13" s="28" customFormat="1" x14ac:dyDescent="0.2">
      <c r="H17183" s="12"/>
      <c r="J17183" s="29"/>
      <c r="K17183" s="45"/>
      <c r="L17183" s="45"/>
      <c r="M17183" s="45"/>
    </row>
    <row r="17184" spans="8:13" s="28" customFormat="1" x14ac:dyDescent="0.2">
      <c r="H17184" s="12"/>
      <c r="J17184" s="29"/>
      <c r="K17184" s="45"/>
      <c r="L17184" s="45"/>
      <c r="M17184" s="45"/>
    </row>
    <row r="17185" spans="8:13" s="28" customFormat="1" x14ac:dyDescent="0.2">
      <c r="H17185" s="12"/>
      <c r="J17185" s="29"/>
      <c r="K17185" s="45"/>
      <c r="L17185" s="45"/>
      <c r="M17185" s="45"/>
    </row>
    <row r="17186" spans="8:13" s="28" customFormat="1" x14ac:dyDescent="0.2">
      <c r="H17186" s="12"/>
      <c r="J17186" s="29"/>
      <c r="K17186" s="45"/>
      <c r="L17186" s="45"/>
      <c r="M17186" s="45"/>
    </row>
    <row r="17187" spans="8:13" s="28" customFormat="1" x14ac:dyDescent="0.2">
      <c r="H17187" s="12"/>
      <c r="J17187" s="29"/>
      <c r="K17187" s="45"/>
      <c r="L17187" s="45"/>
      <c r="M17187" s="45"/>
    </row>
    <row r="17188" spans="8:13" s="28" customFormat="1" x14ac:dyDescent="0.2">
      <c r="H17188" s="12"/>
      <c r="J17188" s="29"/>
      <c r="K17188" s="45"/>
      <c r="L17188" s="45"/>
      <c r="M17188" s="45"/>
    </row>
    <row r="17189" spans="8:13" s="28" customFormat="1" x14ac:dyDescent="0.2">
      <c r="H17189" s="12"/>
      <c r="J17189" s="29"/>
      <c r="K17189" s="45"/>
      <c r="L17189" s="45"/>
      <c r="M17189" s="45"/>
    </row>
    <row r="17190" spans="8:13" s="28" customFormat="1" x14ac:dyDescent="0.2">
      <c r="H17190" s="12"/>
      <c r="J17190" s="29"/>
      <c r="K17190" s="45"/>
      <c r="L17190" s="45"/>
      <c r="M17190" s="45"/>
    </row>
    <row r="17191" spans="8:13" s="28" customFormat="1" x14ac:dyDescent="0.2">
      <c r="H17191" s="12"/>
      <c r="J17191" s="29"/>
      <c r="K17191" s="45"/>
      <c r="L17191" s="45"/>
      <c r="M17191" s="45"/>
    </row>
    <row r="17192" spans="8:13" s="28" customFormat="1" x14ac:dyDescent="0.2">
      <c r="H17192" s="12"/>
      <c r="J17192" s="29"/>
      <c r="K17192" s="45"/>
      <c r="L17192" s="45"/>
      <c r="M17192" s="45"/>
    </row>
    <row r="17193" spans="8:13" s="28" customFormat="1" x14ac:dyDescent="0.2">
      <c r="H17193" s="12"/>
      <c r="J17193" s="29"/>
      <c r="K17193" s="45"/>
      <c r="L17193" s="45"/>
      <c r="M17193" s="45"/>
    </row>
    <row r="17194" spans="8:13" s="28" customFormat="1" x14ac:dyDescent="0.2">
      <c r="H17194" s="12"/>
      <c r="J17194" s="29"/>
      <c r="K17194" s="45"/>
      <c r="L17194" s="45"/>
      <c r="M17194" s="45"/>
    </row>
    <row r="17195" spans="8:13" s="28" customFormat="1" x14ac:dyDescent="0.2">
      <c r="H17195" s="12"/>
      <c r="J17195" s="29"/>
      <c r="K17195" s="45"/>
      <c r="L17195" s="45"/>
      <c r="M17195" s="45"/>
    </row>
    <row r="17196" spans="8:13" s="28" customFormat="1" x14ac:dyDescent="0.2">
      <c r="H17196" s="12"/>
      <c r="J17196" s="29"/>
      <c r="K17196" s="45"/>
      <c r="L17196" s="45"/>
      <c r="M17196" s="45"/>
    </row>
    <row r="17197" spans="8:13" s="28" customFormat="1" x14ac:dyDescent="0.2">
      <c r="H17197" s="12"/>
      <c r="J17197" s="29"/>
      <c r="K17197" s="45"/>
      <c r="L17197" s="45"/>
      <c r="M17197" s="45"/>
    </row>
    <row r="17198" spans="8:13" s="28" customFormat="1" x14ac:dyDescent="0.2">
      <c r="H17198" s="12"/>
      <c r="J17198" s="29"/>
      <c r="K17198" s="45"/>
      <c r="L17198" s="45"/>
      <c r="M17198" s="45"/>
    </row>
    <row r="17199" spans="8:13" s="28" customFormat="1" x14ac:dyDescent="0.2">
      <c r="H17199" s="12"/>
      <c r="J17199" s="29"/>
      <c r="K17199" s="45"/>
      <c r="L17199" s="45"/>
      <c r="M17199" s="45"/>
    </row>
    <row r="17200" spans="8:13" s="28" customFormat="1" x14ac:dyDescent="0.2">
      <c r="H17200" s="12"/>
      <c r="J17200" s="29"/>
      <c r="K17200" s="45"/>
      <c r="L17200" s="45"/>
      <c r="M17200" s="45"/>
    </row>
    <row r="17201" spans="8:13" s="28" customFormat="1" x14ac:dyDescent="0.2">
      <c r="H17201" s="12"/>
      <c r="J17201" s="29"/>
      <c r="K17201" s="45"/>
      <c r="L17201" s="45"/>
      <c r="M17201" s="45"/>
    </row>
    <row r="17202" spans="8:13" s="28" customFormat="1" x14ac:dyDescent="0.2">
      <c r="H17202" s="12"/>
      <c r="J17202" s="29"/>
      <c r="K17202" s="45"/>
      <c r="L17202" s="45"/>
      <c r="M17202" s="45"/>
    </row>
    <row r="17203" spans="8:13" s="28" customFormat="1" x14ac:dyDescent="0.2">
      <c r="H17203" s="12"/>
      <c r="J17203" s="29"/>
      <c r="K17203" s="45"/>
      <c r="L17203" s="45"/>
      <c r="M17203" s="45"/>
    </row>
    <row r="17204" spans="8:13" s="28" customFormat="1" x14ac:dyDescent="0.2">
      <c r="H17204" s="12"/>
      <c r="J17204" s="29"/>
      <c r="K17204" s="45"/>
      <c r="L17204" s="45"/>
      <c r="M17204" s="45"/>
    </row>
    <row r="17205" spans="8:13" s="28" customFormat="1" x14ac:dyDescent="0.2">
      <c r="H17205" s="12"/>
      <c r="J17205" s="29"/>
      <c r="K17205" s="45"/>
      <c r="L17205" s="45"/>
      <c r="M17205" s="45"/>
    </row>
    <row r="17206" spans="8:13" s="28" customFormat="1" x14ac:dyDescent="0.2">
      <c r="H17206" s="12"/>
      <c r="J17206" s="29"/>
      <c r="K17206" s="45"/>
      <c r="L17206" s="45"/>
      <c r="M17206" s="45"/>
    </row>
    <row r="17207" spans="8:13" s="28" customFormat="1" x14ac:dyDescent="0.2">
      <c r="H17207" s="12"/>
      <c r="J17207" s="29"/>
      <c r="K17207" s="45"/>
      <c r="L17207" s="45"/>
      <c r="M17207" s="45"/>
    </row>
    <row r="17208" spans="8:13" s="28" customFormat="1" x14ac:dyDescent="0.2">
      <c r="H17208" s="12"/>
      <c r="J17208" s="29"/>
      <c r="K17208" s="45"/>
      <c r="L17208" s="45"/>
      <c r="M17208" s="45"/>
    </row>
    <row r="17209" spans="8:13" s="28" customFormat="1" x14ac:dyDescent="0.2">
      <c r="H17209" s="12"/>
      <c r="J17209" s="29"/>
      <c r="K17209" s="45"/>
      <c r="L17209" s="45"/>
      <c r="M17209" s="45"/>
    </row>
    <row r="17210" spans="8:13" s="28" customFormat="1" x14ac:dyDescent="0.2">
      <c r="H17210" s="12"/>
      <c r="J17210" s="29"/>
      <c r="K17210" s="45"/>
      <c r="L17210" s="45"/>
      <c r="M17210" s="45"/>
    </row>
    <row r="17211" spans="8:13" s="28" customFormat="1" x14ac:dyDescent="0.2">
      <c r="H17211" s="12"/>
      <c r="J17211" s="29"/>
      <c r="K17211" s="45"/>
      <c r="L17211" s="45"/>
      <c r="M17211" s="45"/>
    </row>
    <row r="17212" spans="8:13" s="28" customFormat="1" x14ac:dyDescent="0.2">
      <c r="H17212" s="12"/>
      <c r="J17212" s="29"/>
      <c r="K17212" s="45"/>
      <c r="L17212" s="45"/>
      <c r="M17212" s="45"/>
    </row>
    <row r="17213" spans="8:13" s="28" customFormat="1" x14ac:dyDescent="0.2">
      <c r="H17213" s="12"/>
      <c r="J17213" s="29"/>
      <c r="K17213" s="45"/>
      <c r="L17213" s="45"/>
      <c r="M17213" s="45"/>
    </row>
    <row r="17214" spans="8:13" s="28" customFormat="1" x14ac:dyDescent="0.2">
      <c r="H17214" s="12"/>
      <c r="J17214" s="29"/>
      <c r="K17214" s="45"/>
      <c r="L17214" s="45"/>
      <c r="M17214" s="45"/>
    </row>
    <row r="17215" spans="8:13" s="28" customFormat="1" x14ac:dyDescent="0.2">
      <c r="H17215" s="12"/>
      <c r="J17215" s="29"/>
      <c r="K17215" s="45"/>
      <c r="L17215" s="45"/>
      <c r="M17215" s="45"/>
    </row>
    <row r="17216" spans="8:13" s="28" customFormat="1" x14ac:dyDescent="0.2">
      <c r="H17216" s="12"/>
      <c r="J17216" s="29"/>
      <c r="K17216" s="45"/>
      <c r="L17216" s="45"/>
      <c r="M17216" s="45"/>
    </row>
    <row r="17217" spans="8:13" s="28" customFormat="1" x14ac:dyDescent="0.2">
      <c r="H17217" s="12"/>
      <c r="J17217" s="29"/>
      <c r="K17217" s="45"/>
      <c r="L17217" s="45"/>
      <c r="M17217" s="45"/>
    </row>
    <row r="17218" spans="8:13" s="28" customFormat="1" x14ac:dyDescent="0.2">
      <c r="H17218" s="12"/>
      <c r="J17218" s="29"/>
      <c r="K17218" s="45"/>
      <c r="L17218" s="45"/>
      <c r="M17218" s="45"/>
    </row>
    <row r="17219" spans="8:13" s="28" customFormat="1" x14ac:dyDescent="0.2">
      <c r="H17219" s="12"/>
      <c r="J17219" s="29"/>
      <c r="K17219" s="45"/>
      <c r="L17219" s="45"/>
      <c r="M17219" s="45"/>
    </row>
    <row r="17220" spans="8:13" s="28" customFormat="1" x14ac:dyDescent="0.2">
      <c r="H17220" s="12"/>
      <c r="J17220" s="29"/>
      <c r="K17220" s="45"/>
      <c r="L17220" s="45"/>
      <c r="M17220" s="45"/>
    </row>
    <row r="17221" spans="8:13" s="28" customFormat="1" x14ac:dyDescent="0.2">
      <c r="H17221" s="12"/>
      <c r="J17221" s="29"/>
      <c r="K17221" s="45"/>
      <c r="L17221" s="45"/>
      <c r="M17221" s="45"/>
    </row>
    <row r="17222" spans="8:13" s="28" customFormat="1" x14ac:dyDescent="0.2">
      <c r="H17222" s="12"/>
      <c r="J17222" s="29"/>
      <c r="K17222" s="45"/>
      <c r="L17222" s="45"/>
      <c r="M17222" s="45"/>
    </row>
    <row r="17223" spans="8:13" s="28" customFormat="1" x14ac:dyDescent="0.2">
      <c r="H17223" s="12"/>
      <c r="J17223" s="29"/>
      <c r="K17223" s="45"/>
      <c r="L17223" s="45"/>
      <c r="M17223" s="45"/>
    </row>
    <row r="17224" spans="8:13" s="28" customFormat="1" x14ac:dyDescent="0.2">
      <c r="H17224" s="12"/>
      <c r="J17224" s="29"/>
      <c r="K17224" s="45"/>
      <c r="L17224" s="45"/>
      <c r="M17224" s="45"/>
    </row>
    <row r="17225" spans="8:13" s="28" customFormat="1" x14ac:dyDescent="0.2">
      <c r="H17225" s="12"/>
      <c r="J17225" s="29"/>
      <c r="K17225" s="45"/>
      <c r="L17225" s="45"/>
      <c r="M17225" s="45"/>
    </row>
    <row r="17226" spans="8:13" s="28" customFormat="1" x14ac:dyDescent="0.2">
      <c r="H17226" s="12"/>
      <c r="J17226" s="29"/>
      <c r="K17226" s="45"/>
      <c r="L17226" s="45"/>
      <c r="M17226" s="45"/>
    </row>
    <row r="17227" spans="8:13" s="28" customFormat="1" x14ac:dyDescent="0.2">
      <c r="H17227" s="12"/>
      <c r="J17227" s="29"/>
      <c r="K17227" s="45"/>
      <c r="L17227" s="45"/>
      <c r="M17227" s="45"/>
    </row>
    <row r="17228" spans="8:13" s="28" customFormat="1" x14ac:dyDescent="0.2">
      <c r="H17228" s="12"/>
      <c r="J17228" s="29"/>
      <c r="K17228" s="45"/>
      <c r="L17228" s="45"/>
      <c r="M17228" s="45"/>
    </row>
    <row r="17229" spans="8:13" s="28" customFormat="1" x14ac:dyDescent="0.2">
      <c r="H17229" s="12"/>
      <c r="J17229" s="29"/>
      <c r="K17229" s="45"/>
      <c r="L17229" s="45"/>
      <c r="M17229" s="45"/>
    </row>
    <row r="17230" spans="8:13" s="28" customFormat="1" x14ac:dyDescent="0.2">
      <c r="H17230" s="12"/>
      <c r="J17230" s="29"/>
      <c r="K17230" s="45"/>
      <c r="L17230" s="45"/>
      <c r="M17230" s="45"/>
    </row>
    <row r="17231" spans="8:13" s="28" customFormat="1" x14ac:dyDescent="0.2">
      <c r="H17231" s="12"/>
      <c r="J17231" s="29"/>
      <c r="K17231" s="45"/>
      <c r="L17231" s="45"/>
      <c r="M17231" s="45"/>
    </row>
    <row r="17232" spans="8:13" s="28" customFormat="1" x14ac:dyDescent="0.2">
      <c r="H17232" s="12"/>
      <c r="J17232" s="29"/>
      <c r="K17232" s="45"/>
      <c r="L17232" s="45"/>
      <c r="M17232" s="45"/>
    </row>
    <row r="17233" spans="8:13" s="28" customFormat="1" x14ac:dyDescent="0.2">
      <c r="H17233" s="12"/>
      <c r="J17233" s="29"/>
      <c r="K17233" s="45"/>
      <c r="L17233" s="45"/>
      <c r="M17233" s="45"/>
    </row>
    <row r="17234" spans="8:13" s="28" customFormat="1" x14ac:dyDescent="0.2">
      <c r="H17234" s="12"/>
      <c r="J17234" s="29"/>
      <c r="K17234" s="45"/>
      <c r="L17234" s="45"/>
      <c r="M17234" s="45"/>
    </row>
    <row r="17235" spans="8:13" s="28" customFormat="1" x14ac:dyDescent="0.2">
      <c r="H17235" s="12"/>
      <c r="J17235" s="29"/>
      <c r="K17235" s="45"/>
      <c r="L17235" s="45"/>
      <c r="M17235" s="45"/>
    </row>
    <row r="17236" spans="8:13" s="28" customFormat="1" x14ac:dyDescent="0.2">
      <c r="H17236" s="12"/>
      <c r="J17236" s="29"/>
      <c r="K17236" s="45"/>
      <c r="L17236" s="45"/>
      <c r="M17236" s="45"/>
    </row>
    <row r="17237" spans="8:13" s="28" customFormat="1" x14ac:dyDescent="0.2">
      <c r="H17237" s="12"/>
      <c r="J17237" s="29"/>
      <c r="K17237" s="45"/>
      <c r="L17237" s="45"/>
      <c r="M17237" s="45"/>
    </row>
    <row r="17238" spans="8:13" s="28" customFormat="1" x14ac:dyDescent="0.2">
      <c r="H17238" s="12"/>
      <c r="J17238" s="29"/>
      <c r="K17238" s="45"/>
      <c r="L17238" s="45"/>
      <c r="M17238" s="45"/>
    </row>
    <row r="17239" spans="8:13" s="28" customFormat="1" x14ac:dyDescent="0.2">
      <c r="H17239" s="12"/>
      <c r="J17239" s="29"/>
      <c r="K17239" s="45"/>
      <c r="L17239" s="45"/>
      <c r="M17239" s="45"/>
    </row>
    <row r="17240" spans="8:13" s="28" customFormat="1" x14ac:dyDescent="0.2">
      <c r="H17240" s="12"/>
      <c r="J17240" s="29"/>
      <c r="K17240" s="45"/>
      <c r="L17240" s="45"/>
      <c r="M17240" s="45"/>
    </row>
    <row r="17241" spans="8:13" s="28" customFormat="1" x14ac:dyDescent="0.2">
      <c r="H17241" s="12"/>
      <c r="J17241" s="29"/>
      <c r="K17241" s="45"/>
      <c r="L17241" s="45"/>
      <c r="M17241" s="45"/>
    </row>
    <row r="17242" spans="8:13" s="28" customFormat="1" x14ac:dyDescent="0.2">
      <c r="H17242" s="12"/>
      <c r="J17242" s="29"/>
      <c r="K17242" s="45"/>
      <c r="L17242" s="45"/>
      <c r="M17242" s="45"/>
    </row>
    <row r="17243" spans="8:13" s="28" customFormat="1" x14ac:dyDescent="0.2">
      <c r="H17243" s="12"/>
      <c r="J17243" s="29"/>
      <c r="K17243" s="45"/>
      <c r="L17243" s="45"/>
      <c r="M17243" s="45"/>
    </row>
    <row r="17244" spans="8:13" s="28" customFormat="1" x14ac:dyDescent="0.2">
      <c r="H17244" s="12"/>
      <c r="J17244" s="29"/>
      <c r="K17244" s="45"/>
      <c r="L17244" s="45"/>
      <c r="M17244" s="45"/>
    </row>
    <row r="17245" spans="8:13" s="28" customFormat="1" x14ac:dyDescent="0.2">
      <c r="H17245" s="12"/>
      <c r="J17245" s="29"/>
      <c r="K17245" s="45"/>
      <c r="L17245" s="45"/>
      <c r="M17245" s="45"/>
    </row>
    <row r="17246" spans="8:13" s="28" customFormat="1" x14ac:dyDescent="0.2">
      <c r="H17246" s="12"/>
      <c r="J17246" s="29"/>
      <c r="K17246" s="45"/>
      <c r="L17246" s="45"/>
      <c r="M17246" s="45"/>
    </row>
    <row r="17247" spans="8:13" s="28" customFormat="1" x14ac:dyDescent="0.2">
      <c r="H17247" s="12"/>
      <c r="J17247" s="29"/>
      <c r="K17247" s="45"/>
      <c r="L17247" s="45"/>
      <c r="M17247" s="45"/>
    </row>
    <row r="17248" spans="8:13" s="28" customFormat="1" x14ac:dyDescent="0.2">
      <c r="H17248" s="12"/>
      <c r="J17248" s="29"/>
      <c r="K17248" s="45"/>
      <c r="L17248" s="45"/>
      <c r="M17248" s="45"/>
    </row>
    <row r="17249" spans="8:13" s="28" customFormat="1" x14ac:dyDescent="0.2">
      <c r="H17249" s="12"/>
      <c r="J17249" s="29"/>
      <c r="K17249" s="45"/>
      <c r="L17249" s="45"/>
      <c r="M17249" s="45"/>
    </row>
    <row r="17250" spans="8:13" s="28" customFormat="1" x14ac:dyDescent="0.2">
      <c r="H17250" s="12"/>
      <c r="J17250" s="29"/>
      <c r="K17250" s="45"/>
      <c r="L17250" s="45"/>
      <c r="M17250" s="45"/>
    </row>
    <row r="17251" spans="8:13" s="28" customFormat="1" x14ac:dyDescent="0.2">
      <c r="H17251" s="12"/>
      <c r="J17251" s="29"/>
      <c r="K17251" s="45"/>
      <c r="L17251" s="45"/>
      <c r="M17251" s="45"/>
    </row>
    <row r="17252" spans="8:13" s="28" customFormat="1" x14ac:dyDescent="0.2">
      <c r="H17252" s="12"/>
      <c r="J17252" s="29"/>
      <c r="K17252" s="45"/>
      <c r="L17252" s="45"/>
      <c r="M17252" s="45"/>
    </row>
    <row r="17253" spans="8:13" s="28" customFormat="1" x14ac:dyDescent="0.2">
      <c r="H17253" s="12"/>
      <c r="J17253" s="29"/>
      <c r="K17253" s="45"/>
      <c r="L17253" s="45"/>
      <c r="M17253" s="45"/>
    </row>
    <row r="17254" spans="8:13" s="28" customFormat="1" x14ac:dyDescent="0.2">
      <c r="H17254" s="12"/>
      <c r="J17254" s="29"/>
      <c r="K17254" s="45"/>
      <c r="L17254" s="45"/>
      <c r="M17254" s="45"/>
    </row>
    <row r="17255" spans="8:13" s="28" customFormat="1" x14ac:dyDescent="0.2">
      <c r="H17255" s="12"/>
      <c r="J17255" s="29"/>
      <c r="K17255" s="45"/>
      <c r="L17255" s="45"/>
      <c r="M17255" s="45"/>
    </row>
    <row r="17256" spans="8:13" s="28" customFormat="1" x14ac:dyDescent="0.2">
      <c r="H17256" s="12"/>
      <c r="J17256" s="29"/>
      <c r="K17256" s="45"/>
      <c r="L17256" s="45"/>
      <c r="M17256" s="45"/>
    </row>
    <row r="17257" spans="8:13" s="28" customFormat="1" x14ac:dyDescent="0.2">
      <c r="H17257" s="12"/>
      <c r="J17257" s="29"/>
      <c r="K17257" s="45"/>
      <c r="L17257" s="45"/>
      <c r="M17257" s="45"/>
    </row>
    <row r="17258" spans="8:13" s="28" customFormat="1" x14ac:dyDescent="0.2">
      <c r="H17258" s="12"/>
      <c r="J17258" s="29"/>
      <c r="K17258" s="45"/>
      <c r="L17258" s="45"/>
      <c r="M17258" s="45"/>
    </row>
    <row r="17259" spans="8:13" s="28" customFormat="1" x14ac:dyDescent="0.2">
      <c r="H17259" s="12"/>
      <c r="J17259" s="29"/>
      <c r="K17259" s="45"/>
      <c r="L17259" s="45"/>
      <c r="M17259" s="45"/>
    </row>
    <row r="17260" spans="8:13" s="28" customFormat="1" x14ac:dyDescent="0.2">
      <c r="H17260" s="12"/>
      <c r="J17260" s="29"/>
      <c r="K17260" s="45"/>
      <c r="L17260" s="45"/>
      <c r="M17260" s="45"/>
    </row>
    <row r="17261" spans="8:13" s="28" customFormat="1" x14ac:dyDescent="0.2">
      <c r="H17261" s="12"/>
      <c r="J17261" s="29"/>
      <c r="K17261" s="45"/>
      <c r="L17261" s="45"/>
      <c r="M17261" s="45"/>
    </row>
    <row r="17262" spans="8:13" s="28" customFormat="1" x14ac:dyDescent="0.2">
      <c r="H17262" s="12"/>
      <c r="J17262" s="29"/>
      <c r="K17262" s="45"/>
      <c r="L17262" s="45"/>
      <c r="M17262" s="45"/>
    </row>
    <row r="17263" spans="8:13" s="28" customFormat="1" x14ac:dyDescent="0.2">
      <c r="H17263" s="12"/>
      <c r="J17263" s="29"/>
      <c r="K17263" s="45"/>
      <c r="L17263" s="45"/>
      <c r="M17263" s="45"/>
    </row>
    <row r="17264" spans="8:13" s="28" customFormat="1" x14ac:dyDescent="0.2">
      <c r="H17264" s="12"/>
      <c r="J17264" s="29"/>
      <c r="K17264" s="45"/>
      <c r="L17264" s="45"/>
      <c r="M17264" s="45"/>
    </row>
    <row r="17265" spans="8:13" s="28" customFormat="1" x14ac:dyDescent="0.2">
      <c r="H17265" s="12"/>
      <c r="J17265" s="29"/>
      <c r="K17265" s="45"/>
      <c r="L17265" s="45"/>
      <c r="M17265" s="45"/>
    </row>
    <row r="17266" spans="8:13" s="28" customFormat="1" x14ac:dyDescent="0.2">
      <c r="H17266" s="12"/>
      <c r="J17266" s="29"/>
      <c r="K17266" s="45"/>
      <c r="L17266" s="45"/>
      <c r="M17266" s="45"/>
    </row>
    <row r="17267" spans="8:13" s="28" customFormat="1" x14ac:dyDescent="0.2">
      <c r="H17267" s="12"/>
      <c r="J17267" s="29"/>
      <c r="K17267" s="45"/>
      <c r="L17267" s="45"/>
      <c r="M17267" s="45"/>
    </row>
    <row r="17268" spans="8:13" s="28" customFormat="1" x14ac:dyDescent="0.2">
      <c r="H17268" s="12"/>
      <c r="J17268" s="29"/>
      <c r="K17268" s="45"/>
      <c r="L17268" s="45"/>
      <c r="M17268" s="45"/>
    </row>
    <row r="17269" spans="8:13" s="28" customFormat="1" x14ac:dyDescent="0.2">
      <c r="H17269" s="12"/>
      <c r="J17269" s="29"/>
      <c r="K17269" s="45"/>
      <c r="L17269" s="45"/>
      <c r="M17269" s="45"/>
    </row>
    <row r="17270" spans="8:13" s="28" customFormat="1" x14ac:dyDescent="0.2">
      <c r="H17270" s="12"/>
      <c r="J17270" s="29"/>
      <c r="K17270" s="45"/>
      <c r="L17270" s="45"/>
      <c r="M17270" s="45"/>
    </row>
    <row r="17271" spans="8:13" s="28" customFormat="1" x14ac:dyDescent="0.2">
      <c r="H17271" s="12"/>
      <c r="J17271" s="29"/>
      <c r="K17271" s="45"/>
      <c r="L17271" s="45"/>
      <c r="M17271" s="45"/>
    </row>
    <row r="17272" spans="8:13" s="28" customFormat="1" x14ac:dyDescent="0.2">
      <c r="H17272" s="12"/>
      <c r="J17272" s="29"/>
      <c r="K17272" s="45"/>
      <c r="L17272" s="45"/>
      <c r="M17272" s="45"/>
    </row>
    <row r="17273" spans="8:13" s="28" customFormat="1" x14ac:dyDescent="0.2">
      <c r="H17273" s="12"/>
      <c r="J17273" s="29"/>
      <c r="K17273" s="45"/>
      <c r="L17273" s="45"/>
      <c r="M17273" s="45"/>
    </row>
    <row r="17274" spans="8:13" s="28" customFormat="1" x14ac:dyDescent="0.2">
      <c r="H17274" s="12"/>
      <c r="J17274" s="29"/>
      <c r="K17274" s="45"/>
      <c r="L17274" s="45"/>
      <c r="M17274" s="45"/>
    </row>
    <row r="17275" spans="8:13" s="28" customFormat="1" x14ac:dyDescent="0.2">
      <c r="H17275" s="12"/>
      <c r="J17275" s="29"/>
      <c r="K17275" s="45"/>
      <c r="L17275" s="45"/>
      <c r="M17275" s="45"/>
    </row>
    <row r="17276" spans="8:13" s="28" customFormat="1" x14ac:dyDescent="0.2">
      <c r="H17276" s="12"/>
      <c r="J17276" s="29"/>
      <c r="K17276" s="45"/>
      <c r="L17276" s="45"/>
      <c r="M17276" s="45"/>
    </row>
    <row r="17277" spans="8:13" s="28" customFormat="1" x14ac:dyDescent="0.2">
      <c r="H17277" s="12"/>
      <c r="J17277" s="29"/>
      <c r="K17277" s="45"/>
      <c r="L17277" s="45"/>
      <c r="M17277" s="45"/>
    </row>
    <row r="17278" spans="8:13" s="28" customFormat="1" x14ac:dyDescent="0.2">
      <c r="H17278" s="12"/>
      <c r="J17278" s="29"/>
      <c r="K17278" s="45"/>
      <c r="L17278" s="45"/>
      <c r="M17278" s="45"/>
    </row>
    <row r="17279" spans="8:13" s="28" customFormat="1" x14ac:dyDescent="0.2">
      <c r="H17279" s="12"/>
      <c r="J17279" s="29"/>
      <c r="K17279" s="45"/>
      <c r="L17279" s="45"/>
      <c r="M17279" s="45"/>
    </row>
    <row r="17280" spans="8:13" s="28" customFormat="1" x14ac:dyDescent="0.2">
      <c r="H17280" s="12"/>
      <c r="J17280" s="29"/>
      <c r="K17280" s="45"/>
      <c r="L17280" s="45"/>
      <c r="M17280" s="45"/>
    </row>
    <row r="17281" spans="8:13" s="28" customFormat="1" x14ac:dyDescent="0.2">
      <c r="H17281" s="12"/>
      <c r="J17281" s="29"/>
      <c r="K17281" s="45"/>
      <c r="L17281" s="45"/>
      <c r="M17281" s="45"/>
    </row>
    <row r="17282" spans="8:13" s="28" customFormat="1" x14ac:dyDescent="0.2">
      <c r="H17282" s="12"/>
      <c r="J17282" s="29"/>
      <c r="K17282" s="45"/>
      <c r="L17282" s="45"/>
      <c r="M17282" s="45"/>
    </row>
    <row r="17283" spans="8:13" s="28" customFormat="1" x14ac:dyDescent="0.2">
      <c r="H17283" s="12"/>
      <c r="J17283" s="29"/>
      <c r="K17283" s="45"/>
      <c r="L17283" s="45"/>
      <c r="M17283" s="45"/>
    </row>
    <row r="17284" spans="8:13" s="28" customFormat="1" x14ac:dyDescent="0.2">
      <c r="H17284" s="12"/>
      <c r="J17284" s="29"/>
      <c r="K17284" s="45"/>
      <c r="L17284" s="45"/>
      <c r="M17284" s="45"/>
    </row>
    <row r="17285" spans="8:13" s="28" customFormat="1" x14ac:dyDescent="0.2">
      <c r="H17285" s="12"/>
      <c r="J17285" s="29"/>
      <c r="K17285" s="45"/>
      <c r="L17285" s="45"/>
      <c r="M17285" s="45"/>
    </row>
    <row r="17286" spans="8:13" s="28" customFormat="1" x14ac:dyDescent="0.2">
      <c r="H17286" s="12"/>
      <c r="J17286" s="29"/>
      <c r="K17286" s="45"/>
      <c r="L17286" s="45"/>
      <c r="M17286" s="45"/>
    </row>
    <row r="17287" spans="8:13" s="28" customFormat="1" x14ac:dyDescent="0.2">
      <c r="H17287" s="12"/>
      <c r="J17287" s="29"/>
      <c r="K17287" s="45"/>
      <c r="L17287" s="45"/>
      <c r="M17287" s="45"/>
    </row>
    <row r="17288" spans="8:13" s="28" customFormat="1" x14ac:dyDescent="0.2">
      <c r="H17288" s="12"/>
      <c r="J17288" s="29"/>
      <c r="K17288" s="45"/>
      <c r="L17288" s="45"/>
      <c r="M17288" s="45"/>
    </row>
    <row r="17289" spans="8:13" s="28" customFormat="1" x14ac:dyDescent="0.2">
      <c r="H17289" s="12"/>
      <c r="J17289" s="29"/>
      <c r="K17289" s="45"/>
      <c r="L17289" s="45"/>
      <c r="M17289" s="45"/>
    </row>
    <row r="17290" spans="8:13" s="28" customFormat="1" x14ac:dyDescent="0.2">
      <c r="H17290" s="12"/>
      <c r="J17290" s="29"/>
      <c r="K17290" s="45"/>
      <c r="L17290" s="45"/>
      <c r="M17290" s="45"/>
    </row>
    <row r="17291" spans="8:13" s="28" customFormat="1" x14ac:dyDescent="0.2">
      <c r="H17291" s="12"/>
      <c r="J17291" s="29"/>
      <c r="K17291" s="45"/>
      <c r="L17291" s="45"/>
      <c r="M17291" s="45"/>
    </row>
    <row r="17292" spans="8:13" s="28" customFormat="1" x14ac:dyDescent="0.2">
      <c r="H17292" s="12"/>
      <c r="J17292" s="29"/>
      <c r="K17292" s="45"/>
      <c r="L17292" s="45"/>
      <c r="M17292" s="45"/>
    </row>
    <row r="17293" spans="8:13" s="28" customFormat="1" x14ac:dyDescent="0.2">
      <c r="H17293" s="12"/>
      <c r="J17293" s="29"/>
      <c r="K17293" s="45"/>
      <c r="L17293" s="45"/>
      <c r="M17293" s="45"/>
    </row>
    <row r="17294" spans="8:13" s="28" customFormat="1" x14ac:dyDescent="0.2">
      <c r="H17294" s="12"/>
      <c r="J17294" s="29"/>
      <c r="K17294" s="45"/>
      <c r="L17294" s="45"/>
      <c r="M17294" s="45"/>
    </row>
    <row r="17295" spans="8:13" s="28" customFormat="1" x14ac:dyDescent="0.2">
      <c r="H17295" s="12"/>
      <c r="J17295" s="29"/>
      <c r="K17295" s="45"/>
      <c r="L17295" s="45"/>
      <c r="M17295" s="45"/>
    </row>
    <row r="17296" spans="8:13" s="28" customFormat="1" x14ac:dyDescent="0.2">
      <c r="H17296" s="12"/>
      <c r="J17296" s="29"/>
      <c r="K17296" s="45"/>
      <c r="L17296" s="45"/>
      <c r="M17296" s="45"/>
    </row>
    <row r="17297" spans="8:13" s="28" customFormat="1" x14ac:dyDescent="0.2">
      <c r="H17297" s="12"/>
      <c r="J17297" s="29"/>
      <c r="K17297" s="45"/>
      <c r="L17297" s="45"/>
      <c r="M17297" s="45"/>
    </row>
    <row r="17298" spans="8:13" s="28" customFormat="1" x14ac:dyDescent="0.2">
      <c r="H17298" s="12"/>
      <c r="J17298" s="29"/>
      <c r="K17298" s="45"/>
      <c r="L17298" s="45"/>
      <c r="M17298" s="45"/>
    </row>
    <row r="17299" spans="8:13" s="28" customFormat="1" x14ac:dyDescent="0.2">
      <c r="H17299" s="12"/>
      <c r="J17299" s="29"/>
      <c r="K17299" s="45"/>
      <c r="L17299" s="45"/>
      <c r="M17299" s="45"/>
    </row>
    <row r="17300" spans="8:13" s="28" customFormat="1" x14ac:dyDescent="0.2">
      <c r="H17300" s="12"/>
      <c r="J17300" s="29"/>
      <c r="K17300" s="45"/>
      <c r="L17300" s="45"/>
      <c r="M17300" s="45"/>
    </row>
    <row r="17301" spans="8:13" s="28" customFormat="1" x14ac:dyDescent="0.2">
      <c r="H17301" s="12"/>
      <c r="J17301" s="29"/>
      <c r="K17301" s="45"/>
      <c r="L17301" s="45"/>
      <c r="M17301" s="45"/>
    </row>
    <row r="17302" spans="8:13" s="28" customFormat="1" x14ac:dyDescent="0.2">
      <c r="H17302" s="12"/>
      <c r="J17302" s="29"/>
      <c r="K17302" s="45"/>
      <c r="L17302" s="45"/>
      <c r="M17302" s="45"/>
    </row>
    <row r="17303" spans="8:13" s="28" customFormat="1" x14ac:dyDescent="0.2">
      <c r="H17303" s="12"/>
      <c r="J17303" s="29"/>
      <c r="K17303" s="45"/>
      <c r="L17303" s="45"/>
      <c r="M17303" s="45"/>
    </row>
    <row r="17304" spans="8:13" s="28" customFormat="1" x14ac:dyDescent="0.2">
      <c r="H17304" s="12"/>
      <c r="J17304" s="29"/>
      <c r="K17304" s="45"/>
      <c r="L17304" s="45"/>
      <c r="M17304" s="45"/>
    </row>
    <row r="17305" spans="8:13" s="28" customFormat="1" x14ac:dyDescent="0.2">
      <c r="H17305" s="12"/>
      <c r="J17305" s="29"/>
      <c r="K17305" s="45"/>
      <c r="L17305" s="45"/>
      <c r="M17305" s="45"/>
    </row>
    <row r="17306" spans="8:13" s="28" customFormat="1" x14ac:dyDescent="0.2">
      <c r="H17306" s="12"/>
      <c r="J17306" s="29"/>
      <c r="K17306" s="45"/>
      <c r="L17306" s="45"/>
      <c r="M17306" s="45"/>
    </row>
    <row r="17307" spans="8:13" s="28" customFormat="1" x14ac:dyDescent="0.2">
      <c r="H17307" s="12"/>
      <c r="J17307" s="29"/>
      <c r="K17307" s="45"/>
      <c r="L17307" s="45"/>
      <c r="M17307" s="45"/>
    </row>
    <row r="17308" spans="8:13" s="28" customFormat="1" x14ac:dyDescent="0.2">
      <c r="H17308" s="12"/>
      <c r="J17308" s="29"/>
      <c r="K17308" s="45"/>
      <c r="L17308" s="45"/>
      <c r="M17308" s="45"/>
    </row>
    <row r="17309" spans="8:13" s="28" customFormat="1" x14ac:dyDescent="0.2">
      <c r="H17309" s="12"/>
      <c r="J17309" s="29"/>
      <c r="K17309" s="45"/>
      <c r="L17309" s="45"/>
      <c r="M17309" s="45"/>
    </row>
    <row r="17310" spans="8:13" s="28" customFormat="1" x14ac:dyDescent="0.2">
      <c r="H17310" s="12"/>
      <c r="J17310" s="29"/>
      <c r="K17310" s="45"/>
      <c r="L17310" s="45"/>
      <c r="M17310" s="45"/>
    </row>
    <row r="17311" spans="8:13" s="28" customFormat="1" x14ac:dyDescent="0.2">
      <c r="H17311" s="12"/>
      <c r="J17311" s="29"/>
      <c r="K17311" s="45"/>
      <c r="L17311" s="45"/>
      <c r="M17311" s="45"/>
    </row>
    <row r="17312" spans="8:13" s="28" customFormat="1" x14ac:dyDescent="0.2">
      <c r="H17312" s="12"/>
      <c r="J17312" s="29"/>
      <c r="K17312" s="45"/>
      <c r="L17312" s="45"/>
      <c r="M17312" s="45"/>
    </row>
    <row r="17313" spans="8:13" s="28" customFormat="1" x14ac:dyDescent="0.2">
      <c r="H17313" s="12"/>
      <c r="J17313" s="29"/>
      <c r="K17313" s="45"/>
      <c r="L17313" s="45"/>
      <c r="M17313" s="45"/>
    </row>
    <row r="17314" spans="8:13" s="28" customFormat="1" x14ac:dyDescent="0.2">
      <c r="H17314" s="12"/>
      <c r="J17314" s="29"/>
      <c r="K17314" s="45"/>
      <c r="L17314" s="45"/>
      <c r="M17314" s="45"/>
    </row>
    <row r="17315" spans="8:13" s="28" customFormat="1" x14ac:dyDescent="0.2">
      <c r="H17315" s="12"/>
      <c r="J17315" s="29"/>
      <c r="K17315" s="45"/>
      <c r="L17315" s="45"/>
      <c r="M17315" s="45"/>
    </row>
    <row r="17316" spans="8:13" s="28" customFormat="1" x14ac:dyDescent="0.2">
      <c r="H17316" s="12"/>
      <c r="J17316" s="29"/>
      <c r="K17316" s="45"/>
      <c r="L17316" s="45"/>
      <c r="M17316" s="45"/>
    </row>
    <row r="17317" spans="8:13" s="28" customFormat="1" x14ac:dyDescent="0.2">
      <c r="H17317" s="12"/>
      <c r="J17317" s="29"/>
      <c r="K17317" s="45"/>
      <c r="L17317" s="45"/>
      <c r="M17317" s="45"/>
    </row>
    <row r="17318" spans="8:13" s="28" customFormat="1" x14ac:dyDescent="0.2">
      <c r="H17318" s="12"/>
      <c r="J17318" s="29"/>
      <c r="K17318" s="45"/>
      <c r="L17318" s="45"/>
      <c r="M17318" s="45"/>
    </row>
    <row r="17319" spans="8:13" s="28" customFormat="1" x14ac:dyDescent="0.2">
      <c r="H17319" s="12"/>
      <c r="J17319" s="29"/>
      <c r="K17319" s="45"/>
      <c r="L17319" s="45"/>
      <c r="M17319" s="45"/>
    </row>
    <row r="17320" spans="8:13" s="28" customFormat="1" x14ac:dyDescent="0.2">
      <c r="H17320" s="12"/>
      <c r="J17320" s="29"/>
      <c r="K17320" s="45"/>
      <c r="L17320" s="45"/>
      <c r="M17320" s="45"/>
    </row>
    <row r="17321" spans="8:13" s="28" customFormat="1" x14ac:dyDescent="0.2">
      <c r="H17321" s="12"/>
      <c r="J17321" s="29"/>
      <c r="K17321" s="45"/>
      <c r="L17321" s="45"/>
      <c r="M17321" s="45"/>
    </row>
    <row r="17322" spans="8:13" s="28" customFormat="1" x14ac:dyDescent="0.2">
      <c r="H17322" s="12"/>
      <c r="J17322" s="29"/>
      <c r="K17322" s="45"/>
      <c r="L17322" s="45"/>
      <c r="M17322" s="45"/>
    </row>
    <row r="17323" spans="8:13" s="28" customFormat="1" x14ac:dyDescent="0.2">
      <c r="H17323" s="12"/>
      <c r="J17323" s="29"/>
      <c r="K17323" s="45"/>
      <c r="L17323" s="45"/>
      <c r="M17323" s="45"/>
    </row>
    <row r="17324" spans="8:13" s="28" customFormat="1" x14ac:dyDescent="0.2">
      <c r="H17324" s="12"/>
      <c r="J17324" s="29"/>
      <c r="K17324" s="45"/>
      <c r="L17324" s="45"/>
      <c r="M17324" s="45"/>
    </row>
    <row r="17325" spans="8:13" s="28" customFormat="1" x14ac:dyDescent="0.2">
      <c r="H17325" s="12"/>
      <c r="J17325" s="29"/>
      <c r="K17325" s="45"/>
      <c r="L17325" s="45"/>
      <c r="M17325" s="45"/>
    </row>
    <row r="17326" spans="8:13" s="28" customFormat="1" x14ac:dyDescent="0.2">
      <c r="H17326" s="12"/>
      <c r="J17326" s="29"/>
      <c r="K17326" s="45"/>
      <c r="L17326" s="45"/>
      <c r="M17326" s="45"/>
    </row>
    <row r="17327" spans="8:13" s="28" customFormat="1" x14ac:dyDescent="0.2">
      <c r="H17327" s="12"/>
      <c r="J17327" s="29"/>
      <c r="K17327" s="45"/>
      <c r="L17327" s="45"/>
      <c r="M17327" s="45"/>
    </row>
    <row r="17328" spans="8:13" s="28" customFormat="1" x14ac:dyDescent="0.2">
      <c r="H17328" s="12"/>
      <c r="J17328" s="29"/>
      <c r="K17328" s="45"/>
      <c r="L17328" s="45"/>
      <c r="M17328" s="45"/>
    </row>
    <row r="17329" spans="8:13" s="28" customFormat="1" x14ac:dyDescent="0.2">
      <c r="H17329" s="12"/>
      <c r="J17329" s="29"/>
      <c r="K17329" s="45"/>
      <c r="L17329" s="45"/>
      <c r="M17329" s="45"/>
    </row>
    <row r="17330" spans="8:13" s="28" customFormat="1" x14ac:dyDescent="0.2">
      <c r="H17330" s="12"/>
      <c r="J17330" s="29"/>
      <c r="K17330" s="45"/>
      <c r="L17330" s="45"/>
      <c r="M17330" s="45"/>
    </row>
    <row r="17331" spans="8:13" s="28" customFormat="1" x14ac:dyDescent="0.2">
      <c r="H17331" s="12"/>
      <c r="J17331" s="29"/>
      <c r="K17331" s="45"/>
      <c r="L17331" s="45"/>
      <c r="M17331" s="45"/>
    </row>
    <row r="17332" spans="8:13" s="28" customFormat="1" x14ac:dyDescent="0.2">
      <c r="H17332" s="12"/>
      <c r="J17332" s="29"/>
      <c r="K17332" s="45"/>
      <c r="L17332" s="45"/>
      <c r="M17332" s="45"/>
    </row>
    <row r="17333" spans="8:13" s="28" customFormat="1" x14ac:dyDescent="0.2">
      <c r="H17333" s="12"/>
      <c r="J17333" s="29"/>
      <c r="K17333" s="45"/>
      <c r="L17333" s="45"/>
      <c r="M17333" s="45"/>
    </row>
    <row r="17334" spans="8:13" s="28" customFormat="1" x14ac:dyDescent="0.2">
      <c r="H17334" s="12"/>
      <c r="J17334" s="29"/>
      <c r="K17334" s="45"/>
      <c r="L17334" s="45"/>
      <c r="M17334" s="45"/>
    </row>
    <row r="17335" spans="8:13" s="28" customFormat="1" x14ac:dyDescent="0.2">
      <c r="H17335" s="12"/>
      <c r="J17335" s="29"/>
      <c r="K17335" s="45"/>
      <c r="L17335" s="45"/>
      <c r="M17335" s="45"/>
    </row>
    <row r="17336" spans="8:13" s="28" customFormat="1" x14ac:dyDescent="0.2">
      <c r="H17336" s="12"/>
      <c r="J17336" s="29"/>
      <c r="K17336" s="45"/>
      <c r="L17336" s="45"/>
      <c r="M17336" s="45"/>
    </row>
    <row r="17337" spans="8:13" s="28" customFormat="1" x14ac:dyDescent="0.2">
      <c r="H17337" s="12"/>
      <c r="J17337" s="29"/>
      <c r="K17337" s="45"/>
      <c r="L17337" s="45"/>
      <c r="M17337" s="45"/>
    </row>
    <row r="17338" spans="8:13" s="28" customFormat="1" x14ac:dyDescent="0.2">
      <c r="H17338" s="12"/>
      <c r="J17338" s="29"/>
      <c r="K17338" s="45"/>
      <c r="L17338" s="45"/>
      <c r="M17338" s="45"/>
    </row>
    <row r="17339" spans="8:13" s="28" customFormat="1" x14ac:dyDescent="0.2">
      <c r="H17339" s="12"/>
      <c r="J17339" s="29"/>
      <c r="K17339" s="45"/>
      <c r="L17339" s="45"/>
      <c r="M17339" s="45"/>
    </row>
    <row r="17340" spans="8:13" s="28" customFormat="1" x14ac:dyDescent="0.2">
      <c r="H17340" s="12"/>
      <c r="J17340" s="29"/>
      <c r="K17340" s="45"/>
      <c r="L17340" s="45"/>
      <c r="M17340" s="45"/>
    </row>
    <row r="17341" spans="8:13" s="28" customFormat="1" x14ac:dyDescent="0.2">
      <c r="H17341" s="12"/>
      <c r="J17341" s="29"/>
      <c r="K17341" s="45"/>
      <c r="L17341" s="45"/>
      <c r="M17341" s="45"/>
    </row>
    <row r="17342" spans="8:13" s="28" customFormat="1" x14ac:dyDescent="0.2">
      <c r="H17342" s="12"/>
      <c r="J17342" s="29"/>
      <c r="K17342" s="45"/>
      <c r="L17342" s="45"/>
      <c r="M17342" s="45"/>
    </row>
    <row r="17343" spans="8:13" s="28" customFormat="1" x14ac:dyDescent="0.2">
      <c r="H17343" s="12"/>
      <c r="J17343" s="29"/>
      <c r="K17343" s="45"/>
      <c r="L17343" s="45"/>
      <c r="M17343" s="45"/>
    </row>
    <row r="17344" spans="8:13" s="28" customFormat="1" x14ac:dyDescent="0.2">
      <c r="H17344" s="12"/>
      <c r="J17344" s="29"/>
      <c r="K17344" s="45"/>
      <c r="L17344" s="45"/>
      <c r="M17344" s="45"/>
    </row>
    <row r="17345" spans="8:13" s="28" customFormat="1" x14ac:dyDescent="0.2">
      <c r="H17345" s="12"/>
      <c r="J17345" s="29"/>
      <c r="K17345" s="45"/>
      <c r="L17345" s="45"/>
      <c r="M17345" s="45"/>
    </row>
    <row r="17346" spans="8:13" s="28" customFormat="1" x14ac:dyDescent="0.2">
      <c r="H17346" s="12"/>
      <c r="J17346" s="29"/>
      <c r="K17346" s="45"/>
      <c r="L17346" s="45"/>
      <c r="M17346" s="45"/>
    </row>
    <row r="17347" spans="8:13" s="28" customFormat="1" x14ac:dyDescent="0.2">
      <c r="H17347" s="12"/>
      <c r="J17347" s="29"/>
      <c r="K17347" s="45"/>
      <c r="L17347" s="45"/>
      <c r="M17347" s="45"/>
    </row>
    <row r="17348" spans="8:13" s="28" customFormat="1" x14ac:dyDescent="0.2">
      <c r="H17348" s="12"/>
      <c r="J17348" s="29"/>
      <c r="K17348" s="45"/>
      <c r="L17348" s="45"/>
      <c r="M17348" s="45"/>
    </row>
    <row r="17349" spans="8:13" s="28" customFormat="1" x14ac:dyDescent="0.2">
      <c r="H17349" s="12"/>
      <c r="J17349" s="29"/>
      <c r="K17349" s="45"/>
      <c r="L17349" s="45"/>
      <c r="M17349" s="45"/>
    </row>
    <row r="17350" spans="8:13" s="28" customFormat="1" x14ac:dyDescent="0.2">
      <c r="H17350" s="12"/>
      <c r="J17350" s="29"/>
      <c r="K17350" s="45"/>
      <c r="L17350" s="45"/>
      <c r="M17350" s="45"/>
    </row>
    <row r="17351" spans="8:13" s="28" customFormat="1" x14ac:dyDescent="0.2">
      <c r="H17351" s="12"/>
      <c r="J17351" s="29"/>
      <c r="K17351" s="45"/>
      <c r="L17351" s="45"/>
      <c r="M17351" s="45"/>
    </row>
    <row r="17352" spans="8:13" s="28" customFormat="1" x14ac:dyDescent="0.2">
      <c r="H17352" s="12"/>
      <c r="J17352" s="29"/>
      <c r="K17352" s="45"/>
      <c r="L17352" s="45"/>
      <c r="M17352" s="45"/>
    </row>
    <row r="17353" spans="8:13" s="28" customFormat="1" x14ac:dyDescent="0.2">
      <c r="H17353" s="12"/>
      <c r="J17353" s="29"/>
      <c r="K17353" s="45"/>
      <c r="L17353" s="45"/>
      <c r="M17353" s="45"/>
    </row>
    <row r="17354" spans="8:13" s="28" customFormat="1" x14ac:dyDescent="0.2">
      <c r="H17354" s="12"/>
      <c r="J17354" s="29"/>
      <c r="K17354" s="45"/>
      <c r="L17354" s="45"/>
      <c r="M17354" s="45"/>
    </row>
    <row r="17355" spans="8:13" s="28" customFormat="1" x14ac:dyDescent="0.2">
      <c r="H17355" s="12"/>
      <c r="J17355" s="29"/>
      <c r="K17355" s="45"/>
      <c r="L17355" s="45"/>
      <c r="M17355" s="45"/>
    </row>
    <row r="17356" spans="8:13" s="28" customFormat="1" x14ac:dyDescent="0.2">
      <c r="H17356" s="12"/>
      <c r="J17356" s="29"/>
      <c r="K17356" s="45"/>
      <c r="L17356" s="45"/>
      <c r="M17356" s="45"/>
    </row>
    <row r="17357" spans="8:13" s="28" customFormat="1" x14ac:dyDescent="0.2">
      <c r="H17357" s="12"/>
      <c r="J17357" s="29"/>
      <c r="K17357" s="45"/>
      <c r="L17357" s="45"/>
      <c r="M17357" s="45"/>
    </row>
    <row r="17358" spans="8:13" s="28" customFormat="1" x14ac:dyDescent="0.2">
      <c r="H17358" s="12"/>
      <c r="J17358" s="29"/>
      <c r="K17358" s="45"/>
      <c r="L17358" s="45"/>
      <c r="M17358" s="45"/>
    </row>
    <row r="17359" spans="8:13" s="28" customFormat="1" x14ac:dyDescent="0.2">
      <c r="H17359" s="12"/>
      <c r="J17359" s="29"/>
      <c r="K17359" s="45"/>
      <c r="L17359" s="45"/>
      <c r="M17359" s="45"/>
    </row>
    <row r="17360" spans="8:13" s="28" customFormat="1" x14ac:dyDescent="0.2">
      <c r="H17360" s="12"/>
      <c r="J17360" s="29"/>
      <c r="K17360" s="45"/>
      <c r="L17360" s="45"/>
      <c r="M17360" s="45"/>
    </row>
    <row r="17361" spans="8:13" s="28" customFormat="1" x14ac:dyDescent="0.2">
      <c r="H17361" s="12"/>
      <c r="J17361" s="29"/>
      <c r="K17361" s="45"/>
      <c r="L17361" s="45"/>
      <c r="M17361" s="45"/>
    </row>
    <row r="17362" spans="8:13" s="28" customFormat="1" x14ac:dyDescent="0.2">
      <c r="H17362" s="12"/>
      <c r="J17362" s="29"/>
      <c r="K17362" s="45"/>
      <c r="L17362" s="45"/>
      <c r="M17362" s="45"/>
    </row>
    <row r="17363" spans="8:13" s="28" customFormat="1" x14ac:dyDescent="0.2">
      <c r="H17363" s="12"/>
      <c r="J17363" s="29"/>
      <c r="K17363" s="45"/>
      <c r="L17363" s="45"/>
      <c r="M17363" s="45"/>
    </row>
    <row r="17364" spans="8:13" s="28" customFormat="1" x14ac:dyDescent="0.2">
      <c r="H17364" s="12"/>
      <c r="J17364" s="29"/>
      <c r="K17364" s="45"/>
      <c r="L17364" s="45"/>
      <c r="M17364" s="45"/>
    </row>
    <row r="17365" spans="8:13" s="28" customFormat="1" x14ac:dyDescent="0.2">
      <c r="H17365" s="12"/>
      <c r="J17365" s="29"/>
      <c r="K17365" s="45"/>
      <c r="L17365" s="45"/>
      <c r="M17365" s="45"/>
    </row>
    <row r="17366" spans="8:13" s="28" customFormat="1" x14ac:dyDescent="0.2">
      <c r="H17366" s="12"/>
      <c r="J17366" s="29"/>
      <c r="K17366" s="45"/>
      <c r="L17366" s="45"/>
      <c r="M17366" s="45"/>
    </row>
    <row r="17367" spans="8:13" s="28" customFormat="1" x14ac:dyDescent="0.2">
      <c r="H17367" s="12"/>
      <c r="J17367" s="29"/>
      <c r="K17367" s="45"/>
      <c r="L17367" s="45"/>
      <c r="M17367" s="45"/>
    </row>
    <row r="17368" spans="8:13" s="28" customFormat="1" x14ac:dyDescent="0.2">
      <c r="H17368" s="12"/>
      <c r="J17368" s="29"/>
      <c r="K17368" s="45"/>
      <c r="L17368" s="45"/>
      <c r="M17368" s="45"/>
    </row>
    <row r="17369" spans="8:13" s="28" customFormat="1" x14ac:dyDescent="0.2">
      <c r="H17369" s="12"/>
      <c r="J17369" s="29"/>
      <c r="K17369" s="45"/>
      <c r="L17369" s="45"/>
      <c r="M17369" s="45"/>
    </row>
    <row r="17370" spans="8:13" s="28" customFormat="1" x14ac:dyDescent="0.2">
      <c r="H17370" s="12"/>
      <c r="J17370" s="29"/>
      <c r="K17370" s="45"/>
      <c r="L17370" s="45"/>
      <c r="M17370" s="45"/>
    </row>
    <row r="17371" spans="8:13" s="28" customFormat="1" x14ac:dyDescent="0.2">
      <c r="H17371" s="12"/>
      <c r="J17371" s="29"/>
      <c r="K17371" s="45"/>
      <c r="L17371" s="45"/>
      <c r="M17371" s="45"/>
    </row>
    <row r="17372" spans="8:13" s="28" customFormat="1" x14ac:dyDescent="0.2">
      <c r="H17372" s="12"/>
      <c r="J17372" s="29"/>
      <c r="K17372" s="45"/>
      <c r="L17372" s="45"/>
      <c r="M17372" s="45"/>
    </row>
    <row r="17373" spans="8:13" s="28" customFormat="1" x14ac:dyDescent="0.2">
      <c r="H17373" s="12"/>
      <c r="J17373" s="29"/>
      <c r="K17373" s="45"/>
      <c r="L17373" s="45"/>
      <c r="M17373" s="45"/>
    </row>
    <row r="17374" spans="8:13" s="28" customFormat="1" x14ac:dyDescent="0.2">
      <c r="H17374" s="12"/>
      <c r="J17374" s="29"/>
      <c r="K17374" s="45"/>
      <c r="L17374" s="45"/>
      <c r="M17374" s="45"/>
    </row>
    <row r="17375" spans="8:13" s="28" customFormat="1" x14ac:dyDescent="0.2">
      <c r="H17375" s="12"/>
      <c r="J17375" s="29"/>
      <c r="K17375" s="45"/>
      <c r="L17375" s="45"/>
      <c r="M17375" s="45"/>
    </row>
    <row r="17376" spans="8:13" s="28" customFormat="1" x14ac:dyDescent="0.2">
      <c r="H17376" s="12"/>
      <c r="J17376" s="29"/>
      <c r="K17376" s="45"/>
      <c r="L17376" s="45"/>
      <c r="M17376" s="45"/>
    </row>
    <row r="17377" spans="8:13" s="28" customFormat="1" x14ac:dyDescent="0.2">
      <c r="H17377" s="12"/>
      <c r="J17377" s="29"/>
      <c r="K17377" s="45"/>
      <c r="L17377" s="45"/>
      <c r="M17377" s="45"/>
    </row>
    <row r="17378" spans="8:13" s="28" customFormat="1" x14ac:dyDescent="0.2">
      <c r="H17378" s="12"/>
      <c r="J17378" s="29"/>
      <c r="K17378" s="45"/>
      <c r="L17378" s="45"/>
      <c r="M17378" s="45"/>
    </row>
    <row r="17379" spans="8:13" s="28" customFormat="1" x14ac:dyDescent="0.2">
      <c r="H17379" s="12"/>
      <c r="J17379" s="29"/>
      <c r="K17379" s="45"/>
      <c r="L17379" s="45"/>
      <c r="M17379" s="45"/>
    </row>
    <row r="17380" spans="8:13" s="28" customFormat="1" x14ac:dyDescent="0.2">
      <c r="H17380" s="12"/>
      <c r="J17380" s="29"/>
      <c r="K17380" s="45"/>
      <c r="L17380" s="45"/>
      <c r="M17380" s="45"/>
    </row>
    <row r="17381" spans="8:13" s="28" customFormat="1" x14ac:dyDescent="0.2">
      <c r="H17381" s="12"/>
      <c r="J17381" s="29"/>
      <c r="K17381" s="45"/>
      <c r="L17381" s="45"/>
      <c r="M17381" s="45"/>
    </row>
    <row r="17382" spans="8:13" s="28" customFormat="1" x14ac:dyDescent="0.2">
      <c r="H17382" s="12"/>
      <c r="J17382" s="29"/>
      <c r="K17382" s="45"/>
      <c r="L17382" s="45"/>
      <c r="M17382" s="45"/>
    </row>
    <row r="17383" spans="8:13" s="28" customFormat="1" x14ac:dyDescent="0.2">
      <c r="H17383" s="12"/>
      <c r="J17383" s="29"/>
      <c r="K17383" s="45"/>
      <c r="L17383" s="45"/>
      <c r="M17383" s="45"/>
    </row>
    <row r="17384" spans="8:13" s="28" customFormat="1" x14ac:dyDescent="0.2">
      <c r="H17384" s="12"/>
      <c r="J17384" s="29"/>
      <c r="K17384" s="45"/>
      <c r="L17384" s="45"/>
      <c r="M17384" s="45"/>
    </row>
    <row r="17385" spans="8:13" s="28" customFormat="1" x14ac:dyDescent="0.2">
      <c r="H17385" s="12"/>
      <c r="J17385" s="29"/>
      <c r="K17385" s="45"/>
      <c r="L17385" s="45"/>
      <c r="M17385" s="45"/>
    </row>
    <row r="17386" spans="8:13" s="28" customFormat="1" x14ac:dyDescent="0.2">
      <c r="H17386" s="12"/>
      <c r="J17386" s="29"/>
      <c r="K17386" s="45"/>
      <c r="L17386" s="45"/>
      <c r="M17386" s="45"/>
    </row>
    <row r="17387" spans="8:13" s="28" customFormat="1" x14ac:dyDescent="0.2">
      <c r="H17387" s="12"/>
      <c r="J17387" s="29"/>
      <c r="K17387" s="45"/>
      <c r="L17387" s="45"/>
      <c r="M17387" s="45"/>
    </row>
    <row r="17388" spans="8:13" s="28" customFormat="1" x14ac:dyDescent="0.2">
      <c r="H17388" s="12"/>
      <c r="J17388" s="29"/>
      <c r="K17388" s="45"/>
      <c r="L17388" s="45"/>
      <c r="M17388" s="45"/>
    </row>
    <row r="17389" spans="8:13" s="28" customFormat="1" x14ac:dyDescent="0.2">
      <c r="H17389" s="12"/>
      <c r="J17389" s="29"/>
      <c r="K17389" s="45"/>
      <c r="L17389" s="45"/>
      <c r="M17389" s="45"/>
    </row>
    <row r="17390" spans="8:13" s="28" customFormat="1" x14ac:dyDescent="0.2">
      <c r="H17390" s="12"/>
      <c r="J17390" s="29"/>
      <c r="K17390" s="45"/>
      <c r="L17390" s="45"/>
      <c r="M17390" s="45"/>
    </row>
    <row r="17391" spans="8:13" s="28" customFormat="1" x14ac:dyDescent="0.2">
      <c r="H17391" s="12"/>
      <c r="J17391" s="29"/>
      <c r="K17391" s="45"/>
      <c r="L17391" s="45"/>
      <c r="M17391" s="45"/>
    </row>
    <row r="17392" spans="8:13" s="28" customFormat="1" x14ac:dyDescent="0.2">
      <c r="H17392" s="12"/>
      <c r="J17392" s="29"/>
      <c r="K17392" s="45"/>
      <c r="L17392" s="45"/>
      <c r="M17392" s="45"/>
    </row>
    <row r="17393" spans="8:13" s="28" customFormat="1" x14ac:dyDescent="0.2">
      <c r="H17393" s="12"/>
      <c r="J17393" s="29"/>
      <c r="K17393" s="45"/>
      <c r="L17393" s="45"/>
      <c r="M17393" s="45"/>
    </row>
    <row r="17394" spans="8:13" s="28" customFormat="1" x14ac:dyDescent="0.2">
      <c r="H17394" s="12"/>
      <c r="J17394" s="29"/>
      <c r="K17394" s="45"/>
      <c r="L17394" s="45"/>
      <c r="M17394" s="45"/>
    </row>
    <row r="17395" spans="8:13" s="28" customFormat="1" x14ac:dyDescent="0.2">
      <c r="H17395" s="12"/>
      <c r="J17395" s="29"/>
      <c r="K17395" s="45"/>
      <c r="L17395" s="45"/>
      <c r="M17395" s="45"/>
    </row>
    <row r="17396" spans="8:13" s="28" customFormat="1" x14ac:dyDescent="0.2">
      <c r="H17396" s="12"/>
      <c r="J17396" s="29"/>
      <c r="K17396" s="45"/>
      <c r="L17396" s="45"/>
      <c r="M17396" s="45"/>
    </row>
    <row r="17397" spans="8:13" s="28" customFormat="1" x14ac:dyDescent="0.2">
      <c r="H17397" s="12"/>
      <c r="J17397" s="29"/>
      <c r="K17397" s="45"/>
      <c r="L17397" s="45"/>
      <c r="M17397" s="45"/>
    </row>
    <row r="17398" spans="8:13" s="28" customFormat="1" x14ac:dyDescent="0.2">
      <c r="H17398" s="12"/>
      <c r="J17398" s="29"/>
      <c r="K17398" s="45"/>
      <c r="L17398" s="45"/>
      <c r="M17398" s="45"/>
    </row>
    <row r="17399" spans="8:13" s="28" customFormat="1" x14ac:dyDescent="0.2">
      <c r="H17399" s="12"/>
      <c r="J17399" s="29"/>
      <c r="K17399" s="45"/>
      <c r="L17399" s="45"/>
      <c r="M17399" s="45"/>
    </row>
    <row r="17400" spans="8:13" s="28" customFormat="1" x14ac:dyDescent="0.2">
      <c r="H17400" s="12"/>
      <c r="J17400" s="29"/>
      <c r="K17400" s="45"/>
      <c r="L17400" s="45"/>
      <c r="M17400" s="45"/>
    </row>
    <row r="17401" spans="8:13" s="28" customFormat="1" x14ac:dyDescent="0.2">
      <c r="H17401" s="12"/>
      <c r="J17401" s="29"/>
      <c r="K17401" s="45"/>
      <c r="L17401" s="45"/>
      <c r="M17401" s="45"/>
    </row>
    <row r="17402" spans="8:13" s="28" customFormat="1" x14ac:dyDescent="0.2">
      <c r="H17402" s="12"/>
      <c r="J17402" s="29"/>
      <c r="K17402" s="45"/>
      <c r="L17402" s="45"/>
      <c r="M17402" s="45"/>
    </row>
    <row r="17403" spans="8:13" s="28" customFormat="1" x14ac:dyDescent="0.2">
      <c r="H17403" s="12"/>
      <c r="J17403" s="29"/>
      <c r="K17403" s="45"/>
      <c r="L17403" s="45"/>
      <c r="M17403" s="45"/>
    </row>
    <row r="17404" spans="8:13" s="28" customFormat="1" x14ac:dyDescent="0.2">
      <c r="H17404" s="12"/>
      <c r="J17404" s="29"/>
      <c r="K17404" s="45"/>
      <c r="L17404" s="45"/>
      <c r="M17404" s="45"/>
    </row>
    <row r="17405" spans="8:13" s="28" customFormat="1" x14ac:dyDescent="0.2">
      <c r="H17405" s="12"/>
      <c r="J17405" s="29"/>
      <c r="K17405" s="45"/>
      <c r="L17405" s="45"/>
      <c r="M17405" s="45"/>
    </row>
    <row r="17406" spans="8:13" s="28" customFormat="1" x14ac:dyDescent="0.2">
      <c r="H17406" s="12"/>
      <c r="J17406" s="29"/>
      <c r="K17406" s="45"/>
      <c r="L17406" s="45"/>
      <c r="M17406" s="45"/>
    </row>
    <row r="17407" spans="8:13" s="28" customFormat="1" x14ac:dyDescent="0.2">
      <c r="H17407" s="12"/>
      <c r="J17407" s="29"/>
      <c r="K17407" s="45"/>
      <c r="L17407" s="45"/>
      <c r="M17407" s="45"/>
    </row>
    <row r="17408" spans="8:13" s="28" customFormat="1" x14ac:dyDescent="0.2">
      <c r="H17408" s="12"/>
      <c r="J17408" s="29"/>
      <c r="K17408" s="45"/>
      <c r="L17408" s="45"/>
      <c r="M17408" s="45"/>
    </row>
    <row r="17409" spans="8:13" s="28" customFormat="1" x14ac:dyDescent="0.2">
      <c r="H17409" s="12"/>
      <c r="J17409" s="29"/>
      <c r="K17409" s="45"/>
      <c r="L17409" s="45"/>
      <c r="M17409" s="45"/>
    </row>
    <row r="17410" spans="8:13" s="28" customFormat="1" x14ac:dyDescent="0.2">
      <c r="H17410" s="12"/>
      <c r="J17410" s="29"/>
      <c r="K17410" s="45"/>
      <c r="L17410" s="45"/>
      <c r="M17410" s="45"/>
    </row>
    <row r="17411" spans="8:13" s="28" customFormat="1" x14ac:dyDescent="0.2">
      <c r="H17411" s="12"/>
      <c r="J17411" s="29"/>
      <c r="K17411" s="45"/>
      <c r="L17411" s="45"/>
      <c r="M17411" s="45"/>
    </row>
    <row r="17412" spans="8:13" s="28" customFormat="1" x14ac:dyDescent="0.2">
      <c r="H17412" s="12"/>
      <c r="J17412" s="29"/>
      <c r="K17412" s="45"/>
      <c r="L17412" s="45"/>
      <c r="M17412" s="45"/>
    </row>
    <row r="17413" spans="8:13" s="28" customFormat="1" x14ac:dyDescent="0.2">
      <c r="H17413" s="12"/>
      <c r="J17413" s="29"/>
      <c r="K17413" s="45"/>
      <c r="L17413" s="45"/>
      <c r="M17413" s="45"/>
    </row>
    <row r="17414" spans="8:13" s="28" customFormat="1" x14ac:dyDescent="0.2">
      <c r="H17414" s="12"/>
      <c r="J17414" s="29"/>
      <c r="K17414" s="45"/>
      <c r="L17414" s="45"/>
      <c r="M17414" s="45"/>
    </row>
    <row r="17415" spans="8:13" s="28" customFormat="1" x14ac:dyDescent="0.2">
      <c r="H17415" s="12"/>
      <c r="J17415" s="29"/>
      <c r="K17415" s="45"/>
      <c r="L17415" s="45"/>
      <c r="M17415" s="45"/>
    </row>
    <row r="17416" spans="8:13" s="28" customFormat="1" x14ac:dyDescent="0.2">
      <c r="H17416" s="12"/>
      <c r="J17416" s="29"/>
      <c r="K17416" s="45"/>
      <c r="L17416" s="45"/>
      <c r="M17416" s="45"/>
    </row>
    <row r="17417" spans="8:13" s="28" customFormat="1" x14ac:dyDescent="0.2">
      <c r="H17417" s="12"/>
      <c r="J17417" s="29"/>
      <c r="K17417" s="45"/>
      <c r="L17417" s="45"/>
      <c r="M17417" s="45"/>
    </row>
    <row r="17418" spans="8:13" s="28" customFormat="1" x14ac:dyDescent="0.2">
      <c r="H17418" s="12"/>
      <c r="J17418" s="29"/>
      <c r="K17418" s="45"/>
      <c r="L17418" s="45"/>
      <c r="M17418" s="45"/>
    </row>
    <row r="17419" spans="8:13" s="28" customFormat="1" x14ac:dyDescent="0.2">
      <c r="H17419" s="12"/>
      <c r="J17419" s="29"/>
      <c r="K17419" s="45"/>
      <c r="L17419" s="45"/>
      <c r="M17419" s="45"/>
    </row>
    <row r="17420" spans="8:13" s="28" customFormat="1" x14ac:dyDescent="0.2">
      <c r="H17420" s="12"/>
      <c r="J17420" s="29"/>
      <c r="K17420" s="45"/>
      <c r="L17420" s="45"/>
      <c r="M17420" s="45"/>
    </row>
    <row r="17421" spans="8:13" s="28" customFormat="1" x14ac:dyDescent="0.2">
      <c r="H17421" s="12"/>
      <c r="J17421" s="29"/>
      <c r="K17421" s="45"/>
      <c r="L17421" s="45"/>
      <c r="M17421" s="45"/>
    </row>
    <row r="17422" spans="8:13" s="28" customFormat="1" x14ac:dyDescent="0.2">
      <c r="H17422" s="12"/>
      <c r="J17422" s="29"/>
      <c r="K17422" s="45"/>
      <c r="L17422" s="45"/>
      <c r="M17422" s="45"/>
    </row>
    <row r="17423" spans="8:13" s="28" customFormat="1" x14ac:dyDescent="0.2">
      <c r="H17423" s="12"/>
      <c r="J17423" s="29"/>
      <c r="K17423" s="45"/>
      <c r="L17423" s="45"/>
      <c r="M17423" s="45"/>
    </row>
    <row r="17424" spans="8:13" s="28" customFormat="1" x14ac:dyDescent="0.2">
      <c r="H17424" s="12"/>
      <c r="J17424" s="29"/>
      <c r="K17424" s="45"/>
      <c r="L17424" s="45"/>
      <c r="M17424" s="45"/>
    </row>
    <row r="17425" spans="8:13" s="28" customFormat="1" x14ac:dyDescent="0.2">
      <c r="H17425" s="12"/>
      <c r="J17425" s="29"/>
      <c r="K17425" s="45"/>
      <c r="L17425" s="45"/>
      <c r="M17425" s="45"/>
    </row>
    <row r="17426" spans="8:13" s="28" customFormat="1" x14ac:dyDescent="0.2">
      <c r="H17426" s="12"/>
      <c r="J17426" s="29"/>
      <c r="K17426" s="45"/>
      <c r="L17426" s="45"/>
      <c r="M17426" s="45"/>
    </row>
    <row r="17427" spans="8:13" s="28" customFormat="1" x14ac:dyDescent="0.2">
      <c r="H17427" s="12"/>
      <c r="J17427" s="29"/>
      <c r="K17427" s="45"/>
      <c r="L17427" s="45"/>
      <c r="M17427" s="45"/>
    </row>
    <row r="17428" spans="8:13" s="28" customFormat="1" x14ac:dyDescent="0.2">
      <c r="H17428" s="12"/>
      <c r="J17428" s="29"/>
      <c r="K17428" s="45"/>
      <c r="L17428" s="45"/>
      <c r="M17428" s="45"/>
    </row>
    <row r="17429" spans="8:13" s="28" customFormat="1" x14ac:dyDescent="0.2">
      <c r="H17429" s="12"/>
      <c r="J17429" s="29"/>
      <c r="K17429" s="45"/>
      <c r="L17429" s="45"/>
      <c r="M17429" s="45"/>
    </row>
    <row r="17430" spans="8:13" s="28" customFormat="1" x14ac:dyDescent="0.2">
      <c r="H17430" s="12"/>
      <c r="J17430" s="29"/>
      <c r="K17430" s="45"/>
      <c r="L17430" s="45"/>
      <c r="M17430" s="45"/>
    </row>
    <row r="17431" spans="8:13" s="28" customFormat="1" x14ac:dyDescent="0.2">
      <c r="H17431" s="12"/>
      <c r="J17431" s="29"/>
      <c r="K17431" s="45"/>
      <c r="L17431" s="45"/>
      <c r="M17431" s="45"/>
    </row>
    <row r="17432" spans="8:13" s="28" customFormat="1" x14ac:dyDescent="0.2">
      <c r="H17432" s="12"/>
      <c r="J17432" s="29"/>
      <c r="K17432" s="45"/>
      <c r="L17432" s="45"/>
      <c r="M17432" s="45"/>
    </row>
    <row r="17433" spans="8:13" s="28" customFormat="1" x14ac:dyDescent="0.2">
      <c r="H17433" s="12"/>
      <c r="J17433" s="29"/>
      <c r="K17433" s="45"/>
      <c r="L17433" s="45"/>
      <c r="M17433" s="45"/>
    </row>
    <row r="17434" spans="8:13" s="28" customFormat="1" x14ac:dyDescent="0.2">
      <c r="H17434" s="12"/>
      <c r="J17434" s="29"/>
      <c r="K17434" s="45"/>
      <c r="L17434" s="45"/>
      <c r="M17434" s="45"/>
    </row>
    <row r="17435" spans="8:13" s="28" customFormat="1" x14ac:dyDescent="0.2">
      <c r="H17435" s="12"/>
      <c r="J17435" s="29"/>
      <c r="K17435" s="45"/>
      <c r="L17435" s="45"/>
      <c r="M17435" s="45"/>
    </row>
    <row r="17436" spans="8:13" s="28" customFormat="1" x14ac:dyDescent="0.2">
      <c r="H17436" s="12"/>
      <c r="J17436" s="29"/>
      <c r="K17436" s="45"/>
      <c r="L17436" s="45"/>
      <c r="M17436" s="45"/>
    </row>
    <row r="17437" spans="8:13" s="28" customFormat="1" x14ac:dyDescent="0.2">
      <c r="H17437" s="12"/>
      <c r="J17437" s="29"/>
      <c r="K17437" s="45"/>
      <c r="L17437" s="45"/>
      <c r="M17437" s="45"/>
    </row>
    <row r="17438" spans="8:13" s="28" customFormat="1" x14ac:dyDescent="0.2">
      <c r="H17438" s="12"/>
      <c r="J17438" s="29"/>
      <c r="K17438" s="45"/>
      <c r="L17438" s="45"/>
      <c r="M17438" s="45"/>
    </row>
    <row r="17439" spans="8:13" s="28" customFormat="1" x14ac:dyDescent="0.2">
      <c r="H17439" s="12"/>
      <c r="J17439" s="29"/>
      <c r="K17439" s="45"/>
      <c r="L17439" s="45"/>
      <c r="M17439" s="45"/>
    </row>
    <row r="17440" spans="8:13" s="28" customFormat="1" x14ac:dyDescent="0.2">
      <c r="H17440" s="12"/>
      <c r="J17440" s="29"/>
      <c r="K17440" s="45"/>
      <c r="L17440" s="45"/>
      <c r="M17440" s="45"/>
    </row>
    <row r="17441" spans="8:13" s="28" customFormat="1" x14ac:dyDescent="0.2">
      <c r="H17441" s="12"/>
      <c r="J17441" s="29"/>
      <c r="K17441" s="45"/>
      <c r="L17441" s="45"/>
      <c r="M17441" s="45"/>
    </row>
    <row r="17442" spans="8:13" s="28" customFormat="1" x14ac:dyDescent="0.2">
      <c r="H17442" s="12"/>
      <c r="J17442" s="29"/>
      <c r="K17442" s="45"/>
      <c r="L17442" s="45"/>
      <c r="M17442" s="45"/>
    </row>
    <row r="17443" spans="8:13" s="28" customFormat="1" x14ac:dyDescent="0.2">
      <c r="H17443" s="12"/>
      <c r="J17443" s="29"/>
      <c r="K17443" s="45"/>
      <c r="L17443" s="45"/>
      <c r="M17443" s="45"/>
    </row>
    <row r="17444" spans="8:13" s="28" customFormat="1" x14ac:dyDescent="0.2">
      <c r="H17444" s="12"/>
      <c r="J17444" s="29"/>
      <c r="K17444" s="45"/>
      <c r="L17444" s="45"/>
      <c r="M17444" s="45"/>
    </row>
    <row r="17445" spans="8:13" s="28" customFormat="1" x14ac:dyDescent="0.2">
      <c r="H17445" s="12"/>
      <c r="J17445" s="29"/>
      <c r="K17445" s="45"/>
      <c r="L17445" s="45"/>
      <c r="M17445" s="45"/>
    </row>
    <row r="17446" spans="8:13" s="28" customFormat="1" x14ac:dyDescent="0.2">
      <c r="H17446" s="12"/>
      <c r="J17446" s="29"/>
      <c r="K17446" s="45"/>
      <c r="L17446" s="45"/>
      <c r="M17446" s="45"/>
    </row>
    <row r="17447" spans="8:13" s="28" customFormat="1" x14ac:dyDescent="0.2">
      <c r="H17447" s="12"/>
      <c r="J17447" s="29"/>
      <c r="K17447" s="45"/>
      <c r="L17447" s="45"/>
      <c r="M17447" s="45"/>
    </row>
    <row r="17448" spans="8:13" s="28" customFormat="1" x14ac:dyDescent="0.2">
      <c r="H17448" s="12"/>
      <c r="J17448" s="29"/>
      <c r="K17448" s="45"/>
      <c r="L17448" s="45"/>
      <c r="M17448" s="45"/>
    </row>
    <row r="17449" spans="8:13" s="28" customFormat="1" x14ac:dyDescent="0.2">
      <c r="H17449" s="12"/>
      <c r="J17449" s="29"/>
      <c r="K17449" s="45"/>
      <c r="L17449" s="45"/>
      <c r="M17449" s="45"/>
    </row>
    <row r="17450" spans="8:13" s="28" customFormat="1" x14ac:dyDescent="0.2">
      <c r="H17450" s="12"/>
      <c r="J17450" s="29"/>
      <c r="K17450" s="45"/>
      <c r="L17450" s="45"/>
      <c r="M17450" s="45"/>
    </row>
    <row r="17451" spans="8:13" s="28" customFormat="1" x14ac:dyDescent="0.2">
      <c r="H17451" s="12"/>
      <c r="J17451" s="29"/>
      <c r="K17451" s="45"/>
      <c r="L17451" s="45"/>
      <c r="M17451" s="45"/>
    </row>
    <row r="17452" spans="8:13" s="28" customFormat="1" x14ac:dyDescent="0.2">
      <c r="H17452" s="12"/>
      <c r="J17452" s="29"/>
      <c r="K17452" s="45"/>
      <c r="L17452" s="45"/>
      <c r="M17452" s="45"/>
    </row>
    <row r="17453" spans="8:13" s="28" customFormat="1" x14ac:dyDescent="0.2">
      <c r="H17453" s="12"/>
      <c r="J17453" s="29"/>
      <c r="K17453" s="45"/>
      <c r="L17453" s="45"/>
      <c r="M17453" s="45"/>
    </row>
    <row r="17454" spans="8:13" s="28" customFormat="1" x14ac:dyDescent="0.2">
      <c r="H17454" s="12"/>
      <c r="J17454" s="29"/>
      <c r="K17454" s="45"/>
      <c r="L17454" s="45"/>
      <c r="M17454" s="45"/>
    </row>
    <row r="17455" spans="8:13" s="28" customFormat="1" x14ac:dyDescent="0.2">
      <c r="H17455" s="12"/>
      <c r="J17455" s="29"/>
      <c r="K17455" s="45"/>
      <c r="L17455" s="45"/>
      <c r="M17455" s="45"/>
    </row>
    <row r="17456" spans="8:13" s="28" customFormat="1" x14ac:dyDescent="0.2">
      <c r="H17456" s="12"/>
      <c r="J17456" s="29"/>
      <c r="K17456" s="45"/>
      <c r="L17456" s="45"/>
      <c r="M17456" s="45"/>
    </row>
    <row r="17457" spans="8:13" s="28" customFormat="1" x14ac:dyDescent="0.2">
      <c r="H17457" s="12"/>
      <c r="J17457" s="29"/>
      <c r="K17457" s="45"/>
      <c r="L17457" s="45"/>
      <c r="M17457" s="45"/>
    </row>
    <row r="17458" spans="8:13" s="28" customFormat="1" x14ac:dyDescent="0.2">
      <c r="H17458" s="12"/>
      <c r="J17458" s="29"/>
      <c r="K17458" s="45"/>
      <c r="L17458" s="45"/>
      <c r="M17458" s="45"/>
    </row>
    <row r="17459" spans="8:13" s="28" customFormat="1" x14ac:dyDescent="0.2">
      <c r="H17459" s="12"/>
      <c r="J17459" s="29"/>
      <c r="K17459" s="45"/>
      <c r="L17459" s="45"/>
      <c r="M17459" s="45"/>
    </row>
    <row r="17460" spans="8:13" s="28" customFormat="1" x14ac:dyDescent="0.2">
      <c r="H17460" s="12"/>
      <c r="J17460" s="29"/>
      <c r="K17460" s="45"/>
      <c r="L17460" s="45"/>
      <c r="M17460" s="45"/>
    </row>
    <row r="17461" spans="8:13" s="28" customFormat="1" x14ac:dyDescent="0.2">
      <c r="H17461" s="12"/>
      <c r="J17461" s="29"/>
      <c r="K17461" s="45"/>
      <c r="L17461" s="45"/>
      <c r="M17461" s="45"/>
    </row>
    <row r="17462" spans="8:13" s="28" customFormat="1" x14ac:dyDescent="0.2">
      <c r="H17462" s="12"/>
      <c r="J17462" s="29"/>
      <c r="K17462" s="45"/>
      <c r="L17462" s="45"/>
      <c r="M17462" s="45"/>
    </row>
    <row r="17463" spans="8:13" s="28" customFormat="1" x14ac:dyDescent="0.2">
      <c r="H17463" s="12"/>
      <c r="J17463" s="29"/>
      <c r="K17463" s="45"/>
      <c r="L17463" s="45"/>
      <c r="M17463" s="45"/>
    </row>
    <row r="17464" spans="8:13" s="28" customFormat="1" x14ac:dyDescent="0.2">
      <c r="H17464" s="12"/>
      <c r="J17464" s="29"/>
      <c r="K17464" s="45"/>
      <c r="L17464" s="45"/>
      <c r="M17464" s="45"/>
    </row>
    <row r="17465" spans="8:13" s="28" customFormat="1" x14ac:dyDescent="0.2">
      <c r="H17465" s="12"/>
      <c r="J17465" s="29"/>
      <c r="K17465" s="45"/>
      <c r="L17465" s="45"/>
      <c r="M17465" s="45"/>
    </row>
    <row r="17466" spans="8:13" s="28" customFormat="1" x14ac:dyDescent="0.2">
      <c r="H17466" s="12"/>
      <c r="J17466" s="29"/>
      <c r="K17466" s="45"/>
      <c r="L17466" s="45"/>
      <c r="M17466" s="45"/>
    </row>
    <row r="17467" spans="8:13" s="28" customFormat="1" x14ac:dyDescent="0.2">
      <c r="H17467" s="12"/>
      <c r="J17467" s="29"/>
      <c r="K17467" s="45"/>
      <c r="L17467" s="45"/>
      <c r="M17467" s="45"/>
    </row>
    <row r="17468" spans="8:13" s="28" customFormat="1" x14ac:dyDescent="0.2">
      <c r="H17468" s="12"/>
      <c r="J17468" s="29"/>
      <c r="K17468" s="45"/>
      <c r="L17468" s="45"/>
      <c r="M17468" s="45"/>
    </row>
    <row r="17469" spans="8:13" s="28" customFormat="1" x14ac:dyDescent="0.2">
      <c r="H17469" s="12"/>
      <c r="J17469" s="29"/>
      <c r="K17469" s="45"/>
      <c r="L17469" s="45"/>
      <c r="M17469" s="45"/>
    </row>
    <row r="17470" spans="8:13" s="28" customFormat="1" x14ac:dyDescent="0.2">
      <c r="H17470" s="12"/>
      <c r="J17470" s="29"/>
      <c r="K17470" s="45"/>
      <c r="L17470" s="45"/>
      <c r="M17470" s="45"/>
    </row>
    <row r="17471" spans="8:13" s="28" customFormat="1" x14ac:dyDescent="0.2">
      <c r="H17471" s="12"/>
      <c r="J17471" s="29"/>
      <c r="K17471" s="45"/>
      <c r="L17471" s="45"/>
      <c r="M17471" s="45"/>
    </row>
    <row r="17472" spans="8:13" s="28" customFormat="1" x14ac:dyDescent="0.2">
      <c r="H17472" s="12"/>
      <c r="J17472" s="29"/>
      <c r="K17472" s="45"/>
      <c r="L17472" s="45"/>
      <c r="M17472" s="45"/>
    </row>
    <row r="17473" spans="8:13" s="28" customFormat="1" x14ac:dyDescent="0.2">
      <c r="H17473" s="12"/>
      <c r="J17473" s="29"/>
      <c r="K17473" s="45"/>
      <c r="L17473" s="45"/>
      <c r="M17473" s="45"/>
    </row>
    <row r="17474" spans="8:13" s="28" customFormat="1" x14ac:dyDescent="0.2">
      <c r="H17474" s="12"/>
      <c r="J17474" s="29"/>
      <c r="K17474" s="45"/>
      <c r="L17474" s="45"/>
      <c r="M17474" s="45"/>
    </row>
    <row r="17475" spans="8:13" s="28" customFormat="1" x14ac:dyDescent="0.2">
      <c r="H17475" s="12"/>
      <c r="J17475" s="29"/>
      <c r="K17475" s="45"/>
      <c r="L17475" s="45"/>
      <c r="M17475" s="45"/>
    </row>
    <row r="17476" spans="8:13" s="28" customFormat="1" x14ac:dyDescent="0.2">
      <c r="H17476" s="12"/>
      <c r="J17476" s="29"/>
      <c r="K17476" s="45"/>
      <c r="L17476" s="45"/>
      <c r="M17476" s="45"/>
    </row>
    <row r="17477" spans="8:13" s="28" customFormat="1" x14ac:dyDescent="0.2">
      <c r="H17477" s="12"/>
      <c r="J17477" s="29"/>
      <c r="K17477" s="45"/>
      <c r="L17477" s="45"/>
      <c r="M17477" s="45"/>
    </row>
    <row r="17478" spans="8:13" s="28" customFormat="1" x14ac:dyDescent="0.2">
      <c r="H17478" s="12"/>
      <c r="J17478" s="29"/>
      <c r="K17478" s="45"/>
      <c r="L17478" s="45"/>
      <c r="M17478" s="45"/>
    </row>
    <row r="17479" spans="8:13" s="28" customFormat="1" x14ac:dyDescent="0.2">
      <c r="H17479" s="12"/>
      <c r="J17479" s="29"/>
      <c r="K17479" s="45"/>
      <c r="L17479" s="45"/>
      <c r="M17479" s="45"/>
    </row>
    <row r="17480" spans="8:13" s="28" customFormat="1" x14ac:dyDescent="0.2">
      <c r="H17480" s="12"/>
      <c r="J17480" s="29"/>
      <c r="K17480" s="45"/>
      <c r="L17480" s="45"/>
      <c r="M17480" s="45"/>
    </row>
    <row r="17481" spans="8:13" s="28" customFormat="1" x14ac:dyDescent="0.2">
      <c r="H17481" s="12"/>
      <c r="J17481" s="29"/>
      <c r="K17481" s="45"/>
      <c r="L17481" s="45"/>
      <c r="M17481" s="45"/>
    </row>
    <row r="17482" spans="8:13" s="28" customFormat="1" x14ac:dyDescent="0.2">
      <c r="H17482" s="12"/>
      <c r="J17482" s="29"/>
      <c r="K17482" s="45"/>
      <c r="L17482" s="45"/>
      <c r="M17482" s="45"/>
    </row>
    <row r="17483" spans="8:13" s="28" customFormat="1" x14ac:dyDescent="0.2">
      <c r="H17483" s="12"/>
      <c r="J17483" s="29"/>
      <c r="K17483" s="45"/>
      <c r="L17483" s="45"/>
      <c r="M17483" s="45"/>
    </row>
    <row r="17484" spans="8:13" s="28" customFormat="1" x14ac:dyDescent="0.2">
      <c r="H17484" s="12"/>
      <c r="J17484" s="29"/>
      <c r="K17484" s="45"/>
      <c r="L17484" s="45"/>
      <c r="M17484" s="45"/>
    </row>
    <row r="17485" spans="8:13" s="28" customFormat="1" x14ac:dyDescent="0.2">
      <c r="H17485" s="12"/>
      <c r="J17485" s="29"/>
      <c r="K17485" s="45"/>
      <c r="L17485" s="45"/>
      <c r="M17485" s="45"/>
    </row>
    <row r="17486" spans="8:13" s="28" customFormat="1" x14ac:dyDescent="0.2">
      <c r="H17486" s="12"/>
      <c r="J17486" s="29"/>
      <c r="K17486" s="45"/>
      <c r="L17486" s="45"/>
      <c r="M17486" s="45"/>
    </row>
    <row r="17487" spans="8:13" s="28" customFormat="1" x14ac:dyDescent="0.2">
      <c r="H17487" s="12"/>
      <c r="J17487" s="29"/>
      <c r="K17487" s="45"/>
      <c r="L17487" s="45"/>
      <c r="M17487" s="45"/>
    </row>
    <row r="17488" spans="8:13" s="28" customFormat="1" x14ac:dyDescent="0.2">
      <c r="H17488" s="12"/>
      <c r="J17488" s="29"/>
      <c r="K17488" s="45"/>
      <c r="L17488" s="45"/>
      <c r="M17488" s="45"/>
    </row>
    <row r="17489" spans="8:13" s="28" customFormat="1" x14ac:dyDescent="0.2">
      <c r="H17489" s="12"/>
      <c r="J17489" s="29"/>
      <c r="K17489" s="45"/>
      <c r="L17489" s="45"/>
      <c r="M17489" s="45"/>
    </row>
    <row r="17490" spans="8:13" s="28" customFormat="1" x14ac:dyDescent="0.2">
      <c r="H17490" s="12"/>
      <c r="J17490" s="29"/>
      <c r="K17490" s="45"/>
      <c r="L17490" s="45"/>
      <c r="M17490" s="45"/>
    </row>
    <row r="17491" spans="8:13" s="28" customFormat="1" x14ac:dyDescent="0.2">
      <c r="H17491" s="12"/>
      <c r="J17491" s="29"/>
      <c r="K17491" s="45"/>
      <c r="L17491" s="45"/>
      <c r="M17491" s="45"/>
    </row>
    <row r="17492" spans="8:13" s="28" customFormat="1" x14ac:dyDescent="0.2">
      <c r="H17492" s="12"/>
      <c r="J17492" s="29"/>
      <c r="K17492" s="45"/>
      <c r="L17492" s="45"/>
      <c r="M17492" s="45"/>
    </row>
    <row r="17493" spans="8:13" s="28" customFormat="1" x14ac:dyDescent="0.2">
      <c r="H17493" s="12"/>
      <c r="J17493" s="29"/>
      <c r="K17493" s="45"/>
      <c r="L17493" s="45"/>
      <c r="M17493" s="45"/>
    </row>
    <row r="17494" spans="8:13" s="28" customFormat="1" x14ac:dyDescent="0.2">
      <c r="H17494" s="12"/>
      <c r="J17494" s="29"/>
      <c r="K17494" s="45"/>
      <c r="L17494" s="45"/>
      <c r="M17494" s="45"/>
    </row>
    <row r="17495" spans="8:13" s="28" customFormat="1" x14ac:dyDescent="0.2">
      <c r="H17495" s="12"/>
      <c r="J17495" s="29"/>
      <c r="K17495" s="45"/>
      <c r="L17495" s="45"/>
      <c r="M17495" s="45"/>
    </row>
    <row r="17496" spans="8:13" s="28" customFormat="1" x14ac:dyDescent="0.2">
      <c r="H17496" s="12"/>
      <c r="J17496" s="29"/>
      <c r="K17496" s="45"/>
      <c r="L17496" s="45"/>
      <c r="M17496" s="45"/>
    </row>
    <row r="17497" spans="8:13" s="28" customFormat="1" x14ac:dyDescent="0.2">
      <c r="H17497" s="12"/>
      <c r="J17497" s="29"/>
      <c r="K17497" s="45"/>
      <c r="L17497" s="45"/>
      <c r="M17497" s="45"/>
    </row>
    <row r="17498" spans="8:13" s="28" customFormat="1" x14ac:dyDescent="0.2">
      <c r="H17498" s="12"/>
      <c r="J17498" s="29"/>
      <c r="K17498" s="45"/>
      <c r="L17498" s="45"/>
      <c r="M17498" s="45"/>
    </row>
    <row r="17499" spans="8:13" s="28" customFormat="1" x14ac:dyDescent="0.2">
      <c r="H17499" s="12"/>
      <c r="J17499" s="29"/>
      <c r="K17499" s="45"/>
      <c r="L17499" s="45"/>
      <c r="M17499" s="45"/>
    </row>
    <row r="17500" spans="8:13" s="28" customFormat="1" x14ac:dyDescent="0.2">
      <c r="H17500" s="12"/>
      <c r="J17500" s="29"/>
      <c r="K17500" s="45"/>
      <c r="L17500" s="45"/>
      <c r="M17500" s="45"/>
    </row>
    <row r="17501" spans="8:13" s="28" customFormat="1" x14ac:dyDescent="0.2">
      <c r="H17501" s="12"/>
      <c r="J17501" s="29"/>
      <c r="K17501" s="45"/>
      <c r="L17501" s="45"/>
      <c r="M17501" s="45"/>
    </row>
    <row r="17502" spans="8:13" s="28" customFormat="1" x14ac:dyDescent="0.2">
      <c r="H17502" s="12"/>
      <c r="J17502" s="29"/>
      <c r="K17502" s="45"/>
      <c r="L17502" s="45"/>
      <c r="M17502" s="45"/>
    </row>
    <row r="17503" spans="8:13" s="28" customFormat="1" x14ac:dyDescent="0.2">
      <c r="H17503" s="12"/>
      <c r="J17503" s="29"/>
      <c r="K17503" s="45"/>
      <c r="L17503" s="45"/>
      <c r="M17503" s="45"/>
    </row>
    <row r="17504" spans="8:13" s="28" customFormat="1" x14ac:dyDescent="0.2">
      <c r="H17504" s="12"/>
      <c r="J17504" s="29"/>
      <c r="K17504" s="45"/>
      <c r="L17504" s="45"/>
      <c r="M17504" s="45"/>
    </row>
    <row r="17505" spans="8:13" s="28" customFormat="1" x14ac:dyDescent="0.2">
      <c r="H17505" s="12"/>
      <c r="J17505" s="29"/>
      <c r="K17505" s="45"/>
      <c r="L17505" s="45"/>
      <c r="M17505" s="45"/>
    </row>
    <row r="17506" spans="8:13" s="28" customFormat="1" x14ac:dyDescent="0.2">
      <c r="H17506" s="12"/>
      <c r="J17506" s="29"/>
      <c r="K17506" s="45"/>
      <c r="L17506" s="45"/>
      <c r="M17506" s="45"/>
    </row>
    <row r="17507" spans="8:13" s="28" customFormat="1" x14ac:dyDescent="0.2">
      <c r="H17507" s="12"/>
      <c r="J17507" s="29"/>
      <c r="K17507" s="45"/>
      <c r="L17507" s="45"/>
      <c r="M17507" s="45"/>
    </row>
    <row r="17508" spans="8:13" s="28" customFormat="1" x14ac:dyDescent="0.2">
      <c r="H17508" s="12"/>
      <c r="J17508" s="29"/>
      <c r="K17508" s="45"/>
      <c r="L17508" s="45"/>
      <c r="M17508" s="45"/>
    </row>
    <row r="17509" spans="8:13" s="28" customFormat="1" x14ac:dyDescent="0.2">
      <c r="H17509" s="12"/>
      <c r="J17509" s="29"/>
      <c r="K17509" s="45"/>
      <c r="L17509" s="45"/>
      <c r="M17509" s="45"/>
    </row>
    <row r="17510" spans="8:13" s="28" customFormat="1" x14ac:dyDescent="0.2">
      <c r="H17510" s="12"/>
      <c r="J17510" s="29"/>
      <c r="K17510" s="45"/>
      <c r="L17510" s="45"/>
      <c r="M17510" s="45"/>
    </row>
    <row r="17511" spans="8:13" s="28" customFormat="1" x14ac:dyDescent="0.2">
      <c r="H17511" s="12"/>
      <c r="J17511" s="29"/>
      <c r="K17511" s="45"/>
      <c r="L17511" s="45"/>
      <c r="M17511" s="45"/>
    </row>
    <row r="17512" spans="8:13" s="28" customFormat="1" x14ac:dyDescent="0.2">
      <c r="H17512" s="12"/>
      <c r="J17512" s="29"/>
      <c r="K17512" s="45"/>
      <c r="L17512" s="45"/>
      <c r="M17512" s="45"/>
    </row>
    <row r="17513" spans="8:13" s="28" customFormat="1" x14ac:dyDescent="0.2">
      <c r="H17513" s="12"/>
      <c r="J17513" s="29"/>
      <c r="K17513" s="45"/>
      <c r="L17513" s="45"/>
      <c r="M17513" s="45"/>
    </row>
    <row r="17514" spans="8:13" s="28" customFormat="1" x14ac:dyDescent="0.2">
      <c r="H17514" s="12"/>
      <c r="J17514" s="29"/>
      <c r="K17514" s="45"/>
      <c r="L17514" s="45"/>
      <c r="M17514" s="45"/>
    </row>
    <row r="17515" spans="8:13" s="28" customFormat="1" x14ac:dyDescent="0.2">
      <c r="H17515" s="12"/>
      <c r="J17515" s="29"/>
      <c r="K17515" s="45"/>
      <c r="L17515" s="45"/>
      <c r="M17515" s="45"/>
    </row>
    <row r="17516" spans="8:13" s="28" customFormat="1" x14ac:dyDescent="0.2">
      <c r="H17516" s="12"/>
      <c r="J17516" s="29"/>
      <c r="K17516" s="45"/>
      <c r="L17516" s="45"/>
      <c r="M17516" s="45"/>
    </row>
    <row r="17517" spans="8:13" s="28" customFormat="1" x14ac:dyDescent="0.2">
      <c r="H17517" s="12"/>
      <c r="J17517" s="29"/>
      <c r="K17517" s="45"/>
      <c r="L17517" s="45"/>
      <c r="M17517" s="45"/>
    </row>
    <row r="17518" spans="8:13" s="28" customFormat="1" x14ac:dyDescent="0.2">
      <c r="H17518" s="12"/>
      <c r="J17518" s="29"/>
      <c r="K17518" s="45"/>
      <c r="L17518" s="45"/>
      <c r="M17518" s="45"/>
    </row>
    <row r="17519" spans="8:13" s="28" customFormat="1" x14ac:dyDescent="0.2">
      <c r="H17519" s="12"/>
      <c r="J17519" s="29"/>
      <c r="K17519" s="45"/>
      <c r="L17519" s="45"/>
      <c r="M17519" s="45"/>
    </row>
    <row r="17520" spans="8:13" s="28" customFormat="1" x14ac:dyDescent="0.2">
      <c r="H17520" s="12"/>
      <c r="J17520" s="29"/>
      <c r="K17520" s="45"/>
      <c r="L17520" s="45"/>
      <c r="M17520" s="45"/>
    </row>
    <row r="17521" spans="8:13" s="28" customFormat="1" x14ac:dyDescent="0.2">
      <c r="H17521" s="12"/>
      <c r="J17521" s="29"/>
      <c r="K17521" s="45"/>
      <c r="L17521" s="45"/>
      <c r="M17521" s="45"/>
    </row>
    <row r="17522" spans="8:13" s="28" customFormat="1" x14ac:dyDescent="0.2">
      <c r="H17522" s="12"/>
      <c r="J17522" s="29"/>
      <c r="K17522" s="45"/>
      <c r="L17522" s="45"/>
      <c r="M17522" s="45"/>
    </row>
    <row r="17523" spans="8:13" s="28" customFormat="1" x14ac:dyDescent="0.2">
      <c r="H17523" s="12"/>
      <c r="J17523" s="29"/>
      <c r="K17523" s="45"/>
      <c r="L17523" s="45"/>
      <c r="M17523" s="45"/>
    </row>
    <row r="17524" spans="8:13" s="28" customFormat="1" x14ac:dyDescent="0.2">
      <c r="H17524" s="12"/>
      <c r="J17524" s="29"/>
      <c r="K17524" s="45"/>
      <c r="L17524" s="45"/>
      <c r="M17524" s="45"/>
    </row>
    <row r="17525" spans="8:13" s="28" customFormat="1" x14ac:dyDescent="0.2">
      <c r="H17525" s="12"/>
      <c r="J17525" s="29"/>
      <c r="K17525" s="45"/>
      <c r="L17525" s="45"/>
      <c r="M17525" s="45"/>
    </row>
    <row r="17526" spans="8:13" s="28" customFormat="1" x14ac:dyDescent="0.2">
      <c r="H17526" s="12"/>
      <c r="J17526" s="29"/>
      <c r="K17526" s="45"/>
      <c r="L17526" s="45"/>
      <c r="M17526" s="45"/>
    </row>
    <row r="17527" spans="8:13" s="28" customFormat="1" x14ac:dyDescent="0.2">
      <c r="H17527" s="12"/>
      <c r="J17527" s="29"/>
      <c r="K17527" s="45"/>
      <c r="L17527" s="45"/>
      <c r="M17527" s="45"/>
    </row>
    <row r="17528" spans="8:13" s="28" customFormat="1" x14ac:dyDescent="0.2">
      <c r="H17528" s="12"/>
      <c r="J17528" s="29"/>
      <c r="K17528" s="45"/>
      <c r="L17528" s="45"/>
      <c r="M17528" s="45"/>
    </row>
    <row r="17529" spans="8:13" s="28" customFormat="1" x14ac:dyDescent="0.2">
      <c r="H17529" s="12"/>
      <c r="J17529" s="29"/>
      <c r="K17529" s="45"/>
      <c r="L17529" s="45"/>
      <c r="M17529" s="45"/>
    </row>
    <row r="17530" spans="8:13" s="28" customFormat="1" x14ac:dyDescent="0.2">
      <c r="H17530" s="12"/>
      <c r="J17530" s="29"/>
      <c r="K17530" s="45"/>
      <c r="L17530" s="45"/>
      <c r="M17530" s="45"/>
    </row>
    <row r="17531" spans="8:13" s="28" customFormat="1" x14ac:dyDescent="0.2">
      <c r="H17531" s="12"/>
      <c r="J17531" s="29"/>
      <c r="K17531" s="45"/>
      <c r="L17531" s="45"/>
      <c r="M17531" s="45"/>
    </row>
    <row r="17532" spans="8:13" s="28" customFormat="1" x14ac:dyDescent="0.2">
      <c r="H17532" s="12"/>
      <c r="J17532" s="29"/>
      <c r="K17532" s="45"/>
      <c r="L17532" s="45"/>
      <c r="M17532" s="45"/>
    </row>
    <row r="17533" spans="8:13" s="28" customFormat="1" x14ac:dyDescent="0.2">
      <c r="H17533" s="12"/>
      <c r="J17533" s="29"/>
      <c r="K17533" s="45"/>
      <c r="L17533" s="45"/>
      <c r="M17533" s="45"/>
    </row>
    <row r="17534" spans="8:13" s="28" customFormat="1" x14ac:dyDescent="0.2">
      <c r="H17534" s="12"/>
      <c r="J17534" s="29"/>
      <c r="K17534" s="45"/>
      <c r="L17534" s="45"/>
      <c r="M17534" s="45"/>
    </row>
    <row r="17535" spans="8:13" s="28" customFormat="1" x14ac:dyDescent="0.2">
      <c r="H17535" s="12"/>
      <c r="J17535" s="29"/>
      <c r="K17535" s="45"/>
      <c r="L17535" s="45"/>
      <c r="M17535" s="45"/>
    </row>
    <row r="17536" spans="8:13" s="28" customFormat="1" x14ac:dyDescent="0.2">
      <c r="H17536" s="12"/>
      <c r="J17536" s="29"/>
      <c r="K17536" s="45"/>
      <c r="L17536" s="45"/>
      <c r="M17536" s="45"/>
    </row>
    <row r="17537" spans="8:13" s="28" customFormat="1" x14ac:dyDescent="0.2">
      <c r="H17537" s="12"/>
      <c r="J17537" s="29"/>
      <c r="K17537" s="45"/>
      <c r="L17537" s="45"/>
      <c r="M17537" s="45"/>
    </row>
    <row r="17538" spans="8:13" s="28" customFormat="1" x14ac:dyDescent="0.2">
      <c r="H17538" s="12"/>
      <c r="J17538" s="29"/>
      <c r="K17538" s="45"/>
      <c r="L17538" s="45"/>
      <c r="M17538" s="45"/>
    </row>
    <row r="17539" spans="8:13" s="28" customFormat="1" x14ac:dyDescent="0.2">
      <c r="H17539" s="12"/>
      <c r="J17539" s="29"/>
      <c r="K17539" s="45"/>
      <c r="L17539" s="45"/>
      <c r="M17539" s="45"/>
    </row>
    <row r="17540" spans="8:13" s="28" customFormat="1" x14ac:dyDescent="0.2">
      <c r="H17540" s="12"/>
      <c r="J17540" s="29"/>
      <c r="K17540" s="45"/>
      <c r="L17540" s="45"/>
      <c r="M17540" s="45"/>
    </row>
    <row r="17541" spans="8:13" s="28" customFormat="1" x14ac:dyDescent="0.2">
      <c r="H17541" s="12"/>
      <c r="J17541" s="29"/>
      <c r="K17541" s="45"/>
      <c r="L17541" s="45"/>
      <c r="M17541" s="45"/>
    </row>
    <row r="17542" spans="8:13" s="28" customFormat="1" x14ac:dyDescent="0.2">
      <c r="H17542" s="12"/>
      <c r="J17542" s="29"/>
      <c r="K17542" s="45"/>
      <c r="L17542" s="45"/>
      <c r="M17542" s="45"/>
    </row>
    <row r="17543" spans="8:13" s="28" customFormat="1" x14ac:dyDescent="0.2">
      <c r="H17543" s="12"/>
      <c r="J17543" s="29"/>
      <c r="K17543" s="45"/>
      <c r="L17543" s="45"/>
      <c r="M17543" s="45"/>
    </row>
    <row r="17544" spans="8:13" s="28" customFormat="1" x14ac:dyDescent="0.2">
      <c r="H17544" s="12"/>
      <c r="J17544" s="29"/>
      <c r="K17544" s="45"/>
      <c r="L17544" s="45"/>
      <c r="M17544" s="45"/>
    </row>
    <row r="17545" spans="8:13" s="28" customFormat="1" x14ac:dyDescent="0.2">
      <c r="H17545" s="12"/>
      <c r="J17545" s="29"/>
      <c r="K17545" s="45"/>
      <c r="L17545" s="45"/>
      <c r="M17545" s="45"/>
    </row>
    <row r="17546" spans="8:13" s="28" customFormat="1" x14ac:dyDescent="0.2">
      <c r="H17546" s="12"/>
      <c r="J17546" s="29"/>
      <c r="K17546" s="45"/>
      <c r="L17546" s="45"/>
      <c r="M17546" s="45"/>
    </row>
    <row r="17547" spans="8:13" s="28" customFormat="1" x14ac:dyDescent="0.2">
      <c r="H17547" s="12"/>
      <c r="J17547" s="29"/>
      <c r="K17547" s="45"/>
      <c r="L17547" s="45"/>
      <c r="M17547" s="45"/>
    </row>
    <row r="17548" spans="8:13" s="28" customFormat="1" x14ac:dyDescent="0.2">
      <c r="H17548" s="12"/>
      <c r="J17548" s="29"/>
      <c r="K17548" s="45"/>
      <c r="L17548" s="45"/>
      <c r="M17548" s="45"/>
    </row>
    <row r="17549" spans="8:13" s="28" customFormat="1" x14ac:dyDescent="0.2">
      <c r="H17549" s="12"/>
      <c r="J17549" s="29"/>
      <c r="K17549" s="45"/>
      <c r="L17549" s="45"/>
      <c r="M17549" s="45"/>
    </row>
    <row r="17550" spans="8:13" s="28" customFormat="1" x14ac:dyDescent="0.2">
      <c r="H17550" s="12"/>
      <c r="J17550" s="29"/>
      <c r="K17550" s="45"/>
      <c r="L17550" s="45"/>
      <c r="M17550" s="45"/>
    </row>
    <row r="17551" spans="8:13" s="28" customFormat="1" x14ac:dyDescent="0.2">
      <c r="H17551" s="12"/>
      <c r="J17551" s="29"/>
      <c r="K17551" s="45"/>
      <c r="L17551" s="45"/>
      <c r="M17551" s="45"/>
    </row>
    <row r="17552" spans="8:13" s="28" customFormat="1" x14ac:dyDescent="0.2">
      <c r="H17552" s="12"/>
      <c r="J17552" s="29"/>
      <c r="K17552" s="45"/>
      <c r="L17552" s="45"/>
      <c r="M17552" s="45"/>
    </row>
    <row r="17553" spans="8:13" s="28" customFormat="1" x14ac:dyDescent="0.2">
      <c r="H17553" s="12"/>
      <c r="J17553" s="29"/>
      <c r="K17553" s="45"/>
      <c r="L17553" s="45"/>
      <c r="M17553" s="45"/>
    </row>
    <row r="17554" spans="8:13" s="28" customFormat="1" x14ac:dyDescent="0.2">
      <c r="H17554" s="12"/>
      <c r="J17554" s="29"/>
      <c r="K17554" s="45"/>
      <c r="L17554" s="45"/>
      <c r="M17554" s="45"/>
    </row>
    <row r="17555" spans="8:13" s="28" customFormat="1" x14ac:dyDescent="0.2">
      <c r="H17555" s="12"/>
      <c r="J17555" s="29"/>
      <c r="K17555" s="45"/>
      <c r="L17555" s="45"/>
      <c r="M17555" s="45"/>
    </row>
    <row r="17556" spans="8:13" s="28" customFormat="1" x14ac:dyDescent="0.2">
      <c r="H17556" s="12"/>
      <c r="J17556" s="29"/>
      <c r="K17556" s="45"/>
      <c r="L17556" s="45"/>
      <c r="M17556" s="45"/>
    </row>
    <row r="17557" spans="8:13" s="28" customFormat="1" x14ac:dyDescent="0.2">
      <c r="H17557" s="12"/>
      <c r="J17557" s="29"/>
      <c r="K17557" s="45"/>
      <c r="L17557" s="45"/>
      <c r="M17557" s="45"/>
    </row>
    <row r="17558" spans="8:13" s="28" customFormat="1" x14ac:dyDescent="0.2">
      <c r="H17558" s="12"/>
      <c r="J17558" s="29"/>
      <c r="K17558" s="45"/>
      <c r="L17558" s="45"/>
      <c r="M17558" s="45"/>
    </row>
    <row r="17559" spans="8:13" s="28" customFormat="1" x14ac:dyDescent="0.2">
      <c r="H17559" s="12"/>
      <c r="J17559" s="29"/>
      <c r="K17559" s="45"/>
      <c r="L17559" s="45"/>
      <c r="M17559" s="45"/>
    </row>
    <row r="17560" spans="8:13" s="28" customFormat="1" x14ac:dyDescent="0.2">
      <c r="H17560" s="12"/>
      <c r="J17560" s="29"/>
      <c r="K17560" s="45"/>
      <c r="L17560" s="45"/>
      <c r="M17560" s="45"/>
    </row>
    <row r="17561" spans="8:13" s="28" customFormat="1" x14ac:dyDescent="0.2">
      <c r="H17561" s="12"/>
      <c r="J17561" s="29"/>
      <c r="K17561" s="45"/>
      <c r="L17561" s="45"/>
      <c r="M17561" s="45"/>
    </row>
    <row r="17562" spans="8:13" s="28" customFormat="1" x14ac:dyDescent="0.2">
      <c r="H17562" s="12"/>
      <c r="J17562" s="29"/>
      <c r="K17562" s="45"/>
      <c r="L17562" s="45"/>
      <c r="M17562" s="45"/>
    </row>
    <row r="17563" spans="8:13" s="28" customFormat="1" x14ac:dyDescent="0.2">
      <c r="H17563" s="12"/>
      <c r="J17563" s="29"/>
      <c r="K17563" s="45"/>
      <c r="L17563" s="45"/>
      <c r="M17563" s="45"/>
    </row>
    <row r="17564" spans="8:13" s="28" customFormat="1" x14ac:dyDescent="0.2">
      <c r="H17564" s="12"/>
      <c r="J17564" s="29"/>
      <c r="K17564" s="45"/>
      <c r="L17564" s="45"/>
      <c r="M17564" s="45"/>
    </row>
    <row r="17565" spans="8:13" s="28" customFormat="1" x14ac:dyDescent="0.2">
      <c r="H17565" s="12"/>
      <c r="J17565" s="29"/>
      <c r="K17565" s="45"/>
      <c r="L17565" s="45"/>
      <c r="M17565" s="45"/>
    </row>
    <row r="17566" spans="8:13" s="28" customFormat="1" x14ac:dyDescent="0.2">
      <c r="H17566" s="12"/>
      <c r="J17566" s="29"/>
      <c r="K17566" s="45"/>
      <c r="L17566" s="45"/>
      <c r="M17566" s="45"/>
    </row>
    <row r="17567" spans="8:13" s="28" customFormat="1" x14ac:dyDescent="0.2">
      <c r="H17567" s="12"/>
      <c r="J17567" s="29"/>
      <c r="K17567" s="45"/>
      <c r="L17567" s="45"/>
      <c r="M17567" s="45"/>
    </row>
    <row r="17568" spans="8:13" s="28" customFormat="1" x14ac:dyDescent="0.2">
      <c r="H17568" s="12"/>
      <c r="J17568" s="29"/>
      <c r="K17568" s="45"/>
      <c r="L17568" s="45"/>
      <c r="M17568" s="45"/>
    </row>
    <row r="17569" spans="8:13" s="28" customFormat="1" x14ac:dyDescent="0.2">
      <c r="H17569" s="12"/>
      <c r="J17569" s="29"/>
      <c r="K17569" s="45"/>
      <c r="L17569" s="45"/>
      <c r="M17569" s="45"/>
    </row>
    <row r="17570" spans="8:13" s="28" customFormat="1" x14ac:dyDescent="0.2">
      <c r="H17570" s="12"/>
      <c r="J17570" s="29"/>
      <c r="K17570" s="45"/>
      <c r="L17570" s="45"/>
      <c r="M17570" s="45"/>
    </row>
    <row r="17571" spans="8:13" s="28" customFormat="1" x14ac:dyDescent="0.2">
      <c r="H17571" s="12"/>
      <c r="J17571" s="29"/>
      <c r="K17571" s="45"/>
      <c r="L17571" s="45"/>
      <c r="M17571" s="45"/>
    </row>
    <row r="17572" spans="8:13" s="28" customFormat="1" x14ac:dyDescent="0.2">
      <c r="H17572" s="12"/>
      <c r="J17572" s="29"/>
      <c r="K17572" s="45"/>
      <c r="L17572" s="45"/>
      <c r="M17572" s="45"/>
    </row>
    <row r="17573" spans="8:13" s="28" customFormat="1" x14ac:dyDescent="0.2">
      <c r="H17573" s="12"/>
      <c r="J17573" s="29"/>
      <c r="K17573" s="45"/>
      <c r="L17573" s="45"/>
      <c r="M17573" s="45"/>
    </row>
    <row r="17574" spans="8:13" s="28" customFormat="1" x14ac:dyDescent="0.2">
      <c r="H17574" s="12"/>
      <c r="J17574" s="29"/>
      <c r="K17574" s="45"/>
      <c r="L17574" s="45"/>
      <c r="M17574" s="45"/>
    </row>
    <row r="17575" spans="8:13" s="28" customFormat="1" x14ac:dyDescent="0.2">
      <c r="H17575" s="12"/>
      <c r="J17575" s="29"/>
      <c r="K17575" s="45"/>
      <c r="L17575" s="45"/>
      <c r="M17575" s="45"/>
    </row>
    <row r="17576" spans="8:13" s="28" customFormat="1" x14ac:dyDescent="0.2">
      <c r="H17576" s="12"/>
      <c r="J17576" s="29"/>
      <c r="K17576" s="45"/>
      <c r="L17576" s="45"/>
      <c r="M17576" s="45"/>
    </row>
    <row r="17577" spans="8:13" s="28" customFormat="1" x14ac:dyDescent="0.2">
      <c r="H17577" s="12"/>
      <c r="J17577" s="29"/>
      <c r="K17577" s="45"/>
      <c r="L17577" s="45"/>
      <c r="M17577" s="45"/>
    </row>
    <row r="17578" spans="8:13" s="28" customFormat="1" x14ac:dyDescent="0.2">
      <c r="H17578" s="12"/>
      <c r="J17578" s="29"/>
      <c r="K17578" s="45"/>
      <c r="L17578" s="45"/>
      <c r="M17578" s="45"/>
    </row>
    <row r="17579" spans="8:13" s="28" customFormat="1" x14ac:dyDescent="0.2">
      <c r="H17579" s="12"/>
      <c r="J17579" s="29"/>
      <c r="K17579" s="45"/>
      <c r="L17579" s="45"/>
      <c r="M17579" s="45"/>
    </row>
    <row r="17580" spans="8:13" s="28" customFormat="1" x14ac:dyDescent="0.2">
      <c r="H17580" s="12"/>
      <c r="J17580" s="29"/>
      <c r="K17580" s="45"/>
      <c r="L17580" s="45"/>
      <c r="M17580" s="45"/>
    </row>
    <row r="17581" spans="8:13" s="28" customFormat="1" x14ac:dyDescent="0.2">
      <c r="H17581" s="12"/>
      <c r="J17581" s="29"/>
      <c r="K17581" s="45"/>
      <c r="L17581" s="45"/>
      <c r="M17581" s="45"/>
    </row>
    <row r="17582" spans="8:13" s="28" customFormat="1" x14ac:dyDescent="0.2">
      <c r="H17582" s="12"/>
      <c r="J17582" s="29"/>
      <c r="K17582" s="45"/>
      <c r="L17582" s="45"/>
      <c r="M17582" s="45"/>
    </row>
    <row r="17583" spans="8:13" s="28" customFormat="1" x14ac:dyDescent="0.2">
      <c r="H17583" s="12"/>
      <c r="J17583" s="29"/>
      <c r="K17583" s="45"/>
      <c r="L17583" s="45"/>
      <c r="M17583" s="45"/>
    </row>
    <row r="17584" spans="8:13" s="28" customFormat="1" x14ac:dyDescent="0.2">
      <c r="H17584" s="12"/>
      <c r="J17584" s="29"/>
      <c r="K17584" s="45"/>
      <c r="L17584" s="45"/>
      <c r="M17584" s="45"/>
    </row>
    <row r="17585" spans="8:13" s="28" customFormat="1" x14ac:dyDescent="0.2">
      <c r="H17585" s="12"/>
      <c r="J17585" s="29"/>
      <c r="K17585" s="45"/>
      <c r="L17585" s="45"/>
      <c r="M17585" s="45"/>
    </row>
    <row r="17586" spans="8:13" s="28" customFormat="1" x14ac:dyDescent="0.2">
      <c r="H17586" s="12"/>
      <c r="J17586" s="29"/>
      <c r="K17586" s="45"/>
      <c r="L17586" s="45"/>
      <c r="M17586" s="45"/>
    </row>
    <row r="17587" spans="8:13" s="28" customFormat="1" x14ac:dyDescent="0.2">
      <c r="H17587" s="12"/>
      <c r="J17587" s="29"/>
      <c r="K17587" s="45"/>
      <c r="L17587" s="45"/>
      <c r="M17587" s="45"/>
    </row>
    <row r="17588" spans="8:13" s="28" customFormat="1" x14ac:dyDescent="0.2">
      <c r="H17588" s="12"/>
      <c r="J17588" s="29"/>
      <c r="K17588" s="45"/>
      <c r="L17588" s="45"/>
      <c r="M17588" s="45"/>
    </row>
    <row r="17589" spans="8:13" s="28" customFormat="1" x14ac:dyDescent="0.2">
      <c r="H17589" s="12"/>
      <c r="J17589" s="29"/>
      <c r="K17589" s="45"/>
      <c r="L17589" s="45"/>
      <c r="M17589" s="45"/>
    </row>
    <row r="17590" spans="8:13" s="28" customFormat="1" x14ac:dyDescent="0.2">
      <c r="H17590" s="12"/>
      <c r="J17590" s="29"/>
      <c r="K17590" s="45"/>
      <c r="L17590" s="45"/>
      <c r="M17590" s="45"/>
    </row>
    <row r="17591" spans="8:13" s="28" customFormat="1" x14ac:dyDescent="0.2">
      <c r="H17591" s="12"/>
      <c r="J17591" s="29"/>
      <c r="K17591" s="45"/>
      <c r="L17591" s="45"/>
      <c r="M17591" s="45"/>
    </row>
    <row r="17592" spans="8:13" s="28" customFormat="1" x14ac:dyDescent="0.2">
      <c r="H17592" s="12"/>
      <c r="J17592" s="29"/>
      <c r="K17592" s="45"/>
      <c r="L17592" s="45"/>
      <c r="M17592" s="45"/>
    </row>
    <row r="17593" spans="8:13" s="28" customFormat="1" x14ac:dyDescent="0.2">
      <c r="H17593" s="12"/>
      <c r="J17593" s="29"/>
      <c r="K17593" s="45"/>
      <c r="L17593" s="45"/>
      <c r="M17593" s="45"/>
    </row>
    <row r="17594" spans="8:13" s="28" customFormat="1" x14ac:dyDescent="0.2">
      <c r="H17594" s="12"/>
      <c r="J17594" s="29"/>
      <c r="K17594" s="45"/>
      <c r="L17594" s="45"/>
      <c r="M17594" s="45"/>
    </row>
    <row r="17595" spans="8:13" s="28" customFormat="1" x14ac:dyDescent="0.2">
      <c r="H17595" s="12"/>
      <c r="J17595" s="29"/>
      <c r="K17595" s="45"/>
      <c r="L17595" s="45"/>
      <c r="M17595" s="45"/>
    </row>
    <row r="17596" spans="8:13" s="28" customFormat="1" x14ac:dyDescent="0.2">
      <c r="H17596" s="12"/>
      <c r="J17596" s="29"/>
      <c r="K17596" s="45"/>
      <c r="L17596" s="45"/>
      <c r="M17596" s="45"/>
    </row>
    <row r="17597" spans="8:13" s="28" customFormat="1" x14ac:dyDescent="0.2">
      <c r="H17597" s="12"/>
      <c r="J17597" s="29"/>
      <c r="K17597" s="45"/>
      <c r="L17597" s="45"/>
      <c r="M17597" s="45"/>
    </row>
    <row r="17598" spans="8:13" s="28" customFormat="1" x14ac:dyDescent="0.2">
      <c r="H17598" s="12"/>
      <c r="J17598" s="29"/>
      <c r="K17598" s="45"/>
      <c r="L17598" s="45"/>
      <c r="M17598" s="45"/>
    </row>
    <row r="17599" spans="8:13" s="28" customFormat="1" x14ac:dyDescent="0.2">
      <c r="H17599" s="12"/>
      <c r="J17599" s="29"/>
      <c r="K17599" s="45"/>
      <c r="L17599" s="45"/>
      <c r="M17599" s="45"/>
    </row>
    <row r="17600" spans="8:13" s="28" customFormat="1" x14ac:dyDescent="0.2">
      <c r="H17600" s="12"/>
      <c r="J17600" s="29"/>
      <c r="K17600" s="45"/>
      <c r="L17600" s="45"/>
      <c r="M17600" s="45"/>
    </row>
    <row r="17601" spans="8:13" s="28" customFormat="1" x14ac:dyDescent="0.2">
      <c r="H17601" s="12"/>
      <c r="J17601" s="29"/>
      <c r="K17601" s="45"/>
      <c r="L17601" s="45"/>
      <c r="M17601" s="45"/>
    </row>
    <row r="17602" spans="8:13" s="28" customFormat="1" x14ac:dyDescent="0.2">
      <c r="H17602" s="12"/>
      <c r="J17602" s="29"/>
      <c r="K17602" s="45"/>
      <c r="L17602" s="45"/>
      <c r="M17602" s="45"/>
    </row>
    <row r="17603" spans="8:13" s="28" customFormat="1" x14ac:dyDescent="0.2">
      <c r="H17603" s="12"/>
      <c r="J17603" s="29"/>
      <c r="K17603" s="45"/>
      <c r="L17603" s="45"/>
      <c r="M17603" s="45"/>
    </row>
    <row r="17604" spans="8:13" s="28" customFormat="1" x14ac:dyDescent="0.2">
      <c r="H17604" s="12"/>
      <c r="J17604" s="29"/>
      <c r="K17604" s="45"/>
      <c r="L17604" s="45"/>
      <c r="M17604" s="45"/>
    </row>
    <row r="17605" spans="8:13" s="28" customFormat="1" x14ac:dyDescent="0.2">
      <c r="H17605" s="12"/>
      <c r="J17605" s="29"/>
      <c r="K17605" s="45"/>
      <c r="L17605" s="45"/>
      <c r="M17605" s="45"/>
    </row>
    <row r="17606" spans="8:13" s="28" customFormat="1" x14ac:dyDescent="0.2">
      <c r="H17606" s="12"/>
      <c r="J17606" s="29"/>
      <c r="K17606" s="45"/>
      <c r="L17606" s="45"/>
      <c r="M17606" s="45"/>
    </row>
    <row r="17607" spans="8:13" s="28" customFormat="1" x14ac:dyDescent="0.2">
      <c r="H17607" s="12"/>
      <c r="J17607" s="29"/>
      <c r="K17607" s="45"/>
      <c r="L17607" s="45"/>
      <c r="M17607" s="45"/>
    </row>
    <row r="17608" spans="8:13" s="28" customFormat="1" x14ac:dyDescent="0.2">
      <c r="H17608" s="12"/>
      <c r="J17608" s="29"/>
      <c r="K17608" s="45"/>
      <c r="L17608" s="45"/>
      <c r="M17608" s="45"/>
    </row>
    <row r="17609" spans="8:13" s="28" customFormat="1" x14ac:dyDescent="0.2">
      <c r="H17609" s="12"/>
      <c r="J17609" s="29"/>
      <c r="K17609" s="45"/>
      <c r="L17609" s="45"/>
      <c r="M17609" s="45"/>
    </row>
    <row r="17610" spans="8:13" s="28" customFormat="1" x14ac:dyDescent="0.2">
      <c r="H17610" s="12"/>
      <c r="J17610" s="29"/>
      <c r="K17610" s="45"/>
      <c r="L17610" s="45"/>
      <c r="M17610" s="45"/>
    </row>
    <row r="17611" spans="8:13" s="28" customFormat="1" x14ac:dyDescent="0.2">
      <c r="H17611" s="12"/>
      <c r="J17611" s="29"/>
      <c r="K17611" s="45"/>
      <c r="L17611" s="45"/>
      <c r="M17611" s="45"/>
    </row>
    <row r="17612" spans="8:13" s="28" customFormat="1" x14ac:dyDescent="0.2">
      <c r="H17612" s="12"/>
      <c r="J17612" s="29"/>
      <c r="K17612" s="45"/>
      <c r="L17612" s="45"/>
      <c r="M17612" s="45"/>
    </row>
    <row r="17613" spans="8:13" s="28" customFormat="1" x14ac:dyDescent="0.2">
      <c r="H17613" s="12"/>
      <c r="J17613" s="29"/>
      <c r="K17613" s="45"/>
      <c r="L17613" s="45"/>
      <c r="M17613" s="45"/>
    </row>
    <row r="17614" spans="8:13" s="28" customFormat="1" x14ac:dyDescent="0.2">
      <c r="H17614" s="12"/>
      <c r="J17614" s="29"/>
      <c r="K17614" s="45"/>
      <c r="L17614" s="45"/>
      <c r="M17614" s="45"/>
    </row>
    <row r="17615" spans="8:13" s="28" customFormat="1" x14ac:dyDescent="0.2">
      <c r="H17615" s="12"/>
      <c r="J17615" s="29"/>
      <c r="K17615" s="45"/>
      <c r="L17615" s="45"/>
      <c r="M17615" s="45"/>
    </row>
    <row r="17616" spans="8:13" s="28" customFormat="1" x14ac:dyDescent="0.2">
      <c r="H17616" s="12"/>
      <c r="J17616" s="29"/>
      <c r="K17616" s="45"/>
      <c r="L17616" s="45"/>
      <c r="M17616" s="45"/>
    </row>
    <row r="17617" spans="8:13" s="28" customFormat="1" x14ac:dyDescent="0.2">
      <c r="H17617" s="12"/>
      <c r="J17617" s="29"/>
      <c r="K17617" s="45"/>
      <c r="L17617" s="45"/>
      <c r="M17617" s="45"/>
    </row>
    <row r="17618" spans="8:13" s="28" customFormat="1" x14ac:dyDescent="0.2">
      <c r="H17618" s="12"/>
      <c r="J17618" s="29"/>
      <c r="K17618" s="45"/>
      <c r="L17618" s="45"/>
      <c r="M17618" s="45"/>
    </row>
    <row r="17619" spans="8:13" s="28" customFormat="1" x14ac:dyDescent="0.2">
      <c r="H17619" s="12"/>
      <c r="J17619" s="29"/>
      <c r="K17619" s="45"/>
      <c r="L17619" s="45"/>
      <c r="M17619" s="45"/>
    </row>
    <row r="17620" spans="8:13" s="28" customFormat="1" x14ac:dyDescent="0.2">
      <c r="H17620" s="12"/>
      <c r="J17620" s="29"/>
      <c r="K17620" s="45"/>
      <c r="L17620" s="45"/>
      <c r="M17620" s="45"/>
    </row>
    <row r="17621" spans="8:13" s="28" customFormat="1" x14ac:dyDescent="0.2">
      <c r="H17621" s="12"/>
      <c r="J17621" s="29"/>
      <c r="K17621" s="45"/>
      <c r="L17621" s="45"/>
      <c r="M17621" s="45"/>
    </row>
    <row r="17622" spans="8:13" s="28" customFormat="1" x14ac:dyDescent="0.2">
      <c r="H17622" s="12"/>
      <c r="J17622" s="29"/>
      <c r="K17622" s="45"/>
      <c r="L17622" s="45"/>
      <c r="M17622" s="45"/>
    </row>
    <row r="17623" spans="8:13" s="28" customFormat="1" x14ac:dyDescent="0.2">
      <c r="H17623" s="12"/>
      <c r="J17623" s="29"/>
      <c r="K17623" s="45"/>
      <c r="L17623" s="45"/>
      <c r="M17623" s="45"/>
    </row>
    <row r="17624" spans="8:13" s="28" customFormat="1" x14ac:dyDescent="0.2">
      <c r="H17624" s="12"/>
      <c r="J17624" s="29"/>
      <c r="K17624" s="45"/>
      <c r="L17624" s="45"/>
      <c r="M17624" s="45"/>
    </row>
    <row r="17625" spans="8:13" s="28" customFormat="1" x14ac:dyDescent="0.2">
      <c r="H17625" s="12"/>
      <c r="J17625" s="29"/>
      <c r="K17625" s="45"/>
      <c r="L17625" s="45"/>
      <c r="M17625" s="45"/>
    </row>
    <row r="17626" spans="8:13" s="28" customFormat="1" x14ac:dyDescent="0.2">
      <c r="H17626" s="12"/>
      <c r="J17626" s="29"/>
      <c r="K17626" s="45"/>
      <c r="L17626" s="45"/>
      <c r="M17626" s="45"/>
    </row>
    <row r="17627" spans="8:13" s="28" customFormat="1" x14ac:dyDescent="0.2">
      <c r="H17627" s="12"/>
      <c r="J17627" s="29"/>
      <c r="K17627" s="45"/>
      <c r="L17627" s="45"/>
      <c r="M17627" s="45"/>
    </row>
    <row r="17628" spans="8:13" s="28" customFormat="1" x14ac:dyDescent="0.2">
      <c r="H17628" s="12"/>
      <c r="J17628" s="29"/>
      <c r="K17628" s="45"/>
      <c r="L17628" s="45"/>
      <c r="M17628" s="45"/>
    </row>
    <row r="17629" spans="8:13" s="28" customFormat="1" x14ac:dyDescent="0.2">
      <c r="H17629" s="12"/>
      <c r="J17629" s="29"/>
      <c r="K17629" s="45"/>
      <c r="L17629" s="45"/>
      <c r="M17629" s="45"/>
    </row>
    <row r="17630" spans="8:13" s="28" customFormat="1" x14ac:dyDescent="0.2">
      <c r="H17630" s="12"/>
      <c r="J17630" s="29"/>
      <c r="K17630" s="45"/>
      <c r="L17630" s="45"/>
      <c r="M17630" s="45"/>
    </row>
    <row r="17631" spans="8:13" s="28" customFormat="1" x14ac:dyDescent="0.2">
      <c r="H17631" s="12"/>
      <c r="J17631" s="29"/>
      <c r="K17631" s="45"/>
      <c r="L17631" s="45"/>
      <c r="M17631" s="45"/>
    </row>
    <row r="17632" spans="8:13" s="28" customFormat="1" x14ac:dyDescent="0.2">
      <c r="H17632" s="12"/>
      <c r="J17632" s="29"/>
      <c r="K17632" s="45"/>
      <c r="L17632" s="45"/>
      <c r="M17632" s="45"/>
    </row>
    <row r="17633" spans="8:13" s="28" customFormat="1" x14ac:dyDescent="0.2">
      <c r="H17633" s="12"/>
      <c r="J17633" s="29"/>
      <c r="K17633" s="45"/>
      <c r="L17633" s="45"/>
      <c r="M17633" s="45"/>
    </row>
    <row r="17634" spans="8:13" s="28" customFormat="1" x14ac:dyDescent="0.2">
      <c r="H17634" s="12"/>
      <c r="J17634" s="29"/>
      <c r="K17634" s="45"/>
      <c r="L17634" s="45"/>
      <c r="M17634" s="45"/>
    </row>
    <row r="17635" spans="8:13" s="28" customFormat="1" x14ac:dyDescent="0.2">
      <c r="H17635" s="12"/>
      <c r="J17635" s="29"/>
      <c r="K17635" s="45"/>
      <c r="L17635" s="45"/>
      <c r="M17635" s="45"/>
    </row>
    <row r="17636" spans="8:13" s="28" customFormat="1" x14ac:dyDescent="0.2">
      <c r="H17636" s="12"/>
      <c r="J17636" s="29"/>
      <c r="K17636" s="45"/>
      <c r="L17636" s="45"/>
      <c r="M17636" s="45"/>
    </row>
    <row r="17637" spans="8:13" s="28" customFormat="1" x14ac:dyDescent="0.2">
      <c r="H17637" s="12"/>
      <c r="J17637" s="29"/>
      <c r="K17637" s="45"/>
      <c r="L17637" s="45"/>
      <c r="M17637" s="45"/>
    </row>
    <row r="17638" spans="8:13" s="28" customFormat="1" x14ac:dyDescent="0.2">
      <c r="H17638" s="12"/>
      <c r="J17638" s="29"/>
      <c r="K17638" s="45"/>
      <c r="L17638" s="45"/>
      <c r="M17638" s="45"/>
    </row>
    <row r="17639" spans="8:13" s="28" customFormat="1" x14ac:dyDescent="0.2">
      <c r="H17639" s="12"/>
      <c r="J17639" s="29"/>
      <c r="K17639" s="45"/>
      <c r="L17639" s="45"/>
      <c r="M17639" s="45"/>
    </row>
    <row r="17640" spans="8:13" s="28" customFormat="1" x14ac:dyDescent="0.2">
      <c r="H17640" s="12"/>
      <c r="J17640" s="29"/>
      <c r="K17640" s="45"/>
      <c r="L17640" s="45"/>
      <c r="M17640" s="45"/>
    </row>
    <row r="17641" spans="8:13" s="28" customFormat="1" x14ac:dyDescent="0.2">
      <c r="H17641" s="12"/>
      <c r="J17641" s="29"/>
      <c r="K17641" s="45"/>
      <c r="L17641" s="45"/>
      <c r="M17641" s="45"/>
    </row>
    <row r="17642" spans="8:13" s="28" customFormat="1" x14ac:dyDescent="0.2">
      <c r="H17642" s="12"/>
      <c r="J17642" s="29"/>
      <c r="K17642" s="45"/>
      <c r="L17642" s="45"/>
      <c r="M17642" s="45"/>
    </row>
    <row r="17643" spans="8:13" s="28" customFormat="1" x14ac:dyDescent="0.2">
      <c r="H17643" s="12"/>
      <c r="J17643" s="29"/>
      <c r="K17643" s="45"/>
      <c r="L17643" s="45"/>
      <c r="M17643" s="45"/>
    </row>
    <row r="17644" spans="8:13" s="28" customFormat="1" x14ac:dyDescent="0.2">
      <c r="H17644" s="12"/>
      <c r="J17644" s="29"/>
      <c r="K17644" s="45"/>
      <c r="L17644" s="45"/>
      <c r="M17644" s="45"/>
    </row>
    <row r="17645" spans="8:13" s="28" customFormat="1" x14ac:dyDescent="0.2">
      <c r="H17645" s="12"/>
      <c r="J17645" s="29"/>
      <c r="K17645" s="45"/>
      <c r="L17645" s="45"/>
      <c r="M17645" s="45"/>
    </row>
    <row r="17646" spans="8:13" s="28" customFormat="1" x14ac:dyDescent="0.2">
      <c r="H17646" s="12"/>
      <c r="J17646" s="29"/>
      <c r="K17646" s="45"/>
      <c r="L17646" s="45"/>
      <c r="M17646" s="45"/>
    </row>
    <row r="17647" spans="8:13" s="28" customFormat="1" x14ac:dyDescent="0.2">
      <c r="H17647" s="12"/>
      <c r="J17647" s="29"/>
      <c r="K17647" s="45"/>
      <c r="L17647" s="45"/>
      <c r="M17647" s="45"/>
    </row>
    <row r="17648" spans="8:13" s="28" customFormat="1" x14ac:dyDescent="0.2">
      <c r="H17648" s="12"/>
      <c r="J17648" s="29"/>
      <c r="K17648" s="45"/>
      <c r="L17648" s="45"/>
      <c r="M17648" s="45"/>
    </row>
    <row r="17649" spans="8:13" s="28" customFormat="1" x14ac:dyDescent="0.2">
      <c r="H17649" s="12"/>
      <c r="J17649" s="29"/>
      <c r="K17649" s="45"/>
      <c r="L17649" s="45"/>
      <c r="M17649" s="45"/>
    </row>
    <row r="17650" spans="8:13" s="28" customFormat="1" x14ac:dyDescent="0.2">
      <c r="H17650" s="12"/>
      <c r="J17650" s="29"/>
      <c r="K17650" s="45"/>
      <c r="L17650" s="45"/>
      <c r="M17650" s="45"/>
    </row>
    <row r="17651" spans="8:13" s="28" customFormat="1" x14ac:dyDescent="0.2">
      <c r="H17651" s="12"/>
      <c r="J17651" s="29"/>
      <c r="K17651" s="45"/>
      <c r="L17651" s="45"/>
      <c r="M17651" s="45"/>
    </row>
    <row r="17652" spans="8:13" s="28" customFormat="1" x14ac:dyDescent="0.2">
      <c r="H17652" s="12"/>
      <c r="J17652" s="29"/>
      <c r="K17652" s="45"/>
      <c r="L17652" s="45"/>
      <c r="M17652" s="45"/>
    </row>
    <row r="17653" spans="8:13" s="28" customFormat="1" x14ac:dyDescent="0.2">
      <c r="H17653" s="12"/>
      <c r="J17653" s="29"/>
      <c r="K17653" s="45"/>
      <c r="L17653" s="45"/>
      <c r="M17653" s="45"/>
    </row>
    <row r="17654" spans="8:13" s="28" customFormat="1" x14ac:dyDescent="0.2">
      <c r="H17654" s="12"/>
      <c r="J17654" s="29"/>
      <c r="K17654" s="45"/>
      <c r="L17654" s="45"/>
      <c r="M17654" s="45"/>
    </row>
    <row r="17655" spans="8:13" s="28" customFormat="1" x14ac:dyDescent="0.2">
      <c r="H17655" s="12"/>
      <c r="J17655" s="29"/>
      <c r="K17655" s="45"/>
      <c r="L17655" s="45"/>
      <c r="M17655" s="45"/>
    </row>
    <row r="17656" spans="8:13" s="28" customFormat="1" x14ac:dyDescent="0.2">
      <c r="H17656" s="12"/>
      <c r="J17656" s="29"/>
      <c r="K17656" s="45"/>
      <c r="L17656" s="45"/>
      <c r="M17656" s="45"/>
    </row>
    <row r="17657" spans="8:13" s="28" customFormat="1" x14ac:dyDescent="0.2">
      <c r="H17657" s="12"/>
      <c r="J17657" s="29"/>
      <c r="K17657" s="45"/>
      <c r="L17657" s="45"/>
      <c r="M17657" s="45"/>
    </row>
    <row r="17658" spans="8:13" s="28" customFormat="1" x14ac:dyDescent="0.2">
      <c r="H17658" s="12"/>
      <c r="J17658" s="29"/>
      <c r="K17658" s="45"/>
      <c r="L17658" s="45"/>
      <c r="M17658" s="45"/>
    </row>
    <row r="17659" spans="8:13" s="28" customFormat="1" x14ac:dyDescent="0.2">
      <c r="H17659" s="12"/>
      <c r="J17659" s="29"/>
      <c r="K17659" s="45"/>
      <c r="L17659" s="45"/>
      <c r="M17659" s="45"/>
    </row>
    <row r="17660" spans="8:13" s="28" customFormat="1" x14ac:dyDescent="0.2">
      <c r="H17660" s="12"/>
      <c r="J17660" s="29"/>
      <c r="K17660" s="45"/>
      <c r="L17660" s="45"/>
      <c r="M17660" s="45"/>
    </row>
    <row r="17661" spans="8:13" s="28" customFormat="1" x14ac:dyDescent="0.2">
      <c r="H17661" s="12"/>
      <c r="J17661" s="29"/>
      <c r="K17661" s="45"/>
      <c r="L17661" s="45"/>
      <c r="M17661" s="45"/>
    </row>
    <row r="17662" spans="8:13" s="28" customFormat="1" x14ac:dyDescent="0.2">
      <c r="H17662" s="12"/>
      <c r="J17662" s="29"/>
      <c r="K17662" s="45"/>
      <c r="L17662" s="45"/>
      <c r="M17662" s="45"/>
    </row>
    <row r="17663" spans="8:13" s="28" customFormat="1" x14ac:dyDescent="0.2">
      <c r="H17663" s="12"/>
      <c r="J17663" s="29"/>
      <c r="K17663" s="45"/>
      <c r="L17663" s="45"/>
      <c r="M17663" s="45"/>
    </row>
    <row r="17664" spans="8:13" s="28" customFormat="1" x14ac:dyDescent="0.2">
      <c r="H17664" s="12"/>
      <c r="J17664" s="29"/>
      <c r="K17664" s="45"/>
      <c r="L17664" s="45"/>
      <c r="M17664" s="45"/>
    </row>
    <row r="17665" spans="8:13" s="28" customFormat="1" x14ac:dyDescent="0.2">
      <c r="H17665" s="12"/>
      <c r="J17665" s="29"/>
      <c r="K17665" s="45"/>
      <c r="L17665" s="45"/>
      <c r="M17665" s="45"/>
    </row>
    <row r="17666" spans="8:13" s="28" customFormat="1" x14ac:dyDescent="0.2">
      <c r="H17666" s="12"/>
      <c r="J17666" s="29"/>
      <c r="K17666" s="45"/>
      <c r="L17666" s="45"/>
      <c r="M17666" s="45"/>
    </row>
    <row r="17667" spans="8:13" s="28" customFormat="1" x14ac:dyDescent="0.2">
      <c r="H17667" s="12"/>
      <c r="J17667" s="29"/>
      <c r="K17667" s="45"/>
      <c r="L17667" s="45"/>
      <c r="M17667" s="45"/>
    </row>
    <row r="17668" spans="8:13" s="28" customFormat="1" x14ac:dyDescent="0.2">
      <c r="H17668" s="12"/>
      <c r="J17668" s="29"/>
      <c r="K17668" s="45"/>
      <c r="L17668" s="45"/>
      <c r="M17668" s="45"/>
    </row>
    <row r="17669" spans="8:13" s="28" customFormat="1" x14ac:dyDescent="0.2">
      <c r="H17669" s="12"/>
      <c r="J17669" s="29"/>
      <c r="K17669" s="45"/>
      <c r="L17669" s="45"/>
      <c r="M17669" s="45"/>
    </row>
    <row r="17670" spans="8:13" s="28" customFormat="1" x14ac:dyDescent="0.2">
      <c r="H17670" s="12"/>
      <c r="J17670" s="29"/>
      <c r="K17670" s="45"/>
      <c r="L17670" s="45"/>
      <c r="M17670" s="45"/>
    </row>
    <row r="17671" spans="8:13" s="28" customFormat="1" x14ac:dyDescent="0.2">
      <c r="H17671" s="12"/>
      <c r="J17671" s="29"/>
      <c r="K17671" s="45"/>
      <c r="L17671" s="45"/>
      <c r="M17671" s="45"/>
    </row>
    <row r="17672" spans="8:13" s="28" customFormat="1" x14ac:dyDescent="0.2">
      <c r="H17672" s="12"/>
      <c r="J17672" s="29"/>
      <c r="K17672" s="45"/>
      <c r="L17672" s="45"/>
      <c r="M17672" s="45"/>
    </row>
    <row r="17673" spans="8:13" s="28" customFormat="1" x14ac:dyDescent="0.2">
      <c r="H17673" s="12"/>
      <c r="J17673" s="29"/>
      <c r="K17673" s="45"/>
      <c r="L17673" s="45"/>
      <c r="M17673" s="45"/>
    </row>
    <row r="17674" spans="8:13" s="28" customFormat="1" x14ac:dyDescent="0.2">
      <c r="H17674" s="12"/>
      <c r="J17674" s="29"/>
      <c r="K17674" s="45"/>
      <c r="L17674" s="45"/>
      <c r="M17674" s="45"/>
    </row>
    <row r="17675" spans="8:13" s="28" customFormat="1" x14ac:dyDescent="0.2">
      <c r="H17675" s="12"/>
      <c r="J17675" s="29"/>
      <c r="K17675" s="45"/>
      <c r="L17675" s="45"/>
      <c r="M17675" s="45"/>
    </row>
    <row r="17676" spans="8:13" s="28" customFormat="1" x14ac:dyDescent="0.2">
      <c r="H17676" s="12"/>
      <c r="J17676" s="29"/>
      <c r="K17676" s="45"/>
      <c r="L17676" s="45"/>
      <c r="M17676" s="45"/>
    </row>
    <row r="17677" spans="8:13" s="28" customFormat="1" x14ac:dyDescent="0.2">
      <c r="H17677" s="12"/>
      <c r="J17677" s="29"/>
      <c r="K17677" s="45"/>
      <c r="L17677" s="45"/>
      <c r="M17677" s="45"/>
    </row>
    <row r="17678" spans="8:13" s="28" customFormat="1" x14ac:dyDescent="0.2">
      <c r="H17678" s="12"/>
      <c r="J17678" s="29"/>
      <c r="K17678" s="45"/>
      <c r="L17678" s="45"/>
      <c r="M17678" s="45"/>
    </row>
    <row r="17679" spans="8:13" s="28" customFormat="1" x14ac:dyDescent="0.2">
      <c r="H17679" s="12"/>
      <c r="J17679" s="29"/>
      <c r="K17679" s="45"/>
      <c r="L17679" s="45"/>
      <c r="M17679" s="45"/>
    </row>
    <row r="17680" spans="8:13" s="28" customFormat="1" x14ac:dyDescent="0.2">
      <c r="H17680" s="12"/>
      <c r="J17680" s="29"/>
      <c r="K17680" s="45"/>
      <c r="L17680" s="45"/>
      <c r="M17680" s="45"/>
    </row>
    <row r="17681" spans="8:13" s="28" customFormat="1" x14ac:dyDescent="0.2">
      <c r="H17681" s="12"/>
      <c r="J17681" s="29"/>
      <c r="K17681" s="45"/>
      <c r="L17681" s="45"/>
      <c r="M17681" s="45"/>
    </row>
    <row r="17682" spans="8:13" s="28" customFormat="1" x14ac:dyDescent="0.2">
      <c r="H17682" s="12"/>
      <c r="J17682" s="29"/>
      <c r="K17682" s="45"/>
      <c r="L17682" s="45"/>
      <c r="M17682" s="45"/>
    </row>
    <row r="17683" spans="8:13" s="28" customFormat="1" x14ac:dyDescent="0.2">
      <c r="H17683" s="12"/>
      <c r="J17683" s="29"/>
      <c r="K17683" s="45"/>
      <c r="L17683" s="45"/>
      <c r="M17683" s="45"/>
    </row>
    <row r="17684" spans="8:13" s="28" customFormat="1" x14ac:dyDescent="0.2">
      <c r="H17684" s="12"/>
      <c r="J17684" s="29"/>
      <c r="K17684" s="45"/>
      <c r="L17684" s="45"/>
      <c r="M17684" s="45"/>
    </row>
    <row r="17685" spans="8:13" s="28" customFormat="1" x14ac:dyDescent="0.2">
      <c r="H17685" s="12"/>
      <c r="J17685" s="29"/>
      <c r="K17685" s="45"/>
      <c r="L17685" s="45"/>
      <c r="M17685" s="45"/>
    </row>
    <row r="17686" spans="8:13" s="28" customFormat="1" x14ac:dyDescent="0.2">
      <c r="H17686" s="12"/>
      <c r="J17686" s="29"/>
      <c r="K17686" s="45"/>
      <c r="L17686" s="45"/>
      <c r="M17686" s="45"/>
    </row>
    <row r="17687" spans="8:13" s="28" customFormat="1" x14ac:dyDescent="0.2">
      <c r="H17687" s="12"/>
      <c r="J17687" s="29"/>
      <c r="K17687" s="45"/>
      <c r="L17687" s="45"/>
      <c r="M17687" s="45"/>
    </row>
    <row r="17688" spans="8:13" s="28" customFormat="1" x14ac:dyDescent="0.2">
      <c r="H17688" s="12"/>
      <c r="J17688" s="29"/>
      <c r="K17688" s="45"/>
      <c r="L17688" s="45"/>
      <c r="M17688" s="45"/>
    </row>
    <row r="17689" spans="8:13" s="28" customFormat="1" x14ac:dyDescent="0.2">
      <c r="H17689" s="12"/>
      <c r="J17689" s="29"/>
      <c r="K17689" s="45"/>
      <c r="L17689" s="45"/>
      <c r="M17689" s="45"/>
    </row>
    <row r="17690" spans="8:13" s="28" customFormat="1" x14ac:dyDescent="0.2">
      <c r="H17690" s="12"/>
      <c r="J17690" s="29"/>
      <c r="K17690" s="45"/>
      <c r="L17690" s="45"/>
      <c r="M17690" s="45"/>
    </row>
    <row r="17691" spans="8:13" s="28" customFormat="1" x14ac:dyDescent="0.2">
      <c r="H17691" s="12"/>
      <c r="J17691" s="29"/>
      <c r="K17691" s="45"/>
      <c r="L17691" s="45"/>
      <c r="M17691" s="45"/>
    </row>
    <row r="17692" spans="8:13" s="28" customFormat="1" x14ac:dyDescent="0.2">
      <c r="H17692" s="12"/>
      <c r="J17692" s="29"/>
      <c r="K17692" s="45"/>
      <c r="L17692" s="45"/>
      <c r="M17692" s="45"/>
    </row>
    <row r="17693" spans="8:13" s="28" customFormat="1" x14ac:dyDescent="0.2">
      <c r="H17693" s="12"/>
      <c r="J17693" s="29"/>
      <c r="K17693" s="45"/>
      <c r="L17693" s="45"/>
      <c r="M17693" s="45"/>
    </row>
    <row r="17694" spans="8:13" s="28" customFormat="1" x14ac:dyDescent="0.2">
      <c r="H17694" s="12"/>
      <c r="J17694" s="29"/>
      <c r="K17694" s="45"/>
      <c r="L17694" s="45"/>
      <c r="M17694" s="45"/>
    </row>
    <row r="17695" spans="8:13" s="28" customFormat="1" x14ac:dyDescent="0.2">
      <c r="H17695" s="12"/>
      <c r="J17695" s="29"/>
      <c r="K17695" s="45"/>
      <c r="L17695" s="45"/>
      <c r="M17695" s="45"/>
    </row>
    <row r="17696" spans="8:13" s="28" customFormat="1" x14ac:dyDescent="0.2">
      <c r="H17696" s="12"/>
      <c r="J17696" s="29"/>
      <c r="K17696" s="45"/>
      <c r="L17696" s="45"/>
      <c r="M17696" s="45"/>
    </row>
    <row r="17697" spans="8:13" s="28" customFormat="1" x14ac:dyDescent="0.2">
      <c r="H17697" s="12"/>
      <c r="J17697" s="29"/>
      <c r="K17697" s="45"/>
      <c r="L17697" s="45"/>
      <c r="M17697" s="45"/>
    </row>
    <row r="17698" spans="8:13" s="28" customFormat="1" x14ac:dyDescent="0.2">
      <c r="H17698" s="12"/>
      <c r="J17698" s="29"/>
      <c r="K17698" s="45"/>
      <c r="L17698" s="45"/>
      <c r="M17698" s="45"/>
    </row>
    <row r="17699" spans="8:13" s="28" customFormat="1" x14ac:dyDescent="0.2">
      <c r="H17699" s="12"/>
      <c r="J17699" s="29"/>
      <c r="K17699" s="45"/>
      <c r="L17699" s="45"/>
      <c r="M17699" s="45"/>
    </row>
    <row r="17700" spans="8:13" s="28" customFormat="1" x14ac:dyDescent="0.2">
      <c r="H17700" s="12"/>
      <c r="J17700" s="29"/>
      <c r="K17700" s="45"/>
      <c r="L17700" s="45"/>
      <c r="M17700" s="45"/>
    </row>
    <row r="17701" spans="8:13" s="28" customFormat="1" x14ac:dyDescent="0.2">
      <c r="H17701" s="12"/>
      <c r="J17701" s="29"/>
      <c r="K17701" s="45"/>
      <c r="L17701" s="45"/>
      <c r="M17701" s="45"/>
    </row>
    <row r="17702" spans="8:13" s="28" customFormat="1" x14ac:dyDescent="0.2">
      <c r="H17702" s="12"/>
      <c r="J17702" s="29"/>
      <c r="K17702" s="45"/>
      <c r="L17702" s="45"/>
      <c r="M17702" s="45"/>
    </row>
    <row r="17703" spans="8:13" s="28" customFormat="1" x14ac:dyDescent="0.2">
      <c r="H17703" s="12"/>
      <c r="J17703" s="29"/>
      <c r="K17703" s="45"/>
      <c r="L17703" s="45"/>
      <c r="M17703" s="45"/>
    </row>
    <row r="17704" spans="8:13" s="28" customFormat="1" x14ac:dyDescent="0.2">
      <c r="H17704" s="12"/>
      <c r="J17704" s="29"/>
      <c r="K17704" s="45"/>
      <c r="L17704" s="45"/>
      <c r="M17704" s="45"/>
    </row>
    <row r="17705" spans="8:13" s="28" customFormat="1" x14ac:dyDescent="0.2">
      <c r="H17705" s="12"/>
      <c r="J17705" s="29"/>
      <c r="K17705" s="45"/>
      <c r="L17705" s="45"/>
      <c r="M17705" s="45"/>
    </row>
    <row r="17706" spans="8:13" s="28" customFormat="1" x14ac:dyDescent="0.2">
      <c r="H17706" s="12"/>
      <c r="J17706" s="29"/>
      <c r="K17706" s="45"/>
      <c r="L17706" s="45"/>
      <c r="M17706" s="45"/>
    </row>
    <row r="17707" spans="8:13" s="28" customFormat="1" x14ac:dyDescent="0.2">
      <c r="H17707" s="12"/>
      <c r="J17707" s="29"/>
      <c r="K17707" s="45"/>
      <c r="L17707" s="45"/>
      <c r="M17707" s="45"/>
    </row>
    <row r="17708" spans="8:13" s="28" customFormat="1" x14ac:dyDescent="0.2">
      <c r="H17708" s="12"/>
      <c r="J17708" s="29"/>
      <c r="K17708" s="45"/>
      <c r="L17708" s="45"/>
      <c r="M17708" s="45"/>
    </row>
    <row r="17709" spans="8:13" s="28" customFormat="1" x14ac:dyDescent="0.2">
      <c r="H17709" s="12"/>
      <c r="J17709" s="29"/>
      <c r="K17709" s="45"/>
      <c r="L17709" s="45"/>
      <c r="M17709" s="45"/>
    </row>
    <row r="17710" spans="8:13" s="28" customFormat="1" x14ac:dyDescent="0.2">
      <c r="H17710" s="12"/>
      <c r="J17710" s="29"/>
      <c r="K17710" s="45"/>
      <c r="L17710" s="45"/>
      <c r="M17710" s="45"/>
    </row>
    <row r="17711" spans="8:13" s="28" customFormat="1" x14ac:dyDescent="0.2">
      <c r="H17711" s="12"/>
      <c r="J17711" s="29"/>
      <c r="K17711" s="45"/>
      <c r="L17711" s="45"/>
      <c r="M17711" s="45"/>
    </row>
    <row r="17712" spans="8:13" s="28" customFormat="1" x14ac:dyDescent="0.2">
      <c r="H17712" s="12"/>
      <c r="J17712" s="29"/>
      <c r="K17712" s="45"/>
      <c r="L17712" s="45"/>
      <c r="M17712" s="45"/>
    </row>
    <row r="17713" spans="8:13" s="28" customFormat="1" x14ac:dyDescent="0.2">
      <c r="H17713" s="12"/>
      <c r="J17713" s="29"/>
      <c r="K17713" s="45"/>
      <c r="L17713" s="45"/>
      <c r="M17713" s="45"/>
    </row>
    <row r="17714" spans="8:13" s="28" customFormat="1" x14ac:dyDescent="0.2">
      <c r="H17714" s="12"/>
      <c r="J17714" s="29"/>
      <c r="K17714" s="45"/>
      <c r="L17714" s="45"/>
      <c r="M17714" s="45"/>
    </row>
    <row r="17715" spans="8:13" s="28" customFormat="1" x14ac:dyDescent="0.2">
      <c r="H17715" s="12"/>
      <c r="J17715" s="29"/>
      <c r="K17715" s="45"/>
      <c r="L17715" s="45"/>
      <c r="M17715" s="45"/>
    </row>
    <row r="17716" spans="8:13" s="28" customFormat="1" x14ac:dyDescent="0.2">
      <c r="H17716" s="12"/>
      <c r="J17716" s="29"/>
      <c r="K17716" s="45"/>
      <c r="L17716" s="45"/>
      <c r="M17716" s="45"/>
    </row>
    <row r="17717" spans="8:13" s="28" customFormat="1" x14ac:dyDescent="0.2">
      <c r="H17717" s="12"/>
      <c r="J17717" s="29"/>
      <c r="K17717" s="45"/>
      <c r="L17717" s="45"/>
      <c r="M17717" s="45"/>
    </row>
    <row r="17718" spans="8:13" s="28" customFormat="1" x14ac:dyDescent="0.2">
      <c r="H17718" s="12"/>
      <c r="J17718" s="29"/>
      <c r="K17718" s="45"/>
      <c r="L17718" s="45"/>
      <c r="M17718" s="45"/>
    </row>
    <row r="17719" spans="8:13" s="28" customFormat="1" x14ac:dyDescent="0.2">
      <c r="H17719" s="12"/>
      <c r="J17719" s="29"/>
      <c r="K17719" s="45"/>
      <c r="L17719" s="45"/>
      <c r="M17719" s="45"/>
    </row>
    <row r="17720" spans="8:13" s="28" customFormat="1" x14ac:dyDescent="0.2">
      <c r="H17720" s="12"/>
      <c r="J17720" s="29"/>
      <c r="K17720" s="45"/>
      <c r="L17720" s="45"/>
      <c r="M17720" s="45"/>
    </row>
    <row r="17721" spans="8:13" s="28" customFormat="1" x14ac:dyDescent="0.2">
      <c r="H17721" s="12"/>
      <c r="J17721" s="29"/>
      <c r="K17721" s="45"/>
      <c r="L17721" s="45"/>
      <c r="M17721" s="45"/>
    </row>
    <row r="17722" spans="8:13" s="28" customFormat="1" x14ac:dyDescent="0.2">
      <c r="H17722" s="12"/>
      <c r="J17722" s="29"/>
      <c r="K17722" s="45"/>
      <c r="L17722" s="45"/>
      <c r="M17722" s="45"/>
    </row>
    <row r="17723" spans="8:13" s="28" customFormat="1" x14ac:dyDescent="0.2">
      <c r="H17723" s="12"/>
      <c r="J17723" s="29"/>
      <c r="K17723" s="45"/>
      <c r="L17723" s="45"/>
      <c r="M17723" s="45"/>
    </row>
    <row r="17724" spans="8:13" s="28" customFormat="1" x14ac:dyDescent="0.2">
      <c r="H17724" s="12"/>
      <c r="J17724" s="29"/>
      <c r="K17724" s="45"/>
      <c r="L17724" s="45"/>
      <c r="M17724" s="45"/>
    </row>
    <row r="17725" spans="8:13" s="28" customFormat="1" x14ac:dyDescent="0.2">
      <c r="H17725" s="12"/>
      <c r="J17725" s="29"/>
      <c r="K17725" s="45"/>
      <c r="L17725" s="45"/>
      <c r="M17725" s="45"/>
    </row>
    <row r="17726" spans="8:13" s="28" customFormat="1" x14ac:dyDescent="0.2">
      <c r="H17726" s="12"/>
      <c r="J17726" s="29"/>
      <c r="K17726" s="45"/>
      <c r="L17726" s="45"/>
      <c r="M17726" s="45"/>
    </row>
    <row r="17727" spans="8:13" s="28" customFormat="1" x14ac:dyDescent="0.2">
      <c r="H17727" s="12"/>
      <c r="J17727" s="29"/>
      <c r="K17727" s="45"/>
      <c r="L17727" s="45"/>
      <c r="M17727" s="45"/>
    </row>
    <row r="17728" spans="8:13" s="28" customFormat="1" x14ac:dyDescent="0.2">
      <c r="H17728" s="12"/>
      <c r="J17728" s="29"/>
      <c r="K17728" s="45"/>
      <c r="L17728" s="45"/>
      <c r="M17728" s="45"/>
    </row>
    <row r="17729" spans="8:13" s="28" customFormat="1" x14ac:dyDescent="0.2">
      <c r="H17729" s="12"/>
      <c r="J17729" s="29"/>
      <c r="K17729" s="45"/>
      <c r="L17729" s="45"/>
      <c r="M17729" s="45"/>
    </row>
    <row r="17730" spans="8:13" s="28" customFormat="1" x14ac:dyDescent="0.2">
      <c r="H17730" s="12"/>
      <c r="J17730" s="29"/>
      <c r="K17730" s="45"/>
      <c r="L17730" s="45"/>
      <c r="M17730" s="45"/>
    </row>
    <row r="17731" spans="8:13" s="28" customFormat="1" x14ac:dyDescent="0.2">
      <c r="H17731" s="12"/>
      <c r="J17731" s="29"/>
      <c r="K17731" s="45"/>
      <c r="L17731" s="45"/>
      <c r="M17731" s="45"/>
    </row>
    <row r="17732" spans="8:13" s="28" customFormat="1" x14ac:dyDescent="0.2">
      <c r="H17732" s="12"/>
      <c r="J17732" s="29"/>
      <c r="K17732" s="45"/>
      <c r="L17732" s="45"/>
      <c r="M17732" s="45"/>
    </row>
    <row r="17733" spans="8:13" s="28" customFormat="1" x14ac:dyDescent="0.2">
      <c r="H17733" s="12"/>
      <c r="J17733" s="29"/>
      <c r="K17733" s="45"/>
      <c r="L17733" s="45"/>
      <c r="M17733" s="45"/>
    </row>
    <row r="17734" spans="8:13" s="28" customFormat="1" x14ac:dyDescent="0.2">
      <c r="H17734" s="12"/>
      <c r="J17734" s="29"/>
      <c r="K17734" s="45"/>
      <c r="L17734" s="45"/>
      <c r="M17734" s="45"/>
    </row>
    <row r="17735" spans="8:13" s="28" customFormat="1" x14ac:dyDescent="0.2">
      <c r="H17735" s="12"/>
      <c r="J17735" s="29"/>
      <c r="K17735" s="45"/>
      <c r="L17735" s="45"/>
      <c r="M17735" s="45"/>
    </row>
    <row r="17736" spans="8:13" s="28" customFormat="1" x14ac:dyDescent="0.2">
      <c r="H17736" s="12"/>
      <c r="J17736" s="29"/>
      <c r="K17736" s="45"/>
      <c r="L17736" s="45"/>
      <c r="M17736" s="45"/>
    </row>
    <row r="17737" spans="8:13" s="28" customFormat="1" x14ac:dyDescent="0.2">
      <c r="H17737" s="12"/>
      <c r="J17737" s="29"/>
      <c r="K17737" s="45"/>
      <c r="L17737" s="45"/>
      <c r="M17737" s="45"/>
    </row>
    <row r="17738" spans="8:13" s="28" customFormat="1" x14ac:dyDescent="0.2">
      <c r="H17738" s="12"/>
      <c r="J17738" s="29"/>
      <c r="K17738" s="45"/>
      <c r="L17738" s="45"/>
      <c r="M17738" s="45"/>
    </row>
    <row r="17739" spans="8:13" s="28" customFormat="1" x14ac:dyDescent="0.2">
      <c r="H17739" s="12"/>
      <c r="J17739" s="29"/>
      <c r="K17739" s="45"/>
      <c r="L17739" s="45"/>
      <c r="M17739" s="45"/>
    </row>
    <row r="17740" spans="8:13" s="28" customFormat="1" x14ac:dyDescent="0.2">
      <c r="H17740" s="12"/>
      <c r="J17740" s="29"/>
      <c r="K17740" s="45"/>
      <c r="L17740" s="45"/>
      <c r="M17740" s="45"/>
    </row>
    <row r="17741" spans="8:13" s="28" customFormat="1" x14ac:dyDescent="0.2">
      <c r="H17741" s="12"/>
      <c r="J17741" s="29"/>
      <c r="K17741" s="45"/>
      <c r="L17741" s="45"/>
      <c r="M17741" s="45"/>
    </row>
    <row r="17742" spans="8:13" s="28" customFormat="1" x14ac:dyDescent="0.2">
      <c r="H17742" s="12"/>
      <c r="J17742" s="29"/>
      <c r="K17742" s="45"/>
      <c r="L17742" s="45"/>
      <c r="M17742" s="45"/>
    </row>
    <row r="17743" spans="8:13" s="28" customFormat="1" x14ac:dyDescent="0.2">
      <c r="H17743" s="12"/>
      <c r="J17743" s="29"/>
      <c r="K17743" s="45"/>
      <c r="L17743" s="45"/>
      <c r="M17743" s="45"/>
    </row>
    <row r="17744" spans="8:13" s="28" customFormat="1" x14ac:dyDescent="0.2">
      <c r="H17744" s="12"/>
      <c r="J17744" s="29"/>
      <c r="K17744" s="45"/>
      <c r="L17744" s="45"/>
      <c r="M17744" s="45"/>
    </row>
    <row r="17745" spans="8:13" s="28" customFormat="1" x14ac:dyDescent="0.2">
      <c r="H17745" s="12"/>
      <c r="J17745" s="29"/>
      <c r="K17745" s="45"/>
      <c r="L17745" s="45"/>
      <c r="M17745" s="45"/>
    </row>
    <row r="17746" spans="8:13" s="28" customFormat="1" x14ac:dyDescent="0.2">
      <c r="H17746" s="12"/>
      <c r="J17746" s="29"/>
      <c r="K17746" s="45"/>
      <c r="L17746" s="45"/>
      <c r="M17746" s="45"/>
    </row>
    <row r="17747" spans="8:13" s="28" customFormat="1" x14ac:dyDescent="0.2">
      <c r="H17747" s="12"/>
      <c r="J17747" s="29"/>
      <c r="K17747" s="45"/>
      <c r="L17747" s="45"/>
      <c r="M17747" s="45"/>
    </row>
    <row r="17748" spans="8:13" s="28" customFormat="1" x14ac:dyDescent="0.2">
      <c r="H17748" s="12"/>
      <c r="J17748" s="29"/>
      <c r="K17748" s="45"/>
      <c r="L17748" s="45"/>
      <c r="M17748" s="45"/>
    </row>
    <row r="17749" spans="8:13" s="28" customFormat="1" x14ac:dyDescent="0.2">
      <c r="H17749" s="12"/>
      <c r="J17749" s="29"/>
      <c r="K17749" s="45"/>
      <c r="L17749" s="45"/>
      <c r="M17749" s="45"/>
    </row>
    <row r="17750" spans="8:13" s="28" customFormat="1" x14ac:dyDescent="0.2">
      <c r="H17750" s="12"/>
      <c r="J17750" s="29"/>
      <c r="K17750" s="45"/>
      <c r="L17750" s="45"/>
      <c r="M17750" s="45"/>
    </row>
    <row r="17751" spans="8:13" s="28" customFormat="1" x14ac:dyDescent="0.2">
      <c r="H17751" s="12"/>
      <c r="J17751" s="29"/>
      <c r="K17751" s="45"/>
      <c r="L17751" s="45"/>
      <c r="M17751" s="45"/>
    </row>
    <row r="17752" spans="8:13" s="28" customFormat="1" x14ac:dyDescent="0.2">
      <c r="H17752" s="12"/>
      <c r="J17752" s="29"/>
      <c r="K17752" s="45"/>
      <c r="L17752" s="45"/>
      <c r="M17752" s="45"/>
    </row>
    <row r="17753" spans="8:13" s="28" customFormat="1" x14ac:dyDescent="0.2">
      <c r="H17753" s="12"/>
      <c r="J17753" s="29"/>
      <c r="K17753" s="45"/>
      <c r="L17753" s="45"/>
      <c r="M17753" s="45"/>
    </row>
    <row r="17754" spans="8:13" s="28" customFormat="1" x14ac:dyDescent="0.2">
      <c r="H17754" s="12"/>
      <c r="J17754" s="29"/>
      <c r="K17754" s="45"/>
      <c r="L17754" s="45"/>
      <c r="M17754" s="45"/>
    </row>
    <row r="17755" spans="8:13" s="28" customFormat="1" x14ac:dyDescent="0.2">
      <c r="H17755" s="12"/>
      <c r="J17755" s="29"/>
      <c r="K17755" s="45"/>
      <c r="L17755" s="45"/>
      <c r="M17755" s="45"/>
    </row>
    <row r="17756" spans="8:13" s="28" customFormat="1" x14ac:dyDescent="0.2">
      <c r="H17756" s="12"/>
      <c r="J17756" s="29"/>
      <c r="K17756" s="45"/>
      <c r="L17756" s="45"/>
      <c r="M17756" s="45"/>
    </row>
    <row r="17757" spans="8:13" s="28" customFormat="1" x14ac:dyDescent="0.2">
      <c r="H17757" s="12"/>
      <c r="J17757" s="29"/>
      <c r="K17757" s="45"/>
      <c r="L17757" s="45"/>
      <c r="M17757" s="45"/>
    </row>
    <row r="17758" spans="8:13" s="28" customFormat="1" x14ac:dyDescent="0.2">
      <c r="H17758" s="12"/>
      <c r="J17758" s="29"/>
      <c r="K17758" s="45"/>
      <c r="L17758" s="45"/>
      <c r="M17758" s="45"/>
    </row>
    <row r="17759" spans="8:13" s="28" customFormat="1" x14ac:dyDescent="0.2">
      <c r="H17759" s="12"/>
      <c r="J17759" s="29"/>
      <c r="K17759" s="45"/>
      <c r="L17759" s="45"/>
      <c r="M17759" s="45"/>
    </row>
    <row r="17760" spans="8:13" s="28" customFormat="1" x14ac:dyDescent="0.2">
      <c r="H17760" s="12"/>
      <c r="J17760" s="29"/>
      <c r="K17760" s="45"/>
      <c r="L17760" s="45"/>
      <c r="M17760" s="45"/>
    </row>
    <row r="17761" spans="8:13" s="28" customFormat="1" x14ac:dyDescent="0.2">
      <c r="H17761" s="12"/>
      <c r="J17761" s="29"/>
      <c r="K17761" s="45"/>
      <c r="L17761" s="45"/>
      <c r="M17761" s="45"/>
    </row>
    <row r="17762" spans="8:13" s="28" customFormat="1" x14ac:dyDescent="0.2">
      <c r="H17762" s="12"/>
      <c r="J17762" s="29"/>
      <c r="K17762" s="45"/>
      <c r="L17762" s="45"/>
      <c r="M17762" s="45"/>
    </row>
    <row r="17763" spans="8:13" s="28" customFormat="1" x14ac:dyDescent="0.2">
      <c r="H17763" s="12"/>
      <c r="J17763" s="29"/>
      <c r="K17763" s="45"/>
      <c r="L17763" s="45"/>
      <c r="M17763" s="45"/>
    </row>
    <row r="17764" spans="8:13" s="28" customFormat="1" x14ac:dyDescent="0.2">
      <c r="H17764" s="12"/>
      <c r="J17764" s="29"/>
      <c r="K17764" s="45"/>
      <c r="L17764" s="45"/>
      <c r="M17764" s="45"/>
    </row>
    <row r="17765" spans="8:13" s="28" customFormat="1" x14ac:dyDescent="0.2">
      <c r="H17765" s="12"/>
      <c r="J17765" s="29"/>
      <c r="K17765" s="45"/>
      <c r="L17765" s="45"/>
      <c r="M17765" s="45"/>
    </row>
    <row r="17766" spans="8:13" s="28" customFormat="1" x14ac:dyDescent="0.2">
      <c r="H17766" s="12"/>
      <c r="J17766" s="29"/>
      <c r="K17766" s="45"/>
      <c r="L17766" s="45"/>
      <c r="M17766" s="45"/>
    </row>
    <row r="17767" spans="8:13" s="28" customFormat="1" x14ac:dyDescent="0.2">
      <c r="H17767" s="12"/>
      <c r="J17767" s="29"/>
      <c r="K17767" s="45"/>
      <c r="L17767" s="45"/>
      <c r="M17767" s="45"/>
    </row>
    <row r="17768" spans="8:13" s="28" customFormat="1" x14ac:dyDescent="0.2">
      <c r="H17768" s="12"/>
      <c r="J17768" s="29"/>
      <c r="K17768" s="45"/>
      <c r="L17768" s="45"/>
      <c r="M17768" s="45"/>
    </row>
    <row r="17769" spans="8:13" s="28" customFormat="1" x14ac:dyDescent="0.2">
      <c r="H17769" s="12"/>
      <c r="J17769" s="29"/>
      <c r="K17769" s="45"/>
      <c r="L17769" s="45"/>
      <c r="M17769" s="45"/>
    </row>
    <row r="17770" spans="8:13" s="28" customFormat="1" x14ac:dyDescent="0.2">
      <c r="H17770" s="12"/>
      <c r="J17770" s="29"/>
      <c r="K17770" s="45"/>
      <c r="L17770" s="45"/>
      <c r="M17770" s="45"/>
    </row>
    <row r="17771" spans="8:13" s="28" customFormat="1" x14ac:dyDescent="0.2">
      <c r="H17771" s="12"/>
      <c r="J17771" s="29"/>
      <c r="K17771" s="45"/>
      <c r="L17771" s="45"/>
      <c r="M17771" s="45"/>
    </row>
    <row r="17772" spans="8:13" s="28" customFormat="1" x14ac:dyDescent="0.2">
      <c r="H17772" s="12"/>
      <c r="J17772" s="29"/>
      <c r="K17772" s="45"/>
      <c r="L17772" s="45"/>
      <c r="M17772" s="45"/>
    </row>
    <row r="17773" spans="8:13" s="28" customFormat="1" x14ac:dyDescent="0.2">
      <c r="H17773" s="12"/>
      <c r="J17773" s="29"/>
      <c r="K17773" s="45"/>
      <c r="L17773" s="45"/>
      <c r="M17773" s="45"/>
    </row>
    <row r="17774" spans="8:13" s="28" customFormat="1" x14ac:dyDescent="0.2">
      <c r="H17774" s="12"/>
      <c r="J17774" s="29"/>
      <c r="K17774" s="45"/>
      <c r="L17774" s="45"/>
      <c r="M17774" s="45"/>
    </row>
    <row r="17775" spans="8:13" s="28" customFormat="1" x14ac:dyDescent="0.2">
      <c r="H17775" s="12"/>
      <c r="J17775" s="29"/>
      <c r="K17775" s="45"/>
      <c r="L17775" s="45"/>
      <c r="M17775" s="45"/>
    </row>
    <row r="17776" spans="8:13" s="28" customFormat="1" x14ac:dyDescent="0.2">
      <c r="H17776" s="12"/>
      <c r="J17776" s="29"/>
      <c r="K17776" s="45"/>
      <c r="L17776" s="45"/>
      <c r="M17776" s="45"/>
    </row>
    <row r="17777" spans="8:13" s="28" customFormat="1" x14ac:dyDescent="0.2">
      <c r="H17777" s="12"/>
      <c r="J17777" s="29"/>
      <c r="K17777" s="45"/>
      <c r="L17777" s="45"/>
      <c r="M17777" s="45"/>
    </row>
    <row r="17778" spans="8:13" s="28" customFormat="1" x14ac:dyDescent="0.2">
      <c r="H17778" s="12"/>
      <c r="J17778" s="29"/>
      <c r="K17778" s="45"/>
      <c r="L17778" s="45"/>
      <c r="M17778" s="45"/>
    </row>
    <row r="17779" spans="8:13" s="28" customFormat="1" x14ac:dyDescent="0.2">
      <c r="H17779" s="12"/>
      <c r="J17779" s="29"/>
      <c r="K17779" s="45"/>
      <c r="L17779" s="45"/>
      <c r="M17779" s="45"/>
    </row>
    <row r="17780" spans="8:13" s="28" customFormat="1" x14ac:dyDescent="0.2">
      <c r="H17780" s="12"/>
      <c r="J17780" s="29"/>
      <c r="K17780" s="45"/>
      <c r="L17780" s="45"/>
      <c r="M17780" s="45"/>
    </row>
    <row r="17781" spans="8:13" s="28" customFormat="1" x14ac:dyDescent="0.2">
      <c r="H17781" s="12"/>
      <c r="J17781" s="29"/>
      <c r="K17781" s="45"/>
      <c r="L17781" s="45"/>
      <c r="M17781" s="45"/>
    </row>
    <row r="17782" spans="8:13" s="28" customFormat="1" x14ac:dyDescent="0.2">
      <c r="H17782" s="12"/>
      <c r="J17782" s="29"/>
      <c r="K17782" s="45"/>
      <c r="L17782" s="45"/>
      <c r="M17782" s="45"/>
    </row>
    <row r="17783" spans="8:13" s="28" customFormat="1" x14ac:dyDescent="0.2">
      <c r="H17783" s="12"/>
      <c r="J17783" s="29"/>
      <c r="K17783" s="45"/>
      <c r="L17783" s="45"/>
      <c r="M17783" s="45"/>
    </row>
    <row r="17784" spans="8:13" s="28" customFormat="1" x14ac:dyDescent="0.2">
      <c r="H17784" s="12"/>
      <c r="J17784" s="29"/>
      <c r="K17784" s="45"/>
      <c r="L17784" s="45"/>
      <c r="M17784" s="45"/>
    </row>
    <row r="17785" spans="8:13" s="28" customFormat="1" x14ac:dyDescent="0.2">
      <c r="H17785" s="12"/>
      <c r="J17785" s="29"/>
      <c r="K17785" s="45"/>
      <c r="L17785" s="45"/>
      <c r="M17785" s="45"/>
    </row>
    <row r="17786" spans="8:13" s="28" customFormat="1" x14ac:dyDescent="0.2">
      <c r="H17786" s="12"/>
      <c r="J17786" s="29"/>
      <c r="K17786" s="45"/>
      <c r="L17786" s="45"/>
      <c r="M17786" s="45"/>
    </row>
    <row r="17787" spans="8:13" s="28" customFormat="1" x14ac:dyDescent="0.2">
      <c r="H17787" s="12"/>
      <c r="J17787" s="29"/>
      <c r="K17787" s="45"/>
      <c r="L17787" s="45"/>
      <c r="M17787" s="45"/>
    </row>
    <row r="17788" spans="8:13" s="28" customFormat="1" x14ac:dyDescent="0.2">
      <c r="H17788" s="12"/>
      <c r="J17788" s="29"/>
      <c r="K17788" s="45"/>
      <c r="L17788" s="45"/>
      <c r="M17788" s="45"/>
    </row>
    <row r="17789" spans="8:13" s="28" customFormat="1" x14ac:dyDescent="0.2">
      <c r="H17789" s="12"/>
      <c r="J17789" s="29"/>
      <c r="K17789" s="45"/>
      <c r="L17789" s="45"/>
      <c r="M17789" s="45"/>
    </row>
    <row r="17790" spans="8:13" s="28" customFormat="1" x14ac:dyDescent="0.2">
      <c r="H17790" s="12"/>
      <c r="J17790" s="29"/>
      <c r="K17790" s="45"/>
      <c r="L17790" s="45"/>
      <c r="M17790" s="45"/>
    </row>
    <row r="17791" spans="8:13" s="28" customFormat="1" x14ac:dyDescent="0.2">
      <c r="H17791" s="12"/>
      <c r="J17791" s="29"/>
      <c r="K17791" s="45"/>
      <c r="L17791" s="45"/>
      <c r="M17791" s="45"/>
    </row>
    <row r="17792" spans="8:13" s="28" customFormat="1" x14ac:dyDescent="0.2">
      <c r="H17792" s="12"/>
      <c r="J17792" s="29"/>
      <c r="K17792" s="45"/>
      <c r="L17792" s="45"/>
      <c r="M17792" s="45"/>
    </row>
    <row r="17793" spans="8:13" s="28" customFormat="1" x14ac:dyDescent="0.2">
      <c r="H17793" s="12"/>
      <c r="J17793" s="29"/>
      <c r="K17793" s="45"/>
      <c r="L17793" s="45"/>
      <c r="M17793" s="45"/>
    </row>
    <row r="17794" spans="8:13" s="28" customFormat="1" x14ac:dyDescent="0.2">
      <c r="H17794" s="12"/>
      <c r="J17794" s="29"/>
      <c r="K17794" s="45"/>
      <c r="L17794" s="45"/>
      <c r="M17794" s="45"/>
    </row>
    <row r="17795" spans="8:13" s="28" customFormat="1" x14ac:dyDescent="0.2">
      <c r="H17795" s="12"/>
      <c r="J17795" s="29"/>
      <c r="K17795" s="45"/>
      <c r="L17795" s="45"/>
      <c r="M17795" s="45"/>
    </row>
    <row r="17796" spans="8:13" s="28" customFormat="1" x14ac:dyDescent="0.2">
      <c r="H17796" s="12"/>
      <c r="J17796" s="29"/>
      <c r="K17796" s="45"/>
      <c r="L17796" s="45"/>
      <c r="M17796" s="45"/>
    </row>
    <row r="17797" spans="8:13" s="28" customFormat="1" x14ac:dyDescent="0.2">
      <c r="H17797" s="12"/>
      <c r="J17797" s="29"/>
      <c r="K17797" s="45"/>
      <c r="L17797" s="45"/>
      <c r="M17797" s="45"/>
    </row>
    <row r="17798" spans="8:13" s="28" customFormat="1" x14ac:dyDescent="0.2">
      <c r="H17798" s="12"/>
      <c r="J17798" s="29"/>
      <c r="K17798" s="45"/>
      <c r="L17798" s="45"/>
      <c r="M17798" s="45"/>
    </row>
    <row r="17799" spans="8:13" s="28" customFormat="1" x14ac:dyDescent="0.2">
      <c r="H17799" s="12"/>
      <c r="J17799" s="29"/>
      <c r="K17799" s="45"/>
      <c r="L17799" s="45"/>
      <c r="M17799" s="45"/>
    </row>
    <row r="17800" spans="8:13" s="28" customFormat="1" x14ac:dyDescent="0.2">
      <c r="H17800" s="12"/>
      <c r="J17800" s="29"/>
      <c r="K17800" s="45"/>
      <c r="L17800" s="45"/>
      <c r="M17800" s="45"/>
    </row>
    <row r="17801" spans="8:13" s="28" customFormat="1" x14ac:dyDescent="0.2">
      <c r="H17801" s="12"/>
      <c r="J17801" s="29"/>
      <c r="K17801" s="45"/>
      <c r="L17801" s="45"/>
      <c r="M17801" s="45"/>
    </row>
    <row r="17802" spans="8:13" s="28" customFormat="1" x14ac:dyDescent="0.2">
      <c r="H17802" s="12"/>
      <c r="J17802" s="29"/>
      <c r="K17802" s="45"/>
      <c r="L17802" s="45"/>
      <c r="M17802" s="45"/>
    </row>
    <row r="17803" spans="8:13" s="28" customFormat="1" x14ac:dyDescent="0.2">
      <c r="H17803" s="12"/>
      <c r="J17803" s="29"/>
      <c r="K17803" s="45"/>
      <c r="L17803" s="45"/>
      <c r="M17803" s="45"/>
    </row>
    <row r="17804" spans="8:13" s="28" customFormat="1" x14ac:dyDescent="0.2">
      <c r="H17804" s="12"/>
      <c r="J17804" s="29"/>
      <c r="K17804" s="45"/>
      <c r="L17804" s="45"/>
      <c r="M17804" s="45"/>
    </row>
    <row r="17805" spans="8:13" s="28" customFormat="1" x14ac:dyDescent="0.2">
      <c r="H17805" s="12"/>
      <c r="J17805" s="29"/>
      <c r="K17805" s="45"/>
      <c r="L17805" s="45"/>
      <c r="M17805" s="45"/>
    </row>
    <row r="17806" spans="8:13" s="28" customFormat="1" x14ac:dyDescent="0.2">
      <c r="H17806" s="12"/>
      <c r="J17806" s="29"/>
      <c r="K17806" s="45"/>
      <c r="L17806" s="45"/>
      <c r="M17806" s="45"/>
    </row>
    <row r="17807" spans="8:13" s="28" customFormat="1" x14ac:dyDescent="0.2">
      <c r="H17807" s="12"/>
      <c r="J17807" s="29"/>
      <c r="K17807" s="45"/>
      <c r="L17807" s="45"/>
      <c r="M17807" s="45"/>
    </row>
    <row r="17808" spans="8:13" s="28" customFormat="1" x14ac:dyDescent="0.2">
      <c r="H17808" s="12"/>
      <c r="J17808" s="29"/>
      <c r="K17808" s="45"/>
      <c r="L17808" s="45"/>
      <c r="M17808" s="45"/>
    </row>
    <row r="17809" spans="8:13" s="28" customFormat="1" x14ac:dyDescent="0.2">
      <c r="H17809" s="12"/>
      <c r="J17809" s="29"/>
      <c r="K17809" s="45"/>
      <c r="L17809" s="45"/>
      <c r="M17809" s="45"/>
    </row>
    <row r="17810" spans="8:13" s="28" customFormat="1" x14ac:dyDescent="0.2">
      <c r="H17810" s="12"/>
      <c r="J17810" s="29"/>
      <c r="K17810" s="45"/>
      <c r="L17810" s="45"/>
      <c r="M17810" s="45"/>
    </row>
    <row r="17811" spans="8:13" s="28" customFormat="1" x14ac:dyDescent="0.2">
      <c r="H17811" s="12"/>
      <c r="J17811" s="29"/>
      <c r="K17811" s="45"/>
      <c r="L17811" s="45"/>
      <c r="M17811" s="45"/>
    </row>
    <row r="17812" spans="8:13" s="28" customFormat="1" x14ac:dyDescent="0.2">
      <c r="H17812" s="12"/>
      <c r="J17812" s="29"/>
      <c r="K17812" s="45"/>
      <c r="L17812" s="45"/>
      <c r="M17812" s="45"/>
    </row>
    <row r="17813" spans="8:13" s="28" customFormat="1" x14ac:dyDescent="0.2">
      <c r="H17813" s="12"/>
      <c r="J17813" s="29"/>
      <c r="K17813" s="45"/>
      <c r="L17813" s="45"/>
      <c r="M17813" s="45"/>
    </row>
    <row r="17814" spans="8:13" s="28" customFormat="1" x14ac:dyDescent="0.2">
      <c r="H17814" s="12"/>
      <c r="J17814" s="29"/>
      <c r="K17814" s="45"/>
      <c r="L17814" s="45"/>
      <c r="M17814" s="45"/>
    </row>
    <row r="17815" spans="8:13" s="28" customFormat="1" x14ac:dyDescent="0.2">
      <c r="H17815" s="12"/>
      <c r="J17815" s="29"/>
      <c r="K17815" s="45"/>
      <c r="L17815" s="45"/>
      <c r="M17815" s="45"/>
    </row>
    <row r="17816" spans="8:13" s="28" customFormat="1" x14ac:dyDescent="0.2">
      <c r="H17816" s="12"/>
      <c r="J17816" s="29"/>
      <c r="K17816" s="45"/>
      <c r="L17816" s="45"/>
      <c r="M17816" s="45"/>
    </row>
    <row r="17817" spans="8:13" s="28" customFormat="1" x14ac:dyDescent="0.2">
      <c r="H17817" s="12"/>
      <c r="J17817" s="29"/>
      <c r="K17817" s="45"/>
      <c r="L17817" s="45"/>
      <c r="M17817" s="45"/>
    </row>
    <row r="17818" spans="8:13" s="28" customFormat="1" x14ac:dyDescent="0.2">
      <c r="H17818" s="12"/>
      <c r="J17818" s="29"/>
      <c r="K17818" s="45"/>
      <c r="L17818" s="45"/>
      <c r="M17818" s="45"/>
    </row>
    <row r="17819" spans="8:13" s="28" customFormat="1" x14ac:dyDescent="0.2">
      <c r="H17819" s="12"/>
      <c r="J17819" s="29"/>
      <c r="K17819" s="45"/>
      <c r="L17819" s="45"/>
      <c r="M17819" s="45"/>
    </row>
    <row r="17820" spans="8:13" s="28" customFormat="1" x14ac:dyDescent="0.2">
      <c r="H17820" s="12"/>
      <c r="J17820" s="29"/>
      <c r="K17820" s="45"/>
      <c r="L17820" s="45"/>
      <c r="M17820" s="45"/>
    </row>
    <row r="17821" spans="8:13" s="28" customFormat="1" x14ac:dyDescent="0.2">
      <c r="H17821" s="12"/>
      <c r="J17821" s="29"/>
      <c r="K17821" s="45"/>
      <c r="L17821" s="45"/>
      <c r="M17821" s="45"/>
    </row>
    <row r="17822" spans="8:13" s="28" customFormat="1" x14ac:dyDescent="0.2">
      <c r="H17822" s="12"/>
      <c r="J17822" s="29"/>
      <c r="K17822" s="45"/>
      <c r="L17822" s="45"/>
      <c r="M17822" s="45"/>
    </row>
    <row r="17823" spans="8:13" s="28" customFormat="1" x14ac:dyDescent="0.2">
      <c r="H17823" s="12"/>
      <c r="J17823" s="29"/>
      <c r="K17823" s="45"/>
      <c r="L17823" s="45"/>
      <c r="M17823" s="45"/>
    </row>
    <row r="17824" spans="8:13" s="28" customFormat="1" x14ac:dyDescent="0.2">
      <c r="H17824" s="12"/>
      <c r="J17824" s="29"/>
      <c r="K17824" s="45"/>
      <c r="L17824" s="45"/>
      <c r="M17824" s="45"/>
    </row>
    <row r="17825" spans="8:13" s="28" customFormat="1" x14ac:dyDescent="0.2">
      <c r="H17825" s="12"/>
      <c r="J17825" s="29"/>
      <c r="K17825" s="45"/>
      <c r="L17825" s="45"/>
      <c r="M17825" s="45"/>
    </row>
    <row r="17826" spans="8:13" s="28" customFormat="1" x14ac:dyDescent="0.2">
      <c r="H17826" s="12"/>
      <c r="J17826" s="29"/>
      <c r="K17826" s="45"/>
      <c r="L17826" s="45"/>
      <c r="M17826" s="45"/>
    </row>
    <row r="17827" spans="8:13" s="28" customFormat="1" x14ac:dyDescent="0.2">
      <c r="H17827" s="12"/>
      <c r="J17827" s="29"/>
      <c r="K17827" s="45"/>
      <c r="L17827" s="45"/>
      <c r="M17827" s="45"/>
    </row>
    <row r="17828" spans="8:13" s="28" customFormat="1" x14ac:dyDescent="0.2">
      <c r="H17828" s="12"/>
      <c r="J17828" s="29"/>
      <c r="K17828" s="45"/>
      <c r="L17828" s="45"/>
      <c r="M17828" s="45"/>
    </row>
    <row r="17829" spans="8:13" s="28" customFormat="1" x14ac:dyDescent="0.2">
      <c r="H17829" s="12"/>
      <c r="J17829" s="29"/>
      <c r="K17829" s="45"/>
      <c r="L17829" s="45"/>
      <c r="M17829" s="45"/>
    </row>
    <row r="17830" spans="8:13" s="28" customFormat="1" x14ac:dyDescent="0.2">
      <c r="H17830" s="12"/>
      <c r="J17830" s="29"/>
      <c r="K17830" s="45"/>
      <c r="L17830" s="45"/>
      <c r="M17830" s="45"/>
    </row>
    <row r="17831" spans="8:13" s="28" customFormat="1" x14ac:dyDescent="0.2">
      <c r="H17831" s="12"/>
      <c r="J17831" s="29"/>
      <c r="K17831" s="45"/>
      <c r="L17831" s="45"/>
      <c r="M17831" s="45"/>
    </row>
    <row r="17832" spans="8:13" s="28" customFormat="1" x14ac:dyDescent="0.2">
      <c r="H17832" s="12"/>
      <c r="J17832" s="29"/>
      <c r="K17832" s="45"/>
      <c r="L17832" s="45"/>
      <c r="M17832" s="45"/>
    </row>
    <row r="17833" spans="8:13" s="28" customFormat="1" x14ac:dyDescent="0.2">
      <c r="H17833" s="12"/>
      <c r="J17833" s="29"/>
      <c r="K17833" s="45"/>
      <c r="L17833" s="45"/>
      <c r="M17833" s="45"/>
    </row>
    <row r="17834" spans="8:13" s="28" customFormat="1" x14ac:dyDescent="0.2">
      <c r="H17834" s="12"/>
      <c r="J17834" s="29"/>
      <c r="K17834" s="45"/>
      <c r="L17834" s="45"/>
      <c r="M17834" s="45"/>
    </row>
    <row r="17835" spans="8:13" s="28" customFormat="1" x14ac:dyDescent="0.2">
      <c r="H17835" s="12"/>
      <c r="J17835" s="29"/>
      <c r="K17835" s="45"/>
      <c r="L17835" s="45"/>
      <c r="M17835" s="45"/>
    </row>
    <row r="17836" spans="8:13" s="28" customFormat="1" x14ac:dyDescent="0.2">
      <c r="H17836" s="12"/>
      <c r="J17836" s="29"/>
      <c r="K17836" s="45"/>
      <c r="L17836" s="45"/>
      <c r="M17836" s="45"/>
    </row>
    <row r="17837" spans="8:13" s="28" customFormat="1" x14ac:dyDescent="0.2">
      <c r="H17837" s="12"/>
      <c r="J17837" s="29"/>
      <c r="K17837" s="45"/>
      <c r="L17837" s="45"/>
      <c r="M17837" s="45"/>
    </row>
    <row r="17838" spans="8:13" s="28" customFormat="1" x14ac:dyDescent="0.2">
      <c r="H17838" s="12"/>
      <c r="J17838" s="29"/>
      <c r="K17838" s="45"/>
      <c r="L17838" s="45"/>
      <c r="M17838" s="45"/>
    </row>
    <row r="17839" spans="8:13" s="28" customFormat="1" x14ac:dyDescent="0.2">
      <c r="H17839" s="12"/>
      <c r="J17839" s="29"/>
      <c r="K17839" s="45"/>
      <c r="L17839" s="45"/>
      <c r="M17839" s="45"/>
    </row>
    <row r="17840" spans="8:13" s="28" customFormat="1" x14ac:dyDescent="0.2">
      <c r="H17840" s="12"/>
      <c r="J17840" s="29"/>
      <c r="K17840" s="45"/>
      <c r="L17840" s="45"/>
      <c r="M17840" s="45"/>
    </row>
    <row r="17841" spans="8:13" s="28" customFormat="1" x14ac:dyDescent="0.2">
      <c r="H17841" s="12"/>
      <c r="J17841" s="29"/>
      <c r="K17841" s="45"/>
      <c r="L17841" s="45"/>
      <c r="M17841" s="45"/>
    </row>
    <row r="17842" spans="8:13" s="28" customFormat="1" x14ac:dyDescent="0.2">
      <c r="H17842" s="12"/>
      <c r="J17842" s="29"/>
      <c r="K17842" s="45"/>
      <c r="L17842" s="45"/>
      <c r="M17842" s="45"/>
    </row>
    <row r="17843" spans="8:13" s="28" customFormat="1" x14ac:dyDescent="0.2">
      <c r="H17843" s="12"/>
      <c r="J17843" s="29"/>
      <c r="K17843" s="45"/>
      <c r="L17843" s="45"/>
      <c r="M17843" s="45"/>
    </row>
    <row r="17844" spans="8:13" s="28" customFormat="1" x14ac:dyDescent="0.2">
      <c r="H17844" s="12"/>
      <c r="J17844" s="29"/>
      <c r="K17844" s="45"/>
      <c r="L17844" s="45"/>
      <c r="M17844" s="45"/>
    </row>
    <row r="17845" spans="8:13" s="28" customFormat="1" x14ac:dyDescent="0.2">
      <c r="H17845" s="12"/>
      <c r="J17845" s="29"/>
      <c r="K17845" s="45"/>
      <c r="L17845" s="45"/>
      <c r="M17845" s="45"/>
    </row>
    <row r="17846" spans="8:13" s="28" customFormat="1" x14ac:dyDescent="0.2">
      <c r="H17846" s="12"/>
      <c r="J17846" s="29"/>
      <c r="K17846" s="45"/>
      <c r="L17846" s="45"/>
      <c r="M17846" s="45"/>
    </row>
    <row r="17847" spans="8:13" s="28" customFormat="1" x14ac:dyDescent="0.2">
      <c r="H17847" s="12"/>
      <c r="J17847" s="29"/>
      <c r="K17847" s="45"/>
      <c r="L17847" s="45"/>
      <c r="M17847" s="45"/>
    </row>
    <row r="17848" spans="8:13" s="28" customFormat="1" x14ac:dyDescent="0.2">
      <c r="H17848" s="12"/>
      <c r="J17848" s="29"/>
      <c r="K17848" s="45"/>
      <c r="L17848" s="45"/>
      <c r="M17848" s="45"/>
    </row>
    <row r="17849" spans="8:13" s="28" customFormat="1" x14ac:dyDescent="0.2">
      <c r="H17849" s="12"/>
      <c r="J17849" s="29"/>
      <c r="K17849" s="45"/>
      <c r="L17849" s="45"/>
      <c r="M17849" s="45"/>
    </row>
    <row r="17850" spans="8:13" s="28" customFormat="1" x14ac:dyDescent="0.2">
      <c r="H17850" s="12"/>
      <c r="J17850" s="29"/>
      <c r="K17850" s="45"/>
      <c r="L17850" s="45"/>
      <c r="M17850" s="45"/>
    </row>
    <row r="17851" spans="8:13" s="28" customFormat="1" x14ac:dyDescent="0.2">
      <c r="H17851" s="12"/>
      <c r="J17851" s="29"/>
      <c r="K17851" s="45"/>
      <c r="L17851" s="45"/>
      <c r="M17851" s="45"/>
    </row>
    <row r="17852" spans="8:13" s="28" customFormat="1" x14ac:dyDescent="0.2">
      <c r="H17852" s="12"/>
      <c r="J17852" s="29"/>
      <c r="K17852" s="45"/>
      <c r="L17852" s="45"/>
      <c r="M17852" s="45"/>
    </row>
    <row r="17853" spans="8:13" s="28" customFormat="1" x14ac:dyDescent="0.2">
      <c r="H17853" s="12"/>
      <c r="J17853" s="29"/>
      <c r="K17853" s="45"/>
      <c r="L17853" s="45"/>
      <c r="M17853" s="45"/>
    </row>
    <row r="17854" spans="8:13" s="28" customFormat="1" x14ac:dyDescent="0.2">
      <c r="H17854" s="12"/>
      <c r="J17854" s="29"/>
      <c r="K17854" s="45"/>
      <c r="L17854" s="45"/>
      <c r="M17854" s="45"/>
    </row>
    <row r="17855" spans="8:13" s="28" customFormat="1" x14ac:dyDescent="0.2">
      <c r="H17855" s="12"/>
      <c r="J17855" s="29"/>
      <c r="K17855" s="45"/>
      <c r="L17855" s="45"/>
      <c r="M17855" s="45"/>
    </row>
    <row r="17856" spans="8:13" s="28" customFormat="1" x14ac:dyDescent="0.2">
      <c r="H17856" s="12"/>
      <c r="J17856" s="29"/>
      <c r="K17856" s="45"/>
      <c r="L17856" s="45"/>
      <c r="M17856" s="45"/>
    </row>
    <row r="17857" spans="8:13" s="28" customFormat="1" x14ac:dyDescent="0.2">
      <c r="H17857" s="12"/>
      <c r="J17857" s="29"/>
      <c r="K17857" s="45"/>
      <c r="L17857" s="45"/>
      <c r="M17857" s="45"/>
    </row>
    <row r="17858" spans="8:13" s="28" customFormat="1" x14ac:dyDescent="0.2">
      <c r="H17858" s="12"/>
      <c r="J17858" s="29"/>
      <c r="K17858" s="45"/>
      <c r="L17858" s="45"/>
      <c r="M17858" s="45"/>
    </row>
    <row r="17859" spans="8:13" s="28" customFormat="1" x14ac:dyDescent="0.2">
      <c r="H17859" s="12"/>
      <c r="J17859" s="29"/>
      <c r="K17859" s="45"/>
      <c r="L17859" s="45"/>
      <c r="M17859" s="45"/>
    </row>
    <row r="17860" spans="8:13" s="28" customFormat="1" x14ac:dyDescent="0.2">
      <c r="H17860" s="12"/>
      <c r="J17860" s="29"/>
      <c r="K17860" s="45"/>
      <c r="L17860" s="45"/>
      <c r="M17860" s="45"/>
    </row>
    <row r="17861" spans="8:13" s="28" customFormat="1" x14ac:dyDescent="0.2">
      <c r="H17861" s="12"/>
      <c r="J17861" s="29"/>
      <c r="K17861" s="45"/>
      <c r="L17861" s="45"/>
      <c r="M17861" s="45"/>
    </row>
    <row r="17862" spans="8:13" s="28" customFormat="1" x14ac:dyDescent="0.2">
      <c r="H17862" s="12"/>
      <c r="J17862" s="29"/>
      <c r="K17862" s="45"/>
      <c r="L17862" s="45"/>
      <c r="M17862" s="45"/>
    </row>
    <row r="17863" spans="8:13" s="28" customFormat="1" x14ac:dyDescent="0.2">
      <c r="H17863" s="12"/>
      <c r="J17863" s="29"/>
      <c r="K17863" s="45"/>
      <c r="L17863" s="45"/>
      <c r="M17863" s="45"/>
    </row>
    <row r="17864" spans="8:13" s="28" customFormat="1" x14ac:dyDescent="0.2">
      <c r="H17864" s="12"/>
      <c r="J17864" s="29"/>
      <c r="K17864" s="45"/>
      <c r="L17864" s="45"/>
      <c r="M17864" s="45"/>
    </row>
    <row r="17865" spans="8:13" s="28" customFormat="1" x14ac:dyDescent="0.2">
      <c r="H17865" s="12"/>
      <c r="J17865" s="29"/>
      <c r="K17865" s="45"/>
      <c r="L17865" s="45"/>
      <c r="M17865" s="45"/>
    </row>
    <row r="17866" spans="8:13" s="28" customFormat="1" x14ac:dyDescent="0.2">
      <c r="H17866" s="12"/>
      <c r="J17866" s="29"/>
      <c r="K17866" s="45"/>
      <c r="L17866" s="45"/>
      <c r="M17866" s="45"/>
    </row>
    <row r="17867" spans="8:13" s="28" customFormat="1" x14ac:dyDescent="0.2">
      <c r="H17867" s="12"/>
      <c r="J17867" s="29"/>
      <c r="K17867" s="45"/>
      <c r="L17867" s="45"/>
      <c r="M17867" s="45"/>
    </row>
    <row r="17868" spans="8:13" s="28" customFormat="1" x14ac:dyDescent="0.2">
      <c r="H17868" s="12"/>
      <c r="J17868" s="29"/>
      <c r="K17868" s="45"/>
      <c r="L17868" s="45"/>
      <c r="M17868" s="45"/>
    </row>
    <row r="17869" spans="8:13" s="28" customFormat="1" x14ac:dyDescent="0.2">
      <c r="H17869" s="12"/>
      <c r="J17869" s="29"/>
      <c r="K17869" s="45"/>
      <c r="L17869" s="45"/>
      <c r="M17869" s="45"/>
    </row>
    <row r="17870" spans="8:13" s="28" customFormat="1" x14ac:dyDescent="0.2">
      <c r="H17870" s="12"/>
      <c r="J17870" s="29"/>
      <c r="K17870" s="45"/>
      <c r="L17870" s="45"/>
      <c r="M17870" s="45"/>
    </row>
    <row r="17871" spans="8:13" s="28" customFormat="1" x14ac:dyDescent="0.2">
      <c r="H17871" s="12"/>
      <c r="J17871" s="29"/>
      <c r="K17871" s="45"/>
      <c r="L17871" s="45"/>
      <c r="M17871" s="45"/>
    </row>
    <row r="17872" spans="8:13" s="28" customFormat="1" x14ac:dyDescent="0.2">
      <c r="H17872" s="12"/>
      <c r="J17872" s="29"/>
      <c r="K17872" s="45"/>
      <c r="L17872" s="45"/>
      <c r="M17872" s="45"/>
    </row>
    <row r="17873" spans="8:13" s="28" customFormat="1" x14ac:dyDescent="0.2">
      <c r="H17873" s="12"/>
      <c r="J17873" s="29"/>
      <c r="K17873" s="45"/>
      <c r="L17873" s="45"/>
      <c r="M17873" s="45"/>
    </row>
    <row r="17874" spans="8:13" s="28" customFormat="1" x14ac:dyDescent="0.2">
      <c r="H17874" s="12"/>
      <c r="J17874" s="29"/>
      <c r="K17874" s="45"/>
      <c r="L17874" s="45"/>
      <c r="M17874" s="45"/>
    </row>
    <row r="17875" spans="8:13" s="28" customFormat="1" x14ac:dyDescent="0.2">
      <c r="H17875" s="12"/>
      <c r="J17875" s="29"/>
      <c r="K17875" s="45"/>
      <c r="L17875" s="45"/>
      <c r="M17875" s="45"/>
    </row>
    <row r="17876" spans="8:13" s="28" customFormat="1" x14ac:dyDescent="0.2">
      <c r="H17876" s="12"/>
      <c r="J17876" s="29"/>
      <c r="K17876" s="45"/>
      <c r="L17876" s="45"/>
      <c r="M17876" s="45"/>
    </row>
    <row r="17877" spans="8:13" s="28" customFormat="1" x14ac:dyDescent="0.2">
      <c r="H17877" s="12"/>
      <c r="J17877" s="29"/>
      <c r="K17877" s="45"/>
      <c r="L17877" s="45"/>
      <c r="M17877" s="45"/>
    </row>
    <row r="17878" spans="8:13" s="28" customFormat="1" x14ac:dyDescent="0.2">
      <c r="H17878" s="12"/>
      <c r="J17878" s="29"/>
      <c r="K17878" s="45"/>
      <c r="L17878" s="45"/>
      <c r="M17878" s="45"/>
    </row>
    <row r="17879" spans="8:13" s="28" customFormat="1" x14ac:dyDescent="0.2">
      <c r="H17879" s="12"/>
      <c r="J17879" s="29"/>
      <c r="K17879" s="45"/>
      <c r="L17879" s="45"/>
      <c r="M17879" s="45"/>
    </row>
    <row r="17880" spans="8:13" s="28" customFormat="1" x14ac:dyDescent="0.2">
      <c r="H17880" s="12"/>
      <c r="J17880" s="29"/>
      <c r="K17880" s="45"/>
      <c r="L17880" s="45"/>
      <c r="M17880" s="45"/>
    </row>
    <row r="17881" spans="8:13" s="28" customFormat="1" x14ac:dyDescent="0.2">
      <c r="H17881" s="12"/>
      <c r="J17881" s="29"/>
      <c r="K17881" s="45"/>
      <c r="L17881" s="45"/>
      <c r="M17881" s="45"/>
    </row>
    <row r="17882" spans="8:13" s="28" customFormat="1" x14ac:dyDescent="0.2">
      <c r="H17882" s="12"/>
      <c r="J17882" s="29"/>
      <c r="K17882" s="45"/>
      <c r="L17882" s="45"/>
      <c r="M17882" s="45"/>
    </row>
    <row r="17883" spans="8:13" s="28" customFormat="1" x14ac:dyDescent="0.2">
      <c r="H17883" s="12"/>
      <c r="J17883" s="29"/>
      <c r="K17883" s="45"/>
      <c r="L17883" s="45"/>
      <c r="M17883" s="45"/>
    </row>
    <row r="17884" spans="8:13" s="28" customFormat="1" x14ac:dyDescent="0.2">
      <c r="H17884" s="12"/>
      <c r="J17884" s="29"/>
      <c r="K17884" s="45"/>
      <c r="L17884" s="45"/>
      <c r="M17884" s="45"/>
    </row>
    <row r="17885" spans="8:13" s="28" customFormat="1" x14ac:dyDescent="0.2">
      <c r="H17885" s="12"/>
      <c r="J17885" s="29"/>
      <c r="K17885" s="45"/>
      <c r="L17885" s="45"/>
      <c r="M17885" s="45"/>
    </row>
    <row r="17886" spans="8:13" s="28" customFormat="1" x14ac:dyDescent="0.2">
      <c r="H17886" s="12"/>
      <c r="J17886" s="29"/>
      <c r="K17886" s="45"/>
      <c r="L17886" s="45"/>
      <c r="M17886" s="45"/>
    </row>
    <row r="17887" spans="8:13" s="28" customFormat="1" x14ac:dyDescent="0.2">
      <c r="H17887" s="12"/>
      <c r="J17887" s="29"/>
      <c r="K17887" s="45"/>
      <c r="L17887" s="45"/>
      <c r="M17887" s="45"/>
    </row>
    <row r="17888" spans="8:13" s="28" customFormat="1" x14ac:dyDescent="0.2">
      <c r="H17888" s="12"/>
      <c r="J17888" s="29"/>
      <c r="K17888" s="45"/>
      <c r="L17888" s="45"/>
      <c r="M17888" s="45"/>
    </row>
    <row r="17889" spans="8:13" s="28" customFormat="1" x14ac:dyDescent="0.2">
      <c r="H17889" s="12"/>
      <c r="J17889" s="29"/>
      <c r="K17889" s="45"/>
      <c r="L17889" s="45"/>
      <c r="M17889" s="45"/>
    </row>
    <row r="17890" spans="8:13" s="28" customFormat="1" x14ac:dyDescent="0.2">
      <c r="H17890" s="12"/>
      <c r="J17890" s="29"/>
      <c r="K17890" s="45"/>
      <c r="L17890" s="45"/>
      <c r="M17890" s="45"/>
    </row>
    <row r="17891" spans="8:13" s="28" customFormat="1" x14ac:dyDescent="0.2">
      <c r="H17891" s="12"/>
      <c r="J17891" s="29"/>
      <c r="K17891" s="45"/>
      <c r="L17891" s="45"/>
      <c r="M17891" s="45"/>
    </row>
    <row r="17892" spans="8:13" s="28" customFormat="1" x14ac:dyDescent="0.2">
      <c r="H17892" s="12"/>
      <c r="J17892" s="29"/>
      <c r="K17892" s="45"/>
      <c r="L17892" s="45"/>
      <c r="M17892" s="45"/>
    </row>
    <row r="17893" spans="8:13" s="28" customFormat="1" x14ac:dyDescent="0.2">
      <c r="H17893" s="12"/>
      <c r="J17893" s="29"/>
      <c r="K17893" s="45"/>
      <c r="L17893" s="45"/>
      <c r="M17893" s="45"/>
    </row>
    <row r="17894" spans="8:13" s="28" customFormat="1" x14ac:dyDescent="0.2">
      <c r="H17894" s="12"/>
      <c r="J17894" s="29"/>
      <c r="K17894" s="45"/>
      <c r="L17894" s="45"/>
      <c r="M17894" s="45"/>
    </row>
    <row r="17895" spans="8:13" s="28" customFormat="1" x14ac:dyDescent="0.2">
      <c r="H17895" s="12"/>
      <c r="J17895" s="29"/>
      <c r="K17895" s="45"/>
      <c r="L17895" s="45"/>
      <c r="M17895" s="45"/>
    </row>
    <row r="17896" spans="8:13" s="28" customFormat="1" x14ac:dyDescent="0.2">
      <c r="H17896" s="12"/>
      <c r="J17896" s="29"/>
      <c r="K17896" s="45"/>
      <c r="L17896" s="45"/>
      <c r="M17896" s="45"/>
    </row>
    <row r="17897" spans="8:13" s="28" customFormat="1" x14ac:dyDescent="0.2">
      <c r="H17897" s="12"/>
      <c r="J17897" s="29"/>
      <c r="K17897" s="45"/>
      <c r="L17897" s="45"/>
      <c r="M17897" s="45"/>
    </row>
    <row r="17898" spans="8:13" s="28" customFormat="1" x14ac:dyDescent="0.2">
      <c r="H17898" s="12"/>
      <c r="J17898" s="29"/>
      <c r="K17898" s="45"/>
      <c r="L17898" s="45"/>
      <c r="M17898" s="45"/>
    </row>
    <row r="17899" spans="8:13" s="28" customFormat="1" x14ac:dyDescent="0.2">
      <c r="H17899" s="12"/>
      <c r="J17899" s="29"/>
      <c r="K17899" s="45"/>
      <c r="L17899" s="45"/>
      <c r="M17899" s="45"/>
    </row>
    <row r="17900" spans="8:13" s="28" customFormat="1" x14ac:dyDescent="0.2">
      <c r="H17900" s="12"/>
      <c r="J17900" s="29"/>
      <c r="K17900" s="45"/>
      <c r="L17900" s="45"/>
      <c r="M17900" s="45"/>
    </row>
    <row r="17901" spans="8:13" s="28" customFormat="1" x14ac:dyDescent="0.2">
      <c r="H17901" s="12"/>
      <c r="J17901" s="29"/>
      <c r="K17901" s="45"/>
      <c r="L17901" s="45"/>
      <c r="M17901" s="45"/>
    </row>
    <row r="17902" spans="8:13" s="28" customFormat="1" x14ac:dyDescent="0.2">
      <c r="H17902" s="12"/>
      <c r="J17902" s="29"/>
      <c r="K17902" s="45"/>
      <c r="L17902" s="45"/>
      <c r="M17902" s="45"/>
    </row>
    <row r="17903" spans="8:13" s="28" customFormat="1" x14ac:dyDescent="0.2">
      <c r="H17903" s="12"/>
      <c r="J17903" s="29"/>
      <c r="K17903" s="45"/>
      <c r="L17903" s="45"/>
      <c r="M17903" s="45"/>
    </row>
    <row r="17904" spans="8:13" s="28" customFormat="1" x14ac:dyDescent="0.2">
      <c r="H17904" s="12"/>
      <c r="J17904" s="29"/>
      <c r="K17904" s="45"/>
      <c r="L17904" s="45"/>
      <c r="M17904" s="45"/>
    </row>
    <row r="17905" spans="8:13" s="28" customFormat="1" x14ac:dyDescent="0.2">
      <c r="H17905" s="12"/>
      <c r="J17905" s="29"/>
      <c r="K17905" s="45"/>
      <c r="L17905" s="45"/>
      <c r="M17905" s="45"/>
    </row>
    <row r="17906" spans="8:13" s="28" customFormat="1" x14ac:dyDescent="0.2">
      <c r="H17906" s="12"/>
      <c r="J17906" s="29"/>
      <c r="K17906" s="45"/>
      <c r="L17906" s="45"/>
      <c r="M17906" s="45"/>
    </row>
    <row r="17907" spans="8:13" s="28" customFormat="1" x14ac:dyDescent="0.2">
      <c r="H17907" s="12"/>
      <c r="J17907" s="29"/>
      <c r="K17907" s="45"/>
      <c r="L17907" s="45"/>
      <c r="M17907" s="45"/>
    </row>
    <row r="17908" spans="8:13" s="28" customFormat="1" x14ac:dyDescent="0.2">
      <c r="H17908" s="12"/>
      <c r="J17908" s="29"/>
      <c r="K17908" s="45"/>
      <c r="L17908" s="45"/>
      <c r="M17908" s="45"/>
    </row>
    <row r="17909" spans="8:13" s="28" customFormat="1" x14ac:dyDescent="0.2">
      <c r="H17909" s="12"/>
      <c r="J17909" s="29"/>
      <c r="K17909" s="45"/>
      <c r="L17909" s="45"/>
      <c r="M17909" s="45"/>
    </row>
    <row r="17910" spans="8:13" s="28" customFormat="1" x14ac:dyDescent="0.2">
      <c r="H17910" s="12"/>
      <c r="J17910" s="29"/>
      <c r="K17910" s="45"/>
      <c r="L17910" s="45"/>
      <c r="M17910" s="45"/>
    </row>
    <row r="17911" spans="8:13" s="28" customFormat="1" x14ac:dyDescent="0.2">
      <c r="H17911" s="12"/>
      <c r="J17911" s="29"/>
      <c r="K17911" s="45"/>
      <c r="L17911" s="45"/>
      <c r="M17911" s="45"/>
    </row>
    <row r="17912" spans="8:13" s="28" customFormat="1" x14ac:dyDescent="0.2">
      <c r="H17912" s="12"/>
      <c r="J17912" s="29"/>
      <c r="K17912" s="45"/>
      <c r="L17912" s="45"/>
      <c r="M17912" s="45"/>
    </row>
    <row r="17913" spans="8:13" s="28" customFormat="1" x14ac:dyDescent="0.2">
      <c r="H17913" s="12"/>
      <c r="J17913" s="29"/>
      <c r="K17913" s="45"/>
      <c r="L17913" s="45"/>
      <c r="M17913" s="45"/>
    </row>
    <row r="17914" spans="8:13" s="28" customFormat="1" x14ac:dyDescent="0.2">
      <c r="H17914" s="12"/>
      <c r="J17914" s="29"/>
      <c r="K17914" s="45"/>
      <c r="L17914" s="45"/>
      <c r="M17914" s="45"/>
    </row>
    <row r="17915" spans="8:13" s="28" customFormat="1" x14ac:dyDescent="0.2">
      <c r="H17915" s="12"/>
      <c r="J17915" s="29"/>
      <c r="K17915" s="45"/>
      <c r="L17915" s="45"/>
      <c r="M17915" s="45"/>
    </row>
    <row r="17916" spans="8:13" s="28" customFormat="1" x14ac:dyDescent="0.2">
      <c r="H17916" s="12"/>
      <c r="J17916" s="29"/>
      <c r="K17916" s="45"/>
      <c r="L17916" s="45"/>
      <c r="M17916" s="45"/>
    </row>
    <row r="17917" spans="8:13" s="28" customFormat="1" x14ac:dyDescent="0.2">
      <c r="H17917" s="12"/>
      <c r="J17917" s="29"/>
      <c r="K17917" s="45"/>
      <c r="L17917" s="45"/>
      <c r="M17917" s="45"/>
    </row>
    <row r="17918" spans="8:13" s="28" customFormat="1" x14ac:dyDescent="0.2">
      <c r="H17918" s="12"/>
      <c r="J17918" s="29"/>
      <c r="K17918" s="45"/>
      <c r="L17918" s="45"/>
      <c r="M17918" s="45"/>
    </row>
    <row r="17919" spans="8:13" s="28" customFormat="1" x14ac:dyDescent="0.2">
      <c r="H17919" s="12"/>
      <c r="J17919" s="29"/>
      <c r="K17919" s="45"/>
      <c r="L17919" s="45"/>
      <c r="M17919" s="45"/>
    </row>
    <row r="17920" spans="8:13" s="28" customFormat="1" x14ac:dyDescent="0.2">
      <c r="H17920" s="12"/>
      <c r="J17920" s="29"/>
      <c r="K17920" s="45"/>
      <c r="L17920" s="45"/>
      <c r="M17920" s="45"/>
    </row>
    <row r="17921" spans="8:13" s="28" customFormat="1" x14ac:dyDescent="0.2">
      <c r="H17921" s="12"/>
      <c r="J17921" s="29"/>
      <c r="K17921" s="45"/>
      <c r="L17921" s="45"/>
      <c r="M17921" s="45"/>
    </row>
    <row r="17922" spans="8:13" s="28" customFormat="1" x14ac:dyDescent="0.2">
      <c r="H17922" s="12"/>
      <c r="J17922" s="29"/>
      <c r="K17922" s="45"/>
      <c r="L17922" s="45"/>
      <c r="M17922" s="45"/>
    </row>
    <row r="17923" spans="8:13" s="28" customFormat="1" x14ac:dyDescent="0.2">
      <c r="H17923" s="12"/>
      <c r="J17923" s="29"/>
      <c r="K17923" s="45"/>
      <c r="L17923" s="45"/>
      <c r="M17923" s="45"/>
    </row>
    <row r="17924" spans="8:13" s="28" customFormat="1" x14ac:dyDescent="0.2">
      <c r="H17924" s="12"/>
      <c r="J17924" s="29"/>
      <c r="K17924" s="45"/>
      <c r="L17924" s="45"/>
      <c r="M17924" s="45"/>
    </row>
    <row r="17925" spans="8:13" s="28" customFormat="1" x14ac:dyDescent="0.2">
      <c r="H17925" s="12"/>
      <c r="J17925" s="29"/>
      <c r="K17925" s="45"/>
      <c r="L17925" s="45"/>
      <c r="M17925" s="45"/>
    </row>
    <row r="17926" spans="8:13" s="28" customFormat="1" x14ac:dyDescent="0.2">
      <c r="H17926" s="12"/>
      <c r="J17926" s="29"/>
      <c r="K17926" s="45"/>
      <c r="L17926" s="45"/>
      <c r="M17926" s="45"/>
    </row>
    <row r="17927" spans="8:13" s="28" customFormat="1" x14ac:dyDescent="0.2">
      <c r="H17927" s="12"/>
      <c r="J17927" s="29"/>
      <c r="K17927" s="45"/>
      <c r="L17927" s="45"/>
      <c r="M17927" s="45"/>
    </row>
    <row r="17928" spans="8:13" s="28" customFormat="1" x14ac:dyDescent="0.2">
      <c r="H17928" s="12"/>
      <c r="J17928" s="29"/>
      <c r="K17928" s="45"/>
      <c r="L17928" s="45"/>
      <c r="M17928" s="45"/>
    </row>
    <row r="17929" spans="8:13" s="28" customFormat="1" x14ac:dyDescent="0.2">
      <c r="H17929" s="12"/>
      <c r="J17929" s="29"/>
      <c r="K17929" s="45"/>
      <c r="L17929" s="45"/>
      <c r="M17929" s="45"/>
    </row>
    <row r="17930" spans="8:13" s="28" customFormat="1" x14ac:dyDescent="0.2">
      <c r="H17930" s="12"/>
      <c r="J17930" s="29"/>
      <c r="K17930" s="45"/>
      <c r="L17930" s="45"/>
      <c r="M17930" s="45"/>
    </row>
    <row r="17931" spans="8:13" s="28" customFormat="1" x14ac:dyDescent="0.2">
      <c r="H17931" s="12"/>
      <c r="J17931" s="29"/>
      <c r="K17931" s="45"/>
      <c r="L17931" s="45"/>
      <c r="M17931" s="45"/>
    </row>
    <row r="17932" spans="8:13" s="28" customFormat="1" x14ac:dyDescent="0.2">
      <c r="H17932" s="12"/>
      <c r="J17932" s="29"/>
      <c r="K17932" s="45"/>
      <c r="L17932" s="45"/>
      <c r="M17932" s="45"/>
    </row>
    <row r="17933" spans="8:13" s="28" customFormat="1" x14ac:dyDescent="0.2">
      <c r="H17933" s="12"/>
      <c r="J17933" s="29"/>
      <c r="K17933" s="45"/>
      <c r="L17933" s="45"/>
      <c r="M17933" s="45"/>
    </row>
    <row r="17934" spans="8:13" s="28" customFormat="1" x14ac:dyDescent="0.2">
      <c r="H17934" s="12"/>
      <c r="J17934" s="29"/>
      <c r="K17934" s="45"/>
      <c r="L17934" s="45"/>
      <c r="M17934" s="45"/>
    </row>
    <row r="17935" spans="8:13" s="28" customFormat="1" x14ac:dyDescent="0.2">
      <c r="H17935" s="12"/>
      <c r="J17935" s="29"/>
      <c r="K17935" s="45"/>
      <c r="L17935" s="45"/>
      <c r="M17935" s="45"/>
    </row>
    <row r="17936" spans="8:13" s="28" customFormat="1" x14ac:dyDescent="0.2">
      <c r="H17936" s="12"/>
      <c r="J17936" s="29"/>
      <c r="K17936" s="45"/>
      <c r="L17936" s="45"/>
      <c r="M17936" s="45"/>
    </row>
    <row r="17937" spans="8:13" s="28" customFormat="1" x14ac:dyDescent="0.2">
      <c r="H17937" s="12"/>
      <c r="J17937" s="29"/>
      <c r="K17937" s="45"/>
      <c r="L17937" s="45"/>
      <c r="M17937" s="45"/>
    </row>
    <row r="17938" spans="8:13" s="28" customFormat="1" x14ac:dyDescent="0.2">
      <c r="H17938" s="12"/>
      <c r="J17938" s="29"/>
      <c r="K17938" s="45"/>
      <c r="L17938" s="45"/>
      <c r="M17938" s="45"/>
    </row>
    <row r="17939" spans="8:13" s="28" customFormat="1" x14ac:dyDescent="0.2">
      <c r="H17939" s="12"/>
      <c r="J17939" s="29"/>
      <c r="K17939" s="45"/>
      <c r="L17939" s="45"/>
      <c r="M17939" s="45"/>
    </row>
    <row r="17940" spans="8:13" s="28" customFormat="1" x14ac:dyDescent="0.2">
      <c r="H17940" s="12"/>
      <c r="J17940" s="29"/>
      <c r="K17940" s="45"/>
      <c r="L17940" s="45"/>
      <c r="M17940" s="45"/>
    </row>
    <row r="17941" spans="8:13" s="28" customFormat="1" x14ac:dyDescent="0.2">
      <c r="H17941" s="12"/>
      <c r="J17941" s="29"/>
      <c r="K17941" s="45"/>
      <c r="L17941" s="45"/>
      <c r="M17941" s="45"/>
    </row>
    <row r="17942" spans="8:13" s="28" customFormat="1" x14ac:dyDescent="0.2">
      <c r="H17942" s="12"/>
      <c r="J17942" s="29"/>
      <c r="K17942" s="45"/>
      <c r="L17942" s="45"/>
      <c r="M17942" s="45"/>
    </row>
    <row r="17943" spans="8:13" s="28" customFormat="1" x14ac:dyDescent="0.2">
      <c r="H17943" s="12"/>
      <c r="J17943" s="29"/>
      <c r="K17943" s="45"/>
      <c r="L17943" s="45"/>
      <c r="M17943" s="45"/>
    </row>
    <row r="17944" spans="8:13" s="28" customFormat="1" x14ac:dyDescent="0.2">
      <c r="H17944" s="12"/>
      <c r="J17944" s="29"/>
      <c r="K17944" s="45"/>
      <c r="L17944" s="45"/>
      <c r="M17944" s="45"/>
    </row>
    <row r="17945" spans="8:13" s="28" customFormat="1" x14ac:dyDescent="0.2">
      <c r="H17945" s="12"/>
      <c r="J17945" s="29"/>
      <c r="K17945" s="45"/>
      <c r="L17945" s="45"/>
      <c r="M17945" s="45"/>
    </row>
    <row r="17946" spans="8:13" s="28" customFormat="1" x14ac:dyDescent="0.2">
      <c r="H17946" s="12"/>
      <c r="J17946" s="29"/>
      <c r="K17946" s="45"/>
      <c r="L17946" s="45"/>
      <c r="M17946" s="45"/>
    </row>
    <row r="17947" spans="8:13" s="28" customFormat="1" x14ac:dyDescent="0.2">
      <c r="H17947" s="12"/>
      <c r="J17947" s="29"/>
      <c r="K17947" s="45"/>
      <c r="L17947" s="45"/>
      <c r="M17947" s="45"/>
    </row>
    <row r="17948" spans="8:13" s="28" customFormat="1" x14ac:dyDescent="0.2">
      <c r="H17948" s="12"/>
      <c r="J17948" s="29"/>
      <c r="K17948" s="45"/>
      <c r="L17948" s="45"/>
      <c r="M17948" s="45"/>
    </row>
    <row r="17949" spans="8:13" s="28" customFormat="1" x14ac:dyDescent="0.2">
      <c r="H17949" s="12"/>
      <c r="J17949" s="29"/>
      <c r="K17949" s="45"/>
      <c r="L17949" s="45"/>
      <c r="M17949" s="45"/>
    </row>
    <row r="17950" spans="8:13" s="28" customFormat="1" x14ac:dyDescent="0.2">
      <c r="H17950" s="12"/>
      <c r="J17950" s="29"/>
      <c r="K17950" s="45"/>
      <c r="L17950" s="45"/>
      <c r="M17950" s="45"/>
    </row>
    <row r="17951" spans="8:13" s="28" customFormat="1" x14ac:dyDescent="0.2">
      <c r="H17951" s="12"/>
      <c r="J17951" s="29"/>
      <c r="K17951" s="45"/>
      <c r="L17951" s="45"/>
      <c r="M17951" s="45"/>
    </row>
    <row r="17952" spans="8:13" s="28" customFormat="1" x14ac:dyDescent="0.2">
      <c r="H17952" s="12"/>
      <c r="J17952" s="29"/>
      <c r="K17952" s="45"/>
      <c r="L17952" s="45"/>
      <c r="M17952" s="45"/>
    </row>
    <row r="17953" spans="8:13" s="28" customFormat="1" x14ac:dyDescent="0.2">
      <c r="H17953" s="12"/>
      <c r="J17953" s="29"/>
      <c r="K17953" s="45"/>
      <c r="L17953" s="45"/>
      <c r="M17953" s="45"/>
    </row>
    <row r="17954" spans="8:13" s="28" customFormat="1" x14ac:dyDescent="0.2">
      <c r="H17954" s="12"/>
      <c r="J17954" s="29"/>
      <c r="K17954" s="45"/>
      <c r="L17954" s="45"/>
      <c r="M17954" s="45"/>
    </row>
    <row r="17955" spans="8:13" s="28" customFormat="1" x14ac:dyDescent="0.2">
      <c r="H17955" s="12"/>
      <c r="J17955" s="29"/>
      <c r="K17955" s="45"/>
      <c r="L17955" s="45"/>
      <c r="M17955" s="45"/>
    </row>
    <row r="17956" spans="8:13" s="28" customFormat="1" x14ac:dyDescent="0.2">
      <c r="H17956" s="12"/>
      <c r="J17956" s="29"/>
      <c r="K17956" s="45"/>
      <c r="L17956" s="45"/>
      <c r="M17956" s="45"/>
    </row>
    <row r="17957" spans="8:13" s="28" customFormat="1" x14ac:dyDescent="0.2">
      <c r="H17957" s="12"/>
      <c r="J17957" s="29"/>
      <c r="K17957" s="45"/>
      <c r="L17957" s="45"/>
      <c r="M17957" s="45"/>
    </row>
    <row r="17958" spans="8:13" s="28" customFormat="1" x14ac:dyDescent="0.2">
      <c r="H17958" s="12"/>
      <c r="J17958" s="29"/>
      <c r="K17958" s="45"/>
      <c r="L17958" s="45"/>
      <c r="M17958" s="45"/>
    </row>
    <row r="17959" spans="8:13" s="28" customFormat="1" x14ac:dyDescent="0.2">
      <c r="H17959" s="12"/>
      <c r="J17959" s="29"/>
      <c r="K17959" s="45"/>
      <c r="L17959" s="45"/>
      <c r="M17959" s="45"/>
    </row>
    <row r="17960" spans="8:13" s="28" customFormat="1" x14ac:dyDescent="0.2">
      <c r="H17960" s="12"/>
      <c r="J17960" s="29"/>
      <c r="K17960" s="45"/>
      <c r="L17960" s="45"/>
      <c r="M17960" s="45"/>
    </row>
    <row r="17961" spans="8:13" s="28" customFormat="1" x14ac:dyDescent="0.2">
      <c r="H17961" s="12"/>
      <c r="J17961" s="29"/>
      <c r="K17961" s="45"/>
      <c r="L17961" s="45"/>
      <c r="M17961" s="45"/>
    </row>
    <row r="17962" spans="8:13" s="28" customFormat="1" x14ac:dyDescent="0.2">
      <c r="H17962" s="12"/>
      <c r="J17962" s="29"/>
      <c r="K17962" s="45"/>
      <c r="L17962" s="45"/>
      <c r="M17962" s="45"/>
    </row>
    <row r="17963" spans="8:13" s="28" customFormat="1" x14ac:dyDescent="0.2">
      <c r="H17963" s="12"/>
      <c r="J17963" s="29"/>
      <c r="K17963" s="45"/>
      <c r="L17963" s="45"/>
      <c r="M17963" s="45"/>
    </row>
    <row r="17964" spans="8:13" s="28" customFormat="1" x14ac:dyDescent="0.2">
      <c r="H17964" s="12"/>
      <c r="J17964" s="29"/>
      <c r="K17964" s="45"/>
      <c r="L17964" s="45"/>
      <c r="M17964" s="45"/>
    </row>
    <row r="17965" spans="8:13" s="28" customFormat="1" x14ac:dyDescent="0.2">
      <c r="H17965" s="12"/>
      <c r="J17965" s="29"/>
      <c r="K17965" s="45"/>
      <c r="L17965" s="45"/>
      <c r="M17965" s="45"/>
    </row>
    <row r="17966" spans="8:13" s="28" customFormat="1" x14ac:dyDescent="0.2">
      <c r="H17966" s="12"/>
      <c r="J17966" s="29"/>
      <c r="K17966" s="45"/>
      <c r="L17966" s="45"/>
      <c r="M17966" s="45"/>
    </row>
    <row r="17967" spans="8:13" s="28" customFormat="1" x14ac:dyDescent="0.2">
      <c r="H17967" s="12"/>
      <c r="J17967" s="29"/>
      <c r="K17967" s="45"/>
      <c r="L17967" s="45"/>
      <c r="M17967" s="45"/>
    </row>
    <row r="17968" spans="8:13" s="28" customFormat="1" x14ac:dyDescent="0.2">
      <c r="H17968" s="12"/>
      <c r="J17968" s="29"/>
      <c r="K17968" s="45"/>
      <c r="L17968" s="45"/>
      <c r="M17968" s="45"/>
    </row>
    <row r="17969" spans="8:13" s="28" customFormat="1" x14ac:dyDescent="0.2">
      <c r="H17969" s="12"/>
      <c r="J17969" s="29"/>
      <c r="K17969" s="45"/>
      <c r="L17969" s="45"/>
      <c r="M17969" s="45"/>
    </row>
    <row r="17970" spans="8:13" s="28" customFormat="1" x14ac:dyDescent="0.2">
      <c r="H17970" s="12"/>
      <c r="J17970" s="29"/>
      <c r="K17970" s="45"/>
      <c r="L17970" s="45"/>
      <c r="M17970" s="45"/>
    </row>
    <row r="17971" spans="8:13" s="28" customFormat="1" x14ac:dyDescent="0.2">
      <c r="H17971" s="12"/>
      <c r="J17971" s="29"/>
      <c r="K17971" s="45"/>
      <c r="L17971" s="45"/>
      <c r="M17971" s="45"/>
    </row>
    <row r="17972" spans="8:13" s="28" customFormat="1" x14ac:dyDescent="0.2">
      <c r="H17972" s="12"/>
      <c r="J17972" s="29"/>
      <c r="K17972" s="45"/>
      <c r="L17972" s="45"/>
      <c r="M17972" s="45"/>
    </row>
    <row r="17973" spans="8:13" s="28" customFormat="1" x14ac:dyDescent="0.2">
      <c r="H17973" s="12"/>
      <c r="J17973" s="29"/>
      <c r="K17973" s="45"/>
      <c r="L17973" s="45"/>
      <c r="M17973" s="45"/>
    </row>
    <row r="17974" spans="8:13" s="28" customFormat="1" x14ac:dyDescent="0.2">
      <c r="H17974" s="12"/>
      <c r="J17974" s="29"/>
      <c r="K17974" s="45"/>
      <c r="L17974" s="45"/>
      <c r="M17974" s="45"/>
    </row>
    <row r="17975" spans="8:13" s="28" customFormat="1" x14ac:dyDescent="0.2">
      <c r="H17975" s="12"/>
      <c r="J17975" s="29"/>
      <c r="K17975" s="45"/>
      <c r="L17975" s="45"/>
      <c r="M17975" s="45"/>
    </row>
    <row r="17976" spans="8:13" s="28" customFormat="1" x14ac:dyDescent="0.2">
      <c r="H17976" s="12"/>
      <c r="J17976" s="29"/>
      <c r="K17976" s="45"/>
      <c r="L17976" s="45"/>
      <c r="M17976" s="45"/>
    </row>
    <row r="17977" spans="8:13" s="28" customFormat="1" x14ac:dyDescent="0.2">
      <c r="H17977" s="12"/>
      <c r="J17977" s="29"/>
      <c r="K17977" s="45"/>
      <c r="L17977" s="45"/>
      <c r="M17977" s="45"/>
    </row>
    <row r="17978" spans="8:13" s="28" customFormat="1" x14ac:dyDescent="0.2">
      <c r="H17978" s="12"/>
      <c r="J17978" s="29"/>
      <c r="K17978" s="45"/>
      <c r="L17978" s="45"/>
      <c r="M17978" s="45"/>
    </row>
    <row r="17979" spans="8:13" s="28" customFormat="1" x14ac:dyDescent="0.2">
      <c r="H17979" s="12"/>
      <c r="J17979" s="29"/>
      <c r="K17979" s="45"/>
      <c r="L17979" s="45"/>
      <c r="M17979" s="45"/>
    </row>
    <row r="17980" spans="8:13" s="28" customFormat="1" x14ac:dyDescent="0.2">
      <c r="H17980" s="12"/>
      <c r="J17980" s="29"/>
      <c r="K17980" s="45"/>
      <c r="L17980" s="45"/>
      <c r="M17980" s="45"/>
    </row>
    <row r="17981" spans="8:13" s="28" customFormat="1" x14ac:dyDescent="0.2">
      <c r="H17981" s="12"/>
      <c r="J17981" s="29"/>
      <c r="K17981" s="45"/>
      <c r="L17981" s="45"/>
      <c r="M17981" s="45"/>
    </row>
    <row r="17982" spans="8:13" s="28" customFormat="1" x14ac:dyDescent="0.2">
      <c r="H17982" s="12"/>
      <c r="J17982" s="29"/>
      <c r="K17982" s="45"/>
      <c r="L17982" s="45"/>
      <c r="M17982" s="45"/>
    </row>
    <row r="17983" spans="8:13" s="28" customFormat="1" x14ac:dyDescent="0.2">
      <c r="H17983" s="12"/>
      <c r="J17983" s="29"/>
      <c r="K17983" s="45"/>
      <c r="L17983" s="45"/>
      <c r="M17983" s="45"/>
    </row>
    <row r="17984" spans="8:13" s="28" customFormat="1" x14ac:dyDescent="0.2">
      <c r="H17984" s="12"/>
      <c r="J17984" s="29"/>
      <c r="K17984" s="45"/>
      <c r="L17984" s="45"/>
      <c r="M17984" s="45"/>
    </row>
    <row r="17985" spans="8:13" s="28" customFormat="1" x14ac:dyDescent="0.2">
      <c r="H17985" s="12"/>
      <c r="J17985" s="29"/>
      <c r="K17985" s="45"/>
      <c r="L17985" s="45"/>
      <c r="M17985" s="45"/>
    </row>
    <row r="17986" spans="8:13" s="28" customFormat="1" x14ac:dyDescent="0.2">
      <c r="H17986" s="12"/>
      <c r="J17986" s="29"/>
      <c r="K17986" s="45"/>
      <c r="L17986" s="45"/>
      <c r="M17986" s="45"/>
    </row>
    <row r="17987" spans="8:13" s="28" customFormat="1" x14ac:dyDescent="0.2">
      <c r="H17987" s="12"/>
      <c r="J17987" s="29"/>
      <c r="K17987" s="45"/>
      <c r="L17987" s="45"/>
      <c r="M17987" s="45"/>
    </row>
    <row r="17988" spans="8:13" s="28" customFormat="1" x14ac:dyDescent="0.2">
      <c r="H17988" s="12"/>
      <c r="J17988" s="29"/>
      <c r="K17988" s="45"/>
      <c r="L17988" s="45"/>
      <c r="M17988" s="45"/>
    </row>
    <row r="17989" spans="8:13" s="28" customFormat="1" x14ac:dyDescent="0.2">
      <c r="H17989" s="12"/>
      <c r="J17989" s="29"/>
      <c r="K17989" s="45"/>
      <c r="L17989" s="45"/>
      <c r="M17989" s="45"/>
    </row>
    <row r="17990" spans="8:13" s="28" customFormat="1" x14ac:dyDescent="0.2">
      <c r="H17990" s="12"/>
      <c r="J17990" s="29"/>
      <c r="K17990" s="45"/>
      <c r="L17990" s="45"/>
      <c r="M17990" s="45"/>
    </row>
    <row r="17991" spans="8:13" s="28" customFormat="1" x14ac:dyDescent="0.2">
      <c r="H17991" s="12"/>
      <c r="J17991" s="29"/>
      <c r="K17991" s="45"/>
      <c r="L17991" s="45"/>
      <c r="M17991" s="45"/>
    </row>
    <row r="17992" spans="8:13" s="28" customFormat="1" x14ac:dyDescent="0.2">
      <c r="H17992" s="12"/>
      <c r="J17992" s="29"/>
      <c r="K17992" s="45"/>
      <c r="L17992" s="45"/>
      <c r="M17992" s="45"/>
    </row>
    <row r="17993" spans="8:13" s="28" customFormat="1" x14ac:dyDescent="0.2">
      <c r="H17993" s="12"/>
      <c r="J17993" s="29"/>
      <c r="K17993" s="45"/>
      <c r="L17993" s="45"/>
      <c r="M17993" s="45"/>
    </row>
    <row r="17994" spans="8:13" s="28" customFormat="1" x14ac:dyDescent="0.2">
      <c r="H17994" s="12"/>
      <c r="J17994" s="29"/>
      <c r="K17994" s="45"/>
      <c r="L17994" s="45"/>
      <c r="M17994" s="45"/>
    </row>
    <row r="17995" spans="8:13" s="28" customFormat="1" x14ac:dyDescent="0.2">
      <c r="H17995" s="12"/>
      <c r="J17995" s="29"/>
      <c r="K17995" s="45"/>
      <c r="L17995" s="45"/>
      <c r="M17995" s="45"/>
    </row>
    <row r="17996" spans="8:13" s="28" customFormat="1" x14ac:dyDescent="0.2">
      <c r="H17996" s="12"/>
      <c r="J17996" s="29"/>
      <c r="K17996" s="45"/>
      <c r="L17996" s="45"/>
      <c r="M17996" s="45"/>
    </row>
    <row r="17997" spans="8:13" s="28" customFormat="1" x14ac:dyDescent="0.2">
      <c r="H17997" s="12"/>
      <c r="J17997" s="29"/>
      <c r="K17997" s="45"/>
      <c r="L17997" s="45"/>
      <c r="M17997" s="45"/>
    </row>
    <row r="17998" spans="8:13" s="28" customFormat="1" x14ac:dyDescent="0.2">
      <c r="H17998" s="12"/>
      <c r="J17998" s="29"/>
      <c r="K17998" s="45"/>
      <c r="L17998" s="45"/>
      <c r="M17998" s="45"/>
    </row>
    <row r="17999" spans="8:13" s="28" customFormat="1" x14ac:dyDescent="0.2">
      <c r="H17999" s="12"/>
      <c r="J17999" s="29"/>
      <c r="K17999" s="45"/>
      <c r="L17999" s="45"/>
      <c r="M17999" s="45"/>
    </row>
    <row r="18000" spans="8:13" s="28" customFormat="1" x14ac:dyDescent="0.2">
      <c r="H18000" s="12"/>
      <c r="J18000" s="29"/>
      <c r="K18000" s="45"/>
      <c r="L18000" s="45"/>
      <c r="M18000" s="45"/>
    </row>
    <row r="18001" spans="8:13" s="28" customFormat="1" x14ac:dyDescent="0.2">
      <c r="H18001" s="12"/>
      <c r="J18001" s="29"/>
      <c r="K18001" s="45"/>
      <c r="L18001" s="45"/>
      <c r="M18001" s="45"/>
    </row>
    <row r="18002" spans="8:13" s="28" customFormat="1" x14ac:dyDescent="0.2">
      <c r="H18002" s="12"/>
      <c r="J18002" s="29"/>
      <c r="K18002" s="45"/>
      <c r="L18002" s="45"/>
      <c r="M18002" s="45"/>
    </row>
    <row r="18003" spans="8:13" s="28" customFormat="1" x14ac:dyDescent="0.2">
      <c r="H18003" s="12"/>
      <c r="J18003" s="29"/>
      <c r="K18003" s="45"/>
      <c r="L18003" s="45"/>
      <c r="M18003" s="45"/>
    </row>
    <row r="18004" spans="8:13" s="28" customFormat="1" x14ac:dyDescent="0.2">
      <c r="H18004" s="12"/>
      <c r="J18004" s="29"/>
      <c r="K18004" s="45"/>
      <c r="L18004" s="45"/>
      <c r="M18004" s="45"/>
    </row>
    <row r="18005" spans="8:13" s="28" customFormat="1" x14ac:dyDescent="0.2">
      <c r="H18005" s="12"/>
      <c r="J18005" s="29"/>
      <c r="K18005" s="45"/>
      <c r="L18005" s="45"/>
      <c r="M18005" s="45"/>
    </row>
    <row r="18006" spans="8:13" s="28" customFormat="1" x14ac:dyDescent="0.2">
      <c r="H18006" s="12"/>
      <c r="J18006" s="29"/>
      <c r="K18006" s="45"/>
      <c r="L18006" s="45"/>
      <c r="M18006" s="45"/>
    </row>
    <row r="18007" spans="8:13" s="28" customFormat="1" x14ac:dyDescent="0.2">
      <c r="H18007" s="12"/>
      <c r="J18007" s="29"/>
      <c r="K18007" s="45"/>
      <c r="L18007" s="45"/>
      <c r="M18007" s="45"/>
    </row>
    <row r="18008" spans="8:13" s="28" customFormat="1" x14ac:dyDescent="0.2">
      <c r="H18008" s="12"/>
      <c r="J18008" s="29"/>
      <c r="K18008" s="45"/>
      <c r="L18008" s="45"/>
      <c r="M18008" s="45"/>
    </row>
    <row r="18009" spans="8:13" s="28" customFormat="1" x14ac:dyDescent="0.2">
      <c r="H18009" s="12"/>
      <c r="J18009" s="29"/>
      <c r="K18009" s="45"/>
      <c r="L18009" s="45"/>
      <c r="M18009" s="45"/>
    </row>
    <row r="18010" spans="8:13" s="28" customFormat="1" x14ac:dyDescent="0.2">
      <c r="H18010" s="12"/>
      <c r="J18010" s="29"/>
      <c r="K18010" s="45"/>
      <c r="L18010" s="45"/>
      <c r="M18010" s="45"/>
    </row>
    <row r="18011" spans="8:13" s="28" customFormat="1" x14ac:dyDescent="0.2">
      <c r="H18011" s="12"/>
      <c r="J18011" s="29"/>
      <c r="K18011" s="45"/>
      <c r="L18011" s="45"/>
      <c r="M18011" s="45"/>
    </row>
    <row r="18012" spans="8:13" s="28" customFormat="1" x14ac:dyDescent="0.2">
      <c r="H18012" s="12"/>
      <c r="J18012" s="29"/>
      <c r="K18012" s="45"/>
      <c r="L18012" s="45"/>
      <c r="M18012" s="45"/>
    </row>
    <row r="18013" spans="8:13" s="28" customFormat="1" x14ac:dyDescent="0.2">
      <c r="H18013" s="12"/>
      <c r="J18013" s="29"/>
      <c r="K18013" s="45"/>
      <c r="L18013" s="45"/>
      <c r="M18013" s="45"/>
    </row>
    <row r="18014" spans="8:13" s="28" customFormat="1" x14ac:dyDescent="0.2">
      <c r="H18014" s="12"/>
      <c r="J18014" s="29"/>
      <c r="K18014" s="45"/>
      <c r="L18014" s="45"/>
      <c r="M18014" s="45"/>
    </row>
    <row r="18015" spans="8:13" s="28" customFormat="1" x14ac:dyDescent="0.2">
      <c r="H18015" s="12"/>
      <c r="J18015" s="29"/>
      <c r="K18015" s="45"/>
      <c r="L18015" s="45"/>
      <c r="M18015" s="45"/>
    </row>
    <row r="18016" spans="8:13" s="28" customFormat="1" x14ac:dyDescent="0.2">
      <c r="H18016" s="12"/>
      <c r="J18016" s="29"/>
      <c r="K18016" s="45"/>
      <c r="L18016" s="45"/>
      <c r="M18016" s="45"/>
    </row>
    <row r="18017" spans="8:13" s="28" customFormat="1" x14ac:dyDescent="0.2">
      <c r="H18017" s="12"/>
      <c r="J18017" s="29"/>
      <c r="K18017" s="45"/>
      <c r="L18017" s="45"/>
      <c r="M18017" s="45"/>
    </row>
    <row r="18018" spans="8:13" s="28" customFormat="1" x14ac:dyDescent="0.2">
      <c r="H18018" s="12"/>
      <c r="J18018" s="29"/>
      <c r="K18018" s="45"/>
      <c r="L18018" s="45"/>
      <c r="M18018" s="45"/>
    </row>
    <row r="18019" spans="8:13" s="28" customFormat="1" x14ac:dyDescent="0.2">
      <c r="H18019" s="12"/>
      <c r="J18019" s="29"/>
      <c r="K18019" s="45"/>
      <c r="L18019" s="45"/>
      <c r="M18019" s="45"/>
    </row>
    <row r="18020" spans="8:13" s="28" customFormat="1" x14ac:dyDescent="0.2">
      <c r="H18020" s="12"/>
      <c r="J18020" s="29"/>
      <c r="K18020" s="45"/>
      <c r="L18020" s="45"/>
      <c r="M18020" s="45"/>
    </row>
    <row r="18021" spans="8:13" s="28" customFormat="1" x14ac:dyDescent="0.2">
      <c r="H18021" s="12"/>
      <c r="J18021" s="29"/>
      <c r="K18021" s="45"/>
      <c r="L18021" s="45"/>
      <c r="M18021" s="45"/>
    </row>
    <row r="18022" spans="8:13" s="28" customFormat="1" x14ac:dyDescent="0.2">
      <c r="H18022" s="12"/>
      <c r="J18022" s="29"/>
      <c r="K18022" s="45"/>
      <c r="L18022" s="45"/>
      <c r="M18022" s="45"/>
    </row>
    <row r="18023" spans="8:13" s="28" customFormat="1" x14ac:dyDescent="0.2">
      <c r="H18023" s="12"/>
      <c r="J18023" s="29"/>
      <c r="K18023" s="45"/>
      <c r="L18023" s="45"/>
      <c r="M18023" s="45"/>
    </row>
    <row r="18024" spans="8:13" s="28" customFormat="1" x14ac:dyDescent="0.2">
      <c r="H18024" s="12"/>
      <c r="J18024" s="29"/>
      <c r="K18024" s="45"/>
      <c r="L18024" s="45"/>
      <c r="M18024" s="45"/>
    </row>
    <row r="18025" spans="8:13" s="28" customFormat="1" x14ac:dyDescent="0.2">
      <c r="H18025" s="12"/>
      <c r="J18025" s="29"/>
      <c r="K18025" s="45"/>
      <c r="L18025" s="45"/>
      <c r="M18025" s="45"/>
    </row>
    <row r="18026" spans="8:13" s="28" customFormat="1" x14ac:dyDescent="0.2">
      <c r="H18026" s="12"/>
      <c r="J18026" s="29"/>
      <c r="K18026" s="45"/>
      <c r="L18026" s="45"/>
      <c r="M18026" s="45"/>
    </row>
    <row r="18027" spans="8:13" s="28" customFormat="1" x14ac:dyDescent="0.2">
      <c r="H18027" s="12"/>
      <c r="J18027" s="29"/>
      <c r="K18027" s="45"/>
      <c r="L18027" s="45"/>
      <c r="M18027" s="45"/>
    </row>
    <row r="18028" spans="8:13" s="28" customFormat="1" x14ac:dyDescent="0.2">
      <c r="H18028" s="12"/>
      <c r="J18028" s="29"/>
      <c r="K18028" s="45"/>
      <c r="L18028" s="45"/>
      <c r="M18028" s="45"/>
    </row>
    <row r="18029" spans="8:13" s="28" customFormat="1" x14ac:dyDescent="0.2">
      <c r="H18029" s="12"/>
      <c r="J18029" s="29"/>
      <c r="K18029" s="45"/>
      <c r="L18029" s="45"/>
      <c r="M18029" s="45"/>
    </row>
    <row r="18030" spans="8:13" s="28" customFormat="1" x14ac:dyDescent="0.2">
      <c r="H18030" s="12"/>
      <c r="J18030" s="29"/>
      <c r="K18030" s="45"/>
      <c r="L18030" s="45"/>
      <c r="M18030" s="45"/>
    </row>
    <row r="18031" spans="8:13" s="28" customFormat="1" x14ac:dyDescent="0.2">
      <c r="H18031" s="12"/>
      <c r="J18031" s="29"/>
      <c r="K18031" s="45"/>
      <c r="L18031" s="45"/>
      <c r="M18031" s="45"/>
    </row>
    <row r="18032" spans="8:13" s="28" customFormat="1" x14ac:dyDescent="0.2">
      <c r="H18032" s="12"/>
      <c r="J18032" s="29"/>
      <c r="K18032" s="45"/>
      <c r="L18032" s="45"/>
      <c r="M18032" s="45"/>
    </row>
    <row r="18033" spans="8:13" s="28" customFormat="1" x14ac:dyDescent="0.2">
      <c r="H18033" s="12"/>
      <c r="J18033" s="29"/>
      <c r="K18033" s="45"/>
      <c r="L18033" s="45"/>
      <c r="M18033" s="45"/>
    </row>
    <row r="18034" spans="8:13" s="28" customFormat="1" x14ac:dyDescent="0.2">
      <c r="H18034" s="12"/>
      <c r="J18034" s="29"/>
      <c r="K18034" s="45"/>
      <c r="L18034" s="45"/>
      <c r="M18034" s="45"/>
    </row>
    <row r="18035" spans="8:13" s="28" customFormat="1" x14ac:dyDescent="0.2">
      <c r="H18035" s="12"/>
      <c r="J18035" s="29"/>
      <c r="K18035" s="45"/>
      <c r="L18035" s="45"/>
      <c r="M18035" s="45"/>
    </row>
    <row r="18036" spans="8:13" s="28" customFormat="1" x14ac:dyDescent="0.2">
      <c r="H18036" s="12"/>
      <c r="J18036" s="29"/>
      <c r="K18036" s="45"/>
      <c r="L18036" s="45"/>
      <c r="M18036" s="45"/>
    </row>
    <row r="18037" spans="8:13" s="28" customFormat="1" x14ac:dyDescent="0.2">
      <c r="H18037" s="12"/>
      <c r="J18037" s="29"/>
      <c r="K18037" s="45"/>
      <c r="L18037" s="45"/>
      <c r="M18037" s="45"/>
    </row>
    <row r="18038" spans="8:13" s="28" customFormat="1" x14ac:dyDescent="0.2">
      <c r="H18038" s="12"/>
      <c r="J18038" s="29"/>
      <c r="K18038" s="45"/>
      <c r="L18038" s="45"/>
      <c r="M18038" s="45"/>
    </row>
    <row r="18039" spans="8:13" s="28" customFormat="1" x14ac:dyDescent="0.2">
      <c r="H18039" s="12"/>
      <c r="J18039" s="29"/>
      <c r="K18039" s="45"/>
      <c r="L18039" s="45"/>
      <c r="M18039" s="45"/>
    </row>
    <row r="18040" spans="8:13" s="28" customFormat="1" x14ac:dyDescent="0.2">
      <c r="H18040" s="12"/>
      <c r="J18040" s="29"/>
      <c r="K18040" s="45"/>
      <c r="L18040" s="45"/>
      <c r="M18040" s="45"/>
    </row>
    <row r="18041" spans="8:13" s="28" customFormat="1" x14ac:dyDescent="0.2">
      <c r="H18041" s="12"/>
      <c r="J18041" s="29"/>
      <c r="K18041" s="45"/>
      <c r="L18041" s="45"/>
      <c r="M18041" s="45"/>
    </row>
    <row r="18042" spans="8:13" s="28" customFormat="1" x14ac:dyDescent="0.2">
      <c r="H18042" s="12"/>
      <c r="J18042" s="29"/>
      <c r="K18042" s="45"/>
      <c r="L18042" s="45"/>
      <c r="M18042" s="45"/>
    </row>
    <row r="18043" spans="8:13" s="28" customFormat="1" x14ac:dyDescent="0.2">
      <c r="H18043" s="12"/>
      <c r="J18043" s="29"/>
      <c r="K18043" s="45"/>
      <c r="L18043" s="45"/>
      <c r="M18043" s="45"/>
    </row>
    <row r="18044" spans="8:13" s="28" customFormat="1" x14ac:dyDescent="0.2">
      <c r="H18044" s="12"/>
      <c r="J18044" s="29"/>
      <c r="K18044" s="45"/>
      <c r="L18044" s="45"/>
      <c r="M18044" s="45"/>
    </row>
    <row r="18045" spans="8:13" s="28" customFormat="1" x14ac:dyDescent="0.2">
      <c r="H18045" s="12"/>
      <c r="J18045" s="29"/>
      <c r="K18045" s="45"/>
      <c r="L18045" s="45"/>
      <c r="M18045" s="45"/>
    </row>
    <row r="18046" spans="8:13" s="28" customFormat="1" x14ac:dyDescent="0.2">
      <c r="H18046" s="12"/>
      <c r="J18046" s="29"/>
      <c r="K18046" s="45"/>
      <c r="L18046" s="45"/>
      <c r="M18046" s="45"/>
    </row>
    <row r="18047" spans="8:13" s="28" customFormat="1" x14ac:dyDescent="0.2">
      <c r="H18047" s="12"/>
      <c r="J18047" s="29"/>
      <c r="K18047" s="45"/>
      <c r="L18047" s="45"/>
      <c r="M18047" s="45"/>
    </row>
    <row r="18048" spans="8:13" s="28" customFormat="1" x14ac:dyDescent="0.2">
      <c r="H18048" s="12"/>
      <c r="J18048" s="29"/>
      <c r="K18048" s="45"/>
      <c r="L18048" s="45"/>
      <c r="M18048" s="45"/>
    </row>
    <row r="18049" spans="8:13" s="28" customFormat="1" x14ac:dyDescent="0.2">
      <c r="H18049" s="12"/>
      <c r="J18049" s="29"/>
      <c r="K18049" s="45"/>
      <c r="L18049" s="45"/>
      <c r="M18049" s="45"/>
    </row>
    <row r="18050" spans="8:13" s="28" customFormat="1" x14ac:dyDescent="0.2">
      <c r="H18050" s="12"/>
      <c r="J18050" s="29"/>
      <c r="K18050" s="45"/>
      <c r="L18050" s="45"/>
      <c r="M18050" s="45"/>
    </row>
    <row r="18051" spans="8:13" s="28" customFormat="1" x14ac:dyDescent="0.2">
      <c r="H18051" s="12"/>
      <c r="J18051" s="29"/>
      <c r="K18051" s="45"/>
      <c r="L18051" s="45"/>
      <c r="M18051" s="45"/>
    </row>
    <row r="18052" spans="8:13" s="28" customFormat="1" x14ac:dyDescent="0.2">
      <c r="H18052" s="12"/>
      <c r="J18052" s="29"/>
      <c r="K18052" s="45"/>
      <c r="L18052" s="45"/>
      <c r="M18052" s="45"/>
    </row>
    <row r="18053" spans="8:13" s="28" customFormat="1" x14ac:dyDescent="0.2">
      <c r="H18053" s="12"/>
      <c r="J18053" s="29"/>
      <c r="K18053" s="45"/>
      <c r="L18053" s="45"/>
      <c r="M18053" s="45"/>
    </row>
    <row r="18054" spans="8:13" s="28" customFormat="1" x14ac:dyDescent="0.2">
      <c r="H18054" s="12"/>
      <c r="J18054" s="29"/>
      <c r="K18054" s="45"/>
      <c r="L18054" s="45"/>
      <c r="M18054" s="45"/>
    </row>
    <row r="18055" spans="8:13" s="28" customFormat="1" x14ac:dyDescent="0.2">
      <c r="H18055" s="12"/>
      <c r="J18055" s="29"/>
      <c r="K18055" s="45"/>
      <c r="L18055" s="45"/>
      <c r="M18055" s="45"/>
    </row>
    <row r="18056" spans="8:13" s="28" customFormat="1" x14ac:dyDescent="0.2">
      <c r="H18056" s="12"/>
      <c r="J18056" s="29"/>
      <c r="K18056" s="45"/>
      <c r="L18056" s="45"/>
      <c r="M18056" s="45"/>
    </row>
    <row r="18057" spans="8:13" s="28" customFormat="1" x14ac:dyDescent="0.2">
      <c r="H18057" s="12"/>
      <c r="J18057" s="29"/>
      <c r="K18057" s="45"/>
      <c r="L18057" s="45"/>
      <c r="M18057" s="45"/>
    </row>
    <row r="18058" spans="8:13" s="28" customFormat="1" x14ac:dyDescent="0.2">
      <c r="H18058" s="12"/>
      <c r="J18058" s="29"/>
      <c r="K18058" s="45"/>
      <c r="L18058" s="45"/>
      <c r="M18058" s="45"/>
    </row>
    <row r="18059" spans="8:13" s="28" customFormat="1" x14ac:dyDescent="0.2">
      <c r="H18059" s="12"/>
      <c r="J18059" s="29"/>
      <c r="K18059" s="45"/>
      <c r="L18059" s="45"/>
      <c r="M18059" s="45"/>
    </row>
    <row r="18060" spans="8:13" s="28" customFormat="1" x14ac:dyDescent="0.2">
      <c r="H18060" s="12"/>
      <c r="J18060" s="29"/>
      <c r="K18060" s="45"/>
      <c r="L18060" s="45"/>
      <c r="M18060" s="45"/>
    </row>
    <row r="18061" spans="8:13" s="28" customFormat="1" x14ac:dyDescent="0.2">
      <c r="H18061" s="12"/>
      <c r="J18061" s="29"/>
      <c r="K18061" s="45"/>
      <c r="L18061" s="45"/>
      <c r="M18061" s="45"/>
    </row>
    <row r="18062" spans="8:13" s="28" customFormat="1" x14ac:dyDescent="0.2">
      <c r="H18062" s="12"/>
      <c r="J18062" s="29"/>
      <c r="K18062" s="45"/>
      <c r="L18062" s="45"/>
      <c r="M18062" s="45"/>
    </row>
    <row r="18063" spans="8:13" s="28" customFormat="1" x14ac:dyDescent="0.2">
      <c r="H18063" s="12"/>
      <c r="J18063" s="29"/>
      <c r="K18063" s="45"/>
      <c r="L18063" s="45"/>
      <c r="M18063" s="45"/>
    </row>
    <row r="18064" spans="8:13" s="28" customFormat="1" x14ac:dyDescent="0.2">
      <c r="H18064" s="12"/>
      <c r="J18064" s="29"/>
      <c r="K18064" s="45"/>
      <c r="L18064" s="45"/>
      <c r="M18064" s="45"/>
    </row>
    <row r="18065" spans="8:13" s="28" customFormat="1" x14ac:dyDescent="0.2">
      <c r="H18065" s="12"/>
      <c r="J18065" s="29"/>
      <c r="K18065" s="45"/>
      <c r="L18065" s="45"/>
      <c r="M18065" s="45"/>
    </row>
    <row r="18066" spans="8:13" s="28" customFormat="1" x14ac:dyDescent="0.2">
      <c r="H18066" s="12"/>
      <c r="J18066" s="29"/>
      <c r="K18066" s="45"/>
      <c r="L18066" s="45"/>
      <c r="M18066" s="45"/>
    </row>
    <row r="18067" spans="8:13" s="28" customFormat="1" x14ac:dyDescent="0.2">
      <c r="H18067" s="12"/>
      <c r="J18067" s="29"/>
      <c r="K18067" s="45"/>
      <c r="L18067" s="45"/>
      <c r="M18067" s="45"/>
    </row>
    <row r="18068" spans="8:13" s="28" customFormat="1" x14ac:dyDescent="0.2">
      <c r="H18068" s="12"/>
      <c r="J18068" s="29"/>
      <c r="K18068" s="45"/>
      <c r="L18068" s="45"/>
      <c r="M18068" s="45"/>
    </row>
    <row r="18069" spans="8:13" s="28" customFormat="1" x14ac:dyDescent="0.2">
      <c r="H18069" s="12"/>
      <c r="J18069" s="29"/>
      <c r="K18069" s="45"/>
      <c r="L18069" s="45"/>
      <c r="M18069" s="45"/>
    </row>
    <row r="18070" spans="8:13" s="28" customFormat="1" x14ac:dyDescent="0.2">
      <c r="H18070" s="12"/>
      <c r="J18070" s="29"/>
      <c r="K18070" s="45"/>
      <c r="L18070" s="45"/>
      <c r="M18070" s="45"/>
    </row>
    <row r="18071" spans="8:13" s="28" customFormat="1" x14ac:dyDescent="0.2">
      <c r="H18071" s="12"/>
      <c r="J18071" s="29"/>
      <c r="K18071" s="45"/>
      <c r="L18071" s="45"/>
      <c r="M18071" s="45"/>
    </row>
    <row r="18072" spans="8:13" s="28" customFormat="1" x14ac:dyDescent="0.2">
      <c r="H18072" s="12"/>
      <c r="J18072" s="29"/>
      <c r="K18072" s="45"/>
      <c r="L18072" s="45"/>
      <c r="M18072" s="45"/>
    </row>
    <row r="18073" spans="8:13" s="28" customFormat="1" x14ac:dyDescent="0.2">
      <c r="H18073" s="12"/>
      <c r="J18073" s="29"/>
      <c r="K18073" s="45"/>
      <c r="L18073" s="45"/>
      <c r="M18073" s="45"/>
    </row>
    <row r="18074" spans="8:13" s="28" customFormat="1" x14ac:dyDescent="0.2">
      <c r="H18074" s="12"/>
      <c r="J18074" s="29"/>
      <c r="K18074" s="45"/>
      <c r="L18074" s="45"/>
      <c r="M18074" s="45"/>
    </row>
    <row r="18075" spans="8:13" s="28" customFormat="1" x14ac:dyDescent="0.2">
      <c r="H18075" s="12"/>
      <c r="J18075" s="29"/>
      <c r="K18075" s="45"/>
      <c r="L18075" s="45"/>
      <c r="M18075" s="45"/>
    </row>
    <row r="18076" spans="8:13" s="28" customFormat="1" x14ac:dyDescent="0.2">
      <c r="H18076" s="12"/>
      <c r="J18076" s="29"/>
      <c r="K18076" s="45"/>
      <c r="L18076" s="45"/>
      <c r="M18076" s="45"/>
    </row>
    <row r="18077" spans="8:13" s="28" customFormat="1" x14ac:dyDescent="0.2">
      <c r="H18077" s="12"/>
      <c r="J18077" s="29"/>
      <c r="K18077" s="45"/>
      <c r="L18077" s="45"/>
      <c r="M18077" s="45"/>
    </row>
    <row r="18078" spans="8:13" s="28" customFormat="1" x14ac:dyDescent="0.2">
      <c r="H18078" s="12"/>
      <c r="J18078" s="29"/>
      <c r="K18078" s="45"/>
      <c r="L18078" s="45"/>
      <c r="M18078" s="45"/>
    </row>
    <row r="18079" spans="8:13" s="28" customFormat="1" x14ac:dyDescent="0.2">
      <c r="H18079" s="12"/>
      <c r="J18079" s="29"/>
      <c r="K18079" s="45"/>
      <c r="L18079" s="45"/>
      <c r="M18079" s="45"/>
    </row>
    <row r="18080" spans="8:13" s="28" customFormat="1" x14ac:dyDescent="0.2">
      <c r="H18080" s="12"/>
      <c r="J18080" s="29"/>
      <c r="K18080" s="45"/>
      <c r="L18080" s="45"/>
      <c r="M18080" s="45"/>
    </row>
    <row r="18081" spans="8:13" s="28" customFormat="1" x14ac:dyDescent="0.2">
      <c r="H18081" s="12"/>
      <c r="J18081" s="29"/>
      <c r="K18081" s="45"/>
      <c r="L18081" s="45"/>
      <c r="M18081" s="45"/>
    </row>
    <row r="18082" spans="8:13" s="28" customFormat="1" x14ac:dyDescent="0.2">
      <c r="H18082" s="12"/>
      <c r="J18082" s="29"/>
      <c r="K18082" s="45"/>
      <c r="L18082" s="45"/>
      <c r="M18082" s="45"/>
    </row>
    <row r="18083" spans="8:13" s="28" customFormat="1" x14ac:dyDescent="0.2">
      <c r="H18083" s="12"/>
      <c r="J18083" s="29"/>
      <c r="K18083" s="45"/>
      <c r="L18083" s="45"/>
      <c r="M18083" s="45"/>
    </row>
    <row r="18084" spans="8:13" s="28" customFormat="1" x14ac:dyDescent="0.2">
      <c r="H18084" s="12"/>
      <c r="J18084" s="29"/>
      <c r="K18084" s="45"/>
      <c r="L18084" s="45"/>
      <c r="M18084" s="45"/>
    </row>
    <row r="18085" spans="8:13" s="28" customFormat="1" x14ac:dyDescent="0.2">
      <c r="H18085" s="12"/>
      <c r="J18085" s="29"/>
      <c r="K18085" s="45"/>
      <c r="L18085" s="45"/>
      <c r="M18085" s="45"/>
    </row>
    <row r="18086" spans="8:13" s="28" customFormat="1" x14ac:dyDescent="0.2">
      <c r="H18086" s="12"/>
      <c r="J18086" s="29"/>
      <c r="K18086" s="45"/>
      <c r="L18086" s="45"/>
      <c r="M18086" s="45"/>
    </row>
    <row r="18087" spans="8:13" s="28" customFormat="1" x14ac:dyDescent="0.2">
      <c r="H18087" s="12"/>
      <c r="J18087" s="29"/>
      <c r="K18087" s="45"/>
      <c r="L18087" s="45"/>
      <c r="M18087" s="45"/>
    </row>
    <row r="18088" spans="8:13" s="28" customFormat="1" x14ac:dyDescent="0.2">
      <c r="H18088" s="12"/>
      <c r="J18088" s="29"/>
      <c r="K18088" s="45"/>
      <c r="L18088" s="45"/>
      <c r="M18088" s="45"/>
    </row>
    <row r="18089" spans="8:13" s="28" customFormat="1" x14ac:dyDescent="0.2">
      <c r="H18089" s="12"/>
      <c r="J18089" s="29"/>
      <c r="K18089" s="45"/>
      <c r="L18089" s="45"/>
      <c r="M18089" s="45"/>
    </row>
    <row r="18090" spans="8:13" s="28" customFormat="1" x14ac:dyDescent="0.2">
      <c r="H18090" s="12"/>
      <c r="J18090" s="29"/>
      <c r="K18090" s="45"/>
      <c r="L18090" s="45"/>
      <c r="M18090" s="45"/>
    </row>
    <row r="18091" spans="8:13" s="28" customFormat="1" x14ac:dyDescent="0.2">
      <c r="H18091" s="12"/>
      <c r="J18091" s="29"/>
      <c r="K18091" s="45"/>
      <c r="L18091" s="45"/>
      <c r="M18091" s="45"/>
    </row>
    <row r="18092" spans="8:13" s="28" customFormat="1" x14ac:dyDescent="0.2">
      <c r="H18092" s="12"/>
      <c r="J18092" s="29"/>
      <c r="K18092" s="45"/>
      <c r="L18092" s="45"/>
      <c r="M18092" s="45"/>
    </row>
    <row r="18093" spans="8:13" s="28" customFormat="1" x14ac:dyDescent="0.2">
      <c r="H18093" s="12"/>
      <c r="J18093" s="29"/>
      <c r="K18093" s="45"/>
      <c r="L18093" s="45"/>
      <c r="M18093" s="45"/>
    </row>
    <row r="18094" spans="8:13" s="28" customFormat="1" x14ac:dyDescent="0.2">
      <c r="H18094" s="12"/>
      <c r="J18094" s="29"/>
      <c r="K18094" s="45"/>
      <c r="L18094" s="45"/>
      <c r="M18094" s="45"/>
    </row>
    <row r="18095" spans="8:13" s="28" customFormat="1" x14ac:dyDescent="0.2">
      <c r="H18095" s="12"/>
      <c r="J18095" s="29"/>
      <c r="K18095" s="45"/>
      <c r="L18095" s="45"/>
      <c r="M18095" s="45"/>
    </row>
    <row r="18096" spans="8:13" s="28" customFormat="1" x14ac:dyDescent="0.2">
      <c r="H18096" s="12"/>
      <c r="J18096" s="29"/>
      <c r="K18096" s="45"/>
      <c r="L18096" s="45"/>
      <c r="M18096" s="45"/>
    </row>
    <row r="18097" spans="8:13" s="28" customFormat="1" x14ac:dyDescent="0.2">
      <c r="H18097" s="12"/>
      <c r="J18097" s="29"/>
      <c r="K18097" s="45"/>
      <c r="L18097" s="45"/>
      <c r="M18097" s="45"/>
    </row>
    <row r="18098" spans="8:13" s="28" customFormat="1" x14ac:dyDescent="0.2">
      <c r="H18098" s="12"/>
      <c r="J18098" s="29"/>
      <c r="K18098" s="45"/>
      <c r="L18098" s="45"/>
      <c r="M18098" s="45"/>
    </row>
    <row r="18099" spans="8:13" s="28" customFormat="1" x14ac:dyDescent="0.2">
      <c r="H18099" s="12"/>
      <c r="J18099" s="29"/>
      <c r="K18099" s="45"/>
      <c r="L18099" s="45"/>
      <c r="M18099" s="45"/>
    </row>
    <row r="18100" spans="8:13" s="28" customFormat="1" x14ac:dyDescent="0.2">
      <c r="H18100" s="12"/>
      <c r="J18100" s="29"/>
      <c r="K18100" s="45"/>
      <c r="L18100" s="45"/>
      <c r="M18100" s="45"/>
    </row>
    <row r="18101" spans="8:13" s="28" customFormat="1" x14ac:dyDescent="0.2">
      <c r="H18101" s="12"/>
      <c r="J18101" s="29"/>
      <c r="K18101" s="45"/>
      <c r="L18101" s="45"/>
      <c r="M18101" s="45"/>
    </row>
    <row r="18102" spans="8:13" s="28" customFormat="1" x14ac:dyDescent="0.2">
      <c r="H18102" s="12"/>
      <c r="J18102" s="29"/>
      <c r="K18102" s="45"/>
      <c r="L18102" s="45"/>
      <c r="M18102" s="45"/>
    </row>
    <row r="18103" spans="8:13" s="28" customFormat="1" x14ac:dyDescent="0.2">
      <c r="H18103" s="12"/>
      <c r="J18103" s="29"/>
      <c r="K18103" s="45"/>
      <c r="L18103" s="45"/>
      <c r="M18103" s="45"/>
    </row>
    <row r="18104" spans="8:13" s="28" customFormat="1" x14ac:dyDescent="0.2">
      <c r="H18104" s="12"/>
      <c r="J18104" s="29"/>
      <c r="K18104" s="45"/>
      <c r="L18104" s="45"/>
      <c r="M18104" s="45"/>
    </row>
    <row r="18105" spans="8:13" s="28" customFormat="1" x14ac:dyDescent="0.2">
      <c r="H18105" s="12"/>
      <c r="J18105" s="29"/>
      <c r="K18105" s="45"/>
      <c r="L18105" s="45"/>
      <c r="M18105" s="45"/>
    </row>
    <row r="18106" spans="8:13" s="28" customFormat="1" x14ac:dyDescent="0.2">
      <c r="H18106" s="12"/>
      <c r="J18106" s="29"/>
      <c r="K18106" s="45"/>
      <c r="L18106" s="45"/>
      <c r="M18106" s="45"/>
    </row>
    <row r="18107" spans="8:13" s="28" customFormat="1" x14ac:dyDescent="0.2">
      <c r="H18107" s="12"/>
      <c r="J18107" s="29"/>
      <c r="K18107" s="45"/>
      <c r="L18107" s="45"/>
      <c r="M18107" s="45"/>
    </row>
    <row r="18108" spans="8:13" s="28" customFormat="1" x14ac:dyDescent="0.2">
      <c r="H18108" s="12"/>
      <c r="J18108" s="29"/>
      <c r="K18108" s="45"/>
      <c r="L18108" s="45"/>
      <c r="M18108" s="45"/>
    </row>
    <row r="18109" spans="8:13" s="28" customFormat="1" x14ac:dyDescent="0.2">
      <c r="H18109" s="12"/>
      <c r="J18109" s="29"/>
      <c r="K18109" s="45"/>
      <c r="L18109" s="45"/>
      <c r="M18109" s="45"/>
    </row>
    <row r="18110" spans="8:13" s="28" customFormat="1" x14ac:dyDescent="0.2">
      <c r="H18110" s="12"/>
      <c r="J18110" s="29"/>
      <c r="K18110" s="45"/>
      <c r="L18110" s="45"/>
      <c r="M18110" s="45"/>
    </row>
    <row r="18111" spans="8:13" s="28" customFormat="1" x14ac:dyDescent="0.2">
      <c r="H18111" s="12"/>
      <c r="J18111" s="29"/>
      <c r="K18111" s="45"/>
      <c r="L18111" s="45"/>
      <c r="M18111" s="45"/>
    </row>
    <row r="18112" spans="8:13" s="28" customFormat="1" x14ac:dyDescent="0.2">
      <c r="H18112" s="12"/>
      <c r="J18112" s="29"/>
      <c r="K18112" s="45"/>
      <c r="L18112" s="45"/>
      <c r="M18112" s="45"/>
    </row>
    <row r="18113" spans="8:13" s="28" customFormat="1" x14ac:dyDescent="0.2">
      <c r="H18113" s="12"/>
      <c r="J18113" s="29"/>
      <c r="K18113" s="45"/>
      <c r="L18113" s="45"/>
      <c r="M18113" s="45"/>
    </row>
    <row r="18114" spans="8:13" s="28" customFormat="1" x14ac:dyDescent="0.2">
      <c r="H18114" s="12"/>
      <c r="J18114" s="29"/>
      <c r="K18114" s="45"/>
      <c r="L18114" s="45"/>
      <c r="M18114" s="45"/>
    </row>
    <row r="18115" spans="8:13" s="28" customFormat="1" x14ac:dyDescent="0.2">
      <c r="H18115" s="12"/>
      <c r="J18115" s="29"/>
      <c r="K18115" s="45"/>
      <c r="L18115" s="45"/>
      <c r="M18115" s="45"/>
    </row>
    <row r="18116" spans="8:13" s="28" customFormat="1" x14ac:dyDescent="0.2">
      <c r="H18116" s="12"/>
      <c r="J18116" s="29"/>
      <c r="K18116" s="45"/>
      <c r="L18116" s="45"/>
      <c r="M18116" s="45"/>
    </row>
    <row r="18117" spans="8:13" s="28" customFormat="1" x14ac:dyDescent="0.2">
      <c r="H18117" s="12"/>
      <c r="J18117" s="29"/>
      <c r="K18117" s="45"/>
      <c r="L18117" s="45"/>
      <c r="M18117" s="45"/>
    </row>
    <row r="18118" spans="8:13" s="28" customFormat="1" x14ac:dyDescent="0.2">
      <c r="H18118" s="12"/>
      <c r="J18118" s="29"/>
      <c r="K18118" s="45"/>
      <c r="L18118" s="45"/>
      <c r="M18118" s="45"/>
    </row>
    <row r="18119" spans="8:13" s="28" customFormat="1" x14ac:dyDescent="0.2">
      <c r="H18119" s="12"/>
      <c r="J18119" s="29"/>
      <c r="K18119" s="45"/>
      <c r="L18119" s="45"/>
      <c r="M18119" s="45"/>
    </row>
    <row r="18120" spans="8:13" s="28" customFormat="1" x14ac:dyDescent="0.2">
      <c r="H18120" s="12"/>
      <c r="J18120" s="29"/>
      <c r="K18120" s="45"/>
      <c r="L18120" s="45"/>
      <c r="M18120" s="45"/>
    </row>
    <row r="18121" spans="8:13" s="28" customFormat="1" x14ac:dyDescent="0.2">
      <c r="H18121" s="12"/>
      <c r="J18121" s="29"/>
      <c r="K18121" s="45"/>
      <c r="L18121" s="45"/>
      <c r="M18121" s="45"/>
    </row>
    <row r="18122" spans="8:13" s="28" customFormat="1" x14ac:dyDescent="0.2">
      <c r="H18122" s="12"/>
      <c r="J18122" s="29"/>
      <c r="K18122" s="45"/>
      <c r="L18122" s="45"/>
      <c r="M18122" s="45"/>
    </row>
    <row r="18123" spans="8:13" s="28" customFormat="1" x14ac:dyDescent="0.2">
      <c r="H18123" s="12"/>
      <c r="J18123" s="29"/>
      <c r="K18123" s="45"/>
      <c r="L18123" s="45"/>
      <c r="M18123" s="45"/>
    </row>
    <row r="18124" spans="8:13" s="28" customFormat="1" x14ac:dyDescent="0.2">
      <c r="H18124" s="12"/>
      <c r="J18124" s="29"/>
      <c r="K18124" s="45"/>
      <c r="L18124" s="45"/>
      <c r="M18124" s="45"/>
    </row>
    <row r="18125" spans="8:13" s="28" customFormat="1" x14ac:dyDescent="0.2">
      <c r="H18125" s="12"/>
      <c r="J18125" s="29"/>
      <c r="K18125" s="45"/>
      <c r="L18125" s="45"/>
      <c r="M18125" s="45"/>
    </row>
    <row r="18126" spans="8:13" s="28" customFormat="1" x14ac:dyDescent="0.2">
      <c r="H18126" s="12"/>
      <c r="J18126" s="29"/>
      <c r="K18126" s="45"/>
      <c r="L18126" s="45"/>
      <c r="M18126" s="45"/>
    </row>
    <row r="18127" spans="8:13" s="28" customFormat="1" x14ac:dyDescent="0.2">
      <c r="H18127" s="12"/>
      <c r="J18127" s="29"/>
      <c r="K18127" s="45"/>
      <c r="L18127" s="45"/>
      <c r="M18127" s="45"/>
    </row>
    <row r="18128" spans="8:13" s="28" customFormat="1" x14ac:dyDescent="0.2">
      <c r="H18128" s="12"/>
      <c r="J18128" s="29"/>
      <c r="K18128" s="45"/>
      <c r="L18128" s="45"/>
      <c r="M18128" s="45"/>
    </row>
    <row r="18129" spans="8:13" s="28" customFormat="1" x14ac:dyDescent="0.2">
      <c r="H18129" s="12"/>
      <c r="J18129" s="29"/>
      <c r="K18129" s="45"/>
      <c r="L18129" s="45"/>
      <c r="M18129" s="45"/>
    </row>
    <row r="18130" spans="8:13" s="28" customFormat="1" x14ac:dyDescent="0.2">
      <c r="H18130" s="12"/>
      <c r="J18130" s="29"/>
      <c r="K18130" s="45"/>
      <c r="L18130" s="45"/>
      <c r="M18130" s="45"/>
    </row>
    <row r="18131" spans="8:13" s="28" customFormat="1" x14ac:dyDescent="0.2">
      <c r="H18131" s="12"/>
      <c r="J18131" s="29"/>
      <c r="K18131" s="45"/>
      <c r="L18131" s="45"/>
      <c r="M18131" s="45"/>
    </row>
    <row r="18132" spans="8:13" s="28" customFormat="1" x14ac:dyDescent="0.2">
      <c r="H18132" s="12"/>
      <c r="J18132" s="29"/>
      <c r="K18132" s="45"/>
      <c r="L18132" s="45"/>
      <c r="M18132" s="45"/>
    </row>
    <row r="18133" spans="8:13" s="28" customFormat="1" x14ac:dyDescent="0.2">
      <c r="H18133" s="12"/>
      <c r="J18133" s="29"/>
      <c r="K18133" s="45"/>
      <c r="L18133" s="45"/>
      <c r="M18133" s="45"/>
    </row>
    <row r="18134" spans="8:13" s="28" customFormat="1" x14ac:dyDescent="0.2">
      <c r="H18134" s="12"/>
      <c r="J18134" s="29"/>
      <c r="K18134" s="45"/>
      <c r="L18134" s="45"/>
      <c r="M18134" s="45"/>
    </row>
    <row r="18135" spans="8:13" s="28" customFormat="1" x14ac:dyDescent="0.2">
      <c r="H18135" s="12"/>
      <c r="J18135" s="29"/>
      <c r="K18135" s="45"/>
      <c r="L18135" s="45"/>
      <c r="M18135" s="45"/>
    </row>
    <row r="18136" spans="8:13" s="28" customFormat="1" x14ac:dyDescent="0.2">
      <c r="H18136" s="12"/>
      <c r="J18136" s="29"/>
      <c r="K18136" s="45"/>
      <c r="L18136" s="45"/>
      <c r="M18136" s="45"/>
    </row>
    <row r="18137" spans="8:13" s="28" customFormat="1" x14ac:dyDescent="0.2">
      <c r="H18137" s="12"/>
      <c r="J18137" s="29"/>
      <c r="K18137" s="45"/>
      <c r="L18137" s="45"/>
      <c r="M18137" s="45"/>
    </row>
    <row r="18138" spans="8:13" s="28" customFormat="1" x14ac:dyDescent="0.2">
      <c r="H18138" s="12"/>
      <c r="J18138" s="29"/>
      <c r="K18138" s="45"/>
      <c r="L18138" s="45"/>
      <c r="M18138" s="45"/>
    </row>
    <row r="18139" spans="8:13" s="28" customFormat="1" x14ac:dyDescent="0.2">
      <c r="H18139" s="12"/>
      <c r="J18139" s="29"/>
      <c r="K18139" s="45"/>
      <c r="L18139" s="45"/>
      <c r="M18139" s="45"/>
    </row>
    <row r="18140" spans="8:13" s="28" customFormat="1" x14ac:dyDescent="0.2">
      <c r="H18140" s="12"/>
      <c r="J18140" s="29"/>
      <c r="K18140" s="45"/>
      <c r="L18140" s="45"/>
      <c r="M18140" s="45"/>
    </row>
    <row r="18141" spans="8:13" s="28" customFormat="1" x14ac:dyDescent="0.2">
      <c r="H18141" s="12"/>
      <c r="J18141" s="29"/>
      <c r="K18141" s="45"/>
      <c r="L18141" s="45"/>
      <c r="M18141" s="45"/>
    </row>
    <row r="18142" spans="8:13" s="28" customFormat="1" x14ac:dyDescent="0.2">
      <c r="H18142" s="12"/>
      <c r="J18142" s="29"/>
      <c r="K18142" s="45"/>
      <c r="L18142" s="45"/>
      <c r="M18142" s="45"/>
    </row>
    <row r="18143" spans="8:13" s="28" customFormat="1" x14ac:dyDescent="0.2">
      <c r="H18143" s="12"/>
      <c r="J18143" s="29"/>
      <c r="K18143" s="45"/>
      <c r="L18143" s="45"/>
      <c r="M18143" s="45"/>
    </row>
    <row r="18144" spans="8:13" s="28" customFormat="1" x14ac:dyDescent="0.2">
      <c r="H18144" s="12"/>
      <c r="J18144" s="29"/>
      <c r="K18144" s="45"/>
      <c r="L18144" s="45"/>
      <c r="M18144" s="45"/>
    </row>
    <row r="18145" spans="8:13" s="28" customFormat="1" x14ac:dyDescent="0.2">
      <c r="H18145" s="12"/>
      <c r="J18145" s="29"/>
      <c r="K18145" s="45"/>
      <c r="L18145" s="45"/>
      <c r="M18145" s="45"/>
    </row>
    <row r="18146" spans="8:13" s="28" customFormat="1" x14ac:dyDescent="0.2">
      <c r="H18146" s="12"/>
      <c r="J18146" s="29"/>
      <c r="K18146" s="45"/>
      <c r="L18146" s="45"/>
      <c r="M18146" s="45"/>
    </row>
    <row r="18147" spans="8:13" s="28" customFormat="1" x14ac:dyDescent="0.2">
      <c r="H18147" s="12"/>
      <c r="J18147" s="29"/>
      <c r="K18147" s="45"/>
      <c r="L18147" s="45"/>
      <c r="M18147" s="45"/>
    </row>
    <row r="18148" spans="8:13" s="28" customFormat="1" x14ac:dyDescent="0.2">
      <c r="H18148" s="12"/>
      <c r="J18148" s="29"/>
      <c r="K18148" s="45"/>
      <c r="L18148" s="45"/>
      <c r="M18148" s="45"/>
    </row>
    <row r="18149" spans="8:13" s="28" customFormat="1" x14ac:dyDescent="0.2">
      <c r="H18149" s="12"/>
      <c r="J18149" s="29"/>
      <c r="K18149" s="45"/>
      <c r="L18149" s="45"/>
      <c r="M18149" s="45"/>
    </row>
    <row r="18150" spans="8:13" s="28" customFormat="1" x14ac:dyDescent="0.2">
      <c r="H18150" s="12"/>
      <c r="J18150" s="29"/>
      <c r="K18150" s="45"/>
      <c r="L18150" s="45"/>
      <c r="M18150" s="45"/>
    </row>
    <row r="18151" spans="8:13" s="28" customFormat="1" x14ac:dyDescent="0.2">
      <c r="H18151" s="12"/>
      <c r="J18151" s="29"/>
      <c r="K18151" s="45"/>
      <c r="L18151" s="45"/>
      <c r="M18151" s="45"/>
    </row>
    <row r="18152" spans="8:13" s="28" customFormat="1" x14ac:dyDescent="0.2">
      <c r="H18152" s="12"/>
      <c r="J18152" s="29"/>
      <c r="K18152" s="45"/>
      <c r="L18152" s="45"/>
      <c r="M18152" s="45"/>
    </row>
    <row r="18153" spans="8:13" s="28" customFormat="1" x14ac:dyDescent="0.2">
      <c r="H18153" s="12"/>
      <c r="J18153" s="29"/>
      <c r="K18153" s="45"/>
      <c r="L18153" s="45"/>
      <c r="M18153" s="45"/>
    </row>
    <row r="18154" spans="8:13" s="28" customFormat="1" x14ac:dyDescent="0.2">
      <c r="H18154" s="12"/>
      <c r="J18154" s="29"/>
      <c r="K18154" s="45"/>
      <c r="L18154" s="45"/>
      <c r="M18154" s="45"/>
    </row>
    <row r="18155" spans="8:13" s="28" customFormat="1" x14ac:dyDescent="0.2">
      <c r="H18155" s="12"/>
      <c r="J18155" s="29"/>
      <c r="K18155" s="45"/>
      <c r="L18155" s="45"/>
      <c r="M18155" s="45"/>
    </row>
    <row r="18156" spans="8:13" s="28" customFormat="1" x14ac:dyDescent="0.2">
      <c r="H18156" s="12"/>
      <c r="J18156" s="29"/>
      <c r="K18156" s="45"/>
      <c r="L18156" s="45"/>
      <c r="M18156" s="45"/>
    </row>
    <row r="18157" spans="8:13" s="28" customFormat="1" x14ac:dyDescent="0.2">
      <c r="H18157" s="12"/>
      <c r="J18157" s="29"/>
      <c r="K18157" s="45"/>
      <c r="L18157" s="45"/>
      <c r="M18157" s="45"/>
    </row>
    <row r="18158" spans="8:13" s="28" customFormat="1" x14ac:dyDescent="0.2">
      <c r="H18158" s="12"/>
      <c r="J18158" s="29"/>
      <c r="K18158" s="45"/>
      <c r="L18158" s="45"/>
      <c r="M18158" s="45"/>
    </row>
    <row r="18159" spans="8:13" s="28" customFormat="1" x14ac:dyDescent="0.2">
      <c r="H18159" s="12"/>
      <c r="J18159" s="29"/>
      <c r="K18159" s="45"/>
      <c r="L18159" s="45"/>
      <c r="M18159" s="45"/>
    </row>
    <row r="18160" spans="8:13" s="28" customFormat="1" x14ac:dyDescent="0.2">
      <c r="H18160" s="12"/>
      <c r="J18160" s="29"/>
      <c r="K18160" s="45"/>
      <c r="L18160" s="45"/>
      <c r="M18160" s="45"/>
    </row>
    <row r="18161" spans="8:13" s="28" customFormat="1" x14ac:dyDescent="0.2">
      <c r="H18161" s="12"/>
      <c r="J18161" s="29"/>
      <c r="K18161" s="45"/>
      <c r="L18161" s="45"/>
      <c r="M18161" s="45"/>
    </row>
    <row r="18162" spans="8:13" s="28" customFormat="1" x14ac:dyDescent="0.2">
      <c r="H18162" s="12"/>
      <c r="J18162" s="29"/>
      <c r="K18162" s="45"/>
      <c r="L18162" s="45"/>
      <c r="M18162" s="45"/>
    </row>
    <row r="18163" spans="8:13" s="28" customFormat="1" x14ac:dyDescent="0.2">
      <c r="H18163" s="12"/>
      <c r="J18163" s="29"/>
      <c r="K18163" s="45"/>
      <c r="L18163" s="45"/>
      <c r="M18163" s="45"/>
    </row>
    <row r="18164" spans="8:13" s="28" customFormat="1" x14ac:dyDescent="0.2">
      <c r="H18164" s="12"/>
      <c r="J18164" s="29"/>
      <c r="K18164" s="45"/>
      <c r="L18164" s="45"/>
      <c r="M18164" s="45"/>
    </row>
    <row r="18165" spans="8:13" s="28" customFormat="1" x14ac:dyDescent="0.2">
      <c r="H18165" s="12"/>
      <c r="J18165" s="29"/>
      <c r="K18165" s="45"/>
      <c r="L18165" s="45"/>
      <c r="M18165" s="45"/>
    </row>
    <row r="18166" spans="8:13" s="28" customFormat="1" x14ac:dyDescent="0.2">
      <c r="H18166" s="12"/>
      <c r="J18166" s="29"/>
      <c r="K18166" s="45"/>
      <c r="L18166" s="45"/>
      <c r="M18166" s="45"/>
    </row>
    <row r="18167" spans="8:13" s="28" customFormat="1" x14ac:dyDescent="0.2">
      <c r="H18167" s="12"/>
      <c r="J18167" s="29"/>
      <c r="K18167" s="45"/>
      <c r="L18167" s="45"/>
      <c r="M18167" s="45"/>
    </row>
    <row r="18168" spans="8:13" s="28" customFormat="1" x14ac:dyDescent="0.2">
      <c r="H18168" s="12"/>
      <c r="J18168" s="29"/>
      <c r="K18168" s="45"/>
      <c r="L18168" s="45"/>
      <c r="M18168" s="45"/>
    </row>
    <row r="18169" spans="8:13" s="28" customFormat="1" x14ac:dyDescent="0.2">
      <c r="H18169" s="12"/>
      <c r="J18169" s="29"/>
      <c r="K18169" s="45"/>
      <c r="L18169" s="45"/>
      <c r="M18169" s="45"/>
    </row>
    <row r="18170" spans="8:13" s="28" customFormat="1" x14ac:dyDescent="0.2">
      <c r="H18170" s="12"/>
      <c r="J18170" s="29"/>
      <c r="K18170" s="45"/>
      <c r="L18170" s="45"/>
      <c r="M18170" s="45"/>
    </row>
    <row r="18171" spans="8:13" s="28" customFormat="1" x14ac:dyDescent="0.2">
      <c r="H18171" s="12"/>
      <c r="J18171" s="29"/>
      <c r="K18171" s="45"/>
      <c r="L18171" s="45"/>
      <c r="M18171" s="45"/>
    </row>
    <row r="18172" spans="8:13" s="28" customFormat="1" x14ac:dyDescent="0.2">
      <c r="H18172" s="12"/>
      <c r="J18172" s="29"/>
      <c r="K18172" s="45"/>
      <c r="L18172" s="45"/>
      <c r="M18172" s="45"/>
    </row>
    <row r="18173" spans="8:13" s="28" customFormat="1" x14ac:dyDescent="0.2">
      <c r="H18173" s="12"/>
      <c r="J18173" s="29"/>
      <c r="K18173" s="45"/>
      <c r="L18173" s="45"/>
      <c r="M18173" s="45"/>
    </row>
    <row r="18174" spans="8:13" s="28" customFormat="1" x14ac:dyDescent="0.2">
      <c r="H18174" s="12"/>
      <c r="J18174" s="29"/>
      <c r="K18174" s="45"/>
      <c r="L18174" s="45"/>
      <c r="M18174" s="45"/>
    </row>
    <row r="18175" spans="8:13" s="28" customFormat="1" x14ac:dyDescent="0.2">
      <c r="H18175" s="12"/>
      <c r="J18175" s="29"/>
      <c r="K18175" s="45"/>
      <c r="L18175" s="45"/>
      <c r="M18175" s="45"/>
    </row>
    <row r="18176" spans="8:13" s="28" customFormat="1" x14ac:dyDescent="0.2">
      <c r="H18176" s="12"/>
      <c r="J18176" s="29"/>
      <c r="K18176" s="45"/>
      <c r="L18176" s="45"/>
      <c r="M18176" s="45"/>
    </row>
    <row r="18177" spans="8:13" s="28" customFormat="1" x14ac:dyDescent="0.2">
      <c r="H18177" s="12"/>
      <c r="J18177" s="29"/>
      <c r="K18177" s="45"/>
      <c r="L18177" s="45"/>
      <c r="M18177" s="45"/>
    </row>
    <row r="18178" spans="8:13" s="28" customFormat="1" x14ac:dyDescent="0.2">
      <c r="H18178" s="12"/>
      <c r="J18178" s="29"/>
      <c r="K18178" s="45"/>
      <c r="L18178" s="45"/>
      <c r="M18178" s="45"/>
    </row>
    <row r="18179" spans="8:13" s="28" customFormat="1" x14ac:dyDescent="0.2">
      <c r="H18179" s="12"/>
      <c r="J18179" s="29"/>
      <c r="K18179" s="45"/>
      <c r="L18179" s="45"/>
      <c r="M18179" s="45"/>
    </row>
    <row r="18180" spans="8:13" s="28" customFormat="1" x14ac:dyDescent="0.2">
      <c r="H18180" s="12"/>
      <c r="J18180" s="29"/>
      <c r="K18180" s="45"/>
      <c r="L18180" s="45"/>
      <c r="M18180" s="45"/>
    </row>
    <row r="18181" spans="8:13" s="28" customFormat="1" x14ac:dyDescent="0.2">
      <c r="H18181" s="12"/>
      <c r="J18181" s="29"/>
      <c r="K18181" s="45"/>
      <c r="L18181" s="45"/>
      <c r="M18181" s="45"/>
    </row>
    <row r="18182" spans="8:13" s="28" customFormat="1" x14ac:dyDescent="0.2">
      <c r="H18182" s="12"/>
      <c r="J18182" s="29"/>
      <c r="K18182" s="45"/>
      <c r="L18182" s="45"/>
      <c r="M18182" s="45"/>
    </row>
    <row r="18183" spans="8:13" s="28" customFormat="1" x14ac:dyDescent="0.2">
      <c r="H18183" s="12"/>
      <c r="J18183" s="29"/>
      <c r="K18183" s="45"/>
      <c r="L18183" s="45"/>
      <c r="M18183" s="45"/>
    </row>
    <row r="18184" spans="8:13" s="28" customFormat="1" x14ac:dyDescent="0.2">
      <c r="H18184" s="12"/>
      <c r="J18184" s="29"/>
      <c r="K18184" s="45"/>
      <c r="L18184" s="45"/>
      <c r="M18184" s="45"/>
    </row>
    <row r="18185" spans="8:13" s="28" customFormat="1" x14ac:dyDescent="0.2">
      <c r="H18185" s="12"/>
      <c r="J18185" s="29"/>
      <c r="K18185" s="45"/>
      <c r="L18185" s="45"/>
      <c r="M18185" s="45"/>
    </row>
    <row r="18186" spans="8:13" s="28" customFormat="1" x14ac:dyDescent="0.2">
      <c r="H18186" s="12"/>
      <c r="J18186" s="29"/>
      <c r="K18186" s="45"/>
      <c r="L18186" s="45"/>
      <c r="M18186" s="45"/>
    </row>
    <row r="18187" spans="8:13" s="28" customFormat="1" x14ac:dyDescent="0.2">
      <c r="H18187" s="12"/>
      <c r="J18187" s="29"/>
      <c r="K18187" s="45"/>
      <c r="L18187" s="45"/>
      <c r="M18187" s="45"/>
    </row>
    <row r="18188" spans="8:13" s="28" customFormat="1" x14ac:dyDescent="0.2">
      <c r="H18188" s="12"/>
      <c r="J18188" s="29"/>
      <c r="K18188" s="45"/>
      <c r="L18188" s="45"/>
      <c r="M18188" s="45"/>
    </row>
    <row r="18189" spans="8:13" s="28" customFormat="1" x14ac:dyDescent="0.2">
      <c r="H18189" s="12"/>
      <c r="J18189" s="29"/>
      <c r="K18189" s="45"/>
      <c r="L18189" s="45"/>
      <c r="M18189" s="45"/>
    </row>
    <row r="18190" spans="8:13" s="28" customFormat="1" x14ac:dyDescent="0.2">
      <c r="H18190" s="12"/>
      <c r="J18190" s="29"/>
      <c r="K18190" s="45"/>
      <c r="L18190" s="45"/>
      <c r="M18190" s="45"/>
    </row>
    <row r="18191" spans="8:13" s="28" customFormat="1" x14ac:dyDescent="0.2">
      <c r="H18191" s="12"/>
      <c r="J18191" s="29"/>
      <c r="K18191" s="45"/>
      <c r="L18191" s="45"/>
      <c r="M18191" s="45"/>
    </row>
    <row r="18192" spans="8:13" s="28" customFormat="1" x14ac:dyDescent="0.2">
      <c r="H18192" s="12"/>
      <c r="J18192" s="29"/>
      <c r="K18192" s="45"/>
      <c r="L18192" s="45"/>
      <c r="M18192" s="45"/>
    </row>
    <row r="18193" spans="8:13" s="28" customFormat="1" x14ac:dyDescent="0.2">
      <c r="H18193" s="12"/>
      <c r="J18193" s="29"/>
      <c r="K18193" s="45"/>
      <c r="L18193" s="45"/>
      <c r="M18193" s="45"/>
    </row>
    <row r="18194" spans="8:13" s="28" customFormat="1" x14ac:dyDescent="0.2">
      <c r="H18194" s="12"/>
      <c r="J18194" s="29"/>
      <c r="K18194" s="45"/>
      <c r="L18194" s="45"/>
      <c r="M18194" s="45"/>
    </row>
    <row r="18195" spans="8:13" s="28" customFormat="1" x14ac:dyDescent="0.2">
      <c r="H18195" s="12"/>
      <c r="J18195" s="29"/>
      <c r="K18195" s="45"/>
      <c r="L18195" s="45"/>
      <c r="M18195" s="45"/>
    </row>
    <row r="18196" spans="8:13" s="28" customFormat="1" x14ac:dyDescent="0.2">
      <c r="H18196" s="12"/>
      <c r="J18196" s="29"/>
      <c r="K18196" s="45"/>
      <c r="L18196" s="45"/>
      <c r="M18196" s="45"/>
    </row>
    <row r="18197" spans="8:13" s="28" customFormat="1" x14ac:dyDescent="0.2">
      <c r="H18197" s="12"/>
      <c r="J18197" s="29"/>
      <c r="K18197" s="45"/>
      <c r="L18197" s="45"/>
      <c r="M18197" s="45"/>
    </row>
    <row r="18198" spans="8:13" s="28" customFormat="1" x14ac:dyDescent="0.2">
      <c r="H18198" s="12"/>
      <c r="J18198" s="29"/>
      <c r="K18198" s="45"/>
      <c r="L18198" s="45"/>
      <c r="M18198" s="45"/>
    </row>
    <row r="18199" spans="8:13" s="28" customFormat="1" x14ac:dyDescent="0.2">
      <c r="H18199" s="12"/>
      <c r="J18199" s="29"/>
      <c r="K18199" s="45"/>
      <c r="L18199" s="45"/>
      <c r="M18199" s="45"/>
    </row>
    <row r="18200" spans="8:13" s="28" customFormat="1" x14ac:dyDescent="0.2">
      <c r="H18200" s="12"/>
      <c r="J18200" s="29"/>
      <c r="K18200" s="45"/>
      <c r="L18200" s="45"/>
      <c r="M18200" s="45"/>
    </row>
    <row r="18201" spans="8:13" s="28" customFormat="1" x14ac:dyDescent="0.2">
      <c r="H18201" s="12"/>
      <c r="J18201" s="29"/>
      <c r="K18201" s="45"/>
      <c r="L18201" s="45"/>
      <c r="M18201" s="45"/>
    </row>
    <row r="18202" spans="8:13" s="28" customFormat="1" x14ac:dyDescent="0.2">
      <c r="H18202" s="12"/>
      <c r="J18202" s="29"/>
      <c r="K18202" s="45"/>
      <c r="L18202" s="45"/>
      <c r="M18202" s="45"/>
    </row>
    <row r="18203" spans="8:13" s="28" customFormat="1" x14ac:dyDescent="0.2">
      <c r="H18203" s="12"/>
      <c r="J18203" s="29"/>
      <c r="K18203" s="45"/>
      <c r="L18203" s="45"/>
      <c r="M18203" s="45"/>
    </row>
    <row r="18204" spans="8:13" s="28" customFormat="1" x14ac:dyDescent="0.2">
      <c r="H18204" s="12"/>
      <c r="J18204" s="29"/>
      <c r="K18204" s="45"/>
      <c r="L18204" s="45"/>
      <c r="M18204" s="45"/>
    </row>
    <row r="18205" spans="8:13" s="28" customFormat="1" x14ac:dyDescent="0.2">
      <c r="H18205" s="12"/>
      <c r="J18205" s="29"/>
      <c r="K18205" s="45"/>
      <c r="L18205" s="45"/>
      <c r="M18205" s="45"/>
    </row>
    <row r="18206" spans="8:13" s="28" customFormat="1" x14ac:dyDescent="0.2">
      <c r="H18206" s="12"/>
      <c r="J18206" s="29"/>
      <c r="K18206" s="45"/>
      <c r="L18206" s="45"/>
      <c r="M18206" s="45"/>
    </row>
    <row r="18207" spans="8:13" s="28" customFormat="1" x14ac:dyDescent="0.2">
      <c r="H18207" s="12"/>
      <c r="J18207" s="29"/>
      <c r="K18207" s="45"/>
      <c r="L18207" s="45"/>
      <c r="M18207" s="45"/>
    </row>
    <row r="18208" spans="8:13" s="28" customFormat="1" x14ac:dyDescent="0.2">
      <c r="H18208" s="12"/>
      <c r="J18208" s="29"/>
      <c r="K18208" s="45"/>
      <c r="L18208" s="45"/>
      <c r="M18208" s="45"/>
    </row>
    <row r="18209" spans="8:13" s="28" customFormat="1" x14ac:dyDescent="0.2">
      <c r="H18209" s="12"/>
      <c r="J18209" s="29"/>
      <c r="K18209" s="45"/>
      <c r="L18209" s="45"/>
      <c r="M18209" s="45"/>
    </row>
    <row r="18210" spans="8:13" s="28" customFormat="1" x14ac:dyDescent="0.2">
      <c r="H18210" s="12"/>
      <c r="J18210" s="29"/>
      <c r="K18210" s="45"/>
      <c r="L18210" s="45"/>
      <c r="M18210" s="45"/>
    </row>
    <row r="18211" spans="8:13" s="28" customFormat="1" x14ac:dyDescent="0.2">
      <c r="H18211" s="12"/>
      <c r="J18211" s="29"/>
      <c r="K18211" s="45"/>
      <c r="L18211" s="45"/>
      <c r="M18211" s="45"/>
    </row>
    <row r="18212" spans="8:13" s="28" customFormat="1" x14ac:dyDescent="0.2">
      <c r="H18212" s="12"/>
      <c r="J18212" s="29"/>
      <c r="K18212" s="45"/>
      <c r="L18212" s="45"/>
      <c r="M18212" s="45"/>
    </row>
    <row r="18213" spans="8:13" s="28" customFormat="1" x14ac:dyDescent="0.2">
      <c r="H18213" s="12"/>
      <c r="J18213" s="29"/>
      <c r="K18213" s="45"/>
      <c r="L18213" s="45"/>
      <c r="M18213" s="45"/>
    </row>
    <row r="18214" spans="8:13" s="28" customFormat="1" x14ac:dyDescent="0.2">
      <c r="H18214" s="12"/>
      <c r="J18214" s="29"/>
      <c r="K18214" s="45"/>
      <c r="L18214" s="45"/>
      <c r="M18214" s="45"/>
    </row>
    <row r="18215" spans="8:13" s="28" customFormat="1" x14ac:dyDescent="0.2">
      <c r="H18215" s="12"/>
      <c r="J18215" s="29"/>
      <c r="K18215" s="45"/>
      <c r="L18215" s="45"/>
      <c r="M18215" s="45"/>
    </row>
    <row r="18216" spans="8:13" s="28" customFormat="1" x14ac:dyDescent="0.2">
      <c r="H18216" s="12"/>
      <c r="J18216" s="29"/>
      <c r="K18216" s="45"/>
      <c r="L18216" s="45"/>
      <c r="M18216" s="45"/>
    </row>
    <row r="18217" spans="8:13" s="28" customFormat="1" x14ac:dyDescent="0.2">
      <c r="H18217" s="12"/>
      <c r="J18217" s="29"/>
      <c r="K18217" s="45"/>
      <c r="L18217" s="45"/>
      <c r="M18217" s="45"/>
    </row>
    <row r="18218" spans="8:13" s="28" customFormat="1" x14ac:dyDescent="0.2">
      <c r="H18218" s="12"/>
      <c r="J18218" s="29"/>
      <c r="K18218" s="45"/>
      <c r="L18218" s="45"/>
      <c r="M18218" s="45"/>
    </row>
    <row r="18219" spans="8:13" s="28" customFormat="1" x14ac:dyDescent="0.2">
      <c r="H18219" s="12"/>
      <c r="J18219" s="29"/>
      <c r="K18219" s="45"/>
      <c r="L18219" s="45"/>
      <c r="M18219" s="45"/>
    </row>
    <row r="18220" spans="8:13" s="28" customFormat="1" x14ac:dyDescent="0.2">
      <c r="H18220" s="12"/>
      <c r="J18220" s="29"/>
      <c r="K18220" s="45"/>
      <c r="L18220" s="45"/>
      <c r="M18220" s="45"/>
    </row>
    <row r="18221" spans="8:13" s="28" customFormat="1" x14ac:dyDescent="0.2">
      <c r="H18221" s="12"/>
      <c r="J18221" s="29"/>
      <c r="K18221" s="45"/>
      <c r="L18221" s="45"/>
      <c r="M18221" s="45"/>
    </row>
    <row r="18222" spans="8:13" s="28" customFormat="1" x14ac:dyDescent="0.2">
      <c r="H18222" s="12"/>
      <c r="J18222" s="29"/>
      <c r="K18222" s="45"/>
      <c r="L18222" s="45"/>
      <c r="M18222" s="45"/>
    </row>
    <row r="18223" spans="8:13" s="28" customFormat="1" x14ac:dyDescent="0.2">
      <c r="H18223" s="12"/>
      <c r="J18223" s="29"/>
      <c r="K18223" s="45"/>
      <c r="L18223" s="45"/>
      <c r="M18223" s="45"/>
    </row>
    <row r="18224" spans="8:13" s="28" customFormat="1" x14ac:dyDescent="0.2">
      <c r="H18224" s="12"/>
      <c r="J18224" s="29"/>
      <c r="K18224" s="45"/>
      <c r="L18224" s="45"/>
      <c r="M18224" s="45"/>
    </row>
    <row r="18225" spans="8:13" s="28" customFormat="1" x14ac:dyDescent="0.2">
      <c r="H18225" s="12"/>
      <c r="J18225" s="29"/>
      <c r="K18225" s="45"/>
      <c r="L18225" s="45"/>
      <c r="M18225" s="45"/>
    </row>
    <row r="18226" spans="8:13" s="28" customFormat="1" x14ac:dyDescent="0.2">
      <c r="H18226" s="12"/>
      <c r="J18226" s="29"/>
      <c r="K18226" s="45"/>
      <c r="L18226" s="45"/>
      <c r="M18226" s="45"/>
    </row>
    <row r="18227" spans="8:13" s="28" customFormat="1" x14ac:dyDescent="0.2">
      <c r="H18227" s="12"/>
      <c r="J18227" s="29"/>
      <c r="K18227" s="45"/>
      <c r="L18227" s="45"/>
      <c r="M18227" s="45"/>
    </row>
    <row r="18228" spans="8:13" s="28" customFormat="1" x14ac:dyDescent="0.2">
      <c r="H18228" s="12"/>
      <c r="J18228" s="29"/>
      <c r="K18228" s="45"/>
      <c r="L18228" s="45"/>
      <c r="M18228" s="45"/>
    </row>
    <row r="18229" spans="8:13" s="28" customFormat="1" x14ac:dyDescent="0.2">
      <c r="H18229" s="12"/>
      <c r="J18229" s="29"/>
      <c r="K18229" s="45"/>
      <c r="L18229" s="45"/>
      <c r="M18229" s="45"/>
    </row>
    <row r="18230" spans="8:13" s="28" customFormat="1" x14ac:dyDescent="0.2">
      <c r="H18230" s="12"/>
      <c r="J18230" s="29"/>
      <c r="K18230" s="45"/>
      <c r="L18230" s="45"/>
      <c r="M18230" s="45"/>
    </row>
    <row r="18231" spans="8:13" s="28" customFormat="1" x14ac:dyDescent="0.2">
      <c r="H18231" s="12"/>
      <c r="J18231" s="29"/>
      <c r="K18231" s="45"/>
      <c r="L18231" s="45"/>
      <c r="M18231" s="45"/>
    </row>
    <row r="18232" spans="8:13" s="28" customFormat="1" x14ac:dyDescent="0.2">
      <c r="H18232" s="12"/>
      <c r="J18232" s="29"/>
      <c r="K18232" s="45"/>
      <c r="L18232" s="45"/>
      <c r="M18232" s="45"/>
    </row>
    <row r="18233" spans="8:13" s="28" customFormat="1" x14ac:dyDescent="0.2">
      <c r="H18233" s="12"/>
      <c r="J18233" s="29"/>
      <c r="K18233" s="45"/>
      <c r="L18233" s="45"/>
      <c r="M18233" s="45"/>
    </row>
    <row r="18234" spans="8:13" s="28" customFormat="1" x14ac:dyDescent="0.2">
      <c r="H18234" s="12"/>
      <c r="J18234" s="29"/>
      <c r="K18234" s="45"/>
      <c r="L18234" s="45"/>
      <c r="M18234" s="45"/>
    </row>
    <row r="18235" spans="8:13" s="28" customFormat="1" x14ac:dyDescent="0.2">
      <c r="H18235" s="12"/>
      <c r="J18235" s="29"/>
      <c r="K18235" s="45"/>
      <c r="L18235" s="45"/>
      <c r="M18235" s="45"/>
    </row>
    <row r="18236" spans="8:13" s="28" customFormat="1" x14ac:dyDescent="0.2">
      <c r="H18236" s="12"/>
      <c r="J18236" s="29"/>
      <c r="K18236" s="45"/>
      <c r="L18236" s="45"/>
      <c r="M18236" s="45"/>
    </row>
    <row r="18237" spans="8:13" s="28" customFormat="1" x14ac:dyDescent="0.2">
      <c r="H18237" s="12"/>
      <c r="J18237" s="29"/>
      <c r="K18237" s="45"/>
      <c r="L18237" s="45"/>
      <c r="M18237" s="45"/>
    </row>
    <row r="18238" spans="8:13" s="28" customFormat="1" x14ac:dyDescent="0.2">
      <c r="H18238" s="12"/>
      <c r="J18238" s="29"/>
      <c r="K18238" s="45"/>
      <c r="L18238" s="45"/>
      <c r="M18238" s="45"/>
    </row>
    <row r="18239" spans="8:13" s="28" customFormat="1" x14ac:dyDescent="0.2">
      <c r="H18239" s="12"/>
      <c r="J18239" s="29"/>
      <c r="K18239" s="45"/>
      <c r="L18239" s="45"/>
      <c r="M18239" s="45"/>
    </row>
    <row r="18240" spans="8:13" s="28" customFormat="1" x14ac:dyDescent="0.2">
      <c r="H18240" s="12"/>
      <c r="J18240" s="29"/>
      <c r="K18240" s="45"/>
      <c r="L18240" s="45"/>
      <c r="M18240" s="45"/>
    </row>
    <row r="18241" spans="8:13" s="28" customFormat="1" x14ac:dyDescent="0.2">
      <c r="H18241" s="12"/>
      <c r="J18241" s="29"/>
      <c r="K18241" s="45"/>
      <c r="L18241" s="45"/>
      <c r="M18241" s="45"/>
    </row>
    <row r="18242" spans="8:13" s="28" customFormat="1" x14ac:dyDescent="0.2">
      <c r="H18242" s="12"/>
      <c r="J18242" s="29"/>
      <c r="K18242" s="45"/>
      <c r="L18242" s="45"/>
      <c r="M18242" s="45"/>
    </row>
    <row r="18243" spans="8:13" s="28" customFormat="1" x14ac:dyDescent="0.2">
      <c r="H18243" s="12"/>
      <c r="J18243" s="29"/>
      <c r="K18243" s="45"/>
      <c r="L18243" s="45"/>
      <c r="M18243" s="45"/>
    </row>
    <row r="18244" spans="8:13" s="28" customFormat="1" x14ac:dyDescent="0.2">
      <c r="H18244" s="12"/>
      <c r="J18244" s="29"/>
      <c r="K18244" s="45"/>
      <c r="L18244" s="45"/>
      <c r="M18244" s="45"/>
    </row>
    <row r="18245" spans="8:13" s="28" customFormat="1" x14ac:dyDescent="0.2">
      <c r="H18245" s="12"/>
      <c r="J18245" s="29"/>
      <c r="K18245" s="45"/>
      <c r="L18245" s="45"/>
      <c r="M18245" s="45"/>
    </row>
    <row r="18246" spans="8:13" s="28" customFormat="1" x14ac:dyDescent="0.2">
      <c r="H18246" s="12"/>
      <c r="J18246" s="29"/>
      <c r="K18246" s="45"/>
      <c r="L18246" s="45"/>
      <c r="M18246" s="45"/>
    </row>
    <row r="18247" spans="8:13" s="28" customFormat="1" x14ac:dyDescent="0.2">
      <c r="H18247" s="12"/>
      <c r="J18247" s="29"/>
      <c r="K18247" s="45"/>
      <c r="L18247" s="45"/>
      <c r="M18247" s="45"/>
    </row>
    <row r="18248" spans="8:13" s="28" customFormat="1" x14ac:dyDescent="0.2">
      <c r="H18248" s="12"/>
      <c r="J18248" s="29"/>
      <c r="K18248" s="45"/>
      <c r="L18248" s="45"/>
      <c r="M18248" s="45"/>
    </row>
    <row r="18249" spans="8:13" s="28" customFormat="1" x14ac:dyDescent="0.2">
      <c r="H18249" s="12"/>
      <c r="J18249" s="29"/>
      <c r="K18249" s="45"/>
      <c r="L18249" s="45"/>
      <c r="M18249" s="45"/>
    </row>
    <row r="18250" spans="8:13" s="28" customFormat="1" x14ac:dyDescent="0.2">
      <c r="H18250" s="12"/>
      <c r="J18250" s="29"/>
      <c r="K18250" s="45"/>
      <c r="L18250" s="45"/>
      <c r="M18250" s="45"/>
    </row>
    <row r="18251" spans="8:13" s="28" customFormat="1" x14ac:dyDescent="0.2">
      <c r="H18251" s="12"/>
      <c r="J18251" s="29"/>
      <c r="K18251" s="45"/>
      <c r="L18251" s="45"/>
      <c r="M18251" s="45"/>
    </row>
    <row r="18252" spans="8:13" s="28" customFormat="1" x14ac:dyDescent="0.2">
      <c r="H18252" s="12"/>
      <c r="J18252" s="29"/>
      <c r="K18252" s="45"/>
      <c r="L18252" s="45"/>
      <c r="M18252" s="45"/>
    </row>
    <row r="18253" spans="8:13" s="28" customFormat="1" x14ac:dyDescent="0.2">
      <c r="H18253" s="12"/>
      <c r="J18253" s="29"/>
      <c r="K18253" s="45"/>
      <c r="L18253" s="45"/>
      <c r="M18253" s="45"/>
    </row>
    <row r="18254" spans="8:13" s="28" customFormat="1" x14ac:dyDescent="0.2">
      <c r="H18254" s="12"/>
      <c r="J18254" s="29"/>
      <c r="K18254" s="45"/>
      <c r="L18254" s="45"/>
      <c r="M18254" s="45"/>
    </row>
    <row r="18255" spans="8:13" s="28" customFormat="1" x14ac:dyDescent="0.2">
      <c r="H18255" s="12"/>
      <c r="J18255" s="29"/>
      <c r="K18255" s="45"/>
      <c r="L18255" s="45"/>
      <c r="M18255" s="45"/>
    </row>
    <row r="18256" spans="8:13" s="28" customFormat="1" x14ac:dyDescent="0.2">
      <c r="H18256" s="12"/>
      <c r="J18256" s="29"/>
      <c r="K18256" s="45"/>
      <c r="L18256" s="45"/>
      <c r="M18256" s="45"/>
    </row>
    <row r="18257" spans="8:13" s="28" customFormat="1" x14ac:dyDescent="0.2">
      <c r="H18257" s="12"/>
      <c r="J18257" s="29"/>
      <c r="K18257" s="45"/>
      <c r="L18257" s="45"/>
      <c r="M18257" s="45"/>
    </row>
    <row r="18258" spans="8:13" s="28" customFormat="1" x14ac:dyDescent="0.2">
      <c r="H18258" s="12"/>
      <c r="J18258" s="29"/>
      <c r="K18258" s="45"/>
      <c r="L18258" s="45"/>
      <c r="M18258" s="45"/>
    </row>
    <row r="18259" spans="8:13" s="28" customFormat="1" x14ac:dyDescent="0.2">
      <c r="H18259" s="12"/>
      <c r="J18259" s="29"/>
      <c r="K18259" s="45"/>
      <c r="L18259" s="45"/>
      <c r="M18259" s="45"/>
    </row>
    <row r="18260" spans="8:13" s="28" customFormat="1" x14ac:dyDescent="0.2">
      <c r="H18260" s="12"/>
      <c r="J18260" s="29"/>
      <c r="K18260" s="45"/>
      <c r="L18260" s="45"/>
      <c r="M18260" s="45"/>
    </row>
    <row r="18261" spans="8:13" s="28" customFormat="1" x14ac:dyDescent="0.2">
      <c r="H18261" s="12"/>
      <c r="J18261" s="29"/>
      <c r="K18261" s="45"/>
      <c r="L18261" s="45"/>
      <c r="M18261" s="45"/>
    </row>
    <row r="18262" spans="8:13" s="28" customFormat="1" x14ac:dyDescent="0.2">
      <c r="H18262" s="12"/>
      <c r="J18262" s="29"/>
      <c r="K18262" s="45"/>
      <c r="L18262" s="45"/>
      <c r="M18262" s="45"/>
    </row>
    <row r="18263" spans="8:13" s="28" customFormat="1" x14ac:dyDescent="0.2">
      <c r="H18263" s="12"/>
      <c r="J18263" s="29"/>
      <c r="K18263" s="45"/>
      <c r="L18263" s="45"/>
      <c r="M18263" s="45"/>
    </row>
    <row r="18264" spans="8:13" s="28" customFormat="1" x14ac:dyDescent="0.2">
      <c r="H18264" s="12"/>
      <c r="J18264" s="29"/>
      <c r="K18264" s="45"/>
      <c r="L18264" s="45"/>
      <c r="M18264" s="45"/>
    </row>
    <row r="18265" spans="8:13" s="28" customFormat="1" x14ac:dyDescent="0.2">
      <c r="H18265" s="12"/>
      <c r="J18265" s="29"/>
      <c r="K18265" s="45"/>
      <c r="L18265" s="45"/>
      <c r="M18265" s="45"/>
    </row>
    <row r="18266" spans="8:13" s="28" customFormat="1" x14ac:dyDescent="0.2">
      <c r="H18266" s="12"/>
      <c r="J18266" s="29"/>
      <c r="K18266" s="45"/>
      <c r="L18266" s="45"/>
      <c r="M18266" s="45"/>
    </row>
    <row r="18267" spans="8:13" s="28" customFormat="1" x14ac:dyDescent="0.2">
      <c r="H18267" s="12"/>
      <c r="J18267" s="29"/>
      <c r="K18267" s="45"/>
      <c r="L18267" s="45"/>
      <c r="M18267" s="45"/>
    </row>
    <row r="18268" spans="8:13" s="28" customFormat="1" x14ac:dyDescent="0.2">
      <c r="H18268" s="12"/>
      <c r="J18268" s="29"/>
      <c r="K18268" s="45"/>
      <c r="L18268" s="45"/>
      <c r="M18268" s="45"/>
    </row>
    <row r="18269" spans="8:13" s="28" customFormat="1" x14ac:dyDescent="0.2">
      <c r="H18269" s="12"/>
      <c r="J18269" s="29"/>
      <c r="K18269" s="45"/>
      <c r="L18269" s="45"/>
      <c r="M18269" s="45"/>
    </row>
    <row r="18270" spans="8:13" s="28" customFormat="1" x14ac:dyDescent="0.2">
      <c r="H18270" s="12"/>
      <c r="J18270" s="29"/>
      <c r="K18270" s="45"/>
      <c r="L18270" s="45"/>
      <c r="M18270" s="45"/>
    </row>
    <row r="18271" spans="8:13" s="28" customFormat="1" x14ac:dyDescent="0.2">
      <c r="H18271" s="12"/>
      <c r="J18271" s="29"/>
      <c r="K18271" s="45"/>
      <c r="L18271" s="45"/>
      <c r="M18271" s="45"/>
    </row>
    <row r="18272" spans="8:13" s="28" customFormat="1" x14ac:dyDescent="0.2">
      <c r="H18272" s="12"/>
      <c r="J18272" s="29"/>
      <c r="K18272" s="45"/>
      <c r="L18272" s="45"/>
      <c r="M18272" s="45"/>
    </row>
    <row r="18273" spans="8:13" s="28" customFormat="1" x14ac:dyDescent="0.2">
      <c r="H18273" s="12"/>
      <c r="J18273" s="29"/>
      <c r="K18273" s="45"/>
      <c r="L18273" s="45"/>
      <c r="M18273" s="45"/>
    </row>
    <row r="18274" spans="8:13" s="28" customFormat="1" x14ac:dyDescent="0.2">
      <c r="H18274" s="12"/>
      <c r="J18274" s="29"/>
      <c r="K18274" s="45"/>
      <c r="L18274" s="45"/>
      <c r="M18274" s="45"/>
    </row>
    <row r="18275" spans="8:13" s="28" customFormat="1" x14ac:dyDescent="0.2">
      <c r="H18275" s="12"/>
      <c r="J18275" s="29"/>
      <c r="K18275" s="45"/>
      <c r="L18275" s="45"/>
      <c r="M18275" s="45"/>
    </row>
    <row r="18276" spans="8:13" s="28" customFormat="1" x14ac:dyDescent="0.2">
      <c r="H18276" s="12"/>
      <c r="J18276" s="29"/>
      <c r="K18276" s="45"/>
      <c r="L18276" s="45"/>
      <c r="M18276" s="45"/>
    </row>
    <row r="18277" spans="8:13" s="28" customFormat="1" x14ac:dyDescent="0.2">
      <c r="H18277" s="12"/>
      <c r="J18277" s="29"/>
      <c r="K18277" s="45"/>
      <c r="L18277" s="45"/>
      <c r="M18277" s="45"/>
    </row>
    <row r="18278" spans="8:13" s="28" customFormat="1" x14ac:dyDescent="0.2">
      <c r="H18278" s="12"/>
      <c r="J18278" s="29"/>
      <c r="K18278" s="45"/>
      <c r="L18278" s="45"/>
      <c r="M18278" s="45"/>
    </row>
    <row r="18279" spans="8:13" s="28" customFormat="1" x14ac:dyDescent="0.2">
      <c r="H18279" s="12"/>
      <c r="J18279" s="29"/>
      <c r="K18279" s="45"/>
      <c r="L18279" s="45"/>
      <c r="M18279" s="45"/>
    </row>
    <row r="18280" spans="8:13" s="28" customFormat="1" x14ac:dyDescent="0.2">
      <c r="H18280" s="12"/>
      <c r="J18280" s="29"/>
      <c r="K18280" s="45"/>
      <c r="L18280" s="45"/>
      <c r="M18280" s="45"/>
    </row>
    <row r="18281" spans="8:13" s="28" customFormat="1" x14ac:dyDescent="0.2">
      <c r="H18281" s="12"/>
      <c r="J18281" s="29"/>
      <c r="K18281" s="45"/>
      <c r="L18281" s="45"/>
      <c r="M18281" s="45"/>
    </row>
    <row r="18282" spans="8:13" s="28" customFormat="1" x14ac:dyDescent="0.2">
      <c r="H18282" s="12"/>
      <c r="J18282" s="29"/>
      <c r="K18282" s="45"/>
      <c r="L18282" s="45"/>
      <c r="M18282" s="45"/>
    </row>
    <row r="18283" spans="8:13" s="28" customFormat="1" x14ac:dyDescent="0.2">
      <c r="H18283" s="12"/>
      <c r="J18283" s="29"/>
      <c r="K18283" s="45"/>
      <c r="L18283" s="45"/>
      <c r="M18283" s="45"/>
    </row>
    <row r="18284" spans="8:13" s="28" customFormat="1" x14ac:dyDescent="0.2">
      <c r="H18284" s="12"/>
      <c r="J18284" s="29"/>
      <c r="K18284" s="45"/>
      <c r="L18284" s="45"/>
      <c r="M18284" s="45"/>
    </row>
    <row r="18285" spans="8:13" s="28" customFormat="1" x14ac:dyDescent="0.2">
      <c r="H18285" s="12"/>
      <c r="J18285" s="29"/>
      <c r="K18285" s="45"/>
      <c r="L18285" s="45"/>
      <c r="M18285" s="45"/>
    </row>
    <row r="18286" spans="8:13" s="28" customFormat="1" x14ac:dyDescent="0.2">
      <c r="H18286" s="12"/>
      <c r="J18286" s="29"/>
      <c r="K18286" s="45"/>
      <c r="L18286" s="45"/>
      <c r="M18286" s="45"/>
    </row>
    <row r="18287" spans="8:13" s="28" customFormat="1" x14ac:dyDescent="0.2">
      <c r="H18287" s="12"/>
      <c r="J18287" s="29"/>
      <c r="K18287" s="45"/>
      <c r="L18287" s="45"/>
      <c r="M18287" s="45"/>
    </row>
    <row r="18288" spans="8:13" s="28" customFormat="1" x14ac:dyDescent="0.2">
      <c r="H18288" s="12"/>
      <c r="J18288" s="29"/>
      <c r="K18288" s="45"/>
      <c r="L18288" s="45"/>
      <c r="M18288" s="45"/>
    </row>
    <row r="18289" spans="8:13" s="28" customFormat="1" x14ac:dyDescent="0.2">
      <c r="H18289" s="12"/>
      <c r="J18289" s="29"/>
      <c r="K18289" s="45"/>
      <c r="L18289" s="45"/>
      <c r="M18289" s="45"/>
    </row>
    <row r="18290" spans="8:13" s="28" customFormat="1" x14ac:dyDescent="0.2">
      <c r="H18290" s="12"/>
      <c r="J18290" s="29"/>
      <c r="K18290" s="45"/>
      <c r="L18290" s="45"/>
      <c r="M18290" s="45"/>
    </row>
    <row r="18291" spans="8:13" s="28" customFormat="1" x14ac:dyDescent="0.2">
      <c r="H18291" s="12"/>
      <c r="J18291" s="29"/>
      <c r="K18291" s="45"/>
      <c r="L18291" s="45"/>
      <c r="M18291" s="45"/>
    </row>
    <row r="18292" spans="8:13" s="28" customFormat="1" x14ac:dyDescent="0.2">
      <c r="H18292" s="12"/>
      <c r="J18292" s="29"/>
      <c r="K18292" s="45"/>
      <c r="L18292" s="45"/>
      <c r="M18292" s="45"/>
    </row>
    <row r="18293" spans="8:13" s="28" customFormat="1" x14ac:dyDescent="0.2">
      <c r="H18293" s="12"/>
      <c r="J18293" s="29"/>
      <c r="K18293" s="45"/>
      <c r="L18293" s="45"/>
      <c r="M18293" s="45"/>
    </row>
    <row r="18294" spans="8:13" s="28" customFormat="1" x14ac:dyDescent="0.2">
      <c r="H18294" s="12"/>
      <c r="J18294" s="29"/>
      <c r="K18294" s="45"/>
      <c r="L18294" s="45"/>
      <c r="M18294" s="45"/>
    </row>
    <row r="18295" spans="8:13" s="28" customFormat="1" x14ac:dyDescent="0.2">
      <c r="H18295" s="12"/>
      <c r="J18295" s="29"/>
      <c r="K18295" s="45"/>
      <c r="L18295" s="45"/>
      <c r="M18295" s="45"/>
    </row>
    <row r="18296" spans="8:13" s="28" customFormat="1" x14ac:dyDescent="0.2">
      <c r="H18296" s="12"/>
      <c r="J18296" s="29"/>
      <c r="K18296" s="45"/>
      <c r="L18296" s="45"/>
      <c r="M18296" s="45"/>
    </row>
    <row r="18297" spans="8:13" s="28" customFormat="1" x14ac:dyDescent="0.2">
      <c r="H18297" s="12"/>
      <c r="J18297" s="29"/>
      <c r="K18297" s="45"/>
      <c r="L18297" s="45"/>
      <c r="M18297" s="45"/>
    </row>
    <row r="18298" spans="8:13" s="28" customFormat="1" x14ac:dyDescent="0.2">
      <c r="H18298" s="12"/>
      <c r="J18298" s="29"/>
      <c r="K18298" s="45"/>
      <c r="L18298" s="45"/>
      <c r="M18298" s="45"/>
    </row>
    <row r="18299" spans="8:13" s="28" customFormat="1" x14ac:dyDescent="0.2">
      <c r="H18299" s="12"/>
      <c r="J18299" s="29"/>
      <c r="K18299" s="45"/>
      <c r="L18299" s="45"/>
      <c r="M18299" s="45"/>
    </row>
    <row r="18300" spans="8:13" s="28" customFormat="1" x14ac:dyDescent="0.2">
      <c r="H18300" s="12"/>
      <c r="J18300" s="29"/>
      <c r="K18300" s="45"/>
      <c r="L18300" s="45"/>
      <c r="M18300" s="45"/>
    </row>
    <row r="18301" spans="8:13" s="28" customFormat="1" x14ac:dyDescent="0.2">
      <c r="H18301" s="12"/>
      <c r="J18301" s="29"/>
      <c r="K18301" s="45"/>
      <c r="L18301" s="45"/>
      <c r="M18301" s="45"/>
    </row>
    <row r="18302" spans="8:13" s="28" customFormat="1" x14ac:dyDescent="0.2">
      <c r="H18302" s="12"/>
      <c r="J18302" s="29"/>
      <c r="K18302" s="45"/>
      <c r="L18302" s="45"/>
      <c r="M18302" s="45"/>
    </row>
    <row r="18303" spans="8:13" s="28" customFormat="1" x14ac:dyDescent="0.2">
      <c r="H18303" s="12"/>
      <c r="J18303" s="29"/>
      <c r="K18303" s="45"/>
      <c r="L18303" s="45"/>
      <c r="M18303" s="45"/>
    </row>
    <row r="18304" spans="8:13" s="28" customFormat="1" x14ac:dyDescent="0.2">
      <c r="H18304" s="12"/>
      <c r="J18304" s="29"/>
      <c r="K18304" s="45"/>
      <c r="L18304" s="45"/>
      <c r="M18304" s="45"/>
    </row>
    <row r="18305" spans="8:13" s="28" customFormat="1" x14ac:dyDescent="0.2">
      <c r="H18305" s="12"/>
      <c r="J18305" s="29"/>
      <c r="K18305" s="45"/>
      <c r="L18305" s="45"/>
      <c r="M18305" s="45"/>
    </row>
    <row r="18306" spans="8:13" s="28" customFormat="1" x14ac:dyDescent="0.2">
      <c r="H18306" s="12"/>
      <c r="J18306" s="29"/>
      <c r="K18306" s="45"/>
      <c r="L18306" s="45"/>
      <c r="M18306" s="45"/>
    </row>
    <row r="18307" spans="8:13" s="28" customFormat="1" x14ac:dyDescent="0.2">
      <c r="H18307" s="12"/>
      <c r="J18307" s="29"/>
      <c r="K18307" s="45"/>
      <c r="L18307" s="45"/>
      <c r="M18307" s="45"/>
    </row>
    <row r="18308" spans="8:13" s="28" customFormat="1" x14ac:dyDescent="0.2">
      <c r="H18308" s="12"/>
      <c r="J18308" s="29"/>
      <c r="K18308" s="45"/>
      <c r="L18308" s="45"/>
      <c r="M18308" s="45"/>
    </row>
    <row r="18309" spans="8:13" s="28" customFormat="1" x14ac:dyDescent="0.2">
      <c r="H18309" s="12"/>
      <c r="J18309" s="29"/>
      <c r="K18309" s="45"/>
      <c r="L18309" s="45"/>
      <c r="M18309" s="45"/>
    </row>
    <row r="18310" spans="8:13" s="28" customFormat="1" x14ac:dyDescent="0.2">
      <c r="H18310" s="12"/>
      <c r="J18310" s="29"/>
      <c r="K18310" s="45"/>
      <c r="L18310" s="45"/>
      <c r="M18310" s="45"/>
    </row>
    <row r="18311" spans="8:13" s="28" customFormat="1" x14ac:dyDescent="0.2">
      <c r="H18311" s="12"/>
      <c r="J18311" s="29"/>
      <c r="K18311" s="45"/>
      <c r="L18311" s="45"/>
      <c r="M18311" s="45"/>
    </row>
    <row r="18312" spans="8:13" s="28" customFormat="1" x14ac:dyDescent="0.2">
      <c r="H18312" s="12"/>
      <c r="J18312" s="29"/>
      <c r="K18312" s="45"/>
      <c r="L18312" s="45"/>
      <c r="M18312" s="45"/>
    </row>
    <row r="18313" spans="8:13" s="28" customFormat="1" x14ac:dyDescent="0.2">
      <c r="H18313" s="12"/>
      <c r="J18313" s="29"/>
      <c r="K18313" s="45"/>
      <c r="L18313" s="45"/>
      <c r="M18313" s="45"/>
    </row>
    <row r="18314" spans="8:13" s="28" customFormat="1" x14ac:dyDescent="0.2">
      <c r="H18314" s="12"/>
      <c r="J18314" s="29"/>
      <c r="K18314" s="45"/>
      <c r="L18314" s="45"/>
      <c r="M18314" s="45"/>
    </row>
    <row r="18315" spans="8:13" s="28" customFormat="1" x14ac:dyDescent="0.2">
      <c r="H18315" s="12"/>
      <c r="J18315" s="29"/>
      <c r="K18315" s="45"/>
      <c r="L18315" s="45"/>
      <c r="M18315" s="45"/>
    </row>
    <row r="18316" spans="8:13" s="28" customFormat="1" x14ac:dyDescent="0.2">
      <c r="H18316" s="12"/>
      <c r="J18316" s="29"/>
      <c r="K18316" s="45"/>
      <c r="L18316" s="45"/>
      <c r="M18316" s="45"/>
    </row>
    <row r="18317" spans="8:13" s="28" customFormat="1" x14ac:dyDescent="0.2">
      <c r="H18317" s="12"/>
      <c r="J18317" s="29"/>
      <c r="K18317" s="45"/>
      <c r="L18317" s="45"/>
      <c r="M18317" s="45"/>
    </row>
    <row r="18318" spans="8:13" s="28" customFormat="1" x14ac:dyDescent="0.2">
      <c r="H18318" s="12"/>
      <c r="J18318" s="29"/>
      <c r="K18318" s="45"/>
      <c r="L18318" s="45"/>
      <c r="M18318" s="45"/>
    </row>
    <row r="18319" spans="8:13" s="28" customFormat="1" x14ac:dyDescent="0.2">
      <c r="H18319" s="12"/>
      <c r="J18319" s="29"/>
      <c r="K18319" s="45"/>
      <c r="L18319" s="45"/>
      <c r="M18319" s="45"/>
    </row>
    <row r="18320" spans="8:13" s="28" customFormat="1" x14ac:dyDescent="0.2">
      <c r="H18320" s="12"/>
      <c r="J18320" s="29"/>
      <c r="K18320" s="45"/>
      <c r="L18320" s="45"/>
      <c r="M18320" s="45"/>
    </row>
    <row r="18321" spans="8:13" s="28" customFormat="1" x14ac:dyDescent="0.2">
      <c r="H18321" s="12"/>
      <c r="J18321" s="29"/>
      <c r="K18321" s="45"/>
      <c r="L18321" s="45"/>
      <c r="M18321" s="45"/>
    </row>
    <row r="18322" spans="8:13" s="28" customFormat="1" x14ac:dyDescent="0.2">
      <c r="H18322" s="12"/>
      <c r="J18322" s="29"/>
      <c r="K18322" s="45"/>
      <c r="L18322" s="45"/>
      <c r="M18322" s="45"/>
    </row>
    <row r="18323" spans="8:13" s="28" customFormat="1" x14ac:dyDescent="0.2">
      <c r="H18323" s="12"/>
      <c r="J18323" s="29"/>
      <c r="K18323" s="45"/>
      <c r="L18323" s="45"/>
      <c r="M18323" s="45"/>
    </row>
    <row r="18324" spans="8:13" s="28" customFormat="1" x14ac:dyDescent="0.2">
      <c r="H18324" s="12"/>
      <c r="J18324" s="29"/>
      <c r="K18324" s="45"/>
      <c r="L18324" s="45"/>
      <c r="M18324" s="45"/>
    </row>
    <row r="18325" spans="8:13" s="28" customFormat="1" x14ac:dyDescent="0.2">
      <c r="H18325" s="12"/>
      <c r="J18325" s="29"/>
      <c r="K18325" s="45"/>
      <c r="L18325" s="45"/>
      <c r="M18325" s="45"/>
    </row>
    <row r="18326" spans="8:13" s="28" customFormat="1" x14ac:dyDescent="0.2">
      <c r="H18326" s="12"/>
      <c r="J18326" s="29"/>
      <c r="K18326" s="45"/>
      <c r="L18326" s="45"/>
      <c r="M18326" s="45"/>
    </row>
    <row r="18327" spans="8:13" s="28" customFormat="1" x14ac:dyDescent="0.2">
      <c r="H18327" s="12"/>
      <c r="J18327" s="29"/>
      <c r="K18327" s="45"/>
      <c r="L18327" s="45"/>
      <c r="M18327" s="45"/>
    </row>
    <row r="18328" spans="8:13" s="28" customFormat="1" x14ac:dyDescent="0.2">
      <c r="H18328" s="12"/>
      <c r="J18328" s="29"/>
      <c r="K18328" s="45"/>
      <c r="L18328" s="45"/>
      <c r="M18328" s="45"/>
    </row>
    <row r="18329" spans="8:13" s="28" customFormat="1" x14ac:dyDescent="0.2">
      <c r="H18329" s="12"/>
      <c r="J18329" s="29"/>
      <c r="K18329" s="45"/>
      <c r="L18329" s="45"/>
      <c r="M18329" s="45"/>
    </row>
    <row r="18330" spans="8:13" s="28" customFormat="1" x14ac:dyDescent="0.2">
      <c r="H18330" s="12"/>
      <c r="J18330" s="29"/>
      <c r="K18330" s="45"/>
      <c r="L18330" s="45"/>
      <c r="M18330" s="45"/>
    </row>
    <row r="18331" spans="8:13" s="28" customFormat="1" x14ac:dyDescent="0.2">
      <c r="H18331" s="12"/>
      <c r="J18331" s="29"/>
      <c r="K18331" s="45"/>
      <c r="L18331" s="45"/>
      <c r="M18331" s="45"/>
    </row>
    <row r="18332" spans="8:13" s="28" customFormat="1" x14ac:dyDescent="0.2">
      <c r="H18332" s="12"/>
      <c r="J18332" s="29"/>
      <c r="K18332" s="45"/>
      <c r="L18332" s="45"/>
      <c r="M18332" s="45"/>
    </row>
    <row r="18333" spans="8:13" s="28" customFormat="1" x14ac:dyDescent="0.2">
      <c r="H18333" s="12"/>
      <c r="J18333" s="29"/>
      <c r="K18333" s="45"/>
      <c r="L18333" s="45"/>
      <c r="M18333" s="45"/>
    </row>
    <row r="18334" spans="8:13" s="28" customFormat="1" x14ac:dyDescent="0.2">
      <c r="H18334" s="12"/>
      <c r="J18334" s="29"/>
      <c r="K18334" s="45"/>
      <c r="L18334" s="45"/>
      <c r="M18334" s="45"/>
    </row>
    <row r="18335" spans="8:13" s="28" customFormat="1" x14ac:dyDescent="0.2">
      <c r="H18335" s="12"/>
      <c r="J18335" s="29"/>
      <c r="K18335" s="45"/>
      <c r="L18335" s="45"/>
      <c r="M18335" s="45"/>
    </row>
    <row r="18336" spans="8:13" s="28" customFormat="1" x14ac:dyDescent="0.2">
      <c r="H18336" s="12"/>
      <c r="J18336" s="29"/>
      <c r="K18336" s="45"/>
      <c r="L18336" s="45"/>
      <c r="M18336" s="45"/>
    </row>
    <row r="18337" spans="8:13" s="28" customFormat="1" x14ac:dyDescent="0.2">
      <c r="H18337" s="12"/>
      <c r="J18337" s="29"/>
      <c r="K18337" s="45"/>
      <c r="L18337" s="45"/>
      <c r="M18337" s="45"/>
    </row>
    <row r="18338" spans="8:13" s="28" customFormat="1" x14ac:dyDescent="0.2">
      <c r="H18338" s="12"/>
      <c r="J18338" s="29"/>
      <c r="K18338" s="45"/>
      <c r="L18338" s="45"/>
      <c r="M18338" s="45"/>
    </row>
    <row r="18339" spans="8:13" s="28" customFormat="1" x14ac:dyDescent="0.2">
      <c r="H18339" s="12"/>
      <c r="J18339" s="29"/>
      <c r="K18339" s="45"/>
      <c r="L18339" s="45"/>
      <c r="M18339" s="45"/>
    </row>
    <row r="18340" spans="8:13" s="28" customFormat="1" x14ac:dyDescent="0.2">
      <c r="H18340" s="12"/>
      <c r="J18340" s="29"/>
      <c r="K18340" s="45"/>
      <c r="L18340" s="45"/>
      <c r="M18340" s="45"/>
    </row>
    <row r="18341" spans="8:13" s="28" customFormat="1" x14ac:dyDescent="0.2">
      <c r="H18341" s="12"/>
      <c r="J18341" s="29"/>
      <c r="K18341" s="45"/>
      <c r="L18341" s="45"/>
      <c r="M18341" s="45"/>
    </row>
    <row r="18342" spans="8:13" s="28" customFormat="1" x14ac:dyDescent="0.2">
      <c r="H18342" s="12"/>
      <c r="J18342" s="29"/>
      <c r="K18342" s="45"/>
      <c r="L18342" s="45"/>
      <c r="M18342" s="45"/>
    </row>
    <row r="18343" spans="8:13" s="28" customFormat="1" x14ac:dyDescent="0.2">
      <c r="H18343" s="12"/>
      <c r="J18343" s="29"/>
      <c r="K18343" s="45"/>
      <c r="L18343" s="45"/>
      <c r="M18343" s="45"/>
    </row>
    <row r="18344" spans="8:13" s="28" customFormat="1" x14ac:dyDescent="0.2">
      <c r="H18344" s="12"/>
      <c r="J18344" s="29"/>
      <c r="K18344" s="45"/>
      <c r="L18344" s="45"/>
      <c r="M18344" s="45"/>
    </row>
    <row r="18345" spans="8:13" s="28" customFormat="1" x14ac:dyDescent="0.2">
      <c r="H18345" s="12"/>
      <c r="J18345" s="29"/>
      <c r="K18345" s="45"/>
      <c r="L18345" s="45"/>
      <c r="M18345" s="45"/>
    </row>
    <row r="18346" spans="8:13" s="28" customFormat="1" x14ac:dyDescent="0.2">
      <c r="H18346" s="12"/>
      <c r="J18346" s="29"/>
      <c r="K18346" s="45"/>
      <c r="L18346" s="45"/>
      <c r="M18346" s="45"/>
    </row>
    <row r="18347" spans="8:13" s="28" customFormat="1" x14ac:dyDescent="0.2">
      <c r="H18347" s="12"/>
      <c r="J18347" s="29"/>
      <c r="K18347" s="45"/>
      <c r="L18347" s="45"/>
      <c r="M18347" s="45"/>
    </row>
    <row r="18348" spans="8:13" s="28" customFormat="1" x14ac:dyDescent="0.2">
      <c r="H18348" s="12"/>
      <c r="J18348" s="29"/>
      <c r="K18348" s="45"/>
      <c r="L18348" s="45"/>
      <c r="M18348" s="45"/>
    </row>
    <row r="18349" spans="8:13" s="28" customFormat="1" x14ac:dyDescent="0.2">
      <c r="H18349" s="12"/>
      <c r="J18349" s="29"/>
      <c r="K18349" s="45"/>
      <c r="L18349" s="45"/>
      <c r="M18349" s="45"/>
    </row>
    <row r="18350" spans="8:13" s="28" customFormat="1" x14ac:dyDescent="0.2">
      <c r="H18350" s="12"/>
      <c r="J18350" s="29"/>
      <c r="K18350" s="45"/>
      <c r="L18350" s="45"/>
      <c r="M18350" s="45"/>
    </row>
    <row r="18351" spans="8:13" s="28" customFormat="1" x14ac:dyDescent="0.2">
      <c r="H18351" s="12"/>
      <c r="J18351" s="29"/>
      <c r="K18351" s="45"/>
      <c r="L18351" s="45"/>
      <c r="M18351" s="45"/>
    </row>
    <row r="18352" spans="8:13" s="28" customFormat="1" x14ac:dyDescent="0.2">
      <c r="H18352" s="12"/>
      <c r="J18352" s="29"/>
      <c r="K18352" s="45"/>
      <c r="L18352" s="45"/>
      <c r="M18352" s="45"/>
    </row>
    <row r="18353" spans="8:13" s="28" customFormat="1" x14ac:dyDescent="0.2">
      <c r="H18353" s="12"/>
      <c r="J18353" s="29"/>
      <c r="K18353" s="45"/>
      <c r="L18353" s="45"/>
      <c r="M18353" s="45"/>
    </row>
    <row r="18354" spans="8:13" s="28" customFormat="1" x14ac:dyDescent="0.2">
      <c r="H18354" s="12"/>
      <c r="J18354" s="29"/>
      <c r="K18354" s="45"/>
      <c r="L18354" s="45"/>
      <c r="M18354" s="45"/>
    </row>
    <row r="18355" spans="8:13" s="28" customFormat="1" x14ac:dyDescent="0.2">
      <c r="H18355" s="12"/>
      <c r="J18355" s="29"/>
      <c r="K18355" s="45"/>
      <c r="L18355" s="45"/>
      <c r="M18355" s="45"/>
    </row>
    <row r="18356" spans="8:13" s="28" customFormat="1" x14ac:dyDescent="0.2">
      <c r="H18356" s="12"/>
      <c r="J18356" s="29"/>
      <c r="K18356" s="45"/>
      <c r="L18356" s="45"/>
      <c r="M18356" s="45"/>
    </row>
    <row r="18357" spans="8:13" s="28" customFormat="1" x14ac:dyDescent="0.2">
      <c r="H18357" s="12"/>
      <c r="J18357" s="29"/>
      <c r="K18357" s="45"/>
      <c r="L18357" s="45"/>
      <c r="M18357" s="45"/>
    </row>
    <row r="18358" spans="8:13" s="28" customFormat="1" x14ac:dyDescent="0.2">
      <c r="H18358" s="12"/>
      <c r="J18358" s="29"/>
      <c r="K18358" s="45"/>
      <c r="L18358" s="45"/>
      <c r="M18358" s="45"/>
    </row>
    <row r="18359" spans="8:13" s="28" customFormat="1" x14ac:dyDescent="0.2">
      <c r="H18359" s="12"/>
      <c r="J18359" s="29"/>
      <c r="K18359" s="45"/>
      <c r="L18359" s="45"/>
      <c r="M18359" s="45"/>
    </row>
    <row r="18360" spans="8:13" s="28" customFormat="1" x14ac:dyDescent="0.2">
      <c r="H18360" s="12"/>
      <c r="J18360" s="29"/>
      <c r="K18360" s="45"/>
      <c r="L18360" s="45"/>
      <c r="M18360" s="45"/>
    </row>
    <row r="18361" spans="8:13" s="28" customFormat="1" x14ac:dyDescent="0.2">
      <c r="H18361" s="12"/>
      <c r="J18361" s="29"/>
      <c r="K18361" s="45"/>
      <c r="L18361" s="45"/>
      <c r="M18361" s="45"/>
    </row>
    <row r="18362" spans="8:13" s="28" customFormat="1" x14ac:dyDescent="0.2">
      <c r="H18362" s="12"/>
      <c r="J18362" s="29"/>
      <c r="K18362" s="45"/>
      <c r="L18362" s="45"/>
      <c r="M18362" s="45"/>
    </row>
    <row r="18363" spans="8:13" s="28" customFormat="1" x14ac:dyDescent="0.2">
      <c r="H18363" s="12"/>
      <c r="J18363" s="29"/>
      <c r="K18363" s="45"/>
      <c r="L18363" s="45"/>
      <c r="M18363" s="45"/>
    </row>
    <row r="18364" spans="8:13" s="28" customFormat="1" x14ac:dyDescent="0.2">
      <c r="H18364" s="12"/>
      <c r="J18364" s="29"/>
      <c r="K18364" s="45"/>
      <c r="L18364" s="45"/>
      <c r="M18364" s="45"/>
    </row>
    <row r="18365" spans="8:13" s="28" customFormat="1" x14ac:dyDescent="0.2">
      <c r="H18365" s="12"/>
      <c r="J18365" s="29"/>
      <c r="K18365" s="45"/>
      <c r="L18365" s="45"/>
      <c r="M18365" s="45"/>
    </row>
    <row r="18366" spans="8:13" s="28" customFormat="1" x14ac:dyDescent="0.2">
      <c r="H18366" s="12"/>
      <c r="J18366" s="29"/>
      <c r="K18366" s="45"/>
      <c r="L18366" s="45"/>
      <c r="M18366" s="45"/>
    </row>
    <row r="18367" spans="8:13" s="28" customFormat="1" x14ac:dyDescent="0.2">
      <c r="H18367" s="12"/>
      <c r="J18367" s="29"/>
      <c r="K18367" s="45"/>
      <c r="L18367" s="45"/>
      <c r="M18367" s="45"/>
    </row>
    <row r="18368" spans="8:13" s="28" customFormat="1" x14ac:dyDescent="0.2">
      <c r="H18368" s="12"/>
      <c r="J18368" s="29"/>
      <c r="K18368" s="45"/>
      <c r="L18368" s="45"/>
      <c r="M18368" s="45"/>
    </row>
    <row r="18369" spans="8:13" s="28" customFormat="1" x14ac:dyDescent="0.2">
      <c r="H18369" s="12"/>
      <c r="J18369" s="29"/>
      <c r="K18369" s="45"/>
      <c r="L18369" s="45"/>
      <c r="M18369" s="45"/>
    </row>
    <row r="18370" spans="8:13" s="28" customFormat="1" x14ac:dyDescent="0.2">
      <c r="H18370" s="12"/>
      <c r="J18370" s="29"/>
      <c r="K18370" s="45"/>
      <c r="L18370" s="45"/>
      <c r="M18370" s="45"/>
    </row>
    <row r="18371" spans="8:13" s="28" customFormat="1" x14ac:dyDescent="0.2">
      <c r="H18371" s="12"/>
      <c r="J18371" s="29"/>
      <c r="K18371" s="45"/>
      <c r="L18371" s="45"/>
      <c r="M18371" s="45"/>
    </row>
    <row r="18372" spans="8:13" s="28" customFormat="1" x14ac:dyDescent="0.2">
      <c r="H18372" s="12"/>
      <c r="J18372" s="29"/>
      <c r="K18372" s="45"/>
      <c r="L18372" s="45"/>
      <c r="M18372" s="45"/>
    </row>
    <row r="18373" spans="8:13" s="28" customFormat="1" x14ac:dyDescent="0.2">
      <c r="H18373" s="12"/>
      <c r="J18373" s="29"/>
      <c r="K18373" s="45"/>
      <c r="L18373" s="45"/>
      <c r="M18373" s="45"/>
    </row>
    <row r="18374" spans="8:13" s="28" customFormat="1" x14ac:dyDescent="0.2">
      <c r="H18374" s="12"/>
      <c r="J18374" s="29"/>
      <c r="K18374" s="45"/>
      <c r="L18374" s="45"/>
      <c r="M18374" s="45"/>
    </row>
    <row r="18375" spans="8:13" s="28" customFormat="1" x14ac:dyDescent="0.2">
      <c r="H18375" s="12"/>
      <c r="J18375" s="29"/>
      <c r="K18375" s="45"/>
      <c r="L18375" s="45"/>
      <c r="M18375" s="45"/>
    </row>
    <row r="18376" spans="8:13" s="28" customFormat="1" x14ac:dyDescent="0.2">
      <c r="H18376" s="12"/>
      <c r="J18376" s="29"/>
      <c r="K18376" s="45"/>
      <c r="L18376" s="45"/>
      <c r="M18376" s="45"/>
    </row>
    <row r="18377" spans="8:13" s="28" customFormat="1" x14ac:dyDescent="0.2">
      <c r="H18377" s="12"/>
      <c r="J18377" s="29"/>
      <c r="K18377" s="45"/>
      <c r="L18377" s="45"/>
      <c r="M18377" s="45"/>
    </row>
    <row r="18378" spans="8:13" s="28" customFormat="1" x14ac:dyDescent="0.2">
      <c r="H18378" s="12"/>
      <c r="J18378" s="29"/>
      <c r="K18378" s="45"/>
      <c r="L18378" s="45"/>
      <c r="M18378" s="45"/>
    </row>
    <row r="18379" spans="8:13" s="28" customFormat="1" x14ac:dyDescent="0.2">
      <c r="H18379" s="12"/>
      <c r="J18379" s="29"/>
      <c r="K18379" s="45"/>
      <c r="L18379" s="45"/>
      <c r="M18379" s="45"/>
    </row>
    <row r="18380" spans="8:13" s="28" customFormat="1" x14ac:dyDescent="0.2">
      <c r="H18380" s="12"/>
      <c r="J18380" s="29"/>
      <c r="K18380" s="45"/>
      <c r="L18380" s="45"/>
      <c r="M18380" s="45"/>
    </row>
    <row r="18381" spans="8:13" s="28" customFormat="1" x14ac:dyDescent="0.2">
      <c r="H18381" s="12"/>
      <c r="J18381" s="29"/>
      <c r="K18381" s="45"/>
      <c r="L18381" s="45"/>
      <c r="M18381" s="45"/>
    </row>
    <row r="18382" spans="8:13" s="28" customFormat="1" x14ac:dyDescent="0.2">
      <c r="H18382" s="12"/>
      <c r="J18382" s="29"/>
      <c r="K18382" s="45"/>
      <c r="L18382" s="45"/>
      <c r="M18382" s="45"/>
    </row>
    <row r="18383" spans="8:13" s="28" customFormat="1" x14ac:dyDescent="0.2">
      <c r="H18383" s="12"/>
      <c r="J18383" s="29"/>
      <c r="K18383" s="45"/>
      <c r="L18383" s="45"/>
      <c r="M18383" s="45"/>
    </row>
    <row r="18384" spans="8:13" s="28" customFormat="1" x14ac:dyDescent="0.2">
      <c r="H18384" s="12"/>
      <c r="J18384" s="29"/>
      <c r="K18384" s="45"/>
      <c r="L18384" s="45"/>
      <c r="M18384" s="45"/>
    </row>
    <row r="18385" spans="8:13" s="28" customFormat="1" x14ac:dyDescent="0.2">
      <c r="H18385" s="12"/>
      <c r="J18385" s="29"/>
      <c r="K18385" s="45"/>
      <c r="L18385" s="45"/>
      <c r="M18385" s="45"/>
    </row>
    <row r="18386" spans="8:13" s="28" customFormat="1" x14ac:dyDescent="0.2">
      <c r="H18386" s="12"/>
      <c r="J18386" s="29"/>
      <c r="K18386" s="45"/>
      <c r="L18386" s="45"/>
      <c r="M18386" s="45"/>
    </row>
    <row r="18387" spans="8:13" s="28" customFormat="1" x14ac:dyDescent="0.2">
      <c r="H18387" s="12"/>
      <c r="J18387" s="29"/>
      <c r="K18387" s="45"/>
      <c r="L18387" s="45"/>
      <c r="M18387" s="45"/>
    </row>
    <row r="18388" spans="8:13" s="28" customFormat="1" x14ac:dyDescent="0.2">
      <c r="H18388" s="12"/>
      <c r="J18388" s="29"/>
      <c r="K18388" s="45"/>
      <c r="L18388" s="45"/>
      <c r="M18388" s="45"/>
    </row>
    <row r="18389" spans="8:13" s="28" customFormat="1" x14ac:dyDescent="0.2">
      <c r="H18389" s="12"/>
      <c r="J18389" s="29"/>
      <c r="K18389" s="45"/>
      <c r="L18389" s="45"/>
      <c r="M18389" s="45"/>
    </row>
    <row r="18390" spans="8:13" s="28" customFormat="1" x14ac:dyDescent="0.2">
      <c r="H18390" s="12"/>
      <c r="J18390" s="29"/>
      <c r="K18390" s="45"/>
      <c r="L18390" s="45"/>
      <c r="M18390" s="45"/>
    </row>
    <row r="18391" spans="8:13" s="28" customFormat="1" x14ac:dyDescent="0.2">
      <c r="H18391" s="12"/>
      <c r="J18391" s="29"/>
      <c r="K18391" s="45"/>
      <c r="L18391" s="45"/>
      <c r="M18391" s="45"/>
    </row>
    <row r="18392" spans="8:13" s="28" customFormat="1" x14ac:dyDescent="0.2">
      <c r="H18392" s="12"/>
      <c r="J18392" s="29"/>
      <c r="K18392" s="45"/>
      <c r="L18392" s="45"/>
      <c r="M18392" s="45"/>
    </row>
    <row r="18393" spans="8:13" s="28" customFormat="1" x14ac:dyDescent="0.2">
      <c r="H18393" s="12"/>
      <c r="J18393" s="29"/>
      <c r="K18393" s="45"/>
      <c r="L18393" s="45"/>
      <c r="M18393" s="45"/>
    </row>
    <row r="18394" spans="8:13" s="28" customFormat="1" x14ac:dyDescent="0.2">
      <c r="H18394" s="12"/>
      <c r="J18394" s="29"/>
      <c r="K18394" s="45"/>
      <c r="L18394" s="45"/>
      <c r="M18394" s="45"/>
    </row>
    <row r="18395" spans="8:13" s="28" customFormat="1" x14ac:dyDescent="0.2">
      <c r="H18395" s="12"/>
      <c r="J18395" s="29"/>
      <c r="K18395" s="45"/>
      <c r="L18395" s="45"/>
      <c r="M18395" s="45"/>
    </row>
    <row r="18396" spans="8:13" s="28" customFormat="1" x14ac:dyDescent="0.2">
      <c r="H18396" s="12"/>
      <c r="J18396" s="29"/>
      <c r="K18396" s="45"/>
      <c r="L18396" s="45"/>
      <c r="M18396" s="45"/>
    </row>
    <row r="18397" spans="8:13" s="28" customFormat="1" x14ac:dyDescent="0.2">
      <c r="H18397" s="12"/>
      <c r="J18397" s="29"/>
      <c r="K18397" s="45"/>
      <c r="L18397" s="45"/>
      <c r="M18397" s="45"/>
    </row>
    <row r="18398" spans="8:13" s="28" customFormat="1" x14ac:dyDescent="0.2">
      <c r="H18398" s="12"/>
      <c r="J18398" s="29"/>
      <c r="K18398" s="45"/>
      <c r="L18398" s="45"/>
      <c r="M18398" s="45"/>
    </row>
    <row r="18399" spans="8:13" s="28" customFormat="1" x14ac:dyDescent="0.2">
      <c r="H18399" s="12"/>
      <c r="J18399" s="29"/>
      <c r="K18399" s="45"/>
      <c r="L18399" s="45"/>
      <c r="M18399" s="45"/>
    </row>
    <row r="18400" spans="8:13" s="28" customFormat="1" x14ac:dyDescent="0.2">
      <c r="H18400" s="12"/>
      <c r="J18400" s="29"/>
      <c r="K18400" s="45"/>
      <c r="L18400" s="45"/>
      <c r="M18400" s="45"/>
    </row>
    <row r="18401" spans="8:13" s="28" customFormat="1" x14ac:dyDescent="0.2">
      <c r="H18401" s="12"/>
      <c r="J18401" s="29"/>
      <c r="K18401" s="45"/>
      <c r="L18401" s="45"/>
      <c r="M18401" s="45"/>
    </row>
    <row r="18402" spans="8:13" s="28" customFormat="1" x14ac:dyDescent="0.2">
      <c r="H18402" s="12"/>
      <c r="J18402" s="29"/>
      <c r="K18402" s="45"/>
      <c r="L18402" s="45"/>
      <c r="M18402" s="45"/>
    </row>
    <row r="18403" spans="8:13" s="28" customFormat="1" x14ac:dyDescent="0.2">
      <c r="H18403" s="12"/>
      <c r="J18403" s="29"/>
      <c r="K18403" s="45"/>
      <c r="L18403" s="45"/>
      <c r="M18403" s="45"/>
    </row>
    <row r="18404" spans="8:13" s="28" customFormat="1" x14ac:dyDescent="0.2">
      <c r="H18404" s="12"/>
      <c r="J18404" s="29"/>
      <c r="K18404" s="45"/>
      <c r="L18404" s="45"/>
      <c r="M18404" s="45"/>
    </row>
    <row r="18405" spans="8:13" s="28" customFormat="1" x14ac:dyDescent="0.2">
      <c r="H18405" s="12"/>
      <c r="J18405" s="29"/>
      <c r="K18405" s="45"/>
      <c r="L18405" s="45"/>
      <c r="M18405" s="45"/>
    </row>
    <row r="18406" spans="8:13" s="28" customFormat="1" x14ac:dyDescent="0.2">
      <c r="H18406" s="12"/>
      <c r="J18406" s="29"/>
      <c r="K18406" s="45"/>
      <c r="L18406" s="45"/>
      <c r="M18406" s="45"/>
    </row>
    <row r="18407" spans="8:13" s="28" customFormat="1" x14ac:dyDescent="0.2">
      <c r="H18407" s="12"/>
      <c r="J18407" s="29"/>
      <c r="K18407" s="45"/>
      <c r="L18407" s="45"/>
      <c r="M18407" s="45"/>
    </row>
    <row r="18408" spans="8:13" s="28" customFormat="1" x14ac:dyDescent="0.2">
      <c r="H18408" s="12"/>
      <c r="J18408" s="29"/>
      <c r="K18408" s="45"/>
      <c r="L18408" s="45"/>
      <c r="M18408" s="45"/>
    </row>
    <row r="18409" spans="8:13" s="28" customFormat="1" x14ac:dyDescent="0.2">
      <c r="H18409" s="12"/>
      <c r="J18409" s="29"/>
      <c r="K18409" s="45"/>
      <c r="L18409" s="45"/>
      <c r="M18409" s="45"/>
    </row>
    <row r="18410" spans="8:13" s="28" customFormat="1" x14ac:dyDescent="0.2">
      <c r="H18410" s="12"/>
      <c r="J18410" s="29"/>
      <c r="K18410" s="45"/>
      <c r="L18410" s="45"/>
      <c r="M18410" s="45"/>
    </row>
    <row r="18411" spans="8:13" s="28" customFormat="1" x14ac:dyDescent="0.2">
      <c r="H18411" s="12"/>
      <c r="J18411" s="29"/>
      <c r="K18411" s="45"/>
      <c r="L18411" s="45"/>
      <c r="M18411" s="45"/>
    </row>
    <row r="18412" spans="8:13" s="28" customFormat="1" x14ac:dyDescent="0.2">
      <c r="H18412" s="12"/>
      <c r="J18412" s="29"/>
      <c r="K18412" s="45"/>
      <c r="L18412" s="45"/>
      <c r="M18412" s="45"/>
    </row>
    <row r="18413" spans="8:13" s="28" customFormat="1" x14ac:dyDescent="0.2">
      <c r="H18413" s="12"/>
      <c r="J18413" s="29"/>
      <c r="K18413" s="45"/>
      <c r="L18413" s="45"/>
      <c r="M18413" s="45"/>
    </row>
    <row r="18414" spans="8:13" s="28" customFormat="1" x14ac:dyDescent="0.2">
      <c r="H18414" s="12"/>
      <c r="J18414" s="29"/>
      <c r="K18414" s="45"/>
      <c r="L18414" s="45"/>
      <c r="M18414" s="45"/>
    </row>
    <row r="18415" spans="8:13" s="28" customFormat="1" x14ac:dyDescent="0.2">
      <c r="H18415" s="12"/>
      <c r="J18415" s="29"/>
      <c r="K18415" s="45"/>
      <c r="L18415" s="45"/>
      <c r="M18415" s="45"/>
    </row>
    <row r="18416" spans="8:13" s="28" customFormat="1" x14ac:dyDescent="0.2">
      <c r="H18416" s="12"/>
      <c r="J18416" s="29"/>
      <c r="K18416" s="45"/>
      <c r="L18416" s="45"/>
      <c r="M18416" s="45"/>
    </row>
    <row r="18417" spans="8:13" s="28" customFormat="1" x14ac:dyDescent="0.2">
      <c r="H18417" s="12"/>
      <c r="J18417" s="29"/>
      <c r="K18417" s="45"/>
      <c r="L18417" s="45"/>
      <c r="M18417" s="45"/>
    </row>
    <row r="18418" spans="8:13" s="28" customFormat="1" x14ac:dyDescent="0.2">
      <c r="H18418" s="12"/>
      <c r="J18418" s="29"/>
      <c r="K18418" s="45"/>
      <c r="L18418" s="45"/>
      <c r="M18418" s="45"/>
    </row>
    <row r="18419" spans="8:13" s="28" customFormat="1" x14ac:dyDescent="0.2">
      <c r="H18419" s="12"/>
      <c r="J18419" s="29"/>
      <c r="K18419" s="45"/>
      <c r="L18419" s="45"/>
      <c r="M18419" s="45"/>
    </row>
    <row r="18420" spans="8:13" s="28" customFormat="1" x14ac:dyDescent="0.2">
      <c r="H18420" s="12"/>
      <c r="J18420" s="29"/>
      <c r="K18420" s="45"/>
      <c r="L18420" s="45"/>
      <c r="M18420" s="45"/>
    </row>
    <row r="18421" spans="8:13" s="28" customFormat="1" x14ac:dyDescent="0.2">
      <c r="H18421" s="12"/>
      <c r="J18421" s="29"/>
      <c r="K18421" s="45"/>
      <c r="L18421" s="45"/>
      <c r="M18421" s="45"/>
    </row>
    <row r="18422" spans="8:13" s="28" customFormat="1" x14ac:dyDescent="0.2">
      <c r="H18422" s="12"/>
      <c r="J18422" s="29"/>
      <c r="K18422" s="45"/>
      <c r="L18422" s="45"/>
      <c r="M18422" s="45"/>
    </row>
    <row r="18423" spans="8:13" s="28" customFormat="1" x14ac:dyDescent="0.2">
      <c r="H18423" s="12"/>
      <c r="J18423" s="29"/>
      <c r="K18423" s="45"/>
      <c r="L18423" s="45"/>
      <c r="M18423" s="45"/>
    </row>
    <row r="18424" spans="8:13" s="28" customFormat="1" x14ac:dyDescent="0.2">
      <c r="H18424" s="12"/>
      <c r="J18424" s="29"/>
      <c r="K18424" s="45"/>
      <c r="L18424" s="45"/>
      <c r="M18424" s="45"/>
    </row>
    <row r="18425" spans="8:13" s="28" customFormat="1" x14ac:dyDescent="0.2">
      <c r="H18425" s="12"/>
      <c r="J18425" s="29"/>
      <c r="K18425" s="45"/>
      <c r="L18425" s="45"/>
      <c r="M18425" s="45"/>
    </row>
    <row r="18426" spans="8:13" s="28" customFormat="1" x14ac:dyDescent="0.2">
      <c r="H18426" s="12"/>
      <c r="J18426" s="29"/>
      <c r="K18426" s="45"/>
      <c r="L18426" s="45"/>
      <c r="M18426" s="45"/>
    </row>
    <row r="18427" spans="8:13" s="28" customFormat="1" x14ac:dyDescent="0.2">
      <c r="H18427" s="12"/>
      <c r="J18427" s="29"/>
      <c r="K18427" s="45"/>
      <c r="L18427" s="45"/>
      <c r="M18427" s="45"/>
    </row>
    <row r="18428" spans="8:13" s="28" customFormat="1" x14ac:dyDescent="0.2">
      <c r="H18428" s="12"/>
      <c r="J18428" s="29"/>
      <c r="K18428" s="45"/>
      <c r="L18428" s="45"/>
      <c r="M18428" s="45"/>
    </row>
    <row r="18429" spans="8:13" s="28" customFormat="1" x14ac:dyDescent="0.2">
      <c r="H18429" s="12"/>
      <c r="J18429" s="29"/>
      <c r="K18429" s="45"/>
      <c r="L18429" s="45"/>
      <c r="M18429" s="45"/>
    </row>
    <row r="18430" spans="8:13" s="28" customFormat="1" x14ac:dyDescent="0.2">
      <c r="H18430" s="12"/>
      <c r="J18430" s="29"/>
      <c r="K18430" s="45"/>
      <c r="L18430" s="45"/>
      <c r="M18430" s="45"/>
    </row>
    <row r="18431" spans="8:13" s="28" customFormat="1" x14ac:dyDescent="0.2">
      <c r="H18431" s="12"/>
      <c r="J18431" s="29"/>
      <c r="K18431" s="45"/>
      <c r="L18431" s="45"/>
      <c r="M18431" s="45"/>
    </row>
    <row r="18432" spans="8:13" s="28" customFormat="1" x14ac:dyDescent="0.2">
      <c r="H18432" s="12"/>
      <c r="J18432" s="29"/>
      <c r="K18432" s="45"/>
      <c r="L18432" s="45"/>
      <c r="M18432" s="45"/>
    </row>
    <row r="18433" spans="8:13" s="28" customFormat="1" x14ac:dyDescent="0.2">
      <c r="H18433" s="12"/>
      <c r="J18433" s="29"/>
      <c r="K18433" s="45"/>
      <c r="L18433" s="45"/>
      <c r="M18433" s="45"/>
    </row>
    <row r="18434" spans="8:13" s="28" customFormat="1" x14ac:dyDescent="0.2">
      <c r="H18434" s="12"/>
      <c r="J18434" s="29"/>
      <c r="K18434" s="45"/>
      <c r="L18434" s="45"/>
      <c r="M18434" s="45"/>
    </row>
    <row r="18435" spans="8:13" s="28" customFormat="1" x14ac:dyDescent="0.2">
      <c r="H18435" s="12"/>
      <c r="J18435" s="29"/>
      <c r="K18435" s="45"/>
      <c r="L18435" s="45"/>
      <c r="M18435" s="45"/>
    </row>
    <row r="18436" spans="8:13" s="28" customFormat="1" x14ac:dyDescent="0.2">
      <c r="H18436" s="12"/>
      <c r="J18436" s="29"/>
      <c r="K18436" s="45"/>
      <c r="L18436" s="45"/>
      <c r="M18436" s="45"/>
    </row>
    <row r="18437" spans="8:13" s="28" customFormat="1" x14ac:dyDescent="0.2">
      <c r="H18437" s="12"/>
      <c r="J18437" s="29"/>
      <c r="K18437" s="45"/>
      <c r="L18437" s="45"/>
      <c r="M18437" s="45"/>
    </row>
    <row r="18438" spans="8:13" s="28" customFormat="1" x14ac:dyDescent="0.2">
      <c r="H18438" s="12"/>
      <c r="J18438" s="29"/>
      <c r="K18438" s="45"/>
      <c r="L18438" s="45"/>
      <c r="M18438" s="45"/>
    </row>
    <row r="18439" spans="8:13" s="28" customFormat="1" x14ac:dyDescent="0.2">
      <c r="H18439" s="12"/>
      <c r="J18439" s="29"/>
      <c r="K18439" s="45"/>
      <c r="L18439" s="45"/>
      <c r="M18439" s="45"/>
    </row>
    <row r="18440" spans="8:13" s="28" customFormat="1" x14ac:dyDescent="0.2">
      <c r="H18440" s="12"/>
      <c r="J18440" s="29"/>
      <c r="K18440" s="45"/>
      <c r="L18440" s="45"/>
      <c r="M18440" s="45"/>
    </row>
    <row r="18441" spans="8:13" s="28" customFormat="1" x14ac:dyDescent="0.2">
      <c r="H18441" s="12"/>
      <c r="J18441" s="29"/>
      <c r="K18441" s="45"/>
      <c r="L18441" s="45"/>
      <c r="M18441" s="45"/>
    </row>
    <row r="18442" spans="8:13" s="28" customFormat="1" x14ac:dyDescent="0.2">
      <c r="H18442" s="12"/>
      <c r="J18442" s="29"/>
      <c r="K18442" s="45"/>
      <c r="L18442" s="45"/>
      <c r="M18442" s="45"/>
    </row>
    <row r="18443" spans="8:13" s="28" customFormat="1" x14ac:dyDescent="0.2">
      <c r="H18443" s="12"/>
      <c r="J18443" s="29"/>
      <c r="K18443" s="45"/>
      <c r="L18443" s="45"/>
      <c r="M18443" s="45"/>
    </row>
    <row r="18444" spans="8:13" s="28" customFormat="1" x14ac:dyDescent="0.2">
      <c r="H18444" s="12"/>
      <c r="J18444" s="29"/>
      <c r="K18444" s="45"/>
      <c r="L18444" s="45"/>
      <c r="M18444" s="45"/>
    </row>
    <row r="18445" spans="8:13" s="28" customFormat="1" x14ac:dyDescent="0.2">
      <c r="H18445" s="12"/>
      <c r="J18445" s="29"/>
      <c r="K18445" s="45"/>
      <c r="L18445" s="45"/>
      <c r="M18445" s="45"/>
    </row>
    <row r="18446" spans="8:13" s="28" customFormat="1" x14ac:dyDescent="0.2">
      <c r="H18446" s="12"/>
      <c r="J18446" s="29"/>
      <c r="K18446" s="45"/>
      <c r="L18446" s="45"/>
      <c r="M18446" s="45"/>
    </row>
    <row r="18447" spans="8:13" s="28" customFormat="1" x14ac:dyDescent="0.2">
      <c r="H18447" s="12"/>
      <c r="J18447" s="29"/>
      <c r="K18447" s="45"/>
      <c r="L18447" s="45"/>
      <c r="M18447" s="45"/>
    </row>
    <row r="18448" spans="8:13" s="28" customFormat="1" x14ac:dyDescent="0.2">
      <c r="H18448" s="12"/>
      <c r="J18448" s="29"/>
      <c r="K18448" s="45"/>
      <c r="L18448" s="45"/>
      <c r="M18448" s="45"/>
    </row>
    <row r="18449" spans="8:13" s="28" customFormat="1" x14ac:dyDescent="0.2">
      <c r="H18449" s="12"/>
      <c r="J18449" s="29"/>
      <c r="K18449" s="45"/>
      <c r="L18449" s="45"/>
      <c r="M18449" s="45"/>
    </row>
    <row r="18450" spans="8:13" s="28" customFormat="1" x14ac:dyDescent="0.2">
      <c r="H18450" s="12"/>
      <c r="J18450" s="29"/>
      <c r="K18450" s="45"/>
      <c r="L18450" s="45"/>
      <c r="M18450" s="45"/>
    </row>
    <row r="18451" spans="8:13" s="28" customFormat="1" x14ac:dyDescent="0.2">
      <c r="H18451" s="12"/>
      <c r="J18451" s="29"/>
      <c r="K18451" s="45"/>
      <c r="L18451" s="45"/>
      <c r="M18451" s="45"/>
    </row>
    <row r="18452" spans="8:13" s="28" customFormat="1" x14ac:dyDescent="0.2">
      <c r="H18452" s="12"/>
      <c r="J18452" s="29"/>
      <c r="K18452" s="45"/>
      <c r="L18452" s="45"/>
      <c r="M18452" s="45"/>
    </row>
    <row r="18453" spans="8:13" s="28" customFormat="1" x14ac:dyDescent="0.2">
      <c r="H18453" s="12"/>
      <c r="J18453" s="29"/>
      <c r="K18453" s="45"/>
      <c r="L18453" s="45"/>
      <c r="M18453" s="45"/>
    </row>
    <row r="18454" spans="8:13" s="28" customFormat="1" x14ac:dyDescent="0.2">
      <c r="H18454" s="12"/>
      <c r="J18454" s="29"/>
      <c r="K18454" s="45"/>
      <c r="L18454" s="45"/>
      <c r="M18454" s="45"/>
    </row>
    <row r="18455" spans="8:13" s="28" customFormat="1" x14ac:dyDescent="0.2">
      <c r="H18455" s="12"/>
      <c r="J18455" s="29"/>
      <c r="K18455" s="45"/>
      <c r="L18455" s="45"/>
      <c r="M18455" s="45"/>
    </row>
    <row r="18456" spans="8:13" s="28" customFormat="1" x14ac:dyDescent="0.2">
      <c r="H18456" s="12"/>
      <c r="J18456" s="29"/>
      <c r="K18456" s="45"/>
      <c r="L18456" s="45"/>
      <c r="M18456" s="45"/>
    </row>
    <row r="18457" spans="8:13" s="28" customFormat="1" x14ac:dyDescent="0.2">
      <c r="H18457" s="12"/>
      <c r="J18457" s="29"/>
      <c r="K18457" s="45"/>
      <c r="L18457" s="45"/>
      <c r="M18457" s="45"/>
    </row>
    <row r="18458" spans="8:13" s="28" customFormat="1" x14ac:dyDescent="0.2">
      <c r="H18458" s="12"/>
      <c r="J18458" s="29"/>
      <c r="K18458" s="45"/>
      <c r="L18458" s="45"/>
      <c r="M18458" s="45"/>
    </row>
    <row r="18459" spans="8:13" s="28" customFormat="1" x14ac:dyDescent="0.2">
      <c r="H18459" s="12"/>
      <c r="J18459" s="29"/>
      <c r="K18459" s="45"/>
      <c r="L18459" s="45"/>
      <c r="M18459" s="45"/>
    </row>
    <row r="18460" spans="8:13" s="28" customFormat="1" x14ac:dyDescent="0.2">
      <c r="H18460" s="12"/>
      <c r="J18460" s="29"/>
      <c r="K18460" s="45"/>
      <c r="L18460" s="45"/>
      <c r="M18460" s="45"/>
    </row>
    <row r="18461" spans="8:13" s="28" customFormat="1" x14ac:dyDescent="0.2">
      <c r="H18461" s="12"/>
      <c r="J18461" s="29"/>
      <c r="K18461" s="45"/>
      <c r="L18461" s="45"/>
      <c r="M18461" s="45"/>
    </row>
    <row r="18462" spans="8:13" s="28" customFormat="1" x14ac:dyDescent="0.2">
      <c r="H18462" s="12"/>
      <c r="J18462" s="29"/>
      <c r="K18462" s="45"/>
      <c r="L18462" s="45"/>
      <c r="M18462" s="45"/>
    </row>
    <row r="18463" spans="8:13" s="28" customFormat="1" x14ac:dyDescent="0.2">
      <c r="H18463" s="12"/>
      <c r="J18463" s="29"/>
      <c r="K18463" s="45"/>
      <c r="L18463" s="45"/>
      <c r="M18463" s="45"/>
    </row>
    <row r="18464" spans="8:13" s="28" customFormat="1" x14ac:dyDescent="0.2">
      <c r="H18464" s="12"/>
      <c r="J18464" s="29"/>
      <c r="K18464" s="45"/>
      <c r="L18464" s="45"/>
      <c r="M18464" s="45"/>
    </row>
    <row r="18465" spans="8:13" s="28" customFormat="1" x14ac:dyDescent="0.2">
      <c r="H18465" s="12"/>
      <c r="J18465" s="29"/>
      <c r="K18465" s="45"/>
      <c r="L18465" s="45"/>
      <c r="M18465" s="45"/>
    </row>
    <row r="18466" spans="8:13" s="28" customFormat="1" x14ac:dyDescent="0.2">
      <c r="H18466" s="12"/>
      <c r="J18466" s="29"/>
      <c r="K18466" s="45"/>
      <c r="L18466" s="45"/>
      <c r="M18466" s="45"/>
    </row>
    <row r="18467" spans="8:13" s="28" customFormat="1" x14ac:dyDescent="0.2">
      <c r="H18467" s="12"/>
      <c r="J18467" s="29"/>
      <c r="K18467" s="45"/>
      <c r="L18467" s="45"/>
      <c r="M18467" s="45"/>
    </row>
    <row r="18468" spans="8:13" s="28" customFormat="1" x14ac:dyDescent="0.2">
      <c r="H18468" s="12"/>
      <c r="J18468" s="29"/>
      <c r="K18468" s="45"/>
      <c r="L18468" s="45"/>
      <c r="M18468" s="45"/>
    </row>
    <row r="18469" spans="8:13" s="28" customFormat="1" x14ac:dyDescent="0.2">
      <c r="H18469" s="12"/>
      <c r="J18469" s="29"/>
      <c r="K18469" s="45"/>
      <c r="L18469" s="45"/>
      <c r="M18469" s="45"/>
    </row>
    <row r="18470" spans="8:13" s="28" customFormat="1" x14ac:dyDescent="0.2">
      <c r="H18470" s="12"/>
      <c r="J18470" s="29"/>
      <c r="K18470" s="45"/>
      <c r="L18470" s="45"/>
      <c r="M18470" s="45"/>
    </row>
    <row r="18471" spans="8:13" s="28" customFormat="1" x14ac:dyDescent="0.2">
      <c r="H18471" s="12"/>
      <c r="J18471" s="29"/>
      <c r="K18471" s="45"/>
      <c r="L18471" s="45"/>
      <c r="M18471" s="45"/>
    </row>
    <row r="18472" spans="8:13" s="28" customFormat="1" x14ac:dyDescent="0.2">
      <c r="H18472" s="12"/>
      <c r="J18472" s="29"/>
      <c r="K18472" s="45"/>
      <c r="L18472" s="45"/>
      <c r="M18472" s="45"/>
    </row>
    <row r="18473" spans="8:13" s="28" customFormat="1" x14ac:dyDescent="0.2">
      <c r="H18473" s="12"/>
      <c r="J18473" s="29"/>
      <c r="K18473" s="45"/>
      <c r="L18473" s="45"/>
      <c r="M18473" s="45"/>
    </row>
    <row r="18474" spans="8:13" s="28" customFormat="1" x14ac:dyDescent="0.2">
      <c r="H18474" s="12"/>
      <c r="J18474" s="29"/>
      <c r="K18474" s="45"/>
      <c r="L18474" s="45"/>
      <c r="M18474" s="45"/>
    </row>
    <row r="18475" spans="8:13" s="28" customFormat="1" x14ac:dyDescent="0.2">
      <c r="H18475" s="12"/>
      <c r="J18475" s="29"/>
      <c r="K18475" s="45"/>
      <c r="L18475" s="45"/>
      <c r="M18475" s="45"/>
    </row>
    <row r="18476" spans="8:13" s="28" customFormat="1" x14ac:dyDescent="0.2">
      <c r="H18476" s="12"/>
      <c r="J18476" s="29"/>
      <c r="K18476" s="45"/>
      <c r="L18476" s="45"/>
      <c r="M18476" s="45"/>
    </row>
    <row r="18477" spans="8:13" s="28" customFormat="1" x14ac:dyDescent="0.2">
      <c r="H18477" s="12"/>
      <c r="J18477" s="29"/>
      <c r="K18477" s="45"/>
      <c r="L18477" s="45"/>
      <c r="M18477" s="45"/>
    </row>
    <row r="18478" spans="8:13" s="28" customFormat="1" x14ac:dyDescent="0.2">
      <c r="H18478" s="12"/>
      <c r="J18478" s="29"/>
      <c r="K18478" s="45"/>
      <c r="L18478" s="45"/>
      <c r="M18478" s="45"/>
    </row>
    <row r="18479" spans="8:13" s="28" customFormat="1" x14ac:dyDescent="0.2">
      <c r="H18479" s="12"/>
      <c r="J18479" s="29"/>
      <c r="K18479" s="45"/>
      <c r="L18479" s="45"/>
      <c r="M18479" s="45"/>
    </row>
    <row r="18480" spans="8:13" s="28" customFormat="1" x14ac:dyDescent="0.2">
      <c r="H18480" s="12"/>
      <c r="J18480" s="29"/>
      <c r="K18480" s="45"/>
      <c r="L18480" s="45"/>
      <c r="M18480" s="45"/>
    </row>
    <row r="18481" spans="8:13" s="28" customFormat="1" x14ac:dyDescent="0.2">
      <c r="H18481" s="12"/>
      <c r="J18481" s="29"/>
      <c r="K18481" s="45"/>
      <c r="L18481" s="45"/>
      <c r="M18481" s="45"/>
    </row>
    <row r="18482" spans="8:13" s="28" customFormat="1" x14ac:dyDescent="0.2">
      <c r="H18482" s="12"/>
      <c r="J18482" s="29"/>
      <c r="K18482" s="45"/>
      <c r="L18482" s="45"/>
      <c r="M18482" s="45"/>
    </row>
    <row r="18483" spans="8:13" s="28" customFormat="1" x14ac:dyDescent="0.2">
      <c r="H18483" s="12"/>
      <c r="J18483" s="29"/>
      <c r="K18483" s="45"/>
      <c r="L18483" s="45"/>
      <c r="M18483" s="45"/>
    </row>
    <row r="18484" spans="8:13" s="28" customFormat="1" x14ac:dyDescent="0.2">
      <c r="H18484" s="12"/>
      <c r="J18484" s="29"/>
      <c r="K18484" s="45"/>
      <c r="L18484" s="45"/>
      <c r="M18484" s="45"/>
    </row>
    <row r="18485" spans="8:13" s="28" customFormat="1" x14ac:dyDescent="0.2">
      <c r="H18485" s="12"/>
      <c r="J18485" s="29"/>
      <c r="K18485" s="45"/>
      <c r="L18485" s="45"/>
      <c r="M18485" s="45"/>
    </row>
    <row r="18486" spans="8:13" s="28" customFormat="1" x14ac:dyDescent="0.2">
      <c r="H18486" s="12"/>
      <c r="J18486" s="29"/>
      <c r="K18486" s="45"/>
      <c r="L18486" s="45"/>
      <c r="M18486" s="45"/>
    </row>
    <row r="18487" spans="8:13" s="28" customFormat="1" x14ac:dyDescent="0.2">
      <c r="H18487" s="12"/>
      <c r="J18487" s="29"/>
      <c r="K18487" s="45"/>
      <c r="L18487" s="45"/>
      <c r="M18487" s="45"/>
    </row>
    <row r="18488" spans="8:13" s="28" customFormat="1" x14ac:dyDescent="0.2">
      <c r="H18488" s="12"/>
      <c r="J18488" s="29"/>
      <c r="K18488" s="45"/>
      <c r="L18488" s="45"/>
      <c r="M18488" s="45"/>
    </row>
    <row r="18489" spans="8:13" s="28" customFormat="1" x14ac:dyDescent="0.2">
      <c r="H18489" s="12"/>
      <c r="J18489" s="29"/>
      <c r="K18489" s="45"/>
      <c r="L18489" s="45"/>
      <c r="M18489" s="45"/>
    </row>
    <row r="18490" spans="8:13" s="28" customFormat="1" x14ac:dyDescent="0.2">
      <c r="H18490" s="12"/>
      <c r="J18490" s="29"/>
      <c r="K18490" s="45"/>
      <c r="L18490" s="45"/>
      <c r="M18490" s="45"/>
    </row>
    <row r="18491" spans="8:13" s="28" customFormat="1" x14ac:dyDescent="0.2">
      <c r="H18491" s="12"/>
      <c r="J18491" s="29"/>
      <c r="K18491" s="45"/>
      <c r="L18491" s="45"/>
      <c r="M18491" s="45"/>
    </row>
    <row r="18492" spans="8:13" s="28" customFormat="1" x14ac:dyDescent="0.2">
      <c r="H18492" s="12"/>
      <c r="J18492" s="29"/>
      <c r="K18492" s="45"/>
      <c r="L18492" s="45"/>
      <c r="M18492" s="45"/>
    </row>
    <row r="18493" spans="8:13" s="28" customFormat="1" x14ac:dyDescent="0.2">
      <c r="H18493" s="12"/>
      <c r="J18493" s="29"/>
      <c r="K18493" s="45"/>
      <c r="L18493" s="45"/>
      <c r="M18493" s="45"/>
    </row>
    <row r="18494" spans="8:13" s="28" customFormat="1" x14ac:dyDescent="0.2">
      <c r="H18494" s="12"/>
      <c r="J18494" s="29"/>
      <c r="K18494" s="45"/>
      <c r="L18494" s="45"/>
      <c r="M18494" s="45"/>
    </row>
    <row r="18495" spans="8:13" s="28" customFormat="1" x14ac:dyDescent="0.2">
      <c r="H18495" s="12"/>
      <c r="J18495" s="29"/>
      <c r="K18495" s="45"/>
      <c r="L18495" s="45"/>
      <c r="M18495" s="45"/>
    </row>
    <row r="18496" spans="8:13" s="28" customFormat="1" x14ac:dyDescent="0.2">
      <c r="H18496" s="12"/>
      <c r="J18496" s="29"/>
      <c r="K18496" s="45"/>
      <c r="L18496" s="45"/>
      <c r="M18496" s="45"/>
    </row>
    <row r="18497" spans="8:13" s="28" customFormat="1" x14ac:dyDescent="0.2">
      <c r="H18497" s="12"/>
      <c r="J18497" s="29"/>
      <c r="K18497" s="45"/>
      <c r="L18497" s="45"/>
      <c r="M18497" s="45"/>
    </row>
    <row r="18498" spans="8:13" s="28" customFormat="1" x14ac:dyDescent="0.2">
      <c r="H18498" s="12"/>
      <c r="J18498" s="29"/>
      <c r="K18498" s="45"/>
      <c r="L18498" s="45"/>
      <c r="M18498" s="45"/>
    </row>
    <row r="18499" spans="8:13" s="28" customFormat="1" x14ac:dyDescent="0.2">
      <c r="H18499" s="12"/>
      <c r="J18499" s="29"/>
      <c r="K18499" s="45"/>
      <c r="L18499" s="45"/>
      <c r="M18499" s="45"/>
    </row>
    <row r="18500" spans="8:13" s="28" customFormat="1" x14ac:dyDescent="0.2">
      <c r="H18500" s="12"/>
      <c r="J18500" s="29"/>
      <c r="K18500" s="45"/>
      <c r="L18500" s="45"/>
      <c r="M18500" s="45"/>
    </row>
    <row r="18501" spans="8:13" s="28" customFormat="1" x14ac:dyDescent="0.2">
      <c r="H18501" s="12"/>
      <c r="J18501" s="29"/>
      <c r="K18501" s="45"/>
      <c r="L18501" s="45"/>
      <c r="M18501" s="45"/>
    </row>
    <row r="18502" spans="8:13" s="28" customFormat="1" x14ac:dyDescent="0.2">
      <c r="H18502" s="12"/>
      <c r="J18502" s="29"/>
      <c r="K18502" s="45"/>
      <c r="L18502" s="45"/>
      <c r="M18502" s="45"/>
    </row>
    <row r="18503" spans="8:13" s="28" customFormat="1" x14ac:dyDescent="0.2">
      <c r="H18503" s="12"/>
      <c r="J18503" s="29"/>
      <c r="K18503" s="45"/>
      <c r="L18503" s="45"/>
      <c r="M18503" s="45"/>
    </row>
    <row r="18504" spans="8:13" s="28" customFormat="1" x14ac:dyDescent="0.2">
      <c r="H18504" s="12"/>
      <c r="J18504" s="29"/>
      <c r="K18504" s="45"/>
      <c r="L18504" s="45"/>
      <c r="M18504" s="45"/>
    </row>
    <row r="18505" spans="8:13" s="28" customFormat="1" x14ac:dyDescent="0.2">
      <c r="H18505" s="12"/>
      <c r="J18505" s="29"/>
      <c r="K18505" s="45"/>
      <c r="L18505" s="45"/>
      <c r="M18505" s="45"/>
    </row>
    <row r="18506" spans="8:13" s="28" customFormat="1" x14ac:dyDescent="0.2">
      <c r="H18506" s="12"/>
      <c r="J18506" s="29"/>
      <c r="K18506" s="45"/>
      <c r="L18506" s="45"/>
      <c r="M18506" s="45"/>
    </row>
    <row r="18507" spans="8:13" s="28" customFormat="1" x14ac:dyDescent="0.2">
      <c r="H18507" s="12"/>
      <c r="J18507" s="29"/>
      <c r="K18507" s="45"/>
      <c r="L18507" s="45"/>
      <c r="M18507" s="45"/>
    </row>
    <row r="18508" spans="8:13" s="28" customFormat="1" x14ac:dyDescent="0.2">
      <c r="H18508" s="12"/>
      <c r="J18508" s="29"/>
      <c r="K18508" s="45"/>
      <c r="L18508" s="45"/>
      <c r="M18508" s="45"/>
    </row>
    <row r="18509" spans="8:13" s="28" customFormat="1" x14ac:dyDescent="0.2">
      <c r="H18509" s="12"/>
      <c r="J18509" s="29"/>
      <c r="K18509" s="45"/>
      <c r="L18509" s="45"/>
      <c r="M18509" s="45"/>
    </row>
    <row r="18510" spans="8:13" s="28" customFormat="1" x14ac:dyDescent="0.2">
      <c r="H18510" s="12"/>
      <c r="J18510" s="29"/>
      <c r="K18510" s="45"/>
      <c r="L18510" s="45"/>
      <c r="M18510" s="45"/>
    </row>
    <row r="18511" spans="8:13" s="28" customFormat="1" x14ac:dyDescent="0.2">
      <c r="H18511" s="12"/>
      <c r="J18511" s="29"/>
      <c r="K18511" s="45"/>
      <c r="L18511" s="45"/>
      <c r="M18511" s="45"/>
    </row>
    <row r="18512" spans="8:13" s="28" customFormat="1" x14ac:dyDescent="0.2">
      <c r="H18512" s="12"/>
      <c r="J18512" s="29"/>
      <c r="K18512" s="45"/>
      <c r="L18512" s="45"/>
      <c r="M18512" s="45"/>
    </row>
    <row r="18513" spans="8:13" s="28" customFormat="1" x14ac:dyDescent="0.2">
      <c r="H18513" s="12"/>
      <c r="J18513" s="29"/>
      <c r="K18513" s="45"/>
      <c r="L18513" s="45"/>
      <c r="M18513" s="45"/>
    </row>
    <row r="18514" spans="8:13" s="28" customFormat="1" x14ac:dyDescent="0.2">
      <c r="H18514" s="12"/>
      <c r="J18514" s="29"/>
      <c r="K18514" s="45"/>
      <c r="L18514" s="45"/>
      <c r="M18514" s="45"/>
    </row>
    <row r="18515" spans="8:13" s="28" customFormat="1" x14ac:dyDescent="0.2">
      <c r="H18515" s="12"/>
      <c r="J18515" s="29"/>
      <c r="K18515" s="45"/>
      <c r="L18515" s="45"/>
      <c r="M18515" s="45"/>
    </row>
    <row r="18516" spans="8:13" s="28" customFormat="1" x14ac:dyDescent="0.2">
      <c r="H18516" s="12"/>
      <c r="J18516" s="29"/>
      <c r="K18516" s="45"/>
      <c r="L18516" s="45"/>
      <c r="M18516" s="45"/>
    </row>
    <row r="18517" spans="8:13" s="28" customFormat="1" x14ac:dyDescent="0.2">
      <c r="H18517" s="12"/>
      <c r="J18517" s="29"/>
      <c r="K18517" s="45"/>
      <c r="L18517" s="45"/>
      <c r="M18517" s="45"/>
    </row>
    <row r="18518" spans="8:13" s="28" customFormat="1" x14ac:dyDescent="0.2">
      <c r="H18518" s="12"/>
      <c r="J18518" s="29"/>
      <c r="K18518" s="45"/>
      <c r="L18518" s="45"/>
      <c r="M18518" s="45"/>
    </row>
    <row r="18519" spans="8:13" s="28" customFormat="1" x14ac:dyDescent="0.2">
      <c r="H18519" s="12"/>
      <c r="J18519" s="29"/>
      <c r="K18519" s="45"/>
      <c r="L18519" s="45"/>
      <c r="M18519" s="45"/>
    </row>
    <row r="18520" spans="8:13" s="28" customFormat="1" x14ac:dyDescent="0.2">
      <c r="H18520" s="12"/>
      <c r="J18520" s="29"/>
      <c r="K18520" s="45"/>
      <c r="L18520" s="45"/>
      <c r="M18520" s="45"/>
    </row>
    <row r="18521" spans="8:13" s="28" customFormat="1" x14ac:dyDescent="0.2">
      <c r="H18521" s="12"/>
      <c r="J18521" s="29"/>
      <c r="K18521" s="45"/>
      <c r="L18521" s="45"/>
      <c r="M18521" s="45"/>
    </row>
    <row r="18522" spans="8:13" s="28" customFormat="1" x14ac:dyDescent="0.2">
      <c r="H18522" s="12"/>
      <c r="J18522" s="29"/>
      <c r="K18522" s="45"/>
      <c r="L18522" s="45"/>
      <c r="M18522" s="45"/>
    </row>
    <row r="18523" spans="8:13" s="28" customFormat="1" x14ac:dyDescent="0.2">
      <c r="H18523" s="12"/>
      <c r="J18523" s="29"/>
      <c r="K18523" s="45"/>
      <c r="L18523" s="45"/>
      <c r="M18523" s="45"/>
    </row>
    <row r="18524" spans="8:13" s="28" customFormat="1" x14ac:dyDescent="0.2">
      <c r="H18524" s="12"/>
      <c r="J18524" s="29"/>
      <c r="K18524" s="45"/>
      <c r="L18524" s="45"/>
      <c r="M18524" s="45"/>
    </row>
    <row r="18525" spans="8:13" s="28" customFormat="1" x14ac:dyDescent="0.2">
      <c r="H18525" s="12"/>
      <c r="J18525" s="29"/>
      <c r="K18525" s="45"/>
      <c r="L18525" s="45"/>
      <c r="M18525" s="45"/>
    </row>
    <row r="18526" spans="8:13" s="28" customFormat="1" x14ac:dyDescent="0.2">
      <c r="H18526" s="12"/>
      <c r="J18526" s="29"/>
      <c r="K18526" s="45"/>
      <c r="L18526" s="45"/>
      <c r="M18526" s="45"/>
    </row>
    <row r="18527" spans="8:13" s="28" customFormat="1" x14ac:dyDescent="0.2">
      <c r="H18527" s="12"/>
      <c r="J18527" s="29"/>
      <c r="K18527" s="45"/>
      <c r="L18527" s="45"/>
      <c r="M18527" s="45"/>
    </row>
    <row r="18528" spans="8:13" s="28" customFormat="1" x14ac:dyDescent="0.2">
      <c r="H18528" s="12"/>
      <c r="J18528" s="29"/>
      <c r="K18528" s="45"/>
      <c r="L18528" s="45"/>
      <c r="M18528" s="45"/>
    </row>
    <row r="18529" spans="8:13" s="28" customFormat="1" x14ac:dyDescent="0.2">
      <c r="H18529" s="12"/>
      <c r="J18529" s="29"/>
      <c r="K18529" s="45"/>
      <c r="L18529" s="45"/>
      <c r="M18529" s="45"/>
    </row>
    <row r="18530" spans="8:13" s="28" customFormat="1" x14ac:dyDescent="0.2">
      <c r="H18530" s="12"/>
      <c r="J18530" s="29"/>
      <c r="K18530" s="45"/>
      <c r="L18530" s="45"/>
      <c r="M18530" s="45"/>
    </row>
    <row r="18531" spans="8:13" s="28" customFormat="1" x14ac:dyDescent="0.2">
      <c r="H18531" s="12"/>
      <c r="J18531" s="29"/>
      <c r="K18531" s="45"/>
      <c r="L18531" s="45"/>
      <c r="M18531" s="45"/>
    </row>
    <row r="18532" spans="8:13" s="28" customFormat="1" x14ac:dyDescent="0.2">
      <c r="H18532" s="12"/>
      <c r="J18532" s="29"/>
      <c r="K18532" s="45"/>
      <c r="L18532" s="45"/>
      <c r="M18532" s="45"/>
    </row>
    <row r="18533" spans="8:13" s="28" customFormat="1" x14ac:dyDescent="0.2">
      <c r="H18533" s="12"/>
      <c r="J18533" s="29"/>
      <c r="K18533" s="45"/>
      <c r="L18533" s="45"/>
      <c r="M18533" s="45"/>
    </row>
    <row r="18534" spans="8:13" s="28" customFormat="1" x14ac:dyDescent="0.2">
      <c r="H18534" s="12"/>
      <c r="J18534" s="29"/>
      <c r="K18534" s="45"/>
      <c r="L18534" s="45"/>
      <c r="M18534" s="45"/>
    </row>
    <row r="18535" spans="8:13" s="28" customFormat="1" x14ac:dyDescent="0.2">
      <c r="H18535" s="12"/>
      <c r="J18535" s="29"/>
      <c r="K18535" s="45"/>
      <c r="L18535" s="45"/>
      <c r="M18535" s="45"/>
    </row>
    <row r="18536" spans="8:13" s="28" customFormat="1" x14ac:dyDescent="0.2">
      <c r="H18536" s="12"/>
      <c r="J18536" s="29"/>
      <c r="K18536" s="45"/>
      <c r="L18536" s="45"/>
      <c r="M18536" s="45"/>
    </row>
    <row r="18537" spans="8:13" s="28" customFormat="1" x14ac:dyDescent="0.2">
      <c r="H18537" s="12"/>
      <c r="J18537" s="29"/>
      <c r="K18537" s="45"/>
      <c r="L18537" s="45"/>
      <c r="M18537" s="45"/>
    </row>
    <row r="18538" spans="8:13" s="28" customFormat="1" x14ac:dyDescent="0.2">
      <c r="H18538" s="12"/>
      <c r="J18538" s="29"/>
      <c r="K18538" s="45"/>
      <c r="L18538" s="45"/>
      <c r="M18538" s="45"/>
    </row>
    <row r="18539" spans="8:13" s="28" customFormat="1" x14ac:dyDescent="0.2">
      <c r="H18539" s="12"/>
      <c r="J18539" s="29"/>
      <c r="K18539" s="45"/>
      <c r="L18539" s="45"/>
      <c r="M18539" s="45"/>
    </row>
    <row r="18540" spans="8:13" s="28" customFormat="1" x14ac:dyDescent="0.2">
      <c r="H18540" s="12"/>
      <c r="J18540" s="29"/>
      <c r="K18540" s="45"/>
      <c r="L18540" s="45"/>
      <c r="M18540" s="45"/>
    </row>
    <row r="18541" spans="8:13" s="28" customFormat="1" x14ac:dyDescent="0.2">
      <c r="H18541" s="12"/>
      <c r="J18541" s="29"/>
      <c r="K18541" s="45"/>
      <c r="L18541" s="45"/>
      <c r="M18541" s="45"/>
    </row>
    <row r="18542" spans="8:13" s="28" customFormat="1" x14ac:dyDescent="0.2">
      <c r="H18542" s="12"/>
      <c r="J18542" s="29"/>
      <c r="K18542" s="45"/>
      <c r="L18542" s="45"/>
      <c r="M18542" s="45"/>
    </row>
    <row r="18543" spans="8:13" s="28" customFormat="1" x14ac:dyDescent="0.2">
      <c r="H18543" s="12"/>
      <c r="J18543" s="29"/>
      <c r="K18543" s="45"/>
      <c r="L18543" s="45"/>
      <c r="M18543" s="45"/>
    </row>
    <row r="18544" spans="8:13" s="28" customFormat="1" x14ac:dyDescent="0.2">
      <c r="H18544" s="12"/>
      <c r="J18544" s="29"/>
      <c r="K18544" s="45"/>
      <c r="L18544" s="45"/>
      <c r="M18544" s="45"/>
    </row>
    <row r="18545" spans="8:13" s="28" customFormat="1" x14ac:dyDescent="0.2">
      <c r="H18545" s="12"/>
      <c r="J18545" s="29"/>
      <c r="K18545" s="45"/>
      <c r="L18545" s="45"/>
      <c r="M18545" s="45"/>
    </row>
    <row r="18546" spans="8:13" s="28" customFormat="1" x14ac:dyDescent="0.2">
      <c r="H18546" s="12"/>
      <c r="J18546" s="29"/>
      <c r="K18546" s="45"/>
      <c r="L18546" s="45"/>
      <c r="M18546" s="45"/>
    </row>
    <row r="18547" spans="8:13" s="28" customFormat="1" x14ac:dyDescent="0.2">
      <c r="H18547" s="12"/>
      <c r="J18547" s="29"/>
      <c r="K18547" s="45"/>
      <c r="L18547" s="45"/>
      <c r="M18547" s="45"/>
    </row>
    <row r="18548" spans="8:13" s="28" customFormat="1" x14ac:dyDescent="0.2">
      <c r="H18548" s="12"/>
      <c r="J18548" s="29"/>
      <c r="K18548" s="45"/>
      <c r="L18548" s="45"/>
      <c r="M18548" s="45"/>
    </row>
    <row r="18549" spans="8:13" s="28" customFormat="1" x14ac:dyDescent="0.2">
      <c r="H18549" s="12"/>
      <c r="J18549" s="29"/>
      <c r="K18549" s="45"/>
      <c r="L18549" s="45"/>
      <c r="M18549" s="45"/>
    </row>
    <row r="18550" spans="8:13" s="28" customFormat="1" x14ac:dyDescent="0.2">
      <c r="H18550" s="12"/>
      <c r="J18550" s="29"/>
      <c r="K18550" s="45"/>
      <c r="L18550" s="45"/>
      <c r="M18550" s="45"/>
    </row>
    <row r="18551" spans="8:13" s="28" customFormat="1" x14ac:dyDescent="0.2">
      <c r="H18551" s="12"/>
      <c r="J18551" s="29"/>
      <c r="K18551" s="45"/>
      <c r="L18551" s="45"/>
      <c r="M18551" s="45"/>
    </row>
    <row r="18552" spans="8:13" s="28" customFormat="1" x14ac:dyDescent="0.2">
      <c r="H18552" s="12"/>
      <c r="J18552" s="29"/>
      <c r="K18552" s="45"/>
      <c r="L18552" s="45"/>
      <c r="M18552" s="45"/>
    </row>
    <row r="18553" spans="8:13" s="28" customFormat="1" x14ac:dyDescent="0.2">
      <c r="H18553" s="12"/>
      <c r="J18553" s="29"/>
      <c r="K18553" s="45"/>
      <c r="L18553" s="45"/>
      <c r="M18553" s="45"/>
    </row>
    <row r="18554" spans="8:13" s="28" customFormat="1" x14ac:dyDescent="0.2">
      <c r="H18554" s="12"/>
      <c r="J18554" s="29"/>
      <c r="K18554" s="45"/>
      <c r="L18554" s="45"/>
      <c r="M18554" s="45"/>
    </row>
    <row r="18555" spans="8:13" s="28" customFormat="1" x14ac:dyDescent="0.2">
      <c r="H18555" s="12"/>
      <c r="J18555" s="29"/>
      <c r="K18555" s="45"/>
      <c r="L18555" s="45"/>
      <c r="M18555" s="45"/>
    </row>
    <row r="18556" spans="8:13" s="28" customFormat="1" x14ac:dyDescent="0.2">
      <c r="H18556" s="12"/>
      <c r="J18556" s="29"/>
      <c r="K18556" s="45"/>
      <c r="L18556" s="45"/>
      <c r="M18556" s="45"/>
    </row>
    <row r="18557" spans="8:13" s="28" customFormat="1" x14ac:dyDescent="0.2">
      <c r="H18557" s="12"/>
      <c r="J18557" s="29"/>
      <c r="K18557" s="45"/>
      <c r="L18557" s="45"/>
      <c r="M18557" s="45"/>
    </row>
    <row r="18558" spans="8:13" s="28" customFormat="1" x14ac:dyDescent="0.2">
      <c r="H18558" s="12"/>
      <c r="J18558" s="29"/>
      <c r="K18558" s="45"/>
      <c r="L18558" s="45"/>
      <c r="M18558" s="45"/>
    </row>
    <row r="18559" spans="8:13" s="28" customFormat="1" x14ac:dyDescent="0.2">
      <c r="H18559" s="12"/>
      <c r="J18559" s="29"/>
      <c r="K18559" s="45"/>
      <c r="L18559" s="45"/>
      <c r="M18559" s="45"/>
    </row>
    <row r="18560" spans="8:13" s="28" customFormat="1" x14ac:dyDescent="0.2">
      <c r="H18560" s="12"/>
      <c r="J18560" s="29"/>
      <c r="K18560" s="45"/>
      <c r="L18560" s="45"/>
      <c r="M18560" s="45"/>
    </row>
    <row r="18561" spans="8:13" s="28" customFormat="1" x14ac:dyDescent="0.2">
      <c r="H18561" s="12"/>
      <c r="J18561" s="29"/>
      <c r="K18561" s="45"/>
      <c r="L18561" s="45"/>
      <c r="M18561" s="45"/>
    </row>
    <row r="18562" spans="8:13" s="28" customFormat="1" x14ac:dyDescent="0.2">
      <c r="H18562" s="12"/>
      <c r="J18562" s="29"/>
      <c r="K18562" s="45"/>
      <c r="L18562" s="45"/>
      <c r="M18562" s="45"/>
    </row>
    <row r="18563" spans="8:13" s="28" customFormat="1" x14ac:dyDescent="0.2">
      <c r="H18563" s="12"/>
      <c r="J18563" s="29"/>
      <c r="K18563" s="45"/>
      <c r="L18563" s="45"/>
      <c r="M18563" s="45"/>
    </row>
    <row r="18564" spans="8:13" s="28" customFormat="1" x14ac:dyDescent="0.2">
      <c r="H18564" s="12"/>
      <c r="J18564" s="29"/>
      <c r="K18564" s="45"/>
      <c r="L18564" s="45"/>
      <c r="M18564" s="45"/>
    </row>
    <row r="18565" spans="8:13" s="28" customFormat="1" x14ac:dyDescent="0.2">
      <c r="H18565" s="12"/>
      <c r="J18565" s="29"/>
      <c r="K18565" s="45"/>
      <c r="L18565" s="45"/>
      <c r="M18565" s="45"/>
    </row>
    <row r="18566" spans="8:13" s="28" customFormat="1" x14ac:dyDescent="0.2">
      <c r="H18566" s="12"/>
      <c r="J18566" s="29"/>
      <c r="K18566" s="45"/>
      <c r="L18566" s="45"/>
      <c r="M18566" s="45"/>
    </row>
    <row r="18567" spans="8:13" s="28" customFormat="1" x14ac:dyDescent="0.2">
      <c r="H18567" s="12"/>
      <c r="J18567" s="29"/>
      <c r="K18567" s="45"/>
      <c r="L18567" s="45"/>
      <c r="M18567" s="45"/>
    </row>
    <row r="18568" spans="8:13" s="28" customFormat="1" x14ac:dyDescent="0.2">
      <c r="H18568" s="12"/>
      <c r="J18568" s="29"/>
      <c r="K18568" s="45"/>
      <c r="L18568" s="45"/>
      <c r="M18568" s="45"/>
    </row>
    <row r="18569" spans="8:13" s="28" customFormat="1" x14ac:dyDescent="0.2">
      <c r="H18569" s="12"/>
      <c r="J18569" s="29"/>
      <c r="K18569" s="45"/>
      <c r="L18569" s="45"/>
      <c r="M18569" s="45"/>
    </row>
    <row r="18570" spans="8:13" s="28" customFormat="1" x14ac:dyDescent="0.2">
      <c r="H18570" s="12"/>
      <c r="J18570" s="29"/>
      <c r="K18570" s="45"/>
      <c r="L18570" s="45"/>
      <c r="M18570" s="45"/>
    </row>
    <row r="18571" spans="8:13" s="28" customFormat="1" x14ac:dyDescent="0.2">
      <c r="H18571" s="12"/>
      <c r="J18571" s="29"/>
      <c r="K18571" s="45"/>
      <c r="L18571" s="45"/>
      <c r="M18571" s="45"/>
    </row>
    <row r="18572" spans="8:13" s="28" customFormat="1" x14ac:dyDescent="0.2">
      <c r="H18572" s="12"/>
      <c r="J18572" s="29"/>
      <c r="K18572" s="45"/>
      <c r="L18572" s="45"/>
      <c r="M18572" s="45"/>
    </row>
    <row r="18573" spans="8:13" s="28" customFormat="1" x14ac:dyDescent="0.2">
      <c r="H18573" s="12"/>
      <c r="J18573" s="29"/>
      <c r="K18573" s="45"/>
      <c r="L18573" s="45"/>
      <c r="M18573" s="45"/>
    </row>
    <row r="18574" spans="8:13" s="28" customFormat="1" x14ac:dyDescent="0.2">
      <c r="H18574" s="12"/>
      <c r="J18574" s="29"/>
      <c r="K18574" s="45"/>
      <c r="L18574" s="45"/>
      <c r="M18574" s="45"/>
    </row>
    <row r="18575" spans="8:13" s="28" customFormat="1" x14ac:dyDescent="0.2">
      <c r="H18575" s="12"/>
      <c r="J18575" s="29"/>
      <c r="K18575" s="45"/>
      <c r="L18575" s="45"/>
      <c r="M18575" s="45"/>
    </row>
    <row r="18576" spans="8:13" s="28" customFormat="1" x14ac:dyDescent="0.2">
      <c r="H18576" s="12"/>
      <c r="J18576" s="29"/>
      <c r="K18576" s="45"/>
      <c r="L18576" s="45"/>
      <c r="M18576" s="45"/>
    </row>
    <row r="18577" spans="8:13" s="28" customFormat="1" x14ac:dyDescent="0.2">
      <c r="H18577" s="12"/>
      <c r="J18577" s="29"/>
      <c r="K18577" s="45"/>
      <c r="L18577" s="45"/>
      <c r="M18577" s="45"/>
    </row>
    <row r="18578" spans="8:13" s="28" customFormat="1" x14ac:dyDescent="0.2">
      <c r="H18578" s="12"/>
      <c r="J18578" s="29"/>
      <c r="K18578" s="45"/>
      <c r="L18578" s="45"/>
      <c r="M18578" s="45"/>
    </row>
    <row r="18579" spans="8:13" s="28" customFormat="1" x14ac:dyDescent="0.2">
      <c r="H18579" s="12"/>
      <c r="J18579" s="29"/>
      <c r="K18579" s="45"/>
      <c r="L18579" s="45"/>
      <c r="M18579" s="45"/>
    </row>
    <row r="18580" spans="8:13" s="28" customFormat="1" x14ac:dyDescent="0.2">
      <c r="H18580" s="12"/>
      <c r="J18580" s="29"/>
      <c r="K18580" s="45"/>
      <c r="L18580" s="45"/>
      <c r="M18580" s="45"/>
    </row>
    <row r="18581" spans="8:13" s="28" customFormat="1" x14ac:dyDescent="0.2">
      <c r="H18581" s="12"/>
      <c r="J18581" s="29"/>
      <c r="K18581" s="45"/>
      <c r="L18581" s="45"/>
      <c r="M18581" s="45"/>
    </row>
    <row r="18582" spans="8:13" s="28" customFormat="1" x14ac:dyDescent="0.2">
      <c r="H18582" s="12"/>
      <c r="J18582" s="29"/>
      <c r="K18582" s="45"/>
      <c r="L18582" s="45"/>
      <c r="M18582" s="45"/>
    </row>
    <row r="18583" spans="8:13" s="28" customFormat="1" x14ac:dyDescent="0.2">
      <c r="H18583" s="12"/>
      <c r="J18583" s="29"/>
      <c r="K18583" s="45"/>
      <c r="L18583" s="45"/>
      <c r="M18583" s="45"/>
    </row>
    <row r="18584" spans="8:13" s="28" customFormat="1" x14ac:dyDescent="0.2">
      <c r="H18584" s="12"/>
      <c r="J18584" s="29"/>
      <c r="K18584" s="45"/>
      <c r="L18584" s="45"/>
      <c r="M18584" s="45"/>
    </row>
    <row r="18585" spans="8:13" s="28" customFormat="1" x14ac:dyDescent="0.2">
      <c r="H18585" s="12"/>
      <c r="J18585" s="29"/>
      <c r="K18585" s="45"/>
      <c r="L18585" s="45"/>
      <c r="M18585" s="45"/>
    </row>
    <row r="18586" spans="8:13" s="28" customFormat="1" x14ac:dyDescent="0.2">
      <c r="H18586" s="12"/>
      <c r="J18586" s="29"/>
      <c r="K18586" s="45"/>
      <c r="L18586" s="45"/>
      <c r="M18586" s="45"/>
    </row>
    <row r="18587" spans="8:13" s="28" customFormat="1" x14ac:dyDescent="0.2">
      <c r="H18587" s="12"/>
      <c r="J18587" s="29"/>
      <c r="K18587" s="45"/>
      <c r="L18587" s="45"/>
      <c r="M18587" s="45"/>
    </row>
    <row r="18588" spans="8:13" s="28" customFormat="1" x14ac:dyDescent="0.2">
      <c r="H18588" s="12"/>
      <c r="J18588" s="29"/>
      <c r="K18588" s="45"/>
      <c r="L18588" s="45"/>
      <c r="M18588" s="45"/>
    </row>
    <row r="18589" spans="8:13" s="28" customFormat="1" x14ac:dyDescent="0.2">
      <c r="H18589" s="12"/>
      <c r="J18589" s="29"/>
      <c r="K18589" s="45"/>
      <c r="L18589" s="45"/>
      <c r="M18589" s="45"/>
    </row>
    <row r="18590" spans="8:13" s="28" customFormat="1" x14ac:dyDescent="0.2">
      <c r="H18590" s="12"/>
      <c r="J18590" s="29"/>
      <c r="K18590" s="45"/>
      <c r="L18590" s="45"/>
      <c r="M18590" s="45"/>
    </row>
    <row r="18591" spans="8:13" s="28" customFormat="1" x14ac:dyDescent="0.2">
      <c r="H18591" s="12"/>
      <c r="J18591" s="29"/>
      <c r="K18591" s="45"/>
      <c r="L18591" s="45"/>
      <c r="M18591" s="45"/>
    </row>
    <row r="18592" spans="8:13" s="28" customFormat="1" x14ac:dyDescent="0.2">
      <c r="H18592" s="12"/>
      <c r="J18592" s="29"/>
      <c r="K18592" s="45"/>
      <c r="L18592" s="45"/>
      <c r="M18592" s="45"/>
    </row>
    <row r="18593" spans="8:13" s="28" customFormat="1" x14ac:dyDescent="0.2">
      <c r="H18593" s="12"/>
      <c r="J18593" s="29"/>
      <c r="K18593" s="45"/>
      <c r="L18593" s="45"/>
      <c r="M18593" s="45"/>
    </row>
    <row r="18594" spans="8:13" s="28" customFormat="1" x14ac:dyDescent="0.2">
      <c r="H18594" s="12"/>
      <c r="J18594" s="29"/>
      <c r="K18594" s="45"/>
      <c r="L18594" s="45"/>
      <c r="M18594" s="45"/>
    </row>
    <row r="18595" spans="8:13" s="28" customFormat="1" x14ac:dyDescent="0.2">
      <c r="H18595" s="12"/>
      <c r="J18595" s="29"/>
      <c r="K18595" s="45"/>
      <c r="L18595" s="45"/>
      <c r="M18595" s="45"/>
    </row>
    <row r="18596" spans="8:13" s="28" customFormat="1" x14ac:dyDescent="0.2">
      <c r="H18596" s="12"/>
      <c r="J18596" s="29"/>
      <c r="K18596" s="45"/>
      <c r="L18596" s="45"/>
      <c r="M18596" s="45"/>
    </row>
    <row r="18597" spans="8:13" s="28" customFormat="1" x14ac:dyDescent="0.2">
      <c r="H18597" s="12"/>
      <c r="J18597" s="29"/>
      <c r="K18597" s="45"/>
      <c r="L18597" s="45"/>
      <c r="M18597" s="45"/>
    </row>
    <row r="18598" spans="8:13" s="28" customFormat="1" x14ac:dyDescent="0.2">
      <c r="H18598" s="12"/>
      <c r="J18598" s="29"/>
      <c r="K18598" s="45"/>
      <c r="L18598" s="45"/>
      <c r="M18598" s="45"/>
    </row>
    <row r="18599" spans="8:13" s="28" customFormat="1" x14ac:dyDescent="0.2">
      <c r="H18599" s="12"/>
      <c r="J18599" s="29"/>
      <c r="K18599" s="45"/>
      <c r="L18599" s="45"/>
      <c r="M18599" s="45"/>
    </row>
    <row r="18600" spans="8:13" s="28" customFormat="1" x14ac:dyDescent="0.2">
      <c r="H18600" s="12"/>
      <c r="J18600" s="29"/>
      <c r="K18600" s="45"/>
      <c r="L18600" s="45"/>
      <c r="M18600" s="45"/>
    </row>
    <row r="18601" spans="8:13" s="28" customFormat="1" x14ac:dyDescent="0.2">
      <c r="H18601" s="12"/>
      <c r="J18601" s="29"/>
      <c r="K18601" s="45"/>
      <c r="L18601" s="45"/>
      <c r="M18601" s="45"/>
    </row>
    <row r="18602" spans="8:13" s="28" customFormat="1" x14ac:dyDescent="0.2">
      <c r="H18602" s="12"/>
      <c r="J18602" s="29"/>
      <c r="K18602" s="45"/>
      <c r="L18602" s="45"/>
      <c r="M18602" s="45"/>
    </row>
    <row r="18603" spans="8:13" s="28" customFormat="1" x14ac:dyDescent="0.2">
      <c r="H18603" s="12"/>
      <c r="J18603" s="29"/>
      <c r="K18603" s="45"/>
      <c r="L18603" s="45"/>
      <c r="M18603" s="45"/>
    </row>
    <row r="18604" spans="8:13" s="28" customFormat="1" x14ac:dyDescent="0.2">
      <c r="H18604" s="12"/>
      <c r="J18604" s="29"/>
      <c r="K18604" s="45"/>
      <c r="L18604" s="45"/>
      <c r="M18604" s="45"/>
    </row>
    <row r="18605" spans="8:13" s="28" customFormat="1" x14ac:dyDescent="0.2">
      <c r="H18605" s="12"/>
      <c r="J18605" s="29"/>
      <c r="K18605" s="45"/>
      <c r="L18605" s="45"/>
      <c r="M18605" s="45"/>
    </row>
    <row r="18606" spans="8:13" s="28" customFormat="1" x14ac:dyDescent="0.2">
      <c r="H18606" s="12"/>
      <c r="J18606" s="29"/>
      <c r="K18606" s="45"/>
      <c r="L18606" s="45"/>
      <c r="M18606" s="45"/>
    </row>
    <row r="18607" spans="8:13" s="28" customFormat="1" x14ac:dyDescent="0.2">
      <c r="H18607" s="12"/>
      <c r="J18607" s="29"/>
      <c r="K18607" s="45"/>
      <c r="L18607" s="45"/>
      <c r="M18607" s="45"/>
    </row>
    <row r="18608" spans="8:13" s="28" customFormat="1" x14ac:dyDescent="0.2">
      <c r="H18608" s="12"/>
      <c r="J18608" s="29"/>
      <c r="K18608" s="45"/>
      <c r="L18608" s="45"/>
      <c r="M18608" s="45"/>
    </row>
    <row r="18609" spans="8:13" s="28" customFormat="1" x14ac:dyDescent="0.2">
      <c r="H18609" s="12"/>
      <c r="J18609" s="29"/>
      <c r="K18609" s="45"/>
      <c r="L18609" s="45"/>
      <c r="M18609" s="45"/>
    </row>
    <row r="18610" spans="8:13" s="28" customFormat="1" x14ac:dyDescent="0.2">
      <c r="H18610" s="12"/>
      <c r="J18610" s="29"/>
      <c r="K18610" s="45"/>
      <c r="L18610" s="45"/>
      <c r="M18610" s="45"/>
    </row>
    <row r="18611" spans="8:13" s="28" customFormat="1" x14ac:dyDescent="0.2">
      <c r="H18611" s="12"/>
      <c r="J18611" s="29"/>
      <c r="K18611" s="45"/>
      <c r="L18611" s="45"/>
      <c r="M18611" s="45"/>
    </row>
    <row r="18612" spans="8:13" s="28" customFormat="1" x14ac:dyDescent="0.2">
      <c r="H18612" s="12"/>
      <c r="J18612" s="29"/>
      <c r="K18612" s="45"/>
      <c r="L18612" s="45"/>
      <c r="M18612" s="45"/>
    </row>
    <row r="18613" spans="8:13" s="28" customFormat="1" x14ac:dyDescent="0.2">
      <c r="H18613" s="12"/>
      <c r="J18613" s="29"/>
      <c r="K18613" s="45"/>
      <c r="L18613" s="45"/>
      <c r="M18613" s="45"/>
    </row>
    <row r="18614" spans="8:13" s="28" customFormat="1" x14ac:dyDescent="0.2">
      <c r="H18614" s="12"/>
      <c r="J18614" s="29"/>
      <c r="K18614" s="45"/>
      <c r="L18614" s="45"/>
      <c r="M18614" s="45"/>
    </row>
    <row r="18615" spans="8:13" s="28" customFormat="1" x14ac:dyDescent="0.2">
      <c r="H18615" s="12"/>
      <c r="J18615" s="29"/>
      <c r="K18615" s="45"/>
      <c r="L18615" s="45"/>
      <c r="M18615" s="45"/>
    </row>
    <row r="18616" spans="8:13" s="28" customFormat="1" x14ac:dyDescent="0.2">
      <c r="H18616" s="12"/>
      <c r="J18616" s="29"/>
      <c r="K18616" s="45"/>
      <c r="L18616" s="45"/>
      <c r="M18616" s="45"/>
    </row>
    <row r="18617" spans="8:13" s="28" customFormat="1" x14ac:dyDescent="0.2">
      <c r="H18617" s="12"/>
      <c r="J18617" s="29"/>
      <c r="K18617" s="45"/>
      <c r="L18617" s="45"/>
      <c r="M18617" s="45"/>
    </row>
    <row r="18618" spans="8:13" s="28" customFormat="1" x14ac:dyDescent="0.2">
      <c r="H18618" s="12"/>
      <c r="J18618" s="29"/>
      <c r="K18618" s="45"/>
      <c r="L18618" s="45"/>
      <c r="M18618" s="45"/>
    </row>
    <row r="18619" spans="8:13" s="28" customFormat="1" x14ac:dyDescent="0.2">
      <c r="H18619" s="12"/>
      <c r="J18619" s="29"/>
      <c r="K18619" s="45"/>
      <c r="L18619" s="45"/>
      <c r="M18619" s="45"/>
    </row>
    <row r="18620" spans="8:13" s="28" customFormat="1" x14ac:dyDescent="0.2">
      <c r="H18620" s="12"/>
      <c r="J18620" s="29"/>
      <c r="K18620" s="45"/>
      <c r="L18620" s="45"/>
      <c r="M18620" s="45"/>
    </row>
    <row r="18621" spans="8:13" s="28" customFormat="1" x14ac:dyDescent="0.2">
      <c r="H18621" s="12"/>
      <c r="J18621" s="29"/>
      <c r="K18621" s="45"/>
      <c r="L18621" s="45"/>
      <c r="M18621" s="45"/>
    </row>
    <row r="18622" spans="8:13" s="28" customFormat="1" x14ac:dyDescent="0.2">
      <c r="H18622" s="12"/>
      <c r="J18622" s="29"/>
      <c r="K18622" s="45"/>
      <c r="L18622" s="45"/>
      <c r="M18622" s="45"/>
    </row>
    <row r="18623" spans="8:13" s="28" customFormat="1" x14ac:dyDescent="0.2">
      <c r="H18623" s="12"/>
      <c r="J18623" s="29"/>
      <c r="K18623" s="45"/>
      <c r="L18623" s="45"/>
      <c r="M18623" s="45"/>
    </row>
    <row r="18624" spans="8:13" s="28" customFormat="1" x14ac:dyDescent="0.2">
      <c r="H18624" s="12"/>
      <c r="J18624" s="29"/>
      <c r="K18624" s="45"/>
      <c r="L18624" s="45"/>
      <c r="M18624" s="45"/>
    </row>
    <row r="18625" spans="8:13" s="28" customFormat="1" x14ac:dyDescent="0.2">
      <c r="H18625" s="12"/>
      <c r="J18625" s="29"/>
      <c r="K18625" s="45"/>
      <c r="L18625" s="45"/>
      <c r="M18625" s="45"/>
    </row>
    <row r="18626" spans="8:13" s="28" customFormat="1" x14ac:dyDescent="0.2">
      <c r="H18626" s="12"/>
      <c r="J18626" s="29"/>
      <c r="K18626" s="45"/>
      <c r="L18626" s="45"/>
      <c r="M18626" s="45"/>
    </row>
    <row r="18627" spans="8:13" s="28" customFormat="1" x14ac:dyDescent="0.2">
      <c r="H18627" s="12"/>
      <c r="J18627" s="29"/>
      <c r="K18627" s="45"/>
      <c r="L18627" s="45"/>
      <c r="M18627" s="45"/>
    </row>
    <row r="18628" spans="8:13" s="28" customFormat="1" x14ac:dyDescent="0.2">
      <c r="H18628" s="12"/>
      <c r="J18628" s="29"/>
      <c r="K18628" s="45"/>
      <c r="L18628" s="45"/>
      <c r="M18628" s="45"/>
    </row>
    <row r="18629" spans="8:13" s="28" customFormat="1" x14ac:dyDescent="0.2">
      <c r="H18629" s="12"/>
      <c r="J18629" s="29"/>
      <c r="K18629" s="45"/>
      <c r="L18629" s="45"/>
      <c r="M18629" s="45"/>
    </row>
    <row r="18630" spans="8:13" s="28" customFormat="1" x14ac:dyDescent="0.2">
      <c r="H18630" s="12"/>
      <c r="J18630" s="29"/>
      <c r="K18630" s="45"/>
      <c r="L18630" s="45"/>
      <c r="M18630" s="45"/>
    </row>
    <row r="18631" spans="8:13" s="28" customFormat="1" x14ac:dyDescent="0.2">
      <c r="H18631" s="12"/>
      <c r="J18631" s="29"/>
      <c r="K18631" s="45"/>
      <c r="L18631" s="45"/>
      <c r="M18631" s="45"/>
    </row>
    <row r="18632" spans="8:13" s="28" customFormat="1" x14ac:dyDescent="0.2">
      <c r="H18632" s="12"/>
      <c r="J18632" s="29"/>
      <c r="K18632" s="45"/>
      <c r="L18632" s="45"/>
      <c r="M18632" s="45"/>
    </row>
    <row r="18633" spans="8:13" s="28" customFormat="1" x14ac:dyDescent="0.2">
      <c r="H18633" s="12"/>
      <c r="J18633" s="29"/>
      <c r="K18633" s="45"/>
      <c r="L18633" s="45"/>
      <c r="M18633" s="45"/>
    </row>
    <row r="18634" spans="8:13" s="28" customFormat="1" x14ac:dyDescent="0.2">
      <c r="H18634" s="12"/>
      <c r="J18634" s="29"/>
      <c r="K18634" s="45"/>
      <c r="L18634" s="45"/>
      <c r="M18634" s="45"/>
    </row>
    <row r="18635" spans="8:13" s="28" customFormat="1" x14ac:dyDescent="0.2">
      <c r="H18635" s="12"/>
      <c r="J18635" s="29"/>
      <c r="K18635" s="45"/>
      <c r="L18635" s="45"/>
      <c r="M18635" s="45"/>
    </row>
    <row r="18636" spans="8:13" s="28" customFormat="1" x14ac:dyDescent="0.2">
      <c r="H18636" s="12"/>
      <c r="J18636" s="29"/>
      <c r="K18636" s="45"/>
      <c r="L18636" s="45"/>
      <c r="M18636" s="45"/>
    </row>
    <row r="18637" spans="8:13" s="28" customFormat="1" x14ac:dyDescent="0.2">
      <c r="H18637" s="12"/>
      <c r="J18637" s="29"/>
      <c r="K18637" s="45"/>
      <c r="L18637" s="45"/>
      <c r="M18637" s="45"/>
    </row>
    <row r="18638" spans="8:13" s="28" customFormat="1" x14ac:dyDescent="0.2">
      <c r="H18638" s="12"/>
      <c r="J18638" s="29"/>
      <c r="K18638" s="45"/>
      <c r="L18638" s="45"/>
      <c r="M18638" s="45"/>
    </row>
    <row r="18639" spans="8:13" s="28" customFormat="1" x14ac:dyDescent="0.2">
      <c r="H18639" s="12"/>
      <c r="J18639" s="29"/>
      <c r="K18639" s="45"/>
      <c r="L18639" s="45"/>
      <c r="M18639" s="45"/>
    </row>
    <row r="18640" spans="8:13" s="28" customFormat="1" x14ac:dyDescent="0.2">
      <c r="H18640" s="12"/>
      <c r="J18640" s="29"/>
      <c r="K18640" s="45"/>
      <c r="L18640" s="45"/>
      <c r="M18640" s="45"/>
    </row>
    <row r="18641" spans="8:13" s="28" customFormat="1" x14ac:dyDescent="0.2">
      <c r="H18641" s="12"/>
      <c r="J18641" s="29"/>
      <c r="K18641" s="45"/>
      <c r="L18641" s="45"/>
      <c r="M18641" s="45"/>
    </row>
    <row r="18642" spans="8:13" s="28" customFormat="1" x14ac:dyDescent="0.2">
      <c r="H18642" s="12"/>
      <c r="J18642" s="29"/>
      <c r="K18642" s="45"/>
      <c r="L18642" s="45"/>
      <c r="M18642" s="45"/>
    </row>
    <row r="18643" spans="8:13" s="28" customFormat="1" x14ac:dyDescent="0.2">
      <c r="H18643" s="12"/>
      <c r="J18643" s="29"/>
      <c r="K18643" s="45"/>
      <c r="L18643" s="45"/>
      <c r="M18643" s="45"/>
    </row>
    <row r="18644" spans="8:13" s="28" customFormat="1" x14ac:dyDescent="0.2">
      <c r="H18644" s="12"/>
      <c r="J18644" s="29"/>
      <c r="K18644" s="45"/>
      <c r="L18644" s="45"/>
      <c r="M18644" s="45"/>
    </row>
    <row r="18645" spans="8:13" s="28" customFormat="1" x14ac:dyDescent="0.2">
      <c r="H18645" s="12"/>
      <c r="J18645" s="29"/>
      <c r="K18645" s="45"/>
      <c r="L18645" s="45"/>
      <c r="M18645" s="45"/>
    </row>
    <row r="18646" spans="8:13" s="28" customFormat="1" x14ac:dyDescent="0.2">
      <c r="H18646" s="12"/>
      <c r="J18646" s="29"/>
      <c r="K18646" s="45"/>
      <c r="L18646" s="45"/>
      <c r="M18646" s="45"/>
    </row>
    <row r="18647" spans="8:13" s="28" customFormat="1" x14ac:dyDescent="0.2">
      <c r="H18647" s="12"/>
      <c r="J18647" s="29"/>
      <c r="K18647" s="45"/>
      <c r="L18647" s="45"/>
      <c r="M18647" s="45"/>
    </row>
    <row r="18648" spans="8:13" s="28" customFormat="1" x14ac:dyDescent="0.2">
      <c r="H18648" s="12"/>
      <c r="J18648" s="29"/>
      <c r="K18648" s="45"/>
      <c r="L18648" s="45"/>
      <c r="M18648" s="45"/>
    </row>
    <row r="18649" spans="8:13" s="28" customFormat="1" x14ac:dyDescent="0.2">
      <c r="H18649" s="12"/>
      <c r="J18649" s="29"/>
      <c r="K18649" s="45"/>
      <c r="L18649" s="45"/>
      <c r="M18649" s="45"/>
    </row>
    <row r="18650" spans="8:13" s="28" customFormat="1" x14ac:dyDescent="0.2">
      <c r="H18650" s="12"/>
      <c r="J18650" s="29"/>
      <c r="K18650" s="45"/>
      <c r="L18650" s="45"/>
      <c r="M18650" s="45"/>
    </row>
    <row r="18651" spans="8:13" s="28" customFormat="1" x14ac:dyDescent="0.2">
      <c r="H18651" s="12"/>
      <c r="J18651" s="29"/>
      <c r="K18651" s="45"/>
      <c r="L18651" s="45"/>
      <c r="M18651" s="45"/>
    </row>
    <row r="18652" spans="8:13" s="28" customFormat="1" x14ac:dyDescent="0.2">
      <c r="H18652" s="12"/>
      <c r="J18652" s="29"/>
      <c r="K18652" s="45"/>
      <c r="L18652" s="45"/>
      <c r="M18652" s="45"/>
    </row>
    <row r="18653" spans="8:13" s="28" customFormat="1" x14ac:dyDescent="0.2">
      <c r="H18653" s="12"/>
      <c r="J18653" s="29"/>
      <c r="K18653" s="45"/>
      <c r="L18653" s="45"/>
      <c r="M18653" s="45"/>
    </row>
    <row r="18654" spans="8:13" s="28" customFormat="1" x14ac:dyDescent="0.2">
      <c r="H18654" s="12"/>
      <c r="J18654" s="29"/>
      <c r="K18654" s="45"/>
      <c r="L18654" s="45"/>
      <c r="M18654" s="45"/>
    </row>
    <row r="18655" spans="8:13" s="28" customFormat="1" x14ac:dyDescent="0.2">
      <c r="H18655" s="12"/>
      <c r="J18655" s="29"/>
      <c r="K18655" s="45"/>
      <c r="L18655" s="45"/>
      <c r="M18655" s="45"/>
    </row>
    <row r="18656" spans="8:13" s="28" customFormat="1" x14ac:dyDescent="0.2">
      <c r="H18656" s="12"/>
      <c r="J18656" s="29"/>
      <c r="K18656" s="45"/>
      <c r="L18656" s="45"/>
      <c r="M18656" s="45"/>
    </row>
    <row r="18657" spans="8:13" s="28" customFormat="1" x14ac:dyDescent="0.2">
      <c r="H18657" s="12"/>
      <c r="J18657" s="29"/>
      <c r="K18657" s="45"/>
      <c r="L18657" s="45"/>
      <c r="M18657" s="45"/>
    </row>
    <row r="18658" spans="8:13" s="28" customFormat="1" x14ac:dyDescent="0.2">
      <c r="H18658" s="12"/>
      <c r="J18658" s="29"/>
      <c r="K18658" s="45"/>
      <c r="L18658" s="45"/>
      <c r="M18658" s="45"/>
    </row>
    <row r="18659" spans="8:13" s="28" customFormat="1" x14ac:dyDescent="0.2">
      <c r="H18659" s="12"/>
      <c r="J18659" s="29"/>
      <c r="K18659" s="45"/>
      <c r="L18659" s="45"/>
      <c r="M18659" s="45"/>
    </row>
    <row r="18660" spans="8:13" s="28" customFormat="1" x14ac:dyDescent="0.2">
      <c r="H18660" s="12"/>
      <c r="J18660" s="29"/>
      <c r="K18660" s="45"/>
      <c r="L18660" s="45"/>
      <c r="M18660" s="45"/>
    </row>
    <row r="18661" spans="8:13" s="28" customFormat="1" x14ac:dyDescent="0.2">
      <c r="H18661" s="12"/>
      <c r="J18661" s="29"/>
      <c r="K18661" s="45"/>
      <c r="L18661" s="45"/>
      <c r="M18661" s="45"/>
    </row>
    <row r="18662" spans="8:13" s="28" customFormat="1" x14ac:dyDescent="0.2">
      <c r="H18662" s="12"/>
      <c r="J18662" s="29"/>
      <c r="K18662" s="45"/>
      <c r="L18662" s="45"/>
      <c r="M18662" s="45"/>
    </row>
    <row r="18663" spans="8:13" s="28" customFormat="1" x14ac:dyDescent="0.2">
      <c r="H18663" s="12"/>
      <c r="J18663" s="29"/>
      <c r="K18663" s="45"/>
      <c r="L18663" s="45"/>
      <c r="M18663" s="45"/>
    </row>
    <row r="18664" spans="8:13" s="28" customFormat="1" x14ac:dyDescent="0.2">
      <c r="H18664" s="12"/>
      <c r="J18664" s="29"/>
      <c r="K18664" s="45"/>
      <c r="L18664" s="45"/>
      <c r="M18664" s="45"/>
    </row>
    <row r="18665" spans="8:13" s="28" customFormat="1" x14ac:dyDescent="0.2">
      <c r="H18665" s="12"/>
      <c r="J18665" s="29"/>
      <c r="K18665" s="45"/>
      <c r="L18665" s="45"/>
      <c r="M18665" s="45"/>
    </row>
    <row r="18666" spans="8:13" s="28" customFormat="1" x14ac:dyDescent="0.2">
      <c r="H18666" s="12"/>
      <c r="J18666" s="29"/>
      <c r="K18666" s="45"/>
      <c r="L18666" s="45"/>
      <c r="M18666" s="45"/>
    </row>
    <row r="18667" spans="8:13" s="28" customFormat="1" x14ac:dyDescent="0.2">
      <c r="H18667" s="12"/>
      <c r="J18667" s="29"/>
      <c r="K18667" s="45"/>
      <c r="L18667" s="45"/>
      <c r="M18667" s="45"/>
    </row>
    <row r="18668" spans="8:13" s="28" customFormat="1" x14ac:dyDescent="0.2">
      <c r="H18668" s="12"/>
      <c r="J18668" s="29"/>
      <c r="K18668" s="45"/>
      <c r="L18668" s="45"/>
      <c r="M18668" s="45"/>
    </row>
    <row r="18669" spans="8:13" s="28" customFormat="1" x14ac:dyDescent="0.2">
      <c r="H18669" s="12"/>
      <c r="J18669" s="29"/>
      <c r="K18669" s="45"/>
      <c r="L18669" s="45"/>
      <c r="M18669" s="45"/>
    </row>
    <row r="18670" spans="8:13" s="28" customFormat="1" x14ac:dyDescent="0.2">
      <c r="H18670" s="12"/>
      <c r="J18670" s="29"/>
      <c r="K18670" s="45"/>
      <c r="L18670" s="45"/>
      <c r="M18670" s="45"/>
    </row>
    <row r="18671" spans="8:13" s="28" customFormat="1" x14ac:dyDescent="0.2">
      <c r="H18671" s="12"/>
      <c r="J18671" s="29"/>
      <c r="K18671" s="45"/>
      <c r="L18671" s="45"/>
      <c r="M18671" s="45"/>
    </row>
    <row r="18672" spans="8:13" s="28" customFormat="1" x14ac:dyDescent="0.2">
      <c r="H18672" s="12"/>
      <c r="J18672" s="29"/>
      <c r="K18672" s="45"/>
      <c r="L18672" s="45"/>
      <c r="M18672" s="45"/>
    </row>
    <row r="18673" spans="8:13" s="28" customFormat="1" x14ac:dyDescent="0.2">
      <c r="H18673" s="12"/>
      <c r="J18673" s="29"/>
      <c r="K18673" s="45"/>
      <c r="L18673" s="45"/>
      <c r="M18673" s="45"/>
    </row>
    <row r="18674" spans="8:13" s="28" customFormat="1" x14ac:dyDescent="0.2">
      <c r="H18674" s="12"/>
      <c r="J18674" s="29"/>
      <c r="K18674" s="45"/>
      <c r="L18674" s="45"/>
      <c r="M18674" s="45"/>
    </row>
    <row r="18675" spans="8:13" s="28" customFormat="1" x14ac:dyDescent="0.2">
      <c r="H18675" s="12"/>
      <c r="J18675" s="29"/>
      <c r="K18675" s="45"/>
      <c r="L18675" s="45"/>
      <c r="M18675" s="45"/>
    </row>
    <row r="18676" spans="8:13" s="28" customFormat="1" x14ac:dyDescent="0.2">
      <c r="H18676" s="12"/>
      <c r="J18676" s="29"/>
      <c r="K18676" s="45"/>
      <c r="L18676" s="45"/>
      <c r="M18676" s="45"/>
    </row>
    <row r="18677" spans="8:13" s="28" customFormat="1" x14ac:dyDescent="0.2">
      <c r="H18677" s="12"/>
      <c r="J18677" s="29"/>
      <c r="K18677" s="45"/>
      <c r="L18677" s="45"/>
      <c r="M18677" s="45"/>
    </row>
    <row r="18678" spans="8:13" s="28" customFormat="1" x14ac:dyDescent="0.2">
      <c r="H18678" s="12"/>
      <c r="J18678" s="29"/>
      <c r="K18678" s="45"/>
      <c r="L18678" s="45"/>
      <c r="M18678" s="45"/>
    </row>
    <row r="18679" spans="8:13" s="28" customFormat="1" x14ac:dyDescent="0.2">
      <c r="H18679" s="12"/>
      <c r="J18679" s="29"/>
      <c r="K18679" s="45"/>
      <c r="L18679" s="45"/>
      <c r="M18679" s="45"/>
    </row>
    <row r="18680" spans="8:13" s="28" customFormat="1" x14ac:dyDescent="0.2">
      <c r="H18680" s="12"/>
      <c r="J18680" s="29"/>
      <c r="K18680" s="45"/>
      <c r="L18680" s="45"/>
      <c r="M18680" s="45"/>
    </row>
    <row r="18681" spans="8:13" s="28" customFormat="1" x14ac:dyDescent="0.2">
      <c r="H18681" s="12"/>
      <c r="J18681" s="29"/>
      <c r="K18681" s="45"/>
      <c r="L18681" s="45"/>
      <c r="M18681" s="45"/>
    </row>
    <row r="18682" spans="8:13" s="28" customFormat="1" x14ac:dyDescent="0.2">
      <c r="H18682" s="12"/>
      <c r="J18682" s="29"/>
      <c r="K18682" s="45"/>
      <c r="L18682" s="45"/>
      <c r="M18682" s="45"/>
    </row>
    <row r="18683" spans="8:13" s="28" customFormat="1" x14ac:dyDescent="0.2">
      <c r="H18683" s="12"/>
      <c r="J18683" s="29"/>
      <c r="K18683" s="45"/>
      <c r="L18683" s="45"/>
      <c r="M18683" s="45"/>
    </row>
    <row r="18684" spans="8:13" s="28" customFormat="1" x14ac:dyDescent="0.2">
      <c r="H18684" s="12"/>
      <c r="J18684" s="29"/>
      <c r="K18684" s="45"/>
      <c r="L18684" s="45"/>
      <c r="M18684" s="45"/>
    </row>
    <row r="18685" spans="8:13" s="28" customFormat="1" x14ac:dyDescent="0.2">
      <c r="H18685" s="12"/>
      <c r="J18685" s="29"/>
      <c r="K18685" s="45"/>
      <c r="L18685" s="45"/>
      <c r="M18685" s="45"/>
    </row>
    <row r="18686" spans="8:13" s="28" customFormat="1" x14ac:dyDescent="0.2">
      <c r="H18686" s="12"/>
      <c r="J18686" s="29"/>
      <c r="K18686" s="45"/>
      <c r="L18686" s="45"/>
      <c r="M18686" s="45"/>
    </row>
    <row r="18687" spans="8:13" s="28" customFormat="1" x14ac:dyDescent="0.2">
      <c r="H18687" s="12"/>
      <c r="J18687" s="29"/>
      <c r="K18687" s="45"/>
      <c r="L18687" s="45"/>
      <c r="M18687" s="45"/>
    </row>
    <row r="18688" spans="8:13" s="28" customFormat="1" x14ac:dyDescent="0.2">
      <c r="H18688" s="12"/>
      <c r="J18688" s="29"/>
      <c r="K18688" s="45"/>
      <c r="L18688" s="45"/>
      <c r="M18688" s="45"/>
    </row>
    <row r="18689" spans="8:13" s="28" customFormat="1" x14ac:dyDescent="0.2">
      <c r="H18689" s="12"/>
      <c r="J18689" s="29"/>
      <c r="K18689" s="45"/>
      <c r="L18689" s="45"/>
      <c r="M18689" s="45"/>
    </row>
    <row r="18690" spans="8:13" s="28" customFormat="1" x14ac:dyDescent="0.2">
      <c r="H18690" s="12"/>
      <c r="J18690" s="29"/>
      <c r="K18690" s="45"/>
      <c r="L18690" s="45"/>
      <c r="M18690" s="45"/>
    </row>
    <row r="18691" spans="8:13" s="28" customFormat="1" x14ac:dyDescent="0.2">
      <c r="H18691" s="12"/>
      <c r="J18691" s="29"/>
      <c r="K18691" s="45"/>
      <c r="L18691" s="45"/>
      <c r="M18691" s="45"/>
    </row>
    <row r="18692" spans="8:13" s="28" customFormat="1" x14ac:dyDescent="0.2">
      <c r="H18692" s="12"/>
      <c r="J18692" s="29"/>
      <c r="K18692" s="45"/>
      <c r="L18692" s="45"/>
      <c r="M18692" s="45"/>
    </row>
    <row r="18693" spans="8:13" s="28" customFormat="1" x14ac:dyDescent="0.2">
      <c r="H18693" s="12"/>
      <c r="J18693" s="29"/>
      <c r="K18693" s="45"/>
      <c r="L18693" s="45"/>
      <c r="M18693" s="45"/>
    </row>
    <row r="18694" spans="8:13" s="28" customFormat="1" x14ac:dyDescent="0.2">
      <c r="H18694" s="12"/>
      <c r="J18694" s="29"/>
      <c r="K18694" s="45"/>
      <c r="L18694" s="45"/>
      <c r="M18694" s="45"/>
    </row>
    <row r="18695" spans="8:13" s="28" customFormat="1" x14ac:dyDescent="0.2">
      <c r="H18695" s="12"/>
      <c r="J18695" s="29"/>
      <c r="K18695" s="45"/>
      <c r="L18695" s="45"/>
      <c r="M18695" s="45"/>
    </row>
    <row r="18696" spans="8:13" s="28" customFormat="1" x14ac:dyDescent="0.2">
      <c r="H18696" s="12"/>
      <c r="J18696" s="29"/>
      <c r="K18696" s="45"/>
      <c r="L18696" s="45"/>
      <c r="M18696" s="45"/>
    </row>
    <row r="18697" spans="8:13" s="28" customFormat="1" x14ac:dyDescent="0.2">
      <c r="H18697" s="12"/>
      <c r="J18697" s="29"/>
      <c r="K18697" s="45"/>
      <c r="L18697" s="45"/>
      <c r="M18697" s="45"/>
    </row>
    <row r="18698" spans="8:13" s="28" customFormat="1" x14ac:dyDescent="0.2">
      <c r="H18698" s="12"/>
      <c r="J18698" s="29"/>
      <c r="K18698" s="45"/>
      <c r="L18698" s="45"/>
      <c r="M18698" s="45"/>
    </row>
    <row r="18699" spans="8:13" s="28" customFormat="1" x14ac:dyDescent="0.2">
      <c r="H18699" s="12"/>
      <c r="J18699" s="29"/>
      <c r="K18699" s="45"/>
      <c r="L18699" s="45"/>
      <c r="M18699" s="45"/>
    </row>
    <row r="18700" spans="8:13" s="28" customFormat="1" x14ac:dyDescent="0.2">
      <c r="H18700" s="12"/>
      <c r="J18700" s="29"/>
      <c r="K18700" s="45"/>
      <c r="L18700" s="45"/>
      <c r="M18700" s="45"/>
    </row>
    <row r="18701" spans="8:13" s="28" customFormat="1" x14ac:dyDescent="0.2">
      <c r="H18701" s="12"/>
      <c r="J18701" s="29"/>
      <c r="K18701" s="45"/>
      <c r="L18701" s="45"/>
      <c r="M18701" s="45"/>
    </row>
    <row r="18702" spans="8:13" s="28" customFormat="1" x14ac:dyDescent="0.2">
      <c r="H18702" s="12"/>
      <c r="J18702" s="29"/>
      <c r="K18702" s="45"/>
      <c r="L18702" s="45"/>
      <c r="M18702" s="45"/>
    </row>
    <row r="18703" spans="8:13" s="28" customFormat="1" x14ac:dyDescent="0.2">
      <c r="H18703" s="12"/>
      <c r="J18703" s="29"/>
      <c r="K18703" s="45"/>
      <c r="L18703" s="45"/>
      <c r="M18703" s="45"/>
    </row>
    <row r="18704" spans="8:13" s="28" customFormat="1" x14ac:dyDescent="0.2">
      <c r="H18704" s="12"/>
      <c r="J18704" s="29"/>
      <c r="K18704" s="45"/>
      <c r="L18704" s="45"/>
      <c r="M18704" s="45"/>
    </row>
    <row r="18705" spans="8:13" s="28" customFormat="1" x14ac:dyDescent="0.2">
      <c r="H18705" s="12"/>
      <c r="J18705" s="29"/>
      <c r="K18705" s="45"/>
      <c r="L18705" s="45"/>
      <c r="M18705" s="45"/>
    </row>
    <row r="18706" spans="8:13" s="28" customFormat="1" x14ac:dyDescent="0.2">
      <c r="H18706" s="12"/>
      <c r="J18706" s="29"/>
      <c r="K18706" s="45"/>
      <c r="L18706" s="45"/>
      <c r="M18706" s="45"/>
    </row>
    <row r="18707" spans="8:13" s="28" customFormat="1" x14ac:dyDescent="0.2">
      <c r="H18707" s="12"/>
      <c r="J18707" s="29"/>
      <c r="K18707" s="45"/>
      <c r="L18707" s="45"/>
      <c r="M18707" s="45"/>
    </row>
    <row r="18708" spans="8:13" s="28" customFormat="1" x14ac:dyDescent="0.2">
      <c r="H18708" s="12"/>
      <c r="J18708" s="29"/>
      <c r="K18708" s="45"/>
      <c r="L18708" s="45"/>
      <c r="M18708" s="45"/>
    </row>
    <row r="18709" spans="8:13" s="28" customFormat="1" x14ac:dyDescent="0.2">
      <c r="H18709" s="12"/>
      <c r="J18709" s="29"/>
      <c r="K18709" s="45"/>
      <c r="L18709" s="45"/>
      <c r="M18709" s="45"/>
    </row>
    <row r="18710" spans="8:13" s="28" customFormat="1" x14ac:dyDescent="0.2">
      <c r="H18710" s="12"/>
      <c r="J18710" s="29"/>
      <c r="K18710" s="45"/>
      <c r="L18710" s="45"/>
      <c r="M18710" s="45"/>
    </row>
    <row r="18711" spans="8:13" s="28" customFormat="1" x14ac:dyDescent="0.2">
      <c r="H18711" s="12"/>
      <c r="J18711" s="29"/>
      <c r="K18711" s="45"/>
      <c r="L18711" s="45"/>
      <c r="M18711" s="45"/>
    </row>
    <row r="18712" spans="8:13" s="28" customFormat="1" x14ac:dyDescent="0.2">
      <c r="H18712" s="12"/>
      <c r="J18712" s="29"/>
      <c r="K18712" s="45"/>
      <c r="L18712" s="45"/>
      <c r="M18712" s="45"/>
    </row>
    <row r="18713" spans="8:13" s="28" customFormat="1" x14ac:dyDescent="0.2">
      <c r="H18713" s="12"/>
      <c r="J18713" s="29"/>
      <c r="K18713" s="45"/>
      <c r="L18713" s="45"/>
      <c r="M18713" s="45"/>
    </row>
    <row r="18714" spans="8:13" s="28" customFormat="1" x14ac:dyDescent="0.2">
      <c r="H18714" s="12"/>
      <c r="J18714" s="29"/>
      <c r="K18714" s="45"/>
      <c r="L18714" s="45"/>
      <c r="M18714" s="45"/>
    </row>
    <row r="18715" spans="8:13" s="28" customFormat="1" x14ac:dyDescent="0.2">
      <c r="H18715" s="12"/>
      <c r="J18715" s="29"/>
      <c r="K18715" s="45"/>
      <c r="L18715" s="45"/>
      <c r="M18715" s="45"/>
    </row>
    <row r="18716" spans="8:13" s="28" customFormat="1" x14ac:dyDescent="0.2">
      <c r="H18716" s="12"/>
      <c r="J18716" s="29"/>
      <c r="K18716" s="45"/>
      <c r="L18716" s="45"/>
      <c r="M18716" s="45"/>
    </row>
    <row r="18717" spans="8:13" s="28" customFormat="1" x14ac:dyDescent="0.2">
      <c r="H18717" s="12"/>
      <c r="J18717" s="29"/>
      <c r="K18717" s="45"/>
      <c r="L18717" s="45"/>
      <c r="M18717" s="45"/>
    </row>
    <row r="18718" spans="8:13" s="28" customFormat="1" x14ac:dyDescent="0.2">
      <c r="H18718" s="12"/>
      <c r="J18718" s="29"/>
      <c r="K18718" s="45"/>
      <c r="L18718" s="45"/>
      <c r="M18718" s="45"/>
    </row>
    <row r="18719" spans="8:13" s="28" customFormat="1" x14ac:dyDescent="0.2">
      <c r="H18719" s="12"/>
      <c r="J18719" s="29"/>
      <c r="K18719" s="45"/>
      <c r="L18719" s="45"/>
      <c r="M18719" s="45"/>
    </row>
    <row r="18720" spans="8:13" s="28" customFormat="1" x14ac:dyDescent="0.2">
      <c r="H18720" s="12"/>
      <c r="J18720" s="29"/>
      <c r="K18720" s="45"/>
      <c r="L18720" s="45"/>
      <c r="M18720" s="45"/>
    </row>
    <row r="18721" spans="8:13" s="28" customFormat="1" x14ac:dyDescent="0.2">
      <c r="H18721" s="12"/>
      <c r="J18721" s="29"/>
      <c r="K18721" s="45"/>
      <c r="L18721" s="45"/>
      <c r="M18721" s="45"/>
    </row>
    <row r="18722" spans="8:13" s="28" customFormat="1" x14ac:dyDescent="0.2">
      <c r="H18722" s="12"/>
      <c r="J18722" s="29"/>
      <c r="K18722" s="45"/>
      <c r="L18722" s="45"/>
      <c r="M18722" s="45"/>
    </row>
    <row r="18723" spans="8:13" s="28" customFormat="1" x14ac:dyDescent="0.2">
      <c r="H18723" s="12"/>
      <c r="J18723" s="29"/>
      <c r="K18723" s="45"/>
      <c r="L18723" s="45"/>
      <c r="M18723" s="45"/>
    </row>
    <row r="18724" spans="8:13" s="28" customFormat="1" x14ac:dyDescent="0.2">
      <c r="H18724" s="12"/>
      <c r="J18724" s="29"/>
      <c r="K18724" s="45"/>
      <c r="L18724" s="45"/>
      <c r="M18724" s="45"/>
    </row>
    <row r="18725" spans="8:13" s="28" customFormat="1" x14ac:dyDescent="0.2">
      <c r="H18725" s="12"/>
      <c r="J18725" s="29"/>
      <c r="K18725" s="45"/>
      <c r="L18725" s="45"/>
      <c r="M18725" s="45"/>
    </row>
    <row r="18726" spans="8:13" s="28" customFormat="1" x14ac:dyDescent="0.2">
      <c r="H18726" s="12"/>
      <c r="J18726" s="29"/>
      <c r="K18726" s="45"/>
      <c r="L18726" s="45"/>
      <c r="M18726" s="45"/>
    </row>
    <row r="18727" spans="8:13" s="28" customFormat="1" x14ac:dyDescent="0.2">
      <c r="H18727" s="12"/>
      <c r="J18727" s="29"/>
      <c r="K18727" s="45"/>
      <c r="L18727" s="45"/>
      <c r="M18727" s="45"/>
    </row>
    <row r="18728" spans="8:13" s="28" customFormat="1" x14ac:dyDescent="0.2">
      <c r="H18728" s="12"/>
      <c r="J18728" s="29"/>
      <c r="K18728" s="45"/>
      <c r="L18728" s="45"/>
      <c r="M18728" s="45"/>
    </row>
    <row r="18729" spans="8:13" s="28" customFormat="1" x14ac:dyDescent="0.2">
      <c r="H18729" s="12"/>
      <c r="J18729" s="29"/>
      <c r="K18729" s="45"/>
      <c r="L18729" s="45"/>
      <c r="M18729" s="45"/>
    </row>
    <row r="18730" spans="8:13" s="28" customFormat="1" x14ac:dyDescent="0.2">
      <c r="H18730" s="12"/>
      <c r="J18730" s="29"/>
      <c r="K18730" s="45"/>
      <c r="L18730" s="45"/>
      <c r="M18730" s="45"/>
    </row>
    <row r="18731" spans="8:13" s="28" customFormat="1" x14ac:dyDescent="0.2">
      <c r="H18731" s="12"/>
      <c r="J18731" s="29"/>
      <c r="K18731" s="45"/>
      <c r="L18731" s="45"/>
      <c r="M18731" s="45"/>
    </row>
    <row r="18732" spans="8:13" s="28" customFormat="1" x14ac:dyDescent="0.2">
      <c r="H18732" s="12"/>
      <c r="J18732" s="29"/>
      <c r="K18732" s="45"/>
      <c r="L18732" s="45"/>
      <c r="M18732" s="45"/>
    </row>
    <row r="18733" spans="8:13" s="28" customFormat="1" x14ac:dyDescent="0.2">
      <c r="H18733" s="12"/>
      <c r="J18733" s="29"/>
      <c r="K18733" s="45"/>
      <c r="L18733" s="45"/>
      <c r="M18733" s="45"/>
    </row>
    <row r="18734" spans="8:13" s="28" customFormat="1" x14ac:dyDescent="0.2">
      <c r="H18734" s="12"/>
      <c r="J18734" s="29"/>
      <c r="K18734" s="45"/>
      <c r="L18734" s="45"/>
      <c r="M18734" s="45"/>
    </row>
    <row r="18735" spans="8:13" s="28" customFormat="1" x14ac:dyDescent="0.2">
      <c r="H18735" s="12"/>
      <c r="J18735" s="29"/>
      <c r="K18735" s="45"/>
      <c r="L18735" s="45"/>
      <c r="M18735" s="45"/>
    </row>
    <row r="18736" spans="8:13" s="28" customFormat="1" x14ac:dyDescent="0.2">
      <c r="H18736" s="12"/>
      <c r="J18736" s="29"/>
      <c r="K18736" s="45"/>
      <c r="L18736" s="45"/>
      <c r="M18736" s="45"/>
    </row>
    <row r="18737" spans="8:13" s="28" customFormat="1" x14ac:dyDescent="0.2">
      <c r="H18737" s="12"/>
      <c r="J18737" s="29"/>
      <c r="K18737" s="45"/>
      <c r="L18737" s="45"/>
      <c r="M18737" s="45"/>
    </row>
    <row r="18738" spans="8:13" s="28" customFormat="1" x14ac:dyDescent="0.2">
      <c r="H18738" s="12"/>
      <c r="J18738" s="29"/>
      <c r="K18738" s="45"/>
      <c r="L18738" s="45"/>
      <c r="M18738" s="45"/>
    </row>
    <row r="18739" spans="8:13" s="28" customFormat="1" x14ac:dyDescent="0.2">
      <c r="H18739" s="12"/>
      <c r="J18739" s="29"/>
      <c r="K18739" s="45"/>
      <c r="L18739" s="45"/>
      <c r="M18739" s="45"/>
    </row>
    <row r="18740" spans="8:13" s="28" customFormat="1" x14ac:dyDescent="0.2">
      <c r="H18740" s="12"/>
      <c r="J18740" s="29"/>
      <c r="K18740" s="45"/>
      <c r="L18740" s="45"/>
      <c r="M18740" s="45"/>
    </row>
    <row r="18741" spans="8:13" s="28" customFormat="1" x14ac:dyDescent="0.2">
      <c r="H18741" s="12"/>
      <c r="J18741" s="29"/>
      <c r="K18741" s="45"/>
      <c r="L18741" s="45"/>
      <c r="M18741" s="45"/>
    </row>
    <row r="18742" spans="8:13" s="28" customFormat="1" x14ac:dyDescent="0.2">
      <c r="H18742" s="12"/>
      <c r="J18742" s="29"/>
      <c r="K18742" s="45"/>
      <c r="L18742" s="45"/>
      <c r="M18742" s="45"/>
    </row>
    <row r="18743" spans="8:13" s="28" customFormat="1" x14ac:dyDescent="0.2">
      <c r="H18743" s="12"/>
      <c r="J18743" s="29"/>
      <c r="K18743" s="45"/>
      <c r="L18743" s="45"/>
      <c r="M18743" s="45"/>
    </row>
    <row r="18744" spans="8:13" s="28" customFormat="1" x14ac:dyDescent="0.2">
      <c r="H18744" s="12"/>
      <c r="J18744" s="29"/>
      <c r="K18744" s="45"/>
      <c r="L18744" s="45"/>
      <c r="M18744" s="45"/>
    </row>
    <row r="18745" spans="8:13" s="28" customFormat="1" x14ac:dyDescent="0.2">
      <c r="H18745" s="12"/>
      <c r="J18745" s="29"/>
      <c r="K18745" s="45"/>
      <c r="L18745" s="45"/>
      <c r="M18745" s="45"/>
    </row>
    <row r="18746" spans="8:13" s="28" customFormat="1" x14ac:dyDescent="0.2">
      <c r="H18746" s="12"/>
      <c r="J18746" s="29"/>
      <c r="K18746" s="45"/>
      <c r="L18746" s="45"/>
      <c r="M18746" s="45"/>
    </row>
    <row r="18747" spans="8:13" s="28" customFormat="1" x14ac:dyDescent="0.2">
      <c r="H18747" s="12"/>
      <c r="J18747" s="29"/>
      <c r="K18747" s="45"/>
      <c r="L18747" s="45"/>
      <c r="M18747" s="45"/>
    </row>
    <row r="18748" spans="8:13" s="28" customFormat="1" x14ac:dyDescent="0.2">
      <c r="H18748" s="12"/>
      <c r="J18748" s="29"/>
      <c r="K18748" s="45"/>
      <c r="L18748" s="45"/>
      <c r="M18748" s="45"/>
    </row>
    <row r="18749" spans="8:13" s="28" customFormat="1" x14ac:dyDescent="0.2">
      <c r="H18749" s="12"/>
      <c r="J18749" s="29"/>
      <c r="K18749" s="45"/>
      <c r="L18749" s="45"/>
      <c r="M18749" s="45"/>
    </row>
    <row r="18750" spans="8:13" s="28" customFormat="1" x14ac:dyDescent="0.2">
      <c r="H18750" s="12"/>
      <c r="J18750" s="29"/>
      <c r="K18750" s="45"/>
      <c r="L18750" s="45"/>
      <c r="M18750" s="45"/>
    </row>
    <row r="18751" spans="8:13" s="28" customFormat="1" x14ac:dyDescent="0.2">
      <c r="H18751" s="12"/>
      <c r="J18751" s="29"/>
      <c r="K18751" s="45"/>
      <c r="L18751" s="45"/>
      <c r="M18751" s="45"/>
    </row>
    <row r="18752" spans="8:13" s="28" customFormat="1" x14ac:dyDescent="0.2">
      <c r="H18752" s="12"/>
      <c r="J18752" s="29"/>
      <c r="K18752" s="45"/>
      <c r="L18752" s="45"/>
      <c r="M18752" s="45"/>
    </row>
    <row r="18753" spans="8:13" s="28" customFormat="1" x14ac:dyDescent="0.2">
      <c r="H18753" s="12"/>
      <c r="J18753" s="29"/>
      <c r="K18753" s="45"/>
      <c r="L18753" s="45"/>
      <c r="M18753" s="45"/>
    </row>
    <row r="18754" spans="8:13" s="28" customFormat="1" x14ac:dyDescent="0.2">
      <c r="H18754" s="12"/>
      <c r="J18754" s="29"/>
      <c r="K18754" s="45"/>
      <c r="L18754" s="45"/>
      <c r="M18754" s="45"/>
    </row>
    <row r="18755" spans="8:13" s="28" customFormat="1" x14ac:dyDescent="0.2">
      <c r="H18755" s="12"/>
      <c r="J18755" s="29"/>
      <c r="K18755" s="45"/>
      <c r="L18755" s="45"/>
      <c r="M18755" s="45"/>
    </row>
    <row r="18756" spans="8:13" s="28" customFormat="1" x14ac:dyDescent="0.2">
      <c r="H18756" s="12"/>
      <c r="J18756" s="29"/>
      <c r="K18756" s="45"/>
      <c r="L18756" s="45"/>
      <c r="M18756" s="45"/>
    </row>
    <row r="18757" spans="8:13" s="28" customFormat="1" x14ac:dyDescent="0.2">
      <c r="H18757" s="12"/>
      <c r="J18757" s="29"/>
      <c r="K18757" s="45"/>
      <c r="L18757" s="45"/>
      <c r="M18757" s="45"/>
    </row>
    <row r="18758" spans="8:13" s="28" customFormat="1" x14ac:dyDescent="0.2">
      <c r="H18758" s="12"/>
      <c r="J18758" s="29"/>
      <c r="K18758" s="45"/>
      <c r="L18758" s="45"/>
      <c r="M18758" s="45"/>
    </row>
    <row r="18759" spans="8:13" s="28" customFormat="1" x14ac:dyDescent="0.2">
      <c r="H18759" s="12"/>
      <c r="J18759" s="29"/>
      <c r="K18759" s="45"/>
      <c r="L18759" s="45"/>
      <c r="M18759" s="45"/>
    </row>
    <row r="18760" spans="8:13" s="28" customFormat="1" x14ac:dyDescent="0.2">
      <c r="H18760" s="12"/>
      <c r="J18760" s="29"/>
      <c r="K18760" s="45"/>
      <c r="L18760" s="45"/>
      <c r="M18760" s="45"/>
    </row>
    <row r="18761" spans="8:13" s="28" customFormat="1" x14ac:dyDescent="0.2">
      <c r="H18761" s="12"/>
      <c r="J18761" s="29"/>
      <c r="K18761" s="45"/>
      <c r="L18761" s="45"/>
      <c r="M18761" s="45"/>
    </row>
    <row r="18762" spans="8:13" s="28" customFormat="1" x14ac:dyDescent="0.2">
      <c r="H18762" s="12"/>
      <c r="J18762" s="29"/>
      <c r="K18762" s="45"/>
      <c r="L18762" s="45"/>
      <c r="M18762" s="45"/>
    </row>
    <row r="18763" spans="8:13" s="28" customFormat="1" x14ac:dyDescent="0.2">
      <c r="H18763" s="12"/>
      <c r="J18763" s="29"/>
      <c r="K18763" s="45"/>
      <c r="L18763" s="45"/>
      <c r="M18763" s="45"/>
    </row>
    <row r="18764" spans="8:13" s="28" customFormat="1" x14ac:dyDescent="0.2">
      <c r="H18764" s="12"/>
      <c r="J18764" s="29"/>
      <c r="K18764" s="45"/>
      <c r="L18764" s="45"/>
      <c r="M18764" s="45"/>
    </row>
    <row r="18765" spans="8:13" s="28" customFormat="1" x14ac:dyDescent="0.2">
      <c r="H18765" s="12"/>
      <c r="J18765" s="29"/>
      <c r="K18765" s="45"/>
      <c r="L18765" s="45"/>
      <c r="M18765" s="45"/>
    </row>
    <row r="18766" spans="8:13" s="28" customFormat="1" x14ac:dyDescent="0.2">
      <c r="H18766" s="12"/>
      <c r="J18766" s="29"/>
      <c r="K18766" s="45"/>
      <c r="L18766" s="45"/>
      <c r="M18766" s="45"/>
    </row>
    <row r="18767" spans="8:13" s="28" customFormat="1" x14ac:dyDescent="0.2">
      <c r="H18767" s="12"/>
      <c r="J18767" s="29"/>
      <c r="K18767" s="45"/>
      <c r="L18767" s="45"/>
      <c r="M18767" s="45"/>
    </row>
    <row r="18768" spans="8:13" s="28" customFormat="1" x14ac:dyDescent="0.2">
      <c r="H18768" s="12"/>
      <c r="J18768" s="29"/>
      <c r="K18768" s="45"/>
      <c r="L18768" s="45"/>
      <c r="M18768" s="45"/>
    </row>
    <row r="18769" spans="8:13" s="28" customFormat="1" x14ac:dyDescent="0.2">
      <c r="H18769" s="12"/>
      <c r="J18769" s="29"/>
      <c r="K18769" s="45"/>
      <c r="L18769" s="45"/>
      <c r="M18769" s="45"/>
    </row>
    <row r="18770" spans="8:13" s="28" customFormat="1" x14ac:dyDescent="0.2">
      <c r="H18770" s="12"/>
      <c r="J18770" s="29"/>
      <c r="K18770" s="45"/>
      <c r="L18770" s="45"/>
      <c r="M18770" s="45"/>
    </row>
    <row r="18771" spans="8:13" s="28" customFormat="1" x14ac:dyDescent="0.2">
      <c r="H18771" s="12"/>
      <c r="J18771" s="29"/>
      <c r="K18771" s="45"/>
      <c r="L18771" s="45"/>
      <c r="M18771" s="45"/>
    </row>
    <row r="18772" spans="8:13" s="28" customFormat="1" x14ac:dyDescent="0.2">
      <c r="H18772" s="12"/>
      <c r="J18772" s="29"/>
      <c r="K18772" s="45"/>
      <c r="L18772" s="45"/>
      <c r="M18772" s="45"/>
    </row>
    <row r="18773" spans="8:13" s="28" customFormat="1" x14ac:dyDescent="0.2">
      <c r="H18773" s="12"/>
      <c r="J18773" s="29"/>
      <c r="K18773" s="45"/>
      <c r="L18773" s="45"/>
      <c r="M18773" s="45"/>
    </row>
    <row r="18774" spans="8:13" s="28" customFormat="1" x14ac:dyDescent="0.2">
      <c r="H18774" s="12"/>
      <c r="J18774" s="29"/>
      <c r="K18774" s="45"/>
      <c r="L18774" s="45"/>
      <c r="M18774" s="45"/>
    </row>
    <row r="18775" spans="8:13" s="28" customFormat="1" x14ac:dyDescent="0.2">
      <c r="H18775" s="12"/>
      <c r="J18775" s="29"/>
      <c r="K18775" s="45"/>
      <c r="L18775" s="45"/>
      <c r="M18775" s="45"/>
    </row>
    <row r="18776" spans="8:13" s="28" customFormat="1" x14ac:dyDescent="0.2">
      <c r="H18776" s="12"/>
      <c r="J18776" s="29"/>
      <c r="K18776" s="45"/>
      <c r="L18776" s="45"/>
      <c r="M18776" s="45"/>
    </row>
    <row r="18777" spans="8:13" s="28" customFormat="1" x14ac:dyDescent="0.2">
      <c r="H18777" s="12"/>
      <c r="J18777" s="29"/>
      <c r="K18777" s="45"/>
      <c r="L18777" s="45"/>
      <c r="M18777" s="45"/>
    </row>
    <row r="18778" spans="8:13" s="28" customFormat="1" x14ac:dyDescent="0.2">
      <c r="H18778" s="12"/>
      <c r="J18778" s="29"/>
      <c r="K18778" s="45"/>
      <c r="L18778" s="45"/>
      <c r="M18778" s="45"/>
    </row>
    <row r="18779" spans="8:13" s="28" customFormat="1" x14ac:dyDescent="0.2">
      <c r="H18779" s="12"/>
      <c r="J18779" s="29"/>
      <c r="K18779" s="45"/>
      <c r="L18779" s="45"/>
      <c r="M18779" s="45"/>
    </row>
    <row r="18780" spans="8:13" s="28" customFormat="1" x14ac:dyDescent="0.2">
      <c r="H18780" s="12"/>
      <c r="J18780" s="29"/>
      <c r="K18780" s="45"/>
      <c r="L18780" s="45"/>
      <c r="M18780" s="45"/>
    </row>
    <row r="18781" spans="8:13" s="28" customFormat="1" x14ac:dyDescent="0.2">
      <c r="H18781" s="12"/>
      <c r="J18781" s="29"/>
      <c r="K18781" s="45"/>
      <c r="L18781" s="45"/>
      <c r="M18781" s="45"/>
    </row>
    <row r="18782" spans="8:13" s="28" customFormat="1" x14ac:dyDescent="0.2">
      <c r="H18782" s="12"/>
      <c r="J18782" s="29"/>
      <c r="K18782" s="45"/>
      <c r="L18782" s="45"/>
      <c r="M18782" s="45"/>
    </row>
    <row r="18783" spans="8:13" s="28" customFormat="1" x14ac:dyDescent="0.2">
      <c r="H18783" s="12"/>
      <c r="J18783" s="29"/>
      <c r="K18783" s="45"/>
      <c r="L18783" s="45"/>
      <c r="M18783" s="45"/>
    </row>
    <row r="18784" spans="8:13" s="28" customFormat="1" x14ac:dyDescent="0.2">
      <c r="H18784" s="12"/>
      <c r="J18784" s="29"/>
      <c r="K18784" s="45"/>
      <c r="L18784" s="45"/>
      <c r="M18784" s="45"/>
    </row>
    <row r="18785" spans="8:13" s="28" customFormat="1" x14ac:dyDescent="0.2">
      <c r="H18785" s="12"/>
      <c r="J18785" s="29"/>
      <c r="K18785" s="45"/>
      <c r="L18785" s="45"/>
      <c r="M18785" s="45"/>
    </row>
    <row r="18786" spans="8:13" s="28" customFormat="1" x14ac:dyDescent="0.2">
      <c r="H18786" s="12"/>
      <c r="J18786" s="29"/>
      <c r="K18786" s="45"/>
      <c r="L18786" s="45"/>
      <c r="M18786" s="45"/>
    </row>
    <row r="18787" spans="8:13" s="28" customFormat="1" x14ac:dyDescent="0.2">
      <c r="H18787" s="12"/>
      <c r="J18787" s="29"/>
      <c r="K18787" s="45"/>
      <c r="L18787" s="45"/>
      <c r="M18787" s="45"/>
    </row>
    <row r="18788" spans="8:13" s="28" customFormat="1" x14ac:dyDescent="0.2">
      <c r="H18788" s="12"/>
      <c r="J18788" s="29"/>
      <c r="K18788" s="45"/>
      <c r="L18788" s="45"/>
      <c r="M18788" s="45"/>
    </row>
    <row r="18789" spans="8:13" s="28" customFormat="1" x14ac:dyDescent="0.2">
      <c r="H18789" s="12"/>
      <c r="J18789" s="29"/>
      <c r="K18789" s="45"/>
      <c r="L18789" s="45"/>
      <c r="M18789" s="45"/>
    </row>
    <row r="18790" spans="8:13" s="28" customFormat="1" x14ac:dyDescent="0.2">
      <c r="H18790" s="12"/>
      <c r="J18790" s="29"/>
      <c r="K18790" s="45"/>
      <c r="L18790" s="45"/>
      <c r="M18790" s="45"/>
    </row>
    <row r="18791" spans="8:13" s="28" customFormat="1" x14ac:dyDescent="0.2">
      <c r="H18791" s="12"/>
      <c r="J18791" s="29"/>
      <c r="K18791" s="45"/>
      <c r="L18791" s="45"/>
      <c r="M18791" s="45"/>
    </row>
    <row r="18792" spans="8:13" s="28" customFormat="1" x14ac:dyDescent="0.2">
      <c r="H18792" s="12"/>
      <c r="J18792" s="29"/>
      <c r="K18792" s="45"/>
      <c r="L18792" s="45"/>
      <c r="M18792" s="45"/>
    </row>
    <row r="18793" spans="8:13" s="28" customFormat="1" x14ac:dyDescent="0.2">
      <c r="H18793" s="12"/>
      <c r="J18793" s="29"/>
      <c r="K18793" s="45"/>
      <c r="L18793" s="45"/>
      <c r="M18793" s="45"/>
    </row>
    <row r="18794" spans="8:13" s="28" customFormat="1" x14ac:dyDescent="0.2">
      <c r="H18794" s="12"/>
      <c r="J18794" s="29"/>
      <c r="K18794" s="45"/>
      <c r="L18794" s="45"/>
      <c r="M18794" s="45"/>
    </row>
    <row r="18795" spans="8:13" s="28" customFormat="1" x14ac:dyDescent="0.2">
      <c r="H18795" s="12"/>
      <c r="J18795" s="29"/>
      <c r="K18795" s="45"/>
      <c r="L18795" s="45"/>
      <c r="M18795" s="45"/>
    </row>
    <row r="18796" spans="8:13" s="28" customFormat="1" x14ac:dyDescent="0.2">
      <c r="H18796" s="12"/>
      <c r="J18796" s="29"/>
      <c r="K18796" s="45"/>
      <c r="L18796" s="45"/>
      <c r="M18796" s="45"/>
    </row>
    <row r="18797" spans="8:13" s="28" customFormat="1" x14ac:dyDescent="0.2">
      <c r="H18797" s="12"/>
      <c r="J18797" s="29"/>
      <c r="K18797" s="45"/>
      <c r="L18797" s="45"/>
      <c r="M18797" s="45"/>
    </row>
    <row r="18798" spans="8:13" s="28" customFormat="1" x14ac:dyDescent="0.2">
      <c r="H18798" s="12"/>
      <c r="J18798" s="29"/>
      <c r="K18798" s="45"/>
      <c r="L18798" s="45"/>
      <c r="M18798" s="45"/>
    </row>
    <row r="18799" spans="8:13" s="28" customFormat="1" x14ac:dyDescent="0.2">
      <c r="H18799" s="12"/>
      <c r="J18799" s="29"/>
      <c r="K18799" s="45"/>
      <c r="L18799" s="45"/>
      <c r="M18799" s="45"/>
    </row>
    <row r="18800" spans="8:13" s="28" customFormat="1" x14ac:dyDescent="0.2">
      <c r="H18800" s="12"/>
      <c r="J18800" s="29"/>
      <c r="K18800" s="45"/>
      <c r="L18800" s="45"/>
      <c r="M18800" s="45"/>
    </row>
    <row r="18801" spans="8:13" s="28" customFormat="1" x14ac:dyDescent="0.2">
      <c r="H18801" s="12"/>
      <c r="J18801" s="29"/>
      <c r="K18801" s="45"/>
      <c r="L18801" s="45"/>
      <c r="M18801" s="45"/>
    </row>
    <row r="18802" spans="8:13" s="28" customFormat="1" x14ac:dyDescent="0.2">
      <c r="H18802" s="12"/>
      <c r="J18802" s="29"/>
      <c r="K18802" s="45"/>
      <c r="L18802" s="45"/>
      <c r="M18802" s="45"/>
    </row>
    <row r="18803" spans="8:13" s="28" customFormat="1" x14ac:dyDescent="0.2">
      <c r="H18803" s="12"/>
      <c r="J18803" s="29"/>
      <c r="K18803" s="45"/>
      <c r="L18803" s="45"/>
      <c r="M18803" s="45"/>
    </row>
    <row r="18804" spans="8:13" s="28" customFormat="1" x14ac:dyDescent="0.2">
      <c r="H18804" s="12"/>
      <c r="J18804" s="29"/>
      <c r="K18804" s="45"/>
      <c r="L18804" s="45"/>
      <c r="M18804" s="45"/>
    </row>
    <row r="18805" spans="8:13" s="28" customFormat="1" x14ac:dyDescent="0.2">
      <c r="H18805" s="12"/>
      <c r="J18805" s="29"/>
      <c r="K18805" s="45"/>
      <c r="L18805" s="45"/>
      <c r="M18805" s="45"/>
    </row>
    <row r="18806" spans="8:13" s="28" customFormat="1" x14ac:dyDescent="0.2">
      <c r="H18806" s="12"/>
      <c r="J18806" s="29"/>
      <c r="K18806" s="45"/>
      <c r="L18806" s="45"/>
      <c r="M18806" s="45"/>
    </row>
    <row r="18807" spans="8:13" s="28" customFormat="1" x14ac:dyDescent="0.2">
      <c r="H18807" s="12"/>
      <c r="J18807" s="29"/>
      <c r="K18807" s="45"/>
      <c r="L18807" s="45"/>
      <c r="M18807" s="45"/>
    </row>
    <row r="18808" spans="8:13" s="28" customFormat="1" x14ac:dyDescent="0.2">
      <c r="H18808" s="12"/>
      <c r="J18808" s="29"/>
      <c r="K18808" s="45"/>
      <c r="L18808" s="45"/>
      <c r="M18808" s="45"/>
    </row>
    <row r="18809" spans="8:13" s="28" customFormat="1" x14ac:dyDescent="0.2">
      <c r="H18809" s="12"/>
      <c r="J18809" s="29"/>
      <c r="K18809" s="45"/>
      <c r="L18809" s="45"/>
      <c r="M18809" s="45"/>
    </row>
    <row r="18810" spans="8:13" s="28" customFormat="1" x14ac:dyDescent="0.2">
      <c r="H18810" s="12"/>
      <c r="J18810" s="29"/>
      <c r="K18810" s="45"/>
      <c r="L18810" s="45"/>
      <c r="M18810" s="45"/>
    </row>
    <row r="18811" spans="8:13" s="28" customFormat="1" x14ac:dyDescent="0.2">
      <c r="H18811" s="12"/>
      <c r="J18811" s="29"/>
      <c r="K18811" s="45"/>
      <c r="L18811" s="45"/>
      <c r="M18811" s="45"/>
    </row>
    <row r="18812" spans="8:13" s="28" customFormat="1" x14ac:dyDescent="0.2">
      <c r="H18812" s="12"/>
      <c r="J18812" s="29"/>
      <c r="K18812" s="45"/>
      <c r="L18812" s="45"/>
      <c r="M18812" s="45"/>
    </row>
    <row r="18813" spans="8:13" s="28" customFormat="1" x14ac:dyDescent="0.2">
      <c r="H18813" s="12"/>
      <c r="J18813" s="29"/>
      <c r="K18813" s="45"/>
      <c r="L18813" s="45"/>
      <c r="M18813" s="45"/>
    </row>
    <row r="18814" spans="8:13" s="28" customFormat="1" x14ac:dyDescent="0.2">
      <c r="H18814" s="12"/>
      <c r="J18814" s="29"/>
      <c r="K18814" s="45"/>
      <c r="L18814" s="45"/>
      <c r="M18814" s="45"/>
    </row>
    <row r="18815" spans="8:13" s="28" customFormat="1" x14ac:dyDescent="0.2">
      <c r="H18815" s="12"/>
      <c r="J18815" s="29"/>
      <c r="K18815" s="45"/>
      <c r="L18815" s="45"/>
      <c r="M18815" s="45"/>
    </row>
    <row r="18816" spans="8:13" s="28" customFormat="1" x14ac:dyDescent="0.2">
      <c r="H18816" s="12"/>
      <c r="J18816" s="29"/>
      <c r="K18816" s="45"/>
      <c r="L18816" s="45"/>
      <c r="M18816" s="45"/>
    </row>
    <row r="18817" spans="8:13" s="28" customFormat="1" x14ac:dyDescent="0.2">
      <c r="H18817" s="12"/>
      <c r="J18817" s="29"/>
      <c r="K18817" s="45"/>
      <c r="L18817" s="45"/>
      <c r="M18817" s="45"/>
    </row>
    <row r="18818" spans="8:13" s="28" customFormat="1" x14ac:dyDescent="0.2">
      <c r="H18818" s="12"/>
      <c r="J18818" s="29"/>
      <c r="K18818" s="45"/>
      <c r="L18818" s="45"/>
      <c r="M18818" s="45"/>
    </row>
    <row r="18819" spans="8:13" s="28" customFormat="1" x14ac:dyDescent="0.2">
      <c r="H18819" s="12"/>
      <c r="J18819" s="29"/>
      <c r="K18819" s="45"/>
      <c r="L18819" s="45"/>
      <c r="M18819" s="45"/>
    </row>
    <row r="18820" spans="8:13" s="28" customFormat="1" x14ac:dyDescent="0.2">
      <c r="H18820" s="12"/>
      <c r="J18820" s="29"/>
      <c r="K18820" s="45"/>
      <c r="L18820" s="45"/>
      <c r="M18820" s="45"/>
    </row>
    <row r="18821" spans="8:13" s="28" customFormat="1" x14ac:dyDescent="0.2">
      <c r="H18821" s="12"/>
      <c r="J18821" s="29"/>
      <c r="K18821" s="45"/>
      <c r="L18821" s="45"/>
      <c r="M18821" s="45"/>
    </row>
    <row r="18822" spans="8:13" s="28" customFormat="1" x14ac:dyDescent="0.2">
      <c r="H18822" s="12"/>
      <c r="J18822" s="29"/>
      <c r="K18822" s="45"/>
      <c r="L18822" s="45"/>
      <c r="M18822" s="45"/>
    </row>
    <row r="18823" spans="8:13" s="28" customFormat="1" x14ac:dyDescent="0.2">
      <c r="H18823" s="12"/>
      <c r="J18823" s="29"/>
      <c r="K18823" s="45"/>
      <c r="L18823" s="45"/>
      <c r="M18823" s="45"/>
    </row>
    <row r="18824" spans="8:13" s="28" customFormat="1" x14ac:dyDescent="0.2">
      <c r="H18824" s="12"/>
      <c r="J18824" s="29"/>
      <c r="K18824" s="45"/>
      <c r="L18824" s="45"/>
      <c r="M18824" s="45"/>
    </row>
    <row r="18825" spans="8:13" s="28" customFormat="1" x14ac:dyDescent="0.2">
      <c r="H18825" s="12"/>
      <c r="J18825" s="29"/>
      <c r="K18825" s="45"/>
      <c r="L18825" s="45"/>
      <c r="M18825" s="45"/>
    </row>
    <row r="18826" spans="8:13" s="28" customFormat="1" x14ac:dyDescent="0.2">
      <c r="H18826" s="12"/>
      <c r="J18826" s="29"/>
      <c r="K18826" s="45"/>
      <c r="L18826" s="45"/>
      <c r="M18826" s="45"/>
    </row>
    <row r="18827" spans="8:13" s="28" customFormat="1" x14ac:dyDescent="0.2">
      <c r="H18827" s="12"/>
      <c r="J18827" s="29"/>
      <c r="K18827" s="45"/>
      <c r="L18827" s="45"/>
      <c r="M18827" s="45"/>
    </row>
    <row r="18828" spans="8:13" s="28" customFormat="1" x14ac:dyDescent="0.2">
      <c r="H18828" s="12"/>
      <c r="J18828" s="29"/>
      <c r="K18828" s="45"/>
      <c r="L18828" s="45"/>
      <c r="M18828" s="45"/>
    </row>
    <row r="18829" spans="8:13" s="28" customFormat="1" x14ac:dyDescent="0.2">
      <c r="H18829" s="12"/>
      <c r="J18829" s="29"/>
      <c r="K18829" s="45"/>
      <c r="L18829" s="45"/>
      <c r="M18829" s="45"/>
    </row>
    <row r="18830" spans="8:13" s="28" customFormat="1" x14ac:dyDescent="0.2">
      <c r="H18830" s="12"/>
      <c r="J18830" s="29"/>
      <c r="K18830" s="45"/>
      <c r="L18830" s="45"/>
      <c r="M18830" s="45"/>
    </row>
    <row r="18831" spans="8:13" s="28" customFormat="1" x14ac:dyDescent="0.2">
      <c r="H18831" s="12"/>
      <c r="J18831" s="29"/>
      <c r="K18831" s="45"/>
      <c r="L18831" s="45"/>
      <c r="M18831" s="45"/>
    </row>
    <row r="18832" spans="8:13" s="28" customFormat="1" x14ac:dyDescent="0.2">
      <c r="H18832" s="12"/>
      <c r="J18832" s="29"/>
      <c r="K18832" s="45"/>
      <c r="L18832" s="45"/>
      <c r="M18832" s="45"/>
    </row>
    <row r="18833" spans="8:13" s="28" customFormat="1" x14ac:dyDescent="0.2">
      <c r="H18833" s="12"/>
      <c r="J18833" s="29"/>
      <c r="K18833" s="45"/>
      <c r="L18833" s="45"/>
      <c r="M18833" s="45"/>
    </row>
    <row r="18834" spans="8:13" s="28" customFormat="1" x14ac:dyDescent="0.2">
      <c r="H18834" s="12"/>
      <c r="J18834" s="29"/>
      <c r="K18834" s="45"/>
      <c r="L18834" s="45"/>
      <c r="M18834" s="45"/>
    </row>
    <row r="18835" spans="8:13" s="28" customFormat="1" x14ac:dyDescent="0.2">
      <c r="H18835" s="12"/>
      <c r="J18835" s="29"/>
      <c r="K18835" s="45"/>
      <c r="L18835" s="45"/>
      <c r="M18835" s="45"/>
    </row>
    <row r="18836" spans="8:13" s="28" customFormat="1" x14ac:dyDescent="0.2">
      <c r="H18836" s="12"/>
      <c r="J18836" s="29"/>
      <c r="K18836" s="45"/>
      <c r="L18836" s="45"/>
      <c r="M18836" s="45"/>
    </row>
    <row r="18837" spans="8:13" s="28" customFormat="1" x14ac:dyDescent="0.2">
      <c r="H18837" s="12"/>
      <c r="J18837" s="29"/>
      <c r="K18837" s="45"/>
      <c r="L18837" s="45"/>
      <c r="M18837" s="45"/>
    </row>
    <row r="18838" spans="8:13" s="28" customFormat="1" x14ac:dyDescent="0.2">
      <c r="H18838" s="12"/>
      <c r="J18838" s="29"/>
      <c r="K18838" s="45"/>
      <c r="L18838" s="45"/>
      <c r="M18838" s="45"/>
    </row>
    <row r="18839" spans="8:13" s="28" customFormat="1" x14ac:dyDescent="0.2">
      <c r="H18839" s="12"/>
      <c r="J18839" s="29"/>
      <c r="K18839" s="45"/>
      <c r="L18839" s="45"/>
      <c r="M18839" s="45"/>
    </row>
    <row r="18840" spans="8:13" s="28" customFormat="1" x14ac:dyDescent="0.2">
      <c r="H18840" s="12"/>
      <c r="J18840" s="29"/>
      <c r="K18840" s="45"/>
      <c r="L18840" s="45"/>
      <c r="M18840" s="45"/>
    </row>
    <row r="18841" spans="8:13" s="28" customFormat="1" x14ac:dyDescent="0.2">
      <c r="H18841" s="12"/>
      <c r="J18841" s="29"/>
      <c r="K18841" s="45"/>
      <c r="L18841" s="45"/>
      <c r="M18841" s="45"/>
    </row>
    <row r="18842" spans="8:13" s="28" customFormat="1" x14ac:dyDescent="0.2">
      <c r="H18842" s="12"/>
      <c r="J18842" s="29"/>
      <c r="K18842" s="45"/>
      <c r="L18842" s="45"/>
      <c r="M18842" s="45"/>
    </row>
    <row r="18843" spans="8:13" s="28" customFormat="1" x14ac:dyDescent="0.2">
      <c r="H18843" s="12"/>
      <c r="J18843" s="29"/>
      <c r="K18843" s="45"/>
      <c r="L18843" s="45"/>
      <c r="M18843" s="45"/>
    </row>
    <row r="18844" spans="8:13" s="28" customFormat="1" x14ac:dyDescent="0.2">
      <c r="H18844" s="12"/>
      <c r="J18844" s="29"/>
      <c r="K18844" s="45"/>
      <c r="L18844" s="45"/>
      <c r="M18844" s="45"/>
    </row>
    <row r="18845" spans="8:13" s="28" customFormat="1" x14ac:dyDescent="0.2">
      <c r="H18845" s="12"/>
      <c r="J18845" s="29"/>
      <c r="K18845" s="45"/>
      <c r="L18845" s="45"/>
      <c r="M18845" s="45"/>
    </row>
    <row r="18846" spans="8:13" s="28" customFormat="1" x14ac:dyDescent="0.2">
      <c r="H18846" s="12"/>
      <c r="J18846" s="29"/>
      <c r="K18846" s="45"/>
      <c r="L18846" s="45"/>
      <c r="M18846" s="45"/>
    </row>
    <row r="18847" spans="8:13" s="28" customFormat="1" x14ac:dyDescent="0.2">
      <c r="H18847" s="12"/>
      <c r="J18847" s="29"/>
      <c r="K18847" s="45"/>
      <c r="L18847" s="45"/>
      <c r="M18847" s="45"/>
    </row>
    <row r="18848" spans="8:13" s="28" customFormat="1" x14ac:dyDescent="0.2">
      <c r="H18848" s="12"/>
      <c r="J18848" s="29"/>
      <c r="K18848" s="45"/>
      <c r="L18848" s="45"/>
      <c r="M18848" s="45"/>
    </row>
    <row r="18849" spans="8:13" s="28" customFormat="1" x14ac:dyDescent="0.2">
      <c r="H18849" s="12"/>
      <c r="J18849" s="29"/>
      <c r="K18849" s="45"/>
      <c r="L18849" s="45"/>
      <c r="M18849" s="45"/>
    </row>
    <row r="18850" spans="8:13" s="28" customFormat="1" x14ac:dyDescent="0.2">
      <c r="H18850" s="12"/>
      <c r="J18850" s="29"/>
      <c r="K18850" s="45"/>
      <c r="L18850" s="45"/>
      <c r="M18850" s="45"/>
    </row>
    <row r="18851" spans="8:13" s="28" customFormat="1" x14ac:dyDescent="0.2">
      <c r="H18851" s="12"/>
      <c r="J18851" s="29"/>
      <c r="K18851" s="45"/>
      <c r="L18851" s="45"/>
      <c r="M18851" s="45"/>
    </row>
    <row r="18852" spans="8:13" s="28" customFormat="1" x14ac:dyDescent="0.2">
      <c r="H18852" s="12"/>
      <c r="J18852" s="29"/>
      <c r="K18852" s="45"/>
      <c r="L18852" s="45"/>
      <c r="M18852" s="45"/>
    </row>
    <row r="18853" spans="8:13" s="28" customFormat="1" x14ac:dyDescent="0.2">
      <c r="H18853" s="12"/>
      <c r="J18853" s="29"/>
      <c r="K18853" s="45"/>
      <c r="L18853" s="45"/>
      <c r="M18853" s="45"/>
    </row>
    <row r="18854" spans="8:13" s="28" customFormat="1" x14ac:dyDescent="0.2">
      <c r="H18854" s="12"/>
      <c r="J18854" s="29"/>
      <c r="K18854" s="45"/>
      <c r="L18854" s="45"/>
      <c r="M18854" s="45"/>
    </row>
    <row r="18855" spans="8:13" s="28" customFormat="1" x14ac:dyDescent="0.2">
      <c r="H18855" s="12"/>
      <c r="J18855" s="29"/>
      <c r="K18855" s="45"/>
      <c r="L18855" s="45"/>
      <c r="M18855" s="45"/>
    </row>
    <row r="18856" spans="8:13" s="28" customFormat="1" x14ac:dyDescent="0.2">
      <c r="H18856" s="12"/>
      <c r="J18856" s="29"/>
      <c r="K18856" s="45"/>
      <c r="L18856" s="45"/>
      <c r="M18856" s="45"/>
    </row>
    <row r="18857" spans="8:13" s="28" customFormat="1" x14ac:dyDescent="0.2">
      <c r="H18857" s="12"/>
      <c r="J18857" s="29"/>
      <c r="K18857" s="45"/>
      <c r="L18857" s="45"/>
      <c r="M18857" s="45"/>
    </row>
    <row r="18858" spans="8:13" s="28" customFormat="1" x14ac:dyDescent="0.2">
      <c r="H18858" s="12"/>
      <c r="J18858" s="29"/>
      <c r="K18858" s="45"/>
      <c r="L18858" s="45"/>
      <c r="M18858" s="45"/>
    </row>
    <row r="18859" spans="8:13" s="28" customFormat="1" x14ac:dyDescent="0.2">
      <c r="H18859" s="12"/>
      <c r="J18859" s="29"/>
      <c r="K18859" s="45"/>
      <c r="L18859" s="45"/>
      <c r="M18859" s="45"/>
    </row>
    <row r="18860" spans="8:13" s="28" customFormat="1" x14ac:dyDescent="0.2">
      <c r="H18860" s="12"/>
      <c r="J18860" s="29"/>
      <c r="K18860" s="45"/>
      <c r="L18860" s="45"/>
      <c r="M18860" s="45"/>
    </row>
    <row r="18861" spans="8:13" s="28" customFormat="1" x14ac:dyDescent="0.2">
      <c r="H18861" s="12"/>
      <c r="J18861" s="29"/>
      <c r="K18861" s="45"/>
      <c r="L18861" s="45"/>
      <c r="M18861" s="45"/>
    </row>
    <row r="18862" spans="8:13" s="28" customFormat="1" x14ac:dyDescent="0.2">
      <c r="H18862" s="12"/>
      <c r="J18862" s="29"/>
      <c r="K18862" s="45"/>
      <c r="L18862" s="45"/>
      <c r="M18862" s="45"/>
    </row>
    <row r="18863" spans="8:13" s="28" customFormat="1" x14ac:dyDescent="0.2">
      <c r="H18863" s="12"/>
      <c r="J18863" s="29"/>
      <c r="K18863" s="45"/>
      <c r="L18863" s="45"/>
      <c r="M18863" s="45"/>
    </row>
    <row r="18864" spans="8:13" s="28" customFormat="1" x14ac:dyDescent="0.2">
      <c r="H18864" s="12"/>
      <c r="J18864" s="29"/>
      <c r="K18864" s="45"/>
      <c r="L18864" s="45"/>
      <c r="M18864" s="45"/>
    </row>
    <row r="18865" spans="8:13" s="28" customFormat="1" x14ac:dyDescent="0.2">
      <c r="H18865" s="12"/>
      <c r="J18865" s="29"/>
      <c r="K18865" s="45"/>
      <c r="L18865" s="45"/>
      <c r="M18865" s="45"/>
    </row>
    <row r="18866" spans="8:13" s="28" customFormat="1" x14ac:dyDescent="0.2">
      <c r="H18866" s="12"/>
      <c r="J18866" s="29"/>
      <c r="K18866" s="45"/>
      <c r="L18866" s="45"/>
      <c r="M18866" s="45"/>
    </row>
    <row r="18867" spans="8:13" s="28" customFormat="1" x14ac:dyDescent="0.2">
      <c r="H18867" s="12"/>
      <c r="J18867" s="29"/>
      <c r="K18867" s="45"/>
      <c r="L18867" s="45"/>
      <c r="M18867" s="45"/>
    </row>
    <row r="18868" spans="8:13" s="28" customFormat="1" x14ac:dyDescent="0.2">
      <c r="H18868" s="12"/>
      <c r="J18868" s="29"/>
      <c r="K18868" s="45"/>
      <c r="L18868" s="45"/>
      <c r="M18868" s="45"/>
    </row>
    <row r="18869" spans="8:13" s="28" customFormat="1" x14ac:dyDescent="0.2">
      <c r="H18869" s="12"/>
      <c r="J18869" s="29"/>
      <c r="K18869" s="45"/>
      <c r="L18869" s="45"/>
      <c r="M18869" s="45"/>
    </row>
    <row r="18870" spans="8:13" s="28" customFormat="1" x14ac:dyDescent="0.2">
      <c r="H18870" s="12"/>
      <c r="J18870" s="29"/>
      <c r="K18870" s="45"/>
      <c r="L18870" s="45"/>
      <c r="M18870" s="45"/>
    </row>
    <row r="18871" spans="8:13" s="28" customFormat="1" x14ac:dyDescent="0.2">
      <c r="H18871" s="12"/>
      <c r="J18871" s="29"/>
      <c r="K18871" s="45"/>
      <c r="L18871" s="45"/>
      <c r="M18871" s="45"/>
    </row>
    <row r="18872" spans="8:13" s="28" customFormat="1" x14ac:dyDescent="0.2">
      <c r="H18872" s="12"/>
      <c r="J18872" s="29"/>
      <c r="K18872" s="45"/>
      <c r="L18872" s="45"/>
      <c r="M18872" s="45"/>
    </row>
    <row r="18873" spans="8:13" s="28" customFormat="1" x14ac:dyDescent="0.2">
      <c r="H18873" s="12"/>
      <c r="J18873" s="29"/>
      <c r="K18873" s="45"/>
      <c r="L18873" s="45"/>
      <c r="M18873" s="45"/>
    </row>
    <row r="18874" spans="8:13" s="28" customFormat="1" x14ac:dyDescent="0.2">
      <c r="H18874" s="12"/>
      <c r="J18874" s="29"/>
      <c r="K18874" s="45"/>
      <c r="L18874" s="45"/>
      <c r="M18874" s="45"/>
    </row>
    <row r="18875" spans="8:13" s="28" customFormat="1" x14ac:dyDescent="0.2">
      <c r="H18875" s="12"/>
      <c r="J18875" s="29"/>
      <c r="K18875" s="45"/>
      <c r="L18875" s="45"/>
      <c r="M18875" s="45"/>
    </row>
    <row r="18876" spans="8:13" s="28" customFormat="1" x14ac:dyDescent="0.2">
      <c r="H18876" s="12"/>
      <c r="J18876" s="29"/>
      <c r="K18876" s="45"/>
      <c r="L18876" s="45"/>
      <c r="M18876" s="45"/>
    </row>
    <row r="18877" spans="8:13" s="28" customFormat="1" x14ac:dyDescent="0.2">
      <c r="H18877" s="12"/>
      <c r="J18877" s="29"/>
      <c r="K18877" s="45"/>
      <c r="L18877" s="45"/>
      <c r="M18877" s="45"/>
    </row>
    <row r="18878" spans="8:13" s="28" customFormat="1" x14ac:dyDescent="0.2">
      <c r="H18878" s="12"/>
      <c r="J18878" s="29"/>
      <c r="K18878" s="45"/>
      <c r="L18878" s="45"/>
      <c r="M18878" s="45"/>
    </row>
    <row r="18879" spans="8:13" s="28" customFormat="1" x14ac:dyDescent="0.2">
      <c r="H18879" s="12"/>
      <c r="J18879" s="29"/>
      <c r="K18879" s="45"/>
      <c r="L18879" s="45"/>
      <c r="M18879" s="45"/>
    </row>
    <row r="18880" spans="8:13" s="28" customFormat="1" x14ac:dyDescent="0.2">
      <c r="H18880" s="12"/>
      <c r="J18880" s="29"/>
      <c r="K18880" s="45"/>
      <c r="L18880" s="45"/>
      <c r="M18880" s="45"/>
    </row>
    <row r="18881" spans="8:13" s="28" customFormat="1" x14ac:dyDescent="0.2">
      <c r="H18881" s="12"/>
      <c r="J18881" s="29"/>
      <c r="K18881" s="45"/>
      <c r="L18881" s="45"/>
      <c r="M18881" s="45"/>
    </row>
    <row r="18882" spans="8:13" s="28" customFormat="1" x14ac:dyDescent="0.2">
      <c r="H18882" s="12"/>
      <c r="J18882" s="29"/>
      <c r="K18882" s="45"/>
      <c r="L18882" s="45"/>
      <c r="M18882" s="45"/>
    </row>
    <row r="18883" spans="8:13" s="28" customFormat="1" x14ac:dyDescent="0.2">
      <c r="H18883" s="12"/>
      <c r="J18883" s="29"/>
      <c r="K18883" s="45"/>
      <c r="L18883" s="45"/>
      <c r="M18883" s="45"/>
    </row>
    <row r="18884" spans="8:13" s="28" customFormat="1" x14ac:dyDescent="0.2">
      <c r="H18884" s="12"/>
      <c r="J18884" s="29"/>
      <c r="K18884" s="45"/>
      <c r="L18884" s="45"/>
      <c r="M18884" s="45"/>
    </row>
    <row r="18885" spans="8:13" s="28" customFormat="1" x14ac:dyDescent="0.2">
      <c r="H18885" s="12"/>
      <c r="J18885" s="29"/>
      <c r="K18885" s="45"/>
      <c r="L18885" s="45"/>
      <c r="M18885" s="45"/>
    </row>
    <row r="18886" spans="8:13" s="28" customFormat="1" x14ac:dyDescent="0.2">
      <c r="H18886" s="12"/>
      <c r="J18886" s="29"/>
      <c r="K18886" s="45"/>
      <c r="L18886" s="45"/>
      <c r="M18886" s="45"/>
    </row>
    <row r="18887" spans="8:13" s="28" customFormat="1" x14ac:dyDescent="0.2">
      <c r="H18887" s="12"/>
      <c r="J18887" s="29"/>
      <c r="K18887" s="45"/>
      <c r="L18887" s="45"/>
      <c r="M18887" s="45"/>
    </row>
    <row r="18888" spans="8:13" s="28" customFormat="1" x14ac:dyDescent="0.2">
      <c r="H18888" s="12"/>
      <c r="J18888" s="29"/>
      <c r="K18888" s="45"/>
      <c r="L18888" s="45"/>
      <c r="M18888" s="45"/>
    </row>
    <row r="18889" spans="8:13" s="28" customFormat="1" x14ac:dyDescent="0.2">
      <c r="H18889" s="12"/>
      <c r="J18889" s="29"/>
      <c r="K18889" s="45"/>
      <c r="L18889" s="45"/>
      <c r="M18889" s="45"/>
    </row>
    <row r="18890" spans="8:13" s="28" customFormat="1" x14ac:dyDescent="0.2">
      <c r="H18890" s="12"/>
      <c r="J18890" s="29"/>
      <c r="K18890" s="45"/>
      <c r="L18890" s="45"/>
      <c r="M18890" s="45"/>
    </row>
    <row r="18891" spans="8:13" s="28" customFormat="1" x14ac:dyDescent="0.2">
      <c r="H18891" s="12"/>
      <c r="J18891" s="29"/>
      <c r="K18891" s="45"/>
      <c r="L18891" s="45"/>
      <c r="M18891" s="45"/>
    </row>
    <row r="18892" spans="8:13" s="28" customFormat="1" x14ac:dyDescent="0.2">
      <c r="H18892" s="12"/>
      <c r="J18892" s="29"/>
      <c r="K18892" s="45"/>
      <c r="L18892" s="45"/>
      <c r="M18892" s="45"/>
    </row>
    <row r="18893" spans="8:13" s="28" customFormat="1" x14ac:dyDescent="0.2">
      <c r="H18893" s="12"/>
      <c r="J18893" s="29"/>
      <c r="K18893" s="45"/>
      <c r="L18893" s="45"/>
      <c r="M18893" s="45"/>
    </row>
    <row r="18894" spans="8:13" s="28" customFormat="1" x14ac:dyDescent="0.2">
      <c r="H18894" s="12"/>
      <c r="J18894" s="29"/>
      <c r="K18894" s="45"/>
      <c r="L18894" s="45"/>
      <c r="M18894" s="45"/>
    </row>
    <row r="18895" spans="8:13" s="28" customFormat="1" x14ac:dyDescent="0.2">
      <c r="H18895" s="12"/>
      <c r="J18895" s="29"/>
      <c r="K18895" s="45"/>
      <c r="L18895" s="45"/>
      <c r="M18895" s="45"/>
    </row>
    <row r="18896" spans="8:13" s="28" customFormat="1" x14ac:dyDescent="0.2">
      <c r="H18896" s="12"/>
      <c r="J18896" s="29"/>
      <c r="K18896" s="45"/>
      <c r="L18896" s="45"/>
      <c r="M18896" s="45"/>
    </row>
    <row r="18897" spans="8:13" s="28" customFormat="1" x14ac:dyDescent="0.2">
      <c r="H18897" s="12"/>
      <c r="J18897" s="29"/>
      <c r="K18897" s="45"/>
      <c r="L18897" s="45"/>
      <c r="M18897" s="45"/>
    </row>
    <row r="18898" spans="8:13" s="28" customFormat="1" x14ac:dyDescent="0.2">
      <c r="H18898" s="12"/>
      <c r="J18898" s="29"/>
      <c r="K18898" s="45"/>
      <c r="L18898" s="45"/>
      <c r="M18898" s="45"/>
    </row>
    <row r="18899" spans="8:13" s="28" customFormat="1" x14ac:dyDescent="0.2">
      <c r="H18899" s="12"/>
      <c r="J18899" s="29"/>
      <c r="K18899" s="45"/>
      <c r="L18899" s="45"/>
      <c r="M18899" s="45"/>
    </row>
    <row r="18900" spans="8:13" s="28" customFormat="1" x14ac:dyDescent="0.2">
      <c r="H18900" s="12"/>
      <c r="J18900" s="29"/>
      <c r="K18900" s="45"/>
      <c r="L18900" s="45"/>
      <c r="M18900" s="45"/>
    </row>
    <row r="18901" spans="8:13" s="28" customFormat="1" x14ac:dyDescent="0.2">
      <c r="H18901" s="12"/>
      <c r="J18901" s="29"/>
      <c r="K18901" s="45"/>
      <c r="L18901" s="45"/>
      <c r="M18901" s="45"/>
    </row>
    <row r="18902" spans="8:13" s="28" customFormat="1" x14ac:dyDescent="0.2">
      <c r="H18902" s="12"/>
      <c r="J18902" s="29"/>
      <c r="K18902" s="45"/>
      <c r="L18902" s="45"/>
      <c r="M18902" s="45"/>
    </row>
    <row r="18903" spans="8:13" s="28" customFormat="1" x14ac:dyDescent="0.2">
      <c r="H18903" s="12"/>
      <c r="J18903" s="29"/>
      <c r="K18903" s="45"/>
      <c r="L18903" s="45"/>
      <c r="M18903" s="45"/>
    </row>
    <row r="18904" spans="8:13" s="28" customFormat="1" x14ac:dyDescent="0.2">
      <c r="H18904" s="12"/>
      <c r="J18904" s="29"/>
      <c r="K18904" s="45"/>
      <c r="L18904" s="45"/>
      <c r="M18904" s="45"/>
    </row>
    <row r="18905" spans="8:13" s="28" customFormat="1" x14ac:dyDescent="0.2">
      <c r="H18905" s="12"/>
      <c r="J18905" s="29"/>
      <c r="K18905" s="45"/>
      <c r="L18905" s="45"/>
      <c r="M18905" s="45"/>
    </row>
    <row r="18906" spans="8:13" s="28" customFormat="1" x14ac:dyDescent="0.2">
      <c r="H18906" s="12"/>
      <c r="J18906" s="29"/>
      <c r="K18906" s="45"/>
      <c r="L18906" s="45"/>
      <c r="M18906" s="45"/>
    </row>
    <row r="18907" spans="8:13" s="28" customFormat="1" x14ac:dyDescent="0.2">
      <c r="H18907" s="12"/>
      <c r="J18907" s="29"/>
      <c r="K18907" s="45"/>
      <c r="L18907" s="45"/>
      <c r="M18907" s="45"/>
    </row>
    <row r="18908" spans="8:13" s="28" customFormat="1" x14ac:dyDescent="0.2">
      <c r="H18908" s="12"/>
      <c r="J18908" s="29"/>
      <c r="K18908" s="45"/>
      <c r="L18908" s="45"/>
      <c r="M18908" s="45"/>
    </row>
    <row r="18909" spans="8:13" s="28" customFormat="1" x14ac:dyDescent="0.2">
      <c r="H18909" s="12"/>
      <c r="J18909" s="29"/>
      <c r="K18909" s="45"/>
      <c r="L18909" s="45"/>
      <c r="M18909" s="45"/>
    </row>
    <row r="18910" spans="8:13" s="28" customFormat="1" x14ac:dyDescent="0.2">
      <c r="H18910" s="12"/>
      <c r="J18910" s="29"/>
      <c r="K18910" s="45"/>
      <c r="L18910" s="45"/>
      <c r="M18910" s="45"/>
    </row>
    <row r="18911" spans="8:13" s="28" customFormat="1" x14ac:dyDescent="0.2">
      <c r="H18911" s="12"/>
      <c r="J18911" s="29"/>
      <c r="K18911" s="45"/>
      <c r="L18911" s="45"/>
      <c r="M18911" s="45"/>
    </row>
    <row r="18912" spans="8:13" s="28" customFormat="1" x14ac:dyDescent="0.2">
      <c r="H18912" s="12"/>
      <c r="J18912" s="29"/>
      <c r="K18912" s="45"/>
      <c r="L18912" s="45"/>
      <c r="M18912" s="45"/>
    </row>
    <row r="18913" spans="8:13" s="28" customFormat="1" x14ac:dyDescent="0.2">
      <c r="H18913" s="12"/>
      <c r="J18913" s="29"/>
      <c r="K18913" s="45"/>
      <c r="L18913" s="45"/>
      <c r="M18913" s="45"/>
    </row>
    <row r="18914" spans="8:13" s="28" customFormat="1" x14ac:dyDescent="0.2">
      <c r="H18914" s="12"/>
      <c r="J18914" s="29"/>
      <c r="K18914" s="45"/>
      <c r="L18914" s="45"/>
      <c r="M18914" s="45"/>
    </row>
    <row r="18915" spans="8:13" s="28" customFormat="1" x14ac:dyDescent="0.2">
      <c r="H18915" s="12"/>
      <c r="J18915" s="29"/>
      <c r="K18915" s="45"/>
      <c r="L18915" s="45"/>
      <c r="M18915" s="45"/>
    </row>
    <row r="18916" spans="8:13" s="28" customFormat="1" x14ac:dyDescent="0.2">
      <c r="H18916" s="12"/>
      <c r="J18916" s="29"/>
      <c r="K18916" s="45"/>
      <c r="L18916" s="45"/>
      <c r="M18916" s="45"/>
    </row>
    <row r="18917" spans="8:13" s="28" customFormat="1" x14ac:dyDescent="0.2">
      <c r="H18917" s="12"/>
      <c r="J18917" s="29"/>
      <c r="K18917" s="45"/>
      <c r="L18917" s="45"/>
      <c r="M18917" s="45"/>
    </row>
    <row r="18918" spans="8:13" s="28" customFormat="1" x14ac:dyDescent="0.2">
      <c r="H18918" s="12"/>
      <c r="J18918" s="29"/>
      <c r="K18918" s="45"/>
      <c r="L18918" s="45"/>
      <c r="M18918" s="45"/>
    </row>
    <row r="18919" spans="8:13" s="28" customFormat="1" x14ac:dyDescent="0.2">
      <c r="H18919" s="12"/>
      <c r="J18919" s="29"/>
      <c r="K18919" s="45"/>
      <c r="L18919" s="45"/>
      <c r="M18919" s="45"/>
    </row>
    <row r="18920" spans="8:13" s="28" customFormat="1" x14ac:dyDescent="0.2">
      <c r="H18920" s="12"/>
      <c r="J18920" s="29"/>
      <c r="K18920" s="45"/>
      <c r="L18920" s="45"/>
      <c r="M18920" s="45"/>
    </row>
    <row r="18921" spans="8:13" s="28" customFormat="1" x14ac:dyDescent="0.2">
      <c r="H18921" s="12"/>
      <c r="J18921" s="29"/>
      <c r="K18921" s="45"/>
      <c r="L18921" s="45"/>
      <c r="M18921" s="45"/>
    </row>
    <row r="18922" spans="8:13" s="28" customFormat="1" x14ac:dyDescent="0.2">
      <c r="H18922" s="12"/>
      <c r="J18922" s="29"/>
      <c r="K18922" s="45"/>
      <c r="L18922" s="45"/>
      <c r="M18922" s="45"/>
    </row>
    <row r="18923" spans="8:13" s="28" customFormat="1" x14ac:dyDescent="0.2">
      <c r="H18923" s="12"/>
      <c r="J18923" s="29"/>
      <c r="K18923" s="45"/>
      <c r="L18923" s="45"/>
      <c r="M18923" s="45"/>
    </row>
    <row r="18924" spans="8:13" s="28" customFormat="1" x14ac:dyDescent="0.2">
      <c r="H18924" s="12"/>
      <c r="J18924" s="29"/>
      <c r="K18924" s="45"/>
      <c r="L18924" s="45"/>
      <c r="M18924" s="45"/>
    </row>
    <row r="18925" spans="8:13" s="28" customFormat="1" x14ac:dyDescent="0.2">
      <c r="H18925" s="12"/>
      <c r="J18925" s="29"/>
      <c r="K18925" s="45"/>
      <c r="L18925" s="45"/>
      <c r="M18925" s="45"/>
    </row>
    <row r="18926" spans="8:13" s="28" customFormat="1" x14ac:dyDescent="0.2">
      <c r="H18926" s="12"/>
      <c r="J18926" s="29"/>
      <c r="K18926" s="45"/>
      <c r="L18926" s="45"/>
      <c r="M18926" s="45"/>
    </row>
    <row r="18927" spans="8:13" s="28" customFormat="1" x14ac:dyDescent="0.2">
      <c r="H18927" s="12"/>
      <c r="J18927" s="29"/>
      <c r="K18927" s="45"/>
      <c r="L18927" s="45"/>
      <c r="M18927" s="45"/>
    </row>
    <row r="18928" spans="8:13" s="28" customFormat="1" x14ac:dyDescent="0.2">
      <c r="H18928" s="12"/>
      <c r="J18928" s="29"/>
      <c r="K18928" s="45"/>
      <c r="L18928" s="45"/>
      <c r="M18928" s="45"/>
    </row>
    <row r="18929" spans="8:13" s="28" customFormat="1" x14ac:dyDescent="0.2">
      <c r="H18929" s="12"/>
      <c r="J18929" s="29"/>
      <c r="K18929" s="45"/>
      <c r="L18929" s="45"/>
      <c r="M18929" s="45"/>
    </row>
    <row r="18930" spans="8:13" s="28" customFormat="1" x14ac:dyDescent="0.2">
      <c r="H18930" s="12"/>
      <c r="J18930" s="29"/>
      <c r="K18930" s="45"/>
      <c r="L18930" s="45"/>
      <c r="M18930" s="45"/>
    </row>
    <row r="18931" spans="8:13" s="28" customFormat="1" x14ac:dyDescent="0.2">
      <c r="H18931" s="12"/>
      <c r="J18931" s="29"/>
      <c r="K18931" s="45"/>
      <c r="L18931" s="45"/>
      <c r="M18931" s="45"/>
    </row>
    <row r="18932" spans="8:13" s="28" customFormat="1" x14ac:dyDescent="0.2">
      <c r="H18932" s="12"/>
      <c r="J18932" s="29"/>
      <c r="K18932" s="45"/>
      <c r="L18932" s="45"/>
      <c r="M18932" s="45"/>
    </row>
    <row r="18933" spans="8:13" s="28" customFormat="1" x14ac:dyDescent="0.2">
      <c r="H18933" s="12"/>
      <c r="J18933" s="29"/>
      <c r="K18933" s="45"/>
      <c r="L18933" s="45"/>
      <c r="M18933" s="45"/>
    </row>
    <row r="18934" spans="8:13" s="28" customFormat="1" x14ac:dyDescent="0.2">
      <c r="H18934" s="12"/>
      <c r="J18934" s="29"/>
      <c r="K18934" s="45"/>
      <c r="L18934" s="45"/>
      <c r="M18934" s="45"/>
    </row>
    <row r="18935" spans="8:13" s="28" customFormat="1" x14ac:dyDescent="0.2">
      <c r="H18935" s="12"/>
      <c r="J18935" s="29"/>
      <c r="K18935" s="45"/>
      <c r="L18935" s="45"/>
      <c r="M18935" s="45"/>
    </row>
    <row r="18936" spans="8:13" s="28" customFormat="1" x14ac:dyDescent="0.2">
      <c r="H18936" s="12"/>
      <c r="J18936" s="29"/>
      <c r="K18936" s="45"/>
      <c r="L18936" s="45"/>
      <c r="M18936" s="45"/>
    </row>
    <row r="18937" spans="8:13" s="28" customFormat="1" x14ac:dyDescent="0.2">
      <c r="H18937" s="12"/>
      <c r="J18937" s="29"/>
      <c r="K18937" s="45"/>
      <c r="L18937" s="45"/>
      <c r="M18937" s="45"/>
    </row>
    <row r="18938" spans="8:13" s="28" customFormat="1" x14ac:dyDescent="0.2">
      <c r="H18938" s="12"/>
      <c r="J18938" s="29"/>
      <c r="K18938" s="45"/>
      <c r="L18938" s="45"/>
      <c r="M18938" s="45"/>
    </row>
    <row r="18939" spans="8:13" s="28" customFormat="1" x14ac:dyDescent="0.2">
      <c r="H18939" s="12"/>
      <c r="J18939" s="29"/>
      <c r="K18939" s="45"/>
      <c r="L18939" s="45"/>
      <c r="M18939" s="45"/>
    </row>
    <row r="18940" spans="8:13" s="28" customFormat="1" x14ac:dyDescent="0.2">
      <c r="H18940" s="12"/>
      <c r="J18940" s="29"/>
      <c r="K18940" s="45"/>
      <c r="L18940" s="45"/>
      <c r="M18940" s="45"/>
    </row>
    <row r="18941" spans="8:13" s="28" customFormat="1" x14ac:dyDescent="0.2">
      <c r="H18941" s="12"/>
      <c r="J18941" s="29"/>
      <c r="K18941" s="45"/>
      <c r="L18941" s="45"/>
      <c r="M18941" s="45"/>
    </row>
    <row r="18942" spans="8:13" s="28" customFormat="1" x14ac:dyDescent="0.2">
      <c r="H18942" s="12"/>
      <c r="J18942" s="29"/>
      <c r="K18942" s="45"/>
      <c r="L18942" s="45"/>
      <c r="M18942" s="45"/>
    </row>
    <row r="18943" spans="8:13" s="28" customFormat="1" x14ac:dyDescent="0.2">
      <c r="H18943" s="12"/>
      <c r="J18943" s="29"/>
      <c r="K18943" s="45"/>
      <c r="L18943" s="45"/>
      <c r="M18943" s="45"/>
    </row>
    <row r="18944" spans="8:13" s="28" customFormat="1" x14ac:dyDescent="0.2">
      <c r="H18944" s="12"/>
      <c r="J18944" s="29"/>
      <c r="K18944" s="45"/>
      <c r="L18944" s="45"/>
      <c r="M18944" s="45"/>
    </row>
    <row r="18945" spans="8:13" s="28" customFormat="1" x14ac:dyDescent="0.2">
      <c r="H18945" s="12"/>
      <c r="J18945" s="29"/>
      <c r="K18945" s="45"/>
      <c r="L18945" s="45"/>
      <c r="M18945" s="45"/>
    </row>
    <row r="18946" spans="8:13" s="28" customFormat="1" x14ac:dyDescent="0.2">
      <c r="H18946" s="12"/>
      <c r="J18946" s="29"/>
      <c r="K18946" s="45"/>
      <c r="L18946" s="45"/>
      <c r="M18946" s="45"/>
    </row>
    <row r="18947" spans="8:13" s="28" customFormat="1" x14ac:dyDescent="0.2">
      <c r="H18947" s="12"/>
      <c r="J18947" s="29"/>
      <c r="K18947" s="45"/>
      <c r="L18947" s="45"/>
      <c r="M18947" s="45"/>
    </row>
    <row r="18948" spans="8:13" s="28" customFormat="1" x14ac:dyDescent="0.2">
      <c r="H18948" s="12"/>
      <c r="J18948" s="29"/>
      <c r="K18948" s="45"/>
      <c r="L18948" s="45"/>
      <c r="M18948" s="45"/>
    </row>
    <row r="18949" spans="8:13" s="28" customFormat="1" x14ac:dyDescent="0.2">
      <c r="H18949" s="12"/>
      <c r="J18949" s="29"/>
      <c r="K18949" s="45"/>
      <c r="L18949" s="45"/>
      <c r="M18949" s="45"/>
    </row>
    <row r="18950" spans="8:13" s="28" customFormat="1" x14ac:dyDescent="0.2">
      <c r="H18950" s="12"/>
      <c r="J18950" s="29"/>
      <c r="K18950" s="45"/>
      <c r="L18950" s="45"/>
      <c r="M18950" s="45"/>
    </row>
    <row r="18951" spans="8:13" s="28" customFormat="1" x14ac:dyDescent="0.2">
      <c r="H18951" s="12"/>
      <c r="J18951" s="29"/>
      <c r="K18951" s="45"/>
      <c r="L18951" s="45"/>
      <c r="M18951" s="45"/>
    </row>
    <row r="18952" spans="8:13" s="28" customFormat="1" x14ac:dyDescent="0.2">
      <c r="H18952" s="12"/>
      <c r="J18952" s="29"/>
      <c r="K18952" s="45"/>
      <c r="L18952" s="45"/>
      <c r="M18952" s="45"/>
    </row>
    <row r="18953" spans="8:13" s="28" customFormat="1" x14ac:dyDescent="0.2">
      <c r="H18953" s="12"/>
      <c r="J18953" s="29"/>
      <c r="K18953" s="45"/>
      <c r="L18953" s="45"/>
      <c r="M18953" s="45"/>
    </row>
    <row r="18954" spans="8:13" s="28" customFormat="1" x14ac:dyDescent="0.2">
      <c r="H18954" s="12"/>
      <c r="J18954" s="29"/>
      <c r="K18954" s="45"/>
      <c r="L18954" s="45"/>
      <c r="M18954" s="45"/>
    </row>
    <row r="18955" spans="8:13" s="28" customFormat="1" x14ac:dyDescent="0.2">
      <c r="H18955" s="12"/>
      <c r="J18955" s="29"/>
      <c r="K18955" s="45"/>
      <c r="L18955" s="45"/>
      <c r="M18955" s="45"/>
    </row>
    <row r="18956" spans="8:13" s="28" customFormat="1" x14ac:dyDescent="0.2">
      <c r="H18956" s="12"/>
      <c r="J18956" s="29"/>
      <c r="K18956" s="45"/>
      <c r="L18956" s="45"/>
      <c r="M18956" s="45"/>
    </row>
    <row r="18957" spans="8:13" s="28" customFormat="1" x14ac:dyDescent="0.2">
      <c r="H18957" s="12"/>
      <c r="J18957" s="29"/>
      <c r="K18957" s="45"/>
      <c r="L18957" s="45"/>
      <c r="M18957" s="45"/>
    </row>
    <row r="18958" spans="8:13" s="28" customFormat="1" x14ac:dyDescent="0.2">
      <c r="H18958" s="12"/>
      <c r="J18958" s="29"/>
      <c r="K18958" s="45"/>
      <c r="L18958" s="45"/>
      <c r="M18958" s="45"/>
    </row>
    <row r="18959" spans="8:13" s="28" customFormat="1" x14ac:dyDescent="0.2">
      <c r="H18959" s="12"/>
      <c r="J18959" s="29"/>
      <c r="K18959" s="45"/>
      <c r="L18959" s="45"/>
      <c r="M18959" s="45"/>
    </row>
    <row r="18960" spans="8:13" s="28" customFormat="1" x14ac:dyDescent="0.2">
      <c r="H18960" s="12"/>
      <c r="J18960" s="29"/>
      <c r="K18960" s="45"/>
      <c r="L18960" s="45"/>
      <c r="M18960" s="45"/>
    </row>
    <row r="18961" spans="8:13" s="28" customFormat="1" x14ac:dyDescent="0.2">
      <c r="H18961" s="12"/>
      <c r="J18961" s="29"/>
      <c r="K18961" s="45"/>
      <c r="L18961" s="45"/>
      <c r="M18961" s="45"/>
    </row>
    <row r="18962" spans="8:13" s="28" customFormat="1" x14ac:dyDescent="0.2">
      <c r="H18962" s="12"/>
      <c r="J18962" s="29"/>
      <c r="K18962" s="45"/>
      <c r="L18962" s="45"/>
      <c r="M18962" s="45"/>
    </row>
    <row r="18963" spans="8:13" s="28" customFormat="1" x14ac:dyDescent="0.2">
      <c r="H18963" s="12"/>
      <c r="J18963" s="29"/>
      <c r="K18963" s="45"/>
      <c r="L18963" s="45"/>
      <c r="M18963" s="45"/>
    </row>
    <row r="18964" spans="8:13" s="28" customFormat="1" x14ac:dyDescent="0.2">
      <c r="H18964" s="12"/>
      <c r="J18964" s="29"/>
      <c r="K18964" s="45"/>
      <c r="L18964" s="45"/>
      <c r="M18964" s="45"/>
    </row>
    <row r="18965" spans="8:13" s="28" customFormat="1" x14ac:dyDescent="0.2">
      <c r="H18965" s="12"/>
      <c r="J18965" s="29"/>
      <c r="K18965" s="45"/>
      <c r="L18965" s="45"/>
      <c r="M18965" s="45"/>
    </row>
    <row r="18966" spans="8:13" s="28" customFormat="1" x14ac:dyDescent="0.2">
      <c r="H18966" s="12"/>
      <c r="J18966" s="29"/>
      <c r="K18966" s="45"/>
      <c r="L18966" s="45"/>
      <c r="M18966" s="45"/>
    </row>
    <row r="18967" spans="8:13" s="28" customFormat="1" x14ac:dyDescent="0.2">
      <c r="H18967" s="12"/>
      <c r="J18967" s="29"/>
      <c r="K18967" s="45"/>
      <c r="L18967" s="45"/>
      <c r="M18967" s="45"/>
    </row>
    <row r="18968" spans="8:13" s="28" customFormat="1" x14ac:dyDescent="0.2">
      <c r="H18968" s="12"/>
      <c r="J18968" s="29"/>
      <c r="K18968" s="45"/>
      <c r="L18968" s="45"/>
      <c r="M18968" s="45"/>
    </row>
    <row r="18969" spans="8:13" s="28" customFormat="1" x14ac:dyDescent="0.2">
      <c r="H18969" s="12"/>
      <c r="J18969" s="29"/>
      <c r="K18969" s="45"/>
      <c r="L18969" s="45"/>
      <c r="M18969" s="45"/>
    </row>
    <row r="18970" spans="8:13" s="28" customFormat="1" x14ac:dyDescent="0.2">
      <c r="H18970" s="12"/>
      <c r="J18970" s="29"/>
      <c r="K18970" s="45"/>
      <c r="L18970" s="45"/>
      <c r="M18970" s="45"/>
    </row>
    <row r="18971" spans="8:13" s="28" customFormat="1" x14ac:dyDescent="0.2">
      <c r="H18971" s="12"/>
      <c r="J18971" s="29"/>
      <c r="K18971" s="45"/>
      <c r="L18971" s="45"/>
      <c r="M18971" s="45"/>
    </row>
    <row r="18972" spans="8:13" s="28" customFormat="1" x14ac:dyDescent="0.2">
      <c r="H18972" s="12"/>
      <c r="J18972" s="29"/>
      <c r="K18972" s="45"/>
      <c r="L18972" s="45"/>
      <c r="M18972" s="45"/>
    </row>
    <row r="18973" spans="8:13" s="28" customFormat="1" x14ac:dyDescent="0.2">
      <c r="H18973" s="12"/>
      <c r="J18973" s="29"/>
      <c r="K18973" s="45"/>
      <c r="L18973" s="45"/>
      <c r="M18973" s="45"/>
    </row>
    <row r="18974" spans="8:13" s="28" customFormat="1" x14ac:dyDescent="0.2">
      <c r="H18974" s="12"/>
      <c r="J18974" s="29"/>
      <c r="K18974" s="45"/>
      <c r="L18974" s="45"/>
      <c r="M18974" s="45"/>
    </row>
    <row r="18975" spans="8:13" s="28" customFormat="1" x14ac:dyDescent="0.2">
      <c r="H18975" s="12"/>
      <c r="J18975" s="29"/>
      <c r="K18975" s="45"/>
      <c r="L18975" s="45"/>
      <c r="M18975" s="45"/>
    </row>
    <row r="18976" spans="8:13" s="28" customFormat="1" x14ac:dyDescent="0.2">
      <c r="H18976" s="12"/>
      <c r="J18976" s="29"/>
      <c r="K18976" s="45"/>
      <c r="L18976" s="45"/>
      <c r="M18976" s="45"/>
    </row>
    <row r="18977" spans="8:13" s="28" customFormat="1" x14ac:dyDescent="0.2">
      <c r="H18977" s="12"/>
      <c r="J18977" s="29"/>
      <c r="K18977" s="45"/>
      <c r="L18977" s="45"/>
      <c r="M18977" s="45"/>
    </row>
    <row r="18978" spans="8:13" s="28" customFormat="1" x14ac:dyDescent="0.2">
      <c r="H18978" s="12"/>
      <c r="J18978" s="29"/>
      <c r="K18978" s="45"/>
      <c r="L18978" s="45"/>
      <c r="M18978" s="45"/>
    </row>
    <row r="18979" spans="8:13" s="28" customFormat="1" x14ac:dyDescent="0.2">
      <c r="H18979" s="12"/>
      <c r="J18979" s="29"/>
      <c r="K18979" s="45"/>
      <c r="L18979" s="45"/>
      <c r="M18979" s="45"/>
    </row>
    <row r="18980" spans="8:13" s="28" customFormat="1" x14ac:dyDescent="0.2">
      <c r="H18980" s="12"/>
      <c r="J18980" s="29"/>
      <c r="K18980" s="45"/>
      <c r="L18980" s="45"/>
      <c r="M18980" s="45"/>
    </row>
    <row r="18981" spans="8:13" s="28" customFormat="1" x14ac:dyDescent="0.2">
      <c r="H18981" s="12"/>
      <c r="J18981" s="29"/>
      <c r="K18981" s="45"/>
      <c r="L18981" s="45"/>
      <c r="M18981" s="45"/>
    </row>
    <row r="18982" spans="8:13" s="28" customFormat="1" x14ac:dyDescent="0.2">
      <c r="H18982" s="12"/>
      <c r="J18982" s="29"/>
      <c r="K18982" s="45"/>
      <c r="L18982" s="45"/>
      <c r="M18982" s="45"/>
    </row>
    <row r="18983" spans="8:13" s="28" customFormat="1" x14ac:dyDescent="0.2">
      <c r="H18983" s="12"/>
      <c r="J18983" s="29"/>
      <c r="K18983" s="45"/>
      <c r="L18983" s="45"/>
      <c r="M18983" s="45"/>
    </row>
    <row r="18984" spans="8:13" s="28" customFormat="1" x14ac:dyDescent="0.2">
      <c r="H18984" s="12"/>
      <c r="J18984" s="29"/>
      <c r="K18984" s="45"/>
      <c r="L18984" s="45"/>
      <c r="M18984" s="45"/>
    </row>
    <row r="18985" spans="8:13" s="28" customFormat="1" x14ac:dyDescent="0.2">
      <c r="H18985" s="12"/>
      <c r="J18985" s="29"/>
      <c r="K18985" s="45"/>
      <c r="L18985" s="45"/>
      <c r="M18985" s="45"/>
    </row>
    <row r="18986" spans="8:13" s="28" customFormat="1" x14ac:dyDescent="0.2">
      <c r="H18986" s="12"/>
      <c r="J18986" s="29"/>
      <c r="K18986" s="45"/>
      <c r="L18986" s="45"/>
      <c r="M18986" s="45"/>
    </row>
    <row r="18987" spans="8:13" s="28" customFormat="1" x14ac:dyDescent="0.2">
      <c r="H18987" s="12"/>
      <c r="J18987" s="29"/>
      <c r="K18987" s="45"/>
      <c r="L18987" s="45"/>
      <c r="M18987" s="45"/>
    </row>
    <row r="18988" spans="8:13" s="28" customFormat="1" x14ac:dyDescent="0.2">
      <c r="H18988" s="12"/>
      <c r="J18988" s="29"/>
      <c r="K18988" s="45"/>
      <c r="L18988" s="45"/>
      <c r="M18988" s="45"/>
    </row>
    <row r="18989" spans="8:13" s="28" customFormat="1" x14ac:dyDescent="0.2">
      <c r="H18989" s="12"/>
      <c r="J18989" s="29"/>
      <c r="K18989" s="45"/>
      <c r="L18989" s="45"/>
      <c r="M18989" s="45"/>
    </row>
    <row r="18990" spans="8:13" s="28" customFormat="1" x14ac:dyDescent="0.2">
      <c r="H18990" s="12"/>
      <c r="J18990" s="29"/>
      <c r="K18990" s="45"/>
      <c r="L18990" s="45"/>
      <c r="M18990" s="45"/>
    </row>
    <row r="18991" spans="8:13" s="28" customFormat="1" x14ac:dyDescent="0.2">
      <c r="H18991" s="12"/>
      <c r="J18991" s="29"/>
      <c r="K18991" s="45"/>
      <c r="L18991" s="45"/>
      <c r="M18991" s="45"/>
    </row>
    <row r="18992" spans="8:13" s="28" customFormat="1" x14ac:dyDescent="0.2">
      <c r="H18992" s="12"/>
      <c r="J18992" s="29"/>
      <c r="K18992" s="45"/>
      <c r="L18992" s="45"/>
      <c r="M18992" s="45"/>
    </row>
    <row r="18993" spans="8:13" s="28" customFormat="1" x14ac:dyDescent="0.2">
      <c r="H18993" s="12"/>
      <c r="J18993" s="29"/>
      <c r="K18993" s="45"/>
      <c r="L18993" s="45"/>
      <c r="M18993" s="45"/>
    </row>
    <row r="18994" spans="8:13" s="28" customFormat="1" x14ac:dyDescent="0.2">
      <c r="H18994" s="12"/>
      <c r="J18994" s="29"/>
      <c r="K18994" s="45"/>
      <c r="L18994" s="45"/>
      <c r="M18994" s="45"/>
    </row>
    <row r="18995" spans="8:13" s="28" customFormat="1" x14ac:dyDescent="0.2">
      <c r="H18995" s="12"/>
      <c r="J18995" s="29"/>
      <c r="K18995" s="45"/>
      <c r="L18995" s="45"/>
      <c r="M18995" s="45"/>
    </row>
    <row r="18996" spans="8:13" s="28" customFormat="1" x14ac:dyDescent="0.2">
      <c r="H18996" s="12"/>
      <c r="J18996" s="29"/>
      <c r="K18996" s="45"/>
      <c r="L18996" s="45"/>
      <c r="M18996" s="45"/>
    </row>
    <row r="18997" spans="8:13" s="28" customFormat="1" x14ac:dyDescent="0.2">
      <c r="H18997" s="12"/>
      <c r="J18997" s="29"/>
      <c r="K18997" s="45"/>
      <c r="L18997" s="45"/>
      <c r="M18997" s="45"/>
    </row>
    <row r="18998" spans="8:13" s="28" customFormat="1" x14ac:dyDescent="0.2">
      <c r="H18998" s="12"/>
      <c r="J18998" s="29"/>
      <c r="K18998" s="45"/>
      <c r="L18998" s="45"/>
      <c r="M18998" s="45"/>
    </row>
    <row r="18999" spans="8:13" s="28" customFormat="1" x14ac:dyDescent="0.2">
      <c r="H18999" s="12"/>
      <c r="J18999" s="29"/>
      <c r="K18999" s="45"/>
      <c r="L18999" s="45"/>
      <c r="M18999" s="45"/>
    </row>
    <row r="19000" spans="8:13" s="28" customFormat="1" x14ac:dyDescent="0.2">
      <c r="H19000" s="12"/>
      <c r="J19000" s="29"/>
      <c r="K19000" s="45"/>
      <c r="L19000" s="45"/>
      <c r="M19000" s="45"/>
    </row>
    <row r="19001" spans="8:13" s="28" customFormat="1" x14ac:dyDescent="0.2">
      <c r="H19001" s="12"/>
      <c r="J19001" s="29"/>
      <c r="K19001" s="45"/>
      <c r="L19001" s="45"/>
      <c r="M19001" s="45"/>
    </row>
    <row r="19002" spans="8:13" s="28" customFormat="1" x14ac:dyDescent="0.2">
      <c r="H19002" s="12"/>
      <c r="J19002" s="29"/>
      <c r="K19002" s="45"/>
      <c r="L19002" s="45"/>
      <c r="M19002" s="45"/>
    </row>
    <row r="19003" spans="8:13" s="28" customFormat="1" x14ac:dyDescent="0.2">
      <c r="H19003" s="12"/>
      <c r="J19003" s="29"/>
      <c r="K19003" s="45"/>
      <c r="L19003" s="45"/>
      <c r="M19003" s="45"/>
    </row>
    <row r="19004" spans="8:13" s="28" customFormat="1" x14ac:dyDescent="0.2">
      <c r="H19004" s="12"/>
      <c r="J19004" s="29"/>
      <c r="K19004" s="45"/>
      <c r="L19004" s="45"/>
      <c r="M19004" s="45"/>
    </row>
    <row r="19005" spans="8:13" s="28" customFormat="1" x14ac:dyDescent="0.2">
      <c r="H19005" s="12"/>
      <c r="J19005" s="29"/>
      <c r="K19005" s="45"/>
      <c r="L19005" s="45"/>
      <c r="M19005" s="45"/>
    </row>
    <row r="19006" spans="8:13" s="28" customFormat="1" x14ac:dyDescent="0.2">
      <c r="H19006" s="12"/>
      <c r="J19006" s="29"/>
      <c r="K19006" s="45"/>
      <c r="L19006" s="45"/>
      <c r="M19006" s="45"/>
    </row>
    <row r="19007" spans="8:13" s="28" customFormat="1" x14ac:dyDescent="0.2">
      <c r="H19007" s="12"/>
      <c r="J19007" s="29"/>
      <c r="K19007" s="45"/>
      <c r="L19007" s="45"/>
      <c r="M19007" s="45"/>
    </row>
    <row r="19008" spans="8:13" s="28" customFormat="1" x14ac:dyDescent="0.2">
      <c r="H19008" s="12"/>
      <c r="J19008" s="29"/>
      <c r="K19008" s="45"/>
      <c r="L19008" s="45"/>
      <c r="M19008" s="45"/>
    </row>
    <row r="19009" spans="8:13" s="28" customFormat="1" x14ac:dyDescent="0.2">
      <c r="H19009" s="12"/>
      <c r="J19009" s="29"/>
      <c r="K19009" s="45"/>
      <c r="L19009" s="45"/>
      <c r="M19009" s="45"/>
    </row>
    <row r="19010" spans="8:13" s="28" customFormat="1" x14ac:dyDescent="0.2">
      <c r="H19010" s="12"/>
      <c r="J19010" s="29"/>
      <c r="K19010" s="45"/>
      <c r="L19010" s="45"/>
      <c r="M19010" s="45"/>
    </row>
    <row r="19011" spans="8:13" s="28" customFormat="1" x14ac:dyDescent="0.2">
      <c r="H19011" s="12"/>
      <c r="J19011" s="29"/>
      <c r="K19011" s="45"/>
      <c r="L19011" s="45"/>
      <c r="M19011" s="45"/>
    </row>
    <row r="19012" spans="8:13" s="28" customFormat="1" x14ac:dyDescent="0.2">
      <c r="H19012" s="12"/>
      <c r="J19012" s="29"/>
      <c r="K19012" s="45"/>
      <c r="L19012" s="45"/>
      <c r="M19012" s="45"/>
    </row>
    <row r="19013" spans="8:13" s="28" customFormat="1" x14ac:dyDescent="0.2">
      <c r="H19013" s="12"/>
      <c r="J19013" s="29"/>
      <c r="K19013" s="45"/>
      <c r="L19013" s="45"/>
      <c r="M19013" s="45"/>
    </row>
    <row r="19014" spans="8:13" s="28" customFormat="1" x14ac:dyDescent="0.2">
      <c r="H19014" s="12"/>
      <c r="J19014" s="29"/>
      <c r="K19014" s="45"/>
      <c r="L19014" s="45"/>
      <c r="M19014" s="45"/>
    </row>
    <row r="19015" spans="8:13" s="28" customFormat="1" x14ac:dyDescent="0.2">
      <c r="H19015" s="12"/>
      <c r="J19015" s="29"/>
      <c r="K19015" s="45"/>
      <c r="L19015" s="45"/>
      <c r="M19015" s="45"/>
    </row>
    <row r="19016" spans="8:13" s="28" customFormat="1" x14ac:dyDescent="0.2">
      <c r="H19016" s="12"/>
      <c r="J19016" s="29"/>
      <c r="K19016" s="45"/>
      <c r="L19016" s="45"/>
      <c r="M19016" s="45"/>
    </row>
    <row r="19017" spans="8:13" s="28" customFormat="1" x14ac:dyDescent="0.2">
      <c r="H19017" s="12"/>
      <c r="J19017" s="29"/>
      <c r="K19017" s="45"/>
      <c r="L19017" s="45"/>
      <c r="M19017" s="45"/>
    </row>
    <row r="19018" spans="8:13" s="28" customFormat="1" x14ac:dyDescent="0.2">
      <c r="H19018" s="12"/>
      <c r="J19018" s="29"/>
      <c r="K19018" s="45"/>
      <c r="L19018" s="45"/>
      <c r="M19018" s="45"/>
    </row>
    <row r="19019" spans="8:13" s="28" customFormat="1" x14ac:dyDescent="0.2">
      <c r="H19019" s="12"/>
      <c r="J19019" s="29"/>
      <c r="K19019" s="45"/>
      <c r="L19019" s="45"/>
      <c r="M19019" s="45"/>
    </row>
    <row r="19020" spans="8:13" s="28" customFormat="1" x14ac:dyDescent="0.2">
      <c r="H19020" s="12"/>
      <c r="J19020" s="29"/>
      <c r="K19020" s="45"/>
      <c r="L19020" s="45"/>
      <c r="M19020" s="45"/>
    </row>
    <row r="19021" spans="8:13" s="28" customFormat="1" x14ac:dyDescent="0.2">
      <c r="H19021" s="12"/>
      <c r="J19021" s="29"/>
      <c r="K19021" s="45"/>
      <c r="L19021" s="45"/>
      <c r="M19021" s="45"/>
    </row>
    <row r="19022" spans="8:13" s="28" customFormat="1" x14ac:dyDescent="0.2">
      <c r="H19022" s="12"/>
      <c r="J19022" s="29"/>
      <c r="K19022" s="45"/>
      <c r="L19022" s="45"/>
      <c r="M19022" s="45"/>
    </row>
    <row r="19023" spans="8:13" s="28" customFormat="1" x14ac:dyDescent="0.2">
      <c r="H19023" s="12"/>
      <c r="J19023" s="29"/>
      <c r="K19023" s="45"/>
      <c r="L19023" s="45"/>
      <c r="M19023" s="45"/>
    </row>
    <row r="19024" spans="8:13" s="28" customFormat="1" x14ac:dyDescent="0.2">
      <c r="H19024" s="12"/>
      <c r="J19024" s="29"/>
      <c r="K19024" s="45"/>
      <c r="L19024" s="45"/>
      <c r="M19024" s="45"/>
    </row>
    <row r="19025" spans="8:13" s="28" customFormat="1" x14ac:dyDescent="0.2">
      <c r="H19025" s="12"/>
      <c r="J19025" s="29"/>
      <c r="K19025" s="45"/>
      <c r="L19025" s="45"/>
      <c r="M19025" s="45"/>
    </row>
    <row r="19026" spans="8:13" s="28" customFormat="1" x14ac:dyDescent="0.2">
      <c r="H19026" s="12"/>
      <c r="J19026" s="29"/>
      <c r="K19026" s="45"/>
      <c r="L19026" s="45"/>
      <c r="M19026" s="45"/>
    </row>
    <row r="19027" spans="8:13" s="28" customFormat="1" x14ac:dyDescent="0.2">
      <c r="H19027" s="12"/>
      <c r="J19027" s="29"/>
      <c r="K19027" s="45"/>
      <c r="L19027" s="45"/>
      <c r="M19027" s="45"/>
    </row>
    <row r="19028" spans="8:13" s="28" customFormat="1" x14ac:dyDescent="0.2">
      <c r="H19028" s="12"/>
      <c r="J19028" s="29"/>
      <c r="K19028" s="45"/>
      <c r="L19028" s="45"/>
      <c r="M19028" s="45"/>
    </row>
    <row r="19029" spans="8:13" s="28" customFormat="1" x14ac:dyDescent="0.2">
      <c r="H19029" s="12"/>
      <c r="J19029" s="29"/>
      <c r="K19029" s="45"/>
      <c r="L19029" s="45"/>
      <c r="M19029" s="45"/>
    </row>
    <row r="19030" spans="8:13" s="28" customFormat="1" x14ac:dyDescent="0.2">
      <c r="H19030" s="12"/>
      <c r="J19030" s="29"/>
      <c r="K19030" s="45"/>
      <c r="L19030" s="45"/>
      <c r="M19030" s="45"/>
    </row>
    <row r="19031" spans="8:13" s="28" customFormat="1" x14ac:dyDescent="0.2">
      <c r="H19031" s="12"/>
      <c r="J19031" s="29"/>
      <c r="K19031" s="45"/>
      <c r="L19031" s="45"/>
      <c r="M19031" s="45"/>
    </row>
    <row r="19032" spans="8:13" s="28" customFormat="1" x14ac:dyDescent="0.2">
      <c r="H19032" s="12"/>
      <c r="J19032" s="29"/>
      <c r="K19032" s="45"/>
      <c r="L19032" s="45"/>
      <c r="M19032" s="45"/>
    </row>
    <row r="19033" spans="8:13" s="28" customFormat="1" x14ac:dyDescent="0.2">
      <c r="H19033" s="12"/>
      <c r="J19033" s="29"/>
      <c r="K19033" s="45"/>
      <c r="L19033" s="45"/>
      <c r="M19033" s="45"/>
    </row>
    <row r="19034" spans="8:13" s="28" customFormat="1" x14ac:dyDescent="0.2">
      <c r="H19034" s="12"/>
      <c r="J19034" s="29"/>
      <c r="K19034" s="45"/>
      <c r="L19034" s="45"/>
      <c r="M19034" s="45"/>
    </row>
    <row r="19035" spans="8:13" s="28" customFormat="1" x14ac:dyDescent="0.2">
      <c r="H19035" s="12"/>
      <c r="J19035" s="29"/>
      <c r="K19035" s="45"/>
      <c r="L19035" s="45"/>
      <c r="M19035" s="45"/>
    </row>
    <row r="19036" spans="8:13" s="28" customFormat="1" x14ac:dyDescent="0.2">
      <c r="H19036" s="12"/>
      <c r="J19036" s="29"/>
      <c r="K19036" s="45"/>
      <c r="L19036" s="45"/>
      <c r="M19036" s="45"/>
    </row>
    <row r="19037" spans="8:13" s="28" customFormat="1" x14ac:dyDescent="0.2">
      <c r="H19037" s="12"/>
      <c r="J19037" s="29"/>
      <c r="K19037" s="45"/>
      <c r="L19037" s="45"/>
      <c r="M19037" s="45"/>
    </row>
    <row r="19038" spans="8:13" s="28" customFormat="1" x14ac:dyDescent="0.2">
      <c r="H19038" s="12"/>
      <c r="J19038" s="29"/>
      <c r="K19038" s="45"/>
      <c r="L19038" s="45"/>
      <c r="M19038" s="45"/>
    </row>
    <row r="19039" spans="8:13" s="28" customFormat="1" x14ac:dyDescent="0.2">
      <c r="H19039" s="12"/>
      <c r="J19039" s="29"/>
      <c r="K19039" s="45"/>
      <c r="L19039" s="45"/>
      <c r="M19039" s="45"/>
    </row>
    <row r="19040" spans="8:13" s="28" customFormat="1" x14ac:dyDescent="0.2">
      <c r="H19040" s="12"/>
      <c r="J19040" s="29"/>
      <c r="K19040" s="45"/>
      <c r="L19040" s="45"/>
      <c r="M19040" s="45"/>
    </row>
    <row r="19041" spans="8:13" s="28" customFormat="1" x14ac:dyDescent="0.2">
      <c r="H19041" s="12"/>
      <c r="J19041" s="29"/>
      <c r="K19041" s="45"/>
      <c r="L19041" s="45"/>
      <c r="M19041" s="45"/>
    </row>
    <row r="19042" spans="8:13" s="28" customFormat="1" x14ac:dyDescent="0.2">
      <c r="H19042" s="12"/>
      <c r="J19042" s="29"/>
      <c r="K19042" s="45"/>
      <c r="L19042" s="45"/>
      <c r="M19042" s="45"/>
    </row>
    <row r="19043" spans="8:13" s="28" customFormat="1" x14ac:dyDescent="0.2">
      <c r="H19043" s="12"/>
      <c r="J19043" s="29"/>
      <c r="K19043" s="45"/>
      <c r="L19043" s="45"/>
      <c r="M19043" s="45"/>
    </row>
    <row r="19044" spans="8:13" s="28" customFormat="1" x14ac:dyDescent="0.2">
      <c r="H19044" s="12"/>
      <c r="J19044" s="29"/>
      <c r="K19044" s="45"/>
      <c r="L19044" s="45"/>
      <c r="M19044" s="45"/>
    </row>
    <row r="19045" spans="8:13" s="28" customFormat="1" x14ac:dyDescent="0.2">
      <c r="H19045" s="12"/>
      <c r="J19045" s="29"/>
      <c r="K19045" s="45"/>
      <c r="L19045" s="45"/>
      <c r="M19045" s="45"/>
    </row>
    <row r="19046" spans="8:13" s="28" customFormat="1" x14ac:dyDescent="0.2">
      <c r="H19046" s="12"/>
      <c r="J19046" s="29"/>
      <c r="K19046" s="45"/>
      <c r="L19046" s="45"/>
      <c r="M19046" s="45"/>
    </row>
    <row r="19047" spans="8:13" s="28" customFormat="1" x14ac:dyDescent="0.2">
      <c r="H19047" s="12"/>
      <c r="J19047" s="29"/>
      <c r="K19047" s="45"/>
      <c r="L19047" s="45"/>
      <c r="M19047" s="45"/>
    </row>
    <row r="19048" spans="8:13" s="28" customFormat="1" x14ac:dyDescent="0.2">
      <c r="H19048" s="12"/>
      <c r="J19048" s="29"/>
      <c r="K19048" s="45"/>
      <c r="L19048" s="45"/>
      <c r="M19048" s="45"/>
    </row>
    <row r="19049" spans="8:13" s="28" customFormat="1" x14ac:dyDescent="0.2">
      <c r="H19049" s="12"/>
      <c r="J19049" s="29"/>
      <c r="K19049" s="45"/>
      <c r="L19049" s="45"/>
      <c r="M19049" s="45"/>
    </row>
    <row r="19050" spans="8:13" s="28" customFormat="1" x14ac:dyDescent="0.2">
      <c r="H19050" s="12"/>
      <c r="J19050" s="29"/>
      <c r="K19050" s="45"/>
      <c r="L19050" s="45"/>
      <c r="M19050" s="45"/>
    </row>
    <row r="19051" spans="8:13" s="28" customFormat="1" x14ac:dyDescent="0.2">
      <c r="H19051" s="12"/>
      <c r="J19051" s="29"/>
      <c r="K19051" s="45"/>
      <c r="L19051" s="45"/>
      <c r="M19051" s="45"/>
    </row>
    <row r="19052" spans="8:13" s="28" customFormat="1" x14ac:dyDescent="0.2">
      <c r="H19052" s="12"/>
      <c r="J19052" s="29"/>
      <c r="K19052" s="45"/>
      <c r="L19052" s="45"/>
      <c r="M19052" s="45"/>
    </row>
    <row r="19053" spans="8:13" s="28" customFormat="1" x14ac:dyDescent="0.2">
      <c r="H19053" s="12"/>
      <c r="J19053" s="29"/>
      <c r="K19053" s="45"/>
      <c r="L19053" s="45"/>
      <c r="M19053" s="45"/>
    </row>
    <row r="19054" spans="8:13" s="28" customFormat="1" x14ac:dyDescent="0.2">
      <c r="H19054" s="12"/>
      <c r="J19054" s="29"/>
      <c r="K19054" s="45"/>
      <c r="L19054" s="45"/>
      <c r="M19054" s="45"/>
    </row>
    <row r="19055" spans="8:13" s="28" customFormat="1" x14ac:dyDescent="0.2">
      <c r="H19055" s="12"/>
      <c r="J19055" s="29"/>
      <c r="K19055" s="45"/>
      <c r="L19055" s="45"/>
      <c r="M19055" s="45"/>
    </row>
    <row r="19056" spans="8:13" s="28" customFormat="1" x14ac:dyDescent="0.2">
      <c r="H19056" s="12"/>
      <c r="J19056" s="29"/>
      <c r="K19056" s="45"/>
      <c r="L19056" s="45"/>
      <c r="M19056" s="45"/>
    </row>
    <row r="19057" spans="8:13" s="28" customFormat="1" x14ac:dyDescent="0.2">
      <c r="H19057" s="12"/>
      <c r="J19057" s="29"/>
      <c r="K19057" s="45"/>
      <c r="L19057" s="45"/>
      <c r="M19057" s="45"/>
    </row>
    <row r="19058" spans="8:13" s="28" customFormat="1" x14ac:dyDescent="0.2">
      <c r="H19058" s="12"/>
      <c r="J19058" s="29"/>
      <c r="K19058" s="45"/>
      <c r="L19058" s="45"/>
      <c r="M19058" s="45"/>
    </row>
    <row r="19059" spans="8:13" s="28" customFormat="1" x14ac:dyDescent="0.2">
      <c r="H19059" s="12"/>
      <c r="J19059" s="29"/>
      <c r="K19059" s="45"/>
      <c r="L19059" s="45"/>
      <c r="M19059" s="45"/>
    </row>
    <row r="19060" spans="8:13" s="28" customFormat="1" x14ac:dyDescent="0.2">
      <c r="H19060" s="12"/>
      <c r="J19060" s="29"/>
      <c r="K19060" s="45"/>
      <c r="L19060" s="45"/>
      <c r="M19060" s="45"/>
    </row>
    <row r="19061" spans="8:13" s="28" customFormat="1" x14ac:dyDescent="0.2">
      <c r="H19061" s="12"/>
      <c r="J19061" s="29"/>
      <c r="K19061" s="45"/>
      <c r="L19061" s="45"/>
      <c r="M19061" s="45"/>
    </row>
    <row r="19062" spans="8:13" s="28" customFormat="1" x14ac:dyDescent="0.2">
      <c r="H19062" s="12"/>
      <c r="J19062" s="29"/>
      <c r="K19062" s="45"/>
      <c r="L19062" s="45"/>
      <c r="M19062" s="45"/>
    </row>
    <row r="19063" spans="8:13" s="28" customFormat="1" x14ac:dyDescent="0.2">
      <c r="H19063" s="12"/>
      <c r="J19063" s="29"/>
      <c r="K19063" s="45"/>
      <c r="L19063" s="45"/>
      <c r="M19063" s="45"/>
    </row>
    <row r="19064" spans="8:13" s="28" customFormat="1" x14ac:dyDescent="0.2">
      <c r="H19064" s="12"/>
      <c r="J19064" s="29"/>
      <c r="K19064" s="45"/>
      <c r="L19064" s="45"/>
      <c r="M19064" s="45"/>
    </row>
    <row r="19065" spans="8:13" s="28" customFormat="1" x14ac:dyDescent="0.2">
      <c r="H19065" s="12"/>
      <c r="J19065" s="29"/>
      <c r="K19065" s="45"/>
      <c r="L19065" s="45"/>
      <c r="M19065" s="45"/>
    </row>
    <row r="19066" spans="8:13" s="28" customFormat="1" x14ac:dyDescent="0.2">
      <c r="H19066" s="12"/>
      <c r="J19066" s="29"/>
      <c r="K19066" s="45"/>
      <c r="L19066" s="45"/>
      <c r="M19066" s="45"/>
    </row>
    <row r="19067" spans="8:13" s="28" customFormat="1" x14ac:dyDescent="0.2">
      <c r="H19067" s="12"/>
      <c r="J19067" s="29"/>
      <c r="K19067" s="45"/>
      <c r="L19067" s="45"/>
      <c r="M19067" s="45"/>
    </row>
    <row r="19068" spans="8:13" s="28" customFormat="1" x14ac:dyDescent="0.2">
      <c r="H19068" s="12"/>
      <c r="J19068" s="29"/>
      <c r="K19068" s="45"/>
      <c r="L19068" s="45"/>
      <c r="M19068" s="45"/>
    </row>
    <row r="19069" spans="8:13" s="28" customFormat="1" x14ac:dyDescent="0.2">
      <c r="H19069" s="12"/>
      <c r="J19069" s="29"/>
      <c r="K19069" s="45"/>
      <c r="L19069" s="45"/>
      <c r="M19069" s="45"/>
    </row>
    <row r="19070" spans="8:13" s="28" customFormat="1" x14ac:dyDescent="0.2">
      <c r="H19070" s="12"/>
      <c r="J19070" s="29"/>
      <c r="K19070" s="45"/>
      <c r="L19070" s="45"/>
      <c r="M19070" s="45"/>
    </row>
    <row r="19071" spans="8:13" s="28" customFormat="1" x14ac:dyDescent="0.2">
      <c r="H19071" s="12"/>
      <c r="J19071" s="29"/>
      <c r="K19071" s="45"/>
      <c r="L19071" s="45"/>
      <c r="M19071" s="45"/>
    </row>
    <row r="19072" spans="8:13" s="28" customFormat="1" x14ac:dyDescent="0.2">
      <c r="H19072" s="12"/>
      <c r="J19072" s="29"/>
      <c r="K19072" s="45"/>
      <c r="L19072" s="45"/>
      <c r="M19072" s="45"/>
    </row>
    <row r="19073" spans="8:13" s="28" customFormat="1" x14ac:dyDescent="0.2">
      <c r="H19073" s="12"/>
      <c r="J19073" s="29"/>
      <c r="K19073" s="45"/>
      <c r="L19073" s="45"/>
      <c r="M19073" s="45"/>
    </row>
    <row r="19074" spans="8:13" s="28" customFormat="1" x14ac:dyDescent="0.2">
      <c r="H19074" s="12"/>
      <c r="J19074" s="29"/>
      <c r="K19074" s="45"/>
      <c r="L19074" s="45"/>
      <c r="M19074" s="45"/>
    </row>
    <row r="19075" spans="8:13" s="28" customFormat="1" x14ac:dyDescent="0.2">
      <c r="H19075" s="12"/>
      <c r="J19075" s="29"/>
      <c r="K19075" s="45"/>
      <c r="L19075" s="45"/>
      <c r="M19075" s="45"/>
    </row>
    <row r="19076" spans="8:13" s="28" customFormat="1" x14ac:dyDescent="0.2">
      <c r="H19076" s="12"/>
      <c r="J19076" s="29"/>
      <c r="K19076" s="45"/>
      <c r="L19076" s="45"/>
      <c r="M19076" s="45"/>
    </row>
    <row r="19077" spans="8:13" s="28" customFormat="1" x14ac:dyDescent="0.2">
      <c r="H19077" s="12"/>
      <c r="J19077" s="29"/>
      <c r="K19077" s="45"/>
      <c r="L19077" s="45"/>
      <c r="M19077" s="45"/>
    </row>
    <row r="19078" spans="8:13" s="28" customFormat="1" x14ac:dyDescent="0.2">
      <c r="H19078" s="12"/>
      <c r="J19078" s="29"/>
      <c r="K19078" s="45"/>
      <c r="L19078" s="45"/>
      <c r="M19078" s="45"/>
    </row>
    <row r="19079" spans="8:13" s="28" customFormat="1" x14ac:dyDescent="0.2">
      <c r="H19079" s="12"/>
      <c r="J19079" s="29"/>
      <c r="K19079" s="45"/>
      <c r="L19079" s="45"/>
      <c r="M19079" s="45"/>
    </row>
    <row r="19080" spans="8:13" s="28" customFormat="1" x14ac:dyDescent="0.2">
      <c r="H19080" s="12"/>
      <c r="J19080" s="29"/>
      <c r="K19080" s="45"/>
      <c r="L19080" s="45"/>
      <c r="M19080" s="45"/>
    </row>
    <row r="19081" spans="8:13" s="28" customFormat="1" x14ac:dyDescent="0.2">
      <c r="H19081" s="12"/>
      <c r="J19081" s="29"/>
      <c r="K19081" s="45"/>
      <c r="L19081" s="45"/>
      <c r="M19081" s="45"/>
    </row>
    <row r="19082" spans="8:13" s="28" customFormat="1" x14ac:dyDescent="0.2">
      <c r="H19082" s="12"/>
      <c r="J19082" s="29"/>
      <c r="K19082" s="45"/>
      <c r="L19082" s="45"/>
      <c r="M19082" s="45"/>
    </row>
    <row r="19083" spans="8:13" s="28" customFormat="1" x14ac:dyDescent="0.2">
      <c r="H19083" s="12"/>
      <c r="J19083" s="29"/>
      <c r="K19083" s="45"/>
      <c r="L19083" s="45"/>
      <c r="M19083" s="45"/>
    </row>
    <row r="19084" spans="8:13" s="28" customFormat="1" x14ac:dyDescent="0.2">
      <c r="H19084" s="12"/>
      <c r="J19084" s="29"/>
      <c r="K19084" s="45"/>
      <c r="L19084" s="45"/>
      <c r="M19084" s="45"/>
    </row>
    <row r="19085" spans="8:13" s="28" customFormat="1" x14ac:dyDescent="0.2">
      <c r="H19085" s="12"/>
      <c r="J19085" s="29"/>
      <c r="K19085" s="45"/>
      <c r="L19085" s="45"/>
      <c r="M19085" s="45"/>
    </row>
    <row r="19086" spans="8:13" s="28" customFormat="1" x14ac:dyDescent="0.2">
      <c r="H19086" s="12"/>
      <c r="J19086" s="29"/>
      <c r="K19086" s="45"/>
      <c r="L19086" s="45"/>
      <c r="M19086" s="45"/>
    </row>
    <row r="19087" spans="8:13" s="28" customFormat="1" x14ac:dyDescent="0.2">
      <c r="H19087" s="12"/>
      <c r="J19087" s="29"/>
      <c r="K19087" s="45"/>
      <c r="L19087" s="45"/>
      <c r="M19087" s="45"/>
    </row>
    <row r="19088" spans="8:13" s="28" customFormat="1" x14ac:dyDescent="0.2">
      <c r="H19088" s="12"/>
      <c r="J19088" s="29"/>
      <c r="K19088" s="45"/>
      <c r="L19088" s="45"/>
      <c r="M19088" s="45"/>
    </row>
    <row r="19089" spans="8:13" s="28" customFormat="1" x14ac:dyDescent="0.2">
      <c r="H19089" s="12"/>
      <c r="J19089" s="29"/>
      <c r="K19089" s="45"/>
      <c r="L19089" s="45"/>
      <c r="M19089" s="45"/>
    </row>
    <row r="19090" spans="8:13" s="28" customFormat="1" x14ac:dyDescent="0.2">
      <c r="H19090" s="12"/>
      <c r="J19090" s="29"/>
      <c r="K19090" s="45"/>
      <c r="L19090" s="45"/>
      <c r="M19090" s="45"/>
    </row>
    <row r="19091" spans="8:13" s="28" customFormat="1" x14ac:dyDescent="0.2">
      <c r="H19091" s="12"/>
      <c r="J19091" s="29"/>
      <c r="K19091" s="45"/>
      <c r="L19091" s="45"/>
      <c r="M19091" s="45"/>
    </row>
    <row r="19092" spans="8:13" s="28" customFormat="1" x14ac:dyDescent="0.2">
      <c r="H19092" s="12"/>
      <c r="J19092" s="29"/>
      <c r="K19092" s="45"/>
      <c r="L19092" s="45"/>
      <c r="M19092" s="45"/>
    </row>
    <row r="19093" spans="8:13" s="28" customFormat="1" x14ac:dyDescent="0.2">
      <c r="H19093" s="12"/>
      <c r="J19093" s="29"/>
      <c r="K19093" s="45"/>
      <c r="L19093" s="45"/>
      <c r="M19093" s="45"/>
    </row>
    <row r="19094" spans="8:13" s="28" customFormat="1" x14ac:dyDescent="0.2">
      <c r="H19094" s="12"/>
      <c r="J19094" s="29"/>
      <c r="K19094" s="45"/>
      <c r="L19094" s="45"/>
      <c r="M19094" s="45"/>
    </row>
    <row r="19095" spans="8:13" s="28" customFormat="1" x14ac:dyDescent="0.2">
      <c r="H19095" s="12"/>
      <c r="J19095" s="29"/>
      <c r="K19095" s="45"/>
      <c r="L19095" s="45"/>
      <c r="M19095" s="45"/>
    </row>
    <row r="19096" spans="8:13" s="28" customFormat="1" x14ac:dyDescent="0.2">
      <c r="H19096" s="12"/>
      <c r="J19096" s="29"/>
      <c r="K19096" s="45"/>
      <c r="L19096" s="45"/>
      <c r="M19096" s="45"/>
    </row>
    <row r="19097" spans="8:13" s="28" customFormat="1" x14ac:dyDescent="0.2">
      <c r="H19097" s="12"/>
      <c r="J19097" s="29"/>
      <c r="K19097" s="45"/>
      <c r="L19097" s="45"/>
      <c r="M19097" s="45"/>
    </row>
    <row r="19098" spans="8:13" s="28" customFormat="1" x14ac:dyDescent="0.2">
      <c r="H19098" s="12"/>
      <c r="J19098" s="29"/>
      <c r="K19098" s="45"/>
      <c r="L19098" s="45"/>
      <c r="M19098" s="45"/>
    </row>
    <row r="19099" spans="8:13" s="28" customFormat="1" x14ac:dyDescent="0.2">
      <c r="H19099" s="12"/>
      <c r="J19099" s="29"/>
      <c r="K19099" s="45"/>
      <c r="L19099" s="45"/>
      <c r="M19099" s="45"/>
    </row>
    <row r="19100" spans="8:13" s="28" customFormat="1" x14ac:dyDescent="0.2">
      <c r="H19100" s="12"/>
      <c r="J19100" s="29"/>
      <c r="K19100" s="45"/>
      <c r="L19100" s="45"/>
      <c r="M19100" s="45"/>
    </row>
    <row r="19101" spans="8:13" s="28" customFormat="1" x14ac:dyDescent="0.2">
      <c r="H19101" s="12"/>
      <c r="J19101" s="29"/>
      <c r="K19101" s="45"/>
      <c r="L19101" s="45"/>
      <c r="M19101" s="45"/>
    </row>
    <row r="19102" spans="8:13" s="28" customFormat="1" x14ac:dyDescent="0.2">
      <c r="H19102" s="12"/>
      <c r="J19102" s="29"/>
      <c r="K19102" s="45"/>
      <c r="L19102" s="45"/>
      <c r="M19102" s="45"/>
    </row>
    <row r="19103" spans="8:13" s="28" customFormat="1" x14ac:dyDescent="0.2">
      <c r="H19103" s="12"/>
      <c r="J19103" s="29"/>
      <c r="K19103" s="45"/>
      <c r="L19103" s="45"/>
      <c r="M19103" s="45"/>
    </row>
    <row r="19104" spans="8:13" s="28" customFormat="1" x14ac:dyDescent="0.2">
      <c r="H19104" s="12"/>
      <c r="J19104" s="29"/>
      <c r="K19104" s="45"/>
      <c r="L19104" s="45"/>
      <c r="M19104" s="45"/>
    </row>
    <row r="19105" spans="8:13" s="28" customFormat="1" x14ac:dyDescent="0.2">
      <c r="H19105" s="12"/>
      <c r="J19105" s="29"/>
      <c r="K19105" s="45"/>
      <c r="L19105" s="45"/>
      <c r="M19105" s="45"/>
    </row>
    <row r="19106" spans="8:13" s="28" customFormat="1" x14ac:dyDescent="0.2">
      <c r="H19106" s="12"/>
      <c r="J19106" s="29"/>
      <c r="K19106" s="45"/>
      <c r="L19106" s="45"/>
      <c r="M19106" s="45"/>
    </row>
    <row r="19107" spans="8:13" s="28" customFormat="1" x14ac:dyDescent="0.2">
      <c r="H19107" s="12"/>
      <c r="J19107" s="29"/>
      <c r="K19107" s="45"/>
      <c r="L19107" s="45"/>
      <c r="M19107" s="45"/>
    </row>
    <row r="19108" spans="8:13" s="28" customFormat="1" x14ac:dyDescent="0.2">
      <c r="H19108" s="12"/>
      <c r="J19108" s="29"/>
      <c r="K19108" s="45"/>
      <c r="L19108" s="45"/>
      <c r="M19108" s="45"/>
    </row>
    <row r="19109" spans="8:13" s="28" customFormat="1" x14ac:dyDescent="0.2">
      <c r="H19109" s="12"/>
      <c r="J19109" s="29"/>
      <c r="K19109" s="45"/>
      <c r="L19109" s="45"/>
      <c r="M19109" s="45"/>
    </row>
    <row r="19110" spans="8:13" s="28" customFormat="1" x14ac:dyDescent="0.2">
      <c r="H19110" s="12"/>
      <c r="J19110" s="29"/>
      <c r="K19110" s="45"/>
      <c r="L19110" s="45"/>
      <c r="M19110" s="45"/>
    </row>
    <row r="19111" spans="8:13" s="28" customFormat="1" x14ac:dyDescent="0.2">
      <c r="H19111" s="12"/>
      <c r="J19111" s="29"/>
      <c r="K19111" s="45"/>
      <c r="L19111" s="45"/>
      <c r="M19111" s="45"/>
    </row>
    <row r="19112" spans="8:13" s="28" customFormat="1" x14ac:dyDescent="0.2">
      <c r="H19112" s="12"/>
      <c r="J19112" s="29"/>
      <c r="K19112" s="45"/>
      <c r="L19112" s="45"/>
      <c r="M19112" s="45"/>
    </row>
    <row r="19113" spans="8:13" s="28" customFormat="1" x14ac:dyDescent="0.2">
      <c r="H19113" s="12"/>
      <c r="J19113" s="29"/>
      <c r="K19113" s="45"/>
      <c r="L19113" s="45"/>
      <c r="M19113" s="45"/>
    </row>
    <row r="19114" spans="8:13" s="28" customFormat="1" x14ac:dyDescent="0.2">
      <c r="H19114" s="12"/>
      <c r="J19114" s="29"/>
      <c r="K19114" s="45"/>
      <c r="L19114" s="45"/>
      <c r="M19114" s="45"/>
    </row>
    <row r="19115" spans="8:13" s="28" customFormat="1" x14ac:dyDescent="0.2">
      <c r="H19115" s="12"/>
      <c r="J19115" s="29"/>
      <c r="K19115" s="45"/>
      <c r="L19115" s="45"/>
      <c r="M19115" s="45"/>
    </row>
    <row r="19116" spans="8:13" s="28" customFormat="1" x14ac:dyDescent="0.2">
      <c r="H19116" s="12"/>
      <c r="J19116" s="29"/>
      <c r="K19116" s="45"/>
      <c r="L19116" s="45"/>
      <c r="M19116" s="45"/>
    </row>
    <row r="19117" spans="8:13" s="28" customFormat="1" x14ac:dyDescent="0.2">
      <c r="H19117" s="12"/>
      <c r="J19117" s="29"/>
      <c r="K19117" s="45"/>
      <c r="L19117" s="45"/>
      <c r="M19117" s="45"/>
    </row>
    <row r="19118" spans="8:13" s="28" customFormat="1" x14ac:dyDescent="0.2">
      <c r="H19118" s="12"/>
      <c r="J19118" s="29"/>
      <c r="K19118" s="45"/>
      <c r="L19118" s="45"/>
      <c r="M19118" s="45"/>
    </row>
    <row r="19119" spans="8:13" s="28" customFormat="1" x14ac:dyDescent="0.2">
      <c r="H19119" s="12"/>
      <c r="J19119" s="29"/>
      <c r="K19119" s="45"/>
      <c r="L19119" s="45"/>
      <c r="M19119" s="45"/>
    </row>
    <row r="19120" spans="8:13" s="28" customFormat="1" x14ac:dyDescent="0.2">
      <c r="H19120" s="12"/>
      <c r="J19120" s="29"/>
      <c r="K19120" s="45"/>
      <c r="L19120" s="45"/>
      <c r="M19120" s="45"/>
    </row>
    <row r="19121" spans="8:13" s="28" customFormat="1" x14ac:dyDescent="0.2">
      <c r="H19121" s="12"/>
      <c r="J19121" s="29"/>
      <c r="K19121" s="45"/>
      <c r="L19121" s="45"/>
      <c r="M19121" s="45"/>
    </row>
    <row r="19122" spans="8:13" s="28" customFormat="1" x14ac:dyDescent="0.2">
      <c r="H19122" s="12"/>
      <c r="J19122" s="29"/>
      <c r="K19122" s="45"/>
      <c r="L19122" s="45"/>
      <c r="M19122" s="45"/>
    </row>
    <row r="19123" spans="8:13" s="28" customFormat="1" x14ac:dyDescent="0.2">
      <c r="H19123" s="12"/>
      <c r="J19123" s="29"/>
      <c r="K19123" s="45"/>
      <c r="L19123" s="45"/>
      <c r="M19123" s="45"/>
    </row>
    <row r="19124" spans="8:13" s="28" customFormat="1" x14ac:dyDescent="0.2">
      <c r="H19124" s="12"/>
      <c r="J19124" s="29"/>
      <c r="K19124" s="45"/>
      <c r="L19124" s="45"/>
      <c r="M19124" s="45"/>
    </row>
    <row r="19125" spans="8:13" s="28" customFormat="1" x14ac:dyDescent="0.2">
      <c r="H19125" s="12"/>
      <c r="J19125" s="29"/>
      <c r="K19125" s="45"/>
      <c r="L19125" s="45"/>
      <c r="M19125" s="45"/>
    </row>
    <row r="19126" spans="8:13" s="28" customFormat="1" x14ac:dyDescent="0.2">
      <c r="H19126" s="12"/>
      <c r="J19126" s="29"/>
      <c r="K19126" s="45"/>
      <c r="L19126" s="45"/>
      <c r="M19126" s="45"/>
    </row>
    <row r="19127" spans="8:13" s="28" customFormat="1" x14ac:dyDescent="0.2">
      <c r="H19127" s="12"/>
      <c r="J19127" s="29"/>
      <c r="K19127" s="45"/>
      <c r="L19127" s="45"/>
      <c r="M19127" s="45"/>
    </row>
    <row r="19128" spans="8:13" s="28" customFormat="1" x14ac:dyDescent="0.2">
      <c r="H19128" s="12"/>
      <c r="J19128" s="29"/>
      <c r="K19128" s="45"/>
      <c r="L19128" s="45"/>
      <c r="M19128" s="45"/>
    </row>
    <row r="19129" spans="8:13" s="28" customFormat="1" x14ac:dyDescent="0.2">
      <c r="H19129" s="12"/>
      <c r="J19129" s="29"/>
      <c r="K19129" s="45"/>
      <c r="L19129" s="45"/>
      <c r="M19129" s="45"/>
    </row>
    <row r="19130" spans="8:13" s="28" customFormat="1" x14ac:dyDescent="0.2">
      <c r="H19130" s="12"/>
      <c r="J19130" s="29"/>
      <c r="K19130" s="45"/>
      <c r="L19130" s="45"/>
      <c r="M19130" s="45"/>
    </row>
    <row r="19131" spans="8:13" s="28" customFormat="1" x14ac:dyDescent="0.2">
      <c r="H19131" s="12"/>
      <c r="J19131" s="29"/>
      <c r="K19131" s="45"/>
      <c r="L19131" s="45"/>
      <c r="M19131" s="45"/>
    </row>
    <row r="19132" spans="8:13" s="28" customFormat="1" x14ac:dyDescent="0.2">
      <c r="H19132" s="12"/>
      <c r="J19132" s="29"/>
      <c r="K19132" s="45"/>
      <c r="L19132" s="45"/>
      <c r="M19132" s="45"/>
    </row>
    <row r="19133" spans="8:13" s="28" customFormat="1" x14ac:dyDescent="0.2">
      <c r="H19133" s="12"/>
      <c r="J19133" s="29"/>
      <c r="K19133" s="45"/>
      <c r="L19133" s="45"/>
      <c r="M19133" s="45"/>
    </row>
    <row r="19134" spans="8:13" s="28" customFormat="1" x14ac:dyDescent="0.2">
      <c r="H19134" s="12"/>
      <c r="J19134" s="29"/>
      <c r="K19134" s="45"/>
      <c r="L19134" s="45"/>
      <c r="M19134" s="45"/>
    </row>
    <row r="19135" spans="8:13" s="28" customFormat="1" x14ac:dyDescent="0.2">
      <c r="H19135" s="12"/>
      <c r="J19135" s="29"/>
      <c r="K19135" s="45"/>
      <c r="L19135" s="45"/>
      <c r="M19135" s="45"/>
    </row>
    <row r="19136" spans="8:13" s="28" customFormat="1" x14ac:dyDescent="0.2">
      <c r="H19136" s="12"/>
      <c r="J19136" s="29"/>
      <c r="K19136" s="45"/>
      <c r="L19136" s="45"/>
      <c r="M19136" s="45"/>
    </row>
    <row r="19137" spans="8:13" s="28" customFormat="1" x14ac:dyDescent="0.2">
      <c r="H19137" s="12"/>
      <c r="J19137" s="29"/>
      <c r="K19137" s="45"/>
      <c r="L19137" s="45"/>
      <c r="M19137" s="45"/>
    </row>
    <row r="19138" spans="8:13" s="28" customFormat="1" x14ac:dyDescent="0.2">
      <c r="H19138" s="12"/>
      <c r="J19138" s="29"/>
      <c r="K19138" s="45"/>
      <c r="L19138" s="45"/>
      <c r="M19138" s="45"/>
    </row>
    <row r="19139" spans="8:13" s="28" customFormat="1" x14ac:dyDescent="0.2">
      <c r="H19139" s="12"/>
      <c r="J19139" s="29"/>
      <c r="K19139" s="45"/>
      <c r="L19139" s="45"/>
      <c r="M19139" s="45"/>
    </row>
    <row r="19140" spans="8:13" s="28" customFormat="1" x14ac:dyDescent="0.2">
      <c r="H19140" s="12"/>
      <c r="J19140" s="29"/>
      <c r="K19140" s="45"/>
      <c r="L19140" s="45"/>
      <c r="M19140" s="45"/>
    </row>
    <row r="19141" spans="8:13" s="28" customFormat="1" x14ac:dyDescent="0.2">
      <c r="H19141" s="12"/>
      <c r="J19141" s="29"/>
      <c r="K19141" s="45"/>
      <c r="L19141" s="45"/>
      <c r="M19141" s="45"/>
    </row>
    <row r="19142" spans="8:13" s="28" customFormat="1" x14ac:dyDescent="0.2">
      <c r="H19142" s="12"/>
      <c r="J19142" s="29"/>
      <c r="K19142" s="45"/>
      <c r="L19142" s="45"/>
      <c r="M19142" s="45"/>
    </row>
    <row r="19143" spans="8:13" s="28" customFormat="1" x14ac:dyDescent="0.2">
      <c r="H19143" s="12"/>
      <c r="J19143" s="29"/>
      <c r="K19143" s="45"/>
      <c r="L19143" s="45"/>
      <c r="M19143" s="45"/>
    </row>
    <row r="19144" spans="8:13" s="28" customFormat="1" x14ac:dyDescent="0.2">
      <c r="H19144" s="12"/>
      <c r="J19144" s="29"/>
      <c r="K19144" s="45"/>
      <c r="L19144" s="45"/>
      <c r="M19144" s="45"/>
    </row>
    <row r="19145" spans="8:13" s="28" customFormat="1" x14ac:dyDescent="0.2">
      <c r="H19145" s="12"/>
      <c r="J19145" s="29"/>
      <c r="K19145" s="45"/>
      <c r="L19145" s="45"/>
      <c r="M19145" s="45"/>
    </row>
    <row r="19146" spans="8:13" s="28" customFormat="1" x14ac:dyDescent="0.2">
      <c r="H19146" s="12"/>
      <c r="J19146" s="29"/>
      <c r="K19146" s="45"/>
      <c r="L19146" s="45"/>
      <c r="M19146" s="45"/>
    </row>
    <row r="19147" spans="8:13" s="28" customFormat="1" x14ac:dyDescent="0.2">
      <c r="H19147" s="12"/>
      <c r="J19147" s="29"/>
      <c r="K19147" s="45"/>
      <c r="L19147" s="45"/>
      <c r="M19147" s="45"/>
    </row>
    <row r="19148" spans="8:13" s="28" customFormat="1" x14ac:dyDescent="0.2">
      <c r="H19148" s="12"/>
      <c r="J19148" s="29"/>
      <c r="K19148" s="45"/>
      <c r="L19148" s="45"/>
      <c r="M19148" s="45"/>
    </row>
    <row r="19149" spans="8:13" s="28" customFormat="1" x14ac:dyDescent="0.2">
      <c r="H19149" s="12"/>
      <c r="J19149" s="29"/>
      <c r="K19149" s="45"/>
      <c r="L19149" s="45"/>
      <c r="M19149" s="45"/>
    </row>
    <row r="19150" spans="8:13" s="28" customFormat="1" x14ac:dyDescent="0.2">
      <c r="H19150" s="12"/>
      <c r="J19150" s="29"/>
      <c r="K19150" s="45"/>
      <c r="L19150" s="45"/>
      <c r="M19150" s="45"/>
    </row>
    <row r="19151" spans="8:13" s="28" customFormat="1" x14ac:dyDescent="0.2">
      <c r="H19151" s="12"/>
      <c r="J19151" s="29"/>
      <c r="K19151" s="45"/>
      <c r="L19151" s="45"/>
      <c r="M19151" s="45"/>
    </row>
    <row r="19152" spans="8:13" s="28" customFormat="1" x14ac:dyDescent="0.2">
      <c r="H19152" s="12"/>
      <c r="J19152" s="29"/>
      <c r="K19152" s="45"/>
      <c r="L19152" s="45"/>
      <c r="M19152" s="45"/>
    </row>
    <row r="19153" spans="8:13" s="28" customFormat="1" x14ac:dyDescent="0.2">
      <c r="H19153" s="12"/>
      <c r="J19153" s="29"/>
      <c r="K19153" s="45"/>
      <c r="L19153" s="45"/>
      <c r="M19153" s="45"/>
    </row>
    <row r="19154" spans="8:13" s="28" customFormat="1" x14ac:dyDescent="0.2">
      <c r="H19154" s="12"/>
      <c r="J19154" s="29"/>
      <c r="K19154" s="45"/>
      <c r="L19154" s="45"/>
      <c r="M19154" s="45"/>
    </row>
    <row r="19155" spans="8:13" s="28" customFormat="1" x14ac:dyDescent="0.2">
      <c r="H19155" s="12"/>
      <c r="J19155" s="29"/>
      <c r="K19155" s="45"/>
      <c r="L19155" s="45"/>
      <c r="M19155" s="45"/>
    </row>
    <row r="19156" spans="8:13" s="28" customFormat="1" x14ac:dyDescent="0.2">
      <c r="H19156" s="12"/>
      <c r="J19156" s="29"/>
      <c r="K19156" s="45"/>
      <c r="L19156" s="45"/>
      <c r="M19156" s="45"/>
    </row>
    <row r="19157" spans="8:13" s="28" customFormat="1" x14ac:dyDescent="0.2">
      <c r="H19157" s="12"/>
      <c r="J19157" s="29"/>
      <c r="K19157" s="45"/>
      <c r="L19157" s="45"/>
      <c r="M19157" s="45"/>
    </row>
    <row r="19158" spans="8:13" s="28" customFormat="1" x14ac:dyDescent="0.2">
      <c r="H19158" s="12"/>
      <c r="J19158" s="29"/>
      <c r="K19158" s="45"/>
      <c r="L19158" s="45"/>
      <c r="M19158" s="45"/>
    </row>
    <row r="19159" spans="8:13" s="28" customFormat="1" x14ac:dyDescent="0.2">
      <c r="H19159" s="12"/>
      <c r="J19159" s="29"/>
      <c r="K19159" s="45"/>
      <c r="L19159" s="45"/>
      <c r="M19159" s="45"/>
    </row>
    <row r="19160" spans="8:13" s="28" customFormat="1" x14ac:dyDescent="0.2">
      <c r="H19160" s="12"/>
      <c r="J19160" s="29"/>
      <c r="K19160" s="45"/>
      <c r="L19160" s="45"/>
      <c r="M19160" s="45"/>
    </row>
    <row r="19161" spans="8:13" s="28" customFormat="1" x14ac:dyDescent="0.2">
      <c r="H19161" s="12"/>
      <c r="J19161" s="29"/>
      <c r="K19161" s="45"/>
      <c r="L19161" s="45"/>
      <c r="M19161" s="45"/>
    </row>
    <row r="19162" spans="8:13" s="28" customFormat="1" x14ac:dyDescent="0.2">
      <c r="H19162" s="12"/>
      <c r="J19162" s="29"/>
      <c r="K19162" s="45"/>
      <c r="L19162" s="45"/>
      <c r="M19162" s="45"/>
    </row>
    <row r="19163" spans="8:13" s="28" customFormat="1" x14ac:dyDescent="0.2">
      <c r="H19163" s="12"/>
      <c r="J19163" s="29"/>
      <c r="K19163" s="45"/>
      <c r="L19163" s="45"/>
      <c r="M19163" s="45"/>
    </row>
    <row r="19164" spans="8:13" s="28" customFormat="1" x14ac:dyDescent="0.2">
      <c r="H19164" s="12"/>
      <c r="J19164" s="29"/>
      <c r="K19164" s="45"/>
      <c r="L19164" s="45"/>
      <c r="M19164" s="45"/>
    </row>
    <row r="19165" spans="8:13" s="28" customFormat="1" x14ac:dyDescent="0.2">
      <c r="H19165" s="12"/>
      <c r="J19165" s="29"/>
      <c r="K19165" s="45"/>
      <c r="L19165" s="45"/>
      <c r="M19165" s="45"/>
    </row>
    <row r="19166" spans="8:13" s="28" customFormat="1" x14ac:dyDescent="0.2">
      <c r="H19166" s="12"/>
      <c r="J19166" s="29"/>
      <c r="K19166" s="45"/>
      <c r="L19166" s="45"/>
      <c r="M19166" s="45"/>
    </row>
    <row r="19167" spans="8:13" s="28" customFormat="1" x14ac:dyDescent="0.2">
      <c r="H19167" s="12"/>
      <c r="J19167" s="29"/>
      <c r="K19167" s="45"/>
      <c r="L19167" s="45"/>
      <c r="M19167" s="45"/>
    </row>
    <row r="19168" spans="8:13" s="28" customFormat="1" x14ac:dyDescent="0.2">
      <c r="H19168" s="12"/>
      <c r="J19168" s="29"/>
      <c r="K19168" s="45"/>
      <c r="L19168" s="45"/>
      <c r="M19168" s="45"/>
    </row>
    <row r="19169" spans="8:13" s="28" customFormat="1" x14ac:dyDescent="0.2">
      <c r="H19169" s="12"/>
      <c r="J19169" s="29"/>
      <c r="K19169" s="45"/>
      <c r="L19169" s="45"/>
      <c r="M19169" s="45"/>
    </row>
    <row r="19170" spans="8:13" s="28" customFormat="1" x14ac:dyDescent="0.2">
      <c r="H19170" s="12"/>
      <c r="J19170" s="29"/>
      <c r="K19170" s="45"/>
      <c r="L19170" s="45"/>
      <c r="M19170" s="45"/>
    </row>
    <row r="19171" spans="8:13" s="28" customFormat="1" x14ac:dyDescent="0.2">
      <c r="H19171" s="12"/>
      <c r="J19171" s="29"/>
      <c r="K19171" s="45"/>
      <c r="L19171" s="45"/>
      <c r="M19171" s="45"/>
    </row>
    <row r="19172" spans="8:13" s="28" customFormat="1" x14ac:dyDescent="0.2">
      <c r="H19172" s="12"/>
      <c r="J19172" s="29"/>
      <c r="K19172" s="45"/>
      <c r="L19172" s="45"/>
      <c r="M19172" s="45"/>
    </row>
    <row r="19173" spans="8:13" s="28" customFormat="1" x14ac:dyDescent="0.2">
      <c r="H19173" s="12"/>
      <c r="J19173" s="29"/>
      <c r="K19173" s="45"/>
      <c r="L19173" s="45"/>
      <c r="M19173" s="45"/>
    </row>
    <row r="19174" spans="8:13" s="28" customFormat="1" x14ac:dyDescent="0.2">
      <c r="H19174" s="12"/>
      <c r="J19174" s="29"/>
      <c r="K19174" s="45"/>
      <c r="L19174" s="45"/>
      <c r="M19174" s="45"/>
    </row>
    <row r="19175" spans="8:13" s="28" customFormat="1" x14ac:dyDescent="0.2">
      <c r="H19175" s="12"/>
      <c r="J19175" s="29"/>
      <c r="K19175" s="45"/>
      <c r="L19175" s="45"/>
      <c r="M19175" s="45"/>
    </row>
    <row r="19176" spans="8:13" s="28" customFormat="1" x14ac:dyDescent="0.2">
      <c r="H19176" s="12"/>
      <c r="J19176" s="29"/>
      <c r="K19176" s="45"/>
      <c r="L19176" s="45"/>
      <c r="M19176" s="45"/>
    </row>
    <row r="19177" spans="8:13" s="28" customFormat="1" x14ac:dyDescent="0.2">
      <c r="H19177" s="12"/>
      <c r="J19177" s="29"/>
      <c r="K19177" s="45"/>
      <c r="L19177" s="45"/>
      <c r="M19177" s="45"/>
    </row>
    <row r="19178" spans="8:13" s="28" customFormat="1" x14ac:dyDescent="0.2">
      <c r="H19178" s="12"/>
      <c r="J19178" s="29"/>
      <c r="K19178" s="45"/>
      <c r="L19178" s="45"/>
      <c r="M19178" s="45"/>
    </row>
    <row r="19179" spans="8:13" s="28" customFormat="1" x14ac:dyDescent="0.2">
      <c r="H19179" s="12"/>
      <c r="J19179" s="29"/>
      <c r="K19179" s="45"/>
      <c r="L19179" s="45"/>
      <c r="M19179" s="45"/>
    </row>
    <row r="19180" spans="8:13" s="28" customFormat="1" x14ac:dyDescent="0.2">
      <c r="H19180" s="12"/>
      <c r="J19180" s="29"/>
      <c r="K19180" s="45"/>
      <c r="L19180" s="45"/>
      <c r="M19180" s="45"/>
    </row>
    <row r="19181" spans="8:13" s="28" customFormat="1" x14ac:dyDescent="0.2">
      <c r="H19181" s="12"/>
      <c r="J19181" s="29"/>
      <c r="K19181" s="45"/>
      <c r="L19181" s="45"/>
      <c r="M19181" s="45"/>
    </row>
    <row r="19182" spans="8:13" s="28" customFormat="1" x14ac:dyDescent="0.2">
      <c r="H19182" s="12"/>
      <c r="J19182" s="29"/>
      <c r="K19182" s="45"/>
      <c r="L19182" s="45"/>
      <c r="M19182" s="45"/>
    </row>
    <row r="19183" spans="8:13" s="28" customFormat="1" x14ac:dyDescent="0.2">
      <c r="H19183" s="12"/>
      <c r="J19183" s="29"/>
      <c r="K19183" s="45"/>
      <c r="L19183" s="45"/>
      <c r="M19183" s="45"/>
    </row>
    <row r="19184" spans="8:13" s="28" customFormat="1" x14ac:dyDescent="0.2">
      <c r="H19184" s="12"/>
      <c r="J19184" s="29"/>
      <c r="K19184" s="45"/>
      <c r="L19184" s="45"/>
      <c r="M19184" s="45"/>
    </row>
    <row r="19185" spans="8:13" s="28" customFormat="1" x14ac:dyDescent="0.2">
      <c r="H19185" s="12"/>
      <c r="J19185" s="29"/>
      <c r="K19185" s="45"/>
      <c r="L19185" s="45"/>
      <c r="M19185" s="45"/>
    </row>
    <row r="19186" spans="8:13" s="28" customFormat="1" x14ac:dyDescent="0.2">
      <c r="H19186" s="12"/>
      <c r="J19186" s="29"/>
      <c r="K19186" s="45"/>
      <c r="L19186" s="45"/>
      <c r="M19186" s="45"/>
    </row>
    <row r="19187" spans="8:13" s="28" customFormat="1" x14ac:dyDescent="0.2">
      <c r="H19187" s="12"/>
      <c r="J19187" s="29"/>
      <c r="K19187" s="45"/>
      <c r="L19187" s="45"/>
      <c r="M19187" s="45"/>
    </row>
    <row r="19188" spans="8:13" s="28" customFormat="1" x14ac:dyDescent="0.2">
      <c r="H19188" s="12"/>
      <c r="J19188" s="29"/>
      <c r="K19188" s="45"/>
      <c r="L19188" s="45"/>
      <c r="M19188" s="45"/>
    </row>
    <row r="19189" spans="8:13" s="28" customFormat="1" x14ac:dyDescent="0.2">
      <c r="H19189" s="12"/>
      <c r="J19189" s="29"/>
      <c r="K19189" s="45"/>
      <c r="L19189" s="45"/>
      <c r="M19189" s="45"/>
    </row>
    <row r="19190" spans="8:13" s="28" customFormat="1" x14ac:dyDescent="0.2">
      <c r="H19190" s="12"/>
      <c r="J19190" s="29"/>
      <c r="K19190" s="45"/>
      <c r="L19190" s="45"/>
      <c r="M19190" s="45"/>
    </row>
    <row r="19191" spans="8:13" s="28" customFormat="1" x14ac:dyDescent="0.2">
      <c r="H19191" s="12"/>
      <c r="J19191" s="29"/>
      <c r="K19191" s="45"/>
      <c r="L19191" s="45"/>
      <c r="M19191" s="45"/>
    </row>
    <row r="19192" spans="8:13" s="28" customFormat="1" x14ac:dyDescent="0.2">
      <c r="H19192" s="12"/>
      <c r="J19192" s="29"/>
      <c r="K19192" s="45"/>
      <c r="L19192" s="45"/>
      <c r="M19192" s="45"/>
    </row>
    <row r="19193" spans="8:13" s="28" customFormat="1" x14ac:dyDescent="0.2">
      <c r="H19193" s="12"/>
      <c r="J19193" s="29"/>
      <c r="K19193" s="45"/>
      <c r="L19193" s="45"/>
      <c r="M19193" s="45"/>
    </row>
    <row r="19194" spans="8:13" s="28" customFormat="1" x14ac:dyDescent="0.2">
      <c r="H19194" s="12"/>
      <c r="J19194" s="29"/>
      <c r="K19194" s="45"/>
      <c r="L19194" s="45"/>
      <c r="M19194" s="45"/>
    </row>
    <row r="19195" spans="8:13" s="28" customFormat="1" x14ac:dyDescent="0.2">
      <c r="H19195" s="12"/>
      <c r="J19195" s="29"/>
      <c r="K19195" s="45"/>
      <c r="L19195" s="45"/>
      <c r="M19195" s="45"/>
    </row>
    <row r="19196" spans="8:13" s="28" customFormat="1" x14ac:dyDescent="0.2">
      <c r="H19196" s="12"/>
      <c r="J19196" s="29"/>
      <c r="K19196" s="45"/>
      <c r="L19196" s="45"/>
      <c r="M19196" s="45"/>
    </row>
    <row r="19197" spans="8:13" s="28" customFormat="1" x14ac:dyDescent="0.2">
      <c r="H19197" s="12"/>
      <c r="J19197" s="29"/>
      <c r="K19197" s="45"/>
      <c r="L19197" s="45"/>
      <c r="M19197" s="45"/>
    </row>
    <row r="19198" spans="8:13" s="28" customFormat="1" x14ac:dyDescent="0.2">
      <c r="H19198" s="12"/>
      <c r="J19198" s="29"/>
      <c r="K19198" s="45"/>
      <c r="L19198" s="45"/>
      <c r="M19198" s="45"/>
    </row>
    <row r="19199" spans="8:13" s="28" customFormat="1" x14ac:dyDescent="0.2">
      <c r="H19199" s="12"/>
      <c r="J19199" s="29"/>
      <c r="K19199" s="45"/>
      <c r="L19199" s="45"/>
      <c r="M19199" s="45"/>
    </row>
    <row r="19200" spans="8:13" s="28" customFormat="1" x14ac:dyDescent="0.2">
      <c r="H19200" s="12"/>
      <c r="J19200" s="29"/>
      <c r="K19200" s="45"/>
      <c r="L19200" s="45"/>
      <c r="M19200" s="45"/>
    </row>
    <row r="19201" spans="8:13" s="28" customFormat="1" x14ac:dyDescent="0.2">
      <c r="H19201" s="12"/>
      <c r="J19201" s="29"/>
      <c r="K19201" s="45"/>
      <c r="L19201" s="45"/>
      <c r="M19201" s="45"/>
    </row>
    <row r="19202" spans="8:13" s="28" customFormat="1" x14ac:dyDescent="0.2">
      <c r="H19202" s="12"/>
      <c r="J19202" s="29"/>
      <c r="K19202" s="45"/>
      <c r="L19202" s="45"/>
      <c r="M19202" s="45"/>
    </row>
    <row r="19203" spans="8:13" s="28" customFormat="1" x14ac:dyDescent="0.2">
      <c r="H19203" s="12"/>
      <c r="J19203" s="29"/>
      <c r="K19203" s="45"/>
      <c r="L19203" s="45"/>
      <c r="M19203" s="45"/>
    </row>
    <row r="19204" spans="8:13" s="28" customFormat="1" x14ac:dyDescent="0.2">
      <c r="H19204" s="12"/>
      <c r="J19204" s="29"/>
      <c r="K19204" s="45"/>
      <c r="L19204" s="45"/>
      <c r="M19204" s="45"/>
    </row>
    <row r="19205" spans="8:13" s="28" customFormat="1" x14ac:dyDescent="0.2">
      <c r="H19205" s="12"/>
      <c r="J19205" s="29"/>
      <c r="K19205" s="45"/>
      <c r="L19205" s="45"/>
      <c r="M19205" s="45"/>
    </row>
    <row r="19206" spans="8:13" s="28" customFormat="1" x14ac:dyDescent="0.2">
      <c r="H19206" s="12"/>
      <c r="J19206" s="29"/>
      <c r="K19206" s="45"/>
      <c r="L19206" s="45"/>
      <c r="M19206" s="45"/>
    </row>
    <row r="19207" spans="8:13" s="28" customFormat="1" x14ac:dyDescent="0.2">
      <c r="H19207" s="12"/>
      <c r="J19207" s="29"/>
      <c r="K19207" s="45"/>
      <c r="L19207" s="45"/>
      <c r="M19207" s="45"/>
    </row>
    <row r="19208" spans="8:13" s="28" customFormat="1" x14ac:dyDescent="0.2">
      <c r="H19208" s="12"/>
      <c r="J19208" s="29"/>
      <c r="K19208" s="45"/>
      <c r="L19208" s="45"/>
      <c r="M19208" s="45"/>
    </row>
    <row r="19209" spans="8:13" s="28" customFormat="1" x14ac:dyDescent="0.2">
      <c r="H19209" s="12"/>
      <c r="J19209" s="29"/>
      <c r="K19209" s="45"/>
      <c r="L19209" s="45"/>
      <c r="M19209" s="45"/>
    </row>
    <row r="19210" spans="8:13" s="28" customFormat="1" x14ac:dyDescent="0.2">
      <c r="H19210" s="12"/>
      <c r="J19210" s="29"/>
      <c r="K19210" s="45"/>
      <c r="L19210" s="45"/>
      <c r="M19210" s="45"/>
    </row>
    <row r="19211" spans="8:13" s="28" customFormat="1" x14ac:dyDescent="0.2">
      <c r="H19211" s="12"/>
      <c r="J19211" s="29"/>
      <c r="K19211" s="45"/>
      <c r="L19211" s="45"/>
      <c r="M19211" s="45"/>
    </row>
    <row r="19212" spans="8:13" s="28" customFormat="1" x14ac:dyDescent="0.2">
      <c r="H19212" s="12"/>
      <c r="J19212" s="29"/>
      <c r="K19212" s="45"/>
      <c r="L19212" s="45"/>
      <c r="M19212" s="45"/>
    </row>
    <row r="19213" spans="8:13" s="28" customFormat="1" x14ac:dyDescent="0.2">
      <c r="H19213" s="12"/>
      <c r="J19213" s="29"/>
      <c r="K19213" s="45"/>
      <c r="L19213" s="45"/>
      <c r="M19213" s="45"/>
    </row>
    <row r="19214" spans="8:13" s="28" customFormat="1" x14ac:dyDescent="0.2">
      <c r="H19214" s="12"/>
      <c r="J19214" s="29"/>
      <c r="K19214" s="45"/>
      <c r="L19214" s="45"/>
      <c r="M19214" s="45"/>
    </row>
    <row r="19215" spans="8:13" s="28" customFormat="1" x14ac:dyDescent="0.2">
      <c r="H19215" s="12"/>
      <c r="J19215" s="29"/>
      <c r="K19215" s="45"/>
      <c r="L19215" s="45"/>
      <c r="M19215" s="45"/>
    </row>
    <row r="19216" spans="8:13" s="28" customFormat="1" x14ac:dyDescent="0.2">
      <c r="H19216" s="12"/>
      <c r="J19216" s="29"/>
      <c r="K19216" s="45"/>
      <c r="L19216" s="45"/>
      <c r="M19216" s="45"/>
    </row>
    <row r="19217" spans="8:13" s="28" customFormat="1" x14ac:dyDescent="0.2">
      <c r="H19217" s="12"/>
      <c r="J19217" s="29"/>
      <c r="K19217" s="45"/>
      <c r="L19217" s="45"/>
      <c r="M19217" s="45"/>
    </row>
    <row r="19218" spans="8:13" s="28" customFormat="1" x14ac:dyDescent="0.2">
      <c r="H19218" s="12"/>
      <c r="J19218" s="29"/>
      <c r="K19218" s="45"/>
      <c r="L19218" s="45"/>
      <c r="M19218" s="45"/>
    </row>
    <row r="19219" spans="8:13" s="28" customFormat="1" x14ac:dyDescent="0.2">
      <c r="H19219" s="12"/>
      <c r="J19219" s="29"/>
      <c r="K19219" s="45"/>
      <c r="L19219" s="45"/>
      <c r="M19219" s="45"/>
    </row>
    <row r="19220" spans="8:13" s="28" customFormat="1" x14ac:dyDescent="0.2">
      <c r="H19220" s="12"/>
      <c r="J19220" s="29"/>
      <c r="K19220" s="45"/>
      <c r="L19220" s="45"/>
      <c r="M19220" s="45"/>
    </row>
    <row r="19221" spans="8:13" s="28" customFormat="1" x14ac:dyDescent="0.2">
      <c r="H19221" s="12"/>
      <c r="J19221" s="29"/>
      <c r="K19221" s="45"/>
      <c r="L19221" s="45"/>
      <c r="M19221" s="45"/>
    </row>
    <row r="19222" spans="8:13" s="28" customFormat="1" x14ac:dyDescent="0.2">
      <c r="H19222" s="12"/>
      <c r="J19222" s="29"/>
      <c r="K19222" s="45"/>
      <c r="L19222" s="45"/>
      <c r="M19222" s="45"/>
    </row>
    <row r="19223" spans="8:13" s="28" customFormat="1" x14ac:dyDescent="0.2">
      <c r="H19223" s="12"/>
      <c r="J19223" s="29"/>
      <c r="K19223" s="45"/>
      <c r="L19223" s="45"/>
      <c r="M19223" s="45"/>
    </row>
    <row r="19224" spans="8:13" s="28" customFormat="1" x14ac:dyDescent="0.2">
      <c r="H19224" s="12"/>
      <c r="J19224" s="29"/>
      <c r="K19224" s="45"/>
      <c r="L19224" s="45"/>
      <c r="M19224" s="45"/>
    </row>
    <row r="19225" spans="8:13" s="28" customFormat="1" x14ac:dyDescent="0.2">
      <c r="H19225" s="12"/>
      <c r="J19225" s="29"/>
      <c r="K19225" s="45"/>
      <c r="L19225" s="45"/>
      <c r="M19225" s="45"/>
    </row>
    <row r="19226" spans="8:13" s="28" customFormat="1" x14ac:dyDescent="0.2">
      <c r="H19226" s="12"/>
      <c r="J19226" s="29"/>
      <c r="K19226" s="45"/>
      <c r="L19226" s="45"/>
      <c r="M19226" s="45"/>
    </row>
    <row r="19227" spans="8:13" s="28" customFormat="1" x14ac:dyDescent="0.2">
      <c r="H19227" s="12"/>
      <c r="J19227" s="29"/>
      <c r="K19227" s="45"/>
      <c r="L19227" s="45"/>
      <c r="M19227" s="45"/>
    </row>
    <row r="19228" spans="8:13" s="28" customFormat="1" x14ac:dyDescent="0.2">
      <c r="H19228" s="12"/>
      <c r="J19228" s="29"/>
      <c r="K19228" s="45"/>
      <c r="L19228" s="45"/>
      <c r="M19228" s="45"/>
    </row>
    <row r="19229" spans="8:13" s="28" customFormat="1" x14ac:dyDescent="0.2">
      <c r="H19229" s="12"/>
      <c r="J19229" s="29"/>
      <c r="K19229" s="45"/>
      <c r="L19229" s="45"/>
      <c r="M19229" s="45"/>
    </row>
    <row r="19230" spans="8:13" s="28" customFormat="1" x14ac:dyDescent="0.2">
      <c r="H19230" s="12"/>
      <c r="J19230" s="29"/>
      <c r="K19230" s="45"/>
      <c r="L19230" s="45"/>
      <c r="M19230" s="45"/>
    </row>
    <row r="19231" spans="8:13" s="28" customFormat="1" x14ac:dyDescent="0.2">
      <c r="H19231" s="12"/>
      <c r="J19231" s="29"/>
      <c r="K19231" s="45"/>
      <c r="L19231" s="45"/>
      <c r="M19231" s="45"/>
    </row>
    <row r="19232" spans="8:13" s="28" customFormat="1" x14ac:dyDescent="0.2">
      <c r="H19232" s="12"/>
      <c r="J19232" s="29"/>
      <c r="K19232" s="45"/>
      <c r="L19232" s="45"/>
      <c r="M19232" s="45"/>
    </row>
    <row r="19233" spans="8:13" s="28" customFormat="1" x14ac:dyDescent="0.2">
      <c r="H19233" s="12"/>
      <c r="J19233" s="29"/>
      <c r="K19233" s="45"/>
      <c r="L19233" s="45"/>
      <c r="M19233" s="45"/>
    </row>
    <row r="19234" spans="8:13" s="28" customFormat="1" x14ac:dyDescent="0.2">
      <c r="H19234" s="12"/>
      <c r="J19234" s="29"/>
      <c r="K19234" s="45"/>
      <c r="L19234" s="45"/>
      <c r="M19234" s="45"/>
    </row>
    <row r="19235" spans="8:13" s="28" customFormat="1" x14ac:dyDescent="0.2">
      <c r="H19235" s="12"/>
      <c r="J19235" s="29"/>
      <c r="K19235" s="45"/>
      <c r="L19235" s="45"/>
      <c r="M19235" s="45"/>
    </row>
    <row r="19236" spans="8:13" s="28" customFormat="1" x14ac:dyDescent="0.2">
      <c r="H19236" s="12"/>
      <c r="J19236" s="29"/>
      <c r="K19236" s="45"/>
      <c r="L19236" s="45"/>
      <c r="M19236" s="45"/>
    </row>
    <row r="19237" spans="8:13" s="28" customFormat="1" x14ac:dyDescent="0.2">
      <c r="H19237" s="12"/>
      <c r="J19237" s="29"/>
      <c r="K19237" s="45"/>
      <c r="L19237" s="45"/>
      <c r="M19237" s="45"/>
    </row>
    <row r="19238" spans="8:13" s="28" customFormat="1" x14ac:dyDescent="0.2">
      <c r="H19238" s="12"/>
      <c r="J19238" s="29"/>
      <c r="K19238" s="45"/>
      <c r="L19238" s="45"/>
      <c r="M19238" s="45"/>
    </row>
    <row r="19239" spans="8:13" s="28" customFormat="1" x14ac:dyDescent="0.2">
      <c r="H19239" s="12"/>
      <c r="J19239" s="29"/>
      <c r="K19239" s="45"/>
      <c r="L19239" s="45"/>
      <c r="M19239" s="45"/>
    </row>
    <row r="19240" spans="8:13" s="28" customFormat="1" x14ac:dyDescent="0.2">
      <c r="H19240" s="12"/>
      <c r="J19240" s="29"/>
      <c r="K19240" s="45"/>
      <c r="L19240" s="45"/>
      <c r="M19240" s="45"/>
    </row>
    <row r="19241" spans="8:13" s="28" customFormat="1" x14ac:dyDescent="0.2">
      <c r="H19241" s="12"/>
      <c r="J19241" s="29"/>
      <c r="K19241" s="45"/>
      <c r="L19241" s="45"/>
      <c r="M19241" s="45"/>
    </row>
    <row r="19242" spans="8:13" s="28" customFormat="1" x14ac:dyDescent="0.2">
      <c r="H19242" s="12"/>
      <c r="J19242" s="29"/>
      <c r="K19242" s="45"/>
      <c r="L19242" s="45"/>
      <c r="M19242" s="45"/>
    </row>
    <row r="19243" spans="8:13" s="28" customFormat="1" x14ac:dyDescent="0.2">
      <c r="H19243" s="12"/>
      <c r="J19243" s="29"/>
      <c r="K19243" s="45"/>
      <c r="L19243" s="45"/>
      <c r="M19243" s="45"/>
    </row>
    <row r="19244" spans="8:13" s="28" customFormat="1" x14ac:dyDescent="0.2">
      <c r="H19244" s="12"/>
      <c r="J19244" s="29"/>
      <c r="K19244" s="45"/>
      <c r="L19244" s="45"/>
      <c r="M19244" s="45"/>
    </row>
    <row r="19245" spans="8:13" s="28" customFormat="1" x14ac:dyDescent="0.2">
      <c r="H19245" s="12"/>
      <c r="J19245" s="29"/>
      <c r="K19245" s="45"/>
      <c r="L19245" s="45"/>
      <c r="M19245" s="45"/>
    </row>
    <row r="19246" spans="8:13" s="28" customFormat="1" x14ac:dyDescent="0.2">
      <c r="H19246" s="12"/>
      <c r="J19246" s="29"/>
      <c r="K19246" s="45"/>
      <c r="L19246" s="45"/>
      <c r="M19246" s="45"/>
    </row>
    <row r="19247" spans="8:13" s="28" customFormat="1" x14ac:dyDescent="0.2">
      <c r="H19247" s="12"/>
      <c r="J19247" s="29"/>
      <c r="K19247" s="45"/>
      <c r="L19247" s="45"/>
      <c r="M19247" s="45"/>
    </row>
    <row r="19248" spans="8:13" s="28" customFormat="1" x14ac:dyDescent="0.2">
      <c r="H19248" s="12"/>
      <c r="J19248" s="29"/>
      <c r="K19248" s="45"/>
      <c r="L19248" s="45"/>
      <c r="M19248" s="45"/>
    </row>
    <row r="19249" spans="8:13" s="28" customFormat="1" x14ac:dyDescent="0.2">
      <c r="H19249" s="12"/>
      <c r="J19249" s="29"/>
      <c r="K19249" s="45"/>
      <c r="L19249" s="45"/>
      <c r="M19249" s="45"/>
    </row>
    <row r="19250" spans="8:13" s="28" customFormat="1" x14ac:dyDescent="0.2">
      <c r="H19250" s="12"/>
      <c r="J19250" s="29"/>
      <c r="K19250" s="45"/>
      <c r="L19250" s="45"/>
      <c r="M19250" s="45"/>
    </row>
    <row r="19251" spans="8:13" s="28" customFormat="1" x14ac:dyDescent="0.2">
      <c r="H19251" s="12"/>
      <c r="J19251" s="29"/>
      <c r="K19251" s="45"/>
      <c r="L19251" s="45"/>
      <c r="M19251" s="45"/>
    </row>
    <row r="19252" spans="8:13" s="28" customFormat="1" x14ac:dyDescent="0.2">
      <c r="H19252" s="12"/>
      <c r="J19252" s="29"/>
      <c r="K19252" s="45"/>
      <c r="L19252" s="45"/>
      <c r="M19252" s="45"/>
    </row>
    <row r="19253" spans="8:13" s="28" customFormat="1" x14ac:dyDescent="0.2">
      <c r="H19253" s="12"/>
      <c r="J19253" s="29"/>
      <c r="K19253" s="45"/>
      <c r="L19253" s="45"/>
      <c r="M19253" s="45"/>
    </row>
    <row r="19254" spans="8:13" s="28" customFormat="1" x14ac:dyDescent="0.2">
      <c r="H19254" s="12"/>
      <c r="J19254" s="29"/>
      <c r="K19254" s="45"/>
      <c r="L19254" s="45"/>
      <c r="M19254" s="45"/>
    </row>
    <row r="19255" spans="8:13" s="28" customFormat="1" x14ac:dyDescent="0.2">
      <c r="H19255" s="12"/>
      <c r="J19255" s="29"/>
      <c r="K19255" s="45"/>
      <c r="L19255" s="45"/>
      <c r="M19255" s="45"/>
    </row>
    <row r="19256" spans="8:13" s="28" customFormat="1" x14ac:dyDescent="0.2">
      <c r="H19256" s="12"/>
      <c r="J19256" s="29"/>
      <c r="K19256" s="45"/>
      <c r="L19256" s="45"/>
      <c r="M19256" s="45"/>
    </row>
    <row r="19257" spans="8:13" s="28" customFormat="1" x14ac:dyDescent="0.2">
      <c r="H19257" s="12"/>
      <c r="J19257" s="29"/>
      <c r="K19257" s="45"/>
      <c r="L19257" s="45"/>
      <c r="M19257" s="45"/>
    </row>
    <row r="19258" spans="8:13" s="28" customFormat="1" x14ac:dyDescent="0.2">
      <c r="H19258" s="12"/>
      <c r="J19258" s="29"/>
      <c r="K19258" s="45"/>
      <c r="L19258" s="45"/>
      <c r="M19258" s="45"/>
    </row>
    <row r="19259" spans="8:13" s="28" customFormat="1" x14ac:dyDescent="0.2">
      <c r="H19259" s="12"/>
      <c r="J19259" s="29"/>
      <c r="K19259" s="45"/>
      <c r="L19259" s="45"/>
      <c r="M19259" s="45"/>
    </row>
    <row r="19260" spans="8:13" s="28" customFormat="1" x14ac:dyDescent="0.2">
      <c r="H19260" s="12"/>
      <c r="J19260" s="29"/>
      <c r="K19260" s="45"/>
      <c r="L19260" s="45"/>
      <c r="M19260" s="45"/>
    </row>
    <row r="19261" spans="8:13" s="28" customFormat="1" x14ac:dyDescent="0.2">
      <c r="H19261" s="12"/>
      <c r="J19261" s="29"/>
      <c r="K19261" s="45"/>
      <c r="L19261" s="45"/>
      <c r="M19261" s="45"/>
    </row>
    <row r="19262" spans="8:13" s="28" customFormat="1" x14ac:dyDescent="0.2">
      <c r="H19262" s="12"/>
      <c r="J19262" s="29"/>
      <c r="K19262" s="45"/>
      <c r="L19262" s="45"/>
      <c r="M19262" s="45"/>
    </row>
    <row r="19263" spans="8:13" s="28" customFormat="1" x14ac:dyDescent="0.2">
      <c r="H19263" s="12"/>
      <c r="J19263" s="29"/>
      <c r="K19263" s="45"/>
      <c r="L19263" s="45"/>
      <c r="M19263" s="45"/>
    </row>
    <row r="19264" spans="8:13" s="28" customFormat="1" x14ac:dyDescent="0.2">
      <c r="H19264" s="12"/>
      <c r="J19264" s="29"/>
      <c r="K19264" s="45"/>
      <c r="L19264" s="45"/>
      <c r="M19264" s="45"/>
    </row>
    <row r="19265" spans="8:13" s="28" customFormat="1" x14ac:dyDescent="0.2">
      <c r="H19265" s="12"/>
      <c r="J19265" s="29"/>
      <c r="K19265" s="45"/>
      <c r="L19265" s="45"/>
      <c r="M19265" s="45"/>
    </row>
    <row r="19266" spans="8:13" s="28" customFormat="1" x14ac:dyDescent="0.2">
      <c r="H19266" s="12"/>
      <c r="J19266" s="29"/>
      <c r="K19266" s="45"/>
      <c r="L19266" s="45"/>
      <c r="M19266" s="45"/>
    </row>
    <row r="19267" spans="8:13" s="28" customFormat="1" x14ac:dyDescent="0.2">
      <c r="H19267" s="12"/>
      <c r="J19267" s="29"/>
      <c r="K19267" s="45"/>
      <c r="L19267" s="45"/>
      <c r="M19267" s="45"/>
    </row>
    <row r="19268" spans="8:13" s="28" customFormat="1" x14ac:dyDescent="0.2">
      <c r="H19268" s="12"/>
      <c r="J19268" s="29"/>
      <c r="K19268" s="45"/>
      <c r="L19268" s="45"/>
      <c r="M19268" s="45"/>
    </row>
    <row r="19269" spans="8:13" s="28" customFormat="1" x14ac:dyDescent="0.2">
      <c r="H19269" s="12"/>
      <c r="J19269" s="29"/>
      <c r="K19269" s="45"/>
      <c r="L19269" s="45"/>
      <c r="M19269" s="45"/>
    </row>
    <row r="19270" spans="8:13" s="28" customFormat="1" x14ac:dyDescent="0.2">
      <c r="H19270" s="12"/>
      <c r="J19270" s="29"/>
      <c r="K19270" s="45"/>
      <c r="L19270" s="45"/>
      <c r="M19270" s="45"/>
    </row>
    <row r="19271" spans="8:13" s="28" customFormat="1" x14ac:dyDescent="0.2">
      <c r="H19271" s="12"/>
      <c r="J19271" s="29"/>
      <c r="K19271" s="45"/>
      <c r="L19271" s="45"/>
      <c r="M19271" s="45"/>
    </row>
    <row r="19272" spans="8:13" s="28" customFormat="1" x14ac:dyDescent="0.2">
      <c r="H19272" s="12"/>
      <c r="J19272" s="29"/>
      <c r="K19272" s="45"/>
      <c r="L19272" s="45"/>
      <c r="M19272" s="45"/>
    </row>
    <row r="19273" spans="8:13" s="28" customFormat="1" x14ac:dyDescent="0.2">
      <c r="H19273" s="12"/>
      <c r="J19273" s="29"/>
      <c r="K19273" s="45"/>
      <c r="L19273" s="45"/>
      <c r="M19273" s="45"/>
    </row>
    <row r="19274" spans="8:13" s="28" customFormat="1" x14ac:dyDescent="0.2">
      <c r="H19274" s="12"/>
      <c r="J19274" s="29"/>
      <c r="K19274" s="45"/>
      <c r="L19274" s="45"/>
      <c r="M19274" s="45"/>
    </row>
    <row r="19275" spans="8:13" s="28" customFormat="1" x14ac:dyDescent="0.2">
      <c r="H19275" s="12"/>
      <c r="J19275" s="29"/>
      <c r="K19275" s="45"/>
      <c r="L19275" s="45"/>
      <c r="M19275" s="45"/>
    </row>
    <row r="19276" spans="8:13" s="28" customFormat="1" x14ac:dyDescent="0.2">
      <c r="H19276" s="12"/>
      <c r="J19276" s="29"/>
      <c r="K19276" s="45"/>
      <c r="L19276" s="45"/>
      <c r="M19276" s="45"/>
    </row>
    <row r="19277" spans="8:13" s="28" customFormat="1" x14ac:dyDescent="0.2">
      <c r="H19277" s="12"/>
      <c r="J19277" s="29"/>
      <c r="K19277" s="45"/>
      <c r="L19277" s="45"/>
      <c r="M19277" s="45"/>
    </row>
    <row r="19278" spans="8:13" s="28" customFormat="1" x14ac:dyDescent="0.2">
      <c r="H19278" s="12"/>
      <c r="J19278" s="29"/>
      <c r="K19278" s="45"/>
      <c r="L19278" s="45"/>
      <c r="M19278" s="45"/>
    </row>
    <row r="19279" spans="8:13" s="28" customFormat="1" x14ac:dyDescent="0.2">
      <c r="H19279" s="12"/>
      <c r="J19279" s="29"/>
      <c r="K19279" s="45"/>
      <c r="L19279" s="45"/>
      <c r="M19279" s="45"/>
    </row>
    <row r="19280" spans="8:13" s="28" customFormat="1" x14ac:dyDescent="0.2">
      <c r="H19280" s="12"/>
      <c r="J19280" s="29"/>
      <c r="K19280" s="45"/>
      <c r="L19280" s="45"/>
      <c r="M19280" s="45"/>
    </row>
    <row r="19281" spans="8:13" s="28" customFormat="1" x14ac:dyDescent="0.2">
      <c r="H19281" s="12"/>
      <c r="J19281" s="29"/>
      <c r="K19281" s="45"/>
      <c r="L19281" s="45"/>
      <c r="M19281" s="45"/>
    </row>
    <row r="19282" spans="8:13" s="28" customFormat="1" x14ac:dyDescent="0.2">
      <c r="H19282" s="12"/>
      <c r="J19282" s="29"/>
      <c r="K19282" s="45"/>
      <c r="L19282" s="45"/>
      <c r="M19282" s="45"/>
    </row>
    <row r="19283" spans="8:13" s="28" customFormat="1" x14ac:dyDescent="0.2">
      <c r="H19283" s="12"/>
      <c r="J19283" s="29"/>
      <c r="K19283" s="45"/>
      <c r="L19283" s="45"/>
      <c r="M19283" s="45"/>
    </row>
    <row r="19284" spans="8:13" s="28" customFormat="1" x14ac:dyDescent="0.2">
      <c r="H19284" s="12"/>
      <c r="J19284" s="29"/>
      <c r="K19284" s="45"/>
      <c r="L19284" s="45"/>
      <c r="M19284" s="45"/>
    </row>
    <row r="19285" spans="8:13" s="28" customFormat="1" x14ac:dyDescent="0.2">
      <c r="H19285" s="12"/>
      <c r="J19285" s="29"/>
      <c r="K19285" s="45"/>
      <c r="L19285" s="45"/>
      <c r="M19285" s="45"/>
    </row>
    <row r="19286" spans="8:13" s="28" customFormat="1" x14ac:dyDescent="0.2">
      <c r="H19286" s="12"/>
      <c r="J19286" s="29"/>
      <c r="K19286" s="45"/>
      <c r="L19286" s="45"/>
      <c r="M19286" s="45"/>
    </row>
    <row r="19287" spans="8:13" s="28" customFormat="1" x14ac:dyDescent="0.2">
      <c r="H19287" s="12"/>
      <c r="J19287" s="29"/>
      <c r="K19287" s="45"/>
      <c r="L19287" s="45"/>
      <c r="M19287" s="45"/>
    </row>
    <row r="19288" spans="8:13" s="28" customFormat="1" x14ac:dyDescent="0.2">
      <c r="H19288" s="12"/>
      <c r="J19288" s="29"/>
      <c r="K19288" s="45"/>
      <c r="L19288" s="45"/>
      <c r="M19288" s="45"/>
    </row>
    <row r="19289" spans="8:13" s="28" customFormat="1" x14ac:dyDescent="0.2">
      <c r="H19289" s="12"/>
      <c r="J19289" s="29"/>
      <c r="K19289" s="45"/>
      <c r="L19289" s="45"/>
      <c r="M19289" s="45"/>
    </row>
    <row r="19290" spans="8:13" s="28" customFormat="1" x14ac:dyDescent="0.2">
      <c r="H19290" s="12"/>
      <c r="J19290" s="29"/>
      <c r="K19290" s="45"/>
      <c r="L19290" s="45"/>
      <c r="M19290" s="45"/>
    </row>
    <row r="19291" spans="8:13" s="28" customFormat="1" x14ac:dyDescent="0.2">
      <c r="H19291" s="12"/>
      <c r="J19291" s="29"/>
      <c r="K19291" s="45"/>
      <c r="L19291" s="45"/>
      <c r="M19291" s="45"/>
    </row>
    <row r="19292" spans="8:13" s="28" customFormat="1" x14ac:dyDescent="0.2">
      <c r="H19292" s="12"/>
      <c r="J19292" s="29"/>
      <c r="K19292" s="45"/>
      <c r="L19292" s="45"/>
      <c r="M19292" s="45"/>
    </row>
    <row r="19293" spans="8:13" s="28" customFormat="1" x14ac:dyDescent="0.2">
      <c r="H19293" s="12"/>
      <c r="J19293" s="29"/>
      <c r="K19293" s="45"/>
      <c r="L19293" s="45"/>
      <c r="M19293" s="45"/>
    </row>
    <row r="19294" spans="8:13" s="28" customFormat="1" x14ac:dyDescent="0.2">
      <c r="H19294" s="12"/>
      <c r="J19294" s="29"/>
      <c r="K19294" s="45"/>
      <c r="L19294" s="45"/>
      <c r="M19294" s="45"/>
    </row>
    <row r="19295" spans="8:13" s="28" customFormat="1" x14ac:dyDescent="0.2">
      <c r="H19295" s="12"/>
      <c r="J19295" s="29"/>
      <c r="K19295" s="45"/>
      <c r="L19295" s="45"/>
      <c r="M19295" s="45"/>
    </row>
    <row r="19296" spans="8:13" s="28" customFormat="1" x14ac:dyDescent="0.2">
      <c r="H19296" s="12"/>
      <c r="J19296" s="29"/>
      <c r="K19296" s="45"/>
      <c r="L19296" s="45"/>
      <c r="M19296" s="45"/>
    </row>
    <row r="19297" spans="8:13" s="28" customFormat="1" x14ac:dyDescent="0.2">
      <c r="H19297" s="12"/>
      <c r="J19297" s="29"/>
      <c r="K19297" s="45"/>
      <c r="L19297" s="45"/>
      <c r="M19297" s="45"/>
    </row>
    <row r="19298" spans="8:13" s="28" customFormat="1" x14ac:dyDescent="0.2">
      <c r="H19298" s="12"/>
      <c r="J19298" s="29"/>
      <c r="K19298" s="45"/>
      <c r="L19298" s="45"/>
      <c r="M19298" s="45"/>
    </row>
    <row r="19299" spans="8:13" s="28" customFormat="1" x14ac:dyDescent="0.2">
      <c r="H19299" s="12"/>
      <c r="J19299" s="29"/>
      <c r="K19299" s="45"/>
      <c r="L19299" s="45"/>
      <c r="M19299" s="45"/>
    </row>
    <row r="19300" spans="8:13" s="28" customFormat="1" x14ac:dyDescent="0.2">
      <c r="H19300" s="12"/>
      <c r="J19300" s="29"/>
      <c r="K19300" s="45"/>
      <c r="L19300" s="45"/>
      <c r="M19300" s="45"/>
    </row>
    <row r="19301" spans="8:13" s="28" customFormat="1" x14ac:dyDescent="0.2">
      <c r="H19301" s="12"/>
      <c r="J19301" s="29"/>
      <c r="K19301" s="45"/>
      <c r="L19301" s="45"/>
      <c r="M19301" s="45"/>
    </row>
    <row r="19302" spans="8:13" s="28" customFormat="1" x14ac:dyDescent="0.2">
      <c r="H19302" s="12"/>
      <c r="J19302" s="29"/>
      <c r="K19302" s="45"/>
      <c r="L19302" s="45"/>
      <c r="M19302" s="45"/>
    </row>
    <row r="19303" spans="8:13" s="28" customFormat="1" x14ac:dyDescent="0.2">
      <c r="H19303" s="12"/>
      <c r="J19303" s="29"/>
      <c r="K19303" s="45"/>
      <c r="L19303" s="45"/>
      <c r="M19303" s="45"/>
    </row>
    <row r="19304" spans="8:13" s="28" customFormat="1" x14ac:dyDescent="0.2">
      <c r="H19304" s="12"/>
      <c r="J19304" s="29"/>
      <c r="K19304" s="45"/>
      <c r="L19304" s="45"/>
      <c r="M19304" s="45"/>
    </row>
    <row r="19305" spans="8:13" s="28" customFormat="1" x14ac:dyDescent="0.2">
      <c r="H19305" s="12"/>
      <c r="J19305" s="29"/>
      <c r="K19305" s="45"/>
      <c r="L19305" s="45"/>
      <c r="M19305" s="45"/>
    </row>
    <row r="19306" spans="8:13" s="28" customFormat="1" x14ac:dyDescent="0.2">
      <c r="H19306" s="12"/>
      <c r="J19306" s="29"/>
      <c r="K19306" s="45"/>
      <c r="L19306" s="45"/>
      <c r="M19306" s="45"/>
    </row>
    <row r="19307" spans="8:13" s="28" customFormat="1" x14ac:dyDescent="0.2">
      <c r="H19307" s="12"/>
      <c r="J19307" s="29"/>
      <c r="K19307" s="45"/>
      <c r="L19307" s="45"/>
      <c r="M19307" s="45"/>
    </row>
    <row r="19308" spans="8:13" s="28" customFormat="1" x14ac:dyDescent="0.2">
      <c r="H19308" s="12"/>
      <c r="J19308" s="29"/>
      <c r="K19308" s="45"/>
      <c r="L19308" s="45"/>
      <c r="M19308" s="45"/>
    </row>
    <row r="19309" spans="8:13" s="28" customFormat="1" x14ac:dyDescent="0.2">
      <c r="H19309" s="12"/>
      <c r="J19309" s="29"/>
      <c r="K19309" s="45"/>
      <c r="L19309" s="45"/>
      <c r="M19309" s="45"/>
    </row>
    <row r="19310" spans="8:13" s="28" customFormat="1" x14ac:dyDescent="0.2">
      <c r="H19310" s="12"/>
      <c r="J19310" s="29"/>
      <c r="K19310" s="45"/>
      <c r="L19310" s="45"/>
      <c r="M19310" s="45"/>
    </row>
    <row r="19311" spans="8:13" s="28" customFormat="1" x14ac:dyDescent="0.2">
      <c r="H19311" s="12"/>
      <c r="J19311" s="29"/>
      <c r="K19311" s="45"/>
      <c r="L19311" s="45"/>
      <c r="M19311" s="45"/>
    </row>
    <row r="19312" spans="8:13" s="28" customFormat="1" x14ac:dyDescent="0.2">
      <c r="H19312" s="12"/>
      <c r="J19312" s="29"/>
      <c r="K19312" s="45"/>
      <c r="L19312" s="45"/>
      <c r="M19312" s="45"/>
    </row>
    <row r="19313" spans="8:13" s="28" customFormat="1" x14ac:dyDescent="0.2">
      <c r="H19313" s="12"/>
      <c r="J19313" s="29"/>
      <c r="K19313" s="45"/>
      <c r="L19313" s="45"/>
      <c r="M19313" s="45"/>
    </row>
    <row r="19314" spans="8:13" s="28" customFormat="1" x14ac:dyDescent="0.2">
      <c r="H19314" s="12"/>
      <c r="J19314" s="29"/>
      <c r="K19314" s="45"/>
      <c r="L19314" s="45"/>
      <c r="M19314" s="45"/>
    </row>
    <row r="19315" spans="8:13" s="28" customFormat="1" x14ac:dyDescent="0.2">
      <c r="H19315" s="12"/>
      <c r="J19315" s="29"/>
      <c r="K19315" s="45"/>
      <c r="L19315" s="45"/>
      <c r="M19315" s="45"/>
    </row>
    <row r="19316" spans="8:13" s="28" customFormat="1" x14ac:dyDescent="0.2">
      <c r="H19316" s="12"/>
      <c r="J19316" s="29"/>
      <c r="K19316" s="45"/>
      <c r="L19316" s="45"/>
      <c r="M19316" s="45"/>
    </row>
    <row r="19317" spans="8:13" s="28" customFormat="1" x14ac:dyDescent="0.2">
      <c r="H19317" s="12"/>
      <c r="J19317" s="29"/>
      <c r="K19317" s="45"/>
      <c r="L19317" s="45"/>
      <c r="M19317" s="45"/>
    </row>
    <row r="19318" spans="8:13" s="28" customFormat="1" x14ac:dyDescent="0.2">
      <c r="H19318" s="12"/>
      <c r="J19318" s="29"/>
      <c r="K19318" s="45"/>
      <c r="L19318" s="45"/>
      <c r="M19318" s="45"/>
    </row>
    <row r="19319" spans="8:13" s="28" customFormat="1" x14ac:dyDescent="0.2">
      <c r="H19319" s="12"/>
      <c r="J19319" s="29"/>
      <c r="K19319" s="45"/>
      <c r="L19319" s="45"/>
      <c r="M19319" s="45"/>
    </row>
    <row r="19320" spans="8:13" s="28" customFormat="1" x14ac:dyDescent="0.2">
      <c r="H19320" s="12"/>
      <c r="J19320" s="29"/>
      <c r="K19320" s="45"/>
      <c r="L19320" s="45"/>
      <c r="M19320" s="45"/>
    </row>
    <row r="19321" spans="8:13" s="28" customFormat="1" x14ac:dyDescent="0.2">
      <c r="H19321" s="12"/>
      <c r="J19321" s="29"/>
      <c r="K19321" s="45"/>
      <c r="L19321" s="45"/>
      <c r="M19321" s="45"/>
    </row>
    <row r="19322" spans="8:13" s="28" customFormat="1" x14ac:dyDescent="0.2">
      <c r="H19322" s="12"/>
      <c r="J19322" s="29"/>
      <c r="K19322" s="45"/>
      <c r="L19322" s="45"/>
      <c r="M19322" s="45"/>
    </row>
    <row r="19323" spans="8:13" s="28" customFormat="1" x14ac:dyDescent="0.2">
      <c r="H19323" s="12"/>
      <c r="J19323" s="29"/>
      <c r="K19323" s="45"/>
      <c r="L19323" s="45"/>
      <c r="M19323" s="45"/>
    </row>
    <row r="19324" spans="8:13" s="28" customFormat="1" x14ac:dyDescent="0.2">
      <c r="H19324" s="12"/>
      <c r="J19324" s="29"/>
      <c r="K19324" s="45"/>
      <c r="L19324" s="45"/>
      <c r="M19324" s="45"/>
    </row>
    <row r="19325" spans="8:13" s="28" customFormat="1" x14ac:dyDescent="0.2">
      <c r="H19325" s="12"/>
      <c r="J19325" s="29"/>
      <c r="K19325" s="45"/>
      <c r="L19325" s="45"/>
      <c r="M19325" s="45"/>
    </row>
    <row r="19326" spans="8:13" s="28" customFormat="1" x14ac:dyDescent="0.2">
      <c r="H19326" s="12"/>
      <c r="J19326" s="29"/>
      <c r="K19326" s="45"/>
      <c r="L19326" s="45"/>
      <c r="M19326" s="45"/>
    </row>
    <row r="19327" spans="8:13" s="28" customFormat="1" x14ac:dyDescent="0.2">
      <c r="H19327" s="12"/>
      <c r="J19327" s="29"/>
      <c r="K19327" s="45"/>
      <c r="L19327" s="45"/>
      <c r="M19327" s="45"/>
    </row>
    <row r="19328" spans="8:13" s="28" customFormat="1" x14ac:dyDescent="0.2">
      <c r="H19328" s="12"/>
      <c r="J19328" s="29"/>
      <c r="K19328" s="45"/>
      <c r="L19328" s="45"/>
      <c r="M19328" s="45"/>
    </row>
    <row r="19329" spans="8:13" s="28" customFormat="1" x14ac:dyDescent="0.2">
      <c r="H19329" s="12"/>
      <c r="J19329" s="29"/>
      <c r="K19329" s="45"/>
      <c r="L19329" s="45"/>
      <c r="M19329" s="45"/>
    </row>
    <row r="19330" spans="8:13" s="28" customFormat="1" x14ac:dyDescent="0.2">
      <c r="H19330" s="12"/>
      <c r="J19330" s="29"/>
      <c r="K19330" s="45"/>
      <c r="L19330" s="45"/>
      <c r="M19330" s="45"/>
    </row>
    <row r="19331" spans="8:13" s="28" customFormat="1" x14ac:dyDescent="0.2">
      <c r="H19331" s="12"/>
      <c r="J19331" s="29"/>
      <c r="K19331" s="45"/>
      <c r="L19331" s="45"/>
      <c r="M19331" s="45"/>
    </row>
    <row r="19332" spans="8:13" s="28" customFormat="1" x14ac:dyDescent="0.2">
      <c r="H19332" s="12"/>
      <c r="J19332" s="29"/>
      <c r="K19332" s="45"/>
      <c r="L19332" s="45"/>
      <c r="M19332" s="45"/>
    </row>
    <row r="19333" spans="8:13" s="28" customFormat="1" x14ac:dyDescent="0.2">
      <c r="H19333" s="12"/>
      <c r="J19333" s="29"/>
      <c r="K19333" s="45"/>
      <c r="L19333" s="45"/>
      <c r="M19333" s="45"/>
    </row>
    <row r="19334" spans="8:13" s="28" customFormat="1" x14ac:dyDescent="0.2">
      <c r="H19334" s="12"/>
      <c r="J19334" s="29"/>
      <c r="K19334" s="45"/>
      <c r="L19334" s="45"/>
      <c r="M19334" s="45"/>
    </row>
    <row r="19335" spans="8:13" s="28" customFormat="1" x14ac:dyDescent="0.2">
      <c r="H19335" s="12"/>
      <c r="J19335" s="29"/>
      <c r="K19335" s="45"/>
      <c r="L19335" s="45"/>
      <c r="M19335" s="45"/>
    </row>
    <row r="19336" spans="8:13" s="28" customFormat="1" x14ac:dyDescent="0.2">
      <c r="H19336" s="12"/>
      <c r="J19336" s="29"/>
      <c r="K19336" s="45"/>
      <c r="L19336" s="45"/>
      <c r="M19336" s="45"/>
    </row>
    <row r="19337" spans="8:13" s="28" customFormat="1" x14ac:dyDescent="0.2">
      <c r="H19337" s="12"/>
      <c r="J19337" s="29"/>
      <c r="K19337" s="45"/>
      <c r="L19337" s="45"/>
      <c r="M19337" s="45"/>
    </row>
    <row r="19338" spans="8:13" s="28" customFormat="1" x14ac:dyDescent="0.2">
      <c r="H19338" s="12"/>
      <c r="J19338" s="29"/>
      <c r="K19338" s="45"/>
      <c r="L19338" s="45"/>
      <c r="M19338" s="45"/>
    </row>
    <row r="19339" spans="8:13" s="28" customFormat="1" x14ac:dyDescent="0.2">
      <c r="H19339" s="12"/>
      <c r="J19339" s="29"/>
      <c r="K19339" s="45"/>
      <c r="L19339" s="45"/>
      <c r="M19339" s="45"/>
    </row>
    <row r="19340" spans="8:13" s="28" customFormat="1" x14ac:dyDescent="0.2">
      <c r="H19340" s="12"/>
      <c r="J19340" s="29"/>
      <c r="K19340" s="45"/>
      <c r="L19340" s="45"/>
      <c r="M19340" s="45"/>
    </row>
    <row r="19341" spans="8:13" s="28" customFormat="1" x14ac:dyDescent="0.2">
      <c r="H19341" s="12"/>
      <c r="J19341" s="29"/>
      <c r="K19341" s="45"/>
      <c r="L19341" s="45"/>
      <c r="M19341" s="45"/>
    </row>
    <row r="19342" spans="8:13" s="28" customFormat="1" x14ac:dyDescent="0.2">
      <c r="H19342" s="12"/>
      <c r="J19342" s="29"/>
      <c r="K19342" s="45"/>
      <c r="L19342" s="45"/>
      <c r="M19342" s="45"/>
    </row>
    <row r="19343" spans="8:13" s="28" customFormat="1" x14ac:dyDescent="0.2">
      <c r="H19343" s="12"/>
      <c r="J19343" s="29"/>
      <c r="K19343" s="45"/>
      <c r="L19343" s="45"/>
      <c r="M19343" s="45"/>
    </row>
    <row r="19344" spans="8:13" s="28" customFormat="1" x14ac:dyDescent="0.2">
      <c r="H19344" s="12"/>
      <c r="J19344" s="29"/>
      <c r="K19344" s="45"/>
      <c r="L19344" s="45"/>
      <c r="M19344" s="45"/>
    </row>
    <row r="19345" spans="8:13" s="28" customFormat="1" x14ac:dyDescent="0.2">
      <c r="H19345" s="12"/>
      <c r="J19345" s="29"/>
      <c r="K19345" s="45"/>
      <c r="L19345" s="45"/>
      <c r="M19345" s="45"/>
    </row>
    <row r="19346" spans="8:13" s="28" customFormat="1" x14ac:dyDescent="0.2">
      <c r="H19346" s="12"/>
      <c r="J19346" s="29"/>
      <c r="K19346" s="45"/>
      <c r="L19346" s="45"/>
      <c r="M19346" s="45"/>
    </row>
    <row r="19347" spans="8:13" s="28" customFormat="1" x14ac:dyDescent="0.2">
      <c r="H19347" s="12"/>
      <c r="J19347" s="29"/>
      <c r="K19347" s="45"/>
      <c r="L19347" s="45"/>
      <c r="M19347" s="45"/>
    </row>
    <row r="19348" spans="8:13" s="28" customFormat="1" x14ac:dyDescent="0.2">
      <c r="H19348" s="12"/>
      <c r="J19348" s="29"/>
      <c r="K19348" s="45"/>
      <c r="L19348" s="45"/>
      <c r="M19348" s="45"/>
    </row>
    <row r="19349" spans="8:13" s="28" customFormat="1" x14ac:dyDescent="0.2">
      <c r="H19349" s="12"/>
      <c r="J19349" s="29"/>
      <c r="K19349" s="45"/>
      <c r="L19349" s="45"/>
      <c r="M19349" s="45"/>
    </row>
    <row r="19350" spans="8:13" s="28" customFormat="1" x14ac:dyDescent="0.2">
      <c r="H19350" s="12"/>
      <c r="J19350" s="29"/>
      <c r="K19350" s="45"/>
      <c r="L19350" s="45"/>
      <c r="M19350" s="45"/>
    </row>
    <row r="19351" spans="8:13" s="28" customFormat="1" x14ac:dyDescent="0.2">
      <c r="H19351" s="12"/>
      <c r="J19351" s="29"/>
      <c r="K19351" s="45"/>
      <c r="L19351" s="45"/>
      <c r="M19351" s="45"/>
    </row>
    <row r="19352" spans="8:13" s="28" customFormat="1" x14ac:dyDescent="0.2">
      <c r="H19352" s="12"/>
      <c r="J19352" s="29"/>
      <c r="K19352" s="45"/>
      <c r="L19352" s="45"/>
      <c r="M19352" s="45"/>
    </row>
    <row r="19353" spans="8:13" s="28" customFormat="1" x14ac:dyDescent="0.2">
      <c r="H19353" s="12"/>
      <c r="J19353" s="29"/>
      <c r="K19353" s="45"/>
      <c r="L19353" s="45"/>
      <c r="M19353" s="45"/>
    </row>
    <row r="19354" spans="8:13" s="28" customFormat="1" x14ac:dyDescent="0.2">
      <c r="H19354" s="12"/>
      <c r="J19354" s="29"/>
      <c r="K19354" s="45"/>
      <c r="L19354" s="45"/>
      <c r="M19354" s="45"/>
    </row>
    <row r="19355" spans="8:13" s="28" customFormat="1" x14ac:dyDescent="0.2">
      <c r="H19355" s="12"/>
      <c r="J19355" s="29"/>
      <c r="K19355" s="45"/>
      <c r="L19355" s="45"/>
      <c r="M19355" s="45"/>
    </row>
    <row r="19356" spans="8:13" s="28" customFormat="1" x14ac:dyDescent="0.2">
      <c r="H19356" s="12"/>
      <c r="J19356" s="29"/>
      <c r="K19356" s="45"/>
      <c r="L19356" s="45"/>
      <c r="M19356" s="45"/>
    </row>
    <row r="19357" spans="8:13" s="28" customFormat="1" x14ac:dyDescent="0.2">
      <c r="H19357" s="12"/>
      <c r="J19357" s="29"/>
      <c r="K19357" s="45"/>
      <c r="L19357" s="45"/>
      <c r="M19357" s="45"/>
    </row>
    <row r="19358" spans="8:13" s="28" customFormat="1" x14ac:dyDescent="0.2">
      <c r="H19358" s="12"/>
      <c r="J19358" s="29"/>
      <c r="K19358" s="45"/>
      <c r="L19358" s="45"/>
      <c r="M19358" s="45"/>
    </row>
    <row r="19359" spans="8:13" s="28" customFormat="1" x14ac:dyDescent="0.2">
      <c r="H19359" s="12"/>
      <c r="J19359" s="29"/>
      <c r="K19359" s="45"/>
      <c r="L19359" s="45"/>
      <c r="M19359" s="45"/>
    </row>
    <row r="19360" spans="8:13" s="28" customFormat="1" x14ac:dyDescent="0.2">
      <c r="H19360" s="12"/>
      <c r="J19360" s="29"/>
      <c r="K19360" s="45"/>
      <c r="L19360" s="45"/>
      <c r="M19360" s="45"/>
    </row>
    <row r="19361" spans="8:13" s="28" customFormat="1" x14ac:dyDescent="0.2">
      <c r="H19361" s="12"/>
      <c r="J19361" s="29"/>
      <c r="K19361" s="45"/>
      <c r="L19361" s="45"/>
      <c r="M19361" s="45"/>
    </row>
    <row r="19362" spans="8:13" s="28" customFormat="1" x14ac:dyDescent="0.2">
      <c r="H19362" s="12"/>
      <c r="J19362" s="29"/>
      <c r="K19362" s="45"/>
      <c r="L19362" s="45"/>
      <c r="M19362" s="45"/>
    </row>
    <row r="19363" spans="8:13" s="28" customFormat="1" x14ac:dyDescent="0.2">
      <c r="H19363" s="12"/>
      <c r="J19363" s="29"/>
      <c r="K19363" s="45"/>
      <c r="L19363" s="45"/>
      <c r="M19363" s="45"/>
    </row>
    <row r="19364" spans="8:13" s="28" customFormat="1" x14ac:dyDescent="0.2">
      <c r="H19364" s="12"/>
      <c r="J19364" s="29"/>
      <c r="K19364" s="45"/>
      <c r="L19364" s="45"/>
      <c r="M19364" s="45"/>
    </row>
    <row r="19365" spans="8:13" s="28" customFormat="1" x14ac:dyDescent="0.2">
      <c r="H19365" s="12"/>
      <c r="J19365" s="29"/>
      <c r="K19365" s="45"/>
      <c r="L19365" s="45"/>
      <c r="M19365" s="45"/>
    </row>
    <row r="19366" spans="8:13" s="28" customFormat="1" x14ac:dyDescent="0.2">
      <c r="H19366" s="12"/>
      <c r="J19366" s="29"/>
      <c r="K19366" s="45"/>
      <c r="L19366" s="45"/>
      <c r="M19366" s="45"/>
    </row>
    <row r="19367" spans="8:13" s="28" customFormat="1" x14ac:dyDescent="0.2">
      <c r="H19367" s="12"/>
      <c r="J19367" s="29"/>
      <c r="K19367" s="45"/>
      <c r="L19367" s="45"/>
      <c r="M19367" s="45"/>
    </row>
    <row r="19368" spans="8:13" s="28" customFormat="1" x14ac:dyDescent="0.2">
      <c r="H19368" s="12"/>
      <c r="J19368" s="29"/>
      <c r="K19368" s="45"/>
      <c r="L19368" s="45"/>
      <c r="M19368" s="45"/>
    </row>
    <row r="19369" spans="8:13" s="28" customFormat="1" x14ac:dyDescent="0.2">
      <c r="H19369" s="12"/>
      <c r="J19369" s="29"/>
      <c r="K19369" s="45"/>
      <c r="L19369" s="45"/>
      <c r="M19369" s="45"/>
    </row>
    <row r="19370" spans="8:13" s="28" customFormat="1" x14ac:dyDescent="0.2">
      <c r="H19370" s="12"/>
      <c r="J19370" s="29"/>
      <c r="K19370" s="45"/>
      <c r="L19370" s="45"/>
      <c r="M19370" s="45"/>
    </row>
    <row r="19371" spans="8:13" s="28" customFormat="1" x14ac:dyDescent="0.2">
      <c r="H19371" s="12"/>
      <c r="J19371" s="29"/>
      <c r="K19371" s="45"/>
      <c r="L19371" s="45"/>
      <c r="M19371" s="45"/>
    </row>
    <row r="19372" spans="8:13" s="28" customFormat="1" x14ac:dyDescent="0.2">
      <c r="H19372" s="12"/>
      <c r="J19372" s="29"/>
      <c r="K19372" s="45"/>
      <c r="L19372" s="45"/>
      <c r="M19372" s="45"/>
    </row>
    <row r="19373" spans="8:13" s="28" customFormat="1" x14ac:dyDescent="0.2">
      <c r="H19373" s="12"/>
      <c r="J19373" s="29"/>
      <c r="K19373" s="45"/>
      <c r="L19373" s="45"/>
      <c r="M19373" s="45"/>
    </row>
    <row r="19374" spans="8:13" s="28" customFormat="1" x14ac:dyDescent="0.2">
      <c r="H19374" s="12"/>
      <c r="J19374" s="29"/>
      <c r="K19374" s="45"/>
      <c r="L19374" s="45"/>
      <c r="M19374" s="45"/>
    </row>
    <row r="19375" spans="8:13" s="28" customFormat="1" x14ac:dyDescent="0.2">
      <c r="H19375" s="12"/>
      <c r="J19375" s="29"/>
      <c r="K19375" s="45"/>
      <c r="L19375" s="45"/>
      <c r="M19375" s="45"/>
    </row>
    <row r="19376" spans="8:13" s="28" customFormat="1" x14ac:dyDescent="0.2">
      <c r="H19376" s="12"/>
      <c r="J19376" s="29"/>
      <c r="K19376" s="45"/>
      <c r="L19376" s="45"/>
      <c r="M19376" s="45"/>
    </row>
    <row r="19377" spans="8:13" s="28" customFormat="1" x14ac:dyDescent="0.2">
      <c r="H19377" s="12"/>
      <c r="J19377" s="29"/>
      <c r="K19377" s="45"/>
      <c r="L19377" s="45"/>
      <c r="M19377" s="45"/>
    </row>
    <row r="19378" spans="8:13" s="28" customFormat="1" x14ac:dyDescent="0.2">
      <c r="H19378" s="12"/>
      <c r="J19378" s="29"/>
      <c r="K19378" s="45"/>
      <c r="L19378" s="45"/>
      <c r="M19378" s="45"/>
    </row>
    <row r="19379" spans="8:13" s="28" customFormat="1" x14ac:dyDescent="0.2">
      <c r="H19379" s="12"/>
      <c r="J19379" s="29"/>
      <c r="K19379" s="45"/>
      <c r="L19379" s="45"/>
      <c r="M19379" s="45"/>
    </row>
    <row r="19380" spans="8:13" s="28" customFormat="1" x14ac:dyDescent="0.2">
      <c r="H19380" s="12"/>
      <c r="J19380" s="29"/>
      <c r="K19380" s="45"/>
      <c r="L19380" s="45"/>
      <c r="M19380" s="45"/>
    </row>
    <row r="19381" spans="8:13" s="28" customFormat="1" x14ac:dyDescent="0.2">
      <c r="H19381" s="12"/>
      <c r="J19381" s="29"/>
      <c r="K19381" s="45"/>
      <c r="L19381" s="45"/>
      <c r="M19381" s="45"/>
    </row>
    <row r="19382" spans="8:13" s="28" customFormat="1" x14ac:dyDescent="0.2">
      <c r="H19382" s="12"/>
      <c r="J19382" s="29"/>
      <c r="K19382" s="45"/>
      <c r="L19382" s="45"/>
      <c r="M19382" s="45"/>
    </row>
    <row r="19383" spans="8:13" s="28" customFormat="1" x14ac:dyDescent="0.2">
      <c r="H19383" s="12"/>
      <c r="J19383" s="29"/>
      <c r="K19383" s="45"/>
      <c r="L19383" s="45"/>
      <c r="M19383" s="45"/>
    </row>
    <row r="19384" spans="8:13" s="28" customFormat="1" x14ac:dyDescent="0.2">
      <c r="H19384" s="12"/>
      <c r="J19384" s="29"/>
      <c r="K19384" s="45"/>
      <c r="L19384" s="45"/>
      <c r="M19384" s="45"/>
    </row>
    <row r="19385" spans="8:13" s="28" customFormat="1" x14ac:dyDescent="0.2">
      <c r="H19385" s="12"/>
      <c r="J19385" s="29"/>
      <c r="K19385" s="45"/>
      <c r="L19385" s="45"/>
      <c r="M19385" s="45"/>
    </row>
    <row r="19386" spans="8:13" s="28" customFormat="1" x14ac:dyDescent="0.2">
      <c r="H19386" s="12"/>
      <c r="J19386" s="29"/>
      <c r="K19386" s="45"/>
      <c r="L19386" s="45"/>
      <c r="M19386" s="45"/>
    </row>
    <row r="19387" spans="8:13" s="28" customFormat="1" x14ac:dyDescent="0.2">
      <c r="H19387" s="12"/>
      <c r="J19387" s="29"/>
      <c r="K19387" s="45"/>
      <c r="L19387" s="45"/>
      <c r="M19387" s="45"/>
    </row>
    <row r="19388" spans="8:13" s="28" customFormat="1" x14ac:dyDescent="0.2">
      <c r="H19388" s="12"/>
      <c r="J19388" s="29"/>
      <c r="K19388" s="45"/>
      <c r="L19388" s="45"/>
      <c r="M19388" s="45"/>
    </row>
    <row r="19389" spans="8:13" s="28" customFormat="1" x14ac:dyDescent="0.2">
      <c r="H19389" s="12"/>
      <c r="J19389" s="29"/>
      <c r="K19389" s="45"/>
      <c r="L19389" s="45"/>
      <c r="M19389" s="45"/>
    </row>
    <row r="19390" spans="8:13" s="28" customFormat="1" x14ac:dyDescent="0.2">
      <c r="H19390" s="12"/>
      <c r="J19390" s="29"/>
      <c r="K19390" s="45"/>
      <c r="L19390" s="45"/>
      <c r="M19390" s="45"/>
    </row>
    <row r="19391" spans="8:13" s="28" customFormat="1" x14ac:dyDescent="0.2">
      <c r="H19391" s="12"/>
      <c r="J19391" s="29"/>
      <c r="K19391" s="45"/>
      <c r="L19391" s="45"/>
      <c r="M19391" s="45"/>
    </row>
    <row r="19392" spans="8:13" s="28" customFormat="1" x14ac:dyDescent="0.2">
      <c r="H19392" s="12"/>
      <c r="J19392" s="29"/>
      <c r="K19392" s="45"/>
      <c r="L19392" s="45"/>
      <c r="M19392" s="45"/>
    </row>
    <row r="19393" spans="8:13" s="28" customFormat="1" x14ac:dyDescent="0.2">
      <c r="H19393" s="12"/>
      <c r="J19393" s="29"/>
      <c r="K19393" s="45"/>
      <c r="L19393" s="45"/>
      <c r="M19393" s="45"/>
    </row>
    <row r="19394" spans="8:13" s="28" customFormat="1" x14ac:dyDescent="0.2">
      <c r="H19394" s="12"/>
      <c r="J19394" s="29"/>
      <c r="K19394" s="45"/>
      <c r="L19394" s="45"/>
      <c r="M19394" s="45"/>
    </row>
    <row r="19395" spans="8:13" s="28" customFormat="1" x14ac:dyDescent="0.2">
      <c r="H19395" s="12"/>
      <c r="J19395" s="29"/>
      <c r="K19395" s="45"/>
      <c r="L19395" s="45"/>
      <c r="M19395" s="45"/>
    </row>
    <row r="19396" spans="8:13" s="28" customFormat="1" x14ac:dyDescent="0.2">
      <c r="H19396" s="12"/>
      <c r="J19396" s="29"/>
      <c r="K19396" s="45"/>
      <c r="L19396" s="45"/>
      <c r="M19396" s="45"/>
    </row>
    <row r="19397" spans="8:13" s="28" customFormat="1" x14ac:dyDescent="0.2">
      <c r="H19397" s="12"/>
      <c r="J19397" s="29"/>
      <c r="K19397" s="45"/>
      <c r="L19397" s="45"/>
      <c r="M19397" s="45"/>
    </row>
    <row r="19398" spans="8:13" s="28" customFormat="1" x14ac:dyDescent="0.2">
      <c r="H19398" s="12"/>
      <c r="J19398" s="29"/>
      <c r="K19398" s="45"/>
      <c r="L19398" s="45"/>
      <c r="M19398" s="45"/>
    </row>
    <row r="19399" spans="8:13" s="28" customFormat="1" x14ac:dyDescent="0.2">
      <c r="H19399" s="12"/>
      <c r="J19399" s="29"/>
      <c r="K19399" s="45"/>
      <c r="L19399" s="45"/>
      <c r="M19399" s="45"/>
    </row>
    <row r="19400" spans="8:13" s="28" customFormat="1" x14ac:dyDescent="0.2">
      <c r="H19400" s="12"/>
      <c r="J19400" s="29"/>
      <c r="K19400" s="45"/>
      <c r="L19400" s="45"/>
      <c r="M19400" s="45"/>
    </row>
    <row r="19401" spans="8:13" s="28" customFormat="1" x14ac:dyDescent="0.2">
      <c r="H19401" s="12"/>
      <c r="J19401" s="29"/>
      <c r="K19401" s="45"/>
      <c r="L19401" s="45"/>
      <c r="M19401" s="45"/>
    </row>
    <row r="19402" spans="8:13" s="28" customFormat="1" x14ac:dyDescent="0.2">
      <c r="H19402" s="12"/>
      <c r="J19402" s="29"/>
      <c r="K19402" s="45"/>
      <c r="L19402" s="45"/>
      <c r="M19402" s="45"/>
    </row>
    <row r="19403" spans="8:13" s="28" customFormat="1" x14ac:dyDescent="0.2">
      <c r="H19403" s="12"/>
      <c r="J19403" s="29"/>
      <c r="K19403" s="45"/>
      <c r="L19403" s="45"/>
      <c r="M19403" s="45"/>
    </row>
    <row r="19404" spans="8:13" s="28" customFormat="1" x14ac:dyDescent="0.2">
      <c r="H19404" s="12"/>
      <c r="J19404" s="29"/>
      <c r="K19404" s="45"/>
      <c r="L19404" s="45"/>
      <c r="M19404" s="45"/>
    </row>
    <row r="19405" spans="8:13" s="28" customFormat="1" x14ac:dyDescent="0.2">
      <c r="H19405" s="12"/>
      <c r="J19405" s="29"/>
      <c r="K19405" s="45"/>
      <c r="L19405" s="45"/>
      <c r="M19405" s="45"/>
    </row>
    <row r="19406" spans="8:13" s="28" customFormat="1" x14ac:dyDescent="0.2">
      <c r="H19406" s="12"/>
      <c r="J19406" s="29"/>
      <c r="K19406" s="45"/>
      <c r="L19406" s="45"/>
      <c r="M19406" s="45"/>
    </row>
    <row r="19407" spans="8:13" s="28" customFormat="1" x14ac:dyDescent="0.2">
      <c r="H19407" s="12"/>
      <c r="J19407" s="29"/>
      <c r="K19407" s="45"/>
      <c r="L19407" s="45"/>
      <c r="M19407" s="45"/>
    </row>
    <row r="19408" spans="8:13" s="28" customFormat="1" x14ac:dyDescent="0.2">
      <c r="H19408" s="12"/>
      <c r="J19408" s="29"/>
      <c r="K19408" s="45"/>
      <c r="L19408" s="45"/>
      <c r="M19408" s="45"/>
    </row>
    <row r="19409" spans="8:13" s="28" customFormat="1" x14ac:dyDescent="0.2">
      <c r="H19409" s="12"/>
      <c r="J19409" s="29"/>
      <c r="K19409" s="45"/>
      <c r="L19409" s="45"/>
      <c r="M19409" s="45"/>
    </row>
    <row r="19410" spans="8:13" s="28" customFormat="1" x14ac:dyDescent="0.2">
      <c r="H19410" s="12"/>
      <c r="J19410" s="29"/>
      <c r="K19410" s="45"/>
      <c r="L19410" s="45"/>
      <c r="M19410" s="45"/>
    </row>
    <row r="19411" spans="8:13" s="28" customFormat="1" x14ac:dyDescent="0.2">
      <c r="H19411" s="12"/>
      <c r="J19411" s="29"/>
      <c r="K19411" s="45"/>
      <c r="L19411" s="45"/>
      <c r="M19411" s="45"/>
    </row>
    <row r="19412" spans="8:13" s="28" customFormat="1" x14ac:dyDescent="0.2">
      <c r="H19412" s="12"/>
      <c r="J19412" s="29"/>
      <c r="K19412" s="45"/>
      <c r="L19412" s="45"/>
      <c r="M19412" s="45"/>
    </row>
    <row r="19413" spans="8:13" s="28" customFormat="1" x14ac:dyDescent="0.2">
      <c r="H19413" s="12"/>
      <c r="J19413" s="29"/>
      <c r="K19413" s="45"/>
      <c r="L19413" s="45"/>
      <c r="M19413" s="45"/>
    </row>
    <row r="19414" spans="8:13" s="28" customFormat="1" x14ac:dyDescent="0.2">
      <c r="H19414" s="12"/>
      <c r="J19414" s="29"/>
      <c r="K19414" s="45"/>
      <c r="L19414" s="45"/>
      <c r="M19414" s="45"/>
    </row>
    <row r="19415" spans="8:13" s="28" customFormat="1" x14ac:dyDescent="0.2">
      <c r="H19415" s="12"/>
      <c r="J19415" s="29"/>
      <c r="K19415" s="45"/>
      <c r="L19415" s="45"/>
      <c r="M19415" s="45"/>
    </row>
    <row r="19416" spans="8:13" s="28" customFormat="1" x14ac:dyDescent="0.2">
      <c r="H19416" s="12"/>
      <c r="J19416" s="29"/>
      <c r="K19416" s="45"/>
      <c r="L19416" s="45"/>
      <c r="M19416" s="45"/>
    </row>
    <row r="19417" spans="8:13" s="28" customFormat="1" x14ac:dyDescent="0.2">
      <c r="H19417" s="12"/>
      <c r="J19417" s="29"/>
      <c r="K19417" s="45"/>
      <c r="L19417" s="45"/>
      <c r="M19417" s="45"/>
    </row>
    <row r="19418" spans="8:13" s="28" customFormat="1" x14ac:dyDescent="0.2">
      <c r="H19418" s="12"/>
      <c r="J19418" s="29"/>
      <c r="K19418" s="45"/>
      <c r="L19418" s="45"/>
      <c r="M19418" s="45"/>
    </row>
    <row r="19419" spans="8:13" s="28" customFormat="1" x14ac:dyDescent="0.2">
      <c r="H19419" s="12"/>
      <c r="J19419" s="29"/>
      <c r="K19419" s="45"/>
      <c r="L19419" s="45"/>
      <c r="M19419" s="45"/>
    </row>
    <row r="19420" spans="8:13" s="28" customFormat="1" x14ac:dyDescent="0.2">
      <c r="H19420" s="12"/>
      <c r="J19420" s="29"/>
      <c r="K19420" s="45"/>
      <c r="L19420" s="45"/>
      <c r="M19420" s="45"/>
    </row>
    <row r="19421" spans="8:13" s="28" customFormat="1" x14ac:dyDescent="0.2">
      <c r="H19421" s="12"/>
      <c r="J19421" s="29"/>
      <c r="K19421" s="45"/>
      <c r="L19421" s="45"/>
      <c r="M19421" s="45"/>
    </row>
    <row r="19422" spans="8:13" s="28" customFormat="1" x14ac:dyDescent="0.2">
      <c r="H19422" s="12"/>
      <c r="J19422" s="29"/>
      <c r="K19422" s="45"/>
      <c r="L19422" s="45"/>
      <c r="M19422" s="45"/>
    </row>
    <row r="19423" spans="8:13" s="28" customFormat="1" x14ac:dyDescent="0.2">
      <c r="H19423" s="12"/>
      <c r="J19423" s="29"/>
      <c r="K19423" s="45"/>
      <c r="L19423" s="45"/>
      <c r="M19423" s="45"/>
    </row>
    <row r="19424" spans="8:13" s="28" customFormat="1" x14ac:dyDescent="0.2">
      <c r="H19424" s="12"/>
      <c r="J19424" s="29"/>
      <c r="K19424" s="45"/>
      <c r="L19424" s="45"/>
      <c r="M19424" s="45"/>
    </row>
    <row r="19425" spans="8:13" s="28" customFormat="1" x14ac:dyDescent="0.2">
      <c r="H19425" s="12"/>
      <c r="J19425" s="29"/>
      <c r="K19425" s="45"/>
      <c r="L19425" s="45"/>
      <c r="M19425" s="45"/>
    </row>
    <row r="19426" spans="8:13" s="28" customFormat="1" x14ac:dyDescent="0.2">
      <c r="H19426" s="12"/>
      <c r="J19426" s="29"/>
      <c r="K19426" s="45"/>
      <c r="L19426" s="45"/>
      <c r="M19426" s="45"/>
    </row>
    <row r="19427" spans="8:13" s="28" customFormat="1" x14ac:dyDescent="0.2">
      <c r="H19427" s="12"/>
      <c r="J19427" s="29"/>
      <c r="K19427" s="45"/>
      <c r="L19427" s="45"/>
      <c r="M19427" s="45"/>
    </row>
    <row r="19428" spans="8:13" s="28" customFormat="1" x14ac:dyDescent="0.2">
      <c r="H19428" s="12"/>
      <c r="J19428" s="29"/>
      <c r="K19428" s="45"/>
      <c r="L19428" s="45"/>
      <c r="M19428" s="45"/>
    </row>
    <row r="19429" spans="8:13" s="28" customFormat="1" x14ac:dyDescent="0.2">
      <c r="H19429" s="12"/>
      <c r="J19429" s="29"/>
      <c r="K19429" s="45"/>
      <c r="L19429" s="45"/>
      <c r="M19429" s="45"/>
    </row>
    <row r="19430" spans="8:13" s="28" customFormat="1" x14ac:dyDescent="0.2">
      <c r="H19430" s="12"/>
      <c r="J19430" s="29"/>
      <c r="K19430" s="45"/>
      <c r="L19430" s="45"/>
      <c r="M19430" s="45"/>
    </row>
    <row r="19431" spans="8:13" s="28" customFormat="1" x14ac:dyDescent="0.2">
      <c r="H19431" s="12"/>
      <c r="J19431" s="29"/>
      <c r="K19431" s="45"/>
      <c r="L19431" s="45"/>
      <c r="M19431" s="45"/>
    </row>
    <row r="19432" spans="8:13" s="28" customFormat="1" x14ac:dyDescent="0.2">
      <c r="H19432" s="12"/>
      <c r="J19432" s="29"/>
      <c r="K19432" s="45"/>
      <c r="L19432" s="45"/>
      <c r="M19432" s="45"/>
    </row>
    <row r="19433" spans="8:13" s="28" customFormat="1" x14ac:dyDescent="0.2">
      <c r="H19433" s="12"/>
      <c r="J19433" s="29"/>
      <c r="K19433" s="45"/>
      <c r="L19433" s="45"/>
      <c r="M19433" s="45"/>
    </row>
    <row r="19434" spans="8:13" s="28" customFormat="1" x14ac:dyDescent="0.2">
      <c r="H19434" s="12"/>
      <c r="J19434" s="29"/>
      <c r="K19434" s="45"/>
      <c r="L19434" s="45"/>
      <c r="M19434" s="45"/>
    </row>
    <row r="19435" spans="8:13" s="28" customFormat="1" x14ac:dyDescent="0.2">
      <c r="H19435" s="12"/>
      <c r="J19435" s="29"/>
      <c r="K19435" s="45"/>
      <c r="L19435" s="45"/>
      <c r="M19435" s="45"/>
    </row>
    <row r="19436" spans="8:13" s="28" customFormat="1" x14ac:dyDescent="0.2">
      <c r="H19436" s="12"/>
      <c r="J19436" s="29"/>
      <c r="K19436" s="45"/>
      <c r="L19436" s="45"/>
      <c r="M19436" s="45"/>
    </row>
    <row r="19437" spans="8:13" s="28" customFormat="1" x14ac:dyDescent="0.2">
      <c r="H19437" s="12"/>
      <c r="J19437" s="29"/>
      <c r="K19437" s="45"/>
      <c r="L19437" s="45"/>
      <c r="M19437" s="45"/>
    </row>
    <row r="19438" spans="8:13" s="28" customFormat="1" x14ac:dyDescent="0.2">
      <c r="H19438" s="12"/>
      <c r="J19438" s="29"/>
      <c r="K19438" s="45"/>
      <c r="L19438" s="45"/>
      <c r="M19438" s="45"/>
    </row>
    <row r="19439" spans="8:13" s="28" customFormat="1" x14ac:dyDescent="0.2">
      <c r="H19439" s="12"/>
      <c r="J19439" s="29"/>
      <c r="K19439" s="45"/>
      <c r="L19439" s="45"/>
      <c r="M19439" s="45"/>
    </row>
    <row r="19440" spans="8:13" s="28" customFormat="1" x14ac:dyDescent="0.2">
      <c r="H19440" s="12"/>
      <c r="J19440" s="29"/>
      <c r="K19440" s="45"/>
      <c r="L19440" s="45"/>
      <c r="M19440" s="45"/>
    </row>
    <row r="19441" spans="8:13" s="28" customFormat="1" x14ac:dyDescent="0.2">
      <c r="H19441" s="12"/>
      <c r="J19441" s="29"/>
      <c r="K19441" s="45"/>
      <c r="L19441" s="45"/>
      <c r="M19441" s="45"/>
    </row>
    <row r="19442" spans="8:13" s="28" customFormat="1" x14ac:dyDescent="0.2">
      <c r="H19442" s="12"/>
      <c r="J19442" s="29"/>
      <c r="K19442" s="45"/>
      <c r="L19442" s="45"/>
      <c r="M19442" s="45"/>
    </row>
    <row r="19443" spans="8:13" s="28" customFormat="1" x14ac:dyDescent="0.2">
      <c r="H19443" s="12"/>
      <c r="J19443" s="29"/>
      <c r="K19443" s="45"/>
      <c r="L19443" s="45"/>
      <c r="M19443" s="45"/>
    </row>
    <row r="19444" spans="8:13" s="28" customFormat="1" x14ac:dyDescent="0.2">
      <c r="H19444" s="12"/>
      <c r="J19444" s="29"/>
      <c r="K19444" s="45"/>
      <c r="L19444" s="45"/>
      <c r="M19444" s="45"/>
    </row>
    <row r="19445" spans="8:13" s="28" customFormat="1" x14ac:dyDescent="0.2">
      <c r="H19445" s="12"/>
      <c r="J19445" s="29"/>
      <c r="K19445" s="45"/>
      <c r="L19445" s="45"/>
      <c r="M19445" s="45"/>
    </row>
    <row r="19446" spans="8:13" s="28" customFormat="1" x14ac:dyDescent="0.2">
      <c r="H19446" s="12"/>
      <c r="J19446" s="29"/>
      <c r="K19446" s="45"/>
      <c r="L19446" s="45"/>
      <c r="M19446" s="45"/>
    </row>
    <row r="19447" spans="8:13" s="28" customFormat="1" x14ac:dyDescent="0.2">
      <c r="H19447" s="12"/>
      <c r="J19447" s="29"/>
      <c r="K19447" s="45"/>
      <c r="L19447" s="45"/>
      <c r="M19447" s="45"/>
    </row>
    <row r="19448" spans="8:13" s="28" customFormat="1" x14ac:dyDescent="0.2">
      <c r="H19448" s="12"/>
      <c r="J19448" s="29"/>
      <c r="K19448" s="45"/>
      <c r="L19448" s="45"/>
      <c r="M19448" s="45"/>
    </row>
    <row r="19449" spans="8:13" s="28" customFormat="1" x14ac:dyDescent="0.2">
      <c r="H19449" s="12"/>
      <c r="J19449" s="29"/>
      <c r="K19449" s="45"/>
      <c r="L19449" s="45"/>
      <c r="M19449" s="45"/>
    </row>
    <row r="19450" spans="8:13" s="28" customFormat="1" x14ac:dyDescent="0.2">
      <c r="H19450" s="12"/>
      <c r="J19450" s="29"/>
      <c r="K19450" s="45"/>
      <c r="L19450" s="45"/>
      <c r="M19450" s="45"/>
    </row>
    <row r="19451" spans="8:13" s="28" customFormat="1" x14ac:dyDescent="0.2">
      <c r="H19451" s="12"/>
      <c r="J19451" s="29"/>
      <c r="K19451" s="45"/>
      <c r="L19451" s="45"/>
      <c r="M19451" s="45"/>
    </row>
    <row r="19452" spans="8:13" s="28" customFormat="1" x14ac:dyDescent="0.2">
      <c r="H19452" s="12"/>
      <c r="J19452" s="29"/>
      <c r="K19452" s="45"/>
      <c r="L19452" s="45"/>
      <c r="M19452" s="45"/>
    </row>
    <row r="19453" spans="8:13" s="28" customFormat="1" x14ac:dyDescent="0.2">
      <c r="H19453" s="12"/>
      <c r="J19453" s="29"/>
      <c r="K19453" s="45"/>
      <c r="L19453" s="45"/>
      <c r="M19453" s="45"/>
    </row>
    <row r="19454" spans="8:13" s="28" customFormat="1" x14ac:dyDescent="0.2">
      <c r="H19454" s="12"/>
      <c r="J19454" s="29"/>
      <c r="K19454" s="45"/>
      <c r="L19454" s="45"/>
      <c r="M19454" s="45"/>
    </row>
    <row r="19455" spans="8:13" s="28" customFormat="1" x14ac:dyDescent="0.2">
      <c r="H19455" s="12"/>
      <c r="J19455" s="29"/>
      <c r="K19455" s="45"/>
      <c r="L19455" s="45"/>
      <c r="M19455" s="45"/>
    </row>
    <row r="19456" spans="8:13" s="28" customFormat="1" x14ac:dyDescent="0.2">
      <c r="H19456" s="12"/>
      <c r="J19456" s="29"/>
      <c r="K19456" s="45"/>
      <c r="L19456" s="45"/>
      <c r="M19456" s="45"/>
    </row>
    <row r="19457" spans="8:13" s="28" customFormat="1" x14ac:dyDescent="0.2">
      <c r="H19457" s="12"/>
      <c r="J19457" s="29"/>
      <c r="K19457" s="45"/>
      <c r="L19457" s="45"/>
      <c r="M19457" s="45"/>
    </row>
    <row r="19458" spans="8:13" s="28" customFormat="1" x14ac:dyDescent="0.2">
      <c r="H19458" s="12"/>
      <c r="J19458" s="29"/>
      <c r="K19458" s="45"/>
      <c r="L19458" s="45"/>
      <c r="M19458" s="45"/>
    </row>
    <row r="19459" spans="8:13" s="28" customFormat="1" x14ac:dyDescent="0.2">
      <c r="H19459" s="12"/>
      <c r="J19459" s="29"/>
      <c r="K19459" s="45"/>
      <c r="L19459" s="45"/>
      <c r="M19459" s="45"/>
    </row>
    <row r="19460" spans="8:13" s="28" customFormat="1" x14ac:dyDescent="0.2">
      <c r="H19460" s="12"/>
      <c r="J19460" s="29"/>
      <c r="K19460" s="45"/>
      <c r="L19460" s="45"/>
      <c r="M19460" s="45"/>
    </row>
    <row r="19461" spans="8:13" s="28" customFormat="1" x14ac:dyDescent="0.2">
      <c r="H19461" s="12"/>
      <c r="J19461" s="29"/>
      <c r="K19461" s="45"/>
      <c r="L19461" s="45"/>
      <c r="M19461" s="45"/>
    </row>
    <row r="19462" spans="8:13" s="28" customFormat="1" x14ac:dyDescent="0.2">
      <c r="H19462" s="12"/>
      <c r="J19462" s="29"/>
      <c r="K19462" s="45"/>
      <c r="L19462" s="45"/>
      <c r="M19462" s="45"/>
    </row>
    <row r="19463" spans="8:13" s="28" customFormat="1" x14ac:dyDescent="0.2">
      <c r="H19463" s="12"/>
      <c r="J19463" s="29"/>
      <c r="K19463" s="45"/>
      <c r="L19463" s="45"/>
      <c r="M19463" s="45"/>
    </row>
    <row r="19464" spans="8:13" s="28" customFormat="1" x14ac:dyDescent="0.2">
      <c r="H19464" s="12"/>
      <c r="J19464" s="29"/>
      <c r="K19464" s="45"/>
      <c r="L19464" s="45"/>
      <c r="M19464" s="45"/>
    </row>
    <row r="19465" spans="8:13" s="28" customFormat="1" x14ac:dyDescent="0.2">
      <c r="H19465" s="12"/>
      <c r="J19465" s="29"/>
      <c r="K19465" s="45"/>
      <c r="L19465" s="45"/>
      <c r="M19465" s="45"/>
    </row>
    <row r="19466" spans="8:13" s="28" customFormat="1" x14ac:dyDescent="0.2">
      <c r="H19466" s="12"/>
      <c r="J19466" s="29"/>
      <c r="K19466" s="45"/>
      <c r="L19466" s="45"/>
      <c r="M19466" s="45"/>
    </row>
    <row r="19467" spans="8:13" s="28" customFormat="1" x14ac:dyDescent="0.2">
      <c r="H19467" s="12"/>
      <c r="J19467" s="29"/>
      <c r="K19467" s="45"/>
      <c r="L19467" s="45"/>
      <c r="M19467" s="45"/>
    </row>
    <row r="19468" spans="8:13" s="28" customFormat="1" x14ac:dyDescent="0.2">
      <c r="H19468" s="12"/>
      <c r="J19468" s="29"/>
      <c r="K19468" s="45"/>
      <c r="L19468" s="45"/>
      <c r="M19468" s="45"/>
    </row>
    <row r="19469" spans="8:13" s="28" customFormat="1" x14ac:dyDescent="0.2">
      <c r="H19469" s="12"/>
      <c r="J19469" s="29"/>
      <c r="K19469" s="45"/>
      <c r="L19469" s="45"/>
      <c r="M19469" s="45"/>
    </row>
    <row r="19470" spans="8:13" s="28" customFormat="1" x14ac:dyDescent="0.2">
      <c r="H19470" s="12"/>
      <c r="J19470" s="29"/>
      <c r="K19470" s="45"/>
      <c r="L19470" s="45"/>
      <c r="M19470" s="45"/>
    </row>
    <row r="19471" spans="8:13" s="28" customFormat="1" x14ac:dyDescent="0.2">
      <c r="H19471" s="12"/>
      <c r="J19471" s="29"/>
      <c r="K19471" s="45"/>
      <c r="L19471" s="45"/>
      <c r="M19471" s="45"/>
    </row>
    <row r="19472" spans="8:13" s="28" customFormat="1" x14ac:dyDescent="0.2">
      <c r="H19472" s="12"/>
      <c r="J19472" s="29"/>
      <c r="K19472" s="45"/>
      <c r="L19472" s="45"/>
      <c r="M19472" s="45"/>
    </row>
    <row r="19473" spans="8:13" s="28" customFormat="1" x14ac:dyDescent="0.2">
      <c r="H19473" s="12"/>
      <c r="J19473" s="29"/>
      <c r="K19473" s="45"/>
      <c r="L19473" s="45"/>
      <c r="M19473" s="45"/>
    </row>
    <row r="19474" spans="8:13" s="28" customFormat="1" x14ac:dyDescent="0.2">
      <c r="H19474" s="12"/>
      <c r="J19474" s="29"/>
      <c r="K19474" s="45"/>
      <c r="L19474" s="45"/>
      <c r="M19474" s="45"/>
    </row>
    <row r="19475" spans="8:13" s="28" customFormat="1" x14ac:dyDescent="0.2">
      <c r="H19475" s="12"/>
      <c r="J19475" s="29"/>
      <c r="K19475" s="45"/>
      <c r="L19475" s="45"/>
      <c r="M19475" s="45"/>
    </row>
    <row r="19476" spans="8:13" s="28" customFormat="1" x14ac:dyDescent="0.2">
      <c r="H19476" s="12"/>
      <c r="J19476" s="29"/>
      <c r="K19476" s="45"/>
      <c r="L19476" s="45"/>
      <c r="M19476" s="45"/>
    </row>
    <row r="19477" spans="8:13" s="28" customFormat="1" x14ac:dyDescent="0.2">
      <c r="H19477" s="12"/>
      <c r="J19477" s="29"/>
      <c r="K19477" s="45"/>
      <c r="L19477" s="45"/>
      <c r="M19477" s="45"/>
    </row>
    <row r="19478" spans="8:13" s="28" customFormat="1" x14ac:dyDescent="0.2">
      <c r="H19478" s="12"/>
      <c r="J19478" s="29"/>
      <c r="K19478" s="45"/>
      <c r="L19478" s="45"/>
      <c r="M19478" s="45"/>
    </row>
    <row r="19479" spans="8:13" s="28" customFormat="1" x14ac:dyDescent="0.2">
      <c r="H19479" s="12"/>
      <c r="J19479" s="29"/>
      <c r="K19479" s="45"/>
      <c r="L19479" s="45"/>
      <c r="M19479" s="45"/>
    </row>
    <row r="19480" spans="8:13" s="28" customFormat="1" x14ac:dyDescent="0.2">
      <c r="H19480" s="12"/>
      <c r="J19480" s="29"/>
      <c r="K19480" s="45"/>
      <c r="L19480" s="45"/>
      <c r="M19480" s="45"/>
    </row>
    <row r="19481" spans="8:13" s="28" customFormat="1" x14ac:dyDescent="0.2">
      <c r="H19481" s="12"/>
      <c r="J19481" s="29"/>
      <c r="K19481" s="45"/>
      <c r="L19481" s="45"/>
      <c r="M19481" s="45"/>
    </row>
    <row r="19482" spans="8:13" s="28" customFormat="1" x14ac:dyDescent="0.2">
      <c r="H19482" s="12"/>
      <c r="J19482" s="29"/>
      <c r="K19482" s="45"/>
      <c r="L19482" s="45"/>
      <c r="M19482" s="45"/>
    </row>
    <row r="19483" spans="8:13" s="28" customFormat="1" x14ac:dyDescent="0.2">
      <c r="H19483" s="12"/>
      <c r="J19483" s="29"/>
      <c r="K19483" s="45"/>
      <c r="L19483" s="45"/>
      <c r="M19483" s="45"/>
    </row>
    <row r="19484" spans="8:13" s="28" customFormat="1" x14ac:dyDescent="0.2">
      <c r="H19484" s="12"/>
      <c r="J19484" s="29"/>
      <c r="K19484" s="45"/>
      <c r="L19484" s="45"/>
      <c r="M19484" s="45"/>
    </row>
    <row r="19485" spans="8:13" s="28" customFormat="1" x14ac:dyDescent="0.2">
      <c r="H19485" s="12"/>
      <c r="J19485" s="29"/>
      <c r="K19485" s="45"/>
      <c r="L19485" s="45"/>
      <c r="M19485" s="45"/>
    </row>
    <row r="19486" spans="8:13" s="28" customFormat="1" x14ac:dyDescent="0.2">
      <c r="H19486" s="12"/>
      <c r="J19486" s="29"/>
      <c r="K19486" s="45"/>
      <c r="L19486" s="45"/>
      <c r="M19486" s="45"/>
    </row>
    <row r="19487" spans="8:13" s="28" customFormat="1" x14ac:dyDescent="0.2">
      <c r="H19487" s="12"/>
      <c r="J19487" s="29"/>
      <c r="K19487" s="45"/>
      <c r="L19487" s="45"/>
      <c r="M19487" s="45"/>
    </row>
    <row r="19488" spans="8:13" s="28" customFormat="1" x14ac:dyDescent="0.2">
      <c r="H19488" s="12"/>
      <c r="J19488" s="29"/>
      <c r="K19488" s="45"/>
      <c r="L19488" s="45"/>
      <c r="M19488" s="45"/>
    </row>
    <row r="19489" spans="8:13" s="28" customFormat="1" x14ac:dyDescent="0.2">
      <c r="H19489" s="12"/>
      <c r="J19489" s="29"/>
      <c r="K19489" s="45"/>
      <c r="L19489" s="45"/>
      <c r="M19489" s="45"/>
    </row>
    <row r="19490" spans="8:13" s="28" customFormat="1" x14ac:dyDescent="0.2">
      <c r="H19490" s="12"/>
      <c r="J19490" s="29"/>
      <c r="K19490" s="45"/>
      <c r="L19490" s="45"/>
      <c r="M19490" s="45"/>
    </row>
    <row r="19491" spans="8:13" s="28" customFormat="1" x14ac:dyDescent="0.2">
      <c r="H19491" s="12"/>
      <c r="J19491" s="29"/>
      <c r="K19491" s="45"/>
      <c r="L19491" s="45"/>
      <c r="M19491" s="45"/>
    </row>
    <row r="19492" spans="8:13" s="28" customFormat="1" x14ac:dyDescent="0.2">
      <c r="H19492" s="12"/>
      <c r="J19492" s="29"/>
      <c r="K19492" s="45"/>
      <c r="L19492" s="45"/>
      <c r="M19492" s="45"/>
    </row>
    <row r="19493" spans="8:13" s="28" customFormat="1" x14ac:dyDescent="0.2">
      <c r="H19493" s="12"/>
      <c r="J19493" s="29"/>
      <c r="K19493" s="45"/>
      <c r="L19493" s="45"/>
      <c r="M19493" s="45"/>
    </row>
    <row r="19494" spans="8:13" s="28" customFormat="1" x14ac:dyDescent="0.2">
      <c r="H19494" s="12"/>
      <c r="J19494" s="29"/>
      <c r="K19494" s="45"/>
      <c r="L19494" s="45"/>
      <c r="M19494" s="45"/>
    </row>
    <row r="19495" spans="8:13" s="28" customFormat="1" x14ac:dyDescent="0.2">
      <c r="H19495" s="12"/>
      <c r="J19495" s="29"/>
      <c r="K19495" s="45"/>
      <c r="L19495" s="45"/>
      <c r="M19495" s="45"/>
    </row>
    <row r="19496" spans="8:13" s="28" customFormat="1" x14ac:dyDescent="0.2">
      <c r="H19496" s="12"/>
      <c r="J19496" s="29"/>
      <c r="K19496" s="45"/>
      <c r="L19496" s="45"/>
      <c r="M19496" s="45"/>
    </row>
    <row r="19497" spans="8:13" s="28" customFormat="1" x14ac:dyDescent="0.2">
      <c r="H19497" s="12"/>
      <c r="J19497" s="29"/>
      <c r="K19497" s="45"/>
      <c r="L19497" s="45"/>
      <c r="M19497" s="45"/>
    </row>
    <row r="19498" spans="8:13" s="28" customFormat="1" x14ac:dyDescent="0.2">
      <c r="H19498" s="12"/>
      <c r="J19498" s="29"/>
      <c r="K19498" s="45"/>
      <c r="L19498" s="45"/>
      <c r="M19498" s="45"/>
    </row>
    <row r="19499" spans="8:13" s="28" customFormat="1" x14ac:dyDescent="0.2">
      <c r="H19499" s="12"/>
      <c r="J19499" s="29"/>
      <c r="K19499" s="45"/>
      <c r="L19499" s="45"/>
      <c r="M19499" s="45"/>
    </row>
    <row r="19500" spans="8:13" s="28" customFormat="1" x14ac:dyDescent="0.2">
      <c r="H19500" s="12"/>
      <c r="J19500" s="29"/>
      <c r="K19500" s="45"/>
      <c r="L19500" s="45"/>
      <c r="M19500" s="45"/>
    </row>
    <row r="19501" spans="8:13" s="28" customFormat="1" x14ac:dyDescent="0.2">
      <c r="H19501" s="12"/>
      <c r="J19501" s="29"/>
      <c r="K19501" s="45"/>
      <c r="L19501" s="45"/>
      <c r="M19501" s="45"/>
    </row>
    <row r="19502" spans="8:13" s="28" customFormat="1" x14ac:dyDescent="0.2">
      <c r="H19502" s="12"/>
      <c r="J19502" s="29"/>
      <c r="K19502" s="45"/>
      <c r="L19502" s="45"/>
      <c r="M19502" s="45"/>
    </row>
    <row r="19503" spans="8:13" s="28" customFormat="1" x14ac:dyDescent="0.2">
      <c r="H19503" s="12"/>
      <c r="J19503" s="29"/>
      <c r="K19503" s="45"/>
      <c r="L19503" s="45"/>
      <c r="M19503" s="45"/>
    </row>
    <row r="19504" spans="8:13" s="28" customFormat="1" x14ac:dyDescent="0.2">
      <c r="H19504" s="12"/>
      <c r="J19504" s="29"/>
      <c r="K19504" s="45"/>
      <c r="L19504" s="45"/>
      <c r="M19504" s="45"/>
    </row>
    <row r="19505" spans="8:13" s="28" customFormat="1" x14ac:dyDescent="0.2">
      <c r="H19505" s="12"/>
      <c r="J19505" s="29"/>
      <c r="K19505" s="45"/>
      <c r="L19505" s="45"/>
      <c r="M19505" s="45"/>
    </row>
    <row r="19506" spans="8:13" s="28" customFormat="1" x14ac:dyDescent="0.2">
      <c r="H19506" s="12"/>
      <c r="J19506" s="29"/>
      <c r="K19506" s="45"/>
      <c r="L19506" s="45"/>
      <c r="M19506" s="45"/>
    </row>
    <row r="19507" spans="8:13" s="28" customFormat="1" x14ac:dyDescent="0.2">
      <c r="H19507" s="12"/>
      <c r="J19507" s="29"/>
      <c r="K19507" s="45"/>
      <c r="L19507" s="45"/>
      <c r="M19507" s="45"/>
    </row>
    <row r="19508" spans="8:13" s="28" customFormat="1" x14ac:dyDescent="0.2">
      <c r="H19508" s="12"/>
      <c r="J19508" s="29"/>
      <c r="K19508" s="45"/>
      <c r="L19508" s="45"/>
      <c r="M19508" s="45"/>
    </row>
    <row r="19509" spans="8:13" s="28" customFormat="1" x14ac:dyDescent="0.2">
      <c r="H19509" s="12"/>
      <c r="J19509" s="29"/>
      <c r="K19509" s="45"/>
      <c r="L19509" s="45"/>
      <c r="M19509" s="45"/>
    </row>
    <row r="19510" spans="8:13" s="28" customFormat="1" x14ac:dyDescent="0.2">
      <c r="H19510" s="12"/>
      <c r="J19510" s="29"/>
      <c r="K19510" s="45"/>
      <c r="L19510" s="45"/>
      <c r="M19510" s="45"/>
    </row>
    <row r="19511" spans="8:13" s="28" customFormat="1" x14ac:dyDescent="0.2">
      <c r="H19511" s="12"/>
      <c r="J19511" s="29"/>
      <c r="K19511" s="45"/>
      <c r="L19511" s="45"/>
      <c r="M19511" s="45"/>
    </row>
    <row r="19512" spans="8:13" s="28" customFormat="1" x14ac:dyDescent="0.2">
      <c r="H19512" s="12"/>
      <c r="J19512" s="29"/>
      <c r="K19512" s="45"/>
      <c r="L19512" s="45"/>
      <c r="M19512" s="45"/>
    </row>
    <row r="19513" spans="8:13" s="28" customFormat="1" x14ac:dyDescent="0.2">
      <c r="H19513" s="12"/>
      <c r="J19513" s="29"/>
      <c r="K19513" s="45"/>
      <c r="L19513" s="45"/>
      <c r="M19513" s="45"/>
    </row>
    <row r="19514" spans="8:13" s="28" customFormat="1" x14ac:dyDescent="0.2">
      <c r="H19514" s="12"/>
      <c r="J19514" s="29"/>
      <c r="K19514" s="45"/>
      <c r="L19514" s="45"/>
      <c r="M19514" s="45"/>
    </row>
    <row r="19515" spans="8:13" s="28" customFormat="1" x14ac:dyDescent="0.2">
      <c r="H19515" s="12"/>
      <c r="J19515" s="29"/>
      <c r="K19515" s="45"/>
      <c r="L19515" s="45"/>
      <c r="M19515" s="45"/>
    </row>
    <row r="19516" spans="8:13" s="28" customFormat="1" x14ac:dyDescent="0.2">
      <c r="H19516" s="12"/>
      <c r="J19516" s="29"/>
      <c r="K19516" s="45"/>
      <c r="L19516" s="45"/>
      <c r="M19516" s="45"/>
    </row>
    <row r="19517" spans="8:13" s="28" customFormat="1" x14ac:dyDescent="0.2">
      <c r="H19517" s="12"/>
      <c r="J19517" s="29"/>
      <c r="K19517" s="45"/>
      <c r="L19517" s="45"/>
      <c r="M19517" s="45"/>
    </row>
    <row r="19518" spans="8:13" s="28" customFormat="1" x14ac:dyDescent="0.2">
      <c r="H19518" s="12"/>
      <c r="J19518" s="29"/>
      <c r="K19518" s="45"/>
      <c r="L19518" s="45"/>
      <c r="M19518" s="45"/>
    </row>
    <row r="19519" spans="8:13" s="28" customFormat="1" x14ac:dyDescent="0.2">
      <c r="H19519" s="12"/>
      <c r="J19519" s="29"/>
      <c r="K19519" s="45"/>
      <c r="L19519" s="45"/>
      <c r="M19519" s="45"/>
    </row>
    <row r="19520" spans="8:13" s="28" customFormat="1" x14ac:dyDescent="0.2">
      <c r="H19520" s="12"/>
      <c r="J19520" s="29"/>
      <c r="K19520" s="45"/>
      <c r="L19520" s="45"/>
      <c r="M19520" s="45"/>
    </row>
    <row r="19521" spans="8:13" s="28" customFormat="1" x14ac:dyDescent="0.2">
      <c r="H19521" s="12"/>
      <c r="J19521" s="29"/>
      <c r="K19521" s="45"/>
      <c r="L19521" s="45"/>
      <c r="M19521" s="45"/>
    </row>
    <row r="19522" spans="8:13" s="28" customFormat="1" x14ac:dyDescent="0.2">
      <c r="H19522" s="12"/>
      <c r="J19522" s="29"/>
      <c r="K19522" s="45"/>
      <c r="L19522" s="45"/>
      <c r="M19522" s="45"/>
    </row>
    <row r="19523" spans="8:13" s="28" customFormat="1" x14ac:dyDescent="0.2">
      <c r="H19523" s="12"/>
      <c r="J19523" s="29"/>
      <c r="K19523" s="45"/>
      <c r="L19523" s="45"/>
      <c r="M19523" s="45"/>
    </row>
    <row r="19524" spans="8:13" s="28" customFormat="1" x14ac:dyDescent="0.2">
      <c r="H19524" s="12"/>
      <c r="J19524" s="29"/>
      <c r="K19524" s="45"/>
      <c r="L19524" s="45"/>
      <c r="M19524" s="45"/>
    </row>
    <row r="19525" spans="8:13" s="28" customFormat="1" x14ac:dyDescent="0.2">
      <c r="H19525" s="12"/>
      <c r="J19525" s="29"/>
      <c r="K19525" s="45"/>
      <c r="L19525" s="45"/>
      <c r="M19525" s="45"/>
    </row>
    <row r="19526" spans="8:13" s="28" customFormat="1" x14ac:dyDescent="0.2">
      <c r="H19526" s="12"/>
      <c r="J19526" s="29"/>
      <c r="K19526" s="45"/>
      <c r="L19526" s="45"/>
      <c r="M19526" s="45"/>
    </row>
    <row r="19527" spans="8:13" s="28" customFormat="1" x14ac:dyDescent="0.2">
      <c r="H19527" s="12"/>
      <c r="J19527" s="29"/>
      <c r="K19527" s="45"/>
      <c r="L19527" s="45"/>
      <c r="M19527" s="45"/>
    </row>
    <row r="19528" spans="8:13" s="28" customFormat="1" x14ac:dyDescent="0.2">
      <c r="H19528" s="12"/>
      <c r="J19528" s="29"/>
      <c r="K19528" s="45"/>
      <c r="L19528" s="45"/>
      <c r="M19528" s="45"/>
    </row>
    <row r="19529" spans="8:13" s="28" customFormat="1" x14ac:dyDescent="0.2">
      <c r="H19529" s="12"/>
      <c r="J19529" s="29"/>
      <c r="K19529" s="45"/>
      <c r="L19529" s="45"/>
      <c r="M19529" s="45"/>
    </row>
    <row r="19530" spans="8:13" s="28" customFormat="1" x14ac:dyDescent="0.2">
      <c r="H19530" s="12"/>
      <c r="J19530" s="29"/>
      <c r="K19530" s="45"/>
      <c r="L19530" s="45"/>
      <c r="M19530" s="45"/>
    </row>
    <row r="19531" spans="8:13" s="28" customFormat="1" x14ac:dyDescent="0.2">
      <c r="H19531" s="12"/>
      <c r="J19531" s="29"/>
      <c r="K19531" s="45"/>
      <c r="L19531" s="45"/>
      <c r="M19531" s="45"/>
    </row>
    <row r="19532" spans="8:13" s="28" customFormat="1" x14ac:dyDescent="0.2">
      <c r="H19532" s="12"/>
      <c r="J19532" s="29"/>
      <c r="K19532" s="45"/>
      <c r="L19532" s="45"/>
      <c r="M19532" s="45"/>
    </row>
    <row r="19533" spans="8:13" s="28" customFormat="1" x14ac:dyDescent="0.2">
      <c r="H19533" s="12"/>
      <c r="J19533" s="29"/>
      <c r="K19533" s="45"/>
      <c r="L19533" s="45"/>
      <c r="M19533" s="45"/>
    </row>
    <row r="19534" spans="8:13" s="28" customFormat="1" x14ac:dyDescent="0.2">
      <c r="H19534" s="12"/>
      <c r="J19534" s="29"/>
      <c r="K19534" s="45"/>
      <c r="L19534" s="45"/>
      <c r="M19534" s="45"/>
    </row>
    <row r="19535" spans="8:13" s="28" customFormat="1" x14ac:dyDescent="0.2">
      <c r="H19535" s="12"/>
      <c r="J19535" s="29"/>
      <c r="K19535" s="45"/>
      <c r="L19535" s="45"/>
      <c r="M19535" s="45"/>
    </row>
    <row r="19536" spans="8:13" s="28" customFormat="1" x14ac:dyDescent="0.2">
      <c r="H19536" s="12"/>
      <c r="J19536" s="29"/>
      <c r="K19536" s="45"/>
      <c r="L19536" s="45"/>
      <c r="M19536" s="45"/>
    </row>
    <row r="19537" spans="8:13" s="28" customFormat="1" x14ac:dyDescent="0.2">
      <c r="H19537" s="12"/>
      <c r="J19537" s="29"/>
      <c r="K19537" s="45"/>
      <c r="L19537" s="45"/>
      <c r="M19537" s="45"/>
    </row>
    <row r="19538" spans="8:13" s="28" customFormat="1" x14ac:dyDescent="0.2">
      <c r="H19538" s="12"/>
      <c r="J19538" s="29"/>
      <c r="K19538" s="45"/>
      <c r="L19538" s="45"/>
      <c r="M19538" s="45"/>
    </row>
    <row r="19539" spans="8:13" s="28" customFormat="1" x14ac:dyDescent="0.2">
      <c r="H19539" s="12"/>
      <c r="J19539" s="29"/>
      <c r="K19539" s="45"/>
      <c r="L19539" s="45"/>
      <c r="M19539" s="45"/>
    </row>
    <row r="19540" spans="8:13" s="28" customFormat="1" x14ac:dyDescent="0.2">
      <c r="H19540" s="12"/>
      <c r="J19540" s="29"/>
      <c r="K19540" s="45"/>
      <c r="L19540" s="45"/>
      <c r="M19540" s="45"/>
    </row>
    <row r="19541" spans="8:13" s="28" customFormat="1" x14ac:dyDescent="0.2">
      <c r="H19541" s="12"/>
      <c r="J19541" s="29"/>
      <c r="K19541" s="45"/>
      <c r="L19541" s="45"/>
      <c r="M19541" s="45"/>
    </row>
    <row r="19542" spans="8:13" s="28" customFormat="1" x14ac:dyDescent="0.2">
      <c r="H19542" s="12"/>
      <c r="J19542" s="29"/>
      <c r="K19542" s="45"/>
      <c r="L19542" s="45"/>
      <c r="M19542" s="45"/>
    </row>
    <row r="19543" spans="8:13" s="28" customFormat="1" x14ac:dyDescent="0.2">
      <c r="H19543" s="12"/>
      <c r="J19543" s="29"/>
      <c r="K19543" s="45"/>
      <c r="L19543" s="45"/>
      <c r="M19543" s="45"/>
    </row>
    <row r="19544" spans="8:13" s="28" customFormat="1" x14ac:dyDescent="0.2">
      <c r="H19544" s="12"/>
      <c r="J19544" s="29"/>
      <c r="K19544" s="45"/>
      <c r="L19544" s="45"/>
      <c r="M19544" s="45"/>
    </row>
    <row r="19545" spans="8:13" s="28" customFormat="1" x14ac:dyDescent="0.2">
      <c r="H19545" s="12"/>
      <c r="J19545" s="29"/>
      <c r="K19545" s="45"/>
      <c r="L19545" s="45"/>
      <c r="M19545" s="45"/>
    </row>
    <row r="19546" spans="8:13" s="28" customFormat="1" x14ac:dyDescent="0.2">
      <c r="H19546" s="12"/>
      <c r="J19546" s="29"/>
      <c r="K19546" s="45"/>
      <c r="L19546" s="45"/>
      <c r="M19546" s="45"/>
    </row>
    <row r="19547" spans="8:13" s="28" customFormat="1" x14ac:dyDescent="0.2">
      <c r="H19547" s="12"/>
      <c r="J19547" s="29"/>
      <c r="K19547" s="45"/>
      <c r="L19547" s="45"/>
      <c r="M19547" s="45"/>
    </row>
    <row r="19548" spans="8:13" s="28" customFormat="1" x14ac:dyDescent="0.2">
      <c r="H19548" s="12"/>
      <c r="J19548" s="29"/>
      <c r="K19548" s="45"/>
      <c r="L19548" s="45"/>
      <c r="M19548" s="45"/>
    </row>
    <row r="19549" spans="8:13" s="28" customFormat="1" x14ac:dyDescent="0.2">
      <c r="H19549" s="12"/>
      <c r="J19549" s="29"/>
      <c r="K19549" s="45"/>
      <c r="L19549" s="45"/>
      <c r="M19549" s="45"/>
    </row>
    <row r="19550" spans="8:13" s="28" customFormat="1" x14ac:dyDescent="0.2">
      <c r="H19550" s="12"/>
      <c r="J19550" s="29"/>
      <c r="K19550" s="45"/>
      <c r="L19550" s="45"/>
      <c r="M19550" s="45"/>
    </row>
    <row r="19551" spans="8:13" s="28" customFormat="1" x14ac:dyDescent="0.2">
      <c r="H19551" s="12"/>
      <c r="J19551" s="29"/>
      <c r="K19551" s="45"/>
      <c r="L19551" s="45"/>
      <c r="M19551" s="45"/>
    </row>
    <row r="19552" spans="8:13" s="28" customFormat="1" x14ac:dyDescent="0.2">
      <c r="H19552" s="12"/>
      <c r="J19552" s="29"/>
      <c r="K19552" s="45"/>
      <c r="L19552" s="45"/>
      <c r="M19552" s="45"/>
    </row>
    <row r="19553" spans="8:13" s="28" customFormat="1" x14ac:dyDescent="0.2">
      <c r="H19553" s="12"/>
      <c r="J19553" s="29"/>
      <c r="K19553" s="45"/>
      <c r="L19553" s="45"/>
      <c r="M19553" s="45"/>
    </row>
    <row r="19554" spans="8:13" s="28" customFormat="1" x14ac:dyDescent="0.2">
      <c r="H19554" s="12"/>
      <c r="J19554" s="29"/>
      <c r="K19554" s="45"/>
      <c r="L19554" s="45"/>
      <c r="M19554" s="45"/>
    </row>
    <row r="19555" spans="8:13" s="28" customFormat="1" x14ac:dyDescent="0.2">
      <c r="H19555" s="12"/>
      <c r="J19555" s="29"/>
      <c r="K19555" s="45"/>
      <c r="L19555" s="45"/>
      <c r="M19555" s="45"/>
    </row>
    <row r="19556" spans="8:13" s="28" customFormat="1" x14ac:dyDescent="0.2">
      <c r="H19556" s="12"/>
      <c r="J19556" s="29"/>
      <c r="K19556" s="45"/>
      <c r="L19556" s="45"/>
      <c r="M19556" s="45"/>
    </row>
    <row r="19557" spans="8:13" s="28" customFormat="1" x14ac:dyDescent="0.2">
      <c r="H19557" s="12"/>
      <c r="J19557" s="29"/>
      <c r="K19557" s="45"/>
      <c r="L19557" s="45"/>
      <c r="M19557" s="45"/>
    </row>
    <row r="19558" spans="8:13" s="28" customFormat="1" x14ac:dyDescent="0.2">
      <c r="H19558" s="12"/>
      <c r="J19558" s="29"/>
      <c r="K19558" s="45"/>
      <c r="L19558" s="45"/>
      <c r="M19558" s="45"/>
    </row>
    <row r="19559" spans="8:13" s="28" customFormat="1" x14ac:dyDescent="0.2">
      <c r="H19559" s="12"/>
      <c r="J19559" s="29"/>
      <c r="K19559" s="45"/>
      <c r="L19559" s="45"/>
      <c r="M19559" s="45"/>
    </row>
    <row r="19560" spans="8:13" s="28" customFormat="1" x14ac:dyDescent="0.2">
      <c r="H19560" s="12"/>
      <c r="J19560" s="29"/>
      <c r="K19560" s="45"/>
      <c r="L19560" s="45"/>
      <c r="M19560" s="45"/>
    </row>
    <row r="19561" spans="8:13" s="28" customFormat="1" x14ac:dyDescent="0.2">
      <c r="H19561" s="12"/>
      <c r="J19561" s="29"/>
      <c r="K19561" s="45"/>
      <c r="L19561" s="45"/>
      <c r="M19561" s="45"/>
    </row>
    <row r="19562" spans="8:13" s="28" customFormat="1" x14ac:dyDescent="0.2">
      <c r="H19562" s="12"/>
      <c r="J19562" s="29"/>
      <c r="K19562" s="45"/>
      <c r="L19562" s="45"/>
      <c r="M19562" s="45"/>
    </row>
    <row r="19563" spans="8:13" s="28" customFormat="1" x14ac:dyDescent="0.2">
      <c r="H19563" s="12"/>
      <c r="J19563" s="29"/>
      <c r="K19563" s="45"/>
      <c r="L19563" s="45"/>
      <c r="M19563" s="45"/>
    </row>
    <row r="19564" spans="8:13" s="28" customFormat="1" x14ac:dyDescent="0.2">
      <c r="H19564" s="12"/>
      <c r="J19564" s="29"/>
      <c r="K19564" s="45"/>
      <c r="L19564" s="45"/>
      <c r="M19564" s="45"/>
    </row>
    <row r="19565" spans="8:13" s="28" customFormat="1" x14ac:dyDescent="0.2">
      <c r="H19565" s="12"/>
      <c r="J19565" s="29"/>
      <c r="K19565" s="45"/>
      <c r="L19565" s="45"/>
      <c r="M19565" s="45"/>
    </row>
    <row r="19566" spans="8:13" s="28" customFormat="1" x14ac:dyDescent="0.2">
      <c r="H19566" s="12"/>
      <c r="J19566" s="29"/>
      <c r="K19566" s="45"/>
      <c r="L19566" s="45"/>
      <c r="M19566" s="45"/>
    </row>
    <row r="19567" spans="8:13" s="28" customFormat="1" x14ac:dyDescent="0.2">
      <c r="H19567" s="12"/>
      <c r="J19567" s="29"/>
      <c r="K19567" s="45"/>
      <c r="L19567" s="45"/>
      <c r="M19567" s="45"/>
    </row>
    <row r="19568" spans="8:13" s="28" customFormat="1" x14ac:dyDescent="0.2">
      <c r="H19568" s="12"/>
      <c r="J19568" s="29"/>
      <c r="K19568" s="45"/>
      <c r="L19568" s="45"/>
      <c r="M19568" s="45"/>
    </row>
    <row r="19569" spans="8:13" s="28" customFormat="1" x14ac:dyDescent="0.2">
      <c r="H19569" s="12"/>
      <c r="J19569" s="29"/>
      <c r="K19569" s="45"/>
      <c r="L19569" s="45"/>
      <c r="M19569" s="45"/>
    </row>
    <row r="19570" spans="8:13" s="28" customFormat="1" x14ac:dyDescent="0.2">
      <c r="H19570" s="12"/>
      <c r="J19570" s="29"/>
      <c r="K19570" s="45"/>
      <c r="L19570" s="45"/>
      <c r="M19570" s="45"/>
    </row>
    <row r="19571" spans="8:13" s="28" customFormat="1" x14ac:dyDescent="0.2">
      <c r="H19571" s="12"/>
      <c r="J19571" s="29"/>
      <c r="K19571" s="45"/>
      <c r="L19571" s="45"/>
      <c r="M19571" s="45"/>
    </row>
    <row r="19572" spans="8:13" s="28" customFormat="1" x14ac:dyDescent="0.2">
      <c r="H19572" s="12"/>
      <c r="J19572" s="29"/>
      <c r="K19572" s="45"/>
      <c r="L19572" s="45"/>
      <c r="M19572" s="45"/>
    </row>
    <row r="19573" spans="8:13" s="28" customFormat="1" x14ac:dyDescent="0.2">
      <c r="H19573" s="12"/>
      <c r="J19573" s="29"/>
      <c r="K19573" s="45"/>
      <c r="L19573" s="45"/>
      <c r="M19573" s="45"/>
    </row>
    <row r="19574" spans="8:13" s="28" customFormat="1" x14ac:dyDescent="0.2">
      <c r="H19574" s="12"/>
      <c r="J19574" s="29"/>
      <c r="K19574" s="45"/>
      <c r="L19574" s="45"/>
      <c r="M19574" s="45"/>
    </row>
    <row r="19575" spans="8:13" s="28" customFormat="1" x14ac:dyDescent="0.2">
      <c r="H19575" s="12"/>
      <c r="J19575" s="29"/>
      <c r="K19575" s="45"/>
      <c r="L19575" s="45"/>
      <c r="M19575" s="45"/>
    </row>
    <row r="19576" spans="8:13" s="28" customFormat="1" x14ac:dyDescent="0.2">
      <c r="H19576" s="12"/>
      <c r="J19576" s="29"/>
      <c r="K19576" s="45"/>
      <c r="L19576" s="45"/>
      <c r="M19576" s="45"/>
    </row>
    <row r="19577" spans="8:13" s="28" customFormat="1" x14ac:dyDescent="0.2">
      <c r="H19577" s="12"/>
      <c r="J19577" s="29"/>
      <c r="K19577" s="45"/>
      <c r="L19577" s="45"/>
      <c r="M19577" s="45"/>
    </row>
    <row r="19578" spans="8:13" s="28" customFormat="1" x14ac:dyDescent="0.2">
      <c r="H19578" s="12"/>
      <c r="J19578" s="29"/>
      <c r="K19578" s="45"/>
      <c r="L19578" s="45"/>
      <c r="M19578" s="45"/>
    </row>
    <row r="19579" spans="8:13" s="28" customFormat="1" x14ac:dyDescent="0.2">
      <c r="H19579" s="12"/>
      <c r="J19579" s="29"/>
      <c r="K19579" s="45"/>
      <c r="L19579" s="45"/>
      <c r="M19579" s="45"/>
    </row>
    <row r="19580" spans="8:13" s="28" customFormat="1" x14ac:dyDescent="0.2">
      <c r="H19580" s="12"/>
      <c r="J19580" s="29"/>
      <c r="K19580" s="45"/>
      <c r="L19580" s="45"/>
      <c r="M19580" s="45"/>
    </row>
    <row r="19581" spans="8:13" s="28" customFormat="1" x14ac:dyDescent="0.2">
      <c r="H19581" s="12"/>
      <c r="J19581" s="29"/>
      <c r="K19581" s="45"/>
      <c r="L19581" s="45"/>
      <c r="M19581" s="45"/>
    </row>
    <row r="19582" spans="8:13" s="28" customFormat="1" x14ac:dyDescent="0.2">
      <c r="H19582" s="12"/>
      <c r="J19582" s="29"/>
      <c r="K19582" s="45"/>
      <c r="L19582" s="45"/>
      <c r="M19582" s="45"/>
    </row>
    <row r="19583" spans="8:13" s="28" customFormat="1" x14ac:dyDescent="0.2">
      <c r="H19583" s="12"/>
      <c r="J19583" s="29"/>
      <c r="K19583" s="45"/>
      <c r="L19583" s="45"/>
      <c r="M19583" s="45"/>
    </row>
    <row r="19584" spans="8:13" s="28" customFormat="1" x14ac:dyDescent="0.2">
      <c r="H19584" s="12"/>
      <c r="J19584" s="29"/>
      <c r="K19584" s="45"/>
      <c r="L19584" s="45"/>
      <c r="M19584" s="45"/>
    </row>
    <row r="19585" spans="8:13" s="28" customFormat="1" x14ac:dyDescent="0.2">
      <c r="H19585" s="12"/>
      <c r="J19585" s="29"/>
      <c r="K19585" s="45"/>
      <c r="L19585" s="45"/>
      <c r="M19585" s="45"/>
    </row>
    <row r="19586" spans="8:13" s="28" customFormat="1" x14ac:dyDescent="0.2">
      <c r="H19586" s="12"/>
      <c r="J19586" s="29"/>
      <c r="K19586" s="45"/>
      <c r="L19586" s="45"/>
      <c r="M19586" s="45"/>
    </row>
    <row r="19587" spans="8:13" s="28" customFormat="1" x14ac:dyDescent="0.2">
      <c r="H19587" s="12"/>
      <c r="J19587" s="29"/>
      <c r="K19587" s="45"/>
      <c r="L19587" s="45"/>
      <c r="M19587" s="45"/>
    </row>
    <row r="19588" spans="8:13" s="28" customFormat="1" x14ac:dyDescent="0.2">
      <c r="H19588" s="12"/>
      <c r="J19588" s="29"/>
      <c r="K19588" s="45"/>
      <c r="L19588" s="45"/>
      <c r="M19588" s="45"/>
    </row>
    <row r="19589" spans="8:13" s="28" customFormat="1" x14ac:dyDescent="0.2">
      <c r="H19589" s="12"/>
      <c r="J19589" s="29"/>
      <c r="K19589" s="45"/>
      <c r="L19589" s="45"/>
      <c r="M19589" s="45"/>
    </row>
    <row r="19590" spans="8:13" s="28" customFormat="1" x14ac:dyDescent="0.2">
      <c r="H19590" s="12"/>
      <c r="J19590" s="29"/>
      <c r="K19590" s="45"/>
      <c r="L19590" s="45"/>
      <c r="M19590" s="45"/>
    </row>
    <row r="19591" spans="8:13" s="28" customFormat="1" x14ac:dyDescent="0.2">
      <c r="H19591" s="12"/>
      <c r="J19591" s="29"/>
      <c r="K19591" s="45"/>
      <c r="L19591" s="45"/>
      <c r="M19591" s="45"/>
    </row>
    <row r="19592" spans="8:13" s="28" customFormat="1" x14ac:dyDescent="0.2">
      <c r="H19592" s="12"/>
      <c r="J19592" s="29"/>
      <c r="K19592" s="45"/>
      <c r="L19592" s="45"/>
      <c r="M19592" s="45"/>
    </row>
    <row r="19593" spans="8:13" s="28" customFormat="1" x14ac:dyDescent="0.2">
      <c r="H19593" s="12"/>
      <c r="J19593" s="29"/>
      <c r="K19593" s="45"/>
      <c r="L19593" s="45"/>
      <c r="M19593" s="45"/>
    </row>
    <row r="19594" spans="8:13" s="28" customFormat="1" x14ac:dyDescent="0.2">
      <c r="H19594" s="12"/>
      <c r="J19594" s="29"/>
      <c r="K19594" s="45"/>
      <c r="L19594" s="45"/>
      <c r="M19594" s="45"/>
    </row>
    <row r="19595" spans="8:13" s="28" customFormat="1" x14ac:dyDescent="0.2">
      <c r="H19595" s="12"/>
      <c r="J19595" s="29"/>
      <c r="K19595" s="45"/>
      <c r="L19595" s="45"/>
      <c r="M19595" s="45"/>
    </row>
    <row r="19596" spans="8:13" s="28" customFormat="1" x14ac:dyDescent="0.2">
      <c r="H19596" s="12"/>
      <c r="J19596" s="29"/>
      <c r="K19596" s="45"/>
      <c r="L19596" s="45"/>
      <c r="M19596" s="45"/>
    </row>
    <row r="19597" spans="8:13" s="28" customFormat="1" x14ac:dyDescent="0.2">
      <c r="H19597" s="12"/>
      <c r="J19597" s="29"/>
      <c r="K19597" s="45"/>
      <c r="L19597" s="45"/>
      <c r="M19597" s="45"/>
    </row>
    <row r="19598" spans="8:13" s="28" customFormat="1" x14ac:dyDescent="0.2">
      <c r="H19598" s="12"/>
      <c r="J19598" s="29"/>
      <c r="K19598" s="45"/>
      <c r="L19598" s="45"/>
      <c r="M19598" s="45"/>
    </row>
    <row r="19599" spans="8:13" s="28" customFormat="1" x14ac:dyDescent="0.2">
      <c r="H19599" s="12"/>
      <c r="J19599" s="29"/>
      <c r="K19599" s="45"/>
      <c r="L19599" s="45"/>
      <c r="M19599" s="45"/>
    </row>
    <row r="19600" spans="8:13" s="28" customFormat="1" x14ac:dyDescent="0.2">
      <c r="H19600" s="12"/>
      <c r="J19600" s="29"/>
      <c r="K19600" s="45"/>
      <c r="L19600" s="45"/>
      <c r="M19600" s="45"/>
    </row>
    <row r="19601" spans="8:13" s="28" customFormat="1" x14ac:dyDescent="0.2">
      <c r="H19601" s="12"/>
      <c r="J19601" s="29"/>
      <c r="K19601" s="45"/>
      <c r="L19601" s="45"/>
      <c r="M19601" s="45"/>
    </row>
    <row r="19602" spans="8:13" s="28" customFormat="1" x14ac:dyDescent="0.2">
      <c r="H19602" s="12"/>
      <c r="J19602" s="29"/>
      <c r="K19602" s="45"/>
      <c r="L19602" s="45"/>
      <c r="M19602" s="45"/>
    </row>
    <row r="19603" spans="8:13" s="28" customFormat="1" x14ac:dyDescent="0.2">
      <c r="H19603" s="12"/>
      <c r="J19603" s="29"/>
      <c r="K19603" s="45"/>
      <c r="L19603" s="45"/>
      <c r="M19603" s="45"/>
    </row>
    <row r="19604" spans="8:13" s="28" customFormat="1" x14ac:dyDescent="0.2">
      <c r="H19604" s="12"/>
      <c r="J19604" s="29"/>
      <c r="K19604" s="45"/>
      <c r="L19604" s="45"/>
      <c r="M19604" s="45"/>
    </row>
    <row r="19605" spans="8:13" s="28" customFormat="1" x14ac:dyDescent="0.2">
      <c r="H19605" s="12"/>
      <c r="J19605" s="29"/>
      <c r="K19605" s="45"/>
      <c r="L19605" s="45"/>
      <c r="M19605" s="45"/>
    </row>
    <row r="19606" spans="8:13" s="28" customFormat="1" x14ac:dyDescent="0.2">
      <c r="H19606" s="12"/>
      <c r="J19606" s="29"/>
      <c r="K19606" s="45"/>
      <c r="L19606" s="45"/>
      <c r="M19606" s="45"/>
    </row>
    <row r="19607" spans="8:13" s="28" customFormat="1" x14ac:dyDescent="0.2">
      <c r="H19607" s="12"/>
      <c r="J19607" s="29"/>
      <c r="K19607" s="45"/>
      <c r="L19607" s="45"/>
      <c r="M19607" s="45"/>
    </row>
    <row r="19608" spans="8:13" s="28" customFormat="1" x14ac:dyDescent="0.2">
      <c r="H19608" s="12"/>
      <c r="J19608" s="29"/>
      <c r="K19608" s="45"/>
      <c r="L19608" s="45"/>
      <c r="M19608" s="45"/>
    </row>
    <row r="19609" spans="8:13" s="28" customFormat="1" x14ac:dyDescent="0.2">
      <c r="H19609" s="12"/>
      <c r="J19609" s="29"/>
      <c r="K19609" s="45"/>
      <c r="L19609" s="45"/>
      <c r="M19609" s="45"/>
    </row>
    <row r="19610" spans="8:13" s="28" customFormat="1" x14ac:dyDescent="0.2">
      <c r="H19610" s="12"/>
      <c r="J19610" s="29"/>
      <c r="K19610" s="45"/>
      <c r="L19610" s="45"/>
      <c r="M19610" s="45"/>
    </row>
    <row r="19611" spans="8:13" s="28" customFormat="1" x14ac:dyDescent="0.2">
      <c r="H19611" s="12"/>
      <c r="J19611" s="29"/>
      <c r="K19611" s="45"/>
      <c r="L19611" s="45"/>
      <c r="M19611" s="45"/>
    </row>
    <row r="19612" spans="8:13" s="28" customFormat="1" x14ac:dyDescent="0.2">
      <c r="H19612" s="12"/>
      <c r="J19612" s="29"/>
      <c r="K19612" s="45"/>
      <c r="L19612" s="45"/>
      <c r="M19612" s="45"/>
    </row>
    <row r="19613" spans="8:13" s="28" customFormat="1" x14ac:dyDescent="0.2">
      <c r="H19613" s="12"/>
      <c r="J19613" s="29"/>
      <c r="K19613" s="45"/>
      <c r="L19613" s="45"/>
      <c r="M19613" s="45"/>
    </row>
    <row r="19614" spans="8:13" s="28" customFormat="1" x14ac:dyDescent="0.2">
      <c r="H19614" s="12"/>
      <c r="J19614" s="29"/>
      <c r="K19614" s="45"/>
      <c r="L19614" s="45"/>
      <c r="M19614" s="45"/>
    </row>
    <row r="19615" spans="8:13" s="28" customFormat="1" x14ac:dyDescent="0.2">
      <c r="H19615" s="12"/>
      <c r="J19615" s="29"/>
      <c r="K19615" s="45"/>
      <c r="L19615" s="45"/>
      <c r="M19615" s="45"/>
    </row>
    <row r="19616" spans="8:13" s="28" customFormat="1" x14ac:dyDescent="0.2">
      <c r="H19616" s="12"/>
      <c r="J19616" s="29"/>
      <c r="K19616" s="45"/>
      <c r="L19616" s="45"/>
      <c r="M19616" s="45"/>
    </row>
    <row r="19617" spans="8:13" s="28" customFormat="1" x14ac:dyDescent="0.2">
      <c r="H19617" s="12"/>
      <c r="J19617" s="29"/>
      <c r="K19617" s="45"/>
      <c r="L19617" s="45"/>
      <c r="M19617" s="45"/>
    </row>
    <row r="19618" spans="8:13" s="28" customFormat="1" x14ac:dyDescent="0.2">
      <c r="H19618" s="12"/>
      <c r="J19618" s="29"/>
      <c r="K19618" s="45"/>
      <c r="L19618" s="45"/>
      <c r="M19618" s="45"/>
    </row>
    <row r="19619" spans="8:13" s="28" customFormat="1" x14ac:dyDescent="0.2">
      <c r="H19619" s="12"/>
      <c r="J19619" s="29"/>
      <c r="K19619" s="45"/>
      <c r="L19619" s="45"/>
      <c r="M19619" s="45"/>
    </row>
    <row r="19620" spans="8:13" s="28" customFormat="1" x14ac:dyDescent="0.2">
      <c r="H19620" s="12"/>
      <c r="J19620" s="29"/>
      <c r="K19620" s="45"/>
      <c r="L19620" s="45"/>
      <c r="M19620" s="45"/>
    </row>
    <row r="19621" spans="8:13" s="28" customFormat="1" x14ac:dyDescent="0.2">
      <c r="H19621" s="12"/>
      <c r="J19621" s="29"/>
      <c r="K19621" s="45"/>
      <c r="L19621" s="45"/>
      <c r="M19621" s="45"/>
    </row>
    <row r="19622" spans="8:13" s="28" customFormat="1" x14ac:dyDescent="0.2">
      <c r="H19622" s="12"/>
      <c r="J19622" s="29"/>
      <c r="K19622" s="45"/>
      <c r="L19622" s="45"/>
      <c r="M19622" s="45"/>
    </row>
    <row r="19623" spans="8:13" s="28" customFormat="1" x14ac:dyDescent="0.2">
      <c r="H19623" s="12"/>
      <c r="J19623" s="29"/>
      <c r="K19623" s="45"/>
      <c r="L19623" s="45"/>
      <c r="M19623" s="45"/>
    </row>
    <row r="19624" spans="8:13" s="28" customFormat="1" x14ac:dyDescent="0.2">
      <c r="H19624" s="12"/>
      <c r="J19624" s="29"/>
      <c r="K19624" s="45"/>
      <c r="L19624" s="45"/>
      <c r="M19624" s="45"/>
    </row>
    <row r="19625" spans="8:13" s="28" customFormat="1" x14ac:dyDescent="0.2">
      <c r="H19625" s="12"/>
      <c r="J19625" s="29"/>
      <c r="K19625" s="45"/>
      <c r="L19625" s="45"/>
      <c r="M19625" s="45"/>
    </row>
    <row r="19626" spans="8:13" s="28" customFormat="1" x14ac:dyDescent="0.2">
      <c r="H19626" s="12"/>
      <c r="J19626" s="29"/>
      <c r="K19626" s="45"/>
      <c r="L19626" s="45"/>
      <c r="M19626" s="45"/>
    </row>
    <row r="19627" spans="8:13" s="28" customFormat="1" x14ac:dyDescent="0.2">
      <c r="H19627" s="12"/>
      <c r="J19627" s="29"/>
      <c r="K19627" s="45"/>
      <c r="L19627" s="45"/>
      <c r="M19627" s="45"/>
    </row>
    <row r="19628" spans="8:13" s="28" customFormat="1" x14ac:dyDescent="0.2">
      <c r="H19628" s="12"/>
      <c r="J19628" s="29"/>
      <c r="K19628" s="45"/>
      <c r="L19628" s="45"/>
      <c r="M19628" s="45"/>
    </row>
    <row r="19629" spans="8:13" s="28" customFormat="1" x14ac:dyDescent="0.2">
      <c r="H19629" s="12"/>
      <c r="J19629" s="29"/>
      <c r="K19629" s="45"/>
      <c r="L19629" s="45"/>
      <c r="M19629" s="45"/>
    </row>
    <row r="19630" spans="8:13" s="28" customFormat="1" x14ac:dyDescent="0.2">
      <c r="H19630" s="12"/>
      <c r="J19630" s="29"/>
      <c r="K19630" s="45"/>
      <c r="L19630" s="45"/>
      <c r="M19630" s="45"/>
    </row>
    <row r="19631" spans="8:13" s="28" customFormat="1" x14ac:dyDescent="0.2">
      <c r="H19631" s="12"/>
      <c r="J19631" s="29"/>
      <c r="K19631" s="45"/>
      <c r="L19631" s="45"/>
      <c r="M19631" s="45"/>
    </row>
    <row r="19632" spans="8:13" s="28" customFormat="1" x14ac:dyDescent="0.2">
      <c r="H19632" s="12"/>
      <c r="J19632" s="29"/>
      <c r="K19632" s="45"/>
      <c r="L19632" s="45"/>
      <c r="M19632" s="45"/>
    </row>
    <row r="19633" spans="8:13" s="28" customFormat="1" x14ac:dyDescent="0.2">
      <c r="H19633" s="12"/>
      <c r="J19633" s="29"/>
      <c r="K19633" s="45"/>
      <c r="L19633" s="45"/>
      <c r="M19633" s="45"/>
    </row>
    <row r="19634" spans="8:13" s="28" customFormat="1" x14ac:dyDescent="0.2">
      <c r="H19634" s="12"/>
      <c r="J19634" s="29"/>
      <c r="K19634" s="45"/>
      <c r="L19634" s="45"/>
      <c r="M19634" s="45"/>
    </row>
    <row r="19635" spans="8:13" s="28" customFormat="1" x14ac:dyDescent="0.2">
      <c r="H19635" s="12"/>
      <c r="J19635" s="29"/>
      <c r="K19635" s="45"/>
      <c r="L19635" s="45"/>
      <c r="M19635" s="45"/>
    </row>
    <row r="19636" spans="8:13" s="28" customFormat="1" x14ac:dyDescent="0.2">
      <c r="H19636" s="12"/>
      <c r="J19636" s="29"/>
      <c r="K19636" s="45"/>
      <c r="L19636" s="45"/>
      <c r="M19636" s="45"/>
    </row>
    <row r="19637" spans="8:13" s="28" customFormat="1" x14ac:dyDescent="0.2">
      <c r="H19637" s="12"/>
      <c r="J19637" s="29"/>
      <c r="K19637" s="45"/>
      <c r="L19637" s="45"/>
      <c r="M19637" s="45"/>
    </row>
    <row r="19638" spans="8:13" s="28" customFormat="1" x14ac:dyDescent="0.2">
      <c r="H19638" s="12"/>
      <c r="J19638" s="29"/>
      <c r="K19638" s="45"/>
      <c r="L19638" s="45"/>
      <c r="M19638" s="45"/>
    </row>
    <row r="19639" spans="8:13" s="28" customFormat="1" x14ac:dyDescent="0.2">
      <c r="H19639" s="12"/>
      <c r="J19639" s="29"/>
      <c r="K19639" s="45"/>
      <c r="L19639" s="45"/>
      <c r="M19639" s="45"/>
    </row>
    <row r="19640" spans="8:13" s="28" customFormat="1" x14ac:dyDescent="0.2">
      <c r="H19640" s="12"/>
      <c r="J19640" s="29"/>
      <c r="K19640" s="45"/>
      <c r="L19640" s="45"/>
      <c r="M19640" s="45"/>
    </row>
    <row r="19641" spans="8:13" s="28" customFormat="1" x14ac:dyDescent="0.2">
      <c r="H19641" s="12"/>
      <c r="J19641" s="29"/>
      <c r="K19641" s="45"/>
      <c r="L19641" s="45"/>
      <c r="M19641" s="45"/>
    </row>
    <row r="19642" spans="8:13" s="28" customFormat="1" x14ac:dyDescent="0.2">
      <c r="H19642" s="12"/>
      <c r="J19642" s="29"/>
      <c r="K19642" s="45"/>
      <c r="L19642" s="45"/>
      <c r="M19642" s="45"/>
    </row>
    <row r="19643" spans="8:13" s="28" customFormat="1" x14ac:dyDescent="0.2">
      <c r="H19643" s="12"/>
      <c r="J19643" s="29"/>
      <c r="K19643" s="45"/>
      <c r="L19643" s="45"/>
      <c r="M19643" s="45"/>
    </row>
    <row r="19644" spans="8:13" s="28" customFormat="1" x14ac:dyDescent="0.2">
      <c r="H19644" s="12"/>
      <c r="J19644" s="29"/>
      <c r="K19644" s="45"/>
      <c r="L19644" s="45"/>
      <c r="M19644" s="45"/>
    </row>
    <row r="19645" spans="8:13" s="28" customFormat="1" x14ac:dyDescent="0.2">
      <c r="H19645" s="12"/>
      <c r="J19645" s="29"/>
      <c r="K19645" s="45"/>
      <c r="L19645" s="45"/>
      <c r="M19645" s="45"/>
    </row>
    <row r="19646" spans="8:13" s="28" customFormat="1" x14ac:dyDescent="0.2">
      <c r="H19646" s="12"/>
      <c r="J19646" s="29"/>
      <c r="K19646" s="45"/>
      <c r="L19646" s="45"/>
      <c r="M19646" s="45"/>
    </row>
    <row r="19647" spans="8:13" s="28" customFormat="1" x14ac:dyDescent="0.2">
      <c r="H19647" s="12"/>
      <c r="J19647" s="29"/>
      <c r="K19647" s="45"/>
      <c r="L19647" s="45"/>
      <c r="M19647" s="45"/>
    </row>
    <row r="19648" spans="8:13" s="28" customFormat="1" x14ac:dyDescent="0.2">
      <c r="H19648" s="12"/>
      <c r="J19648" s="29"/>
      <c r="K19648" s="45"/>
      <c r="L19648" s="45"/>
      <c r="M19648" s="45"/>
    </row>
    <row r="19649" spans="8:13" s="28" customFormat="1" x14ac:dyDescent="0.2">
      <c r="H19649" s="12"/>
      <c r="J19649" s="29"/>
      <c r="K19649" s="45"/>
      <c r="L19649" s="45"/>
      <c r="M19649" s="45"/>
    </row>
    <row r="19650" spans="8:13" s="28" customFormat="1" x14ac:dyDescent="0.2">
      <c r="H19650" s="12"/>
      <c r="J19650" s="29"/>
      <c r="K19650" s="45"/>
      <c r="L19650" s="45"/>
      <c r="M19650" s="45"/>
    </row>
    <row r="19651" spans="8:13" s="28" customFormat="1" x14ac:dyDescent="0.2">
      <c r="H19651" s="12"/>
      <c r="J19651" s="29"/>
      <c r="K19651" s="45"/>
      <c r="L19651" s="45"/>
      <c r="M19651" s="45"/>
    </row>
    <row r="19652" spans="8:13" s="28" customFormat="1" x14ac:dyDescent="0.2">
      <c r="H19652" s="12"/>
      <c r="J19652" s="29"/>
      <c r="K19652" s="45"/>
      <c r="L19652" s="45"/>
      <c r="M19652" s="45"/>
    </row>
    <row r="19653" spans="8:13" s="28" customFormat="1" x14ac:dyDescent="0.2">
      <c r="H19653" s="12"/>
      <c r="J19653" s="29"/>
      <c r="K19653" s="45"/>
      <c r="L19653" s="45"/>
      <c r="M19653" s="45"/>
    </row>
    <row r="19654" spans="8:13" s="28" customFormat="1" x14ac:dyDescent="0.2">
      <c r="H19654" s="12"/>
      <c r="J19654" s="29"/>
      <c r="K19654" s="45"/>
      <c r="L19654" s="45"/>
      <c r="M19654" s="45"/>
    </row>
    <row r="19655" spans="8:13" s="28" customFormat="1" x14ac:dyDescent="0.2">
      <c r="H19655" s="12"/>
      <c r="J19655" s="29"/>
      <c r="K19655" s="45"/>
      <c r="L19655" s="45"/>
      <c r="M19655" s="45"/>
    </row>
    <row r="19656" spans="8:13" s="28" customFormat="1" x14ac:dyDescent="0.2">
      <c r="H19656" s="12"/>
      <c r="J19656" s="29"/>
      <c r="K19656" s="45"/>
      <c r="L19656" s="45"/>
      <c r="M19656" s="45"/>
    </row>
    <row r="19657" spans="8:13" s="28" customFormat="1" x14ac:dyDescent="0.2">
      <c r="H19657" s="12"/>
      <c r="J19657" s="29"/>
      <c r="K19657" s="45"/>
      <c r="L19657" s="45"/>
      <c r="M19657" s="45"/>
    </row>
    <row r="19658" spans="8:13" s="28" customFormat="1" x14ac:dyDescent="0.2">
      <c r="H19658" s="12"/>
      <c r="J19658" s="29"/>
      <c r="K19658" s="45"/>
      <c r="L19658" s="45"/>
      <c r="M19658" s="45"/>
    </row>
    <row r="19659" spans="8:13" s="28" customFormat="1" x14ac:dyDescent="0.2">
      <c r="H19659" s="12"/>
      <c r="J19659" s="29"/>
      <c r="K19659" s="45"/>
      <c r="L19659" s="45"/>
      <c r="M19659" s="45"/>
    </row>
    <row r="19660" spans="8:13" s="28" customFormat="1" x14ac:dyDescent="0.2">
      <c r="H19660" s="12"/>
      <c r="J19660" s="29"/>
      <c r="K19660" s="45"/>
      <c r="L19660" s="45"/>
      <c r="M19660" s="45"/>
    </row>
    <row r="19661" spans="8:13" s="28" customFormat="1" x14ac:dyDescent="0.2">
      <c r="H19661" s="12"/>
      <c r="J19661" s="29"/>
      <c r="K19661" s="45"/>
      <c r="L19661" s="45"/>
      <c r="M19661" s="45"/>
    </row>
    <row r="19662" spans="8:13" s="28" customFormat="1" x14ac:dyDescent="0.2">
      <c r="H19662" s="12"/>
      <c r="J19662" s="29"/>
      <c r="K19662" s="45"/>
      <c r="L19662" s="45"/>
      <c r="M19662" s="45"/>
    </row>
    <row r="19663" spans="8:13" s="28" customFormat="1" x14ac:dyDescent="0.2">
      <c r="H19663" s="12"/>
      <c r="J19663" s="29"/>
      <c r="K19663" s="45"/>
      <c r="L19663" s="45"/>
      <c r="M19663" s="45"/>
    </row>
    <row r="19664" spans="8:13" s="28" customFormat="1" x14ac:dyDescent="0.2">
      <c r="H19664" s="12"/>
      <c r="J19664" s="29"/>
      <c r="K19664" s="45"/>
      <c r="L19664" s="45"/>
      <c r="M19664" s="45"/>
    </row>
    <row r="19665" spans="8:13" s="28" customFormat="1" x14ac:dyDescent="0.2">
      <c r="H19665" s="12"/>
      <c r="J19665" s="29"/>
      <c r="K19665" s="45"/>
      <c r="L19665" s="45"/>
      <c r="M19665" s="45"/>
    </row>
    <row r="19666" spans="8:13" s="28" customFormat="1" x14ac:dyDescent="0.2">
      <c r="H19666" s="12"/>
      <c r="J19666" s="29"/>
      <c r="K19666" s="45"/>
      <c r="L19666" s="45"/>
      <c r="M19666" s="45"/>
    </row>
    <row r="19667" spans="8:13" s="28" customFormat="1" x14ac:dyDescent="0.2">
      <c r="H19667" s="12"/>
      <c r="J19667" s="29"/>
      <c r="K19667" s="45"/>
      <c r="L19667" s="45"/>
      <c r="M19667" s="45"/>
    </row>
    <row r="19668" spans="8:13" s="28" customFormat="1" x14ac:dyDescent="0.2">
      <c r="H19668" s="12"/>
      <c r="J19668" s="29"/>
      <c r="K19668" s="45"/>
      <c r="L19668" s="45"/>
      <c r="M19668" s="45"/>
    </row>
    <row r="19669" spans="8:13" s="28" customFormat="1" x14ac:dyDescent="0.2">
      <c r="H19669" s="12"/>
      <c r="J19669" s="29"/>
      <c r="K19669" s="45"/>
      <c r="L19669" s="45"/>
      <c r="M19669" s="45"/>
    </row>
    <row r="19670" spans="8:13" s="28" customFormat="1" x14ac:dyDescent="0.2">
      <c r="H19670" s="12"/>
      <c r="J19670" s="29"/>
      <c r="K19670" s="45"/>
      <c r="L19670" s="45"/>
      <c r="M19670" s="45"/>
    </row>
    <row r="19671" spans="8:13" s="28" customFormat="1" x14ac:dyDescent="0.2">
      <c r="H19671" s="12"/>
      <c r="J19671" s="29"/>
      <c r="K19671" s="45"/>
      <c r="L19671" s="45"/>
      <c r="M19671" s="45"/>
    </row>
    <row r="19672" spans="8:13" s="28" customFormat="1" x14ac:dyDescent="0.2">
      <c r="H19672" s="12"/>
      <c r="J19672" s="29"/>
      <c r="K19672" s="45"/>
      <c r="L19672" s="45"/>
      <c r="M19672" s="45"/>
    </row>
    <row r="19673" spans="8:13" s="28" customFormat="1" x14ac:dyDescent="0.2">
      <c r="H19673" s="12"/>
      <c r="J19673" s="29"/>
      <c r="K19673" s="45"/>
      <c r="L19673" s="45"/>
      <c r="M19673" s="45"/>
    </row>
    <row r="19674" spans="8:13" s="28" customFormat="1" x14ac:dyDescent="0.2">
      <c r="H19674" s="12"/>
      <c r="J19674" s="29"/>
      <c r="K19674" s="45"/>
      <c r="L19674" s="45"/>
      <c r="M19674" s="45"/>
    </row>
    <row r="19675" spans="8:13" s="28" customFormat="1" x14ac:dyDescent="0.2">
      <c r="H19675" s="12"/>
      <c r="J19675" s="29"/>
      <c r="K19675" s="45"/>
      <c r="L19675" s="45"/>
      <c r="M19675" s="45"/>
    </row>
    <row r="19676" spans="8:13" s="28" customFormat="1" x14ac:dyDescent="0.2">
      <c r="H19676" s="12"/>
      <c r="J19676" s="29"/>
      <c r="K19676" s="45"/>
      <c r="L19676" s="45"/>
      <c r="M19676" s="45"/>
    </row>
    <row r="19677" spans="8:13" s="28" customFormat="1" x14ac:dyDescent="0.2">
      <c r="H19677" s="12"/>
      <c r="J19677" s="29"/>
      <c r="K19677" s="45"/>
      <c r="L19677" s="45"/>
      <c r="M19677" s="45"/>
    </row>
    <row r="19678" spans="8:13" s="28" customFormat="1" x14ac:dyDescent="0.2">
      <c r="H19678" s="12"/>
      <c r="J19678" s="29"/>
      <c r="K19678" s="45"/>
      <c r="L19678" s="45"/>
      <c r="M19678" s="45"/>
    </row>
    <row r="19679" spans="8:13" s="28" customFormat="1" x14ac:dyDescent="0.2">
      <c r="H19679" s="12"/>
      <c r="J19679" s="29"/>
      <c r="K19679" s="45"/>
      <c r="L19679" s="45"/>
      <c r="M19679" s="45"/>
    </row>
    <row r="19680" spans="8:13" s="28" customFormat="1" x14ac:dyDescent="0.2">
      <c r="H19680" s="12"/>
      <c r="J19680" s="29"/>
      <c r="K19680" s="45"/>
      <c r="L19680" s="45"/>
      <c r="M19680" s="45"/>
    </row>
    <row r="19681" spans="8:13" s="28" customFormat="1" x14ac:dyDescent="0.2">
      <c r="H19681" s="12"/>
      <c r="J19681" s="29"/>
      <c r="K19681" s="45"/>
      <c r="L19681" s="45"/>
      <c r="M19681" s="45"/>
    </row>
    <row r="19682" spans="8:13" s="28" customFormat="1" x14ac:dyDescent="0.2">
      <c r="H19682" s="12"/>
      <c r="J19682" s="29"/>
      <c r="K19682" s="45"/>
      <c r="L19682" s="45"/>
      <c r="M19682" s="45"/>
    </row>
    <row r="19683" spans="8:13" s="28" customFormat="1" x14ac:dyDescent="0.2">
      <c r="H19683" s="12"/>
      <c r="J19683" s="29"/>
      <c r="K19683" s="45"/>
      <c r="L19683" s="45"/>
      <c r="M19683" s="45"/>
    </row>
    <row r="19684" spans="8:13" s="28" customFormat="1" x14ac:dyDescent="0.2">
      <c r="H19684" s="12"/>
      <c r="J19684" s="29"/>
      <c r="K19684" s="45"/>
      <c r="L19684" s="45"/>
      <c r="M19684" s="45"/>
    </row>
    <row r="19685" spans="8:13" s="28" customFormat="1" x14ac:dyDescent="0.2">
      <c r="H19685" s="12"/>
      <c r="J19685" s="29"/>
      <c r="K19685" s="45"/>
      <c r="L19685" s="45"/>
      <c r="M19685" s="45"/>
    </row>
    <row r="19686" spans="8:13" s="28" customFormat="1" x14ac:dyDescent="0.2">
      <c r="H19686" s="12"/>
      <c r="J19686" s="29"/>
      <c r="K19686" s="45"/>
      <c r="L19686" s="45"/>
      <c r="M19686" s="45"/>
    </row>
    <row r="19687" spans="8:13" s="28" customFormat="1" x14ac:dyDescent="0.2">
      <c r="H19687" s="12"/>
      <c r="J19687" s="29"/>
      <c r="K19687" s="45"/>
      <c r="L19687" s="45"/>
      <c r="M19687" s="45"/>
    </row>
    <row r="19688" spans="8:13" s="28" customFormat="1" x14ac:dyDescent="0.2">
      <c r="H19688" s="12"/>
      <c r="J19688" s="29"/>
      <c r="K19688" s="45"/>
      <c r="L19688" s="45"/>
      <c r="M19688" s="45"/>
    </row>
    <row r="19689" spans="8:13" s="28" customFormat="1" x14ac:dyDescent="0.2">
      <c r="H19689" s="12"/>
      <c r="J19689" s="29"/>
      <c r="K19689" s="45"/>
      <c r="L19689" s="45"/>
      <c r="M19689" s="45"/>
    </row>
    <row r="19690" spans="8:13" s="28" customFormat="1" x14ac:dyDescent="0.2">
      <c r="H19690" s="12"/>
      <c r="J19690" s="29"/>
      <c r="K19690" s="45"/>
      <c r="L19690" s="45"/>
      <c r="M19690" s="45"/>
    </row>
    <row r="19691" spans="8:13" s="28" customFormat="1" x14ac:dyDescent="0.2">
      <c r="H19691" s="12"/>
      <c r="J19691" s="29"/>
      <c r="K19691" s="45"/>
      <c r="L19691" s="45"/>
      <c r="M19691" s="45"/>
    </row>
    <row r="19692" spans="8:13" s="28" customFormat="1" x14ac:dyDescent="0.2">
      <c r="H19692" s="12"/>
      <c r="J19692" s="29"/>
      <c r="K19692" s="45"/>
      <c r="L19692" s="45"/>
      <c r="M19692" s="45"/>
    </row>
    <row r="19693" spans="8:13" s="28" customFormat="1" x14ac:dyDescent="0.2">
      <c r="H19693" s="12"/>
      <c r="J19693" s="29"/>
      <c r="K19693" s="45"/>
      <c r="L19693" s="45"/>
      <c r="M19693" s="45"/>
    </row>
    <row r="19694" spans="8:13" s="28" customFormat="1" x14ac:dyDescent="0.2">
      <c r="H19694" s="12"/>
      <c r="J19694" s="29"/>
      <c r="K19694" s="45"/>
      <c r="L19694" s="45"/>
      <c r="M19694" s="45"/>
    </row>
    <row r="19695" spans="8:13" s="28" customFormat="1" x14ac:dyDescent="0.2">
      <c r="H19695" s="12"/>
      <c r="J19695" s="29"/>
      <c r="K19695" s="45"/>
      <c r="L19695" s="45"/>
      <c r="M19695" s="45"/>
    </row>
    <row r="19696" spans="8:13" s="28" customFormat="1" x14ac:dyDescent="0.2">
      <c r="H19696" s="12"/>
      <c r="J19696" s="29"/>
      <c r="K19696" s="45"/>
      <c r="L19696" s="45"/>
      <c r="M19696" s="45"/>
    </row>
    <row r="19697" spans="8:13" s="28" customFormat="1" x14ac:dyDescent="0.2">
      <c r="H19697" s="12"/>
      <c r="J19697" s="29"/>
      <c r="K19697" s="45"/>
      <c r="L19697" s="45"/>
      <c r="M19697" s="45"/>
    </row>
    <row r="19698" spans="8:13" s="28" customFormat="1" x14ac:dyDescent="0.2">
      <c r="H19698" s="12"/>
      <c r="J19698" s="29"/>
      <c r="K19698" s="45"/>
      <c r="L19698" s="45"/>
      <c r="M19698" s="45"/>
    </row>
    <row r="19699" spans="8:13" s="28" customFormat="1" x14ac:dyDescent="0.2">
      <c r="H19699" s="12"/>
      <c r="J19699" s="29"/>
      <c r="K19699" s="45"/>
      <c r="L19699" s="45"/>
      <c r="M19699" s="45"/>
    </row>
    <row r="19700" spans="8:13" s="28" customFormat="1" x14ac:dyDescent="0.2">
      <c r="H19700" s="12"/>
      <c r="J19700" s="29"/>
      <c r="K19700" s="45"/>
      <c r="L19700" s="45"/>
      <c r="M19700" s="45"/>
    </row>
    <row r="19701" spans="8:13" s="28" customFormat="1" x14ac:dyDescent="0.2">
      <c r="H19701" s="12"/>
      <c r="J19701" s="29"/>
      <c r="K19701" s="45"/>
      <c r="L19701" s="45"/>
      <c r="M19701" s="45"/>
    </row>
    <row r="19702" spans="8:13" s="28" customFormat="1" x14ac:dyDescent="0.2">
      <c r="H19702" s="12"/>
      <c r="J19702" s="29"/>
      <c r="K19702" s="45"/>
      <c r="L19702" s="45"/>
      <c r="M19702" s="45"/>
    </row>
    <row r="19703" spans="8:13" s="28" customFormat="1" x14ac:dyDescent="0.2">
      <c r="H19703" s="12"/>
      <c r="J19703" s="29"/>
      <c r="K19703" s="45"/>
      <c r="L19703" s="45"/>
      <c r="M19703" s="45"/>
    </row>
    <row r="19704" spans="8:13" s="28" customFormat="1" x14ac:dyDescent="0.2">
      <c r="H19704" s="12"/>
      <c r="J19704" s="29"/>
      <c r="K19704" s="45"/>
      <c r="L19704" s="45"/>
      <c r="M19704" s="45"/>
    </row>
    <row r="19705" spans="8:13" s="28" customFormat="1" x14ac:dyDescent="0.2">
      <c r="H19705" s="12"/>
      <c r="J19705" s="29"/>
      <c r="K19705" s="45"/>
      <c r="L19705" s="45"/>
      <c r="M19705" s="45"/>
    </row>
    <row r="19706" spans="8:13" s="28" customFormat="1" x14ac:dyDescent="0.2">
      <c r="H19706" s="12"/>
      <c r="J19706" s="29"/>
      <c r="K19706" s="45"/>
      <c r="L19706" s="45"/>
      <c r="M19706" s="45"/>
    </row>
    <row r="19707" spans="8:13" s="28" customFormat="1" x14ac:dyDescent="0.2">
      <c r="H19707" s="12"/>
      <c r="J19707" s="29"/>
      <c r="K19707" s="45"/>
      <c r="L19707" s="45"/>
      <c r="M19707" s="45"/>
    </row>
    <row r="19708" spans="8:13" s="28" customFormat="1" x14ac:dyDescent="0.2">
      <c r="H19708" s="12"/>
      <c r="J19708" s="29"/>
      <c r="K19708" s="45"/>
      <c r="L19708" s="45"/>
      <c r="M19708" s="45"/>
    </row>
    <row r="19709" spans="8:13" s="28" customFormat="1" x14ac:dyDescent="0.2">
      <c r="H19709" s="12"/>
      <c r="J19709" s="29"/>
      <c r="K19709" s="45"/>
      <c r="L19709" s="45"/>
      <c r="M19709" s="45"/>
    </row>
    <row r="19710" spans="8:13" s="28" customFormat="1" x14ac:dyDescent="0.2">
      <c r="H19710" s="12"/>
      <c r="J19710" s="29"/>
      <c r="K19710" s="45"/>
      <c r="L19710" s="45"/>
      <c r="M19710" s="45"/>
    </row>
    <row r="19711" spans="8:13" s="28" customFormat="1" x14ac:dyDescent="0.2">
      <c r="H19711" s="12"/>
      <c r="J19711" s="29"/>
      <c r="K19711" s="45"/>
      <c r="L19711" s="45"/>
      <c r="M19711" s="45"/>
    </row>
    <row r="19712" spans="8:13" s="28" customFormat="1" x14ac:dyDescent="0.2">
      <c r="H19712" s="12"/>
      <c r="J19712" s="29"/>
      <c r="K19712" s="45"/>
      <c r="L19712" s="45"/>
      <c r="M19712" s="45"/>
    </row>
    <row r="19713" spans="8:13" s="28" customFormat="1" x14ac:dyDescent="0.2">
      <c r="H19713" s="12"/>
      <c r="J19713" s="29"/>
      <c r="K19713" s="45"/>
      <c r="L19713" s="45"/>
      <c r="M19713" s="45"/>
    </row>
    <row r="19714" spans="8:13" s="28" customFormat="1" x14ac:dyDescent="0.2">
      <c r="H19714" s="12"/>
      <c r="J19714" s="29"/>
      <c r="K19714" s="45"/>
      <c r="L19714" s="45"/>
      <c r="M19714" s="45"/>
    </row>
    <row r="19715" spans="8:13" s="28" customFormat="1" x14ac:dyDescent="0.2">
      <c r="H19715" s="12"/>
      <c r="J19715" s="29"/>
      <c r="K19715" s="45"/>
      <c r="L19715" s="45"/>
      <c r="M19715" s="45"/>
    </row>
    <row r="19716" spans="8:13" s="28" customFormat="1" x14ac:dyDescent="0.2">
      <c r="H19716" s="12"/>
      <c r="J19716" s="29"/>
      <c r="K19716" s="45"/>
      <c r="L19716" s="45"/>
      <c r="M19716" s="45"/>
    </row>
    <row r="19717" spans="8:13" s="28" customFormat="1" x14ac:dyDescent="0.2">
      <c r="H19717" s="12"/>
      <c r="J19717" s="29"/>
      <c r="K19717" s="45"/>
      <c r="L19717" s="45"/>
      <c r="M19717" s="45"/>
    </row>
    <row r="19718" spans="8:13" s="28" customFormat="1" x14ac:dyDescent="0.2">
      <c r="H19718" s="12"/>
      <c r="J19718" s="29"/>
      <c r="K19718" s="45"/>
      <c r="L19718" s="45"/>
      <c r="M19718" s="45"/>
    </row>
    <row r="19719" spans="8:13" s="28" customFormat="1" x14ac:dyDescent="0.2">
      <c r="H19719" s="12"/>
      <c r="J19719" s="29"/>
      <c r="K19719" s="45"/>
      <c r="L19719" s="45"/>
      <c r="M19719" s="45"/>
    </row>
    <row r="19720" spans="8:13" s="28" customFormat="1" x14ac:dyDescent="0.2">
      <c r="H19720" s="12"/>
      <c r="J19720" s="29"/>
      <c r="K19720" s="45"/>
      <c r="L19720" s="45"/>
      <c r="M19720" s="45"/>
    </row>
    <row r="19721" spans="8:13" s="28" customFormat="1" x14ac:dyDescent="0.2">
      <c r="H19721" s="12"/>
      <c r="J19721" s="29"/>
      <c r="K19721" s="45"/>
      <c r="L19721" s="45"/>
      <c r="M19721" s="45"/>
    </row>
    <row r="19722" spans="8:13" s="28" customFormat="1" x14ac:dyDescent="0.2">
      <c r="H19722" s="12"/>
      <c r="J19722" s="29"/>
      <c r="K19722" s="45"/>
      <c r="L19722" s="45"/>
      <c r="M19722" s="45"/>
    </row>
    <row r="19723" spans="8:13" s="28" customFormat="1" x14ac:dyDescent="0.2">
      <c r="H19723" s="12"/>
      <c r="J19723" s="29"/>
      <c r="K19723" s="45"/>
      <c r="L19723" s="45"/>
      <c r="M19723" s="45"/>
    </row>
    <row r="19724" spans="8:13" s="28" customFormat="1" x14ac:dyDescent="0.2">
      <c r="H19724" s="12"/>
      <c r="J19724" s="29"/>
      <c r="K19724" s="45"/>
      <c r="L19724" s="45"/>
      <c r="M19724" s="45"/>
    </row>
    <row r="19725" spans="8:13" s="28" customFormat="1" x14ac:dyDescent="0.2">
      <c r="H19725" s="12"/>
      <c r="J19725" s="29"/>
      <c r="K19725" s="45"/>
      <c r="L19725" s="45"/>
      <c r="M19725" s="45"/>
    </row>
    <row r="19726" spans="8:13" s="28" customFormat="1" x14ac:dyDescent="0.2">
      <c r="H19726" s="12"/>
      <c r="J19726" s="29"/>
      <c r="K19726" s="45"/>
      <c r="L19726" s="45"/>
      <c r="M19726" s="45"/>
    </row>
    <row r="19727" spans="8:13" s="28" customFormat="1" x14ac:dyDescent="0.2">
      <c r="H19727" s="12"/>
      <c r="J19727" s="29"/>
      <c r="K19727" s="45"/>
      <c r="L19727" s="45"/>
      <c r="M19727" s="45"/>
    </row>
    <row r="19728" spans="8:13" s="28" customFormat="1" x14ac:dyDescent="0.2">
      <c r="H19728" s="12"/>
      <c r="J19728" s="29"/>
      <c r="K19728" s="45"/>
      <c r="L19728" s="45"/>
      <c r="M19728" s="45"/>
    </row>
    <row r="19729" spans="8:13" s="28" customFormat="1" x14ac:dyDescent="0.2">
      <c r="H19729" s="12"/>
      <c r="J19729" s="29"/>
      <c r="K19729" s="45"/>
      <c r="L19729" s="45"/>
      <c r="M19729" s="45"/>
    </row>
    <row r="19730" spans="8:13" s="28" customFormat="1" x14ac:dyDescent="0.2">
      <c r="H19730" s="12"/>
      <c r="J19730" s="29"/>
      <c r="K19730" s="45"/>
      <c r="L19730" s="45"/>
      <c r="M19730" s="45"/>
    </row>
    <row r="19731" spans="8:13" s="28" customFormat="1" x14ac:dyDescent="0.2">
      <c r="H19731" s="12"/>
      <c r="J19731" s="29"/>
      <c r="K19731" s="45"/>
      <c r="L19731" s="45"/>
      <c r="M19731" s="45"/>
    </row>
    <row r="19732" spans="8:13" s="28" customFormat="1" x14ac:dyDescent="0.2">
      <c r="H19732" s="12"/>
      <c r="J19732" s="29"/>
      <c r="K19732" s="45"/>
      <c r="L19732" s="45"/>
      <c r="M19732" s="45"/>
    </row>
    <row r="19733" spans="8:13" s="28" customFormat="1" x14ac:dyDescent="0.2">
      <c r="H19733" s="12"/>
      <c r="J19733" s="29"/>
      <c r="K19733" s="45"/>
      <c r="L19733" s="45"/>
      <c r="M19733" s="45"/>
    </row>
    <row r="19734" spans="8:13" s="28" customFormat="1" x14ac:dyDescent="0.2">
      <c r="H19734" s="12"/>
      <c r="J19734" s="29"/>
      <c r="K19734" s="45"/>
      <c r="L19734" s="45"/>
      <c r="M19734" s="45"/>
    </row>
    <row r="19735" spans="8:13" s="28" customFormat="1" x14ac:dyDescent="0.2">
      <c r="H19735" s="12"/>
      <c r="J19735" s="29"/>
      <c r="K19735" s="45"/>
      <c r="L19735" s="45"/>
      <c r="M19735" s="45"/>
    </row>
    <row r="19736" spans="8:13" s="28" customFormat="1" x14ac:dyDescent="0.2">
      <c r="H19736" s="12"/>
      <c r="J19736" s="29"/>
      <c r="K19736" s="45"/>
      <c r="L19736" s="45"/>
      <c r="M19736" s="45"/>
    </row>
    <row r="19737" spans="8:13" s="28" customFormat="1" x14ac:dyDescent="0.2">
      <c r="H19737" s="12"/>
      <c r="J19737" s="29"/>
      <c r="K19737" s="45"/>
      <c r="L19737" s="45"/>
      <c r="M19737" s="45"/>
    </row>
    <row r="19738" spans="8:13" s="28" customFormat="1" x14ac:dyDescent="0.2">
      <c r="H19738" s="12"/>
      <c r="J19738" s="29"/>
      <c r="K19738" s="45"/>
      <c r="L19738" s="45"/>
      <c r="M19738" s="45"/>
    </row>
    <row r="19739" spans="8:13" s="28" customFormat="1" x14ac:dyDescent="0.2">
      <c r="H19739" s="12"/>
      <c r="J19739" s="29"/>
      <c r="K19739" s="45"/>
      <c r="L19739" s="45"/>
      <c r="M19739" s="45"/>
    </row>
    <row r="19740" spans="8:13" s="28" customFormat="1" x14ac:dyDescent="0.2">
      <c r="H19740" s="12"/>
      <c r="J19740" s="29"/>
      <c r="K19740" s="45"/>
      <c r="L19740" s="45"/>
      <c r="M19740" s="45"/>
    </row>
    <row r="19741" spans="8:13" s="28" customFormat="1" x14ac:dyDescent="0.2">
      <c r="H19741" s="12"/>
      <c r="J19741" s="29"/>
      <c r="K19741" s="45"/>
      <c r="L19741" s="45"/>
      <c r="M19741" s="45"/>
    </row>
    <row r="19742" spans="8:13" s="28" customFormat="1" x14ac:dyDescent="0.2">
      <c r="H19742" s="12"/>
      <c r="J19742" s="29"/>
      <c r="K19742" s="45"/>
      <c r="L19742" s="45"/>
      <c r="M19742" s="45"/>
    </row>
    <row r="19743" spans="8:13" s="28" customFormat="1" x14ac:dyDescent="0.2">
      <c r="H19743" s="12"/>
      <c r="J19743" s="29"/>
      <c r="K19743" s="45"/>
      <c r="L19743" s="45"/>
      <c r="M19743" s="45"/>
    </row>
    <row r="19744" spans="8:13" s="28" customFormat="1" x14ac:dyDescent="0.2">
      <c r="H19744" s="12"/>
      <c r="J19744" s="29"/>
      <c r="K19744" s="45"/>
      <c r="L19744" s="45"/>
      <c r="M19744" s="45"/>
    </row>
    <row r="19745" spans="8:13" s="28" customFormat="1" x14ac:dyDescent="0.2">
      <c r="H19745" s="12"/>
      <c r="J19745" s="29"/>
      <c r="K19745" s="45"/>
      <c r="L19745" s="45"/>
      <c r="M19745" s="45"/>
    </row>
    <row r="19746" spans="8:13" s="28" customFormat="1" x14ac:dyDescent="0.2">
      <c r="H19746" s="12"/>
      <c r="J19746" s="29"/>
      <c r="K19746" s="45"/>
      <c r="L19746" s="45"/>
      <c r="M19746" s="45"/>
    </row>
    <row r="19747" spans="8:13" s="28" customFormat="1" x14ac:dyDescent="0.2">
      <c r="H19747" s="12"/>
      <c r="J19747" s="29"/>
      <c r="K19747" s="45"/>
      <c r="L19747" s="45"/>
      <c r="M19747" s="45"/>
    </row>
    <row r="19748" spans="8:13" s="28" customFormat="1" x14ac:dyDescent="0.2">
      <c r="H19748" s="12"/>
      <c r="J19748" s="29"/>
      <c r="K19748" s="45"/>
      <c r="L19748" s="45"/>
      <c r="M19748" s="45"/>
    </row>
    <row r="19749" spans="8:13" s="28" customFormat="1" x14ac:dyDescent="0.2">
      <c r="H19749" s="12"/>
      <c r="J19749" s="29"/>
      <c r="K19749" s="45"/>
      <c r="L19749" s="45"/>
      <c r="M19749" s="45"/>
    </row>
    <row r="19750" spans="8:13" s="28" customFormat="1" x14ac:dyDescent="0.2">
      <c r="H19750" s="12"/>
      <c r="J19750" s="29"/>
      <c r="K19750" s="45"/>
      <c r="L19750" s="45"/>
      <c r="M19750" s="45"/>
    </row>
    <row r="19751" spans="8:13" s="28" customFormat="1" x14ac:dyDescent="0.2">
      <c r="H19751" s="12"/>
      <c r="J19751" s="29"/>
      <c r="K19751" s="45"/>
      <c r="L19751" s="45"/>
      <c r="M19751" s="45"/>
    </row>
    <row r="19752" spans="8:13" s="28" customFormat="1" x14ac:dyDescent="0.2">
      <c r="H19752" s="12"/>
      <c r="J19752" s="29"/>
      <c r="K19752" s="45"/>
      <c r="L19752" s="45"/>
      <c r="M19752" s="45"/>
    </row>
    <row r="19753" spans="8:13" s="28" customFormat="1" x14ac:dyDescent="0.2">
      <c r="H19753" s="12"/>
      <c r="J19753" s="29"/>
      <c r="K19753" s="45"/>
      <c r="L19753" s="45"/>
      <c r="M19753" s="45"/>
    </row>
    <row r="19754" spans="8:13" s="28" customFormat="1" x14ac:dyDescent="0.2">
      <c r="H19754" s="12"/>
      <c r="J19754" s="29"/>
      <c r="K19754" s="45"/>
      <c r="L19754" s="45"/>
      <c r="M19754" s="45"/>
    </row>
    <row r="19755" spans="8:13" s="28" customFormat="1" x14ac:dyDescent="0.2">
      <c r="H19755" s="12"/>
      <c r="J19755" s="29"/>
      <c r="K19755" s="45"/>
      <c r="L19755" s="45"/>
      <c r="M19755" s="45"/>
    </row>
    <row r="19756" spans="8:13" s="28" customFormat="1" x14ac:dyDescent="0.2">
      <c r="H19756" s="12"/>
      <c r="J19756" s="29"/>
      <c r="K19756" s="45"/>
      <c r="L19756" s="45"/>
      <c r="M19756" s="45"/>
    </row>
    <row r="19757" spans="8:13" s="28" customFormat="1" x14ac:dyDescent="0.2">
      <c r="H19757" s="12"/>
      <c r="J19757" s="29"/>
      <c r="K19757" s="45"/>
      <c r="L19757" s="45"/>
      <c r="M19757" s="45"/>
    </row>
    <row r="19758" spans="8:13" s="28" customFormat="1" x14ac:dyDescent="0.2">
      <c r="H19758" s="12"/>
      <c r="J19758" s="29"/>
      <c r="K19758" s="45"/>
      <c r="L19758" s="45"/>
      <c r="M19758" s="45"/>
    </row>
    <row r="19759" spans="8:13" s="28" customFormat="1" x14ac:dyDescent="0.2">
      <c r="H19759" s="12"/>
      <c r="J19759" s="29"/>
      <c r="K19759" s="45"/>
      <c r="L19759" s="45"/>
      <c r="M19759" s="45"/>
    </row>
    <row r="19760" spans="8:13" s="28" customFormat="1" x14ac:dyDescent="0.2">
      <c r="H19760" s="12"/>
      <c r="J19760" s="29"/>
      <c r="K19760" s="45"/>
      <c r="L19760" s="45"/>
      <c r="M19760" s="45"/>
    </row>
    <row r="19761" spans="8:13" s="28" customFormat="1" x14ac:dyDescent="0.2">
      <c r="H19761" s="12"/>
      <c r="J19761" s="29"/>
      <c r="K19761" s="45"/>
      <c r="L19761" s="45"/>
      <c r="M19761" s="45"/>
    </row>
    <row r="19762" spans="8:13" s="28" customFormat="1" x14ac:dyDescent="0.2">
      <c r="H19762" s="12"/>
      <c r="J19762" s="29"/>
      <c r="K19762" s="45"/>
      <c r="L19762" s="45"/>
      <c r="M19762" s="45"/>
    </row>
    <row r="19763" spans="8:13" s="28" customFormat="1" x14ac:dyDescent="0.2">
      <c r="H19763" s="12"/>
      <c r="J19763" s="29"/>
      <c r="K19763" s="45"/>
      <c r="L19763" s="45"/>
      <c r="M19763" s="45"/>
    </row>
    <row r="19764" spans="8:13" s="28" customFormat="1" x14ac:dyDescent="0.2">
      <c r="H19764" s="12"/>
      <c r="J19764" s="29"/>
      <c r="K19764" s="45"/>
      <c r="L19764" s="45"/>
      <c r="M19764" s="45"/>
    </row>
    <row r="19765" spans="8:13" s="28" customFormat="1" x14ac:dyDescent="0.2">
      <c r="H19765" s="12"/>
      <c r="J19765" s="29"/>
      <c r="K19765" s="45"/>
      <c r="L19765" s="45"/>
      <c r="M19765" s="45"/>
    </row>
    <row r="19766" spans="8:13" s="28" customFormat="1" x14ac:dyDescent="0.2">
      <c r="H19766" s="12"/>
      <c r="J19766" s="29"/>
      <c r="K19766" s="45"/>
      <c r="L19766" s="45"/>
      <c r="M19766" s="45"/>
    </row>
    <row r="19767" spans="8:13" s="28" customFormat="1" x14ac:dyDescent="0.2">
      <c r="H19767" s="12"/>
      <c r="J19767" s="29"/>
      <c r="K19767" s="45"/>
      <c r="L19767" s="45"/>
      <c r="M19767" s="45"/>
    </row>
    <row r="19768" spans="8:13" s="28" customFormat="1" x14ac:dyDescent="0.2">
      <c r="H19768" s="12"/>
      <c r="J19768" s="29"/>
      <c r="K19768" s="45"/>
      <c r="L19768" s="45"/>
      <c r="M19768" s="45"/>
    </row>
    <row r="19769" spans="8:13" s="28" customFormat="1" x14ac:dyDescent="0.2">
      <c r="H19769" s="12"/>
      <c r="J19769" s="29"/>
      <c r="K19769" s="45"/>
      <c r="L19769" s="45"/>
      <c r="M19769" s="45"/>
    </row>
    <row r="19770" spans="8:13" s="28" customFormat="1" x14ac:dyDescent="0.2">
      <c r="H19770" s="12"/>
      <c r="J19770" s="29"/>
      <c r="K19770" s="45"/>
      <c r="L19770" s="45"/>
      <c r="M19770" s="45"/>
    </row>
    <row r="19771" spans="8:13" s="28" customFormat="1" x14ac:dyDescent="0.2">
      <c r="H19771" s="12"/>
      <c r="J19771" s="29"/>
      <c r="K19771" s="45"/>
      <c r="L19771" s="45"/>
      <c r="M19771" s="45"/>
    </row>
    <row r="19772" spans="8:13" s="28" customFormat="1" x14ac:dyDescent="0.2">
      <c r="H19772" s="12"/>
      <c r="J19772" s="29"/>
      <c r="K19772" s="45"/>
      <c r="L19772" s="45"/>
      <c r="M19772" s="45"/>
    </row>
    <row r="19773" spans="8:13" s="28" customFormat="1" x14ac:dyDescent="0.2">
      <c r="H19773" s="12"/>
      <c r="J19773" s="29"/>
      <c r="K19773" s="45"/>
      <c r="L19773" s="45"/>
      <c r="M19773" s="45"/>
    </row>
    <row r="19774" spans="8:13" s="28" customFormat="1" x14ac:dyDescent="0.2">
      <c r="H19774" s="12"/>
      <c r="J19774" s="29"/>
      <c r="K19774" s="45"/>
      <c r="L19774" s="45"/>
      <c r="M19774" s="45"/>
    </row>
    <row r="19775" spans="8:13" s="28" customFormat="1" x14ac:dyDescent="0.2">
      <c r="H19775" s="12"/>
      <c r="J19775" s="29"/>
      <c r="K19775" s="45"/>
      <c r="L19775" s="45"/>
      <c r="M19775" s="45"/>
    </row>
    <row r="19776" spans="8:13" s="28" customFormat="1" x14ac:dyDescent="0.2">
      <c r="H19776" s="12"/>
      <c r="J19776" s="29"/>
      <c r="K19776" s="45"/>
      <c r="L19776" s="45"/>
      <c r="M19776" s="45"/>
    </row>
    <row r="19777" spans="8:13" s="28" customFormat="1" x14ac:dyDescent="0.2">
      <c r="H19777" s="12"/>
      <c r="J19777" s="29"/>
      <c r="K19777" s="45"/>
      <c r="L19777" s="45"/>
      <c r="M19777" s="45"/>
    </row>
    <row r="19778" spans="8:13" s="28" customFormat="1" x14ac:dyDescent="0.2">
      <c r="H19778" s="12"/>
      <c r="J19778" s="29"/>
      <c r="K19778" s="45"/>
      <c r="L19778" s="45"/>
      <c r="M19778" s="45"/>
    </row>
    <row r="19779" spans="8:13" s="28" customFormat="1" x14ac:dyDescent="0.2">
      <c r="H19779" s="12"/>
      <c r="J19779" s="29"/>
      <c r="K19779" s="45"/>
      <c r="L19779" s="45"/>
      <c r="M19779" s="45"/>
    </row>
    <row r="19780" spans="8:13" s="28" customFormat="1" x14ac:dyDescent="0.2">
      <c r="H19780" s="12"/>
      <c r="J19780" s="29"/>
      <c r="K19780" s="45"/>
      <c r="L19780" s="45"/>
      <c r="M19780" s="45"/>
    </row>
    <row r="19781" spans="8:13" s="28" customFormat="1" x14ac:dyDescent="0.2">
      <c r="H19781" s="12"/>
      <c r="J19781" s="29"/>
      <c r="K19781" s="45"/>
      <c r="L19781" s="45"/>
      <c r="M19781" s="45"/>
    </row>
    <row r="19782" spans="8:13" s="28" customFormat="1" x14ac:dyDescent="0.2">
      <c r="H19782" s="12"/>
      <c r="J19782" s="29"/>
      <c r="K19782" s="45"/>
      <c r="L19782" s="45"/>
      <c r="M19782" s="45"/>
    </row>
    <row r="19783" spans="8:13" s="28" customFormat="1" x14ac:dyDescent="0.2">
      <c r="H19783" s="12"/>
      <c r="J19783" s="29"/>
      <c r="K19783" s="45"/>
      <c r="L19783" s="45"/>
      <c r="M19783" s="45"/>
    </row>
    <row r="19784" spans="8:13" s="28" customFormat="1" x14ac:dyDescent="0.2">
      <c r="H19784" s="12"/>
      <c r="J19784" s="29"/>
      <c r="K19784" s="45"/>
      <c r="L19784" s="45"/>
      <c r="M19784" s="45"/>
    </row>
    <row r="19785" spans="8:13" s="28" customFormat="1" x14ac:dyDescent="0.2">
      <c r="H19785" s="12"/>
      <c r="J19785" s="29"/>
      <c r="K19785" s="45"/>
      <c r="L19785" s="45"/>
      <c r="M19785" s="45"/>
    </row>
    <row r="19786" spans="8:13" s="28" customFormat="1" x14ac:dyDescent="0.2">
      <c r="H19786" s="12"/>
      <c r="J19786" s="29"/>
      <c r="K19786" s="45"/>
      <c r="L19786" s="45"/>
      <c r="M19786" s="45"/>
    </row>
    <row r="19787" spans="8:13" s="28" customFormat="1" x14ac:dyDescent="0.2">
      <c r="H19787" s="12"/>
      <c r="J19787" s="29"/>
      <c r="K19787" s="45"/>
      <c r="L19787" s="45"/>
      <c r="M19787" s="45"/>
    </row>
    <row r="19788" spans="8:13" s="28" customFormat="1" x14ac:dyDescent="0.2">
      <c r="H19788" s="12"/>
      <c r="J19788" s="29"/>
      <c r="K19788" s="45"/>
      <c r="L19788" s="45"/>
      <c r="M19788" s="45"/>
    </row>
    <row r="19789" spans="8:13" s="28" customFormat="1" x14ac:dyDescent="0.2">
      <c r="H19789" s="12"/>
      <c r="J19789" s="29"/>
      <c r="K19789" s="45"/>
      <c r="L19789" s="45"/>
      <c r="M19789" s="45"/>
    </row>
    <row r="19790" spans="8:13" s="28" customFormat="1" x14ac:dyDescent="0.2">
      <c r="H19790" s="12"/>
      <c r="J19790" s="29"/>
      <c r="K19790" s="45"/>
      <c r="L19790" s="45"/>
      <c r="M19790" s="45"/>
    </row>
    <row r="19791" spans="8:13" s="28" customFormat="1" x14ac:dyDescent="0.2">
      <c r="H19791" s="12"/>
      <c r="J19791" s="29"/>
      <c r="K19791" s="45"/>
      <c r="L19791" s="45"/>
      <c r="M19791" s="45"/>
    </row>
    <row r="19792" spans="8:13" s="28" customFormat="1" x14ac:dyDescent="0.2">
      <c r="H19792" s="12"/>
      <c r="J19792" s="29"/>
      <c r="K19792" s="45"/>
      <c r="L19792" s="45"/>
      <c r="M19792" s="45"/>
    </row>
    <row r="19793" spans="8:13" s="28" customFormat="1" x14ac:dyDescent="0.2">
      <c r="H19793" s="12"/>
      <c r="J19793" s="29"/>
      <c r="K19793" s="45"/>
      <c r="L19793" s="45"/>
      <c r="M19793" s="45"/>
    </row>
    <row r="19794" spans="8:13" s="28" customFormat="1" x14ac:dyDescent="0.2">
      <c r="H19794" s="12"/>
      <c r="J19794" s="29"/>
      <c r="K19794" s="45"/>
      <c r="L19794" s="45"/>
      <c r="M19794" s="45"/>
    </row>
    <row r="19795" spans="8:13" s="28" customFormat="1" x14ac:dyDescent="0.2">
      <c r="H19795" s="12"/>
      <c r="J19795" s="29"/>
      <c r="K19795" s="45"/>
      <c r="L19795" s="45"/>
      <c r="M19795" s="45"/>
    </row>
    <row r="19796" spans="8:13" s="28" customFormat="1" x14ac:dyDescent="0.2">
      <c r="H19796" s="12"/>
      <c r="J19796" s="29"/>
      <c r="K19796" s="45"/>
      <c r="L19796" s="45"/>
      <c r="M19796" s="45"/>
    </row>
    <row r="19797" spans="8:13" s="28" customFormat="1" x14ac:dyDescent="0.2">
      <c r="H19797" s="12"/>
      <c r="J19797" s="29"/>
      <c r="K19797" s="45"/>
      <c r="L19797" s="45"/>
      <c r="M19797" s="45"/>
    </row>
    <row r="19798" spans="8:13" s="28" customFormat="1" x14ac:dyDescent="0.2">
      <c r="H19798" s="12"/>
      <c r="J19798" s="29"/>
      <c r="K19798" s="45"/>
      <c r="L19798" s="45"/>
      <c r="M19798" s="45"/>
    </row>
    <row r="19799" spans="8:13" s="28" customFormat="1" x14ac:dyDescent="0.2">
      <c r="H19799" s="12"/>
      <c r="J19799" s="29"/>
      <c r="K19799" s="45"/>
      <c r="L19799" s="45"/>
      <c r="M19799" s="45"/>
    </row>
    <row r="19800" spans="8:13" s="28" customFormat="1" x14ac:dyDescent="0.2">
      <c r="H19800" s="12"/>
      <c r="J19800" s="29"/>
      <c r="K19800" s="45"/>
      <c r="L19800" s="45"/>
      <c r="M19800" s="45"/>
    </row>
    <row r="19801" spans="8:13" s="28" customFormat="1" x14ac:dyDescent="0.2">
      <c r="H19801" s="12"/>
      <c r="J19801" s="29"/>
      <c r="K19801" s="45"/>
      <c r="L19801" s="45"/>
      <c r="M19801" s="45"/>
    </row>
    <row r="19802" spans="8:13" s="28" customFormat="1" x14ac:dyDescent="0.2">
      <c r="H19802" s="12"/>
      <c r="J19802" s="29"/>
      <c r="K19802" s="45"/>
      <c r="L19802" s="45"/>
      <c r="M19802" s="45"/>
    </row>
    <row r="19803" spans="8:13" s="28" customFormat="1" x14ac:dyDescent="0.2">
      <c r="H19803" s="12"/>
      <c r="J19803" s="29"/>
      <c r="K19803" s="45"/>
      <c r="L19803" s="45"/>
      <c r="M19803" s="45"/>
    </row>
    <row r="19804" spans="8:13" s="28" customFormat="1" x14ac:dyDescent="0.2">
      <c r="H19804" s="12"/>
      <c r="J19804" s="29"/>
      <c r="K19804" s="45"/>
      <c r="L19804" s="45"/>
      <c r="M19804" s="45"/>
    </row>
    <row r="19805" spans="8:13" s="28" customFormat="1" x14ac:dyDescent="0.2">
      <c r="H19805" s="12"/>
      <c r="J19805" s="29"/>
      <c r="K19805" s="45"/>
      <c r="L19805" s="45"/>
      <c r="M19805" s="45"/>
    </row>
    <row r="19806" spans="8:13" s="28" customFormat="1" x14ac:dyDescent="0.2">
      <c r="H19806" s="12"/>
      <c r="J19806" s="29"/>
      <c r="K19806" s="45"/>
      <c r="L19806" s="45"/>
      <c r="M19806" s="45"/>
    </row>
    <row r="19807" spans="8:13" s="28" customFormat="1" x14ac:dyDescent="0.2">
      <c r="H19807" s="12"/>
      <c r="J19807" s="29"/>
      <c r="K19807" s="45"/>
      <c r="L19807" s="45"/>
      <c r="M19807" s="45"/>
    </row>
    <row r="19808" spans="8:13" s="28" customFormat="1" x14ac:dyDescent="0.2">
      <c r="H19808" s="12"/>
      <c r="J19808" s="29"/>
      <c r="K19808" s="45"/>
      <c r="L19808" s="45"/>
      <c r="M19808" s="45"/>
    </row>
    <row r="19809" spans="8:13" s="28" customFormat="1" x14ac:dyDescent="0.2">
      <c r="H19809" s="12"/>
      <c r="J19809" s="29"/>
      <c r="K19809" s="45"/>
      <c r="L19809" s="45"/>
      <c r="M19809" s="45"/>
    </row>
    <row r="19810" spans="8:13" s="28" customFormat="1" x14ac:dyDescent="0.2">
      <c r="H19810" s="12"/>
      <c r="J19810" s="29"/>
      <c r="K19810" s="45"/>
      <c r="L19810" s="45"/>
      <c r="M19810" s="45"/>
    </row>
    <row r="19811" spans="8:13" s="28" customFormat="1" x14ac:dyDescent="0.2">
      <c r="H19811" s="12"/>
      <c r="J19811" s="29"/>
      <c r="K19811" s="45"/>
      <c r="L19811" s="45"/>
      <c r="M19811" s="45"/>
    </row>
    <row r="19812" spans="8:13" s="28" customFormat="1" x14ac:dyDescent="0.2">
      <c r="H19812" s="12"/>
      <c r="J19812" s="29"/>
      <c r="K19812" s="45"/>
      <c r="L19812" s="45"/>
      <c r="M19812" s="45"/>
    </row>
    <row r="19813" spans="8:13" s="28" customFormat="1" x14ac:dyDescent="0.2">
      <c r="H19813" s="12"/>
      <c r="J19813" s="29"/>
      <c r="K19813" s="45"/>
      <c r="L19813" s="45"/>
      <c r="M19813" s="45"/>
    </row>
    <row r="19814" spans="8:13" s="28" customFormat="1" x14ac:dyDescent="0.2">
      <c r="H19814" s="12"/>
      <c r="J19814" s="29"/>
      <c r="K19814" s="45"/>
      <c r="L19814" s="45"/>
      <c r="M19814" s="45"/>
    </row>
    <row r="19815" spans="8:13" s="28" customFormat="1" x14ac:dyDescent="0.2">
      <c r="H19815" s="12"/>
      <c r="J19815" s="29"/>
      <c r="K19815" s="45"/>
      <c r="L19815" s="45"/>
      <c r="M19815" s="45"/>
    </row>
    <row r="19816" spans="8:13" s="28" customFormat="1" x14ac:dyDescent="0.2">
      <c r="H19816" s="12"/>
      <c r="J19816" s="29"/>
      <c r="K19816" s="45"/>
      <c r="L19816" s="45"/>
      <c r="M19816" s="45"/>
    </row>
    <row r="19817" spans="8:13" s="28" customFormat="1" x14ac:dyDescent="0.2">
      <c r="H19817" s="12"/>
      <c r="J19817" s="29"/>
      <c r="K19817" s="45"/>
      <c r="L19817" s="45"/>
      <c r="M19817" s="45"/>
    </row>
    <row r="19818" spans="8:13" s="28" customFormat="1" x14ac:dyDescent="0.2">
      <c r="H19818" s="12"/>
      <c r="J19818" s="29"/>
      <c r="K19818" s="45"/>
      <c r="L19818" s="45"/>
      <c r="M19818" s="45"/>
    </row>
    <row r="19819" spans="8:13" s="28" customFormat="1" x14ac:dyDescent="0.2">
      <c r="H19819" s="12"/>
      <c r="J19819" s="29"/>
      <c r="K19819" s="45"/>
      <c r="L19819" s="45"/>
      <c r="M19819" s="45"/>
    </row>
    <row r="19820" spans="8:13" s="28" customFormat="1" x14ac:dyDescent="0.2">
      <c r="H19820" s="12"/>
      <c r="J19820" s="29"/>
      <c r="K19820" s="45"/>
      <c r="L19820" s="45"/>
      <c r="M19820" s="45"/>
    </row>
    <row r="19821" spans="8:13" s="28" customFormat="1" x14ac:dyDescent="0.2">
      <c r="H19821" s="12"/>
      <c r="J19821" s="29"/>
      <c r="K19821" s="45"/>
      <c r="L19821" s="45"/>
      <c r="M19821" s="45"/>
    </row>
    <row r="19822" spans="8:13" s="28" customFormat="1" x14ac:dyDescent="0.2">
      <c r="H19822" s="12"/>
      <c r="J19822" s="29"/>
      <c r="K19822" s="45"/>
      <c r="L19822" s="45"/>
      <c r="M19822" s="45"/>
    </row>
    <row r="19823" spans="8:13" s="28" customFormat="1" x14ac:dyDescent="0.2">
      <c r="H19823" s="12"/>
      <c r="J19823" s="29"/>
      <c r="K19823" s="45"/>
      <c r="L19823" s="45"/>
      <c r="M19823" s="45"/>
    </row>
    <row r="19824" spans="8:13" s="28" customFormat="1" x14ac:dyDescent="0.2">
      <c r="H19824" s="12"/>
      <c r="J19824" s="29"/>
      <c r="K19824" s="45"/>
      <c r="L19824" s="45"/>
      <c r="M19824" s="45"/>
    </row>
    <row r="19825" spans="8:13" s="28" customFormat="1" x14ac:dyDescent="0.2">
      <c r="H19825" s="12"/>
      <c r="J19825" s="29"/>
      <c r="K19825" s="45"/>
      <c r="L19825" s="45"/>
      <c r="M19825" s="45"/>
    </row>
    <row r="19826" spans="8:13" s="28" customFormat="1" x14ac:dyDescent="0.2">
      <c r="H19826" s="12"/>
      <c r="J19826" s="29"/>
      <c r="K19826" s="45"/>
      <c r="L19826" s="45"/>
      <c r="M19826" s="45"/>
    </row>
    <row r="19827" spans="8:13" s="28" customFormat="1" x14ac:dyDescent="0.2">
      <c r="H19827" s="12"/>
      <c r="J19827" s="29"/>
      <c r="K19827" s="45"/>
      <c r="L19827" s="45"/>
      <c r="M19827" s="45"/>
    </row>
    <row r="19828" spans="8:13" s="28" customFormat="1" x14ac:dyDescent="0.2">
      <c r="H19828" s="12"/>
      <c r="J19828" s="29"/>
      <c r="K19828" s="45"/>
      <c r="L19828" s="45"/>
      <c r="M19828" s="45"/>
    </row>
    <row r="19829" spans="8:13" s="28" customFormat="1" x14ac:dyDescent="0.2">
      <c r="H19829" s="12"/>
      <c r="J19829" s="29"/>
      <c r="K19829" s="45"/>
      <c r="L19829" s="45"/>
      <c r="M19829" s="45"/>
    </row>
    <row r="19830" spans="8:13" s="28" customFormat="1" x14ac:dyDescent="0.2">
      <c r="H19830" s="12"/>
      <c r="J19830" s="29"/>
      <c r="K19830" s="45"/>
      <c r="L19830" s="45"/>
      <c r="M19830" s="45"/>
    </row>
    <row r="19831" spans="8:13" s="28" customFormat="1" x14ac:dyDescent="0.2">
      <c r="H19831" s="12"/>
      <c r="J19831" s="29"/>
      <c r="K19831" s="45"/>
      <c r="L19831" s="45"/>
      <c r="M19831" s="45"/>
    </row>
    <row r="19832" spans="8:13" s="28" customFormat="1" x14ac:dyDescent="0.2">
      <c r="H19832" s="12"/>
      <c r="J19832" s="29"/>
      <c r="K19832" s="45"/>
      <c r="L19832" s="45"/>
      <c r="M19832" s="45"/>
    </row>
    <row r="19833" spans="8:13" s="28" customFormat="1" x14ac:dyDescent="0.2">
      <c r="H19833" s="12"/>
      <c r="J19833" s="29"/>
      <c r="K19833" s="45"/>
      <c r="L19833" s="45"/>
      <c r="M19833" s="45"/>
    </row>
    <row r="19834" spans="8:13" s="28" customFormat="1" x14ac:dyDescent="0.2">
      <c r="H19834" s="12"/>
      <c r="J19834" s="29"/>
      <c r="K19834" s="45"/>
      <c r="L19834" s="45"/>
      <c r="M19834" s="45"/>
    </row>
    <row r="19835" spans="8:13" s="28" customFormat="1" x14ac:dyDescent="0.2">
      <c r="H19835" s="12"/>
      <c r="J19835" s="29"/>
      <c r="K19835" s="45"/>
      <c r="L19835" s="45"/>
      <c r="M19835" s="45"/>
    </row>
    <row r="19836" spans="8:13" s="28" customFormat="1" x14ac:dyDescent="0.2">
      <c r="H19836" s="12"/>
      <c r="J19836" s="29"/>
      <c r="K19836" s="45"/>
      <c r="L19836" s="45"/>
      <c r="M19836" s="45"/>
    </row>
    <row r="19837" spans="8:13" s="28" customFormat="1" x14ac:dyDescent="0.2">
      <c r="H19837" s="12"/>
      <c r="J19837" s="29"/>
      <c r="K19837" s="45"/>
      <c r="L19837" s="45"/>
      <c r="M19837" s="45"/>
    </row>
    <row r="19838" spans="8:13" s="28" customFormat="1" x14ac:dyDescent="0.2">
      <c r="H19838" s="12"/>
      <c r="J19838" s="29"/>
      <c r="K19838" s="45"/>
      <c r="L19838" s="45"/>
      <c r="M19838" s="45"/>
    </row>
    <row r="19839" spans="8:13" s="28" customFormat="1" x14ac:dyDescent="0.2">
      <c r="H19839" s="12"/>
      <c r="J19839" s="29"/>
      <c r="K19839" s="45"/>
      <c r="L19839" s="45"/>
      <c r="M19839" s="45"/>
    </row>
    <row r="19840" spans="8:13" s="28" customFormat="1" x14ac:dyDescent="0.2">
      <c r="H19840" s="12"/>
      <c r="J19840" s="29"/>
      <c r="K19840" s="45"/>
      <c r="L19840" s="45"/>
      <c r="M19840" s="45"/>
    </row>
    <row r="19841" spans="8:13" s="28" customFormat="1" x14ac:dyDescent="0.2">
      <c r="H19841" s="12"/>
      <c r="J19841" s="29"/>
      <c r="K19841" s="45"/>
      <c r="L19841" s="45"/>
      <c r="M19841" s="45"/>
    </row>
    <row r="19842" spans="8:13" s="28" customFormat="1" x14ac:dyDescent="0.2">
      <c r="H19842" s="12"/>
      <c r="J19842" s="29"/>
      <c r="K19842" s="45"/>
      <c r="L19842" s="45"/>
      <c r="M19842" s="45"/>
    </row>
    <row r="19843" spans="8:13" s="28" customFormat="1" x14ac:dyDescent="0.2">
      <c r="H19843" s="12"/>
      <c r="J19843" s="29"/>
      <c r="K19843" s="45"/>
      <c r="L19843" s="45"/>
      <c r="M19843" s="45"/>
    </row>
    <row r="19844" spans="8:13" s="28" customFormat="1" x14ac:dyDescent="0.2">
      <c r="H19844" s="12"/>
      <c r="J19844" s="29"/>
      <c r="K19844" s="45"/>
      <c r="L19844" s="45"/>
      <c r="M19844" s="45"/>
    </row>
    <row r="19845" spans="8:13" s="28" customFormat="1" x14ac:dyDescent="0.2">
      <c r="H19845" s="12"/>
      <c r="J19845" s="29"/>
      <c r="K19845" s="45"/>
      <c r="L19845" s="45"/>
      <c r="M19845" s="45"/>
    </row>
    <row r="19846" spans="8:13" s="28" customFormat="1" x14ac:dyDescent="0.2">
      <c r="H19846" s="12"/>
      <c r="J19846" s="29"/>
      <c r="K19846" s="45"/>
      <c r="L19846" s="45"/>
      <c r="M19846" s="45"/>
    </row>
    <row r="19847" spans="8:13" s="28" customFormat="1" x14ac:dyDescent="0.2">
      <c r="H19847" s="12"/>
      <c r="J19847" s="29"/>
      <c r="K19847" s="45"/>
      <c r="L19847" s="45"/>
      <c r="M19847" s="45"/>
    </row>
    <row r="19848" spans="8:13" s="28" customFormat="1" x14ac:dyDescent="0.2">
      <c r="H19848" s="12"/>
      <c r="J19848" s="29"/>
      <c r="K19848" s="45"/>
      <c r="L19848" s="45"/>
      <c r="M19848" s="45"/>
    </row>
    <row r="19849" spans="8:13" s="28" customFormat="1" x14ac:dyDescent="0.2">
      <c r="H19849" s="12"/>
      <c r="J19849" s="29"/>
      <c r="K19849" s="45"/>
      <c r="L19849" s="45"/>
      <c r="M19849" s="45"/>
    </row>
    <row r="19850" spans="8:13" s="28" customFormat="1" x14ac:dyDescent="0.2">
      <c r="H19850" s="12"/>
      <c r="J19850" s="29"/>
      <c r="K19850" s="45"/>
      <c r="L19850" s="45"/>
      <c r="M19850" s="45"/>
    </row>
    <row r="19851" spans="8:13" s="28" customFormat="1" x14ac:dyDescent="0.2">
      <c r="H19851" s="12"/>
      <c r="J19851" s="29"/>
      <c r="K19851" s="45"/>
      <c r="L19851" s="45"/>
      <c r="M19851" s="45"/>
    </row>
    <row r="19852" spans="8:13" s="28" customFormat="1" x14ac:dyDescent="0.2">
      <c r="H19852" s="12"/>
      <c r="J19852" s="29"/>
      <c r="K19852" s="45"/>
      <c r="L19852" s="45"/>
      <c r="M19852" s="45"/>
    </row>
    <row r="19853" spans="8:13" s="28" customFormat="1" x14ac:dyDescent="0.2">
      <c r="H19853" s="12"/>
      <c r="J19853" s="29"/>
      <c r="K19853" s="45"/>
      <c r="L19853" s="45"/>
      <c r="M19853" s="45"/>
    </row>
    <row r="19854" spans="8:13" s="28" customFormat="1" x14ac:dyDescent="0.2">
      <c r="H19854" s="12"/>
      <c r="J19854" s="29"/>
      <c r="K19854" s="45"/>
      <c r="L19854" s="45"/>
      <c r="M19854" s="45"/>
    </row>
    <row r="19855" spans="8:13" s="28" customFormat="1" x14ac:dyDescent="0.2">
      <c r="H19855" s="12"/>
      <c r="J19855" s="29"/>
      <c r="K19855" s="45"/>
      <c r="L19855" s="45"/>
      <c r="M19855" s="45"/>
    </row>
    <row r="19856" spans="8:13" s="28" customFormat="1" x14ac:dyDescent="0.2">
      <c r="H19856" s="12"/>
      <c r="J19856" s="29"/>
      <c r="K19856" s="45"/>
      <c r="L19856" s="45"/>
      <c r="M19856" s="45"/>
    </row>
    <row r="19857" spans="8:13" s="28" customFormat="1" x14ac:dyDescent="0.2">
      <c r="H19857" s="12"/>
      <c r="J19857" s="29"/>
      <c r="K19857" s="45"/>
      <c r="L19857" s="45"/>
      <c r="M19857" s="45"/>
    </row>
    <row r="19858" spans="8:13" s="28" customFormat="1" x14ac:dyDescent="0.2">
      <c r="H19858" s="12"/>
      <c r="J19858" s="29"/>
      <c r="K19858" s="45"/>
      <c r="L19858" s="45"/>
      <c r="M19858" s="45"/>
    </row>
    <row r="19859" spans="8:13" s="28" customFormat="1" x14ac:dyDescent="0.2">
      <c r="H19859" s="12"/>
      <c r="J19859" s="29"/>
      <c r="K19859" s="45"/>
      <c r="L19859" s="45"/>
      <c r="M19859" s="45"/>
    </row>
    <row r="19860" spans="8:13" s="28" customFormat="1" x14ac:dyDescent="0.2">
      <c r="H19860" s="12"/>
      <c r="J19860" s="29"/>
      <c r="K19860" s="45"/>
      <c r="L19860" s="45"/>
      <c r="M19860" s="45"/>
    </row>
    <row r="19861" spans="8:13" s="28" customFormat="1" x14ac:dyDescent="0.2">
      <c r="H19861" s="12"/>
      <c r="J19861" s="29"/>
      <c r="K19861" s="45"/>
      <c r="L19861" s="45"/>
      <c r="M19861" s="45"/>
    </row>
    <row r="19862" spans="8:13" s="28" customFormat="1" x14ac:dyDescent="0.2">
      <c r="H19862" s="12"/>
      <c r="J19862" s="29"/>
      <c r="K19862" s="45"/>
      <c r="L19862" s="45"/>
      <c r="M19862" s="45"/>
    </row>
    <row r="19863" spans="8:13" s="28" customFormat="1" x14ac:dyDescent="0.2">
      <c r="H19863" s="12"/>
      <c r="J19863" s="29"/>
      <c r="K19863" s="45"/>
      <c r="L19863" s="45"/>
      <c r="M19863" s="45"/>
    </row>
    <row r="19864" spans="8:13" s="28" customFormat="1" x14ac:dyDescent="0.2">
      <c r="H19864" s="12"/>
      <c r="J19864" s="29"/>
      <c r="K19864" s="45"/>
      <c r="L19864" s="45"/>
      <c r="M19864" s="45"/>
    </row>
    <row r="19865" spans="8:13" s="28" customFormat="1" x14ac:dyDescent="0.2">
      <c r="H19865" s="12"/>
      <c r="J19865" s="29"/>
      <c r="K19865" s="45"/>
      <c r="L19865" s="45"/>
      <c r="M19865" s="45"/>
    </row>
    <row r="19866" spans="8:13" s="28" customFormat="1" x14ac:dyDescent="0.2">
      <c r="H19866" s="12"/>
      <c r="J19866" s="29"/>
      <c r="K19866" s="45"/>
      <c r="L19866" s="45"/>
      <c r="M19866" s="45"/>
    </row>
    <row r="19867" spans="8:13" s="28" customFormat="1" x14ac:dyDescent="0.2">
      <c r="H19867" s="12"/>
      <c r="J19867" s="29"/>
      <c r="K19867" s="45"/>
      <c r="L19867" s="45"/>
      <c r="M19867" s="45"/>
    </row>
    <row r="19868" spans="8:13" s="28" customFormat="1" x14ac:dyDescent="0.2">
      <c r="H19868" s="12"/>
      <c r="J19868" s="29"/>
      <c r="K19868" s="45"/>
      <c r="L19868" s="45"/>
      <c r="M19868" s="45"/>
    </row>
    <row r="19869" spans="8:13" s="28" customFormat="1" x14ac:dyDescent="0.2">
      <c r="H19869" s="12"/>
      <c r="J19869" s="29"/>
      <c r="K19869" s="45"/>
      <c r="L19869" s="45"/>
      <c r="M19869" s="45"/>
    </row>
    <row r="19870" spans="8:13" s="28" customFormat="1" x14ac:dyDescent="0.2">
      <c r="H19870" s="12"/>
      <c r="J19870" s="29"/>
      <c r="K19870" s="45"/>
      <c r="L19870" s="45"/>
      <c r="M19870" s="45"/>
    </row>
    <row r="19871" spans="8:13" s="28" customFormat="1" x14ac:dyDescent="0.2">
      <c r="H19871" s="12"/>
      <c r="J19871" s="29"/>
      <c r="K19871" s="45"/>
      <c r="L19871" s="45"/>
      <c r="M19871" s="45"/>
    </row>
    <row r="19872" spans="8:13" s="28" customFormat="1" x14ac:dyDescent="0.2">
      <c r="H19872" s="12"/>
      <c r="J19872" s="29"/>
      <c r="K19872" s="45"/>
      <c r="L19872" s="45"/>
      <c r="M19872" s="45"/>
    </row>
    <row r="19873" spans="8:13" s="28" customFormat="1" x14ac:dyDescent="0.2">
      <c r="H19873" s="12"/>
      <c r="J19873" s="29"/>
      <c r="K19873" s="45"/>
      <c r="L19873" s="45"/>
      <c r="M19873" s="45"/>
    </row>
    <row r="19874" spans="8:13" s="28" customFormat="1" x14ac:dyDescent="0.2">
      <c r="H19874" s="12"/>
      <c r="J19874" s="29"/>
      <c r="K19874" s="45"/>
      <c r="L19874" s="45"/>
      <c r="M19874" s="45"/>
    </row>
    <row r="19875" spans="8:13" s="28" customFormat="1" x14ac:dyDescent="0.2">
      <c r="H19875" s="12"/>
      <c r="J19875" s="29"/>
      <c r="K19875" s="45"/>
      <c r="L19875" s="45"/>
      <c r="M19875" s="45"/>
    </row>
    <row r="19876" spans="8:13" s="28" customFormat="1" x14ac:dyDescent="0.2">
      <c r="H19876" s="12"/>
      <c r="J19876" s="29"/>
      <c r="K19876" s="45"/>
      <c r="L19876" s="45"/>
      <c r="M19876" s="45"/>
    </row>
    <row r="19877" spans="8:13" s="28" customFormat="1" x14ac:dyDescent="0.2">
      <c r="H19877" s="12"/>
      <c r="J19877" s="29"/>
      <c r="K19877" s="45"/>
      <c r="L19877" s="45"/>
      <c r="M19877" s="45"/>
    </row>
    <row r="19878" spans="8:13" s="28" customFormat="1" x14ac:dyDescent="0.2">
      <c r="H19878" s="12"/>
      <c r="J19878" s="29"/>
      <c r="K19878" s="45"/>
      <c r="L19878" s="45"/>
      <c r="M19878" s="45"/>
    </row>
    <row r="19879" spans="8:13" s="28" customFormat="1" x14ac:dyDescent="0.2">
      <c r="H19879" s="12"/>
      <c r="J19879" s="29"/>
      <c r="K19879" s="45"/>
      <c r="L19879" s="45"/>
      <c r="M19879" s="45"/>
    </row>
    <row r="19880" spans="8:13" s="28" customFormat="1" x14ac:dyDescent="0.2">
      <c r="H19880" s="12"/>
      <c r="J19880" s="29"/>
      <c r="K19880" s="45"/>
      <c r="L19880" s="45"/>
      <c r="M19880" s="45"/>
    </row>
    <row r="19881" spans="8:13" s="28" customFormat="1" x14ac:dyDescent="0.2">
      <c r="H19881" s="12"/>
      <c r="J19881" s="29"/>
      <c r="K19881" s="45"/>
      <c r="L19881" s="45"/>
      <c r="M19881" s="45"/>
    </row>
    <row r="19882" spans="8:13" s="28" customFormat="1" x14ac:dyDescent="0.2">
      <c r="H19882" s="12"/>
      <c r="J19882" s="29"/>
      <c r="K19882" s="45"/>
      <c r="L19882" s="45"/>
      <c r="M19882" s="45"/>
    </row>
    <row r="19883" spans="8:13" s="28" customFormat="1" x14ac:dyDescent="0.2">
      <c r="H19883" s="12"/>
      <c r="J19883" s="29"/>
      <c r="K19883" s="45"/>
      <c r="L19883" s="45"/>
      <c r="M19883" s="45"/>
    </row>
    <row r="19884" spans="8:13" s="28" customFormat="1" x14ac:dyDescent="0.2">
      <c r="H19884" s="12"/>
      <c r="J19884" s="29"/>
      <c r="K19884" s="45"/>
      <c r="L19884" s="45"/>
      <c r="M19884" s="45"/>
    </row>
    <row r="19885" spans="8:13" s="28" customFormat="1" x14ac:dyDescent="0.2">
      <c r="H19885" s="12"/>
      <c r="J19885" s="29"/>
      <c r="K19885" s="45"/>
      <c r="L19885" s="45"/>
      <c r="M19885" s="45"/>
    </row>
    <row r="19886" spans="8:13" s="28" customFormat="1" x14ac:dyDescent="0.2">
      <c r="H19886" s="12"/>
      <c r="J19886" s="29"/>
      <c r="K19886" s="45"/>
      <c r="L19886" s="45"/>
      <c r="M19886" s="45"/>
    </row>
    <row r="19887" spans="8:13" s="28" customFormat="1" x14ac:dyDescent="0.2">
      <c r="H19887" s="12"/>
      <c r="J19887" s="29"/>
      <c r="K19887" s="45"/>
      <c r="L19887" s="45"/>
      <c r="M19887" s="45"/>
    </row>
    <row r="19888" spans="8:13" s="28" customFormat="1" x14ac:dyDescent="0.2">
      <c r="H19888" s="12"/>
      <c r="J19888" s="29"/>
      <c r="K19888" s="45"/>
      <c r="L19888" s="45"/>
      <c r="M19888" s="45"/>
    </row>
    <row r="19889" spans="8:13" s="28" customFormat="1" x14ac:dyDescent="0.2">
      <c r="H19889" s="12"/>
      <c r="J19889" s="29"/>
      <c r="K19889" s="45"/>
      <c r="L19889" s="45"/>
      <c r="M19889" s="45"/>
    </row>
    <row r="19890" spans="8:13" s="28" customFormat="1" x14ac:dyDescent="0.2">
      <c r="H19890" s="12"/>
      <c r="J19890" s="29"/>
      <c r="K19890" s="45"/>
      <c r="L19890" s="45"/>
      <c r="M19890" s="45"/>
    </row>
    <row r="19891" spans="8:13" s="28" customFormat="1" x14ac:dyDescent="0.2">
      <c r="H19891" s="12"/>
      <c r="J19891" s="29"/>
      <c r="K19891" s="45"/>
      <c r="L19891" s="45"/>
      <c r="M19891" s="45"/>
    </row>
    <row r="19892" spans="8:13" s="28" customFormat="1" x14ac:dyDescent="0.2">
      <c r="H19892" s="12"/>
      <c r="J19892" s="29"/>
      <c r="K19892" s="45"/>
      <c r="L19892" s="45"/>
      <c r="M19892" s="45"/>
    </row>
    <row r="19893" spans="8:13" s="28" customFormat="1" x14ac:dyDescent="0.2">
      <c r="H19893" s="12"/>
      <c r="J19893" s="29"/>
      <c r="K19893" s="45"/>
      <c r="L19893" s="45"/>
      <c r="M19893" s="45"/>
    </row>
    <row r="19894" spans="8:13" s="28" customFormat="1" x14ac:dyDescent="0.2">
      <c r="H19894" s="12"/>
      <c r="J19894" s="29"/>
      <c r="K19894" s="45"/>
      <c r="L19894" s="45"/>
      <c r="M19894" s="45"/>
    </row>
    <row r="19895" spans="8:13" s="28" customFormat="1" x14ac:dyDescent="0.2">
      <c r="H19895" s="12"/>
      <c r="J19895" s="29"/>
      <c r="K19895" s="45"/>
      <c r="L19895" s="45"/>
      <c r="M19895" s="45"/>
    </row>
    <row r="19896" spans="8:13" s="28" customFormat="1" x14ac:dyDescent="0.2">
      <c r="H19896" s="12"/>
      <c r="J19896" s="29"/>
      <c r="K19896" s="45"/>
      <c r="L19896" s="45"/>
      <c r="M19896" s="45"/>
    </row>
    <row r="19897" spans="8:13" s="28" customFormat="1" x14ac:dyDescent="0.2">
      <c r="H19897" s="12"/>
      <c r="J19897" s="29"/>
      <c r="K19897" s="45"/>
      <c r="L19897" s="45"/>
      <c r="M19897" s="45"/>
    </row>
    <row r="19898" spans="8:13" s="28" customFormat="1" x14ac:dyDescent="0.2">
      <c r="H19898" s="12"/>
      <c r="J19898" s="29"/>
      <c r="K19898" s="45"/>
      <c r="L19898" s="45"/>
      <c r="M19898" s="45"/>
    </row>
    <row r="19899" spans="8:13" s="28" customFormat="1" x14ac:dyDescent="0.2">
      <c r="H19899" s="12"/>
      <c r="J19899" s="29"/>
      <c r="K19899" s="45"/>
      <c r="L19899" s="45"/>
      <c r="M19899" s="45"/>
    </row>
    <row r="19900" spans="8:13" s="28" customFormat="1" x14ac:dyDescent="0.2">
      <c r="H19900" s="12"/>
      <c r="J19900" s="29"/>
      <c r="K19900" s="45"/>
      <c r="L19900" s="45"/>
      <c r="M19900" s="45"/>
    </row>
    <row r="19901" spans="8:13" s="28" customFormat="1" x14ac:dyDescent="0.2">
      <c r="H19901" s="12"/>
      <c r="J19901" s="29"/>
      <c r="K19901" s="45"/>
      <c r="L19901" s="45"/>
      <c r="M19901" s="45"/>
    </row>
    <row r="19902" spans="8:13" s="28" customFormat="1" x14ac:dyDescent="0.2">
      <c r="H19902" s="12"/>
      <c r="J19902" s="29"/>
      <c r="K19902" s="45"/>
      <c r="L19902" s="45"/>
      <c r="M19902" s="45"/>
    </row>
    <row r="19903" spans="8:13" s="28" customFormat="1" x14ac:dyDescent="0.2">
      <c r="H19903" s="12"/>
      <c r="J19903" s="29"/>
      <c r="K19903" s="45"/>
      <c r="L19903" s="45"/>
      <c r="M19903" s="45"/>
    </row>
    <row r="19904" spans="8:13" s="28" customFormat="1" x14ac:dyDescent="0.2">
      <c r="H19904" s="12"/>
      <c r="J19904" s="29"/>
      <c r="K19904" s="45"/>
      <c r="L19904" s="45"/>
      <c r="M19904" s="45"/>
    </row>
    <row r="19905" spans="8:13" s="28" customFormat="1" x14ac:dyDescent="0.2">
      <c r="H19905" s="12"/>
      <c r="J19905" s="29"/>
      <c r="K19905" s="45"/>
      <c r="L19905" s="45"/>
      <c r="M19905" s="45"/>
    </row>
    <row r="19906" spans="8:13" s="28" customFormat="1" x14ac:dyDescent="0.2">
      <c r="H19906" s="12"/>
      <c r="J19906" s="29"/>
      <c r="K19906" s="45"/>
      <c r="L19906" s="45"/>
      <c r="M19906" s="45"/>
    </row>
    <row r="19907" spans="8:13" s="28" customFormat="1" x14ac:dyDescent="0.2">
      <c r="H19907" s="12"/>
      <c r="J19907" s="29"/>
      <c r="K19907" s="45"/>
      <c r="L19907" s="45"/>
      <c r="M19907" s="45"/>
    </row>
    <row r="19908" spans="8:13" s="28" customFormat="1" x14ac:dyDescent="0.2">
      <c r="H19908" s="12"/>
      <c r="J19908" s="29"/>
      <c r="K19908" s="45"/>
      <c r="L19908" s="45"/>
      <c r="M19908" s="45"/>
    </row>
    <row r="19909" spans="8:13" s="28" customFormat="1" x14ac:dyDescent="0.2">
      <c r="H19909" s="12"/>
      <c r="J19909" s="29"/>
      <c r="K19909" s="45"/>
      <c r="L19909" s="45"/>
      <c r="M19909" s="45"/>
    </row>
    <row r="19910" spans="8:13" s="28" customFormat="1" x14ac:dyDescent="0.2">
      <c r="H19910" s="12"/>
      <c r="J19910" s="29"/>
      <c r="K19910" s="45"/>
      <c r="L19910" s="45"/>
      <c r="M19910" s="45"/>
    </row>
    <row r="19911" spans="8:13" s="28" customFormat="1" x14ac:dyDescent="0.2">
      <c r="H19911" s="12"/>
      <c r="J19911" s="29"/>
      <c r="K19911" s="45"/>
      <c r="L19911" s="45"/>
      <c r="M19911" s="45"/>
    </row>
    <row r="19912" spans="8:13" s="28" customFormat="1" x14ac:dyDescent="0.2">
      <c r="H19912" s="12"/>
      <c r="J19912" s="29"/>
      <c r="K19912" s="45"/>
      <c r="L19912" s="45"/>
      <c r="M19912" s="45"/>
    </row>
    <row r="19913" spans="8:13" s="28" customFormat="1" x14ac:dyDescent="0.2">
      <c r="H19913" s="12"/>
      <c r="J19913" s="29"/>
      <c r="K19913" s="45"/>
      <c r="L19913" s="45"/>
      <c r="M19913" s="45"/>
    </row>
    <row r="19914" spans="8:13" s="28" customFormat="1" x14ac:dyDescent="0.2">
      <c r="H19914" s="12"/>
      <c r="J19914" s="29"/>
      <c r="K19914" s="45"/>
      <c r="L19914" s="45"/>
      <c r="M19914" s="45"/>
    </row>
    <row r="19915" spans="8:13" s="28" customFormat="1" x14ac:dyDescent="0.2">
      <c r="H19915" s="12"/>
      <c r="J19915" s="29"/>
      <c r="K19915" s="45"/>
      <c r="L19915" s="45"/>
      <c r="M19915" s="45"/>
    </row>
    <row r="19916" spans="8:13" s="28" customFormat="1" x14ac:dyDescent="0.2">
      <c r="H19916" s="12"/>
      <c r="J19916" s="29"/>
      <c r="K19916" s="45"/>
      <c r="L19916" s="45"/>
      <c r="M19916" s="45"/>
    </row>
    <row r="19917" spans="8:13" s="28" customFormat="1" x14ac:dyDescent="0.2">
      <c r="H19917" s="12"/>
      <c r="J19917" s="29"/>
      <c r="K19917" s="45"/>
      <c r="L19917" s="45"/>
      <c r="M19917" s="45"/>
    </row>
    <row r="19918" spans="8:13" s="28" customFormat="1" x14ac:dyDescent="0.2">
      <c r="H19918" s="12"/>
      <c r="J19918" s="29"/>
      <c r="K19918" s="45"/>
      <c r="L19918" s="45"/>
      <c r="M19918" s="45"/>
    </row>
    <row r="19919" spans="8:13" s="28" customFormat="1" x14ac:dyDescent="0.2">
      <c r="H19919" s="12"/>
      <c r="J19919" s="29"/>
      <c r="K19919" s="45"/>
      <c r="L19919" s="45"/>
      <c r="M19919" s="45"/>
    </row>
    <row r="19920" spans="8:13" s="28" customFormat="1" x14ac:dyDescent="0.2">
      <c r="H19920" s="12"/>
      <c r="J19920" s="29"/>
      <c r="K19920" s="45"/>
      <c r="L19920" s="45"/>
      <c r="M19920" s="45"/>
    </row>
    <row r="19921" spans="8:13" s="28" customFormat="1" x14ac:dyDescent="0.2">
      <c r="H19921" s="12"/>
      <c r="J19921" s="29"/>
      <c r="K19921" s="45"/>
      <c r="L19921" s="45"/>
      <c r="M19921" s="45"/>
    </row>
    <row r="19922" spans="8:13" s="28" customFormat="1" x14ac:dyDescent="0.2">
      <c r="H19922" s="12"/>
      <c r="J19922" s="29"/>
      <c r="K19922" s="45"/>
      <c r="L19922" s="45"/>
      <c r="M19922" s="45"/>
    </row>
    <row r="19923" spans="8:13" s="28" customFormat="1" x14ac:dyDescent="0.2">
      <c r="H19923" s="12"/>
      <c r="J19923" s="29"/>
      <c r="K19923" s="45"/>
      <c r="L19923" s="45"/>
      <c r="M19923" s="45"/>
    </row>
    <row r="19924" spans="8:13" s="28" customFormat="1" x14ac:dyDescent="0.2">
      <c r="H19924" s="12"/>
      <c r="J19924" s="29"/>
      <c r="K19924" s="45"/>
      <c r="L19924" s="45"/>
      <c r="M19924" s="45"/>
    </row>
    <row r="19925" spans="8:13" s="28" customFormat="1" x14ac:dyDescent="0.2">
      <c r="H19925" s="12"/>
      <c r="J19925" s="29"/>
      <c r="K19925" s="45"/>
      <c r="L19925" s="45"/>
      <c r="M19925" s="45"/>
    </row>
    <row r="19926" spans="8:13" s="28" customFormat="1" x14ac:dyDescent="0.2">
      <c r="H19926" s="12"/>
      <c r="J19926" s="29"/>
      <c r="K19926" s="45"/>
      <c r="L19926" s="45"/>
      <c r="M19926" s="45"/>
    </row>
    <row r="19927" spans="8:13" s="28" customFormat="1" x14ac:dyDescent="0.2">
      <c r="H19927" s="12"/>
      <c r="J19927" s="29"/>
      <c r="K19927" s="45"/>
      <c r="L19927" s="45"/>
      <c r="M19927" s="45"/>
    </row>
    <row r="19928" spans="8:13" s="28" customFormat="1" x14ac:dyDescent="0.2">
      <c r="H19928" s="12"/>
      <c r="J19928" s="29"/>
      <c r="K19928" s="45"/>
      <c r="L19928" s="45"/>
      <c r="M19928" s="45"/>
    </row>
    <row r="19929" spans="8:13" s="28" customFormat="1" x14ac:dyDescent="0.2">
      <c r="H19929" s="12"/>
      <c r="J19929" s="29"/>
      <c r="K19929" s="45"/>
      <c r="L19929" s="45"/>
      <c r="M19929" s="45"/>
    </row>
    <row r="19930" spans="8:13" s="28" customFormat="1" x14ac:dyDescent="0.2">
      <c r="H19930" s="12"/>
      <c r="J19930" s="29"/>
      <c r="K19930" s="45"/>
      <c r="L19930" s="45"/>
      <c r="M19930" s="45"/>
    </row>
    <row r="19931" spans="8:13" s="28" customFormat="1" x14ac:dyDescent="0.2">
      <c r="H19931" s="12"/>
      <c r="J19931" s="29"/>
      <c r="K19931" s="45"/>
      <c r="L19931" s="45"/>
      <c r="M19931" s="45"/>
    </row>
    <row r="19932" spans="8:13" s="28" customFormat="1" x14ac:dyDescent="0.2">
      <c r="H19932" s="12"/>
      <c r="J19932" s="29"/>
      <c r="K19932" s="45"/>
      <c r="L19932" s="45"/>
      <c r="M19932" s="45"/>
    </row>
    <row r="19933" spans="8:13" s="28" customFormat="1" x14ac:dyDescent="0.2">
      <c r="H19933" s="12"/>
      <c r="J19933" s="29"/>
      <c r="K19933" s="45"/>
      <c r="L19933" s="45"/>
      <c r="M19933" s="45"/>
    </row>
    <row r="19934" spans="8:13" s="28" customFormat="1" x14ac:dyDescent="0.2">
      <c r="H19934" s="12"/>
      <c r="J19934" s="29"/>
      <c r="K19934" s="45"/>
      <c r="L19934" s="45"/>
      <c r="M19934" s="45"/>
    </row>
    <row r="19935" spans="8:13" s="28" customFormat="1" x14ac:dyDescent="0.2">
      <c r="H19935" s="12"/>
      <c r="J19935" s="29"/>
      <c r="K19935" s="45"/>
      <c r="L19935" s="45"/>
      <c r="M19935" s="45"/>
    </row>
    <row r="19936" spans="8:13" s="28" customFormat="1" x14ac:dyDescent="0.2">
      <c r="H19936" s="12"/>
      <c r="J19936" s="29"/>
      <c r="K19936" s="45"/>
      <c r="L19936" s="45"/>
      <c r="M19936" s="45"/>
    </row>
    <row r="19937" spans="8:13" s="28" customFormat="1" x14ac:dyDescent="0.2">
      <c r="H19937" s="12"/>
      <c r="J19937" s="29"/>
      <c r="K19937" s="45"/>
      <c r="L19937" s="45"/>
      <c r="M19937" s="45"/>
    </row>
    <row r="19938" spans="8:13" s="28" customFormat="1" x14ac:dyDescent="0.2">
      <c r="H19938" s="12"/>
      <c r="J19938" s="29"/>
      <c r="K19938" s="45"/>
      <c r="L19938" s="45"/>
      <c r="M19938" s="45"/>
    </row>
    <row r="19939" spans="8:13" s="28" customFormat="1" x14ac:dyDescent="0.2">
      <c r="H19939" s="12"/>
      <c r="J19939" s="29"/>
      <c r="K19939" s="45"/>
      <c r="L19939" s="45"/>
      <c r="M19939" s="45"/>
    </row>
    <row r="19940" spans="8:13" s="28" customFormat="1" x14ac:dyDescent="0.2">
      <c r="H19940" s="12"/>
      <c r="J19940" s="29"/>
      <c r="K19940" s="45"/>
      <c r="L19940" s="45"/>
      <c r="M19940" s="45"/>
    </row>
    <row r="19941" spans="8:13" s="28" customFormat="1" x14ac:dyDescent="0.2">
      <c r="H19941" s="12"/>
      <c r="J19941" s="29"/>
      <c r="K19941" s="45"/>
      <c r="L19941" s="45"/>
      <c r="M19941" s="45"/>
    </row>
    <row r="19942" spans="8:13" s="28" customFormat="1" x14ac:dyDescent="0.2">
      <c r="H19942" s="12"/>
      <c r="J19942" s="29"/>
      <c r="K19942" s="45"/>
      <c r="L19942" s="45"/>
      <c r="M19942" s="45"/>
    </row>
    <row r="19943" spans="8:13" s="28" customFormat="1" x14ac:dyDescent="0.2">
      <c r="H19943" s="12"/>
      <c r="J19943" s="29"/>
      <c r="K19943" s="45"/>
      <c r="L19943" s="45"/>
      <c r="M19943" s="45"/>
    </row>
    <row r="19944" spans="8:13" s="28" customFormat="1" x14ac:dyDescent="0.2">
      <c r="H19944" s="12"/>
      <c r="J19944" s="29"/>
      <c r="K19944" s="45"/>
      <c r="L19944" s="45"/>
      <c r="M19944" s="45"/>
    </row>
    <row r="19945" spans="8:13" s="28" customFormat="1" x14ac:dyDescent="0.2">
      <c r="H19945" s="12"/>
      <c r="J19945" s="29"/>
      <c r="K19945" s="45"/>
      <c r="L19945" s="45"/>
      <c r="M19945" s="45"/>
    </row>
    <row r="19946" spans="8:13" s="28" customFormat="1" x14ac:dyDescent="0.2">
      <c r="H19946" s="12"/>
      <c r="J19946" s="29"/>
      <c r="K19946" s="45"/>
      <c r="L19946" s="45"/>
      <c r="M19946" s="45"/>
    </row>
    <row r="19947" spans="8:13" s="28" customFormat="1" x14ac:dyDescent="0.2">
      <c r="H19947" s="12"/>
      <c r="J19947" s="29"/>
      <c r="K19947" s="45"/>
      <c r="L19947" s="45"/>
      <c r="M19947" s="45"/>
    </row>
    <row r="19948" spans="8:13" s="28" customFormat="1" x14ac:dyDescent="0.2">
      <c r="H19948" s="12"/>
      <c r="J19948" s="29"/>
      <c r="K19948" s="45"/>
      <c r="L19948" s="45"/>
      <c r="M19948" s="45"/>
    </row>
    <row r="19949" spans="8:13" s="28" customFormat="1" x14ac:dyDescent="0.2">
      <c r="H19949" s="12"/>
      <c r="J19949" s="29"/>
      <c r="K19949" s="45"/>
      <c r="L19949" s="45"/>
      <c r="M19949" s="45"/>
    </row>
    <row r="19950" spans="8:13" s="28" customFormat="1" x14ac:dyDescent="0.2">
      <c r="H19950" s="12"/>
      <c r="J19950" s="29"/>
      <c r="K19950" s="45"/>
      <c r="L19950" s="45"/>
      <c r="M19950" s="45"/>
    </row>
    <row r="19951" spans="8:13" s="28" customFormat="1" x14ac:dyDescent="0.2">
      <c r="H19951" s="12"/>
      <c r="J19951" s="29"/>
      <c r="K19951" s="45"/>
      <c r="L19951" s="45"/>
      <c r="M19951" s="45"/>
    </row>
    <row r="19952" spans="8:13" s="28" customFormat="1" x14ac:dyDescent="0.2">
      <c r="H19952" s="12"/>
      <c r="J19952" s="29"/>
      <c r="K19952" s="45"/>
      <c r="L19952" s="45"/>
      <c r="M19952" s="45"/>
    </row>
    <row r="19953" spans="8:13" s="28" customFormat="1" x14ac:dyDescent="0.2">
      <c r="H19953" s="12"/>
      <c r="J19953" s="29"/>
      <c r="K19953" s="45"/>
      <c r="L19953" s="45"/>
      <c r="M19953" s="45"/>
    </row>
    <row r="19954" spans="8:13" s="28" customFormat="1" x14ac:dyDescent="0.2">
      <c r="H19954" s="12"/>
      <c r="J19954" s="29"/>
      <c r="K19954" s="45"/>
      <c r="L19954" s="45"/>
      <c r="M19954" s="45"/>
    </row>
    <row r="19955" spans="8:13" s="28" customFormat="1" x14ac:dyDescent="0.2">
      <c r="H19955" s="12"/>
      <c r="J19955" s="29"/>
      <c r="K19955" s="45"/>
      <c r="L19955" s="45"/>
      <c r="M19955" s="45"/>
    </row>
    <row r="19956" spans="8:13" s="28" customFormat="1" x14ac:dyDescent="0.2">
      <c r="H19956" s="12"/>
      <c r="J19956" s="29"/>
      <c r="K19956" s="45"/>
      <c r="L19956" s="45"/>
      <c r="M19956" s="45"/>
    </row>
    <row r="19957" spans="8:13" s="28" customFormat="1" x14ac:dyDescent="0.2">
      <c r="H19957" s="12"/>
      <c r="J19957" s="29"/>
      <c r="K19957" s="45"/>
      <c r="L19957" s="45"/>
      <c r="M19957" s="45"/>
    </row>
    <row r="19958" spans="8:13" s="28" customFormat="1" x14ac:dyDescent="0.2">
      <c r="H19958" s="12"/>
      <c r="J19958" s="29"/>
      <c r="K19958" s="45"/>
      <c r="L19958" s="45"/>
      <c r="M19958" s="45"/>
    </row>
    <row r="19959" spans="8:13" s="28" customFormat="1" x14ac:dyDescent="0.2">
      <c r="H19959" s="12"/>
      <c r="J19959" s="29"/>
      <c r="K19959" s="45"/>
      <c r="L19959" s="45"/>
      <c r="M19959" s="45"/>
    </row>
    <row r="19960" spans="8:13" s="28" customFormat="1" x14ac:dyDescent="0.2">
      <c r="H19960" s="12"/>
      <c r="J19960" s="29"/>
      <c r="K19960" s="45"/>
      <c r="L19960" s="45"/>
      <c r="M19960" s="45"/>
    </row>
    <row r="19961" spans="8:13" s="28" customFormat="1" x14ac:dyDescent="0.2">
      <c r="H19961" s="12"/>
      <c r="J19961" s="29"/>
      <c r="K19961" s="45"/>
      <c r="L19961" s="45"/>
      <c r="M19961" s="45"/>
    </row>
    <row r="19962" spans="8:13" s="28" customFormat="1" x14ac:dyDescent="0.2">
      <c r="H19962" s="12"/>
      <c r="J19962" s="29"/>
      <c r="K19962" s="45"/>
      <c r="L19962" s="45"/>
      <c r="M19962" s="45"/>
    </row>
    <row r="19963" spans="8:13" s="28" customFormat="1" x14ac:dyDescent="0.2">
      <c r="H19963" s="12"/>
      <c r="J19963" s="29"/>
      <c r="K19963" s="45"/>
      <c r="L19963" s="45"/>
      <c r="M19963" s="45"/>
    </row>
    <row r="19964" spans="8:13" s="28" customFormat="1" x14ac:dyDescent="0.2">
      <c r="H19964" s="12"/>
      <c r="J19964" s="29"/>
      <c r="K19964" s="45"/>
      <c r="L19964" s="45"/>
      <c r="M19964" s="45"/>
    </row>
    <row r="19965" spans="8:13" s="28" customFormat="1" x14ac:dyDescent="0.2">
      <c r="H19965" s="12"/>
      <c r="J19965" s="29"/>
      <c r="K19965" s="45"/>
      <c r="L19965" s="45"/>
      <c r="M19965" s="45"/>
    </row>
    <row r="19966" spans="8:13" s="28" customFormat="1" x14ac:dyDescent="0.2">
      <c r="H19966" s="12"/>
      <c r="J19966" s="29"/>
      <c r="K19966" s="45"/>
      <c r="L19966" s="45"/>
      <c r="M19966" s="45"/>
    </row>
    <row r="19967" spans="8:13" s="28" customFormat="1" x14ac:dyDescent="0.2">
      <c r="H19967" s="12"/>
      <c r="J19967" s="29"/>
      <c r="K19967" s="45"/>
      <c r="L19967" s="45"/>
      <c r="M19967" s="45"/>
    </row>
    <row r="19968" spans="8:13" s="28" customFormat="1" x14ac:dyDescent="0.2">
      <c r="H19968" s="12"/>
      <c r="J19968" s="29"/>
      <c r="K19968" s="45"/>
      <c r="L19968" s="45"/>
      <c r="M19968" s="45"/>
    </row>
    <row r="19969" spans="8:13" s="28" customFormat="1" x14ac:dyDescent="0.2">
      <c r="H19969" s="12"/>
      <c r="J19969" s="29"/>
      <c r="K19969" s="45"/>
      <c r="L19969" s="45"/>
      <c r="M19969" s="45"/>
    </row>
    <row r="19970" spans="8:13" s="28" customFormat="1" x14ac:dyDescent="0.2">
      <c r="H19970" s="12"/>
      <c r="J19970" s="29"/>
      <c r="K19970" s="45"/>
      <c r="L19970" s="45"/>
      <c r="M19970" s="45"/>
    </row>
    <row r="19971" spans="8:13" s="28" customFormat="1" x14ac:dyDescent="0.2">
      <c r="H19971" s="12"/>
      <c r="J19971" s="29"/>
      <c r="K19971" s="45"/>
      <c r="L19971" s="45"/>
      <c r="M19971" s="45"/>
    </row>
    <row r="19972" spans="8:13" s="28" customFormat="1" x14ac:dyDescent="0.2">
      <c r="H19972" s="12"/>
      <c r="J19972" s="29"/>
      <c r="K19972" s="45"/>
      <c r="L19972" s="45"/>
      <c r="M19972" s="45"/>
    </row>
    <row r="19973" spans="8:13" s="28" customFormat="1" x14ac:dyDescent="0.2">
      <c r="H19973" s="12"/>
      <c r="J19973" s="29"/>
      <c r="K19973" s="45"/>
      <c r="L19973" s="45"/>
      <c r="M19973" s="45"/>
    </row>
    <row r="19974" spans="8:13" s="28" customFormat="1" x14ac:dyDescent="0.2">
      <c r="H19974" s="12"/>
      <c r="J19974" s="29"/>
      <c r="K19974" s="45"/>
      <c r="L19974" s="45"/>
      <c r="M19974" s="45"/>
    </row>
    <row r="19975" spans="8:13" s="28" customFormat="1" x14ac:dyDescent="0.2">
      <c r="H19975" s="12"/>
      <c r="J19975" s="29"/>
      <c r="K19975" s="45"/>
      <c r="L19975" s="45"/>
      <c r="M19975" s="45"/>
    </row>
    <row r="19976" spans="8:13" s="28" customFormat="1" x14ac:dyDescent="0.2">
      <c r="H19976" s="12"/>
      <c r="J19976" s="29"/>
      <c r="K19976" s="45"/>
      <c r="L19976" s="45"/>
      <c r="M19976" s="45"/>
    </row>
    <row r="19977" spans="8:13" s="28" customFormat="1" x14ac:dyDescent="0.2">
      <c r="H19977" s="12"/>
      <c r="J19977" s="29"/>
      <c r="K19977" s="45"/>
      <c r="L19977" s="45"/>
      <c r="M19977" s="45"/>
    </row>
    <row r="19978" spans="8:13" s="28" customFormat="1" x14ac:dyDescent="0.2">
      <c r="H19978" s="12"/>
      <c r="J19978" s="29"/>
      <c r="K19978" s="45"/>
      <c r="L19978" s="45"/>
      <c r="M19978" s="45"/>
    </row>
    <row r="19979" spans="8:13" s="28" customFormat="1" x14ac:dyDescent="0.2">
      <c r="H19979" s="12"/>
      <c r="J19979" s="29"/>
      <c r="K19979" s="45"/>
      <c r="L19979" s="45"/>
      <c r="M19979" s="45"/>
    </row>
    <row r="19980" spans="8:13" s="28" customFormat="1" x14ac:dyDescent="0.2">
      <c r="H19980" s="12"/>
      <c r="J19980" s="29"/>
      <c r="K19980" s="45"/>
      <c r="L19980" s="45"/>
      <c r="M19980" s="45"/>
    </row>
    <row r="19981" spans="8:13" s="28" customFormat="1" x14ac:dyDescent="0.2">
      <c r="H19981" s="12"/>
      <c r="J19981" s="29"/>
      <c r="K19981" s="45"/>
      <c r="L19981" s="45"/>
      <c r="M19981" s="45"/>
    </row>
    <row r="19982" spans="8:13" s="28" customFormat="1" x14ac:dyDescent="0.2">
      <c r="H19982" s="12"/>
      <c r="J19982" s="29"/>
      <c r="K19982" s="45"/>
      <c r="L19982" s="45"/>
      <c r="M19982" s="45"/>
    </row>
    <row r="19983" spans="8:13" s="28" customFormat="1" x14ac:dyDescent="0.2">
      <c r="H19983" s="12"/>
      <c r="J19983" s="29"/>
      <c r="K19983" s="45"/>
      <c r="L19983" s="45"/>
      <c r="M19983" s="45"/>
    </row>
    <row r="19984" spans="8:13" s="28" customFormat="1" x14ac:dyDescent="0.2">
      <c r="H19984" s="12"/>
      <c r="J19984" s="29"/>
      <c r="K19984" s="45"/>
      <c r="L19984" s="45"/>
      <c r="M19984" s="45"/>
    </row>
    <row r="19985" spans="8:13" s="28" customFormat="1" x14ac:dyDescent="0.2">
      <c r="H19985" s="12"/>
      <c r="J19985" s="29"/>
      <c r="K19985" s="45"/>
      <c r="L19985" s="45"/>
      <c r="M19985" s="45"/>
    </row>
    <row r="19986" spans="8:13" s="28" customFormat="1" x14ac:dyDescent="0.2">
      <c r="H19986" s="12"/>
      <c r="J19986" s="29"/>
      <c r="K19986" s="45"/>
      <c r="L19986" s="45"/>
      <c r="M19986" s="45"/>
    </row>
    <row r="19987" spans="8:13" s="28" customFormat="1" x14ac:dyDescent="0.2">
      <c r="H19987" s="12"/>
      <c r="J19987" s="29"/>
      <c r="K19987" s="45"/>
      <c r="L19987" s="45"/>
      <c r="M19987" s="45"/>
    </row>
    <row r="19988" spans="8:13" s="28" customFormat="1" x14ac:dyDescent="0.2">
      <c r="H19988" s="12"/>
      <c r="J19988" s="29"/>
      <c r="K19988" s="45"/>
      <c r="L19988" s="45"/>
      <c r="M19988" s="45"/>
    </row>
    <row r="19989" spans="8:13" s="28" customFormat="1" x14ac:dyDescent="0.2">
      <c r="H19989" s="12"/>
      <c r="J19989" s="29"/>
      <c r="K19989" s="45"/>
      <c r="L19989" s="45"/>
      <c r="M19989" s="45"/>
    </row>
    <row r="19990" spans="8:13" s="28" customFormat="1" x14ac:dyDescent="0.2">
      <c r="H19990" s="12"/>
      <c r="J19990" s="29"/>
      <c r="K19990" s="45"/>
      <c r="L19990" s="45"/>
      <c r="M19990" s="45"/>
    </row>
    <row r="19991" spans="8:13" s="28" customFormat="1" x14ac:dyDescent="0.2">
      <c r="H19991" s="12"/>
      <c r="J19991" s="29"/>
      <c r="K19991" s="45"/>
      <c r="L19991" s="45"/>
      <c r="M19991" s="45"/>
    </row>
    <row r="19992" spans="8:13" s="28" customFormat="1" x14ac:dyDescent="0.2">
      <c r="H19992" s="12"/>
      <c r="J19992" s="29"/>
      <c r="K19992" s="45"/>
      <c r="L19992" s="45"/>
      <c r="M19992" s="45"/>
    </row>
    <row r="19993" spans="8:13" s="28" customFormat="1" x14ac:dyDescent="0.2">
      <c r="H19993" s="12"/>
      <c r="J19993" s="29"/>
      <c r="K19993" s="45"/>
      <c r="L19993" s="45"/>
      <c r="M19993" s="45"/>
    </row>
    <row r="19994" spans="8:13" s="28" customFormat="1" x14ac:dyDescent="0.2">
      <c r="H19994" s="12"/>
      <c r="J19994" s="29"/>
      <c r="K19994" s="45"/>
      <c r="L19994" s="45"/>
      <c r="M19994" s="45"/>
    </row>
    <row r="19995" spans="8:13" s="28" customFormat="1" x14ac:dyDescent="0.2">
      <c r="H19995" s="12"/>
      <c r="J19995" s="29"/>
      <c r="K19995" s="45"/>
      <c r="L19995" s="45"/>
      <c r="M19995" s="45"/>
    </row>
    <row r="19996" spans="8:13" s="28" customFormat="1" x14ac:dyDescent="0.2">
      <c r="H19996" s="12"/>
      <c r="J19996" s="29"/>
      <c r="K19996" s="45"/>
      <c r="L19996" s="45"/>
      <c r="M19996" s="45"/>
    </row>
    <row r="19997" spans="8:13" s="28" customFormat="1" x14ac:dyDescent="0.2">
      <c r="H19997" s="12"/>
      <c r="J19997" s="29"/>
      <c r="K19997" s="45"/>
      <c r="L19997" s="45"/>
      <c r="M19997" s="45"/>
    </row>
    <row r="19998" spans="8:13" s="28" customFormat="1" x14ac:dyDescent="0.2">
      <c r="H19998" s="12"/>
      <c r="J19998" s="29"/>
      <c r="K19998" s="45"/>
      <c r="L19998" s="45"/>
      <c r="M19998" s="45"/>
    </row>
    <row r="19999" spans="8:13" s="28" customFormat="1" x14ac:dyDescent="0.2">
      <c r="H19999" s="12"/>
      <c r="J19999" s="29"/>
      <c r="K19999" s="45"/>
      <c r="L19999" s="45"/>
      <c r="M19999" s="45"/>
    </row>
    <row r="20000" spans="8:13" s="28" customFormat="1" x14ac:dyDescent="0.2">
      <c r="H20000" s="12"/>
      <c r="J20000" s="29"/>
      <c r="K20000" s="45"/>
      <c r="L20000" s="45"/>
      <c r="M20000" s="45"/>
    </row>
    <row r="20001" spans="8:13" s="28" customFormat="1" x14ac:dyDescent="0.2">
      <c r="H20001" s="12"/>
      <c r="J20001" s="29"/>
      <c r="K20001" s="45"/>
      <c r="L20001" s="45"/>
      <c r="M20001" s="45"/>
    </row>
    <row r="20002" spans="8:13" s="28" customFormat="1" x14ac:dyDescent="0.2">
      <c r="H20002" s="12"/>
      <c r="J20002" s="29"/>
      <c r="K20002" s="45"/>
      <c r="L20002" s="45"/>
      <c r="M20002" s="45"/>
    </row>
    <row r="20003" spans="8:13" s="28" customFormat="1" x14ac:dyDescent="0.2">
      <c r="H20003" s="12"/>
      <c r="J20003" s="29"/>
      <c r="K20003" s="45"/>
      <c r="L20003" s="45"/>
      <c r="M20003" s="45"/>
    </row>
    <row r="20004" spans="8:13" s="28" customFormat="1" x14ac:dyDescent="0.2">
      <c r="H20004" s="12"/>
      <c r="J20004" s="29"/>
      <c r="K20004" s="45"/>
      <c r="L20004" s="45"/>
      <c r="M20004" s="45"/>
    </row>
    <row r="20005" spans="8:13" s="28" customFormat="1" x14ac:dyDescent="0.2">
      <c r="H20005" s="12"/>
      <c r="J20005" s="29"/>
      <c r="K20005" s="45"/>
      <c r="L20005" s="45"/>
      <c r="M20005" s="45"/>
    </row>
    <row r="20006" spans="8:13" s="28" customFormat="1" x14ac:dyDescent="0.2">
      <c r="H20006" s="12"/>
      <c r="J20006" s="29"/>
      <c r="K20006" s="45"/>
      <c r="L20006" s="45"/>
      <c r="M20006" s="45"/>
    </row>
    <row r="20007" spans="8:13" s="28" customFormat="1" x14ac:dyDescent="0.2">
      <c r="H20007" s="12"/>
      <c r="J20007" s="29"/>
      <c r="K20007" s="45"/>
      <c r="L20007" s="45"/>
      <c r="M20007" s="45"/>
    </row>
    <row r="20008" spans="8:13" s="28" customFormat="1" x14ac:dyDescent="0.2">
      <c r="H20008" s="12"/>
      <c r="J20008" s="29"/>
      <c r="K20008" s="45"/>
      <c r="L20008" s="45"/>
      <c r="M20008" s="45"/>
    </row>
    <row r="20009" spans="8:13" s="28" customFormat="1" x14ac:dyDescent="0.2">
      <c r="H20009" s="12"/>
      <c r="J20009" s="29"/>
      <c r="K20009" s="45"/>
      <c r="L20009" s="45"/>
      <c r="M20009" s="45"/>
    </row>
    <row r="20010" spans="8:13" s="28" customFormat="1" x14ac:dyDescent="0.2">
      <c r="H20010" s="12"/>
      <c r="J20010" s="29"/>
      <c r="K20010" s="45"/>
      <c r="L20010" s="45"/>
      <c r="M20010" s="45"/>
    </row>
    <row r="20011" spans="8:13" s="28" customFormat="1" x14ac:dyDescent="0.2">
      <c r="H20011" s="12"/>
      <c r="J20011" s="29"/>
      <c r="K20011" s="45"/>
      <c r="L20011" s="45"/>
      <c r="M20011" s="45"/>
    </row>
    <row r="20012" spans="8:13" s="28" customFormat="1" x14ac:dyDescent="0.2">
      <c r="H20012" s="12"/>
      <c r="J20012" s="29"/>
      <c r="K20012" s="45"/>
      <c r="L20012" s="45"/>
      <c r="M20012" s="45"/>
    </row>
    <row r="20013" spans="8:13" s="28" customFormat="1" x14ac:dyDescent="0.2">
      <c r="H20013" s="12"/>
      <c r="J20013" s="29"/>
      <c r="K20013" s="45"/>
      <c r="L20013" s="45"/>
      <c r="M20013" s="45"/>
    </row>
    <row r="20014" spans="8:13" s="28" customFormat="1" x14ac:dyDescent="0.2">
      <c r="H20014" s="12"/>
      <c r="J20014" s="29"/>
      <c r="K20014" s="45"/>
      <c r="L20014" s="45"/>
      <c r="M20014" s="45"/>
    </row>
    <row r="20015" spans="8:13" s="28" customFormat="1" x14ac:dyDescent="0.2">
      <c r="H20015" s="12"/>
      <c r="J20015" s="29"/>
      <c r="K20015" s="45"/>
      <c r="L20015" s="45"/>
      <c r="M20015" s="45"/>
    </row>
    <row r="20016" spans="8:13" s="28" customFormat="1" x14ac:dyDescent="0.2">
      <c r="H20016" s="12"/>
      <c r="J20016" s="29"/>
      <c r="K20016" s="45"/>
      <c r="L20016" s="45"/>
      <c r="M20016" s="45"/>
    </row>
    <row r="20017" spans="8:13" s="28" customFormat="1" x14ac:dyDescent="0.2">
      <c r="H20017" s="12"/>
      <c r="J20017" s="29"/>
      <c r="K20017" s="45"/>
      <c r="L20017" s="45"/>
      <c r="M20017" s="45"/>
    </row>
    <row r="20018" spans="8:13" s="28" customFormat="1" x14ac:dyDescent="0.2">
      <c r="H20018" s="12"/>
      <c r="J20018" s="29"/>
      <c r="K20018" s="45"/>
      <c r="L20018" s="45"/>
      <c r="M20018" s="45"/>
    </row>
    <row r="20019" spans="8:13" s="28" customFormat="1" x14ac:dyDescent="0.2">
      <c r="H20019" s="12"/>
      <c r="J20019" s="29"/>
      <c r="K20019" s="45"/>
      <c r="L20019" s="45"/>
      <c r="M20019" s="45"/>
    </row>
    <row r="20020" spans="8:13" s="28" customFormat="1" x14ac:dyDescent="0.2">
      <c r="H20020" s="12"/>
      <c r="J20020" s="29"/>
      <c r="K20020" s="45"/>
      <c r="L20020" s="45"/>
      <c r="M20020" s="45"/>
    </row>
    <row r="20021" spans="8:13" s="28" customFormat="1" x14ac:dyDescent="0.2">
      <c r="H20021" s="12"/>
      <c r="J20021" s="29"/>
      <c r="K20021" s="45"/>
      <c r="L20021" s="45"/>
      <c r="M20021" s="45"/>
    </row>
    <row r="20022" spans="8:13" s="28" customFormat="1" x14ac:dyDescent="0.2">
      <c r="H20022" s="12"/>
      <c r="J20022" s="29"/>
      <c r="K20022" s="45"/>
      <c r="L20022" s="45"/>
      <c r="M20022" s="45"/>
    </row>
    <row r="20023" spans="8:13" s="28" customFormat="1" x14ac:dyDescent="0.2">
      <c r="H20023" s="12"/>
      <c r="J20023" s="29"/>
      <c r="K20023" s="45"/>
      <c r="L20023" s="45"/>
      <c r="M20023" s="45"/>
    </row>
    <row r="20024" spans="8:13" s="28" customFormat="1" x14ac:dyDescent="0.2">
      <c r="H20024" s="12"/>
      <c r="J20024" s="29"/>
      <c r="K20024" s="45"/>
      <c r="L20024" s="45"/>
      <c r="M20024" s="45"/>
    </row>
    <row r="20025" spans="8:13" s="28" customFormat="1" x14ac:dyDescent="0.2">
      <c r="H20025" s="12"/>
      <c r="J20025" s="29"/>
      <c r="K20025" s="45"/>
      <c r="L20025" s="45"/>
      <c r="M20025" s="45"/>
    </row>
    <row r="20026" spans="8:13" s="28" customFormat="1" x14ac:dyDescent="0.2">
      <c r="H20026" s="12"/>
      <c r="J20026" s="29"/>
      <c r="K20026" s="45"/>
      <c r="L20026" s="45"/>
      <c r="M20026" s="45"/>
    </row>
    <row r="20027" spans="8:13" s="28" customFormat="1" x14ac:dyDescent="0.2">
      <c r="H20027" s="12"/>
      <c r="J20027" s="29"/>
      <c r="K20027" s="45"/>
      <c r="L20027" s="45"/>
      <c r="M20027" s="45"/>
    </row>
    <row r="20028" spans="8:13" s="28" customFormat="1" x14ac:dyDescent="0.2">
      <c r="H20028" s="12"/>
      <c r="J20028" s="29"/>
      <c r="K20028" s="45"/>
      <c r="L20028" s="45"/>
      <c r="M20028" s="45"/>
    </row>
    <row r="20029" spans="8:13" s="28" customFormat="1" x14ac:dyDescent="0.2">
      <c r="H20029" s="12"/>
      <c r="J20029" s="29"/>
      <c r="K20029" s="45"/>
      <c r="L20029" s="45"/>
      <c r="M20029" s="45"/>
    </row>
    <row r="20030" spans="8:13" s="28" customFormat="1" x14ac:dyDescent="0.2">
      <c r="H20030" s="12"/>
      <c r="J20030" s="29"/>
      <c r="K20030" s="45"/>
      <c r="L20030" s="45"/>
      <c r="M20030" s="45"/>
    </row>
    <row r="20031" spans="8:13" s="28" customFormat="1" x14ac:dyDescent="0.2">
      <c r="H20031" s="12"/>
      <c r="J20031" s="29"/>
      <c r="K20031" s="45"/>
      <c r="L20031" s="45"/>
      <c r="M20031" s="45"/>
    </row>
    <row r="20032" spans="8:13" s="28" customFormat="1" x14ac:dyDescent="0.2">
      <c r="H20032" s="12"/>
      <c r="J20032" s="29"/>
      <c r="K20032" s="45"/>
      <c r="L20032" s="45"/>
      <c r="M20032" s="45"/>
    </row>
    <row r="20033" spans="8:13" s="28" customFormat="1" x14ac:dyDescent="0.2">
      <c r="H20033" s="12"/>
      <c r="J20033" s="29"/>
      <c r="K20033" s="45"/>
      <c r="L20033" s="45"/>
      <c r="M20033" s="45"/>
    </row>
    <row r="20034" spans="8:13" s="28" customFormat="1" x14ac:dyDescent="0.2">
      <c r="H20034" s="12"/>
      <c r="J20034" s="29"/>
      <c r="K20034" s="45"/>
      <c r="L20034" s="45"/>
      <c r="M20034" s="45"/>
    </row>
    <row r="20035" spans="8:13" s="28" customFormat="1" x14ac:dyDescent="0.2">
      <c r="H20035" s="12"/>
      <c r="J20035" s="29"/>
      <c r="K20035" s="45"/>
      <c r="L20035" s="45"/>
      <c r="M20035" s="45"/>
    </row>
    <row r="20036" spans="8:13" s="28" customFormat="1" x14ac:dyDescent="0.2">
      <c r="H20036" s="12"/>
      <c r="J20036" s="29"/>
      <c r="K20036" s="45"/>
      <c r="L20036" s="45"/>
      <c r="M20036" s="45"/>
    </row>
    <row r="20037" spans="8:13" s="28" customFormat="1" x14ac:dyDescent="0.2">
      <c r="H20037" s="12"/>
      <c r="J20037" s="29"/>
      <c r="K20037" s="45"/>
      <c r="L20037" s="45"/>
      <c r="M20037" s="45"/>
    </row>
    <row r="20038" spans="8:13" s="28" customFormat="1" x14ac:dyDescent="0.2">
      <c r="H20038" s="12"/>
      <c r="J20038" s="29"/>
      <c r="K20038" s="45"/>
      <c r="L20038" s="45"/>
      <c r="M20038" s="45"/>
    </row>
    <row r="20039" spans="8:13" s="28" customFormat="1" x14ac:dyDescent="0.2">
      <c r="H20039" s="12"/>
      <c r="J20039" s="29"/>
      <c r="K20039" s="45"/>
      <c r="L20039" s="45"/>
      <c r="M20039" s="45"/>
    </row>
    <row r="20040" spans="8:13" s="28" customFormat="1" x14ac:dyDescent="0.2">
      <c r="H20040" s="12"/>
      <c r="J20040" s="29"/>
      <c r="K20040" s="45"/>
      <c r="L20040" s="45"/>
      <c r="M20040" s="45"/>
    </row>
    <row r="20041" spans="8:13" s="28" customFormat="1" x14ac:dyDescent="0.2">
      <c r="H20041" s="12"/>
      <c r="J20041" s="29"/>
      <c r="K20041" s="45"/>
      <c r="L20041" s="45"/>
      <c r="M20041" s="45"/>
    </row>
    <row r="20042" spans="8:13" s="28" customFormat="1" x14ac:dyDescent="0.2">
      <c r="H20042" s="12"/>
      <c r="J20042" s="29"/>
      <c r="K20042" s="45"/>
      <c r="L20042" s="45"/>
      <c r="M20042" s="45"/>
    </row>
    <row r="20043" spans="8:13" s="28" customFormat="1" x14ac:dyDescent="0.2">
      <c r="H20043" s="12"/>
      <c r="J20043" s="29"/>
      <c r="K20043" s="45"/>
      <c r="L20043" s="45"/>
      <c r="M20043" s="45"/>
    </row>
    <row r="20044" spans="8:13" s="28" customFormat="1" x14ac:dyDescent="0.2">
      <c r="H20044" s="12"/>
      <c r="J20044" s="29"/>
      <c r="K20044" s="45"/>
      <c r="L20044" s="45"/>
      <c r="M20044" s="45"/>
    </row>
    <row r="20045" spans="8:13" s="28" customFormat="1" x14ac:dyDescent="0.2">
      <c r="H20045" s="12"/>
      <c r="J20045" s="29"/>
      <c r="K20045" s="45"/>
      <c r="L20045" s="45"/>
      <c r="M20045" s="45"/>
    </row>
    <row r="20046" spans="8:13" s="28" customFormat="1" x14ac:dyDescent="0.2">
      <c r="H20046" s="12"/>
      <c r="J20046" s="29"/>
      <c r="K20046" s="45"/>
      <c r="L20046" s="45"/>
      <c r="M20046" s="45"/>
    </row>
    <row r="20047" spans="8:13" s="28" customFormat="1" x14ac:dyDescent="0.2">
      <c r="H20047" s="12"/>
      <c r="J20047" s="29"/>
      <c r="K20047" s="45"/>
      <c r="L20047" s="45"/>
      <c r="M20047" s="45"/>
    </row>
    <row r="20048" spans="8:13" s="28" customFormat="1" x14ac:dyDescent="0.2">
      <c r="H20048" s="12"/>
      <c r="J20048" s="29"/>
      <c r="K20048" s="45"/>
      <c r="L20048" s="45"/>
      <c r="M20048" s="45"/>
    </row>
    <row r="20049" spans="8:13" s="28" customFormat="1" x14ac:dyDescent="0.2">
      <c r="H20049" s="12"/>
      <c r="J20049" s="29"/>
      <c r="K20049" s="45"/>
      <c r="L20049" s="45"/>
      <c r="M20049" s="45"/>
    </row>
    <row r="20050" spans="8:13" s="28" customFormat="1" x14ac:dyDescent="0.2">
      <c r="H20050" s="12"/>
      <c r="J20050" s="29"/>
      <c r="K20050" s="45"/>
      <c r="L20050" s="45"/>
      <c r="M20050" s="45"/>
    </row>
    <row r="20051" spans="8:13" s="28" customFormat="1" x14ac:dyDescent="0.2">
      <c r="H20051" s="12"/>
      <c r="J20051" s="29"/>
      <c r="K20051" s="45"/>
      <c r="L20051" s="45"/>
      <c r="M20051" s="45"/>
    </row>
    <row r="20052" spans="8:13" s="28" customFormat="1" x14ac:dyDescent="0.2">
      <c r="H20052" s="12"/>
      <c r="J20052" s="29"/>
      <c r="K20052" s="45"/>
      <c r="L20052" s="45"/>
      <c r="M20052" s="45"/>
    </row>
    <row r="20053" spans="8:13" s="28" customFormat="1" x14ac:dyDescent="0.2">
      <c r="H20053" s="12"/>
      <c r="J20053" s="29"/>
      <c r="K20053" s="45"/>
      <c r="L20053" s="45"/>
      <c r="M20053" s="45"/>
    </row>
    <row r="20054" spans="8:13" s="28" customFormat="1" x14ac:dyDescent="0.2">
      <c r="H20054" s="12"/>
      <c r="J20054" s="29"/>
      <c r="K20054" s="45"/>
      <c r="L20054" s="45"/>
      <c r="M20054" s="45"/>
    </row>
    <row r="20055" spans="8:13" s="28" customFormat="1" x14ac:dyDescent="0.2">
      <c r="H20055" s="12"/>
      <c r="J20055" s="29"/>
      <c r="K20055" s="45"/>
      <c r="L20055" s="45"/>
      <c r="M20055" s="45"/>
    </row>
    <row r="20056" spans="8:13" s="28" customFormat="1" x14ac:dyDescent="0.2">
      <c r="H20056" s="12"/>
      <c r="J20056" s="29"/>
      <c r="K20056" s="45"/>
      <c r="L20056" s="45"/>
      <c r="M20056" s="45"/>
    </row>
    <row r="20057" spans="8:13" s="28" customFormat="1" x14ac:dyDescent="0.2">
      <c r="H20057" s="12"/>
      <c r="J20057" s="29"/>
      <c r="K20057" s="45"/>
      <c r="L20057" s="45"/>
      <c r="M20057" s="45"/>
    </row>
    <row r="20058" spans="8:13" s="28" customFormat="1" x14ac:dyDescent="0.2">
      <c r="H20058" s="12"/>
      <c r="J20058" s="29"/>
      <c r="K20058" s="45"/>
      <c r="L20058" s="45"/>
      <c r="M20058" s="45"/>
    </row>
    <row r="20059" spans="8:13" s="28" customFormat="1" x14ac:dyDescent="0.2">
      <c r="H20059" s="12"/>
      <c r="J20059" s="29"/>
      <c r="K20059" s="45"/>
      <c r="L20059" s="45"/>
      <c r="M20059" s="45"/>
    </row>
    <row r="20060" spans="8:13" s="28" customFormat="1" x14ac:dyDescent="0.2">
      <c r="H20060" s="12"/>
      <c r="J20060" s="29"/>
      <c r="K20060" s="45"/>
      <c r="L20060" s="45"/>
      <c r="M20060" s="45"/>
    </row>
    <row r="20061" spans="8:13" s="28" customFormat="1" x14ac:dyDescent="0.2">
      <c r="H20061" s="12"/>
      <c r="J20061" s="29"/>
      <c r="K20061" s="45"/>
      <c r="L20061" s="45"/>
      <c r="M20061" s="45"/>
    </row>
    <row r="20062" spans="8:13" s="28" customFormat="1" x14ac:dyDescent="0.2">
      <c r="H20062" s="12"/>
      <c r="J20062" s="29"/>
      <c r="K20062" s="45"/>
      <c r="L20062" s="45"/>
      <c r="M20062" s="45"/>
    </row>
    <row r="20063" spans="8:13" s="28" customFormat="1" x14ac:dyDescent="0.2">
      <c r="H20063" s="12"/>
      <c r="J20063" s="29"/>
      <c r="K20063" s="45"/>
      <c r="L20063" s="45"/>
      <c r="M20063" s="45"/>
    </row>
    <row r="20064" spans="8:13" s="28" customFormat="1" x14ac:dyDescent="0.2">
      <c r="H20064" s="12"/>
      <c r="J20064" s="29"/>
      <c r="K20064" s="45"/>
      <c r="L20064" s="45"/>
      <c r="M20064" s="45"/>
    </row>
    <row r="20065" spans="8:13" s="28" customFormat="1" x14ac:dyDescent="0.2">
      <c r="H20065" s="12"/>
      <c r="J20065" s="29"/>
      <c r="K20065" s="45"/>
      <c r="L20065" s="45"/>
      <c r="M20065" s="45"/>
    </row>
    <row r="20066" spans="8:13" s="28" customFormat="1" x14ac:dyDescent="0.2">
      <c r="H20066" s="12"/>
      <c r="J20066" s="29"/>
      <c r="K20066" s="45"/>
      <c r="L20066" s="45"/>
      <c r="M20066" s="45"/>
    </row>
    <row r="20067" spans="8:13" s="28" customFormat="1" x14ac:dyDescent="0.2">
      <c r="H20067" s="12"/>
      <c r="J20067" s="29"/>
      <c r="K20067" s="45"/>
      <c r="L20067" s="45"/>
      <c r="M20067" s="45"/>
    </row>
    <row r="20068" spans="8:13" s="28" customFormat="1" x14ac:dyDescent="0.2">
      <c r="H20068" s="12"/>
      <c r="J20068" s="29"/>
      <c r="K20068" s="45"/>
      <c r="L20068" s="45"/>
      <c r="M20068" s="45"/>
    </row>
    <row r="20069" spans="8:13" s="28" customFormat="1" x14ac:dyDescent="0.2">
      <c r="H20069" s="12"/>
      <c r="J20069" s="29"/>
      <c r="K20069" s="45"/>
      <c r="L20069" s="45"/>
      <c r="M20069" s="45"/>
    </row>
    <row r="20070" spans="8:13" s="28" customFormat="1" x14ac:dyDescent="0.2">
      <c r="H20070" s="12"/>
      <c r="J20070" s="29"/>
      <c r="K20070" s="45"/>
      <c r="L20070" s="45"/>
      <c r="M20070" s="45"/>
    </row>
    <row r="20071" spans="8:13" s="28" customFormat="1" x14ac:dyDescent="0.2">
      <c r="H20071" s="12"/>
      <c r="J20071" s="29"/>
      <c r="K20071" s="45"/>
      <c r="L20071" s="45"/>
      <c r="M20071" s="45"/>
    </row>
    <row r="20072" spans="8:13" s="28" customFormat="1" x14ac:dyDescent="0.2">
      <c r="H20072" s="12"/>
      <c r="J20072" s="29"/>
      <c r="K20072" s="45"/>
      <c r="L20072" s="45"/>
      <c r="M20072" s="45"/>
    </row>
    <row r="20073" spans="8:13" s="28" customFormat="1" x14ac:dyDescent="0.2">
      <c r="H20073" s="12"/>
      <c r="J20073" s="29"/>
      <c r="K20073" s="45"/>
      <c r="L20073" s="45"/>
      <c r="M20073" s="45"/>
    </row>
    <row r="20074" spans="8:13" s="28" customFormat="1" x14ac:dyDescent="0.2">
      <c r="H20074" s="12"/>
      <c r="J20074" s="29"/>
      <c r="K20074" s="45"/>
      <c r="L20074" s="45"/>
      <c r="M20074" s="45"/>
    </row>
    <row r="20075" spans="8:13" s="28" customFormat="1" x14ac:dyDescent="0.2">
      <c r="H20075" s="12"/>
      <c r="J20075" s="29"/>
      <c r="K20075" s="45"/>
      <c r="L20075" s="45"/>
      <c r="M20075" s="45"/>
    </row>
    <row r="20076" spans="8:13" s="28" customFormat="1" x14ac:dyDescent="0.2">
      <c r="H20076" s="12"/>
      <c r="J20076" s="29"/>
      <c r="K20076" s="45"/>
      <c r="L20076" s="45"/>
      <c r="M20076" s="45"/>
    </row>
    <row r="20077" spans="8:13" s="28" customFormat="1" x14ac:dyDescent="0.2">
      <c r="H20077" s="12"/>
      <c r="J20077" s="29"/>
      <c r="K20077" s="45"/>
      <c r="L20077" s="45"/>
      <c r="M20077" s="45"/>
    </row>
    <row r="20078" spans="8:13" s="28" customFormat="1" x14ac:dyDescent="0.2">
      <c r="H20078" s="12"/>
      <c r="J20078" s="29"/>
      <c r="K20078" s="45"/>
      <c r="L20078" s="45"/>
      <c r="M20078" s="45"/>
    </row>
    <row r="20079" spans="8:13" s="28" customFormat="1" x14ac:dyDescent="0.2">
      <c r="H20079" s="12"/>
      <c r="J20079" s="29"/>
      <c r="K20079" s="45"/>
      <c r="L20079" s="45"/>
      <c r="M20079" s="45"/>
    </row>
    <row r="20080" spans="8:13" s="28" customFormat="1" x14ac:dyDescent="0.2">
      <c r="H20080" s="12"/>
      <c r="J20080" s="29"/>
      <c r="K20080" s="45"/>
      <c r="L20080" s="45"/>
      <c r="M20080" s="45"/>
    </row>
    <row r="20081" spans="8:13" s="28" customFormat="1" x14ac:dyDescent="0.2">
      <c r="H20081" s="12"/>
      <c r="J20081" s="29"/>
      <c r="K20081" s="45"/>
      <c r="L20081" s="45"/>
      <c r="M20081" s="45"/>
    </row>
    <row r="20082" spans="8:13" s="28" customFormat="1" x14ac:dyDescent="0.2">
      <c r="H20082" s="12"/>
      <c r="J20082" s="29"/>
      <c r="K20082" s="45"/>
      <c r="L20082" s="45"/>
      <c r="M20082" s="45"/>
    </row>
    <row r="20083" spans="8:13" s="28" customFormat="1" x14ac:dyDescent="0.2">
      <c r="H20083" s="12"/>
      <c r="J20083" s="29"/>
      <c r="K20083" s="45"/>
      <c r="L20083" s="45"/>
      <c r="M20083" s="45"/>
    </row>
    <row r="20084" spans="8:13" s="28" customFormat="1" x14ac:dyDescent="0.2">
      <c r="H20084" s="12"/>
      <c r="J20084" s="29"/>
      <c r="K20084" s="45"/>
      <c r="L20084" s="45"/>
      <c r="M20084" s="45"/>
    </row>
    <row r="20085" spans="8:13" s="28" customFormat="1" x14ac:dyDescent="0.2">
      <c r="H20085" s="12"/>
      <c r="J20085" s="29"/>
      <c r="K20085" s="45"/>
      <c r="L20085" s="45"/>
      <c r="M20085" s="45"/>
    </row>
    <row r="20086" spans="8:13" s="28" customFormat="1" x14ac:dyDescent="0.2">
      <c r="H20086" s="12"/>
      <c r="J20086" s="29"/>
      <c r="K20086" s="45"/>
      <c r="L20086" s="45"/>
      <c r="M20086" s="45"/>
    </row>
    <row r="20087" spans="8:13" s="28" customFormat="1" x14ac:dyDescent="0.2">
      <c r="H20087" s="12"/>
      <c r="J20087" s="29"/>
      <c r="K20087" s="45"/>
      <c r="L20087" s="45"/>
      <c r="M20087" s="45"/>
    </row>
    <row r="20088" spans="8:13" s="28" customFormat="1" x14ac:dyDescent="0.2">
      <c r="H20088" s="12"/>
      <c r="J20088" s="29"/>
      <c r="K20088" s="45"/>
      <c r="L20088" s="45"/>
      <c r="M20088" s="45"/>
    </row>
    <row r="20089" spans="8:13" s="28" customFormat="1" x14ac:dyDescent="0.2">
      <c r="H20089" s="12"/>
      <c r="J20089" s="29"/>
      <c r="K20089" s="45"/>
      <c r="L20089" s="45"/>
      <c r="M20089" s="45"/>
    </row>
    <row r="20090" spans="8:13" s="28" customFormat="1" x14ac:dyDescent="0.2">
      <c r="H20090" s="12"/>
      <c r="J20090" s="29"/>
      <c r="K20090" s="45"/>
      <c r="L20090" s="45"/>
      <c r="M20090" s="45"/>
    </row>
    <row r="20091" spans="8:13" s="28" customFormat="1" x14ac:dyDescent="0.2">
      <c r="H20091" s="12"/>
      <c r="J20091" s="29"/>
      <c r="K20091" s="45"/>
      <c r="L20091" s="45"/>
      <c r="M20091" s="45"/>
    </row>
    <row r="20092" spans="8:13" s="28" customFormat="1" x14ac:dyDescent="0.2">
      <c r="H20092" s="12"/>
      <c r="J20092" s="29"/>
      <c r="K20092" s="45"/>
      <c r="L20092" s="45"/>
      <c r="M20092" s="45"/>
    </row>
    <row r="20093" spans="8:13" s="28" customFormat="1" x14ac:dyDescent="0.2">
      <c r="H20093" s="12"/>
      <c r="J20093" s="29"/>
      <c r="K20093" s="45"/>
      <c r="L20093" s="45"/>
      <c r="M20093" s="45"/>
    </row>
    <row r="20094" spans="8:13" s="28" customFormat="1" x14ac:dyDescent="0.2">
      <c r="H20094" s="12"/>
      <c r="J20094" s="29"/>
      <c r="K20094" s="45"/>
      <c r="L20094" s="45"/>
      <c r="M20094" s="45"/>
    </row>
    <row r="20095" spans="8:13" s="28" customFormat="1" x14ac:dyDescent="0.2">
      <c r="H20095" s="12"/>
      <c r="J20095" s="29"/>
      <c r="K20095" s="45"/>
      <c r="L20095" s="45"/>
      <c r="M20095" s="45"/>
    </row>
    <row r="20096" spans="8:13" s="28" customFormat="1" x14ac:dyDescent="0.2">
      <c r="H20096" s="12"/>
      <c r="J20096" s="29"/>
      <c r="K20096" s="45"/>
      <c r="L20096" s="45"/>
      <c r="M20096" s="45"/>
    </row>
    <row r="20097" spans="8:13" s="28" customFormat="1" x14ac:dyDescent="0.2">
      <c r="H20097" s="12"/>
      <c r="J20097" s="29"/>
      <c r="K20097" s="45"/>
      <c r="L20097" s="45"/>
      <c r="M20097" s="45"/>
    </row>
    <row r="20098" spans="8:13" s="28" customFormat="1" x14ac:dyDescent="0.2">
      <c r="H20098" s="12"/>
      <c r="J20098" s="29"/>
      <c r="K20098" s="45"/>
      <c r="L20098" s="45"/>
      <c r="M20098" s="45"/>
    </row>
    <row r="20099" spans="8:13" s="28" customFormat="1" x14ac:dyDescent="0.2">
      <c r="H20099" s="12"/>
      <c r="J20099" s="29"/>
      <c r="K20099" s="45"/>
      <c r="L20099" s="45"/>
      <c r="M20099" s="45"/>
    </row>
    <row r="20100" spans="8:13" s="28" customFormat="1" x14ac:dyDescent="0.2">
      <c r="H20100" s="12"/>
      <c r="J20100" s="29"/>
      <c r="K20100" s="45"/>
      <c r="L20100" s="45"/>
      <c r="M20100" s="45"/>
    </row>
    <row r="20101" spans="8:13" s="28" customFormat="1" x14ac:dyDescent="0.2">
      <c r="H20101" s="12"/>
      <c r="J20101" s="29"/>
      <c r="K20101" s="45"/>
      <c r="L20101" s="45"/>
      <c r="M20101" s="45"/>
    </row>
    <row r="20102" spans="8:13" s="28" customFormat="1" x14ac:dyDescent="0.2">
      <c r="H20102" s="12"/>
      <c r="J20102" s="29"/>
      <c r="K20102" s="45"/>
      <c r="L20102" s="45"/>
      <c r="M20102" s="45"/>
    </row>
    <row r="20103" spans="8:13" s="28" customFormat="1" x14ac:dyDescent="0.2">
      <c r="H20103" s="12"/>
      <c r="J20103" s="29"/>
      <c r="K20103" s="45"/>
      <c r="L20103" s="45"/>
      <c r="M20103" s="45"/>
    </row>
    <row r="20104" spans="8:13" s="28" customFormat="1" x14ac:dyDescent="0.2">
      <c r="H20104" s="12"/>
      <c r="J20104" s="29"/>
      <c r="K20104" s="45"/>
      <c r="L20104" s="45"/>
      <c r="M20104" s="45"/>
    </row>
    <row r="20105" spans="8:13" s="28" customFormat="1" x14ac:dyDescent="0.2">
      <c r="H20105" s="12"/>
      <c r="J20105" s="29"/>
      <c r="K20105" s="45"/>
      <c r="L20105" s="45"/>
      <c r="M20105" s="45"/>
    </row>
    <row r="20106" spans="8:13" s="28" customFormat="1" x14ac:dyDescent="0.2">
      <c r="H20106" s="12"/>
      <c r="J20106" s="29"/>
      <c r="K20106" s="45"/>
      <c r="L20106" s="45"/>
      <c r="M20106" s="45"/>
    </row>
    <row r="20107" spans="8:13" s="28" customFormat="1" x14ac:dyDescent="0.2">
      <c r="H20107" s="12"/>
      <c r="J20107" s="29"/>
      <c r="K20107" s="45"/>
      <c r="L20107" s="45"/>
      <c r="M20107" s="45"/>
    </row>
    <row r="20108" spans="8:13" s="28" customFormat="1" x14ac:dyDescent="0.2">
      <c r="H20108" s="12"/>
      <c r="J20108" s="29"/>
      <c r="K20108" s="45"/>
      <c r="L20108" s="45"/>
      <c r="M20108" s="45"/>
    </row>
    <row r="20109" spans="8:13" s="28" customFormat="1" x14ac:dyDescent="0.2">
      <c r="H20109" s="12"/>
      <c r="J20109" s="29"/>
      <c r="K20109" s="45"/>
      <c r="L20109" s="45"/>
      <c r="M20109" s="45"/>
    </row>
    <row r="20110" spans="8:13" s="28" customFormat="1" x14ac:dyDescent="0.2">
      <c r="H20110" s="12"/>
      <c r="J20110" s="29"/>
      <c r="K20110" s="45"/>
      <c r="L20110" s="45"/>
      <c r="M20110" s="45"/>
    </row>
    <row r="20111" spans="8:13" s="28" customFormat="1" x14ac:dyDescent="0.2">
      <c r="H20111" s="12"/>
      <c r="J20111" s="29"/>
      <c r="K20111" s="45"/>
      <c r="L20111" s="45"/>
      <c r="M20111" s="45"/>
    </row>
    <row r="20112" spans="8:13" s="28" customFormat="1" x14ac:dyDescent="0.2">
      <c r="H20112" s="12"/>
      <c r="J20112" s="29"/>
      <c r="K20112" s="45"/>
      <c r="L20112" s="45"/>
      <c r="M20112" s="45"/>
    </row>
    <row r="20113" spans="8:13" s="28" customFormat="1" x14ac:dyDescent="0.2">
      <c r="H20113" s="12"/>
      <c r="J20113" s="29"/>
      <c r="K20113" s="45"/>
      <c r="L20113" s="45"/>
      <c r="M20113" s="45"/>
    </row>
    <row r="20114" spans="8:13" s="28" customFormat="1" x14ac:dyDescent="0.2">
      <c r="H20114" s="12"/>
      <c r="J20114" s="29"/>
      <c r="K20114" s="45"/>
      <c r="L20114" s="45"/>
      <c r="M20114" s="45"/>
    </row>
    <row r="20115" spans="8:13" s="28" customFormat="1" x14ac:dyDescent="0.2">
      <c r="H20115" s="12"/>
      <c r="J20115" s="29"/>
      <c r="K20115" s="45"/>
      <c r="L20115" s="45"/>
      <c r="M20115" s="45"/>
    </row>
    <row r="20116" spans="8:13" s="28" customFormat="1" x14ac:dyDescent="0.2">
      <c r="H20116" s="12"/>
      <c r="J20116" s="29"/>
      <c r="K20116" s="45"/>
      <c r="L20116" s="45"/>
      <c r="M20116" s="45"/>
    </row>
    <row r="20117" spans="8:13" s="28" customFormat="1" x14ac:dyDescent="0.2">
      <c r="H20117" s="12"/>
      <c r="J20117" s="29"/>
      <c r="K20117" s="45"/>
      <c r="L20117" s="45"/>
      <c r="M20117" s="45"/>
    </row>
    <row r="20118" spans="8:13" s="28" customFormat="1" x14ac:dyDescent="0.2">
      <c r="H20118" s="12"/>
      <c r="J20118" s="29"/>
      <c r="K20118" s="45"/>
      <c r="L20118" s="45"/>
      <c r="M20118" s="45"/>
    </row>
    <row r="20119" spans="8:13" s="28" customFormat="1" x14ac:dyDescent="0.2">
      <c r="H20119" s="12"/>
      <c r="J20119" s="29"/>
      <c r="K20119" s="45"/>
      <c r="L20119" s="45"/>
      <c r="M20119" s="45"/>
    </row>
    <row r="20120" spans="8:13" s="28" customFormat="1" x14ac:dyDescent="0.2">
      <c r="H20120" s="12"/>
      <c r="J20120" s="29"/>
      <c r="K20120" s="45"/>
      <c r="L20120" s="45"/>
      <c r="M20120" s="45"/>
    </row>
    <row r="20121" spans="8:13" s="28" customFormat="1" x14ac:dyDescent="0.2">
      <c r="H20121" s="12"/>
      <c r="J20121" s="29"/>
      <c r="K20121" s="45"/>
      <c r="L20121" s="45"/>
      <c r="M20121" s="45"/>
    </row>
    <row r="20122" spans="8:13" s="28" customFormat="1" x14ac:dyDescent="0.2">
      <c r="H20122" s="12"/>
      <c r="J20122" s="29"/>
      <c r="K20122" s="45"/>
      <c r="L20122" s="45"/>
      <c r="M20122" s="45"/>
    </row>
    <row r="20123" spans="8:13" s="28" customFormat="1" x14ac:dyDescent="0.2">
      <c r="H20123" s="12"/>
      <c r="J20123" s="29"/>
      <c r="K20123" s="45"/>
      <c r="L20123" s="45"/>
      <c r="M20123" s="45"/>
    </row>
    <row r="20124" spans="8:13" s="28" customFormat="1" x14ac:dyDescent="0.2">
      <c r="H20124" s="12"/>
      <c r="J20124" s="29"/>
      <c r="K20124" s="45"/>
      <c r="L20124" s="45"/>
      <c r="M20124" s="45"/>
    </row>
    <row r="20125" spans="8:13" s="28" customFormat="1" x14ac:dyDescent="0.2">
      <c r="H20125" s="12"/>
      <c r="J20125" s="29"/>
      <c r="K20125" s="45"/>
      <c r="L20125" s="45"/>
      <c r="M20125" s="45"/>
    </row>
    <row r="20126" spans="8:13" s="28" customFormat="1" x14ac:dyDescent="0.2">
      <c r="H20126" s="12"/>
      <c r="J20126" s="29"/>
      <c r="K20126" s="45"/>
      <c r="L20126" s="45"/>
      <c r="M20126" s="45"/>
    </row>
    <row r="20127" spans="8:13" s="28" customFormat="1" x14ac:dyDescent="0.2">
      <c r="H20127" s="12"/>
      <c r="J20127" s="29"/>
      <c r="K20127" s="45"/>
      <c r="L20127" s="45"/>
      <c r="M20127" s="45"/>
    </row>
    <row r="20128" spans="8:13" s="28" customFormat="1" x14ac:dyDescent="0.2">
      <c r="H20128" s="12"/>
      <c r="J20128" s="29"/>
      <c r="K20128" s="45"/>
      <c r="L20128" s="45"/>
      <c r="M20128" s="45"/>
    </row>
    <row r="20129" spans="8:13" s="28" customFormat="1" x14ac:dyDescent="0.2">
      <c r="H20129" s="12"/>
      <c r="J20129" s="29"/>
      <c r="K20129" s="45"/>
      <c r="L20129" s="45"/>
      <c r="M20129" s="45"/>
    </row>
    <row r="20130" spans="8:13" s="28" customFormat="1" x14ac:dyDescent="0.2">
      <c r="H20130" s="12"/>
      <c r="J20130" s="29"/>
      <c r="K20130" s="45"/>
      <c r="L20130" s="45"/>
      <c r="M20130" s="45"/>
    </row>
    <row r="20131" spans="8:13" s="28" customFormat="1" x14ac:dyDescent="0.2">
      <c r="H20131" s="12"/>
      <c r="J20131" s="29"/>
      <c r="K20131" s="45"/>
      <c r="L20131" s="45"/>
      <c r="M20131" s="45"/>
    </row>
    <row r="20132" spans="8:13" s="28" customFormat="1" x14ac:dyDescent="0.2">
      <c r="H20132" s="12"/>
      <c r="J20132" s="29"/>
      <c r="K20132" s="45"/>
      <c r="L20132" s="45"/>
      <c r="M20132" s="45"/>
    </row>
    <row r="20133" spans="8:13" s="28" customFormat="1" x14ac:dyDescent="0.2">
      <c r="H20133" s="12"/>
      <c r="J20133" s="29"/>
      <c r="K20133" s="45"/>
      <c r="L20133" s="45"/>
      <c r="M20133" s="45"/>
    </row>
    <row r="20134" spans="8:13" s="28" customFormat="1" x14ac:dyDescent="0.2">
      <c r="H20134" s="12"/>
      <c r="J20134" s="29"/>
      <c r="K20134" s="45"/>
      <c r="L20134" s="45"/>
      <c r="M20134" s="45"/>
    </row>
    <row r="20135" spans="8:13" s="28" customFormat="1" x14ac:dyDescent="0.2">
      <c r="H20135" s="12"/>
      <c r="J20135" s="29"/>
      <c r="K20135" s="45"/>
      <c r="L20135" s="45"/>
      <c r="M20135" s="45"/>
    </row>
    <row r="20136" spans="8:13" s="28" customFormat="1" x14ac:dyDescent="0.2">
      <c r="H20136" s="12"/>
      <c r="J20136" s="29"/>
      <c r="K20136" s="45"/>
      <c r="L20136" s="45"/>
      <c r="M20136" s="45"/>
    </row>
    <row r="20137" spans="8:13" s="28" customFormat="1" x14ac:dyDescent="0.2">
      <c r="H20137" s="12"/>
      <c r="J20137" s="29"/>
      <c r="K20137" s="45"/>
      <c r="L20137" s="45"/>
      <c r="M20137" s="45"/>
    </row>
    <row r="20138" spans="8:13" s="28" customFormat="1" x14ac:dyDescent="0.2">
      <c r="H20138" s="12"/>
      <c r="J20138" s="29"/>
      <c r="K20138" s="45"/>
      <c r="L20138" s="45"/>
      <c r="M20138" s="45"/>
    </row>
    <row r="20139" spans="8:13" s="28" customFormat="1" x14ac:dyDescent="0.2">
      <c r="H20139" s="12"/>
      <c r="J20139" s="29"/>
      <c r="K20139" s="45"/>
      <c r="L20139" s="45"/>
      <c r="M20139" s="45"/>
    </row>
    <row r="20140" spans="8:13" s="28" customFormat="1" x14ac:dyDescent="0.2">
      <c r="H20140" s="12"/>
      <c r="J20140" s="29"/>
      <c r="K20140" s="45"/>
      <c r="L20140" s="45"/>
      <c r="M20140" s="45"/>
    </row>
    <row r="20141" spans="8:13" s="28" customFormat="1" x14ac:dyDescent="0.2">
      <c r="H20141" s="12"/>
      <c r="J20141" s="29"/>
      <c r="K20141" s="45"/>
      <c r="L20141" s="45"/>
      <c r="M20141" s="45"/>
    </row>
    <row r="20142" spans="8:13" s="28" customFormat="1" x14ac:dyDescent="0.2">
      <c r="H20142" s="12"/>
      <c r="J20142" s="29"/>
      <c r="K20142" s="45"/>
      <c r="L20142" s="45"/>
      <c r="M20142" s="45"/>
    </row>
    <row r="20143" spans="8:13" s="28" customFormat="1" x14ac:dyDescent="0.2">
      <c r="H20143" s="12"/>
      <c r="J20143" s="29"/>
      <c r="K20143" s="45"/>
      <c r="L20143" s="45"/>
      <c r="M20143" s="45"/>
    </row>
    <row r="20144" spans="8:13" s="28" customFormat="1" x14ac:dyDescent="0.2">
      <c r="H20144" s="12"/>
      <c r="J20144" s="29"/>
      <c r="K20144" s="45"/>
      <c r="L20144" s="45"/>
      <c r="M20144" s="45"/>
    </row>
    <row r="20145" spans="8:13" s="28" customFormat="1" x14ac:dyDescent="0.2">
      <c r="H20145" s="12"/>
      <c r="J20145" s="29"/>
      <c r="K20145" s="45"/>
      <c r="L20145" s="45"/>
      <c r="M20145" s="45"/>
    </row>
    <row r="20146" spans="8:13" s="28" customFormat="1" x14ac:dyDescent="0.2">
      <c r="H20146" s="12"/>
      <c r="J20146" s="29"/>
      <c r="K20146" s="45"/>
      <c r="L20146" s="45"/>
      <c r="M20146" s="45"/>
    </row>
    <row r="20147" spans="8:13" s="28" customFormat="1" x14ac:dyDescent="0.2">
      <c r="H20147" s="12"/>
      <c r="J20147" s="29"/>
      <c r="K20147" s="45"/>
      <c r="L20147" s="45"/>
      <c r="M20147" s="45"/>
    </row>
    <row r="20148" spans="8:13" s="28" customFormat="1" x14ac:dyDescent="0.2">
      <c r="H20148" s="12"/>
      <c r="J20148" s="29"/>
      <c r="K20148" s="45"/>
      <c r="L20148" s="45"/>
      <c r="M20148" s="45"/>
    </row>
    <row r="20149" spans="8:13" s="28" customFormat="1" x14ac:dyDescent="0.2">
      <c r="H20149" s="12"/>
      <c r="J20149" s="29"/>
      <c r="K20149" s="45"/>
      <c r="L20149" s="45"/>
      <c r="M20149" s="45"/>
    </row>
    <row r="20150" spans="8:13" s="28" customFormat="1" x14ac:dyDescent="0.2">
      <c r="H20150" s="12"/>
      <c r="J20150" s="29"/>
      <c r="K20150" s="45"/>
      <c r="L20150" s="45"/>
      <c r="M20150" s="45"/>
    </row>
    <row r="20151" spans="8:13" s="28" customFormat="1" x14ac:dyDescent="0.2">
      <c r="H20151" s="12"/>
      <c r="J20151" s="29"/>
      <c r="K20151" s="45"/>
      <c r="L20151" s="45"/>
      <c r="M20151" s="45"/>
    </row>
    <row r="20152" spans="8:13" s="28" customFormat="1" x14ac:dyDescent="0.2">
      <c r="H20152" s="12"/>
      <c r="J20152" s="29"/>
      <c r="K20152" s="45"/>
      <c r="L20152" s="45"/>
      <c r="M20152" s="45"/>
    </row>
    <row r="20153" spans="8:13" s="28" customFormat="1" x14ac:dyDescent="0.2">
      <c r="H20153" s="12"/>
      <c r="J20153" s="29"/>
      <c r="K20153" s="45"/>
      <c r="L20153" s="45"/>
      <c r="M20153" s="45"/>
    </row>
    <row r="20154" spans="8:13" s="28" customFormat="1" x14ac:dyDescent="0.2">
      <c r="H20154" s="12"/>
      <c r="J20154" s="29"/>
      <c r="K20154" s="45"/>
      <c r="L20154" s="45"/>
      <c r="M20154" s="45"/>
    </row>
    <row r="20155" spans="8:13" s="28" customFormat="1" x14ac:dyDescent="0.2">
      <c r="H20155" s="12"/>
      <c r="J20155" s="29"/>
      <c r="K20155" s="45"/>
      <c r="L20155" s="45"/>
      <c r="M20155" s="45"/>
    </row>
    <row r="20156" spans="8:13" s="28" customFormat="1" x14ac:dyDescent="0.2">
      <c r="H20156" s="12"/>
      <c r="J20156" s="29"/>
      <c r="K20156" s="45"/>
      <c r="L20156" s="45"/>
      <c r="M20156" s="45"/>
    </row>
    <row r="20157" spans="8:13" s="28" customFormat="1" x14ac:dyDescent="0.2">
      <c r="H20157" s="12"/>
      <c r="J20157" s="29"/>
      <c r="K20157" s="45"/>
      <c r="L20157" s="45"/>
      <c r="M20157" s="45"/>
    </row>
    <row r="20158" spans="8:13" s="28" customFormat="1" x14ac:dyDescent="0.2">
      <c r="H20158" s="12"/>
      <c r="J20158" s="29"/>
      <c r="K20158" s="45"/>
      <c r="L20158" s="45"/>
      <c r="M20158" s="45"/>
    </row>
    <row r="20159" spans="8:13" s="28" customFormat="1" x14ac:dyDescent="0.2">
      <c r="H20159" s="12"/>
      <c r="J20159" s="29"/>
      <c r="K20159" s="45"/>
      <c r="L20159" s="45"/>
      <c r="M20159" s="45"/>
    </row>
    <row r="20160" spans="8:13" s="28" customFormat="1" x14ac:dyDescent="0.2">
      <c r="H20160" s="12"/>
      <c r="J20160" s="29"/>
      <c r="K20160" s="45"/>
      <c r="L20160" s="45"/>
      <c r="M20160" s="45"/>
    </row>
    <row r="20161" spans="8:13" s="28" customFormat="1" x14ac:dyDescent="0.2">
      <c r="H20161" s="12"/>
      <c r="J20161" s="29"/>
      <c r="K20161" s="45"/>
      <c r="L20161" s="45"/>
      <c r="M20161" s="45"/>
    </row>
    <row r="20162" spans="8:13" s="28" customFormat="1" x14ac:dyDescent="0.2">
      <c r="H20162" s="12"/>
      <c r="J20162" s="29"/>
      <c r="K20162" s="45"/>
      <c r="L20162" s="45"/>
      <c r="M20162" s="45"/>
    </row>
    <row r="20163" spans="8:13" s="28" customFormat="1" x14ac:dyDescent="0.2">
      <c r="H20163" s="12"/>
      <c r="J20163" s="29"/>
      <c r="K20163" s="45"/>
      <c r="L20163" s="45"/>
      <c r="M20163" s="45"/>
    </row>
    <row r="20164" spans="8:13" s="28" customFormat="1" x14ac:dyDescent="0.2">
      <c r="H20164" s="12"/>
      <c r="J20164" s="29"/>
      <c r="K20164" s="45"/>
      <c r="L20164" s="45"/>
      <c r="M20164" s="45"/>
    </row>
    <row r="20165" spans="8:13" s="28" customFormat="1" x14ac:dyDescent="0.2">
      <c r="H20165" s="12"/>
      <c r="J20165" s="29"/>
      <c r="K20165" s="45"/>
      <c r="L20165" s="45"/>
      <c r="M20165" s="45"/>
    </row>
    <row r="20166" spans="8:13" s="28" customFormat="1" x14ac:dyDescent="0.2">
      <c r="H20166" s="12"/>
      <c r="J20166" s="29"/>
      <c r="K20166" s="45"/>
      <c r="L20166" s="45"/>
      <c r="M20166" s="45"/>
    </row>
    <row r="20167" spans="8:13" s="28" customFormat="1" x14ac:dyDescent="0.2">
      <c r="H20167" s="12"/>
      <c r="J20167" s="29"/>
      <c r="K20167" s="45"/>
      <c r="L20167" s="45"/>
      <c r="M20167" s="45"/>
    </row>
    <row r="20168" spans="8:13" s="28" customFormat="1" x14ac:dyDescent="0.2">
      <c r="H20168" s="12"/>
      <c r="J20168" s="29"/>
      <c r="K20168" s="45"/>
      <c r="L20168" s="45"/>
      <c r="M20168" s="45"/>
    </row>
    <row r="20169" spans="8:13" s="28" customFormat="1" x14ac:dyDescent="0.2">
      <c r="H20169" s="12"/>
      <c r="J20169" s="29"/>
      <c r="K20169" s="45"/>
      <c r="L20169" s="45"/>
      <c r="M20169" s="45"/>
    </row>
    <row r="20170" spans="8:13" s="28" customFormat="1" x14ac:dyDescent="0.2">
      <c r="H20170" s="12"/>
      <c r="J20170" s="29"/>
      <c r="K20170" s="45"/>
      <c r="L20170" s="45"/>
      <c r="M20170" s="45"/>
    </row>
    <row r="20171" spans="8:13" s="28" customFormat="1" x14ac:dyDescent="0.2">
      <c r="H20171" s="12"/>
      <c r="J20171" s="29"/>
      <c r="K20171" s="45"/>
      <c r="L20171" s="45"/>
      <c r="M20171" s="45"/>
    </row>
    <row r="20172" spans="8:13" s="28" customFormat="1" x14ac:dyDescent="0.2">
      <c r="H20172" s="12"/>
      <c r="J20172" s="29"/>
      <c r="K20172" s="45"/>
      <c r="L20172" s="45"/>
      <c r="M20172" s="45"/>
    </row>
    <row r="20173" spans="8:13" s="28" customFormat="1" x14ac:dyDescent="0.2">
      <c r="H20173" s="12"/>
      <c r="J20173" s="29"/>
      <c r="K20173" s="45"/>
      <c r="L20173" s="45"/>
      <c r="M20173" s="45"/>
    </row>
    <row r="20174" spans="8:13" s="28" customFormat="1" x14ac:dyDescent="0.2">
      <c r="H20174" s="12"/>
      <c r="J20174" s="29"/>
      <c r="K20174" s="45"/>
      <c r="L20174" s="45"/>
      <c r="M20174" s="45"/>
    </row>
    <row r="20175" spans="8:13" s="28" customFormat="1" x14ac:dyDescent="0.2">
      <c r="H20175" s="12"/>
      <c r="J20175" s="29"/>
      <c r="K20175" s="45"/>
      <c r="L20175" s="45"/>
      <c r="M20175" s="45"/>
    </row>
    <row r="20176" spans="8:13" s="28" customFormat="1" x14ac:dyDescent="0.2">
      <c r="H20176" s="12"/>
      <c r="J20176" s="29"/>
      <c r="K20176" s="45"/>
      <c r="L20176" s="45"/>
      <c r="M20176" s="45"/>
    </row>
    <row r="20177" spans="8:13" s="28" customFormat="1" x14ac:dyDescent="0.2">
      <c r="H20177" s="12"/>
      <c r="J20177" s="29"/>
      <c r="K20177" s="45"/>
      <c r="L20177" s="45"/>
      <c r="M20177" s="45"/>
    </row>
    <row r="20178" spans="8:13" s="28" customFormat="1" x14ac:dyDescent="0.2">
      <c r="H20178" s="12"/>
      <c r="J20178" s="29"/>
      <c r="K20178" s="45"/>
      <c r="L20178" s="45"/>
      <c r="M20178" s="45"/>
    </row>
    <row r="20179" spans="8:13" s="28" customFormat="1" x14ac:dyDescent="0.2">
      <c r="H20179" s="12"/>
      <c r="J20179" s="29"/>
      <c r="K20179" s="45"/>
      <c r="L20179" s="45"/>
      <c r="M20179" s="45"/>
    </row>
    <row r="20180" spans="8:13" s="28" customFormat="1" x14ac:dyDescent="0.2">
      <c r="H20180" s="12"/>
      <c r="J20180" s="29"/>
      <c r="K20180" s="45"/>
      <c r="L20180" s="45"/>
      <c r="M20180" s="45"/>
    </row>
    <row r="20181" spans="8:13" s="28" customFormat="1" x14ac:dyDescent="0.2">
      <c r="H20181" s="12"/>
      <c r="J20181" s="29"/>
      <c r="K20181" s="45"/>
      <c r="L20181" s="45"/>
      <c r="M20181" s="45"/>
    </row>
    <row r="20182" spans="8:13" s="28" customFormat="1" x14ac:dyDescent="0.2">
      <c r="H20182" s="12"/>
      <c r="J20182" s="29"/>
      <c r="K20182" s="45"/>
      <c r="L20182" s="45"/>
      <c r="M20182" s="45"/>
    </row>
    <row r="20183" spans="8:13" s="28" customFormat="1" x14ac:dyDescent="0.2">
      <c r="H20183" s="12"/>
      <c r="J20183" s="29"/>
      <c r="K20183" s="45"/>
      <c r="L20183" s="45"/>
      <c r="M20183" s="45"/>
    </row>
    <row r="20184" spans="8:13" s="28" customFormat="1" x14ac:dyDescent="0.2">
      <c r="H20184" s="12"/>
      <c r="J20184" s="29"/>
      <c r="K20184" s="45"/>
      <c r="L20184" s="45"/>
      <c r="M20184" s="45"/>
    </row>
    <row r="20185" spans="8:13" s="28" customFormat="1" x14ac:dyDescent="0.2">
      <c r="H20185" s="12"/>
      <c r="J20185" s="29"/>
      <c r="K20185" s="45"/>
      <c r="L20185" s="45"/>
      <c r="M20185" s="45"/>
    </row>
    <row r="20186" spans="8:13" s="28" customFormat="1" x14ac:dyDescent="0.2">
      <c r="H20186" s="12"/>
      <c r="J20186" s="29"/>
      <c r="K20186" s="45"/>
      <c r="L20186" s="45"/>
      <c r="M20186" s="45"/>
    </row>
    <row r="20187" spans="8:13" s="28" customFormat="1" x14ac:dyDescent="0.2">
      <c r="H20187" s="12"/>
      <c r="J20187" s="29"/>
      <c r="K20187" s="45"/>
      <c r="L20187" s="45"/>
      <c r="M20187" s="45"/>
    </row>
    <row r="20188" spans="8:13" s="28" customFormat="1" x14ac:dyDescent="0.2">
      <c r="H20188" s="12"/>
      <c r="J20188" s="29"/>
      <c r="K20188" s="45"/>
      <c r="L20188" s="45"/>
      <c r="M20188" s="45"/>
    </row>
    <row r="20189" spans="8:13" s="28" customFormat="1" x14ac:dyDescent="0.2">
      <c r="H20189" s="12"/>
      <c r="J20189" s="29"/>
      <c r="K20189" s="45"/>
      <c r="L20189" s="45"/>
      <c r="M20189" s="45"/>
    </row>
    <row r="20190" spans="8:13" s="28" customFormat="1" x14ac:dyDescent="0.2">
      <c r="H20190" s="12"/>
      <c r="J20190" s="29"/>
      <c r="K20190" s="45"/>
      <c r="L20190" s="45"/>
      <c r="M20190" s="45"/>
    </row>
    <row r="20191" spans="8:13" s="28" customFormat="1" x14ac:dyDescent="0.2">
      <c r="H20191" s="12"/>
      <c r="J20191" s="29"/>
      <c r="K20191" s="45"/>
      <c r="L20191" s="45"/>
      <c r="M20191" s="45"/>
    </row>
    <row r="20192" spans="8:13" s="28" customFormat="1" x14ac:dyDescent="0.2">
      <c r="H20192" s="12"/>
      <c r="J20192" s="29"/>
      <c r="K20192" s="45"/>
      <c r="L20192" s="45"/>
      <c r="M20192" s="45"/>
    </row>
    <row r="20193" spans="8:13" s="28" customFormat="1" x14ac:dyDescent="0.2">
      <c r="H20193" s="12"/>
      <c r="J20193" s="29"/>
      <c r="K20193" s="45"/>
      <c r="L20193" s="45"/>
      <c r="M20193" s="45"/>
    </row>
    <row r="20194" spans="8:13" s="28" customFormat="1" x14ac:dyDescent="0.2">
      <c r="H20194" s="12"/>
      <c r="J20194" s="29"/>
      <c r="K20194" s="45"/>
      <c r="L20194" s="45"/>
      <c r="M20194" s="45"/>
    </row>
    <row r="20195" spans="8:13" s="28" customFormat="1" x14ac:dyDescent="0.2">
      <c r="H20195" s="12"/>
      <c r="J20195" s="29"/>
      <c r="K20195" s="45"/>
      <c r="L20195" s="45"/>
      <c r="M20195" s="45"/>
    </row>
    <row r="20196" spans="8:13" s="28" customFormat="1" x14ac:dyDescent="0.2">
      <c r="H20196" s="12"/>
      <c r="J20196" s="29"/>
      <c r="K20196" s="45"/>
      <c r="L20196" s="45"/>
      <c r="M20196" s="45"/>
    </row>
    <row r="20197" spans="8:13" s="28" customFormat="1" x14ac:dyDescent="0.2">
      <c r="H20197" s="12"/>
      <c r="J20197" s="29"/>
      <c r="K20197" s="45"/>
      <c r="L20197" s="45"/>
      <c r="M20197" s="45"/>
    </row>
    <row r="20198" spans="8:13" s="28" customFormat="1" x14ac:dyDescent="0.2">
      <c r="H20198" s="12"/>
      <c r="J20198" s="29"/>
      <c r="K20198" s="45"/>
      <c r="L20198" s="45"/>
      <c r="M20198" s="45"/>
    </row>
    <row r="20199" spans="8:13" s="28" customFormat="1" x14ac:dyDescent="0.2">
      <c r="H20199" s="12"/>
      <c r="J20199" s="29"/>
      <c r="K20199" s="45"/>
      <c r="L20199" s="45"/>
      <c r="M20199" s="45"/>
    </row>
    <row r="20200" spans="8:13" s="28" customFormat="1" x14ac:dyDescent="0.2">
      <c r="H20200" s="12"/>
      <c r="J20200" s="29"/>
      <c r="K20200" s="45"/>
      <c r="L20200" s="45"/>
      <c r="M20200" s="45"/>
    </row>
    <row r="20201" spans="8:13" s="28" customFormat="1" x14ac:dyDescent="0.2">
      <c r="H20201" s="12"/>
      <c r="J20201" s="29"/>
      <c r="K20201" s="45"/>
      <c r="L20201" s="45"/>
      <c r="M20201" s="45"/>
    </row>
    <row r="20202" spans="8:13" s="28" customFormat="1" x14ac:dyDescent="0.2">
      <c r="H20202" s="12"/>
      <c r="J20202" s="29"/>
      <c r="K20202" s="45"/>
      <c r="L20202" s="45"/>
      <c r="M20202" s="45"/>
    </row>
    <row r="20203" spans="8:13" s="28" customFormat="1" x14ac:dyDescent="0.2">
      <c r="H20203" s="12"/>
      <c r="J20203" s="29"/>
      <c r="K20203" s="45"/>
      <c r="L20203" s="45"/>
      <c r="M20203" s="45"/>
    </row>
    <row r="20204" spans="8:13" s="28" customFormat="1" x14ac:dyDescent="0.2">
      <c r="H20204" s="12"/>
      <c r="J20204" s="29"/>
      <c r="K20204" s="45"/>
      <c r="L20204" s="45"/>
      <c r="M20204" s="45"/>
    </row>
    <row r="20205" spans="8:13" s="28" customFormat="1" x14ac:dyDescent="0.2">
      <c r="H20205" s="12"/>
      <c r="J20205" s="29"/>
      <c r="K20205" s="45"/>
      <c r="L20205" s="45"/>
      <c r="M20205" s="45"/>
    </row>
    <row r="20206" spans="8:13" s="28" customFormat="1" x14ac:dyDescent="0.2">
      <c r="H20206" s="12"/>
      <c r="J20206" s="29"/>
      <c r="K20206" s="45"/>
      <c r="L20206" s="45"/>
      <c r="M20206" s="45"/>
    </row>
    <row r="20207" spans="8:13" s="28" customFormat="1" x14ac:dyDescent="0.2">
      <c r="H20207" s="12"/>
      <c r="J20207" s="29"/>
      <c r="K20207" s="45"/>
      <c r="L20207" s="45"/>
      <c r="M20207" s="45"/>
    </row>
    <row r="20208" spans="8:13" s="28" customFormat="1" x14ac:dyDescent="0.2">
      <c r="H20208" s="12"/>
      <c r="J20208" s="29"/>
      <c r="K20208" s="45"/>
      <c r="L20208" s="45"/>
      <c r="M20208" s="45"/>
    </row>
    <row r="20209" spans="8:13" s="28" customFormat="1" x14ac:dyDescent="0.2">
      <c r="H20209" s="12"/>
      <c r="J20209" s="29"/>
      <c r="K20209" s="45"/>
      <c r="L20209" s="45"/>
      <c r="M20209" s="45"/>
    </row>
    <row r="20210" spans="8:13" s="28" customFormat="1" x14ac:dyDescent="0.2">
      <c r="H20210" s="12"/>
      <c r="J20210" s="29"/>
      <c r="K20210" s="45"/>
      <c r="L20210" s="45"/>
      <c r="M20210" s="45"/>
    </row>
    <row r="20211" spans="8:13" s="28" customFormat="1" x14ac:dyDescent="0.2">
      <c r="H20211" s="12"/>
      <c r="J20211" s="29"/>
      <c r="K20211" s="45"/>
      <c r="L20211" s="45"/>
      <c r="M20211" s="45"/>
    </row>
    <row r="20212" spans="8:13" s="28" customFormat="1" x14ac:dyDescent="0.2">
      <c r="H20212" s="12"/>
      <c r="J20212" s="29"/>
      <c r="K20212" s="45"/>
      <c r="L20212" s="45"/>
      <c r="M20212" s="45"/>
    </row>
    <row r="20213" spans="8:13" s="28" customFormat="1" x14ac:dyDescent="0.2">
      <c r="H20213" s="12"/>
      <c r="J20213" s="29"/>
      <c r="K20213" s="45"/>
      <c r="L20213" s="45"/>
      <c r="M20213" s="45"/>
    </row>
    <row r="20214" spans="8:13" s="28" customFormat="1" x14ac:dyDescent="0.2">
      <c r="H20214" s="12"/>
      <c r="J20214" s="29"/>
      <c r="K20214" s="45"/>
      <c r="L20214" s="45"/>
      <c r="M20214" s="45"/>
    </row>
    <row r="20215" spans="8:13" s="28" customFormat="1" x14ac:dyDescent="0.2">
      <c r="H20215" s="12"/>
      <c r="J20215" s="29"/>
      <c r="K20215" s="45"/>
      <c r="L20215" s="45"/>
      <c r="M20215" s="45"/>
    </row>
    <row r="20216" spans="8:13" s="28" customFormat="1" x14ac:dyDescent="0.2">
      <c r="H20216" s="12"/>
      <c r="J20216" s="29"/>
      <c r="K20216" s="45"/>
      <c r="L20216" s="45"/>
      <c r="M20216" s="45"/>
    </row>
    <row r="20217" spans="8:13" s="28" customFormat="1" x14ac:dyDescent="0.2">
      <c r="H20217" s="12"/>
      <c r="J20217" s="29"/>
      <c r="K20217" s="45"/>
      <c r="L20217" s="45"/>
      <c r="M20217" s="45"/>
    </row>
    <row r="20218" spans="8:13" s="28" customFormat="1" x14ac:dyDescent="0.2">
      <c r="H20218" s="12"/>
      <c r="J20218" s="29"/>
      <c r="K20218" s="45"/>
      <c r="L20218" s="45"/>
      <c r="M20218" s="45"/>
    </row>
    <row r="20219" spans="8:13" s="28" customFormat="1" x14ac:dyDescent="0.2">
      <c r="H20219" s="12"/>
      <c r="J20219" s="29"/>
      <c r="K20219" s="45"/>
      <c r="L20219" s="45"/>
      <c r="M20219" s="45"/>
    </row>
    <row r="20220" spans="8:13" s="28" customFormat="1" x14ac:dyDescent="0.2">
      <c r="H20220" s="12"/>
      <c r="J20220" s="29"/>
      <c r="K20220" s="45"/>
      <c r="L20220" s="45"/>
      <c r="M20220" s="45"/>
    </row>
    <row r="20221" spans="8:13" s="28" customFormat="1" x14ac:dyDescent="0.2">
      <c r="H20221" s="12"/>
      <c r="J20221" s="29"/>
      <c r="K20221" s="45"/>
      <c r="L20221" s="45"/>
      <c r="M20221" s="45"/>
    </row>
    <row r="20222" spans="8:13" s="28" customFormat="1" x14ac:dyDescent="0.2">
      <c r="H20222" s="12"/>
      <c r="J20222" s="29"/>
      <c r="K20222" s="45"/>
      <c r="L20222" s="45"/>
      <c r="M20222" s="45"/>
    </row>
    <row r="20223" spans="8:13" s="28" customFormat="1" x14ac:dyDescent="0.2">
      <c r="H20223" s="12"/>
      <c r="J20223" s="29"/>
      <c r="K20223" s="45"/>
      <c r="L20223" s="45"/>
      <c r="M20223" s="45"/>
    </row>
    <row r="20224" spans="8:13" s="28" customFormat="1" x14ac:dyDescent="0.2">
      <c r="H20224" s="12"/>
      <c r="J20224" s="29"/>
      <c r="K20224" s="45"/>
      <c r="L20224" s="45"/>
      <c r="M20224" s="45"/>
    </row>
    <row r="20225" spans="8:13" s="28" customFormat="1" x14ac:dyDescent="0.2">
      <c r="H20225" s="12"/>
      <c r="J20225" s="29"/>
      <c r="K20225" s="45"/>
      <c r="L20225" s="45"/>
      <c r="M20225" s="45"/>
    </row>
    <row r="20226" spans="8:13" s="28" customFormat="1" x14ac:dyDescent="0.2">
      <c r="H20226" s="12"/>
      <c r="J20226" s="29"/>
      <c r="K20226" s="45"/>
      <c r="L20226" s="45"/>
      <c r="M20226" s="45"/>
    </row>
    <row r="20227" spans="8:13" s="28" customFormat="1" x14ac:dyDescent="0.2">
      <c r="H20227" s="12"/>
      <c r="J20227" s="29"/>
      <c r="K20227" s="45"/>
      <c r="L20227" s="45"/>
      <c r="M20227" s="45"/>
    </row>
    <row r="20228" spans="8:13" s="28" customFormat="1" x14ac:dyDescent="0.2">
      <c r="H20228" s="12"/>
      <c r="J20228" s="29"/>
      <c r="K20228" s="45"/>
      <c r="L20228" s="45"/>
      <c r="M20228" s="45"/>
    </row>
    <row r="20229" spans="8:13" s="28" customFormat="1" x14ac:dyDescent="0.2">
      <c r="H20229" s="12"/>
      <c r="J20229" s="29"/>
      <c r="K20229" s="45"/>
      <c r="L20229" s="45"/>
      <c r="M20229" s="45"/>
    </row>
    <row r="20230" spans="8:13" s="28" customFormat="1" x14ac:dyDescent="0.2">
      <c r="H20230" s="12"/>
      <c r="J20230" s="29"/>
      <c r="K20230" s="45"/>
      <c r="L20230" s="45"/>
      <c r="M20230" s="45"/>
    </row>
    <row r="20231" spans="8:13" s="28" customFormat="1" x14ac:dyDescent="0.2">
      <c r="H20231" s="12"/>
      <c r="J20231" s="29"/>
      <c r="K20231" s="45"/>
      <c r="L20231" s="45"/>
      <c r="M20231" s="45"/>
    </row>
    <row r="20232" spans="8:13" s="28" customFormat="1" x14ac:dyDescent="0.2">
      <c r="H20232" s="12"/>
      <c r="J20232" s="29"/>
      <c r="K20232" s="45"/>
      <c r="L20232" s="45"/>
      <c r="M20232" s="45"/>
    </row>
    <row r="20233" spans="8:13" s="28" customFormat="1" x14ac:dyDescent="0.2">
      <c r="H20233" s="12"/>
      <c r="J20233" s="29"/>
      <c r="K20233" s="45"/>
      <c r="L20233" s="45"/>
      <c r="M20233" s="45"/>
    </row>
    <row r="20234" spans="8:13" s="28" customFormat="1" x14ac:dyDescent="0.2">
      <c r="H20234" s="12"/>
      <c r="J20234" s="29"/>
      <c r="K20234" s="45"/>
      <c r="L20234" s="45"/>
      <c r="M20234" s="45"/>
    </row>
    <row r="20235" spans="8:13" s="28" customFormat="1" x14ac:dyDescent="0.2">
      <c r="H20235" s="12"/>
      <c r="J20235" s="29"/>
      <c r="K20235" s="45"/>
      <c r="L20235" s="45"/>
      <c r="M20235" s="45"/>
    </row>
    <row r="20236" spans="8:13" s="28" customFormat="1" x14ac:dyDescent="0.2">
      <c r="H20236" s="12"/>
      <c r="J20236" s="29"/>
      <c r="K20236" s="45"/>
      <c r="L20236" s="45"/>
      <c r="M20236" s="45"/>
    </row>
    <row r="20237" spans="8:13" s="28" customFormat="1" x14ac:dyDescent="0.2">
      <c r="H20237" s="12"/>
      <c r="J20237" s="29"/>
      <c r="K20237" s="45"/>
      <c r="L20237" s="45"/>
      <c r="M20237" s="45"/>
    </row>
    <row r="20238" spans="8:13" s="28" customFormat="1" x14ac:dyDescent="0.2">
      <c r="H20238" s="12"/>
      <c r="J20238" s="29"/>
      <c r="K20238" s="45"/>
      <c r="L20238" s="45"/>
      <c r="M20238" s="45"/>
    </row>
    <row r="20239" spans="8:13" s="28" customFormat="1" x14ac:dyDescent="0.2">
      <c r="H20239" s="12"/>
      <c r="J20239" s="29"/>
      <c r="K20239" s="45"/>
      <c r="L20239" s="45"/>
      <c r="M20239" s="45"/>
    </row>
    <row r="20240" spans="8:13" s="28" customFormat="1" x14ac:dyDescent="0.2">
      <c r="H20240" s="12"/>
      <c r="J20240" s="29"/>
      <c r="K20240" s="45"/>
      <c r="L20240" s="45"/>
      <c r="M20240" s="45"/>
    </row>
    <row r="20241" spans="8:13" s="28" customFormat="1" x14ac:dyDescent="0.2">
      <c r="H20241" s="12"/>
      <c r="J20241" s="29"/>
      <c r="K20241" s="45"/>
      <c r="L20241" s="45"/>
      <c r="M20241" s="45"/>
    </row>
    <row r="20242" spans="8:13" s="28" customFormat="1" x14ac:dyDescent="0.2">
      <c r="H20242" s="12"/>
      <c r="J20242" s="29"/>
      <c r="K20242" s="45"/>
      <c r="L20242" s="45"/>
      <c r="M20242" s="45"/>
    </row>
    <row r="20243" spans="8:13" s="28" customFormat="1" x14ac:dyDescent="0.2">
      <c r="H20243" s="12"/>
      <c r="J20243" s="29"/>
      <c r="K20243" s="45"/>
      <c r="L20243" s="45"/>
      <c r="M20243" s="45"/>
    </row>
    <row r="20244" spans="8:13" s="28" customFormat="1" x14ac:dyDescent="0.2">
      <c r="H20244" s="12"/>
      <c r="J20244" s="29"/>
      <c r="K20244" s="45"/>
      <c r="L20244" s="45"/>
      <c r="M20244" s="45"/>
    </row>
    <row r="20245" spans="8:13" s="28" customFormat="1" x14ac:dyDescent="0.2">
      <c r="H20245" s="12"/>
      <c r="J20245" s="29"/>
      <c r="K20245" s="45"/>
      <c r="L20245" s="45"/>
      <c r="M20245" s="45"/>
    </row>
    <row r="20246" spans="8:13" s="28" customFormat="1" x14ac:dyDescent="0.2">
      <c r="H20246" s="12"/>
      <c r="J20246" s="29"/>
      <c r="K20246" s="45"/>
      <c r="L20246" s="45"/>
      <c r="M20246" s="45"/>
    </row>
    <row r="20247" spans="8:13" s="28" customFormat="1" x14ac:dyDescent="0.2">
      <c r="H20247" s="12"/>
      <c r="J20247" s="29"/>
      <c r="K20247" s="45"/>
      <c r="L20247" s="45"/>
      <c r="M20247" s="45"/>
    </row>
    <row r="20248" spans="8:13" s="28" customFormat="1" x14ac:dyDescent="0.2">
      <c r="H20248" s="12"/>
      <c r="J20248" s="29"/>
      <c r="K20248" s="45"/>
      <c r="L20248" s="45"/>
      <c r="M20248" s="45"/>
    </row>
    <row r="20249" spans="8:13" s="28" customFormat="1" x14ac:dyDescent="0.2">
      <c r="H20249" s="12"/>
      <c r="J20249" s="29"/>
      <c r="K20249" s="45"/>
      <c r="L20249" s="45"/>
      <c r="M20249" s="45"/>
    </row>
    <row r="20250" spans="8:13" s="28" customFormat="1" x14ac:dyDescent="0.2">
      <c r="H20250" s="12"/>
      <c r="J20250" s="29"/>
      <c r="K20250" s="45"/>
      <c r="L20250" s="45"/>
      <c r="M20250" s="45"/>
    </row>
    <row r="20251" spans="8:13" s="28" customFormat="1" x14ac:dyDescent="0.2">
      <c r="H20251" s="12"/>
      <c r="J20251" s="29"/>
      <c r="K20251" s="45"/>
      <c r="L20251" s="45"/>
      <c r="M20251" s="45"/>
    </row>
    <row r="20252" spans="8:13" s="28" customFormat="1" x14ac:dyDescent="0.2">
      <c r="H20252" s="12"/>
      <c r="J20252" s="29"/>
      <c r="K20252" s="45"/>
      <c r="L20252" s="45"/>
      <c r="M20252" s="45"/>
    </row>
    <row r="20253" spans="8:13" s="28" customFormat="1" x14ac:dyDescent="0.2">
      <c r="H20253" s="12"/>
      <c r="J20253" s="29"/>
      <c r="K20253" s="45"/>
      <c r="L20253" s="45"/>
      <c r="M20253" s="45"/>
    </row>
    <row r="20254" spans="8:13" s="28" customFormat="1" x14ac:dyDescent="0.2">
      <c r="H20254" s="12"/>
      <c r="J20254" s="29"/>
      <c r="K20254" s="45"/>
      <c r="L20254" s="45"/>
      <c r="M20254" s="45"/>
    </row>
    <row r="20255" spans="8:13" s="28" customFormat="1" x14ac:dyDescent="0.2">
      <c r="H20255" s="12"/>
      <c r="J20255" s="29"/>
      <c r="K20255" s="45"/>
      <c r="L20255" s="45"/>
      <c r="M20255" s="45"/>
    </row>
    <row r="20256" spans="8:13" s="28" customFormat="1" x14ac:dyDescent="0.2">
      <c r="H20256" s="12"/>
      <c r="J20256" s="29"/>
      <c r="K20256" s="45"/>
      <c r="L20256" s="45"/>
      <c r="M20256" s="45"/>
    </row>
    <row r="20257" spans="8:13" s="28" customFormat="1" x14ac:dyDescent="0.2">
      <c r="H20257" s="12"/>
      <c r="J20257" s="29"/>
      <c r="K20257" s="45"/>
      <c r="L20257" s="45"/>
      <c r="M20257" s="45"/>
    </row>
    <row r="20258" spans="8:13" s="28" customFormat="1" x14ac:dyDescent="0.2">
      <c r="H20258" s="12"/>
      <c r="J20258" s="29"/>
      <c r="K20258" s="45"/>
      <c r="L20258" s="45"/>
      <c r="M20258" s="45"/>
    </row>
    <row r="20259" spans="8:13" s="28" customFormat="1" x14ac:dyDescent="0.2">
      <c r="H20259" s="12"/>
      <c r="J20259" s="29"/>
      <c r="K20259" s="45"/>
      <c r="L20259" s="45"/>
      <c r="M20259" s="45"/>
    </row>
    <row r="20260" spans="8:13" s="28" customFormat="1" x14ac:dyDescent="0.2">
      <c r="H20260" s="12"/>
      <c r="J20260" s="29"/>
      <c r="K20260" s="45"/>
      <c r="L20260" s="45"/>
      <c r="M20260" s="45"/>
    </row>
    <row r="20261" spans="8:13" s="28" customFormat="1" x14ac:dyDescent="0.2">
      <c r="H20261" s="12"/>
      <c r="J20261" s="29"/>
      <c r="K20261" s="45"/>
      <c r="L20261" s="45"/>
      <c r="M20261" s="45"/>
    </row>
    <row r="20262" spans="8:13" s="28" customFormat="1" x14ac:dyDescent="0.2">
      <c r="H20262" s="12"/>
      <c r="J20262" s="29"/>
      <c r="K20262" s="45"/>
      <c r="L20262" s="45"/>
      <c r="M20262" s="45"/>
    </row>
    <row r="20263" spans="8:13" s="28" customFormat="1" x14ac:dyDescent="0.2">
      <c r="H20263" s="12"/>
      <c r="J20263" s="29"/>
      <c r="K20263" s="45"/>
      <c r="L20263" s="45"/>
      <c r="M20263" s="45"/>
    </row>
    <row r="20264" spans="8:13" s="28" customFormat="1" x14ac:dyDescent="0.2">
      <c r="H20264" s="12"/>
      <c r="J20264" s="29"/>
      <c r="K20264" s="45"/>
      <c r="L20264" s="45"/>
      <c r="M20264" s="45"/>
    </row>
    <row r="20265" spans="8:13" s="28" customFormat="1" x14ac:dyDescent="0.2">
      <c r="H20265" s="12"/>
      <c r="J20265" s="29"/>
      <c r="K20265" s="45"/>
      <c r="L20265" s="45"/>
      <c r="M20265" s="45"/>
    </row>
    <row r="20266" spans="8:13" s="28" customFormat="1" x14ac:dyDescent="0.2">
      <c r="H20266" s="12"/>
      <c r="J20266" s="29"/>
      <c r="K20266" s="45"/>
      <c r="L20266" s="45"/>
      <c r="M20266" s="45"/>
    </row>
    <row r="20267" spans="8:13" s="28" customFormat="1" x14ac:dyDescent="0.2">
      <c r="H20267" s="12"/>
      <c r="J20267" s="29"/>
      <c r="K20267" s="45"/>
      <c r="L20267" s="45"/>
      <c r="M20267" s="45"/>
    </row>
    <row r="20268" spans="8:13" s="28" customFormat="1" x14ac:dyDescent="0.2">
      <c r="H20268" s="12"/>
      <c r="J20268" s="29"/>
      <c r="K20268" s="45"/>
      <c r="L20268" s="45"/>
      <c r="M20268" s="45"/>
    </row>
    <row r="20269" spans="8:13" s="28" customFormat="1" x14ac:dyDescent="0.2">
      <c r="H20269" s="12"/>
      <c r="J20269" s="29"/>
      <c r="K20269" s="45"/>
      <c r="L20269" s="45"/>
      <c r="M20269" s="45"/>
    </row>
    <row r="20270" spans="8:13" s="28" customFormat="1" x14ac:dyDescent="0.2">
      <c r="H20270" s="12"/>
      <c r="J20270" s="29"/>
      <c r="K20270" s="45"/>
      <c r="L20270" s="45"/>
      <c r="M20270" s="45"/>
    </row>
    <row r="20271" spans="8:13" s="28" customFormat="1" x14ac:dyDescent="0.2">
      <c r="H20271" s="12"/>
      <c r="J20271" s="29"/>
      <c r="K20271" s="45"/>
      <c r="L20271" s="45"/>
      <c r="M20271" s="45"/>
    </row>
    <row r="20272" spans="8:13" s="28" customFormat="1" x14ac:dyDescent="0.2">
      <c r="H20272" s="12"/>
      <c r="J20272" s="29"/>
      <c r="K20272" s="45"/>
      <c r="L20272" s="45"/>
      <c r="M20272" s="45"/>
    </row>
    <row r="20273" spans="8:13" s="28" customFormat="1" x14ac:dyDescent="0.2">
      <c r="H20273" s="12"/>
      <c r="J20273" s="29"/>
      <c r="K20273" s="45"/>
      <c r="L20273" s="45"/>
      <c r="M20273" s="45"/>
    </row>
    <row r="20274" spans="8:13" s="28" customFormat="1" x14ac:dyDescent="0.2">
      <c r="H20274" s="12"/>
      <c r="J20274" s="29"/>
      <c r="K20274" s="45"/>
      <c r="L20274" s="45"/>
      <c r="M20274" s="45"/>
    </row>
    <row r="20275" spans="8:13" s="28" customFormat="1" x14ac:dyDescent="0.2">
      <c r="H20275" s="12"/>
      <c r="J20275" s="29"/>
      <c r="K20275" s="45"/>
      <c r="L20275" s="45"/>
      <c r="M20275" s="45"/>
    </row>
    <row r="20276" spans="8:13" s="28" customFormat="1" x14ac:dyDescent="0.2">
      <c r="H20276" s="12"/>
      <c r="J20276" s="29"/>
      <c r="K20276" s="45"/>
      <c r="L20276" s="45"/>
      <c r="M20276" s="45"/>
    </row>
    <row r="20277" spans="8:13" s="28" customFormat="1" x14ac:dyDescent="0.2">
      <c r="H20277" s="12"/>
      <c r="J20277" s="29"/>
      <c r="K20277" s="45"/>
      <c r="L20277" s="45"/>
      <c r="M20277" s="45"/>
    </row>
    <row r="20278" spans="8:13" s="28" customFormat="1" x14ac:dyDescent="0.2">
      <c r="H20278" s="12"/>
      <c r="J20278" s="29"/>
      <c r="K20278" s="45"/>
      <c r="L20278" s="45"/>
      <c r="M20278" s="45"/>
    </row>
    <row r="20279" spans="8:13" s="28" customFormat="1" x14ac:dyDescent="0.2">
      <c r="H20279" s="12"/>
      <c r="J20279" s="29"/>
      <c r="K20279" s="45"/>
      <c r="L20279" s="45"/>
      <c r="M20279" s="45"/>
    </row>
    <row r="20280" spans="8:13" s="28" customFormat="1" x14ac:dyDescent="0.2">
      <c r="H20280" s="12"/>
      <c r="J20280" s="29"/>
      <c r="K20280" s="45"/>
      <c r="L20280" s="45"/>
      <c r="M20280" s="45"/>
    </row>
    <row r="20281" spans="8:13" s="28" customFormat="1" x14ac:dyDescent="0.2">
      <c r="H20281" s="12"/>
      <c r="J20281" s="29"/>
      <c r="K20281" s="45"/>
      <c r="L20281" s="45"/>
      <c r="M20281" s="45"/>
    </row>
    <row r="20282" spans="8:13" s="28" customFormat="1" x14ac:dyDescent="0.2">
      <c r="H20282" s="12"/>
      <c r="J20282" s="29"/>
      <c r="K20282" s="45"/>
      <c r="L20282" s="45"/>
      <c r="M20282" s="45"/>
    </row>
    <row r="20283" spans="8:13" s="28" customFormat="1" x14ac:dyDescent="0.2">
      <c r="H20283" s="12"/>
      <c r="J20283" s="29"/>
      <c r="K20283" s="45"/>
      <c r="L20283" s="45"/>
      <c r="M20283" s="45"/>
    </row>
    <row r="20284" spans="8:13" s="28" customFormat="1" x14ac:dyDescent="0.2">
      <c r="H20284" s="12"/>
      <c r="J20284" s="29"/>
      <c r="K20284" s="45"/>
      <c r="L20284" s="45"/>
      <c r="M20284" s="45"/>
    </row>
    <row r="20285" spans="8:13" s="28" customFormat="1" x14ac:dyDescent="0.2">
      <c r="H20285" s="12"/>
      <c r="J20285" s="29"/>
      <c r="K20285" s="45"/>
      <c r="L20285" s="45"/>
      <c r="M20285" s="45"/>
    </row>
    <row r="20286" spans="8:13" s="28" customFormat="1" x14ac:dyDescent="0.2">
      <c r="H20286" s="12"/>
      <c r="J20286" s="29"/>
      <c r="K20286" s="45"/>
      <c r="L20286" s="45"/>
      <c r="M20286" s="45"/>
    </row>
    <row r="20287" spans="8:13" s="28" customFormat="1" x14ac:dyDescent="0.2">
      <c r="H20287" s="12"/>
      <c r="J20287" s="29"/>
      <c r="K20287" s="45"/>
      <c r="L20287" s="45"/>
      <c r="M20287" s="45"/>
    </row>
    <row r="20288" spans="8:13" s="28" customFormat="1" x14ac:dyDescent="0.2">
      <c r="H20288" s="12"/>
      <c r="J20288" s="29"/>
      <c r="K20288" s="45"/>
      <c r="L20288" s="45"/>
      <c r="M20288" s="45"/>
    </row>
    <row r="20289" spans="8:13" s="28" customFormat="1" x14ac:dyDescent="0.2">
      <c r="H20289" s="12"/>
      <c r="J20289" s="29"/>
      <c r="K20289" s="45"/>
      <c r="L20289" s="45"/>
      <c r="M20289" s="45"/>
    </row>
    <row r="20290" spans="8:13" s="28" customFormat="1" x14ac:dyDescent="0.2">
      <c r="H20290" s="12"/>
      <c r="J20290" s="29"/>
      <c r="K20290" s="45"/>
      <c r="L20290" s="45"/>
      <c r="M20290" s="45"/>
    </row>
    <row r="20291" spans="8:13" s="28" customFormat="1" x14ac:dyDescent="0.2">
      <c r="H20291" s="12"/>
      <c r="J20291" s="29"/>
      <c r="K20291" s="45"/>
      <c r="L20291" s="45"/>
      <c r="M20291" s="45"/>
    </row>
    <row r="20292" spans="8:13" s="28" customFormat="1" x14ac:dyDescent="0.2">
      <c r="H20292" s="12"/>
      <c r="J20292" s="29"/>
      <c r="K20292" s="45"/>
      <c r="L20292" s="45"/>
      <c r="M20292" s="45"/>
    </row>
    <row r="20293" spans="8:13" s="28" customFormat="1" x14ac:dyDescent="0.2">
      <c r="H20293" s="12"/>
      <c r="J20293" s="29"/>
      <c r="K20293" s="45"/>
      <c r="L20293" s="45"/>
      <c r="M20293" s="45"/>
    </row>
    <row r="20294" spans="8:13" s="28" customFormat="1" x14ac:dyDescent="0.2">
      <c r="H20294" s="12"/>
      <c r="J20294" s="29"/>
      <c r="K20294" s="45"/>
      <c r="L20294" s="45"/>
      <c r="M20294" s="45"/>
    </row>
    <row r="20295" spans="8:13" s="28" customFormat="1" x14ac:dyDescent="0.2">
      <c r="H20295" s="12"/>
      <c r="J20295" s="29"/>
      <c r="K20295" s="45"/>
      <c r="L20295" s="45"/>
      <c r="M20295" s="45"/>
    </row>
    <row r="20296" spans="8:13" s="28" customFormat="1" x14ac:dyDescent="0.2">
      <c r="H20296" s="12"/>
      <c r="J20296" s="29"/>
      <c r="K20296" s="45"/>
      <c r="L20296" s="45"/>
      <c r="M20296" s="45"/>
    </row>
    <row r="20297" spans="8:13" s="28" customFormat="1" x14ac:dyDescent="0.2">
      <c r="H20297" s="12"/>
      <c r="J20297" s="29"/>
      <c r="K20297" s="45"/>
      <c r="L20297" s="45"/>
      <c r="M20297" s="45"/>
    </row>
    <row r="20298" spans="8:13" s="28" customFormat="1" x14ac:dyDescent="0.2">
      <c r="H20298" s="12"/>
      <c r="J20298" s="29"/>
      <c r="K20298" s="45"/>
      <c r="L20298" s="45"/>
      <c r="M20298" s="45"/>
    </row>
    <row r="20299" spans="8:13" s="28" customFormat="1" x14ac:dyDescent="0.2">
      <c r="H20299" s="12"/>
      <c r="J20299" s="29"/>
      <c r="K20299" s="45"/>
      <c r="L20299" s="45"/>
      <c r="M20299" s="45"/>
    </row>
    <row r="20300" spans="8:13" s="28" customFormat="1" x14ac:dyDescent="0.2">
      <c r="H20300" s="12"/>
      <c r="J20300" s="29"/>
      <c r="K20300" s="45"/>
      <c r="L20300" s="45"/>
      <c r="M20300" s="45"/>
    </row>
    <row r="20301" spans="8:13" s="28" customFormat="1" x14ac:dyDescent="0.2">
      <c r="H20301" s="12"/>
      <c r="J20301" s="29"/>
      <c r="K20301" s="45"/>
      <c r="L20301" s="45"/>
      <c r="M20301" s="45"/>
    </row>
    <row r="20302" spans="8:13" s="28" customFormat="1" x14ac:dyDescent="0.2">
      <c r="H20302" s="12"/>
      <c r="J20302" s="29"/>
      <c r="K20302" s="45"/>
      <c r="L20302" s="45"/>
      <c r="M20302" s="45"/>
    </row>
    <row r="20303" spans="8:13" s="28" customFormat="1" x14ac:dyDescent="0.2">
      <c r="H20303" s="12"/>
      <c r="J20303" s="29"/>
      <c r="K20303" s="45"/>
      <c r="L20303" s="45"/>
      <c r="M20303" s="45"/>
    </row>
    <row r="20304" spans="8:13" s="28" customFormat="1" x14ac:dyDescent="0.2">
      <c r="H20304" s="12"/>
      <c r="J20304" s="29"/>
      <c r="K20304" s="45"/>
      <c r="L20304" s="45"/>
      <c r="M20304" s="45"/>
    </row>
    <row r="20305" spans="8:13" s="28" customFormat="1" x14ac:dyDescent="0.2">
      <c r="H20305" s="12"/>
      <c r="J20305" s="29"/>
      <c r="K20305" s="45"/>
      <c r="L20305" s="45"/>
      <c r="M20305" s="45"/>
    </row>
    <row r="20306" spans="8:13" s="28" customFormat="1" x14ac:dyDescent="0.2">
      <c r="H20306" s="12"/>
      <c r="J20306" s="29"/>
      <c r="K20306" s="45"/>
      <c r="L20306" s="45"/>
      <c r="M20306" s="45"/>
    </row>
    <row r="20307" spans="8:13" s="28" customFormat="1" x14ac:dyDescent="0.2">
      <c r="H20307" s="12"/>
      <c r="J20307" s="29"/>
      <c r="K20307" s="45"/>
      <c r="L20307" s="45"/>
      <c r="M20307" s="45"/>
    </row>
    <row r="20308" spans="8:13" s="28" customFormat="1" x14ac:dyDescent="0.2">
      <c r="H20308" s="12"/>
      <c r="J20308" s="29"/>
      <c r="K20308" s="45"/>
      <c r="L20308" s="45"/>
      <c r="M20308" s="45"/>
    </row>
    <row r="20309" spans="8:13" s="28" customFormat="1" x14ac:dyDescent="0.2">
      <c r="H20309" s="12"/>
      <c r="J20309" s="29"/>
      <c r="K20309" s="45"/>
      <c r="L20309" s="45"/>
      <c r="M20309" s="45"/>
    </row>
    <row r="20310" spans="8:13" s="28" customFormat="1" x14ac:dyDescent="0.2">
      <c r="H20310" s="12"/>
      <c r="J20310" s="29"/>
      <c r="K20310" s="45"/>
      <c r="L20310" s="45"/>
      <c r="M20310" s="45"/>
    </row>
    <row r="20311" spans="8:13" s="28" customFormat="1" x14ac:dyDescent="0.2">
      <c r="H20311" s="12"/>
      <c r="J20311" s="29"/>
      <c r="K20311" s="45"/>
      <c r="L20311" s="45"/>
      <c r="M20311" s="45"/>
    </row>
    <row r="20312" spans="8:13" s="28" customFormat="1" x14ac:dyDescent="0.2">
      <c r="H20312" s="12"/>
      <c r="J20312" s="29"/>
      <c r="K20312" s="45"/>
      <c r="L20312" s="45"/>
      <c r="M20312" s="45"/>
    </row>
    <row r="20313" spans="8:13" s="28" customFormat="1" x14ac:dyDescent="0.2">
      <c r="H20313" s="12"/>
      <c r="J20313" s="29"/>
      <c r="K20313" s="45"/>
      <c r="L20313" s="45"/>
      <c r="M20313" s="45"/>
    </row>
    <row r="20314" spans="8:13" s="28" customFormat="1" x14ac:dyDescent="0.2">
      <c r="H20314" s="12"/>
      <c r="J20314" s="29"/>
      <c r="K20314" s="45"/>
      <c r="L20314" s="45"/>
      <c r="M20314" s="45"/>
    </row>
    <row r="20315" spans="8:13" s="28" customFormat="1" x14ac:dyDescent="0.2">
      <c r="H20315" s="12"/>
      <c r="J20315" s="29"/>
      <c r="K20315" s="45"/>
      <c r="L20315" s="45"/>
      <c r="M20315" s="45"/>
    </row>
    <row r="20316" spans="8:13" s="28" customFormat="1" x14ac:dyDescent="0.2">
      <c r="H20316" s="12"/>
      <c r="J20316" s="29"/>
      <c r="K20316" s="45"/>
      <c r="L20316" s="45"/>
      <c r="M20316" s="45"/>
    </row>
    <row r="20317" spans="8:13" s="28" customFormat="1" x14ac:dyDescent="0.2">
      <c r="H20317" s="12"/>
      <c r="J20317" s="29"/>
      <c r="K20317" s="45"/>
      <c r="L20317" s="45"/>
      <c r="M20317" s="45"/>
    </row>
    <row r="20318" spans="8:13" s="28" customFormat="1" x14ac:dyDescent="0.2">
      <c r="H20318" s="12"/>
      <c r="J20318" s="29"/>
      <c r="K20318" s="45"/>
      <c r="L20318" s="45"/>
      <c r="M20318" s="45"/>
    </row>
    <row r="20319" spans="8:13" s="28" customFormat="1" x14ac:dyDescent="0.2">
      <c r="H20319" s="12"/>
      <c r="J20319" s="29"/>
      <c r="K20319" s="45"/>
      <c r="L20319" s="45"/>
      <c r="M20319" s="45"/>
    </row>
    <row r="20320" spans="8:13" s="28" customFormat="1" x14ac:dyDescent="0.2">
      <c r="H20320" s="12"/>
      <c r="J20320" s="29"/>
      <c r="K20320" s="45"/>
      <c r="L20320" s="45"/>
      <c r="M20320" s="45"/>
    </row>
    <row r="20321" spans="8:13" s="28" customFormat="1" x14ac:dyDescent="0.2">
      <c r="H20321" s="12"/>
      <c r="J20321" s="29"/>
      <c r="K20321" s="45"/>
      <c r="L20321" s="45"/>
      <c r="M20321" s="45"/>
    </row>
    <row r="20322" spans="8:13" s="28" customFormat="1" x14ac:dyDescent="0.2">
      <c r="H20322" s="12"/>
      <c r="J20322" s="29"/>
      <c r="K20322" s="45"/>
      <c r="L20322" s="45"/>
      <c r="M20322" s="45"/>
    </row>
    <row r="20323" spans="8:13" s="28" customFormat="1" x14ac:dyDescent="0.2">
      <c r="H20323" s="12"/>
      <c r="J20323" s="29"/>
      <c r="K20323" s="45"/>
      <c r="L20323" s="45"/>
      <c r="M20323" s="45"/>
    </row>
    <row r="20324" spans="8:13" s="28" customFormat="1" x14ac:dyDescent="0.2">
      <c r="H20324" s="12"/>
      <c r="J20324" s="29"/>
      <c r="K20324" s="45"/>
      <c r="L20324" s="45"/>
      <c r="M20324" s="45"/>
    </row>
    <row r="20325" spans="8:13" s="28" customFormat="1" x14ac:dyDescent="0.2">
      <c r="H20325" s="12"/>
      <c r="J20325" s="29"/>
      <c r="K20325" s="45"/>
      <c r="L20325" s="45"/>
      <c r="M20325" s="45"/>
    </row>
    <row r="20326" spans="8:13" s="28" customFormat="1" x14ac:dyDescent="0.2">
      <c r="H20326" s="12"/>
      <c r="J20326" s="29"/>
      <c r="K20326" s="45"/>
      <c r="L20326" s="45"/>
      <c r="M20326" s="45"/>
    </row>
    <row r="20327" spans="8:13" s="28" customFormat="1" x14ac:dyDescent="0.2">
      <c r="H20327" s="12"/>
      <c r="J20327" s="29"/>
      <c r="K20327" s="45"/>
      <c r="L20327" s="45"/>
      <c r="M20327" s="45"/>
    </row>
    <row r="20328" spans="8:13" s="28" customFormat="1" x14ac:dyDescent="0.2">
      <c r="H20328" s="12"/>
      <c r="J20328" s="29"/>
      <c r="K20328" s="45"/>
      <c r="L20328" s="45"/>
      <c r="M20328" s="45"/>
    </row>
    <row r="20329" spans="8:13" s="28" customFormat="1" x14ac:dyDescent="0.2">
      <c r="H20329" s="12"/>
      <c r="J20329" s="29"/>
      <c r="K20329" s="45"/>
      <c r="L20329" s="45"/>
      <c r="M20329" s="45"/>
    </row>
    <row r="20330" spans="8:13" s="28" customFormat="1" x14ac:dyDescent="0.2">
      <c r="H20330" s="12"/>
      <c r="J20330" s="29"/>
      <c r="K20330" s="45"/>
      <c r="L20330" s="45"/>
      <c r="M20330" s="45"/>
    </row>
    <row r="20331" spans="8:13" s="28" customFormat="1" x14ac:dyDescent="0.2">
      <c r="H20331" s="12"/>
      <c r="J20331" s="29"/>
      <c r="K20331" s="45"/>
      <c r="L20331" s="45"/>
      <c r="M20331" s="45"/>
    </row>
    <row r="20332" spans="8:13" s="28" customFormat="1" x14ac:dyDescent="0.2">
      <c r="H20332" s="12"/>
      <c r="J20332" s="29"/>
      <c r="K20332" s="45"/>
      <c r="L20332" s="45"/>
      <c r="M20332" s="45"/>
    </row>
    <row r="20333" spans="8:13" s="28" customFormat="1" x14ac:dyDescent="0.2">
      <c r="H20333" s="12"/>
      <c r="J20333" s="29"/>
      <c r="K20333" s="45"/>
      <c r="L20333" s="45"/>
      <c r="M20333" s="45"/>
    </row>
    <row r="20334" spans="8:13" s="28" customFormat="1" x14ac:dyDescent="0.2">
      <c r="H20334" s="12"/>
      <c r="J20334" s="29"/>
      <c r="K20334" s="45"/>
      <c r="L20334" s="45"/>
      <c r="M20334" s="45"/>
    </row>
    <row r="20335" spans="8:13" s="28" customFormat="1" x14ac:dyDescent="0.2">
      <c r="H20335" s="12"/>
      <c r="J20335" s="29"/>
      <c r="K20335" s="45"/>
      <c r="L20335" s="45"/>
      <c r="M20335" s="45"/>
    </row>
    <row r="20336" spans="8:13" s="28" customFormat="1" x14ac:dyDescent="0.2">
      <c r="H20336" s="12"/>
      <c r="J20336" s="29"/>
      <c r="K20336" s="45"/>
      <c r="L20336" s="45"/>
      <c r="M20336" s="45"/>
    </row>
    <row r="20337" spans="8:13" s="28" customFormat="1" x14ac:dyDescent="0.2">
      <c r="H20337" s="12"/>
      <c r="J20337" s="29"/>
      <c r="K20337" s="45"/>
      <c r="L20337" s="45"/>
      <c r="M20337" s="45"/>
    </row>
    <row r="20338" spans="8:13" s="28" customFormat="1" x14ac:dyDescent="0.2">
      <c r="H20338" s="12"/>
      <c r="J20338" s="29"/>
      <c r="K20338" s="45"/>
      <c r="L20338" s="45"/>
      <c r="M20338" s="45"/>
    </row>
    <row r="20339" spans="8:13" s="28" customFormat="1" x14ac:dyDescent="0.2">
      <c r="H20339" s="12"/>
      <c r="J20339" s="29"/>
      <c r="K20339" s="45"/>
      <c r="L20339" s="45"/>
      <c r="M20339" s="45"/>
    </row>
    <row r="20340" spans="8:13" s="28" customFormat="1" x14ac:dyDescent="0.2">
      <c r="H20340" s="12"/>
      <c r="J20340" s="29"/>
      <c r="K20340" s="45"/>
      <c r="L20340" s="45"/>
      <c r="M20340" s="45"/>
    </row>
    <row r="20341" spans="8:13" s="28" customFormat="1" x14ac:dyDescent="0.2">
      <c r="H20341" s="12"/>
      <c r="J20341" s="29"/>
      <c r="K20341" s="45"/>
      <c r="L20341" s="45"/>
      <c r="M20341" s="45"/>
    </row>
    <row r="20342" spans="8:13" s="28" customFormat="1" x14ac:dyDescent="0.2">
      <c r="H20342" s="12"/>
      <c r="J20342" s="29"/>
      <c r="K20342" s="45"/>
      <c r="L20342" s="45"/>
      <c r="M20342" s="45"/>
    </row>
    <row r="20343" spans="8:13" s="28" customFormat="1" x14ac:dyDescent="0.2">
      <c r="H20343" s="12"/>
      <c r="J20343" s="29"/>
      <c r="K20343" s="45"/>
      <c r="L20343" s="45"/>
      <c r="M20343" s="45"/>
    </row>
    <row r="20344" spans="8:13" s="28" customFormat="1" x14ac:dyDescent="0.2">
      <c r="H20344" s="12"/>
      <c r="J20344" s="29"/>
      <c r="K20344" s="45"/>
      <c r="L20344" s="45"/>
      <c r="M20344" s="45"/>
    </row>
    <row r="20345" spans="8:13" s="28" customFormat="1" x14ac:dyDescent="0.2">
      <c r="H20345" s="12"/>
      <c r="J20345" s="29"/>
      <c r="K20345" s="45"/>
      <c r="L20345" s="45"/>
      <c r="M20345" s="45"/>
    </row>
    <row r="20346" spans="8:13" s="28" customFormat="1" x14ac:dyDescent="0.2">
      <c r="H20346" s="12"/>
      <c r="J20346" s="29"/>
      <c r="K20346" s="45"/>
      <c r="L20346" s="45"/>
      <c r="M20346" s="45"/>
    </row>
    <row r="20347" spans="8:13" s="28" customFormat="1" x14ac:dyDescent="0.2">
      <c r="H20347" s="12"/>
      <c r="J20347" s="29"/>
      <c r="K20347" s="45"/>
      <c r="L20347" s="45"/>
      <c r="M20347" s="45"/>
    </row>
    <row r="20348" spans="8:13" s="28" customFormat="1" x14ac:dyDescent="0.2">
      <c r="H20348" s="12"/>
      <c r="J20348" s="29"/>
      <c r="K20348" s="45"/>
      <c r="L20348" s="45"/>
      <c r="M20348" s="45"/>
    </row>
    <row r="20349" spans="8:13" s="28" customFormat="1" x14ac:dyDescent="0.2">
      <c r="H20349" s="12"/>
      <c r="J20349" s="29"/>
      <c r="K20349" s="45"/>
      <c r="L20349" s="45"/>
      <c r="M20349" s="45"/>
    </row>
    <row r="20350" spans="8:13" s="28" customFormat="1" x14ac:dyDescent="0.2">
      <c r="H20350" s="12"/>
      <c r="J20350" s="29"/>
      <c r="K20350" s="45"/>
      <c r="L20350" s="45"/>
      <c r="M20350" s="45"/>
    </row>
    <row r="20351" spans="8:13" s="28" customFormat="1" x14ac:dyDescent="0.2">
      <c r="H20351" s="12"/>
      <c r="J20351" s="29"/>
      <c r="K20351" s="45"/>
      <c r="L20351" s="45"/>
      <c r="M20351" s="45"/>
    </row>
    <row r="20352" spans="8:13" s="28" customFormat="1" x14ac:dyDescent="0.2">
      <c r="H20352" s="12"/>
      <c r="J20352" s="29"/>
      <c r="K20352" s="45"/>
      <c r="L20352" s="45"/>
      <c r="M20352" s="45"/>
    </row>
    <row r="20353" spans="8:13" s="28" customFormat="1" x14ac:dyDescent="0.2">
      <c r="H20353" s="12"/>
      <c r="J20353" s="29"/>
      <c r="K20353" s="45"/>
      <c r="L20353" s="45"/>
      <c r="M20353" s="45"/>
    </row>
    <row r="20354" spans="8:13" s="28" customFormat="1" x14ac:dyDescent="0.2">
      <c r="H20354" s="12"/>
      <c r="J20354" s="29"/>
      <c r="K20354" s="45"/>
      <c r="L20354" s="45"/>
      <c r="M20354" s="45"/>
    </row>
    <row r="20355" spans="8:13" s="28" customFormat="1" x14ac:dyDescent="0.2">
      <c r="H20355" s="12"/>
      <c r="J20355" s="29"/>
      <c r="K20355" s="45"/>
      <c r="L20355" s="45"/>
      <c r="M20355" s="45"/>
    </row>
    <row r="20356" spans="8:13" s="28" customFormat="1" x14ac:dyDescent="0.2">
      <c r="H20356" s="12"/>
      <c r="J20356" s="29"/>
      <c r="K20356" s="45"/>
      <c r="L20356" s="45"/>
      <c r="M20356" s="45"/>
    </row>
    <row r="20357" spans="8:13" s="28" customFormat="1" x14ac:dyDescent="0.2">
      <c r="H20357" s="12"/>
      <c r="J20357" s="29"/>
      <c r="K20357" s="45"/>
      <c r="L20357" s="45"/>
      <c r="M20357" s="45"/>
    </row>
    <row r="20358" spans="8:13" s="28" customFormat="1" x14ac:dyDescent="0.2">
      <c r="H20358" s="12"/>
      <c r="J20358" s="29"/>
      <c r="K20358" s="45"/>
      <c r="L20358" s="45"/>
      <c r="M20358" s="45"/>
    </row>
    <row r="20359" spans="8:13" s="28" customFormat="1" x14ac:dyDescent="0.2">
      <c r="H20359" s="12"/>
      <c r="J20359" s="29"/>
      <c r="K20359" s="45"/>
      <c r="L20359" s="45"/>
      <c r="M20359" s="45"/>
    </row>
    <row r="20360" spans="8:13" s="28" customFormat="1" x14ac:dyDescent="0.2">
      <c r="H20360" s="12"/>
      <c r="J20360" s="29"/>
      <c r="K20360" s="45"/>
      <c r="L20360" s="45"/>
      <c r="M20360" s="45"/>
    </row>
    <row r="20361" spans="8:13" s="28" customFormat="1" x14ac:dyDescent="0.2">
      <c r="H20361" s="12"/>
      <c r="J20361" s="29"/>
      <c r="K20361" s="45"/>
      <c r="L20361" s="45"/>
      <c r="M20361" s="45"/>
    </row>
    <row r="20362" spans="8:13" s="28" customFormat="1" x14ac:dyDescent="0.2">
      <c r="H20362" s="12"/>
      <c r="J20362" s="29"/>
      <c r="K20362" s="45"/>
      <c r="L20362" s="45"/>
      <c r="M20362" s="45"/>
    </row>
    <row r="20363" spans="8:13" s="28" customFormat="1" x14ac:dyDescent="0.2">
      <c r="H20363" s="12"/>
      <c r="J20363" s="29"/>
      <c r="K20363" s="45"/>
      <c r="L20363" s="45"/>
      <c r="M20363" s="45"/>
    </row>
    <row r="20364" spans="8:13" s="28" customFormat="1" x14ac:dyDescent="0.2">
      <c r="H20364" s="12"/>
      <c r="J20364" s="29"/>
      <c r="K20364" s="45"/>
      <c r="L20364" s="45"/>
      <c r="M20364" s="45"/>
    </row>
    <row r="20365" spans="8:13" s="28" customFormat="1" x14ac:dyDescent="0.2">
      <c r="H20365" s="12"/>
      <c r="J20365" s="29"/>
      <c r="K20365" s="45"/>
      <c r="L20365" s="45"/>
      <c r="M20365" s="45"/>
    </row>
    <row r="20366" spans="8:13" s="28" customFormat="1" x14ac:dyDescent="0.2">
      <c r="H20366" s="12"/>
      <c r="J20366" s="29"/>
      <c r="K20366" s="45"/>
      <c r="L20366" s="45"/>
      <c r="M20366" s="45"/>
    </row>
    <row r="20367" spans="8:13" s="28" customFormat="1" x14ac:dyDescent="0.2">
      <c r="H20367" s="12"/>
      <c r="J20367" s="29"/>
      <c r="K20367" s="45"/>
      <c r="L20367" s="45"/>
      <c r="M20367" s="45"/>
    </row>
    <row r="20368" spans="8:13" s="28" customFormat="1" x14ac:dyDescent="0.2">
      <c r="H20368" s="12"/>
      <c r="J20368" s="29"/>
      <c r="K20368" s="45"/>
      <c r="L20368" s="45"/>
      <c r="M20368" s="45"/>
    </row>
    <row r="20369" spans="8:13" s="28" customFormat="1" x14ac:dyDescent="0.2">
      <c r="H20369" s="12"/>
      <c r="J20369" s="29"/>
      <c r="K20369" s="45"/>
      <c r="L20369" s="45"/>
      <c r="M20369" s="45"/>
    </row>
    <row r="20370" spans="8:13" s="28" customFormat="1" x14ac:dyDescent="0.2">
      <c r="H20370" s="12"/>
      <c r="J20370" s="29"/>
      <c r="K20370" s="45"/>
      <c r="L20370" s="45"/>
      <c r="M20370" s="45"/>
    </row>
    <row r="20371" spans="8:13" s="28" customFormat="1" x14ac:dyDescent="0.2">
      <c r="H20371" s="12"/>
      <c r="J20371" s="29"/>
      <c r="K20371" s="45"/>
      <c r="L20371" s="45"/>
      <c r="M20371" s="45"/>
    </row>
    <row r="20372" spans="8:13" s="28" customFormat="1" x14ac:dyDescent="0.2">
      <c r="H20372" s="12"/>
      <c r="J20372" s="29"/>
      <c r="K20372" s="45"/>
      <c r="L20372" s="45"/>
      <c r="M20372" s="45"/>
    </row>
    <row r="20373" spans="8:13" s="28" customFormat="1" x14ac:dyDescent="0.2">
      <c r="H20373" s="12"/>
      <c r="J20373" s="29"/>
      <c r="K20373" s="45"/>
      <c r="L20373" s="45"/>
      <c r="M20373" s="45"/>
    </row>
    <row r="20374" spans="8:13" s="28" customFormat="1" x14ac:dyDescent="0.2">
      <c r="H20374" s="12"/>
      <c r="J20374" s="29"/>
      <c r="K20374" s="45"/>
      <c r="L20374" s="45"/>
      <c r="M20374" s="45"/>
    </row>
    <row r="20375" spans="8:13" s="28" customFormat="1" x14ac:dyDescent="0.2">
      <c r="H20375" s="12"/>
      <c r="J20375" s="29"/>
      <c r="K20375" s="45"/>
      <c r="L20375" s="45"/>
      <c r="M20375" s="45"/>
    </row>
    <row r="20376" spans="8:13" s="28" customFormat="1" x14ac:dyDescent="0.2">
      <c r="H20376" s="12"/>
      <c r="J20376" s="29"/>
      <c r="K20376" s="45"/>
      <c r="L20376" s="45"/>
      <c r="M20376" s="45"/>
    </row>
    <row r="20377" spans="8:13" s="28" customFormat="1" x14ac:dyDescent="0.2">
      <c r="H20377" s="12"/>
      <c r="J20377" s="29"/>
      <c r="K20377" s="45"/>
      <c r="L20377" s="45"/>
      <c r="M20377" s="45"/>
    </row>
    <row r="20378" spans="8:13" s="28" customFormat="1" x14ac:dyDescent="0.2">
      <c r="H20378" s="12"/>
      <c r="J20378" s="29"/>
      <c r="K20378" s="45"/>
      <c r="L20378" s="45"/>
      <c r="M20378" s="45"/>
    </row>
    <row r="20379" spans="8:13" s="28" customFormat="1" x14ac:dyDescent="0.2">
      <c r="H20379" s="12"/>
      <c r="J20379" s="29"/>
      <c r="K20379" s="45"/>
      <c r="L20379" s="45"/>
      <c r="M20379" s="45"/>
    </row>
    <row r="20380" spans="8:13" s="28" customFormat="1" x14ac:dyDescent="0.2">
      <c r="H20380" s="12"/>
      <c r="J20380" s="29"/>
      <c r="K20380" s="45"/>
      <c r="L20380" s="45"/>
      <c r="M20380" s="45"/>
    </row>
    <row r="20381" spans="8:13" s="28" customFormat="1" x14ac:dyDescent="0.2">
      <c r="H20381" s="12"/>
      <c r="J20381" s="29"/>
      <c r="K20381" s="45"/>
      <c r="L20381" s="45"/>
      <c r="M20381" s="45"/>
    </row>
    <row r="20382" spans="8:13" s="28" customFormat="1" x14ac:dyDescent="0.2">
      <c r="H20382" s="12"/>
      <c r="J20382" s="29"/>
      <c r="K20382" s="45"/>
      <c r="L20382" s="45"/>
      <c r="M20382" s="45"/>
    </row>
    <row r="20383" spans="8:13" s="28" customFormat="1" x14ac:dyDescent="0.2">
      <c r="H20383" s="12"/>
      <c r="J20383" s="29"/>
      <c r="K20383" s="45"/>
      <c r="L20383" s="45"/>
      <c r="M20383" s="45"/>
    </row>
    <row r="20384" spans="8:13" s="28" customFormat="1" x14ac:dyDescent="0.2">
      <c r="H20384" s="12"/>
      <c r="J20384" s="29"/>
      <c r="K20384" s="45"/>
      <c r="L20384" s="45"/>
      <c r="M20384" s="45"/>
    </row>
    <row r="20385" spans="8:13" s="28" customFormat="1" x14ac:dyDescent="0.2">
      <c r="H20385" s="12"/>
      <c r="J20385" s="29"/>
      <c r="K20385" s="45"/>
      <c r="L20385" s="45"/>
      <c r="M20385" s="45"/>
    </row>
    <row r="20386" spans="8:13" s="28" customFormat="1" x14ac:dyDescent="0.2">
      <c r="H20386" s="12"/>
      <c r="J20386" s="29"/>
      <c r="K20386" s="45"/>
      <c r="L20386" s="45"/>
      <c r="M20386" s="45"/>
    </row>
    <row r="20387" spans="8:13" s="28" customFormat="1" x14ac:dyDescent="0.2">
      <c r="H20387" s="12"/>
      <c r="J20387" s="29"/>
      <c r="K20387" s="45"/>
      <c r="L20387" s="45"/>
      <c r="M20387" s="45"/>
    </row>
    <row r="20388" spans="8:13" s="28" customFormat="1" x14ac:dyDescent="0.2">
      <c r="H20388" s="12"/>
      <c r="J20388" s="29"/>
      <c r="K20388" s="45"/>
      <c r="L20388" s="45"/>
      <c r="M20388" s="45"/>
    </row>
    <row r="20389" spans="8:13" s="28" customFormat="1" x14ac:dyDescent="0.2">
      <c r="H20389" s="12"/>
      <c r="J20389" s="29"/>
      <c r="K20389" s="45"/>
      <c r="L20389" s="45"/>
      <c r="M20389" s="45"/>
    </row>
    <row r="20390" spans="8:13" s="28" customFormat="1" x14ac:dyDescent="0.2">
      <c r="H20390" s="12"/>
      <c r="J20390" s="29"/>
      <c r="K20390" s="45"/>
      <c r="L20390" s="45"/>
      <c r="M20390" s="45"/>
    </row>
    <row r="20391" spans="8:13" s="28" customFormat="1" x14ac:dyDescent="0.2">
      <c r="H20391" s="12"/>
      <c r="J20391" s="29"/>
      <c r="K20391" s="45"/>
      <c r="L20391" s="45"/>
      <c r="M20391" s="45"/>
    </row>
    <row r="20392" spans="8:13" s="28" customFormat="1" x14ac:dyDescent="0.2">
      <c r="H20392" s="12"/>
      <c r="J20392" s="29"/>
      <c r="K20392" s="45"/>
      <c r="L20392" s="45"/>
      <c r="M20392" s="45"/>
    </row>
    <row r="20393" spans="8:13" s="28" customFormat="1" x14ac:dyDescent="0.2">
      <c r="H20393" s="12"/>
      <c r="J20393" s="29"/>
      <c r="K20393" s="45"/>
      <c r="L20393" s="45"/>
      <c r="M20393" s="45"/>
    </row>
    <row r="20394" spans="8:13" s="28" customFormat="1" x14ac:dyDescent="0.2">
      <c r="H20394" s="12"/>
      <c r="J20394" s="29"/>
      <c r="K20394" s="45"/>
      <c r="L20394" s="45"/>
      <c r="M20394" s="45"/>
    </row>
    <row r="20395" spans="8:13" s="28" customFormat="1" x14ac:dyDescent="0.2">
      <c r="H20395" s="12"/>
      <c r="J20395" s="29"/>
      <c r="K20395" s="45"/>
      <c r="L20395" s="45"/>
      <c r="M20395" s="45"/>
    </row>
    <row r="20396" spans="8:13" s="28" customFormat="1" x14ac:dyDescent="0.2">
      <c r="H20396" s="12"/>
      <c r="J20396" s="29"/>
      <c r="K20396" s="45"/>
      <c r="L20396" s="45"/>
      <c r="M20396" s="45"/>
    </row>
    <row r="20397" spans="8:13" s="28" customFormat="1" x14ac:dyDescent="0.2">
      <c r="H20397" s="12"/>
      <c r="J20397" s="29"/>
      <c r="K20397" s="45"/>
      <c r="L20397" s="45"/>
      <c r="M20397" s="45"/>
    </row>
    <row r="20398" spans="8:13" s="28" customFormat="1" x14ac:dyDescent="0.2">
      <c r="H20398" s="12"/>
      <c r="J20398" s="29"/>
      <c r="K20398" s="45"/>
      <c r="L20398" s="45"/>
      <c r="M20398" s="45"/>
    </row>
    <row r="20399" spans="8:13" s="28" customFormat="1" x14ac:dyDescent="0.2">
      <c r="H20399" s="12"/>
      <c r="J20399" s="29"/>
      <c r="K20399" s="45"/>
      <c r="L20399" s="45"/>
      <c r="M20399" s="45"/>
    </row>
    <row r="20400" spans="8:13" s="28" customFormat="1" x14ac:dyDescent="0.2">
      <c r="H20400" s="12"/>
      <c r="J20400" s="29"/>
      <c r="K20400" s="45"/>
      <c r="L20400" s="45"/>
      <c r="M20400" s="45"/>
    </row>
    <row r="20401" spans="8:13" s="28" customFormat="1" x14ac:dyDescent="0.2">
      <c r="H20401" s="12"/>
      <c r="J20401" s="29"/>
      <c r="K20401" s="45"/>
      <c r="L20401" s="45"/>
      <c r="M20401" s="45"/>
    </row>
    <row r="20402" spans="8:13" s="28" customFormat="1" x14ac:dyDescent="0.2">
      <c r="H20402" s="12"/>
      <c r="J20402" s="29"/>
      <c r="K20402" s="45"/>
      <c r="L20402" s="45"/>
      <c r="M20402" s="45"/>
    </row>
    <row r="20403" spans="8:13" s="28" customFormat="1" x14ac:dyDescent="0.2">
      <c r="H20403" s="12"/>
      <c r="J20403" s="29"/>
      <c r="K20403" s="45"/>
      <c r="L20403" s="45"/>
      <c r="M20403" s="45"/>
    </row>
    <row r="20404" spans="8:13" s="28" customFormat="1" x14ac:dyDescent="0.2">
      <c r="H20404" s="12"/>
      <c r="J20404" s="29"/>
      <c r="K20404" s="45"/>
      <c r="L20404" s="45"/>
      <c r="M20404" s="45"/>
    </row>
    <row r="20405" spans="8:13" s="28" customFormat="1" x14ac:dyDescent="0.2">
      <c r="H20405" s="12"/>
      <c r="J20405" s="29"/>
      <c r="K20405" s="45"/>
      <c r="L20405" s="45"/>
      <c r="M20405" s="45"/>
    </row>
    <row r="20406" spans="8:13" s="28" customFormat="1" x14ac:dyDescent="0.2">
      <c r="H20406" s="12"/>
      <c r="J20406" s="29"/>
      <c r="K20406" s="45"/>
      <c r="L20406" s="45"/>
      <c r="M20406" s="45"/>
    </row>
    <row r="20407" spans="8:13" s="28" customFormat="1" x14ac:dyDescent="0.2">
      <c r="H20407" s="12"/>
      <c r="J20407" s="29"/>
      <c r="K20407" s="45"/>
      <c r="L20407" s="45"/>
      <c r="M20407" s="45"/>
    </row>
    <row r="20408" spans="8:13" s="28" customFormat="1" x14ac:dyDescent="0.2">
      <c r="H20408" s="12"/>
      <c r="J20408" s="29"/>
      <c r="K20408" s="45"/>
      <c r="L20408" s="45"/>
      <c r="M20408" s="45"/>
    </row>
    <row r="20409" spans="8:13" s="28" customFormat="1" x14ac:dyDescent="0.2">
      <c r="H20409" s="12"/>
      <c r="J20409" s="29"/>
      <c r="K20409" s="45"/>
      <c r="L20409" s="45"/>
      <c r="M20409" s="45"/>
    </row>
    <row r="20410" spans="8:13" s="28" customFormat="1" x14ac:dyDescent="0.2">
      <c r="H20410" s="12"/>
      <c r="J20410" s="29"/>
      <c r="K20410" s="45"/>
      <c r="L20410" s="45"/>
      <c r="M20410" s="45"/>
    </row>
    <row r="20411" spans="8:13" s="28" customFormat="1" x14ac:dyDescent="0.2">
      <c r="H20411" s="12"/>
      <c r="J20411" s="29"/>
      <c r="K20411" s="45"/>
      <c r="L20411" s="45"/>
      <c r="M20411" s="45"/>
    </row>
    <row r="20412" spans="8:13" s="28" customFormat="1" x14ac:dyDescent="0.2">
      <c r="H20412" s="12"/>
      <c r="J20412" s="29"/>
      <c r="K20412" s="45"/>
      <c r="L20412" s="45"/>
      <c r="M20412" s="45"/>
    </row>
    <row r="20413" spans="8:13" s="28" customFormat="1" x14ac:dyDescent="0.2">
      <c r="H20413" s="12"/>
      <c r="J20413" s="29"/>
      <c r="K20413" s="45"/>
      <c r="L20413" s="45"/>
      <c r="M20413" s="45"/>
    </row>
    <row r="20414" spans="8:13" s="28" customFormat="1" x14ac:dyDescent="0.2">
      <c r="H20414" s="12"/>
      <c r="J20414" s="29"/>
      <c r="K20414" s="45"/>
      <c r="L20414" s="45"/>
      <c r="M20414" s="45"/>
    </row>
    <row r="20415" spans="8:13" s="28" customFormat="1" x14ac:dyDescent="0.2">
      <c r="H20415" s="12"/>
      <c r="J20415" s="29"/>
      <c r="K20415" s="45"/>
      <c r="L20415" s="45"/>
      <c r="M20415" s="45"/>
    </row>
    <row r="20416" spans="8:13" s="28" customFormat="1" x14ac:dyDescent="0.2">
      <c r="H20416" s="12"/>
      <c r="J20416" s="29"/>
      <c r="K20416" s="45"/>
      <c r="L20416" s="45"/>
      <c r="M20416" s="45"/>
    </row>
    <row r="20417" spans="8:13" s="28" customFormat="1" x14ac:dyDescent="0.2">
      <c r="H20417" s="12"/>
      <c r="J20417" s="29"/>
      <c r="K20417" s="45"/>
      <c r="L20417" s="45"/>
      <c r="M20417" s="45"/>
    </row>
    <row r="20418" spans="8:13" s="28" customFormat="1" x14ac:dyDescent="0.2">
      <c r="H20418" s="12"/>
      <c r="J20418" s="29"/>
      <c r="K20418" s="45"/>
      <c r="L20418" s="45"/>
      <c r="M20418" s="45"/>
    </row>
    <row r="20419" spans="8:13" s="28" customFormat="1" x14ac:dyDescent="0.2">
      <c r="H20419" s="12"/>
      <c r="J20419" s="29"/>
      <c r="K20419" s="45"/>
      <c r="L20419" s="45"/>
      <c r="M20419" s="45"/>
    </row>
    <row r="20420" spans="8:13" s="28" customFormat="1" x14ac:dyDescent="0.2">
      <c r="H20420" s="12"/>
      <c r="J20420" s="29"/>
      <c r="K20420" s="45"/>
      <c r="L20420" s="45"/>
      <c r="M20420" s="45"/>
    </row>
    <row r="20421" spans="8:13" s="28" customFormat="1" x14ac:dyDescent="0.2">
      <c r="H20421" s="12"/>
      <c r="J20421" s="29"/>
      <c r="K20421" s="45"/>
      <c r="L20421" s="45"/>
      <c r="M20421" s="45"/>
    </row>
    <row r="20422" spans="8:13" s="28" customFormat="1" x14ac:dyDescent="0.2">
      <c r="H20422" s="12"/>
      <c r="J20422" s="29"/>
      <c r="K20422" s="45"/>
      <c r="L20422" s="45"/>
      <c r="M20422" s="45"/>
    </row>
    <row r="20423" spans="8:13" s="28" customFormat="1" x14ac:dyDescent="0.2">
      <c r="H20423" s="12"/>
      <c r="J20423" s="29"/>
      <c r="K20423" s="45"/>
      <c r="L20423" s="45"/>
      <c r="M20423" s="45"/>
    </row>
    <row r="20424" spans="8:13" s="28" customFormat="1" x14ac:dyDescent="0.2">
      <c r="H20424" s="12"/>
      <c r="J20424" s="29"/>
      <c r="K20424" s="45"/>
      <c r="L20424" s="45"/>
      <c r="M20424" s="45"/>
    </row>
    <row r="20425" spans="8:13" s="28" customFormat="1" x14ac:dyDescent="0.2">
      <c r="H20425" s="12"/>
      <c r="J20425" s="29"/>
      <c r="K20425" s="45"/>
      <c r="L20425" s="45"/>
      <c r="M20425" s="45"/>
    </row>
    <row r="20426" spans="8:13" s="28" customFormat="1" x14ac:dyDescent="0.2">
      <c r="H20426" s="12"/>
      <c r="J20426" s="29"/>
      <c r="K20426" s="45"/>
      <c r="L20426" s="45"/>
      <c r="M20426" s="45"/>
    </row>
    <row r="20427" spans="8:13" s="28" customFormat="1" x14ac:dyDescent="0.2">
      <c r="H20427" s="12"/>
      <c r="J20427" s="29"/>
      <c r="K20427" s="45"/>
      <c r="L20427" s="45"/>
      <c r="M20427" s="45"/>
    </row>
    <row r="20428" spans="8:13" s="28" customFormat="1" x14ac:dyDescent="0.2">
      <c r="H20428" s="12"/>
      <c r="J20428" s="29"/>
      <c r="K20428" s="45"/>
      <c r="L20428" s="45"/>
      <c r="M20428" s="45"/>
    </row>
    <row r="20429" spans="8:13" s="28" customFormat="1" x14ac:dyDescent="0.2">
      <c r="H20429" s="12"/>
      <c r="J20429" s="29"/>
      <c r="K20429" s="45"/>
      <c r="L20429" s="45"/>
      <c r="M20429" s="45"/>
    </row>
    <row r="20430" spans="8:13" s="28" customFormat="1" x14ac:dyDescent="0.2">
      <c r="H20430" s="12"/>
      <c r="J20430" s="29"/>
      <c r="K20430" s="45"/>
      <c r="L20430" s="45"/>
      <c r="M20430" s="45"/>
    </row>
    <row r="20431" spans="8:13" s="28" customFormat="1" x14ac:dyDescent="0.2">
      <c r="H20431" s="12"/>
      <c r="J20431" s="29"/>
      <c r="K20431" s="45"/>
      <c r="L20431" s="45"/>
      <c r="M20431" s="45"/>
    </row>
    <row r="20432" spans="8:13" s="28" customFormat="1" x14ac:dyDescent="0.2">
      <c r="H20432" s="12"/>
      <c r="J20432" s="29"/>
      <c r="K20432" s="45"/>
      <c r="L20432" s="45"/>
      <c r="M20432" s="45"/>
    </row>
    <row r="20433" spans="8:13" s="28" customFormat="1" x14ac:dyDescent="0.2">
      <c r="H20433" s="12"/>
      <c r="J20433" s="29"/>
      <c r="K20433" s="45"/>
      <c r="L20433" s="45"/>
      <c r="M20433" s="45"/>
    </row>
    <row r="20434" spans="8:13" s="28" customFormat="1" x14ac:dyDescent="0.2">
      <c r="H20434" s="12"/>
      <c r="J20434" s="29"/>
      <c r="K20434" s="45"/>
      <c r="L20434" s="45"/>
      <c r="M20434" s="45"/>
    </row>
    <row r="20435" spans="8:13" s="28" customFormat="1" x14ac:dyDescent="0.2">
      <c r="H20435" s="12"/>
      <c r="J20435" s="29"/>
      <c r="K20435" s="45"/>
      <c r="L20435" s="45"/>
      <c r="M20435" s="45"/>
    </row>
    <row r="20436" spans="8:13" s="28" customFormat="1" x14ac:dyDescent="0.2">
      <c r="H20436" s="12"/>
      <c r="J20436" s="29"/>
      <c r="K20436" s="45"/>
      <c r="L20436" s="45"/>
      <c r="M20436" s="45"/>
    </row>
    <row r="20437" spans="8:13" s="28" customFormat="1" x14ac:dyDescent="0.2">
      <c r="H20437" s="12"/>
      <c r="J20437" s="29"/>
      <c r="K20437" s="45"/>
      <c r="L20437" s="45"/>
      <c r="M20437" s="45"/>
    </row>
    <row r="20438" spans="8:13" s="28" customFormat="1" x14ac:dyDescent="0.2">
      <c r="H20438" s="12"/>
      <c r="J20438" s="29"/>
      <c r="K20438" s="45"/>
      <c r="L20438" s="45"/>
      <c r="M20438" s="45"/>
    </row>
    <row r="20439" spans="8:13" s="28" customFormat="1" x14ac:dyDescent="0.2">
      <c r="H20439" s="12"/>
      <c r="J20439" s="29"/>
      <c r="K20439" s="45"/>
      <c r="L20439" s="45"/>
      <c r="M20439" s="45"/>
    </row>
    <row r="20440" spans="8:13" s="28" customFormat="1" x14ac:dyDescent="0.2">
      <c r="H20440" s="12"/>
      <c r="J20440" s="29"/>
      <c r="K20440" s="45"/>
      <c r="L20440" s="45"/>
      <c r="M20440" s="45"/>
    </row>
    <row r="20441" spans="8:13" s="28" customFormat="1" x14ac:dyDescent="0.2">
      <c r="H20441" s="12"/>
      <c r="J20441" s="29"/>
      <c r="K20441" s="45"/>
      <c r="L20441" s="45"/>
      <c r="M20441" s="45"/>
    </row>
    <row r="20442" spans="8:13" s="28" customFormat="1" x14ac:dyDescent="0.2">
      <c r="H20442" s="12"/>
      <c r="J20442" s="29"/>
      <c r="K20442" s="45"/>
      <c r="L20442" s="45"/>
      <c r="M20442" s="45"/>
    </row>
    <row r="20443" spans="8:13" s="28" customFormat="1" x14ac:dyDescent="0.2">
      <c r="H20443" s="12"/>
      <c r="J20443" s="29"/>
      <c r="K20443" s="45"/>
      <c r="L20443" s="45"/>
      <c r="M20443" s="45"/>
    </row>
    <row r="20444" spans="8:13" s="28" customFormat="1" x14ac:dyDescent="0.2">
      <c r="H20444" s="12"/>
      <c r="J20444" s="29"/>
      <c r="K20444" s="45"/>
      <c r="L20444" s="45"/>
      <c r="M20444" s="45"/>
    </row>
    <row r="20445" spans="8:13" s="28" customFormat="1" x14ac:dyDescent="0.2">
      <c r="H20445" s="12"/>
      <c r="J20445" s="29"/>
      <c r="K20445" s="45"/>
      <c r="L20445" s="45"/>
      <c r="M20445" s="45"/>
    </row>
    <row r="20446" spans="8:13" s="28" customFormat="1" x14ac:dyDescent="0.2">
      <c r="H20446" s="12"/>
      <c r="J20446" s="29"/>
      <c r="K20446" s="45"/>
      <c r="L20446" s="45"/>
      <c r="M20446" s="45"/>
    </row>
    <row r="20447" spans="8:13" s="28" customFormat="1" x14ac:dyDescent="0.2">
      <c r="H20447" s="12"/>
      <c r="J20447" s="29"/>
      <c r="K20447" s="45"/>
      <c r="L20447" s="45"/>
      <c r="M20447" s="45"/>
    </row>
    <row r="20448" spans="8:13" s="28" customFormat="1" x14ac:dyDescent="0.2">
      <c r="H20448" s="12"/>
      <c r="J20448" s="29"/>
      <c r="K20448" s="45"/>
      <c r="L20448" s="45"/>
      <c r="M20448" s="45"/>
    </row>
    <row r="20449" spans="8:13" s="28" customFormat="1" x14ac:dyDescent="0.2">
      <c r="H20449" s="12"/>
      <c r="J20449" s="29"/>
      <c r="K20449" s="45"/>
      <c r="L20449" s="45"/>
      <c r="M20449" s="45"/>
    </row>
    <row r="20450" spans="8:13" s="28" customFormat="1" x14ac:dyDescent="0.2">
      <c r="H20450" s="12"/>
      <c r="J20450" s="29"/>
      <c r="K20450" s="45"/>
      <c r="L20450" s="45"/>
      <c r="M20450" s="45"/>
    </row>
    <row r="20451" spans="8:13" s="28" customFormat="1" x14ac:dyDescent="0.2">
      <c r="H20451" s="12"/>
      <c r="J20451" s="29"/>
      <c r="K20451" s="45"/>
      <c r="L20451" s="45"/>
      <c r="M20451" s="45"/>
    </row>
    <row r="20452" spans="8:13" s="28" customFormat="1" x14ac:dyDescent="0.2">
      <c r="H20452" s="12"/>
      <c r="J20452" s="29"/>
      <c r="K20452" s="45"/>
      <c r="L20452" s="45"/>
      <c r="M20452" s="45"/>
    </row>
    <row r="20453" spans="8:13" s="28" customFormat="1" x14ac:dyDescent="0.2">
      <c r="H20453" s="12"/>
      <c r="J20453" s="29"/>
      <c r="K20453" s="45"/>
      <c r="L20453" s="45"/>
      <c r="M20453" s="45"/>
    </row>
    <row r="20454" spans="8:13" s="28" customFormat="1" x14ac:dyDescent="0.2">
      <c r="H20454" s="12"/>
      <c r="J20454" s="29"/>
      <c r="K20454" s="45"/>
      <c r="L20454" s="45"/>
      <c r="M20454" s="45"/>
    </row>
    <row r="20455" spans="8:13" s="28" customFormat="1" x14ac:dyDescent="0.2">
      <c r="H20455" s="12"/>
      <c r="J20455" s="29"/>
      <c r="K20455" s="45"/>
      <c r="L20455" s="45"/>
      <c r="M20455" s="45"/>
    </row>
    <row r="20456" spans="8:13" s="28" customFormat="1" x14ac:dyDescent="0.2">
      <c r="H20456" s="12"/>
      <c r="J20456" s="29"/>
      <c r="K20456" s="45"/>
      <c r="L20456" s="45"/>
      <c r="M20456" s="45"/>
    </row>
    <row r="20457" spans="8:13" s="28" customFormat="1" x14ac:dyDescent="0.2">
      <c r="H20457" s="12"/>
      <c r="J20457" s="29"/>
      <c r="K20457" s="45"/>
      <c r="L20457" s="45"/>
      <c r="M20457" s="45"/>
    </row>
    <row r="20458" spans="8:13" s="28" customFormat="1" x14ac:dyDescent="0.2">
      <c r="H20458" s="12"/>
      <c r="J20458" s="29"/>
      <c r="K20458" s="45"/>
      <c r="L20458" s="45"/>
      <c r="M20458" s="45"/>
    </row>
    <row r="20459" spans="8:13" s="28" customFormat="1" x14ac:dyDescent="0.2">
      <c r="H20459" s="12"/>
      <c r="J20459" s="29"/>
      <c r="K20459" s="45"/>
      <c r="L20459" s="45"/>
      <c r="M20459" s="45"/>
    </row>
    <row r="20460" spans="8:13" s="28" customFormat="1" x14ac:dyDescent="0.2">
      <c r="H20460" s="12"/>
      <c r="J20460" s="29"/>
      <c r="K20460" s="45"/>
      <c r="L20460" s="45"/>
      <c r="M20460" s="45"/>
    </row>
    <row r="20461" spans="8:13" s="28" customFormat="1" x14ac:dyDescent="0.2">
      <c r="H20461" s="12"/>
      <c r="J20461" s="29"/>
      <c r="K20461" s="45"/>
      <c r="L20461" s="45"/>
      <c r="M20461" s="45"/>
    </row>
    <row r="20462" spans="8:13" s="28" customFormat="1" x14ac:dyDescent="0.2">
      <c r="H20462" s="12"/>
      <c r="J20462" s="29"/>
      <c r="K20462" s="45"/>
      <c r="L20462" s="45"/>
      <c r="M20462" s="45"/>
    </row>
    <row r="20463" spans="8:13" s="28" customFormat="1" x14ac:dyDescent="0.2">
      <c r="H20463" s="12"/>
      <c r="J20463" s="29"/>
      <c r="K20463" s="45"/>
      <c r="L20463" s="45"/>
      <c r="M20463" s="45"/>
    </row>
    <row r="20464" spans="8:13" s="28" customFormat="1" x14ac:dyDescent="0.2">
      <c r="H20464" s="12"/>
      <c r="J20464" s="29"/>
      <c r="K20464" s="45"/>
      <c r="L20464" s="45"/>
      <c r="M20464" s="45"/>
    </row>
    <row r="20465" spans="8:13" s="28" customFormat="1" x14ac:dyDescent="0.2">
      <c r="H20465" s="12"/>
      <c r="J20465" s="29"/>
      <c r="K20465" s="45"/>
      <c r="L20465" s="45"/>
      <c r="M20465" s="45"/>
    </row>
    <row r="20466" spans="8:13" s="28" customFormat="1" x14ac:dyDescent="0.2">
      <c r="H20466" s="12"/>
      <c r="J20466" s="29"/>
      <c r="K20466" s="45"/>
      <c r="L20466" s="45"/>
      <c r="M20466" s="45"/>
    </row>
    <row r="20467" spans="8:13" s="28" customFormat="1" x14ac:dyDescent="0.2">
      <c r="H20467" s="12"/>
      <c r="J20467" s="29"/>
      <c r="K20467" s="45"/>
      <c r="L20467" s="45"/>
      <c r="M20467" s="45"/>
    </row>
    <row r="20468" spans="8:13" s="28" customFormat="1" x14ac:dyDescent="0.2">
      <c r="H20468" s="12"/>
      <c r="J20468" s="29"/>
      <c r="K20468" s="45"/>
      <c r="L20468" s="45"/>
      <c r="M20468" s="45"/>
    </row>
    <row r="20469" spans="8:13" s="28" customFormat="1" x14ac:dyDescent="0.2">
      <c r="H20469" s="12"/>
      <c r="J20469" s="29"/>
      <c r="K20469" s="45"/>
      <c r="L20469" s="45"/>
      <c r="M20469" s="45"/>
    </row>
    <row r="20470" spans="8:13" s="28" customFormat="1" x14ac:dyDescent="0.2">
      <c r="H20470" s="12"/>
      <c r="J20470" s="29"/>
      <c r="K20470" s="45"/>
      <c r="L20470" s="45"/>
      <c r="M20470" s="45"/>
    </row>
    <row r="20471" spans="8:13" s="28" customFormat="1" x14ac:dyDescent="0.2">
      <c r="H20471" s="12"/>
      <c r="J20471" s="29"/>
      <c r="K20471" s="45"/>
      <c r="L20471" s="45"/>
      <c r="M20471" s="45"/>
    </row>
    <row r="20472" spans="8:13" s="28" customFormat="1" x14ac:dyDescent="0.2">
      <c r="H20472" s="12"/>
      <c r="J20472" s="29"/>
      <c r="K20472" s="45"/>
      <c r="L20472" s="45"/>
      <c r="M20472" s="45"/>
    </row>
    <row r="20473" spans="8:13" s="28" customFormat="1" x14ac:dyDescent="0.2">
      <c r="H20473" s="12"/>
      <c r="J20473" s="29"/>
      <c r="K20473" s="45"/>
      <c r="L20473" s="45"/>
      <c r="M20473" s="45"/>
    </row>
    <row r="20474" spans="8:13" s="28" customFormat="1" x14ac:dyDescent="0.2">
      <c r="H20474" s="12"/>
      <c r="J20474" s="29"/>
      <c r="K20474" s="45"/>
      <c r="L20474" s="45"/>
      <c r="M20474" s="45"/>
    </row>
    <row r="20475" spans="8:13" s="28" customFormat="1" x14ac:dyDescent="0.2">
      <c r="H20475" s="12"/>
      <c r="J20475" s="29"/>
      <c r="K20475" s="45"/>
      <c r="L20475" s="45"/>
      <c r="M20475" s="45"/>
    </row>
    <row r="20476" spans="8:13" s="28" customFormat="1" x14ac:dyDescent="0.2">
      <c r="H20476" s="12"/>
      <c r="J20476" s="29"/>
      <c r="K20476" s="45"/>
      <c r="L20476" s="45"/>
      <c r="M20476" s="45"/>
    </row>
    <row r="20477" spans="8:13" s="28" customFormat="1" x14ac:dyDescent="0.2">
      <c r="H20477" s="12"/>
      <c r="J20477" s="29"/>
      <c r="K20477" s="45"/>
      <c r="L20477" s="45"/>
      <c r="M20477" s="45"/>
    </row>
    <row r="20478" spans="8:13" s="28" customFormat="1" x14ac:dyDescent="0.2">
      <c r="H20478" s="12"/>
      <c r="J20478" s="29"/>
      <c r="K20478" s="45"/>
      <c r="L20478" s="45"/>
      <c r="M20478" s="45"/>
    </row>
    <row r="20479" spans="8:13" s="28" customFormat="1" x14ac:dyDescent="0.2">
      <c r="H20479" s="12"/>
      <c r="J20479" s="29"/>
      <c r="K20479" s="45"/>
      <c r="L20479" s="45"/>
      <c r="M20479" s="45"/>
    </row>
    <row r="20480" spans="8:13" s="28" customFormat="1" x14ac:dyDescent="0.2">
      <c r="H20480" s="12"/>
      <c r="J20480" s="29"/>
      <c r="K20480" s="45"/>
      <c r="L20480" s="45"/>
      <c r="M20480" s="45"/>
    </row>
    <row r="20481" spans="8:13" s="28" customFormat="1" x14ac:dyDescent="0.2">
      <c r="H20481" s="12"/>
      <c r="J20481" s="29"/>
      <c r="K20481" s="45"/>
      <c r="L20481" s="45"/>
      <c r="M20481" s="45"/>
    </row>
    <row r="20482" spans="8:13" s="28" customFormat="1" x14ac:dyDescent="0.2">
      <c r="H20482" s="12"/>
      <c r="J20482" s="29"/>
      <c r="K20482" s="45"/>
      <c r="L20482" s="45"/>
      <c r="M20482" s="45"/>
    </row>
    <row r="20483" spans="8:13" s="28" customFormat="1" x14ac:dyDescent="0.2">
      <c r="H20483" s="12"/>
      <c r="J20483" s="29"/>
      <c r="K20483" s="45"/>
      <c r="L20483" s="45"/>
      <c r="M20483" s="45"/>
    </row>
    <row r="20484" spans="8:13" s="28" customFormat="1" x14ac:dyDescent="0.2">
      <c r="H20484" s="12"/>
      <c r="J20484" s="29"/>
      <c r="K20484" s="45"/>
      <c r="L20484" s="45"/>
      <c r="M20484" s="45"/>
    </row>
    <row r="20485" spans="8:13" s="28" customFormat="1" x14ac:dyDescent="0.2">
      <c r="H20485" s="12"/>
      <c r="J20485" s="29"/>
      <c r="K20485" s="45"/>
      <c r="L20485" s="45"/>
      <c r="M20485" s="45"/>
    </row>
    <row r="20486" spans="8:13" s="28" customFormat="1" x14ac:dyDescent="0.2">
      <c r="H20486" s="12"/>
      <c r="J20486" s="29"/>
      <c r="K20486" s="45"/>
      <c r="L20486" s="45"/>
      <c r="M20486" s="45"/>
    </row>
    <row r="20487" spans="8:13" s="28" customFormat="1" x14ac:dyDescent="0.2">
      <c r="H20487" s="12"/>
      <c r="J20487" s="29"/>
      <c r="K20487" s="45"/>
      <c r="L20487" s="45"/>
      <c r="M20487" s="45"/>
    </row>
    <row r="20488" spans="8:13" s="28" customFormat="1" x14ac:dyDescent="0.2">
      <c r="H20488" s="12"/>
      <c r="J20488" s="29"/>
      <c r="K20488" s="45"/>
      <c r="L20488" s="45"/>
      <c r="M20488" s="45"/>
    </row>
    <row r="20489" spans="8:13" s="28" customFormat="1" x14ac:dyDescent="0.2">
      <c r="H20489" s="12"/>
      <c r="J20489" s="29"/>
      <c r="K20489" s="45"/>
      <c r="L20489" s="45"/>
      <c r="M20489" s="45"/>
    </row>
    <row r="20490" spans="8:13" s="28" customFormat="1" x14ac:dyDescent="0.2">
      <c r="H20490" s="12"/>
      <c r="J20490" s="29"/>
      <c r="K20490" s="45"/>
      <c r="L20490" s="45"/>
      <c r="M20490" s="45"/>
    </row>
    <row r="20491" spans="8:13" s="28" customFormat="1" x14ac:dyDescent="0.2">
      <c r="H20491" s="12"/>
      <c r="J20491" s="29"/>
      <c r="K20491" s="45"/>
      <c r="L20491" s="45"/>
      <c r="M20491" s="45"/>
    </row>
    <row r="20492" spans="8:13" s="28" customFormat="1" x14ac:dyDescent="0.2">
      <c r="H20492" s="12"/>
      <c r="J20492" s="29"/>
      <c r="K20492" s="45"/>
      <c r="L20492" s="45"/>
      <c r="M20492" s="45"/>
    </row>
    <row r="20493" spans="8:13" s="28" customFormat="1" x14ac:dyDescent="0.2">
      <c r="H20493" s="12"/>
      <c r="J20493" s="29"/>
      <c r="K20493" s="45"/>
      <c r="L20493" s="45"/>
      <c r="M20493" s="45"/>
    </row>
    <row r="20494" spans="8:13" s="28" customFormat="1" x14ac:dyDescent="0.2">
      <c r="H20494" s="12"/>
      <c r="J20494" s="29"/>
      <c r="K20494" s="45"/>
      <c r="L20494" s="45"/>
      <c r="M20494" s="45"/>
    </row>
    <row r="20495" spans="8:13" s="28" customFormat="1" x14ac:dyDescent="0.2">
      <c r="H20495" s="12"/>
      <c r="J20495" s="29"/>
      <c r="K20495" s="45"/>
      <c r="L20495" s="45"/>
      <c r="M20495" s="45"/>
    </row>
    <row r="20496" spans="8:13" s="28" customFormat="1" x14ac:dyDescent="0.2">
      <c r="H20496" s="12"/>
      <c r="J20496" s="29"/>
      <c r="K20496" s="45"/>
      <c r="L20496" s="45"/>
      <c r="M20496" s="45"/>
    </row>
    <row r="20497" spans="8:13" s="28" customFormat="1" x14ac:dyDescent="0.2">
      <c r="H20497" s="12"/>
      <c r="J20497" s="29"/>
      <c r="K20497" s="45"/>
      <c r="L20497" s="45"/>
      <c r="M20497" s="45"/>
    </row>
    <row r="20498" spans="8:13" s="28" customFormat="1" x14ac:dyDescent="0.2">
      <c r="H20498" s="12"/>
      <c r="J20498" s="29"/>
      <c r="K20498" s="45"/>
      <c r="L20498" s="45"/>
      <c r="M20498" s="45"/>
    </row>
    <row r="20499" spans="8:13" s="28" customFormat="1" x14ac:dyDescent="0.2">
      <c r="H20499" s="12"/>
      <c r="J20499" s="29"/>
      <c r="K20499" s="45"/>
      <c r="L20499" s="45"/>
      <c r="M20499" s="45"/>
    </row>
    <row r="20500" spans="8:13" s="28" customFormat="1" x14ac:dyDescent="0.2">
      <c r="H20500" s="12"/>
      <c r="J20500" s="29"/>
      <c r="K20500" s="45"/>
      <c r="L20500" s="45"/>
      <c r="M20500" s="45"/>
    </row>
    <row r="20501" spans="8:13" s="28" customFormat="1" x14ac:dyDescent="0.2">
      <c r="H20501" s="12"/>
      <c r="J20501" s="29"/>
      <c r="K20501" s="45"/>
      <c r="L20501" s="45"/>
      <c r="M20501" s="45"/>
    </row>
    <row r="20502" spans="8:13" s="28" customFormat="1" x14ac:dyDescent="0.2">
      <c r="H20502" s="12"/>
      <c r="J20502" s="29"/>
      <c r="K20502" s="45"/>
      <c r="L20502" s="45"/>
      <c r="M20502" s="45"/>
    </row>
    <row r="20503" spans="8:13" s="28" customFormat="1" x14ac:dyDescent="0.2">
      <c r="H20503" s="12"/>
      <c r="J20503" s="29"/>
      <c r="K20503" s="45"/>
      <c r="L20503" s="45"/>
      <c r="M20503" s="45"/>
    </row>
    <row r="20504" spans="8:13" s="28" customFormat="1" x14ac:dyDescent="0.2">
      <c r="H20504" s="12"/>
      <c r="J20504" s="29"/>
      <c r="K20504" s="45"/>
      <c r="L20504" s="45"/>
      <c r="M20504" s="45"/>
    </row>
    <row r="20505" spans="8:13" s="28" customFormat="1" x14ac:dyDescent="0.2">
      <c r="H20505" s="12"/>
      <c r="J20505" s="29"/>
      <c r="K20505" s="45"/>
      <c r="L20505" s="45"/>
      <c r="M20505" s="45"/>
    </row>
    <row r="20506" spans="8:13" s="28" customFormat="1" x14ac:dyDescent="0.2">
      <c r="H20506" s="12"/>
      <c r="J20506" s="29"/>
      <c r="K20506" s="45"/>
      <c r="L20506" s="45"/>
      <c r="M20506" s="45"/>
    </row>
    <row r="20507" spans="8:13" s="28" customFormat="1" x14ac:dyDescent="0.2">
      <c r="H20507" s="12"/>
      <c r="J20507" s="29"/>
      <c r="K20507" s="45"/>
      <c r="L20507" s="45"/>
      <c r="M20507" s="45"/>
    </row>
    <row r="20508" spans="8:13" s="28" customFormat="1" x14ac:dyDescent="0.2">
      <c r="H20508" s="12"/>
      <c r="J20508" s="29"/>
      <c r="K20508" s="45"/>
      <c r="L20508" s="45"/>
      <c r="M20508" s="45"/>
    </row>
    <row r="20509" spans="8:13" s="28" customFormat="1" x14ac:dyDescent="0.2">
      <c r="H20509" s="12"/>
      <c r="J20509" s="29"/>
      <c r="K20509" s="45"/>
      <c r="L20509" s="45"/>
      <c r="M20509" s="45"/>
    </row>
    <row r="20510" spans="8:13" s="28" customFormat="1" x14ac:dyDescent="0.2">
      <c r="H20510" s="12"/>
      <c r="J20510" s="29"/>
      <c r="K20510" s="45"/>
      <c r="L20510" s="45"/>
      <c r="M20510" s="45"/>
    </row>
    <row r="20511" spans="8:13" s="28" customFormat="1" x14ac:dyDescent="0.2">
      <c r="H20511" s="12"/>
      <c r="J20511" s="29"/>
      <c r="K20511" s="45"/>
      <c r="L20511" s="45"/>
      <c r="M20511" s="45"/>
    </row>
    <row r="20512" spans="8:13" s="28" customFormat="1" x14ac:dyDescent="0.2">
      <c r="H20512" s="12"/>
      <c r="J20512" s="29"/>
      <c r="K20512" s="45"/>
      <c r="L20512" s="45"/>
      <c r="M20512" s="45"/>
    </row>
    <row r="20513" spans="8:13" s="28" customFormat="1" x14ac:dyDescent="0.2">
      <c r="H20513" s="12"/>
      <c r="J20513" s="29"/>
      <c r="K20513" s="45"/>
      <c r="L20513" s="45"/>
      <c r="M20513" s="45"/>
    </row>
    <row r="20514" spans="8:13" s="28" customFormat="1" x14ac:dyDescent="0.2">
      <c r="H20514" s="12"/>
      <c r="J20514" s="29"/>
      <c r="K20514" s="45"/>
      <c r="L20514" s="45"/>
      <c r="M20514" s="45"/>
    </row>
    <row r="20515" spans="8:13" s="28" customFormat="1" x14ac:dyDescent="0.2">
      <c r="H20515" s="12"/>
      <c r="J20515" s="29"/>
      <c r="K20515" s="45"/>
      <c r="L20515" s="45"/>
      <c r="M20515" s="45"/>
    </row>
    <row r="20516" spans="8:13" s="28" customFormat="1" x14ac:dyDescent="0.2">
      <c r="H20516" s="12"/>
      <c r="J20516" s="29"/>
      <c r="K20516" s="45"/>
      <c r="L20516" s="45"/>
      <c r="M20516" s="45"/>
    </row>
    <row r="20517" spans="8:13" s="28" customFormat="1" x14ac:dyDescent="0.2">
      <c r="H20517" s="12"/>
      <c r="J20517" s="29"/>
      <c r="K20517" s="45"/>
      <c r="L20517" s="45"/>
      <c r="M20517" s="45"/>
    </row>
    <row r="20518" spans="8:13" s="28" customFormat="1" x14ac:dyDescent="0.2">
      <c r="H20518" s="12"/>
      <c r="J20518" s="29"/>
      <c r="K20518" s="45"/>
      <c r="L20518" s="45"/>
      <c r="M20518" s="45"/>
    </row>
    <row r="20519" spans="8:13" s="28" customFormat="1" x14ac:dyDescent="0.2">
      <c r="H20519" s="12"/>
      <c r="J20519" s="29"/>
      <c r="K20519" s="45"/>
      <c r="L20519" s="45"/>
      <c r="M20519" s="45"/>
    </row>
    <row r="20520" spans="8:13" s="28" customFormat="1" x14ac:dyDescent="0.2">
      <c r="H20520" s="12"/>
      <c r="J20520" s="29"/>
      <c r="K20520" s="45"/>
      <c r="L20520" s="45"/>
      <c r="M20520" s="45"/>
    </row>
    <row r="20521" spans="8:13" s="28" customFormat="1" x14ac:dyDescent="0.2">
      <c r="H20521" s="12"/>
      <c r="J20521" s="29"/>
      <c r="K20521" s="45"/>
      <c r="L20521" s="45"/>
      <c r="M20521" s="45"/>
    </row>
    <row r="20522" spans="8:13" s="28" customFormat="1" x14ac:dyDescent="0.2">
      <c r="H20522" s="12"/>
      <c r="J20522" s="29"/>
      <c r="K20522" s="45"/>
      <c r="L20522" s="45"/>
      <c r="M20522" s="45"/>
    </row>
    <row r="20523" spans="8:13" s="28" customFormat="1" x14ac:dyDescent="0.2">
      <c r="H20523" s="12"/>
      <c r="J20523" s="29"/>
      <c r="K20523" s="45"/>
      <c r="L20523" s="45"/>
      <c r="M20523" s="45"/>
    </row>
    <row r="20524" spans="8:13" s="28" customFormat="1" x14ac:dyDescent="0.2">
      <c r="H20524" s="12"/>
      <c r="J20524" s="29"/>
      <c r="K20524" s="45"/>
      <c r="L20524" s="45"/>
      <c r="M20524" s="45"/>
    </row>
    <row r="20525" spans="8:13" s="28" customFormat="1" x14ac:dyDescent="0.2">
      <c r="H20525" s="12"/>
      <c r="J20525" s="29"/>
      <c r="K20525" s="45"/>
      <c r="L20525" s="45"/>
      <c r="M20525" s="45"/>
    </row>
    <row r="20526" spans="8:13" s="28" customFormat="1" x14ac:dyDescent="0.2">
      <c r="H20526" s="12"/>
      <c r="J20526" s="29"/>
      <c r="K20526" s="45"/>
      <c r="L20526" s="45"/>
      <c r="M20526" s="45"/>
    </row>
    <row r="20527" spans="8:13" s="28" customFormat="1" x14ac:dyDescent="0.2">
      <c r="H20527" s="12"/>
      <c r="J20527" s="29"/>
      <c r="K20527" s="45"/>
      <c r="L20527" s="45"/>
      <c r="M20527" s="45"/>
    </row>
    <row r="20528" spans="8:13" s="28" customFormat="1" x14ac:dyDescent="0.2">
      <c r="H20528" s="12"/>
      <c r="J20528" s="29"/>
      <c r="K20528" s="45"/>
      <c r="L20528" s="45"/>
      <c r="M20528" s="45"/>
    </row>
    <row r="20529" spans="8:13" s="28" customFormat="1" x14ac:dyDescent="0.2">
      <c r="H20529" s="12"/>
      <c r="J20529" s="29"/>
      <c r="K20529" s="45"/>
      <c r="L20529" s="45"/>
      <c r="M20529" s="45"/>
    </row>
    <row r="20530" spans="8:13" s="28" customFormat="1" x14ac:dyDescent="0.2">
      <c r="H20530" s="12"/>
      <c r="J20530" s="29"/>
      <c r="K20530" s="45"/>
      <c r="L20530" s="45"/>
      <c r="M20530" s="45"/>
    </row>
    <row r="20531" spans="8:13" s="28" customFormat="1" x14ac:dyDescent="0.2">
      <c r="H20531" s="12"/>
      <c r="J20531" s="29"/>
      <c r="K20531" s="45"/>
      <c r="L20531" s="45"/>
      <c r="M20531" s="45"/>
    </row>
    <row r="20532" spans="8:13" s="28" customFormat="1" x14ac:dyDescent="0.2">
      <c r="H20532" s="12"/>
      <c r="J20532" s="29"/>
      <c r="K20532" s="45"/>
      <c r="L20532" s="45"/>
      <c r="M20532" s="45"/>
    </row>
    <row r="20533" spans="8:13" s="28" customFormat="1" x14ac:dyDescent="0.2">
      <c r="H20533" s="12"/>
      <c r="J20533" s="29"/>
      <c r="K20533" s="45"/>
      <c r="L20533" s="45"/>
      <c r="M20533" s="45"/>
    </row>
    <row r="20534" spans="8:13" s="28" customFormat="1" x14ac:dyDescent="0.2">
      <c r="H20534" s="12"/>
      <c r="J20534" s="29"/>
      <c r="K20534" s="45"/>
      <c r="L20534" s="45"/>
      <c r="M20534" s="45"/>
    </row>
    <row r="20535" spans="8:13" s="28" customFormat="1" x14ac:dyDescent="0.2">
      <c r="H20535" s="12"/>
      <c r="J20535" s="29"/>
      <c r="K20535" s="45"/>
      <c r="L20535" s="45"/>
      <c r="M20535" s="45"/>
    </row>
    <row r="20536" spans="8:13" s="28" customFormat="1" x14ac:dyDescent="0.2">
      <c r="H20536" s="12"/>
      <c r="J20536" s="29"/>
      <c r="K20536" s="45"/>
      <c r="L20536" s="45"/>
      <c r="M20536" s="45"/>
    </row>
    <row r="20537" spans="8:13" s="28" customFormat="1" x14ac:dyDescent="0.2">
      <c r="H20537" s="12"/>
      <c r="J20537" s="29"/>
      <c r="K20537" s="45"/>
      <c r="L20537" s="45"/>
      <c r="M20537" s="45"/>
    </row>
    <row r="20538" spans="8:13" s="28" customFormat="1" x14ac:dyDescent="0.2">
      <c r="H20538" s="12"/>
      <c r="J20538" s="29"/>
      <c r="K20538" s="45"/>
      <c r="L20538" s="45"/>
      <c r="M20538" s="45"/>
    </row>
    <row r="20539" spans="8:13" s="28" customFormat="1" x14ac:dyDescent="0.2">
      <c r="H20539" s="12"/>
      <c r="J20539" s="29"/>
      <c r="K20539" s="45"/>
      <c r="L20539" s="45"/>
      <c r="M20539" s="45"/>
    </row>
    <row r="20540" spans="8:13" s="28" customFormat="1" x14ac:dyDescent="0.2">
      <c r="H20540" s="12"/>
      <c r="J20540" s="29"/>
      <c r="K20540" s="45"/>
      <c r="L20540" s="45"/>
      <c r="M20540" s="45"/>
    </row>
    <row r="20541" spans="8:13" s="28" customFormat="1" x14ac:dyDescent="0.2">
      <c r="H20541" s="12"/>
      <c r="J20541" s="29"/>
      <c r="K20541" s="45"/>
      <c r="L20541" s="45"/>
      <c r="M20541" s="45"/>
    </row>
    <row r="20542" spans="8:13" s="28" customFormat="1" x14ac:dyDescent="0.2">
      <c r="H20542" s="12"/>
      <c r="J20542" s="29"/>
      <c r="K20542" s="45"/>
      <c r="L20542" s="45"/>
      <c r="M20542" s="45"/>
    </row>
    <row r="20543" spans="8:13" s="28" customFormat="1" x14ac:dyDescent="0.2">
      <c r="H20543" s="12"/>
      <c r="J20543" s="29"/>
      <c r="K20543" s="45"/>
      <c r="L20543" s="45"/>
      <c r="M20543" s="45"/>
    </row>
    <row r="20544" spans="8:13" s="28" customFormat="1" x14ac:dyDescent="0.2">
      <c r="H20544" s="12"/>
      <c r="J20544" s="29"/>
      <c r="K20544" s="45"/>
      <c r="L20544" s="45"/>
      <c r="M20544" s="45"/>
    </row>
    <row r="20545" spans="8:13" s="28" customFormat="1" x14ac:dyDescent="0.2">
      <c r="H20545" s="12"/>
      <c r="J20545" s="29"/>
      <c r="K20545" s="45"/>
      <c r="L20545" s="45"/>
      <c r="M20545" s="45"/>
    </row>
    <row r="20546" spans="8:13" s="28" customFormat="1" x14ac:dyDescent="0.2">
      <c r="H20546" s="12"/>
      <c r="J20546" s="29"/>
      <c r="K20546" s="45"/>
      <c r="L20546" s="45"/>
      <c r="M20546" s="45"/>
    </row>
    <row r="20547" spans="8:13" s="28" customFormat="1" x14ac:dyDescent="0.2">
      <c r="H20547" s="12"/>
      <c r="J20547" s="29"/>
      <c r="K20547" s="45"/>
      <c r="L20547" s="45"/>
      <c r="M20547" s="45"/>
    </row>
    <row r="20548" spans="8:13" s="28" customFormat="1" x14ac:dyDescent="0.2">
      <c r="H20548" s="12"/>
      <c r="J20548" s="29"/>
      <c r="K20548" s="45"/>
      <c r="L20548" s="45"/>
      <c r="M20548" s="45"/>
    </row>
    <row r="20549" spans="8:13" s="28" customFormat="1" x14ac:dyDescent="0.2">
      <c r="H20549" s="12"/>
      <c r="J20549" s="29"/>
      <c r="K20549" s="45"/>
      <c r="L20549" s="45"/>
      <c r="M20549" s="45"/>
    </row>
    <row r="20550" spans="8:13" s="28" customFormat="1" x14ac:dyDescent="0.2">
      <c r="H20550" s="12"/>
      <c r="J20550" s="29"/>
      <c r="K20550" s="45"/>
      <c r="L20550" s="45"/>
      <c r="M20550" s="45"/>
    </row>
    <row r="20551" spans="8:13" s="28" customFormat="1" x14ac:dyDescent="0.2">
      <c r="H20551" s="12"/>
      <c r="J20551" s="29"/>
      <c r="K20551" s="45"/>
      <c r="L20551" s="45"/>
      <c r="M20551" s="45"/>
    </row>
    <row r="20552" spans="8:13" s="28" customFormat="1" x14ac:dyDescent="0.2">
      <c r="H20552" s="12"/>
      <c r="J20552" s="29"/>
      <c r="K20552" s="45"/>
      <c r="L20552" s="45"/>
      <c r="M20552" s="45"/>
    </row>
    <row r="20553" spans="8:13" s="28" customFormat="1" x14ac:dyDescent="0.2">
      <c r="H20553" s="12"/>
      <c r="J20553" s="29"/>
      <c r="K20553" s="45"/>
      <c r="L20553" s="45"/>
      <c r="M20553" s="45"/>
    </row>
    <row r="20554" spans="8:13" s="28" customFormat="1" x14ac:dyDescent="0.2">
      <c r="H20554" s="12"/>
      <c r="J20554" s="29"/>
      <c r="K20554" s="45"/>
      <c r="L20554" s="45"/>
      <c r="M20554" s="45"/>
    </row>
    <row r="20555" spans="8:13" s="28" customFormat="1" x14ac:dyDescent="0.2">
      <c r="H20555" s="12"/>
      <c r="J20555" s="29"/>
      <c r="K20555" s="45"/>
      <c r="L20555" s="45"/>
      <c r="M20555" s="45"/>
    </row>
    <row r="20556" spans="8:13" s="28" customFormat="1" x14ac:dyDescent="0.2">
      <c r="H20556" s="12"/>
      <c r="J20556" s="29"/>
      <c r="K20556" s="45"/>
      <c r="L20556" s="45"/>
      <c r="M20556" s="45"/>
    </row>
    <row r="20557" spans="8:13" s="28" customFormat="1" x14ac:dyDescent="0.2">
      <c r="H20557" s="12"/>
      <c r="J20557" s="29"/>
      <c r="K20557" s="45"/>
      <c r="L20557" s="45"/>
      <c r="M20557" s="45"/>
    </row>
    <row r="20558" spans="8:13" s="28" customFormat="1" x14ac:dyDescent="0.2">
      <c r="H20558" s="12"/>
      <c r="J20558" s="29"/>
      <c r="K20558" s="45"/>
      <c r="L20558" s="45"/>
      <c r="M20558" s="45"/>
    </row>
    <row r="20559" spans="8:13" s="28" customFormat="1" x14ac:dyDescent="0.2">
      <c r="H20559" s="12"/>
      <c r="J20559" s="29"/>
      <c r="K20559" s="45"/>
      <c r="L20559" s="45"/>
      <c r="M20559" s="45"/>
    </row>
    <row r="20560" spans="8:13" s="28" customFormat="1" x14ac:dyDescent="0.2">
      <c r="H20560" s="12"/>
      <c r="J20560" s="29"/>
      <c r="K20560" s="45"/>
      <c r="L20560" s="45"/>
      <c r="M20560" s="45"/>
    </row>
    <row r="20561" spans="8:13" s="28" customFormat="1" x14ac:dyDescent="0.2">
      <c r="H20561" s="12"/>
      <c r="J20561" s="29"/>
      <c r="K20561" s="45"/>
      <c r="L20561" s="45"/>
      <c r="M20561" s="45"/>
    </row>
    <row r="20562" spans="8:13" s="28" customFormat="1" x14ac:dyDescent="0.2">
      <c r="H20562" s="12"/>
      <c r="J20562" s="29"/>
      <c r="K20562" s="45"/>
      <c r="L20562" s="45"/>
      <c r="M20562" s="45"/>
    </row>
    <row r="20563" spans="8:13" s="28" customFormat="1" x14ac:dyDescent="0.2">
      <c r="H20563" s="12"/>
      <c r="J20563" s="29"/>
      <c r="K20563" s="45"/>
      <c r="L20563" s="45"/>
      <c r="M20563" s="45"/>
    </row>
    <row r="20564" spans="8:13" s="28" customFormat="1" x14ac:dyDescent="0.2">
      <c r="H20564" s="12"/>
      <c r="J20564" s="29"/>
      <c r="K20564" s="45"/>
      <c r="L20564" s="45"/>
      <c r="M20564" s="45"/>
    </row>
    <row r="20565" spans="8:13" s="28" customFormat="1" x14ac:dyDescent="0.2">
      <c r="H20565" s="12"/>
      <c r="J20565" s="29"/>
      <c r="K20565" s="45"/>
      <c r="L20565" s="45"/>
      <c r="M20565" s="45"/>
    </row>
    <row r="20566" spans="8:13" s="28" customFormat="1" x14ac:dyDescent="0.2">
      <c r="H20566" s="12"/>
      <c r="J20566" s="29"/>
      <c r="K20566" s="45"/>
      <c r="L20566" s="45"/>
      <c r="M20566" s="45"/>
    </row>
    <row r="20567" spans="8:13" s="28" customFormat="1" x14ac:dyDescent="0.2">
      <c r="H20567" s="12"/>
      <c r="J20567" s="29"/>
      <c r="K20567" s="45"/>
      <c r="L20567" s="45"/>
      <c r="M20567" s="45"/>
    </row>
    <row r="20568" spans="8:13" s="28" customFormat="1" x14ac:dyDescent="0.2">
      <c r="H20568" s="12"/>
      <c r="J20568" s="29"/>
      <c r="K20568" s="45"/>
      <c r="L20568" s="45"/>
      <c r="M20568" s="45"/>
    </row>
    <row r="20569" spans="8:13" s="28" customFormat="1" x14ac:dyDescent="0.2">
      <c r="H20569" s="12"/>
      <c r="J20569" s="29"/>
      <c r="K20569" s="45"/>
      <c r="L20569" s="45"/>
      <c r="M20569" s="45"/>
    </row>
    <row r="20570" spans="8:13" s="28" customFormat="1" x14ac:dyDescent="0.2">
      <c r="H20570" s="12"/>
      <c r="J20570" s="29"/>
      <c r="K20570" s="45"/>
      <c r="L20570" s="45"/>
      <c r="M20570" s="45"/>
    </row>
    <row r="20571" spans="8:13" s="28" customFormat="1" x14ac:dyDescent="0.2">
      <c r="H20571" s="12"/>
      <c r="J20571" s="29"/>
      <c r="K20571" s="45"/>
      <c r="L20571" s="45"/>
      <c r="M20571" s="45"/>
    </row>
    <row r="20572" spans="8:13" s="28" customFormat="1" x14ac:dyDescent="0.2">
      <c r="H20572" s="12"/>
      <c r="J20572" s="29"/>
      <c r="K20572" s="45"/>
      <c r="L20572" s="45"/>
      <c r="M20572" s="45"/>
    </row>
    <row r="20573" spans="8:13" s="28" customFormat="1" x14ac:dyDescent="0.2">
      <c r="H20573" s="12"/>
      <c r="J20573" s="29"/>
      <c r="K20573" s="45"/>
      <c r="L20573" s="45"/>
      <c r="M20573" s="45"/>
    </row>
    <row r="20574" spans="8:13" s="28" customFormat="1" x14ac:dyDescent="0.2">
      <c r="H20574" s="12"/>
      <c r="J20574" s="29"/>
      <c r="K20574" s="45"/>
      <c r="L20574" s="45"/>
      <c r="M20574" s="45"/>
    </row>
    <row r="20575" spans="8:13" s="28" customFormat="1" x14ac:dyDescent="0.2">
      <c r="H20575" s="12"/>
      <c r="J20575" s="29"/>
      <c r="K20575" s="45"/>
      <c r="L20575" s="45"/>
      <c r="M20575" s="45"/>
    </row>
    <row r="20576" spans="8:13" s="28" customFormat="1" x14ac:dyDescent="0.2">
      <c r="H20576" s="12"/>
      <c r="J20576" s="29"/>
      <c r="K20576" s="45"/>
      <c r="L20576" s="45"/>
      <c r="M20576" s="45"/>
    </row>
    <row r="20577" spans="8:13" s="28" customFormat="1" x14ac:dyDescent="0.2">
      <c r="H20577" s="12"/>
      <c r="J20577" s="29"/>
      <c r="K20577" s="45"/>
      <c r="L20577" s="45"/>
      <c r="M20577" s="45"/>
    </row>
    <row r="20578" spans="8:13" s="28" customFormat="1" x14ac:dyDescent="0.2">
      <c r="H20578" s="12"/>
      <c r="J20578" s="29"/>
      <c r="K20578" s="45"/>
      <c r="L20578" s="45"/>
      <c r="M20578" s="45"/>
    </row>
    <row r="20579" spans="8:13" s="28" customFormat="1" x14ac:dyDescent="0.2">
      <c r="H20579" s="12"/>
      <c r="J20579" s="29"/>
      <c r="K20579" s="45"/>
      <c r="L20579" s="45"/>
      <c r="M20579" s="45"/>
    </row>
    <row r="20580" spans="8:13" s="28" customFormat="1" x14ac:dyDescent="0.2">
      <c r="H20580" s="12"/>
      <c r="J20580" s="29"/>
      <c r="K20580" s="45"/>
      <c r="L20580" s="45"/>
      <c r="M20580" s="45"/>
    </row>
    <row r="20581" spans="8:13" s="28" customFormat="1" x14ac:dyDescent="0.2">
      <c r="H20581" s="12"/>
      <c r="J20581" s="29"/>
      <c r="K20581" s="45"/>
      <c r="L20581" s="45"/>
      <c r="M20581" s="45"/>
    </row>
    <row r="20582" spans="8:13" s="28" customFormat="1" x14ac:dyDescent="0.2">
      <c r="H20582" s="12"/>
      <c r="J20582" s="29"/>
      <c r="K20582" s="45"/>
      <c r="L20582" s="45"/>
      <c r="M20582" s="45"/>
    </row>
    <row r="20583" spans="8:13" s="28" customFormat="1" x14ac:dyDescent="0.2">
      <c r="H20583" s="12"/>
      <c r="J20583" s="29"/>
      <c r="K20583" s="45"/>
      <c r="L20583" s="45"/>
      <c r="M20583" s="45"/>
    </row>
    <row r="20584" spans="8:13" s="28" customFormat="1" x14ac:dyDescent="0.2">
      <c r="H20584" s="12"/>
      <c r="J20584" s="29"/>
      <c r="K20584" s="45"/>
      <c r="L20584" s="45"/>
      <c r="M20584" s="45"/>
    </row>
    <row r="20585" spans="8:13" s="28" customFormat="1" x14ac:dyDescent="0.2">
      <c r="H20585" s="12"/>
      <c r="J20585" s="29"/>
      <c r="K20585" s="45"/>
      <c r="L20585" s="45"/>
      <c r="M20585" s="45"/>
    </row>
    <row r="20586" spans="8:13" s="28" customFormat="1" x14ac:dyDescent="0.2">
      <c r="H20586" s="12"/>
      <c r="J20586" s="29"/>
      <c r="K20586" s="45"/>
      <c r="L20586" s="45"/>
      <c r="M20586" s="45"/>
    </row>
    <row r="20587" spans="8:13" s="28" customFormat="1" x14ac:dyDescent="0.2">
      <c r="H20587" s="12"/>
      <c r="J20587" s="29"/>
      <c r="K20587" s="45"/>
      <c r="L20587" s="45"/>
      <c r="M20587" s="45"/>
    </row>
    <row r="20588" spans="8:13" s="28" customFormat="1" x14ac:dyDescent="0.2">
      <c r="H20588" s="12"/>
      <c r="J20588" s="29"/>
      <c r="K20588" s="45"/>
      <c r="L20588" s="45"/>
      <c r="M20588" s="45"/>
    </row>
    <row r="20589" spans="8:13" s="28" customFormat="1" x14ac:dyDescent="0.2">
      <c r="H20589" s="12"/>
      <c r="J20589" s="29"/>
      <c r="K20589" s="45"/>
      <c r="L20589" s="45"/>
      <c r="M20589" s="45"/>
    </row>
    <row r="20590" spans="8:13" s="28" customFormat="1" x14ac:dyDescent="0.2">
      <c r="H20590" s="12"/>
      <c r="J20590" s="29"/>
      <c r="K20590" s="45"/>
      <c r="L20590" s="45"/>
      <c r="M20590" s="45"/>
    </row>
    <row r="20591" spans="8:13" s="28" customFormat="1" x14ac:dyDescent="0.2">
      <c r="H20591" s="12"/>
      <c r="J20591" s="29"/>
      <c r="K20591" s="45"/>
      <c r="L20591" s="45"/>
      <c r="M20591" s="45"/>
    </row>
    <row r="20592" spans="8:13" s="28" customFormat="1" x14ac:dyDescent="0.2">
      <c r="H20592" s="12"/>
      <c r="J20592" s="29"/>
      <c r="K20592" s="45"/>
      <c r="L20592" s="45"/>
      <c r="M20592" s="45"/>
    </row>
    <row r="20593" spans="8:13" s="28" customFormat="1" x14ac:dyDescent="0.2">
      <c r="H20593" s="12"/>
      <c r="J20593" s="29"/>
      <c r="K20593" s="45"/>
      <c r="L20593" s="45"/>
      <c r="M20593" s="45"/>
    </row>
    <row r="20594" spans="8:13" s="28" customFormat="1" x14ac:dyDescent="0.2">
      <c r="H20594" s="12"/>
      <c r="J20594" s="29"/>
      <c r="K20594" s="45"/>
      <c r="L20594" s="45"/>
      <c r="M20594" s="45"/>
    </row>
    <row r="20595" spans="8:13" s="28" customFormat="1" x14ac:dyDescent="0.2">
      <c r="H20595" s="12"/>
      <c r="J20595" s="29"/>
      <c r="K20595" s="45"/>
      <c r="L20595" s="45"/>
      <c r="M20595" s="45"/>
    </row>
    <row r="20596" spans="8:13" s="28" customFormat="1" x14ac:dyDescent="0.2">
      <c r="H20596" s="12"/>
      <c r="J20596" s="29"/>
      <c r="K20596" s="45"/>
      <c r="L20596" s="45"/>
      <c r="M20596" s="45"/>
    </row>
    <row r="20597" spans="8:13" s="28" customFormat="1" x14ac:dyDescent="0.2">
      <c r="H20597" s="12"/>
      <c r="J20597" s="29"/>
      <c r="K20597" s="45"/>
      <c r="L20597" s="45"/>
      <c r="M20597" s="45"/>
    </row>
    <row r="20598" spans="8:13" s="28" customFormat="1" x14ac:dyDescent="0.2">
      <c r="H20598" s="12"/>
      <c r="J20598" s="29"/>
      <c r="K20598" s="45"/>
      <c r="L20598" s="45"/>
      <c r="M20598" s="45"/>
    </row>
    <row r="20599" spans="8:13" s="28" customFormat="1" x14ac:dyDescent="0.2">
      <c r="H20599" s="12"/>
      <c r="J20599" s="29"/>
      <c r="K20599" s="45"/>
      <c r="L20599" s="45"/>
      <c r="M20599" s="45"/>
    </row>
    <row r="20600" spans="8:13" s="28" customFormat="1" x14ac:dyDescent="0.2">
      <c r="H20600" s="12"/>
      <c r="J20600" s="29"/>
      <c r="K20600" s="45"/>
      <c r="L20600" s="45"/>
      <c r="M20600" s="45"/>
    </row>
    <row r="20601" spans="8:13" s="28" customFormat="1" x14ac:dyDescent="0.2">
      <c r="H20601" s="12"/>
      <c r="J20601" s="29"/>
      <c r="K20601" s="45"/>
      <c r="L20601" s="45"/>
      <c r="M20601" s="45"/>
    </row>
    <row r="20602" spans="8:13" s="28" customFormat="1" x14ac:dyDescent="0.2">
      <c r="H20602" s="12"/>
      <c r="J20602" s="29"/>
      <c r="K20602" s="45"/>
      <c r="L20602" s="45"/>
      <c r="M20602" s="45"/>
    </row>
    <row r="20603" spans="8:13" s="28" customFormat="1" x14ac:dyDescent="0.2">
      <c r="H20603" s="12"/>
      <c r="J20603" s="29"/>
      <c r="K20603" s="45"/>
      <c r="L20603" s="45"/>
      <c r="M20603" s="45"/>
    </row>
    <row r="20604" spans="8:13" s="28" customFormat="1" x14ac:dyDescent="0.2">
      <c r="H20604" s="12"/>
      <c r="J20604" s="29"/>
      <c r="K20604" s="45"/>
      <c r="L20604" s="45"/>
      <c r="M20604" s="45"/>
    </row>
    <row r="20605" spans="8:13" s="28" customFormat="1" x14ac:dyDescent="0.2">
      <c r="H20605" s="12"/>
      <c r="J20605" s="29"/>
      <c r="K20605" s="45"/>
      <c r="L20605" s="45"/>
      <c r="M20605" s="45"/>
    </row>
    <row r="20606" spans="8:13" s="28" customFormat="1" x14ac:dyDescent="0.2">
      <c r="H20606" s="12"/>
      <c r="J20606" s="29"/>
      <c r="K20606" s="45"/>
      <c r="L20606" s="45"/>
      <c r="M20606" s="45"/>
    </row>
    <row r="20607" spans="8:13" s="28" customFormat="1" x14ac:dyDescent="0.2">
      <c r="H20607" s="12"/>
      <c r="J20607" s="29"/>
      <c r="K20607" s="45"/>
      <c r="L20607" s="45"/>
      <c r="M20607" s="45"/>
    </row>
    <row r="20608" spans="8:13" s="28" customFormat="1" x14ac:dyDescent="0.2">
      <c r="H20608" s="12"/>
      <c r="J20608" s="29"/>
      <c r="K20608" s="45"/>
      <c r="L20608" s="45"/>
      <c r="M20608" s="45"/>
    </row>
    <row r="20609" spans="8:13" s="28" customFormat="1" x14ac:dyDescent="0.2">
      <c r="H20609" s="12"/>
      <c r="J20609" s="29"/>
      <c r="K20609" s="45"/>
      <c r="L20609" s="45"/>
      <c r="M20609" s="45"/>
    </row>
    <row r="20610" spans="8:13" s="28" customFormat="1" x14ac:dyDescent="0.2">
      <c r="H20610" s="12"/>
      <c r="J20610" s="29"/>
      <c r="K20610" s="45"/>
      <c r="L20610" s="45"/>
      <c r="M20610" s="45"/>
    </row>
    <row r="20611" spans="8:13" s="28" customFormat="1" x14ac:dyDescent="0.2">
      <c r="H20611" s="12"/>
      <c r="J20611" s="29"/>
      <c r="K20611" s="45"/>
      <c r="L20611" s="45"/>
      <c r="M20611" s="45"/>
    </row>
    <row r="20612" spans="8:13" s="28" customFormat="1" x14ac:dyDescent="0.2">
      <c r="H20612" s="12"/>
      <c r="J20612" s="29"/>
      <c r="K20612" s="45"/>
      <c r="L20612" s="45"/>
      <c r="M20612" s="45"/>
    </row>
    <row r="20613" spans="8:13" s="28" customFormat="1" x14ac:dyDescent="0.2">
      <c r="H20613" s="12"/>
      <c r="J20613" s="29"/>
      <c r="K20613" s="45"/>
      <c r="L20613" s="45"/>
      <c r="M20613" s="45"/>
    </row>
    <row r="20614" spans="8:13" s="28" customFormat="1" x14ac:dyDescent="0.2">
      <c r="H20614" s="12"/>
      <c r="J20614" s="29"/>
      <c r="K20614" s="45"/>
      <c r="L20614" s="45"/>
      <c r="M20614" s="45"/>
    </row>
    <row r="20615" spans="8:13" s="28" customFormat="1" x14ac:dyDescent="0.2">
      <c r="H20615" s="12"/>
      <c r="J20615" s="29"/>
      <c r="K20615" s="45"/>
      <c r="L20615" s="45"/>
      <c r="M20615" s="45"/>
    </row>
    <row r="20616" spans="8:13" s="28" customFormat="1" x14ac:dyDescent="0.2">
      <c r="H20616" s="12"/>
      <c r="J20616" s="29"/>
      <c r="K20616" s="45"/>
      <c r="L20616" s="45"/>
      <c r="M20616" s="45"/>
    </row>
    <row r="20617" spans="8:13" s="28" customFormat="1" x14ac:dyDescent="0.2">
      <c r="H20617" s="12"/>
      <c r="J20617" s="29"/>
      <c r="K20617" s="45"/>
      <c r="L20617" s="45"/>
      <c r="M20617" s="45"/>
    </row>
    <row r="20618" spans="8:13" s="28" customFormat="1" x14ac:dyDescent="0.2">
      <c r="H20618" s="12"/>
      <c r="J20618" s="29"/>
      <c r="K20618" s="45"/>
      <c r="L20618" s="45"/>
      <c r="M20618" s="45"/>
    </row>
    <row r="20619" spans="8:13" s="28" customFormat="1" x14ac:dyDescent="0.2">
      <c r="H20619" s="12"/>
      <c r="J20619" s="29"/>
      <c r="K20619" s="45"/>
      <c r="L20619" s="45"/>
      <c r="M20619" s="45"/>
    </row>
    <row r="20620" spans="8:13" s="28" customFormat="1" x14ac:dyDescent="0.2">
      <c r="H20620" s="12"/>
      <c r="J20620" s="29"/>
      <c r="K20620" s="45"/>
      <c r="L20620" s="45"/>
      <c r="M20620" s="45"/>
    </row>
    <row r="20621" spans="8:13" s="28" customFormat="1" x14ac:dyDescent="0.2">
      <c r="H20621" s="12"/>
      <c r="J20621" s="29"/>
      <c r="K20621" s="45"/>
      <c r="L20621" s="45"/>
      <c r="M20621" s="45"/>
    </row>
    <row r="20622" spans="8:13" s="28" customFormat="1" x14ac:dyDescent="0.2">
      <c r="H20622" s="12"/>
      <c r="J20622" s="29"/>
      <c r="K20622" s="45"/>
      <c r="L20622" s="45"/>
      <c r="M20622" s="45"/>
    </row>
    <row r="20623" spans="8:13" s="28" customFormat="1" x14ac:dyDescent="0.2">
      <c r="H20623" s="12"/>
      <c r="J20623" s="29"/>
      <c r="K20623" s="45"/>
      <c r="L20623" s="45"/>
      <c r="M20623" s="45"/>
    </row>
    <row r="20624" spans="8:13" s="28" customFormat="1" x14ac:dyDescent="0.2">
      <c r="H20624" s="12"/>
      <c r="J20624" s="29"/>
      <c r="K20624" s="45"/>
      <c r="L20624" s="45"/>
      <c r="M20624" s="45"/>
    </row>
    <row r="20625" spans="8:13" s="28" customFormat="1" x14ac:dyDescent="0.2">
      <c r="H20625" s="12"/>
      <c r="J20625" s="29"/>
      <c r="K20625" s="45"/>
      <c r="L20625" s="45"/>
      <c r="M20625" s="45"/>
    </row>
    <row r="20626" spans="8:13" s="28" customFormat="1" x14ac:dyDescent="0.2">
      <c r="H20626" s="12"/>
      <c r="J20626" s="29"/>
      <c r="K20626" s="45"/>
      <c r="L20626" s="45"/>
      <c r="M20626" s="45"/>
    </row>
    <row r="20627" spans="8:13" s="28" customFormat="1" x14ac:dyDescent="0.2">
      <c r="H20627" s="12"/>
      <c r="J20627" s="29"/>
      <c r="K20627" s="45"/>
      <c r="L20627" s="45"/>
      <c r="M20627" s="45"/>
    </row>
    <row r="20628" spans="8:13" s="28" customFormat="1" x14ac:dyDescent="0.2">
      <c r="H20628" s="12"/>
      <c r="J20628" s="29"/>
      <c r="K20628" s="45"/>
      <c r="L20628" s="45"/>
      <c r="M20628" s="45"/>
    </row>
    <row r="20629" spans="8:13" s="28" customFormat="1" x14ac:dyDescent="0.2">
      <c r="H20629" s="12"/>
      <c r="J20629" s="29"/>
      <c r="K20629" s="45"/>
      <c r="L20629" s="45"/>
      <c r="M20629" s="45"/>
    </row>
    <row r="20630" spans="8:13" s="28" customFormat="1" x14ac:dyDescent="0.2">
      <c r="H20630" s="12"/>
      <c r="J20630" s="29"/>
      <c r="K20630" s="45"/>
      <c r="L20630" s="45"/>
      <c r="M20630" s="45"/>
    </row>
    <row r="20631" spans="8:13" s="28" customFormat="1" x14ac:dyDescent="0.2">
      <c r="H20631" s="12"/>
      <c r="J20631" s="29"/>
      <c r="K20631" s="45"/>
      <c r="L20631" s="45"/>
      <c r="M20631" s="45"/>
    </row>
    <row r="20632" spans="8:13" s="28" customFormat="1" x14ac:dyDescent="0.2">
      <c r="H20632" s="12"/>
      <c r="J20632" s="29"/>
      <c r="K20632" s="45"/>
      <c r="L20632" s="45"/>
      <c r="M20632" s="45"/>
    </row>
    <row r="20633" spans="8:13" s="28" customFormat="1" x14ac:dyDescent="0.2">
      <c r="H20633" s="12"/>
      <c r="J20633" s="29"/>
      <c r="K20633" s="45"/>
      <c r="L20633" s="45"/>
      <c r="M20633" s="45"/>
    </row>
    <row r="20634" spans="8:13" s="28" customFormat="1" x14ac:dyDescent="0.2">
      <c r="H20634" s="12"/>
      <c r="J20634" s="29"/>
      <c r="K20634" s="45"/>
      <c r="L20634" s="45"/>
      <c r="M20634" s="45"/>
    </row>
    <row r="20635" spans="8:13" s="28" customFormat="1" x14ac:dyDescent="0.2">
      <c r="H20635" s="12"/>
      <c r="J20635" s="29"/>
      <c r="K20635" s="45"/>
      <c r="L20635" s="45"/>
      <c r="M20635" s="45"/>
    </row>
    <row r="20636" spans="8:13" s="28" customFormat="1" x14ac:dyDescent="0.2">
      <c r="H20636" s="12"/>
      <c r="J20636" s="29"/>
      <c r="K20636" s="45"/>
      <c r="L20636" s="45"/>
      <c r="M20636" s="45"/>
    </row>
    <row r="20637" spans="8:13" s="28" customFormat="1" x14ac:dyDescent="0.2">
      <c r="H20637" s="12"/>
      <c r="J20637" s="29"/>
      <c r="K20637" s="45"/>
      <c r="L20637" s="45"/>
      <c r="M20637" s="45"/>
    </row>
    <row r="20638" spans="8:13" s="28" customFormat="1" x14ac:dyDescent="0.2">
      <c r="H20638" s="12"/>
      <c r="J20638" s="29"/>
      <c r="K20638" s="45"/>
      <c r="L20638" s="45"/>
      <c r="M20638" s="45"/>
    </row>
    <row r="20639" spans="8:13" s="28" customFormat="1" x14ac:dyDescent="0.2">
      <c r="H20639" s="12"/>
      <c r="J20639" s="29"/>
      <c r="K20639" s="45"/>
      <c r="L20639" s="45"/>
      <c r="M20639" s="45"/>
    </row>
    <row r="20640" spans="8:13" s="28" customFormat="1" x14ac:dyDescent="0.2">
      <c r="H20640" s="12"/>
      <c r="J20640" s="29"/>
      <c r="K20640" s="45"/>
      <c r="L20640" s="45"/>
      <c r="M20640" s="45"/>
    </row>
    <row r="20641" spans="8:13" s="28" customFormat="1" x14ac:dyDescent="0.2">
      <c r="H20641" s="12"/>
      <c r="J20641" s="29"/>
      <c r="K20641" s="45"/>
      <c r="L20641" s="45"/>
      <c r="M20641" s="45"/>
    </row>
    <row r="20642" spans="8:13" s="28" customFormat="1" x14ac:dyDescent="0.2">
      <c r="H20642" s="12"/>
      <c r="J20642" s="29"/>
      <c r="K20642" s="45"/>
      <c r="L20642" s="45"/>
      <c r="M20642" s="45"/>
    </row>
    <row r="20643" spans="8:13" s="28" customFormat="1" x14ac:dyDescent="0.2">
      <c r="H20643" s="12"/>
      <c r="J20643" s="29"/>
      <c r="K20643" s="45"/>
      <c r="L20643" s="45"/>
      <c r="M20643" s="45"/>
    </row>
    <row r="20644" spans="8:13" s="28" customFormat="1" x14ac:dyDescent="0.2">
      <c r="H20644" s="12"/>
      <c r="J20644" s="29"/>
      <c r="K20644" s="45"/>
      <c r="L20644" s="45"/>
      <c r="M20644" s="45"/>
    </row>
    <row r="20645" spans="8:13" s="28" customFormat="1" x14ac:dyDescent="0.2">
      <c r="H20645" s="12"/>
      <c r="J20645" s="29"/>
      <c r="K20645" s="45"/>
      <c r="L20645" s="45"/>
      <c r="M20645" s="45"/>
    </row>
    <row r="20646" spans="8:13" s="28" customFormat="1" x14ac:dyDescent="0.2">
      <c r="H20646" s="12"/>
      <c r="J20646" s="29"/>
      <c r="K20646" s="45"/>
      <c r="L20646" s="45"/>
      <c r="M20646" s="45"/>
    </row>
    <row r="20647" spans="8:13" s="28" customFormat="1" x14ac:dyDescent="0.2">
      <c r="H20647" s="12"/>
      <c r="J20647" s="29"/>
      <c r="K20647" s="45"/>
      <c r="L20647" s="45"/>
      <c r="M20647" s="45"/>
    </row>
    <row r="20648" spans="8:13" s="28" customFormat="1" x14ac:dyDescent="0.2">
      <c r="H20648" s="12"/>
      <c r="J20648" s="29"/>
      <c r="K20648" s="45"/>
      <c r="L20648" s="45"/>
      <c r="M20648" s="45"/>
    </row>
    <row r="20649" spans="8:13" s="28" customFormat="1" x14ac:dyDescent="0.2">
      <c r="H20649" s="12"/>
      <c r="J20649" s="29"/>
      <c r="K20649" s="45"/>
      <c r="L20649" s="45"/>
      <c r="M20649" s="45"/>
    </row>
    <row r="20650" spans="8:13" s="28" customFormat="1" x14ac:dyDescent="0.2">
      <c r="H20650" s="12"/>
      <c r="J20650" s="29"/>
      <c r="K20650" s="45"/>
      <c r="L20650" s="45"/>
      <c r="M20650" s="45"/>
    </row>
    <row r="20651" spans="8:13" s="28" customFormat="1" x14ac:dyDescent="0.2">
      <c r="H20651" s="12"/>
      <c r="J20651" s="29"/>
      <c r="K20651" s="45"/>
      <c r="L20651" s="45"/>
      <c r="M20651" s="45"/>
    </row>
    <row r="20652" spans="8:13" s="28" customFormat="1" x14ac:dyDescent="0.2">
      <c r="H20652" s="12"/>
      <c r="J20652" s="29"/>
      <c r="K20652" s="45"/>
      <c r="L20652" s="45"/>
      <c r="M20652" s="45"/>
    </row>
    <row r="20653" spans="8:13" s="28" customFormat="1" x14ac:dyDescent="0.2">
      <c r="H20653" s="12"/>
      <c r="J20653" s="29"/>
      <c r="K20653" s="45"/>
      <c r="L20653" s="45"/>
      <c r="M20653" s="45"/>
    </row>
    <row r="20654" spans="8:13" s="28" customFormat="1" x14ac:dyDescent="0.2">
      <c r="H20654" s="12"/>
      <c r="J20654" s="29"/>
      <c r="K20654" s="45"/>
      <c r="L20654" s="45"/>
      <c r="M20654" s="45"/>
    </row>
    <row r="20655" spans="8:13" s="28" customFormat="1" x14ac:dyDescent="0.2">
      <c r="H20655" s="12"/>
      <c r="J20655" s="29"/>
      <c r="K20655" s="45"/>
      <c r="L20655" s="45"/>
      <c r="M20655" s="45"/>
    </row>
    <row r="20656" spans="8:13" s="28" customFormat="1" x14ac:dyDescent="0.2">
      <c r="H20656" s="12"/>
      <c r="J20656" s="29"/>
      <c r="K20656" s="45"/>
      <c r="L20656" s="45"/>
      <c r="M20656" s="45"/>
    </row>
    <row r="20657" spans="8:13" s="28" customFormat="1" x14ac:dyDescent="0.2">
      <c r="H20657" s="12"/>
      <c r="J20657" s="29"/>
      <c r="K20657" s="45"/>
      <c r="L20657" s="45"/>
      <c r="M20657" s="45"/>
    </row>
    <row r="20658" spans="8:13" s="28" customFormat="1" x14ac:dyDescent="0.2">
      <c r="H20658" s="12"/>
      <c r="J20658" s="29"/>
      <c r="K20658" s="45"/>
      <c r="L20658" s="45"/>
      <c r="M20658" s="45"/>
    </row>
    <row r="20659" spans="8:13" s="28" customFormat="1" x14ac:dyDescent="0.2">
      <c r="H20659" s="12"/>
      <c r="J20659" s="29"/>
      <c r="K20659" s="45"/>
      <c r="L20659" s="45"/>
      <c r="M20659" s="45"/>
    </row>
    <row r="20660" spans="8:13" s="28" customFormat="1" x14ac:dyDescent="0.2">
      <c r="H20660" s="12"/>
      <c r="J20660" s="29"/>
      <c r="K20660" s="45"/>
      <c r="L20660" s="45"/>
      <c r="M20660" s="45"/>
    </row>
    <row r="20661" spans="8:13" s="28" customFormat="1" x14ac:dyDescent="0.2">
      <c r="H20661" s="12"/>
      <c r="J20661" s="29"/>
      <c r="K20661" s="45"/>
      <c r="L20661" s="45"/>
      <c r="M20661" s="45"/>
    </row>
    <row r="20662" spans="8:13" s="28" customFormat="1" x14ac:dyDescent="0.2">
      <c r="H20662" s="12"/>
      <c r="J20662" s="29"/>
      <c r="K20662" s="45"/>
      <c r="L20662" s="45"/>
      <c r="M20662" s="45"/>
    </row>
    <row r="20663" spans="8:13" s="28" customFormat="1" x14ac:dyDescent="0.2">
      <c r="H20663" s="12"/>
      <c r="J20663" s="29"/>
      <c r="K20663" s="45"/>
      <c r="L20663" s="45"/>
      <c r="M20663" s="45"/>
    </row>
    <row r="20664" spans="8:13" s="28" customFormat="1" x14ac:dyDescent="0.2">
      <c r="H20664" s="12"/>
      <c r="J20664" s="29"/>
      <c r="K20664" s="45"/>
      <c r="L20664" s="45"/>
      <c r="M20664" s="45"/>
    </row>
    <row r="20665" spans="8:13" s="28" customFormat="1" x14ac:dyDescent="0.2">
      <c r="H20665" s="12"/>
      <c r="J20665" s="29"/>
      <c r="K20665" s="45"/>
      <c r="L20665" s="45"/>
      <c r="M20665" s="45"/>
    </row>
    <row r="20666" spans="8:13" s="28" customFormat="1" x14ac:dyDescent="0.2">
      <c r="H20666" s="12"/>
      <c r="J20666" s="29"/>
      <c r="K20666" s="45"/>
      <c r="L20666" s="45"/>
      <c r="M20666" s="45"/>
    </row>
    <row r="20667" spans="8:13" s="28" customFormat="1" x14ac:dyDescent="0.2">
      <c r="H20667" s="12"/>
      <c r="J20667" s="29"/>
      <c r="K20667" s="45"/>
      <c r="L20667" s="45"/>
      <c r="M20667" s="45"/>
    </row>
    <row r="20668" spans="8:13" s="28" customFormat="1" x14ac:dyDescent="0.2">
      <c r="H20668" s="12"/>
      <c r="J20668" s="29"/>
      <c r="K20668" s="45"/>
      <c r="L20668" s="45"/>
      <c r="M20668" s="45"/>
    </row>
    <row r="20669" spans="8:13" s="28" customFormat="1" x14ac:dyDescent="0.2">
      <c r="H20669" s="12"/>
      <c r="J20669" s="29"/>
      <c r="K20669" s="45"/>
      <c r="L20669" s="45"/>
      <c r="M20669" s="45"/>
    </row>
    <row r="20670" spans="8:13" s="28" customFormat="1" x14ac:dyDescent="0.2">
      <c r="H20670" s="12"/>
      <c r="J20670" s="29"/>
      <c r="K20670" s="45"/>
      <c r="L20670" s="45"/>
      <c r="M20670" s="45"/>
    </row>
    <row r="20671" spans="8:13" s="28" customFormat="1" x14ac:dyDescent="0.2">
      <c r="H20671" s="12"/>
      <c r="J20671" s="29"/>
      <c r="K20671" s="45"/>
      <c r="L20671" s="45"/>
      <c r="M20671" s="45"/>
    </row>
    <row r="20672" spans="8:13" s="28" customFormat="1" x14ac:dyDescent="0.2">
      <c r="H20672" s="12"/>
      <c r="J20672" s="29"/>
      <c r="K20672" s="45"/>
      <c r="L20672" s="45"/>
      <c r="M20672" s="45"/>
    </row>
    <row r="20673" spans="8:13" s="28" customFormat="1" x14ac:dyDescent="0.2">
      <c r="H20673" s="12"/>
      <c r="J20673" s="29"/>
      <c r="K20673" s="45"/>
      <c r="L20673" s="45"/>
      <c r="M20673" s="45"/>
    </row>
    <row r="20674" spans="8:13" s="28" customFormat="1" x14ac:dyDescent="0.2">
      <c r="H20674" s="12"/>
      <c r="J20674" s="29"/>
      <c r="K20674" s="45"/>
      <c r="L20674" s="45"/>
      <c r="M20674" s="45"/>
    </row>
    <row r="20675" spans="8:13" s="28" customFormat="1" x14ac:dyDescent="0.2">
      <c r="H20675" s="12"/>
      <c r="J20675" s="29"/>
      <c r="K20675" s="45"/>
      <c r="L20675" s="45"/>
      <c r="M20675" s="45"/>
    </row>
    <row r="20676" spans="8:13" s="28" customFormat="1" x14ac:dyDescent="0.2">
      <c r="H20676" s="12"/>
      <c r="J20676" s="29"/>
      <c r="K20676" s="45"/>
      <c r="L20676" s="45"/>
      <c r="M20676" s="45"/>
    </row>
    <row r="20677" spans="8:13" s="28" customFormat="1" x14ac:dyDescent="0.2">
      <c r="H20677" s="12"/>
      <c r="J20677" s="29"/>
      <c r="K20677" s="45"/>
      <c r="L20677" s="45"/>
      <c r="M20677" s="45"/>
    </row>
    <row r="20678" spans="8:13" s="28" customFormat="1" x14ac:dyDescent="0.2">
      <c r="H20678" s="12"/>
      <c r="J20678" s="29"/>
      <c r="K20678" s="45"/>
      <c r="L20678" s="45"/>
      <c r="M20678" s="45"/>
    </row>
    <row r="20679" spans="8:13" s="28" customFormat="1" x14ac:dyDescent="0.2">
      <c r="H20679" s="12"/>
      <c r="J20679" s="29"/>
      <c r="K20679" s="45"/>
      <c r="L20679" s="45"/>
      <c r="M20679" s="45"/>
    </row>
    <row r="20680" spans="8:13" s="28" customFormat="1" x14ac:dyDescent="0.2">
      <c r="H20680" s="12"/>
      <c r="J20680" s="29"/>
      <c r="K20680" s="45"/>
      <c r="L20680" s="45"/>
      <c r="M20680" s="45"/>
    </row>
    <row r="20681" spans="8:13" s="28" customFormat="1" x14ac:dyDescent="0.2">
      <c r="H20681" s="12"/>
      <c r="J20681" s="29"/>
      <c r="K20681" s="45"/>
      <c r="L20681" s="45"/>
      <c r="M20681" s="45"/>
    </row>
    <row r="20682" spans="8:13" s="28" customFormat="1" x14ac:dyDescent="0.2">
      <c r="H20682" s="12"/>
      <c r="J20682" s="29"/>
      <c r="K20682" s="45"/>
      <c r="L20682" s="45"/>
      <c r="M20682" s="45"/>
    </row>
    <row r="20683" spans="8:13" s="28" customFormat="1" x14ac:dyDescent="0.2">
      <c r="H20683" s="12"/>
      <c r="J20683" s="29"/>
      <c r="K20683" s="45"/>
      <c r="L20683" s="45"/>
      <c r="M20683" s="45"/>
    </row>
    <row r="20684" spans="8:13" s="28" customFormat="1" x14ac:dyDescent="0.2">
      <c r="H20684" s="12"/>
      <c r="J20684" s="29"/>
      <c r="K20684" s="45"/>
      <c r="L20684" s="45"/>
      <c r="M20684" s="45"/>
    </row>
    <row r="20685" spans="8:13" s="28" customFormat="1" x14ac:dyDescent="0.2">
      <c r="H20685" s="12"/>
      <c r="J20685" s="29"/>
      <c r="K20685" s="45"/>
      <c r="L20685" s="45"/>
      <c r="M20685" s="45"/>
    </row>
    <row r="20686" spans="8:13" s="28" customFormat="1" x14ac:dyDescent="0.2">
      <c r="H20686" s="12"/>
      <c r="J20686" s="29"/>
      <c r="K20686" s="45"/>
      <c r="L20686" s="45"/>
      <c r="M20686" s="45"/>
    </row>
    <row r="20687" spans="8:13" s="28" customFormat="1" x14ac:dyDescent="0.2">
      <c r="H20687" s="12"/>
      <c r="J20687" s="29"/>
      <c r="K20687" s="45"/>
      <c r="L20687" s="45"/>
      <c r="M20687" s="45"/>
    </row>
    <row r="20688" spans="8:13" s="28" customFormat="1" x14ac:dyDescent="0.2">
      <c r="H20688" s="12"/>
      <c r="J20688" s="29"/>
      <c r="K20688" s="45"/>
      <c r="L20688" s="45"/>
      <c r="M20688" s="45"/>
    </row>
    <row r="20689" spans="8:13" s="28" customFormat="1" x14ac:dyDescent="0.2">
      <c r="H20689" s="12"/>
      <c r="J20689" s="29"/>
      <c r="K20689" s="45"/>
      <c r="L20689" s="45"/>
      <c r="M20689" s="45"/>
    </row>
    <row r="20690" spans="8:13" s="28" customFormat="1" x14ac:dyDescent="0.2">
      <c r="H20690" s="12"/>
      <c r="J20690" s="29"/>
      <c r="K20690" s="45"/>
      <c r="L20690" s="45"/>
      <c r="M20690" s="45"/>
    </row>
    <row r="20691" spans="8:13" s="28" customFormat="1" x14ac:dyDescent="0.2">
      <c r="H20691" s="12"/>
      <c r="J20691" s="29"/>
      <c r="K20691" s="45"/>
      <c r="L20691" s="45"/>
      <c r="M20691" s="45"/>
    </row>
    <row r="20692" spans="8:13" s="28" customFormat="1" x14ac:dyDescent="0.2">
      <c r="H20692" s="12"/>
      <c r="J20692" s="29"/>
      <c r="K20692" s="45"/>
      <c r="L20692" s="45"/>
      <c r="M20692" s="45"/>
    </row>
    <row r="20693" spans="8:13" s="28" customFormat="1" x14ac:dyDescent="0.2">
      <c r="H20693" s="12"/>
      <c r="J20693" s="29"/>
      <c r="K20693" s="45"/>
      <c r="L20693" s="45"/>
      <c r="M20693" s="45"/>
    </row>
    <row r="20694" spans="8:13" s="28" customFormat="1" x14ac:dyDescent="0.2">
      <c r="H20694" s="12"/>
      <c r="J20694" s="29"/>
      <c r="K20694" s="45"/>
      <c r="L20694" s="45"/>
      <c r="M20694" s="45"/>
    </row>
    <row r="20695" spans="8:13" s="28" customFormat="1" x14ac:dyDescent="0.2">
      <c r="H20695" s="12"/>
      <c r="J20695" s="29"/>
      <c r="K20695" s="45"/>
      <c r="L20695" s="45"/>
      <c r="M20695" s="45"/>
    </row>
    <row r="20696" spans="8:13" s="28" customFormat="1" x14ac:dyDescent="0.2">
      <c r="H20696" s="12"/>
      <c r="J20696" s="29"/>
      <c r="K20696" s="45"/>
      <c r="L20696" s="45"/>
      <c r="M20696" s="45"/>
    </row>
    <row r="20697" spans="8:13" s="28" customFormat="1" x14ac:dyDescent="0.2">
      <c r="H20697" s="12"/>
      <c r="J20697" s="29"/>
      <c r="K20697" s="45"/>
      <c r="L20697" s="45"/>
      <c r="M20697" s="45"/>
    </row>
    <row r="20698" spans="8:13" s="28" customFormat="1" x14ac:dyDescent="0.2">
      <c r="H20698" s="12"/>
      <c r="J20698" s="29"/>
      <c r="K20698" s="45"/>
      <c r="L20698" s="45"/>
      <c r="M20698" s="45"/>
    </row>
    <row r="20699" spans="8:13" s="28" customFormat="1" x14ac:dyDescent="0.2">
      <c r="H20699" s="12"/>
      <c r="J20699" s="29"/>
      <c r="K20699" s="45"/>
      <c r="L20699" s="45"/>
      <c r="M20699" s="45"/>
    </row>
    <row r="20700" spans="8:13" s="28" customFormat="1" x14ac:dyDescent="0.2">
      <c r="H20700" s="12"/>
      <c r="J20700" s="29"/>
      <c r="K20700" s="45"/>
      <c r="L20700" s="45"/>
      <c r="M20700" s="45"/>
    </row>
    <row r="20701" spans="8:13" s="28" customFormat="1" x14ac:dyDescent="0.2">
      <c r="H20701" s="12"/>
      <c r="J20701" s="29"/>
      <c r="K20701" s="45"/>
      <c r="L20701" s="45"/>
      <c r="M20701" s="45"/>
    </row>
    <row r="20702" spans="8:13" s="28" customFormat="1" x14ac:dyDescent="0.2">
      <c r="H20702" s="12"/>
      <c r="J20702" s="29"/>
      <c r="K20702" s="45"/>
      <c r="L20702" s="45"/>
      <c r="M20702" s="45"/>
    </row>
    <row r="20703" spans="8:13" s="28" customFormat="1" x14ac:dyDescent="0.2">
      <c r="H20703" s="12"/>
      <c r="J20703" s="29"/>
      <c r="K20703" s="45"/>
      <c r="L20703" s="45"/>
      <c r="M20703" s="45"/>
    </row>
    <row r="20704" spans="8:13" s="28" customFormat="1" x14ac:dyDescent="0.2">
      <c r="H20704" s="12"/>
      <c r="J20704" s="29"/>
      <c r="K20704" s="45"/>
      <c r="L20704" s="45"/>
      <c r="M20704" s="45"/>
    </row>
    <row r="20705" spans="8:13" s="28" customFormat="1" x14ac:dyDescent="0.2">
      <c r="H20705" s="12"/>
      <c r="J20705" s="29"/>
      <c r="K20705" s="45"/>
      <c r="L20705" s="45"/>
      <c r="M20705" s="45"/>
    </row>
    <row r="20706" spans="8:13" s="28" customFormat="1" x14ac:dyDescent="0.2">
      <c r="H20706" s="12"/>
      <c r="J20706" s="29"/>
      <c r="K20706" s="45"/>
      <c r="L20706" s="45"/>
      <c r="M20706" s="45"/>
    </row>
    <row r="20707" spans="8:13" s="28" customFormat="1" x14ac:dyDescent="0.2">
      <c r="H20707" s="12"/>
      <c r="J20707" s="29"/>
      <c r="K20707" s="45"/>
      <c r="L20707" s="45"/>
      <c r="M20707" s="45"/>
    </row>
    <row r="20708" spans="8:13" s="28" customFormat="1" x14ac:dyDescent="0.2">
      <c r="H20708" s="12"/>
      <c r="J20708" s="29"/>
      <c r="K20708" s="45"/>
      <c r="L20708" s="45"/>
      <c r="M20708" s="45"/>
    </row>
    <row r="20709" spans="8:13" s="28" customFormat="1" x14ac:dyDescent="0.2">
      <c r="H20709" s="12"/>
      <c r="J20709" s="29"/>
      <c r="K20709" s="45"/>
      <c r="L20709" s="45"/>
      <c r="M20709" s="45"/>
    </row>
    <row r="20710" spans="8:13" s="28" customFormat="1" x14ac:dyDescent="0.2">
      <c r="H20710" s="12"/>
      <c r="J20710" s="29"/>
      <c r="K20710" s="45"/>
      <c r="L20710" s="45"/>
      <c r="M20710" s="45"/>
    </row>
    <row r="20711" spans="8:13" s="28" customFormat="1" x14ac:dyDescent="0.2">
      <c r="H20711" s="12"/>
      <c r="J20711" s="29"/>
      <c r="K20711" s="45"/>
      <c r="L20711" s="45"/>
      <c r="M20711" s="45"/>
    </row>
    <row r="20712" spans="8:13" s="28" customFormat="1" x14ac:dyDescent="0.2">
      <c r="H20712" s="12"/>
      <c r="J20712" s="29"/>
      <c r="K20712" s="45"/>
      <c r="L20712" s="45"/>
      <c r="M20712" s="45"/>
    </row>
    <row r="20713" spans="8:13" s="28" customFormat="1" x14ac:dyDescent="0.2">
      <c r="H20713" s="12"/>
      <c r="J20713" s="29"/>
      <c r="K20713" s="45"/>
      <c r="L20713" s="45"/>
      <c r="M20713" s="45"/>
    </row>
    <row r="20714" spans="8:13" s="28" customFormat="1" x14ac:dyDescent="0.2">
      <c r="H20714" s="12"/>
      <c r="J20714" s="29"/>
      <c r="K20714" s="45"/>
      <c r="L20714" s="45"/>
      <c r="M20714" s="45"/>
    </row>
    <row r="20715" spans="8:13" s="28" customFormat="1" x14ac:dyDescent="0.2">
      <c r="H20715" s="12"/>
      <c r="J20715" s="29"/>
      <c r="K20715" s="45"/>
      <c r="L20715" s="45"/>
      <c r="M20715" s="45"/>
    </row>
    <row r="20716" spans="8:13" s="28" customFormat="1" x14ac:dyDescent="0.2">
      <c r="H20716" s="12"/>
      <c r="J20716" s="29"/>
      <c r="K20716" s="45"/>
      <c r="L20716" s="45"/>
      <c r="M20716" s="45"/>
    </row>
    <row r="20717" spans="8:13" s="28" customFormat="1" x14ac:dyDescent="0.2">
      <c r="H20717" s="12"/>
      <c r="J20717" s="29"/>
      <c r="K20717" s="45"/>
      <c r="L20717" s="45"/>
      <c r="M20717" s="45"/>
    </row>
    <row r="20718" spans="8:13" s="28" customFormat="1" x14ac:dyDescent="0.2">
      <c r="H20718" s="12"/>
      <c r="J20718" s="29"/>
      <c r="K20718" s="45"/>
      <c r="L20718" s="45"/>
      <c r="M20718" s="45"/>
    </row>
    <row r="20719" spans="8:13" s="28" customFormat="1" x14ac:dyDescent="0.2">
      <c r="H20719" s="12"/>
      <c r="J20719" s="29"/>
      <c r="K20719" s="45"/>
      <c r="L20719" s="45"/>
      <c r="M20719" s="45"/>
    </row>
    <row r="20720" spans="8:13" s="28" customFormat="1" x14ac:dyDescent="0.2">
      <c r="H20720" s="12"/>
      <c r="J20720" s="29"/>
      <c r="K20720" s="45"/>
      <c r="L20720" s="45"/>
      <c r="M20720" s="45"/>
    </row>
    <row r="20721" spans="8:13" s="28" customFormat="1" x14ac:dyDescent="0.2">
      <c r="H20721" s="12"/>
      <c r="J20721" s="29"/>
      <c r="K20721" s="45"/>
      <c r="L20721" s="45"/>
      <c r="M20721" s="45"/>
    </row>
    <row r="20722" spans="8:13" s="28" customFormat="1" x14ac:dyDescent="0.2">
      <c r="H20722" s="12"/>
      <c r="J20722" s="29"/>
      <c r="K20722" s="45"/>
      <c r="L20722" s="45"/>
      <c r="M20722" s="45"/>
    </row>
    <row r="20723" spans="8:13" s="28" customFormat="1" x14ac:dyDescent="0.2">
      <c r="H20723" s="12"/>
      <c r="J20723" s="29"/>
      <c r="K20723" s="45"/>
      <c r="L20723" s="45"/>
      <c r="M20723" s="45"/>
    </row>
    <row r="20724" spans="8:13" s="28" customFormat="1" x14ac:dyDescent="0.2">
      <c r="H20724" s="12"/>
      <c r="J20724" s="29"/>
      <c r="K20724" s="45"/>
      <c r="L20724" s="45"/>
      <c r="M20724" s="45"/>
    </row>
    <row r="20725" spans="8:13" s="28" customFormat="1" x14ac:dyDescent="0.2">
      <c r="H20725" s="12"/>
      <c r="J20725" s="29"/>
      <c r="K20725" s="45"/>
      <c r="L20725" s="45"/>
      <c r="M20725" s="45"/>
    </row>
    <row r="20726" spans="8:13" s="28" customFormat="1" x14ac:dyDescent="0.2">
      <c r="H20726" s="12"/>
      <c r="J20726" s="29"/>
      <c r="K20726" s="45"/>
      <c r="L20726" s="45"/>
      <c r="M20726" s="45"/>
    </row>
    <row r="20727" spans="8:13" s="28" customFormat="1" x14ac:dyDescent="0.2">
      <c r="H20727" s="12"/>
      <c r="J20727" s="29"/>
      <c r="K20727" s="45"/>
      <c r="L20727" s="45"/>
      <c r="M20727" s="45"/>
    </row>
    <row r="20728" spans="8:13" s="28" customFormat="1" x14ac:dyDescent="0.2">
      <c r="H20728" s="12"/>
      <c r="J20728" s="29"/>
      <c r="K20728" s="45"/>
      <c r="L20728" s="45"/>
      <c r="M20728" s="45"/>
    </row>
    <row r="20729" spans="8:13" s="28" customFormat="1" x14ac:dyDescent="0.2">
      <c r="H20729" s="12"/>
      <c r="J20729" s="29"/>
      <c r="K20729" s="45"/>
      <c r="L20729" s="45"/>
      <c r="M20729" s="45"/>
    </row>
    <row r="20730" spans="8:13" s="28" customFormat="1" x14ac:dyDescent="0.2">
      <c r="H20730" s="12"/>
      <c r="J20730" s="29"/>
      <c r="K20730" s="45"/>
      <c r="L20730" s="45"/>
      <c r="M20730" s="45"/>
    </row>
    <row r="20731" spans="8:13" s="28" customFormat="1" x14ac:dyDescent="0.2">
      <c r="H20731" s="12"/>
      <c r="J20731" s="29"/>
      <c r="K20731" s="45"/>
      <c r="L20731" s="45"/>
      <c r="M20731" s="45"/>
    </row>
    <row r="20732" spans="8:13" s="28" customFormat="1" x14ac:dyDescent="0.2">
      <c r="H20732" s="12"/>
      <c r="J20732" s="29"/>
      <c r="K20732" s="45"/>
      <c r="L20732" s="45"/>
      <c r="M20732" s="45"/>
    </row>
    <row r="20733" spans="8:13" s="28" customFormat="1" x14ac:dyDescent="0.2">
      <c r="H20733" s="12"/>
      <c r="J20733" s="29"/>
      <c r="K20733" s="45"/>
      <c r="L20733" s="45"/>
      <c r="M20733" s="45"/>
    </row>
    <row r="20734" spans="8:13" s="28" customFormat="1" x14ac:dyDescent="0.2">
      <c r="H20734" s="12"/>
      <c r="J20734" s="29"/>
      <c r="K20734" s="45"/>
      <c r="L20734" s="45"/>
      <c r="M20734" s="45"/>
    </row>
    <row r="20735" spans="8:13" s="28" customFormat="1" x14ac:dyDescent="0.2">
      <c r="H20735" s="12"/>
      <c r="J20735" s="29"/>
      <c r="K20735" s="45"/>
      <c r="L20735" s="45"/>
      <c r="M20735" s="45"/>
    </row>
    <row r="20736" spans="8:13" s="28" customFormat="1" x14ac:dyDescent="0.2">
      <c r="H20736" s="12"/>
      <c r="J20736" s="29"/>
      <c r="K20736" s="45"/>
      <c r="L20736" s="45"/>
      <c r="M20736" s="45"/>
    </row>
    <row r="20737" spans="8:13" s="28" customFormat="1" x14ac:dyDescent="0.2">
      <c r="H20737" s="12"/>
      <c r="J20737" s="29"/>
      <c r="K20737" s="45"/>
      <c r="L20737" s="45"/>
      <c r="M20737" s="45"/>
    </row>
    <row r="20738" spans="8:13" s="28" customFormat="1" x14ac:dyDescent="0.2">
      <c r="H20738" s="12"/>
      <c r="J20738" s="29"/>
      <c r="K20738" s="45"/>
      <c r="L20738" s="45"/>
      <c r="M20738" s="45"/>
    </row>
    <row r="20739" spans="8:13" s="28" customFormat="1" x14ac:dyDescent="0.2">
      <c r="H20739" s="12"/>
      <c r="J20739" s="29"/>
      <c r="K20739" s="45"/>
      <c r="L20739" s="45"/>
      <c r="M20739" s="45"/>
    </row>
    <row r="20740" spans="8:13" s="28" customFormat="1" x14ac:dyDescent="0.2">
      <c r="H20740" s="12"/>
      <c r="J20740" s="29"/>
      <c r="K20740" s="45"/>
      <c r="L20740" s="45"/>
      <c r="M20740" s="45"/>
    </row>
    <row r="20741" spans="8:13" s="28" customFormat="1" x14ac:dyDescent="0.2">
      <c r="H20741" s="12"/>
      <c r="J20741" s="29"/>
      <c r="K20741" s="45"/>
      <c r="L20741" s="45"/>
      <c r="M20741" s="45"/>
    </row>
    <row r="20742" spans="8:13" s="28" customFormat="1" x14ac:dyDescent="0.2">
      <c r="H20742" s="12"/>
      <c r="J20742" s="29"/>
      <c r="K20742" s="45"/>
      <c r="L20742" s="45"/>
      <c r="M20742" s="45"/>
    </row>
    <row r="20743" spans="8:13" s="28" customFormat="1" x14ac:dyDescent="0.2">
      <c r="H20743" s="12"/>
      <c r="J20743" s="29"/>
      <c r="K20743" s="45"/>
      <c r="L20743" s="45"/>
      <c r="M20743" s="45"/>
    </row>
    <row r="20744" spans="8:13" s="28" customFormat="1" x14ac:dyDescent="0.2">
      <c r="H20744" s="12"/>
      <c r="J20744" s="29"/>
      <c r="K20744" s="45"/>
      <c r="L20744" s="45"/>
      <c r="M20744" s="45"/>
    </row>
    <row r="20745" spans="8:13" s="28" customFormat="1" x14ac:dyDescent="0.2">
      <c r="H20745" s="12"/>
      <c r="J20745" s="29"/>
      <c r="K20745" s="45"/>
      <c r="L20745" s="45"/>
      <c r="M20745" s="45"/>
    </row>
    <row r="20746" spans="8:13" s="28" customFormat="1" x14ac:dyDescent="0.2">
      <c r="H20746" s="12"/>
      <c r="J20746" s="29"/>
      <c r="K20746" s="45"/>
      <c r="L20746" s="45"/>
      <c r="M20746" s="45"/>
    </row>
    <row r="20747" spans="8:13" s="28" customFormat="1" x14ac:dyDescent="0.2">
      <c r="H20747" s="12"/>
      <c r="J20747" s="29"/>
      <c r="K20747" s="45"/>
      <c r="L20747" s="45"/>
      <c r="M20747" s="45"/>
    </row>
    <row r="20748" spans="8:13" s="28" customFormat="1" x14ac:dyDescent="0.2">
      <c r="H20748" s="12"/>
      <c r="J20748" s="29"/>
      <c r="K20748" s="45"/>
      <c r="L20748" s="45"/>
      <c r="M20748" s="45"/>
    </row>
    <row r="20749" spans="8:13" s="28" customFormat="1" x14ac:dyDescent="0.2">
      <c r="H20749" s="12"/>
      <c r="J20749" s="29"/>
      <c r="K20749" s="45"/>
      <c r="L20749" s="45"/>
      <c r="M20749" s="45"/>
    </row>
    <row r="20750" spans="8:13" s="28" customFormat="1" x14ac:dyDescent="0.2">
      <c r="H20750" s="12"/>
      <c r="J20750" s="29"/>
      <c r="K20750" s="45"/>
      <c r="L20750" s="45"/>
      <c r="M20750" s="45"/>
    </row>
    <row r="20751" spans="8:13" s="28" customFormat="1" x14ac:dyDescent="0.2">
      <c r="H20751" s="12"/>
      <c r="J20751" s="29"/>
      <c r="K20751" s="45"/>
      <c r="L20751" s="45"/>
      <c r="M20751" s="45"/>
    </row>
    <row r="20752" spans="8:13" s="28" customFormat="1" x14ac:dyDescent="0.2">
      <c r="H20752" s="12"/>
      <c r="J20752" s="29"/>
      <c r="K20752" s="45"/>
      <c r="L20752" s="45"/>
      <c r="M20752" s="45"/>
    </row>
    <row r="20753" spans="8:13" s="28" customFormat="1" x14ac:dyDescent="0.2">
      <c r="H20753" s="12"/>
      <c r="J20753" s="29"/>
      <c r="K20753" s="45"/>
      <c r="L20753" s="45"/>
      <c r="M20753" s="45"/>
    </row>
    <row r="20754" spans="8:13" s="28" customFormat="1" x14ac:dyDescent="0.2">
      <c r="H20754" s="12"/>
      <c r="J20754" s="29"/>
      <c r="K20754" s="45"/>
      <c r="L20754" s="45"/>
      <c r="M20754" s="45"/>
    </row>
    <row r="20755" spans="8:13" s="28" customFormat="1" x14ac:dyDescent="0.2">
      <c r="H20755" s="12"/>
      <c r="J20755" s="29"/>
      <c r="K20755" s="45"/>
      <c r="L20755" s="45"/>
      <c r="M20755" s="45"/>
    </row>
    <row r="20756" spans="8:13" s="28" customFormat="1" x14ac:dyDescent="0.2">
      <c r="H20756" s="12"/>
      <c r="J20756" s="29"/>
      <c r="K20756" s="45"/>
      <c r="L20756" s="45"/>
      <c r="M20756" s="45"/>
    </row>
    <row r="20757" spans="8:13" s="28" customFormat="1" x14ac:dyDescent="0.2">
      <c r="H20757" s="12"/>
      <c r="J20757" s="29"/>
      <c r="K20757" s="45"/>
      <c r="L20757" s="45"/>
      <c r="M20757" s="45"/>
    </row>
    <row r="20758" spans="8:13" s="28" customFormat="1" x14ac:dyDescent="0.2">
      <c r="H20758" s="12"/>
      <c r="J20758" s="29"/>
      <c r="K20758" s="45"/>
      <c r="L20758" s="45"/>
      <c r="M20758" s="45"/>
    </row>
    <row r="20759" spans="8:13" s="28" customFormat="1" x14ac:dyDescent="0.2">
      <c r="H20759" s="12"/>
      <c r="J20759" s="29"/>
      <c r="K20759" s="45"/>
      <c r="L20759" s="45"/>
      <c r="M20759" s="45"/>
    </row>
    <row r="20760" spans="8:13" s="28" customFormat="1" x14ac:dyDescent="0.2">
      <c r="H20760" s="12"/>
      <c r="J20760" s="29"/>
      <c r="K20760" s="45"/>
      <c r="L20760" s="45"/>
      <c r="M20760" s="45"/>
    </row>
    <row r="20761" spans="8:13" s="28" customFormat="1" x14ac:dyDescent="0.2">
      <c r="H20761" s="12"/>
      <c r="J20761" s="29"/>
      <c r="K20761" s="45"/>
      <c r="L20761" s="45"/>
      <c r="M20761" s="45"/>
    </row>
    <row r="20762" spans="8:13" s="28" customFormat="1" x14ac:dyDescent="0.2">
      <c r="H20762" s="12"/>
      <c r="J20762" s="29"/>
      <c r="K20762" s="45"/>
      <c r="L20762" s="45"/>
      <c r="M20762" s="45"/>
    </row>
    <row r="20763" spans="8:13" s="28" customFormat="1" x14ac:dyDescent="0.2">
      <c r="H20763" s="12"/>
      <c r="J20763" s="29"/>
      <c r="K20763" s="45"/>
      <c r="L20763" s="45"/>
      <c r="M20763" s="45"/>
    </row>
    <row r="20764" spans="8:13" s="28" customFormat="1" x14ac:dyDescent="0.2">
      <c r="H20764" s="12"/>
      <c r="J20764" s="29"/>
      <c r="K20764" s="45"/>
      <c r="L20764" s="45"/>
      <c r="M20764" s="45"/>
    </row>
    <row r="20765" spans="8:13" s="28" customFormat="1" x14ac:dyDescent="0.2">
      <c r="H20765" s="12"/>
      <c r="J20765" s="29"/>
      <c r="K20765" s="45"/>
      <c r="L20765" s="45"/>
      <c r="M20765" s="45"/>
    </row>
    <row r="20766" spans="8:13" s="28" customFormat="1" x14ac:dyDescent="0.2">
      <c r="H20766" s="12"/>
      <c r="J20766" s="29"/>
      <c r="K20766" s="45"/>
      <c r="L20766" s="45"/>
      <c r="M20766" s="45"/>
    </row>
    <row r="20767" spans="8:13" s="28" customFormat="1" x14ac:dyDescent="0.2">
      <c r="H20767" s="12"/>
      <c r="J20767" s="29"/>
      <c r="K20767" s="45"/>
      <c r="L20767" s="45"/>
      <c r="M20767" s="45"/>
    </row>
    <row r="20768" spans="8:13" s="28" customFormat="1" x14ac:dyDescent="0.2">
      <c r="H20768" s="12"/>
      <c r="J20768" s="29"/>
      <c r="K20768" s="45"/>
      <c r="L20768" s="45"/>
      <c r="M20768" s="45"/>
    </row>
    <row r="20769" spans="8:13" s="28" customFormat="1" x14ac:dyDescent="0.2">
      <c r="H20769" s="12"/>
      <c r="J20769" s="29"/>
      <c r="K20769" s="45"/>
      <c r="L20769" s="45"/>
      <c r="M20769" s="45"/>
    </row>
    <row r="20770" spans="8:13" s="28" customFormat="1" x14ac:dyDescent="0.2">
      <c r="H20770" s="12"/>
      <c r="J20770" s="29"/>
      <c r="K20770" s="45"/>
      <c r="L20770" s="45"/>
      <c r="M20770" s="45"/>
    </row>
    <row r="20771" spans="8:13" s="28" customFormat="1" x14ac:dyDescent="0.2">
      <c r="H20771" s="12"/>
      <c r="J20771" s="29"/>
      <c r="K20771" s="45"/>
      <c r="L20771" s="45"/>
      <c r="M20771" s="45"/>
    </row>
    <row r="20772" spans="8:13" s="28" customFormat="1" x14ac:dyDescent="0.2">
      <c r="H20772" s="12"/>
      <c r="J20772" s="29"/>
      <c r="K20772" s="45"/>
      <c r="L20772" s="45"/>
      <c r="M20772" s="45"/>
    </row>
    <row r="20773" spans="8:13" s="28" customFormat="1" x14ac:dyDescent="0.2">
      <c r="H20773" s="12"/>
      <c r="J20773" s="29"/>
      <c r="K20773" s="45"/>
      <c r="L20773" s="45"/>
      <c r="M20773" s="45"/>
    </row>
    <row r="20774" spans="8:13" s="28" customFormat="1" x14ac:dyDescent="0.2">
      <c r="H20774" s="12"/>
      <c r="J20774" s="29"/>
      <c r="K20774" s="45"/>
      <c r="L20774" s="45"/>
      <c r="M20774" s="45"/>
    </row>
    <row r="20775" spans="8:13" s="28" customFormat="1" x14ac:dyDescent="0.2">
      <c r="H20775" s="12"/>
      <c r="J20775" s="29"/>
      <c r="K20775" s="45"/>
      <c r="L20775" s="45"/>
      <c r="M20775" s="45"/>
    </row>
    <row r="20776" spans="8:13" s="28" customFormat="1" x14ac:dyDescent="0.2">
      <c r="H20776" s="12"/>
      <c r="J20776" s="29"/>
      <c r="K20776" s="45"/>
      <c r="L20776" s="45"/>
      <c r="M20776" s="45"/>
    </row>
    <row r="20777" spans="8:13" s="28" customFormat="1" x14ac:dyDescent="0.2">
      <c r="H20777" s="12"/>
      <c r="J20777" s="29"/>
      <c r="K20777" s="45"/>
      <c r="L20777" s="45"/>
      <c r="M20777" s="45"/>
    </row>
    <row r="20778" spans="8:13" s="28" customFormat="1" x14ac:dyDescent="0.2">
      <c r="H20778" s="12"/>
      <c r="J20778" s="29"/>
      <c r="K20778" s="45"/>
      <c r="L20778" s="45"/>
      <c r="M20778" s="45"/>
    </row>
    <row r="20779" spans="8:13" s="28" customFormat="1" x14ac:dyDescent="0.2">
      <c r="H20779" s="12"/>
      <c r="J20779" s="29"/>
      <c r="K20779" s="45"/>
      <c r="L20779" s="45"/>
      <c r="M20779" s="45"/>
    </row>
    <row r="20780" spans="8:13" s="28" customFormat="1" x14ac:dyDescent="0.2">
      <c r="H20780" s="12"/>
      <c r="J20780" s="29"/>
      <c r="K20780" s="45"/>
      <c r="L20780" s="45"/>
      <c r="M20780" s="45"/>
    </row>
    <row r="20781" spans="8:13" s="28" customFormat="1" x14ac:dyDescent="0.2">
      <c r="H20781" s="12"/>
      <c r="J20781" s="29"/>
      <c r="K20781" s="45"/>
      <c r="L20781" s="45"/>
      <c r="M20781" s="45"/>
    </row>
    <row r="20782" spans="8:13" s="28" customFormat="1" x14ac:dyDescent="0.2">
      <c r="H20782" s="12"/>
      <c r="J20782" s="29"/>
      <c r="K20782" s="45"/>
      <c r="L20782" s="45"/>
      <c r="M20782" s="45"/>
    </row>
    <row r="20783" spans="8:13" s="28" customFormat="1" x14ac:dyDescent="0.2">
      <c r="H20783" s="12"/>
      <c r="J20783" s="29"/>
      <c r="K20783" s="45"/>
      <c r="L20783" s="45"/>
      <c r="M20783" s="45"/>
    </row>
    <row r="20784" spans="8:13" s="28" customFormat="1" x14ac:dyDescent="0.2">
      <c r="H20784" s="12"/>
      <c r="J20784" s="29"/>
      <c r="K20784" s="45"/>
      <c r="L20784" s="45"/>
      <c r="M20784" s="45"/>
    </row>
    <row r="20785" spans="8:13" s="28" customFormat="1" x14ac:dyDescent="0.2">
      <c r="H20785" s="12"/>
      <c r="J20785" s="29"/>
      <c r="K20785" s="45"/>
      <c r="L20785" s="45"/>
      <c r="M20785" s="45"/>
    </row>
    <row r="20786" spans="8:13" s="28" customFormat="1" x14ac:dyDescent="0.2">
      <c r="H20786" s="12"/>
      <c r="J20786" s="29"/>
      <c r="K20786" s="45"/>
      <c r="L20786" s="45"/>
      <c r="M20786" s="45"/>
    </row>
    <row r="20787" spans="8:13" s="28" customFormat="1" x14ac:dyDescent="0.2">
      <c r="H20787" s="12"/>
      <c r="J20787" s="29"/>
      <c r="K20787" s="45"/>
      <c r="L20787" s="45"/>
      <c r="M20787" s="45"/>
    </row>
    <row r="20788" spans="8:13" s="28" customFormat="1" x14ac:dyDescent="0.2">
      <c r="H20788" s="12"/>
      <c r="J20788" s="29"/>
      <c r="K20788" s="45"/>
      <c r="L20788" s="45"/>
      <c r="M20788" s="45"/>
    </row>
    <row r="20789" spans="8:13" s="28" customFormat="1" x14ac:dyDescent="0.2">
      <c r="H20789" s="12"/>
      <c r="J20789" s="29"/>
      <c r="K20789" s="45"/>
      <c r="L20789" s="45"/>
      <c r="M20789" s="45"/>
    </row>
    <row r="20790" spans="8:13" s="28" customFormat="1" x14ac:dyDescent="0.2">
      <c r="H20790" s="12"/>
      <c r="J20790" s="29"/>
      <c r="K20790" s="45"/>
      <c r="L20790" s="45"/>
      <c r="M20790" s="45"/>
    </row>
    <row r="20791" spans="8:13" s="28" customFormat="1" x14ac:dyDescent="0.2">
      <c r="H20791" s="12"/>
      <c r="J20791" s="29"/>
      <c r="K20791" s="45"/>
      <c r="L20791" s="45"/>
      <c r="M20791" s="45"/>
    </row>
    <row r="20792" spans="8:13" s="28" customFormat="1" x14ac:dyDescent="0.2">
      <c r="H20792" s="12"/>
      <c r="J20792" s="29"/>
      <c r="K20792" s="45"/>
      <c r="L20792" s="45"/>
      <c r="M20792" s="45"/>
    </row>
    <row r="20793" spans="8:13" s="28" customFormat="1" x14ac:dyDescent="0.2">
      <c r="H20793" s="12"/>
      <c r="J20793" s="29"/>
      <c r="K20793" s="45"/>
      <c r="L20793" s="45"/>
      <c r="M20793" s="45"/>
    </row>
    <row r="20794" spans="8:13" s="28" customFormat="1" x14ac:dyDescent="0.2">
      <c r="H20794" s="12"/>
      <c r="J20794" s="29"/>
      <c r="K20794" s="45"/>
      <c r="L20794" s="45"/>
      <c r="M20794" s="45"/>
    </row>
    <row r="20795" spans="8:13" s="28" customFormat="1" x14ac:dyDescent="0.2">
      <c r="H20795" s="12"/>
      <c r="J20795" s="29"/>
      <c r="K20795" s="45"/>
      <c r="L20795" s="45"/>
      <c r="M20795" s="45"/>
    </row>
    <row r="20796" spans="8:13" s="28" customFormat="1" x14ac:dyDescent="0.2">
      <c r="H20796" s="12"/>
      <c r="J20796" s="29"/>
      <c r="K20796" s="45"/>
      <c r="L20796" s="45"/>
      <c r="M20796" s="45"/>
    </row>
    <row r="20797" spans="8:13" s="28" customFormat="1" x14ac:dyDescent="0.2">
      <c r="H20797" s="12"/>
      <c r="J20797" s="29"/>
      <c r="K20797" s="45"/>
      <c r="L20797" s="45"/>
      <c r="M20797" s="45"/>
    </row>
    <row r="20798" spans="8:13" s="28" customFormat="1" x14ac:dyDescent="0.2">
      <c r="H20798" s="12"/>
      <c r="J20798" s="29"/>
      <c r="K20798" s="45"/>
      <c r="L20798" s="45"/>
      <c r="M20798" s="45"/>
    </row>
    <row r="20799" spans="8:13" s="28" customFormat="1" x14ac:dyDescent="0.2">
      <c r="H20799" s="12"/>
      <c r="J20799" s="29"/>
      <c r="K20799" s="45"/>
      <c r="L20799" s="45"/>
      <c r="M20799" s="45"/>
    </row>
    <row r="20800" spans="8:13" s="28" customFormat="1" x14ac:dyDescent="0.2">
      <c r="H20800" s="12"/>
      <c r="J20800" s="29"/>
      <c r="K20800" s="45"/>
      <c r="L20800" s="45"/>
      <c r="M20800" s="45"/>
    </row>
    <row r="20801" spans="8:13" s="28" customFormat="1" x14ac:dyDescent="0.2">
      <c r="H20801" s="12"/>
      <c r="J20801" s="29"/>
      <c r="K20801" s="45"/>
      <c r="L20801" s="45"/>
      <c r="M20801" s="45"/>
    </row>
    <row r="20802" spans="8:13" s="28" customFormat="1" x14ac:dyDescent="0.2">
      <c r="H20802" s="12"/>
      <c r="J20802" s="29"/>
      <c r="K20802" s="45"/>
      <c r="L20802" s="45"/>
      <c r="M20802" s="45"/>
    </row>
    <row r="20803" spans="8:13" s="28" customFormat="1" x14ac:dyDescent="0.2">
      <c r="H20803" s="12"/>
      <c r="J20803" s="29"/>
      <c r="K20803" s="45"/>
      <c r="L20803" s="45"/>
      <c r="M20803" s="45"/>
    </row>
    <row r="20804" spans="8:13" s="28" customFormat="1" x14ac:dyDescent="0.2">
      <c r="H20804" s="12"/>
      <c r="J20804" s="29"/>
      <c r="K20804" s="45"/>
      <c r="L20804" s="45"/>
      <c r="M20804" s="45"/>
    </row>
    <row r="20805" spans="8:13" s="28" customFormat="1" x14ac:dyDescent="0.2">
      <c r="H20805" s="12"/>
      <c r="J20805" s="29"/>
      <c r="K20805" s="45"/>
      <c r="L20805" s="45"/>
      <c r="M20805" s="45"/>
    </row>
    <row r="20806" spans="8:13" s="28" customFormat="1" x14ac:dyDescent="0.2">
      <c r="H20806" s="12"/>
      <c r="J20806" s="29"/>
      <c r="K20806" s="45"/>
      <c r="L20806" s="45"/>
      <c r="M20806" s="45"/>
    </row>
    <row r="20807" spans="8:13" s="28" customFormat="1" x14ac:dyDescent="0.2">
      <c r="H20807" s="12"/>
      <c r="J20807" s="29"/>
      <c r="K20807" s="45"/>
      <c r="L20807" s="45"/>
      <c r="M20807" s="45"/>
    </row>
    <row r="20808" spans="8:13" s="28" customFormat="1" x14ac:dyDescent="0.2">
      <c r="H20808" s="12"/>
      <c r="J20808" s="29"/>
      <c r="K20808" s="45"/>
      <c r="L20808" s="45"/>
      <c r="M20808" s="45"/>
    </row>
    <row r="20809" spans="8:13" s="28" customFormat="1" x14ac:dyDescent="0.2">
      <c r="H20809" s="12"/>
      <c r="J20809" s="29"/>
      <c r="K20809" s="45"/>
      <c r="L20809" s="45"/>
      <c r="M20809" s="45"/>
    </row>
    <row r="20810" spans="8:13" s="28" customFormat="1" x14ac:dyDescent="0.2">
      <c r="H20810" s="12"/>
      <c r="J20810" s="29"/>
      <c r="K20810" s="45"/>
      <c r="L20810" s="45"/>
      <c r="M20810" s="45"/>
    </row>
    <row r="20811" spans="8:13" s="28" customFormat="1" x14ac:dyDescent="0.2">
      <c r="H20811" s="12"/>
      <c r="J20811" s="29"/>
      <c r="K20811" s="45"/>
      <c r="L20811" s="45"/>
      <c r="M20811" s="45"/>
    </row>
    <row r="20812" spans="8:13" s="28" customFormat="1" x14ac:dyDescent="0.2">
      <c r="H20812" s="12"/>
      <c r="J20812" s="29"/>
      <c r="K20812" s="45"/>
      <c r="L20812" s="45"/>
      <c r="M20812" s="45"/>
    </row>
    <row r="20813" spans="8:13" s="28" customFormat="1" x14ac:dyDescent="0.2">
      <c r="H20813" s="12"/>
      <c r="J20813" s="29"/>
      <c r="K20813" s="45"/>
      <c r="L20813" s="45"/>
      <c r="M20813" s="45"/>
    </row>
    <row r="20814" spans="8:13" s="28" customFormat="1" x14ac:dyDescent="0.2">
      <c r="H20814" s="12"/>
      <c r="J20814" s="29"/>
      <c r="K20814" s="45"/>
      <c r="L20814" s="45"/>
      <c r="M20814" s="45"/>
    </row>
    <row r="20815" spans="8:13" s="28" customFormat="1" x14ac:dyDescent="0.2">
      <c r="H20815" s="12"/>
      <c r="J20815" s="29"/>
      <c r="K20815" s="45"/>
      <c r="L20815" s="45"/>
      <c r="M20815" s="45"/>
    </row>
    <row r="20816" spans="8:13" s="28" customFormat="1" x14ac:dyDescent="0.2">
      <c r="H20816" s="12"/>
      <c r="J20816" s="29"/>
      <c r="K20816" s="45"/>
      <c r="L20816" s="45"/>
      <c r="M20816" s="45"/>
    </row>
    <row r="20817" spans="8:13" s="28" customFormat="1" x14ac:dyDescent="0.2">
      <c r="H20817" s="12"/>
      <c r="J20817" s="29"/>
      <c r="K20817" s="45"/>
      <c r="L20817" s="45"/>
      <c r="M20817" s="45"/>
    </row>
    <row r="20818" spans="8:13" s="28" customFormat="1" x14ac:dyDescent="0.2">
      <c r="H20818" s="12"/>
      <c r="J20818" s="29"/>
      <c r="K20818" s="45"/>
      <c r="L20818" s="45"/>
      <c r="M20818" s="45"/>
    </row>
    <row r="20819" spans="8:13" s="28" customFormat="1" x14ac:dyDescent="0.2">
      <c r="H20819" s="12"/>
      <c r="J20819" s="29"/>
      <c r="K20819" s="45"/>
      <c r="L20819" s="45"/>
      <c r="M20819" s="45"/>
    </row>
    <row r="20820" spans="8:13" s="28" customFormat="1" x14ac:dyDescent="0.2">
      <c r="H20820" s="12"/>
      <c r="J20820" s="29"/>
      <c r="K20820" s="45"/>
      <c r="L20820" s="45"/>
      <c r="M20820" s="45"/>
    </row>
    <row r="20821" spans="8:13" s="28" customFormat="1" x14ac:dyDescent="0.2">
      <c r="H20821" s="12"/>
      <c r="J20821" s="29"/>
      <c r="K20821" s="45"/>
      <c r="L20821" s="45"/>
      <c r="M20821" s="45"/>
    </row>
    <row r="20822" spans="8:13" s="28" customFormat="1" x14ac:dyDescent="0.2">
      <c r="H20822" s="12"/>
      <c r="J20822" s="29"/>
      <c r="K20822" s="45"/>
      <c r="L20822" s="45"/>
      <c r="M20822" s="45"/>
    </row>
    <row r="20823" spans="8:13" s="28" customFormat="1" x14ac:dyDescent="0.2">
      <c r="H20823" s="12"/>
      <c r="J20823" s="29"/>
      <c r="K20823" s="45"/>
      <c r="L20823" s="45"/>
      <c r="M20823" s="45"/>
    </row>
    <row r="20824" spans="8:13" s="28" customFormat="1" x14ac:dyDescent="0.2">
      <c r="H20824" s="12"/>
      <c r="J20824" s="29"/>
      <c r="K20824" s="45"/>
      <c r="L20824" s="45"/>
      <c r="M20824" s="45"/>
    </row>
    <row r="20825" spans="8:13" s="28" customFormat="1" x14ac:dyDescent="0.2">
      <c r="H20825" s="12"/>
      <c r="J20825" s="29"/>
      <c r="K20825" s="45"/>
      <c r="L20825" s="45"/>
      <c r="M20825" s="45"/>
    </row>
    <row r="20826" spans="8:13" s="28" customFormat="1" x14ac:dyDescent="0.2">
      <c r="H20826" s="12"/>
      <c r="J20826" s="29"/>
      <c r="K20826" s="45"/>
      <c r="L20826" s="45"/>
      <c r="M20826" s="45"/>
    </row>
    <row r="20827" spans="8:13" s="28" customFormat="1" x14ac:dyDescent="0.2">
      <c r="H20827" s="12"/>
      <c r="J20827" s="29"/>
      <c r="K20827" s="45"/>
      <c r="L20827" s="45"/>
      <c r="M20827" s="45"/>
    </row>
    <row r="20828" spans="8:13" s="28" customFormat="1" x14ac:dyDescent="0.2">
      <c r="H20828" s="12"/>
      <c r="J20828" s="29"/>
      <c r="K20828" s="45"/>
      <c r="L20828" s="45"/>
      <c r="M20828" s="45"/>
    </row>
    <row r="20829" spans="8:13" s="28" customFormat="1" x14ac:dyDescent="0.2">
      <c r="H20829" s="12"/>
      <c r="J20829" s="29"/>
      <c r="K20829" s="45"/>
      <c r="L20829" s="45"/>
      <c r="M20829" s="45"/>
    </row>
    <row r="20830" spans="8:13" s="28" customFormat="1" x14ac:dyDescent="0.2">
      <c r="H20830" s="12"/>
      <c r="J20830" s="29"/>
      <c r="K20830" s="45"/>
      <c r="L20830" s="45"/>
      <c r="M20830" s="45"/>
    </row>
    <row r="20831" spans="8:13" s="28" customFormat="1" x14ac:dyDescent="0.2">
      <c r="H20831" s="12"/>
      <c r="J20831" s="29"/>
      <c r="K20831" s="45"/>
      <c r="L20831" s="45"/>
      <c r="M20831" s="45"/>
    </row>
    <row r="20832" spans="8:13" s="28" customFormat="1" x14ac:dyDescent="0.2">
      <c r="H20832" s="12"/>
      <c r="J20832" s="29"/>
      <c r="K20832" s="45"/>
      <c r="L20832" s="45"/>
      <c r="M20832" s="45"/>
    </row>
    <row r="20833" spans="8:13" s="28" customFormat="1" x14ac:dyDescent="0.2">
      <c r="H20833" s="12"/>
      <c r="J20833" s="29"/>
      <c r="K20833" s="45"/>
      <c r="L20833" s="45"/>
      <c r="M20833" s="45"/>
    </row>
    <row r="20834" spans="8:13" s="28" customFormat="1" x14ac:dyDescent="0.2">
      <c r="H20834" s="12"/>
      <c r="J20834" s="29"/>
      <c r="K20834" s="45"/>
      <c r="L20834" s="45"/>
      <c r="M20834" s="45"/>
    </row>
    <row r="20835" spans="8:13" s="28" customFormat="1" x14ac:dyDescent="0.2">
      <c r="H20835" s="12"/>
      <c r="J20835" s="29"/>
      <c r="K20835" s="45"/>
      <c r="L20835" s="45"/>
      <c r="M20835" s="45"/>
    </row>
    <row r="20836" spans="8:13" s="28" customFormat="1" x14ac:dyDescent="0.2">
      <c r="H20836" s="12"/>
      <c r="J20836" s="29"/>
      <c r="K20836" s="45"/>
      <c r="L20836" s="45"/>
      <c r="M20836" s="45"/>
    </row>
    <row r="20837" spans="8:13" s="28" customFormat="1" x14ac:dyDescent="0.2">
      <c r="H20837" s="12"/>
      <c r="J20837" s="29"/>
      <c r="K20837" s="45"/>
      <c r="L20837" s="45"/>
      <c r="M20837" s="45"/>
    </row>
    <row r="20838" spans="8:13" s="28" customFormat="1" x14ac:dyDescent="0.2">
      <c r="H20838" s="12"/>
      <c r="J20838" s="29"/>
      <c r="K20838" s="45"/>
      <c r="L20838" s="45"/>
      <c r="M20838" s="45"/>
    </row>
    <row r="20839" spans="8:13" s="28" customFormat="1" x14ac:dyDescent="0.2">
      <c r="H20839" s="12"/>
      <c r="J20839" s="29"/>
      <c r="K20839" s="45"/>
      <c r="L20839" s="45"/>
      <c r="M20839" s="45"/>
    </row>
    <row r="20840" spans="8:13" s="28" customFormat="1" x14ac:dyDescent="0.2">
      <c r="H20840" s="12"/>
      <c r="J20840" s="29"/>
      <c r="K20840" s="45"/>
      <c r="L20840" s="45"/>
      <c r="M20840" s="45"/>
    </row>
    <row r="20841" spans="8:13" s="28" customFormat="1" x14ac:dyDescent="0.2">
      <c r="H20841" s="12"/>
      <c r="J20841" s="29"/>
      <c r="K20841" s="45"/>
      <c r="L20841" s="45"/>
      <c r="M20841" s="45"/>
    </row>
    <row r="20842" spans="8:13" s="28" customFormat="1" x14ac:dyDescent="0.2">
      <c r="H20842" s="12"/>
      <c r="J20842" s="29"/>
      <c r="K20842" s="45"/>
      <c r="L20842" s="45"/>
      <c r="M20842" s="45"/>
    </row>
    <row r="20843" spans="8:13" s="28" customFormat="1" x14ac:dyDescent="0.2">
      <c r="H20843" s="12"/>
      <c r="J20843" s="29"/>
      <c r="K20843" s="45"/>
      <c r="L20843" s="45"/>
      <c r="M20843" s="45"/>
    </row>
    <row r="20844" spans="8:13" s="28" customFormat="1" x14ac:dyDescent="0.2">
      <c r="H20844" s="12"/>
      <c r="J20844" s="29"/>
      <c r="K20844" s="45"/>
      <c r="L20844" s="45"/>
      <c r="M20844" s="45"/>
    </row>
    <row r="20845" spans="8:13" s="28" customFormat="1" x14ac:dyDescent="0.2">
      <c r="H20845" s="12"/>
      <c r="J20845" s="29"/>
      <c r="K20845" s="45"/>
      <c r="L20845" s="45"/>
      <c r="M20845" s="45"/>
    </row>
    <row r="20846" spans="8:13" s="28" customFormat="1" x14ac:dyDescent="0.2">
      <c r="H20846" s="12"/>
      <c r="J20846" s="29"/>
      <c r="K20846" s="45"/>
      <c r="L20846" s="45"/>
      <c r="M20846" s="45"/>
    </row>
    <row r="20847" spans="8:13" s="28" customFormat="1" x14ac:dyDescent="0.2">
      <c r="H20847" s="12"/>
      <c r="J20847" s="29"/>
      <c r="K20847" s="45"/>
      <c r="L20847" s="45"/>
      <c r="M20847" s="45"/>
    </row>
    <row r="20848" spans="8:13" s="28" customFormat="1" x14ac:dyDescent="0.2">
      <c r="H20848" s="12"/>
      <c r="J20848" s="29"/>
      <c r="K20848" s="45"/>
      <c r="L20848" s="45"/>
      <c r="M20848" s="45"/>
    </row>
    <row r="20849" spans="8:13" s="28" customFormat="1" x14ac:dyDescent="0.2">
      <c r="H20849" s="12"/>
      <c r="J20849" s="29"/>
      <c r="K20849" s="45"/>
      <c r="L20849" s="45"/>
      <c r="M20849" s="45"/>
    </row>
    <row r="20850" spans="8:13" s="28" customFormat="1" x14ac:dyDescent="0.2">
      <c r="H20850" s="12"/>
      <c r="J20850" s="29"/>
      <c r="K20850" s="45"/>
      <c r="L20850" s="45"/>
      <c r="M20850" s="45"/>
    </row>
    <row r="20851" spans="8:13" s="28" customFormat="1" x14ac:dyDescent="0.2">
      <c r="H20851" s="12"/>
      <c r="J20851" s="29"/>
      <c r="K20851" s="45"/>
      <c r="L20851" s="45"/>
      <c r="M20851" s="45"/>
    </row>
    <row r="20852" spans="8:13" s="28" customFormat="1" x14ac:dyDescent="0.2">
      <c r="H20852" s="12"/>
      <c r="J20852" s="29"/>
      <c r="K20852" s="45"/>
      <c r="L20852" s="45"/>
      <c r="M20852" s="45"/>
    </row>
    <row r="20853" spans="8:13" s="28" customFormat="1" x14ac:dyDescent="0.2">
      <c r="H20853" s="12"/>
      <c r="J20853" s="29"/>
      <c r="K20853" s="45"/>
      <c r="L20853" s="45"/>
      <c r="M20853" s="45"/>
    </row>
    <row r="20854" spans="8:13" s="28" customFormat="1" x14ac:dyDescent="0.2">
      <c r="H20854" s="12"/>
      <c r="J20854" s="29"/>
      <c r="K20854" s="45"/>
      <c r="L20854" s="45"/>
      <c r="M20854" s="45"/>
    </row>
    <row r="20855" spans="8:13" s="28" customFormat="1" x14ac:dyDescent="0.2">
      <c r="H20855" s="12"/>
      <c r="J20855" s="29"/>
      <c r="K20855" s="45"/>
      <c r="L20855" s="45"/>
      <c r="M20855" s="45"/>
    </row>
    <row r="20856" spans="8:13" s="28" customFormat="1" x14ac:dyDescent="0.2">
      <c r="H20856" s="12"/>
      <c r="J20856" s="29"/>
      <c r="K20856" s="45"/>
      <c r="L20856" s="45"/>
      <c r="M20856" s="45"/>
    </row>
    <row r="20857" spans="8:13" s="28" customFormat="1" x14ac:dyDescent="0.2">
      <c r="H20857" s="12"/>
      <c r="J20857" s="29"/>
      <c r="K20857" s="45"/>
      <c r="L20857" s="45"/>
      <c r="M20857" s="45"/>
    </row>
    <row r="20858" spans="8:13" s="28" customFormat="1" x14ac:dyDescent="0.2">
      <c r="H20858" s="12"/>
      <c r="J20858" s="29"/>
      <c r="K20858" s="45"/>
      <c r="L20858" s="45"/>
      <c r="M20858" s="45"/>
    </row>
    <row r="20859" spans="8:13" s="28" customFormat="1" x14ac:dyDescent="0.2">
      <c r="H20859" s="12"/>
      <c r="J20859" s="29"/>
      <c r="K20859" s="45"/>
      <c r="L20859" s="45"/>
      <c r="M20859" s="45"/>
    </row>
    <row r="20860" spans="8:13" s="28" customFormat="1" x14ac:dyDescent="0.2">
      <c r="H20860" s="12"/>
      <c r="J20860" s="29"/>
      <c r="K20860" s="45"/>
      <c r="L20860" s="45"/>
      <c r="M20860" s="45"/>
    </row>
    <row r="20861" spans="8:13" s="28" customFormat="1" x14ac:dyDescent="0.2">
      <c r="H20861" s="12"/>
      <c r="J20861" s="29"/>
      <c r="K20861" s="45"/>
      <c r="L20861" s="45"/>
      <c r="M20861" s="45"/>
    </row>
    <row r="20862" spans="8:13" s="28" customFormat="1" x14ac:dyDescent="0.2">
      <c r="H20862" s="12"/>
      <c r="J20862" s="29"/>
      <c r="K20862" s="45"/>
      <c r="L20862" s="45"/>
      <c r="M20862" s="45"/>
    </row>
    <row r="20863" spans="8:13" s="28" customFormat="1" x14ac:dyDescent="0.2">
      <c r="H20863" s="12"/>
      <c r="J20863" s="29"/>
      <c r="K20863" s="45"/>
      <c r="L20863" s="45"/>
      <c r="M20863" s="45"/>
    </row>
    <row r="20864" spans="8:13" s="28" customFormat="1" x14ac:dyDescent="0.2">
      <c r="H20864" s="12"/>
      <c r="J20864" s="29"/>
      <c r="K20864" s="45"/>
      <c r="L20864" s="45"/>
      <c r="M20864" s="45"/>
    </row>
    <row r="20865" spans="8:13" s="28" customFormat="1" x14ac:dyDescent="0.2">
      <c r="H20865" s="12"/>
      <c r="J20865" s="29"/>
      <c r="K20865" s="45"/>
      <c r="L20865" s="45"/>
      <c r="M20865" s="45"/>
    </row>
    <row r="20866" spans="8:13" s="28" customFormat="1" x14ac:dyDescent="0.2">
      <c r="H20866" s="12"/>
      <c r="J20866" s="29"/>
      <c r="K20866" s="45"/>
      <c r="L20866" s="45"/>
      <c r="M20866" s="45"/>
    </row>
    <row r="20867" spans="8:13" s="28" customFormat="1" x14ac:dyDescent="0.2">
      <c r="H20867" s="12"/>
      <c r="J20867" s="29"/>
      <c r="K20867" s="45"/>
      <c r="L20867" s="45"/>
      <c r="M20867" s="45"/>
    </row>
    <row r="20868" spans="8:13" s="28" customFormat="1" x14ac:dyDescent="0.2">
      <c r="H20868" s="12"/>
      <c r="J20868" s="29"/>
      <c r="K20868" s="45"/>
      <c r="L20868" s="45"/>
      <c r="M20868" s="45"/>
    </row>
    <row r="20869" spans="8:13" s="28" customFormat="1" x14ac:dyDescent="0.2">
      <c r="H20869" s="12"/>
      <c r="J20869" s="29"/>
      <c r="K20869" s="45"/>
      <c r="L20869" s="45"/>
      <c r="M20869" s="45"/>
    </row>
    <row r="20870" spans="8:13" s="28" customFormat="1" x14ac:dyDescent="0.2">
      <c r="H20870" s="12"/>
      <c r="J20870" s="29"/>
      <c r="K20870" s="45"/>
      <c r="L20870" s="45"/>
      <c r="M20870" s="45"/>
    </row>
    <row r="20871" spans="8:13" s="28" customFormat="1" x14ac:dyDescent="0.2">
      <c r="H20871" s="12"/>
      <c r="J20871" s="29"/>
      <c r="K20871" s="45"/>
      <c r="L20871" s="45"/>
      <c r="M20871" s="45"/>
    </row>
    <row r="20872" spans="8:13" s="28" customFormat="1" x14ac:dyDescent="0.2">
      <c r="H20872" s="12"/>
      <c r="J20872" s="29"/>
      <c r="K20872" s="45"/>
      <c r="L20872" s="45"/>
      <c r="M20872" s="45"/>
    </row>
    <row r="20873" spans="8:13" s="28" customFormat="1" x14ac:dyDescent="0.2">
      <c r="H20873" s="12"/>
      <c r="J20873" s="29"/>
      <c r="K20873" s="45"/>
      <c r="L20873" s="45"/>
      <c r="M20873" s="45"/>
    </row>
    <row r="20874" spans="8:13" s="28" customFormat="1" x14ac:dyDescent="0.2">
      <c r="H20874" s="12"/>
      <c r="J20874" s="29"/>
      <c r="K20874" s="45"/>
      <c r="L20874" s="45"/>
      <c r="M20874" s="45"/>
    </row>
    <row r="20875" spans="8:13" s="28" customFormat="1" x14ac:dyDescent="0.2">
      <c r="H20875" s="12"/>
      <c r="J20875" s="29"/>
      <c r="K20875" s="45"/>
      <c r="L20875" s="45"/>
      <c r="M20875" s="45"/>
    </row>
    <row r="20876" spans="8:13" s="28" customFormat="1" x14ac:dyDescent="0.2">
      <c r="H20876" s="12"/>
      <c r="J20876" s="29"/>
      <c r="K20876" s="45"/>
      <c r="L20876" s="45"/>
      <c r="M20876" s="45"/>
    </row>
    <row r="20877" spans="8:13" s="28" customFormat="1" x14ac:dyDescent="0.2">
      <c r="H20877" s="12"/>
      <c r="J20877" s="29"/>
      <c r="K20877" s="45"/>
      <c r="L20877" s="45"/>
      <c r="M20877" s="45"/>
    </row>
    <row r="20878" spans="8:13" s="28" customFormat="1" x14ac:dyDescent="0.2">
      <c r="H20878" s="12"/>
      <c r="J20878" s="29"/>
      <c r="K20878" s="45"/>
      <c r="L20878" s="45"/>
      <c r="M20878" s="45"/>
    </row>
    <row r="20879" spans="8:13" s="28" customFormat="1" x14ac:dyDescent="0.2">
      <c r="H20879" s="12"/>
      <c r="J20879" s="29"/>
      <c r="K20879" s="45"/>
      <c r="L20879" s="45"/>
      <c r="M20879" s="45"/>
    </row>
    <row r="20880" spans="8:13" s="28" customFormat="1" x14ac:dyDescent="0.2">
      <c r="H20880" s="12"/>
      <c r="J20880" s="29"/>
      <c r="K20880" s="45"/>
      <c r="L20880" s="45"/>
      <c r="M20880" s="45"/>
    </row>
    <row r="20881" spans="8:13" s="28" customFormat="1" x14ac:dyDescent="0.2">
      <c r="H20881" s="12"/>
      <c r="J20881" s="29"/>
      <c r="K20881" s="45"/>
      <c r="L20881" s="45"/>
      <c r="M20881" s="45"/>
    </row>
    <row r="20882" spans="8:13" s="28" customFormat="1" x14ac:dyDescent="0.2">
      <c r="H20882" s="12"/>
      <c r="J20882" s="29"/>
      <c r="K20882" s="45"/>
      <c r="L20882" s="45"/>
      <c r="M20882" s="45"/>
    </row>
    <row r="20883" spans="8:13" s="28" customFormat="1" x14ac:dyDescent="0.2">
      <c r="H20883" s="12"/>
      <c r="J20883" s="29"/>
      <c r="K20883" s="45"/>
      <c r="L20883" s="45"/>
      <c r="M20883" s="45"/>
    </row>
    <row r="20884" spans="8:13" s="28" customFormat="1" x14ac:dyDescent="0.2">
      <c r="H20884" s="12"/>
      <c r="J20884" s="29"/>
      <c r="K20884" s="45"/>
      <c r="L20884" s="45"/>
      <c r="M20884" s="45"/>
    </row>
    <row r="20885" spans="8:13" s="28" customFormat="1" x14ac:dyDescent="0.2">
      <c r="H20885" s="12"/>
      <c r="J20885" s="29"/>
      <c r="K20885" s="45"/>
      <c r="L20885" s="45"/>
      <c r="M20885" s="45"/>
    </row>
    <row r="20886" spans="8:13" s="28" customFormat="1" x14ac:dyDescent="0.2">
      <c r="H20886" s="12"/>
      <c r="J20886" s="29"/>
      <c r="K20886" s="45"/>
      <c r="L20886" s="45"/>
      <c r="M20886" s="45"/>
    </row>
    <row r="20887" spans="8:13" s="28" customFormat="1" x14ac:dyDescent="0.2">
      <c r="H20887" s="12"/>
      <c r="J20887" s="29"/>
      <c r="K20887" s="45"/>
      <c r="L20887" s="45"/>
      <c r="M20887" s="45"/>
    </row>
    <row r="20888" spans="8:13" s="28" customFormat="1" x14ac:dyDescent="0.2">
      <c r="H20888" s="12"/>
      <c r="J20888" s="29"/>
      <c r="K20888" s="45"/>
      <c r="L20888" s="45"/>
      <c r="M20888" s="45"/>
    </row>
    <row r="20889" spans="8:13" s="28" customFormat="1" x14ac:dyDescent="0.2">
      <c r="H20889" s="12"/>
      <c r="J20889" s="29"/>
      <c r="K20889" s="45"/>
      <c r="L20889" s="45"/>
      <c r="M20889" s="45"/>
    </row>
    <row r="20890" spans="8:13" s="28" customFormat="1" x14ac:dyDescent="0.2">
      <c r="H20890" s="12"/>
      <c r="J20890" s="29"/>
      <c r="K20890" s="45"/>
      <c r="L20890" s="45"/>
      <c r="M20890" s="45"/>
    </row>
    <row r="20891" spans="8:13" s="28" customFormat="1" x14ac:dyDescent="0.2">
      <c r="H20891" s="12"/>
      <c r="J20891" s="29"/>
      <c r="K20891" s="45"/>
      <c r="L20891" s="45"/>
      <c r="M20891" s="45"/>
    </row>
    <row r="20892" spans="8:13" s="28" customFormat="1" x14ac:dyDescent="0.2">
      <c r="H20892" s="12"/>
      <c r="J20892" s="29"/>
      <c r="K20892" s="45"/>
      <c r="L20892" s="45"/>
      <c r="M20892" s="45"/>
    </row>
    <row r="20893" spans="8:13" s="28" customFormat="1" x14ac:dyDescent="0.2">
      <c r="H20893" s="12"/>
      <c r="J20893" s="29"/>
      <c r="K20893" s="45"/>
      <c r="L20893" s="45"/>
      <c r="M20893" s="45"/>
    </row>
    <row r="20894" spans="8:13" s="28" customFormat="1" x14ac:dyDescent="0.2">
      <c r="H20894" s="12"/>
      <c r="J20894" s="29"/>
      <c r="K20894" s="45"/>
      <c r="L20894" s="45"/>
      <c r="M20894" s="45"/>
    </row>
    <row r="20895" spans="8:13" s="28" customFormat="1" x14ac:dyDescent="0.2">
      <c r="H20895" s="12"/>
      <c r="J20895" s="29"/>
      <c r="K20895" s="45"/>
      <c r="L20895" s="45"/>
      <c r="M20895" s="45"/>
    </row>
    <row r="20896" spans="8:13" s="28" customFormat="1" x14ac:dyDescent="0.2">
      <c r="H20896" s="12"/>
      <c r="J20896" s="29"/>
      <c r="K20896" s="45"/>
      <c r="L20896" s="45"/>
      <c r="M20896" s="45"/>
    </row>
    <row r="20897" spans="8:13" s="28" customFormat="1" x14ac:dyDescent="0.2">
      <c r="H20897" s="12"/>
      <c r="J20897" s="29"/>
      <c r="K20897" s="45"/>
      <c r="L20897" s="45"/>
      <c r="M20897" s="45"/>
    </row>
    <row r="20898" spans="8:13" s="28" customFormat="1" x14ac:dyDescent="0.2">
      <c r="H20898" s="12"/>
      <c r="J20898" s="29"/>
      <c r="K20898" s="45"/>
      <c r="L20898" s="45"/>
      <c r="M20898" s="45"/>
    </row>
    <row r="20899" spans="8:13" s="28" customFormat="1" x14ac:dyDescent="0.2">
      <c r="H20899" s="12"/>
      <c r="J20899" s="29"/>
      <c r="K20899" s="45"/>
      <c r="L20899" s="45"/>
      <c r="M20899" s="45"/>
    </row>
    <row r="20900" spans="8:13" s="28" customFormat="1" x14ac:dyDescent="0.2">
      <c r="H20900" s="12"/>
      <c r="J20900" s="29"/>
      <c r="K20900" s="45"/>
      <c r="L20900" s="45"/>
      <c r="M20900" s="45"/>
    </row>
    <row r="20901" spans="8:13" s="28" customFormat="1" x14ac:dyDescent="0.2">
      <c r="H20901" s="12"/>
      <c r="J20901" s="29"/>
      <c r="K20901" s="45"/>
      <c r="L20901" s="45"/>
      <c r="M20901" s="45"/>
    </row>
    <row r="20902" spans="8:13" s="28" customFormat="1" x14ac:dyDescent="0.2">
      <c r="H20902" s="12"/>
      <c r="J20902" s="29"/>
      <c r="K20902" s="45"/>
      <c r="L20902" s="45"/>
      <c r="M20902" s="45"/>
    </row>
    <row r="20903" spans="8:13" s="28" customFormat="1" x14ac:dyDescent="0.2">
      <c r="H20903" s="12"/>
      <c r="J20903" s="29"/>
      <c r="K20903" s="45"/>
      <c r="L20903" s="45"/>
      <c r="M20903" s="45"/>
    </row>
    <row r="20904" spans="8:13" s="28" customFormat="1" x14ac:dyDescent="0.2">
      <c r="H20904" s="12"/>
      <c r="J20904" s="29"/>
      <c r="K20904" s="45"/>
      <c r="L20904" s="45"/>
      <c r="M20904" s="45"/>
    </row>
    <row r="20905" spans="8:13" s="28" customFormat="1" x14ac:dyDescent="0.2">
      <c r="H20905" s="12"/>
      <c r="J20905" s="29"/>
      <c r="K20905" s="45"/>
      <c r="L20905" s="45"/>
      <c r="M20905" s="45"/>
    </row>
    <row r="20906" spans="8:13" s="28" customFormat="1" x14ac:dyDescent="0.2">
      <c r="H20906" s="12"/>
      <c r="J20906" s="29"/>
      <c r="K20906" s="45"/>
      <c r="L20906" s="45"/>
      <c r="M20906" s="45"/>
    </row>
    <row r="20907" spans="8:13" s="28" customFormat="1" x14ac:dyDescent="0.2">
      <c r="H20907" s="12"/>
      <c r="J20907" s="29"/>
      <c r="K20907" s="45"/>
      <c r="L20907" s="45"/>
      <c r="M20907" s="45"/>
    </row>
    <row r="20908" spans="8:13" s="28" customFormat="1" x14ac:dyDescent="0.2">
      <c r="H20908" s="12"/>
      <c r="J20908" s="29"/>
      <c r="K20908" s="45"/>
      <c r="L20908" s="45"/>
      <c r="M20908" s="45"/>
    </row>
    <row r="20909" spans="8:13" s="28" customFormat="1" x14ac:dyDescent="0.2">
      <c r="H20909" s="12"/>
      <c r="J20909" s="29"/>
      <c r="K20909" s="45"/>
      <c r="L20909" s="45"/>
      <c r="M20909" s="45"/>
    </row>
    <row r="20910" spans="8:13" s="28" customFormat="1" x14ac:dyDescent="0.2">
      <c r="H20910" s="12"/>
      <c r="J20910" s="29"/>
      <c r="K20910" s="45"/>
      <c r="L20910" s="45"/>
      <c r="M20910" s="45"/>
    </row>
    <row r="20911" spans="8:13" s="28" customFormat="1" x14ac:dyDescent="0.2">
      <c r="H20911" s="12"/>
      <c r="J20911" s="29"/>
      <c r="K20911" s="45"/>
      <c r="L20911" s="45"/>
      <c r="M20911" s="45"/>
    </row>
    <row r="20912" spans="8:13" s="28" customFormat="1" x14ac:dyDescent="0.2">
      <c r="H20912" s="12"/>
      <c r="J20912" s="29"/>
      <c r="K20912" s="45"/>
      <c r="L20912" s="45"/>
      <c r="M20912" s="45"/>
    </row>
    <row r="20913" spans="8:13" s="28" customFormat="1" x14ac:dyDescent="0.2">
      <c r="H20913" s="12"/>
      <c r="J20913" s="29"/>
      <c r="K20913" s="45"/>
      <c r="L20913" s="45"/>
      <c r="M20913" s="45"/>
    </row>
    <row r="20914" spans="8:13" s="28" customFormat="1" x14ac:dyDescent="0.2">
      <c r="H20914" s="12"/>
      <c r="J20914" s="29"/>
      <c r="K20914" s="45"/>
      <c r="L20914" s="45"/>
      <c r="M20914" s="45"/>
    </row>
    <row r="20915" spans="8:13" s="28" customFormat="1" x14ac:dyDescent="0.2">
      <c r="H20915" s="12"/>
      <c r="J20915" s="29"/>
      <c r="K20915" s="45"/>
      <c r="L20915" s="45"/>
      <c r="M20915" s="45"/>
    </row>
    <row r="20916" spans="8:13" s="28" customFormat="1" x14ac:dyDescent="0.2">
      <c r="H20916" s="12"/>
      <c r="J20916" s="29"/>
      <c r="K20916" s="45"/>
      <c r="L20916" s="45"/>
      <c r="M20916" s="45"/>
    </row>
    <row r="20917" spans="8:13" s="28" customFormat="1" x14ac:dyDescent="0.2">
      <c r="H20917" s="12"/>
      <c r="J20917" s="29"/>
      <c r="K20917" s="45"/>
      <c r="L20917" s="45"/>
      <c r="M20917" s="45"/>
    </row>
    <row r="20918" spans="8:13" s="28" customFormat="1" x14ac:dyDescent="0.2">
      <c r="H20918" s="12"/>
      <c r="J20918" s="29"/>
      <c r="K20918" s="45"/>
      <c r="L20918" s="45"/>
      <c r="M20918" s="45"/>
    </row>
    <row r="20919" spans="8:13" s="28" customFormat="1" x14ac:dyDescent="0.2">
      <c r="H20919" s="12"/>
      <c r="J20919" s="29"/>
      <c r="K20919" s="45"/>
      <c r="L20919" s="45"/>
      <c r="M20919" s="45"/>
    </row>
    <row r="20920" spans="8:13" s="28" customFormat="1" x14ac:dyDescent="0.2">
      <c r="H20920" s="12"/>
      <c r="J20920" s="29"/>
      <c r="K20920" s="45"/>
      <c r="L20920" s="45"/>
      <c r="M20920" s="45"/>
    </row>
    <row r="20921" spans="8:13" s="28" customFormat="1" x14ac:dyDescent="0.2">
      <c r="H20921" s="12"/>
      <c r="J20921" s="29"/>
      <c r="K20921" s="45"/>
      <c r="L20921" s="45"/>
      <c r="M20921" s="45"/>
    </row>
    <row r="20922" spans="8:13" s="28" customFormat="1" x14ac:dyDescent="0.2">
      <c r="H20922" s="12"/>
      <c r="J20922" s="29"/>
      <c r="K20922" s="45"/>
      <c r="L20922" s="45"/>
      <c r="M20922" s="45"/>
    </row>
    <row r="20923" spans="8:13" s="28" customFormat="1" x14ac:dyDescent="0.2">
      <c r="H20923" s="12"/>
      <c r="J20923" s="29"/>
      <c r="K20923" s="45"/>
      <c r="L20923" s="45"/>
      <c r="M20923" s="45"/>
    </row>
    <row r="20924" spans="8:13" s="28" customFormat="1" x14ac:dyDescent="0.2">
      <c r="H20924" s="12"/>
      <c r="J20924" s="29"/>
      <c r="K20924" s="45"/>
      <c r="L20924" s="45"/>
      <c r="M20924" s="45"/>
    </row>
    <row r="20925" spans="8:13" s="28" customFormat="1" x14ac:dyDescent="0.2">
      <c r="H20925" s="12"/>
      <c r="J20925" s="29"/>
      <c r="K20925" s="45"/>
      <c r="L20925" s="45"/>
      <c r="M20925" s="45"/>
    </row>
    <row r="20926" spans="8:13" s="28" customFormat="1" x14ac:dyDescent="0.2">
      <c r="H20926" s="12"/>
      <c r="J20926" s="29"/>
      <c r="K20926" s="45"/>
      <c r="L20926" s="45"/>
      <c r="M20926" s="45"/>
    </row>
    <row r="20927" spans="8:13" s="28" customFormat="1" x14ac:dyDescent="0.2">
      <c r="H20927" s="12"/>
      <c r="J20927" s="29"/>
      <c r="K20927" s="45"/>
      <c r="L20927" s="45"/>
      <c r="M20927" s="45"/>
    </row>
    <row r="20928" spans="8:13" s="28" customFormat="1" x14ac:dyDescent="0.2">
      <c r="H20928" s="12"/>
      <c r="J20928" s="29"/>
      <c r="K20928" s="45"/>
      <c r="L20928" s="45"/>
      <c r="M20928" s="45"/>
    </row>
    <row r="20929" spans="8:13" s="28" customFormat="1" x14ac:dyDescent="0.2">
      <c r="H20929" s="12"/>
      <c r="J20929" s="29"/>
      <c r="K20929" s="45"/>
      <c r="L20929" s="45"/>
      <c r="M20929" s="45"/>
    </row>
    <row r="20930" spans="8:13" s="28" customFormat="1" x14ac:dyDescent="0.2">
      <c r="H20930" s="12"/>
      <c r="J20930" s="29"/>
      <c r="K20930" s="45"/>
      <c r="L20930" s="45"/>
      <c r="M20930" s="45"/>
    </row>
    <row r="20931" spans="8:13" s="28" customFormat="1" x14ac:dyDescent="0.2">
      <c r="H20931" s="12"/>
      <c r="J20931" s="29"/>
      <c r="K20931" s="45"/>
      <c r="L20931" s="45"/>
      <c r="M20931" s="45"/>
    </row>
    <row r="20932" spans="8:13" s="28" customFormat="1" x14ac:dyDescent="0.2">
      <c r="H20932" s="12"/>
      <c r="J20932" s="29"/>
      <c r="K20932" s="45"/>
      <c r="L20932" s="45"/>
      <c r="M20932" s="45"/>
    </row>
    <row r="20933" spans="8:13" s="28" customFormat="1" x14ac:dyDescent="0.2">
      <c r="H20933" s="12"/>
      <c r="J20933" s="29"/>
      <c r="K20933" s="45"/>
      <c r="L20933" s="45"/>
      <c r="M20933" s="45"/>
    </row>
    <row r="20934" spans="8:13" s="28" customFormat="1" x14ac:dyDescent="0.2">
      <c r="H20934" s="12"/>
      <c r="J20934" s="29"/>
      <c r="K20934" s="45"/>
      <c r="L20934" s="45"/>
      <c r="M20934" s="45"/>
    </row>
    <row r="20935" spans="8:13" s="28" customFormat="1" x14ac:dyDescent="0.2">
      <c r="H20935" s="12"/>
      <c r="J20935" s="29"/>
      <c r="K20935" s="45"/>
      <c r="L20935" s="45"/>
      <c r="M20935" s="45"/>
    </row>
    <row r="20936" spans="8:13" s="28" customFormat="1" x14ac:dyDescent="0.2">
      <c r="H20936" s="12"/>
      <c r="J20936" s="29"/>
      <c r="K20936" s="45"/>
      <c r="L20936" s="45"/>
      <c r="M20936" s="45"/>
    </row>
    <row r="20937" spans="8:13" s="28" customFormat="1" x14ac:dyDescent="0.2">
      <c r="H20937" s="12"/>
      <c r="J20937" s="29"/>
      <c r="K20937" s="45"/>
      <c r="L20937" s="45"/>
      <c r="M20937" s="45"/>
    </row>
    <row r="20938" spans="8:13" s="28" customFormat="1" x14ac:dyDescent="0.2">
      <c r="H20938" s="12"/>
      <c r="J20938" s="29"/>
      <c r="K20938" s="45"/>
      <c r="L20938" s="45"/>
      <c r="M20938" s="45"/>
    </row>
    <row r="20939" spans="8:13" s="28" customFormat="1" x14ac:dyDescent="0.2">
      <c r="H20939" s="12"/>
      <c r="J20939" s="29"/>
      <c r="K20939" s="45"/>
      <c r="L20939" s="45"/>
      <c r="M20939" s="45"/>
    </row>
    <row r="20940" spans="8:13" s="28" customFormat="1" x14ac:dyDescent="0.2">
      <c r="H20940" s="12"/>
      <c r="J20940" s="29"/>
      <c r="K20940" s="45"/>
      <c r="L20940" s="45"/>
      <c r="M20940" s="45"/>
    </row>
    <row r="20941" spans="8:13" s="28" customFormat="1" x14ac:dyDescent="0.2">
      <c r="H20941" s="12"/>
      <c r="J20941" s="29"/>
      <c r="K20941" s="45"/>
      <c r="L20941" s="45"/>
      <c r="M20941" s="45"/>
    </row>
    <row r="20942" spans="8:13" s="28" customFormat="1" x14ac:dyDescent="0.2">
      <c r="H20942" s="12"/>
      <c r="J20942" s="29"/>
      <c r="K20942" s="45"/>
      <c r="L20942" s="45"/>
      <c r="M20942" s="45"/>
    </row>
    <row r="20943" spans="8:13" s="28" customFormat="1" x14ac:dyDescent="0.2">
      <c r="H20943" s="12"/>
      <c r="J20943" s="29"/>
      <c r="K20943" s="45"/>
      <c r="L20943" s="45"/>
      <c r="M20943" s="45"/>
    </row>
    <row r="20944" spans="8:13" s="28" customFormat="1" x14ac:dyDescent="0.2">
      <c r="H20944" s="12"/>
      <c r="J20944" s="29"/>
      <c r="K20944" s="45"/>
      <c r="L20944" s="45"/>
      <c r="M20944" s="45"/>
    </row>
    <row r="20945" spans="8:13" s="28" customFormat="1" x14ac:dyDescent="0.2">
      <c r="H20945" s="12"/>
      <c r="J20945" s="29"/>
      <c r="K20945" s="45"/>
      <c r="L20945" s="45"/>
      <c r="M20945" s="45"/>
    </row>
    <row r="20946" spans="8:13" s="28" customFormat="1" x14ac:dyDescent="0.2">
      <c r="H20946" s="12"/>
      <c r="J20946" s="29"/>
      <c r="K20946" s="45"/>
      <c r="L20946" s="45"/>
      <c r="M20946" s="45"/>
    </row>
    <row r="20947" spans="8:13" s="28" customFormat="1" x14ac:dyDescent="0.2">
      <c r="H20947" s="12"/>
      <c r="J20947" s="29"/>
      <c r="K20947" s="45"/>
      <c r="L20947" s="45"/>
      <c r="M20947" s="45"/>
    </row>
    <row r="20948" spans="8:13" s="28" customFormat="1" x14ac:dyDescent="0.2">
      <c r="H20948" s="12"/>
      <c r="J20948" s="29"/>
      <c r="K20948" s="45"/>
      <c r="L20948" s="45"/>
      <c r="M20948" s="45"/>
    </row>
    <row r="20949" spans="8:13" s="28" customFormat="1" x14ac:dyDescent="0.2">
      <c r="H20949" s="12"/>
      <c r="J20949" s="29"/>
      <c r="K20949" s="45"/>
      <c r="L20949" s="45"/>
      <c r="M20949" s="45"/>
    </row>
    <row r="20950" spans="8:13" s="28" customFormat="1" x14ac:dyDescent="0.2">
      <c r="H20950" s="12"/>
      <c r="J20950" s="29"/>
      <c r="K20950" s="45"/>
      <c r="L20950" s="45"/>
      <c r="M20950" s="45"/>
    </row>
    <row r="20951" spans="8:13" s="28" customFormat="1" x14ac:dyDescent="0.2">
      <c r="H20951" s="12"/>
      <c r="J20951" s="29"/>
      <c r="K20951" s="45"/>
      <c r="L20951" s="45"/>
      <c r="M20951" s="45"/>
    </row>
    <row r="20952" spans="8:13" s="28" customFormat="1" x14ac:dyDescent="0.2">
      <c r="H20952" s="12"/>
      <c r="J20952" s="29"/>
      <c r="K20952" s="45"/>
      <c r="L20952" s="45"/>
      <c r="M20952" s="45"/>
    </row>
    <row r="20953" spans="8:13" s="28" customFormat="1" x14ac:dyDescent="0.2">
      <c r="H20953" s="12"/>
      <c r="J20953" s="29"/>
      <c r="K20953" s="45"/>
      <c r="L20953" s="45"/>
      <c r="M20953" s="45"/>
    </row>
    <row r="20954" spans="8:13" s="28" customFormat="1" x14ac:dyDescent="0.2">
      <c r="H20954" s="12"/>
      <c r="J20954" s="29"/>
      <c r="K20954" s="45"/>
      <c r="L20954" s="45"/>
      <c r="M20954" s="45"/>
    </row>
    <row r="20955" spans="8:13" s="28" customFormat="1" x14ac:dyDescent="0.2">
      <c r="H20955" s="12"/>
      <c r="J20955" s="29"/>
      <c r="K20955" s="45"/>
      <c r="L20955" s="45"/>
      <c r="M20955" s="45"/>
    </row>
    <row r="20956" spans="8:13" s="28" customFormat="1" x14ac:dyDescent="0.2">
      <c r="H20956" s="12"/>
      <c r="J20956" s="29"/>
      <c r="K20956" s="45"/>
      <c r="L20956" s="45"/>
      <c r="M20956" s="45"/>
    </row>
    <row r="20957" spans="8:13" s="28" customFormat="1" x14ac:dyDescent="0.2">
      <c r="H20957" s="12"/>
      <c r="J20957" s="29"/>
      <c r="K20957" s="45"/>
      <c r="L20957" s="45"/>
      <c r="M20957" s="45"/>
    </row>
    <row r="20958" spans="8:13" s="28" customFormat="1" x14ac:dyDescent="0.2">
      <c r="H20958" s="12"/>
      <c r="J20958" s="29"/>
      <c r="K20958" s="45"/>
      <c r="L20958" s="45"/>
      <c r="M20958" s="45"/>
    </row>
    <row r="20959" spans="8:13" s="28" customFormat="1" x14ac:dyDescent="0.2">
      <c r="H20959" s="12"/>
      <c r="J20959" s="29"/>
      <c r="K20959" s="45"/>
      <c r="L20959" s="45"/>
      <c r="M20959" s="45"/>
    </row>
    <row r="20960" spans="8:13" s="28" customFormat="1" x14ac:dyDescent="0.2">
      <c r="H20960" s="12"/>
      <c r="J20960" s="29"/>
      <c r="K20960" s="45"/>
      <c r="L20960" s="45"/>
      <c r="M20960" s="45"/>
    </row>
    <row r="20961" spans="8:13" s="28" customFormat="1" x14ac:dyDescent="0.2">
      <c r="H20961" s="12"/>
      <c r="J20961" s="29"/>
      <c r="K20961" s="45"/>
      <c r="L20961" s="45"/>
      <c r="M20961" s="45"/>
    </row>
    <row r="20962" spans="8:13" s="28" customFormat="1" x14ac:dyDescent="0.2">
      <c r="H20962" s="12"/>
      <c r="J20962" s="29"/>
      <c r="K20962" s="45"/>
      <c r="L20962" s="45"/>
      <c r="M20962" s="45"/>
    </row>
    <row r="20963" spans="8:13" s="28" customFormat="1" x14ac:dyDescent="0.2">
      <c r="H20963" s="12"/>
      <c r="J20963" s="29"/>
      <c r="K20963" s="45"/>
      <c r="L20963" s="45"/>
      <c r="M20963" s="45"/>
    </row>
    <row r="20964" spans="8:13" s="28" customFormat="1" x14ac:dyDescent="0.2">
      <c r="H20964" s="12"/>
      <c r="J20964" s="29"/>
      <c r="K20964" s="45"/>
      <c r="L20964" s="45"/>
      <c r="M20964" s="45"/>
    </row>
    <row r="20965" spans="8:13" s="28" customFormat="1" x14ac:dyDescent="0.2">
      <c r="H20965" s="12"/>
      <c r="J20965" s="29"/>
      <c r="K20965" s="45"/>
      <c r="L20965" s="45"/>
      <c r="M20965" s="45"/>
    </row>
    <row r="20966" spans="8:13" s="28" customFormat="1" x14ac:dyDescent="0.2">
      <c r="H20966" s="12"/>
      <c r="J20966" s="29"/>
      <c r="K20966" s="45"/>
      <c r="L20966" s="45"/>
      <c r="M20966" s="45"/>
    </row>
    <row r="20967" spans="8:13" s="28" customFormat="1" x14ac:dyDescent="0.2">
      <c r="H20967" s="12"/>
      <c r="J20967" s="29"/>
      <c r="K20967" s="45"/>
      <c r="L20967" s="45"/>
      <c r="M20967" s="45"/>
    </row>
    <row r="20968" spans="8:13" s="28" customFormat="1" x14ac:dyDescent="0.2">
      <c r="H20968" s="12"/>
      <c r="J20968" s="29"/>
      <c r="K20968" s="45"/>
      <c r="L20968" s="45"/>
      <c r="M20968" s="45"/>
    </row>
    <row r="20969" spans="8:13" s="28" customFormat="1" x14ac:dyDescent="0.2">
      <c r="H20969" s="12"/>
      <c r="J20969" s="29"/>
      <c r="K20969" s="45"/>
      <c r="L20969" s="45"/>
      <c r="M20969" s="45"/>
    </row>
    <row r="20970" spans="8:13" s="28" customFormat="1" x14ac:dyDescent="0.2">
      <c r="H20970" s="12"/>
      <c r="J20970" s="29"/>
      <c r="K20970" s="45"/>
      <c r="L20970" s="45"/>
      <c r="M20970" s="45"/>
    </row>
    <row r="20971" spans="8:13" s="28" customFormat="1" x14ac:dyDescent="0.2">
      <c r="H20971" s="12"/>
      <c r="J20971" s="29"/>
      <c r="K20971" s="45"/>
      <c r="L20971" s="45"/>
      <c r="M20971" s="45"/>
    </row>
    <row r="20972" spans="8:13" s="28" customFormat="1" x14ac:dyDescent="0.2">
      <c r="H20972" s="12"/>
      <c r="J20972" s="29"/>
      <c r="K20972" s="45"/>
      <c r="L20972" s="45"/>
      <c r="M20972" s="45"/>
    </row>
    <row r="20973" spans="8:13" s="28" customFormat="1" x14ac:dyDescent="0.2">
      <c r="H20973" s="12"/>
      <c r="J20973" s="29"/>
      <c r="K20973" s="45"/>
      <c r="L20973" s="45"/>
      <c r="M20973" s="45"/>
    </row>
    <row r="20974" spans="8:13" s="28" customFormat="1" x14ac:dyDescent="0.2">
      <c r="H20974" s="12"/>
      <c r="J20974" s="29"/>
      <c r="K20974" s="45"/>
      <c r="L20974" s="45"/>
      <c r="M20974" s="45"/>
    </row>
    <row r="20975" spans="8:13" s="28" customFormat="1" x14ac:dyDescent="0.2">
      <c r="H20975" s="12"/>
      <c r="J20975" s="29"/>
      <c r="K20975" s="45"/>
      <c r="L20975" s="45"/>
      <c r="M20975" s="45"/>
    </row>
    <row r="20976" spans="8:13" s="28" customFormat="1" x14ac:dyDescent="0.2">
      <c r="H20976" s="12"/>
      <c r="J20976" s="29"/>
      <c r="K20976" s="45"/>
      <c r="L20976" s="45"/>
      <c r="M20976" s="45"/>
    </row>
    <row r="20977" spans="8:13" s="28" customFormat="1" x14ac:dyDescent="0.2">
      <c r="H20977" s="12"/>
      <c r="J20977" s="29"/>
      <c r="K20977" s="45"/>
      <c r="L20977" s="45"/>
      <c r="M20977" s="45"/>
    </row>
    <row r="20978" spans="8:13" s="28" customFormat="1" x14ac:dyDescent="0.2">
      <c r="H20978" s="12"/>
      <c r="J20978" s="29"/>
      <c r="K20978" s="45"/>
      <c r="L20978" s="45"/>
      <c r="M20978" s="45"/>
    </row>
    <row r="20979" spans="8:13" s="28" customFormat="1" x14ac:dyDescent="0.2">
      <c r="H20979" s="12"/>
      <c r="J20979" s="29"/>
      <c r="K20979" s="45"/>
      <c r="L20979" s="45"/>
      <c r="M20979" s="45"/>
    </row>
    <row r="20980" spans="8:13" s="28" customFormat="1" x14ac:dyDescent="0.2">
      <c r="H20980" s="12"/>
      <c r="J20980" s="29"/>
      <c r="K20980" s="45"/>
      <c r="L20980" s="45"/>
      <c r="M20980" s="45"/>
    </row>
    <row r="20981" spans="8:13" s="28" customFormat="1" x14ac:dyDescent="0.2">
      <c r="H20981" s="12"/>
      <c r="J20981" s="29"/>
      <c r="K20981" s="45"/>
      <c r="L20981" s="45"/>
      <c r="M20981" s="45"/>
    </row>
    <row r="20982" spans="8:13" s="28" customFormat="1" x14ac:dyDescent="0.2">
      <c r="H20982" s="12"/>
      <c r="J20982" s="29"/>
      <c r="K20982" s="45"/>
      <c r="L20982" s="45"/>
      <c r="M20982" s="45"/>
    </row>
    <row r="20983" spans="8:13" s="28" customFormat="1" x14ac:dyDescent="0.2">
      <c r="H20983" s="12"/>
      <c r="J20983" s="29"/>
      <c r="K20983" s="45"/>
      <c r="L20983" s="45"/>
      <c r="M20983" s="45"/>
    </row>
    <row r="20984" spans="8:13" s="28" customFormat="1" x14ac:dyDescent="0.2">
      <c r="H20984" s="12"/>
      <c r="J20984" s="29"/>
      <c r="K20984" s="45"/>
      <c r="L20984" s="45"/>
      <c r="M20984" s="45"/>
    </row>
    <row r="20985" spans="8:13" s="28" customFormat="1" x14ac:dyDescent="0.2">
      <c r="H20985" s="12"/>
      <c r="J20985" s="29"/>
      <c r="K20985" s="45"/>
      <c r="L20985" s="45"/>
      <c r="M20985" s="45"/>
    </row>
    <row r="20986" spans="8:13" s="28" customFormat="1" x14ac:dyDescent="0.2">
      <c r="H20986" s="12"/>
      <c r="J20986" s="29"/>
      <c r="K20986" s="45"/>
      <c r="L20986" s="45"/>
      <c r="M20986" s="45"/>
    </row>
    <row r="20987" spans="8:13" s="28" customFormat="1" x14ac:dyDescent="0.2">
      <c r="H20987" s="12"/>
      <c r="J20987" s="29"/>
      <c r="K20987" s="45"/>
      <c r="L20987" s="45"/>
      <c r="M20987" s="45"/>
    </row>
    <row r="20988" spans="8:13" s="28" customFormat="1" x14ac:dyDescent="0.2">
      <c r="H20988" s="12"/>
      <c r="J20988" s="29"/>
      <c r="K20988" s="45"/>
      <c r="L20988" s="45"/>
      <c r="M20988" s="45"/>
    </row>
    <row r="20989" spans="8:13" s="28" customFormat="1" x14ac:dyDescent="0.2">
      <c r="H20989" s="12"/>
      <c r="J20989" s="29"/>
      <c r="K20989" s="45"/>
      <c r="L20989" s="45"/>
      <c r="M20989" s="45"/>
    </row>
    <row r="20990" spans="8:13" s="28" customFormat="1" x14ac:dyDescent="0.2">
      <c r="H20990" s="12"/>
      <c r="J20990" s="29"/>
      <c r="K20990" s="45"/>
      <c r="L20990" s="45"/>
      <c r="M20990" s="45"/>
    </row>
    <row r="20991" spans="8:13" s="28" customFormat="1" x14ac:dyDescent="0.2">
      <c r="H20991" s="12"/>
      <c r="J20991" s="29"/>
      <c r="K20991" s="45"/>
      <c r="L20991" s="45"/>
      <c r="M20991" s="45"/>
    </row>
    <row r="20992" spans="8:13" s="28" customFormat="1" x14ac:dyDescent="0.2">
      <c r="H20992" s="12"/>
      <c r="J20992" s="29"/>
      <c r="K20992" s="45"/>
      <c r="L20992" s="45"/>
      <c r="M20992" s="45"/>
    </row>
    <row r="20993" spans="8:13" s="28" customFormat="1" x14ac:dyDescent="0.2">
      <c r="H20993" s="12"/>
      <c r="J20993" s="29"/>
      <c r="K20993" s="45"/>
      <c r="L20993" s="45"/>
      <c r="M20993" s="45"/>
    </row>
    <row r="20994" spans="8:13" s="28" customFormat="1" x14ac:dyDescent="0.2">
      <c r="H20994" s="12"/>
      <c r="J20994" s="29"/>
      <c r="K20994" s="45"/>
      <c r="L20994" s="45"/>
      <c r="M20994" s="45"/>
    </row>
    <row r="20995" spans="8:13" s="28" customFormat="1" x14ac:dyDescent="0.2">
      <c r="H20995" s="12"/>
      <c r="J20995" s="29"/>
      <c r="K20995" s="45"/>
      <c r="L20995" s="45"/>
      <c r="M20995" s="45"/>
    </row>
    <row r="20996" spans="8:13" s="28" customFormat="1" x14ac:dyDescent="0.2">
      <c r="H20996" s="12"/>
      <c r="J20996" s="29"/>
      <c r="K20996" s="45"/>
      <c r="L20996" s="45"/>
      <c r="M20996" s="45"/>
    </row>
    <row r="20997" spans="8:13" s="28" customFormat="1" x14ac:dyDescent="0.2">
      <c r="H20997" s="12"/>
      <c r="J20997" s="29"/>
      <c r="K20997" s="45"/>
      <c r="L20997" s="45"/>
      <c r="M20997" s="45"/>
    </row>
    <row r="20998" spans="8:13" s="28" customFormat="1" x14ac:dyDescent="0.2">
      <c r="H20998" s="12"/>
      <c r="J20998" s="29"/>
      <c r="K20998" s="45"/>
      <c r="L20998" s="45"/>
      <c r="M20998" s="45"/>
    </row>
    <row r="20999" spans="8:13" s="28" customFormat="1" x14ac:dyDescent="0.2">
      <c r="H20999" s="12"/>
      <c r="J20999" s="29"/>
      <c r="K20999" s="45"/>
      <c r="L20999" s="45"/>
      <c r="M20999" s="45"/>
    </row>
    <row r="21000" spans="8:13" s="28" customFormat="1" x14ac:dyDescent="0.2">
      <c r="H21000" s="12"/>
      <c r="J21000" s="29"/>
      <c r="K21000" s="45"/>
      <c r="L21000" s="45"/>
      <c r="M21000" s="45"/>
    </row>
    <row r="21001" spans="8:13" s="28" customFormat="1" x14ac:dyDescent="0.2">
      <c r="H21001" s="12"/>
      <c r="J21001" s="29"/>
      <c r="K21001" s="45"/>
      <c r="L21001" s="45"/>
      <c r="M21001" s="45"/>
    </row>
    <row r="21002" spans="8:13" s="28" customFormat="1" x14ac:dyDescent="0.2">
      <c r="H21002" s="12"/>
      <c r="J21002" s="29"/>
      <c r="K21002" s="45"/>
      <c r="L21002" s="45"/>
      <c r="M21002" s="45"/>
    </row>
    <row r="21003" spans="8:13" s="28" customFormat="1" x14ac:dyDescent="0.2">
      <c r="H21003" s="12"/>
      <c r="J21003" s="29"/>
      <c r="K21003" s="45"/>
      <c r="L21003" s="45"/>
      <c r="M21003" s="45"/>
    </row>
    <row r="21004" spans="8:13" s="28" customFormat="1" x14ac:dyDescent="0.2">
      <c r="H21004" s="12"/>
      <c r="J21004" s="29"/>
      <c r="K21004" s="45"/>
      <c r="L21004" s="45"/>
      <c r="M21004" s="45"/>
    </row>
    <row r="21005" spans="8:13" s="28" customFormat="1" x14ac:dyDescent="0.2">
      <c r="H21005" s="12"/>
      <c r="J21005" s="29"/>
      <c r="K21005" s="45"/>
      <c r="L21005" s="45"/>
      <c r="M21005" s="45"/>
    </row>
    <row r="21006" spans="8:13" s="28" customFormat="1" x14ac:dyDescent="0.2">
      <c r="H21006" s="12"/>
      <c r="J21006" s="29"/>
      <c r="K21006" s="45"/>
      <c r="L21006" s="45"/>
      <c r="M21006" s="45"/>
    </row>
    <row r="21007" spans="8:13" s="28" customFormat="1" x14ac:dyDescent="0.2">
      <c r="H21007" s="12"/>
      <c r="J21007" s="29"/>
      <c r="K21007" s="45"/>
      <c r="L21007" s="45"/>
      <c r="M21007" s="45"/>
    </row>
    <row r="21008" spans="8:13" s="28" customFormat="1" x14ac:dyDescent="0.2">
      <c r="H21008" s="12"/>
      <c r="J21008" s="29"/>
      <c r="K21008" s="45"/>
      <c r="L21008" s="45"/>
      <c r="M21008" s="45"/>
    </row>
    <row r="21009" spans="8:13" s="28" customFormat="1" x14ac:dyDescent="0.2">
      <c r="H21009" s="12"/>
      <c r="J21009" s="29"/>
      <c r="K21009" s="45"/>
      <c r="L21009" s="45"/>
      <c r="M21009" s="45"/>
    </row>
    <row r="21010" spans="8:13" s="28" customFormat="1" x14ac:dyDescent="0.2">
      <c r="H21010" s="12"/>
      <c r="J21010" s="29"/>
      <c r="K21010" s="45"/>
      <c r="L21010" s="45"/>
      <c r="M21010" s="45"/>
    </row>
    <row r="21011" spans="8:13" s="28" customFormat="1" x14ac:dyDescent="0.2">
      <c r="H21011" s="12"/>
      <c r="J21011" s="29"/>
      <c r="K21011" s="45"/>
      <c r="L21011" s="45"/>
      <c r="M21011" s="45"/>
    </row>
    <row r="21012" spans="8:13" s="28" customFormat="1" x14ac:dyDescent="0.2">
      <c r="H21012" s="12"/>
      <c r="J21012" s="29"/>
      <c r="K21012" s="45"/>
      <c r="L21012" s="45"/>
      <c r="M21012" s="45"/>
    </row>
    <row r="21013" spans="8:13" s="28" customFormat="1" x14ac:dyDescent="0.2">
      <c r="H21013" s="12"/>
      <c r="J21013" s="29"/>
      <c r="K21013" s="45"/>
      <c r="L21013" s="45"/>
      <c r="M21013" s="45"/>
    </row>
    <row r="21014" spans="8:13" s="28" customFormat="1" x14ac:dyDescent="0.2">
      <c r="H21014" s="12"/>
      <c r="J21014" s="29"/>
      <c r="K21014" s="45"/>
      <c r="L21014" s="45"/>
      <c r="M21014" s="45"/>
    </row>
    <row r="21015" spans="8:13" s="28" customFormat="1" x14ac:dyDescent="0.2">
      <c r="H21015" s="12"/>
      <c r="J21015" s="29"/>
      <c r="K21015" s="45"/>
      <c r="L21015" s="45"/>
      <c r="M21015" s="45"/>
    </row>
    <row r="21016" spans="8:13" s="28" customFormat="1" x14ac:dyDescent="0.2">
      <c r="H21016" s="12"/>
      <c r="J21016" s="29"/>
      <c r="K21016" s="45"/>
      <c r="L21016" s="45"/>
      <c r="M21016" s="45"/>
    </row>
    <row r="21017" spans="8:13" s="28" customFormat="1" x14ac:dyDescent="0.2">
      <c r="H21017" s="12"/>
      <c r="J21017" s="29"/>
      <c r="K21017" s="45"/>
      <c r="L21017" s="45"/>
      <c r="M21017" s="45"/>
    </row>
    <row r="21018" spans="8:13" s="28" customFormat="1" x14ac:dyDescent="0.2">
      <c r="H21018" s="12"/>
      <c r="J21018" s="29"/>
      <c r="K21018" s="45"/>
      <c r="L21018" s="45"/>
      <c r="M21018" s="45"/>
    </row>
    <row r="21019" spans="8:13" s="28" customFormat="1" x14ac:dyDescent="0.2">
      <c r="H21019" s="12"/>
      <c r="J21019" s="29"/>
      <c r="K21019" s="45"/>
      <c r="L21019" s="45"/>
      <c r="M21019" s="45"/>
    </row>
    <row r="21020" spans="8:13" s="28" customFormat="1" x14ac:dyDescent="0.2">
      <c r="H21020" s="12"/>
      <c r="J21020" s="29"/>
      <c r="K21020" s="45"/>
      <c r="L21020" s="45"/>
      <c r="M21020" s="45"/>
    </row>
    <row r="21021" spans="8:13" s="28" customFormat="1" x14ac:dyDescent="0.2">
      <c r="H21021" s="12"/>
      <c r="J21021" s="29"/>
      <c r="K21021" s="45"/>
      <c r="L21021" s="45"/>
      <c r="M21021" s="45"/>
    </row>
    <row r="21022" spans="8:13" s="28" customFormat="1" x14ac:dyDescent="0.2">
      <c r="H21022" s="12"/>
      <c r="J21022" s="29"/>
      <c r="K21022" s="45"/>
      <c r="L21022" s="45"/>
      <c r="M21022" s="45"/>
    </row>
    <row r="21023" spans="8:13" s="28" customFormat="1" x14ac:dyDescent="0.2">
      <c r="H21023" s="12"/>
      <c r="J21023" s="29"/>
      <c r="K21023" s="45"/>
      <c r="L21023" s="45"/>
      <c r="M21023" s="45"/>
    </row>
    <row r="21024" spans="8:13" s="28" customFormat="1" x14ac:dyDescent="0.2">
      <c r="H21024" s="12"/>
      <c r="J21024" s="29"/>
      <c r="K21024" s="45"/>
      <c r="L21024" s="45"/>
      <c r="M21024" s="45"/>
    </row>
    <row r="21025" spans="8:13" s="28" customFormat="1" x14ac:dyDescent="0.2">
      <c r="H21025" s="12"/>
      <c r="J21025" s="29"/>
      <c r="K21025" s="45"/>
      <c r="L21025" s="45"/>
      <c r="M21025" s="45"/>
    </row>
    <row r="21026" spans="8:13" s="28" customFormat="1" x14ac:dyDescent="0.2">
      <c r="H21026" s="12"/>
      <c r="J21026" s="29"/>
      <c r="K21026" s="45"/>
      <c r="L21026" s="45"/>
      <c r="M21026" s="45"/>
    </row>
    <row r="21027" spans="8:13" s="28" customFormat="1" x14ac:dyDescent="0.2">
      <c r="H21027" s="12"/>
      <c r="J21027" s="29"/>
      <c r="K21027" s="45"/>
      <c r="L21027" s="45"/>
      <c r="M21027" s="45"/>
    </row>
    <row r="21028" spans="8:13" s="28" customFormat="1" x14ac:dyDescent="0.2">
      <c r="H21028" s="12"/>
      <c r="J21028" s="29"/>
      <c r="K21028" s="45"/>
      <c r="L21028" s="45"/>
      <c r="M21028" s="45"/>
    </row>
    <row r="21029" spans="8:13" s="28" customFormat="1" x14ac:dyDescent="0.2">
      <c r="H21029" s="12"/>
      <c r="J21029" s="29"/>
      <c r="K21029" s="45"/>
      <c r="L21029" s="45"/>
      <c r="M21029" s="45"/>
    </row>
    <row r="21030" spans="8:13" s="28" customFormat="1" x14ac:dyDescent="0.2">
      <c r="H21030" s="12"/>
      <c r="J21030" s="29"/>
      <c r="K21030" s="45"/>
      <c r="L21030" s="45"/>
      <c r="M21030" s="45"/>
    </row>
    <row r="21031" spans="8:13" s="28" customFormat="1" x14ac:dyDescent="0.2">
      <c r="H21031" s="12"/>
      <c r="J21031" s="29"/>
      <c r="K21031" s="45"/>
      <c r="L21031" s="45"/>
      <c r="M21031" s="45"/>
    </row>
    <row r="21032" spans="8:13" s="28" customFormat="1" x14ac:dyDescent="0.2">
      <c r="H21032" s="12"/>
      <c r="J21032" s="29"/>
      <c r="K21032" s="45"/>
      <c r="L21032" s="45"/>
      <c r="M21032" s="45"/>
    </row>
    <row r="21033" spans="8:13" s="28" customFormat="1" x14ac:dyDescent="0.2">
      <c r="H21033" s="12"/>
      <c r="J21033" s="29"/>
      <c r="K21033" s="45"/>
      <c r="L21033" s="45"/>
      <c r="M21033" s="45"/>
    </row>
    <row r="21034" spans="8:13" s="28" customFormat="1" x14ac:dyDescent="0.2">
      <c r="H21034" s="12"/>
      <c r="J21034" s="29"/>
      <c r="K21034" s="45"/>
      <c r="L21034" s="45"/>
      <c r="M21034" s="45"/>
    </row>
    <row r="21035" spans="8:13" s="28" customFormat="1" x14ac:dyDescent="0.2">
      <c r="H21035" s="12"/>
      <c r="J21035" s="29"/>
      <c r="K21035" s="45"/>
      <c r="L21035" s="45"/>
      <c r="M21035" s="45"/>
    </row>
    <row r="21036" spans="8:13" s="28" customFormat="1" x14ac:dyDescent="0.2">
      <c r="H21036" s="12"/>
      <c r="J21036" s="29"/>
      <c r="K21036" s="45"/>
      <c r="L21036" s="45"/>
      <c r="M21036" s="45"/>
    </row>
    <row r="21037" spans="8:13" s="28" customFormat="1" x14ac:dyDescent="0.2">
      <c r="H21037" s="12"/>
      <c r="J21037" s="29"/>
      <c r="K21037" s="45"/>
      <c r="L21037" s="45"/>
      <c r="M21037" s="45"/>
    </row>
    <row r="21038" spans="8:13" s="28" customFormat="1" x14ac:dyDescent="0.2">
      <c r="H21038" s="12"/>
      <c r="J21038" s="29"/>
      <c r="K21038" s="45"/>
      <c r="L21038" s="45"/>
      <c r="M21038" s="45"/>
    </row>
    <row r="21039" spans="8:13" s="28" customFormat="1" x14ac:dyDescent="0.2">
      <c r="H21039" s="12"/>
      <c r="J21039" s="29"/>
      <c r="K21039" s="45"/>
      <c r="L21039" s="45"/>
      <c r="M21039" s="45"/>
    </row>
    <row r="21040" spans="8:13" s="28" customFormat="1" x14ac:dyDescent="0.2">
      <c r="H21040" s="12"/>
      <c r="J21040" s="29"/>
      <c r="K21040" s="45"/>
      <c r="L21040" s="45"/>
      <c r="M21040" s="45"/>
    </row>
    <row r="21041" spans="8:13" s="28" customFormat="1" x14ac:dyDescent="0.2">
      <c r="H21041" s="12"/>
      <c r="J21041" s="29"/>
      <c r="K21041" s="45"/>
      <c r="L21041" s="45"/>
      <c r="M21041" s="45"/>
    </row>
    <row r="21042" spans="8:13" s="28" customFormat="1" x14ac:dyDescent="0.2">
      <c r="H21042" s="12"/>
      <c r="J21042" s="29"/>
      <c r="K21042" s="45"/>
      <c r="L21042" s="45"/>
      <c r="M21042" s="45"/>
    </row>
    <row r="21043" spans="8:13" s="28" customFormat="1" x14ac:dyDescent="0.2">
      <c r="H21043" s="12"/>
      <c r="J21043" s="29"/>
      <c r="K21043" s="45"/>
      <c r="L21043" s="45"/>
      <c r="M21043" s="45"/>
    </row>
    <row r="21044" spans="8:13" s="28" customFormat="1" x14ac:dyDescent="0.2">
      <c r="H21044" s="12"/>
      <c r="J21044" s="29"/>
      <c r="K21044" s="45"/>
      <c r="L21044" s="45"/>
      <c r="M21044" s="45"/>
    </row>
    <row r="21045" spans="8:13" s="28" customFormat="1" x14ac:dyDescent="0.2">
      <c r="H21045" s="12"/>
      <c r="J21045" s="29"/>
      <c r="K21045" s="45"/>
      <c r="L21045" s="45"/>
      <c r="M21045" s="45"/>
    </row>
    <row r="21046" spans="8:13" s="28" customFormat="1" x14ac:dyDescent="0.2">
      <c r="H21046" s="12"/>
      <c r="J21046" s="29"/>
      <c r="K21046" s="45"/>
      <c r="L21046" s="45"/>
      <c r="M21046" s="45"/>
    </row>
    <row r="21047" spans="8:13" s="28" customFormat="1" x14ac:dyDescent="0.2">
      <c r="H21047" s="12"/>
      <c r="J21047" s="29"/>
      <c r="K21047" s="45"/>
      <c r="L21047" s="45"/>
      <c r="M21047" s="45"/>
    </row>
    <row r="21048" spans="8:13" s="28" customFormat="1" x14ac:dyDescent="0.2">
      <c r="H21048" s="12"/>
      <c r="J21048" s="29"/>
      <c r="K21048" s="45"/>
      <c r="L21048" s="45"/>
      <c r="M21048" s="45"/>
    </row>
    <row r="21049" spans="8:13" s="28" customFormat="1" x14ac:dyDescent="0.2">
      <c r="H21049" s="12"/>
      <c r="J21049" s="29"/>
      <c r="K21049" s="45"/>
      <c r="L21049" s="45"/>
      <c r="M21049" s="45"/>
    </row>
    <row r="21050" spans="8:13" s="28" customFormat="1" x14ac:dyDescent="0.2">
      <c r="H21050" s="12"/>
      <c r="J21050" s="29"/>
      <c r="K21050" s="45"/>
      <c r="L21050" s="45"/>
      <c r="M21050" s="45"/>
    </row>
    <row r="21051" spans="8:13" s="28" customFormat="1" x14ac:dyDescent="0.2">
      <c r="H21051" s="12"/>
      <c r="J21051" s="29"/>
      <c r="K21051" s="45"/>
      <c r="L21051" s="45"/>
      <c r="M21051" s="45"/>
    </row>
    <row r="21052" spans="8:13" s="28" customFormat="1" x14ac:dyDescent="0.2">
      <c r="H21052" s="12"/>
      <c r="J21052" s="29"/>
      <c r="K21052" s="45"/>
      <c r="L21052" s="45"/>
      <c r="M21052" s="45"/>
    </row>
    <row r="21053" spans="8:13" s="28" customFormat="1" x14ac:dyDescent="0.2">
      <c r="H21053" s="12"/>
      <c r="J21053" s="29"/>
      <c r="K21053" s="45"/>
      <c r="L21053" s="45"/>
      <c r="M21053" s="45"/>
    </row>
    <row r="21054" spans="8:13" s="28" customFormat="1" x14ac:dyDescent="0.2">
      <c r="H21054" s="12"/>
      <c r="J21054" s="29"/>
      <c r="K21054" s="45"/>
      <c r="L21054" s="45"/>
      <c r="M21054" s="45"/>
    </row>
    <row r="21055" spans="8:13" s="28" customFormat="1" x14ac:dyDescent="0.2">
      <c r="H21055" s="12"/>
      <c r="J21055" s="29"/>
      <c r="K21055" s="45"/>
      <c r="L21055" s="45"/>
      <c r="M21055" s="45"/>
    </row>
    <row r="21056" spans="8:13" s="28" customFormat="1" x14ac:dyDescent="0.2">
      <c r="H21056" s="12"/>
      <c r="J21056" s="29"/>
      <c r="K21056" s="45"/>
      <c r="L21056" s="45"/>
      <c r="M21056" s="45"/>
    </row>
    <row r="21057" spans="8:13" s="28" customFormat="1" x14ac:dyDescent="0.2">
      <c r="H21057" s="12"/>
      <c r="J21057" s="29"/>
      <c r="K21057" s="45"/>
      <c r="L21057" s="45"/>
      <c r="M21057" s="45"/>
    </row>
    <row r="21058" spans="8:13" s="28" customFormat="1" x14ac:dyDescent="0.2">
      <c r="H21058" s="12"/>
      <c r="J21058" s="29"/>
      <c r="K21058" s="45"/>
      <c r="L21058" s="45"/>
      <c r="M21058" s="45"/>
    </row>
    <row r="21059" spans="8:13" s="28" customFormat="1" x14ac:dyDescent="0.2">
      <c r="H21059" s="12"/>
      <c r="J21059" s="29"/>
      <c r="K21059" s="45"/>
      <c r="L21059" s="45"/>
      <c r="M21059" s="45"/>
    </row>
    <row r="21060" spans="8:13" s="28" customFormat="1" x14ac:dyDescent="0.2">
      <c r="H21060" s="12"/>
      <c r="J21060" s="29"/>
      <c r="K21060" s="45"/>
      <c r="L21060" s="45"/>
      <c r="M21060" s="45"/>
    </row>
    <row r="21061" spans="8:13" s="28" customFormat="1" x14ac:dyDescent="0.2">
      <c r="H21061" s="12"/>
      <c r="J21061" s="29"/>
      <c r="K21061" s="45"/>
      <c r="L21061" s="45"/>
      <c r="M21061" s="45"/>
    </row>
    <row r="21062" spans="8:13" s="28" customFormat="1" x14ac:dyDescent="0.2">
      <c r="H21062" s="12"/>
      <c r="J21062" s="29"/>
      <c r="K21062" s="45"/>
      <c r="L21062" s="45"/>
      <c r="M21062" s="45"/>
    </row>
    <row r="21063" spans="8:13" s="28" customFormat="1" x14ac:dyDescent="0.2">
      <c r="H21063" s="12"/>
      <c r="J21063" s="29"/>
      <c r="K21063" s="45"/>
      <c r="L21063" s="45"/>
      <c r="M21063" s="45"/>
    </row>
    <row r="21064" spans="8:13" s="28" customFormat="1" x14ac:dyDescent="0.2">
      <c r="H21064" s="12"/>
      <c r="J21064" s="29"/>
      <c r="K21064" s="45"/>
      <c r="L21064" s="45"/>
      <c r="M21064" s="45"/>
    </row>
    <row r="21065" spans="8:13" s="28" customFormat="1" x14ac:dyDescent="0.2">
      <c r="H21065" s="12"/>
      <c r="J21065" s="29"/>
      <c r="K21065" s="45"/>
      <c r="L21065" s="45"/>
      <c r="M21065" s="45"/>
    </row>
    <row r="21066" spans="8:13" s="28" customFormat="1" x14ac:dyDescent="0.2">
      <c r="H21066" s="12"/>
      <c r="J21066" s="29"/>
      <c r="K21066" s="45"/>
      <c r="L21066" s="45"/>
      <c r="M21066" s="45"/>
    </row>
    <row r="21067" spans="8:13" s="28" customFormat="1" x14ac:dyDescent="0.2">
      <c r="H21067" s="12"/>
      <c r="J21067" s="29"/>
      <c r="K21067" s="45"/>
      <c r="L21067" s="45"/>
      <c r="M21067" s="45"/>
    </row>
    <row r="21068" spans="8:13" s="28" customFormat="1" x14ac:dyDescent="0.2">
      <c r="H21068" s="12"/>
      <c r="J21068" s="29"/>
      <c r="K21068" s="45"/>
      <c r="L21068" s="45"/>
      <c r="M21068" s="45"/>
    </row>
    <row r="21069" spans="8:13" s="28" customFormat="1" x14ac:dyDescent="0.2">
      <c r="H21069" s="12"/>
      <c r="J21069" s="29"/>
      <c r="K21069" s="45"/>
      <c r="L21069" s="45"/>
      <c r="M21069" s="45"/>
    </row>
    <row r="21070" spans="8:13" s="28" customFormat="1" x14ac:dyDescent="0.2">
      <c r="H21070" s="12"/>
      <c r="J21070" s="29"/>
      <c r="K21070" s="45"/>
      <c r="L21070" s="45"/>
      <c r="M21070" s="45"/>
    </row>
    <row r="21071" spans="8:13" s="28" customFormat="1" x14ac:dyDescent="0.2">
      <c r="H21071" s="12"/>
      <c r="J21071" s="29"/>
      <c r="K21071" s="45"/>
      <c r="L21071" s="45"/>
      <c r="M21071" s="45"/>
    </row>
    <row r="21072" spans="8:13" s="28" customFormat="1" x14ac:dyDescent="0.2">
      <c r="H21072" s="12"/>
      <c r="J21072" s="29"/>
      <c r="K21072" s="45"/>
      <c r="L21072" s="45"/>
      <c r="M21072" s="45"/>
    </row>
    <row r="21073" spans="8:13" s="28" customFormat="1" x14ac:dyDescent="0.2">
      <c r="H21073" s="12"/>
      <c r="J21073" s="29"/>
      <c r="K21073" s="45"/>
      <c r="L21073" s="45"/>
      <c r="M21073" s="45"/>
    </row>
    <row r="21074" spans="8:13" s="28" customFormat="1" x14ac:dyDescent="0.2">
      <c r="H21074" s="12"/>
      <c r="J21074" s="29"/>
      <c r="K21074" s="45"/>
      <c r="L21074" s="45"/>
      <c r="M21074" s="45"/>
    </row>
    <row r="21075" spans="8:13" s="28" customFormat="1" x14ac:dyDescent="0.2">
      <c r="H21075" s="12"/>
      <c r="J21075" s="29"/>
      <c r="K21075" s="45"/>
      <c r="L21075" s="45"/>
      <c r="M21075" s="45"/>
    </row>
    <row r="21076" spans="8:13" s="28" customFormat="1" x14ac:dyDescent="0.2">
      <c r="H21076" s="12"/>
      <c r="J21076" s="29"/>
      <c r="K21076" s="45"/>
      <c r="L21076" s="45"/>
      <c r="M21076" s="45"/>
    </row>
    <row r="21077" spans="8:13" s="28" customFormat="1" x14ac:dyDescent="0.2">
      <c r="H21077" s="12"/>
      <c r="J21077" s="29"/>
      <c r="K21077" s="45"/>
      <c r="L21077" s="45"/>
      <c r="M21077" s="45"/>
    </row>
    <row r="21078" spans="8:13" s="28" customFormat="1" x14ac:dyDescent="0.2">
      <c r="H21078" s="12"/>
      <c r="J21078" s="29"/>
      <c r="K21078" s="45"/>
      <c r="L21078" s="45"/>
      <c r="M21078" s="45"/>
    </row>
    <row r="21079" spans="8:13" s="28" customFormat="1" x14ac:dyDescent="0.2">
      <c r="H21079" s="12"/>
      <c r="J21079" s="29"/>
      <c r="K21079" s="45"/>
      <c r="L21079" s="45"/>
      <c r="M21079" s="45"/>
    </row>
    <row r="21080" spans="8:13" s="28" customFormat="1" x14ac:dyDescent="0.2">
      <c r="H21080" s="12"/>
      <c r="J21080" s="29"/>
      <c r="K21080" s="45"/>
      <c r="L21080" s="45"/>
      <c r="M21080" s="45"/>
    </row>
    <row r="21081" spans="8:13" s="28" customFormat="1" x14ac:dyDescent="0.2">
      <c r="H21081" s="12"/>
      <c r="J21081" s="29"/>
      <c r="K21081" s="45"/>
      <c r="L21081" s="45"/>
      <c r="M21081" s="45"/>
    </row>
    <row r="21082" spans="8:13" s="28" customFormat="1" x14ac:dyDescent="0.2">
      <c r="H21082" s="12"/>
      <c r="J21082" s="29"/>
      <c r="K21082" s="45"/>
      <c r="L21082" s="45"/>
      <c r="M21082" s="45"/>
    </row>
    <row r="21083" spans="8:13" s="28" customFormat="1" x14ac:dyDescent="0.2">
      <c r="H21083" s="12"/>
      <c r="J21083" s="29"/>
      <c r="K21083" s="45"/>
      <c r="L21083" s="45"/>
      <c r="M21083" s="45"/>
    </row>
    <row r="21084" spans="8:13" s="28" customFormat="1" x14ac:dyDescent="0.2">
      <c r="H21084" s="12"/>
      <c r="J21084" s="29"/>
      <c r="K21084" s="45"/>
      <c r="L21084" s="45"/>
      <c r="M21084" s="45"/>
    </row>
    <row r="21085" spans="8:13" s="28" customFormat="1" x14ac:dyDescent="0.2">
      <c r="H21085" s="12"/>
      <c r="J21085" s="29"/>
      <c r="K21085" s="45"/>
      <c r="L21085" s="45"/>
      <c r="M21085" s="45"/>
    </row>
    <row r="21086" spans="8:13" s="28" customFormat="1" x14ac:dyDescent="0.2">
      <c r="H21086" s="12"/>
      <c r="J21086" s="29"/>
      <c r="K21086" s="45"/>
      <c r="L21086" s="45"/>
      <c r="M21086" s="45"/>
    </row>
    <row r="21087" spans="8:13" s="28" customFormat="1" x14ac:dyDescent="0.2">
      <c r="H21087" s="12"/>
      <c r="J21087" s="29"/>
      <c r="K21087" s="45"/>
      <c r="L21087" s="45"/>
      <c r="M21087" s="45"/>
    </row>
    <row r="21088" spans="8:13" s="28" customFormat="1" x14ac:dyDescent="0.2">
      <c r="H21088" s="12"/>
      <c r="J21088" s="29"/>
      <c r="K21088" s="45"/>
      <c r="L21088" s="45"/>
      <c r="M21088" s="45"/>
    </row>
    <row r="21089" spans="8:13" s="28" customFormat="1" x14ac:dyDescent="0.2">
      <c r="H21089" s="12"/>
      <c r="J21089" s="29"/>
      <c r="K21089" s="45"/>
      <c r="L21089" s="45"/>
      <c r="M21089" s="45"/>
    </row>
    <row r="21090" spans="8:13" s="28" customFormat="1" x14ac:dyDescent="0.2">
      <c r="H21090" s="12"/>
      <c r="J21090" s="29"/>
      <c r="K21090" s="45"/>
      <c r="L21090" s="45"/>
      <c r="M21090" s="45"/>
    </row>
    <row r="21091" spans="8:13" s="28" customFormat="1" x14ac:dyDescent="0.2">
      <c r="H21091" s="12"/>
      <c r="J21091" s="29"/>
      <c r="K21091" s="45"/>
      <c r="L21091" s="45"/>
      <c r="M21091" s="45"/>
    </row>
    <row r="21092" spans="8:13" s="28" customFormat="1" x14ac:dyDescent="0.2">
      <c r="H21092" s="12"/>
      <c r="J21092" s="29"/>
      <c r="K21092" s="45"/>
      <c r="L21092" s="45"/>
      <c r="M21092" s="45"/>
    </row>
    <row r="21093" spans="8:13" s="28" customFormat="1" x14ac:dyDescent="0.2">
      <c r="H21093" s="12"/>
      <c r="J21093" s="29"/>
      <c r="K21093" s="45"/>
      <c r="L21093" s="45"/>
      <c r="M21093" s="45"/>
    </row>
    <row r="21094" spans="8:13" s="28" customFormat="1" x14ac:dyDescent="0.2">
      <c r="H21094" s="12"/>
      <c r="J21094" s="29"/>
      <c r="K21094" s="45"/>
      <c r="L21094" s="45"/>
      <c r="M21094" s="45"/>
    </row>
    <row r="21095" spans="8:13" s="28" customFormat="1" x14ac:dyDescent="0.2">
      <c r="H21095" s="12"/>
      <c r="J21095" s="29"/>
      <c r="K21095" s="45"/>
      <c r="L21095" s="45"/>
      <c r="M21095" s="45"/>
    </row>
    <row r="21096" spans="8:13" s="28" customFormat="1" x14ac:dyDescent="0.2">
      <c r="H21096" s="12"/>
      <c r="J21096" s="29"/>
      <c r="K21096" s="45"/>
      <c r="L21096" s="45"/>
      <c r="M21096" s="45"/>
    </row>
    <row r="21097" spans="8:13" s="28" customFormat="1" x14ac:dyDescent="0.2">
      <c r="H21097" s="12"/>
      <c r="J21097" s="29"/>
      <c r="K21097" s="45"/>
      <c r="L21097" s="45"/>
      <c r="M21097" s="45"/>
    </row>
    <row r="21098" spans="8:13" s="28" customFormat="1" x14ac:dyDescent="0.2">
      <c r="H21098" s="12"/>
      <c r="J21098" s="29"/>
      <c r="K21098" s="45"/>
      <c r="L21098" s="45"/>
      <c r="M21098" s="45"/>
    </row>
    <row r="21099" spans="8:13" s="28" customFormat="1" x14ac:dyDescent="0.2">
      <c r="H21099" s="12"/>
      <c r="J21099" s="29"/>
      <c r="K21099" s="45"/>
      <c r="L21099" s="45"/>
      <c r="M21099" s="45"/>
    </row>
    <row r="21100" spans="8:13" s="28" customFormat="1" x14ac:dyDescent="0.2">
      <c r="H21100" s="12"/>
      <c r="J21100" s="29"/>
      <c r="K21100" s="45"/>
      <c r="L21100" s="45"/>
      <c r="M21100" s="45"/>
    </row>
    <row r="21101" spans="8:13" s="28" customFormat="1" x14ac:dyDescent="0.2">
      <c r="H21101" s="12"/>
      <c r="J21101" s="29"/>
      <c r="K21101" s="45"/>
      <c r="L21101" s="45"/>
      <c r="M21101" s="45"/>
    </row>
    <row r="21102" spans="8:13" s="28" customFormat="1" x14ac:dyDescent="0.2">
      <c r="H21102" s="12"/>
      <c r="J21102" s="29"/>
      <c r="K21102" s="45"/>
      <c r="L21102" s="45"/>
      <c r="M21102" s="45"/>
    </row>
    <row r="21103" spans="8:13" s="28" customFormat="1" x14ac:dyDescent="0.2">
      <c r="H21103" s="12"/>
      <c r="J21103" s="29"/>
      <c r="K21103" s="45"/>
      <c r="L21103" s="45"/>
      <c r="M21103" s="45"/>
    </row>
    <row r="21104" spans="8:13" s="28" customFormat="1" x14ac:dyDescent="0.2">
      <c r="H21104" s="12"/>
      <c r="J21104" s="29"/>
      <c r="K21104" s="45"/>
      <c r="L21104" s="45"/>
      <c r="M21104" s="45"/>
    </row>
    <row r="21105" spans="8:13" s="28" customFormat="1" x14ac:dyDescent="0.2">
      <c r="H21105" s="12"/>
      <c r="J21105" s="29"/>
      <c r="K21105" s="45"/>
      <c r="L21105" s="45"/>
      <c r="M21105" s="45"/>
    </row>
    <row r="21106" spans="8:13" s="28" customFormat="1" x14ac:dyDescent="0.2">
      <c r="H21106" s="12"/>
      <c r="J21106" s="29"/>
      <c r="K21106" s="45"/>
      <c r="L21106" s="45"/>
      <c r="M21106" s="45"/>
    </row>
    <row r="21107" spans="8:13" s="28" customFormat="1" x14ac:dyDescent="0.2">
      <c r="H21107" s="12"/>
      <c r="J21107" s="29"/>
      <c r="K21107" s="45"/>
      <c r="L21107" s="45"/>
      <c r="M21107" s="45"/>
    </row>
    <row r="21108" spans="8:13" s="28" customFormat="1" x14ac:dyDescent="0.2">
      <c r="H21108" s="12"/>
      <c r="J21108" s="29"/>
      <c r="K21108" s="45"/>
      <c r="L21108" s="45"/>
      <c r="M21108" s="45"/>
    </row>
    <row r="21109" spans="8:13" s="28" customFormat="1" x14ac:dyDescent="0.2">
      <c r="H21109" s="12"/>
      <c r="J21109" s="29"/>
      <c r="K21109" s="45"/>
      <c r="L21109" s="45"/>
      <c r="M21109" s="45"/>
    </row>
    <row r="21110" spans="8:13" s="28" customFormat="1" x14ac:dyDescent="0.2">
      <c r="H21110" s="12"/>
      <c r="J21110" s="29"/>
      <c r="K21110" s="45"/>
      <c r="L21110" s="45"/>
      <c r="M21110" s="45"/>
    </row>
    <row r="21111" spans="8:13" s="28" customFormat="1" x14ac:dyDescent="0.2">
      <c r="H21111" s="12"/>
      <c r="J21111" s="29"/>
      <c r="K21111" s="45"/>
      <c r="L21111" s="45"/>
      <c r="M21111" s="45"/>
    </row>
    <row r="21112" spans="8:13" s="28" customFormat="1" x14ac:dyDescent="0.2">
      <c r="H21112" s="12"/>
      <c r="J21112" s="29"/>
      <c r="K21112" s="45"/>
      <c r="L21112" s="45"/>
      <c r="M21112" s="45"/>
    </row>
    <row r="21113" spans="8:13" s="28" customFormat="1" x14ac:dyDescent="0.2">
      <c r="H21113" s="12"/>
      <c r="J21113" s="29"/>
      <c r="K21113" s="45"/>
      <c r="L21113" s="45"/>
      <c r="M21113" s="45"/>
    </row>
    <row r="21114" spans="8:13" s="28" customFormat="1" x14ac:dyDescent="0.2">
      <c r="H21114" s="12"/>
      <c r="J21114" s="29"/>
      <c r="K21114" s="45"/>
      <c r="L21114" s="45"/>
      <c r="M21114" s="45"/>
    </row>
    <row r="21115" spans="8:13" s="28" customFormat="1" x14ac:dyDescent="0.2">
      <c r="H21115" s="12"/>
      <c r="J21115" s="29"/>
      <c r="K21115" s="45"/>
      <c r="L21115" s="45"/>
      <c r="M21115" s="45"/>
    </row>
    <row r="21116" spans="8:13" s="28" customFormat="1" x14ac:dyDescent="0.2">
      <c r="H21116" s="12"/>
      <c r="J21116" s="29"/>
      <c r="K21116" s="45"/>
      <c r="L21116" s="45"/>
      <c r="M21116" s="45"/>
    </row>
    <row r="21117" spans="8:13" s="28" customFormat="1" x14ac:dyDescent="0.2">
      <c r="H21117" s="12"/>
      <c r="J21117" s="29"/>
      <c r="K21117" s="45"/>
      <c r="L21117" s="45"/>
      <c r="M21117" s="45"/>
    </row>
    <row r="21118" spans="8:13" s="28" customFormat="1" x14ac:dyDescent="0.2">
      <c r="H21118" s="12"/>
      <c r="J21118" s="29"/>
      <c r="K21118" s="45"/>
      <c r="L21118" s="45"/>
      <c r="M21118" s="45"/>
    </row>
    <row r="21119" spans="8:13" s="28" customFormat="1" x14ac:dyDescent="0.2">
      <c r="H21119" s="12"/>
      <c r="J21119" s="29"/>
      <c r="K21119" s="45"/>
      <c r="L21119" s="45"/>
      <c r="M21119" s="45"/>
    </row>
    <row r="21120" spans="8:13" s="28" customFormat="1" x14ac:dyDescent="0.2">
      <c r="H21120" s="12"/>
      <c r="J21120" s="29"/>
      <c r="K21120" s="45"/>
      <c r="L21120" s="45"/>
      <c r="M21120" s="45"/>
    </row>
    <row r="21121" spans="8:13" s="28" customFormat="1" x14ac:dyDescent="0.2">
      <c r="H21121" s="12"/>
      <c r="J21121" s="29"/>
      <c r="K21121" s="45"/>
      <c r="L21121" s="45"/>
      <c r="M21121" s="45"/>
    </row>
    <row r="21122" spans="8:13" s="28" customFormat="1" x14ac:dyDescent="0.2">
      <c r="H21122" s="12"/>
      <c r="J21122" s="29"/>
      <c r="K21122" s="45"/>
      <c r="L21122" s="45"/>
      <c r="M21122" s="45"/>
    </row>
    <row r="21123" spans="8:13" s="28" customFormat="1" x14ac:dyDescent="0.2">
      <c r="H21123" s="12"/>
      <c r="J21123" s="29"/>
      <c r="K21123" s="45"/>
      <c r="L21123" s="45"/>
      <c r="M21123" s="45"/>
    </row>
    <row r="21124" spans="8:13" s="28" customFormat="1" x14ac:dyDescent="0.2">
      <c r="H21124" s="12"/>
      <c r="J21124" s="29"/>
      <c r="K21124" s="45"/>
      <c r="L21124" s="45"/>
      <c r="M21124" s="45"/>
    </row>
    <row r="21125" spans="8:13" s="28" customFormat="1" x14ac:dyDescent="0.2">
      <c r="H21125" s="12"/>
      <c r="J21125" s="29"/>
      <c r="K21125" s="45"/>
      <c r="L21125" s="45"/>
      <c r="M21125" s="45"/>
    </row>
    <row r="21126" spans="8:13" s="28" customFormat="1" x14ac:dyDescent="0.2">
      <c r="H21126" s="12"/>
      <c r="J21126" s="29"/>
      <c r="K21126" s="45"/>
      <c r="L21126" s="45"/>
      <c r="M21126" s="45"/>
    </row>
    <row r="21127" spans="8:13" s="28" customFormat="1" x14ac:dyDescent="0.2">
      <c r="H21127" s="12"/>
      <c r="J21127" s="29"/>
      <c r="K21127" s="45"/>
      <c r="L21127" s="45"/>
      <c r="M21127" s="45"/>
    </row>
    <row r="21128" spans="8:13" s="28" customFormat="1" x14ac:dyDescent="0.2">
      <c r="H21128" s="12"/>
      <c r="J21128" s="29"/>
      <c r="K21128" s="45"/>
      <c r="L21128" s="45"/>
      <c r="M21128" s="45"/>
    </row>
    <row r="21129" spans="8:13" s="28" customFormat="1" x14ac:dyDescent="0.2">
      <c r="H21129" s="12"/>
      <c r="J21129" s="29"/>
      <c r="K21129" s="45"/>
      <c r="L21129" s="45"/>
      <c r="M21129" s="45"/>
    </row>
    <row r="21130" spans="8:13" s="28" customFormat="1" x14ac:dyDescent="0.2">
      <c r="H21130" s="12"/>
      <c r="J21130" s="29"/>
      <c r="K21130" s="45"/>
      <c r="L21130" s="45"/>
      <c r="M21130" s="45"/>
    </row>
    <row r="21131" spans="8:13" s="28" customFormat="1" x14ac:dyDescent="0.2">
      <c r="H21131" s="12"/>
      <c r="J21131" s="29"/>
      <c r="K21131" s="45"/>
      <c r="L21131" s="45"/>
      <c r="M21131" s="45"/>
    </row>
    <row r="21132" spans="8:13" s="28" customFormat="1" x14ac:dyDescent="0.2">
      <c r="H21132" s="12"/>
      <c r="J21132" s="29"/>
      <c r="K21132" s="45"/>
      <c r="L21132" s="45"/>
      <c r="M21132" s="45"/>
    </row>
    <row r="21133" spans="8:13" s="28" customFormat="1" x14ac:dyDescent="0.2">
      <c r="H21133" s="12"/>
      <c r="J21133" s="29"/>
      <c r="K21133" s="45"/>
      <c r="L21133" s="45"/>
      <c r="M21133" s="45"/>
    </row>
    <row r="21134" spans="8:13" s="28" customFormat="1" x14ac:dyDescent="0.2">
      <c r="H21134" s="12"/>
      <c r="J21134" s="29"/>
      <c r="K21134" s="45"/>
      <c r="L21134" s="45"/>
      <c r="M21134" s="45"/>
    </row>
    <row r="21135" spans="8:13" s="28" customFormat="1" x14ac:dyDescent="0.2">
      <c r="H21135" s="12"/>
      <c r="J21135" s="29"/>
      <c r="K21135" s="45"/>
      <c r="L21135" s="45"/>
      <c r="M21135" s="45"/>
    </row>
    <row r="21136" spans="8:13" s="28" customFormat="1" x14ac:dyDescent="0.2">
      <c r="H21136" s="12"/>
      <c r="J21136" s="29"/>
      <c r="K21136" s="45"/>
      <c r="L21136" s="45"/>
      <c r="M21136" s="45"/>
    </row>
    <row r="21137" spans="8:13" s="28" customFormat="1" x14ac:dyDescent="0.2">
      <c r="H21137" s="12"/>
      <c r="J21137" s="29"/>
      <c r="K21137" s="45"/>
      <c r="L21137" s="45"/>
      <c r="M21137" s="45"/>
    </row>
    <row r="21138" spans="8:13" s="28" customFormat="1" x14ac:dyDescent="0.2">
      <c r="H21138" s="12"/>
      <c r="J21138" s="29"/>
      <c r="K21138" s="45"/>
      <c r="L21138" s="45"/>
      <c r="M21138" s="45"/>
    </row>
    <row r="21139" spans="8:13" s="28" customFormat="1" x14ac:dyDescent="0.2">
      <c r="H21139" s="12"/>
      <c r="J21139" s="29"/>
      <c r="K21139" s="45"/>
      <c r="L21139" s="45"/>
      <c r="M21139" s="45"/>
    </row>
    <row r="21140" spans="8:13" s="28" customFormat="1" x14ac:dyDescent="0.2">
      <c r="H21140" s="12"/>
      <c r="J21140" s="29"/>
      <c r="K21140" s="45"/>
      <c r="L21140" s="45"/>
      <c r="M21140" s="45"/>
    </row>
    <row r="21141" spans="8:13" s="28" customFormat="1" x14ac:dyDescent="0.2">
      <c r="H21141" s="12"/>
      <c r="J21141" s="29"/>
      <c r="K21141" s="45"/>
      <c r="L21141" s="45"/>
      <c r="M21141" s="45"/>
    </row>
    <row r="21142" spans="8:13" s="28" customFormat="1" x14ac:dyDescent="0.2">
      <c r="H21142" s="12"/>
      <c r="J21142" s="29"/>
      <c r="K21142" s="45"/>
      <c r="L21142" s="45"/>
      <c r="M21142" s="45"/>
    </row>
    <row r="21143" spans="8:13" s="28" customFormat="1" x14ac:dyDescent="0.2">
      <c r="H21143" s="12"/>
      <c r="J21143" s="29"/>
      <c r="K21143" s="45"/>
      <c r="L21143" s="45"/>
      <c r="M21143" s="45"/>
    </row>
    <row r="21144" spans="8:13" s="28" customFormat="1" x14ac:dyDescent="0.2">
      <c r="H21144" s="12"/>
      <c r="J21144" s="29"/>
      <c r="K21144" s="45"/>
      <c r="L21144" s="45"/>
      <c r="M21144" s="45"/>
    </row>
    <row r="21145" spans="8:13" s="28" customFormat="1" x14ac:dyDescent="0.2">
      <c r="H21145" s="12"/>
      <c r="J21145" s="29"/>
      <c r="K21145" s="45"/>
      <c r="L21145" s="45"/>
      <c r="M21145" s="45"/>
    </row>
    <row r="21146" spans="8:13" s="28" customFormat="1" x14ac:dyDescent="0.2">
      <c r="H21146" s="12"/>
      <c r="J21146" s="29"/>
      <c r="K21146" s="45"/>
      <c r="L21146" s="45"/>
      <c r="M21146" s="45"/>
    </row>
    <row r="21147" spans="8:13" s="28" customFormat="1" x14ac:dyDescent="0.2">
      <c r="H21147" s="12"/>
      <c r="J21147" s="29"/>
      <c r="K21147" s="45"/>
      <c r="L21147" s="45"/>
      <c r="M21147" s="45"/>
    </row>
    <row r="21148" spans="8:13" s="28" customFormat="1" x14ac:dyDescent="0.2">
      <c r="H21148" s="12"/>
      <c r="J21148" s="29"/>
      <c r="K21148" s="45"/>
      <c r="L21148" s="45"/>
      <c r="M21148" s="45"/>
    </row>
    <row r="21149" spans="8:13" s="28" customFormat="1" x14ac:dyDescent="0.2">
      <c r="H21149" s="12"/>
      <c r="J21149" s="29"/>
      <c r="K21149" s="45"/>
      <c r="L21149" s="45"/>
      <c r="M21149" s="45"/>
    </row>
    <row r="21150" spans="8:13" s="28" customFormat="1" x14ac:dyDescent="0.2">
      <c r="H21150" s="12"/>
      <c r="J21150" s="29"/>
      <c r="K21150" s="45"/>
      <c r="L21150" s="45"/>
      <c r="M21150" s="45"/>
    </row>
    <row r="21151" spans="8:13" s="28" customFormat="1" x14ac:dyDescent="0.2">
      <c r="H21151" s="12"/>
      <c r="J21151" s="29"/>
      <c r="K21151" s="45"/>
      <c r="L21151" s="45"/>
      <c r="M21151" s="45"/>
    </row>
    <row r="21152" spans="8:13" s="28" customFormat="1" x14ac:dyDescent="0.2">
      <c r="H21152" s="12"/>
      <c r="J21152" s="29"/>
      <c r="K21152" s="45"/>
      <c r="L21152" s="45"/>
      <c r="M21152" s="45"/>
    </row>
    <row r="21153" spans="8:13" s="28" customFormat="1" x14ac:dyDescent="0.2">
      <c r="H21153" s="12"/>
      <c r="J21153" s="29"/>
      <c r="K21153" s="45"/>
      <c r="L21153" s="45"/>
      <c r="M21153" s="45"/>
    </row>
    <row r="21154" spans="8:13" s="28" customFormat="1" x14ac:dyDescent="0.2">
      <c r="H21154" s="12"/>
      <c r="J21154" s="29"/>
      <c r="K21154" s="45"/>
      <c r="L21154" s="45"/>
      <c r="M21154" s="45"/>
    </row>
    <row r="21155" spans="8:13" s="28" customFormat="1" x14ac:dyDescent="0.2">
      <c r="H21155" s="12"/>
      <c r="J21155" s="29"/>
      <c r="K21155" s="45"/>
      <c r="L21155" s="45"/>
      <c r="M21155" s="45"/>
    </row>
    <row r="21156" spans="8:13" s="28" customFormat="1" x14ac:dyDescent="0.2">
      <c r="H21156" s="12"/>
      <c r="J21156" s="29"/>
      <c r="K21156" s="45"/>
      <c r="L21156" s="45"/>
      <c r="M21156" s="45"/>
    </row>
    <row r="21157" spans="8:13" s="28" customFormat="1" x14ac:dyDescent="0.2">
      <c r="H21157" s="12"/>
      <c r="J21157" s="29"/>
      <c r="K21157" s="45"/>
      <c r="L21157" s="45"/>
      <c r="M21157" s="45"/>
    </row>
    <row r="21158" spans="8:13" s="28" customFormat="1" x14ac:dyDescent="0.2">
      <c r="H21158" s="12"/>
      <c r="J21158" s="29"/>
      <c r="K21158" s="45"/>
      <c r="L21158" s="45"/>
      <c r="M21158" s="45"/>
    </row>
    <row r="21159" spans="8:13" s="28" customFormat="1" x14ac:dyDescent="0.2">
      <c r="H21159" s="12"/>
      <c r="J21159" s="29"/>
      <c r="K21159" s="45"/>
      <c r="L21159" s="45"/>
      <c r="M21159" s="45"/>
    </row>
    <row r="21160" spans="8:13" s="28" customFormat="1" x14ac:dyDescent="0.2">
      <c r="H21160" s="12"/>
      <c r="J21160" s="29"/>
      <c r="K21160" s="45"/>
      <c r="L21160" s="45"/>
      <c r="M21160" s="45"/>
    </row>
    <row r="21161" spans="8:13" s="28" customFormat="1" x14ac:dyDescent="0.2">
      <c r="H21161" s="12"/>
      <c r="J21161" s="29"/>
      <c r="K21161" s="45"/>
      <c r="L21161" s="45"/>
      <c r="M21161" s="45"/>
    </row>
    <row r="21162" spans="8:13" s="28" customFormat="1" x14ac:dyDescent="0.2">
      <c r="H21162" s="12"/>
      <c r="J21162" s="29"/>
      <c r="K21162" s="45"/>
      <c r="L21162" s="45"/>
      <c r="M21162" s="45"/>
    </row>
    <row r="21163" spans="8:13" s="28" customFormat="1" x14ac:dyDescent="0.2">
      <c r="H21163" s="12"/>
      <c r="J21163" s="29"/>
      <c r="K21163" s="45"/>
      <c r="L21163" s="45"/>
      <c r="M21163" s="45"/>
    </row>
    <row r="21164" spans="8:13" s="28" customFormat="1" x14ac:dyDescent="0.2">
      <c r="H21164" s="12"/>
      <c r="J21164" s="29"/>
      <c r="K21164" s="45"/>
      <c r="L21164" s="45"/>
      <c r="M21164" s="45"/>
    </row>
    <row r="21165" spans="8:13" s="28" customFormat="1" x14ac:dyDescent="0.2">
      <c r="H21165" s="12"/>
      <c r="J21165" s="29"/>
      <c r="K21165" s="45"/>
      <c r="L21165" s="45"/>
      <c r="M21165" s="45"/>
    </row>
    <row r="21166" spans="8:13" s="28" customFormat="1" x14ac:dyDescent="0.2">
      <c r="H21166" s="12"/>
      <c r="J21166" s="29"/>
      <c r="K21166" s="45"/>
      <c r="L21166" s="45"/>
      <c r="M21166" s="45"/>
    </row>
    <row r="21167" spans="8:13" s="28" customFormat="1" x14ac:dyDescent="0.2">
      <c r="H21167" s="12"/>
      <c r="J21167" s="29"/>
      <c r="K21167" s="45"/>
      <c r="L21167" s="45"/>
      <c r="M21167" s="45"/>
    </row>
    <row r="21168" spans="8:13" s="28" customFormat="1" x14ac:dyDescent="0.2">
      <c r="H21168" s="12"/>
      <c r="J21168" s="29"/>
      <c r="K21168" s="45"/>
      <c r="L21168" s="45"/>
      <c r="M21168" s="45"/>
    </row>
    <row r="21169" spans="8:13" s="28" customFormat="1" x14ac:dyDescent="0.2">
      <c r="H21169" s="12"/>
      <c r="J21169" s="29"/>
      <c r="K21169" s="45"/>
      <c r="L21169" s="45"/>
      <c r="M21169" s="45"/>
    </row>
    <row r="21170" spans="8:13" s="28" customFormat="1" x14ac:dyDescent="0.2">
      <c r="H21170" s="12"/>
      <c r="J21170" s="29"/>
      <c r="K21170" s="45"/>
      <c r="L21170" s="45"/>
      <c r="M21170" s="45"/>
    </row>
    <row r="21171" spans="8:13" s="28" customFormat="1" x14ac:dyDescent="0.2">
      <c r="H21171" s="12"/>
      <c r="J21171" s="29"/>
      <c r="K21171" s="45"/>
      <c r="L21171" s="45"/>
      <c r="M21171" s="45"/>
    </row>
    <row r="21172" spans="8:13" s="28" customFormat="1" x14ac:dyDescent="0.2">
      <c r="H21172" s="12"/>
      <c r="J21172" s="29"/>
      <c r="K21172" s="45"/>
      <c r="L21172" s="45"/>
      <c r="M21172" s="45"/>
    </row>
    <row r="21173" spans="8:13" s="28" customFormat="1" x14ac:dyDescent="0.2">
      <c r="H21173" s="12"/>
      <c r="J21173" s="29"/>
      <c r="K21173" s="45"/>
      <c r="L21173" s="45"/>
      <c r="M21173" s="45"/>
    </row>
    <row r="21174" spans="8:13" s="28" customFormat="1" x14ac:dyDescent="0.2">
      <c r="H21174" s="12"/>
      <c r="J21174" s="29"/>
      <c r="K21174" s="45"/>
      <c r="L21174" s="45"/>
      <c r="M21174" s="45"/>
    </row>
    <row r="21175" spans="8:13" s="28" customFormat="1" x14ac:dyDescent="0.2">
      <c r="H21175" s="12"/>
      <c r="J21175" s="29"/>
      <c r="K21175" s="45"/>
      <c r="L21175" s="45"/>
      <c r="M21175" s="45"/>
    </row>
    <row r="21176" spans="8:13" s="28" customFormat="1" x14ac:dyDescent="0.2">
      <c r="H21176" s="12"/>
      <c r="J21176" s="29"/>
      <c r="K21176" s="45"/>
      <c r="L21176" s="45"/>
      <c r="M21176" s="45"/>
    </row>
    <row r="21177" spans="8:13" s="28" customFormat="1" x14ac:dyDescent="0.2">
      <c r="H21177" s="12"/>
      <c r="J21177" s="29"/>
      <c r="K21177" s="45"/>
      <c r="L21177" s="45"/>
      <c r="M21177" s="45"/>
    </row>
    <row r="21178" spans="8:13" s="28" customFormat="1" x14ac:dyDescent="0.2">
      <c r="H21178" s="12"/>
      <c r="J21178" s="29"/>
      <c r="K21178" s="45"/>
      <c r="L21178" s="45"/>
      <c r="M21178" s="45"/>
    </row>
    <row r="21179" spans="8:13" s="28" customFormat="1" x14ac:dyDescent="0.2">
      <c r="H21179" s="12"/>
      <c r="J21179" s="29"/>
      <c r="K21179" s="45"/>
      <c r="L21179" s="45"/>
      <c r="M21179" s="45"/>
    </row>
    <row r="21180" spans="8:13" s="28" customFormat="1" x14ac:dyDescent="0.2">
      <c r="H21180" s="12"/>
      <c r="J21180" s="29"/>
      <c r="K21180" s="45"/>
      <c r="L21180" s="45"/>
      <c r="M21180" s="45"/>
    </row>
    <row r="21181" spans="8:13" s="28" customFormat="1" x14ac:dyDescent="0.2">
      <c r="H21181" s="12"/>
      <c r="J21181" s="29"/>
      <c r="K21181" s="45"/>
      <c r="L21181" s="45"/>
      <c r="M21181" s="45"/>
    </row>
    <row r="21182" spans="8:13" s="28" customFormat="1" x14ac:dyDescent="0.2">
      <c r="H21182" s="12"/>
      <c r="J21182" s="29"/>
      <c r="K21182" s="45"/>
      <c r="L21182" s="45"/>
      <c r="M21182" s="45"/>
    </row>
    <row r="21183" spans="8:13" s="28" customFormat="1" x14ac:dyDescent="0.2">
      <c r="H21183" s="12"/>
      <c r="J21183" s="29"/>
      <c r="K21183" s="45"/>
      <c r="L21183" s="45"/>
      <c r="M21183" s="45"/>
    </row>
    <row r="21184" spans="8:13" s="28" customFormat="1" x14ac:dyDescent="0.2">
      <c r="H21184" s="12"/>
      <c r="J21184" s="29"/>
      <c r="K21184" s="45"/>
      <c r="L21184" s="45"/>
      <c r="M21184" s="45"/>
    </row>
    <row r="21185" spans="8:13" s="28" customFormat="1" x14ac:dyDescent="0.2">
      <c r="H21185" s="12"/>
      <c r="J21185" s="29"/>
      <c r="K21185" s="45"/>
      <c r="L21185" s="45"/>
      <c r="M21185" s="45"/>
    </row>
    <row r="21186" spans="8:13" s="28" customFormat="1" x14ac:dyDescent="0.2">
      <c r="H21186" s="12"/>
      <c r="J21186" s="29"/>
      <c r="K21186" s="45"/>
      <c r="L21186" s="45"/>
      <c r="M21186" s="45"/>
    </row>
    <row r="21187" spans="8:13" s="28" customFormat="1" x14ac:dyDescent="0.2">
      <c r="H21187" s="12"/>
      <c r="J21187" s="29"/>
      <c r="K21187" s="45"/>
      <c r="L21187" s="45"/>
      <c r="M21187" s="45"/>
    </row>
    <row r="21188" spans="8:13" s="28" customFormat="1" x14ac:dyDescent="0.2">
      <c r="H21188" s="12"/>
      <c r="J21188" s="29"/>
      <c r="K21188" s="45"/>
      <c r="L21188" s="45"/>
      <c r="M21188" s="45"/>
    </row>
    <row r="21189" spans="8:13" s="28" customFormat="1" x14ac:dyDescent="0.2">
      <c r="H21189" s="12"/>
      <c r="J21189" s="29"/>
      <c r="K21189" s="45"/>
      <c r="L21189" s="45"/>
      <c r="M21189" s="45"/>
    </row>
    <row r="21190" spans="8:13" s="28" customFormat="1" x14ac:dyDescent="0.2">
      <c r="H21190" s="12"/>
      <c r="J21190" s="29"/>
      <c r="K21190" s="45"/>
      <c r="L21190" s="45"/>
      <c r="M21190" s="45"/>
    </row>
    <row r="21191" spans="8:13" s="28" customFormat="1" x14ac:dyDescent="0.2">
      <c r="H21191" s="12"/>
      <c r="J21191" s="29"/>
      <c r="K21191" s="45"/>
      <c r="L21191" s="45"/>
      <c r="M21191" s="45"/>
    </row>
    <row r="21192" spans="8:13" s="28" customFormat="1" x14ac:dyDescent="0.2">
      <c r="H21192" s="12"/>
      <c r="J21192" s="29"/>
      <c r="K21192" s="45"/>
      <c r="L21192" s="45"/>
      <c r="M21192" s="45"/>
    </row>
    <row r="21193" spans="8:13" s="28" customFormat="1" x14ac:dyDescent="0.2">
      <c r="H21193" s="12"/>
      <c r="J21193" s="29"/>
      <c r="K21193" s="45"/>
      <c r="L21193" s="45"/>
      <c r="M21193" s="45"/>
    </row>
    <row r="21194" spans="8:13" s="28" customFormat="1" x14ac:dyDescent="0.2">
      <c r="H21194" s="12"/>
      <c r="J21194" s="29"/>
      <c r="K21194" s="45"/>
      <c r="L21194" s="45"/>
      <c r="M21194" s="45"/>
    </row>
    <row r="21195" spans="8:13" s="28" customFormat="1" x14ac:dyDescent="0.2">
      <c r="H21195" s="12"/>
      <c r="J21195" s="29"/>
      <c r="K21195" s="45"/>
      <c r="L21195" s="45"/>
      <c r="M21195" s="45"/>
    </row>
    <row r="21196" spans="8:13" s="28" customFormat="1" x14ac:dyDescent="0.2">
      <c r="H21196" s="12"/>
      <c r="J21196" s="29"/>
      <c r="K21196" s="45"/>
      <c r="L21196" s="45"/>
      <c r="M21196" s="45"/>
    </row>
    <row r="21197" spans="8:13" s="28" customFormat="1" x14ac:dyDescent="0.2">
      <c r="H21197" s="12"/>
      <c r="J21197" s="29"/>
      <c r="K21197" s="45"/>
      <c r="L21197" s="45"/>
      <c r="M21197" s="45"/>
    </row>
    <row r="21198" spans="8:13" s="28" customFormat="1" x14ac:dyDescent="0.2">
      <c r="H21198" s="12"/>
      <c r="J21198" s="29"/>
      <c r="K21198" s="45"/>
      <c r="L21198" s="45"/>
      <c r="M21198" s="45"/>
    </row>
    <row r="21199" spans="8:13" s="28" customFormat="1" x14ac:dyDescent="0.2">
      <c r="H21199" s="12"/>
      <c r="J21199" s="29"/>
      <c r="K21199" s="45"/>
      <c r="L21199" s="45"/>
      <c r="M21199" s="45"/>
    </row>
    <row r="21200" spans="8:13" s="28" customFormat="1" x14ac:dyDescent="0.2">
      <c r="H21200" s="12"/>
      <c r="J21200" s="29"/>
      <c r="K21200" s="45"/>
      <c r="L21200" s="45"/>
      <c r="M21200" s="45"/>
    </row>
    <row r="21201" spans="8:13" s="28" customFormat="1" x14ac:dyDescent="0.2">
      <c r="H21201" s="12"/>
      <c r="J21201" s="29"/>
      <c r="K21201" s="45"/>
      <c r="L21201" s="45"/>
      <c r="M21201" s="45"/>
    </row>
    <row r="21202" spans="8:13" s="28" customFormat="1" x14ac:dyDescent="0.2">
      <c r="H21202" s="12"/>
      <c r="J21202" s="29"/>
      <c r="K21202" s="45"/>
      <c r="L21202" s="45"/>
      <c r="M21202" s="45"/>
    </row>
    <row r="21203" spans="8:13" s="28" customFormat="1" x14ac:dyDescent="0.2">
      <c r="H21203" s="12"/>
      <c r="J21203" s="29"/>
      <c r="K21203" s="45"/>
      <c r="L21203" s="45"/>
      <c r="M21203" s="45"/>
    </row>
    <row r="21204" spans="8:13" s="28" customFormat="1" x14ac:dyDescent="0.2">
      <c r="H21204" s="12"/>
      <c r="J21204" s="29"/>
      <c r="K21204" s="45"/>
      <c r="L21204" s="45"/>
      <c r="M21204" s="45"/>
    </row>
    <row r="21205" spans="8:13" s="28" customFormat="1" x14ac:dyDescent="0.2">
      <c r="H21205" s="12"/>
      <c r="J21205" s="29"/>
      <c r="K21205" s="45"/>
      <c r="L21205" s="45"/>
      <c r="M21205" s="45"/>
    </row>
    <row r="21206" spans="8:13" s="28" customFormat="1" x14ac:dyDescent="0.2">
      <c r="H21206" s="12"/>
      <c r="J21206" s="29"/>
      <c r="K21206" s="45"/>
      <c r="L21206" s="45"/>
      <c r="M21206" s="45"/>
    </row>
    <row r="21207" spans="8:13" s="28" customFormat="1" x14ac:dyDescent="0.2">
      <c r="H21207" s="12"/>
      <c r="J21207" s="29"/>
      <c r="K21207" s="45"/>
      <c r="L21207" s="45"/>
      <c r="M21207" s="45"/>
    </row>
    <row r="21208" spans="8:13" s="28" customFormat="1" x14ac:dyDescent="0.2">
      <c r="H21208" s="12"/>
      <c r="J21208" s="29"/>
      <c r="K21208" s="45"/>
      <c r="L21208" s="45"/>
      <c r="M21208" s="45"/>
    </row>
    <row r="21209" spans="8:13" s="28" customFormat="1" x14ac:dyDescent="0.2">
      <c r="H21209" s="12"/>
      <c r="J21209" s="29"/>
      <c r="K21209" s="45"/>
      <c r="L21209" s="45"/>
      <c r="M21209" s="45"/>
    </row>
    <row r="21210" spans="8:13" s="28" customFormat="1" x14ac:dyDescent="0.2">
      <c r="H21210" s="12"/>
      <c r="J21210" s="29"/>
      <c r="K21210" s="45"/>
      <c r="L21210" s="45"/>
      <c r="M21210" s="45"/>
    </row>
    <row r="21211" spans="8:13" s="28" customFormat="1" x14ac:dyDescent="0.2">
      <c r="H21211" s="12"/>
      <c r="J21211" s="29"/>
      <c r="K21211" s="45"/>
      <c r="L21211" s="45"/>
      <c r="M21211" s="45"/>
    </row>
    <row r="21212" spans="8:13" s="28" customFormat="1" x14ac:dyDescent="0.2">
      <c r="H21212" s="12"/>
      <c r="J21212" s="29"/>
      <c r="K21212" s="45"/>
      <c r="L21212" s="45"/>
      <c r="M21212" s="45"/>
    </row>
    <row r="21213" spans="8:13" s="28" customFormat="1" x14ac:dyDescent="0.2">
      <c r="H21213" s="12"/>
      <c r="J21213" s="29"/>
      <c r="K21213" s="45"/>
      <c r="L21213" s="45"/>
      <c r="M21213" s="45"/>
    </row>
    <row r="21214" spans="8:13" s="28" customFormat="1" x14ac:dyDescent="0.2">
      <c r="H21214" s="12"/>
      <c r="J21214" s="29"/>
      <c r="K21214" s="45"/>
      <c r="L21214" s="45"/>
      <c r="M21214" s="45"/>
    </row>
    <row r="21215" spans="8:13" s="28" customFormat="1" x14ac:dyDescent="0.2">
      <c r="H21215" s="12"/>
      <c r="J21215" s="29"/>
      <c r="K21215" s="45"/>
      <c r="L21215" s="45"/>
      <c r="M21215" s="45"/>
    </row>
    <row r="21216" spans="8:13" s="28" customFormat="1" x14ac:dyDescent="0.2">
      <c r="H21216" s="12"/>
      <c r="J21216" s="29"/>
      <c r="K21216" s="45"/>
      <c r="L21216" s="45"/>
      <c r="M21216" s="45"/>
    </row>
    <row r="21217" spans="8:13" s="28" customFormat="1" x14ac:dyDescent="0.2">
      <c r="H21217" s="12"/>
      <c r="J21217" s="29"/>
      <c r="K21217" s="45"/>
      <c r="L21217" s="45"/>
      <c r="M21217" s="45"/>
    </row>
    <row r="21218" spans="8:13" s="28" customFormat="1" x14ac:dyDescent="0.2">
      <c r="H21218" s="12"/>
      <c r="J21218" s="29"/>
      <c r="K21218" s="45"/>
      <c r="L21218" s="45"/>
      <c r="M21218" s="45"/>
    </row>
    <row r="21219" spans="8:13" s="28" customFormat="1" x14ac:dyDescent="0.2">
      <c r="H21219" s="12"/>
      <c r="J21219" s="29"/>
      <c r="K21219" s="45"/>
      <c r="L21219" s="45"/>
      <c r="M21219" s="45"/>
    </row>
    <row r="21220" spans="8:13" s="28" customFormat="1" x14ac:dyDescent="0.2">
      <c r="H21220" s="12"/>
      <c r="J21220" s="29"/>
      <c r="K21220" s="45"/>
      <c r="L21220" s="45"/>
      <c r="M21220" s="45"/>
    </row>
    <row r="21221" spans="8:13" s="28" customFormat="1" x14ac:dyDescent="0.2">
      <c r="H21221" s="12"/>
      <c r="J21221" s="29"/>
      <c r="K21221" s="45"/>
      <c r="L21221" s="45"/>
      <c r="M21221" s="45"/>
    </row>
    <row r="21222" spans="8:13" s="28" customFormat="1" x14ac:dyDescent="0.2">
      <c r="H21222" s="12"/>
      <c r="J21222" s="29"/>
      <c r="K21222" s="45"/>
      <c r="L21222" s="45"/>
      <c r="M21222" s="45"/>
    </row>
    <row r="21223" spans="8:13" s="28" customFormat="1" x14ac:dyDescent="0.2">
      <c r="H21223" s="12"/>
      <c r="J21223" s="29"/>
      <c r="K21223" s="45"/>
      <c r="L21223" s="45"/>
      <c r="M21223" s="45"/>
    </row>
    <row r="21224" spans="8:13" s="28" customFormat="1" x14ac:dyDescent="0.2">
      <c r="H21224" s="12"/>
      <c r="J21224" s="29"/>
      <c r="K21224" s="45"/>
      <c r="L21224" s="45"/>
      <c r="M21224" s="45"/>
    </row>
    <row r="21225" spans="8:13" s="28" customFormat="1" x14ac:dyDescent="0.2">
      <c r="H21225" s="12"/>
      <c r="J21225" s="29"/>
      <c r="K21225" s="45"/>
      <c r="L21225" s="45"/>
      <c r="M21225" s="45"/>
    </row>
    <row r="21226" spans="8:13" s="28" customFormat="1" x14ac:dyDescent="0.2">
      <c r="H21226" s="12"/>
      <c r="J21226" s="29"/>
      <c r="K21226" s="45"/>
      <c r="L21226" s="45"/>
      <c r="M21226" s="45"/>
    </row>
    <row r="21227" spans="8:13" s="28" customFormat="1" x14ac:dyDescent="0.2">
      <c r="H21227" s="12"/>
      <c r="J21227" s="29"/>
      <c r="K21227" s="45"/>
      <c r="L21227" s="45"/>
      <c r="M21227" s="45"/>
    </row>
    <row r="21228" spans="8:13" s="28" customFormat="1" x14ac:dyDescent="0.2">
      <c r="H21228" s="12"/>
      <c r="J21228" s="29"/>
      <c r="K21228" s="45"/>
      <c r="L21228" s="45"/>
      <c r="M21228" s="45"/>
    </row>
    <row r="21229" spans="8:13" s="28" customFormat="1" x14ac:dyDescent="0.2">
      <c r="H21229" s="12"/>
      <c r="J21229" s="29"/>
      <c r="K21229" s="45"/>
      <c r="L21229" s="45"/>
      <c r="M21229" s="45"/>
    </row>
    <row r="21230" spans="8:13" s="28" customFormat="1" x14ac:dyDescent="0.2">
      <c r="H21230" s="12"/>
      <c r="J21230" s="29"/>
      <c r="K21230" s="45"/>
      <c r="L21230" s="45"/>
      <c r="M21230" s="45"/>
    </row>
    <row r="21231" spans="8:13" s="28" customFormat="1" x14ac:dyDescent="0.2">
      <c r="H21231" s="12"/>
      <c r="J21231" s="29"/>
      <c r="K21231" s="45"/>
      <c r="L21231" s="45"/>
      <c r="M21231" s="45"/>
    </row>
    <row r="21232" spans="8:13" s="28" customFormat="1" x14ac:dyDescent="0.2">
      <c r="H21232" s="12"/>
      <c r="J21232" s="29"/>
      <c r="K21232" s="45"/>
      <c r="L21232" s="45"/>
      <c r="M21232" s="45"/>
    </row>
    <row r="21233" spans="8:13" s="28" customFormat="1" x14ac:dyDescent="0.2">
      <c r="H21233" s="12"/>
      <c r="J21233" s="29"/>
      <c r="K21233" s="45"/>
      <c r="L21233" s="45"/>
      <c r="M21233" s="45"/>
    </row>
    <row r="21234" spans="8:13" s="28" customFormat="1" x14ac:dyDescent="0.2">
      <c r="H21234" s="12"/>
      <c r="J21234" s="29"/>
      <c r="K21234" s="45"/>
      <c r="L21234" s="45"/>
      <c r="M21234" s="45"/>
    </row>
    <row r="21235" spans="8:13" s="28" customFormat="1" x14ac:dyDescent="0.2">
      <c r="H21235" s="12"/>
      <c r="J21235" s="29"/>
      <c r="K21235" s="45"/>
      <c r="L21235" s="45"/>
      <c r="M21235" s="45"/>
    </row>
    <row r="21236" spans="8:13" s="28" customFormat="1" x14ac:dyDescent="0.2">
      <c r="H21236" s="12"/>
      <c r="J21236" s="29"/>
      <c r="K21236" s="45"/>
      <c r="L21236" s="45"/>
      <c r="M21236" s="45"/>
    </row>
    <row r="21237" spans="8:13" s="28" customFormat="1" x14ac:dyDescent="0.2">
      <c r="H21237" s="12"/>
      <c r="J21237" s="29"/>
      <c r="K21237" s="45"/>
      <c r="L21237" s="45"/>
      <c r="M21237" s="45"/>
    </row>
    <row r="21238" spans="8:13" s="28" customFormat="1" x14ac:dyDescent="0.2">
      <c r="H21238" s="12"/>
      <c r="J21238" s="29"/>
      <c r="K21238" s="45"/>
      <c r="L21238" s="45"/>
      <c r="M21238" s="45"/>
    </row>
    <row r="21239" spans="8:13" s="28" customFormat="1" x14ac:dyDescent="0.2">
      <c r="H21239" s="12"/>
      <c r="J21239" s="29"/>
      <c r="K21239" s="45"/>
      <c r="L21239" s="45"/>
      <c r="M21239" s="45"/>
    </row>
    <row r="21240" spans="8:13" s="28" customFormat="1" x14ac:dyDescent="0.2">
      <c r="H21240" s="12"/>
      <c r="J21240" s="29"/>
      <c r="K21240" s="45"/>
      <c r="L21240" s="45"/>
      <c r="M21240" s="45"/>
    </row>
    <row r="21241" spans="8:13" s="28" customFormat="1" x14ac:dyDescent="0.2">
      <c r="H21241" s="12"/>
      <c r="J21241" s="29"/>
      <c r="K21241" s="45"/>
      <c r="L21241" s="45"/>
      <c r="M21241" s="45"/>
    </row>
    <row r="21242" spans="8:13" s="28" customFormat="1" x14ac:dyDescent="0.2">
      <c r="H21242" s="12"/>
      <c r="J21242" s="29"/>
      <c r="K21242" s="45"/>
      <c r="L21242" s="45"/>
      <c r="M21242" s="45"/>
    </row>
    <row r="21243" spans="8:13" s="28" customFormat="1" x14ac:dyDescent="0.2">
      <c r="H21243" s="12"/>
      <c r="J21243" s="29"/>
      <c r="K21243" s="45"/>
      <c r="L21243" s="45"/>
      <c r="M21243" s="45"/>
    </row>
    <row r="21244" spans="8:13" s="28" customFormat="1" x14ac:dyDescent="0.2">
      <c r="H21244" s="12"/>
      <c r="J21244" s="29"/>
      <c r="K21244" s="45"/>
      <c r="L21244" s="45"/>
      <c r="M21244" s="45"/>
    </row>
    <row r="21245" spans="8:13" s="28" customFormat="1" x14ac:dyDescent="0.2">
      <c r="H21245" s="12"/>
      <c r="J21245" s="29"/>
      <c r="K21245" s="45"/>
      <c r="L21245" s="45"/>
      <c r="M21245" s="45"/>
    </row>
    <row r="21246" spans="8:13" s="28" customFormat="1" x14ac:dyDescent="0.2">
      <c r="H21246" s="12"/>
      <c r="J21246" s="29"/>
      <c r="K21246" s="45"/>
      <c r="L21246" s="45"/>
      <c r="M21246" s="45"/>
    </row>
    <row r="21247" spans="8:13" s="28" customFormat="1" x14ac:dyDescent="0.2">
      <c r="H21247" s="12"/>
      <c r="J21247" s="29"/>
      <c r="K21247" s="45"/>
      <c r="L21247" s="45"/>
      <c r="M21247" s="45"/>
    </row>
    <row r="21248" spans="8:13" s="28" customFormat="1" x14ac:dyDescent="0.2">
      <c r="H21248" s="12"/>
      <c r="J21248" s="29"/>
      <c r="K21248" s="45"/>
      <c r="L21248" s="45"/>
      <c r="M21248" s="45"/>
    </row>
    <row r="21249" spans="8:13" s="28" customFormat="1" x14ac:dyDescent="0.2">
      <c r="H21249" s="12"/>
      <c r="J21249" s="29"/>
      <c r="K21249" s="45"/>
      <c r="L21249" s="45"/>
      <c r="M21249" s="45"/>
    </row>
    <row r="21250" spans="8:13" s="28" customFormat="1" x14ac:dyDescent="0.2">
      <c r="H21250" s="12"/>
      <c r="J21250" s="29"/>
      <c r="K21250" s="45"/>
      <c r="L21250" s="45"/>
      <c r="M21250" s="45"/>
    </row>
    <row r="21251" spans="8:13" s="28" customFormat="1" x14ac:dyDescent="0.2">
      <c r="H21251" s="12"/>
      <c r="J21251" s="29"/>
      <c r="K21251" s="45"/>
      <c r="L21251" s="45"/>
      <c r="M21251" s="45"/>
    </row>
    <row r="21252" spans="8:13" s="28" customFormat="1" x14ac:dyDescent="0.2">
      <c r="H21252" s="12"/>
      <c r="J21252" s="29"/>
      <c r="K21252" s="45"/>
      <c r="L21252" s="45"/>
      <c r="M21252" s="45"/>
    </row>
    <row r="21253" spans="8:13" s="28" customFormat="1" x14ac:dyDescent="0.2">
      <c r="H21253" s="12"/>
      <c r="J21253" s="29"/>
      <c r="K21253" s="45"/>
      <c r="L21253" s="45"/>
      <c r="M21253" s="45"/>
    </row>
    <row r="21254" spans="8:13" s="28" customFormat="1" x14ac:dyDescent="0.2">
      <c r="H21254" s="12"/>
      <c r="J21254" s="29"/>
      <c r="K21254" s="45"/>
      <c r="L21254" s="45"/>
      <c r="M21254" s="45"/>
    </row>
    <row r="21255" spans="8:13" s="28" customFormat="1" x14ac:dyDescent="0.2">
      <c r="H21255" s="12"/>
      <c r="J21255" s="29"/>
      <c r="K21255" s="45"/>
      <c r="L21255" s="45"/>
      <c r="M21255" s="45"/>
    </row>
    <row r="21256" spans="8:13" s="28" customFormat="1" x14ac:dyDescent="0.2">
      <c r="H21256" s="12"/>
      <c r="J21256" s="29"/>
      <c r="K21256" s="45"/>
      <c r="L21256" s="45"/>
      <c r="M21256" s="45"/>
    </row>
    <row r="21257" spans="8:13" s="28" customFormat="1" x14ac:dyDescent="0.2">
      <c r="H21257" s="12"/>
      <c r="J21257" s="29"/>
      <c r="K21257" s="45"/>
      <c r="L21257" s="45"/>
      <c r="M21257" s="45"/>
    </row>
    <row r="21258" spans="8:13" s="28" customFormat="1" x14ac:dyDescent="0.2">
      <c r="H21258" s="12"/>
      <c r="J21258" s="29"/>
      <c r="K21258" s="45"/>
      <c r="L21258" s="45"/>
      <c r="M21258" s="45"/>
    </row>
    <row r="21259" spans="8:13" s="28" customFormat="1" x14ac:dyDescent="0.2">
      <c r="H21259" s="12"/>
      <c r="J21259" s="29"/>
      <c r="K21259" s="45"/>
      <c r="L21259" s="45"/>
      <c r="M21259" s="45"/>
    </row>
    <row r="21260" spans="8:13" s="28" customFormat="1" x14ac:dyDescent="0.2">
      <c r="H21260" s="12"/>
      <c r="J21260" s="29"/>
      <c r="K21260" s="45"/>
      <c r="L21260" s="45"/>
      <c r="M21260" s="45"/>
    </row>
    <row r="21261" spans="8:13" s="28" customFormat="1" x14ac:dyDescent="0.2">
      <c r="H21261" s="12"/>
      <c r="J21261" s="29"/>
      <c r="K21261" s="45"/>
      <c r="L21261" s="45"/>
      <c r="M21261" s="45"/>
    </row>
    <row r="21262" spans="8:13" s="28" customFormat="1" x14ac:dyDescent="0.2">
      <c r="H21262" s="12"/>
      <c r="J21262" s="29"/>
      <c r="K21262" s="45"/>
      <c r="L21262" s="45"/>
      <c r="M21262" s="45"/>
    </row>
    <row r="21263" spans="8:13" s="28" customFormat="1" x14ac:dyDescent="0.2">
      <c r="H21263" s="12"/>
      <c r="J21263" s="29"/>
      <c r="K21263" s="45"/>
      <c r="L21263" s="45"/>
      <c r="M21263" s="45"/>
    </row>
    <row r="21264" spans="8:13" s="28" customFormat="1" x14ac:dyDescent="0.2">
      <c r="H21264" s="12"/>
      <c r="J21264" s="29"/>
      <c r="K21264" s="45"/>
      <c r="L21264" s="45"/>
      <c r="M21264" s="45"/>
    </row>
    <row r="21265" spans="8:13" s="28" customFormat="1" x14ac:dyDescent="0.2">
      <c r="H21265" s="12"/>
      <c r="J21265" s="29"/>
      <c r="K21265" s="45"/>
      <c r="L21265" s="45"/>
      <c r="M21265" s="45"/>
    </row>
    <row r="21266" spans="8:13" s="28" customFormat="1" x14ac:dyDescent="0.2">
      <c r="H21266" s="12"/>
      <c r="J21266" s="29"/>
      <c r="K21266" s="45"/>
      <c r="L21266" s="45"/>
      <c r="M21266" s="45"/>
    </row>
    <row r="21267" spans="8:13" s="28" customFormat="1" x14ac:dyDescent="0.2">
      <c r="H21267" s="12"/>
      <c r="J21267" s="29"/>
      <c r="K21267" s="45"/>
      <c r="L21267" s="45"/>
      <c r="M21267" s="45"/>
    </row>
    <row r="21268" spans="8:13" s="28" customFormat="1" x14ac:dyDescent="0.2">
      <c r="H21268" s="12"/>
      <c r="J21268" s="29"/>
      <c r="K21268" s="45"/>
      <c r="L21268" s="45"/>
      <c r="M21268" s="45"/>
    </row>
    <row r="21269" spans="8:13" s="28" customFormat="1" x14ac:dyDescent="0.2">
      <c r="H21269" s="12"/>
      <c r="J21269" s="29"/>
      <c r="K21269" s="45"/>
      <c r="L21269" s="45"/>
      <c r="M21269" s="45"/>
    </row>
    <row r="21270" spans="8:13" s="28" customFormat="1" x14ac:dyDescent="0.2">
      <c r="H21270" s="12"/>
      <c r="J21270" s="29"/>
      <c r="K21270" s="45"/>
      <c r="L21270" s="45"/>
      <c r="M21270" s="45"/>
    </row>
    <row r="21271" spans="8:13" s="28" customFormat="1" x14ac:dyDescent="0.2">
      <c r="H21271" s="12"/>
      <c r="J21271" s="29"/>
      <c r="K21271" s="45"/>
      <c r="L21271" s="45"/>
      <c r="M21271" s="45"/>
    </row>
    <row r="21272" spans="8:13" s="28" customFormat="1" x14ac:dyDescent="0.2">
      <c r="H21272" s="12"/>
      <c r="J21272" s="29"/>
      <c r="K21272" s="45"/>
      <c r="L21272" s="45"/>
      <c r="M21272" s="45"/>
    </row>
    <row r="21273" spans="8:13" s="28" customFormat="1" x14ac:dyDescent="0.2">
      <c r="H21273" s="12"/>
      <c r="J21273" s="29"/>
      <c r="K21273" s="45"/>
      <c r="L21273" s="45"/>
      <c r="M21273" s="45"/>
    </row>
    <row r="21274" spans="8:13" s="28" customFormat="1" x14ac:dyDescent="0.2">
      <c r="H21274" s="12"/>
      <c r="J21274" s="29"/>
      <c r="K21274" s="45"/>
      <c r="L21274" s="45"/>
      <c r="M21274" s="45"/>
    </row>
    <row r="21275" spans="8:13" s="28" customFormat="1" x14ac:dyDescent="0.2">
      <c r="H21275" s="12"/>
      <c r="J21275" s="29"/>
      <c r="K21275" s="45"/>
      <c r="L21275" s="45"/>
      <c r="M21275" s="45"/>
    </row>
    <row r="21276" spans="8:13" s="28" customFormat="1" x14ac:dyDescent="0.2">
      <c r="H21276" s="12"/>
      <c r="J21276" s="29"/>
      <c r="K21276" s="45"/>
      <c r="L21276" s="45"/>
      <c r="M21276" s="45"/>
    </row>
    <row r="21277" spans="8:13" s="28" customFormat="1" x14ac:dyDescent="0.2">
      <c r="H21277" s="12"/>
      <c r="J21277" s="29"/>
      <c r="K21277" s="45"/>
      <c r="L21277" s="45"/>
      <c r="M21277" s="45"/>
    </row>
    <row r="21278" spans="8:13" s="28" customFormat="1" x14ac:dyDescent="0.2">
      <c r="H21278" s="12"/>
      <c r="J21278" s="29"/>
      <c r="K21278" s="45"/>
      <c r="L21278" s="45"/>
      <c r="M21278" s="45"/>
    </row>
    <row r="21279" spans="8:13" s="28" customFormat="1" x14ac:dyDescent="0.2">
      <c r="H21279" s="12"/>
      <c r="J21279" s="29"/>
      <c r="K21279" s="45"/>
      <c r="L21279" s="45"/>
      <c r="M21279" s="45"/>
    </row>
    <row r="21280" spans="8:13" s="28" customFormat="1" x14ac:dyDescent="0.2">
      <c r="H21280" s="12"/>
      <c r="J21280" s="29"/>
      <c r="K21280" s="45"/>
      <c r="L21280" s="45"/>
      <c r="M21280" s="45"/>
    </row>
    <row r="21281" spans="8:13" s="28" customFormat="1" x14ac:dyDescent="0.2">
      <c r="H21281" s="12"/>
      <c r="J21281" s="29"/>
      <c r="K21281" s="45"/>
      <c r="L21281" s="45"/>
      <c r="M21281" s="45"/>
    </row>
    <row r="21282" spans="8:13" s="28" customFormat="1" x14ac:dyDescent="0.2">
      <c r="H21282" s="12"/>
      <c r="J21282" s="29"/>
      <c r="K21282" s="45"/>
      <c r="L21282" s="45"/>
      <c r="M21282" s="45"/>
    </row>
    <row r="21283" spans="8:13" s="28" customFormat="1" x14ac:dyDescent="0.2">
      <c r="H21283" s="12"/>
      <c r="J21283" s="29"/>
      <c r="K21283" s="45"/>
      <c r="L21283" s="45"/>
      <c r="M21283" s="45"/>
    </row>
    <row r="21284" spans="8:13" s="28" customFormat="1" x14ac:dyDescent="0.2">
      <c r="H21284" s="12"/>
      <c r="J21284" s="29"/>
      <c r="K21284" s="45"/>
      <c r="L21284" s="45"/>
      <c r="M21284" s="45"/>
    </row>
    <row r="21285" spans="8:13" s="28" customFormat="1" x14ac:dyDescent="0.2">
      <c r="H21285" s="12"/>
      <c r="J21285" s="29"/>
      <c r="K21285" s="45"/>
      <c r="L21285" s="45"/>
      <c r="M21285" s="45"/>
    </row>
    <row r="21286" spans="8:13" s="28" customFormat="1" x14ac:dyDescent="0.2">
      <c r="H21286" s="12"/>
      <c r="J21286" s="29"/>
      <c r="K21286" s="45"/>
      <c r="L21286" s="45"/>
      <c r="M21286" s="45"/>
    </row>
    <row r="21287" spans="8:13" s="28" customFormat="1" x14ac:dyDescent="0.2">
      <c r="H21287" s="12"/>
      <c r="J21287" s="29"/>
      <c r="K21287" s="45"/>
      <c r="L21287" s="45"/>
      <c r="M21287" s="45"/>
    </row>
    <row r="21288" spans="8:13" s="28" customFormat="1" x14ac:dyDescent="0.2">
      <c r="H21288" s="12"/>
      <c r="J21288" s="29"/>
      <c r="K21288" s="45"/>
      <c r="L21288" s="45"/>
      <c r="M21288" s="45"/>
    </row>
    <row r="21289" spans="8:13" s="28" customFormat="1" x14ac:dyDescent="0.2">
      <c r="H21289" s="12"/>
      <c r="J21289" s="29"/>
      <c r="K21289" s="45"/>
      <c r="L21289" s="45"/>
      <c r="M21289" s="45"/>
    </row>
    <row r="21290" spans="8:13" s="28" customFormat="1" x14ac:dyDescent="0.2">
      <c r="H21290" s="12"/>
      <c r="J21290" s="29"/>
      <c r="K21290" s="45"/>
      <c r="L21290" s="45"/>
      <c r="M21290" s="45"/>
    </row>
    <row r="21291" spans="8:13" s="28" customFormat="1" x14ac:dyDescent="0.2">
      <c r="H21291" s="12"/>
      <c r="J21291" s="29"/>
      <c r="K21291" s="45"/>
      <c r="L21291" s="45"/>
      <c r="M21291" s="45"/>
    </row>
    <row r="21292" spans="8:13" s="28" customFormat="1" x14ac:dyDescent="0.2">
      <c r="H21292" s="12"/>
      <c r="J21292" s="29"/>
      <c r="K21292" s="45"/>
      <c r="L21292" s="45"/>
      <c r="M21292" s="45"/>
    </row>
    <row r="21293" spans="8:13" s="28" customFormat="1" x14ac:dyDescent="0.2">
      <c r="H21293" s="12"/>
      <c r="J21293" s="29"/>
      <c r="K21293" s="45"/>
      <c r="L21293" s="45"/>
      <c r="M21293" s="45"/>
    </row>
    <row r="21294" spans="8:13" s="28" customFormat="1" x14ac:dyDescent="0.2">
      <c r="H21294" s="12"/>
      <c r="J21294" s="29"/>
      <c r="K21294" s="45"/>
      <c r="L21294" s="45"/>
      <c r="M21294" s="45"/>
    </row>
    <row r="21295" spans="8:13" s="28" customFormat="1" x14ac:dyDescent="0.2">
      <c r="H21295" s="12"/>
      <c r="J21295" s="29"/>
      <c r="K21295" s="45"/>
      <c r="L21295" s="45"/>
      <c r="M21295" s="45"/>
    </row>
    <row r="21296" spans="8:13" s="28" customFormat="1" x14ac:dyDescent="0.2">
      <c r="H21296" s="12"/>
      <c r="J21296" s="29"/>
      <c r="K21296" s="45"/>
      <c r="L21296" s="45"/>
      <c r="M21296" s="45"/>
    </row>
    <row r="21297" spans="8:13" s="28" customFormat="1" x14ac:dyDescent="0.2">
      <c r="H21297" s="12"/>
      <c r="J21297" s="29"/>
      <c r="K21297" s="45"/>
      <c r="L21297" s="45"/>
      <c r="M21297" s="45"/>
    </row>
    <row r="21298" spans="8:13" s="28" customFormat="1" x14ac:dyDescent="0.2">
      <c r="H21298" s="12"/>
      <c r="J21298" s="29"/>
      <c r="K21298" s="45"/>
      <c r="L21298" s="45"/>
      <c r="M21298" s="45"/>
    </row>
    <row r="21299" spans="8:13" s="28" customFormat="1" x14ac:dyDescent="0.2">
      <c r="H21299" s="12"/>
      <c r="J21299" s="29"/>
      <c r="K21299" s="45"/>
      <c r="L21299" s="45"/>
      <c r="M21299" s="45"/>
    </row>
    <row r="21300" spans="8:13" s="28" customFormat="1" x14ac:dyDescent="0.2">
      <c r="H21300" s="12"/>
      <c r="J21300" s="29"/>
      <c r="K21300" s="45"/>
      <c r="L21300" s="45"/>
      <c r="M21300" s="45"/>
    </row>
    <row r="21301" spans="8:13" s="28" customFormat="1" x14ac:dyDescent="0.2">
      <c r="H21301" s="12"/>
      <c r="J21301" s="29"/>
      <c r="K21301" s="45"/>
      <c r="L21301" s="45"/>
      <c r="M21301" s="45"/>
    </row>
    <row r="21302" spans="8:13" s="28" customFormat="1" x14ac:dyDescent="0.2">
      <c r="H21302" s="12"/>
      <c r="J21302" s="29"/>
      <c r="K21302" s="45"/>
      <c r="L21302" s="45"/>
      <c r="M21302" s="45"/>
    </row>
    <row r="21303" spans="8:13" s="28" customFormat="1" x14ac:dyDescent="0.2">
      <c r="H21303" s="12"/>
      <c r="J21303" s="29"/>
      <c r="K21303" s="45"/>
      <c r="L21303" s="45"/>
      <c r="M21303" s="45"/>
    </row>
    <row r="21304" spans="8:13" s="28" customFormat="1" x14ac:dyDescent="0.2">
      <c r="H21304" s="12"/>
      <c r="J21304" s="29"/>
      <c r="K21304" s="45"/>
      <c r="L21304" s="45"/>
      <c r="M21304" s="45"/>
    </row>
    <row r="21305" spans="8:13" s="28" customFormat="1" x14ac:dyDescent="0.2">
      <c r="H21305" s="12"/>
      <c r="J21305" s="29"/>
      <c r="K21305" s="45"/>
      <c r="L21305" s="45"/>
      <c r="M21305" s="45"/>
    </row>
    <row r="21306" spans="8:13" s="28" customFormat="1" x14ac:dyDescent="0.2">
      <c r="H21306" s="12"/>
      <c r="J21306" s="29"/>
      <c r="K21306" s="45"/>
      <c r="L21306" s="45"/>
      <c r="M21306" s="45"/>
    </row>
    <row r="21307" spans="8:13" s="28" customFormat="1" x14ac:dyDescent="0.2">
      <c r="H21307" s="12"/>
      <c r="J21307" s="29"/>
      <c r="K21307" s="45"/>
      <c r="L21307" s="45"/>
      <c r="M21307" s="45"/>
    </row>
    <row r="21308" spans="8:13" s="28" customFormat="1" x14ac:dyDescent="0.2">
      <c r="H21308" s="12"/>
      <c r="J21308" s="29"/>
      <c r="K21308" s="45"/>
      <c r="L21308" s="45"/>
      <c r="M21308" s="45"/>
    </row>
    <row r="21309" spans="8:13" s="28" customFormat="1" x14ac:dyDescent="0.2">
      <c r="H21309" s="12"/>
      <c r="J21309" s="29"/>
      <c r="K21309" s="45"/>
      <c r="L21309" s="45"/>
      <c r="M21309" s="45"/>
    </row>
    <row r="21310" spans="8:13" s="28" customFormat="1" x14ac:dyDescent="0.2">
      <c r="H21310" s="12"/>
      <c r="J21310" s="29"/>
      <c r="K21310" s="45"/>
      <c r="L21310" s="45"/>
      <c r="M21310" s="45"/>
    </row>
    <row r="21311" spans="8:13" s="28" customFormat="1" x14ac:dyDescent="0.2">
      <c r="H21311" s="12"/>
      <c r="J21311" s="29"/>
      <c r="K21311" s="45"/>
      <c r="L21311" s="45"/>
      <c r="M21311" s="45"/>
    </row>
    <row r="21312" spans="8:13" s="28" customFormat="1" x14ac:dyDescent="0.2">
      <c r="H21312" s="12"/>
      <c r="J21312" s="29"/>
      <c r="K21312" s="45"/>
      <c r="L21312" s="45"/>
      <c r="M21312" s="45"/>
    </row>
    <row r="21313" spans="8:13" s="28" customFormat="1" x14ac:dyDescent="0.2">
      <c r="H21313" s="12"/>
      <c r="J21313" s="29"/>
      <c r="K21313" s="45"/>
      <c r="L21313" s="45"/>
      <c r="M21313" s="45"/>
    </row>
    <row r="21314" spans="8:13" s="28" customFormat="1" x14ac:dyDescent="0.2">
      <c r="H21314" s="12"/>
      <c r="J21314" s="29"/>
      <c r="K21314" s="45"/>
      <c r="L21314" s="45"/>
      <c r="M21314" s="45"/>
    </row>
    <row r="21315" spans="8:13" s="28" customFormat="1" x14ac:dyDescent="0.2">
      <c r="H21315" s="12"/>
      <c r="J21315" s="29"/>
      <c r="K21315" s="45"/>
      <c r="L21315" s="45"/>
      <c r="M21315" s="45"/>
    </row>
    <row r="21316" spans="8:13" s="28" customFormat="1" x14ac:dyDescent="0.2">
      <c r="H21316" s="12"/>
      <c r="J21316" s="29"/>
      <c r="K21316" s="45"/>
      <c r="L21316" s="45"/>
      <c r="M21316" s="45"/>
    </row>
    <row r="21317" spans="8:13" s="28" customFormat="1" x14ac:dyDescent="0.2">
      <c r="H21317" s="12"/>
      <c r="J21317" s="29"/>
      <c r="K21317" s="45"/>
      <c r="L21317" s="45"/>
      <c r="M21317" s="45"/>
    </row>
    <row r="21318" spans="8:13" s="28" customFormat="1" x14ac:dyDescent="0.2">
      <c r="H21318" s="12"/>
      <c r="J21318" s="29"/>
      <c r="K21318" s="45"/>
      <c r="L21318" s="45"/>
      <c r="M21318" s="45"/>
    </row>
    <row r="21319" spans="8:13" s="28" customFormat="1" x14ac:dyDescent="0.2">
      <c r="H21319" s="12"/>
      <c r="J21319" s="29"/>
      <c r="K21319" s="45"/>
      <c r="L21319" s="45"/>
      <c r="M21319" s="45"/>
    </row>
    <row r="21320" spans="8:13" s="28" customFormat="1" x14ac:dyDescent="0.2">
      <c r="H21320" s="12"/>
      <c r="J21320" s="29"/>
      <c r="K21320" s="45"/>
      <c r="L21320" s="45"/>
      <c r="M21320" s="45"/>
    </row>
    <row r="21321" spans="8:13" s="28" customFormat="1" x14ac:dyDescent="0.2">
      <c r="H21321" s="12"/>
      <c r="J21321" s="29"/>
      <c r="K21321" s="45"/>
      <c r="L21321" s="45"/>
      <c r="M21321" s="45"/>
    </row>
    <row r="21322" spans="8:13" s="28" customFormat="1" x14ac:dyDescent="0.2">
      <c r="H21322" s="12"/>
      <c r="J21322" s="29"/>
      <c r="K21322" s="45"/>
      <c r="L21322" s="45"/>
      <c r="M21322" s="45"/>
    </row>
    <row r="21323" spans="8:13" s="28" customFormat="1" x14ac:dyDescent="0.2">
      <c r="H21323" s="12"/>
      <c r="J21323" s="29"/>
      <c r="K21323" s="45"/>
      <c r="L21323" s="45"/>
      <c r="M21323" s="45"/>
    </row>
    <row r="21324" spans="8:13" s="28" customFormat="1" x14ac:dyDescent="0.2">
      <c r="H21324" s="12"/>
      <c r="J21324" s="29"/>
      <c r="K21324" s="45"/>
      <c r="L21324" s="45"/>
      <c r="M21324" s="45"/>
    </row>
    <row r="21325" spans="8:13" s="28" customFormat="1" x14ac:dyDescent="0.2">
      <c r="H21325" s="12"/>
      <c r="J21325" s="29"/>
      <c r="K21325" s="45"/>
      <c r="L21325" s="45"/>
      <c r="M21325" s="45"/>
    </row>
    <row r="21326" spans="8:13" s="28" customFormat="1" x14ac:dyDescent="0.2">
      <c r="H21326" s="12"/>
      <c r="J21326" s="29"/>
      <c r="K21326" s="45"/>
      <c r="L21326" s="45"/>
      <c r="M21326" s="45"/>
    </row>
    <row r="21327" spans="8:13" s="28" customFormat="1" x14ac:dyDescent="0.2">
      <c r="H21327" s="12"/>
      <c r="J21327" s="29"/>
      <c r="K21327" s="45"/>
      <c r="L21327" s="45"/>
      <c r="M21327" s="45"/>
    </row>
    <row r="21328" spans="8:13" s="28" customFormat="1" x14ac:dyDescent="0.2">
      <c r="H21328" s="12"/>
      <c r="J21328" s="29"/>
      <c r="K21328" s="45"/>
      <c r="L21328" s="45"/>
      <c r="M21328" s="45"/>
    </row>
    <row r="21329" spans="8:13" s="28" customFormat="1" x14ac:dyDescent="0.2">
      <c r="H21329" s="12"/>
      <c r="J21329" s="29"/>
      <c r="K21329" s="45"/>
      <c r="L21329" s="45"/>
      <c r="M21329" s="45"/>
    </row>
    <row r="21330" spans="8:13" s="28" customFormat="1" x14ac:dyDescent="0.2">
      <c r="H21330" s="12"/>
      <c r="J21330" s="29"/>
      <c r="K21330" s="45"/>
      <c r="L21330" s="45"/>
      <c r="M21330" s="45"/>
    </row>
    <row r="21331" spans="8:13" s="28" customFormat="1" x14ac:dyDescent="0.2">
      <c r="H21331" s="12"/>
      <c r="J21331" s="29"/>
      <c r="K21331" s="45"/>
      <c r="L21331" s="45"/>
      <c r="M21331" s="45"/>
    </row>
    <row r="21332" spans="8:13" s="28" customFormat="1" x14ac:dyDescent="0.2">
      <c r="H21332" s="12"/>
      <c r="J21332" s="29"/>
      <c r="K21332" s="45"/>
      <c r="L21332" s="45"/>
      <c r="M21332" s="45"/>
    </row>
    <row r="21333" spans="8:13" s="28" customFormat="1" x14ac:dyDescent="0.2">
      <c r="H21333" s="12"/>
      <c r="J21333" s="29"/>
      <c r="K21333" s="45"/>
      <c r="L21333" s="45"/>
      <c r="M21333" s="45"/>
    </row>
    <row r="21334" spans="8:13" s="28" customFormat="1" x14ac:dyDescent="0.2">
      <c r="H21334" s="12"/>
      <c r="J21334" s="29"/>
      <c r="K21334" s="45"/>
      <c r="L21334" s="45"/>
      <c r="M21334" s="45"/>
    </row>
    <row r="21335" spans="8:13" s="28" customFormat="1" x14ac:dyDescent="0.2">
      <c r="H21335" s="12"/>
      <c r="J21335" s="29"/>
      <c r="K21335" s="45"/>
      <c r="L21335" s="45"/>
      <c r="M21335" s="45"/>
    </row>
    <row r="21336" spans="8:13" s="28" customFormat="1" x14ac:dyDescent="0.2">
      <c r="H21336" s="12"/>
      <c r="J21336" s="29"/>
      <c r="K21336" s="45"/>
      <c r="L21336" s="45"/>
      <c r="M21336" s="45"/>
    </row>
    <row r="21337" spans="8:13" s="28" customFormat="1" x14ac:dyDescent="0.2">
      <c r="H21337" s="12"/>
      <c r="J21337" s="29"/>
      <c r="K21337" s="45"/>
      <c r="L21337" s="45"/>
      <c r="M21337" s="45"/>
    </row>
    <row r="21338" spans="8:13" s="28" customFormat="1" x14ac:dyDescent="0.2">
      <c r="H21338" s="12"/>
      <c r="J21338" s="29"/>
      <c r="K21338" s="45"/>
      <c r="L21338" s="45"/>
      <c r="M21338" s="45"/>
    </row>
    <row r="21339" spans="8:13" s="28" customFormat="1" x14ac:dyDescent="0.2">
      <c r="H21339" s="12"/>
      <c r="J21339" s="29"/>
      <c r="K21339" s="45"/>
      <c r="L21339" s="45"/>
      <c r="M21339" s="45"/>
    </row>
    <row r="21340" spans="8:13" s="28" customFormat="1" x14ac:dyDescent="0.2">
      <c r="H21340" s="12"/>
      <c r="J21340" s="29"/>
      <c r="K21340" s="45"/>
      <c r="L21340" s="45"/>
      <c r="M21340" s="45"/>
    </row>
    <row r="21341" spans="8:13" s="28" customFormat="1" x14ac:dyDescent="0.2">
      <c r="H21341" s="12"/>
      <c r="J21341" s="29"/>
      <c r="K21341" s="45"/>
      <c r="L21341" s="45"/>
      <c r="M21341" s="45"/>
    </row>
    <row r="21342" spans="8:13" s="28" customFormat="1" x14ac:dyDescent="0.2">
      <c r="H21342" s="12"/>
      <c r="J21342" s="29"/>
      <c r="K21342" s="45"/>
      <c r="L21342" s="45"/>
      <c r="M21342" s="45"/>
    </row>
    <row r="21343" spans="8:13" s="28" customFormat="1" x14ac:dyDescent="0.2">
      <c r="H21343" s="12"/>
      <c r="J21343" s="29"/>
      <c r="K21343" s="45"/>
      <c r="L21343" s="45"/>
      <c r="M21343" s="45"/>
    </row>
    <row r="21344" spans="8:13" s="28" customFormat="1" x14ac:dyDescent="0.2">
      <c r="H21344" s="12"/>
      <c r="J21344" s="29"/>
      <c r="K21344" s="45"/>
      <c r="L21344" s="45"/>
      <c r="M21344" s="45"/>
    </row>
    <row r="21345" spans="8:13" s="28" customFormat="1" x14ac:dyDescent="0.2">
      <c r="H21345" s="12"/>
      <c r="J21345" s="29"/>
      <c r="K21345" s="45"/>
      <c r="L21345" s="45"/>
      <c r="M21345" s="45"/>
    </row>
    <row r="21346" spans="8:13" s="28" customFormat="1" x14ac:dyDescent="0.2">
      <c r="H21346" s="12"/>
      <c r="J21346" s="29"/>
      <c r="K21346" s="45"/>
      <c r="L21346" s="45"/>
      <c r="M21346" s="45"/>
    </row>
    <row r="21347" spans="8:13" s="28" customFormat="1" x14ac:dyDescent="0.2">
      <c r="H21347" s="12"/>
      <c r="J21347" s="29"/>
      <c r="K21347" s="45"/>
      <c r="L21347" s="45"/>
      <c r="M21347" s="45"/>
    </row>
    <row r="21348" spans="8:13" s="28" customFormat="1" x14ac:dyDescent="0.2">
      <c r="H21348" s="12"/>
      <c r="J21348" s="29"/>
      <c r="K21348" s="45"/>
      <c r="L21348" s="45"/>
      <c r="M21348" s="45"/>
    </row>
    <row r="21349" spans="8:13" s="28" customFormat="1" x14ac:dyDescent="0.2">
      <c r="H21349" s="12"/>
      <c r="J21349" s="29"/>
      <c r="K21349" s="45"/>
      <c r="L21349" s="45"/>
      <c r="M21349" s="45"/>
    </row>
    <row r="21350" spans="8:13" s="28" customFormat="1" x14ac:dyDescent="0.2">
      <c r="H21350" s="12"/>
      <c r="J21350" s="29"/>
      <c r="K21350" s="45"/>
      <c r="L21350" s="45"/>
      <c r="M21350" s="45"/>
    </row>
    <row r="21351" spans="8:13" s="28" customFormat="1" x14ac:dyDescent="0.2">
      <c r="H21351" s="12"/>
      <c r="J21351" s="29"/>
      <c r="K21351" s="45"/>
      <c r="L21351" s="45"/>
      <c r="M21351" s="45"/>
    </row>
    <row r="21352" spans="8:13" s="28" customFormat="1" x14ac:dyDescent="0.2">
      <c r="H21352" s="12"/>
      <c r="J21352" s="29"/>
      <c r="K21352" s="45"/>
      <c r="L21352" s="45"/>
      <c r="M21352" s="45"/>
    </row>
    <row r="21353" spans="8:13" s="28" customFormat="1" x14ac:dyDescent="0.2">
      <c r="H21353" s="12"/>
      <c r="J21353" s="29"/>
      <c r="K21353" s="45"/>
      <c r="L21353" s="45"/>
      <c r="M21353" s="45"/>
    </row>
    <row r="21354" spans="8:13" s="28" customFormat="1" x14ac:dyDescent="0.2">
      <c r="H21354" s="12"/>
      <c r="J21354" s="29"/>
      <c r="K21354" s="45"/>
      <c r="L21354" s="45"/>
      <c r="M21354" s="45"/>
    </row>
    <row r="21355" spans="8:13" s="28" customFormat="1" x14ac:dyDescent="0.2">
      <c r="H21355" s="12"/>
      <c r="J21355" s="29"/>
      <c r="K21355" s="45"/>
      <c r="L21355" s="45"/>
      <c r="M21355" s="45"/>
    </row>
    <row r="21356" spans="8:13" s="28" customFormat="1" x14ac:dyDescent="0.2">
      <c r="H21356" s="12"/>
      <c r="J21356" s="29"/>
      <c r="K21356" s="45"/>
      <c r="L21356" s="45"/>
      <c r="M21356" s="45"/>
    </row>
    <row r="21357" spans="8:13" s="28" customFormat="1" x14ac:dyDescent="0.2">
      <c r="H21357" s="12"/>
      <c r="J21357" s="29"/>
      <c r="K21357" s="45"/>
      <c r="L21357" s="45"/>
      <c r="M21357" s="45"/>
    </row>
    <row r="21358" spans="8:13" s="28" customFormat="1" x14ac:dyDescent="0.2">
      <c r="H21358" s="12"/>
      <c r="J21358" s="29"/>
      <c r="K21358" s="45"/>
      <c r="L21358" s="45"/>
      <c r="M21358" s="45"/>
    </row>
    <row r="21359" spans="8:13" s="28" customFormat="1" x14ac:dyDescent="0.2">
      <c r="H21359" s="12"/>
      <c r="J21359" s="29"/>
      <c r="K21359" s="45"/>
      <c r="L21359" s="45"/>
      <c r="M21359" s="45"/>
    </row>
    <row r="21360" spans="8:13" s="28" customFormat="1" x14ac:dyDescent="0.2">
      <c r="H21360" s="12"/>
      <c r="J21360" s="29"/>
      <c r="K21360" s="45"/>
      <c r="L21360" s="45"/>
      <c r="M21360" s="45"/>
    </row>
    <row r="21361" spans="8:13" s="28" customFormat="1" x14ac:dyDescent="0.2">
      <c r="H21361" s="12"/>
      <c r="J21361" s="29"/>
      <c r="K21361" s="45"/>
      <c r="L21361" s="45"/>
      <c r="M21361" s="45"/>
    </row>
    <row r="21362" spans="8:13" s="28" customFormat="1" x14ac:dyDescent="0.2">
      <c r="H21362" s="12"/>
      <c r="J21362" s="29"/>
      <c r="K21362" s="45"/>
      <c r="L21362" s="45"/>
      <c r="M21362" s="45"/>
    </row>
    <row r="21363" spans="8:13" s="28" customFormat="1" x14ac:dyDescent="0.2">
      <c r="H21363" s="12"/>
      <c r="J21363" s="29"/>
      <c r="K21363" s="45"/>
      <c r="L21363" s="45"/>
      <c r="M21363" s="45"/>
    </row>
    <row r="21364" spans="8:13" s="28" customFormat="1" x14ac:dyDescent="0.2">
      <c r="H21364" s="12"/>
      <c r="J21364" s="29"/>
      <c r="K21364" s="45"/>
      <c r="L21364" s="45"/>
      <c r="M21364" s="45"/>
    </row>
    <row r="21365" spans="8:13" s="28" customFormat="1" x14ac:dyDescent="0.2">
      <c r="H21365" s="12"/>
      <c r="J21365" s="29"/>
      <c r="K21365" s="45"/>
      <c r="L21365" s="45"/>
      <c r="M21365" s="45"/>
    </row>
    <row r="21366" spans="8:13" s="28" customFormat="1" x14ac:dyDescent="0.2">
      <c r="H21366" s="12"/>
      <c r="J21366" s="29"/>
      <c r="K21366" s="45"/>
      <c r="L21366" s="45"/>
      <c r="M21366" s="45"/>
    </row>
    <row r="21367" spans="8:13" s="28" customFormat="1" x14ac:dyDescent="0.2">
      <c r="H21367" s="12"/>
      <c r="J21367" s="29"/>
      <c r="K21367" s="45"/>
      <c r="L21367" s="45"/>
      <c r="M21367" s="45"/>
    </row>
    <row r="21368" spans="8:13" s="28" customFormat="1" x14ac:dyDescent="0.2">
      <c r="H21368" s="12"/>
      <c r="J21368" s="29"/>
      <c r="K21368" s="45"/>
      <c r="L21368" s="45"/>
      <c r="M21368" s="45"/>
    </row>
    <row r="21369" spans="8:13" s="28" customFormat="1" x14ac:dyDescent="0.2">
      <c r="H21369" s="12"/>
      <c r="J21369" s="29"/>
      <c r="K21369" s="45"/>
      <c r="L21369" s="45"/>
      <c r="M21369" s="45"/>
    </row>
    <row r="21370" spans="8:13" s="28" customFormat="1" x14ac:dyDescent="0.2">
      <c r="H21370" s="12"/>
      <c r="J21370" s="29"/>
      <c r="K21370" s="45"/>
      <c r="L21370" s="45"/>
      <c r="M21370" s="45"/>
    </row>
    <row r="21371" spans="8:13" s="28" customFormat="1" x14ac:dyDescent="0.2">
      <c r="H21371" s="12"/>
      <c r="J21371" s="29"/>
      <c r="K21371" s="45"/>
      <c r="L21371" s="45"/>
      <c r="M21371" s="45"/>
    </row>
    <row r="21372" spans="8:13" s="28" customFormat="1" x14ac:dyDescent="0.2">
      <c r="H21372" s="12"/>
      <c r="J21372" s="29"/>
      <c r="K21372" s="45"/>
      <c r="L21372" s="45"/>
      <c r="M21372" s="45"/>
    </row>
    <row r="21373" spans="8:13" s="28" customFormat="1" x14ac:dyDescent="0.2">
      <c r="H21373" s="12"/>
      <c r="J21373" s="29"/>
      <c r="K21373" s="45"/>
      <c r="L21373" s="45"/>
      <c r="M21373" s="45"/>
    </row>
    <row r="21374" spans="8:13" s="28" customFormat="1" x14ac:dyDescent="0.2">
      <c r="H21374" s="12"/>
      <c r="J21374" s="29"/>
      <c r="K21374" s="45"/>
      <c r="L21374" s="45"/>
      <c r="M21374" s="45"/>
    </row>
    <row r="21375" spans="8:13" s="28" customFormat="1" x14ac:dyDescent="0.2">
      <c r="H21375" s="12"/>
      <c r="J21375" s="29"/>
      <c r="K21375" s="45"/>
      <c r="L21375" s="45"/>
      <c r="M21375" s="45"/>
    </row>
    <row r="21376" spans="8:13" s="28" customFormat="1" x14ac:dyDescent="0.2">
      <c r="H21376" s="12"/>
      <c r="J21376" s="29"/>
      <c r="K21376" s="45"/>
      <c r="L21376" s="45"/>
      <c r="M21376" s="45"/>
    </row>
    <row r="21377" spans="8:13" s="28" customFormat="1" x14ac:dyDescent="0.2">
      <c r="H21377" s="12"/>
      <c r="J21377" s="29"/>
      <c r="K21377" s="45"/>
      <c r="L21377" s="45"/>
      <c r="M21377" s="45"/>
    </row>
    <row r="21378" spans="8:13" s="28" customFormat="1" x14ac:dyDescent="0.2">
      <c r="H21378" s="12"/>
      <c r="J21378" s="29"/>
      <c r="K21378" s="45"/>
      <c r="L21378" s="45"/>
      <c r="M21378" s="45"/>
    </row>
    <row r="21379" spans="8:13" s="28" customFormat="1" x14ac:dyDescent="0.2">
      <c r="H21379" s="12"/>
      <c r="J21379" s="29"/>
      <c r="K21379" s="45"/>
      <c r="L21379" s="45"/>
      <c r="M21379" s="45"/>
    </row>
    <row r="21380" spans="8:13" s="28" customFormat="1" x14ac:dyDescent="0.2">
      <c r="H21380" s="12"/>
      <c r="J21380" s="29"/>
      <c r="K21380" s="45"/>
      <c r="L21380" s="45"/>
      <c r="M21380" s="45"/>
    </row>
    <row r="21381" spans="8:13" s="28" customFormat="1" x14ac:dyDescent="0.2">
      <c r="H21381" s="12"/>
      <c r="J21381" s="29"/>
      <c r="K21381" s="45"/>
      <c r="L21381" s="45"/>
      <c r="M21381" s="45"/>
    </row>
    <row r="21382" spans="8:13" s="28" customFormat="1" x14ac:dyDescent="0.2">
      <c r="H21382" s="12"/>
      <c r="J21382" s="29"/>
      <c r="K21382" s="45"/>
      <c r="L21382" s="45"/>
      <c r="M21382" s="45"/>
    </row>
    <row r="21383" spans="8:13" s="28" customFormat="1" x14ac:dyDescent="0.2">
      <c r="H21383" s="12"/>
      <c r="J21383" s="29"/>
      <c r="K21383" s="45"/>
      <c r="L21383" s="45"/>
      <c r="M21383" s="45"/>
    </row>
    <row r="21384" spans="8:13" s="28" customFormat="1" x14ac:dyDescent="0.2">
      <c r="H21384" s="12"/>
      <c r="J21384" s="29"/>
      <c r="K21384" s="45"/>
      <c r="L21384" s="45"/>
      <c r="M21384" s="45"/>
    </row>
    <row r="21385" spans="8:13" s="28" customFormat="1" x14ac:dyDescent="0.2">
      <c r="H21385" s="12"/>
      <c r="J21385" s="29"/>
      <c r="K21385" s="45"/>
      <c r="L21385" s="45"/>
      <c r="M21385" s="45"/>
    </row>
    <row r="21386" spans="8:13" s="28" customFormat="1" x14ac:dyDescent="0.2">
      <c r="H21386" s="12"/>
      <c r="J21386" s="29"/>
      <c r="K21386" s="45"/>
      <c r="L21386" s="45"/>
      <c r="M21386" s="45"/>
    </row>
    <row r="21387" spans="8:13" s="28" customFormat="1" x14ac:dyDescent="0.2">
      <c r="H21387" s="12"/>
      <c r="J21387" s="29"/>
      <c r="K21387" s="45"/>
      <c r="L21387" s="45"/>
      <c r="M21387" s="45"/>
    </row>
    <row r="21388" spans="8:13" s="28" customFormat="1" x14ac:dyDescent="0.2">
      <c r="H21388" s="12"/>
      <c r="J21388" s="29"/>
      <c r="K21388" s="45"/>
      <c r="L21388" s="45"/>
      <c r="M21388" s="45"/>
    </row>
    <row r="21389" spans="8:13" s="28" customFormat="1" x14ac:dyDescent="0.2">
      <c r="H21389" s="12"/>
      <c r="J21389" s="29"/>
      <c r="K21389" s="45"/>
      <c r="L21389" s="45"/>
      <c r="M21389" s="45"/>
    </row>
    <row r="21390" spans="8:13" s="28" customFormat="1" x14ac:dyDescent="0.2">
      <c r="H21390" s="12"/>
      <c r="J21390" s="29"/>
      <c r="K21390" s="45"/>
      <c r="L21390" s="45"/>
      <c r="M21390" s="45"/>
    </row>
    <row r="21391" spans="8:13" s="28" customFormat="1" x14ac:dyDescent="0.2">
      <c r="H21391" s="12"/>
      <c r="J21391" s="29"/>
      <c r="K21391" s="45"/>
      <c r="L21391" s="45"/>
      <c r="M21391" s="45"/>
    </row>
    <row r="21392" spans="8:13" s="28" customFormat="1" x14ac:dyDescent="0.2">
      <c r="H21392" s="12"/>
      <c r="J21392" s="29"/>
      <c r="K21392" s="45"/>
      <c r="L21392" s="45"/>
      <c r="M21392" s="45"/>
    </row>
    <row r="21393" spans="8:13" s="28" customFormat="1" x14ac:dyDescent="0.2">
      <c r="H21393" s="12"/>
      <c r="J21393" s="29"/>
      <c r="K21393" s="45"/>
      <c r="L21393" s="45"/>
      <c r="M21393" s="45"/>
    </row>
    <row r="21394" spans="8:13" s="28" customFormat="1" x14ac:dyDescent="0.2">
      <c r="H21394" s="12"/>
      <c r="J21394" s="29"/>
      <c r="K21394" s="45"/>
      <c r="L21394" s="45"/>
      <c r="M21394" s="45"/>
    </row>
    <row r="21395" spans="8:13" s="28" customFormat="1" x14ac:dyDescent="0.2">
      <c r="H21395" s="12"/>
      <c r="J21395" s="29"/>
      <c r="K21395" s="45"/>
      <c r="L21395" s="45"/>
      <c r="M21395" s="45"/>
    </row>
    <row r="21396" spans="8:13" s="28" customFormat="1" x14ac:dyDescent="0.2">
      <c r="H21396" s="12"/>
      <c r="J21396" s="29"/>
      <c r="K21396" s="45"/>
      <c r="L21396" s="45"/>
      <c r="M21396" s="45"/>
    </row>
    <row r="21397" spans="8:13" s="28" customFormat="1" x14ac:dyDescent="0.2">
      <c r="H21397" s="12"/>
      <c r="J21397" s="29"/>
      <c r="K21397" s="45"/>
      <c r="L21397" s="45"/>
      <c r="M21397" s="45"/>
    </row>
    <row r="21398" spans="8:13" s="28" customFormat="1" x14ac:dyDescent="0.2">
      <c r="H21398" s="12"/>
      <c r="J21398" s="29"/>
      <c r="K21398" s="45"/>
      <c r="L21398" s="45"/>
      <c r="M21398" s="45"/>
    </row>
    <row r="21399" spans="8:13" s="28" customFormat="1" x14ac:dyDescent="0.2">
      <c r="H21399" s="12"/>
      <c r="J21399" s="29"/>
      <c r="K21399" s="45"/>
      <c r="L21399" s="45"/>
      <c r="M21399" s="45"/>
    </row>
    <row r="21400" spans="8:13" s="28" customFormat="1" x14ac:dyDescent="0.2">
      <c r="H21400" s="12"/>
      <c r="J21400" s="29"/>
      <c r="K21400" s="45"/>
      <c r="L21400" s="45"/>
      <c r="M21400" s="45"/>
    </row>
    <row r="21401" spans="8:13" s="28" customFormat="1" x14ac:dyDescent="0.2">
      <c r="H21401" s="12"/>
      <c r="J21401" s="29"/>
      <c r="K21401" s="45"/>
      <c r="L21401" s="45"/>
      <c r="M21401" s="45"/>
    </row>
    <row r="21402" spans="8:13" s="28" customFormat="1" x14ac:dyDescent="0.2">
      <c r="H21402" s="12"/>
      <c r="J21402" s="29"/>
      <c r="K21402" s="45"/>
      <c r="L21402" s="45"/>
      <c r="M21402" s="45"/>
    </row>
    <row r="21403" spans="8:13" s="28" customFormat="1" x14ac:dyDescent="0.2">
      <c r="H21403" s="12"/>
      <c r="J21403" s="29"/>
      <c r="K21403" s="45"/>
      <c r="L21403" s="45"/>
      <c r="M21403" s="45"/>
    </row>
    <row r="21404" spans="8:13" s="28" customFormat="1" x14ac:dyDescent="0.2">
      <c r="H21404" s="12"/>
      <c r="J21404" s="29"/>
      <c r="K21404" s="45"/>
      <c r="L21404" s="45"/>
      <c r="M21404" s="45"/>
    </row>
    <row r="21405" spans="8:13" s="28" customFormat="1" x14ac:dyDescent="0.2">
      <c r="H21405" s="12"/>
      <c r="J21405" s="29"/>
      <c r="K21405" s="45"/>
      <c r="L21405" s="45"/>
      <c r="M21405" s="45"/>
    </row>
    <row r="21406" spans="8:13" s="28" customFormat="1" x14ac:dyDescent="0.2">
      <c r="H21406" s="12"/>
      <c r="J21406" s="29"/>
      <c r="K21406" s="45"/>
      <c r="L21406" s="45"/>
      <c r="M21406" s="45"/>
    </row>
    <row r="21407" spans="8:13" s="28" customFormat="1" x14ac:dyDescent="0.2">
      <c r="H21407" s="12"/>
      <c r="J21407" s="29"/>
      <c r="K21407" s="45"/>
      <c r="L21407" s="45"/>
      <c r="M21407" s="45"/>
    </row>
    <row r="21408" spans="8:13" s="28" customFormat="1" x14ac:dyDescent="0.2">
      <c r="H21408" s="12"/>
      <c r="J21408" s="29"/>
      <c r="K21408" s="45"/>
      <c r="L21408" s="45"/>
      <c r="M21408" s="45"/>
    </row>
    <row r="21409" spans="8:13" s="28" customFormat="1" x14ac:dyDescent="0.2">
      <c r="H21409" s="12"/>
      <c r="J21409" s="29"/>
      <c r="K21409" s="45"/>
      <c r="L21409" s="45"/>
      <c r="M21409" s="45"/>
    </row>
    <row r="21410" spans="8:13" s="28" customFormat="1" x14ac:dyDescent="0.2">
      <c r="H21410" s="12"/>
      <c r="J21410" s="29"/>
      <c r="K21410" s="45"/>
      <c r="L21410" s="45"/>
      <c r="M21410" s="45"/>
    </row>
    <row r="21411" spans="8:13" s="28" customFormat="1" x14ac:dyDescent="0.2">
      <c r="H21411" s="12"/>
      <c r="J21411" s="29"/>
      <c r="K21411" s="45"/>
      <c r="L21411" s="45"/>
      <c r="M21411" s="45"/>
    </row>
    <row r="21412" spans="8:13" s="28" customFormat="1" x14ac:dyDescent="0.2">
      <c r="H21412" s="12"/>
      <c r="J21412" s="29"/>
      <c r="K21412" s="45"/>
      <c r="L21412" s="45"/>
      <c r="M21412" s="45"/>
    </row>
    <row r="21413" spans="8:13" s="28" customFormat="1" x14ac:dyDescent="0.2">
      <c r="H21413" s="12"/>
      <c r="J21413" s="29"/>
      <c r="K21413" s="45"/>
      <c r="L21413" s="45"/>
      <c r="M21413" s="45"/>
    </row>
    <row r="21414" spans="8:13" s="28" customFormat="1" x14ac:dyDescent="0.2">
      <c r="H21414" s="12"/>
      <c r="J21414" s="29"/>
      <c r="K21414" s="45"/>
      <c r="L21414" s="45"/>
      <c r="M21414" s="45"/>
    </row>
    <row r="21415" spans="8:13" s="28" customFormat="1" x14ac:dyDescent="0.2">
      <c r="H21415" s="12"/>
      <c r="J21415" s="29"/>
      <c r="K21415" s="45"/>
      <c r="L21415" s="45"/>
      <c r="M21415" s="45"/>
    </row>
    <row r="21416" spans="8:13" s="28" customFormat="1" x14ac:dyDescent="0.2">
      <c r="H21416" s="12"/>
      <c r="J21416" s="29"/>
      <c r="K21416" s="45"/>
      <c r="L21416" s="45"/>
      <c r="M21416" s="45"/>
    </row>
    <row r="21417" spans="8:13" s="28" customFormat="1" x14ac:dyDescent="0.2">
      <c r="H21417" s="12"/>
      <c r="J21417" s="29"/>
      <c r="K21417" s="45"/>
      <c r="L21417" s="45"/>
      <c r="M21417" s="45"/>
    </row>
    <row r="21418" spans="8:13" s="28" customFormat="1" x14ac:dyDescent="0.2">
      <c r="H21418" s="12"/>
      <c r="J21418" s="29"/>
      <c r="K21418" s="45"/>
      <c r="L21418" s="45"/>
      <c r="M21418" s="45"/>
    </row>
    <row r="21419" spans="8:13" s="28" customFormat="1" x14ac:dyDescent="0.2">
      <c r="H21419" s="12"/>
      <c r="J21419" s="29"/>
      <c r="K21419" s="45"/>
      <c r="L21419" s="45"/>
      <c r="M21419" s="45"/>
    </row>
    <row r="21420" spans="8:13" s="28" customFormat="1" x14ac:dyDescent="0.2">
      <c r="H21420" s="12"/>
      <c r="J21420" s="29"/>
      <c r="K21420" s="45"/>
      <c r="L21420" s="45"/>
      <c r="M21420" s="45"/>
    </row>
    <row r="21421" spans="8:13" s="28" customFormat="1" x14ac:dyDescent="0.2">
      <c r="H21421" s="12"/>
      <c r="J21421" s="29"/>
      <c r="K21421" s="45"/>
      <c r="L21421" s="45"/>
      <c r="M21421" s="45"/>
    </row>
    <row r="21422" spans="8:13" s="28" customFormat="1" x14ac:dyDescent="0.2">
      <c r="H21422" s="12"/>
      <c r="J21422" s="29"/>
      <c r="K21422" s="45"/>
      <c r="L21422" s="45"/>
      <c r="M21422" s="45"/>
    </row>
    <row r="21423" spans="8:13" s="28" customFormat="1" x14ac:dyDescent="0.2">
      <c r="H21423" s="12"/>
      <c r="J21423" s="29"/>
      <c r="K21423" s="45"/>
      <c r="L21423" s="45"/>
      <c r="M21423" s="45"/>
    </row>
    <row r="21424" spans="8:13" s="28" customFormat="1" x14ac:dyDescent="0.2">
      <c r="H21424" s="12"/>
      <c r="J21424" s="29"/>
      <c r="K21424" s="45"/>
      <c r="L21424" s="45"/>
      <c r="M21424" s="45"/>
    </row>
    <row r="21425" spans="8:13" s="28" customFormat="1" x14ac:dyDescent="0.2">
      <c r="H21425" s="12"/>
      <c r="J21425" s="29"/>
      <c r="K21425" s="45"/>
      <c r="L21425" s="45"/>
      <c r="M21425" s="45"/>
    </row>
    <row r="21426" spans="8:13" s="28" customFormat="1" x14ac:dyDescent="0.2">
      <c r="H21426" s="12"/>
      <c r="J21426" s="29"/>
      <c r="K21426" s="45"/>
      <c r="L21426" s="45"/>
      <c r="M21426" s="45"/>
    </row>
    <row r="21427" spans="8:13" s="28" customFormat="1" x14ac:dyDescent="0.2">
      <c r="H21427" s="12"/>
      <c r="J21427" s="29"/>
      <c r="K21427" s="45"/>
      <c r="L21427" s="45"/>
      <c r="M21427" s="45"/>
    </row>
    <row r="21428" spans="8:13" s="28" customFormat="1" x14ac:dyDescent="0.2">
      <c r="H21428" s="12"/>
      <c r="J21428" s="29"/>
      <c r="K21428" s="45"/>
      <c r="L21428" s="45"/>
      <c r="M21428" s="45"/>
    </row>
    <row r="21429" spans="8:13" s="28" customFormat="1" x14ac:dyDescent="0.2">
      <c r="H21429" s="12"/>
      <c r="J21429" s="29"/>
      <c r="K21429" s="45"/>
      <c r="L21429" s="45"/>
      <c r="M21429" s="45"/>
    </row>
    <row r="21430" spans="8:13" s="28" customFormat="1" x14ac:dyDescent="0.2">
      <c r="H21430" s="12"/>
      <c r="J21430" s="29"/>
      <c r="K21430" s="45"/>
      <c r="L21430" s="45"/>
      <c r="M21430" s="45"/>
    </row>
    <row r="21431" spans="8:13" s="28" customFormat="1" x14ac:dyDescent="0.2">
      <c r="H21431" s="12"/>
      <c r="J21431" s="29"/>
      <c r="K21431" s="45"/>
      <c r="L21431" s="45"/>
      <c r="M21431" s="45"/>
    </row>
    <row r="21432" spans="8:13" s="28" customFormat="1" x14ac:dyDescent="0.2">
      <c r="H21432" s="12"/>
      <c r="J21432" s="29"/>
      <c r="K21432" s="45"/>
      <c r="L21432" s="45"/>
      <c r="M21432" s="45"/>
    </row>
    <row r="21433" spans="8:13" s="28" customFormat="1" x14ac:dyDescent="0.2">
      <c r="H21433" s="12"/>
      <c r="J21433" s="29"/>
      <c r="K21433" s="45"/>
      <c r="L21433" s="45"/>
      <c r="M21433" s="45"/>
    </row>
    <row r="21434" spans="8:13" s="28" customFormat="1" x14ac:dyDescent="0.2">
      <c r="H21434" s="12"/>
      <c r="J21434" s="29"/>
      <c r="K21434" s="45"/>
      <c r="L21434" s="45"/>
      <c r="M21434" s="45"/>
    </row>
    <row r="21435" spans="8:13" s="28" customFormat="1" x14ac:dyDescent="0.2">
      <c r="H21435" s="12"/>
      <c r="J21435" s="29"/>
      <c r="K21435" s="45"/>
      <c r="L21435" s="45"/>
      <c r="M21435" s="45"/>
    </row>
    <row r="21436" spans="8:13" s="28" customFormat="1" x14ac:dyDescent="0.2">
      <c r="H21436" s="12"/>
      <c r="J21436" s="29"/>
      <c r="K21436" s="45"/>
      <c r="L21436" s="45"/>
      <c r="M21436" s="45"/>
    </row>
    <row r="21437" spans="8:13" s="28" customFormat="1" x14ac:dyDescent="0.2">
      <c r="H21437" s="12"/>
      <c r="J21437" s="29"/>
      <c r="K21437" s="45"/>
      <c r="L21437" s="45"/>
      <c r="M21437" s="45"/>
    </row>
    <row r="21438" spans="8:13" s="28" customFormat="1" x14ac:dyDescent="0.2">
      <c r="H21438" s="12"/>
      <c r="J21438" s="29"/>
      <c r="K21438" s="45"/>
      <c r="L21438" s="45"/>
      <c r="M21438" s="45"/>
    </row>
    <row r="21439" spans="8:13" s="28" customFormat="1" x14ac:dyDescent="0.2">
      <c r="H21439" s="12"/>
      <c r="J21439" s="29"/>
      <c r="K21439" s="45"/>
      <c r="L21439" s="45"/>
      <c r="M21439" s="45"/>
    </row>
    <row r="21440" spans="8:13" s="28" customFormat="1" x14ac:dyDescent="0.2">
      <c r="H21440" s="12"/>
      <c r="J21440" s="29"/>
      <c r="K21440" s="45"/>
      <c r="L21440" s="45"/>
      <c r="M21440" s="45"/>
    </row>
    <row r="21441" spans="8:13" s="28" customFormat="1" x14ac:dyDescent="0.2">
      <c r="H21441" s="12"/>
      <c r="J21441" s="29"/>
      <c r="K21441" s="45"/>
      <c r="L21441" s="45"/>
      <c r="M21441" s="45"/>
    </row>
    <row r="21442" spans="8:13" s="28" customFormat="1" x14ac:dyDescent="0.2">
      <c r="H21442" s="12"/>
      <c r="J21442" s="29"/>
      <c r="K21442" s="45"/>
      <c r="L21442" s="45"/>
      <c r="M21442" s="45"/>
    </row>
    <row r="21443" spans="8:13" s="28" customFormat="1" x14ac:dyDescent="0.2">
      <c r="H21443" s="12"/>
      <c r="J21443" s="29"/>
      <c r="K21443" s="45"/>
      <c r="L21443" s="45"/>
      <c r="M21443" s="45"/>
    </row>
    <row r="21444" spans="8:13" s="28" customFormat="1" x14ac:dyDescent="0.2">
      <c r="H21444" s="12"/>
      <c r="J21444" s="29"/>
      <c r="K21444" s="45"/>
      <c r="L21444" s="45"/>
      <c r="M21444" s="45"/>
    </row>
    <row r="21445" spans="8:13" s="28" customFormat="1" x14ac:dyDescent="0.2">
      <c r="H21445" s="12"/>
      <c r="J21445" s="29"/>
      <c r="K21445" s="45"/>
      <c r="L21445" s="45"/>
      <c r="M21445" s="45"/>
    </row>
    <row r="21446" spans="8:13" s="28" customFormat="1" x14ac:dyDescent="0.2">
      <c r="H21446" s="12"/>
      <c r="J21446" s="29"/>
      <c r="K21446" s="45"/>
      <c r="L21446" s="45"/>
      <c r="M21446" s="45"/>
    </row>
    <row r="21447" spans="8:13" s="28" customFormat="1" x14ac:dyDescent="0.2">
      <c r="H21447" s="12"/>
      <c r="J21447" s="29"/>
      <c r="K21447" s="45"/>
      <c r="L21447" s="45"/>
      <c r="M21447" s="45"/>
    </row>
    <row r="21448" spans="8:13" s="28" customFormat="1" x14ac:dyDescent="0.2">
      <c r="H21448" s="12"/>
      <c r="J21448" s="29"/>
      <c r="K21448" s="45"/>
      <c r="L21448" s="45"/>
      <c r="M21448" s="45"/>
    </row>
    <row r="21449" spans="8:13" s="28" customFormat="1" x14ac:dyDescent="0.2">
      <c r="H21449" s="12"/>
      <c r="J21449" s="29"/>
      <c r="K21449" s="45"/>
      <c r="L21449" s="45"/>
      <c r="M21449" s="45"/>
    </row>
    <row r="21450" spans="8:13" s="28" customFormat="1" x14ac:dyDescent="0.2">
      <c r="H21450" s="12"/>
      <c r="J21450" s="29"/>
      <c r="K21450" s="45"/>
      <c r="L21450" s="45"/>
      <c r="M21450" s="45"/>
    </row>
    <row r="21451" spans="8:13" s="28" customFormat="1" x14ac:dyDescent="0.2">
      <c r="H21451" s="12"/>
      <c r="J21451" s="29"/>
      <c r="K21451" s="45"/>
      <c r="L21451" s="45"/>
      <c r="M21451" s="45"/>
    </row>
    <row r="21452" spans="8:13" s="28" customFormat="1" x14ac:dyDescent="0.2">
      <c r="H21452" s="12"/>
      <c r="J21452" s="29"/>
      <c r="K21452" s="45"/>
      <c r="L21452" s="45"/>
      <c r="M21452" s="45"/>
    </row>
    <row r="21453" spans="8:13" s="28" customFormat="1" x14ac:dyDescent="0.2">
      <c r="H21453" s="12"/>
      <c r="J21453" s="29"/>
      <c r="K21453" s="45"/>
      <c r="L21453" s="45"/>
      <c r="M21453" s="45"/>
    </row>
    <row r="21454" spans="8:13" s="28" customFormat="1" x14ac:dyDescent="0.2">
      <c r="H21454" s="12"/>
      <c r="J21454" s="29"/>
      <c r="K21454" s="45"/>
      <c r="L21454" s="45"/>
      <c r="M21454" s="45"/>
    </row>
    <row r="21455" spans="8:13" s="28" customFormat="1" x14ac:dyDescent="0.2">
      <c r="H21455" s="12"/>
      <c r="J21455" s="29"/>
      <c r="K21455" s="45"/>
      <c r="L21455" s="45"/>
      <c r="M21455" s="45"/>
    </row>
    <row r="21456" spans="8:13" s="28" customFormat="1" x14ac:dyDescent="0.2">
      <c r="H21456" s="12"/>
      <c r="J21456" s="29"/>
      <c r="K21456" s="45"/>
      <c r="L21456" s="45"/>
      <c r="M21456" s="45"/>
    </row>
    <row r="21457" spans="8:13" s="28" customFormat="1" x14ac:dyDescent="0.2">
      <c r="H21457" s="12"/>
      <c r="J21457" s="29"/>
      <c r="K21457" s="45"/>
      <c r="L21457" s="45"/>
      <c r="M21457" s="45"/>
    </row>
    <row r="21458" spans="8:13" s="28" customFormat="1" x14ac:dyDescent="0.2">
      <c r="H21458" s="12"/>
      <c r="J21458" s="29"/>
      <c r="K21458" s="45"/>
      <c r="L21458" s="45"/>
      <c r="M21458" s="45"/>
    </row>
    <row r="21459" spans="8:13" s="28" customFormat="1" x14ac:dyDescent="0.2">
      <c r="H21459" s="12"/>
      <c r="J21459" s="29"/>
      <c r="K21459" s="45"/>
      <c r="L21459" s="45"/>
      <c r="M21459" s="45"/>
    </row>
    <row r="21460" spans="8:13" s="28" customFormat="1" x14ac:dyDescent="0.2">
      <c r="H21460" s="12"/>
      <c r="J21460" s="29"/>
      <c r="K21460" s="45"/>
      <c r="L21460" s="45"/>
      <c r="M21460" s="45"/>
    </row>
    <row r="21461" spans="8:13" s="28" customFormat="1" x14ac:dyDescent="0.2">
      <c r="H21461" s="12"/>
      <c r="J21461" s="29"/>
      <c r="K21461" s="45"/>
      <c r="L21461" s="45"/>
      <c r="M21461" s="45"/>
    </row>
    <row r="21462" spans="8:13" s="28" customFormat="1" x14ac:dyDescent="0.2">
      <c r="H21462" s="12"/>
      <c r="J21462" s="29"/>
      <c r="K21462" s="45"/>
      <c r="L21462" s="45"/>
      <c r="M21462" s="45"/>
    </row>
    <row r="21463" spans="8:13" s="28" customFormat="1" x14ac:dyDescent="0.2">
      <c r="H21463" s="12"/>
      <c r="J21463" s="29"/>
      <c r="K21463" s="45"/>
      <c r="L21463" s="45"/>
      <c r="M21463" s="45"/>
    </row>
    <row r="21464" spans="8:13" s="28" customFormat="1" x14ac:dyDescent="0.2">
      <c r="H21464" s="12"/>
      <c r="J21464" s="29"/>
      <c r="K21464" s="45"/>
      <c r="L21464" s="45"/>
      <c r="M21464" s="45"/>
    </row>
    <row r="21465" spans="8:13" s="28" customFormat="1" x14ac:dyDescent="0.2">
      <c r="H21465" s="12"/>
      <c r="J21465" s="29"/>
      <c r="K21465" s="45"/>
      <c r="L21465" s="45"/>
      <c r="M21465" s="45"/>
    </row>
    <row r="21466" spans="8:13" s="28" customFormat="1" x14ac:dyDescent="0.2">
      <c r="H21466" s="12"/>
      <c r="J21466" s="29"/>
      <c r="K21466" s="45"/>
      <c r="L21466" s="45"/>
      <c r="M21466" s="45"/>
    </row>
    <row r="21467" spans="8:13" s="28" customFormat="1" x14ac:dyDescent="0.2">
      <c r="H21467" s="12"/>
      <c r="J21467" s="29"/>
      <c r="K21467" s="45"/>
      <c r="L21467" s="45"/>
      <c r="M21467" s="45"/>
    </row>
    <row r="21468" spans="8:13" s="28" customFormat="1" x14ac:dyDescent="0.2">
      <c r="H21468" s="12"/>
      <c r="J21468" s="29"/>
      <c r="K21468" s="45"/>
      <c r="L21468" s="45"/>
      <c r="M21468" s="45"/>
    </row>
    <row r="21469" spans="8:13" s="28" customFormat="1" x14ac:dyDescent="0.2">
      <c r="H21469" s="12"/>
      <c r="J21469" s="29"/>
      <c r="K21469" s="45"/>
      <c r="L21469" s="45"/>
      <c r="M21469" s="45"/>
    </row>
    <row r="21470" spans="8:13" s="28" customFormat="1" x14ac:dyDescent="0.2">
      <c r="H21470" s="12"/>
      <c r="J21470" s="29"/>
      <c r="K21470" s="45"/>
      <c r="L21470" s="45"/>
      <c r="M21470" s="45"/>
    </row>
    <row r="21471" spans="8:13" s="28" customFormat="1" x14ac:dyDescent="0.2">
      <c r="H21471" s="12"/>
      <c r="J21471" s="29"/>
      <c r="K21471" s="45"/>
      <c r="L21471" s="45"/>
      <c r="M21471" s="45"/>
    </row>
    <row r="21472" spans="8:13" s="28" customFormat="1" x14ac:dyDescent="0.2">
      <c r="H21472" s="12"/>
      <c r="J21472" s="29"/>
      <c r="K21472" s="45"/>
      <c r="L21472" s="45"/>
      <c r="M21472" s="45"/>
    </row>
    <row r="21473" spans="8:13" s="28" customFormat="1" x14ac:dyDescent="0.2">
      <c r="H21473" s="12"/>
      <c r="J21473" s="29"/>
      <c r="K21473" s="45"/>
      <c r="L21473" s="45"/>
      <c r="M21473" s="45"/>
    </row>
    <row r="21474" spans="8:13" s="28" customFormat="1" x14ac:dyDescent="0.2">
      <c r="H21474" s="12"/>
      <c r="J21474" s="29"/>
      <c r="K21474" s="45"/>
      <c r="L21474" s="45"/>
      <c r="M21474" s="45"/>
    </row>
    <row r="21475" spans="8:13" s="28" customFormat="1" x14ac:dyDescent="0.2">
      <c r="H21475" s="12"/>
      <c r="J21475" s="29"/>
      <c r="K21475" s="45"/>
      <c r="L21475" s="45"/>
      <c r="M21475" s="45"/>
    </row>
    <row r="21476" spans="8:13" s="28" customFormat="1" x14ac:dyDescent="0.2">
      <c r="H21476" s="12"/>
      <c r="J21476" s="29"/>
      <c r="K21476" s="45"/>
      <c r="L21476" s="45"/>
      <c r="M21476" s="45"/>
    </row>
    <row r="21477" spans="8:13" s="28" customFormat="1" x14ac:dyDescent="0.2">
      <c r="H21477" s="12"/>
      <c r="J21477" s="29"/>
      <c r="K21477" s="45"/>
      <c r="L21477" s="45"/>
      <c r="M21477" s="45"/>
    </row>
    <row r="21478" spans="8:13" s="28" customFormat="1" x14ac:dyDescent="0.2">
      <c r="H21478" s="12"/>
      <c r="J21478" s="29"/>
      <c r="K21478" s="45"/>
      <c r="L21478" s="45"/>
      <c r="M21478" s="45"/>
    </row>
    <row r="21479" spans="8:13" s="28" customFormat="1" x14ac:dyDescent="0.2">
      <c r="H21479" s="12"/>
      <c r="J21479" s="29"/>
      <c r="K21479" s="45"/>
      <c r="L21479" s="45"/>
      <c r="M21479" s="45"/>
    </row>
    <row r="21480" spans="8:13" s="28" customFormat="1" x14ac:dyDescent="0.2">
      <c r="H21480" s="12"/>
      <c r="J21480" s="29"/>
      <c r="K21480" s="45"/>
      <c r="L21480" s="45"/>
      <c r="M21480" s="45"/>
    </row>
    <row r="21481" spans="8:13" s="28" customFormat="1" x14ac:dyDescent="0.2">
      <c r="H21481" s="12"/>
      <c r="J21481" s="29"/>
      <c r="K21481" s="45"/>
      <c r="L21481" s="45"/>
      <c r="M21481" s="45"/>
    </row>
    <row r="21482" spans="8:13" s="28" customFormat="1" x14ac:dyDescent="0.2">
      <c r="H21482" s="12"/>
      <c r="J21482" s="29"/>
      <c r="K21482" s="45"/>
      <c r="L21482" s="45"/>
      <c r="M21482" s="45"/>
    </row>
    <row r="21483" spans="8:13" s="28" customFormat="1" x14ac:dyDescent="0.2">
      <c r="H21483" s="12"/>
      <c r="J21483" s="29"/>
      <c r="K21483" s="45"/>
      <c r="L21483" s="45"/>
      <c r="M21483" s="45"/>
    </row>
    <row r="21484" spans="8:13" s="28" customFormat="1" x14ac:dyDescent="0.2">
      <c r="H21484" s="12"/>
      <c r="J21484" s="29"/>
      <c r="K21484" s="45"/>
      <c r="L21484" s="45"/>
      <c r="M21484" s="45"/>
    </row>
    <row r="21485" spans="8:13" s="28" customFormat="1" x14ac:dyDescent="0.2">
      <c r="H21485" s="12"/>
      <c r="J21485" s="29"/>
      <c r="K21485" s="45"/>
      <c r="L21485" s="45"/>
      <c r="M21485" s="45"/>
    </row>
    <row r="21486" spans="8:13" s="28" customFormat="1" x14ac:dyDescent="0.2">
      <c r="H21486" s="12"/>
      <c r="J21486" s="29"/>
      <c r="K21486" s="45"/>
      <c r="L21486" s="45"/>
      <c r="M21486" s="45"/>
    </row>
    <row r="21487" spans="8:13" s="28" customFormat="1" x14ac:dyDescent="0.2">
      <c r="H21487" s="12"/>
      <c r="J21487" s="29"/>
      <c r="K21487" s="45"/>
      <c r="L21487" s="45"/>
      <c r="M21487" s="45"/>
    </row>
    <row r="21488" spans="8:13" s="28" customFormat="1" x14ac:dyDescent="0.2">
      <c r="H21488" s="12"/>
      <c r="J21488" s="29"/>
      <c r="K21488" s="45"/>
      <c r="L21488" s="45"/>
      <c r="M21488" s="45"/>
    </row>
    <row r="21489" spans="8:13" s="28" customFormat="1" x14ac:dyDescent="0.2">
      <c r="H21489" s="12"/>
      <c r="J21489" s="29"/>
      <c r="K21489" s="45"/>
      <c r="L21489" s="45"/>
      <c r="M21489" s="45"/>
    </row>
    <row r="21490" spans="8:13" s="28" customFormat="1" x14ac:dyDescent="0.2">
      <c r="H21490" s="12"/>
      <c r="J21490" s="29"/>
      <c r="K21490" s="45"/>
      <c r="L21490" s="45"/>
      <c r="M21490" s="45"/>
    </row>
    <row r="21491" spans="8:13" s="28" customFormat="1" x14ac:dyDescent="0.2">
      <c r="H21491" s="12"/>
      <c r="J21491" s="29"/>
      <c r="K21491" s="45"/>
      <c r="L21491" s="45"/>
      <c r="M21491" s="45"/>
    </row>
    <row r="21492" spans="8:13" s="28" customFormat="1" x14ac:dyDescent="0.2">
      <c r="H21492" s="12"/>
      <c r="J21492" s="29"/>
      <c r="K21492" s="45"/>
      <c r="L21492" s="45"/>
      <c r="M21492" s="45"/>
    </row>
    <row r="21493" spans="8:13" s="28" customFormat="1" x14ac:dyDescent="0.2">
      <c r="H21493" s="12"/>
      <c r="J21493" s="29"/>
      <c r="K21493" s="45"/>
      <c r="L21493" s="45"/>
      <c r="M21493" s="45"/>
    </row>
    <row r="21494" spans="8:13" s="28" customFormat="1" x14ac:dyDescent="0.2">
      <c r="H21494" s="12"/>
      <c r="J21494" s="29"/>
      <c r="K21494" s="45"/>
      <c r="L21494" s="45"/>
      <c r="M21494" s="45"/>
    </row>
    <row r="21495" spans="8:13" s="28" customFormat="1" x14ac:dyDescent="0.2">
      <c r="H21495" s="12"/>
      <c r="J21495" s="29"/>
      <c r="K21495" s="45"/>
      <c r="L21495" s="45"/>
      <c r="M21495" s="45"/>
    </row>
    <row r="21496" spans="8:13" s="28" customFormat="1" x14ac:dyDescent="0.2">
      <c r="H21496" s="12"/>
      <c r="J21496" s="29"/>
      <c r="K21496" s="45"/>
      <c r="L21496" s="45"/>
      <c r="M21496" s="45"/>
    </row>
    <row r="21497" spans="8:13" s="28" customFormat="1" x14ac:dyDescent="0.2">
      <c r="H21497" s="12"/>
      <c r="J21497" s="29"/>
      <c r="K21497" s="45"/>
      <c r="L21497" s="45"/>
      <c r="M21497" s="45"/>
    </row>
    <row r="21498" spans="8:13" s="28" customFormat="1" x14ac:dyDescent="0.2">
      <c r="H21498" s="12"/>
      <c r="J21498" s="29"/>
      <c r="K21498" s="45"/>
      <c r="L21498" s="45"/>
      <c r="M21498" s="45"/>
    </row>
    <row r="21499" spans="8:13" s="28" customFormat="1" x14ac:dyDescent="0.2">
      <c r="H21499" s="12"/>
      <c r="J21499" s="29"/>
      <c r="K21499" s="45"/>
      <c r="L21499" s="45"/>
      <c r="M21499" s="45"/>
    </row>
    <row r="21500" spans="8:13" s="28" customFormat="1" x14ac:dyDescent="0.2">
      <c r="H21500" s="12"/>
      <c r="J21500" s="29"/>
      <c r="K21500" s="45"/>
      <c r="L21500" s="45"/>
      <c r="M21500" s="45"/>
    </row>
    <row r="21501" spans="8:13" s="28" customFormat="1" x14ac:dyDescent="0.2">
      <c r="H21501" s="12"/>
      <c r="J21501" s="29"/>
      <c r="K21501" s="45"/>
      <c r="L21501" s="45"/>
      <c r="M21501" s="45"/>
    </row>
    <row r="21502" spans="8:13" s="28" customFormat="1" x14ac:dyDescent="0.2">
      <c r="H21502" s="12"/>
      <c r="J21502" s="29"/>
      <c r="K21502" s="45"/>
      <c r="L21502" s="45"/>
      <c r="M21502" s="45"/>
    </row>
    <row r="21503" spans="8:13" s="28" customFormat="1" x14ac:dyDescent="0.2">
      <c r="H21503" s="12"/>
      <c r="J21503" s="29"/>
      <c r="K21503" s="45"/>
      <c r="L21503" s="45"/>
      <c r="M21503" s="45"/>
    </row>
    <row r="21504" spans="8:13" s="28" customFormat="1" x14ac:dyDescent="0.2">
      <c r="H21504" s="12"/>
      <c r="J21504" s="29"/>
      <c r="K21504" s="45"/>
      <c r="L21504" s="45"/>
      <c r="M21504" s="45"/>
    </row>
    <row r="21505" spans="8:13" s="28" customFormat="1" x14ac:dyDescent="0.2">
      <c r="H21505" s="12"/>
      <c r="J21505" s="29"/>
      <c r="K21505" s="45"/>
      <c r="L21505" s="45"/>
      <c r="M21505" s="45"/>
    </row>
    <row r="21506" spans="8:13" s="28" customFormat="1" x14ac:dyDescent="0.2">
      <c r="H21506" s="12"/>
      <c r="J21506" s="29"/>
      <c r="K21506" s="45"/>
      <c r="L21506" s="45"/>
      <c r="M21506" s="45"/>
    </row>
    <row r="21507" spans="8:13" s="28" customFormat="1" x14ac:dyDescent="0.2">
      <c r="H21507" s="12"/>
      <c r="J21507" s="29"/>
      <c r="K21507" s="45"/>
      <c r="L21507" s="45"/>
      <c r="M21507" s="45"/>
    </row>
    <row r="21508" spans="8:13" s="28" customFormat="1" x14ac:dyDescent="0.2">
      <c r="H21508" s="12"/>
      <c r="J21508" s="29"/>
      <c r="K21508" s="45"/>
      <c r="L21508" s="45"/>
      <c r="M21508" s="45"/>
    </row>
    <row r="21509" spans="8:13" s="28" customFormat="1" x14ac:dyDescent="0.2">
      <c r="H21509" s="12"/>
      <c r="J21509" s="29"/>
      <c r="K21509" s="45"/>
      <c r="L21509" s="45"/>
      <c r="M21509" s="45"/>
    </row>
    <row r="21510" spans="8:13" s="28" customFormat="1" x14ac:dyDescent="0.2">
      <c r="H21510" s="12"/>
      <c r="J21510" s="29"/>
      <c r="K21510" s="45"/>
      <c r="L21510" s="45"/>
      <c r="M21510" s="45"/>
    </row>
    <row r="21511" spans="8:13" s="28" customFormat="1" x14ac:dyDescent="0.2">
      <c r="H21511" s="12"/>
      <c r="J21511" s="29"/>
      <c r="K21511" s="45"/>
      <c r="L21511" s="45"/>
      <c r="M21511" s="45"/>
    </row>
    <row r="21512" spans="8:13" s="28" customFormat="1" x14ac:dyDescent="0.2">
      <c r="H21512" s="12"/>
      <c r="J21512" s="29"/>
      <c r="K21512" s="45"/>
      <c r="L21512" s="45"/>
      <c r="M21512" s="45"/>
    </row>
    <row r="21513" spans="8:13" s="28" customFormat="1" x14ac:dyDescent="0.2">
      <c r="H21513" s="12"/>
      <c r="J21513" s="29"/>
      <c r="K21513" s="45"/>
      <c r="L21513" s="45"/>
      <c r="M21513" s="45"/>
    </row>
    <row r="21514" spans="8:13" s="28" customFormat="1" x14ac:dyDescent="0.2">
      <c r="H21514" s="12"/>
      <c r="J21514" s="29"/>
      <c r="K21514" s="45"/>
      <c r="L21514" s="45"/>
      <c r="M21514" s="45"/>
    </row>
    <row r="21515" spans="8:13" s="28" customFormat="1" x14ac:dyDescent="0.2">
      <c r="H21515" s="12"/>
      <c r="J21515" s="29"/>
      <c r="K21515" s="45"/>
      <c r="L21515" s="45"/>
      <c r="M21515" s="45"/>
    </row>
    <row r="21516" spans="8:13" s="28" customFormat="1" x14ac:dyDescent="0.2">
      <c r="H21516" s="12"/>
      <c r="J21516" s="29"/>
      <c r="K21516" s="45"/>
      <c r="L21516" s="45"/>
      <c r="M21516" s="45"/>
    </row>
    <row r="21517" spans="8:13" s="28" customFormat="1" x14ac:dyDescent="0.2">
      <c r="H21517" s="12"/>
      <c r="J21517" s="29"/>
      <c r="K21517" s="45"/>
      <c r="L21517" s="45"/>
      <c r="M21517" s="45"/>
    </row>
    <row r="21518" spans="8:13" s="28" customFormat="1" x14ac:dyDescent="0.2">
      <c r="H21518" s="12"/>
      <c r="J21518" s="29"/>
      <c r="K21518" s="45"/>
      <c r="L21518" s="45"/>
      <c r="M21518" s="45"/>
    </row>
    <row r="21519" spans="8:13" s="28" customFormat="1" x14ac:dyDescent="0.2">
      <c r="H21519" s="12"/>
      <c r="J21519" s="29"/>
      <c r="K21519" s="45"/>
      <c r="L21519" s="45"/>
      <c r="M21519" s="45"/>
    </row>
    <row r="21520" spans="8:13" s="28" customFormat="1" x14ac:dyDescent="0.2">
      <c r="H21520" s="12"/>
      <c r="J21520" s="29"/>
      <c r="K21520" s="45"/>
      <c r="L21520" s="45"/>
      <c r="M21520" s="45"/>
    </row>
    <row r="21521" spans="8:13" s="28" customFormat="1" x14ac:dyDescent="0.2">
      <c r="H21521" s="12"/>
      <c r="J21521" s="29"/>
      <c r="K21521" s="45"/>
      <c r="L21521" s="45"/>
      <c r="M21521" s="45"/>
    </row>
    <row r="21522" spans="8:13" s="28" customFormat="1" x14ac:dyDescent="0.2">
      <c r="H21522" s="12"/>
      <c r="J21522" s="29"/>
      <c r="K21522" s="45"/>
      <c r="L21522" s="45"/>
      <c r="M21522" s="45"/>
    </row>
    <row r="21523" spans="8:13" s="28" customFormat="1" x14ac:dyDescent="0.2">
      <c r="H21523" s="12"/>
      <c r="J21523" s="29"/>
      <c r="K21523" s="45"/>
      <c r="L21523" s="45"/>
      <c r="M21523" s="45"/>
    </row>
    <row r="21524" spans="8:13" s="28" customFormat="1" x14ac:dyDescent="0.2">
      <c r="H21524" s="12"/>
      <c r="J21524" s="29"/>
      <c r="K21524" s="45"/>
      <c r="L21524" s="45"/>
      <c r="M21524" s="45"/>
    </row>
    <row r="21525" spans="8:13" s="28" customFormat="1" x14ac:dyDescent="0.2">
      <c r="H21525" s="12"/>
      <c r="J21525" s="29"/>
      <c r="K21525" s="45"/>
      <c r="L21525" s="45"/>
      <c r="M21525" s="45"/>
    </row>
    <row r="21526" spans="8:13" s="28" customFormat="1" x14ac:dyDescent="0.2">
      <c r="H21526" s="12"/>
      <c r="J21526" s="29"/>
      <c r="K21526" s="45"/>
      <c r="L21526" s="45"/>
      <c r="M21526" s="45"/>
    </row>
    <row r="21527" spans="8:13" s="28" customFormat="1" x14ac:dyDescent="0.2">
      <c r="H21527" s="12"/>
      <c r="J21527" s="29"/>
      <c r="K21527" s="45"/>
      <c r="L21527" s="45"/>
      <c r="M21527" s="45"/>
    </row>
    <row r="21528" spans="8:13" s="28" customFormat="1" x14ac:dyDescent="0.2">
      <c r="H21528" s="12"/>
      <c r="J21528" s="29"/>
      <c r="K21528" s="45"/>
      <c r="L21528" s="45"/>
      <c r="M21528" s="45"/>
    </row>
    <row r="21529" spans="8:13" s="28" customFormat="1" x14ac:dyDescent="0.2">
      <c r="H21529" s="12"/>
      <c r="J21529" s="29"/>
      <c r="K21529" s="45"/>
      <c r="L21529" s="45"/>
      <c r="M21529" s="45"/>
    </row>
    <row r="21530" spans="8:13" s="28" customFormat="1" x14ac:dyDescent="0.2">
      <c r="H21530" s="12"/>
      <c r="J21530" s="29"/>
      <c r="K21530" s="45"/>
      <c r="L21530" s="45"/>
      <c r="M21530" s="45"/>
    </row>
    <row r="21531" spans="8:13" s="28" customFormat="1" x14ac:dyDescent="0.2">
      <c r="H21531" s="12"/>
      <c r="J21531" s="29"/>
      <c r="K21531" s="45"/>
      <c r="L21531" s="45"/>
      <c r="M21531" s="45"/>
    </row>
    <row r="21532" spans="8:13" s="28" customFormat="1" x14ac:dyDescent="0.2">
      <c r="H21532" s="12"/>
      <c r="J21532" s="29"/>
      <c r="K21532" s="45"/>
      <c r="L21532" s="45"/>
      <c r="M21532" s="45"/>
    </row>
    <row r="21533" spans="8:13" s="28" customFormat="1" x14ac:dyDescent="0.2">
      <c r="H21533" s="12"/>
      <c r="J21533" s="29"/>
      <c r="K21533" s="45"/>
      <c r="L21533" s="45"/>
      <c r="M21533" s="45"/>
    </row>
    <row r="21534" spans="8:13" s="28" customFormat="1" x14ac:dyDescent="0.2">
      <c r="H21534" s="12"/>
      <c r="J21534" s="29"/>
      <c r="K21534" s="45"/>
      <c r="L21534" s="45"/>
      <c r="M21534" s="45"/>
    </row>
    <row r="21535" spans="8:13" s="28" customFormat="1" x14ac:dyDescent="0.2">
      <c r="H21535" s="12"/>
      <c r="J21535" s="29"/>
      <c r="K21535" s="45"/>
      <c r="L21535" s="45"/>
      <c r="M21535" s="45"/>
    </row>
    <row r="21536" spans="8:13" s="28" customFormat="1" x14ac:dyDescent="0.2">
      <c r="H21536" s="12"/>
      <c r="J21536" s="29"/>
      <c r="K21536" s="45"/>
      <c r="L21536" s="45"/>
      <c r="M21536" s="45"/>
    </row>
    <row r="21537" spans="8:13" s="28" customFormat="1" x14ac:dyDescent="0.2">
      <c r="H21537" s="12"/>
      <c r="J21537" s="29"/>
      <c r="K21537" s="45"/>
      <c r="L21537" s="45"/>
      <c r="M21537" s="45"/>
    </row>
    <row r="21538" spans="8:13" s="28" customFormat="1" x14ac:dyDescent="0.2">
      <c r="H21538" s="12"/>
      <c r="J21538" s="29"/>
      <c r="K21538" s="45"/>
      <c r="L21538" s="45"/>
      <c r="M21538" s="45"/>
    </row>
    <row r="21539" spans="8:13" s="28" customFormat="1" x14ac:dyDescent="0.2">
      <c r="H21539" s="12"/>
      <c r="J21539" s="29"/>
      <c r="K21539" s="45"/>
      <c r="L21539" s="45"/>
      <c r="M21539" s="45"/>
    </row>
    <row r="21540" spans="8:13" s="28" customFormat="1" x14ac:dyDescent="0.2">
      <c r="H21540" s="12"/>
      <c r="J21540" s="29"/>
      <c r="K21540" s="45"/>
      <c r="L21540" s="45"/>
      <c r="M21540" s="45"/>
    </row>
    <row r="21541" spans="8:13" s="28" customFormat="1" x14ac:dyDescent="0.2">
      <c r="H21541" s="12"/>
      <c r="J21541" s="29"/>
      <c r="K21541" s="45"/>
      <c r="L21541" s="45"/>
      <c r="M21541" s="45"/>
    </row>
    <row r="21542" spans="8:13" s="28" customFormat="1" x14ac:dyDescent="0.2">
      <c r="H21542" s="12"/>
      <c r="J21542" s="29"/>
      <c r="K21542" s="45"/>
      <c r="L21542" s="45"/>
      <c r="M21542" s="45"/>
    </row>
    <row r="21543" spans="8:13" s="28" customFormat="1" x14ac:dyDescent="0.2">
      <c r="H21543" s="12"/>
      <c r="J21543" s="29"/>
      <c r="K21543" s="45"/>
      <c r="L21543" s="45"/>
      <c r="M21543" s="45"/>
    </row>
    <row r="21544" spans="8:13" s="28" customFormat="1" x14ac:dyDescent="0.2">
      <c r="H21544" s="12"/>
      <c r="J21544" s="29"/>
      <c r="K21544" s="45"/>
      <c r="L21544" s="45"/>
      <c r="M21544" s="45"/>
    </row>
    <row r="21545" spans="8:13" s="28" customFormat="1" x14ac:dyDescent="0.2">
      <c r="H21545" s="12"/>
      <c r="J21545" s="29"/>
      <c r="K21545" s="45"/>
      <c r="L21545" s="45"/>
      <c r="M21545" s="45"/>
    </row>
    <row r="21546" spans="8:13" s="28" customFormat="1" x14ac:dyDescent="0.2">
      <c r="H21546" s="12"/>
      <c r="J21546" s="29"/>
      <c r="K21546" s="45"/>
      <c r="L21546" s="45"/>
      <c r="M21546" s="45"/>
    </row>
    <row r="21547" spans="8:13" s="28" customFormat="1" x14ac:dyDescent="0.2">
      <c r="H21547" s="12"/>
      <c r="J21547" s="29"/>
      <c r="K21547" s="45"/>
      <c r="L21547" s="45"/>
      <c r="M21547" s="45"/>
    </row>
    <row r="21548" spans="8:13" s="28" customFormat="1" x14ac:dyDescent="0.2">
      <c r="H21548" s="12"/>
      <c r="J21548" s="29"/>
      <c r="K21548" s="45"/>
      <c r="L21548" s="45"/>
      <c r="M21548" s="45"/>
    </row>
    <row r="21549" spans="8:13" s="28" customFormat="1" x14ac:dyDescent="0.2">
      <c r="H21549" s="12"/>
      <c r="J21549" s="29"/>
      <c r="K21549" s="45"/>
      <c r="L21549" s="45"/>
      <c r="M21549" s="45"/>
    </row>
    <row r="21550" spans="8:13" s="28" customFormat="1" x14ac:dyDescent="0.2">
      <c r="H21550" s="12"/>
      <c r="J21550" s="29"/>
      <c r="K21550" s="45"/>
      <c r="L21550" s="45"/>
      <c r="M21550" s="45"/>
    </row>
    <row r="21551" spans="8:13" s="28" customFormat="1" x14ac:dyDescent="0.2">
      <c r="H21551" s="12"/>
      <c r="J21551" s="29"/>
      <c r="K21551" s="45"/>
      <c r="L21551" s="45"/>
      <c r="M21551" s="45"/>
    </row>
    <row r="21552" spans="8:13" s="28" customFormat="1" x14ac:dyDescent="0.2">
      <c r="H21552" s="12"/>
      <c r="J21552" s="29"/>
      <c r="K21552" s="45"/>
      <c r="L21552" s="45"/>
      <c r="M21552" s="45"/>
    </row>
    <row r="21553" spans="8:13" s="28" customFormat="1" x14ac:dyDescent="0.2">
      <c r="H21553" s="12"/>
      <c r="J21553" s="29"/>
      <c r="K21553" s="45"/>
      <c r="L21553" s="45"/>
      <c r="M21553" s="45"/>
    </row>
    <row r="21554" spans="8:13" s="28" customFormat="1" x14ac:dyDescent="0.2">
      <c r="H21554" s="12"/>
      <c r="J21554" s="29"/>
      <c r="K21554" s="45"/>
      <c r="L21554" s="45"/>
      <c r="M21554" s="45"/>
    </row>
    <row r="21555" spans="8:13" s="28" customFormat="1" x14ac:dyDescent="0.2">
      <c r="H21555" s="12"/>
      <c r="J21555" s="29"/>
      <c r="K21555" s="45"/>
      <c r="L21555" s="45"/>
      <c r="M21555" s="45"/>
    </row>
    <row r="21556" spans="8:13" s="28" customFormat="1" x14ac:dyDescent="0.2">
      <c r="H21556" s="12"/>
      <c r="J21556" s="29"/>
      <c r="K21556" s="45"/>
      <c r="L21556" s="45"/>
      <c r="M21556" s="45"/>
    </row>
    <row r="21557" spans="8:13" s="28" customFormat="1" x14ac:dyDescent="0.2">
      <c r="H21557" s="12"/>
      <c r="J21557" s="29"/>
      <c r="K21557" s="45"/>
      <c r="L21557" s="45"/>
      <c r="M21557" s="45"/>
    </row>
    <row r="21558" spans="8:13" s="28" customFormat="1" x14ac:dyDescent="0.2">
      <c r="H21558" s="12"/>
      <c r="J21558" s="29"/>
      <c r="K21558" s="45"/>
      <c r="L21558" s="45"/>
      <c r="M21558" s="45"/>
    </row>
    <row r="21559" spans="8:13" s="28" customFormat="1" x14ac:dyDescent="0.2">
      <c r="H21559" s="12"/>
      <c r="J21559" s="29"/>
      <c r="K21559" s="45"/>
      <c r="L21559" s="45"/>
      <c r="M21559" s="45"/>
    </row>
    <row r="21560" spans="8:13" s="28" customFormat="1" x14ac:dyDescent="0.2">
      <c r="H21560" s="12"/>
      <c r="J21560" s="29"/>
      <c r="K21560" s="45"/>
      <c r="L21560" s="45"/>
      <c r="M21560" s="45"/>
    </row>
    <row r="21561" spans="8:13" s="28" customFormat="1" x14ac:dyDescent="0.2">
      <c r="H21561" s="12"/>
      <c r="J21561" s="29"/>
      <c r="K21561" s="45"/>
      <c r="L21561" s="45"/>
      <c r="M21561" s="45"/>
    </row>
    <row r="21562" spans="8:13" s="28" customFormat="1" x14ac:dyDescent="0.2">
      <c r="H21562" s="12"/>
      <c r="J21562" s="29"/>
      <c r="K21562" s="45"/>
      <c r="L21562" s="45"/>
      <c r="M21562" s="45"/>
    </row>
    <row r="21563" spans="8:13" s="28" customFormat="1" x14ac:dyDescent="0.2">
      <c r="H21563" s="12"/>
      <c r="J21563" s="29"/>
      <c r="K21563" s="45"/>
      <c r="L21563" s="45"/>
      <c r="M21563" s="45"/>
    </row>
    <row r="21564" spans="8:13" s="28" customFormat="1" x14ac:dyDescent="0.2">
      <c r="H21564" s="12"/>
      <c r="J21564" s="29"/>
      <c r="K21564" s="45"/>
      <c r="L21564" s="45"/>
      <c r="M21564" s="45"/>
    </row>
    <row r="21565" spans="8:13" s="28" customFormat="1" x14ac:dyDescent="0.2">
      <c r="H21565" s="12"/>
      <c r="J21565" s="29"/>
      <c r="K21565" s="45"/>
      <c r="L21565" s="45"/>
      <c r="M21565" s="45"/>
    </row>
    <row r="21566" spans="8:13" s="28" customFormat="1" x14ac:dyDescent="0.2">
      <c r="H21566" s="12"/>
      <c r="J21566" s="29"/>
      <c r="K21566" s="45"/>
      <c r="L21566" s="45"/>
      <c r="M21566" s="45"/>
    </row>
    <row r="21567" spans="8:13" s="28" customFormat="1" x14ac:dyDescent="0.2">
      <c r="H21567" s="12"/>
      <c r="J21567" s="29"/>
      <c r="K21567" s="45"/>
      <c r="L21567" s="45"/>
      <c r="M21567" s="45"/>
    </row>
    <row r="21568" spans="8:13" s="28" customFormat="1" x14ac:dyDescent="0.2">
      <c r="H21568" s="12"/>
      <c r="J21568" s="29"/>
      <c r="K21568" s="45"/>
      <c r="L21568" s="45"/>
      <c r="M21568" s="45"/>
    </row>
    <row r="21569" spans="8:13" s="28" customFormat="1" x14ac:dyDescent="0.2">
      <c r="H21569" s="12"/>
      <c r="J21569" s="29"/>
      <c r="K21569" s="45"/>
      <c r="L21569" s="45"/>
      <c r="M21569" s="45"/>
    </row>
    <row r="21570" spans="8:13" s="28" customFormat="1" x14ac:dyDescent="0.2">
      <c r="H21570" s="12"/>
      <c r="J21570" s="29"/>
      <c r="K21570" s="45"/>
      <c r="L21570" s="45"/>
      <c r="M21570" s="45"/>
    </row>
    <row r="21571" spans="8:13" s="28" customFormat="1" x14ac:dyDescent="0.2">
      <c r="H21571" s="12"/>
      <c r="J21571" s="29"/>
      <c r="K21571" s="45"/>
      <c r="L21571" s="45"/>
      <c r="M21571" s="45"/>
    </row>
    <row r="21572" spans="8:13" s="28" customFormat="1" x14ac:dyDescent="0.2">
      <c r="H21572" s="12"/>
      <c r="J21572" s="29"/>
      <c r="K21572" s="45"/>
      <c r="L21572" s="45"/>
      <c r="M21572" s="45"/>
    </row>
    <row r="21573" spans="8:13" s="28" customFormat="1" x14ac:dyDescent="0.2">
      <c r="H21573" s="12"/>
      <c r="J21573" s="29"/>
      <c r="K21573" s="45"/>
      <c r="L21573" s="45"/>
      <c r="M21573" s="45"/>
    </row>
    <row r="21574" spans="8:13" s="28" customFormat="1" x14ac:dyDescent="0.2">
      <c r="H21574" s="12"/>
      <c r="J21574" s="29"/>
      <c r="K21574" s="45"/>
      <c r="L21574" s="45"/>
      <c r="M21574" s="45"/>
    </row>
    <row r="21575" spans="8:13" s="28" customFormat="1" x14ac:dyDescent="0.2">
      <c r="H21575" s="12"/>
      <c r="J21575" s="29"/>
      <c r="K21575" s="45"/>
      <c r="L21575" s="45"/>
      <c r="M21575" s="45"/>
    </row>
    <row r="21576" spans="8:13" s="28" customFormat="1" x14ac:dyDescent="0.2">
      <c r="H21576" s="12"/>
      <c r="J21576" s="29"/>
      <c r="K21576" s="45"/>
      <c r="L21576" s="45"/>
      <c r="M21576" s="45"/>
    </row>
    <row r="21577" spans="8:13" s="28" customFormat="1" x14ac:dyDescent="0.2">
      <c r="H21577" s="12"/>
      <c r="J21577" s="29"/>
      <c r="K21577" s="45"/>
      <c r="L21577" s="45"/>
      <c r="M21577" s="45"/>
    </row>
    <row r="21578" spans="8:13" s="28" customFormat="1" x14ac:dyDescent="0.2">
      <c r="H21578" s="12"/>
      <c r="J21578" s="29"/>
      <c r="K21578" s="45"/>
      <c r="L21578" s="45"/>
      <c r="M21578" s="45"/>
    </row>
    <row r="21579" spans="8:13" s="28" customFormat="1" x14ac:dyDescent="0.2">
      <c r="H21579" s="12"/>
      <c r="J21579" s="29"/>
      <c r="K21579" s="45"/>
      <c r="L21579" s="45"/>
      <c r="M21579" s="45"/>
    </row>
    <row r="21580" spans="8:13" s="28" customFormat="1" x14ac:dyDescent="0.2">
      <c r="H21580" s="12"/>
      <c r="J21580" s="29"/>
      <c r="K21580" s="45"/>
      <c r="L21580" s="45"/>
      <c r="M21580" s="45"/>
    </row>
    <row r="21581" spans="8:13" s="28" customFormat="1" x14ac:dyDescent="0.2">
      <c r="H21581" s="12"/>
      <c r="J21581" s="29"/>
      <c r="K21581" s="45"/>
      <c r="L21581" s="45"/>
      <c r="M21581" s="45"/>
    </row>
    <row r="21582" spans="8:13" s="28" customFormat="1" x14ac:dyDescent="0.2">
      <c r="H21582" s="12"/>
      <c r="J21582" s="29"/>
      <c r="K21582" s="45"/>
      <c r="L21582" s="45"/>
      <c r="M21582" s="45"/>
    </row>
    <row r="21583" spans="8:13" s="28" customFormat="1" x14ac:dyDescent="0.2">
      <c r="H21583" s="12"/>
      <c r="J21583" s="29"/>
      <c r="K21583" s="45"/>
      <c r="L21583" s="45"/>
      <c r="M21583" s="45"/>
    </row>
    <row r="21584" spans="8:13" s="28" customFormat="1" x14ac:dyDescent="0.2">
      <c r="H21584" s="12"/>
      <c r="J21584" s="29"/>
      <c r="K21584" s="45"/>
      <c r="L21584" s="45"/>
      <c r="M21584" s="45"/>
    </row>
    <row r="21585" spans="8:13" s="28" customFormat="1" x14ac:dyDescent="0.2">
      <c r="H21585" s="12"/>
      <c r="J21585" s="29"/>
      <c r="K21585" s="45"/>
      <c r="L21585" s="45"/>
      <c r="M21585" s="45"/>
    </row>
    <row r="21586" spans="8:13" s="28" customFormat="1" x14ac:dyDescent="0.2">
      <c r="H21586" s="12"/>
      <c r="J21586" s="29"/>
      <c r="K21586" s="45"/>
      <c r="L21586" s="45"/>
      <c r="M21586" s="45"/>
    </row>
    <row r="21587" spans="8:13" s="28" customFormat="1" x14ac:dyDescent="0.2">
      <c r="H21587" s="12"/>
      <c r="J21587" s="29"/>
      <c r="K21587" s="45"/>
      <c r="L21587" s="45"/>
      <c r="M21587" s="45"/>
    </row>
    <row r="21588" spans="8:13" s="28" customFormat="1" x14ac:dyDescent="0.2">
      <c r="H21588" s="12"/>
      <c r="J21588" s="29"/>
      <c r="K21588" s="45"/>
      <c r="L21588" s="45"/>
      <c r="M21588" s="45"/>
    </row>
    <row r="21589" spans="8:13" s="28" customFormat="1" x14ac:dyDescent="0.2">
      <c r="H21589" s="12"/>
      <c r="J21589" s="29"/>
      <c r="K21589" s="45"/>
      <c r="L21589" s="45"/>
      <c r="M21589" s="45"/>
    </row>
    <row r="21590" spans="8:13" s="28" customFormat="1" x14ac:dyDescent="0.2">
      <c r="H21590" s="12"/>
      <c r="J21590" s="29"/>
      <c r="K21590" s="45"/>
      <c r="L21590" s="45"/>
      <c r="M21590" s="45"/>
    </row>
    <row r="21591" spans="8:13" s="28" customFormat="1" x14ac:dyDescent="0.2">
      <c r="H21591" s="12"/>
      <c r="J21591" s="29"/>
      <c r="K21591" s="45"/>
      <c r="L21591" s="45"/>
      <c r="M21591" s="45"/>
    </row>
    <row r="21592" spans="8:13" s="28" customFormat="1" x14ac:dyDescent="0.2">
      <c r="H21592" s="12"/>
      <c r="J21592" s="29"/>
      <c r="K21592" s="45"/>
      <c r="L21592" s="45"/>
      <c r="M21592" s="45"/>
    </row>
    <row r="21593" spans="8:13" s="28" customFormat="1" x14ac:dyDescent="0.2">
      <c r="H21593" s="12"/>
      <c r="J21593" s="29"/>
      <c r="K21593" s="45"/>
      <c r="L21593" s="45"/>
      <c r="M21593" s="45"/>
    </row>
    <row r="21594" spans="8:13" s="28" customFormat="1" x14ac:dyDescent="0.2">
      <c r="H21594" s="12"/>
      <c r="J21594" s="29"/>
      <c r="K21594" s="45"/>
      <c r="L21594" s="45"/>
      <c r="M21594" s="45"/>
    </row>
    <row r="21595" spans="8:13" s="28" customFormat="1" x14ac:dyDescent="0.2">
      <c r="H21595" s="12"/>
      <c r="J21595" s="29"/>
      <c r="K21595" s="45"/>
      <c r="L21595" s="45"/>
      <c r="M21595" s="45"/>
    </row>
    <row r="21596" spans="8:13" s="28" customFormat="1" x14ac:dyDescent="0.2">
      <c r="H21596" s="12"/>
      <c r="J21596" s="29"/>
      <c r="K21596" s="45"/>
      <c r="L21596" s="45"/>
      <c r="M21596" s="45"/>
    </row>
    <row r="21597" spans="8:13" s="28" customFormat="1" x14ac:dyDescent="0.2">
      <c r="H21597" s="12"/>
      <c r="J21597" s="29"/>
      <c r="K21597" s="45"/>
      <c r="L21597" s="45"/>
      <c r="M21597" s="45"/>
    </row>
    <row r="21598" spans="8:13" s="28" customFormat="1" x14ac:dyDescent="0.2">
      <c r="H21598" s="12"/>
      <c r="J21598" s="29"/>
      <c r="K21598" s="45"/>
      <c r="L21598" s="45"/>
      <c r="M21598" s="45"/>
    </row>
    <row r="21599" spans="8:13" s="28" customFormat="1" x14ac:dyDescent="0.2">
      <c r="H21599" s="12"/>
      <c r="J21599" s="29"/>
      <c r="K21599" s="45"/>
      <c r="L21599" s="45"/>
      <c r="M21599" s="45"/>
    </row>
    <row r="21600" spans="8:13" s="28" customFormat="1" x14ac:dyDescent="0.2">
      <c r="H21600" s="12"/>
      <c r="J21600" s="29"/>
      <c r="K21600" s="45"/>
      <c r="L21600" s="45"/>
      <c r="M21600" s="45"/>
    </row>
    <row r="21601" spans="8:13" s="28" customFormat="1" x14ac:dyDescent="0.2">
      <c r="H21601" s="12"/>
      <c r="J21601" s="29"/>
      <c r="K21601" s="45"/>
      <c r="L21601" s="45"/>
      <c r="M21601" s="45"/>
    </row>
    <row r="21602" spans="8:13" s="28" customFormat="1" x14ac:dyDescent="0.2">
      <c r="H21602" s="12"/>
      <c r="J21602" s="29"/>
      <c r="K21602" s="45"/>
      <c r="L21602" s="45"/>
      <c r="M21602" s="45"/>
    </row>
    <row r="21603" spans="8:13" s="28" customFormat="1" x14ac:dyDescent="0.2">
      <c r="H21603" s="12"/>
      <c r="J21603" s="29"/>
      <c r="K21603" s="45"/>
      <c r="L21603" s="45"/>
      <c r="M21603" s="45"/>
    </row>
    <row r="21604" spans="8:13" s="28" customFormat="1" x14ac:dyDescent="0.2">
      <c r="H21604" s="12"/>
      <c r="J21604" s="29"/>
      <c r="K21604" s="45"/>
      <c r="L21604" s="45"/>
      <c r="M21604" s="45"/>
    </row>
    <row r="21605" spans="8:13" s="28" customFormat="1" x14ac:dyDescent="0.2">
      <c r="H21605" s="12"/>
      <c r="J21605" s="29"/>
      <c r="K21605" s="45"/>
      <c r="L21605" s="45"/>
      <c r="M21605" s="45"/>
    </row>
    <row r="21606" spans="8:13" s="28" customFormat="1" x14ac:dyDescent="0.2">
      <c r="H21606" s="12"/>
      <c r="J21606" s="29"/>
      <c r="K21606" s="45"/>
      <c r="L21606" s="45"/>
      <c r="M21606" s="45"/>
    </row>
    <row r="21607" spans="8:13" s="28" customFormat="1" x14ac:dyDescent="0.2">
      <c r="H21607" s="12"/>
      <c r="J21607" s="29"/>
      <c r="K21607" s="45"/>
      <c r="L21607" s="45"/>
      <c r="M21607" s="45"/>
    </row>
    <row r="21608" spans="8:13" s="28" customFormat="1" x14ac:dyDescent="0.2">
      <c r="H21608" s="12"/>
      <c r="J21608" s="29"/>
      <c r="K21608" s="45"/>
      <c r="L21608" s="45"/>
      <c r="M21608" s="45"/>
    </row>
    <row r="21609" spans="8:13" s="28" customFormat="1" x14ac:dyDescent="0.2">
      <c r="H21609" s="12"/>
      <c r="J21609" s="29"/>
      <c r="K21609" s="45"/>
      <c r="L21609" s="45"/>
      <c r="M21609" s="45"/>
    </row>
    <row r="21610" spans="8:13" s="28" customFormat="1" x14ac:dyDescent="0.2">
      <c r="H21610" s="12"/>
      <c r="J21610" s="29"/>
      <c r="K21610" s="45"/>
      <c r="L21610" s="45"/>
      <c r="M21610" s="45"/>
    </row>
    <row r="21611" spans="8:13" s="28" customFormat="1" x14ac:dyDescent="0.2">
      <c r="H21611" s="12"/>
      <c r="J21611" s="29"/>
      <c r="K21611" s="45"/>
      <c r="L21611" s="45"/>
      <c r="M21611" s="45"/>
    </row>
    <row r="21612" spans="8:13" s="28" customFormat="1" x14ac:dyDescent="0.2">
      <c r="H21612" s="12"/>
      <c r="J21612" s="29"/>
      <c r="K21612" s="45"/>
      <c r="L21612" s="45"/>
      <c r="M21612" s="45"/>
    </row>
    <row r="21613" spans="8:13" s="28" customFormat="1" x14ac:dyDescent="0.2">
      <c r="H21613" s="12"/>
      <c r="J21613" s="29"/>
      <c r="K21613" s="45"/>
      <c r="L21613" s="45"/>
      <c r="M21613" s="45"/>
    </row>
    <row r="21614" spans="8:13" s="28" customFormat="1" x14ac:dyDescent="0.2">
      <c r="H21614" s="12"/>
      <c r="J21614" s="29"/>
      <c r="K21614" s="45"/>
      <c r="L21614" s="45"/>
      <c r="M21614" s="45"/>
    </row>
    <row r="21615" spans="8:13" s="28" customFormat="1" x14ac:dyDescent="0.2">
      <c r="H21615" s="12"/>
      <c r="J21615" s="29"/>
      <c r="K21615" s="45"/>
      <c r="L21615" s="45"/>
      <c r="M21615" s="45"/>
    </row>
    <row r="21616" spans="8:13" s="28" customFormat="1" x14ac:dyDescent="0.2">
      <c r="H21616" s="12"/>
      <c r="J21616" s="29"/>
      <c r="K21616" s="45"/>
      <c r="L21616" s="45"/>
      <c r="M21616" s="45"/>
    </row>
    <row r="21617" spans="8:13" s="28" customFormat="1" x14ac:dyDescent="0.2">
      <c r="H21617" s="12"/>
      <c r="J21617" s="29"/>
      <c r="K21617" s="45"/>
      <c r="L21617" s="45"/>
      <c r="M21617" s="45"/>
    </row>
    <row r="21618" spans="8:13" s="28" customFormat="1" x14ac:dyDescent="0.2">
      <c r="H21618" s="12"/>
      <c r="J21618" s="29"/>
      <c r="K21618" s="45"/>
      <c r="L21618" s="45"/>
      <c r="M21618" s="45"/>
    </row>
    <row r="21619" spans="8:13" s="28" customFormat="1" x14ac:dyDescent="0.2">
      <c r="H21619" s="12"/>
      <c r="J21619" s="29"/>
      <c r="K21619" s="45"/>
      <c r="L21619" s="45"/>
      <c r="M21619" s="45"/>
    </row>
    <row r="21620" spans="8:13" s="28" customFormat="1" x14ac:dyDescent="0.2">
      <c r="H21620" s="12"/>
      <c r="J21620" s="29"/>
      <c r="K21620" s="45"/>
      <c r="L21620" s="45"/>
      <c r="M21620" s="45"/>
    </row>
    <row r="21621" spans="8:13" s="28" customFormat="1" x14ac:dyDescent="0.2">
      <c r="H21621" s="12"/>
      <c r="J21621" s="29"/>
      <c r="K21621" s="45"/>
      <c r="L21621" s="45"/>
      <c r="M21621" s="45"/>
    </row>
    <row r="21622" spans="8:13" s="28" customFormat="1" x14ac:dyDescent="0.2">
      <c r="H21622" s="12"/>
      <c r="J21622" s="29"/>
      <c r="K21622" s="45"/>
      <c r="L21622" s="45"/>
      <c r="M21622" s="45"/>
    </row>
    <row r="21623" spans="8:13" s="28" customFormat="1" x14ac:dyDescent="0.2">
      <c r="H21623" s="12"/>
      <c r="J21623" s="29"/>
      <c r="K21623" s="45"/>
      <c r="L21623" s="45"/>
      <c r="M21623" s="45"/>
    </row>
    <row r="21624" spans="8:13" s="28" customFormat="1" x14ac:dyDescent="0.2">
      <c r="H21624" s="12"/>
      <c r="J21624" s="29"/>
      <c r="K21624" s="45"/>
      <c r="L21624" s="45"/>
      <c r="M21624" s="45"/>
    </row>
    <row r="21625" spans="8:13" s="28" customFormat="1" x14ac:dyDescent="0.2">
      <c r="H21625" s="12"/>
      <c r="J21625" s="29"/>
      <c r="K21625" s="45"/>
      <c r="L21625" s="45"/>
      <c r="M21625" s="45"/>
    </row>
    <row r="21626" spans="8:13" s="28" customFormat="1" x14ac:dyDescent="0.2">
      <c r="H21626" s="12"/>
      <c r="J21626" s="29"/>
      <c r="K21626" s="45"/>
      <c r="L21626" s="45"/>
      <c r="M21626" s="45"/>
    </row>
    <row r="21627" spans="8:13" s="28" customFormat="1" x14ac:dyDescent="0.2">
      <c r="H21627" s="12"/>
      <c r="J21627" s="29"/>
      <c r="K21627" s="45"/>
      <c r="L21627" s="45"/>
      <c r="M21627" s="45"/>
    </row>
    <row r="21628" spans="8:13" s="28" customFormat="1" x14ac:dyDescent="0.2">
      <c r="H21628" s="12"/>
      <c r="J21628" s="29"/>
      <c r="K21628" s="45"/>
      <c r="L21628" s="45"/>
      <c r="M21628" s="45"/>
    </row>
    <row r="21629" spans="8:13" s="28" customFormat="1" x14ac:dyDescent="0.2">
      <c r="H21629" s="12"/>
      <c r="J21629" s="29"/>
      <c r="K21629" s="45"/>
      <c r="L21629" s="45"/>
      <c r="M21629" s="45"/>
    </row>
    <row r="21630" spans="8:13" s="28" customFormat="1" x14ac:dyDescent="0.2">
      <c r="H21630" s="12"/>
      <c r="J21630" s="29"/>
      <c r="K21630" s="45"/>
      <c r="L21630" s="45"/>
      <c r="M21630" s="45"/>
    </row>
    <row r="21631" spans="8:13" s="28" customFormat="1" x14ac:dyDescent="0.2">
      <c r="H21631" s="12"/>
      <c r="J21631" s="29"/>
      <c r="K21631" s="45"/>
      <c r="L21631" s="45"/>
      <c r="M21631" s="45"/>
    </row>
    <row r="21632" spans="8:13" s="28" customFormat="1" x14ac:dyDescent="0.2">
      <c r="H21632" s="12"/>
      <c r="J21632" s="29"/>
      <c r="K21632" s="45"/>
      <c r="L21632" s="45"/>
      <c r="M21632" s="45"/>
    </row>
    <row r="21633" spans="8:13" s="28" customFormat="1" x14ac:dyDescent="0.2">
      <c r="H21633" s="12"/>
      <c r="J21633" s="29"/>
      <c r="K21633" s="45"/>
      <c r="L21633" s="45"/>
      <c r="M21633" s="45"/>
    </row>
    <row r="21634" spans="8:13" s="28" customFormat="1" x14ac:dyDescent="0.2">
      <c r="H21634" s="12"/>
      <c r="J21634" s="29"/>
      <c r="K21634" s="45"/>
      <c r="L21634" s="45"/>
      <c r="M21634" s="45"/>
    </row>
    <row r="21635" spans="8:13" s="28" customFormat="1" x14ac:dyDescent="0.2">
      <c r="H21635" s="12"/>
      <c r="J21635" s="29"/>
      <c r="K21635" s="45"/>
      <c r="L21635" s="45"/>
      <c r="M21635" s="45"/>
    </row>
    <row r="21636" spans="8:13" s="28" customFormat="1" x14ac:dyDescent="0.2">
      <c r="H21636" s="12"/>
      <c r="J21636" s="29"/>
      <c r="K21636" s="45"/>
      <c r="L21636" s="45"/>
      <c r="M21636" s="45"/>
    </row>
    <row r="21637" spans="8:13" s="28" customFormat="1" x14ac:dyDescent="0.2">
      <c r="H21637" s="12"/>
      <c r="J21637" s="29"/>
      <c r="K21637" s="45"/>
      <c r="L21637" s="45"/>
      <c r="M21637" s="45"/>
    </row>
    <row r="21638" spans="8:13" s="28" customFormat="1" x14ac:dyDescent="0.2">
      <c r="H21638" s="12"/>
      <c r="J21638" s="29"/>
      <c r="K21638" s="45"/>
      <c r="L21638" s="45"/>
      <c r="M21638" s="45"/>
    </row>
    <row r="21639" spans="8:13" s="28" customFormat="1" x14ac:dyDescent="0.2">
      <c r="H21639" s="12"/>
      <c r="J21639" s="29"/>
      <c r="K21639" s="45"/>
      <c r="L21639" s="45"/>
      <c r="M21639" s="45"/>
    </row>
    <row r="21640" spans="8:13" s="28" customFormat="1" x14ac:dyDescent="0.2">
      <c r="H21640" s="12"/>
      <c r="J21640" s="29"/>
      <c r="K21640" s="45"/>
      <c r="L21640" s="45"/>
      <c r="M21640" s="45"/>
    </row>
    <row r="21641" spans="8:13" s="28" customFormat="1" x14ac:dyDescent="0.2">
      <c r="H21641" s="12"/>
      <c r="J21641" s="29"/>
      <c r="K21641" s="45"/>
      <c r="L21641" s="45"/>
      <c r="M21641" s="45"/>
    </row>
    <row r="21642" spans="8:13" s="28" customFormat="1" x14ac:dyDescent="0.2">
      <c r="H21642" s="12"/>
      <c r="J21642" s="29"/>
      <c r="K21642" s="45"/>
      <c r="L21642" s="45"/>
      <c r="M21642" s="45"/>
    </row>
    <row r="21643" spans="8:13" s="28" customFormat="1" x14ac:dyDescent="0.2">
      <c r="H21643" s="12"/>
      <c r="J21643" s="29"/>
      <c r="K21643" s="45"/>
      <c r="L21643" s="45"/>
      <c r="M21643" s="45"/>
    </row>
    <row r="21644" spans="8:13" s="28" customFormat="1" x14ac:dyDescent="0.2">
      <c r="H21644" s="12"/>
      <c r="J21644" s="29"/>
      <c r="K21644" s="45"/>
      <c r="L21644" s="45"/>
      <c r="M21644" s="45"/>
    </row>
    <row r="21645" spans="8:13" s="28" customFormat="1" x14ac:dyDescent="0.2">
      <c r="H21645" s="12"/>
      <c r="J21645" s="29"/>
      <c r="K21645" s="45"/>
      <c r="L21645" s="45"/>
      <c r="M21645" s="45"/>
    </row>
    <row r="21646" spans="8:13" s="28" customFormat="1" x14ac:dyDescent="0.2">
      <c r="H21646" s="12"/>
      <c r="J21646" s="29"/>
      <c r="K21646" s="45"/>
      <c r="L21646" s="45"/>
      <c r="M21646" s="45"/>
    </row>
    <row r="21647" spans="8:13" s="28" customFormat="1" x14ac:dyDescent="0.2">
      <c r="H21647" s="12"/>
      <c r="J21647" s="29"/>
      <c r="K21647" s="45"/>
      <c r="L21647" s="45"/>
      <c r="M21647" s="45"/>
    </row>
    <row r="21648" spans="8:13" s="28" customFormat="1" x14ac:dyDescent="0.2">
      <c r="H21648" s="12"/>
      <c r="J21648" s="29"/>
      <c r="K21648" s="45"/>
      <c r="L21648" s="45"/>
      <c r="M21648" s="45"/>
    </row>
    <row r="21649" spans="8:13" s="28" customFormat="1" x14ac:dyDescent="0.2">
      <c r="H21649" s="12"/>
      <c r="J21649" s="29"/>
      <c r="K21649" s="45"/>
      <c r="L21649" s="45"/>
      <c r="M21649" s="45"/>
    </row>
    <row r="21650" spans="8:13" s="28" customFormat="1" x14ac:dyDescent="0.2">
      <c r="H21650" s="12"/>
      <c r="J21650" s="29"/>
      <c r="K21650" s="45"/>
      <c r="L21650" s="45"/>
      <c r="M21650" s="45"/>
    </row>
    <row r="21651" spans="8:13" s="28" customFormat="1" x14ac:dyDescent="0.2">
      <c r="H21651" s="12"/>
      <c r="J21651" s="29"/>
      <c r="K21651" s="45"/>
      <c r="L21651" s="45"/>
      <c r="M21651" s="45"/>
    </row>
    <row r="21652" spans="8:13" s="28" customFormat="1" x14ac:dyDescent="0.2">
      <c r="H21652" s="12"/>
      <c r="J21652" s="29"/>
      <c r="K21652" s="45"/>
      <c r="L21652" s="45"/>
      <c r="M21652" s="45"/>
    </row>
    <row r="21653" spans="8:13" s="28" customFormat="1" x14ac:dyDescent="0.2">
      <c r="H21653" s="12"/>
      <c r="J21653" s="29"/>
      <c r="K21653" s="45"/>
      <c r="L21653" s="45"/>
      <c r="M21653" s="45"/>
    </row>
    <row r="21654" spans="8:13" s="28" customFormat="1" x14ac:dyDescent="0.2">
      <c r="H21654" s="12"/>
      <c r="J21654" s="29"/>
      <c r="K21654" s="45"/>
      <c r="L21654" s="45"/>
      <c r="M21654" s="45"/>
    </row>
    <row r="21655" spans="8:13" s="28" customFormat="1" x14ac:dyDescent="0.2">
      <c r="H21655" s="12"/>
      <c r="J21655" s="29"/>
      <c r="K21655" s="45"/>
      <c r="L21655" s="45"/>
      <c r="M21655" s="45"/>
    </row>
    <row r="21656" spans="8:13" s="28" customFormat="1" x14ac:dyDescent="0.2">
      <c r="H21656" s="12"/>
      <c r="J21656" s="29"/>
      <c r="K21656" s="45"/>
      <c r="L21656" s="45"/>
      <c r="M21656" s="45"/>
    </row>
    <row r="21657" spans="8:13" s="28" customFormat="1" x14ac:dyDescent="0.2">
      <c r="H21657" s="12"/>
      <c r="J21657" s="29"/>
      <c r="K21657" s="45"/>
      <c r="L21657" s="45"/>
      <c r="M21657" s="45"/>
    </row>
    <row r="21658" spans="8:13" s="28" customFormat="1" x14ac:dyDescent="0.2">
      <c r="H21658" s="12"/>
      <c r="J21658" s="29"/>
      <c r="K21658" s="45"/>
      <c r="L21658" s="45"/>
      <c r="M21658" s="45"/>
    </row>
    <row r="21659" spans="8:13" s="28" customFormat="1" x14ac:dyDescent="0.2">
      <c r="H21659" s="12"/>
      <c r="J21659" s="29"/>
      <c r="K21659" s="45"/>
      <c r="L21659" s="45"/>
      <c r="M21659" s="45"/>
    </row>
    <row r="21660" spans="8:13" s="28" customFormat="1" x14ac:dyDescent="0.2">
      <c r="H21660" s="12"/>
      <c r="J21660" s="29"/>
      <c r="K21660" s="45"/>
      <c r="L21660" s="45"/>
      <c r="M21660" s="45"/>
    </row>
    <row r="21661" spans="8:13" s="28" customFormat="1" x14ac:dyDescent="0.2">
      <c r="H21661" s="12"/>
      <c r="J21661" s="29"/>
      <c r="K21661" s="45"/>
      <c r="L21661" s="45"/>
      <c r="M21661" s="45"/>
    </row>
    <row r="21662" spans="8:13" s="28" customFormat="1" x14ac:dyDescent="0.2">
      <c r="H21662" s="12"/>
      <c r="J21662" s="29"/>
      <c r="K21662" s="45"/>
      <c r="L21662" s="45"/>
      <c r="M21662" s="45"/>
    </row>
    <row r="21663" spans="8:13" s="28" customFormat="1" x14ac:dyDescent="0.2">
      <c r="H21663" s="12"/>
      <c r="J21663" s="29"/>
      <c r="K21663" s="45"/>
      <c r="L21663" s="45"/>
      <c r="M21663" s="45"/>
    </row>
    <row r="21664" spans="8:13" s="28" customFormat="1" x14ac:dyDescent="0.2">
      <c r="H21664" s="12"/>
      <c r="J21664" s="29"/>
      <c r="K21664" s="45"/>
      <c r="L21664" s="45"/>
      <c r="M21664" s="45"/>
    </row>
    <row r="21665" spans="8:13" s="28" customFormat="1" x14ac:dyDescent="0.2">
      <c r="H21665" s="12"/>
      <c r="J21665" s="29"/>
      <c r="K21665" s="45"/>
      <c r="L21665" s="45"/>
      <c r="M21665" s="45"/>
    </row>
    <row r="21666" spans="8:13" s="28" customFormat="1" x14ac:dyDescent="0.2">
      <c r="H21666" s="12"/>
      <c r="J21666" s="29"/>
      <c r="K21666" s="45"/>
      <c r="L21666" s="45"/>
      <c r="M21666" s="45"/>
    </row>
    <row r="21667" spans="8:13" s="28" customFormat="1" x14ac:dyDescent="0.2">
      <c r="H21667" s="12"/>
      <c r="J21667" s="29"/>
      <c r="K21667" s="45"/>
      <c r="L21667" s="45"/>
      <c r="M21667" s="45"/>
    </row>
    <row r="21668" spans="8:13" s="28" customFormat="1" x14ac:dyDescent="0.2">
      <c r="H21668" s="12"/>
      <c r="J21668" s="29"/>
      <c r="K21668" s="45"/>
      <c r="L21668" s="45"/>
      <c r="M21668" s="45"/>
    </row>
    <row r="21669" spans="8:13" s="28" customFormat="1" x14ac:dyDescent="0.2">
      <c r="H21669" s="12"/>
      <c r="J21669" s="29"/>
      <c r="K21669" s="45"/>
      <c r="L21669" s="45"/>
      <c r="M21669" s="45"/>
    </row>
    <row r="21670" spans="8:13" s="28" customFormat="1" x14ac:dyDescent="0.2">
      <c r="H21670" s="12"/>
      <c r="J21670" s="29"/>
      <c r="K21670" s="45"/>
      <c r="L21670" s="45"/>
      <c r="M21670" s="45"/>
    </row>
    <row r="21671" spans="8:13" s="28" customFormat="1" x14ac:dyDescent="0.2">
      <c r="H21671" s="12"/>
      <c r="J21671" s="29"/>
      <c r="K21671" s="45"/>
      <c r="L21671" s="45"/>
      <c r="M21671" s="45"/>
    </row>
    <row r="21672" spans="8:13" s="28" customFormat="1" x14ac:dyDescent="0.2">
      <c r="H21672" s="12"/>
      <c r="J21672" s="29"/>
      <c r="K21672" s="45"/>
      <c r="L21672" s="45"/>
      <c r="M21672" s="45"/>
    </row>
    <row r="21673" spans="8:13" s="28" customFormat="1" x14ac:dyDescent="0.2">
      <c r="H21673" s="12"/>
      <c r="J21673" s="29"/>
      <c r="K21673" s="45"/>
      <c r="L21673" s="45"/>
      <c r="M21673" s="45"/>
    </row>
    <row r="21674" spans="8:13" s="28" customFormat="1" x14ac:dyDescent="0.2">
      <c r="H21674" s="12"/>
      <c r="J21674" s="29"/>
      <c r="K21674" s="45"/>
      <c r="L21674" s="45"/>
      <c r="M21674" s="45"/>
    </row>
    <row r="21675" spans="8:13" s="28" customFormat="1" x14ac:dyDescent="0.2">
      <c r="H21675" s="12"/>
      <c r="J21675" s="29"/>
      <c r="K21675" s="45"/>
      <c r="L21675" s="45"/>
      <c r="M21675" s="45"/>
    </row>
    <row r="21676" spans="8:13" s="28" customFormat="1" x14ac:dyDescent="0.2">
      <c r="H21676" s="12"/>
      <c r="J21676" s="29"/>
      <c r="K21676" s="45"/>
      <c r="L21676" s="45"/>
      <c r="M21676" s="45"/>
    </row>
    <row r="21677" spans="8:13" s="28" customFormat="1" x14ac:dyDescent="0.2">
      <c r="H21677" s="12"/>
      <c r="J21677" s="29"/>
      <c r="K21677" s="45"/>
      <c r="L21677" s="45"/>
      <c r="M21677" s="45"/>
    </row>
    <row r="21678" spans="8:13" s="28" customFormat="1" x14ac:dyDescent="0.2">
      <c r="H21678" s="12"/>
      <c r="J21678" s="29"/>
      <c r="K21678" s="45"/>
      <c r="L21678" s="45"/>
      <c r="M21678" s="45"/>
    </row>
    <row r="21679" spans="8:13" s="28" customFormat="1" x14ac:dyDescent="0.2">
      <c r="H21679" s="12"/>
      <c r="J21679" s="29"/>
      <c r="K21679" s="45"/>
      <c r="L21679" s="45"/>
      <c r="M21679" s="45"/>
    </row>
    <row r="21680" spans="8:13" s="28" customFormat="1" x14ac:dyDescent="0.2">
      <c r="H21680" s="12"/>
      <c r="J21680" s="29"/>
      <c r="K21680" s="45"/>
      <c r="L21680" s="45"/>
      <c r="M21680" s="45"/>
    </row>
    <row r="21681" spans="8:13" s="28" customFormat="1" x14ac:dyDescent="0.2">
      <c r="H21681" s="12"/>
      <c r="J21681" s="29"/>
      <c r="K21681" s="45"/>
      <c r="L21681" s="45"/>
      <c r="M21681" s="45"/>
    </row>
    <row r="21682" spans="8:13" s="28" customFormat="1" x14ac:dyDescent="0.2">
      <c r="H21682" s="12"/>
      <c r="J21682" s="29"/>
      <c r="K21682" s="45"/>
      <c r="L21682" s="45"/>
      <c r="M21682" s="45"/>
    </row>
    <row r="21683" spans="8:13" s="28" customFormat="1" x14ac:dyDescent="0.2">
      <c r="H21683" s="12"/>
      <c r="J21683" s="29"/>
      <c r="K21683" s="45"/>
      <c r="L21683" s="45"/>
      <c r="M21683" s="45"/>
    </row>
    <row r="21684" spans="8:13" s="28" customFormat="1" x14ac:dyDescent="0.2">
      <c r="H21684" s="12"/>
      <c r="J21684" s="29"/>
      <c r="K21684" s="45"/>
      <c r="L21684" s="45"/>
      <c r="M21684" s="45"/>
    </row>
    <row r="21685" spans="8:13" s="28" customFormat="1" x14ac:dyDescent="0.2">
      <c r="H21685" s="12"/>
      <c r="J21685" s="29"/>
      <c r="K21685" s="45"/>
      <c r="L21685" s="45"/>
      <c r="M21685" s="45"/>
    </row>
    <row r="21686" spans="8:13" s="28" customFormat="1" x14ac:dyDescent="0.2">
      <c r="H21686" s="12"/>
      <c r="J21686" s="29"/>
      <c r="K21686" s="45"/>
      <c r="L21686" s="45"/>
      <c r="M21686" s="45"/>
    </row>
    <row r="21687" spans="8:13" s="28" customFormat="1" x14ac:dyDescent="0.2">
      <c r="H21687" s="12"/>
      <c r="J21687" s="29"/>
      <c r="K21687" s="45"/>
      <c r="L21687" s="45"/>
      <c r="M21687" s="45"/>
    </row>
    <row r="21688" spans="8:13" s="28" customFormat="1" x14ac:dyDescent="0.2">
      <c r="H21688" s="12"/>
      <c r="J21688" s="29"/>
      <c r="K21688" s="45"/>
      <c r="L21688" s="45"/>
      <c r="M21688" s="45"/>
    </row>
    <row r="21689" spans="8:13" s="28" customFormat="1" x14ac:dyDescent="0.2">
      <c r="H21689" s="12"/>
      <c r="J21689" s="29"/>
      <c r="K21689" s="45"/>
      <c r="L21689" s="45"/>
      <c r="M21689" s="45"/>
    </row>
    <row r="21690" spans="8:13" s="28" customFormat="1" x14ac:dyDescent="0.2">
      <c r="H21690" s="12"/>
      <c r="J21690" s="29"/>
      <c r="K21690" s="45"/>
      <c r="L21690" s="45"/>
      <c r="M21690" s="45"/>
    </row>
    <row r="21691" spans="8:13" s="28" customFormat="1" x14ac:dyDescent="0.2">
      <c r="H21691" s="12"/>
      <c r="J21691" s="29"/>
      <c r="K21691" s="45"/>
      <c r="L21691" s="45"/>
      <c r="M21691" s="45"/>
    </row>
    <row r="21692" spans="8:13" s="28" customFormat="1" x14ac:dyDescent="0.2">
      <c r="H21692" s="12"/>
      <c r="J21692" s="29"/>
      <c r="K21692" s="45"/>
      <c r="L21692" s="45"/>
      <c r="M21692" s="45"/>
    </row>
    <row r="21693" spans="8:13" s="28" customFormat="1" x14ac:dyDescent="0.2">
      <c r="H21693" s="12"/>
      <c r="J21693" s="29"/>
      <c r="K21693" s="45"/>
      <c r="L21693" s="45"/>
      <c r="M21693" s="45"/>
    </row>
    <row r="21694" spans="8:13" s="28" customFormat="1" x14ac:dyDescent="0.2">
      <c r="H21694" s="12"/>
      <c r="J21694" s="29"/>
      <c r="K21694" s="45"/>
      <c r="L21694" s="45"/>
      <c r="M21694" s="45"/>
    </row>
    <row r="21695" spans="8:13" s="28" customFormat="1" x14ac:dyDescent="0.2">
      <c r="H21695" s="12"/>
      <c r="J21695" s="29"/>
      <c r="K21695" s="45"/>
      <c r="L21695" s="45"/>
      <c r="M21695" s="45"/>
    </row>
    <row r="21696" spans="8:13" s="28" customFormat="1" x14ac:dyDescent="0.2">
      <c r="H21696" s="12"/>
      <c r="J21696" s="29"/>
      <c r="K21696" s="45"/>
      <c r="L21696" s="45"/>
      <c r="M21696" s="45"/>
    </row>
    <row r="21697" spans="8:13" s="28" customFormat="1" x14ac:dyDescent="0.2">
      <c r="H21697" s="12"/>
      <c r="J21697" s="29"/>
      <c r="K21697" s="45"/>
      <c r="L21697" s="45"/>
      <c r="M21697" s="45"/>
    </row>
    <row r="21698" spans="8:13" s="28" customFormat="1" x14ac:dyDescent="0.2">
      <c r="H21698" s="12"/>
      <c r="J21698" s="29"/>
      <c r="K21698" s="45"/>
      <c r="L21698" s="45"/>
      <c r="M21698" s="45"/>
    </row>
    <row r="21699" spans="8:13" s="28" customFormat="1" x14ac:dyDescent="0.2">
      <c r="H21699" s="12"/>
      <c r="J21699" s="29"/>
      <c r="K21699" s="45"/>
      <c r="L21699" s="45"/>
      <c r="M21699" s="45"/>
    </row>
    <row r="21700" spans="8:13" s="28" customFormat="1" x14ac:dyDescent="0.2">
      <c r="H21700" s="12"/>
      <c r="J21700" s="29"/>
      <c r="K21700" s="45"/>
      <c r="L21700" s="45"/>
      <c r="M21700" s="45"/>
    </row>
    <row r="21701" spans="8:13" s="28" customFormat="1" x14ac:dyDescent="0.2">
      <c r="H21701" s="12"/>
      <c r="J21701" s="29"/>
      <c r="K21701" s="45"/>
      <c r="L21701" s="45"/>
      <c r="M21701" s="45"/>
    </row>
    <row r="21702" spans="8:13" s="28" customFormat="1" x14ac:dyDescent="0.2">
      <c r="H21702" s="12"/>
      <c r="J21702" s="29"/>
      <c r="K21702" s="45"/>
      <c r="L21702" s="45"/>
      <c r="M21702" s="45"/>
    </row>
    <row r="21703" spans="8:13" s="28" customFormat="1" x14ac:dyDescent="0.2">
      <c r="H21703" s="12"/>
      <c r="J21703" s="29"/>
      <c r="K21703" s="45"/>
      <c r="L21703" s="45"/>
      <c r="M21703" s="45"/>
    </row>
    <row r="21704" spans="8:13" s="28" customFormat="1" x14ac:dyDescent="0.2">
      <c r="H21704" s="12"/>
      <c r="J21704" s="29"/>
      <c r="K21704" s="45"/>
      <c r="L21704" s="45"/>
      <c r="M21704" s="45"/>
    </row>
    <row r="21705" spans="8:13" s="28" customFormat="1" x14ac:dyDescent="0.2">
      <c r="H21705" s="12"/>
      <c r="J21705" s="29"/>
      <c r="K21705" s="45"/>
      <c r="L21705" s="45"/>
      <c r="M21705" s="45"/>
    </row>
    <row r="21706" spans="8:13" s="28" customFormat="1" x14ac:dyDescent="0.2">
      <c r="H21706" s="12"/>
      <c r="J21706" s="29"/>
      <c r="K21706" s="45"/>
      <c r="L21706" s="45"/>
      <c r="M21706" s="45"/>
    </row>
    <row r="21707" spans="8:13" s="28" customFormat="1" x14ac:dyDescent="0.2">
      <c r="H21707" s="12"/>
      <c r="J21707" s="29"/>
      <c r="K21707" s="45"/>
      <c r="L21707" s="45"/>
      <c r="M21707" s="45"/>
    </row>
    <row r="21708" spans="8:13" s="28" customFormat="1" x14ac:dyDescent="0.2">
      <c r="H21708" s="12"/>
      <c r="J21708" s="29"/>
      <c r="K21708" s="45"/>
      <c r="L21708" s="45"/>
      <c r="M21708" s="45"/>
    </row>
    <row r="21709" spans="8:13" s="28" customFormat="1" x14ac:dyDescent="0.2">
      <c r="H21709" s="12"/>
      <c r="J21709" s="29"/>
      <c r="K21709" s="45"/>
      <c r="L21709" s="45"/>
      <c r="M21709" s="45"/>
    </row>
    <row r="21710" spans="8:13" s="28" customFormat="1" x14ac:dyDescent="0.2">
      <c r="H21710" s="12"/>
      <c r="J21710" s="29"/>
      <c r="K21710" s="45"/>
      <c r="L21710" s="45"/>
      <c r="M21710" s="45"/>
    </row>
    <row r="21711" spans="8:13" s="28" customFormat="1" x14ac:dyDescent="0.2">
      <c r="H21711" s="12"/>
      <c r="J21711" s="29"/>
      <c r="K21711" s="45"/>
      <c r="L21711" s="45"/>
      <c r="M21711" s="45"/>
    </row>
    <row r="21712" spans="8:13" s="28" customFormat="1" x14ac:dyDescent="0.2">
      <c r="H21712" s="12"/>
      <c r="J21712" s="29"/>
      <c r="K21712" s="45"/>
      <c r="L21712" s="45"/>
      <c r="M21712" s="45"/>
    </row>
    <row r="21713" spans="8:13" s="28" customFormat="1" x14ac:dyDescent="0.2">
      <c r="H21713" s="12"/>
      <c r="J21713" s="29"/>
      <c r="K21713" s="45"/>
      <c r="L21713" s="45"/>
      <c r="M21713" s="45"/>
    </row>
    <row r="21714" spans="8:13" s="28" customFormat="1" x14ac:dyDescent="0.2">
      <c r="H21714" s="12"/>
      <c r="J21714" s="29"/>
      <c r="K21714" s="45"/>
      <c r="L21714" s="45"/>
      <c r="M21714" s="45"/>
    </row>
    <row r="21715" spans="8:13" s="28" customFormat="1" x14ac:dyDescent="0.2">
      <c r="H21715" s="12"/>
      <c r="J21715" s="29"/>
      <c r="K21715" s="45"/>
      <c r="L21715" s="45"/>
      <c r="M21715" s="45"/>
    </row>
    <row r="21716" spans="8:13" s="28" customFormat="1" x14ac:dyDescent="0.2">
      <c r="H21716" s="12"/>
      <c r="J21716" s="29"/>
      <c r="K21716" s="45"/>
      <c r="L21716" s="45"/>
      <c r="M21716" s="45"/>
    </row>
    <row r="21717" spans="8:13" s="28" customFormat="1" x14ac:dyDescent="0.2">
      <c r="H21717" s="12"/>
      <c r="J21717" s="29"/>
      <c r="K21717" s="45"/>
      <c r="L21717" s="45"/>
      <c r="M21717" s="45"/>
    </row>
    <row r="21718" spans="8:13" s="28" customFormat="1" x14ac:dyDescent="0.2">
      <c r="H21718" s="12"/>
      <c r="J21718" s="29"/>
      <c r="K21718" s="45"/>
      <c r="L21718" s="45"/>
      <c r="M21718" s="45"/>
    </row>
    <row r="21719" spans="8:13" s="28" customFormat="1" x14ac:dyDescent="0.2">
      <c r="H21719" s="12"/>
      <c r="J21719" s="29"/>
      <c r="K21719" s="45"/>
      <c r="L21719" s="45"/>
      <c r="M21719" s="45"/>
    </row>
    <row r="21720" spans="8:13" s="28" customFormat="1" x14ac:dyDescent="0.2">
      <c r="H21720" s="12"/>
      <c r="J21720" s="29"/>
      <c r="K21720" s="45"/>
      <c r="L21720" s="45"/>
      <c r="M21720" s="45"/>
    </row>
    <row r="21721" spans="8:13" s="28" customFormat="1" x14ac:dyDescent="0.2">
      <c r="H21721" s="12"/>
      <c r="J21721" s="29"/>
      <c r="K21721" s="45"/>
      <c r="L21721" s="45"/>
      <c r="M21721" s="45"/>
    </row>
    <row r="21722" spans="8:13" s="28" customFormat="1" x14ac:dyDescent="0.2">
      <c r="H21722" s="12"/>
      <c r="J21722" s="29"/>
      <c r="K21722" s="45"/>
      <c r="L21722" s="45"/>
      <c r="M21722" s="45"/>
    </row>
    <row r="21723" spans="8:13" s="28" customFormat="1" x14ac:dyDescent="0.2">
      <c r="H21723" s="12"/>
      <c r="J21723" s="29"/>
      <c r="K21723" s="45"/>
      <c r="L21723" s="45"/>
      <c r="M21723" s="45"/>
    </row>
    <row r="21724" spans="8:13" s="28" customFormat="1" x14ac:dyDescent="0.2">
      <c r="H21724" s="12"/>
      <c r="J21724" s="29"/>
      <c r="K21724" s="45"/>
      <c r="L21724" s="45"/>
      <c r="M21724" s="45"/>
    </row>
    <row r="21725" spans="8:13" s="28" customFormat="1" x14ac:dyDescent="0.2">
      <c r="H21725" s="12"/>
      <c r="J21725" s="29"/>
      <c r="K21725" s="45"/>
      <c r="L21725" s="45"/>
      <c r="M21725" s="45"/>
    </row>
    <row r="21726" spans="8:13" s="28" customFormat="1" x14ac:dyDescent="0.2">
      <c r="H21726" s="12"/>
      <c r="J21726" s="29"/>
      <c r="K21726" s="45"/>
      <c r="L21726" s="45"/>
      <c r="M21726" s="45"/>
    </row>
    <row r="21727" spans="8:13" s="28" customFormat="1" x14ac:dyDescent="0.2">
      <c r="H21727" s="12"/>
      <c r="J21727" s="29"/>
      <c r="K21727" s="45"/>
      <c r="L21727" s="45"/>
      <c r="M21727" s="45"/>
    </row>
    <row r="21728" spans="8:13" s="28" customFormat="1" x14ac:dyDescent="0.2">
      <c r="H21728" s="12"/>
      <c r="J21728" s="29"/>
      <c r="K21728" s="45"/>
      <c r="L21728" s="45"/>
      <c r="M21728" s="45"/>
    </row>
    <row r="21729" spans="8:13" s="28" customFormat="1" x14ac:dyDescent="0.2">
      <c r="H21729" s="12"/>
      <c r="J21729" s="29"/>
      <c r="K21729" s="45"/>
      <c r="L21729" s="45"/>
      <c r="M21729" s="45"/>
    </row>
    <row r="21730" spans="8:13" s="28" customFormat="1" x14ac:dyDescent="0.2">
      <c r="H21730" s="12"/>
      <c r="J21730" s="29"/>
      <c r="K21730" s="45"/>
      <c r="L21730" s="45"/>
      <c r="M21730" s="45"/>
    </row>
    <row r="21731" spans="8:13" s="28" customFormat="1" x14ac:dyDescent="0.2">
      <c r="H21731" s="12"/>
      <c r="J21731" s="29"/>
      <c r="K21731" s="45"/>
      <c r="L21731" s="45"/>
      <c r="M21731" s="45"/>
    </row>
    <row r="21732" spans="8:13" s="28" customFormat="1" x14ac:dyDescent="0.2">
      <c r="H21732" s="12"/>
      <c r="J21732" s="29"/>
      <c r="K21732" s="45"/>
      <c r="L21732" s="45"/>
      <c r="M21732" s="45"/>
    </row>
    <row r="21733" spans="8:13" s="28" customFormat="1" x14ac:dyDescent="0.2">
      <c r="H21733" s="12"/>
      <c r="J21733" s="29"/>
      <c r="K21733" s="45"/>
      <c r="L21733" s="45"/>
      <c r="M21733" s="45"/>
    </row>
    <row r="21734" spans="8:13" s="28" customFormat="1" x14ac:dyDescent="0.2">
      <c r="H21734" s="12"/>
      <c r="J21734" s="29"/>
      <c r="K21734" s="45"/>
      <c r="L21734" s="45"/>
      <c r="M21734" s="45"/>
    </row>
    <row r="21735" spans="8:13" s="28" customFormat="1" x14ac:dyDescent="0.2">
      <c r="H21735" s="12"/>
      <c r="J21735" s="29"/>
      <c r="K21735" s="45"/>
      <c r="L21735" s="45"/>
      <c r="M21735" s="45"/>
    </row>
    <row r="21736" spans="8:13" s="28" customFormat="1" x14ac:dyDescent="0.2">
      <c r="H21736" s="12"/>
      <c r="J21736" s="29"/>
      <c r="K21736" s="45"/>
      <c r="L21736" s="45"/>
      <c r="M21736" s="45"/>
    </row>
    <row r="21737" spans="8:13" s="28" customFormat="1" x14ac:dyDescent="0.2">
      <c r="H21737" s="12"/>
      <c r="J21737" s="29"/>
      <c r="K21737" s="45"/>
      <c r="L21737" s="45"/>
      <c r="M21737" s="45"/>
    </row>
    <row r="21738" spans="8:13" s="28" customFormat="1" x14ac:dyDescent="0.2">
      <c r="H21738" s="12"/>
      <c r="J21738" s="29"/>
      <c r="K21738" s="45"/>
      <c r="L21738" s="45"/>
      <c r="M21738" s="45"/>
    </row>
    <row r="21739" spans="8:13" s="28" customFormat="1" x14ac:dyDescent="0.2">
      <c r="H21739" s="12"/>
      <c r="J21739" s="29"/>
      <c r="K21739" s="45"/>
      <c r="L21739" s="45"/>
      <c r="M21739" s="45"/>
    </row>
    <row r="21740" spans="8:13" s="28" customFormat="1" x14ac:dyDescent="0.2">
      <c r="H21740" s="12"/>
      <c r="J21740" s="29"/>
      <c r="K21740" s="45"/>
      <c r="L21740" s="45"/>
      <c r="M21740" s="45"/>
    </row>
    <row r="21741" spans="8:13" s="28" customFormat="1" x14ac:dyDescent="0.2">
      <c r="H21741" s="12"/>
      <c r="J21741" s="29"/>
      <c r="K21741" s="45"/>
      <c r="L21741" s="45"/>
      <c r="M21741" s="45"/>
    </row>
    <row r="21742" spans="8:13" s="28" customFormat="1" x14ac:dyDescent="0.2">
      <c r="H21742" s="12"/>
      <c r="J21742" s="29"/>
      <c r="K21742" s="45"/>
      <c r="L21742" s="45"/>
      <c r="M21742" s="45"/>
    </row>
    <row r="21743" spans="8:13" s="28" customFormat="1" x14ac:dyDescent="0.2">
      <c r="H21743" s="12"/>
      <c r="J21743" s="29"/>
      <c r="K21743" s="45"/>
      <c r="L21743" s="45"/>
      <c r="M21743" s="45"/>
    </row>
    <row r="21744" spans="8:13" s="28" customFormat="1" x14ac:dyDescent="0.2">
      <c r="H21744" s="12"/>
      <c r="J21744" s="29"/>
      <c r="K21744" s="45"/>
      <c r="L21744" s="45"/>
      <c r="M21744" s="45"/>
    </row>
    <row r="21745" spans="8:13" s="28" customFormat="1" x14ac:dyDescent="0.2">
      <c r="H21745" s="12"/>
      <c r="J21745" s="29"/>
      <c r="K21745" s="45"/>
      <c r="L21745" s="45"/>
      <c r="M21745" s="45"/>
    </row>
    <row r="21746" spans="8:13" s="28" customFormat="1" x14ac:dyDescent="0.2">
      <c r="H21746" s="12"/>
      <c r="J21746" s="29"/>
      <c r="K21746" s="45"/>
      <c r="L21746" s="45"/>
      <c r="M21746" s="45"/>
    </row>
    <row r="21747" spans="8:13" s="28" customFormat="1" x14ac:dyDescent="0.2">
      <c r="H21747" s="12"/>
      <c r="J21747" s="29"/>
      <c r="K21747" s="45"/>
      <c r="L21747" s="45"/>
      <c r="M21747" s="45"/>
    </row>
    <row r="21748" spans="8:13" s="28" customFormat="1" x14ac:dyDescent="0.2">
      <c r="H21748" s="12"/>
      <c r="J21748" s="29"/>
      <c r="K21748" s="45"/>
      <c r="L21748" s="45"/>
      <c r="M21748" s="45"/>
    </row>
    <row r="21749" spans="8:13" s="28" customFormat="1" x14ac:dyDescent="0.2">
      <c r="H21749" s="12"/>
      <c r="J21749" s="29"/>
      <c r="K21749" s="45"/>
      <c r="L21749" s="45"/>
      <c r="M21749" s="45"/>
    </row>
    <row r="21750" spans="8:13" s="28" customFormat="1" x14ac:dyDescent="0.2">
      <c r="H21750" s="12"/>
      <c r="J21750" s="29"/>
      <c r="K21750" s="45"/>
      <c r="L21750" s="45"/>
      <c r="M21750" s="45"/>
    </row>
    <row r="21751" spans="8:13" s="28" customFormat="1" x14ac:dyDescent="0.2">
      <c r="H21751" s="12"/>
      <c r="J21751" s="29"/>
      <c r="K21751" s="45"/>
      <c r="L21751" s="45"/>
      <c r="M21751" s="45"/>
    </row>
    <row r="21752" spans="8:13" s="28" customFormat="1" x14ac:dyDescent="0.2">
      <c r="H21752" s="12"/>
      <c r="J21752" s="29"/>
      <c r="K21752" s="45"/>
      <c r="L21752" s="45"/>
      <c r="M21752" s="45"/>
    </row>
    <row r="21753" spans="8:13" s="28" customFormat="1" x14ac:dyDescent="0.2">
      <c r="H21753" s="12"/>
      <c r="J21753" s="29"/>
      <c r="K21753" s="45"/>
      <c r="L21753" s="45"/>
      <c r="M21753" s="45"/>
    </row>
    <row r="21754" spans="8:13" s="28" customFormat="1" x14ac:dyDescent="0.2">
      <c r="H21754" s="12"/>
      <c r="J21754" s="29"/>
      <c r="K21754" s="45"/>
      <c r="L21754" s="45"/>
      <c r="M21754" s="45"/>
    </row>
    <row r="21755" spans="8:13" s="28" customFormat="1" x14ac:dyDescent="0.2">
      <c r="H21755" s="12"/>
      <c r="J21755" s="29"/>
      <c r="K21755" s="45"/>
      <c r="L21755" s="45"/>
      <c r="M21755" s="45"/>
    </row>
    <row r="21756" spans="8:13" s="28" customFormat="1" x14ac:dyDescent="0.2">
      <c r="H21756" s="12"/>
      <c r="J21756" s="29"/>
      <c r="K21756" s="45"/>
      <c r="L21756" s="45"/>
      <c r="M21756" s="45"/>
    </row>
    <row r="21757" spans="8:13" s="28" customFormat="1" x14ac:dyDescent="0.2">
      <c r="H21757" s="12"/>
      <c r="J21757" s="29"/>
      <c r="K21757" s="45"/>
      <c r="L21757" s="45"/>
      <c r="M21757" s="45"/>
    </row>
    <row r="21758" spans="8:13" s="28" customFormat="1" x14ac:dyDescent="0.2">
      <c r="H21758" s="12"/>
      <c r="J21758" s="29"/>
      <c r="K21758" s="45"/>
      <c r="L21758" s="45"/>
      <c r="M21758" s="45"/>
    </row>
    <row r="21759" spans="8:13" s="28" customFormat="1" x14ac:dyDescent="0.2">
      <c r="H21759" s="12"/>
      <c r="J21759" s="29"/>
      <c r="K21759" s="45"/>
      <c r="L21759" s="45"/>
      <c r="M21759" s="45"/>
    </row>
    <row r="21760" spans="8:13" s="28" customFormat="1" x14ac:dyDescent="0.2">
      <c r="H21760" s="12"/>
      <c r="J21760" s="29"/>
      <c r="K21760" s="45"/>
      <c r="L21760" s="45"/>
      <c r="M21760" s="45"/>
    </row>
    <row r="21761" spans="8:13" s="28" customFormat="1" x14ac:dyDescent="0.2">
      <c r="H21761" s="12"/>
      <c r="J21761" s="29"/>
      <c r="K21761" s="45"/>
      <c r="L21761" s="45"/>
      <c r="M21761" s="45"/>
    </row>
    <row r="21762" spans="8:13" s="28" customFormat="1" x14ac:dyDescent="0.2">
      <c r="H21762" s="12"/>
      <c r="J21762" s="29"/>
      <c r="K21762" s="45"/>
      <c r="L21762" s="45"/>
      <c r="M21762" s="45"/>
    </row>
    <row r="21763" spans="8:13" s="28" customFormat="1" x14ac:dyDescent="0.2">
      <c r="H21763" s="12"/>
      <c r="J21763" s="29"/>
      <c r="K21763" s="45"/>
      <c r="L21763" s="45"/>
      <c r="M21763" s="45"/>
    </row>
    <row r="21764" spans="8:13" s="28" customFormat="1" x14ac:dyDescent="0.2">
      <c r="H21764" s="12"/>
      <c r="J21764" s="29"/>
      <c r="K21764" s="45"/>
      <c r="L21764" s="45"/>
      <c r="M21764" s="45"/>
    </row>
    <row r="21765" spans="8:13" s="28" customFormat="1" x14ac:dyDescent="0.2">
      <c r="H21765" s="12"/>
      <c r="J21765" s="29"/>
      <c r="K21765" s="45"/>
      <c r="L21765" s="45"/>
      <c r="M21765" s="45"/>
    </row>
    <row r="21766" spans="8:13" s="28" customFormat="1" x14ac:dyDescent="0.2">
      <c r="H21766" s="12"/>
      <c r="J21766" s="29"/>
      <c r="K21766" s="45"/>
      <c r="L21766" s="45"/>
      <c r="M21766" s="45"/>
    </row>
    <row r="21767" spans="8:13" s="28" customFormat="1" x14ac:dyDescent="0.2">
      <c r="H21767" s="12"/>
      <c r="J21767" s="29"/>
      <c r="K21767" s="45"/>
      <c r="L21767" s="45"/>
      <c r="M21767" s="45"/>
    </row>
    <row r="21768" spans="8:13" s="28" customFormat="1" x14ac:dyDescent="0.2">
      <c r="H21768" s="12"/>
      <c r="J21768" s="29"/>
      <c r="K21768" s="45"/>
      <c r="L21768" s="45"/>
      <c r="M21768" s="45"/>
    </row>
    <row r="21769" spans="8:13" s="28" customFormat="1" x14ac:dyDescent="0.2">
      <c r="H21769" s="12"/>
      <c r="J21769" s="29"/>
      <c r="K21769" s="45"/>
      <c r="L21769" s="45"/>
      <c r="M21769" s="45"/>
    </row>
    <row r="21770" spans="8:13" s="28" customFormat="1" x14ac:dyDescent="0.2">
      <c r="H21770" s="12"/>
      <c r="J21770" s="29"/>
      <c r="K21770" s="45"/>
      <c r="L21770" s="45"/>
      <c r="M21770" s="45"/>
    </row>
    <row r="21771" spans="8:13" s="28" customFormat="1" x14ac:dyDescent="0.2">
      <c r="H21771" s="12"/>
      <c r="J21771" s="29"/>
      <c r="K21771" s="45"/>
      <c r="L21771" s="45"/>
      <c r="M21771" s="45"/>
    </row>
    <row r="21772" spans="8:13" s="28" customFormat="1" x14ac:dyDescent="0.2">
      <c r="H21772" s="12"/>
      <c r="J21772" s="29"/>
      <c r="K21772" s="45"/>
      <c r="L21772" s="45"/>
      <c r="M21772" s="45"/>
    </row>
    <row r="21773" spans="8:13" s="28" customFormat="1" x14ac:dyDescent="0.2">
      <c r="H21773" s="12"/>
      <c r="J21773" s="29"/>
      <c r="K21773" s="45"/>
      <c r="L21773" s="45"/>
      <c r="M21773" s="45"/>
    </row>
    <row r="21774" spans="8:13" s="28" customFormat="1" x14ac:dyDescent="0.2">
      <c r="H21774" s="12"/>
      <c r="J21774" s="29"/>
      <c r="K21774" s="45"/>
      <c r="L21774" s="45"/>
      <c r="M21774" s="45"/>
    </row>
    <row r="21775" spans="8:13" s="28" customFormat="1" x14ac:dyDescent="0.2">
      <c r="H21775" s="12"/>
      <c r="J21775" s="29"/>
      <c r="K21775" s="45"/>
      <c r="L21775" s="45"/>
      <c r="M21775" s="45"/>
    </row>
    <row r="21776" spans="8:13" s="28" customFormat="1" x14ac:dyDescent="0.2">
      <c r="H21776" s="12"/>
      <c r="J21776" s="29"/>
      <c r="K21776" s="45"/>
      <c r="L21776" s="45"/>
      <c r="M21776" s="45"/>
    </row>
    <row r="21777" spans="8:13" s="28" customFormat="1" x14ac:dyDescent="0.2">
      <c r="H21777" s="12"/>
      <c r="J21777" s="29"/>
      <c r="K21777" s="45"/>
      <c r="L21777" s="45"/>
      <c r="M21777" s="45"/>
    </row>
    <row r="21778" spans="8:13" s="28" customFormat="1" x14ac:dyDescent="0.2">
      <c r="H21778" s="12"/>
      <c r="J21778" s="29"/>
      <c r="K21778" s="45"/>
      <c r="L21778" s="45"/>
      <c r="M21778" s="45"/>
    </row>
    <row r="21779" spans="8:13" s="28" customFormat="1" x14ac:dyDescent="0.2">
      <c r="H21779" s="12"/>
      <c r="J21779" s="29"/>
      <c r="K21779" s="45"/>
      <c r="L21779" s="45"/>
      <c r="M21779" s="45"/>
    </row>
    <row r="21780" spans="8:13" s="28" customFormat="1" x14ac:dyDescent="0.2">
      <c r="H21780" s="12"/>
      <c r="J21780" s="29"/>
      <c r="K21780" s="45"/>
      <c r="L21780" s="45"/>
      <c r="M21780" s="45"/>
    </row>
    <row r="21781" spans="8:13" s="28" customFormat="1" x14ac:dyDescent="0.2">
      <c r="H21781" s="12"/>
      <c r="J21781" s="29"/>
      <c r="K21781" s="45"/>
      <c r="L21781" s="45"/>
      <c r="M21781" s="45"/>
    </row>
    <row r="21782" spans="8:13" s="28" customFormat="1" x14ac:dyDescent="0.2">
      <c r="H21782" s="12"/>
      <c r="J21782" s="29"/>
      <c r="K21782" s="45"/>
      <c r="L21782" s="45"/>
      <c r="M21782" s="45"/>
    </row>
    <row r="21783" spans="8:13" s="28" customFormat="1" x14ac:dyDescent="0.2">
      <c r="H21783" s="12"/>
      <c r="J21783" s="29"/>
      <c r="K21783" s="45"/>
      <c r="L21783" s="45"/>
      <c r="M21783" s="45"/>
    </row>
    <row r="21784" spans="8:13" s="28" customFormat="1" x14ac:dyDescent="0.2">
      <c r="H21784" s="12"/>
      <c r="J21784" s="29"/>
      <c r="K21784" s="45"/>
      <c r="L21784" s="45"/>
      <c r="M21784" s="45"/>
    </row>
    <row r="21785" spans="8:13" s="28" customFormat="1" x14ac:dyDescent="0.2">
      <c r="H21785" s="12"/>
      <c r="J21785" s="29"/>
      <c r="K21785" s="45"/>
      <c r="L21785" s="45"/>
      <c r="M21785" s="45"/>
    </row>
    <row r="21786" spans="8:13" s="28" customFormat="1" x14ac:dyDescent="0.2">
      <c r="H21786" s="12"/>
      <c r="J21786" s="29"/>
      <c r="K21786" s="45"/>
      <c r="L21786" s="45"/>
      <c r="M21786" s="45"/>
    </row>
    <row r="21787" spans="8:13" s="28" customFormat="1" x14ac:dyDescent="0.2">
      <c r="H21787" s="12"/>
      <c r="J21787" s="29"/>
      <c r="K21787" s="45"/>
      <c r="L21787" s="45"/>
      <c r="M21787" s="45"/>
    </row>
    <row r="21788" spans="8:13" s="28" customFormat="1" x14ac:dyDescent="0.2">
      <c r="H21788" s="12"/>
      <c r="J21788" s="29"/>
      <c r="K21788" s="45"/>
      <c r="L21788" s="45"/>
      <c r="M21788" s="45"/>
    </row>
    <row r="21789" spans="8:13" s="28" customFormat="1" x14ac:dyDescent="0.2">
      <c r="H21789" s="12"/>
      <c r="J21789" s="29"/>
      <c r="K21789" s="45"/>
      <c r="L21789" s="45"/>
      <c r="M21789" s="45"/>
    </row>
    <row r="21790" spans="8:13" s="28" customFormat="1" x14ac:dyDescent="0.2">
      <c r="H21790" s="12"/>
      <c r="J21790" s="29"/>
      <c r="K21790" s="45"/>
      <c r="L21790" s="45"/>
      <c r="M21790" s="45"/>
    </row>
    <row r="21791" spans="8:13" s="28" customFormat="1" x14ac:dyDescent="0.2">
      <c r="H21791" s="12"/>
      <c r="J21791" s="29"/>
      <c r="K21791" s="45"/>
      <c r="L21791" s="45"/>
      <c r="M21791" s="45"/>
    </row>
    <row r="21792" spans="8:13" s="28" customFormat="1" x14ac:dyDescent="0.2">
      <c r="H21792" s="12"/>
      <c r="J21792" s="29"/>
      <c r="K21792" s="45"/>
      <c r="L21792" s="45"/>
      <c r="M21792" s="45"/>
    </row>
    <row r="21793" spans="8:13" s="28" customFormat="1" x14ac:dyDescent="0.2">
      <c r="H21793" s="12"/>
      <c r="J21793" s="29"/>
      <c r="K21793" s="45"/>
      <c r="L21793" s="45"/>
      <c r="M21793" s="45"/>
    </row>
    <row r="21794" spans="8:13" s="28" customFormat="1" x14ac:dyDescent="0.2">
      <c r="H21794" s="12"/>
      <c r="J21794" s="29"/>
      <c r="K21794" s="45"/>
      <c r="L21794" s="45"/>
      <c r="M21794" s="45"/>
    </row>
    <row r="21795" spans="8:13" s="28" customFormat="1" x14ac:dyDescent="0.2">
      <c r="H21795" s="12"/>
      <c r="J21795" s="29"/>
      <c r="K21795" s="45"/>
      <c r="L21795" s="45"/>
      <c r="M21795" s="45"/>
    </row>
    <row r="21796" spans="8:13" s="28" customFormat="1" x14ac:dyDescent="0.2">
      <c r="H21796" s="12"/>
      <c r="J21796" s="29"/>
      <c r="K21796" s="45"/>
      <c r="L21796" s="45"/>
      <c r="M21796" s="45"/>
    </row>
    <row r="21797" spans="8:13" s="28" customFormat="1" x14ac:dyDescent="0.2">
      <c r="H21797" s="12"/>
      <c r="J21797" s="29"/>
      <c r="K21797" s="45"/>
      <c r="L21797" s="45"/>
      <c r="M21797" s="45"/>
    </row>
    <row r="21798" spans="8:13" s="28" customFormat="1" x14ac:dyDescent="0.2">
      <c r="H21798" s="12"/>
      <c r="J21798" s="29"/>
      <c r="K21798" s="45"/>
      <c r="L21798" s="45"/>
      <c r="M21798" s="45"/>
    </row>
    <row r="21799" spans="8:13" s="28" customFormat="1" x14ac:dyDescent="0.2">
      <c r="H21799" s="12"/>
      <c r="J21799" s="29"/>
      <c r="K21799" s="45"/>
      <c r="L21799" s="45"/>
      <c r="M21799" s="45"/>
    </row>
    <row r="21800" spans="8:13" s="28" customFormat="1" x14ac:dyDescent="0.2">
      <c r="H21800" s="12"/>
      <c r="J21800" s="29"/>
      <c r="K21800" s="45"/>
      <c r="L21800" s="45"/>
      <c r="M21800" s="45"/>
    </row>
    <row r="21801" spans="8:13" s="28" customFormat="1" x14ac:dyDescent="0.2">
      <c r="H21801" s="12"/>
      <c r="J21801" s="29"/>
      <c r="K21801" s="45"/>
      <c r="L21801" s="45"/>
      <c r="M21801" s="45"/>
    </row>
    <row r="21802" spans="8:13" s="28" customFormat="1" x14ac:dyDescent="0.2">
      <c r="H21802" s="12"/>
      <c r="J21802" s="29"/>
      <c r="K21802" s="45"/>
      <c r="L21802" s="45"/>
      <c r="M21802" s="45"/>
    </row>
    <row r="21803" spans="8:13" s="28" customFormat="1" x14ac:dyDescent="0.2">
      <c r="H21803" s="12"/>
      <c r="J21803" s="29"/>
      <c r="K21803" s="45"/>
      <c r="L21803" s="45"/>
      <c r="M21803" s="45"/>
    </row>
    <row r="21804" spans="8:13" s="28" customFormat="1" x14ac:dyDescent="0.2">
      <c r="H21804" s="12"/>
      <c r="J21804" s="29"/>
      <c r="K21804" s="45"/>
      <c r="L21804" s="45"/>
      <c r="M21804" s="45"/>
    </row>
    <row r="21805" spans="8:13" s="28" customFormat="1" x14ac:dyDescent="0.2">
      <c r="H21805" s="12"/>
      <c r="J21805" s="29"/>
      <c r="K21805" s="45"/>
      <c r="L21805" s="45"/>
      <c r="M21805" s="45"/>
    </row>
    <row r="21806" spans="8:13" s="28" customFormat="1" x14ac:dyDescent="0.2">
      <c r="H21806" s="12"/>
      <c r="J21806" s="29"/>
      <c r="K21806" s="45"/>
      <c r="L21806" s="45"/>
      <c r="M21806" s="45"/>
    </row>
    <row r="21807" spans="8:13" s="28" customFormat="1" x14ac:dyDescent="0.2">
      <c r="H21807" s="12"/>
      <c r="J21807" s="29"/>
      <c r="K21807" s="45"/>
      <c r="L21807" s="45"/>
      <c r="M21807" s="45"/>
    </row>
    <row r="21808" spans="8:13" s="28" customFormat="1" x14ac:dyDescent="0.2">
      <c r="H21808" s="12"/>
      <c r="J21808" s="29"/>
      <c r="K21808" s="45"/>
      <c r="L21808" s="45"/>
      <c r="M21808" s="45"/>
    </row>
    <row r="21809" spans="8:13" s="28" customFormat="1" x14ac:dyDescent="0.2">
      <c r="H21809" s="12"/>
      <c r="J21809" s="29"/>
      <c r="K21809" s="45"/>
      <c r="L21809" s="45"/>
      <c r="M21809" s="45"/>
    </row>
    <row r="21810" spans="8:13" s="28" customFormat="1" x14ac:dyDescent="0.2">
      <c r="H21810" s="12"/>
      <c r="J21810" s="29"/>
      <c r="K21810" s="45"/>
      <c r="L21810" s="45"/>
      <c r="M21810" s="45"/>
    </row>
    <row r="21811" spans="8:13" s="28" customFormat="1" x14ac:dyDescent="0.2">
      <c r="H21811" s="12"/>
      <c r="J21811" s="29"/>
      <c r="K21811" s="45"/>
      <c r="L21811" s="45"/>
      <c r="M21811" s="45"/>
    </row>
    <row r="21812" spans="8:13" s="28" customFormat="1" x14ac:dyDescent="0.2">
      <c r="H21812" s="12"/>
      <c r="J21812" s="29"/>
      <c r="K21812" s="45"/>
      <c r="L21812" s="45"/>
      <c r="M21812" s="45"/>
    </row>
    <row r="21813" spans="8:13" s="28" customFormat="1" x14ac:dyDescent="0.2">
      <c r="H21813" s="12"/>
      <c r="J21813" s="29"/>
      <c r="K21813" s="45"/>
      <c r="L21813" s="45"/>
      <c r="M21813" s="45"/>
    </row>
    <row r="21814" spans="8:13" s="28" customFormat="1" x14ac:dyDescent="0.2">
      <c r="H21814" s="12"/>
      <c r="J21814" s="29"/>
      <c r="K21814" s="45"/>
      <c r="L21814" s="45"/>
      <c r="M21814" s="45"/>
    </row>
    <row r="21815" spans="8:13" s="28" customFormat="1" x14ac:dyDescent="0.2">
      <c r="H21815" s="12"/>
      <c r="J21815" s="29"/>
      <c r="K21815" s="45"/>
      <c r="L21815" s="45"/>
      <c r="M21815" s="45"/>
    </row>
    <row r="21816" spans="8:13" s="28" customFormat="1" x14ac:dyDescent="0.2">
      <c r="H21816" s="12"/>
      <c r="J21816" s="29"/>
      <c r="K21816" s="45"/>
      <c r="L21816" s="45"/>
      <c r="M21816" s="45"/>
    </row>
    <row r="21817" spans="8:13" s="28" customFormat="1" x14ac:dyDescent="0.2">
      <c r="H21817" s="12"/>
      <c r="J21817" s="29"/>
      <c r="K21817" s="45"/>
      <c r="L21817" s="45"/>
      <c r="M21817" s="45"/>
    </row>
    <row r="21818" spans="8:13" s="28" customFormat="1" x14ac:dyDescent="0.2">
      <c r="H21818" s="12"/>
      <c r="J21818" s="29"/>
      <c r="K21818" s="45"/>
      <c r="L21818" s="45"/>
      <c r="M21818" s="45"/>
    </row>
    <row r="21819" spans="8:13" s="28" customFormat="1" x14ac:dyDescent="0.2">
      <c r="H21819" s="12"/>
      <c r="J21819" s="29"/>
      <c r="K21819" s="45"/>
      <c r="L21819" s="45"/>
      <c r="M21819" s="45"/>
    </row>
    <row r="21820" spans="8:13" s="28" customFormat="1" x14ac:dyDescent="0.2">
      <c r="H21820" s="12"/>
      <c r="J21820" s="29"/>
      <c r="K21820" s="45"/>
      <c r="L21820" s="45"/>
      <c r="M21820" s="45"/>
    </row>
    <row r="21821" spans="8:13" s="28" customFormat="1" x14ac:dyDescent="0.2">
      <c r="H21821" s="12"/>
      <c r="J21821" s="29"/>
      <c r="K21821" s="45"/>
      <c r="L21821" s="45"/>
      <c r="M21821" s="45"/>
    </row>
    <row r="21822" spans="8:13" s="28" customFormat="1" x14ac:dyDescent="0.2">
      <c r="H21822" s="12"/>
      <c r="J21822" s="29"/>
      <c r="K21822" s="45"/>
      <c r="L21822" s="45"/>
      <c r="M21822" s="45"/>
    </row>
    <row r="21823" spans="8:13" s="28" customFormat="1" x14ac:dyDescent="0.2">
      <c r="H21823" s="12"/>
      <c r="J21823" s="29"/>
      <c r="K21823" s="45"/>
      <c r="L21823" s="45"/>
      <c r="M21823" s="45"/>
    </row>
    <row r="21824" spans="8:13" s="28" customFormat="1" x14ac:dyDescent="0.2">
      <c r="H21824" s="12"/>
      <c r="J21824" s="29"/>
      <c r="K21824" s="45"/>
      <c r="L21824" s="45"/>
      <c r="M21824" s="45"/>
    </row>
    <row r="21825" spans="8:13" s="28" customFormat="1" x14ac:dyDescent="0.2">
      <c r="H21825" s="12"/>
      <c r="J21825" s="29"/>
      <c r="K21825" s="45"/>
      <c r="L21825" s="45"/>
      <c r="M21825" s="45"/>
    </row>
    <row r="21826" spans="8:13" s="28" customFormat="1" x14ac:dyDescent="0.2">
      <c r="H21826" s="12"/>
      <c r="J21826" s="29"/>
      <c r="K21826" s="45"/>
      <c r="L21826" s="45"/>
      <c r="M21826" s="45"/>
    </row>
    <row r="21827" spans="8:13" s="28" customFormat="1" x14ac:dyDescent="0.2">
      <c r="H21827" s="12"/>
      <c r="J21827" s="29"/>
      <c r="K21827" s="45"/>
      <c r="L21827" s="45"/>
      <c r="M21827" s="45"/>
    </row>
    <row r="21828" spans="8:13" s="28" customFormat="1" x14ac:dyDescent="0.2">
      <c r="H21828" s="12"/>
      <c r="J21828" s="29"/>
      <c r="K21828" s="45"/>
      <c r="L21828" s="45"/>
      <c r="M21828" s="45"/>
    </row>
    <row r="21829" spans="8:13" s="28" customFormat="1" x14ac:dyDescent="0.2">
      <c r="H21829" s="12"/>
      <c r="J21829" s="29"/>
      <c r="K21829" s="45"/>
      <c r="L21829" s="45"/>
      <c r="M21829" s="45"/>
    </row>
    <row r="21830" spans="8:13" s="28" customFormat="1" x14ac:dyDescent="0.2">
      <c r="H21830" s="12"/>
      <c r="J21830" s="29"/>
      <c r="K21830" s="45"/>
      <c r="L21830" s="45"/>
      <c r="M21830" s="45"/>
    </row>
    <row r="21831" spans="8:13" s="28" customFormat="1" x14ac:dyDescent="0.2">
      <c r="H21831" s="12"/>
      <c r="J21831" s="29"/>
      <c r="K21831" s="45"/>
      <c r="L21831" s="45"/>
      <c r="M21831" s="45"/>
    </row>
    <row r="21832" spans="8:13" s="28" customFormat="1" x14ac:dyDescent="0.2">
      <c r="H21832" s="12"/>
      <c r="J21832" s="29"/>
      <c r="K21832" s="45"/>
      <c r="L21832" s="45"/>
      <c r="M21832" s="45"/>
    </row>
    <row r="21833" spans="8:13" s="28" customFormat="1" x14ac:dyDescent="0.2">
      <c r="H21833" s="12"/>
      <c r="J21833" s="29"/>
      <c r="K21833" s="45"/>
      <c r="L21833" s="45"/>
      <c r="M21833" s="45"/>
    </row>
    <row r="21834" spans="8:13" s="28" customFormat="1" x14ac:dyDescent="0.2">
      <c r="H21834" s="12"/>
      <c r="J21834" s="29"/>
      <c r="K21834" s="45"/>
      <c r="L21834" s="45"/>
      <c r="M21834" s="45"/>
    </row>
    <row r="21835" spans="8:13" s="28" customFormat="1" x14ac:dyDescent="0.2">
      <c r="H21835" s="12"/>
      <c r="J21835" s="29"/>
      <c r="K21835" s="45"/>
      <c r="L21835" s="45"/>
      <c r="M21835" s="45"/>
    </row>
    <row r="21836" spans="8:13" s="28" customFormat="1" x14ac:dyDescent="0.2">
      <c r="H21836" s="12"/>
      <c r="J21836" s="29"/>
      <c r="K21836" s="45"/>
      <c r="L21836" s="45"/>
      <c r="M21836" s="45"/>
    </row>
    <row r="21837" spans="8:13" s="28" customFormat="1" x14ac:dyDescent="0.2">
      <c r="H21837" s="12"/>
      <c r="J21837" s="29"/>
      <c r="K21837" s="45"/>
      <c r="L21837" s="45"/>
      <c r="M21837" s="45"/>
    </row>
    <row r="21838" spans="8:13" s="28" customFormat="1" x14ac:dyDescent="0.2">
      <c r="H21838" s="12"/>
      <c r="J21838" s="29"/>
      <c r="K21838" s="45"/>
      <c r="L21838" s="45"/>
      <c r="M21838" s="45"/>
    </row>
    <row r="21839" spans="8:13" s="28" customFormat="1" x14ac:dyDescent="0.2">
      <c r="H21839" s="12"/>
      <c r="J21839" s="29"/>
      <c r="K21839" s="45"/>
      <c r="L21839" s="45"/>
      <c r="M21839" s="45"/>
    </row>
    <row r="21840" spans="8:13" s="28" customFormat="1" x14ac:dyDescent="0.2">
      <c r="H21840" s="12"/>
      <c r="J21840" s="29"/>
      <c r="K21840" s="45"/>
      <c r="L21840" s="45"/>
      <c r="M21840" s="45"/>
    </row>
    <row r="21841" spans="8:13" s="28" customFormat="1" x14ac:dyDescent="0.2">
      <c r="H21841" s="12"/>
      <c r="J21841" s="29"/>
      <c r="K21841" s="45"/>
      <c r="L21841" s="45"/>
      <c r="M21841" s="45"/>
    </row>
    <row r="21842" spans="8:13" s="28" customFormat="1" x14ac:dyDescent="0.2">
      <c r="H21842" s="12"/>
      <c r="J21842" s="29"/>
      <c r="K21842" s="45"/>
      <c r="L21842" s="45"/>
      <c r="M21842" s="45"/>
    </row>
    <row r="21843" spans="8:13" s="28" customFormat="1" x14ac:dyDescent="0.2">
      <c r="H21843" s="12"/>
      <c r="J21843" s="29"/>
      <c r="K21843" s="45"/>
      <c r="L21843" s="45"/>
      <c r="M21843" s="45"/>
    </row>
    <row r="21844" spans="8:13" s="28" customFormat="1" x14ac:dyDescent="0.2">
      <c r="H21844" s="12"/>
      <c r="J21844" s="29"/>
      <c r="K21844" s="45"/>
      <c r="L21844" s="45"/>
      <c r="M21844" s="45"/>
    </row>
    <row r="21845" spans="8:13" s="28" customFormat="1" x14ac:dyDescent="0.2">
      <c r="H21845" s="12"/>
      <c r="J21845" s="29"/>
      <c r="K21845" s="45"/>
      <c r="L21845" s="45"/>
      <c r="M21845" s="45"/>
    </row>
    <row r="21846" spans="8:13" s="28" customFormat="1" x14ac:dyDescent="0.2">
      <c r="H21846" s="12"/>
      <c r="J21846" s="29"/>
      <c r="K21846" s="45"/>
      <c r="L21846" s="45"/>
      <c r="M21846" s="45"/>
    </row>
    <row r="21847" spans="8:13" s="28" customFormat="1" x14ac:dyDescent="0.2">
      <c r="H21847" s="12"/>
      <c r="J21847" s="29"/>
      <c r="K21847" s="45"/>
      <c r="L21847" s="45"/>
      <c r="M21847" s="45"/>
    </row>
    <row r="21848" spans="8:13" s="28" customFormat="1" x14ac:dyDescent="0.2">
      <c r="H21848" s="12"/>
      <c r="J21848" s="29"/>
      <c r="K21848" s="45"/>
      <c r="L21848" s="45"/>
      <c r="M21848" s="45"/>
    </row>
    <row r="21849" spans="8:13" s="28" customFormat="1" x14ac:dyDescent="0.2">
      <c r="H21849" s="12"/>
      <c r="J21849" s="29"/>
      <c r="K21849" s="45"/>
      <c r="L21849" s="45"/>
      <c r="M21849" s="45"/>
    </row>
    <row r="21850" spans="8:13" s="28" customFormat="1" x14ac:dyDescent="0.2">
      <c r="H21850" s="12"/>
      <c r="J21850" s="29"/>
      <c r="K21850" s="45"/>
      <c r="L21850" s="45"/>
      <c r="M21850" s="45"/>
    </row>
    <row r="21851" spans="8:13" s="28" customFormat="1" x14ac:dyDescent="0.2">
      <c r="H21851" s="12"/>
      <c r="J21851" s="29"/>
      <c r="K21851" s="45"/>
      <c r="L21851" s="45"/>
      <c r="M21851" s="45"/>
    </row>
    <row r="21852" spans="8:13" s="28" customFormat="1" x14ac:dyDescent="0.2">
      <c r="H21852" s="12"/>
      <c r="J21852" s="29"/>
      <c r="K21852" s="45"/>
      <c r="L21852" s="45"/>
      <c r="M21852" s="45"/>
    </row>
    <row r="21853" spans="8:13" s="28" customFormat="1" x14ac:dyDescent="0.2">
      <c r="H21853" s="12"/>
      <c r="J21853" s="29"/>
      <c r="K21853" s="45"/>
      <c r="L21853" s="45"/>
      <c r="M21853" s="45"/>
    </row>
    <row r="21854" spans="8:13" s="28" customFormat="1" x14ac:dyDescent="0.2">
      <c r="H21854" s="12"/>
      <c r="J21854" s="29"/>
      <c r="K21854" s="45"/>
      <c r="L21854" s="45"/>
      <c r="M21854" s="45"/>
    </row>
    <row r="21855" spans="8:13" s="28" customFormat="1" x14ac:dyDescent="0.2">
      <c r="H21855" s="12"/>
      <c r="J21855" s="29"/>
      <c r="K21855" s="45"/>
      <c r="L21855" s="45"/>
      <c r="M21855" s="45"/>
    </row>
    <row r="21856" spans="8:13" s="28" customFormat="1" x14ac:dyDescent="0.2">
      <c r="H21856" s="12"/>
      <c r="J21856" s="29"/>
      <c r="K21856" s="45"/>
      <c r="L21856" s="45"/>
      <c r="M21856" s="45"/>
    </row>
    <row r="21857" spans="8:13" s="28" customFormat="1" x14ac:dyDescent="0.2">
      <c r="H21857" s="12"/>
      <c r="J21857" s="29"/>
      <c r="K21857" s="45"/>
      <c r="L21857" s="45"/>
      <c r="M21857" s="45"/>
    </row>
    <row r="21858" spans="8:13" s="28" customFormat="1" x14ac:dyDescent="0.2">
      <c r="H21858" s="12"/>
      <c r="J21858" s="29"/>
      <c r="K21858" s="45"/>
      <c r="L21858" s="45"/>
      <c r="M21858" s="45"/>
    </row>
    <row r="21859" spans="8:13" s="28" customFormat="1" x14ac:dyDescent="0.2">
      <c r="H21859" s="12"/>
      <c r="J21859" s="29"/>
      <c r="K21859" s="45"/>
      <c r="L21859" s="45"/>
      <c r="M21859" s="45"/>
    </row>
    <row r="21860" spans="8:13" s="28" customFormat="1" x14ac:dyDescent="0.2">
      <c r="H21860" s="12"/>
      <c r="J21860" s="29"/>
      <c r="K21860" s="45"/>
      <c r="L21860" s="45"/>
      <c r="M21860" s="45"/>
    </row>
    <row r="21861" spans="8:13" s="28" customFormat="1" x14ac:dyDescent="0.2">
      <c r="H21861" s="12"/>
      <c r="J21861" s="29"/>
      <c r="K21861" s="45"/>
      <c r="L21861" s="45"/>
      <c r="M21861" s="45"/>
    </row>
    <row r="21862" spans="8:13" s="28" customFormat="1" x14ac:dyDescent="0.2">
      <c r="H21862" s="12"/>
      <c r="J21862" s="29"/>
      <c r="K21862" s="45"/>
      <c r="L21862" s="45"/>
      <c r="M21862" s="45"/>
    </row>
    <row r="21863" spans="8:13" s="28" customFormat="1" x14ac:dyDescent="0.2">
      <c r="H21863" s="12"/>
      <c r="J21863" s="29"/>
      <c r="K21863" s="45"/>
      <c r="L21863" s="45"/>
      <c r="M21863" s="45"/>
    </row>
    <row r="21864" spans="8:13" s="28" customFormat="1" x14ac:dyDescent="0.2">
      <c r="H21864" s="12"/>
      <c r="J21864" s="29"/>
      <c r="K21864" s="45"/>
      <c r="L21864" s="45"/>
      <c r="M21864" s="45"/>
    </row>
    <row r="21865" spans="8:13" s="28" customFormat="1" x14ac:dyDescent="0.2">
      <c r="H21865" s="12"/>
      <c r="J21865" s="29"/>
      <c r="K21865" s="45"/>
      <c r="L21865" s="45"/>
      <c r="M21865" s="45"/>
    </row>
    <row r="21866" spans="8:13" s="28" customFormat="1" x14ac:dyDescent="0.2">
      <c r="H21866" s="12"/>
      <c r="J21866" s="29"/>
      <c r="K21866" s="45"/>
      <c r="L21866" s="45"/>
      <c r="M21866" s="45"/>
    </row>
    <row r="21867" spans="8:13" s="28" customFormat="1" x14ac:dyDescent="0.2">
      <c r="H21867" s="12"/>
      <c r="J21867" s="29"/>
      <c r="K21867" s="45"/>
      <c r="L21867" s="45"/>
      <c r="M21867" s="45"/>
    </row>
    <row r="21868" spans="8:13" s="28" customFormat="1" x14ac:dyDescent="0.2">
      <c r="H21868" s="12"/>
      <c r="J21868" s="29"/>
      <c r="K21868" s="45"/>
      <c r="L21868" s="45"/>
      <c r="M21868" s="45"/>
    </row>
    <row r="21869" spans="8:13" s="28" customFormat="1" x14ac:dyDescent="0.2">
      <c r="H21869" s="12"/>
      <c r="J21869" s="29"/>
      <c r="K21869" s="45"/>
      <c r="L21869" s="45"/>
      <c r="M21869" s="45"/>
    </row>
    <row r="21870" spans="8:13" s="28" customFormat="1" x14ac:dyDescent="0.2">
      <c r="H21870" s="12"/>
      <c r="J21870" s="29"/>
      <c r="K21870" s="45"/>
      <c r="L21870" s="45"/>
      <c r="M21870" s="45"/>
    </row>
    <row r="21871" spans="8:13" s="28" customFormat="1" x14ac:dyDescent="0.2">
      <c r="H21871" s="12"/>
      <c r="J21871" s="29"/>
      <c r="K21871" s="45"/>
      <c r="L21871" s="45"/>
      <c r="M21871" s="45"/>
    </row>
    <row r="21872" spans="8:13" s="28" customFormat="1" x14ac:dyDescent="0.2">
      <c r="H21872" s="12"/>
      <c r="J21872" s="29"/>
      <c r="K21872" s="45"/>
      <c r="L21872" s="45"/>
      <c r="M21872" s="45"/>
    </row>
    <row r="21873" spans="8:13" s="28" customFormat="1" x14ac:dyDescent="0.2">
      <c r="H21873" s="12"/>
      <c r="J21873" s="29"/>
      <c r="K21873" s="45"/>
      <c r="L21873" s="45"/>
      <c r="M21873" s="45"/>
    </row>
    <row r="21874" spans="8:13" s="28" customFormat="1" x14ac:dyDescent="0.2">
      <c r="H21874" s="12"/>
      <c r="J21874" s="29"/>
      <c r="K21874" s="45"/>
      <c r="L21874" s="45"/>
      <c r="M21874" s="45"/>
    </row>
    <row r="21875" spans="8:13" s="28" customFormat="1" x14ac:dyDescent="0.2">
      <c r="H21875" s="12"/>
      <c r="J21875" s="29"/>
      <c r="K21875" s="45"/>
      <c r="L21875" s="45"/>
      <c r="M21875" s="45"/>
    </row>
    <row r="21876" spans="8:13" s="28" customFormat="1" x14ac:dyDescent="0.2">
      <c r="H21876" s="12"/>
      <c r="J21876" s="29"/>
      <c r="K21876" s="45"/>
      <c r="L21876" s="45"/>
      <c r="M21876" s="45"/>
    </row>
    <row r="21877" spans="8:13" s="28" customFormat="1" x14ac:dyDescent="0.2">
      <c r="H21877" s="12"/>
      <c r="J21877" s="29"/>
      <c r="K21877" s="45"/>
      <c r="L21877" s="45"/>
      <c r="M21877" s="45"/>
    </row>
    <row r="21878" spans="8:13" s="28" customFormat="1" x14ac:dyDescent="0.2">
      <c r="H21878" s="12"/>
      <c r="J21878" s="29"/>
      <c r="K21878" s="45"/>
      <c r="L21878" s="45"/>
      <c r="M21878" s="45"/>
    </row>
    <row r="21879" spans="8:13" s="28" customFormat="1" x14ac:dyDescent="0.2">
      <c r="H21879" s="12"/>
      <c r="J21879" s="29"/>
      <c r="K21879" s="45"/>
      <c r="L21879" s="45"/>
      <c r="M21879" s="45"/>
    </row>
    <row r="21880" spans="8:13" s="28" customFormat="1" x14ac:dyDescent="0.2">
      <c r="H21880" s="12"/>
      <c r="J21880" s="29"/>
      <c r="K21880" s="45"/>
      <c r="L21880" s="45"/>
      <c r="M21880" s="45"/>
    </row>
    <row r="21881" spans="8:13" s="28" customFormat="1" x14ac:dyDescent="0.2">
      <c r="H21881" s="12"/>
      <c r="J21881" s="29"/>
      <c r="K21881" s="45"/>
      <c r="L21881" s="45"/>
      <c r="M21881" s="45"/>
    </row>
    <row r="21882" spans="8:13" s="28" customFormat="1" x14ac:dyDescent="0.2">
      <c r="H21882" s="12"/>
      <c r="J21882" s="29"/>
      <c r="K21882" s="45"/>
      <c r="L21882" s="45"/>
      <c r="M21882" s="45"/>
    </row>
    <row r="21883" spans="8:13" s="28" customFormat="1" x14ac:dyDescent="0.2">
      <c r="H21883" s="12"/>
      <c r="J21883" s="29"/>
      <c r="K21883" s="45"/>
      <c r="L21883" s="45"/>
      <c r="M21883" s="45"/>
    </row>
    <row r="21884" spans="8:13" s="28" customFormat="1" x14ac:dyDescent="0.2">
      <c r="H21884" s="12"/>
      <c r="J21884" s="29"/>
      <c r="K21884" s="45"/>
      <c r="L21884" s="45"/>
      <c r="M21884" s="45"/>
    </row>
    <row r="21885" spans="8:13" s="28" customFormat="1" x14ac:dyDescent="0.2">
      <c r="H21885" s="12"/>
      <c r="J21885" s="29"/>
      <c r="K21885" s="45"/>
      <c r="L21885" s="45"/>
      <c r="M21885" s="45"/>
    </row>
    <row r="21886" spans="8:13" s="28" customFormat="1" x14ac:dyDescent="0.2">
      <c r="H21886" s="12"/>
      <c r="J21886" s="29"/>
      <c r="K21886" s="45"/>
      <c r="L21886" s="45"/>
      <c r="M21886" s="45"/>
    </row>
    <row r="21887" spans="8:13" s="28" customFormat="1" x14ac:dyDescent="0.2">
      <c r="H21887" s="12"/>
      <c r="J21887" s="29"/>
      <c r="K21887" s="45"/>
      <c r="L21887" s="45"/>
      <c r="M21887" s="45"/>
    </row>
    <row r="21888" spans="8:13" s="28" customFormat="1" x14ac:dyDescent="0.2">
      <c r="H21888" s="12"/>
      <c r="J21888" s="29"/>
      <c r="K21888" s="45"/>
      <c r="L21888" s="45"/>
      <c r="M21888" s="45"/>
    </row>
    <row r="21889" spans="8:13" s="28" customFormat="1" x14ac:dyDescent="0.2">
      <c r="H21889" s="12"/>
      <c r="J21889" s="29"/>
      <c r="K21889" s="45"/>
      <c r="L21889" s="45"/>
      <c r="M21889" s="45"/>
    </row>
    <row r="21890" spans="8:13" s="28" customFormat="1" x14ac:dyDescent="0.2">
      <c r="H21890" s="12"/>
      <c r="J21890" s="29"/>
      <c r="K21890" s="45"/>
      <c r="L21890" s="45"/>
      <c r="M21890" s="45"/>
    </row>
    <row r="21891" spans="8:13" s="28" customFormat="1" x14ac:dyDescent="0.2">
      <c r="H21891" s="12"/>
      <c r="J21891" s="29"/>
      <c r="K21891" s="45"/>
      <c r="L21891" s="45"/>
      <c r="M21891" s="45"/>
    </row>
    <row r="21892" spans="8:13" s="28" customFormat="1" x14ac:dyDescent="0.2">
      <c r="H21892" s="12"/>
      <c r="J21892" s="29"/>
      <c r="K21892" s="45"/>
      <c r="L21892" s="45"/>
      <c r="M21892" s="45"/>
    </row>
    <row r="21893" spans="8:13" s="28" customFormat="1" x14ac:dyDescent="0.2">
      <c r="H21893" s="12"/>
      <c r="J21893" s="29"/>
      <c r="K21893" s="45"/>
      <c r="L21893" s="45"/>
      <c r="M21893" s="45"/>
    </row>
    <row r="21894" spans="8:13" s="28" customFormat="1" x14ac:dyDescent="0.2">
      <c r="H21894" s="12"/>
      <c r="J21894" s="29"/>
      <c r="K21894" s="45"/>
      <c r="L21894" s="45"/>
      <c r="M21894" s="45"/>
    </row>
    <row r="21895" spans="8:13" s="28" customFormat="1" x14ac:dyDescent="0.2">
      <c r="H21895" s="12"/>
      <c r="J21895" s="29"/>
      <c r="K21895" s="45"/>
      <c r="L21895" s="45"/>
      <c r="M21895" s="45"/>
    </row>
    <row r="21896" spans="8:13" s="28" customFormat="1" x14ac:dyDescent="0.2">
      <c r="H21896" s="12"/>
      <c r="J21896" s="29"/>
      <c r="K21896" s="45"/>
      <c r="L21896" s="45"/>
      <c r="M21896" s="45"/>
    </row>
    <row r="21897" spans="8:13" s="28" customFormat="1" x14ac:dyDescent="0.2">
      <c r="H21897" s="12"/>
      <c r="J21897" s="29"/>
      <c r="K21897" s="45"/>
      <c r="L21897" s="45"/>
      <c r="M21897" s="45"/>
    </row>
    <row r="21898" spans="8:13" s="28" customFormat="1" x14ac:dyDescent="0.2">
      <c r="H21898" s="12"/>
      <c r="J21898" s="29"/>
      <c r="K21898" s="45"/>
      <c r="L21898" s="45"/>
      <c r="M21898" s="45"/>
    </row>
    <row r="21899" spans="8:13" s="28" customFormat="1" x14ac:dyDescent="0.2">
      <c r="H21899" s="12"/>
      <c r="J21899" s="29"/>
      <c r="K21899" s="45"/>
      <c r="L21899" s="45"/>
      <c r="M21899" s="45"/>
    </row>
    <row r="21900" spans="8:13" s="28" customFormat="1" x14ac:dyDescent="0.2">
      <c r="H21900" s="12"/>
      <c r="J21900" s="29"/>
      <c r="K21900" s="45"/>
      <c r="L21900" s="45"/>
      <c r="M21900" s="45"/>
    </row>
    <row r="21901" spans="8:13" s="28" customFormat="1" x14ac:dyDescent="0.2">
      <c r="H21901" s="12"/>
      <c r="J21901" s="29"/>
      <c r="K21901" s="45"/>
      <c r="L21901" s="45"/>
      <c r="M21901" s="45"/>
    </row>
    <row r="21902" spans="8:13" s="28" customFormat="1" x14ac:dyDescent="0.2">
      <c r="H21902" s="12"/>
      <c r="J21902" s="29"/>
      <c r="K21902" s="45"/>
      <c r="L21902" s="45"/>
      <c r="M21902" s="45"/>
    </row>
    <row r="21903" spans="8:13" s="28" customFormat="1" x14ac:dyDescent="0.2">
      <c r="H21903" s="12"/>
      <c r="J21903" s="29"/>
      <c r="K21903" s="45"/>
      <c r="L21903" s="45"/>
      <c r="M21903" s="45"/>
    </row>
    <row r="21904" spans="8:13" s="28" customFormat="1" x14ac:dyDescent="0.2">
      <c r="H21904" s="12"/>
      <c r="J21904" s="29"/>
      <c r="K21904" s="45"/>
      <c r="L21904" s="45"/>
      <c r="M21904" s="45"/>
    </row>
    <row r="21905" spans="8:13" s="28" customFormat="1" x14ac:dyDescent="0.2">
      <c r="H21905" s="12"/>
      <c r="J21905" s="29"/>
      <c r="K21905" s="45"/>
      <c r="L21905" s="45"/>
      <c r="M21905" s="45"/>
    </row>
    <row r="21906" spans="8:13" s="28" customFormat="1" x14ac:dyDescent="0.2">
      <c r="H21906" s="12"/>
      <c r="J21906" s="29"/>
      <c r="K21906" s="45"/>
      <c r="L21906" s="45"/>
      <c r="M21906" s="45"/>
    </row>
    <row r="21907" spans="8:13" s="28" customFormat="1" x14ac:dyDescent="0.2">
      <c r="H21907" s="12"/>
      <c r="J21907" s="29"/>
      <c r="K21907" s="45"/>
      <c r="L21907" s="45"/>
      <c r="M21907" s="45"/>
    </row>
    <row r="21908" spans="8:13" s="28" customFormat="1" x14ac:dyDescent="0.2">
      <c r="H21908" s="12"/>
      <c r="J21908" s="29"/>
      <c r="K21908" s="45"/>
      <c r="L21908" s="45"/>
      <c r="M21908" s="45"/>
    </row>
    <row r="21909" spans="8:13" s="28" customFormat="1" x14ac:dyDescent="0.2">
      <c r="H21909" s="12"/>
      <c r="J21909" s="29"/>
      <c r="K21909" s="45"/>
      <c r="L21909" s="45"/>
      <c r="M21909" s="45"/>
    </row>
    <row r="21910" spans="8:13" s="28" customFormat="1" x14ac:dyDescent="0.2">
      <c r="H21910" s="12"/>
      <c r="J21910" s="29"/>
      <c r="K21910" s="45"/>
      <c r="L21910" s="45"/>
      <c r="M21910" s="45"/>
    </row>
    <row r="21911" spans="8:13" s="28" customFormat="1" x14ac:dyDescent="0.2">
      <c r="H21911" s="12"/>
      <c r="J21911" s="29"/>
      <c r="K21911" s="45"/>
      <c r="L21911" s="45"/>
      <c r="M21911" s="45"/>
    </row>
    <row r="21912" spans="8:13" s="28" customFormat="1" x14ac:dyDescent="0.2">
      <c r="H21912" s="12"/>
      <c r="J21912" s="29"/>
      <c r="K21912" s="45"/>
      <c r="L21912" s="45"/>
      <c r="M21912" s="45"/>
    </row>
    <row r="21913" spans="8:13" s="28" customFormat="1" x14ac:dyDescent="0.2">
      <c r="H21913" s="12"/>
      <c r="J21913" s="29"/>
      <c r="K21913" s="45"/>
      <c r="L21913" s="45"/>
      <c r="M21913" s="45"/>
    </row>
    <row r="21914" spans="8:13" s="28" customFormat="1" x14ac:dyDescent="0.2">
      <c r="H21914" s="12"/>
      <c r="J21914" s="29"/>
      <c r="K21914" s="45"/>
      <c r="L21914" s="45"/>
      <c r="M21914" s="45"/>
    </row>
    <row r="21915" spans="8:13" s="28" customFormat="1" x14ac:dyDescent="0.2">
      <c r="H21915" s="12"/>
      <c r="J21915" s="29"/>
      <c r="K21915" s="45"/>
      <c r="L21915" s="45"/>
      <c r="M21915" s="45"/>
    </row>
    <row r="21916" spans="8:13" s="28" customFormat="1" x14ac:dyDescent="0.2">
      <c r="H21916" s="12"/>
      <c r="J21916" s="29"/>
      <c r="K21916" s="45"/>
      <c r="L21916" s="45"/>
      <c r="M21916" s="45"/>
    </row>
    <row r="21917" spans="8:13" s="28" customFormat="1" x14ac:dyDescent="0.2">
      <c r="H21917" s="12"/>
      <c r="J21917" s="29"/>
      <c r="K21917" s="45"/>
      <c r="L21917" s="45"/>
      <c r="M21917" s="45"/>
    </row>
    <row r="21918" spans="8:13" s="28" customFormat="1" x14ac:dyDescent="0.2">
      <c r="H21918" s="12"/>
      <c r="J21918" s="29"/>
      <c r="K21918" s="45"/>
      <c r="L21918" s="45"/>
      <c r="M21918" s="45"/>
    </row>
    <row r="21919" spans="8:13" s="28" customFormat="1" x14ac:dyDescent="0.2">
      <c r="H21919" s="12"/>
      <c r="J21919" s="29"/>
      <c r="K21919" s="45"/>
      <c r="L21919" s="45"/>
      <c r="M21919" s="45"/>
    </row>
    <row r="21920" spans="8:13" s="28" customFormat="1" x14ac:dyDescent="0.2">
      <c r="H21920" s="12"/>
      <c r="J21920" s="29"/>
      <c r="K21920" s="45"/>
      <c r="L21920" s="45"/>
      <c r="M21920" s="45"/>
    </row>
    <row r="21921" spans="8:13" s="28" customFormat="1" x14ac:dyDescent="0.2">
      <c r="H21921" s="12"/>
      <c r="J21921" s="29"/>
      <c r="K21921" s="45"/>
      <c r="L21921" s="45"/>
      <c r="M21921" s="45"/>
    </row>
    <row r="21922" spans="8:13" s="28" customFormat="1" x14ac:dyDescent="0.2">
      <c r="H21922" s="12"/>
      <c r="J21922" s="29"/>
      <c r="K21922" s="45"/>
      <c r="L21922" s="45"/>
      <c r="M21922" s="45"/>
    </row>
    <row r="21923" spans="8:13" s="28" customFormat="1" x14ac:dyDescent="0.2">
      <c r="H21923" s="12"/>
      <c r="J21923" s="29"/>
      <c r="K21923" s="45"/>
      <c r="L21923" s="45"/>
      <c r="M21923" s="45"/>
    </row>
    <row r="21924" spans="8:13" s="28" customFormat="1" x14ac:dyDescent="0.2">
      <c r="H21924" s="12"/>
      <c r="J21924" s="29"/>
      <c r="K21924" s="45"/>
      <c r="L21924" s="45"/>
      <c r="M21924" s="45"/>
    </row>
    <row r="21925" spans="8:13" s="28" customFormat="1" x14ac:dyDescent="0.2">
      <c r="H21925" s="12"/>
      <c r="J21925" s="29"/>
      <c r="K21925" s="45"/>
      <c r="L21925" s="45"/>
      <c r="M21925" s="45"/>
    </row>
    <row r="21926" spans="8:13" s="28" customFormat="1" x14ac:dyDescent="0.2">
      <c r="H21926" s="12"/>
      <c r="J21926" s="29"/>
      <c r="K21926" s="45"/>
      <c r="L21926" s="45"/>
      <c r="M21926" s="45"/>
    </row>
    <row r="21927" spans="8:13" s="28" customFormat="1" x14ac:dyDescent="0.2">
      <c r="H21927" s="12"/>
      <c r="J21927" s="29"/>
      <c r="K21927" s="45"/>
      <c r="L21927" s="45"/>
      <c r="M21927" s="45"/>
    </row>
    <row r="21928" spans="8:13" s="28" customFormat="1" x14ac:dyDescent="0.2">
      <c r="H21928" s="12"/>
      <c r="J21928" s="29"/>
      <c r="K21928" s="45"/>
      <c r="L21928" s="45"/>
      <c r="M21928" s="45"/>
    </row>
    <row r="21929" spans="8:13" s="28" customFormat="1" x14ac:dyDescent="0.2">
      <c r="H21929" s="12"/>
      <c r="J21929" s="29"/>
      <c r="K21929" s="45"/>
      <c r="L21929" s="45"/>
      <c r="M21929" s="45"/>
    </row>
    <row r="21930" spans="8:13" s="28" customFormat="1" x14ac:dyDescent="0.2">
      <c r="H21930" s="12"/>
      <c r="J21930" s="29"/>
      <c r="K21930" s="45"/>
      <c r="L21930" s="45"/>
      <c r="M21930" s="45"/>
    </row>
    <row r="21931" spans="8:13" s="28" customFormat="1" x14ac:dyDescent="0.2">
      <c r="H21931" s="12"/>
      <c r="J21931" s="29"/>
      <c r="K21931" s="45"/>
      <c r="L21931" s="45"/>
      <c r="M21931" s="45"/>
    </row>
    <row r="21932" spans="8:13" s="28" customFormat="1" x14ac:dyDescent="0.2">
      <c r="H21932" s="12"/>
      <c r="J21932" s="29"/>
      <c r="K21932" s="45"/>
      <c r="L21932" s="45"/>
      <c r="M21932" s="45"/>
    </row>
    <row r="21933" spans="8:13" s="28" customFormat="1" x14ac:dyDescent="0.2">
      <c r="H21933" s="12"/>
      <c r="J21933" s="29"/>
      <c r="K21933" s="45"/>
      <c r="L21933" s="45"/>
      <c r="M21933" s="45"/>
    </row>
    <row r="21934" spans="8:13" s="28" customFormat="1" x14ac:dyDescent="0.2">
      <c r="H21934" s="12"/>
      <c r="J21934" s="29"/>
      <c r="K21934" s="45"/>
      <c r="L21934" s="45"/>
      <c r="M21934" s="45"/>
    </row>
    <row r="21935" spans="8:13" s="28" customFormat="1" x14ac:dyDescent="0.2">
      <c r="H21935" s="12"/>
      <c r="J21935" s="29"/>
      <c r="K21935" s="45"/>
      <c r="L21935" s="45"/>
      <c r="M21935" s="45"/>
    </row>
    <row r="21936" spans="8:13" s="28" customFormat="1" x14ac:dyDescent="0.2">
      <c r="H21936" s="12"/>
      <c r="J21936" s="29"/>
      <c r="K21936" s="45"/>
      <c r="L21936" s="45"/>
      <c r="M21936" s="45"/>
    </row>
    <row r="21937" spans="8:13" s="28" customFormat="1" x14ac:dyDescent="0.2">
      <c r="H21937" s="12"/>
      <c r="J21937" s="29"/>
      <c r="K21937" s="45"/>
      <c r="L21937" s="45"/>
      <c r="M21937" s="45"/>
    </row>
    <row r="21938" spans="8:13" s="28" customFormat="1" x14ac:dyDescent="0.2">
      <c r="H21938" s="12"/>
      <c r="J21938" s="29"/>
      <c r="K21938" s="45"/>
      <c r="L21938" s="45"/>
      <c r="M21938" s="45"/>
    </row>
    <row r="21939" spans="8:13" s="28" customFormat="1" x14ac:dyDescent="0.2">
      <c r="H21939" s="12"/>
      <c r="J21939" s="29"/>
      <c r="K21939" s="45"/>
      <c r="L21939" s="45"/>
      <c r="M21939" s="45"/>
    </row>
    <row r="21940" spans="8:13" s="28" customFormat="1" x14ac:dyDescent="0.2">
      <c r="H21940" s="12"/>
      <c r="J21940" s="29"/>
      <c r="K21940" s="45"/>
      <c r="L21940" s="45"/>
      <c r="M21940" s="45"/>
    </row>
    <row r="21941" spans="8:13" s="28" customFormat="1" x14ac:dyDescent="0.2">
      <c r="H21941" s="12"/>
      <c r="J21941" s="29"/>
      <c r="K21941" s="45"/>
      <c r="L21941" s="45"/>
      <c r="M21941" s="45"/>
    </row>
    <row r="21942" spans="8:13" s="28" customFormat="1" x14ac:dyDescent="0.2">
      <c r="H21942" s="12"/>
      <c r="J21942" s="29"/>
      <c r="K21942" s="45"/>
      <c r="L21942" s="45"/>
      <c r="M21942" s="45"/>
    </row>
    <row r="21943" spans="8:13" s="28" customFormat="1" x14ac:dyDescent="0.2">
      <c r="H21943" s="12"/>
      <c r="J21943" s="29"/>
      <c r="K21943" s="45"/>
      <c r="L21943" s="45"/>
      <c r="M21943" s="45"/>
    </row>
    <row r="21944" spans="8:13" s="28" customFormat="1" x14ac:dyDescent="0.2">
      <c r="H21944" s="12"/>
      <c r="J21944" s="29"/>
      <c r="K21944" s="45"/>
      <c r="L21944" s="45"/>
      <c r="M21944" s="45"/>
    </row>
    <row r="21945" spans="8:13" s="28" customFormat="1" x14ac:dyDescent="0.2">
      <c r="H21945" s="12"/>
      <c r="J21945" s="29"/>
      <c r="K21945" s="45"/>
      <c r="L21945" s="45"/>
      <c r="M21945" s="45"/>
    </row>
    <row r="21946" spans="8:13" s="28" customFormat="1" x14ac:dyDescent="0.2">
      <c r="H21946" s="12"/>
      <c r="J21946" s="29"/>
      <c r="K21946" s="45"/>
      <c r="L21946" s="45"/>
      <c r="M21946" s="45"/>
    </row>
    <row r="21947" spans="8:13" s="28" customFormat="1" x14ac:dyDescent="0.2">
      <c r="H21947" s="12"/>
      <c r="J21947" s="29"/>
      <c r="K21947" s="45"/>
      <c r="L21947" s="45"/>
      <c r="M21947" s="45"/>
    </row>
    <row r="21948" spans="8:13" s="28" customFormat="1" x14ac:dyDescent="0.2">
      <c r="H21948" s="12"/>
      <c r="J21948" s="29"/>
      <c r="K21948" s="45"/>
      <c r="L21948" s="45"/>
      <c r="M21948" s="45"/>
    </row>
    <row r="21949" spans="8:13" s="28" customFormat="1" x14ac:dyDescent="0.2">
      <c r="H21949" s="12"/>
      <c r="J21949" s="29"/>
      <c r="K21949" s="45"/>
      <c r="L21949" s="45"/>
      <c r="M21949" s="45"/>
    </row>
    <row r="21950" spans="8:13" s="28" customFormat="1" x14ac:dyDescent="0.2">
      <c r="H21950" s="12"/>
      <c r="J21950" s="29"/>
      <c r="K21950" s="45"/>
      <c r="L21950" s="45"/>
      <c r="M21950" s="45"/>
    </row>
    <row r="21951" spans="8:13" s="28" customFormat="1" x14ac:dyDescent="0.2">
      <c r="H21951" s="12"/>
      <c r="J21951" s="29"/>
      <c r="K21951" s="45"/>
      <c r="L21951" s="45"/>
      <c r="M21951" s="45"/>
    </row>
    <row r="21952" spans="8:13" s="28" customFormat="1" x14ac:dyDescent="0.2">
      <c r="H21952" s="12"/>
      <c r="J21952" s="29"/>
      <c r="K21952" s="45"/>
      <c r="L21952" s="45"/>
      <c r="M21952" s="45"/>
    </row>
    <row r="21953" spans="8:13" s="28" customFormat="1" x14ac:dyDescent="0.2">
      <c r="H21953" s="12"/>
      <c r="J21953" s="29"/>
      <c r="K21953" s="45"/>
      <c r="L21953" s="45"/>
      <c r="M21953" s="45"/>
    </row>
    <row r="21954" spans="8:13" s="28" customFormat="1" x14ac:dyDescent="0.2">
      <c r="H21954" s="12"/>
      <c r="J21954" s="29"/>
      <c r="K21954" s="45"/>
      <c r="L21954" s="45"/>
      <c r="M21954" s="45"/>
    </row>
    <row r="21955" spans="8:13" s="28" customFormat="1" x14ac:dyDescent="0.2">
      <c r="H21955" s="12"/>
      <c r="J21955" s="29"/>
      <c r="K21955" s="45"/>
      <c r="L21955" s="45"/>
      <c r="M21955" s="45"/>
    </row>
    <row r="21956" spans="8:13" s="28" customFormat="1" x14ac:dyDescent="0.2">
      <c r="H21956" s="12"/>
      <c r="J21956" s="29"/>
      <c r="K21956" s="45"/>
      <c r="L21956" s="45"/>
      <c r="M21956" s="45"/>
    </row>
    <row r="21957" spans="8:13" s="28" customFormat="1" x14ac:dyDescent="0.2">
      <c r="H21957" s="12"/>
      <c r="J21957" s="29"/>
      <c r="K21957" s="45"/>
      <c r="L21957" s="45"/>
      <c r="M21957" s="45"/>
    </row>
    <row r="21958" spans="8:13" s="28" customFormat="1" x14ac:dyDescent="0.2">
      <c r="H21958" s="12"/>
      <c r="J21958" s="29"/>
      <c r="K21958" s="45"/>
      <c r="L21958" s="45"/>
      <c r="M21958" s="45"/>
    </row>
    <row r="21959" spans="8:13" s="28" customFormat="1" x14ac:dyDescent="0.2">
      <c r="H21959" s="12"/>
      <c r="J21959" s="29"/>
      <c r="K21959" s="45"/>
      <c r="L21959" s="45"/>
      <c r="M21959" s="45"/>
    </row>
    <row r="21960" spans="8:13" s="28" customFormat="1" x14ac:dyDescent="0.2">
      <c r="H21960" s="12"/>
      <c r="J21960" s="29"/>
      <c r="K21960" s="45"/>
      <c r="L21960" s="45"/>
      <c r="M21960" s="45"/>
    </row>
    <row r="21961" spans="8:13" s="28" customFormat="1" x14ac:dyDescent="0.2">
      <c r="H21961" s="12"/>
      <c r="J21961" s="29"/>
      <c r="K21961" s="45"/>
      <c r="L21961" s="45"/>
      <c r="M21961" s="45"/>
    </row>
    <row r="21962" spans="8:13" s="28" customFormat="1" x14ac:dyDescent="0.2">
      <c r="H21962" s="12"/>
      <c r="J21962" s="29"/>
      <c r="K21962" s="45"/>
      <c r="L21962" s="45"/>
      <c r="M21962" s="45"/>
    </row>
    <row r="21963" spans="8:13" s="28" customFormat="1" x14ac:dyDescent="0.2">
      <c r="H21963" s="12"/>
      <c r="J21963" s="29"/>
      <c r="K21963" s="45"/>
      <c r="L21963" s="45"/>
      <c r="M21963" s="45"/>
    </row>
    <row r="21964" spans="8:13" s="28" customFormat="1" x14ac:dyDescent="0.2">
      <c r="H21964" s="12"/>
      <c r="J21964" s="29"/>
      <c r="K21964" s="45"/>
      <c r="L21964" s="45"/>
      <c r="M21964" s="45"/>
    </row>
    <row r="21965" spans="8:13" s="28" customFormat="1" x14ac:dyDescent="0.2">
      <c r="H21965" s="12"/>
      <c r="J21965" s="29"/>
      <c r="K21965" s="45"/>
      <c r="L21965" s="45"/>
      <c r="M21965" s="45"/>
    </row>
    <row r="21966" spans="8:13" s="28" customFormat="1" x14ac:dyDescent="0.2">
      <c r="H21966" s="12"/>
      <c r="J21966" s="29"/>
      <c r="K21966" s="45"/>
      <c r="L21966" s="45"/>
      <c r="M21966" s="45"/>
    </row>
    <row r="21967" spans="8:13" s="28" customFormat="1" x14ac:dyDescent="0.2">
      <c r="H21967" s="12"/>
      <c r="J21967" s="29"/>
      <c r="K21967" s="45"/>
      <c r="L21967" s="45"/>
      <c r="M21967" s="45"/>
    </row>
    <row r="21968" spans="8:13" s="28" customFormat="1" x14ac:dyDescent="0.2">
      <c r="H21968" s="12"/>
      <c r="J21968" s="29"/>
      <c r="K21968" s="45"/>
      <c r="L21968" s="45"/>
      <c r="M21968" s="45"/>
    </row>
    <row r="21969" spans="8:13" s="28" customFormat="1" x14ac:dyDescent="0.2">
      <c r="H21969" s="12"/>
      <c r="J21969" s="29"/>
      <c r="K21969" s="45"/>
      <c r="L21969" s="45"/>
      <c r="M21969" s="45"/>
    </row>
    <row r="21970" spans="8:13" s="28" customFormat="1" x14ac:dyDescent="0.2">
      <c r="H21970" s="12"/>
      <c r="J21970" s="29"/>
      <c r="K21970" s="45"/>
      <c r="L21970" s="45"/>
      <c r="M21970" s="45"/>
    </row>
    <row r="21971" spans="8:13" s="28" customFormat="1" x14ac:dyDescent="0.2">
      <c r="H21971" s="12"/>
      <c r="J21971" s="29"/>
      <c r="K21971" s="45"/>
      <c r="L21971" s="45"/>
      <c r="M21971" s="45"/>
    </row>
    <row r="21972" spans="8:13" s="28" customFormat="1" x14ac:dyDescent="0.2">
      <c r="H21972" s="12"/>
      <c r="J21972" s="29"/>
      <c r="K21972" s="45"/>
      <c r="L21972" s="45"/>
      <c r="M21972" s="45"/>
    </row>
    <row r="21973" spans="8:13" s="28" customFormat="1" x14ac:dyDescent="0.2">
      <c r="H21973" s="12"/>
      <c r="J21973" s="29"/>
      <c r="K21973" s="45"/>
      <c r="L21973" s="45"/>
      <c r="M21973" s="45"/>
    </row>
    <row r="21974" spans="8:13" s="28" customFormat="1" x14ac:dyDescent="0.2">
      <c r="H21974" s="12"/>
      <c r="J21974" s="29"/>
      <c r="K21974" s="45"/>
      <c r="L21974" s="45"/>
      <c r="M21974" s="45"/>
    </row>
    <row r="21975" spans="8:13" s="28" customFormat="1" x14ac:dyDescent="0.2">
      <c r="H21975" s="12"/>
      <c r="J21975" s="29"/>
      <c r="K21975" s="45"/>
      <c r="L21975" s="45"/>
      <c r="M21975" s="45"/>
    </row>
    <row r="21976" spans="8:13" s="28" customFormat="1" x14ac:dyDescent="0.2">
      <c r="H21976" s="12"/>
      <c r="J21976" s="29"/>
      <c r="K21976" s="45"/>
      <c r="L21976" s="45"/>
      <c r="M21976" s="45"/>
    </row>
    <row r="21977" spans="8:13" s="28" customFormat="1" x14ac:dyDescent="0.2">
      <c r="H21977" s="12"/>
      <c r="J21977" s="29"/>
      <c r="K21977" s="45"/>
      <c r="L21977" s="45"/>
      <c r="M21977" s="45"/>
    </row>
    <row r="21978" spans="8:13" s="28" customFormat="1" x14ac:dyDescent="0.2">
      <c r="H21978" s="12"/>
      <c r="J21978" s="29"/>
      <c r="K21978" s="45"/>
      <c r="L21978" s="45"/>
      <c r="M21978" s="45"/>
    </row>
    <row r="21979" spans="8:13" s="28" customFormat="1" x14ac:dyDescent="0.2">
      <c r="H21979" s="12"/>
      <c r="J21979" s="29"/>
      <c r="K21979" s="45"/>
      <c r="L21979" s="45"/>
      <c r="M21979" s="45"/>
    </row>
    <row r="21980" spans="8:13" s="28" customFormat="1" x14ac:dyDescent="0.2">
      <c r="H21980" s="12"/>
      <c r="J21980" s="29"/>
      <c r="K21980" s="45"/>
      <c r="L21980" s="45"/>
      <c r="M21980" s="45"/>
    </row>
    <row r="21981" spans="8:13" s="28" customFormat="1" x14ac:dyDescent="0.2">
      <c r="H21981" s="12"/>
      <c r="J21981" s="29"/>
      <c r="K21981" s="45"/>
      <c r="L21981" s="45"/>
      <c r="M21981" s="45"/>
    </row>
    <row r="21982" spans="8:13" s="28" customFormat="1" x14ac:dyDescent="0.2">
      <c r="H21982" s="12"/>
      <c r="J21982" s="29"/>
      <c r="K21982" s="45"/>
      <c r="L21982" s="45"/>
      <c r="M21982" s="45"/>
    </row>
    <row r="21983" spans="8:13" s="28" customFormat="1" x14ac:dyDescent="0.2">
      <c r="H21983" s="12"/>
      <c r="J21983" s="29"/>
      <c r="K21983" s="45"/>
      <c r="L21983" s="45"/>
      <c r="M21983" s="45"/>
    </row>
    <row r="21984" spans="8:13" s="28" customFormat="1" x14ac:dyDescent="0.2">
      <c r="H21984" s="12"/>
      <c r="J21984" s="29"/>
      <c r="K21984" s="45"/>
      <c r="L21984" s="45"/>
      <c r="M21984" s="45"/>
    </row>
    <row r="21985" spans="8:13" s="28" customFormat="1" x14ac:dyDescent="0.2">
      <c r="H21985" s="12"/>
      <c r="J21985" s="29"/>
      <c r="K21985" s="45"/>
      <c r="L21985" s="45"/>
      <c r="M21985" s="45"/>
    </row>
    <row r="21986" spans="8:13" s="28" customFormat="1" x14ac:dyDescent="0.2">
      <c r="H21986" s="12"/>
      <c r="J21986" s="29"/>
      <c r="K21986" s="45"/>
      <c r="L21986" s="45"/>
      <c r="M21986" s="45"/>
    </row>
    <row r="21987" spans="8:13" s="28" customFormat="1" x14ac:dyDescent="0.2">
      <c r="H21987" s="12"/>
      <c r="J21987" s="29"/>
      <c r="K21987" s="45"/>
      <c r="L21987" s="45"/>
      <c r="M21987" s="45"/>
    </row>
    <row r="21988" spans="8:13" s="28" customFormat="1" x14ac:dyDescent="0.2">
      <c r="H21988" s="12"/>
      <c r="J21988" s="29"/>
      <c r="K21988" s="45"/>
      <c r="L21988" s="45"/>
      <c r="M21988" s="45"/>
    </row>
    <row r="21989" spans="8:13" s="28" customFormat="1" x14ac:dyDescent="0.2">
      <c r="H21989" s="12"/>
      <c r="J21989" s="29"/>
      <c r="K21989" s="45"/>
      <c r="L21989" s="45"/>
      <c r="M21989" s="45"/>
    </row>
    <row r="21990" spans="8:13" s="28" customFormat="1" x14ac:dyDescent="0.2">
      <c r="H21990" s="12"/>
      <c r="J21990" s="29"/>
      <c r="K21990" s="45"/>
      <c r="L21990" s="45"/>
      <c r="M21990" s="45"/>
    </row>
    <row r="21991" spans="8:13" s="28" customFormat="1" x14ac:dyDescent="0.2">
      <c r="H21991" s="12"/>
      <c r="J21991" s="29"/>
      <c r="K21991" s="45"/>
      <c r="L21991" s="45"/>
      <c r="M21991" s="45"/>
    </row>
    <row r="21992" spans="8:13" s="28" customFormat="1" x14ac:dyDescent="0.2">
      <c r="H21992" s="12"/>
      <c r="J21992" s="29"/>
      <c r="K21992" s="45"/>
      <c r="L21992" s="45"/>
      <c r="M21992" s="45"/>
    </row>
    <row r="21993" spans="8:13" s="28" customFormat="1" x14ac:dyDescent="0.2">
      <c r="H21993" s="12"/>
      <c r="J21993" s="29"/>
      <c r="K21993" s="45"/>
      <c r="L21993" s="45"/>
      <c r="M21993" s="45"/>
    </row>
    <row r="21994" spans="8:13" s="28" customFormat="1" x14ac:dyDescent="0.2">
      <c r="H21994" s="12"/>
      <c r="J21994" s="29"/>
      <c r="K21994" s="45"/>
      <c r="L21994" s="45"/>
      <c r="M21994" s="45"/>
    </row>
    <row r="21995" spans="8:13" s="28" customFormat="1" x14ac:dyDescent="0.2">
      <c r="H21995" s="12"/>
      <c r="J21995" s="29"/>
      <c r="K21995" s="45"/>
      <c r="L21995" s="45"/>
      <c r="M21995" s="45"/>
    </row>
    <row r="21996" spans="8:13" s="28" customFormat="1" x14ac:dyDescent="0.2">
      <c r="H21996" s="12"/>
      <c r="J21996" s="29"/>
      <c r="K21996" s="45"/>
      <c r="L21996" s="45"/>
      <c r="M21996" s="45"/>
    </row>
    <row r="21997" spans="8:13" s="28" customFormat="1" x14ac:dyDescent="0.2">
      <c r="H21997" s="12"/>
      <c r="J21997" s="29"/>
      <c r="K21997" s="45"/>
      <c r="L21997" s="45"/>
      <c r="M21997" s="45"/>
    </row>
    <row r="21998" spans="8:13" s="28" customFormat="1" x14ac:dyDescent="0.2">
      <c r="H21998" s="12"/>
      <c r="J21998" s="29"/>
      <c r="K21998" s="45"/>
      <c r="L21998" s="45"/>
      <c r="M21998" s="45"/>
    </row>
    <row r="21999" spans="8:13" s="28" customFormat="1" x14ac:dyDescent="0.2">
      <c r="H21999" s="12"/>
      <c r="J21999" s="29"/>
      <c r="K21999" s="45"/>
      <c r="L21999" s="45"/>
      <c r="M21999" s="45"/>
    </row>
    <row r="22000" spans="8:13" s="28" customFormat="1" x14ac:dyDescent="0.2">
      <c r="H22000" s="12"/>
      <c r="J22000" s="29"/>
      <c r="K22000" s="45"/>
      <c r="L22000" s="45"/>
      <c r="M22000" s="45"/>
    </row>
    <row r="22001" spans="8:13" s="28" customFormat="1" x14ac:dyDescent="0.2">
      <c r="H22001" s="12"/>
      <c r="J22001" s="29"/>
      <c r="K22001" s="45"/>
      <c r="L22001" s="45"/>
      <c r="M22001" s="45"/>
    </row>
    <row r="22002" spans="8:13" s="28" customFormat="1" x14ac:dyDescent="0.2">
      <c r="H22002" s="12"/>
      <c r="J22002" s="29"/>
      <c r="K22002" s="45"/>
      <c r="L22002" s="45"/>
      <c r="M22002" s="45"/>
    </row>
    <row r="22003" spans="8:13" s="28" customFormat="1" x14ac:dyDescent="0.2">
      <c r="H22003" s="12"/>
      <c r="J22003" s="29"/>
      <c r="K22003" s="45"/>
      <c r="L22003" s="45"/>
      <c r="M22003" s="45"/>
    </row>
    <row r="22004" spans="8:13" s="28" customFormat="1" x14ac:dyDescent="0.2">
      <c r="H22004" s="12"/>
      <c r="J22004" s="29"/>
      <c r="K22004" s="45"/>
      <c r="L22004" s="45"/>
      <c r="M22004" s="45"/>
    </row>
    <row r="22005" spans="8:13" s="28" customFormat="1" x14ac:dyDescent="0.2">
      <c r="H22005" s="12"/>
      <c r="J22005" s="29"/>
      <c r="K22005" s="45"/>
      <c r="L22005" s="45"/>
      <c r="M22005" s="45"/>
    </row>
    <row r="22006" spans="8:13" s="28" customFormat="1" x14ac:dyDescent="0.2">
      <c r="H22006" s="12"/>
      <c r="J22006" s="29"/>
      <c r="K22006" s="45"/>
      <c r="L22006" s="45"/>
      <c r="M22006" s="45"/>
    </row>
    <row r="22007" spans="8:13" s="28" customFormat="1" x14ac:dyDescent="0.2">
      <c r="H22007" s="12"/>
      <c r="J22007" s="29"/>
      <c r="K22007" s="45"/>
      <c r="L22007" s="45"/>
      <c r="M22007" s="45"/>
    </row>
    <row r="22008" spans="8:13" s="28" customFormat="1" x14ac:dyDescent="0.2">
      <c r="H22008" s="12"/>
      <c r="J22008" s="29"/>
      <c r="K22008" s="45"/>
      <c r="L22008" s="45"/>
      <c r="M22008" s="45"/>
    </row>
    <row r="22009" spans="8:13" s="28" customFormat="1" x14ac:dyDescent="0.2">
      <c r="H22009" s="12"/>
      <c r="J22009" s="29"/>
      <c r="K22009" s="45"/>
      <c r="L22009" s="45"/>
      <c r="M22009" s="45"/>
    </row>
    <row r="22010" spans="8:13" s="28" customFormat="1" x14ac:dyDescent="0.2">
      <c r="H22010" s="12"/>
      <c r="J22010" s="29"/>
      <c r="K22010" s="45"/>
      <c r="L22010" s="45"/>
      <c r="M22010" s="45"/>
    </row>
    <row r="22011" spans="8:13" s="28" customFormat="1" x14ac:dyDescent="0.2">
      <c r="H22011" s="12"/>
      <c r="J22011" s="29"/>
      <c r="K22011" s="45"/>
      <c r="L22011" s="45"/>
      <c r="M22011" s="45"/>
    </row>
    <row r="22012" spans="8:13" s="28" customFormat="1" x14ac:dyDescent="0.2">
      <c r="H22012" s="12"/>
      <c r="J22012" s="29"/>
      <c r="K22012" s="45"/>
      <c r="L22012" s="45"/>
      <c r="M22012" s="45"/>
    </row>
    <row r="22013" spans="8:13" s="28" customFormat="1" x14ac:dyDescent="0.2">
      <c r="H22013" s="12"/>
      <c r="J22013" s="29"/>
      <c r="K22013" s="45"/>
      <c r="L22013" s="45"/>
      <c r="M22013" s="45"/>
    </row>
    <row r="22014" spans="8:13" s="28" customFormat="1" x14ac:dyDescent="0.2">
      <c r="H22014" s="12"/>
      <c r="J22014" s="29"/>
      <c r="K22014" s="45"/>
      <c r="L22014" s="45"/>
      <c r="M22014" s="45"/>
    </row>
    <row r="22015" spans="8:13" s="28" customFormat="1" x14ac:dyDescent="0.2">
      <c r="H22015" s="12"/>
      <c r="J22015" s="29"/>
      <c r="K22015" s="45"/>
      <c r="L22015" s="45"/>
      <c r="M22015" s="45"/>
    </row>
    <row r="22016" spans="8:13" s="28" customFormat="1" x14ac:dyDescent="0.2">
      <c r="H22016" s="12"/>
      <c r="J22016" s="29"/>
      <c r="K22016" s="45"/>
      <c r="L22016" s="45"/>
      <c r="M22016" s="45"/>
    </row>
    <row r="22017" spans="8:13" s="28" customFormat="1" x14ac:dyDescent="0.2">
      <c r="H22017" s="12"/>
      <c r="J22017" s="29"/>
      <c r="K22017" s="45"/>
      <c r="L22017" s="45"/>
      <c r="M22017" s="45"/>
    </row>
    <row r="22018" spans="8:13" s="28" customFormat="1" x14ac:dyDescent="0.2">
      <c r="H22018" s="12"/>
      <c r="J22018" s="29"/>
      <c r="K22018" s="45"/>
      <c r="L22018" s="45"/>
      <c r="M22018" s="45"/>
    </row>
    <row r="22019" spans="8:13" s="28" customFormat="1" x14ac:dyDescent="0.2">
      <c r="H22019" s="12"/>
      <c r="J22019" s="29"/>
      <c r="K22019" s="45"/>
      <c r="L22019" s="45"/>
      <c r="M22019" s="45"/>
    </row>
    <row r="22020" spans="8:13" s="28" customFormat="1" x14ac:dyDescent="0.2">
      <c r="H22020" s="12"/>
      <c r="J22020" s="29"/>
      <c r="K22020" s="45"/>
      <c r="L22020" s="45"/>
      <c r="M22020" s="45"/>
    </row>
    <row r="22021" spans="8:13" s="28" customFormat="1" x14ac:dyDescent="0.2">
      <c r="H22021" s="12"/>
      <c r="J22021" s="29"/>
      <c r="K22021" s="45"/>
      <c r="L22021" s="45"/>
      <c r="M22021" s="45"/>
    </row>
    <row r="22022" spans="8:13" s="28" customFormat="1" x14ac:dyDescent="0.2">
      <c r="H22022" s="12"/>
      <c r="J22022" s="29"/>
      <c r="K22022" s="45"/>
      <c r="L22022" s="45"/>
      <c r="M22022" s="45"/>
    </row>
    <row r="22023" spans="8:13" s="28" customFormat="1" x14ac:dyDescent="0.2">
      <c r="H22023" s="12"/>
      <c r="J22023" s="29"/>
      <c r="K22023" s="45"/>
      <c r="L22023" s="45"/>
      <c r="M22023" s="45"/>
    </row>
    <row r="22024" spans="8:13" s="28" customFormat="1" x14ac:dyDescent="0.2">
      <c r="H22024" s="12"/>
      <c r="J22024" s="29"/>
      <c r="K22024" s="45"/>
      <c r="L22024" s="45"/>
      <c r="M22024" s="45"/>
    </row>
    <row r="22025" spans="8:13" s="28" customFormat="1" x14ac:dyDescent="0.2">
      <c r="H22025" s="12"/>
      <c r="J22025" s="29"/>
      <c r="K22025" s="45"/>
      <c r="L22025" s="45"/>
      <c r="M22025" s="45"/>
    </row>
    <row r="22026" spans="8:13" s="28" customFormat="1" x14ac:dyDescent="0.2">
      <c r="H22026" s="12"/>
      <c r="J22026" s="29"/>
      <c r="K22026" s="45"/>
      <c r="L22026" s="45"/>
      <c r="M22026" s="45"/>
    </row>
    <row r="22027" spans="8:13" s="28" customFormat="1" x14ac:dyDescent="0.2">
      <c r="H22027" s="12"/>
      <c r="J22027" s="29"/>
      <c r="K22027" s="45"/>
      <c r="L22027" s="45"/>
      <c r="M22027" s="45"/>
    </row>
    <row r="22028" spans="8:13" s="28" customFormat="1" x14ac:dyDescent="0.2">
      <c r="H22028" s="12"/>
      <c r="J22028" s="29"/>
      <c r="K22028" s="45"/>
      <c r="L22028" s="45"/>
      <c r="M22028" s="45"/>
    </row>
    <row r="22029" spans="8:13" s="28" customFormat="1" x14ac:dyDescent="0.2">
      <c r="H22029" s="12"/>
      <c r="J22029" s="29"/>
      <c r="K22029" s="45"/>
      <c r="L22029" s="45"/>
      <c r="M22029" s="45"/>
    </row>
    <row r="22030" spans="8:13" s="28" customFormat="1" x14ac:dyDescent="0.2">
      <c r="H22030" s="12"/>
      <c r="J22030" s="29"/>
      <c r="K22030" s="45"/>
      <c r="L22030" s="45"/>
      <c r="M22030" s="45"/>
    </row>
    <row r="22031" spans="8:13" s="28" customFormat="1" x14ac:dyDescent="0.2">
      <c r="H22031" s="12"/>
      <c r="J22031" s="29"/>
      <c r="K22031" s="45"/>
      <c r="L22031" s="45"/>
      <c r="M22031" s="45"/>
    </row>
    <row r="22032" spans="8:13" s="28" customFormat="1" x14ac:dyDescent="0.2">
      <c r="H22032" s="12"/>
      <c r="J22032" s="29"/>
      <c r="K22032" s="45"/>
      <c r="L22032" s="45"/>
      <c r="M22032" s="45"/>
    </row>
    <row r="22033" spans="8:13" s="28" customFormat="1" x14ac:dyDescent="0.2">
      <c r="H22033" s="12"/>
      <c r="J22033" s="29"/>
      <c r="K22033" s="45"/>
      <c r="L22033" s="45"/>
      <c r="M22033" s="45"/>
    </row>
    <row r="22034" spans="8:13" s="28" customFormat="1" x14ac:dyDescent="0.2">
      <c r="H22034" s="12"/>
      <c r="J22034" s="29"/>
      <c r="K22034" s="45"/>
      <c r="L22034" s="45"/>
      <c r="M22034" s="45"/>
    </row>
    <row r="22035" spans="8:13" s="28" customFormat="1" x14ac:dyDescent="0.2">
      <c r="H22035" s="12"/>
      <c r="J22035" s="29"/>
      <c r="K22035" s="45"/>
      <c r="L22035" s="45"/>
      <c r="M22035" s="45"/>
    </row>
    <row r="22036" spans="8:13" s="28" customFormat="1" x14ac:dyDescent="0.2">
      <c r="H22036" s="12"/>
      <c r="J22036" s="29"/>
      <c r="K22036" s="45"/>
      <c r="L22036" s="45"/>
      <c r="M22036" s="45"/>
    </row>
    <row r="22037" spans="8:13" s="28" customFormat="1" x14ac:dyDescent="0.2">
      <c r="H22037" s="12"/>
      <c r="J22037" s="29"/>
      <c r="K22037" s="45"/>
      <c r="L22037" s="45"/>
      <c r="M22037" s="45"/>
    </row>
    <row r="22038" spans="8:13" s="28" customFormat="1" x14ac:dyDescent="0.2">
      <c r="H22038" s="12"/>
      <c r="J22038" s="29"/>
      <c r="K22038" s="45"/>
      <c r="L22038" s="45"/>
      <c r="M22038" s="45"/>
    </row>
    <row r="22039" spans="8:13" s="28" customFormat="1" x14ac:dyDescent="0.2">
      <c r="H22039" s="12"/>
      <c r="J22039" s="29"/>
      <c r="K22039" s="45"/>
      <c r="L22039" s="45"/>
      <c r="M22039" s="45"/>
    </row>
    <row r="22040" spans="8:13" s="28" customFormat="1" x14ac:dyDescent="0.2">
      <c r="H22040" s="12"/>
      <c r="J22040" s="29"/>
      <c r="K22040" s="45"/>
      <c r="L22040" s="45"/>
      <c r="M22040" s="45"/>
    </row>
    <row r="22041" spans="8:13" s="28" customFormat="1" x14ac:dyDescent="0.2">
      <c r="H22041" s="12"/>
      <c r="J22041" s="29"/>
      <c r="K22041" s="45"/>
      <c r="L22041" s="45"/>
      <c r="M22041" s="45"/>
    </row>
    <row r="22042" spans="8:13" s="28" customFormat="1" x14ac:dyDescent="0.2">
      <c r="H22042" s="12"/>
      <c r="J22042" s="29"/>
      <c r="K22042" s="45"/>
      <c r="L22042" s="45"/>
      <c r="M22042" s="45"/>
    </row>
    <row r="22043" spans="8:13" s="28" customFormat="1" x14ac:dyDescent="0.2">
      <c r="H22043" s="12"/>
      <c r="J22043" s="29"/>
      <c r="K22043" s="45"/>
      <c r="L22043" s="45"/>
      <c r="M22043" s="45"/>
    </row>
    <row r="22044" spans="8:13" s="28" customFormat="1" x14ac:dyDescent="0.2">
      <c r="H22044" s="12"/>
      <c r="J22044" s="29"/>
      <c r="K22044" s="45"/>
      <c r="L22044" s="45"/>
      <c r="M22044" s="45"/>
    </row>
    <row r="22045" spans="8:13" s="28" customFormat="1" x14ac:dyDescent="0.2">
      <c r="H22045" s="12"/>
      <c r="J22045" s="29"/>
      <c r="K22045" s="45"/>
      <c r="L22045" s="45"/>
      <c r="M22045" s="45"/>
    </row>
    <row r="22046" spans="8:13" s="28" customFormat="1" x14ac:dyDescent="0.2">
      <c r="H22046" s="12"/>
      <c r="J22046" s="29"/>
      <c r="K22046" s="45"/>
      <c r="L22046" s="45"/>
      <c r="M22046" s="45"/>
    </row>
    <row r="22047" spans="8:13" s="28" customFormat="1" x14ac:dyDescent="0.2">
      <c r="H22047" s="12"/>
      <c r="J22047" s="29"/>
      <c r="K22047" s="45"/>
      <c r="L22047" s="45"/>
      <c r="M22047" s="45"/>
    </row>
    <row r="22048" spans="8:13" s="28" customFormat="1" x14ac:dyDescent="0.2">
      <c r="H22048" s="12"/>
      <c r="J22048" s="29"/>
      <c r="K22048" s="45"/>
      <c r="L22048" s="45"/>
      <c r="M22048" s="45"/>
    </row>
    <row r="22049" spans="8:13" s="28" customFormat="1" x14ac:dyDescent="0.2">
      <c r="H22049" s="12"/>
      <c r="J22049" s="29"/>
      <c r="K22049" s="45"/>
      <c r="L22049" s="45"/>
      <c r="M22049" s="45"/>
    </row>
    <row r="22050" spans="8:13" s="28" customFormat="1" x14ac:dyDescent="0.2">
      <c r="H22050" s="12"/>
      <c r="J22050" s="29"/>
      <c r="K22050" s="45"/>
      <c r="L22050" s="45"/>
      <c r="M22050" s="45"/>
    </row>
    <row r="22051" spans="8:13" s="28" customFormat="1" x14ac:dyDescent="0.2">
      <c r="H22051" s="12"/>
      <c r="J22051" s="29"/>
      <c r="K22051" s="45"/>
      <c r="L22051" s="45"/>
      <c r="M22051" s="45"/>
    </row>
    <row r="22052" spans="8:13" s="28" customFormat="1" x14ac:dyDescent="0.2">
      <c r="H22052" s="12"/>
      <c r="J22052" s="29"/>
      <c r="K22052" s="45"/>
      <c r="L22052" s="45"/>
      <c r="M22052" s="45"/>
    </row>
    <row r="22053" spans="8:13" s="28" customFormat="1" x14ac:dyDescent="0.2">
      <c r="H22053" s="12"/>
      <c r="J22053" s="29"/>
      <c r="K22053" s="45"/>
      <c r="L22053" s="45"/>
      <c r="M22053" s="45"/>
    </row>
    <row r="22054" spans="8:13" s="28" customFormat="1" x14ac:dyDescent="0.2">
      <c r="H22054" s="12"/>
      <c r="J22054" s="29"/>
      <c r="K22054" s="45"/>
      <c r="L22054" s="45"/>
      <c r="M22054" s="45"/>
    </row>
    <row r="22055" spans="8:13" s="28" customFormat="1" x14ac:dyDescent="0.2">
      <c r="H22055" s="12"/>
      <c r="J22055" s="29"/>
      <c r="K22055" s="45"/>
      <c r="L22055" s="45"/>
      <c r="M22055" s="45"/>
    </row>
    <row r="22056" spans="8:13" s="28" customFormat="1" x14ac:dyDescent="0.2">
      <c r="H22056" s="12"/>
      <c r="J22056" s="29"/>
      <c r="K22056" s="45"/>
      <c r="L22056" s="45"/>
      <c r="M22056" s="45"/>
    </row>
    <row r="22057" spans="8:13" s="28" customFormat="1" x14ac:dyDescent="0.2">
      <c r="H22057" s="12"/>
      <c r="J22057" s="29"/>
      <c r="K22057" s="45"/>
      <c r="L22057" s="45"/>
      <c r="M22057" s="45"/>
    </row>
    <row r="22058" spans="8:13" s="28" customFormat="1" x14ac:dyDescent="0.2">
      <c r="H22058" s="12"/>
      <c r="J22058" s="29"/>
      <c r="K22058" s="45"/>
      <c r="L22058" s="45"/>
      <c r="M22058" s="45"/>
    </row>
    <row r="22059" spans="8:13" s="28" customFormat="1" x14ac:dyDescent="0.2">
      <c r="H22059" s="12"/>
      <c r="J22059" s="29"/>
      <c r="K22059" s="45"/>
      <c r="L22059" s="45"/>
      <c r="M22059" s="45"/>
    </row>
    <row r="22060" spans="8:13" s="28" customFormat="1" x14ac:dyDescent="0.2">
      <c r="H22060" s="12"/>
      <c r="J22060" s="29"/>
      <c r="K22060" s="45"/>
      <c r="L22060" s="45"/>
      <c r="M22060" s="45"/>
    </row>
    <row r="22061" spans="8:13" s="28" customFormat="1" x14ac:dyDescent="0.2">
      <c r="H22061" s="12"/>
      <c r="J22061" s="29"/>
      <c r="K22061" s="45"/>
      <c r="L22061" s="45"/>
      <c r="M22061" s="45"/>
    </row>
    <row r="22062" spans="8:13" s="28" customFormat="1" x14ac:dyDescent="0.2">
      <c r="H22062" s="12"/>
      <c r="J22062" s="29"/>
      <c r="K22062" s="45"/>
      <c r="L22062" s="45"/>
      <c r="M22062" s="45"/>
    </row>
    <row r="22063" spans="8:13" s="28" customFormat="1" x14ac:dyDescent="0.2">
      <c r="H22063" s="12"/>
      <c r="J22063" s="29"/>
      <c r="K22063" s="45"/>
      <c r="L22063" s="45"/>
      <c r="M22063" s="45"/>
    </row>
    <row r="22064" spans="8:13" s="28" customFormat="1" x14ac:dyDescent="0.2">
      <c r="H22064" s="12"/>
      <c r="J22064" s="29"/>
      <c r="K22064" s="45"/>
      <c r="L22064" s="45"/>
      <c r="M22064" s="45"/>
    </row>
    <row r="22065" spans="8:13" s="28" customFormat="1" x14ac:dyDescent="0.2">
      <c r="H22065" s="12"/>
      <c r="J22065" s="29"/>
      <c r="K22065" s="45"/>
      <c r="L22065" s="45"/>
      <c r="M22065" s="45"/>
    </row>
    <row r="22066" spans="8:13" s="28" customFormat="1" x14ac:dyDescent="0.2">
      <c r="H22066" s="12"/>
      <c r="J22066" s="29"/>
      <c r="K22066" s="45"/>
      <c r="L22066" s="45"/>
      <c r="M22066" s="45"/>
    </row>
    <row r="22067" spans="8:13" s="28" customFormat="1" x14ac:dyDescent="0.2">
      <c r="H22067" s="12"/>
      <c r="J22067" s="29"/>
      <c r="K22067" s="45"/>
      <c r="L22067" s="45"/>
      <c r="M22067" s="45"/>
    </row>
    <row r="22068" spans="8:13" s="28" customFormat="1" x14ac:dyDescent="0.2">
      <c r="H22068" s="12"/>
      <c r="J22068" s="29"/>
      <c r="K22068" s="45"/>
      <c r="L22068" s="45"/>
      <c r="M22068" s="45"/>
    </row>
    <row r="22069" spans="8:13" s="28" customFormat="1" x14ac:dyDescent="0.2">
      <c r="H22069" s="12"/>
      <c r="J22069" s="29"/>
      <c r="K22069" s="45"/>
      <c r="L22069" s="45"/>
      <c r="M22069" s="45"/>
    </row>
    <row r="22070" spans="8:13" s="28" customFormat="1" x14ac:dyDescent="0.2">
      <c r="H22070" s="12"/>
      <c r="J22070" s="29"/>
      <c r="K22070" s="45"/>
      <c r="L22070" s="45"/>
      <c r="M22070" s="45"/>
    </row>
    <row r="22071" spans="8:13" s="28" customFormat="1" x14ac:dyDescent="0.2">
      <c r="H22071" s="12"/>
      <c r="J22071" s="29"/>
      <c r="K22071" s="45"/>
      <c r="L22071" s="45"/>
      <c r="M22071" s="45"/>
    </row>
    <row r="22072" spans="8:13" s="28" customFormat="1" x14ac:dyDescent="0.2">
      <c r="H22072" s="12"/>
      <c r="J22072" s="29"/>
      <c r="K22072" s="45"/>
      <c r="L22072" s="45"/>
      <c r="M22072" s="45"/>
    </row>
    <row r="22073" spans="8:13" s="28" customFormat="1" x14ac:dyDescent="0.2">
      <c r="H22073" s="12"/>
      <c r="J22073" s="29"/>
      <c r="K22073" s="45"/>
      <c r="L22073" s="45"/>
      <c r="M22073" s="45"/>
    </row>
    <row r="22074" spans="8:13" s="28" customFormat="1" x14ac:dyDescent="0.2">
      <c r="H22074" s="12"/>
      <c r="J22074" s="29"/>
      <c r="K22074" s="45"/>
      <c r="L22074" s="45"/>
      <c r="M22074" s="45"/>
    </row>
    <row r="22075" spans="8:13" s="28" customFormat="1" x14ac:dyDescent="0.2">
      <c r="H22075" s="12"/>
      <c r="J22075" s="29"/>
      <c r="K22075" s="45"/>
      <c r="L22075" s="45"/>
      <c r="M22075" s="45"/>
    </row>
    <row r="22076" spans="8:13" s="28" customFormat="1" x14ac:dyDescent="0.2">
      <c r="H22076" s="12"/>
      <c r="J22076" s="29"/>
      <c r="K22076" s="45"/>
      <c r="L22076" s="45"/>
      <c r="M22076" s="45"/>
    </row>
    <row r="22077" spans="8:13" s="28" customFormat="1" x14ac:dyDescent="0.2">
      <c r="H22077" s="12"/>
      <c r="J22077" s="29"/>
      <c r="K22077" s="45"/>
      <c r="L22077" s="45"/>
      <c r="M22077" s="45"/>
    </row>
    <row r="22078" spans="8:13" s="28" customFormat="1" x14ac:dyDescent="0.2">
      <c r="H22078" s="12"/>
      <c r="J22078" s="29"/>
      <c r="K22078" s="45"/>
      <c r="L22078" s="45"/>
      <c r="M22078" s="45"/>
    </row>
    <row r="22079" spans="8:13" s="28" customFormat="1" x14ac:dyDescent="0.2">
      <c r="H22079" s="12"/>
      <c r="J22079" s="29"/>
      <c r="K22079" s="45"/>
      <c r="L22079" s="45"/>
      <c r="M22079" s="45"/>
    </row>
    <row r="22080" spans="8:13" s="28" customFormat="1" x14ac:dyDescent="0.2">
      <c r="H22080" s="12"/>
      <c r="J22080" s="29"/>
      <c r="K22080" s="45"/>
      <c r="L22080" s="45"/>
      <c r="M22080" s="45"/>
    </row>
    <row r="22081" spans="8:13" s="28" customFormat="1" x14ac:dyDescent="0.2">
      <c r="H22081" s="12"/>
      <c r="J22081" s="29"/>
      <c r="K22081" s="45"/>
      <c r="L22081" s="45"/>
      <c r="M22081" s="45"/>
    </row>
    <row r="22082" spans="8:13" s="28" customFormat="1" x14ac:dyDescent="0.2">
      <c r="H22082" s="12"/>
      <c r="J22082" s="29"/>
      <c r="K22082" s="45"/>
      <c r="L22082" s="45"/>
      <c r="M22082" s="45"/>
    </row>
    <row r="22083" spans="8:13" s="28" customFormat="1" x14ac:dyDescent="0.2">
      <c r="H22083" s="12"/>
      <c r="J22083" s="29"/>
      <c r="K22083" s="45"/>
      <c r="L22083" s="45"/>
      <c r="M22083" s="45"/>
    </row>
    <row r="22084" spans="8:13" s="28" customFormat="1" x14ac:dyDescent="0.2">
      <c r="H22084" s="12"/>
      <c r="J22084" s="29"/>
      <c r="K22084" s="45"/>
      <c r="L22084" s="45"/>
      <c r="M22084" s="45"/>
    </row>
    <row r="22085" spans="8:13" s="28" customFormat="1" x14ac:dyDescent="0.2">
      <c r="H22085" s="12"/>
      <c r="J22085" s="29"/>
      <c r="K22085" s="45"/>
      <c r="L22085" s="45"/>
      <c r="M22085" s="45"/>
    </row>
    <row r="22086" spans="8:13" s="28" customFormat="1" x14ac:dyDescent="0.2">
      <c r="H22086" s="12"/>
      <c r="J22086" s="29"/>
      <c r="K22086" s="45"/>
      <c r="L22086" s="45"/>
      <c r="M22086" s="45"/>
    </row>
    <row r="22087" spans="8:13" s="28" customFormat="1" x14ac:dyDescent="0.2">
      <c r="H22087" s="12"/>
      <c r="J22087" s="29"/>
      <c r="K22087" s="45"/>
      <c r="L22087" s="45"/>
      <c r="M22087" s="45"/>
    </row>
    <row r="22088" spans="8:13" s="28" customFormat="1" x14ac:dyDescent="0.2">
      <c r="H22088" s="12"/>
      <c r="J22088" s="29"/>
      <c r="K22088" s="45"/>
      <c r="L22088" s="45"/>
      <c r="M22088" s="45"/>
    </row>
    <row r="22089" spans="8:13" s="28" customFormat="1" x14ac:dyDescent="0.2">
      <c r="H22089" s="12"/>
      <c r="J22089" s="29"/>
      <c r="K22089" s="45"/>
      <c r="L22089" s="45"/>
      <c r="M22089" s="45"/>
    </row>
    <row r="22090" spans="8:13" s="28" customFormat="1" x14ac:dyDescent="0.2">
      <c r="H22090" s="12"/>
      <c r="J22090" s="29"/>
      <c r="K22090" s="45"/>
      <c r="L22090" s="45"/>
      <c r="M22090" s="45"/>
    </row>
    <row r="22091" spans="8:13" s="28" customFormat="1" x14ac:dyDescent="0.2">
      <c r="H22091" s="12"/>
      <c r="J22091" s="29"/>
      <c r="K22091" s="45"/>
      <c r="L22091" s="45"/>
      <c r="M22091" s="45"/>
    </row>
    <row r="22092" spans="8:13" s="28" customFormat="1" x14ac:dyDescent="0.2">
      <c r="H22092" s="12"/>
      <c r="J22092" s="29"/>
      <c r="K22092" s="45"/>
      <c r="L22092" s="45"/>
      <c r="M22092" s="45"/>
    </row>
    <row r="22093" spans="8:13" s="28" customFormat="1" x14ac:dyDescent="0.2">
      <c r="H22093" s="12"/>
      <c r="J22093" s="29"/>
      <c r="K22093" s="45"/>
      <c r="L22093" s="45"/>
      <c r="M22093" s="45"/>
    </row>
    <row r="22094" spans="8:13" s="28" customFormat="1" x14ac:dyDescent="0.2">
      <c r="H22094" s="12"/>
      <c r="J22094" s="29"/>
      <c r="K22094" s="45"/>
      <c r="L22094" s="45"/>
      <c r="M22094" s="45"/>
    </row>
    <row r="22095" spans="8:13" s="28" customFormat="1" x14ac:dyDescent="0.2">
      <c r="H22095" s="12"/>
      <c r="J22095" s="29"/>
      <c r="K22095" s="45"/>
      <c r="L22095" s="45"/>
      <c r="M22095" s="45"/>
    </row>
    <row r="22096" spans="8:13" s="28" customFormat="1" x14ac:dyDescent="0.2">
      <c r="H22096" s="12"/>
      <c r="J22096" s="29"/>
      <c r="K22096" s="45"/>
      <c r="L22096" s="45"/>
      <c r="M22096" s="45"/>
    </row>
    <row r="22097" spans="8:13" s="28" customFormat="1" x14ac:dyDescent="0.2">
      <c r="H22097" s="12"/>
      <c r="J22097" s="29"/>
      <c r="K22097" s="45"/>
      <c r="L22097" s="45"/>
      <c r="M22097" s="45"/>
    </row>
    <row r="22098" spans="8:13" s="28" customFormat="1" x14ac:dyDescent="0.2">
      <c r="H22098" s="12"/>
      <c r="J22098" s="29"/>
      <c r="K22098" s="45"/>
      <c r="L22098" s="45"/>
      <c r="M22098" s="45"/>
    </row>
    <row r="22099" spans="8:13" s="28" customFormat="1" x14ac:dyDescent="0.2">
      <c r="H22099" s="12"/>
      <c r="J22099" s="29"/>
      <c r="K22099" s="45"/>
      <c r="L22099" s="45"/>
      <c r="M22099" s="45"/>
    </row>
    <row r="22100" spans="8:13" s="28" customFormat="1" x14ac:dyDescent="0.2">
      <c r="H22100" s="12"/>
      <c r="J22100" s="29"/>
      <c r="K22100" s="45"/>
      <c r="L22100" s="45"/>
      <c r="M22100" s="45"/>
    </row>
    <row r="22101" spans="8:13" s="28" customFormat="1" x14ac:dyDescent="0.2">
      <c r="H22101" s="12"/>
      <c r="J22101" s="29"/>
      <c r="K22101" s="45"/>
      <c r="L22101" s="45"/>
      <c r="M22101" s="45"/>
    </row>
    <row r="22102" spans="8:13" s="28" customFormat="1" x14ac:dyDescent="0.2">
      <c r="H22102" s="12"/>
      <c r="J22102" s="29"/>
      <c r="K22102" s="45"/>
      <c r="L22102" s="45"/>
      <c r="M22102" s="45"/>
    </row>
    <row r="22103" spans="8:13" s="28" customFormat="1" x14ac:dyDescent="0.2">
      <c r="H22103" s="12"/>
      <c r="J22103" s="29"/>
      <c r="K22103" s="45"/>
      <c r="L22103" s="45"/>
      <c r="M22103" s="45"/>
    </row>
    <row r="22104" spans="8:13" s="28" customFormat="1" x14ac:dyDescent="0.2">
      <c r="H22104" s="12"/>
      <c r="J22104" s="29"/>
      <c r="K22104" s="45"/>
      <c r="L22104" s="45"/>
      <c r="M22104" s="45"/>
    </row>
    <row r="22105" spans="8:13" s="28" customFormat="1" x14ac:dyDescent="0.2">
      <c r="H22105" s="12"/>
      <c r="J22105" s="29"/>
      <c r="K22105" s="45"/>
      <c r="L22105" s="45"/>
      <c r="M22105" s="45"/>
    </row>
    <row r="22106" spans="8:13" s="28" customFormat="1" x14ac:dyDescent="0.2">
      <c r="H22106" s="12"/>
      <c r="J22106" s="29"/>
      <c r="K22106" s="45"/>
      <c r="L22106" s="45"/>
      <c r="M22106" s="45"/>
    </row>
    <row r="22107" spans="8:13" s="28" customFormat="1" x14ac:dyDescent="0.2">
      <c r="H22107" s="12"/>
      <c r="J22107" s="29"/>
      <c r="K22107" s="45"/>
      <c r="L22107" s="45"/>
      <c r="M22107" s="45"/>
    </row>
    <row r="22108" spans="8:13" s="28" customFormat="1" x14ac:dyDescent="0.2">
      <c r="H22108" s="12"/>
      <c r="J22108" s="29"/>
      <c r="K22108" s="45"/>
      <c r="L22108" s="45"/>
      <c r="M22108" s="45"/>
    </row>
    <row r="22109" spans="8:13" s="28" customFormat="1" x14ac:dyDescent="0.2">
      <c r="H22109" s="12"/>
      <c r="J22109" s="29"/>
      <c r="K22109" s="45"/>
      <c r="L22109" s="45"/>
      <c r="M22109" s="45"/>
    </row>
    <row r="22110" spans="8:13" s="28" customFormat="1" x14ac:dyDescent="0.2">
      <c r="H22110" s="12"/>
      <c r="J22110" s="29"/>
      <c r="K22110" s="45"/>
      <c r="L22110" s="45"/>
      <c r="M22110" s="45"/>
    </row>
    <row r="22111" spans="8:13" s="28" customFormat="1" x14ac:dyDescent="0.2">
      <c r="H22111" s="12"/>
      <c r="J22111" s="29"/>
      <c r="K22111" s="45"/>
      <c r="L22111" s="45"/>
      <c r="M22111" s="45"/>
    </row>
    <row r="22112" spans="8:13" s="28" customFormat="1" x14ac:dyDescent="0.2">
      <c r="H22112" s="12"/>
      <c r="J22112" s="29"/>
      <c r="K22112" s="45"/>
      <c r="L22112" s="45"/>
      <c r="M22112" s="45"/>
    </row>
    <row r="22113" spans="8:13" s="28" customFormat="1" x14ac:dyDescent="0.2">
      <c r="H22113" s="12"/>
      <c r="J22113" s="29"/>
      <c r="K22113" s="45"/>
      <c r="L22113" s="45"/>
      <c r="M22113" s="45"/>
    </row>
    <row r="22114" spans="8:13" s="28" customFormat="1" x14ac:dyDescent="0.2">
      <c r="H22114" s="12"/>
      <c r="J22114" s="29"/>
      <c r="K22114" s="45"/>
      <c r="L22114" s="45"/>
      <c r="M22114" s="45"/>
    </row>
    <row r="22115" spans="8:13" s="28" customFormat="1" x14ac:dyDescent="0.2">
      <c r="H22115" s="12"/>
      <c r="J22115" s="29"/>
      <c r="K22115" s="45"/>
      <c r="L22115" s="45"/>
      <c r="M22115" s="45"/>
    </row>
    <row r="22116" spans="8:13" s="28" customFormat="1" x14ac:dyDescent="0.2">
      <c r="H22116" s="12"/>
      <c r="J22116" s="29"/>
      <c r="K22116" s="45"/>
      <c r="L22116" s="45"/>
      <c r="M22116" s="45"/>
    </row>
    <row r="22117" spans="8:13" s="28" customFormat="1" x14ac:dyDescent="0.2">
      <c r="H22117" s="12"/>
      <c r="J22117" s="29"/>
      <c r="K22117" s="45"/>
      <c r="L22117" s="45"/>
      <c r="M22117" s="45"/>
    </row>
    <row r="22118" spans="8:13" s="28" customFormat="1" x14ac:dyDescent="0.2">
      <c r="H22118" s="12"/>
      <c r="J22118" s="29"/>
      <c r="K22118" s="45"/>
      <c r="L22118" s="45"/>
      <c r="M22118" s="45"/>
    </row>
    <row r="22119" spans="8:13" s="28" customFormat="1" x14ac:dyDescent="0.2">
      <c r="H22119" s="12"/>
      <c r="J22119" s="29"/>
      <c r="K22119" s="45"/>
      <c r="L22119" s="45"/>
      <c r="M22119" s="45"/>
    </row>
    <row r="22120" spans="8:13" s="28" customFormat="1" x14ac:dyDescent="0.2">
      <c r="H22120" s="12"/>
      <c r="J22120" s="29"/>
      <c r="K22120" s="45"/>
      <c r="L22120" s="45"/>
      <c r="M22120" s="45"/>
    </row>
    <row r="22121" spans="8:13" s="28" customFormat="1" x14ac:dyDescent="0.2">
      <c r="H22121" s="12"/>
      <c r="J22121" s="29"/>
      <c r="K22121" s="45"/>
      <c r="L22121" s="45"/>
      <c r="M22121" s="45"/>
    </row>
    <row r="22122" spans="8:13" s="28" customFormat="1" x14ac:dyDescent="0.2">
      <c r="H22122" s="12"/>
      <c r="J22122" s="29"/>
      <c r="K22122" s="45"/>
      <c r="L22122" s="45"/>
      <c r="M22122" s="45"/>
    </row>
    <row r="22123" spans="8:13" s="28" customFormat="1" x14ac:dyDescent="0.2">
      <c r="H22123" s="12"/>
      <c r="J22123" s="29"/>
      <c r="K22123" s="45"/>
      <c r="L22123" s="45"/>
      <c r="M22123" s="45"/>
    </row>
    <row r="22124" spans="8:13" s="28" customFormat="1" x14ac:dyDescent="0.2">
      <c r="H22124" s="12"/>
      <c r="J22124" s="29"/>
      <c r="K22124" s="45"/>
      <c r="L22124" s="45"/>
      <c r="M22124" s="45"/>
    </row>
    <row r="22125" spans="8:13" s="28" customFormat="1" x14ac:dyDescent="0.2">
      <c r="H22125" s="12"/>
      <c r="J22125" s="29"/>
      <c r="K22125" s="45"/>
      <c r="L22125" s="45"/>
      <c r="M22125" s="45"/>
    </row>
    <row r="22126" spans="8:13" s="28" customFormat="1" x14ac:dyDescent="0.2">
      <c r="H22126" s="12"/>
      <c r="J22126" s="29"/>
      <c r="K22126" s="45"/>
      <c r="L22126" s="45"/>
      <c r="M22126" s="45"/>
    </row>
    <row r="22127" spans="8:13" s="28" customFormat="1" x14ac:dyDescent="0.2">
      <c r="H22127" s="12"/>
      <c r="J22127" s="29"/>
      <c r="K22127" s="45"/>
      <c r="L22127" s="45"/>
      <c r="M22127" s="45"/>
    </row>
    <row r="22128" spans="8:13" s="28" customFormat="1" x14ac:dyDescent="0.2">
      <c r="H22128" s="12"/>
      <c r="J22128" s="29"/>
      <c r="K22128" s="45"/>
      <c r="L22128" s="45"/>
      <c r="M22128" s="45"/>
    </row>
    <row r="22129" spans="8:13" s="28" customFormat="1" x14ac:dyDescent="0.2">
      <c r="H22129" s="12"/>
      <c r="J22129" s="29"/>
      <c r="K22129" s="45"/>
      <c r="L22129" s="45"/>
      <c r="M22129" s="45"/>
    </row>
    <row r="22130" spans="8:13" s="28" customFormat="1" x14ac:dyDescent="0.2">
      <c r="H22130" s="12"/>
      <c r="J22130" s="29"/>
      <c r="K22130" s="45"/>
      <c r="L22130" s="45"/>
      <c r="M22130" s="45"/>
    </row>
    <row r="22131" spans="8:13" s="28" customFormat="1" x14ac:dyDescent="0.2">
      <c r="H22131" s="12"/>
      <c r="J22131" s="29"/>
      <c r="K22131" s="45"/>
      <c r="L22131" s="45"/>
      <c r="M22131" s="45"/>
    </row>
    <row r="22132" spans="8:13" s="28" customFormat="1" x14ac:dyDescent="0.2">
      <c r="H22132" s="12"/>
      <c r="J22132" s="29"/>
      <c r="K22132" s="45"/>
      <c r="L22132" s="45"/>
      <c r="M22132" s="45"/>
    </row>
    <row r="22133" spans="8:13" s="28" customFormat="1" x14ac:dyDescent="0.2">
      <c r="H22133" s="12"/>
      <c r="J22133" s="29"/>
      <c r="K22133" s="45"/>
      <c r="L22133" s="45"/>
      <c r="M22133" s="45"/>
    </row>
    <row r="22134" spans="8:13" s="28" customFormat="1" x14ac:dyDescent="0.2">
      <c r="H22134" s="12"/>
      <c r="J22134" s="29"/>
      <c r="K22134" s="45"/>
      <c r="L22134" s="45"/>
      <c r="M22134" s="45"/>
    </row>
    <row r="22135" spans="8:13" s="28" customFormat="1" x14ac:dyDescent="0.2">
      <c r="H22135" s="12"/>
      <c r="J22135" s="29"/>
      <c r="K22135" s="45"/>
      <c r="L22135" s="45"/>
      <c r="M22135" s="45"/>
    </row>
    <row r="22136" spans="8:13" s="28" customFormat="1" x14ac:dyDescent="0.2">
      <c r="H22136" s="12"/>
      <c r="J22136" s="29"/>
      <c r="K22136" s="45"/>
      <c r="L22136" s="45"/>
      <c r="M22136" s="45"/>
    </row>
    <row r="22137" spans="8:13" s="28" customFormat="1" x14ac:dyDescent="0.2">
      <c r="H22137" s="12"/>
      <c r="J22137" s="29"/>
      <c r="K22137" s="45"/>
      <c r="L22137" s="45"/>
      <c r="M22137" s="45"/>
    </row>
    <row r="22138" spans="8:13" s="28" customFormat="1" x14ac:dyDescent="0.2">
      <c r="H22138" s="12"/>
      <c r="J22138" s="29"/>
      <c r="K22138" s="45"/>
      <c r="L22138" s="45"/>
      <c r="M22138" s="45"/>
    </row>
    <row r="22139" spans="8:13" s="28" customFormat="1" x14ac:dyDescent="0.2">
      <c r="H22139" s="12"/>
      <c r="J22139" s="29"/>
      <c r="K22139" s="45"/>
      <c r="L22139" s="45"/>
      <c r="M22139" s="45"/>
    </row>
    <row r="22140" spans="8:13" s="28" customFormat="1" x14ac:dyDescent="0.2">
      <c r="H22140" s="12"/>
      <c r="J22140" s="29"/>
      <c r="K22140" s="45"/>
      <c r="L22140" s="45"/>
      <c r="M22140" s="45"/>
    </row>
    <row r="22141" spans="8:13" s="28" customFormat="1" x14ac:dyDescent="0.2">
      <c r="H22141" s="12"/>
      <c r="J22141" s="29"/>
      <c r="K22141" s="45"/>
      <c r="L22141" s="45"/>
      <c r="M22141" s="45"/>
    </row>
    <row r="22142" spans="8:13" s="28" customFormat="1" x14ac:dyDescent="0.2">
      <c r="H22142" s="12"/>
      <c r="J22142" s="29"/>
      <c r="K22142" s="45"/>
      <c r="L22142" s="45"/>
      <c r="M22142" s="45"/>
    </row>
    <row r="22143" spans="8:13" s="28" customFormat="1" x14ac:dyDescent="0.2">
      <c r="H22143" s="12"/>
      <c r="J22143" s="29"/>
      <c r="K22143" s="45"/>
      <c r="L22143" s="45"/>
      <c r="M22143" s="45"/>
    </row>
    <row r="22144" spans="8:13" s="28" customFormat="1" x14ac:dyDescent="0.2">
      <c r="H22144" s="12"/>
      <c r="J22144" s="29"/>
      <c r="K22144" s="45"/>
      <c r="L22144" s="45"/>
      <c r="M22144" s="45"/>
    </row>
    <row r="22145" spans="8:13" s="28" customFormat="1" x14ac:dyDescent="0.2">
      <c r="H22145" s="12"/>
      <c r="J22145" s="29"/>
      <c r="K22145" s="45"/>
      <c r="L22145" s="45"/>
      <c r="M22145" s="45"/>
    </row>
    <row r="22146" spans="8:13" s="28" customFormat="1" x14ac:dyDescent="0.2">
      <c r="H22146" s="12"/>
      <c r="J22146" s="29"/>
      <c r="K22146" s="45"/>
      <c r="L22146" s="45"/>
      <c r="M22146" s="45"/>
    </row>
    <row r="22147" spans="8:13" s="28" customFormat="1" x14ac:dyDescent="0.2">
      <c r="H22147" s="12"/>
      <c r="J22147" s="29"/>
      <c r="K22147" s="45"/>
      <c r="L22147" s="45"/>
      <c r="M22147" s="45"/>
    </row>
    <row r="22148" spans="8:13" s="28" customFormat="1" x14ac:dyDescent="0.2">
      <c r="H22148" s="12"/>
      <c r="J22148" s="29"/>
      <c r="K22148" s="45"/>
      <c r="L22148" s="45"/>
      <c r="M22148" s="45"/>
    </row>
    <row r="22149" spans="8:13" s="28" customFormat="1" x14ac:dyDescent="0.2">
      <c r="H22149" s="12"/>
      <c r="J22149" s="29"/>
      <c r="K22149" s="45"/>
      <c r="L22149" s="45"/>
      <c r="M22149" s="45"/>
    </row>
    <row r="22150" spans="8:13" s="28" customFormat="1" x14ac:dyDescent="0.2">
      <c r="H22150" s="12"/>
      <c r="J22150" s="29"/>
      <c r="K22150" s="45"/>
      <c r="L22150" s="45"/>
      <c r="M22150" s="45"/>
    </row>
    <row r="22151" spans="8:13" s="28" customFormat="1" x14ac:dyDescent="0.2">
      <c r="H22151" s="12"/>
      <c r="J22151" s="29"/>
      <c r="K22151" s="45"/>
      <c r="L22151" s="45"/>
      <c r="M22151" s="45"/>
    </row>
    <row r="22152" spans="8:13" s="28" customFormat="1" x14ac:dyDescent="0.2">
      <c r="H22152" s="12"/>
      <c r="J22152" s="29"/>
      <c r="K22152" s="45"/>
      <c r="L22152" s="45"/>
      <c r="M22152" s="45"/>
    </row>
    <row r="22153" spans="8:13" s="28" customFormat="1" x14ac:dyDescent="0.2">
      <c r="H22153" s="12"/>
      <c r="J22153" s="29"/>
      <c r="K22153" s="45"/>
      <c r="L22153" s="45"/>
      <c r="M22153" s="45"/>
    </row>
    <row r="22154" spans="8:13" s="28" customFormat="1" x14ac:dyDescent="0.2">
      <c r="H22154" s="12"/>
      <c r="J22154" s="29"/>
      <c r="K22154" s="45"/>
      <c r="L22154" s="45"/>
      <c r="M22154" s="45"/>
    </row>
    <row r="22155" spans="8:13" s="28" customFormat="1" x14ac:dyDescent="0.2">
      <c r="H22155" s="12"/>
      <c r="J22155" s="29"/>
      <c r="K22155" s="45"/>
      <c r="L22155" s="45"/>
      <c r="M22155" s="45"/>
    </row>
    <row r="22156" spans="8:13" s="28" customFormat="1" x14ac:dyDescent="0.2">
      <c r="H22156" s="12"/>
      <c r="J22156" s="29"/>
      <c r="K22156" s="45"/>
      <c r="L22156" s="45"/>
      <c r="M22156" s="45"/>
    </row>
    <row r="22157" spans="8:13" s="28" customFormat="1" x14ac:dyDescent="0.2">
      <c r="H22157" s="12"/>
      <c r="J22157" s="29"/>
      <c r="K22157" s="45"/>
      <c r="L22157" s="45"/>
      <c r="M22157" s="45"/>
    </row>
    <row r="22158" spans="8:13" s="28" customFormat="1" x14ac:dyDescent="0.2">
      <c r="H22158" s="12"/>
      <c r="J22158" s="29"/>
      <c r="K22158" s="45"/>
      <c r="L22158" s="45"/>
      <c r="M22158" s="45"/>
    </row>
    <row r="22159" spans="8:13" s="28" customFormat="1" x14ac:dyDescent="0.2">
      <c r="H22159" s="12"/>
      <c r="J22159" s="29"/>
      <c r="K22159" s="45"/>
      <c r="L22159" s="45"/>
      <c r="M22159" s="45"/>
    </row>
    <row r="22160" spans="8:13" s="28" customFormat="1" x14ac:dyDescent="0.2">
      <c r="H22160" s="12"/>
      <c r="J22160" s="29"/>
      <c r="K22160" s="45"/>
      <c r="L22160" s="45"/>
      <c r="M22160" s="45"/>
    </row>
    <row r="22161" spans="8:13" s="28" customFormat="1" x14ac:dyDescent="0.2">
      <c r="H22161" s="12"/>
      <c r="J22161" s="29"/>
      <c r="K22161" s="45"/>
      <c r="L22161" s="45"/>
      <c r="M22161" s="45"/>
    </row>
    <row r="22162" spans="8:13" s="28" customFormat="1" x14ac:dyDescent="0.2">
      <c r="H22162" s="12"/>
      <c r="J22162" s="29"/>
      <c r="K22162" s="45"/>
      <c r="L22162" s="45"/>
      <c r="M22162" s="45"/>
    </row>
    <row r="22163" spans="8:13" s="28" customFormat="1" x14ac:dyDescent="0.2">
      <c r="H22163" s="12"/>
      <c r="J22163" s="29"/>
      <c r="K22163" s="45"/>
      <c r="L22163" s="45"/>
      <c r="M22163" s="45"/>
    </row>
    <row r="22164" spans="8:13" s="28" customFormat="1" x14ac:dyDescent="0.2">
      <c r="H22164" s="12"/>
      <c r="J22164" s="29"/>
      <c r="K22164" s="45"/>
      <c r="L22164" s="45"/>
      <c r="M22164" s="45"/>
    </row>
    <row r="22165" spans="8:13" s="28" customFormat="1" x14ac:dyDescent="0.2">
      <c r="H22165" s="12"/>
      <c r="J22165" s="29"/>
      <c r="K22165" s="45"/>
      <c r="L22165" s="45"/>
      <c r="M22165" s="45"/>
    </row>
    <row r="22166" spans="8:13" s="28" customFormat="1" x14ac:dyDescent="0.2">
      <c r="H22166" s="12"/>
      <c r="J22166" s="29"/>
      <c r="K22166" s="45"/>
      <c r="L22166" s="45"/>
      <c r="M22166" s="45"/>
    </row>
    <row r="22167" spans="8:13" s="28" customFormat="1" x14ac:dyDescent="0.2">
      <c r="H22167" s="12"/>
      <c r="J22167" s="29"/>
      <c r="K22167" s="45"/>
      <c r="L22167" s="45"/>
      <c r="M22167" s="45"/>
    </row>
    <row r="22168" spans="8:13" s="28" customFormat="1" x14ac:dyDescent="0.2">
      <c r="H22168" s="12"/>
      <c r="J22168" s="29"/>
      <c r="K22168" s="45"/>
      <c r="L22168" s="45"/>
      <c r="M22168" s="45"/>
    </row>
    <row r="22169" spans="8:13" s="28" customFormat="1" x14ac:dyDescent="0.2">
      <c r="H22169" s="12"/>
      <c r="J22169" s="29"/>
      <c r="K22169" s="45"/>
      <c r="L22169" s="45"/>
      <c r="M22169" s="45"/>
    </row>
    <row r="22170" spans="8:13" s="28" customFormat="1" x14ac:dyDescent="0.2">
      <c r="H22170" s="12"/>
      <c r="J22170" s="29"/>
      <c r="K22170" s="45"/>
      <c r="L22170" s="45"/>
      <c r="M22170" s="45"/>
    </row>
    <row r="22171" spans="8:13" s="28" customFormat="1" x14ac:dyDescent="0.2">
      <c r="H22171" s="12"/>
      <c r="J22171" s="29"/>
      <c r="K22171" s="45"/>
      <c r="L22171" s="45"/>
      <c r="M22171" s="45"/>
    </row>
    <row r="22172" spans="8:13" s="28" customFormat="1" x14ac:dyDescent="0.2">
      <c r="H22172" s="12"/>
      <c r="J22172" s="29"/>
      <c r="K22172" s="45"/>
      <c r="L22172" s="45"/>
      <c r="M22172" s="45"/>
    </row>
    <row r="22173" spans="8:13" s="28" customFormat="1" x14ac:dyDescent="0.2">
      <c r="H22173" s="12"/>
      <c r="J22173" s="29"/>
      <c r="K22173" s="45"/>
      <c r="L22173" s="45"/>
      <c r="M22173" s="45"/>
    </row>
    <row r="22174" spans="8:13" s="28" customFormat="1" x14ac:dyDescent="0.2">
      <c r="H22174" s="12"/>
      <c r="J22174" s="29"/>
      <c r="K22174" s="45"/>
      <c r="L22174" s="45"/>
      <c r="M22174" s="45"/>
    </row>
    <row r="22175" spans="8:13" s="28" customFormat="1" x14ac:dyDescent="0.2">
      <c r="H22175" s="12"/>
      <c r="J22175" s="29"/>
      <c r="K22175" s="45"/>
      <c r="L22175" s="45"/>
      <c r="M22175" s="45"/>
    </row>
    <row r="22176" spans="8:13" s="28" customFormat="1" x14ac:dyDescent="0.2">
      <c r="H22176" s="12"/>
      <c r="J22176" s="29"/>
      <c r="K22176" s="45"/>
      <c r="L22176" s="45"/>
      <c r="M22176" s="45"/>
    </row>
    <row r="22177" spans="8:13" s="28" customFormat="1" x14ac:dyDescent="0.2">
      <c r="H22177" s="12"/>
      <c r="J22177" s="29"/>
      <c r="K22177" s="45"/>
      <c r="L22177" s="45"/>
      <c r="M22177" s="45"/>
    </row>
    <row r="22178" spans="8:13" s="28" customFormat="1" x14ac:dyDescent="0.2">
      <c r="H22178" s="12"/>
      <c r="J22178" s="29"/>
      <c r="K22178" s="45"/>
      <c r="L22178" s="45"/>
      <c r="M22178" s="45"/>
    </row>
    <row r="22179" spans="8:13" s="28" customFormat="1" x14ac:dyDescent="0.2">
      <c r="H22179" s="12"/>
      <c r="J22179" s="29"/>
      <c r="K22179" s="45"/>
      <c r="L22179" s="45"/>
      <c r="M22179" s="45"/>
    </row>
    <row r="22180" spans="8:13" s="28" customFormat="1" x14ac:dyDescent="0.2">
      <c r="H22180" s="12"/>
      <c r="J22180" s="29"/>
      <c r="K22180" s="45"/>
      <c r="L22180" s="45"/>
      <c r="M22180" s="45"/>
    </row>
    <row r="22181" spans="8:13" s="28" customFormat="1" x14ac:dyDescent="0.2">
      <c r="H22181" s="12"/>
      <c r="J22181" s="29"/>
      <c r="K22181" s="45"/>
      <c r="L22181" s="45"/>
      <c r="M22181" s="45"/>
    </row>
    <row r="22182" spans="8:13" s="28" customFormat="1" x14ac:dyDescent="0.2">
      <c r="H22182" s="12"/>
      <c r="J22182" s="29"/>
      <c r="K22182" s="45"/>
      <c r="L22182" s="45"/>
      <c r="M22182" s="45"/>
    </row>
    <row r="22183" spans="8:13" s="28" customFormat="1" x14ac:dyDescent="0.2">
      <c r="H22183" s="12"/>
      <c r="J22183" s="29"/>
      <c r="K22183" s="45"/>
      <c r="L22183" s="45"/>
      <c r="M22183" s="45"/>
    </row>
    <row r="22184" spans="8:13" s="28" customFormat="1" x14ac:dyDescent="0.2">
      <c r="H22184" s="12"/>
      <c r="J22184" s="29"/>
      <c r="K22184" s="45"/>
      <c r="L22184" s="45"/>
      <c r="M22184" s="45"/>
    </row>
    <row r="22185" spans="8:13" s="28" customFormat="1" x14ac:dyDescent="0.2">
      <c r="H22185" s="12"/>
      <c r="J22185" s="29"/>
      <c r="K22185" s="45"/>
      <c r="L22185" s="45"/>
      <c r="M22185" s="45"/>
    </row>
    <row r="22186" spans="8:13" s="28" customFormat="1" x14ac:dyDescent="0.2">
      <c r="H22186" s="12"/>
      <c r="J22186" s="29"/>
      <c r="K22186" s="45"/>
      <c r="L22186" s="45"/>
      <c r="M22186" s="45"/>
    </row>
    <row r="22187" spans="8:13" s="28" customFormat="1" x14ac:dyDescent="0.2">
      <c r="H22187" s="12"/>
      <c r="J22187" s="29"/>
      <c r="K22187" s="45"/>
      <c r="L22187" s="45"/>
      <c r="M22187" s="45"/>
    </row>
    <row r="22188" spans="8:13" s="28" customFormat="1" x14ac:dyDescent="0.2">
      <c r="H22188" s="12"/>
      <c r="J22188" s="29"/>
      <c r="K22188" s="45"/>
      <c r="L22188" s="45"/>
      <c r="M22188" s="45"/>
    </row>
    <row r="22189" spans="8:13" s="28" customFormat="1" x14ac:dyDescent="0.2">
      <c r="H22189" s="12"/>
      <c r="J22189" s="29"/>
      <c r="K22189" s="45"/>
      <c r="L22189" s="45"/>
      <c r="M22189" s="45"/>
    </row>
    <row r="22190" spans="8:13" s="28" customFormat="1" x14ac:dyDescent="0.2">
      <c r="H22190" s="12"/>
      <c r="J22190" s="29"/>
      <c r="K22190" s="45"/>
      <c r="L22190" s="45"/>
      <c r="M22190" s="45"/>
    </row>
    <row r="22191" spans="8:13" s="28" customFormat="1" x14ac:dyDescent="0.2">
      <c r="H22191" s="12"/>
      <c r="J22191" s="29"/>
      <c r="K22191" s="45"/>
      <c r="L22191" s="45"/>
      <c r="M22191" s="45"/>
    </row>
    <row r="22192" spans="8:13" s="28" customFormat="1" x14ac:dyDescent="0.2">
      <c r="H22192" s="12"/>
      <c r="J22192" s="29"/>
      <c r="K22192" s="45"/>
      <c r="L22192" s="45"/>
      <c r="M22192" s="45"/>
    </row>
    <row r="22193" spans="8:13" s="28" customFormat="1" x14ac:dyDescent="0.2">
      <c r="H22193" s="12"/>
      <c r="J22193" s="29"/>
      <c r="K22193" s="45"/>
      <c r="L22193" s="45"/>
      <c r="M22193" s="45"/>
    </row>
    <row r="22194" spans="8:13" s="28" customFormat="1" x14ac:dyDescent="0.2">
      <c r="H22194" s="12"/>
      <c r="J22194" s="29"/>
      <c r="K22194" s="45"/>
      <c r="L22194" s="45"/>
      <c r="M22194" s="45"/>
    </row>
    <row r="22195" spans="8:13" s="28" customFormat="1" x14ac:dyDescent="0.2">
      <c r="H22195" s="12"/>
      <c r="J22195" s="29"/>
      <c r="K22195" s="45"/>
      <c r="L22195" s="45"/>
      <c r="M22195" s="45"/>
    </row>
    <row r="22196" spans="8:13" s="28" customFormat="1" x14ac:dyDescent="0.2">
      <c r="H22196" s="12"/>
      <c r="J22196" s="29"/>
      <c r="K22196" s="45"/>
      <c r="L22196" s="45"/>
      <c r="M22196" s="45"/>
    </row>
    <row r="22197" spans="8:13" s="28" customFormat="1" x14ac:dyDescent="0.2">
      <c r="H22197" s="12"/>
      <c r="J22197" s="29"/>
      <c r="K22197" s="45"/>
      <c r="L22197" s="45"/>
      <c r="M22197" s="45"/>
    </row>
    <row r="22198" spans="8:13" s="28" customFormat="1" x14ac:dyDescent="0.2">
      <c r="H22198" s="12"/>
      <c r="J22198" s="29"/>
      <c r="K22198" s="45"/>
      <c r="L22198" s="45"/>
      <c r="M22198" s="45"/>
    </row>
    <row r="22199" spans="8:13" s="28" customFormat="1" x14ac:dyDescent="0.2">
      <c r="H22199" s="12"/>
      <c r="J22199" s="29"/>
      <c r="K22199" s="45"/>
      <c r="L22199" s="45"/>
      <c r="M22199" s="45"/>
    </row>
    <row r="22200" spans="8:13" s="28" customFormat="1" x14ac:dyDescent="0.2">
      <c r="H22200" s="12"/>
      <c r="J22200" s="29"/>
      <c r="K22200" s="45"/>
      <c r="L22200" s="45"/>
      <c r="M22200" s="45"/>
    </row>
    <row r="22201" spans="8:13" s="28" customFormat="1" x14ac:dyDescent="0.2">
      <c r="H22201" s="12"/>
      <c r="J22201" s="29"/>
      <c r="K22201" s="45"/>
      <c r="L22201" s="45"/>
      <c r="M22201" s="45"/>
    </row>
    <row r="22202" spans="8:13" s="28" customFormat="1" x14ac:dyDescent="0.2">
      <c r="H22202" s="12"/>
      <c r="J22202" s="29"/>
      <c r="K22202" s="45"/>
      <c r="L22202" s="45"/>
      <c r="M22202" s="45"/>
    </row>
    <row r="22203" spans="8:13" s="28" customFormat="1" x14ac:dyDescent="0.2">
      <c r="H22203" s="12"/>
      <c r="J22203" s="29"/>
      <c r="K22203" s="45"/>
      <c r="L22203" s="45"/>
      <c r="M22203" s="45"/>
    </row>
    <row r="22204" spans="8:13" s="28" customFormat="1" x14ac:dyDescent="0.2">
      <c r="H22204" s="12"/>
      <c r="J22204" s="29"/>
      <c r="K22204" s="45"/>
      <c r="L22204" s="45"/>
      <c r="M22204" s="45"/>
    </row>
    <row r="22205" spans="8:13" s="28" customFormat="1" x14ac:dyDescent="0.2">
      <c r="H22205" s="12"/>
      <c r="J22205" s="29"/>
      <c r="K22205" s="45"/>
      <c r="L22205" s="45"/>
      <c r="M22205" s="45"/>
    </row>
    <row r="22206" spans="8:13" s="28" customFormat="1" x14ac:dyDescent="0.2">
      <c r="H22206" s="12"/>
      <c r="J22206" s="29"/>
      <c r="K22206" s="45"/>
      <c r="L22206" s="45"/>
      <c r="M22206" s="45"/>
    </row>
    <row r="22207" spans="8:13" s="28" customFormat="1" x14ac:dyDescent="0.2">
      <c r="H22207" s="12"/>
      <c r="J22207" s="29"/>
      <c r="K22207" s="45"/>
      <c r="L22207" s="45"/>
      <c r="M22207" s="45"/>
    </row>
    <row r="22208" spans="8:13" s="28" customFormat="1" x14ac:dyDescent="0.2">
      <c r="H22208" s="12"/>
      <c r="J22208" s="29"/>
      <c r="K22208" s="45"/>
      <c r="L22208" s="45"/>
      <c r="M22208" s="45"/>
    </row>
    <row r="22209" spans="8:13" s="28" customFormat="1" x14ac:dyDescent="0.2">
      <c r="H22209" s="12"/>
      <c r="J22209" s="29"/>
      <c r="K22209" s="45"/>
      <c r="L22209" s="45"/>
      <c r="M22209" s="45"/>
    </row>
    <row r="22210" spans="8:13" s="28" customFormat="1" x14ac:dyDescent="0.2">
      <c r="H22210" s="12"/>
      <c r="J22210" s="29"/>
      <c r="K22210" s="45"/>
      <c r="L22210" s="45"/>
      <c r="M22210" s="45"/>
    </row>
    <row r="22211" spans="8:13" s="28" customFormat="1" x14ac:dyDescent="0.2">
      <c r="H22211" s="12"/>
      <c r="J22211" s="29"/>
      <c r="K22211" s="45"/>
      <c r="L22211" s="45"/>
      <c r="M22211" s="45"/>
    </row>
    <row r="22212" spans="8:13" s="28" customFormat="1" x14ac:dyDescent="0.2">
      <c r="H22212" s="12"/>
      <c r="J22212" s="29"/>
      <c r="K22212" s="45"/>
      <c r="L22212" s="45"/>
      <c r="M22212" s="45"/>
    </row>
    <row r="22213" spans="8:13" s="28" customFormat="1" x14ac:dyDescent="0.2">
      <c r="H22213" s="12"/>
      <c r="J22213" s="29"/>
      <c r="K22213" s="45"/>
      <c r="L22213" s="45"/>
      <c r="M22213" s="45"/>
    </row>
    <row r="22214" spans="8:13" s="28" customFormat="1" x14ac:dyDescent="0.2">
      <c r="H22214" s="12"/>
      <c r="J22214" s="29"/>
      <c r="K22214" s="45"/>
      <c r="L22214" s="45"/>
      <c r="M22214" s="45"/>
    </row>
    <row r="22215" spans="8:13" s="28" customFormat="1" x14ac:dyDescent="0.2">
      <c r="H22215" s="12"/>
      <c r="J22215" s="29"/>
      <c r="K22215" s="45"/>
      <c r="L22215" s="45"/>
      <c r="M22215" s="45"/>
    </row>
    <row r="22216" spans="8:13" s="28" customFormat="1" x14ac:dyDescent="0.2">
      <c r="H22216" s="12"/>
      <c r="J22216" s="29"/>
      <c r="K22216" s="45"/>
      <c r="L22216" s="45"/>
      <c r="M22216" s="45"/>
    </row>
    <row r="22217" spans="8:13" s="28" customFormat="1" x14ac:dyDescent="0.2">
      <c r="H22217" s="12"/>
      <c r="J22217" s="29"/>
      <c r="K22217" s="45"/>
      <c r="L22217" s="45"/>
      <c r="M22217" s="45"/>
    </row>
    <row r="22218" spans="8:13" s="28" customFormat="1" x14ac:dyDescent="0.2">
      <c r="H22218" s="12"/>
      <c r="J22218" s="29"/>
      <c r="K22218" s="45"/>
      <c r="L22218" s="45"/>
      <c r="M22218" s="45"/>
    </row>
    <row r="22219" spans="8:13" s="28" customFormat="1" x14ac:dyDescent="0.2">
      <c r="H22219" s="12"/>
      <c r="J22219" s="29"/>
      <c r="K22219" s="45"/>
      <c r="L22219" s="45"/>
      <c r="M22219" s="45"/>
    </row>
    <row r="22220" spans="8:13" s="28" customFormat="1" x14ac:dyDescent="0.2">
      <c r="H22220" s="12"/>
      <c r="J22220" s="29"/>
      <c r="K22220" s="45"/>
      <c r="L22220" s="45"/>
      <c r="M22220" s="45"/>
    </row>
    <row r="22221" spans="8:13" s="28" customFormat="1" x14ac:dyDescent="0.2">
      <c r="H22221" s="12"/>
      <c r="J22221" s="29"/>
      <c r="K22221" s="45"/>
      <c r="L22221" s="45"/>
      <c r="M22221" s="45"/>
    </row>
    <row r="22222" spans="8:13" s="28" customFormat="1" x14ac:dyDescent="0.2">
      <c r="H22222" s="12"/>
      <c r="J22222" s="29"/>
      <c r="K22222" s="45"/>
      <c r="L22222" s="45"/>
      <c r="M22222" s="45"/>
    </row>
    <row r="22223" spans="8:13" s="28" customFormat="1" x14ac:dyDescent="0.2">
      <c r="H22223" s="12"/>
      <c r="J22223" s="29"/>
      <c r="K22223" s="45"/>
      <c r="L22223" s="45"/>
      <c r="M22223" s="45"/>
    </row>
    <row r="22224" spans="8:13" s="28" customFormat="1" x14ac:dyDescent="0.2">
      <c r="H22224" s="12"/>
      <c r="J22224" s="29"/>
      <c r="K22224" s="45"/>
      <c r="L22224" s="45"/>
      <c r="M22224" s="45"/>
    </row>
    <row r="22225" spans="8:13" s="28" customFormat="1" x14ac:dyDescent="0.2">
      <c r="H22225" s="12"/>
      <c r="J22225" s="29"/>
      <c r="K22225" s="45"/>
      <c r="L22225" s="45"/>
      <c r="M22225" s="45"/>
    </row>
    <row r="22226" spans="8:13" s="28" customFormat="1" x14ac:dyDescent="0.2">
      <c r="H22226" s="12"/>
      <c r="J22226" s="29"/>
      <c r="K22226" s="45"/>
      <c r="L22226" s="45"/>
      <c r="M22226" s="45"/>
    </row>
    <row r="22227" spans="8:13" s="28" customFormat="1" x14ac:dyDescent="0.2">
      <c r="H22227" s="12"/>
      <c r="J22227" s="29"/>
      <c r="K22227" s="45"/>
      <c r="L22227" s="45"/>
      <c r="M22227" s="45"/>
    </row>
    <row r="22228" spans="8:13" s="28" customFormat="1" x14ac:dyDescent="0.2">
      <c r="H22228" s="12"/>
      <c r="J22228" s="29"/>
      <c r="K22228" s="45"/>
      <c r="L22228" s="45"/>
      <c r="M22228" s="45"/>
    </row>
    <row r="22229" spans="8:13" s="28" customFormat="1" x14ac:dyDescent="0.2">
      <c r="H22229" s="12"/>
      <c r="J22229" s="29"/>
      <c r="K22229" s="45"/>
      <c r="L22229" s="45"/>
      <c r="M22229" s="45"/>
    </row>
    <row r="22230" spans="8:13" s="28" customFormat="1" x14ac:dyDescent="0.2">
      <c r="H22230" s="12"/>
      <c r="J22230" s="29"/>
      <c r="K22230" s="45"/>
      <c r="L22230" s="45"/>
      <c r="M22230" s="45"/>
    </row>
    <row r="22231" spans="8:13" s="28" customFormat="1" x14ac:dyDescent="0.2">
      <c r="H22231" s="12"/>
      <c r="J22231" s="29"/>
      <c r="K22231" s="45"/>
      <c r="L22231" s="45"/>
      <c r="M22231" s="45"/>
    </row>
    <row r="22232" spans="8:13" s="28" customFormat="1" x14ac:dyDescent="0.2">
      <c r="H22232" s="12"/>
      <c r="J22232" s="29"/>
      <c r="K22232" s="45"/>
      <c r="L22232" s="45"/>
      <c r="M22232" s="45"/>
    </row>
    <row r="22233" spans="8:13" s="28" customFormat="1" x14ac:dyDescent="0.2">
      <c r="H22233" s="12"/>
      <c r="J22233" s="29"/>
      <c r="K22233" s="45"/>
      <c r="L22233" s="45"/>
      <c r="M22233" s="45"/>
    </row>
    <row r="22234" spans="8:13" s="28" customFormat="1" x14ac:dyDescent="0.2">
      <c r="H22234" s="12"/>
      <c r="J22234" s="29"/>
      <c r="K22234" s="45"/>
      <c r="L22234" s="45"/>
      <c r="M22234" s="45"/>
    </row>
    <row r="22235" spans="8:13" s="28" customFormat="1" x14ac:dyDescent="0.2">
      <c r="H22235" s="12"/>
      <c r="J22235" s="29"/>
      <c r="K22235" s="45"/>
      <c r="L22235" s="45"/>
      <c r="M22235" s="45"/>
    </row>
    <row r="22236" spans="8:13" s="28" customFormat="1" x14ac:dyDescent="0.2">
      <c r="H22236" s="12"/>
      <c r="J22236" s="29"/>
      <c r="K22236" s="45"/>
      <c r="L22236" s="45"/>
      <c r="M22236" s="45"/>
    </row>
    <row r="22237" spans="8:13" s="28" customFormat="1" x14ac:dyDescent="0.2">
      <c r="H22237" s="12"/>
      <c r="J22237" s="29"/>
      <c r="K22237" s="45"/>
      <c r="L22237" s="45"/>
      <c r="M22237" s="45"/>
    </row>
    <row r="22238" spans="8:13" s="28" customFormat="1" x14ac:dyDescent="0.2">
      <c r="H22238" s="12"/>
      <c r="J22238" s="29"/>
      <c r="K22238" s="45"/>
      <c r="L22238" s="45"/>
      <c r="M22238" s="45"/>
    </row>
    <row r="22239" spans="8:13" s="28" customFormat="1" x14ac:dyDescent="0.2">
      <c r="H22239" s="12"/>
      <c r="J22239" s="29"/>
      <c r="K22239" s="45"/>
      <c r="L22239" s="45"/>
      <c r="M22239" s="45"/>
    </row>
    <row r="22240" spans="8:13" s="28" customFormat="1" x14ac:dyDescent="0.2">
      <c r="H22240" s="12"/>
      <c r="J22240" s="29"/>
      <c r="K22240" s="45"/>
      <c r="L22240" s="45"/>
      <c r="M22240" s="45"/>
    </row>
    <row r="22241" spans="8:13" s="28" customFormat="1" x14ac:dyDescent="0.2">
      <c r="H22241" s="12"/>
      <c r="J22241" s="29"/>
      <c r="K22241" s="45"/>
      <c r="L22241" s="45"/>
      <c r="M22241" s="45"/>
    </row>
    <row r="22242" spans="8:13" s="28" customFormat="1" x14ac:dyDescent="0.2">
      <c r="H22242" s="12"/>
      <c r="J22242" s="29"/>
      <c r="K22242" s="45"/>
      <c r="L22242" s="45"/>
      <c r="M22242" s="45"/>
    </row>
    <row r="22243" spans="8:13" s="28" customFormat="1" x14ac:dyDescent="0.2">
      <c r="H22243" s="12"/>
      <c r="J22243" s="29"/>
      <c r="K22243" s="45"/>
      <c r="L22243" s="45"/>
      <c r="M22243" s="45"/>
    </row>
    <row r="22244" spans="8:13" s="28" customFormat="1" x14ac:dyDescent="0.2">
      <c r="H22244" s="12"/>
      <c r="J22244" s="29"/>
      <c r="K22244" s="45"/>
      <c r="L22244" s="45"/>
      <c r="M22244" s="45"/>
    </row>
    <row r="22245" spans="8:13" s="28" customFormat="1" x14ac:dyDescent="0.2">
      <c r="H22245" s="12"/>
      <c r="J22245" s="29"/>
      <c r="K22245" s="45"/>
      <c r="L22245" s="45"/>
      <c r="M22245" s="45"/>
    </row>
    <row r="22246" spans="8:13" s="28" customFormat="1" x14ac:dyDescent="0.2">
      <c r="H22246" s="12"/>
      <c r="J22246" s="29"/>
      <c r="K22246" s="45"/>
      <c r="L22246" s="45"/>
      <c r="M22246" s="45"/>
    </row>
    <row r="22247" spans="8:13" s="28" customFormat="1" x14ac:dyDescent="0.2">
      <c r="H22247" s="12"/>
      <c r="J22247" s="29"/>
      <c r="K22247" s="45"/>
      <c r="L22247" s="45"/>
      <c r="M22247" s="45"/>
    </row>
    <row r="22248" spans="8:13" s="28" customFormat="1" x14ac:dyDescent="0.2">
      <c r="H22248" s="12"/>
      <c r="J22248" s="29"/>
      <c r="K22248" s="45"/>
      <c r="L22248" s="45"/>
      <c r="M22248" s="45"/>
    </row>
    <row r="22249" spans="8:13" s="28" customFormat="1" x14ac:dyDescent="0.2">
      <c r="H22249" s="12"/>
      <c r="J22249" s="29"/>
      <c r="K22249" s="45"/>
      <c r="L22249" s="45"/>
      <c r="M22249" s="45"/>
    </row>
    <row r="22250" spans="8:13" s="28" customFormat="1" x14ac:dyDescent="0.2">
      <c r="H22250" s="12"/>
      <c r="J22250" s="29"/>
      <c r="K22250" s="45"/>
      <c r="L22250" s="45"/>
      <c r="M22250" s="45"/>
    </row>
    <row r="22251" spans="8:13" s="28" customFormat="1" x14ac:dyDescent="0.2">
      <c r="H22251" s="12"/>
      <c r="J22251" s="29"/>
      <c r="K22251" s="45"/>
      <c r="L22251" s="45"/>
      <c r="M22251" s="45"/>
    </row>
    <row r="22252" spans="8:13" s="28" customFormat="1" x14ac:dyDescent="0.2">
      <c r="H22252" s="12"/>
      <c r="J22252" s="29"/>
      <c r="K22252" s="45"/>
      <c r="L22252" s="45"/>
      <c r="M22252" s="45"/>
    </row>
    <row r="22253" spans="8:13" s="28" customFormat="1" x14ac:dyDescent="0.2">
      <c r="H22253" s="12"/>
      <c r="J22253" s="29"/>
      <c r="K22253" s="45"/>
      <c r="L22253" s="45"/>
      <c r="M22253" s="45"/>
    </row>
    <row r="22254" spans="8:13" s="28" customFormat="1" x14ac:dyDescent="0.2">
      <c r="H22254" s="12"/>
      <c r="J22254" s="29"/>
      <c r="K22254" s="45"/>
      <c r="L22254" s="45"/>
      <c r="M22254" s="45"/>
    </row>
    <row r="22255" spans="8:13" s="28" customFormat="1" x14ac:dyDescent="0.2">
      <c r="H22255" s="12"/>
      <c r="J22255" s="29"/>
      <c r="K22255" s="45"/>
      <c r="L22255" s="45"/>
      <c r="M22255" s="45"/>
    </row>
    <row r="22256" spans="8:13" s="28" customFormat="1" x14ac:dyDescent="0.2">
      <c r="H22256" s="12"/>
      <c r="J22256" s="29"/>
      <c r="K22256" s="45"/>
      <c r="L22256" s="45"/>
      <c r="M22256" s="45"/>
    </row>
    <row r="22257" spans="8:13" s="28" customFormat="1" x14ac:dyDescent="0.2">
      <c r="H22257" s="12"/>
      <c r="J22257" s="29"/>
      <c r="K22257" s="45"/>
      <c r="L22257" s="45"/>
      <c r="M22257" s="45"/>
    </row>
    <row r="22258" spans="8:13" s="28" customFormat="1" x14ac:dyDescent="0.2">
      <c r="H22258" s="12"/>
      <c r="J22258" s="29"/>
      <c r="K22258" s="45"/>
      <c r="L22258" s="45"/>
      <c r="M22258" s="45"/>
    </row>
    <row r="22259" spans="8:13" s="28" customFormat="1" x14ac:dyDescent="0.2">
      <c r="H22259" s="12"/>
      <c r="J22259" s="29"/>
      <c r="K22259" s="45"/>
      <c r="L22259" s="45"/>
      <c r="M22259" s="45"/>
    </row>
    <row r="22260" spans="8:13" s="28" customFormat="1" x14ac:dyDescent="0.2">
      <c r="H22260" s="12"/>
      <c r="J22260" s="29"/>
      <c r="K22260" s="45"/>
      <c r="L22260" s="45"/>
      <c r="M22260" s="45"/>
    </row>
    <row r="22261" spans="8:13" s="28" customFormat="1" x14ac:dyDescent="0.2">
      <c r="H22261" s="12"/>
      <c r="J22261" s="29"/>
      <c r="K22261" s="45"/>
      <c r="L22261" s="45"/>
      <c r="M22261" s="45"/>
    </row>
    <row r="22262" spans="8:13" s="28" customFormat="1" x14ac:dyDescent="0.2">
      <c r="H22262" s="12"/>
      <c r="J22262" s="29"/>
      <c r="K22262" s="45"/>
      <c r="L22262" s="45"/>
      <c r="M22262" s="45"/>
    </row>
    <row r="22263" spans="8:13" s="28" customFormat="1" x14ac:dyDescent="0.2">
      <c r="H22263" s="12"/>
      <c r="J22263" s="29"/>
      <c r="K22263" s="45"/>
      <c r="L22263" s="45"/>
      <c r="M22263" s="45"/>
    </row>
    <row r="22264" spans="8:13" s="28" customFormat="1" x14ac:dyDescent="0.2">
      <c r="H22264" s="12"/>
      <c r="J22264" s="29"/>
      <c r="K22264" s="45"/>
      <c r="L22264" s="45"/>
      <c r="M22264" s="45"/>
    </row>
    <row r="22265" spans="8:13" s="28" customFormat="1" x14ac:dyDescent="0.2">
      <c r="H22265" s="12"/>
      <c r="J22265" s="29"/>
      <c r="K22265" s="45"/>
      <c r="L22265" s="45"/>
      <c r="M22265" s="45"/>
    </row>
    <row r="22266" spans="8:13" s="28" customFormat="1" x14ac:dyDescent="0.2">
      <c r="H22266" s="12"/>
      <c r="J22266" s="29"/>
      <c r="K22266" s="45"/>
      <c r="L22266" s="45"/>
      <c r="M22266" s="45"/>
    </row>
    <row r="22267" spans="8:13" s="28" customFormat="1" x14ac:dyDescent="0.2">
      <c r="H22267" s="12"/>
      <c r="J22267" s="29"/>
      <c r="K22267" s="45"/>
      <c r="L22267" s="45"/>
      <c r="M22267" s="45"/>
    </row>
    <row r="22268" spans="8:13" s="28" customFormat="1" x14ac:dyDescent="0.2">
      <c r="H22268" s="12"/>
      <c r="J22268" s="29"/>
      <c r="K22268" s="45"/>
      <c r="L22268" s="45"/>
      <c r="M22268" s="45"/>
    </row>
    <row r="22269" spans="8:13" s="28" customFormat="1" x14ac:dyDescent="0.2">
      <c r="H22269" s="12"/>
      <c r="J22269" s="29"/>
      <c r="K22269" s="45"/>
      <c r="L22269" s="45"/>
      <c r="M22269" s="45"/>
    </row>
    <row r="22270" spans="8:13" s="28" customFormat="1" x14ac:dyDescent="0.2">
      <c r="H22270" s="12"/>
      <c r="J22270" s="29"/>
      <c r="K22270" s="45"/>
      <c r="L22270" s="45"/>
      <c r="M22270" s="45"/>
    </row>
    <row r="22271" spans="8:13" s="28" customFormat="1" x14ac:dyDescent="0.2">
      <c r="H22271" s="12"/>
      <c r="J22271" s="29"/>
      <c r="K22271" s="45"/>
      <c r="L22271" s="45"/>
      <c r="M22271" s="45"/>
    </row>
    <row r="22272" spans="8:13" s="28" customFormat="1" x14ac:dyDescent="0.2">
      <c r="H22272" s="12"/>
      <c r="J22272" s="29"/>
      <c r="K22272" s="45"/>
      <c r="L22272" s="45"/>
      <c r="M22272" s="45"/>
    </row>
    <row r="22273" spans="8:13" s="28" customFormat="1" x14ac:dyDescent="0.2">
      <c r="H22273" s="12"/>
      <c r="J22273" s="29"/>
      <c r="K22273" s="45"/>
      <c r="L22273" s="45"/>
      <c r="M22273" s="45"/>
    </row>
    <row r="22274" spans="8:13" s="28" customFormat="1" x14ac:dyDescent="0.2">
      <c r="H22274" s="12"/>
      <c r="J22274" s="29"/>
      <c r="K22274" s="45"/>
      <c r="L22274" s="45"/>
      <c r="M22274" s="45"/>
    </row>
    <row r="22275" spans="8:13" s="28" customFormat="1" x14ac:dyDescent="0.2">
      <c r="H22275" s="12"/>
      <c r="J22275" s="29"/>
      <c r="K22275" s="45"/>
      <c r="L22275" s="45"/>
      <c r="M22275" s="45"/>
    </row>
    <row r="22276" spans="8:13" s="28" customFormat="1" x14ac:dyDescent="0.2">
      <c r="H22276" s="12"/>
      <c r="J22276" s="29"/>
      <c r="K22276" s="45"/>
      <c r="L22276" s="45"/>
      <c r="M22276" s="45"/>
    </row>
    <row r="22277" spans="8:13" s="28" customFormat="1" x14ac:dyDescent="0.2">
      <c r="H22277" s="12"/>
      <c r="J22277" s="29"/>
      <c r="K22277" s="45"/>
      <c r="L22277" s="45"/>
      <c r="M22277" s="45"/>
    </row>
    <row r="22278" spans="8:13" s="28" customFormat="1" x14ac:dyDescent="0.2">
      <c r="H22278" s="12"/>
      <c r="J22278" s="29"/>
      <c r="K22278" s="45"/>
      <c r="L22278" s="45"/>
      <c r="M22278" s="45"/>
    </row>
    <row r="22279" spans="8:13" s="28" customFormat="1" x14ac:dyDescent="0.2">
      <c r="H22279" s="12"/>
      <c r="J22279" s="29"/>
      <c r="K22279" s="45"/>
      <c r="L22279" s="45"/>
      <c r="M22279" s="45"/>
    </row>
    <row r="22280" spans="8:13" s="28" customFormat="1" x14ac:dyDescent="0.2">
      <c r="H22280" s="12"/>
      <c r="J22280" s="29"/>
      <c r="K22280" s="45"/>
      <c r="L22280" s="45"/>
      <c r="M22280" s="45"/>
    </row>
    <row r="22281" spans="8:13" s="28" customFormat="1" x14ac:dyDescent="0.2">
      <c r="H22281" s="12"/>
      <c r="J22281" s="29"/>
      <c r="K22281" s="45"/>
      <c r="L22281" s="45"/>
      <c r="M22281" s="45"/>
    </row>
    <row r="22282" spans="8:13" s="28" customFormat="1" x14ac:dyDescent="0.2">
      <c r="H22282" s="12"/>
      <c r="J22282" s="29"/>
      <c r="K22282" s="45"/>
      <c r="L22282" s="45"/>
      <c r="M22282" s="45"/>
    </row>
    <row r="22283" spans="8:13" s="28" customFormat="1" x14ac:dyDescent="0.2">
      <c r="H22283" s="12"/>
      <c r="J22283" s="29"/>
      <c r="K22283" s="45"/>
      <c r="L22283" s="45"/>
      <c r="M22283" s="45"/>
    </row>
    <row r="22284" spans="8:13" s="28" customFormat="1" x14ac:dyDescent="0.2">
      <c r="H22284" s="12"/>
      <c r="J22284" s="29"/>
      <c r="K22284" s="45"/>
      <c r="L22284" s="45"/>
      <c r="M22284" s="45"/>
    </row>
    <row r="22285" spans="8:13" s="28" customFormat="1" x14ac:dyDescent="0.2">
      <c r="H22285" s="12"/>
      <c r="J22285" s="29"/>
      <c r="K22285" s="45"/>
      <c r="L22285" s="45"/>
      <c r="M22285" s="45"/>
    </row>
    <row r="22286" spans="8:13" s="28" customFormat="1" x14ac:dyDescent="0.2">
      <c r="H22286" s="12"/>
      <c r="J22286" s="29"/>
      <c r="K22286" s="45"/>
      <c r="L22286" s="45"/>
      <c r="M22286" s="45"/>
    </row>
    <row r="22287" spans="8:13" s="28" customFormat="1" x14ac:dyDescent="0.2">
      <c r="H22287" s="12"/>
      <c r="J22287" s="29"/>
      <c r="K22287" s="45"/>
      <c r="L22287" s="45"/>
      <c r="M22287" s="45"/>
    </row>
    <row r="22288" spans="8:13" s="28" customFormat="1" x14ac:dyDescent="0.2">
      <c r="H22288" s="12"/>
      <c r="J22288" s="29"/>
      <c r="K22288" s="45"/>
      <c r="L22288" s="45"/>
      <c r="M22288" s="45"/>
    </row>
    <row r="22289" spans="8:13" s="28" customFormat="1" x14ac:dyDescent="0.2">
      <c r="H22289" s="12"/>
      <c r="J22289" s="29"/>
      <c r="K22289" s="45"/>
      <c r="L22289" s="45"/>
      <c r="M22289" s="45"/>
    </row>
    <row r="22290" spans="8:13" s="28" customFormat="1" x14ac:dyDescent="0.2">
      <c r="H22290" s="12"/>
      <c r="J22290" s="29"/>
      <c r="K22290" s="45"/>
      <c r="L22290" s="45"/>
      <c r="M22290" s="45"/>
    </row>
    <row r="22291" spans="8:13" s="28" customFormat="1" x14ac:dyDescent="0.2">
      <c r="H22291" s="12"/>
      <c r="J22291" s="29"/>
      <c r="K22291" s="45"/>
      <c r="L22291" s="45"/>
      <c r="M22291" s="45"/>
    </row>
    <row r="22292" spans="8:13" s="28" customFormat="1" x14ac:dyDescent="0.2">
      <c r="H22292" s="12"/>
      <c r="J22292" s="29"/>
      <c r="K22292" s="45"/>
      <c r="L22292" s="45"/>
      <c r="M22292" s="45"/>
    </row>
    <row r="22293" spans="8:13" s="28" customFormat="1" x14ac:dyDescent="0.2">
      <c r="H22293" s="12"/>
      <c r="J22293" s="29"/>
      <c r="K22293" s="45"/>
      <c r="L22293" s="45"/>
      <c r="M22293" s="45"/>
    </row>
    <row r="22294" spans="8:13" s="28" customFormat="1" x14ac:dyDescent="0.2">
      <c r="H22294" s="12"/>
      <c r="J22294" s="29"/>
      <c r="K22294" s="45"/>
      <c r="L22294" s="45"/>
      <c r="M22294" s="45"/>
    </row>
    <row r="22295" spans="8:13" s="28" customFormat="1" x14ac:dyDescent="0.2">
      <c r="H22295" s="12"/>
      <c r="J22295" s="29"/>
      <c r="K22295" s="45"/>
      <c r="L22295" s="45"/>
      <c r="M22295" s="45"/>
    </row>
    <row r="22296" spans="8:13" s="28" customFormat="1" x14ac:dyDescent="0.2">
      <c r="H22296" s="12"/>
      <c r="J22296" s="29"/>
      <c r="K22296" s="45"/>
      <c r="L22296" s="45"/>
      <c r="M22296" s="45"/>
    </row>
    <row r="22297" spans="8:13" s="28" customFormat="1" x14ac:dyDescent="0.2">
      <c r="H22297" s="12"/>
      <c r="J22297" s="29"/>
      <c r="K22297" s="45"/>
      <c r="L22297" s="45"/>
      <c r="M22297" s="45"/>
    </row>
    <row r="22298" spans="8:13" s="28" customFormat="1" x14ac:dyDescent="0.2">
      <c r="H22298" s="12"/>
      <c r="J22298" s="29"/>
      <c r="K22298" s="45"/>
      <c r="L22298" s="45"/>
      <c r="M22298" s="45"/>
    </row>
    <row r="22299" spans="8:13" s="28" customFormat="1" x14ac:dyDescent="0.2">
      <c r="H22299" s="12"/>
      <c r="J22299" s="29"/>
      <c r="K22299" s="45"/>
      <c r="L22299" s="45"/>
      <c r="M22299" s="45"/>
    </row>
    <row r="22300" spans="8:13" s="28" customFormat="1" x14ac:dyDescent="0.2">
      <c r="H22300" s="12"/>
      <c r="J22300" s="29"/>
      <c r="K22300" s="45"/>
      <c r="L22300" s="45"/>
      <c r="M22300" s="45"/>
    </row>
    <row r="22301" spans="8:13" s="28" customFormat="1" x14ac:dyDescent="0.2">
      <c r="H22301" s="12"/>
      <c r="J22301" s="29"/>
      <c r="K22301" s="45"/>
      <c r="L22301" s="45"/>
      <c r="M22301" s="45"/>
    </row>
    <row r="22302" spans="8:13" s="28" customFormat="1" x14ac:dyDescent="0.2">
      <c r="H22302" s="12"/>
      <c r="J22302" s="29"/>
      <c r="K22302" s="45"/>
      <c r="L22302" s="45"/>
      <c r="M22302" s="45"/>
    </row>
    <row r="22303" spans="8:13" s="28" customFormat="1" x14ac:dyDescent="0.2">
      <c r="H22303" s="12"/>
      <c r="J22303" s="29"/>
      <c r="K22303" s="45"/>
      <c r="L22303" s="45"/>
      <c r="M22303" s="45"/>
    </row>
    <row r="22304" spans="8:13" s="28" customFormat="1" x14ac:dyDescent="0.2">
      <c r="H22304" s="12"/>
      <c r="J22304" s="29"/>
      <c r="K22304" s="45"/>
      <c r="L22304" s="45"/>
      <c r="M22304" s="45"/>
    </row>
    <row r="22305" spans="8:13" s="28" customFormat="1" x14ac:dyDescent="0.2">
      <c r="H22305" s="12"/>
      <c r="J22305" s="29"/>
      <c r="K22305" s="45"/>
      <c r="L22305" s="45"/>
      <c r="M22305" s="45"/>
    </row>
    <row r="22306" spans="8:13" s="28" customFormat="1" x14ac:dyDescent="0.2">
      <c r="H22306" s="12"/>
      <c r="J22306" s="29"/>
      <c r="K22306" s="45"/>
      <c r="L22306" s="45"/>
      <c r="M22306" s="45"/>
    </row>
    <row r="22307" spans="8:13" s="28" customFormat="1" x14ac:dyDescent="0.2">
      <c r="H22307" s="12"/>
      <c r="J22307" s="29"/>
      <c r="K22307" s="45"/>
      <c r="L22307" s="45"/>
      <c r="M22307" s="45"/>
    </row>
    <row r="22308" spans="8:13" s="28" customFormat="1" x14ac:dyDescent="0.2">
      <c r="H22308" s="12"/>
      <c r="J22308" s="29"/>
      <c r="K22308" s="45"/>
      <c r="L22308" s="45"/>
      <c r="M22308" s="45"/>
    </row>
    <row r="22309" spans="8:13" s="28" customFormat="1" x14ac:dyDescent="0.2">
      <c r="H22309" s="12"/>
      <c r="J22309" s="29"/>
      <c r="K22309" s="45"/>
      <c r="L22309" s="45"/>
      <c r="M22309" s="45"/>
    </row>
    <row r="22310" spans="8:13" s="28" customFormat="1" x14ac:dyDescent="0.2">
      <c r="H22310" s="12"/>
      <c r="J22310" s="29"/>
      <c r="K22310" s="45"/>
      <c r="L22310" s="45"/>
      <c r="M22310" s="45"/>
    </row>
    <row r="22311" spans="8:13" s="28" customFormat="1" x14ac:dyDescent="0.2">
      <c r="H22311" s="12"/>
      <c r="J22311" s="29"/>
      <c r="K22311" s="45"/>
      <c r="L22311" s="45"/>
      <c r="M22311" s="45"/>
    </row>
    <row r="22312" spans="8:13" s="28" customFormat="1" x14ac:dyDescent="0.2">
      <c r="H22312" s="12"/>
      <c r="J22312" s="29"/>
      <c r="K22312" s="45"/>
      <c r="L22312" s="45"/>
      <c r="M22312" s="45"/>
    </row>
    <row r="22313" spans="8:13" s="28" customFormat="1" x14ac:dyDescent="0.2">
      <c r="H22313" s="12"/>
      <c r="J22313" s="29"/>
      <c r="K22313" s="45"/>
      <c r="L22313" s="45"/>
      <c r="M22313" s="45"/>
    </row>
    <row r="22314" spans="8:13" s="28" customFormat="1" x14ac:dyDescent="0.2">
      <c r="H22314" s="12"/>
      <c r="J22314" s="29"/>
      <c r="K22314" s="45"/>
      <c r="L22314" s="45"/>
      <c r="M22314" s="45"/>
    </row>
    <row r="22315" spans="8:13" s="28" customFormat="1" x14ac:dyDescent="0.2">
      <c r="H22315" s="12"/>
      <c r="J22315" s="29"/>
      <c r="K22315" s="45"/>
      <c r="L22315" s="45"/>
      <c r="M22315" s="45"/>
    </row>
    <row r="22316" spans="8:13" s="28" customFormat="1" x14ac:dyDescent="0.2">
      <c r="H22316" s="12"/>
      <c r="J22316" s="29"/>
      <c r="K22316" s="45"/>
      <c r="L22316" s="45"/>
      <c r="M22316" s="45"/>
    </row>
    <row r="22317" spans="8:13" s="28" customFormat="1" x14ac:dyDescent="0.2">
      <c r="H22317" s="12"/>
      <c r="J22317" s="29"/>
      <c r="K22317" s="45"/>
      <c r="L22317" s="45"/>
      <c r="M22317" s="45"/>
    </row>
    <row r="22318" spans="8:13" s="28" customFormat="1" x14ac:dyDescent="0.2">
      <c r="H22318" s="12"/>
      <c r="J22318" s="29"/>
      <c r="K22318" s="45"/>
      <c r="L22318" s="45"/>
      <c r="M22318" s="45"/>
    </row>
    <row r="22319" spans="8:13" s="28" customFormat="1" x14ac:dyDescent="0.2">
      <c r="H22319" s="12"/>
      <c r="J22319" s="29"/>
      <c r="K22319" s="45"/>
      <c r="L22319" s="45"/>
      <c r="M22319" s="45"/>
    </row>
    <row r="22320" spans="8:13" s="28" customFormat="1" x14ac:dyDescent="0.2">
      <c r="H22320" s="12"/>
      <c r="J22320" s="29"/>
      <c r="K22320" s="45"/>
      <c r="L22320" s="45"/>
      <c r="M22320" s="45"/>
    </row>
    <row r="22321" spans="8:13" s="28" customFormat="1" x14ac:dyDescent="0.2">
      <c r="H22321" s="12"/>
      <c r="J22321" s="29"/>
      <c r="K22321" s="45"/>
      <c r="L22321" s="45"/>
      <c r="M22321" s="45"/>
    </row>
    <row r="22322" spans="8:13" s="28" customFormat="1" x14ac:dyDescent="0.2">
      <c r="H22322" s="12"/>
      <c r="J22322" s="29"/>
      <c r="K22322" s="45"/>
      <c r="L22322" s="45"/>
      <c r="M22322" s="45"/>
    </row>
    <row r="22323" spans="8:13" s="28" customFormat="1" x14ac:dyDescent="0.2">
      <c r="H22323" s="12"/>
      <c r="J22323" s="29"/>
      <c r="K22323" s="45"/>
      <c r="L22323" s="45"/>
      <c r="M22323" s="45"/>
    </row>
    <row r="22324" spans="8:13" s="28" customFormat="1" x14ac:dyDescent="0.2">
      <c r="H22324" s="12"/>
      <c r="J22324" s="29"/>
      <c r="K22324" s="45"/>
      <c r="L22324" s="45"/>
      <c r="M22324" s="45"/>
    </row>
    <row r="22325" spans="8:13" s="28" customFormat="1" x14ac:dyDescent="0.2">
      <c r="H22325" s="12"/>
      <c r="J22325" s="29"/>
      <c r="K22325" s="45"/>
      <c r="L22325" s="45"/>
      <c r="M22325" s="45"/>
    </row>
    <row r="22326" spans="8:13" s="28" customFormat="1" x14ac:dyDescent="0.2">
      <c r="H22326" s="12"/>
      <c r="J22326" s="29"/>
      <c r="K22326" s="45"/>
      <c r="L22326" s="45"/>
      <c r="M22326" s="45"/>
    </row>
    <row r="22327" spans="8:13" s="28" customFormat="1" x14ac:dyDescent="0.2">
      <c r="H22327" s="12"/>
      <c r="J22327" s="29"/>
      <c r="K22327" s="45"/>
      <c r="L22327" s="45"/>
      <c r="M22327" s="45"/>
    </row>
    <row r="22328" spans="8:13" s="28" customFormat="1" x14ac:dyDescent="0.2">
      <c r="H22328" s="12"/>
      <c r="J22328" s="29"/>
      <c r="K22328" s="45"/>
      <c r="L22328" s="45"/>
      <c r="M22328" s="45"/>
    </row>
    <row r="22329" spans="8:13" s="28" customFormat="1" x14ac:dyDescent="0.2">
      <c r="H22329" s="12"/>
      <c r="J22329" s="29"/>
      <c r="K22329" s="45"/>
      <c r="L22329" s="45"/>
      <c r="M22329" s="45"/>
    </row>
    <row r="22330" spans="8:13" s="28" customFormat="1" x14ac:dyDescent="0.2">
      <c r="H22330" s="12"/>
      <c r="J22330" s="29"/>
      <c r="K22330" s="45"/>
      <c r="L22330" s="45"/>
      <c r="M22330" s="45"/>
    </row>
    <row r="22331" spans="8:13" s="28" customFormat="1" x14ac:dyDescent="0.2">
      <c r="H22331" s="12"/>
      <c r="J22331" s="29"/>
      <c r="K22331" s="45"/>
      <c r="L22331" s="45"/>
      <c r="M22331" s="45"/>
    </row>
    <row r="22332" spans="8:13" s="28" customFormat="1" x14ac:dyDescent="0.2">
      <c r="H22332" s="12"/>
      <c r="J22332" s="29"/>
      <c r="K22332" s="45"/>
      <c r="L22332" s="45"/>
      <c r="M22332" s="45"/>
    </row>
    <row r="22333" spans="8:13" s="28" customFormat="1" x14ac:dyDescent="0.2">
      <c r="H22333" s="12"/>
      <c r="J22333" s="29"/>
      <c r="K22333" s="45"/>
      <c r="L22333" s="45"/>
      <c r="M22333" s="45"/>
    </row>
    <row r="22334" spans="8:13" s="28" customFormat="1" x14ac:dyDescent="0.2">
      <c r="H22334" s="12"/>
      <c r="J22334" s="29"/>
      <c r="K22334" s="45"/>
      <c r="L22334" s="45"/>
      <c r="M22334" s="45"/>
    </row>
    <row r="22335" spans="8:13" s="28" customFormat="1" x14ac:dyDescent="0.2">
      <c r="H22335" s="12"/>
      <c r="J22335" s="29"/>
      <c r="K22335" s="45"/>
      <c r="L22335" s="45"/>
      <c r="M22335" s="45"/>
    </row>
    <row r="22336" spans="8:13" s="28" customFormat="1" x14ac:dyDescent="0.2">
      <c r="H22336" s="12"/>
      <c r="J22336" s="29"/>
      <c r="K22336" s="45"/>
      <c r="L22336" s="45"/>
      <c r="M22336" s="45"/>
    </row>
    <row r="22337" spans="8:13" s="28" customFormat="1" x14ac:dyDescent="0.2">
      <c r="H22337" s="12"/>
      <c r="J22337" s="29"/>
      <c r="K22337" s="45"/>
      <c r="L22337" s="45"/>
      <c r="M22337" s="45"/>
    </row>
    <row r="22338" spans="8:13" s="28" customFormat="1" x14ac:dyDescent="0.2">
      <c r="H22338" s="12"/>
      <c r="J22338" s="29"/>
      <c r="K22338" s="45"/>
      <c r="L22338" s="45"/>
      <c r="M22338" s="45"/>
    </row>
    <row r="22339" spans="8:13" s="28" customFormat="1" x14ac:dyDescent="0.2">
      <c r="H22339" s="12"/>
      <c r="J22339" s="29"/>
      <c r="K22339" s="45"/>
      <c r="L22339" s="45"/>
      <c r="M22339" s="45"/>
    </row>
    <row r="22340" spans="8:13" s="28" customFormat="1" x14ac:dyDescent="0.2">
      <c r="H22340" s="12"/>
      <c r="J22340" s="29"/>
      <c r="K22340" s="45"/>
      <c r="L22340" s="45"/>
      <c r="M22340" s="45"/>
    </row>
    <row r="22341" spans="8:13" s="28" customFormat="1" x14ac:dyDescent="0.2">
      <c r="H22341" s="12"/>
      <c r="J22341" s="29"/>
      <c r="K22341" s="45"/>
      <c r="L22341" s="45"/>
      <c r="M22341" s="45"/>
    </row>
    <row r="22342" spans="8:13" s="28" customFormat="1" x14ac:dyDescent="0.2">
      <c r="H22342" s="12"/>
      <c r="J22342" s="29"/>
      <c r="K22342" s="45"/>
      <c r="L22342" s="45"/>
      <c r="M22342" s="45"/>
    </row>
    <row r="22343" spans="8:13" s="28" customFormat="1" x14ac:dyDescent="0.2">
      <c r="H22343" s="12"/>
      <c r="J22343" s="29"/>
      <c r="K22343" s="45"/>
      <c r="L22343" s="45"/>
      <c r="M22343" s="45"/>
    </row>
    <row r="22344" spans="8:13" s="28" customFormat="1" x14ac:dyDescent="0.2">
      <c r="H22344" s="12"/>
      <c r="J22344" s="29"/>
      <c r="K22344" s="45"/>
      <c r="L22344" s="45"/>
      <c r="M22344" s="45"/>
    </row>
    <row r="22345" spans="8:13" s="28" customFormat="1" x14ac:dyDescent="0.2">
      <c r="H22345" s="12"/>
      <c r="J22345" s="29"/>
      <c r="K22345" s="45"/>
      <c r="L22345" s="45"/>
      <c r="M22345" s="45"/>
    </row>
    <row r="22346" spans="8:13" s="28" customFormat="1" x14ac:dyDescent="0.2">
      <c r="H22346" s="12"/>
      <c r="J22346" s="29"/>
      <c r="K22346" s="45"/>
      <c r="L22346" s="45"/>
      <c r="M22346" s="45"/>
    </row>
    <row r="22347" spans="8:13" s="28" customFormat="1" x14ac:dyDescent="0.2">
      <c r="H22347" s="12"/>
      <c r="J22347" s="29"/>
      <c r="K22347" s="45"/>
      <c r="L22347" s="45"/>
      <c r="M22347" s="45"/>
    </row>
    <row r="22348" spans="8:13" s="28" customFormat="1" x14ac:dyDescent="0.2">
      <c r="H22348" s="12"/>
      <c r="J22348" s="29"/>
      <c r="K22348" s="45"/>
      <c r="L22348" s="45"/>
      <c r="M22348" s="45"/>
    </row>
    <row r="22349" spans="8:13" s="28" customFormat="1" x14ac:dyDescent="0.2">
      <c r="H22349" s="12"/>
      <c r="J22349" s="29"/>
      <c r="K22349" s="45"/>
      <c r="L22349" s="45"/>
      <c r="M22349" s="45"/>
    </row>
    <row r="22350" spans="8:13" s="28" customFormat="1" x14ac:dyDescent="0.2">
      <c r="H22350" s="12"/>
      <c r="J22350" s="29"/>
      <c r="K22350" s="45"/>
      <c r="L22350" s="45"/>
      <c r="M22350" s="45"/>
    </row>
    <row r="22351" spans="8:13" s="28" customFormat="1" x14ac:dyDescent="0.2">
      <c r="H22351" s="12"/>
      <c r="J22351" s="29"/>
      <c r="K22351" s="45"/>
      <c r="L22351" s="45"/>
      <c r="M22351" s="45"/>
    </row>
    <row r="22352" spans="8:13" s="28" customFormat="1" x14ac:dyDescent="0.2">
      <c r="H22352" s="12"/>
      <c r="J22352" s="29"/>
      <c r="K22352" s="45"/>
      <c r="L22352" s="45"/>
      <c r="M22352" s="45"/>
    </row>
    <row r="22353" spans="8:13" s="28" customFormat="1" x14ac:dyDescent="0.2">
      <c r="H22353" s="12"/>
      <c r="J22353" s="29"/>
      <c r="K22353" s="45"/>
      <c r="L22353" s="45"/>
      <c r="M22353" s="45"/>
    </row>
    <row r="22354" spans="8:13" s="28" customFormat="1" x14ac:dyDescent="0.2">
      <c r="H22354" s="12"/>
      <c r="J22354" s="29"/>
      <c r="K22354" s="45"/>
      <c r="L22354" s="45"/>
      <c r="M22354" s="45"/>
    </row>
    <row r="22355" spans="8:13" s="28" customFormat="1" x14ac:dyDescent="0.2">
      <c r="H22355" s="12"/>
      <c r="J22355" s="29"/>
      <c r="K22355" s="45"/>
      <c r="L22355" s="45"/>
      <c r="M22355" s="45"/>
    </row>
    <row r="22356" spans="8:13" s="28" customFormat="1" x14ac:dyDescent="0.2">
      <c r="H22356" s="12"/>
      <c r="J22356" s="29"/>
      <c r="K22356" s="45"/>
      <c r="L22356" s="45"/>
      <c r="M22356" s="45"/>
    </row>
    <row r="22357" spans="8:13" s="28" customFormat="1" x14ac:dyDescent="0.2">
      <c r="H22357" s="12"/>
      <c r="J22357" s="29"/>
      <c r="K22357" s="45"/>
      <c r="L22357" s="45"/>
      <c r="M22357" s="45"/>
    </row>
    <row r="22358" spans="8:13" s="28" customFormat="1" x14ac:dyDescent="0.2">
      <c r="H22358" s="12"/>
      <c r="J22358" s="29"/>
      <c r="K22358" s="45"/>
      <c r="L22358" s="45"/>
      <c r="M22358" s="45"/>
    </row>
    <row r="22359" spans="8:13" s="28" customFormat="1" x14ac:dyDescent="0.2">
      <c r="H22359" s="12"/>
      <c r="J22359" s="29"/>
      <c r="K22359" s="45"/>
      <c r="L22359" s="45"/>
      <c r="M22359" s="45"/>
    </row>
    <row r="22360" spans="8:13" s="28" customFormat="1" x14ac:dyDescent="0.2">
      <c r="H22360" s="12"/>
      <c r="J22360" s="29"/>
      <c r="K22360" s="45"/>
      <c r="L22360" s="45"/>
      <c r="M22360" s="45"/>
    </row>
    <row r="22361" spans="8:13" s="28" customFormat="1" x14ac:dyDescent="0.2">
      <c r="H22361" s="12"/>
      <c r="J22361" s="29"/>
      <c r="K22361" s="45"/>
      <c r="L22361" s="45"/>
      <c r="M22361" s="45"/>
    </row>
    <row r="22362" spans="8:13" s="28" customFormat="1" x14ac:dyDescent="0.2">
      <c r="H22362" s="12"/>
      <c r="J22362" s="29"/>
      <c r="K22362" s="45"/>
      <c r="L22362" s="45"/>
      <c r="M22362" s="45"/>
    </row>
    <row r="22363" spans="8:13" s="28" customFormat="1" x14ac:dyDescent="0.2">
      <c r="H22363" s="12"/>
      <c r="J22363" s="29"/>
      <c r="K22363" s="45"/>
      <c r="L22363" s="45"/>
      <c r="M22363" s="45"/>
    </row>
    <row r="22364" spans="8:13" s="28" customFormat="1" x14ac:dyDescent="0.2">
      <c r="H22364" s="12"/>
      <c r="J22364" s="29"/>
      <c r="K22364" s="45"/>
      <c r="L22364" s="45"/>
      <c r="M22364" s="45"/>
    </row>
    <row r="22365" spans="8:13" s="28" customFormat="1" x14ac:dyDescent="0.2">
      <c r="H22365" s="12"/>
      <c r="J22365" s="29"/>
      <c r="K22365" s="45"/>
      <c r="L22365" s="45"/>
      <c r="M22365" s="45"/>
    </row>
    <row r="22366" spans="8:13" s="28" customFormat="1" x14ac:dyDescent="0.2">
      <c r="H22366" s="12"/>
      <c r="J22366" s="29"/>
      <c r="K22366" s="45"/>
      <c r="L22366" s="45"/>
      <c r="M22366" s="45"/>
    </row>
    <row r="22367" spans="8:13" s="28" customFormat="1" x14ac:dyDescent="0.2">
      <c r="H22367" s="12"/>
      <c r="J22367" s="29"/>
      <c r="K22367" s="45"/>
      <c r="L22367" s="45"/>
      <c r="M22367" s="45"/>
    </row>
    <row r="22368" spans="8:13" s="28" customFormat="1" x14ac:dyDescent="0.2">
      <c r="H22368" s="12"/>
      <c r="J22368" s="29"/>
      <c r="K22368" s="45"/>
      <c r="L22368" s="45"/>
      <c r="M22368" s="45"/>
    </row>
    <row r="22369" spans="8:13" s="28" customFormat="1" x14ac:dyDescent="0.2">
      <c r="H22369" s="12"/>
      <c r="J22369" s="29"/>
      <c r="K22369" s="45"/>
      <c r="L22369" s="45"/>
      <c r="M22369" s="45"/>
    </row>
    <row r="22370" spans="8:13" s="28" customFormat="1" x14ac:dyDescent="0.2">
      <c r="H22370" s="12"/>
      <c r="J22370" s="29"/>
      <c r="K22370" s="45"/>
      <c r="L22370" s="45"/>
      <c r="M22370" s="45"/>
    </row>
    <row r="22371" spans="8:13" s="28" customFormat="1" x14ac:dyDescent="0.2">
      <c r="H22371" s="12"/>
      <c r="J22371" s="29"/>
      <c r="K22371" s="45"/>
      <c r="L22371" s="45"/>
      <c r="M22371" s="45"/>
    </row>
    <row r="22372" spans="8:13" s="28" customFormat="1" x14ac:dyDescent="0.2">
      <c r="H22372" s="12"/>
      <c r="J22372" s="29"/>
      <c r="K22372" s="45"/>
      <c r="L22372" s="45"/>
      <c r="M22372" s="45"/>
    </row>
    <row r="22373" spans="8:13" s="28" customFormat="1" x14ac:dyDescent="0.2">
      <c r="H22373" s="12"/>
      <c r="J22373" s="29"/>
      <c r="K22373" s="45"/>
      <c r="L22373" s="45"/>
      <c r="M22373" s="45"/>
    </row>
    <row r="22374" spans="8:13" s="28" customFormat="1" x14ac:dyDescent="0.2">
      <c r="H22374" s="12"/>
      <c r="J22374" s="29"/>
      <c r="K22374" s="45"/>
      <c r="L22374" s="45"/>
      <c r="M22374" s="45"/>
    </row>
    <row r="22375" spans="8:13" s="28" customFormat="1" x14ac:dyDescent="0.2">
      <c r="H22375" s="12"/>
      <c r="J22375" s="29"/>
      <c r="K22375" s="45"/>
      <c r="L22375" s="45"/>
      <c r="M22375" s="45"/>
    </row>
    <row r="22376" spans="8:13" s="28" customFormat="1" x14ac:dyDescent="0.2">
      <c r="H22376" s="12"/>
      <c r="J22376" s="29"/>
      <c r="K22376" s="45"/>
      <c r="L22376" s="45"/>
      <c r="M22376" s="45"/>
    </row>
    <row r="22377" spans="8:13" s="28" customFormat="1" x14ac:dyDescent="0.2">
      <c r="H22377" s="12"/>
      <c r="J22377" s="29"/>
      <c r="K22377" s="45"/>
      <c r="L22377" s="45"/>
      <c r="M22377" s="45"/>
    </row>
    <row r="22378" spans="8:13" s="28" customFormat="1" x14ac:dyDescent="0.2">
      <c r="H22378" s="12"/>
      <c r="J22378" s="29"/>
      <c r="K22378" s="45"/>
      <c r="L22378" s="45"/>
      <c r="M22378" s="45"/>
    </row>
    <row r="22379" spans="8:13" s="28" customFormat="1" x14ac:dyDescent="0.2">
      <c r="H22379" s="12"/>
      <c r="J22379" s="29"/>
      <c r="K22379" s="45"/>
      <c r="L22379" s="45"/>
      <c r="M22379" s="45"/>
    </row>
    <row r="22380" spans="8:13" s="28" customFormat="1" x14ac:dyDescent="0.2">
      <c r="H22380" s="12"/>
      <c r="J22380" s="29"/>
      <c r="K22380" s="45"/>
      <c r="L22380" s="45"/>
      <c r="M22380" s="45"/>
    </row>
    <row r="22381" spans="8:13" s="28" customFormat="1" x14ac:dyDescent="0.2">
      <c r="H22381" s="12"/>
      <c r="J22381" s="29"/>
      <c r="K22381" s="45"/>
      <c r="L22381" s="45"/>
      <c r="M22381" s="45"/>
    </row>
    <row r="22382" spans="8:13" s="28" customFormat="1" x14ac:dyDescent="0.2">
      <c r="H22382" s="12"/>
      <c r="J22382" s="29"/>
      <c r="K22382" s="45"/>
      <c r="L22382" s="45"/>
      <c r="M22382" s="45"/>
    </row>
    <row r="22383" spans="8:13" s="28" customFormat="1" x14ac:dyDescent="0.2">
      <c r="H22383" s="12"/>
      <c r="J22383" s="29"/>
      <c r="K22383" s="45"/>
      <c r="L22383" s="45"/>
      <c r="M22383" s="45"/>
    </row>
    <row r="22384" spans="8:13" s="28" customFormat="1" x14ac:dyDescent="0.2">
      <c r="H22384" s="12"/>
      <c r="J22384" s="29"/>
      <c r="K22384" s="45"/>
      <c r="L22384" s="45"/>
      <c r="M22384" s="45"/>
    </row>
    <row r="22385" spans="8:13" s="28" customFormat="1" x14ac:dyDescent="0.2">
      <c r="H22385" s="12"/>
      <c r="J22385" s="29"/>
      <c r="K22385" s="45"/>
      <c r="L22385" s="45"/>
      <c r="M22385" s="45"/>
    </row>
    <row r="22386" spans="8:13" s="28" customFormat="1" x14ac:dyDescent="0.2">
      <c r="H22386" s="12"/>
      <c r="J22386" s="29"/>
      <c r="K22386" s="45"/>
      <c r="L22386" s="45"/>
      <c r="M22386" s="45"/>
    </row>
    <row r="22387" spans="8:13" s="28" customFormat="1" x14ac:dyDescent="0.2">
      <c r="H22387" s="12"/>
      <c r="J22387" s="29"/>
      <c r="K22387" s="45"/>
      <c r="L22387" s="45"/>
      <c r="M22387" s="45"/>
    </row>
    <row r="22388" spans="8:13" s="28" customFormat="1" x14ac:dyDescent="0.2">
      <c r="H22388" s="12"/>
      <c r="J22388" s="29"/>
      <c r="K22388" s="45"/>
      <c r="L22388" s="45"/>
      <c r="M22388" s="45"/>
    </row>
    <row r="22389" spans="8:13" s="28" customFormat="1" x14ac:dyDescent="0.2">
      <c r="H22389" s="12"/>
      <c r="J22389" s="29"/>
      <c r="K22389" s="45"/>
      <c r="L22389" s="45"/>
      <c r="M22389" s="45"/>
    </row>
    <row r="22390" spans="8:13" s="28" customFormat="1" x14ac:dyDescent="0.2">
      <c r="H22390" s="12"/>
      <c r="J22390" s="29"/>
      <c r="K22390" s="45"/>
      <c r="L22390" s="45"/>
      <c r="M22390" s="45"/>
    </row>
    <row r="22391" spans="8:13" s="28" customFormat="1" x14ac:dyDescent="0.2">
      <c r="H22391" s="12"/>
      <c r="J22391" s="29"/>
      <c r="K22391" s="45"/>
      <c r="L22391" s="45"/>
      <c r="M22391" s="45"/>
    </row>
    <row r="22392" spans="8:13" s="28" customFormat="1" x14ac:dyDescent="0.2">
      <c r="H22392" s="12"/>
      <c r="J22392" s="29"/>
      <c r="K22392" s="45"/>
      <c r="L22392" s="45"/>
      <c r="M22392" s="45"/>
    </row>
    <row r="22393" spans="8:13" s="28" customFormat="1" x14ac:dyDescent="0.2">
      <c r="H22393" s="12"/>
      <c r="J22393" s="29"/>
      <c r="K22393" s="45"/>
      <c r="L22393" s="45"/>
      <c r="M22393" s="45"/>
    </row>
    <row r="22394" spans="8:13" s="28" customFormat="1" x14ac:dyDescent="0.2">
      <c r="H22394" s="12"/>
      <c r="J22394" s="29"/>
      <c r="K22394" s="45"/>
      <c r="L22394" s="45"/>
      <c r="M22394" s="45"/>
    </row>
    <row r="22395" spans="8:13" s="28" customFormat="1" x14ac:dyDescent="0.2">
      <c r="H22395" s="12"/>
      <c r="J22395" s="29"/>
      <c r="K22395" s="45"/>
      <c r="L22395" s="45"/>
      <c r="M22395" s="45"/>
    </row>
    <row r="22396" spans="8:13" s="28" customFormat="1" x14ac:dyDescent="0.2">
      <c r="H22396" s="12"/>
      <c r="J22396" s="29"/>
      <c r="K22396" s="45"/>
      <c r="L22396" s="45"/>
      <c r="M22396" s="45"/>
    </row>
    <row r="22397" spans="8:13" s="28" customFormat="1" x14ac:dyDescent="0.2">
      <c r="H22397" s="12"/>
      <c r="J22397" s="29"/>
      <c r="K22397" s="45"/>
      <c r="L22397" s="45"/>
      <c r="M22397" s="45"/>
    </row>
    <row r="22398" spans="8:13" s="28" customFormat="1" x14ac:dyDescent="0.2">
      <c r="H22398" s="12"/>
      <c r="J22398" s="29"/>
      <c r="K22398" s="45"/>
      <c r="L22398" s="45"/>
      <c r="M22398" s="45"/>
    </row>
    <row r="22399" spans="8:13" s="28" customFormat="1" x14ac:dyDescent="0.2">
      <c r="H22399" s="12"/>
      <c r="J22399" s="29"/>
      <c r="K22399" s="45"/>
      <c r="L22399" s="45"/>
      <c r="M22399" s="45"/>
    </row>
    <row r="22400" spans="8:13" s="28" customFormat="1" x14ac:dyDescent="0.2">
      <c r="H22400" s="12"/>
      <c r="J22400" s="29"/>
      <c r="K22400" s="45"/>
      <c r="L22400" s="45"/>
      <c r="M22400" s="45"/>
    </row>
    <row r="22401" spans="8:13" s="28" customFormat="1" x14ac:dyDescent="0.2">
      <c r="H22401" s="12"/>
      <c r="J22401" s="29"/>
      <c r="K22401" s="45"/>
      <c r="L22401" s="45"/>
      <c r="M22401" s="45"/>
    </row>
    <row r="22402" spans="8:13" s="28" customFormat="1" x14ac:dyDescent="0.2">
      <c r="H22402" s="12"/>
      <c r="J22402" s="29"/>
      <c r="K22402" s="45"/>
      <c r="L22402" s="45"/>
      <c r="M22402" s="45"/>
    </row>
    <row r="22403" spans="8:13" s="28" customFormat="1" x14ac:dyDescent="0.2">
      <c r="H22403" s="12"/>
      <c r="J22403" s="29"/>
      <c r="K22403" s="45"/>
      <c r="L22403" s="45"/>
      <c r="M22403" s="45"/>
    </row>
    <row r="22404" spans="8:13" s="28" customFormat="1" x14ac:dyDescent="0.2">
      <c r="H22404" s="12"/>
      <c r="J22404" s="29"/>
      <c r="K22404" s="45"/>
      <c r="L22404" s="45"/>
      <c r="M22404" s="45"/>
    </row>
    <row r="22405" spans="8:13" s="28" customFormat="1" x14ac:dyDescent="0.2">
      <c r="H22405" s="12"/>
      <c r="J22405" s="29"/>
      <c r="K22405" s="45"/>
      <c r="L22405" s="45"/>
      <c r="M22405" s="45"/>
    </row>
    <row r="22406" spans="8:13" s="28" customFormat="1" x14ac:dyDescent="0.2">
      <c r="H22406" s="12"/>
      <c r="J22406" s="29"/>
      <c r="K22406" s="45"/>
      <c r="L22406" s="45"/>
      <c r="M22406" s="45"/>
    </row>
    <row r="22407" spans="8:13" s="28" customFormat="1" x14ac:dyDescent="0.2">
      <c r="H22407" s="12"/>
      <c r="J22407" s="29"/>
      <c r="K22407" s="45"/>
      <c r="L22407" s="45"/>
      <c r="M22407" s="45"/>
    </row>
    <row r="22408" spans="8:13" s="28" customFormat="1" x14ac:dyDescent="0.2">
      <c r="H22408" s="12"/>
      <c r="J22408" s="29"/>
      <c r="K22408" s="45"/>
      <c r="L22408" s="45"/>
      <c r="M22408" s="45"/>
    </row>
    <row r="22409" spans="8:13" s="28" customFormat="1" x14ac:dyDescent="0.2">
      <c r="H22409" s="12"/>
      <c r="J22409" s="29"/>
      <c r="K22409" s="45"/>
      <c r="L22409" s="45"/>
      <c r="M22409" s="45"/>
    </row>
    <row r="22410" spans="8:13" s="28" customFormat="1" x14ac:dyDescent="0.2">
      <c r="H22410" s="12"/>
      <c r="J22410" s="29"/>
      <c r="K22410" s="45"/>
      <c r="L22410" s="45"/>
      <c r="M22410" s="45"/>
    </row>
    <row r="22411" spans="8:13" s="28" customFormat="1" x14ac:dyDescent="0.2">
      <c r="H22411" s="12"/>
      <c r="J22411" s="29"/>
      <c r="K22411" s="45"/>
      <c r="L22411" s="45"/>
      <c r="M22411" s="45"/>
    </row>
    <row r="22412" spans="8:13" s="28" customFormat="1" x14ac:dyDescent="0.2">
      <c r="H22412" s="12"/>
      <c r="J22412" s="29"/>
      <c r="K22412" s="45"/>
      <c r="L22412" s="45"/>
      <c r="M22412" s="45"/>
    </row>
    <row r="22413" spans="8:13" s="28" customFormat="1" x14ac:dyDescent="0.2">
      <c r="H22413" s="12"/>
      <c r="J22413" s="29"/>
      <c r="K22413" s="45"/>
      <c r="L22413" s="45"/>
      <c r="M22413" s="45"/>
    </row>
    <row r="22414" spans="8:13" s="28" customFormat="1" x14ac:dyDescent="0.2">
      <c r="H22414" s="12"/>
      <c r="J22414" s="29"/>
      <c r="K22414" s="45"/>
      <c r="L22414" s="45"/>
      <c r="M22414" s="45"/>
    </row>
    <row r="22415" spans="8:13" s="28" customFormat="1" x14ac:dyDescent="0.2">
      <c r="H22415" s="12"/>
      <c r="J22415" s="29"/>
      <c r="K22415" s="45"/>
      <c r="L22415" s="45"/>
      <c r="M22415" s="45"/>
    </row>
    <row r="22416" spans="8:13" s="28" customFormat="1" x14ac:dyDescent="0.2">
      <c r="H22416" s="12"/>
      <c r="J22416" s="29"/>
      <c r="K22416" s="45"/>
      <c r="L22416" s="45"/>
      <c r="M22416" s="45"/>
    </row>
    <row r="22417" spans="8:13" s="28" customFormat="1" x14ac:dyDescent="0.2">
      <c r="H22417" s="12"/>
      <c r="J22417" s="29"/>
      <c r="K22417" s="45"/>
      <c r="L22417" s="45"/>
      <c r="M22417" s="45"/>
    </row>
    <row r="22418" spans="8:13" s="28" customFormat="1" x14ac:dyDescent="0.2">
      <c r="H22418" s="12"/>
      <c r="J22418" s="29"/>
      <c r="K22418" s="45"/>
      <c r="L22418" s="45"/>
      <c r="M22418" s="45"/>
    </row>
    <row r="22419" spans="8:13" s="28" customFormat="1" x14ac:dyDescent="0.2">
      <c r="H22419" s="12"/>
      <c r="J22419" s="29"/>
      <c r="K22419" s="45"/>
      <c r="L22419" s="45"/>
      <c r="M22419" s="45"/>
    </row>
    <row r="22420" spans="8:13" s="28" customFormat="1" x14ac:dyDescent="0.2">
      <c r="H22420" s="12"/>
      <c r="J22420" s="29"/>
      <c r="K22420" s="45"/>
      <c r="L22420" s="45"/>
      <c r="M22420" s="45"/>
    </row>
    <row r="22421" spans="8:13" s="28" customFormat="1" x14ac:dyDescent="0.2">
      <c r="H22421" s="12"/>
      <c r="J22421" s="29"/>
      <c r="K22421" s="45"/>
      <c r="L22421" s="45"/>
      <c r="M22421" s="45"/>
    </row>
    <row r="22422" spans="8:13" s="28" customFormat="1" x14ac:dyDescent="0.2">
      <c r="H22422" s="12"/>
      <c r="J22422" s="29"/>
      <c r="K22422" s="45"/>
      <c r="L22422" s="45"/>
      <c r="M22422" s="45"/>
    </row>
    <row r="22423" spans="8:13" s="28" customFormat="1" x14ac:dyDescent="0.2">
      <c r="H22423" s="12"/>
      <c r="J22423" s="29"/>
      <c r="K22423" s="45"/>
      <c r="L22423" s="45"/>
      <c r="M22423" s="45"/>
    </row>
    <row r="22424" spans="8:13" s="28" customFormat="1" x14ac:dyDescent="0.2">
      <c r="H22424" s="12"/>
      <c r="J22424" s="29"/>
      <c r="K22424" s="45"/>
      <c r="L22424" s="45"/>
      <c r="M22424" s="45"/>
    </row>
    <row r="22425" spans="8:13" s="28" customFormat="1" x14ac:dyDescent="0.2">
      <c r="H22425" s="12"/>
      <c r="J22425" s="29"/>
      <c r="K22425" s="45"/>
      <c r="L22425" s="45"/>
      <c r="M22425" s="45"/>
    </row>
    <row r="22426" spans="8:13" s="28" customFormat="1" x14ac:dyDescent="0.2">
      <c r="H22426" s="12"/>
      <c r="J22426" s="29"/>
      <c r="K22426" s="45"/>
      <c r="L22426" s="45"/>
      <c r="M22426" s="45"/>
    </row>
    <row r="22427" spans="8:13" s="28" customFormat="1" x14ac:dyDescent="0.2">
      <c r="H22427" s="12"/>
      <c r="J22427" s="29"/>
      <c r="K22427" s="45"/>
      <c r="L22427" s="45"/>
      <c r="M22427" s="45"/>
    </row>
    <row r="22428" spans="8:13" s="28" customFormat="1" x14ac:dyDescent="0.2">
      <c r="H22428" s="12"/>
      <c r="J22428" s="29"/>
      <c r="K22428" s="45"/>
      <c r="L22428" s="45"/>
      <c r="M22428" s="45"/>
    </row>
    <row r="22429" spans="8:13" s="28" customFormat="1" x14ac:dyDescent="0.2">
      <c r="H22429" s="12"/>
      <c r="J22429" s="29"/>
      <c r="K22429" s="45"/>
      <c r="L22429" s="45"/>
      <c r="M22429" s="45"/>
    </row>
    <row r="22430" spans="8:13" s="28" customFormat="1" x14ac:dyDescent="0.2">
      <c r="H22430" s="12"/>
      <c r="J22430" s="29"/>
      <c r="K22430" s="45"/>
      <c r="L22430" s="45"/>
      <c r="M22430" s="45"/>
    </row>
    <row r="22431" spans="8:13" s="28" customFormat="1" x14ac:dyDescent="0.2">
      <c r="H22431" s="12"/>
      <c r="J22431" s="29"/>
      <c r="K22431" s="45"/>
      <c r="L22431" s="45"/>
      <c r="M22431" s="45"/>
    </row>
    <row r="22432" spans="8:13" s="28" customFormat="1" x14ac:dyDescent="0.2">
      <c r="H22432" s="12"/>
      <c r="J22432" s="29"/>
      <c r="K22432" s="45"/>
      <c r="L22432" s="45"/>
      <c r="M22432" s="45"/>
    </row>
    <row r="22433" spans="8:13" s="28" customFormat="1" x14ac:dyDescent="0.2">
      <c r="H22433" s="12"/>
      <c r="J22433" s="29"/>
      <c r="K22433" s="45"/>
      <c r="L22433" s="45"/>
      <c r="M22433" s="45"/>
    </row>
    <row r="22434" spans="8:13" s="28" customFormat="1" x14ac:dyDescent="0.2">
      <c r="H22434" s="12"/>
      <c r="J22434" s="29"/>
      <c r="K22434" s="45"/>
      <c r="L22434" s="45"/>
      <c r="M22434" s="45"/>
    </row>
    <row r="22435" spans="8:13" s="28" customFormat="1" x14ac:dyDescent="0.2">
      <c r="H22435" s="12"/>
      <c r="J22435" s="29"/>
      <c r="K22435" s="45"/>
      <c r="L22435" s="45"/>
      <c r="M22435" s="45"/>
    </row>
    <row r="22436" spans="8:13" s="28" customFormat="1" x14ac:dyDescent="0.2">
      <c r="H22436" s="12"/>
      <c r="J22436" s="29"/>
      <c r="K22436" s="45"/>
      <c r="L22436" s="45"/>
      <c r="M22436" s="45"/>
    </row>
    <row r="22437" spans="8:13" s="28" customFormat="1" x14ac:dyDescent="0.2">
      <c r="H22437" s="12"/>
      <c r="J22437" s="29"/>
      <c r="K22437" s="45"/>
      <c r="L22437" s="45"/>
      <c r="M22437" s="45"/>
    </row>
    <row r="22438" spans="8:13" s="28" customFormat="1" x14ac:dyDescent="0.2">
      <c r="H22438" s="12"/>
      <c r="J22438" s="29"/>
      <c r="K22438" s="45"/>
      <c r="L22438" s="45"/>
      <c r="M22438" s="45"/>
    </row>
    <row r="22439" spans="8:13" s="28" customFormat="1" x14ac:dyDescent="0.2">
      <c r="H22439" s="12"/>
      <c r="J22439" s="29"/>
      <c r="K22439" s="45"/>
      <c r="L22439" s="45"/>
      <c r="M22439" s="45"/>
    </row>
    <row r="22440" spans="8:13" s="28" customFormat="1" x14ac:dyDescent="0.2">
      <c r="H22440" s="12"/>
      <c r="J22440" s="29"/>
      <c r="K22440" s="45"/>
      <c r="L22440" s="45"/>
      <c r="M22440" s="45"/>
    </row>
    <row r="22441" spans="8:13" s="28" customFormat="1" x14ac:dyDescent="0.2">
      <c r="H22441" s="12"/>
      <c r="J22441" s="29"/>
      <c r="K22441" s="45"/>
      <c r="L22441" s="45"/>
      <c r="M22441" s="45"/>
    </row>
    <row r="22442" spans="8:13" s="28" customFormat="1" x14ac:dyDescent="0.2">
      <c r="H22442" s="12"/>
      <c r="J22442" s="29"/>
      <c r="K22442" s="45"/>
      <c r="L22442" s="45"/>
      <c r="M22442" s="45"/>
    </row>
    <row r="22443" spans="8:13" s="28" customFormat="1" x14ac:dyDescent="0.2">
      <c r="H22443" s="12"/>
      <c r="J22443" s="29"/>
      <c r="K22443" s="45"/>
      <c r="L22443" s="45"/>
      <c r="M22443" s="45"/>
    </row>
    <row r="22444" spans="8:13" s="28" customFormat="1" x14ac:dyDescent="0.2">
      <c r="H22444" s="12"/>
      <c r="J22444" s="29"/>
      <c r="K22444" s="45"/>
      <c r="L22444" s="45"/>
      <c r="M22444" s="45"/>
    </row>
    <row r="22445" spans="8:13" s="28" customFormat="1" x14ac:dyDescent="0.2">
      <c r="H22445" s="12"/>
      <c r="J22445" s="29"/>
      <c r="K22445" s="45"/>
      <c r="L22445" s="45"/>
      <c r="M22445" s="45"/>
    </row>
    <row r="22446" spans="8:13" s="28" customFormat="1" x14ac:dyDescent="0.2">
      <c r="H22446" s="12"/>
      <c r="J22446" s="29"/>
      <c r="K22446" s="45"/>
      <c r="L22446" s="45"/>
      <c r="M22446" s="45"/>
    </row>
    <row r="22447" spans="8:13" s="28" customFormat="1" x14ac:dyDescent="0.2">
      <c r="H22447" s="12"/>
      <c r="J22447" s="29"/>
      <c r="K22447" s="45"/>
      <c r="L22447" s="45"/>
      <c r="M22447" s="45"/>
    </row>
    <row r="22448" spans="8:13" s="28" customFormat="1" x14ac:dyDescent="0.2">
      <c r="H22448" s="12"/>
      <c r="J22448" s="29"/>
      <c r="K22448" s="45"/>
      <c r="L22448" s="45"/>
      <c r="M22448" s="45"/>
    </row>
    <row r="22449" spans="8:13" s="28" customFormat="1" x14ac:dyDescent="0.2">
      <c r="H22449" s="12"/>
      <c r="J22449" s="29"/>
      <c r="K22449" s="45"/>
      <c r="L22449" s="45"/>
      <c r="M22449" s="45"/>
    </row>
    <row r="22450" spans="8:13" s="28" customFormat="1" x14ac:dyDescent="0.2">
      <c r="H22450" s="12"/>
      <c r="J22450" s="29"/>
      <c r="K22450" s="45"/>
      <c r="L22450" s="45"/>
      <c r="M22450" s="45"/>
    </row>
    <row r="22451" spans="8:13" s="28" customFormat="1" x14ac:dyDescent="0.2">
      <c r="H22451" s="12"/>
      <c r="J22451" s="29"/>
      <c r="K22451" s="45"/>
      <c r="L22451" s="45"/>
      <c r="M22451" s="45"/>
    </row>
    <row r="22452" spans="8:13" s="28" customFormat="1" x14ac:dyDescent="0.2">
      <c r="H22452" s="12"/>
      <c r="J22452" s="29"/>
      <c r="K22452" s="45"/>
      <c r="L22452" s="45"/>
      <c r="M22452" s="45"/>
    </row>
    <row r="22453" spans="8:13" s="28" customFormat="1" x14ac:dyDescent="0.2">
      <c r="H22453" s="12"/>
      <c r="J22453" s="29"/>
      <c r="K22453" s="45"/>
      <c r="L22453" s="45"/>
      <c r="M22453" s="45"/>
    </row>
    <row r="22454" spans="8:13" s="28" customFormat="1" x14ac:dyDescent="0.2">
      <c r="H22454" s="12"/>
      <c r="J22454" s="29"/>
      <c r="K22454" s="45"/>
      <c r="L22454" s="45"/>
      <c r="M22454" s="45"/>
    </row>
    <row r="22455" spans="8:13" s="28" customFormat="1" x14ac:dyDescent="0.2">
      <c r="H22455" s="12"/>
      <c r="J22455" s="29"/>
      <c r="K22455" s="45"/>
      <c r="L22455" s="45"/>
      <c r="M22455" s="45"/>
    </row>
    <row r="22456" spans="8:13" s="28" customFormat="1" x14ac:dyDescent="0.2">
      <c r="H22456" s="12"/>
      <c r="J22456" s="29"/>
      <c r="K22456" s="45"/>
      <c r="L22456" s="45"/>
      <c r="M22456" s="45"/>
    </row>
    <row r="22457" spans="8:13" s="28" customFormat="1" x14ac:dyDescent="0.2">
      <c r="H22457" s="12"/>
      <c r="J22457" s="29"/>
      <c r="K22457" s="45"/>
      <c r="L22457" s="45"/>
      <c r="M22457" s="45"/>
    </row>
    <row r="22458" spans="8:13" s="28" customFormat="1" x14ac:dyDescent="0.2">
      <c r="H22458" s="12"/>
      <c r="J22458" s="29"/>
      <c r="K22458" s="45"/>
      <c r="L22458" s="45"/>
      <c r="M22458" s="45"/>
    </row>
    <row r="22459" spans="8:13" s="28" customFormat="1" x14ac:dyDescent="0.2">
      <c r="H22459" s="12"/>
      <c r="J22459" s="29"/>
      <c r="K22459" s="45"/>
      <c r="L22459" s="45"/>
      <c r="M22459" s="45"/>
    </row>
    <row r="22460" spans="8:13" s="28" customFormat="1" x14ac:dyDescent="0.2">
      <c r="H22460" s="12"/>
      <c r="J22460" s="29"/>
      <c r="K22460" s="45"/>
      <c r="L22460" s="45"/>
      <c r="M22460" s="45"/>
    </row>
    <row r="22461" spans="8:13" s="28" customFormat="1" x14ac:dyDescent="0.2">
      <c r="H22461" s="12"/>
      <c r="J22461" s="29"/>
      <c r="K22461" s="45"/>
      <c r="L22461" s="45"/>
      <c r="M22461" s="45"/>
    </row>
    <row r="22462" spans="8:13" s="28" customFormat="1" x14ac:dyDescent="0.2">
      <c r="H22462" s="12"/>
      <c r="J22462" s="29"/>
      <c r="K22462" s="45"/>
      <c r="L22462" s="45"/>
      <c r="M22462" s="45"/>
    </row>
    <row r="22463" spans="8:13" s="28" customFormat="1" x14ac:dyDescent="0.2">
      <c r="H22463" s="12"/>
      <c r="J22463" s="29"/>
      <c r="K22463" s="45"/>
      <c r="L22463" s="45"/>
      <c r="M22463" s="45"/>
    </row>
    <row r="22464" spans="8:13" s="28" customFormat="1" x14ac:dyDescent="0.2">
      <c r="H22464" s="12"/>
      <c r="J22464" s="29"/>
      <c r="K22464" s="45"/>
      <c r="L22464" s="45"/>
      <c r="M22464" s="45"/>
    </row>
    <row r="22465" spans="8:13" s="28" customFormat="1" x14ac:dyDescent="0.2">
      <c r="H22465" s="12"/>
      <c r="J22465" s="29"/>
      <c r="K22465" s="45"/>
      <c r="L22465" s="45"/>
      <c r="M22465" s="45"/>
    </row>
    <row r="22466" spans="8:13" s="28" customFormat="1" x14ac:dyDescent="0.2">
      <c r="H22466" s="12"/>
      <c r="J22466" s="29"/>
      <c r="K22466" s="45"/>
      <c r="L22466" s="45"/>
      <c r="M22466" s="45"/>
    </row>
    <row r="22467" spans="8:13" s="28" customFormat="1" x14ac:dyDescent="0.2">
      <c r="H22467" s="12"/>
      <c r="J22467" s="29"/>
      <c r="K22467" s="45"/>
      <c r="L22467" s="45"/>
      <c r="M22467" s="45"/>
    </row>
    <row r="22468" spans="8:13" s="28" customFormat="1" x14ac:dyDescent="0.2">
      <c r="H22468" s="12"/>
      <c r="J22468" s="29"/>
      <c r="K22468" s="45"/>
      <c r="L22468" s="45"/>
      <c r="M22468" s="45"/>
    </row>
    <row r="22469" spans="8:13" s="28" customFormat="1" x14ac:dyDescent="0.2">
      <c r="H22469" s="12"/>
      <c r="J22469" s="29"/>
      <c r="K22469" s="45"/>
      <c r="L22469" s="45"/>
      <c r="M22469" s="45"/>
    </row>
    <row r="22470" spans="8:13" s="28" customFormat="1" x14ac:dyDescent="0.2">
      <c r="H22470" s="12"/>
      <c r="J22470" s="29"/>
      <c r="K22470" s="45"/>
      <c r="L22470" s="45"/>
      <c r="M22470" s="45"/>
    </row>
    <row r="22471" spans="8:13" s="28" customFormat="1" x14ac:dyDescent="0.2">
      <c r="H22471" s="12"/>
      <c r="J22471" s="29"/>
      <c r="K22471" s="45"/>
      <c r="L22471" s="45"/>
      <c r="M22471" s="45"/>
    </row>
    <row r="22472" spans="8:13" s="28" customFormat="1" x14ac:dyDescent="0.2">
      <c r="H22472" s="12"/>
      <c r="J22472" s="29"/>
      <c r="K22472" s="45"/>
      <c r="L22472" s="45"/>
      <c r="M22472" s="45"/>
    </row>
    <row r="22473" spans="8:13" s="28" customFormat="1" x14ac:dyDescent="0.2">
      <c r="H22473" s="12"/>
      <c r="J22473" s="29"/>
      <c r="K22473" s="45"/>
      <c r="L22473" s="45"/>
      <c r="M22473" s="45"/>
    </row>
    <row r="22474" spans="8:13" s="28" customFormat="1" x14ac:dyDescent="0.2">
      <c r="H22474" s="12"/>
      <c r="J22474" s="29"/>
      <c r="K22474" s="45"/>
      <c r="L22474" s="45"/>
      <c r="M22474" s="45"/>
    </row>
    <row r="22475" spans="8:13" s="28" customFormat="1" x14ac:dyDescent="0.2">
      <c r="H22475" s="12"/>
      <c r="J22475" s="29"/>
      <c r="K22475" s="45"/>
      <c r="L22475" s="45"/>
      <c r="M22475" s="45"/>
    </row>
    <row r="22476" spans="8:13" s="28" customFormat="1" x14ac:dyDescent="0.2">
      <c r="H22476" s="12"/>
      <c r="J22476" s="29"/>
      <c r="K22476" s="45"/>
      <c r="L22476" s="45"/>
      <c r="M22476" s="45"/>
    </row>
    <row r="22477" spans="8:13" s="28" customFormat="1" x14ac:dyDescent="0.2">
      <c r="H22477" s="12"/>
      <c r="J22477" s="29"/>
      <c r="K22477" s="45"/>
      <c r="L22477" s="45"/>
      <c r="M22477" s="45"/>
    </row>
    <row r="22478" spans="8:13" s="28" customFormat="1" x14ac:dyDescent="0.2">
      <c r="H22478" s="12"/>
      <c r="J22478" s="29"/>
      <c r="K22478" s="45"/>
      <c r="L22478" s="45"/>
      <c r="M22478" s="45"/>
    </row>
    <row r="22479" spans="8:13" s="28" customFormat="1" x14ac:dyDescent="0.2">
      <c r="H22479" s="12"/>
      <c r="J22479" s="29"/>
      <c r="K22479" s="45"/>
      <c r="L22479" s="45"/>
      <c r="M22479" s="45"/>
    </row>
    <row r="22480" spans="8:13" s="28" customFormat="1" x14ac:dyDescent="0.2">
      <c r="H22480" s="12"/>
      <c r="J22480" s="29"/>
      <c r="K22480" s="45"/>
      <c r="L22480" s="45"/>
      <c r="M22480" s="45"/>
    </row>
    <row r="22481" spans="8:13" s="28" customFormat="1" x14ac:dyDescent="0.2">
      <c r="H22481" s="12"/>
      <c r="J22481" s="29"/>
      <c r="K22481" s="45"/>
      <c r="L22481" s="45"/>
      <c r="M22481" s="45"/>
    </row>
    <row r="22482" spans="8:13" s="28" customFormat="1" x14ac:dyDescent="0.2">
      <c r="H22482" s="12"/>
      <c r="J22482" s="29"/>
      <c r="K22482" s="45"/>
      <c r="L22482" s="45"/>
      <c r="M22482" s="45"/>
    </row>
    <row r="22483" spans="8:13" s="28" customFormat="1" x14ac:dyDescent="0.2">
      <c r="H22483" s="12"/>
      <c r="J22483" s="29"/>
      <c r="K22483" s="45"/>
      <c r="L22483" s="45"/>
      <c r="M22483" s="45"/>
    </row>
    <row r="22484" spans="8:13" s="28" customFormat="1" x14ac:dyDescent="0.2">
      <c r="H22484" s="12"/>
      <c r="J22484" s="29"/>
      <c r="K22484" s="45"/>
      <c r="L22484" s="45"/>
      <c r="M22484" s="45"/>
    </row>
    <row r="22485" spans="8:13" s="28" customFormat="1" x14ac:dyDescent="0.2">
      <c r="H22485" s="12"/>
      <c r="J22485" s="29"/>
      <c r="K22485" s="45"/>
      <c r="L22485" s="45"/>
      <c r="M22485" s="45"/>
    </row>
    <row r="22486" spans="8:13" s="28" customFormat="1" x14ac:dyDescent="0.2">
      <c r="H22486" s="12"/>
      <c r="J22486" s="29"/>
      <c r="K22486" s="45"/>
      <c r="L22486" s="45"/>
      <c r="M22486" s="45"/>
    </row>
    <row r="22487" spans="8:13" s="28" customFormat="1" x14ac:dyDescent="0.2">
      <c r="H22487" s="12"/>
      <c r="J22487" s="29"/>
      <c r="K22487" s="45"/>
      <c r="L22487" s="45"/>
      <c r="M22487" s="45"/>
    </row>
    <row r="22488" spans="8:13" s="28" customFormat="1" x14ac:dyDescent="0.2">
      <c r="H22488" s="12"/>
      <c r="J22488" s="29"/>
      <c r="K22488" s="45"/>
      <c r="L22488" s="45"/>
      <c r="M22488" s="45"/>
    </row>
    <row r="22489" spans="8:13" s="28" customFormat="1" x14ac:dyDescent="0.2">
      <c r="H22489" s="12"/>
      <c r="J22489" s="29"/>
      <c r="K22489" s="45"/>
      <c r="L22489" s="45"/>
      <c r="M22489" s="45"/>
    </row>
    <row r="22490" spans="8:13" s="28" customFormat="1" x14ac:dyDescent="0.2">
      <c r="H22490" s="12"/>
      <c r="J22490" s="29"/>
      <c r="K22490" s="45"/>
      <c r="L22490" s="45"/>
      <c r="M22490" s="45"/>
    </row>
    <row r="22491" spans="8:13" s="28" customFormat="1" x14ac:dyDescent="0.2">
      <c r="H22491" s="12"/>
      <c r="J22491" s="29"/>
      <c r="K22491" s="45"/>
      <c r="L22491" s="45"/>
      <c r="M22491" s="45"/>
    </row>
    <row r="22492" spans="8:13" s="28" customFormat="1" x14ac:dyDescent="0.2">
      <c r="H22492" s="12"/>
      <c r="J22492" s="29"/>
      <c r="K22492" s="45"/>
      <c r="L22492" s="45"/>
      <c r="M22492" s="45"/>
    </row>
    <row r="22493" spans="8:13" s="28" customFormat="1" x14ac:dyDescent="0.2">
      <c r="H22493" s="12"/>
      <c r="J22493" s="29"/>
      <c r="K22493" s="45"/>
      <c r="L22493" s="45"/>
      <c r="M22493" s="45"/>
    </row>
    <row r="22494" spans="8:13" s="28" customFormat="1" x14ac:dyDescent="0.2">
      <c r="H22494" s="12"/>
      <c r="J22494" s="29"/>
      <c r="K22494" s="45"/>
      <c r="L22494" s="45"/>
      <c r="M22494" s="45"/>
    </row>
    <row r="22495" spans="8:13" s="28" customFormat="1" x14ac:dyDescent="0.2">
      <c r="H22495" s="12"/>
      <c r="J22495" s="29"/>
      <c r="K22495" s="45"/>
      <c r="L22495" s="45"/>
      <c r="M22495" s="45"/>
    </row>
    <row r="22496" spans="8:13" s="28" customFormat="1" x14ac:dyDescent="0.2">
      <c r="H22496" s="12"/>
      <c r="J22496" s="29"/>
      <c r="K22496" s="45"/>
      <c r="L22496" s="45"/>
      <c r="M22496" s="45"/>
    </row>
    <row r="22497" spans="8:13" s="28" customFormat="1" x14ac:dyDescent="0.2">
      <c r="H22497" s="12"/>
      <c r="J22497" s="29"/>
      <c r="K22497" s="45"/>
      <c r="L22497" s="45"/>
      <c r="M22497" s="45"/>
    </row>
    <row r="22498" spans="8:13" s="28" customFormat="1" x14ac:dyDescent="0.2">
      <c r="H22498" s="12"/>
      <c r="J22498" s="29"/>
      <c r="K22498" s="45"/>
      <c r="L22498" s="45"/>
      <c r="M22498" s="45"/>
    </row>
    <row r="22499" spans="8:13" s="28" customFormat="1" x14ac:dyDescent="0.2">
      <c r="H22499" s="12"/>
      <c r="J22499" s="29"/>
      <c r="K22499" s="45"/>
      <c r="L22499" s="45"/>
      <c r="M22499" s="45"/>
    </row>
    <row r="22500" spans="8:13" s="28" customFormat="1" x14ac:dyDescent="0.2">
      <c r="H22500" s="12"/>
      <c r="J22500" s="29"/>
      <c r="K22500" s="45"/>
      <c r="L22500" s="45"/>
      <c r="M22500" s="45"/>
    </row>
    <row r="22501" spans="8:13" s="28" customFormat="1" x14ac:dyDescent="0.2">
      <c r="H22501" s="12"/>
      <c r="J22501" s="29"/>
      <c r="K22501" s="45"/>
      <c r="L22501" s="45"/>
      <c r="M22501" s="45"/>
    </row>
    <row r="22502" spans="8:13" s="28" customFormat="1" x14ac:dyDescent="0.2">
      <c r="H22502" s="12"/>
      <c r="J22502" s="29"/>
      <c r="K22502" s="45"/>
      <c r="L22502" s="45"/>
      <c r="M22502" s="45"/>
    </row>
    <row r="22503" spans="8:13" s="28" customFormat="1" x14ac:dyDescent="0.2">
      <c r="H22503" s="12"/>
      <c r="J22503" s="29"/>
      <c r="K22503" s="45"/>
      <c r="L22503" s="45"/>
      <c r="M22503" s="45"/>
    </row>
    <row r="22504" spans="8:13" s="28" customFormat="1" x14ac:dyDescent="0.2">
      <c r="H22504" s="12"/>
      <c r="J22504" s="29"/>
      <c r="K22504" s="45"/>
      <c r="L22504" s="45"/>
      <c r="M22504" s="45"/>
    </row>
    <row r="22505" spans="8:13" s="28" customFormat="1" x14ac:dyDescent="0.2">
      <c r="H22505" s="12"/>
      <c r="J22505" s="29"/>
      <c r="K22505" s="45"/>
      <c r="L22505" s="45"/>
      <c r="M22505" s="45"/>
    </row>
    <row r="22506" spans="8:13" s="28" customFormat="1" x14ac:dyDescent="0.2">
      <c r="H22506" s="12"/>
      <c r="J22506" s="29"/>
      <c r="K22506" s="45"/>
      <c r="L22506" s="45"/>
      <c r="M22506" s="45"/>
    </row>
    <row r="22507" spans="8:13" s="28" customFormat="1" x14ac:dyDescent="0.2">
      <c r="H22507" s="12"/>
      <c r="J22507" s="29"/>
      <c r="K22507" s="45"/>
      <c r="L22507" s="45"/>
      <c r="M22507" s="45"/>
    </row>
    <row r="22508" spans="8:13" s="28" customFormat="1" x14ac:dyDescent="0.2">
      <c r="H22508" s="12"/>
      <c r="J22508" s="29"/>
      <c r="K22508" s="45"/>
      <c r="L22508" s="45"/>
      <c r="M22508" s="45"/>
    </row>
    <row r="22509" spans="8:13" s="28" customFormat="1" x14ac:dyDescent="0.2">
      <c r="H22509" s="12"/>
      <c r="J22509" s="29"/>
      <c r="K22509" s="45"/>
      <c r="L22509" s="45"/>
      <c r="M22509" s="45"/>
    </row>
    <row r="22510" spans="8:13" s="28" customFormat="1" x14ac:dyDescent="0.2">
      <c r="H22510" s="12"/>
      <c r="J22510" s="29"/>
      <c r="K22510" s="45"/>
      <c r="L22510" s="45"/>
      <c r="M22510" s="45"/>
    </row>
    <row r="22511" spans="8:13" s="28" customFormat="1" x14ac:dyDescent="0.2">
      <c r="H22511" s="12"/>
      <c r="J22511" s="29"/>
      <c r="K22511" s="45"/>
      <c r="L22511" s="45"/>
      <c r="M22511" s="45"/>
    </row>
    <row r="22512" spans="8:13" s="28" customFormat="1" x14ac:dyDescent="0.2">
      <c r="H22512" s="12"/>
      <c r="J22512" s="29"/>
      <c r="K22512" s="45"/>
      <c r="L22512" s="45"/>
      <c r="M22512" s="45"/>
    </row>
    <row r="22513" spans="8:13" s="28" customFormat="1" x14ac:dyDescent="0.2">
      <c r="H22513" s="12"/>
      <c r="J22513" s="29"/>
      <c r="K22513" s="45"/>
      <c r="L22513" s="45"/>
      <c r="M22513" s="45"/>
    </row>
    <row r="22514" spans="8:13" s="28" customFormat="1" x14ac:dyDescent="0.2">
      <c r="H22514" s="12"/>
      <c r="J22514" s="29"/>
      <c r="K22514" s="45"/>
      <c r="L22514" s="45"/>
      <c r="M22514" s="45"/>
    </row>
    <row r="22515" spans="8:13" s="28" customFormat="1" x14ac:dyDescent="0.2">
      <c r="H22515" s="12"/>
      <c r="J22515" s="29"/>
      <c r="K22515" s="45"/>
      <c r="L22515" s="45"/>
      <c r="M22515" s="45"/>
    </row>
    <row r="22516" spans="8:13" s="28" customFormat="1" x14ac:dyDescent="0.2">
      <c r="H22516" s="12"/>
      <c r="J22516" s="29"/>
      <c r="K22516" s="45"/>
      <c r="L22516" s="45"/>
      <c r="M22516" s="45"/>
    </row>
    <row r="22517" spans="8:13" s="28" customFormat="1" x14ac:dyDescent="0.2">
      <c r="H22517" s="12"/>
      <c r="J22517" s="29"/>
      <c r="K22517" s="45"/>
      <c r="L22517" s="45"/>
      <c r="M22517" s="45"/>
    </row>
    <row r="22518" spans="8:13" s="28" customFormat="1" x14ac:dyDescent="0.2">
      <c r="H22518" s="12"/>
      <c r="J22518" s="29"/>
      <c r="K22518" s="45"/>
      <c r="L22518" s="45"/>
      <c r="M22518" s="45"/>
    </row>
    <row r="22519" spans="8:13" s="28" customFormat="1" x14ac:dyDescent="0.2">
      <c r="H22519" s="12"/>
      <c r="J22519" s="29"/>
      <c r="K22519" s="45"/>
      <c r="L22519" s="45"/>
      <c r="M22519" s="45"/>
    </row>
    <row r="22520" spans="8:13" s="28" customFormat="1" x14ac:dyDescent="0.2">
      <c r="H22520" s="12"/>
      <c r="J22520" s="29"/>
      <c r="K22520" s="45"/>
      <c r="L22520" s="45"/>
      <c r="M22520" s="45"/>
    </row>
    <row r="22521" spans="8:13" s="28" customFormat="1" x14ac:dyDescent="0.2">
      <c r="H22521" s="12"/>
      <c r="J22521" s="29"/>
      <c r="K22521" s="45"/>
      <c r="L22521" s="45"/>
      <c r="M22521" s="45"/>
    </row>
    <row r="22522" spans="8:13" s="28" customFormat="1" x14ac:dyDescent="0.2">
      <c r="H22522" s="12"/>
      <c r="J22522" s="29"/>
      <c r="K22522" s="45"/>
      <c r="L22522" s="45"/>
      <c r="M22522" s="45"/>
    </row>
    <row r="22523" spans="8:13" s="28" customFormat="1" x14ac:dyDescent="0.2">
      <c r="H22523" s="12"/>
      <c r="J22523" s="29"/>
      <c r="K22523" s="45"/>
      <c r="L22523" s="45"/>
      <c r="M22523" s="45"/>
    </row>
    <row r="22524" spans="8:13" s="28" customFormat="1" x14ac:dyDescent="0.2">
      <c r="H22524" s="12"/>
      <c r="J22524" s="29"/>
      <c r="K22524" s="45"/>
      <c r="L22524" s="45"/>
      <c r="M22524" s="45"/>
    </row>
    <row r="22525" spans="8:13" s="28" customFormat="1" x14ac:dyDescent="0.2">
      <c r="H22525" s="12"/>
      <c r="J22525" s="29"/>
      <c r="K22525" s="45"/>
      <c r="L22525" s="45"/>
      <c r="M22525" s="45"/>
    </row>
    <row r="22526" spans="8:13" s="28" customFormat="1" x14ac:dyDescent="0.2">
      <c r="H22526" s="12"/>
      <c r="J22526" s="29"/>
      <c r="K22526" s="45"/>
      <c r="L22526" s="45"/>
      <c r="M22526" s="45"/>
    </row>
    <row r="22527" spans="8:13" s="28" customFormat="1" x14ac:dyDescent="0.2">
      <c r="H22527" s="12"/>
      <c r="J22527" s="29"/>
      <c r="K22527" s="45"/>
      <c r="L22527" s="45"/>
      <c r="M22527" s="45"/>
    </row>
    <row r="22528" spans="8:13" s="28" customFormat="1" x14ac:dyDescent="0.2">
      <c r="H22528" s="12"/>
      <c r="J22528" s="29"/>
      <c r="K22528" s="45"/>
      <c r="L22528" s="45"/>
      <c r="M22528" s="45"/>
    </row>
    <row r="22529" spans="8:13" s="28" customFormat="1" x14ac:dyDescent="0.2">
      <c r="H22529" s="12"/>
      <c r="J22529" s="29"/>
      <c r="K22529" s="45"/>
      <c r="L22529" s="45"/>
      <c r="M22529" s="45"/>
    </row>
    <row r="22530" spans="8:13" s="28" customFormat="1" x14ac:dyDescent="0.2">
      <c r="H22530" s="12"/>
      <c r="J22530" s="29"/>
      <c r="K22530" s="45"/>
      <c r="L22530" s="45"/>
      <c r="M22530" s="45"/>
    </row>
    <row r="22531" spans="8:13" s="28" customFormat="1" x14ac:dyDescent="0.2">
      <c r="H22531" s="12"/>
      <c r="J22531" s="29"/>
      <c r="K22531" s="45"/>
      <c r="L22531" s="45"/>
      <c r="M22531" s="45"/>
    </row>
    <row r="22532" spans="8:13" s="28" customFormat="1" x14ac:dyDescent="0.2">
      <c r="H22532" s="12"/>
      <c r="J22532" s="29"/>
      <c r="K22532" s="45"/>
      <c r="L22532" s="45"/>
      <c r="M22532" s="45"/>
    </row>
    <row r="22533" spans="8:13" s="28" customFormat="1" x14ac:dyDescent="0.2">
      <c r="H22533" s="12"/>
      <c r="J22533" s="29"/>
      <c r="K22533" s="45"/>
      <c r="L22533" s="45"/>
      <c r="M22533" s="45"/>
    </row>
    <row r="22534" spans="8:13" s="28" customFormat="1" x14ac:dyDescent="0.2">
      <c r="H22534" s="12"/>
      <c r="J22534" s="29"/>
      <c r="K22534" s="45"/>
      <c r="L22534" s="45"/>
      <c r="M22534" s="45"/>
    </row>
    <row r="22535" spans="8:13" s="28" customFormat="1" x14ac:dyDescent="0.2">
      <c r="H22535" s="12"/>
      <c r="J22535" s="29"/>
      <c r="K22535" s="45"/>
      <c r="L22535" s="45"/>
      <c r="M22535" s="45"/>
    </row>
    <row r="22536" spans="8:13" s="28" customFormat="1" x14ac:dyDescent="0.2">
      <c r="H22536" s="12"/>
      <c r="J22536" s="29"/>
      <c r="K22536" s="45"/>
      <c r="L22536" s="45"/>
      <c r="M22536" s="45"/>
    </row>
    <row r="22537" spans="8:13" s="28" customFormat="1" x14ac:dyDescent="0.2">
      <c r="H22537" s="12"/>
      <c r="J22537" s="29"/>
      <c r="K22537" s="45"/>
      <c r="L22537" s="45"/>
      <c r="M22537" s="45"/>
    </row>
    <row r="22538" spans="8:13" s="28" customFormat="1" x14ac:dyDescent="0.2">
      <c r="H22538" s="12"/>
      <c r="J22538" s="29"/>
      <c r="K22538" s="45"/>
      <c r="L22538" s="45"/>
      <c r="M22538" s="45"/>
    </row>
    <row r="22539" spans="8:13" s="28" customFormat="1" x14ac:dyDescent="0.2">
      <c r="H22539" s="12"/>
      <c r="J22539" s="29"/>
      <c r="K22539" s="45"/>
      <c r="L22539" s="45"/>
      <c r="M22539" s="45"/>
    </row>
    <row r="22540" spans="8:13" s="28" customFormat="1" x14ac:dyDescent="0.2">
      <c r="H22540" s="12"/>
      <c r="J22540" s="29"/>
      <c r="K22540" s="45"/>
      <c r="L22540" s="45"/>
      <c r="M22540" s="45"/>
    </row>
    <row r="22541" spans="8:13" s="28" customFormat="1" x14ac:dyDescent="0.2">
      <c r="H22541" s="12"/>
      <c r="J22541" s="29"/>
      <c r="K22541" s="45"/>
      <c r="L22541" s="45"/>
      <c r="M22541" s="45"/>
    </row>
    <row r="22542" spans="8:13" s="28" customFormat="1" x14ac:dyDescent="0.2">
      <c r="H22542" s="12"/>
      <c r="J22542" s="29"/>
      <c r="K22542" s="45"/>
      <c r="L22542" s="45"/>
      <c r="M22542" s="45"/>
    </row>
    <row r="22543" spans="8:13" s="28" customFormat="1" x14ac:dyDescent="0.2">
      <c r="H22543" s="12"/>
      <c r="J22543" s="29"/>
      <c r="K22543" s="45"/>
      <c r="L22543" s="45"/>
      <c r="M22543" s="45"/>
    </row>
    <row r="22544" spans="8:13" s="28" customFormat="1" x14ac:dyDescent="0.2">
      <c r="H22544" s="12"/>
      <c r="J22544" s="29"/>
      <c r="K22544" s="45"/>
      <c r="L22544" s="45"/>
      <c r="M22544" s="45"/>
    </row>
    <row r="22545" spans="8:13" s="28" customFormat="1" x14ac:dyDescent="0.2">
      <c r="H22545" s="12"/>
      <c r="J22545" s="29"/>
      <c r="K22545" s="45"/>
      <c r="L22545" s="45"/>
      <c r="M22545" s="45"/>
    </row>
    <row r="22546" spans="8:13" s="28" customFormat="1" x14ac:dyDescent="0.2">
      <c r="H22546" s="12"/>
      <c r="J22546" s="29"/>
      <c r="K22546" s="45"/>
      <c r="L22546" s="45"/>
      <c r="M22546" s="45"/>
    </row>
    <row r="22547" spans="8:13" s="28" customFormat="1" x14ac:dyDescent="0.2">
      <c r="H22547" s="12"/>
      <c r="J22547" s="29"/>
      <c r="K22547" s="45"/>
      <c r="L22547" s="45"/>
      <c r="M22547" s="45"/>
    </row>
    <row r="22548" spans="8:13" s="28" customFormat="1" x14ac:dyDescent="0.2">
      <c r="H22548" s="12"/>
      <c r="J22548" s="29"/>
      <c r="K22548" s="45"/>
      <c r="L22548" s="45"/>
      <c r="M22548" s="45"/>
    </row>
    <row r="22549" spans="8:13" s="28" customFormat="1" x14ac:dyDescent="0.2">
      <c r="H22549" s="12"/>
      <c r="J22549" s="29"/>
      <c r="K22549" s="45"/>
      <c r="L22549" s="45"/>
      <c r="M22549" s="45"/>
    </row>
    <row r="22550" spans="8:13" s="28" customFormat="1" x14ac:dyDescent="0.2">
      <c r="H22550" s="12"/>
      <c r="J22550" s="29"/>
      <c r="K22550" s="45"/>
      <c r="L22550" s="45"/>
      <c r="M22550" s="45"/>
    </row>
    <row r="22551" spans="8:13" s="28" customFormat="1" x14ac:dyDescent="0.2">
      <c r="H22551" s="12"/>
      <c r="J22551" s="29"/>
      <c r="K22551" s="45"/>
      <c r="L22551" s="45"/>
      <c r="M22551" s="45"/>
    </row>
    <row r="22552" spans="8:13" s="28" customFormat="1" x14ac:dyDescent="0.2">
      <c r="H22552" s="12"/>
      <c r="J22552" s="29"/>
      <c r="K22552" s="45"/>
      <c r="L22552" s="45"/>
      <c r="M22552" s="45"/>
    </row>
    <row r="22553" spans="8:13" s="28" customFormat="1" x14ac:dyDescent="0.2">
      <c r="H22553" s="12"/>
      <c r="J22553" s="29"/>
      <c r="K22553" s="45"/>
      <c r="L22553" s="45"/>
      <c r="M22553" s="45"/>
    </row>
    <row r="22554" spans="8:13" s="28" customFormat="1" x14ac:dyDescent="0.2">
      <c r="H22554" s="12"/>
      <c r="J22554" s="29"/>
      <c r="K22554" s="45"/>
      <c r="L22554" s="45"/>
      <c r="M22554" s="45"/>
    </row>
    <row r="22555" spans="8:13" s="28" customFormat="1" x14ac:dyDescent="0.2">
      <c r="H22555" s="12"/>
      <c r="J22555" s="29"/>
      <c r="K22555" s="45"/>
      <c r="L22555" s="45"/>
      <c r="M22555" s="45"/>
    </row>
    <row r="22556" spans="8:13" s="28" customFormat="1" x14ac:dyDescent="0.2">
      <c r="H22556" s="12"/>
      <c r="J22556" s="29"/>
      <c r="K22556" s="45"/>
      <c r="L22556" s="45"/>
      <c r="M22556" s="45"/>
    </row>
    <row r="22557" spans="8:13" s="28" customFormat="1" x14ac:dyDescent="0.2">
      <c r="H22557" s="12"/>
      <c r="J22557" s="29"/>
      <c r="K22557" s="45"/>
      <c r="L22557" s="45"/>
      <c r="M22557" s="45"/>
    </row>
    <row r="22558" spans="8:13" s="28" customFormat="1" x14ac:dyDescent="0.2">
      <c r="H22558" s="12"/>
      <c r="J22558" s="29"/>
      <c r="K22558" s="45"/>
      <c r="L22558" s="45"/>
      <c r="M22558" s="45"/>
    </row>
    <row r="22559" spans="8:13" s="28" customFormat="1" x14ac:dyDescent="0.2">
      <c r="H22559" s="12"/>
      <c r="J22559" s="29"/>
      <c r="K22559" s="45"/>
      <c r="L22559" s="45"/>
      <c r="M22559" s="45"/>
    </row>
    <row r="22560" spans="8:13" s="28" customFormat="1" x14ac:dyDescent="0.2">
      <c r="H22560" s="12"/>
      <c r="J22560" s="29"/>
      <c r="K22560" s="45"/>
      <c r="L22560" s="45"/>
      <c r="M22560" s="45"/>
    </row>
    <row r="22561" spans="8:13" s="28" customFormat="1" x14ac:dyDescent="0.2">
      <c r="H22561" s="12"/>
      <c r="J22561" s="29"/>
      <c r="K22561" s="45"/>
      <c r="L22561" s="45"/>
      <c r="M22561" s="45"/>
    </row>
    <row r="22562" spans="8:13" s="28" customFormat="1" x14ac:dyDescent="0.2">
      <c r="H22562" s="12"/>
      <c r="J22562" s="29"/>
      <c r="K22562" s="45"/>
      <c r="L22562" s="45"/>
      <c r="M22562" s="45"/>
    </row>
    <row r="22563" spans="8:13" s="28" customFormat="1" x14ac:dyDescent="0.2">
      <c r="H22563" s="12"/>
      <c r="J22563" s="29"/>
      <c r="K22563" s="45"/>
      <c r="L22563" s="45"/>
      <c r="M22563" s="45"/>
    </row>
    <row r="22564" spans="8:13" s="28" customFormat="1" x14ac:dyDescent="0.2">
      <c r="H22564" s="12"/>
      <c r="J22564" s="29"/>
      <c r="K22564" s="45"/>
      <c r="L22564" s="45"/>
      <c r="M22564" s="45"/>
    </row>
    <row r="22565" spans="8:13" s="28" customFormat="1" x14ac:dyDescent="0.2">
      <c r="H22565" s="12"/>
      <c r="J22565" s="29"/>
      <c r="K22565" s="45"/>
      <c r="L22565" s="45"/>
      <c r="M22565" s="45"/>
    </row>
    <row r="22566" spans="8:13" s="28" customFormat="1" x14ac:dyDescent="0.2">
      <c r="H22566" s="12"/>
      <c r="J22566" s="29"/>
      <c r="K22566" s="45"/>
      <c r="L22566" s="45"/>
      <c r="M22566" s="45"/>
    </row>
    <row r="22567" spans="8:13" s="28" customFormat="1" x14ac:dyDescent="0.2">
      <c r="H22567" s="12"/>
      <c r="J22567" s="29"/>
      <c r="K22567" s="45"/>
      <c r="L22567" s="45"/>
      <c r="M22567" s="45"/>
    </row>
    <row r="22568" spans="8:13" s="28" customFormat="1" x14ac:dyDescent="0.2">
      <c r="H22568" s="12"/>
      <c r="J22568" s="29"/>
      <c r="K22568" s="45"/>
      <c r="L22568" s="45"/>
      <c r="M22568" s="45"/>
    </row>
    <row r="22569" spans="8:13" s="28" customFormat="1" x14ac:dyDescent="0.2">
      <c r="H22569" s="12"/>
      <c r="J22569" s="29"/>
      <c r="K22569" s="45"/>
      <c r="L22569" s="45"/>
      <c r="M22569" s="45"/>
    </row>
    <row r="22570" spans="8:13" s="28" customFormat="1" x14ac:dyDescent="0.2">
      <c r="H22570" s="12"/>
      <c r="J22570" s="29"/>
      <c r="K22570" s="45"/>
      <c r="L22570" s="45"/>
      <c r="M22570" s="45"/>
    </row>
    <row r="22571" spans="8:13" s="28" customFormat="1" x14ac:dyDescent="0.2">
      <c r="H22571" s="12"/>
      <c r="J22571" s="29"/>
      <c r="K22571" s="45"/>
      <c r="L22571" s="45"/>
      <c r="M22571" s="45"/>
    </row>
    <row r="22572" spans="8:13" s="28" customFormat="1" x14ac:dyDescent="0.2">
      <c r="H22572" s="12"/>
      <c r="J22572" s="29"/>
      <c r="K22572" s="45"/>
      <c r="L22572" s="45"/>
      <c r="M22572" s="45"/>
    </row>
    <row r="22573" spans="8:13" s="28" customFormat="1" x14ac:dyDescent="0.2">
      <c r="H22573" s="12"/>
      <c r="J22573" s="29"/>
      <c r="K22573" s="45"/>
      <c r="L22573" s="45"/>
      <c r="M22573" s="45"/>
    </row>
    <row r="22574" spans="8:13" s="28" customFormat="1" x14ac:dyDescent="0.2">
      <c r="H22574" s="12"/>
      <c r="J22574" s="29"/>
      <c r="K22574" s="45"/>
      <c r="L22574" s="45"/>
      <c r="M22574" s="45"/>
    </row>
    <row r="22575" spans="8:13" s="28" customFormat="1" x14ac:dyDescent="0.2">
      <c r="H22575" s="12"/>
      <c r="J22575" s="29"/>
      <c r="K22575" s="45"/>
      <c r="L22575" s="45"/>
      <c r="M22575" s="45"/>
    </row>
    <row r="22576" spans="8:13" s="28" customFormat="1" x14ac:dyDescent="0.2">
      <c r="H22576" s="12"/>
      <c r="J22576" s="29"/>
      <c r="K22576" s="45"/>
      <c r="L22576" s="45"/>
      <c r="M22576" s="45"/>
    </row>
    <row r="22577" spans="8:13" s="28" customFormat="1" x14ac:dyDescent="0.2">
      <c r="H22577" s="12"/>
      <c r="J22577" s="29"/>
      <c r="K22577" s="45"/>
      <c r="L22577" s="45"/>
      <c r="M22577" s="45"/>
    </row>
    <row r="22578" spans="8:13" s="28" customFormat="1" x14ac:dyDescent="0.2">
      <c r="H22578" s="12"/>
      <c r="J22578" s="29"/>
      <c r="K22578" s="45"/>
      <c r="L22578" s="45"/>
      <c r="M22578" s="45"/>
    </row>
    <row r="22579" spans="8:13" s="28" customFormat="1" x14ac:dyDescent="0.2">
      <c r="H22579" s="12"/>
      <c r="J22579" s="29"/>
      <c r="K22579" s="45"/>
      <c r="L22579" s="45"/>
      <c r="M22579" s="45"/>
    </row>
    <row r="22580" spans="8:13" s="28" customFormat="1" x14ac:dyDescent="0.2">
      <c r="H22580" s="12"/>
      <c r="J22580" s="29"/>
      <c r="K22580" s="45"/>
      <c r="L22580" s="45"/>
      <c r="M22580" s="45"/>
    </row>
    <row r="22581" spans="8:13" s="28" customFormat="1" x14ac:dyDescent="0.2">
      <c r="H22581" s="12"/>
      <c r="J22581" s="29"/>
      <c r="K22581" s="45"/>
      <c r="L22581" s="45"/>
      <c r="M22581" s="45"/>
    </row>
    <row r="22582" spans="8:13" s="28" customFormat="1" x14ac:dyDescent="0.2">
      <c r="H22582" s="12"/>
      <c r="J22582" s="29"/>
      <c r="K22582" s="45"/>
      <c r="L22582" s="45"/>
      <c r="M22582" s="45"/>
    </row>
    <row r="22583" spans="8:13" s="28" customFormat="1" x14ac:dyDescent="0.2">
      <c r="H22583" s="12"/>
      <c r="J22583" s="29"/>
      <c r="K22583" s="45"/>
      <c r="L22583" s="45"/>
      <c r="M22583" s="45"/>
    </row>
    <row r="22584" spans="8:13" s="28" customFormat="1" x14ac:dyDescent="0.2">
      <c r="H22584" s="12"/>
      <c r="J22584" s="29"/>
      <c r="K22584" s="45"/>
      <c r="L22584" s="45"/>
      <c r="M22584" s="45"/>
    </row>
    <row r="22585" spans="8:13" s="28" customFormat="1" x14ac:dyDescent="0.2">
      <c r="H22585" s="12"/>
      <c r="J22585" s="29"/>
      <c r="K22585" s="45"/>
      <c r="L22585" s="45"/>
      <c r="M22585" s="45"/>
    </row>
    <row r="22586" spans="8:13" s="28" customFormat="1" x14ac:dyDescent="0.2">
      <c r="H22586" s="12"/>
      <c r="J22586" s="29"/>
      <c r="K22586" s="45"/>
      <c r="L22586" s="45"/>
      <c r="M22586" s="45"/>
    </row>
    <row r="22587" spans="8:13" s="28" customFormat="1" x14ac:dyDescent="0.2">
      <c r="H22587" s="12"/>
      <c r="J22587" s="29"/>
      <c r="K22587" s="45"/>
      <c r="L22587" s="45"/>
      <c r="M22587" s="45"/>
    </row>
    <row r="22588" spans="8:13" s="28" customFormat="1" x14ac:dyDescent="0.2">
      <c r="H22588" s="12"/>
      <c r="J22588" s="29"/>
      <c r="K22588" s="45"/>
      <c r="L22588" s="45"/>
      <c r="M22588" s="45"/>
    </row>
    <row r="22589" spans="8:13" s="28" customFormat="1" x14ac:dyDescent="0.2">
      <c r="H22589" s="12"/>
      <c r="J22589" s="29"/>
      <c r="K22589" s="45"/>
      <c r="L22589" s="45"/>
      <c r="M22589" s="45"/>
    </row>
    <row r="22590" spans="8:13" s="28" customFormat="1" x14ac:dyDescent="0.2">
      <c r="H22590" s="12"/>
      <c r="J22590" s="29"/>
      <c r="K22590" s="45"/>
      <c r="L22590" s="45"/>
      <c r="M22590" s="45"/>
    </row>
    <row r="22591" spans="8:13" s="28" customFormat="1" x14ac:dyDescent="0.2">
      <c r="H22591" s="12"/>
      <c r="J22591" s="29"/>
      <c r="K22591" s="45"/>
      <c r="L22591" s="45"/>
      <c r="M22591" s="45"/>
    </row>
    <row r="22592" spans="8:13" s="28" customFormat="1" x14ac:dyDescent="0.2">
      <c r="H22592" s="12"/>
      <c r="J22592" s="29"/>
      <c r="K22592" s="45"/>
      <c r="L22592" s="45"/>
      <c r="M22592" s="45"/>
    </row>
    <row r="22593" spans="8:13" s="28" customFormat="1" x14ac:dyDescent="0.2">
      <c r="H22593" s="12"/>
      <c r="J22593" s="29"/>
      <c r="K22593" s="45"/>
      <c r="L22593" s="45"/>
      <c r="M22593" s="45"/>
    </row>
    <row r="22594" spans="8:13" s="28" customFormat="1" x14ac:dyDescent="0.2">
      <c r="H22594" s="12"/>
      <c r="J22594" s="29"/>
      <c r="K22594" s="45"/>
      <c r="L22594" s="45"/>
      <c r="M22594" s="45"/>
    </row>
    <row r="22595" spans="8:13" s="28" customFormat="1" x14ac:dyDescent="0.2">
      <c r="H22595" s="12"/>
      <c r="J22595" s="29"/>
      <c r="K22595" s="45"/>
      <c r="L22595" s="45"/>
      <c r="M22595" s="45"/>
    </row>
    <row r="22596" spans="8:13" s="28" customFormat="1" x14ac:dyDescent="0.2">
      <c r="H22596" s="12"/>
      <c r="J22596" s="29"/>
      <c r="K22596" s="45"/>
      <c r="L22596" s="45"/>
      <c r="M22596" s="45"/>
    </row>
    <row r="22597" spans="8:13" s="28" customFormat="1" x14ac:dyDescent="0.2">
      <c r="H22597" s="12"/>
      <c r="J22597" s="29"/>
      <c r="K22597" s="45"/>
      <c r="L22597" s="45"/>
      <c r="M22597" s="45"/>
    </row>
    <row r="22598" spans="8:13" s="28" customFormat="1" x14ac:dyDescent="0.2">
      <c r="H22598" s="12"/>
      <c r="J22598" s="29"/>
      <c r="K22598" s="45"/>
      <c r="L22598" s="45"/>
      <c r="M22598" s="45"/>
    </row>
    <row r="22599" spans="8:13" s="28" customFormat="1" x14ac:dyDescent="0.2">
      <c r="H22599" s="12"/>
      <c r="J22599" s="29"/>
      <c r="K22599" s="45"/>
      <c r="L22599" s="45"/>
      <c r="M22599" s="45"/>
    </row>
    <row r="22600" spans="8:13" s="28" customFormat="1" x14ac:dyDescent="0.2">
      <c r="H22600" s="12"/>
      <c r="J22600" s="29"/>
      <c r="K22600" s="45"/>
      <c r="L22600" s="45"/>
      <c r="M22600" s="45"/>
    </row>
    <row r="22601" spans="8:13" s="28" customFormat="1" x14ac:dyDescent="0.2">
      <c r="H22601" s="12"/>
      <c r="J22601" s="29"/>
      <c r="K22601" s="45"/>
      <c r="L22601" s="45"/>
      <c r="M22601" s="45"/>
    </row>
    <row r="22602" spans="8:13" s="28" customFormat="1" x14ac:dyDescent="0.2">
      <c r="H22602" s="12"/>
      <c r="J22602" s="29"/>
      <c r="K22602" s="45"/>
      <c r="L22602" s="45"/>
      <c r="M22602" s="45"/>
    </row>
    <row r="22603" spans="8:13" s="28" customFormat="1" x14ac:dyDescent="0.2">
      <c r="H22603" s="12"/>
      <c r="J22603" s="29"/>
      <c r="K22603" s="45"/>
      <c r="L22603" s="45"/>
      <c r="M22603" s="45"/>
    </row>
    <row r="22604" spans="8:13" s="28" customFormat="1" x14ac:dyDescent="0.2">
      <c r="H22604" s="12"/>
      <c r="J22604" s="29"/>
      <c r="K22604" s="45"/>
      <c r="L22604" s="45"/>
      <c r="M22604" s="45"/>
    </row>
    <row r="22605" spans="8:13" s="28" customFormat="1" x14ac:dyDescent="0.2">
      <c r="H22605" s="12"/>
      <c r="J22605" s="29"/>
      <c r="K22605" s="45"/>
      <c r="L22605" s="45"/>
      <c r="M22605" s="45"/>
    </row>
    <row r="22606" spans="8:13" s="28" customFormat="1" x14ac:dyDescent="0.2">
      <c r="H22606" s="12"/>
      <c r="J22606" s="29"/>
      <c r="K22606" s="45"/>
      <c r="L22606" s="45"/>
      <c r="M22606" s="45"/>
    </row>
    <row r="22607" spans="8:13" s="28" customFormat="1" x14ac:dyDescent="0.2">
      <c r="H22607" s="12"/>
      <c r="J22607" s="29"/>
      <c r="K22607" s="45"/>
      <c r="L22607" s="45"/>
      <c r="M22607" s="45"/>
    </row>
    <row r="22608" spans="8:13" s="28" customFormat="1" x14ac:dyDescent="0.2">
      <c r="H22608" s="12"/>
      <c r="J22608" s="29"/>
      <c r="K22608" s="45"/>
      <c r="L22608" s="45"/>
      <c r="M22608" s="45"/>
    </row>
    <row r="22609" spans="8:13" s="28" customFormat="1" x14ac:dyDescent="0.2">
      <c r="H22609" s="12"/>
      <c r="J22609" s="29"/>
      <c r="K22609" s="45"/>
      <c r="L22609" s="45"/>
      <c r="M22609" s="45"/>
    </row>
    <row r="22610" spans="8:13" s="28" customFormat="1" x14ac:dyDescent="0.2">
      <c r="H22610" s="12"/>
      <c r="J22610" s="29"/>
      <c r="K22610" s="45"/>
      <c r="L22610" s="45"/>
      <c r="M22610" s="45"/>
    </row>
    <row r="22611" spans="8:13" s="28" customFormat="1" x14ac:dyDescent="0.2">
      <c r="H22611" s="12"/>
      <c r="J22611" s="29"/>
      <c r="K22611" s="45"/>
      <c r="L22611" s="45"/>
      <c r="M22611" s="45"/>
    </row>
    <row r="22612" spans="8:13" s="28" customFormat="1" x14ac:dyDescent="0.2">
      <c r="H22612" s="12"/>
      <c r="J22612" s="29"/>
      <c r="K22612" s="45"/>
      <c r="L22612" s="45"/>
      <c r="M22612" s="45"/>
    </row>
    <row r="22613" spans="8:13" s="28" customFormat="1" x14ac:dyDescent="0.2">
      <c r="H22613" s="12"/>
      <c r="J22613" s="29"/>
      <c r="K22613" s="45"/>
      <c r="L22613" s="45"/>
      <c r="M22613" s="45"/>
    </row>
    <row r="22614" spans="8:13" s="28" customFormat="1" x14ac:dyDescent="0.2">
      <c r="H22614" s="12"/>
      <c r="J22614" s="29"/>
      <c r="K22614" s="45"/>
      <c r="L22614" s="45"/>
      <c r="M22614" s="45"/>
    </row>
    <row r="22615" spans="8:13" s="28" customFormat="1" x14ac:dyDescent="0.2">
      <c r="H22615" s="12"/>
      <c r="J22615" s="29"/>
      <c r="K22615" s="45"/>
      <c r="L22615" s="45"/>
      <c r="M22615" s="45"/>
    </row>
    <row r="22616" spans="8:13" s="28" customFormat="1" x14ac:dyDescent="0.2">
      <c r="H22616" s="12"/>
      <c r="J22616" s="29"/>
      <c r="K22616" s="45"/>
      <c r="L22616" s="45"/>
      <c r="M22616" s="45"/>
    </row>
    <row r="22617" spans="8:13" s="28" customFormat="1" x14ac:dyDescent="0.2">
      <c r="H22617" s="12"/>
      <c r="J22617" s="29"/>
      <c r="K22617" s="45"/>
      <c r="L22617" s="45"/>
      <c r="M22617" s="45"/>
    </row>
    <row r="22618" spans="8:13" s="28" customFormat="1" x14ac:dyDescent="0.2">
      <c r="H22618" s="12"/>
      <c r="J22618" s="29"/>
      <c r="K22618" s="45"/>
      <c r="L22618" s="45"/>
      <c r="M22618" s="45"/>
    </row>
    <row r="22619" spans="8:13" s="28" customFormat="1" x14ac:dyDescent="0.2">
      <c r="H22619" s="12"/>
      <c r="J22619" s="29"/>
      <c r="K22619" s="45"/>
      <c r="L22619" s="45"/>
      <c r="M22619" s="45"/>
    </row>
    <row r="22620" spans="8:13" s="28" customFormat="1" x14ac:dyDescent="0.2">
      <c r="H22620" s="12"/>
      <c r="J22620" s="29"/>
      <c r="K22620" s="45"/>
      <c r="L22620" s="45"/>
      <c r="M22620" s="45"/>
    </row>
    <row r="22621" spans="8:13" s="28" customFormat="1" x14ac:dyDescent="0.2">
      <c r="H22621" s="12"/>
      <c r="J22621" s="29"/>
      <c r="K22621" s="45"/>
      <c r="L22621" s="45"/>
      <c r="M22621" s="45"/>
    </row>
    <row r="22622" spans="8:13" s="28" customFormat="1" x14ac:dyDescent="0.2">
      <c r="H22622" s="12"/>
      <c r="J22622" s="29"/>
      <c r="K22622" s="45"/>
      <c r="L22622" s="45"/>
      <c r="M22622" s="45"/>
    </row>
    <row r="22623" spans="8:13" s="28" customFormat="1" x14ac:dyDescent="0.2">
      <c r="H22623" s="12"/>
      <c r="J22623" s="29"/>
      <c r="K22623" s="45"/>
      <c r="L22623" s="45"/>
      <c r="M22623" s="45"/>
    </row>
    <row r="22624" spans="8:13" s="28" customFormat="1" x14ac:dyDescent="0.2">
      <c r="H22624" s="12"/>
      <c r="J22624" s="29"/>
      <c r="K22624" s="45"/>
      <c r="L22624" s="45"/>
      <c r="M22624" s="45"/>
    </row>
    <row r="22625" spans="8:13" s="28" customFormat="1" x14ac:dyDescent="0.2">
      <c r="H22625" s="12"/>
      <c r="J22625" s="29"/>
      <c r="K22625" s="45"/>
      <c r="L22625" s="45"/>
      <c r="M22625" s="45"/>
    </row>
    <row r="22626" spans="8:13" s="28" customFormat="1" x14ac:dyDescent="0.2">
      <c r="H22626" s="12"/>
      <c r="J22626" s="29"/>
      <c r="K22626" s="45"/>
      <c r="L22626" s="45"/>
      <c r="M22626" s="45"/>
    </row>
    <row r="22627" spans="8:13" s="28" customFormat="1" x14ac:dyDescent="0.2">
      <c r="H22627" s="12"/>
      <c r="J22627" s="29"/>
      <c r="K22627" s="45"/>
      <c r="L22627" s="45"/>
      <c r="M22627" s="45"/>
    </row>
    <row r="22628" spans="8:13" s="28" customFormat="1" x14ac:dyDescent="0.2">
      <c r="H22628" s="12"/>
      <c r="J22628" s="29"/>
      <c r="K22628" s="45"/>
      <c r="L22628" s="45"/>
      <c r="M22628" s="45"/>
    </row>
    <row r="22629" spans="8:13" s="28" customFormat="1" x14ac:dyDescent="0.2">
      <c r="H22629" s="12"/>
      <c r="J22629" s="29"/>
      <c r="K22629" s="45"/>
      <c r="L22629" s="45"/>
      <c r="M22629" s="45"/>
    </row>
    <row r="22630" spans="8:13" s="28" customFormat="1" x14ac:dyDescent="0.2">
      <c r="H22630" s="12"/>
      <c r="J22630" s="29"/>
      <c r="K22630" s="45"/>
      <c r="L22630" s="45"/>
      <c r="M22630" s="45"/>
    </row>
    <row r="22631" spans="8:13" s="28" customFormat="1" x14ac:dyDescent="0.2">
      <c r="H22631" s="12"/>
      <c r="J22631" s="29"/>
      <c r="K22631" s="45"/>
      <c r="L22631" s="45"/>
      <c r="M22631" s="45"/>
    </row>
    <row r="22632" spans="8:13" s="28" customFormat="1" x14ac:dyDescent="0.2">
      <c r="H22632" s="12"/>
      <c r="J22632" s="29"/>
      <c r="K22632" s="45"/>
      <c r="L22632" s="45"/>
      <c r="M22632" s="45"/>
    </row>
    <row r="22633" spans="8:13" s="28" customFormat="1" x14ac:dyDescent="0.2">
      <c r="H22633" s="12"/>
      <c r="J22633" s="29"/>
      <c r="K22633" s="45"/>
      <c r="L22633" s="45"/>
      <c r="M22633" s="45"/>
    </row>
    <row r="22634" spans="8:13" s="28" customFormat="1" x14ac:dyDescent="0.2">
      <c r="H22634" s="12"/>
      <c r="J22634" s="29"/>
      <c r="K22634" s="45"/>
      <c r="L22634" s="45"/>
      <c r="M22634" s="45"/>
    </row>
    <row r="22635" spans="8:13" s="28" customFormat="1" x14ac:dyDescent="0.2">
      <c r="H22635" s="12"/>
      <c r="J22635" s="29"/>
      <c r="K22635" s="45"/>
      <c r="L22635" s="45"/>
      <c r="M22635" s="45"/>
    </row>
    <row r="22636" spans="8:13" s="28" customFormat="1" x14ac:dyDescent="0.2">
      <c r="H22636" s="12"/>
      <c r="J22636" s="29"/>
      <c r="K22636" s="45"/>
      <c r="L22636" s="45"/>
      <c r="M22636" s="45"/>
    </row>
    <row r="22637" spans="8:13" s="28" customFormat="1" x14ac:dyDescent="0.2">
      <c r="H22637" s="12"/>
      <c r="J22637" s="29"/>
      <c r="K22637" s="45"/>
      <c r="L22637" s="45"/>
      <c r="M22637" s="45"/>
    </row>
    <row r="22638" spans="8:13" s="28" customFormat="1" x14ac:dyDescent="0.2">
      <c r="H22638" s="12"/>
      <c r="J22638" s="29"/>
      <c r="K22638" s="45"/>
      <c r="L22638" s="45"/>
      <c r="M22638" s="45"/>
    </row>
    <row r="22639" spans="8:13" s="28" customFormat="1" x14ac:dyDescent="0.2">
      <c r="H22639" s="12"/>
      <c r="J22639" s="29"/>
      <c r="K22639" s="45"/>
      <c r="L22639" s="45"/>
      <c r="M22639" s="45"/>
    </row>
    <row r="22640" spans="8:13" s="28" customFormat="1" x14ac:dyDescent="0.2">
      <c r="H22640" s="12"/>
      <c r="J22640" s="29"/>
      <c r="K22640" s="45"/>
      <c r="L22640" s="45"/>
      <c r="M22640" s="45"/>
    </row>
    <row r="22641" spans="8:13" s="28" customFormat="1" x14ac:dyDescent="0.2">
      <c r="H22641" s="12"/>
      <c r="J22641" s="29"/>
      <c r="K22641" s="45"/>
      <c r="L22641" s="45"/>
      <c r="M22641" s="45"/>
    </row>
    <row r="22642" spans="8:13" s="28" customFormat="1" x14ac:dyDescent="0.2">
      <c r="H22642" s="12"/>
      <c r="J22642" s="29"/>
      <c r="K22642" s="45"/>
      <c r="L22642" s="45"/>
      <c r="M22642" s="45"/>
    </row>
    <row r="22643" spans="8:13" s="28" customFormat="1" x14ac:dyDescent="0.2">
      <c r="H22643" s="12"/>
      <c r="J22643" s="29"/>
      <c r="K22643" s="45"/>
      <c r="L22643" s="45"/>
      <c r="M22643" s="45"/>
    </row>
    <row r="22644" spans="8:13" s="28" customFormat="1" x14ac:dyDescent="0.2">
      <c r="H22644" s="12"/>
      <c r="J22644" s="29"/>
      <c r="K22644" s="45"/>
      <c r="L22644" s="45"/>
      <c r="M22644" s="45"/>
    </row>
    <row r="22645" spans="8:13" s="28" customFormat="1" x14ac:dyDescent="0.2">
      <c r="H22645" s="12"/>
      <c r="J22645" s="29"/>
      <c r="K22645" s="45"/>
      <c r="L22645" s="45"/>
      <c r="M22645" s="45"/>
    </row>
    <row r="22646" spans="8:13" s="28" customFormat="1" x14ac:dyDescent="0.2">
      <c r="H22646" s="12"/>
      <c r="J22646" s="29"/>
      <c r="K22646" s="45"/>
      <c r="L22646" s="45"/>
      <c r="M22646" s="45"/>
    </row>
    <row r="22647" spans="8:13" s="28" customFormat="1" x14ac:dyDescent="0.2">
      <c r="H22647" s="12"/>
      <c r="J22647" s="29"/>
      <c r="K22647" s="45"/>
      <c r="L22647" s="45"/>
      <c r="M22647" s="45"/>
    </row>
    <row r="22648" spans="8:13" s="28" customFormat="1" x14ac:dyDescent="0.2">
      <c r="H22648" s="12"/>
      <c r="J22648" s="29"/>
      <c r="K22648" s="45"/>
      <c r="L22648" s="45"/>
      <c r="M22648" s="45"/>
    </row>
    <row r="22649" spans="8:13" s="28" customFormat="1" x14ac:dyDescent="0.2">
      <c r="H22649" s="12"/>
      <c r="J22649" s="29"/>
      <c r="K22649" s="45"/>
      <c r="L22649" s="45"/>
      <c r="M22649" s="45"/>
    </row>
    <row r="22650" spans="8:13" s="28" customFormat="1" x14ac:dyDescent="0.2">
      <c r="H22650" s="12"/>
      <c r="J22650" s="29"/>
      <c r="K22650" s="45"/>
      <c r="L22650" s="45"/>
      <c r="M22650" s="45"/>
    </row>
    <row r="22651" spans="8:13" s="28" customFormat="1" x14ac:dyDescent="0.2">
      <c r="H22651" s="12"/>
      <c r="J22651" s="29"/>
      <c r="K22651" s="45"/>
      <c r="L22651" s="45"/>
      <c r="M22651" s="45"/>
    </row>
    <row r="22652" spans="8:13" s="28" customFormat="1" x14ac:dyDescent="0.2">
      <c r="H22652" s="12"/>
      <c r="J22652" s="29"/>
      <c r="K22652" s="45"/>
      <c r="L22652" s="45"/>
      <c r="M22652" s="45"/>
    </row>
    <row r="22653" spans="8:13" s="28" customFormat="1" x14ac:dyDescent="0.2">
      <c r="H22653" s="12"/>
      <c r="J22653" s="29"/>
      <c r="K22653" s="45"/>
      <c r="L22653" s="45"/>
      <c r="M22653" s="45"/>
    </row>
    <row r="22654" spans="8:13" s="28" customFormat="1" x14ac:dyDescent="0.2">
      <c r="H22654" s="12"/>
      <c r="J22654" s="29"/>
      <c r="K22654" s="45"/>
      <c r="L22654" s="45"/>
      <c r="M22654" s="45"/>
    </row>
    <row r="22655" spans="8:13" s="28" customFormat="1" x14ac:dyDescent="0.2">
      <c r="H22655" s="12"/>
      <c r="J22655" s="29"/>
      <c r="K22655" s="45"/>
      <c r="L22655" s="45"/>
      <c r="M22655" s="45"/>
    </row>
    <row r="22656" spans="8:13" s="28" customFormat="1" x14ac:dyDescent="0.2">
      <c r="H22656" s="12"/>
      <c r="J22656" s="29"/>
      <c r="K22656" s="45"/>
      <c r="L22656" s="45"/>
      <c r="M22656" s="45"/>
    </row>
    <row r="22657" spans="8:13" s="28" customFormat="1" x14ac:dyDescent="0.2">
      <c r="H22657" s="12"/>
      <c r="J22657" s="29"/>
      <c r="K22657" s="45"/>
      <c r="L22657" s="45"/>
      <c r="M22657" s="45"/>
    </row>
    <row r="22658" spans="8:13" s="28" customFormat="1" x14ac:dyDescent="0.2">
      <c r="H22658" s="12"/>
      <c r="J22658" s="29"/>
      <c r="K22658" s="45"/>
      <c r="L22658" s="45"/>
      <c r="M22658" s="45"/>
    </row>
    <row r="22659" spans="8:13" s="28" customFormat="1" x14ac:dyDescent="0.2">
      <c r="H22659" s="12"/>
      <c r="J22659" s="29"/>
      <c r="K22659" s="45"/>
      <c r="L22659" s="45"/>
      <c r="M22659" s="45"/>
    </row>
    <row r="22660" spans="8:13" s="28" customFormat="1" x14ac:dyDescent="0.2">
      <c r="H22660" s="12"/>
      <c r="J22660" s="29"/>
      <c r="K22660" s="45"/>
      <c r="L22660" s="45"/>
      <c r="M22660" s="45"/>
    </row>
    <row r="22661" spans="8:13" s="28" customFormat="1" x14ac:dyDescent="0.2">
      <c r="H22661" s="12"/>
      <c r="J22661" s="29"/>
      <c r="K22661" s="45"/>
      <c r="L22661" s="45"/>
      <c r="M22661" s="45"/>
    </row>
    <row r="22662" spans="8:13" s="28" customFormat="1" x14ac:dyDescent="0.2">
      <c r="H22662" s="12"/>
      <c r="J22662" s="29"/>
      <c r="K22662" s="45"/>
      <c r="L22662" s="45"/>
      <c r="M22662" s="45"/>
    </row>
    <row r="22663" spans="8:13" s="28" customFormat="1" x14ac:dyDescent="0.2">
      <c r="H22663" s="12"/>
      <c r="J22663" s="29"/>
      <c r="K22663" s="45"/>
      <c r="L22663" s="45"/>
      <c r="M22663" s="45"/>
    </row>
    <row r="22664" spans="8:13" s="28" customFormat="1" x14ac:dyDescent="0.2">
      <c r="H22664" s="12"/>
      <c r="J22664" s="29"/>
      <c r="K22664" s="45"/>
      <c r="L22664" s="45"/>
      <c r="M22664" s="45"/>
    </row>
    <row r="22665" spans="8:13" s="28" customFormat="1" x14ac:dyDescent="0.2">
      <c r="H22665" s="12"/>
      <c r="J22665" s="29"/>
      <c r="K22665" s="45"/>
      <c r="L22665" s="45"/>
      <c r="M22665" s="45"/>
    </row>
    <row r="22666" spans="8:13" s="28" customFormat="1" x14ac:dyDescent="0.2">
      <c r="H22666" s="12"/>
      <c r="J22666" s="29"/>
      <c r="K22666" s="45"/>
      <c r="L22666" s="45"/>
      <c r="M22666" s="45"/>
    </row>
    <row r="22667" spans="8:13" s="28" customFormat="1" x14ac:dyDescent="0.2">
      <c r="H22667" s="12"/>
      <c r="J22667" s="29"/>
      <c r="K22667" s="45"/>
      <c r="L22667" s="45"/>
      <c r="M22667" s="45"/>
    </row>
    <row r="22668" spans="8:13" s="28" customFormat="1" x14ac:dyDescent="0.2">
      <c r="H22668" s="12"/>
      <c r="J22668" s="29"/>
      <c r="K22668" s="45"/>
      <c r="L22668" s="45"/>
      <c r="M22668" s="45"/>
    </row>
    <row r="22669" spans="8:13" s="28" customFormat="1" x14ac:dyDescent="0.2">
      <c r="H22669" s="12"/>
      <c r="J22669" s="29"/>
      <c r="K22669" s="45"/>
      <c r="L22669" s="45"/>
      <c r="M22669" s="45"/>
    </row>
    <row r="22670" spans="8:13" s="28" customFormat="1" x14ac:dyDescent="0.2">
      <c r="H22670" s="12"/>
      <c r="J22670" s="29"/>
      <c r="K22670" s="45"/>
      <c r="L22670" s="45"/>
      <c r="M22670" s="45"/>
    </row>
    <row r="22671" spans="8:13" s="28" customFormat="1" x14ac:dyDescent="0.2">
      <c r="H22671" s="12"/>
      <c r="J22671" s="29"/>
      <c r="K22671" s="45"/>
      <c r="L22671" s="45"/>
      <c r="M22671" s="45"/>
    </row>
    <row r="22672" spans="8:13" s="28" customFormat="1" x14ac:dyDescent="0.2">
      <c r="H22672" s="12"/>
      <c r="J22672" s="29"/>
      <c r="K22672" s="45"/>
      <c r="L22672" s="45"/>
      <c r="M22672" s="45"/>
    </row>
    <row r="22673" spans="8:13" s="28" customFormat="1" x14ac:dyDescent="0.2">
      <c r="H22673" s="12"/>
      <c r="J22673" s="29"/>
      <c r="K22673" s="45"/>
      <c r="L22673" s="45"/>
      <c r="M22673" s="45"/>
    </row>
    <row r="22674" spans="8:13" s="28" customFormat="1" x14ac:dyDescent="0.2">
      <c r="H22674" s="12"/>
      <c r="J22674" s="29"/>
      <c r="K22674" s="45"/>
      <c r="L22674" s="45"/>
      <c r="M22674" s="45"/>
    </row>
    <row r="22675" spans="8:13" s="28" customFormat="1" x14ac:dyDescent="0.2">
      <c r="H22675" s="12"/>
      <c r="J22675" s="29"/>
      <c r="K22675" s="45"/>
      <c r="L22675" s="45"/>
      <c r="M22675" s="45"/>
    </row>
    <row r="22676" spans="8:13" s="28" customFormat="1" x14ac:dyDescent="0.2">
      <c r="H22676" s="12"/>
      <c r="J22676" s="29"/>
      <c r="K22676" s="45"/>
      <c r="L22676" s="45"/>
      <c r="M22676" s="45"/>
    </row>
    <row r="22677" spans="8:13" s="28" customFormat="1" x14ac:dyDescent="0.2">
      <c r="H22677" s="12"/>
      <c r="J22677" s="29"/>
      <c r="K22677" s="45"/>
      <c r="L22677" s="45"/>
      <c r="M22677" s="45"/>
    </row>
    <row r="22678" spans="8:13" s="28" customFormat="1" x14ac:dyDescent="0.2">
      <c r="H22678" s="12"/>
      <c r="J22678" s="29"/>
      <c r="K22678" s="45"/>
      <c r="L22678" s="45"/>
      <c r="M22678" s="45"/>
    </row>
    <row r="22679" spans="8:13" s="28" customFormat="1" x14ac:dyDescent="0.2">
      <c r="H22679" s="12"/>
      <c r="J22679" s="29"/>
      <c r="K22679" s="45"/>
      <c r="L22679" s="45"/>
      <c r="M22679" s="45"/>
    </row>
    <row r="22680" spans="8:13" s="28" customFormat="1" x14ac:dyDescent="0.2">
      <c r="H22680" s="12"/>
      <c r="J22680" s="29"/>
      <c r="K22680" s="45"/>
      <c r="L22680" s="45"/>
      <c r="M22680" s="45"/>
    </row>
    <row r="22681" spans="8:13" s="28" customFormat="1" x14ac:dyDescent="0.2">
      <c r="H22681" s="12"/>
      <c r="J22681" s="29"/>
      <c r="K22681" s="45"/>
      <c r="L22681" s="45"/>
      <c r="M22681" s="45"/>
    </row>
    <row r="22682" spans="8:13" s="28" customFormat="1" x14ac:dyDescent="0.2">
      <c r="H22682" s="12"/>
      <c r="J22682" s="29"/>
      <c r="K22682" s="45"/>
      <c r="L22682" s="45"/>
      <c r="M22682" s="45"/>
    </row>
    <row r="22683" spans="8:13" s="28" customFormat="1" x14ac:dyDescent="0.2">
      <c r="H22683" s="12"/>
      <c r="J22683" s="29"/>
      <c r="K22683" s="45"/>
      <c r="L22683" s="45"/>
      <c r="M22683" s="45"/>
    </row>
    <row r="22684" spans="8:13" s="28" customFormat="1" x14ac:dyDescent="0.2">
      <c r="H22684" s="12"/>
      <c r="J22684" s="29"/>
      <c r="K22684" s="45"/>
      <c r="L22684" s="45"/>
      <c r="M22684" s="45"/>
    </row>
    <row r="22685" spans="8:13" s="28" customFormat="1" x14ac:dyDescent="0.2">
      <c r="H22685" s="12"/>
      <c r="J22685" s="29"/>
      <c r="K22685" s="45"/>
      <c r="L22685" s="45"/>
      <c r="M22685" s="45"/>
    </row>
    <row r="22686" spans="8:13" s="28" customFormat="1" x14ac:dyDescent="0.2">
      <c r="H22686" s="12"/>
      <c r="J22686" s="29"/>
      <c r="K22686" s="45"/>
      <c r="L22686" s="45"/>
      <c r="M22686" s="45"/>
    </row>
    <row r="22687" spans="8:13" s="28" customFormat="1" x14ac:dyDescent="0.2">
      <c r="H22687" s="12"/>
      <c r="J22687" s="29"/>
      <c r="K22687" s="45"/>
      <c r="L22687" s="45"/>
      <c r="M22687" s="45"/>
    </row>
    <row r="22688" spans="8:13" s="28" customFormat="1" x14ac:dyDescent="0.2">
      <c r="H22688" s="12"/>
      <c r="J22688" s="29"/>
      <c r="K22688" s="45"/>
      <c r="L22688" s="45"/>
      <c r="M22688" s="45"/>
    </row>
    <row r="22689" spans="8:13" s="28" customFormat="1" x14ac:dyDescent="0.2">
      <c r="H22689" s="12"/>
      <c r="J22689" s="29"/>
      <c r="K22689" s="45"/>
      <c r="L22689" s="45"/>
      <c r="M22689" s="45"/>
    </row>
    <row r="22690" spans="8:13" s="28" customFormat="1" x14ac:dyDescent="0.2">
      <c r="H22690" s="12"/>
      <c r="J22690" s="29"/>
      <c r="K22690" s="45"/>
      <c r="L22690" s="45"/>
      <c r="M22690" s="45"/>
    </row>
    <row r="22691" spans="8:13" s="28" customFormat="1" x14ac:dyDescent="0.2">
      <c r="H22691" s="12"/>
      <c r="J22691" s="29"/>
      <c r="K22691" s="45"/>
      <c r="L22691" s="45"/>
      <c r="M22691" s="45"/>
    </row>
    <row r="22692" spans="8:13" s="28" customFormat="1" x14ac:dyDescent="0.2">
      <c r="H22692" s="12"/>
      <c r="J22692" s="29"/>
      <c r="K22692" s="45"/>
      <c r="L22692" s="45"/>
      <c r="M22692" s="45"/>
    </row>
    <row r="22693" spans="8:13" s="28" customFormat="1" x14ac:dyDescent="0.2">
      <c r="H22693" s="12"/>
      <c r="J22693" s="29"/>
      <c r="K22693" s="45"/>
      <c r="L22693" s="45"/>
      <c r="M22693" s="45"/>
    </row>
    <row r="22694" spans="8:13" s="28" customFormat="1" x14ac:dyDescent="0.2">
      <c r="H22694" s="12"/>
      <c r="J22694" s="29"/>
      <c r="K22694" s="45"/>
      <c r="L22694" s="45"/>
      <c r="M22694" s="45"/>
    </row>
    <row r="22695" spans="8:13" s="28" customFormat="1" x14ac:dyDescent="0.2">
      <c r="H22695" s="12"/>
      <c r="J22695" s="29"/>
      <c r="K22695" s="45"/>
      <c r="L22695" s="45"/>
      <c r="M22695" s="45"/>
    </row>
    <row r="22696" spans="8:13" s="28" customFormat="1" x14ac:dyDescent="0.2">
      <c r="H22696" s="12"/>
      <c r="J22696" s="29"/>
      <c r="K22696" s="45"/>
      <c r="L22696" s="45"/>
      <c r="M22696" s="45"/>
    </row>
    <row r="22697" spans="8:13" s="28" customFormat="1" x14ac:dyDescent="0.2">
      <c r="H22697" s="12"/>
      <c r="J22697" s="29"/>
      <c r="K22697" s="45"/>
      <c r="L22697" s="45"/>
      <c r="M22697" s="45"/>
    </row>
    <row r="22698" spans="8:13" s="28" customFormat="1" x14ac:dyDescent="0.2">
      <c r="H22698" s="12"/>
      <c r="J22698" s="29"/>
      <c r="K22698" s="45"/>
      <c r="L22698" s="45"/>
      <c r="M22698" s="45"/>
    </row>
    <row r="22699" spans="8:13" s="28" customFormat="1" x14ac:dyDescent="0.2">
      <c r="H22699" s="12"/>
      <c r="J22699" s="29"/>
      <c r="K22699" s="45"/>
      <c r="L22699" s="45"/>
      <c r="M22699" s="45"/>
    </row>
    <row r="22700" spans="8:13" s="28" customFormat="1" x14ac:dyDescent="0.2">
      <c r="H22700" s="12"/>
      <c r="J22700" s="29"/>
      <c r="K22700" s="45"/>
      <c r="L22700" s="45"/>
      <c r="M22700" s="45"/>
    </row>
    <row r="22701" spans="8:13" s="28" customFormat="1" x14ac:dyDescent="0.2">
      <c r="H22701" s="12"/>
      <c r="J22701" s="29"/>
      <c r="K22701" s="45"/>
      <c r="L22701" s="45"/>
      <c r="M22701" s="45"/>
    </row>
    <row r="22702" spans="8:13" s="28" customFormat="1" x14ac:dyDescent="0.2">
      <c r="H22702" s="12"/>
      <c r="J22702" s="29"/>
      <c r="K22702" s="45"/>
      <c r="L22702" s="45"/>
      <c r="M22702" s="45"/>
    </row>
    <row r="22703" spans="8:13" s="28" customFormat="1" x14ac:dyDescent="0.2">
      <c r="H22703" s="12"/>
      <c r="J22703" s="29"/>
      <c r="K22703" s="45"/>
      <c r="L22703" s="45"/>
      <c r="M22703" s="45"/>
    </row>
    <row r="22704" spans="8:13" s="28" customFormat="1" x14ac:dyDescent="0.2">
      <c r="H22704" s="12"/>
      <c r="J22704" s="29"/>
      <c r="K22704" s="45"/>
      <c r="L22704" s="45"/>
      <c r="M22704" s="45"/>
    </row>
    <row r="22705" spans="8:13" s="28" customFormat="1" x14ac:dyDescent="0.2">
      <c r="H22705" s="12"/>
      <c r="J22705" s="29"/>
      <c r="K22705" s="45"/>
      <c r="L22705" s="45"/>
      <c r="M22705" s="45"/>
    </row>
    <row r="22706" spans="8:13" s="28" customFormat="1" x14ac:dyDescent="0.2">
      <c r="H22706" s="12"/>
      <c r="J22706" s="29"/>
      <c r="K22706" s="45"/>
      <c r="L22706" s="45"/>
      <c r="M22706" s="45"/>
    </row>
    <row r="22707" spans="8:13" s="28" customFormat="1" x14ac:dyDescent="0.2">
      <c r="H22707" s="12"/>
      <c r="J22707" s="29"/>
      <c r="K22707" s="45"/>
      <c r="L22707" s="45"/>
      <c r="M22707" s="45"/>
    </row>
    <row r="22708" spans="8:13" s="28" customFormat="1" x14ac:dyDescent="0.2">
      <c r="H22708" s="12"/>
      <c r="J22708" s="29"/>
      <c r="K22708" s="45"/>
      <c r="L22708" s="45"/>
      <c r="M22708" s="45"/>
    </row>
    <row r="22709" spans="8:13" s="28" customFormat="1" x14ac:dyDescent="0.2">
      <c r="H22709" s="12"/>
      <c r="J22709" s="29"/>
      <c r="K22709" s="45"/>
      <c r="L22709" s="45"/>
      <c r="M22709" s="45"/>
    </row>
    <row r="22710" spans="8:13" s="28" customFormat="1" x14ac:dyDescent="0.2">
      <c r="H22710" s="12"/>
      <c r="J22710" s="29"/>
      <c r="K22710" s="45"/>
      <c r="L22710" s="45"/>
      <c r="M22710" s="45"/>
    </row>
    <row r="22711" spans="8:13" s="28" customFormat="1" x14ac:dyDescent="0.2">
      <c r="H22711" s="12"/>
      <c r="J22711" s="29"/>
      <c r="K22711" s="45"/>
      <c r="L22711" s="45"/>
      <c r="M22711" s="45"/>
    </row>
    <row r="22712" spans="8:13" s="28" customFormat="1" x14ac:dyDescent="0.2">
      <c r="H22712" s="12"/>
      <c r="J22712" s="29"/>
      <c r="K22712" s="45"/>
      <c r="L22712" s="45"/>
      <c r="M22712" s="45"/>
    </row>
    <row r="22713" spans="8:13" s="28" customFormat="1" x14ac:dyDescent="0.2">
      <c r="H22713" s="12"/>
      <c r="J22713" s="29"/>
      <c r="K22713" s="45"/>
      <c r="L22713" s="45"/>
      <c r="M22713" s="45"/>
    </row>
    <row r="22714" spans="8:13" s="28" customFormat="1" x14ac:dyDescent="0.2">
      <c r="H22714" s="12"/>
      <c r="J22714" s="29"/>
      <c r="K22714" s="45"/>
      <c r="L22714" s="45"/>
      <c r="M22714" s="45"/>
    </row>
    <row r="22715" spans="8:13" s="28" customFormat="1" x14ac:dyDescent="0.2">
      <c r="H22715" s="12"/>
      <c r="J22715" s="29"/>
      <c r="K22715" s="45"/>
      <c r="L22715" s="45"/>
      <c r="M22715" s="45"/>
    </row>
    <row r="22716" spans="8:13" s="28" customFormat="1" x14ac:dyDescent="0.2">
      <c r="H22716" s="12"/>
      <c r="J22716" s="29"/>
      <c r="K22716" s="45"/>
      <c r="L22716" s="45"/>
      <c r="M22716" s="45"/>
    </row>
    <row r="22717" spans="8:13" s="28" customFormat="1" x14ac:dyDescent="0.2">
      <c r="H22717" s="12"/>
      <c r="J22717" s="29"/>
      <c r="K22717" s="45"/>
      <c r="L22717" s="45"/>
      <c r="M22717" s="45"/>
    </row>
    <row r="22718" spans="8:13" s="28" customFormat="1" x14ac:dyDescent="0.2">
      <c r="H22718" s="12"/>
      <c r="J22718" s="29"/>
      <c r="K22718" s="45"/>
      <c r="L22718" s="45"/>
      <c r="M22718" s="45"/>
    </row>
    <row r="22719" spans="8:13" s="28" customFormat="1" x14ac:dyDescent="0.2">
      <c r="H22719" s="12"/>
      <c r="J22719" s="29"/>
      <c r="K22719" s="45"/>
      <c r="L22719" s="45"/>
      <c r="M22719" s="45"/>
    </row>
    <row r="22720" spans="8:13" s="28" customFormat="1" x14ac:dyDescent="0.2">
      <c r="H22720" s="12"/>
      <c r="J22720" s="29"/>
      <c r="K22720" s="45"/>
      <c r="L22720" s="45"/>
      <c r="M22720" s="45"/>
    </row>
    <row r="22721" spans="8:13" s="28" customFormat="1" x14ac:dyDescent="0.2">
      <c r="H22721" s="12"/>
      <c r="J22721" s="29"/>
      <c r="K22721" s="45"/>
      <c r="L22721" s="45"/>
      <c r="M22721" s="45"/>
    </row>
    <row r="22722" spans="8:13" s="28" customFormat="1" x14ac:dyDescent="0.2">
      <c r="H22722" s="12"/>
      <c r="J22722" s="29"/>
      <c r="K22722" s="45"/>
      <c r="L22722" s="45"/>
      <c r="M22722" s="45"/>
    </row>
    <row r="22723" spans="8:13" s="28" customFormat="1" x14ac:dyDescent="0.2">
      <c r="H22723" s="12"/>
      <c r="J22723" s="29"/>
      <c r="K22723" s="45"/>
      <c r="L22723" s="45"/>
      <c r="M22723" s="45"/>
    </row>
    <row r="22724" spans="8:13" s="28" customFormat="1" x14ac:dyDescent="0.2">
      <c r="H22724" s="12"/>
      <c r="J22724" s="29"/>
      <c r="K22724" s="45"/>
      <c r="L22724" s="45"/>
      <c r="M22724" s="45"/>
    </row>
    <row r="22725" spans="8:13" s="28" customFormat="1" x14ac:dyDescent="0.2">
      <c r="H22725" s="12"/>
      <c r="J22725" s="29"/>
      <c r="K22725" s="45"/>
      <c r="L22725" s="45"/>
      <c r="M22725" s="45"/>
    </row>
    <row r="22726" spans="8:13" s="28" customFormat="1" x14ac:dyDescent="0.2">
      <c r="H22726" s="12"/>
      <c r="J22726" s="29"/>
      <c r="K22726" s="45"/>
      <c r="L22726" s="45"/>
      <c r="M22726" s="45"/>
    </row>
    <row r="22727" spans="8:13" s="28" customFormat="1" x14ac:dyDescent="0.2">
      <c r="H22727" s="12"/>
      <c r="J22727" s="29"/>
      <c r="K22727" s="45"/>
      <c r="L22727" s="45"/>
      <c r="M22727" s="45"/>
    </row>
    <row r="22728" spans="8:13" s="28" customFormat="1" x14ac:dyDescent="0.2">
      <c r="H22728" s="12"/>
      <c r="J22728" s="29"/>
      <c r="K22728" s="45"/>
      <c r="L22728" s="45"/>
      <c r="M22728" s="45"/>
    </row>
    <row r="22729" spans="8:13" s="28" customFormat="1" x14ac:dyDescent="0.2">
      <c r="H22729" s="12"/>
      <c r="J22729" s="29"/>
      <c r="K22729" s="45"/>
      <c r="L22729" s="45"/>
      <c r="M22729" s="45"/>
    </row>
    <row r="22730" spans="8:13" s="28" customFormat="1" x14ac:dyDescent="0.2">
      <c r="H22730" s="12"/>
      <c r="J22730" s="29"/>
      <c r="K22730" s="45"/>
      <c r="L22730" s="45"/>
      <c r="M22730" s="45"/>
    </row>
    <row r="22731" spans="8:13" s="28" customFormat="1" x14ac:dyDescent="0.2">
      <c r="H22731" s="12"/>
      <c r="J22731" s="29"/>
      <c r="K22731" s="45"/>
      <c r="L22731" s="45"/>
      <c r="M22731" s="45"/>
    </row>
    <row r="22732" spans="8:13" s="28" customFormat="1" x14ac:dyDescent="0.2">
      <c r="H22732" s="12"/>
      <c r="J22732" s="29"/>
      <c r="K22732" s="45"/>
      <c r="L22732" s="45"/>
      <c r="M22732" s="45"/>
    </row>
    <row r="22733" spans="8:13" s="28" customFormat="1" x14ac:dyDescent="0.2">
      <c r="H22733" s="12"/>
      <c r="J22733" s="29"/>
      <c r="K22733" s="45"/>
      <c r="L22733" s="45"/>
      <c r="M22733" s="45"/>
    </row>
    <row r="22734" spans="8:13" s="28" customFormat="1" x14ac:dyDescent="0.2">
      <c r="H22734" s="12"/>
      <c r="J22734" s="29"/>
      <c r="K22734" s="45"/>
      <c r="L22734" s="45"/>
      <c r="M22734" s="45"/>
    </row>
    <row r="22735" spans="8:13" s="28" customFormat="1" x14ac:dyDescent="0.2">
      <c r="H22735" s="12"/>
      <c r="J22735" s="29"/>
      <c r="K22735" s="45"/>
      <c r="L22735" s="45"/>
      <c r="M22735" s="45"/>
    </row>
    <row r="22736" spans="8:13" s="28" customFormat="1" x14ac:dyDescent="0.2">
      <c r="H22736" s="12"/>
      <c r="J22736" s="29"/>
      <c r="K22736" s="45"/>
      <c r="L22736" s="45"/>
      <c r="M22736" s="45"/>
    </row>
    <row r="22737" spans="8:13" s="28" customFormat="1" x14ac:dyDescent="0.2">
      <c r="H22737" s="12"/>
      <c r="J22737" s="29"/>
      <c r="K22737" s="45"/>
      <c r="L22737" s="45"/>
      <c r="M22737" s="45"/>
    </row>
    <row r="22738" spans="8:13" s="28" customFormat="1" x14ac:dyDescent="0.2">
      <c r="H22738" s="12"/>
      <c r="J22738" s="29"/>
      <c r="K22738" s="45"/>
      <c r="L22738" s="45"/>
      <c r="M22738" s="45"/>
    </row>
    <row r="22739" spans="8:13" s="28" customFormat="1" x14ac:dyDescent="0.2">
      <c r="H22739" s="12"/>
      <c r="J22739" s="29"/>
      <c r="K22739" s="45"/>
      <c r="L22739" s="45"/>
      <c r="M22739" s="45"/>
    </row>
    <row r="22740" spans="8:13" s="28" customFormat="1" x14ac:dyDescent="0.2">
      <c r="H22740" s="12"/>
      <c r="J22740" s="29"/>
      <c r="K22740" s="45"/>
      <c r="L22740" s="45"/>
      <c r="M22740" s="45"/>
    </row>
    <row r="22741" spans="8:13" s="28" customFormat="1" x14ac:dyDescent="0.2">
      <c r="H22741" s="12"/>
      <c r="J22741" s="29"/>
      <c r="K22741" s="45"/>
      <c r="L22741" s="45"/>
      <c r="M22741" s="45"/>
    </row>
    <row r="22742" spans="8:13" s="28" customFormat="1" x14ac:dyDescent="0.2">
      <c r="H22742" s="12"/>
      <c r="J22742" s="29"/>
      <c r="K22742" s="45"/>
      <c r="L22742" s="45"/>
      <c r="M22742" s="45"/>
    </row>
    <row r="22743" spans="8:13" s="28" customFormat="1" x14ac:dyDescent="0.2">
      <c r="H22743" s="12"/>
      <c r="J22743" s="29"/>
      <c r="K22743" s="45"/>
      <c r="L22743" s="45"/>
      <c r="M22743" s="45"/>
    </row>
    <row r="22744" spans="8:13" s="28" customFormat="1" x14ac:dyDescent="0.2">
      <c r="H22744" s="12"/>
      <c r="J22744" s="29"/>
      <c r="K22744" s="45"/>
      <c r="L22744" s="45"/>
      <c r="M22744" s="45"/>
    </row>
    <row r="22745" spans="8:13" s="28" customFormat="1" x14ac:dyDescent="0.2">
      <c r="H22745" s="12"/>
      <c r="J22745" s="29"/>
      <c r="K22745" s="45"/>
      <c r="L22745" s="45"/>
      <c r="M22745" s="45"/>
    </row>
    <row r="22746" spans="8:13" s="28" customFormat="1" x14ac:dyDescent="0.2">
      <c r="H22746" s="12"/>
      <c r="J22746" s="29"/>
      <c r="K22746" s="45"/>
      <c r="L22746" s="45"/>
      <c r="M22746" s="45"/>
    </row>
    <row r="22747" spans="8:13" s="28" customFormat="1" x14ac:dyDescent="0.2">
      <c r="H22747" s="12"/>
      <c r="J22747" s="29"/>
      <c r="K22747" s="45"/>
      <c r="L22747" s="45"/>
      <c r="M22747" s="45"/>
    </row>
    <row r="22748" spans="8:13" s="28" customFormat="1" x14ac:dyDescent="0.2">
      <c r="H22748" s="12"/>
      <c r="J22748" s="29"/>
      <c r="K22748" s="45"/>
      <c r="L22748" s="45"/>
      <c r="M22748" s="45"/>
    </row>
    <row r="22749" spans="8:13" s="28" customFormat="1" x14ac:dyDescent="0.2">
      <c r="H22749" s="12"/>
      <c r="J22749" s="29"/>
      <c r="K22749" s="45"/>
      <c r="L22749" s="45"/>
      <c r="M22749" s="45"/>
    </row>
    <row r="22750" spans="8:13" s="28" customFormat="1" x14ac:dyDescent="0.2">
      <c r="H22750" s="12"/>
      <c r="J22750" s="29"/>
      <c r="K22750" s="45"/>
      <c r="L22750" s="45"/>
      <c r="M22750" s="45"/>
    </row>
    <row r="22751" spans="8:13" s="28" customFormat="1" x14ac:dyDescent="0.2">
      <c r="H22751" s="12"/>
      <c r="J22751" s="29"/>
      <c r="K22751" s="45"/>
      <c r="L22751" s="45"/>
      <c r="M22751" s="45"/>
    </row>
    <row r="22752" spans="8:13" s="28" customFormat="1" x14ac:dyDescent="0.2">
      <c r="H22752" s="12"/>
      <c r="J22752" s="29"/>
      <c r="K22752" s="45"/>
      <c r="L22752" s="45"/>
      <c r="M22752" s="45"/>
    </row>
    <row r="22753" spans="8:13" s="28" customFormat="1" x14ac:dyDescent="0.2">
      <c r="H22753" s="12"/>
      <c r="J22753" s="29"/>
      <c r="K22753" s="45"/>
      <c r="L22753" s="45"/>
      <c r="M22753" s="45"/>
    </row>
    <row r="22754" spans="8:13" s="28" customFormat="1" x14ac:dyDescent="0.2">
      <c r="H22754" s="12"/>
      <c r="J22754" s="29"/>
      <c r="K22754" s="45"/>
      <c r="L22754" s="45"/>
      <c r="M22754" s="45"/>
    </row>
    <row r="22755" spans="8:13" s="28" customFormat="1" x14ac:dyDescent="0.2">
      <c r="H22755" s="12"/>
      <c r="J22755" s="29"/>
      <c r="K22755" s="45"/>
      <c r="L22755" s="45"/>
      <c r="M22755" s="45"/>
    </row>
    <row r="22756" spans="8:13" s="28" customFormat="1" x14ac:dyDescent="0.2">
      <c r="H22756" s="12"/>
      <c r="J22756" s="29"/>
      <c r="K22756" s="45"/>
      <c r="L22756" s="45"/>
      <c r="M22756" s="45"/>
    </row>
    <row r="22757" spans="8:13" s="28" customFormat="1" x14ac:dyDescent="0.2">
      <c r="H22757" s="12"/>
      <c r="J22757" s="29"/>
      <c r="K22757" s="45"/>
      <c r="L22757" s="45"/>
      <c r="M22757" s="45"/>
    </row>
    <row r="22758" spans="8:13" s="28" customFormat="1" x14ac:dyDescent="0.2">
      <c r="H22758" s="12"/>
      <c r="J22758" s="29"/>
      <c r="K22758" s="45"/>
      <c r="L22758" s="45"/>
      <c r="M22758" s="45"/>
    </row>
    <row r="22759" spans="8:13" s="28" customFormat="1" x14ac:dyDescent="0.2">
      <c r="H22759" s="12"/>
      <c r="J22759" s="29"/>
      <c r="K22759" s="45"/>
      <c r="L22759" s="45"/>
      <c r="M22759" s="45"/>
    </row>
    <row r="22760" spans="8:13" s="28" customFormat="1" x14ac:dyDescent="0.2">
      <c r="H22760" s="12"/>
      <c r="J22760" s="29"/>
      <c r="K22760" s="45"/>
      <c r="L22760" s="45"/>
      <c r="M22760" s="45"/>
    </row>
    <row r="22761" spans="8:13" s="28" customFormat="1" x14ac:dyDescent="0.2">
      <c r="H22761" s="12"/>
      <c r="J22761" s="29"/>
      <c r="K22761" s="45"/>
      <c r="L22761" s="45"/>
      <c r="M22761" s="45"/>
    </row>
    <row r="22762" spans="8:13" s="28" customFormat="1" x14ac:dyDescent="0.2">
      <c r="H22762" s="12"/>
      <c r="J22762" s="29"/>
      <c r="K22762" s="45"/>
      <c r="L22762" s="45"/>
      <c r="M22762" s="45"/>
    </row>
    <row r="22763" spans="8:13" s="28" customFormat="1" x14ac:dyDescent="0.2">
      <c r="H22763" s="12"/>
      <c r="J22763" s="29"/>
      <c r="K22763" s="45"/>
      <c r="L22763" s="45"/>
      <c r="M22763" s="45"/>
    </row>
    <row r="22764" spans="8:13" s="28" customFormat="1" x14ac:dyDescent="0.2">
      <c r="H22764" s="12"/>
      <c r="J22764" s="29"/>
      <c r="K22764" s="45"/>
      <c r="L22764" s="45"/>
      <c r="M22764" s="45"/>
    </row>
    <row r="22765" spans="8:13" s="28" customFormat="1" x14ac:dyDescent="0.2">
      <c r="H22765" s="12"/>
      <c r="J22765" s="29"/>
      <c r="K22765" s="45"/>
      <c r="L22765" s="45"/>
      <c r="M22765" s="45"/>
    </row>
    <row r="22766" spans="8:13" s="28" customFormat="1" x14ac:dyDescent="0.2">
      <c r="H22766" s="12"/>
      <c r="J22766" s="29"/>
      <c r="K22766" s="45"/>
      <c r="L22766" s="45"/>
      <c r="M22766" s="45"/>
    </row>
    <row r="22767" spans="8:13" s="28" customFormat="1" x14ac:dyDescent="0.2">
      <c r="H22767" s="12"/>
      <c r="J22767" s="29"/>
      <c r="K22767" s="45"/>
      <c r="L22767" s="45"/>
      <c r="M22767" s="45"/>
    </row>
    <row r="22768" spans="8:13" s="28" customFormat="1" x14ac:dyDescent="0.2">
      <c r="H22768" s="12"/>
      <c r="J22768" s="29"/>
      <c r="K22768" s="45"/>
      <c r="L22768" s="45"/>
      <c r="M22768" s="45"/>
    </row>
    <row r="22769" spans="8:13" s="28" customFormat="1" x14ac:dyDescent="0.2">
      <c r="H22769" s="12"/>
      <c r="J22769" s="29"/>
      <c r="K22769" s="45"/>
      <c r="L22769" s="45"/>
      <c r="M22769" s="45"/>
    </row>
    <row r="22770" spans="8:13" s="28" customFormat="1" x14ac:dyDescent="0.2">
      <c r="H22770" s="12"/>
      <c r="J22770" s="29"/>
      <c r="K22770" s="45"/>
      <c r="L22770" s="45"/>
      <c r="M22770" s="45"/>
    </row>
    <row r="22771" spans="8:13" s="28" customFormat="1" x14ac:dyDescent="0.2">
      <c r="H22771" s="12"/>
      <c r="J22771" s="29"/>
      <c r="K22771" s="45"/>
      <c r="L22771" s="45"/>
      <c r="M22771" s="45"/>
    </row>
    <row r="22772" spans="8:13" s="28" customFormat="1" x14ac:dyDescent="0.2">
      <c r="H22772" s="12"/>
      <c r="J22772" s="29"/>
      <c r="K22772" s="45"/>
      <c r="L22772" s="45"/>
      <c r="M22772" s="45"/>
    </row>
    <row r="22773" spans="8:13" s="28" customFormat="1" x14ac:dyDescent="0.2">
      <c r="H22773" s="12"/>
      <c r="J22773" s="29"/>
      <c r="K22773" s="45"/>
      <c r="L22773" s="45"/>
      <c r="M22773" s="45"/>
    </row>
    <row r="22774" spans="8:13" s="28" customFormat="1" x14ac:dyDescent="0.2">
      <c r="H22774" s="12"/>
      <c r="J22774" s="29"/>
      <c r="K22774" s="45"/>
      <c r="L22774" s="45"/>
      <c r="M22774" s="45"/>
    </row>
    <row r="22775" spans="8:13" s="28" customFormat="1" x14ac:dyDescent="0.2">
      <c r="H22775" s="12"/>
      <c r="J22775" s="29"/>
      <c r="K22775" s="45"/>
      <c r="L22775" s="45"/>
      <c r="M22775" s="45"/>
    </row>
    <row r="22776" spans="8:13" s="28" customFormat="1" x14ac:dyDescent="0.2">
      <c r="H22776" s="12"/>
      <c r="J22776" s="29"/>
      <c r="K22776" s="45"/>
      <c r="L22776" s="45"/>
      <c r="M22776" s="45"/>
    </row>
    <row r="22777" spans="8:13" s="28" customFormat="1" x14ac:dyDescent="0.2">
      <c r="H22777" s="12"/>
      <c r="J22777" s="29"/>
      <c r="K22777" s="45"/>
      <c r="L22777" s="45"/>
      <c r="M22777" s="45"/>
    </row>
    <row r="22778" spans="8:13" s="28" customFormat="1" x14ac:dyDescent="0.2">
      <c r="H22778" s="12"/>
      <c r="J22778" s="29"/>
      <c r="K22778" s="45"/>
      <c r="L22778" s="45"/>
      <c r="M22778" s="45"/>
    </row>
    <row r="22779" spans="8:13" s="28" customFormat="1" x14ac:dyDescent="0.2">
      <c r="H22779" s="12"/>
      <c r="J22779" s="29"/>
      <c r="K22779" s="45"/>
      <c r="L22779" s="45"/>
      <c r="M22779" s="45"/>
    </row>
    <row r="22780" spans="8:13" s="28" customFormat="1" x14ac:dyDescent="0.2">
      <c r="H22780" s="12"/>
      <c r="J22780" s="29"/>
      <c r="K22780" s="45"/>
      <c r="L22780" s="45"/>
      <c r="M22780" s="45"/>
    </row>
    <row r="22781" spans="8:13" s="28" customFormat="1" x14ac:dyDescent="0.2">
      <c r="H22781" s="12"/>
      <c r="J22781" s="29"/>
      <c r="K22781" s="45"/>
      <c r="L22781" s="45"/>
      <c r="M22781" s="45"/>
    </row>
    <row r="22782" spans="8:13" s="28" customFormat="1" x14ac:dyDescent="0.2">
      <c r="H22782" s="12"/>
      <c r="J22782" s="29"/>
      <c r="K22782" s="45"/>
      <c r="L22782" s="45"/>
      <c r="M22782" s="45"/>
    </row>
    <row r="22783" spans="8:13" s="28" customFormat="1" x14ac:dyDescent="0.2">
      <c r="H22783" s="12"/>
      <c r="J22783" s="29"/>
      <c r="K22783" s="45"/>
      <c r="L22783" s="45"/>
      <c r="M22783" s="45"/>
    </row>
    <row r="22784" spans="8:13" s="28" customFormat="1" x14ac:dyDescent="0.2">
      <c r="H22784" s="12"/>
      <c r="J22784" s="29"/>
      <c r="K22784" s="45"/>
      <c r="L22784" s="45"/>
      <c r="M22784" s="45"/>
    </row>
    <row r="22785" spans="8:13" s="28" customFormat="1" x14ac:dyDescent="0.2">
      <c r="H22785" s="12"/>
      <c r="J22785" s="29"/>
      <c r="K22785" s="45"/>
      <c r="L22785" s="45"/>
      <c r="M22785" s="45"/>
    </row>
    <row r="22786" spans="8:13" s="28" customFormat="1" x14ac:dyDescent="0.2">
      <c r="H22786" s="12"/>
      <c r="J22786" s="29"/>
      <c r="K22786" s="45"/>
      <c r="L22786" s="45"/>
      <c r="M22786" s="45"/>
    </row>
    <row r="22787" spans="8:13" s="28" customFormat="1" x14ac:dyDescent="0.2">
      <c r="H22787" s="12"/>
      <c r="J22787" s="29"/>
      <c r="K22787" s="45"/>
      <c r="L22787" s="45"/>
      <c r="M22787" s="45"/>
    </row>
    <row r="22788" spans="8:13" s="28" customFormat="1" x14ac:dyDescent="0.2">
      <c r="H22788" s="12"/>
      <c r="J22788" s="29"/>
      <c r="K22788" s="45"/>
      <c r="L22788" s="45"/>
      <c r="M22788" s="45"/>
    </row>
    <row r="22789" spans="8:13" s="28" customFormat="1" x14ac:dyDescent="0.2">
      <c r="H22789" s="12"/>
      <c r="J22789" s="29"/>
      <c r="K22789" s="45"/>
      <c r="L22789" s="45"/>
      <c r="M22789" s="45"/>
    </row>
    <row r="22790" spans="8:13" s="28" customFormat="1" x14ac:dyDescent="0.2">
      <c r="H22790" s="12"/>
      <c r="J22790" s="29"/>
      <c r="K22790" s="45"/>
      <c r="L22790" s="45"/>
      <c r="M22790" s="45"/>
    </row>
    <row r="22791" spans="8:13" s="28" customFormat="1" x14ac:dyDescent="0.2">
      <c r="H22791" s="12"/>
      <c r="J22791" s="29"/>
      <c r="K22791" s="45"/>
      <c r="L22791" s="45"/>
      <c r="M22791" s="45"/>
    </row>
    <row r="22792" spans="8:13" s="28" customFormat="1" x14ac:dyDescent="0.2">
      <c r="H22792" s="12"/>
      <c r="J22792" s="29"/>
      <c r="K22792" s="45"/>
      <c r="L22792" s="45"/>
      <c r="M22792" s="45"/>
    </row>
    <row r="22793" spans="8:13" s="28" customFormat="1" x14ac:dyDescent="0.2">
      <c r="H22793" s="12"/>
      <c r="J22793" s="29"/>
      <c r="K22793" s="45"/>
      <c r="L22793" s="45"/>
      <c r="M22793" s="45"/>
    </row>
    <row r="22794" spans="8:13" s="28" customFormat="1" x14ac:dyDescent="0.2">
      <c r="H22794" s="12"/>
      <c r="J22794" s="29"/>
      <c r="K22794" s="45"/>
      <c r="L22794" s="45"/>
      <c r="M22794" s="45"/>
    </row>
    <row r="22795" spans="8:13" s="28" customFormat="1" x14ac:dyDescent="0.2">
      <c r="H22795" s="12"/>
      <c r="J22795" s="29"/>
      <c r="K22795" s="45"/>
      <c r="L22795" s="45"/>
      <c r="M22795" s="45"/>
    </row>
    <row r="22796" spans="8:13" s="28" customFormat="1" x14ac:dyDescent="0.2">
      <c r="H22796" s="12"/>
      <c r="J22796" s="29"/>
      <c r="K22796" s="45"/>
      <c r="L22796" s="45"/>
      <c r="M22796" s="45"/>
    </row>
    <row r="22797" spans="8:13" s="28" customFormat="1" x14ac:dyDescent="0.2">
      <c r="H22797" s="12"/>
      <c r="J22797" s="29"/>
      <c r="K22797" s="45"/>
      <c r="L22797" s="45"/>
      <c r="M22797" s="45"/>
    </row>
    <row r="22798" spans="8:13" s="28" customFormat="1" x14ac:dyDescent="0.2">
      <c r="H22798" s="12"/>
      <c r="J22798" s="29"/>
      <c r="K22798" s="45"/>
      <c r="L22798" s="45"/>
      <c r="M22798" s="45"/>
    </row>
    <row r="22799" spans="8:13" s="28" customFormat="1" x14ac:dyDescent="0.2">
      <c r="H22799" s="12"/>
      <c r="J22799" s="29"/>
      <c r="K22799" s="45"/>
      <c r="L22799" s="45"/>
      <c r="M22799" s="45"/>
    </row>
    <row r="22800" spans="8:13" s="28" customFormat="1" x14ac:dyDescent="0.2">
      <c r="H22800" s="12"/>
      <c r="J22800" s="29"/>
      <c r="K22800" s="45"/>
      <c r="L22800" s="45"/>
      <c r="M22800" s="45"/>
    </row>
    <row r="22801" spans="8:13" s="28" customFormat="1" x14ac:dyDescent="0.2">
      <c r="H22801" s="12"/>
      <c r="J22801" s="29"/>
      <c r="K22801" s="45"/>
      <c r="L22801" s="45"/>
      <c r="M22801" s="45"/>
    </row>
    <row r="22802" spans="8:13" s="28" customFormat="1" x14ac:dyDescent="0.2">
      <c r="H22802" s="12"/>
      <c r="J22802" s="29"/>
      <c r="K22802" s="45"/>
      <c r="L22802" s="45"/>
      <c r="M22802" s="45"/>
    </row>
    <row r="22803" spans="8:13" s="28" customFormat="1" x14ac:dyDescent="0.2">
      <c r="H22803" s="12"/>
      <c r="J22803" s="29"/>
      <c r="K22803" s="45"/>
      <c r="L22803" s="45"/>
      <c r="M22803" s="45"/>
    </row>
    <row r="22804" spans="8:13" s="28" customFormat="1" x14ac:dyDescent="0.2">
      <c r="H22804" s="12"/>
      <c r="J22804" s="29"/>
      <c r="K22804" s="45"/>
      <c r="L22804" s="45"/>
      <c r="M22804" s="45"/>
    </row>
    <row r="22805" spans="8:13" s="28" customFormat="1" x14ac:dyDescent="0.2">
      <c r="H22805" s="12"/>
      <c r="J22805" s="29"/>
      <c r="K22805" s="45"/>
      <c r="L22805" s="45"/>
      <c r="M22805" s="45"/>
    </row>
    <row r="22806" spans="8:13" s="28" customFormat="1" x14ac:dyDescent="0.2">
      <c r="H22806" s="12"/>
      <c r="J22806" s="29"/>
      <c r="K22806" s="45"/>
      <c r="L22806" s="45"/>
      <c r="M22806" s="45"/>
    </row>
    <row r="22807" spans="8:13" s="28" customFormat="1" x14ac:dyDescent="0.2">
      <c r="H22807" s="12"/>
      <c r="J22807" s="29"/>
      <c r="K22807" s="45"/>
      <c r="L22807" s="45"/>
      <c r="M22807" s="45"/>
    </row>
    <row r="22808" spans="8:13" s="28" customFormat="1" x14ac:dyDescent="0.2">
      <c r="H22808" s="12"/>
      <c r="J22808" s="29"/>
      <c r="K22808" s="45"/>
      <c r="L22808" s="45"/>
      <c r="M22808" s="45"/>
    </row>
    <row r="22809" spans="8:13" s="28" customFormat="1" x14ac:dyDescent="0.2">
      <c r="H22809" s="12"/>
      <c r="J22809" s="29"/>
      <c r="K22809" s="45"/>
      <c r="L22809" s="45"/>
      <c r="M22809" s="45"/>
    </row>
    <row r="22810" spans="8:13" s="28" customFormat="1" x14ac:dyDescent="0.2">
      <c r="H22810" s="12"/>
      <c r="J22810" s="29"/>
      <c r="K22810" s="45"/>
      <c r="L22810" s="45"/>
      <c r="M22810" s="45"/>
    </row>
    <row r="22811" spans="8:13" s="28" customFormat="1" x14ac:dyDescent="0.2">
      <c r="H22811" s="12"/>
      <c r="J22811" s="29"/>
      <c r="K22811" s="45"/>
      <c r="L22811" s="45"/>
      <c r="M22811" s="45"/>
    </row>
    <row r="22812" spans="8:13" s="28" customFormat="1" x14ac:dyDescent="0.2">
      <c r="H22812" s="12"/>
      <c r="J22812" s="29"/>
      <c r="K22812" s="45"/>
      <c r="L22812" s="45"/>
      <c r="M22812" s="45"/>
    </row>
    <row r="22813" spans="8:13" s="28" customFormat="1" x14ac:dyDescent="0.2">
      <c r="H22813" s="12"/>
      <c r="J22813" s="29"/>
      <c r="K22813" s="45"/>
      <c r="L22813" s="45"/>
      <c r="M22813" s="45"/>
    </row>
    <row r="22814" spans="8:13" s="28" customFormat="1" x14ac:dyDescent="0.2">
      <c r="H22814" s="12"/>
      <c r="J22814" s="29"/>
      <c r="K22814" s="45"/>
      <c r="L22814" s="45"/>
      <c r="M22814" s="45"/>
    </row>
    <row r="22815" spans="8:13" s="28" customFormat="1" x14ac:dyDescent="0.2">
      <c r="H22815" s="12"/>
      <c r="J22815" s="29"/>
      <c r="K22815" s="45"/>
      <c r="L22815" s="45"/>
      <c r="M22815" s="45"/>
    </row>
    <row r="22816" spans="8:13" s="28" customFormat="1" x14ac:dyDescent="0.2">
      <c r="H22816" s="12"/>
      <c r="J22816" s="29"/>
      <c r="K22816" s="45"/>
      <c r="L22816" s="45"/>
      <c r="M22816" s="45"/>
    </row>
    <row r="22817" spans="8:13" s="28" customFormat="1" x14ac:dyDescent="0.2">
      <c r="H22817" s="12"/>
      <c r="J22817" s="29"/>
      <c r="K22817" s="45"/>
      <c r="L22817" s="45"/>
      <c r="M22817" s="45"/>
    </row>
    <row r="22818" spans="8:13" s="28" customFormat="1" x14ac:dyDescent="0.2">
      <c r="H22818" s="12"/>
      <c r="J22818" s="29"/>
      <c r="K22818" s="45"/>
      <c r="L22818" s="45"/>
      <c r="M22818" s="45"/>
    </row>
    <row r="22819" spans="8:13" s="28" customFormat="1" x14ac:dyDescent="0.2">
      <c r="H22819" s="12"/>
      <c r="J22819" s="29"/>
      <c r="K22819" s="45"/>
      <c r="L22819" s="45"/>
      <c r="M22819" s="45"/>
    </row>
    <row r="22820" spans="8:13" s="28" customFormat="1" x14ac:dyDescent="0.2">
      <c r="H22820" s="12"/>
      <c r="J22820" s="29"/>
      <c r="K22820" s="45"/>
      <c r="L22820" s="45"/>
      <c r="M22820" s="45"/>
    </row>
    <row r="22821" spans="8:13" s="28" customFormat="1" x14ac:dyDescent="0.2">
      <c r="H22821" s="12"/>
      <c r="J22821" s="29"/>
      <c r="K22821" s="45"/>
      <c r="L22821" s="45"/>
      <c r="M22821" s="45"/>
    </row>
    <row r="22822" spans="8:13" s="28" customFormat="1" x14ac:dyDescent="0.2">
      <c r="H22822" s="12"/>
      <c r="J22822" s="29"/>
      <c r="K22822" s="45"/>
      <c r="L22822" s="45"/>
      <c r="M22822" s="45"/>
    </row>
    <row r="22823" spans="8:13" s="28" customFormat="1" x14ac:dyDescent="0.2">
      <c r="H22823" s="12"/>
      <c r="J22823" s="29"/>
      <c r="K22823" s="45"/>
      <c r="L22823" s="45"/>
      <c r="M22823" s="45"/>
    </row>
    <row r="22824" spans="8:13" s="28" customFormat="1" x14ac:dyDescent="0.2">
      <c r="H22824" s="12"/>
      <c r="J22824" s="29"/>
      <c r="K22824" s="45"/>
      <c r="L22824" s="45"/>
      <c r="M22824" s="45"/>
    </row>
    <row r="22825" spans="8:13" s="28" customFormat="1" x14ac:dyDescent="0.2">
      <c r="H22825" s="12"/>
      <c r="J22825" s="29"/>
      <c r="K22825" s="45"/>
      <c r="L22825" s="45"/>
      <c r="M22825" s="45"/>
    </row>
    <row r="22826" spans="8:13" s="28" customFormat="1" x14ac:dyDescent="0.2">
      <c r="H22826" s="12"/>
      <c r="J22826" s="29"/>
      <c r="K22826" s="45"/>
      <c r="L22826" s="45"/>
      <c r="M22826" s="45"/>
    </row>
    <row r="22827" spans="8:13" s="28" customFormat="1" x14ac:dyDescent="0.2">
      <c r="H22827" s="12"/>
      <c r="J22827" s="29"/>
      <c r="K22827" s="45"/>
      <c r="L22827" s="45"/>
      <c r="M22827" s="45"/>
    </row>
    <row r="22828" spans="8:13" s="28" customFormat="1" x14ac:dyDescent="0.2">
      <c r="H22828" s="12"/>
      <c r="J22828" s="29"/>
      <c r="K22828" s="45"/>
      <c r="L22828" s="45"/>
      <c r="M22828" s="45"/>
    </row>
    <row r="22829" spans="8:13" s="28" customFormat="1" x14ac:dyDescent="0.2">
      <c r="H22829" s="12"/>
      <c r="J22829" s="29"/>
      <c r="K22829" s="45"/>
      <c r="L22829" s="45"/>
      <c r="M22829" s="45"/>
    </row>
    <row r="22830" spans="8:13" s="28" customFormat="1" x14ac:dyDescent="0.2">
      <c r="H22830" s="12"/>
      <c r="J22830" s="29"/>
      <c r="K22830" s="45"/>
      <c r="L22830" s="45"/>
      <c r="M22830" s="45"/>
    </row>
    <row r="22831" spans="8:13" s="28" customFormat="1" x14ac:dyDescent="0.2">
      <c r="H22831" s="12"/>
      <c r="J22831" s="29"/>
      <c r="K22831" s="45"/>
      <c r="L22831" s="45"/>
      <c r="M22831" s="45"/>
    </row>
    <row r="22832" spans="8:13" s="28" customFormat="1" x14ac:dyDescent="0.2">
      <c r="H22832" s="12"/>
      <c r="J22832" s="29"/>
      <c r="K22832" s="45"/>
      <c r="L22832" s="45"/>
      <c r="M22832" s="45"/>
    </row>
    <row r="22833" spans="8:13" s="28" customFormat="1" x14ac:dyDescent="0.2">
      <c r="H22833" s="12"/>
      <c r="J22833" s="29"/>
      <c r="K22833" s="45"/>
      <c r="L22833" s="45"/>
      <c r="M22833" s="45"/>
    </row>
    <row r="22834" spans="8:13" s="28" customFormat="1" x14ac:dyDescent="0.2">
      <c r="H22834" s="12"/>
      <c r="J22834" s="29"/>
      <c r="K22834" s="45"/>
      <c r="L22834" s="45"/>
      <c r="M22834" s="45"/>
    </row>
    <row r="22835" spans="8:13" s="28" customFormat="1" x14ac:dyDescent="0.2">
      <c r="H22835" s="12"/>
      <c r="J22835" s="29"/>
      <c r="K22835" s="45"/>
      <c r="L22835" s="45"/>
      <c r="M22835" s="45"/>
    </row>
    <row r="22836" spans="8:13" s="28" customFormat="1" x14ac:dyDescent="0.2">
      <c r="H22836" s="12"/>
      <c r="J22836" s="29"/>
      <c r="K22836" s="45"/>
      <c r="L22836" s="45"/>
      <c r="M22836" s="45"/>
    </row>
    <row r="22837" spans="8:13" s="28" customFormat="1" x14ac:dyDescent="0.2">
      <c r="H22837" s="12"/>
      <c r="J22837" s="29"/>
      <c r="K22837" s="45"/>
      <c r="L22837" s="45"/>
      <c r="M22837" s="45"/>
    </row>
    <row r="22838" spans="8:13" s="28" customFormat="1" x14ac:dyDescent="0.2">
      <c r="H22838" s="12"/>
      <c r="J22838" s="29"/>
      <c r="K22838" s="45"/>
      <c r="L22838" s="45"/>
      <c r="M22838" s="45"/>
    </row>
    <row r="22839" spans="8:13" s="28" customFormat="1" x14ac:dyDescent="0.2">
      <c r="H22839" s="12"/>
      <c r="J22839" s="29"/>
      <c r="K22839" s="45"/>
      <c r="L22839" s="45"/>
      <c r="M22839" s="45"/>
    </row>
    <row r="22840" spans="8:13" s="28" customFormat="1" x14ac:dyDescent="0.2">
      <c r="H22840" s="12"/>
      <c r="J22840" s="29"/>
      <c r="K22840" s="45"/>
      <c r="L22840" s="45"/>
      <c r="M22840" s="45"/>
    </row>
    <row r="22841" spans="8:13" s="28" customFormat="1" x14ac:dyDescent="0.2">
      <c r="H22841" s="12"/>
      <c r="J22841" s="29"/>
      <c r="K22841" s="45"/>
      <c r="L22841" s="45"/>
      <c r="M22841" s="45"/>
    </row>
    <row r="22842" spans="8:13" s="28" customFormat="1" x14ac:dyDescent="0.2">
      <c r="H22842" s="12"/>
      <c r="J22842" s="29"/>
      <c r="K22842" s="45"/>
      <c r="L22842" s="45"/>
      <c r="M22842" s="45"/>
    </row>
    <row r="22843" spans="8:13" s="28" customFormat="1" x14ac:dyDescent="0.2">
      <c r="H22843" s="12"/>
      <c r="J22843" s="29"/>
      <c r="K22843" s="45"/>
      <c r="L22843" s="45"/>
      <c r="M22843" s="45"/>
    </row>
    <row r="22844" spans="8:13" s="28" customFormat="1" x14ac:dyDescent="0.2">
      <c r="H22844" s="12"/>
      <c r="J22844" s="29"/>
      <c r="K22844" s="45"/>
      <c r="L22844" s="45"/>
      <c r="M22844" s="45"/>
    </row>
    <row r="22845" spans="8:13" s="28" customFormat="1" x14ac:dyDescent="0.2">
      <c r="H22845" s="12"/>
      <c r="J22845" s="29"/>
      <c r="K22845" s="45"/>
      <c r="L22845" s="45"/>
      <c r="M22845" s="45"/>
    </row>
    <row r="22846" spans="8:13" s="28" customFormat="1" x14ac:dyDescent="0.2">
      <c r="H22846" s="12"/>
      <c r="J22846" s="29"/>
      <c r="K22846" s="45"/>
      <c r="L22846" s="45"/>
      <c r="M22846" s="45"/>
    </row>
    <row r="22847" spans="8:13" s="28" customFormat="1" x14ac:dyDescent="0.2">
      <c r="H22847" s="12"/>
      <c r="J22847" s="29"/>
      <c r="K22847" s="45"/>
      <c r="L22847" s="45"/>
      <c r="M22847" s="45"/>
    </row>
    <row r="22848" spans="8:13" s="28" customFormat="1" x14ac:dyDescent="0.2">
      <c r="H22848" s="12"/>
      <c r="J22848" s="29"/>
      <c r="K22848" s="45"/>
      <c r="L22848" s="45"/>
      <c r="M22848" s="45"/>
    </row>
    <row r="22849" spans="8:13" s="28" customFormat="1" x14ac:dyDescent="0.2">
      <c r="H22849" s="12"/>
      <c r="J22849" s="29"/>
      <c r="K22849" s="45"/>
      <c r="L22849" s="45"/>
      <c r="M22849" s="45"/>
    </row>
    <row r="22850" spans="8:13" s="28" customFormat="1" x14ac:dyDescent="0.2">
      <c r="H22850" s="12"/>
      <c r="J22850" s="29"/>
      <c r="K22850" s="45"/>
      <c r="L22850" s="45"/>
      <c r="M22850" s="45"/>
    </row>
    <row r="22851" spans="8:13" s="28" customFormat="1" x14ac:dyDescent="0.2">
      <c r="H22851" s="12"/>
      <c r="J22851" s="29"/>
      <c r="K22851" s="45"/>
      <c r="L22851" s="45"/>
      <c r="M22851" s="45"/>
    </row>
    <row r="22852" spans="8:13" s="28" customFormat="1" x14ac:dyDescent="0.2">
      <c r="H22852" s="12"/>
      <c r="J22852" s="29"/>
      <c r="K22852" s="45"/>
      <c r="L22852" s="45"/>
      <c r="M22852" s="45"/>
    </row>
    <row r="22853" spans="8:13" s="28" customFormat="1" x14ac:dyDescent="0.2">
      <c r="H22853" s="12"/>
      <c r="J22853" s="29"/>
      <c r="K22853" s="45"/>
      <c r="L22853" s="45"/>
      <c r="M22853" s="45"/>
    </row>
    <row r="22854" spans="8:13" s="28" customFormat="1" x14ac:dyDescent="0.2">
      <c r="H22854" s="12"/>
      <c r="J22854" s="29"/>
      <c r="K22854" s="45"/>
      <c r="L22854" s="45"/>
      <c r="M22854" s="45"/>
    </row>
    <row r="22855" spans="8:13" s="28" customFormat="1" x14ac:dyDescent="0.2">
      <c r="H22855" s="12"/>
      <c r="J22855" s="29"/>
      <c r="K22855" s="45"/>
      <c r="L22855" s="45"/>
      <c r="M22855" s="45"/>
    </row>
    <row r="22856" spans="8:13" s="28" customFormat="1" x14ac:dyDescent="0.2">
      <c r="H22856" s="12"/>
      <c r="J22856" s="29"/>
      <c r="K22856" s="45"/>
      <c r="L22856" s="45"/>
      <c r="M22856" s="45"/>
    </row>
    <row r="22857" spans="8:13" s="28" customFormat="1" x14ac:dyDescent="0.2">
      <c r="H22857" s="12"/>
      <c r="J22857" s="29"/>
      <c r="K22857" s="45"/>
      <c r="L22857" s="45"/>
      <c r="M22857" s="45"/>
    </row>
    <row r="22858" spans="8:13" s="28" customFormat="1" x14ac:dyDescent="0.2">
      <c r="H22858" s="12"/>
      <c r="J22858" s="29"/>
      <c r="K22858" s="45"/>
      <c r="L22858" s="45"/>
      <c r="M22858" s="45"/>
    </row>
    <row r="22859" spans="8:13" s="28" customFormat="1" x14ac:dyDescent="0.2">
      <c r="H22859" s="12"/>
      <c r="J22859" s="29"/>
      <c r="K22859" s="45"/>
      <c r="L22859" s="45"/>
      <c r="M22859" s="45"/>
    </row>
    <row r="22860" spans="8:13" s="28" customFormat="1" x14ac:dyDescent="0.2">
      <c r="H22860" s="12"/>
      <c r="J22860" s="29"/>
      <c r="K22860" s="45"/>
      <c r="L22860" s="45"/>
      <c r="M22860" s="45"/>
    </row>
    <row r="22861" spans="8:13" s="28" customFormat="1" x14ac:dyDescent="0.2">
      <c r="H22861" s="12"/>
      <c r="J22861" s="29"/>
      <c r="K22861" s="45"/>
      <c r="L22861" s="45"/>
      <c r="M22861" s="45"/>
    </row>
    <row r="22862" spans="8:13" s="28" customFormat="1" x14ac:dyDescent="0.2">
      <c r="H22862" s="12"/>
      <c r="J22862" s="29"/>
      <c r="K22862" s="45"/>
      <c r="L22862" s="45"/>
      <c r="M22862" s="45"/>
    </row>
    <row r="22863" spans="8:13" s="28" customFormat="1" x14ac:dyDescent="0.2">
      <c r="H22863" s="12"/>
      <c r="J22863" s="29"/>
      <c r="K22863" s="45"/>
      <c r="L22863" s="45"/>
      <c r="M22863" s="45"/>
    </row>
    <row r="22864" spans="8:13" s="28" customFormat="1" x14ac:dyDescent="0.2">
      <c r="H22864" s="12"/>
      <c r="J22864" s="29"/>
      <c r="K22864" s="45"/>
      <c r="L22864" s="45"/>
      <c r="M22864" s="45"/>
    </row>
    <row r="22865" spans="8:13" s="28" customFormat="1" x14ac:dyDescent="0.2">
      <c r="H22865" s="12"/>
      <c r="J22865" s="29"/>
      <c r="K22865" s="45"/>
      <c r="L22865" s="45"/>
      <c r="M22865" s="45"/>
    </row>
    <row r="22866" spans="8:13" s="28" customFormat="1" x14ac:dyDescent="0.2">
      <c r="H22866" s="12"/>
      <c r="J22866" s="29"/>
      <c r="K22866" s="45"/>
      <c r="L22866" s="45"/>
      <c r="M22866" s="45"/>
    </row>
    <row r="22867" spans="8:13" s="28" customFormat="1" x14ac:dyDescent="0.2">
      <c r="H22867" s="12"/>
      <c r="J22867" s="29"/>
      <c r="K22867" s="45"/>
      <c r="L22867" s="45"/>
      <c r="M22867" s="45"/>
    </row>
    <row r="22868" spans="8:13" s="28" customFormat="1" x14ac:dyDescent="0.2">
      <c r="H22868" s="12"/>
      <c r="J22868" s="29"/>
      <c r="K22868" s="45"/>
      <c r="L22868" s="45"/>
      <c r="M22868" s="45"/>
    </row>
    <row r="22869" spans="8:13" s="28" customFormat="1" x14ac:dyDescent="0.2">
      <c r="H22869" s="12"/>
      <c r="J22869" s="29"/>
      <c r="K22869" s="45"/>
      <c r="L22869" s="45"/>
      <c r="M22869" s="45"/>
    </row>
    <row r="22870" spans="8:13" s="28" customFormat="1" x14ac:dyDescent="0.2">
      <c r="H22870" s="12"/>
      <c r="J22870" s="29"/>
      <c r="K22870" s="45"/>
      <c r="L22870" s="45"/>
      <c r="M22870" s="45"/>
    </row>
    <row r="22871" spans="8:13" s="28" customFormat="1" x14ac:dyDescent="0.2">
      <c r="H22871" s="12"/>
      <c r="J22871" s="29"/>
      <c r="K22871" s="45"/>
      <c r="L22871" s="45"/>
      <c r="M22871" s="45"/>
    </row>
    <row r="22872" spans="8:13" s="28" customFormat="1" x14ac:dyDescent="0.2">
      <c r="H22872" s="12"/>
      <c r="J22872" s="29"/>
      <c r="K22872" s="45"/>
      <c r="L22872" s="45"/>
      <c r="M22872" s="45"/>
    </row>
    <row r="22873" spans="8:13" s="28" customFormat="1" x14ac:dyDescent="0.2">
      <c r="H22873" s="12"/>
      <c r="J22873" s="29"/>
      <c r="K22873" s="45"/>
      <c r="L22873" s="45"/>
      <c r="M22873" s="45"/>
    </row>
    <row r="22874" spans="8:13" s="28" customFormat="1" x14ac:dyDescent="0.2">
      <c r="H22874" s="12"/>
      <c r="J22874" s="29"/>
      <c r="K22874" s="45"/>
      <c r="L22874" s="45"/>
      <c r="M22874" s="45"/>
    </row>
    <row r="22875" spans="8:13" s="28" customFormat="1" x14ac:dyDescent="0.2">
      <c r="H22875" s="12"/>
      <c r="J22875" s="29"/>
      <c r="K22875" s="45"/>
      <c r="L22875" s="45"/>
      <c r="M22875" s="45"/>
    </row>
    <row r="22876" spans="8:13" s="28" customFormat="1" x14ac:dyDescent="0.2">
      <c r="H22876" s="12"/>
      <c r="J22876" s="29"/>
      <c r="K22876" s="45"/>
      <c r="L22876" s="45"/>
      <c r="M22876" s="45"/>
    </row>
    <row r="22877" spans="8:13" s="28" customFormat="1" x14ac:dyDescent="0.2">
      <c r="H22877" s="12"/>
      <c r="J22877" s="29"/>
      <c r="K22877" s="45"/>
      <c r="L22877" s="45"/>
      <c r="M22877" s="45"/>
    </row>
    <row r="22878" spans="8:13" s="28" customFormat="1" x14ac:dyDescent="0.2">
      <c r="H22878" s="12"/>
      <c r="J22878" s="29"/>
      <c r="K22878" s="45"/>
      <c r="L22878" s="45"/>
      <c r="M22878" s="45"/>
    </row>
    <row r="22879" spans="8:13" s="28" customFormat="1" x14ac:dyDescent="0.2">
      <c r="H22879" s="12"/>
      <c r="J22879" s="29"/>
      <c r="K22879" s="45"/>
      <c r="L22879" s="45"/>
      <c r="M22879" s="45"/>
    </row>
    <row r="22880" spans="8:13" s="28" customFormat="1" x14ac:dyDescent="0.2">
      <c r="H22880" s="12"/>
      <c r="J22880" s="29"/>
      <c r="K22880" s="45"/>
      <c r="L22880" s="45"/>
      <c r="M22880" s="45"/>
    </row>
    <row r="22881" spans="8:13" s="28" customFormat="1" x14ac:dyDescent="0.2">
      <c r="H22881" s="12"/>
      <c r="J22881" s="29"/>
      <c r="K22881" s="45"/>
      <c r="L22881" s="45"/>
      <c r="M22881" s="45"/>
    </row>
    <row r="22882" spans="8:13" s="28" customFormat="1" x14ac:dyDescent="0.2">
      <c r="H22882" s="12"/>
      <c r="J22882" s="29"/>
      <c r="K22882" s="45"/>
      <c r="L22882" s="45"/>
      <c r="M22882" s="45"/>
    </row>
    <row r="22883" spans="8:13" s="28" customFormat="1" x14ac:dyDescent="0.2">
      <c r="H22883" s="12"/>
      <c r="J22883" s="29"/>
      <c r="K22883" s="45"/>
      <c r="L22883" s="45"/>
      <c r="M22883" s="45"/>
    </row>
    <row r="22884" spans="8:13" s="28" customFormat="1" x14ac:dyDescent="0.2">
      <c r="H22884" s="12"/>
      <c r="J22884" s="29"/>
      <c r="K22884" s="45"/>
      <c r="L22884" s="45"/>
      <c r="M22884" s="45"/>
    </row>
    <row r="22885" spans="8:13" s="28" customFormat="1" x14ac:dyDescent="0.2">
      <c r="H22885" s="12"/>
      <c r="J22885" s="29"/>
      <c r="K22885" s="45"/>
      <c r="L22885" s="45"/>
      <c r="M22885" s="45"/>
    </row>
    <row r="22886" spans="8:13" s="28" customFormat="1" x14ac:dyDescent="0.2">
      <c r="H22886" s="12"/>
      <c r="J22886" s="29"/>
      <c r="K22886" s="45"/>
      <c r="L22886" s="45"/>
      <c r="M22886" s="45"/>
    </row>
    <row r="22887" spans="8:13" s="28" customFormat="1" x14ac:dyDescent="0.2">
      <c r="H22887" s="12"/>
      <c r="J22887" s="29"/>
      <c r="K22887" s="45"/>
      <c r="L22887" s="45"/>
      <c r="M22887" s="45"/>
    </row>
    <row r="22888" spans="8:13" s="28" customFormat="1" x14ac:dyDescent="0.2">
      <c r="H22888" s="12"/>
      <c r="J22888" s="29"/>
      <c r="K22888" s="45"/>
      <c r="L22888" s="45"/>
      <c r="M22888" s="45"/>
    </row>
    <row r="22889" spans="8:13" s="28" customFormat="1" x14ac:dyDescent="0.2">
      <c r="H22889" s="12"/>
      <c r="J22889" s="29"/>
      <c r="K22889" s="45"/>
      <c r="L22889" s="45"/>
      <c r="M22889" s="45"/>
    </row>
    <row r="22890" spans="8:13" s="28" customFormat="1" x14ac:dyDescent="0.2">
      <c r="H22890" s="12"/>
      <c r="J22890" s="29"/>
      <c r="K22890" s="45"/>
      <c r="L22890" s="45"/>
      <c r="M22890" s="45"/>
    </row>
    <row r="22891" spans="8:13" s="28" customFormat="1" x14ac:dyDescent="0.2">
      <c r="H22891" s="12"/>
      <c r="J22891" s="29"/>
      <c r="K22891" s="45"/>
      <c r="L22891" s="45"/>
      <c r="M22891" s="45"/>
    </row>
    <row r="22892" spans="8:13" s="28" customFormat="1" x14ac:dyDescent="0.2">
      <c r="H22892" s="12"/>
      <c r="J22892" s="29"/>
      <c r="K22892" s="45"/>
      <c r="L22892" s="45"/>
      <c r="M22892" s="45"/>
    </row>
    <row r="22893" spans="8:13" s="28" customFormat="1" x14ac:dyDescent="0.2">
      <c r="H22893" s="12"/>
      <c r="J22893" s="29"/>
      <c r="K22893" s="45"/>
      <c r="L22893" s="45"/>
      <c r="M22893" s="45"/>
    </row>
    <row r="22894" spans="8:13" s="28" customFormat="1" x14ac:dyDescent="0.2">
      <c r="H22894" s="12"/>
      <c r="J22894" s="29"/>
      <c r="K22894" s="45"/>
      <c r="L22894" s="45"/>
      <c r="M22894" s="45"/>
    </row>
    <row r="22895" spans="8:13" s="28" customFormat="1" x14ac:dyDescent="0.2">
      <c r="H22895" s="12"/>
      <c r="J22895" s="29"/>
      <c r="K22895" s="45"/>
      <c r="L22895" s="45"/>
      <c r="M22895" s="45"/>
    </row>
    <row r="22896" spans="8:13" s="28" customFormat="1" x14ac:dyDescent="0.2">
      <c r="H22896" s="12"/>
      <c r="J22896" s="29"/>
      <c r="K22896" s="45"/>
      <c r="L22896" s="45"/>
      <c r="M22896" s="45"/>
    </row>
    <row r="22897" spans="8:13" s="28" customFormat="1" x14ac:dyDescent="0.2">
      <c r="H22897" s="12"/>
      <c r="J22897" s="29"/>
      <c r="K22897" s="45"/>
      <c r="L22897" s="45"/>
      <c r="M22897" s="45"/>
    </row>
    <row r="22898" spans="8:13" s="28" customFormat="1" x14ac:dyDescent="0.2">
      <c r="H22898" s="12"/>
      <c r="J22898" s="29"/>
      <c r="K22898" s="45"/>
      <c r="L22898" s="45"/>
      <c r="M22898" s="45"/>
    </row>
    <row r="22899" spans="8:13" s="28" customFormat="1" x14ac:dyDescent="0.2">
      <c r="H22899" s="12"/>
      <c r="J22899" s="29"/>
      <c r="K22899" s="45"/>
      <c r="L22899" s="45"/>
      <c r="M22899" s="45"/>
    </row>
    <row r="22900" spans="8:13" s="28" customFormat="1" x14ac:dyDescent="0.2">
      <c r="H22900" s="12"/>
      <c r="J22900" s="29"/>
      <c r="K22900" s="45"/>
      <c r="L22900" s="45"/>
      <c r="M22900" s="45"/>
    </row>
    <row r="22901" spans="8:13" s="28" customFormat="1" x14ac:dyDescent="0.2">
      <c r="H22901" s="12"/>
      <c r="J22901" s="29"/>
      <c r="K22901" s="45"/>
      <c r="L22901" s="45"/>
      <c r="M22901" s="45"/>
    </row>
    <row r="22902" spans="8:13" s="28" customFormat="1" x14ac:dyDescent="0.2">
      <c r="H22902" s="12"/>
      <c r="J22902" s="29"/>
      <c r="K22902" s="45"/>
      <c r="L22902" s="45"/>
      <c r="M22902" s="45"/>
    </row>
    <row r="22903" spans="8:13" s="28" customFormat="1" x14ac:dyDescent="0.2">
      <c r="H22903" s="12"/>
      <c r="J22903" s="29"/>
      <c r="K22903" s="45"/>
      <c r="L22903" s="45"/>
      <c r="M22903" s="45"/>
    </row>
    <row r="22904" spans="8:13" s="28" customFormat="1" x14ac:dyDescent="0.2">
      <c r="H22904" s="12"/>
      <c r="J22904" s="29"/>
      <c r="K22904" s="45"/>
      <c r="L22904" s="45"/>
      <c r="M22904" s="45"/>
    </row>
    <row r="22905" spans="8:13" s="28" customFormat="1" x14ac:dyDescent="0.2">
      <c r="H22905" s="12"/>
      <c r="J22905" s="29"/>
      <c r="K22905" s="45"/>
      <c r="L22905" s="45"/>
      <c r="M22905" s="45"/>
    </row>
    <row r="22906" spans="8:13" s="28" customFormat="1" x14ac:dyDescent="0.2">
      <c r="H22906" s="12"/>
      <c r="J22906" s="29"/>
      <c r="K22906" s="45"/>
      <c r="L22906" s="45"/>
      <c r="M22906" s="45"/>
    </row>
    <row r="22907" spans="8:13" s="28" customFormat="1" x14ac:dyDescent="0.2">
      <c r="H22907" s="12"/>
      <c r="J22907" s="29"/>
      <c r="K22907" s="45"/>
      <c r="L22907" s="45"/>
      <c r="M22907" s="45"/>
    </row>
    <row r="22908" spans="8:13" s="28" customFormat="1" x14ac:dyDescent="0.2">
      <c r="H22908" s="12"/>
      <c r="J22908" s="29"/>
      <c r="K22908" s="45"/>
      <c r="L22908" s="45"/>
      <c r="M22908" s="45"/>
    </row>
    <row r="22909" spans="8:13" s="28" customFormat="1" x14ac:dyDescent="0.2">
      <c r="H22909" s="12"/>
      <c r="J22909" s="29"/>
      <c r="K22909" s="45"/>
      <c r="L22909" s="45"/>
      <c r="M22909" s="45"/>
    </row>
    <row r="22910" spans="8:13" s="28" customFormat="1" x14ac:dyDescent="0.2">
      <c r="H22910" s="12"/>
      <c r="J22910" s="29"/>
      <c r="K22910" s="45"/>
      <c r="L22910" s="45"/>
      <c r="M22910" s="45"/>
    </row>
    <row r="22911" spans="8:13" s="28" customFormat="1" x14ac:dyDescent="0.2">
      <c r="H22911" s="12"/>
      <c r="J22911" s="29"/>
      <c r="K22911" s="45"/>
      <c r="L22911" s="45"/>
      <c r="M22911" s="45"/>
    </row>
    <row r="22912" spans="8:13" s="28" customFormat="1" x14ac:dyDescent="0.2">
      <c r="H22912" s="12"/>
      <c r="J22912" s="29"/>
      <c r="K22912" s="45"/>
      <c r="L22912" s="45"/>
      <c r="M22912" s="45"/>
    </row>
    <row r="22913" spans="8:13" s="28" customFormat="1" x14ac:dyDescent="0.2">
      <c r="H22913" s="12"/>
      <c r="J22913" s="29"/>
      <c r="K22913" s="45"/>
      <c r="L22913" s="45"/>
      <c r="M22913" s="45"/>
    </row>
    <row r="22914" spans="8:13" s="28" customFormat="1" x14ac:dyDescent="0.2">
      <c r="H22914" s="12"/>
      <c r="J22914" s="29"/>
      <c r="K22914" s="45"/>
      <c r="L22914" s="45"/>
      <c r="M22914" s="45"/>
    </row>
    <row r="22915" spans="8:13" s="28" customFormat="1" x14ac:dyDescent="0.2">
      <c r="H22915" s="12"/>
      <c r="J22915" s="29"/>
      <c r="K22915" s="45"/>
      <c r="L22915" s="45"/>
      <c r="M22915" s="45"/>
    </row>
    <row r="22916" spans="8:13" s="28" customFormat="1" x14ac:dyDescent="0.2">
      <c r="H22916" s="12"/>
      <c r="J22916" s="29"/>
      <c r="K22916" s="45"/>
      <c r="L22916" s="45"/>
      <c r="M22916" s="45"/>
    </row>
    <row r="22917" spans="8:13" s="28" customFormat="1" x14ac:dyDescent="0.2">
      <c r="H22917" s="12"/>
      <c r="J22917" s="29"/>
      <c r="K22917" s="45"/>
      <c r="L22917" s="45"/>
      <c r="M22917" s="45"/>
    </row>
    <row r="22918" spans="8:13" s="28" customFormat="1" x14ac:dyDescent="0.2">
      <c r="H22918" s="12"/>
      <c r="J22918" s="29"/>
      <c r="K22918" s="45"/>
      <c r="L22918" s="45"/>
      <c r="M22918" s="45"/>
    </row>
    <row r="22919" spans="8:13" s="28" customFormat="1" x14ac:dyDescent="0.2">
      <c r="H22919" s="12"/>
      <c r="J22919" s="29"/>
      <c r="K22919" s="45"/>
      <c r="L22919" s="45"/>
      <c r="M22919" s="45"/>
    </row>
    <row r="22920" spans="8:13" s="28" customFormat="1" x14ac:dyDescent="0.2">
      <c r="H22920" s="12"/>
      <c r="J22920" s="29"/>
      <c r="K22920" s="45"/>
      <c r="L22920" s="45"/>
      <c r="M22920" s="45"/>
    </row>
    <row r="22921" spans="8:13" s="28" customFormat="1" x14ac:dyDescent="0.2">
      <c r="H22921" s="12"/>
      <c r="J22921" s="29"/>
      <c r="K22921" s="45"/>
      <c r="L22921" s="45"/>
      <c r="M22921" s="45"/>
    </row>
    <row r="22922" spans="8:13" s="28" customFormat="1" x14ac:dyDescent="0.2">
      <c r="H22922" s="12"/>
      <c r="J22922" s="29"/>
      <c r="K22922" s="45"/>
      <c r="L22922" s="45"/>
      <c r="M22922" s="45"/>
    </row>
    <row r="22923" spans="8:13" s="28" customFormat="1" x14ac:dyDescent="0.2">
      <c r="H22923" s="12"/>
      <c r="J22923" s="29"/>
      <c r="K22923" s="45"/>
      <c r="L22923" s="45"/>
      <c r="M22923" s="45"/>
    </row>
    <row r="22924" spans="8:13" s="28" customFormat="1" x14ac:dyDescent="0.2">
      <c r="H22924" s="12"/>
      <c r="J22924" s="29"/>
      <c r="K22924" s="45"/>
      <c r="L22924" s="45"/>
      <c r="M22924" s="45"/>
    </row>
    <row r="22925" spans="8:13" s="28" customFormat="1" x14ac:dyDescent="0.2">
      <c r="H22925" s="12"/>
      <c r="J22925" s="29"/>
      <c r="K22925" s="45"/>
      <c r="L22925" s="45"/>
      <c r="M22925" s="45"/>
    </row>
    <row r="22926" spans="8:13" s="28" customFormat="1" x14ac:dyDescent="0.2">
      <c r="H22926" s="12"/>
      <c r="J22926" s="29"/>
      <c r="K22926" s="45"/>
      <c r="L22926" s="45"/>
      <c r="M22926" s="45"/>
    </row>
    <row r="22927" spans="8:13" s="28" customFormat="1" x14ac:dyDescent="0.2">
      <c r="H22927" s="12"/>
      <c r="J22927" s="29"/>
      <c r="K22927" s="45"/>
      <c r="L22927" s="45"/>
      <c r="M22927" s="45"/>
    </row>
    <row r="22928" spans="8:13" s="28" customFormat="1" x14ac:dyDescent="0.2">
      <c r="H22928" s="12"/>
      <c r="J22928" s="29"/>
      <c r="K22928" s="45"/>
      <c r="L22928" s="45"/>
      <c r="M22928" s="45"/>
    </row>
    <row r="22929" spans="8:13" s="28" customFormat="1" x14ac:dyDescent="0.2">
      <c r="H22929" s="12"/>
      <c r="J22929" s="29"/>
      <c r="K22929" s="45"/>
      <c r="L22929" s="45"/>
      <c r="M22929" s="45"/>
    </row>
    <row r="22930" spans="8:13" s="28" customFormat="1" x14ac:dyDescent="0.2">
      <c r="H22930" s="12"/>
      <c r="J22930" s="29"/>
      <c r="K22930" s="45"/>
      <c r="L22930" s="45"/>
      <c r="M22930" s="45"/>
    </row>
    <row r="22931" spans="8:13" s="28" customFormat="1" x14ac:dyDescent="0.2">
      <c r="H22931" s="12"/>
      <c r="J22931" s="29"/>
      <c r="K22931" s="45"/>
      <c r="L22931" s="45"/>
      <c r="M22931" s="45"/>
    </row>
    <row r="22932" spans="8:13" s="28" customFormat="1" x14ac:dyDescent="0.2">
      <c r="H22932" s="12"/>
      <c r="J22932" s="29"/>
      <c r="K22932" s="45"/>
      <c r="L22932" s="45"/>
      <c r="M22932" s="45"/>
    </row>
    <row r="22933" spans="8:13" s="28" customFormat="1" x14ac:dyDescent="0.2">
      <c r="H22933" s="12"/>
      <c r="J22933" s="29"/>
      <c r="K22933" s="45"/>
      <c r="L22933" s="45"/>
      <c r="M22933" s="45"/>
    </row>
    <row r="22934" spans="8:13" s="28" customFormat="1" x14ac:dyDescent="0.2">
      <c r="H22934" s="12"/>
      <c r="J22934" s="29"/>
      <c r="K22934" s="45"/>
      <c r="L22934" s="45"/>
      <c r="M22934" s="45"/>
    </row>
    <row r="22935" spans="8:13" s="28" customFormat="1" x14ac:dyDescent="0.2">
      <c r="H22935" s="12"/>
      <c r="J22935" s="29"/>
      <c r="K22935" s="45"/>
      <c r="L22935" s="45"/>
      <c r="M22935" s="45"/>
    </row>
    <row r="22936" spans="8:13" s="28" customFormat="1" x14ac:dyDescent="0.2">
      <c r="H22936" s="12"/>
      <c r="J22936" s="29"/>
      <c r="K22936" s="45"/>
      <c r="L22936" s="45"/>
      <c r="M22936" s="45"/>
    </row>
    <row r="22937" spans="8:13" s="28" customFormat="1" x14ac:dyDescent="0.2">
      <c r="H22937" s="12"/>
      <c r="J22937" s="29"/>
      <c r="K22937" s="45"/>
      <c r="L22937" s="45"/>
      <c r="M22937" s="45"/>
    </row>
    <row r="22938" spans="8:13" s="28" customFormat="1" x14ac:dyDescent="0.2">
      <c r="H22938" s="12"/>
      <c r="J22938" s="29"/>
      <c r="K22938" s="45"/>
      <c r="L22938" s="45"/>
      <c r="M22938" s="45"/>
    </row>
    <row r="22939" spans="8:13" s="28" customFormat="1" x14ac:dyDescent="0.2">
      <c r="H22939" s="12"/>
      <c r="J22939" s="29"/>
      <c r="K22939" s="45"/>
      <c r="L22939" s="45"/>
      <c r="M22939" s="45"/>
    </row>
    <row r="22940" spans="8:13" s="28" customFormat="1" x14ac:dyDescent="0.2">
      <c r="H22940" s="12"/>
      <c r="J22940" s="29"/>
      <c r="K22940" s="45"/>
      <c r="L22940" s="45"/>
      <c r="M22940" s="45"/>
    </row>
    <row r="22941" spans="8:13" s="28" customFormat="1" x14ac:dyDescent="0.2">
      <c r="H22941" s="12"/>
      <c r="J22941" s="29"/>
      <c r="K22941" s="45"/>
      <c r="L22941" s="45"/>
      <c r="M22941" s="45"/>
    </row>
    <row r="22942" spans="8:13" s="28" customFormat="1" x14ac:dyDescent="0.2">
      <c r="H22942" s="12"/>
      <c r="J22942" s="29"/>
      <c r="K22942" s="45"/>
      <c r="L22942" s="45"/>
      <c r="M22942" s="45"/>
    </row>
    <row r="22943" spans="8:13" s="28" customFormat="1" x14ac:dyDescent="0.2">
      <c r="H22943" s="12"/>
      <c r="J22943" s="29"/>
      <c r="K22943" s="45"/>
      <c r="L22943" s="45"/>
      <c r="M22943" s="45"/>
    </row>
    <row r="22944" spans="8:13" s="28" customFormat="1" x14ac:dyDescent="0.2">
      <c r="H22944" s="12"/>
      <c r="J22944" s="29"/>
      <c r="K22944" s="45"/>
      <c r="L22944" s="45"/>
      <c r="M22944" s="45"/>
    </row>
    <row r="22945" spans="8:13" s="28" customFormat="1" x14ac:dyDescent="0.2">
      <c r="H22945" s="12"/>
      <c r="J22945" s="29"/>
      <c r="K22945" s="45"/>
      <c r="L22945" s="45"/>
      <c r="M22945" s="45"/>
    </row>
    <row r="22946" spans="8:13" s="28" customFormat="1" x14ac:dyDescent="0.2">
      <c r="H22946" s="12"/>
      <c r="J22946" s="29"/>
      <c r="K22946" s="45"/>
      <c r="L22946" s="45"/>
      <c r="M22946" s="45"/>
    </row>
    <row r="22947" spans="8:13" s="28" customFormat="1" x14ac:dyDescent="0.2">
      <c r="H22947" s="12"/>
      <c r="J22947" s="29"/>
      <c r="K22947" s="45"/>
      <c r="L22947" s="45"/>
      <c r="M22947" s="45"/>
    </row>
    <row r="22948" spans="8:13" s="28" customFormat="1" x14ac:dyDescent="0.2">
      <c r="H22948" s="12"/>
      <c r="J22948" s="29"/>
      <c r="K22948" s="45"/>
      <c r="L22948" s="45"/>
      <c r="M22948" s="45"/>
    </row>
    <row r="22949" spans="8:13" s="28" customFormat="1" x14ac:dyDescent="0.2">
      <c r="H22949" s="12"/>
      <c r="J22949" s="29"/>
      <c r="K22949" s="45"/>
      <c r="L22949" s="45"/>
      <c r="M22949" s="45"/>
    </row>
    <row r="22950" spans="8:13" s="28" customFormat="1" x14ac:dyDescent="0.2">
      <c r="H22950" s="12"/>
      <c r="J22950" s="29"/>
      <c r="K22950" s="45"/>
      <c r="L22950" s="45"/>
      <c r="M22950" s="45"/>
    </row>
    <row r="22951" spans="8:13" s="28" customFormat="1" x14ac:dyDescent="0.2">
      <c r="H22951" s="12"/>
      <c r="J22951" s="29"/>
      <c r="K22951" s="45"/>
      <c r="L22951" s="45"/>
      <c r="M22951" s="45"/>
    </row>
    <row r="22952" spans="8:13" s="28" customFormat="1" x14ac:dyDescent="0.2">
      <c r="H22952" s="12"/>
      <c r="J22952" s="29"/>
      <c r="K22952" s="45"/>
      <c r="L22952" s="45"/>
      <c r="M22952" s="45"/>
    </row>
    <row r="22953" spans="8:13" s="28" customFormat="1" x14ac:dyDescent="0.2">
      <c r="H22953" s="12"/>
      <c r="J22953" s="29"/>
      <c r="K22953" s="45"/>
      <c r="L22953" s="45"/>
      <c r="M22953" s="45"/>
    </row>
    <row r="22954" spans="8:13" s="28" customFormat="1" x14ac:dyDescent="0.2">
      <c r="H22954" s="12"/>
      <c r="J22954" s="29"/>
      <c r="K22954" s="45"/>
      <c r="L22954" s="45"/>
      <c r="M22954" s="45"/>
    </row>
    <row r="22955" spans="8:13" s="28" customFormat="1" x14ac:dyDescent="0.2">
      <c r="H22955" s="12"/>
      <c r="J22955" s="29"/>
      <c r="K22955" s="45"/>
      <c r="L22955" s="45"/>
      <c r="M22955" s="45"/>
    </row>
    <row r="22956" spans="8:13" s="28" customFormat="1" x14ac:dyDescent="0.2">
      <c r="H22956" s="12"/>
      <c r="J22956" s="29"/>
      <c r="K22956" s="45"/>
      <c r="L22956" s="45"/>
      <c r="M22956" s="45"/>
    </row>
    <row r="22957" spans="8:13" s="28" customFormat="1" x14ac:dyDescent="0.2">
      <c r="H22957" s="12"/>
      <c r="J22957" s="29"/>
      <c r="K22957" s="45"/>
      <c r="L22957" s="45"/>
      <c r="M22957" s="45"/>
    </row>
    <row r="22958" spans="8:13" s="28" customFormat="1" x14ac:dyDescent="0.2">
      <c r="H22958" s="12"/>
      <c r="J22958" s="29"/>
      <c r="K22958" s="45"/>
      <c r="L22958" s="45"/>
      <c r="M22958" s="45"/>
    </row>
    <row r="22959" spans="8:13" s="28" customFormat="1" x14ac:dyDescent="0.2">
      <c r="H22959" s="12"/>
      <c r="J22959" s="29"/>
      <c r="K22959" s="45"/>
      <c r="L22959" s="45"/>
      <c r="M22959" s="45"/>
    </row>
    <row r="22960" spans="8:13" s="28" customFormat="1" x14ac:dyDescent="0.2">
      <c r="H22960" s="12"/>
      <c r="J22960" s="29"/>
      <c r="K22960" s="45"/>
      <c r="L22960" s="45"/>
      <c r="M22960" s="45"/>
    </row>
    <row r="22961" spans="8:13" s="28" customFormat="1" x14ac:dyDescent="0.2">
      <c r="H22961" s="12"/>
      <c r="J22961" s="29"/>
      <c r="K22961" s="45"/>
      <c r="L22961" s="45"/>
      <c r="M22961" s="45"/>
    </row>
    <row r="22962" spans="8:13" s="28" customFormat="1" x14ac:dyDescent="0.2">
      <c r="H22962" s="12"/>
      <c r="J22962" s="29"/>
      <c r="K22962" s="45"/>
      <c r="L22962" s="45"/>
      <c r="M22962" s="45"/>
    </row>
    <row r="22963" spans="8:13" s="28" customFormat="1" x14ac:dyDescent="0.2">
      <c r="H22963" s="12"/>
      <c r="J22963" s="29"/>
      <c r="K22963" s="45"/>
      <c r="L22963" s="45"/>
      <c r="M22963" s="45"/>
    </row>
    <row r="22964" spans="8:13" s="28" customFormat="1" x14ac:dyDescent="0.2">
      <c r="H22964" s="12"/>
      <c r="J22964" s="29"/>
      <c r="K22964" s="45"/>
      <c r="L22964" s="45"/>
      <c r="M22964" s="45"/>
    </row>
    <row r="22965" spans="8:13" s="28" customFormat="1" x14ac:dyDescent="0.2">
      <c r="H22965" s="12"/>
      <c r="J22965" s="29"/>
      <c r="K22965" s="45"/>
      <c r="L22965" s="45"/>
      <c r="M22965" s="45"/>
    </row>
    <row r="22966" spans="8:13" s="28" customFormat="1" x14ac:dyDescent="0.2">
      <c r="H22966" s="12"/>
      <c r="J22966" s="29"/>
      <c r="K22966" s="45"/>
      <c r="L22966" s="45"/>
      <c r="M22966" s="45"/>
    </row>
    <row r="22967" spans="8:13" s="28" customFormat="1" x14ac:dyDescent="0.2">
      <c r="H22967" s="12"/>
      <c r="J22967" s="29"/>
      <c r="K22967" s="45"/>
      <c r="L22967" s="45"/>
      <c r="M22967" s="45"/>
    </row>
    <row r="22968" spans="8:13" s="28" customFormat="1" x14ac:dyDescent="0.2">
      <c r="H22968" s="12"/>
      <c r="J22968" s="29"/>
      <c r="K22968" s="45"/>
      <c r="L22968" s="45"/>
      <c r="M22968" s="45"/>
    </row>
    <row r="22969" spans="8:13" s="28" customFormat="1" x14ac:dyDescent="0.2">
      <c r="H22969" s="12"/>
      <c r="J22969" s="29"/>
      <c r="K22969" s="45"/>
      <c r="L22969" s="45"/>
      <c r="M22969" s="45"/>
    </row>
    <row r="22970" spans="8:13" s="28" customFormat="1" x14ac:dyDescent="0.2">
      <c r="H22970" s="12"/>
      <c r="J22970" s="29"/>
      <c r="K22970" s="45"/>
      <c r="L22970" s="45"/>
      <c r="M22970" s="45"/>
    </row>
    <row r="22971" spans="8:13" s="28" customFormat="1" x14ac:dyDescent="0.2">
      <c r="H22971" s="12"/>
      <c r="J22971" s="29"/>
      <c r="K22971" s="45"/>
      <c r="L22971" s="45"/>
      <c r="M22971" s="45"/>
    </row>
    <row r="22972" spans="8:13" s="28" customFormat="1" x14ac:dyDescent="0.2">
      <c r="H22972" s="12"/>
      <c r="J22972" s="29"/>
      <c r="K22972" s="45"/>
      <c r="L22972" s="45"/>
      <c r="M22972" s="45"/>
    </row>
    <row r="22973" spans="8:13" s="28" customFormat="1" x14ac:dyDescent="0.2">
      <c r="H22973" s="12"/>
      <c r="J22973" s="29"/>
      <c r="K22973" s="45"/>
      <c r="L22973" s="45"/>
      <c r="M22973" s="45"/>
    </row>
    <row r="22974" spans="8:13" s="28" customFormat="1" x14ac:dyDescent="0.2">
      <c r="H22974" s="12"/>
      <c r="J22974" s="29"/>
      <c r="K22974" s="45"/>
      <c r="L22974" s="45"/>
      <c r="M22974" s="45"/>
    </row>
    <row r="22975" spans="8:13" s="28" customFormat="1" x14ac:dyDescent="0.2">
      <c r="H22975" s="12"/>
      <c r="J22975" s="29"/>
      <c r="K22975" s="45"/>
      <c r="L22975" s="45"/>
      <c r="M22975" s="45"/>
    </row>
    <row r="22976" spans="8:13" s="28" customFormat="1" x14ac:dyDescent="0.2">
      <c r="H22976" s="12"/>
      <c r="J22976" s="29"/>
      <c r="K22976" s="45"/>
      <c r="L22976" s="45"/>
      <c r="M22976" s="45"/>
    </row>
    <row r="22977" spans="8:13" s="28" customFormat="1" x14ac:dyDescent="0.2">
      <c r="H22977" s="12"/>
      <c r="J22977" s="29"/>
      <c r="K22977" s="45"/>
      <c r="L22977" s="45"/>
      <c r="M22977" s="45"/>
    </row>
    <row r="22978" spans="8:13" s="28" customFormat="1" x14ac:dyDescent="0.2">
      <c r="H22978" s="12"/>
      <c r="J22978" s="29"/>
      <c r="K22978" s="45"/>
      <c r="L22978" s="45"/>
      <c r="M22978" s="45"/>
    </row>
    <row r="22979" spans="8:13" s="28" customFormat="1" x14ac:dyDescent="0.2">
      <c r="H22979" s="12"/>
      <c r="J22979" s="29"/>
      <c r="K22979" s="45"/>
      <c r="L22979" s="45"/>
      <c r="M22979" s="45"/>
    </row>
    <row r="22980" spans="8:13" s="28" customFormat="1" x14ac:dyDescent="0.2">
      <c r="H22980" s="12"/>
      <c r="J22980" s="29"/>
      <c r="K22980" s="45"/>
      <c r="L22980" s="45"/>
      <c r="M22980" s="45"/>
    </row>
    <row r="22981" spans="8:13" s="28" customFormat="1" x14ac:dyDescent="0.2">
      <c r="H22981" s="12"/>
      <c r="J22981" s="29"/>
      <c r="K22981" s="45"/>
      <c r="L22981" s="45"/>
      <c r="M22981" s="45"/>
    </row>
    <row r="22982" spans="8:13" s="28" customFormat="1" x14ac:dyDescent="0.2">
      <c r="H22982" s="12"/>
      <c r="J22982" s="29"/>
      <c r="K22982" s="45"/>
      <c r="L22982" s="45"/>
      <c r="M22982" s="45"/>
    </row>
    <row r="22983" spans="8:13" s="28" customFormat="1" x14ac:dyDescent="0.2">
      <c r="H22983" s="12"/>
      <c r="J22983" s="29"/>
      <c r="K22983" s="45"/>
      <c r="L22983" s="45"/>
      <c r="M22983" s="45"/>
    </row>
    <row r="22984" spans="8:13" s="28" customFormat="1" x14ac:dyDescent="0.2">
      <c r="H22984" s="12"/>
      <c r="J22984" s="29"/>
      <c r="K22984" s="45"/>
      <c r="L22984" s="45"/>
      <c r="M22984" s="45"/>
    </row>
    <row r="22985" spans="8:13" s="28" customFormat="1" x14ac:dyDescent="0.2">
      <c r="H22985" s="12"/>
      <c r="J22985" s="29"/>
      <c r="K22985" s="45"/>
      <c r="L22985" s="45"/>
      <c r="M22985" s="45"/>
    </row>
    <row r="22986" spans="8:13" s="28" customFormat="1" x14ac:dyDescent="0.2">
      <c r="H22986" s="12"/>
      <c r="J22986" s="29"/>
      <c r="K22986" s="45"/>
      <c r="L22986" s="45"/>
      <c r="M22986" s="45"/>
    </row>
    <row r="22987" spans="8:13" s="28" customFormat="1" x14ac:dyDescent="0.2">
      <c r="H22987" s="12"/>
      <c r="J22987" s="29"/>
      <c r="K22987" s="45"/>
      <c r="L22987" s="45"/>
      <c r="M22987" s="45"/>
    </row>
    <row r="22988" spans="8:13" s="28" customFormat="1" x14ac:dyDescent="0.2">
      <c r="H22988" s="12"/>
      <c r="J22988" s="29"/>
      <c r="K22988" s="45"/>
      <c r="L22988" s="45"/>
      <c r="M22988" s="45"/>
    </row>
    <row r="22989" spans="8:13" s="28" customFormat="1" x14ac:dyDescent="0.2">
      <c r="H22989" s="12"/>
      <c r="J22989" s="29"/>
      <c r="K22989" s="45"/>
      <c r="L22989" s="45"/>
      <c r="M22989" s="45"/>
    </row>
    <row r="22990" spans="8:13" s="28" customFormat="1" x14ac:dyDescent="0.2">
      <c r="H22990" s="12"/>
      <c r="J22990" s="29"/>
      <c r="K22990" s="45"/>
      <c r="L22990" s="45"/>
      <c r="M22990" s="45"/>
    </row>
    <row r="22991" spans="8:13" s="28" customFormat="1" x14ac:dyDescent="0.2">
      <c r="H22991" s="12"/>
      <c r="J22991" s="29"/>
      <c r="K22991" s="45"/>
      <c r="L22991" s="45"/>
      <c r="M22991" s="45"/>
    </row>
    <row r="22992" spans="8:13" s="28" customFormat="1" x14ac:dyDescent="0.2">
      <c r="H22992" s="12"/>
      <c r="J22992" s="29"/>
      <c r="K22992" s="45"/>
      <c r="L22992" s="45"/>
      <c r="M22992" s="45"/>
    </row>
    <row r="22993" spans="8:13" s="28" customFormat="1" x14ac:dyDescent="0.2">
      <c r="H22993" s="12"/>
      <c r="J22993" s="29"/>
      <c r="K22993" s="45"/>
      <c r="L22993" s="45"/>
      <c r="M22993" s="45"/>
    </row>
    <row r="22994" spans="8:13" s="28" customFormat="1" x14ac:dyDescent="0.2">
      <c r="H22994" s="12"/>
      <c r="J22994" s="29"/>
      <c r="K22994" s="45"/>
      <c r="L22994" s="45"/>
      <c r="M22994" s="45"/>
    </row>
    <row r="22995" spans="8:13" s="28" customFormat="1" x14ac:dyDescent="0.2">
      <c r="H22995" s="12"/>
      <c r="J22995" s="29"/>
      <c r="K22995" s="45"/>
      <c r="L22995" s="45"/>
      <c r="M22995" s="45"/>
    </row>
    <row r="22996" spans="8:13" s="28" customFormat="1" x14ac:dyDescent="0.2">
      <c r="H22996" s="12"/>
      <c r="J22996" s="29"/>
      <c r="K22996" s="45"/>
      <c r="L22996" s="45"/>
      <c r="M22996" s="45"/>
    </row>
    <row r="22997" spans="8:13" s="28" customFormat="1" x14ac:dyDescent="0.2">
      <c r="H22997" s="12"/>
      <c r="J22997" s="29"/>
      <c r="K22997" s="45"/>
      <c r="L22997" s="45"/>
      <c r="M22997" s="45"/>
    </row>
    <row r="22998" spans="8:13" s="28" customFormat="1" x14ac:dyDescent="0.2">
      <c r="H22998" s="12"/>
      <c r="J22998" s="29"/>
      <c r="K22998" s="45"/>
      <c r="L22998" s="45"/>
      <c r="M22998" s="45"/>
    </row>
    <row r="22999" spans="8:13" s="28" customFormat="1" x14ac:dyDescent="0.2">
      <c r="H22999" s="12"/>
      <c r="J22999" s="29"/>
      <c r="K22999" s="45"/>
      <c r="L22999" s="45"/>
      <c r="M22999" s="45"/>
    </row>
    <row r="23000" spans="8:13" s="28" customFormat="1" x14ac:dyDescent="0.2">
      <c r="H23000" s="12"/>
      <c r="J23000" s="29"/>
      <c r="K23000" s="45"/>
      <c r="L23000" s="45"/>
      <c r="M23000" s="45"/>
    </row>
    <row r="23001" spans="8:13" s="28" customFormat="1" x14ac:dyDescent="0.2">
      <c r="H23001" s="12"/>
      <c r="J23001" s="29"/>
      <c r="K23001" s="45"/>
      <c r="L23001" s="45"/>
      <c r="M23001" s="45"/>
    </row>
    <row r="23002" spans="8:13" s="28" customFormat="1" x14ac:dyDescent="0.2">
      <c r="H23002" s="12"/>
      <c r="J23002" s="29"/>
      <c r="K23002" s="45"/>
      <c r="L23002" s="45"/>
      <c r="M23002" s="45"/>
    </row>
    <row r="23003" spans="8:13" s="28" customFormat="1" x14ac:dyDescent="0.2">
      <c r="H23003" s="12"/>
      <c r="J23003" s="29"/>
      <c r="K23003" s="45"/>
      <c r="L23003" s="45"/>
      <c r="M23003" s="45"/>
    </row>
    <row r="23004" spans="8:13" s="28" customFormat="1" x14ac:dyDescent="0.2">
      <c r="H23004" s="12"/>
      <c r="J23004" s="29"/>
      <c r="K23004" s="45"/>
      <c r="L23004" s="45"/>
      <c r="M23004" s="45"/>
    </row>
    <row r="23005" spans="8:13" s="28" customFormat="1" x14ac:dyDescent="0.2">
      <c r="H23005" s="12"/>
      <c r="J23005" s="29"/>
      <c r="K23005" s="45"/>
      <c r="L23005" s="45"/>
      <c r="M23005" s="45"/>
    </row>
    <row r="23006" spans="8:13" s="28" customFormat="1" x14ac:dyDescent="0.2">
      <c r="H23006" s="12"/>
      <c r="J23006" s="29"/>
      <c r="K23006" s="45"/>
      <c r="L23006" s="45"/>
      <c r="M23006" s="45"/>
    </row>
    <row r="23007" spans="8:13" s="28" customFormat="1" x14ac:dyDescent="0.2">
      <c r="H23007" s="12"/>
      <c r="J23007" s="29"/>
      <c r="K23007" s="45"/>
      <c r="L23007" s="45"/>
      <c r="M23007" s="45"/>
    </row>
    <row r="23008" spans="8:13" s="28" customFormat="1" x14ac:dyDescent="0.2">
      <c r="H23008" s="12"/>
      <c r="J23008" s="29"/>
      <c r="K23008" s="45"/>
      <c r="L23008" s="45"/>
      <c r="M23008" s="45"/>
    </row>
    <row r="23009" spans="8:13" s="28" customFormat="1" x14ac:dyDescent="0.2">
      <c r="H23009" s="12"/>
      <c r="J23009" s="29"/>
      <c r="K23009" s="45"/>
      <c r="L23009" s="45"/>
      <c r="M23009" s="45"/>
    </row>
    <row r="23010" spans="8:13" s="28" customFormat="1" x14ac:dyDescent="0.2">
      <c r="H23010" s="12"/>
      <c r="J23010" s="29"/>
      <c r="K23010" s="45"/>
      <c r="L23010" s="45"/>
      <c r="M23010" s="45"/>
    </row>
    <row r="23011" spans="8:13" s="28" customFormat="1" x14ac:dyDescent="0.2">
      <c r="H23011" s="12"/>
      <c r="J23011" s="29"/>
      <c r="K23011" s="45"/>
      <c r="L23011" s="45"/>
      <c r="M23011" s="45"/>
    </row>
    <row r="23012" spans="8:13" s="28" customFormat="1" x14ac:dyDescent="0.2">
      <c r="H23012" s="12"/>
      <c r="J23012" s="29"/>
      <c r="K23012" s="45"/>
      <c r="L23012" s="45"/>
      <c r="M23012" s="45"/>
    </row>
    <row r="23013" spans="8:13" s="28" customFormat="1" x14ac:dyDescent="0.2">
      <c r="H23013" s="12"/>
      <c r="J23013" s="29"/>
      <c r="K23013" s="45"/>
      <c r="L23013" s="45"/>
      <c r="M23013" s="45"/>
    </row>
    <row r="23014" spans="8:13" s="28" customFormat="1" x14ac:dyDescent="0.2">
      <c r="H23014" s="12"/>
      <c r="J23014" s="29"/>
      <c r="K23014" s="45"/>
      <c r="L23014" s="45"/>
      <c r="M23014" s="45"/>
    </row>
    <row r="23015" spans="8:13" s="28" customFormat="1" x14ac:dyDescent="0.2">
      <c r="H23015" s="12"/>
      <c r="J23015" s="29"/>
      <c r="K23015" s="45"/>
      <c r="L23015" s="45"/>
      <c r="M23015" s="45"/>
    </row>
    <row r="23016" spans="8:13" s="28" customFormat="1" x14ac:dyDescent="0.2">
      <c r="H23016" s="12"/>
      <c r="J23016" s="29"/>
      <c r="K23016" s="45"/>
      <c r="L23016" s="45"/>
      <c r="M23016" s="45"/>
    </row>
    <row r="23017" spans="8:13" s="28" customFormat="1" x14ac:dyDescent="0.2">
      <c r="H23017" s="12"/>
      <c r="J23017" s="29"/>
      <c r="K23017" s="45"/>
      <c r="L23017" s="45"/>
      <c r="M23017" s="45"/>
    </row>
    <row r="23018" spans="8:13" s="28" customFormat="1" x14ac:dyDescent="0.2">
      <c r="H23018" s="12"/>
      <c r="J23018" s="29"/>
      <c r="K23018" s="45"/>
      <c r="L23018" s="45"/>
      <c r="M23018" s="45"/>
    </row>
    <row r="23019" spans="8:13" s="28" customFormat="1" x14ac:dyDescent="0.2">
      <c r="H23019" s="12"/>
      <c r="J23019" s="29"/>
      <c r="K23019" s="45"/>
      <c r="L23019" s="45"/>
      <c r="M23019" s="45"/>
    </row>
    <row r="23020" spans="8:13" s="28" customFormat="1" x14ac:dyDescent="0.2">
      <c r="H23020" s="12"/>
      <c r="J23020" s="29"/>
      <c r="K23020" s="45"/>
      <c r="L23020" s="45"/>
      <c r="M23020" s="45"/>
    </row>
    <row r="23021" spans="8:13" s="28" customFormat="1" x14ac:dyDescent="0.2">
      <c r="H23021" s="12"/>
      <c r="J23021" s="29"/>
      <c r="K23021" s="45"/>
      <c r="L23021" s="45"/>
      <c r="M23021" s="45"/>
    </row>
    <row r="23022" spans="8:13" s="28" customFormat="1" x14ac:dyDescent="0.2">
      <c r="H23022" s="12"/>
      <c r="J23022" s="29"/>
      <c r="K23022" s="45"/>
      <c r="L23022" s="45"/>
      <c r="M23022" s="45"/>
    </row>
    <row r="23023" spans="8:13" s="28" customFormat="1" x14ac:dyDescent="0.2">
      <c r="H23023" s="12"/>
      <c r="J23023" s="29"/>
      <c r="K23023" s="45"/>
      <c r="L23023" s="45"/>
      <c r="M23023" s="45"/>
    </row>
    <row r="23024" spans="8:13" s="28" customFormat="1" x14ac:dyDescent="0.2">
      <c r="H23024" s="12"/>
      <c r="J23024" s="29"/>
      <c r="K23024" s="45"/>
      <c r="L23024" s="45"/>
      <c r="M23024" s="45"/>
    </row>
    <row r="23025" spans="8:13" s="28" customFormat="1" x14ac:dyDescent="0.2">
      <c r="H23025" s="12"/>
      <c r="J23025" s="29"/>
      <c r="K23025" s="45"/>
      <c r="L23025" s="45"/>
      <c r="M23025" s="45"/>
    </row>
    <row r="23026" spans="8:13" s="28" customFormat="1" x14ac:dyDescent="0.2">
      <c r="H23026" s="12"/>
      <c r="J23026" s="29"/>
      <c r="K23026" s="45"/>
      <c r="L23026" s="45"/>
      <c r="M23026" s="45"/>
    </row>
    <row r="23027" spans="8:13" s="28" customFormat="1" x14ac:dyDescent="0.2">
      <c r="H23027" s="12"/>
      <c r="J23027" s="29"/>
      <c r="K23027" s="45"/>
      <c r="L23027" s="45"/>
      <c r="M23027" s="45"/>
    </row>
    <row r="23028" spans="8:13" s="28" customFormat="1" x14ac:dyDescent="0.2">
      <c r="H23028" s="12"/>
      <c r="J23028" s="29"/>
      <c r="K23028" s="45"/>
      <c r="L23028" s="45"/>
      <c r="M23028" s="45"/>
    </row>
    <row r="23029" spans="8:13" s="28" customFormat="1" x14ac:dyDescent="0.2">
      <c r="H23029" s="12"/>
      <c r="J23029" s="29"/>
      <c r="K23029" s="45"/>
      <c r="L23029" s="45"/>
      <c r="M23029" s="45"/>
    </row>
    <row r="23030" spans="8:13" s="28" customFormat="1" x14ac:dyDescent="0.2">
      <c r="H23030" s="12"/>
      <c r="J23030" s="29"/>
      <c r="K23030" s="45"/>
      <c r="L23030" s="45"/>
      <c r="M23030" s="45"/>
    </row>
    <row r="23031" spans="8:13" s="28" customFormat="1" x14ac:dyDescent="0.2">
      <c r="H23031" s="12"/>
      <c r="J23031" s="29"/>
      <c r="K23031" s="45"/>
      <c r="L23031" s="45"/>
      <c r="M23031" s="45"/>
    </row>
    <row r="23032" spans="8:13" s="28" customFormat="1" x14ac:dyDescent="0.2">
      <c r="H23032" s="12"/>
      <c r="J23032" s="29"/>
      <c r="K23032" s="45"/>
      <c r="L23032" s="45"/>
      <c r="M23032" s="45"/>
    </row>
    <row r="23033" spans="8:13" s="28" customFormat="1" x14ac:dyDescent="0.2">
      <c r="H23033" s="12"/>
      <c r="J23033" s="29"/>
      <c r="K23033" s="45"/>
      <c r="L23033" s="45"/>
      <c r="M23033" s="45"/>
    </row>
    <row r="23034" spans="8:13" s="28" customFormat="1" x14ac:dyDescent="0.2">
      <c r="H23034" s="12"/>
      <c r="J23034" s="29"/>
      <c r="K23034" s="45"/>
      <c r="L23034" s="45"/>
      <c r="M23034" s="45"/>
    </row>
    <row r="23035" spans="8:13" s="28" customFormat="1" x14ac:dyDescent="0.2">
      <c r="H23035" s="12"/>
      <c r="J23035" s="29"/>
      <c r="K23035" s="45"/>
      <c r="L23035" s="45"/>
      <c r="M23035" s="45"/>
    </row>
    <row r="23036" spans="8:13" s="28" customFormat="1" x14ac:dyDescent="0.2">
      <c r="H23036" s="12"/>
      <c r="J23036" s="29"/>
      <c r="K23036" s="45"/>
      <c r="L23036" s="45"/>
      <c r="M23036" s="45"/>
    </row>
    <row r="23037" spans="8:13" s="28" customFormat="1" x14ac:dyDescent="0.2">
      <c r="H23037" s="12"/>
      <c r="J23037" s="29"/>
      <c r="K23037" s="45"/>
      <c r="L23037" s="45"/>
      <c r="M23037" s="45"/>
    </row>
    <row r="23038" spans="8:13" s="28" customFormat="1" x14ac:dyDescent="0.2">
      <c r="H23038" s="12"/>
      <c r="J23038" s="29"/>
      <c r="K23038" s="45"/>
      <c r="L23038" s="45"/>
      <c r="M23038" s="45"/>
    </row>
    <row r="23039" spans="8:13" s="28" customFormat="1" x14ac:dyDescent="0.2">
      <c r="H23039" s="12"/>
      <c r="J23039" s="29"/>
      <c r="K23039" s="45"/>
      <c r="L23039" s="45"/>
      <c r="M23039" s="45"/>
    </row>
    <row r="23040" spans="8:13" s="28" customFormat="1" x14ac:dyDescent="0.2">
      <c r="H23040" s="12"/>
      <c r="J23040" s="29"/>
      <c r="K23040" s="45"/>
      <c r="L23040" s="45"/>
      <c r="M23040" s="45"/>
    </row>
    <row r="23041" spans="8:13" s="28" customFormat="1" x14ac:dyDescent="0.2">
      <c r="H23041" s="12"/>
      <c r="J23041" s="29"/>
      <c r="K23041" s="45"/>
      <c r="L23041" s="45"/>
      <c r="M23041" s="45"/>
    </row>
    <row r="23042" spans="8:13" s="28" customFormat="1" x14ac:dyDescent="0.2">
      <c r="H23042" s="12"/>
      <c r="J23042" s="29"/>
      <c r="K23042" s="45"/>
      <c r="L23042" s="45"/>
      <c r="M23042" s="45"/>
    </row>
    <row r="23043" spans="8:13" s="28" customFormat="1" x14ac:dyDescent="0.2">
      <c r="H23043" s="12"/>
      <c r="J23043" s="29"/>
      <c r="K23043" s="45"/>
      <c r="L23043" s="45"/>
      <c r="M23043" s="45"/>
    </row>
    <row r="23044" spans="8:13" s="28" customFormat="1" x14ac:dyDescent="0.2">
      <c r="H23044" s="12"/>
      <c r="J23044" s="29"/>
      <c r="K23044" s="45"/>
      <c r="L23044" s="45"/>
      <c r="M23044" s="45"/>
    </row>
    <row r="23045" spans="8:13" s="28" customFormat="1" x14ac:dyDescent="0.2">
      <c r="H23045" s="12"/>
      <c r="J23045" s="29"/>
      <c r="K23045" s="45"/>
      <c r="L23045" s="45"/>
      <c r="M23045" s="45"/>
    </row>
    <row r="23046" spans="8:13" s="28" customFormat="1" x14ac:dyDescent="0.2">
      <c r="H23046" s="12"/>
      <c r="J23046" s="29"/>
      <c r="K23046" s="45"/>
      <c r="L23046" s="45"/>
      <c r="M23046" s="45"/>
    </row>
    <row r="23047" spans="8:13" s="28" customFormat="1" x14ac:dyDescent="0.2">
      <c r="H23047" s="12"/>
      <c r="J23047" s="29"/>
      <c r="K23047" s="45"/>
      <c r="L23047" s="45"/>
      <c r="M23047" s="45"/>
    </row>
    <row r="23048" spans="8:13" s="28" customFormat="1" x14ac:dyDescent="0.2">
      <c r="H23048" s="12"/>
      <c r="J23048" s="29"/>
      <c r="K23048" s="45"/>
      <c r="L23048" s="45"/>
      <c r="M23048" s="45"/>
    </row>
    <row r="23049" spans="8:13" s="28" customFormat="1" x14ac:dyDescent="0.2">
      <c r="H23049" s="12"/>
      <c r="J23049" s="29"/>
      <c r="K23049" s="45"/>
      <c r="L23049" s="45"/>
      <c r="M23049" s="45"/>
    </row>
    <row r="23050" spans="8:13" s="28" customFormat="1" x14ac:dyDescent="0.2">
      <c r="H23050" s="12"/>
      <c r="J23050" s="29"/>
      <c r="K23050" s="45"/>
      <c r="L23050" s="45"/>
      <c r="M23050" s="45"/>
    </row>
    <row r="23051" spans="8:13" s="28" customFormat="1" x14ac:dyDescent="0.2">
      <c r="H23051" s="12"/>
      <c r="J23051" s="29"/>
      <c r="K23051" s="45"/>
      <c r="L23051" s="45"/>
      <c r="M23051" s="45"/>
    </row>
    <row r="23052" spans="8:13" s="28" customFormat="1" x14ac:dyDescent="0.2">
      <c r="H23052" s="12"/>
      <c r="J23052" s="29"/>
      <c r="K23052" s="45"/>
      <c r="L23052" s="45"/>
      <c r="M23052" s="45"/>
    </row>
    <row r="23053" spans="8:13" s="28" customFormat="1" x14ac:dyDescent="0.2">
      <c r="H23053" s="12"/>
      <c r="J23053" s="29"/>
      <c r="K23053" s="45"/>
      <c r="L23053" s="45"/>
      <c r="M23053" s="45"/>
    </row>
    <row r="23054" spans="8:13" s="28" customFormat="1" x14ac:dyDescent="0.2">
      <c r="H23054" s="12"/>
      <c r="J23054" s="29"/>
      <c r="K23054" s="45"/>
      <c r="L23054" s="45"/>
      <c r="M23054" s="45"/>
    </row>
    <row r="23055" spans="8:13" s="28" customFormat="1" x14ac:dyDescent="0.2">
      <c r="H23055" s="12"/>
      <c r="J23055" s="29"/>
      <c r="K23055" s="45"/>
      <c r="L23055" s="45"/>
      <c r="M23055" s="45"/>
    </row>
    <row r="23056" spans="8:13" s="28" customFormat="1" x14ac:dyDescent="0.2">
      <c r="H23056" s="12"/>
      <c r="J23056" s="29"/>
      <c r="K23056" s="45"/>
      <c r="L23056" s="45"/>
      <c r="M23056" s="45"/>
    </row>
    <row r="23057" spans="8:13" s="28" customFormat="1" x14ac:dyDescent="0.2">
      <c r="H23057" s="12"/>
      <c r="J23057" s="29"/>
      <c r="K23057" s="45"/>
      <c r="L23057" s="45"/>
      <c r="M23057" s="45"/>
    </row>
    <row r="23058" spans="8:13" s="28" customFormat="1" x14ac:dyDescent="0.2">
      <c r="H23058" s="12"/>
      <c r="J23058" s="29"/>
      <c r="K23058" s="45"/>
      <c r="L23058" s="45"/>
      <c r="M23058" s="45"/>
    </row>
    <row r="23059" spans="8:13" s="28" customFormat="1" x14ac:dyDescent="0.2">
      <c r="H23059" s="12"/>
      <c r="J23059" s="29"/>
      <c r="K23059" s="45"/>
      <c r="L23059" s="45"/>
      <c r="M23059" s="45"/>
    </row>
    <row r="23060" spans="8:13" s="28" customFormat="1" x14ac:dyDescent="0.2">
      <c r="H23060" s="12"/>
      <c r="J23060" s="29"/>
      <c r="K23060" s="45"/>
      <c r="L23060" s="45"/>
      <c r="M23060" s="45"/>
    </row>
    <row r="23061" spans="8:13" s="28" customFormat="1" x14ac:dyDescent="0.2">
      <c r="H23061" s="12"/>
      <c r="J23061" s="29"/>
      <c r="K23061" s="45"/>
      <c r="L23061" s="45"/>
      <c r="M23061" s="45"/>
    </row>
    <row r="23062" spans="8:13" s="28" customFormat="1" x14ac:dyDescent="0.2">
      <c r="H23062" s="12"/>
      <c r="J23062" s="29"/>
      <c r="K23062" s="45"/>
      <c r="L23062" s="45"/>
      <c r="M23062" s="45"/>
    </row>
    <row r="23063" spans="8:13" s="28" customFormat="1" x14ac:dyDescent="0.2">
      <c r="H23063" s="12"/>
      <c r="J23063" s="29"/>
      <c r="K23063" s="45"/>
      <c r="L23063" s="45"/>
      <c r="M23063" s="45"/>
    </row>
    <row r="23064" spans="8:13" s="28" customFormat="1" x14ac:dyDescent="0.2">
      <c r="H23064" s="12"/>
      <c r="J23064" s="29"/>
      <c r="K23064" s="45"/>
      <c r="L23064" s="45"/>
      <c r="M23064" s="45"/>
    </row>
    <row r="23065" spans="8:13" s="28" customFormat="1" x14ac:dyDescent="0.2">
      <c r="H23065" s="12"/>
      <c r="J23065" s="29"/>
      <c r="K23065" s="45"/>
      <c r="L23065" s="45"/>
      <c r="M23065" s="45"/>
    </row>
    <row r="23066" spans="8:13" s="28" customFormat="1" x14ac:dyDescent="0.2">
      <c r="H23066" s="12"/>
      <c r="J23066" s="29"/>
      <c r="K23066" s="45"/>
      <c r="L23066" s="45"/>
      <c r="M23066" s="45"/>
    </row>
    <row r="23067" spans="8:13" s="28" customFormat="1" x14ac:dyDescent="0.2">
      <c r="H23067" s="12"/>
      <c r="J23067" s="29"/>
      <c r="K23067" s="45"/>
      <c r="L23067" s="45"/>
      <c r="M23067" s="45"/>
    </row>
    <row r="23068" spans="8:13" s="28" customFormat="1" x14ac:dyDescent="0.2">
      <c r="H23068" s="12"/>
      <c r="J23068" s="29"/>
      <c r="K23068" s="45"/>
      <c r="L23068" s="45"/>
      <c r="M23068" s="45"/>
    </row>
    <row r="23069" spans="8:13" s="28" customFormat="1" x14ac:dyDescent="0.2">
      <c r="H23069" s="12"/>
      <c r="J23069" s="29"/>
      <c r="K23069" s="45"/>
      <c r="L23069" s="45"/>
      <c r="M23069" s="45"/>
    </row>
    <row r="23070" spans="8:13" s="28" customFormat="1" x14ac:dyDescent="0.2">
      <c r="H23070" s="12"/>
      <c r="J23070" s="29"/>
      <c r="K23070" s="45"/>
      <c r="L23070" s="45"/>
      <c r="M23070" s="45"/>
    </row>
    <row r="23071" spans="8:13" s="28" customFormat="1" x14ac:dyDescent="0.2">
      <c r="H23071" s="12"/>
      <c r="J23071" s="29"/>
      <c r="K23071" s="45"/>
      <c r="L23071" s="45"/>
      <c r="M23071" s="45"/>
    </row>
    <row r="23072" spans="8:13" s="28" customFormat="1" x14ac:dyDescent="0.2">
      <c r="H23072" s="12"/>
      <c r="J23072" s="29"/>
      <c r="K23072" s="45"/>
      <c r="L23072" s="45"/>
      <c r="M23072" s="45"/>
    </row>
    <row r="23073" spans="8:13" s="28" customFormat="1" x14ac:dyDescent="0.2">
      <c r="H23073" s="12"/>
      <c r="J23073" s="29"/>
      <c r="K23073" s="45"/>
      <c r="L23073" s="45"/>
      <c r="M23073" s="45"/>
    </row>
    <row r="23074" spans="8:13" s="28" customFormat="1" x14ac:dyDescent="0.2">
      <c r="H23074" s="12"/>
      <c r="J23074" s="29"/>
      <c r="K23074" s="45"/>
      <c r="L23074" s="45"/>
      <c r="M23074" s="45"/>
    </row>
    <row r="23075" spans="8:13" s="28" customFormat="1" x14ac:dyDescent="0.2">
      <c r="H23075" s="12"/>
      <c r="J23075" s="29"/>
      <c r="K23075" s="45"/>
      <c r="L23075" s="45"/>
      <c r="M23075" s="45"/>
    </row>
    <row r="23076" spans="8:13" s="28" customFormat="1" x14ac:dyDescent="0.2">
      <c r="H23076" s="12"/>
      <c r="J23076" s="29"/>
      <c r="K23076" s="45"/>
      <c r="L23076" s="45"/>
      <c r="M23076" s="45"/>
    </row>
    <row r="23077" spans="8:13" s="28" customFormat="1" x14ac:dyDescent="0.2">
      <c r="H23077" s="12"/>
      <c r="J23077" s="29"/>
      <c r="K23077" s="45"/>
      <c r="L23077" s="45"/>
      <c r="M23077" s="45"/>
    </row>
    <row r="23078" spans="8:13" s="28" customFormat="1" x14ac:dyDescent="0.2">
      <c r="H23078" s="12"/>
      <c r="J23078" s="29"/>
      <c r="K23078" s="45"/>
      <c r="L23078" s="45"/>
      <c r="M23078" s="45"/>
    </row>
    <row r="23079" spans="8:13" s="28" customFormat="1" x14ac:dyDescent="0.2">
      <c r="H23079" s="12"/>
      <c r="J23079" s="29"/>
      <c r="K23079" s="45"/>
      <c r="L23079" s="45"/>
      <c r="M23079" s="45"/>
    </row>
    <row r="23080" spans="8:13" s="28" customFormat="1" x14ac:dyDescent="0.2">
      <c r="H23080" s="12"/>
      <c r="J23080" s="29"/>
      <c r="K23080" s="45"/>
      <c r="L23080" s="45"/>
      <c r="M23080" s="45"/>
    </row>
    <row r="23081" spans="8:13" s="28" customFormat="1" x14ac:dyDescent="0.2">
      <c r="H23081" s="12"/>
      <c r="J23081" s="29"/>
      <c r="K23081" s="45"/>
      <c r="L23081" s="45"/>
      <c r="M23081" s="45"/>
    </row>
    <row r="23082" spans="8:13" s="28" customFormat="1" x14ac:dyDescent="0.2">
      <c r="H23082" s="12"/>
      <c r="J23082" s="29"/>
      <c r="K23082" s="45"/>
      <c r="L23082" s="45"/>
      <c r="M23082" s="45"/>
    </row>
    <row r="23083" spans="8:13" s="28" customFormat="1" x14ac:dyDescent="0.2">
      <c r="H23083" s="12"/>
      <c r="J23083" s="29"/>
      <c r="K23083" s="45"/>
      <c r="L23083" s="45"/>
      <c r="M23083" s="45"/>
    </row>
    <row r="23084" spans="8:13" s="28" customFormat="1" x14ac:dyDescent="0.2">
      <c r="H23084" s="12"/>
      <c r="J23084" s="29"/>
      <c r="K23084" s="45"/>
      <c r="L23084" s="45"/>
      <c r="M23084" s="45"/>
    </row>
    <row r="23085" spans="8:13" s="28" customFormat="1" x14ac:dyDescent="0.2">
      <c r="H23085" s="12"/>
      <c r="J23085" s="29"/>
      <c r="K23085" s="45"/>
      <c r="L23085" s="45"/>
      <c r="M23085" s="45"/>
    </row>
    <row r="23086" spans="8:13" s="28" customFormat="1" x14ac:dyDescent="0.2">
      <c r="H23086" s="12"/>
      <c r="J23086" s="29"/>
      <c r="K23086" s="45"/>
      <c r="L23086" s="45"/>
      <c r="M23086" s="45"/>
    </row>
    <row r="23087" spans="8:13" s="28" customFormat="1" x14ac:dyDescent="0.2">
      <c r="H23087" s="12"/>
      <c r="J23087" s="29"/>
      <c r="K23087" s="45"/>
      <c r="L23087" s="45"/>
      <c r="M23087" s="45"/>
    </row>
    <row r="23088" spans="8:13" s="28" customFormat="1" x14ac:dyDescent="0.2">
      <c r="H23088" s="12"/>
      <c r="J23088" s="29"/>
      <c r="K23088" s="45"/>
      <c r="L23088" s="45"/>
      <c r="M23088" s="45"/>
    </row>
    <row r="23089" spans="8:13" s="28" customFormat="1" x14ac:dyDescent="0.2">
      <c r="H23089" s="12"/>
      <c r="J23089" s="29"/>
      <c r="K23089" s="45"/>
      <c r="L23089" s="45"/>
      <c r="M23089" s="45"/>
    </row>
    <row r="23090" spans="8:13" s="28" customFormat="1" x14ac:dyDescent="0.2">
      <c r="H23090" s="12"/>
      <c r="J23090" s="29"/>
      <c r="K23090" s="45"/>
      <c r="L23090" s="45"/>
      <c r="M23090" s="45"/>
    </row>
    <row r="23091" spans="8:13" s="28" customFormat="1" x14ac:dyDescent="0.2">
      <c r="H23091" s="12"/>
      <c r="J23091" s="29"/>
      <c r="K23091" s="45"/>
      <c r="L23091" s="45"/>
      <c r="M23091" s="45"/>
    </row>
    <row r="23092" spans="8:13" s="28" customFormat="1" x14ac:dyDescent="0.2">
      <c r="H23092" s="12"/>
      <c r="J23092" s="29"/>
      <c r="K23092" s="45"/>
      <c r="L23092" s="45"/>
      <c r="M23092" s="45"/>
    </row>
    <row r="23093" spans="8:13" s="28" customFormat="1" x14ac:dyDescent="0.2">
      <c r="H23093" s="12"/>
      <c r="J23093" s="29"/>
      <c r="K23093" s="45"/>
      <c r="L23093" s="45"/>
      <c r="M23093" s="45"/>
    </row>
    <row r="23094" spans="8:13" s="28" customFormat="1" x14ac:dyDescent="0.2">
      <c r="H23094" s="12"/>
      <c r="J23094" s="29"/>
      <c r="K23094" s="45"/>
      <c r="L23094" s="45"/>
      <c r="M23094" s="45"/>
    </row>
    <row r="23095" spans="8:13" s="28" customFormat="1" x14ac:dyDescent="0.2">
      <c r="H23095" s="12"/>
      <c r="J23095" s="29"/>
      <c r="K23095" s="45"/>
      <c r="L23095" s="45"/>
      <c r="M23095" s="45"/>
    </row>
    <row r="23096" spans="8:13" s="28" customFormat="1" x14ac:dyDescent="0.2">
      <c r="H23096" s="12"/>
      <c r="J23096" s="29"/>
      <c r="K23096" s="45"/>
      <c r="L23096" s="45"/>
      <c r="M23096" s="45"/>
    </row>
    <row r="23097" spans="8:13" s="28" customFormat="1" x14ac:dyDescent="0.2">
      <c r="H23097" s="12"/>
      <c r="J23097" s="29"/>
      <c r="K23097" s="45"/>
      <c r="L23097" s="45"/>
      <c r="M23097" s="45"/>
    </row>
    <row r="23098" spans="8:13" s="28" customFormat="1" x14ac:dyDescent="0.2">
      <c r="H23098" s="12"/>
      <c r="J23098" s="29"/>
      <c r="K23098" s="45"/>
      <c r="L23098" s="45"/>
      <c r="M23098" s="45"/>
    </row>
    <row r="23099" spans="8:13" s="28" customFormat="1" x14ac:dyDescent="0.2">
      <c r="H23099" s="12"/>
      <c r="J23099" s="29"/>
      <c r="K23099" s="45"/>
      <c r="L23099" s="45"/>
      <c r="M23099" s="45"/>
    </row>
    <row r="23100" spans="8:13" s="28" customFormat="1" x14ac:dyDescent="0.2">
      <c r="H23100" s="12"/>
      <c r="J23100" s="29"/>
      <c r="K23100" s="45"/>
      <c r="L23100" s="45"/>
      <c r="M23100" s="45"/>
    </row>
    <row r="23101" spans="8:13" s="28" customFormat="1" x14ac:dyDescent="0.2">
      <c r="H23101" s="12"/>
      <c r="J23101" s="29"/>
      <c r="K23101" s="45"/>
      <c r="L23101" s="45"/>
      <c r="M23101" s="45"/>
    </row>
    <row r="23102" spans="8:13" s="28" customFormat="1" x14ac:dyDescent="0.2">
      <c r="H23102" s="12"/>
      <c r="J23102" s="29"/>
      <c r="K23102" s="45"/>
      <c r="L23102" s="45"/>
      <c r="M23102" s="45"/>
    </row>
    <row r="23103" spans="8:13" s="28" customFormat="1" x14ac:dyDescent="0.2">
      <c r="H23103" s="12"/>
      <c r="J23103" s="29"/>
      <c r="K23103" s="45"/>
      <c r="L23103" s="45"/>
      <c r="M23103" s="45"/>
    </row>
    <row r="23104" spans="8:13" s="28" customFormat="1" x14ac:dyDescent="0.2">
      <c r="H23104" s="12"/>
      <c r="J23104" s="29"/>
      <c r="K23104" s="45"/>
      <c r="L23104" s="45"/>
      <c r="M23104" s="45"/>
    </row>
    <row r="23105" spans="8:13" s="28" customFormat="1" x14ac:dyDescent="0.2">
      <c r="H23105" s="12"/>
      <c r="J23105" s="29"/>
      <c r="K23105" s="45"/>
      <c r="L23105" s="45"/>
      <c r="M23105" s="45"/>
    </row>
    <row r="23106" spans="8:13" s="28" customFormat="1" x14ac:dyDescent="0.2">
      <c r="H23106" s="12"/>
      <c r="J23106" s="29"/>
      <c r="K23106" s="45"/>
      <c r="L23106" s="45"/>
      <c r="M23106" s="45"/>
    </row>
    <row r="23107" spans="8:13" s="28" customFormat="1" x14ac:dyDescent="0.2">
      <c r="H23107" s="12"/>
      <c r="J23107" s="29"/>
      <c r="K23107" s="45"/>
      <c r="L23107" s="45"/>
      <c r="M23107" s="45"/>
    </row>
    <row r="23108" spans="8:13" s="28" customFormat="1" x14ac:dyDescent="0.2">
      <c r="H23108" s="12"/>
      <c r="J23108" s="29"/>
      <c r="K23108" s="45"/>
      <c r="L23108" s="45"/>
      <c r="M23108" s="45"/>
    </row>
    <row r="23109" spans="8:13" s="28" customFormat="1" x14ac:dyDescent="0.2">
      <c r="H23109" s="12"/>
      <c r="J23109" s="29"/>
      <c r="K23109" s="45"/>
      <c r="L23109" s="45"/>
      <c r="M23109" s="45"/>
    </row>
    <row r="23110" spans="8:13" s="28" customFormat="1" x14ac:dyDescent="0.2">
      <c r="H23110" s="12"/>
      <c r="J23110" s="29"/>
      <c r="K23110" s="45"/>
      <c r="L23110" s="45"/>
      <c r="M23110" s="45"/>
    </row>
    <row r="23111" spans="8:13" s="28" customFormat="1" x14ac:dyDescent="0.2">
      <c r="H23111" s="12"/>
      <c r="J23111" s="29"/>
      <c r="K23111" s="45"/>
      <c r="L23111" s="45"/>
      <c r="M23111" s="45"/>
    </row>
    <row r="23112" spans="8:13" s="28" customFormat="1" x14ac:dyDescent="0.2">
      <c r="H23112" s="12"/>
      <c r="J23112" s="29"/>
      <c r="K23112" s="45"/>
      <c r="L23112" s="45"/>
      <c r="M23112" s="45"/>
    </row>
    <row r="23113" spans="8:13" s="28" customFormat="1" x14ac:dyDescent="0.2">
      <c r="H23113" s="12"/>
      <c r="J23113" s="29"/>
      <c r="K23113" s="45"/>
      <c r="L23113" s="45"/>
      <c r="M23113" s="45"/>
    </row>
    <row r="23114" spans="8:13" s="28" customFormat="1" x14ac:dyDescent="0.2">
      <c r="H23114" s="12"/>
      <c r="J23114" s="29"/>
      <c r="K23114" s="45"/>
      <c r="L23114" s="45"/>
      <c r="M23114" s="45"/>
    </row>
    <row r="23115" spans="8:13" s="28" customFormat="1" x14ac:dyDescent="0.2">
      <c r="H23115" s="12"/>
      <c r="J23115" s="29"/>
      <c r="K23115" s="45"/>
      <c r="L23115" s="45"/>
      <c r="M23115" s="45"/>
    </row>
    <row r="23116" spans="8:13" s="28" customFormat="1" x14ac:dyDescent="0.2">
      <c r="H23116" s="12"/>
      <c r="J23116" s="29"/>
      <c r="K23116" s="45"/>
      <c r="L23116" s="45"/>
      <c r="M23116" s="45"/>
    </row>
    <row r="23117" spans="8:13" s="28" customFormat="1" x14ac:dyDescent="0.2">
      <c r="H23117" s="12"/>
      <c r="J23117" s="29"/>
      <c r="K23117" s="45"/>
      <c r="L23117" s="45"/>
      <c r="M23117" s="45"/>
    </row>
    <row r="23118" spans="8:13" s="28" customFormat="1" x14ac:dyDescent="0.2">
      <c r="H23118" s="12"/>
      <c r="J23118" s="29"/>
      <c r="K23118" s="45"/>
      <c r="L23118" s="45"/>
      <c r="M23118" s="45"/>
    </row>
    <row r="23119" spans="8:13" s="28" customFormat="1" x14ac:dyDescent="0.2">
      <c r="H23119" s="12"/>
      <c r="J23119" s="29"/>
      <c r="K23119" s="45"/>
      <c r="L23119" s="45"/>
      <c r="M23119" s="45"/>
    </row>
    <row r="23120" spans="8:13" s="28" customFormat="1" x14ac:dyDescent="0.2">
      <c r="H23120" s="12"/>
      <c r="J23120" s="29"/>
      <c r="K23120" s="45"/>
      <c r="L23120" s="45"/>
      <c r="M23120" s="45"/>
    </row>
    <row r="23121" spans="8:13" s="28" customFormat="1" x14ac:dyDescent="0.2">
      <c r="H23121" s="12"/>
      <c r="J23121" s="29"/>
      <c r="K23121" s="45"/>
      <c r="L23121" s="45"/>
      <c r="M23121" s="45"/>
    </row>
    <row r="23122" spans="8:13" s="28" customFormat="1" x14ac:dyDescent="0.2">
      <c r="H23122" s="12"/>
      <c r="J23122" s="29"/>
      <c r="K23122" s="45"/>
      <c r="L23122" s="45"/>
      <c r="M23122" s="45"/>
    </row>
    <row r="23123" spans="8:13" s="28" customFormat="1" x14ac:dyDescent="0.2">
      <c r="H23123" s="12"/>
      <c r="J23123" s="29"/>
      <c r="K23123" s="45"/>
      <c r="L23123" s="45"/>
      <c r="M23123" s="45"/>
    </row>
    <row r="23124" spans="8:13" s="28" customFormat="1" x14ac:dyDescent="0.2">
      <c r="H23124" s="12"/>
      <c r="J23124" s="29"/>
      <c r="K23124" s="45"/>
      <c r="L23124" s="45"/>
      <c r="M23124" s="45"/>
    </row>
    <row r="23125" spans="8:13" s="28" customFormat="1" x14ac:dyDescent="0.2">
      <c r="H23125" s="12"/>
      <c r="J23125" s="29"/>
      <c r="K23125" s="45"/>
      <c r="L23125" s="45"/>
      <c r="M23125" s="45"/>
    </row>
    <row r="23126" spans="8:13" s="28" customFormat="1" x14ac:dyDescent="0.2">
      <c r="H23126" s="12"/>
      <c r="J23126" s="29"/>
      <c r="K23126" s="45"/>
      <c r="L23126" s="45"/>
      <c r="M23126" s="45"/>
    </row>
    <row r="23127" spans="8:13" s="28" customFormat="1" x14ac:dyDescent="0.2">
      <c r="H23127" s="12"/>
      <c r="J23127" s="29"/>
      <c r="K23127" s="45"/>
      <c r="L23127" s="45"/>
      <c r="M23127" s="45"/>
    </row>
    <row r="23128" spans="8:13" s="28" customFormat="1" x14ac:dyDescent="0.2">
      <c r="H23128" s="12"/>
      <c r="J23128" s="29"/>
      <c r="K23128" s="45"/>
      <c r="L23128" s="45"/>
      <c r="M23128" s="45"/>
    </row>
    <row r="23129" spans="8:13" s="28" customFormat="1" x14ac:dyDescent="0.2">
      <c r="H23129" s="12"/>
      <c r="J23129" s="29"/>
      <c r="K23129" s="45"/>
      <c r="L23129" s="45"/>
      <c r="M23129" s="45"/>
    </row>
    <row r="23130" spans="8:13" s="28" customFormat="1" x14ac:dyDescent="0.2">
      <c r="H23130" s="12"/>
      <c r="J23130" s="29"/>
      <c r="K23130" s="45"/>
      <c r="L23130" s="45"/>
      <c r="M23130" s="45"/>
    </row>
    <row r="23131" spans="8:13" s="28" customFormat="1" x14ac:dyDescent="0.2">
      <c r="H23131" s="12"/>
      <c r="J23131" s="29"/>
      <c r="K23131" s="45"/>
      <c r="L23131" s="45"/>
      <c r="M23131" s="45"/>
    </row>
    <row r="23132" spans="8:13" s="28" customFormat="1" x14ac:dyDescent="0.2">
      <c r="H23132" s="12"/>
      <c r="J23132" s="29"/>
      <c r="K23132" s="45"/>
      <c r="L23132" s="45"/>
      <c r="M23132" s="45"/>
    </row>
    <row r="23133" spans="8:13" s="28" customFormat="1" x14ac:dyDescent="0.2">
      <c r="H23133" s="12"/>
      <c r="J23133" s="29"/>
      <c r="K23133" s="45"/>
      <c r="L23133" s="45"/>
      <c r="M23133" s="45"/>
    </row>
    <row r="23134" spans="8:13" s="28" customFormat="1" x14ac:dyDescent="0.2">
      <c r="H23134" s="12"/>
      <c r="J23134" s="29"/>
      <c r="K23134" s="45"/>
      <c r="L23134" s="45"/>
      <c r="M23134" s="45"/>
    </row>
    <row r="23135" spans="8:13" s="28" customFormat="1" x14ac:dyDescent="0.2">
      <c r="H23135" s="12"/>
      <c r="J23135" s="29"/>
      <c r="K23135" s="45"/>
      <c r="L23135" s="45"/>
      <c r="M23135" s="45"/>
    </row>
    <row r="23136" spans="8:13" s="28" customFormat="1" x14ac:dyDescent="0.2">
      <c r="H23136" s="12"/>
      <c r="J23136" s="29"/>
      <c r="K23136" s="45"/>
      <c r="L23136" s="45"/>
      <c r="M23136" s="45"/>
    </row>
    <row r="23137" spans="8:13" s="28" customFormat="1" x14ac:dyDescent="0.2">
      <c r="H23137" s="12"/>
      <c r="J23137" s="29"/>
      <c r="K23137" s="45"/>
      <c r="L23137" s="45"/>
      <c r="M23137" s="45"/>
    </row>
    <row r="23138" spans="8:13" s="28" customFormat="1" x14ac:dyDescent="0.2">
      <c r="H23138" s="12"/>
      <c r="J23138" s="29"/>
      <c r="K23138" s="45"/>
      <c r="L23138" s="45"/>
      <c r="M23138" s="45"/>
    </row>
    <row r="23139" spans="8:13" s="28" customFormat="1" x14ac:dyDescent="0.2">
      <c r="H23139" s="12"/>
      <c r="J23139" s="29"/>
      <c r="K23139" s="45"/>
      <c r="L23139" s="45"/>
      <c r="M23139" s="45"/>
    </row>
    <row r="23140" spans="8:13" s="28" customFormat="1" x14ac:dyDescent="0.2">
      <c r="H23140" s="12"/>
      <c r="J23140" s="29"/>
      <c r="K23140" s="45"/>
      <c r="L23140" s="45"/>
      <c r="M23140" s="45"/>
    </row>
    <row r="23141" spans="8:13" s="28" customFormat="1" x14ac:dyDescent="0.2">
      <c r="H23141" s="12"/>
      <c r="J23141" s="29"/>
      <c r="K23141" s="45"/>
      <c r="L23141" s="45"/>
      <c r="M23141" s="45"/>
    </row>
    <row r="23142" spans="8:13" s="28" customFormat="1" x14ac:dyDescent="0.2">
      <c r="H23142" s="12"/>
      <c r="J23142" s="29"/>
      <c r="K23142" s="45"/>
      <c r="L23142" s="45"/>
      <c r="M23142" s="45"/>
    </row>
    <row r="23143" spans="8:13" s="28" customFormat="1" x14ac:dyDescent="0.2">
      <c r="H23143" s="12"/>
      <c r="J23143" s="29"/>
      <c r="K23143" s="45"/>
      <c r="L23143" s="45"/>
      <c r="M23143" s="45"/>
    </row>
    <row r="23144" spans="8:13" s="28" customFormat="1" x14ac:dyDescent="0.2">
      <c r="H23144" s="12"/>
      <c r="J23144" s="29"/>
      <c r="K23144" s="45"/>
      <c r="L23144" s="45"/>
      <c r="M23144" s="45"/>
    </row>
    <row r="23145" spans="8:13" s="28" customFormat="1" x14ac:dyDescent="0.2">
      <c r="H23145" s="12"/>
      <c r="J23145" s="29"/>
      <c r="K23145" s="45"/>
      <c r="L23145" s="45"/>
      <c r="M23145" s="45"/>
    </row>
    <row r="23146" spans="8:13" s="28" customFormat="1" x14ac:dyDescent="0.2">
      <c r="H23146" s="12"/>
      <c r="J23146" s="29"/>
      <c r="K23146" s="45"/>
      <c r="L23146" s="45"/>
      <c r="M23146" s="45"/>
    </row>
    <row r="23147" spans="8:13" s="28" customFormat="1" x14ac:dyDescent="0.2">
      <c r="H23147" s="12"/>
      <c r="J23147" s="29"/>
      <c r="K23147" s="45"/>
      <c r="L23147" s="45"/>
      <c r="M23147" s="45"/>
    </row>
    <row r="23148" spans="8:13" s="28" customFormat="1" x14ac:dyDescent="0.2">
      <c r="H23148" s="12"/>
      <c r="J23148" s="29"/>
      <c r="K23148" s="45"/>
      <c r="L23148" s="45"/>
      <c r="M23148" s="45"/>
    </row>
    <row r="23149" spans="8:13" s="28" customFormat="1" x14ac:dyDescent="0.2">
      <c r="H23149" s="12"/>
      <c r="J23149" s="29"/>
      <c r="K23149" s="45"/>
      <c r="L23149" s="45"/>
      <c r="M23149" s="45"/>
    </row>
    <row r="23150" spans="8:13" s="28" customFormat="1" x14ac:dyDescent="0.2">
      <c r="H23150" s="12"/>
      <c r="J23150" s="29"/>
      <c r="K23150" s="45"/>
      <c r="L23150" s="45"/>
      <c r="M23150" s="45"/>
    </row>
    <row r="23151" spans="8:13" s="28" customFormat="1" x14ac:dyDescent="0.2">
      <c r="H23151" s="12"/>
      <c r="J23151" s="29"/>
      <c r="K23151" s="45"/>
      <c r="L23151" s="45"/>
      <c r="M23151" s="45"/>
    </row>
    <row r="23152" spans="8:13" s="28" customFormat="1" x14ac:dyDescent="0.2">
      <c r="H23152" s="12"/>
      <c r="J23152" s="29"/>
      <c r="K23152" s="45"/>
      <c r="L23152" s="45"/>
      <c r="M23152" s="45"/>
    </row>
    <row r="23153" spans="8:13" s="28" customFormat="1" x14ac:dyDescent="0.2">
      <c r="H23153" s="12"/>
      <c r="J23153" s="29"/>
      <c r="K23153" s="45"/>
      <c r="L23153" s="45"/>
      <c r="M23153" s="45"/>
    </row>
    <row r="23154" spans="8:13" s="28" customFormat="1" x14ac:dyDescent="0.2">
      <c r="H23154" s="12"/>
      <c r="J23154" s="29"/>
      <c r="K23154" s="45"/>
      <c r="L23154" s="45"/>
      <c r="M23154" s="45"/>
    </row>
    <row r="23155" spans="8:13" s="28" customFormat="1" x14ac:dyDescent="0.2">
      <c r="H23155" s="12"/>
      <c r="J23155" s="29"/>
      <c r="K23155" s="45"/>
      <c r="L23155" s="45"/>
      <c r="M23155" s="45"/>
    </row>
    <row r="23156" spans="8:13" s="28" customFormat="1" x14ac:dyDescent="0.2">
      <c r="H23156" s="12"/>
      <c r="J23156" s="29"/>
      <c r="K23156" s="45"/>
      <c r="L23156" s="45"/>
      <c r="M23156" s="45"/>
    </row>
    <row r="23157" spans="8:13" s="28" customFormat="1" x14ac:dyDescent="0.2">
      <c r="H23157" s="12"/>
      <c r="J23157" s="29"/>
      <c r="K23157" s="45"/>
      <c r="L23157" s="45"/>
      <c r="M23157" s="45"/>
    </row>
    <row r="23158" spans="8:13" s="28" customFormat="1" x14ac:dyDescent="0.2">
      <c r="H23158" s="12"/>
      <c r="J23158" s="29"/>
      <c r="K23158" s="45"/>
      <c r="L23158" s="45"/>
      <c r="M23158" s="45"/>
    </row>
    <row r="23159" spans="8:13" s="28" customFormat="1" x14ac:dyDescent="0.2">
      <c r="H23159" s="12"/>
      <c r="J23159" s="29"/>
      <c r="K23159" s="45"/>
      <c r="L23159" s="45"/>
      <c r="M23159" s="45"/>
    </row>
    <row r="23160" spans="8:13" s="28" customFormat="1" x14ac:dyDescent="0.2">
      <c r="H23160" s="12"/>
      <c r="J23160" s="29"/>
      <c r="K23160" s="45"/>
      <c r="L23160" s="45"/>
      <c r="M23160" s="45"/>
    </row>
    <row r="23161" spans="8:13" s="28" customFormat="1" x14ac:dyDescent="0.2">
      <c r="H23161" s="12"/>
      <c r="J23161" s="29"/>
      <c r="K23161" s="45"/>
      <c r="L23161" s="45"/>
      <c r="M23161" s="45"/>
    </row>
    <row r="23162" spans="8:13" s="28" customFormat="1" x14ac:dyDescent="0.2">
      <c r="H23162" s="12"/>
      <c r="J23162" s="29"/>
      <c r="K23162" s="45"/>
      <c r="L23162" s="45"/>
      <c r="M23162" s="45"/>
    </row>
    <row r="23163" spans="8:13" s="28" customFormat="1" x14ac:dyDescent="0.2">
      <c r="H23163" s="12"/>
      <c r="J23163" s="29"/>
      <c r="K23163" s="45"/>
      <c r="L23163" s="45"/>
      <c r="M23163" s="45"/>
    </row>
    <row r="23164" spans="8:13" s="28" customFormat="1" x14ac:dyDescent="0.2">
      <c r="H23164" s="12"/>
      <c r="J23164" s="29"/>
      <c r="K23164" s="45"/>
      <c r="L23164" s="45"/>
      <c r="M23164" s="45"/>
    </row>
    <row r="23165" spans="8:13" s="28" customFormat="1" x14ac:dyDescent="0.2">
      <c r="H23165" s="12"/>
      <c r="J23165" s="29"/>
      <c r="K23165" s="45"/>
      <c r="L23165" s="45"/>
      <c r="M23165" s="45"/>
    </row>
    <row r="23166" spans="8:13" s="28" customFormat="1" x14ac:dyDescent="0.2">
      <c r="H23166" s="12"/>
      <c r="J23166" s="29"/>
      <c r="K23166" s="45"/>
      <c r="L23166" s="45"/>
      <c r="M23166" s="45"/>
    </row>
    <row r="23167" spans="8:13" s="28" customFormat="1" x14ac:dyDescent="0.2">
      <c r="H23167" s="12"/>
      <c r="J23167" s="29"/>
      <c r="K23167" s="45"/>
      <c r="L23167" s="45"/>
      <c r="M23167" s="45"/>
    </row>
    <row r="23168" spans="8:13" s="28" customFormat="1" x14ac:dyDescent="0.2">
      <c r="H23168" s="12"/>
      <c r="J23168" s="29"/>
      <c r="K23168" s="45"/>
      <c r="L23168" s="45"/>
      <c r="M23168" s="45"/>
    </row>
    <row r="23169" spans="8:13" s="28" customFormat="1" x14ac:dyDescent="0.2">
      <c r="H23169" s="12"/>
      <c r="J23169" s="29"/>
      <c r="K23169" s="45"/>
      <c r="L23169" s="45"/>
      <c r="M23169" s="45"/>
    </row>
    <row r="23170" spans="8:13" s="28" customFormat="1" x14ac:dyDescent="0.2">
      <c r="H23170" s="12"/>
      <c r="J23170" s="29"/>
      <c r="K23170" s="45"/>
      <c r="L23170" s="45"/>
      <c r="M23170" s="45"/>
    </row>
    <row r="23171" spans="8:13" s="28" customFormat="1" x14ac:dyDescent="0.2">
      <c r="H23171" s="12"/>
      <c r="J23171" s="29"/>
      <c r="K23171" s="45"/>
      <c r="L23171" s="45"/>
      <c r="M23171" s="45"/>
    </row>
    <row r="23172" spans="8:13" s="28" customFormat="1" x14ac:dyDescent="0.2">
      <c r="H23172" s="12"/>
      <c r="J23172" s="29"/>
      <c r="K23172" s="45"/>
      <c r="L23172" s="45"/>
      <c r="M23172" s="45"/>
    </row>
    <row r="23173" spans="8:13" s="28" customFormat="1" x14ac:dyDescent="0.2">
      <c r="H23173" s="12"/>
      <c r="J23173" s="29"/>
      <c r="K23173" s="45"/>
      <c r="L23173" s="45"/>
      <c r="M23173" s="45"/>
    </row>
    <row r="23174" spans="8:13" s="28" customFormat="1" x14ac:dyDescent="0.2">
      <c r="H23174" s="12"/>
      <c r="J23174" s="29"/>
      <c r="K23174" s="45"/>
      <c r="L23174" s="45"/>
      <c r="M23174" s="45"/>
    </row>
    <row r="23175" spans="8:13" s="28" customFormat="1" x14ac:dyDescent="0.2">
      <c r="H23175" s="12"/>
      <c r="J23175" s="29"/>
      <c r="K23175" s="45"/>
      <c r="L23175" s="45"/>
      <c r="M23175" s="45"/>
    </row>
    <row r="23176" spans="8:13" s="28" customFormat="1" x14ac:dyDescent="0.2">
      <c r="H23176" s="12"/>
      <c r="J23176" s="29"/>
      <c r="K23176" s="45"/>
      <c r="L23176" s="45"/>
      <c r="M23176" s="45"/>
    </row>
    <row r="23177" spans="8:13" s="28" customFormat="1" x14ac:dyDescent="0.2">
      <c r="H23177" s="12"/>
      <c r="J23177" s="29"/>
      <c r="K23177" s="45"/>
      <c r="L23177" s="45"/>
      <c r="M23177" s="45"/>
    </row>
    <row r="23178" spans="8:13" s="28" customFormat="1" x14ac:dyDescent="0.2">
      <c r="H23178" s="12"/>
      <c r="J23178" s="29"/>
      <c r="K23178" s="45"/>
      <c r="L23178" s="45"/>
      <c r="M23178" s="45"/>
    </row>
    <row r="23179" spans="8:13" s="28" customFormat="1" x14ac:dyDescent="0.2">
      <c r="H23179" s="12"/>
      <c r="J23179" s="29"/>
      <c r="K23179" s="45"/>
      <c r="L23179" s="45"/>
      <c r="M23179" s="45"/>
    </row>
    <row r="23180" spans="8:13" s="28" customFormat="1" x14ac:dyDescent="0.2">
      <c r="H23180" s="12"/>
      <c r="J23180" s="29"/>
      <c r="K23180" s="45"/>
      <c r="L23180" s="45"/>
      <c r="M23180" s="45"/>
    </row>
    <row r="23181" spans="8:13" s="28" customFormat="1" x14ac:dyDescent="0.2">
      <c r="H23181" s="12"/>
      <c r="J23181" s="29"/>
      <c r="K23181" s="45"/>
      <c r="L23181" s="45"/>
      <c r="M23181" s="45"/>
    </row>
    <row r="23182" spans="8:13" s="28" customFormat="1" x14ac:dyDescent="0.2">
      <c r="H23182" s="12"/>
      <c r="J23182" s="29"/>
      <c r="K23182" s="45"/>
      <c r="L23182" s="45"/>
      <c r="M23182" s="45"/>
    </row>
    <row r="23183" spans="8:13" s="28" customFormat="1" x14ac:dyDescent="0.2">
      <c r="H23183" s="12"/>
      <c r="J23183" s="29"/>
      <c r="K23183" s="45"/>
      <c r="L23183" s="45"/>
      <c r="M23183" s="45"/>
    </row>
    <row r="23184" spans="8:13" s="28" customFormat="1" x14ac:dyDescent="0.2">
      <c r="H23184" s="12"/>
      <c r="J23184" s="29"/>
      <c r="K23184" s="45"/>
      <c r="L23184" s="45"/>
      <c r="M23184" s="45"/>
    </row>
    <row r="23185" spans="8:13" s="28" customFormat="1" x14ac:dyDescent="0.2">
      <c r="H23185" s="12"/>
      <c r="J23185" s="29"/>
      <c r="K23185" s="45"/>
      <c r="L23185" s="45"/>
      <c r="M23185" s="45"/>
    </row>
    <row r="23186" spans="8:13" s="28" customFormat="1" x14ac:dyDescent="0.2">
      <c r="H23186" s="12"/>
      <c r="J23186" s="29"/>
      <c r="K23186" s="45"/>
      <c r="L23186" s="45"/>
      <c r="M23186" s="45"/>
    </row>
    <row r="23187" spans="8:13" s="28" customFormat="1" x14ac:dyDescent="0.2">
      <c r="H23187" s="12"/>
      <c r="J23187" s="29"/>
      <c r="K23187" s="45"/>
      <c r="L23187" s="45"/>
      <c r="M23187" s="45"/>
    </row>
    <row r="23188" spans="8:13" s="28" customFormat="1" x14ac:dyDescent="0.2">
      <c r="H23188" s="12"/>
      <c r="J23188" s="29"/>
      <c r="K23188" s="45"/>
      <c r="L23188" s="45"/>
      <c r="M23188" s="45"/>
    </row>
    <row r="23189" spans="8:13" s="28" customFormat="1" x14ac:dyDescent="0.2">
      <c r="H23189" s="12"/>
      <c r="J23189" s="29"/>
      <c r="K23189" s="45"/>
      <c r="L23189" s="45"/>
      <c r="M23189" s="45"/>
    </row>
    <row r="23190" spans="8:13" s="28" customFormat="1" x14ac:dyDescent="0.2">
      <c r="H23190" s="12"/>
      <c r="J23190" s="29"/>
      <c r="K23190" s="45"/>
      <c r="L23190" s="45"/>
      <c r="M23190" s="45"/>
    </row>
    <row r="23191" spans="8:13" s="28" customFormat="1" x14ac:dyDescent="0.2">
      <c r="H23191" s="12"/>
      <c r="J23191" s="29"/>
      <c r="K23191" s="45"/>
      <c r="L23191" s="45"/>
      <c r="M23191" s="45"/>
    </row>
    <row r="23192" spans="8:13" s="28" customFormat="1" x14ac:dyDescent="0.2">
      <c r="H23192" s="12"/>
      <c r="J23192" s="29"/>
      <c r="K23192" s="45"/>
      <c r="L23192" s="45"/>
      <c r="M23192" s="45"/>
    </row>
    <row r="23193" spans="8:13" s="28" customFormat="1" x14ac:dyDescent="0.2">
      <c r="H23193" s="12"/>
      <c r="J23193" s="29"/>
      <c r="K23193" s="45"/>
      <c r="L23193" s="45"/>
      <c r="M23193" s="45"/>
    </row>
    <row r="23194" spans="8:13" s="28" customFormat="1" x14ac:dyDescent="0.2">
      <c r="H23194" s="12"/>
      <c r="J23194" s="29"/>
      <c r="K23194" s="45"/>
      <c r="L23194" s="45"/>
      <c r="M23194" s="45"/>
    </row>
    <row r="23195" spans="8:13" s="28" customFormat="1" x14ac:dyDescent="0.2">
      <c r="H23195" s="12"/>
      <c r="J23195" s="29"/>
      <c r="K23195" s="45"/>
      <c r="L23195" s="45"/>
      <c r="M23195" s="45"/>
    </row>
    <row r="23196" spans="8:13" s="28" customFormat="1" x14ac:dyDescent="0.2">
      <c r="H23196" s="12"/>
      <c r="J23196" s="29"/>
      <c r="K23196" s="45"/>
      <c r="L23196" s="45"/>
      <c r="M23196" s="45"/>
    </row>
    <row r="23197" spans="8:13" s="28" customFormat="1" x14ac:dyDescent="0.2">
      <c r="H23197" s="12"/>
      <c r="J23197" s="29"/>
      <c r="K23197" s="45"/>
      <c r="L23197" s="45"/>
      <c r="M23197" s="45"/>
    </row>
    <row r="23198" spans="8:13" s="28" customFormat="1" x14ac:dyDescent="0.2">
      <c r="H23198" s="12"/>
      <c r="J23198" s="29"/>
      <c r="K23198" s="45"/>
      <c r="L23198" s="45"/>
      <c r="M23198" s="45"/>
    </row>
    <row r="23199" spans="8:13" s="28" customFormat="1" x14ac:dyDescent="0.2">
      <c r="H23199" s="12"/>
      <c r="J23199" s="29"/>
      <c r="K23199" s="45"/>
      <c r="L23199" s="45"/>
      <c r="M23199" s="45"/>
    </row>
    <row r="23200" spans="8:13" s="28" customFormat="1" x14ac:dyDescent="0.2">
      <c r="H23200" s="12"/>
      <c r="J23200" s="29"/>
      <c r="K23200" s="45"/>
      <c r="L23200" s="45"/>
      <c r="M23200" s="45"/>
    </row>
    <row r="23201" spans="8:13" s="28" customFormat="1" x14ac:dyDescent="0.2">
      <c r="H23201" s="12"/>
      <c r="J23201" s="29"/>
      <c r="K23201" s="45"/>
      <c r="L23201" s="45"/>
      <c r="M23201" s="45"/>
    </row>
    <row r="23202" spans="8:13" s="28" customFormat="1" x14ac:dyDescent="0.2">
      <c r="H23202" s="12"/>
      <c r="J23202" s="29"/>
      <c r="K23202" s="45"/>
      <c r="L23202" s="45"/>
      <c r="M23202" s="45"/>
    </row>
    <row r="23203" spans="8:13" s="28" customFormat="1" x14ac:dyDescent="0.2">
      <c r="H23203" s="12"/>
      <c r="J23203" s="29"/>
      <c r="K23203" s="45"/>
      <c r="L23203" s="45"/>
      <c r="M23203" s="45"/>
    </row>
    <row r="23204" spans="8:13" s="28" customFormat="1" x14ac:dyDescent="0.2">
      <c r="H23204" s="12"/>
      <c r="J23204" s="29"/>
      <c r="K23204" s="45"/>
      <c r="L23204" s="45"/>
      <c r="M23204" s="45"/>
    </row>
    <row r="23205" spans="8:13" s="28" customFormat="1" x14ac:dyDescent="0.2">
      <c r="H23205" s="12"/>
      <c r="J23205" s="29"/>
      <c r="K23205" s="45"/>
      <c r="L23205" s="45"/>
      <c r="M23205" s="45"/>
    </row>
    <row r="23206" spans="8:13" s="28" customFormat="1" x14ac:dyDescent="0.2">
      <c r="H23206" s="12"/>
      <c r="J23206" s="29"/>
      <c r="K23206" s="45"/>
      <c r="L23206" s="45"/>
      <c r="M23206" s="45"/>
    </row>
    <row r="23207" spans="8:13" s="28" customFormat="1" x14ac:dyDescent="0.2">
      <c r="H23207" s="12"/>
      <c r="J23207" s="29"/>
      <c r="K23207" s="45"/>
      <c r="L23207" s="45"/>
      <c r="M23207" s="45"/>
    </row>
    <row r="23208" spans="8:13" s="28" customFormat="1" x14ac:dyDescent="0.2">
      <c r="H23208" s="12"/>
      <c r="J23208" s="29"/>
      <c r="K23208" s="45"/>
      <c r="L23208" s="45"/>
      <c r="M23208" s="45"/>
    </row>
    <row r="23209" spans="8:13" s="28" customFormat="1" x14ac:dyDescent="0.2">
      <c r="H23209" s="12"/>
      <c r="J23209" s="29"/>
      <c r="K23209" s="45"/>
      <c r="L23209" s="45"/>
      <c r="M23209" s="45"/>
    </row>
    <row r="23210" spans="8:13" s="28" customFormat="1" x14ac:dyDescent="0.2">
      <c r="H23210" s="12"/>
      <c r="J23210" s="29"/>
      <c r="K23210" s="45"/>
      <c r="L23210" s="45"/>
      <c r="M23210" s="45"/>
    </row>
    <row r="23211" spans="8:13" s="28" customFormat="1" x14ac:dyDescent="0.2">
      <c r="H23211" s="12"/>
      <c r="J23211" s="29"/>
      <c r="K23211" s="45"/>
      <c r="L23211" s="45"/>
      <c r="M23211" s="45"/>
    </row>
    <row r="23212" spans="8:13" s="28" customFormat="1" x14ac:dyDescent="0.2">
      <c r="H23212" s="12"/>
      <c r="J23212" s="29"/>
      <c r="K23212" s="45"/>
      <c r="L23212" s="45"/>
      <c r="M23212" s="45"/>
    </row>
    <row r="23213" spans="8:13" s="28" customFormat="1" x14ac:dyDescent="0.2">
      <c r="H23213" s="12"/>
      <c r="J23213" s="29"/>
      <c r="K23213" s="45"/>
      <c r="L23213" s="45"/>
      <c r="M23213" s="45"/>
    </row>
    <row r="23214" spans="8:13" s="28" customFormat="1" x14ac:dyDescent="0.2">
      <c r="H23214" s="12"/>
      <c r="J23214" s="29"/>
      <c r="K23214" s="45"/>
      <c r="L23214" s="45"/>
      <c r="M23214" s="45"/>
    </row>
    <row r="23215" spans="8:13" s="28" customFormat="1" x14ac:dyDescent="0.2">
      <c r="H23215" s="12"/>
      <c r="J23215" s="29"/>
      <c r="K23215" s="45"/>
      <c r="L23215" s="45"/>
      <c r="M23215" s="45"/>
    </row>
    <row r="23216" spans="8:13" s="28" customFormat="1" x14ac:dyDescent="0.2">
      <c r="H23216" s="12"/>
      <c r="J23216" s="29"/>
      <c r="K23216" s="45"/>
      <c r="L23216" s="45"/>
      <c r="M23216" s="45"/>
    </row>
    <row r="23217" spans="8:13" s="28" customFormat="1" x14ac:dyDescent="0.2">
      <c r="H23217" s="12"/>
      <c r="J23217" s="29"/>
      <c r="K23217" s="45"/>
      <c r="L23217" s="45"/>
      <c r="M23217" s="45"/>
    </row>
    <row r="23218" spans="8:13" s="28" customFormat="1" x14ac:dyDescent="0.2">
      <c r="H23218" s="12"/>
      <c r="J23218" s="29"/>
      <c r="K23218" s="45"/>
      <c r="L23218" s="45"/>
      <c r="M23218" s="45"/>
    </row>
    <row r="23219" spans="8:13" s="28" customFormat="1" x14ac:dyDescent="0.2">
      <c r="H23219" s="12"/>
      <c r="J23219" s="29"/>
      <c r="K23219" s="45"/>
      <c r="L23219" s="45"/>
      <c r="M23219" s="45"/>
    </row>
    <row r="23220" spans="8:13" s="28" customFormat="1" x14ac:dyDescent="0.2">
      <c r="H23220" s="12"/>
      <c r="J23220" s="29"/>
      <c r="K23220" s="45"/>
      <c r="L23220" s="45"/>
      <c r="M23220" s="45"/>
    </row>
    <row r="23221" spans="8:13" s="28" customFormat="1" x14ac:dyDescent="0.2">
      <c r="H23221" s="12"/>
      <c r="J23221" s="29"/>
      <c r="K23221" s="45"/>
      <c r="L23221" s="45"/>
      <c r="M23221" s="45"/>
    </row>
    <row r="23222" spans="8:13" s="28" customFormat="1" x14ac:dyDescent="0.2">
      <c r="H23222" s="12"/>
      <c r="J23222" s="29"/>
      <c r="K23222" s="45"/>
      <c r="L23222" s="45"/>
      <c r="M23222" s="45"/>
    </row>
    <row r="23223" spans="8:13" s="28" customFormat="1" x14ac:dyDescent="0.2">
      <c r="H23223" s="12"/>
      <c r="J23223" s="29"/>
      <c r="K23223" s="45"/>
      <c r="L23223" s="45"/>
      <c r="M23223" s="45"/>
    </row>
    <row r="23224" spans="8:13" s="28" customFormat="1" x14ac:dyDescent="0.2">
      <c r="H23224" s="12"/>
      <c r="J23224" s="29"/>
      <c r="K23224" s="45"/>
      <c r="L23224" s="45"/>
      <c r="M23224" s="45"/>
    </row>
    <row r="23225" spans="8:13" s="28" customFormat="1" x14ac:dyDescent="0.2">
      <c r="H23225" s="12"/>
      <c r="J23225" s="29"/>
      <c r="K23225" s="45"/>
      <c r="L23225" s="45"/>
      <c r="M23225" s="45"/>
    </row>
    <row r="23226" spans="8:13" s="28" customFormat="1" x14ac:dyDescent="0.2">
      <c r="H23226" s="12"/>
      <c r="J23226" s="29"/>
      <c r="K23226" s="45"/>
      <c r="L23226" s="45"/>
      <c r="M23226" s="45"/>
    </row>
    <row r="23227" spans="8:13" s="28" customFormat="1" x14ac:dyDescent="0.2">
      <c r="H23227" s="12"/>
      <c r="J23227" s="29"/>
      <c r="K23227" s="45"/>
      <c r="L23227" s="45"/>
      <c r="M23227" s="45"/>
    </row>
    <row r="23228" spans="8:13" s="28" customFormat="1" x14ac:dyDescent="0.2">
      <c r="H23228" s="12"/>
      <c r="J23228" s="29"/>
      <c r="K23228" s="45"/>
      <c r="L23228" s="45"/>
      <c r="M23228" s="45"/>
    </row>
    <row r="23229" spans="8:13" s="28" customFormat="1" x14ac:dyDescent="0.2">
      <c r="H23229" s="12"/>
      <c r="J23229" s="29"/>
      <c r="K23229" s="45"/>
      <c r="L23229" s="45"/>
      <c r="M23229" s="45"/>
    </row>
    <row r="23230" spans="8:13" s="28" customFormat="1" x14ac:dyDescent="0.2">
      <c r="H23230" s="12"/>
      <c r="J23230" s="29"/>
      <c r="K23230" s="45"/>
      <c r="L23230" s="45"/>
      <c r="M23230" s="45"/>
    </row>
    <row r="23231" spans="8:13" s="28" customFormat="1" x14ac:dyDescent="0.2">
      <c r="H23231" s="12"/>
      <c r="J23231" s="29"/>
      <c r="K23231" s="45"/>
      <c r="L23231" s="45"/>
      <c r="M23231" s="45"/>
    </row>
    <row r="23232" spans="8:13" s="28" customFormat="1" x14ac:dyDescent="0.2">
      <c r="H23232" s="12"/>
      <c r="J23232" s="29"/>
      <c r="K23232" s="45"/>
      <c r="L23232" s="45"/>
      <c r="M23232" s="45"/>
    </row>
    <row r="23233" spans="8:13" s="28" customFormat="1" x14ac:dyDescent="0.2">
      <c r="H23233" s="12"/>
      <c r="J23233" s="29"/>
      <c r="K23233" s="45"/>
      <c r="L23233" s="45"/>
      <c r="M23233" s="45"/>
    </row>
    <row r="23234" spans="8:13" s="28" customFormat="1" x14ac:dyDescent="0.2">
      <c r="H23234" s="12"/>
      <c r="J23234" s="29"/>
      <c r="K23234" s="45"/>
      <c r="L23234" s="45"/>
      <c r="M23234" s="45"/>
    </row>
    <row r="23235" spans="8:13" s="28" customFormat="1" x14ac:dyDescent="0.2">
      <c r="H23235" s="12"/>
      <c r="J23235" s="29"/>
      <c r="K23235" s="45"/>
      <c r="L23235" s="45"/>
      <c r="M23235" s="45"/>
    </row>
    <row r="23236" spans="8:13" s="28" customFormat="1" x14ac:dyDescent="0.2">
      <c r="H23236" s="12"/>
      <c r="J23236" s="29"/>
      <c r="K23236" s="45"/>
      <c r="L23236" s="45"/>
      <c r="M23236" s="45"/>
    </row>
    <row r="23237" spans="8:13" s="28" customFormat="1" x14ac:dyDescent="0.2">
      <c r="H23237" s="12"/>
      <c r="J23237" s="29"/>
      <c r="K23237" s="45"/>
      <c r="L23237" s="45"/>
      <c r="M23237" s="45"/>
    </row>
    <row r="23238" spans="8:13" s="28" customFormat="1" x14ac:dyDescent="0.2">
      <c r="H23238" s="12"/>
      <c r="J23238" s="29"/>
      <c r="K23238" s="45"/>
      <c r="L23238" s="45"/>
      <c r="M23238" s="45"/>
    </row>
    <row r="23239" spans="8:13" s="28" customFormat="1" x14ac:dyDescent="0.2">
      <c r="H23239" s="12"/>
      <c r="J23239" s="29"/>
      <c r="K23239" s="45"/>
      <c r="L23239" s="45"/>
      <c r="M23239" s="45"/>
    </row>
    <row r="23240" spans="8:13" s="28" customFormat="1" x14ac:dyDescent="0.2">
      <c r="H23240" s="12"/>
      <c r="J23240" s="29"/>
      <c r="K23240" s="45"/>
      <c r="L23240" s="45"/>
      <c r="M23240" s="45"/>
    </row>
    <row r="23241" spans="8:13" s="28" customFormat="1" x14ac:dyDescent="0.2">
      <c r="H23241" s="12"/>
      <c r="J23241" s="29"/>
      <c r="K23241" s="45"/>
      <c r="L23241" s="45"/>
      <c r="M23241" s="45"/>
    </row>
    <row r="23242" spans="8:13" s="28" customFormat="1" x14ac:dyDescent="0.2">
      <c r="H23242" s="12"/>
      <c r="J23242" s="29"/>
      <c r="K23242" s="45"/>
      <c r="L23242" s="45"/>
      <c r="M23242" s="45"/>
    </row>
    <row r="23243" spans="8:13" s="28" customFormat="1" x14ac:dyDescent="0.2">
      <c r="H23243" s="12"/>
      <c r="J23243" s="29"/>
      <c r="K23243" s="45"/>
      <c r="L23243" s="45"/>
      <c r="M23243" s="45"/>
    </row>
    <row r="23244" spans="8:13" s="28" customFormat="1" x14ac:dyDescent="0.2">
      <c r="H23244" s="12"/>
      <c r="J23244" s="29"/>
      <c r="K23244" s="45"/>
      <c r="L23244" s="45"/>
      <c r="M23244" s="45"/>
    </row>
    <row r="23245" spans="8:13" s="28" customFormat="1" x14ac:dyDescent="0.2">
      <c r="H23245" s="12"/>
      <c r="J23245" s="29"/>
      <c r="K23245" s="45"/>
      <c r="L23245" s="45"/>
      <c r="M23245" s="45"/>
    </row>
    <row r="23246" spans="8:13" s="28" customFormat="1" x14ac:dyDescent="0.2">
      <c r="H23246" s="12"/>
      <c r="J23246" s="29"/>
      <c r="K23246" s="45"/>
      <c r="L23246" s="45"/>
      <c r="M23246" s="45"/>
    </row>
    <row r="23247" spans="8:13" s="28" customFormat="1" x14ac:dyDescent="0.2">
      <c r="H23247" s="12"/>
      <c r="J23247" s="29"/>
      <c r="K23247" s="45"/>
      <c r="L23247" s="45"/>
      <c r="M23247" s="45"/>
    </row>
    <row r="23248" spans="8:13" s="28" customFormat="1" x14ac:dyDescent="0.2">
      <c r="H23248" s="12"/>
      <c r="J23248" s="29"/>
      <c r="K23248" s="45"/>
      <c r="L23248" s="45"/>
      <c r="M23248" s="45"/>
    </row>
    <row r="23249" spans="8:13" s="28" customFormat="1" x14ac:dyDescent="0.2">
      <c r="H23249" s="12"/>
      <c r="J23249" s="29"/>
      <c r="K23249" s="45"/>
      <c r="L23249" s="45"/>
      <c r="M23249" s="45"/>
    </row>
    <row r="23250" spans="8:13" s="28" customFormat="1" x14ac:dyDescent="0.2">
      <c r="H23250" s="12"/>
      <c r="J23250" s="29"/>
      <c r="K23250" s="45"/>
      <c r="L23250" s="45"/>
      <c r="M23250" s="45"/>
    </row>
    <row r="23251" spans="8:13" s="28" customFormat="1" x14ac:dyDescent="0.2">
      <c r="H23251" s="12"/>
      <c r="J23251" s="29"/>
      <c r="K23251" s="45"/>
      <c r="L23251" s="45"/>
      <c r="M23251" s="45"/>
    </row>
    <row r="23252" spans="8:13" s="28" customFormat="1" x14ac:dyDescent="0.2">
      <c r="H23252" s="12"/>
      <c r="J23252" s="29"/>
      <c r="K23252" s="45"/>
      <c r="L23252" s="45"/>
      <c r="M23252" s="45"/>
    </row>
    <row r="23253" spans="8:13" s="28" customFormat="1" x14ac:dyDescent="0.2">
      <c r="H23253" s="12"/>
      <c r="J23253" s="29"/>
      <c r="K23253" s="45"/>
      <c r="L23253" s="45"/>
      <c r="M23253" s="45"/>
    </row>
    <row r="23254" spans="8:13" s="28" customFormat="1" x14ac:dyDescent="0.2">
      <c r="H23254" s="12"/>
      <c r="J23254" s="29"/>
      <c r="K23254" s="45"/>
      <c r="L23254" s="45"/>
      <c r="M23254" s="45"/>
    </row>
    <row r="23255" spans="8:13" s="28" customFormat="1" x14ac:dyDescent="0.2">
      <c r="H23255" s="12"/>
      <c r="J23255" s="29"/>
      <c r="K23255" s="45"/>
      <c r="L23255" s="45"/>
      <c r="M23255" s="45"/>
    </row>
    <row r="23256" spans="8:13" s="28" customFormat="1" x14ac:dyDescent="0.2">
      <c r="H23256" s="12"/>
      <c r="J23256" s="29"/>
      <c r="K23256" s="45"/>
      <c r="L23256" s="45"/>
      <c r="M23256" s="45"/>
    </row>
    <row r="23257" spans="8:13" s="28" customFormat="1" x14ac:dyDescent="0.2">
      <c r="H23257" s="12"/>
      <c r="J23257" s="29"/>
      <c r="K23257" s="45"/>
      <c r="L23257" s="45"/>
      <c r="M23257" s="45"/>
    </row>
    <row r="23258" spans="8:13" s="28" customFormat="1" x14ac:dyDescent="0.2">
      <c r="H23258" s="12"/>
      <c r="J23258" s="29"/>
      <c r="K23258" s="45"/>
      <c r="L23258" s="45"/>
      <c r="M23258" s="45"/>
    </row>
    <row r="23259" spans="8:13" s="28" customFormat="1" x14ac:dyDescent="0.2">
      <c r="H23259" s="12"/>
      <c r="J23259" s="29"/>
      <c r="K23259" s="45"/>
      <c r="L23259" s="45"/>
      <c r="M23259" s="45"/>
    </row>
    <row r="23260" spans="8:13" s="28" customFormat="1" x14ac:dyDescent="0.2">
      <c r="H23260" s="12"/>
      <c r="J23260" s="29"/>
      <c r="K23260" s="45"/>
      <c r="L23260" s="45"/>
      <c r="M23260" s="45"/>
    </row>
    <row r="23261" spans="8:13" s="28" customFormat="1" x14ac:dyDescent="0.2">
      <c r="H23261" s="12"/>
      <c r="J23261" s="29"/>
      <c r="K23261" s="45"/>
      <c r="L23261" s="45"/>
      <c r="M23261" s="45"/>
    </row>
    <row r="23262" spans="8:13" s="28" customFormat="1" x14ac:dyDescent="0.2">
      <c r="H23262" s="12"/>
      <c r="J23262" s="29"/>
      <c r="K23262" s="45"/>
      <c r="L23262" s="45"/>
      <c r="M23262" s="45"/>
    </row>
    <row r="23263" spans="8:13" s="28" customFormat="1" x14ac:dyDescent="0.2">
      <c r="H23263" s="12"/>
      <c r="J23263" s="29"/>
      <c r="K23263" s="45"/>
      <c r="L23263" s="45"/>
      <c r="M23263" s="45"/>
    </row>
    <row r="23264" spans="8:13" s="28" customFormat="1" x14ac:dyDescent="0.2">
      <c r="H23264" s="12"/>
      <c r="J23264" s="29"/>
      <c r="K23264" s="45"/>
      <c r="L23264" s="45"/>
      <c r="M23264" s="45"/>
    </row>
    <row r="23265" spans="8:13" s="28" customFormat="1" x14ac:dyDescent="0.2">
      <c r="H23265" s="12"/>
      <c r="J23265" s="29"/>
      <c r="K23265" s="45"/>
      <c r="L23265" s="45"/>
      <c r="M23265" s="45"/>
    </row>
    <row r="23266" spans="8:13" s="28" customFormat="1" x14ac:dyDescent="0.2">
      <c r="H23266" s="12"/>
      <c r="J23266" s="29"/>
      <c r="K23266" s="45"/>
      <c r="L23266" s="45"/>
      <c r="M23266" s="45"/>
    </row>
    <row r="23267" spans="8:13" s="28" customFormat="1" x14ac:dyDescent="0.2">
      <c r="H23267" s="12"/>
      <c r="J23267" s="29"/>
      <c r="K23267" s="45"/>
      <c r="L23267" s="45"/>
      <c r="M23267" s="45"/>
    </row>
    <row r="23268" spans="8:13" s="28" customFormat="1" x14ac:dyDescent="0.2">
      <c r="H23268" s="12"/>
      <c r="J23268" s="29"/>
      <c r="K23268" s="45"/>
      <c r="L23268" s="45"/>
      <c r="M23268" s="45"/>
    </row>
    <row r="23269" spans="8:13" s="28" customFormat="1" x14ac:dyDescent="0.2">
      <c r="H23269" s="12"/>
      <c r="J23269" s="29"/>
      <c r="K23269" s="45"/>
      <c r="L23269" s="45"/>
      <c r="M23269" s="45"/>
    </row>
    <row r="23270" spans="8:13" s="28" customFormat="1" x14ac:dyDescent="0.2">
      <c r="H23270" s="12"/>
      <c r="J23270" s="29"/>
      <c r="K23270" s="45"/>
      <c r="L23270" s="45"/>
      <c r="M23270" s="45"/>
    </row>
    <row r="23271" spans="8:13" s="28" customFormat="1" x14ac:dyDescent="0.2">
      <c r="H23271" s="12"/>
      <c r="J23271" s="29"/>
      <c r="K23271" s="45"/>
      <c r="L23271" s="45"/>
      <c r="M23271" s="45"/>
    </row>
    <row r="23272" spans="8:13" s="28" customFormat="1" x14ac:dyDescent="0.2">
      <c r="H23272" s="12"/>
      <c r="J23272" s="29"/>
      <c r="K23272" s="45"/>
      <c r="L23272" s="45"/>
      <c r="M23272" s="45"/>
    </row>
    <row r="23273" spans="8:13" s="28" customFormat="1" x14ac:dyDescent="0.2">
      <c r="H23273" s="12"/>
      <c r="J23273" s="29"/>
      <c r="K23273" s="45"/>
      <c r="L23273" s="45"/>
      <c r="M23273" s="45"/>
    </row>
    <row r="23274" spans="8:13" s="28" customFormat="1" x14ac:dyDescent="0.2">
      <c r="H23274" s="12"/>
      <c r="J23274" s="29"/>
      <c r="K23274" s="45"/>
      <c r="L23274" s="45"/>
      <c r="M23274" s="45"/>
    </row>
    <row r="23275" spans="8:13" s="28" customFormat="1" x14ac:dyDescent="0.2">
      <c r="H23275" s="12"/>
      <c r="J23275" s="29"/>
      <c r="K23275" s="45"/>
      <c r="L23275" s="45"/>
      <c r="M23275" s="45"/>
    </row>
    <row r="23276" spans="8:13" s="28" customFormat="1" x14ac:dyDescent="0.2">
      <c r="H23276" s="12"/>
      <c r="J23276" s="29"/>
      <c r="K23276" s="45"/>
      <c r="L23276" s="45"/>
      <c r="M23276" s="45"/>
    </row>
    <row r="23277" spans="8:13" s="28" customFormat="1" x14ac:dyDescent="0.2">
      <c r="H23277" s="12"/>
      <c r="J23277" s="29"/>
      <c r="K23277" s="45"/>
      <c r="L23277" s="45"/>
      <c r="M23277" s="45"/>
    </row>
    <row r="23278" spans="8:13" s="28" customFormat="1" x14ac:dyDescent="0.2">
      <c r="H23278" s="12"/>
      <c r="J23278" s="29"/>
      <c r="K23278" s="45"/>
      <c r="L23278" s="45"/>
      <c r="M23278" s="45"/>
    </row>
    <row r="23279" spans="8:13" s="28" customFormat="1" x14ac:dyDescent="0.2">
      <c r="H23279" s="12"/>
      <c r="J23279" s="29"/>
      <c r="K23279" s="45"/>
      <c r="L23279" s="45"/>
      <c r="M23279" s="45"/>
    </row>
    <row r="23280" spans="8:13" s="28" customFormat="1" x14ac:dyDescent="0.2">
      <c r="H23280" s="12"/>
      <c r="J23280" s="29"/>
      <c r="K23280" s="45"/>
      <c r="L23280" s="45"/>
      <c r="M23280" s="45"/>
    </row>
    <row r="23281" spans="8:13" s="28" customFormat="1" x14ac:dyDescent="0.2">
      <c r="H23281" s="12"/>
      <c r="J23281" s="29"/>
      <c r="K23281" s="45"/>
      <c r="L23281" s="45"/>
      <c r="M23281" s="45"/>
    </row>
    <row r="23282" spans="8:13" s="28" customFormat="1" x14ac:dyDescent="0.2">
      <c r="H23282" s="12"/>
      <c r="J23282" s="29"/>
      <c r="K23282" s="45"/>
      <c r="L23282" s="45"/>
      <c r="M23282" s="45"/>
    </row>
    <row r="23283" spans="8:13" s="28" customFormat="1" x14ac:dyDescent="0.2">
      <c r="H23283" s="12"/>
      <c r="J23283" s="29"/>
      <c r="K23283" s="45"/>
      <c r="L23283" s="45"/>
      <c r="M23283" s="45"/>
    </row>
    <row r="23284" spans="8:13" s="28" customFormat="1" x14ac:dyDescent="0.2">
      <c r="H23284" s="12"/>
      <c r="J23284" s="29"/>
      <c r="K23284" s="45"/>
      <c r="L23284" s="45"/>
      <c r="M23284" s="45"/>
    </row>
    <row r="23285" spans="8:13" s="28" customFormat="1" x14ac:dyDescent="0.2">
      <c r="H23285" s="12"/>
      <c r="J23285" s="29"/>
      <c r="K23285" s="45"/>
      <c r="L23285" s="45"/>
      <c r="M23285" s="45"/>
    </row>
    <row r="23286" spans="8:13" s="28" customFormat="1" x14ac:dyDescent="0.2">
      <c r="H23286" s="12"/>
      <c r="J23286" s="29"/>
      <c r="K23286" s="45"/>
      <c r="L23286" s="45"/>
      <c r="M23286" s="45"/>
    </row>
    <row r="23287" spans="8:13" s="28" customFormat="1" x14ac:dyDescent="0.2">
      <c r="H23287" s="12"/>
      <c r="J23287" s="29"/>
      <c r="K23287" s="45"/>
      <c r="L23287" s="45"/>
      <c r="M23287" s="45"/>
    </row>
    <row r="23288" spans="8:13" s="28" customFormat="1" x14ac:dyDescent="0.2">
      <c r="H23288" s="12"/>
      <c r="J23288" s="29"/>
      <c r="K23288" s="45"/>
      <c r="L23288" s="45"/>
      <c r="M23288" s="45"/>
    </row>
    <row r="23289" spans="8:13" s="28" customFormat="1" x14ac:dyDescent="0.2">
      <c r="H23289" s="12"/>
      <c r="J23289" s="29"/>
      <c r="K23289" s="45"/>
      <c r="L23289" s="45"/>
      <c r="M23289" s="45"/>
    </row>
    <row r="23290" spans="8:13" s="28" customFormat="1" x14ac:dyDescent="0.2">
      <c r="H23290" s="12"/>
      <c r="J23290" s="29"/>
      <c r="K23290" s="45"/>
      <c r="L23290" s="45"/>
      <c r="M23290" s="45"/>
    </row>
    <row r="23291" spans="8:13" s="28" customFormat="1" x14ac:dyDescent="0.2">
      <c r="H23291" s="12"/>
      <c r="J23291" s="29"/>
      <c r="K23291" s="45"/>
      <c r="L23291" s="45"/>
      <c r="M23291" s="45"/>
    </row>
    <row r="23292" spans="8:13" s="28" customFormat="1" x14ac:dyDescent="0.2">
      <c r="H23292" s="12"/>
      <c r="J23292" s="29"/>
      <c r="K23292" s="45"/>
      <c r="L23292" s="45"/>
      <c r="M23292" s="45"/>
    </row>
    <row r="23293" spans="8:13" s="28" customFormat="1" x14ac:dyDescent="0.2">
      <c r="H23293" s="12"/>
      <c r="J23293" s="29"/>
      <c r="K23293" s="45"/>
      <c r="L23293" s="45"/>
      <c r="M23293" s="45"/>
    </row>
    <row r="23294" spans="8:13" s="28" customFormat="1" x14ac:dyDescent="0.2">
      <c r="H23294" s="12"/>
      <c r="J23294" s="29"/>
      <c r="K23294" s="45"/>
      <c r="L23294" s="45"/>
      <c r="M23294" s="45"/>
    </row>
    <row r="23295" spans="8:13" s="28" customFormat="1" x14ac:dyDescent="0.2">
      <c r="H23295" s="12"/>
      <c r="J23295" s="29"/>
      <c r="K23295" s="45"/>
      <c r="L23295" s="45"/>
      <c r="M23295" s="45"/>
    </row>
    <row r="23296" spans="8:13" s="28" customFormat="1" x14ac:dyDescent="0.2">
      <c r="H23296" s="12"/>
      <c r="J23296" s="29"/>
      <c r="K23296" s="45"/>
      <c r="L23296" s="45"/>
      <c r="M23296" s="45"/>
    </row>
    <row r="23297" spans="8:13" s="28" customFormat="1" x14ac:dyDescent="0.2">
      <c r="H23297" s="12"/>
      <c r="J23297" s="29"/>
      <c r="K23297" s="45"/>
      <c r="L23297" s="45"/>
      <c r="M23297" s="45"/>
    </row>
    <row r="23298" spans="8:13" s="28" customFormat="1" x14ac:dyDescent="0.2">
      <c r="H23298" s="12"/>
      <c r="J23298" s="29"/>
      <c r="K23298" s="45"/>
      <c r="L23298" s="45"/>
      <c r="M23298" s="45"/>
    </row>
    <row r="23299" spans="8:13" s="28" customFormat="1" x14ac:dyDescent="0.2">
      <c r="H23299" s="12"/>
      <c r="J23299" s="29"/>
      <c r="K23299" s="45"/>
      <c r="L23299" s="45"/>
      <c r="M23299" s="45"/>
    </row>
    <row r="23300" spans="8:13" s="28" customFormat="1" x14ac:dyDescent="0.2">
      <c r="H23300" s="12"/>
      <c r="J23300" s="29"/>
      <c r="K23300" s="45"/>
      <c r="L23300" s="45"/>
      <c r="M23300" s="45"/>
    </row>
    <row r="23301" spans="8:13" s="28" customFormat="1" x14ac:dyDescent="0.2">
      <c r="H23301" s="12"/>
      <c r="J23301" s="29"/>
      <c r="K23301" s="45"/>
      <c r="L23301" s="45"/>
      <c r="M23301" s="45"/>
    </row>
    <row r="23302" spans="8:13" s="28" customFormat="1" x14ac:dyDescent="0.2">
      <c r="H23302" s="12"/>
      <c r="J23302" s="29"/>
      <c r="K23302" s="45"/>
      <c r="L23302" s="45"/>
      <c r="M23302" s="45"/>
    </row>
    <row r="23303" spans="8:13" s="28" customFormat="1" x14ac:dyDescent="0.2">
      <c r="H23303" s="12"/>
      <c r="J23303" s="29"/>
      <c r="K23303" s="45"/>
      <c r="L23303" s="45"/>
      <c r="M23303" s="45"/>
    </row>
    <row r="23304" spans="8:13" s="28" customFormat="1" x14ac:dyDescent="0.2">
      <c r="H23304" s="12"/>
      <c r="J23304" s="29"/>
      <c r="K23304" s="45"/>
      <c r="L23304" s="45"/>
      <c r="M23304" s="45"/>
    </row>
    <row r="23305" spans="8:13" s="28" customFormat="1" x14ac:dyDescent="0.2">
      <c r="H23305" s="12"/>
      <c r="J23305" s="29"/>
      <c r="K23305" s="45"/>
      <c r="L23305" s="45"/>
      <c r="M23305" s="45"/>
    </row>
    <row r="23306" spans="8:13" s="28" customFormat="1" x14ac:dyDescent="0.2">
      <c r="H23306" s="12"/>
      <c r="J23306" s="29"/>
      <c r="K23306" s="45"/>
      <c r="L23306" s="45"/>
      <c r="M23306" s="45"/>
    </row>
    <row r="23307" spans="8:13" s="28" customFormat="1" x14ac:dyDescent="0.2">
      <c r="H23307" s="12"/>
      <c r="J23307" s="29"/>
      <c r="K23307" s="45"/>
      <c r="L23307" s="45"/>
      <c r="M23307" s="45"/>
    </row>
    <row r="23308" spans="8:13" s="28" customFormat="1" x14ac:dyDescent="0.2">
      <c r="H23308" s="12"/>
      <c r="J23308" s="29"/>
      <c r="K23308" s="45"/>
      <c r="L23308" s="45"/>
      <c r="M23308" s="45"/>
    </row>
    <row r="23309" spans="8:13" s="28" customFormat="1" x14ac:dyDescent="0.2">
      <c r="H23309" s="12"/>
      <c r="J23309" s="29"/>
      <c r="K23309" s="45"/>
      <c r="L23309" s="45"/>
      <c r="M23309" s="45"/>
    </row>
    <row r="23310" spans="8:13" s="28" customFormat="1" x14ac:dyDescent="0.2">
      <c r="H23310" s="12"/>
      <c r="J23310" s="29"/>
      <c r="K23310" s="45"/>
      <c r="L23310" s="45"/>
      <c r="M23310" s="45"/>
    </row>
    <row r="23311" spans="8:13" s="28" customFormat="1" x14ac:dyDescent="0.2">
      <c r="H23311" s="12"/>
      <c r="J23311" s="29"/>
      <c r="K23311" s="45"/>
      <c r="L23311" s="45"/>
      <c r="M23311" s="45"/>
    </row>
    <row r="23312" spans="8:13" s="28" customFormat="1" x14ac:dyDescent="0.2">
      <c r="H23312" s="12"/>
      <c r="J23312" s="29"/>
      <c r="K23312" s="45"/>
      <c r="L23312" s="45"/>
      <c r="M23312" s="45"/>
    </row>
    <row r="23313" spans="8:13" s="28" customFormat="1" x14ac:dyDescent="0.2">
      <c r="H23313" s="12"/>
      <c r="J23313" s="29"/>
      <c r="K23313" s="45"/>
      <c r="L23313" s="45"/>
      <c r="M23313" s="45"/>
    </row>
    <row r="23314" spans="8:13" s="28" customFormat="1" x14ac:dyDescent="0.2">
      <c r="H23314" s="12"/>
      <c r="J23314" s="29"/>
      <c r="K23314" s="45"/>
      <c r="L23314" s="45"/>
      <c r="M23314" s="45"/>
    </row>
    <row r="23315" spans="8:13" s="28" customFormat="1" x14ac:dyDescent="0.2">
      <c r="H23315" s="12"/>
      <c r="J23315" s="29"/>
      <c r="K23315" s="45"/>
      <c r="L23315" s="45"/>
      <c r="M23315" s="45"/>
    </row>
    <row r="23316" spans="8:13" s="28" customFormat="1" x14ac:dyDescent="0.2">
      <c r="H23316" s="12"/>
      <c r="J23316" s="29"/>
      <c r="K23316" s="45"/>
      <c r="L23316" s="45"/>
      <c r="M23316" s="45"/>
    </row>
    <row r="23317" spans="8:13" s="28" customFormat="1" x14ac:dyDescent="0.2">
      <c r="H23317" s="12"/>
      <c r="J23317" s="29"/>
      <c r="K23317" s="45"/>
      <c r="L23317" s="45"/>
      <c r="M23317" s="45"/>
    </row>
    <row r="23318" spans="8:13" s="28" customFormat="1" x14ac:dyDescent="0.2">
      <c r="H23318" s="12"/>
      <c r="J23318" s="29"/>
      <c r="K23318" s="45"/>
      <c r="L23318" s="45"/>
      <c r="M23318" s="45"/>
    </row>
    <row r="23319" spans="8:13" s="28" customFormat="1" x14ac:dyDescent="0.2">
      <c r="H23319" s="12"/>
      <c r="J23319" s="29"/>
      <c r="K23319" s="45"/>
      <c r="L23319" s="45"/>
      <c r="M23319" s="45"/>
    </row>
    <row r="23320" spans="8:13" s="28" customFormat="1" x14ac:dyDescent="0.2">
      <c r="H23320" s="12"/>
      <c r="J23320" s="29"/>
      <c r="K23320" s="45"/>
      <c r="L23320" s="45"/>
      <c r="M23320" s="45"/>
    </row>
    <row r="23321" spans="8:13" s="28" customFormat="1" x14ac:dyDescent="0.2">
      <c r="H23321" s="12"/>
      <c r="J23321" s="29"/>
      <c r="K23321" s="45"/>
      <c r="L23321" s="45"/>
      <c r="M23321" s="45"/>
    </row>
    <row r="23322" spans="8:13" s="28" customFormat="1" x14ac:dyDescent="0.2">
      <c r="H23322" s="12"/>
      <c r="J23322" s="29"/>
      <c r="K23322" s="45"/>
      <c r="L23322" s="45"/>
      <c r="M23322" s="45"/>
    </row>
    <row r="23323" spans="8:13" s="28" customFormat="1" x14ac:dyDescent="0.2">
      <c r="H23323" s="12"/>
      <c r="J23323" s="29"/>
      <c r="K23323" s="45"/>
      <c r="L23323" s="45"/>
      <c r="M23323" s="45"/>
    </row>
    <row r="23324" spans="8:13" s="28" customFormat="1" x14ac:dyDescent="0.2">
      <c r="H23324" s="12"/>
      <c r="J23324" s="29"/>
      <c r="K23324" s="45"/>
      <c r="L23324" s="45"/>
      <c r="M23324" s="45"/>
    </row>
    <row r="23325" spans="8:13" s="28" customFormat="1" x14ac:dyDescent="0.2">
      <c r="H23325" s="12"/>
      <c r="J23325" s="29"/>
      <c r="K23325" s="45"/>
      <c r="L23325" s="45"/>
      <c r="M23325" s="45"/>
    </row>
    <row r="23326" spans="8:13" s="28" customFormat="1" x14ac:dyDescent="0.2">
      <c r="H23326" s="12"/>
      <c r="J23326" s="29"/>
      <c r="K23326" s="45"/>
      <c r="L23326" s="45"/>
      <c r="M23326" s="45"/>
    </row>
    <row r="23327" spans="8:13" s="28" customFormat="1" x14ac:dyDescent="0.2">
      <c r="H23327" s="12"/>
      <c r="J23327" s="29"/>
      <c r="K23327" s="45"/>
      <c r="L23327" s="45"/>
      <c r="M23327" s="45"/>
    </row>
    <row r="23328" spans="8:13" s="28" customFormat="1" x14ac:dyDescent="0.2">
      <c r="H23328" s="12"/>
      <c r="J23328" s="29"/>
      <c r="K23328" s="45"/>
      <c r="L23328" s="45"/>
      <c r="M23328" s="45"/>
    </row>
    <row r="23329" spans="8:13" s="28" customFormat="1" x14ac:dyDescent="0.2">
      <c r="H23329" s="12"/>
      <c r="J23329" s="29"/>
      <c r="K23329" s="45"/>
      <c r="L23329" s="45"/>
      <c r="M23329" s="45"/>
    </row>
    <row r="23330" spans="8:13" s="28" customFormat="1" x14ac:dyDescent="0.2">
      <c r="H23330" s="12"/>
      <c r="J23330" s="29"/>
      <c r="K23330" s="45"/>
      <c r="L23330" s="45"/>
      <c r="M23330" s="45"/>
    </row>
    <row r="23331" spans="8:13" s="28" customFormat="1" x14ac:dyDescent="0.2">
      <c r="H23331" s="12"/>
      <c r="J23331" s="29"/>
      <c r="K23331" s="45"/>
      <c r="L23331" s="45"/>
      <c r="M23331" s="45"/>
    </row>
    <row r="23332" spans="8:13" s="28" customFormat="1" x14ac:dyDescent="0.2">
      <c r="H23332" s="12"/>
      <c r="J23332" s="29"/>
      <c r="K23332" s="45"/>
      <c r="L23332" s="45"/>
      <c r="M23332" s="45"/>
    </row>
    <row r="23333" spans="8:13" s="28" customFormat="1" x14ac:dyDescent="0.2">
      <c r="H23333" s="12"/>
      <c r="J23333" s="29"/>
      <c r="K23333" s="45"/>
      <c r="L23333" s="45"/>
      <c r="M23333" s="45"/>
    </row>
    <row r="23334" spans="8:13" s="28" customFormat="1" x14ac:dyDescent="0.2">
      <c r="H23334" s="12"/>
      <c r="J23334" s="29"/>
      <c r="K23334" s="45"/>
      <c r="L23334" s="45"/>
      <c r="M23334" s="45"/>
    </row>
    <row r="23335" spans="8:13" s="28" customFormat="1" x14ac:dyDescent="0.2">
      <c r="H23335" s="12"/>
      <c r="J23335" s="29"/>
      <c r="K23335" s="45"/>
      <c r="L23335" s="45"/>
      <c r="M23335" s="45"/>
    </row>
    <row r="23336" spans="8:13" s="28" customFormat="1" x14ac:dyDescent="0.2">
      <c r="H23336" s="12"/>
      <c r="J23336" s="29"/>
      <c r="K23336" s="45"/>
      <c r="L23336" s="45"/>
      <c r="M23336" s="45"/>
    </row>
    <row r="23337" spans="8:13" s="28" customFormat="1" x14ac:dyDescent="0.2">
      <c r="H23337" s="12"/>
      <c r="J23337" s="29"/>
      <c r="K23337" s="45"/>
      <c r="L23337" s="45"/>
      <c r="M23337" s="45"/>
    </row>
    <row r="23338" spans="8:13" s="28" customFormat="1" x14ac:dyDescent="0.2">
      <c r="H23338" s="12"/>
      <c r="J23338" s="29"/>
      <c r="K23338" s="45"/>
      <c r="L23338" s="45"/>
      <c r="M23338" s="45"/>
    </row>
    <row r="23339" spans="8:13" s="28" customFormat="1" x14ac:dyDescent="0.2">
      <c r="H23339" s="12"/>
      <c r="J23339" s="29"/>
      <c r="K23339" s="45"/>
      <c r="L23339" s="45"/>
      <c r="M23339" s="45"/>
    </row>
    <row r="23340" spans="8:13" s="28" customFormat="1" x14ac:dyDescent="0.2">
      <c r="H23340" s="12"/>
      <c r="J23340" s="29"/>
      <c r="K23340" s="45"/>
      <c r="L23340" s="45"/>
      <c r="M23340" s="45"/>
    </row>
    <row r="23341" spans="8:13" s="28" customFormat="1" x14ac:dyDescent="0.2">
      <c r="H23341" s="12"/>
      <c r="J23341" s="29"/>
      <c r="K23341" s="45"/>
      <c r="L23341" s="45"/>
      <c r="M23341" s="45"/>
    </row>
    <row r="23342" spans="8:13" s="28" customFormat="1" x14ac:dyDescent="0.2">
      <c r="H23342" s="12"/>
      <c r="J23342" s="29"/>
      <c r="K23342" s="45"/>
      <c r="L23342" s="45"/>
      <c r="M23342" s="45"/>
    </row>
    <row r="23343" spans="8:13" s="28" customFormat="1" x14ac:dyDescent="0.2">
      <c r="H23343" s="12"/>
      <c r="J23343" s="29"/>
      <c r="K23343" s="45"/>
      <c r="L23343" s="45"/>
      <c r="M23343" s="45"/>
    </row>
    <row r="23344" spans="8:13" s="28" customFormat="1" x14ac:dyDescent="0.2">
      <c r="H23344" s="12"/>
      <c r="J23344" s="29"/>
      <c r="K23344" s="45"/>
      <c r="L23344" s="45"/>
      <c r="M23344" s="45"/>
    </row>
    <row r="23345" spans="8:13" s="28" customFormat="1" x14ac:dyDescent="0.2">
      <c r="H23345" s="12"/>
      <c r="J23345" s="29"/>
      <c r="K23345" s="45"/>
      <c r="L23345" s="45"/>
      <c r="M23345" s="45"/>
    </row>
    <row r="23346" spans="8:13" s="28" customFormat="1" x14ac:dyDescent="0.2">
      <c r="H23346" s="12"/>
      <c r="J23346" s="29"/>
      <c r="K23346" s="45"/>
      <c r="L23346" s="45"/>
      <c r="M23346" s="45"/>
    </row>
    <row r="23347" spans="8:13" s="28" customFormat="1" x14ac:dyDescent="0.2">
      <c r="H23347" s="12"/>
      <c r="J23347" s="29"/>
      <c r="K23347" s="45"/>
      <c r="L23347" s="45"/>
      <c r="M23347" s="45"/>
    </row>
    <row r="23348" spans="8:13" s="28" customFormat="1" x14ac:dyDescent="0.2">
      <c r="H23348" s="12"/>
      <c r="J23348" s="29"/>
      <c r="K23348" s="45"/>
      <c r="L23348" s="45"/>
      <c r="M23348" s="45"/>
    </row>
    <row r="23349" spans="8:13" s="28" customFormat="1" x14ac:dyDescent="0.2">
      <c r="H23349" s="12"/>
      <c r="J23349" s="29"/>
      <c r="K23349" s="45"/>
      <c r="L23349" s="45"/>
      <c r="M23349" s="45"/>
    </row>
    <row r="23350" spans="8:13" s="28" customFormat="1" x14ac:dyDescent="0.2">
      <c r="H23350" s="12"/>
      <c r="J23350" s="29"/>
      <c r="K23350" s="45"/>
      <c r="L23350" s="45"/>
      <c r="M23350" s="45"/>
    </row>
    <row r="23351" spans="8:13" s="28" customFormat="1" x14ac:dyDescent="0.2">
      <c r="H23351" s="12"/>
      <c r="J23351" s="29"/>
      <c r="K23351" s="45"/>
      <c r="L23351" s="45"/>
      <c r="M23351" s="45"/>
    </row>
    <row r="23352" spans="8:13" s="28" customFormat="1" x14ac:dyDescent="0.2">
      <c r="H23352" s="12"/>
      <c r="J23352" s="29"/>
      <c r="K23352" s="45"/>
      <c r="L23352" s="45"/>
      <c r="M23352" s="45"/>
    </row>
    <row r="23353" spans="8:13" s="28" customFormat="1" x14ac:dyDescent="0.2">
      <c r="H23353" s="12"/>
      <c r="J23353" s="29"/>
      <c r="K23353" s="45"/>
      <c r="L23353" s="45"/>
      <c r="M23353" s="45"/>
    </row>
    <row r="23354" spans="8:13" s="28" customFormat="1" x14ac:dyDescent="0.2">
      <c r="H23354" s="12"/>
      <c r="J23354" s="29"/>
      <c r="K23354" s="45"/>
      <c r="L23354" s="45"/>
      <c r="M23354" s="45"/>
    </row>
    <row r="23355" spans="8:13" s="28" customFormat="1" x14ac:dyDescent="0.2">
      <c r="H23355" s="12"/>
      <c r="J23355" s="29"/>
      <c r="K23355" s="45"/>
      <c r="L23355" s="45"/>
      <c r="M23355" s="45"/>
    </row>
    <row r="23356" spans="8:13" s="28" customFormat="1" x14ac:dyDescent="0.2">
      <c r="H23356" s="12"/>
      <c r="J23356" s="29"/>
      <c r="K23356" s="45"/>
      <c r="L23356" s="45"/>
      <c r="M23356" s="45"/>
    </row>
    <row r="23357" spans="8:13" s="28" customFormat="1" x14ac:dyDescent="0.2">
      <c r="H23357" s="12"/>
      <c r="J23357" s="29"/>
      <c r="K23357" s="45"/>
      <c r="L23357" s="45"/>
      <c r="M23357" s="45"/>
    </row>
    <row r="23358" spans="8:13" s="28" customFormat="1" x14ac:dyDescent="0.2">
      <c r="H23358" s="12"/>
      <c r="J23358" s="29"/>
      <c r="K23358" s="45"/>
      <c r="L23358" s="45"/>
      <c r="M23358" s="45"/>
    </row>
    <row r="23359" spans="8:13" s="28" customFormat="1" x14ac:dyDescent="0.2">
      <c r="H23359" s="12"/>
      <c r="J23359" s="29"/>
      <c r="K23359" s="45"/>
      <c r="L23359" s="45"/>
      <c r="M23359" s="45"/>
    </row>
    <row r="23360" spans="8:13" s="28" customFormat="1" x14ac:dyDescent="0.2">
      <c r="H23360" s="12"/>
      <c r="J23360" s="29"/>
      <c r="K23360" s="45"/>
      <c r="L23360" s="45"/>
      <c r="M23360" s="45"/>
    </row>
    <row r="23361" spans="8:13" s="28" customFormat="1" x14ac:dyDescent="0.2">
      <c r="H23361" s="12"/>
      <c r="J23361" s="29"/>
      <c r="K23361" s="45"/>
      <c r="L23361" s="45"/>
      <c r="M23361" s="45"/>
    </row>
    <row r="23362" spans="8:13" s="28" customFormat="1" x14ac:dyDescent="0.2">
      <c r="H23362" s="12"/>
      <c r="J23362" s="29"/>
      <c r="K23362" s="45"/>
      <c r="L23362" s="45"/>
      <c r="M23362" s="45"/>
    </row>
    <row r="23363" spans="8:13" s="28" customFormat="1" x14ac:dyDescent="0.2">
      <c r="H23363" s="12"/>
      <c r="J23363" s="29"/>
      <c r="K23363" s="45"/>
      <c r="L23363" s="45"/>
      <c r="M23363" s="45"/>
    </row>
    <row r="23364" spans="8:13" s="28" customFormat="1" x14ac:dyDescent="0.2">
      <c r="H23364" s="12"/>
      <c r="J23364" s="29"/>
      <c r="K23364" s="45"/>
      <c r="L23364" s="45"/>
      <c r="M23364" s="45"/>
    </row>
    <row r="23365" spans="8:13" s="28" customFormat="1" x14ac:dyDescent="0.2">
      <c r="H23365" s="12"/>
      <c r="J23365" s="29"/>
      <c r="K23365" s="45"/>
      <c r="L23365" s="45"/>
      <c r="M23365" s="45"/>
    </row>
    <row r="23366" spans="8:13" s="28" customFormat="1" x14ac:dyDescent="0.2">
      <c r="H23366" s="12"/>
      <c r="J23366" s="29"/>
      <c r="K23366" s="45"/>
      <c r="L23366" s="45"/>
      <c r="M23366" s="45"/>
    </row>
    <row r="23367" spans="8:13" s="28" customFormat="1" x14ac:dyDescent="0.2">
      <c r="H23367" s="12"/>
      <c r="J23367" s="29"/>
      <c r="K23367" s="45"/>
      <c r="L23367" s="45"/>
      <c r="M23367" s="45"/>
    </row>
    <row r="23368" spans="8:13" s="28" customFormat="1" x14ac:dyDescent="0.2">
      <c r="H23368" s="12"/>
      <c r="J23368" s="29"/>
      <c r="K23368" s="45"/>
      <c r="L23368" s="45"/>
      <c r="M23368" s="45"/>
    </row>
    <row r="23369" spans="8:13" s="28" customFormat="1" x14ac:dyDescent="0.2">
      <c r="H23369" s="12"/>
      <c r="J23369" s="29"/>
      <c r="K23369" s="45"/>
      <c r="L23369" s="45"/>
      <c r="M23369" s="45"/>
    </row>
    <row r="23370" spans="8:13" s="28" customFormat="1" x14ac:dyDescent="0.2">
      <c r="H23370" s="12"/>
      <c r="J23370" s="29"/>
      <c r="K23370" s="45"/>
      <c r="L23370" s="45"/>
      <c r="M23370" s="45"/>
    </row>
    <row r="23371" spans="8:13" s="28" customFormat="1" x14ac:dyDescent="0.2">
      <c r="H23371" s="12"/>
      <c r="J23371" s="29"/>
      <c r="K23371" s="45"/>
      <c r="L23371" s="45"/>
      <c r="M23371" s="45"/>
    </row>
    <row r="23372" spans="8:13" s="28" customFormat="1" x14ac:dyDescent="0.2">
      <c r="H23372" s="12"/>
      <c r="J23372" s="29"/>
      <c r="K23372" s="45"/>
      <c r="L23372" s="45"/>
      <c r="M23372" s="45"/>
    </row>
    <row r="23373" spans="8:13" s="28" customFormat="1" x14ac:dyDescent="0.2">
      <c r="H23373" s="12"/>
      <c r="J23373" s="29"/>
      <c r="K23373" s="45"/>
      <c r="L23373" s="45"/>
      <c r="M23373" s="45"/>
    </row>
    <row r="23374" spans="8:13" s="28" customFormat="1" x14ac:dyDescent="0.2">
      <c r="H23374" s="12"/>
      <c r="J23374" s="29"/>
      <c r="K23374" s="45"/>
      <c r="L23374" s="45"/>
      <c r="M23374" s="45"/>
    </row>
    <row r="23375" spans="8:13" s="28" customFormat="1" x14ac:dyDescent="0.2">
      <c r="H23375" s="12"/>
      <c r="J23375" s="29"/>
      <c r="K23375" s="45"/>
      <c r="L23375" s="45"/>
      <c r="M23375" s="45"/>
    </row>
    <row r="23376" spans="8:13" s="28" customFormat="1" x14ac:dyDescent="0.2">
      <c r="H23376" s="12"/>
      <c r="J23376" s="29"/>
      <c r="K23376" s="45"/>
      <c r="L23376" s="45"/>
      <c r="M23376" s="45"/>
    </row>
    <row r="23377" spans="8:13" s="28" customFormat="1" x14ac:dyDescent="0.2">
      <c r="H23377" s="12"/>
      <c r="J23377" s="29"/>
      <c r="K23377" s="45"/>
      <c r="L23377" s="45"/>
      <c r="M23377" s="45"/>
    </row>
    <row r="23378" spans="8:13" s="28" customFormat="1" x14ac:dyDescent="0.2">
      <c r="H23378" s="12"/>
      <c r="J23378" s="29"/>
      <c r="K23378" s="45"/>
      <c r="L23378" s="45"/>
      <c r="M23378" s="45"/>
    </row>
    <row r="23379" spans="8:13" s="28" customFormat="1" x14ac:dyDescent="0.2">
      <c r="H23379" s="12"/>
      <c r="J23379" s="29"/>
      <c r="K23379" s="45"/>
      <c r="L23379" s="45"/>
      <c r="M23379" s="45"/>
    </row>
    <row r="23380" spans="8:13" s="28" customFormat="1" x14ac:dyDescent="0.2">
      <c r="H23380" s="12"/>
      <c r="J23380" s="29"/>
      <c r="K23380" s="45"/>
      <c r="L23380" s="45"/>
      <c r="M23380" s="45"/>
    </row>
    <row r="23381" spans="8:13" s="28" customFormat="1" x14ac:dyDescent="0.2">
      <c r="H23381" s="12"/>
      <c r="J23381" s="29"/>
      <c r="K23381" s="45"/>
      <c r="L23381" s="45"/>
      <c r="M23381" s="45"/>
    </row>
    <row r="23382" spans="8:13" s="28" customFormat="1" x14ac:dyDescent="0.2">
      <c r="H23382" s="12"/>
      <c r="J23382" s="29"/>
      <c r="K23382" s="45"/>
      <c r="L23382" s="45"/>
      <c r="M23382" s="45"/>
    </row>
    <row r="23383" spans="8:13" s="28" customFormat="1" x14ac:dyDescent="0.2">
      <c r="H23383" s="12"/>
      <c r="J23383" s="29"/>
      <c r="K23383" s="45"/>
      <c r="L23383" s="45"/>
      <c r="M23383" s="45"/>
    </row>
    <row r="23384" spans="8:13" s="28" customFormat="1" x14ac:dyDescent="0.2">
      <c r="H23384" s="12"/>
      <c r="J23384" s="29"/>
      <c r="K23384" s="45"/>
      <c r="L23384" s="45"/>
      <c r="M23384" s="45"/>
    </row>
    <row r="23385" spans="8:13" s="28" customFormat="1" x14ac:dyDescent="0.2">
      <c r="H23385" s="12"/>
      <c r="J23385" s="29"/>
      <c r="K23385" s="45"/>
      <c r="L23385" s="45"/>
      <c r="M23385" s="45"/>
    </row>
    <row r="23386" spans="8:13" s="28" customFormat="1" x14ac:dyDescent="0.2">
      <c r="H23386" s="12"/>
      <c r="J23386" s="29"/>
      <c r="K23386" s="45"/>
      <c r="L23386" s="45"/>
      <c r="M23386" s="45"/>
    </row>
    <row r="23387" spans="8:13" s="28" customFormat="1" x14ac:dyDescent="0.2">
      <c r="H23387" s="12"/>
      <c r="J23387" s="29"/>
      <c r="K23387" s="45"/>
      <c r="L23387" s="45"/>
      <c r="M23387" s="45"/>
    </row>
    <row r="23388" spans="8:13" s="28" customFormat="1" x14ac:dyDescent="0.2">
      <c r="H23388" s="12"/>
      <c r="J23388" s="29"/>
      <c r="K23388" s="45"/>
      <c r="L23388" s="45"/>
      <c r="M23388" s="45"/>
    </row>
    <row r="23389" spans="8:13" s="28" customFormat="1" x14ac:dyDescent="0.2">
      <c r="H23389" s="12"/>
      <c r="J23389" s="29"/>
      <c r="K23389" s="45"/>
      <c r="L23389" s="45"/>
      <c r="M23389" s="45"/>
    </row>
    <row r="23390" spans="8:13" s="28" customFormat="1" x14ac:dyDescent="0.2">
      <c r="H23390" s="12"/>
      <c r="J23390" s="29"/>
      <c r="K23390" s="45"/>
      <c r="L23390" s="45"/>
      <c r="M23390" s="45"/>
    </row>
    <row r="23391" spans="8:13" s="28" customFormat="1" x14ac:dyDescent="0.2">
      <c r="H23391" s="12"/>
      <c r="J23391" s="29"/>
      <c r="K23391" s="45"/>
      <c r="L23391" s="45"/>
      <c r="M23391" s="45"/>
    </row>
    <row r="23392" spans="8:13" s="28" customFormat="1" x14ac:dyDescent="0.2">
      <c r="H23392" s="12"/>
      <c r="J23392" s="29"/>
      <c r="K23392" s="45"/>
      <c r="L23392" s="45"/>
      <c r="M23392" s="45"/>
    </row>
    <row r="23393" spans="8:13" s="28" customFormat="1" x14ac:dyDescent="0.2">
      <c r="H23393" s="12"/>
      <c r="J23393" s="29"/>
      <c r="K23393" s="45"/>
      <c r="L23393" s="45"/>
      <c r="M23393" s="45"/>
    </row>
    <row r="23394" spans="8:13" s="28" customFormat="1" x14ac:dyDescent="0.2">
      <c r="H23394" s="12"/>
      <c r="J23394" s="29"/>
      <c r="K23394" s="45"/>
      <c r="L23394" s="45"/>
      <c r="M23394" s="45"/>
    </row>
    <row r="23395" spans="8:13" s="28" customFormat="1" x14ac:dyDescent="0.2">
      <c r="H23395" s="12"/>
      <c r="J23395" s="29"/>
      <c r="K23395" s="45"/>
      <c r="L23395" s="45"/>
      <c r="M23395" s="45"/>
    </row>
    <row r="23396" spans="8:13" s="28" customFormat="1" x14ac:dyDescent="0.2">
      <c r="H23396" s="12"/>
      <c r="J23396" s="29"/>
      <c r="K23396" s="45"/>
      <c r="L23396" s="45"/>
      <c r="M23396" s="45"/>
    </row>
    <row r="23397" spans="8:13" s="28" customFormat="1" x14ac:dyDescent="0.2">
      <c r="H23397" s="12"/>
      <c r="J23397" s="29"/>
      <c r="K23397" s="45"/>
      <c r="L23397" s="45"/>
      <c r="M23397" s="45"/>
    </row>
    <row r="23398" spans="8:13" s="28" customFormat="1" x14ac:dyDescent="0.2">
      <c r="H23398" s="12"/>
      <c r="J23398" s="29"/>
      <c r="K23398" s="45"/>
      <c r="L23398" s="45"/>
      <c r="M23398" s="45"/>
    </row>
    <row r="23399" spans="8:13" s="28" customFormat="1" x14ac:dyDescent="0.2">
      <c r="H23399" s="12"/>
      <c r="J23399" s="29"/>
      <c r="K23399" s="45"/>
      <c r="L23399" s="45"/>
      <c r="M23399" s="45"/>
    </row>
    <row r="23400" spans="8:13" s="28" customFormat="1" x14ac:dyDescent="0.2">
      <c r="H23400" s="12"/>
      <c r="J23400" s="29"/>
      <c r="K23400" s="45"/>
      <c r="L23400" s="45"/>
      <c r="M23400" s="45"/>
    </row>
    <row r="23401" spans="8:13" s="28" customFormat="1" x14ac:dyDescent="0.2">
      <c r="H23401" s="12"/>
      <c r="J23401" s="29"/>
      <c r="K23401" s="45"/>
      <c r="L23401" s="45"/>
      <c r="M23401" s="45"/>
    </row>
    <row r="23402" spans="8:13" s="28" customFormat="1" x14ac:dyDescent="0.2">
      <c r="H23402" s="12"/>
      <c r="J23402" s="29"/>
      <c r="K23402" s="45"/>
      <c r="L23402" s="45"/>
      <c r="M23402" s="45"/>
    </row>
    <row r="23403" spans="8:13" s="28" customFormat="1" x14ac:dyDescent="0.2">
      <c r="H23403" s="12"/>
      <c r="J23403" s="29"/>
      <c r="K23403" s="45"/>
      <c r="L23403" s="45"/>
      <c r="M23403" s="45"/>
    </row>
    <row r="23404" spans="8:13" s="28" customFormat="1" x14ac:dyDescent="0.2">
      <c r="H23404" s="12"/>
      <c r="J23404" s="29"/>
      <c r="K23404" s="45"/>
      <c r="L23404" s="45"/>
      <c r="M23404" s="45"/>
    </row>
    <row r="23405" spans="8:13" s="28" customFormat="1" x14ac:dyDescent="0.2">
      <c r="H23405" s="12"/>
      <c r="J23405" s="29"/>
      <c r="K23405" s="45"/>
      <c r="L23405" s="45"/>
      <c r="M23405" s="45"/>
    </row>
    <row r="23406" spans="8:13" s="28" customFormat="1" x14ac:dyDescent="0.2">
      <c r="H23406" s="12"/>
      <c r="J23406" s="29"/>
      <c r="K23406" s="45"/>
      <c r="L23406" s="45"/>
      <c r="M23406" s="45"/>
    </row>
    <row r="23407" spans="8:13" s="28" customFormat="1" x14ac:dyDescent="0.2">
      <c r="H23407" s="12"/>
      <c r="J23407" s="29"/>
      <c r="K23407" s="45"/>
      <c r="L23407" s="45"/>
      <c r="M23407" s="45"/>
    </row>
    <row r="23408" spans="8:13" s="28" customFormat="1" x14ac:dyDescent="0.2">
      <c r="H23408" s="12"/>
      <c r="J23408" s="29"/>
      <c r="K23408" s="45"/>
      <c r="L23408" s="45"/>
      <c r="M23408" s="45"/>
    </row>
    <row r="23409" spans="8:13" s="28" customFormat="1" x14ac:dyDescent="0.2">
      <c r="H23409" s="12"/>
      <c r="J23409" s="29"/>
      <c r="K23409" s="45"/>
      <c r="L23409" s="45"/>
      <c r="M23409" s="45"/>
    </row>
    <row r="23410" spans="8:13" s="28" customFormat="1" x14ac:dyDescent="0.2">
      <c r="H23410" s="12"/>
      <c r="J23410" s="29"/>
      <c r="K23410" s="45"/>
      <c r="L23410" s="45"/>
      <c r="M23410" s="45"/>
    </row>
    <row r="23411" spans="8:13" s="28" customFormat="1" x14ac:dyDescent="0.2">
      <c r="H23411" s="12"/>
      <c r="J23411" s="29"/>
      <c r="K23411" s="45"/>
      <c r="L23411" s="45"/>
      <c r="M23411" s="45"/>
    </row>
    <row r="23412" spans="8:13" s="28" customFormat="1" x14ac:dyDescent="0.2">
      <c r="H23412" s="12"/>
      <c r="J23412" s="29"/>
      <c r="K23412" s="45"/>
      <c r="L23412" s="45"/>
      <c r="M23412" s="45"/>
    </row>
    <row r="23413" spans="8:13" s="28" customFormat="1" x14ac:dyDescent="0.2">
      <c r="H23413" s="12"/>
      <c r="J23413" s="29"/>
      <c r="K23413" s="45"/>
      <c r="L23413" s="45"/>
      <c r="M23413" s="45"/>
    </row>
    <row r="23414" spans="8:13" s="28" customFormat="1" x14ac:dyDescent="0.2">
      <c r="H23414" s="12"/>
      <c r="J23414" s="29"/>
      <c r="K23414" s="45"/>
      <c r="L23414" s="45"/>
      <c r="M23414" s="45"/>
    </row>
    <row r="23415" spans="8:13" s="28" customFormat="1" x14ac:dyDescent="0.2">
      <c r="H23415" s="12"/>
      <c r="J23415" s="29"/>
      <c r="K23415" s="45"/>
      <c r="L23415" s="45"/>
      <c r="M23415" s="45"/>
    </row>
    <row r="23416" spans="8:13" s="28" customFormat="1" x14ac:dyDescent="0.2">
      <c r="H23416" s="12"/>
      <c r="J23416" s="29"/>
      <c r="K23416" s="45"/>
      <c r="L23416" s="45"/>
      <c r="M23416" s="45"/>
    </row>
    <row r="23417" spans="8:13" s="28" customFormat="1" x14ac:dyDescent="0.2">
      <c r="H23417" s="12"/>
      <c r="J23417" s="29"/>
      <c r="K23417" s="45"/>
      <c r="L23417" s="45"/>
      <c r="M23417" s="45"/>
    </row>
    <row r="23418" spans="8:13" s="28" customFormat="1" x14ac:dyDescent="0.2">
      <c r="H23418" s="12"/>
      <c r="J23418" s="29"/>
      <c r="K23418" s="45"/>
      <c r="L23418" s="45"/>
      <c r="M23418" s="45"/>
    </row>
    <row r="23419" spans="8:13" s="28" customFormat="1" x14ac:dyDescent="0.2">
      <c r="H23419" s="12"/>
      <c r="J23419" s="29"/>
      <c r="K23419" s="45"/>
      <c r="L23419" s="45"/>
      <c r="M23419" s="45"/>
    </row>
    <row r="23420" spans="8:13" s="28" customFormat="1" x14ac:dyDescent="0.2">
      <c r="H23420" s="12"/>
      <c r="J23420" s="29"/>
      <c r="K23420" s="45"/>
      <c r="L23420" s="45"/>
      <c r="M23420" s="45"/>
    </row>
    <row r="23421" spans="8:13" s="28" customFormat="1" x14ac:dyDescent="0.2">
      <c r="H23421" s="12"/>
      <c r="J23421" s="29"/>
      <c r="K23421" s="45"/>
      <c r="L23421" s="45"/>
      <c r="M23421" s="45"/>
    </row>
    <row r="23422" spans="8:13" s="28" customFormat="1" x14ac:dyDescent="0.2">
      <c r="H23422" s="12"/>
      <c r="J23422" s="29"/>
      <c r="K23422" s="45"/>
      <c r="L23422" s="45"/>
      <c r="M23422" s="45"/>
    </row>
    <row r="23423" spans="8:13" s="28" customFormat="1" x14ac:dyDescent="0.2">
      <c r="H23423" s="12"/>
      <c r="J23423" s="29"/>
      <c r="K23423" s="45"/>
      <c r="L23423" s="45"/>
      <c r="M23423" s="45"/>
    </row>
    <row r="23424" spans="8:13" s="28" customFormat="1" x14ac:dyDescent="0.2">
      <c r="H23424" s="12"/>
      <c r="J23424" s="29"/>
      <c r="K23424" s="45"/>
      <c r="L23424" s="45"/>
      <c r="M23424" s="45"/>
    </row>
    <row r="23425" spans="8:13" s="28" customFormat="1" x14ac:dyDescent="0.2">
      <c r="H23425" s="12"/>
      <c r="J23425" s="29"/>
      <c r="K23425" s="45"/>
      <c r="L23425" s="45"/>
      <c r="M23425" s="45"/>
    </row>
    <row r="23426" spans="8:13" s="28" customFormat="1" x14ac:dyDescent="0.2">
      <c r="H23426" s="12"/>
      <c r="J23426" s="29"/>
      <c r="K23426" s="45"/>
      <c r="L23426" s="45"/>
      <c r="M23426" s="45"/>
    </row>
    <row r="23427" spans="8:13" s="28" customFormat="1" x14ac:dyDescent="0.2">
      <c r="H23427" s="12"/>
      <c r="J23427" s="29"/>
      <c r="K23427" s="45"/>
      <c r="L23427" s="45"/>
      <c r="M23427" s="45"/>
    </row>
    <row r="23428" spans="8:13" s="28" customFormat="1" x14ac:dyDescent="0.2">
      <c r="H23428" s="12"/>
      <c r="J23428" s="29"/>
      <c r="K23428" s="45"/>
      <c r="L23428" s="45"/>
      <c r="M23428" s="45"/>
    </row>
    <row r="23429" spans="8:13" s="28" customFormat="1" x14ac:dyDescent="0.2">
      <c r="H23429" s="12"/>
      <c r="J23429" s="29"/>
      <c r="K23429" s="45"/>
      <c r="L23429" s="45"/>
      <c r="M23429" s="45"/>
    </row>
    <row r="23430" spans="8:13" s="28" customFormat="1" x14ac:dyDescent="0.2">
      <c r="H23430" s="12"/>
      <c r="J23430" s="29"/>
      <c r="K23430" s="45"/>
      <c r="L23430" s="45"/>
      <c r="M23430" s="45"/>
    </row>
    <row r="23431" spans="8:13" s="28" customFormat="1" x14ac:dyDescent="0.2">
      <c r="H23431" s="12"/>
      <c r="J23431" s="29"/>
      <c r="K23431" s="45"/>
      <c r="L23431" s="45"/>
      <c r="M23431" s="45"/>
    </row>
    <row r="23432" spans="8:13" s="28" customFormat="1" x14ac:dyDescent="0.2">
      <c r="H23432" s="12"/>
      <c r="J23432" s="29"/>
      <c r="K23432" s="45"/>
      <c r="L23432" s="45"/>
      <c r="M23432" s="45"/>
    </row>
    <row r="23433" spans="8:13" s="28" customFormat="1" x14ac:dyDescent="0.2">
      <c r="H23433" s="12"/>
      <c r="J23433" s="29"/>
      <c r="K23433" s="45"/>
      <c r="L23433" s="45"/>
      <c r="M23433" s="45"/>
    </row>
    <row r="23434" spans="8:13" s="28" customFormat="1" x14ac:dyDescent="0.2">
      <c r="H23434" s="12"/>
      <c r="J23434" s="29"/>
      <c r="K23434" s="45"/>
      <c r="L23434" s="45"/>
      <c r="M23434" s="45"/>
    </row>
    <row r="23435" spans="8:13" s="28" customFormat="1" x14ac:dyDescent="0.2">
      <c r="H23435" s="12"/>
      <c r="J23435" s="29"/>
      <c r="K23435" s="45"/>
      <c r="L23435" s="45"/>
      <c r="M23435" s="45"/>
    </row>
    <row r="23436" spans="8:13" s="28" customFormat="1" x14ac:dyDescent="0.2">
      <c r="H23436" s="12"/>
      <c r="J23436" s="29"/>
      <c r="K23436" s="45"/>
      <c r="L23436" s="45"/>
      <c r="M23436" s="45"/>
    </row>
    <row r="23437" spans="8:13" s="28" customFormat="1" x14ac:dyDescent="0.2">
      <c r="H23437" s="12"/>
      <c r="J23437" s="29"/>
      <c r="K23437" s="45"/>
      <c r="L23437" s="45"/>
      <c r="M23437" s="45"/>
    </row>
    <row r="23438" spans="8:13" s="28" customFormat="1" x14ac:dyDescent="0.2">
      <c r="H23438" s="12"/>
      <c r="J23438" s="29"/>
      <c r="K23438" s="45"/>
      <c r="L23438" s="45"/>
      <c r="M23438" s="45"/>
    </row>
    <row r="23439" spans="8:13" s="28" customFormat="1" x14ac:dyDescent="0.2">
      <c r="H23439" s="12"/>
      <c r="J23439" s="29"/>
      <c r="K23439" s="45"/>
      <c r="L23439" s="45"/>
      <c r="M23439" s="45"/>
    </row>
    <row r="23440" spans="8:13" s="28" customFormat="1" x14ac:dyDescent="0.2">
      <c r="H23440" s="12"/>
      <c r="J23440" s="29"/>
      <c r="K23440" s="45"/>
      <c r="L23440" s="45"/>
      <c r="M23440" s="45"/>
    </row>
    <row r="23441" spans="8:13" s="28" customFormat="1" x14ac:dyDescent="0.2">
      <c r="H23441" s="12"/>
      <c r="J23441" s="29"/>
      <c r="K23441" s="45"/>
      <c r="L23441" s="45"/>
      <c r="M23441" s="45"/>
    </row>
    <row r="23442" spans="8:13" s="28" customFormat="1" x14ac:dyDescent="0.2">
      <c r="H23442" s="12"/>
      <c r="J23442" s="29"/>
      <c r="K23442" s="45"/>
      <c r="L23442" s="45"/>
      <c r="M23442" s="45"/>
    </row>
    <row r="23443" spans="8:13" s="28" customFormat="1" x14ac:dyDescent="0.2">
      <c r="H23443" s="12"/>
      <c r="J23443" s="29"/>
      <c r="K23443" s="45"/>
      <c r="L23443" s="45"/>
      <c r="M23443" s="45"/>
    </row>
    <row r="23444" spans="8:13" s="28" customFormat="1" x14ac:dyDescent="0.2">
      <c r="H23444" s="12"/>
      <c r="J23444" s="29"/>
      <c r="K23444" s="45"/>
      <c r="L23444" s="45"/>
      <c r="M23444" s="45"/>
    </row>
    <row r="23445" spans="8:13" s="28" customFormat="1" x14ac:dyDescent="0.2">
      <c r="H23445" s="12"/>
      <c r="J23445" s="29"/>
      <c r="K23445" s="45"/>
      <c r="L23445" s="45"/>
      <c r="M23445" s="45"/>
    </row>
    <row r="23446" spans="8:13" s="28" customFormat="1" x14ac:dyDescent="0.2">
      <c r="H23446" s="12"/>
      <c r="J23446" s="29"/>
      <c r="K23446" s="45"/>
      <c r="L23446" s="45"/>
      <c r="M23446" s="45"/>
    </row>
    <row r="23447" spans="8:13" s="28" customFormat="1" x14ac:dyDescent="0.2">
      <c r="H23447" s="12"/>
      <c r="J23447" s="29"/>
      <c r="K23447" s="45"/>
      <c r="L23447" s="45"/>
      <c r="M23447" s="45"/>
    </row>
    <row r="23448" spans="8:13" s="28" customFormat="1" x14ac:dyDescent="0.2">
      <c r="H23448" s="12"/>
      <c r="J23448" s="29"/>
      <c r="K23448" s="45"/>
      <c r="L23448" s="45"/>
      <c r="M23448" s="45"/>
    </row>
    <row r="23449" spans="8:13" s="28" customFormat="1" x14ac:dyDescent="0.2">
      <c r="H23449" s="12"/>
      <c r="J23449" s="29"/>
      <c r="K23449" s="45"/>
      <c r="L23449" s="45"/>
      <c r="M23449" s="45"/>
    </row>
    <row r="23450" spans="8:13" s="28" customFormat="1" x14ac:dyDescent="0.2">
      <c r="H23450" s="12"/>
      <c r="J23450" s="29"/>
      <c r="K23450" s="45"/>
      <c r="L23450" s="45"/>
      <c r="M23450" s="45"/>
    </row>
    <row r="23451" spans="8:13" s="28" customFormat="1" x14ac:dyDescent="0.2">
      <c r="H23451" s="12"/>
      <c r="J23451" s="29"/>
      <c r="K23451" s="45"/>
      <c r="L23451" s="45"/>
      <c r="M23451" s="45"/>
    </row>
    <row r="23452" spans="8:13" s="28" customFormat="1" x14ac:dyDescent="0.2">
      <c r="H23452" s="12"/>
      <c r="J23452" s="29"/>
      <c r="K23452" s="45"/>
      <c r="L23452" s="45"/>
      <c r="M23452" s="45"/>
    </row>
    <row r="23453" spans="8:13" s="28" customFormat="1" x14ac:dyDescent="0.2">
      <c r="H23453" s="12"/>
      <c r="J23453" s="29"/>
      <c r="K23453" s="45"/>
      <c r="L23453" s="45"/>
      <c r="M23453" s="45"/>
    </row>
    <row r="23454" spans="8:13" s="28" customFormat="1" x14ac:dyDescent="0.2">
      <c r="H23454" s="12"/>
      <c r="J23454" s="29"/>
      <c r="K23454" s="45"/>
      <c r="L23454" s="45"/>
      <c r="M23454" s="45"/>
    </row>
    <row r="23455" spans="8:13" s="28" customFormat="1" x14ac:dyDescent="0.2">
      <c r="H23455" s="12"/>
      <c r="J23455" s="29"/>
      <c r="K23455" s="45"/>
      <c r="L23455" s="45"/>
      <c r="M23455" s="45"/>
    </row>
    <row r="23456" spans="8:13" s="28" customFormat="1" x14ac:dyDescent="0.2">
      <c r="H23456" s="12"/>
      <c r="J23456" s="29"/>
      <c r="K23456" s="45"/>
      <c r="L23456" s="45"/>
      <c r="M23456" s="45"/>
    </row>
    <row r="23457" spans="8:13" s="28" customFormat="1" x14ac:dyDescent="0.2">
      <c r="H23457" s="12"/>
      <c r="J23457" s="29"/>
      <c r="K23457" s="45"/>
      <c r="L23457" s="45"/>
      <c r="M23457" s="45"/>
    </row>
    <row r="23458" spans="8:13" s="28" customFormat="1" x14ac:dyDescent="0.2">
      <c r="H23458" s="12"/>
      <c r="J23458" s="29"/>
      <c r="K23458" s="45"/>
      <c r="L23458" s="45"/>
      <c r="M23458" s="45"/>
    </row>
    <row r="23459" spans="8:13" s="28" customFormat="1" x14ac:dyDescent="0.2">
      <c r="H23459" s="12"/>
      <c r="J23459" s="29"/>
      <c r="K23459" s="45"/>
      <c r="L23459" s="45"/>
      <c r="M23459" s="45"/>
    </row>
    <row r="23460" spans="8:13" s="28" customFormat="1" x14ac:dyDescent="0.2">
      <c r="H23460" s="12"/>
      <c r="J23460" s="29"/>
      <c r="K23460" s="45"/>
      <c r="L23460" s="45"/>
      <c r="M23460" s="45"/>
    </row>
    <row r="23461" spans="8:13" s="28" customFormat="1" x14ac:dyDescent="0.2">
      <c r="H23461" s="12"/>
      <c r="J23461" s="29"/>
      <c r="K23461" s="45"/>
      <c r="L23461" s="45"/>
      <c r="M23461" s="45"/>
    </row>
    <row r="23462" spans="8:13" s="28" customFormat="1" x14ac:dyDescent="0.2">
      <c r="H23462" s="12"/>
      <c r="J23462" s="29"/>
      <c r="K23462" s="45"/>
      <c r="L23462" s="45"/>
      <c r="M23462" s="45"/>
    </row>
    <row r="23463" spans="8:13" s="28" customFormat="1" x14ac:dyDescent="0.2">
      <c r="H23463" s="12"/>
      <c r="J23463" s="29"/>
      <c r="K23463" s="45"/>
      <c r="L23463" s="45"/>
      <c r="M23463" s="45"/>
    </row>
    <row r="23464" spans="8:13" s="28" customFormat="1" x14ac:dyDescent="0.2">
      <c r="H23464" s="12"/>
      <c r="J23464" s="29"/>
      <c r="K23464" s="45"/>
      <c r="L23464" s="45"/>
      <c r="M23464" s="45"/>
    </row>
    <row r="23465" spans="8:13" s="28" customFormat="1" x14ac:dyDescent="0.2">
      <c r="H23465" s="12"/>
      <c r="J23465" s="29"/>
      <c r="K23465" s="45"/>
      <c r="L23465" s="45"/>
      <c r="M23465" s="45"/>
    </row>
    <row r="23466" spans="8:13" s="28" customFormat="1" x14ac:dyDescent="0.2">
      <c r="H23466" s="12"/>
      <c r="J23466" s="29"/>
      <c r="K23466" s="45"/>
      <c r="L23466" s="45"/>
      <c r="M23466" s="45"/>
    </row>
    <row r="23467" spans="8:13" s="28" customFormat="1" x14ac:dyDescent="0.2">
      <c r="H23467" s="12"/>
      <c r="J23467" s="29"/>
      <c r="K23467" s="45"/>
      <c r="L23467" s="45"/>
      <c r="M23467" s="45"/>
    </row>
    <row r="23468" spans="8:13" s="28" customFormat="1" x14ac:dyDescent="0.2">
      <c r="H23468" s="12"/>
      <c r="J23468" s="29"/>
      <c r="K23468" s="45"/>
      <c r="L23468" s="45"/>
      <c r="M23468" s="45"/>
    </row>
    <row r="23469" spans="8:13" s="28" customFormat="1" x14ac:dyDescent="0.2">
      <c r="H23469" s="12"/>
      <c r="J23469" s="29"/>
      <c r="K23469" s="45"/>
      <c r="L23469" s="45"/>
      <c r="M23469" s="45"/>
    </row>
    <row r="23470" spans="8:13" s="28" customFormat="1" x14ac:dyDescent="0.2">
      <c r="H23470" s="12"/>
      <c r="J23470" s="29"/>
      <c r="K23470" s="45"/>
      <c r="L23470" s="45"/>
      <c r="M23470" s="45"/>
    </row>
    <row r="23471" spans="8:13" s="28" customFormat="1" x14ac:dyDescent="0.2">
      <c r="H23471" s="12"/>
      <c r="J23471" s="29"/>
      <c r="K23471" s="45"/>
      <c r="L23471" s="45"/>
      <c r="M23471" s="45"/>
    </row>
    <row r="23472" spans="8:13" s="28" customFormat="1" x14ac:dyDescent="0.2">
      <c r="H23472" s="12"/>
      <c r="J23472" s="29"/>
      <c r="K23472" s="45"/>
      <c r="L23472" s="45"/>
      <c r="M23472" s="45"/>
    </row>
    <row r="23473" spans="8:13" s="28" customFormat="1" x14ac:dyDescent="0.2">
      <c r="H23473" s="12"/>
      <c r="J23473" s="29"/>
      <c r="K23473" s="45"/>
      <c r="L23473" s="45"/>
      <c r="M23473" s="45"/>
    </row>
    <row r="23474" spans="8:13" s="28" customFormat="1" x14ac:dyDescent="0.2">
      <c r="H23474" s="12"/>
      <c r="J23474" s="29"/>
      <c r="K23474" s="45"/>
      <c r="L23474" s="45"/>
      <c r="M23474" s="45"/>
    </row>
    <row r="23475" spans="8:13" s="28" customFormat="1" x14ac:dyDescent="0.2">
      <c r="H23475" s="12"/>
      <c r="J23475" s="29"/>
      <c r="K23475" s="45"/>
      <c r="L23475" s="45"/>
      <c r="M23475" s="45"/>
    </row>
    <row r="23476" spans="8:13" s="28" customFormat="1" x14ac:dyDescent="0.2">
      <c r="H23476" s="12"/>
      <c r="J23476" s="29"/>
      <c r="K23476" s="45"/>
      <c r="L23476" s="45"/>
      <c r="M23476" s="45"/>
    </row>
    <row r="23477" spans="8:13" s="28" customFormat="1" x14ac:dyDescent="0.2">
      <c r="H23477" s="12"/>
      <c r="J23477" s="29"/>
      <c r="K23477" s="45"/>
      <c r="L23477" s="45"/>
      <c r="M23477" s="45"/>
    </row>
    <row r="23478" spans="8:13" s="28" customFormat="1" x14ac:dyDescent="0.2">
      <c r="H23478" s="12"/>
      <c r="J23478" s="29"/>
      <c r="K23478" s="45"/>
      <c r="L23478" s="45"/>
      <c r="M23478" s="45"/>
    </row>
    <row r="23479" spans="8:13" s="28" customFormat="1" x14ac:dyDescent="0.2">
      <c r="H23479" s="12"/>
      <c r="J23479" s="29"/>
      <c r="K23479" s="45"/>
      <c r="L23479" s="45"/>
      <c r="M23479" s="45"/>
    </row>
    <row r="23480" spans="8:13" s="28" customFormat="1" x14ac:dyDescent="0.2">
      <c r="H23480" s="12"/>
      <c r="J23480" s="29"/>
      <c r="K23480" s="45"/>
      <c r="L23480" s="45"/>
      <c r="M23480" s="45"/>
    </row>
    <row r="23481" spans="8:13" s="28" customFormat="1" x14ac:dyDescent="0.2">
      <c r="H23481" s="12"/>
      <c r="J23481" s="29"/>
      <c r="K23481" s="45"/>
      <c r="L23481" s="45"/>
      <c r="M23481" s="45"/>
    </row>
    <row r="23482" spans="8:13" s="28" customFormat="1" x14ac:dyDescent="0.2">
      <c r="H23482" s="12"/>
      <c r="J23482" s="29"/>
      <c r="K23482" s="45"/>
      <c r="L23482" s="45"/>
      <c r="M23482" s="45"/>
    </row>
    <row r="23483" spans="8:13" s="28" customFormat="1" x14ac:dyDescent="0.2">
      <c r="H23483" s="12"/>
      <c r="J23483" s="29"/>
      <c r="K23483" s="45"/>
      <c r="L23483" s="45"/>
      <c r="M23483" s="45"/>
    </row>
    <row r="23484" spans="8:13" s="28" customFormat="1" x14ac:dyDescent="0.2">
      <c r="H23484" s="12"/>
      <c r="J23484" s="29"/>
      <c r="K23484" s="45"/>
      <c r="L23484" s="45"/>
      <c r="M23484" s="45"/>
    </row>
    <row r="23485" spans="8:13" s="28" customFormat="1" x14ac:dyDescent="0.2">
      <c r="H23485" s="12"/>
      <c r="J23485" s="29"/>
      <c r="K23485" s="45"/>
      <c r="L23485" s="45"/>
      <c r="M23485" s="45"/>
    </row>
    <row r="23486" spans="8:13" s="28" customFormat="1" x14ac:dyDescent="0.2">
      <c r="H23486" s="12"/>
      <c r="J23486" s="29"/>
      <c r="K23486" s="45"/>
      <c r="L23486" s="45"/>
      <c r="M23486" s="45"/>
    </row>
    <row r="23487" spans="8:13" s="28" customFormat="1" x14ac:dyDescent="0.2">
      <c r="H23487" s="12"/>
      <c r="J23487" s="29"/>
      <c r="K23487" s="45"/>
      <c r="L23487" s="45"/>
      <c r="M23487" s="45"/>
    </row>
    <row r="23488" spans="8:13" s="28" customFormat="1" x14ac:dyDescent="0.2">
      <c r="H23488" s="12"/>
      <c r="J23488" s="29"/>
      <c r="K23488" s="45"/>
      <c r="L23488" s="45"/>
      <c r="M23488" s="45"/>
    </row>
    <row r="23489" spans="8:13" s="28" customFormat="1" x14ac:dyDescent="0.2">
      <c r="H23489" s="12"/>
      <c r="J23489" s="29"/>
      <c r="K23489" s="45"/>
      <c r="L23489" s="45"/>
      <c r="M23489" s="45"/>
    </row>
    <row r="23490" spans="8:13" s="28" customFormat="1" x14ac:dyDescent="0.2">
      <c r="H23490" s="12"/>
      <c r="J23490" s="29"/>
      <c r="K23490" s="45"/>
      <c r="L23490" s="45"/>
      <c r="M23490" s="45"/>
    </row>
    <row r="23491" spans="8:13" s="28" customFormat="1" x14ac:dyDescent="0.2">
      <c r="H23491" s="12"/>
      <c r="J23491" s="29"/>
      <c r="K23491" s="45"/>
      <c r="L23491" s="45"/>
      <c r="M23491" s="45"/>
    </row>
    <row r="23492" spans="8:13" s="28" customFormat="1" x14ac:dyDescent="0.2">
      <c r="H23492" s="12"/>
      <c r="J23492" s="29"/>
      <c r="K23492" s="45"/>
      <c r="L23492" s="45"/>
      <c r="M23492" s="45"/>
    </row>
    <row r="23493" spans="8:13" s="28" customFormat="1" x14ac:dyDescent="0.2">
      <c r="H23493" s="12"/>
      <c r="J23493" s="29"/>
      <c r="K23493" s="45"/>
      <c r="L23493" s="45"/>
      <c r="M23493" s="45"/>
    </row>
    <row r="23494" spans="8:13" s="28" customFormat="1" x14ac:dyDescent="0.2">
      <c r="H23494" s="12"/>
      <c r="J23494" s="29"/>
      <c r="K23494" s="45"/>
      <c r="L23494" s="45"/>
      <c r="M23494" s="45"/>
    </row>
    <row r="23495" spans="8:13" s="28" customFormat="1" x14ac:dyDescent="0.2">
      <c r="H23495" s="12"/>
      <c r="J23495" s="29"/>
      <c r="K23495" s="45"/>
      <c r="L23495" s="45"/>
      <c r="M23495" s="45"/>
    </row>
    <row r="23496" spans="8:13" s="28" customFormat="1" x14ac:dyDescent="0.2">
      <c r="H23496" s="12"/>
      <c r="J23496" s="29"/>
      <c r="K23496" s="45"/>
      <c r="L23496" s="45"/>
      <c r="M23496" s="45"/>
    </row>
    <row r="23497" spans="8:13" s="28" customFormat="1" x14ac:dyDescent="0.2">
      <c r="H23497" s="12"/>
      <c r="J23497" s="29"/>
      <c r="K23497" s="45"/>
      <c r="L23497" s="45"/>
      <c r="M23497" s="45"/>
    </row>
    <row r="23498" spans="8:13" s="28" customFormat="1" x14ac:dyDescent="0.2">
      <c r="H23498" s="12"/>
      <c r="J23498" s="29"/>
      <c r="K23498" s="45"/>
      <c r="L23498" s="45"/>
      <c r="M23498" s="45"/>
    </row>
    <row r="23499" spans="8:13" s="28" customFormat="1" x14ac:dyDescent="0.2">
      <c r="H23499" s="12"/>
      <c r="J23499" s="29"/>
      <c r="K23499" s="45"/>
      <c r="L23499" s="45"/>
      <c r="M23499" s="45"/>
    </row>
    <row r="23500" spans="8:13" s="28" customFormat="1" x14ac:dyDescent="0.2">
      <c r="H23500" s="12"/>
      <c r="J23500" s="29"/>
      <c r="K23500" s="45"/>
      <c r="L23500" s="45"/>
      <c r="M23500" s="45"/>
    </row>
    <row r="23501" spans="8:13" s="28" customFormat="1" x14ac:dyDescent="0.2">
      <c r="H23501" s="12"/>
      <c r="J23501" s="29"/>
      <c r="K23501" s="45"/>
      <c r="L23501" s="45"/>
      <c r="M23501" s="45"/>
    </row>
    <row r="23502" spans="8:13" s="28" customFormat="1" x14ac:dyDescent="0.2">
      <c r="H23502" s="12"/>
      <c r="J23502" s="29"/>
      <c r="K23502" s="45"/>
      <c r="L23502" s="45"/>
      <c r="M23502" s="45"/>
    </row>
    <row r="23503" spans="8:13" s="28" customFormat="1" x14ac:dyDescent="0.2">
      <c r="H23503" s="12"/>
      <c r="J23503" s="29"/>
      <c r="K23503" s="45"/>
      <c r="L23503" s="45"/>
      <c r="M23503" s="45"/>
    </row>
    <row r="23504" spans="8:13" s="28" customFormat="1" x14ac:dyDescent="0.2">
      <c r="H23504" s="12"/>
      <c r="J23504" s="29"/>
      <c r="K23504" s="45"/>
      <c r="L23504" s="45"/>
      <c r="M23504" s="45"/>
    </row>
    <row r="23505" spans="8:13" s="28" customFormat="1" x14ac:dyDescent="0.2">
      <c r="H23505" s="12"/>
      <c r="J23505" s="29"/>
      <c r="K23505" s="45"/>
      <c r="L23505" s="45"/>
      <c r="M23505" s="45"/>
    </row>
    <row r="23506" spans="8:13" s="28" customFormat="1" x14ac:dyDescent="0.2">
      <c r="H23506" s="12"/>
      <c r="J23506" s="29"/>
      <c r="K23506" s="45"/>
      <c r="L23506" s="45"/>
      <c r="M23506" s="45"/>
    </row>
    <row r="23507" spans="8:13" s="28" customFormat="1" x14ac:dyDescent="0.2">
      <c r="H23507" s="12"/>
      <c r="J23507" s="29"/>
      <c r="K23507" s="45"/>
      <c r="L23507" s="45"/>
      <c r="M23507" s="45"/>
    </row>
    <row r="23508" spans="8:13" s="28" customFormat="1" x14ac:dyDescent="0.2">
      <c r="H23508" s="12"/>
      <c r="J23508" s="29"/>
      <c r="K23508" s="45"/>
      <c r="L23508" s="45"/>
      <c r="M23508" s="45"/>
    </row>
    <row r="23509" spans="8:13" s="28" customFormat="1" x14ac:dyDescent="0.2">
      <c r="H23509" s="12"/>
      <c r="J23509" s="29"/>
      <c r="K23509" s="45"/>
      <c r="L23509" s="45"/>
      <c r="M23509" s="45"/>
    </row>
    <row r="23510" spans="8:13" s="28" customFormat="1" x14ac:dyDescent="0.2">
      <c r="H23510" s="12"/>
      <c r="J23510" s="29"/>
      <c r="K23510" s="45"/>
      <c r="L23510" s="45"/>
      <c r="M23510" s="45"/>
    </row>
    <row r="23511" spans="8:13" s="28" customFormat="1" x14ac:dyDescent="0.2">
      <c r="H23511" s="12"/>
      <c r="J23511" s="29"/>
      <c r="K23511" s="45"/>
      <c r="L23511" s="45"/>
      <c r="M23511" s="45"/>
    </row>
    <row r="23512" spans="8:13" s="28" customFormat="1" x14ac:dyDescent="0.2">
      <c r="H23512" s="12"/>
      <c r="J23512" s="29"/>
      <c r="K23512" s="45"/>
      <c r="L23512" s="45"/>
      <c r="M23512" s="45"/>
    </row>
    <row r="23513" spans="8:13" s="28" customFormat="1" x14ac:dyDescent="0.2">
      <c r="H23513" s="12"/>
      <c r="J23513" s="29"/>
      <c r="K23513" s="45"/>
      <c r="L23513" s="45"/>
      <c r="M23513" s="45"/>
    </row>
    <row r="23514" spans="8:13" s="28" customFormat="1" x14ac:dyDescent="0.2">
      <c r="H23514" s="12"/>
      <c r="J23514" s="29"/>
      <c r="K23514" s="45"/>
      <c r="L23514" s="45"/>
      <c r="M23514" s="45"/>
    </row>
    <row r="23515" spans="8:13" s="28" customFormat="1" x14ac:dyDescent="0.2">
      <c r="H23515" s="12"/>
      <c r="J23515" s="29"/>
      <c r="K23515" s="45"/>
      <c r="L23515" s="45"/>
      <c r="M23515" s="45"/>
    </row>
    <row r="23516" spans="8:13" s="28" customFormat="1" x14ac:dyDescent="0.2">
      <c r="H23516" s="12"/>
      <c r="J23516" s="29"/>
      <c r="K23516" s="45"/>
      <c r="L23516" s="45"/>
      <c r="M23516" s="45"/>
    </row>
    <row r="23517" spans="8:13" s="28" customFormat="1" x14ac:dyDescent="0.2">
      <c r="H23517" s="12"/>
      <c r="J23517" s="29"/>
      <c r="K23517" s="45"/>
      <c r="L23517" s="45"/>
      <c r="M23517" s="45"/>
    </row>
    <row r="23518" spans="8:13" s="28" customFormat="1" x14ac:dyDescent="0.2">
      <c r="H23518" s="12"/>
      <c r="J23518" s="29"/>
      <c r="K23518" s="45"/>
      <c r="L23518" s="45"/>
      <c r="M23518" s="45"/>
    </row>
    <row r="23519" spans="8:13" s="28" customFormat="1" x14ac:dyDescent="0.2">
      <c r="H23519" s="12"/>
      <c r="J23519" s="29"/>
      <c r="K23519" s="45"/>
      <c r="L23519" s="45"/>
      <c r="M23519" s="45"/>
    </row>
    <row r="23520" spans="8:13" s="28" customFormat="1" x14ac:dyDescent="0.2">
      <c r="H23520" s="12"/>
      <c r="J23520" s="29"/>
      <c r="K23520" s="45"/>
      <c r="L23520" s="45"/>
      <c r="M23520" s="45"/>
    </row>
    <row r="23521" spans="8:13" s="28" customFormat="1" x14ac:dyDescent="0.2">
      <c r="H23521" s="12"/>
      <c r="J23521" s="29"/>
      <c r="K23521" s="45"/>
      <c r="L23521" s="45"/>
      <c r="M23521" s="45"/>
    </row>
    <row r="23522" spans="8:13" s="28" customFormat="1" x14ac:dyDescent="0.2">
      <c r="H23522" s="12"/>
      <c r="J23522" s="29"/>
      <c r="K23522" s="45"/>
      <c r="L23522" s="45"/>
      <c r="M23522" s="45"/>
    </row>
    <row r="23523" spans="8:13" s="28" customFormat="1" x14ac:dyDescent="0.2">
      <c r="H23523" s="12"/>
      <c r="J23523" s="29"/>
      <c r="K23523" s="45"/>
      <c r="L23523" s="45"/>
      <c r="M23523" s="45"/>
    </row>
    <row r="23524" spans="8:13" s="28" customFormat="1" x14ac:dyDescent="0.2">
      <c r="H23524" s="12"/>
      <c r="J23524" s="29"/>
      <c r="K23524" s="45"/>
      <c r="L23524" s="45"/>
      <c r="M23524" s="45"/>
    </row>
    <row r="23525" spans="8:13" s="28" customFormat="1" x14ac:dyDescent="0.2">
      <c r="H23525" s="12"/>
      <c r="J23525" s="29"/>
      <c r="K23525" s="45"/>
      <c r="L23525" s="45"/>
      <c r="M23525" s="45"/>
    </row>
    <row r="23526" spans="8:13" s="28" customFormat="1" x14ac:dyDescent="0.2">
      <c r="H23526" s="12"/>
      <c r="J23526" s="29"/>
      <c r="K23526" s="45"/>
      <c r="L23526" s="45"/>
      <c r="M23526" s="45"/>
    </row>
    <row r="23527" spans="8:13" s="28" customFormat="1" x14ac:dyDescent="0.2">
      <c r="H23527" s="12"/>
      <c r="J23527" s="29"/>
      <c r="K23527" s="45"/>
      <c r="L23527" s="45"/>
      <c r="M23527" s="45"/>
    </row>
    <row r="23528" spans="8:13" s="28" customFormat="1" x14ac:dyDescent="0.2">
      <c r="H23528" s="12"/>
      <c r="J23528" s="29"/>
      <c r="K23528" s="45"/>
      <c r="L23528" s="45"/>
      <c r="M23528" s="45"/>
    </row>
    <row r="23529" spans="8:13" s="28" customFormat="1" x14ac:dyDescent="0.2">
      <c r="H23529" s="12"/>
      <c r="J23529" s="29"/>
      <c r="K23529" s="45"/>
      <c r="L23529" s="45"/>
      <c r="M23529" s="45"/>
    </row>
    <row r="23530" spans="8:13" s="28" customFormat="1" x14ac:dyDescent="0.2">
      <c r="H23530" s="12"/>
      <c r="J23530" s="29"/>
      <c r="K23530" s="45"/>
      <c r="L23530" s="45"/>
      <c r="M23530" s="45"/>
    </row>
    <row r="23531" spans="8:13" s="28" customFormat="1" x14ac:dyDescent="0.2">
      <c r="H23531" s="12"/>
      <c r="J23531" s="29"/>
      <c r="K23531" s="45"/>
      <c r="L23531" s="45"/>
      <c r="M23531" s="45"/>
    </row>
    <row r="23532" spans="8:13" s="28" customFormat="1" x14ac:dyDescent="0.2">
      <c r="H23532" s="12"/>
      <c r="J23532" s="29"/>
      <c r="K23532" s="45"/>
      <c r="L23532" s="45"/>
      <c r="M23532" s="45"/>
    </row>
    <row r="23533" spans="8:13" s="28" customFormat="1" x14ac:dyDescent="0.2">
      <c r="H23533" s="12"/>
      <c r="J23533" s="29"/>
      <c r="K23533" s="45"/>
      <c r="L23533" s="45"/>
      <c r="M23533" s="45"/>
    </row>
    <row r="23534" spans="8:13" s="28" customFormat="1" x14ac:dyDescent="0.2">
      <c r="H23534" s="12"/>
      <c r="J23534" s="29"/>
      <c r="K23534" s="45"/>
      <c r="L23534" s="45"/>
      <c r="M23534" s="45"/>
    </row>
    <row r="23535" spans="8:13" s="28" customFormat="1" x14ac:dyDescent="0.2">
      <c r="H23535" s="12"/>
      <c r="J23535" s="29"/>
      <c r="K23535" s="45"/>
      <c r="L23535" s="45"/>
      <c r="M23535" s="45"/>
    </row>
    <row r="23536" spans="8:13" s="28" customFormat="1" x14ac:dyDescent="0.2">
      <c r="H23536" s="12"/>
      <c r="J23536" s="29"/>
      <c r="K23536" s="45"/>
      <c r="L23536" s="45"/>
      <c r="M23536" s="45"/>
    </row>
    <row r="23537" spans="8:13" s="28" customFormat="1" x14ac:dyDescent="0.2">
      <c r="H23537" s="12"/>
      <c r="J23537" s="29"/>
      <c r="K23537" s="45"/>
      <c r="L23537" s="45"/>
      <c r="M23537" s="45"/>
    </row>
    <row r="23538" spans="8:13" s="28" customFormat="1" x14ac:dyDescent="0.2">
      <c r="H23538" s="12"/>
      <c r="J23538" s="29"/>
      <c r="K23538" s="45"/>
      <c r="L23538" s="45"/>
      <c r="M23538" s="45"/>
    </row>
    <row r="23539" spans="8:13" s="28" customFormat="1" x14ac:dyDescent="0.2">
      <c r="H23539" s="12"/>
      <c r="J23539" s="29"/>
      <c r="K23539" s="45"/>
      <c r="L23539" s="45"/>
      <c r="M23539" s="45"/>
    </row>
    <row r="23540" spans="8:13" s="28" customFormat="1" x14ac:dyDescent="0.2">
      <c r="H23540" s="12"/>
      <c r="J23540" s="29"/>
      <c r="K23540" s="45"/>
      <c r="L23540" s="45"/>
      <c r="M23540" s="45"/>
    </row>
    <row r="23541" spans="8:13" s="28" customFormat="1" x14ac:dyDescent="0.2">
      <c r="H23541" s="12"/>
      <c r="J23541" s="29"/>
      <c r="K23541" s="45"/>
      <c r="L23541" s="45"/>
      <c r="M23541" s="45"/>
    </row>
    <row r="23542" spans="8:13" s="28" customFormat="1" x14ac:dyDescent="0.2">
      <c r="H23542" s="12"/>
      <c r="J23542" s="29"/>
      <c r="K23542" s="45"/>
      <c r="L23542" s="45"/>
      <c r="M23542" s="45"/>
    </row>
    <row r="23543" spans="8:13" s="28" customFormat="1" x14ac:dyDescent="0.2">
      <c r="H23543" s="12"/>
      <c r="J23543" s="29"/>
      <c r="K23543" s="45"/>
      <c r="L23543" s="45"/>
      <c r="M23543" s="45"/>
    </row>
    <row r="23544" spans="8:13" s="28" customFormat="1" x14ac:dyDescent="0.2">
      <c r="H23544" s="12"/>
      <c r="J23544" s="29"/>
      <c r="K23544" s="45"/>
      <c r="L23544" s="45"/>
      <c r="M23544" s="45"/>
    </row>
    <row r="23545" spans="8:13" s="28" customFormat="1" x14ac:dyDescent="0.2">
      <c r="H23545" s="12"/>
      <c r="J23545" s="29"/>
      <c r="K23545" s="45"/>
      <c r="L23545" s="45"/>
      <c r="M23545" s="45"/>
    </row>
    <row r="23546" spans="8:13" s="28" customFormat="1" x14ac:dyDescent="0.2">
      <c r="H23546" s="12"/>
      <c r="J23546" s="29"/>
      <c r="K23546" s="45"/>
      <c r="L23546" s="45"/>
      <c r="M23546" s="45"/>
    </row>
    <row r="23547" spans="8:13" s="28" customFormat="1" x14ac:dyDescent="0.2">
      <c r="H23547" s="12"/>
      <c r="J23547" s="29"/>
      <c r="K23547" s="45"/>
      <c r="L23547" s="45"/>
      <c r="M23547" s="45"/>
    </row>
    <row r="23548" spans="8:13" s="28" customFormat="1" x14ac:dyDescent="0.2">
      <c r="H23548" s="12"/>
      <c r="J23548" s="29"/>
      <c r="K23548" s="45"/>
      <c r="L23548" s="45"/>
      <c r="M23548" s="45"/>
    </row>
    <row r="23549" spans="8:13" s="28" customFormat="1" x14ac:dyDescent="0.2">
      <c r="H23549" s="12"/>
      <c r="J23549" s="29"/>
      <c r="K23549" s="45"/>
      <c r="L23549" s="45"/>
      <c r="M23549" s="45"/>
    </row>
    <row r="23550" spans="8:13" s="28" customFormat="1" x14ac:dyDescent="0.2">
      <c r="H23550" s="12"/>
      <c r="J23550" s="29"/>
      <c r="K23550" s="45"/>
      <c r="L23550" s="45"/>
      <c r="M23550" s="45"/>
    </row>
    <row r="23551" spans="8:13" s="28" customFormat="1" x14ac:dyDescent="0.2">
      <c r="H23551" s="12"/>
      <c r="J23551" s="29"/>
      <c r="K23551" s="45"/>
      <c r="L23551" s="45"/>
      <c r="M23551" s="45"/>
    </row>
    <row r="23552" spans="8:13" s="28" customFormat="1" x14ac:dyDescent="0.2">
      <c r="H23552" s="12"/>
      <c r="J23552" s="29"/>
      <c r="K23552" s="45"/>
      <c r="L23552" s="45"/>
      <c r="M23552" s="45"/>
    </row>
    <row r="23553" spans="8:13" s="28" customFormat="1" x14ac:dyDescent="0.2">
      <c r="H23553" s="12"/>
      <c r="J23553" s="29"/>
      <c r="K23553" s="45"/>
      <c r="L23553" s="45"/>
      <c r="M23553" s="45"/>
    </row>
    <row r="23554" spans="8:13" s="28" customFormat="1" x14ac:dyDescent="0.2">
      <c r="H23554" s="12"/>
      <c r="J23554" s="29"/>
      <c r="K23554" s="45"/>
      <c r="L23554" s="45"/>
      <c r="M23554" s="45"/>
    </row>
    <row r="23555" spans="8:13" s="28" customFormat="1" x14ac:dyDescent="0.2">
      <c r="H23555" s="12"/>
      <c r="J23555" s="29"/>
      <c r="K23555" s="45"/>
      <c r="L23555" s="45"/>
      <c r="M23555" s="45"/>
    </row>
    <row r="23556" spans="8:13" s="28" customFormat="1" x14ac:dyDescent="0.2">
      <c r="H23556" s="12"/>
      <c r="J23556" s="29"/>
      <c r="K23556" s="45"/>
      <c r="L23556" s="45"/>
      <c r="M23556" s="45"/>
    </row>
    <row r="23557" spans="8:13" s="28" customFormat="1" x14ac:dyDescent="0.2">
      <c r="H23557" s="12"/>
      <c r="J23557" s="29"/>
      <c r="K23557" s="45"/>
      <c r="L23557" s="45"/>
      <c r="M23557" s="45"/>
    </row>
    <row r="23558" spans="8:13" s="28" customFormat="1" x14ac:dyDescent="0.2">
      <c r="H23558" s="12"/>
      <c r="J23558" s="29"/>
      <c r="K23558" s="45"/>
      <c r="L23558" s="45"/>
      <c r="M23558" s="45"/>
    </row>
    <row r="23559" spans="8:13" s="28" customFormat="1" x14ac:dyDescent="0.2">
      <c r="H23559" s="12"/>
      <c r="J23559" s="29"/>
      <c r="K23559" s="45"/>
      <c r="L23559" s="45"/>
      <c r="M23559" s="45"/>
    </row>
    <row r="23560" spans="8:13" s="28" customFormat="1" x14ac:dyDescent="0.2">
      <c r="H23560" s="12"/>
      <c r="J23560" s="29"/>
      <c r="K23560" s="45"/>
      <c r="L23560" s="45"/>
      <c r="M23560" s="45"/>
    </row>
    <row r="23561" spans="8:13" s="28" customFormat="1" x14ac:dyDescent="0.2">
      <c r="H23561" s="12"/>
      <c r="J23561" s="29"/>
      <c r="K23561" s="45"/>
      <c r="L23561" s="45"/>
      <c r="M23561" s="45"/>
    </row>
    <row r="23562" spans="8:13" s="28" customFormat="1" x14ac:dyDescent="0.2">
      <c r="H23562" s="12"/>
      <c r="J23562" s="29"/>
      <c r="K23562" s="45"/>
      <c r="L23562" s="45"/>
      <c r="M23562" s="45"/>
    </row>
    <row r="23563" spans="8:13" s="28" customFormat="1" x14ac:dyDescent="0.2">
      <c r="H23563" s="12"/>
      <c r="J23563" s="29"/>
      <c r="K23563" s="45"/>
      <c r="L23563" s="45"/>
      <c r="M23563" s="45"/>
    </row>
    <row r="23564" spans="8:13" s="28" customFormat="1" x14ac:dyDescent="0.2">
      <c r="H23564" s="12"/>
      <c r="J23564" s="29"/>
      <c r="K23564" s="45"/>
      <c r="L23564" s="45"/>
      <c r="M23564" s="45"/>
    </row>
    <row r="23565" spans="8:13" s="28" customFormat="1" x14ac:dyDescent="0.2">
      <c r="H23565" s="12"/>
      <c r="J23565" s="29"/>
      <c r="K23565" s="45"/>
      <c r="L23565" s="45"/>
      <c r="M23565" s="45"/>
    </row>
    <row r="23566" spans="8:13" s="28" customFormat="1" x14ac:dyDescent="0.2">
      <c r="H23566" s="12"/>
      <c r="J23566" s="29"/>
      <c r="K23566" s="45"/>
      <c r="L23566" s="45"/>
      <c r="M23566" s="45"/>
    </row>
    <row r="23567" spans="8:13" s="28" customFormat="1" x14ac:dyDescent="0.2">
      <c r="H23567" s="12"/>
      <c r="J23567" s="29"/>
      <c r="K23567" s="45"/>
      <c r="L23567" s="45"/>
      <c r="M23567" s="45"/>
    </row>
    <row r="23568" spans="8:13" s="28" customFormat="1" x14ac:dyDescent="0.2">
      <c r="H23568" s="12"/>
      <c r="J23568" s="29"/>
      <c r="K23568" s="45"/>
      <c r="L23568" s="45"/>
      <c r="M23568" s="45"/>
    </row>
    <row r="23569" spans="8:13" s="28" customFormat="1" x14ac:dyDescent="0.2">
      <c r="H23569" s="12"/>
      <c r="J23569" s="29"/>
      <c r="K23569" s="45"/>
      <c r="L23569" s="45"/>
      <c r="M23569" s="45"/>
    </row>
    <row r="23570" spans="8:13" s="28" customFormat="1" x14ac:dyDescent="0.2">
      <c r="H23570" s="12"/>
      <c r="J23570" s="29"/>
      <c r="K23570" s="45"/>
      <c r="L23570" s="45"/>
      <c r="M23570" s="45"/>
    </row>
    <row r="23571" spans="8:13" s="28" customFormat="1" x14ac:dyDescent="0.2">
      <c r="H23571" s="12"/>
      <c r="J23571" s="29"/>
      <c r="K23571" s="45"/>
      <c r="L23571" s="45"/>
      <c r="M23571" s="45"/>
    </row>
    <row r="23572" spans="8:13" s="28" customFormat="1" x14ac:dyDescent="0.2">
      <c r="H23572" s="12"/>
      <c r="J23572" s="29"/>
      <c r="K23572" s="45"/>
      <c r="L23572" s="45"/>
      <c r="M23572" s="45"/>
    </row>
    <row r="23573" spans="8:13" s="28" customFormat="1" x14ac:dyDescent="0.2">
      <c r="H23573" s="12"/>
      <c r="J23573" s="29"/>
      <c r="K23573" s="45"/>
      <c r="L23573" s="45"/>
      <c r="M23573" s="45"/>
    </row>
    <row r="23574" spans="8:13" s="28" customFormat="1" x14ac:dyDescent="0.2">
      <c r="H23574" s="12"/>
      <c r="J23574" s="29"/>
      <c r="K23574" s="45"/>
      <c r="L23574" s="45"/>
      <c r="M23574" s="45"/>
    </row>
    <row r="23575" spans="8:13" s="28" customFormat="1" x14ac:dyDescent="0.2">
      <c r="H23575" s="12"/>
      <c r="J23575" s="29"/>
      <c r="K23575" s="45"/>
      <c r="L23575" s="45"/>
      <c r="M23575" s="45"/>
    </row>
    <row r="23576" spans="8:13" s="28" customFormat="1" x14ac:dyDescent="0.2">
      <c r="H23576" s="12"/>
      <c r="J23576" s="29"/>
      <c r="K23576" s="45"/>
      <c r="L23576" s="45"/>
      <c r="M23576" s="45"/>
    </row>
    <row r="23577" spans="8:13" s="28" customFormat="1" x14ac:dyDescent="0.2">
      <c r="H23577" s="12"/>
      <c r="J23577" s="29"/>
      <c r="K23577" s="45"/>
      <c r="L23577" s="45"/>
      <c r="M23577" s="45"/>
    </row>
    <row r="23578" spans="8:13" s="28" customFormat="1" x14ac:dyDescent="0.2">
      <c r="H23578" s="12"/>
      <c r="J23578" s="29"/>
      <c r="K23578" s="45"/>
      <c r="L23578" s="45"/>
      <c r="M23578" s="45"/>
    </row>
    <row r="23579" spans="8:13" s="28" customFormat="1" x14ac:dyDescent="0.2">
      <c r="H23579" s="12"/>
      <c r="J23579" s="29"/>
      <c r="K23579" s="45"/>
      <c r="L23579" s="45"/>
      <c r="M23579" s="45"/>
    </row>
    <row r="23580" spans="8:13" s="28" customFormat="1" x14ac:dyDescent="0.2">
      <c r="H23580" s="12"/>
      <c r="J23580" s="29"/>
      <c r="K23580" s="45"/>
      <c r="L23580" s="45"/>
      <c r="M23580" s="45"/>
    </row>
    <row r="23581" spans="8:13" s="28" customFormat="1" x14ac:dyDescent="0.2">
      <c r="H23581" s="12"/>
      <c r="J23581" s="29"/>
      <c r="K23581" s="45"/>
      <c r="L23581" s="45"/>
      <c r="M23581" s="45"/>
    </row>
    <row r="23582" spans="8:13" s="28" customFormat="1" x14ac:dyDescent="0.2">
      <c r="H23582" s="12"/>
      <c r="J23582" s="29"/>
      <c r="K23582" s="45"/>
      <c r="L23582" s="45"/>
      <c r="M23582" s="45"/>
    </row>
    <row r="23583" spans="8:13" s="28" customFormat="1" x14ac:dyDescent="0.2">
      <c r="H23583" s="12"/>
      <c r="J23583" s="29"/>
      <c r="K23583" s="45"/>
      <c r="L23583" s="45"/>
      <c r="M23583" s="45"/>
    </row>
    <row r="23584" spans="8:13" s="28" customFormat="1" x14ac:dyDescent="0.2">
      <c r="H23584" s="12"/>
      <c r="J23584" s="29"/>
      <c r="K23584" s="45"/>
      <c r="L23584" s="45"/>
      <c r="M23584" s="45"/>
    </row>
    <row r="23585" spans="8:13" s="28" customFormat="1" x14ac:dyDescent="0.2">
      <c r="H23585" s="12"/>
      <c r="J23585" s="29"/>
      <c r="K23585" s="45"/>
      <c r="L23585" s="45"/>
      <c r="M23585" s="45"/>
    </row>
    <row r="23586" spans="8:13" s="28" customFormat="1" x14ac:dyDescent="0.2">
      <c r="H23586" s="12"/>
      <c r="J23586" s="29"/>
      <c r="K23586" s="45"/>
      <c r="L23586" s="45"/>
      <c r="M23586" s="45"/>
    </row>
    <row r="23587" spans="8:13" s="28" customFormat="1" x14ac:dyDescent="0.2">
      <c r="H23587" s="12"/>
      <c r="J23587" s="29"/>
      <c r="K23587" s="45"/>
      <c r="L23587" s="45"/>
      <c r="M23587" s="45"/>
    </row>
    <row r="23588" spans="8:13" s="28" customFormat="1" x14ac:dyDescent="0.2">
      <c r="H23588" s="12"/>
      <c r="J23588" s="29"/>
      <c r="K23588" s="45"/>
      <c r="L23588" s="45"/>
      <c r="M23588" s="45"/>
    </row>
    <row r="23589" spans="8:13" s="28" customFormat="1" x14ac:dyDescent="0.2">
      <c r="H23589" s="12"/>
      <c r="J23589" s="29"/>
      <c r="K23589" s="45"/>
      <c r="L23589" s="45"/>
      <c r="M23589" s="45"/>
    </row>
    <row r="23590" spans="8:13" s="28" customFormat="1" x14ac:dyDescent="0.2">
      <c r="H23590" s="12"/>
      <c r="J23590" s="29"/>
      <c r="K23590" s="45"/>
      <c r="L23590" s="45"/>
      <c r="M23590" s="45"/>
    </row>
    <row r="23591" spans="8:13" s="28" customFormat="1" x14ac:dyDescent="0.2">
      <c r="H23591" s="12"/>
      <c r="J23591" s="29"/>
      <c r="K23591" s="45"/>
      <c r="L23591" s="45"/>
      <c r="M23591" s="45"/>
    </row>
    <row r="23592" spans="8:13" s="28" customFormat="1" x14ac:dyDescent="0.2">
      <c r="H23592" s="12"/>
      <c r="J23592" s="29"/>
      <c r="K23592" s="45"/>
      <c r="L23592" s="45"/>
      <c r="M23592" s="45"/>
    </row>
    <row r="23593" spans="8:13" s="28" customFormat="1" x14ac:dyDescent="0.2">
      <c r="H23593" s="12"/>
      <c r="J23593" s="29"/>
      <c r="K23593" s="45"/>
      <c r="L23593" s="45"/>
      <c r="M23593" s="45"/>
    </row>
    <row r="23594" spans="8:13" s="28" customFormat="1" x14ac:dyDescent="0.2">
      <c r="H23594" s="12"/>
      <c r="J23594" s="29"/>
      <c r="K23594" s="45"/>
      <c r="L23594" s="45"/>
      <c r="M23594" s="45"/>
    </row>
    <row r="23595" spans="8:13" s="28" customFormat="1" x14ac:dyDescent="0.2">
      <c r="H23595" s="12"/>
      <c r="J23595" s="29"/>
      <c r="K23595" s="45"/>
      <c r="L23595" s="45"/>
      <c r="M23595" s="45"/>
    </row>
    <row r="23596" spans="8:13" s="28" customFormat="1" x14ac:dyDescent="0.2">
      <c r="H23596" s="12"/>
      <c r="J23596" s="29"/>
      <c r="K23596" s="45"/>
      <c r="L23596" s="45"/>
      <c r="M23596" s="45"/>
    </row>
    <row r="23597" spans="8:13" s="28" customFormat="1" x14ac:dyDescent="0.2">
      <c r="H23597" s="12"/>
      <c r="J23597" s="29"/>
      <c r="K23597" s="45"/>
      <c r="L23597" s="45"/>
      <c r="M23597" s="45"/>
    </row>
    <row r="23598" spans="8:13" s="28" customFormat="1" x14ac:dyDescent="0.2">
      <c r="H23598" s="12"/>
      <c r="J23598" s="29"/>
      <c r="K23598" s="45"/>
      <c r="L23598" s="45"/>
      <c r="M23598" s="45"/>
    </row>
    <row r="23599" spans="8:13" s="28" customFormat="1" x14ac:dyDescent="0.2">
      <c r="H23599" s="12"/>
      <c r="J23599" s="29"/>
      <c r="K23599" s="45"/>
      <c r="L23599" s="45"/>
      <c r="M23599" s="45"/>
    </row>
    <row r="23600" spans="8:13" s="28" customFormat="1" x14ac:dyDescent="0.2">
      <c r="H23600" s="12"/>
      <c r="J23600" s="29"/>
      <c r="K23600" s="45"/>
      <c r="L23600" s="45"/>
      <c r="M23600" s="45"/>
    </row>
    <row r="23601" spans="8:13" s="28" customFormat="1" x14ac:dyDescent="0.2">
      <c r="H23601" s="12"/>
      <c r="J23601" s="29"/>
      <c r="K23601" s="45"/>
      <c r="L23601" s="45"/>
      <c r="M23601" s="45"/>
    </row>
    <row r="23602" spans="8:13" s="28" customFormat="1" x14ac:dyDescent="0.2">
      <c r="H23602" s="12"/>
      <c r="J23602" s="29"/>
      <c r="K23602" s="45"/>
      <c r="L23602" s="45"/>
      <c r="M23602" s="45"/>
    </row>
    <row r="23603" spans="8:13" s="28" customFormat="1" x14ac:dyDescent="0.2">
      <c r="H23603" s="12"/>
      <c r="J23603" s="29"/>
      <c r="K23603" s="45"/>
      <c r="L23603" s="45"/>
      <c r="M23603" s="45"/>
    </row>
    <row r="23604" spans="8:13" s="28" customFormat="1" x14ac:dyDescent="0.2">
      <c r="H23604" s="12"/>
      <c r="J23604" s="29"/>
      <c r="K23604" s="45"/>
      <c r="L23604" s="45"/>
      <c r="M23604" s="45"/>
    </row>
    <row r="23605" spans="8:13" s="28" customFormat="1" x14ac:dyDescent="0.2">
      <c r="H23605" s="12"/>
      <c r="J23605" s="29"/>
      <c r="K23605" s="45"/>
      <c r="L23605" s="45"/>
      <c r="M23605" s="45"/>
    </row>
    <row r="23606" spans="8:13" s="28" customFormat="1" x14ac:dyDescent="0.2">
      <c r="H23606" s="12"/>
      <c r="J23606" s="29"/>
      <c r="K23606" s="45"/>
      <c r="L23606" s="45"/>
      <c r="M23606" s="45"/>
    </row>
    <row r="23607" spans="8:13" s="28" customFormat="1" x14ac:dyDescent="0.2">
      <c r="H23607" s="12"/>
      <c r="J23607" s="29"/>
      <c r="K23607" s="45"/>
      <c r="L23607" s="45"/>
      <c r="M23607" s="45"/>
    </row>
    <row r="23608" spans="8:13" s="28" customFormat="1" x14ac:dyDescent="0.2">
      <c r="H23608" s="12"/>
      <c r="J23608" s="29"/>
      <c r="K23608" s="45"/>
      <c r="L23608" s="45"/>
      <c r="M23608" s="45"/>
    </row>
    <row r="23609" spans="8:13" s="28" customFormat="1" x14ac:dyDescent="0.2">
      <c r="H23609" s="12"/>
      <c r="J23609" s="29"/>
      <c r="K23609" s="45"/>
      <c r="L23609" s="45"/>
      <c r="M23609" s="45"/>
    </row>
    <row r="23610" spans="8:13" s="28" customFormat="1" x14ac:dyDescent="0.2">
      <c r="H23610" s="12"/>
      <c r="J23610" s="29"/>
      <c r="K23610" s="45"/>
      <c r="L23610" s="45"/>
      <c r="M23610" s="45"/>
    </row>
    <row r="23611" spans="8:13" s="28" customFormat="1" x14ac:dyDescent="0.2">
      <c r="H23611" s="12"/>
      <c r="J23611" s="29"/>
      <c r="K23611" s="45"/>
      <c r="L23611" s="45"/>
      <c r="M23611" s="45"/>
    </row>
    <row r="23612" spans="8:13" s="28" customFormat="1" x14ac:dyDescent="0.2">
      <c r="H23612" s="12"/>
      <c r="J23612" s="29"/>
      <c r="K23612" s="45"/>
      <c r="L23612" s="45"/>
      <c r="M23612" s="45"/>
    </row>
    <row r="23613" spans="8:13" s="28" customFormat="1" x14ac:dyDescent="0.2">
      <c r="H23613" s="12"/>
      <c r="J23613" s="29"/>
      <c r="K23613" s="45"/>
      <c r="L23613" s="45"/>
      <c r="M23613" s="45"/>
    </row>
    <row r="23614" spans="8:13" s="28" customFormat="1" x14ac:dyDescent="0.2">
      <c r="H23614" s="12"/>
      <c r="J23614" s="29"/>
      <c r="K23614" s="45"/>
      <c r="L23614" s="45"/>
      <c r="M23614" s="45"/>
    </row>
    <row r="23615" spans="8:13" s="28" customFormat="1" x14ac:dyDescent="0.2">
      <c r="H23615" s="12"/>
      <c r="J23615" s="29"/>
      <c r="K23615" s="45"/>
      <c r="L23615" s="45"/>
      <c r="M23615" s="45"/>
    </row>
    <row r="23616" spans="8:13" s="28" customFormat="1" x14ac:dyDescent="0.2">
      <c r="H23616" s="12"/>
      <c r="J23616" s="29"/>
      <c r="K23616" s="45"/>
      <c r="L23616" s="45"/>
      <c r="M23616" s="45"/>
    </row>
    <row r="23617" spans="8:13" s="28" customFormat="1" x14ac:dyDescent="0.2">
      <c r="H23617" s="12"/>
      <c r="J23617" s="29"/>
      <c r="K23617" s="45"/>
      <c r="L23617" s="45"/>
      <c r="M23617" s="45"/>
    </row>
    <row r="23618" spans="8:13" s="28" customFormat="1" x14ac:dyDescent="0.2">
      <c r="H23618" s="12"/>
      <c r="J23618" s="29"/>
      <c r="K23618" s="45"/>
      <c r="L23618" s="45"/>
      <c r="M23618" s="45"/>
    </row>
    <row r="23619" spans="8:13" s="28" customFormat="1" x14ac:dyDescent="0.2">
      <c r="H23619" s="12"/>
      <c r="J23619" s="29"/>
      <c r="K23619" s="45"/>
      <c r="L23619" s="45"/>
      <c r="M23619" s="45"/>
    </row>
    <row r="23620" spans="8:13" s="28" customFormat="1" x14ac:dyDescent="0.2">
      <c r="H23620" s="12"/>
      <c r="J23620" s="29"/>
      <c r="K23620" s="45"/>
      <c r="L23620" s="45"/>
      <c r="M23620" s="45"/>
    </row>
    <row r="23621" spans="8:13" s="28" customFormat="1" x14ac:dyDescent="0.2">
      <c r="H23621" s="12"/>
      <c r="J23621" s="29"/>
      <c r="K23621" s="45"/>
      <c r="L23621" s="45"/>
      <c r="M23621" s="45"/>
    </row>
    <row r="23622" spans="8:13" s="28" customFormat="1" x14ac:dyDescent="0.2">
      <c r="H23622" s="12"/>
      <c r="J23622" s="29"/>
      <c r="K23622" s="45"/>
      <c r="L23622" s="45"/>
      <c r="M23622" s="45"/>
    </row>
    <row r="23623" spans="8:13" s="28" customFormat="1" x14ac:dyDescent="0.2">
      <c r="H23623" s="12"/>
      <c r="J23623" s="29"/>
      <c r="K23623" s="45"/>
      <c r="L23623" s="45"/>
      <c r="M23623" s="45"/>
    </row>
    <row r="23624" spans="8:13" s="28" customFormat="1" x14ac:dyDescent="0.2">
      <c r="H23624" s="12"/>
      <c r="J23624" s="29"/>
      <c r="K23624" s="45"/>
      <c r="L23624" s="45"/>
      <c r="M23624" s="45"/>
    </row>
    <row r="23625" spans="8:13" s="28" customFormat="1" x14ac:dyDescent="0.2">
      <c r="H23625" s="12"/>
      <c r="J23625" s="29"/>
      <c r="K23625" s="45"/>
      <c r="L23625" s="45"/>
      <c r="M23625" s="45"/>
    </row>
    <row r="23626" spans="8:13" s="28" customFormat="1" x14ac:dyDescent="0.2">
      <c r="H23626" s="12"/>
      <c r="J23626" s="29"/>
      <c r="K23626" s="45"/>
      <c r="L23626" s="45"/>
      <c r="M23626" s="45"/>
    </row>
    <row r="23627" spans="8:13" s="28" customFormat="1" x14ac:dyDescent="0.2">
      <c r="H23627" s="12"/>
      <c r="J23627" s="29"/>
      <c r="K23627" s="45"/>
      <c r="L23627" s="45"/>
      <c r="M23627" s="45"/>
    </row>
    <row r="23628" spans="8:13" s="28" customFormat="1" x14ac:dyDescent="0.2">
      <c r="H23628" s="12"/>
      <c r="J23628" s="29"/>
      <c r="K23628" s="45"/>
      <c r="L23628" s="45"/>
      <c r="M23628" s="45"/>
    </row>
    <row r="23629" spans="8:13" s="28" customFormat="1" x14ac:dyDescent="0.2">
      <c r="H23629" s="12"/>
      <c r="J23629" s="29"/>
      <c r="K23629" s="45"/>
      <c r="L23629" s="45"/>
      <c r="M23629" s="45"/>
    </row>
    <row r="23630" spans="8:13" s="28" customFormat="1" x14ac:dyDescent="0.2">
      <c r="H23630" s="12"/>
      <c r="J23630" s="29"/>
      <c r="K23630" s="45"/>
      <c r="L23630" s="45"/>
      <c r="M23630" s="45"/>
    </row>
    <row r="23631" spans="8:13" s="28" customFormat="1" x14ac:dyDescent="0.2">
      <c r="H23631" s="12"/>
      <c r="J23631" s="29"/>
      <c r="K23631" s="45"/>
      <c r="L23631" s="45"/>
      <c r="M23631" s="45"/>
    </row>
    <row r="23632" spans="8:13" s="28" customFormat="1" x14ac:dyDescent="0.2">
      <c r="H23632" s="12"/>
      <c r="J23632" s="29"/>
      <c r="K23632" s="45"/>
      <c r="L23632" s="45"/>
      <c r="M23632" s="45"/>
    </row>
    <row r="23633" spans="8:13" s="28" customFormat="1" x14ac:dyDescent="0.2">
      <c r="H23633" s="12"/>
      <c r="J23633" s="29"/>
      <c r="K23633" s="45"/>
      <c r="L23633" s="45"/>
      <c r="M23633" s="45"/>
    </row>
    <row r="23634" spans="8:13" s="28" customFormat="1" x14ac:dyDescent="0.2">
      <c r="H23634" s="12"/>
      <c r="J23634" s="29"/>
      <c r="K23634" s="45"/>
      <c r="L23634" s="45"/>
      <c r="M23634" s="45"/>
    </row>
    <row r="23635" spans="8:13" s="28" customFormat="1" x14ac:dyDescent="0.2">
      <c r="H23635" s="12"/>
      <c r="J23635" s="29"/>
      <c r="K23635" s="45"/>
      <c r="L23635" s="45"/>
      <c r="M23635" s="45"/>
    </row>
    <row r="23636" spans="8:13" s="28" customFormat="1" x14ac:dyDescent="0.2">
      <c r="H23636" s="12"/>
      <c r="J23636" s="29"/>
      <c r="K23636" s="45"/>
      <c r="L23636" s="45"/>
      <c r="M23636" s="45"/>
    </row>
    <row r="23637" spans="8:13" s="28" customFormat="1" x14ac:dyDescent="0.2">
      <c r="H23637" s="12"/>
      <c r="J23637" s="29"/>
      <c r="K23637" s="45"/>
      <c r="L23637" s="45"/>
      <c r="M23637" s="45"/>
    </row>
    <row r="23638" spans="8:13" s="28" customFormat="1" x14ac:dyDescent="0.2">
      <c r="H23638" s="12"/>
      <c r="J23638" s="29"/>
      <c r="K23638" s="45"/>
      <c r="L23638" s="45"/>
      <c r="M23638" s="45"/>
    </row>
    <row r="23639" spans="8:13" s="28" customFormat="1" x14ac:dyDescent="0.2">
      <c r="H23639" s="12"/>
      <c r="J23639" s="29"/>
      <c r="K23639" s="45"/>
      <c r="L23639" s="45"/>
      <c r="M23639" s="45"/>
    </row>
    <row r="23640" spans="8:13" s="28" customFormat="1" x14ac:dyDescent="0.2">
      <c r="H23640" s="12"/>
      <c r="J23640" s="29"/>
      <c r="K23640" s="45"/>
      <c r="L23640" s="45"/>
      <c r="M23640" s="45"/>
    </row>
    <row r="23641" spans="8:13" s="28" customFormat="1" x14ac:dyDescent="0.2">
      <c r="H23641" s="12"/>
      <c r="J23641" s="29"/>
      <c r="K23641" s="45"/>
      <c r="L23641" s="45"/>
      <c r="M23641" s="45"/>
    </row>
    <row r="23642" spans="8:13" s="28" customFormat="1" x14ac:dyDescent="0.2">
      <c r="H23642" s="12"/>
      <c r="J23642" s="29"/>
      <c r="K23642" s="45"/>
      <c r="L23642" s="45"/>
      <c r="M23642" s="45"/>
    </row>
    <row r="23643" spans="8:13" s="28" customFormat="1" x14ac:dyDescent="0.2">
      <c r="H23643" s="12"/>
      <c r="J23643" s="29"/>
      <c r="K23643" s="45"/>
      <c r="L23643" s="45"/>
      <c r="M23643" s="45"/>
    </row>
    <row r="23644" spans="8:13" s="28" customFormat="1" x14ac:dyDescent="0.2">
      <c r="H23644" s="12"/>
      <c r="J23644" s="29"/>
      <c r="K23644" s="45"/>
      <c r="L23644" s="45"/>
      <c r="M23644" s="45"/>
    </row>
    <row r="23645" spans="8:13" s="28" customFormat="1" x14ac:dyDescent="0.2">
      <c r="H23645" s="12"/>
      <c r="J23645" s="29"/>
      <c r="K23645" s="45"/>
      <c r="L23645" s="45"/>
      <c r="M23645" s="45"/>
    </row>
    <row r="23646" spans="8:13" s="28" customFormat="1" x14ac:dyDescent="0.2">
      <c r="H23646" s="12"/>
      <c r="J23646" s="29"/>
      <c r="K23646" s="45"/>
      <c r="L23646" s="45"/>
      <c r="M23646" s="45"/>
    </row>
    <row r="23647" spans="8:13" s="28" customFormat="1" x14ac:dyDescent="0.2">
      <c r="H23647" s="12"/>
      <c r="J23647" s="29"/>
      <c r="K23647" s="45"/>
      <c r="L23647" s="45"/>
      <c r="M23647" s="45"/>
    </row>
    <row r="23648" spans="8:13" s="28" customFormat="1" x14ac:dyDescent="0.2">
      <c r="H23648" s="12"/>
      <c r="J23648" s="29"/>
      <c r="K23648" s="45"/>
      <c r="L23648" s="45"/>
      <c r="M23648" s="45"/>
    </row>
    <row r="23649" spans="8:13" s="28" customFormat="1" x14ac:dyDescent="0.2">
      <c r="H23649" s="12"/>
      <c r="J23649" s="29"/>
      <c r="K23649" s="45"/>
      <c r="L23649" s="45"/>
      <c r="M23649" s="45"/>
    </row>
    <row r="23650" spans="8:13" s="28" customFormat="1" x14ac:dyDescent="0.2">
      <c r="H23650" s="12"/>
      <c r="J23650" s="29"/>
      <c r="K23650" s="45"/>
      <c r="L23650" s="45"/>
      <c r="M23650" s="45"/>
    </row>
    <row r="23651" spans="8:13" s="28" customFormat="1" x14ac:dyDescent="0.2">
      <c r="H23651" s="12"/>
      <c r="J23651" s="29"/>
      <c r="K23651" s="45"/>
      <c r="L23651" s="45"/>
      <c r="M23651" s="45"/>
    </row>
    <row r="23652" spans="8:13" s="28" customFormat="1" x14ac:dyDescent="0.2">
      <c r="H23652" s="12"/>
      <c r="J23652" s="29"/>
      <c r="K23652" s="45"/>
      <c r="L23652" s="45"/>
      <c r="M23652" s="45"/>
    </row>
    <row r="23653" spans="8:13" s="28" customFormat="1" x14ac:dyDescent="0.2">
      <c r="H23653" s="12"/>
      <c r="J23653" s="29"/>
      <c r="K23653" s="45"/>
      <c r="L23653" s="45"/>
      <c r="M23653" s="45"/>
    </row>
    <row r="23654" spans="8:13" s="28" customFormat="1" x14ac:dyDescent="0.2">
      <c r="H23654" s="12"/>
      <c r="J23654" s="29"/>
      <c r="K23654" s="45"/>
      <c r="L23654" s="45"/>
      <c r="M23654" s="45"/>
    </row>
    <row r="23655" spans="8:13" s="28" customFormat="1" x14ac:dyDescent="0.2">
      <c r="H23655" s="12"/>
      <c r="J23655" s="29"/>
      <c r="K23655" s="45"/>
      <c r="L23655" s="45"/>
      <c r="M23655" s="45"/>
    </row>
    <row r="23656" spans="8:13" s="28" customFormat="1" x14ac:dyDescent="0.2">
      <c r="H23656" s="12"/>
      <c r="J23656" s="29"/>
      <c r="K23656" s="45"/>
      <c r="L23656" s="45"/>
      <c r="M23656" s="45"/>
    </row>
    <row r="23657" spans="8:13" s="28" customFormat="1" x14ac:dyDescent="0.2">
      <c r="H23657" s="12"/>
      <c r="J23657" s="29"/>
      <c r="K23657" s="45"/>
      <c r="L23657" s="45"/>
      <c r="M23657" s="45"/>
    </row>
    <row r="23658" spans="8:13" s="28" customFormat="1" x14ac:dyDescent="0.2">
      <c r="H23658" s="12"/>
      <c r="J23658" s="29"/>
      <c r="K23658" s="45"/>
      <c r="L23658" s="45"/>
      <c r="M23658" s="45"/>
    </row>
    <row r="23659" spans="8:13" s="28" customFormat="1" x14ac:dyDescent="0.2">
      <c r="H23659" s="12"/>
      <c r="J23659" s="29"/>
      <c r="K23659" s="45"/>
      <c r="L23659" s="45"/>
      <c r="M23659" s="45"/>
    </row>
    <row r="23660" spans="8:13" s="28" customFormat="1" x14ac:dyDescent="0.2">
      <c r="H23660" s="12"/>
      <c r="J23660" s="29"/>
      <c r="K23660" s="45"/>
      <c r="L23660" s="45"/>
      <c r="M23660" s="45"/>
    </row>
    <row r="23661" spans="8:13" s="28" customFormat="1" x14ac:dyDescent="0.2">
      <c r="H23661" s="12"/>
      <c r="J23661" s="29"/>
      <c r="K23661" s="45"/>
      <c r="L23661" s="45"/>
      <c r="M23661" s="45"/>
    </row>
    <row r="23662" spans="8:13" s="28" customFormat="1" x14ac:dyDescent="0.2">
      <c r="H23662" s="12"/>
      <c r="J23662" s="29"/>
      <c r="K23662" s="45"/>
      <c r="L23662" s="45"/>
      <c r="M23662" s="45"/>
    </row>
    <row r="23663" spans="8:13" s="28" customFormat="1" x14ac:dyDescent="0.2">
      <c r="H23663" s="12"/>
      <c r="J23663" s="29"/>
      <c r="K23663" s="45"/>
      <c r="L23663" s="45"/>
      <c r="M23663" s="45"/>
    </row>
    <row r="23664" spans="8:13" s="28" customFormat="1" x14ac:dyDescent="0.2">
      <c r="H23664" s="12"/>
      <c r="J23664" s="29"/>
      <c r="K23664" s="45"/>
      <c r="L23664" s="45"/>
      <c r="M23664" s="45"/>
    </row>
    <row r="23665" spans="8:13" s="28" customFormat="1" x14ac:dyDescent="0.2">
      <c r="H23665" s="12"/>
      <c r="J23665" s="29"/>
      <c r="K23665" s="45"/>
      <c r="L23665" s="45"/>
      <c r="M23665" s="45"/>
    </row>
    <row r="23666" spans="8:13" s="28" customFormat="1" x14ac:dyDescent="0.2">
      <c r="H23666" s="12"/>
      <c r="J23666" s="29"/>
      <c r="K23666" s="45"/>
      <c r="L23666" s="45"/>
      <c r="M23666" s="45"/>
    </row>
    <row r="23667" spans="8:13" s="28" customFormat="1" x14ac:dyDescent="0.2">
      <c r="H23667" s="12"/>
      <c r="J23667" s="29"/>
      <c r="K23667" s="45"/>
      <c r="L23667" s="45"/>
      <c r="M23667" s="45"/>
    </row>
    <row r="23668" spans="8:13" s="28" customFormat="1" x14ac:dyDescent="0.2">
      <c r="H23668" s="12"/>
      <c r="J23668" s="29"/>
      <c r="K23668" s="45"/>
      <c r="L23668" s="45"/>
      <c r="M23668" s="45"/>
    </row>
    <row r="23669" spans="8:13" s="28" customFormat="1" x14ac:dyDescent="0.2">
      <c r="H23669" s="12"/>
      <c r="J23669" s="29"/>
      <c r="K23669" s="45"/>
      <c r="L23669" s="45"/>
      <c r="M23669" s="45"/>
    </row>
    <row r="23670" spans="8:13" s="28" customFormat="1" x14ac:dyDescent="0.2">
      <c r="H23670" s="12"/>
      <c r="J23670" s="29"/>
      <c r="K23670" s="45"/>
      <c r="L23670" s="45"/>
      <c r="M23670" s="45"/>
    </row>
    <row r="23671" spans="8:13" s="28" customFormat="1" x14ac:dyDescent="0.2">
      <c r="H23671" s="12"/>
      <c r="J23671" s="29"/>
      <c r="K23671" s="45"/>
      <c r="L23671" s="45"/>
      <c r="M23671" s="45"/>
    </row>
    <row r="23672" spans="8:13" s="28" customFormat="1" x14ac:dyDescent="0.2">
      <c r="H23672" s="12"/>
      <c r="J23672" s="29"/>
      <c r="K23672" s="45"/>
      <c r="L23672" s="45"/>
      <c r="M23672" s="45"/>
    </row>
    <row r="23673" spans="8:13" s="28" customFormat="1" x14ac:dyDescent="0.2">
      <c r="H23673" s="12"/>
      <c r="J23673" s="29"/>
      <c r="K23673" s="45"/>
      <c r="L23673" s="45"/>
      <c r="M23673" s="45"/>
    </row>
    <row r="23674" spans="8:13" s="28" customFormat="1" x14ac:dyDescent="0.2">
      <c r="H23674" s="12"/>
      <c r="J23674" s="29"/>
      <c r="K23674" s="45"/>
      <c r="L23674" s="45"/>
      <c r="M23674" s="45"/>
    </row>
    <row r="23675" spans="8:13" s="28" customFormat="1" x14ac:dyDescent="0.2">
      <c r="H23675" s="12"/>
      <c r="J23675" s="29"/>
      <c r="K23675" s="45"/>
      <c r="L23675" s="45"/>
      <c r="M23675" s="45"/>
    </row>
    <row r="23676" spans="8:13" s="28" customFormat="1" x14ac:dyDescent="0.2">
      <c r="H23676" s="12"/>
      <c r="J23676" s="29"/>
      <c r="K23676" s="45"/>
      <c r="L23676" s="45"/>
      <c r="M23676" s="45"/>
    </row>
    <row r="23677" spans="8:13" s="28" customFormat="1" x14ac:dyDescent="0.2">
      <c r="H23677" s="12"/>
      <c r="J23677" s="29"/>
      <c r="K23677" s="45"/>
      <c r="L23677" s="45"/>
      <c r="M23677" s="45"/>
    </row>
    <row r="23678" spans="8:13" s="28" customFormat="1" x14ac:dyDescent="0.2">
      <c r="H23678" s="12"/>
      <c r="J23678" s="29"/>
      <c r="K23678" s="45"/>
      <c r="L23678" s="45"/>
      <c r="M23678" s="45"/>
    </row>
    <row r="23679" spans="8:13" s="28" customFormat="1" x14ac:dyDescent="0.2">
      <c r="H23679" s="12"/>
      <c r="J23679" s="29"/>
      <c r="K23679" s="45"/>
      <c r="L23679" s="45"/>
      <c r="M23679" s="45"/>
    </row>
    <row r="23680" spans="8:13" s="28" customFormat="1" x14ac:dyDescent="0.2">
      <c r="H23680" s="12"/>
      <c r="J23680" s="29"/>
      <c r="K23680" s="45"/>
      <c r="L23680" s="45"/>
      <c r="M23680" s="45"/>
    </row>
    <row r="23681" spans="8:13" s="28" customFormat="1" x14ac:dyDescent="0.2">
      <c r="H23681" s="12"/>
      <c r="J23681" s="29"/>
      <c r="K23681" s="45"/>
      <c r="L23681" s="45"/>
      <c r="M23681" s="45"/>
    </row>
    <row r="23682" spans="8:13" s="28" customFormat="1" x14ac:dyDescent="0.2">
      <c r="H23682" s="12"/>
      <c r="J23682" s="29"/>
      <c r="K23682" s="45"/>
      <c r="L23682" s="45"/>
      <c r="M23682" s="45"/>
    </row>
    <row r="23683" spans="8:13" s="28" customFormat="1" x14ac:dyDescent="0.2">
      <c r="H23683" s="12"/>
      <c r="J23683" s="29"/>
      <c r="K23683" s="45"/>
      <c r="L23683" s="45"/>
      <c r="M23683" s="45"/>
    </row>
    <row r="23684" spans="8:13" s="28" customFormat="1" x14ac:dyDescent="0.2">
      <c r="H23684" s="12"/>
      <c r="J23684" s="29"/>
      <c r="K23684" s="45"/>
      <c r="L23684" s="45"/>
      <c r="M23684" s="45"/>
    </row>
    <row r="23685" spans="8:13" s="28" customFormat="1" x14ac:dyDescent="0.2">
      <c r="H23685" s="12"/>
      <c r="J23685" s="29"/>
      <c r="K23685" s="45"/>
      <c r="L23685" s="45"/>
      <c r="M23685" s="45"/>
    </row>
    <row r="23686" spans="8:13" s="28" customFormat="1" x14ac:dyDescent="0.2">
      <c r="H23686" s="12"/>
      <c r="J23686" s="29"/>
      <c r="K23686" s="45"/>
      <c r="L23686" s="45"/>
      <c r="M23686" s="45"/>
    </row>
    <row r="23687" spans="8:13" s="28" customFormat="1" x14ac:dyDescent="0.2">
      <c r="H23687" s="12"/>
      <c r="J23687" s="29"/>
      <c r="K23687" s="45"/>
      <c r="L23687" s="45"/>
      <c r="M23687" s="45"/>
    </row>
    <row r="23688" spans="8:13" s="28" customFormat="1" x14ac:dyDescent="0.2">
      <c r="H23688" s="12"/>
      <c r="J23688" s="29"/>
      <c r="K23688" s="45"/>
      <c r="L23688" s="45"/>
      <c r="M23688" s="45"/>
    </row>
    <row r="23689" spans="8:13" s="28" customFormat="1" x14ac:dyDescent="0.2">
      <c r="H23689" s="12"/>
      <c r="J23689" s="29"/>
      <c r="K23689" s="45"/>
      <c r="L23689" s="45"/>
      <c r="M23689" s="45"/>
    </row>
    <row r="23690" spans="8:13" s="28" customFormat="1" x14ac:dyDescent="0.2">
      <c r="H23690" s="12"/>
      <c r="J23690" s="29"/>
      <c r="K23690" s="45"/>
      <c r="L23690" s="45"/>
      <c r="M23690" s="45"/>
    </row>
    <row r="23691" spans="8:13" s="28" customFormat="1" x14ac:dyDescent="0.2">
      <c r="H23691" s="12"/>
      <c r="J23691" s="29"/>
      <c r="K23691" s="45"/>
      <c r="L23691" s="45"/>
      <c r="M23691" s="45"/>
    </row>
    <row r="23692" spans="8:13" s="28" customFormat="1" x14ac:dyDescent="0.2">
      <c r="H23692" s="12"/>
      <c r="J23692" s="29"/>
      <c r="K23692" s="45"/>
      <c r="L23692" s="45"/>
      <c r="M23692" s="45"/>
    </row>
    <row r="23693" spans="8:13" s="28" customFormat="1" x14ac:dyDescent="0.2">
      <c r="H23693" s="12"/>
      <c r="J23693" s="29"/>
      <c r="K23693" s="45"/>
      <c r="L23693" s="45"/>
      <c r="M23693" s="45"/>
    </row>
    <row r="23694" spans="8:13" s="28" customFormat="1" x14ac:dyDescent="0.2">
      <c r="H23694" s="12"/>
      <c r="J23694" s="29"/>
      <c r="K23694" s="45"/>
      <c r="L23694" s="45"/>
      <c r="M23694" s="45"/>
    </row>
    <row r="23695" spans="8:13" s="28" customFormat="1" x14ac:dyDescent="0.2">
      <c r="H23695" s="12"/>
      <c r="J23695" s="29"/>
      <c r="K23695" s="45"/>
      <c r="L23695" s="45"/>
      <c r="M23695" s="45"/>
    </row>
    <row r="23696" spans="8:13" s="28" customFormat="1" x14ac:dyDescent="0.2">
      <c r="H23696" s="12"/>
      <c r="J23696" s="29"/>
      <c r="K23696" s="45"/>
      <c r="L23696" s="45"/>
      <c r="M23696" s="45"/>
    </row>
    <row r="23697" spans="8:13" s="28" customFormat="1" x14ac:dyDescent="0.2">
      <c r="H23697" s="12"/>
      <c r="J23697" s="29"/>
      <c r="K23697" s="45"/>
      <c r="L23697" s="45"/>
      <c r="M23697" s="45"/>
    </row>
    <row r="23698" spans="8:13" s="28" customFormat="1" x14ac:dyDescent="0.2">
      <c r="H23698" s="12"/>
      <c r="J23698" s="29"/>
      <c r="K23698" s="45"/>
      <c r="L23698" s="45"/>
      <c r="M23698" s="45"/>
    </row>
    <row r="23699" spans="8:13" s="28" customFormat="1" x14ac:dyDescent="0.2">
      <c r="H23699" s="12"/>
      <c r="J23699" s="29"/>
      <c r="K23699" s="45"/>
      <c r="L23699" s="45"/>
      <c r="M23699" s="45"/>
    </row>
    <row r="23700" spans="8:13" s="28" customFormat="1" x14ac:dyDescent="0.2">
      <c r="H23700" s="12"/>
      <c r="J23700" s="29"/>
      <c r="K23700" s="45"/>
      <c r="L23700" s="45"/>
      <c r="M23700" s="45"/>
    </row>
    <row r="23701" spans="8:13" s="28" customFormat="1" x14ac:dyDescent="0.2">
      <c r="H23701" s="12"/>
      <c r="J23701" s="29"/>
      <c r="K23701" s="45"/>
      <c r="L23701" s="45"/>
      <c r="M23701" s="45"/>
    </row>
    <row r="23702" spans="8:13" s="28" customFormat="1" x14ac:dyDescent="0.2">
      <c r="H23702" s="12"/>
      <c r="J23702" s="29"/>
      <c r="K23702" s="45"/>
      <c r="L23702" s="45"/>
      <c r="M23702" s="45"/>
    </row>
    <row r="23703" spans="8:13" s="28" customFormat="1" x14ac:dyDescent="0.2">
      <c r="H23703" s="12"/>
      <c r="J23703" s="29"/>
      <c r="K23703" s="45"/>
      <c r="L23703" s="45"/>
      <c r="M23703" s="45"/>
    </row>
    <row r="23704" spans="8:13" s="28" customFormat="1" x14ac:dyDescent="0.2">
      <c r="H23704" s="12"/>
      <c r="J23704" s="29"/>
      <c r="K23704" s="45"/>
      <c r="L23704" s="45"/>
      <c r="M23704" s="45"/>
    </row>
    <row r="23705" spans="8:13" s="28" customFormat="1" x14ac:dyDescent="0.2">
      <c r="H23705" s="12"/>
      <c r="J23705" s="29"/>
      <c r="K23705" s="45"/>
      <c r="L23705" s="45"/>
      <c r="M23705" s="45"/>
    </row>
    <row r="23706" spans="8:13" s="28" customFormat="1" x14ac:dyDescent="0.2">
      <c r="H23706" s="12"/>
      <c r="J23706" s="29"/>
      <c r="K23706" s="45"/>
      <c r="L23706" s="45"/>
      <c r="M23706" s="45"/>
    </row>
    <row r="23707" spans="8:13" s="28" customFormat="1" x14ac:dyDescent="0.2">
      <c r="H23707" s="12"/>
      <c r="J23707" s="29"/>
      <c r="K23707" s="45"/>
      <c r="L23707" s="45"/>
      <c r="M23707" s="45"/>
    </row>
    <row r="23708" spans="8:13" s="28" customFormat="1" x14ac:dyDescent="0.2">
      <c r="H23708" s="12"/>
      <c r="J23708" s="29"/>
      <c r="K23708" s="45"/>
      <c r="L23708" s="45"/>
      <c r="M23708" s="45"/>
    </row>
    <row r="23709" spans="8:13" s="28" customFormat="1" x14ac:dyDescent="0.2">
      <c r="H23709" s="12"/>
      <c r="J23709" s="29"/>
      <c r="K23709" s="45"/>
      <c r="L23709" s="45"/>
      <c r="M23709" s="45"/>
    </row>
    <row r="23710" spans="8:13" s="28" customFormat="1" x14ac:dyDescent="0.2">
      <c r="H23710" s="12"/>
      <c r="J23710" s="29"/>
      <c r="K23710" s="45"/>
      <c r="L23710" s="45"/>
      <c r="M23710" s="45"/>
    </row>
    <row r="23711" spans="8:13" s="28" customFormat="1" x14ac:dyDescent="0.2">
      <c r="H23711" s="12"/>
      <c r="J23711" s="29"/>
      <c r="K23711" s="45"/>
      <c r="L23711" s="45"/>
      <c r="M23711" s="45"/>
    </row>
    <row r="23712" spans="8:13" s="28" customFormat="1" x14ac:dyDescent="0.2">
      <c r="H23712" s="12"/>
      <c r="J23712" s="29"/>
      <c r="K23712" s="45"/>
      <c r="L23712" s="45"/>
      <c r="M23712" s="45"/>
    </row>
    <row r="23713" spans="8:13" s="28" customFormat="1" x14ac:dyDescent="0.2">
      <c r="H23713" s="12"/>
      <c r="J23713" s="29"/>
      <c r="K23713" s="45"/>
      <c r="L23713" s="45"/>
      <c r="M23713" s="45"/>
    </row>
    <row r="23714" spans="8:13" s="28" customFormat="1" x14ac:dyDescent="0.2">
      <c r="H23714" s="12"/>
      <c r="J23714" s="29"/>
      <c r="K23714" s="45"/>
      <c r="L23714" s="45"/>
      <c r="M23714" s="45"/>
    </row>
    <row r="23715" spans="8:13" s="28" customFormat="1" x14ac:dyDescent="0.2">
      <c r="H23715" s="12"/>
      <c r="J23715" s="29"/>
      <c r="K23715" s="45"/>
      <c r="L23715" s="45"/>
      <c r="M23715" s="45"/>
    </row>
    <row r="23716" spans="8:13" s="28" customFormat="1" x14ac:dyDescent="0.2">
      <c r="H23716" s="12"/>
      <c r="J23716" s="29"/>
      <c r="K23716" s="45"/>
      <c r="L23716" s="45"/>
      <c r="M23716" s="45"/>
    </row>
    <row r="23717" spans="8:13" s="28" customFormat="1" x14ac:dyDescent="0.2">
      <c r="H23717" s="12"/>
      <c r="J23717" s="29"/>
      <c r="K23717" s="45"/>
      <c r="L23717" s="45"/>
      <c r="M23717" s="45"/>
    </row>
    <row r="23718" spans="8:13" s="28" customFormat="1" x14ac:dyDescent="0.2">
      <c r="H23718" s="12"/>
      <c r="J23718" s="29"/>
      <c r="K23718" s="45"/>
      <c r="L23718" s="45"/>
      <c r="M23718" s="45"/>
    </row>
    <row r="23719" spans="8:13" s="28" customFormat="1" x14ac:dyDescent="0.2">
      <c r="H23719" s="12"/>
      <c r="J23719" s="29"/>
      <c r="K23719" s="45"/>
      <c r="L23719" s="45"/>
      <c r="M23719" s="45"/>
    </row>
    <row r="23720" spans="8:13" s="28" customFormat="1" x14ac:dyDescent="0.2">
      <c r="H23720" s="12"/>
      <c r="J23720" s="29"/>
      <c r="K23720" s="45"/>
      <c r="L23720" s="45"/>
      <c r="M23720" s="45"/>
    </row>
    <row r="23721" spans="8:13" s="28" customFormat="1" x14ac:dyDescent="0.2">
      <c r="H23721" s="12"/>
      <c r="J23721" s="29"/>
      <c r="K23721" s="45"/>
      <c r="L23721" s="45"/>
      <c r="M23721" s="45"/>
    </row>
    <row r="23722" spans="8:13" s="28" customFormat="1" x14ac:dyDescent="0.2">
      <c r="H23722" s="12"/>
      <c r="J23722" s="29"/>
      <c r="K23722" s="45"/>
      <c r="L23722" s="45"/>
      <c r="M23722" s="45"/>
    </row>
    <row r="23723" spans="8:13" s="28" customFormat="1" x14ac:dyDescent="0.2">
      <c r="H23723" s="12"/>
      <c r="J23723" s="29"/>
      <c r="K23723" s="45"/>
      <c r="L23723" s="45"/>
      <c r="M23723" s="45"/>
    </row>
    <row r="23724" spans="8:13" s="28" customFormat="1" x14ac:dyDescent="0.2">
      <c r="H23724" s="12"/>
      <c r="J23724" s="29"/>
      <c r="K23724" s="45"/>
      <c r="L23724" s="45"/>
      <c r="M23724" s="45"/>
    </row>
    <row r="23725" spans="8:13" s="28" customFormat="1" x14ac:dyDescent="0.2">
      <c r="H23725" s="12"/>
      <c r="J23725" s="29"/>
      <c r="K23725" s="45"/>
      <c r="L23725" s="45"/>
      <c r="M23725" s="45"/>
    </row>
    <row r="23726" spans="8:13" s="28" customFormat="1" x14ac:dyDescent="0.2">
      <c r="H23726" s="12"/>
      <c r="J23726" s="29"/>
      <c r="K23726" s="45"/>
      <c r="L23726" s="45"/>
      <c r="M23726" s="45"/>
    </row>
    <row r="23727" spans="8:13" s="28" customFormat="1" x14ac:dyDescent="0.2">
      <c r="H23727" s="12"/>
      <c r="J23727" s="29"/>
      <c r="K23727" s="45"/>
      <c r="L23727" s="45"/>
      <c r="M23727" s="45"/>
    </row>
    <row r="23728" spans="8:13" s="28" customFormat="1" x14ac:dyDescent="0.2">
      <c r="H23728" s="12"/>
      <c r="J23728" s="29"/>
      <c r="K23728" s="45"/>
      <c r="L23728" s="45"/>
      <c r="M23728" s="45"/>
    </row>
    <row r="23729" spans="8:13" s="28" customFormat="1" x14ac:dyDescent="0.2">
      <c r="H23729" s="12"/>
      <c r="J23729" s="29"/>
      <c r="K23729" s="45"/>
      <c r="L23729" s="45"/>
      <c r="M23729" s="45"/>
    </row>
    <row r="23730" spans="8:13" s="28" customFormat="1" x14ac:dyDescent="0.2">
      <c r="H23730" s="12"/>
      <c r="J23730" s="29"/>
      <c r="K23730" s="45"/>
      <c r="L23730" s="45"/>
      <c r="M23730" s="45"/>
    </row>
    <row r="23731" spans="8:13" s="28" customFormat="1" x14ac:dyDescent="0.2">
      <c r="H23731" s="12"/>
      <c r="J23731" s="29"/>
      <c r="K23731" s="45"/>
      <c r="L23731" s="45"/>
      <c r="M23731" s="45"/>
    </row>
    <row r="23732" spans="8:13" s="28" customFormat="1" x14ac:dyDescent="0.2">
      <c r="H23732" s="12"/>
      <c r="J23732" s="29"/>
      <c r="K23732" s="45"/>
      <c r="L23732" s="45"/>
      <c r="M23732" s="45"/>
    </row>
    <row r="23733" spans="8:13" s="28" customFormat="1" x14ac:dyDescent="0.2">
      <c r="H23733" s="12"/>
      <c r="J23733" s="29"/>
      <c r="K23733" s="45"/>
      <c r="L23733" s="45"/>
      <c r="M23733" s="45"/>
    </row>
    <row r="23734" spans="8:13" s="28" customFormat="1" x14ac:dyDescent="0.2">
      <c r="H23734" s="12"/>
      <c r="J23734" s="29"/>
      <c r="K23734" s="45"/>
      <c r="L23734" s="45"/>
      <c r="M23734" s="45"/>
    </row>
    <row r="23735" spans="8:13" s="28" customFormat="1" x14ac:dyDescent="0.2">
      <c r="H23735" s="12"/>
      <c r="J23735" s="29"/>
      <c r="K23735" s="45"/>
      <c r="L23735" s="45"/>
      <c r="M23735" s="45"/>
    </row>
    <row r="23736" spans="8:13" s="28" customFormat="1" x14ac:dyDescent="0.2">
      <c r="H23736" s="12"/>
      <c r="J23736" s="29"/>
      <c r="K23736" s="45"/>
      <c r="L23736" s="45"/>
      <c r="M23736" s="45"/>
    </row>
    <row r="23737" spans="8:13" s="28" customFormat="1" x14ac:dyDescent="0.2">
      <c r="H23737" s="12"/>
      <c r="J23737" s="29"/>
      <c r="K23737" s="45"/>
      <c r="L23737" s="45"/>
      <c r="M23737" s="45"/>
    </row>
    <row r="23738" spans="8:13" s="28" customFormat="1" x14ac:dyDescent="0.2">
      <c r="H23738" s="12"/>
      <c r="J23738" s="29"/>
      <c r="K23738" s="45"/>
      <c r="L23738" s="45"/>
      <c r="M23738" s="45"/>
    </row>
    <row r="23739" spans="8:13" s="28" customFormat="1" x14ac:dyDescent="0.2">
      <c r="H23739" s="12"/>
      <c r="J23739" s="29"/>
      <c r="K23739" s="45"/>
      <c r="L23739" s="45"/>
      <c r="M23739" s="45"/>
    </row>
    <row r="23740" spans="8:13" s="28" customFormat="1" x14ac:dyDescent="0.2">
      <c r="H23740" s="12"/>
      <c r="J23740" s="29"/>
      <c r="K23740" s="45"/>
      <c r="L23740" s="45"/>
      <c r="M23740" s="45"/>
    </row>
    <row r="23741" spans="8:13" s="28" customFormat="1" x14ac:dyDescent="0.2">
      <c r="H23741" s="12"/>
      <c r="J23741" s="29"/>
      <c r="K23741" s="45"/>
      <c r="L23741" s="45"/>
      <c r="M23741" s="45"/>
    </row>
    <row r="23742" spans="8:13" s="28" customFormat="1" x14ac:dyDescent="0.2">
      <c r="H23742" s="12"/>
      <c r="J23742" s="29"/>
      <c r="K23742" s="45"/>
      <c r="L23742" s="45"/>
      <c r="M23742" s="45"/>
    </row>
    <row r="23743" spans="8:13" s="28" customFormat="1" x14ac:dyDescent="0.2">
      <c r="H23743" s="12"/>
      <c r="J23743" s="29"/>
      <c r="K23743" s="45"/>
      <c r="L23743" s="45"/>
      <c r="M23743" s="45"/>
    </row>
    <row r="23744" spans="8:13" s="28" customFormat="1" x14ac:dyDescent="0.2">
      <c r="H23744" s="12"/>
      <c r="J23744" s="29"/>
      <c r="K23744" s="45"/>
      <c r="L23744" s="45"/>
      <c r="M23744" s="45"/>
    </row>
    <row r="23745" spans="8:13" s="28" customFormat="1" x14ac:dyDescent="0.2">
      <c r="H23745" s="12"/>
      <c r="J23745" s="29"/>
      <c r="K23745" s="45"/>
      <c r="L23745" s="45"/>
      <c r="M23745" s="45"/>
    </row>
    <row r="23746" spans="8:13" s="28" customFormat="1" x14ac:dyDescent="0.2">
      <c r="H23746" s="12"/>
      <c r="J23746" s="29"/>
      <c r="K23746" s="45"/>
      <c r="L23746" s="45"/>
      <c r="M23746" s="45"/>
    </row>
    <row r="23747" spans="8:13" s="28" customFormat="1" x14ac:dyDescent="0.2">
      <c r="H23747" s="12"/>
      <c r="J23747" s="29"/>
      <c r="K23747" s="45"/>
      <c r="L23747" s="45"/>
      <c r="M23747" s="45"/>
    </row>
    <row r="23748" spans="8:13" s="28" customFormat="1" x14ac:dyDescent="0.2">
      <c r="H23748" s="12"/>
      <c r="J23748" s="29"/>
      <c r="K23748" s="45"/>
      <c r="L23748" s="45"/>
      <c r="M23748" s="45"/>
    </row>
    <row r="23749" spans="8:13" s="28" customFormat="1" x14ac:dyDescent="0.2">
      <c r="H23749" s="12"/>
      <c r="J23749" s="29"/>
      <c r="K23749" s="45"/>
      <c r="L23749" s="45"/>
      <c r="M23749" s="45"/>
    </row>
    <row r="23750" spans="8:13" s="28" customFormat="1" x14ac:dyDescent="0.2">
      <c r="H23750" s="12"/>
      <c r="J23750" s="29"/>
      <c r="K23750" s="45"/>
      <c r="L23750" s="45"/>
      <c r="M23750" s="45"/>
    </row>
    <row r="23751" spans="8:13" s="28" customFormat="1" x14ac:dyDescent="0.2">
      <c r="H23751" s="12"/>
      <c r="J23751" s="29"/>
      <c r="K23751" s="45"/>
      <c r="L23751" s="45"/>
      <c r="M23751" s="45"/>
    </row>
    <row r="23752" spans="8:13" s="28" customFormat="1" x14ac:dyDescent="0.2">
      <c r="H23752" s="12"/>
      <c r="J23752" s="29"/>
      <c r="K23752" s="45"/>
      <c r="L23752" s="45"/>
      <c r="M23752" s="45"/>
    </row>
    <row r="23753" spans="8:13" s="28" customFormat="1" x14ac:dyDescent="0.2">
      <c r="H23753" s="12"/>
      <c r="J23753" s="29"/>
      <c r="K23753" s="45"/>
      <c r="L23753" s="45"/>
      <c r="M23753" s="45"/>
    </row>
    <row r="23754" spans="8:13" s="28" customFormat="1" x14ac:dyDescent="0.2">
      <c r="H23754" s="12"/>
      <c r="J23754" s="29"/>
      <c r="K23754" s="45"/>
      <c r="L23754" s="45"/>
      <c r="M23754" s="45"/>
    </row>
    <row r="23755" spans="8:13" s="28" customFormat="1" x14ac:dyDescent="0.2">
      <c r="H23755" s="12"/>
      <c r="J23755" s="29"/>
      <c r="K23755" s="45"/>
      <c r="L23755" s="45"/>
      <c r="M23755" s="45"/>
    </row>
    <row r="23756" spans="8:13" s="28" customFormat="1" x14ac:dyDescent="0.2">
      <c r="H23756" s="12"/>
      <c r="J23756" s="29"/>
      <c r="K23756" s="45"/>
      <c r="L23756" s="45"/>
      <c r="M23756" s="45"/>
    </row>
    <row r="23757" spans="8:13" s="28" customFormat="1" x14ac:dyDescent="0.2">
      <c r="H23757" s="12"/>
      <c r="J23757" s="29"/>
      <c r="K23757" s="45"/>
      <c r="L23757" s="45"/>
      <c r="M23757" s="45"/>
    </row>
    <row r="23758" spans="8:13" s="28" customFormat="1" x14ac:dyDescent="0.2">
      <c r="H23758" s="12"/>
      <c r="J23758" s="29"/>
      <c r="K23758" s="45"/>
      <c r="L23758" s="45"/>
      <c r="M23758" s="45"/>
    </row>
    <row r="23759" spans="8:13" s="28" customFormat="1" x14ac:dyDescent="0.2">
      <c r="H23759" s="12"/>
      <c r="J23759" s="29"/>
      <c r="K23759" s="45"/>
      <c r="L23759" s="45"/>
      <c r="M23759" s="45"/>
    </row>
    <row r="23760" spans="8:13" s="28" customFormat="1" x14ac:dyDescent="0.2">
      <c r="H23760" s="12"/>
      <c r="J23760" s="29"/>
      <c r="K23760" s="45"/>
      <c r="L23760" s="45"/>
      <c r="M23760" s="45"/>
    </row>
    <row r="23761" spans="8:13" s="28" customFormat="1" x14ac:dyDescent="0.2">
      <c r="H23761" s="12"/>
      <c r="J23761" s="29"/>
      <c r="K23761" s="45"/>
      <c r="L23761" s="45"/>
      <c r="M23761" s="45"/>
    </row>
    <row r="23762" spans="8:13" s="28" customFormat="1" x14ac:dyDescent="0.2">
      <c r="H23762" s="12"/>
      <c r="J23762" s="29"/>
      <c r="K23762" s="45"/>
      <c r="L23762" s="45"/>
      <c r="M23762" s="45"/>
    </row>
    <row r="23763" spans="8:13" s="28" customFormat="1" x14ac:dyDescent="0.2">
      <c r="H23763" s="12"/>
      <c r="J23763" s="29"/>
      <c r="K23763" s="45"/>
      <c r="L23763" s="45"/>
      <c r="M23763" s="45"/>
    </row>
    <row r="23764" spans="8:13" s="28" customFormat="1" x14ac:dyDescent="0.2">
      <c r="H23764" s="12"/>
      <c r="J23764" s="29"/>
      <c r="K23764" s="45"/>
      <c r="L23764" s="45"/>
      <c r="M23764" s="45"/>
    </row>
    <row r="23765" spans="8:13" s="28" customFormat="1" x14ac:dyDescent="0.2">
      <c r="H23765" s="12"/>
      <c r="J23765" s="29"/>
      <c r="K23765" s="45"/>
      <c r="L23765" s="45"/>
      <c r="M23765" s="45"/>
    </row>
    <row r="23766" spans="8:13" s="28" customFormat="1" x14ac:dyDescent="0.2">
      <c r="H23766" s="12"/>
      <c r="J23766" s="29"/>
      <c r="K23766" s="45"/>
      <c r="L23766" s="45"/>
      <c r="M23766" s="45"/>
    </row>
    <row r="23767" spans="8:13" s="28" customFormat="1" x14ac:dyDescent="0.2">
      <c r="H23767" s="12"/>
      <c r="J23767" s="29"/>
      <c r="K23767" s="45"/>
      <c r="L23767" s="45"/>
      <c r="M23767" s="45"/>
    </row>
    <row r="23768" spans="8:13" s="28" customFormat="1" x14ac:dyDescent="0.2">
      <c r="H23768" s="12"/>
      <c r="J23768" s="29"/>
      <c r="K23768" s="45"/>
      <c r="L23768" s="45"/>
      <c r="M23768" s="45"/>
    </row>
    <row r="23769" spans="8:13" s="28" customFormat="1" x14ac:dyDescent="0.2">
      <c r="H23769" s="12"/>
      <c r="J23769" s="29"/>
      <c r="K23769" s="45"/>
      <c r="L23769" s="45"/>
      <c r="M23769" s="45"/>
    </row>
    <row r="23770" spans="8:13" s="28" customFormat="1" x14ac:dyDescent="0.2">
      <c r="H23770" s="12"/>
      <c r="J23770" s="29"/>
      <c r="K23770" s="45"/>
      <c r="L23770" s="45"/>
      <c r="M23770" s="45"/>
    </row>
    <row r="23771" spans="8:13" s="28" customFormat="1" x14ac:dyDescent="0.2">
      <c r="H23771" s="12"/>
      <c r="J23771" s="29"/>
      <c r="K23771" s="45"/>
      <c r="L23771" s="45"/>
      <c r="M23771" s="45"/>
    </row>
    <row r="23772" spans="8:13" s="28" customFormat="1" x14ac:dyDescent="0.2">
      <c r="H23772" s="12"/>
      <c r="J23772" s="29"/>
      <c r="K23772" s="45"/>
      <c r="L23772" s="45"/>
      <c r="M23772" s="45"/>
    </row>
    <row r="23773" spans="8:13" s="28" customFormat="1" x14ac:dyDescent="0.2">
      <c r="H23773" s="12"/>
      <c r="J23773" s="29"/>
      <c r="K23773" s="45"/>
      <c r="L23773" s="45"/>
      <c r="M23773" s="45"/>
    </row>
    <row r="23774" spans="8:13" s="28" customFormat="1" x14ac:dyDescent="0.2">
      <c r="H23774" s="12"/>
      <c r="J23774" s="29"/>
      <c r="K23774" s="45"/>
      <c r="L23774" s="45"/>
      <c r="M23774" s="45"/>
    </row>
    <row r="23775" spans="8:13" s="28" customFormat="1" x14ac:dyDescent="0.2">
      <c r="H23775" s="12"/>
      <c r="J23775" s="29"/>
      <c r="K23775" s="45"/>
      <c r="L23775" s="45"/>
      <c r="M23775" s="45"/>
    </row>
    <row r="23776" spans="8:13" s="28" customFormat="1" x14ac:dyDescent="0.2">
      <c r="H23776" s="12"/>
      <c r="J23776" s="29"/>
      <c r="K23776" s="45"/>
      <c r="L23776" s="45"/>
      <c r="M23776" s="45"/>
    </row>
    <row r="23777" spans="8:13" s="28" customFormat="1" x14ac:dyDescent="0.2">
      <c r="H23777" s="12"/>
      <c r="J23777" s="29"/>
      <c r="K23777" s="45"/>
      <c r="L23777" s="45"/>
      <c r="M23777" s="45"/>
    </row>
    <row r="23778" spans="8:13" s="28" customFormat="1" x14ac:dyDescent="0.2">
      <c r="H23778" s="12"/>
      <c r="J23778" s="29"/>
      <c r="K23778" s="45"/>
      <c r="L23778" s="45"/>
      <c r="M23778" s="45"/>
    </row>
    <row r="23779" spans="8:13" s="28" customFormat="1" x14ac:dyDescent="0.2">
      <c r="H23779" s="12"/>
      <c r="J23779" s="29"/>
      <c r="K23779" s="45"/>
      <c r="L23779" s="45"/>
      <c r="M23779" s="45"/>
    </row>
    <row r="23780" spans="8:13" s="28" customFormat="1" x14ac:dyDescent="0.2">
      <c r="H23780" s="12"/>
      <c r="J23780" s="29"/>
      <c r="K23780" s="45"/>
      <c r="L23780" s="45"/>
      <c r="M23780" s="45"/>
    </row>
    <row r="23781" spans="8:13" s="28" customFormat="1" x14ac:dyDescent="0.2">
      <c r="H23781" s="12"/>
      <c r="J23781" s="29"/>
      <c r="K23781" s="45"/>
      <c r="L23781" s="45"/>
      <c r="M23781" s="45"/>
    </row>
    <row r="23782" spans="8:13" s="28" customFormat="1" x14ac:dyDescent="0.2">
      <c r="H23782" s="12"/>
      <c r="J23782" s="29"/>
      <c r="K23782" s="45"/>
      <c r="L23782" s="45"/>
      <c r="M23782" s="45"/>
    </row>
    <row r="23783" spans="8:13" s="28" customFormat="1" x14ac:dyDescent="0.2">
      <c r="H23783" s="12"/>
      <c r="J23783" s="29"/>
      <c r="K23783" s="45"/>
      <c r="L23783" s="45"/>
      <c r="M23783" s="45"/>
    </row>
    <row r="23784" spans="8:13" s="28" customFormat="1" x14ac:dyDescent="0.2">
      <c r="H23784" s="12"/>
      <c r="J23784" s="29"/>
      <c r="K23784" s="45"/>
      <c r="L23784" s="45"/>
      <c r="M23784" s="45"/>
    </row>
    <row r="23785" spans="8:13" s="28" customFormat="1" x14ac:dyDescent="0.2">
      <c r="H23785" s="12"/>
      <c r="J23785" s="29"/>
      <c r="K23785" s="45"/>
      <c r="L23785" s="45"/>
      <c r="M23785" s="45"/>
    </row>
    <row r="23786" spans="8:13" s="28" customFormat="1" x14ac:dyDescent="0.2">
      <c r="H23786" s="12"/>
      <c r="J23786" s="29"/>
      <c r="K23786" s="45"/>
      <c r="L23786" s="45"/>
      <c r="M23786" s="45"/>
    </row>
    <row r="23787" spans="8:13" s="28" customFormat="1" x14ac:dyDescent="0.2">
      <c r="H23787" s="12"/>
      <c r="J23787" s="29"/>
      <c r="K23787" s="45"/>
      <c r="L23787" s="45"/>
      <c r="M23787" s="45"/>
    </row>
    <row r="23788" spans="8:13" s="28" customFormat="1" x14ac:dyDescent="0.2">
      <c r="H23788" s="12"/>
      <c r="J23788" s="29"/>
      <c r="K23788" s="45"/>
      <c r="L23788" s="45"/>
      <c r="M23788" s="45"/>
    </row>
    <row r="23789" spans="8:13" s="28" customFormat="1" x14ac:dyDescent="0.2">
      <c r="H23789" s="12"/>
      <c r="J23789" s="29"/>
      <c r="K23789" s="45"/>
      <c r="L23789" s="45"/>
      <c r="M23789" s="45"/>
    </row>
    <row r="23790" spans="8:13" s="28" customFormat="1" x14ac:dyDescent="0.2">
      <c r="H23790" s="12"/>
      <c r="J23790" s="29"/>
      <c r="K23790" s="45"/>
      <c r="L23790" s="45"/>
      <c r="M23790" s="45"/>
    </row>
    <row r="23791" spans="8:13" s="28" customFormat="1" x14ac:dyDescent="0.2">
      <c r="H23791" s="12"/>
      <c r="J23791" s="29"/>
      <c r="K23791" s="45"/>
      <c r="L23791" s="45"/>
      <c r="M23791" s="45"/>
    </row>
    <row r="23792" spans="8:13" s="28" customFormat="1" x14ac:dyDescent="0.2">
      <c r="H23792" s="12"/>
      <c r="J23792" s="29"/>
      <c r="K23792" s="45"/>
      <c r="L23792" s="45"/>
      <c r="M23792" s="45"/>
    </row>
    <row r="23793" spans="8:13" s="28" customFormat="1" x14ac:dyDescent="0.2">
      <c r="H23793" s="12"/>
      <c r="J23793" s="29"/>
      <c r="K23793" s="45"/>
      <c r="L23793" s="45"/>
      <c r="M23793" s="45"/>
    </row>
    <row r="23794" spans="8:13" s="28" customFormat="1" x14ac:dyDescent="0.2">
      <c r="H23794" s="12"/>
      <c r="J23794" s="29"/>
      <c r="K23794" s="45"/>
      <c r="L23794" s="45"/>
      <c r="M23794" s="45"/>
    </row>
    <row r="23795" spans="8:13" s="28" customFormat="1" x14ac:dyDescent="0.2">
      <c r="H23795" s="12"/>
      <c r="J23795" s="29"/>
      <c r="K23795" s="45"/>
      <c r="L23795" s="45"/>
      <c r="M23795" s="45"/>
    </row>
    <row r="23796" spans="8:13" s="28" customFormat="1" x14ac:dyDescent="0.2">
      <c r="H23796" s="12"/>
      <c r="J23796" s="29"/>
      <c r="K23796" s="45"/>
      <c r="L23796" s="45"/>
      <c r="M23796" s="45"/>
    </row>
    <row r="23797" spans="8:13" s="28" customFormat="1" x14ac:dyDescent="0.2">
      <c r="H23797" s="12"/>
      <c r="J23797" s="29"/>
      <c r="K23797" s="45"/>
      <c r="L23797" s="45"/>
      <c r="M23797" s="45"/>
    </row>
    <row r="23798" spans="8:13" s="28" customFormat="1" x14ac:dyDescent="0.2">
      <c r="H23798" s="12"/>
      <c r="J23798" s="29"/>
      <c r="K23798" s="45"/>
      <c r="L23798" s="45"/>
      <c r="M23798" s="45"/>
    </row>
    <row r="23799" spans="8:13" s="28" customFormat="1" x14ac:dyDescent="0.2">
      <c r="H23799" s="12"/>
      <c r="J23799" s="29"/>
      <c r="K23799" s="45"/>
      <c r="L23799" s="45"/>
      <c r="M23799" s="45"/>
    </row>
    <row r="23800" spans="8:13" s="28" customFormat="1" x14ac:dyDescent="0.2">
      <c r="H23800" s="12"/>
      <c r="J23800" s="29"/>
      <c r="K23800" s="45"/>
      <c r="L23800" s="45"/>
      <c r="M23800" s="45"/>
    </row>
    <row r="23801" spans="8:13" s="28" customFormat="1" x14ac:dyDescent="0.2">
      <c r="H23801" s="12"/>
      <c r="J23801" s="29"/>
      <c r="K23801" s="45"/>
      <c r="L23801" s="45"/>
      <c r="M23801" s="45"/>
    </row>
    <row r="23802" spans="8:13" s="28" customFormat="1" x14ac:dyDescent="0.2">
      <c r="H23802" s="12"/>
      <c r="J23802" s="29"/>
      <c r="K23802" s="45"/>
      <c r="L23802" s="45"/>
      <c r="M23802" s="45"/>
    </row>
    <row r="23803" spans="8:13" s="28" customFormat="1" x14ac:dyDescent="0.2">
      <c r="H23803" s="12"/>
      <c r="J23803" s="29"/>
      <c r="K23803" s="45"/>
      <c r="L23803" s="45"/>
      <c r="M23803" s="45"/>
    </row>
    <row r="23804" spans="8:13" s="28" customFormat="1" x14ac:dyDescent="0.2">
      <c r="H23804" s="12"/>
      <c r="J23804" s="29"/>
      <c r="K23804" s="45"/>
      <c r="L23804" s="45"/>
      <c r="M23804" s="45"/>
    </row>
    <row r="23805" spans="8:13" s="28" customFormat="1" x14ac:dyDescent="0.2">
      <c r="H23805" s="12"/>
      <c r="J23805" s="29"/>
      <c r="K23805" s="45"/>
      <c r="L23805" s="45"/>
      <c r="M23805" s="45"/>
    </row>
    <row r="23806" spans="8:13" s="28" customFormat="1" x14ac:dyDescent="0.2">
      <c r="H23806" s="12"/>
      <c r="J23806" s="29"/>
      <c r="K23806" s="45"/>
      <c r="L23806" s="45"/>
      <c r="M23806" s="45"/>
    </row>
    <row r="23807" spans="8:13" s="28" customFormat="1" x14ac:dyDescent="0.2">
      <c r="H23807" s="12"/>
      <c r="J23807" s="29"/>
      <c r="K23807" s="45"/>
      <c r="L23807" s="45"/>
      <c r="M23807" s="45"/>
    </row>
    <row r="23808" spans="8:13" s="28" customFormat="1" x14ac:dyDescent="0.2">
      <c r="H23808" s="12"/>
      <c r="J23808" s="29"/>
      <c r="K23808" s="45"/>
      <c r="L23808" s="45"/>
      <c r="M23808" s="45"/>
    </row>
    <row r="23809" spans="8:13" s="28" customFormat="1" x14ac:dyDescent="0.2">
      <c r="H23809" s="12"/>
      <c r="J23809" s="29"/>
      <c r="K23809" s="45"/>
      <c r="L23809" s="45"/>
      <c r="M23809" s="45"/>
    </row>
    <row r="23810" spans="8:13" s="28" customFormat="1" x14ac:dyDescent="0.2">
      <c r="H23810" s="12"/>
      <c r="J23810" s="29"/>
      <c r="K23810" s="45"/>
      <c r="L23810" s="45"/>
      <c r="M23810" s="45"/>
    </row>
    <row r="23811" spans="8:13" s="28" customFormat="1" x14ac:dyDescent="0.2">
      <c r="H23811" s="12"/>
      <c r="J23811" s="29"/>
      <c r="K23811" s="45"/>
      <c r="L23811" s="45"/>
      <c r="M23811" s="45"/>
    </row>
    <row r="23812" spans="8:13" s="28" customFormat="1" x14ac:dyDescent="0.2">
      <c r="H23812" s="12"/>
      <c r="J23812" s="29"/>
      <c r="K23812" s="45"/>
      <c r="L23812" s="45"/>
      <c r="M23812" s="45"/>
    </row>
    <row r="23813" spans="8:13" s="28" customFormat="1" x14ac:dyDescent="0.2">
      <c r="H23813" s="12"/>
      <c r="J23813" s="29"/>
      <c r="K23813" s="45"/>
      <c r="L23813" s="45"/>
      <c r="M23813" s="45"/>
    </row>
    <row r="23814" spans="8:13" s="28" customFormat="1" x14ac:dyDescent="0.2">
      <c r="H23814" s="12"/>
      <c r="J23814" s="29"/>
      <c r="K23814" s="45"/>
      <c r="L23814" s="45"/>
      <c r="M23814" s="45"/>
    </row>
    <row r="23815" spans="8:13" s="28" customFormat="1" x14ac:dyDescent="0.2">
      <c r="H23815" s="12"/>
      <c r="J23815" s="29"/>
      <c r="K23815" s="45"/>
      <c r="L23815" s="45"/>
      <c r="M23815" s="45"/>
    </row>
    <row r="23816" spans="8:13" s="28" customFormat="1" x14ac:dyDescent="0.2">
      <c r="H23816" s="12"/>
      <c r="J23816" s="29"/>
      <c r="K23816" s="45"/>
      <c r="L23816" s="45"/>
      <c r="M23816" s="45"/>
    </row>
    <row r="23817" spans="8:13" s="28" customFormat="1" x14ac:dyDescent="0.2">
      <c r="H23817" s="12"/>
      <c r="J23817" s="29"/>
      <c r="K23817" s="45"/>
      <c r="L23817" s="45"/>
      <c r="M23817" s="45"/>
    </row>
    <row r="23818" spans="8:13" s="28" customFormat="1" x14ac:dyDescent="0.2">
      <c r="H23818" s="12"/>
      <c r="J23818" s="29"/>
      <c r="K23818" s="45"/>
      <c r="L23818" s="45"/>
      <c r="M23818" s="45"/>
    </row>
    <row r="23819" spans="8:13" s="28" customFormat="1" x14ac:dyDescent="0.2">
      <c r="H23819" s="12"/>
      <c r="J23819" s="29"/>
      <c r="K23819" s="45"/>
      <c r="L23819" s="45"/>
      <c r="M23819" s="45"/>
    </row>
    <row r="23820" spans="8:13" s="28" customFormat="1" x14ac:dyDescent="0.2">
      <c r="H23820" s="12"/>
      <c r="J23820" s="29"/>
      <c r="K23820" s="45"/>
      <c r="L23820" s="45"/>
      <c r="M23820" s="45"/>
    </row>
    <row r="23821" spans="8:13" s="28" customFormat="1" x14ac:dyDescent="0.2">
      <c r="H23821" s="12"/>
      <c r="J23821" s="29"/>
      <c r="K23821" s="45"/>
      <c r="L23821" s="45"/>
      <c r="M23821" s="45"/>
    </row>
    <row r="23822" spans="8:13" s="28" customFormat="1" x14ac:dyDescent="0.2">
      <c r="H23822" s="12"/>
      <c r="J23822" s="29"/>
      <c r="K23822" s="45"/>
      <c r="L23822" s="45"/>
      <c r="M23822" s="45"/>
    </row>
    <row r="23823" spans="8:13" s="28" customFormat="1" x14ac:dyDescent="0.2">
      <c r="H23823" s="12"/>
      <c r="J23823" s="29"/>
      <c r="K23823" s="45"/>
      <c r="L23823" s="45"/>
      <c r="M23823" s="45"/>
    </row>
    <row r="23824" spans="8:13" s="28" customFormat="1" x14ac:dyDescent="0.2">
      <c r="H23824" s="12"/>
      <c r="J23824" s="29"/>
      <c r="K23824" s="45"/>
      <c r="L23824" s="45"/>
      <c r="M23824" s="45"/>
    </row>
    <row r="23825" spans="8:13" s="28" customFormat="1" x14ac:dyDescent="0.2">
      <c r="H23825" s="12"/>
      <c r="J23825" s="29"/>
      <c r="K23825" s="45"/>
      <c r="L23825" s="45"/>
      <c r="M23825" s="45"/>
    </row>
    <row r="23826" spans="8:13" s="28" customFormat="1" x14ac:dyDescent="0.2">
      <c r="H23826" s="12"/>
      <c r="J23826" s="29"/>
      <c r="K23826" s="45"/>
      <c r="L23826" s="45"/>
      <c r="M23826" s="45"/>
    </row>
    <row r="23827" spans="8:13" s="28" customFormat="1" x14ac:dyDescent="0.2">
      <c r="H23827" s="12"/>
      <c r="J23827" s="29"/>
      <c r="K23827" s="45"/>
      <c r="L23827" s="45"/>
      <c r="M23827" s="45"/>
    </row>
    <row r="23828" spans="8:13" s="28" customFormat="1" x14ac:dyDescent="0.2">
      <c r="H23828" s="12"/>
      <c r="J23828" s="29"/>
      <c r="K23828" s="45"/>
      <c r="L23828" s="45"/>
      <c r="M23828" s="45"/>
    </row>
    <row r="23829" spans="8:13" s="28" customFormat="1" x14ac:dyDescent="0.2">
      <c r="H23829" s="12"/>
      <c r="J23829" s="29"/>
      <c r="K23829" s="45"/>
      <c r="L23829" s="45"/>
      <c r="M23829" s="45"/>
    </row>
    <row r="23830" spans="8:13" s="28" customFormat="1" x14ac:dyDescent="0.2">
      <c r="H23830" s="12"/>
      <c r="J23830" s="29"/>
      <c r="K23830" s="45"/>
      <c r="L23830" s="45"/>
      <c r="M23830" s="45"/>
    </row>
    <row r="23831" spans="8:13" s="28" customFormat="1" x14ac:dyDescent="0.2">
      <c r="H23831" s="12"/>
      <c r="J23831" s="29"/>
      <c r="K23831" s="45"/>
      <c r="L23831" s="45"/>
      <c r="M23831" s="45"/>
    </row>
    <row r="23832" spans="8:13" s="28" customFormat="1" x14ac:dyDescent="0.2">
      <c r="H23832" s="12"/>
      <c r="J23832" s="29"/>
      <c r="K23832" s="45"/>
      <c r="L23832" s="45"/>
      <c r="M23832" s="45"/>
    </row>
    <row r="23833" spans="8:13" s="28" customFormat="1" x14ac:dyDescent="0.2">
      <c r="H23833" s="12"/>
      <c r="J23833" s="29"/>
      <c r="K23833" s="45"/>
      <c r="L23833" s="45"/>
      <c r="M23833" s="45"/>
    </row>
    <row r="23834" spans="8:13" s="28" customFormat="1" x14ac:dyDescent="0.2">
      <c r="H23834" s="12"/>
      <c r="J23834" s="29"/>
      <c r="K23834" s="45"/>
      <c r="L23834" s="45"/>
      <c r="M23834" s="45"/>
    </row>
    <row r="23835" spans="8:13" s="28" customFormat="1" x14ac:dyDescent="0.2">
      <c r="H23835" s="12"/>
      <c r="J23835" s="29"/>
      <c r="K23835" s="45"/>
      <c r="L23835" s="45"/>
      <c r="M23835" s="45"/>
    </row>
    <row r="23836" spans="8:13" s="28" customFormat="1" x14ac:dyDescent="0.2">
      <c r="H23836" s="12"/>
      <c r="J23836" s="29"/>
      <c r="K23836" s="45"/>
      <c r="L23836" s="45"/>
      <c r="M23836" s="45"/>
    </row>
    <row r="23837" spans="8:13" s="28" customFormat="1" x14ac:dyDescent="0.2">
      <c r="H23837" s="12"/>
      <c r="J23837" s="29"/>
      <c r="K23837" s="45"/>
      <c r="L23837" s="45"/>
      <c r="M23837" s="45"/>
    </row>
    <row r="23838" spans="8:13" s="28" customFormat="1" x14ac:dyDescent="0.2">
      <c r="H23838" s="12"/>
      <c r="J23838" s="29"/>
      <c r="K23838" s="45"/>
      <c r="L23838" s="45"/>
      <c r="M23838" s="45"/>
    </row>
    <row r="23839" spans="8:13" s="28" customFormat="1" x14ac:dyDescent="0.2">
      <c r="H23839" s="12"/>
      <c r="J23839" s="29"/>
      <c r="K23839" s="45"/>
      <c r="L23839" s="45"/>
      <c r="M23839" s="45"/>
    </row>
    <row r="23840" spans="8:13" s="28" customFormat="1" x14ac:dyDescent="0.2">
      <c r="H23840" s="12"/>
      <c r="J23840" s="29"/>
      <c r="K23840" s="45"/>
      <c r="L23840" s="45"/>
      <c r="M23840" s="45"/>
    </row>
    <row r="23841" spans="8:13" s="28" customFormat="1" x14ac:dyDescent="0.2">
      <c r="H23841" s="12"/>
      <c r="J23841" s="29"/>
      <c r="K23841" s="45"/>
      <c r="L23841" s="45"/>
      <c r="M23841" s="45"/>
    </row>
    <row r="23842" spans="8:13" s="28" customFormat="1" x14ac:dyDescent="0.2">
      <c r="H23842" s="12"/>
      <c r="J23842" s="29"/>
      <c r="K23842" s="45"/>
      <c r="L23842" s="45"/>
      <c r="M23842" s="45"/>
    </row>
    <row r="23843" spans="8:13" s="28" customFormat="1" x14ac:dyDescent="0.2">
      <c r="H23843" s="12"/>
      <c r="J23843" s="29"/>
      <c r="K23843" s="45"/>
      <c r="L23843" s="45"/>
      <c r="M23843" s="45"/>
    </row>
    <row r="23844" spans="8:13" s="28" customFormat="1" x14ac:dyDescent="0.2">
      <c r="H23844" s="12"/>
      <c r="J23844" s="29"/>
      <c r="K23844" s="45"/>
      <c r="L23844" s="45"/>
      <c r="M23844" s="45"/>
    </row>
    <row r="23845" spans="8:13" s="28" customFormat="1" x14ac:dyDescent="0.2">
      <c r="H23845" s="12"/>
      <c r="J23845" s="29"/>
      <c r="K23845" s="45"/>
      <c r="L23845" s="45"/>
      <c r="M23845" s="45"/>
    </row>
    <row r="23846" spans="8:13" s="28" customFormat="1" x14ac:dyDescent="0.2">
      <c r="H23846" s="12"/>
      <c r="J23846" s="29"/>
      <c r="K23846" s="45"/>
      <c r="L23846" s="45"/>
      <c r="M23846" s="45"/>
    </row>
    <row r="23847" spans="8:13" s="28" customFormat="1" x14ac:dyDescent="0.2">
      <c r="H23847" s="12"/>
      <c r="J23847" s="29"/>
      <c r="K23847" s="45"/>
      <c r="L23847" s="45"/>
      <c r="M23847" s="45"/>
    </row>
    <row r="23848" spans="8:13" s="28" customFormat="1" x14ac:dyDescent="0.2">
      <c r="H23848" s="12"/>
      <c r="J23848" s="29"/>
      <c r="K23848" s="45"/>
      <c r="L23848" s="45"/>
      <c r="M23848" s="45"/>
    </row>
    <row r="23849" spans="8:13" s="28" customFormat="1" x14ac:dyDescent="0.2">
      <c r="H23849" s="12"/>
      <c r="J23849" s="29"/>
      <c r="K23849" s="45"/>
      <c r="L23849" s="45"/>
      <c r="M23849" s="45"/>
    </row>
    <row r="23850" spans="8:13" s="28" customFormat="1" x14ac:dyDescent="0.2">
      <c r="H23850" s="12"/>
      <c r="J23850" s="29"/>
      <c r="K23850" s="45"/>
      <c r="L23850" s="45"/>
      <c r="M23850" s="45"/>
    </row>
    <row r="23851" spans="8:13" s="28" customFormat="1" x14ac:dyDescent="0.2">
      <c r="H23851" s="12"/>
      <c r="J23851" s="29"/>
      <c r="K23851" s="45"/>
      <c r="L23851" s="45"/>
      <c r="M23851" s="45"/>
    </row>
    <row r="23852" spans="8:13" s="28" customFormat="1" x14ac:dyDescent="0.2">
      <c r="H23852" s="12"/>
      <c r="J23852" s="29"/>
      <c r="K23852" s="45"/>
      <c r="L23852" s="45"/>
      <c r="M23852" s="45"/>
    </row>
    <row r="23853" spans="8:13" s="28" customFormat="1" x14ac:dyDescent="0.2">
      <c r="H23853" s="12"/>
      <c r="J23853" s="29"/>
      <c r="K23853" s="45"/>
      <c r="L23853" s="45"/>
      <c r="M23853" s="45"/>
    </row>
    <row r="23854" spans="8:13" s="28" customFormat="1" x14ac:dyDescent="0.2">
      <c r="H23854" s="12"/>
      <c r="J23854" s="29"/>
      <c r="K23854" s="45"/>
      <c r="L23854" s="45"/>
      <c r="M23854" s="45"/>
    </row>
    <row r="23855" spans="8:13" s="28" customFormat="1" x14ac:dyDescent="0.2">
      <c r="H23855" s="12"/>
      <c r="J23855" s="29"/>
      <c r="K23855" s="45"/>
      <c r="L23855" s="45"/>
      <c r="M23855" s="45"/>
    </row>
    <row r="23856" spans="8:13" s="28" customFormat="1" x14ac:dyDescent="0.2">
      <c r="H23856" s="12"/>
      <c r="J23856" s="29"/>
      <c r="K23856" s="45"/>
      <c r="L23856" s="45"/>
      <c r="M23856" s="45"/>
    </row>
    <row r="23857" spans="8:13" s="28" customFormat="1" x14ac:dyDescent="0.2">
      <c r="H23857" s="12"/>
      <c r="J23857" s="29"/>
      <c r="K23857" s="45"/>
      <c r="L23857" s="45"/>
      <c r="M23857" s="45"/>
    </row>
    <row r="23858" spans="8:13" s="28" customFormat="1" x14ac:dyDescent="0.2">
      <c r="H23858" s="12"/>
      <c r="J23858" s="29"/>
      <c r="K23858" s="45"/>
      <c r="L23858" s="45"/>
      <c r="M23858" s="45"/>
    </row>
    <row r="23859" spans="8:13" s="28" customFormat="1" x14ac:dyDescent="0.2">
      <c r="H23859" s="12"/>
      <c r="J23859" s="29"/>
      <c r="K23859" s="45"/>
      <c r="L23859" s="45"/>
      <c r="M23859" s="45"/>
    </row>
    <row r="23860" spans="8:13" s="28" customFormat="1" x14ac:dyDescent="0.2">
      <c r="H23860" s="12"/>
      <c r="J23860" s="29"/>
      <c r="K23860" s="45"/>
      <c r="L23860" s="45"/>
      <c r="M23860" s="45"/>
    </row>
    <row r="23861" spans="8:13" s="28" customFormat="1" x14ac:dyDescent="0.2">
      <c r="H23861" s="12"/>
      <c r="J23861" s="29"/>
      <c r="K23861" s="45"/>
      <c r="L23861" s="45"/>
      <c r="M23861" s="45"/>
    </row>
    <row r="23862" spans="8:13" s="28" customFormat="1" x14ac:dyDescent="0.2">
      <c r="H23862" s="12"/>
      <c r="J23862" s="29"/>
      <c r="K23862" s="45"/>
      <c r="L23862" s="45"/>
      <c r="M23862" s="45"/>
    </row>
    <row r="23863" spans="8:13" s="28" customFormat="1" x14ac:dyDescent="0.2">
      <c r="H23863" s="12"/>
      <c r="J23863" s="29"/>
      <c r="K23863" s="45"/>
      <c r="L23863" s="45"/>
      <c r="M23863" s="45"/>
    </row>
    <row r="23864" spans="8:13" s="28" customFormat="1" x14ac:dyDescent="0.2">
      <c r="H23864" s="12"/>
      <c r="J23864" s="29"/>
      <c r="K23864" s="45"/>
      <c r="L23864" s="45"/>
      <c r="M23864" s="45"/>
    </row>
    <row r="23865" spans="8:13" s="28" customFormat="1" x14ac:dyDescent="0.2">
      <c r="H23865" s="12"/>
      <c r="J23865" s="29"/>
      <c r="K23865" s="45"/>
      <c r="L23865" s="45"/>
      <c r="M23865" s="45"/>
    </row>
    <row r="23866" spans="8:13" s="28" customFormat="1" x14ac:dyDescent="0.2">
      <c r="H23866" s="12"/>
      <c r="J23866" s="29"/>
      <c r="K23866" s="45"/>
      <c r="L23866" s="45"/>
      <c r="M23866" s="45"/>
    </row>
    <row r="23867" spans="8:13" s="28" customFormat="1" x14ac:dyDescent="0.2">
      <c r="H23867" s="12"/>
      <c r="J23867" s="29"/>
      <c r="K23867" s="45"/>
      <c r="L23867" s="45"/>
      <c r="M23867" s="45"/>
    </row>
    <row r="23868" spans="8:13" s="28" customFormat="1" x14ac:dyDescent="0.2">
      <c r="H23868" s="12"/>
      <c r="J23868" s="29"/>
      <c r="K23868" s="45"/>
      <c r="L23868" s="45"/>
      <c r="M23868" s="45"/>
    </row>
    <row r="23869" spans="8:13" s="28" customFormat="1" x14ac:dyDescent="0.2">
      <c r="H23869" s="12"/>
      <c r="J23869" s="29"/>
      <c r="K23869" s="45"/>
      <c r="L23869" s="45"/>
      <c r="M23869" s="45"/>
    </row>
    <row r="23870" spans="8:13" s="28" customFormat="1" x14ac:dyDescent="0.2">
      <c r="H23870" s="12"/>
      <c r="J23870" s="29"/>
      <c r="K23870" s="45"/>
      <c r="L23870" s="45"/>
      <c r="M23870" s="45"/>
    </row>
    <row r="23871" spans="8:13" s="28" customFormat="1" x14ac:dyDescent="0.2">
      <c r="H23871" s="12"/>
      <c r="J23871" s="29"/>
      <c r="K23871" s="45"/>
      <c r="L23871" s="45"/>
      <c r="M23871" s="45"/>
    </row>
    <row r="23872" spans="8:13" s="28" customFormat="1" x14ac:dyDescent="0.2">
      <c r="H23872" s="12"/>
      <c r="J23872" s="29"/>
      <c r="K23872" s="45"/>
      <c r="L23872" s="45"/>
      <c r="M23872" s="45"/>
    </row>
    <row r="23873" spans="8:13" s="28" customFormat="1" x14ac:dyDescent="0.2">
      <c r="H23873" s="12"/>
      <c r="J23873" s="29"/>
      <c r="K23873" s="45"/>
      <c r="L23873" s="45"/>
      <c r="M23873" s="45"/>
    </row>
    <row r="23874" spans="8:13" s="28" customFormat="1" x14ac:dyDescent="0.2">
      <c r="H23874" s="12"/>
      <c r="J23874" s="29"/>
      <c r="K23874" s="45"/>
      <c r="L23874" s="45"/>
      <c r="M23874" s="45"/>
    </row>
    <row r="23875" spans="8:13" s="28" customFormat="1" x14ac:dyDescent="0.2">
      <c r="H23875" s="12"/>
      <c r="J23875" s="29"/>
      <c r="K23875" s="45"/>
      <c r="L23875" s="45"/>
      <c r="M23875" s="45"/>
    </row>
    <row r="23876" spans="8:13" s="28" customFormat="1" x14ac:dyDescent="0.2">
      <c r="H23876" s="12"/>
      <c r="J23876" s="29"/>
      <c r="K23876" s="45"/>
      <c r="L23876" s="45"/>
      <c r="M23876" s="45"/>
    </row>
    <row r="23877" spans="8:13" s="28" customFormat="1" x14ac:dyDescent="0.2">
      <c r="H23877" s="12"/>
      <c r="J23877" s="29"/>
      <c r="K23877" s="45"/>
      <c r="L23877" s="45"/>
      <c r="M23877" s="45"/>
    </row>
    <row r="23878" spans="8:13" s="28" customFormat="1" x14ac:dyDescent="0.2">
      <c r="H23878" s="12"/>
      <c r="J23878" s="29"/>
      <c r="K23878" s="45"/>
      <c r="L23878" s="45"/>
      <c r="M23878" s="45"/>
    </row>
    <row r="23879" spans="8:13" s="28" customFormat="1" x14ac:dyDescent="0.2">
      <c r="H23879" s="12"/>
      <c r="J23879" s="29"/>
      <c r="K23879" s="45"/>
      <c r="L23879" s="45"/>
      <c r="M23879" s="45"/>
    </row>
    <row r="23880" spans="8:13" s="28" customFormat="1" x14ac:dyDescent="0.2">
      <c r="H23880" s="12"/>
      <c r="J23880" s="29"/>
      <c r="K23880" s="45"/>
      <c r="L23880" s="45"/>
      <c r="M23880" s="45"/>
    </row>
    <row r="23881" spans="8:13" s="28" customFormat="1" x14ac:dyDescent="0.2">
      <c r="H23881" s="12"/>
      <c r="J23881" s="29"/>
      <c r="K23881" s="45"/>
      <c r="L23881" s="45"/>
      <c r="M23881" s="45"/>
    </row>
    <row r="23882" spans="8:13" s="28" customFormat="1" x14ac:dyDescent="0.2">
      <c r="H23882" s="12"/>
      <c r="J23882" s="29"/>
      <c r="K23882" s="45"/>
      <c r="L23882" s="45"/>
      <c r="M23882" s="45"/>
    </row>
    <row r="23883" spans="8:13" s="28" customFormat="1" x14ac:dyDescent="0.2">
      <c r="H23883" s="12"/>
      <c r="J23883" s="29"/>
      <c r="K23883" s="45"/>
      <c r="L23883" s="45"/>
      <c r="M23883" s="45"/>
    </row>
    <row r="23884" spans="8:13" s="28" customFormat="1" x14ac:dyDescent="0.2">
      <c r="H23884" s="12"/>
      <c r="J23884" s="29"/>
      <c r="K23884" s="45"/>
      <c r="L23884" s="45"/>
      <c r="M23884" s="45"/>
    </row>
    <row r="23885" spans="8:13" s="28" customFormat="1" x14ac:dyDescent="0.2">
      <c r="H23885" s="12"/>
      <c r="J23885" s="29"/>
      <c r="K23885" s="45"/>
      <c r="L23885" s="45"/>
      <c r="M23885" s="45"/>
    </row>
    <row r="23886" spans="8:13" s="28" customFormat="1" x14ac:dyDescent="0.2">
      <c r="H23886" s="12"/>
      <c r="J23886" s="29"/>
      <c r="K23886" s="45"/>
      <c r="L23886" s="45"/>
      <c r="M23886" s="45"/>
    </row>
    <row r="23887" spans="8:13" s="28" customFormat="1" x14ac:dyDescent="0.2">
      <c r="H23887" s="12"/>
      <c r="J23887" s="29"/>
      <c r="K23887" s="45"/>
      <c r="L23887" s="45"/>
      <c r="M23887" s="45"/>
    </row>
    <row r="23888" spans="8:13" s="28" customFormat="1" x14ac:dyDescent="0.2">
      <c r="H23888" s="12"/>
      <c r="J23888" s="29"/>
      <c r="K23888" s="45"/>
      <c r="L23888" s="45"/>
      <c r="M23888" s="45"/>
    </row>
    <row r="23889" spans="8:13" s="28" customFormat="1" x14ac:dyDescent="0.2">
      <c r="H23889" s="12"/>
      <c r="J23889" s="29"/>
      <c r="K23889" s="45"/>
      <c r="L23889" s="45"/>
      <c r="M23889" s="45"/>
    </row>
    <row r="23890" spans="8:13" s="28" customFormat="1" x14ac:dyDescent="0.2">
      <c r="H23890" s="12"/>
      <c r="J23890" s="29"/>
      <c r="K23890" s="45"/>
      <c r="L23890" s="45"/>
      <c r="M23890" s="45"/>
    </row>
    <row r="23891" spans="8:13" s="28" customFormat="1" x14ac:dyDescent="0.2">
      <c r="H23891" s="12"/>
      <c r="J23891" s="29"/>
      <c r="K23891" s="45"/>
      <c r="L23891" s="45"/>
      <c r="M23891" s="45"/>
    </row>
    <row r="23892" spans="8:13" s="28" customFormat="1" x14ac:dyDescent="0.2">
      <c r="H23892" s="12"/>
      <c r="J23892" s="29"/>
      <c r="K23892" s="45"/>
      <c r="L23892" s="45"/>
      <c r="M23892" s="45"/>
    </row>
    <row r="23893" spans="8:13" s="28" customFormat="1" x14ac:dyDescent="0.2">
      <c r="H23893" s="12"/>
      <c r="J23893" s="29"/>
      <c r="K23893" s="45"/>
      <c r="L23893" s="45"/>
      <c r="M23893" s="45"/>
    </row>
    <row r="23894" spans="8:13" s="28" customFormat="1" x14ac:dyDescent="0.2">
      <c r="H23894" s="12"/>
      <c r="J23894" s="29"/>
      <c r="K23894" s="45"/>
      <c r="L23894" s="45"/>
      <c r="M23894" s="45"/>
    </row>
    <row r="23895" spans="8:13" s="28" customFormat="1" x14ac:dyDescent="0.2">
      <c r="H23895" s="12"/>
      <c r="J23895" s="29"/>
      <c r="K23895" s="45"/>
      <c r="L23895" s="45"/>
      <c r="M23895" s="45"/>
    </row>
    <row r="23896" spans="8:13" s="28" customFormat="1" x14ac:dyDescent="0.2">
      <c r="H23896" s="12"/>
      <c r="J23896" s="29"/>
      <c r="K23896" s="45"/>
      <c r="L23896" s="45"/>
      <c r="M23896" s="45"/>
    </row>
    <row r="23897" spans="8:13" s="28" customFormat="1" x14ac:dyDescent="0.2">
      <c r="H23897" s="12"/>
      <c r="J23897" s="29"/>
      <c r="K23897" s="45"/>
      <c r="L23897" s="45"/>
      <c r="M23897" s="45"/>
    </row>
    <row r="23898" spans="8:13" s="28" customFormat="1" x14ac:dyDescent="0.2">
      <c r="H23898" s="12"/>
      <c r="J23898" s="29"/>
      <c r="K23898" s="45"/>
      <c r="L23898" s="45"/>
      <c r="M23898" s="45"/>
    </row>
    <row r="23899" spans="8:13" s="28" customFormat="1" x14ac:dyDescent="0.2">
      <c r="H23899" s="12"/>
      <c r="J23899" s="29"/>
      <c r="K23899" s="45"/>
      <c r="L23899" s="45"/>
      <c r="M23899" s="45"/>
    </row>
    <row r="23900" spans="8:13" s="28" customFormat="1" x14ac:dyDescent="0.2">
      <c r="H23900" s="12"/>
      <c r="J23900" s="29"/>
      <c r="K23900" s="45"/>
      <c r="L23900" s="45"/>
      <c r="M23900" s="45"/>
    </row>
    <row r="23901" spans="8:13" s="28" customFormat="1" x14ac:dyDescent="0.2">
      <c r="H23901" s="12"/>
      <c r="J23901" s="29"/>
      <c r="K23901" s="45"/>
      <c r="L23901" s="45"/>
      <c r="M23901" s="45"/>
    </row>
    <row r="23902" spans="8:13" s="28" customFormat="1" x14ac:dyDescent="0.2">
      <c r="H23902" s="12"/>
      <c r="J23902" s="29"/>
      <c r="K23902" s="45"/>
      <c r="L23902" s="45"/>
      <c r="M23902" s="45"/>
    </row>
    <row r="23903" spans="8:13" s="28" customFormat="1" x14ac:dyDescent="0.2">
      <c r="H23903" s="12"/>
      <c r="J23903" s="29"/>
      <c r="K23903" s="45"/>
      <c r="L23903" s="45"/>
      <c r="M23903" s="45"/>
    </row>
    <row r="23904" spans="8:13" s="28" customFormat="1" x14ac:dyDescent="0.2">
      <c r="H23904" s="12"/>
      <c r="J23904" s="29"/>
      <c r="K23904" s="45"/>
      <c r="L23904" s="45"/>
      <c r="M23904" s="45"/>
    </row>
    <row r="23905" spans="8:13" s="28" customFormat="1" x14ac:dyDescent="0.2">
      <c r="H23905" s="12"/>
      <c r="J23905" s="29"/>
      <c r="K23905" s="45"/>
      <c r="L23905" s="45"/>
      <c r="M23905" s="45"/>
    </row>
    <row r="23906" spans="8:13" s="28" customFormat="1" x14ac:dyDescent="0.2">
      <c r="H23906" s="12"/>
      <c r="J23906" s="29"/>
      <c r="K23906" s="45"/>
      <c r="L23906" s="45"/>
      <c r="M23906" s="45"/>
    </row>
    <row r="23907" spans="8:13" s="28" customFormat="1" x14ac:dyDescent="0.2">
      <c r="H23907" s="12"/>
      <c r="J23907" s="29"/>
      <c r="K23907" s="45"/>
      <c r="L23907" s="45"/>
      <c r="M23907" s="45"/>
    </row>
    <row r="23908" spans="8:13" s="28" customFormat="1" x14ac:dyDescent="0.2">
      <c r="H23908" s="12"/>
      <c r="J23908" s="29"/>
      <c r="K23908" s="45"/>
      <c r="L23908" s="45"/>
      <c r="M23908" s="45"/>
    </row>
    <row r="23909" spans="8:13" s="28" customFormat="1" x14ac:dyDescent="0.2">
      <c r="H23909" s="12"/>
      <c r="J23909" s="29"/>
      <c r="K23909" s="45"/>
      <c r="L23909" s="45"/>
      <c r="M23909" s="45"/>
    </row>
    <row r="23910" spans="8:13" s="28" customFormat="1" x14ac:dyDescent="0.2">
      <c r="H23910" s="12"/>
      <c r="J23910" s="29"/>
      <c r="K23910" s="45"/>
      <c r="L23910" s="45"/>
      <c r="M23910" s="45"/>
    </row>
    <row r="23911" spans="8:13" s="28" customFormat="1" x14ac:dyDescent="0.2">
      <c r="H23911" s="12"/>
      <c r="J23911" s="29"/>
      <c r="K23911" s="45"/>
      <c r="L23911" s="45"/>
      <c r="M23911" s="45"/>
    </row>
    <row r="23912" spans="8:13" s="28" customFormat="1" x14ac:dyDescent="0.2">
      <c r="H23912" s="12"/>
      <c r="J23912" s="29"/>
      <c r="K23912" s="45"/>
      <c r="L23912" s="45"/>
      <c r="M23912" s="45"/>
    </row>
    <row r="23913" spans="8:13" s="28" customFormat="1" x14ac:dyDescent="0.2">
      <c r="H23913" s="12"/>
      <c r="J23913" s="29"/>
      <c r="K23913" s="45"/>
      <c r="L23913" s="45"/>
      <c r="M23913" s="45"/>
    </row>
    <row r="23914" spans="8:13" s="28" customFormat="1" x14ac:dyDescent="0.2">
      <c r="H23914" s="12"/>
      <c r="J23914" s="29"/>
      <c r="K23914" s="45"/>
      <c r="L23914" s="45"/>
      <c r="M23914" s="45"/>
    </row>
    <row r="23915" spans="8:13" s="28" customFormat="1" x14ac:dyDescent="0.2">
      <c r="H23915" s="12"/>
      <c r="J23915" s="29"/>
      <c r="K23915" s="45"/>
      <c r="L23915" s="45"/>
      <c r="M23915" s="45"/>
    </row>
    <row r="23916" spans="8:13" s="28" customFormat="1" x14ac:dyDescent="0.2">
      <c r="H23916" s="12"/>
      <c r="J23916" s="29"/>
      <c r="K23916" s="45"/>
      <c r="L23916" s="45"/>
      <c r="M23916" s="45"/>
    </row>
    <row r="23917" spans="8:13" s="28" customFormat="1" x14ac:dyDescent="0.2">
      <c r="H23917" s="12"/>
      <c r="J23917" s="29"/>
      <c r="K23917" s="45"/>
      <c r="L23917" s="45"/>
      <c r="M23917" s="45"/>
    </row>
    <row r="23918" spans="8:13" s="28" customFormat="1" x14ac:dyDescent="0.2">
      <c r="H23918" s="12"/>
      <c r="J23918" s="29"/>
      <c r="K23918" s="45"/>
      <c r="L23918" s="45"/>
      <c r="M23918" s="45"/>
    </row>
    <row r="23919" spans="8:13" s="28" customFormat="1" x14ac:dyDescent="0.2">
      <c r="H23919" s="12"/>
      <c r="J23919" s="29"/>
      <c r="K23919" s="45"/>
      <c r="L23919" s="45"/>
      <c r="M23919" s="45"/>
    </row>
    <row r="23920" spans="8:13" s="28" customFormat="1" x14ac:dyDescent="0.2">
      <c r="H23920" s="12"/>
      <c r="J23920" s="29"/>
      <c r="K23920" s="45"/>
      <c r="L23920" s="45"/>
      <c r="M23920" s="45"/>
    </row>
    <row r="23921" spans="8:13" s="28" customFormat="1" x14ac:dyDescent="0.2">
      <c r="H23921" s="12"/>
      <c r="J23921" s="29"/>
      <c r="K23921" s="45"/>
      <c r="L23921" s="45"/>
      <c r="M23921" s="45"/>
    </row>
    <row r="23922" spans="8:13" s="28" customFormat="1" x14ac:dyDescent="0.2">
      <c r="H23922" s="12"/>
      <c r="J23922" s="29"/>
      <c r="K23922" s="45"/>
      <c r="L23922" s="45"/>
      <c r="M23922" s="45"/>
    </row>
    <row r="23923" spans="8:13" s="28" customFormat="1" x14ac:dyDescent="0.2">
      <c r="H23923" s="12"/>
      <c r="J23923" s="29"/>
      <c r="K23923" s="45"/>
      <c r="L23923" s="45"/>
      <c r="M23923" s="45"/>
    </row>
    <row r="23924" spans="8:13" s="28" customFormat="1" x14ac:dyDescent="0.2">
      <c r="H23924" s="12"/>
      <c r="J23924" s="29"/>
      <c r="K23924" s="45"/>
      <c r="L23924" s="45"/>
      <c r="M23924" s="45"/>
    </row>
    <row r="23925" spans="8:13" s="28" customFormat="1" x14ac:dyDescent="0.2">
      <c r="H23925" s="12"/>
      <c r="J23925" s="29"/>
      <c r="K23925" s="45"/>
      <c r="L23925" s="45"/>
      <c r="M23925" s="45"/>
    </row>
    <row r="23926" spans="8:13" s="28" customFormat="1" x14ac:dyDescent="0.2">
      <c r="H23926" s="12"/>
      <c r="J23926" s="29"/>
      <c r="K23926" s="45"/>
      <c r="L23926" s="45"/>
      <c r="M23926" s="45"/>
    </row>
    <row r="23927" spans="8:13" s="28" customFormat="1" x14ac:dyDescent="0.2">
      <c r="H23927" s="12"/>
      <c r="J23927" s="29"/>
      <c r="K23927" s="45"/>
      <c r="L23927" s="45"/>
      <c r="M23927" s="45"/>
    </row>
    <row r="23928" spans="8:13" s="28" customFormat="1" x14ac:dyDescent="0.2">
      <c r="H23928" s="12"/>
      <c r="J23928" s="29"/>
      <c r="K23928" s="45"/>
      <c r="L23928" s="45"/>
      <c r="M23928" s="45"/>
    </row>
    <row r="23929" spans="8:13" s="28" customFormat="1" x14ac:dyDescent="0.2">
      <c r="H23929" s="12"/>
      <c r="J23929" s="29"/>
      <c r="K23929" s="45"/>
      <c r="L23929" s="45"/>
      <c r="M23929" s="45"/>
    </row>
    <row r="23930" spans="8:13" s="28" customFormat="1" x14ac:dyDescent="0.2">
      <c r="H23930" s="12"/>
      <c r="J23930" s="29"/>
      <c r="K23930" s="45"/>
      <c r="L23930" s="45"/>
      <c r="M23930" s="45"/>
    </row>
    <row r="23931" spans="8:13" s="28" customFormat="1" x14ac:dyDescent="0.2">
      <c r="H23931" s="12"/>
      <c r="J23931" s="29"/>
      <c r="K23931" s="45"/>
      <c r="L23931" s="45"/>
      <c r="M23931" s="45"/>
    </row>
    <row r="23932" spans="8:13" s="28" customFormat="1" x14ac:dyDescent="0.2">
      <c r="H23932" s="12"/>
      <c r="J23932" s="29"/>
      <c r="K23932" s="45"/>
      <c r="L23932" s="45"/>
      <c r="M23932" s="45"/>
    </row>
    <row r="23933" spans="8:13" s="28" customFormat="1" x14ac:dyDescent="0.2">
      <c r="H23933" s="12"/>
      <c r="J23933" s="29"/>
      <c r="K23933" s="45"/>
      <c r="L23933" s="45"/>
      <c r="M23933" s="45"/>
    </row>
    <row r="23934" spans="8:13" s="28" customFormat="1" x14ac:dyDescent="0.2">
      <c r="H23934" s="12"/>
      <c r="J23934" s="29"/>
      <c r="K23934" s="45"/>
      <c r="L23934" s="45"/>
      <c r="M23934" s="45"/>
    </row>
    <row r="23935" spans="8:13" s="28" customFormat="1" x14ac:dyDescent="0.2">
      <c r="H23935" s="12"/>
      <c r="J23935" s="29"/>
      <c r="K23935" s="45"/>
      <c r="L23935" s="45"/>
      <c r="M23935" s="45"/>
    </row>
    <row r="23936" spans="8:13" s="28" customFormat="1" x14ac:dyDescent="0.2">
      <c r="H23936" s="12"/>
      <c r="J23936" s="29"/>
      <c r="K23936" s="45"/>
      <c r="L23936" s="45"/>
      <c r="M23936" s="45"/>
    </row>
    <row r="23937" spans="8:13" s="28" customFormat="1" x14ac:dyDescent="0.2">
      <c r="H23937" s="12"/>
      <c r="J23937" s="29"/>
      <c r="K23937" s="45"/>
      <c r="L23937" s="45"/>
      <c r="M23937" s="45"/>
    </row>
    <row r="23938" spans="8:13" s="28" customFormat="1" x14ac:dyDescent="0.2">
      <c r="H23938" s="12"/>
      <c r="J23938" s="29"/>
      <c r="K23938" s="45"/>
      <c r="L23938" s="45"/>
      <c r="M23938" s="45"/>
    </row>
    <row r="23939" spans="8:13" s="28" customFormat="1" x14ac:dyDescent="0.2">
      <c r="H23939" s="12"/>
      <c r="J23939" s="29"/>
      <c r="K23939" s="45"/>
      <c r="L23939" s="45"/>
      <c r="M23939" s="45"/>
    </row>
    <row r="23940" spans="8:13" s="28" customFormat="1" x14ac:dyDescent="0.2">
      <c r="H23940" s="12"/>
      <c r="J23940" s="29"/>
      <c r="K23940" s="45"/>
      <c r="L23940" s="45"/>
      <c r="M23940" s="45"/>
    </row>
    <row r="23941" spans="8:13" s="28" customFormat="1" x14ac:dyDescent="0.2">
      <c r="H23941" s="12"/>
      <c r="J23941" s="29"/>
      <c r="K23941" s="45"/>
      <c r="L23941" s="45"/>
      <c r="M23941" s="45"/>
    </row>
    <row r="23942" spans="8:13" s="28" customFormat="1" x14ac:dyDescent="0.2">
      <c r="H23942" s="12"/>
      <c r="J23942" s="29"/>
      <c r="K23942" s="45"/>
      <c r="L23942" s="45"/>
      <c r="M23942" s="45"/>
    </row>
    <row r="23943" spans="8:13" s="28" customFormat="1" x14ac:dyDescent="0.2">
      <c r="H23943" s="12"/>
      <c r="J23943" s="29"/>
      <c r="K23943" s="45"/>
      <c r="L23943" s="45"/>
      <c r="M23943" s="45"/>
    </row>
    <row r="23944" spans="8:13" s="28" customFormat="1" x14ac:dyDescent="0.2">
      <c r="H23944" s="12"/>
      <c r="J23944" s="29"/>
      <c r="K23944" s="45"/>
      <c r="L23944" s="45"/>
      <c r="M23944" s="45"/>
    </row>
    <row r="23945" spans="8:13" s="28" customFormat="1" x14ac:dyDescent="0.2">
      <c r="H23945" s="12"/>
      <c r="J23945" s="29"/>
      <c r="K23945" s="45"/>
      <c r="L23945" s="45"/>
      <c r="M23945" s="45"/>
    </row>
    <row r="23946" spans="8:13" s="28" customFormat="1" x14ac:dyDescent="0.2">
      <c r="H23946" s="12"/>
      <c r="J23946" s="29"/>
      <c r="K23946" s="45"/>
      <c r="L23946" s="45"/>
      <c r="M23946" s="45"/>
    </row>
    <row r="23947" spans="8:13" s="28" customFormat="1" x14ac:dyDescent="0.2">
      <c r="H23947" s="12"/>
      <c r="J23947" s="29"/>
      <c r="K23947" s="45"/>
      <c r="L23947" s="45"/>
      <c r="M23947" s="45"/>
    </row>
    <row r="23948" spans="8:13" s="28" customFormat="1" x14ac:dyDescent="0.2">
      <c r="H23948" s="12"/>
      <c r="J23948" s="29"/>
      <c r="K23948" s="45"/>
      <c r="L23948" s="45"/>
      <c r="M23948" s="45"/>
    </row>
    <row r="23949" spans="8:13" s="28" customFormat="1" x14ac:dyDescent="0.2">
      <c r="H23949" s="12"/>
      <c r="J23949" s="29"/>
      <c r="K23949" s="45"/>
      <c r="L23949" s="45"/>
      <c r="M23949" s="45"/>
    </row>
    <row r="23950" spans="8:13" s="28" customFormat="1" x14ac:dyDescent="0.2">
      <c r="H23950" s="12"/>
      <c r="J23950" s="29"/>
      <c r="K23950" s="45"/>
      <c r="L23950" s="45"/>
      <c r="M23950" s="45"/>
    </row>
    <row r="23951" spans="8:13" s="28" customFormat="1" x14ac:dyDescent="0.2">
      <c r="H23951" s="12"/>
      <c r="J23951" s="29"/>
      <c r="K23951" s="45"/>
      <c r="L23951" s="45"/>
      <c r="M23951" s="45"/>
    </row>
    <row r="23952" spans="8:13" s="28" customFormat="1" x14ac:dyDescent="0.2">
      <c r="H23952" s="12"/>
      <c r="J23952" s="29"/>
      <c r="K23952" s="45"/>
      <c r="L23952" s="45"/>
      <c r="M23952" s="45"/>
    </row>
    <row r="23953" spans="8:13" s="28" customFormat="1" x14ac:dyDescent="0.2">
      <c r="H23953" s="12"/>
      <c r="J23953" s="29"/>
      <c r="K23953" s="45"/>
      <c r="L23953" s="45"/>
      <c r="M23953" s="45"/>
    </row>
    <row r="23954" spans="8:13" s="28" customFormat="1" x14ac:dyDescent="0.2">
      <c r="H23954" s="12"/>
      <c r="J23954" s="29"/>
      <c r="K23954" s="45"/>
      <c r="L23954" s="45"/>
      <c r="M23954" s="45"/>
    </row>
    <row r="23955" spans="8:13" s="28" customFormat="1" x14ac:dyDescent="0.2">
      <c r="H23955" s="12"/>
      <c r="J23955" s="29"/>
      <c r="K23955" s="45"/>
      <c r="L23955" s="45"/>
      <c r="M23955" s="45"/>
    </row>
    <row r="23956" spans="8:13" s="28" customFormat="1" x14ac:dyDescent="0.2">
      <c r="H23956" s="12"/>
      <c r="J23956" s="29"/>
      <c r="K23956" s="45"/>
      <c r="L23956" s="45"/>
      <c r="M23956" s="45"/>
    </row>
    <row r="23957" spans="8:13" s="28" customFormat="1" x14ac:dyDescent="0.2">
      <c r="H23957" s="12"/>
      <c r="J23957" s="29"/>
      <c r="K23957" s="45"/>
      <c r="L23957" s="45"/>
      <c r="M23957" s="45"/>
    </row>
    <row r="23958" spans="8:13" s="28" customFormat="1" x14ac:dyDescent="0.2">
      <c r="H23958" s="12"/>
      <c r="J23958" s="29"/>
      <c r="K23958" s="45"/>
      <c r="L23958" s="45"/>
      <c r="M23958" s="45"/>
    </row>
    <row r="23959" spans="8:13" s="28" customFormat="1" x14ac:dyDescent="0.2">
      <c r="H23959" s="12"/>
      <c r="J23959" s="29"/>
      <c r="K23959" s="45"/>
      <c r="L23959" s="45"/>
      <c r="M23959" s="45"/>
    </row>
    <row r="23960" spans="8:13" s="28" customFormat="1" x14ac:dyDescent="0.2">
      <c r="H23960" s="12"/>
      <c r="J23960" s="29"/>
      <c r="K23960" s="45"/>
      <c r="L23960" s="45"/>
      <c r="M23960" s="45"/>
    </row>
    <row r="23961" spans="8:13" s="28" customFormat="1" x14ac:dyDescent="0.2">
      <c r="H23961" s="12"/>
      <c r="J23961" s="29"/>
      <c r="K23961" s="45"/>
      <c r="L23961" s="45"/>
      <c r="M23961" s="45"/>
    </row>
    <row r="23962" spans="8:13" s="28" customFormat="1" x14ac:dyDescent="0.2">
      <c r="H23962" s="12"/>
      <c r="J23962" s="29"/>
      <c r="K23962" s="45"/>
      <c r="L23962" s="45"/>
      <c r="M23962" s="45"/>
    </row>
    <row r="23963" spans="8:13" s="28" customFormat="1" x14ac:dyDescent="0.2">
      <c r="H23963" s="12"/>
      <c r="J23963" s="29"/>
      <c r="K23963" s="45"/>
      <c r="L23963" s="45"/>
      <c r="M23963" s="45"/>
    </row>
    <row r="23964" spans="8:13" s="28" customFormat="1" x14ac:dyDescent="0.2">
      <c r="H23964" s="12"/>
      <c r="J23964" s="29"/>
      <c r="K23964" s="45"/>
      <c r="L23964" s="45"/>
      <c r="M23964" s="45"/>
    </row>
    <row r="23965" spans="8:13" s="28" customFormat="1" x14ac:dyDescent="0.2">
      <c r="H23965" s="12"/>
      <c r="J23965" s="29"/>
      <c r="K23965" s="45"/>
      <c r="L23965" s="45"/>
      <c r="M23965" s="45"/>
    </row>
    <row r="23966" spans="8:13" s="28" customFormat="1" x14ac:dyDescent="0.2">
      <c r="H23966" s="12"/>
      <c r="J23966" s="29"/>
      <c r="K23966" s="45"/>
      <c r="L23966" s="45"/>
      <c r="M23966" s="45"/>
    </row>
    <row r="23967" spans="8:13" s="28" customFormat="1" x14ac:dyDescent="0.2">
      <c r="H23967" s="12"/>
      <c r="J23967" s="29"/>
      <c r="K23967" s="45"/>
      <c r="L23967" s="45"/>
      <c r="M23967" s="45"/>
    </row>
    <row r="23968" spans="8:13" s="28" customFormat="1" x14ac:dyDescent="0.2">
      <c r="H23968" s="12"/>
      <c r="J23968" s="29"/>
      <c r="K23968" s="45"/>
      <c r="L23968" s="45"/>
      <c r="M23968" s="45"/>
    </row>
    <row r="23969" spans="8:13" s="28" customFormat="1" x14ac:dyDescent="0.2">
      <c r="H23969" s="12"/>
      <c r="J23969" s="29"/>
      <c r="K23969" s="45"/>
      <c r="L23969" s="45"/>
      <c r="M23969" s="45"/>
    </row>
    <row r="23970" spans="8:13" s="28" customFormat="1" x14ac:dyDescent="0.2">
      <c r="H23970" s="12"/>
      <c r="J23970" s="29"/>
      <c r="K23970" s="45"/>
      <c r="L23970" s="45"/>
      <c r="M23970" s="45"/>
    </row>
    <row r="23971" spans="8:13" s="28" customFormat="1" x14ac:dyDescent="0.2">
      <c r="H23971" s="12"/>
      <c r="J23971" s="29"/>
      <c r="K23971" s="45"/>
      <c r="L23971" s="45"/>
      <c r="M23971" s="45"/>
    </row>
    <row r="23972" spans="8:13" s="28" customFormat="1" x14ac:dyDescent="0.2">
      <c r="H23972" s="12"/>
      <c r="J23972" s="29"/>
      <c r="K23972" s="45"/>
      <c r="L23972" s="45"/>
      <c r="M23972" s="45"/>
    </row>
    <row r="23973" spans="8:13" s="28" customFormat="1" x14ac:dyDescent="0.2">
      <c r="H23973" s="12"/>
      <c r="J23973" s="29"/>
      <c r="K23973" s="45"/>
      <c r="L23973" s="45"/>
      <c r="M23973" s="45"/>
    </row>
    <row r="23974" spans="8:13" s="28" customFormat="1" x14ac:dyDescent="0.2">
      <c r="H23974" s="12"/>
      <c r="J23974" s="29"/>
      <c r="K23974" s="45"/>
      <c r="L23974" s="45"/>
      <c r="M23974" s="45"/>
    </row>
    <row r="23975" spans="8:13" s="28" customFormat="1" x14ac:dyDescent="0.2">
      <c r="H23975" s="12"/>
      <c r="J23975" s="29"/>
      <c r="K23975" s="45"/>
      <c r="L23975" s="45"/>
      <c r="M23975" s="45"/>
    </row>
    <row r="23976" spans="8:13" s="28" customFormat="1" x14ac:dyDescent="0.2">
      <c r="H23976" s="12"/>
      <c r="J23976" s="29"/>
      <c r="K23976" s="45"/>
      <c r="L23976" s="45"/>
      <c r="M23976" s="45"/>
    </row>
    <row r="23977" spans="8:13" s="28" customFormat="1" x14ac:dyDescent="0.2">
      <c r="H23977" s="12"/>
      <c r="J23977" s="29"/>
      <c r="K23977" s="45"/>
      <c r="L23977" s="45"/>
      <c r="M23977" s="45"/>
    </row>
    <row r="23978" spans="8:13" s="28" customFormat="1" x14ac:dyDescent="0.2">
      <c r="H23978" s="12"/>
      <c r="J23978" s="29"/>
      <c r="K23978" s="45"/>
      <c r="L23978" s="45"/>
      <c r="M23978" s="45"/>
    </row>
    <row r="23979" spans="8:13" s="28" customFormat="1" x14ac:dyDescent="0.2">
      <c r="H23979" s="12"/>
      <c r="J23979" s="29"/>
      <c r="K23979" s="45"/>
      <c r="L23979" s="45"/>
      <c r="M23979" s="45"/>
    </row>
    <row r="23980" spans="8:13" s="28" customFormat="1" x14ac:dyDescent="0.2">
      <c r="H23980" s="12"/>
      <c r="J23980" s="29"/>
      <c r="K23980" s="45"/>
      <c r="L23980" s="45"/>
      <c r="M23980" s="45"/>
    </row>
    <row r="23981" spans="8:13" s="28" customFormat="1" x14ac:dyDescent="0.2">
      <c r="H23981" s="12"/>
      <c r="J23981" s="29"/>
      <c r="K23981" s="45"/>
      <c r="L23981" s="45"/>
      <c r="M23981" s="45"/>
    </row>
    <row r="23982" spans="8:13" s="28" customFormat="1" x14ac:dyDescent="0.2">
      <c r="H23982" s="12"/>
      <c r="J23982" s="29"/>
      <c r="K23982" s="45"/>
      <c r="L23982" s="45"/>
      <c r="M23982" s="45"/>
    </row>
    <row r="23983" spans="8:13" s="28" customFormat="1" x14ac:dyDescent="0.2">
      <c r="H23983" s="12"/>
      <c r="J23983" s="29"/>
      <c r="K23983" s="45"/>
      <c r="L23983" s="45"/>
      <c r="M23983" s="45"/>
    </row>
    <row r="23984" spans="8:13" s="28" customFormat="1" x14ac:dyDescent="0.2">
      <c r="H23984" s="12"/>
      <c r="J23984" s="29"/>
      <c r="K23984" s="45"/>
      <c r="L23984" s="45"/>
      <c r="M23984" s="45"/>
    </row>
    <row r="23985" spans="8:13" s="28" customFormat="1" x14ac:dyDescent="0.2">
      <c r="H23985" s="12"/>
      <c r="J23985" s="29"/>
      <c r="K23985" s="45"/>
      <c r="L23985" s="45"/>
      <c r="M23985" s="45"/>
    </row>
    <row r="23986" spans="8:13" s="28" customFormat="1" x14ac:dyDescent="0.2">
      <c r="H23986" s="12"/>
      <c r="J23986" s="29"/>
      <c r="K23986" s="45"/>
      <c r="L23986" s="45"/>
      <c r="M23986" s="45"/>
    </row>
    <row r="23987" spans="8:13" s="28" customFormat="1" x14ac:dyDescent="0.2">
      <c r="H23987" s="12"/>
      <c r="J23987" s="29"/>
      <c r="K23987" s="45"/>
      <c r="L23987" s="45"/>
      <c r="M23987" s="45"/>
    </row>
    <row r="23988" spans="8:13" s="28" customFormat="1" x14ac:dyDescent="0.2">
      <c r="H23988" s="12"/>
      <c r="J23988" s="29"/>
      <c r="K23988" s="45"/>
      <c r="L23988" s="45"/>
      <c r="M23988" s="45"/>
    </row>
    <row r="23989" spans="8:13" s="28" customFormat="1" x14ac:dyDescent="0.2">
      <c r="H23989" s="12"/>
      <c r="J23989" s="29"/>
      <c r="K23989" s="45"/>
      <c r="L23989" s="45"/>
      <c r="M23989" s="45"/>
    </row>
    <row r="23990" spans="8:13" s="28" customFormat="1" x14ac:dyDescent="0.2">
      <c r="H23990" s="12"/>
      <c r="J23990" s="29"/>
      <c r="K23990" s="45"/>
      <c r="L23990" s="45"/>
      <c r="M23990" s="45"/>
    </row>
    <row r="23991" spans="8:13" s="28" customFormat="1" x14ac:dyDescent="0.2">
      <c r="H23991" s="12"/>
      <c r="J23991" s="29"/>
      <c r="K23991" s="45"/>
      <c r="L23991" s="45"/>
      <c r="M23991" s="45"/>
    </row>
    <row r="23992" spans="8:13" s="28" customFormat="1" x14ac:dyDescent="0.2">
      <c r="H23992" s="12"/>
      <c r="J23992" s="29"/>
      <c r="K23992" s="45"/>
      <c r="L23992" s="45"/>
      <c r="M23992" s="45"/>
    </row>
    <row r="23993" spans="8:13" s="28" customFormat="1" x14ac:dyDescent="0.2">
      <c r="H23993" s="12"/>
      <c r="J23993" s="29"/>
      <c r="K23993" s="45"/>
      <c r="L23993" s="45"/>
      <c r="M23993" s="45"/>
    </row>
    <row r="23994" spans="8:13" s="28" customFormat="1" x14ac:dyDescent="0.2">
      <c r="H23994" s="12"/>
      <c r="J23994" s="29"/>
      <c r="K23994" s="45"/>
      <c r="L23994" s="45"/>
      <c r="M23994" s="45"/>
    </row>
    <row r="23995" spans="8:13" s="28" customFormat="1" x14ac:dyDescent="0.2">
      <c r="H23995" s="12"/>
      <c r="J23995" s="29"/>
      <c r="K23995" s="45"/>
      <c r="L23995" s="45"/>
      <c r="M23995" s="45"/>
    </row>
    <row r="23996" spans="8:13" s="28" customFormat="1" x14ac:dyDescent="0.2">
      <c r="H23996" s="12"/>
      <c r="J23996" s="29"/>
      <c r="K23996" s="45"/>
      <c r="L23996" s="45"/>
      <c r="M23996" s="45"/>
    </row>
    <row r="23997" spans="8:13" s="28" customFormat="1" x14ac:dyDescent="0.2">
      <c r="H23997" s="12"/>
      <c r="J23997" s="29"/>
      <c r="K23997" s="45"/>
      <c r="L23997" s="45"/>
      <c r="M23997" s="45"/>
    </row>
    <row r="23998" spans="8:13" s="28" customFormat="1" x14ac:dyDescent="0.2">
      <c r="H23998" s="12"/>
      <c r="J23998" s="29"/>
      <c r="K23998" s="45"/>
      <c r="L23998" s="45"/>
      <c r="M23998" s="45"/>
    </row>
    <row r="23999" spans="8:13" s="28" customFormat="1" x14ac:dyDescent="0.2">
      <c r="H23999" s="12"/>
      <c r="J23999" s="29"/>
      <c r="K23999" s="45"/>
      <c r="L23999" s="45"/>
      <c r="M23999" s="45"/>
    </row>
    <row r="24000" spans="8:13" s="28" customFormat="1" x14ac:dyDescent="0.2">
      <c r="H24000" s="12"/>
      <c r="J24000" s="29"/>
      <c r="K24000" s="45"/>
      <c r="L24000" s="45"/>
      <c r="M24000" s="45"/>
    </row>
    <row r="24001" spans="8:13" s="28" customFormat="1" x14ac:dyDescent="0.2">
      <c r="H24001" s="12"/>
      <c r="J24001" s="29"/>
      <c r="K24001" s="45"/>
      <c r="L24001" s="45"/>
      <c r="M24001" s="45"/>
    </row>
    <row r="24002" spans="8:13" s="28" customFormat="1" x14ac:dyDescent="0.2">
      <c r="H24002" s="12"/>
      <c r="J24002" s="29"/>
      <c r="K24002" s="45"/>
      <c r="L24002" s="45"/>
      <c r="M24002" s="45"/>
    </row>
    <row r="24003" spans="8:13" s="28" customFormat="1" x14ac:dyDescent="0.2">
      <c r="H24003" s="12"/>
      <c r="J24003" s="29"/>
      <c r="K24003" s="45"/>
      <c r="L24003" s="45"/>
      <c r="M24003" s="45"/>
    </row>
    <row r="24004" spans="8:13" s="28" customFormat="1" x14ac:dyDescent="0.2">
      <c r="H24004" s="12"/>
      <c r="J24004" s="29"/>
      <c r="K24004" s="45"/>
      <c r="L24004" s="45"/>
      <c r="M24004" s="45"/>
    </row>
    <row r="24005" spans="8:13" s="28" customFormat="1" x14ac:dyDescent="0.2">
      <c r="H24005" s="12"/>
      <c r="J24005" s="29"/>
      <c r="K24005" s="45"/>
      <c r="L24005" s="45"/>
      <c r="M24005" s="45"/>
    </row>
    <row r="24006" spans="8:13" s="28" customFormat="1" x14ac:dyDescent="0.2">
      <c r="H24006" s="12"/>
      <c r="J24006" s="29"/>
      <c r="K24006" s="45"/>
      <c r="L24006" s="45"/>
      <c r="M24006" s="45"/>
    </row>
    <row r="24007" spans="8:13" s="28" customFormat="1" x14ac:dyDescent="0.2">
      <c r="H24007" s="12"/>
      <c r="J24007" s="29"/>
      <c r="K24007" s="45"/>
      <c r="L24007" s="45"/>
      <c r="M24007" s="45"/>
    </row>
    <row r="24008" spans="8:13" s="28" customFormat="1" x14ac:dyDescent="0.2">
      <c r="H24008" s="12"/>
      <c r="J24008" s="29"/>
      <c r="K24008" s="45"/>
      <c r="L24008" s="45"/>
      <c r="M24008" s="45"/>
    </row>
    <row r="24009" spans="8:13" s="28" customFormat="1" x14ac:dyDescent="0.2">
      <c r="H24009" s="12"/>
      <c r="J24009" s="29"/>
      <c r="K24009" s="45"/>
      <c r="L24009" s="45"/>
      <c r="M24009" s="45"/>
    </row>
    <row r="24010" spans="8:13" s="28" customFormat="1" x14ac:dyDescent="0.2">
      <c r="H24010" s="12"/>
      <c r="J24010" s="29"/>
      <c r="K24010" s="45"/>
      <c r="L24010" s="45"/>
      <c r="M24010" s="45"/>
    </row>
    <row r="24011" spans="8:13" s="28" customFormat="1" x14ac:dyDescent="0.2">
      <c r="H24011" s="12"/>
      <c r="J24011" s="29"/>
      <c r="K24011" s="45"/>
      <c r="L24011" s="45"/>
      <c r="M24011" s="45"/>
    </row>
    <row r="24012" spans="8:13" s="28" customFormat="1" x14ac:dyDescent="0.2">
      <c r="H24012" s="12"/>
      <c r="J24012" s="29"/>
      <c r="K24012" s="45"/>
      <c r="L24012" s="45"/>
      <c r="M24012" s="45"/>
    </row>
    <row r="24013" spans="8:13" s="28" customFormat="1" x14ac:dyDescent="0.2">
      <c r="H24013" s="12"/>
      <c r="J24013" s="29"/>
      <c r="K24013" s="45"/>
      <c r="L24013" s="45"/>
      <c r="M24013" s="45"/>
    </row>
    <row r="24014" spans="8:13" s="28" customFormat="1" x14ac:dyDescent="0.2">
      <c r="H24014" s="12"/>
      <c r="J24014" s="29"/>
      <c r="K24014" s="45"/>
      <c r="L24014" s="45"/>
      <c r="M24014" s="45"/>
    </row>
    <row r="24015" spans="8:13" s="28" customFormat="1" x14ac:dyDescent="0.2">
      <c r="H24015" s="12"/>
      <c r="J24015" s="29"/>
      <c r="K24015" s="45"/>
      <c r="L24015" s="45"/>
      <c r="M24015" s="45"/>
    </row>
    <row r="24016" spans="8:13" s="28" customFormat="1" x14ac:dyDescent="0.2">
      <c r="H24016" s="12"/>
      <c r="J24016" s="29"/>
      <c r="K24016" s="45"/>
      <c r="L24016" s="45"/>
      <c r="M24016" s="45"/>
    </row>
    <row r="24017" spans="8:13" s="28" customFormat="1" x14ac:dyDescent="0.2">
      <c r="H24017" s="12"/>
      <c r="J24017" s="29"/>
      <c r="K24017" s="45"/>
      <c r="L24017" s="45"/>
      <c r="M24017" s="45"/>
    </row>
    <row r="24018" spans="8:13" s="28" customFormat="1" x14ac:dyDescent="0.2">
      <c r="H24018" s="12"/>
      <c r="J24018" s="29"/>
      <c r="K24018" s="45"/>
      <c r="L24018" s="45"/>
      <c r="M24018" s="45"/>
    </row>
    <row r="24019" spans="8:13" s="28" customFormat="1" x14ac:dyDescent="0.2">
      <c r="H24019" s="12"/>
      <c r="J24019" s="29"/>
      <c r="K24019" s="45"/>
      <c r="L24019" s="45"/>
      <c r="M24019" s="45"/>
    </row>
    <row r="24020" spans="8:13" s="28" customFormat="1" x14ac:dyDescent="0.2">
      <c r="H24020" s="12"/>
      <c r="J24020" s="29"/>
      <c r="K24020" s="45"/>
      <c r="L24020" s="45"/>
      <c r="M24020" s="45"/>
    </row>
    <row r="24021" spans="8:13" s="28" customFormat="1" x14ac:dyDescent="0.2">
      <c r="H24021" s="12"/>
      <c r="J24021" s="29"/>
      <c r="K24021" s="45"/>
      <c r="L24021" s="45"/>
      <c r="M24021" s="45"/>
    </row>
    <row r="24022" spans="8:13" s="28" customFormat="1" x14ac:dyDescent="0.2">
      <c r="H24022" s="12"/>
      <c r="J24022" s="29"/>
      <c r="K24022" s="45"/>
      <c r="L24022" s="45"/>
      <c r="M24022" s="45"/>
    </row>
    <row r="24023" spans="8:13" s="28" customFormat="1" x14ac:dyDescent="0.2">
      <c r="H24023" s="12"/>
      <c r="J24023" s="29"/>
      <c r="K24023" s="45"/>
      <c r="L24023" s="45"/>
      <c r="M24023" s="45"/>
    </row>
    <row r="24024" spans="8:13" s="28" customFormat="1" x14ac:dyDescent="0.2">
      <c r="H24024" s="12"/>
      <c r="J24024" s="29"/>
      <c r="K24024" s="45"/>
      <c r="L24024" s="45"/>
      <c r="M24024" s="45"/>
    </row>
    <row r="24025" spans="8:13" s="28" customFormat="1" x14ac:dyDescent="0.2">
      <c r="H24025" s="12"/>
      <c r="J24025" s="29"/>
      <c r="K24025" s="45"/>
      <c r="L24025" s="45"/>
      <c r="M24025" s="45"/>
    </row>
    <row r="24026" spans="8:13" s="28" customFormat="1" x14ac:dyDescent="0.2">
      <c r="H24026" s="12"/>
      <c r="J24026" s="29"/>
      <c r="K24026" s="45"/>
      <c r="L24026" s="45"/>
      <c r="M24026" s="45"/>
    </row>
    <row r="24027" spans="8:13" s="28" customFormat="1" x14ac:dyDescent="0.2">
      <c r="H24027" s="12"/>
      <c r="J24027" s="29"/>
      <c r="K24027" s="45"/>
      <c r="L24027" s="45"/>
      <c r="M24027" s="45"/>
    </row>
    <row r="24028" spans="8:13" s="28" customFormat="1" x14ac:dyDescent="0.2">
      <c r="H24028" s="12"/>
      <c r="J24028" s="29"/>
      <c r="K24028" s="45"/>
      <c r="L24028" s="45"/>
      <c r="M24028" s="45"/>
    </row>
    <row r="24029" spans="8:13" s="28" customFormat="1" x14ac:dyDescent="0.2">
      <c r="H24029" s="12"/>
      <c r="J24029" s="29"/>
      <c r="K24029" s="45"/>
      <c r="L24029" s="45"/>
      <c r="M24029" s="45"/>
    </row>
    <row r="24030" spans="8:13" s="28" customFormat="1" x14ac:dyDescent="0.2">
      <c r="H24030" s="12"/>
      <c r="J24030" s="29"/>
      <c r="K24030" s="45"/>
      <c r="L24030" s="45"/>
      <c r="M24030" s="45"/>
    </row>
    <row r="24031" spans="8:13" s="28" customFormat="1" x14ac:dyDescent="0.2">
      <c r="H24031" s="12"/>
      <c r="J24031" s="29"/>
      <c r="K24031" s="45"/>
      <c r="L24031" s="45"/>
      <c r="M24031" s="45"/>
    </row>
    <row r="24032" spans="8:13" s="28" customFormat="1" x14ac:dyDescent="0.2">
      <c r="H24032" s="12"/>
      <c r="J24032" s="29"/>
      <c r="K24032" s="45"/>
      <c r="L24032" s="45"/>
      <c r="M24032" s="45"/>
    </row>
    <row r="24033" spans="8:13" s="28" customFormat="1" x14ac:dyDescent="0.2">
      <c r="H24033" s="12"/>
      <c r="J24033" s="29"/>
      <c r="K24033" s="45"/>
      <c r="L24033" s="45"/>
      <c r="M24033" s="45"/>
    </row>
    <row r="24034" spans="8:13" s="28" customFormat="1" x14ac:dyDescent="0.2">
      <c r="H24034" s="12"/>
      <c r="J24034" s="29"/>
      <c r="K24034" s="45"/>
      <c r="L24034" s="45"/>
      <c r="M24034" s="45"/>
    </row>
    <row r="24035" spans="8:13" s="28" customFormat="1" x14ac:dyDescent="0.2">
      <c r="H24035" s="12"/>
      <c r="J24035" s="29"/>
      <c r="K24035" s="45"/>
      <c r="L24035" s="45"/>
      <c r="M24035" s="45"/>
    </row>
    <row r="24036" spans="8:13" s="28" customFormat="1" x14ac:dyDescent="0.2">
      <c r="H24036" s="12"/>
      <c r="J24036" s="29"/>
      <c r="K24036" s="45"/>
      <c r="L24036" s="45"/>
      <c r="M24036" s="45"/>
    </row>
    <row r="24037" spans="8:13" s="28" customFormat="1" x14ac:dyDescent="0.2">
      <c r="H24037" s="12"/>
      <c r="J24037" s="29"/>
      <c r="K24037" s="45"/>
      <c r="L24037" s="45"/>
      <c r="M24037" s="45"/>
    </row>
    <row r="24038" spans="8:13" s="28" customFormat="1" x14ac:dyDescent="0.2">
      <c r="H24038" s="12"/>
      <c r="J24038" s="29"/>
      <c r="K24038" s="45"/>
      <c r="L24038" s="45"/>
      <c r="M24038" s="45"/>
    </row>
    <row r="24039" spans="8:13" s="28" customFormat="1" x14ac:dyDescent="0.2">
      <c r="H24039" s="12"/>
      <c r="J24039" s="29"/>
      <c r="K24039" s="45"/>
      <c r="L24039" s="45"/>
      <c r="M24039" s="45"/>
    </row>
    <row r="24040" spans="8:13" s="28" customFormat="1" x14ac:dyDescent="0.2">
      <c r="H24040" s="12"/>
      <c r="J24040" s="29"/>
      <c r="K24040" s="45"/>
      <c r="L24040" s="45"/>
      <c r="M24040" s="45"/>
    </row>
    <row r="24041" spans="8:13" s="28" customFormat="1" x14ac:dyDescent="0.2">
      <c r="H24041" s="12"/>
      <c r="J24041" s="29"/>
      <c r="K24041" s="45"/>
      <c r="L24041" s="45"/>
      <c r="M24041" s="45"/>
    </row>
    <row r="24042" spans="8:13" s="28" customFormat="1" x14ac:dyDescent="0.2">
      <c r="H24042" s="12"/>
      <c r="J24042" s="29"/>
      <c r="K24042" s="45"/>
      <c r="L24042" s="45"/>
      <c r="M24042" s="45"/>
    </row>
    <row r="24043" spans="8:13" s="28" customFormat="1" x14ac:dyDescent="0.2">
      <c r="H24043" s="12"/>
      <c r="J24043" s="29"/>
      <c r="K24043" s="45"/>
      <c r="L24043" s="45"/>
      <c r="M24043" s="45"/>
    </row>
    <row r="24044" spans="8:13" s="28" customFormat="1" x14ac:dyDescent="0.2">
      <c r="H24044" s="12"/>
      <c r="J24044" s="29"/>
      <c r="K24044" s="45"/>
      <c r="L24044" s="45"/>
      <c r="M24044" s="45"/>
    </row>
    <row r="24045" spans="8:13" s="28" customFormat="1" x14ac:dyDescent="0.2">
      <c r="H24045" s="12"/>
      <c r="J24045" s="29"/>
      <c r="K24045" s="45"/>
      <c r="L24045" s="45"/>
      <c r="M24045" s="45"/>
    </row>
    <row r="24046" spans="8:13" s="28" customFormat="1" x14ac:dyDescent="0.2">
      <c r="H24046" s="12"/>
      <c r="J24046" s="29"/>
      <c r="K24046" s="45"/>
      <c r="L24046" s="45"/>
      <c r="M24046" s="45"/>
    </row>
    <row r="24047" spans="8:13" s="28" customFormat="1" x14ac:dyDescent="0.2">
      <c r="H24047" s="12"/>
      <c r="J24047" s="29"/>
      <c r="K24047" s="45"/>
      <c r="L24047" s="45"/>
      <c r="M24047" s="45"/>
    </row>
    <row r="24048" spans="8:13" s="28" customFormat="1" x14ac:dyDescent="0.2">
      <c r="H24048" s="12"/>
      <c r="J24048" s="29"/>
      <c r="K24048" s="45"/>
      <c r="L24048" s="45"/>
      <c r="M24048" s="45"/>
    </row>
    <row r="24049" spans="8:13" s="28" customFormat="1" x14ac:dyDescent="0.2">
      <c r="H24049" s="12"/>
      <c r="J24049" s="29"/>
      <c r="K24049" s="45"/>
      <c r="L24049" s="45"/>
      <c r="M24049" s="45"/>
    </row>
    <row r="24050" spans="8:13" s="28" customFormat="1" x14ac:dyDescent="0.2">
      <c r="H24050" s="12"/>
      <c r="J24050" s="29"/>
      <c r="K24050" s="45"/>
      <c r="L24050" s="45"/>
      <c r="M24050" s="45"/>
    </row>
    <row r="24051" spans="8:13" s="28" customFormat="1" x14ac:dyDescent="0.2">
      <c r="H24051" s="12"/>
      <c r="J24051" s="29"/>
      <c r="K24051" s="45"/>
      <c r="L24051" s="45"/>
      <c r="M24051" s="45"/>
    </row>
    <row r="24052" spans="8:13" s="28" customFormat="1" x14ac:dyDescent="0.2">
      <c r="H24052" s="12"/>
      <c r="J24052" s="29"/>
      <c r="K24052" s="45"/>
      <c r="L24052" s="45"/>
      <c r="M24052" s="45"/>
    </row>
    <row r="24053" spans="8:13" s="28" customFormat="1" x14ac:dyDescent="0.2">
      <c r="H24053" s="12"/>
      <c r="J24053" s="29"/>
      <c r="K24053" s="45"/>
      <c r="L24053" s="45"/>
      <c r="M24053" s="45"/>
    </row>
    <row r="24054" spans="8:13" s="28" customFormat="1" x14ac:dyDescent="0.2">
      <c r="H24054" s="12"/>
      <c r="J24054" s="29"/>
      <c r="K24054" s="45"/>
      <c r="L24054" s="45"/>
      <c r="M24054" s="45"/>
    </row>
    <row r="24055" spans="8:13" s="28" customFormat="1" x14ac:dyDescent="0.2">
      <c r="H24055" s="12"/>
      <c r="J24055" s="29"/>
      <c r="K24055" s="45"/>
      <c r="L24055" s="45"/>
      <c r="M24055" s="45"/>
    </row>
    <row r="24056" spans="8:13" s="28" customFormat="1" x14ac:dyDescent="0.2">
      <c r="H24056" s="12"/>
      <c r="J24056" s="29"/>
      <c r="K24056" s="45"/>
      <c r="L24056" s="45"/>
      <c r="M24056" s="45"/>
    </row>
    <row r="24057" spans="8:13" s="28" customFormat="1" x14ac:dyDescent="0.2">
      <c r="H24057" s="12"/>
      <c r="J24057" s="29"/>
      <c r="K24057" s="45"/>
      <c r="L24057" s="45"/>
      <c r="M24057" s="45"/>
    </row>
    <row r="24058" spans="8:13" s="28" customFormat="1" x14ac:dyDescent="0.2">
      <c r="H24058" s="12"/>
      <c r="J24058" s="29"/>
      <c r="K24058" s="45"/>
      <c r="L24058" s="45"/>
      <c r="M24058" s="45"/>
    </row>
    <row r="24059" spans="8:13" s="28" customFormat="1" x14ac:dyDescent="0.2">
      <c r="H24059" s="12"/>
      <c r="J24059" s="29"/>
      <c r="K24059" s="45"/>
      <c r="L24059" s="45"/>
      <c r="M24059" s="45"/>
    </row>
    <row r="24060" spans="8:13" s="28" customFormat="1" x14ac:dyDescent="0.2">
      <c r="H24060" s="12"/>
      <c r="J24060" s="29"/>
      <c r="K24060" s="45"/>
      <c r="L24060" s="45"/>
      <c r="M24060" s="45"/>
    </row>
    <row r="24061" spans="8:13" s="28" customFormat="1" x14ac:dyDescent="0.2">
      <c r="H24061" s="12"/>
      <c r="J24061" s="29"/>
      <c r="K24061" s="45"/>
      <c r="L24061" s="45"/>
      <c r="M24061" s="45"/>
    </row>
    <row r="24062" spans="8:13" s="28" customFormat="1" x14ac:dyDescent="0.2">
      <c r="H24062" s="12"/>
      <c r="J24062" s="29"/>
      <c r="K24062" s="45"/>
      <c r="L24062" s="45"/>
      <c r="M24062" s="45"/>
    </row>
    <row r="24063" spans="8:13" s="28" customFormat="1" x14ac:dyDescent="0.2">
      <c r="H24063" s="12"/>
      <c r="J24063" s="29"/>
      <c r="K24063" s="45"/>
      <c r="L24063" s="45"/>
      <c r="M24063" s="45"/>
    </row>
    <row r="24064" spans="8:13" s="28" customFormat="1" x14ac:dyDescent="0.2">
      <c r="H24064" s="12"/>
      <c r="J24064" s="29"/>
      <c r="K24064" s="45"/>
      <c r="L24064" s="45"/>
      <c r="M24064" s="45"/>
    </row>
    <row r="24065" spans="8:13" s="28" customFormat="1" x14ac:dyDescent="0.2">
      <c r="H24065" s="12"/>
      <c r="J24065" s="29"/>
      <c r="K24065" s="45"/>
      <c r="L24065" s="45"/>
      <c r="M24065" s="45"/>
    </row>
    <row r="24066" spans="8:13" s="28" customFormat="1" x14ac:dyDescent="0.2">
      <c r="H24066" s="12"/>
      <c r="J24066" s="29"/>
      <c r="K24066" s="45"/>
      <c r="L24066" s="45"/>
      <c r="M24066" s="45"/>
    </row>
    <row r="24067" spans="8:13" s="28" customFormat="1" x14ac:dyDescent="0.2">
      <c r="H24067" s="12"/>
      <c r="J24067" s="29"/>
      <c r="K24067" s="45"/>
      <c r="L24067" s="45"/>
      <c r="M24067" s="45"/>
    </row>
    <row r="24068" spans="8:13" s="28" customFormat="1" x14ac:dyDescent="0.2">
      <c r="H24068" s="12"/>
      <c r="J24068" s="29"/>
      <c r="K24068" s="45"/>
      <c r="L24068" s="45"/>
      <c r="M24068" s="45"/>
    </row>
    <row r="24069" spans="8:13" s="28" customFormat="1" x14ac:dyDescent="0.2">
      <c r="H24069" s="12"/>
      <c r="J24069" s="29"/>
      <c r="K24069" s="45"/>
      <c r="L24069" s="45"/>
      <c r="M24069" s="45"/>
    </row>
    <row r="24070" spans="8:13" s="28" customFormat="1" x14ac:dyDescent="0.2">
      <c r="H24070" s="12"/>
      <c r="J24070" s="29"/>
      <c r="K24070" s="45"/>
      <c r="L24070" s="45"/>
      <c r="M24070" s="45"/>
    </row>
    <row r="24071" spans="8:13" s="28" customFormat="1" x14ac:dyDescent="0.2">
      <c r="H24071" s="12"/>
      <c r="J24071" s="29"/>
      <c r="K24071" s="45"/>
      <c r="L24071" s="45"/>
      <c r="M24071" s="45"/>
    </row>
    <row r="24072" spans="8:13" s="28" customFormat="1" x14ac:dyDescent="0.2">
      <c r="H24072" s="12"/>
      <c r="J24072" s="29"/>
      <c r="K24072" s="45"/>
      <c r="L24072" s="45"/>
      <c r="M24072" s="45"/>
    </row>
    <row r="24073" spans="8:13" s="28" customFormat="1" x14ac:dyDescent="0.2">
      <c r="H24073" s="12"/>
      <c r="J24073" s="29"/>
      <c r="K24073" s="45"/>
      <c r="L24073" s="45"/>
      <c r="M24073" s="45"/>
    </row>
    <row r="24074" spans="8:13" s="28" customFormat="1" x14ac:dyDescent="0.2">
      <c r="H24074" s="12"/>
      <c r="J24074" s="29"/>
      <c r="K24074" s="45"/>
      <c r="L24074" s="45"/>
      <c r="M24074" s="45"/>
    </row>
    <row r="24075" spans="8:13" s="28" customFormat="1" x14ac:dyDescent="0.2">
      <c r="H24075" s="12"/>
      <c r="J24075" s="29"/>
      <c r="K24075" s="45"/>
      <c r="L24075" s="45"/>
      <c r="M24075" s="45"/>
    </row>
    <row r="24076" spans="8:13" s="28" customFormat="1" x14ac:dyDescent="0.2">
      <c r="H24076" s="12"/>
      <c r="J24076" s="29"/>
      <c r="K24076" s="45"/>
      <c r="L24076" s="45"/>
      <c r="M24076" s="45"/>
    </row>
    <row r="24077" spans="8:13" s="28" customFormat="1" x14ac:dyDescent="0.2">
      <c r="H24077" s="12"/>
      <c r="J24077" s="29"/>
      <c r="K24077" s="45"/>
      <c r="L24077" s="45"/>
      <c r="M24077" s="45"/>
    </row>
    <row r="24078" spans="8:13" s="28" customFormat="1" x14ac:dyDescent="0.2">
      <c r="H24078" s="12"/>
      <c r="J24078" s="29"/>
      <c r="K24078" s="45"/>
      <c r="L24078" s="45"/>
      <c r="M24078" s="45"/>
    </row>
    <row r="24079" spans="8:13" s="28" customFormat="1" x14ac:dyDescent="0.2">
      <c r="H24079" s="12"/>
      <c r="J24079" s="29"/>
      <c r="K24079" s="45"/>
      <c r="L24079" s="45"/>
      <c r="M24079" s="45"/>
    </row>
    <row r="24080" spans="8:13" s="28" customFormat="1" x14ac:dyDescent="0.2">
      <c r="H24080" s="12"/>
      <c r="J24080" s="29"/>
      <c r="K24080" s="45"/>
      <c r="L24080" s="45"/>
      <c r="M24080" s="45"/>
    </row>
    <row r="24081" spans="8:13" s="28" customFormat="1" x14ac:dyDescent="0.2">
      <c r="H24081" s="12"/>
      <c r="J24081" s="29"/>
      <c r="K24081" s="45"/>
      <c r="L24081" s="45"/>
      <c r="M24081" s="45"/>
    </row>
    <row r="24082" spans="8:13" s="28" customFormat="1" x14ac:dyDescent="0.2">
      <c r="H24082" s="12"/>
      <c r="J24082" s="29"/>
      <c r="K24082" s="45"/>
      <c r="L24082" s="45"/>
      <c r="M24082" s="45"/>
    </row>
    <row r="24083" spans="8:13" s="28" customFormat="1" x14ac:dyDescent="0.2">
      <c r="H24083" s="12"/>
      <c r="J24083" s="29"/>
      <c r="K24083" s="45"/>
      <c r="L24083" s="45"/>
      <c r="M24083" s="45"/>
    </row>
    <row r="24084" spans="8:13" s="28" customFormat="1" x14ac:dyDescent="0.2">
      <c r="H24084" s="12"/>
      <c r="J24084" s="29"/>
      <c r="K24084" s="45"/>
      <c r="L24084" s="45"/>
      <c r="M24084" s="45"/>
    </row>
    <row r="24085" spans="8:13" s="28" customFormat="1" x14ac:dyDescent="0.2">
      <c r="H24085" s="12"/>
      <c r="J24085" s="29"/>
      <c r="K24085" s="45"/>
      <c r="L24085" s="45"/>
      <c r="M24085" s="45"/>
    </row>
    <row r="24086" spans="8:13" s="28" customFormat="1" x14ac:dyDescent="0.2">
      <c r="H24086" s="12"/>
      <c r="J24086" s="29"/>
      <c r="K24086" s="45"/>
      <c r="L24086" s="45"/>
      <c r="M24086" s="45"/>
    </row>
    <row r="24087" spans="8:13" s="28" customFormat="1" x14ac:dyDescent="0.2">
      <c r="H24087" s="12"/>
      <c r="J24087" s="29"/>
      <c r="K24087" s="45"/>
      <c r="L24087" s="45"/>
      <c r="M24087" s="45"/>
    </row>
    <row r="24088" spans="8:13" s="28" customFormat="1" x14ac:dyDescent="0.2">
      <c r="H24088" s="12"/>
      <c r="J24088" s="29"/>
      <c r="K24088" s="45"/>
      <c r="L24088" s="45"/>
      <c r="M24088" s="45"/>
    </row>
    <row r="24089" spans="8:13" s="28" customFormat="1" x14ac:dyDescent="0.2">
      <c r="H24089" s="12"/>
      <c r="J24089" s="29"/>
      <c r="K24089" s="45"/>
      <c r="L24089" s="45"/>
      <c r="M24089" s="45"/>
    </row>
    <row r="24090" spans="8:13" s="28" customFormat="1" x14ac:dyDescent="0.2">
      <c r="H24090" s="12"/>
      <c r="J24090" s="29"/>
      <c r="K24090" s="45"/>
      <c r="L24090" s="45"/>
      <c r="M24090" s="45"/>
    </row>
    <row r="24091" spans="8:13" s="28" customFormat="1" x14ac:dyDescent="0.2">
      <c r="H24091" s="12"/>
      <c r="J24091" s="29"/>
      <c r="K24091" s="45"/>
      <c r="L24091" s="45"/>
      <c r="M24091" s="45"/>
    </row>
    <row r="24092" spans="8:13" s="28" customFormat="1" x14ac:dyDescent="0.2">
      <c r="H24092" s="12"/>
      <c r="J24092" s="29"/>
      <c r="K24092" s="45"/>
      <c r="L24092" s="45"/>
      <c r="M24092" s="45"/>
    </row>
    <row r="24093" spans="8:13" s="28" customFormat="1" x14ac:dyDescent="0.2">
      <c r="H24093" s="12"/>
      <c r="J24093" s="29"/>
      <c r="K24093" s="45"/>
      <c r="L24093" s="45"/>
      <c r="M24093" s="45"/>
    </row>
    <row r="24094" spans="8:13" s="28" customFormat="1" x14ac:dyDescent="0.2">
      <c r="H24094" s="12"/>
      <c r="J24094" s="29"/>
      <c r="K24094" s="45"/>
      <c r="L24094" s="45"/>
      <c r="M24094" s="45"/>
    </row>
    <row r="24095" spans="8:13" s="28" customFormat="1" x14ac:dyDescent="0.2">
      <c r="H24095" s="12"/>
      <c r="J24095" s="29"/>
      <c r="K24095" s="45"/>
      <c r="L24095" s="45"/>
      <c r="M24095" s="45"/>
    </row>
    <row r="24096" spans="8:13" s="28" customFormat="1" x14ac:dyDescent="0.2">
      <c r="H24096" s="12"/>
      <c r="J24096" s="29"/>
      <c r="K24096" s="45"/>
      <c r="L24096" s="45"/>
      <c r="M24096" s="45"/>
    </row>
    <row r="24097" spans="8:13" s="28" customFormat="1" x14ac:dyDescent="0.2">
      <c r="H24097" s="12"/>
      <c r="J24097" s="29"/>
      <c r="K24097" s="45"/>
      <c r="L24097" s="45"/>
      <c r="M24097" s="45"/>
    </row>
    <row r="24098" spans="8:13" s="28" customFormat="1" x14ac:dyDescent="0.2">
      <c r="H24098" s="12"/>
      <c r="J24098" s="29"/>
      <c r="K24098" s="45"/>
      <c r="L24098" s="45"/>
      <c r="M24098" s="45"/>
    </row>
    <row r="24099" spans="8:13" s="28" customFormat="1" x14ac:dyDescent="0.2">
      <c r="H24099" s="12"/>
      <c r="J24099" s="29"/>
      <c r="K24099" s="45"/>
      <c r="L24099" s="45"/>
      <c r="M24099" s="45"/>
    </row>
    <row r="24100" spans="8:13" s="28" customFormat="1" x14ac:dyDescent="0.2">
      <c r="H24100" s="12"/>
      <c r="J24100" s="29"/>
      <c r="K24100" s="45"/>
      <c r="L24100" s="45"/>
      <c r="M24100" s="45"/>
    </row>
    <row r="24101" spans="8:13" s="28" customFormat="1" x14ac:dyDescent="0.2">
      <c r="H24101" s="12"/>
      <c r="J24101" s="29"/>
      <c r="K24101" s="45"/>
      <c r="L24101" s="45"/>
      <c r="M24101" s="45"/>
    </row>
    <row r="24102" spans="8:13" s="28" customFormat="1" x14ac:dyDescent="0.2">
      <c r="H24102" s="12"/>
      <c r="J24102" s="29"/>
      <c r="K24102" s="45"/>
      <c r="L24102" s="45"/>
      <c r="M24102" s="45"/>
    </row>
    <row r="24103" spans="8:13" s="28" customFormat="1" x14ac:dyDescent="0.2">
      <c r="H24103" s="12"/>
      <c r="J24103" s="29"/>
      <c r="K24103" s="45"/>
      <c r="L24103" s="45"/>
      <c r="M24103" s="45"/>
    </row>
    <row r="24104" spans="8:13" s="28" customFormat="1" x14ac:dyDescent="0.2">
      <c r="H24104" s="12"/>
      <c r="J24104" s="29"/>
      <c r="K24104" s="45"/>
      <c r="L24104" s="45"/>
      <c r="M24104" s="45"/>
    </row>
    <row r="24105" spans="8:13" s="28" customFormat="1" x14ac:dyDescent="0.2">
      <c r="H24105" s="12"/>
      <c r="J24105" s="29"/>
      <c r="K24105" s="45"/>
      <c r="L24105" s="45"/>
      <c r="M24105" s="45"/>
    </row>
    <row r="24106" spans="8:13" s="28" customFormat="1" x14ac:dyDescent="0.2">
      <c r="H24106" s="12"/>
      <c r="J24106" s="29"/>
      <c r="K24106" s="45"/>
      <c r="L24106" s="45"/>
      <c r="M24106" s="45"/>
    </row>
    <row r="24107" spans="8:13" s="28" customFormat="1" x14ac:dyDescent="0.2">
      <c r="H24107" s="12"/>
      <c r="J24107" s="29"/>
      <c r="K24107" s="45"/>
      <c r="L24107" s="45"/>
      <c r="M24107" s="45"/>
    </row>
    <row r="24108" spans="8:13" s="28" customFormat="1" x14ac:dyDescent="0.2">
      <c r="H24108" s="12"/>
      <c r="J24108" s="29"/>
      <c r="K24108" s="45"/>
      <c r="L24108" s="45"/>
      <c r="M24108" s="45"/>
    </row>
    <row r="24109" spans="8:13" s="28" customFormat="1" x14ac:dyDescent="0.2">
      <c r="H24109" s="12"/>
      <c r="J24109" s="29"/>
      <c r="K24109" s="45"/>
      <c r="L24109" s="45"/>
      <c r="M24109" s="45"/>
    </row>
    <row r="24110" spans="8:13" s="28" customFormat="1" x14ac:dyDescent="0.2">
      <c r="H24110" s="12"/>
      <c r="J24110" s="29"/>
      <c r="K24110" s="45"/>
      <c r="L24110" s="45"/>
      <c r="M24110" s="45"/>
    </row>
    <row r="24111" spans="8:13" s="28" customFormat="1" x14ac:dyDescent="0.2">
      <c r="H24111" s="12"/>
      <c r="J24111" s="29"/>
      <c r="K24111" s="45"/>
      <c r="L24111" s="45"/>
      <c r="M24111" s="45"/>
    </row>
    <row r="24112" spans="8:13" s="28" customFormat="1" x14ac:dyDescent="0.2">
      <c r="H24112" s="12"/>
      <c r="J24112" s="29"/>
      <c r="K24112" s="45"/>
      <c r="L24112" s="45"/>
      <c r="M24112" s="45"/>
    </row>
    <row r="24113" spans="8:13" s="28" customFormat="1" x14ac:dyDescent="0.2">
      <c r="H24113" s="12"/>
      <c r="J24113" s="29"/>
      <c r="K24113" s="45"/>
      <c r="L24113" s="45"/>
      <c r="M24113" s="45"/>
    </row>
    <row r="24114" spans="8:13" s="28" customFormat="1" x14ac:dyDescent="0.2">
      <c r="H24114" s="12"/>
      <c r="J24114" s="29"/>
      <c r="K24114" s="45"/>
      <c r="L24114" s="45"/>
      <c r="M24114" s="45"/>
    </row>
    <row r="24115" spans="8:13" s="28" customFormat="1" x14ac:dyDescent="0.2">
      <c r="H24115" s="12"/>
      <c r="J24115" s="29"/>
      <c r="K24115" s="45"/>
      <c r="L24115" s="45"/>
      <c r="M24115" s="45"/>
    </row>
    <row r="24116" spans="8:13" s="28" customFormat="1" x14ac:dyDescent="0.2">
      <c r="H24116" s="12"/>
      <c r="J24116" s="29"/>
      <c r="K24116" s="45"/>
      <c r="L24116" s="45"/>
      <c r="M24116" s="45"/>
    </row>
    <row r="24117" spans="8:13" s="28" customFormat="1" x14ac:dyDescent="0.2">
      <c r="H24117" s="12"/>
      <c r="J24117" s="29"/>
      <c r="K24117" s="45"/>
      <c r="L24117" s="45"/>
      <c r="M24117" s="45"/>
    </row>
    <row r="24118" spans="8:13" s="28" customFormat="1" x14ac:dyDescent="0.2">
      <c r="H24118" s="12"/>
      <c r="J24118" s="29"/>
      <c r="K24118" s="45"/>
      <c r="L24118" s="45"/>
      <c r="M24118" s="45"/>
    </row>
    <row r="24119" spans="8:13" s="28" customFormat="1" x14ac:dyDescent="0.2">
      <c r="H24119" s="12"/>
      <c r="J24119" s="29"/>
      <c r="K24119" s="45"/>
      <c r="L24119" s="45"/>
      <c r="M24119" s="45"/>
    </row>
    <row r="24120" spans="8:13" s="28" customFormat="1" x14ac:dyDescent="0.2">
      <c r="H24120" s="12"/>
      <c r="J24120" s="29"/>
      <c r="K24120" s="45"/>
      <c r="L24120" s="45"/>
      <c r="M24120" s="45"/>
    </row>
    <row r="24121" spans="8:13" s="28" customFormat="1" x14ac:dyDescent="0.2">
      <c r="H24121" s="12"/>
      <c r="J24121" s="29"/>
      <c r="K24121" s="45"/>
      <c r="L24121" s="45"/>
      <c r="M24121" s="45"/>
    </row>
    <row r="24122" spans="8:13" s="28" customFormat="1" x14ac:dyDescent="0.2">
      <c r="H24122" s="12"/>
      <c r="J24122" s="29"/>
      <c r="K24122" s="45"/>
      <c r="L24122" s="45"/>
      <c r="M24122" s="45"/>
    </row>
    <row r="24123" spans="8:13" s="28" customFormat="1" x14ac:dyDescent="0.2">
      <c r="H24123" s="12"/>
      <c r="J24123" s="29"/>
      <c r="K24123" s="45"/>
      <c r="L24123" s="45"/>
      <c r="M24123" s="45"/>
    </row>
    <row r="24124" spans="8:13" s="28" customFormat="1" x14ac:dyDescent="0.2">
      <c r="H24124" s="12"/>
      <c r="J24124" s="29"/>
      <c r="K24124" s="45"/>
      <c r="L24124" s="45"/>
      <c r="M24124" s="45"/>
    </row>
    <row r="24125" spans="8:13" s="28" customFormat="1" x14ac:dyDescent="0.2">
      <c r="H24125" s="12"/>
      <c r="J24125" s="29"/>
      <c r="K24125" s="45"/>
      <c r="L24125" s="45"/>
      <c r="M24125" s="45"/>
    </row>
    <row r="24126" spans="8:13" s="28" customFormat="1" x14ac:dyDescent="0.2">
      <c r="H24126" s="12"/>
      <c r="J24126" s="29"/>
      <c r="K24126" s="45"/>
      <c r="L24126" s="45"/>
      <c r="M24126" s="45"/>
    </row>
    <row r="24127" spans="8:13" s="28" customFormat="1" x14ac:dyDescent="0.2">
      <c r="H24127" s="12"/>
      <c r="J24127" s="29"/>
      <c r="K24127" s="45"/>
      <c r="L24127" s="45"/>
      <c r="M24127" s="45"/>
    </row>
    <row r="24128" spans="8:13" s="28" customFormat="1" x14ac:dyDescent="0.2">
      <c r="H24128" s="12"/>
      <c r="J24128" s="29"/>
      <c r="K24128" s="45"/>
      <c r="L24128" s="45"/>
      <c r="M24128" s="45"/>
    </row>
    <row r="24129" spans="8:13" s="28" customFormat="1" x14ac:dyDescent="0.2">
      <c r="H24129" s="12"/>
      <c r="J24129" s="29"/>
      <c r="K24129" s="45"/>
      <c r="L24129" s="45"/>
      <c r="M24129" s="45"/>
    </row>
    <row r="24130" spans="8:13" s="28" customFormat="1" x14ac:dyDescent="0.2">
      <c r="H24130" s="12"/>
      <c r="J24130" s="29"/>
      <c r="K24130" s="45"/>
      <c r="L24130" s="45"/>
      <c r="M24130" s="45"/>
    </row>
    <row r="24131" spans="8:13" s="28" customFormat="1" x14ac:dyDescent="0.2">
      <c r="H24131" s="12"/>
      <c r="J24131" s="29"/>
      <c r="K24131" s="45"/>
      <c r="L24131" s="45"/>
      <c r="M24131" s="45"/>
    </row>
    <row r="24132" spans="8:13" s="28" customFormat="1" x14ac:dyDescent="0.2">
      <c r="H24132" s="12"/>
      <c r="J24132" s="29"/>
      <c r="K24132" s="45"/>
      <c r="L24132" s="45"/>
      <c r="M24132" s="45"/>
    </row>
    <row r="24133" spans="8:13" s="28" customFormat="1" x14ac:dyDescent="0.2">
      <c r="H24133" s="12"/>
      <c r="J24133" s="29"/>
      <c r="K24133" s="45"/>
      <c r="L24133" s="45"/>
      <c r="M24133" s="45"/>
    </row>
    <row r="24134" spans="8:13" s="28" customFormat="1" x14ac:dyDescent="0.2">
      <c r="H24134" s="12"/>
      <c r="J24134" s="29"/>
      <c r="K24134" s="45"/>
      <c r="L24134" s="45"/>
      <c r="M24134" s="45"/>
    </row>
    <row r="24135" spans="8:13" s="28" customFormat="1" x14ac:dyDescent="0.2">
      <c r="H24135" s="12"/>
      <c r="J24135" s="29"/>
      <c r="K24135" s="45"/>
      <c r="L24135" s="45"/>
      <c r="M24135" s="45"/>
    </row>
    <row r="24136" spans="8:13" s="28" customFormat="1" x14ac:dyDescent="0.2">
      <c r="H24136" s="12"/>
      <c r="J24136" s="29"/>
      <c r="K24136" s="45"/>
      <c r="L24136" s="45"/>
      <c r="M24136" s="45"/>
    </row>
    <row r="24137" spans="8:13" s="28" customFormat="1" x14ac:dyDescent="0.2">
      <c r="H24137" s="12"/>
      <c r="J24137" s="29"/>
      <c r="K24137" s="45"/>
      <c r="L24137" s="45"/>
      <c r="M24137" s="45"/>
    </row>
    <row r="24138" spans="8:13" s="28" customFormat="1" x14ac:dyDescent="0.2">
      <c r="H24138" s="12"/>
      <c r="J24138" s="29"/>
      <c r="K24138" s="45"/>
      <c r="L24138" s="45"/>
      <c r="M24138" s="45"/>
    </row>
    <row r="24139" spans="8:13" s="28" customFormat="1" x14ac:dyDescent="0.2">
      <c r="H24139" s="12"/>
      <c r="J24139" s="29"/>
      <c r="K24139" s="45"/>
      <c r="L24139" s="45"/>
      <c r="M24139" s="45"/>
    </row>
    <row r="24140" spans="8:13" s="28" customFormat="1" x14ac:dyDescent="0.2">
      <c r="H24140" s="12"/>
      <c r="J24140" s="29"/>
      <c r="K24140" s="45"/>
      <c r="L24140" s="45"/>
      <c r="M24140" s="45"/>
    </row>
    <row r="24141" spans="8:13" s="28" customFormat="1" x14ac:dyDescent="0.2">
      <c r="H24141" s="12"/>
      <c r="J24141" s="29"/>
      <c r="K24141" s="45"/>
      <c r="L24141" s="45"/>
      <c r="M24141" s="45"/>
    </row>
    <row r="24142" spans="8:13" s="28" customFormat="1" x14ac:dyDescent="0.2">
      <c r="H24142" s="12"/>
      <c r="J24142" s="29"/>
      <c r="K24142" s="45"/>
      <c r="L24142" s="45"/>
      <c r="M24142" s="45"/>
    </row>
    <row r="24143" spans="8:13" s="28" customFormat="1" x14ac:dyDescent="0.2">
      <c r="H24143" s="12"/>
      <c r="J24143" s="29"/>
      <c r="K24143" s="45"/>
      <c r="L24143" s="45"/>
      <c r="M24143" s="45"/>
    </row>
    <row r="24144" spans="8:13" s="28" customFormat="1" x14ac:dyDescent="0.2">
      <c r="H24144" s="12"/>
      <c r="J24144" s="29"/>
      <c r="K24144" s="45"/>
      <c r="L24144" s="45"/>
      <c r="M24144" s="45"/>
    </row>
    <row r="24145" spans="8:13" s="28" customFormat="1" x14ac:dyDescent="0.2">
      <c r="H24145" s="12"/>
      <c r="J24145" s="29"/>
      <c r="K24145" s="45"/>
      <c r="L24145" s="45"/>
      <c r="M24145" s="45"/>
    </row>
    <row r="24146" spans="8:13" s="28" customFormat="1" x14ac:dyDescent="0.2">
      <c r="H24146" s="12"/>
      <c r="J24146" s="29"/>
      <c r="K24146" s="45"/>
      <c r="L24146" s="45"/>
      <c r="M24146" s="45"/>
    </row>
    <row r="24147" spans="8:13" s="28" customFormat="1" x14ac:dyDescent="0.2">
      <c r="H24147" s="12"/>
      <c r="J24147" s="29"/>
      <c r="K24147" s="45"/>
      <c r="L24147" s="45"/>
      <c r="M24147" s="45"/>
    </row>
    <row r="24148" spans="8:13" s="28" customFormat="1" x14ac:dyDescent="0.2">
      <c r="H24148" s="12"/>
      <c r="J24148" s="29"/>
      <c r="K24148" s="45"/>
      <c r="L24148" s="45"/>
      <c r="M24148" s="45"/>
    </row>
    <row r="24149" spans="8:13" s="28" customFormat="1" x14ac:dyDescent="0.2">
      <c r="H24149" s="12"/>
      <c r="J24149" s="29"/>
      <c r="K24149" s="45"/>
      <c r="L24149" s="45"/>
      <c r="M24149" s="45"/>
    </row>
    <row r="24150" spans="8:13" s="28" customFormat="1" x14ac:dyDescent="0.2">
      <c r="H24150" s="12"/>
      <c r="J24150" s="29"/>
      <c r="K24150" s="45"/>
      <c r="L24150" s="45"/>
      <c r="M24150" s="45"/>
    </row>
    <row r="24151" spans="8:13" s="28" customFormat="1" x14ac:dyDescent="0.2">
      <c r="H24151" s="12"/>
      <c r="J24151" s="29"/>
      <c r="K24151" s="45"/>
      <c r="L24151" s="45"/>
      <c r="M24151" s="45"/>
    </row>
    <row r="24152" spans="8:13" s="28" customFormat="1" x14ac:dyDescent="0.2">
      <c r="H24152" s="12"/>
      <c r="J24152" s="29"/>
      <c r="K24152" s="45"/>
      <c r="L24152" s="45"/>
      <c r="M24152" s="45"/>
    </row>
    <row r="24153" spans="8:13" s="28" customFormat="1" x14ac:dyDescent="0.2">
      <c r="H24153" s="12"/>
      <c r="J24153" s="29"/>
      <c r="K24153" s="45"/>
      <c r="L24153" s="45"/>
      <c r="M24153" s="45"/>
    </row>
    <row r="24154" spans="8:13" s="28" customFormat="1" x14ac:dyDescent="0.2">
      <c r="H24154" s="12"/>
      <c r="J24154" s="29"/>
      <c r="K24154" s="45"/>
      <c r="L24154" s="45"/>
      <c r="M24154" s="45"/>
    </row>
    <row r="24155" spans="8:13" s="28" customFormat="1" x14ac:dyDescent="0.2">
      <c r="H24155" s="12"/>
      <c r="J24155" s="29"/>
      <c r="K24155" s="45"/>
      <c r="L24155" s="45"/>
      <c r="M24155" s="45"/>
    </row>
    <row r="24156" spans="8:13" s="28" customFormat="1" x14ac:dyDescent="0.2">
      <c r="H24156" s="12"/>
      <c r="J24156" s="29"/>
      <c r="K24156" s="45"/>
      <c r="L24156" s="45"/>
      <c r="M24156" s="45"/>
    </row>
    <row r="24157" spans="8:13" s="28" customFormat="1" x14ac:dyDescent="0.2">
      <c r="H24157" s="12"/>
      <c r="J24157" s="29"/>
      <c r="K24157" s="45"/>
      <c r="L24157" s="45"/>
      <c r="M24157" s="45"/>
    </row>
    <row r="24158" spans="8:13" s="28" customFormat="1" x14ac:dyDescent="0.2">
      <c r="H24158" s="12"/>
      <c r="J24158" s="29"/>
      <c r="K24158" s="45"/>
      <c r="L24158" s="45"/>
      <c r="M24158" s="45"/>
    </row>
    <row r="24159" spans="8:13" s="28" customFormat="1" x14ac:dyDescent="0.2">
      <c r="H24159" s="12"/>
      <c r="J24159" s="29"/>
      <c r="K24159" s="45"/>
      <c r="L24159" s="45"/>
      <c r="M24159" s="45"/>
    </row>
    <row r="24160" spans="8:13" s="28" customFormat="1" x14ac:dyDescent="0.2">
      <c r="H24160" s="12"/>
      <c r="J24160" s="29"/>
      <c r="K24160" s="45"/>
      <c r="L24160" s="45"/>
      <c r="M24160" s="45"/>
    </row>
    <row r="24161" spans="8:13" s="28" customFormat="1" x14ac:dyDescent="0.2">
      <c r="H24161" s="12"/>
      <c r="J24161" s="29"/>
      <c r="K24161" s="45"/>
      <c r="L24161" s="45"/>
      <c r="M24161" s="45"/>
    </row>
    <row r="24162" spans="8:13" s="28" customFormat="1" x14ac:dyDescent="0.2">
      <c r="H24162" s="12"/>
      <c r="J24162" s="29"/>
      <c r="K24162" s="45"/>
      <c r="L24162" s="45"/>
      <c r="M24162" s="45"/>
    </row>
    <row r="24163" spans="8:13" s="28" customFormat="1" x14ac:dyDescent="0.2">
      <c r="H24163" s="12"/>
      <c r="J24163" s="29"/>
      <c r="K24163" s="45"/>
      <c r="L24163" s="45"/>
      <c r="M24163" s="45"/>
    </row>
    <row r="24164" spans="8:13" s="28" customFormat="1" x14ac:dyDescent="0.2">
      <c r="H24164" s="12"/>
      <c r="J24164" s="29"/>
      <c r="K24164" s="45"/>
      <c r="L24164" s="45"/>
      <c r="M24164" s="45"/>
    </row>
    <row r="24165" spans="8:13" s="28" customFormat="1" x14ac:dyDescent="0.2">
      <c r="H24165" s="12"/>
      <c r="J24165" s="29"/>
      <c r="K24165" s="45"/>
      <c r="L24165" s="45"/>
      <c r="M24165" s="45"/>
    </row>
    <row r="24166" spans="8:13" s="28" customFormat="1" x14ac:dyDescent="0.2">
      <c r="H24166" s="12"/>
      <c r="J24166" s="29"/>
      <c r="K24166" s="45"/>
      <c r="L24166" s="45"/>
      <c r="M24166" s="45"/>
    </row>
    <row r="24167" spans="8:13" s="28" customFormat="1" x14ac:dyDescent="0.2">
      <c r="H24167" s="12"/>
      <c r="J24167" s="29"/>
      <c r="K24167" s="45"/>
      <c r="L24167" s="45"/>
      <c r="M24167" s="45"/>
    </row>
    <row r="24168" spans="8:13" s="28" customFormat="1" x14ac:dyDescent="0.2">
      <c r="H24168" s="12"/>
      <c r="J24168" s="29"/>
      <c r="K24168" s="45"/>
      <c r="L24168" s="45"/>
      <c r="M24168" s="45"/>
    </row>
    <row r="24169" spans="8:13" s="28" customFormat="1" x14ac:dyDescent="0.2">
      <c r="H24169" s="12"/>
      <c r="J24169" s="29"/>
      <c r="K24169" s="45"/>
      <c r="L24169" s="45"/>
      <c r="M24169" s="45"/>
    </row>
    <row r="24170" spans="8:13" s="28" customFormat="1" x14ac:dyDescent="0.2">
      <c r="H24170" s="12"/>
      <c r="J24170" s="29"/>
      <c r="K24170" s="45"/>
      <c r="L24170" s="45"/>
      <c r="M24170" s="45"/>
    </row>
    <row r="24171" spans="8:13" s="28" customFormat="1" x14ac:dyDescent="0.2">
      <c r="H24171" s="12"/>
      <c r="J24171" s="29"/>
      <c r="K24171" s="45"/>
      <c r="L24171" s="45"/>
      <c r="M24171" s="45"/>
    </row>
    <row r="24172" spans="8:13" s="28" customFormat="1" x14ac:dyDescent="0.2">
      <c r="H24172" s="12"/>
      <c r="J24172" s="29"/>
      <c r="K24172" s="45"/>
      <c r="L24172" s="45"/>
      <c r="M24172" s="45"/>
    </row>
    <row r="24173" spans="8:13" s="28" customFormat="1" x14ac:dyDescent="0.2">
      <c r="H24173" s="12"/>
      <c r="J24173" s="29"/>
      <c r="K24173" s="45"/>
      <c r="L24173" s="45"/>
      <c r="M24173" s="45"/>
    </row>
    <row r="24174" spans="8:13" s="28" customFormat="1" x14ac:dyDescent="0.2">
      <c r="H24174" s="12"/>
      <c r="J24174" s="29"/>
      <c r="K24174" s="45"/>
      <c r="L24174" s="45"/>
      <c r="M24174" s="45"/>
    </row>
    <row r="24175" spans="8:13" s="28" customFormat="1" x14ac:dyDescent="0.2">
      <c r="H24175" s="12"/>
      <c r="J24175" s="29"/>
      <c r="K24175" s="45"/>
      <c r="L24175" s="45"/>
      <c r="M24175" s="45"/>
    </row>
    <row r="24176" spans="8:13" s="28" customFormat="1" x14ac:dyDescent="0.2">
      <c r="H24176" s="12"/>
      <c r="J24176" s="29"/>
      <c r="K24176" s="45"/>
      <c r="L24176" s="45"/>
      <c r="M24176" s="45"/>
    </row>
    <row r="24177" spans="8:13" s="28" customFormat="1" x14ac:dyDescent="0.2">
      <c r="H24177" s="12"/>
      <c r="J24177" s="29"/>
      <c r="K24177" s="45"/>
      <c r="L24177" s="45"/>
      <c r="M24177" s="45"/>
    </row>
    <row r="24178" spans="8:13" s="28" customFormat="1" x14ac:dyDescent="0.2">
      <c r="H24178" s="12"/>
      <c r="J24178" s="29"/>
      <c r="K24178" s="45"/>
      <c r="L24178" s="45"/>
      <c r="M24178" s="45"/>
    </row>
    <row r="24179" spans="8:13" s="28" customFormat="1" x14ac:dyDescent="0.2">
      <c r="H24179" s="12"/>
      <c r="J24179" s="29"/>
      <c r="K24179" s="45"/>
      <c r="L24179" s="45"/>
      <c r="M24179" s="45"/>
    </row>
    <row r="24180" spans="8:13" s="28" customFormat="1" x14ac:dyDescent="0.2">
      <c r="H24180" s="12"/>
      <c r="J24180" s="29"/>
      <c r="K24180" s="45"/>
      <c r="L24180" s="45"/>
      <c r="M24180" s="45"/>
    </row>
    <row r="24181" spans="8:13" s="28" customFormat="1" x14ac:dyDescent="0.2">
      <c r="H24181" s="12"/>
      <c r="J24181" s="29"/>
      <c r="K24181" s="45"/>
      <c r="L24181" s="45"/>
      <c r="M24181" s="45"/>
    </row>
    <row r="24182" spans="8:13" s="28" customFormat="1" x14ac:dyDescent="0.2">
      <c r="H24182" s="12"/>
      <c r="J24182" s="29"/>
      <c r="K24182" s="45"/>
      <c r="L24182" s="45"/>
      <c r="M24182" s="45"/>
    </row>
    <row r="24183" spans="8:13" s="28" customFormat="1" x14ac:dyDescent="0.2">
      <c r="H24183" s="12"/>
      <c r="J24183" s="29"/>
      <c r="K24183" s="45"/>
      <c r="L24183" s="45"/>
      <c r="M24183" s="45"/>
    </row>
    <row r="24184" spans="8:13" s="28" customFormat="1" x14ac:dyDescent="0.2">
      <c r="H24184" s="12"/>
      <c r="J24184" s="29"/>
      <c r="K24184" s="45"/>
      <c r="L24184" s="45"/>
      <c r="M24184" s="45"/>
    </row>
    <row r="24185" spans="8:13" s="28" customFormat="1" x14ac:dyDescent="0.2">
      <c r="H24185" s="12"/>
      <c r="J24185" s="29"/>
      <c r="K24185" s="45"/>
      <c r="L24185" s="45"/>
      <c r="M24185" s="45"/>
    </row>
    <row r="24186" spans="8:13" s="28" customFormat="1" x14ac:dyDescent="0.2">
      <c r="H24186" s="12"/>
      <c r="J24186" s="29"/>
      <c r="K24186" s="45"/>
      <c r="L24186" s="45"/>
      <c r="M24186" s="45"/>
    </row>
    <row r="24187" spans="8:13" s="28" customFormat="1" x14ac:dyDescent="0.2">
      <c r="H24187" s="12"/>
      <c r="J24187" s="29"/>
      <c r="K24187" s="45"/>
      <c r="L24187" s="45"/>
      <c r="M24187" s="45"/>
    </row>
    <row r="24188" spans="8:13" s="28" customFormat="1" x14ac:dyDescent="0.2">
      <c r="H24188" s="12"/>
      <c r="J24188" s="29"/>
      <c r="K24188" s="45"/>
      <c r="L24188" s="45"/>
      <c r="M24188" s="45"/>
    </row>
    <row r="24189" spans="8:13" s="28" customFormat="1" x14ac:dyDescent="0.2">
      <c r="H24189" s="12"/>
      <c r="J24189" s="29"/>
      <c r="K24189" s="45"/>
      <c r="L24189" s="45"/>
      <c r="M24189" s="45"/>
    </row>
    <row r="24190" spans="8:13" s="28" customFormat="1" x14ac:dyDescent="0.2">
      <c r="H24190" s="12"/>
      <c r="J24190" s="29"/>
      <c r="K24190" s="45"/>
      <c r="L24190" s="45"/>
      <c r="M24190" s="45"/>
    </row>
    <row r="24191" spans="8:13" s="28" customFormat="1" x14ac:dyDescent="0.2">
      <c r="H24191" s="12"/>
      <c r="J24191" s="29"/>
      <c r="K24191" s="45"/>
      <c r="L24191" s="45"/>
      <c r="M24191" s="45"/>
    </row>
    <row r="24192" spans="8:13" s="28" customFormat="1" x14ac:dyDescent="0.2">
      <c r="H24192" s="12"/>
      <c r="J24192" s="29"/>
      <c r="K24192" s="45"/>
      <c r="L24192" s="45"/>
      <c r="M24192" s="45"/>
    </row>
    <row r="24193" spans="8:13" s="28" customFormat="1" x14ac:dyDescent="0.2">
      <c r="H24193" s="12"/>
      <c r="J24193" s="29"/>
      <c r="K24193" s="45"/>
      <c r="L24193" s="45"/>
      <c r="M24193" s="45"/>
    </row>
    <row r="24194" spans="8:13" s="28" customFormat="1" x14ac:dyDescent="0.2">
      <c r="H24194" s="12"/>
      <c r="J24194" s="29"/>
      <c r="K24194" s="45"/>
      <c r="L24194" s="45"/>
      <c r="M24194" s="45"/>
    </row>
    <row r="24195" spans="8:13" s="28" customFormat="1" x14ac:dyDescent="0.2">
      <c r="H24195" s="12"/>
      <c r="J24195" s="29"/>
      <c r="K24195" s="45"/>
      <c r="L24195" s="45"/>
      <c r="M24195" s="45"/>
    </row>
    <row r="24196" spans="8:13" s="28" customFormat="1" x14ac:dyDescent="0.2">
      <c r="H24196" s="12"/>
      <c r="J24196" s="29"/>
      <c r="K24196" s="45"/>
      <c r="L24196" s="45"/>
      <c r="M24196" s="45"/>
    </row>
    <row r="24197" spans="8:13" s="28" customFormat="1" x14ac:dyDescent="0.2">
      <c r="H24197" s="12"/>
      <c r="J24197" s="29"/>
      <c r="K24197" s="45"/>
      <c r="L24197" s="45"/>
      <c r="M24197" s="45"/>
    </row>
    <row r="24198" spans="8:13" s="28" customFormat="1" x14ac:dyDescent="0.2">
      <c r="H24198" s="12"/>
      <c r="J24198" s="29"/>
      <c r="K24198" s="45"/>
      <c r="L24198" s="45"/>
      <c r="M24198" s="45"/>
    </row>
    <row r="24199" spans="8:13" s="28" customFormat="1" x14ac:dyDescent="0.2">
      <c r="H24199" s="12"/>
      <c r="J24199" s="29"/>
      <c r="K24199" s="45"/>
      <c r="L24199" s="45"/>
      <c r="M24199" s="45"/>
    </row>
    <row r="24200" spans="8:13" s="28" customFormat="1" x14ac:dyDescent="0.2">
      <c r="H24200" s="12"/>
      <c r="J24200" s="29"/>
      <c r="K24200" s="45"/>
      <c r="L24200" s="45"/>
      <c r="M24200" s="45"/>
    </row>
    <row r="24201" spans="8:13" s="28" customFormat="1" x14ac:dyDescent="0.2">
      <c r="H24201" s="12"/>
      <c r="J24201" s="29"/>
      <c r="K24201" s="45"/>
      <c r="L24201" s="45"/>
      <c r="M24201" s="45"/>
    </row>
    <row r="24202" spans="8:13" s="28" customFormat="1" x14ac:dyDescent="0.2">
      <c r="H24202" s="12"/>
      <c r="J24202" s="29"/>
      <c r="K24202" s="45"/>
      <c r="L24202" s="45"/>
      <c r="M24202" s="45"/>
    </row>
    <row r="24203" spans="8:13" s="28" customFormat="1" x14ac:dyDescent="0.2">
      <c r="H24203" s="12"/>
      <c r="J24203" s="29"/>
      <c r="K24203" s="45"/>
      <c r="L24203" s="45"/>
      <c r="M24203" s="45"/>
    </row>
    <row r="24204" spans="8:13" s="28" customFormat="1" x14ac:dyDescent="0.2">
      <c r="H24204" s="12"/>
      <c r="J24204" s="29"/>
      <c r="K24204" s="45"/>
      <c r="L24204" s="45"/>
      <c r="M24204" s="45"/>
    </row>
    <row r="24205" spans="8:13" s="28" customFormat="1" x14ac:dyDescent="0.2">
      <c r="H24205" s="12"/>
      <c r="J24205" s="29"/>
      <c r="K24205" s="45"/>
      <c r="L24205" s="45"/>
      <c r="M24205" s="45"/>
    </row>
    <row r="24206" spans="8:13" s="28" customFormat="1" x14ac:dyDescent="0.2">
      <c r="H24206" s="12"/>
      <c r="J24206" s="29"/>
      <c r="K24206" s="45"/>
      <c r="L24206" s="45"/>
      <c r="M24206" s="45"/>
    </row>
    <row r="24207" spans="8:13" s="28" customFormat="1" x14ac:dyDescent="0.2">
      <c r="H24207" s="12"/>
      <c r="J24207" s="29"/>
      <c r="K24207" s="45"/>
      <c r="L24207" s="45"/>
      <c r="M24207" s="45"/>
    </row>
    <row r="24208" spans="8:13" s="28" customFormat="1" x14ac:dyDescent="0.2">
      <c r="H24208" s="12"/>
      <c r="J24208" s="29"/>
      <c r="K24208" s="45"/>
      <c r="L24208" s="45"/>
      <c r="M24208" s="45"/>
    </row>
    <row r="24209" spans="8:13" s="28" customFormat="1" x14ac:dyDescent="0.2">
      <c r="H24209" s="12"/>
      <c r="J24209" s="29"/>
      <c r="K24209" s="45"/>
      <c r="L24209" s="45"/>
      <c r="M24209" s="45"/>
    </row>
    <row r="24210" spans="8:13" s="28" customFormat="1" x14ac:dyDescent="0.2">
      <c r="H24210" s="12"/>
      <c r="J24210" s="29"/>
      <c r="K24210" s="45"/>
      <c r="L24210" s="45"/>
      <c r="M24210" s="45"/>
    </row>
    <row r="24211" spans="8:13" s="28" customFormat="1" x14ac:dyDescent="0.2">
      <c r="H24211" s="12"/>
      <c r="J24211" s="29"/>
      <c r="K24211" s="45"/>
      <c r="L24211" s="45"/>
      <c r="M24211" s="45"/>
    </row>
    <row r="24212" spans="8:13" s="28" customFormat="1" x14ac:dyDescent="0.2">
      <c r="H24212" s="12"/>
      <c r="J24212" s="29"/>
      <c r="K24212" s="45"/>
      <c r="L24212" s="45"/>
      <c r="M24212" s="45"/>
    </row>
    <row r="24213" spans="8:13" s="28" customFormat="1" x14ac:dyDescent="0.2">
      <c r="H24213" s="12"/>
      <c r="J24213" s="29"/>
      <c r="K24213" s="45"/>
      <c r="L24213" s="45"/>
      <c r="M24213" s="45"/>
    </row>
    <row r="24214" spans="8:13" s="28" customFormat="1" x14ac:dyDescent="0.2">
      <c r="H24214" s="12"/>
      <c r="J24214" s="29"/>
      <c r="K24214" s="45"/>
      <c r="L24214" s="45"/>
      <c r="M24214" s="45"/>
    </row>
    <row r="24215" spans="8:13" s="28" customFormat="1" x14ac:dyDescent="0.2">
      <c r="H24215" s="12"/>
      <c r="J24215" s="29"/>
      <c r="K24215" s="45"/>
      <c r="L24215" s="45"/>
      <c r="M24215" s="45"/>
    </row>
    <row r="24216" spans="8:13" s="28" customFormat="1" x14ac:dyDescent="0.2">
      <c r="H24216" s="12"/>
      <c r="J24216" s="29"/>
      <c r="K24216" s="45"/>
      <c r="L24216" s="45"/>
      <c r="M24216" s="45"/>
    </row>
    <row r="24217" spans="8:13" s="28" customFormat="1" x14ac:dyDescent="0.2">
      <c r="H24217" s="12"/>
      <c r="J24217" s="29"/>
      <c r="K24217" s="45"/>
      <c r="L24217" s="45"/>
      <c r="M24217" s="45"/>
    </row>
    <row r="24218" spans="8:13" s="28" customFormat="1" x14ac:dyDescent="0.2">
      <c r="H24218" s="12"/>
      <c r="J24218" s="29"/>
      <c r="K24218" s="45"/>
      <c r="L24218" s="45"/>
      <c r="M24218" s="45"/>
    </row>
    <row r="24219" spans="8:13" s="28" customFormat="1" x14ac:dyDescent="0.2">
      <c r="H24219" s="12"/>
      <c r="J24219" s="29"/>
      <c r="K24219" s="45"/>
      <c r="L24219" s="45"/>
      <c r="M24219" s="45"/>
    </row>
    <row r="24220" spans="8:13" s="28" customFormat="1" x14ac:dyDescent="0.2">
      <c r="H24220" s="12"/>
      <c r="J24220" s="29"/>
      <c r="K24220" s="45"/>
      <c r="L24220" s="45"/>
      <c r="M24220" s="45"/>
    </row>
    <row r="24221" spans="8:13" s="28" customFormat="1" x14ac:dyDescent="0.2">
      <c r="H24221" s="12"/>
      <c r="J24221" s="29"/>
      <c r="K24221" s="45"/>
      <c r="L24221" s="45"/>
      <c r="M24221" s="45"/>
    </row>
    <row r="24222" spans="8:13" s="28" customFormat="1" x14ac:dyDescent="0.2">
      <c r="H24222" s="12"/>
      <c r="J24222" s="29"/>
      <c r="K24222" s="45"/>
      <c r="L24222" s="45"/>
      <c r="M24222" s="45"/>
    </row>
    <row r="24223" spans="8:13" s="28" customFormat="1" x14ac:dyDescent="0.2">
      <c r="H24223" s="12"/>
      <c r="J24223" s="29"/>
      <c r="K24223" s="45"/>
      <c r="L24223" s="45"/>
      <c r="M24223" s="45"/>
    </row>
    <row r="24224" spans="8:13" s="28" customFormat="1" x14ac:dyDescent="0.2">
      <c r="H24224" s="12"/>
      <c r="J24224" s="29"/>
      <c r="K24224" s="45"/>
      <c r="L24224" s="45"/>
      <c r="M24224" s="45"/>
    </row>
    <row r="24225" spans="8:13" s="28" customFormat="1" x14ac:dyDescent="0.2">
      <c r="H24225" s="12"/>
      <c r="J24225" s="29"/>
      <c r="K24225" s="45"/>
      <c r="L24225" s="45"/>
      <c r="M24225" s="45"/>
    </row>
    <row r="24226" spans="8:13" s="28" customFormat="1" x14ac:dyDescent="0.2">
      <c r="H24226" s="12"/>
      <c r="J24226" s="29"/>
      <c r="K24226" s="45"/>
      <c r="L24226" s="45"/>
      <c r="M24226" s="45"/>
    </row>
    <row r="24227" spans="8:13" s="28" customFormat="1" x14ac:dyDescent="0.2">
      <c r="H24227" s="12"/>
      <c r="J24227" s="29"/>
      <c r="K24227" s="45"/>
      <c r="L24227" s="45"/>
      <c r="M24227" s="45"/>
    </row>
    <row r="24228" spans="8:13" s="28" customFormat="1" x14ac:dyDescent="0.2">
      <c r="H24228" s="12"/>
      <c r="J24228" s="29"/>
      <c r="K24228" s="45"/>
      <c r="L24228" s="45"/>
      <c r="M24228" s="45"/>
    </row>
    <row r="24229" spans="8:13" s="28" customFormat="1" x14ac:dyDescent="0.2">
      <c r="H24229" s="12"/>
      <c r="J24229" s="29"/>
      <c r="K24229" s="45"/>
      <c r="L24229" s="45"/>
      <c r="M24229" s="45"/>
    </row>
    <row r="24230" spans="8:13" s="28" customFormat="1" x14ac:dyDescent="0.2">
      <c r="H24230" s="12"/>
      <c r="J24230" s="29"/>
      <c r="K24230" s="45"/>
      <c r="L24230" s="45"/>
      <c r="M24230" s="45"/>
    </row>
    <row r="24231" spans="8:13" s="28" customFormat="1" x14ac:dyDescent="0.2">
      <c r="H24231" s="12"/>
      <c r="J24231" s="29"/>
      <c r="K24231" s="45"/>
      <c r="L24231" s="45"/>
      <c r="M24231" s="45"/>
    </row>
    <row r="24232" spans="8:13" s="28" customFormat="1" x14ac:dyDescent="0.2">
      <c r="H24232" s="12"/>
      <c r="J24232" s="29"/>
      <c r="K24232" s="45"/>
      <c r="L24232" s="45"/>
      <c r="M24232" s="45"/>
    </row>
    <row r="24233" spans="8:13" s="28" customFormat="1" x14ac:dyDescent="0.2">
      <c r="H24233" s="12"/>
      <c r="J24233" s="29"/>
      <c r="K24233" s="45"/>
      <c r="L24233" s="45"/>
      <c r="M24233" s="45"/>
    </row>
    <row r="24234" spans="8:13" s="28" customFormat="1" x14ac:dyDescent="0.2">
      <c r="H24234" s="12"/>
      <c r="J24234" s="29"/>
      <c r="K24234" s="45"/>
      <c r="L24234" s="45"/>
      <c r="M24234" s="45"/>
    </row>
    <row r="24235" spans="8:13" s="28" customFormat="1" x14ac:dyDescent="0.2">
      <c r="H24235" s="12"/>
      <c r="J24235" s="29"/>
      <c r="K24235" s="45"/>
      <c r="L24235" s="45"/>
      <c r="M24235" s="45"/>
    </row>
    <row r="24236" spans="8:13" s="28" customFormat="1" x14ac:dyDescent="0.2">
      <c r="H24236" s="12"/>
      <c r="J24236" s="29"/>
      <c r="K24236" s="45"/>
      <c r="L24236" s="45"/>
      <c r="M24236" s="45"/>
    </row>
    <row r="24237" spans="8:13" s="28" customFormat="1" x14ac:dyDescent="0.2">
      <c r="H24237" s="12"/>
      <c r="J24237" s="29"/>
      <c r="K24237" s="45"/>
      <c r="L24237" s="45"/>
      <c r="M24237" s="45"/>
    </row>
    <row r="24238" spans="8:13" s="28" customFormat="1" x14ac:dyDescent="0.2">
      <c r="H24238" s="12"/>
      <c r="J24238" s="29"/>
      <c r="K24238" s="45"/>
      <c r="L24238" s="45"/>
      <c r="M24238" s="45"/>
    </row>
    <row r="24239" spans="8:13" s="28" customFormat="1" x14ac:dyDescent="0.2">
      <c r="H24239" s="12"/>
      <c r="J24239" s="29"/>
      <c r="K24239" s="45"/>
      <c r="L24239" s="45"/>
      <c r="M24239" s="45"/>
    </row>
    <row r="24240" spans="8:13" s="28" customFormat="1" x14ac:dyDescent="0.2">
      <c r="H24240" s="12"/>
      <c r="J24240" s="29"/>
      <c r="K24240" s="45"/>
      <c r="L24240" s="45"/>
      <c r="M24240" s="45"/>
    </row>
    <row r="24241" spans="8:13" s="28" customFormat="1" x14ac:dyDescent="0.2">
      <c r="H24241" s="12"/>
      <c r="J24241" s="29"/>
      <c r="K24241" s="45"/>
      <c r="L24241" s="45"/>
      <c r="M24241" s="45"/>
    </row>
    <row r="24242" spans="8:13" s="28" customFormat="1" x14ac:dyDescent="0.2">
      <c r="H24242" s="12"/>
      <c r="J24242" s="29"/>
      <c r="K24242" s="45"/>
      <c r="L24242" s="45"/>
      <c r="M24242" s="45"/>
    </row>
    <row r="24243" spans="8:13" s="28" customFormat="1" x14ac:dyDescent="0.2">
      <c r="H24243" s="12"/>
      <c r="J24243" s="29"/>
      <c r="K24243" s="45"/>
      <c r="L24243" s="45"/>
      <c r="M24243" s="45"/>
    </row>
    <row r="24244" spans="8:13" s="28" customFormat="1" x14ac:dyDescent="0.2">
      <c r="H24244" s="12"/>
      <c r="J24244" s="29"/>
      <c r="K24244" s="45"/>
      <c r="L24244" s="45"/>
      <c r="M24244" s="45"/>
    </row>
    <row r="24245" spans="8:13" s="28" customFormat="1" x14ac:dyDescent="0.2">
      <c r="H24245" s="12"/>
      <c r="J24245" s="29"/>
      <c r="K24245" s="45"/>
      <c r="L24245" s="45"/>
      <c r="M24245" s="45"/>
    </row>
    <row r="24246" spans="8:13" s="28" customFormat="1" x14ac:dyDescent="0.2">
      <c r="H24246" s="12"/>
      <c r="J24246" s="29"/>
      <c r="K24246" s="45"/>
      <c r="L24246" s="45"/>
      <c r="M24246" s="45"/>
    </row>
    <row r="24247" spans="8:13" s="28" customFormat="1" x14ac:dyDescent="0.2">
      <c r="H24247" s="12"/>
      <c r="J24247" s="29"/>
      <c r="K24247" s="45"/>
      <c r="L24247" s="45"/>
      <c r="M24247" s="45"/>
    </row>
    <row r="24248" spans="8:13" s="28" customFormat="1" x14ac:dyDescent="0.2">
      <c r="H24248" s="12"/>
      <c r="J24248" s="29"/>
      <c r="K24248" s="45"/>
      <c r="L24248" s="45"/>
      <c r="M24248" s="45"/>
    </row>
    <row r="24249" spans="8:13" s="28" customFormat="1" x14ac:dyDescent="0.2">
      <c r="H24249" s="12"/>
      <c r="J24249" s="29"/>
      <c r="K24249" s="45"/>
      <c r="L24249" s="45"/>
      <c r="M24249" s="45"/>
    </row>
    <row r="24250" spans="8:13" s="28" customFormat="1" x14ac:dyDescent="0.2">
      <c r="H24250" s="12"/>
      <c r="J24250" s="29"/>
      <c r="K24250" s="45"/>
      <c r="L24250" s="45"/>
      <c r="M24250" s="45"/>
    </row>
    <row r="24251" spans="8:13" s="28" customFormat="1" x14ac:dyDescent="0.2">
      <c r="H24251" s="12"/>
      <c r="J24251" s="29"/>
      <c r="K24251" s="45"/>
      <c r="L24251" s="45"/>
      <c r="M24251" s="45"/>
    </row>
    <row r="24252" spans="8:13" s="28" customFormat="1" x14ac:dyDescent="0.2">
      <c r="H24252" s="12"/>
      <c r="J24252" s="29"/>
      <c r="K24252" s="45"/>
      <c r="L24252" s="45"/>
      <c r="M24252" s="45"/>
    </row>
    <row r="24253" spans="8:13" s="28" customFormat="1" x14ac:dyDescent="0.2">
      <c r="H24253" s="12"/>
      <c r="J24253" s="29"/>
      <c r="K24253" s="45"/>
      <c r="L24253" s="45"/>
      <c r="M24253" s="45"/>
    </row>
    <row r="24254" spans="8:13" s="28" customFormat="1" x14ac:dyDescent="0.2">
      <c r="H24254" s="12"/>
      <c r="J24254" s="29"/>
      <c r="K24254" s="45"/>
      <c r="L24254" s="45"/>
      <c r="M24254" s="45"/>
    </row>
    <row r="24255" spans="8:13" s="28" customFormat="1" x14ac:dyDescent="0.2">
      <c r="H24255" s="12"/>
      <c r="J24255" s="29"/>
      <c r="K24255" s="45"/>
      <c r="L24255" s="45"/>
      <c r="M24255" s="45"/>
    </row>
    <row r="24256" spans="8:13" s="28" customFormat="1" x14ac:dyDescent="0.2">
      <c r="H24256" s="12"/>
      <c r="J24256" s="29"/>
      <c r="K24256" s="45"/>
      <c r="L24256" s="45"/>
      <c r="M24256" s="45"/>
    </row>
    <row r="24257" spans="8:13" s="28" customFormat="1" x14ac:dyDescent="0.2">
      <c r="H24257" s="12"/>
      <c r="J24257" s="29"/>
      <c r="K24257" s="45"/>
      <c r="L24257" s="45"/>
      <c r="M24257" s="45"/>
    </row>
    <row r="24258" spans="8:13" s="28" customFormat="1" x14ac:dyDescent="0.2">
      <c r="H24258" s="12"/>
      <c r="J24258" s="29"/>
      <c r="K24258" s="45"/>
      <c r="L24258" s="45"/>
      <c r="M24258" s="45"/>
    </row>
    <row r="24259" spans="8:13" s="28" customFormat="1" x14ac:dyDescent="0.2">
      <c r="H24259" s="12"/>
      <c r="J24259" s="29"/>
      <c r="K24259" s="45"/>
      <c r="L24259" s="45"/>
      <c r="M24259" s="45"/>
    </row>
    <row r="24260" spans="8:13" s="28" customFormat="1" x14ac:dyDescent="0.2">
      <c r="H24260" s="12"/>
      <c r="J24260" s="29"/>
      <c r="K24260" s="45"/>
      <c r="L24260" s="45"/>
      <c r="M24260" s="45"/>
    </row>
    <row r="24261" spans="8:13" s="28" customFormat="1" x14ac:dyDescent="0.2">
      <c r="H24261" s="12"/>
      <c r="J24261" s="29"/>
      <c r="K24261" s="45"/>
      <c r="L24261" s="45"/>
      <c r="M24261" s="45"/>
    </row>
    <row r="24262" spans="8:13" s="28" customFormat="1" x14ac:dyDescent="0.2">
      <c r="H24262" s="12"/>
      <c r="J24262" s="29"/>
      <c r="K24262" s="45"/>
      <c r="L24262" s="45"/>
      <c r="M24262" s="45"/>
    </row>
    <row r="24263" spans="8:13" s="28" customFormat="1" x14ac:dyDescent="0.2">
      <c r="H24263" s="12"/>
      <c r="J24263" s="29"/>
      <c r="K24263" s="45"/>
      <c r="L24263" s="45"/>
      <c r="M24263" s="45"/>
    </row>
    <row r="24264" spans="8:13" s="28" customFormat="1" x14ac:dyDescent="0.2">
      <c r="H24264" s="12"/>
      <c r="J24264" s="29"/>
      <c r="K24264" s="45"/>
      <c r="L24264" s="45"/>
      <c r="M24264" s="45"/>
    </row>
    <row r="24265" spans="8:13" s="28" customFormat="1" x14ac:dyDescent="0.2">
      <c r="H24265" s="12"/>
      <c r="J24265" s="29"/>
      <c r="K24265" s="45"/>
      <c r="L24265" s="45"/>
      <c r="M24265" s="45"/>
    </row>
    <row r="24266" spans="8:13" s="28" customFormat="1" x14ac:dyDescent="0.2">
      <c r="H24266" s="12"/>
      <c r="J24266" s="29"/>
      <c r="K24266" s="45"/>
      <c r="L24266" s="45"/>
      <c r="M24266" s="45"/>
    </row>
    <row r="24267" spans="8:13" s="28" customFormat="1" x14ac:dyDescent="0.2">
      <c r="H24267" s="12"/>
      <c r="J24267" s="29"/>
      <c r="K24267" s="45"/>
      <c r="L24267" s="45"/>
      <c r="M24267" s="45"/>
    </row>
    <row r="24268" spans="8:13" s="28" customFormat="1" x14ac:dyDescent="0.2">
      <c r="H24268" s="12"/>
      <c r="J24268" s="29"/>
      <c r="K24268" s="45"/>
      <c r="L24268" s="45"/>
      <c r="M24268" s="45"/>
    </row>
    <row r="24269" spans="8:13" s="28" customFormat="1" x14ac:dyDescent="0.2">
      <c r="H24269" s="12"/>
      <c r="J24269" s="29"/>
      <c r="K24269" s="45"/>
      <c r="L24269" s="45"/>
      <c r="M24269" s="45"/>
    </row>
    <row r="24270" spans="8:13" s="28" customFormat="1" x14ac:dyDescent="0.2">
      <c r="H24270" s="12"/>
      <c r="J24270" s="29"/>
      <c r="K24270" s="45"/>
      <c r="L24270" s="45"/>
      <c r="M24270" s="45"/>
    </row>
    <row r="24271" spans="8:13" s="28" customFormat="1" x14ac:dyDescent="0.2">
      <c r="H24271" s="12"/>
      <c r="J24271" s="29"/>
      <c r="K24271" s="45"/>
      <c r="L24271" s="45"/>
      <c r="M24271" s="45"/>
    </row>
    <row r="24272" spans="8:13" s="28" customFormat="1" x14ac:dyDescent="0.2">
      <c r="H24272" s="12"/>
      <c r="J24272" s="29"/>
      <c r="K24272" s="45"/>
      <c r="L24272" s="45"/>
      <c r="M24272" s="45"/>
    </row>
    <row r="24273" spans="8:13" s="28" customFormat="1" x14ac:dyDescent="0.2">
      <c r="H24273" s="12"/>
      <c r="J24273" s="29"/>
      <c r="K24273" s="45"/>
      <c r="L24273" s="45"/>
      <c r="M24273" s="45"/>
    </row>
    <row r="24274" spans="8:13" s="28" customFormat="1" x14ac:dyDescent="0.2">
      <c r="H24274" s="12"/>
      <c r="J24274" s="29"/>
      <c r="K24274" s="45"/>
      <c r="L24274" s="45"/>
      <c r="M24274" s="45"/>
    </row>
    <row r="24275" spans="8:13" s="28" customFormat="1" x14ac:dyDescent="0.2">
      <c r="H24275" s="12"/>
      <c r="J24275" s="29"/>
      <c r="K24275" s="45"/>
      <c r="L24275" s="45"/>
      <c r="M24275" s="45"/>
    </row>
    <row r="24276" spans="8:13" s="28" customFormat="1" x14ac:dyDescent="0.2">
      <c r="H24276" s="12"/>
      <c r="J24276" s="29"/>
      <c r="K24276" s="45"/>
      <c r="L24276" s="45"/>
      <c r="M24276" s="45"/>
    </row>
    <row r="24277" spans="8:13" s="28" customFormat="1" x14ac:dyDescent="0.2">
      <c r="H24277" s="12"/>
      <c r="J24277" s="29"/>
      <c r="K24277" s="45"/>
      <c r="L24277" s="45"/>
      <c r="M24277" s="45"/>
    </row>
    <row r="24278" spans="8:13" s="28" customFormat="1" x14ac:dyDescent="0.2">
      <c r="H24278" s="12"/>
      <c r="J24278" s="29"/>
      <c r="K24278" s="45"/>
      <c r="L24278" s="45"/>
      <c r="M24278" s="45"/>
    </row>
    <row r="24279" spans="8:13" s="28" customFormat="1" x14ac:dyDescent="0.2">
      <c r="H24279" s="12"/>
      <c r="J24279" s="29"/>
      <c r="K24279" s="45"/>
      <c r="L24279" s="45"/>
      <c r="M24279" s="45"/>
    </row>
    <row r="24280" spans="8:13" s="28" customFormat="1" x14ac:dyDescent="0.2">
      <c r="H24280" s="12"/>
      <c r="J24280" s="29"/>
      <c r="K24280" s="45"/>
      <c r="L24280" s="45"/>
      <c r="M24280" s="45"/>
    </row>
    <row r="24281" spans="8:13" s="28" customFormat="1" x14ac:dyDescent="0.2">
      <c r="H24281" s="12"/>
      <c r="J24281" s="29"/>
      <c r="K24281" s="45"/>
      <c r="L24281" s="45"/>
      <c r="M24281" s="45"/>
    </row>
    <row r="24282" spans="8:13" s="28" customFormat="1" x14ac:dyDescent="0.2">
      <c r="H24282" s="12"/>
      <c r="J24282" s="29"/>
      <c r="K24282" s="45"/>
      <c r="L24282" s="45"/>
      <c r="M24282" s="45"/>
    </row>
    <row r="24283" spans="8:13" s="28" customFormat="1" x14ac:dyDescent="0.2">
      <c r="H24283" s="12"/>
      <c r="J24283" s="29"/>
      <c r="K24283" s="45"/>
      <c r="L24283" s="45"/>
      <c r="M24283" s="45"/>
    </row>
    <row r="24284" spans="8:13" s="28" customFormat="1" x14ac:dyDescent="0.2">
      <c r="H24284" s="12"/>
      <c r="J24284" s="29"/>
      <c r="K24284" s="45"/>
      <c r="L24284" s="45"/>
      <c r="M24284" s="45"/>
    </row>
    <row r="24285" spans="8:13" s="28" customFormat="1" x14ac:dyDescent="0.2">
      <c r="H24285" s="12"/>
      <c r="J24285" s="29"/>
      <c r="K24285" s="45"/>
      <c r="L24285" s="45"/>
      <c r="M24285" s="45"/>
    </row>
    <row r="24286" spans="8:13" s="28" customFormat="1" x14ac:dyDescent="0.2">
      <c r="H24286" s="12"/>
      <c r="J24286" s="29"/>
      <c r="K24286" s="45"/>
      <c r="L24286" s="45"/>
      <c r="M24286" s="45"/>
    </row>
    <row r="24287" spans="8:13" s="28" customFormat="1" x14ac:dyDescent="0.2">
      <c r="H24287" s="12"/>
      <c r="J24287" s="29"/>
      <c r="K24287" s="45"/>
      <c r="L24287" s="45"/>
      <c r="M24287" s="45"/>
    </row>
    <row r="24288" spans="8:13" s="28" customFormat="1" x14ac:dyDescent="0.2">
      <c r="H24288" s="12"/>
      <c r="J24288" s="29"/>
      <c r="K24288" s="45"/>
      <c r="L24288" s="45"/>
      <c r="M24288" s="45"/>
    </row>
    <row r="24289" spans="8:13" s="28" customFormat="1" x14ac:dyDescent="0.2">
      <c r="H24289" s="12"/>
      <c r="J24289" s="29"/>
      <c r="K24289" s="45"/>
      <c r="L24289" s="45"/>
      <c r="M24289" s="45"/>
    </row>
    <row r="24290" spans="8:13" s="28" customFormat="1" x14ac:dyDescent="0.2">
      <c r="H24290" s="12"/>
      <c r="J24290" s="29"/>
      <c r="K24290" s="45"/>
      <c r="L24290" s="45"/>
      <c r="M24290" s="45"/>
    </row>
    <row r="24291" spans="8:13" s="28" customFormat="1" x14ac:dyDescent="0.2">
      <c r="H24291" s="12"/>
      <c r="J24291" s="29"/>
      <c r="K24291" s="45"/>
      <c r="L24291" s="45"/>
      <c r="M24291" s="45"/>
    </row>
    <row r="24292" spans="8:13" s="28" customFormat="1" x14ac:dyDescent="0.2">
      <c r="H24292" s="12"/>
      <c r="J24292" s="29"/>
      <c r="K24292" s="45"/>
      <c r="L24292" s="45"/>
      <c r="M24292" s="45"/>
    </row>
    <row r="24293" spans="8:13" s="28" customFormat="1" x14ac:dyDescent="0.2">
      <c r="H24293" s="12"/>
      <c r="J24293" s="29"/>
      <c r="K24293" s="45"/>
      <c r="L24293" s="45"/>
      <c r="M24293" s="45"/>
    </row>
    <row r="24294" spans="8:13" s="28" customFormat="1" x14ac:dyDescent="0.2">
      <c r="H24294" s="12"/>
      <c r="J24294" s="29"/>
      <c r="K24294" s="45"/>
      <c r="L24294" s="45"/>
      <c r="M24294" s="45"/>
    </row>
    <row r="24295" spans="8:13" s="28" customFormat="1" x14ac:dyDescent="0.2">
      <c r="H24295" s="12"/>
      <c r="J24295" s="29"/>
      <c r="K24295" s="45"/>
      <c r="L24295" s="45"/>
      <c r="M24295" s="45"/>
    </row>
    <row r="24296" spans="8:13" s="28" customFormat="1" x14ac:dyDescent="0.2">
      <c r="H24296" s="12"/>
      <c r="J24296" s="29"/>
      <c r="K24296" s="45"/>
      <c r="L24296" s="45"/>
      <c r="M24296" s="45"/>
    </row>
    <row r="24297" spans="8:13" s="28" customFormat="1" x14ac:dyDescent="0.2">
      <c r="H24297" s="12"/>
      <c r="J24297" s="29"/>
      <c r="K24297" s="45"/>
      <c r="L24297" s="45"/>
      <c r="M24297" s="45"/>
    </row>
    <row r="24298" spans="8:13" s="28" customFormat="1" x14ac:dyDescent="0.2">
      <c r="H24298" s="12"/>
      <c r="J24298" s="29"/>
      <c r="K24298" s="45"/>
      <c r="L24298" s="45"/>
      <c r="M24298" s="45"/>
    </row>
    <row r="24299" spans="8:13" s="28" customFormat="1" x14ac:dyDescent="0.2">
      <c r="H24299" s="12"/>
      <c r="J24299" s="29"/>
      <c r="K24299" s="45"/>
      <c r="L24299" s="45"/>
      <c r="M24299" s="45"/>
    </row>
    <row r="24300" spans="8:13" s="28" customFormat="1" x14ac:dyDescent="0.2">
      <c r="H24300" s="12"/>
      <c r="J24300" s="29"/>
      <c r="K24300" s="45"/>
      <c r="L24300" s="45"/>
      <c r="M24300" s="45"/>
    </row>
    <row r="24301" spans="8:13" s="28" customFormat="1" x14ac:dyDescent="0.2">
      <c r="H24301" s="12"/>
      <c r="J24301" s="29"/>
      <c r="K24301" s="45"/>
      <c r="L24301" s="45"/>
      <c r="M24301" s="45"/>
    </row>
    <row r="24302" spans="8:13" s="28" customFormat="1" x14ac:dyDescent="0.2">
      <c r="H24302" s="12"/>
      <c r="J24302" s="29"/>
      <c r="K24302" s="45"/>
      <c r="L24302" s="45"/>
      <c r="M24302" s="45"/>
    </row>
    <row r="24303" spans="8:13" s="28" customFormat="1" x14ac:dyDescent="0.2">
      <c r="H24303" s="12"/>
      <c r="J24303" s="29"/>
      <c r="K24303" s="45"/>
      <c r="L24303" s="45"/>
      <c r="M24303" s="45"/>
    </row>
    <row r="24304" spans="8:13" s="28" customFormat="1" x14ac:dyDescent="0.2">
      <c r="H24304" s="12"/>
      <c r="J24304" s="29"/>
      <c r="K24304" s="45"/>
      <c r="L24304" s="45"/>
      <c r="M24304" s="45"/>
    </row>
    <row r="24305" spans="8:13" s="28" customFormat="1" x14ac:dyDescent="0.2">
      <c r="H24305" s="12"/>
      <c r="J24305" s="29"/>
      <c r="K24305" s="45"/>
      <c r="L24305" s="45"/>
      <c r="M24305" s="45"/>
    </row>
    <row r="24306" spans="8:13" s="28" customFormat="1" x14ac:dyDescent="0.2">
      <c r="H24306" s="12"/>
      <c r="J24306" s="29"/>
      <c r="K24306" s="45"/>
      <c r="L24306" s="45"/>
      <c r="M24306" s="45"/>
    </row>
    <row r="24307" spans="8:13" s="28" customFormat="1" x14ac:dyDescent="0.2">
      <c r="H24307" s="12"/>
      <c r="J24307" s="29"/>
      <c r="K24307" s="45"/>
      <c r="L24307" s="45"/>
      <c r="M24307" s="45"/>
    </row>
    <row r="24308" spans="8:13" s="28" customFormat="1" x14ac:dyDescent="0.2">
      <c r="H24308" s="12"/>
      <c r="J24308" s="29"/>
      <c r="K24308" s="45"/>
      <c r="L24308" s="45"/>
      <c r="M24308" s="45"/>
    </row>
    <row r="24309" spans="8:13" s="28" customFormat="1" x14ac:dyDescent="0.2">
      <c r="H24309" s="12"/>
      <c r="J24309" s="29"/>
      <c r="K24309" s="45"/>
      <c r="L24309" s="45"/>
      <c r="M24309" s="45"/>
    </row>
    <row r="24310" spans="8:13" s="28" customFormat="1" x14ac:dyDescent="0.2">
      <c r="H24310" s="12"/>
      <c r="J24310" s="29"/>
      <c r="K24310" s="45"/>
      <c r="L24310" s="45"/>
      <c r="M24310" s="45"/>
    </row>
    <row r="24311" spans="8:13" s="28" customFormat="1" x14ac:dyDescent="0.2">
      <c r="H24311" s="12"/>
      <c r="J24311" s="29"/>
      <c r="K24311" s="45"/>
      <c r="L24311" s="45"/>
      <c r="M24311" s="45"/>
    </row>
    <row r="24312" spans="8:13" s="28" customFormat="1" x14ac:dyDescent="0.2">
      <c r="H24312" s="12"/>
      <c r="J24312" s="29"/>
      <c r="K24312" s="45"/>
      <c r="L24312" s="45"/>
      <c r="M24312" s="45"/>
    </row>
    <row r="24313" spans="8:13" s="28" customFormat="1" x14ac:dyDescent="0.2">
      <c r="H24313" s="12"/>
      <c r="J24313" s="29"/>
      <c r="K24313" s="45"/>
      <c r="L24313" s="45"/>
      <c r="M24313" s="45"/>
    </row>
    <row r="24314" spans="8:13" s="28" customFormat="1" x14ac:dyDescent="0.2">
      <c r="H24314" s="12"/>
      <c r="J24314" s="29"/>
      <c r="K24314" s="45"/>
      <c r="L24314" s="45"/>
      <c r="M24314" s="45"/>
    </row>
    <row r="24315" spans="8:13" s="28" customFormat="1" x14ac:dyDescent="0.2">
      <c r="H24315" s="12"/>
      <c r="J24315" s="29"/>
      <c r="K24315" s="45"/>
      <c r="L24315" s="45"/>
      <c r="M24315" s="45"/>
    </row>
    <row r="24316" spans="8:13" s="28" customFormat="1" x14ac:dyDescent="0.2">
      <c r="H24316" s="12"/>
      <c r="J24316" s="29"/>
      <c r="K24316" s="45"/>
      <c r="L24316" s="45"/>
      <c r="M24316" s="45"/>
    </row>
    <row r="24317" spans="8:13" s="28" customFormat="1" x14ac:dyDescent="0.2">
      <c r="H24317" s="12"/>
      <c r="J24317" s="29"/>
      <c r="K24317" s="45"/>
      <c r="L24317" s="45"/>
      <c r="M24317" s="45"/>
    </row>
    <row r="24318" spans="8:13" s="28" customFormat="1" x14ac:dyDescent="0.2">
      <c r="H24318" s="12"/>
      <c r="J24318" s="29"/>
      <c r="K24318" s="45"/>
      <c r="L24318" s="45"/>
      <c r="M24318" s="45"/>
    </row>
    <row r="24319" spans="8:13" s="28" customFormat="1" x14ac:dyDescent="0.2">
      <c r="H24319" s="12"/>
      <c r="J24319" s="29"/>
      <c r="K24319" s="45"/>
      <c r="L24319" s="45"/>
      <c r="M24319" s="45"/>
    </row>
    <row r="24320" spans="8:13" s="28" customFormat="1" x14ac:dyDescent="0.2">
      <c r="H24320" s="12"/>
      <c r="J24320" s="29"/>
      <c r="K24320" s="45"/>
      <c r="L24320" s="45"/>
      <c r="M24320" s="45"/>
    </row>
    <row r="24321" spans="8:13" s="28" customFormat="1" x14ac:dyDescent="0.2">
      <c r="H24321" s="12"/>
      <c r="J24321" s="29"/>
      <c r="K24321" s="45"/>
      <c r="L24321" s="45"/>
      <c r="M24321" s="45"/>
    </row>
    <row r="24322" spans="8:13" s="28" customFormat="1" x14ac:dyDescent="0.2">
      <c r="H24322" s="12"/>
      <c r="J24322" s="29"/>
      <c r="K24322" s="45"/>
      <c r="L24322" s="45"/>
      <c r="M24322" s="45"/>
    </row>
    <row r="24323" spans="8:13" s="28" customFormat="1" x14ac:dyDescent="0.2">
      <c r="H24323" s="12"/>
      <c r="J24323" s="29"/>
      <c r="K24323" s="45"/>
      <c r="L24323" s="45"/>
      <c r="M24323" s="45"/>
    </row>
    <row r="24324" spans="8:13" s="28" customFormat="1" x14ac:dyDescent="0.2">
      <c r="H24324" s="12"/>
      <c r="J24324" s="29"/>
      <c r="K24324" s="45"/>
      <c r="L24324" s="45"/>
      <c r="M24324" s="45"/>
    </row>
    <row r="24325" spans="8:13" s="28" customFormat="1" x14ac:dyDescent="0.2">
      <c r="H24325" s="12"/>
      <c r="J24325" s="29"/>
      <c r="K24325" s="45"/>
      <c r="L24325" s="45"/>
      <c r="M24325" s="45"/>
    </row>
    <row r="24326" spans="8:13" s="28" customFormat="1" x14ac:dyDescent="0.2">
      <c r="H24326" s="12"/>
      <c r="J24326" s="29"/>
      <c r="K24326" s="45"/>
      <c r="L24326" s="45"/>
      <c r="M24326" s="45"/>
    </row>
    <row r="24327" spans="8:13" s="28" customFormat="1" x14ac:dyDescent="0.2">
      <c r="H24327" s="12"/>
      <c r="J24327" s="29"/>
      <c r="K24327" s="45"/>
      <c r="L24327" s="45"/>
      <c r="M24327" s="45"/>
    </row>
    <row r="24328" spans="8:13" s="28" customFormat="1" x14ac:dyDescent="0.2">
      <c r="H24328" s="12"/>
      <c r="J24328" s="29"/>
      <c r="K24328" s="45"/>
      <c r="L24328" s="45"/>
      <c r="M24328" s="45"/>
    </row>
    <row r="24329" spans="8:13" s="28" customFormat="1" x14ac:dyDescent="0.2">
      <c r="H24329" s="12"/>
      <c r="J24329" s="29"/>
      <c r="K24329" s="45"/>
      <c r="L24329" s="45"/>
      <c r="M24329" s="45"/>
    </row>
    <row r="24330" spans="8:13" s="28" customFormat="1" x14ac:dyDescent="0.2">
      <c r="H24330" s="12"/>
      <c r="J24330" s="29"/>
      <c r="K24330" s="45"/>
      <c r="L24330" s="45"/>
      <c r="M24330" s="45"/>
    </row>
    <row r="24331" spans="8:13" s="28" customFormat="1" x14ac:dyDescent="0.2">
      <c r="H24331" s="12"/>
      <c r="J24331" s="29"/>
      <c r="K24331" s="45"/>
      <c r="L24331" s="45"/>
      <c r="M24331" s="45"/>
    </row>
    <row r="24332" spans="8:13" s="28" customFormat="1" x14ac:dyDescent="0.2">
      <c r="H24332" s="12"/>
      <c r="J24332" s="29"/>
      <c r="K24332" s="45"/>
      <c r="L24332" s="45"/>
      <c r="M24332" s="45"/>
    </row>
    <row r="24333" spans="8:13" s="28" customFormat="1" x14ac:dyDescent="0.2">
      <c r="H24333" s="12"/>
      <c r="J24333" s="29"/>
      <c r="K24333" s="45"/>
      <c r="L24333" s="45"/>
      <c r="M24333" s="45"/>
    </row>
    <row r="24334" spans="8:13" s="28" customFormat="1" x14ac:dyDescent="0.2">
      <c r="H24334" s="12"/>
      <c r="J24334" s="29"/>
      <c r="K24334" s="45"/>
      <c r="L24334" s="45"/>
      <c r="M24334" s="45"/>
    </row>
    <row r="24335" spans="8:13" s="28" customFormat="1" x14ac:dyDescent="0.2">
      <c r="H24335" s="12"/>
      <c r="J24335" s="29"/>
      <c r="K24335" s="45"/>
      <c r="L24335" s="45"/>
      <c r="M24335" s="45"/>
    </row>
    <row r="24336" spans="8:13" s="28" customFormat="1" x14ac:dyDescent="0.2">
      <c r="H24336" s="12"/>
      <c r="J24336" s="29"/>
      <c r="K24336" s="45"/>
      <c r="L24336" s="45"/>
      <c r="M24336" s="45"/>
    </row>
    <row r="24337" spans="8:13" s="28" customFormat="1" x14ac:dyDescent="0.2">
      <c r="H24337" s="12"/>
      <c r="J24337" s="29"/>
      <c r="K24337" s="45"/>
      <c r="L24337" s="45"/>
      <c r="M24337" s="45"/>
    </row>
    <row r="24338" spans="8:13" s="28" customFormat="1" x14ac:dyDescent="0.2">
      <c r="H24338" s="12"/>
      <c r="J24338" s="29"/>
      <c r="K24338" s="45"/>
      <c r="L24338" s="45"/>
      <c r="M24338" s="45"/>
    </row>
    <row r="24339" spans="8:13" s="28" customFormat="1" x14ac:dyDescent="0.2">
      <c r="H24339" s="12"/>
      <c r="J24339" s="29"/>
      <c r="K24339" s="45"/>
      <c r="L24339" s="45"/>
      <c r="M24339" s="45"/>
    </row>
    <row r="24340" spans="8:13" s="28" customFormat="1" x14ac:dyDescent="0.2">
      <c r="H24340" s="12"/>
      <c r="J24340" s="29"/>
      <c r="K24340" s="45"/>
      <c r="L24340" s="45"/>
      <c r="M24340" s="45"/>
    </row>
    <row r="24341" spans="8:13" s="28" customFormat="1" x14ac:dyDescent="0.2">
      <c r="H24341" s="12"/>
      <c r="J24341" s="29"/>
      <c r="K24341" s="45"/>
      <c r="L24341" s="45"/>
      <c r="M24341" s="45"/>
    </row>
    <row r="24342" spans="8:13" s="28" customFormat="1" x14ac:dyDescent="0.2">
      <c r="H24342" s="12"/>
      <c r="J24342" s="29"/>
      <c r="K24342" s="45"/>
      <c r="L24342" s="45"/>
      <c r="M24342" s="45"/>
    </row>
    <row r="24343" spans="8:13" s="28" customFormat="1" x14ac:dyDescent="0.2">
      <c r="H24343" s="12"/>
      <c r="J24343" s="29"/>
      <c r="K24343" s="45"/>
      <c r="L24343" s="45"/>
      <c r="M24343" s="45"/>
    </row>
    <row r="24344" spans="8:13" s="28" customFormat="1" x14ac:dyDescent="0.2">
      <c r="H24344" s="12"/>
      <c r="J24344" s="29"/>
      <c r="K24344" s="45"/>
      <c r="L24344" s="45"/>
      <c r="M24344" s="45"/>
    </row>
    <row r="24345" spans="8:13" s="28" customFormat="1" x14ac:dyDescent="0.2">
      <c r="H24345" s="12"/>
      <c r="J24345" s="29"/>
      <c r="K24345" s="45"/>
      <c r="L24345" s="45"/>
      <c r="M24345" s="45"/>
    </row>
    <row r="24346" spans="8:13" s="28" customFormat="1" x14ac:dyDescent="0.2">
      <c r="H24346" s="12"/>
      <c r="J24346" s="29"/>
      <c r="K24346" s="45"/>
      <c r="L24346" s="45"/>
      <c r="M24346" s="45"/>
    </row>
    <row r="24347" spans="8:13" s="28" customFormat="1" x14ac:dyDescent="0.2">
      <c r="H24347" s="12"/>
      <c r="J24347" s="29"/>
      <c r="K24347" s="45"/>
      <c r="L24347" s="45"/>
      <c r="M24347" s="45"/>
    </row>
    <row r="24348" spans="8:13" s="28" customFormat="1" x14ac:dyDescent="0.2">
      <c r="H24348" s="12"/>
      <c r="J24348" s="29"/>
      <c r="K24348" s="45"/>
      <c r="L24348" s="45"/>
      <c r="M24348" s="45"/>
    </row>
    <row r="24349" spans="8:13" s="28" customFormat="1" x14ac:dyDescent="0.2">
      <c r="H24349" s="12"/>
      <c r="J24349" s="29"/>
      <c r="K24349" s="45"/>
      <c r="L24349" s="45"/>
      <c r="M24349" s="45"/>
    </row>
    <row r="24350" spans="8:13" s="28" customFormat="1" x14ac:dyDescent="0.2">
      <c r="H24350" s="12"/>
      <c r="J24350" s="29"/>
      <c r="K24350" s="45"/>
      <c r="L24350" s="45"/>
      <c r="M24350" s="45"/>
    </row>
    <row r="24351" spans="8:13" s="28" customFormat="1" x14ac:dyDescent="0.2">
      <c r="H24351" s="12"/>
      <c r="J24351" s="29"/>
      <c r="K24351" s="45"/>
      <c r="L24351" s="45"/>
      <c r="M24351" s="45"/>
    </row>
    <row r="24352" spans="8:13" s="28" customFormat="1" x14ac:dyDescent="0.2">
      <c r="H24352" s="12"/>
      <c r="J24352" s="29"/>
      <c r="K24352" s="45"/>
      <c r="L24352" s="45"/>
      <c r="M24352" s="45"/>
    </row>
    <row r="24353" spans="8:13" s="28" customFormat="1" x14ac:dyDescent="0.2">
      <c r="H24353" s="12"/>
      <c r="J24353" s="29"/>
      <c r="K24353" s="45"/>
      <c r="L24353" s="45"/>
      <c r="M24353" s="45"/>
    </row>
    <row r="24354" spans="8:13" s="28" customFormat="1" x14ac:dyDescent="0.2">
      <c r="H24354" s="12"/>
      <c r="J24354" s="29"/>
      <c r="K24354" s="45"/>
      <c r="L24354" s="45"/>
      <c r="M24354" s="45"/>
    </row>
    <row r="24355" spans="8:13" s="28" customFormat="1" x14ac:dyDescent="0.2">
      <c r="H24355" s="12"/>
      <c r="J24355" s="29"/>
      <c r="K24355" s="45"/>
      <c r="L24355" s="45"/>
      <c r="M24355" s="45"/>
    </row>
    <row r="24356" spans="8:13" s="28" customFormat="1" x14ac:dyDescent="0.2">
      <c r="H24356" s="12"/>
      <c r="J24356" s="29"/>
      <c r="K24356" s="45"/>
      <c r="L24356" s="45"/>
      <c r="M24356" s="45"/>
    </row>
    <row r="24357" spans="8:13" s="28" customFormat="1" x14ac:dyDescent="0.2">
      <c r="H24357" s="12"/>
      <c r="J24357" s="29"/>
      <c r="K24357" s="45"/>
      <c r="L24357" s="45"/>
      <c r="M24357" s="45"/>
    </row>
    <row r="24358" spans="8:13" s="28" customFormat="1" x14ac:dyDescent="0.2">
      <c r="H24358" s="12"/>
      <c r="J24358" s="29"/>
      <c r="K24358" s="45"/>
      <c r="L24358" s="45"/>
      <c r="M24358" s="45"/>
    </row>
    <row r="24359" spans="8:13" s="28" customFormat="1" x14ac:dyDescent="0.2">
      <c r="H24359" s="12"/>
      <c r="J24359" s="29"/>
      <c r="K24359" s="45"/>
      <c r="L24359" s="45"/>
      <c r="M24359" s="45"/>
    </row>
    <row r="24360" spans="8:13" s="28" customFormat="1" x14ac:dyDescent="0.2">
      <c r="H24360" s="12"/>
      <c r="J24360" s="29"/>
      <c r="K24360" s="45"/>
      <c r="L24360" s="45"/>
      <c r="M24360" s="45"/>
    </row>
    <row r="24361" spans="8:13" s="28" customFormat="1" x14ac:dyDescent="0.2">
      <c r="H24361" s="12"/>
      <c r="J24361" s="29"/>
      <c r="K24361" s="45"/>
      <c r="L24361" s="45"/>
      <c r="M24361" s="45"/>
    </row>
    <row r="24362" spans="8:13" s="28" customFormat="1" x14ac:dyDescent="0.2">
      <c r="H24362" s="12"/>
      <c r="J24362" s="29"/>
      <c r="K24362" s="45"/>
      <c r="L24362" s="45"/>
      <c r="M24362" s="45"/>
    </row>
    <row r="24363" spans="8:13" s="28" customFormat="1" x14ac:dyDescent="0.2">
      <c r="H24363" s="12"/>
      <c r="J24363" s="29"/>
      <c r="K24363" s="45"/>
      <c r="L24363" s="45"/>
      <c r="M24363" s="45"/>
    </row>
    <row r="24364" spans="8:13" s="28" customFormat="1" x14ac:dyDescent="0.2">
      <c r="H24364" s="12"/>
      <c r="J24364" s="29"/>
      <c r="K24364" s="45"/>
      <c r="L24364" s="45"/>
      <c r="M24364" s="45"/>
    </row>
    <row r="24365" spans="8:13" s="28" customFormat="1" x14ac:dyDescent="0.2">
      <c r="H24365" s="12"/>
      <c r="J24365" s="29"/>
      <c r="K24365" s="45"/>
      <c r="L24365" s="45"/>
      <c r="M24365" s="45"/>
    </row>
    <row r="24366" spans="8:13" s="28" customFormat="1" x14ac:dyDescent="0.2">
      <c r="H24366" s="12"/>
      <c r="J24366" s="29"/>
      <c r="K24366" s="45"/>
      <c r="L24366" s="45"/>
      <c r="M24366" s="45"/>
    </row>
    <row r="24367" spans="8:13" s="28" customFormat="1" x14ac:dyDescent="0.2">
      <c r="H24367" s="12"/>
      <c r="J24367" s="29"/>
      <c r="K24367" s="45"/>
      <c r="L24367" s="45"/>
      <c r="M24367" s="45"/>
    </row>
    <row r="24368" spans="8:13" s="28" customFormat="1" x14ac:dyDescent="0.2">
      <c r="H24368" s="12"/>
      <c r="J24368" s="29"/>
      <c r="K24368" s="45"/>
      <c r="L24368" s="45"/>
      <c r="M24368" s="45"/>
    </row>
    <row r="24369" spans="8:13" s="28" customFormat="1" x14ac:dyDescent="0.2">
      <c r="H24369" s="12"/>
      <c r="J24369" s="29"/>
      <c r="K24369" s="45"/>
      <c r="L24369" s="45"/>
      <c r="M24369" s="45"/>
    </row>
    <row r="24370" spans="8:13" s="28" customFormat="1" x14ac:dyDescent="0.2">
      <c r="H24370" s="12"/>
      <c r="J24370" s="29"/>
      <c r="K24370" s="45"/>
      <c r="L24370" s="45"/>
      <c r="M24370" s="45"/>
    </row>
    <row r="24371" spans="8:13" s="28" customFormat="1" x14ac:dyDescent="0.2">
      <c r="H24371" s="12"/>
      <c r="J24371" s="29"/>
      <c r="K24371" s="45"/>
      <c r="L24371" s="45"/>
      <c r="M24371" s="45"/>
    </row>
    <row r="24372" spans="8:13" s="28" customFormat="1" x14ac:dyDescent="0.2">
      <c r="H24372" s="12"/>
      <c r="J24372" s="29"/>
      <c r="K24372" s="45"/>
      <c r="L24372" s="45"/>
      <c r="M24372" s="45"/>
    </row>
    <row r="24373" spans="8:13" s="28" customFormat="1" x14ac:dyDescent="0.2">
      <c r="H24373" s="12"/>
      <c r="J24373" s="29"/>
      <c r="K24373" s="45"/>
      <c r="L24373" s="45"/>
      <c r="M24373" s="45"/>
    </row>
    <row r="24374" spans="8:13" s="28" customFormat="1" x14ac:dyDescent="0.2">
      <c r="H24374" s="12"/>
      <c r="J24374" s="29"/>
      <c r="K24374" s="45"/>
      <c r="L24374" s="45"/>
      <c r="M24374" s="45"/>
    </row>
    <row r="24375" spans="8:13" s="28" customFormat="1" x14ac:dyDescent="0.2">
      <c r="H24375" s="12"/>
      <c r="J24375" s="29"/>
      <c r="K24375" s="45"/>
      <c r="L24375" s="45"/>
      <c r="M24375" s="45"/>
    </row>
    <row r="24376" spans="8:13" s="28" customFormat="1" x14ac:dyDescent="0.2">
      <c r="H24376" s="12"/>
      <c r="J24376" s="29"/>
      <c r="K24376" s="45"/>
      <c r="L24376" s="45"/>
      <c r="M24376" s="45"/>
    </row>
    <row r="24377" spans="8:13" s="28" customFormat="1" x14ac:dyDescent="0.2">
      <c r="H24377" s="12"/>
      <c r="J24377" s="29"/>
      <c r="K24377" s="45"/>
      <c r="L24377" s="45"/>
      <c r="M24377" s="45"/>
    </row>
    <row r="24378" spans="8:13" s="28" customFormat="1" x14ac:dyDescent="0.2">
      <c r="H24378" s="12"/>
      <c r="J24378" s="29"/>
      <c r="K24378" s="45"/>
      <c r="L24378" s="45"/>
      <c r="M24378" s="45"/>
    </row>
    <row r="24379" spans="8:13" s="28" customFormat="1" x14ac:dyDescent="0.2">
      <c r="H24379" s="12"/>
      <c r="J24379" s="29"/>
      <c r="K24379" s="45"/>
      <c r="L24379" s="45"/>
      <c r="M24379" s="45"/>
    </row>
    <row r="24380" spans="8:13" s="28" customFormat="1" x14ac:dyDescent="0.2">
      <c r="H24380" s="12"/>
      <c r="J24380" s="29"/>
      <c r="K24380" s="45"/>
      <c r="L24380" s="45"/>
      <c r="M24380" s="45"/>
    </row>
    <row r="24381" spans="8:13" s="28" customFormat="1" x14ac:dyDescent="0.2">
      <c r="H24381" s="12"/>
      <c r="J24381" s="29"/>
      <c r="K24381" s="45"/>
      <c r="L24381" s="45"/>
      <c r="M24381" s="45"/>
    </row>
    <row r="24382" spans="8:13" s="28" customFormat="1" x14ac:dyDescent="0.2">
      <c r="H24382" s="12"/>
      <c r="J24382" s="29"/>
      <c r="K24382" s="45"/>
      <c r="L24382" s="45"/>
      <c r="M24382" s="45"/>
    </row>
    <row r="24383" spans="8:13" s="28" customFormat="1" x14ac:dyDescent="0.2">
      <c r="H24383" s="12"/>
      <c r="J24383" s="29"/>
      <c r="K24383" s="45"/>
      <c r="L24383" s="45"/>
      <c r="M24383" s="45"/>
    </row>
    <row r="24384" spans="8:13" s="28" customFormat="1" x14ac:dyDescent="0.2">
      <c r="H24384" s="12"/>
      <c r="J24384" s="29"/>
      <c r="K24384" s="45"/>
      <c r="L24384" s="45"/>
      <c r="M24384" s="45"/>
    </row>
    <row r="24385" spans="8:13" s="28" customFormat="1" x14ac:dyDescent="0.2">
      <c r="H24385" s="12"/>
      <c r="J24385" s="29"/>
      <c r="K24385" s="45"/>
      <c r="L24385" s="45"/>
      <c r="M24385" s="45"/>
    </row>
    <row r="24386" spans="8:13" s="28" customFormat="1" x14ac:dyDescent="0.2">
      <c r="H24386" s="12"/>
      <c r="J24386" s="29"/>
      <c r="K24386" s="45"/>
      <c r="L24386" s="45"/>
      <c r="M24386" s="45"/>
    </row>
    <row r="24387" spans="8:13" s="28" customFormat="1" x14ac:dyDescent="0.2">
      <c r="H24387" s="12"/>
      <c r="J24387" s="29"/>
      <c r="K24387" s="45"/>
      <c r="L24387" s="45"/>
      <c r="M24387" s="45"/>
    </row>
    <row r="24388" spans="8:13" s="28" customFormat="1" x14ac:dyDescent="0.2">
      <c r="H24388" s="12"/>
      <c r="J24388" s="29"/>
      <c r="K24388" s="45"/>
      <c r="L24388" s="45"/>
      <c r="M24388" s="45"/>
    </row>
    <row r="24389" spans="8:13" s="28" customFormat="1" x14ac:dyDescent="0.2">
      <c r="H24389" s="12"/>
      <c r="J24389" s="29"/>
      <c r="K24389" s="45"/>
      <c r="L24389" s="45"/>
      <c r="M24389" s="45"/>
    </row>
    <row r="24390" spans="8:13" s="28" customFormat="1" x14ac:dyDescent="0.2">
      <c r="H24390" s="12"/>
      <c r="J24390" s="29"/>
      <c r="K24390" s="45"/>
      <c r="L24390" s="45"/>
      <c r="M24390" s="45"/>
    </row>
    <row r="24391" spans="8:13" s="28" customFormat="1" x14ac:dyDescent="0.2">
      <c r="H24391" s="12"/>
      <c r="J24391" s="29"/>
      <c r="K24391" s="45"/>
      <c r="L24391" s="45"/>
      <c r="M24391" s="45"/>
    </row>
    <row r="24392" spans="8:13" s="28" customFormat="1" x14ac:dyDescent="0.2">
      <c r="H24392" s="12"/>
      <c r="J24392" s="29"/>
      <c r="K24392" s="45"/>
      <c r="L24392" s="45"/>
      <c r="M24392" s="45"/>
    </row>
    <row r="24393" spans="8:13" s="28" customFormat="1" x14ac:dyDescent="0.2">
      <c r="H24393" s="12"/>
      <c r="J24393" s="29"/>
      <c r="K24393" s="45"/>
      <c r="L24393" s="45"/>
      <c r="M24393" s="45"/>
    </row>
    <row r="24394" spans="8:13" s="28" customFormat="1" x14ac:dyDescent="0.2">
      <c r="H24394" s="12"/>
      <c r="J24394" s="29"/>
      <c r="K24394" s="45"/>
      <c r="L24394" s="45"/>
      <c r="M24394" s="45"/>
    </row>
    <row r="24395" spans="8:13" s="28" customFormat="1" x14ac:dyDescent="0.2">
      <c r="H24395" s="12"/>
      <c r="J24395" s="29"/>
      <c r="K24395" s="45"/>
      <c r="L24395" s="45"/>
      <c r="M24395" s="45"/>
    </row>
    <row r="24396" spans="8:13" s="28" customFormat="1" x14ac:dyDescent="0.2">
      <c r="H24396" s="12"/>
      <c r="J24396" s="29"/>
      <c r="K24396" s="45"/>
      <c r="L24396" s="45"/>
      <c r="M24396" s="45"/>
    </row>
    <row r="24397" spans="8:13" s="28" customFormat="1" x14ac:dyDescent="0.2">
      <c r="H24397" s="12"/>
      <c r="J24397" s="29"/>
      <c r="K24397" s="45"/>
      <c r="L24397" s="45"/>
      <c r="M24397" s="45"/>
    </row>
    <row r="24398" spans="8:13" s="28" customFormat="1" x14ac:dyDescent="0.2">
      <c r="H24398" s="12"/>
      <c r="J24398" s="29"/>
      <c r="K24398" s="45"/>
      <c r="L24398" s="45"/>
      <c r="M24398" s="45"/>
    </row>
    <row r="24399" spans="8:13" s="28" customFormat="1" x14ac:dyDescent="0.2">
      <c r="H24399" s="12"/>
      <c r="J24399" s="29"/>
      <c r="K24399" s="45"/>
      <c r="L24399" s="45"/>
      <c r="M24399" s="45"/>
    </row>
    <row r="24400" spans="8:13" s="28" customFormat="1" x14ac:dyDescent="0.2">
      <c r="H24400" s="12"/>
      <c r="J24400" s="29"/>
      <c r="K24400" s="45"/>
      <c r="L24400" s="45"/>
      <c r="M24400" s="45"/>
    </row>
    <row r="24401" spans="8:13" s="28" customFormat="1" x14ac:dyDescent="0.2">
      <c r="H24401" s="12"/>
      <c r="J24401" s="29"/>
      <c r="K24401" s="45"/>
      <c r="L24401" s="45"/>
      <c r="M24401" s="45"/>
    </row>
    <row r="24402" spans="8:13" s="28" customFormat="1" x14ac:dyDescent="0.2">
      <c r="H24402" s="12"/>
      <c r="J24402" s="29"/>
      <c r="K24402" s="45"/>
      <c r="L24402" s="45"/>
      <c r="M24402" s="45"/>
    </row>
    <row r="24403" spans="8:13" s="28" customFormat="1" x14ac:dyDescent="0.2">
      <c r="H24403" s="12"/>
      <c r="J24403" s="29"/>
      <c r="K24403" s="45"/>
      <c r="L24403" s="45"/>
      <c r="M24403" s="45"/>
    </row>
    <row r="24404" spans="8:13" s="28" customFormat="1" x14ac:dyDescent="0.2">
      <c r="H24404" s="12"/>
      <c r="J24404" s="29"/>
      <c r="K24404" s="45"/>
      <c r="L24404" s="45"/>
      <c r="M24404" s="45"/>
    </row>
    <row r="24405" spans="8:13" s="28" customFormat="1" x14ac:dyDescent="0.2">
      <c r="H24405" s="12"/>
      <c r="J24405" s="29"/>
      <c r="K24405" s="45"/>
      <c r="L24405" s="45"/>
      <c r="M24405" s="45"/>
    </row>
    <row r="24406" spans="8:13" s="28" customFormat="1" x14ac:dyDescent="0.2">
      <c r="H24406" s="12"/>
      <c r="J24406" s="29"/>
      <c r="K24406" s="45"/>
      <c r="L24406" s="45"/>
      <c r="M24406" s="45"/>
    </row>
    <row r="24407" spans="8:13" s="28" customFormat="1" x14ac:dyDescent="0.2">
      <c r="H24407" s="12"/>
      <c r="J24407" s="29"/>
      <c r="K24407" s="45"/>
      <c r="L24407" s="45"/>
      <c r="M24407" s="45"/>
    </row>
    <row r="24408" spans="8:13" s="28" customFormat="1" x14ac:dyDescent="0.2">
      <c r="H24408" s="12"/>
      <c r="J24408" s="29"/>
      <c r="K24408" s="45"/>
      <c r="L24408" s="45"/>
      <c r="M24408" s="45"/>
    </row>
    <row r="24409" spans="8:13" s="28" customFormat="1" x14ac:dyDescent="0.2">
      <c r="H24409" s="12"/>
      <c r="J24409" s="29"/>
      <c r="K24409" s="45"/>
      <c r="L24409" s="45"/>
      <c r="M24409" s="45"/>
    </row>
    <row r="24410" spans="8:13" s="28" customFormat="1" x14ac:dyDescent="0.2">
      <c r="H24410" s="12"/>
      <c r="J24410" s="29"/>
      <c r="K24410" s="45"/>
      <c r="L24410" s="45"/>
      <c r="M24410" s="45"/>
    </row>
    <row r="24411" spans="8:13" s="28" customFormat="1" x14ac:dyDescent="0.2">
      <c r="H24411" s="12"/>
      <c r="J24411" s="29"/>
      <c r="K24411" s="45"/>
      <c r="L24411" s="45"/>
      <c r="M24411" s="45"/>
    </row>
    <row r="24412" spans="8:13" s="28" customFormat="1" x14ac:dyDescent="0.2">
      <c r="H24412" s="12"/>
      <c r="J24412" s="29"/>
      <c r="K24412" s="45"/>
      <c r="L24412" s="45"/>
      <c r="M24412" s="45"/>
    </row>
    <row r="24413" spans="8:13" s="28" customFormat="1" x14ac:dyDescent="0.2">
      <c r="H24413" s="12"/>
      <c r="J24413" s="29"/>
      <c r="K24413" s="45"/>
      <c r="L24413" s="45"/>
      <c r="M24413" s="45"/>
    </row>
    <row r="24414" spans="8:13" s="28" customFormat="1" x14ac:dyDescent="0.2">
      <c r="H24414" s="12"/>
      <c r="J24414" s="29"/>
      <c r="K24414" s="45"/>
      <c r="L24414" s="45"/>
      <c r="M24414" s="45"/>
    </row>
    <row r="24415" spans="8:13" s="28" customFormat="1" x14ac:dyDescent="0.2">
      <c r="H24415" s="12"/>
      <c r="J24415" s="29"/>
      <c r="K24415" s="45"/>
      <c r="L24415" s="45"/>
      <c r="M24415" s="45"/>
    </row>
    <row r="24416" spans="8:13" s="28" customFormat="1" x14ac:dyDescent="0.2">
      <c r="H24416" s="12"/>
      <c r="J24416" s="29"/>
      <c r="K24416" s="45"/>
      <c r="L24416" s="45"/>
      <c r="M24416" s="45"/>
    </row>
    <row r="24417" spans="8:13" s="28" customFormat="1" x14ac:dyDescent="0.2">
      <c r="H24417" s="12"/>
      <c r="J24417" s="29"/>
      <c r="K24417" s="45"/>
      <c r="L24417" s="45"/>
      <c r="M24417" s="45"/>
    </row>
    <row r="24418" spans="8:13" s="28" customFormat="1" x14ac:dyDescent="0.2">
      <c r="H24418" s="12"/>
      <c r="J24418" s="29"/>
      <c r="K24418" s="45"/>
      <c r="L24418" s="45"/>
      <c r="M24418" s="45"/>
    </row>
    <row r="24419" spans="8:13" s="28" customFormat="1" x14ac:dyDescent="0.2">
      <c r="H24419" s="12"/>
      <c r="J24419" s="29"/>
      <c r="K24419" s="45"/>
      <c r="L24419" s="45"/>
      <c r="M24419" s="45"/>
    </row>
    <row r="24420" spans="8:13" s="28" customFormat="1" x14ac:dyDescent="0.2">
      <c r="H24420" s="12"/>
      <c r="J24420" s="29"/>
      <c r="K24420" s="45"/>
      <c r="L24420" s="45"/>
      <c r="M24420" s="45"/>
    </row>
    <row r="24421" spans="8:13" s="28" customFormat="1" x14ac:dyDescent="0.2">
      <c r="H24421" s="12"/>
      <c r="J24421" s="29"/>
      <c r="K24421" s="45"/>
      <c r="L24421" s="45"/>
      <c r="M24421" s="45"/>
    </row>
    <row r="24422" spans="8:13" s="28" customFormat="1" x14ac:dyDescent="0.2">
      <c r="H24422" s="12"/>
      <c r="J24422" s="29"/>
      <c r="K24422" s="45"/>
      <c r="L24422" s="45"/>
      <c r="M24422" s="45"/>
    </row>
    <row r="24423" spans="8:13" s="28" customFormat="1" x14ac:dyDescent="0.2">
      <c r="H24423" s="12"/>
      <c r="J24423" s="29"/>
      <c r="K24423" s="45"/>
      <c r="L24423" s="45"/>
      <c r="M24423" s="45"/>
    </row>
    <row r="24424" spans="8:13" s="28" customFormat="1" x14ac:dyDescent="0.2">
      <c r="H24424" s="12"/>
      <c r="J24424" s="29"/>
      <c r="K24424" s="45"/>
      <c r="L24424" s="45"/>
      <c r="M24424" s="45"/>
    </row>
    <row r="24425" spans="8:13" s="28" customFormat="1" x14ac:dyDescent="0.2">
      <c r="H24425" s="12"/>
      <c r="J24425" s="29"/>
      <c r="K24425" s="45"/>
      <c r="L24425" s="45"/>
      <c r="M24425" s="45"/>
    </row>
    <row r="24426" spans="8:13" s="28" customFormat="1" x14ac:dyDescent="0.2">
      <c r="H24426" s="12"/>
      <c r="J24426" s="29"/>
      <c r="K24426" s="45"/>
      <c r="L24426" s="45"/>
      <c r="M24426" s="45"/>
    </row>
    <row r="24427" spans="8:13" s="28" customFormat="1" x14ac:dyDescent="0.2">
      <c r="H24427" s="12"/>
      <c r="J24427" s="29"/>
      <c r="K24427" s="45"/>
      <c r="L24427" s="45"/>
      <c r="M24427" s="45"/>
    </row>
    <row r="24428" spans="8:13" s="28" customFormat="1" x14ac:dyDescent="0.2">
      <c r="H24428" s="12"/>
      <c r="J24428" s="29"/>
      <c r="K24428" s="45"/>
      <c r="L24428" s="45"/>
      <c r="M24428" s="45"/>
    </row>
    <row r="24429" spans="8:13" s="28" customFormat="1" x14ac:dyDescent="0.2">
      <c r="H24429" s="12"/>
      <c r="J24429" s="29"/>
      <c r="K24429" s="45"/>
      <c r="L24429" s="45"/>
      <c r="M24429" s="45"/>
    </row>
    <row r="24430" spans="8:13" s="28" customFormat="1" x14ac:dyDescent="0.2">
      <c r="H24430" s="12"/>
      <c r="J24430" s="29"/>
      <c r="K24430" s="45"/>
      <c r="L24430" s="45"/>
      <c r="M24430" s="45"/>
    </row>
    <row r="24431" spans="8:13" s="28" customFormat="1" x14ac:dyDescent="0.2">
      <c r="H24431" s="12"/>
      <c r="J24431" s="29"/>
      <c r="K24431" s="45"/>
      <c r="L24431" s="45"/>
      <c r="M24431" s="45"/>
    </row>
    <row r="24432" spans="8:13" s="28" customFormat="1" x14ac:dyDescent="0.2">
      <c r="H24432" s="12"/>
      <c r="J24432" s="29"/>
      <c r="K24432" s="45"/>
      <c r="L24432" s="45"/>
      <c r="M24432" s="45"/>
    </row>
    <row r="24433" spans="8:13" s="28" customFormat="1" x14ac:dyDescent="0.2">
      <c r="H24433" s="12"/>
      <c r="J24433" s="29"/>
      <c r="K24433" s="45"/>
      <c r="L24433" s="45"/>
      <c r="M24433" s="45"/>
    </row>
    <row r="24434" spans="8:13" s="28" customFormat="1" x14ac:dyDescent="0.2">
      <c r="H24434" s="12"/>
      <c r="J24434" s="29"/>
      <c r="K24434" s="45"/>
      <c r="L24434" s="45"/>
      <c r="M24434" s="45"/>
    </row>
    <row r="24435" spans="8:13" s="28" customFormat="1" x14ac:dyDescent="0.2">
      <c r="H24435" s="12"/>
      <c r="J24435" s="29"/>
      <c r="K24435" s="45"/>
      <c r="L24435" s="45"/>
      <c r="M24435" s="45"/>
    </row>
    <row r="24436" spans="8:13" s="28" customFormat="1" x14ac:dyDescent="0.2">
      <c r="H24436" s="12"/>
      <c r="J24436" s="29"/>
      <c r="K24436" s="45"/>
      <c r="L24436" s="45"/>
      <c r="M24436" s="45"/>
    </row>
    <row r="24437" spans="8:13" s="28" customFormat="1" x14ac:dyDescent="0.2">
      <c r="H24437" s="12"/>
      <c r="J24437" s="29"/>
      <c r="K24437" s="45"/>
      <c r="L24437" s="45"/>
      <c r="M24437" s="45"/>
    </row>
    <row r="24438" spans="8:13" s="28" customFormat="1" x14ac:dyDescent="0.2">
      <c r="H24438" s="12"/>
      <c r="J24438" s="29"/>
      <c r="K24438" s="45"/>
      <c r="L24438" s="45"/>
      <c r="M24438" s="45"/>
    </row>
    <row r="24439" spans="8:13" s="28" customFormat="1" x14ac:dyDescent="0.2">
      <c r="H24439" s="12"/>
      <c r="J24439" s="29"/>
      <c r="K24439" s="45"/>
      <c r="L24439" s="45"/>
      <c r="M24439" s="45"/>
    </row>
    <row r="24440" spans="8:13" s="28" customFormat="1" x14ac:dyDescent="0.2">
      <c r="H24440" s="12"/>
      <c r="J24440" s="29"/>
      <c r="K24440" s="45"/>
      <c r="L24440" s="45"/>
      <c r="M24440" s="45"/>
    </row>
    <row r="24441" spans="8:13" s="28" customFormat="1" x14ac:dyDescent="0.2">
      <c r="H24441" s="12"/>
      <c r="J24441" s="29"/>
      <c r="K24441" s="45"/>
      <c r="L24441" s="45"/>
      <c r="M24441" s="45"/>
    </row>
    <row r="24442" spans="8:13" s="28" customFormat="1" x14ac:dyDescent="0.2">
      <c r="H24442" s="12"/>
      <c r="J24442" s="29"/>
      <c r="K24442" s="45"/>
      <c r="L24442" s="45"/>
      <c r="M24442" s="45"/>
    </row>
    <row r="24443" spans="8:13" s="28" customFormat="1" x14ac:dyDescent="0.2">
      <c r="H24443" s="12"/>
      <c r="J24443" s="29"/>
      <c r="K24443" s="45"/>
      <c r="L24443" s="45"/>
      <c r="M24443" s="45"/>
    </row>
    <row r="24444" spans="8:13" s="28" customFormat="1" x14ac:dyDescent="0.2">
      <c r="H24444" s="12"/>
      <c r="J24444" s="29"/>
      <c r="K24444" s="45"/>
      <c r="L24444" s="45"/>
      <c r="M24444" s="45"/>
    </row>
    <row r="24445" spans="8:13" s="28" customFormat="1" x14ac:dyDescent="0.2">
      <c r="H24445" s="12"/>
      <c r="J24445" s="29"/>
      <c r="K24445" s="45"/>
      <c r="L24445" s="45"/>
      <c r="M24445" s="45"/>
    </row>
    <row r="24446" spans="8:13" s="28" customFormat="1" x14ac:dyDescent="0.2">
      <c r="H24446" s="12"/>
      <c r="J24446" s="29"/>
      <c r="K24446" s="45"/>
      <c r="L24446" s="45"/>
      <c r="M24446" s="45"/>
    </row>
    <row r="24447" spans="8:13" s="28" customFormat="1" x14ac:dyDescent="0.2">
      <c r="H24447" s="12"/>
      <c r="J24447" s="29"/>
      <c r="K24447" s="45"/>
      <c r="L24447" s="45"/>
      <c r="M24447" s="45"/>
    </row>
    <row r="24448" spans="8:13" s="28" customFormat="1" x14ac:dyDescent="0.2">
      <c r="H24448" s="12"/>
      <c r="J24448" s="29"/>
      <c r="K24448" s="45"/>
      <c r="L24448" s="45"/>
      <c r="M24448" s="45"/>
    </row>
    <row r="24449" spans="8:13" s="28" customFormat="1" x14ac:dyDescent="0.2">
      <c r="H24449" s="12"/>
      <c r="J24449" s="29"/>
      <c r="K24449" s="45"/>
      <c r="L24449" s="45"/>
      <c r="M24449" s="45"/>
    </row>
    <row r="24450" spans="8:13" s="28" customFormat="1" x14ac:dyDescent="0.2">
      <c r="H24450" s="12"/>
      <c r="J24450" s="29"/>
      <c r="K24450" s="45"/>
      <c r="L24450" s="45"/>
      <c r="M24450" s="45"/>
    </row>
    <row r="24451" spans="8:13" s="28" customFormat="1" x14ac:dyDescent="0.2">
      <c r="H24451" s="12"/>
      <c r="J24451" s="29"/>
      <c r="K24451" s="45"/>
      <c r="L24451" s="45"/>
      <c r="M24451" s="45"/>
    </row>
    <row r="24452" spans="8:13" s="28" customFormat="1" x14ac:dyDescent="0.2">
      <c r="H24452" s="12"/>
      <c r="J24452" s="29"/>
      <c r="K24452" s="45"/>
      <c r="L24452" s="45"/>
      <c r="M24452" s="45"/>
    </row>
    <row r="24453" spans="8:13" s="28" customFormat="1" x14ac:dyDescent="0.2">
      <c r="H24453" s="12"/>
      <c r="J24453" s="29"/>
      <c r="K24453" s="45"/>
      <c r="L24453" s="45"/>
      <c r="M24453" s="45"/>
    </row>
    <row r="24454" spans="8:13" s="28" customFormat="1" x14ac:dyDescent="0.2">
      <c r="H24454" s="12"/>
      <c r="J24454" s="29"/>
      <c r="K24454" s="45"/>
      <c r="L24454" s="45"/>
      <c r="M24454" s="45"/>
    </row>
    <row r="24455" spans="8:13" s="28" customFormat="1" x14ac:dyDescent="0.2">
      <c r="H24455" s="12"/>
      <c r="J24455" s="29"/>
      <c r="K24455" s="45"/>
      <c r="L24455" s="45"/>
      <c r="M24455" s="45"/>
    </row>
    <row r="24456" spans="8:13" s="28" customFormat="1" x14ac:dyDescent="0.2">
      <c r="H24456" s="12"/>
      <c r="J24456" s="29"/>
      <c r="K24456" s="45"/>
      <c r="L24456" s="45"/>
      <c r="M24456" s="45"/>
    </row>
    <row r="24457" spans="8:13" s="28" customFormat="1" x14ac:dyDescent="0.2">
      <c r="H24457" s="12"/>
      <c r="J24457" s="29"/>
      <c r="K24457" s="45"/>
      <c r="L24457" s="45"/>
      <c r="M24457" s="45"/>
    </row>
    <row r="24458" spans="8:13" s="28" customFormat="1" x14ac:dyDescent="0.2">
      <c r="H24458" s="12"/>
      <c r="J24458" s="29"/>
      <c r="K24458" s="45"/>
      <c r="L24458" s="45"/>
      <c r="M24458" s="45"/>
    </row>
    <row r="24459" spans="8:13" s="28" customFormat="1" x14ac:dyDescent="0.2">
      <c r="H24459" s="12"/>
      <c r="J24459" s="29"/>
      <c r="K24459" s="45"/>
      <c r="L24459" s="45"/>
      <c r="M24459" s="45"/>
    </row>
    <row r="24460" spans="8:13" s="28" customFormat="1" x14ac:dyDescent="0.2">
      <c r="H24460" s="12"/>
      <c r="J24460" s="29"/>
      <c r="K24460" s="45"/>
      <c r="L24460" s="45"/>
      <c r="M24460" s="45"/>
    </row>
    <row r="24461" spans="8:13" s="28" customFormat="1" x14ac:dyDescent="0.2">
      <c r="H24461" s="12"/>
      <c r="J24461" s="29"/>
      <c r="K24461" s="45"/>
      <c r="L24461" s="45"/>
      <c r="M24461" s="45"/>
    </row>
    <row r="24462" spans="8:13" s="28" customFormat="1" x14ac:dyDescent="0.2">
      <c r="H24462" s="12"/>
      <c r="J24462" s="29"/>
      <c r="K24462" s="45"/>
      <c r="L24462" s="45"/>
      <c r="M24462" s="45"/>
    </row>
    <row r="24463" spans="8:13" s="28" customFormat="1" x14ac:dyDescent="0.2">
      <c r="H24463" s="12"/>
      <c r="J24463" s="29"/>
      <c r="K24463" s="45"/>
      <c r="L24463" s="45"/>
      <c r="M24463" s="45"/>
    </row>
    <row r="24464" spans="8:13" s="28" customFormat="1" x14ac:dyDescent="0.2">
      <c r="H24464" s="12"/>
      <c r="J24464" s="29"/>
      <c r="K24464" s="45"/>
      <c r="L24464" s="45"/>
      <c r="M24464" s="45"/>
    </row>
    <row r="24465" spans="8:13" s="28" customFormat="1" x14ac:dyDescent="0.2">
      <c r="H24465" s="12"/>
      <c r="J24465" s="29"/>
      <c r="K24465" s="45"/>
      <c r="L24465" s="45"/>
      <c r="M24465" s="45"/>
    </row>
    <row r="24466" spans="8:13" s="28" customFormat="1" x14ac:dyDescent="0.2">
      <c r="H24466" s="12"/>
      <c r="J24466" s="29"/>
      <c r="K24466" s="45"/>
      <c r="L24466" s="45"/>
      <c r="M24466" s="45"/>
    </row>
    <row r="24467" spans="8:13" s="28" customFormat="1" x14ac:dyDescent="0.2">
      <c r="H24467" s="12"/>
      <c r="J24467" s="29"/>
      <c r="K24467" s="45"/>
      <c r="L24467" s="45"/>
      <c r="M24467" s="45"/>
    </row>
    <row r="24468" spans="8:13" s="28" customFormat="1" x14ac:dyDescent="0.2">
      <c r="H24468" s="12"/>
      <c r="J24468" s="29"/>
      <c r="K24468" s="45"/>
      <c r="L24468" s="45"/>
      <c r="M24468" s="45"/>
    </row>
    <row r="24469" spans="8:13" s="28" customFormat="1" x14ac:dyDescent="0.2">
      <c r="H24469" s="12"/>
      <c r="J24469" s="29"/>
      <c r="K24469" s="45"/>
      <c r="L24469" s="45"/>
      <c r="M24469" s="45"/>
    </row>
    <row r="24470" spans="8:13" s="28" customFormat="1" x14ac:dyDescent="0.2">
      <c r="H24470" s="12"/>
      <c r="J24470" s="29"/>
      <c r="K24470" s="45"/>
      <c r="L24470" s="45"/>
      <c r="M24470" s="45"/>
    </row>
    <row r="24471" spans="8:13" s="28" customFormat="1" x14ac:dyDescent="0.2">
      <c r="H24471" s="12"/>
      <c r="J24471" s="29"/>
      <c r="K24471" s="45"/>
      <c r="L24471" s="45"/>
      <c r="M24471" s="45"/>
    </row>
    <row r="24472" spans="8:13" s="28" customFormat="1" x14ac:dyDescent="0.2">
      <c r="H24472" s="12"/>
      <c r="J24472" s="29"/>
      <c r="K24472" s="45"/>
      <c r="L24472" s="45"/>
      <c r="M24472" s="45"/>
    </row>
    <row r="24473" spans="8:13" s="28" customFormat="1" x14ac:dyDescent="0.2">
      <c r="H24473" s="12"/>
      <c r="J24473" s="29"/>
      <c r="K24473" s="45"/>
      <c r="L24473" s="45"/>
      <c r="M24473" s="45"/>
    </row>
    <row r="24474" spans="8:13" s="28" customFormat="1" x14ac:dyDescent="0.2">
      <c r="H24474" s="12"/>
      <c r="J24474" s="29"/>
      <c r="K24474" s="45"/>
      <c r="L24474" s="45"/>
      <c r="M24474" s="45"/>
    </row>
    <row r="24475" spans="8:13" s="28" customFormat="1" x14ac:dyDescent="0.2">
      <c r="H24475" s="12"/>
      <c r="J24475" s="29"/>
      <c r="K24475" s="45"/>
      <c r="L24475" s="45"/>
      <c r="M24475" s="45"/>
    </row>
    <row r="24476" spans="8:13" s="28" customFormat="1" x14ac:dyDescent="0.2">
      <c r="H24476" s="12"/>
      <c r="J24476" s="29"/>
      <c r="K24476" s="45"/>
      <c r="L24476" s="45"/>
      <c r="M24476" s="45"/>
    </row>
    <row r="24477" spans="8:13" s="28" customFormat="1" x14ac:dyDescent="0.2">
      <c r="H24477" s="12"/>
      <c r="J24477" s="29"/>
      <c r="K24477" s="45"/>
      <c r="L24477" s="45"/>
      <c r="M24477" s="45"/>
    </row>
    <row r="24478" spans="8:13" s="28" customFormat="1" x14ac:dyDescent="0.2">
      <c r="H24478" s="12"/>
      <c r="J24478" s="29"/>
      <c r="K24478" s="45"/>
      <c r="L24478" s="45"/>
      <c r="M24478" s="45"/>
    </row>
    <row r="24479" spans="8:13" s="28" customFormat="1" x14ac:dyDescent="0.2">
      <c r="H24479" s="12"/>
      <c r="J24479" s="29"/>
      <c r="K24479" s="45"/>
      <c r="L24479" s="45"/>
      <c r="M24479" s="45"/>
    </row>
    <row r="24480" spans="8:13" s="28" customFormat="1" x14ac:dyDescent="0.2">
      <c r="H24480" s="12"/>
      <c r="J24480" s="29"/>
      <c r="K24480" s="45"/>
      <c r="L24480" s="45"/>
      <c r="M24480" s="45"/>
    </row>
    <row r="24481" spans="8:13" s="28" customFormat="1" x14ac:dyDescent="0.2">
      <c r="H24481" s="12"/>
      <c r="J24481" s="29"/>
      <c r="K24481" s="45"/>
      <c r="L24481" s="45"/>
      <c r="M24481" s="45"/>
    </row>
    <row r="24482" spans="8:13" s="28" customFormat="1" x14ac:dyDescent="0.2">
      <c r="H24482" s="12"/>
      <c r="J24482" s="29"/>
      <c r="K24482" s="45"/>
      <c r="L24482" s="45"/>
      <c r="M24482" s="45"/>
    </row>
    <row r="24483" spans="8:13" s="28" customFormat="1" x14ac:dyDescent="0.2">
      <c r="H24483" s="12"/>
      <c r="J24483" s="29"/>
      <c r="K24483" s="45"/>
      <c r="L24483" s="45"/>
      <c r="M24483" s="45"/>
    </row>
    <row r="24484" spans="8:13" s="28" customFormat="1" x14ac:dyDescent="0.2">
      <c r="H24484" s="12"/>
      <c r="J24484" s="29"/>
      <c r="K24484" s="45"/>
      <c r="L24484" s="45"/>
      <c r="M24484" s="45"/>
    </row>
    <row r="24485" spans="8:13" s="28" customFormat="1" x14ac:dyDescent="0.2">
      <c r="H24485" s="12"/>
      <c r="J24485" s="29"/>
      <c r="K24485" s="45"/>
      <c r="L24485" s="45"/>
      <c r="M24485" s="45"/>
    </row>
    <row r="24486" spans="8:13" s="28" customFormat="1" x14ac:dyDescent="0.2">
      <c r="H24486" s="12"/>
      <c r="J24486" s="29"/>
      <c r="K24486" s="45"/>
      <c r="L24486" s="45"/>
      <c r="M24486" s="45"/>
    </row>
    <row r="24487" spans="8:13" s="28" customFormat="1" x14ac:dyDescent="0.2">
      <c r="H24487" s="12"/>
      <c r="J24487" s="29"/>
      <c r="K24487" s="45"/>
      <c r="L24487" s="45"/>
      <c r="M24487" s="45"/>
    </row>
    <row r="24488" spans="8:13" s="28" customFormat="1" x14ac:dyDescent="0.2">
      <c r="H24488" s="12"/>
      <c r="J24488" s="29"/>
      <c r="K24488" s="45"/>
      <c r="L24488" s="45"/>
      <c r="M24488" s="45"/>
    </row>
    <row r="24489" spans="8:13" s="28" customFormat="1" x14ac:dyDescent="0.2">
      <c r="H24489" s="12"/>
      <c r="J24489" s="29"/>
      <c r="K24489" s="45"/>
      <c r="L24489" s="45"/>
      <c r="M24489" s="45"/>
    </row>
    <row r="24490" spans="8:13" s="28" customFormat="1" x14ac:dyDescent="0.2">
      <c r="H24490" s="12"/>
      <c r="J24490" s="29"/>
      <c r="K24490" s="45"/>
      <c r="L24490" s="45"/>
      <c r="M24490" s="45"/>
    </row>
    <row r="24491" spans="8:13" s="28" customFormat="1" x14ac:dyDescent="0.2">
      <c r="H24491" s="12"/>
      <c r="J24491" s="29"/>
      <c r="K24491" s="45"/>
      <c r="L24491" s="45"/>
      <c r="M24491" s="45"/>
    </row>
    <row r="24492" spans="8:13" s="28" customFormat="1" x14ac:dyDescent="0.2">
      <c r="H24492" s="12"/>
      <c r="J24492" s="29"/>
      <c r="K24492" s="45"/>
      <c r="L24492" s="45"/>
      <c r="M24492" s="45"/>
    </row>
    <row r="24493" spans="8:13" s="28" customFormat="1" x14ac:dyDescent="0.2">
      <c r="H24493" s="12"/>
      <c r="J24493" s="29"/>
      <c r="K24493" s="45"/>
      <c r="L24493" s="45"/>
      <c r="M24493" s="45"/>
    </row>
    <row r="24494" spans="8:13" s="28" customFormat="1" x14ac:dyDescent="0.2">
      <c r="H24494" s="12"/>
      <c r="J24494" s="29"/>
      <c r="K24494" s="45"/>
      <c r="L24494" s="45"/>
      <c r="M24494" s="45"/>
    </row>
    <row r="24495" spans="8:13" s="28" customFormat="1" x14ac:dyDescent="0.2">
      <c r="H24495" s="12"/>
      <c r="J24495" s="29"/>
      <c r="K24495" s="45"/>
      <c r="L24495" s="45"/>
      <c r="M24495" s="45"/>
    </row>
    <row r="24496" spans="8:13" s="28" customFormat="1" x14ac:dyDescent="0.2">
      <c r="H24496" s="12"/>
      <c r="J24496" s="29"/>
      <c r="K24496" s="45"/>
      <c r="L24496" s="45"/>
      <c r="M24496" s="45"/>
    </row>
    <row r="24497" spans="8:13" s="28" customFormat="1" x14ac:dyDescent="0.2">
      <c r="H24497" s="12"/>
      <c r="J24497" s="29"/>
      <c r="K24497" s="45"/>
      <c r="L24497" s="45"/>
      <c r="M24497" s="45"/>
    </row>
    <row r="24498" spans="8:13" s="28" customFormat="1" x14ac:dyDescent="0.2">
      <c r="H24498" s="12"/>
      <c r="J24498" s="29"/>
      <c r="K24498" s="45"/>
      <c r="L24498" s="45"/>
      <c r="M24498" s="45"/>
    </row>
    <row r="24499" spans="8:13" s="28" customFormat="1" x14ac:dyDescent="0.2">
      <c r="H24499" s="12"/>
      <c r="J24499" s="29"/>
      <c r="K24499" s="45"/>
      <c r="L24499" s="45"/>
      <c r="M24499" s="45"/>
    </row>
    <row r="24500" spans="8:13" s="28" customFormat="1" x14ac:dyDescent="0.2">
      <c r="H24500" s="12"/>
      <c r="J24500" s="29"/>
      <c r="K24500" s="45"/>
      <c r="L24500" s="45"/>
      <c r="M24500" s="45"/>
    </row>
    <row r="24501" spans="8:13" s="28" customFormat="1" x14ac:dyDescent="0.2">
      <c r="H24501" s="12"/>
      <c r="J24501" s="29"/>
      <c r="K24501" s="45"/>
      <c r="L24501" s="45"/>
      <c r="M24501" s="45"/>
    </row>
    <row r="24502" spans="8:13" s="28" customFormat="1" x14ac:dyDescent="0.2">
      <c r="H24502" s="12"/>
      <c r="J24502" s="29"/>
      <c r="K24502" s="45"/>
      <c r="L24502" s="45"/>
      <c r="M24502" s="45"/>
    </row>
    <row r="24503" spans="8:13" s="28" customFormat="1" x14ac:dyDescent="0.2">
      <c r="H24503" s="12"/>
      <c r="J24503" s="29"/>
      <c r="K24503" s="45"/>
      <c r="L24503" s="45"/>
      <c r="M24503" s="45"/>
    </row>
    <row r="24504" spans="8:13" s="28" customFormat="1" x14ac:dyDescent="0.2">
      <c r="H24504" s="12"/>
      <c r="J24504" s="29"/>
      <c r="K24504" s="45"/>
      <c r="L24504" s="45"/>
      <c r="M24504" s="45"/>
    </row>
    <row r="24505" spans="8:13" s="28" customFormat="1" x14ac:dyDescent="0.2">
      <c r="H24505" s="12"/>
      <c r="J24505" s="29"/>
      <c r="K24505" s="45"/>
      <c r="L24505" s="45"/>
      <c r="M24505" s="45"/>
    </row>
    <row r="24506" spans="8:13" s="28" customFormat="1" x14ac:dyDescent="0.2">
      <c r="H24506" s="12"/>
      <c r="J24506" s="29"/>
      <c r="K24506" s="45"/>
      <c r="L24506" s="45"/>
      <c r="M24506" s="45"/>
    </row>
    <row r="24507" spans="8:13" s="28" customFormat="1" x14ac:dyDescent="0.2">
      <c r="H24507" s="12"/>
      <c r="J24507" s="29"/>
      <c r="K24507" s="45"/>
      <c r="L24507" s="45"/>
      <c r="M24507" s="45"/>
    </row>
    <row r="24508" spans="8:13" s="28" customFormat="1" x14ac:dyDescent="0.2">
      <c r="H24508" s="12"/>
      <c r="J24508" s="29"/>
      <c r="K24508" s="45"/>
      <c r="L24508" s="45"/>
      <c r="M24508" s="45"/>
    </row>
    <row r="24509" spans="8:13" s="28" customFormat="1" x14ac:dyDescent="0.2">
      <c r="H24509" s="12"/>
      <c r="J24509" s="29"/>
      <c r="K24509" s="45"/>
      <c r="L24509" s="45"/>
      <c r="M24509" s="45"/>
    </row>
    <row r="24510" spans="8:13" s="28" customFormat="1" x14ac:dyDescent="0.2">
      <c r="H24510" s="12"/>
      <c r="J24510" s="29"/>
      <c r="K24510" s="45"/>
      <c r="L24510" s="45"/>
      <c r="M24510" s="45"/>
    </row>
    <row r="24511" spans="8:13" s="28" customFormat="1" x14ac:dyDescent="0.2">
      <c r="H24511" s="12"/>
      <c r="J24511" s="29"/>
      <c r="K24511" s="45"/>
      <c r="L24511" s="45"/>
      <c r="M24511" s="45"/>
    </row>
    <row r="24512" spans="8:13" s="28" customFormat="1" x14ac:dyDescent="0.2">
      <c r="H24512" s="12"/>
      <c r="J24512" s="29"/>
      <c r="K24512" s="45"/>
      <c r="L24512" s="45"/>
      <c r="M24512" s="45"/>
    </row>
    <row r="24513" spans="8:13" s="28" customFormat="1" x14ac:dyDescent="0.2">
      <c r="H24513" s="12"/>
      <c r="J24513" s="29"/>
      <c r="K24513" s="45"/>
      <c r="L24513" s="45"/>
      <c r="M24513" s="45"/>
    </row>
    <row r="24514" spans="8:13" s="28" customFormat="1" x14ac:dyDescent="0.2">
      <c r="H24514" s="12"/>
      <c r="J24514" s="29"/>
      <c r="K24514" s="45"/>
      <c r="L24514" s="45"/>
      <c r="M24514" s="45"/>
    </row>
    <row r="24515" spans="8:13" s="28" customFormat="1" x14ac:dyDescent="0.2">
      <c r="H24515" s="12"/>
      <c r="J24515" s="29"/>
      <c r="K24515" s="45"/>
      <c r="L24515" s="45"/>
      <c r="M24515" s="45"/>
    </row>
    <row r="24516" spans="8:13" s="28" customFormat="1" x14ac:dyDescent="0.2">
      <c r="H24516" s="12"/>
      <c r="J24516" s="29"/>
      <c r="K24516" s="45"/>
      <c r="L24516" s="45"/>
      <c r="M24516" s="45"/>
    </row>
    <row r="24517" spans="8:13" s="28" customFormat="1" x14ac:dyDescent="0.2">
      <c r="H24517" s="12"/>
      <c r="J24517" s="29"/>
      <c r="K24517" s="45"/>
      <c r="L24517" s="45"/>
      <c r="M24517" s="45"/>
    </row>
    <row r="24518" spans="8:13" s="28" customFormat="1" x14ac:dyDescent="0.2">
      <c r="H24518" s="12"/>
      <c r="J24518" s="29"/>
      <c r="K24518" s="45"/>
      <c r="L24518" s="45"/>
      <c r="M24518" s="45"/>
    </row>
    <row r="24519" spans="8:13" s="28" customFormat="1" x14ac:dyDescent="0.2">
      <c r="H24519" s="12"/>
      <c r="J24519" s="29"/>
      <c r="K24519" s="45"/>
      <c r="L24519" s="45"/>
      <c r="M24519" s="45"/>
    </row>
    <row r="24520" spans="8:13" s="28" customFormat="1" x14ac:dyDescent="0.2">
      <c r="H24520" s="12"/>
      <c r="J24520" s="29"/>
      <c r="K24520" s="45"/>
      <c r="L24520" s="45"/>
      <c r="M24520" s="45"/>
    </row>
    <row r="24521" spans="8:13" s="28" customFormat="1" x14ac:dyDescent="0.2">
      <c r="H24521" s="12"/>
      <c r="J24521" s="29"/>
      <c r="K24521" s="45"/>
      <c r="L24521" s="45"/>
      <c r="M24521" s="45"/>
    </row>
    <row r="24522" spans="8:13" s="28" customFormat="1" x14ac:dyDescent="0.2">
      <c r="H24522" s="12"/>
      <c r="J24522" s="29"/>
      <c r="K24522" s="45"/>
      <c r="L24522" s="45"/>
      <c r="M24522" s="45"/>
    </row>
    <row r="24523" spans="8:13" s="28" customFormat="1" x14ac:dyDescent="0.2">
      <c r="H24523" s="12"/>
      <c r="J24523" s="29"/>
      <c r="K24523" s="45"/>
      <c r="L24523" s="45"/>
      <c r="M24523" s="45"/>
    </row>
    <row r="24524" spans="8:13" s="28" customFormat="1" x14ac:dyDescent="0.2">
      <c r="H24524" s="12"/>
      <c r="J24524" s="29"/>
      <c r="K24524" s="45"/>
      <c r="L24524" s="45"/>
      <c r="M24524" s="45"/>
    </row>
    <row r="24525" spans="8:13" s="28" customFormat="1" x14ac:dyDescent="0.2">
      <c r="H24525" s="12"/>
      <c r="J24525" s="29"/>
      <c r="K24525" s="45"/>
      <c r="L24525" s="45"/>
      <c r="M24525" s="45"/>
    </row>
    <row r="24526" spans="8:13" s="28" customFormat="1" x14ac:dyDescent="0.2">
      <c r="H24526" s="12"/>
      <c r="J24526" s="29"/>
      <c r="K24526" s="45"/>
      <c r="L24526" s="45"/>
      <c r="M24526" s="45"/>
    </row>
    <row r="24527" spans="8:13" s="28" customFormat="1" x14ac:dyDescent="0.2">
      <c r="H24527" s="12"/>
      <c r="J24527" s="29"/>
      <c r="K24527" s="45"/>
      <c r="L24527" s="45"/>
      <c r="M24527" s="45"/>
    </row>
    <row r="24528" spans="8:13" s="28" customFormat="1" x14ac:dyDescent="0.2">
      <c r="H24528" s="12"/>
      <c r="J24528" s="29"/>
      <c r="K24528" s="45"/>
      <c r="L24528" s="45"/>
      <c r="M24528" s="45"/>
    </row>
    <row r="24529" spans="8:13" s="28" customFormat="1" x14ac:dyDescent="0.2">
      <c r="H24529" s="12"/>
      <c r="J24529" s="29"/>
      <c r="K24529" s="45"/>
      <c r="L24529" s="45"/>
      <c r="M24529" s="45"/>
    </row>
    <row r="24530" spans="8:13" s="28" customFormat="1" x14ac:dyDescent="0.2">
      <c r="H24530" s="12"/>
      <c r="J24530" s="29"/>
      <c r="K24530" s="45"/>
      <c r="L24530" s="45"/>
      <c r="M24530" s="45"/>
    </row>
    <row r="24531" spans="8:13" s="28" customFormat="1" x14ac:dyDescent="0.2">
      <c r="H24531" s="12"/>
      <c r="J24531" s="29"/>
      <c r="K24531" s="45"/>
      <c r="L24531" s="45"/>
      <c r="M24531" s="45"/>
    </row>
    <row r="24532" spans="8:13" s="28" customFormat="1" x14ac:dyDescent="0.2">
      <c r="H24532" s="12"/>
      <c r="J24532" s="29"/>
      <c r="K24532" s="45"/>
      <c r="L24532" s="45"/>
      <c r="M24532" s="45"/>
    </row>
    <row r="24533" spans="8:13" s="28" customFormat="1" x14ac:dyDescent="0.2">
      <c r="H24533" s="12"/>
      <c r="J24533" s="29"/>
      <c r="K24533" s="45"/>
      <c r="L24533" s="45"/>
      <c r="M24533" s="45"/>
    </row>
    <row r="24534" spans="8:13" s="28" customFormat="1" x14ac:dyDescent="0.2">
      <c r="H24534" s="12"/>
      <c r="J24534" s="29"/>
      <c r="K24534" s="45"/>
      <c r="L24534" s="45"/>
      <c r="M24534" s="45"/>
    </row>
    <row r="24535" spans="8:13" s="28" customFormat="1" x14ac:dyDescent="0.2">
      <c r="H24535" s="12"/>
      <c r="J24535" s="29"/>
      <c r="K24535" s="45"/>
      <c r="L24535" s="45"/>
      <c r="M24535" s="45"/>
    </row>
    <row r="24536" spans="8:13" s="28" customFormat="1" x14ac:dyDescent="0.2">
      <c r="H24536" s="12"/>
      <c r="J24536" s="29"/>
      <c r="K24536" s="45"/>
      <c r="L24536" s="45"/>
      <c r="M24536" s="45"/>
    </row>
    <row r="24537" spans="8:13" s="28" customFormat="1" x14ac:dyDescent="0.2">
      <c r="H24537" s="12"/>
      <c r="J24537" s="29"/>
      <c r="K24537" s="45"/>
      <c r="L24537" s="45"/>
      <c r="M24537" s="45"/>
    </row>
    <row r="24538" spans="8:13" s="28" customFormat="1" x14ac:dyDescent="0.2">
      <c r="H24538" s="12"/>
      <c r="J24538" s="29"/>
      <c r="K24538" s="45"/>
      <c r="L24538" s="45"/>
      <c r="M24538" s="45"/>
    </row>
    <row r="24539" spans="8:13" s="28" customFormat="1" x14ac:dyDescent="0.2">
      <c r="H24539" s="12"/>
      <c r="J24539" s="29"/>
      <c r="K24539" s="45"/>
      <c r="L24539" s="45"/>
      <c r="M24539" s="45"/>
    </row>
    <row r="24540" spans="8:13" s="28" customFormat="1" x14ac:dyDescent="0.2">
      <c r="H24540" s="12"/>
      <c r="J24540" s="29"/>
      <c r="K24540" s="45"/>
      <c r="L24540" s="45"/>
      <c r="M24540" s="45"/>
    </row>
    <row r="24541" spans="8:13" s="28" customFormat="1" x14ac:dyDescent="0.2">
      <c r="H24541" s="12"/>
      <c r="J24541" s="29"/>
      <c r="K24541" s="45"/>
      <c r="L24541" s="45"/>
      <c r="M24541" s="45"/>
    </row>
    <row r="24542" spans="8:13" s="28" customFormat="1" x14ac:dyDescent="0.2">
      <c r="H24542" s="12"/>
      <c r="J24542" s="29"/>
      <c r="K24542" s="45"/>
      <c r="L24542" s="45"/>
      <c r="M24542" s="45"/>
    </row>
    <row r="24543" spans="8:13" s="28" customFormat="1" x14ac:dyDescent="0.2">
      <c r="H24543" s="12"/>
      <c r="J24543" s="29"/>
      <c r="K24543" s="45"/>
      <c r="L24543" s="45"/>
      <c r="M24543" s="45"/>
    </row>
    <row r="24544" spans="8:13" s="28" customFormat="1" x14ac:dyDescent="0.2">
      <c r="H24544" s="12"/>
      <c r="J24544" s="29"/>
      <c r="K24544" s="45"/>
      <c r="L24544" s="45"/>
      <c r="M24544" s="45"/>
    </row>
    <row r="24545" spans="8:13" s="28" customFormat="1" x14ac:dyDescent="0.2">
      <c r="H24545" s="12"/>
      <c r="J24545" s="29"/>
      <c r="K24545" s="45"/>
      <c r="L24545" s="45"/>
      <c r="M24545" s="45"/>
    </row>
    <row r="24546" spans="8:13" s="28" customFormat="1" x14ac:dyDescent="0.2">
      <c r="H24546" s="12"/>
      <c r="J24546" s="29"/>
      <c r="K24546" s="45"/>
      <c r="L24546" s="45"/>
      <c r="M24546" s="45"/>
    </row>
    <row r="24547" spans="8:13" s="28" customFormat="1" x14ac:dyDescent="0.2">
      <c r="H24547" s="12"/>
      <c r="J24547" s="29"/>
      <c r="K24547" s="45"/>
      <c r="L24547" s="45"/>
      <c r="M24547" s="45"/>
    </row>
    <row r="24548" spans="8:13" s="28" customFormat="1" x14ac:dyDescent="0.2">
      <c r="H24548" s="12"/>
      <c r="J24548" s="29"/>
      <c r="K24548" s="45"/>
      <c r="L24548" s="45"/>
      <c r="M24548" s="45"/>
    </row>
    <row r="24549" spans="8:13" s="28" customFormat="1" x14ac:dyDescent="0.2">
      <c r="H24549" s="12"/>
      <c r="J24549" s="29"/>
      <c r="K24549" s="45"/>
      <c r="L24549" s="45"/>
      <c r="M24549" s="45"/>
    </row>
    <row r="24550" spans="8:13" s="28" customFormat="1" x14ac:dyDescent="0.2">
      <c r="H24550" s="12"/>
      <c r="J24550" s="29"/>
      <c r="K24550" s="45"/>
      <c r="L24550" s="45"/>
      <c r="M24550" s="45"/>
    </row>
    <row r="24551" spans="8:13" s="28" customFormat="1" x14ac:dyDescent="0.2">
      <c r="H24551" s="12"/>
      <c r="J24551" s="29"/>
      <c r="K24551" s="45"/>
      <c r="L24551" s="45"/>
      <c r="M24551" s="45"/>
    </row>
    <row r="24552" spans="8:13" s="28" customFormat="1" x14ac:dyDescent="0.2">
      <c r="H24552" s="12"/>
      <c r="J24552" s="29"/>
      <c r="K24552" s="45"/>
      <c r="L24552" s="45"/>
      <c r="M24552" s="45"/>
    </row>
    <row r="24553" spans="8:13" s="28" customFormat="1" x14ac:dyDescent="0.2">
      <c r="H24553" s="12"/>
      <c r="J24553" s="29"/>
      <c r="K24553" s="45"/>
      <c r="L24553" s="45"/>
      <c r="M24553" s="45"/>
    </row>
    <row r="24554" spans="8:13" s="28" customFormat="1" x14ac:dyDescent="0.2">
      <c r="H24554" s="12"/>
      <c r="J24554" s="29"/>
      <c r="K24554" s="45"/>
      <c r="L24554" s="45"/>
      <c r="M24554" s="45"/>
    </row>
    <row r="24555" spans="8:13" s="28" customFormat="1" x14ac:dyDescent="0.2">
      <c r="H24555" s="12"/>
      <c r="J24555" s="29"/>
      <c r="K24555" s="45"/>
      <c r="L24555" s="45"/>
      <c r="M24555" s="45"/>
    </row>
    <row r="24556" spans="8:13" s="28" customFormat="1" x14ac:dyDescent="0.2">
      <c r="H24556" s="12"/>
      <c r="J24556" s="29"/>
      <c r="K24556" s="45"/>
      <c r="L24556" s="45"/>
      <c r="M24556" s="45"/>
    </row>
    <row r="24557" spans="8:13" s="28" customFormat="1" x14ac:dyDescent="0.2">
      <c r="H24557" s="12"/>
      <c r="J24557" s="29"/>
      <c r="K24557" s="45"/>
      <c r="L24557" s="45"/>
      <c r="M24557" s="45"/>
    </row>
    <row r="24558" spans="8:13" s="28" customFormat="1" x14ac:dyDescent="0.2">
      <c r="H24558" s="12"/>
      <c r="J24558" s="29"/>
      <c r="K24558" s="45"/>
      <c r="L24558" s="45"/>
      <c r="M24558" s="45"/>
    </row>
    <row r="24559" spans="8:13" s="28" customFormat="1" x14ac:dyDescent="0.2">
      <c r="H24559" s="12"/>
      <c r="J24559" s="29"/>
      <c r="K24559" s="45"/>
      <c r="L24559" s="45"/>
      <c r="M24559" s="45"/>
    </row>
    <row r="24560" spans="8:13" s="28" customFormat="1" x14ac:dyDescent="0.2">
      <c r="H24560" s="12"/>
      <c r="J24560" s="29"/>
      <c r="K24560" s="45"/>
      <c r="L24560" s="45"/>
      <c r="M24560" s="45"/>
    </row>
    <row r="24561" spans="8:13" s="28" customFormat="1" x14ac:dyDescent="0.2">
      <c r="H24561" s="12"/>
      <c r="J24561" s="29"/>
      <c r="K24561" s="45"/>
      <c r="L24561" s="45"/>
      <c r="M24561" s="45"/>
    </row>
    <row r="24562" spans="8:13" s="28" customFormat="1" x14ac:dyDescent="0.2">
      <c r="H24562" s="12"/>
      <c r="J24562" s="29"/>
      <c r="K24562" s="45"/>
      <c r="L24562" s="45"/>
      <c r="M24562" s="45"/>
    </row>
    <row r="24563" spans="8:13" s="28" customFormat="1" x14ac:dyDescent="0.2">
      <c r="H24563" s="12"/>
      <c r="J24563" s="29"/>
      <c r="K24563" s="45"/>
      <c r="L24563" s="45"/>
      <c r="M24563" s="45"/>
    </row>
    <row r="24564" spans="8:13" s="28" customFormat="1" x14ac:dyDescent="0.2">
      <c r="H24564" s="12"/>
      <c r="J24564" s="29"/>
      <c r="K24564" s="45"/>
      <c r="L24564" s="45"/>
      <c r="M24564" s="45"/>
    </row>
    <row r="24565" spans="8:13" s="28" customFormat="1" x14ac:dyDescent="0.2">
      <c r="H24565" s="12"/>
      <c r="J24565" s="29"/>
      <c r="K24565" s="45"/>
      <c r="L24565" s="45"/>
      <c r="M24565" s="45"/>
    </row>
    <row r="24566" spans="8:13" s="28" customFormat="1" x14ac:dyDescent="0.2">
      <c r="H24566" s="12"/>
      <c r="J24566" s="29"/>
      <c r="K24566" s="45"/>
      <c r="L24566" s="45"/>
      <c r="M24566" s="45"/>
    </row>
    <row r="24567" spans="8:13" s="28" customFormat="1" x14ac:dyDescent="0.2">
      <c r="H24567" s="12"/>
      <c r="J24567" s="29"/>
      <c r="K24567" s="45"/>
      <c r="L24567" s="45"/>
      <c r="M24567" s="45"/>
    </row>
    <row r="24568" spans="8:13" s="28" customFormat="1" x14ac:dyDescent="0.2">
      <c r="H24568" s="12"/>
      <c r="J24568" s="29"/>
      <c r="K24568" s="45"/>
      <c r="L24568" s="45"/>
      <c r="M24568" s="45"/>
    </row>
    <row r="24569" spans="8:13" s="28" customFormat="1" x14ac:dyDescent="0.2">
      <c r="H24569" s="12"/>
      <c r="J24569" s="29"/>
      <c r="K24569" s="45"/>
      <c r="L24569" s="45"/>
      <c r="M24569" s="45"/>
    </row>
    <row r="24570" spans="8:13" s="28" customFormat="1" x14ac:dyDescent="0.2">
      <c r="H24570" s="12"/>
      <c r="J24570" s="29"/>
      <c r="K24570" s="45"/>
      <c r="L24570" s="45"/>
      <c r="M24570" s="45"/>
    </row>
    <row r="24571" spans="8:13" s="28" customFormat="1" x14ac:dyDescent="0.2">
      <c r="H24571" s="12"/>
      <c r="J24571" s="29"/>
      <c r="K24571" s="45"/>
      <c r="L24571" s="45"/>
      <c r="M24571" s="45"/>
    </row>
    <row r="24572" spans="8:13" s="28" customFormat="1" x14ac:dyDescent="0.2">
      <c r="H24572" s="12"/>
      <c r="J24572" s="29"/>
      <c r="K24572" s="45"/>
      <c r="L24572" s="45"/>
      <c r="M24572" s="45"/>
    </row>
    <row r="24573" spans="8:13" s="28" customFormat="1" x14ac:dyDescent="0.2">
      <c r="H24573" s="12"/>
      <c r="J24573" s="29"/>
      <c r="K24573" s="45"/>
      <c r="L24573" s="45"/>
      <c r="M24573" s="45"/>
    </row>
    <row r="24574" spans="8:13" s="28" customFormat="1" x14ac:dyDescent="0.2">
      <c r="H24574" s="12"/>
      <c r="J24574" s="29"/>
      <c r="K24574" s="45"/>
      <c r="L24574" s="45"/>
      <c r="M24574" s="45"/>
    </row>
    <row r="24575" spans="8:13" s="28" customFormat="1" x14ac:dyDescent="0.2">
      <c r="H24575" s="12"/>
      <c r="J24575" s="29"/>
      <c r="K24575" s="45"/>
      <c r="L24575" s="45"/>
      <c r="M24575" s="45"/>
    </row>
    <row r="24576" spans="8:13" s="28" customFormat="1" x14ac:dyDescent="0.2">
      <c r="H24576" s="12"/>
      <c r="J24576" s="29"/>
      <c r="K24576" s="45"/>
      <c r="L24576" s="45"/>
      <c r="M24576" s="45"/>
    </row>
    <row r="24577" spans="8:13" s="28" customFormat="1" x14ac:dyDescent="0.2">
      <c r="H24577" s="12"/>
      <c r="J24577" s="29"/>
      <c r="K24577" s="45"/>
      <c r="L24577" s="45"/>
      <c r="M24577" s="45"/>
    </row>
    <row r="24578" spans="8:13" s="28" customFormat="1" x14ac:dyDescent="0.2">
      <c r="H24578" s="12"/>
      <c r="J24578" s="29"/>
      <c r="K24578" s="45"/>
      <c r="L24578" s="45"/>
      <c r="M24578" s="45"/>
    </row>
    <row r="24579" spans="8:13" s="28" customFormat="1" x14ac:dyDescent="0.2">
      <c r="H24579" s="12"/>
      <c r="J24579" s="29"/>
      <c r="K24579" s="45"/>
      <c r="L24579" s="45"/>
      <c r="M24579" s="45"/>
    </row>
    <row r="24580" spans="8:13" s="28" customFormat="1" x14ac:dyDescent="0.2">
      <c r="H24580" s="12"/>
      <c r="J24580" s="29"/>
      <c r="K24580" s="45"/>
      <c r="L24580" s="45"/>
      <c r="M24580" s="45"/>
    </row>
    <row r="24581" spans="8:13" s="28" customFormat="1" x14ac:dyDescent="0.2">
      <c r="H24581" s="12"/>
      <c r="J24581" s="29"/>
      <c r="K24581" s="45"/>
      <c r="L24581" s="45"/>
      <c r="M24581" s="45"/>
    </row>
    <row r="24582" spans="8:13" s="28" customFormat="1" x14ac:dyDescent="0.2">
      <c r="H24582" s="12"/>
      <c r="J24582" s="29"/>
      <c r="K24582" s="45"/>
      <c r="L24582" s="45"/>
      <c r="M24582" s="45"/>
    </row>
    <row r="24583" spans="8:13" s="28" customFormat="1" x14ac:dyDescent="0.2">
      <c r="H24583" s="12"/>
      <c r="J24583" s="29"/>
      <c r="K24583" s="45"/>
      <c r="L24583" s="45"/>
      <c r="M24583" s="45"/>
    </row>
    <row r="24584" spans="8:13" s="28" customFormat="1" x14ac:dyDescent="0.2">
      <c r="H24584" s="12"/>
      <c r="J24584" s="29"/>
      <c r="K24584" s="45"/>
      <c r="L24584" s="45"/>
      <c r="M24584" s="45"/>
    </row>
    <row r="24585" spans="8:13" s="28" customFormat="1" x14ac:dyDescent="0.2">
      <c r="H24585" s="12"/>
      <c r="J24585" s="29"/>
      <c r="K24585" s="45"/>
      <c r="L24585" s="45"/>
      <c r="M24585" s="45"/>
    </row>
    <row r="24586" spans="8:13" s="28" customFormat="1" x14ac:dyDescent="0.2">
      <c r="H24586" s="12"/>
      <c r="J24586" s="29"/>
      <c r="K24586" s="45"/>
      <c r="L24586" s="45"/>
      <c r="M24586" s="45"/>
    </row>
    <row r="24587" spans="8:13" s="28" customFormat="1" x14ac:dyDescent="0.2">
      <c r="H24587" s="12"/>
      <c r="J24587" s="29"/>
      <c r="K24587" s="45"/>
      <c r="L24587" s="45"/>
      <c r="M24587" s="45"/>
    </row>
    <row r="24588" spans="8:13" s="28" customFormat="1" x14ac:dyDescent="0.2">
      <c r="H24588" s="12"/>
      <c r="J24588" s="29"/>
      <c r="K24588" s="45"/>
      <c r="L24588" s="45"/>
      <c r="M24588" s="45"/>
    </row>
    <row r="24589" spans="8:13" s="28" customFormat="1" x14ac:dyDescent="0.2">
      <c r="H24589" s="12"/>
      <c r="J24589" s="29"/>
      <c r="K24589" s="45"/>
      <c r="L24589" s="45"/>
      <c r="M24589" s="45"/>
    </row>
    <row r="24590" spans="8:13" s="28" customFormat="1" x14ac:dyDescent="0.2">
      <c r="H24590" s="12"/>
      <c r="J24590" s="29"/>
      <c r="K24590" s="45"/>
      <c r="L24590" s="45"/>
      <c r="M24590" s="45"/>
    </row>
    <row r="24591" spans="8:13" s="28" customFormat="1" x14ac:dyDescent="0.2">
      <c r="H24591" s="12"/>
      <c r="J24591" s="29"/>
      <c r="K24591" s="45"/>
      <c r="L24591" s="45"/>
      <c r="M24591" s="45"/>
    </row>
    <row r="24592" spans="8:13" s="28" customFormat="1" x14ac:dyDescent="0.2">
      <c r="H24592" s="12"/>
      <c r="J24592" s="29"/>
      <c r="K24592" s="45"/>
      <c r="L24592" s="45"/>
      <c r="M24592" s="45"/>
    </row>
    <row r="24593" spans="8:13" s="28" customFormat="1" x14ac:dyDescent="0.2">
      <c r="H24593" s="12"/>
      <c r="J24593" s="29"/>
      <c r="K24593" s="45"/>
      <c r="L24593" s="45"/>
      <c r="M24593" s="45"/>
    </row>
    <row r="24594" spans="8:13" s="28" customFormat="1" x14ac:dyDescent="0.2">
      <c r="H24594" s="12"/>
      <c r="J24594" s="29"/>
      <c r="K24594" s="45"/>
      <c r="L24594" s="45"/>
      <c r="M24594" s="45"/>
    </row>
    <row r="24595" spans="8:13" s="28" customFormat="1" x14ac:dyDescent="0.2">
      <c r="H24595" s="12"/>
      <c r="J24595" s="29"/>
      <c r="K24595" s="45"/>
      <c r="L24595" s="45"/>
      <c r="M24595" s="45"/>
    </row>
    <row r="24596" spans="8:13" s="28" customFormat="1" x14ac:dyDescent="0.2">
      <c r="H24596" s="12"/>
      <c r="J24596" s="29"/>
      <c r="K24596" s="45"/>
      <c r="L24596" s="45"/>
      <c r="M24596" s="45"/>
    </row>
    <row r="24597" spans="8:13" s="28" customFormat="1" x14ac:dyDescent="0.2">
      <c r="H24597" s="12"/>
      <c r="J24597" s="29"/>
      <c r="K24597" s="45"/>
      <c r="L24597" s="45"/>
      <c r="M24597" s="45"/>
    </row>
    <row r="24598" spans="8:13" s="28" customFormat="1" x14ac:dyDescent="0.2">
      <c r="H24598" s="12"/>
      <c r="J24598" s="29"/>
      <c r="K24598" s="45"/>
      <c r="L24598" s="45"/>
      <c r="M24598" s="45"/>
    </row>
    <row r="24599" spans="8:13" s="28" customFormat="1" x14ac:dyDescent="0.2">
      <c r="H24599" s="12"/>
      <c r="J24599" s="29"/>
      <c r="K24599" s="45"/>
      <c r="L24599" s="45"/>
      <c r="M24599" s="45"/>
    </row>
    <row r="24600" spans="8:13" s="28" customFormat="1" x14ac:dyDescent="0.2">
      <c r="H24600" s="12"/>
      <c r="J24600" s="29"/>
      <c r="K24600" s="45"/>
      <c r="L24600" s="45"/>
      <c r="M24600" s="45"/>
    </row>
    <row r="24601" spans="8:13" s="28" customFormat="1" x14ac:dyDescent="0.2">
      <c r="H24601" s="12"/>
      <c r="J24601" s="29"/>
      <c r="K24601" s="45"/>
      <c r="L24601" s="45"/>
      <c r="M24601" s="45"/>
    </row>
    <row r="24602" spans="8:13" s="28" customFormat="1" x14ac:dyDescent="0.2">
      <c r="H24602" s="12"/>
      <c r="J24602" s="29"/>
      <c r="K24602" s="45"/>
      <c r="L24602" s="45"/>
      <c r="M24602" s="45"/>
    </row>
    <row r="24603" spans="8:13" s="28" customFormat="1" x14ac:dyDescent="0.2">
      <c r="H24603" s="12"/>
      <c r="J24603" s="29"/>
      <c r="K24603" s="45"/>
      <c r="L24603" s="45"/>
      <c r="M24603" s="45"/>
    </row>
    <row r="24604" spans="8:13" s="28" customFormat="1" x14ac:dyDescent="0.2">
      <c r="H24604" s="12"/>
      <c r="J24604" s="29"/>
      <c r="K24604" s="45"/>
      <c r="L24604" s="45"/>
      <c r="M24604" s="45"/>
    </row>
    <row r="24605" spans="8:13" s="28" customFormat="1" x14ac:dyDescent="0.2">
      <c r="H24605" s="12"/>
      <c r="J24605" s="29"/>
      <c r="K24605" s="45"/>
      <c r="L24605" s="45"/>
      <c r="M24605" s="45"/>
    </row>
    <row r="24606" spans="8:13" s="28" customFormat="1" x14ac:dyDescent="0.2">
      <c r="H24606" s="12"/>
      <c r="J24606" s="29"/>
      <c r="K24606" s="45"/>
      <c r="L24606" s="45"/>
      <c r="M24606" s="45"/>
    </row>
    <row r="24607" spans="8:13" s="28" customFormat="1" x14ac:dyDescent="0.2">
      <c r="H24607" s="12"/>
      <c r="J24607" s="29"/>
      <c r="K24607" s="45"/>
      <c r="L24607" s="45"/>
      <c r="M24607" s="45"/>
    </row>
    <row r="24608" spans="8:13" s="28" customFormat="1" x14ac:dyDescent="0.2">
      <c r="H24608" s="12"/>
      <c r="J24608" s="29"/>
      <c r="K24608" s="45"/>
      <c r="L24608" s="45"/>
      <c r="M24608" s="45"/>
    </row>
    <row r="24609" spans="8:13" s="28" customFormat="1" x14ac:dyDescent="0.2">
      <c r="H24609" s="12"/>
      <c r="J24609" s="29"/>
      <c r="K24609" s="45"/>
      <c r="L24609" s="45"/>
      <c r="M24609" s="45"/>
    </row>
    <row r="24610" spans="8:13" s="28" customFormat="1" x14ac:dyDescent="0.2">
      <c r="H24610" s="12"/>
      <c r="J24610" s="29"/>
      <c r="K24610" s="45"/>
      <c r="L24610" s="45"/>
      <c r="M24610" s="45"/>
    </row>
    <row r="24611" spans="8:13" s="28" customFormat="1" x14ac:dyDescent="0.2">
      <c r="H24611" s="12"/>
      <c r="J24611" s="29"/>
      <c r="K24611" s="45"/>
      <c r="L24611" s="45"/>
      <c r="M24611" s="45"/>
    </row>
    <row r="24612" spans="8:13" s="28" customFormat="1" x14ac:dyDescent="0.2">
      <c r="H24612" s="12"/>
      <c r="J24612" s="29"/>
      <c r="K24612" s="45"/>
      <c r="L24612" s="45"/>
      <c r="M24612" s="45"/>
    </row>
    <row r="24613" spans="8:13" s="28" customFormat="1" x14ac:dyDescent="0.2">
      <c r="H24613" s="12"/>
      <c r="J24613" s="29"/>
      <c r="K24613" s="45"/>
      <c r="L24613" s="45"/>
      <c r="M24613" s="45"/>
    </row>
    <row r="24614" spans="8:13" s="28" customFormat="1" x14ac:dyDescent="0.2">
      <c r="H24614" s="12"/>
      <c r="J24614" s="29"/>
      <c r="K24614" s="45"/>
      <c r="L24614" s="45"/>
      <c r="M24614" s="45"/>
    </row>
    <row r="24615" spans="8:13" s="28" customFormat="1" x14ac:dyDescent="0.2">
      <c r="H24615" s="12"/>
      <c r="J24615" s="29"/>
      <c r="K24615" s="45"/>
      <c r="L24615" s="45"/>
      <c r="M24615" s="45"/>
    </row>
    <row r="24616" spans="8:13" s="28" customFormat="1" x14ac:dyDescent="0.2">
      <c r="H24616" s="12"/>
      <c r="J24616" s="29"/>
      <c r="K24616" s="45"/>
      <c r="L24616" s="45"/>
      <c r="M24616" s="45"/>
    </row>
    <row r="24617" spans="8:13" s="28" customFormat="1" x14ac:dyDescent="0.2">
      <c r="H24617" s="12"/>
      <c r="J24617" s="29"/>
      <c r="K24617" s="45"/>
      <c r="L24617" s="45"/>
      <c r="M24617" s="45"/>
    </row>
    <row r="24618" spans="8:13" s="28" customFormat="1" x14ac:dyDescent="0.2">
      <c r="H24618" s="12"/>
      <c r="J24618" s="29"/>
      <c r="K24618" s="45"/>
      <c r="L24618" s="45"/>
      <c r="M24618" s="45"/>
    </row>
    <row r="24619" spans="8:13" s="28" customFormat="1" x14ac:dyDescent="0.2">
      <c r="H24619" s="12"/>
      <c r="J24619" s="29"/>
      <c r="K24619" s="45"/>
      <c r="L24619" s="45"/>
      <c r="M24619" s="45"/>
    </row>
    <row r="24620" spans="8:13" s="28" customFormat="1" x14ac:dyDescent="0.2">
      <c r="H24620" s="12"/>
      <c r="J24620" s="29"/>
      <c r="K24620" s="45"/>
      <c r="L24620" s="45"/>
      <c r="M24620" s="45"/>
    </row>
    <row r="24621" spans="8:13" s="28" customFormat="1" x14ac:dyDescent="0.2">
      <c r="H24621" s="12"/>
      <c r="J24621" s="29"/>
      <c r="K24621" s="45"/>
      <c r="L24621" s="45"/>
      <c r="M24621" s="45"/>
    </row>
    <row r="24622" spans="8:13" s="28" customFormat="1" x14ac:dyDescent="0.2">
      <c r="H24622" s="12"/>
      <c r="J24622" s="29"/>
      <c r="K24622" s="45"/>
      <c r="L24622" s="45"/>
      <c r="M24622" s="45"/>
    </row>
    <row r="24623" spans="8:13" s="28" customFormat="1" x14ac:dyDescent="0.2">
      <c r="H24623" s="12"/>
      <c r="J24623" s="29"/>
      <c r="K24623" s="45"/>
      <c r="L24623" s="45"/>
      <c r="M24623" s="45"/>
    </row>
    <row r="24624" spans="8:13" s="28" customFormat="1" x14ac:dyDescent="0.2">
      <c r="H24624" s="12"/>
      <c r="J24624" s="29"/>
      <c r="K24624" s="45"/>
      <c r="L24624" s="45"/>
      <c r="M24624" s="45"/>
    </row>
    <row r="24625" spans="8:13" s="28" customFormat="1" x14ac:dyDescent="0.2">
      <c r="H24625" s="12"/>
      <c r="J24625" s="29"/>
      <c r="K24625" s="45"/>
      <c r="L24625" s="45"/>
      <c r="M24625" s="45"/>
    </row>
    <row r="24626" spans="8:13" s="28" customFormat="1" x14ac:dyDescent="0.2">
      <c r="H24626" s="12"/>
      <c r="J24626" s="29"/>
      <c r="K24626" s="45"/>
      <c r="L24626" s="45"/>
      <c r="M24626" s="45"/>
    </row>
    <row r="24627" spans="8:13" s="28" customFormat="1" x14ac:dyDescent="0.2">
      <c r="H24627" s="12"/>
      <c r="J24627" s="29"/>
      <c r="K24627" s="45"/>
      <c r="L24627" s="45"/>
      <c r="M24627" s="45"/>
    </row>
    <row r="24628" spans="8:13" s="28" customFormat="1" x14ac:dyDescent="0.2">
      <c r="H24628" s="12"/>
      <c r="J24628" s="29"/>
      <c r="K24628" s="45"/>
      <c r="L24628" s="45"/>
      <c r="M24628" s="45"/>
    </row>
    <row r="24629" spans="8:13" s="28" customFormat="1" x14ac:dyDescent="0.2">
      <c r="H24629" s="12"/>
      <c r="J24629" s="29"/>
      <c r="K24629" s="45"/>
      <c r="L24629" s="45"/>
      <c r="M24629" s="45"/>
    </row>
    <row r="24630" spans="8:13" s="28" customFormat="1" x14ac:dyDescent="0.2">
      <c r="H24630" s="12"/>
      <c r="J24630" s="29"/>
      <c r="K24630" s="45"/>
      <c r="L24630" s="45"/>
      <c r="M24630" s="45"/>
    </row>
    <row r="24631" spans="8:13" s="28" customFormat="1" x14ac:dyDescent="0.2">
      <c r="H24631" s="12"/>
      <c r="J24631" s="29"/>
      <c r="K24631" s="45"/>
      <c r="L24631" s="45"/>
      <c r="M24631" s="45"/>
    </row>
    <row r="24632" spans="8:13" s="28" customFormat="1" x14ac:dyDescent="0.2">
      <c r="H24632" s="12"/>
      <c r="J24632" s="29"/>
      <c r="K24632" s="45"/>
      <c r="L24632" s="45"/>
      <c r="M24632" s="45"/>
    </row>
    <row r="24633" spans="8:13" s="28" customFormat="1" x14ac:dyDescent="0.2">
      <c r="H24633" s="12"/>
      <c r="J24633" s="29"/>
      <c r="K24633" s="45"/>
      <c r="L24633" s="45"/>
      <c r="M24633" s="45"/>
    </row>
    <row r="24634" spans="8:13" s="28" customFormat="1" x14ac:dyDescent="0.2">
      <c r="H24634" s="12"/>
      <c r="J24634" s="29"/>
      <c r="K24634" s="45"/>
      <c r="L24634" s="45"/>
      <c r="M24634" s="45"/>
    </row>
    <row r="24635" spans="8:13" s="28" customFormat="1" x14ac:dyDescent="0.2">
      <c r="H24635" s="12"/>
      <c r="J24635" s="29"/>
      <c r="K24635" s="45"/>
      <c r="L24635" s="45"/>
      <c r="M24635" s="45"/>
    </row>
    <row r="24636" spans="8:13" s="28" customFormat="1" x14ac:dyDescent="0.2">
      <c r="H24636" s="12"/>
      <c r="J24636" s="29"/>
      <c r="K24636" s="45"/>
      <c r="L24636" s="45"/>
      <c r="M24636" s="45"/>
    </row>
    <row r="24637" spans="8:13" s="28" customFormat="1" x14ac:dyDescent="0.2">
      <c r="H24637" s="12"/>
      <c r="J24637" s="29"/>
      <c r="K24637" s="45"/>
      <c r="L24637" s="45"/>
      <c r="M24637" s="45"/>
    </row>
    <row r="24638" spans="8:13" s="28" customFormat="1" x14ac:dyDescent="0.2">
      <c r="H24638" s="12"/>
      <c r="J24638" s="29"/>
      <c r="K24638" s="45"/>
      <c r="L24638" s="45"/>
      <c r="M24638" s="45"/>
    </row>
    <row r="24639" spans="8:13" s="28" customFormat="1" x14ac:dyDescent="0.2">
      <c r="H24639" s="12"/>
      <c r="J24639" s="29"/>
      <c r="K24639" s="45"/>
      <c r="L24639" s="45"/>
      <c r="M24639" s="45"/>
    </row>
    <row r="24640" spans="8:13" s="28" customFormat="1" x14ac:dyDescent="0.2">
      <c r="H24640" s="12"/>
      <c r="J24640" s="29"/>
      <c r="K24640" s="45"/>
      <c r="L24640" s="45"/>
      <c r="M24640" s="45"/>
    </row>
    <row r="24641" spans="8:13" s="28" customFormat="1" x14ac:dyDescent="0.2">
      <c r="H24641" s="12"/>
      <c r="J24641" s="29"/>
      <c r="K24641" s="45"/>
      <c r="L24641" s="45"/>
      <c r="M24641" s="45"/>
    </row>
    <row r="24642" spans="8:13" s="28" customFormat="1" x14ac:dyDescent="0.2">
      <c r="H24642" s="12"/>
      <c r="J24642" s="29"/>
      <c r="K24642" s="45"/>
      <c r="L24642" s="45"/>
      <c r="M24642" s="45"/>
    </row>
    <row r="24643" spans="8:13" s="28" customFormat="1" x14ac:dyDescent="0.2">
      <c r="H24643" s="12"/>
      <c r="J24643" s="29"/>
      <c r="K24643" s="45"/>
      <c r="L24643" s="45"/>
      <c r="M24643" s="45"/>
    </row>
    <row r="24644" spans="8:13" s="28" customFormat="1" x14ac:dyDescent="0.2">
      <c r="H24644" s="12"/>
      <c r="J24644" s="29"/>
      <c r="K24644" s="45"/>
      <c r="L24644" s="45"/>
      <c r="M24644" s="45"/>
    </row>
    <row r="24645" spans="8:13" s="28" customFormat="1" x14ac:dyDescent="0.2">
      <c r="H24645" s="12"/>
      <c r="J24645" s="29"/>
      <c r="K24645" s="45"/>
      <c r="L24645" s="45"/>
      <c r="M24645" s="45"/>
    </row>
    <row r="24646" spans="8:13" s="28" customFormat="1" x14ac:dyDescent="0.2">
      <c r="H24646" s="12"/>
      <c r="J24646" s="29"/>
      <c r="K24646" s="45"/>
      <c r="L24646" s="45"/>
      <c r="M24646" s="45"/>
    </row>
    <row r="24647" spans="8:13" s="28" customFormat="1" x14ac:dyDescent="0.2">
      <c r="H24647" s="12"/>
      <c r="J24647" s="29"/>
      <c r="K24647" s="45"/>
      <c r="L24647" s="45"/>
      <c r="M24647" s="45"/>
    </row>
    <row r="24648" spans="8:13" s="28" customFormat="1" x14ac:dyDescent="0.2">
      <c r="H24648" s="12"/>
      <c r="J24648" s="29"/>
      <c r="K24648" s="45"/>
      <c r="L24648" s="45"/>
      <c r="M24648" s="45"/>
    </row>
    <row r="24649" spans="8:13" s="28" customFormat="1" x14ac:dyDescent="0.2">
      <c r="H24649" s="12"/>
      <c r="J24649" s="29"/>
      <c r="K24649" s="45"/>
      <c r="L24649" s="45"/>
      <c r="M24649" s="45"/>
    </row>
    <row r="24650" spans="8:13" s="28" customFormat="1" x14ac:dyDescent="0.2">
      <c r="H24650" s="12"/>
      <c r="J24650" s="29"/>
      <c r="K24650" s="45"/>
      <c r="L24650" s="45"/>
      <c r="M24650" s="45"/>
    </row>
    <row r="24651" spans="8:13" s="28" customFormat="1" x14ac:dyDescent="0.2">
      <c r="H24651" s="12"/>
      <c r="J24651" s="29"/>
      <c r="K24651" s="45"/>
      <c r="L24651" s="45"/>
      <c r="M24651" s="45"/>
    </row>
    <row r="24652" spans="8:13" s="28" customFormat="1" x14ac:dyDescent="0.2">
      <c r="H24652" s="12"/>
      <c r="J24652" s="29"/>
      <c r="K24652" s="45"/>
      <c r="L24652" s="45"/>
      <c r="M24652" s="45"/>
    </row>
    <row r="24653" spans="8:13" s="28" customFormat="1" x14ac:dyDescent="0.2">
      <c r="H24653" s="12"/>
      <c r="J24653" s="29"/>
      <c r="K24653" s="45"/>
      <c r="L24653" s="45"/>
      <c r="M24653" s="45"/>
    </row>
    <row r="24654" spans="8:13" s="28" customFormat="1" x14ac:dyDescent="0.2">
      <c r="H24654" s="12"/>
      <c r="J24654" s="29"/>
      <c r="K24654" s="45"/>
      <c r="L24654" s="45"/>
      <c r="M24654" s="45"/>
    </row>
    <row r="24655" spans="8:13" s="28" customFormat="1" x14ac:dyDescent="0.2">
      <c r="H24655" s="12"/>
      <c r="J24655" s="29"/>
      <c r="K24655" s="45"/>
      <c r="L24655" s="45"/>
      <c r="M24655" s="45"/>
    </row>
    <row r="24656" spans="8:13" s="28" customFormat="1" x14ac:dyDescent="0.2">
      <c r="H24656" s="12"/>
      <c r="J24656" s="29"/>
      <c r="K24656" s="45"/>
      <c r="L24656" s="45"/>
      <c r="M24656" s="45"/>
    </row>
    <row r="24657" spans="8:13" s="28" customFormat="1" x14ac:dyDescent="0.2">
      <c r="H24657" s="12"/>
      <c r="J24657" s="29"/>
      <c r="K24657" s="45"/>
      <c r="L24657" s="45"/>
      <c r="M24657" s="45"/>
    </row>
    <row r="24658" spans="8:13" s="28" customFormat="1" x14ac:dyDescent="0.2">
      <c r="H24658" s="12"/>
      <c r="J24658" s="29"/>
      <c r="K24658" s="45"/>
      <c r="L24658" s="45"/>
      <c r="M24658" s="45"/>
    </row>
    <row r="24659" spans="8:13" s="28" customFormat="1" x14ac:dyDescent="0.2">
      <c r="H24659" s="12"/>
      <c r="J24659" s="29"/>
      <c r="K24659" s="45"/>
      <c r="L24659" s="45"/>
      <c r="M24659" s="45"/>
    </row>
    <row r="24660" spans="8:13" s="28" customFormat="1" x14ac:dyDescent="0.2">
      <c r="H24660" s="12"/>
      <c r="J24660" s="29"/>
      <c r="K24660" s="45"/>
      <c r="L24660" s="45"/>
      <c r="M24660" s="45"/>
    </row>
    <row r="24661" spans="8:13" s="28" customFormat="1" x14ac:dyDescent="0.2">
      <c r="H24661" s="12"/>
      <c r="J24661" s="29"/>
      <c r="K24661" s="45"/>
      <c r="L24661" s="45"/>
      <c r="M24661" s="45"/>
    </row>
    <row r="24662" spans="8:13" s="28" customFormat="1" x14ac:dyDescent="0.2">
      <c r="H24662" s="12"/>
      <c r="J24662" s="29"/>
      <c r="K24662" s="45"/>
      <c r="L24662" s="45"/>
      <c r="M24662" s="45"/>
    </row>
    <row r="24663" spans="8:13" s="28" customFormat="1" x14ac:dyDescent="0.2">
      <c r="H24663" s="12"/>
      <c r="J24663" s="29"/>
      <c r="K24663" s="45"/>
      <c r="L24663" s="45"/>
      <c r="M24663" s="45"/>
    </row>
    <row r="24664" spans="8:13" s="28" customFormat="1" x14ac:dyDescent="0.2">
      <c r="H24664" s="12"/>
      <c r="J24664" s="29"/>
      <c r="K24664" s="45"/>
      <c r="L24664" s="45"/>
      <c r="M24664" s="45"/>
    </row>
    <row r="24665" spans="8:13" s="28" customFormat="1" x14ac:dyDescent="0.2">
      <c r="H24665" s="12"/>
      <c r="J24665" s="29"/>
      <c r="K24665" s="45"/>
      <c r="L24665" s="45"/>
      <c r="M24665" s="45"/>
    </row>
    <row r="24666" spans="8:13" s="28" customFormat="1" x14ac:dyDescent="0.2">
      <c r="H24666" s="12"/>
      <c r="J24666" s="29"/>
      <c r="K24666" s="45"/>
      <c r="L24666" s="45"/>
      <c r="M24666" s="45"/>
    </row>
    <row r="24667" spans="8:13" s="28" customFormat="1" x14ac:dyDescent="0.2">
      <c r="H24667" s="12"/>
      <c r="J24667" s="29"/>
      <c r="K24667" s="45"/>
      <c r="L24667" s="45"/>
      <c r="M24667" s="45"/>
    </row>
    <row r="24668" spans="8:13" s="28" customFormat="1" x14ac:dyDescent="0.2">
      <c r="H24668" s="12"/>
      <c r="J24668" s="29"/>
      <c r="K24668" s="45"/>
      <c r="L24668" s="45"/>
      <c r="M24668" s="45"/>
    </row>
    <row r="24669" spans="8:13" s="28" customFormat="1" x14ac:dyDescent="0.2">
      <c r="H24669" s="12"/>
      <c r="J24669" s="29"/>
      <c r="K24669" s="45"/>
      <c r="L24669" s="45"/>
      <c r="M24669" s="45"/>
    </row>
    <row r="24670" spans="8:13" s="28" customFormat="1" x14ac:dyDescent="0.2">
      <c r="H24670" s="12"/>
      <c r="J24670" s="29"/>
      <c r="K24670" s="45"/>
      <c r="L24670" s="45"/>
      <c r="M24670" s="45"/>
    </row>
    <row r="24671" spans="8:13" s="28" customFormat="1" x14ac:dyDescent="0.2">
      <c r="H24671" s="12"/>
      <c r="J24671" s="29"/>
      <c r="K24671" s="45"/>
      <c r="L24671" s="45"/>
      <c r="M24671" s="45"/>
    </row>
    <row r="24672" spans="8:13" s="28" customFormat="1" x14ac:dyDescent="0.2">
      <c r="H24672" s="12"/>
      <c r="J24672" s="29"/>
      <c r="K24672" s="45"/>
      <c r="L24672" s="45"/>
      <c r="M24672" s="45"/>
    </row>
    <row r="24673" spans="8:13" s="28" customFormat="1" x14ac:dyDescent="0.2">
      <c r="H24673" s="12"/>
      <c r="J24673" s="29"/>
      <c r="K24673" s="45"/>
      <c r="L24673" s="45"/>
      <c r="M24673" s="45"/>
    </row>
    <row r="24674" spans="8:13" s="28" customFormat="1" x14ac:dyDescent="0.2">
      <c r="H24674" s="12"/>
      <c r="J24674" s="29"/>
      <c r="K24674" s="45"/>
      <c r="L24674" s="45"/>
      <c r="M24674" s="45"/>
    </row>
    <row r="24675" spans="8:13" s="28" customFormat="1" x14ac:dyDescent="0.2">
      <c r="H24675" s="12"/>
      <c r="J24675" s="29"/>
      <c r="K24675" s="45"/>
      <c r="L24675" s="45"/>
      <c r="M24675" s="45"/>
    </row>
    <row r="24676" spans="8:13" s="28" customFormat="1" x14ac:dyDescent="0.2">
      <c r="H24676" s="12"/>
      <c r="J24676" s="29"/>
      <c r="K24676" s="45"/>
      <c r="L24676" s="45"/>
      <c r="M24676" s="45"/>
    </row>
    <row r="24677" spans="8:13" s="28" customFormat="1" x14ac:dyDescent="0.2">
      <c r="H24677" s="12"/>
      <c r="J24677" s="29"/>
      <c r="K24677" s="45"/>
      <c r="L24677" s="45"/>
      <c r="M24677" s="45"/>
    </row>
    <row r="24678" spans="8:13" s="28" customFormat="1" x14ac:dyDescent="0.2">
      <c r="H24678" s="12"/>
      <c r="J24678" s="29"/>
      <c r="K24678" s="45"/>
      <c r="L24678" s="45"/>
      <c r="M24678" s="45"/>
    </row>
    <row r="24679" spans="8:13" s="28" customFormat="1" x14ac:dyDescent="0.2">
      <c r="H24679" s="12"/>
      <c r="J24679" s="29"/>
      <c r="K24679" s="45"/>
      <c r="L24679" s="45"/>
      <c r="M24679" s="45"/>
    </row>
    <row r="24680" spans="8:13" s="28" customFormat="1" x14ac:dyDescent="0.2">
      <c r="H24680" s="12"/>
      <c r="J24680" s="29"/>
      <c r="K24680" s="45"/>
      <c r="L24680" s="45"/>
      <c r="M24680" s="45"/>
    </row>
    <row r="24681" spans="8:13" s="28" customFormat="1" x14ac:dyDescent="0.2">
      <c r="H24681" s="12"/>
      <c r="J24681" s="29"/>
      <c r="K24681" s="45"/>
      <c r="L24681" s="45"/>
      <c r="M24681" s="45"/>
    </row>
    <row r="24682" spans="8:13" s="28" customFormat="1" x14ac:dyDescent="0.2">
      <c r="H24682" s="12"/>
      <c r="J24682" s="29"/>
      <c r="K24682" s="45"/>
      <c r="L24682" s="45"/>
      <c r="M24682" s="45"/>
    </row>
    <row r="24683" spans="8:13" s="28" customFormat="1" x14ac:dyDescent="0.2">
      <c r="H24683" s="12"/>
      <c r="J24683" s="29"/>
      <c r="K24683" s="45"/>
      <c r="L24683" s="45"/>
      <c r="M24683" s="45"/>
    </row>
    <row r="24684" spans="8:13" s="28" customFormat="1" x14ac:dyDescent="0.2">
      <c r="H24684" s="12"/>
      <c r="J24684" s="29"/>
      <c r="K24684" s="45"/>
      <c r="L24684" s="45"/>
      <c r="M24684" s="45"/>
    </row>
    <row r="24685" spans="8:13" s="28" customFormat="1" x14ac:dyDescent="0.2">
      <c r="H24685" s="12"/>
      <c r="J24685" s="29"/>
      <c r="K24685" s="45"/>
      <c r="L24685" s="45"/>
      <c r="M24685" s="45"/>
    </row>
    <row r="24686" spans="8:13" s="28" customFormat="1" x14ac:dyDescent="0.2">
      <c r="H24686" s="12"/>
      <c r="J24686" s="29"/>
      <c r="K24686" s="45"/>
      <c r="L24686" s="45"/>
      <c r="M24686" s="45"/>
    </row>
    <row r="24687" spans="8:13" s="28" customFormat="1" x14ac:dyDescent="0.2">
      <c r="H24687" s="12"/>
      <c r="J24687" s="29"/>
      <c r="K24687" s="45"/>
      <c r="L24687" s="45"/>
      <c r="M24687" s="45"/>
    </row>
    <row r="24688" spans="8:13" s="28" customFormat="1" x14ac:dyDescent="0.2">
      <c r="H24688" s="12"/>
      <c r="J24688" s="29"/>
      <c r="K24688" s="45"/>
      <c r="L24688" s="45"/>
      <c r="M24688" s="45"/>
    </row>
    <row r="24689" spans="8:13" s="28" customFormat="1" x14ac:dyDescent="0.2">
      <c r="H24689" s="12"/>
      <c r="J24689" s="29"/>
      <c r="K24689" s="45"/>
      <c r="L24689" s="45"/>
      <c r="M24689" s="45"/>
    </row>
    <row r="24690" spans="8:13" s="28" customFormat="1" x14ac:dyDescent="0.2">
      <c r="H24690" s="12"/>
      <c r="J24690" s="29"/>
      <c r="K24690" s="45"/>
      <c r="L24690" s="45"/>
      <c r="M24690" s="45"/>
    </row>
    <row r="24691" spans="8:13" s="28" customFormat="1" x14ac:dyDescent="0.2">
      <c r="H24691" s="12"/>
      <c r="J24691" s="29"/>
      <c r="K24691" s="45"/>
      <c r="L24691" s="45"/>
      <c r="M24691" s="45"/>
    </row>
    <row r="24692" spans="8:13" s="28" customFormat="1" x14ac:dyDescent="0.2">
      <c r="H24692" s="12"/>
      <c r="J24692" s="29"/>
      <c r="K24692" s="45"/>
      <c r="L24692" s="45"/>
      <c r="M24692" s="45"/>
    </row>
    <row r="24693" spans="8:13" s="28" customFormat="1" x14ac:dyDescent="0.2">
      <c r="H24693" s="12"/>
      <c r="J24693" s="29"/>
      <c r="K24693" s="45"/>
      <c r="L24693" s="45"/>
      <c r="M24693" s="45"/>
    </row>
    <row r="24694" spans="8:13" s="28" customFormat="1" x14ac:dyDescent="0.2">
      <c r="H24694" s="12"/>
      <c r="J24694" s="29"/>
      <c r="K24694" s="45"/>
      <c r="L24694" s="45"/>
      <c r="M24694" s="45"/>
    </row>
    <row r="24695" spans="8:13" s="28" customFormat="1" x14ac:dyDescent="0.2">
      <c r="H24695" s="12"/>
      <c r="J24695" s="29"/>
      <c r="K24695" s="45"/>
      <c r="L24695" s="45"/>
      <c r="M24695" s="45"/>
    </row>
    <row r="24696" spans="8:13" s="28" customFormat="1" x14ac:dyDescent="0.2">
      <c r="H24696" s="12"/>
      <c r="J24696" s="29"/>
      <c r="K24696" s="45"/>
      <c r="L24696" s="45"/>
      <c r="M24696" s="45"/>
    </row>
    <row r="24697" spans="8:13" s="28" customFormat="1" x14ac:dyDescent="0.2">
      <c r="H24697" s="12"/>
      <c r="J24697" s="29"/>
      <c r="K24697" s="45"/>
      <c r="L24697" s="45"/>
      <c r="M24697" s="45"/>
    </row>
    <row r="24698" spans="8:13" s="28" customFormat="1" x14ac:dyDescent="0.2">
      <c r="H24698" s="12"/>
      <c r="J24698" s="29"/>
      <c r="K24698" s="45"/>
      <c r="L24698" s="45"/>
      <c r="M24698" s="45"/>
    </row>
    <row r="24699" spans="8:13" s="28" customFormat="1" x14ac:dyDescent="0.2">
      <c r="H24699" s="12"/>
      <c r="J24699" s="29"/>
      <c r="K24699" s="45"/>
      <c r="L24699" s="45"/>
      <c r="M24699" s="45"/>
    </row>
    <row r="24700" spans="8:13" s="28" customFormat="1" x14ac:dyDescent="0.2">
      <c r="H24700" s="12"/>
      <c r="J24700" s="29"/>
      <c r="K24700" s="45"/>
      <c r="L24700" s="45"/>
      <c r="M24700" s="45"/>
    </row>
    <row r="24701" spans="8:13" s="28" customFormat="1" x14ac:dyDescent="0.2">
      <c r="H24701" s="12"/>
      <c r="J24701" s="29"/>
      <c r="K24701" s="45"/>
      <c r="L24701" s="45"/>
      <c r="M24701" s="45"/>
    </row>
    <row r="24702" spans="8:13" s="28" customFormat="1" x14ac:dyDescent="0.2">
      <c r="H24702" s="12"/>
      <c r="J24702" s="29"/>
      <c r="K24702" s="45"/>
      <c r="L24702" s="45"/>
      <c r="M24702" s="45"/>
    </row>
    <row r="24703" spans="8:13" s="28" customFormat="1" x14ac:dyDescent="0.2">
      <c r="H24703" s="12"/>
      <c r="J24703" s="29"/>
      <c r="K24703" s="45"/>
      <c r="L24703" s="45"/>
      <c r="M24703" s="45"/>
    </row>
    <row r="24704" spans="8:13" s="28" customFormat="1" x14ac:dyDescent="0.2">
      <c r="H24704" s="12"/>
      <c r="J24704" s="29"/>
      <c r="K24704" s="45"/>
      <c r="L24704" s="45"/>
      <c r="M24704" s="45"/>
    </row>
    <row r="24705" spans="8:13" s="28" customFormat="1" x14ac:dyDescent="0.2">
      <c r="H24705" s="12"/>
      <c r="J24705" s="29"/>
      <c r="K24705" s="45"/>
      <c r="L24705" s="45"/>
      <c r="M24705" s="45"/>
    </row>
    <row r="24706" spans="8:13" s="28" customFormat="1" x14ac:dyDescent="0.2">
      <c r="H24706" s="12"/>
      <c r="J24706" s="29"/>
      <c r="K24706" s="45"/>
      <c r="L24706" s="45"/>
      <c r="M24706" s="45"/>
    </row>
    <row r="24707" spans="8:13" s="28" customFormat="1" x14ac:dyDescent="0.2">
      <c r="H24707" s="12"/>
      <c r="J24707" s="29"/>
      <c r="K24707" s="45"/>
      <c r="L24707" s="45"/>
      <c r="M24707" s="45"/>
    </row>
    <row r="24708" spans="8:13" s="28" customFormat="1" x14ac:dyDescent="0.2">
      <c r="H24708" s="12"/>
      <c r="J24708" s="29"/>
      <c r="K24708" s="45"/>
      <c r="L24708" s="45"/>
      <c r="M24708" s="45"/>
    </row>
    <row r="24709" spans="8:13" s="28" customFormat="1" x14ac:dyDescent="0.2">
      <c r="H24709" s="12"/>
      <c r="J24709" s="29"/>
      <c r="K24709" s="45"/>
      <c r="L24709" s="45"/>
      <c r="M24709" s="45"/>
    </row>
    <row r="24710" spans="8:13" s="28" customFormat="1" x14ac:dyDescent="0.2">
      <c r="H24710" s="12"/>
      <c r="J24710" s="29"/>
      <c r="K24710" s="45"/>
      <c r="L24710" s="45"/>
      <c r="M24710" s="45"/>
    </row>
    <row r="24711" spans="8:13" s="28" customFormat="1" x14ac:dyDescent="0.2">
      <c r="H24711" s="12"/>
      <c r="J24711" s="29"/>
      <c r="K24711" s="45"/>
      <c r="L24711" s="45"/>
      <c r="M24711" s="45"/>
    </row>
    <row r="24712" spans="8:13" s="28" customFormat="1" x14ac:dyDescent="0.2">
      <c r="H24712" s="12"/>
      <c r="J24712" s="29"/>
      <c r="K24712" s="45"/>
      <c r="L24712" s="45"/>
      <c r="M24712" s="45"/>
    </row>
    <row r="24713" spans="8:13" s="28" customFormat="1" x14ac:dyDescent="0.2">
      <c r="H24713" s="12"/>
      <c r="J24713" s="29"/>
      <c r="K24713" s="45"/>
      <c r="L24713" s="45"/>
      <c r="M24713" s="45"/>
    </row>
    <row r="24714" spans="8:13" s="28" customFormat="1" x14ac:dyDescent="0.2">
      <c r="H24714" s="12"/>
      <c r="J24714" s="29"/>
      <c r="K24714" s="45"/>
      <c r="L24714" s="45"/>
      <c r="M24714" s="45"/>
    </row>
    <row r="24715" spans="8:13" s="28" customFormat="1" x14ac:dyDescent="0.2">
      <c r="H24715" s="12"/>
      <c r="J24715" s="29"/>
      <c r="K24715" s="45"/>
      <c r="L24715" s="45"/>
      <c r="M24715" s="45"/>
    </row>
    <row r="24716" spans="8:13" s="28" customFormat="1" x14ac:dyDescent="0.2">
      <c r="H24716" s="12"/>
      <c r="J24716" s="29"/>
      <c r="K24716" s="45"/>
      <c r="L24716" s="45"/>
      <c r="M24716" s="45"/>
    </row>
    <row r="24717" spans="8:13" s="28" customFormat="1" x14ac:dyDescent="0.2">
      <c r="H24717" s="12"/>
      <c r="J24717" s="29"/>
      <c r="K24717" s="45"/>
      <c r="L24717" s="45"/>
      <c r="M24717" s="45"/>
    </row>
    <row r="24718" spans="8:13" s="28" customFormat="1" x14ac:dyDescent="0.2">
      <c r="H24718" s="12"/>
      <c r="J24718" s="29"/>
      <c r="K24718" s="45"/>
      <c r="L24718" s="45"/>
      <c r="M24718" s="45"/>
    </row>
    <row r="24719" spans="8:13" s="28" customFormat="1" x14ac:dyDescent="0.2">
      <c r="H24719" s="12"/>
      <c r="J24719" s="29"/>
      <c r="K24719" s="45"/>
      <c r="L24719" s="45"/>
      <c r="M24719" s="45"/>
    </row>
    <row r="24720" spans="8:13" s="28" customFormat="1" x14ac:dyDescent="0.2">
      <c r="H24720" s="12"/>
      <c r="J24720" s="29"/>
      <c r="K24720" s="45"/>
      <c r="L24720" s="45"/>
      <c r="M24720" s="45"/>
    </row>
    <row r="24721" spans="8:13" s="28" customFormat="1" x14ac:dyDescent="0.2">
      <c r="H24721" s="12"/>
      <c r="J24721" s="29"/>
      <c r="K24721" s="45"/>
      <c r="L24721" s="45"/>
      <c r="M24721" s="45"/>
    </row>
    <row r="24722" spans="8:13" s="28" customFormat="1" x14ac:dyDescent="0.2">
      <c r="H24722" s="12"/>
      <c r="J24722" s="29"/>
      <c r="K24722" s="45"/>
      <c r="L24722" s="45"/>
      <c r="M24722" s="45"/>
    </row>
    <row r="24723" spans="8:13" s="28" customFormat="1" x14ac:dyDescent="0.2">
      <c r="H24723" s="12"/>
      <c r="J24723" s="29"/>
      <c r="K24723" s="45"/>
      <c r="L24723" s="45"/>
      <c r="M24723" s="45"/>
    </row>
    <row r="24724" spans="8:13" s="28" customFormat="1" x14ac:dyDescent="0.2">
      <c r="H24724" s="12"/>
      <c r="J24724" s="29"/>
      <c r="K24724" s="45"/>
      <c r="L24724" s="45"/>
      <c r="M24724" s="45"/>
    </row>
    <row r="24725" spans="8:13" s="28" customFormat="1" x14ac:dyDescent="0.2">
      <c r="H24725" s="12"/>
      <c r="J24725" s="29"/>
      <c r="K24725" s="45"/>
      <c r="L24725" s="45"/>
      <c r="M24725" s="45"/>
    </row>
    <row r="24726" spans="8:13" s="28" customFormat="1" x14ac:dyDescent="0.2">
      <c r="H24726" s="12"/>
      <c r="J24726" s="29"/>
      <c r="K24726" s="45"/>
      <c r="L24726" s="45"/>
      <c r="M24726" s="45"/>
    </row>
    <row r="24727" spans="8:13" s="28" customFormat="1" x14ac:dyDescent="0.2">
      <c r="H24727" s="12"/>
      <c r="J24727" s="29"/>
      <c r="K24727" s="45"/>
      <c r="L24727" s="45"/>
      <c r="M24727" s="45"/>
    </row>
    <row r="24728" spans="8:13" s="28" customFormat="1" x14ac:dyDescent="0.2">
      <c r="H24728" s="12"/>
      <c r="J24728" s="29"/>
      <c r="K24728" s="45"/>
      <c r="L24728" s="45"/>
      <c r="M24728" s="45"/>
    </row>
    <row r="24729" spans="8:13" s="28" customFormat="1" x14ac:dyDescent="0.2">
      <c r="H24729" s="12"/>
      <c r="J24729" s="29"/>
      <c r="K24729" s="45"/>
      <c r="L24729" s="45"/>
      <c r="M24729" s="45"/>
    </row>
    <row r="24730" spans="8:13" s="28" customFormat="1" x14ac:dyDescent="0.2">
      <c r="H24730" s="12"/>
      <c r="J24730" s="29"/>
      <c r="K24730" s="45"/>
      <c r="L24730" s="45"/>
      <c r="M24730" s="45"/>
    </row>
    <row r="24731" spans="8:13" s="28" customFormat="1" x14ac:dyDescent="0.2">
      <c r="H24731" s="12"/>
      <c r="J24731" s="29"/>
      <c r="K24731" s="45"/>
      <c r="L24731" s="45"/>
      <c r="M24731" s="45"/>
    </row>
    <row r="24732" spans="8:13" s="28" customFormat="1" x14ac:dyDescent="0.2">
      <c r="H24732" s="12"/>
      <c r="J24732" s="29"/>
      <c r="K24732" s="45"/>
      <c r="L24732" s="45"/>
      <c r="M24732" s="45"/>
    </row>
    <row r="24733" spans="8:13" s="28" customFormat="1" x14ac:dyDescent="0.2">
      <c r="H24733" s="12"/>
      <c r="J24733" s="29"/>
      <c r="K24733" s="45"/>
      <c r="L24733" s="45"/>
      <c r="M24733" s="45"/>
    </row>
    <row r="24734" spans="8:13" s="28" customFormat="1" x14ac:dyDescent="0.2">
      <c r="H24734" s="12"/>
      <c r="J24734" s="29"/>
      <c r="K24734" s="45"/>
      <c r="L24734" s="45"/>
      <c r="M24734" s="45"/>
    </row>
    <row r="24735" spans="8:13" s="28" customFormat="1" x14ac:dyDescent="0.2">
      <c r="H24735" s="12"/>
      <c r="J24735" s="29"/>
      <c r="K24735" s="45"/>
      <c r="L24735" s="45"/>
      <c r="M24735" s="45"/>
    </row>
    <row r="24736" spans="8:13" s="28" customFormat="1" x14ac:dyDescent="0.2">
      <c r="H24736" s="12"/>
      <c r="J24736" s="29"/>
      <c r="K24736" s="45"/>
      <c r="L24736" s="45"/>
      <c r="M24736" s="45"/>
    </row>
    <row r="24737" spans="8:13" s="28" customFormat="1" x14ac:dyDescent="0.2">
      <c r="H24737" s="12"/>
      <c r="J24737" s="29"/>
      <c r="K24737" s="45"/>
      <c r="L24737" s="45"/>
      <c r="M24737" s="45"/>
    </row>
    <row r="24738" spans="8:13" s="28" customFormat="1" x14ac:dyDescent="0.2">
      <c r="H24738" s="12"/>
      <c r="J24738" s="29"/>
      <c r="K24738" s="45"/>
      <c r="L24738" s="45"/>
      <c r="M24738" s="45"/>
    </row>
    <row r="24739" spans="8:13" s="28" customFormat="1" x14ac:dyDescent="0.2">
      <c r="H24739" s="12"/>
      <c r="J24739" s="29"/>
      <c r="K24739" s="45"/>
      <c r="L24739" s="45"/>
      <c r="M24739" s="45"/>
    </row>
    <row r="24740" spans="8:13" s="28" customFormat="1" x14ac:dyDescent="0.2">
      <c r="H24740" s="12"/>
      <c r="J24740" s="29"/>
      <c r="K24740" s="45"/>
      <c r="L24740" s="45"/>
      <c r="M24740" s="45"/>
    </row>
    <row r="24741" spans="8:13" s="28" customFormat="1" x14ac:dyDescent="0.2">
      <c r="H24741" s="12"/>
      <c r="J24741" s="29"/>
      <c r="K24741" s="45"/>
      <c r="L24741" s="45"/>
      <c r="M24741" s="45"/>
    </row>
    <row r="24742" spans="8:13" s="28" customFormat="1" x14ac:dyDescent="0.2">
      <c r="H24742" s="12"/>
      <c r="J24742" s="29"/>
      <c r="K24742" s="45"/>
      <c r="L24742" s="45"/>
      <c r="M24742" s="45"/>
    </row>
    <row r="24743" spans="8:13" s="28" customFormat="1" x14ac:dyDescent="0.2">
      <c r="H24743" s="12"/>
      <c r="J24743" s="29"/>
      <c r="K24743" s="45"/>
      <c r="L24743" s="45"/>
      <c r="M24743" s="45"/>
    </row>
    <row r="24744" spans="8:13" s="28" customFormat="1" x14ac:dyDescent="0.2">
      <c r="H24744" s="12"/>
      <c r="J24744" s="29"/>
      <c r="K24744" s="45"/>
      <c r="L24744" s="45"/>
      <c r="M24744" s="45"/>
    </row>
    <row r="24745" spans="8:13" s="28" customFormat="1" x14ac:dyDescent="0.2">
      <c r="H24745" s="12"/>
      <c r="J24745" s="29"/>
      <c r="K24745" s="45"/>
      <c r="L24745" s="45"/>
      <c r="M24745" s="45"/>
    </row>
    <row r="24746" spans="8:13" s="28" customFormat="1" x14ac:dyDescent="0.2">
      <c r="H24746" s="12"/>
      <c r="J24746" s="29"/>
      <c r="K24746" s="45"/>
      <c r="L24746" s="45"/>
      <c r="M24746" s="45"/>
    </row>
    <row r="24747" spans="8:13" s="28" customFormat="1" x14ac:dyDescent="0.2">
      <c r="H24747" s="12"/>
      <c r="J24747" s="29"/>
      <c r="K24747" s="45"/>
      <c r="L24747" s="45"/>
      <c r="M24747" s="45"/>
    </row>
    <row r="24748" spans="8:13" s="28" customFormat="1" x14ac:dyDescent="0.2">
      <c r="H24748" s="12"/>
      <c r="J24748" s="29"/>
      <c r="K24748" s="45"/>
      <c r="L24748" s="45"/>
      <c r="M24748" s="45"/>
    </row>
    <row r="24749" spans="8:13" s="28" customFormat="1" x14ac:dyDescent="0.2">
      <c r="H24749" s="12"/>
      <c r="J24749" s="29"/>
      <c r="K24749" s="45"/>
      <c r="L24749" s="45"/>
      <c r="M24749" s="45"/>
    </row>
    <row r="24750" spans="8:13" s="28" customFormat="1" x14ac:dyDescent="0.2">
      <c r="H24750" s="12"/>
      <c r="J24750" s="29"/>
      <c r="K24750" s="45"/>
      <c r="L24750" s="45"/>
      <c r="M24750" s="45"/>
    </row>
    <row r="24751" spans="8:13" s="28" customFormat="1" x14ac:dyDescent="0.2">
      <c r="H24751" s="12"/>
      <c r="J24751" s="29"/>
      <c r="K24751" s="45"/>
      <c r="L24751" s="45"/>
      <c r="M24751" s="45"/>
    </row>
    <row r="24752" spans="8:13" s="28" customFormat="1" x14ac:dyDescent="0.2">
      <c r="H24752" s="12"/>
      <c r="J24752" s="29"/>
      <c r="K24752" s="45"/>
      <c r="L24752" s="45"/>
      <c r="M24752" s="45"/>
    </row>
    <row r="24753" spans="8:13" s="28" customFormat="1" x14ac:dyDescent="0.2">
      <c r="H24753" s="12"/>
      <c r="J24753" s="29"/>
      <c r="K24753" s="45"/>
      <c r="L24753" s="45"/>
      <c r="M24753" s="45"/>
    </row>
    <row r="24754" spans="8:13" s="28" customFormat="1" x14ac:dyDescent="0.2">
      <c r="H24754" s="12"/>
      <c r="J24754" s="29"/>
      <c r="K24754" s="45"/>
      <c r="L24754" s="45"/>
      <c r="M24754" s="45"/>
    </row>
    <row r="24755" spans="8:13" s="28" customFormat="1" x14ac:dyDescent="0.2">
      <c r="H24755" s="12"/>
      <c r="J24755" s="29"/>
      <c r="K24755" s="45"/>
      <c r="L24755" s="45"/>
      <c r="M24755" s="45"/>
    </row>
    <row r="24756" spans="8:13" s="28" customFormat="1" x14ac:dyDescent="0.2">
      <c r="H24756" s="12"/>
      <c r="J24756" s="29"/>
      <c r="K24756" s="45"/>
      <c r="L24756" s="45"/>
      <c r="M24756" s="45"/>
    </row>
    <row r="24757" spans="8:13" s="28" customFormat="1" x14ac:dyDescent="0.2">
      <c r="H24757" s="12"/>
      <c r="J24757" s="29"/>
      <c r="K24757" s="45"/>
      <c r="L24757" s="45"/>
      <c r="M24757" s="45"/>
    </row>
    <row r="24758" spans="8:13" s="28" customFormat="1" x14ac:dyDescent="0.2">
      <c r="H24758" s="12"/>
      <c r="J24758" s="29"/>
      <c r="K24758" s="45"/>
      <c r="L24758" s="45"/>
      <c r="M24758" s="45"/>
    </row>
    <row r="24759" spans="8:13" s="28" customFormat="1" x14ac:dyDescent="0.2">
      <c r="H24759" s="12"/>
      <c r="J24759" s="29"/>
      <c r="K24759" s="45"/>
      <c r="L24759" s="45"/>
      <c r="M24759" s="45"/>
    </row>
    <row r="24760" spans="8:13" s="28" customFormat="1" x14ac:dyDescent="0.2">
      <c r="H24760" s="12"/>
      <c r="J24760" s="29"/>
      <c r="K24760" s="45"/>
      <c r="L24760" s="45"/>
      <c r="M24760" s="45"/>
    </row>
    <row r="24761" spans="8:13" s="28" customFormat="1" x14ac:dyDescent="0.2">
      <c r="H24761" s="12"/>
      <c r="J24761" s="29"/>
      <c r="K24761" s="45"/>
      <c r="L24761" s="45"/>
      <c r="M24761" s="45"/>
    </row>
    <row r="24762" spans="8:13" s="28" customFormat="1" x14ac:dyDescent="0.2">
      <c r="H24762" s="12"/>
      <c r="J24762" s="29"/>
      <c r="K24762" s="45"/>
      <c r="L24762" s="45"/>
      <c r="M24762" s="45"/>
    </row>
    <row r="24763" spans="8:13" s="28" customFormat="1" x14ac:dyDescent="0.2">
      <c r="H24763" s="12"/>
      <c r="J24763" s="29"/>
      <c r="K24763" s="45"/>
      <c r="L24763" s="45"/>
      <c r="M24763" s="45"/>
    </row>
    <row r="24764" spans="8:13" s="28" customFormat="1" x14ac:dyDescent="0.2">
      <c r="H24764" s="12"/>
      <c r="J24764" s="29"/>
      <c r="K24764" s="45"/>
      <c r="L24764" s="45"/>
      <c r="M24764" s="45"/>
    </row>
    <row r="24765" spans="8:13" s="28" customFormat="1" x14ac:dyDescent="0.2">
      <c r="H24765" s="12"/>
      <c r="J24765" s="29"/>
      <c r="K24765" s="45"/>
      <c r="L24765" s="45"/>
      <c r="M24765" s="45"/>
    </row>
    <row r="24766" spans="8:13" s="28" customFormat="1" x14ac:dyDescent="0.2">
      <c r="H24766" s="12"/>
      <c r="J24766" s="29"/>
      <c r="K24766" s="45"/>
      <c r="L24766" s="45"/>
      <c r="M24766" s="45"/>
    </row>
    <row r="24767" spans="8:13" s="28" customFormat="1" x14ac:dyDescent="0.2">
      <c r="H24767" s="12"/>
      <c r="J24767" s="29"/>
      <c r="K24767" s="45"/>
      <c r="L24767" s="45"/>
      <c r="M24767" s="45"/>
    </row>
    <row r="24768" spans="8:13" s="28" customFormat="1" x14ac:dyDescent="0.2">
      <c r="H24768" s="12"/>
      <c r="J24768" s="29"/>
      <c r="K24768" s="45"/>
      <c r="L24768" s="45"/>
      <c r="M24768" s="45"/>
    </row>
    <row r="24769" spans="8:13" s="28" customFormat="1" x14ac:dyDescent="0.2">
      <c r="H24769" s="12"/>
      <c r="J24769" s="29"/>
      <c r="K24769" s="45"/>
      <c r="L24769" s="45"/>
      <c r="M24769" s="45"/>
    </row>
    <row r="24770" spans="8:13" s="28" customFormat="1" x14ac:dyDescent="0.2">
      <c r="H24770" s="12"/>
      <c r="J24770" s="29"/>
      <c r="K24770" s="45"/>
      <c r="L24770" s="45"/>
      <c r="M24770" s="45"/>
    </row>
    <row r="24771" spans="8:13" s="28" customFormat="1" x14ac:dyDescent="0.2">
      <c r="H24771" s="12"/>
      <c r="J24771" s="29"/>
      <c r="K24771" s="45"/>
      <c r="L24771" s="45"/>
      <c r="M24771" s="45"/>
    </row>
    <row r="24772" spans="8:13" s="28" customFormat="1" x14ac:dyDescent="0.2">
      <c r="H24772" s="12"/>
      <c r="J24772" s="29"/>
      <c r="K24772" s="45"/>
      <c r="L24772" s="45"/>
      <c r="M24772" s="45"/>
    </row>
    <row r="24773" spans="8:13" s="28" customFormat="1" x14ac:dyDescent="0.2">
      <c r="H24773" s="12"/>
      <c r="J24773" s="29"/>
      <c r="K24773" s="45"/>
      <c r="L24773" s="45"/>
      <c r="M24773" s="45"/>
    </row>
    <row r="24774" spans="8:13" s="28" customFormat="1" x14ac:dyDescent="0.2">
      <c r="H24774" s="12"/>
      <c r="J24774" s="29"/>
      <c r="K24774" s="45"/>
      <c r="L24774" s="45"/>
      <c r="M24774" s="45"/>
    </row>
    <row r="24775" spans="8:13" s="28" customFormat="1" x14ac:dyDescent="0.2">
      <c r="H24775" s="12"/>
      <c r="J24775" s="29"/>
      <c r="K24775" s="45"/>
      <c r="L24775" s="45"/>
      <c r="M24775" s="45"/>
    </row>
    <row r="24776" spans="8:13" s="28" customFormat="1" x14ac:dyDescent="0.2">
      <c r="H24776" s="12"/>
      <c r="J24776" s="29"/>
      <c r="K24776" s="45"/>
      <c r="L24776" s="45"/>
      <c r="M24776" s="45"/>
    </row>
    <row r="24777" spans="8:13" s="28" customFormat="1" x14ac:dyDescent="0.2">
      <c r="H24777" s="12"/>
      <c r="J24777" s="29"/>
      <c r="K24777" s="45"/>
      <c r="L24777" s="45"/>
      <c r="M24777" s="45"/>
    </row>
    <row r="24778" spans="8:13" s="28" customFormat="1" x14ac:dyDescent="0.2">
      <c r="H24778" s="12"/>
      <c r="J24778" s="29"/>
      <c r="K24778" s="45"/>
      <c r="L24778" s="45"/>
      <c r="M24778" s="45"/>
    </row>
    <row r="24779" spans="8:13" s="28" customFormat="1" x14ac:dyDescent="0.2">
      <c r="H24779" s="12"/>
      <c r="J24779" s="29"/>
      <c r="K24779" s="45"/>
      <c r="L24779" s="45"/>
      <c r="M24779" s="45"/>
    </row>
    <row r="24780" spans="8:13" s="28" customFormat="1" x14ac:dyDescent="0.2">
      <c r="H24780" s="12"/>
      <c r="J24780" s="29"/>
      <c r="K24780" s="45"/>
      <c r="L24780" s="45"/>
      <c r="M24780" s="45"/>
    </row>
    <row r="24781" spans="8:13" s="28" customFormat="1" x14ac:dyDescent="0.2">
      <c r="H24781" s="12"/>
      <c r="J24781" s="29"/>
      <c r="K24781" s="45"/>
      <c r="L24781" s="45"/>
      <c r="M24781" s="45"/>
    </row>
    <row r="24782" spans="8:13" s="28" customFormat="1" x14ac:dyDescent="0.2">
      <c r="H24782" s="12"/>
      <c r="J24782" s="29"/>
      <c r="K24782" s="45"/>
      <c r="L24782" s="45"/>
      <c r="M24782" s="45"/>
    </row>
    <row r="24783" spans="8:13" s="28" customFormat="1" x14ac:dyDescent="0.2">
      <c r="H24783" s="12"/>
      <c r="J24783" s="29"/>
      <c r="K24783" s="45"/>
      <c r="L24783" s="45"/>
      <c r="M24783" s="45"/>
    </row>
    <row r="24784" spans="8:13" s="28" customFormat="1" x14ac:dyDescent="0.2">
      <c r="H24784" s="12"/>
      <c r="J24784" s="29"/>
      <c r="K24784" s="45"/>
      <c r="L24784" s="45"/>
      <c r="M24784" s="45"/>
    </row>
    <row r="24785" spans="8:13" s="28" customFormat="1" x14ac:dyDescent="0.2">
      <c r="H24785" s="12"/>
      <c r="J24785" s="29"/>
      <c r="K24785" s="45"/>
      <c r="L24785" s="45"/>
      <c r="M24785" s="45"/>
    </row>
    <row r="24786" spans="8:13" s="28" customFormat="1" x14ac:dyDescent="0.2">
      <c r="H24786" s="12"/>
      <c r="J24786" s="29"/>
      <c r="K24786" s="45"/>
      <c r="L24786" s="45"/>
      <c r="M24786" s="45"/>
    </row>
    <row r="24787" spans="8:13" s="28" customFormat="1" x14ac:dyDescent="0.2">
      <c r="H24787" s="12"/>
      <c r="J24787" s="29"/>
      <c r="K24787" s="45"/>
      <c r="L24787" s="45"/>
      <c r="M24787" s="45"/>
    </row>
    <row r="24788" spans="8:13" s="28" customFormat="1" x14ac:dyDescent="0.2">
      <c r="H24788" s="12"/>
      <c r="J24788" s="29"/>
      <c r="K24788" s="45"/>
      <c r="L24788" s="45"/>
      <c r="M24788" s="45"/>
    </row>
    <row r="24789" spans="8:13" s="28" customFormat="1" x14ac:dyDescent="0.2">
      <c r="H24789" s="12"/>
      <c r="J24789" s="29"/>
      <c r="K24789" s="45"/>
      <c r="L24789" s="45"/>
      <c r="M24789" s="45"/>
    </row>
    <row r="24790" spans="8:13" s="28" customFormat="1" x14ac:dyDescent="0.2">
      <c r="H24790" s="12"/>
      <c r="J24790" s="29"/>
      <c r="K24790" s="45"/>
      <c r="L24790" s="45"/>
      <c r="M24790" s="45"/>
    </row>
    <row r="24791" spans="8:13" s="28" customFormat="1" x14ac:dyDescent="0.2">
      <c r="H24791" s="12"/>
      <c r="J24791" s="29"/>
      <c r="K24791" s="45"/>
      <c r="L24791" s="45"/>
      <c r="M24791" s="45"/>
    </row>
    <row r="24792" spans="8:13" s="28" customFormat="1" x14ac:dyDescent="0.2">
      <c r="H24792" s="12"/>
      <c r="J24792" s="29"/>
      <c r="K24792" s="45"/>
      <c r="L24792" s="45"/>
      <c r="M24792" s="45"/>
    </row>
    <row r="24793" spans="8:13" s="28" customFormat="1" x14ac:dyDescent="0.2">
      <c r="H24793" s="12"/>
      <c r="J24793" s="29"/>
      <c r="K24793" s="45"/>
      <c r="L24793" s="45"/>
      <c r="M24793" s="45"/>
    </row>
    <row r="24794" spans="8:13" s="28" customFormat="1" x14ac:dyDescent="0.2">
      <c r="H24794" s="12"/>
      <c r="J24794" s="29"/>
      <c r="K24794" s="45"/>
      <c r="L24794" s="45"/>
      <c r="M24794" s="45"/>
    </row>
    <row r="24795" spans="8:13" s="28" customFormat="1" x14ac:dyDescent="0.2">
      <c r="H24795" s="12"/>
      <c r="J24795" s="29"/>
      <c r="K24795" s="45"/>
      <c r="L24795" s="45"/>
      <c r="M24795" s="45"/>
    </row>
    <row r="24796" spans="8:13" s="28" customFormat="1" x14ac:dyDescent="0.2">
      <c r="H24796" s="12"/>
      <c r="J24796" s="29"/>
      <c r="K24796" s="45"/>
      <c r="L24796" s="45"/>
      <c r="M24796" s="45"/>
    </row>
    <row r="24797" spans="8:13" s="28" customFormat="1" x14ac:dyDescent="0.2">
      <c r="H24797" s="12"/>
      <c r="J24797" s="29"/>
      <c r="K24797" s="45"/>
      <c r="L24797" s="45"/>
      <c r="M24797" s="45"/>
    </row>
    <row r="24798" spans="8:13" s="28" customFormat="1" x14ac:dyDescent="0.2">
      <c r="H24798" s="12"/>
      <c r="J24798" s="29"/>
      <c r="K24798" s="45"/>
      <c r="L24798" s="45"/>
      <c r="M24798" s="45"/>
    </row>
    <row r="24799" spans="8:13" s="28" customFormat="1" x14ac:dyDescent="0.2">
      <c r="H24799" s="12"/>
      <c r="J24799" s="29"/>
      <c r="K24799" s="45"/>
      <c r="L24799" s="45"/>
      <c r="M24799" s="45"/>
    </row>
    <row r="24800" spans="8:13" s="28" customFormat="1" x14ac:dyDescent="0.2">
      <c r="H24800" s="12"/>
      <c r="J24800" s="29"/>
      <c r="K24800" s="45"/>
      <c r="L24800" s="45"/>
      <c r="M24800" s="45"/>
    </row>
    <row r="24801" spans="8:13" s="28" customFormat="1" x14ac:dyDescent="0.2">
      <c r="H24801" s="12"/>
      <c r="J24801" s="29"/>
      <c r="K24801" s="45"/>
      <c r="L24801" s="45"/>
      <c r="M24801" s="45"/>
    </row>
    <row r="24802" spans="8:13" s="28" customFormat="1" x14ac:dyDescent="0.2">
      <c r="H24802" s="12"/>
      <c r="J24802" s="29"/>
      <c r="K24802" s="45"/>
      <c r="L24802" s="45"/>
      <c r="M24802" s="45"/>
    </row>
    <row r="24803" spans="8:13" s="28" customFormat="1" x14ac:dyDescent="0.2">
      <c r="H24803" s="12"/>
      <c r="J24803" s="29"/>
      <c r="K24803" s="45"/>
      <c r="L24803" s="45"/>
      <c r="M24803" s="45"/>
    </row>
    <row r="24804" spans="8:13" s="28" customFormat="1" x14ac:dyDescent="0.2">
      <c r="H24804" s="12"/>
      <c r="J24804" s="29"/>
      <c r="K24804" s="45"/>
      <c r="L24804" s="45"/>
      <c r="M24804" s="45"/>
    </row>
    <row r="24805" spans="8:13" s="28" customFormat="1" x14ac:dyDescent="0.2">
      <c r="H24805" s="12"/>
      <c r="J24805" s="29"/>
      <c r="K24805" s="45"/>
      <c r="L24805" s="45"/>
      <c r="M24805" s="45"/>
    </row>
    <row r="24806" spans="8:13" s="28" customFormat="1" x14ac:dyDescent="0.2">
      <c r="H24806" s="12"/>
      <c r="J24806" s="29"/>
      <c r="K24806" s="45"/>
      <c r="L24806" s="45"/>
      <c r="M24806" s="45"/>
    </row>
    <row r="24807" spans="8:13" s="28" customFormat="1" x14ac:dyDescent="0.2">
      <c r="H24807" s="12"/>
      <c r="J24807" s="29"/>
      <c r="K24807" s="45"/>
      <c r="L24807" s="45"/>
      <c r="M24807" s="45"/>
    </row>
    <row r="24808" spans="8:13" s="28" customFormat="1" x14ac:dyDescent="0.2">
      <c r="H24808" s="12"/>
      <c r="J24808" s="29"/>
      <c r="K24808" s="45"/>
      <c r="L24808" s="45"/>
      <c r="M24808" s="45"/>
    </row>
    <row r="24809" spans="8:13" s="28" customFormat="1" x14ac:dyDescent="0.2">
      <c r="H24809" s="12"/>
      <c r="J24809" s="29"/>
      <c r="K24809" s="45"/>
      <c r="L24809" s="45"/>
      <c r="M24809" s="45"/>
    </row>
    <row r="24810" spans="8:13" s="28" customFormat="1" x14ac:dyDescent="0.2">
      <c r="H24810" s="12"/>
      <c r="J24810" s="29"/>
      <c r="K24810" s="45"/>
      <c r="L24810" s="45"/>
      <c r="M24810" s="45"/>
    </row>
    <row r="24811" spans="8:13" s="28" customFormat="1" x14ac:dyDescent="0.2">
      <c r="H24811" s="12"/>
      <c r="J24811" s="29"/>
      <c r="K24811" s="45"/>
      <c r="L24811" s="45"/>
      <c r="M24811" s="45"/>
    </row>
    <row r="24812" spans="8:13" s="28" customFormat="1" x14ac:dyDescent="0.2">
      <c r="H24812" s="12"/>
      <c r="J24812" s="29"/>
      <c r="K24812" s="45"/>
      <c r="L24812" s="45"/>
      <c r="M24812" s="45"/>
    </row>
    <row r="24813" spans="8:13" s="28" customFormat="1" x14ac:dyDescent="0.2">
      <c r="H24813" s="12"/>
      <c r="J24813" s="29"/>
      <c r="K24813" s="45"/>
      <c r="L24813" s="45"/>
      <c r="M24813" s="45"/>
    </row>
    <row r="24814" spans="8:13" s="28" customFormat="1" x14ac:dyDescent="0.2">
      <c r="H24814" s="12"/>
      <c r="J24814" s="29"/>
      <c r="K24814" s="45"/>
      <c r="L24814" s="45"/>
      <c r="M24814" s="45"/>
    </row>
    <row r="24815" spans="8:13" s="28" customFormat="1" x14ac:dyDescent="0.2">
      <c r="H24815" s="12"/>
      <c r="J24815" s="29"/>
      <c r="K24815" s="45"/>
      <c r="L24815" s="45"/>
      <c r="M24815" s="45"/>
    </row>
    <row r="24816" spans="8:13" s="28" customFormat="1" x14ac:dyDescent="0.2">
      <c r="H24816" s="12"/>
      <c r="J24816" s="29"/>
      <c r="K24816" s="45"/>
      <c r="L24816" s="45"/>
      <c r="M24816" s="45"/>
    </row>
    <row r="24817" spans="8:13" s="28" customFormat="1" x14ac:dyDescent="0.2">
      <c r="H24817" s="12"/>
      <c r="J24817" s="29"/>
      <c r="K24817" s="45"/>
      <c r="L24817" s="45"/>
      <c r="M24817" s="45"/>
    </row>
    <row r="24818" spans="8:13" s="28" customFormat="1" x14ac:dyDescent="0.2">
      <c r="H24818" s="12"/>
      <c r="J24818" s="29"/>
      <c r="K24818" s="45"/>
      <c r="L24818" s="45"/>
      <c r="M24818" s="45"/>
    </row>
    <row r="24819" spans="8:13" s="28" customFormat="1" x14ac:dyDescent="0.2">
      <c r="H24819" s="12"/>
      <c r="J24819" s="29"/>
      <c r="K24819" s="45"/>
      <c r="L24819" s="45"/>
      <c r="M24819" s="45"/>
    </row>
    <row r="24820" spans="8:13" s="28" customFormat="1" x14ac:dyDescent="0.2">
      <c r="H24820" s="12"/>
      <c r="J24820" s="29"/>
      <c r="K24820" s="45"/>
      <c r="L24820" s="45"/>
      <c r="M24820" s="45"/>
    </row>
    <row r="24821" spans="8:13" s="28" customFormat="1" x14ac:dyDescent="0.2">
      <c r="H24821" s="12"/>
      <c r="J24821" s="29"/>
      <c r="K24821" s="45"/>
      <c r="L24821" s="45"/>
      <c r="M24821" s="45"/>
    </row>
    <row r="24822" spans="8:13" s="28" customFormat="1" x14ac:dyDescent="0.2">
      <c r="H24822" s="12"/>
      <c r="J24822" s="29"/>
      <c r="K24822" s="45"/>
      <c r="L24822" s="45"/>
      <c r="M24822" s="45"/>
    </row>
    <row r="24823" spans="8:13" s="28" customFormat="1" x14ac:dyDescent="0.2">
      <c r="H24823" s="12"/>
      <c r="J24823" s="29"/>
      <c r="K24823" s="45"/>
      <c r="L24823" s="45"/>
      <c r="M24823" s="45"/>
    </row>
    <row r="24824" spans="8:13" s="28" customFormat="1" x14ac:dyDescent="0.2">
      <c r="H24824" s="12"/>
      <c r="J24824" s="29"/>
      <c r="K24824" s="45"/>
      <c r="L24824" s="45"/>
      <c r="M24824" s="45"/>
    </row>
    <row r="24825" spans="8:13" s="28" customFormat="1" x14ac:dyDescent="0.2">
      <c r="H24825" s="12"/>
      <c r="J24825" s="29"/>
      <c r="K24825" s="45"/>
      <c r="L24825" s="45"/>
      <c r="M24825" s="45"/>
    </row>
    <row r="24826" spans="8:13" s="28" customFormat="1" x14ac:dyDescent="0.2">
      <c r="H24826" s="12"/>
      <c r="J24826" s="29"/>
      <c r="K24826" s="45"/>
      <c r="L24826" s="45"/>
      <c r="M24826" s="45"/>
    </row>
    <row r="24827" spans="8:13" s="28" customFormat="1" x14ac:dyDescent="0.2">
      <c r="H24827" s="12"/>
      <c r="J24827" s="29"/>
      <c r="K24827" s="45"/>
      <c r="L24827" s="45"/>
      <c r="M24827" s="45"/>
    </row>
    <row r="24828" spans="8:13" s="28" customFormat="1" x14ac:dyDescent="0.2">
      <c r="H24828" s="12"/>
      <c r="J24828" s="29"/>
      <c r="K24828" s="45"/>
      <c r="L24828" s="45"/>
      <c r="M24828" s="45"/>
    </row>
    <row r="24829" spans="8:13" s="28" customFormat="1" x14ac:dyDescent="0.2">
      <c r="H24829" s="12"/>
      <c r="J24829" s="29"/>
      <c r="K24829" s="45"/>
      <c r="L24829" s="45"/>
      <c r="M24829" s="45"/>
    </row>
    <row r="24830" spans="8:13" s="28" customFormat="1" x14ac:dyDescent="0.2">
      <c r="H24830" s="12"/>
      <c r="J24830" s="29"/>
      <c r="K24830" s="45"/>
      <c r="L24830" s="45"/>
      <c r="M24830" s="45"/>
    </row>
    <row r="24831" spans="8:13" s="28" customFormat="1" x14ac:dyDescent="0.2">
      <c r="H24831" s="12"/>
      <c r="J24831" s="29"/>
      <c r="K24831" s="45"/>
      <c r="L24831" s="45"/>
      <c r="M24831" s="45"/>
    </row>
    <row r="24832" spans="8:13" s="28" customFormat="1" x14ac:dyDescent="0.2">
      <c r="H24832" s="12"/>
      <c r="J24832" s="29"/>
      <c r="K24832" s="45"/>
      <c r="L24832" s="45"/>
      <c r="M24832" s="45"/>
    </row>
    <row r="24833" spans="8:13" s="28" customFormat="1" x14ac:dyDescent="0.2">
      <c r="H24833" s="12"/>
      <c r="J24833" s="29"/>
      <c r="K24833" s="45"/>
      <c r="L24833" s="45"/>
      <c r="M24833" s="45"/>
    </row>
    <row r="24834" spans="8:13" s="28" customFormat="1" x14ac:dyDescent="0.2">
      <c r="H24834" s="12"/>
      <c r="J24834" s="29"/>
      <c r="K24834" s="45"/>
      <c r="L24834" s="45"/>
      <c r="M24834" s="45"/>
    </row>
    <row r="24835" spans="8:13" s="28" customFormat="1" x14ac:dyDescent="0.2">
      <c r="H24835" s="12"/>
      <c r="J24835" s="29"/>
      <c r="K24835" s="45"/>
      <c r="L24835" s="45"/>
      <c r="M24835" s="45"/>
    </row>
    <row r="24836" spans="8:13" s="28" customFormat="1" x14ac:dyDescent="0.2">
      <c r="H24836" s="12"/>
      <c r="J24836" s="29"/>
      <c r="K24836" s="45"/>
      <c r="L24836" s="45"/>
      <c r="M24836" s="45"/>
    </row>
    <row r="24837" spans="8:13" s="28" customFormat="1" x14ac:dyDescent="0.2">
      <c r="H24837" s="12"/>
      <c r="J24837" s="29"/>
      <c r="K24837" s="45"/>
      <c r="L24837" s="45"/>
      <c r="M24837" s="45"/>
    </row>
    <row r="24838" spans="8:13" s="28" customFormat="1" x14ac:dyDescent="0.2">
      <c r="H24838" s="12"/>
      <c r="J24838" s="29"/>
      <c r="K24838" s="45"/>
      <c r="L24838" s="45"/>
      <c r="M24838" s="45"/>
    </row>
    <row r="24839" spans="8:13" s="28" customFormat="1" x14ac:dyDescent="0.2">
      <c r="H24839" s="12"/>
      <c r="J24839" s="29"/>
      <c r="K24839" s="45"/>
      <c r="L24839" s="45"/>
      <c r="M24839" s="45"/>
    </row>
    <row r="24840" spans="8:13" s="28" customFormat="1" x14ac:dyDescent="0.2">
      <c r="H24840" s="12"/>
      <c r="J24840" s="29"/>
      <c r="K24840" s="45"/>
      <c r="L24840" s="45"/>
      <c r="M24840" s="45"/>
    </row>
    <row r="24841" spans="8:13" s="28" customFormat="1" x14ac:dyDescent="0.2">
      <c r="H24841" s="12"/>
      <c r="J24841" s="29"/>
      <c r="K24841" s="45"/>
      <c r="L24841" s="45"/>
      <c r="M24841" s="45"/>
    </row>
    <row r="24842" spans="8:13" s="28" customFormat="1" x14ac:dyDescent="0.2">
      <c r="H24842" s="12"/>
      <c r="J24842" s="29"/>
      <c r="K24842" s="45"/>
      <c r="L24842" s="45"/>
      <c r="M24842" s="45"/>
    </row>
    <row r="24843" spans="8:13" s="28" customFormat="1" x14ac:dyDescent="0.2">
      <c r="H24843" s="12"/>
      <c r="J24843" s="29"/>
      <c r="K24843" s="45"/>
      <c r="L24843" s="45"/>
      <c r="M24843" s="45"/>
    </row>
    <row r="24844" spans="8:13" s="28" customFormat="1" x14ac:dyDescent="0.2">
      <c r="H24844" s="12"/>
      <c r="J24844" s="29"/>
      <c r="K24844" s="45"/>
      <c r="L24844" s="45"/>
      <c r="M24844" s="45"/>
    </row>
    <row r="24845" spans="8:13" s="28" customFormat="1" x14ac:dyDescent="0.2">
      <c r="H24845" s="12"/>
      <c r="J24845" s="29"/>
      <c r="K24845" s="45"/>
      <c r="L24845" s="45"/>
      <c r="M24845" s="45"/>
    </row>
    <row r="24846" spans="8:13" s="28" customFormat="1" x14ac:dyDescent="0.2">
      <c r="H24846" s="12"/>
      <c r="J24846" s="29"/>
      <c r="K24846" s="45"/>
      <c r="L24846" s="45"/>
      <c r="M24846" s="45"/>
    </row>
    <row r="24847" spans="8:13" s="28" customFormat="1" x14ac:dyDescent="0.2">
      <c r="H24847" s="12"/>
      <c r="J24847" s="29"/>
      <c r="K24847" s="45"/>
      <c r="L24847" s="45"/>
      <c r="M24847" s="45"/>
    </row>
    <row r="24848" spans="8:13" s="28" customFormat="1" x14ac:dyDescent="0.2">
      <c r="H24848" s="12"/>
      <c r="J24848" s="29"/>
      <c r="K24848" s="45"/>
      <c r="L24848" s="45"/>
      <c r="M24848" s="45"/>
    </row>
    <row r="24849" spans="8:13" s="28" customFormat="1" x14ac:dyDescent="0.2">
      <c r="H24849" s="12"/>
      <c r="J24849" s="29"/>
      <c r="K24849" s="45"/>
      <c r="L24849" s="45"/>
      <c r="M24849" s="45"/>
    </row>
    <row r="24850" spans="8:13" s="28" customFormat="1" x14ac:dyDescent="0.2">
      <c r="H24850" s="12"/>
      <c r="J24850" s="29"/>
      <c r="K24850" s="45"/>
      <c r="L24850" s="45"/>
      <c r="M24850" s="45"/>
    </row>
    <row r="24851" spans="8:13" s="28" customFormat="1" x14ac:dyDescent="0.2">
      <c r="H24851" s="12"/>
      <c r="J24851" s="29"/>
      <c r="K24851" s="45"/>
      <c r="L24851" s="45"/>
      <c r="M24851" s="45"/>
    </row>
    <row r="24852" spans="8:13" s="28" customFormat="1" x14ac:dyDescent="0.2">
      <c r="H24852" s="12"/>
      <c r="J24852" s="29"/>
      <c r="K24852" s="45"/>
      <c r="L24852" s="45"/>
      <c r="M24852" s="45"/>
    </row>
    <row r="24853" spans="8:13" s="28" customFormat="1" x14ac:dyDescent="0.2">
      <c r="H24853" s="12"/>
      <c r="J24853" s="29"/>
      <c r="K24853" s="45"/>
      <c r="L24853" s="45"/>
      <c r="M24853" s="45"/>
    </row>
    <row r="24854" spans="8:13" s="28" customFormat="1" x14ac:dyDescent="0.2">
      <c r="H24854" s="12"/>
      <c r="J24854" s="29"/>
      <c r="K24854" s="45"/>
      <c r="L24854" s="45"/>
      <c r="M24854" s="45"/>
    </row>
    <row r="24855" spans="8:13" s="28" customFormat="1" x14ac:dyDescent="0.2">
      <c r="H24855" s="12"/>
      <c r="J24855" s="29"/>
      <c r="K24855" s="45"/>
      <c r="L24855" s="45"/>
      <c r="M24855" s="45"/>
    </row>
    <row r="24856" spans="8:13" s="28" customFormat="1" x14ac:dyDescent="0.2">
      <c r="H24856" s="12"/>
      <c r="J24856" s="29"/>
      <c r="K24856" s="45"/>
      <c r="L24856" s="45"/>
      <c r="M24856" s="45"/>
    </row>
    <row r="24857" spans="8:13" s="28" customFormat="1" x14ac:dyDescent="0.2">
      <c r="H24857" s="12"/>
      <c r="J24857" s="29"/>
      <c r="K24857" s="45"/>
      <c r="L24857" s="45"/>
      <c r="M24857" s="45"/>
    </row>
    <row r="24858" spans="8:13" s="28" customFormat="1" x14ac:dyDescent="0.2">
      <c r="H24858" s="12"/>
      <c r="J24858" s="29"/>
      <c r="K24858" s="45"/>
      <c r="L24858" s="45"/>
      <c r="M24858" s="45"/>
    </row>
    <row r="24859" spans="8:13" s="28" customFormat="1" x14ac:dyDescent="0.2">
      <c r="H24859" s="12"/>
      <c r="J24859" s="29"/>
      <c r="K24859" s="45"/>
      <c r="L24859" s="45"/>
      <c r="M24859" s="45"/>
    </row>
    <row r="24860" spans="8:13" s="28" customFormat="1" x14ac:dyDescent="0.2">
      <c r="H24860" s="12"/>
      <c r="J24860" s="29"/>
      <c r="K24860" s="45"/>
      <c r="L24860" s="45"/>
      <c r="M24860" s="45"/>
    </row>
    <row r="24861" spans="8:13" s="28" customFormat="1" x14ac:dyDescent="0.2">
      <c r="H24861" s="12"/>
      <c r="J24861" s="29"/>
      <c r="K24861" s="45"/>
      <c r="L24861" s="45"/>
      <c r="M24861" s="45"/>
    </row>
    <row r="24862" spans="8:13" s="28" customFormat="1" x14ac:dyDescent="0.2">
      <c r="H24862" s="12"/>
      <c r="J24862" s="29"/>
      <c r="K24862" s="45"/>
      <c r="L24862" s="45"/>
      <c r="M24862" s="45"/>
    </row>
    <row r="24863" spans="8:13" s="28" customFormat="1" x14ac:dyDescent="0.2">
      <c r="H24863" s="12"/>
      <c r="J24863" s="29"/>
      <c r="K24863" s="45"/>
      <c r="L24863" s="45"/>
      <c r="M24863" s="45"/>
    </row>
    <row r="24864" spans="8:13" s="28" customFormat="1" x14ac:dyDescent="0.2">
      <c r="H24864" s="12"/>
      <c r="J24864" s="29"/>
      <c r="K24864" s="45"/>
      <c r="L24864" s="45"/>
      <c r="M24864" s="45"/>
    </row>
    <row r="24865" spans="8:13" s="28" customFormat="1" x14ac:dyDescent="0.2">
      <c r="H24865" s="12"/>
      <c r="J24865" s="29"/>
      <c r="K24865" s="45"/>
      <c r="L24865" s="45"/>
      <c r="M24865" s="45"/>
    </row>
    <row r="24866" spans="8:13" s="28" customFormat="1" x14ac:dyDescent="0.2">
      <c r="H24866" s="12"/>
      <c r="J24866" s="29"/>
      <c r="K24866" s="45"/>
      <c r="L24866" s="45"/>
      <c r="M24866" s="45"/>
    </row>
    <row r="24867" spans="8:13" s="28" customFormat="1" x14ac:dyDescent="0.2">
      <c r="H24867" s="12"/>
      <c r="J24867" s="29"/>
      <c r="K24867" s="45"/>
      <c r="L24867" s="45"/>
      <c r="M24867" s="45"/>
    </row>
    <row r="24868" spans="8:13" s="28" customFormat="1" x14ac:dyDescent="0.2">
      <c r="H24868" s="12"/>
      <c r="J24868" s="29"/>
      <c r="K24868" s="45"/>
      <c r="L24868" s="45"/>
      <c r="M24868" s="45"/>
    </row>
    <row r="24869" spans="8:13" s="28" customFormat="1" x14ac:dyDescent="0.2">
      <c r="H24869" s="12"/>
      <c r="J24869" s="29"/>
      <c r="K24869" s="45"/>
      <c r="L24869" s="45"/>
      <c r="M24869" s="45"/>
    </row>
    <row r="24870" spans="8:13" s="28" customFormat="1" x14ac:dyDescent="0.2">
      <c r="H24870" s="12"/>
      <c r="J24870" s="29"/>
      <c r="K24870" s="45"/>
      <c r="L24870" s="45"/>
      <c r="M24870" s="45"/>
    </row>
    <row r="24871" spans="8:13" s="28" customFormat="1" x14ac:dyDescent="0.2">
      <c r="H24871" s="12"/>
      <c r="J24871" s="29"/>
      <c r="K24871" s="45"/>
      <c r="L24871" s="45"/>
      <c r="M24871" s="45"/>
    </row>
    <row r="24872" spans="8:13" s="28" customFormat="1" x14ac:dyDescent="0.2">
      <c r="H24872" s="12"/>
      <c r="J24872" s="29"/>
      <c r="K24872" s="45"/>
      <c r="L24872" s="45"/>
      <c r="M24872" s="45"/>
    </row>
    <row r="24873" spans="8:13" s="28" customFormat="1" x14ac:dyDescent="0.2">
      <c r="H24873" s="12"/>
      <c r="J24873" s="29"/>
      <c r="K24873" s="45"/>
      <c r="L24873" s="45"/>
      <c r="M24873" s="45"/>
    </row>
    <row r="24874" spans="8:13" s="28" customFormat="1" x14ac:dyDescent="0.2">
      <c r="H24874" s="12"/>
      <c r="J24874" s="29"/>
      <c r="K24874" s="45"/>
      <c r="L24874" s="45"/>
      <c r="M24874" s="45"/>
    </row>
    <row r="24875" spans="8:13" s="28" customFormat="1" x14ac:dyDescent="0.2">
      <c r="H24875" s="12"/>
      <c r="J24875" s="29"/>
      <c r="K24875" s="45"/>
      <c r="L24875" s="45"/>
      <c r="M24875" s="45"/>
    </row>
    <row r="24876" spans="8:13" s="28" customFormat="1" x14ac:dyDescent="0.2">
      <c r="H24876" s="12"/>
      <c r="J24876" s="29"/>
      <c r="K24876" s="45"/>
      <c r="L24876" s="45"/>
      <c r="M24876" s="45"/>
    </row>
    <row r="24877" spans="8:13" s="28" customFormat="1" x14ac:dyDescent="0.2">
      <c r="H24877" s="12"/>
      <c r="J24877" s="29"/>
      <c r="K24877" s="45"/>
      <c r="L24877" s="45"/>
      <c r="M24877" s="45"/>
    </row>
    <row r="24878" spans="8:13" s="28" customFormat="1" x14ac:dyDescent="0.2">
      <c r="H24878" s="12"/>
      <c r="J24878" s="29"/>
      <c r="K24878" s="45"/>
      <c r="L24878" s="45"/>
      <c r="M24878" s="45"/>
    </row>
    <row r="24879" spans="8:13" s="28" customFormat="1" x14ac:dyDescent="0.2">
      <c r="H24879" s="12"/>
      <c r="J24879" s="29"/>
      <c r="K24879" s="45"/>
      <c r="L24879" s="45"/>
      <c r="M24879" s="45"/>
    </row>
    <row r="24880" spans="8:13" s="28" customFormat="1" x14ac:dyDescent="0.2">
      <c r="H24880" s="12"/>
      <c r="J24880" s="29"/>
      <c r="K24880" s="45"/>
      <c r="L24880" s="45"/>
      <c r="M24880" s="45"/>
    </row>
    <row r="24881" spans="8:13" s="28" customFormat="1" x14ac:dyDescent="0.2">
      <c r="H24881" s="12"/>
      <c r="J24881" s="29"/>
      <c r="K24881" s="45"/>
      <c r="L24881" s="45"/>
      <c r="M24881" s="45"/>
    </row>
    <row r="24882" spans="8:13" s="28" customFormat="1" x14ac:dyDescent="0.2">
      <c r="H24882" s="12"/>
      <c r="J24882" s="29"/>
      <c r="K24882" s="45"/>
      <c r="L24882" s="45"/>
      <c r="M24882" s="45"/>
    </row>
    <row r="24883" spans="8:13" s="28" customFormat="1" x14ac:dyDescent="0.2">
      <c r="H24883" s="12"/>
      <c r="J24883" s="29"/>
      <c r="K24883" s="45"/>
      <c r="L24883" s="45"/>
      <c r="M24883" s="45"/>
    </row>
    <row r="24884" spans="8:13" s="28" customFormat="1" x14ac:dyDescent="0.2">
      <c r="H24884" s="12"/>
      <c r="J24884" s="29"/>
      <c r="K24884" s="45"/>
      <c r="L24884" s="45"/>
      <c r="M24884" s="45"/>
    </row>
    <row r="24885" spans="8:13" s="28" customFormat="1" x14ac:dyDescent="0.2">
      <c r="H24885" s="12"/>
      <c r="J24885" s="29"/>
      <c r="K24885" s="45"/>
      <c r="L24885" s="45"/>
      <c r="M24885" s="45"/>
    </row>
    <row r="24886" spans="8:13" s="28" customFormat="1" x14ac:dyDescent="0.2">
      <c r="H24886" s="12"/>
      <c r="J24886" s="29"/>
      <c r="K24886" s="45"/>
      <c r="L24886" s="45"/>
      <c r="M24886" s="45"/>
    </row>
    <row r="24887" spans="8:13" s="28" customFormat="1" x14ac:dyDescent="0.2">
      <c r="H24887" s="12"/>
      <c r="J24887" s="29"/>
      <c r="K24887" s="45"/>
      <c r="L24887" s="45"/>
      <c r="M24887" s="45"/>
    </row>
    <row r="24888" spans="8:13" s="28" customFormat="1" x14ac:dyDescent="0.2">
      <c r="H24888" s="12"/>
      <c r="J24888" s="29"/>
      <c r="K24888" s="45"/>
      <c r="L24888" s="45"/>
      <c r="M24888" s="45"/>
    </row>
    <row r="24889" spans="8:13" s="28" customFormat="1" x14ac:dyDescent="0.2">
      <c r="H24889" s="12"/>
      <c r="J24889" s="29"/>
      <c r="K24889" s="45"/>
      <c r="L24889" s="45"/>
      <c r="M24889" s="45"/>
    </row>
    <row r="24890" spans="8:13" s="28" customFormat="1" x14ac:dyDescent="0.2">
      <c r="H24890" s="12"/>
      <c r="J24890" s="29"/>
      <c r="K24890" s="45"/>
      <c r="L24890" s="45"/>
      <c r="M24890" s="45"/>
    </row>
    <row r="24891" spans="8:13" s="28" customFormat="1" x14ac:dyDescent="0.2">
      <c r="H24891" s="12"/>
      <c r="J24891" s="29"/>
      <c r="K24891" s="45"/>
      <c r="L24891" s="45"/>
      <c r="M24891" s="45"/>
    </row>
    <row r="24892" spans="8:13" s="28" customFormat="1" x14ac:dyDescent="0.2">
      <c r="H24892" s="12"/>
      <c r="J24892" s="29"/>
      <c r="K24892" s="45"/>
      <c r="L24892" s="45"/>
      <c r="M24892" s="45"/>
    </row>
    <row r="24893" spans="8:13" s="28" customFormat="1" x14ac:dyDescent="0.2">
      <c r="H24893" s="12"/>
      <c r="J24893" s="29"/>
      <c r="K24893" s="45"/>
      <c r="L24893" s="45"/>
      <c r="M24893" s="45"/>
    </row>
    <row r="24894" spans="8:13" s="28" customFormat="1" x14ac:dyDescent="0.2">
      <c r="H24894" s="12"/>
      <c r="J24894" s="29"/>
      <c r="K24894" s="45"/>
      <c r="L24894" s="45"/>
      <c r="M24894" s="45"/>
    </row>
    <row r="24895" spans="8:13" s="28" customFormat="1" x14ac:dyDescent="0.2">
      <c r="H24895" s="12"/>
      <c r="J24895" s="29"/>
      <c r="K24895" s="45"/>
      <c r="L24895" s="45"/>
      <c r="M24895" s="45"/>
    </row>
    <row r="24896" spans="8:13" s="28" customFormat="1" x14ac:dyDescent="0.2">
      <c r="H24896" s="12"/>
      <c r="J24896" s="29"/>
      <c r="K24896" s="45"/>
      <c r="L24896" s="45"/>
      <c r="M24896" s="45"/>
    </row>
    <row r="24897" spans="8:13" s="28" customFormat="1" x14ac:dyDescent="0.2">
      <c r="H24897" s="12"/>
      <c r="J24897" s="29"/>
      <c r="K24897" s="45"/>
      <c r="L24897" s="45"/>
      <c r="M24897" s="45"/>
    </row>
    <row r="24898" spans="8:13" s="28" customFormat="1" x14ac:dyDescent="0.2">
      <c r="H24898" s="12"/>
      <c r="J24898" s="29"/>
      <c r="K24898" s="45"/>
      <c r="L24898" s="45"/>
      <c r="M24898" s="45"/>
    </row>
    <row r="24899" spans="8:13" s="28" customFormat="1" x14ac:dyDescent="0.2">
      <c r="H24899" s="12"/>
      <c r="J24899" s="29"/>
      <c r="K24899" s="45"/>
      <c r="L24899" s="45"/>
      <c r="M24899" s="45"/>
    </row>
    <row r="24900" spans="8:13" s="28" customFormat="1" x14ac:dyDescent="0.2">
      <c r="H24900" s="12"/>
      <c r="J24900" s="29"/>
      <c r="K24900" s="45"/>
      <c r="L24900" s="45"/>
      <c r="M24900" s="45"/>
    </row>
    <row r="24901" spans="8:13" s="28" customFormat="1" x14ac:dyDescent="0.2">
      <c r="H24901" s="12"/>
      <c r="J24901" s="29"/>
      <c r="K24901" s="45"/>
      <c r="L24901" s="45"/>
      <c r="M24901" s="45"/>
    </row>
    <row r="24902" spans="8:13" s="28" customFormat="1" x14ac:dyDescent="0.2">
      <c r="H24902" s="12"/>
      <c r="J24902" s="29"/>
      <c r="K24902" s="45"/>
      <c r="L24902" s="45"/>
      <c r="M24902" s="45"/>
    </row>
    <row r="24903" spans="8:13" s="28" customFormat="1" x14ac:dyDescent="0.2">
      <c r="H24903" s="12"/>
      <c r="J24903" s="29"/>
      <c r="K24903" s="45"/>
      <c r="L24903" s="45"/>
      <c r="M24903" s="45"/>
    </row>
    <row r="24904" spans="8:13" s="28" customFormat="1" x14ac:dyDescent="0.2">
      <c r="H24904" s="12"/>
      <c r="J24904" s="29"/>
      <c r="K24904" s="45"/>
      <c r="L24904" s="45"/>
      <c r="M24904" s="45"/>
    </row>
    <row r="24905" spans="8:13" s="28" customFormat="1" x14ac:dyDescent="0.2">
      <c r="H24905" s="12"/>
      <c r="J24905" s="29"/>
      <c r="K24905" s="45"/>
      <c r="L24905" s="45"/>
      <c r="M24905" s="45"/>
    </row>
    <row r="24906" spans="8:13" s="28" customFormat="1" x14ac:dyDescent="0.2">
      <c r="H24906" s="12"/>
      <c r="J24906" s="29"/>
      <c r="K24906" s="45"/>
      <c r="L24906" s="45"/>
      <c r="M24906" s="45"/>
    </row>
    <row r="24907" spans="8:13" s="28" customFormat="1" x14ac:dyDescent="0.2">
      <c r="H24907" s="12"/>
      <c r="J24907" s="29"/>
      <c r="K24907" s="45"/>
      <c r="L24907" s="45"/>
      <c r="M24907" s="45"/>
    </row>
    <row r="24908" spans="8:13" s="28" customFormat="1" x14ac:dyDescent="0.2">
      <c r="H24908" s="12"/>
      <c r="J24908" s="29"/>
      <c r="K24908" s="45"/>
      <c r="L24908" s="45"/>
      <c r="M24908" s="45"/>
    </row>
    <row r="24909" spans="8:13" s="28" customFormat="1" x14ac:dyDescent="0.2">
      <c r="H24909" s="12"/>
      <c r="J24909" s="29"/>
      <c r="K24909" s="45"/>
      <c r="L24909" s="45"/>
      <c r="M24909" s="45"/>
    </row>
    <row r="24910" spans="8:13" s="28" customFormat="1" x14ac:dyDescent="0.2">
      <c r="H24910" s="12"/>
      <c r="J24910" s="29"/>
      <c r="K24910" s="45"/>
      <c r="L24910" s="45"/>
      <c r="M24910" s="45"/>
    </row>
    <row r="24911" spans="8:13" s="28" customFormat="1" x14ac:dyDescent="0.2">
      <c r="H24911" s="12"/>
      <c r="J24911" s="29"/>
      <c r="K24911" s="45"/>
      <c r="L24911" s="45"/>
      <c r="M24911" s="45"/>
    </row>
    <row r="24912" spans="8:13" s="28" customFormat="1" x14ac:dyDescent="0.2">
      <c r="H24912" s="12"/>
      <c r="J24912" s="29"/>
      <c r="K24912" s="45"/>
      <c r="L24912" s="45"/>
      <c r="M24912" s="45"/>
    </row>
    <row r="24913" spans="8:13" s="28" customFormat="1" x14ac:dyDescent="0.2">
      <c r="H24913" s="12"/>
      <c r="J24913" s="29"/>
      <c r="K24913" s="45"/>
      <c r="L24913" s="45"/>
      <c r="M24913" s="45"/>
    </row>
    <row r="24914" spans="8:13" s="28" customFormat="1" x14ac:dyDescent="0.2">
      <c r="H24914" s="12"/>
      <c r="J24914" s="29"/>
      <c r="K24914" s="45"/>
      <c r="L24914" s="45"/>
      <c r="M24914" s="45"/>
    </row>
    <row r="24915" spans="8:13" s="28" customFormat="1" x14ac:dyDescent="0.2">
      <c r="H24915" s="12"/>
      <c r="J24915" s="29"/>
      <c r="K24915" s="45"/>
      <c r="L24915" s="45"/>
      <c r="M24915" s="45"/>
    </row>
    <row r="24916" spans="8:13" s="28" customFormat="1" x14ac:dyDescent="0.2">
      <c r="H24916" s="12"/>
      <c r="J24916" s="29"/>
      <c r="K24916" s="45"/>
      <c r="L24916" s="45"/>
      <c r="M24916" s="45"/>
    </row>
    <row r="24917" spans="8:13" s="28" customFormat="1" x14ac:dyDescent="0.2">
      <c r="H24917" s="12"/>
      <c r="J24917" s="29"/>
      <c r="K24917" s="45"/>
      <c r="L24917" s="45"/>
      <c r="M24917" s="45"/>
    </row>
    <row r="24918" spans="8:13" s="28" customFormat="1" x14ac:dyDescent="0.2">
      <c r="H24918" s="12"/>
      <c r="J24918" s="29"/>
      <c r="K24918" s="45"/>
      <c r="L24918" s="45"/>
      <c r="M24918" s="45"/>
    </row>
    <row r="24919" spans="8:13" s="28" customFormat="1" x14ac:dyDescent="0.2">
      <c r="H24919" s="12"/>
      <c r="J24919" s="29"/>
      <c r="K24919" s="45"/>
      <c r="L24919" s="45"/>
      <c r="M24919" s="45"/>
    </row>
    <row r="24920" spans="8:13" s="28" customFormat="1" x14ac:dyDescent="0.2">
      <c r="H24920" s="12"/>
      <c r="J24920" s="29"/>
      <c r="K24920" s="45"/>
      <c r="L24920" s="45"/>
      <c r="M24920" s="45"/>
    </row>
    <row r="24921" spans="8:13" s="28" customFormat="1" x14ac:dyDescent="0.2">
      <c r="H24921" s="12"/>
      <c r="J24921" s="29"/>
      <c r="K24921" s="45"/>
      <c r="L24921" s="45"/>
      <c r="M24921" s="45"/>
    </row>
    <row r="24922" spans="8:13" s="28" customFormat="1" x14ac:dyDescent="0.2">
      <c r="H24922" s="12"/>
      <c r="J24922" s="29"/>
      <c r="K24922" s="45"/>
      <c r="L24922" s="45"/>
      <c r="M24922" s="45"/>
    </row>
    <row r="24923" spans="8:13" s="28" customFormat="1" x14ac:dyDescent="0.2">
      <c r="H24923" s="12"/>
      <c r="J24923" s="29"/>
      <c r="K24923" s="45"/>
      <c r="L24923" s="45"/>
      <c r="M24923" s="45"/>
    </row>
    <row r="24924" spans="8:13" s="28" customFormat="1" x14ac:dyDescent="0.2">
      <c r="H24924" s="12"/>
      <c r="J24924" s="29"/>
      <c r="K24924" s="45"/>
      <c r="L24924" s="45"/>
      <c r="M24924" s="45"/>
    </row>
    <row r="24925" spans="8:13" s="28" customFormat="1" x14ac:dyDescent="0.2">
      <c r="H24925" s="12"/>
      <c r="J24925" s="29"/>
      <c r="K24925" s="45"/>
      <c r="L24925" s="45"/>
      <c r="M24925" s="45"/>
    </row>
    <row r="24926" spans="8:13" s="28" customFormat="1" x14ac:dyDescent="0.2">
      <c r="H24926" s="12"/>
      <c r="J24926" s="29"/>
      <c r="K24926" s="45"/>
      <c r="L24926" s="45"/>
      <c r="M24926" s="45"/>
    </row>
    <row r="24927" spans="8:13" s="28" customFormat="1" x14ac:dyDescent="0.2">
      <c r="H24927" s="12"/>
      <c r="J24927" s="29"/>
      <c r="K24927" s="45"/>
      <c r="L24927" s="45"/>
      <c r="M24927" s="45"/>
    </row>
    <row r="24928" spans="8:13" s="28" customFormat="1" x14ac:dyDescent="0.2">
      <c r="H24928" s="12"/>
      <c r="J24928" s="29"/>
      <c r="K24928" s="45"/>
      <c r="L24928" s="45"/>
      <c r="M24928" s="45"/>
    </row>
    <row r="24929" spans="8:13" s="28" customFormat="1" x14ac:dyDescent="0.2">
      <c r="H24929" s="12"/>
      <c r="J24929" s="29"/>
      <c r="K24929" s="45"/>
      <c r="L24929" s="45"/>
      <c r="M24929" s="45"/>
    </row>
    <row r="24930" spans="8:13" s="28" customFormat="1" x14ac:dyDescent="0.2">
      <c r="H24930" s="12"/>
      <c r="J24930" s="29"/>
      <c r="K24930" s="45"/>
      <c r="L24930" s="45"/>
      <c r="M24930" s="45"/>
    </row>
    <row r="24931" spans="8:13" s="28" customFormat="1" x14ac:dyDescent="0.2">
      <c r="H24931" s="12"/>
      <c r="J24931" s="29"/>
      <c r="K24931" s="45"/>
      <c r="L24931" s="45"/>
      <c r="M24931" s="45"/>
    </row>
    <row r="24932" spans="8:13" s="28" customFormat="1" x14ac:dyDescent="0.2">
      <c r="H24932" s="12"/>
      <c r="J24932" s="29"/>
      <c r="K24932" s="45"/>
      <c r="L24932" s="45"/>
      <c r="M24932" s="45"/>
    </row>
    <row r="24933" spans="8:13" s="28" customFormat="1" x14ac:dyDescent="0.2">
      <c r="H24933" s="12"/>
      <c r="J24933" s="29"/>
      <c r="K24933" s="45"/>
      <c r="L24933" s="45"/>
      <c r="M24933" s="45"/>
    </row>
    <row r="24934" spans="8:13" s="28" customFormat="1" x14ac:dyDescent="0.2">
      <c r="H24934" s="12"/>
      <c r="J24934" s="29"/>
      <c r="K24934" s="45"/>
      <c r="L24934" s="45"/>
      <c r="M24934" s="45"/>
    </row>
    <row r="24935" spans="8:13" s="28" customFormat="1" x14ac:dyDescent="0.2">
      <c r="H24935" s="12"/>
      <c r="J24935" s="29"/>
      <c r="K24935" s="45"/>
      <c r="L24935" s="45"/>
      <c r="M24935" s="45"/>
    </row>
    <row r="24936" spans="8:13" s="28" customFormat="1" x14ac:dyDescent="0.2">
      <c r="H24936" s="12"/>
      <c r="J24936" s="29"/>
      <c r="K24936" s="45"/>
      <c r="L24936" s="45"/>
      <c r="M24936" s="45"/>
    </row>
    <row r="24937" spans="8:13" s="28" customFormat="1" x14ac:dyDescent="0.2">
      <c r="H24937" s="12"/>
      <c r="J24937" s="29"/>
      <c r="K24937" s="45"/>
      <c r="L24937" s="45"/>
      <c r="M24937" s="45"/>
    </row>
    <row r="24938" spans="8:13" s="28" customFormat="1" x14ac:dyDescent="0.2">
      <c r="H24938" s="12"/>
      <c r="J24938" s="29"/>
      <c r="K24938" s="45"/>
      <c r="L24938" s="45"/>
      <c r="M24938" s="45"/>
    </row>
    <row r="24939" spans="8:13" s="28" customFormat="1" x14ac:dyDescent="0.2">
      <c r="H24939" s="12"/>
      <c r="J24939" s="29"/>
      <c r="K24939" s="45"/>
      <c r="L24939" s="45"/>
      <c r="M24939" s="45"/>
    </row>
    <row r="24940" spans="8:13" s="28" customFormat="1" x14ac:dyDescent="0.2">
      <c r="H24940" s="12"/>
      <c r="J24940" s="29"/>
      <c r="K24940" s="45"/>
      <c r="L24940" s="45"/>
      <c r="M24940" s="45"/>
    </row>
    <row r="24941" spans="8:13" s="28" customFormat="1" x14ac:dyDescent="0.2">
      <c r="H24941" s="12"/>
      <c r="J24941" s="29"/>
      <c r="K24941" s="45"/>
      <c r="L24941" s="45"/>
      <c r="M24941" s="45"/>
    </row>
    <row r="24942" spans="8:13" s="28" customFormat="1" x14ac:dyDescent="0.2">
      <c r="H24942" s="12"/>
      <c r="J24942" s="29"/>
      <c r="K24942" s="45"/>
      <c r="L24942" s="45"/>
      <c r="M24942" s="45"/>
    </row>
    <row r="24943" spans="8:13" s="28" customFormat="1" x14ac:dyDescent="0.2">
      <c r="H24943" s="12"/>
      <c r="J24943" s="29"/>
      <c r="K24943" s="45"/>
      <c r="L24943" s="45"/>
      <c r="M24943" s="45"/>
    </row>
    <row r="24944" spans="8:13" s="28" customFormat="1" x14ac:dyDescent="0.2">
      <c r="H24944" s="12"/>
      <c r="J24944" s="29"/>
      <c r="K24944" s="45"/>
      <c r="L24944" s="45"/>
      <c r="M24944" s="45"/>
    </row>
    <row r="24945" spans="8:13" s="28" customFormat="1" x14ac:dyDescent="0.2">
      <c r="H24945" s="12"/>
      <c r="J24945" s="29"/>
      <c r="K24945" s="45"/>
      <c r="L24945" s="45"/>
      <c r="M24945" s="45"/>
    </row>
    <row r="24946" spans="8:13" s="28" customFormat="1" x14ac:dyDescent="0.2">
      <c r="H24946" s="12"/>
      <c r="J24946" s="29"/>
      <c r="K24946" s="45"/>
      <c r="L24946" s="45"/>
      <c r="M24946" s="45"/>
    </row>
    <row r="24947" spans="8:13" s="28" customFormat="1" x14ac:dyDescent="0.2">
      <c r="H24947" s="12"/>
      <c r="J24947" s="29"/>
      <c r="K24947" s="45"/>
      <c r="L24947" s="45"/>
      <c r="M24947" s="45"/>
    </row>
    <row r="24948" spans="8:13" s="28" customFormat="1" x14ac:dyDescent="0.2">
      <c r="H24948" s="12"/>
      <c r="J24948" s="29"/>
      <c r="K24948" s="45"/>
      <c r="L24948" s="45"/>
      <c r="M24948" s="45"/>
    </row>
    <row r="24949" spans="8:13" s="28" customFormat="1" x14ac:dyDescent="0.2">
      <c r="H24949" s="12"/>
      <c r="J24949" s="29"/>
      <c r="K24949" s="45"/>
      <c r="L24949" s="45"/>
      <c r="M24949" s="45"/>
    </row>
    <row r="24950" spans="8:13" s="28" customFormat="1" x14ac:dyDescent="0.2">
      <c r="H24950" s="12"/>
      <c r="J24950" s="29"/>
      <c r="K24950" s="45"/>
      <c r="L24950" s="45"/>
      <c r="M24950" s="45"/>
    </row>
    <row r="24951" spans="8:13" s="28" customFormat="1" x14ac:dyDescent="0.2">
      <c r="H24951" s="12"/>
      <c r="J24951" s="29"/>
      <c r="K24951" s="45"/>
      <c r="L24951" s="45"/>
      <c r="M24951" s="45"/>
    </row>
    <row r="24952" spans="8:13" s="28" customFormat="1" x14ac:dyDescent="0.2">
      <c r="H24952" s="12"/>
      <c r="J24952" s="29"/>
      <c r="K24952" s="45"/>
      <c r="L24952" s="45"/>
      <c r="M24952" s="45"/>
    </row>
    <row r="24953" spans="8:13" s="28" customFormat="1" x14ac:dyDescent="0.2">
      <c r="H24953" s="12"/>
      <c r="J24953" s="29"/>
      <c r="K24953" s="45"/>
      <c r="L24953" s="45"/>
      <c r="M24953" s="45"/>
    </row>
    <row r="24954" spans="8:13" s="28" customFormat="1" x14ac:dyDescent="0.2">
      <c r="H24954" s="12"/>
      <c r="J24954" s="29"/>
      <c r="K24954" s="45"/>
      <c r="L24954" s="45"/>
      <c r="M24954" s="45"/>
    </row>
    <row r="24955" spans="8:13" s="28" customFormat="1" x14ac:dyDescent="0.2">
      <c r="H24955" s="12"/>
      <c r="J24955" s="29"/>
      <c r="K24955" s="45"/>
      <c r="L24955" s="45"/>
      <c r="M24955" s="45"/>
    </row>
    <row r="24956" spans="8:13" s="28" customFormat="1" x14ac:dyDescent="0.2">
      <c r="H24956" s="12"/>
      <c r="J24956" s="29"/>
      <c r="K24956" s="45"/>
      <c r="L24956" s="45"/>
      <c r="M24956" s="45"/>
    </row>
    <row r="24957" spans="8:13" s="28" customFormat="1" x14ac:dyDescent="0.2">
      <c r="H24957" s="12"/>
      <c r="J24957" s="29"/>
      <c r="K24957" s="45"/>
      <c r="L24957" s="45"/>
      <c r="M24957" s="45"/>
    </row>
    <row r="24958" spans="8:13" s="28" customFormat="1" x14ac:dyDescent="0.2">
      <c r="H24958" s="12"/>
      <c r="J24958" s="29"/>
      <c r="K24958" s="45"/>
      <c r="L24958" s="45"/>
      <c r="M24958" s="45"/>
    </row>
    <row r="24959" spans="8:13" s="28" customFormat="1" x14ac:dyDescent="0.2">
      <c r="H24959" s="12"/>
      <c r="J24959" s="29"/>
      <c r="K24959" s="45"/>
      <c r="L24959" s="45"/>
      <c r="M24959" s="45"/>
    </row>
    <row r="24960" spans="8:13" s="28" customFormat="1" x14ac:dyDescent="0.2">
      <c r="H24960" s="12"/>
      <c r="J24960" s="29"/>
      <c r="K24960" s="45"/>
      <c r="L24960" s="45"/>
      <c r="M24960" s="45"/>
    </row>
    <row r="24961" spans="8:13" s="28" customFormat="1" x14ac:dyDescent="0.2">
      <c r="H24961" s="12"/>
      <c r="J24961" s="29"/>
      <c r="K24961" s="45"/>
      <c r="L24961" s="45"/>
      <c r="M24961" s="45"/>
    </row>
    <row r="24962" spans="8:13" s="28" customFormat="1" x14ac:dyDescent="0.2">
      <c r="H24962" s="12"/>
      <c r="J24962" s="29"/>
      <c r="K24962" s="45"/>
      <c r="L24962" s="45"/>
      <c r="M24962" s="45"/>
    </row>
    <row r="24963" spans="8:13" s="28" customFormat="1" x14ac:dyDescent="0.2">
      <c r="H24963" s="12"/>
      <c r="J24963" s="29"/>
      <c r="K24963" s="45"/>
      <c r="L24963" s="45"/>
      <c r="M24963" s="45"/>
    </row>
    <row r="24964" spans="8:13" s="28" customFormat="1" x14ac:dyDescent="0.2">
      <c r="H24964" s="12"/>
      <c r="J24964" s="29"/>
      <c r="K24964" s="45"/>
      <c r="L24964" s="45"/>
      <c r="M24964" s="45"/>
    </row>
    <row r="24965" spans="8:13" s="28" customFormat="1" x14ac:dyDescent="0.2">
      <c r="H24965" s="12"/>
      <c r="J24965" s="29"/>
      <c r="K24965" s="45"/>
      <c r="L24965" s="45"/>
      <c r="M24965" s="45"/>
    </row>
    <row r="24966" spans="8:13" s="28" customFormat="1" x14ac:dyDescent="0.2">
      <c r="H24966" s="12"/>
      <c r="J24966" s="29"/>
      <c r="K24966" s="45"/>
      <c r="L24966" s="45"/>
      <c r="M24966" s="45"/>
    </row>
    <row r="24967" spans="8:13" s="28" customFormat="1" x14ac:dyDescent="0.2">
      <c r="H24967" s="12"/>
      <c r="J24967" s="29"/>
      <c r="K24967" s="45"/>
      <c r="L24967" s="45"/>
      <c r="M24967" s="45"/>
    </row>
    <row r="24968" spans="8:13" s="28" customFormat="1" x14ac:dyDescent="0.2">
      <c r="H24968" s="12"/>
      <c r="J24968" s="29"/>
      <c r="K24968" s="45"/>
      <c r="L24968" s="45"/>
      <c r="M24968" s="45"/>
    </row>
    <row r="24969" spans="8:13" s="28" customFormat="1" x14ac:dyDescent="0.2">
      <c r="H24969" s="12"/>
      <c r="J24969" s="29"/>
      <c r="K24969" s="45"/>
      <c r="L24969" s="45"/>
      <c r="M24969" s="45"/>
    </row>
    <row r="24970" spans="8:13" s="28" customFormat="1" x14ac:dyDescent="0.2">
      <c r="H24970" s="12"/>
      <c r="J24970" s="29"/>
      <c r="K24970" s="45"/>
      <c r="L24970" s="45"/>
      <c r="M24970" s="45"/>
    </row>
    <row r="24971" spans="8:13" s="28" customFormat="1" x14ac:dyDescent="0.2">
      <c r="H24971" s="12"/>
      <c r="J24971" s="29"/>
      <c r="K24971" s="45"/>
      <c r="L24971" s="45"/>
      <c r="M24971" s="45"/>
    </row>
    <row r="24972" spans="8:13" s="28" customFormat="1" x14ac:dyDescent="0.2">
      <c r="H24972" s="12"/>
      <c r="J24972" s="29"/>
      <c r="K24972" s="45"/>
      <c r="L24972" s="45"/>
      <c r="M24972" s="45"/>
    </row>
    <row r="24973" spans="8:13" s="28" customFormat="1" x14ac:dyDescent="0.2">
      <c r="H24973" s="12"/>
      <c r="J24973" s="29"/>
      <c r="K24973" s="45"/>
      <c r="L24973" s="45"/>
      <c r="M24973" s="45"/>
    </row>
    <row r="24974" spans="8:13" s="28" customFormat="1" x14ac:dyDescent="0.2">
      <c r="H24974" s="12"/>
      <c r="J24974" s="29"/>
      <c r="K24974" s="45"/>
      <c r="L24974" s="45"/>
      <c r="M24974" s="45"/>
    </row>
    <row r="24975" spans="8:13" s="28" customFormat="1" x14ac:dyDescent="0.2">
      <c r="H24975" s="12"/>
      <c r="J24975" s="29"/>
      <c r="K24975" s="45"/>
      <c r="L24975" s="45"/>
      <c r="M24975" s="45"/>
    </row>
    <row r="24976" spans="8:13" s="28" customFormat="1" x14ac:dyDescent="0.2">
      <c r="H24976" s="12"/>
      <c r="J24976" s="29"/>
      <c r="K24976" s="45"/>
      <c r="L24976" s="45"/>
      <c r="M24976" s="45"/>
    </row>
    <row r="24977" spans="8:13" s="28" customFormat="1" x14ac:dyDescent="0.2">
      <c r="H24977" s="12"/>
      <c r="J24977" s="29"/>
      <c r="K24977" s="45"/>
      <c r="L24977" s="45"/>
      <c r="M24977" s="45"/>
    </row>
    <row r="24978" spans="8:13" s="28" customFormat="1" x14ac:dyDescent="0.2">
      <c r="H24978" s="12"/>
      <c r="J24978" s="29"/>
      <c r="K24978" s="45"/>
      <c r="L24978" s="45"/>
      <c r="M24978" s="45"/>
    </row>
    <row r="24979" spans="8:13" s="28" customFormat="1" x14ac:dyDescent="0.2">
      <c r="H24979" s="12"/>
      <c r="J24979" s="29"/>
      <c r="K24979" s="45"/>
      <c r="L24979" s="45"/>
      <c r="M24979" s="45"/>
    </row>
    <row r="24980" spans="8:13" s="28" customFormat="1" x14ac:dyDescent="0.2">
      <c r="H24980" s="12"/>
      <c r="J24980" s="29"/>
      <c r="K24980" s="45"/>
      <c r="L24980" s="45"/>
      <c r="M24980" s="45"/>
    </row>
    <row r="24981" spans="8:13" s="28" customFormat="1" x14ac:dyDescent="0.2">
      <c r="H24981" s="12"/>
      <c r="J24981" s="29"/>
      <c r="K24981" s="45"/>
      <c r="L24981" s="45"/>
      <c r="M24981" s="45"/>
    </row>
    <row r="24982" spans="8:13" s="28" customFormat="1" x14ac:dyDescent="0.2">
      <c r="H24982" s="12"/>
      <c r="J24982" s="29"/>
      <c r="K24982" s="45"/>
      <c r="L24982" s="45"/>
      <c r="M24982" s="45"/>
    </row>
    <row r="24983" spans="8:13" s="28" customFormat="1" x14ac:dyDescent="0.2">
      <c r="H24983" s="12"/>
      <c r="J24983" s="29"/>
      <c r="K24983" s="45"/>
      <c r="L24983" s="45"/>
      <c r="M24983" s="45"/>
    </row>
    <row r="24984" spans="8:13" s="28" customFormat="1" x14ac:dyDescent="0.2">
      <c r="H24984" s="12"/>
      <c r="J24984" s="29"/>
      <c r="K24984" s="45"/>
      <c r="L24984" s="45"/>
      <c r="M24984" s="45"/>
    </row>
    <row r="24985" spans="8:13" s="28" customFormat="1" x14ac:dyDescent="0.2">
      <c r="H24985" s="12"/>
      <c r="J24985" s="29"/>
      <c r="K24985" s="45"/>
      <c r="L24985" s="45"/>
      <c r="M24985" s="45"/>
    </row>
    <row r="24986" spans="8:13" s="28" customFormat="1" x14ac:dyDescent="0.2">
      <c r="H24986" s="12"/>
      <c r="J24986" s="29"/>
      <c r="K24986" s="45"/>
      <c r="L24986" s="45"/>
      <c r="M24986" s="45"/>
    </row>
    <row r="24987" spans="8:13" s="28" customFormat="1" x14ac:dyDescent="0.2">
      <c r="H24987" s="12"/>
      <c r="J24987" s="29"/>
      <c r="K24987" s="45"/>
      <c r="L24987" s="45"/>
      <c r="M24987" s="45"/>
    </row>
    <row r="24988" spans="8:13" s="28" customFormat="1" x14ac:dyDescent="0.2">
      <c r="H24988" s="12"/>
      <c r="J24988" s="29"/>
      <c r="K24988" s="45"/>
      <c r="L24988" s="45"/>
      <c r="M24988" s="45"/>
    </row>
    <row r="24989" spans="8:13" s="28" customFormat="1" x14ac:dyDescent="0.2">
      <c r="H24989" s="12"/>
      <c r="J24989" s="29"/>
      <c r="K24989" s="45"/>
      <c r="L24989" s="45"/>
      <c r="M24989" s="45"/>
    </row>
    <row r="24990" spans="8:13" s="28" customFormat="1" x14ac:dyDescent="0.2">
      <c r="H24990" s="12"/>
      <c r="J24990" s="29"/>
      <c r="K24990" s="45"/>
      <c r="L24990" s="45"/>
      <c r="M24990" s="45"/>
    </row>
    <row r="24991" spans="8:13" s="28" customFormat="1" x14ac:dyDescent="0.2">
      <c r="H24991" s="12"/>
      <c r="J24991" s="29"/>
      <c r="K24991" s="45"/>
      <c r="L24991" s="45"/>
      <c r="M24991" s="45"/>
    </row>
    <row r="24992" spans="8:13" s="28" customFormat="1" x14ac:dyDescent="0.2">
      <c r="H24992" s="12"/>
      <c r="J24992" s="29"/>
      <c r="K24992" s="45"/>
      <c r="L24992" s="45"/>
      <c r="M24992" s="45"/>
    </row>
    <row r="24993" spans="8:13" s="28" customFormat="1" x14ac:dyDescent="0.2">
      <c r="H24993" s="12"/>
      <c r="J24993" s="29"/>
      <c r="K24993" s="45"/>
      <c r="L24993" s="45"/>
      <c r="M24993" s="45"/>
    </row>
    <row r="24994" spans="8:13" s="28" customFormat="1" x14ac:dyDescent="0.2">
      <c r="H24994" s="12"/>
      <c r="J24994" s="29"/>
      <c r="K24994" s="45"/>
      <c r="L24994" s="45"/>
      <c r="M24994" s="45"/>
    </row>
    <row r="24995" spans="8:13" s="28" customFormat="1" x14ac:dyDescent="0.2">
      <c r="H24995" s="12"/>
      <c r="J24995" s="29"/>
      <c r="K24995" s="45"/>
      <c r="L24995" s="45"/>
      <c r="M24995" s="45"/>
    </row>
    <row r="24996" spans="8:13" s="28" customFormat="1" x14ac:dyDescent="0.2">
      <c r="H24996" s="12"/>
      <c r="J24996" s="29"/>
      <c r="K24996" s="45"/>
      <c r="L24996" s="45"/>
      <c r="M24996" s="45"/>
    </row>
    <row r="24997" spans="8:13" s="28" customFormat="1" x14ac:dyDescent="0.2">
      <c r="H24997" s="12"/>
      <c r="J24997" s="29"/>
      <c r="K24997" s="45"/>
      <c r="L24997" s="45"/>
      <c r="M24997" s="45"/>
    </row>
    <row r="24998" spans="8:13" s="28" customFormat="1" x14ac:dyDescent="0.2">
      <c r="H24998" s="12"/>
      <c r="J24998" s="29"/>
      <c r="K24998" s="45"/>
      <c r="L24998" s="45"/>
      <c r="M24998" s="45"/>
    </row>
    <row r="24999" spans="8:13" s="28" customFormat="1" x14ac:dyDescent="0.2">
      <c r="H24999" s="12"/>
      <c r="J24999" s="29"/>
      <c r="K24999" s="45"/>
      <c r="L24999" s="45"/>
      <c r="M24999" s="45"/>
    </row>
    <row r="25000" spans="8:13" s="28" customFormat="1" x14ac:dyDescent="0.2">
      <c r="H25000" s="12"/>
      <c r="J25000" s="29"/>
      <c r="K25000" s="45"/>
      <c r="L25000" s="45"/>
      <c r="M25000" s="45"/>
    </row>
    <row r="25001" spans="8:13" s="28" customFormat="1" x14ac:dyDescent="0.2">
      <c r="H25001" s="12"/>
      <c r="J25001" s="29"/>
      <c r="K25001" s="45"/>
      <c r="L25001" s="45"/>
      <c r="M25001" s="45"/>
    </row>
    <row r="25002" spans="8:13" s="28" customFormat="1" x14ac:dyDescent="0.2">
      <c r="H25002" s="12"/>
      <c r="J25002" s="29"/>
      <c r="K25002" s="45"/>
      <c r="L25002" s="45"/>
      <c r="M25002" s="45"/>
    </row>
    <row r="25003" spans="8:13" s="28" customFormat="1" x14ac:dyDescent="0.2">
      <c r="H25003" s="12"/>
      <c r="J25003" s="29"/>
      <c r="K25003" s="45"/>
      <c r="L25003" s="45"/>
      <c r="M25003" s="45"/>
    </row>
    <row r="25004" spans="8:13" s="28" customFormat="1" x14ac:dyDescent="0.2">
      <c r="H25004" s="12"/>
      <c r="J25004" s="29"/>
      <c r="K25004" s="45"/>
      <c r="L25004" s="45"/>
      <c r="M25004" s="45"/>
    </row>
    <row r="25005" spans="8:13" s="28" customFormat="1" x14ac:dyDescent="0.2">
      <c r="H25005" s="12"/>
      <c r="J25005" s="29"/>
      <c r="K25005" s="45"/>
      <c r="L25005" s="45"/>
      <c r="M25005" s="45"/>
    </row>
    <row r="25006" spans="8:13" s="28" customFormat="1" x14ac:dyDescent="0.2">
      <c r="H25006" s="12"/>
      <c r="J25006" s="29"/>
      <c r="K25006" s="45"/>
      <c r="L25006" s="45"/>
      <c r="M25006" s="45"/>
    </row>
    <row r="25007" spans="8:13" s="28" customFormat="1" x14ac:dyDescent="0.2">
      <c r="H25007" s="12"/>
      <c r="J25007" s="29"/>
      <c r="K25007" s="45"/>
      <c r="L25007" s="45"/>
      <c r="M25007" s="45"/>
    </row>
    <row r="25008" spans="8:13" s="28" customFormat="1" x14ac:dyDescent="0.2">
      <c r="H25008" s="12"/>
      <c r="J25008" s="29"/>
      <c r="K25008" s="45"/>
      <c r="L25008" s="45"/>
      <c r="M25008" s="45"/>
    </row>
    <row r="25009" spans="8:13" s="28" customFormat="1" x14ac:dyDescent="0.2">
      <c r="H25009" s="12"/>
      <c r="J25009" s="29"/>
      <c r="K25009" s="45"/>
      <c r="L25009" s="45"/>
      <c r="M25009" s="45"/>
    </row>
    <row r="25010" spans="8:13" s="28" customFormat="1" x14ac:dyDescent="0.2">
      <c r="H25010" s="12"/>
      <c r="J25010" s="29"/>
      <c r="K25010" s="45"/>
      <c r="L25010" s="45"/>
      <c r="M25010" s="45"/>
    </row>
    <row r="25011" spans="8:13" s="28" customFormat="1" x14ac:dyDescent="0.2">
      <c r="H25011" s="12"/>
      <c r="J25011" s="29"/>
      <c r="K25011" s="45"/>
      <c r="L25011" s="45"/>
      <c r="M25011" s="45"/>
    </row>
    <row r="25012" spans="8:13" s="28" customFormat="1" x14ac:dyDescent="0.2">
      <c r="H25012" s="12"/>
      <c r="J25012" s="29"/>
      <c r="K25012" s="45"/>
      <c r="L25012" s="45"/>
      <c r="M25012" s="45"/>
    </row>
    <row r="25013" spans="8:13" s="28" customFormat="1" x14ac:dyDescent="0.2">
      <c r="H25013" s="12"/>
      <c r="J25013" s="29"/>
      <c r="K25013" s="45"/>
      <c r="L25013" s="45"/>
      <c r="M25013" s="45"/>
    </row>
    <row r="25014" spans="8:13" s="28" customFormat="1" x14ac:dyDescent="0.2">
      <c r="H25014" s="12"/>
      <c r="J25014" s="29"/>
      <c r="K25014" s="45"/>
      <c r="L25014" s="45"/>
      <c r="M25014" s="45"/>
    </row>
    <row r="25015" spans="8:13" s="28" customFormat="1" x14ac:dyDescent="0.2">
      <c r="H25015" s="12"/>
      <c r="J25015" s="29"/>
      <c r="K25015" s="45"/>
      <c r="L25015" s="45"/>
      <c r="M25015" s="45"/>
    </row>
    <row r="25016" spans="8:13" s="28" customFormat="1" x14ac:dyDescent="0.2">
      <c r="H25016" s="12"/>
      <c r="J25016" s="29"/>
      <c r="K25016" s="45"/>
      <c r="L25016" s="45"/>
      <c r="M25016" s="45"/>
    </row>
    <row r="25017" spans="8:13" s="28" customFormat="1" x14ac:dyDescent="0.2">
      <c r="H25017" s="12"/>
      <c r="J25017" s="29"/>
      <c r="K25017" s="45"/>
      <c r="L25017" s="45"/>
      <c r="M25017" s="45"/>
    </row>
    <row r="25018" spans="8:13" s="28" customFormat="1" x14ac:dyDescent="0.2">
      <c r="H25018" s="12"/>
      <c r="J25018" s="29"/>
      <c r="K25018" s="45"/>
      <c r="L25018" s="45"/>
      <c r="M25018" s="45"/>
    </row>
    <row r="25019" spans="8:13" s="28" customFormat="1" x14ac:dyDescent="0.2">
      <c r="H25019" s="12"/>
      <c r="J25019" s="29"/>
      <c r="K25019" s="45"/>
      <c r="L25019" s="45"/>
      <c r="M25019" s="45"/>
    </row>
    <row r="25020" spans="8:13" s="28" customFormat="1" x14ac:dyDescent="0.2">
      <c r="H25020" s="12"/>
      <c r="J25020" s="29"/>
      <c r="K25020" s="45"/>
      <c r="L25020" s="45"/>
      <c r="M25020" s="45"/>
    </row>
    <row r="25021" spans="8:13" s="28" customFormat="1" x14ac:dyDescent="0.2">
      <c r="H25021" s="12"/>
      <c r="J25021" s="29"/>
      <c r="K25021" s="45"/>
      <c r="L25021" s="45"/>
      <c r="M25021" s="45"/>
    </row>
    <row r="25022" spans="8:13" s="28" customFormat="1" x14ac:dyDescent="0.2">
      <c r="H25022" s="12"/>
      <c r="J25022" s="29"/>
      <c r="K25022" s="45"/>
      <c r="L25022" s="45"/>
      <c r="M25022" s="45"/>
    </row>
    <row r="25023" spans="8:13" s="28" customFormat="1" x14ac:dyDescent="0.2">
      <c r="H25023" s="12"/>
      <c r="J25023" s="29"/>
      <c r="K25023" s="45"/>
      <c r="L25023" s="45"/>
      <c r="M25023" s="45"/>
    </row>
    <row r="25024" spans="8:13" s="28" customFormat="1" x14ac:dyDescent="0.2">
      <c r="H25024" s="12"/>
      <c r="J25024" s="29"/>
      <c r="K25024" s="45"/>
      <c r="L25024" s="45"/>
      <c r="M25024" s="45"/>
    </row>
    <row r="25025" spans="8:13" s="28" customFormat="1" x14ac:dyDescent="0.2">
      <c r="H25025" s="12"/>
      <c r="J25025" s="29"/>
      <c r="K25025" s="45"/>
      <c r="L25025" s="45"/>
      <c r="M25025" s="45"/>
    </row>
    <row r="25026" spans="8:13" s="28" customFormat="1" x14ac:dyDescent="0.2">
      <c r="H25026" s="12"/>
      <c r="J25026" s="29"/>
      <c r="K25026" s="45"/>
      <c r="L25026" s="45"/>
      <c r="M25026" s="45"/>
    </row>
    <row r="25027" spans="8:13" s="28" customFormat="1" x14ac:dyDescent="0.2">
      <c r="H25027" s="12"/>
      <c r="J25027" s="29"/>
      <c r="K25027" s="45"/>
      <c r="L25027" s="45"/>
      <c r="M25027" s="45"/>
    </row>
    <row r="25028" spans="8:13" s="28" customFormat="1" x14ac:dyDescent="0.2">
      <c r="H25028" s="12"/>
      <c r="J25028" s="29"/>
      <c r="K25028" s="45"/>
      <c r="L25028" s="45"/>
      <c r="M25028" s="45"/>
    </row>
    <row r="25029" spans="8:13" s="28" customFormat="1" x14ac:dyDescent="0.2">
      <c r="H25029" s="12"/>
      <c r="J25029" s="29"/>
      <c r="K25029" s="45"/>
      <c r="L25029" s="45"/>
      <c r="M25029" s="45"/>
    </row>
    <row r="25030" spans="8:13" s="28" customFormat="1" x14ac:dyDescent="0.2">
      <c r="H25030" s="12"/>
      <c r="J25030" s="29"/>
      <c r="K25030" s="45"/>
      <c r="L25030" s="45"/>
      <c r="M25030" s="45"/>
    </row>
    <row r="25031" spans="8:13" s="28" customFormat="1" x14ac:dyDescent="0.2">
      <c r="H25031" s="12"/>
      <c r="J25031" s="29"/>
      <c r="K25031" s="45"/>
      <c r="L25031" s="45"/>
      <c r="M25031" s="45"/>
    </row>
    <row r="25032" spans="8:13" s="28" customFormat="1" x14ac:dyDescent="0.2">
      <c r="H25032" s="12"/>
      <c r="J25032" s="29"/>
      <c r="K25032" s="45"/>
      <c r="L25032" s="45"/>
      <c r="M25032" s="45"/>
    </row>
    <row r="25033" spans="8:13" s="28" customFormat="1" x14ac:dyDescent="0.2">
      <c r="H25033" s="12"/>
      <c r="J25033" s="29"/>
      <c r="K25033" s="45"/>
      <c r="L25033" s="45"/>
      <c r="M25033" s="45"/>
    </row>
    <row r="25034" spans="8:13" s="28" customFormat="1" x14ac:dyDescent="0.2">
      <c r="H25034" s="12"/>
      <c r="J25034" s="29"/>
      <c r="K25034" s="45"/>
      <c r="L25034" s="45"/>
      <c r="M25034" s="45"/>
    </row>
    <row r="25035" spans="8:13" s="28" customFormat="1" x14ac:dyDescent="0.2">
      <c r="H25035" s="12"/>
      <c r="J25035" s="29"/>
      <c r="K25035" s="45"/>
      <c r="L25035" s="45"/>
      <c r="M25035" s="45"/>
    </row>
    <row r="25036" spans="8:13" s="28" customFormat="1" x14ac:dyDescent="0.2">
      <c r="H25036" s="12"/>
      <c r="J25036" s="29"/>
      <c r="K25036" s="45"/>
      <c r="L25036" s="45"/>
      <c r="M25036" s="45"/>
    </row>
    <row r="25037" spans="8:13" s="28" customFormat="1" x14ac:dyDescent="0.2">
      <c r="H25037" s="12"/>
      <c r="J25037" s="29"/>
      <c r="K25037" s="45"/>
      <c r="L25037" s="45"/>
      <c r="M25037" s="45"/>
    </row>
    <row r="25038" spans="8:13" s="28" customFormat="1" x14ac:dyDescent="0.2">
      <c r="H25038" s="12"/>
      <c r="J25038" s="29"/>
      <c r="K25038" s="45"/>
      <c r="L25038" s="45"/>
      <c r="M25038" s="45"/>
    </row>
    <row r="25039" spans="8:13" s="28" customFormat="1" x14ac:dyDescent="0.2">
      <c r="H25039" s="12"/>
      <c r="J25039" s="29"/>
      <c r="K25039" s="45"/>
      <c r="L25039" s="45"/>
      <c r="M25039" s="45"/>
    </row>
    <row r="25040" spans="8:13" s="28" customFormat="1" x14ac:dyDescent="0.2">
      <c r="H25040" s="12"/>
      <c r="J25040" s="29"/>
      <c r="K25040" s="45"/>
      <c r="L25040" s="45"/>
      <c r="M25040" s="45"/>
    </row>
    <row r="25041" spans="8:13" s="28" customFormat="1" x14ac:dyDescent="0.2">
      <c r="H25041" s="12"/>
      <c r="J25041" s="29"/>
      <c r="K25041" s="45"/>
      <c r="L25041" s="45"/>
      <c r="M25041" s="45"/>
    </row>
    <row r="25042" spans="8:13" s="28" customFormat="1" x14ac:dyDescent="0.2">
      <c r="H25042" s="12"/>
      <c r="J25042" s="29"/>
      <c r="K25042" s="45"/>
      <c r="L25042" s="45"/>
      <c r="M25042" s="45"/>
    </row>
    <row r="25043" spans="8:13" s="28" customFormat="1" x14ac:dyDescent="0.2">
      <c r="H25043" s="12"/>
      <c r="J25043" s="29"/>
      <c r="K25043" s="45"/>
      <c r="L25043" s="45"/>
      <c r="M25043" s="45"/>
    </row>
    <row r="25044" spans="8:13" s="28" customFormat="1" x14ac:dyDescent="0.2">
      <c r="H25044" s="12"/>
      <c r="J25044" s="29"/>
      <c r="K25044" s="45"/>
      <c r="L25044" s="45"/>
      <c r="M25044" s="45"/>
    </row>
    <row r="25045" spans="8:13" s="28" customFormat="1" x14ac:dyDescent="0.2">
      <c r="H25045" s="12"/>
      <c r="J25045" s="29"/>
      <c r="K25045" s="45"/>
      <c r="L25045" s="45"/>
      <c r="M25045" s="45"/>
    </row>
    <row r="25046" spans="8:13" s="28" customFormat="1" x14ac:dyDescent="0.2">
      <c r="H25046" s="12"/>
      <c r="J25046" s="29"/>
      <c r="K25046" s="45"/>
      <c r="L25046" s="45"/>
      <c r="M25046" s="45"/>
    </row>
    <row r="25047" spans="8:13" s="28" customFormat="1" x14ac:dyDescent="0.2">
      <c r="H25047" s="12"/>
      <c r="J25047" s="29"/>
      <c r="K25047" s="45"/>
      <c r="L25047" s="45"/>
      <c r="M25047" s="45"/>
    </row>
    <row r="25048" spans="8:13" s="28" customFormat="1" x14ac:dyDescent="0.2">
      <c r="H25048" s="12"/>
      <c r="J25048" s="29"/>
      <c r="K25048" s="45"/>
      <c r="L25048" s="45"/>
      <c r="M25048" s="45"/>
    </row>
    <row r="25049" spans="8:13" s="28" customFormat="1" x14ac:dyDescent="0.2">
      <c r="H25049" s="12"/>
      <c r="J25049" s="29"/>
      <c r="K25049" s="45"/>
      <c r="L25049" s="45"/>
      <c r="M25049" s="45"/>
    </row>
    <row r="25050" spans="8:13" s="28" customFormat="1" x14ac:dyDescent="0.2">
      <c r="H25050" s="12"/>
      <c r="J25050" s="29"/>
      <c r="K25050" s="45"/>
      <c r="L25050" s="45"/>
      <c r="M25050" s="45"/>
    </row>
    <row r="25051" spans="8:13" s="28" customFormat="1" x14ac:dyDescent="0.2">
      <c r="H25051" s="12"/>
      <c r="J25051" s="29"/>
      <c r="K25051" s="45"/>
      <c r="L25051" s="45"/>
      <c r="M25051" s="45"/>
    </row>
    <row r="25052" spans="8:13" s="28" customFormat="1" x14ac:dyDescent="0.2">
      <c r="H25052" s="12"/>
      <c r="J25052" s="29"/>
      <c r="K25052" s="45"/>
      <c r="L25052" s="45"/>
      <c r="M25052" s="45"/>
    </row>
    <row r="25053" spans="8:13" s="28" customFormat="1" x14ac:dyDescent="0.2">
      <c r="H25053" s="12"/>
      <c r="J25053" s="29"/>
      <c r="K25053" s="45"/>
      <c r="L25053" s="45"/>
      <c r="M25053" s="45"/>
    </row>
    <row r="25054" spans="8:13" s="28" customFormat="1" x14ac:dyDescent="0.2">
      <c r="H25054" s="12"/>
      <c r="J25054" s="29"/>
      <c r="K25054" s="45"/>
      <c r="L25054" s="45"/>
      <c r="M25054" s="45"/>
    </row>
    <row r="25055" spans="8:13" s="28" customFormat="1" x14ac:dyDescent="0.2">
      <c r="H25055" s="12"/>
      <c r="J25055" s="29"/>
      <c r="K25055" s="45"/>
      <c r="L25055" s="45"/>
      <c r="M25055" s="45"/>
    </row>
    <row r="25056" spans="8:13" s="28" customFormat="1" x14ac:dyDescent="0.2">
      <c r="H25056" s="12"/>
      <c r="J25056" s="29"/>
      <c r="K25056" s="45"/>
      <c r="L25056" s="45"/>
      <c r="M25056" s="45"/>
    </row>
    <row r="25057" spans="8:13" s="28" customFormat="1" x14ac:dyDescent="0.2">
      <c r="H25057" s="12"/>
      <c r="J25057" s="29"/>
      <c r="K25057" s="45"/>
      <c r="L25057" s="45"/>
      <c r="M25057" s="45"/>
    </row>
    <row r="25058" spans="8:13" s="28" customFormat="1" x14ac:dyDescent="0.2">
      <c r="H25058" s="12"/>
      <c r="J25058" s="29"/>
      <c r="K25058" s="45"/>
      <c r="L25058" s="45"/>
      <c r="M25058" s="45"/>
    </row>
    <row r="25059" spans="8:13" s="28" customFormat="1" x14ac:dyDescent="0.2">
      <c r="H25059" s="12"/>
      <c r="J25059" s="29"/>
      <c r="K25059" s="45"/>
      <c r="L25059" s="45"/>
      <c r="M25059" s="45"/>
    </row>
    <row r="25060" spans="8:13" s="28" customFormat="1" x14ac:dyDescent="0.2">
      <c r="H25060" s="12"/>
      <c r="J25060" s="29"/>
      <c r="K25060" s="45"/>
      <c r="L25060" s="45"/>
      <c r="M25060" s="45"/>
    </row>
    <row r="25061" spans="8:13" s="28" customFormat="1" x14ac:dyDescent="0.2">
      <c r="H25061" s="12"/>
      <c r="J25061" s="29"/>
      <c r="K25061" s="45"/>
      <c r="L25061" s="45"/>
      <c r="M25061" s="45"/>
    </row>
    <row r="25062" spans="8:13" s="28" customFormat="1" x14ac:dyDescent="0.2">
      <c r="H25062" s="12"/>
      <c r="J25062" s="29"/>
      <c r="K25062" s="45"/>
      <c r="L25062" s="45"/>
      <c r="M25062" s="45"/>
    </row>
    <row r="25063" spans="8:13" s="28" customFormat="1" x14ac:dyDescent="0.2">
      <c r="H25063" s="12"/>
      <c r="J25063" s="29"/>
      <c r="K25063" s="45"/>
      <c r="L25063" s="45"/>
      <c r="M25063" s="45"/>
    </row>
    <row r="25064" spans="8:13" s="28" customFormat="1" x14ac:dyDescent="0.2">
      <c r="H25064" s="12"/>
      <c r="J25064" s="29"/>
      <c r="K25064" s="45"/>
      <c r="L25064" s="45"/>
      <c r="M25064" s="45"/>
    </row>
    <row r="25065" spans="8:13" s="28" customFormat="1" x14ac:dyDescent="0.2">
      <c r="H25065" s="12"/>
      <c r="J25065" s="29"/>
      <c r="K25065" s="45"/>
      <c r="L25065" s="45"/>
      <c r="M25065" s="45"/>
    </row>
    <row r="25066" spans="8:13" s="28" customFormat="1" x14ac:dyDescent="0.2">
      <c r="H25066" s="12"/>
      <c r="J25066" s="29"/>
      <c r="K25066" s="45"/>
      <c r="L25066" s="45"/>
      <c r="M25066" s="45"/>
    </row>
    <row r="25067" spans="8:13" s="28" customFormat="1" x14ac:dyDescent="0.2">
      <c r="H25067" s="12"/>
      <c r="J25067" s="29"/>
      <c r="K25067" s="45"/>
      <c r="L25067" s="45"/>
      <c r="M25067" s="45"/>
    </row>
    <row r="25068" spans="8:13" s="28" customFormat="1" x14ac:dyDescent="0.2">
      <c r="H25068" s="12"/>
      <c r="J25068" s="29"/>
      <c r="K25068" s="45"/>
      <c r="L25068" s="45"/>
      <c r="M25068" s="45"/>
    </row>
    <row r="25069" spans="8:13" s="28" customFormat="1" x14ac:dyDescent="0.2">
      <c r="H25069" s="12"/>
      <c r="J25069" s="29"/>
      <c r="K25069" s="45"/>
      <c r="L25069" s="45"/>
      <c r="M25069" s="45"/>
    </row>
    <row r="25070" spans="8:13" s="28" customFormat="1" x14ac:dyDescent="0.2">
      <c r="H25070" s="12"/>
      <c r="J25070" s="29"/>
      <c r="K25070" s="45"/>
      <c r="L25070" s="45"/>
      <c r="M25070" s="45"/>
    </row>
    <row r="25071" spans="8:13" s="28" customFormat="1" x14ac:dyDescent="0.2">
      <c r="H25071" s="12"/>
      <c r="J25071" s="29"/>
      <c r="K25071" s="45"/>
      <c r="L25071" s="45"/>
      <c r="M25071" s="45"/>
    </row>
    <row r="25072" spans="8:13" s="28" customFormat="1" x14ac:dyDescent="0.2">
      <c r="H25072" s="12"/>
      <c r="J25072" s="29"/>
      <c r="K25072" s="45"/>
      <c r="L25072" s="45"/>
      <c r="M25072" s="45"/>
    </row>
    <row r="25073" spans="8:13" s="28" customFormat="1" x14ac:dyDescent="0.2">
      <c r="H25073" s="12"/>
      <c r="J25073" s="29"/>
      <c r="K25073" s="45"/>
      <c r="L25073" s="45"/>
      <c r="M25073" s="45"/>
    </row>
    <row r="25074" spans="8:13" s="28" customFormat="1" x14ac:dyDescent="0.2">
      <c r="H25074" s="12"/>
      <c r="J25074" s="29"/>
      <c r="K25074" s="45"/>
      <c r="L25074" s="45"/>
      <c r="M25074" s="45"/>
    </row>
    <row r="25075" spans="8:13" s="28" customFormat="1" x14ac:dyDescent="0.2">
      <c r="H25075" s="12"/>
      <c r="J25075" s="29"/>
      <c r="K25075" s="45"/>
      <c r="L25075" s="45"/>
      <c r="M25075" s="45"/>
    </row>
    <row r="25076" spans="8:13" s="28" customFormat="1" x14ac:dyDescent="0.2">
      <c r="H25076" s="12"/>
      <c r="J25076" s="29"/>
      <c r="K25076" s="45"/>
      <c r="L25076" s="45"/>
      <c r="M25076" s="45"/>
    </row>
    <row r="25077" spans="8:13" s="28" customFormat="1" x14ac:dyDescent="0.2">
      <c r="H25077" s="12"/>
      <c r="J25077" s="29"/>
      <c r="K25077" s="45"/>
      <c r="L25077" s="45"/>
      <c r="M25077" s="45"/>
    </row>
    <row r="25078" spans="8:13" s="28" customFormat="1" x14ac:dyDescent="0.2">
      <c r="H25078" s="12"/>
      <c r="J25078" s="29"/>
      <c r="K25078" s="45"/>
      <c r="L25078" s="45"/>
      <c r="M25078" s="45"/>
    </row>
    <row r="25079" spans="8:13" s="28" customFormat="1" x14ac:dyDescent="0.2">
      <c r="H25079" s="12"/>
      <c r="J25079" s="29"/>
      <c r="K25079" s="45"/>
      <c r="L25079" s="45"/>
      <c r="M25079" s="45"/>
    </row>
    <row r="25080" spans="8:13" s="28" customFormat="1" x14ac:dyDescent="0.2">
      <c r="H25080" s="12"/>
      <c r="J25080" s="29"/>
      <c r="K25080" s="45"/>
      <c r="L25080" s="45"/>
      <c r="M25080" s="45"/>
    </row>
    <row r="25081" spans="8:13" s="28" customFormat="1" x14ac:dyDescent="0.2">
      <c r="H25081" s="12"/>
      <c r="J25081" s="29"/>
      <c r="K25081" s="45"/>
      <c r="L25081" s="45"/>
      <c r="M25081" s="45"/>
    </row>
    <row r="25082" spans="8:13" s="28" customFormat="1" x14ac:dyDescent="0.2">
      <c r="H25082" s="12"/>
      <c r="J25082" s="29"/>
      <c r="K25082" s="45"/>
      <c r="L25082" s="45"/>
      <c r="M25082" s="45"/>
    </row>
    <row r="25083" spans="8:13" s="28" customFormat="1" x14ac:dyDescent="0.2">
      <c r="H25083" s="12"/>
      <c r="J25083" s="29"/>
      <c r="K25083" s="45"/>
      <c r="L25083" s="45"/>
      <c r="M25083" s="45"/>
    </row>
    <row r="25084" spans="8:13" s="28" customFormat="1" x14ac:dyDescent="0.2">
      <c r="H25084" s="12"/>
      <c r="J25084" s="29"/>
      <c r="K25084" s="45"/>
      <c r="L25084" s="45"/>
      <c r="M25084" s="45"/>
    </row>
    <row r="25085" spans="8:13" s="28" customFormat="1" x14ac:dyDescent="0.2">
      <c r="H25085" s="12"/>
      <c r="J25085" s="29"/>
      <c r="K25085" s="45"/>
      <c r="L25085" s="45"/>
      <c r="M25085" s="45"/>
    </row>
    <row r="25086" spans="8:13" s="28" customFormat="1" x14ac:dyDescent="0.2">
      <c r="H25086" s="12"/>
      <c r="J25086" s="29"/>
      <c r="K25086" s="45"/>
      <c r="L25086" s="45"/>
      <c r="M25086" s="45"/>
    </row>
    <row r="25087" spans="8:13" s="28" customFormat="1" x14ac:dyDescent="0.2">
      <c r="H25087" s="12"/>
      <c r="J25087" s="29"/>
      <c r="K25087" s="45"/>
      <c r="L25087" s="45"/>
      <c r="M25087" s="45"/>
    </row>
    <row r="25088" spans="8:13" s="28" customFormat="1" x14ac:dyDescent="0.2">
      <c r="H25088" s="12"/>
      <c r="J25088" s="29"/>
      <c r="K25088" s="45"/>
      <c r="L25088" s="45"/>
      <c r="M25088" s="45"/>
    </row>
    <row r="25089" spans="8:13" s="28" customFormat="1" x14ac:dyDescent="0.2">
      <c r="H25089" s="12"/>
      <c r="J25089" s="29"/>
      <c r="K25089" s="45"/>
      <c r="L25089" s="45"/>
      <c r="M25089" s="45"/>
    </row>
    <row r="25090" spans="8:13" s="28" customFormat="1" x14ac:dyDescent="0.2">
      <c r="H25090" s="12"/>
      <c r="J25090" s="29"/>
      <c r="K25090" s="45"/>
      <c r="L25090" s="45"/>
      <c r="M25090" s="45"/>
    </row>
    <row r="25091" spans="8:13" s="28" customFormat="1" x14ac:dyDescent="0.2">
      <c r="H25091" s="12"/>
      <c r="J25091" s="29"/>
      <c r="K25091" s="45"/>
      <c r="L25091" s="45"/>
      <c r="M25091" s="45"/>
    </row>
    <row r="25092" spans="8:13" s="28" customFormat="1" x14ac:dyDescent="0.2">
      <c r="H25092" s="12"/>
      <c r="J25092" s="29"/>
      <c r="K25092" s="45"/>
      <c r="L25092" s="45"/>
      <c r="M25092" s="45"/>
    </row>
    <row r="25093" spans="8:13" s="28" customFormat="1" x14ac:dyDescent="0.2">
      <c r="H25093" s="12"/>
      <c r="J25093" s="29"/>
      <c r="K25093" s="45"/>
      <c r="L25093" s="45"/>
      <c r="M25093" s="45"/>
    </row>
    <row r="25094" spans="8:13" s="28" customFormat="1" x14ac:dyDescent="0.2">
      <c r="H25094" s="12"/>
      <c r="J25094" s="29"/>
      <c r="K25094" s="45"/>
      <c r="L25094" s="45"/>
      <c r="M25094" s="45"/>
    </row>
    <row r="25095" spans="8:13" s="28" customFormat="1" x14ac:dyDescent="0.2">
      <c r="H25095" s="12"/>
      <c r="J25095" s="29"/>
      <c r="K25095" s="45"/>
      <c r="L25095" s="45"/>
      <c r="M25095" s="45"/>
    </row>
    <row r="25096" spans="8:13" s="28" customFormat="1" x14ac:dyDescent="0.2">
      <c r="H25096" s="12"/>
      <c r="J25096" s="29"/>
      <c r="K25096" s="45"/>
      <c r="L25096" s="45"/>
      <c r="M25096" s="45"/>
    </row>
    <row r="25097" spans="8:13" s="28" customFormat="1" x14ac:dyDescent="0.2">
      <c r="H25097" s="12"/>
      <c r="J25097" s="29"/>
      <c r="K25097" s="45"/>
      <c r="L25097" s="45"/>
      <c r="M25097" s="45"/>
    </row>
    <row r="25098" spans="8:13" s="28" customFormat="1" x14ac:dyDescent="0.2">
      <c r="H25098" s="12"/>
      <c r="J25098" s="29"/>
      <c r="K25098" s="45"/>
      <c r="L25098" s="45"/>
      <c r="M25098" s="45"/>
    </row>
    <row r="25099" spans="8:13" s="28" customFormat="1" x14ac:dyDescent="0.2">
      <c r="H25099" s="12"/>
      <c r="J25099" s="29"/>
      <c r="K25099" s="45"/>
      <c r="L25099" s="45"/>
      <c r="M25099" s="45"/>
    </row>
    <row r="25100" spans="8:13" s="28" customFormat="1" x14ac:dyDescent="0.2">
      <c r="H25100" s="12"/>
      <c r="J25100" s="29"/>
      <c r="K25100" s="45"/>
      <c r="L25100" s="45"/>
      <c r="M25100" s="45"/>
    </row>
    <row r="25101" spans="8:13" s="28" customFormat="1" x14ac:dyDescent="0.2">
      <c r="H25101" s="12"/>
      <c r="J25101" s="29"/>
      <c r="K25101" s="45"/>
      <c r="L25101" s="45"/>
      <c r="M25101" s="45"/>
    </row>
    <row r="25102" spans="8:13" s="28" customFormat="1" x14ac:dyDescent="0.2">
      <c r="H25102" s="12"/>
      <c r="J25102" s="29"/>
      <c r="K25102" s="45"/>
      <c r="L25102" s="45"/>
      <c r="M25102" s="45"/>
    </row>
    <row r="25103" spans="8:13" s="28" customFormat="1" x14ac:dyDescent="0.2">
      <c r="H25103" s="12"/>
      <c r="J25103" s="29"/>
      <c r="K25103" s="45"/>
      <c r="L25103" s="45"/>
      <c r="M25103" s="45"/>
    </row>
    <row r="25104" spans="8:13" s="28" customFormat="1" x14ac:dyDescent="0.2">
      <c r="H25104" s="12"/>
      <c r="J25104" s="29"/>
      <c r="K25104" s="45"/>
      <c r="L25104" s="45"/>
      <c r="M25104" s="45"/>
    </row>
    <row r="25105" spans="8:13" s="28" customFormat="1" x14ac:dyDescent="0.2">
      <c r="H25105" s="12"/>
      <c r="J25105" s="29"/>
      <c r="K25105" s="45"/>
      <c r="L25105" s="45"/>
      <c r="M25105" s="45"/>
    </row>
    <row r="25106" spans="8:13" s="28" customFormat="1" x14ac:dyDescent="0.2">
      <c r="H25106" s="12"/>
      <c r="J25106" s="29"/>
      <c r="K25106" s="45"/>
      <c r="L25106" s="45"/>
      <c r="M25106" s="45"/>
    </row>
    <row r="25107" spans="8:13" s="28" customFormat="1" x14ac:dyDescent="0.2">
      <c r="H25107" s="12"/>
      <c r="J25107" s="29"/>
      <c r="K25107" s="45"/>
      <c r="L25107" s="45"/>
      <c r="M25107" s="45"/>
    </row>
    <row r="25108" spans="8:13" s="28" customFormat="1" x14ac:dyDescent="0.2">
      <c r="H25108" s="12"/>
      <c r="J25108" s="29"/>
      <c r="K25108" s="45"/>
      <c r="L25108" s="45"/>
      <c r="M25108" s="45"/>
    </row>
    <row r="25109" spans="8:13" s="28" customFormat="1" x14ac:dyDescent="0.2">
      <c r="H25109" s="12"/>
      <c r="J25109" s="29"/>
      <c r="K25109" s="45"/>
      <c r="L25109" s="45"/>
      <c r="M25109" s="45"/>
    </row>
    <row r="25110" spans="8:13" s="28" customFormat="1" x14ac:dyDescent="0.2">
      <c r="H25110" s="12"/>
      <c r="J25110" s="29"/>
      <c r="K25110" s="45"/>
      <c r="L25110" s="45"/>
      <c r="M25110" s="45"/>
    </row>
    <row r="25111" spans="8:13" s="28" customFormat="1" x14ac:dyDescent="0.2">
      <c r="H25111" s="12"/>
      <c r="J25111" s="29"/>
      <c r="K25111" s="45"/>
      <c r="L25111" s="45"/>
      <c r="M25111" s="45"/>
    </row>
    <row r="25112" spans="8:13" s="28" customFormat="1" x14ac:dyDescent="0.2">
      <c r="H25112" s="12"/>
      <c r="J25112" s="29"/>
      <c r="K25112" s="45"/>
      <c r="L25112" s="45"/>
      <c r="M25112" s="45"/>
    </row>
    <row r="25113" spans="8:13" s="28" customFormat="1" x14ac:dyDescent="0.2">
      <c r="H25113" s="12"/>
      <c r="J25113" s="29"/>
      <c r="K25113" s="45"/>
      <c r="L25113" s="45"/>
      <c r="M25113" s="45"/>
    </row>
    <row r="25114" spans="8:13" s="28" customFormat="1" x14ac:dyDescent="0.2">
      <c r="H25114" s="12"/>
      <c r="J25114" s="29"/>
      <c r="K25114" s="45"/>
      <c r="L25114" s="45"/>
      <c r="M25114" s="45"/>
    </row>
    <row r="25115" spans="8:13" s="28" customFormat="1" x14ac:dyDescent="0.2">
      <c r="H25115" s="12"/>
      <c r="J25115" s="29"/>
      <c r="K25115" s="45"/>
      <c r="L25115" s="45"/>
      <c r="M25115" s="45"/>
    </row>
    <row r="25116" spans="8:13" s="28" customFormat="1" x14ac:dyDescent="0.2">
      <c r="H25116" s="12"/>
      <c r="J25116" s="29"/>
      <c r="K25116" s="45"/>
      <c r="L25116" s="45"/>
      <c r="M25116" s="45"/>
    </row>
    <row r="25117" spans="8:13" s="28" customFormat="1" x14ac:dyDescent="0.2">
      <c r="H25117" s="12"/>
      <c r="J25117" s="29"/>
      <c r="K25117" s="45"/>
      <c r="L25117" s="45"/>
      <c r="M25117" s="45"/>
    </row>
    <row r="25118" spans="8:13" s="28" customFormat="1" x14ac:dyDescent="0.2">
      <c r="H25118" s="12"/>
      <c r="J25118" s="29"/>
      <c r="K25118" s="45"/>
      <c r="L25118" s="45"/>
      <c r="M25118" s="45"/>
    </row>
    <row r="25119" spans="8:13" s="28" customFormat="1" x14ac:dyDescent="0.2">
      <c r="H25119" s="12"/>
      <c r="J25119" s="29"/>
      <c r="K25119" s="45"/>
      <c r="L25119" s="45"/>
      <c r="M25119" s="45"/>
    </row>
    <row r="25120" spans="8:13" s="28" customFormat="1" x14ac:dyDescent="0.2">
      <c r="H25120" s="12"/>
      <c r="J25120" s="29"/>
      <c r="K25120" s="45"/>
      <c r="L25120" s="45"/>
      <c r="M25120" s="45"/>
    </row>
    <row r="25121" spans="8:13" s="28" customFormat="1" x14ac:dyDescent="0.2">
      <c r="H25121" s="12"/>
      <c r="J25121" s="29"/>
      <c r="K25121" s="45"/>
      <c r="L25121" s="45"/>
      <c r="M25121" s="45"/>
    </row>
    <row r="25122" spans="8:13" s="28" customFormat="1" x14ac:dyDescent="0.2">
      <c r="H25122" s="12"/>
      <c r="J25122" s="29"/>
      <c r="K25122" s="45"/>
      <c r="L25122" s="45"/>
      <c r="M25122" s="45"/>
    </row>
    <row r="25123" spans="8:13" s="28" customFormat="1" x14ac:dyDescent="0.2">
      <c r="H25123" s="12"/>
      <c r="J25123" s="29"/>
      <c r="K25123" s="45"/>
      <c r="L25123" s="45"/>
      <c r="M25123" s="45"/>
    </row>
    <row r="25124" spans="8:13" s="28" customFormat="1" x14ac:dyDescent="0.2">
      <c r="H25124" s="12"/>
      <c r="J25124" s="29"/>
      <c r="K25124" s="45"/>
      <c r="L25124" s="45"/>
      <c r="M25124" s="45"/>
    </row>
    <row r="25125" spans="8:13" s="28" customFormat="1" x14ac:dyDescent="0.2">
      <c r="H25125" s="12"/>
      <c r="J25125" s="29"/>
      <c r="K25125" s="45"/>
      <c r="L25125" s="45"/>
      <c r="M25125" s="45"/>
    </row>
    <row r="25126" spans="8:13" s="28" customFormat="1" x14ac:dyDescent="0.2">
      <c r="H25126" s="12"/>
      <c r="J25126" s="29"/>
      <c r="K25126" s="45"/>
      <c r="L25126" s="45"/>
      <c r="M25126" s="45"/>
    </row>
    <row r="25127" spans="8:13" s="28" customFormat="1" x14ac:dyDescent="0.2">
      <c r="H25127" s="12"/>
      <c r="J25127" s="29"/>
      <c r="K25127" s="45"/>
      <c r="L25127" s="45"/>
      <c r="M25127" s="45"/>
    </row>
    <row r="25128" spans="8:13" s="28" customFormat="1" x14ac:dyDescent="0.2">
      <c r="H25128" s="12"/>
      <c r="J25128" s="29"/>
      <c r="K25128" s="45"/>
      <c r="L25128" s="45"/>
      <c r="M25128" s="45"/>
    </row>
    <row r="25129" spans="8:13" s="28" customFormat="1" x14ac:dyDescent="0.2">
      <c r="H25129" s="12"/>
      <c r="J25129" s="29"/>
      <c r="K25129" s="45"/>
      <c r="L25129" s="45"/>
      <c r="M25129" s="45"/>
    </row>
    <row r="25130" spans="8:13" s="28" customFormat="1" x14ac:dyDescent="0.2">
      <c r="H25130" s="12"/>
      <c r="J25130" s="29"/>
      <c r="K25130" s="45"/>
      <c r="L25130" s="45"/>
      <c r="M25130" s="45"/>
    </row>
    <row r="25131" spans="8:13" s="28" customFormat="1" x14ac:dyDescent="0.2">
      <c r="H25131" s="12"/>
      <c r="J25131" s="29"/>
      <c r="K25131" s="45"/>
      <c r="L25131" s="45"/>
      <c r="M25131" s="45"/>
    </row>
    <row r="25132" spans="8:13" s="28" customFormat="1" x14ac:dyDescent="0.2">
      <c r="H25132" s="12"/>
      <c r="J25132" s="29"/>
      <c r="K25132" s="45"/>
      <c r="L25132" s="45"/>
      <c r="M25132" s="45"/>
    </row>
    <row r="25133" spans="8:13" s="28" customFormat="1" x14ac:dyDescent="0.2">
      <c r="H25133" s="12"/>
      <c r="J25133" s="29"/>
      <c r="K25133" s="45"/>
      <c r="L25133" s="45"/>
      <c r="M25133" s="45"/>
    </row>
    <row r="25134" spans="8:13" s="28" customFormat="1" x14ac:dyDescent="0.2">
      <c r="H25134" s="12"/>
      <c r="J25134" s="29"/>
      <c r="K25134" s="45"/>
      <c r="L25134" s="45"/>
      <c r="M25134" s="45"/>
    </row>
    <row r="25135" spans="8:13" s="28" customFormat="1" x14ac:dyDescent="0.2">
      <c r="H25135" s="12"/>
      <c r="J25135" s="29"/>
      <c r="K25135" s="45"/>
      <c r="L25135" s="45"/>
      <c r="M25135" s="45"/>
    </row>
    <row r="25136" spans="8:13" s="28" customFormat="1" x14ac:dyDescent="0.2">
      <c r="H25136" s="12"/>
      <c r="J25136" s="29"/>
      <c r="K25136" s="45"/>
      <c r="L25136" s="45"/>
      <c r="M25136" s="45"/>
    </row>
    <row r="25137" spans="8:13" s="28" customFormat="1" x14ac:dyDescent="0.2">
      <c r="H25137" s="12"/>
      <c r="J25137" s="29"/>
      <c r="K25137" s="45"/>
      <c r="L25137" s="45"/>
      <c r="M25137" s="45"/>
    </row>
    <row r="25138" spans="8:13" s="28" customFormat="1" x14ac:dyDescent="0.2">
      <c r="H25138" s="12"/>
      <c r="J25138" s="29"/>
      <c r="K25138" s="45"/>
      <c r="L25138" s="45"/>
      <c r="M25138" s="45"/>
    </row>
    <row r="25139" spans="8:13" s="28" customFormat="1" x14ac:dyDescent="0.2">
      <c r="H25139" s="12"/>
      <c r="J25139" s="29"/>
      <c r="K25139" s="45"/>
      <c r="L25139" s="45"/>
      <c r="M25139" s="45"/>
    </row>
    <row r="25140" spans="8:13" s="28" customFormat="1" x14ac:dyDescent="0.2">
      <c r="H25140" s="12"/>
      <c r="J25140" s="29"/>
      <c r="K25140" s="45"/>
      <c r="L25140" s="45"/>
      <c r="M25140" s="45"/>
    </row>
    <row r="25141" spans="8:13" s="28" customFormat="1" x14ac:dyDescent="0.2">
      <c r="H25141" s="12"/>
      <c r="J25141" s="29"/>
      <c r="K25141" s="45"/>
      <c r="L25141" s="45"/>
      <c r="M25141" s="45"/>
    </row>
    <row r="25142" spans="8:13" s="28" customFormat="1" x14ac:dyDescent="0.2">
      <c r="H25142" s="12"/>
      <c r="J25142" s="29"/>
      <c r="K25142" s="45"/>
      <c r="L25142" s="45"/>
      <c r="M25142" s="45"/>
    </row>
    <row r="25143" spans="8:13" s="28" customFormat="1" x14ac:dyDescent="0.2">
      <c r="H25143" s="12"/>
      <c r="J25143" s="29"/>
      <c r="K25143" s="45"/>
      <c r="L25143" s="45"/>
      <c r="M25143" s="45"/>
    </row>
    <row r="25144" spans="8:13" s="28" customFormat="1" x14ac:dyDescent="0.2">
      <c r="H25144" s="12"/>
      <c r="J25144" s="29"/>
      <c r="K25144" s="45"/>
      <c r="L25144" s="45"/>
      <c r="M25144" s="45"/>
    </row>
    <row r="25145" spans="8:13" s="28" customFormat="1" x14ac:dyDescent="0.2">
      <c r="H25145" s="12"/>
      <c r="J25145" s="29"/>
      <c r="K25145" s="45"/>
      <c r="L25145" s="45"/>
      <c r="M25145" s="45"/>
    </row>
    <row r="25146" spans="8:13" s="28" customFormat="1" x14ac:dyDescent="0.2">
      <c r="H25146" s="12"/>
      <c r="J25146" s="29"/>
      <c r="K25146" s="45"/>
      <c r="L25146" s="45"/>
      <c r="M25146" s="45"/>
    </row>
    <row r="25147" spans="8:13" s="28" customFormat="1" x14ac:dyDescent="0.2">
      <c r="H25147" s="12"/>
      <c r="J25147" s="29"/>
      <c r="K25147" s="45"/>
      <c r="L25147" s="45"/>
      <c r="M25147" s="45"/>
    </row>
    <row r="25148" spans="8:13" s="28" customFormat="1" x14ac:dyDescent="0.2">
      <c r="H25148" s="12"/>
      <c r="J25148" s="29"/>
      <c r="K25148" s="45"/>
      <c r="L25148" s="45"/>
      <c r="M25148" s="45"/>
    </row>
    <row r="25149" spans="8:13" s="28" customFormat="1" x14ac:dyDescent="0.2">
      <c r="H25149" s="12"/>
      <c r="J25149" s="29"/>
      <c r="K25149" s="45"/>
      <c r="L25149" s="45"/>
      <c r="M25149" s="45"/>
    </row>
    <row r="25150" spans="8:13" s="28" customFormat="1" x14ac:dyDescent="0.2">
      <c r="H25150" s="12"/>
      <c r="J25150" s="29"/>
      <c r="K25150" s="45"/>
      <c r="L25150" s="45"/>
      <c r="M25150" s="45"/>
    </row>
    <row r="25151" spans="8:13" s="28" customFormat="1" x14ac:dyDescent="0.2">
      <c r="H25151" s="12"/>
      <c r="J25151" s="29"/>
      <c r="K25151" s="45"/>
      <c r="L25151" s="45"/>
      <c r="M25151" s="45"/>
    </row>
    <row r="25152" spans="8:13" s="28" customFormat="1" x14ac:dyDescent="0.2">
      <c r="H25152" s="12"/>
      <c r="J25152" s="29"/>
      <c r="K25152" s="45"/>
      <c r="L25152" s="45"/>
      <c r="M25152" s="45"/>
    </row>
    <row r="25153" spans="8:13" s="28" customFormat="1" x14ac:dyDescent="0.2">
      <c r="H25153" s="12"/>
      <c r="J25153" s="29"/>
      <c r="K25153" s="45"/>
      <c r="L25153" s="45"/>
      <c r="M25153" s="45"/>
    </row>
    <row r="25154" spans="8:13" s="28" customFormat="1" x14ac:dyDescent="0.2">
      <c r="H25154" s="12"/>
      <c r="J25154" s="29"/>
      <c r="K25154" s="45"/>
      <c r="L25154" s="45"/>
      <c r="M25154" s="45"/>
    </row>
    <row r="25155" spans="8:13" s="28" customFormat="1" x14ac:dyDescent="0.2">
      <c r="H25155" s="12"/>
      <c r="J25155" s="29"/>
      <c r="K25155" s="45"/>
      <c r="L25155" s="45"/>
      <c r="M25155" s="45"/>
    </row>
    <row r="25156" spans="8:13" s="28" customFormat="1" x14ac:dyDescent="0.2">
      <c r="H25156" s="12"/>
      <c r="J25156" s="29"/>
      <c r="K25156" s="45"/>
      <c r="L25156" s="45"/>
      <c r="M25156" s="45"/>
    </row>
    <row r="25157" spans="8:13" s="28" customFormat="1" x14ac:dyDescent="0.2">
      <c r="H25157" s="12"/>
      <c r="J25157" s="29"/>
      <c r="K25157" s="45"/>
      <c r="L25157" s="45"/>
      <c r="M25157" s="45"/>
    </row>
    <row r="25158" spans="8:13" s="28" customFormat="1" x14ac:dyDescent="0.2">
      <c r="H25158" s="12"/>
      <c r="J25158" s="29"/>
      <c r="K25158" s="45"/>
      <c r="L25158" s="45"/>
      <c r="M25158" s="45"/>
    </row>
    <row r="25159" spans="8:13" s="28" customFormat="1" x14ac:dyDescent="0.2">
      <c r="H25159" s="12"/>
      <c r="J25159" s="29"/>
      <c r="K25159" s="45"/>
      <c r="L25159" s="45"/>
      <c r="M25159" s="45"/>
    </row>
    <row r="25160" spans="8:13" s="28" customFormat="1" x14ac:dyDescent="0.2">
      <c r="H25160" s="12"/>
      <c r="J25160" s="29"/>
      <c r="K25160" s="45"/>
      <c r="L25160" s="45"/>
      <c r="M25160" s="45"/>
    </row>
    <row r="25161" spans="8:13" s="28" customFormat="1" x14ac:dyDescent="0.2">
      <c r="H25161" s="12"/>
      <c r="J25161" s="29"/>
      <c r="K25161" s="45"/>
      <c r="L25161" s="45"/>
      <c r="M25161" s="45"/>
    </row>
    <row r="25162" spans="8:13" s="28" customFormat="1" x14ac:dyDescent="0.2">
      <c r="H25162" s="12"/>
      <c r="J25162" s="29"/>
      <c r="K25162" s="45"/>
      <c r="L25162" s="45"/>
      <c r="M25162" s="45"/>
    </row>
    <row r="25163" spans="8:13" s="28" customFormat="1" x14ac:dyDescent="0.2">
      <c r="H25163" s="12"/>
      <c r="J25163" s="29"/>
      <c r="K25163" s="45"/>
      <c r="L25163" s="45"/>
      <c r="M25163" s="45"/>
    </row>
    <row r="25164" spans="8:13" s="28" customFormat="1" x14ac:dyDescent="0.2">
      <c r="H25164" s="12"/>
      <c r="J25164" s="29"/>
      <c r="K25164" s="45"/>
      <c r="L25164" s="45"/>
      <c r="M25164" s="45"/>
    </row>
    <row r="25165" spans="8:13" s="28" customFormat="1" x14ac:dyDescent="0.2">
      <c r="H25165" s="12"/>
      <c r="J25165" s="29"/>
      <c r="K25165" s="45"/>
      <c r="L25165" s="45"/>
      <c r="M25165" s="45"/>
    </row>
    <row r="25166" spans="8:13" s="28" customFormat="1" x14ac:dyDescent="0.2">
      <c r="H25166" s="12"/>
      <c r="J25166" s="29"/>
      <c r="K25166" s="45"/>
      <c r="L25166" s="45"/>
      <c r="M25166" s="45"/>
    </row>
    <row r="25167" spans="8:13" s="28" customFormat="1" x14ac:dyDescent="0.2">
      <c r="H25167" s="12"/>
      <c r="J25167" s="29"/>
      <c r="K25167" s="45"/>
      <c r="L25167" s="45"/>
      <c r="M25167" s="45"/>
    </row>
    <row r="25168" spans="8:13" s="28" customFormat="1" x14ac:dyDescent="0.2">
      <c r="H25168" s="12"/>
      <c r="J25168" s="29"/>
      <c r="K25168" s="45"/>
      <c r="L25168" s="45"/>
      <c r="M25168" s="45"/>
    </row>
    <row r="25169" spans="8:13" s="28" customFormat="1" x14ac:dyDescent="0.2">
      <c r="H25169" s="12"/>
      <c r="J25169" s="29"/>
      <c r="K25169" s="45"/>
      <c r="L25169" s="45"/>
      <c r="M25169" s="45"/>
    </row>
    <row r="25170" spans="8:13" s="28" customFormat="1" x14ac:dyDescent="0.2">
      <c r="H25170" s="12"/>
      <c r="J25170" s="29"/>
      <c r="K25170" s="45"/>
      <c r="L25170" s="45"/>
      <c r="M25170" s="45"/>
    </row>
    <row r="25171" spans="8:13" s="28" customFormat="1" x14ac:dyDescent="0.2">
      <c r="H25171" s="12"/>
      <c r="J25171" s="29"/>
      <c r="K25171" s="45"/>
      <c r="L25171" s="45"/>
      <c r="M25171" s="45"/>
    </row>
    <row r="25172" spans="8:13" s="28" customFormat="1" x14ac:dyDescent="0.2">
      <c r="H25172" s="12"/>
      <c r="J25172" s="29"/>
      <c r="K25172" s="45"/>
      <c r="L25172" s="45"/>
      <c r="M25172" s="45"/>
    </row>
    <row r="25173" spans="8:13" s="28" customFormat="1" x14ac:dyDescent="0.2">
      <c r="H25173" s="12"/>
      <c r="J25173" s="29"/>
      <c r="K25173" s="45"/>
      <c r="L25173" s="45"/>
      <c r="M25173" s="45"/>
    </row>
    <row r="25174" spans="8:13" s="28" customFormat="1" x14ac:dyDescent="0.2">
      <c r="H25174" s="12"/>
      <c r="J25174" s="29"/>
      <c r="K25174" s="45"/>
      <c r="L25174" s="45"/>
      <c r="M25174" s="45"/>
    </row>
    <row r="25175" spans="8:13" s="28" customFormat="1" x14ac:dyDescent="0.2">
      <c r="H25175" s="12"/>
      <c r="J25175" s="29"/>
      <c r="K25175" s="45"/>
      <c r="L25175" s="45"/>
      <c r="M25175" s="45"/>
    </row>
    <row r="25176" spans="8:13" s="28" customFormat="1" x14ac:dyDescent="0.2">
      <c r="H25176" s="12"/>
      <c r="J25176" s="29"/>
      <c r="K25176" s="45"/>
      <c r="L25176" s="45"/>
      <c r="M25176" s="45"/>
    </row>
    <row r="25177" spans="8:13" s="28" customFormat="1" x14ac:dyDescent="0.2">
      <c r="H25177" s="12"/>
      <c r="J25177" s="29"/>
      <c r="K25177" s="45"/>
      <c r="L25177" s="45"/>
      <c r="M25177" s="45"/>
    </row>
    <row r="25178" spans="8:13" s="28" customFormat="1" x14ac:dyDescent="0.2">
      <c r="H25178" s="12"/>
      <c r="J25178" s="29"/>
      <c r="K25178" s="45"/>
      <c r="L25178" s="45"/>
      <c r="M25178" s="45"/>
    </row>
    <row r="25179" spans="8:13" s="28" customFormat="1" x14ac:dyDescent="0.2">
      <c r="H25179" s="12"/>
      <c r="J25179" s="29"/>
      <c r="K25179" s="45"/>
      <c r="L25179" s="45"/>
      <c r="M25179" s="45"/>
    </row>
    <row r="25180" spans="8:13" s="28" customFormat="1" x14ac:dyDescent="0.2">
      <c r="H25180" s="12"/>
      <c r="J25180" s="29"/>
      <c r="K25180" s="45"/>
      <c r="L25180" s="45"/>
      <c r="M25180" s="45"/>
    </row>
    <row r="25181" spans="8:13" s="28" customFormat="1" x14ac:dyDescent="0.2">
      <c r="H25181" s="12"/>
      <c r="J25181" s="29"/>
      <c r="K25181" s="45"/>
      <c r="L25181" s="45"/>
      <c r="M25181" s="45"/>
    </row>
    <row r="25182" spans="8:13" s="28" customFormat="1" x14ac:dyDescent="0.2">
      <c r="H25182" s="12"/>
      <c r="J25182" s="29"/>
      <c r="K25182" s="45"/>
      <c r="L25182" s="45"/>
      <c r="M25182" s="45"/>
    </row>
    <row r="25183" spans="8:13" s="28" customFormat="1" x14ac:dyDescent="0.2">
      <c r="H25183" s="12"/>
      <c r="J25183" s="29"/>
      <c r="K25183" s="45"/>
      <c r="L25183" s="45"/>
      <c r="M25183" s="45"/>
    </row>
    <row r="25184" spans="8:13" s="28" customFormat="1" x14ac:dyDescent="0.2">
      <c r="H25184" s="12"/>
      <c r="J25184" s="29"/>
      <c r="K25184" s="45"/>
      <c r="L25184" s="45"/>
      <c r="M25184" s="45"/>
    </row>
    <row r="25185" spans="8:13" s="28" customFormat="1" x14ac:dyDescent="0.2">
      <c r="H25185" s="12"/>
      <c r="J25185" s="29"/>
      <c r="K25185" s="45"/>
      <c r="L25185" s="45"/>
      <c r="M25185" s="45"/>
    </row>
    <row r="25186" spans="8:13" s="28" customFormat="1" x14ac:dyDescent="0.2">
      <c r="H25186" s="12"/>
      <c r="J25186" s="29"/>
      <c r="K25186" s="45"/>
      <c r="L25186" s="45"/>
      <c r="M25186" s="45"/>
    </row>
    <row r="25187" spans="8:13" s="28" customFormat="1" x14ac:dyDescent="0.2">
      <c r="H25187" s="12"/>
      <c r="J25187" s="29"/>
      <c r="K25187" s="45"/>
      <c r="L25187" s="45"/>
      <c r="M25187" s="45"/>
    </row>
    <row r="25188" spans="8:13" s="28" customFormat="1" x14ac:dyDescent="0.2">
      <c r="H25188" s="12"/>
      <c r="J25188" s="29"/>
      <c r="K25188" s="45"/>
      <c r="L25188" s="45"/>
      <c r="M25188" s="45"/>
    </row>
    <row r="25189" spans="8:13" s="28" customFormat="1" x14ac:dyDescent="0.2">
      <c r="H25189" s="12"/>
      <c r="J25189" s="29"/>
      <c r="K25189" s="45"/>
      <c r="L25189" s="45"/>
      <c r="M25189" s="45"/>
    </row>
    <row r="25190" spans="8:13" s="28" customFormat="1" x14ac:dyDescent="0.2">
      <c r="H25190" s="12"/>
      <c r="J25190" s="29"/>
      <c r="K25190" s="45"/>
      <c r="L25190" s="45"/>
      <c r="M25190" s="45"/>
    </row>
    <row r="25191" spans="8:13" s="28" customFormat="1" x14ac:dyDescent="0.2">
      <c r="H25191" s="12"/>
      <c r="J25191" s="29"/>
      <c r="K25191" s="45"/>
      <c r="L25191" s="45"/>
      <c r="M25191" s="45"/>
    </row>
    <row r="25192" spans="8:13" s="28" customFormat="1" x14ac:dyDescent="0.2">
      <c r="H25192" s="12"/>
      <c r="J25192" s="29"/>
      <c r="K25192" s="45"/>
      <c r="L25192" s="45"/>
      <c r="M25192" s="45"/>
    </row>
    <row r="25193" spans="8:13" s="28" customFormat="1" x14ac:dyDescent="0.2">
      <c r="H25193" s="12"/>
      <c r="J25193" s="29"/>
      <c r="K25193" s="45"/>
      <c r="L25193" s="45"/>
      <c r="M25193" s="45"/>
    </row>
    <row r="25194" spans="8:13" s="28" customFormat="1" x14ac:dyDescent="0.2">
      <c r="H25194" s="12"/>
      <c r="J25194" s="29"/>
      <c r="K25194" s="45"/>
      <c r="L25194" s="45"/>
      <c r="M25194" s="45"/>
    </row>
    <row r="25195" spans="8:13" s="28" customFormat="1" x14ac:dyDescent="0.2">
      <c r="H25195" s="12"/>
      <c r="J25195" s="29"/>
      <c r="K25195" s="45"/>
      <c r="L25195" s="45"/>
      <c r="M25195" s="45"/>
    </row>
    <row r="25196" spans="8:13" s="28" customFormat="1" x14ac:dyDescent="0.2">
      <c r="H25196" s="12"/>
      <c r="J25196" s="29"/>
      <c r="K25196" s="45"/>
      <c r="L25196" s="45"/>
      <c r="M25196" s="45"/>
    </row>
    <row r="25197" spans="8:13" s="28" customFormat="1" x14ac:dyDescent="0.2">
      <c r="H25197" s="12"/>
      <c r="J25197" s="29"/>
      <c r="K25197" s="45"/>
      <c r="L25197" s="45"/>
      <c r="M25197" s="45"/>
    </row>
    <row r="25198" spans="8:13" s="28" customFormat="1" x14ac:dyDescent="0.2">
      <c r="H25198" s="12"/>
      <c r="J25198" s="29"/>
      <c r="K25198" s="45"/>
      <c r="L25198" s="45"/>
      <c r="M25198" s="45"/>
    </row>
    <row r="25199" spans="8:13" s="28" customFormat="1" x14ac:dyDescent="0.2">
      <c r="H25199" s="12"/>
      <c r="J25199" s="29"/>
      <c r="K25199" s="45"/>
      <c r="L25199" s="45"/>
      <c r="M25199" s="45"/>
    </row>
    <row r="25200" spans="8:13" s="28" customFormat="1" x14ac:dyDescent="0.2">
      <c r="H25200" s="12"/>
      <c r="J25200" s="29"/>
      <c r="K25200" s="45"/>
      <c r="L25200" s="45"/>
      <c r="M25200" s="45"/>
    </row>
    <row r="25201" spans="8:13" s="28" customFormat="1" x14ac:dyDescent="0.2">
      <c r="H25201" s="12"/>
      <c r="J25201" s="29"/>
      <c r="K25201" s="45"/>
      <c r="L25201" s="45"/>
      <c r="M25201" s="45"/>
    </row>
    <row r="25202" spans="8:13" s="28" customFormat="1" x14ac:dyDescent="0.2">
      <c r="H25202" s="12"/>
      <c r="J25202" s="29"/>
      <c r="K25202" s="45"/>
      <c r="L25202" s="45"/>
      <c r="M25202" s="45"/>
    </row>
    <row r="25203" spans="8:13" s="28" customFormat="1" x14ac:dyDescent="0.2">
      <c r="H25203" s="12"/>
      <c r="J25203" s="29"/>
      <c r="K25203" s="45"/>
      <c r="L25203" s="45"/>
      <c r="M25203" s="45"/>
    </row>
    <row r="25204" spans="8:13" s="28" customFormat="1" x14ac:dyDescent="0.2">
      <c r="H25204" s="12"/>
      <c r="J25204" s="29"/>
      <c r="K25204" s="45"/>
      <c r="L25204" s="45"/>
      <c r="M25204" s="45"/>
    </row>
    <row r="25205" spans="8:13" s="28" customFormat="1" x14ac:dyDescent="0.2">
      <c r="H25205" s="12"/>
      <c r="J25205" s="29"/>
      <c r="K25205" s="45"/>
      <c r="L25205" s="45"/>
      <c r="M25205" s="45"/>
    </row>
    <row r="25206" spans="8:13" s="28" customFormat="1" x14ac:dyDescent="0.2">
      <c r="H25206" s="12"/>
      <c r="J25206" s="29"/>
      <c r="K25206" s="45"/>
      <c r="L25206" s="45"/>
      <c r="M25206" s="45"/>
    </row>
    <row r="25207" spans="8:13" s="28" customFormat="1" x14ac:dyDescent="0.2">
      <c r="H25207" s="12"/>
      <c r="J25207" s="29"/>
      <c r="K25207" s="45"/>
      <c r="L25207" s="45"/>
      <c r="M25207" s="45"/>
    </row>
    <row r="25208" spans="8:13" s="28" customFormat="1" x14ac:dyDescent="0.2">
      <c r="H25208" s="12"/>
      <c r="J25208" s="29"/>
      <c r="K25208" s="45"/>
      <c r="L25208" s="45"/>
      <c r="M25208" s="45"/>
    </row>
    <row r="25209" spans="8:13" s="28" customFormat="1" x14ac:dyDescent="0.2">
      <c r="H25209" s="12"/>
      <c r="J25209" s="29"/>
      <c r="K25209" s="45"/>
      <c r="L25209" s="45"/>
      <c r="M25209" s="45"/>
    </row>
    <row r="25210" spans="8:13" s="28" customFormat="1" x14ac:dyDescent="0.2">
      <c r="H25210" s="12"/>
      <c r="J25210" s="29"/>
      <c r="K25210" s="45"/>
      <c r="L25210" s="45"/>
      <c r="M25210" s="45"/>
    </row>
    <row r="25211" spans="8:13" s="28" customFormat="1" x14ac:dyDescent="0.2">
      <c r="H25211" s="12"/>
      <c r="J25211" s="29"/>
      <c r="K25211" s="45"/>
      <c r="L25211" s="45"/>
      <c r="M25211" s="45"/>
    </row>
    <row r="25212" spans="8:13" s="28" customFormat="1" x14ac:dyDescent="0.2">
      <c r="H25212" s="12"/>
      <c r="J25212" s="29"/>
      <c r="K25212" s="45"/>
      <c r="L25212" s="45"/>
      <c r="M25212" s="45"/>
    </row>
    <row r="25213" spans="8:13" s="28" customFormat="1" x14ac:dyDescent="0.2">
      <c r="H25213" s="12"/>
      <c r="J25213" s="29"/>
      <c r="K25213" s="45"/>
      <c r="L25213" s="45"/>
      <c r="M25213" s="45"/>
    </row>
    <row r="25214" spans="8:13" s="28" customFormat="1" x14ac:dyDescent="0.2">
      <c r="H25214" s="12"/>
      <c r="J25214" s="29"/>
      <c r="K25214" s="45"/>
      <c r="L25214" s="45"/>
      <c r="M25214" s="45"/>
    </row>
    <row r="25215" spans="8:13" s="28" customFormat="1" x14ac:dyDescent="0.2">
      <c r="H25215" s="12"/>
      <c r="J25215" s="29"/>
      <c r="K25215" s="45"/>
      <c r="L25215" s="45"/>
      <c r="M25215" s="45"/>
    </row>
    <row r="25216" spans="8:13" s="28" customFormat="1" x14ac:dyDescent="0.2">
      <c r="H25216" s="12"/>
      <c r="J25216" s="29"/>
      <c r="K25216" s="45"/>
      <c r="L25216" s="45"/>
      <c r="M25216" s="45"/>
    </row>
    <row r="25217" spans="8:13" s="28" customFormat="1" x14ac:dyDescent="0.2">
      <c r="H25217" s="12"/>
      <c r="J25217" s="29"/>
      <c r="K25217" s="45"/>
      <c r="L25217" s="45"/>
      <c r="M25217" s="45"/>
    </row>
    <row r="25218" spans="8:13" s="28" customFormat="1" x14ac:dyDescent="0.2">
      <c r="H25218" s="12"/>
      <c r="J25218" s="29"/>
      <c r="K25218" s="45"/>
      <c r="L25218" s="45"/>
      <c r="M25218" s="45"/>
    </row>
    <row r="25219" spans="8:13" s="28" customFormat="1" x14ac:dyDescent="0.2">
      <c r="H25219" s="12"/>
      <c r="J25219" s="29"/>
      <c r="K25219" s="45"/>
      <c r="L25219" s="45"/>
      <c r="M25219" s="45"/>
    </row>
    <row r="25220" spans="8:13" s="28" customFormat="1" x14ac:dyDescent="0.2">
      <c r="H25220" s="12"/>
      <c r="J25220" s="29"/>
      <c r="K25220" s="45"/>
      <c r="L25220" s="45"/>
      <c r="M25220" s="45"/>
    </row>
    <row r="25221" spans="8:13" s="28" customFormat="1" x14ac:dyDescent="0.2">
      <c r="H25221" s="12"/>
      <c r="J25221" s="29"/>
      <c r="K25221" s="45"/>
      <c r="L25221" s="45"/>
      <c r="M25221" s="45"/>
    </row>
    <row r="25222" spans="8:13" s="28" customFormat="1" x14ac:dyDescent="0.2">
      <c r="H25222" s="12"/>
      <c r="J25222" s="29"/>
      <c r="K25222" s="45"/>
      <c r="L25222" s="45"/>
      <c r="M25222" s="45"/>
    </row>
    <row r="25223" spans="8:13" s="28" customFormat="1" x14ac:dyDescent="0.2">
      <c r="H25223" s="12"/>
      <c r="J25223" s="29"/>
      <c r="K25223" s="45"/>
      <c r="L25223" s="45"/>
      <c r="M25223" s="45"/>
    </row>
    <row r="25224" spans="8:13" s="28" customFormat="1" x14ac:dyDescent="0.2">
      <c r="H25224" s="12"/>
      <c r="J25224" s="29"/>
      <c r="K25224" s="45"/>
      <c r="L25224" s="45"/>
      <c r="M25224" s="45"/>
    </row>
    <row r="25225" spans="8:13" s="28" customFormat="1" x14ac:dyDescent="0.2">
      <c r="H25225" s="12"/>
      <c r="J25225" s="29"/>
      <c r="K25225" s="45"/>
      <c r="L25225" s="45"/>
      <c r="M25225" s="45"/>
    </row>
    <row r="25226" spans="8:13" s="28" customFormat="1" x14ac:dyDescent="0.2">
      <c r="H25226" s="12"/>
      <c r="J25226" s="29"/>
      <c r="K25226" s="45"/>
      <c r="L25226" s="45"/>
      <c r="M25226" s="45"/>
    </row>
    <row r="25227" spans="8:13" s="28" customFormat="1" x14ac:dyDescent="0.2">
      <c r="H25227" s="12"/>
      <c r="J25227" s="29"/>
      <c r="K25227" s="45"/>
      <c r="L25227" s="45"/>
      <c r="M25227" s="45"/>
    </row>
    <row r="25228" spans="8:13" s="28" customFormat="1" x14ac:dyDescent="0.2">
      <c r="H25228" s="12"/>
      <c r="J25228" s="29"/>
      <c r="K25228" s="45"/>
      <c r="L25228" s="45"/>
      <c r="M25228" s="45"/>
    </row>
    <row r="25229" spans="8:13" s="28" customFormat="1" x14ac:dyDescent="0.2">
      <c r="H25229" s="12"/>
      <c r="J25229" s="29"/>
      <c r="K25229" s="45"/>
      <c r="L25229" s="45"/>
      <c r="M25229" s="45"/>
    </row>
    <row r="25230" spans="8:13" s="28" customFormat="1" x14ac:dyDescent="0.2">
      <c r="H25230" s="12"/>
      <c r="J25230" s="29"/>
      <c r="K25230" s="45"/>
      <c r="L25230" s="45"/>
      <c r="M25230" s="45"/>
    </row>
    <row r="25231" spans="8:13" s="28" customFormat="1" x14ac:dyDescent="0.2">
      <c r="H25231" s="12"/>
      <c r="J25231" s="29"/>
      <c r="K25231" s="45"/>
      <c r="L25231" s="45"/>
      <c r="M25231" s="45"/>
    </row>
    <row r="25232" spans="8:13" s="28" customFormat="1" x14ac:dyDescent="0.2">
      <c r="H25232" s="12"/>
      <c r="J25232" s="29"/>
      <c r="K25232" s="45"/>
      <c r="L25232" s="45"/>
      <c r="M25232" s="45"/>
    </row>
    <row r="25233" spans="8:13" s="28" customFormat="1" x14ac:dyDescent="0.2">
      <c r="H25233" s="12"/>
      <c r="J25233" s="29"/>
      <c r="K25233" s="45"/>
      <c r="L25233" s="45"/>
      <c r="M25233" s="45"/>
    </row>
    <row r="25234" spans="8:13" s="28" customFormat="1" x14ac:dyDescent="0.2">
      <c r="H25234" s="12"/>
      <c r="J25234" s="29"/>
      <c r="K25234" s="45"/>
      <c r="L25234" s="45"/>
      <c r="M25234" s="45"/>
    </row>
    <row r="25235" spans="8:13" s="28" customFormat="1" x14ac:dyDescent="0.2">
      <c r="H25235" s="12"/>
      <c r="J25235" s="29"/>
      <c r="K25235" s="45"/>
      <c r="L25235" s="45"/>
      <c r="M25235" s="45"/>
    </row>
    <row r="25236" spans="8:13" s="28" customFormat="1" x14ac:dyDescent="0.2">
      <c r="H25236" s="12"/>
      <c r="J25236" s="29"/>
      <c r="K25236" s="45"/>
      <c r="L25236" s="45"/>
      <c r="M25236" s="45"/>
    </row>
    <row r="25237" spans="8:13" s="28" customFormat="1" x14ac:dyDescent="0.2">
      <c r="H25237" s="12"/>
      <c r="J25237" s="29"/>
      <c r="K25237" s="45"/>
      <c r="L25237" s="45"/>
      <c r="M25237" s="45"/>
    </row>
    <row r="25238" spans="8:13" s="28" customFormat="1" x14ac:dyDescent="0.2">
      <c r="H25238" s="12"/>
      <c r="J25238" s="29"/>
      <c r="K25238" s="45"/>
      <c r="L25238" s="45"/>
      <c r="M25238" s="45"/>
    </row>
    <row r="25239" spans="8:13" s="28" customFormat="1" x14ac:dyDescent="0.2">
      <c r="H25239" s="12"/>
      <c r="J25239" s="29"/>
      <c r="K25239" s="45"/>
      <c r="L25239" s="45"/>
      <c r="M25239" s="45"/>
    </row>
    <row r="25240" spans="8:13" s="28" customFormat="1" x14ac:dyDescent="0.2">
      <c r="H25240" s="12"/>
      <c r="J25240" s="29"/>
      <c r="K25240" s="45"/>
      <c r="L25240" s="45"/>
      <c r="M25240" s="45"/>
    </row>
    <row r="25241" spans="8:13" s="28" customFormat="1" x14ac:dyDescent="0.2">
      <c r="H25241" s="12"/>
      <c r="J25241" s="29"/>
      <c r="K25241" s="45"/>
      <c r="L25241" s="45"/>
      <c r="M25241" s="45"/>
    </row>
    <row r="25242" spans="8:13" s="28" customFormat="1" x14ac:dyDescent="0.2">
      <c r="H25242" s="12"/>
      <c r="J25242" s="29"/>
      <c r="K25242" s="45"/>
      <c r="L25242" s="45"/>
      <c r="M25242" s="45"/>
    </row>
    <row r="25243" spans="8:13" s="28" customFormat="1" x14ac:dyDescent="0.2">
      <c r="H25243" s="12"/>
      <c r="J25243" s="29"/>
      <c r="K25243" s="45"/>
      <c r="L25243" s="45"/>
      <c r="M25243" s="45"/>
    </row>
    <row r="25244" spans="8:13" s="28" customFormat="1" x14ac:dyDescent="0.2">
      <c r="H25244" s="12"/>
      <c r="J25244" s="29"/>
      <c r="K25244" s="45"/>
      <c r="L25244" s="45"/>
      <c r="M25244" s="45"/>
    </row>
    <row r="25245" spans="8:13" s="28" customFormat="1" x14ac:dyDescent="0.2">
      <c r="H25245" s="12"/>
      <c r="J25245" s="29"/>
      <c r="K25245" s="45"/>
      <c r="L25245" s="45"/>
      <c r="M25245" s="45"/>
    </row>
    <row r="25246" spans="8:13" s="28" customFormat="1" x14ac:dyDescent="0.2">
      <c r="H25246" s="12"/>
      <c r="J25246" s="29"/>
      <c r="K25246" s="45"/>
      <c r="L25246" s="45"/>
      <c r="M25246" s="45"/>
    </row>
    <row r="25247" spans="8:13" s="28" customFormat="1" x14ac:dyDescent="0.2">
      <c r="H25247" s="12"/>
      <c r="J25247" s="29"/>
      <c r="K25247" s="45"/>
      <c r="L25247" s="45"/>
      <c r="M25247" s="45"/>
    </row>
    <row r="25248" spans="8:13" s="28" customFormat="1" x14ac:dyDescent="0.2">
      <c r="H25248" s="12"/>
      <c r="J25248" s="29"/>
      <c r="K25248" s="45"/>
      <c r="L25248" s="45"/>
      <c r="M25248" s="45"/>
    </row>
    <row r="25249" spans="8:13" s="28" customFormat="1" x14ac:dyDescent="0.2">
      <c r="H25249" s="12"/>
      <c r="J25249" s="29"/>
      <c r="K25249" s="45"/>
      <c r="L25249" s="45"/>
      <c r="M25249" s="45"/>
    </row>
    <row r="25250" spans="8:13" s="28" customFormat="1" x14ac:dyDescent="0.2">
      <c r="H25250" s="12"/>
      <c r="J25250" s="29"/>
      <c r="K25250" s="45"/>
      <c r="L25250" s="45"/>
      <c r="M25250" s="45"/>
    </row>
    <row r="25251" spans="8:13" s="28" customFormat="1" x14ac:dyDescent="0.2">
      <c r="H25251" s="12"/>
      <c r="J25251" s="29"/>
      <c r="K25251" s="45"/>
      <c r="L25251" s="45"/>
      <c r="M25251" s="45"/>
    </row>
    <row r="25252" spans="8:13" s="28" customFormat="1" x14ac:dyDescent="0.2">
      <c r="H25252" s="12"/>
      <c r="J25252" s="29"/>
      <c r="K25252" s="45"/>
      <c r="L25252" s="45"/>
      <c r="M25252" s="45"/>
    </row>
    <row r="25253" spans="8:13" s="28" customFormat="1" x14ac:dyDescent="0.2">
      <c r="H25253" s="12"/>
      <c r="J25253" s="29"/>
      <c r="K25253" s="45"/>
      <c r="L25253" s="45"/>
      <c r="M25253" s="45"/>
    </row>
    <row r="25254" spans="8:13" s="28" customFormat="1" x14ac:dyDescent="0.2">
      <c r="H25254" s="12"/>
      <c r="J25254" s="29"/>
      <c r="K25254" s="45"/>
      <c r="L25254" s="45"/>
      <c r="M25254" s="45"/>
    </row>
    <row r="25255" spans="8:13" s="28" customFormat="1" x14ac:dyDescent="0.2">
      <c r="H25255" s="12"/>
      <c r="J25255" s="29"/>
      <c r="K25255" s="45"/>
      <c r="L25255" s="45"/>
      <c r="M25255" s="45"/>
    </row>
    <row r="25256" spans="8:13" s="28" customFormat="1" x14ac:dyDescent="0.2">
      <c r="H25256" s="12"/>
      <c r="J25256" s="29"/>
      <c r="K25256" s="45"/>
      <c r="L25256" s="45"/>
      <c r="M25256" s="45"/>
    </row>
    <row r="25257" spans="8:13" s="28" customFormat="1" x14ac:dyDescent="0.2">
      <c r="H25257" s="12"/>
      <c r="J25257" s="29"/>
      <c r="K25257" s="45"/>
      <c r="L25257" s="45"/>
      <c r="M25257" s="45"/>
    </row>
    <row r="25258" spans="8:13" s="28" customFormat="1" x14ac:dyDescent="0.2">
      <c r="H25258" s="12"/>
      <c r="J25258" s="29"/>
      <c r="K25258" s="45"/>
      <c r="L25258" s="45"/>
      <c r="M25258" s="45"/>
    </row>
    <row r="25259" spans="8:13" s="28" customFormat="1" x14ac:dyDescent="0.2">
      <c r="H25259" s="12"/>
      <c r="J25259" s="29"/>
      <c r="K25259" s="45"/>
      <c r="L25259" s="45"/>
      <c r="M25259" s="45"/>
    </row>
    <row r="25260" spans="8:13" s="28" customFormat="1" x14ac:dyDescent="0.2">
      <c r="H25260" s="12"/>
      <c r="J25260" s="29"/>
      <c r="K25260" s="45"/>
      <c r="L25260" s="45"/>
      <c r="M25260" s="45"/>
    </row>
    <row r="25261" spans="8:13" s="28" customFormat="1" x14ac:dyDescent="0.2">
      <c r="H25261" s="12"/>
      <c r="J25261" s="29"/>
      <c r="K25261" s="45"/>
      <c r="L25261" s="45"/>
      <c r="M25261" s="45"/>
    </row>
    <row r="25262" spans="8:13" s="28" customFormat="1" x14ac:dyDescent="0.2">
      <c r="H25262" s="12"/>
      <c r="J25262" s="29"/>
      <c r="K25262" s="45"/>
      <c r="L25262" s="45"/>
      <c r="M25262" s="45"/>
    </row>
    <row r="25263" spans="8:13" s="28" customFormat="1" x14ac:dyDescent="0.2">
      <c r="H25263" s="12"/>
      <c r="J25263" s="29"/>
      <c r="K25263" s="45"/>
      <c r="L25263" s="45"/>
      <c r="M25263" s="45"/>
    </row>
    <row r="25264" spans="8:13" s="28" customFormat="1" x14ac:dyDescent="0.2">
      <c r="H25264" s="12"/>
      <c r="J25264" s="29"/>
      <c r="K25264" s="45"/>
      <c r="L25264" s="45"/>
      <c r="M25264" s="45"/>
    </row>
    <row r="25265" spans="8:13" s="28" customFormat="1" x14ac:dyDescent="0.2">
      <c r="H25265" s="12"/>
      <c r="J25265" s="29"/>
      <c r="K25265" s="45"/>
      <c r="L25265" s="45"/>
      <c r="M25265" s="45"/>
    </row>
    <row r="25266" spans="8:13" s="28" customFormat="1" x14ac:dyDescent="0.2">
      <c r="H25266" s="12"/>
      <c r="J25266" s="29"/>
      <c r="K25266" s="45"/>
      <c r="L25266" s="45"/>
      <c r="M25266" s="45"/>
    </row>
    <row r="25267" spans="8:13" s="28" customFormat="1" x14ac:dyDescent="0.2">
      <c r="H25267" s="12"/>
      <c r="J25267" s="29"/>
      <c r="K25267" s="45"/>
      <c r="L25267" s="45"/>
      <c r="M25267" s="45"/>
    </row>
    <row r="25268" spans="8:13" s="28" customFormat="1" x14ac:dyDescent="0.2">
      <c r="H25268" s="12"/>
      <c r="J25268" s="29"/>
      <c r="K25268" s="45"/>
      <c r="L25268" s="45"/>
      <c r="M25268" s="45"/>
    </row>
    <row r="25269" spans="8:13" s="28" customFormat="1" x14ac:dyDescent="0.2">
      <c r="H25269" s="12"/>
      <c r="J25269" s="29"/>
      <c r="K25269" s="45"/>
      <c r="L25269" s="45"/>
      <c r="M25269" s="45"/>
    </row>
    <row r="25270" spans="8:13" s="28" customFormat="1" x14ac:dyDescent="0.2">
      <c r="H25270" s="12"/>
      <c r="J25270" s="29"/>
      <c r="K25270" s="45"/>
      <c r="L25270" s="45"/>
      <c r="M25270" s="45"/>
    </row>
    <row r="25271" spans="8:13" s="28" customFormat="1" x14ac:dyDescent="0.2">
      <c r="H25271" s="12"/>
      <c r="J25271" s="29"/>
      <c r="K25271" s="45"/>
      <c r="L25271" s="45"/>
      <c r="M25271" s="45"/>
    </row>
    <row r="25272" spans="8:13" s="28" customFormat="1" x14ac:dyDescent="0.2">
      <c r="H25272" s="12"/>
      <c r="J25272" s="29"/>
      <c r="K25272" s="45"/>
      <c r="L25272" s="45"/>
      <c r="M25272" s="45"/>
    </row>
    <row r="25273" spans="8:13" s="28" customFormat="1" x14ac:dyDescent="0.2">
      <c r="H25273" s="12"/>
      <c r="J25273" s="29"/>
      <c r="K25273" s="45"/>
      <c r="L25273" s="45"/>
      <c r="M25273" s="45"/>
    </row>
    <row r="25274" spans="8:13" s="28" customFormat="1" x14ac:dyDescent="0.2">
      <c r="H25274" s="12"/>
      <c r="J25274" s="29"/>
      <c r="K25274" s="45"/>
      <c r="L25274" s="45"/>
      <c r="M25274" s="45"/>
    </row>
    <row r="25275" spans="8:13" s="28" customFormat="1" x14ac:dyDescent="0.2">
      <c r="H25275" s="12"/>
      <c r="J25275" s="29"/>
      <c r="K25275" s="45"/>
      <c r="L25275" s="45"/>
      <c r="M25275" s="45"/>
    </row>
    <row r="25276" spans="8:13" s="28" customFormat="1" x14ac:dyDescent="0.2">
      <c r="H25276" s="12"/>
      <c r="J25276" s="29"/>
      <c r="K25276" s="45"/>
      <c r="L25276" s="45"/>
      <c r="M25276" s="45"/>
    </row>
    <row r="25277" spans="8:13" s="28" customFormat="1" x14ac:dyDescent="0.2">
      <c r="H25277" s="12"/>
      <c r="J25277" s="29"/>
      <c r="K25277" s="45"/>
      <c r="L25277" s="45"/>
      <c r="M25277" s="45"/>
    </row>
    <row r="25278" spans="8:13" s="28" customFormat="1" x14ac:dyDescent="0.2">
      <c r="H25278" s="12"/>
      <c r="J25278" s="29"/>
      <c r="K25278" s="45"/>
      <c r="L25278" s="45"/>
      <c r="M25278" s="45"/>
    </row>
    <row r="25279" spans="8:13" s="28" customFormat="1" x14ac:dyDescent="0.2">
      <c r="H25279" s="12"/>
      <c r="J25279" s="29"/>
      <c r="K25279" s="45"/>
      <c r="L25279" s="45"/>
      <c r="M25279" s="45"/>
    </row>
    <row r="25280" spans="8:13" s="28" customFormat="1" x14ac:dyDescent="0.2">
      <c r="H25280" s="12"/>
      <c r="J25280" s="29"/>
      <c r="K25280" s="45"/>
      <c r="L25280" s="45"/>
      <c r="M25280" s="45"/>
    </row>
    <row r="25281" spans="8:13" s="28" customFormat="1" x14ac:dyDescent="0.2">
      <c r="H25281" s="12"/>
      <c r="J25281" s="29"/>
      <c r="K25281" s="45"/>
      <c r="L25281" s="45"/>
      <c r="M25281" s="45"/>
    </row>
    <row r="25282" spans="8:13" s="28" customFormat="1" x14ac:dyDescent="0.2">
      <c r="H25282" s="12"/>
      <c r="J25282" s="29"/>
      <c r="K25282" s="45"/>
      <c r="L25282" s="45"/>
      <c r="M25282" s="45"/>
    </row>
    <row r="25283" spans="8:13" s="28" customFormat="1" x14ac:dyDescent="0.2">
      <c r="H25283" s="12"/>
      <c r="J25283" s="29"/>
      <c r="K25283" s="45"/>
      <c r="L25283" s="45"/>
      <c r="M25283" s="45"/>
    </row>
    <row r="25284" spans="8:13" s="28" customFormat="1" x14ac:dyDescent="0.2">
      <c r="H25284" s="12"/>
      <c r="J25284" s="29"/>
      <c r="K25284" s="45"/>
      <c r="L25284" s="45"/>
      <c r="M25284" s="45"/>
    </row>
    <row r="25285" spans="8:13" s="28" customFormat="1" x14ac:dyDescent="0.2">
      <c r="H25285" s="12"/>
      <c r="J25285" s="29"/>
      <c r="K25285" s="45"/>
      <c r="L25285" s="45"/>
      <c r="M25285" s="45"/>
    </row>
    <row r="25286" spans="8:13" s="28" customFormat="1" x14ac:dyDescent="0.2">
      <c r="H25286" s="12"/>
      <c r="J25286" s="29"/>
      <c r="K25286" s="45"/>
      <c r="L25286" s="45"/>
      <c r="M25286" s="45"/>
    </row>
    <row r="25287" spans="8:13" s="28" customFormat="1" x14ac:dyDescent="0.2">
      <c r="H25287" s="12"/>
      <c r="J25287" s="29"/>
      <c r="K25287" s="45"/>
      <c r="L25287" s="45"/>
      <c r="M25287" s="45"/>
    </row>
    <row r="25288" spans="8:13" s="28" customFormat="1" x14ac:dyDescent="0.2">
      <c r="H25288" s="12"/>
      <c r="J25288" s="29"/>
      <c r="K25288" s="45"/>
      <c r="L25288" s="45"/>
      <c r="M25288" s="45"/>
    </row>
    <row r="25289" spans="8:13" s="28" customFormat="1" x14ac:dyDescent="0.2">
      <c r="H25289" s="12"/>
      <c r="J25289" s="29"/>
      <c r="K25289" s="45"/>
      <c r="L25289" s="45"/>
      <c r="M25289" s="45"/>
    </row>
    <row r="25290" spans="8:13" s="28" customFormat="1" x14ac:dyDescent="0.2">
      <c r="H25290" s="12"/>
      <c r="J25290" s="29"/>
      <c r="K25290" s="45"/>
      <c r="L25290" s="45"/>
      <c r="M25290" s="45"/>
    </row>
    <row r="25291" spans="8:13" s="28" customFormat="1" x14ac:dyDescent="0.2">
      <c r="H25291" s="12"/>
      <c r="J25291" s="29"/>
      <c r="K25291" s="45"/>
      <c r="L25291" s="45"/>
      <c r="M25291" s="45"/>
    </row>
    <row r="25292" spans="8:13" s="28" customFormat="1" x14ac:dyDescent="0.2">
      <c r="H25292" s="12"/>
      <c r="J25292" s="29"/>
      <c r="K25292" s="45"/>
      <c r="L25292" s="45"/>
      <c r="M25292" s="45"/>
    </row>
    <row r="25293" spans="8:13" s="28" customFormat="1" x14ac:dyDescent="0.2">
      <c r="H25293" s="12"/>
      <c r="J25293" s="29"/>
      <c r="K25293" s="45"/>
      <c r="L25293" s="45"/>
      <c r="M25293" s="45"/>
    </row>
    <row r="25294" spans="8:13" s="28" customFormat="1" x14ac:dyDescent="0.2">
      <c r="H25294" s="12"/>
      <c r="J25294" s="29"/>
      <c r="K25294" s="45"/>
      <c r="L25294" s="45"/>
      <c r="M25294" s="45"/>
    </row>
    <row r="25295" spans="8:13" s="28" customFormat="1" x14ac:dyDescent="0.2">
      <c r="H25295" s="12"/>
      <c r="J25295" s="29"/>
      <c r="K25295" s="45"/>
      <c r="L25295" s="45"/>
      <c r="M25295" s="45"/>
    </row>
    <row r="25296" spans="8:13" s="28" customFormat="1" x14ac:dyDescent="0.2">
      <c r="H25296" s="12"/>
      <c r="J25296" s="29"/>
      <c r="K25296" s="45"/>
      <c r="L25296" s="45"/>
      <c r="M25296" s="45"/>
    </row>
    <row r="25297" spans="8:13" s="28" customFormat="1" x14ac:dyDescent="0.2">
      <c r="H25297" s="12"/>
      <c r="J25297" s="29"/>
      <c r="K25297" s="45"/>
      <c r="L25297" s="45"/>
      <c r="M25297" s="45"/>
    </row>
    <row r="25298" spans="8:13" s="28" customFormat="1" x14ac:dyDescent="0.2">
      <c r="H25298" s="12"/>
      <c r="J25298" s="29"/>
      <c r="K25298" s="45"/>
      <c r="L25298" s="45"/>
      <c r="M25298" s="45"/>
    </row>
    <row r="25299" spans="8:13" s="28" customFormat="1" x14ac:dyDescent="0.2">
      <c r="H25299" s="12"/>
      <c r="J25299" s="29"/>
      <c r="K25299" s="45"/>
      <c r="L25299" s="45"/>
      <c r="M25299" s="45"/>
    </row>
    <row r="25300" spans="8:13" s="28" customFormat="1" x14ac:dyDescent="0.2">
      <c r="H25300" s="12"/>
      <c r="J25300" s="29"/>
      <c r="K25300" s="45"/>
      <c r="L25300" s="45"/>
      <c r="M25300" s="45"/>
    </row>
    <row r="25301" spans="8:13" s="28" customFormat="1" x14ac:dyDescent="0.2">
      <c r="H25301" s="12"/>
      <c r="J25301" s="29"/>
      <c r="K25301" s="45"/>
      <c r="L25301" s="45"/>
      <c r="M25301" s="45"/>
    </row>
    <row r="25302" spans="8:13" s="28" customFormat="1" x14ac:dyDescent="0.2">
      <c r="H25302" s="12"/>
      <c r="J25302" s="29"/>
      <c r="K25302" s="45"/>
      <c r="L25302" s="45"/>
      <c r="M25302" s="45"/>
    </row>
    <row r="25303" spans="8:13" s="28" customFormat="1" x14ac:dyDescent="0.2">
      <c r="H25303" s="12"/>
      <c r="J25303" s="29"/>
      <c r="K25303" s="45"/>
      <c r="L25303" s="45"/>
      <c r="M25303" s="45"/>
    </row>
    <row r="25304" spans="8:13" s="28" customFormat="1" x14ac:dyDescent="0.2">
      <c r="H25304" s="12"/>
      <c r="J25304" s="29"/>
      <c r="K25304" s="45"/>
      <c r="L25304" s="45"/>
      <c r="M25304" s="45"/>
    </row>
    <row r="25305" spans="8:13" s="28" customFormat="1" x14ac:dyDescent="0.2">
      <c r="H25305" s="12"/>
      <c r="J25305" s="29"/>
      <c r="K25305" s="45"/>
      <c r="L25305" s="45"/>
      <c r="M25305" s="45"/>
    </row>
    <row r="25306" spans="8:13" s="28" customFormat="1" x14ac:dyDescent="0.2">
      <c r="H25306" s="12"/>
      <c r="J25306" s="29"/>
      <c r="K25306" s="45"/>
      <c r="L25306" s="45"/>
      <c r="M25306" s="45"/>
    </row>
    <row r="25307" spans="8:13" s="28" customFormat="1" x14ac:dyDescent="0.2">
      <c r="H25307" s="12"/>
      <c r="J25307" s="29"/>
      <c r="K25307" s="45"/>
      <c r="L25307" s="45"/>
      <c r="M25307" s="45"/>
    </row>
    <row r="25308" spans="8:13" s="28" customFormat="1" x14ac:dyDescent="0.2">
      <c r="H25308" s="12"/>
      <c r="J25308" s="29"/>
      <c r="K25308" s="45"/>
      <c r="L25308" s="45"/>
      <c r="M25308" s="45"/>
    </row>
    <row r="25309" spans="8:13" s="28" customFormat="1" x14ac:dyDescent="0.2">
      <c r="H25309" s="12"/>
      <c r="J25309" s="29"/>
      <c r="K25309" s="45"/>
      <c r="L25309" s="45"/>
      <c r="M25309" s="45"/>
    </row>
    <row r="25310" spans="8:13" s="28" customFormat="1" x14ac:dyDescent="0.2">
      <c r="H25310" s="12"/>
      <c r="J25310" s="29"/>
      <c r="K25310" s="45"/>
      <c r="L25310" s="45"/>
      <c r="M25310" s="45"/>
    </row>
    <row r="25311" spans="8:13" s="28" customFormat="1" x14ac:dyDescent="0.2">
      <c r="H25311" s="12"/>
      <c r="J25311" s="29"/>
      <c r="K25311" s="45"/>
      <c r="L25311" s="45"/>
      <c r="M25311" s="45"/>
    </row>
    <row r="25312" spans="8:13" s="28" customFormat="1" x14ac:dyDescent="0.2">
      <c r="H25312" s="12"/>
      <c r="J25312" s="29"/>
      <c r="K25312" s="45"/>
      <c r="L25312" s="45"/>
      <c r="M25312" s="45"/>
    </row>
    <row r="25313" spans="8:13" s="28" customFormat="1" x14ac:dyDescent="0.2">
      <c r="H25313" s="12"/>
      <c r="J25313" s="29"/>
      <c r="K25313" s="45"/>
      <c r="L25313" s="45"/>
      <c r="M25313" s="45"/>
    </row>
    <row r="25314" spans="8:13" s="28" customFormat="1" x14ac:dyDescent="0.2">
      <c r="H25314" s="12"/>
      <c r="J25314" s="29"/>
      <c r="K25314" s="45"/>
      <c r="L25314" s="45"/>
      <c r="M25314" s="45"/>
    </row>
    <row r="25315" spans="8:13" s="28" customFormat="1" x14ac:dyDescent="0.2">
      <c r="H25315" s="12"/>
      <c r="J25315" s="29"/>
      <c r="K25315" s="45"/>
      <c r="L25315" s="45"/>
      <c r="M25315" s="45"/>
    </row>
    <row r="25316" spans="8:13" s="28" customFormat="1" x14ac:dyDescent="0.2">
      <c r="H25316" s="12"/>
      <c r="J25316" s="29"/>
      <c r="K25316" s="45"/>
      <c r="L25316" s="45"/>
      <c r="M25316" s="45"/>
    </row>
    <row r="25317" spans="8:13" s="28" customFormat="1" x14ac:dyDescent="0.2">
      <c r="H25317" s="12"/>
      <c r="J25317" s="29"/>
      <c r="K25317" s="45"/>
      <c r="L25317" s="45"/>
      <c r="M25317" s="45"/>
    </row>
    <row r="25318" spans="8:13" s="28" customFormat="1" x14ac:dyDescent="0.2">
      <c r="H25318" s="12"/>
      <c r="J25318" s="29"/>
      <c r="K25318" s="45"/>
      <c r="L25318" s="45"/>
      <c r="M25318" s="45"/>
    </row>
    <row r="25319" spans="8:13" s="28" customFormat="1" x14ac:dyDescent="0.2">
      <c r="H25319" s="12"/>
      <c r="J25319" s="29"/>
      <c r="K25319" s="45"/>
      <c r="L25319" s="45"/>
      <c r="M25319" s="45"/>
    </row>
    <row r="25320" spans="8:13" s="28" customFormat="1" x14ac:dyDescent="0.2">
      <c r="H25320" s="12"/>
      <c r="J25320" s="29"/>
      <c r="K25320" s="45"/>
      <c r="L25320" s="45"/>
      <c r="M25320" s="45"/>
    </row>
    <row r="25321" spans="8:13" s="28" customFormat="1" x14ac:dyDescent="0.2">
      <c r="H25321" s="12"/>
      <c r="J25321" s="29"/>
      <c r="K25321" s="45"/>
      <c r="L25321" s="45"/>
      <c r="M25321" s="45"/>
    </row>
    <row r="25322" spans="8:13" s="28" customFormat="1" x14ac:dyDescent="0.2">
      <c r="H25322" s="12"/>
      <c r="J25322" s="29"/>
      <c r="K25322" s="45"/>
      <c r="L25322" s="45"/>
      <c r="M25322" s="45"/>
    </row>
    <row r="25323" spans="8:13" s="28" customFormat="1" x14ac:dyDescent="0.2">
      <c r="H25323" s="12"/>
      <c r="J25323" s="29"/>
      <c r="K25323" s="45"/>
      <c r="L25323" s="45"/>
      <c r="M25323" s="45"/>
    </row>
    <row r="25324" spans="8:13" s="28" customFormat="1" x14ac:dyDescent="0.2">
      <c r="H25324" s="12"/>
      <c r="J25324" s="29"/>
      <c r="K25324" s="45"/>
      <c r="L25324" s="45"/>
      <c r="M25324" s="45"/>
    </row>
    <row r="25325" spans="8:13" s="28" customFormat="1" x14ac:dyDescent="0.2">
      <c r="H25325" s="12"/>
      <c r="J25325" s="29"/>
      <c r="K25325" s="45"/>
      <c r="L25325" s="45"/>
      <c r="M25325" s="45"/>
    </row>
    <row r="25326" spans="8:13" s="28" customFormat="1" x14ac:dyDescent="0.2">
      <c r="H25326" s="12"/>
      <c r="J25326" s="29"/>
      <c r="K25326" s="45"/>
      <c r="L25326" s="45"/>
      <c r="M25326" s="45"/>
    </row>
    <row r="25327" spans="8:13" s="28" customFormat="1" x14ac:dyDescent="0.2">
      <c r="H25327" s="12"/>
      <c r="J25327" s="29"/>
      <c r="K25327" s="45"/>
      <c r="L25327" s="45"/>
      <c r="M25327" s="45"/>
    </row>
    <row r="25328" spans="8:13" s="28" customFormat="1" x14ac:dyDescent="0.2">
      <c r="H25328" s="12"/>
      <c r="J25328" s="29"/>
      <c r="K25328" s="45"/>
      <c r="L25328" s="45"/>
      <c r="M25328" s="45"/>
    </row>
    <row r="25329" spans="8:13" s="28" customFormat="1" x14ac:dyDescent="0.2">
      <c r="H25329" s="12"/>
      <c r="J25329" s="29"/>
      <c r="K25329" s="45"/>
      <c r="L25329" s="45"/>
      <c r="M25329" s="45"/>
    </row>
    <row r="25330" spans="8:13" s="28" customFormat="1" x14ac:dyDescent="0.2">
      <c r="H25330" s="12"/>
      <c r="J25330" s="29"/>
      <c r="K25330" s="45"/>
      <c r="L25330" s="45"/>
      <c r="M25330" s="45"/>
    </row>
    <row r="25331" spans="8:13" s="28" customFormat="1" x14ac:dyDescent="0.2">
      <c r="H25331" s="12"/>
      <c r="J25331" s="29"/>
      <c r="K25331" s="45"/>
      <c r="L25331" s="45"/>
      <c r="M25331" s="45"/>
    </row>
    <row r="25332" spans="8:13" s="28" customFormat="1" x14ac:dyDescent="0.2">
      <c r="H25332" s="12"/>
      <c r="J25332" s="29"/>
      <c r="K25332" s="45"/>
      <c r="L25332" s="45"/>
      <c r="M25332" s="45"/>
    </row>
    <row r="25333" spans="8:13" s="28" customFormat="1" x14ac:dyDescent="0.2">
      <c r="H25333" s="12"/>
      <c r="J25333" s="29"/>
      <c r="K25333" s="45"/>
      <c r="L25333" s="45"/>
      <c r="M25333" s="45"/>
    </row>
    <row r="25334" spans="8:13" s="28" customFormat="1" x14ac:dyDescent="0.2">
      <c r="H25334" s="12"/>
      <c r="J25334" s="29"/>
      <c r="K25334" s="45"/>
      <c r="L25334" s="45"/>
      <c r="M25334" s="45"/>
    </row>
    <row r="25335" spans="8:13" s="28" customFormat="1" x14ac:dyDescent="0.2">
      <c r="H25335" s="12"/>
      <c r="J25335" s="29"/>
      <c r="K25335" s="45"/>
      <c r="L25335" s="45"/>
      <c r="M25335" s="45"/>
    </row>
    <row r="25336" spans="8:13" s="28" customFormat="1" x14ac:dyDescent="0.2">
      <c r="H25336" s="12"/>
      <c r="J25336" s="29"/>
      <c r="K25336" s="45"/>
      <c r="L25336" s="45"/>
      <c r="M25336" s="45"/>
    </row>
    <row r="25337" spans="8:13" s="28" customFormat="1" x14ac:dyDescent="0.2">
      <c r="H25337" s="12"/>
      <c r="J25337" s="29"/>
      <c r="K25337" s="45"/>
      <c r="L25337" s="45"/>
      <c r="M25337" s="45"/>
    </row>
    <row r="25338" spans="8:13" s="28" customFormat="1" x14ac:dyDescent="0.2">
      <c r="H25338" s="12"/>
      <c r="J25338" s="29"/>
      <c r="K25338" s="45"/>
      <c r="L25338" s="45"/>
      <c r="M25338" s="45"/>
    </row>
    <row r="25339" spans="8:13" s="28" customFormat="1" x14ac:dyDescent="0.2">
      <c r="H25339" s="12"/>
      <c r="J25339" s="29"/>
      <c r="K25339" s="45"/>
      <c r="L25339" s="45"/>
      <c r="M25339" s="45"/>
    </row>
    <row r="25340" spans="8:13" s="28" customFormat="1" x14ac:dyDescent="0.2">
      <c r="H25340" s="12"/>
      <c r="J25340" s="29"/>
      <c r="K25340" s="45"/>
      <c r="L25340" s="45"/>
      <c r="M25340" s="45"/>
    </row>
    <row r="25341" spans="8:13" s="28" customFormat="1" x14ac:dyDescent="0.2">
      <c r="H25341" s="12"/>
      <c r="J25341" s="29"/>
      <c r="K25341" s="45"/>
      <c r="L25341" s="45"/>
      <c r="M25341" s="45"/>
    </row>
    <row r="25342" spans="8:13" s="28" customFormat="1" x14ac:dyDescent="0.2">
      <c r="H25342" s="12"/>
      <c r="J25342" s="29"/>
      <c r="K25342" s="45"/>
      <c r="L25342" s="45"/>
      <c r="M25342" s="45"/>
    </row>
    <row r="25343" spans="8:13" s="28" customFormat="1" x14ac:dyDescent="0.2">
      <c r="H25343" s="12"/>
      <c r="J25343" s="29"/>
      <c r="K25343" s="45"/>
      <c r="L25343" s="45"/>
      <c r="M25343" s="45"/>
    </row>
    <row r="25344" spans="8:13" s="28" customFormat="1" x14ac:dyDescent="0.2">
      <c r="H25344" s="12"/>
      <c r="J25344" s="29"/>
      <c r="K25344" s="45"/>
      <c r="L25344" s="45"/>
      <c r="M25344" s="45"/>
    </row>
    <row r="25345" spans="8:13" s="28" customFormat="1" x14ac:dyDescent="0.2">
      <c r="H25345" s="12"/>
      <c r="J25345" s="29"/>
      <c r="K25345" s="45"/>
      <c r="L25345" s="45"/>
      <c r="M25345" s="45"/>
    </row>
    <row r="25346" spans="8:13" s="28" customFormat="1" x14ac:dyDescent="0.2">
      <c r="H25346" s="12"/>
      <c r="J25346" s="29"/>
      <c r="K25346" s="45"/>
      <c r="L25346" s="45"/>
      <c r="M25346" s="45"/>
    </row>
    <row r="25347" spans="8:13" s="28" customFormat="1" x14ac:dyDescent="0.2">
      <c r="H25347" s="12"/>
      <c r="J25347" s="29"/>
      <c r="K25347" s="45"/>
      <c r="L25347" s="45"/>
      <c r="M25347" s="45"/>
    </row>
    <row r="25348" spans="8:13" s="28" customFormat="1" x14ac:dyDescent="0.2">
      <c r="H25348" s="12"/>
      <c r="J25348" s="29"/>
      <c r="K25348" s="45"/>
      <c r="L25348" s="45"/>
      <c r="M25348" s="45"/>
    </row>
    <row r="25349" spans="8:13" s="28" customFormat="1" x14ac:dyDescent="0.2">
      <c r="H25349" s="12"/>
      <c r="J25349" s="29"/>
      <c r="K25349" s="45"/>
      <c r="L25349" s="45"/>
      <c r="M25349" s="45"/>
    </row>
    <row r="25350" spans="8:13" s="28" customFormat="1" x14ac:dyDescent="0.2">
      <c r="H25350" s="12"/>
      <c r="J25350" s="29"/>
      <c r="K25350" s="45"/>
      <c r="L25350" s="45"/>
      <c r="M25350" s="45"/>
    </row>
    <row r="25351" spans="8:13" s="28" customFormat="1" x14ac:dyDescent="0.2">
      <c r="H25351" s="12"/>
      <c r="J25351" s="29"/>
      <c r="K25351" s="45"/>
      <c r="L25351" s="45"/>
      <c r="M25351" s="45"/>
    </row>
    <row r="25352" spans="8:13" s="28" customFormat="1" x14ac:dyDescent="0.2">
      <c r="H25352" s="12"/>
      <c r="J25352" s="29"/>
      <c r="K25352" s="45"/>
      <c r="L25352" s="45"/>
      <c r="M25352" s="45"/>
    </row>
    <row r="25353" spans="8:13" s="28" customFormat="1" x14ac:dyDescent="0.2">
      <c r="H25353" s="12"/>
      <c r="J25353" s="29"/>
      <c r="K25353" s="45"/>
      <c r="L25353" s="45"/>
      <c r="M25353" s="45"/>
    </row>
    <row r="25354" spans="8:13" s="28" customFormat="1" x14ac:dyDescent="0.2">
      <c r="H25354" s="12"/>
      <c r="J25354" s="29"/>
      <c r="K25354" s="45"/>
      <c r="L25354" s="45"/>
      <c r="M25354" s="45"/>
    </row>
    <row r="25355" spans="8:13" s="28" customFormat="1" x14ac:dyDescent="0.2">
      <c r="H25355" s="12"/>
      <c r="J25355" s="29"/>
      <c r="K25355" s="45"/>
      <c r="L25355" s="45"/>
      <c r="M25355" s="45"/>
    </row>
    <row r="25356" spans="8:13" s="28" customFormat="1" x14ac:dyDescent="0.2">
      <c r="H25356" s="12"/>
      <c r="J25356" s="29"/>
      <c r="K25356" s="45"/>
      <c r="L25356" s="45"/>
      <c r="M25356" s="45"/>
    </row>
    <row r="25357" spans="8:13" s="28" customFormat="1" x14ac:dyDescent="0.2">
      <c r="H25357" s="12"/>
      <c r="J25357" s="29"/>
      <c r="K25357" s="45"/>
      <c r="L25357" s="45"/>
      <c r="M25357" s="45"/>
    </row>
    <row r="25358" spans="8:13" s="28" customFormat="1" x14ac:dyDescent="0.2">
      <c r="H25358" s="12"/>
      <c r="J25358" s="29"/>
      <c r="K25358" s="45"/>
      <c r="L25358" s="45"/>
      <c r="M25358" s="45"/>
    </row>
    <row r="25359" spans="8:13" s="28" customFormat="1" x14ac:dyDescent="0.2">
      <c r="H25359" s="12"/>
      <c r="J25359" s="29"/>
      <c r="K25359" s="45"/>
      <c r="L25359" s="45"/>
      <c r="M25359" s="45"/>
    </row>
    <row r="25360" spans="8:13" s="28" customFormat="1" x14ac:dyDescent="0.2">
      <c r="H25360" s="12"/>
      <c r="J25360" s="29"/>
      <c r="K25360" s="45"/>
      <c r="L25360" s="45"/>
      <c r="M25360" s="45"/>
    </row>
    <row r="25361" spans="8:13" s="28" customFormat="1" x14ac:dyDescent="0.2">
      <c r="H25361" s="12"/>
      <c r="J25361" s="29"/>
      <c r="K25361" s="45"/>
      <c r="L25361" s="45"/>
      <c r="M25361" s="45"/>
    </row>
    <row r="25362" spans="8:13" s="28" customFormat="1" x14ac:dyDescent="0.2">
      <c r="H25362" s="12"/>
      <c r="J25362" s="29"/>
      <c r="K25362" s="45"/>
      <c r="L25362" s="45"/>
      <c r="M25362" s="45"/>
    </row>
    <row r="25363" spans="8:13" s="28" customFormat="1" x14ac:dyDescent="0.2">
      <c r="H25363" s="12"/>
      <c r="J25363" s="29"/>
      <c r="K25363" s="45"/>
      <c r="L25363" s="45"/>
      <c r="M25363" s="45"/>
    </row>
    <row r="25364" spans="8:13" s="28" customFormat="1" x14ac:dyDescent="0.2">
      <c r="H25364" s="12"/>
      <c r="J25364" s="29"/>
      <c r="K25364" s="45"/>
      <c r="L25364" s="45"/>
      <c r="M25364" s="45"/>
    </row>
    <row r="25365" spans="8:13" s="28" customFormat="1" x14ac:dyDescent="0.2">
      <c r="H25365" s="12"/>
      <c r="J25365" s="29"/>
      <c r="K25365" s="45"/>
      <c r="L25365" s="45"/>
      <c r="M25365" s="45"/>
    </row>
    <row r="25366" spans="8:13" s="28" customFormat="1" x14ac:dyDescent="0.2">
      <c r="H25366" s="12"/>
      <c r="J25366" s="29"/>
      <c r="K25366" s="45"/>
      <c r="L25366" s="45"/>
      <c r="M25366" s="45"/>
    </row>
    <row r="25367" spans="8:13" s="28" customFormat="1" x14ac:dyDescent="0.2">
      <c r="H25367" s="12"/>
      <c r="J25367" s="29"/>
      <c r="K25367" s="45"/>
      <c r="L25367" s="45"/>
      <c r="M25367" s="45"/>
    </row>
    <row r="25368" spans="8:13" s="28" customFormat="1" x14ac:dyDescent="0.2">
      <c r="H25368" s="12"/>
      <c r="J25368" s="29"/>
      <c r="K25368" s="45"/>
      <c r="L25368" s="45"/>
      <c r="M25368" s="45"/>
    </row>
    <row r="25369" spans="8:13" s="28" customFormat="1" x14ac:dyDescent="0.2">
      <c r="H25369" s="12"/>
      <c r="J25369" s="29"/>
      <c r="K25369" s="45"/>
      <c r="L25369" s="45"/>
      <c r="M25369" s="45"/>
    </row>
    <row r="25370" spans="8:13" s="28" customFormat="1" x14ac:dyDescent="0.2">
      <c r="H25370" s="12"/>
      <c r="J25370" s="29"/>
      <c r="K25370" s="45"/>
      <c r="L25370" s="45"/>
      <c r="M25370" s="45"/>
    </row>
    <row r="25371" spans="8:13" s="28" customFormat="1" x14ac:dyDescent="0.2">
      <c r="H25371" s="12"/>
      <c r="J25371" s="29"/>
      <c r="K25371" s="45"/>
      <c r="L25371" s="45"/>
      <c r="M25371" s="45"/>
    </row>
    <row r="25372" spans="8:13" s="28" customFormat="1" x14ac:dyDescent="0.2">
      <c r="H25372" s="12"/>
      <c r="J25372" s="29"/>
      <c r="K25372" s="45"/>
      <c r="L25372" s="45"/>
      <c r="M25372" s="45"/>
    </row>
    <row r="25373" spans="8:13" s="28" customFormat="1" x14ac:dyDescent="0.2">
      <c r="H25373" s="12"/>
      <c r="J25373" s="29"/>
      <c r="K25373" s="45"/>
      <c r="L25373" s="45"/>
      <c r="M25373" s="45"/>
    </row>
    <row r="25374" spans="8:13" s="28" customFormat="1" x14ac:dyDescent="0.2">
      <c r="H25374" s="12"/>
      <c r="J25374" s="29"/>
      <c r="K25374" s="45"/>
      <c r="L25374" s="45"/>
      <c r="M25374" s="45"/>
    </row>
    <row r="25375" spans="8:13" s="28" customFormat="1" x14ac:dyDescent="0.2">
      <c r="H25375" s="12"/>
      <c r="J25375" s="29"/>
      <c r="K25375" s="45"/>
      <c r="L25375" s="45"/>
      <c r="M25375" s="45"/>
    </row>
    <row r="25376" spans="8:13" s="28" customFormat="1" x14ac:dyDescent="0.2">
      <c r="H25376" s="12"/>
      <c r="J25376" s="29"/>
      <c r="K25376" s="45"/>
      <c r="L25376" s="45"/>
      <c r="M25376" s="45"/>
    </row>
    <row r="25377" spans="8:13" s="28" customFormat="1" x14ac:dyDescent="0.2">
      <c r="H25377" s="12"/>
      <c r="J25377" s="29"/>
      <c r="K25377" s="45"/>
      <c r="L25377" s="45"/>
      <c r="M25377" s="45"/>
    </row>
    <row r="25378" spans="8:13" s="28" customFormat="1" x14ac:dyDescent="0.2">
      <c r="H25378" s="12"/>
      <c r="J25378" s="29"/>
      <c r="K25378" s="45"/>
      <c r="L25378" s="45"/>
      <c r="M25378" s="45"/>
    </row>
    <row r="25379" spans="8:13" s="28" customFormat="1" x14ac:dyDescent="0.2">
      <c r="H25379" s="12"/>
      <c r="J25379" s="29"/>
      <c r="K25379" s="45"/>
      <c r="L25379" s="45"/>
      <c r="M25379" s="45"/>
    </row>
    <row r="25380" spans="8:13" s="28" customFormat="1" x14ac:dyDescent="0.2">
      <c r="H25380" s="12"/>
      <c r="J25380" s="29"/>
      <c r="K25380" s="45"/>
      <c r="L25380" s="45"/>
      <c r="M25380" s="45"/>
    </row>
    <row r="25381" spans="8:13" s="28" customFormat="1" x14ac:dyDescent="0.2">
      <c r="H25381" s="12"/>
      <c r="J25381" s="29"/>
      <c r="K25381" s="45"/>
      <c r="L25381" s="45"/>
      <c r="M25381" s="45"/>
    </row>
    <row r="25382" spans="8:13" s="28" customFormat="1" x14ac:dyDescent="0.2">
      <c r="H25382" s="12"/>
      <c r="J25382" s="29"/>
      <c r="K25382" s="45"/>
      <c r="L25382" s="45"/>
      <c r="M25382" s="45"/>
    </row>
    <row r="25383" spans="8:13" s="28" customFormat="1" x14ac:dyDescent="0.2">
      <c r="H25383" s="12"/>
      <c r="J25383" s="29"/>
      <c r="K25383" s="45"/>
      <c r="L25383" s="45"/>
      <c r="M25383" s="45"/>
    </row>
    <row r="25384" spans="8:13" s="28" customFormat="1" x14ac:dyDescent="0.2">
      <c r="H25384" s="12"/>
      <c r="J25384" s="29"/>
      <c r="K25384" s="45"/>
      <c r="L25384" s="45"/>
      <c r="M25384" s="45"/>
    </row>
    <row r="25385" spans="8:13" s="28" customFormat="1" x14ac:dyDescent="0.2">
      <c r="H25385" s="12"/>
      <c r="J25385" s="29"/>
      <c r="K25385" s="45"/>
      <c r="L25385" s="45"/>
      <c r="M25385" s="45"/>
    </row>
    <row r="25386" spans="8:13" s="28" customFormat="1" x14ac:dyDescent="0.2">
      <c r="H25386" s="12"/>
      <c r="J25386" s="29"/>
      <c r="K25386" s="45"/>
      <c r="L25386" s="45"/>
      <c r="M25386" s="45"/>
    </row>
    <row r="25387" spans="8:13" s="28" customFormat="1" x14ac:dyDescent="0.2">
      <c r="H25387" s="12"/>
      <c r="J25387" s="29"/>
      <c r="K25387" s="45"/>
      <c r="L25387" s="45"/>
      <c r="M25387" s="45"/>
    </row>
    <row r="25388" spans="8:13" s="28" customFormat="1" x14ac:dyDescent="0.2">
      <c r="H25388" s="12"/>
      <c r="J25388" s="29"/>
      <c r="K25388" s="45"/>
      <c r="L25388" s="45"/>
      <c r="M25388" s="45"/>
    </row>
    <row r="25389" spans="8:13" s="28" customFormat="1" x14ac:dyDescent="0.2">
      <c r="H25389" s="12"/>
      <c r="J25389" s="29"/>
      <c r="K25389" s="45"/>
      <c r="L25389" s="45"/>
      <c r="M25389" s="45"/>
    </row>
    <row r="25390" spans="8:13" s="28" customFormat="1" x14ac:dyDescent="0.2">
      <c r="H25390" s="12"/>
      <c r="J25390" s="29"/>
      <c r="K25390" s="45"/>
      <c r="L25390" s="45"/>
      <c r="M25390" s="45"/>
    </row>
    <row r="25391" spans="8:13" s="28" customFormat="1" x14ac:dyDescent="0.2">
      <c r="H25391" s="12"/>
      <c r="J25391" s="29"/>
      <c r="K25391" s="45"/>
      <c r="L25391" s="45"/>
      <c r="M25391" s="45"/>
    </row>
    <row r="25392" spans="8:13" s="28" customFormat="1" x14ac:dyDescent="0.2">
      <c r="H25392" s="12"/>
      <c r="J25392" s="29"/>
      <c r="K25392" s="45"/>
      <c r="L25392" s="45"/>
      <c r="M25392" s="45"/>
    </row>
    <row r="25393" spans="8:13" s="28" customFormat="1" x14ac:dyDescent="0.2">
      <c r="H25393" s="12"/>
      <c r="J25393" s="29"/>
      <c r="K25393" s="45"/>
      <c r="L25393" s="45"/>
      <c r="M25393" s="45"/>
    </row>
    <row r="25394" spans="8:13" s="28" customFormat="1" x14ac:dyDescent="0.2">
      <c r="H25394" s="12"/>
      <c r="J25394" s="29"/>
      <c r="K25394" s="45"/>
      <c r="L25394" s="45"/>
      <c r="M25394" s="45"/>
    </row>
    <row r="25395" spans="8:13" s="28" customFormat="1" x14ac:dyDescent="0.2">
      <c r="H25395" s="12"/>
      <c r="J25395" s="29"/>
      <c r="K25395" s="45"/>
      <c r="L25395" s="45"/>
      <c r="M25395" s="45"/>
    </row>
    <row r="25396" spans="8:13" s="28" customFormat="1" x14ac:dyDescent="0.2">
      <c r="H25396" s="12"/>
      <c r="J25396" s="29"/>
      <c r="K25396" s="45"/>
      <c r="L25396" s="45"/>
      <c r="M25396" s="45"/>
    </row>
    <row r="25397" spans="8:13" s="28" customFormat="1" x14ac:dyDescent="0.2">
      <c r="H25397" s="12"/>
      <c r="J25397" s="29"/>
      <c r="K25397" s="45"/>
      <c r="L25397" s="45"/>
      <c r="M25397" s="45"/>
    </row>
    <row r="25398" spans="8:13" s="28" customFormat="1" x14ac:dyDescent="0.2">
      <c r="H25398" s="12"/>
      <c r="J25398" s="29"/>
      <c r="K25398" s="45"/>
      <c r="L25398" s="45"/>
      <c r="M25398" s="45"/>
    </row>
    <row r="25399" spans="8:13" s="28" customFormat="1" x14ac:dyDescent="0.2">
      <c r="H25399" s="12"/>
      <c r="J25399" s="29"/>
      <c r="K25399" s="45"/>
      <c r="L25399" s="45"/>
      <c r="M25399" s="45"/>
    </row>
    <row r="25400" spans="8:13" s="28" customFormat="1" x14ac:dyDescent="0.2">
      <c r="H25400" s="12"/>
      <c r="J25400" s="29"/>
      <c r="K25400" s="45"/>
      <c r="L25400" s="45"/>
      <c r="M25400" s="45"/>
    </row>
    <row r="25401" spans="8:13" s="28" customFormat="1" x14ac:dyDescent="0.2">
      <c r="H25401" s="12"/>
      <c r="J25401" s="29"/>
      <c r="K25401" s="45"/>
      <c r="L25401" s="45"/>
      <c r="M25401" s="45"/>
    </row>
    <row r="25402" spans="8:13" s="28" customFormat="1" x14ac:dyDescent="0.2">
      <c r="H25402" s="12"/>
      <c r="J25402" s="29"/>
      <c r="K25402" s="45"/>
      <c r="L25402" s="45"/>
      <c r="M25402" s="45"/>
    </row>
    <row r="25403" spans="8:13" s="28" customFormat="1" x14ac:dyDescent="0.2">
      <c r="H25403" s="12"/>
      <c r="J25403" s="29"/>
      <c r="K25403" s="45"/>
      <c r="L25403" s="45"/>
      <c r="M25403" s="45"/>
    </row>
    <row r="25404" spans="8:13" s="28" customFormat="1" x14ac:dyDescent="0.2">
      <c r="H25404" s="12"/>
      <c r="J25404" s="29"/>
      <c r="K25404" s="45"/>
      <c r="L25404" s="45"/>
      <c r="M25404" s="45"/>
    </row>
    <row r="25405" spans="8:13" s="28" customFormat="1" x14ac:dyDescent="0.2">
      <c r="H25405" s="12"/>
      <c r="J25405" s="29"/>
      <c r="K25405" s="45"/>
      <c r="L25405" s="45"/>
      <c r="M25405" s="45"/>
    </row>
    <row r="25406" spans="8:13" s="28" customFormat="1" x14ac:dyDescent="0.2">
      <c r="H25406" s="12"/>
      <c r="J25406" s="29"/>
      <c r="K25406" s="45"/>
      <c r="L25406" s="45"/>
      <c r="M25406" s="45"/>
    </row>
    <row r="25407" spans="8:13" s="28" customFormat="1" x14ac:dyDescent="0.2">
      <c r="H25407" s="12"/>
      <c r="J25407" s="29"/>
      <c r="K25407" s="45"/>
      <c r="L25407" s="45"/>
      <c r="M25407" s="45"/>
    </row>
    <row r="25408" spans="8:13" s="28" customFormat="1" x14ac:dyDescent="0.2">
      <c r="H25408" s="12"/>
      <c r="J25408" s="29"/>
      <c r="K25408" s="45"/>
      <c r="L25408" s="45"/>
      <c r="M25408" s="45"/>
    </row>
    <row r="25409" spans="8:13" s="28" customFormat="1" x14ac:dyDescent="0.2">
      <c r="H25409" s="12"/>
      <c r="J25409" s="29"/>
      <c r="K25409" s="45"/>
      <c r="L25409" s="45"/>
      <c r="M25409" s="45"/>
    </row>
    <row r="25410" spans="8:13" s="28" customFormat="1" x14ac:dyDescent="0.2">
      <c r="H25410" s="12"/>
      <c r="J25410" s="29"/>
      <c r="K25410" s="45"/>
      <c r="L25410" s="45"/>
      <c r="M25410" s="45"/>
    </row>
    <row r="25411" spans="8:13" s="28" customFormat="1" x14ac:dyDescent="0.2">
      <c r="H25411" s="12"/>
      <c r="J25411" s="29"/>
      <c r="K25411" s="45"/>
      <c r="L25411" s="45"/>
      <c r="M25411" s="45"/>
    </row>
    <row r="25412" spans="8:13" s="28" customFormat="1" x14ac:dyDescent="0.2">
      <c r="H25412" s="12"/>
      <c r="J25412" s="29"/>
      <c r="K25412" s="45"/>
      <c r="L25412" s="45"/>
      <c r="M25412" s="45"/>
    </row>
    <row r="25413" spans="8:13" s="28" customFormat="1" x14ac:dyDescent="0.2">
      <c r="H25413" s="12"/>
      <c r="J25413" s="29"/>
      <c r="K25413" s="45"/>
      <c r="L25413" s="45"/>
      <c r="M25413" s="45"/>
    </row>
    <row r="25414" spans="8:13" s="28" customFormat="1" x14ac:dyDescent="0.2">
      <c r="H25414" s="12"/>
      <c r="J25414" s="29"/>
      <c r="K25414" s="45"/>
      <c r="L25414" s="45"/>
      <c r="M25414" s="45"/>
    </row>
    <row r="25415" spans="8:13" s="28" customFormat="1" x14ac:dyDescent="0.2">
      <c r="H25415" s="12"/>
      <c r="J25415" s="29"/>
      <c r="K25415" s="45"/>
      <c r="L25415" s="45"/>
      <c r="M25415" s="45"/>
    </row>
    <row r="25416" spans="8:13" s="28" customFormat="1" x14ac:dyDescent="0.2">
      <c r="H25416" s="12"/>
      <c r="J25416" s="29"/>
      <c r="K25416" s="45"/>
      <c r="L25416" s="45"/>
      <c r="M25416" s="45"/>
    </row>
    <row r="25417" spans="8:13" s="28" customFormat="1" x14ac:dyDescent="0.2">
      <c r="H25417" s="12"/>
      <c r="J25417" s="29"/>
      <c r="K25417" s="45"/>
      <c r="L25417" s="45"/>
      <c r="M25417" s="45"/>
    </row>
    <row r="25418" spans="8:13" s="28" customFormat="1" x14ac:dyDescent="0.2">
      <c r="H25418" s="12"/>
      <c r="J25418" s="29"/>
      <c r="K25418" s="45"/>
      <c r="L25418" s="45"/>
      <c r="M25418" s="45"/>
    </row>
    <row r="25419" spans="8:13" s="28" customFormat="1" x14ac:dyDescent="0.2">
      <c r="H25419" s="12"/>
      <c r="J25419" s="29"/>
      <c r="K25419" s="45"/>
      <c r="L25419" s="45"/>
      <c r="M25419" s="45"/>
    </row>
    <row r="25420" spans="8:13" s="28" customFormat="1" x14ac:dyDescent="0.2">
      <c r="H25420" s="12"/>
      <c r="J25420" s="29"/>
      <c r="K25420" s="45"/>
      <c r="L25420" s="45"/>
      <c r="M25420" s="45"/>
    </row>
    <row r="25421" spans="8:13" s="28" customFormat="1" x14ac:dyDescent="0.2">
      <c r="H25421" s="12"/>
      <c r="J25421" s="29"/>
      <c r="K25421" s="45"/>
      <c r="L25421" s="45"/>
      <c r="M25421" s="45"/>
    </row>
    <row r="25422" spans="8:13" s="28" customFormat="1" x14ac:dyDescent="0.2">
      <c r="H25422" s="12"/>
      <c r="J25422" s="29"/>
      <c r="K25422" s="45"/>
      <c r="L25422" s="45"/>
      <c r="M25422" s="45"/>
    </row>
    <row r="25423" spans="8:13" s="28" customFormat="1" x14ac:dyDescent="0.2">
      <c r="H25423" s="12"/>
      <c r="J25423" s="29"/>
      <c r="K25423" s="45"/>
      <c r="L25423" s="45"/>
      <c r="M25423" s="45"/>
    </row>
    <row r="25424" spans="8:13" s="28" customFormat="1" x14ac:dyDescent="0.2">
      <c r="H25424" s="12"/>
      <c r="J25424" s="29"/>
      <c r="K25424" s="45"/>
      <c r="L25424" s="45"/>
      <c r="M25424" s="45"/>
    </row>
    <row r="25425" spans="8:13" s="28" customFormat="1" x14ac:dyDescent="0.2">
      <c r="H25425" s="12"/>
      <c r="J25425" s="29"/>
      <c r="K25425" s="45"/>
      <c r="L25425" s="45"/>
      <c r="M25425" s="45"/>
    </row>
    <row r="25426" spans="8:13" s="28" customFormat="1" x14ac:dyDescent="0.2">
      <c r="H25426" s="12"/>
      <c r="J25426" s="29"/>
      <c r="K25426" s="45"/>
      <c r="L25426" s="45"/>
      <c r="M25426" s="45"/>
    </row>
    <row r="25427" spans="8:13" s="28" customFormat="1" x14ac:dyDescent="0.2">
      <c r="H25427" s="12"/>
      <c r="J25427" s="29"/>
      <c r="K25427" s="45"/>
      <c r="L25427" s="45"/>
      <c r="M25427" s="45"/>
    </row>
    <row r="25428" spans="8:13" s="28" customFormat="1" x14ac:dyDescent="0.2">
      <c r="H25428" s="12"/>
      <c r="J25428" s="29"/>
      <c r="K25428" s="45"/>
      <c r="L25428" s="45"/>
      <c r="M25428" s="45"/>
    </row>
    <row r="25429" spans="8:13" s="28" customFormat="1" x14ac:dyDescent="0.2">
      <c r="H25429" s="12"/>
      <c r="J25429" s="29"/>
      <c r="K25429" s="45"/>
      <c r="L25429" s="45"/>
      <c r="M25429" s="45"/>
    </row>
    <row r="25430" spans="8:13" s="28" customFormat="1" x14ac:dyDescent="0.2">
      <c r="H25430" s="12"/>
      <c r="J25430" s="29"/>
      <c r="K25430" s="45"/>
      <c r="L25430" s="45"/>
      <c r="M25430" s="45"/>
    </row>
    <row r="25431" spans="8:13" s="28" customFormat="1" x14ac:dyDescent="0.2">
      <c r="H25431" s="12"/>
      <c r="J25431" s="29"/>
      <c r="K25431" s="45"/>
      <c r="L25431" s="45"/>
      <c r="M25431" s="45"/>
    </row>
    <row r="25432" spans="8:13" s="28" customFormat="1" x14ac:dyDescent="0.2">
      <c r="H25432" s="12"/>
      <c r="J25432" s="29"/>
      <c r="K25432" s="45"/>
      <c r="L25432" s="45"/>
      <c r="M25432" s="45"/>
    </row>
    <row r="25433" spans="8:13" s="28" customFormat="1" x14ac:dyDescent="0.2">
      <c r="H25433" s="12"/>
      <c r="J25433" s="29"/>
      <c r="K25433" s="45"/>
      <c r="L25433" s="45"/>
      <c r="M25433" s="45"/>
    </row>
    <row r="25434" spans="8:13" s="28" customFormat="1" x14ac:dyDescent="0.2">
      <c r="H25434" s="12"/>
      <c r="J25434" s="29"/>
      <c r="K25434" s="45"/>
      <c r="L25434" s="45"/>
      <c r="M25434" s="45"/>
    </row>
    <row r="25435" spans="8:13" s="28" customFormat="1" x14ac:dyDescent="0.2">
      <c r="H25435" s="12"/>
      <c r="J25435" s="29"/>
      <c r="K25435" s="45"/>
      <c r="L25435" s="45"/>
      <c r="M25435" s="45"/>
    </row>
    <row r="25436" spans="8:13" s="28" customFormat="1" x14ac:dyDescent="0.2">
      <c r="H25436" s="12"/>
      <c r="J25436" s="29"/>
      <c r="K25436" s="45"/>
      <c r="L25436" s="45"/>
      <c r="M25436" s="45"/>
    </row>
    <row r="25437" spans="8:13" s="28" customFormat="1" x14ac:dyDescent="0.2">
      <c r="H25437" s="12"/>
      <c r="J25437" s="29"/>
      <c r="K25437" s="45"/>
      <c r="L25437" s="45"/>
      <c r="M25437" s="45"/>
    </row>
    <row r="25438" spans="8:13" s="28" customFormat="1" x14ac:dyDescent="0.2">
      <c r="H25438" s="12"/>
      <c r="J25438" s="29"/>
      <c r="K25438" s="45"/>
      <c r="L25438" s="45"/>
      <c r="M25438" s="45"/>
    </row>
    <row r="25439" spans="8:13" s="28" customFormat="1" x14ac:dyDescent="0.2">
      <c r="H25439" s="12"/>
      <c r="J25439" s="29"/>
      <c r="K25439" s="45"/>
      <c r="L25439" s="45"/>
      <c r="M25439" s="45"/>
    </row>
    <row r="25440" spans="8:13" s="28" customFormat="1" x14ac:dyDescent="0.2">
      <c r="H25440" s="12"/>
      <c r="J25440" s="29"/>
      <c r="K25440" s="45"/>
      <c r="L25440" s="45"/>
      <c r="M25440" s="45"/>
    </row>
    <row r="25441" spans="8:13" s="28" customFormat="1" x14ac:dyDescent="0.2">
      <c r="H25441" s="12"/>
      <c r="J25441" s="29"/>
      <c r="K25441" s="45"/>
      <c r="L25441" s="45"/>
      <c r="M25441" s="45"/>
    </row>
    <row r="25442" spans="8:13" s="28" customFormat="1" x14ac:dyDescent="0.2">
      <c r="H25442" s="12"/>
      <c r="J25442" s="29"/>
      <c r="K25442" s="45"/>
      <c r="L25442" s="45"/>
      <c r="M25442" s="45"/>
    </row>
    <row r="25443" spans="8:13" s="28" customFormat="1" x14ac:dyDescent="0.2">
      <c r="H25443" s="12"/>
      <c r="J25443" s="29"/>
      <c r="K25443" s="45"/>
      <c r="L25443" s="45"/>
      <c r="M25443" s="45"/>
    </row>
    <row r="25444" spans="8:13" s="28" customFormat="1" x14ac:dyDescent="0.2">
      <c r="H25444" s="12"/>
      <c r="J25444" s="29"/>
      <c r="K25444" s="45"/>
      <c r="L25444" s="45"/>
      <c r="M25444" s="45"/>
    </row>
    <row r="25445" spans="8:13" s="28" customFormat="1" x14ac:dyDescent="0.2">
      <c r="H25445" s="12"/>
      <c r="J25445" s="29"/>
      <c r="K25445" s="45"/>
      <c r="L25445" s="45"/>
      <c r="M25445" s="45"/>
    </row>
    <row r="25446" spans="8:13" s="28" customFormat="1" x14ac:dyDescent="0.2">
      <c r="H25446" s="12"/>
      <c r="J25446" s="29"/>
      <c r="K25446" s="45"/>
      <c r="L25446" s="45"/>
      <c r="M25446" s="45"/>
    </row>
    <row r="25447" spans="8:13" s="28" customFormat="1" x14ac:dyDescent="0.2">
      <c r="H25447" s="12"/>
      <c r="J25447" s="29"/>
      <c r="K25447" s="45"/>
      <c r="L25447" s="45"/>
      <c r="M25447" s="45"/>
    </row>
    <row r="25448" spans="8:13" s="28" customFormat="1" x14ac:dyDescent="0.2">
      <c r="H25448" s="12"/>
      <c r="J25448" s="29"/>
      <c r="K25448" s="45"/>
      <c r="L25448" s="45"/>
      <c r="M25448" s="45"/>
    </row>
    <row r="25449" spans="8:13" s="28" customFormat="1" x14ac:dyDescent="0.2">
      <c r="H25449" s="12"/>
      <c r="J25449" s="29"/>
      <c r="K25449" s="45"/>
      <c r="L25449" s="45"/>
      <c r="M25449" s="45"/>
    </row>
    <row r="25450" spans="8:13" s="28" customFormat="1" x14ac:dyDescent="0.2">
      <c r="H25450" s="12"/>
      <c r="J25450" s="29"/>
      <c r="K25450" s="45"/>
      <c r="L25450" s="45"/>
      <c r="M25450" s="45"/>
    </row>
    <row r="25451" spans="8:13" s="28" customFormat="1" x14ac:dyDescent="0.2">
      <c r="H25451" s="12"/>
      <c r="J25451" s="29"/>
      <c r="K25451" s="45"/>
      <c r="L25451" s="45"/>
      <c r="M25451" s="45"/>
    </row>
    <row r="25452" spans="8:13" s="28" customFormat="1" x14ac:dyDescent="0.2">
      <c r="H25452" s="12"/>
      <c r="J25452" s="29"/>
      <c r="K25452" s="45"/>
      <c r="L25452" s="45"/>
      <c r="M25452" s="45"/>
    </row>
    <row r="25453" spans="8:13" s="28" customFormat="1" x14ac:dyDescent="0.2">
      <c r="H25453" s="12"/>
      <c r="J25453" s="29"/>
      <c r="K25453" s="45"/>
      <c r="L25453" s="45"/>
      <c r="M25453" s="45"/>
    </row>
    <row r="25454" spans="8:13" s="28" customFormat="1" x14ac:dyDescent="0.2">
      <c r="H25454" s="12"/>
      <c r="J25454" s="29"/>
      <c r="K25454" s="45"/>
      <c r="L25454" s="45"/>
      <c r="M25454" s="45"/>
    </row>
    <row r="25455" spans="8:13" s="28" customFormat="1" x14ac:dyDescent="0.2">
      <c r="H25455" s="12"/>
      <c r="J25455" s="29"/>
      <c r="K25455" s="45"/>
      <c r="L25455" s="45"/>
      <c r="M25455" s="45"/>
    </row>
    <row r="25456" spans="8:13" s="28" customFormat="1" x14ac:dyDescent="0.2">
      <c r="H25456" s="12"/>
      <c r="J25456" s="29"/>
      <c r="K25456" s="45"/>
      <c r="L25456" s="45"/>
      <c r="M25456" s="45"/>
    </row>
    <row r="25457" spans="8:13" s="28" customFormat="1" x14ac:dyDescent="0.2">
      <c r="H25457" s="12"/>
      <c r="J25457" s="29"/>
      <c r="K25457" s="45"/>
      <c r="L25457" s="45"/>
      <c r="M25457" s="45"/>
    </row>
    <row r="25458" spans="8:13" s="28" customFormat="1" x14ac:dyDescent="0.2">
      <c r="H25458" s="12"/>
      <c r="J25458" s="29"/>
      <c r="K25458" s="45"/>
      <c r="L25458" s="45"/>
      <c r="M25458" s="45"/>
    </row>
    <row r="25459" spans="8:13" s="28" customFormat="1" x14ac:dyDescent="0.2">
      <c r="H25459" s="12"/>
      <c r="J25459" s="29"/>
      <c r="K25459" s="45"/>
      <c r="L25459" s="45"/>
      <c r="M25459" s="45"/>
    </row>
    <row r="25460" spans="8:13" s="28" customFormat="1" x14ac:dyDescent="0.2">
      <c r="H25460" s="12"/>
      <c r="J25460" s="29"/>
      <c r="K25460" s="45"/>
      <c r="L25460" s="45"/>
      <c r="M25460" s="45"/>
    </row>
    <row r="25461" spans="8:13" s="28" customFormat="1" x14ac:dyDescent="0.2">
      <c r="H25461" s="12"/>
      <c r="J25461" s="29"/>
      <c r="K25461" s="45"/>
      <c r="L25461" s="45"/>
      <c r="M25461" s="45"/>
    </row>
    <row r="25462" spans="8:13" s="28" customFormat="1" x14ac:dyDescent="0.2">
      <c r="H25462" s="12"/>
      <c r="J25462" s="29"/>
      <c r="K25462" s="45"/>
      <c r="L25462" s="45"/>
      <c r="M25462" s="45"/>
    </row>
    <row r="25463" spans="8:13" s="28" customFormat="1" x14ac:dyDescent="0.2">
      <c r="H25463" s="12"/>
      <c r="J25463" s="29"/>
      <c r="K25463" s="45"/>
      <c r="L25463" s="45"/>
      <c r="M25463" s="45"/>
    </row>
    <row r="25464" spans="8:13" s="28" customFormat="1" x14ac:dyDescent="0.2">
      <c r="H25464" s="12"/>
      <c r="J25464" s="29"/>
      <c r="K25464" s="45"/>
      <c r="L25464" s="45"/>
      <c r="M25464" s="45"/>
    </row>
    <row r="25465" spans="8:13" s="28" customFormat="1" x14ac:dyDescent="0.2">
      <c r="H25465" s="12"/>
      <c r="J25465" s="29"/>
      <c r="K25465" s="45"/>
      <c r="L25465" s="45"/>
      <c r="M25465" s="45"/>
    </row>
    <row r="25466" spans="8:13" s="28" customFormat="1" x14ac:dyDescent="0.2">
      <c r="H25466" s="12"/>
      <c r="J25466" s="29"/>
      <c r="K25466" s="45"/>
      <c r="L25466" s="45"/>
      <c r="M25466" s="45"/>
    </row>
    <row r="25467" spans="8:13" s="28" customFormat="1" x14ac:dyDescent="0.2">
      <c r="H25467" s="12"/>
      <c r="J25467" s="29"/>
      <c r="K25467" s="45"/>
      <c r="L25467" s="45"/>
      <c r="M25467" s="45"/>
    </row>
    <row r="25468" spans="8:13" s="28" customFormat="1" x14ac:dyDescent="0.2">
      <c r="H25468" s="12"/>
      <c r="J25468" s="29"/>
      <c r="K25468" s="45"/>
      <c r="L25468" s="45"/>
      <c r="M25468" s="45"/>
    </row>
    <row r="25469" spans="8:13" s="28" customFormat="1" x14ac:dyDescent="0.2">
      <c r="H25469" s="12"/>
      <c r="J25469" s="29"/>
      <c r="K25469" s="45"/>
      <c r="L25469" s="45"/>
      <c r="M25469" s="45"/>
    </row>
    <row r="25470" spans="8:13" s="28" customFormat="1" x14ac:dyDescent="0.2">
      <c r="H25470" s="12"/>
      <c r="J25470" s="29"/>
      <c r="K25470" s="45"/>
      <c r="L25470" s="45"/>
      <c r="M25470" s="45"/>
    </row>
    <row r="25471" spans="8:13" s="28" customFormat="1" x14ac:dyDescent="0.2">
      <c r="H25471" s="12"/>
      <c r="J25471" s="29"/>
      <c r="K25471" s="45"/>
      <c r="L25471" s="45"/>
      <c r="M25471" s="45"/>
    </row>
    <row r="25472" spans="8:13" s="28" customFormat="1" x14ac:dyDescent="0.2">
      <c r="H25472" s="12"/>
      <c r="J25472" s="29"/>
      <c r="K25472" s="45"/>
      <c r="L25472" s="45"/>
      <c r="M25472" s="45"/>
    </row>
    <row r="25473" spans="8:13" s="28" customFormat="1" x14ac:dyDescent="0.2">
      <c r="H25473" s="12"/>
      <c r="J25473" s="29"/>
      <c r="K25473" s="45"/>
      <c r="L25473" s="45"/>
      <c r="M25473" s="45"/>
    </row>
    <row r="25474" spans="8:13" s="28" customFormat="1" x14ac:dyDescent="0.2">
      <c r="H25474" s="12"/>
      <c r="J25474" s="29"/>
      <c r="K25474" s="45"/>
      <c r="L25474" s="45"/>
      <c r="M25474" s="45"/>
    </row>
    <row r="25475" spans="8:13" s="28" customFormat="1" x14ac:dyDescent="0.2">
      <c r="H25475" s="12"/>
      <c r="J25475" s="29"/>
      <c r="K25475" s="45"/>
      <c r="L25475" s="45"/>
      <c r="M25475" s="45"/>
    </row>
    <row r="25476" spans="8:13" s="28" customFormat="1" x14ac:dyDescent="0.2">
      <c r="H25476" s="12"/>
      <c r="J25476" s="29"/>
      <c r="K25476" s="45"/>
      <c r="L25476" s="45"/>
      <c r="M25476" s="45"/>
    </row>
    <row r="25477" spans="8:13" s="28" customFormat="1" x14ac:dyDescent="0.2">
      <c r="H25477" s="12"/>
      <c r="J25477" s="29"/>
      <c r="K25477" s="45"/>
      <c r="L25477" s="45"/>
      <c r="M25477" s="45"/>
    </row>
    <row r="25478" spans="8:13" s="28" customFormat="1" x14ac:dyDescent="0.2">
      <c r="H25478" s="12"/>
      <c r="J25478" s="29"/>
      <c r="K25478" s="45"/>
      <c r="L25478" s="45"/>
      <c r="M25478" s="45"/>
    </row>
    <row r="25479" spans="8:13" s="28" customFormat="1" x14ac:dyDescent="0.2">
      <c r="H25479" s="12"/>
      <c r="J25479" s="29"/>
      <c r="K25479" s="45"/>
      <c r="L25479" s="45"/>
      <c r="M25479" s="45"/>
    </row>
    <row r="25480" spans="8:13" s="28" customFormat="1" x14ac:dyDescent="0.2">
      <c r="H25480" s="12"/>
      <c r="J25480" s="29"/>
      <c r="K25480" s="45"/>
      <c r="L25480" s="45"/>
      <c r="M25480" s="45"/>
    </row>
    <row r="25481" spans="8:13" s="28" customFormat="1" x14ac:dyDescent="0.2">
      <c r="H25481" s="12"/>
      <c r="J25481" s="29"/>
      <c r="K25481" s="45"/>
      <c r="L25481" s="45"/>
      <c r="M25481" s="45"/>
    </row>
    <row r="25482" spans="8:13" s="28" customFormat="1" x14ac:dyDescent="0.2">
      <c r="H25482" s="12"/>
      <c r="J25482" s="29"/>
      <c r="K25482" s="45"/>
      <c r="L25482" s="45"/>
      <c r="M25482" s="45"/>
    </row>
    <row r="25483" spans="8:13" s="28" customFormat="1" x14ac:dyDescent="0.2">
      <c r="H25483" s="12"/>
      <c r="J25483" s="29"/>
      <c r="K25483" s="45"/>
      <c r="L25483" s="45"/>
      <c r="M25483" s="45"/>
    </row>
    <row r="25484" spans="8:13" s="28" customFormat="1" x14ac:dyDescent="0.2">
      <c r="H25484" s="12"/>
      <c r="J25484" s="29"/>
      <c r="K25484" s="45"/>
      <c r="L25484" s="45"/>
      <c r="M25484" s="45"/>
    </row>
    <row r="25485" spans="8:13" s="28" customFormat="1" x14ac:dyDescent="0.2">
      <c r="H25485" s="12"/>
      <c r="J25485" s="29"/>
      <c r="K25485" s="45"/>
      <c r="L25485" s="45"/>
      <c r="M25485" s="45"/>
    </row>
    <row r="25486" spans="8:13" s="28" customFormat="1" x14ac:dyDescent="0.2">
      <c r="H25486" s="12"/>
      <c r="J25486" s="29"/>
      <c r="K25486" s="45"/>
      <c r="L25486" s="45"/>
      <c r="M25486" s="45"/>
    </row>
    <row r="25487" spans="8:13" s="28" customFormat="1" x14ac:dyDescent="0.2">
      <c r="H25487" s="12"/>
      <c r="J25487" s="29"/>
      <c r="K25487" s="45"/>
      <c r="L25487" s="45"/>
      <c r="M25487" s="45"/>
    </row>
    <row r="25488" spans="8:13" s="28" customFormat="1" x14ac:dyDescent="0.2">
      <c r="H25488" s="12"/>
      <c r="J25488" s="29"/>
      <c r="K25488" s="45"/>
      <c r="L25488" s="45"/>
      <c r="M25488" s="45"/>
    </row>
    <row r="25489" spans="8:13" s="28" customFormat="1" x14ac:dyDescent="0.2">
      <c r="H25489" s="12"/>
      <c r="J25489" s="29"/>
      <c r="K25489" s="45"/>
      <c r="L25489" s="45"/>
      <c r="M25489" s="45"/>
    </row>
    <row r="25490" spans="8:13" s="28" customFormat="1" x14ac:dyDescent="0.2">
      <c r="H25490" s="12"/>
      <c r="J25490" s="29"/>
      <c r="K25490" s="45"/>
      <c r="L25490" s="45"/>
      <c r="M25490" s="45"/>
    </row>
    <row r="25491" spans="8:13" s="28" customFormat="1" x14ac:dyDescent="0.2">
      <c r="H25491" s="12"/>
      <c r="J25491" s="29"/>
      <c r="K25491" s="45"/>
      <c r="L25491" s="45"/>
      <c r="M25491" s="45"/>
    </row>
    <row r="25492" spans="8:13" s="28" customFormat="1" x14ac:dyDescent="0.2">
      <c r="H25492" s="12"/>
      <c r="J25492" s="29"/>
      <c r="K25492" s="45"/>
      <c r="L25492" s="45"/>
      <c r="M25492" s="45"/>
    </row>
    <row r="25493" spans="8:13" s="28" customFormat="1" x14ac:dyDescent="0.2">
      <c r="H25493" s="12"/>
      <c r="J25493" s="29"/>
      <c r="K25493" s="45"/>
      <c r="L25493" s="45"/>
      <c r="M25493" s="45"/>
    </row>
    <row r="25494" spans="8:13" s="28" customFormat="1" x14ac:dyDescent="0.2">
      <c r="H25494" s="12"/>
      <c r="J25494" s="29"/>
      <c r="K25494" s="45"/>
      <c r="L25494" s="45"/>
      <c r="M25494" s="45"/>
    </row>
    <row r="25495" spans="8:13" s="28" customFormat="1" x14ac:dyDescent="0.2">
      <c r="H25495" s="12"/>
      <c r="J25495" s="29"/>
      <c r="K25495" s="45"/>
      <c r="L25495" s="45"/>
      <c r="M25495" s="45"/>
    </row>
    <row r="25496" spans="8:13" s="28" customFormat="1" x14ac:dyDescent="0.2">
      <c r="H25496" s="12"/>
      <c r="J25496" s="29"/>
      <c r="K25496" s="45"/>
      <c r="L25496" s="45"/>
      <c r="M25496" s="45"/>
    </row>
    <row r="25497" spans="8:13" s="28" customFormat="1" x14ac:dyDescent="0.2">
      <c r="H25497" s="12"/>
      <c r="J25497" s="29"/>
      <c r="K25497" s="45"/>
      <c r="L25497" s="45"/>
      <c r="M25497" s="45"/>
    </row>
    <row r="25498" spans="8:13" s="28" customFormat="1" x14ac:dyDescent="0.2">
      <c r="H25498" s="12"/>
      <c r="J25498" s="29"/>
      <c r="K25498" s="45"/>
      <c r="L25498" s="45"/>
      <c r="M25498" s="45"/>
    </row>
    <row r="25499" spans="8:13" s="28" customFormat="1" x14ac:dyDescent="0.2">
      <c r="H25499" s="12"/>
      <c r="J25499" s="29"/>
      <c r="K25499" s="45"/>
      <c r="L25499" s="45"/>
      <c r="M25499" s="45"/>
    </row>
    <row r="25500" spans="8:13" s="28" customFormat="1" x14ac:dyDescent="0.2">
      <c r="H25500" s="12"/>
      <c r="J25500" s="29"/>
      <c r="K25500" s="45"/>
      <c r="L25500" s="45"/>
      <c r="M25500" s="45"/>
    </row>
    <row r="25501" spans="8:13" s="28" customFormat="1" x14ac:dyDescent="0.2">
      <c r="H25501" s="12"/>
      <c r="J25501" s="29"/>
      <c r="K25501" s="45"/>
      <c r="L25501" s="45"/>
      <c r="M25501" s="45"/>
    </row>
    <row r="25502" spans="8:13" s="28" customFormat="1" x14ac:dyDescent="0.2">
      <c r="H25502" s="12"/>
      <c r="J25502" s="29"/>
      <c r="K25502" s="45"/>
      <c r="L25502" s="45"/>
      <c r="M25502" s="45"/>
    </row>
    <row r="25503" spans="8:13" s="28" customFormat="1" x14ac:dyDescent="0.2">
      <c r="H25503" s="12"/>
      <c r="J25503" s="29"/>
      <c r="K25503" s="45"/>
      <c r="L25503" s="45"/>
      <c r="M25503" s="45"/>
    </row>
    <row r="25504" spans="8:13" s="28" customFormat="1" x14ac:dyDescent="0.2">
      <c r="H25504" s="12"/>
      <c r="J25504" s="29"/>
      <c r="K25504" s="45"/>
      <c r="L25504" s="45"/>
      <c r="M25504" s="45"/>
    </row>
    <row r="25505" spans="8:13" s="28" customFormat="1" x14ac:dyDescent="0.2">
      <c r="H25505" s="12"/>
      <c r="J25505" s="29"/>
      <c r="K25505" s="45"/>
      <c r="L25505" s="45"/>
      <c r="M25505" s="45"/>
    </row>
    <row r="25506" spans="8:13" s="28" customFormat="1" x14ac:dyDescent="0.2">
      <c r="H25506" s="12"/>
      <c r="J25506" s="29"/>
      <c r="K25506" s="45"/>
      <c r="L25506" s="45"/>
      <c r="M25506" s="45"/>
    </row>
    <row r="25507" spans="8:13" s="28" customFormat="1" x14ac:dyDescent="0.2">
      <c r="H25507" s="12"/>
      <c r="J25507" s="29"/>
      <c r="K25507" s="45"/>
      <c r="L25507" s="45"/>
      <c r="M25507" s="45"/>
    </row>
    <row r="25508" spans="8:13" s="28" customFormat="1" x14ac:dyDescent="0.2">
      <c r="H25508" s="12"/>
      <c r="J25508" s="29"/>
      <c r="K25508" s="45"/>
      <c r="L25508" s="45"/>
      <c r="M25508" s="45"/>
    </row>
    <row r="25509" spans="8:13" s="28" customFormat="1" x14ac:dyDescent="0.2">
      <c r="H25509" s="12"/>
      <c r="J25509" s="29"/>
      <c r="K25509" s="45"/>
      <c r="L25509" s="45"/>
      <c r="M25509" s="45"/>
    </row>
    <row r="25510" spans="8:13" s="28" customFormat="1" x14ac:dyDescent="0.2">
      <c r="H25510" s="12"/>
      <c r="J25510" s="29"/>
      <c r="K25510" s="45"/>
      <c r="L25510" s="45"/>
      <c r="M25510" s="45"/>
    </row>
    <row r="25511" spans="8:13" s="28" customFormat="1" x14ac:dyDescent="0.2">
      <c r="H25511" s="12"/>
      <c r="J25511" s="29"/>
      <c r="K25511" s="45"/>
      <c r="L25511" s="45"/>
      <c r="M25511" s="45"/>
    </row>
    <row r="25512" spans="8:13" s="28" customFormat="1" x14ac:dyDescent="0.2">
      <c r="H25512" s="12"/>
      <c r="J25512" s="29"/>
      <c r="K25512" s="45"/>
      <c r="L25512" s="45"/>
      <c r="M25512" s="45"/>
    </row>
    <row r="25513" spans="8:13" s="28" customFormat="1" x14ac:dyDescent="0.2">
      <c r="H25513" s="12"/>
      <c r="J25513" s="29"/>
      <c r="K25513" s="45"/>
      <c r="L25513" s="45"/>
      <c r="M25513" s="45"/>
    </row>
    <row r="25514" spans="8:13" s="28" customFormat="1" x14ac:dyDescent="0.2">
      <c r="H25514" s="12"/>
      <c r="J25514" s="29"/>
      <c r="K25514" s="45"/>
      <c r="L25514" s="45"/>
      <c r="M25514" s="45"/>
    </row>
    <row r="25515" spans="8:13" s="28" customFormat="1" x14ac:dyDescent="0.2">
      <c r="H25515" s="12"/>
      <c r="J25515" s="29"/>
      <c r="K25515" s="45"/>
      <c r="L25515" s="45"/>
      <c r="M25515" s="45"/>
    </row>
    <row r="25516" spans="8:13" s="28" customFormat="1" x14ac:dyDescent="0.2">
      <c r="H25516" s="12"/>
      <c r="J25516" s="29"/>
      <c r="K25516" s="45"/>
      <c r="L25516" s="45"/>
      <c r="M25516" s="45"/>
    </row>
    <row r="25517" spans="8:13" s="28" customFormat="1" x14ac:dyDescent="0.2">
      <c r="H25517" s="12"/>
      <c r="J25517" s="29"/>
      <c r="K25517" s="45"/>
      <c r="L25517" s="45"/>
      <c r="M25517" s="45"/>
    </row>
    <row r="25518" spans="8:13" s="28" customFormat="1" x14ac:dyDescent="0.2">
      <c r="H25518" s="12"/>
      <c r="J25518" s="29"/>
      <c r="K25518" s="45"/>
      <c r="L25518" s="45"/>
      <c r="M25518" s="45"/>
    </row>
    <row r="25519" spans="8:13" s="28" customFormat="1" x14ac:dyDescent="0.2">
      <c r="H25519" s="12"/>
      <c r="J25519" s="29"/>
      <c r="K25519" s="45"/>
      <c r="L25519" s="45"/>
      <c r="M25519" s="45"/>
    </row>
    <row r="25520" spans="8:13" s="28" customFormat="1" x14ac:dyDescent="0.2">
      <c r="H25520" s="12"/>
      <c r="J25520" s="29"/>
      <c r="K25520" s="45"/>
      <c r="L25520" s="45"/>
      <c r="M25520" s="45"/>
    </row>
    <row r="25521" spans="8:13" s="28" customFormat="1" x14ac:dyDescent="0.2">
      <c r="H25521" s="12"/>
      <c r="J25521" s="29"/>
      <c r="K25521" s="45"/>
      <c r="L25521" s="45"/>
      <c r="M25521" s="45"/>
    </row>
    <row r="25522" spans="8:13" s="28" customFormat="1" x14ac:dyDescent="0.2">
      <c r="H25522" s="12"/>
      <c r="J25522" s="29"/>
      <c r="K25522" s="45"/>
      <c r="L25522" s="45"/>
      <c r="M25522" s="45"/>
    </row>
    <row r="25523" spans="8:13" s="28" customFormat="1" x14ac:dyDescent="0.2">
      <c r="H25523" s="12"/>
      <c r="J25523" s="29"/>
      <c r="K25523" s="45"/>
      <c r="L25523" s="45"/>
      <c r="M25523" s="45"/>
    </row>
    <row r="25524" spans="8:13" s="28" customFormat="1" x14ac:dyDescent="0.2">
      <c r="H25524" s="12"/>
      <c r="J25524" s="29"/>
      <c r="K25524" s="45"/>
      <c r="L25524" s="45"/>
      <c r="M25524" s="45"/>
    </row>
    <row r="25525" spans="8:13" s="28" customFormat="1" x14ac:dyDescent="0.2">
      <c r="H25525" s="12"/>
      <c r="J25525" s="29"/>
      <c r="K25525" s="45"/>
      <c r="L25525" s="45"/>
      <c r="M25525" s="45"/>
    </row>
    <row r="25526" spans="8:13" s="28" customFormat="1" x14ac:dyDescent="0.2">
      <c r="H25526" s="12"/>
      <c r="J25526" s="29"/>
      <c r="K25526" s="45"/>
      <c r="L25526" s="45"/>
      <c r="M25526" s="45"/>
    </row>
    <row r="25527" spans="8:13" s="28" customFormat="1" x14ac:dyDescent="0.2">
      <c r="H25527" s="12"/>
      <c r="J25527" s="29"/>
      <c r="K25527" s="45"/>
      <c r="L25527" s="45"/>
      <c r="M25527" s="45"/>
    </row>
    <row r="25528" spans="8:13" s="28" customFormat="1" x14ac:dyDescent="0.2">
      <c r="H25528" s="12"/>
      <c r="J25528" s="29"/>
      <c r="K25528" s="45"/>
      <c r="L25528" s="45"/>
      <c r="M25528" s="45"/>
    </row>
    <row r="25529" spans="8:13" s="28" customFormat="1" x14ac:dyDescent="0.2">
      <c r="H25529" s="12"/>
      <c r="J25529" s="29"/>
      <c r="K25529" s="45"/>
      <c r="L25529" s="45"/>
      <c r="M25529" s="45"/>
    </row>
    <row r="25530" spans="8:13" s="28" customFormat="1" x14ac:dyDescent="0.2">
      <c r="H25530" s="12"/>
      <c r="J25530" s="29"/>
      <c r="K25530" s="45"/>
      <c r="L25530" s="45"/>
      <c r="M25530" s="45"/>
    </row>
    <row r="25531" spans="8:13" s="28" customFormat="1" x14ac:dyDescent="0.2">
      <c r="H25531" s="12"/>
      <c r="J25531" s="29"/>
      <c r="K25531" s="45"/>
      <c r="L25531" s="45"/>
      <c r="M25531" s="45"/>
    </row>
    <row r="25532" spans="8:13" s="28" customFormat="1" x14ac:dyDescent="0.2">
      <c r="H25532" s="12"/>
      <c r="J25532" s="29"/>
      <c r="K25532" s="45"/>
      <c r="L25532" s="45"/>
      <c r="M25532" s="45"/>
    </row>
    <row r="25533" spans="8:13" s="28" customFormat="1" x14ac:dyDescent="0.2">
      <c r="H25533" s="12"/>
      <c r="J25533" s="29"/>
      <c r="K25533" s="45"/>
      <c r="L25533" s="45"/>
      <c r="M25533" s="45"/>
    </row>
    <row r="25534" spans="8:13" s="28" customFormat="1" x14ac:dyDescent="0.2">
      <c r="H25534" s="12"/>
      <c r="J25534" s="29"/>
      <c r="K25534" s="45"/>
      <c r="L25534" s="45"/>
      <c r="M25534" s="45"/>
    </row>
    <row r="25535" spans="8:13" s="28" customFormat="1" x14ac:dyDescent="0.2">
      <c r="H25535" s="12"/>
      <c r="J25535" s="29"/>
      <c r="K25535" s="45"/>
      <c r="L25535" s="45"/>
      <c r="M25535" s="45"/>
    </row>
    <row r="25536" spans="8:13" s="28" customFormat="1" x14ac:dyDescent="0.2">
      <c r="H25536" s="12"/>
      <c r="J25536" s="29"/>
      <c r="K25536" s="45"/>
      <c r="L25536" s="45"/>
      <c r="M25536" s="45"/>
    </row>
    <row r="25537" spans="8:13" s="28" customFormat="1" x14ac:dyDescent="0.2">
      <c r="H25537" s="12"/>
      <c r="J25537" s="29"/>
      <c r="K25537" s="45"/>
      <c r="L25537" s="45"/>
      <c r="M25537" s="45"/>
    </row>
    <row r="25538" spans="8:13" s="28" customFormat="1" x14ac:dyDescent="0.2">
      <c r="H25538" s="12"/>
      <c r="J25538" s="29"/>
      <c r="K25538" s="45"/>
      <c r="L25538" s="45"/>
      <c r="M25538" s="45"/>
    </row>
    <row r="25539" spans="8:13" s="28" customFormat="1" x14ac:dyDescent="0.2">
      <c r="H25539" s="12"/>
      <c r="J25539" s="29"/>
      <c r="K25539" s="45"/>
      <c r="L25539" s="45"/>
      <c r="M25539" s="45"/>
    </row>
    <row r="25540" spans="8:13" s="28" customFormat="1" x14ac:dyDescent="0.2">
      <c r="H25540" s="12"/>
      <c r="J25540" s="29"/>
      <c r="K25540" s="45"/>
      <c r="L25540" s="45"/>
      <c r="M25540" s="45"/>
    </row>
    <row r="25541" spans="8:13" s="28" customFormat="1" x14ac:dyDescent="0.2">
      <c r="H25541" s="12"/>
      <c r="J25541" s="29"/>
      <c r="K25541" s="45"/>
      <c r="L25541" s="45"/>
      <c r="M25541" s="45"/>
    </row>
    <row r="25542" spans="8:13" s="28" customFormat="1" x14ac:dyDescent="0.2">
      <c r="H25542" s="12"/>
      <c r="J25542" s="29"/>
      <c r="K25542" s="45"/>
      <c r="L25542" s="45"/>
      <c r="M25542" s="45"/>
    </row>
    <row r="25543" spans="8:13" s="28" customFormat="1" x14ac:dyDescent="0.2">
      <c r="H25543" s="12"/>
      <c r="J25543" s="29"/>
      <c r="K25543" s="45"/>
      <c r="L25543" s="45"/>
      <c r="M25543" s="45"/>
    </row>
    <row r="25544" spans="8:13" s="28" customFormat="1" x14ac:dyDescent="0.2">
      <c r="H25544" s="12"/>
      <c r="J25544" s="29"/>
      <c r="K25544" s="45"/>
      <c r="L25544" s="45"/>
      <c r="M25544" s="45"/>
    </row>
    <row r="25545" spans="8:13" s="28" customFormat="1" x14ac:dyDescent="0.2">
      <c r="H25545" s="12"/>
      <c r="J25545" s="29"/>
      <c r="K25545" s="45"/>
      <c r="L25545" s="45"/>
      <c r="M25545" s="45"/>
    </row>
    <row r="25546" spans="8:13" s="28" customFormat="1" x14ac:dyDescent="0.2">
      <c r="H25546" s="12"/>
      <c r="J25546" s="29"/>
      <c r="K25546" s="45"/>
      <c r="L25546" s="45"/>
      <c r="M25546" s="45"/>
    </row>
    <row r="25547" spans="8:13" s="28" customFormat="1" x14ac:dyDescent="0.2">
      <c r="H25547" s="12"/>
      <c r="J25547" s="29"/>
      <c r="K25547" s="45"/>
      <c r="L25547" s="45"/>
      <c r="M25547" s="45"/>
    </row>
    <row r="25548" spans="8:13" s="28" customFormat="1" x14ac:dyDescent="0.2">
      <c r="H25548" s="12"/>
      <c r="J25548" s="29"/>
      <c r="K25548" s="45"/>
      <c r="L25548" s="45"/>
      <c r="M25548" s="45"/>
    </row>
    <row r="25549" spans="8:13" s="28" customFormat="1" x14ac:dyDescent="0.2">
      <c r="H25549" s="12"/>
      <c r="J25549" s="29"/>
      <c r="K25549" s="45"/>
      <c r="L25549" s="45"/>
      <c r="M25549" s="45"/>
    </row>
    <row r="25550" spans="8:13" s="28" customFormat="1" x14ac:dyDescent="0.2">
      <c r="H25550" s="12"/>
      <c r="J25550" s="29"/>
      <c r="K25550" s="45"/>
      <c r="L25550" s="45"/>
      <c r="M25550" s="45"/>
    </row>
    <row r="25551" spans="8:13" s="28" customFormat="1" x14ac:dyDescent="0.2">
      <c r="H25551" s="12"/>
      <c r="J25551" s="29"/>
      <c r="K25551" s="45"/>
      <c r="L25551" s="45"/>
      <c r="M25551" s="45"/>
    </row>
    <row r="25552" spans="8:13" s="28" customFormat="1" x14ac:dyDescent="0.2">
      <c r="H25552" s="12"/>
      <c r="J25552" s="29"/>
      <c r="K25552" s="45"/>
      <c r="L25552" s="45"/>
      <c r="M25552" s="45"/>
    </row>
    <row r="25553" spans="8:13" s="28" customFormat="1" x14ac:dyDescent="0.2">
      <c r="H25553" s="12"/>
      <c r="J25553" s="29"/>
      <c r="K25553" s="45"/>
      <c r="L25553" s="45"/>
      <c r="M25553" s="45"/>
    </row>
    <row r="25554" spans="8:13" s="28" customFormat="1" x14ac:dyDescent="0.2">
      <c r="H25554" s="12"/>
      <c r="J25554" s="29"/>
      <c r="K25554" s="45"/>
      <c r="L25554" s="45"/>
      <c r="M25554" s="45"/>
    </row>
    <row r="25555" spans="8:13" s="28" customFormat="1" x14ac:dyDescent="0.2">
      <c r="H25555" s="12"/>
      <c r="J25555" s="29"/>
      <c r="K25555" s="45"/>
      <c r="L25555" s="45"/>
      <c r="M25555" s="45"/>
    </row>
    <row r="25556" spans="8:13" s="28" customFormat="1" x14ac:dyDescent="0.2">
      <c r="H25556" s="12"/>
      <c r="J25556" s="29"/>
      <c r="K25556" s="45"/>
      <c r="L25556" s="45"/>
      <c r="M25556" s="45"/>
    </row>
    <row r="25557" spans="8:13" s="28" customFormat="1" x14ac:dyDescent="0.2">
      <c r="H25557" s="12"/>
      <c r="J25557" s="29"/>
      <c r="K25557" s="45"/>
      <c r="L25557" s="45"/>
      <c r="M25557" s="45"/>
    </row>
    <row r="25558" spans="8:13" s="28" customFormat="1" x14ac:dyDescent="0.2">
      <c r="H25558" s="12"/>
      <c r="J25558" s="29"/>
      <c r="K25558" s="45"/>
      <c r="L25558" s="45"/>
      <c r="M25558" s="45"/>
    </row>
    <row r="25559" spans="8:13" s="28" customFormat="1" x14ac:dyDescent="0.2">
      <c r="H25559" s="12"/>
      <c r="J25559" s="29"/>
      <c r="K25559" s="45"/>
      <c r="L25559" s="45"/>
      <c r="M25559" s="45"/>
    </row>
    <row r="25560" spans="8:13" s="28" customFormat="1" x14ac:dyDescent="0.2">
      <c r="H25560" s="12"/>
      <c r="J25560" s="29"/>
      <c r="K25560" s="45"/>
      <c r="L25560" s="45"/>
      <c r="M25560" s="45"/>
    </row>
    <row r="25561" spans="8:13" s="28" customFormat="1" x14ac:dyDescent="0.2">
      <c r="H25561" s="12"/>
      <c r="J25561" s="29"/>
      <c r="K25561" s="45"/>
      <c r="L25561" s="45"/>
      <c r="M25561" s="45"/>
    </row>
    <row r="25562" spans="8:13" s="28" customFormat="1" x14ac:dyDescent="0.2">
      <c r="H25562" s="12"/>
      <c r="J25562" s="29"/>
      <c r="K25562" s="45"/>
      <c r="L25562" s="45"/>
      <c r="M25562" s="45"/>
    </row>
    <row r="25563" spans="8:13" s="28" customFormat="1" x14ac:dyDescent="0.2">
      <c r="H25563" s="12"/>
      <c r="J25563" s="29"/>
      <c r="K25563" s="45"/>
      <c r="L25563" s="45"/>
      <c r="M25563" s="45"/>
    </row>
    <row r="25564" spans="8:13" s="28" customFormat="1" x14ac:dyDescent="0.2">
      <c r="H25564" s="12"/>
      <c r="J25564" s="29"/>
      <c r="K25564" s="45"/>
      <c r="L25564" s="45"/>
      <c r="M25564" s="45"/>
    </row>
    <row r="25565" spans="8:13" s="28" customFormat="1" x14ac:dyDescent="0.2">
      <c r="H25565" s="12"/>
      <c r="J25565" s="29"/>
      <c r="K25565" s="45"/>
      <c r="L25565" s="45"/>
      <c r="M25565" s="45"/>
    </row>
    <row r="25566" spans="8:13" s="28" customFormat="1" x14ac:dyDescent="0.2">
      <c r="H25566" s="12"/>
      <c r="J25566" s="29"/>
      <c r="K25566" s="45"/>
      <c r="L25566" s="45"/>
      <c r="M25566" s="45"/>
    </row>
    <row r="25567" spans="8:13" s="28" customFormat="1" x14ac:dyDescent="0.2">
      <c r="H25567" s="12"/>
      <c r="J25567" s="29"/>
      <c r="K25567" s="45"/>
      <c r="L25567" s="45"/>
      <c r="M25567" s="45"/>
    </row>
    <row r="25568" spans="8:13" s="28" customFormat="1" x14ac:dyDescent="0.2">
      <c r="H25568" s="12"/>
      <c r="J25568" s="29"/>
      <c r="K25568" s="45"/>
      <c r="L25568" s="45"/>
      <c r="M25568" s="45"/>
    </row>
    <row r="25569" spans="8:13" s="28" customFormat="1" x14ac:dyDescent="0.2">
      <c r="H25569" s="12"/>
      <c r="J25569" s="29"/>
      <c r="K25569" s="45"/>
      <c r="L25569" s="45"/>
      <c r="M25569" s="45"/>
    </row>
    <row r="25570" spans="8:13" s="28" customFormat="1" x14ac:dyDescent="0.2">
      <c r="H25570" s="12"/>
      <c r="J25570" s="29"/>
      <c r="K25570" s="45"/>
      <c r="L25570" s="45"/>
      <c r="M25570" s="45"/>
    </row>
    <row r="25571" spans="8:13" s="28" customFormat="1" x14ac:dyDescent="0.2">
      <c r="H25571" s="12"/>
      <c r="J25571" s="29"/>
      <c r="K25571" s="45"/>
      <c r="L25571" s="45"/>
      <c r="M25571" s="45"/>
    </row>
    <row r="25572" spans="8:13" s="28" customFormat="1" x14ac:dyDescent="0.2">
      <c r="H25572" s="12"/>
      <c r="J25572" s="29"/>
      <c r="K25572" s="45"/>
      <c r="L25572" s="45"/>
      <c r="M25572" s="45"/>
    </row>
    <row r="25573" spans="8:13" s="28" customFormat="1" x14ac:dyDescent="0.2">
      <c r="H25573" s="12"/>
      <c r="J25573" s="29"/>
      <c r="K25573" s="45"/>
      <c r="L25573" s="45"/>
      <c r="M25573" s="45"/>
    </row>
    <row r="25574" spans="8:13" s="28" customFormat="1" x14ac:dyDescent="0.2">
      <c r="H25574" s="12"/>
      <c r="J25574" s="29"/>
      <c r="K25574" s="45"/>
      <c r="L25574" s="45"/>
      <c r="M25574" s="45"/>
    </row>
    <row r="25575" spans="8:13" s="28" customFormat="1" x14ac:dyDescent="0.2">
      <c r="H25575" s="12"/>
      <c r="J25575" s="29"/>
      <c r="K25575" s="45"/>
      <c r="L25575" s="45"/>
      <c r="M25575" s="45"/>
    </row>
    <row r="25576" spans="8:13" s="28" customFormat="1" x14ac:dyDescent="0.2">
      <c r="H25576" s="12"/>
      <c r="J25576" s="29"/>
      <c r="K25576" s="45"/>
      <c r="L25576" s="45"/>
      <c r="M25576" s="45"/>
    </row>
    <row r="25577" spans="8:13" s="28" customFormat="1" x14ac:dyDescent="0.2">
      <c r="H25577" s="12"/>
      <c r="J25577" s="29"/>
      <c r="K25577" s="45"/>
      <c r="L25577" s="45"/>
      <c r="M25577" s="45"/>
    </row>
    <row r="25578" spans="8:13" s="28" customFormat="1" x14ac:dyDescent="0.2">
      <c r="H25578" s="12"/>
      <c r="J25578" s="29"/>
      <c r="K25578" s="45"/>
      <c r="L25578" s="45"/>
      <c r="M25578" s="45"/>
    </row>
    <row r="25579" spans="8:13" s="28" customFormat="1" x14ac:dyDescent="0.2">
      <c r="H25579" s="12"/>
      <c r="J25579" s="29"/>
      <c r="K25579" s="45"/>
      <c r="L25579" s="45"/>
      <c r="M25579" s="45"/>
    </row>
    <row r="25580" spans="8:13" s="28" customFormat="1" x14ac:dyDescent="0.2">
      <c r="H25580" s="12"/>
      <c r="J25580" s="29"/>
      <c r="K25580" s="45"/>
      <c r="L25580" s="45"/>
      <c r="M25580" s="45"/>
    </row>
    <row r="25581" spans="8:13" s="28" customFormat="1" x14ac:dyDescent="0.2">
      <c r="H25581" s="12"/>
      <c r="J25581" s="29"/>
      <c r="K25581" s="45"/>
      <c r="L25581" s="45"/>
      <c r="M25581" s="45"/>
    </row>
    <row r="25582" spans="8:13" s="28" customFormat="1" x14ac:dyDescent="0.2">
      <c r="H25582" s="12"/>
      <c r="J25582" s="29"/>
      <c r="K25582" s="45"/>
      <c r="L25582" s="45"/>
      <c r="M25582" s="45"/>
    </row>
    <row r="25583" spans="8:13" s="28" customFormat="1" x14ac:dyDescent="0.2">
      <c r="H25583" s="12"/>
      <c r="J25583" s="29"/>
      <c r="K25583" s="45"/>
      <c r="L25583" s="45"/>
      <c r="M25583" s="45"/>
    </row>
    <row r="25584" spans="8:13" s="28" customFormat="1" x14ac:dyDescent="0.2">
      <c r="H25584" s="12"/>
      <c r="J25584" s="29"/>
      <c r="K25584" s="45"/>
      <c r="L25584" s="45"/>
      <c r="M25584" s="45"/>
    </row>
    <row r="25585" spans="8:13" s="28" customFormat="1" x14ac:dyDescent="0.2">
      <c r="H25585" s="12"/>
      <c r="J25585" s="29"/>
      <c r="K25585" s="45"/>
      <c r="L25585" s="45"/>
      <c r="M25585" s="45"/>
    </row>
    <row r="25586" spans="8:13" s="28" customFormat="1" x14ac:dyDescent="0.2">
      <c r="H25586" s="12"/>
      <c r="J25586" s="29"/>
      <c r="K25586" s="45"/>
      <c r="L25586" s="45"/>
      <c r="M25586" s="45"/>
    </row>
    <row r="25587" spans="8:13" s="28" customFormat="1" x14ac:dyDescent="0.2">
      <c r="H25587" s="12"/>
      <c r="J25587" s="29"/>
      <c r="K25587" s="45"/>
      <c r="L25587" s="45"/>
      <c r="M25587" s="45"/>
    </row>
    <row r="25588" spans="8:13" s="28" customFormat="1" x14ac:dyDescent="0.2">
      <c r="H25588" s="12"/>
      <c r="J25588" s="29"/>
      <c r="K25588" s="45"/>
      <c r="L25588" s="45"/>
      <c r="M25588" s="45"/>
    </row>
    <row r="25589" spans="8:13" s="28" customFormat="1" x14ac:dyDescent="0.2">
      <c r="H25589" s="12"/>
      <c r="J25589" s="29"/>
      <c r="K25589" s="45"/>
      <c r="L25589" s="45"/>
      <c r="M25589" s="45"/>
    </row>
    <row r="25590" spans="8:13" s="28" customFormat="1" x14ac:dyDescent="0.2">
      <c r="H25590" s="12"/>
      <c r="J25590" s="29"/>
      <c r="K25590" s="45"/>
      <c r="L25590" s="45"/>
      <c r="M25590" s="45"/>
    </row>
    <row r="25591" spans="8:13" s="28" customFormat="1" x14ac:dyDescent="0.2">
      <c r="H25591" s="12"/>
      <c r="J25591" s="29"/>
      <c r="K25591" s="45"/>
      <c r="L25591" s="45"/>
      <c r="M25591" s="45"/>
    </row>
    <row r="25592" spans="8:13" s="28" customFormat="1" x14ac:dyDescent="0.2">
      <c r="H25592" s="12"/>
      <c r="J25592" s="29"/>
      <c r="K25592" s="45"/>
      <c r="L25592" s="45"/>
      <c r="M25592" s="45"/>
    </row>
    <row r="25593" spans="8:13" s="28" customFormat="1" x14ac:dyDescent="0.2">
      <c r="H25593" s="12"/>
      <c r="J25593" s="29"/>
      <c r="K25593" s="45"/>
      <c r="L25593" s="45"/>
      <c r="M25593" s="45"/>
    </row>
    <row r="25594" spans="8:13" s="28" customFormat="1" x14ac:dyDescent="0.2">
      <c r="H25594" s="12"/>
      <c r="J25594" s="29"/>
      <c r="K25594" s="45"/>
      <c r="L25594" s="45"/>
      <c r="M25594" s="45"/>
    </row>
    <row r="25595" spans="8:13" s="28" customFormat="1" x14ac:dyDescent="0.2">
      <c r="H25595" s="12"/>
      <c r="J25595" s="29"/>
      <c r="K25595" s="45"/>
      <c r="L25595" s="45"/>
      <c r="M25595" s="45"/>
    </row>
    <row r="25596" spans="8:13" s="28" customFormat="1" x14ac:dyDescent="0.2">
      <c r="H25596" s="12"/>
      <c r="J25596" s="29"/>
      <c r="K25596" s="45"/>
      <c r="L25596" s="45"/>
      <c r="M25596" s="45"/>
    </row>
    <row r="25597" spans="8:13" s="28" customFormat="1" x14ac:dyDescent="0.2">
      <c r="H25597" s="12"/>
      <c r="J25597" s="29"/>
      <c r="K25597" s="45"/>
      <c r="L25597" s="45"/>
      <c r="M25597" s="45"/>
    </row>
    <row r="25598" spans="8:13" s="28" customFormat="1" x14ac:dyDescent="0.2">
      <c r="H25598" s="12"/>
      <c r="J25598" s="29"/>
      <c r="K25598" s="45"/>
      <c r="L25598" s="45"/>
      <c r="M25598" s="45"/>
    </row>
    <row r="25599" spans="8:13" s="28" customFormat="1" x14ac:dyDescent="0.2">
      <c r="H25599" s="12"/>
      <c r="J25599" s="29"/>
      <c r="K25599" s="45"/>
      <c r="L25599" s="45"/>
      <c r="M25599" s="45"/>
    </row>
    <row r="25600" spans="8:13" s="28" customFormat="1" x14ac:dyDescent="0.2">
      <c r="H25600" s="12"/>
      <c r="J25600" s="29"/>
      <c r="K25600" s="45"/>
      <c r="L25600" s="45"/>
      <c r="M25600" s="45"/>
    </row>
    <row r="25601" spans="8:13" s="28" customFormat="1" x14ac:dyDescent="0.2">
      <c r="H25601" s="12"/>
      <c r="J25601" s="29"/>
      <c r="K25601" s="45"/>
      <c r="L25601" s="45"/>
      <c r="M25601" s="45"/>
    </row>
    <row r="25602" spans="8:13" s="28" customFormat="1" x14ac:dyDescent="0.2">
      <c r="H25602" s="12"/>
      <c r="J25602" s="29"/>
      <c r="K25602" s="45"/>
      <c r="L25602" s="45"/>
      <c r="M25602" s="45"/>
    </row>
    <row r="25603" spans="8:13" s="28" customFormat="1" x14ac:dyDescent="0.2">
      <c r="H25603" s="12"/>
      <c r="J25603" s="29"/>
      <c r="K25603" s="45"/>
      <c r="L25603" s="45"/>
      <c r="M25603" s="45"/>
    </row>
    <row r="25604" spans="8:13" s="28" customFormat="1" x14ac:dyDescent="0.2">
      <c r="H25604" s="12"/>
      <c r="J25604" s="29"/>
      <c r="K25604" s="45"/>
      <c r="L25604" s="45"/>
      <c r="M25604" s="45"/>
    </row>
    <row r="25605" spans="8:13" s="28" customFormat="1" x14ac:dyDescent="0.2">
      <c r="H25605" s="12"/>
      <c r="J25605" s="29"/>
      <c r="K25605" s="45"/>
      <c r="L25605" s="45"/>
      <c r="M25605" s="45"/>
    </row>
    <row r="25606" spans="8:13" s="28" customFormat="1" x14ac:dyDescent="0.2">
      <c r="H25606" s="12"/>
      <c r="J25606" s="29"/>
      <c r="K25606" s="45"/>
      <c r="L25606" s="45"/>
      <c r="M25606" s="45"/>
    </row>
    <row r="25607" spans="8:13" s="28" customFormat="1" x14ac:dyDescent="0.2">
      <c r="H25607" s="12"/>
      <c r="J25607" s="29"/>
      <c r="K25607" s="45"/>
      <c r="L25607" s="45"/>
      <c r="M25607" s="45"/>
    </row>
    <row r="25608" spans="8:13" s="28" customFormat="1" x14ac:dyDescent="0.2">
      <c r="H25608" s="12"/>
      <c r="J25608" s="29"/>
      <c r="K25608" s="45"/>
      <c r="L25608" s="45"/>
      <c r="M25608" s="45"/>
    </row>
    <row r="25609" spans="8:13" s="28" customFormat="1" x14ac:dyDescent="0.2">
      <c r="H25609" s="12"/>
      <c r="J25609" s="29"/>
      <c r="K25609" s="45"/>
      <c r="L25609" s="45"/>
      <c r="M25609" s="45"/>
    </row>
    <row r="25610" spans="8:13" s="28" customFormat="1" x14ac:dyDescent="0.2">
      <c r="H25610" s="12"/>
      <c r="J25610" s="29"/>
      <c r="K25610" s="45"/>
      <c r="L25610" s="45"/>
      <c r="M25610" s="45"/>
    </row>
    <row r="25611" spans="8:13" s="28" customFormat="1" x14ac:dyDescent="0.2">
      <c r="H25611" s="12"/>
      <c r="J25611" s="29"/>
      <c r="K25611" s="45"/>
      <c r="L25611" s="45"/>
      <c r="M25611" s="45"/>
    </row>
    <row r="25612" spans="8:13" s="28" customFormat="1" x14ac:dyDescent="0.2">
      <c r="H25612" s="12"/>
      <c r="J25612" s="29"/>
      <c r="K25612" s="45"/>
      <c r="L25612" s="45"/>
      <c r="M25612" s="45"/>
    </row>
    <row r="25613" spans="8:13" s="28" customFormat="1" x14ac:dyDescent="0.2">
      <c r="H25613" s="12"/>
      <c r="J25613" s="29"/>
      <c r="K25613" s="45"/>
      <c r="L25613" s="45"/>
      <c r="M25613" s="45"/>
    </row>
    <row r="25614" spans="8:13" s="28" customFormat="1" x14ac:dyDescent="0.2">
      <c r="H25614" s="12"/>
      <c r="J25614" s="29"/>
      <c r="K25614" s="45"/>
      <c r="L25614" s="45"/>
      <c r="M25614" s="45"/>
    </row>
    <row r="25615" spans="8:13" s="28" customFormat="1" x14ac:dyDescent="0.2">
      <c r="H25615" s="12"/>
      <c r="J25615" s="29"/>
      <c r="K25615" s="45"/>
      <c r="L25615" s="45"/>
      <c r="M25615" s="45"/>
    </row>
    <row r="25616" spans="8:13" s="28" customFormat="1" x14ac:dyDescent="0.2">
      <c r="H25616" s="12"/>
      <c r="J25616" s="29"/>
      <c r="K25616" s="45"/>
      <c r="L25616" s="45"/>
      <c r="M25616" s="45"/>
    </row>
    <row r="25617" spans="8:13" s="28" customFormat="1" x14ac:dyDescent="0.2">
      <c r="H25617" s="12"/>
      <c r="J25617" s="29"/>
      <c r="K25617" s="45"/>
      <c r="L25617" s="45"/>
      <c r="M25617" s="45"/>
    </row>
    <row r="25618" spans="8:13" s="28" customFormat="1" x14ac:dyDescent="0.2">
      <c r="H25618" s="12"/>
      <c r="J25618" s="29"/>
      <c r="K25618" s="45"/>
      <c r="L25618" s="45"/>
      <c r="M25618" s="45"/>
    </row>
    <row r="25619" spans="8:13" s="28" customFormat="1" x14ac:dyDescent="0.2">
      <c r="H25619" s="12"/>
      <c r="J25619" s="29"/>
      <c r="K25619" s="45"/>
      <c r="L25619" s="45"/>
      <c r="M25619" s="45"/>
    </row>
    <row r="25620" spans="8:13" s="28" customFormat="1" x14ac:dyDescent="0.2">
      <c r="H25620" s="12"/>
      <c r="J25620" s="29"/>
      <c r="K25620" s="45"/>
      <c r="L25620" s="45"/>
      <c r="M25620" s="45"/>
    </row>
    <row r="25621" spans="8:13" s="28" customFormat="1" x14ac:dyDescent="0.2">
      <c r="H25621" s="12"/>
      <c r="J25621" s="29"/>
      <c r="K25621" s="45"/>
      <c r="L25621" s="45"/>
      <c r="M25621" s="45"/>
    </row>
    <row r="25622" spans="8:13" s="28" customFormat="1" x14ac:dyDescent="0.2">
      <c r="H25622" s="12"/>
      <c r="J25622" s="29"/>
      <c r="K25622" s="45"/>
      <c r="L25622" s="45"/>
      <c r="M25622" s="45"/>
    </row>
    <row r="25623" spans="8:13" s="28" customFormat="1" x14ac:dyDescent="0.2">
      <c r="H25623" s="12"/>
      <c r="J25623" s="29"/>
      <c r="K25623" s="45"/>
      <c r="L25623" s="45"/>
      <c r="M25623" s="45"/>
    </row>
    <row r="25624" spans="8:13" s="28" customFormat="1" x14ac:dyDescent="0.2">
      <c r="H25624" s="12"/>
      <c r="J25624" s="29"/>
      <c r="K25624" s="45"/>
      <c r="L25624" s="45"/>
      <c r="M25624" s="45"/>
    </row>
    <row r="25625" spans="8:13" s="28" customFormat="1" x14ac:dyDescent="0.2">
      <c r="H25625" s="12"/>
      <c r="J25625" s="29"/>
      <c r="K25625" s="45"/>
      <c r="L25625" s="45"/>
      <c r="M25625" s="45"/>
    </row>
    <row r="25626" spans="8:13" s="28" customFormat="1" x14ac:dyDescent="0.2">
      <c r="H25626" s="12"/>
      <c r="J25626" s="29"/>
      <c r="K25626" s="45"/>
      <c r="L25626" s="45"/>
      <c r="M25626" s="45"/>
    </row>
    <row r="25627" spans="8:13" s="28" customFormat="1" x14ac:dyDescent="0.2">
      <c r="H25627" s="12"/>
      <c r="J25627" s="29"/>
      <c r="K25627" s="45"/>
      <c r="L25627" s="45"/>
      <c r="M25627" s="45"/>
    </row>
    <row r="25628" spans="8:13" s="28" customFormat="1" x14ac:dyDescent="0.2">
      <c r="H25628" s="12"/>
      <c r="J25628" s="29"/>
      <c r="K25628" s="45"/>
      <c r="L25628" s="45"/>
      <c r="M25628" s="45"/>
    </row>
    <row r="25629" spans="8:13" s="28" customFormat="1" x14ac:dyDescent="0.2">
      <c r="H25629" s="12"/>
      <c r="J25629" s="29"/>
      <c r="K25629" s="45"/>
      <c r="L25629" s="45"/>
      <c r="M25629" s="45"/>
    </row>
    <row r="25630" spans="8:13" s="28" customFormat="1" x14ac:dyDescent="0.2">
      <c r="H25630" s="12"/>
      <c r="J25630" s="29"/>
      <c r="K25630" s="45"/>
      <c r="L25630" s="45"/>
      <c r="M25630" s="45"/>
    </row>
    <row r="25631" spans="8:13" s="28" customFormat="1" x14ac:dyDescent="0.2">
      <c r="H25631" s="12"/>
      <c r="J25631" s="29"/>
      <c r="K25631" s="45"/>
      <c r="L25631" s="45"/>
      <c r="M25631" s="45"/>
    </row>
    <row r="25632" spans="8:13" s="28" customFormat="1" x14ac:dyDescent="0.2">
      <c r="H25632" s="12"/>
      <c r="J25632" s="29"/>
      <c r="K25632" s="45"/>
      <c r="L25632" s="45"/>
      <c r="M25632" s="45"/>
    </row>
    <row r="25633" spans="8:13" s="28" customFormat="1" x14ac:dyDescent="0.2">
      <c r="H25633" s="12"/>
      <c r="J25633" s="29"/>
      <c r="K25633" s="45"/>
      <c r="L25633" s="45"/>
      <c r="M25633" s="45"/>
    </row>
    <row r="25634" spans="8:13" s="28" customFormat="1" x14ac:dyDescent="0.2">
      <c r="H25634" s="12"/>
      <c r="J25634" s="29"/>
      <c r="K25634" s="45"/>
      <c r="L25634" s="45"/>
      <c r="M25634" s="45"/>
    </row>
    <row r="25635" spans="8:13" s="28" customFormat="1" x14ac:dyDescent="0.2">
      <c r="H25635" s="12"/>
      <c r="J25635" s="29"/>
      <c r="K25635" s="45"/>
      <c r="L25635" s="45"/>
      <c r="M25635" s="45"/>
    </row>
    <row r="25636" spans="8:13" s="28" customFormat="1" x14ac:dyDescent="0.2">
      <c r="H25636" s="12"/>
      <c r="J25636" s="29"/>
      <c r="K25636" s="45"/>
      <c r="L25636" s="45"/>
      <c r="M25636" s="45"/>
    </row>
    <row r="25637" spans="8:13" s="28" customFormat="1" x14ac:dyDescent="0.2">
      <c r="H25637" s="12"/>
      <c r="J25637" s="29"/>
      <c r="K25637" s="45"/>
      <c r="L25637" s="45"/>
      <c r="M25637" s="45"/>
    </row>
    <row r="25638" spans="8:13" s="28" customFormat="1" x14ac:dyDescent="0.2">
      <c r="H25638" s="12"/>
      <c r="J25638" s="29"/>
      <c r="K25638" s="45"/>
      <c r="L25638" s="45"/>
      <c r="M25638" s="45"/>
    </row>
    <row r="25639" spans="8:13" s="28" customFormat="1" x14ac:dyDescent="0.2">
      <c r="H25639" s="12"/>
      <c r="J25639" s="29"/>
      <c r="K25639" s="45"/>
      <c r="L25639" s="45"/>
      <c r="M25639" s="45"/>
    </row>
    <row r="25640" spans="8:13" s="28" customFormat="1" x14ac:dyDescent="0.2">
      <c r="H25640" s="12"/>
      <c r="J25640" s="29"/>
      <c r="K25640" s="45"/>
      <c r="L25640" s="45"/>
      <c r="M25640" s="45"/>
    </row>
    <row r="25641" spans="8:13" s="28" customFormat="1" x14ac:dyDescent="0.2">
      <c r="H25641" s="12"/>
      <c r="J25641" s="29"/>
      <c r="K25641" s="45"/>
      <c r="L25641" s="45"/>
      <c r="M25641" s="45"/>
    </row>
    <row r="25642" spans="8:13" s="28" customFormat="1" x14ac:dyDescent="0.2">
      <c r="H25642" s="12"/>
      <c r="J25642" s="29"/>
      <c r="K25642" s="45"/>
      <c r="L25642" s="45"/>
      <c r="M25642" s="45"/>
    </row>
    <row r="25643" spans="8:13" s="28" customFormat="1" x14ac:dyDescent="0.2">
      <c r="H25643" s="12"/>
      <c r="J25643" s="29"/>
      <c r="K25643" s="45"/>
      <c r="L25643" s="45"/>
      <c r="M25643" s="45"/>
    </row>
    <row r="25644" spans="8:13" s="28" customFormat="1" x14ac:dyDescent="0.2">
      <c r="H25644" s="12"/>
      <c r="J25644" s="29"/>
      <c r="K25644" s="45"/>
      <c r="L25644" s="45"/>
      <c r="M25644" s="45"/>
    </row>
    <row r="25645" spans="8:13" s="28" customFormat="1" x14ac:dyDescent="0.2">
      <c r="H25645" s="12"/>
      <c r="J25645" s="29"/>
      <c r="K25645" s="45"/>
      <c r="L25645" s="45"/>
      <c r="M25645" s="45"/>
    </row>
    <row r="25646" spans="8:13" s="28" customFormat="1" x14ac:dyDescent="0.2">
      <c r="H25646" s="12"/>
      <c r="J25646" s="29"/>
      <c r="K25646" s="45"/>
      <c r="L25646" s="45"/>
      <c r="M25646" s="45"/>
    </row>
    <row r="25647" spans="8:13" s="28" customFormat="1" x14ac:dyDescent="0.2">
      <c r="H25647" s="12"/>
      <c r="J25647" s="29"/>
      <c r="K25647" s="45"/>
      <c r="L25647" s="45"/>
      <c r="M25647" s="45"/>
    </row>
    <row r="25648" spans="8:13" s="28" customFormat="1" x14ac:dyDescent="0.2">
      <c r="H25648" s="12"/>
      <c r="J25648" s="29"/>
      <c r="K25648" s="45"/>
      <c r="L25648" s="45"/>
      <c r="M25648" s="45"/>
    </row>
    <row r="25649" spans="8:13" s="28" customFormat="1" x14ac:dyDescent="0.2">
      <c r="H25649" s="12"/>
      <c r="J25649" s="29"/>
      <c r="K25649" s="45"/>
      <c r="L25649" s="45"/>
      <c r="M25649" s="45"/>
    </row>
    <row r="25650" spans="8:13" s="28" customFormat="1" x14ac:dyDescent="0.2">
      <c r="H25650" s="12"/>
      <c r="J25650" s="29"/>
      <c r="K25650" s="45"/>
      <c r="L25650" s="45"/>
      <c r="M25650" s="45"/>
    </row>
    <row r="25651" spans="8:13" s="28" customFormat="1" x14ac:dyDescent="0.2">
      <c r="H25651" s="12"/>
      <c r="J25651" s="29"/>
      <c r="K25651" s="45"/>
      <c r="L25651" s="45"/>
      <c r="M25651" s="45"/>
    </row>
    <row r="25652" spans="8:13" s="28" customFormat="1" x14ac:dyDescent="0.2">
      <c r="H25652" s="12"/>
      <c r="J25652" s="29"/>
      <c r="K25652" s="45"/>
      <c r="L25652" s="45"/>
      <c r="M25652" s="45"/>
    </row>
    <row r="25653" spans="8:13" s="28" customFormat="1" x14ac:dyDescent="0.2">
      <c r="H25653" s="12"/>
      <c r="J25653" s="29"/>
      <c r="K25653" s="45"/>
      <c r="L25653" s="45"/>
      <c r="M25653" s="45"/>
    </row>
    <row r="25654" spans="8:13" s="28" customFormat="1" x14ac:dyDescent="0.2">
      <c r="H25654" s="12"/>
      <c r="J25654" s="29"/>
      <c r="K25654" s="45"/>
      <c r="L25654" s="45"/>
      <c r="M25654" s="45"/>
    </row>
    <row r="25655" spans="8:13" s="28" customFormat="1" x14ac:dyDescent="0.2">
      <c r="H25655" s="12"/>
      <c r="J25655" s="29"/>
      <c r="K25655" s="45"/>
      <c r="L25655" s="45"/>
      <c r="M25655" s="45"/>
    </row>
    <row r="25656" spans="8:13" s="28" customFormat="1" x14ac:dyDescent="0.2">
      <c r="H25656" s="12"/>
      <c r="J25656" s="29"/>
      <c r="K25656" s="45"/>
      <c r="L25656" s="45"/>
      <c r="M25656" s="45"/>
    </row>
    <row r="25657" spans="8:13" s="28" customFormat="1" x14ac:dyDescent="0.2">
      <c r="H25657" s="12"/>
      <c r="J25657" s="29"/>
      <c r="K25657" s="45"/>
      <c r="L25657" s="45"/>
      <c r="M25657" s="45"/>
    </row>
    <row r="25658" spans="8:13" s="28" customFormat="1" x14ac:dyDescent="0.2">
      <c r="H25658" s="12"/>
      <c r="J25658" s="29"/>
      <c r="K25658" s="45"/>
      <c r="L25658" s="45"/>
      <c r="M25658" s="45"/>
    </row>
    <row r="25659" spans="8:13" s="28" customFormat="1" x14ac:dyDescent="0.2">
      <c r="H25659" s="12"/>
      <c r="J25659" s="29"/>
      <c r="K25659" s="45"/>
      <c r="L25659" s="45"/>
      <c r="M25659" s="45"/>
    </row>
    <row r="25660" spans="8:13" s="28" customFormat="1" x14ac:dyDescent="0.2">
      <c r="H25660" s="12"/>
      <c r="J25660" s="29"/>
      <c r="K25660" s="45"/>
      <c r="L25660" s="45"/>
      <c r="M25660" s="45"/>
    </row>
    <row r="25661" spans="8:13" s="28" customFormat="1" x14ac:dyDescent="0.2">
      <c r="H25661" s="12"/>
      <c r="J25661" s="29"/>
      <c r="K25661" s="45"/>
      <c r="L25661" s="45"/>
      <c r="M25661" s="45"/>
    </row>
    <row r="25662" spans="8:13" s="28" customFormat="1" x14ac:dyDescent="0.2">
      <c r="H25662" s="12"/>
      <c r="J25662" s="29"/>
      <c r="K25662" s="45"/>
      <c r="L25662" s="45"/>
      <c r="M25662" s="45"/>
    </row>
    <row r="25663" spans="8:13" s="28" customFormat="1" x14ac:dyDescent="0.2">
      <c r="H25663" s="12"/>
      <c r="J25663" s="29"/>
      <c r="K25663" s="45"/>
      <c r="L25663" s="45"/>
      <c r="M25663" s="45"/>
    </row>
    <row r="25664" spans="8:13" s="28" customFormat="1" x14ac:dyDescent="0.2">
      <c r="H25664" s="12"/>
      <c r="J25664" s="29"/>
      <c r="K25664" s="45"/>
      <c r="L25664" s="45"/>
      <c r="M25664" s="45"/>
    </row>
    <row r="25665" spans="8:13" s="28" customFormat="1" x14ac:dyDescent="0.2">
      <c r="H25665" s="12"/>
      <c r="J25665" s="29"/>
      <c r="K25665" s="45"/>
      <c r="L25665" s="45"/>
      <c r="M25665" s="45"/>
    </row>
    <row r="25666" spans="8:13" s="28" customFormat="1" x14ac:dyDescent="0.2">
      <c r="H25666" s="12"/>
      <c r="J25666" s="29"/>
      <c r="K25666" s="45"/>
      <c r="L25666" s="45"/>
      <c r="M25666" s="45"/>
    </row>
    <row r="25667" spans="8:13" s="28" customFormat="1" x14ac:dyDescent="0.2">
      <c r="H25667" s="12"/>
      <c r="J25667" s="29"/>
      <c r="K25667" s="45"/>
      <c r="L25667" s="45"/>
      <c r="M25667" s="45"/>
    </row>
    <row r="25668" spans="8:13" s="28" customFormat="1" x14ac:dyDescent="0.2">
      <c r="H25668" s="12"/>
      <c r="J25668" s="29"/>
      <c r="K25668" s="45"/>
      <c r="L25668" s="45"/>
      <c r="M25668" s="45"/>
    </row>
    <row r="25669" spans="8:13" s="28" customFormat="1" x14ac:dyDescent="0.2">
      <c r="H25669" s="12"/>
      <c r="J25669" s="29"/>
      <c r="K25669" s="45"/>
      <c r="L25669" s="45"/>
      <c r="M25669" s="45"/>
    </row>
    <row r="25670" spans="8:13" s="28" customFormat="1" x14ac:dyDescent="0.2">
      <c r="H25670" s="12"/>
      <c r="J25670" s="29"/>
      <c r="K25670" s="45"/>
      <c r="L25670" s="45"/>
      <c r="M25670" s="45"/>
    </row>
    <row r="25671" spans="8:13" s="28" customFormat="1" x14ac:dyDescent="0.2">
      <c r="H25671" s="12"/>
      <c r="J25671" s="29"/>
      <c r="K25671" s="45"/>
      <c r="L25671" s="45"/>
      <c r="M25671" s="45"/>
    </row>
    <row r="25672" spans="8:13" s="28" customFormat="1" x14ac:dyDescent="0.2">
      <c r="H25672" s="12"/>
      <c r="J25672" s="29"/>
      <c r="K25672" s="45"/>
      <c r="L25672" s="45"/>
      <c r="M25672" s="45"/>
    </row>
    <row r="25673" spans="8:13" s="28" customFormat="1" x14ac:dyDescent="0.2">
      <c r="H25673" s="12"/>
      <c r="J25673" s="29"/>
      <c r="K25673" s="45"/>
      <c r="L25673" s="45"/>
      <c r="M25673" s="45"/>
    </row>
    <row r="25674" spans="8:13" s="28" customFormat="1" x14ac:dyDescent="0.2">
      <c r="H25674" s="12"/>
      <c r="J25674" s="29"/>
      <c r="K25674" s="45"/>
      <c r="L25674" s="45"/>
      <c r="M25674" s="45"/>
    </row>
    <row r="25675" spans="8:13" s="28" customFormat="1" x14ac:dyDescent="0.2">
      <c r="H25675" s="12"/>
      <c r="J25675" s="29"/>
      <c r="K25675" s="45"/>
      <c r="L25675" s="45"/>
      <c r="M25675" s="45"/>
    </row>
    <row r="25676" spans="8:13" s="28" customFormat="1" x14ac:dyDescent="0.2">
      <c r="H25676" s="12"/>
      <c r="J25676" s="29"/>
      <c r="K25676" s="45"/>
      <c r="L25676" s="45"/>
      <c r="M25676" s="45"/>
    </row>
    <row r="25677" spans="8:13" s="28" customFormat="1" x14ac:dyDescent="0.2">
      <c r="H25677" s="12"/>
      <c r="J25677" s="29"/>
      <c r="K25677" s="45"/>
      <c r="L25677" s="45"/>
      <c r="M25677" s="45"/>
    </row>
    <row r="25678" spans="8:13" s="28" customFormat="1" x14ac:dyDescent="0.2">
      <c r="H25678" s="12"/>
      <c r="J25678" s="29"/>
      <c r="K25678" s="45"/>
      <c r="L25678" s="45"/>
      <c r="M25678" s="45"/>
    </row>
    <row r="25679" spans="8:13" s="28" customFormat="1" x14ac:dyDescent="0.2">
      <c r="H25679" s="12"/>
      <c r="J25679" s="29"/>
      <c r="K25679" s="45"/>
      <c r="L25679" s="45"/>
      <c r="M25679" s="45"/>
    </row>
    <row r="25680" spans="8:13" s="28" customFormat="1" x14ac:dyDescent="0.2">
      <c r="H25680" s="12"/>
      <c r="J25680" s="29"/>
      <c r="K25680" s="45"/>
      <c r="L25680" s="45"/>
      <c r="M25680" s="45"/>
    </row>
    <row r="25681" spans="8:13" s="28" customFormat="1" x14ac:dyDescent="0.2">
      <c r="H25681" s="12"/>
      <c r="J25681" s="29"/>
      <c r="K25681" s="45"/>
      <c r="L25681" s="45"/>
      <c r="M25681" s="45"/>
    </row>
    <row r="25682" spans="8:13" s="28" customFormat="1" x14ac:dyDescent="0.2">
      <c r="H25682" s="12"/>
      <c r="J25682" s="29"/>
      <c r="K25682" s="45"/>
      <c r="L25682" s="45"/>
      <c r="M25682" s="45"/>
    </row>
    <row r="25683" spans="8:13" s="28" customFormat="1" x14ac:dyDescent="0.2">
      <c r="H25683" s="12"/>
      <c r="J25683" s="29"/>
      <c r="K25683" s="45"/>
      <c r="L25683" s="45"/>
      <c r="M25683" s="45"/>
    </row>
    <row r="25684" spans="8:13" s="28" customFormat="1" x14ac:dyDescent="0.2">
      <c r="H25684" s="12"/>
      <c r="J25684" s="29"/>
      <c r="K25684" s="45"/>
      <c r="L25684" s="45"/>
      <c r="M25684" s="45"/>
    </row>
    <row r="25685" spans="8:13" s="28" customFormat="1" x14ac:dyDescent="0.2">
      <c r="H25685" s="12"/>
      <c r="J25685" s="29"/>
      <c r="K25685" s="45"/>
      <c r="L25685" s="45"/>
      <c r="M25685" s="45"/>
    </row>
    <row r="25686" spans="8:13" s="28" customFormat="1" x14ac:dyDescent="0.2">
      <c r="H25686" s="12"/>
      <c r="J25686" s="29"/>
      <c r="K25686" s="45"/>
      <c r="L25686" s="45"/>
      <c r="M25686" s="45"/>
    </row>
    <row r="25687" spans="8:13" s="28" customFormat="1" x14ac:dyDescent="0.2">
      <c r="H25687" s="12"/>
      <c r="J25687" s="29"/>
      <c r="K25687" s="45"/>
      <c r="L25687" s="45"/>
      <c r="M25687" s="45"/>
    </row>
    <row r="25688" spans="8:13" s="28" customFormat="1" x14ac:dyDescent="0.2">
      <c r="H25688" s="12"/>
      <c r="J25688" s="29"/>
      <c r="K25688" s="45"/>
      <c r="L25688" s="45"/>
      <c r="M25688" s="45"/>
    </row>
    <row r="25689" spans="8:13" s="28" customFormat="1" x14ac:dyDescent="0.2">
      <c r="H25689" s="12"/>
      <c r="J25689" s="29"/>
      <c r="K25689" s="45"/>
      <c r="L25689" s="45"/>
      <c r="M25689" s="45"/>
    </row>
    <row r="25690" spans="8:13" s="28" customFormat="1" x14ac:dyDescent="0.2">
      <c r="H25690" s="12"/>
      <c r="J25690" s="29"/>
      <c r="K25690" s="45"/>
      <c r="L25690" s="45"/>
      <c r="M25690" s="45"/>
    </row>
    <row r="25691" spans="8:13" s="28" customFormat="1" x14ac:dyDescent="0.2">
      <c r="H25691" s="12"/>
      <c r="J25691" s="29"/>
      <c r="K25691" s="45"/>
      <c r="L25691" s="45"/>
      <c r="M25691" s="45"/>
    </row>
    <row r="25692" spans="8:13" s="28" customFormat="1" x14ac:dyDescent="0.2">
      <c r="H25692" s="12"/>
      <c r="J25692" s="29"/>
      <c r="K25692" s="45"/>
      <c r="L25692" s="45"/>
      <c r="M25692" s="45"/>
    </row>
    <row r="25693" spans="8:13" s="28" customFormat="1" x14ac:dyDescent="0.2">
      <c r="H25693" s="12"/>
      <c r="J25693" s="29"/>
      <c r="K25693" s="45"/>
      <c r="L25693" s="45"/>
      <c r="M25693" s="45"/>
    </row>
    <row r="25694" spans="8:13" s="28" customFormat="1" x14ac:dyDescent="0.2">
      <c r="H25694" s="12"/>
      <c r="J25694" s="29"/>
      <c r="K25694" s="45"/>
      <c r="L25694" s="45"/>
      <c r="M25694" s="45"/>
    </row>
    <row r="25695" spans="8:13" s="28" customFormat="1" x14ac:dyDescent="0.2">
      <c r="H25695" s="12"/>
      <c r="J25695" s="29"/>
      <c r="K25695" s="45"/>
      <c r="L25695" s="45"/>
      <c r="M25695" s="45"/>
    </row>
    <row r="25696" spans="8:13" s="28" customFormat="1" x14ac:dyDescent="0.2">
      <c r="H25696" s="12"/>
      <c r="J25696" s="29"/>
      <c r="K25696" s="45"/>
      <c r="L25696" s="45"/>
      <c r="M25696" s="45"/>
    </row>
    <row r="25697" spans="8:13" s="28" customFormat="1" x14ac:dyDescent="0.2">
      <c r="H25697" s="12"/>
      <c r="J25697" s="29"/>
      <c r="K25697" s="45"/>
      <c r="L25697" s="45"/>
      <c r="M25697" s="45"/>
    </row>
    <row r="25698" spans="8:13" s="28" customFormat="1" x14ac:dyDescent="0.2">
      <c r="H25698" s="12"/>
      <c r="J25698" s="29"/>
      <c r="K25698" s="45"/>
      <c r="L25698" s="45"/>
      <c r="M25698" s="45"/>
    </row>
    <row r="25699" spans="8:13" s="28" customFormat="1" x14ac:dyDescent="0.2">
      <c r="H25699" s="12"/>
      <c r="J25699" s="29"/>
      <c r="K25699" s="45"/>
      <c r="L25699" s="45"/>
      <c r="M25699" s="45"/>
    </row>
    <row r="25700" spans="8:13" s="28" customFormat="1" x14ac:dyDescent="0.2">
      <c r="H25700" s="12"/>
      <c r="J25700" s="29"/>
      <c r="K25700" s="45"/>
      <c r="L25700" s="45"/>
      <c r="M25700" s="45"/>
    </row>
    <row r="25701" spans="8:13" s="28" customFormat="1" x14ac:dyDescent="0.2">
      <c r="H25701" s="12"/>
      <c r="J25701" s="29"/>
      <c r="K25701" s="45"/>
      <c r="L25701" s="45"/>
      <c r="M25701" s="45"/>
    </row>
    <row r="25702" spans="8:13" s="28" customFormat="1" x14ac:dyDescent="0.2">
      <c r="H25702" s="12"/>
      <c r="J25702" s="29"/>
      <c r="K25702" s="45"/>
      <c r="L25702" s="45"/>
      <c r="M25702" s="45"/>
    </row>
    <row r="25703" spans="8:13" s="28" customFormat="1" x14ac:dyDescent="0.2">
      <c r="H25703" s="12"/>
      <c r="J25703" s="29"/>
      <c r="K25703" s="45"/>
      <c r="L25703" s="45"/>
      <c r="M25703" s="45"/>
    </row>
    <row r="25704" spans="8:13" s="28" customFormat="1" x14ac:dyDescent="0.2">
      <c r="H25704" s="12"/>
      <c r="J25704" s="29"/>
      <c r="K25704" s="45"/>
      <c r="L25704" s="45"/>
      <c r="M25704" s="45"/>
    </row>
    <row r="25705" spans="8:13" s="28" customFormat="1" x14ac:dyDescent="0.2">
      <c r="H25705" s="12"/>
      <c r="J25705" s="29"/>
      <c r="K25705" s="45"/>
      <c r="L25705" s="45"/>
      <c r="M25705" s="45"/>
    </row>
    <row r="25706" spans="8:13" s="28" customFormat="1" x14ac:dyDescent="0.2">
      <c r="H25706" s="12"/>
      <c r="J25706" s="29"/>
      <c r="K25706" s="45"/>
      <c r="L25706" s="45"/>
      <c r="M25706" s="45"/>
    </row>
    <row r="25707" spans="8:13" s="28" customFormat="1" x14ac:dyDescent="0.2">
      <c r="H25707" s="12"/>
      <c r="J25707" s="29"/>
      <c r="K25707" s="45"/>
      <c r="L25707" s="45"/>
      <c r="M25707" s="45"/>
    </row>
    <row r="25708" spans="8:13" s="28" customFormat="1" x14ac:dyDescent="0.2">
      <c r="H25708" s="12"/>
      <c r="J25708" s="29"/>
      <c r="K25708" s="45"/>
      <c r="L25708" s="45"/>
      <c r="M25708" s="45"/>
    </row>
    <row r="25709" spans="8:13" s="28" customFormat="1" x14ac:dyDescent="0.2">
      <c r="H25709" s="12"/>
      <c r="J25709" s="29"/>
      <c r="K25709" s="45"/>
      <c r="L25709" s="45"/>
      <c r="M25709" s="45"/>
    </row>
    <row r="25710" spans="8:13" s="28" customFormat="1" x14ac:dyDescent="0.2">
      <c r="H25710" s="12"/>
      <c r="J25710" s="29"/>
      <c r="K25710" s="45"/>
      <c r="L25710" s="45"/>
      <c r="M25710" s="45"/>
    </row>
    <row r="25711" spans="8:13" s="28" customFormat="1" x14ac:dyDescent="0.2">
      <c r="H25711" s="12"/>
      <c r="J25711" s="29"/>
      <c r="K25711" s="45"/>
      <c r="L25711" s="45"/>
      <c r="M25711" s="45"/>
    </row>
    <row r="25712" spans="8:13" s="28" customFormat="1" x14ac:dyDescent="0.2">
      <c r="H25712" s="12"/>
      <c r="J25712" s="29"/>
      <c r="K25712" s="45"/>
      <c r="L25712" s="45"/>
      <c r="M25712" s="45"/>
    </row>
    <row r="25713" spans="8:13" s="28" customFormat="1" x14ac:dyDescent="0.2">
      <c r="H25713" s="12"/>
      <c r="J25713" s="29"/>
      <c r="K25713" s="45"/>
      <c r="L25713" s="45"/>
      <c r="M25713" s="45"/>
    </row>
    <row r="25714" spans="8:13" s="28" customFormat="1" x14ac:dyDescent="0.2">
      <c r="H25714" s="12"/>
      <c r="J25714" s="29"/>
      <c r="K25714" s="45"/>
      <c r="L25714" s="45"/>
      <c r="M25714" s="45"/>
    </row>
    <row r="25715" spans="8:13" s="28" customFormat="1" x14ac:dyDescent="0.2">
      <c r="H25715" s="12"/>
      <c r="J25715" s="29"/>
      <c r="K25715" s="45"/>
      <c r="L25715" s="45"/>
      <c r="M25715" s="45"/>
    </row>
    <row r="25716" spans="8:13" s="28" customFormat="1" x14ac:dyDescent="0.2">
      <c r="H25716" s="12"/>
      <c r="J25716" s="29"/>
      <c r="K25716" s="45"/>
      <c r="L25716" s="45"/>
      <c r="M25716" s="45"/>
    </row>
    <row r="25717" spans="8:13" s="28" customFormat="1" x14ac:dyDescent="0.2">
      <c r="H25717" s="12"/>
      <c r="J25717" s="29"/>
      <c r="K25717" s="45"/>
      <c r="L25717" s="45"/>
      <c r="M25717" s="45"/>
    </row>
    <row r="25718" spans="8:13" s="28" customFormat="1" x14ac:dyDescent="0.2">
      <c r="H25718" s="12"/>
      <c r="J25718" s="29"/>
      <c r="K25718" s="45"/>
      <c r="L25718" s="45"/>
      <c r="M25718" s="45"/>
    </row>
    <row r="25719" spans="8:13" s="28" customFormat="1" x14ac:dyDescent="0.2">
      <c r="H25719" s="12"/>
      <c r="J25719" s="29"/>
      <c r="K25719" s="45"/>
      <c r="L25719" s="45"/>
      <c r="M25719" s="45"/>
    </row>
    <row r="25720" spans="8:13" s="28" customFormat="1" x14ac:dyDescent="0.2">
      <c r="H25720" s="12"/>
      <c r="J25720" s="29"/>
      <c r="K25720" s="45"/>
      <c r="L25720" s="45"/>
      <c r="M25720" s="45"/>
    </row>
    <row r="25721" spans="8:13" s="28" customFormat="1" x14ac:dyDescent="0.2">
      <c r="H25721" s="12"/>
      <c r="J25721" s="29"/>
      <c r="K25721" s="45"/>
      <c r="L25721" s="45"/>
      <c r="M25721" s="45"/>
    </row>
    <row r="25722" spans="8:13" s="28" customFormat="1" x14ac:dyDescent="0.2">
      <c r="H25722" s="12"/>
      <c r="J25722" s="29"/>
      <c r="K25722" s="45"/>
      <c r="L25722" s="45"/>
      <c r="M25722" s="45"/>
    </row>
    <row r="25723" spans="8:13" s="28" customFormat="1" x14ac:dyDescent="0.2">
      <c r="H25723" s="12"/>
      <c r="J25723" s="29"/>
      <c r="K25723" s="45"/>
      <c r="L25723" s="45"/>
      <c r="M25723" s="45"/>
    </row>
    <row r="25724" spans="8:13" s="28" customFormat="1" x14ac:dyDescent="0.2">
      <c r="H25724" s="12"/>
      <c r="J25724" s="29"/>
      <c r="K25724" s="45"/>
      <c r="L25724" s="45"/>
      <c r="M25724" s="45"/>
    </row>
    <row r="25725" spans="8:13" s="28" customFormat="1" x14ac:dyDescent="0.2">
      <c r="H25725" s="12"/>
      <c r="J25725" s="29"/>
      <c r="K25725" s="45"/>
      <c r="L25725" s="45"/>
      <c r="M25725" s="45"/>
    </row>
    <row r="25726" spans="8:13" s="28" customFormat="1" x14ac:dyDescent="0.2">
      <c r="H25726" s="12"/>
      <c r="J25726" s="29"/>
      <c r="K25726" s="45"/>
      <c r="L25726" s="45"/>
      <c r="M25726" s="45"/>
    </row>
    <row r="25727" spans="8:13" s="28" customFormat="1" x14ac:dyDescent="0.2">
      <c r="H25727" s="12"/>
      <c r="J25727" s="29"/>
      <c r="K25727" s="45"/>
      <c r="L25727" s="45"/>
      <c r="M25727" s="45"/>
    </row>
    <row r="25728" spans="8:13" s="28" customFormat="1" x14ac:dyDescent="0.2">
      <c r="H25728" s="12"/>
      <c r="J25728" s="29"/>
      <c r="K25728" s="45"/>
      <c r="L25728" s="45"/>
      <c r="M25728" s="45"/>
    </row>
    <row r="25729" spans="8:13" s="28" customFormat="1" x14ac:dyDescent="0.2">
      <c r="H25729" s="12"/>
      <c r="J25729" s="29"/>
      <c r="K25729" s="45"/>
      <c r="L25729" s="45"/>
      <c r="M25729" s="45"/>
    </row>
    <row r="25730" spans="8:13" s="28" customFormat="1" x14ac:dyDescent="0.2">
      <c r="H25730" s="12"/>
      <c r="J25730" s="29"/>
      <c r="K25730" s="45"/>
      <c r="L25730" s="45"/>
      <c r="M25730" s="45"/>
    </row>
    <row r="25731" spans="8:13" s="28" customFormat="1" x14ac:dyDescent="0.2">
      <c r="H25731" s="12"/>
      <c r="J25731" s="29"/>
      <c r="K25731" s="45"/>
      <c r="L25731" s="45"/>
      <c r="M25731" s="45"/>
    </row>
    <row r="25732" spans="8:13" s="28" customFormat="1" x14ac:dyDescent="0.2">
      <c r="H25732" s="12"/>
      <c r="J25732" s="29"/>
      <c r="K25732" s="45"/>
      <c r="L25732" s="45"/>
      <c r="M25732" s="45"/>
    </row>
    <row r="25733" spans="8:13" s="28" customFormat="1" x14ac:dyDescent="0.2">
      <c r="H25733" s="12"/>
      <c r="J25733" s="29"/>
      <c r="K25733" s="45"/>
      <c r="L25733" s="45"/>
      <c r="M25733" s="45"/>
    </row>
    <row r="25734" spans="8:13" s="28" customFormat="1" x14ac:dyDescent="0.2">
      <c r="H25734" s="12"/>
      <c r="J25734" s="29"/>
      <c r="K25734" s="45"/>
      <c r="L25734" s="45"/>
      <c r="M25734" s="45"/>
    </row>
    <row r="25735" spans="8:13" s="28" customFormat="1" x14ac:dyDescent="0.2">
      <c r="H25735" s="12"/>
      <c r="J25735" s="29"/>
      <c r="K25735" s="45"/>
      <c r="L25735" s="45"/>
      <c r="M25735" s="45"/>
    </row>
    <row r="25736" spans="8:13" s="28" customFormat="1" x14ac:dyDescent="0.2">
      <c r="H25736" s="12"/>
      <c r="J25736" s="29"/>
      <c r="K25736" s="45"/>
      <c r="L25736" s="45"/>
      <c r="M25736" s="45"/>
    </row>
    <row r="25737" spans="8:13" s="28" customFormat="1" x14ac:dyDescent="0.2">
      <c r="H25737" s="12"/>
      <c r="J25737" s="29"/>
      <c r="K25737" s="45"/>
      <c r="L25737" s="45"/>
      <c r="M25737" s="45"/>
    </row>
    <row r="25738" spans="8:13" s="28" customFormat="1" x14ac:dyDescent="0.2">
      <c r="H25738" s="12"/>
      <c r="J25738" s="29"/>
      <c r="K25738" s="45"/>
      <c r="L25738" s="45"/>
      <c r="M25738" s="45"/>
    </row>
    <row r="25739" spans="8:13" s="28" customFormat="1" x14ac:dyDescent="0.2">
      <c r="H25739" s="12"/>
      <c r="J25739" s="29"/>
      <c r="K25739" s="45"/>
      <c r="L25739" s="45"/>
      <c r="M25739" s="45"/>
    </row>
    <row r="25740" spans="8:13" s="28" customFormat="1" x14ac:dyDescent="0.2">
      <c r="H25740" s="12"/>
      <c r="J25740" s="29"/>
      <c r="K25740" s="45"/>
      <c r="L25740" s="45"/>
      <c r="M25740" s="45"/>
    </row>
    <row r="25741" spans="8:13" s="28" customFormat="1" x14ac:dyDescent="0.2">
      <c r="H25741" s="12"/>
      <c r="J25741" s="29"/>
      <c r="K25741" s="45"/>
      <c r="L25741" s="45"/>
      <c r="M25741" s="45"/>
    </row>
    <row r="25742" spans="8:13" s="28" customFormat="1" x14ac:dyDescent="0.2">
      <c r="H25742" s="12"/>
      <c r="J25742" s="29"/>
      <c r="K25742" s="45"/>
      <c r="L25742" s="45"/>
      <c r="M25742" s="45"/>
    </row>
    <row r="25743" spans="8:13" s="28" customFormat="1" x14ac:dyDescent="0.2">
      <c r="H25743" s="12"/>
      <c r="J25743" s="29"/>
      <c r="K25743" s="45"/>
      <c r="L25743" s="45"/>
      <c r="M25743" s="45"/>
    </row>
    <row r="25744" spans="8:13" s="28" customFormat="1" x14ac:dyDescent="0.2">
      <c r="H25744" s="12"/>
      <c r="J25744" s="29"/>
      <c r="K25744" s="45"/>
      <c r="L25744" s="45"/>
      <c r="M25744" s="45"/>
    </row>
    <row r="25745" spans="8:13" s="28" customFormat="1" x14ac:dyDescent="0.2">
      <c r="H25745" s="12"/>
      <c r="J25745" s="29"/>
      <c r="K25745" s="45"/>
      <c r="L25745" s="45"/>
      <c r="M25745" s="45"/>
    </row>
    <row r="25746" spans="8:13" s="28" customFormat="1" x14ac:dyDescent="0.2">
      <c r="H25746" s="12"/>
      <c r="J25746" s="29"/>
      <c r="K25746" s="45"/>
      <c r="L25746" s="45"/>
      <c r="M25746" s="45"/>
    </row>
    <row r="25747" spans="8:13" s="28" customFormat="1" x14ac:dyDescent="0.2">
      <c r="H25747" s="12"/>
      <c r="J25747" s="29"/>
      <c r="K25747" s="45"/>
      <c r="L25747" s="45"/>
      <c r="M25747" s="45"/>
    </row>
    <row r="25748" spans="8:13" s="28" customFormat="1" x14ac:dyDescent="0.2">
      <c r="H25748" s="12"/>
      <c r="J25748" s="29"/>
      <c r="K25748" s="45"/>
      <c r="L25748" s="45"/>
      <c r="M25748" s="45"/>
    </row>
    <row r="25749" spans="8:13" s="28" customFormat="1" x14ac:dyDescent="0.2">
      <c r="H25749" s="12"/>
      <c r="J25749" s="29"/>
      <c r="K25749" s="45"/>
      <c r="L25749" s="45"/>
      <c r="M25749" s="45"/>
    </row>
    <row r="25750" spans="8:13" s="28" customFormat="1" x14ac:dyDescent="0.2">
      <c r="H25750" s="12"/>
      <c r="J25750" s="29"/>
      <c r="K25750" s="45"/>
      <c r="L25750" s="45"/>
      <c r="M25750" s="45"/>
    </row>
    <row r="25751" spans="8:13" s="28" customFormat="1" x14ac:dyDescent="0.2">
      <c r="H25751" s="12"/>
      <c r="J25751" s="29"/>
      <c r="K25751" s="45"/>
      <c r="L25751" s="45"/>
      <c r="M25751" s="45"/>
    </row>
    <row r="25752" spans="8:13" s="28" customFormat="1" x14ac:dyDescent="0.2">
      <c r="H25752" s="12"/>
      <c r="J25752" s="29"/>
      <c r="K25752" s="45"/>
      <c r="L25752" s="45"/>
      <c r="M25752" s="45"/>
    </row>
    <row r="25753" spans="8:13" s="28" customFormat="1" x14ac:dyDescent="0.2">
      <c r="H25753" s="12"/>
      <c r="J25753" s="29"/>
      <c r="K25753" s="45"/>
      <c r="L25753" s="45"/>
      <c r="M25753" s="45"/>
    </row>
    <row r="25754" spans="8:13" s="28" customFormat="1" x14ac:dyDescent="0.2">
      <c r="H25754" s="12"/>
      <c r="J25754" s="29"/>
      <c r="K25754" s="45"/>
      <c r="L25754" s="45"/>
      <c r="M25754" s="45"/>
    </row>
    <row r="25755" spans="8:13" s="28" customFormat="1" x14ac:dyDescent="0.2">
      <c r="H25755" s="12"/>
      <c r="J25755" s="29"/>
      <c r="K25755" s="45"/>
      <c r="L25755" s="45"/>
      <c r="M25755" s="45"/>
    </row>
    <row r="25756" spans="8:13" s="28" customFormat="1" x14ac:dyDescent="0.2">
      <c r="H25756" s="12"/>
      <c r="J25756" s="29"/>
      <c r="K25756" s="45"/>
      <c r="L25756" s="45"/>
      <c r="M25756" s="45"/>
    </row>
    <row r="25757" spans="8:13" s="28" customFormat="1" x14ac:dyDescent="0.2">
      <c r="H25757" s="12"/>
      <c r="J25757" s="29"/>
      <c r="K25757" s="45"/>
      <c r="L25757" s="45"/>
      <c r="M25757" s="45"/>
    </row>
    <row r="25758" spans="8:13" s="28" customFormat="1" x14ac:dyDescent="0.2">
      <c r="H25758" s="12"/>
      <c r="J25758" s="29"/>
      <c r="K25758" s="45"/>
      <c r="L25758" s="45"/>
      <c r="M25758" s="45"/>
    </row>
    <row r="25759" spans="8:13" s="28" customFormat="1" x14ac:dyDescent="0.2">
      <c r="H25759" s="12"/>
      <c r="J25759" s="29"/>
      <c r="K25759" s="45"/>
      <c r="L25759" s="45"/>
      <c r="M25759" s="45"/>
    </row>
    <row r="25760" spans="8:13" s="28" customFormat="1" x14ac:dyDescent="0.2">
      <c r="H25760" s="12"/>
      <c r="J25760" s="29"/>
      <c r="K25760" s="45"/>
      <c r="L25760" s="45"/>
      <c r="M25760" s="45"/>
    </row>
    <row r="25761" spans="8:13" s="28" customFormat="1" x14ac:dyDescent="0.2">
      <c r="H25761" s="12"/>
      <c r="J25761" s="29"/>
      <c r="K25761" s="45"/>
      <c r="L25761" s="45"/>
      <c r="M25761" s="45"/>
    </row>
    <row r="25762" spans="8:13" s="28" customFormat="1" x14ac:dyDescent="0.2">
      <c r="H25762" s="12"/>
      <c r="J25762" s="29"/>
      <c r="K25762" s="45"/>
      <c r="L25762" s="45"/>
      <c r="M25762" s="45"/>
    </row>
    <row r="25763" spans="8:13" s="28" customFormat="1" x14ac:dyDescent="0.2">
      <c r="H25763" s="12"/>
      <c r="J25763" s="29"/>
      <c r="K25763" s="45"/>
      <c r="L25763" s="45"/>
      <c r="M25763" s="45"/>
    </row>
    <row r="25764" spans="8:13" s="28" customFormat="1" x14ac:dyDescent="0.2">
      <c r="H25764" s="12"/>
      <c r="J25764" s="29"/>
      <c r="K25764" s="45"/>
      <c r="L25764" s="45"/>
      <c r="M25764" s="45"/>
    </row>
    <row r="25765" spans="8:13" s="28" customFormat="1" x14ac:dyDescent="0.2">
      <c r="H25765" s="12"/>
      <c r="J25765" s="29"/>
      <c r="K25765" s="45"/>
      <c r="L25765" s="45"/>
      <c r="M25765" s="45"/>
    </row>
    <row r="25766" spans="8:13" s="28" customFormat="1" x14ac:dyDescent="0.2">
      <c r="H25766" s="12"/>
      <c r="J25766" s="29"/>
      <c r="K25766" s="45"/>
      <c r="L25766" s="45"/>
      <c r="M25766" s="45"/>
    </row>
    <row r="25767" spans="8:13" s="28" customFormat="1" x14ac:dyDescent="0.2">
      <c r="H25767" s="12"/>
      <c r="J25767" s="29"/>
      <c r="K25767" s="45"/>
      <c r="L25767" s="45"/>
      <c r="M25767" s="45"/>
    </row>
    <row r="25768" spans="8:13" s="28" customFormat="1" x14ac:dyDescent="0.2">
      <c r="H25768" s="12"/>
      <c r="J25768" s="29"/>
      <c r="K25768" s="45"/>
      <c r="L25768" s="45"/>
      <c r="M25768" s="45"/>
    </row>
    <row r="25769" spans="8:13" s="28" customFormat="1" x14ac:dyDescent="0.2">
      <c r="H25769" s="12"/>
      <c r="J25769" s="29"/>
      <c r="K25769" s="45"/>
      <c r="L25769" s="45"/>
      <c r="M25769" s="45"/>
    </row>
    <row r="25770" spans="8:13" s="28" customFormat="1" x14ac:dyDescent="0.2">
      <c r="H25770" s="12"/>
      <c r="J25770" s="29"/>
      <c r="K25770" s="45"/>
      <c r="L25770" s="45"/>
      <c r="M25770" s="45"/>
    </row>
    <row r="25771" spans="8:13" s="28" customFormat="1" x14ac:dyDescent="0.2">
      <c r="H25771" s="12"/>
      <c r="J25771" s="29"/>
      <c r="K25771" s="45"/>
      <c r="L25771" s="45"/>
      <c r="M25771" s="45"/>
    </row>
    <row r="25772" spans="8:13" s="28" customFormat="1" x14ac:dyDescent="0.2">
      <c r="H25772" s="12"/>
      <c r="J25772" s="29"/>
      <c r="K25772" s="45"/>
      <c r="L25772" s="45"/>
      <c r="M25772" s="45"/>
    </row>
    <row r="25773" spans="8:13" s="28" customFormat="1" x14ac:dyDescent="0.2">
      <c r="H25773" s="12"/>
      <c r="J25773" s="29"/>
      <c r="K25773" s="45"/>
      <c r="L25773" s="45"/>
      <c r="M25773" s="45"/>
    </row>
    <row r="25774" spans="8:13" s="28" customFormat="1" x14ac:dyDescent="0.2">
      <c r="H25774" s="12"/>
      <c r="J25774" s="29"/>
      <c r="K25774" s="45"/>
      <c r="L25774" s="45"/>
      <c r="M25774" s="45"/>
    </row>
    <row r="25775" spans="8:13" s="28" customFormat="1" x14ac:dyDescent="0.2">
      <c r="H25775" s="12"/>
      <c r="J25775" s="29"/>
      <c r="K25775" s="45"/>
      <c r="L25775" s="45"/>
      <c r="M25775" s="45"/>
    </row>
    <row r="25776" spans="8:13" s="28" customFormat="1" x14ac:dyDescent="0.2">
      <c r="H25776" s="12"/>
      <c r="J25776" s="29"/>
      <c r="K25776" s="45"/>
      <c r="L25776" s="45"/>
      <c r="M25776" s="45"/>
    </row>
    <row r="25777" spans="8:13" s="28" customFormat="1" x14ac:dyDescent="0.2">
      <c r="H25777" s="12"/>
      <c r="J25777" s="29"/>
      <c r="K25777" s="45"/>
      <c r="L25777" s="45"/>
      <c r="M25777" s="45"/>
    </row>
    <row r="25778" spans="8:13" s="28" customFormat="1" x14ac:dyDescent="0.2">
      <c r="H25778" s="12"/>
      <c r="J25778" s="29"/>
      <c r="K25778" s="45"/>
      <c r="L25778" s="45"/>
      <c r="M25778" s="45"/>
    </row>
    <row r="25779" spans="8:13" s="28" customFormat="1" x14ac:dyDescent="0.2">
      <c r="H25779" s="12"/>
      <c r="J25779" s="29"/>
      <c r="K25779" s="45"/>
      <c r="L25779" s="45"/>
      <c r="M25779" s="45"/>
    </row>
    <row r="25780" spans="8:13" s="28" customFormat="1" x14ac:dyDescent="0.2">
      <c r="H25780" s="12"/>
      <c r="J25780" s="29"/>
      <c r="K25780" s="45"/>
      <c r="L25780" s="45"/>
      <c r="M25780" s="45"/>
    </row>
    <row r="25781" spans="8:13" s="28" customFormat="1" x14ac:dyDescent="0.2">
      <c r="H25781" s="12"/>
      <c r="J25781" s="29"/>
      <c r="K25781" s="45"/>
      <c r="L25781" s="45"/>
      <c r="M25781" s="45"/>
    </row>
    <row r="25782" spans="8:13" s="28" customFormat="1" x14ac:dyDescent="0.2">
      <c r="H25782" s="12"/>
      <c r="J25782" s="29"/>
      <c r="K25782" s="45"/>
      <c r="L25782" s="45"/>
      <c r="M25782" s="45"/>
    </row>
    <row r="25783" spans="8:13" s="28" customFormat="1" x14ac:dyDescent="0.2">
      <c r="H25783" s="12"/>
      <c r="J25783" s="29"/>
      <c r="K25783" s="45"/>
      <c r="L25783" s="45"/>
      <c r="M25783" s="45"/>
    </row>
    <row r="25784" spans="8:13" s="28" customFormat="1" x14ac:dyDescent="0.2">
      <c r="H25784" s="12"/>
      <c r="J25784" s="29"/>
      <c r="K25784" s="45"/>
      <c r="L25784" s="45"/>
      <c r="M25784" s="45"/>
    </row>
    <row r="25785" spans="8:13" s="28" customFormat="1" x14ac:dyDescent="0.2">
      <c r="H25785" s="12"/>
      <c r="J25785" s="29"/>
      <c r="K25785" s="45"/>
      <c r="L25785" s="45"/>
      <c r="M25785" s="45"/>
    </row>
    <row r="25786" spans="8:13" s="28" customFormat="1" x14ac:dyDescent="0.2">
      <c r="H25786" s="12"/>
      <c r="J25786" s="29"/>
      <c r="K25786" s="45"/>
      <c r="L25786" s="45"/>
      <c r="M25786" s="45"/>
    </row>
    <row r="25787" spans="8:13" s="28" customFormat="1" x14ac:dyDescent="0.2">
      <c r="H25787" s="12"/>
      <c r="J25787" s="29"/>
      <c r="K25787" s="45"/>
      <c r="L25787" s="45"/>
      <c r="M25787" s="45"/>
    </row>
    <row r="25788" spans="8:13" s="28" customFormat="1" x14ac:dyDescent="0.2">
      <c r="H25788" s="12"/>
      <c r="J25788" s="29"/>
      <c r="K25788" s="45"/>
      <c r="L25788" s="45"/>
      <c r="M25788" s="45"/>
    </row>
    <row r="25789" spans="8:13" s="28" customFormat="1" x14ac:dyDescent="0.2">
      <c r="H25789" s="12"/>
      <c r="J25789" s="29"/>
      <c r="K25789" s="45"/>
      <c r="L25789" s="45"/>
      <c r="M25789" s="45"/>
    </row>
    <row r="25790" spans="8:13" s="28" customFormat="1" x14ac:dyDescent="0.2">
      <c r="H25790" s="12"/>
      <c r="J25790" s="29"/>
      <c r="K25790" s="45"/>
      <c r="L25790" s="45"/>
      <c r="M25790" s="45"/>
    </row>
    <row r="25791" spans="8:13" s="28" customFormat="1" x14ac:dyDescent="0.2">
      <c r="H25791" s="12"/>
      <c r="J25791" s="29"/>
      <c r="K25791" s="45"/>
      <c r="L25791" s="45"/>
      <c r="M25791" s="45"/>
    </row>
    <row r="25792" spans="8:13" s="28" customFormat="1" x14ac:dyDescent="0.2">
      <c r="H25792" s="12"/>
      <c r="J25792" s="29"/>
      <c r="K25792" s="45"/>
      <c r="L25792" s="45"/>
      <c r="M25792" s="45"/>
    </row>
    <row r="25793" spans="8:13" s="28" customFormat="1" x14ac:dyDescent="0.2">
      <c r="H25793" s="12"/>
      <c r="J25793" s="29"/>
      <c r="K25793" s="45"/>
      <c r="L25793" s="45"/>
      <c r="M25793" s="45"/>
    </row>
    <row r="25794" spans="8:13" s="28" customFormat="1" x14ac:dyDescent="0.2">
      <c r="H25794" s="12"/>
      <c r="J25794" s="29"/>
      <c r="K25794" s="45"/>
      <c r="L25794" s="45"/>
      <c r="M25794" s="45"/>
    </row>
    <row r="25795" spans="8:13" s="28" customFormat="1" x14ac:dyDescent="0.2">
      <c r="H25795" s="12"/>
      <c r="J25795" s="29"/>
      <c r="K25795" s="45"/>
      <c r="L25795" s="45"/>
      <c r="M25795" s="45"/>
    </row>
    <row r="25796" spans="8:13" s="28" customFormat="1" x14ac:dyDescent="0.2">
      <c r="H25796" s="12"/>
      <c r="J25796" s="29"/>
      <c r="K25796" s="45"/>
      <c r="L25796" s="45"/>
      <c r="M25796" s="45"/>
    </row>
    <row r="25797" spans="8:13" s="28" customFormat="1" x14ac:dyDescent="0.2">
      <c r="H25797" s="12"/>
      <c r="J25797" s="29"/>
      <c r="K25797" s="45"/>
      <c r="L25797" s="45"/>
      <c r="M25797" s="45"/>
    </row>
    <row r="25798" spans="8:13" s="28" customFormat="1" x14ac:dyDescent="0.2">
      <c r="H25798" s="12"/>
      <c r="J25798" s="29"/>
      <c r="K25798" s="45"/>
      <c r="L25798" s="45"/>
      <c r="M25798" s="45"/>
    </row>
    <row r="25799" spans="8:13" s="28" customFormat="1" x14ac:dyDescent="0.2">
      <c r="H25799" s="12"/>
      <c r="J25799" s="29"/>
      <c r="K25799" s="45"/>
      <c r="L25799" s="45"/>
      <c r="M25799" s="45"/>
    </row>
    <row r="25800" spans="8:13" s="28" customFormat="1" x14ac:dyDescent="0.2">
      <c r="H25800" s="12"/>
      <c r="J25800" s="29"/>
      <c r="K25800" s="45"/>
      <c r="L25800" s="45"/>
      <c r="M25800" s="45"/>
    </row>
    <row r="25801" spans="8:13" s="28" customFormat="1" x14ac:dyDescent="0.2">
      <c r="H25801" s="12"/>
      <c r="J25801" s="29"/>
      <c r="K25801" s="45"/>
      <c r="L25801" s="45"/>
      <c r="M25801" s="45"/>
    </row>
    <row r="25802" spans="8:13" s="28" customFormat="1" x14ac:dyDescent="0.2">
      <c r="H25802" s="12"/>
      <c r="J25802" s="29"/>
      <c r="K25802" s="45"/>
      <c r="L25802" s="45"/>
      <c r="M25802" s="45"/>
    </row>
    <row r="25803" spans="8:13" s="28" customFormat="1" x14ac:dyDescent="0.2">
      <c r="H25803" s="12"/>
      <c r="J25803" s="29"/>
      <c r="K25803" s="45"/>
      <c r="L25803" s="45"/>
      <c r="M25803" s="45"/>
    </row>
    <row r="25804" spans="8:13" s="28" customFormat="1" x14ac:dyDescent="0.2">
      <c r="H25804" s="12"/>
      <c r="J25804" s="29"/>
      <c r="K25804" s="45"/>
      <c r="L25804" s="45"/>
      <c r="M25804" s="45"/>
    </row>
    <row r="25805" spans="8:13" s="28" customFormat="1" x14ac:dyDescent="0.2">
      <c r="H25805" s="12"/>
      <c r="J25805" s="29"/>
      <c r="K25805" s="45"/>
      <c r="L25805" s="45"/>
      <c r="M25805" s="45"/>
    </row>
    <row r="25806" spans="8:13" s="28" customFormat="1" x14ac:dyDescent="0.2">
      <c r="H25806" s="12"/>
      <c r="J25806" s="29"/>
      <c r="K25806" s="45"/>
      <c r="L25806" s="45"/>
      <c r="M25806" s="45"/>
    </row>
    <row r="25807" spans="8:13" s="28" customFormat="1" x14ac:dyDescent="0.2">
      <c r="H25807" s="12"/>
      <c r="J25807" s="29"/>
      <c r="K25807" s="45"/>
      <c r="L25807" s="45"/>
      <c r="M25807" s="45"/>
    </row>
    <row r="25808" spans="8:13" s="28" customFormat="1" x14ac:dyDescent="0.2">
      <c r="H25808" s="12"/>
      <c r="J25808" s="29"/>
      <c r="K25808" s="45"/>
      <c r="L25808" s="45"/>
      <c r="M25808" s="45"/>
    </row>
    <row r="25809" spans="8:13" s="28" customFormat="1" x14ac:dyDescent="0.2">
      <c r="H25809" s="12"/>
      <c r="J25809" s="29"/>
      <c r="K25809" s="45"/>
      <c r="L25809" s="45"/>
      <c r="M25809" s="45"/>
    </row>
    <row r="25810" spans="8:13" s="28" customFormat="1" x14ac:dyDescent="0.2">
      <c r="H25810" s="12"/>
      <c r="J25810" s="29"/>
      <c r="K25810" s="45"/>
      <c r="L25810" s="45"/>
      <c r="M25810" s="45"/>
    </row>
    <row r="25811" spans="8:13" s="28" customFormat="1" x14ac:dyDescent="0.2">
      <c r="H25811" s="12"/>
      <c r="J25811" s="29"/>
      <c r="K25811" s="45"/>
      <c r="L25811" s="45"/>
      <c r="M25811" s="45"/>
    </row>
    <row r="25812" spans="8:13" s="28" customFormat="1" x14ac:dyDescent="0.2">
      <c r="H25812" s="12"/>
      <c r="J25812" s="29"/>
      <c r="K25812" s="45"/>
      <c r="L25812" s="45"/>
      <c r="M25812" s="45"/>
    </row>
    <row r="25813" spans="8:13" s="28" customFormat="1" x14ac:dyDescent="0.2">
      <c r="H25813" s="12"/>
      <c r="J25813" s="29"/>
      <c r="K25813" s="45"/>
      <c r="L25813" s="45"/>
      <c r="M25813" s="45"/>
    </row>
    <row r="25814" spans="8:13" s="28" customFormat="1" x14ac:dyDescent="0.2">
      <c r="H25814" s="12"/>
      <c r="J25814" s="29"/>
      <c r="K25814" s="45"/>
      <c r="L25814" s="45"/>
      <c r="M25814" s="45"/>
    </row>
    <row r="25815" spans="8:13" s="28" customFormat="1" x14ac:dyDescent="0.2">
      <c r="H25815" s="12"/>
      <c r="J25815" s="29"/>
      <c r="K25815" s="45"/>
      <c r="L25815" s="45"/>
      <c r="M25815" s="45"/>
    </row>
    <row r="25816" spans="8:13" s="28" customFormat="1" x14ac:dyDescent="0.2">
      <c r="H25816" s="12"/>
      <c r="J25816" s="29"/>
      <c r="K25816" s="45"/>
      <c r="L25816" s="45"/>
      <c r="M25816" s="45"/>
    </row>
    <row r="25817" spans="8:13" s="28" customFormat="1" x14ac:dyDescent="0.2">
      <c r="H25817" s="12"/>
      <c r="J25817" s="29"/>
      <c r="K25817" s="45"/>
      <c r="L25817" s="45"/>
      <c r="M25817" s="45"/>
    </row>
    <row r="25818" spans="8:13" s="28" customFormat="1" x14ac:dyDescent="0.2">
      <c r="H25818" s="12"/>
      <c r="J25818" s="29"/>
      <c r="K25818" s="45"/>
      <c r="L25818" s="45"/>
      <c r="M25818" s="45"/>
    </row>
    <row r="25819" spans="8:13" s="28" customFormat="1" x14ac:dyDescent="0.2">
      <c r="H25819" s="12"/>
      <c r="J25819" s="29"/>
      <c r="K25819" s="45"/>
      <c r="L25819" s="45"/>
      <c r="M25819" s="45"/>
    </row>
    <row r="25820" spans="8:13" s="28" customFormat="1" x14ac:dyDescent="0.2">
      <c r="H25820" s="12"/>
      <c r="J25820" s="29"/>
      <c r="K25820" s="45"/>
      <c r="L25820" s="45"/>
      <c r="M25820" s="45"/>
    </row>
    <row r="25821" spans="8:13" s="28" customFormat="1" x14ac:dyDescent="0.2">
      <c r="H25821" s="12"/>
      <c r="J25821" s="29"/>
      <c r="K25821" s="45"/>
      <c r="L25821" s="45"/>
      <c r="M25821" s="45"/>
    </row>
    <row r="25822" spans="8:13" s="28" customFormat="1" x14ac:dyDescent="0.2">
      <c r="H25822" s="12"/>
      <c r="J25822" s="29"/>
      <c r="K25822" s="45"/>
      <c r="L25822" s="45"/>
      <c r="M25822" s="45"/>
    </row>
    <row r="25823" spans="8:13" s="28" customFormat="1" x14ac:dyDescent="0.2">
      <c r="H25823" s="12"/>
      <c r="J25823" s="29"/>
      <c r="K25823" s="45"/>
      <c r="L25823" s="45"/>
      <c r="M25823" s="45"/>
    </row>
    <row r="25824" spans="8:13" s="28" customFormat="1" x14ac:dyDescent="0.2">
      <c r="H25824" s="12"/>
      <c r="J25824" s="29"/>
      <c r="K25824" s="45"/>
      <c r="L25824" s="45"/>
      <c r="M25824" s="45"/>
    </row>
    <row r="25825" spans="8:13" s="28" customFormat="1" x14ac:dyDescent="0.2">
      <c r="H25825" s="12"/>
      <c r="J25825" s="29"/>
      <c r="K25825" s="45"/>
      <c r="L25825" s="45"/>
      <c r="M25825" s="45"/>
    </row>
    <row r="25826" spans="8:13" s="28" customFormat="1" x14ac:dyDescent="0.2">
      <c r="H25826" s="12"/>
      <c r="J25826" s="29"/>
      <c r="K25826" s="45"/>
      <c r="L25826" s="45"/>
      <c r="M25826" s="45"/>
    </row>
    <row r="25827" spans="8:13" s="28" customFormat="1" x14ac:dyDescent="0.2">
      <c r="H25827" s="12"/>
      <c r="J25827" s="29"/>
      <c r="K25827" s="45"/>
      <c r="L25827" s="45"/>
      <c r="M25827" s="45"/>
    </row>
    <row r="25828" spans="8:13" s="28" customFormat="1" x14ac:dyDescent="0.2">
      <c r="H25828" s="12"/>
      <c r="J25828" s="29"/>
      <c r="K25828" s="45"/>
      <c r="L25828" s="45"/>
      <c r="M25828" s="45"/>
    </row>
    <row r="25829" spans="8:13" s="28" customFormat="1" x14ac:dyDescent="0.2">
      <c r="H25829" s="12"/>
      <c r="J25829" s="29"/>
      <c r="K25829" s="45"/>
      <c r="L25829" s="45"/>
      <c r="M25829" s="45"/>
    </row>
    <row r="25830" spans="8:13" s="28" customFormat="1" x14ac:dyDescent="0.2">
      <c r="H25830" s="12"/>
      <c r="J25830" s="29"/>
      <c r="K25830" s="45"/>
      <c r="L25830" s="45"/>
      <c r="M25830" s="45"/>
    </row>
    <row r="25831" spans="8:13" s="28" customFormat="1" x14ac:dyDescent="0.2">
      <c r="H25831" s="12"/>
      <c r="J25831" s="29"/>
      <c r="K25831" s="45"/>
      <c r="L25831" s="45"/>
      <c r="M25831" s="45"/>
    </row>
    <row r="25832" spans="8:13" s="28" customFormat="1" x14ac:dyDescent="0.2">
      <c r="H25832" s="12"/>
      <c r="J25832" s="29"/>
      <c r="K25832" s="45"/>
      <c r="L25832" s="45"/>
      <c r="M25832" s="45"/>
    </row>
    <row r="25833" spans="8:13" s="28" customFormat="1" x14ac:dyDescent="0.2">
      <c r="H25833" s="12"/>
      <c r="J25833" s="29"/>
      <c r="K25833" s="45"/>
      <c r="L25833" s="45"/>
      <c r="M25833" s="45"/>
    </row>
    <row r="25834" spans="8:13" s="28" customFormat="1" x14ac:dyDescent="0.2">
      <c r="H25834" s="12"/>
      <c r="J25834" s="29"/>
      <c r="K25834" s="45"/>
      <c r="L25834" s="45"/>
      <c r="M25834" s="45"/>
    </row>
    <row r="25835" spans="8:13" s="28" customFormat="1" x14ac:dyDescent="0.2">
      <c r="H25835" s="12"/>
      <c r="J25835" s="29"/>
      <c r="K25835" s="45"/>
      <c r="L25835" s="45"/>
      <c r="M25835" s="45"/>
    </row>
    <row r="25836" spans="8:13" s="28" customFormat="1" x14ac:dyDescent="0.2">
      <c r="H25836" s="12"/>
      <c r="J25836" s="29"/>
      <c r="K25836" s="45"/>
      <c r="L25836" s="45"/>
      <c r="M25836" s="45"/>
    </row>
    <row r="25837" spans="8:13" s="28" customFormat="1" x14ac:dyDescent="0.2">
      <c r="H25837" s="12"/>
      <c r="J25837" s="29"/>
      <c r="K25837" s="45"/>
      <c r="L25837" s="45"/>
      <c r="M25837" s="45"/>
    </row>
    <row r="25838" spans="8:13" s="28" customFormat="1" x14ac:dyDescent="0.2">
      <c r="H25838" s="12"/>
      <c r="J25838" s="29"/>
      <c r="K25838" s="45"/>
      <c r="L25838" s="45"/>
      <c r="M25838" s="45"/>
    </row>
    <row r="25839" spans="8:13" s="28" customFormat="1" x14ac:dyDescent="0.2">
      <c r="H25839" s="12"/>
      <c r="J25839" s="29"/>
      <c r="K25839" s="45"/>
      <c r="L25839" s="45"/>
      <c r="M25839" s="45"/>
    </row>
    <row r="25840" spans="8:13" s="28" customFormat="1" x14ac:dyDescent="0.2">
      <c r="H25840" s="12"/>
      <c r="J25840" s="29"/>
      <c r="K25840" s="45"/>
      <c r="L25840" s="45"/>
      <c r="M25840" s="45"/>
    </row>
    <row r="25841" spans="8:13" s="28" customFormat="1" x14ac:dyDescent="0.2">
      <c r="H25841" s="12"/>
      <c r="J25841" s="29"/>
      <c r="K25841" s="45"/>
      <c r="L25841" s="45"/>
      <c r="M25841" s="45"/>
    </row>
    <row r="25842" spans="8:13" s="28" customFormat="1" x14ac:dyDescent="0.2">
      <c r="H25842" s="12"/>
      <c r="J25842" s="29"/>
      <c r="K25842" s="45"/>
      <c r="L25842" s="45"/>
      <c r="M25842" s="45"/>
    </row>
    <row r="25843" spans="8:13" s="28" customFormat="1" x14ac:dyDescent="0.2">
      <c r="H25843" s="12"/>
      <c r="J25843" s="29"/>
      <c r="K25843" s="45"/>
      <c r="L25843" s="45"/>
      <c r="M25843" s="45"/>
    </row>
    <row r="25844" spans="8:13" s="28" customFormat="1" x14ac:dyDescent="0.2">
      <c r="H25844" s="12"/>
      <c r="J25844" s="29"/>
      <c r="K25844" s="45"/>
      <c r="L25844" s="45"/>
      <c r="M25844" s="45"/>
    </row>
    <row r="25845" spans="8:13" s="28" customFormat="1" x14ac:dyDescent="0.2">
      <c r="H25845" s="12"/>
      <c r="J25845" s="29"/>
      <c r="K25845" s="45"/>
      <c r="L25845" s="45"/>
      <c r="M25845" s="45"/>
    </row>
    <row r="25846" spans="8:13" s="28" customFormat="1" x14ac:dyDescent="0.2">
      <c r="H25846" s="12"/>
      <c r="J25846" s="29"/>
      <c r="K25846" s="45"/>
      <c r="L25846" s="45"/>
      <c r="M25846" s="45"/>
    </row>
    <row r="25847" spans="8:13" s="28" customFormat="1" x14ac:dyDescent="0.2">
      <c r="H25847" s="12"/>
      <c r="J25847" s="29"/>
      <c r="K25847" s="45"/>
      <c r="L25847" s="45"/>
      <c r="M25847" s="45"/>
    </row>
    <row r="25848" spans="8:13" s="28" customFormat="1" x14ac:dyDescent="0.2">
      <c r="H25848" s="12"/>
      <c r="J25848" s="29"/>
      <c r="K25848" s="45"/>
      <c r="L25848" s="45"/>
      <c r="M25848" s="45"/>
    </row>
    <row r="25849" spans="8:13" s="28" customFormat="1" x14ac:dyDescent="0.2">
      <c r="H25849" s="12"/>
      <c r="J25849" s="29"/>
      <c r="K25849" s="45"/>
      <c r="L25849" s="45"/>
      <c r="M25849" s="45"/>
    </row>
    <row r="25850" spans="8:13" s="28" customFormat="1" x14ac:dyDescent="0.2">
      <c r="H25850" s="12"/>
      <c r="J25850" s="29"/>
      <c r="K25850" s="45"/>
      <c r="L25850" s="45"/>
      <c r="M25850" s="45"/>
    </row>
    <row r="25851" spans="8:13" s="28" customFormat="1" x14ac:dyDescent="0.2">
      <c r="H25851" s="12"/>
      <c r="J25851" s="29"/>
      <c r="K25851" s="45"/>
      <c r="L25851" s="45"/>
      <c r="M25851" s="45"/>
    </row>
    <row r="25852" spans="8:13" s="28" customFormat="1" x14ac:dyDescent="0.2">
      <c r="H25852" s="12"/>
      <c r="J25852" s="29"/>
      <c r="K25852" s="45"/>
      <c r="L25852" s="45"/>
      <c r="M25852" s="45"/>
    </row>
    <row r="25853" spans="8:13" s="28" customFormat="1" x14ac:dyDescent="0.2">
      <c r="H25853" s="12"/>
      <c r="J25853" s="29"/>
      <c r="K25853" s="45"/>
      <c r="L25853" s="45"/>
      <c r="M25853" s="45"/>
    </row>
    <row r="25854" spans="8:13" s="28" customFormat="1" x14ac:dyDescent="0.2">
      <c r="H25854" s="12"/>
      <c r="J25854" s="29"/>
      <c r="K25854" s="45"/>
      <c r="L25854" s="45"/>
      <c r="M25854" s="45"/>
    </row>
    <row r="25855" spans="8:13" s="28" customFormat="1" x14ac:dyDescent="0.2">
      <c r="H25855" s="12"/>
      <c r="J25855" s="29"/>
      <c r="K25855" s="45"/>
      <c r="L25855" s="45"/>
      <c r="M25855" s="45"/>
    </row>
    <row r="25856" spans="8:13" s="28" customFormat="1" x14ac:dyDescent="0.2">
      <c r="H25856" s="12"/>
      <c r="J25856" s="29"/>
      <c r="K25856" s="45"/>
      <c r="L25856" s="45"/>
      <c r="M25856" s="45"/>
    </row>
    <row r="25857" spans="8:13" s="28" customFormat="1" x14ac:dyDescent="0.2">
      <c r="H25857" s="12"/>
      <c r="J25857" s="29"/>
      <c r="K25857" s="45"/>
      <c r="L25857" s="45"/>
      <c r="M25857" s="45"/>
    </row>
    <row r="25858" spans="8:13" s="28" customFormat="1" x14ac:dyDescent="0.2">
      <c r="H25858" s="12"/>
      <c r="J25858" s="29"/>
      <c r="K25858" s="45"/>
      <c r="L25858" s="45"/>
      <c r="M25858" s="45"/>
    </row>
    <row r="25859" spans="8:13" s="28" customFormat="1" x14ac:dyDescent="0.2">
      <c r="H25859" s="12"/>
      <c r="J25859" s="29"/>
      <c r="K25859" s="45"/>
      <c r="L25859" s="45"/>
      <c r="M25859" s="45"/>
    </row>
    <row r="25860" spans="8:13" s="28" customFormat="1" x14ac:dyDescent="0.2">
      <c r="H25860" s="12"/>
      <c r="J25860" s="29"/>
      <c r="K25860" s="45"/>
      <c r="L25860" s="45"/>
      <c r="M25860" s="45"/>
    </row>
    <row r="25861" spans="8:13" s="28" customFormat="1" x14ac:dyDescent="0.2">
      <c r="H25861" s="12"/>
      <c r="J25861" s="29"/>
      <c r="K25861" s="45"/>
      <c r="L25861" s="45"/>
      <c r="M25861" s="45"/>
    </row>
    <row r="25862" spans="8:13" s="28" customFormat="1" x14ac:dyDescent="0.2">
      <c r="H25862" s="12"/>
      <c r="J25862" s="29"/>
      <c r="K25862" s="45"/>
      <c r="L25862" s="45"/>
      <c r="M25862" s="45"/>
    </row>
    <row r="25863" spans="8:13" s="28" customFormat="1" x14ac:dyDescent="0.2">
      <c r="H25863" s="12"/>
      <c r="J25863" s="29"/>
      <c r="K25863" s="45"/>
      <c r="L25863" s="45"/>
      <c r="M25863" s="45"/>
    </row>
    <row r="25864" spans="8:13" s="28" customFormat="1" x14ac:dyDescent="0.2">
      <c r="H25864" s="12"/>
      <c r="J25864" s="29"/>
      <c r="K25864" s="45"/>
      <c r="L25864" s="45"/>
      <c r="M25864" s="45"/>
    </row>
    <row r="25865" spans="8:13" s="28" customFormat="1" x14ac:dyDescent="0.2">
      <c r="H25865" s="12"/>
      <c r="J25865" s="29"/>
      <c r="K25865" s="45"/>
      <c r="L25865" s="45"/>
      <c r="M25865" s="45"/>
    </row>
    <row r="25866" spans="8:13" s="28" customFormat="1" x14ac:dyDescent="0.2">
      <c r="H25866" s="12"/>
      <c r="J25866" s="29"/>
      <c r="K25866" s="45"/>
      <c r="L25866" s="45"/>
      <c r="M25866" s="45"/>
    </row>
    <row r="25867" spans="8:13" s="28" customFormat="1" x14ac:dyDescent="0.2">
      <c r="H25867" s="12"/>
      <c r="J25867" s="29"/>
      <c r="K25867" s="45"/>
      <c r="L25867" s="45"/>
      <c r="M25867" s="45"/>
    </row>
    <row r="25868" spans="8:13" s="28" customFormat="1" x14ac:dyDescent="0.2">
      <c r="H25868" s="12"/>
      <c r="J25868" s="29"/>
      <c r="K25868" s="45"/>
      <c r="L25868" s="45"/>
      <c r="M25868" s="45"/>
    </row>
    <row r="25869" spans="8:13" s="28" customFormat="1" x14ac:dyDescent="0.2">
      <c r="H25869" s="12"/>
      <c r="J25869" s="29"/>
      <c r="K25869" s="45"/>
      <c r="L25869" s="45"/>
      <c r="M25869" s="45"/>
    </row>
    <row r="25870" spans="8:13" s="28" customFormat="1" x14ac:dyDescent="0.2">
      <c r="H25870" s="12"/>
      <c r="J25870" s="29"/>
      <c r="K25870" s="45"/>
      <c r="L25870" s="45"/>
      <c r="M25870" s="45"/>
    </row>
    <row r="25871" spans="8:13" s="28" customFormat="1" x14ac:dyDescent="0.2">
      <c r="H25871" s="12"/>
      <c r="J25871" s="29"/>
      <c r="K25871" s="45"/>
      <c r="L25871" s="45"/>
      <c r="M25871" s="45"/>
    </row>
    <row r="25872" spans="8:13" s="28" customFormat="1" x14ac:dyDescent="0.2">
      <c r="H25872" s="12"/>
      <c r="J25872" s="29"/>
      <c r="K25872" s="45"/>
      <c r="L25872" s="45"/>
      <c r="M25872" s="45"/>
    </row>
    <row r="25873" spans="8:13" s="28" customFormat="1" x14ac:dyDescent="0.2">
      <c r="H25873" s="12"/>
      <c r="J25873" s="29"/>
      <c r="K25873" s="45"/>
      <c r="L25873" s="45"/>
      <c r="M25873" s="45"/>
    </row>
    <row r="25874" spans="8:13" s="28" customFormat="1" x14ac:dyDescent="0.2">
      <c r="H25874" s="12"/>
      <c r="J25874" s="29"/>
      <c r="K25874" s="45"/>
      <c r="L25874" s="45"/>
      <c r="M25874" s="45"/>
    </row>
    <row r="25875" spans="8:13" s="28" customFormat="1" x14ac:dyDescent="0.2">
      <c r="H25875" s="12"/>
      <c r="J25875" s="29"/>
      <c r="K25875" s="45"/>
      <c r="L25875" s="45"/>
      <c r="M25875" s="45"/>
    </row>
    <row r="25876" spans="8:13" s="28" customFormat="1" x14ac:dyDescent="0.2">
      <c r="H25876" s="12"/>
      <c r="J25876" s="29"/>
      <c r="K25876" s="45"/>
      <c r="L25876" s="45"/>
      <c r="M25876" s="45"/>
    </row>
    <row r="25877" spans="8:13" s="28" customFormat="1" x14ac:dyDescent="0.2">
      <c r="H25877" s="12"/>
      <c r="J25877" s="29"/>
      <c r="K25877" s="45"/>
      <c r="L25877" s="45"/>
      <c r="M25877" s="45"/>
    </row>
    <row r="25878" spans="8:13" s="28" customFormat="1" x14ac:dyDescent="0.2">
      <c r="H25878" s="12"/>
      <c r="J25878" s="29"/>
      <c r="K25878" s="45"/>
      <c r="L25878" s="45"/>
      <c r="M25878" s="45"/>
    </row>
    <row r="25879" spans="8:13" s="28" customFormat="1" x14ac:dyDescent="0.2">
      <c r="H25879" s="12"/>
      <c r="J25879" s="29"/>
      <c r="K25879" s="45"/>
      <c r="L25879" s="45"/>
      <c r="M25879" s="45"/>
    </row>
    <row r="25880" spans="8:13" s="28" customFormat="1" x14ac:dyDescent="0.2">
      <c r="H25880" s="12"/>
      <c r="J25880" s="29"/>
      <c r="K25880" s="45"/>
      <c r="L25880" s="45"/>
      <c r="M25880" s="45"/>
    </row>
    <row r="25881" spans="8:13" s="28" customFormat="1" x14ac:dyDescent="0.2">
      <c r="H25881" s="12"/>
      <c r="J25881" s="29"/>
      <c r="K25881" s="45"/>
      <c r="L25881" s="45"/>
      <c r="M25881" s="45"/>
    </row>
    <row r="25882" spans="8:13" s="28" customFormat="1" x14ac:dyDescent="0.2">
      <c r="H25882" s="12"/>
      <c r="J25882" s="29"/>
      <c r="K25882" s="45"/>
      <c r="L25882" s="45"/>
      <c r="M25882" s="45"/>
    </row>
    <row r="25883" spans="8:13" s="28" customFormat="1" x14ac:dyDescent="0.2">
      <c r="H25883" s="12"/>
      <c r="J25883" s="29"/>
      <c r="K25883" s="45"/>
      <c r="L25883" s="45"/>
      <c r="M25883" s="45"/>
    </row>
    <row r="25884" spans="8:13" s="28" customFormat="1" x14ac:dyDescent="0.2">
      <c r="H25884" s="12"/>
      <c r="J25884" s="29"/>
      <c r="K25884" s="45"/>
      <c r="L25884" s="45"/>
      <c r="M25884" s="45"/>
    </row>
    <row r="25885" spans="8:13" s="28" customFormat="1" x14ac:dyDescent="0.2">
      <c r="H25885" s="12"/>
      <c r="J25885" s="29"/>
      <c r="K25885" s="45"/>
      <c r="L25885" s="45"/>
      <c r="M25885" s="45"/>
    </row>
    <row r="25886" spans="8:13" s="28" customFormat="1" x14ac:dyDescent="0.2">
      <c r="H25886" s="12"/>
      <c r="J25886" s="29"/>
      <c r="K25886" s="45"/>
      <c r="L25886" s="45"/>
      <c r="M25886" s="45"/>
    </row>
    <row r="25887" spans="8:13" s="28" customFormat="1" x14ac:dyDescent="0.2">
      <c r="H25887" s="12"/>
      <c r="J25887" s="29"/>
      <c r="K25887" s="45"/>
      <c r="L25887" s="45"/>
      <c r="M25887" s="45"/>
    </row>
    <row r="25888" spans="8:13" s="28" customFormat="1" x14ac:dyDescent="0.2">
      <c r="H25888" s="12"/>
      <c r="J25888" s="29"/>
      <c r="K25888" s="45"/>
      <c r="L25888" s="45"/>
      <c r="M25888" s="45"/>
    </row>
    <row r="25889" spans="8:13" s="28" customFormat="1" x14ac:dyDescent="0.2">
      <c r="H25889" s="12"/>
      <c r="J25889" s="29"/>
      <c r="K25889" s="45"/>
      <c r="L25889" s="45"/>
      <c r="M25889" s="45"/>
    </row>
    <row r="25890" spans="8:13" s="28" customFormat="1" x14ac:dyDescent="0.2">
      <c r="H25890" s="12"/>
      <c r="J25890" s="29"/>
      <c r="K25890" s="45"/>
      <c r="L25890" s="45"/>
      <c r="M25890" s="45"/>
    </row>
    <row r="25891" spans="8:13" s="28" customFormat="1" x14ac:dyDescent="0.2">
      <c r="H25891" s="12"/>
      <c r="J25891" s="29"/>
      <c r="K25891" s="45"/>
      <c r="L25891" s="45"/>
      <c r="M25891" s="45"/>
    </row>
    <row r="25892" spans="8:13" s="28" customFormat="1" x14ac:dyDescent="0.2">
      <c r="H25892" s="12"/>
      <c r="J25892" s="29"/>
      <c r="K25892" s="45"/>
      <c r="L25892" s="45"/>
      <c r="M25892" s="45"/>
    </row>
    <row r="25893" spans="8:13" s="28" customFormat="1" x14ac:dyDescent="0.2">
      <c r="H25893" s="12"/>
      <c r="J25893" s="29"/>
      <c r="K25893" s="45"/>
      <c r="L25893" s="45"/>
      <c r="M25893" s="45"/>
    </row>
    <row r="25894" spans="8:13" s="28" customFormat="1" x14ac:dyDescent="0.2">
      <c r="H25894" s="12"/>
      <c r="J25894" s="29"/>
      <c r="K25894" s="45"/>
      <c r="L25894" s="45"/>
      <c r="M25894" s="45"/>
    </row>
    <row r="25895" spans="8:13" s="28" customFormat="1" x14ac:dyDescent="0.2">
      <c r="H25895" s="12"/>
      <c r="J25895" s="29"/>
      <c r="K25895" s="45"/>
      <c r="L25895" s="45"/>
      <c r="M25895" s="45"/>
    </row>
    <row r="25896" spans="8:13" s="28" customFormat="1" x14ac:dyDescent="0.2">
      <c r="H25896" s="12"/>
      <c r="J25896" s="29"/>
      <c r="K25896" s="45"/>
      <c r="L25896" s="45"/>
      <c r="M25896" s="45"/>
    </row>
    <row r="25897" spans="8:13" s="28" customFormat="1" x14ac:dyDescent="0.2">
      <c r="H25897" s="12"/>
      <c r="J25897" s="29"/>
      <c r="K25897" s="45"/>
      <c r="L25897" s="45"/>
      <c r="M25897" s="45"/>
    </row>
    <row r="25898" spans="8:13" s="28" customFormat="1" x14ac:dyDescent="0.2">
      <c r="H25898" s="12"/>
      <c r="J25898" s="29"/>
      <c r="K25898" s="45"/>
      <c r="L25898" s="45"/>
      <c r="M25898" s="45"/>
    </row>
    <row r="25899" spans="8:13" s="28" customFormat="1" x14ac:dyDescent="0.2">
      <c r="H25899" s="12"/>
      <c r="J25899" s="29"/>
      <c r="K25899" s="45"/>
      <c r="L25899" s="45"/>
      <c r="M25899" s="45"/>
    </row>
    <row r="25900" spans="8:13" s="28" customFormat="1" x14ac:dyDescent="0.2">
      <c r="H25900" s="12"/>
      <c r="J25900" s="29"/>
      <c r="K25900" s="45"/>
      <c r="L25900" s="45"/>
      <c r="M25900" s="45"/>
    </row>
    <row r="25901" spans="8:13" s="28" customFormat="1" x14ac:dyDescent="0.2">
      <c r="H25901" s="12"/>
      <c r="J25901" s="29"/>
      <c r="K25901" s="45"/>
      <c r="L25901" s="45"/>
      <c r="M25901" s="45"/>
    </row>
    <row r="25902" spans="8:13" s="28" customFormat="1" x14ac:dyDescent="0.2">
      <c r="H25902" s="12"/>
      <c r="J25902" s="29"/>
      <c r="K25902" s="45"/>
      <c r="L25902" s="45"/>
      <c r="M25902" s="45"/>
    </row>
    <row r="25903" spans="8:13" s="28" customFormat="1" x14ac:dyDescent="0.2">
      <c r="H25903" s="12"/>
      <c r="J25903" s="29"/>
      <c r="K25903" s="45"/>
      <c r="L25903" s="45"/>
      <c r="M25903" s="45"/>
    </row>
    <row r="25904" spans="8:13" s="28" customFormat="1" x14ac:dyDescent="0.2">
      <c r="H25904" s="12"/>
      <c r="J25904" s="29"/>
      <c r="K25904" s="45"/>
      <c r="L25904" s="45"/>
      <c r="M25904" s="45"/>
    </row>
    <row r="25905" spans="8:13" s="28" customFormat="1" x14ac:dyDescent="0.2">
      <c r="H25905" s="12"/>
      <c r="J25905" s="29"/>
      <c r="K25905" s="45"/>
      <c r="L25905" s="45"/>
      <c r="M25905" s="45"/>
    </row>
    <row r="25906" spans="8:13" s="28" customFormat="1" x14ac:dyDescent="0.2">
      <c r="H25906" s="12"/>
      <c r="J25906" s="29"/>
      <c r="K25906" s="45"/>
      <c r="L25906" s="45"/>
      <c r="M25906" s="45"/>
    </row>
    <row r="25907" spans="8:13" s="28" customFormat="1" x14ac:dyDescent="0.2">
      <c r="H25907" s="12"/>
      <c r="J25907" s="29"/>
      <c r="K25907" s="45"/>
      <c r="L25907" s="45"/>
      <c r="M25907" s="45"/>
    </row>
    <row r="25908" spans="8:13" s="28" customFormat="1" x14ac:dyDescent="0.2">
      <c r="H25908" s="12"/>
      <c r="J25908" s="29"/>
      <c r="K25908" s="45"/>
      <c r="L25908" s="45"/>
      <c r="M25908" s="45"/>
    </row>
    <row r="25909" spans="8:13" s="28" customFormat="1" x14ac:dyDescent="0.2">
      <c r="H25909" s="12"/>
      <c r="J25909" s="29"/>
      <c r="K25909" s="45"/>
      <c r="L25909" s="45"/>
      <c r="M25909" s="45"/>
    </row>
    <row r="25910" spans="8:13" s="28" customFormat="1" x14ac:dyDescent="0.2">
      <c r="H25910" s="12"/>
      <c r="J25910" s="29"/>
      <c r="K25910" s="45"/>
      <c r="L25910" s="45"/>
      <c r="M25910" s="45"/>
    </row>
    <row r="25911" spans="8:13" s="28" customFormat="1" x14ac:dyDescent="0.2">
      <c r="H25911" s="12"/>
      <c r="J25911" s="29"/>
      <c r="K25911" s="45"/>
      <c r="L25911" s="45"/>
      <c r="M25911" s="45"/>
    </row>
    <row r="25912" spans="8:13" s="28" customFormat="1" x14ac:dyDescent="0.2">
      <c r="H25912" s="12"/>
      <c r="J25912" s="29"/>
      <c r="K25912" s="45"/>
      <c r="L25912" s="45"/>
      <c r="M25912" s="45"/>
    </row>
    <row r="25913" spans="8:13" s="28" customFormat="1" x14ac:dyDescent="0.2">
      <c r="H25913" s="12"/>
      <c r="J25913" s="29"/>
      <c r="K25913" s="45"/>
      <c r="L25913" s="45"/>
      <c r="M25913" s="45"/>
    </row>
    <row r="25914" spans="8:13" s="28" customFormat="1" x14ac:dyDescent="0.2">
      <c r="H25914" s="12"/>
      <c r="J25914" s="29"/>
      <c r="K25914" s="45"/>
      <c r="L25914" s="45"/>
      <c r="M25914" s="45"/>
    </row>
    <row r="25915" spans="8:13" s="28" customFormat="1" x14ac:dyDescent="0.2">
      <c r="H25915" s="12"/>
      <c r="J25915" s="29"/>
      <c r="K25915" s="45"/>
      <c r="L25915" s="45"/>
      <c r="M25915" s="45"/>
    </row>
    <row r="25916" spans="8:13" s="28" customFormat="1" x14ac:dyDescent="0.2">
      <c r="H25916" s="12"/>
      <c r="J25916" s="29"/>
      <c r="K25916" s="45"/>
      <c r="L25916" s="45"/>
      <c r="M25916" s="45"/>
    </row>
    <row r="25917" spans="8:13" s="28" customFormat="1" x14ac:dyDescent="0.2">
      <c r="H25917" s="12"/>
      <c r="J25917" s="29"/>
      <c r="K25917" s="45"/>
      <c r="L25917" s="45"/>
      <c r="M25917" s="45"/>
    </row>
    <row r="25918" spans="8:13" s="28" customFormat="1" x14ac:dyDescent="0.2">
      <c r="H25918" s="12"/>
      <c r="J25918" s="29"/>
      <c r="K25918" s="45"/>
      <c r="L25918" s="45"/>
      <c r="M25918" s="45"/>
    </row>
    <row r="25919" spans="8:13" s="28" customFormat="1" x14ac:dyDescent="0.2">
      <c r="H25919" s="12"/>
      <c r="J25919" s="29"/>
      <c r="K25919" s="45"/>
      <c r="L25919" s="45"/>
      <c r="M25919" s="45"/>
    </row>
    <row r="25920" spans="8:13" s="28" customFormat="1" x14ac:dyDescent="0.2">
      <c r="H25920" s="12"/>
      <c r="J25920" s="29"/>
      <c r="K25920" s="45"/>
      <c r="L25920" s="45"/>
      <c r="M25920" s="45"/>
    </row>
    <row r="25921" spans="8:13" s="28" customFormat="1" x14ac:dyDescent="0.2">
      <c r="H25921" s="12"/>
      <c r="J25921" s="29"/>
      <c r="K25921" s="45"/>
      <c r="L25921" s="45"/>
      <c r="M25921" s="45"/>
    </row>
    <row r="25922" spans="8:13" s="28" customFormat="1" x14ac:dyDescent="0.2">
      <c r="H25922" s="12"/>
      <c r="J25922" s="29"/>
      <c r="K25922" s="45"/>
      <c r="L25922" s="45"/>
      <c r="M25922" s="45"/>
    </row>
    <row r="25923" spans="8:13" s="28" customFormat="1" x14ac:dyDescent="0.2">
      <c r="H25923" s="12"/>
      <c r="J25923" s="29"/>
      <c r="K25923" s="45"/>
      <c r="L25923" s="45"/>
      <c r="M25923" s="45"/>
    </row>
    <row r="25924" spans="8:13" s="28" customFormat="1" x14ac:dyDescent="0.2">
      <c r="H25924" s="12"/>
      <c r="J25924" s="29"/>
      <c r="K25924" s="45"/>
      <c r="L25924" s="45"/>
      <c r="M25924" s="45"/>
    </row>
    <row r="25925" spans="8:13" s="28" customFormat="1" x14ac:dyDescent="0.2">
      <c r="H25925" s="12"/>
      <c r="J25925" s="29"/>
      <c r="K25925" s="45"/>
      <c r="L25925" s="45"/>
      <c r="M25925" s="45"/>
    </row>
    <row r="25926" spans="8:13" s="28" customFormat="1" x14ac:dyDescent="0.2">
      <c r="H25926" s="12"/>
      <c r="J25926" s="29"/>
      <c r="K25926" s="45"/>
      <c r="L25926" s="45"/>
      <c r="M25926" s="45"/>
    </row>
    <row r="25927" spans="8:13" s="28" customFormat="1" x14ac:dyDescent="0.2">
      <c r="H25927" s="12"/>
      <c r="J25927" s="29"/>
      <c r="K25927" s="45"/>
      <c r="L25927" s="45"/>
      <c r="M25927" s="45"/>
    </row>
    <row r="25928" spans="8:13" s="28" customFormat="1" x14ac:dyDescent="0.2">
      <c r="H25928" s="12"/>
      <c r="J25928" s="29"/>
      <c r="K25928" s="45"/>
      <c r="L25928" s="45"/>
      <c r="M25928" s="45"/>
    </row>
    <row r="25929" spans="8:13" s="28" customFormat="1" x14ac:dyDescent="0.2">
      <c r="H25929" s="12"/>
      <c r="J25929" s="29"/>
      <c r="K25929" s="45"/>
      <c r="L25929" s="45"/>
      <c r="M25929" s="45"/>
    </row>
    <row r="25930" spans="8:13" s="28" customFormat="1" x14ac:dyDescent="0.2">
      <c r="H25930" s="12"/>
      <c r="J25930" s="29"/>
      <c r="K25930" s="45"/>
      <c r="L25930" s="45"/>
      <c r="M25930" s="45"/>
    </row>
    <row r="25931" spans="8:13" s="28" customFormat="1" x14ac:dyDescent="0.2">
      <c r="H25931" s="12"/>
      <c r="J25931" s="29"/>
      <c r="K25931" s="45"/>
      <c r="L25931" s="45"/>
      <c r="M25931" s="45"/>
    </row>
    <row r="25932" spans="8:13" s="28" customFormat="1" x14ac:dyDescent="0.2">
      <c r="H25932" s="12"/>
      <c r="J25932" s="29"/>
      <c r="K25932" s="45"/>
      <c r="L25932" s="45"/>
      <c r="M25932" s="45"/>
    </row>
    <row r="25933" spans="8:13" s="28" customFormat="1" x14ac:dyDescent="0.2">
      <c r="H25933" s="12"/>
      <c r="J25933" s="29"/>
      <c r="K25933" s="45"/>
      <c r="L25933" s="45"/>
      <c r="M25933" s="45"/>
    </row>
    <row r="25934" spans="8:13" s="28" customFormat="1" x14ac:dyDescent="0.2">
      <c r="H25934" s="12"/>
      <c r="J25934" s="29"/>
      <c r="K25934" s="45"/>
      <c r="L25934" s="45"/>
      <c r="M25934" s="45"/>
    </row>
    <row r="25935" spans="8:13" s="28" customFormat="1" x14ac:dyDescent="0.2">
      <c r="H25935" s="12"/>
      <c r="J25935" s="29"/>
      <c r="K25935" s="45"/>
      <c r="L25935" s="45"/>
      <c r="M25935" s="45"/>
    </row>
    <row r="25936" spans="8:13" s="28" customFormat="1" x14ac:dyDescent="0.2">
      <c r="H25936" s="12"/>
      <c r="J25936" s="29"/>
      <c r="K25936" s="45"/>
      <c r="L25936" s="45"/>
      <c r="M25936" s="45"/>
    </row>
    <row r="25937" spans="8:13" s="28" customFormat="1" x14ac:dyDescent="0.2">
      <c r="H25937" s="12"/>
      <c r="J25937" s="29"/>
      <c r="K25937" s="45"/>
      <c r="L25937" s="45"/>
      <c r="M25937" s="45"/>
    </row>
    <row r="25938" spans="8:13" s="28" customFormat="1" x14ac:dyDescent="0.2">
      <c r="H25938" s="12"/>
      <c r="J25938" s="29"/>
      <c r="K25938" s="45"/>
      <c r="L25938" s="45"/>
      <c r="M25938" s="45"/>
    </row>
    <row r="25939" spans="8:13" s="28" customFormat="1" x14ac:dyDescent="0.2">
      <c r="H25939" s="12"/>
      <c r="J25939" s="29"/>
      <c r="K25939" s="45"/>
      <c r="L25939" s="45"/>
      <c r="M25939" s="45"/>
    </row>
    <row r="25940" spans="8:13" s="28" customFormat="1" x14ac:dyDescent="0.2">
      <c r="H25940" s="12"/>
      <c r="J25940" s="29"/>
      <c r="K25940" s="45"/>
      <c r="L25940" s="45"/>
      <c r="M25940" s="45"/>
    </row>
    <row r="25941" spans="8:13" s="28" customFormat="1" x14ac:dyDescent="0.2">
      <c r="H25941" s="12"/>
      <c r="J25941" s="29"/>
      <c r="K25941" s="45"/>
      <c r="L25941" s="45"/>
      <c r="M25941" s="45"/>
    </row>
    <row r="25942" spans="8:13" s="28" customFormat="1" x14ac:dyDescent="0.2">
      <c r="H25942" s="12"/>
      <c r="J25942" s="29"/>
      <c r="K25942" s="45"/>
      <c r="L25942" s="45"/>
      <c r="M25942" s="45"/>
    </row>
    <row r="25943" spans="8:13" s="28" customFormat="1" x14ac:dyDescent="0.2">
      <c r="H25943" s="12"/>
      <c r="J25943" s="29"/>
      <c r="K25943" s="45"/>
      <c r="L25943" s="45"/>
      <c r="M25943" s="45"/>
    </row>
    <row r="25944" spans="8:13" s="28" customFormat="1" x14ac:dyDescent="0.2">
      <c r="H25944" s="12"/>
      <c r="J25944" s="29"/>
      <c r="K25944" s="45"/>
      <c r="L25944" s="45"/>
      <c r="M25944" s="45"/>
    </row>
    <row r="25945" spans="8:13" s="28" customFormat="1" x14ac:dyDescent="0.2">
      <c r="H25945" s="12"/>
      <c r="J25945" s="29"/>
      <c r="K25945" s="45"/>
      <c r="L25945" s="45"/>
      <c r="M25945" s="45"/>
    </row>
    <row r="25946" spans="8:13" s="28" customFormat="1" x14ac:dyDescent="0.2">
      <c r="H25946" s="12"/>
      <c r="J25946" s="29"/>
      <c r="K25946" s="45"/>
      <c r="L25946" s="45"/>
      <c r="M25946" s="45"/>
    </row>
    <row r="25947" spans="8:13" s="28" customFormat="1" x14ac:dyDescent="0.2">
      <c r="H25947" s="12"/>
      <c r="J25947" s="29"/>
      <c r="K25947" s="45"/>
      <c r="L25947" s="45"/>
      <c r="M25947" s="45"/>
    </row>
    <row r="25948" spans="8:13" s="28" customFormat="1" x14ac:dyDescent="0.2">
      <c r="H25948" s="12"/>
      <c r="J25948" s="29"/>
      <c r="K25948" s="45"/>
      <c r="L25948" s="45"/>
      <c r="M25948" s="45"/>
    </row>
    <row r="25949" spans="8:13" s="28" customFormat="1" x14ac:dyDescent="0.2">
      <c r="H25949" s="12"/>
      <c r="J25949" s="29"/>
      <c r="K25949" s="45"/>
      <c r="L25949" s="45"/>
      <c r="M25949" s="45"/>
    </row>
    <row r="25950" spans="8:13" s="28" customFormat="1" x14ac:dyDescent="0.2">
      <c r="H25950" s="12"/>
      <c r="J25950" s="29"/>
      <c r="K25950" s="45"/>
      <c r="L25950" s="45"/>
      <c r="M25950" s="45"/>
    </row>
    <row r="25951" spans="8:13" s="28" customFormat="1" x14ac:dyDescent="0.2">
      <c r="H25951" s="12"/>
      <c r="J25951" s="29"/>
      <c r="K25951" s="45"/>
      <c r="L25951" s="45"/>
      <c r="M25951" s="45"/>
    </row>
    <row r="25952" spans="8:13" s="28" customFormat="1" x14ac:dyDescent="0.2">
      <c r="H25952" s="12"/>
      <c r="J25952" s="29"/>
      <c r="K25952" s="45"/>
      <c r="L25952" s="45"/>
      <c r="M25952" s="45"/>
    </row>
    <row r="25953" spans="8:13" s="28" customFormat="1" x14ac:dyDescent="0.2">
      <c r="H25953" s="12"/>
      <c r="J25953" s="29"/>
      <c r="K25953" s="45"/>
      <c r="L25953" s="45"/>
      <c r="M25953" s="45"/>
    </row>
    <row r="25954" spans="8:13" s="28" customFormat="1" x14ac:dyDescent="0.2">
      <c r="H25954" s="12"/>
      <c r="J25954" s="29"/>
      <c r="K25954" s="45"/>
      <c r="L25954" s="45"/>
      <c r="M25954" s="45"/>
    </row>
    <row r="25955" spans="8:13" s="28" customFormat="1" x14ac:dyDescent="0.2">
      <c r="H25955" s="12"/>
      <c r="J25955" s="29"/>
      <c r="K25955" s="45"/>
      <c r="L25955" s="45"/>
      <c r="M25955" s="45"/>
    </row>
    <row r="25956" spans="8:13" s="28" customFormat="1" x14ac:dyDescent="0.2">
      <c r="H25956" s="12"/>
      <c r="J25956" s="29"/>
      <c r="K25956" s="45"/>
      <c r="L25956" s="45"/>
      <c r="M25956" s="45"/>
    </row>
    <row r="25957" spans="8:13" s="28" customFormat="1" x14ac:dyDescent="0.2">
      <c r="H25957" s="12"/>
      <c r="J25957" s="29"/>
      <c r="K25957" s="45"/>
      <c r="L25957" s="45"/>
      <c r="M25957" s="45"/>
    </row>
    <row r="25958" spans="8:13" s="28" customFormat="1" x14ac:dyDescent="0.2">
      <c r="H25958" s="12"/>
      <c r="J25958" s="29"/>
      <c r="K25958" s="45"/>
      <c r="L25958" s="45"/>
      <c r="M25958" s="45"/>
    </row>
    <row r="25959" spans="8:13" s="28" customFormat="1" x14ac:dyDescent="0.2">
      <c r="H25959" s="12"/>
      <c r="J25959" s="29"/>
      <c r="K25959" s="45"/>
      <c r="L25959" s="45"/>
      <c r="M25959" s="45"/>
    </row>
    <row r="25960" spans="8:13" s="28" customFormat="1" x14ac:dyDescent="0.2">
      <c r="H25960" s="12"/>
      <c r="J25960" s="29"/>
      <c r="K25960" s="45"/>
      <c r="L25960" s="45"/>
      <c r="M25960" s="45"/>
    </row>
    <row r="25961" spans="8:13" s="28" customFormat="1" x14ac:dyDescent="0.2">
      <c r="H25961" s="12"/>
      <c r="J25961" s="29"/>
      <c r="K25961" s="45"/>
      <c r="L25961" s="45"/>
      <c r="M25961" s="45"/>
    </row>
    <row r="25962" spans="8:13" s="28" customFormat="1" x14ac:dyDescent="0.2">
      <c r="H25962" s="12"/>
      <c r="J25962" s="29"/>
      <c r="K25962" s="45"/>
      <c r="L25962" s="45"/>
      <c r="M25962" s="45"/>
    </row>
    <row r="25963" spans="8:13" s="28" customFormat="1" x14ac:dyDescent="0.2">
      <c r="H25963" s="12"/>
      <c r="J25963" s="29"/>
      <c r="K25963" s="45"/>
      <c r="L25963" s="45"/>
      <c r="M25963" s="45"/>
    </row>
    <row r="25964" spans="8:13" s="28" customFormat="1" x14ac:dyDescent="0.2">
      <c r="H25964" s="12"/>
      <c r="J25964" s="29"/>
      <c r="K25964" s="45"/>
      <c r="L25964" s="45"/>
      <c r="M25964" s="45"/>
    </row>
    <row r="25965" spans="8:13" s="28" customFormat="1" x14ac:dyDescent="0.2">
      <c r="H25965" s="12"/>
      <c r="J25965" s="29"/>
      <c r="K25965" s="45"/>
      <c r="L25965" s="45"/>
      <c r="M25965" s="45"/>
    </row>
    <row r="25966" spans="8:13" s="28" customFormat="1" x14ac:dyDescent="0.2">
      <c r="H25966" s="12"/>
      <c r="J25966" s="29"/>
      <c r="K25966" s="45"/>
      <c r="L25966" s="45"/>
      <c r="M25966" s="45"/>
    </row>
    <row r="25967" spans="8:13" s="28" customFormat="1" x14ac:dyDescent="0.2">
      <c r="H25967" s="12"/>
      <c r="J25967" s="29"/>
      <c r="K25967" s="45"/>
      <c r="L25967" s="45"/>
      <c r="M25967" s="45"/>
    </row>
    <row r="25968" spans="8:13" s="28" customFormat="1" x14ac:dyDescent="0.2">
      <c r="H25968" s="12"/>
      <c r="J25968" s="29"/>
      <c r="K25968" s="45"/>
      <c r="L25968" s="45"/>
      <c r="M25968" s="45"/>
    </row>
    <row r="25969" spans="8:13" s="28" customFormat="1" x14ac:dyDescent="0.2">
      <c r="H25969" s="12"/>
      <c r="J25969" s="29"/>
      <c r="K25969" s="45"/>
      <c r="L25969" s="45"/>
      <c r="M25969" s="45"/>
    </row>
    <row r="25970" spans="8:13" s="28" customFormat="1" x14ac:dyDescent="0.2">
      <c r="H25970" s="12"/>
      <c r="J25970" s="29"/>
      <c r="K25970" s="45"/>
      <c r="L25970" s="45"/>
      <c r="M25970" s="45"/>
    </row>
    <row r="25971" spans="8:13" s="28" customFormat="1" x14ac:dyDescent="0.2">
      <c r="H25971" s="12"/>
      <c r="J25971" s="29"/>
      <c r="K25971" s="45"/>
      <c r="L25971" s="45"/>
      <c r="M25971" s="45"/>
    </row>
    <row r="25972" spans="8:13" s="28" customFormat="1" x14ac:dyDescent="0.2">
      <c r="H25972" s="12"/>
      <c r="J25972" s="29"/>
      <c r="K25972" s="45"/>
      <c r="L25972" s="45"/>
      <c r="M25972" s="45"/>
    </row>
    <row r="25973" spans="8:13" s="28" customFormat="1" x14ac:dyDescent="0.2">
      <c r="H25973" s="12"/>
      <c r="J25973" s="29"/>
      <c r="K25973" s="45"/>
      <c r="L25973" s="45"/>
      <c r="M25973" s="45"/>
    </row>
    <row r="25974" spans="8:13" s="28" customFormat="1" x14ac:dyDescent="0.2">
      <c r="H25974" s="12"/>
      <c r="J25974" s="29"/>
      <c r="K25974" s="45"/>
      <c r="L25974" s="45"/>
      <c r="M25974" s="45"/>
    </row>
    <row r="25975" spans="8:13" s="28" customFormat="1" x14ac:dyDescent="0.2">
      <c r="H25975" s="12"/>
      <c r="J25975" s="29"/>
      <c r="K25975" s="45"/>
      <c r="L25975" s="45"/>
      <c r="M25975" s="45"/>
    </row>
    <row r="25976" spans="8:13" s="28" customFormat="1" x14ac:dyDescent="0.2">
      <c r="H25976" s="12"/>
      <c r="J25976" s="29"/>
      <c r="K25976" s="45"/>
      <c r="L25976" s="45"/>
      <c r="M25976" s="45"/>
    </row>
    <row r="25977" spans="8:13" s="28" customFormat="1" x14ac:dyDescent="0.2">
      <c r="H25977" s="12"/>
      <c r="J25977" s="29"/>
      <c r="K25977" s="45"/>
      <c r="L25977" s="45"/>
      <c r="M25977" s="45"/>
    </row>
    <row r="25978" spans="8:13" s="28" customFormat="1" x14ac:dyDescent="0.2">
      <c r="H25978" s="12"/>
      <c r="J25978" s="29"/>
      <c r="K25978" s="45"/>
      <c r="L25978" s="45"/>
      <c r="M25978" s="45"/>
    </row>
    <row r="25979" spans="8:13" s="28" customFormat="1" x14ac:dyDescent="0.2">
      <c r="H25979" s="12"/>
      <c r="J25979" s="29"/>
      <c r="K25979" s="45"/>
      <c r="L25979" s="45"/>
      <c r="M25979" s="45"/>
    </row>
    <row r="25980" spans="8:13" s="28" customFormat="1" x14ac:dyDescent="0.2">
      <c r="H25980" s="12"/>
      <c r="J25980" s="29"/>
      <c r="K25980" s="45"/>
      <c r="L25980" s="45"/>
      <c r="M25980" s="45"/>
    </row>
    <row r="25981" spans="8:13" s="28" customFormat="1" x14ac:dyDescent="0.2">
      <c r="H25981" s="12"/>
      <c r="J25981" s="29"/>
      <c r="K25981" s="45"/>
      <c r="L25981" s="45"/>
      <c r="M25981" s="45"/>
    </row>
    <row r="25982" spans="8:13" s="28" customFormat="1" x14ac:dyDescent="0.2">
      <c r="H25982" s="12"/>
      <c r="J25982" s="29"/>
      <c r="K25982" s="45"/>
      <c r="L25982" s="45"/>
      <c r="M25982" s="45"/>
    </row>
    <row r="25983" spans="8:13" s="28" customFormat="1" x14ac:dyDescent="0.2">
      <c r="H25983" s="12"/>
      <c r="J25983" s="29"/>
      <c r="K25983" s="45"/>
      <c r="L25983" s="45"/>
      <c r="M25983" s="45"/>
    </row>
    <row r="25984" spans="8:13" s="28" customFormat="1" x14ac:dyDescent="0.2">
      <c r="H25984" s="12"/>
      <c r="J25984" s="29"/>
      <c r="K25984" s="45"/>
      <c r="L25984" s="45"/>
      <c r="M25984" s="45"/>
    </row>
    <row r="25985" spans="8:13" s="28" customFormat="1" x14ac:dyDescent="0.2">
      <c r="H25985" s="12"/>
      <c r="J25985" s="29"/>
      <c r="K25985" s="45"/>
      <c r="L25985" s="45"/>
      <c r="M25985" s="45"/>
    </row>
    <row r="25986" spans="8:13" s="28" customFormat="1" x14ac:dyDescent="0.2">
      <c r="H25986" s="12"/>
      <c r="J25986" s="29"/>
      <c r="K25986" s="45"/>
      <c r="L25986" s="45"/>
      <c r="M25986" s="45"/>
    </row>
    <row r="25987" spans="8:13" s="28" customFormat="1" x14ac:dyDescent="0.2">
      <c r="H25987" s="12"/>
      <c r="J25987" s="29"/>
      <c r="K25987" s="45"/>
      <c r="L25987" s="45"/>
      <c r="M25987" s="45"/>
    </row>
    <row r="25988" spans="8:13" s="28" customFormat="1" x14ac:dyDescent="0.2">
      <c r="H25988" s="12"/>
      <c r="J25988" s="29"/>
      <c r="K25988" s="45"/>
      <c r="L25988" s="45"/>
      <c r="M25988" s="45"/>
    </row>
    <row r="25989" spans="8:13" s="28" customFormat="1" x14ac:dyDescent="0.2">
      <c r="H25989" s="12"/>
      <c r="J25989" s="29"/>
      <c r="K25989" s="45"/>
      <c r="L25989" s="45"/>
      <c r="M25989" s="45"/>
    </row>
    <row r="25990" spans="8:13" s="28" customFormat="1" x14ac:dyDescent="0.2">
      <c r="H25990" s="12"/>
      <c r="J25990" s="29"/>
      <c r="K25990" s="45"/>
      <c r="L25990" s="45"/>
      <c r="M25990" s="45"/>
    </row>
    <row r="25991" spans="8:13" s="28" customFormat="1" x14ac:dyDescent="0.2">
      <c r="H25991" s="12"/>
      <c r="J25991" s="29"/>
      <c r="K25991" s="45"/>
      <c r="L25991" s="45"/>
      <c r="M25991" s="45"/>
    </row>
    <row r="25992" spans="8:13" s="28" customFormat="1" x14ac:dyDescent="0.2">
      <c r="H25992" s="12"/>
      <c r="J25992" s="29"/>
      <c r="K25992" s="45"/>
      <c r="L25992" s="45"/>
      <c r="M25992" s="45"/>
    </row>
    <row r="25993" spans="8:13" s="28" customFormat="1" x14ac:dyDescent="0.2">
      <c r="H25993" s="12"/>
      <c r="J25993" s="29"/>
      <c r="K25993" s="45"/>
      <c r="L25993" s="45"/>
      <c r="M25993" s="45"/>
    </row>
    <row r="25994" spans="8:13" s="28" customFormat="1" x14ac:dyDescent="0.2">
      <c r="H25994" s="12"/>
      <c r="J25994" s="29"/>
      <c r="K25994" s="45"/>
      <c r="L25994" s="45"/>
      <c r="M25994" s="45"/>
    </row>
    <row r="25995" spans="8:13" s="28" customFormat="1" x14ac:dyDescent="0.2">
      <c r="H25995" s="12"/>
      <c r="J25995" s="29"/>
      <c r="K25995" s="45"/>
      <c r="L25995" s="45"/>
      <c r="M25995" s="45"/>
    </row>
    <row r="25996" spans="8:13" s="28" customFormat="1" x14ac:dyDescent="0.2">
      <c r="H25996" s="12"/>
      <c r="J25996" s="29"/>
      <c r="K25996" s="45"/>
      <c r="L25996" s="45"/>
      <c r="M25996" s="45"/>
    </row>
    <row r="25997" spans="8:13" s="28" customFormat="1" x14ac:dyDescent="0.2">
      <c r="H25997" s="12"/>
      <c r="J25997" s="29"/>
      <c r="K25997" s="45"/>
      <c r="L25997" s="45"/>
      <c r="M25997" s="45"/>
    </row>
    <row r="25998" spans="8:13" s="28" customFormat="1" x14ac:dyDescent="0.2">
      <c r="H25998" s="12"/>
      <c r="J25998" s="29"/>
      <c r="K25998" s="45"/>
      <c r="L25998" s="45"/>
      <c r="M25998" s="45"/>
    </row>
    <row r="25999" spans="8:13" s="28" customFormat="1" x14ac:dyDescent="0.2">
      <c r="H25999" s="12"/>
      <c r="J25999" s="29"/>
      <c r="K25999" s="45"/>
      <c r="L25999" s="45"/>
      <c r="M25999" s="45"/>
    </row>
    <row r="26000" spans="8:13" s="28" customFormat="1" x14ac:dyDescent="0.2">
      <c r="H26000" s="12"/>
      <c r="J26000" s="29"/>
      <c r="K26000" s="45"/>
      <c r="L26000" s="45"/>
      <c r="M26000" s="45"/>
    </row>
    <row r="26001" spans="8:13" s="28" customFormat="1" x14ac:dyDescent="0.2">
      <c r="H26001" s="12"/>
      <c r="J26001" s="29"/>
      <c r="K26001" s="45"/>
      <c r="L26001" s="45"/>
      <c r="M26001" s="45"/>
    </row>
    <row r="26002" spans="8:13" s="28" customFormat="1" x14ac:dyDescent="0.2">
      <c r="H26002" s="12"/>
      <c r="J26002" s="29"/>
      <c r="K26002" s="45"/>
      <c r="L26002" s="45"/>
      <c r="M26002" s="45"/>
    </row>
    <row r="26003" spans="8:13" s="28" customFormat="1" x14ac:dyDescent="0.2">
      <c r="H26003" s="12"/>
      <c r="J26003" s="29"/>
      <c r="K26003" s="45"/>
      <c r="L26003" s="45"/>
      <c r="M26003" s="45"/>
    </row>
    <row r="26004" spans="8:13" s="28" customFormat="1" x14ac:dyDescent="0.2">
      <c r="H26004" s="12"/>
      <c r="J26004" s="29"/>
      <c r="K26004" s="45"/>
      <c r="L26004" s="45"/>
      <c r="M26004" s="45"/>
    </row>
    <row r="26005" spans="8:13" s="28" customFormat="1" x14ac:dyDescent="0.2">
      <c r="H26005" s="12"/>
      <c r="J26005" s="29"/>
      <c r="K26005" s="45"/>
      <c r="L26005" s="45"/>
      <c r="M26005" s="45"/>
    </row>
    <row r="26006" spans="8:13" s="28" customFormat="1" x14ac:dyDescent="0.2">
      <c r="H26006" s="12"/>
      <c r="J26006" s="29"/>
      <c r="K26006" s="45"/>
      <c r="L26006" s="45"/>
      <c r="M26006" s="45"/>
    </row>
    <row r="26007" spans="8:13" s="28" customFormat="1" x14ac:dyDescent="0.2">
      <c r="H26007" s="12"/>
      <c r="J26007" s="29"/>
      <c r="K26007" s="45"/>
      <c r="L26007" s="45"/>
      <c r="M26007" s="45"/>
    </row>
    <row r="26008" spans="8:13" s="28" customFormat="1" x14ac:dyDescent="0.2">
      <c r="H26008" s="12"/>
      <c r="J26008" s="29"/>
      <c r="K26008" s="45"/>
      <c r="L26008" s="45"/>
      <c r="M26008" s="45"/>
    </row>
    <row r="26009" spans="8:13" s="28" customFormat="1" x14ac:dyDescent="0.2">
      <c r="H26009" s="12"/>
      <c r="J26009" s="29"/>
      <c r="K26009" s="45"/>
      <c r="L26009" s="45"/>
      <c r="M26009" s="45"/>
    </row>
    <row r="26010" spans="8:13" s="28" customFormat="1" x14ac:dyDescent="0.2">
      <c r="H26010" s="12"/>
      <c r="J26010" s="29"/>
      <c r="K26010" s="45"/>
      <c r="L26010" s="45"/>
      <c r="M26010" s="45"/>
    </row>
    <row r="26011" spans="8:13" s="28" customFormat="1" x14ac:dyDescent="0.2">
      <c r="H26011" s="12"/>
      <c r="J26011" s="29"/>
      <c r="K26011" s="45"/>
      <c r="L26011" s="45"/>
      <c r="M26011" s="45"/>
    </row>
    <row r="26012" spans="8:13" s="28" customFormat="1" x14ac:dyDescent="0.2">
      <c r="H26012" s="12"/>
      <c r="J26012" s="29"/>
      <c r="K26012" s="45"/>
      <c r="L26012" s="45"/>
      <c r="M26012" s="45"/>
    </row>
    <row r="26013" spans="8:13" s="28" customFormat="1" x14ac:dyDescent="0.2">
      <c r="H26013" s="12"/>
      <c r="J26013" s="29"/>
      <c r="K26013" s="45"/>
      <c r="L26013" s="45"/>
      <c r="M26013" s="45"/>
    </row>
    <row r="26014" spans="8:13" s="28" customFormat="1" x14ac:dyDescent="0.2">
      <c r="H26014" s="12"/>
      <c r="J26014" s="29"/>
      <c r="K26014" s="45"/>
      <c r="L26014" s="45"/>
      <c r="M26014" s="45"/>
    </row>
    <row r="26015" spans="8:13" s="28" customFormat="1" x14ac:dyDescent="0.2">
      <c r="H26015" s="12"/>
      <c r="J26015" s="29"/>
      <c r="K26015" s="45"/>
      <c r="L26015" s="45"/>
      <c r="M26015" s="45"/>
    </row>
    <row r="26016" spans="8:13" s="28" customFormat="1" x14ac:dyDescent="0.2">
      <c r="H26016" s="12"/>
      <c r="J26016" s="29"/>
      <c r="K26016" s="45"/>
      <c r="L26016" s="45"/>
      <c r="M26016" s="45"/>
    </row>
    <row r="26017" spans="8:13" s="28" customFormat="1" x14ac:dyDescent="0.2">
      <c r="H26017" s="12"/>
      <c r="J26017" s="29"/>
      <c r="K26017" s="45"/>
      <c r="L26017" s="45"/>
      <c r="M26017" s="45"/>
    </row>
    <row r="26018" spans="8:13" s="28" customFormat="1" x14ac:dyDescent="0.2">
      <c r="H26018" s="12"/>
      <c r="J26018" s="29"/>
      <c r="K26018" s="45"/>
      <c r="L26018" s="45"/>
      <c r="M26018" s="45"/>
    </row>
    <row r="26019" spans="8:13" s="28" customFormat="1" x14ac:dyDescent="0.2">
      <c r="H26019" s="12"/>
      <c r="J26019" s="29"/>
      <c r="K26019" s="45"/>
      <c r="L26019" s="45"/>
      <c r="M26019" s="45"/>
    </row>
    <row r="26020" spans="8:13" s="28" customFormat="1" x14ac:dyDescent="0.2">
      <c r="H26020" s="12"/>
      <c r="J26020" s="29"/>
      <c r="K26020" s="45"/>
      <c r="L26020" s="45"/>
      <c r="M26020" s="45"/>
    </row>
    <row r="26021" spans="8:13" s="28" customFormat="1" x14ac:dyDescent="0.2">
      <c r="H26021" s="12"/>
      <c r="J26021" s="29"/>
      <c r="K26021" s="45"/>
      <c r="L26021" s="45"/>
      <c r="M26021" s="45"/>
    </row>
    <row r="26022" spans="8:13" s="28" customFormat="1" x14ac:dyDescent="0.2">
      <c r="H26022" s="12"/>
      <c r="J26022" s="29"/>
      <c r="K26022" s="45"/>
      <c r="L26022" s="45"/>
      <c r="M26022" s="45"/>
    </row>
    <row r="26023" spans="8:13" s="28" customFormat="1" x14ac:dyDescent="0.2">
      <c r="H26023" s="12"/>
      <c r="J26023" s="29"/>
      <c r="K26023" s="45"/>
      <c r="L26023" s="45"/>
      <c r="M26023" s="45"/>
    </row>
    <row r="26024" spans="8:13" s="28" customFormat="1" x14ac:dyDescent="0.2">
      <c r="H26024" s="12"/>
      <c r="J26024" s="29"/>
      <c r="K26024" s="45"/>
      <c r="L26024" s="45"/>
      <c r="M26024" s="45"/>
    </row>
    <row r="26025" spans="8:13" s="28" customFormat="1" x14ac:dyDescent="0.2">
      <c r="H26025" s="12"/>
      <c r="J26025" s="29"/>
      <c r="K26025" s="45"/>
      <c r="L26025" s="45"/>
      <c r="M26025" s="45"/>
    </row>
    <row r="26026" spans="8:13" s="28" customFormat="1" x14ac:dyDescent="0.2">
      <c r="H26026" s="12"/>
      <c r="J26026" s="29"/>
      <c r="K26026" s="45"/>
      <c r="L26026" s="45"/>
      <c r="M26026" s="45"/>
    </row>
    <row r="26027" spans="8:13" s="28" customFormat="1" x14ac:dyDescent="0.2">
      <c r="H26027" s="12"/>
      <c r="J26027" s="29"/>
      <c r="K26027" s="45"/>
      <c r="L26027" s="45"/>
      <c r="M26027" s="45"/>
    </row>
    <row r="26028" spans="8:13" s="28" customFormat="1" x14ac:dyDescent="0.2">
      <c r="H26028" s="12"/>
      <c r="J26028" s="29"/>
      <c r="K26028" s="45"/>
      <c r="L26028" s="45"/>
      <c r="M26028" s="45"/>
    </row>
    <row r="26029" spans="8:13" s="28" customFormat="1" x14ac:dyDescent="0.2">
      <c r="H26029" s="12"/>
      <c r="J26029" s="29"/>
      <c r="K26029" s="45"/>
      <c r="L26029" s="45"/>
      <c r="M26029" s="45"/>
    </row>
    <row r="26030" spans="8:13" s="28" customFormat="1" x14ac:dyDescent="0.2">
      <c r="H26030" s="12"/>
      <c r="J26030" s="29"/>
      <c r="K26030" s="45"/>
      <c r="L26030" s="45"/>
      <c r="M26030" s="45"/>
    </row>
    <row r="26031" spans="8:13" s="28" customFormat="1" x14ac:dyDescent="0.2">
      <c r="H26031" s="12"/>
      <c r="J26031" s="29"/>
      <c r="K26031" s="45"/>
      <c r="L26031" s="45"/>
      <c r="M26031" s="45"/>
    </row>
    <row r="26032" spans="8:13" s="28" customFormat="1" x14ac:dyDescent="0.2">
      <c r="H26032" s="12"/>
      <c r="J26032" s="29"/>
      <c r="K26032" s="45"/>
      <c r="L26032" s="45"/>
      <c r="M26032" s="45"/>
    </row>
    <row r="26033" spans="8:13" s="28" customFormat="1" x14ac:dyDescent="0.2">
      <c r="H26033" s="12"/>
      <c r="J26033" s="29"/>
      <c r="K26033" s="45"/>
      <c r="L26033" s="45"/>
      <c r="M26033" s="45"/>
    </row>
    <row r="26034" spans="8:13" s="28" customFormat="1" x14ac:dyDescent="0.2">
      <c r="H26034" s="12"/>
      <c r="J26034" s="29"/>
      <c r="K26034" s="45"/>
      <c r="L26034" s="45"/>
      <c r="M26034" s="45"/>
    </row>
    <row r="26035" spans="8:13" s="28" customFormat="1" x14ac:dyDescent="0.2">
      <c r="H26035" s="12"/>
      <c r="J26035" s="29"/>
      <c r="K26035" s="45"/>
      <c r="L26035" s="45"/>
      <c r="M26035" s="45"/>
    </row>
    <row r="26036" spans="8:13" s="28" customFormat="1" x14ac:dyDescent="0.2">
      <c r="H26036" s="12"/>
      <c r="J26036" s="29"/>
      <c r="K26036" s="45"/>
      <c r="L26036" s="45"/>
      <c r="M26036" s="45"/>
    </row>
    <row r="26037" spans="8:13" s="28" customFormat="1" x14ac:dyDescent="0.2">
      <c r="H26037" s="12"/>
      <c r="J26037" s="29"/>
      <c r="K26037" s="45"/>
      <c r="L26037" s="45"/>
      <c r="M26037" s="45"/>
    </row>
    <row r="26038" spans="8:13" s="28" customFormat="1" x14ac:dyDescent="0.2">
      <c r="H26038" s="12"/>
      <c r="J26038" s="29"/>
      <c r="K26038" s="45"/>
      <c r="L26038" s="45"/>
      <c r="M26038" s="45"/>
    </row>
    <row r="26039" spans="8:13" s="28" customFormat="1" x14ac:dyDescent="0.2">
      <c r="H26039" s="12"/>
      <c r="J26039" s="29"/>
      <c r="K26039" s="45"/>
      <c r="L26039" s="45"/>
      <c r="M26039" s="45"/>
    </row>
    <row r="26040" spans="8:13" s="28" customFormat="1" x14ac:dyDescent="0.2">
      <c r="H26040" s="12"/>
      <c r="J26040" s="29"/>
      <c r="K26040" s="45"/>
      <c r="L26040" s="45"/>
      <c r="M26040" s="45"/>
    </row>
    <row r="26041" spans="8:13" s="28" customFormat="1" x14ac:dyDescent="0.2">
      <c r="H26041" s="12"/>
      <c r="J26041" s="29"/>
      <c r="K26041" s="45"/>
      <c r="L26041" s="45"/>
      <c r="M26041" s="45"/>
    </row>
    <row r="26042" spans="8:13" s="28" customFormat="1" x14ac:dyDescent="0.2">
      <c r="H26042" s="12"/>
      <c r="J26042" s="29"/>
      <c r="K26042" s="45"/>
      <c r="L26042" s="45"/>
      <c r="M26042" s="45"/>
    </row>
    <row r="26043" spans="8:13" s="28" customFormat="1" x14ac:dyDescent="0.2">
      <c r="H26043" s="12"/>
      <c r="J26043" s="29"/>
      <c r="K26043" s="45"/>
      <c r="L26043" s="45"/>
      <c r="M26043" s="45"/>
    </row>
    <row r="26044" spans="8:13" s="28" customFormat="1" x14ac:dyDescent="0.2">
      <c r="H26044" s="12"/>
      <c r="J26044" s="29"/>
      <c r="K26044" s="45"/>
      <c r="L26044" s="45"/>
      <c r="M26044" s="45"/>
    </row>
    <row r="26045" spans="8:13" s="28" customFormat="1" x14ac:dyDescent="0.2">
      <c r="H26045" s="12"/>
      <c r="J26045" s="29"/>
      <c r="K26045" s="45"/>
      <c r="L26045" s="45"/>
      <c r="M26045" s="45"/>
    </row>
    <row r="26046" spans="8:13" s="28" customFormat="1" x14ac:dyDescent="0.2">
      <c r="H26046" s="12"/>
      <c r="J26046" s="29"/>
      <c r="K26046" s="45"/>
      <c r="L26046" s="45"/>
      <c r="M26046" s="45"/>
    </row>
    <row r="26047" spans="8:13" s="28" customFormat="1" x14ac:dyDescent="0.2">
      <c r="H26047" s="12"/>
      <c r="J26047" s="29"/>
      <c r="K26047" s="45"/>
      <c r="L26047" s="45"/>
      <c r="M26047" s="45"/>
    </row>
    <row r="26048" spans="8:13" s="28" customFormat="1" x14ac:dyDescent="0.2">
      <c r="H26048" s="12"/>
      <c r="J26048" s="29"/>
      <c r="K26048" s="45"/>
      <c r="L26048" s="45"/>
      <c r="M26048" s="45"/>
    </row>
    <row r="26049" spans="8:13" s="28" customFormat="1" x14ac:dyDescent="0.2">
      <c r="H26049" s="12"/>
      <c r="J26049" s="29"/>
      <c r="K26049" s="45"/>
      <c r="L26049" s="45"/>
      <c r="M26049" s="45"/>
    </row>
    <row r="26050" spans="8:13" s="28" customFormat="1" x14ac:dyDescent="0.2">
      <c r="H26050" s="12"/>
      <c r="J26050" s="29"/>
      <c r="K26050" s="45"/>
      <c r="L26050" s="45"/>
      <c r="M26050" s="45"/>
    </row>
    <row r="26051" spans="8:13" s="28" customFormat="1" x14ac:dyDescent="0.2">
      <c r="H26051" s="12"/>
      <c r="J26051" s="29"/>
      <c r="K26051" s="45"/>
      <c r="L26051" s="45"/>
      <c r="M26051" s="45"/>
    </row>
    <row r="26052" spans="8:13" s="28" customFormat="1" x14ac:dyDescent="0.2">
      <c r="H26052" s="12"/>
      <c r="J26052" s="29"/>
      <c r="K26052" s="45"/>
      <c r="L26052" s="45"/>
      <c r="M26052" s="45"/>
    </row>
    <row r="26053" spans="8:13" s="28" customFormat="1" x14ac:dyDescent="0.2">
      <c r="H26053" s="12"/>
      <c r="J26053" s="29"/>
      <c r="K26053" s="45"/>
      <c r="L26053" s="45"/>
      <c r="M26053" s="45"/>
    </row>
    <row r="26054" spans="8:13" s="28" customFormat="1" x14ac:dyDescent="0.2">
      <c r="H26054" s="12"/>
      <c r="J26054" s="29"/>
      <c r="K26054" s="45"/>
      <c r="L26054" s="45"/>
      <c r="M26054" s="45"/>
    </row>
    <row r="26055" spans="8:13" s="28" customFormat="1" x14ac:dyDescent="0.2">
      <c r="H26055" s="12"/>
      <c r="J26055" s="29"/>
      <c r="K26055" s="45"/>
      <c r="L26055" s="45"/>
      <c r="M26055" s="45"/>
    </row>
    <row r="26056" spans="8:13" s="28" customFormat="1" x14ac:dyDescent="0.2">
      <c r="H26056" s="12"/>
      <c r="J26056" s="29"/>
      <c r="K26056" s="45"/>
      <c r="L26056" s="45"/>
      <c r="M26056" s="45"/>
    </row>
    <row r="26057" spans="8:13" s="28" customFormat="1" x14ac:dyDescent="0.2">
      <c r="H26057" s="12"/>
      <c r="J26057" s="29"/>
      <c r="K26057" s="45"/>
      <c r="L26057" s="45"/>
      <c r="M26057" s="45"/>
    </row>
    <row r="26058" spans="8:13" s="28" customFormat="1" x14ac:dyDescent="0.2">
      <c r="H26058" s="12"/>
      <c r="J26058" s="29"/>
      <c r="K26058" s="45"/>
      <c r="L26058" s="45"/>
      <c r="M26058" s="45"/>
    </row>
    <row r="26059" spans="8:13" s="28" customFormat="1" x14ac:dyDescent="0.2">
      <c r="H26059" s="12"/>
      <c r="J26059" s="29"/>
      <c r="K26059" s="45"/>
      <c r="L26059" s="45"/>
      <c r="M26059" s="45"/>
    </row>
    <row r="26060" spans="8:13" s="28" customFormat="1" x14ac:dyDescent="0.2">
      <c r="H26060" s="12"/>
      <c r="J26060" s="29"/>
      <c r="K26060" s="45"/>
      <c r="L26060" s="45"/>
      <c r="M26060" s="45"/>
    </row>
    <row r="26061" spans="8:13" s="28" customFormat="1" x14ac:dyDescent="0.2">
      <c r="H26061" s="12"/>
      <c r="J26061" s="29"/>
      <c r="K26061" s="45"/>
      <c r="L26061" s="45"/>
      <c r="M26061" s="45"/>
    </row>
    <row r="26062" spans="8:13" s="28" customFormat="1" x14ac:dyDescent="0.2">
      <c r="H26062" s="12"/>
      <c r="J26062" s="29"/>
      <c r="K26062" s="45"/>
      <c r="L26062" s="45"/>
      <c r="M26062" s="45"/>
    </row>
    <row r="26063" spans="8:13" s="28" customFormat="1" x14ac:dyDescent="0.2">
      <c r="H26063" s="12"/>
      <c r="J26063" s="29"/>
      <c r="K26063" s="45"/>
      <c r="L26063" s="45"/>
      <c r="M26063" s="45"/>
    </row>
    <row r="26064" spans="8:13" s="28" customFormat="1" x14ac:dyDescent="0.2">
      <c r="H26064" s="12"/>
      <c r="J26064" s="29"/>
      <c r="K26064" s="45"/>
      <c r="L26064" s="45"/>
      <c r="M26064" s="45"/>
    </row>
    <row r="26065" spans="8:13" s="28" customFormat="1" x14ac:dyDescent="0.2">
      <c r="H26065" s="12"/>
      <c r="J26065" s="29"/>
      <c r="K26065" s="45"/>
      <c r="L26065" s="45"/>
      <c r="M26065" s="45"/>
    </row>
    <row r="26066" spans="8:13" s="28" customFormat="1" x14ac:dyDescent="0.2">
      <c r="H26066" s="12"/>
      <c r="J26066" s="29"/>
      <c r="K26066" s="45"/>
      <c r="L26066" s="45"/>
      <c r="M26066" s="45"/>
    </row>
    <row r="26067" spans="8:13" s="28" customFormat="1" x14ac:dyDescent="0.2">
      <c r="H26067" s="12"/>
      <c r="J26067" s="29"/>
      <c r="K26067" s="45"/>
      <c r="L26067" s="45"/>
      <c r="M26067" s="45"/>
    </row>
    <row r="26068" spans="8:13" s="28" customFormat="1" x14ac:dyDescent="0.2">
      <c r="H26068" s="12"/>
      <c r="J26068" s="29"/>
      <c r="K26068" s="45"/>
      <c r="L26068" s="45"/>
      <c r="M26068" s="45"/>
    </row>
    <row r="26069" spans="8:13" s="28" customFormat="1" x14ac:dyDescent="0.2">
      <c r="H26069" s="12"/>
      <c r="J26069" s="29"/>
      <c r="K26069" s="45"/>
      <c r="L26069" s="45"/>
      <c r="M26069" s="45"/>
    </row>
    <row r="26070" spans="8:13" s="28" customFormat="1" x14ac:dyDescent="0.2">
      <c r="H26070" s="12"/>
      <c r="J26070" s="29"/>
      <c r="K26070" s="45"/>
      <c r="L26070" s="45"/>
      <c r="M26070" s="45"/>
    </row>
    <row r="26071" spans="8:13" s="28" customFormat="1" x14ac:dyDescent="0.2">
      <c r="H26071" s="12"/>
      <c r="J26071" s="29"/>
      <c r="K26071" s="45"/>
      <c r="L26071" s="45"/>
      <c r="M26071" s="45"/>
    </row>
    <row r="26072" spans="8:13" s="28" customFormat="1" x14ac:dyDescent="0.2">
      <c r="H26072" s="12"/>
      <c r="J26072" s="29"/>
      <c r="K26072" s="45"/>
      <c r="L26072" s="45"/>
      <c r="M26072" s="45"/>
    </row>
    <row r="26073" spans="8:13" s="28" customFormat="1" x14ac:dyDescent="0.2">
      <c r="H26073" s="12"/>
      <c r="J26073" s="29"/>
      <c r="K26073" s="45"/>
      <c r="L26073" s="45"/>
      <c r="M26073" s="45"/>
    </row>
    <row r="26074" spans="8:13" s="28" customFormat="1" x14ac:dyDescent="0.2">
      <c r="H26074" s="12"/>
      <c r="J26074" s="29"/>
      <c r="K26074" s="45"/>
      <c r="L26074" s="45"/>
      <c r="M26074" s="45"/>
    </row>
    <row r="26075" spans="8:13" s="28" customFormat="1" x14ac:dyDescent="0.2">
      <c r="H26075" s="12"/>
      <c r="J26075" s="29"/>
      <c r="K26075" s="45"/>
      <c r="L26075" s="45"/>
      <c r="M26075" s="45"/>
    </row>
    <row r="26076" spans="8:13" s="28" customFormat="1" x14ac:dyDescent="0.2">
      <c r="H26076" s="12"/>
      <c r="J26076" s="29"/>
      <c r="K26076" s="45"/>
      <c r="L26076" s="45"/>
      <c r="M26076" s="45"/>
    </row>
    <row r="26077" spans="8:13" s="28" customFormat="1" x14ac:dyDescent="0.2">
      <c r="H26077" s="12"/>
      <c r="J26077" s="29"/>
      <c r="K26077" s="45"/>
      <c r="L26077" s="45"/>
      <c r="M26077" s="45"/>
    </row>
    <row r="26078" spans="8:13" s="28" customFormat="1" x14ac:dyDescent="0.2">
      <c r="H26078" s="12"/>
      <c r="J26078" s="29"/>
      <c r="K26078" s="45"/>
      <c r="L26078" s="45"/>
      <c r="M26078" s="45"/>
    </row>
    <row r="26079" spans="8:13" s="28" customFormat="1" x14ac:dyDescent="0.2">
      <c r="H26079" s="12"/>
      <c r="J26079" s="29"/>
      <c r="K26079" s="45"/>
      <c r="L26079" s="45"/>
      <c r="M26079" s="45"/>
    </row>
    <row r="26080" spans="8:13" s="28" customFormat="1" x14ac:dyDescent="0.2">
      <c r="H26080" s="12"/>
      <c r="J26080" s="29"/>
      <c r="K26080" s="45"/>
      <c r="L26080" s="45"/>
      <c r="M26080" s="45"/>
    </row>
    <row r="26081" spans="8:13" s="28" customFormat="1" x14ac:dyDescent="0.2">
      <c r="H26081" s="12"/>
      <c r="J26081" s="29"/>
      <c r="K26081" s="45"/>
      <c r="L26081" s="45"/>
      <c r="M26081" s="45"/>
    </row>
    <row r="26082" spans="8:13" s="28" customFormat="1" x14ac:dyDescent="0.2">
      <c r="H26082" s="12"/>
      <c r="J26082" s="29"/>
      <c r="K26082" s="45"/>
      <c r="L26082" s="45"/>
      <c r="M26082" s="45"/>
    </row>
    <row r="26083" spans="8:13" s="28" customFormat="1" x14ac:dyDescent="0.2">
      <c r="H26083" s="12"/>
      <c r="J26083" s="29"/>
      <c r="K26083" s="45"/>
      <c r="L26083" s="45"/>
      <c r="M26083" s="45"/>
    </row>
    <row r="26084" spans="8:13" s="28" customFormat="1" x14ac:dyDescent="0.2">
      <c r="H26084" s="12"/>
      <c r="J26084" s="29"/>
      <c r="K26084" s="45"/>
      <c r="L26084" s="45"/>
      <c r="M26084" s="45"/>
    </row>
    <row r="26085" spans="8:13" s="28" customFormat="1" x14ac:dyDescent="0.2">
      <c r="H26085" s="12"/>
      <c r="J26085" s="29"/>
      <c r="K26085" s="45"/>
      <c r="L26085" s="45"/>
      <c r="M26085" s="45"/>
    </row>
    <row r="26086" spans="8:13" s="28" customFormat="1" x14ac:dyDescent="0.2">
      <c r="H26086" s="12"/>
      <c r="J26086" s="29"/>
      <c r="K26086" s="45"/>
      <c r="L26086" s="45"/>
      <c r="M26086" s="45"/>
    </row>
    <row r="26087" spans="8:13" s="28" customFormat="1" x14ac:dyDescent="0.2">
      <c r="H26087" s="12"/>
      <c r="J26087" s="29"/>
      <c r="K26087" s="45"/>
      <c r="L26087" s="45"/>
      <c r="M26087" s="45"/>
    </row>
    <row r="26088" spans="8:13" s="28" customFormat="1" x14ac:dyDescent="0.2">
      <c r="H26088" s="12"/>
      <c r="J26088" s="29"/>
      <c r="K26088" s="45"/>
      <c r="L26088" s="45"/>
      <c r="M26088" s="45"/>
    </row>
    <row r="26089" spans="8:13" s="28" customFormat="1" x14ac:dyDescent="0.2">
      <c r="H26089" s="12"/>
      <c r="J26089" s="29"/>
      <c r="K26089" s="45"/>
      <c r="L26089" s="45"/>
      <c r="M26089" s="45"/>
    </row>
    <row r="26090" spans="8:13" s="28" customFormat="1" x14ac:dyDescent="0.2">
      <c r="H26090" s="12"/>
      <c r="J26090" s="29"/>
      <c r="K26090" s="45"/>
      <c r="L26090" s="45"/>
      <c r="M26090" s="45"/>
    </row>
    <row r="26091" spans="8:13" s="28" customFormat="1" x14ac:dyDescent="0.2">
      <c r="H26091" s="12"/>
      <c r="J26091" s="29"/>
      <c r="K26091" s="45"/>
      <c r="L26091" s="45"/>
      <c r="M26091" s="45"/>
    </row>
    <row r="26092" spans="8:13" s="28" customFormat="1" x14ac:dyDescent="0.2">
      <c r="H26092" s="12"/>
      <c r="J26092" s="29"/>
      <c r="K26092" s="45"/>
      <c r="L26092" s="45"/>
      <c r="M26092" s="45"/>
    </row>
    <row r="26093" spans="8:13" s="28" customFormat="1" x14ac:dyDescent="0.2">
      <c r="H26093" s="12"/>
      <c r="J26093" s="29"/>
      <c r="K26093" s="45"/>
      <c r="L26093" s="45"/>
      <c r="M26093" s="45"/>
    </row>
    <row r="26094" spans="8:13" s="28" customFormat="1" x14ac:dyDescent="0.2">
      <c r="H26094" s="12"/>
      <c r="J26094" s="29"/>
      <c r="K26094" s="45"/>
      <c r="L26094" s="45"/>
      <c r="M26094" s="45"/>
    </row>
    <row r="26095" spans="8:13" s="28" customFormat="1" x14ac:dyDescent="0.2">
      <c r="H26095" s="12"/>
      <c r="J26095" s="29"/>
      <c r="K26095" s="45"/>
      <c r="L26095" s="45"/>
      <c r="M26095" s="45"/>
    </row>
    <row r="26096" spans="8:13" s="28" customFormat="1" x14ac:dyDescent="0.2">
      <c r="H26096" s="12"/>
      <c r="J26096" s="29"/>
      <c r="K26096" s="45"/>
      <c r="L26096" s="45"/>
      <c r="M26096" s="45"/>
    </row>
    <row r="26097" spans="8:13" s="28" customFormat="1" x14ac:dyDescent="0.2">
      <c r="H26097" s="12"/>
      <c r="J26097" s="29"/>
      <c r="K26097" s="45"/>
      <c r="L26097" s="45"/>
      <c r="M26097" s="45"/>
    </row>
    <row r="26098" spans="8:13" s="28" customFormat="1" x14ac:dyDescent="0.2">
      <c r="H26098" s="12"/>
      <c r="J26098" s="29"/>
      <c r="K26098" s="45"/>
      <c r="L26098" s="45"/>
      <c r="M26098" s="45"/>
    </row>
    <row r="26099" spans="8:13" s="28" customFormat="1" x14ac:dyDescent="0.2">
      <c r="H26099" s="12"/>
      <c r="J26099" s="29"/>
      <c r="K26099" s="45"/>
      <c r="L26099" s="45"/>
      <c r="M26099" s="45"/>
    </row>
    <row r="26100" spans="8:13" s="28" customFormat="1" x14ac:dyDescent="0.2">
      <c r="H26100" s="12"/>
      <c r="J26100" s="29"/>
      <c r="K26100" s="45"/>
      <c r="L26100" s="45"/>
      <c r="M26100" s="45"/>
    </row>
    <row r="26101" spans="8:13" s="28" customFormat="1" x14ac:dyDescent="0.2">
      <c r="H26101" s="12"/>
      <c r="J26101" s="29"/>
      <c r="K26101" s="45"/>
      <c r="L26101" s="45"/>
      <c r="M26101" s="45"/>
    </row>
    <row r="26102" spans="8:13" s="28" customFormat="1" x14ac:dyDescent="0.2">
      <c r="H26102" s="12"/>
      <c r="J26102" s="29"/>
      <c r="K26102" s="45"/>
      <c r="L26102" s="45"/>
      <c r="M26102" s="45"/>
    </row>
    <row r="26103" spans="8:13" s="28" customFormat="1" x14ac:dyDescent="0.2">
      <c r="H26103" s="12"/>
      <c r="J26103" s="29"/>
      <c r="K26103" s="45"/>
      <c r="L26103" s="45"/>
      <c r="M26103" s="45"/>
    </row>
    <row r="26104" spans="8:13" s="28" customFormat="1" x14ac:dyDescent="0.2">
      <c r="H26104" s="12"/>
      <c r="J26104" s="29"/>
      <c r="K26104" s="45"/>
      <c r="L26104" s="45"/>
      <c r="M26104" s="45"/>
    </row>
    <row r="26105" spans="8:13" s="28" customFormat="1" x14ac:dyDescent="0.2">
      <c r="H26105" s="12"/>
      <c r="J26105" s="29"/>
      <c r="K26105" s="45"/>
      <c r="L26105" s="45"/>
      <c r="M26105" s="45"/>
    </row>
    <row r="26106" spans="8:13" s="28" customFormat="1" x14ac:dyDescent="0.2">
      <c r="H26106" s="12"/>
      <c r="J26106" s="29"/>
      <c r="K26106" s="45"/>
      <c r="L26106" s="45"/>
      <c r="M26106" s="45"/>
    </row>
    <row r="26107" spans="8:13" s="28" customFormat="1" x14ac:dyDescent="0.2">
      <c r="H26107" s="12"/>
      <c r="J26107" s="29"/>
      <c r="K26107" s="45"/>
      <c r="L26107" s="45"/>
      <c r="M26107" s="45"/>
    </row>
    <row r="26108" spans="8:13" s="28" customFormat="1" x14ac:dyDescent="0.2">
      <c r="H26108" s="12"/>
      <c r="J26108" s="29"/>
      <c r="K26108" s="45"/>
      <c r="L26108" s="45"/>
      <c r="M26108" s="45"/>
    </row>
    <row r="26109" spans="8:13" s="28" customFormat="1" x14ac:dyDescent="0.2">
      <c r="H26109" s="12"/>
      <c r="J26109" s="29"/>
      <c r="K26109" s="45"/>
      <c r="L26109" s="45"/>
      <c r="M26109" s="45"/>
    </row>
    <row r="26110" spans="8:13" s="28" customFormat="1" x14ac:dyDescent="0.2">
      <c r="H26110" s="12"/>
      <c r="J26110" s="29"/>
      <c r="K26110" s="45"/>
      <c r="L26110" s="45"/>
      <c r="M26110" s="45"/>
    </row>
    <row r="26111" spans="8:13" s="28" customFormat="1" x14ac:dyDescent="0.2">
      <c r="H26111" s="12"/>
      <c r="J26111" s="29"/>
      <c r="K26111" s="45"/>
      <c r="L26111" s="45"/>
      <c r="M26111" s="45"/>
    </row>
    <row r="26112" spans="8:13" s="28" customFormat="1" x14ac:dyDescent="0.2">
      <c r="H26112" s="12"/>
      <c r="J26112" s="29"/>
      <c r="K26112" s="45"/>
      <c r="L26112" s="45"/>
      <c r="M26112" s="45"/>
    </row>
    <row r="26113" spans="8:13" s="28" customFormat="1" x14ac:dyDescent="0.2">
      <c r="H26113" s="12"/>
      <c r="J26113" s="29"/>
      <c r="K26113" s="45"/>
      <c r="L26113" s="45"/>
      <c r="M26113" s="45"/>
    </row>
    <row r="26114" spans="8:13" s="28" customFormat="1" x14ac:dyDescent="0.2">
      <c r="H26114" s="12"/>
      <c r="J26114" s="29"/>
      <c r="K26114" s="45"/>
      <c r="L26114" s="45"/>
      <c r="M26114" s="45"/>
    </row>
    <row r="26115" spans="8:13" s="28" customFormat="1" x14ac:dyDescent="0.2">
      <c r="H26115" s="12"/>
      <c r="J26115" s="29"/>
      <c r="K26115" s="45"/>
      <c r="L26115" s="45"/>
      <c r="M26115" s="45"/>
    </row>
    <row r="26116" spans="8:13" s="28" customFormat="1" x14ac:dyDescent="0.2">
      <c r="H26116" s="12"/>
      <c r="J26116" s="29"/>
      <c r="K26116" s="45"/>
      <c r="L26116" s="45"/>
      <c r="M26116" s="45"/>
    </row>
    <row r="26117" spans="8:13" s="28" customFormat="1" x14ac:dyDescent="0.2">
      <c r="H26117" s="12"/>
      <c r="J26117" s="29"/>
      <c r="K26117" s="45"/>
      <c r="L26117" s="45"/>
      <c r="M26117" s="45"/>
    </row>
    <row r="26118" spans="8:13" s="28" customFormat="1" x14ac:dyDescent="0.2">
      <c r="H26118" s="12"/>
      <c r="J26118" s="29"/>
      <c r="K26118" s="45"/>
      <c r="L26118" s="45"/>
      <c r="M26118" s="45"/>
    </row>
    <row r="26119" spans="8:13" s="28" customFormat="1" x14ac:dyDescent="0.2">
      <c r="H26119" s="12"/>
      <c r="J26119" s="29"/>
      <c r="K26119" s="45"/>
      <c r="L26119" s="45"/>
      <c r="M26119" s="45"/>
    </row>
    <row r="26120" spans="8:13" s="28" customFormat="1" x14ac:dyDescent="0.2">
      <c r="H26120" s="12"/>
      <c r="J26120" s="29"/>
      <c r="K26120" s="45"/>
      <c r="L26120" s="45"/>
      <c r="M26120" s="45"/>
    </row>
    <row r="26121" spans="8:13" s="28" customFormat="1" x14ac:dyDescent="0.2">
      <c r="H26121" s="12"/>
      <c r="J26121" s="29"/>
      <c r="K26121" s="45"/>
      <c r="L26121" s="45"/>
      <c r="M26121" s="45"/>
    </row>
    <row r="26122" spans="8:13" s="28" customFormat="1" x14ac:dyDescent="0.2">
      <c r="H26122" s="12"/>
      <c r="J26122" s="29"/>
      <c r="K26122" s="45"/>
      <c r="L26122" s="45"/>
      <c r="M26122" s="45"/>
    </row>
    <row r="26123" spans="8:13" s="28" customFormat="1" x14ac:dyDescent="0.2">
      <c r="H26123" s="12"/>
      <c r="J26123" s="29"/>
      <c r="K26123" s="45"/>
      <c r="L26123" s="45"/>
      <c r="M26123" s="45"/>
    </row>
    <row r="26124" spans="8:13" s="28" customFormat="1" x14ac:dyDescent="0.2">
      <c r="H26124" s="12"/>
      <c r="J26124" s="29"/>
      <c r="K26124" s="45"/>
      <c r="L26124" s="45"/>
      <c r="M26124" s="45"/>
    </row>
    <row r="26125" spans="8:13" s="28" customFormat="1" x14ac:dyDescent="0.2">
      <c r="H26125" s="12"/>
      <c r="J26125" s="29"/>
      <c r="K26125" s="45"/>
      <c r="L26125" s="45"/>
      <c r="M26125" s="45"/>
    </row>
    <row r="26126" spans="8:13" s="28" customFormat="1" x14ac:dyDescent="0.2">
      <c r="H26126" s="12"/>
      <c r="J26126" s="29"/>
      <c r="K26126" s="45"/>
      <c r="L26126" s="45"/>
      <c r="M26126" s="45"/>
    </row>
    <row r="26127" spans="8:13" s="28" customFormat="1" x14ac:dyDescent="0.2">
      <c r="H26127" s="12"/>
      <c r="J26127" s="29"/>
      <c r="K26127" s="45"/>
      <c r="L26127" s="45"/>
      <c r="M26127" s="45"/>
    </row>
    <row r="26128" spans="8:13" s="28" customFormat="1" x14ac:dyDescent="0.2">
      <c r="H26128" s="12"/>
      <c r="J26128" s="29"/>
      <c r="K26128" s="45"/>
      <c r="L26128" s="45"/>
      <c r="M26128" s="45"/>
    </row>
    <row r="26129" spans="8:13" s="28" customFormat="1" x14ac:dyDescent="0.2">
      <c r="H26129" s="12"/>
      <c r="J26129" s="29"/>
      <c r="K26129" s="45"/>
      <c r="L26129" s="45"/>
      <c r="M26129" s="45"/>
    </row>
    <row r="26130" spans="8:13" s="28" customFormat="1" x14ac:dyDescent="0.2">
      <c r="H26130" s="12"/>
      <c r="J26130" s="29"/>
      <c r="K26130" s="45"/>
      <c r="L26130" s="45"/>
      <c r="M26130" s="45"/>
    </row>
    <row r="26131" spans="8:13" s="28" customFormat="1" x14ac:dyDescent="0.2">
      <c r="H26131" s="12"/>
      <c r="J26131" s="29"/>
      <c r="K26131" s="45"/>
      <c r="L26131" s="45"/>
      <c r="M26131" s="45"/>
    </row>
    <row r="26132" spans="8:13" s="28" customFormat="1" x14ac:dyDescent="0.2">
      <c r="H26132" s="12"/>
      <c r="J26132" s="29"/>
      <c r="K26132" s="45"/>
      <c r="L26132" s="45"/>
      <c r="M26132" s="45"/>
    </row>
    <row r="26133" spans="8:13" s="28" customFormat="1" x14ac:dyDescent="0.2">
      <c r="H26133" s="12"/>
      <c r="J26133" s="29"/>
      <c r="K26133" s="45"/>
      <c r="L26133" s="45"/>
      <c r="M26133" s="45"/>
    </row>
    <row r="26134" spans="8:13" s="28" customFormat="1" x14ac:dyDescent="0.2">
      <c r="H26134" s="12"/>
      <c r="J26134" s="29"/>
      <c r="K26134" s="45"/>
      <c r="L26134" s="45"/>
      <c r="M26134" s="45"/>
    </row>
    <row r="26135" spans="8:13" s="28" customFormat="1" x14ac:dyDescent="0.2">
      <c r="H26135" s="12"/>
      <c r="J26135" s="29"/>
      <c r="K26135" s="45"/>
      <c r="L26135" s="45"/>
      <c r="M26135" s="45"/>
    </row>
    <row r="26136" spans="8:13" s="28" customFormat="1" x14ac:dyDescent="0.2">
      <c r="H26136" s="12"/>
      <c r="J26136" s="29"/>
      <c r="K26136" s="45"/>
      <c r="L26136" s="45"/>
      <c r="M26136" s="45"/>
    </row>
    <row r="26137" spans="8:13" s="28" customFormat="1" x14ac:dyDescent="0.2">
      <c r="H26137" s="12"/>
      <c r="J26137" s="29"/>
      <c r="K26137" s="45"/>
      <c r="L26137" s="45"/>
      <c r="M26137" s="45"/>
    </row>
    <row r="26138" spans="8:13" s="28" customFormat="1" x14ac:dyDescent="0.2">
      <c r="H26138" s="12"/>
      <c r="J26138" s="29"/>
      <c r="K26138" s="45"/>
      <c r="L26138" s="45"/>
      <c r="M26138" s="45"/>
    </row>
    <row r="26139" spans="8:13" s="28" customFormat="1" x14ac:dyDescent="0.2">
      <c r="H26139" s="12"/>
      <c r="J26139" s="29"/>
      <c r="K26139" s="45"/>
      <c r="L26139" s="45"/>
      <c r="M26139" s="45"/>
    </row>
    <row r="26140" spans="8:13" s="28" customFormat="1" x14ac:dyDescent="0.2">
      <c r="H26140" s="12"/>
      <c r="J26140" s="29"/>
      <c r="K26140" s="45"/>
      <c r="L26140" s="45"/>
      <c r="M26140" s="45"/>
    </row>
    <row r="26141" spans="8:13" s="28" customFormat="1" x14ac:dyDescent="0.2">
      <c r="H26141" s="12"/>
      <c r="J26141" s="29"/>
      <c r="K26141" s="45"/>
      <c r="L26141" s="45"/>
      <c r="M26141" s="45"/>
    </row>
    <row r="26142" spans="8:13" s="28" customFormat="1" x14ac:dyDescent="0.2">
      <c r="H26142" s="12"/>
      <c r="J26142" s="29"/>
      <c r="K26142" s="45"/>
      <c r="L26142" s="45"/>
      <c r="M26142" s="45"/>
    </row>
    <row r="26143" spans="8:13" s="28" customFormat="1" x14ac:dyDescent="0.2">
      <c r="H26143" s="12"/>
      <c r="J26143" s="29"/>
      <c r="K26143" s="45"/>
      <c r="L26143" s="45"/>
      <c r="M26143" s="45"/>
    </row>
    <row r="26144" spans="8:13" s="28" customFormat="1" x14ac:dyDescent="0.2">
      <c r="H26144" s="12"/>
      <c r="J26144" s="29"/>
      <c r="K26144" s="45"/>
      <c r="L26144" s="45"/>
      <c r="M26144" s="45"/>
    </row>
    <row r="26145" spans="8:13" s="28" customFormat="1" x14ac:dyDescent="0.2">
      <c r="H26145" s="12"/>
      <c r="J26145" s="29"/>
      <c r="K26145" s="45"/>
      <c r="L26145" s="45"/>
      <c r="M26145" s="45"/>
    </row>
    <row r="26146" spans="8:13" s="28" customFormat="1" x14ac:dyDescent="0.2">
      <c r="H26146" s="12"/>
      <c r="J26146" s="29"/>
      <c r="K26146" s="45"/>
      <c r="L26146" s="45"/>
      <c r="M26146" s="45"/>
    </row>
    <row r="26147" spans="8:13" s="28" customFormat="1" x14ac:dyDescent="0.2">
      <c r="H26147" s="12"/>
      <c r="J26147" s="29"/>
      <c r="K26147" s="45"/>
      <c r="L26147" s="45"/>
      <c r="M26147" s="45"/>
    </row>
    <row r="26148" spans="8:13" s="28" customFormat="1" x14ac:dyDescent="0.2">
      <c r="H26148" s="12"/>
      <c r="J26148" s="29"/>
      <c r="K26148" s="45"/>
      <c r="L26148" s="45"/>
      <c r="M26148" s="45"/>
    </row>
    <row r="26149" spans="8:13" s="28" customFormat="1" x14ac:dyDescent="0.2">
      <c r="H26149" s="12"/>
      <c r="J26149" s="29"/>
      <c r="K26149" s="45"/>
      <c r="L26149" s="45"/>
      <c r="M26149" s="45"/>
    </row>
    <row r="26150" spans="8:13" s="28" customFormat="1" x14ac:dyDescent="0.2">
      <c r="H26150" s="12"/>
      <c r="J26150" s="29"/>
      <c r="K26150" s="45"/>
      <c r="L26150" s="45"/>
      <c r="M26150" s="45"/>
    </row>
    <row r="26151" spans="8:13" s="28" customFormat="1" x14ac:dyDescent="0.2">
      <c r="H26151" s="12"/>
      <c r="J26151" s="29"/>
      <c r="K26151" s="45"/>
      <c r="L26151" s="45"/>
      <c r="M26151" s="45"/>
    </row>
    <row r="26152" spans="8:13" s="28" customFormat="1" x14ac:dyDescent="0.2">
      <c r="H26152" s="12"/>
      <c r="J26152" s="29"/>
      <c r="K26152" s="45"/>
      <c r="L26152" s="45"/>
      <c r="M26152" s="45"/>
    </row>
    <row r="26153" spans="8:13" s="28" customFormat="1" x14ac:dyDescent="0.2">
      <c r="H26153" s="12"/>
      <c r="J26153" s="29"/>
      <c r="K26153" s="45"/>
      <c r="L26153" s="45"/>
      <c r="M26153" s="45"/>
    </row>
    <row r="26154" spans="8:13" s="28" customFormat="1" x14ac:dyDescent="0.2">
      <c r="H26154" s="12"/>
      <c r="J26154" s="29"/>
      <c r="K26154" s="45"/>
      <c r="L26154" s="45"/>
      <c r="M26154" s="45"/>
    </row>
    <row r="26155" spans="8:13" s="28" customFormat="1" x14ac:dyDescent="0.2">
      <c r="H26155" s="12"/>
      <c r="J26155" s="29"/>
      <c r="K26155" s="45"/>
      <c r="L26155" s="45"/>
      <c r="M26155" s="45"/>
    </row>
    <row r="26156" spans="8:13" s="28" customFormat="1" x14ac:dyDescent="0.2">
      <c r="H26156" s="12"/>
      <c r="J26156" s="29"/>
      <c r="K26156" s="45"/>
      <c r="L26156" s="45"/>
      <c r="M26156" s="45"/>
    </row>
    <row r="26157" spans="8:13" s="28" customFormat="1" x14ac:dyDescent="0.2">
      <c r="H26157" s="12"/>
      <c r="J26157" s="29"/>
      <c r="K26157" s="45"/>
      <c r="L26157" s="45"/>
      <c r="M26157" s="45"/>
    </row>
    <row r="26158" spans="8:13" s="28" customFormat="1" x14ac:dyDescent="0.2">
      <c r="H26158" s="12"/>
      <c r="J26158" s="29"/>
      <c r="K26158" s="45"/>
      <c r="L26158" s="45"/>
      <c r="M26158" s="45"/>
    </row>
    <row r="26159" spans="8:13" s="28" customFormat="1" x14ac:dyDescent="0.2">
      <c r="H26159" s="12"/>
      <c r="J26159" s="29"/>
      <c r="K26159" s="45"/>
      <c r="L26159" s="45"/>
      <c r="M26159" s="45"/>
    </row>
    <row r="26160" spans="8:13" s="28" customFormat="1" x14ac:dyDescent="0.2">
      <c r="H26160" s="12"/>
      <c r="J26160" s="29"/>
      <c r="K26160" s="45"/>
      <c r="L26160" s="45"/>
      <c r="M26160" s="45"/>
    </row>
    <row r="26161" spans="8:13" s="28" customFormat="1" x14ac:dyDescent="0.2">
      <c r="H26161" s="12"/>
      <c r="J26161" s="29"/>
      <c r="K26161" s="45"/>
      <c r="L26161" s="45"/>
      <c r="M26161" s="45"/>
    </row>
    <row r="26162" spans="8:13" s="28" customFormat="1" x14ac:dyDescent="0.2">
      <c r="H26162" s="12"/>
      <c r="J26162" s="29"/>
      <c r="K26162" s="45"/>
      <c r="L26162" s="45"/>
      <c r="M26162" s="45"/>
    </row>
    <row r="26163" spans="8:13" s="28" customFormat="1" x14ac:dyDescent="0.2">
      <c r="H26163" s="12"/>
      <c r="J26163" s="29"/>
      <c r="K26163" s="45"/>
      <c r="L26163" s="45"/>
      <c r="M26163" s="45"/>
    </row>
    <row r="26164" spans="8:13" s="28" customFormat="1" x14ac:dyDescent="0.2">
      <c r="H26164" s="12"/>
      <c r="J26164" s="29"/>
      <c r="K26164" s="45"/>
      <c r="L26164" s="45"/>
      <c r="M26164" s="45"/>
    </row>
    <row r="26165" spans="8:13" s="28" customFormat="1" x14ac:dyDescent="0.2">
      <c r="H26165" s="12"/>
      <c r="J26165" s="29"/>
      <c r="K26165" s="45"/>
      <c r="L26165" s="45"/>
      <c r="M26165" s="45"/>
    </row>
    <row r="26166" spans="8:13" s="28" customFormat="1" x14ac:dyDescent="0.2">
      <c r="H26166" s="12"/>
      <c r="J26166" s="29"/>
      <c r="K26166" s="45"/>
      <c r="L26166" s="45"/>
      <c r="M26166" s="45"/>
    </row>
    <row r="26167" spans="8:13" s="28" customFormat="1" x14ac:dyDescent="0.2">
      <c r="H26167" s="12"/>
      <c r="J26167" s="29"/>
      <c r="K26167" s="45"/>
      <c r="L26167" s="45"/>
      <c r="M26167" s="45"/>
    </row>
    <row r="26168" spans="8:13" s="28" customFormat="1" x14ac:dyDescent="0.2">
      <c r="H26168" s="12"/>
      <c r="J26168" s="29"/>
      <c r="K26168" s="45"/>
      <c r="L26168" s="45"/>
      <c r="M26168" s="45"/>
    </row>
    <row r="26169" spans="8:13" s="28" customFormat="1" x14ac:dyDescent="0.2">
      <c r="H26169" s="12"/>
      <c r="J26169" s="29"/>
      <c r="K26169" s="45"/>
      <c r="L26169" s="45"/>
      <c r="M26169" s="45"/>
    </row>
    <row r="26170" spans="8:13" s="28" customFormat="1" x14ac:dyDescent="0.2">
      <c r="H26170" s="12"/>
      <c r="J26170" s="29"/>
      <c r="K26170" s="45"/>
      <c r="L26170" s="45"/>
      <c r="M26170" s="45"/>
    </row>
    <row r="26171" spans="8:13" s="28" customFormat="1" x14ac:dyDescent="0.2">
      <c r="H26171" s="12"/>
      <c r="J26171" s="29"/>
      <c r="K26171" s="45"/>
      <c r="L26171" s="45"/>
      <c r="M26171" s="45"/>
    </row>
    <row r="26172" spans="8:13" s="28" customFormat="1" x14ac:dyDescent="0.2">
      <c r="H26172" s="12"/>
      <c r="J26172" s="29"/>
      <c r="K26172" s="45"/>
      <c r="L26172" s="45"/>
      <c r="M26172" s="45"/>
    </row>
    <row r="26173" spans="8:13" s="28" customFormat="1" x14ac:dyDescent="0.2">
      <c r="H26173" s="12"/>
      <c r="J26173" s="29"/>
      <c r="K26173" s="45"/>
      <c r="L26173" s="45"/>
      <c r="M26173" s="45"/>
    </row>
    <row r="26174" spans="8:13" s="28" customFormat="1" x14ac:dyDescent="0.2">
      <c r="H26174" s="12"/>
      <c r="J26174" s="29"/>
      <c r="K26174" s="45"/>
      <c r="L26174" s="45"/>
      <c r="M26174" s="45"/>
    </row>
    <row r="26175" spans="8:13" s="28" customFormat="1" x14ac:dyDescent="0.2">
      <c r="H26175" s="12"/>
      <c r="J26175" s="29"/>
      <c r="K26175" s="45"/>
      <c r="L26175" s="45"/>
      <c r="M26175" s="45"/>
    </row>
    <row r="26176" spans="8:13" s="28" customFormat="1" x14ac:dyDescent="0.2">
      <c r="H26176" s="12"/>
      <c r="J26176" s="29"/>
      <c r="K26176" s="45"/>
      <c r="L26176" s="45"/>
      <c r="M26176" s="45"/>
    </row>
    <row r="26177" spans="8:13" s="28" customFormat="1" x14ac:dyDescent="0.2">
      <c r="H26177" s="12"/>
      <c r="J26177" s="29"/>
      <c r="K26177" s="45"/>
      <c r="L26177" s="45"/>
      <c r="M26177" s="45"/>
    </row>
    <row r="26178" spans="8:13" s="28" customFormat="1" x14ac:dyDescent="0.2">
      <c r="H26178" s="12"/>
      <c r="J26178" s="29"/>
      <c r="K26178" s="45"/>
      <c r="L26178" s="45"/>
      <c r="M26178" s="45"/>
    </row>
    <row r="26179" spans="8:13" s="28" customFormat="1" x14ac:dyDescent="0.2">
      <c r="H26179" s="12"/>
      <c r="J26179" s="29"/>
      <c r="K26179" s="45"/>
      <c r="L26179" s="45"/>
      <c r="M26179" s="45"/>
    </row>
    <row r="26180" spans="8:13" s="28" customFormat="1" x14ac:dyDescent="0.2">
      <c r="H26180" s="12"/>
      <c r="J26180" s="29"/>
      <c r="K26180" s="45"/>
      <c r="L26180" s="45"/>
      <c r="M26180" s="45"/>
    </row>
    <row r="26181" spans="8:13" s="28" customFormat="1" x14ac:dyDescent="0.2">
      <c r="H26181" s="12"/>
      <c r="J26181" s="29"/>
      <c r="K26181" s="45"/>
      <c r="L26181" s="45"/>
      <c r="M26181" s="45"/>
    </row>
    <row r="26182" spans="8:13" s="28" customFormat="1" x14ac:dyDescent="0.2">
      <c r="H26182" s="12"/>
      <c r="J26182" s="29"/>
      <c r="K26182" s="45"/>
      <c r="L26182" s="45"/>
      <c r="M26182" s="45"/>
    </row>
    <row r="26183" spans="8:13" s="28" customFormat="1" x14ac:dyDescent="0.2">
      <c r="H26183" s="12"/>
      <c r="J26183" s="29"/>
      <c r="K26183" s="45"/>
      <c r="L26183" s="45"/>
      <c r="M26183" s="45"/>
    </row>
    <row r="26184" spans="8:13" s="28" customFormat="1" x14ac:dyDescent="0.2">
      <c r="H26184" s="12"/>
      <c r="J26184" s="29"/>
      <c r="K26184" s="45"/>
      <c r="L26184" s="45"/>
      <c r="M26184" s="45"/>
    </row>
    <row r="26185" spans="8:13" s="28" customFormat="1" x14ac:dyDescent="0.2">
      <c r="H26185" s="12"/>
      <c r="J26185" s="29"/>
      <c r="K26185" s="45"/>
      <c r="L26185" s="45"/>
      <c r="M26185" s="45"/>
    </row>
    <row r="26186" spans="8:13" s="28" customFormat="1" x14ac:dyDescent="0.2">
      <c r="H26186" s="12"/>
      <c r="J26186" s="29"/>
      <c r="K26186" s="45"/>
      <c r="L26186" s="45"/>
      <c r="M26186" s="45"/>
    </row>
    <row r="26187" spans="8:13" s="28" customFormat="1" x14ac:dyDescent="0.2">
      <c r="H26187" s="12"/>
      <c r="J26187" s="29"/>
      <c r="K26187" s="45"/>
      <c r="L26187" s="45"/>
      <c r="M26187" s="45"/>
    </row>
    <row r="26188" spans="8:13" s="28" customFormat="1" x14ac:dyDescent="0.2">
      <c r="H26188" s="12"/>
      <c r="J26188" s="29"/>
      <c r="K26188" s="45"/>
      <c r="L26188" s="45"/>
      <c r="M26188" s="45"/>
    </row>
    <row r="26189" spans="8:13" s="28" customFormat="1" x14ac:dyDescent="0.2">
      <c r="H26189" s="12"/>
      <c r="J26189" s="29"/>
      <c r="K26189" s="45"/>
      <c r="L26189" s="45"/>
      <c r="M26189" s="45"/>
    </row>
    <row r="26190" spans="8:13" s="28" customFormat="1" x14ac:dyDescent="0.2">
      <c r="H26190" s="12"/>
      <c r="J26190" s="29"/>
      <c r="K26190" s="45"/>
      <c r="L26190" s="45"/>
      <c r="M26190" s="45"/>
    </row>
    <row r="26191" spans="8:13" s="28" customFormat="1" x14ac:dyDescent="0.2">
      <c r="H26191" s="12"/>
      <c r="J26191" s="29"/>
      <c r="K26191" s="45"/>
      <c r="L26191" s="45"/>
      <c r="M26191" s="45"/>
    </row>
    <row r="26192" spans="8:13" s="28" customFormat="1" x14ac:dyDescent="0.2">
      <c r="H26192" s="12"/>
      <c r="J26192" s="29"/>
      <c r="K26192" s="45"/>
      <c r="L26192" s="45"/>
      <c r="M26192" s="45"/>
    </row>
    <row r="26193" spans="8:13" s="28" customFormat="1" x14ac:dyDescent="0.2">
      <c r="H26193" s="12"/>
      <c r="J26193" s="29"/>
      <c r="K26193" s="45"/>
      <c r="L26193" s="45"/>
      <c r="M26193" s="45"/>
    </row>
    <row r="26194" spans="8:13" s="28" customFormat="1" x14ac:dyDescent="0.2">
      <c r="H26194" s="12"/>
      <c r="J26194" s="29"/>
      <c r="K26194" s="45"/>
      <c r="L26194" s="45"/>
      <c r="M26194" s="45"/>
    </row>
    <row r="26195" spans="8:13" s="28" customFormat="1" x14ac:dyDescent="0.2">
      <c r="H26195" s="12"/>
      <c r="J26195" s="29"/>
      <c r="K26195" s="45"/>
      <c r="L26195" s="45"/>
      <c r="M26195" s="45"/>
    </row>
    <row r="26196" spans="8:13" s="28" customFormat="1" x14ac:dyDescent="0.2">
      <c r="H26196" s="12"/>
      <c r="J26196" s="29"/>
      <c r="K26196" s="45"/>
      <c r="L26196" s="45"/>
      <c r="M26196" s="45"/>
    </row>
    <row r="26197" spans="8:13" s="28" customFormat="1" x14ac:dyDescent="0.2">
      <c r="H26197" s="12"/>
      <c r="J26197" s="29"/>
      <c r="K26197" s="45"/>
      <c r="L26197" s="45"/>
      <c r="M26197" s="45"/>
    </row>
    <row r="26198" spans="8:13" s="28" customFormat="1" x14ac:dyDescent="0.2">
      <c r="H26198" s="12"/>
      <c r="J26198" s="29"/>
      <c r="K26198" s="45"/>
      <c r="L26198" s="45"/>
      <c r="M26198" s="45"/>
    </row>
    <row r="26199" spans="8:13" s="28" customFormat="1" x14ac:dyDescent="0.2">
      <c r="H26199" s="12"/>
      <c r="J26199" s="29"/>
      <c r="K26199" s="45"/>
      <c r="L26199" s="45"/>
      <c r="M26199" s="45"/>
    </row>
    <row r="26200" spans="8:13" s="28" customFormat="1" x14ac:dyDescent="0.2">
      <c r="H26200" s="12"/>
      <c r="J26200" s="29"/>
      <c r="K26200" s="45"/>
      <c r="L26200" s="45"/>
      <c r="M26200" s="45"/>
    </row>
    <row r="26201" spans="8:13" s="28" customFormat="1" x14ac:dyDescent="0.2">
      <c r="H26201" s="12"/>
      <c r="J26201" s="29"/>
      <c r="K26201" s="45"/>
      <c r="L26201" s="45"/>
      <c r="M26201" s="45"/>
    </row>
    <row r="26202" spans="8:13" s="28" customFormat="1" x14ac:dyDescent="0.2">
      <c r="H26202" s="12"/>
      <c r="J26202" s="29"/>
      <c r="K26202" s="45"/>
      <c r="L26202" s="45"/>
      <c r="M26202" s="45"/>
    </row>
    <row r="26203" spans="8:13" s="28" customFormat="1" x14ac:dyDescent="0.2">
      <c r="H26203" s="12"/>
      <c r="J26203" s="29"/>
      <c r="K26203" s="45"/>
      <c r="L26203" s="45"/>
      <c r="M26203" s="45"/>
    </row>
    <row r="26204" spans="8:13" s="28" customFormat="1" x14ac:dyDescent="0.2">
      <c r="H26204" s="12"/>
      <c r="J26204" s="29"/>
      <c r="K26204" s="45"/>
      <c r="L26204" s="45"/>
      <c r="M26204" s="45"/>
    </row>
    <row r="26205" spans="8:13" s="28" customFormat="1" x14ac:dyDescent="0.2">
      <c r="H26205" s="12"/>
      <c r="J26205" s="29"/>
      <c r="K26205" s="45"/>
      <c r="L26205" s="45"/>
      <c r="M26205" s="45"/>
    </row>
    <row r="26206" spans="8:13" s="28" customFormat="1" x14ac:dyDescent="0.2">
      <c r="H26206" s="12"/>
      <c r="J26206" s="29"/>
      <c r="K26206" s="45"/>
      <c r="L26206" s="45"/>
      <c r="M26206" s="45"/>
    </row>
    <row r="26207" spans="8:13" s="28" customFormat="1" x14ac:dyDescent="0.2">
      <c r="H26207" s="12"/>
      <c r="J26207" s="29"/>
      <c r="K26207" s="45"/>
      <c r="L26207" s="45"/>
      <c r="M26207" s="45"/>
    </row>
    <row r="26208" spans="8:13" s="28" customFormat="1" x14ac:dyDescent="0.2">
      <c r="H26208" s="12"/>
      <c r="J26208" s="29"/>
      <c r="K26208" s="45"/>
      <c r="L26208" s="45"/>
      <c r="M26208" s="45"/>
    </row>
    <row r="26209" spans="8:13" s="28" customFormat="1" x14ac:dyDescent="0.2">
      <c r="H26209" s="12"/>
      <c r="J26209" s="29"/>
      <c r="K26209" s="45"/>
      <c r="L26209" s="45"/>
      <c r="M26209" s="45"/>
    </row>
    <row r="26210" spans="8:13" s="28" customFormat="1" x14ac:dyDescent="0.2">
      <c r="H26210" s="12"/>
      <c r="J26210" s="29"/>
      <c r="K26210" s="45"/>
      <c r="L26210" s="45"/>
      <c r="M26210" s="45"/>
    </row>
    <row r="26211" spans="8:13" s="28" customFormat="1" x14ac:dyDescent="0.2">
      <c r="H26211" s="12"/>
      <c r="J26211" s="29"/>
      <c r="K26211" s="45"/>
      <c r="L26211" s="45"/>
      <c r="M26211" s="45"/>
    </row>
    <row r="26212" spans="8:13" s="28" customFormat="1" x14ac:dyDescent="0.2">
      <c r="H26212" s="12"/>
      <c r="J26212" s="29"/>
      <c r="K26212" s="45"/>
      <c r="L26212" s="45"/>
      <c r="M26212" s="45"/>
    </row>
    <row r="26213" spans="8:13" s="28" customFormat="1" x14ac:dyDescent="0.2">
      <c r="H26213" s="12"/>
      <c r="J26213" s="29"/>
      <c r="K26213" s="45"/>
      <c r="L26213" s="45"/>
      <c r="M26213" s="45"/>
    </row>
    <row r="26214" spans="8:13" s="28" customFormat="1" x14ac:dyDescent="0.2">
      <c r="H26214" s="12"/>
      <c r="J26214" s="29"/>
      <c r="K26214" s="45"/>
      <c r="L26214" s="45"/>
      <c r="M26214" s="45"/>
    </row>
    <row r="26215" spans="8:13" s="28" customFormat="1" x14ac:dyDescent="0.2">
      <c r="H26215" s="12"/>
      <c r="J26215" s="29"/>
      <c r="K26215" s="45"/>
      <c r="L26215" s="45"/>
      <c r="M26215" s="45"/>
    </row>
    <row r="26216" spans="8:13" s="28" customFormat="1" x14ac:dyDescent="0.2">
      <c r="H26216" s="12"/>
      <c r="J26216" s="29"/>
      <c r="K26216" s="45"/>
      <c r="L26216" s="45"/>
      <c r="M26216" s="45"/>
    </row>
    <row r="26217" spans="8:13" s="28" customFormat="1" x14ac:dyDescent="0.2">
      <c r="H26217" s="12"/>
      <c r="J26217" s="29"/>
      <c r="K26217" s="45"/>
      <c r="L26217" s="45"/>
      <c r="M26217" s="45"/>
    </row>
    <row r="26218" spans="8:13" s="28" customFormat="1" x14ac:dyDescent="0.2">
      <c r="H26218" s="12"/>
      <c r="J26218" s="29"/>
      <c r="K26218" s="45"/>
      <c r="L26218" s="45"/>
      <c r="M26218" s="45"/>
    </row>
    <row r="26219" spans="8:13" s="28" customFormat="1" x14ac:dyDescent="0.2">
      <c r="H26219" s="12"/>
      <c r="J26219" s="29"/>
      <c r="K26219" s="45"/>
      <c r="L26219" s="45"/>
      <c r="M26219" s="45"/>
    </row>
    <row r="26220" spans="8:13" s="28" customFormat="1" x14ac:dyDescent="0.2">
      <c r="H26220" s="12"/>
      <c r="J26220" s="29"/>
      <c r="K26220" s="45"/>
      <c r="L26220" s="45"/>
      <c r="M26220" s="45"/>
    </row>
    <row r="26221" spans="8:13" s="28" customFormat="1" x14ac:dyDescent="0.2">
      <c r="H26221" s="12"/>
      <c r="J26221" s="29"/>
      <c r="K26221" s="45"/>
      <c r="L26221" s="45"/>
      <c r="M26221" s="45"/>
    </row>
    <row r="26222" spans="8:13" s="28" customFormat="1" x14ac:dyDescent="0.2">
      <c r="H26222" s="12"/>
      <c r="J26222" s="29"/>
      <c r="K26222" s="45"/>
      <c r="L26222" s="45"/>
      <c r="M26222" s="45"/>
    </row>
    <row r="26223" spans="8:13" s="28" customFormat="1" x14ac:dyDescent="0.2">
      <c r="H26223" s="12"/>
      <c r="J26223" s="29"/>
      <c r="K26223" s="45"/>
      <c r="L26223" s="45"/>
      <c r="M26223" s="45"/>
    </row>
    <row r="26224" spans="8:13" s="28" customFormat="1" x14ac:dyDescent="0.2">
      <c r="H26224" s="12"/>
      <c r="J26224" s="29"/>
      <c r="K26224" s="45"/>
      <c r="L26224" s="45"/>
      <c r="M26224" s="45"/>
    </row>
    <row r="26225" spans="8:13" s="28" customFormat="1" x14ac:dyDescent="0.2">
      <c r="H26225" s="12"/>
      <c r="J26225" s="29"/>
      <c r="K26225" s="45"/>
      <c r="L26225" s="45"/>
      <c r="M26225" s="45"/>
    </row>
    <row r="26226" spans="8:13" s="28" customFormat="1" x14ac:dyDescent="0.2">
      <c r="H26226" s="12"/>
      <c r="J26226" s="29"/>
      <c r="K26226" s="45"/>
      <c r="L26226" s="45"/>
      <c r="M26226" s="45"/>
    </row>
    <row r="26227" spans="8:13" s="28" customFormat="1" x14ac:dyDescent="0.2">
      <c r="H26227" s="12"/>
      <c r="J26227" s="29"/>
      <c r="K26227" s="45"/>
      <c r="L26227" s="45"/>
      <c r="M26227" s="45"/>
    </row>
    <row r="26228" spans="8:13" s="28" customFormat="1" x14ac:dyDescent="0.2">
      <c r="H26228" s="12"/>
      <c r="J26228" s="29"/>
      <c r="K26228" s="45"/>
      <c r="L26228" s="45"/>
      <c r="M26228" s="45"/>
    </row>
    <row r="26229" spans="8:13" s="28" customFormat="1" x14ac:dyDescent="0.2">
      <c r="H26229" s="12"/>
      <c r="J26229" s="29"/>
      <c r="K26229" s="45"/>
      <c r="L26229" s="45"/>
      <c r="M26229" s="45"/>
    </row>
    <row r="26230" spans="8:13" s="28" customFormat="1" x14ac:dyDescent="0.2">
      <c r="H26230" s="12"/>
      <c r="J26230" s="29"/>
      <c r="K26230" s="45"/>
      <c r="L26230" s="45"/>
      <c r="M26230" s="45"/>
    </row>
    <row r="26231" spans="8:13" s="28" customFormat="1" x14ac:dyDescent="0.2">
      <c r="H26231" s="12"/>
      <c r="J26231" s="29"/>
      <c r="K26231" s="45"/>
      <c r="L26231" s="45"/>
      <c r="M26231" s="45"/>
    </row>
    <row r="26232" spans="8:13" s="28" customFormat="1" x14ac:dyDescent="0.2">
      <c r="H26232" s="12"/>
      <c r="J26232" s="29"/>
      <c r="K26232" s="45"/>
      <c r="L26232" s="45"/>
      <c r="M26232" s="45"/>
    </row>
    <row r="26233" spans="8:13" s="28" customFormat="1" x14ac:dyDescent="0.2">
      <c r="H26233" s="12"/>
      <c r="J26233" s="29"/>
      <c r="K26233" s="45"/>
      <c r="L26233" s="45"/>
      <c r="M26233" s="45"/>
    </row>
    <row r="26234" spans="8:13" s="28" customFormat="1" x14ac:dyDescent="0.2">
      <c r="H26234" s="12"/>
      <c r="J26234" s="29"/>
      <c r="K26234" s="45"/>
      <c r="L26234" s="45"/>
      <c r="M26234" s="45"/>
    </row>
    <row r="26235" spans="8:13" s="28" customFormat="1" x14ac:dyDescent="0.2">
      <c r="H26235" s="12"/>
      <c r="J26235" s="29"/>
      <c r="K26235" s="45"/>
      <c r="L26235" s="45"/>
      <c r="M26235" s="45"/>
    </row>
    <row r="26236" spans="8:13" s="28" customFormat="1" x14ac:dyDescent="0.2">
      <c r="H26236" s="12"/>
      <c r="J26236" s="29"/>
      <c r="K26236" s="45"/>
      <c r="L26236" s="45"/>
      <c r="M26236" s="45"/>
    </row>
    <row r="26237" spans="8:13" s="28" customFormat="1" x14ac:dyDescent="0.2">
      <c r="H26237" s="12"/>
      <c r="J26237" s="29"/>
      <c r="K26237" s="45"/>
      <c r="L26237" s="45"/>
      <c r="M26237" s="45"/>
    </row>
    <row r="26238" spans="8:13" s="28" customFormat="1" x14ac:dyDescent="0.2">
      <c r="H26238" s="12"/>
      <c r="J26238" s="29"/>
      <c r="K26238" s="45"/>
      <c r="L26238" s="45"/>
      <c r="M26238" s="45"/>
    </row>
    <row r="26239" spans="8:13" s="28" customFormat="1" x14ac:dyDescent="0.2">
      <c r="H26239" s="12"/>
      <c r="J26239" s="29"/>
      <c r="K26239" s="45"/>
      <c r="L26239" s="45"/>
      <c r="M26239" s="45"/>
    </row>
    <row r="26240" spans="8:13" s="28" customFormat="1" x14ac:dyDescent="0.2">
      <c r="H26240" s="12"/>
      <c r="J26240" s="29"/>
      <c r="K26240" s="45"/>
      <c r="L26240" s="45"/>
      <c r="M26240" s="45"/>
    </row>
    <row r="26241" spans="8:13" s="28" customFormat="1" x14ac:dyDescent="0.2">
      <c r="H26241" s="12"/>
      <c r="J26241" s="29"/>
      <c r="K26241" s="45"/>
      <c r="L26241" s="45"/>
      <c r="M26241" s="45"/>
    </row>
    <row r="26242" spans="8:13" s="28" customFormat="1" x14ac:dyDescent="0.2">
      <c r="H26242" s="12"/>
      <c r="J26242" s="29"/>
      <c r="K26242" s="45"/>
      <c r="L26242" s="45"/>
      <c r="M26242" s="45"/>
    </row>
    <row r="26243" spans="8:13" s="28" customFormat="1" x14ac:dyDescent="0.2">
      <c r="H26243" s="12"/>
      <c r="J26243" s="29"/>
      <c r="K26243" s="45"/>
      <c r="L26243" s="45"/>
      <c r="M26243" s="45"/>
    </row>
    <row r="26244" spans="8:13" s="28" customFormat="1" x14ac:dyDescent="0.2">
      <c r="H26244" s="12"/>
      <c r="J26244" s="29"/>
      <c r="K26244" s="45"/>
      <c r="L26244" s="45"/>
      <c r="M26244" s="45"/>
    </row>
    <row r="26245" spans="8:13" s="28" customFormat="1" x14ac:dyDescent="0.2">
      <c r="H26245" s="12"/>
      <c r="J26245" s="29"/>
      <c r="K26245" s="45"/>
      <c r="L26245" s="45"/>
      <c r="M26245" s="45"/>
    </row>
    <row r="26246" spans="8:13" s="28" customFormat="1" x14ac:dyDescent="0.2">
      <c r="H26246" s="12"/>
      <c r="J26246" s="29"/>
      <c r="K26246" s="45"/>
      <c r="L26246" s="45"/>
      <c r="M26246" s="45"/>
    </row>
    <row r="26247" spans="8:13" s="28" customFormat="1" x14ac:dyDescent="0.2">
      <c r="H26247" s="12"/>
      <c r="J26247" s="29"/>
      <c r="K26247" s="45"/>
      <c r="L26247" s="45"/>
      <c r="M26247" s="45"/>
    </row>
    <row r="26248" spans="8:13" s="28" customFormat="1" x14ac:dyDescent="0.2">
      <c r="H26248" s="12"/>
      <c r="J26248" s="29"/>
      <c r="K26248" s="45"/>
      <c r="L26248" s="45"/>
      <c r="M26248" s="45"/>
    </row>
    <row r="26249" spans="8:13" s="28" customFormat="1" x14ac:dyDescent="0.2">
      <c r="H26249" s="12"/>
      <c r="J26249" s="29"/>
      <c r="K26249" s="45"/>
      <c r="L26249" s="45"/>
      <c r="M26249" s="45"/>
    </row>
    <row r="26250" spans="8:13" s="28" customFormat="1" x14ac:dyDescent="0.2">
      <c r="H26250" s="12"/>
      <c r="J26250" s="29"/>
      <c r="K26250" s="45"/>
      <c r="L26250" s="45"/>
      <c r="M26250" s="45"/>
    </row>
    <row r="26251" spans="8:13" s="28" customFormat="1" x14ac:dyDescent="0.2">
      <c r="H26251" s="12"/>
      <c r="J26251" s="29"/>
      <c r="K26251" s="45"/>
      <c r="L26251" s="45"/>
      <c r="M26251" s="45"/>
    </row>
    <row r="26252" spans="8:13" s="28" customFormat="1" x14ac:dyDescent="0.2">
      <c r="H26252" s="12"/>
      <c r="J26252" s="29"/>
      <c r="K26252" s="45"/>
      <c r="L26252" s="45"/>
      <c r="M26252" s="45"/>
    </row>
    <row r="26253" spans="8:13" s="28" customFormat="1" x14ac:dyDescent="0.2">
      <c r="H26253" s="12"/>
      <c r="J26253" s="29"/>
      <c r="K26253" s="45"/>
      <c r="L26253" s="45"/>
      <c r="M26253" s="45"/>
    </row>
    <row r="26254" spans="8:13" s="28" customFormat="1" x14ac:dyDescent="0.2">
      <c r="H26254" s="12"/>
      <c r="J26254" s="29"/>
      <c r="K26254" s="45"/>
      <c r="L26254" s="45"/>
      <c r="M26254" s="45"/>
    </row>
    <row r="26255" spans="8:13" s="28" customFormat="1" x14ac:dyDescent="0.2">
      <c r="H26255" s="12"/>
      <c r="J26255" s="29"/>
      <c r="K26255" s="45"/>
      <c r="L26255" s="45"/>
      <c r="M26255" s="45"/>
    </row>
    <row r="26256" spans="8:13" s="28" customFormat="1" x14ac:dyDescent="0.2">
      <c r="H26256" s="12"/>
      <c r="J26256" s="29"/>
      <c r="K26256" s="45"/>
      <c r="L26256" s="45"/>
      <c r="M26256" s="45"/>
    </row>
    <row r="26257" spans="8:13" s="28" customFormat="1" x14ac:dyDescent="0.2">
      <c r="H26257" s="12"/>
      <c r="J26257" s="29"/>
      <c r="K26257" s="45"/>
      <c r="L26257" s="45"/>
      <c r="M26257" s="45"/>
    </row>
    <row r="26258" spans="8:13" s="28" customFormat="1" x14ac:dyDescent="0.2">
      <c r="H26258" s="12"/>
      <c r="J26258" s="29"/>
      <c r="K26258" s="45"/>
      <c r="L26258" s="45"/>
      <c r="M26258" s="45"/>
    </row>
    <row r="26259" spans="8:13" s="28" customFormat="1" x14ac:dyDescent="0.2">
      <c r="H26259" s="12"/>
      <c r="J26259" s="29"/>
      <c r="K26259" s="45"/>
      <c r="L26259" s="45"/>
      <c r="M26259" s="45"/>
    </row>
    <row r="26260" spans="8:13" s="28" customFormat="1" x14ac:dyDescent="0.2">
      <c r="H26260" s="12"/>
      <c r="J26260" s="29"/>
      <c r="K26260" s="45"/>
      <c r="L26260" s="45"/>
      <c r="M26260" s="45"/>
    </row>
    <row r="26261" spans="8:13" s="28" customFormat="1" x14ac:dyDescent="0.2">
      <c r="H26261" s="12"/>
      <c r="J26261" s="29"/>
      <c r="K26261" s="45"/>
      <c r="L26261" s="45"/>
      <c r="M26261" s="45"/>
    </row>
    <row r="26262" spans="8:13" s="28" customFormat="1" x14ac:dyDescent="0.2">
      <c r="H26262" s="12"/>
      <c r="J26262" s="29"/>
      <c r="K26262" s="45"/>
      <c r="L26262" s="45"/>
      <c r="M26262" s="45"/>
    </row>
    <row r="26263" spans="8:13" s="28" customFormat="1" x14ac:dyDescent="0.2">
      <c r="H26263" s="12"/>
      <c r="J26263" s="29"/>
      <c r="K26263" s="45"/>
      <c r="L26263" s="45"/>
      <c r="M26263" s="45"/>
    </row>
    <row r="26264" spans="8:13" s="28" customFormat="1" x14ac:dyDescent="0.2">
      <c r="H26264" s="12"/>
      <c r="J26264" s="29"/>
      <c r="K26264" s="45"/>
      <c r="L26264" s="45"/>
      <c r="M26264" s="45"/>
    </row>
    <row r="26265" spans="8:13" s="28" customFormat="1" x14ac:dyDescent="0.2">
      <c r="H26265" s="12"/>
      <c r="J26265" s="29"/>
      <c r="K26265" s="45"/>
      <c r="L26265" s="45"/>
      <c r="M26265" s="45"/>
    </row>
    <row r="26266" spans="8:13" s="28" customFormat="1" x14ac:dyDescent="0.2">
      <c r="H26266" s="12"/>
      <c r="J26266" s="29"/>
      <c r="K26266" s="45"/>
      <c r="L26266" s="45"/>
      <c r="M26266" s="45"/>
    </row>
    <row r="26267" spans="8:13" s="28" customFormat="1" x14ac:dyDescent="0.2">
      <c r="H26267" s="12"/>
      <c r="J26267" s="29"/>
      <c r="K26267" s="45"/>
      <c r="L26267" s="45"/>
      <c r="M26267" s="45"/>
    </row>
    <row r="26268" spans="8:13" s="28" customFormat="1" x14ac:dyDescent="0.2">
      <c r="H26268" s="12"/>
      <c r="J26268" s="29"/>
      <c r="K26268" s="45"/>
      <c r="L26268" s="45"/>
      <c r="M26268" s="45"/>
    </row>
    <row r="26269" spans="8:13" s="28" customFormat="1" x14ac:dyDescent="0.2">
      <c r="H26269" s="12"/>
      <c r="J26269" s="29"/>
      <c r="K26269" s="45"/>
      <c r="L26269" s="45"/>
      <c r="M26269" s="45"/>
    </row>
    <row r="26270" spans="8:13" s="28" customFormat="1" x14ac:dyDescent="0.2">
      <c r="H26270" s="12"/>
      <c r="J26270" s="29"/>
      <c r="K26270" s="45"/>
      <c r="L26270" s="45"/>
      <c r="M26270" s="45"/>
    </row>
    <row r="26271" spans="8:13" s="28" customFormat="1" x14ac:dyDescent="0.2">
      <c r="H26271" s="12"/>
      <c r="J26271" s="29"/>
      <c r="K26271" s="45"/>
      <c r="L26271" s="45"/>
      <c r="M26271" s="45"/>
    </row>
    <row r="26272" spans="8:13" s="28" customFormat="1" x14ac:dyDescent="0.2">
      <c r="H26272" s="12"/>
      <c r="J26272" s="29"/>
      <c r="K26272" s="45"/>
      <c r="L26272" s="45"/>
      <c r="M26272" s="45"/>
    </row>
    <row r="26273" spans="8:13" s="28" customFormat="1" x14ac:dyDescent="0.2">
      <c r="H26273" s="12"/>
      <c r="J26273" s="29"/>
      <c r="K26273" s="45"/>
      <c r="L26273" s="45"/>
      <c r="M26273" s="45"/>
    </row>
    <row r="26274" spans="8:13" s="28" customFormat="1" x14ac:dyDescent="0.2">
      <c r="H26274" s="12"/>
      <c r="J26274" s="29"/>
      <c r="K26274" s="45"/>
      <c r="L26274" s="45"/>
      <c r="M26274" s="45"/>
    </row>
    <row r="26275" spans="8:13" s="28" customFormat="1" x14ac:dyDescent="0.2">
      <c r="H26275" s="12"/>
      <c r="J26275" s="29"/>
      <c r="K26275" s="45"/>
      <c r="L26275" s="45"/>
      <c r="M26275" s="45"/>
    </row>
    <row r="26276" spans="8:13" s="28" customFormat="1" x14ac:dyDescent="0.2">
      <c r="H26276" s="12"/>
      <c r="J26276" s="29"/>
      <c r="K26276" s="45"/>
      <c r="L26276" s="45"/>
      <c r="M26276" s="45"/>
    </row>
    <row r="26277" spans="8:13" s="28" customFormat="1" x14ac:dyDescent="0.2">
      <c r="H26277" s="12"/>
      <c r="J26277" s="29"/>
      <c r="K26277" s="45"/>
      <c r="L26277" s="45"/>
      <c r="M26277" s="45"/>
    </row>
    <row r="26278" spans="8:13" s="28" customFormat="1" x14ac:dyDescent="0.2">
      <c r="H26278" s="12"/>
      <c r="J26278" s="29"/>
      <c r="K26278" s="45"/>
      <c r="L26278" s="45"/>
      <c r="M26278" s="45"/>
    </row>
    <row r="26279" spans="8:13" s="28" customFormat="1" x14ac:dyDescent="0.2">
      <c r="H26279" s="12"/>
      <c r="J26279" s="29"/>
      <c r="K26279" s="45"/>
      <c r="L26279" s="45"/>
      <c r="M26279" s="45"/>
    </row>
    <row r="26280" spans="8:13" s="28" customFormat="1" x14ac:dyDescent="0.2">
      <c r="H26280" s="12"/>
      <c r="J26280" s="29"/>
      <c r="K26280" s="45"/>
      <c r="L26280" s="45"/>
      <c r="M26280" s="45"/>
    </row>
    <row r="26281" spans="8:13" s="28" customFormat="1" x14ac:dyDescent="0.2">
      <c r="H26281" s="12"/>
      <c r="J26281" s="29"/>
      <c r="K26281" s="45"/>
      <c r="L26281" s="45"/>
      <c r="M26281" s="45"/>
    </row>
    <row r="26282" spans="8:13" s="28" customFormat="1" x14ac:dyDescent="0.2">
      <c r="H26282" s="12"/>
      <c r="J26282" s="29"/>
      <c r="K26282" s="45"/>
      <c r="L26282" s="45"/>
      <c r="M26282" s="45"/>
    </row>
    <row r="26283" spans="8:13" s="28" customFormat="1" x14ac:dyDescent="0.2">
      <c r="H26283" s="12"/>
      <c r="J26283" s="29"/>
      <c r="K26283" s="45"/>
      <c r="L26283" s="45"/>
      <c r="M26283" s="45"/>
    </row>
    <row r="26284" spans="8:13" s="28" customFormat="1" x14ac:dyDescent="0.2">
      <c r="H26284" s="12"/>
      <c r="J26284" s="29"/>
      <c r="K26284" s="45"/>
      <c r="L26284" s="45"/>
      <c r="M26284" s="45"/>
    </row>
    <row r="26285" spans="8:13" s="28" customFormat="1" x14ac:dyDescent="0.2">
      <c r="H26285" s="12"/>
      <c r="J26285" s="29"/>
      <c r="K26285" s="45"/>
      <c r="L26285" s="45"/>
      <c r="M26285" s="45"/>
    </row>
    <row r="26286" spans="8:13" s="28" customFormat="1" x14ac:dyDescent="0.2">
      <c r="H26286" s="12"/>
      <c r="J26286" s="29"/>
      <c r="K26286" s="45"/>
      <c r="L26286" s="45"/>
      <c r="M26286" s="45"/>
    </row>
    <row r="26287" spans="8:13" s="28" customFormat="1" x14ac:dyDescent="0.2">
      <c r="H26287" s="12"/>
      <c r="J26287" s="29"/>
      <c r="K26287" s="45"/>
      <c r="L26287" s="45"/>
      <c r="M26287" s="45"/>
    </row>
    <row r="26288" spans="8:13" s="28" customFormat="1" x14ac:dyDescent="0.2">
      <c r="H26288" s="12"/>
      <c r="J26288" s="29"/>
      <c r="K26288" s="45"/>
      <c r="L26288" s="45"/>
      <c r="M26288" s="45"/>
    </row>
    <row r="26289" spans="8:13" s="28" customFormat="1" x14ac:dyDescent="0.2">
      <c r="H26289" s="12"/>
      <c r="J26289" s="29"/>
      <c r="K26289" s="45"/>
      <c r="L26289" s="45"/>
      <c r="M26289" s="45"/>
    </row>
    <row r="26290" spans="8:13" s="28" customFormat="1" x14ac:dyDescent="0.2">
      <c r="H26290" s="12"/>
      <c r="J26290" s="29"/>
      <c r="K26290" s="45"/>
      <c r="L26290" s="45"/>
      <c r="M26290" s="45"/>
    </row>
    <row r="26291" spans="8:13" s="28" customFormat="1" x14ac:dyDescent="0.2">
      <c r="H26291" s="12"/>
      <c r="J26291" s="29"/>
      <c r="K26291" s="45"/>
      <c r="L26291" s="45"/>
      <c r="M26291" s="45"/>
    </row>
    <row r="26292" spans="8:13" s="28" customFormat="1" x14ac:dyDescent="0.2">
      <c r="H26292" s="12"/>
      <c r="J26292" s="29"/>
      <c r="K26292" s="45"/>
      <c r="L26292" s="45"/>
      <c r="M26292" s="45"/>
    </row>
    <row r="26293" spans="8:13" s="28" customFormat="1" x14ac:dyDescent="0.2">
      <c r="H26293" s="12"/>
      <c r="J26293" s="29"/>
      <c r="K26293" s="45"/>
      <c r="L26293" s="45"/>
      <c r="M26293" s="45"/>
    </row>
    <row r="26294" spans="8:13" s="28" customFormat="1" x14ac:dyDescent="0.2">
      <c r="H26294" s="12"/>
      <c r="J26294" s="29"/>
      <c r="K26294" s="45"/>
      <c r="L26294" s="45"/>
      <c r="M26294" s="45"/>
    </row>
    <row r="26295" spans="8:13" s="28" customFormat="1" x14ac:dyDescent="0.2">
      <c r="H26295" s="12"/>
      <c r="J26295" s="29"/>
      <c r="K26295" s="45"/>
      <c r="L26295" s="45"/>
      <c r="M26295" s="45"/>
    </row>
    <row r="26296" spans="8:13" s="28" customFormat="1" x14ac:dyDescent="0.2">
      <c r="H26296" s="12"/>
      <c r="J26296" s="29"/>
      <c r="K26296" s="45"/>
      <c r="L26296" s="45"/>
      <c r="M26296" s="45"/>
    </row>
    <row r="26297" spans="8:13" s="28" customFormat="1" x14ac:dyDescent="0.2">
      <c r="H26297" s="12"/>
      <c r="J26297" s="29"/>
      <c r="K26297" s="45"/>
      <c r="L26297" s="45"/>
      <c r="M26297" s="45"/>
    </row>
    <row r="26298" spans="8:13" s="28" customFormat="1" x14ac:dyDescent="0.2">
      <c r="H26298" s="12"/>
      <c r="J26298" s="29"/>
      <c r="K26298" s="45"/>
      <c r="L26298" s="45"/>
      <c r="M26298" s="45"/>
    </row>
    <row r="26299" spans="8:13" s="28" customFormat="1" x14ac:dyDescent="0.2">
      <c r="H26299" s="12"/>
      <c r="J26299" s="29"/>
      <c r="K26299" s="45"/>
      <c r="L26299" s="45"/>
      <c r="M26299" s="45"/>
    </row>
    <row r="26300" spans="8:13" s="28" customFormat="1" x14ac:dyDescent="0.2">
      <c r="H26300" s="12"/>
      <c r="J26300" s="29"/>
      <c r="K26300" s="45"/>
      <c r="L26300" s="45"/>
      <c r="M26300" s="45"/>
    </row>
    <row r="26301" spans="8:13" s="28" customFormat="1" x14ac:dyDescent="0.2">
      <c r="H26301" s="12"/>
      <c r="J26301" s="29"/>
      <c r="K26301" s="45"/>
      <c r="L26301" s="45"/>
      <c r="M26301" s="45"/>
    </row>
    <row r="26302" spans="8:13" s="28" customFormat="1" x14ac:dyDescent="0.2">
      <c r="H26302" s="12"/>
      <c r="J26302" s="29"/>
      <c r="K26302" s="45"/>
      <c r="L26302" s="45"/>
      <c r="M26302" s="45"/>
    </row>
    <row r="26303" spans="8:13" s="28" customFormat="1" x14ac:dyDescent="0.2">
      <c r="H26303" s="12"/>
      <c r="J26303" s="29"/>
      <c r="K26303" s="45"/>
      <c r="L26303" s="45"/>
      <c r="M26303" s="45"/>
    </row>
    <row r="26304" spans="8:13" s="28" customFormat="1" x14ac:dyDescent="0.2">
      <c r="H26304" s="12"/>
      <c r="J26304" s="29"/>
      <c r="K26304" s="45"/>
      <c r="L26304" s="45"/>
      <c r="M26304" s="45"/>
    </row>
    <row r="26305" spans="8:13" s="28" customFormat="1" x14ac:dyDescent="0.2">
      <c r="H26305" s="12"/>
      <c r="J26305" s="29"/>
      <c r="K26305" s="45"/>
      <c r="L26305" s="45"/>
      <c r="M26305" s="45"/>
    </row>
    <row r="26306" spans="8:13" s="28" customFormat="1" x14ac:dyDescent="0.2">
      <c r="H26306" s="12"/>
      <c r="J26306" s="29"/>
      <c r="K26306" s="45"/>
      <c r="L26306" s="45"/>
      <c r="M26306" s="45"/>
    </row>
    <row r="26307" spans="8:13" s="28" customFormat="1" x14ac:dyDescent="0.2">
      <c r="H26307" s="12"/>
      <c r="J26307" s="29"/>
      <c r="K26307" s="45"/>
      <c r="L26307" s="45"/>
      <c r="M26307" s="45"/>
    </row>
    <row r="26308" spans="8:13" s="28" customFormat="1" x14ac:dyDescent="0.2">
      <c r="H26308" s="12"/>
      <c r="J26308" s="29"/>
      <c r="K26308" s="45"/>
      <c r="L26308" s="45"/>
      <c r="M26308" s="45"/>
    </row>
    <row r="26309" spans="8:13" s="28" customFormat="1" x14ac:dyDescent="0.2">
      <c r="H26309" s="12"/>
      <c r="J26309" s="29"/>
      <c r="K26309" s="45"/>
      <c r="L26309" s="45"/>
      <c r="M26309" s="45"/>
    </row>
    <row r="26310" spans="8:13" s="28" customFormat="1" x14ac:dyDescent="0.2">
      <c r="H26310" s="12"/>
      <c r="J26310" s="29"/>
      <c r="K26310" s="45"/>
      <c r="L26310" s="45"/>
      <c r="M26310" s="45"/>
    </row>
    <row r="26311" spans="8:13" s="28" customFormat="1" x14ac:dyDescent="0.2">
      <c r="H26311" s="12"/>
      <c r="J26311" s="29"/>
      <c r="K26311" s="45"/>
      <c r="L26311" s="45"/>
      <c r="M26311" s="45"/>
    </row>
    <row r="26312" spans="8:13" s="28" customFormat="1" x14ac:dyDescent="0.2">
      <c r="H26312" s="12"/>
      <c r="J26312" s="29"/>
      <c r="K26312" s="45"/>
      <c r="L26312" s="45"/>
      <c r="M26312" s="45"/>
    </row>
    <row r="26313" spans="8:13" s="28" customFormat="1" x14ac:dyDescent="0.2">
      <c r="H26313" s="12"/>
      <c r="J26313" s="29"/>
      <c r="K26313" s="45"/>
      <c r="L26313" s="45"/>
      <c r="M26313" s="45"/>
    </row>
    <row r="26314" spans="8:13" s="28" customFormat="1" x14ac:dyDescent="0.2">
      <c r="H26314" s="12"/>
      <c r="J26314" s="29"/>
      <c r="K26314" s="45"/>
      <c r="L26314" s="45"/>
      <c r="M26314" s="45"/>
    </row>
    <row r="26315" spans="8:13" s="28" customFormat="1" x14ac:dyDescent="0.2">
      <c r="H26315" s="12"/>
      <c r="J26315" s="29"/>
      <c r="K26315" s="45"/>
      <c r="L26315" s="45"/>
      <c r="M26315" s="45"/>
    </row>
    <row r="26316" spans="8:13" s="28" customFormat="1" x14ac:dyDescent="0.2">
      <c r="H26316" s="12"/>
      <c r="J26316" s="29"/>
      <c r="K26316" s="45"/>
      <c r="L26316" s="45"/>
      <c r="M26316" s="45"/>
    </row>
    <row r="26317" spans="8:13" s="28" customFormat="1" x14ac:dyDescent="0.2">
      <c r="H26317" s="12"/>
      <c r="J26317" s="29"/>
      <c r="K26317" s="45"/>
      <c r="L26317" s="45"/>
      <c r="M26317" s="45"/>
    </row>
    <row r="26318" spans="8:13" s="28" customFormat="1" x14ac:dyDescent="0.2">
      <c r="H26318" s="12"/>
      <c r="J26318" s="29"/>
      <c r="K26318" s="45"/>
      <c r="L26318" s="45"/>
      <c r="M26318" s="45"/>
    </row>
    <row r="26319" spans="8:13" s="28" customFormat="1" x14ac:dyDescent="0.2">
      <c r="H26319" s="12"/>
      <c r="J26319" s="29"/>
      <c r="K26319" s="45"/>
      <c r="L26319" s="45"/>
      <c r="M26319" s="45"/>
    </row>
    <row r="26320" spans="8:13" s="28" customFormat="1" x14ac:dyDescent="0.2">
      <c r="H26320" s="12"/>
      <c r="J26320" s="29"/>
      <c r="K26320" s="45"/>
      <c r="L26320" s="45"/>
      <c r="M26320" s="45"/>
    </row>
    <row r="26321" spans="8:13" s="28" customFormat="1" x14ac:dyDescent="0.2">
      <c r="H26321" s="12"/>
      <c r="J26321" s="29"/>
      <c r="K26321" s="45"/>
      <c r="L26321" s="45"/>
      <c r="M26321" s="45"/>
    </row>
    <row r="26322" spans="8:13" s="28" customFormat="1" x14ac:dyDescent="0.2">
      <c r="H26322" s="12"/>
      <c r="J26322" s="29"/>
      <c r="K26322" s="45"/>
      <c r="L26322" s="45"/>
      <c r="M26322" s="45"/>
    </row>
    <row r="26323" spans="8:13" s="28" customFormat="1" x14ac:dyDescent="0.2">
      <c r="H26323" s="12"/>
      <c r="J26323" s="29"/>
      <c r="K26323" s="45"/>
      <c r="L26323" s="45"/>
      <c r="M26323" s="45"/>
    </row>
    <row r="26324" spans="8:13" s="28" customFormat="1" x14ac:dyDescent="0.2">
      <c r="H26324" s="12"/>
      <c r="J26324" s="29"/>
      <c r="K26324" s="45"/>
      <c r="L26324" s="45"/>
      <c r="M26324" s="45"/>
    </row>
    <row r="26325" spans="8:13" s="28" customFormat="1" x14ac:dyDescent="0.2">
      <c r="H26325" s="12"/>
      <c r="J26325" s="29"/>
      <c r="K26325" s="45"/>
      <c r="L26325" s="45"/>
      <c r="M26325" s="45"/>
    </row>
    <row r="26326" spans="8:13" s="28" customFormat="1" x14ac:dyDescent="0.2">
      <c r="H26326" s="12"/>
      <c r="J26326" s="29"/>
      <c r="K26326" s="45"/>
      <c r="L26326" s="45"/>
      <c r="M26326" s="45"/>
    </row>
    <row r="26327" spans="8:13" s="28" customFormat="1" x14ac:dyDescent="0.2">
      <c r="H26327" s="12"/>
      <c r="J26327" s="29"/>
      <c r="K26327" s="45"/>
      <c r="L26327" s="45"/>
      <c r="M26327" s="45"/>
    </row>
    <row r="26328" spans="8:13" s="28" customFormat="1" x14ac:dyDescent="0.2">
      <c r="H26328" s="12"/>
      <c r="J26328" s="29"/>
      <c r="K26328" s="45"/>
      <c r="L26328" s="45"/>
      <c r="M26328" s="45"/>
    </row>
    <row r="26329" spans="8:13" s="28" customFormat="1" x14ac:dyDescent="0.2">
      <c r="H26329" s="12"/>
      <c r="J26329" s="29"/>
      <c r="K26329" s="45"/>
      <c r="L26329" s="45"/>
      <c r="M26329" s="45"/>
    </row>
    <row r="26330" spans="8:13" s="28" customFormat="1" x14ac:dyDescent="0.2">
      <c r="H26330" s="12"/>
      <c r="J26330" s="29"/>
      <c r="K26330" s="45"/>
      <c r="L26330" s="45"/>
      <c r="M26330" s="45"/>
    </row>
    <row r="26331" spans="8:13" s="28" customFormat="1" x14ac:dyDescent="0.2">
      <c r="H26331" s="12"/>
      <c r="J26331" s="29"/>
      <c r="K26331" s="45"/>
      <c r="L26331" s="45"/>
      <c r="M26331" s="45"/>
    </row>
    <row r="26332" spans="8:13" s="28" customFormat="1" x14ac:dyDescent="0.2">
      <c r="H26332" s="12"/>
      <c r="J26332" s="29"/>
      <c r="K26332" s="45"/>
      <c r="L26332" s="45"/>
      <c r="M26332" s="45"/>
    </row>
    <row r="26333" spans="8:13" s="28" customFormat="1" x14ac:dyDescent="0.2">
      <c r="H26333" s="12"/>
      <c r="J26333" s="29"/>
      <c r="K26333" s="45"/>
      <c r="L26333" s="45"/>
      <c r="M26333" s="45"/>
    </row>
    <row r="26334" spans="8:13" s="28" customFormat="1" x14ac:dyDescent="0.2">
      <c r="H26334" s="12"/>
      <c r="J26334" s="29"/>
      <c r="K26334" s="45"/>
      <c r="L26334" s="45"/>
      <c r="M26334" s="45"/>
    </row>
    <row r="26335" spans="8:13" s="28" customFormat="1" x14ac:dyDescent="0.2">
      <c r="H26335" s="12"/>
      <c r="J26335" s="29"/>
      <c r="K26335" s="45"/>
      <c r="L26335" s="45"/>
      <c r="M26335" s="45"/>
    </row>
    <row r="26336" spans="8:13" s="28" customFormat="1" x14ac:dyDescent="0.2">
      <c r="H26336" s="12"/>
      <c r="J26336" s="29"/>
      <c r="K26336" s="45"/>
      <c r="L26336" s="45"/>
      <c r="M26336" s="45"/>
    </row>
    <row r="26337" spans="8:13" s="28" customFormat="1" x14ac:dyDescent="0.2">
      <c r="H26337" s="12"/>
      <c r="J26337" s="29"/>
      <c r="K26337" s="45"/>
      <c r="L26337" s="45"/>
      <c r="M26337" s="45"/>
    </row>
    <row r="26338" spans="8:13" s="28" customFormat="1" x14ac:dyDescent="0.2">
      <c r="H26338" s="12"/>
      <c r="J26338" s="29"/>
      <c r="K26338" s="45"/>
      <c r="L26338" s="45"/>
      <c r="M26338" s="45"/>
    </row>
    <row r="26339" spans="8:13" s="28" customFormat="1" x14ac:dyDescent="0.2">
      <c r="H26339" s="12"/>
      <c r="J26339" s="29"/>
      <c r="K26339" s="45"/>
      <c r="L26339" s="45"/>
      <c r="M26339" s="45"/>
    </row>
    <row r="26340" spans="8:13" s="28" customFormat="1" x14ac:dyDescent="0.2">
      <c r="H26340" s="12"/>
      <c r="J26340" s="29"/>
      <c r="K26340" s="45"/>
      <c r="L26340" s="45"/>
      <c r="M26340" s="45"/>
    </row>
    <row r="26341" spans="8:13" s="28" customFormat="1" x14ac:dyDescent="0.2">
      <c r="H26341" s="12"/>
      <c r="J26341" s="29"/>
      <c r="K26341" s="45"/>
      <c r="L26341" s="45"/>
      <c r="M26341" s="45"/>
    </row>
    <row r="26342" spans="8:13" s="28" customFormat="1" x14ac:dyDescent="0.2">
      <c r="H26342" s="12"/>
      <c r="J26342" s="29"/>
      <c r="K26342" s="45"/>
      <c r="L26342" s="45"/>
      <c r="M26342" s="45"/>
    </row>
    <row r="26343" spans="8:13" s="28" customFormat="1" x14ac:dyDescent="0.2">
      <c r="H26343" s="12"/>
      <c r="J26343" s="29"/>
      <c r="K26343" s="45"/>
      <c r="L26343" s="45"/>
      <c r="M26343" s="45"/>
    </row>
    <row r="26344" spans="8:13" s="28" customFormat="1" x14ac:dyDescent="0.2">
      <c r="H26344" s="12"/>
      <c r="J26344" s="29"/>
      <c r="K26344" s="45"/>
      <c r="L26344" s="45"/>
      <c r="M26344" s="45"/>
    </row>
    <row r="26345" spans="8:13" s="28" customFormat="1" x14ac:dyDescent="0.2">
      <c r="H26345" s="12"/>
      <c r="J26345" s="29"/>
      <c r="K26345" s="45"/>
      <c r="L26345" s="45"/>
      <c r="M26345" s="45"/>
    </row>
    <row r="26346" spans="8:13" s="28" customFormat="1" x14ac:dyDescent="0.2">
      <c r="H26346" s="12"/>
      <c r="J26346" s="29"/>
      <c r="K26346" s="45"/>
      <c r="L26346" s="45"/>
      <c r="M26346" s="45"/>
    </row>
    <row r="26347" spans="8:13" s="28" customFormat="1" x14ac:dyDescent="0.2">
      <c r="H26347" s="12"/>
      <c r="J26347" s="29"/>
      <c r="K26347" s="45"/>
      <c r="L26347" s="45"/>
      <c r="M26347" s="45"/>
    </row>
    <row r="26348" spans="8:13" s="28" customFormat="1" x14ac:dyDescent="0.2">
      <c r="H26348" s="12"/>
      <c r="J26348" s="29"/>
      <c r="K26348" s="45"/>
      <c r="L26348" s="45"/>
      <c r="M26348" s="45"/>
    </row>
    <row r="26349" spans="8:13" s="28" customFormat="1" x14ac:dyDescent="0.2">
      <c r="H26349" s="12"/>
      <c r="J26349" s="29"/>
      <c r="K26349" s="45"/>
      <c r="L26349" s="45"/>
      <c r="M26349" s="45"/>
    </row>
    <row r="26350" spans="8:13" s="28" customFormat="1" x14ac:dyDescent="0.2">
      <c r="H26350" s="12"/>
      <c r="J26350" s="29"/>
      <c r="K26350" s="45"/>
      <c r="L26350" s="45"/>
      <c r="M26350" s="45"/>
    </row>
    <row r="26351" spans="8:13" s="28" customFormat="1" x14ac:dyDescent="0.2">
      <c r="H26351" s="12"/>
      <c r="J26351" s="29"/>
      <c r="K26351" s="45"/>
      <c r="L26351" s="45"/>
      <c r="M26351" s="45"/>
    </row>
    <row r="26352" spans="8:13" s="28" customFormat="1" x14ac:dyDescent="0.2">
      <c r="H26352" s="12"/>
      <c r="J26352" s="29"/>
      <c r="K26352" s="45"/>
      <c r="L26352" s="45"/>
      <c r="M26352" s="45"/>
    </row>
    <row r="26353" spans="8:13" s="28" customFormat="1" x14ac:dyDescent="0.2">
      <c r="H26353" s="12"/>
      <c r="J26353" s="29"/>
      <c r="K26353" s="45"/>
      <c r="L26353" s="45"/>
      <c r="M26353" s="45"/>
    </row>
    <row r="26354" spans="8:13" s="28" customFormat="1" x14ac:dyDescent="0.2">
      <c r="H26354" s="12"/>
      <c r="J26354" s="29"/>
      <c r="K26354" s="45"/>
      <c r="L26354" s="45"/>
      <c r="M26354" s="45"/>
    </row>
    <row r="26355" spans="8:13" s="28" customFormat="1" x14ac:dyDescent="0.2">
      <c r="H26355" s="12"/>
      <c r="J26355" s="29"/>
      <c r="K26355" s="45"/>
      <c r="L26355" s="45"/>
      <c r="M26355" s="45"/>
    </row>
    <row r="26356" spans="8:13" s="28" customFormat="1" x14ac:dyDescent="0.2">
      <c r="H26356" s="12"/>
      <c r="J26356" s="29"/>
      <c r="K26356" s="45"/>
      <c r="L26356" s="45"/>
      <c r="M26356" s="45"/>
    </row>
    <row r="26357" spans="8:13" s="28" customFormat="1" x14ac:dyDescent="0.2">
      <c r="H26357" s="12"/>
      <c r="J26357" s="29"/>
      <c r="K26357" s="45"/>
      <c r="L26357" s="45"/>
      <c r="M26357" s="45"/>
    </row>
    <row r="26358" spans="8:13" s="28" customFormat="1" x14ac:dyDescent="0.2">
      <c r="H26358" s="12"/>
      <c r="J26358" s="29"/>
      <c r="K26358" s="45"/>
      <c r="L26358" s="45"/>
      <c r="M26358" s="45"/>
    </row>
    <row r="26359" spans="8:13" s="28" customFormat="1" x14ac:dyDescent="0.2">
      <c r="H26359" s="12"/>
      <c r="J26359" s="29"/>
      <c r="K26359" s="45"/>
      <c r="L26359" s="45"/>
      <c r="M26359" s="45"/>
    </row>
    <row r="26360" spans="8:13" s="28" customFormat="1" x14ac:dyDescent="0.2">
      <c r="H26360" s="12"/>
      <c r="J26360" s="29"/>
      <c r="K26360" s="45"/>
      <c r="L26360" s="45"/>
      <c r="M26360" s="45"/>
    </row>
    <row r="26361" spans="8:13" s="28" customFormat="1" x14ac:dyDescent="0.2">
      <c r="H26361" s="12"/>
      <c r="J26361" s="29"/>
      <c r="K26361" s="45"/>
      <c r="L26361" s="45"/>
      <c r="M26361" s="45"/>
    </row>
    <row r="26362" spans="8:13" s="28" customFormat="1" x14ac:dyDescent="0.2">
      <c r="H26362" s="12"/>
      <c r="J26362" s="29"/>
      <c r="K26362" s="45"/>
      <c r="L26362" s="45"/>
      <c r="M26362" s="45"/>
    </row>
    <row r="26363" spans="8:13" s="28" customFormat="1" x14ac:dyDescent="0.2">
      <c r="H26363" s="12"/>
      <c r="J26363" s="29"/>
      <c r="K26363" s="45"/>
      <c r="L26363" s="45"/>
      <c r="M26363" s="45"/>
    </row>
    <row r="26364" spans="8:13" s="28" customFormat="1" x14ac:dyDescent="0.2">
      <c r="H26364" s="12"/>
      <c r="J26364" s="29"/>
      <c r="K26364" s="45"/>
      <c r="L26364" s="45"/>
      <c r="M26364" s="45"/>
    </row>
    <row r="26365" spans="8:13" s="28" customFormat="1" x14ac:dyDescent="0.2">
      <c r="H26365" s="12"/>
      <c r="J26365" s="29"/>
      <c r="K26365" s="45"/>
      <c r="L26365" s="45"/>
      <c r="M26365" s="45"/>
    </row>
    <row r="26366" spans="8:13" s="28" customFormat="1" x14ac:dyDescent="0.2">
      <c r="H26366" s="12"/>
      <c r="J26366" s="29"/>
      <c r="K26366" s="45"/>
      <c r="L26366" s="45"/>
      <c r="M26366" s="45"/>
    </row>
    <row r="26367" spans="8:13" s="28" customFormat="1" x14ac:dyDescent="0.2">
      <c r="H26367" s="12"/>
      <c r="J26367" s="29"/>
      <c r="K26367" s="45"/>
      <c r="L26367" s="45"/>
      <c r="M26367" s="45"/>
    </row>
    <row r="26368" spans="8:13" s="28" customFormat="1" x14ac:dyDescent="0.2">
      <c r="H26368" s="12"/>
      <c r="J26368" s="29"/>
      <c r="K26368" s="45"/>
      <c r="L26368" s="45"/>
      <c r="M26368" s="45"/>
    </row>
    <row r="26369" spans="8:13" s="28" customFormat="1" x14ac:dyDescent="0.2">
      <c r="H26369" s="12"/>
      <c r="J26369" s="29"/>
      <c r="K26369" s="45"/>
      <c r="L26369" s="45"/>
      <c r="M26369" s="45"/>
    </row>
    <row r="26370" spans="8:13" s="28" customFormat="1" x14ac:dyDescent="0.2">
      <c r="H26370" s="12"/>
      <c r="J26370" s="29"/>
      <c r="K26370" s="45"/>
      <c r="L26370" s="45"/>
      <c r="M26370" s="45"/>
    </row>
    <row r="26371" spans="8:13" s="28" customFormat="1" x14ac:dyDescent="0.2">
      <c r="H26371" s="12"/>
      <c r="J26371" s="29"/>
      <c r="K26371" s="45"/>
      <c r="L26371" s="45"/>
      <c r="M26371" s="45"/>
    </row>
    <row r="26372" spans="8:13" s="28" customFormat="1" x14ac:dyDescent="0.2">
      <c r="H26372" s="12"/>
      <c r="J26372" s="29"/>
      <c r="K26372" s="45"/>
      <c r="L26372" s="45"/>
      <c r="M26372" s="45"/>
    </row>
    <row r="26373" spans="8:13" s="28" customFormat="1" x14ac:dyDescent="0.2">
      <c r="H26373" s="12"/>
      <c r="J26373" s="29"/>
      <c r="K26373" s="45"/>
      <c r="L26373" s="45"/>
      <c r="M26373" s="45"/>
    </row>
    <row r="26374" spans="8:13" s="28" customFormat="1" x14ac:dyDescent="0.2">
      <c r="H26374" s="12"/>
      <c r="J26374" s="29"/>
      <c r="K26374" s="45"/>
      <c r="L26374" s="45"/>
      <c r="M26374" s="45"/>
    </row>
    <row r="26375" spans="8:13" s="28" customFormat="1" x14ac:dyDescent="0.2">
      <c r="H26375" s="12"/>
      <c r="J26375" s="29"/>
      <c r="K26375" s="45"/>
      <c r="L26375" s="45"/>
      <c r="M26375" s="45"/>
    </row>
    <row r="26376" spans="8:13" s="28" customFormat="1" x14ac:dyDescent="0.2">
      <c r="H26376" s="12"/>
      <c r="J26376" s="29"/>
      <c r="K26376" s="45"/>
      <c r="L26376" s="45"/>
      <c r="M26376" s="45"/>
    </row>
    <row r="26377" spans="8:13" s="28" customFormat="1" x14ac:dyDescent="0.2">
      <c r="H26377" s="12"/>
      <c r="J26377" s="29"/>
      <c r="K26377" s="45"/>
      <c r="L26377" s="45"/>
      <c r="M26377" s="45"/>
    </row>
    <row r="26378" spans="8:13" s="28" customFormat="1" x14ac:dyDescent="0.2">
      <c r="H26378" s="12"/>
      <c r="J26378" s="29"/>
      <c r="K26378" s="45"/>
      <c r="L26378" s="45"/>
      <c r="M26378" s="45"/>
    </row>
    <row r="26379" spans="8:13" s="28" customFormat="1" x14ac:dyDescent="0.2">
      <c r="H26379" s="12"/>
      <c r="J26379" s="29"/>
      <c r="K26379" s="45"/>
      <c r="L26379" s="45"/>
      <c r="M26379" s="45"/>
    </row>
    <row r="26380" spans="8:13" s="28" customFormat="1" x14ac:dyDescent="0.2">
      <c r="H26380" s="12"/>
      <c r="J26380" s="29"/>
      <c r="K26380" s="45"/>
      <c r="L26380" s="45"/>
      <c r="M26380" s="45"/>
    </row>
    <row r="26381" spans="8:13" s="28" customFormat="1" x14ac:dyDescent="0.2">
      <c r="H26381" s="12"/>
      <c r="J26381" s="29"/>
      <c r="K26381" s="45"/>
      <c r="L26381" s="45"/>
      <c r="M26381" s="45"/>
    </row>
    <row r="26382" spans="8:13" s="28" customFormat="1" x14ac:dyDescent="0.2">
      <c r="H26382" s="12"/>
      <c r="J26382" s="29"/>
      <c r="K26382" s="45"/>
      <c r="L26382" s="45"/>
      <c r="M26382" s="45"/>
    </row>
    <row r="26383" spans="8:13" s="28" customFormat="1" x14ac:dyDescent="0.2">
      <c r="H26383" s="12"/>
      <c r="J26383" s="29"/>
      <c r="K26383" s="45"/>
      <c r="L26383" s="45"/>
      <c r="M26383" s="45"/>
    </row>
    <row r="26384" spans="8:13" s="28" customFormat="1" x14ac:dyDescent="0.2">
      <c r="H26384" s="12"/>
      <c r="J26384" s="29"/>
      <c r="K26384" s="45"/>
      <c r="L26384" s="45"/>
      <c r="M26384" s="45"/>
    </row>
    <row r="26385" spans="8:13" s="28" customFormat="1" x14ac:dyDescent="0.2">
      <c r="H26385" s="12"/>
      <c r="J26385" s="29"/>
      <c r="K26385" s="45"/>
      <c r="L26385" s="45"/>
      <c r="M26385" s="45"/>
    </row>
    <row r="26386" spans="8:13" s="28" customFormat="1" x14ac:dyDescent="0.2">
      <c r="H26386" s="12"/>
      <c r="J26386" s="29"/>
      <c r="K26386" s="45"/>
      <c r="L26386" s="45"/>
      <c r="M26386" s="45"/>
    </row>
    <row r="26387" spans="8:13" s="28" customFormat="1" x14ac:dyDescent="0.2">
      <c r="H26387" s="12"/>
      <c r="J26387" s="29"/>
      <c r="K26387" s="45"/>
      <c r="L26387" s="45"/>
      <c r="M26387" s="45"/>
    </row>
    <row r="26388" spans="8:13" s="28" customFormat="1" x14ac:dyDescent="0.2">
      <c r="H26388" s="12"/>
      <c r="J26388" s="29"/>
      <c r="K26388" s="45"/>
      <c r="L26388" s="45"/>
      <c r="M26388" s="45"/>
    </row>
    <row r="26389" spans="8:13" s="28" customFormat="1" x14ac:dyDescent="0.2">
      <c r="H26389" s="12"/>
      <c r="J26389" s="29"/>
      <c r="K26389" s="45"/>
      <c r="L26389" s="45"/>
      <c r="M26389" s="45"/>
    </row>
    <row r="26390" spans="8:13" s="28" customFormat="1" x14ac:dyDescent="0.2">
      <c r="H26390" s="12"/>
      <c r="J26390" s="29"/>
      <c r="K26390" s="45"/>
      <c r="L26390" s="45"/>
      <c r="M26390" s="45"/>
    </row>
    <row r="26391" spans="8:13" s="28" customFormat="1" x14ac:dyDescent="0.2">
      <c r="H26391" s="12"/>
      <c r="J26391" s="29"/>
      <c r="K26391" s="45"/>
      <c r="L26391" s="45"/>
      <c r="M26391" s="45"/>
    </row>
    <row r="26392" spans="8:13" s="28" customFormat="1" x14ac:dyDescent="0.2">
      <c r="H26392" s="12"/>
      <c r="J26392" s="29"/>
      <c r="K26392" s="45"/>
      <c r="L26392" s="45"/>
      <c r="M26392" s="45"/>
    </row>
    <row r="26393" spans="8:13" s="28" customFormat="1" x14ac:dyDescent="0.2">
      <c r="H26393" s="12"/>
      <c r="J26393" s="29"/>
      <c r="K26393" s="45"/>
      <c r="L26393" s="45"/>
      <c r="M26393" s="45"/>
    </row>
    <row r="26394" spans="8:13" s="28" customFormat="1" x14ac:dyDescent="0.2">
      <c r="H26394" s="12"/>
      <c r="J26394" s="29"/>
      <c r="K26394" s="45"/>
      <c r="L26394" s="45"/>
      <c r="M26394" s="45"/>
    </row>
    <row r="26395" spans="8:13" s="28" customFormat="1" x14ac:dyDescent="0.2">
      <c r="H26395" s="12"/>
      <c r="J26395" s="29"/>
      <c r="K26395" s="45"/>
      <c r="L26395" s="45"/>
      <c r="M26395" s="45"/>
    </row>
    <row r="26396" spans="8:13" s="28" customFormat="1" x14ac:dyDescent="0.2">
      <c r="H26396" s="12"/>
      <c r="J26396" s="29"/>
      <c r="K26396" s="45"/>
      <c r="L26396" s="45"/>
      <c r="M26396" s="45"/>
    </row>
    <row r="26397" spans="8:13" s="28" customFormat="1" x14ac:dyDescent="0.2">
      <c r="H26397" s="12"/>
      <c r="J26397" s="29"/>
      <c r="K26397" s="45"/>
      <c r="L26397" s="45"/>
      <c r="M26397" s="45"/>
    </row>
    <row r="26398" spans="8:13" s="28" customFormat="1" x14ac:dyDescent="0.2">
      <c r="H26398" s="12"/>
      <c r="J26398" s="29"/>
      <c r="K26398" s="45"/>
      <c r="L26398" s="45"/>
      <c r="M26398" s="45"/>
    </row>
    <row r="26399" spans="8:13" s="28" customFormat="1" x14ac:dyDescent="0.2">
      <c r="H26399" s="12"/>
      <c r="J26399" s="29"/>
      <c r="K26399" s="45"/>
      <c r="L26399" s="45"/>
      <c r="M26399" s="45"/>
    </row>
    <row r="26400" spans="8:13" s="28" customFormat="1" x14ac:dyDescent="0.2">
      <c r="H26400" s="12"/>
      <c r="J26400" s="29"/>
      <c r="K26400" s="45"/>
      <c r="L26400" s="45"/>
      <c r="M26400" s="45"/>
    </row>
    <row r="26401" spans="8:13" s="28" customFormat="1" x14ac:dyDescent="0.2">
      <c r="H26401" s="12"/>
      <c r="J26401" s="29"/>
      <c r="K26401" s="45"/>
      <c r="L26401" s="45"/>
      <c r="M26401" s="45"/>
    </row>
    <row r="26402" spans="8:13" s="28" customFormat="1" x14ac:dyDescent="0.2">
      <c r="H26402" s="12"/>
      <c r="J26402" s="29"/>
      <c r="K26402" s="45"/>
      <c r="L26402" s="45"/>
      <c r="M26402" s="45"/>
    </row>
    <row r="26403" spans="8:13" s="28" customFormat="1" x14ac:dyDescent="0.2">
      <c r="H26403" s="12"/>
      <c r="J26403" s="29"/>
      <c r="K26403" s="45"/>
      <c r="L26403" s="45"/>
      <c r="M26403" s="45"/>
    </row>
    <row r="26404" spans="8:13" s="28" customFormat="1" x14ac:dyDescent="0.2">
      <c r="H26404" s="12"/>
      <c r="J26404" s="29"/>
      <c r="K26404" s="45"/>
      <c r="L26404" s="45"/>
      <c r="M26404" s="45"/>
    </row>
    <row r="26405" spans="8:13" s="28" customFormat="1" x14ac:dyDescent="0.2">
      <c r="H26405" s="12"/>
      <c r="J26405" s="29"/>
      <c r="K26405" s="45"/>
      <c r="L26405" s="45"/>
      <c r="M26405" s="45"/>
    </row>
    <row r="26406" spans="8:13" s="28" customFormat="1" x14ac:dyDescent="0.2">
      <c r="H26406" s="12"/>
      <c r="J26406" s="29"/>
      <c r="K26406" s="45"/>
      <c r="L26406" s="45"/>
      <c r="M26406" s="45"/>
    </row>
    <row r="26407" spans="8:13" s="28" customFormat="1" x14ac:dyDescent="0.2">
      <c r="H26407" s="12"/>
      <c r="J26407" s="29"/>
      <c r="K26407" s="45"/>
      <c r="L26407" s="45"/>
      <c r="M26407" s="45"/>
    </row>
    <row r="26408" spans="8:13" s="28" customFormat="1" x14ac:dyDescent="0.2">
      <c r="H26408" s="12"/>
      <c r="J26408" s="29"/>
      <c r="K26408" s="45"/>
      <c r="L26408" s="45"/>
      <c r="M26408" s="45"/>
    </row>
    <row r="26409" spans="8:13" s="28" customFormat="1" x14ac:dyDescent="0.2">
      <c r="H26409" s="12"/>
      <c r="J26409" s="29"/>
      <c r="K26409" s="45"/>
      <c r="L26409" s="45"/>
      <c r="M26409" s="45"/>
    </row>
    <row r="26410" spans="8:13" s="28" customFormat="1" x14ac:dyDescent="0.2">
      <c r="H26410" s="12"/>
      <c r="J26410" s="29"/>
      <c r="K26410" s="45"/>
      <c r="L26410" s="45"/>
      <c r="M26410" s="45"/>
    </row>
    <row r="26411" spans="8:13" s="28" customFormat="1" x14ac:dyDescent="0.2">
      <c r="H26411" s="12"/>
      <c r="J26411" s="29"/>
      <c r="K26411" s="45"/>
      <c r="L26411" s="45"/>
      <c r="M26411" s="45"/>
    </row>
    <row r="26412" spans="8:13" s="28" customFormat="1" x14ac:dyDescent="0.2">
      <c r="H26412" s="12"/>
      <c r="J26412" s="29"/>
      <c r="K26412" s="45"/>
      <c r="L26412" s="45"/>
      <c r="M26412" s="45"/>
    </row>
    <row r="26413" spans="8:13" s="28" customFormat="1" x14ac:dyDescent="0.2">
      <c r="H26413" s="12"/>
      <c r="J26413" s="29"/>
      <c r="K26413" s="45"/>
      <c r="L26413" s="45"/>
      <c r="M26413" s="45"/>
    </row>
    <row r="26414" spans="8:13" s="28" customFormat="1" x14ac:dyDescent="0.2">
      <c r="H26414" s="12"/>
      <c r="J26414" s="29"/>
      <c r="K26414" s="45"/>
      <c r="L26414" s="45"/>
      <c r="M26414" s="45"/>
    </row>
    <row r="26415" spans="8:13" s="28" customFormat="1" x14ac:dyDescent="0.2">
      <c r="H26415" s="12"/>
      <c r="J26415" s="29"/>
      <c r="K26415" s="45"/>
      <c r="L26415" s="45"/>
      <c r="M26415" s="45"/>
    </row>
    <row r="26416" spans="8:13" s="28" customFormat="1" x14ac:dyDescent="0.2">
      <c r="H26416" s="12"/>
      <c r="J26416" s="29"/>
      <c r="K26416" s="45"/>
      <c r="L26416" s="45"/>
      <c r="M26416" s="45"/>
    </row>
    <row r="26417" spans="8:13" s="28" customFormat="1" x14ac:dyDescent="0.2">
      <c r="H26417" s="12"/>
      <c r="J26417" s="29"/>
      <c r="K26417" s="45"/>
      <c r="L26417" s="45"/>
      <c r="M26417" s="45"/>
    </row>
    <row r="26418" spans="8:13" s="28" customFormat="1" x14ac:dyDescent="0.2">
      <c r="H26418" s="12"/>
      <c r="J26418" s="29"/>
      <c r="K26418" s="45"/>
      <c r="L26418" s="45"/>
      <c r="M26418" s="45"/>
    </row>
    <row r="26419" spans="8:13" s="28" customFormat="1" x14ac:dyDescent="0.2">
      <c r="H26419" s="12"/>
      <c r="J26419" s="29"/>
      <c r="K26419" s="45"/>
      <c r="L26419" s="45"/>
      <c r="M26419" s="45"/>
    </row>
    <row r="26420" spans="8:13" s="28" customFormat="1" x14ac:dyDescent="0.2">
      <c r="H26420" s="12"/>
      <c r="J26420" s="29"/>
      <c r="K26420" s="45"/>
      <c r="L26420" s="45"/>
      <c r="M26420" s="45"/>
    </row>
    <row r="26421" spans="8:13" s="28" customFormat="1" x14ac:dyDescent="0.2">
      <c r="H26421" s="12"/>
      <c r="J26421" s="29"/>
      <c r="K26421" s="45"/>
      <c r="L26421" s="45"/>
      <c r="M26421" s="45"/>
    </row>
    <row r="26422" spans="8:13" s="28" customFormat="1" x14ac:dyDescent="0.2">
      <c r="H26422" s="12"/>
      <c r="J26422" s="29"/>
      <c r="K26422" s="45"/>
      <c r="L26422" s="45"/>
      <c r="M26422" s="45"/>
    </row>
    <row r="26423" spans="8:13" s="28" customFormat="1" x14ac:dyDescent="0.2">
      <c r="H26423" s="12"/>
      <c r="J26423" s="29"/>
      <c r="K26423" s="45"/>
      <c r="L26423" s="45"/>
      <c r="M26423" s="45"/>
    </row>
    <row r="26424" spans="8:13" s="28" customFormat="1" x14ac:dyDescent="0.2">
      <c r="H26424" s="12"/>
      <c r="J26424" s="29"/>
      <c r="K26424" s="45"/>
      <c r="L26424" s="45"/>
      <c r="M26424" s="45"/>
    </row>
    <row r="26425" spans="8:13" s="28" customFormat="1" x14ac:dyDescent="0.2">
      <c r="H26425" s="12"/>
      <c r="J26425" s="29"/>
      <c r="K26425" s="45"/>
      <c r="L26425" s="45"/>
      <c r="M26425" s="45"/>
    </row>
    <row r="26426" spans="8:13" s="28" customFormat="1" x14ac:dyDescent="0.2">
      <c r="H26426" s="12"/>
      <c r="J26426" s="29"/>
      <c r="K26426" s="45"/>
      <c r="L26426" s="45"/>
      <c r="M26426" s="45"/>
    </row>
    <row r="26427" spans="8:13" s="28" customFormat="1" x14ac:dyDescent="0.2">
      <c r="H26427" s="12"/>
      <c r="J26427" s="29"/>
      <c r="K26427" s="45"/>
      <c r="L26427" s="45"/>
      <c r="M26427" s="45"/>
    </row>
    <row r="26428" spans="8:13" s="28" customFormat="1" x14ac:dyDescent="0.2">
      <c r="H26428" s="12"/>
      <c r="J26428" s="29"/>
      <c r="K26428" s="45"/>
      <c r="L26428" s="45"/>
      <c r="M26428" s="45"/>
    </row>
    <row r="26429" spans="8:13" s="28" customFormat="1" x14ac:dyDescent="0.2">
      <c r="H26429" s="12"/>
      <c r="J26429" s="29"/>
      <c r="K26429" s="45"/>
      <c r="L26429" s="45"/>
      <c r="M26429" s="45"/>
    </row>
    <row r="26430" spans="8:13" s="28" customFormat="1" x14ac:dyDescent="0.2">
      <c r="H26430" s="12"/>
      <c r="J26430" s="29"/>
      <c r="K26430" s="45"/>
      <c r="L26430" s="45"/>
      <c r="M26430" s="45"/>
    </row>
    <row r="26431" spans="8:13" s="28" customFormat="1" x14ac:dyDescent="0.2">
      <c r="H26431" s="12"/>
      <c r="J26431" s="29"/>
      <c r="K26431" s="45"/>
      <c r="L26431" s="45"/>
      <c r="M26431" s="45"/>
    </row>
    <row r="26432" spans="8:13" s="28" customFormat="1" x14ac:dyDescent="0.2">
      <c r="H26432" s="12"/>
      <c r="J26432" s="29"/>
      <c r="K26432" s="45"/>
      <c r="L26432" s="45"/>
      <c r="M26432" s="45"/>
    </row>
    <row r="26433" spans="8:13" s="28" customFormat="1" x14ac:dyDescent="0.2">
      <c r="H26433" s="12"/>
      <c r="J26433" s="29"/>
      <c r="K26433" s="45"/>
      <c r="L26433" s="45"/>
      <c r="M26433" s="45"/>
    </row>
    <row r="26434" spans="8:13" s="28" customFormat="1" x14ac:dyDescent="0.2">
      <c r="H26434" s="12"/>
      <c r="J26434" s="29"/>
      <c r="K26434" s="45"/>
      <c r="L26434" s="45"/>
      <c r="M26434" s="45"/>
    </row>
    <row r="26435" spans="8:13" s="28" customFormat="1" x14ac:dyDescent="0.2">
      <c r="H26435" s="12"/>
      <c r="J26435" s="29"/>
      <c r="K26435" s="45"/>
      <c r="L26435" s="45"/>
      <c r="M26435" s="45"/>
    </row>
    <row r="26436" spans="8:13" s="28" customFormat="1" x14ac:dyDescent="0.2">
      <c r="H26436" s="12"/>
      <c r="J26436" s="29"/>
      <c r="K26436" s="45"/>
      <c r="L26436" s="45"/>
      <c r="M26436" s="45"/>
    </row>
    <row r="26437" spans="8:13" s="28" customFormat="1" x14ac:dyDescent="0.2">
      <c r="H26437" s="12"/>
      <c r="J26437" s="29"/>
      <c r="K26437" s="45"/>
      <c r="L26437" s="45"/>
      <c r="M26437" s="45"/>
    </row>
    <row r="26438" spans="8:13" s="28" customFormat="1" x14ac:dyDescent="0.2">
      <c r="H26438" s="12"/>
      <c r="J26438" s="29"/>
      <c r="K26438" s="45"/>
      <c r="L26438" s="45"/>
      <c r="M26438" s="45"/>
    </row>
    <row r="26439" spans="8:13" s="28" customFormat="1" x14ac:dyDescent="0.2">
      <c r="H26439" s="12"/>
      <c r="J26439" s="29"/>
      <c r="K26439" s="45"/>
      <c r="L26439" s="45"/>
      <c r="M26439" s="45"/>
    </row>
    <row r="26440" spans="8:13" s="28" customFormat="1" x14ac:dyDescent="0.2">
      <c r="H26440" s="12"/>
      <c r="J26440" s="29"/>
      <c r="K26440" s="45"/>
      <c r="L26440" s="45"/>
      <c r="M26440" s="45"/>
    </row>
    <row r="26441" spans="8:13" s="28" customFormat="1" x14ac:dyDescent="0.2">
      <c r="H26441" s="12"/>
      <c r="J26441" s="29"/>
      <c r="K26441" s="45"/>
      <c r="L26441" s="45"/>
      <c r="M26441" s="45"/>
    </row>
    <row r="26442" spans="8:13" s="28" customFormat="1" x14ac:dyDescent="0.2">
      <c r="H26442" s="12"/>
      <c r="J26442" s="29"/>
      <c r="K26442" s="45"/>
      <c r="L26442" s="45"/>
      <c r="M26442" s="45"/>
    </row>
    <row r="26443" spans="8:13" s="28" customFormat="1" x14ac:dyDescent="0.2">
      <c r="H26443" s="12"/>
      <c r="J26443" s="29"/>
      <c r="K26443" s="45"/>
      <c r="L26443" s="45"/>
      <c r="M26443" s="45"/>
    </row>
    <row r="26444" spans="8:13" s="28" customFormat="1" x14ac:dyDescent="0.2">
      <c r="H26444" s="12"/>
      <c r="J26444" s="29"/>
      <c r="K26444" s="45"/>
      <c r="L26444" s="45"/>
      <c r="M26444" s="45"/>
    </row>
    <row r="26445" spans="8:13" s="28" customFormat="1" x14ac:dyDescent="0.2">
      <c r="H26445" s="12"/>
      <c r="J26445" s="29"/>
      <c r="K26445" s="45"/>
      <c r="L26445" s="45"/>
      <c r="M26445" s="45"/>
    </row>
    <row r="26446" spans="8:13" s="28" customFormat="1" x14ac:dyDescent="0.2">
      <c r="H26446" s="12"/>
      <c r="J26446" s="29"/>
      <c r="K26446" s="45"/>
      <c r="L26446" s="45"/>
      <c r="M26446" s="45"/>
    </row>
    <row r="26447" spans="8:13" s="28" customFormat="1" x14ac:dyDescent="0.2">
      <c r="H26447" s="12"/>
      <c r="J26447" s="29"/>
      <c r="K26447" s="45"/>
      <c r="L26447" s="45"/>
      <c r="M26447" s="45"/>
    </row>
    <row r="26448" spans="8:13" s="28" customFormat="1" x14ac:dyDescent="0.2">
      <c r="H26448" s="12"/>
      <c r="J26448" s="29"/>
      <c r="K26448" s="45"/>
      <c r="L26448" s="45"/>
      <c r="M26448" s="45"/>
    </row>
    <row r="26449" spans="8:13" s="28" customFormat="1" x14ac:dyDescent="0.2">
      <c r="H26449" s="12"/>
      <c r="J26449" s="29"/>
      <c r="K26449" s="45"/>
      <c r="L26449" s="45"/>
      <c r="M26449" s="45"/>
    </row>
    <row r="26450" spans="8:13" s="28" customFormat="1" x14ac:dyDescent="0.2">
      <c r="H26450" s="12"/>
      <c r="J26450" s="29"/>
      <c r="K26450" s="45"/>
      <c r="L26450" s="45"/>
      <c r="M26450" s="45"/>
    </row>
    <row r="26451" spans="8:13" s="28" customFormat="1" x14ac:dyDescent="0.2">
      <c r="H26451" s="12"/>
      <c r="J26451" s="29"/>
      <c r="K26451" s="45"/>
      <c r="L26451" s="45"/>
      <c r="M26451" s="45"/>
    </row>
    <row r="26452" spans="8:13" s="28" customFormat="1" x14ac:dyDescent="0.2">
      <c r="H26452" s="12"/>
      <c r="J26452" s="29"/>
      <c r="K26452" s="45"/>
      <c r="L26452" s="45"/>
      <c r="M26452" s="45"/>
    </row>
    <row r="26453" spans="8:13" s="28" customFormat="1" x14ac:dyDescent="0.2">
      <c r="H26453" s="12"/>
      <c r="J26453" s="29"/>
      <c r="K26453" s="45"/>
      <c r="L26453" s="45"/>
      <c r="M26453" s="45"/>
    </row>
    <row r="26454" spans="8:13" s="28" customFormat="1" x14ac:dyDescent="0.2">
      <c r="H26454" s="12"/>
      <c r="J26454" s="29"/>
      <c r="K26454" s="45"/>
      <c r="L26454" s="45"/>
      <c r="M26454" s="45"/>
    </row>
    <row r="26455" spans="8:13" s="28" customFormat="1" x14ac:dyDescent="0.2">
      <c r="H26455" s="12"/>
      <c r="J26455" s="29"/>
      <c r="K26455" s="45"/>
      <c r="L26455" s="45"/>
      <c r="M26455" s="45"/>
    </row>
    <row r="26456" spans="8:13" s="28" customFormat="1" x14ac:dyDescent="0.2">
      <c r="H26456" s="12"/>
      <c r="J26456" s="29"/>
      <c r="K26456" s="45"/>
      <c r="L26456" s="45"/>
      <c r="M26456" s="45"/>
    </row>
    <row r="26457" spans="8:13" s="28" customFormat="1" x14ac:dyDescent="0.2">
      <c r="H26457" s="12"/>
      <c r="J26457" s="29"/>
      <c r="K26457" s="45"/>
      <c r="L26457" s="45"/>
      <c r="M26457" s="45"/>
    </row>
    <row r="26458" spans="8:13" s="28" customFormat="1" x14ac:dyDescent="0.2">
      <c r="H26458" s="12"/>
      <c r="J26458" s="29"/>
      <c r="K26458" s="45"/>
      <c r="L26458" s="45"/>
      <c r="M26458" s="45"/>
    </row>
    <row r="26459" spans="8:13" s="28" customFormat="1" x14ac:dyDescent="0.2">
      <c r="H26459" s="12"/>
      <c r="J26459" s="29"/>
      <c r="K26459" s="45"/>
      <c r="L26459" s="45"/>
      <c r="M26459" s="45"/>
    </row>
    <row r="26460" spans="8:13" s="28" customFormat="1" x14ac:dyDescent="0.2">
      <c r="H26460" s="12"/>
      <c r="J26460" s="29"/>
      <c r="K26460" s="45"/>
      <c r="L26460" s="45"/>
      <c r="M26460" s="45"/>
    </row>
    <row r="26461" spans="8:13" s="28" customFormat="1" x14ac:dyDescent="0.2">
      <c r="H26461" s="12"/>
      <c r="J26461" s="29"/>
      <c r="K26461" s="45"/>
      <c r="L26461" s="45"/>
      <c r="M26461" s="45"/>
    </row>
    <row r="26462" spans="8:13" s="28" customFormat="1" x14ac:dyDescent="0.2">
      <c r="H26462" s="12"/>
      <c r="J26462" s="29"/>
      <c r="K26462" s="45"/>
      <c r="L26462" s="45"/>
      <c r="M26462" s="45"/>
    </row>
    <row r="26463" spans="8:13" s="28" customFormat="1" x14ac:dyDescent="0.2">
      <c r="H26463" s="12"/>
      <c r="J26463" s="29"/>
      <c r="K26463" s="45"/>
      <c r="L26463" s="45"/>
      <c r="M26463" s="45"/>
    </row>
    <row r="26464" spans="8:13" s="28" customFormat="1" x14ac:dyDescent="0.2">
      <c r="H26464" s="12"/>
      <c r="J26464" s="29"/>
      <c r="K26464" s="45"/>
      <c r="L26464" s="45"/>
      <c r="M26464" s="45"/>
    </row>
    <row r="26465" spans="8:13" s="28" customFormat="1" x14ac:dyDescent="0.2">
      <c r="H26465" s="12"/>
      <c r="J26465" s="29"/>
      <c r="K26465" s="45"/>
      <c r="L26465" s="45"/>
      <c r="M26465" s="45"/>
    </row>
    <row r="26466" spans="8:13" s="28" customFormat="1" x14ac:dyDescent="0.2">
      <c r="H26466" s="12"/>
      <c r="J26466" s="29"/>
      <c r="K26466" s="45"/>
      <c r="L26466" s="45"/>
      <c r="M26466" s="45"/>
    </row>
    <row r="26467" spans="8:13" s="28" customFormat="1" x14ac:dyDescent="0.2">
      <c r="H26467" s="12"/>
      <c r="J26467" s="29"/>
      <c r="K26467" s="45"/>
      <c r="L26467" s="45"/>
      <c r="M26467" s="45"/>
    </row>
    <row r="26468" spans="8:13" s="28" customFormat="1" x14ac:dyDescent="0.2">
      <c r="H26468" s="12"/>
      <c r="J26468" s="29"/>
      <c r="K26468" s="45"/>
      <c r="L26468" s="45"/>
      <c r="M26468" s="45"/>
    </row>
    <row r="26469" spans="8:13" s="28" customFormat="1" x14ac:dyDescent="0.2">
      <c r="H26469" s="12"/>
      <c r="J26469" s="29"/>
      <c r="K26469" s="45"/>
      <c r="L26469" s="45"/>
      <c r="M26469" s="45"/>
    </row>
    <row r="26470" spans="8:13" s="28" customFormat="1" x14ac:dyDescent="0.2">
      <c r="H26470" s="12"/>
      <c r="J26470" s="29"/>
      <c r="K26470" s="45"/>
      <c r="L26470" s="45"/>
      <c r="M26470" s="45"/>
    </row>
    <row r="26471" spans="8:13" s="28" customFormat="1" x14ac:dyDescent="0.2">
      <c r="H26471" s="12"/>
      <c r="J26471" s="29"/>
      <c r="K26471" s="45"/>
      <c r="L26471" s="45"/>
      <c r="M26471" s="45"/>
    </row>
    <row r="26472" spans="8:13" s="28" customFormat="1" x14ac:dyDescent="0.2">
      <c r="H26472" s="12"/>
      <c r="J26472" s="29"/>
      <c r="K26472" s="45"/>
      <c r="L26472" s="45"/>
      <c r="M26472" s="45"/>
    </row>
    <row r="26473" spans="8:13" s="28" customFormat="1" x14ac:dyDescent="0.2">
      <c r="H26473" s="12"/>
      <c r="J26473" s="29"/>
      <c r="K26473" s="45"/>
      <c r="L26473" s="45"/>
      <c r="M26473" s="45"/>
    </row>
    <row r="26474" spans="8:13" s="28" customFormat="1" x14ac:dyDescent="0.2">
      <c r="H26474" s="12"/>
      <c r="J26474" s="29"/>
      <c r="K26474" s="45"/>
      <c r="L26474" s="45"/>
      <c r="M26474" s="45"/>
    </row>
    <row r="26475" spans="8:13" s="28" customFormat="1" x14ac:dyDescent="0.2">
      <c r="H26475" s="12"/>
      <c r="J26475" s="29"/>
      <c r="K26475" s="45"/>
      <c r="L26475" s="45"/>
      <c r="M26475" s="45"/>
    </row>
    <row r="26476" spans="8:13" s="28" customFormat="1" x14ac:dyDescent="0.2">
      <c r="H26476" s="12"/>
      <c r="J26476" s="29"/>
      <c r="K26476" s="45"/>
      <c r="L26476" s="45"/>
      <c r="M26476" s="45"/>
    </row>
    <row r="26477" spans="8:13" s="28" customFormat="1" x14ac:dyDescent="0.2">
      <c r="H26477" s="12"/>
      <c r="J26477" s="29"/>
      <c r="K26477" s="45"/>
      <c r="L26477" s="45"/>
      <c r="M26477" s="45"/>
    </row>
    <row r="26478" spans="8:13" s="28" customFormat="1" x14ac:dyDescent="0.2">
      <c r="H26478" s="12"/>
      <c r="J26478" s="29"/>
      <c r="K26478" s="45"/>
      <c r="L26478" s="45"/>
      <c r="M26478" s="45"/>
    </row>
    <row r="26479" spans="8:13" s="28" customFormat="1" x14ac:dyDescent="0.2">
      <c r="H26479" s="12"/>
      <c r="J26479" s="29"/>
      <c r="K26479" s="45"/>
      <c r="L26479" s="45"/>
      <c r="M26479" s="45"/>
    </row>
    <row r="26480" spans="8:13" s="28" customFormat="1" x14ac:dyDescent="0.2">
      <c r="H26480" s="12"/>
      <c r="J26480" s="29"/>
      <c r="K26480" s="45"/>
      <c r="L26480" s="45"/>
      <c r="M26480" s="45"/>
    </row>
    <row r="26481" spans="8:13" s="28" customFormat="1" x14ac:dyDescent="0.2">
      <c r="H26481" s="12"/>
      <c r="J26481" s="29"/>
      <c r="K26481" s="45"/>
      <c r="L26481" s="45"/>
      <c r="M26481" s="45"/>
    </row>
    <row r="26482" spans="8:13" s="28" customFormat="1" x14ac:dyDescent="0.2">
      <c r="H26482" s="12"/>
      <c r="J26482" s="29"/>
      <c r="K26482" s="45"/>
      <c r="L26482" s="45"/>
      <c r="M26482" s="45"/>
    </row>
    <row r="26483" spans="8:13" s="28" customFormat="1" x14ac:dyDescent="0.2">
      <c r="H26483" s="12"/>
      <c r="J26483" s="29"/>
      <c r="K26483" s="45"/>
      <c r="L26483" s="45"/>
      <c r="M26483" s="45"/>
    </row>
    <row r="26484" spans="8:13" s="28" customFormat="1" x14ac:dyDescent="0.2">
      <c r="H26484" s="12"/>
      <c r="J26484" s="29"/>
      <c r="K26484" s="45"/>
      <c r="L26484" s="45"/>
      <c r="M26484" s="45"/>
    </row>
    <row r="26485" spans="8:13" s="28" customFormat="1" x14ac:dyDescent="0.2">
      <c r="H26485" s="12"/>
      <c r="J26485" s="29"/>
      <c r="K26485" s="45"/>
      <c r="L26485" s="45"/>
      <c r="M26485" s="45"/>
    </row>
    <row r="26486" spans="8:13" s="28" customFormat="1" x14ac:dyDescent="0.2">
      <c r="H26486" s="12"/>
      <c r="J26486" s="29"/>
      <c r="K26486" s="45"/>
      <c r="L26486" s="45"/>
      <c r="M26486" s="45"/>
    </row>
    <row r="26487" spans="8:13" s="28" customFormat="1" x14ac:dyDescent="0.2">
      <c r="H26487" s="12"/>
      <c r="J26487" s="29"/>
      <c r="K26487" s="45"/>
      <c r="L26487" s="45"/>
      <c r="M26487" s="45"/>
    </row>
    <row r="26488" spans="8:13" s="28" customFormat="1" x14ac:dyDescent="0.2">
      <c r="H26488" s="12"/>
      <c r="J26488" s="29"/>
      <c r="K26488" s="45"/>
      <c r="L26488" s="45"/>
      <c r="M26488" s="45"/>
    </row>
    <row r="26489" spans="8:13" s="28" customFormat="1" x14ac:dyDescent="0.2">
      <c r="H26489" s="12"/>
      <c r="J26489" s="29"/>
      <c r="K26489" s="45"/>
      <c r="L26489" s="45"/>
      <c r="M26489" s="45"/>
    </row>
    <row r="26490" spans="8:13" s="28" customFormat="1" x14ac:dyDescent="0.2">
      <c r="H26490" s="12"/>
      <c r="J26490" s="29"/>
      <c r="K26490" s="45"/>
      <c r="L26490" s="45"/>
      <c r="M26490" s="45"/>
    </row>
    <row r="26491" spans="8:13" s="28" customFormat="1" x14ac:dyDescent="0.2">
      <c r="H26491" s="12"/>
      <c r="J26491" s="29"/>
      <c r="K26491" s="45"/>
      <c r="L26491" s="45"/>
      <c r="M26491" s="45"/>
    </row>
    <row r="26492" spans="8:13" s="28" customFormat="1" x14ac:dyDescent="0.2">
      <c r="H26492" s="12"/>
      <c r="J26492" s="29"/>
      <c r="K26492" s="45"/>
      <c r="L26492" s="45"/>
      <c r="M26492" s="45"/>
    </row>
    <row r="26493" spans="8:13" s="28" customFormat="1" x14ac:dyDescent="0.2">
      <c r="H26493" s="12"/>
      <c r="J26493" s="29"/>
      <c r="K26493" s="45"/>
      <c r="L26493" s="45"/>
      <c r="M26493" s="45"/>
    </row>
    <row r="26494" spans="8:13" s="28" customFormat="1" x14ac:dyDescent="0.2">
      <c r="H26494" s="12"/>
      <c r="J26494" s="29"/>
      <c r="K26494" s="45"/>
      <c r="L26494" s="45"/>
      <c r="M26494" s="45"/>
    </row>
    <row r="26495" spans="8:13" s="28" customFormat="1" x14ac:dyDescent="0.2">
      <c r="H26495" s="12"/>
      <c r="J26495" s="29"/>
      <c r="K26495" s="45"/>
      <c r="L26495" s="45"/>
      <c r="M26495" s="45"/>
    </row>
    <row r="26496" spans="8:13" s="28" customFormat="1" x14ac:dyDescent="0.2">
      <c r="H26496" s="12"/>
      <c r="J26496" s="29"/>
      <c r="K26496" s="45"/>
      <c r="L26496" s="45"/>
      <c r="M26496" s="45"/>
    </row>
    <row r="26497" spans="8:13" s="28" customFormat="1" x14ac:dyDescent="0.2">
      <c r="H26497" s="12"/>
      <c r="J26497" s="29"/>
      <c r="K26497" s="45"/>
      <c r="L26497" s="45"/>
      <c r="M26497" s="45"/>
    </row>
    <row r="26498" spans="8:13" s="28" customFormat="1" x14ac:dyDescent="0.2">
      <c r="H26498" s="12"/>
      <c r="J26498" s="29"/>
      <c r="K26498" s="45"/>
      <c r="L26498" s="45"/>
      <c r="M26498" s="45"/>
    </row>
    <row r="26499" spans="8:13" s="28" customFormat="1" x14ac:dyDescent="0.2">
      <c r="H26499" s="12"/>
      <c r="J26499" s="29"/>
      <c r="K26499" s="45"/>
      <c r="L26499" s="45"/>
      <c r="M26499" s="45"/>
    </row>
    <row r="26500" spans="8:13" s="28" customFormat="1" x14ac:dyDescent="0.2">
      <c r="H26500" s="12"/>
      <c r="J26500" s="29"/>
      <c r="K26500" s="45"/>
      <c r="L26500" s="45"/>
      <c r="M26500" s="45"/>
    </row>
    <row r="26501" spans="8:13" s="28" customFormat="1" x14ac:dyDescent="0.2">
      <c r="H26501" s="12"/>
      <c r="J26501" s="29"/>
      <c r="K26501" s="45"/>
      <c r="L26501" s="45"/>
      <c r="M26501" s="45"/>
    </row>
    <row r="26502" spans="8:13" s="28" customFormat="1" x14ac:dyDescent="0.2">
      <c r="H26502" s="12"/>
      <c r="J26502" s="29"/>
      <c r="K26502" s="45"/>
      <c r="L26502" s="45"/>
      <c r="M26502" s="45"/>
    </row>
    <row r="26503" spans="8:13" s="28" customFormat="1" x14ac:dyDescent="0.2">
      <c r="H26503" s="12"/>
      <c r="J26503" s="29"/>
      <c r="K26503" s="45"/>
      <c r="L26503" s="45"/>
      <c r="M26503" s="45"/>
    </row>
    <row r="26504" spans="8:13" s="28" customFormat="1" x14ac:dyDescent="0.2">
      <c r="H26504" s="12"/>
      <c r="J26504" s="29"/>
      <c r="K26504" s="45"/>
      <c r="L26504" s="45"/>
      <c r="M26504" s="45"/>
    </row>
    <row r="26505" spans="8:13" s="28" customFormat="1" x14ac:dyDescent="0.2">
      <c r="H26505" s="12"/>
      <c r="J26505" s="29"/>
      <c r="K26505" s="45"/>
      <c r="L26505" s="45"/>
      <c r="M26505" s="45"/>
    </row>
    <row r="26506" spans="8:13" s="28" customFormat="1" x14ac:dyDescent="0.2">
      <c r="H26506" s="12"/>
      <c r="J26506" s="29"/>
      <c r="K26506" s="45"/>
      <c r="L26506" s="45"/>
      <c r="M26506" s="45"/>
    </row>
    <row r="26507" spans="8:13" s="28" customFormat="1" x14ac:dyDescent="0.2">
      <c r="H26507" s="12"/>
      <c r="J26507" s="29"/>
      <c r="K26507" s="45"/>
      <c r="L26507" s="45"/>
      <c r="M26507" s="45"/>
    </row>
    <row r="26508" spans="8:13" s="28" customFormat="1" x14ac:dyDescent="0.2">
      <c r="H26508" s="12"/>
      <c r="J26508" s="29"/>
      <c r="K26508" s="45"/>
      <c r="L26508" s="45"/>
      <c r="M26508" s="45"/>
    </row>
    <row r="26509" spans="8:13" s="28" customFormat="1" x14ac:dyDescent="0.2">
      <c r="H26509" s="12"/>
      <c r="J26509" s="29"/>
      <c r="K26509" s="45"/>
      <c r="L26509" s="45"/>
      <c r="M26509" s="45"/>
    </row>
    <row r="26510" spans="8:13" s="28" customFormat="1" x14ac:dyDescent="0.2">
      <c r="H26510" s="12"/>
      <c r="J26510" s="29"/>
      <c r="K26510" s="45"/>
      <c r="L26510" s="45"/>
      <c r="M26510" s="45"/>
    </row>
    <row r="26511" spans="8:13" s="28" customFormat="1" x14ac:dyDescent="0.2">
      <c r="H26511" s="12"/>
      <c r="J26511" s="29"/>
      <c r="K26511" s="45"/>
      <c r="L26511" s="45"/>
      <c r="M26511" s="45"/>
    </row>
    <row r="26512" spans="8:13" s="28" customFormat="1" x14ac:dyDescent="0.2">
      <c r="H26512" s="12"/>
      <c r="J26512" s="29"/>
      <c r="K26512" s="45"/>
      <c r="L26512" s="45"/>
      <c r="M26512" s="45"/>
    </row>
    <row r="26513" spans="8:13" s="28" customFormat="1" x14ac:dyDescent="0.2">
      <c r="H26513" s="12"/>
      <c r="J26513" s="29"/>
      <c r="K26513" s="45"/>
      <c r="L26513" s="45"/>
      <c r="M26513" s="45"/>
    </row>
    <row r="26514" spans="8:13" s="28" customFormat="1" x14ac:dyDescent="0.2">
      <c r="H26514" s="12"/>
      <c r="J26514" s="29"/>
      <c r="K26514" s="45"/>
      <c r="L26514" s="45"/>
      <c r="M26514" s="45"/>
    </row>
    <row r="26515" spans="8:13" s="28" customFormat="1" x14ac:dyDescent="0.2">
      <c r="H26515" s="12"/>
      <c r="J26515" s="29"/>
      <c r="K26515" s="45"/>
      <c r="L26515" s="45"/>
      <c r="M26515" s="45"/>
    </row>
    <row r="26516" spans="8:13" s="28" customFormat="1" x14ac:dyDescent="0.2">
      <c r="H26516" s="12"/>
      <c r="J26516" s="29"/>
      <c r="K26516" s="45"/>
      <c r="L26516" s="45"/>
      <c r="M26516" s="45"/>
    </row>
    <row r="26517" spans="8:13" s="28" customFormat="1" x14ac:dyDescent="0.2">
      <c r="H26517" s="12"/>
      <c r="J26517" s="29"/>
      <c r="K26517" s="45"/>
      <c r="L26517" s="45"/>
      <c r="M26517" s="45"/>
    </row>
    <row r="26518" spans="8:13" s="28" customFormat="1" x14ac:dyDescent="0.2">
      <c r="H26518" s="12"/>
      <c r="J26518" s="29"/>
      <c r="K26518" s="45"/>
      <c r="L26518" s="45"/>
      <c r="M26518" s="45"/>
    </row>
    <row r="26519" spans="8:13" s="28" customFormat="1" x14ac:dyDescent="0.2">
      <c r="H26519" s="12"/>
      <c r="J26519" s="29"/>
      <c r="K26519" s="45"/>
      <c r="L26519" s="45"/>
      <c r="M26519" s="45"/>
    </row>
    <row r="26520" spans="8:13" s="28" customFormat="1" x14ac:dyDescent="0.2">
      <c r="H26520" s="12"/>
      <c r="J26520" s="29"/>
      <c r="K26520" s="45"/>
      <c r="L26520" s="45"/>
      <c r="M26520" s="45"/>
    </row>
    <row r="26521" spans="8:13" s="28" customFormat="1" x14ac:dyDescent="0.2">
      <c r="H26521" s="12"/>
      <c r="J26521" s="29"/>
      <c r="K26521" s="45"/>
      <c r="L26521" s="45"/>
      <c r="M26521" s="45"/>
    </row>
    <row r="26522" spans="8:13" s="28" customFormat="1" x14ac:dyDescent="0.2">
      <c r="H26522" s="12"/>
      <c r="J26522" s="29"/>
      <c r="K26522" s="45"/>
      <c r="L26522" s="45"/>
      <c r="M26522" s="45"/>
    </row>
    <row r="26523" spans="8:13" s="28" customFormat="1" x14ac:dyDescent="0.2">
      <c r="H26523" s="12"/>
      <c r="J26523" s="29"/>
      <c r="K26523" s="45"/>
      <c r="L26523" s="45"/>
      <c r="M26523" s="45"/>
    </row>
    <row r="26524" spans="8:13" s="28" customFormat="1" x14ac:dyDescent="0.2">
      <c r="H26524" s="12"/>
      <c r="J26524" s="29"/>
      <c r="K26524" s="45"/>
      <c r="L26524" s="45"/>
      <c r="M26524" s="45"/>
    </row>
    <row r="26525" spans="8:13" s="28" customFormat="1" x14ac:dyDescent="0.2">
      <c r="H26525" s="12"/>
      <c r="J26525" s="29"/>
      <c r="K26525" s="45"/>
      <c r="L26525" s="45"/>
      <c r="M26525" s="45"/>
    </row>
    <row r="26526" spans="8:13" s="28" customFormat="1" x14ac:dyDescent="0.2">
      <c r="H26526" s="12"/>
      <c r="J26526" s="29"/>
      <c r="K26526" s="45"/>
      <c r="L26526" s="45"/>
      <c r="M26526" s="45"/>
    </row>
    <row r="26527" spans="8:13" s="28" customFormat="1" x14ac:dyDescent="0.2">
      <c r="H26527" s="12"/>
      <c r="J26527" s="29"/>
      <c r="K26527" s="45"/>
      <c r="L26527" s="45"/>
      <c r="M26527" s="45"/>
    </row>
    <row r="26528" spans="8:13" s="28" customFormat="1" x14ac:dyDescent="0.2">
      <c r="H26528" s="12"/>
      <c r="J26528" s="29"/>
      <c r="K26528" s="45"/>
      <c r="L26528" s="45"/>
      <c r="M26528" s="45"/>
    </row>
    <row r="26529" spans="8:13" s="28" customFormat="1" x14ac:dyDescent="0.2">
      <c r="H26529" s="12"/>
      <c r="J26529" s="29"/>
      <c r="K26529" s="45"/>
      <c r="L26529" s="45"/>
      <c r="M26529" s="45"/>
    </row>
    <row r="26530" spans="8:13" s="28" customFormat="1" x14ac:dyDescent="0.2">
      <c r="H26530" s="12"/>
      <c r="J26530" s="29"/>
      <c r="K26530" s="45"/>
      <c r="L26530" s="45"/>
      <c r="M26530" s="45"/>
    </row>
    <row r="26531" spans="8:13" s="28" customFormat="1" x14ac:dyDescent="0.2">
      <c r="H26531" s="12"/>
      <c r="J26531" s="29"/>
      <c r="K26531" s="45"/>
      <c r="L26531" s="45"/>
      <c r="M26531" s="45"/>
    </row>
    <row r="26532" spans="8:13" s="28" customFormat="1" x14ac:dyDescent="0.2">
      <c r="H26532" s="12"/>
      <c r="J26532" s="29"/>
      <c r="K26532" s="45"/>
      <c r="L26532" s="45"/>
      <c r="M26532" s="45"/>
    </row>
    <row r="26533" spans="8:13" s="28" customFormat="1" x14ac:dyDescent="0.2">
      <c r="H26533" s="12"/>
      <c r="J26533" s="29"/>
      <c r="K26533" s="45"/>
      <c r="L26533" s="45"/>
      <c r="M26533" s="45"/>
    </row>
    <row r="26534" spans="8:13" s="28" customFormat="1" x14ac:dyDescent="0.2">
      <c r="H26534" s="12"/>
      <c r="J26534" s="29"/>
      <c r="K26534" s="45"/>
      <c r="L26534" s="45"/>
      <c r="M26534" s="45"/>
    </row>
    <row r="26535" spans="8:13" s="28" customFormat="1" x14ac:dyDescent="0.2">
      <c r="H26535" s="12"/>
      <c r="J26535" s="29"/>
      <c r="K26535" s="45"/>
      <c r="L26535" s="45"/>
      <c r="M26535" s="45"/>
    </row>
    <row r="26536" spans="8:13" s="28" customFormat="1" x14ac:dyDescent="0.2">
      <c r="H26536" s="12"/>
      <c r="J26536" s="29"/>
      <c r="K26536" s="45"/>
      <c r="L26536" s="45"/>
      <c r="M26536" s="45"/>
    </row>
    <row r="26537" spans="8:13" s="28" customFormat="1" x14ac:dyDescent="0.2">
      <c r="H26537" s="12"/>
      <c r="J26537" s="29"/>
      <c r="K26537" s="45"/>
      <c r="L26537" s="45"/>
      <c r="M26537" s="45"/>
    </row>
    <row r="26538" spans="8:13" s="28" customFormat="1" x14ac:dyDescent="0.2">
      <c r="H26538" s="12"/>
      <c r="J26538" s="29"/>
      <c r="K26538" s="45"/>
      <c r="L26538" s="45"/>
      <c r="M26538" s="45"/>
    </row>
    <row r="26539" spans="8:13" s="28" customFormat="1" x14ac:dyDescent="0.2">
      <c r="H26539" s="12"/>
      <c r="J26539" s="29"/>
      <c r="K26539" s="45"/>
      <c r="L26539" s="45"/>
      <c r="M26539" s="45"/>
    </row>
    <row r="26540" spans="8:13" s="28" customFormat="1" x14ac:dyDescent="0.2">
      <c r="H26540" s="12"/>
      <c r="J26540" s="29"/>
      <c r="K26540" s="45"/>
      <c r="L26540" s="45"/>
      <c r="M26540" s="45"/>
    </row>
    <row r="26541" spans="8:13" s="28" customFormat="1" x14ac:dyDescent="0.2">
      <c r="H26541" s="12"/>
      <c r="J26541" s="29"/>
      <c r="K26541" s="45"/>
      <c r="L26541" s="45"/>
      <c r="M26541" s="45"/>
    </row>
    <row r="26542" spans="8:13" s="28" customFormat="1" x14ac:dyDescent="0.2">
      <c r="H26542" s="12"/>
      <c r="J26542" s="29"/>
      <c r="K26542" s="45"/>
      <c r="L26542" s="45"/>
      <c r="M26542" s="45"/>
    </row>
    <row r="26543" spans="8:13" s="28" customFormat="1" x14ac:dyDescent="0.2">
      <c r="H26543" s="12"/>
      <c r="J26543" s="29"/>
      <c r="K26543" s="45"/>
      <c r="L26543" s="45"/>
      <c r="M26543" s="45"/>
    </row>
    <row r="26544" spans="8:13" s="28" customFormat="1" x14ac:dyDescent="0.2">
      <c r="H26544" s="12"/>
      <c r="J26544" s="29"/>
      <c r="K26544" s="45"/>
      <c r="L26544" s="45"/>
      <c r="M26544" s="45"/>
    </row>
    <row r="26545" spans="8:13" s="28" customFormat="1" x14ac:dyDescent="0.2">
      <c r="H26545" s="12"/>
      <c r="J26545" s="29"/>
      <c r="K26545" s="45"/>
      <c r="L26545" s="45"/>
      <c r="M26545" s="45"/>
    </row>
    <row r="26546" spans="8:13" s="28" customFormat="1" x14ac:dyDescent="0.2">
      <c r="H26546" s="12"/>
      <c r="J26546" s="29"/>
      <c r="K26546" s="45"/>
      <c r="L26546" s="45"/>
      <c r="M26546" s="45"/>
    </row>
    <row r="26547" spans="8:13" s="28" customFormat="1" x14ac:dyDescent="0.2">
      <c r="H26547" s="12"/>
      <c r="J26547" s="29"/>
      <c r="K26547" s="45"/>
      <c r="L26547" s="45"/>
      <c r="M26547" s="45"/>
    </row>
    <row r="26548" spans="8:13" s="28" customFormat="1" x14ac:dyDescent="0.2">
      <c r="H26548" s="12"/>
      <c r="J26548" s="29"/>
      <c r="K26548" s="45"/>
      <c r="L26548" s="45"/>
      <c r="M26548" s="45"/>
    </row>
    <row r="26549" spans="8:13" s="28" customFormat="1" x14ac:dyDescent="0.2">
      <c r="H26549" s="12"/>
      <c r="J26549" s="29"/>
      <c r="K26549" s="45"/>
      <c r="L26549" s="45"/>
      <c r="M26549" s="45"/>
    </row>
    <row r="26550" spans="8:13" s="28" customFormat="1" x14ac:dyDescent="0.2">
      <c r="H26550" s="12"/>
      <c r="J26550" s="29"/>
      <c r="K26550" s="45"/>
      <c r="L26550" s="45"/>
      <c r="M26550" s="45"/>
    </row>
    <row r="26551" spans="8:13" s="28" customFormat="1" x14ac:dyDescent="0.2">
      <c r="H26551" s="12"/>
      <c r="J26551" s="29"/>
      <c r="K26551" s="45"/>
      <c r="L26551" s="45"/>
      <c r="M26551" s="45"/>
    </row>
    <row r="26552" spans="8:13" s="28" customFormat="1" x14ac:dyDescent="0.2">
      <c r="H26552" s="12"/>
      <c r="J26552" s="29"/>
      <c r="K26552" s="45"/>
      <c r="L26552" s="45"/>
      <c r="M26552" s="45"/>
    </row>
    <row r="26553" spans="8:13" s="28" customFormat="1" x14ac:dyDescent="0.2">
      <c r="H26553" s="12"/>
      <c r="J26553" s="29"/>
      <c r="K26553" s="45"/>
      <c r="L26553" s="45"/>
      <c r="M26553" s="45"/>
    </row>
    <row r="26554" spans="8:13" s="28" customFormat="1" x14ac:dyDescent="0.2">
      <c r="H26554" s="12"/>
      <c r="J26554" s="29"/>
      <c r="K26554" s="45"/>
      <c r="L26554" s="45"/>
      <c r="M26554" s="45"/>
    </row>
    <row r="26555" spans="8:13" s="28" customFormat="1" x14ac:dyDescent="0.2">
      <c r="H26555" s="12"/>
      <c r="J26555" s="29"/>
      <c r="K26555" s="45"/>
      <c r="L26555" s="45"/>
      <c r="M26555" s="45"/>
    </row>
    <row r="26556" spans="8:13" s="28" customFormat="1" x14ac:dyDescent="0.2">
      <c r="H26556" s="12"/>
      <c r="J26556" s="29"/>
      <c r="K26556" s="45"/>
      <c r="L26556" s="45"/>
      <c r="M26556" s="45"/>
    </row>
    <row r="26557" spans="8:13" s="28" customFormat="1" x14ac:dyDescent="0.2">
      <c r="H26557" s="12"/>
      <c r="J26557" s="29"/>
      <c r="K26557" s="45"/>
      <c r="L26557" s="45"/>
      <c r="M26557" s="45"/>
    </row>
    <row r="26558" spans="8:13" s="28" customFormat="1" x14ac:dyDescent="0.2">
      <c r="H26558" s="12"/>
      <c r="J26558" s="29"/>
      <c r="K26558" s="45"/>
      <c r="L26558" s="45"/>
      <c r="M26558" s="45"/>
    </row>
    <row r="26559" spans="8:13" s="28" customFormat="1" x14ac:dyDescent="0.2">
      <c r="H26559" s="12"/>
      <c r="J26559" s="29"/>
      <c r="K26559" s="45"/>
      <c r="L26559" s="45"/>
      <c r="M26559" s="45"/>
    </row>
    <row r="26560" spans="8:13" s="28" customFormat="1" x14ac:dyDescent="0.2">
      <c r="H26560" s="12"/>
      <c r="J26560" s="29"/>
      <c r="K26560" s="45"/>
      <c r="L26560" s="45"/>
      <c r="M26560" s="45"/>
    </row>
    <row r="26561" spans="8:13" s="28" customFormat="1" x14ac:dyDescent="0.2">
      <c r="H26561" s="12"/>
      <c r="J26561" s="29"/>
      <c r="K26561" s="45"/>
      <c r="L26561" s="45"/>
      <c r="M26561" s="45"/>
    </row>
    <row r="26562" spans="8:13" s="28" customFormat="1" x14ac:dyDescent="0.2">
      <c r="H26562" s="12"/>
      <c r="J26562" s="29"/>
      <c r="K26562" s="45"/>
      <c r="L26562" s="45"/>
      <c r="M26562" s="45"/>
    </row>
    <row r="26563" spans="8:13" s="28" customFormat="1" x14ac:dyDescent="0.2">
      <c r="H26563" s="12"/>
      <c r="J26563" s="29"/>
      <c r="K26563" s="45"/>
      <c r="L26563" s="45"/>
      <c r="M26563" s="45"/>
    </row>
    <row r="26564" spans="8:13" s="28" customFormat="1" x14ac:dyDescent="0.2">
      <c r="H26564" s="12"/>
      <c r="J26564" s="29"/>
      <c r="K26564" s="45"/>
      <c r="L26564" s="45"/>
      <c r="M26564" s="45"/>
    </row>
    <row r="26565" spans="8:13" s="28" customFormat="1" x14ac:dyDescent="0.2">
      <c r="H26565" s="12"/>
      <c r="J26565" s="29"/>
      <c r="K26565" s="45"/>
      <c r="L26565" s="45"/>
      <c r="M26565" s="45"/>
    </row>
    <row r="26566" spans="8:13" s="28" customFormat="1" x14ac:dyDescent="0.2">
      <c r="H26566" s="12"/>
      <c r="J26566" s="29"/>
      <c r="K26566" s="45"/>
      <c r="L26566" s="45"/>
      <c r="M26566" s="45"/>
    </row>
    <row r="26567" spans="8:13" s="28" customFormat="1" x14ac:dyDescent="0.2">
      <c r="H26567" s="12"/>
      <c r="J26567" s="29"/>
      <c r="K26567" s="45"/>
      <c r="L26567" s="45"/>
      <c r="M26567" s="45"/>
    </row>
    <row r="26568" spans="8:13" s="28" customFormat="1" x14ac:dyDescent="0.2">
      <c r="H26568" s="12"/>
      <c r="J26568" s="29"/>
      <c r="K26568" s="45"/>
      <c r="L26568" s="45"/>
      <c r="M26568" s="45"/>
    </row>
    <row r="26569" spans="8:13" s="28" customFormat="1" x14ac:dyDescent="0.2">
      <c r="H26569" s="12"/>
      <c r="J26569" s="29"/>
      <c r="K26569" s="45"/>
      <c r="L26569" s="45"/>
      <c r="M26569" s="45"/>
    </row>
    <row r="26570" spans="8:13" s="28" customFormat="1" x14ac:dyDescent="0.2">
      <c r="H26570" s="12"/>
      <c r="J26570" s="29"/>
      <c r="K26570" s="45"/>
      <c r="L26570" s="45"/>
      <c r="M26570" s="45"/>
    </row>
    <row r="26571" spans="8:13" s="28" customFormat="1" x14ac:dyDescent="0.2">
      <c r="H26571" s="12"/>
      <c r="J26571" s="29"/>
      <c r="K26571" s="45"/>
      <c r="L26571" s="45"/>
      <c r="M26571" s="45"/>
    </row>
    <row r="26572" spans="8:13" s="28" customFormat="1" x14ac:dyDescent="0.2">
      <c r="H26572" s="12"/>
      <c r="J26572" s="29"/>
      <c r="K26572" s="45"/>
      <c r="L26572" s="45"/>
      <c r="M26572" s="45"/>
    </row>
    <row r="26573" spans="8:13" s="28" customFormat="1" x14ac:dyDescent="0.2">
      <c r="H26573" s="12"/>
      <c r="J26573" s="29"/>
      <c r="K26573" s="45"/>
      <c r="L26573" s="45"/>
      <c r="M26573" s="45"/>
    </row>
    <row r="26574" spans="8:13" s="28" customFormat="1" x14ac:dyDescent="0.2">
      <c r="H26574" s="12"/>
      <c r="J26574" s="29"/>
      <c r="K26574" s="45"/>
      <c r="L26574" s="45"/>
      <c r="M26574" s="45"/>
    </row>
    <row r="26575" spans="8:13" s="28" customFormat="1" x14ac:dyDescent="0.2">
      <c r="H26575" s="12"/>
      <c r="J26575" s="29"/>
      <c r="K26575" s="45"/>
      <c r="L26575" s="45"/>
      <c r="M26575" s="45"/>
    </row>
    <row r="26576" spans="8:13" s="28" customFormat="1" x14ac:dyDescent="0.2">
      <c r="H26576" s="12"/>
      <c r="J26576" s="29"/>
      <c r="K26576" s="45"/>
      <c r="L26576" s="45"/>
      <c r="M26576" s="45"/>
    </row>
    <row r="26577" spans="8:13" s="28" customFormat="1" x14ac:dyDescent="0.2">
      <c r="H26577" s="12"/>
      <c r="J26577" s="29"/>
      <c r="K26577" s="45"/>
      <c r="L26577" s="45"/>
      <c r="M26577" s="45"/>
    </row>
    <row r="26578" spans="8:13" s="28" customFormat="1" x14ac:dyDescent="0.2">
      <c r="H26578" s="12"/>
      <c r="J26578" s="29"/>
      <c r="K26578" s="45"/>
      <c r="L26578" s="45"/>
      <c r="M26578" s="45"/>
    </row>
    <row r="26579" spans="8:13" s="28" customFormat="1" x14ac:dyDescent="0.2">
      <c r="H26579" s="12"/>
      <c r="J26579" s="29"/>
      <c r="K26579" s="45"/>
      <c r="L26579" s="45"/>
      <c r="M26579" s="45"/>
    </row>
    <row r="26580" spans="8:13" s="28" customFormat="1" x14ac:dyDescent="0.2">
      <c r="H26580" s="12"/>
      <c r="J26580" s="29"/>
      <c r="K26580" s="45"/>
      <c r="L26580" s="45"/>
      <c r="M26580" s="45"/>
    </row>
    <row r="26581" spans="8:13" s="28" customFormat="1" x14ac:dyDescent="0.2">
      <c r="H26581" s="12"/>
      <c r="J26581" s="29"/>
      <c r="K26581" s="45"/>
      <c r="L26581" s="45"/>
      <c r="M26581" s="45"/>
    </row>
    <row r="26582" spans="8:13" s="28" customFormat="1" x14ac:dyDescent="0.2">
      <c r="H26582" s="12"/>
      <c r="J26582" s="29"/>
      <c r="K26582" s="45"/>
      <c r="L26582" s="45"/>
      <c r="M26582" s="45"/>
    </row>
    <row r="26583" spans="8:13" s="28" customFormat="1" x14ac:dyDescent="0.2">
      <c r="H26583" s="12"/>
      <c r="J26583" s="29"/>
      <c r="K26583" s="45"/>
      <c r="L26583" s="45"/>
      <c r="M26583" s="45"/>
    </row>
    <row r="26584" spans="8:13" s="28" customFormat="1" x14ac:dyDescent="0.2">
      <c r="H26584" s="12"/>
      <c r="J26584" s="29"/>
      <c r="K26584" s="45"/>
      <c r="L26584" s="45"/>
      <c r="M26584" s="45"/>
    </row>
    <row r="26585" spans="8:13" s="28" customFormat="1" x14ac:dyDescent="0.2">
      <c r="H26585" s="12"/>
      <c r="J26585" s="29"/>
      <c r="K26585" s="45"/>
      <c r="L26585" s="45"/>
      <c r="M26585" s="45"/>
    </row>
    <row r="26586" spans="8:13" s="28" customFormat="1" x14ac:dyDescent="0.2">
      <c r="H26586" s="12"/>
      <c r="J26586" s="29"/>
      <c r="K26586" s="45"/>
      <c r="L26586" s="45"/>
      <c r="M26586" s="45"/>
    </row>
    <row r="26587" spans="8:13" s="28" customFormat="1" x14ac:dyDescent="0.2">
      <c r="H26587" s="12"/>
      <c r="J26587" s="29"/>
      <c r="K26587" s="45"/>
      <c r="L26587" s="45"/>
      <c r="M26587" s="45"/>
    </row>
    <row r="26588" spans="8:13" s="28" customFormat="1" x14ac:dyDescent="0.2">
      <c r="H26588" s="12"/>
      <c r="J26588" s="29"/>
      <c r="K26588" s="45"/>
      <c r="L26588" s="45"/>
      <c r="M26588" s="45"/>
    </row>
    <row r="26589" spans="8:13" s="28" customFormat="1" x14ac:dyDescent="0.2">
      <c r="H26589" s="12"/>
      <c r="J26589" s="29"/>
      <c r="K26589" s="45"/>
      <c r="L26589" s="45"/>
      <c r="M26589" s="45"/>
    </row>
    <row r="26590" spans="8:13" s="28" customFormat="1" x14ac:dyDescent="0.2">
      <c r="H26590" s="12"/>
      <c r="J26590" s="29"/>
      <c r="K26590" s="45"/>
      <c r="L26590" s="45"/>
      <c r="M26590" s="45"/>
    </row>
    <row r="26591" spans="8:13" s="28" customFormat="1" x14ac:dyDescent="0.2">
      <c r="H26591" s="12"/>
      <c r="J26591" s="29"/>
      <c r="K26591" s="45"/>
      <c r="L26591" s="45"/>
      <c r="M26591" s="45"/>
    </row>
    <row r="26592" spans="8:13" s="28" customFormat="1" x14ac:dyDescent="0.2">
      <c r="H26592" s="12"/>
      <c r="J26592" s="29"/>
      <c r="K26592" s="45"/>
      <c r="L26592" s="45"/>
      <c r="M26592" s="45"/>
    </row>
    <row r="26593" spans="8:13" s="28" customFormat="1" x14ac:dyDescent="0.2">
      <c r="H26593" s="12"/>
      <c r="J26593" s="29"/>
      <c r="K26593" s="45"/>
      <c r="L26593" s="45"/>
      <c r="M26593" s="45"/>
    </row>
    <row r="26594" spans="8:13" s="28" customFormat="1" x14ac:dyDescent="0.2">
      <c r="H26594" s="12"/>
      <c r="J26594" s="29"/>
      <c r="K26594" s="45"/>
      <c r="L26594" s="45"/>
      <c r="M26594" s="45"/>
    </row>
    <row r="26595" spans="8:13" s="28" customFormat="1" x14ac:dyDescent="0.2">
      <c r="H26595" s="12"/>
      <c r="J26595" s="29"/>
      <c r="K26595" s="45"/>
      <c r="L26595" s="45"/>
      <c r="M26595" s="45"/>
    </row>
    <row r="26596" spans="8:13" s="28" customFormat="1" x14ac:dyDescent="0.2">
      <c r="H26596" s="12"/>
      <c r="J26596" s="29"/>
      <c r="K26596" s="45"/>
      <c r="L26596" s="45"/>
      <c r="M26596" s="45"/>
    </row>
    <row r="26597" spans="8:13" s="28" customFormat="1" x14ac:dyDescent="0.2">
      <c r="H26597" s="12"/>
      <c r="J26597" s="29"/>
      <c r="K26597" s="45"/>
      <c r="L26597" s="45"/>
      <c r="M26597" s="45"/>
    </row>
    <row r="26598" spans="8:13" s="28" customFormat="1" x14ac:dyDescent="0.2">
      <c r="H26598" s="12"/>
      <c r="J26598" s="29"/>
      <c r="K26598" s="45"/>
      <c r="L26598" s="45"/>
      <c r="M26598" s="45"/>
    </row>
    <row r="26599" spans="8:13" s="28" customFormat="1" x14ac:dyDescent="0.2">
      <c r="H26599" s="12"/>
      <c r="J26599" s="29"/>
      <c r="K26599" s="45"/>
      <c r="L26599" s="45"/>
      <c r="M26599" s="45"/>
    </row>
    <row r="26600" spans="8:13" s="28" customFormat="1" x14ac:dyDescent="0.2">
      <c r="H26600" s="12"/>
      <c r="J26600" s="29"/>
      <c r="K26600" s="45"/>
      <c r="L26600" s="45"/>
      <c r="M26600" s="45"/>
    </row>
    <row r="26601" spans="8:13" s="28" customFormat="1" x14ac:dyDescent="0.2">
      <c r="H26601" s="12"/>
      <c r="J26601" s="29"/>
      <c r="K26601" s="45"/>
      <c r="L26601" s="45"/>
      <c r="M26601" s="45"/>
    </row>
    <row r="26602" spans="8:13" s="28" customFormat="1" x14ac:dyDescent="0.2">
      <c r="H26602" s="12"/>
      <c r="J26602" s="29"/>
      <c r="K26602" s="45"/>
      <c r="L26602" s="45"/>
      <c r="M26602" s="45"/>
    </row>
    <row r="26603" spans="8:13" s="28" customFormat="1" x14ac:dyDescent="0.2">
      <c r="H26603" s="12"/>
      <c r="J26603" s="29"/>
      <c r="K26603" s="45"/>
      <c r="L26603" s="45"/>
      <c r="M26603" s="45"/>
    </row>
    <row r="26604" spans="8:13" s="28" customFormat="1" x14ac:dyDescent="0.2">
      <c r="H26604" s="12"/>
      <c r="J26604" s="29"/>
      <c r="K26604" s="45"/>
      <c r="L26604" s="45"/>
      <c r="M26604" s="45"/>
    </row>
    <row r="26605" spans="8:13" s="28" customFormat="1" x14ac:dyDescent="0.2">
      <c r="H26605" s="12"/>
      <c r="J26605" s="29"/>
      <c r="K26605" s="45"/>
      <c r="L26605" s="45"/>
      <c r="M26605" s="45"/>
    </row>
    <row r="26606" spans="8:13" s="28" customFormat="1" x14ac:dyDescent="0.2">
      <c r="H26606" s="12"/>
      <c r="J26606" s="29"/>
      <c r="K26606" s="45"/>
      <c r="L26606" s="45"/>
      <c r="M26606" s="45"/>
    </row>
    <row r="26607" spans="8:13" s="28" customFormat="1" x14ac:dyDescent="0.2">
      <c r="H26607" s="12"/>
      <c r="J26607" s="29"/>
      <c r="K26607" s="45"/>
      <c r="L26607" s="45"/>
      <c r="M26607" s="45"/>
    </row>
    <row r="26608" spans="8:13" s="28" customFormat="1" x14ac:dyDescent="0.2">
      <c r="H26608" s="12"/>
      <c r="J26608" s="29"/>
      <c r="K26608" s="45"/>
      <c r="L26608" s="45"/>
      <c r="M26608" s="45"/>
    </row>
    <row r="26609" spans="8:13" s="28" customFormat="1" x14ac:dyDescent="0.2">
      <c r="H26609" s="12"/>
      <c r="J26609" s="29"/>
      <c r="K26609" s="45"/>
      <c r="L26609" s="45"/>
      <c r="M26609" s="45"/>
    </row>
    <row r="26610" spans="8:13" s="28" customFormat="1" x14ac:dyDescent="0.2">
      <c r="H26610" s="12"/>
      <c r="J26610" s="29"/>
      <c r="K26610" s="45"/>
      <c r="L26610" s="45"/>
      <c r="M26610" s="45"/>
    </row>
    <row r="26611" spans="8:13" s="28" customFormat="1" x14ac:dyDescent="0.2">
      <c r="H26611" s="12"/>
      <c r="J26611" s="29"/>
      <c r="K26611" s="45"/>
      <c r="L26611" s="45"/>
      <c r="M26611" s="45"/>
    </row>
    <row r="26612" spans="8:13" s="28" customFormat="1" x14ac:dyDescent="0.2">
      <c r="H26612" s="12"/>
      <c r="J26612" s="29"/>
      <c r="K26612" s="45"/>
      <c r="L26612" s="45"/>
      <c r="M26612" s="45"/>
    </row>
    <row r="26613" spans="8:13" s="28" customFormat="1" x14ac:dyDescent="0.2">
      <c r="H26613" s="12"/>
      <c r="J26613" s="29"/>
      <c r="K26613" s="45"/>
      <c r="L26613" s="45"/>
      <c r="M26613" s="45"/>
    </row>
    <row r="26614" spans="8:13" s="28" customFormat="1" x14ac:dyDescent="0.2">
      <c r="H26614" s="12"/>
      <c r="J26614" s="29"/>
      <c r="K26614" s="45"/>
      <c r="L26614" s="45"/>
      <c r="M26614" s="45"/>
    </row>
    <row r="26615" spans="8:13" s="28" customFormat="1" x14ac:dyDescent="0.2">
      <c r="H26615" s="12"/>
      <c r="J26615" s="29"/>
      <c r="K26615" s="45"/>
      <c r="L26615" s="45"/>
      <c r="M26615" s="45"/>
    </row>
    <row r="26616" spans="8:13" s="28" customFormat="1" x14ac:dyDescent="0.2">
      <c r="H26616" s="12"/>
      <c r="J26616" s="29"/>
      <c r="K26616" s="45"/>
      <c r="L26616" s="45"/>
      <c r="M26616" s="45"/>
    </row>
    <row r="26617" spans="8:13" s="28" customFormat="1" x14ac:dyDescent="0.2">
      <c r="H26617" s="12"/>
      <c r="J26617" s="29"/>
      <c r="K26617" s="45"/>
      <c r="L26617" s="45"/>
      <c r="M26617" s="45"/>
    </row>
    <row r="26618" spans="8:13" s="28" customFormat="1" x14ac:dyDescent="0.2">
      <c r="H26618" s="12"/>
      <c r="J26618" s="29"/>
      <c r="K26618" s="45"/>
      <c r="L26618" s="45"/>
      <c r="M26618" s="45"/>
    </row>
    <row r="26619" spans="8:13" s="28" customFormat="1" x14ac:dyDescent="0.2">
      <c r="H26619" s="12"/>
      <c r="J26619" s="29"/>
      <c r="K26619" s="45"/>
      <c r="L26619" s="45"/>
      <c r="M26619" s="45"/>
    </row>
    <row r="26620" spans="8:13" s="28" customFormat="1" x14ac:dyDescent="0.2">
      <c r="H26620" s="12"/>
      <c r="J26620" s="29"/>
      <c r="K26620" s="45"/>
      <c r="L26620" s="45"/>
      <c r="M26620" s="45"/>
    </row>
    <row r="26621" spans="8:13" s="28" customFormat="1" x14ac:dyDescent="0.2">
      <c r="H26621" s="12"/>
      <c r="J26621" s="29"/>
      <c r="K26621" s="45"/>
      <c r="L26621" s="45"/>
      <c r="M26621" s="45"/>
    </row>
    <row r="26622" spans="8:13" s="28" customFormat="1" x14ac:dyDescent="0.2">
      <c r="H26622" s="12"/>
      <c r="J26622" s="29"/>
      <c r="K26622" s="45"/>
      <c r="L26622" s="45"/>
      <c r="M26622" s="45"/>
    </row>
    <row r="26623" spans="8:13" s="28" customFormat="1" x14ac:dyDescent="0.2">
      <c r="H26623" s="12"/>
      <c r="J26623" s="29"/>
      <c r="K26623" s="45"/>
      <c r="L26623" s="45"/>
      <c r="M26623" s="45"/>
    </row>
    <row r="26624" spans="8:13" s="28" customFormat="1" x14ac:dyDescent="0.2">
      <c r="H26624" s="12"/>
      <c r="J26624" s="29"/>
      <c r="K26624" s="45"/>
      <c r="L26624" s="45"/>
      <c r="M26624" s="45"/>
    </row>
    <row r="26625" spans="8:13" s="28" customFormat="1" x14ac:dyDescent="0.2">
      <c r="H26625" s="12"/>
      <c r="J26625" s="29"/>
      <c r="K26625" s="45"/>
      <c r="L26625" s="45"/>
      <c r="M26625" s="45"/>
    </row>
    <row r="26626" spans="8:13" s="28" customFormat="1" x14ac:dyDescent="0.2">
      <c r="H26626" s="12"/>
      <c r="J26626" s="29"/>
      <c r="K26626" s="45"/>
      <c r="L26626" s="45"/>
      <c r="M26626" s="45"/>
    </row>
    <row r="26627" spans="8:13" s="28" customFormat="1" x14ac:dyDescent="0.2">
      <c r="H26627" s="12"/>
      <c r="J26627" s="29"/>
      <c r="K26627" s="45"/>
      <c r="L26627" s="45"/>
      <c r="M26627" s="45"/>
    </row>
    <row r="26628" spans="8:13" s="28" customFormat="1" x14ac:dyDescent="0.2">
      <c r="H26628" s="12"/>
      <c r="J26628" s="29"/>
      <c r="K26628" s="45"/>
      <c r="L26628" s="45"/>
      <c r="M26628" s="45"/>
    </row>
    <row r="26629" spans="8:13" s="28" customFormat="1" x14ac:dyDescent="0.2">
      <c r="H26629" s="12"/>
      <c r="J26629" s="29"/>
      <c r="K26629" s="45"/>
      <c r="L26629" s="45"/>
      <c r="M26629" s="45"/>
    </row>
    <row r="26630" spans="8:13" s="28" customFormat="1" x14ac:dyDescent="0.2">
      <c r="H26630" s="12"/>
      <c r="J26630" s="29"/>
      <c r="K26630" s="45"/>
      <c r="L26630" s="45"/>
      <c r="M26630" s="45"/>
    </row>
    <row r="26631" spans="8:13" s="28" customFormat="1" x14ac:dyDescent="0.2">
      <c r="H26631" s="12"/>
      <c r="J26631" s="29"/>
      <c r="K26631" s="45"/>
      <c r="L26631" s="45"/>
      <c r="M26631" s="45"/>
    </row>
    <row r="26632" spans="8:13" s="28" customFormat="1" x14ac:dyDescent="0.2">
      <c r="H26632" s="12"/>
      <c r="J26632" s="29"/>
      <c r="K26632" s="45"/>
      <c r="L26632" s="45"/>
      <c r="M26632" s="45"/>
    </row>
    <row r="26633" spans="8:13" s="28" customFormat="1" x14ac:dyDescent="0.2">
      <c r="H26633" s="12"/>
      <c r="J26633" s="29"/>
      <c r="K26633" s="45"/>
      <c r="L26633" s="45"/>
      <c r="M26633" s="45"/>
    </row>
    <row r="26634" spans="8:13" s="28" customFormat="1" x14ac:dyDescent="0.2">
      <c r="H26634" s="12"/>
      <c r="J26634" s="29"/>
      <c r="K26634" s="45"/>
      <c r="L26634" s="45"/>
      <c r="M26634" s="45"/>
    </row>
    <row r="26635" spans="8:13" s="28" customFormat="1" x14ac:dyDescent="0.2">
      <c r="H26635" s="12"/>
      <c r="J26635" s="29"/>
      <c r="K26635" s="45"/>
      <c r="L26635" s="45"/>
      <c r="M26635" s="45"/>
    </row>
    <row r="26636" spans="8:13" s="28" customFormat="1" x14ac:dyDescent="0.2">
      <c r="H26636" s="12"/>
      <c r="J26636" s="29"/>
      <c r="K26636" s="45"/>
      <c r="L26636" s="45"/>
      <c r="M26636" s="45"/>
    </row>
    <row r="26637" spans="8:13" s="28" customFormat="1" x14ac:dyDescent="0.2">
      <c r="H26637" s="12"/>
      <c r="J26637" s="29"/>
      <c r="K26637" s="45"/>
      <c r="L26637" s="45"/>
      <c r="M26637" s="45"/>
    </row>
    <row r="26638" spans="8:13" s="28" customFormat="1" x14ac:dyDescent="0.2">
      <c r="H26638" s="12"/>
      <c r="J26638" s="29"/>
      <c r="K26638" s="45"/>
      <c r="L26638" s="45"/>
      <c r="M26638" s="45"/>
    </row>
    <row r="26639" spans="8:13" s="28" customFormat="1" x14ac:dyDescent="0.2">
      <c r="H26639" s="12"/>
      <c r="J26639" s="29"/>
      <c r="K26639" s="45"/>
      <c r="L26639" s="45"/>
      <c r="M26639" s="45"/>
    </row>
    <row r="26640" spans="8:13" s="28" customFormat="1" x14ac:dyDescent="0.2">
      <c r="H26640" s="12"/>
      <c r="J26640" s="29"/>
      <c r="K26640" s="45"/>
      <c r="L26640" s="45"/>
      <c r="M26640" s="45"/>
    </row>
    <row r="26641" spans="8:13" s="28" customFormat="1" x14ac:dyDescent="0.2">
      <c r="H26641" s="12"/>
      <c r="J26641" s="29"/>
      <c r="K26641" s="45"/>
      <c r="L26641" s="45"/>
      <c r="M26641" s="45"/>
    </row>
    <row r="26642" spans="8:13" s="28" customFormat="1" x14ac:dyDescent="0.2">
      <c r="H26642" s="12"/>
      <c r="J26642" s="29"/>
      <c r="K26642" s="45"/>
      <c r="L26642" s="45"/>
      <c r="M26642" s="45"/>
    </row>
    <row r="26643" spans="8:13" s="28" customFormat="1" x14ac:dyDescent="0.2">
      <c r="H26643" s="12"/>
      <c r="J26643" s="29"/>
      <c r="K26643" s="45"/>
      <c r="L26643" s="45"/>
      <c r="M26643" s="45"/>
    </row>
    <row r="26644" spans="8:13" s="28" customFormat="1" x14ac:dyDescent="0.2">
      <c r="H26644" s="12"/>
      <c r="J26644" s="29"/>
      <c r="K26644" s="45"/>
      <c r="L26644" s="45"/>
      <c r="M26644" s="45"/>
    </row>
    <row r="26645" spans="8:13" s="28" customFormat="1" x14ac:dyDescent="0.2">
      <c r="H26645" s="12"/>
      <c r="J26645" s="29"/>
      <c r="K26645" s="45"/>
      <c r="L26645" s="45"/>
      <c r="M26645" s="45"/>
    </row>
    <row r="26646" spans="8:13" s="28" customFormat="1" x14ac:dyDescent="0.2">
      <c r="H26646" s="12"/>
      <c r="J26646" s="29"/>
      <c r="K26646" s="45"/>
      <c r="L26646" s="45"/>
      <c r="M26646" s="45"/>
    </row>
    <row r="26647" spans="8:13" s="28" customFormat="1" x14ac:dyDescent="0.2">
      <c r="H26647" s="12"/>
      <c r="J26647" s="29"/>
      <c r="K26647" s="45"/>
      <c r="L26647" s="45"/>
      <c r="M26647" s="45"/>
    </row>
    <row r="26648" spans="8:13" s="28" customFormat="1" x14ac:dyDescent="0.2">
      <c r="H26648" s="12"/>
      <c r="J26648" s="29"/>
      <c r="K26648" s="45"/>
      <c r="L26648" s="45"/>
      <c r="M26648" s="45"/>
    </row>
    <row r="26649" spans="8:13" s="28" customFormat="1" x14ac:dyDescent="0.2">
      <c r="H26649" s="12"/>
      <c r="J26649" s="29"/>
      <c r="K26649" s="45"/>
      <c r="L26649" s="45"/>
      <c r="M26649" s="45"/>
    </row>
    <row r="26650" spans="8:13" s="28" customFormat="1" x14ac:dyDescent="0.2">
      <c r="H26650" s="12"/>
      <c r="J26650" s="29"/>
      <c r="K26650" s="45"/>
      <c r="L26650" s="45"/>
      <c r="M26650" s="45"/>
    </row>
    <row r="26651" spans="8:13" s="28" customFormat="1" x14ac:dyDescent="0.2">
      <c r="H26651" s="12"/>
      <c r="J26651" s="29"/>
      <c r="K26651" s="45"/>
      <c r="L26651" s="45"/>
      <c r="M26651" s="45"/>
    </row>
    <row r="26652" spans="8:13" s="28" customFormat="1" x14ac:dyDescent="0.2">
      <c r="H26652" s="12"/>
      <c r="J26652" s="29"/>
      <c r="K26652" s="45"/>
      <c r="L26652" s="45"/>
      <c r="M26652" s="45"/>
    </row>
    <row r="26653" spans="8:13" s="28" customFormat="1" x14ac:dyDescent="0.2">
      <c r="H26653" s="12"/>
      <c r="J26653" s="29"/>
      <c r="K26653" s="45"/>
      <c r="L26653" s="45"/>
      <c r="M26653" s="45"/>
    </row>
    <row r="26654" spans="8:13" s="28" customFormat="1" x14ac:dyDescent="0.2">
      <c r="H26654" s="12"/>
      <c r="J26654" s="29"/>
      <c r="K26654" s="45"/>
      <c r="L26654" s="45"/>
      <c r="M26654" s="45"/>
    </row>
    <row r="26655" spans="8:13" s="28" customFormat="1" x14ac:dyDescent="0.2">
      <c r="H26655" s="12"/>
      <c r="J26655" s="29"/>
      <c r="K26655" s="45"/>
      <c r="L26655" s="45"/>
      <c r="M26655" s="45"/>
    </row>
    <row r="26656" spans="8:13" s="28" customFormat="1" x14ac:dyDescent="0.2">
      <c r="H26656" s="12"/>
      <c r="J26656" s="29"/>
      <c r="K26656" s="45"/>
      <c r="L26656" s="45"/>
      <c r="M26656" s="45"/>
    </row>
    <row r="26657" spans="8:13" s="28" customFormat="1" x14ac:dyDescent="0.2">
      <c r="H26657" s="12"/>
      <c r="J26657" s="29"/>
      <c r="K26657" s="45"/>
      <c r="L26657" s="45"/>
      <c r="M26657" s="45"/>
    </row>
    <row r="26658" spans="8:13" s="28" customFormat="1" x14ac:dyDescent="0.2">
      <c r="H26658" s="12"/>
      <c r="J26658" s="29"/>
      <c r="K26658" s="45"/>
      <c r="L26658" s="45"/>
      <c r="M26658" s="45"/>
    </row>
    <row r="26659" spans="8:13" s="28" customFormat="1" x14ac:dyDescent="0.2">
      <c r="H26659" s="12"/>
      <c r="J26659" s="29"/>
      <c r="K26659" s="45"/>
      <c r="L26659" s="45"/>
      <c r="M26659" s="45"/>
    </row>
    <row r="26660" spans="8:13" s="28" customFormat="1" x14ac:dyDescent="0.2">
      <c r="H26660" s="12"/>
      <c r="J26660" s="29"/>
      <c r="K26660" s="45"/>
      <c r="L26660" s="45"/>
      <c r="M26660" s="45"/>
    </row>
    <row r="26661" spans="8:13" s="28" customFormat="1" x14ac:dyDescent="0.2">
      <c r="H26661" s="12"/>
      <c r="J26661" s="29"/>
      <c r="K26661" s="45"/>
      <c r="L26661" s="45"/>
      <c r="M26661" s="45"/>
    </row>
    <row r="26662" spans="8:13" s="28" customFormat="1" x14ac:dyDescent="0.2">
      <c r="H26662" s="12"/>
      <c r="J26662" s="29"/>
      <c r="K26662" s="45"/>
      <c r="L26662" s="45"/>
      <c r="M26662" s="45"/>
    </row>
    <row r="26663" spans="8:13" s="28" customFormat="1" x14ac:dyDescent="0.2">
      <c r="H26663" s="12"/>
      <c r="J26663" s="29"/>
      <c r="K26663" s="45"/>
      <c r="L26663" s="45"/>
      <c r="M26663" s="45"/>
    </row>
    <row r="26664" spans="8:13" s="28" customFormat="1" x14ac:dyDescent="0.2">
      <c r="H26664" s="12"/>
      <c r="J26664" s="29"/>
      <c r="K26664" s="45"/>
      <c r="L26664" s="45"/>
      <c r="M26664" s="45"/>
    </row>
    <row r="26665" spans="8:13" s="28" customFormat="1" x14ac:dyDescent="0.2">
      <c r="H26665" s="12"/>
      <c r="J26665" s="29"/>
      <c r="K26665" s="45"/>
      <c r="L26665" s="45"/>
      <c r="M26665" s="45"/>
    </row>
    <row r="26666" spans="8:13" s="28" customFormat="1" x14ac:dyDescent="0.2">
      <c r="H26666" s="12"/>
      <c r="J26666" s="29"/>
      <c r="K26666" s="45"/>
      <c r="L26666" s="45"/>
      <c r="M26666" s="45"/>
    </row>
    <row r="26667" spans="8:13" s="28" customFormat="1" x14ac:dyDescent="0.2">
      <c r="H26667" s="12"/>
      <c r="J26667" s="29"/>
      <c r="K26667" s="45"/>
      <c r="L26667" s="45"/>
      <c r="M26667" s="45"/>
    </row>
    <row r="26668" spans="8:13" s="28" customFormat="1" x14ac:dyDescent="0.2">
      <c r="H26668" s="12"/>
      <c r="J26668" s="29"/>
      <c r="K26668" s="45"/>
      <c r="L26668" s="45"/>
      <c r="M26668" s="45"/>
    </row>
    <row r="26669" spans="8:13" s="28" customFormat="1" x14ac:dyDescent="0.2">
      <c r="H26669" s="12"/>
      <c r="J26669" s="29"/>
      <c r="K26669" s="45"/>
      <c r="L26669" s="45"/>
      <c r="M26669" s="45"/>
    </row>
    <row r="26670" spans="8:13" s="28" customFormat="1" x14ac:dyDescent="0.2">
      <c r="H26670" s="12"/>
      <c r="J26670" s="29"/>
      <c r="K26670" s="45"/>
      <c r="L26670" s="45"/>
      <c r="M26670" s="45"/>
    </row>
    <row r="26671" spans="8:13" s="28" customFormat="1" x14ac:dyDescent="0.2">
      <c r="H26671" s="12"/>
      <c r="J26671" s="29"/>
      <c r="K26671" s="45"/>
      <c r="L26671" s="45"/>
      <c r="M26671" s="45"/>
    </row>
    <row r="26672" spans="8:13" s="28" customFormat="1" x14ac:dyDescent="0.2">
      <c r="H26672" s="12"/>
      <c r="J26672" s="29"/>
      <c r="K26672" s="45"/>
      <c r="L26672" s="45"/>
      <c r="M26672" s="45"/>
    </row>
    <row r="26673" spans="8:13" s="28" customFormat="1" x14ac:dyDescent="0.2">
      <c r="H26673" s="12"/>
      <c r="J26673" s="29"/>
      <c r="K26673" s="45"/>
      <c r="L26673" s="45"/>
      <c r="M26673" s="45"/>
    </row>
    <row r="26674" spans="8:13" s="28" customFormat="1" x14ac:dyDescent="0.2">
      <c r="H26674" s="12"/>
      <c r="J26674" s="29"/>
      <c r="K26674" s="45"/>
      <c r="L26674" s="45"/>
      <c r="M26674" s="45"/>
    </row>
    <row r="26675" spans="8:13" s="28" customFormat="1" x14ac:dyDescent="0.2">
      <c r="H26675" s="12"/>
      <c r="J26675" s="29"/>
      <c r="K26675" s="45"/>
      <c r="L26675" s="45"/>
      <c r="M26675" s="45"/>
    </row>
    <row r="26676" spans="8:13" s="28" customFormat="1" x14ac:dyDescent="0.2">
      <c r="H26676" s="12"/>
      <c r="J26676" s="29"/>
      <c r="K26676" s="45"/>
      <c r="L26676" s="45"/>
      <c r="M26676" s="45"/>
    </row>
    <row r="26677" spans="8:13" s="28" customFormat="1" x14ac:dyDescent="0.2">
      <c r="H26677" s="12"/>
      <c r="J26677" s="29"/>
      <c r="K26677" s="45"/>
      <c r="L26677" s="45"/>
      <c r="M26677" s="45"/>
    </row>
    <row r="26678" spans="8:13" s="28" customFormat="1" x14ac:dyDescent="0.2">
      <c r="H26678" s="12"/>
      <c r="J26678" s="29"/>
      <c r="K26678" s="45"/>
      <c r="L26678" s="45"/>
      <c r="M26678" s="45"/>
    </row>
    <row r="26679" spans="8:13" s="28" customFormat="1" x14ac:dyDescent="0.2">
      <c r="H26679" s="12"/>
      <c r="J26679" s="29"/>
      <c r="K26679" s="45"/>
      <c r="L26679" s="45"/>
      <c r="M26679" s="45"/>
    </row>
    <row r="26680" spans="8:13" s="28" customFormat="1" x14ac:dyDescent="0.2">
      <c r="H26680" s="12"/>
      <c r="J26680" s="29"/>
      <c r="K26680" s="45"/>
      <c r="L26680" s="45"/>
      <c r="M26680" s="45"/>
    </row>
    <row r="26681" spans="8:13" s="28" customFormat="1" x14ac:dyDescent="0.2">
      <c r="H26681" s="12"/>
      <c r="J26681" s="29"/>
      <c r="K26681" s="45"/>
      <c r="L26681" s="45"/>
      <c r="M26681" s="45"/>
    </row>
    <row r="26682" spans="8:13" s="28" customFormat="1" x14ac:dyDescent="0.2">
      <c r="H26682" s="12"/>
      <c r="J26682" s="29"/>
      <c r="K26682" s="45"/>
      <c r="L26682" s="45"/>
      <c r="M26682" s="45"/>
    </row>
    <row r="26683" spans="8:13" s="28" customFormat="1" x14ac:dyDescent="0.2">
      <c r="H26683" s="12"/>
      <c r="J26683" s="29"/>
      <c r="K26683" s="45"/>
      <c r="L26683" s="45"/>
      <c r="M26683" s="45"/>
    </row>
    <row r="26684" spans="8:13" s="28" customFormat="1" x14ac:dyDescent="0.2">
      <c r="H26684" s="12"/>
      <c r="J26684" s="29"/>
      <c r="K26684" s="45"/>
      <c r="L26684" s="45"/>
      <c r="M26684" s="45"/>
    </row>
    <row r="26685" spans="8:13" s="28" customFormat="1" x14ac:dyDescent="0.2">
      <c r="H26685" s="12"/>
      <c r="J26685" s="29"/>
      <c r="K26685" s="45"/>
      <c r="L26685" s="45"/>
      <c r="M26685" s="45"/>
    </row>
    <row r="26686" spans="8:13" s="28" customFormat="1" x14ac:dyDescent="0.2">
      <c r="H26686" s="12"/>
      <c r="J26686" s="29"/>
      <c r="K26686" s="45"/>
      <c r="L26686" s="45"/>
      <c r="M26686" s="45"/>
    </row>
    <row r="26687" spans="8:13" s="28" customFormat="1" x14ac:dyDescent="0.2">
      <c r="H26687" s="12"/>
      <c r="J26687" s="29"/>
      <c r="K26687" s="45"/>
      <c r="L26687" s="45"/>
      <c r="M26687" s="45"/>
    </row>
    <row r="26688" spans="8:13" s="28" customFormat="1" x14ac:dyDescent="0.2">
      <c r="H26688" s="12"/>
      <c r="J26688" s="29"/>
      <c r="K26688" s="45"/>
      <c r="L26688" s="45"/>
      <c r="M26688" s="45"/>
    </row>
    <row r="26689" spans="8:13" s="28" customFormat="1" x14ac:dyDescent="0.2">
      <c r="H26689" s="12"/>
      <c r="J26689" s="29"/>
      <c r="K26689" s="45"/>
      <c r="L26689" s="45"/>
      <c r="M26689" s="45"/>
    </row>
    <row r="26690" spans="8:13" s="28" customFormat="1" x14ac:dyDescent="0.2">
      <c r="H26690" s="12"/>
      <c r="J26690" s="29"/>
      <c r="K26690" s="45"/>
      <c r="L26690" s="45"/>
      <c r="M26690" s="45"/>
    </row>
    <row r="26691" spans="8:13" s="28" customFormat="1" x14ac:dyDescent="0.2">
      <c r="H26691" s="12"/>
      <c r="J26691" s="29"/>
      <c r="K26691" s="45"/>
      <c r="L26691" s="45"/>
      <c r="M26691" s="45"/>
    </row>
    <row r="26692" spans="8:13" s="28" customFormat="1" x14ac:dyDescent="0.2">
      <c r="H26692" s="12"/>
      <c r="J26692" s="29"/>
      <c r="K26692" s="45"/>
      <c r="L26692" s="45"/>
      <c r="M26692" s="45"/>
    </row>
    <row r="26693" spans="8:13" s="28" customFormat="1" x14ac:dyDescent="0.2">
      <c r="H26693" s="12"/>
      <c r="J26693" s="29"/>
      <c r="K26693" s="45"/>
      <c r="L26693" s="45"/>
      <c r="M26693" s="45"/>
    </row>
    <row r="26694" spans="8:13" s="28" customFormat="1" x14ac:dyDescent="0.2">
      <c r="H26694" s="12"/>
      <c r="J26694" s="29"/>
      <c r="K26694" s="45"/>
      <c r="L26694" s="45"/>
      <c r="M26694" s="45"/>
    </row>
    <row r="26695" spans="8:13" s="28" customFormat="1" x14ac:dyDescent="0.2">
      <c r="H26695" s="12"/>
      <c r="J26695" s="29"/>
      <c r="K26695" s="45"/>
      <c r="L26695" s="45"/>
      <c r="M26695" s="45"/>
    </row>
    <row r="26696" spans="8:13" s="28" customFormat="1" x14ac:dyDescent="0.2">
      <c r="H26696" s="12"/>
      <c r="J26696" s="29"/>
      <c r="K26696" s="45"/>
      <c r="L26696" s="45"/>
      <c r="M26696" s="45"/>
    </row>
    <row r="26697" spans="8:13" s="28" customFormat="1" x14ac:dyDescent="0.2">
      <c r="H26697" s="12"/>
      <c r="J26697" s="29"/>
      <c r="K26697" s="45"/>
      <c r="L26697" s="45"/>
      <c r="M26697" s="45"/>
    </row>
    <row r="26698" spans="8:13" s="28" customFormat="1" x14ac:dyDescent="0.2">
      <c r="H26698" s="12"/>
      <c r="J26698" s="29"/>
      <c r="K26698" s="45"/>
      <c r="L26698" s="45"/>
      <c r="M26698" s="45"/>
    </row>
    <row r="26699" spans="8:13" s="28" customFormat="1" x14ac:dyDescent="0.2">
      <c r="H26699" s="12"/>
      <c r="J26699" s="29"/>
      <c r="K26699" s="45"/>
      <c r="L26699" s="45"/>
      <c r="M26699" s="45"/>
    </row>
    <row r="26700" spans="8:13" s="28" customFormat="1" x14ac:dyDescent="0.2">
      <c r="H26700" s="12"/>
      <c r="J26700" s="29"/>
      <c r="K26700" s="45"/>
      <c r="L26700" s="45"/>
      <c r="M26700" s="45"/>
    </row>
    <row r="26701" spans="8:13" s="28" customFormat="1" x14ac:dyDescent="0.2">
      <c r="H26701" s="12"/>
      <c r="J26701" s="29"/>
      <c r="K26701" s="45"/>
      <c r="L26701" s="45"/>
      <c r="M26701" s="45"/>
    </row>
    <row r="26702" spans="8:13" s="28" customFormat="1" x14ac:dyDescent="0.2">
      <c r="H26702" s="12"/>
      <c r="J26702" s="29"/>
      <c r="K26702" s="45"/>
      <c r="L26702" s="45"/>
      <c r="M26702" s="45"/>
    </row>
    <row r="26703" spans="8:13" s="28" customFormat="1" x14ac:dyDescent="0.2">
      <c r="H26703" s="12"/>
      <c r="J26703" s="29"/>
      <c r="K26703" s="45"/>
      <c r="L26703" s="45"/>
      <c r="M26703" s="45"/>
    </row>
    <row r="26704" spans="8:13" s="28" customFormat="1" x14ac:dyDescent="0.2">
      <c r="H26704" s="12"/>
      <c r="J26704" s="29"/>
      <c r="K26704" s="45"/>
      <c r="L26704" s="45"/>
      <c r="M26704" s="45"/>
    </row>
    <row r="26705" spans="8:13" s="28" customFormat="1" x14ac:dyDescent="0.2">
      <c r="H26705" s="12"/>
      <c r="J26705" s="29"/>
      <c r="K26705" s="45"/>
      <c r="L26705" s="45"/>
      <c r="M26705" s="45"/>
    </row>
    <row r="26706" spans="8:13" s="28" customFormat="1" x14ac:dyDescent="0.2">
      <c r="H26706" s="12"/>
      <c r="J26706" s="29"/>
      <c r="K26706" s="45"/>
      <c r="L26706" s="45"/>
      <c r="M26706" s="45"/>
    </row>
    <row r="26707" spans="8:13" s="28" customFormat="1" x14ac:dyDescent="0.2">
      <c r="H26707" s="12"/>
      <c r="J26707" s="29"/>
      <c r="K26707" s="45"/>
      <c r="L26707" s="45"/>
      <c r="M26707" s="45"/>
    </row>
    <row r="26708" spans="8:13" s="28" customFormat="1" x14ac:dyDescent="0.2">
      <c r="H26708" s="12"/>
      <c r="J26708" s="29"/>
      <c r="K26708" s="45"/>
      <c r="L26708" s="45"/>
      <c r="M26708" s="45"/>
    </row>
    <row r="26709" spans="8:13" s="28" customFormat="1" x14ac:dyDescent="0.2">
      <c r="H26709" s="12"/>
      <c r="J26709" s="29"/>
      <c r="K26709" s="45"/>
      <c r="L26709" s="45"/>
      <c r="M26709" s="45"/>
    </row>
    <row r="26710" spans="8:13" s="28" customFormat="1" x14ac:dyDescent="0.2">
      <c r="H26710" s="12"/>
      <c r="J26710" s="29"/>
      <c r="K26710" s="45"/>
      <c r="L26710" s="45"/>
      <c r="M26710" s="45"/>
    </row>
    <row r="26711" spans="8:13" s="28" customFormat="1" x14ac:dyDescent="0.2">
      <c r="H26711" s="12"/>
      <c r="J26711" s="29"/>
      <c r="K26711" s="45"/>
      <c r="L26711" s="45"/>
      <c r="M26711" s="45"/>
    </row>
    <row r="26712" spans="8:13" s="28" customFormat="1" x14ac:dyDescent="0.2">
      <c r="H26712" s="12"/>
      <c r="J26712" s="29"/>
      <c r="K26712" s="45"/>
      <c r="L26712" s="45"/>
      <c r="M26712" s="45"/>
    </row>
    <row r="26713" spans="8:13" s="28" customFormat="1" x14ac:dyDescent="0.2">
      <c r="H26713" s="12"/>
      <c r="J26713" s="29"/>
      <c r="K26713" s="45"/>
      <c r="L26713" s="45"/>
      <c r="M26713" s="45"/>
    </row>
    <row r="26714" spans="8:13" s="28" customFormat="1" x14ac:dyDescent="0.2">
      <c r="H26714" s="12"/>
      <c r="J26714" s="29"/>
      <c r="K26714" s="45"/>
      <c r="L26714" s="45"/>
      <c r="M26714" s="45"/>
    </row>
    <row r="26715" spans="8:13" s="28" customFormat="1" x14ac:dyDescent="0.2">
      <c r="H26715" s="12"/>
      <c r="J26715" s="29"/>
      <c r="K26715" s="45"/>
      <c r="L26715" s="45"/>
      <c r="M26715" s="45"/>
    </row>
    <row r="26716" spans="8:13" s="28" customFormat="1" x14ac:dyDescent="0.2">
      <c r="H26716" s="12"/>
      <c r="J26716" s="29"/>
      <c r="K26716" s="45"/>
      <c r="L26716" s="45"/>
      <c r="M26716" s="45"/>
    </row>
    <row r="26717" spans="8:13" s="28" customFormat="1" x14ac:dyDescent="0.2">
      <c r="H26717" s="12"/>
      <c r="J26717" s="29"/>
      <c r="K26717" s="45"/>
      <c r="L26717" s="45"/>
      <c r="M26717" s="45"/>
    </row>
    <row r="26718" spans="8:13" s="28" customFormat="1" x14ac:dyDescent="0.2">
      <c r="H26718" s="12"/>
      <c r="J26718" s="29"/>
      <c r="K26718" s="45"/>
      <c r="L26718" s="45"/>
      <c r="M26718" s="45"/>
    </row>
    <row r="26719" spans="8:13" s="28" customFormat="1" x14ac:dyDescent="0.2">
      <c r="H26719" s="12"/>
      <c r="J26719" s="29"/>
      <c r="K26719" s="45"/>
      <c r="L26719" s="45"/>
      <c r="M26719" s="45"/>
    </row>
    <row r="26720" spans="8:13" s="28" customFormat="1" x14ac:dyDescent="0.2">
      <c r="H26720" s="12"/>
      <c r="J26720" s="29"/>
      <c r="K26720" s="45"/>
      <c r="L26720" s="45"/>
      <c r="M26720" s="45"/>
    </row>
    <row r="26721" spans="8:13" s="28" customFormat="1" x14ac:dyDescent="0.2">
      <c r="H26721" s="12"/>
      <c r="J26721" s="29"/>
      <c r="K26721" s="45"/>
      <c r="L26721" s="45"/>
      <c r="M26721" s="45"/>
    </row>
    <row r="26722" spans="8:13" s="28" customFormat="1" x14ac:dyDescent="0.2">
      <c r="H26722" s="12"/>
      <c r="J26722" s="29"/>
      <c r="K26722" s="45"/>
      <c r="L26722" s="45"/>
      <c r="M26722" s="45"/>
    </row>
    <row r="26723" spans="8:13" s="28" customFormat="1" x14ac:dyDescent="0.2">
      <c r="H26723" s="12"/>
      <c r="J26723" s="29"/>
      <c r="K26723" s="45"/>
      <c r="L26723" s="45"/>
      <c r="M26723" s="45"/>
    </row>
    <row r="26724" spans="8:13" s="28" customFormat="1" x14ac:dyDescent="0.2">
      <c r="H26724" s="12"/>
      <c r="J26724" s="29"/>
      <c r="K26724" s="45"/>
      <c r="L26724" s="45"/>
      <c r="M26724" s="45"/>
    </row>
    <row r="26725" spans="8:13" s="28" customFormat="1" x14ac:dyDescent="0.2">
      <c r="H26725" s="12"/>
      <c r="J26725" s="29"/>
      <c r="K26725" s="45"/>
      <c r="L26725" s="45"/>
      <c r="M26725" s="45"/>
    </row>
    <row r="26726" spans="8:13" s="28" customFormat="1" x14ac:dyDescent="0.2">
      <c r="H26726" s="12"/>
      <c r="J26726" s="29"/>
      <c r="K26726" s="45"/>
      <c r="L26726" s="45"/>
      <c r="M26726" s="45"/>
    </row>
    <row r="26727" spans="8:13" s="28" customFormat="1" x14ac:dyDescent="0.2">
      <c r="H26727" s="12"/>
      <c r="J26727" s="29"/>
      <c r="K26727" s="45"/>
      <c r="L26727" s="45"/>
      <c r="M26727" s="45"/>
    </row>
    <row r="26728" spans="8:13" s="28" customFormat="1" x14ac:dyDescent="0.2">
      <c r="H26728" s="12"/>
      <c r="J26728" s="29"/>
      <c r="K26728" s="45"/>
      <c r="L26728" s="45"/>
      <c r="M26728" s="45"/>
    </row>
    <row r="26729" spans="8:13" s="28" customFormat="1" x14ac:dyDescent="0.2">
      <c r="H26729" s="12"/>
      <c r="J26729" s="29"/>
      <c r="K26729" s="45"/>
      <c r="L26729" s="45"/>
      <c r="M26729" s="45"/>
    </row>
    <row r="26730" spans="8:13" s="28" customFormat="1" x14ac:dyDescent="0.2">
      <c r="H26730" s="12"/>
      <c r="J26730" s="29"/>
      <c r="K26730" s="45"/>
      <c r="L26730" s="45"/>
      <c r="M26730" s="45"/>
    </row>
    <row r="26731" spans="8:13" s="28" customFormat="1" x14ac:dyDescent="0.2">
      <c r="H26731" s="12"/>
      <c r="J26731" s="29"/>
      <c r="K26731" s="45"/>
      <c r="L26731" s="45"/>
      <c r="M26731" s="45"/>
    </row>
    <row r="26732" spans="8:13" s="28" customFormat="1" x14ac:dyDescent="0.2">
      <c r="H26732" s="12"/>
      <c r="J26732" s="29"/>
      <c r="K26732" s="45"/>
      <c r="L26732" s="45"/>
      <c r="M26732" s="45"/>
    </row>
    <row r="26733" spans="8:13" s="28" customFormat="1" x14ac:dyDescent="0.2">
      <c r="H26733" s="12"/>
      <c r="J26733" s="29"/>
      <c r="K26733" s="45"/>
      <c r="L26733" s="45"/>
      <c r="M26733" s="45"/>
    </row>
    <row r="26734" spans="8:13" s="28" customFormat="1" x14ac:dyDescent="0.2">
      <c r="H26734" s="12"/>
      <c r="J26734" s="29"/>
      <c r="K26734" s="45"/>
      <c r="L26734" s="45"/>
      <c r="M26734" s="45"/>
    </row>
    <row r="26735" spans="8:13" s="28" customFormat="1" x14ac:dyDescent="0.2">
      <c r="H26735" s="12"/>
      <c r="J26735" s="29"/>
      <c r="K26735" s="45"/>
      <c r="L26735" s="45"/>
      <c r="M26735" s="45"/>
    </row>
    <row r="26736" spans="8:13" s="28" customFormat="1" x14ac:dyDescent="0.2">
      <c r="H26736" s="12"/>
      <c r="J26736" s="29"/>
      <c r="K26736" s="45"/>
      <c r="L26736" s="45"/>
      <c r="M26736" s="45"/>
    </row>
    <row r="26737" spans="8:13" s="28" customFormat="1" x14ac:dyDescent="0.2">
      <c r="H26737" s="12"/>
      <c r="J26737" s="29"/>
      <c r="K26737" s="45"/>
      <c r="L26737" s="45"/>
      <c r="M26737" s="45"/>
    </row>
    <row r="26738" spans="8:13" s="28" customFormat="1" x14ac:dyDescent="0.2">
      <c r="H26738" s="12"/>
      <c r="J26738" s="29"/>
      <c r="K26738" s="45"/>
      <c r="L26738" s="45"/>
      <c r="M26738" s="45"/>
    </row>
    <row r="26739" spans="8:13" s="28" customFormat="1" x14ac:dyDescent="0.2">
      <c r="H26739" s="12"/>
      <c r="J26739" s="29"/>
      <c r="K26739" s="45"/>
      <c r="L26739" s="45"/>
      <c r="M26739" s="45"/>
    </row>
    <row r="26740" spans="8:13" s="28" customFormat="1" x14ac:dyDescent="0.2">
      <c r="H26740" s="12"/>
      <c r="J26740" s="29"/>
      <c r="K26740" s="45"/>
      <c r="L26740" s="45"/>
      <c r="M26740" s="45"/>
    </row>
    <row r="26741" spans="8:13" s="28" customFormat="1" x14ac:dyDescent="0.2">
      <c r="H26741" s="12"/>
      <c r="J26741" s="29"/>
      <c r="K26741" s="45"/>
      <c r="L26741" s="45"/>
      <c r="M26741" s="45"/>
    </row>
    <row r="26742" spans="8:13" s="28" customFormat="1" x14ac:dyDescent="0.2">
      <c r="H26742" s="12"/>
      <c r="J26742" s="29"/>
      <c r="K26742" s="45"/>
      <c r="L26742" s="45"/>
      <c r="M26742" s="45"/>
    </row>
    <row r="26743" spans="8:13" s="28" customFormat="1" x14ac:dyDescent="0.2">
      <c r="H26743" s="12"/>
      <c r="J26743" s="29"/>
      <c r="K26743" s="45"/>
      <c r="L26743" s="45"/>
      <c r="M26743" s="45"/>
    </row>
    <row r="26744" spans="8:13" s="28" customFormat="1" x14ac:dyDescent="0.2">
      <c r="H26744" s="12"/>
      <c r="J26744" s="29"/>
      <c r="K26744" s="45"/>
      <c r="L26744" s="45"/>
      <c r="M26744" s="45"/>
    </row>
    <row r="26745" spans="8:13" s="28" customFormat="1" x14ac:dyDescent="0.2">
      <c r="H26745" s="12"/>
      <c r="J26745" s="29"/>
      <c r="K26745" s="45"/>
      <c r="L26745" s="45"/>
      <c r="M26745" s="45"/>
    </row>
    <row r="26746" spans="8:13" s="28" customFormat="1" x14ac:dyDescent="0.2">
      <c r="H26746" s="12"/>
      <c r="J26746" s="29"/>
      <c r="K26746" s="45"/>
      <c r="L26746" s="45"/>
      <c r="M26746" s="45"/>
    </row>
    <row r="26747" spans="8:13" s="28" customFormat="1" x14ac:dyDescent="0.2">
      <c r="H26747" s="12"/>
      <c r="J26747" s="29"/>
      <c r="K26747" s="45"/>
      <c r="L26747" s="45"/>
      <c r="M26747" s="45"/>
    </row>
    <row r="26748" spans="8:13" s="28" customFormat="1" x14ac:dyDescent="0.2">
      <c r="H26748" s="12"/>
      <c r="J26748" s="29"/>
      <c r="K26748" s="45"/>
      <c r="L26748" s="45"/>
      <c r="M26748" s="45"/>
    </row>
    <row r="26749" spans="8:13" s="28" customFormat="1" x14ac:dyDescent="0.2">
      <c r="H26749" s="12"/>
      <c r="J26749" s="29"/>
      <c r="K26749" s="45"/>
      <c r="L26749" s="45"/>
      <c r="M26749" s="45"/>
    </row>
    <row r="26750" spans="8:13" s="28" customFormat="1" x14ac:dyDescent="0.2">
      <c r="H26750" s="12"/>
      <c r="J26750" s="29"/>
      <c r="K26750" s="45"/>
      <c r="L26750" s="45"/>
      <c r="M26750" s="45"/>
    </row>
    <row r="26751" spans="8:13" s="28" customFormat="1" x14ac:dyDescent="0.2">
      <c r="H26751" s="12"/>
      <c r="J26751" s="29"/>
      <c r="K26751" s="45"/>
      <c r="L26751" s="45"/>
      <c r="M26751" s="45"/>
    </row>
    <row r="26752" spans="8:13" s="28" customFormat="1" x14ac:dyDescent="0.2">
      <c r="H26752" s="12"/>
      <c r="J26752" s="29"/>
      <c r="K26752" s="45"/>
      <c r="L26752" s="45"/>
      <c r="M26752" s="45"/>
    </row>
    <row r="26753" spans="8:13" s="28" customFormat="1" x14ac:dyDescent="0.2">
      <c r="H26753" s="12"/>
      <c r="J26753" s="29"/>
      <c r="K26753" s="45"/>
      <c r="L26753" s="45"/>
      <c r="M26753" s="45"/>
    </row>
    <row r="26754" spans="8:13" s="28" customFormat="1" x14ac:dyDescent="0.2">
      <c r="H26754" s="12"/>
      <c r="J26754" s="29"/>
      <c r="K26754" s="45"/>
      <c r="L26754" s="45"/>
      <c r="M26754" s="45"/>
    </row>
    <row r="26755" spans="8:13" s="28" customFormat="1" x14ac:dyDescent="0.2">
      <c r="H26755" s="12"/>
      <c r="J26755" s="29"/>
      <c r="K26755" s="45"/>
      <c r="L26755" s="45"/>
      <c r="M26755" s="45"/>
    </row>
    <row r="26756" spans="8:13" s="28" customFormat="1" x14ac:dyDescent="0.2">
      <c r="H26756" s="12"/>
      <c r="J26756" s="29"/>
      <c r="K26756" s="45"/>
      <c r="L26756" s="45"/>
      <c r="M26756" s="45"/>
    </row>
    <row r="26757" spans="8:13" s="28" customFormat="1" x14ac:dyDescent="0.2">
      <c r="H26757" s="12"/>
      <c r="J26757" s="29"/>
      <c r="K26757" s="45"/>
      <c r="L26757" s="45"/>
      <c r="M26757" s="45"/>
    </row>
    <row r="26758" spans="8:13" s="28" customFormat="1" x14ac:dyDescent="0.2">
      <c r="H26758" s="12"/>
      <c r="J26758" s="29"/>
      <c r="K26758" s="45"/>
      <c r="L26758" s="45"/>
      <c r="M26758" s="45"/>
    </row>
    <row r="26759" spans="8:13" s="28" customFormat="1" x14ac:dyDescent="0.2">
      <c r="H26759" s="12"/>
      <c r="J26759" s="29"/>
      <c r="K26759" s="45"/>
      <c r="L26759" s="45"/>
      <c r="M26759" s="45"/>
    </row>
    <row r="26760" spans="8:13" s="28" customFormat="1" x14ac:dyDescent="0.2">
      <c r="H26760" s="12"/>
      <c r="J26760" s="29"/>
      <c r="K26760" s="45"/>
      <c r="L26760" s="45"/>
      <c r="M26760" s="45"/>
    </row>
    <row r="26761" spans="8:13" s="28" customFormat="1" x14ac:dyDescent="0.2">
      <c r="H26761" s="12"/>
      <c r="J26761" s="29"/>
      <c r="K26761" s="45"/>
      <c r="L26761" s="45"/>
      <c r="M26761" s="45"/>
    </row>
    <row r="26762" spans="8:13" s="28" customFormat="1" x14ac:dyDescent="0.2">
      <c r="H26762" s="12"/>
      <c r="J26762" s="29"/>
      <c r="K26762" s="45"/>
      <c r="L26762" s="45"/>
      <c r="M26762" s="45"/>
    </row>
    <row r="26763" spans="8:13" s="28" customFormat="1" x14ac:dyDescent="0.2">
      <c r="H26763" s="12"/>
      <c r="J26763" s="29"/>
      <c r="K26763" s="45"/>
      <c r="L26763" s="45"/>
      <c r="M26763" s="45"/>
    </row>
    <row r="26764" spans="8:13" s="28" customFormat="1" x14ac:dyDescent="0.2">
      <c r="H26764" s="12"/>
      <c r="J26764" s="29"/>
      <c r="K26764" s="45"/>
      <c r="L26764" s="45"/>
      <c r="M26764" s="45"/>
    </row>
    <row r="26765" spans="8:13" s="28" customFormat="1" x14ac:dyDescent="0.2">
      <c r="H26765" s="12"/>
      <c r="J26765" s="29"/>
      <c r="K26765" s="45"/>
      <c r="L26765" s="45"/>
      <c r="M26765" s="45"/>
    </row>
    <row r="26766" spans="8:13" s="28" customFormat="1" x14ac:dyDescent="0.2">
      <c r="H26766" s="12"/>
      <c r="J26766" s="29"/>
      <c r="K26766" s="45"/>
      <c r="L26766" s="45"/>
      <c r="M26766" s="45"/>
    </row>
    <row r="26767" spans="8:13" s="28" customFormat="1" x14ac:dyDescent="0.2">
      <c r="H26767" s="12"/>
      <c r="J26767" s="29"/>
      <c r="K26767" s="45"/>
      <c r="L26767" s="45"/>
      <c r="M26767" s="45"/>
    </row>
    <row r="26768" spans="8:13" s="28" customFormat="1" x14ac:dyDescent="0.2">
      <c r="H26768" s="12"/>
      <c r="J26768" s="29"/>
      <c r="K26768" s="45"/>
      <c r="L26768" s="45"/>
      <c r="M26768" s="45"/>
    </row>
    <row r="26769" spans="8:13" s="28" customFormat="1" x14ac:dyDescent="0.2">
      <c r="H26769" s="12"/>
      <c r="J26769" s="29"/>
      <c r="K26769" s="45"/>
      <c r="L26769" s="45"/>
      <c r="M26769" s="45"/>
    </row>
    <row r="26770" spans="8:13" s="28" customFormat="1" x14ac:dyDescent="0.2">
      <c r="H26770" s="12"/>
      <c r="J26770" s="29"/>
      <c r="K26770" s="45"/>
      <c r="L26770" s="45"/>
      <c r="M26770" s="45"/>
    </row>
    <row r="26771" spans="8:13" s="28" customFormat="1" x14ac:dyDescent="0.2">
      <c r="H26771" s="12"/>
      <c r="J26771" s="29"/>
      <c r="K26771" s="45"/>
      <c r="L26771" s="45"/>
      <c r="M26771" s="45"/>
    </row>
    <row r="26772" spans="8:13" s="28" customFormat="1" x14ac:dyDescent="0.2">
      <c r="H26772" s="12"/>
      <c r="J26772" s="29"/>
      <c r="K26772" s="45"/>
      <c r="L26772" s="45"/>
      <c r="M26772" s="45"/>
    </row>
    <row r="26773" spans="8:13" s="28" customFormat="1" x14ac:dyDescent="0.2">
      <c r="H26773" s="12"/>
      <c r="J26773" s="29"/>
      <c r="K26773" s="45"/>
      <c r="L26773" s="45"/>
      <c r="M26773" s="45"/>
    </row>
    <row r="26774" spans="8:13" s="28" customFormat="1" x14ac:dyDescent="0.2">
      <c r="H26774" s="12"/>
      <c r="J26774" s="29"/>
      <c r="K26774" s="45"/>
      <c r="L26774" s="45"/>
      <c r="M26774" s="45"/>
    </row>
    <row r="26775" spans="8:13" s="28" customFormat="1" x14ac:dyDescent="0.2">
      <c r="H26775" s="12"/>
      <c r="J26775" s="29"/>
      <c r="K26775" s="45"/>
      <c r="L26775" s="45"/>
      <c r="M26775" s="45"/>
    </row>
    <row r="26776" spans="8:13" s="28" customFormat="1" x14ac:dyDescent="0.2">
      <c r="H26776" s="12"/>
      <c r="J26776" s="29"/>
      <c r="K26776" s="45"/>
      <c r="L26776" s="45"/>
      <c r="M26776" s="45"/>
    </row>
    <row r="26777" spans="8:13" s="28" customFormat="1" x14ac:dyDescent="0.2">
      <c r="H26777" s="12"/>
      <c r="J26777" s="29"/>
      <c r="K26777" s="45"/>
      <c r="L26777" s="45"/>
      <c r="M26777" s="45"/>
    </row>
    <row r="26778" spans="8:13" s="28" customFormat="1" x14ac:dyDescent="0.2">
      <c r="H26778" s="12"/>
      <c r="J26778" s="29"/>
      <c r="K26778" s="45"/>
      <c r="L26778" s="45"/>
      <c r="M26778" s="45"/>
    </row>
    <row r="26779" spans="8:13" s="28" customFormat="1" x14ac:dyDescent="0.2">
      <c r="H26779" s="12"/>
      <c r="J26779" s="29"/>
      <c r="K26779" s="45"/>
      <c r="L26779" s="45"/>
      <c r="M26779" s="45"/>
    </row>
    <row r="26780" spans="8:13" s="28" customFormat="1" x14ac:dyDescent="0.2">
      <c r="H26780" s="12"/>
      <c r="J26780" s="29"/>
      <c r="K26780" s="45"/>
      <c r="L26780" s="45"/>
      <c r="M26780" s="45"/>
    </row>
    <row r="26781" spans="8:13" s="28" customFormat="1" x14ac:dyDescent="0.2">
      <c r="H26781" s="12"/>
      <c r="J26781" s="29"/>
      <c r="K26781" s="45"/>
      <c r="L26781" s="45"/>
      <c r="M26781" s="45"/>
    </row>
    <row r="26782" spans="8:13" s="28" customFormat="1" x14ac:dyDescent="0.2">
      <c r="H26782" s="12"/>
      <c r="J26782" s="29"/>
      <c r="K26782" s="45"/>
      <c r="L26782" s="45"/>
      <c r="M26782" s="45"/>
    </row>
    <row r="26783" spans="8:13" s="28" customFormat="1" x14ac:dyDescent="0.2">
      <c r="H26783" s="12"/>
      <c r="J26783" s="29"/>
      <c r="K26783" s="45"/>
      <c r="L26783" s="45"/>
      <c r="M26783" s="45"/>
    </row>
    <row r="26784" spans="8:13" s="28" customFormat="1" x14ac:dyDescent="0.2">
      <c r="H26784" s="12"/>
      <c r="J26784" s="29"/>
      <c r="K26784" s="45"/>
      <c r="L26784" s="45"/>
      <c r="M26784" s="45"/>
    </row>
    <row r="26785" spans="8:13" s="28" customFormat="1" x14ac:dyDescent="0.2">
      <c r="H26785" s="12"/>
      <c r="J26785" s="29"/>
      <c r="K26785" s="45"/>
      <c r="L26785" s="45"/>
      <c r="M26785" s="45"/>
    </row>
    <row r="26786" spans="8:13" s="28" customFormat="1" x14ac:dyDescent="0.2">
      <c r="H26786" s="12"/>
      <c r="J26786" s="29"/>
      <c r="K26786" s="45"/>
      <c r="L26786" s="45"/>
      <c r="M26786" s="45"/>
    </row>
    <row r="26787" spans="8:13" s="28" customFormat="1" x14ac:dyDescent="0.2">
      <c r="H26787" s="12"/>
      <c r="J26787" s="29"/>
      <c r="K26787" s="45"/>
      <c r="L26787" s="45"/>
      <c r="M26787" s="45"/>
    </row>
    <row r="26788" spans="8:13" s="28" customFormat="1" x14ac:dyDescent="0.2">
      <c r="H26788" s="12"/>
      <c r="J26788" s="29"/>
      <c r="K26788" s="45"/>
      <c r="L26788" s="45"/>
      <c r="M26788" s="45"/>
    </row>
    <row r="26789" spans="8:13" s="28" customFormat="1" x14ac:dyDescent="0.2">
      <c r="H26789" s="12"/>
      <c r="J26789" s="29"/>
      <c r="K26789" s="45"/>
      <c r="L26789" s="45"/>
      <c r="M26789" s="45"/>
    </row>
    <row r="26790" spans="8:13" s="28" customFormat="1" x14ac:dyDescent="0.2">
      <c r="H26790" s="12"/>
      <c r="J26790" s="29"/>
      <c r="K26790" s="45"/>
      <c r="L26790" s="45"/>
      <c r="M26790" s="45"/>
    </row>
    <row r="26791" spans="8:13" s="28" customFormat="1" x14ac:dyDescent="0.2">
      <c r="H26791" s="12"/>
      <c r="J26791" s="29"/>
      <c r="K26791" s="45"/>
      <c r="L26791" s="45"/>
      <c r="M26791" s="45"/>
    </row>
    <row r="26792" spans="8:13" s="28" customFormat="1" x14ac:dyDescent="0.2">
      <c r="H26792" s="12"/>
      <c r="J26792" s="29"/>
      <c r="K26792" s="45"/>
      <c r="L26792" s="45"/>
      <c r="M26792" s="45"/>
    </row>
    <row r="26793" spans="8:13" s="28" customFormat="1" x14ac:dyDescent="0.2">
      <c r="H26793" s="12"/>
      <c r="J26793" s="29"/>
      <c r="K26793" s="45"/>
      <c r="L26793" s="45"/>
      <c r="M26793" s="45"/>
    </row>
    <row r="26794" spans="8:13" s="28" customFormat="1" x14ac:dyDescent="0.2">
      <c r="H26794" s="12"/>
      <c r="J26794" s="29"/>
      <c r="K26794" s="45"/>
      <c r="L26794" s="45"/>
      <c r="M26794" s="45"/>
    </row>
    <row r="26795" spans="8:13" s="28" customFormat="1" x14ac:dyDescent="0.2">
      <c r="H26795" s="12"/>
      <c r="J26795" s="29"/>
      <c r="K26795" s="45"/>
      <c r="L26795" s="45"/>
      <c r="M26795" s="45"/>
    </row>
    <row r="26796" spans="8:13" s="28" customFormat="1" x14ac:dyDescent="0.2">
      <c r="H26796" s="12"/>
      <c r="J26796" s="29"/>
      <c r="K26796" s="45"/>
      <c r="L26796" s="45"/>
      <c r="M26796" s="45"/>
    </row>
    <row r="26797" spans="8:13" s="28" customFormat="1" x14ac:dyDescent="0.2">
      <c r="H26797" s="12"/>
      <c r="J26797" s="29"/>
      <c r="K26797" s="45"/>
      <c r="L26797" s="45"/>
      <c r="M26797" s="45"/>
    </row>
    <row r="26798" spans="8:13" s="28" customFormat="1" x14ac:dyDescent="0.2">
      <c r="H26798" s="12"/>
      <c r="J26798" s="29"/>
      <c r="K26798" s="45"/>
      <c r="L26798" s="45"/>
      <c r="M26798" s="45"/>
    </row>
    <row r="26799" spans="8:13" s="28" customFormat="1" x14ac:dyDescent="0.2">
      <c r="H26799" s="12"/>
      <c r="J26799" s="29"/>
      <c r="K26799" s="45"/>
      <c r="L26799" s="45"/>
      <c r="M26799" s="45"/>
    </row>
    <row r="26800" spans="8:13" s="28" customFormat="1" x14ac:dyDescent="0.2">
      <c r="H26800" s="12"/>
      <c r="J26800" s="29"/>
      <c r="K26800" s="45"/>
      <c r="L26800" s="45"/>
      <c r="M26800" s="45"/>
    </row>
    <row r="26801" spans="8:13" s="28" customFormat="1" x14ac:dyDescent="0.2">
      <c r="H26801" s="12"/>
      <c r="J26801" s="29"/>
      <c r="K26801" s="45"/>
      <c r="L26801" s="45"/>
      <c r="M26801" s="45"/>
    </row>
    <row r="26802" spans="8:13" s="28" customFormat="1" x14ac:dyDescent="0.2">
      <c r="H26802" s="12"/>
      <c r="J26802" s="29"/>
      <c r="K26802" s="45"/>
      <c r="L26802" s="45"/>
      <c r="M26802" s="45"/>
    </row>
    <row r="26803" spans="8:13" s="28" customFormat="1" x14ac:dyDescent="0.2">
      <c r="H26803" s="12"/>
      <c r="J26803" s="29"/>
      <c r="K26803" s="45"/>
      <c r="L26803" s="45"/>
      <c r="M26803" s="45"/>
    </row>
    <row r="26804" spans="8:13" s="28" customFormat="1" x14ac:dyDescent="0.2">
      <c r="H26804" s="12"/>
      <c r="J26804" s="29"/>
      <c r="K26804" s="45"/>
      <c r="L26804" s="45"/>
      <c r="M26804" s="45"/>
    </row>
    <row r="26805" spans="8:13" s="28" customFormat="1" x14ac:dyDescent="0.2">
      <c r="H26805" s="12"/>
      <c r="J26805" s="29"/>
      <c r="K26805" s="45"/>
      <c r="L26805" s="45"/>
      <c r="M26805" s="45"/>
    </row>
    <row r="26806" spans="8:13" s="28" customFormat="1" x14ac:dyDescent="0.2">
      <c r="H26806" s="12"/>
      <c r="J26806" s="29"/>
      <c r="K26806" s="45"/>
      <c r="L26806" s="45"/>
      <c r="M26806" s="45"/>
    </row>
    <row r="26807" spans="8:13" s="28" customFormat="1" x14ac:dyDescent="0.2">
      <c r="H26807" s="12"/>
      <c r="J26807" s="29"/>
      <c r="K26807" s="45"/>
      <c r="L26807" s="45"/>
      <c r="M26807" s="45"/>
    </row>
    <row r="26808" spans="8:13" s="28" customFormat="1" x14ac:dyDescent="0.2">
      <c r="H26808" s="12"/>
      <c r="J26808" s="29"/>
      <c r="K26808" s="45"/>
      <c r="L26808" s="45"/>
      <c r="M26808" s="45"/>
    </row>
    <row r="26809" spans="8:13" s="28" customFormat="1" x14ac:dyDescent="0.2">
      <c r="H26809" s="12"/>
      <c r="J26809" s="29"/>
      <c r="K26809" s="45"/>
      <c r="L26809" s="45"/>
      <c r="M26809" s="45"/>
    </row>
    <row r="26810" spans="8:13" s="28" customFormat="1" x14ac:dyDescent="0.2">
      <c r="H26810" s="12"/>
      <c r="J26810" s="29"/>
      <c r="K26810" s="45"/>
      <c r="L26810" s="45"/>
      <c r="M26810" s="45"/>
    </row>
    <row r="26811" spans="8:13" s="28" customFormat="1" x14ac:dyDescent="0.2">
      <c r="H26811" s="12"/>
      <c r="J26811" s="29"/>
      <c r="K26811" s="45"/>
      <c r="L26811" s="45"/>
      <c r="M26811" s="45"/>
    </row>
    <row r="26812" spans="8:13" s="28" customFormat="1" x14ac:dyDescent="0.2">
      <c r="H26812" s="12"/>
      <c r="J26812" s="29"/>
      <c r="K26812" s="45"/>
      <c r="L26812" s="45"/>
      <c r="M26812" s="45"/>
    </row>
    <row r="26813" spans="8:13" s="28" customFormat="1" x14ac:dyDescent="0.2">
      <c r="H26813" s="12"/>
      <c r="J26813" s="29"/>
      <c r="K26813" s="45"/>
      <c r="L26813" s="45"/>
      <c r="M26813" s="45"/>
    </row>
    <row r="26814" spans="8:13" s="28" customFormat="1" x14ac:dyDescent="0.2">
      <c r="H26814" s="12"/>
      <c r="J26814" s="29"/>
      <c r="K26814" s="45"/>
      <c r="L26814" s="45"/>
      <c r="M26814" s="45"/>
    </row>
    <row r="26815" spans="8:13" s="28" customFormat="1" x14ac:dyDescent="0.2">
      <c r="H26815" s="12"/>
      <c r="J26815" s="29"/>
      <c r="K26815" s="45"/>
      <c r="L26815" s="45"/>
      <c r="M26815" s="45"/>
    </row>
    <row r="26816" spans="8:13" s="28" customFormat="1" x14ac:dyDescent="0.2">
      <c r="H26816" s="12"/>
      <c r="J26816" s="29"/>
      <c r="K26816" s="45"/>
      <c r="L26816" s="45"/>
      <c r="M26816" s="45"/>
    </row>
    <row r="26817" spans="8:13" s="28" customFormat="1" x14ac:dyDescent="0.2">
      <c r="H26817" s="12"/>
      <c r="J26817" s="29"/>
      <c r="K26817" s="45"/>
      <c r="L26817" s="45"/>
      <c r="M26817" s="45"/>
    </row>
    <row r="26818" spans="8:13" s="28" customFormat="1" x14ac:dyDescent="0.2">
      <c r="H26818" s="12"/>
      <c r="J26818" s="29"/>
      <c r="K26818" s="45"/>
      <c r="L26818" s="45"/>
      <c r="M26818" s="45"/>
    </row>
    <row r="26819" spans="8:13" s="28" customFormat="1" x14ac:dyDescent="0.2">
      <c r="H26819" s="12"/>
      <c r="J26819" s="29"/>
      <c r="K26819" s="45"/>
      <c r="L26819" s="45"/>
      <c r="M26819" s="45"/>
    </row>
    <row r="26820" spans="8:13" s="28" customFormat="1" x14ac:dyDescent="0.2">
      <c r="H26820" s="12"/>
      <c r="J26820" s="29"/>
      <c r="K26820" s="45"/>
      <c r="L26820" s="45"/>
      <c r="M26820" s="45"/>
    </row>
    <row r="26821" spans="8:13" s="28" customFormat="1" x14ac:dyDescent="0.2">
      <c r="H26821" s="12"/>
      <c r="J26821" s="29"/>
      <c r="K26821" s="45"/>
      <c r="L26821" s="45"/>
      <c r="M26821" s="45"/>
    </row>
    <row r="26822" spans="8:13" s="28" customFormat="1" x14ac:dyDescent="0.2">
      <c r="H26822" s="12"/>
      <c r="J26822" s="29"/>
      <c r="K26822" s="45"/>
      <c r="L26822" s="45"/>
      <c r="M26822" s="45"/>
    </row>
    <row r="26823" spans="8:13" s="28" customFormat="1" x14ac:dyDescent="0.2">
      <c r="H26823" s="12"/>
      <c r="J26823" s="29"/>
      <c r="K26823" s="45"/>
      <c r="L26823" s="45"/>
      <c r="M26823" s="45"/>
    </row>
    <row r="26824" spans="8:13" s="28" customFormat="1" x14ac:dyDescent="0.2">
      <c r="H26824" s="12"/>
      <c r="J26824" s="29"/>
      <c r="K26824" s="45"/>
      <c r="L26824" s="45"/>
      <c r="M26824" s="45"/>
    </row>
    <row r="26825" spans="8:13" s="28" customFormat="1" x14ac:dyDescent="0.2">
      <c r="H26825" s="12"/>
      <c r="J26825" s="29"/>
      <c r="K26825" s="45"/>
      <c r="L26825" s="45"/>
      <c r="M26825" s="45"/>
    </row>
    <row r="26826" spans="8:13" s="28" customFormat="1" x14ac:dyDescent="0.2">
      <c r="H26826" s="12"/>
      <c r="J26826" s="29"/>
      <c r="K26826" s="45"/>
      <c r="L26826" s="45"/>
      <c r="M26826" s="45"/>
    </row>
    <row r="26827" spans="8:13" s="28" customFormat="1" x14ac:dyDescent="0.2">
      <c r="H26827" s="12"/>
      <c r="J26827" s="29"/>
      <c r="K26827" s="45"/>
      <c r="L26827" s="45"/>
      <c r="M26827" s="45"/>
    </row>
    <row r="26828" spans="8:13" s="28" customFormat="1" x14ac:dyDescent="0.2">
      <c r="H26828" s="12"/>
      <c r="J26828" s="29"/>
      <c r="K26828" s="45"/>
      <c r="L26828" s="45"/>
      <c r="M26828" s="45"/>
    </row>
    <row r="26829" spans="8:13" s="28" customFormat="1" x14ac:dyDescent="0.2">
      <c r="H26829" s="12"/>
      <c r="J26829" s="29"/>
      <c r="K26829" s="45"/>
      <c r="L26829" s="45"/>
      <c r="M26829" s="45"/>
    </row>
    <row r="26830" spans="8:13" s="28" customFormat="1" x14ac:dyDescent="0.2">
      <c r="H26830" s="12"/>
      <c r="J26830" s="29"/>
      <c r="K26830" s="45"/>
      <c r="L26830" s="45"/>
      <c r="M26830" s="45"/>
    </row>
    <row r="26831" spans="8:13" s="28" customFormat="1" x14ac:dyDescent="0.2">
      <c r="H26831" s="12"/>
      <c r="J26831" s="29"/>
      <c r="K26831" s="45"/>
      <c r="L26831" s="45"/>
      <c r="M26831" s="45"/>
    </row>
    <row r="26832" spans="8:13" s="28" customFormat="1" x14ac:dyDescent="0.2">
      <c r="H26832" s="12"/>
      <c r="J26832" s="29"/>
      <c r="K26832" s="45"/>
      <c r="L26832" s="45"/>
      <c r="M26832" s="45"/>
    </row>
    <row r="26833" spans="8:13" s="28" customFormat="1" x14ac:dyDescent="0.2">
      <c r="H26833" s="12"/>
      <c r="J26833" s="29"/>
      <c r="K26833" s="45"/>
      <c r="L26833" s="45"/>
      <c r="M26833" s="45"/>
    </row>
    <row r="26834" spans="8:13" s="28" customFormat="1" x14ac:dyDescent="0.2">
      <c r="H26834" s="12"/>
      <c r="J26834" s="29"/>
      <c r="K26834" s="45"/>
      <c r="L26834" s="45"/>
      <c r="M26834" s="45"/>
    </row>
    <row r="26835" spans="8:13" s="28" customFormat="1" x14ac:dyDescent="0.2">
      <c r="H26835" s="12"/>
      <c r="J26835" s="29"/>
      <c r="K26835" s="45"/>
      <c r="L26835" s="45"/>
      <c r="M26835" s="45"/>
    </row>
    <row r="26836" spans="8:13" s="28" customFormat="1" x14ac:dyDescent="0.2">
      <c r="H26836" s="12"/>
      <c r="J26836" s="29"/>
      <c r="K26836" s="45"/>
      <c r="L26836" s="45"/>
      <c r="M26836" s="45"/>
    </row>
    <row r="26837" spans="8:13" s="28" customFormat="1" x14ac:dyDescent="0.2">
      <c r="H26837" s="12"/>
      <c r="J26837" s="29"/>
      <c r="K26837" s="45"/>
      <c r="L26837" s="45"/>
      <c r="M26837" s="45"/>
    </row>
    <row r="26838" spans="8:13" s="28" customFormat="1" x14ac:dyDescent="0.2">
      <c r="H26838" s="12"/>
      <c r="J26838" s="29"/>
      <c r="K26838" s="45"/>
      <c r="L26838" s="45"/>
      <c r="M26838" s="45"/>
    </row>
    <row r="26839" spans="8:13" s="28" customFormat="1" x14ac:dyDescent="0.2">
      <c r="H26839" s="12"/>
      <c r="J26839" s="29"/>
      <c r="K26839" s="45"/>
      <c r="L26839" s="45"/>
      <c r="M26839" s="45"/>
    </row>
    <row r="26840" spans="8:13" s="28" customFormat="1" x14ac:dyDescent="0.2">
      <c r="H26840" s="12"/>
      <c r="J26840" s="29"/>
      <c r="K26840" s="45"/>
      <c r="L26840" s="45"/>
      <c r="M26840" s="45"/>
    </row>
    <row r="26841" spans="8:13" s="28" customFormat="1" x14ac:dyDescent="0.2">
      <c r="H26841" s="12"/>
      <c r="J26841" s="29"/>
      <c r="K26841" s="45"/>
      <c r="L26841" s="45"/>
      <c r="M26841" s="45"/>
    </row>
    <row r="26842" spans="8:13" s="28" customFormat="1" x14ac:dyDescent="0.2">
      <c r="H26842" s="12"/>
      <c r="J26842" s="29"/>
      <c r="K26842" s="45"/>
      <c r="L26842" s="45"/>
      <c r="M26842" s="45"/>
    </row>
    <row r="26843" spans="8:13" s="28" customFormat="1" x14ac:dyDescent="0.2">
      <c r="H26843" s="12"/>
      <c r="J26843" s="29"/>
      <c r="K26843" s="45"/>
      <c r="L26843" s="45"/>
      <c r="M26843" s="45"/>
    </row>
    <row r="26844" spans="8:13" s="28" customFormat="1" x14ac:dyDescent="0.2">
      <c r="H26844" s="12"/>
      <c r="J26844" s="29"/>
      <c r="K26844" s="45"/>
      <c r="L26844" s="45"/>
      <c r="M26844" s="45"/>
    </row>
    <row r="26845" spans="8:13" s="28" customFormat="1" x14ac:dyDescent="0.2">
      <c r="H26845" s="12"/>
      <c r="J26845" s="29"/>
      <c r="K26845" s="45"/>
      <c r="L26845" s="45"/>
      <c r="M26845" s="45"/>
    </row>
    <row r="26846" spans="8:13" s="28" customFormat="1" x14ac:dyDescent="0.2">
      <c r="H26846" s="12"/>
      <c r="J26846" s="29"/>
      <c r="K26846" s="45"/>
      <c r="L26846" s="45"/>
      <c r="M26846" s="45"/>
    </row>
    <row r="26847" spans="8:13" s="28" customFormat="1" x14ac:dyDescent="0.2">
      <c r="H26847" s="12"/>
      <c r="J26847" s="29"/>
      <c r="K26847" s="45"/>
      <c r="L26847" s="45"/>
      <c r="M26847" s="45"/>
    </row>
    <row r="26848" spans="8:13" s="28" customFormat="1" x14ac:dyDescent="0.2">
      <c r="H26848" s="12"/>
      <c r="J26848" s="29"/>
      <c r="K26848" s="45"/>
      <c r="L26848" s="45"/>
      <c r="M26848" s="45"/>
    </row>
    <row r="26849" spans="8:13" s="28" customFormat="1" x14ac:dyDescent="0.2">
      <c r="H26849" s="12"/>
      <c r="J26849" s="29"/>
      <c r="K26849" s="45"/>
      <c r="L26849" s="45"/>
      <c r="M26849" s="45"/>
    </row>
    <row r="26850" spans="8:13" s="28" customFormat="1" x14ac:dyDescent="0.2">
      <c r="H26850" s="12"/>
      <c r="J26850" s="29"/>
      <c r="K26850" s="45"/>
      <c r="L26850" s="45"/>
      <c r="M26850" s="45"/>
    </row>
    <row r="26851" spans="8:13" s="28" customFormat="1" x14ac:dyDescent="0.2">
      <c r="H26851" s="12"/>
      <c r="J26851" s="29"/>
      <c r="K26851" s="45"/>
      <c r="L26851" s="45"/>
      <c r="M26851" s="45"/>
    </row>
    <row r="26852" spans="8:13" s="28" customFormat="1" x14ac:dyDescent="0.2">
      <c r="H26852" s="12"/>
      <c r="J26852" s="29"/>
      <c r="K26852" s="45"/>
      <c r="L26852" s="45"/>
      <c r="M26852" s="45"/>
    </row>
    <row r="26853" spans="8:13" s="28" customFormat="1" x14ac:dyDescent="0.2">
      <c r="H26853" s="12"/>
      <c r="J26853" s="29"/>
      <c r="K26853" s="45"/>
      <c r="L26853" s="45"/>
      <c r="M26853" s="45"/>
    </row>
    <row r="26854" spans="8:13" s="28" customFormat="1" x14ac:dyDescent="0.2">
      <c r="H26854" s="12"/>
      <c r="J26854" s="29"/>
      <c r="K26854" s="45"/>
      <c r="L26854" s="45"/>
      <c r="M26854" s="45"/>
    </row>
    <row r="26855" spans="8:13" s="28" customFormat="1" x14ac:dyDescent="0.2">
      <c r="H26855" s="12"/>
      <c r="J26855" s="29"/>
      <c r="K26855" s="45"/>
      <c r="L26855" s="45"/>
      <c r="M26855" s="45"/>
    </row>
    <row r="26856" spans="8:13" s="28" customFormat="1" x14ac:dyDescent="0.2">
      <c r="H26856" s="12"/>
      <c r="J26856" s="29"/>
      <c r="K26856" s="45"/>
      <c r="L26856" s="45"/>
      <c r="M26856" s="45"/>
    </row>
    <row r="26857" spans="8:13" s="28" customFormat="1" x14ac:dyDescent="0.2">
      <c r="H26857" s="12"/>
      <c r="J26857" s="29"/>
      <c r="K26857" s="45"/>
      <c r="L26857" s="45"/>
      <c r="M26857" s="45"/>
    </row>
    <row r="26858" spans="8:13" s="28" customFormat="1" x14ac:dyDescent="0.2">
      <c r="H26858" s="12"/>
      <c r="J26858" s="29"/>
      <c r="K26858" s="45"/>
      <c r="L26858" s="45"/>
      <c r="M26858" s="45"/>
    </row>
    <row r="26859" spans="8:13" s="28" customFormat="1" x14ac:dyDescent="0.2">
      <c r="H26859" s="12"/>
      <c r="J26859" s="29"/>
      <c r="K26859" s="45"/>
      <c r="L26859" s="45"/>
      <c r="M26859" s="45"/>
    </row>
    <row r="26860" spans="8:13" s="28" customFormat="1" x14ac:dyDescent="0.2">
      <c r="H26860" s="12"/>
      <c r="J26860" s="29"/>
      <c r="K26860" s="45"/>
      <c r="L26860" s="45"/>
      <c r="M26860" s="45"/>
    </row>
    <row r="26861" spans="8:13" s="28" customFormat="1" x14ac:dyDescent="0.2">
      <c r="H26861" s="12"/>
      <c r="J26861" s="29"/>
      <c r="K26861" s="45"/>
      <c r="L26861" s="45"/>
      <c r="M26861" s="45"/>
    </row>
    <row r="26862" spans="8:13" s="28" customFormat="1" x14ac:dyDescent="0.2">
      <c r="H26862" s="12"/>
      <c r="J26862" s="29"/>
      <c r="K26862" s="45"/>
      <c r="L26862" s="45"/>
      <c r="M26862" s="45"/>
    </row>
    <row r="26863" spans="8:13" s="28" customFormat="1" x14ac:dyDescent="0.2">
      <c r="H26863" s="12"/>
      <c r="J26863" s="29"/>
      <c r="K26863" s="45"/>
      <c r="L26863" s="45"/>
      <c r="M26863" s="45"/>
    </row>
    <row r="26864" spans="8:13" s="28" customFormat="1" x14ac:dyDescent="0.2">
      <c r="H26864" s="12"/>
      <c r="J26864" s="29"/>
      <c r="K26864" s="45"/>
      <c r="L26864" s="45"/>
      <c r="M26864" s="45"/>
    </row>
    <row r="26865" spans="8:13" s="28" customFormat="1" x14ac:dyDescent="0.2">
      <c r="H26865" s="12"/>
      <c r="J26865" s="29"/>
      <c r="K26865" s="45"/>
      <c r="L26865" s="45"/>
      <c r="M26865" s="45"/>
    </row>
    <row r="26866" spans="8:13" s="28" customFormat="1" x14ac:dyDescent="0.2">
      <c r="H26866" s="12"/>
      <c r="J26866" s="29"/>
      <c r="K26866" s="45"/>
      <c r="L26866" s="45"/>
      <c r="M26866" s="45"/>
    </row>
    <row r="26867" spans="8:13" s="28" customFormat="1" x14ac:dyDescent="0.2">
      <c r="H26867" s="12"/>
      <c r="J26867" s="29"/>
      <c r="K26867" s="45"/>
      <c r="L26867" s="45"/>
      <c r="M26867" s="45"/>
    </row>
    <row r="26868" spans="8:13" s="28" customFormat="1" x14ac:dyDescent="0.2">
      <c r="H26868" s="12"/>
      <c r="J26868" s="29"/>
      <c r="K26868" s="45"/>
      <c r="L26868" s="45"/>
      <c r="M26868" s="45"/>
    </row>
    <row r="26869" spans="8:13" s="28" customFormat="1" x14ac:dyDescent="0.2">
      <c r="H26869" s="12"/>
      <c r="J26869" s="29"/>
      <c r="K26869" s="45"/>
      <c r="L26869" s="45"/>
      <c r="M26869" s="45"/>
    </row>
    <row r="26870" spans="8:13" s="28" customFormat="1" x14ac:dyDescent="0.2">
      <c r="H26870" s="12"/>
      <c r="J26870" s="29"/>
      <c r="K26870" s="45"/>
      <c r="L26870" s="45"/>
      <c r="M26870" s="45"/>
    </row>
    <row r="26871" spans="8:13" s="28" customFormat="1" x14ac:dyDescent="0.2">
      <c r="H26871" s="12"/>
      <c r="J26871" s="29"/>
      <c r="K26871" s="45"/>
      <c r="L26871" s="45"/>
      <c r="M26871" s="45"/>
    </row>
    <row r="26872" spans="8:13" s="28" customFormat="1" x14ac:dyDescent="0.2">
      <c r="H26872" s="12"/>
      <c r="J26872" s="29"/>
      <c r="K26872" s="45"/>
      <c r="L26872" s="45"/>
      <c r="M26872" s="45"/>
    </row>
    <row r="26873" spans="8:13" s="28" customFormat="1" x14ac:dyDescent="0.2">
      <c r="H26873" s="12"/>
      <c r="J26873" s="29"/>
      <c r="K26873" s="45"/>
      <c r="L26873" s="45"/>
      <c r="M26873" s="45"/>
    </row>
    <row r="26874" spans="8:13" s="28" customFormat="1" x14ac:dyDescent="0.2">
      <c r="H26874" s="12"/>
      <c r="J26874" s="29"/>
      <c r="K26874" s="45"/>
      <c r="L26874" s="45"/>
      <c r="M26874" s="45"/>
    </row>
    <row r="26875" spans="8:13" s="28" customFormat="1" x14ac:dyDescent="0.2">
      <c r="H26875" s="12"/>
      <c r="J26875" s="29"/>
      <c r="K26875" s="45"/>
      <c r="L26875" s="45"/>
      <c r="M26875" s="45"/>
    </row>
    <row r="26876" spans="8:13" s="28" customFormat="1" x14ac:dyDescent="0.2">
      <c r="H26876" s="12"/>
      <c r="J26876" s="29"/>
      <c r="K26876" s="45"/>
      <c r="L26876" s="45"/>
      <c r="M26876" s="45"/>
    </row>
    <row r="26877" spans="8:13" s="28" customFormat="1" x14ac:dyDescent="0.2">
      <c r="H26877" s="12"/>
      <c r="J26877" s="29"/>
      <c r="K26877" s="45"/>
      <c r="L26877" s="45"/>
      <c r="M26877" s="45"/>
    </row>
    <row r="26878" spans="8:13" s="28" customFormat="1" x14ac:dyDescent="0.2">
      <c r="H26878" s="12"/>
      <c r="J26878" s="29"/>
      <c r="K26878" s="45"/>
      <c r="L26878" s="45"/>
      <c r="M26878" s="45"/>
    </row>
    <row r="26879" spans="8:13" s="28" customFormat="1" x14ac:dyDescent="0.2">
      <c r="H26879" s="12"/>
      <c r="J26879" s="29"/>
      <c r="K26879" s="45"/>
      <c r="L26879" s="45"/>
      <c r="M26879" s="45"/>
    </row>
    <row r="26880" spans="8:13" s="28" customFormat="1" x14ac:dyDescent="0.2">
      <c r="H26880" s="12"/>
      <c r="J26880" s="29"/>
      <c r="K26880" s="45"/>
      <c r="L26880" s="45"/>
      <c r="M26880" s="45"/>
    </row>
    <row r="26881" spans="8:13" s="28" customFormat="1" x14ac:dyDescent="0.2">
      <c r="H26881" s="12"/>
      <c r="J26881" s="29"/>
      <c r="K26881" s="45"/>
      <c r="L26881" s="45"/>
      <c r="M26881" s="45"/>
    </row>
    <row r="26882" spans="8:13" s="28" customFormat="1" x14ac:dyDescent="0.2">
      <c r="H26882" s="12"/>
      <c r="J26882" s="29"/>
      <c r="K26882" s="45"/>
      <c r="L26882" s="45"/>
      <c r="M26882" s="45"/>
    </row>
    <row r="26883" spans="8:13" s="28" customFormat="1" x14ac:dyDescent="0.2">
      <c r="H26883" s="12"/>
      <c r="J26883" s="29"/>
      <c r="K26883" s="45"/>
      <c r="L26883" s="45"/>
      <c r="M26883" s="45"/>
    </row>
    <row r="26884" spans="8:13" s="28" customFormat="1" x14ac:dyDescent="0.2">
      <c r="H26884" s="12"/>
      <c r="J26884" s="29"/>
      <c r="K26884" s="45"/>
      <c r="L26884" s="45"/>
      <c r="M26884" s="45"/>
    </row>
    <row r="26885" spans="8:13" s="28" customFormat="1" x14ac:dyDescent="0.2">
      <c r="H26885" s="12"/>
      <c r="J26885" s="29"/>
      <c r="K26885" s="45"/>
      <c r="L26885" s="45"/>
      <c r="M26885" s="45"/>
    </row>
    <row r="26886" spans="8:13" s="28" customFormat="1" x14ac:dyDescent="0.2">
      <c r="H26886" s="12"/>
      <c r="J26886" s="29"/>
      <c r="K26886" s="45"/>
      <c r="L26886" s="45"/>
      <c r="M26886" s="45"/>
    </row>
    <row r="26887" spans="8:13" s="28" customFormat="1" x14ac:dyDescent="0.2">
      <c r="H26887" s="12"/>
      <c r="J26887" s="29"/>
      <c r="K26887" s="45"/>
      <c r="L26887" s="45"/>
      <c r="M26887" s="45"/>
    </row>
    <row r="26888" spans="8:13" s="28" customFormat="1" x14ac:dyDescent="0.2">
      <c r="H26888" s="12"/>
      <c r="J26888" s="29"/>
      <c r="K26888" s="45"/>
      <c r="L26888" s="45"/>
      <c r="M26888" s="45"/>
    </row>
    <row r="26889" spans="8:13" s="28" customFormat="1" x14ac:dyDescent="0.2">
      <c r="H26889" s="12"/>
      <c r="J26889" s="29"/>
      <c r="K26889" s="45"/>
      <c r="L26889" s="45"/>
      <c r="M26889" s="45"/>
    </row>
    <row r="26890" spans="8:13" s="28" customFormat="1" x14ac:dyDescent="0.2">
      <c r="H26890" s="12"/>
      <c r="J26890" s="29"/>
      <c r="K26890" s="45"/>
      <c r="L26890" s="45"/>
      <c r="M26890" s="45"/>
    </row>
    <row r="26891" spans="8:13" s="28" customFormat="1" x14ac:dyDescent="0.2">
      <c r="H26891" s="12"/>
      <c r="J26891" s="29"/>
      <c r="K26891" s="45"/>
      <c r="L26891" s="45"/>
      <c r="M26891" s="45"/>
    </row>
    <row r="26892" spans="8:13" s="28" customFormat="1" x14ac:dyDescent="0.2">
      <c r="H26892" s="12"/>
      <c r="J26892" s="29"/>
      <c r="K26892" s="45"/>
      <c r="L26892" s="45"/>
      <c r="M26892" s="45"/>
    </row>
    <row r="26893" spans="8:13" s="28" customFormat="1" x14ac:dyDescent="0.2">
      <c r="H26893" s="12"/>
      <c r="J26893" s="29"/>
      <c r="K26893" s="45"/>
      <c r="L26893" s="45"/>
      <c r="M26893" s="45"/>
    </row>
    <row r="26894" spans="8:13" s="28" customFormat="1" x14ac:dyDescent="0.2">
      <c r="H26894" s="12"/>
      <c r="J26894" s="29"/>
      <c r="K26894" s="45"/>
      <c r="L26894" s="45"/>
      <c r="M26894" s="45"/>
    </row>
    <row r="26895" spans="8:13" s="28" customFormat="1" x14ac:dyDescent="0.2">
      <c r="H26895" s="12"/>
      <c r="J26895" s="29"/>
      <c r="K26895" s="45"/>
      <c r="L26895" s="45"/>
      <c r="M26895" s="45"/>
    </row>
    <row r="26896" spans="8:13" s="28" customFormat="1" x14ac:dyDescent="0.2">
      <c r="H26896" s="12"/>
      <c r="J26896" s="29"/>
      <c r="K26896" s="45"/>
      <c r="L26896" s="45"/>
      <c r="M26896" s="45"/>
    </row>
    <row r="26897" spans="8:13" s="28" customFormat="1" x14ac:dyDescent="0.2">
      <c r="H26897" s="12"/>
      <c r="J26897" s="29"/>
      <c r="K26897" s="45"/>
      <c r="L26897" s="45"/>
      <c r="M26897" s="45"/>
    </row>
    <row r="26898" spans="8:13" s="28" customFormat="1" x14ac:dyDescent="0.2">
      <c r="H26898" s="12"/>
      <c r="J26898" s="29"/>
      <c r="K26898" s="45"/>
      <c r="L26898" s="45"/>
      <c r="M26898" s="45"/>
    </row>
    <row r="26899" spans="8:13" s="28" customFormat="1" x14ac:dyDescent="0.2">
      <c r="H26899" s="12"/>
      <c r="J26899" s="29"/>
      <c r="K26899" s="45"/>
      <c r="L26899" s="45"/>
      <c r="M26899" s="45"/>
    </row>
    <row r="26900" spans="8:13" s="28" customFormat="1" x14ac:dyDescent="0.2">
      <c r="H26900" s="12"/>
      <c r="J26900" s="29"/>
      <c r="K26900" s="45"/>
      <c r="L26900" s="45"/>
      <c r="M26900" s="45"/>
    </row>
    <row r="26901" spans="8:13" s="28" customFormat="1" x14ac:dyDescent="0.2">
      <c r="H26901" s="12"/>
      <c r="J26901" s="29"/>
      <c r="K26901" s="45"/>
      <c r="L26901" s="45"/>
      <c r="M26901" s="45"/>
    </row>
    <row r="26902" spans="8:13" s="28" customFormat="1" x14ac:dyDescent="0.2">
      <c r="H26902" s="12"/>
      <c r="J26902" s="29"/>
      <c r="K26902" s="45"/>
      <c r="L26902" s="45"/>
      <c r="M26902" s="45"/>
    </row>
    <row r="26903" spans="8:13" s="28" customFormat="1" x14ac:dyDescent="0.2">
      <c r="H26903" s="12"/>
      <c r="J26903" s="29"/>
      <c r="K26903" s="45"/>
      <c r="L26903" s="45"/>
      <c r="M26903" s="45"/>
    </row>
    <row r="26904" spans="8:13" s="28" customFormat="1" x14ac:dyDescent="0.2">
      <c r="H26904" s="12"/>
      <c r="J26904" s="29"/>
      <c r="K26904" s="45"/>
      <c r="L26904" s="45"/>
      <c r="M26904" s="45"/>
    </row>
    <row r="26905" spans="8:13" s="28" customFormat="1" x14ac:dyDescent="0.2">
      <c r="H26905" s="12"/>
      <c r="J26905" s="29"/>
      <c r="K26905" s="45"/>
      <c r="L26905" s="45"/>
      <c r="M26905" s="45"/>
    </row>
    <row r="26906" spans="8:13" s="28" customFormat="1" x14ac:dyDescent="0.2">
      <c r="H26906" s="12"/>
      <c r="J26906" s="29"/>
      <c r="K26906" s="45"/>
      <c r="L26906" s="45"/>
      <c r="M26906" s="45"/>
    </row>
    <row r="26907" spans="8:13" s="28" customFormat="1" x14ac:dyDescent="0.2">
      <c r="H26907" s="12"/>
      <c r="J26907" s="29"/>
      <c r="K26907" s="45"/>
      <c r="L26907" s="45"/>
      <c r="M26907" s="45"/>
    </row>
    <row r="26908" spans="8:13" s="28" customFormat="1" x14ac:dyDescent="0.2">
      <c r="H26908" s="12"/>
      <c r="J26908" s="29"/>
      <c r="K26908" s="45"/>
      <c r="L26908" s="45"/>
      <c r="M26908" s="45"/>
    </row>
    <row r="26909" spans="8:13" s="28" customFormat="1" x14ac:dyDescent="0.2">
      <c r="H26909" s="12"/>
      <c r="J26909" s="29"/>
      <c r="K26909" s="45"/>
      <c r="L26909" s="45"/>
      <c r="M26909" s="45"/>
    </row>
    <row r="26910" spans="8:13" s="28" customFormat="1" x14ac:dyDescent="0.2">
      <c r="H26910" s="12"/>
      <c r="J26910" s="29"/>
      <c r="K26910" s="45"/>
      <c r="L26910" s="45"/>
      <c r="M26910" s="45"/>
    </row>
    <row r="26911" spans="8:13" s="28" customFormat="1" x14ac:dyDescent="0.2">
      <c r="H26911" s="12"/>
      <c r="J26911" s="29"/>
      <c r="K26911" s="45"/>
      <c r="L26911" s="45"/>
      <c r="M26911" s="45"/>
    </row>
    <row r="26912" spans="8:13" s="28" customFormat="1" x14ac:dyDescent="0.2">
      <c r="H26912" s="12"/>
      <c r="J26912" s="29"/>
      <c r="K26912" s="45"/>
      <c r="L26912" s="45"/>
      <c r="M26912" s="45"/>
    </row>
    <row r="26913" spans="8:13" s="28" customFormat="1" x14ac:dyDescent="0.2">
      <c r="H26913" s="12"/>
      <c r="J26913" s="29"/>
      <c r="K26913" s="45"/>
      <c r="L26913" s="45"/>
      <c r="M26913" s="45"/>
    </row>
    <row r="26914" spans="8:13" s="28" customFormat="1" x14ac:dyDescent="0.2">
      <c r="H26914" s="12"/>
      <c r="J26914" s="29"/>
      <c r="K26914" s="45"/>
      <c r="L26914" s="45"/>
      <c r="M26914" s="45"/>
    </row>
    <row r="26915" spans="8:13" s="28" customFormat="1" x14ac:dyDescent="0.2">
      <c r="H26915" s="12"/>
      <c r="J26915" s="29"/>
      <c r="K26915" s="45"/>
      <c r="L26915" s="45"/>
      <c r="M26915" s="45"/>
    </row>
    <row r="26916" spans="8:13" s="28" customFormat="1" x14ac:dyDescent="0.2">
      <c r="H26916" s="12"/>
      <c r="J26916" s="29"/>
      <c r="K26916" s="45"/>
      <c r="L26916" s="45"/>
      <c r="M26916" s="45"/>
    </row>
    <row r="26917" spans="8:13" s="28" customFormat="1" x14ac:dyDescent="0.2">
      <c r="H26917" s="12"/>
      <c r="J26917" s="29"/>
      <c r="K26917" s="45"/>
      <c r="L26917" s="45"/>
      <c r="M26917" s="45"/>
    </row>
    <row r="26918" spans="8:13" s="28" customFormat="1" x14ac:dyDescent="0.2">
      <c r="H26918" s="12"/>
      <c r="J26918" s="29"/>
      <c r="K26918" s="45"/>
      <c r="L26918" s="45"/>
      <c r="M26918" s="45"/>
    </row>
    <row r="26919" spans="8:13" s="28" customFormat="1" x14ac:dyDescent="0.2">
      <c r="H26919" s="12"/>
      <c r="J26919" s="29"/>
      <c r="K26919" s="45"/>
      <c r="L26919" s="45"/>
      <c r="M26919" s="45"/>
    </row>
    <row r="26920" spans="8:13" s="28" customFormat="1" x14ac:dyDescent="0.2">
      <c r="H26920" s="12"/>
      <c r="J26920" s="29"/>
      <c r="K26920" s="45"/>
      <c r="L26920" s="45"/>
      <c r="M26920" s="45"/>
    </row>
    <row r="26921" spans="8:13" s="28" customFormat="1" x14ac:dyDescent="0.2">
      <c r="H26921" s="12"/>
      <c r="J26921" s="29"/>
      <c r="K26921" s="45"/>
      <c r="L26921" s="45"/>
      <c r="M26921" s="45"/>
    </row>
    <row r="26922" spans="8:13" s="28" customFormat="1" x14ac:dyDescent="0.2">
      <c r="H26922" s="12"/>
      <c r="J26922" s="29"/>
      <c r="K26922" s="45"/>
      <c r="L26922" s="45"/>
      <c r="M26922" s="45"/>
    </row>
    <row r="26923" spans="8:13" s="28" customFormat="1" x14ac:dyDescent="0.2">
      <c r="H26923" s="12"/>
      <c r="J26923" s="29"/>
      <c r="K26923" s="45"/>
      <c r="L26923" s="45"/>
      <c r="M26923" s="45"/>
    </row>
    <row r="26924" spans="8:13" s="28" customFormat="1" x14ac:dyDescent="0.2">
      <c r="H26924" s="12"/>
      <c r="J26924" s="29"/>
      <c r="K26924" s="45"/>
      <c r="L26924" s="45"/>
      <c r="M26924" s="45"/>
    </row>
    <row r="26925" spans="8:13" s="28" customFormat="1" x14ac:dyDescent="0.2">
      <c r="H26925" s="12"/>
      <c r="J26925" s="29"/>
      <c r="K26925" s="45"/>
      <c r="L26925" s="45"/>
      <c r="M26925" s="45"/>
    </row>
    <row r="26926" spans="8:13" s="28" customFormat="1" x14ac:dyDescent="0.2">
      <c r="H26926" s="12"/>
      <c r="J26926" s="29"/>
      <c r="K26926" s="45"/>
      <c r="L26926" s="45"/>
      <c r="M26926" s="45"/>
    </row>
    <row r="26927" spans="8:13" s="28" customFormat="1" x14ac:dyDescent="0.2">
      <c r="H26927" s="12"/>
      <c r="J26927" s="29"/>
      <c r="K26927" s="45"/>
      <c r="L26927" s="45"/>
      <c r="M26927" s="45"/>
    </row>
    <row r="26928" spans="8:13" s="28" customFormat="1" x14ac:dyDescent="0.2">
      <c r="H26928" s="12"/>
      <c r="J26928" s="29"/>
      <c r="K26928" s="45"/>
      <c r="L26928" s="45"/>
      <c r="M26928" s="45"/>
    </row>
    <row r="26929" spans="8:13" s="28" customFormat="1" x14ac:dyDescent="0.2">
      <c r="H26929" s="12"/>
      <c r="J26929" s="29"/>
      <c r="K26929" s="45"/>
      <c r="L26929" s="45"/>
      <c r="M26929" s="45"/>
    </row>
    <row r="26930" spans="8:13" s="28" customFormat="1" x14ac:dyDescent="0.2">
      <c r="H26930" s="12"/>
      <c r="J26930" s="29"/>
      <c r="K26930" s="45"/>
      <c r="L26930" s="45"/>
      <c r="M26930" s="45"/>
    </row>
    <row r="26931" spans="8:13" s="28" customFormat="1" x14ac:dyDescent="0.2">
      <c r="H26931" s="12"/>
      <c r="J26931" s="29"/>
      <c r="K26931" s="45"/>
      <c r="L26931" s="45"/>
      <c r="M26931" s="45"/>
    </row>
    <row r="26932" spans="8:13" s="28" customFormat="1" x14ac:dyDescent="0.2">
      <c r="H26932" s="12"/>
      <c r="J26932" s="29"/>
      <c r="K26932" s="45"/>
      <c r="L26932" s="45"/>
      <c r="M26932" s="45"/>
    </row>
    <row r="26933" spans="8:13" s="28" customFormat="1" x14ac:dyDescent="0.2">
      <c r="H26933" s="12"/>
      <c r="J26933" s="29"/>
      <c r="K26933" s="45"/>
      <c r="L26933" s="45"/>
      <c r="M26933" s="45"/>
    </row>
    <row r="26934" spans="8:13" s="28" customFormat="1" x14ac:dyDescent="0.2">
      <c r="H26934" s="12"/>
      <c r="J26934" s="29"/>
      <c r="K26934" s="45"/>
      <c r="L26934" s="45"/>
      <c r="M26934" s="45"/>
    </row>
    <row r="26935" spans="8:13" s="28" customFormat="1" x14ac:dyDescent="0.2">
      <c r="H26935" s="12"/>
      <c r="J26935" s="29"/>
      <c r="K26935" s="45"/>
      <c r="L26935" s="45"/>
      <c r="M26935" s="45"/>
    </row>
    <row r="26936" spans="8:13" s="28" customFormat="1" x14ac:dyDescent="0.2">
      <c r="H26936" s="12"/>
      <c r="J26936" s="29"/>
      <c r="K26936" s="45"/>
      <c r="L26936" s="45"/>
      <c r="M26936" s="45"/>
    </row>
    <row r="26937" spans="8:13" s="28" customFormat="1" x14ac:dyDescent="0.2">
      <c r="H26937" s="12"/>
      <c r="J26937" s="29"/>
      <c r="K26937" s="45"/>
      <c r="L26937" s="45"/>
      <c r="M26937" s="45"/>
    </row>
    <row r="26938" spans="8:13" s="28" customFormat="1" x14ac:dyDescent="0.2">
      <c r="H26938" s="12"/>
      <c r="J26938" s="29"/>
      <c r="K26938" s="45"/>
      <c r="L26938" s="45"/>
      <c r="M26938" s="45"/>
    </row>
    <row r="26939" spans="8:13" s="28" customFormat="1" x14ac:dyDescent="0.2">
      <c r="H26939" s="12"/>
      <c r="J26939" s="29"/>
      <c r="K26939" s="45"/>
      <c r="L26939" s="45"/>
      <c r="M26939" s="45"/>
    </row>
    <row r="26940" spans="8:13" s="28" customFormat="1" x14ac:dyDescent="0.2">
      <c r="H26940" s="12"/>
      <c r="J26940" s="29"/>
      <c r="K26940" s="45"/>
      <c r="L26940" s="45"/>
      <c r="M26940" s="45"/>
    </row>
    <row r="26941" spans="8:13" s="28" customFormat="1" x14ac:dyDescent="0.2">
      <c r="H26941" s="12"/>
      <c r="J26941" s="29"/>
      <c r="K26941" s="45"/>
      <c r="L26941" s="45"/>
      <c r="M26941" s="45"/>
    </row>
    <row r="26942" spans="8:13" s="28" customFormat="1" x14ac:dyDescent="0.2">
      <c r="H26942" s="12"/>
      <c r="J26942" s="29"/>
      <c r="K26942" s="45"/>
      <c r="L26942" s="45"/>
      <c r="M26942" s="45"/>
    </row>
    <row r="26943" spans="8:13" s="28" customFormat="1" x14ac:dyDescent="0.2">
      <c r="H26943" s="12"/>
      <c r="J26943" s="29"/>
      <c r="K26943" s="45"/>
      <c r="L26943" s="45"/>
      <c r="M26943" s="45"/>
    </row>
    <row r="26944" spans="8:13" s="28" customFormat="1" x14ac:dyDescent="0.2">
      <c r="H26944" s="12"/>
      <c r="J26944" s="29"/>
      <c r="K26944" s="45"/>
      <c r="L26944" s="45"/>
      <c r="M26944" s="45"/>
    </row>
    <row r="26945" spans="8:13" s="28" customFormat="1" x14ac:dyDescent="0.2">
      <c r="H26945" s="12"/>
      <c r="J26945" s="29"/>
      <c r="K26945" s="45"/>
      <c r="L26945" s="45"/>
      <c r="M26945" s="45"/>
    </row>
    <row r="26946" spans="8:13" s="28" customFormat="1" x14ac:dyDescent="0.2">
      <c r="H26946" s="12"/>
      <c r="J26946" s="29"/>
      <c r="K26946" s="45"/>
      <c r="L26946" s="45"/>
      <c r="M26946" s="45"/>
    </row>
    <row r="26947" spans="8:13" s="28" customFormat="1" x14ac:dyDescent="0.2">
      <c r="H26947" s="12"/>
      <c r="J26947" s="29"/>
      <c r="K26947" s="45"/>
      <c r="L26947" s="45"/>
      <c r="M26947" s="45"/>
    </row>
    <row r="26948" spans="8:13" s="28" customFormat="1" x14ac:dyDescent="0.2">
      <c r="H26948" s="12"/>
      <c r="J26948" s="29"/>
      <c r="K26948" s="45"/>
      <c r="L26948" s="45"/>
      <c r="M26948" s="45"/>
    </row>
    <row r="26949" spans="8:13" s="28" customFormat="1" x14ac:dyDescent="0.2">
      <c r="H26949" s="12"/>
      <c r="J26949" s="29"/>
      <c r="K26949" s="45"/>
      <c r="L26949" s="45"/>
      <c r="M26949" s="45"/>
    </row>
    <row r="26950" spans="8:13" s="28" customFormat="1" x14ac:dyDescent="0.2">
      <c r="H26950" s="12"/>
      <c r="J26950" s="29"/>
      <c r="K26950" s="45"/>
      <c r="L26950" s="45"/>
      <c r="M26950" s="45"/>
    </row>
    <row r="26951" spans="8:13" s="28" customFormat="1" x14ac:dyDescent="0.2">
      <c r="H26951" s="12"/>
      <c r="J26951" s="29"/>
      <c r="K26951" s="45"/>
      <c r="L26951" s="45"/>
      <c r="M26951" s="45"/>
    </row>
    <row r="26952" spans="8:13" s="28" customFormat="1" x14ac:dyDescent="0.2">
      <c r="H26952" s="12"/>
      <c r="J26952" s="29"/>
      <c r="K26952" s="45"/>
      <c r="L26952" s="45"/>
      <c r="M26952" s="45"/>
    </row>
    <row r="26953" spans="8:13" s="28" customFormat="1" x14ac:dyDescent="0.2">
      <c r="H26953" s="12"/>
      <c r="J26953" s="29"/>
      <c r="K26953" s="45"/>
      <c r="L26953" s="45"/>
      <c r="M26953" s="45"/>
    </row>
    <row r="26954" spans="8:13" s="28" customFormat="1" x14ac:dyDescent="0.2">
      <c r="H26954" s="12"/>
      <c r="J26954" s="29"/>
      <c r="K26954" s="45"/>
      <c r="L26954" s="45"/>
      <c r="M26954" s="45"/>
    </row>
    <row r="26955" spans="8:13" s="28" customFormat="1" x14ac:dyDescent="0.2">
      <c r="H26955" s="12"/>
      <c r="J26955" s="29"/>
      <c r="K26955" s="45"/>
      <c r="L26955" s="45"/>
      <c r="M26955" s="45"/>
    </row>
    <row r="26956" spans="8:13" s="28" customFormat="1" x14ac:dyDescent="0.2">
      <c r="H26956" s="12"/>
      <c r="J26956" s="29"/>
      <c r="K26956" s="45"/>
      <c r="L26956" s="45"/>
      <c r="M26956" s="45"/>
    </row>
    <row r="26957" spans="8:13" s="28" customFormat="1" x14ac:dyDescent="0.2">
      <c r="H26957" s="12"/>
      <c r="J26957" s="29"/>
      <c r="K26957" s="45"/>
      <c r="L26957" s="45"/>
      <c r="M26957" s="45"/>
    </row>
    <row r="26958" spans="8:13" s="28" customFormat="1" x14ac:dyDescent="0.2">
      <c r="H26958" s="12"/>
      <c r="J26958" s="29"/>
      <c r="K26958" s="45"/>
      <c r="L26958" s="45"/>
      <c r="M26958" s="45"/>
    </row>
    <row r="26959" spans="8:13" s="28" customFormat="1" x14ac:dyDescent="0.2">
      <c r="H26959" s="12"/>
      <c r="J26959" s="29"/>
      <c r="K26959" s="45"/>
      <c r="L26959" s="45"/>
      <c r="M26959" s="45"/>
    </row>
    <row r="26960" spans="8:13" s="28" customFormat="1" x14ac:dyDescent="0.2">
      <c r="H26960" s="12"/>
      <c r="J26960" s="29"/>
      <c r="K26960" s="45"/>
      <c r="L26960" s="45"/>
      <c r="M26960" s="45"/>
    </row>
    <row r="26961" spans="8:13" s="28" customFormat="1" x14ac:dyDescent="0.2">
      <c r="H26961" s="12"/>
      <c r="J26961" s="29"/>
      <c r="K26961" s="45"/>
      <c r="L26961" s="45"/>
      <c r="M26961" s="45"/>
    </row>
    <row r="26962" spans="8:13" s="28" customFormat="1" x14ac:dyDescent="0.2">
      <c r="H26962" s="12"/>
      <c r="J26962" s="29"/>
      <c r="K26962" s="45"/>
      <c r="L26962" s="45"/>
      <c r="M26962" s="45"/>
    </row>
    <row r="26963" spans="8:13" s="28" customFormat="1" x14ac:dyDescent="0.2">
      <c r="H26963" s="12"/>
      <c r="J26963" s="29"/>
      <c r="K26963" s="45"/>
      <c r="L26963" s="45"/>
      <c r="M26963" s="45"/>
    </row>
    <row r="26964" spans="8:13" s="28" customFormat="1" x14ac:dyDescent="0.2">
      <c r="H26964" s="12"/>
      <c r="J26964" s="29"/>
      <c r="K26964" s="45"/>
      <c r="L26964" s="45"/>
      <c r="M26964" s="45"/>
    </row>
    <row r="26965" spans="8:13" s="28" customFormat="1" x14ac:dyDescent="0.2">
      <c r="H26965" s="12"/>
      <c r="J26965" s="29"/>
      <c r="K26965" s="45"/>
      <c r="L26965" s="45"/>
      <c r="M26965" s="45"/>
    </row>
    <row r="26966" spans="8:13" s="28" customFormat="1" x14ac:dyDescent="0.2">
      <c r="H26966" s="12"/>
      <c r="J26966" s="29"/>
      <c r="K26966" s="45"/>
      <c r="L26966" s="45"/>
      <c r="M26966" s="45"/>
    </row>
    <row r="26967" spans="8:13" s="28" customFormat="1" x14ac:dyDescent="0.2">
      <c r="H26967" s="12"/>
      <c r="J26967" s="29"/>
      <c r="K26967" s="45"/>
      <c r="L26967" s="45"/>
      <c r="M26967" s="45"/>
    </row>
    <row r="26968" spans="8:13" s="28" customFormat="1" x14ac:dyDescent="0.2">
      <c r="H26968" s="12"/>
      <c r="J26968" s="29"/>
      <c r="K26968" s="45"/>
      <c r="L26968" s="45"/>
      <c r="M26968" s="45"/>
    </row>
    <row r="26969" spans="8:13" s="28" customFormat="1" x14ac:dyDescent="0.2">
      <c r="H26969" s="12"/>
      <c r="J26969" s="29"/>
      <c r="K26969" s="45"/>
      <c r="L26969" s="45"/>
      <c r="M26969" s="45"/>
    </row>
    <row r="26970" spans="8:13" s="28" customFormat="1" x14ac:dyDescent="0.2">
      <c r="H26970" s="12"/>
      <c r="J26970" s="29"/>
      <c r="K26970" s="45"/>
      <c r="L26970" s="45"/>
      <c r="M26970" s="45"/>
    </row>
    <row r="26971" spans="8:13" s="28" customFormat="1" x14ac:dyDescent="0.2">
      <c r="H26971" s="12"/>
      <c r="J26971" s="29"/>
      <c r="K26971" s="45"/>
      <c r="L26971" s="45"/>
      <c r="M26971" s="45"/>
    </row>
    <row r="26972" spans="8:13" s="28" customFormat="1" x14ac:dyDescent="0.2">
      <c r="H26972" s="12"/>
      <c r="J26972" s="29"/>
      <c r="K26972" s="45"/>
      <c r="L26972" s="45"/>
      <c r="M26972" s="45"/>
    </row>
    <row r="26973" spans="8:13" s="28" customFormat="1" x14ac:dyDescent="0.2">
      <c r="H26973" s="12"/>
      <c r="J26973" s="29"/>
      <c r="K26973" s="45"/>
      <c r="L26973" s="45"/>
      <c r="M26973" s="45"/>
    </row>
    <row r="26974" spans="8:13" s="28" customFormat="1" x14ac:dyDescent="0.2">
      <c r="H26974" s="12"/>
      <c r="J26974" s="29"/>
      <c r="K26974" s="45"/>
      <c r="L26974" s="45"/>
      <c r="M26974" s="45"/>
    </row>
    <row r="26975" spans="8:13" s="28" customFormat="1" x14ac:dyDescent="0.2">
      <c r="H26975" s="12"/>
      <c r="J26975" s="29"/>
      <c r="K26975" s="45"/>
      <c r="L26975" s="45"/>
      <c r="M26975" s="45"/>
    </row>
    <row r="26976" spans="8:13" s="28" customFormat="1" x14ac:dyDescent="0.2">
      <c r="H26976" s="12"/>
      <c r="J26976" s="29"/>
      <c r="K26976" s="45"/>
      <c r="L26976" s="45"/>
      <c r="M26976" s="45"/>
    </row>
    <row r="26977" spans="8:13" s="28" customFormat="1" x14ac:dyDescent="0.2">
      <c r="H26977" s="12"/>
      <c r="J26977" s="29"/>
      <c r="K26977" s="45"/>
      <c r="L26977" s="45"/>
      <c r="M26977" s="45"/>
    </row>
    <row r="26978" spans="8:13" s="28" customFormat="1" x14ac:dyDescent="0.2">
      <c r="H26978" s="12"/>
      <c r="J26978" s="29"/>
      <c r="K26978" s="45"/>
      <c r="L26978" s="45"/>
      <c r="M26978" s="45"/>
    </row>
    <row r="26979" spans="8:13" s="28" customFormat="1" x14ac:dyDescent="0.2">
      <c r="H26979" s="12"/>
      <c r="J26979" s="29"/>
      <c r="K26979" s="45"/>
      <c r="L26979" s="45"/>
      <c r="M26979" s="45"/>
    </row>
    <row r="26980" spans="8:13" s="28" customFormat="1" x14ac:dyDescent="0.2">
      <c r="H26980" s="12"/>
      <c r="J26980" s="29"/>
      <c r="K26980" s="45"/>
      <c r="L26980" s="45"/>
      <c r="M26980" s="45"/>
    </row>
    <row r="26981" spans="8:13" s="28" customFormat="1" x14ac:dyDescent="0.2">
      <c r="H26981" s="12"/>
      <c r="J26981" s="29"/>
      <c r="K26981" s="45"/>
      <c r="L26981" s="45"/>
      <c r="M26981" s="45"/>
    </row>
    <row r="26982" spans="8:13" s="28" customFormat="1" x14ac:dyDescent="0.2">
      <c r="H26982" s="12"/>
      <c r="J26982" s="29"/>
      <c r="K26982" s="45"/>
      <c r="L26982" s="45"/>
      <c r="M26982" s="45"/>
    </row>
    <row r="26983" spans="8:13" s="28" customFormat="1" x14ac:dyDescent="0.2">
      <c r="H26983" s="12"/>
      <c r="J26983" s="29"/>
      <c r="K26983" s="45"/>
      <c r="L26983" s="45"/>
      <c r="M26983" s="45"/>
    </row>
    <row r="26984" spans="8:13" s="28" customFormat="1" x14ac:dyDescent="0.2">
      <c r="H26984" s="12"/>
      <c r="J26984" s="29"/>
      <c r="K26984" s="45"/>
      <c r="L26984" s="45"/>
      <c r="M26984" s="45"/>
    </row>
    <row r="26985" spans="8:13" s="28" customFormat="1" x14ac:dyDescent="0.2">
      <c r="H26985" s="12"/>
      <c r="J26985" s="29"/>
      <c r="K26985" s="45"/>
      <c r="L26985" s="45"/>
      <c r="M26985" s="45"/>
    </row>
    <row r="26986" spans="8:13" s="28" customFormat="1" x14ac:dyDescent="0.2">
      <c r="H26986" s="12"/>
      <c r="J26986" s="29"/>
      <c r="K26986" s="45"/>
      <c r="L26986" s="45"/>
      <c r="M26986" s="45"/>
    </row>
    <row r="26987" spans="8:13" s="28" customFormat="1" x14ac:dyDescent="0.2">
      <c r="H26987" s="12"/>
      <c r="J26987" s="29"/>
      <c r="K26987" s="45"/>
      <c r="L26987" s="45"/>
      <c r="M26987" s="45"/>
    </row>
    <row r="26988" spans="8:13" s="28" customFormat="1" x14ac:dyDescent="0.2">
      <c r="H26988" s="12"/>
      <c r="J26988" s="29"/>
      <c r="K26988" s="45"/>
      <c r="L26988" s="45"/>
      <c r="M26988" s="45"/>
    </row>
    <row r="26989" spans="8:13" s="28" customFormat="1" x14ac:dyDescent="0.2">
      <c r="H26989" s="12"/>
      <c r="J26989" s="29"/>
      <c r="K26989" s="45"/>
      <c r="L26989" s="45"/>
      <c r="M26989" s="45"/>
    </row>
    <row r="26990" spans="8:13" s="28" customFormat="1" x14ac:dyDescent="0.2">
      <c r="H26990" s="12"/>
      <c r="J26990" s="29"/>
      <c r="K26990" s="45"/>
      <c r="L26990" s="45"/>
      <c r="M26990" s="45"/>
    </row>
    <row r="26991" spans="8:13" s="28" customFormat="1" x14ac:dyDescent="0.2">
      <c r="H26991" s="12"/>
      <c r="J26991" s="29"/>
      <c r="K26991" s="45"/>
      <c r="L26991" s="45"/>
      <c r="M26991" s="45"/>
    </row>
    <row r="26992" spans="8:13" s="28" customFormat="1" x14ac:dyDescent="0.2">
      <c r="H26992" s="12"/>
      <c r="J26992" s="29"/>
      <c r="K26992" s="45"/>
      <c r="L26992" s="45"/>
      <c r="M26992" s="45"/>
    </row>
    <row r="26993" spans="8:13" s="28" customFormat="1" x14ac:dyDescent="0.2">
      <c r="H26993" s="12"/>
      <c r="J26993" s="29"/>
      <c r="K26993" s="45"/>
      <c r="L26993" s="45"/>
      <c r="M26993" s="45"/>
    </row>
    <row r="26994" spans="8:13" s="28" customFormat="1" x14ac:dyDescent="0.2">
      <c r="H26994" s="12"/>
      <c r="J26994" s="29"/>
      <c r="K26994" s="45"/>
      <c r="L26994" s="45"/>
      <c r="M26994" s="45"/>
    </row>
    <row r="26995" spans="8:13" s="28" customFormat="1" x14ac:dyDescent="0.2">
      <c r="H26995" s="12"/>
      <c r="J26995" s="29"/>
      <c r="K26995" s="45"/>
      <c r="L26995" s="45"/>
      <c r="M26995" s="45"/>
    </row>
    <row r="26996" spans="8:13" s="28" customFormat="1" x14ac:dyDescent="0.2">
      <c r="H26996" s="12"/>
      <c r="J26996" s="29"/>
      <c r="K26996" s="45"/>
      <c r="L26996" s="45"/>
      <c r="M26996" s="45"/>
    </row>
    <row r="26997" spans="8:13" s="28" customFormat="1" x14ac:dyDescent="0.2">
      <c r="H26997" s="12"/>
      <c r="J26997" s="29"/>
      <c r="K26997" s="45"/>
      <c r="L26997" s="45"/>
      <c r="M26997" s="45"/>
    </row>
    <row r="26998" spans="8:13" s="28" customFormat="1" x14ac:dyDescent="0.2">
      <c r="H26998" s="12"/>
      <c r="J26998" s="29"/>
      <c r="K26998" s="45"/>
      <c r="L26998" s="45"/>
      <c r="M26998" s="45"/>
    </row>
    <row r="26999" spans="8:13" s="28" customFormat="1" x14ac:dyDescent="0.2">
      <c r="H26999" s="12"/>
      <c r="J26999" s="29"/>
      <c r="K26999" s="45"/>
      <c r="L26999" s="45"/>
      <c r="M26999" s="45"/>
    </row>
    <row r="27000" spans="8:13" s="28" customFormat="1" x14ac:dyDescent="0.2">
      <c r="H27000" s="12"/>
      <c r="J27000" s="29"/>
      <c r="K27000" s="45"/>
      <c r="L27000" s="45"/>
      <c r="M27000" s="45"/>
    </row>
    <row r="27001" spans="8:13" s="28" customFormat="1" x14ac:dyDescent="0.2">
      <c r="H27001" s="12"/>
      <c r="J27001" s="29"/>
      <c r="K27001" s="45"/>
      <c r="L27001" s="45"/>
      <c r="M27001" s="45"/>
    </row>
    <row r="27002" spans="8:13" s="28" customFormat="1" x14ac:dyDescent="0.2">
      <c r="H27002" s="12"/>
      <c r="J27002" s="29"/>
      <c r="K27002" s="45"/>
      <c r="L27002" s="45"/>
      <c r="M27002" s="45"/>
    </row>
    <row r="27003" spans="8:13" s="28" customFormat="1" x14ac:dyDescent="0.2">
      <c r="H27003" s="12"/>
      <c r="J27003" s="29"/>
      <c r="K27003" s="45"/>
      <c r="L27003" s="45"/>
      <c r="M27003" s="45"/>
    </row>
    <row r="27004" spans="8:13" s="28" customFormat="1" x14ac:dyDescent="0.2">
      <c r="H27004" s="12"/>
      <c r="J27004" s="29"/>
      <c r="K27004" s="45"/>
      <c r="L27004" s="45"/>
      <c r="M27004" s="45"/>
    </row>
    <row r="27005" spans="8:13" s="28" customFormat="1" x14ac:dyDescent="0.2">
      <c r="H27005" s="12"/>
      <c r="J27005" s="29"/>
      <c r="K27005" s="45"/>
      <c r="L27005" s="45"/>
      <c r="M27005" s="45"/>
    </row>
    <row r="27006" spans="8:13" s="28" customFormat="1" x14ac:dyDescent="0.2">
      <c r="H27006" s="12"/>
      <c r="J27006" s="29"/>
      <c r="K27006" s="45"/>
      <c r="L27006" s="45"/>
      <c r="M27006" s="45"/>
    </row>
    <row r="27007" spans="8:13" s="28" customFormat="1" x14ac:dyDescent="0.2">
      <c r="H27007" s="12"/>
      <c r="J27007" s="29"/>
      <c r="K27007" s="45"/>
      <c r="L27007" s="45"/>
      <c r="M27007" s="45"/>
    </row>
    <row r="27008" spans="8:13" s="28" customFormat="1" x14ac:dyDescent="0.2">
      <c r="H27008" s="12"/>
      <c r="J27008" s="29"/>
      <c r="K27008" s="45"/>
      <c r="L27008" s="45"/>
      <c r="M27008" s="45"/>
    </row>
    <row r="27009" spans="8:13" s="28" customFormat="1" x14ac:dyDescent="0.2">
      <c r="H27009" s="12"/>
      <c r="J27009" s="29"/>
      <c r="K27009" s="45"/>
      <c r="L27009" s="45"/>
      <c r="M27009" s="45"/>
    </row>
    <row r="27010" spans="8:13" s="28" customFormat="1" x14ac:dyDescent="0.2">
      <c r="H27010" s="12"/>
      <c r="J27010" s="29"/>
      <c r="K27010" s="45"/>
      <c r="L27010" s="45"/>
      <c r="M27010" s="45"/>
    </row>
    <row r="27011" spans="8:13" s="28" customFormat="1" x14ac:dyDescent="0.2">
      <c r="H27011" s="12"/>
      <c r="J27011" s="29"/>
      <c r="K27011" s="45"/>
      <c r="L27011" s="45"/>
      <c r="M27011" s="45"/>
    </row>
    <row r="27012" spans="8:13" s="28" customFormat="1" x14ac:dyDescent="0.2">
      <c r="H27012" s="12"/>
      <c r="J27012" s="29"/>
      <c r="K27012" s="45"/>
      <c r="L27012" s="45"/>
      <c r="M27012" s="45"/>
    </row>
    <row r="27013" spans="8:13" s="28" customFormat="1" x14ac:dyDescent="0.2">
      <c r="H27013" s="12"/>
      <c r="J27013" s="29"/>
      <c r="K27013" s="45"/>
      <c r="L27013" s="45"/>
      <c r="M27013" s="45"/>
    </row>
    <row r="27014" spans="8:13" s="28" customFormat="1" x14ac:dyDescent="0.2">
      <c r="H27014" s="12"/>
      <c r="J27014" s="29"/>
      <c r="K27014" s="45"/>
      <c r="L27014" s="45"/>
      <c r="M27014" s="45"/>
    </row>
    <row r="27015" spans="8:13" s="28" customFormat="1" x14ac:dyDescent="0.2">
      <c r="H27015" s="12"/>
      <c r="J27015" s="29"/>
      <c r="K27015" s="45"/>
      <c r="L27015" s="45"/>
      <c r="M27015" s="45"/>
    </row>
    <row r="27016" spans="8:13" s="28" customFormat="1" x14ac:dyDescent="0.2">
      <c r="H27016" s="12"/>
      <c r="J27016" s="29"/>
      <c r="K27016" s="45"/>
      <c r="L27016" s="45"/>
      <c r="M27016" s="45"/>
    </row>
    <row r="27017" spans="8:13" s="28" customFormat="1" x14ac:dyDescent="0.2">
      <c r="H27017" s="12"/>
      <c r="J27017" s="29"/>
      <c r="K27017" s="45"/>
      <c r="L27017" s="45"/>
      <c r="M27017" s="45"/>
    </row>
    <row r="27018" spans="8:13" s="28" customFormat="1" x14ac:dyDescent="0.2">
      <c r="H27018" s="12"/>
      <c r="J27018" s="29"/>
      <c r="K27018" s="45"/>
      <c r="L27018" s="45"/>
      <c r="M27018" s="45"/>
    </row>
    <row r="27019" spans="8:13" s="28" customFormat="1" x14ac:dyDescent="0.2">
      <c r="H27019" s="12"/>
      <c r="J27019" s="29"/>
      <c r="K27019" s="45"/>
      <c r="L27019" s="45"/>
      <c r="M27019" s="45"/>
    </row>
    <row r="27020" spans="8:13" s="28" customFormat="1" x14ac:dyDescent="0.2">
      <c r="H27020" s="12"/>
      <c r="J27020" s="29"/>
      <c r="K27020" s="45"/>
      <c r="L27020" s="45"/>
      <c r="M27020" s="45"/>
    </row>
    <row r="27021" spans="8:13" s="28" customFormat="1" x14ac:dyDescent="0.2">
      <c r="H27021" s="12"/>
      <c r="J27021" s="29"/>
      <c r="K27021" s="45"/>
      <c r="L27021" s="45"/>
      <c r="M27021" s="45"/>
    </row>
    <row r="27022" spans="8:13" s="28" customFormat="1" x14ac:dyDescent="0.2">
      <c r="H27022" s="12"/>
      <c r="J27022" s="29"/>
      <c r="K27022" s="45"/>
      <c r="L27022" s="45"/>
      <c r="M27022" s="45"/>
    </row>
    <row r="27023" spans="8:13" s="28" customFormat="1" x14ac:dyDescent="0.2">
      <c r="H27023" s="12"/>
      <c r="J27023" s="29"/>
      <c r="K27023" s="45"/>
      <c r="L27023" s="45"/>
      <c r="M27023" s="45"/>
    </row>
    <row r="27024" spans="8:13" s="28" customFormat="1" x14ac:dyDescent="0.2">
      <c r="H27024" s="12"/>
      <c r="J27024" s="29"/>
      <c r="K27024" s="45"/>
      <c r="L27024" s="45"/>
      <c r="M27024" s="45"/>
    </row>
    <row r="27025" spans="8:13" s="28" customFormat="1" x14ac:dyDescent="0.2">
      <c r="H27025" s="12"/>
      <c r="J27025" s="29"/>
      <c r="K27025" s="45"/>
      <c r="L27025" s="45"/>
      <c r="M27025" s="45"/>
    </row>
    <row r="27026" spans="8:13" s="28" customFormat="1" x14ac:dyDescent="0.2">
      <c r="H27026" s="12"/>
      <c r="J27026" s="29"/>
      <c r="K27026" s="45"/>
      <c r="L27026" s="45"/>
      <c r="M27026" s="45"/>
    </row>
    <row r="27027" spans="8:13" s="28" customFormat="1" x14ac:dyDescent="0.2">
      <c r="H27027" s="12"/>
      <c r="J27027" s="29"/>
      <c r="K27027" s="45"/>
      <c r="L27027" s="45"/>
      <c r="M27027" s="45"/>
    </row>
    <row r="27028" spans="8:13" s="28" customFormat="1" x14ac:dyDescent="0.2">
      <c r="H27028" s="12"/>
      <c r="J27028" s="29"/>
      <c r="K27028" s="45"/>
      <c r="L27028" s="45"/>
      <c r="M27028" s="45"/>
    </row>
    <row r="27029" spans="8:13" s="28" customFormat="1" x14ac:dyDescent="0.2">
      <c r="H27029" s="12"/>
      <c r="J27029" s="29"/>
      <c r="K27029" s="45"/>
      <c r="L27029" s="45"/>
      <c r="M27029" s="45"/>
    </row>
    <row r="27030" spans="8:13" s="28" customFormat="1" x14ac:dyDescent="0.2">
      <c r="H27030" s="12"/>
      <c r="J27030" s="29"/>
      <c r="K27030" s="45"/>
      <c r="L27030" s="45"/>
      <c r="M27030" s="45"/>
    </row>
    <row r="27031" spans="8:13" s="28" customFormat="1" x14ac:dyDescent="0.2">
      <c r="H27031" s="12"/>
      <c r="J27031" s="29"/>
      <c r="K27031" s="45"/>
      <c r="L27031" s="45"/>
      <c r="M27031" s="45"/>
    </row>
    <row r="27032" spans="8:13" s="28" customFormat="1" x14ac:dyDescent="0.2">
      <c r="H27032" s="12"/>
      <c r="J27032" s="29"/>
      <c r="K27032" s="45"/>
      <c r="L27032" s="45"/>
      <c r="M27032" s="45"/>
    </row>
    <row r="27033" spans="8:13" s="28" customFormat="1" x14ac:dyDescent="0.2">
      <c r="H27033" s="12"/>
      <c r="J27033" s="29"/>
      <c r="K27033" s="45"/>
      <c r="L27033" s="45"/>
      <c r="M27033" s="45"/>
    </row>
    <row r="27034" spans="8:13" s="28" customFormat="1" x14ac:dyDescent="0.2">
      <c r="H27034" s="12"/>
      <c r="J27034" s="29"/>
      <c r="K27034" s="45"/>
      <c r="L27034" s="45"/>
      <c r="M27034" s="45"/>
    </row>
    <row r="27035" spans="8:13" s="28" customFormat="1" x14ac:dyDescent="0.2">
      <c r="H27035" s="12"/>
      <c r="J27035" s="29"/>
      <c r="K27035" s="45"/>
      <c r="L27035" s="45"/>
      <c r="M27035" s="45"/>
    </row>
    <row r="27036" spans="8:13" s="28" customFormat="1" x14ac:dyDescent="0.2">
      <c r="H27036" s="12"/>
      <c r="J27036" s="29"/>
      <c r="K27036" s="45"/>
      <c r="L27036" s="45"/>
      <c r="M27036" s="45"/>
    </row>
    <row r="27037" spans="8:13" s="28" customFormat="1" x14ac:dyDescent="0.2">
      <c r="H27037" s="12"/>
      <c r="J27037" s="29"/>
      <c r="K27037" s="45"/>
      <c r="L27037" s="45"/>
      <c r="M27037" s="45"/>
    </row>
    <row r="27038" spans="8:13" s="28" customFormat="1" x14ac:dyDescent="0.2">
      <c r="H27038" s="12"/>
      <c r="J27038" s="29"/>
      <c r="K27038" s="45"/>
      <c r="L27038" s="45"/>
      <c r="M27038" s="45"/>
    </row>
    <row r="27039" spans="8:13" s="28" customFormat="1" x14ac:dyDescent="0.2">
      <c r="H27039" s="12"/>
      <c r="J27039" s="29"/>
      <c r="K27039" s="45"/>
      <c r="L27039" s="45"/>
      <c r="M27039" s="45"/>
    </row>
    <row r="27040" spans="8:13" s="28" customFormat="1" x14ac:dyDescent="0.2">
      <c r="H27040" s="12"/>
      <c r="J27040" s="29"/>
      <c r="K27040" s="45"/>
      <c r="L27040" s="45"/>
      <c r="M27040" s="45"/>
    </row>
    <row r="27041" spans="8:13" s="28" customFormat="1" x14ac:dyDescent="0.2">
      <c r="H27041" s="12"/>
      <c r="J27041" s="29"/>
      <c r="K27041" s="45"/>
      <c r="L27041" s="45"/>
      <c r="M27041" s="45"/>
    </row>
    <row r="27042" spans="8:13" s="28" customFormat="1" x14ac:dyDescent="0.2">
      <c r="H27042" s="12"/>
      <c r="J27042" s="29"/>
      <c r="K27042" s="45"/>
      <c r="L27042" s="45"/>
      <c r="M27042" s="45"/>
    </row>
    <row r="27043" spans="8:13" s="28" customFormat="1" x14ac:dyDescent="0.2">
      <c r="H27043" s="12"/>
      <c r="J27043" s="29"/>
      <c r="K27043" s="45"/>
      <c r="L27043" s="45"/>
      <c r="M27043" s="45"/>
    </row>
    <row r="27044" spans="8:13" s="28" customFormat="1" x14ac:dyDescent="0.2">
      <c r="H27044" s="12"/>
      <c r="J27044" s="29"/>
      <c r="K27044" s="45"/>
      <c r="L27044" s="45"/>
      <c r="M27044" s="45"/>
    </row>
    <row r="27045" spans="8:13" s="28" customFormat="1" x14ac:dyDescent="0.2">
      <c r="H27045" s="12"/>
      <c r="J27045" s="29"/>
      <c r="K27045" s="45"/>
      <c r="L27045" s="45"/>
      <c r="M27045" s="45"/>
    </row>
    <row r="27046" spans="8:13" s="28" customFormat="1" x14ac:dyDescent="0.2">
      <c r="H27046" s="12"/>
      <c r="J27046" s="29"/>
      <c r="K27046" s="45"/>
      <c r="L27046" s="45"/>
      <c r="M27046" s="45"/>
    </row>
    <row r="27047" spans="8:13" s="28" customFormat="1" x14ac:dyDescent="0.2">
      <c r="H27047" s="12"/>
      <c r="J27047" s="29"/>
      <c r="K27047" s="45"/>
      <c r="L27047" s="45"/>
      <c r="M27047" s="45"/>
    </row>
    <row r="27048" spans="8:13" s="28" customFormat="1" x14ac:dyDescent="0.2">
      <c r="H27048" s="12"/>
      <c r="J27048" s="29"/>
      <c r="K27048" s="45"/>
      <c r="L27048" s="45"/>
      <c r="M27048" s="45"/>
    </row>
    <row r="27049" spans="8:13" s="28" customFormat="1" x14ac:dyDescent="0.2">
      <c r="H27049" s="12"/>
      <c r="J27049" s="29"/>
      <c r="K27049" s="45"/>
      <c r="L27049" s="45"/>
      <c r="M27049" s="45"/>
    </row>
    <row r="27050" spans="8:13" s="28" customFormat="1" x14ac:dyDescent="0.2">
      <c r="H27050" s="12"/>
      <c r="J27050" s="29"/>
      <c r="K27050" s="45"/>
      <c r="L27050" s="45"/>
      <c r="M27050" s="45"/>
    </row>
    <row r="27051" spans="8:13" s="28" customFormat="1" x14ac:dyDescent="0.2">
      <c r="H27051" s="12"/>
      <c r="J27051" s="29"/>
      <c r="K27051" s="45"/>
      <c r="L27051" s="45"/>
      <c r="M27051" s="45"/>
    </row>
    <row r="27052" spans="8:13" s="28" customFormat="1" x14ac:dyDescent="0.2">
      <c r="H27052" s="12"/>
      <c r="J27052" s="29"/>
      <c r="K27052" s="45"/>
      <c r="L27052" s="45"/>
      <c r="M27052" s="45"/>
    </row>
    <row r="27053" spans="8:13" s="28" customFormat="1" x14ac:dyDescent="0.2">
      <c r="H27053" s="12"/>
      <c r="J27053" s="29"/>
      <c r="K27053" s="45"/>
      <c r="L27053" s="45"/>
      <c r="M27053" s="45"/>
    </row>
    <row r="27054" spans="8:13" s="28" customFormat="1" x14ac:dyDescent="0.2">
      <c r="H27054" s="12"/>
      <c r="J27054" s="29"/>
      <c r="K27054" s="45"/>
      <c r="L27054" s="45"/>
      <c r="M27054" s="45"/>
    </row>
    <row r="27055" spans="8:13" s="28" customFormat="1" x14ac:dyDescent="0.2">
      <c r="H27055" s="12"/>
      <c r="J27055" s="29"/>
      <c r="K27055" s="45"/>
      <c r="L27055" s="45"/>
      <c r="M27055" s="45"/>
    </row>
    <row r="27056" spans="8:13" s="28" customFormat="1" x14ac:dyDescent="0.2">
      <c r="H27056" s="12"/>
      <c r="J27056" s="29"/>
      <c r="K27056" s="45"/>
      <c r="L27056" s="45"/>
      <c r="M27056" s="45"/>
    </row>
    <row r="27057" spans="8:13" s="28" customFormat="1" x14ac:dyDescent="0.2">
      <c r="H27057" s="12"/>
      <c r="J27057" s="29"/>
      <c r="K27057" s="45"/>
      <c r="L27057" s="45"/>
      <c r="M27057" s="45"/>
    </row>
    <row r="27058" spans="8:13" s="28" customFormat="1" x14ac:dyDescent="0.2">
      <c r="H27058" s="12"/>
      <c r="J27058" s="29"/>
      <c r="K27058" s="45"/>
      <c r="L27058" s="45"/>
      <c r="M27058" s="45"/>
    </row>
    <row r="27059" spans="8:13" s="28" customFormat="1" x14ac:dyDescent="0.2">
      <c r="H27059" s="12"/>
      <c r="J27059" s="29"/>
      <c r="K27059" s="45"/>
      <c r="L27059" s="45"/>
      <c r="M27059" s="45"/>
    </row>
    <row r="27060" spans="8:13" s="28" customFormat="1" x14ac:dyDescent="0.2">
      <c r="H27060" s="12"/>
      <c r="J27060" s="29"/>
      <c r="K27060" s="45"/>
      <c r="L27060" s="45"/>
      <c r="M27060" s="45"/>
    </row>
    <row r="27061" spans="8:13" s="28" customFormat="1" x14ac:dyDescent="0.2">
      <c r="H27061" s="12"/>
      <c r="J27061" s="29"/>
      <c r="K27061" s="45"/>
      <c r="L27061" s="45"/>
      <c r="M27061" s="45"/>
    </row>
    <row r="27062" spans="8:13" s="28" customFormat="1" x14ac:dyDescent="0.2">
      <c r="H27062" s="12"/>
      <c r="J27062" s="29"/>
      <c r="K27062" s="45"/>
      <c r="L27062" s="45"/>
      <c r="M27062" s="45"/>
    </row>
    <row r="27063" spans="8:13" s="28" customFormat="1" x14ac:dyDescent="0.2">
      <c r="H27063" s="12"/>
      <c r="J27063" s="29"/>
      <c r="K27063" s="45"/>
      <c r="L27063" s="45"/>
      <c r="M27063" s="45"/>
    </row>
    <row r="27064" spans="8:13" s="28" customFormat="1" x14ac:dyDescent="0.2">
      <c r="H27064" s="12"/>
      <c r="J27064" s="29"/>
      <c r="K27064" s="45"/>
      <c r="L27064" s="45"/>
      <c r="M27064" s="45"/>
    </row>
    <row r="27065" spans="8:13" s="28" customFormat="1" x14ac:dyDescent="0.2">
      <c r="H27065" s="12"/>
      <c r="J27065" s="29"/>
      <c r="K27065" s="45"/>
      <c r="L27065" s="45"/>
      <c r="M27065" s="45"/>
    </row>
    <row r="27066" spans="8:13" s="28" customFormat="1" x14ac:dyDescent="0.2">
      <c r="H27066" s="12"/>
      <c r="J27066" s="29"/>
      <c r="K27066" s="45"/>
      <c r="L27066" s="45"/>
      <c r="M27066" s="45"/>
    </row>
    <row r="27067" spans="8:13" s="28" customFormat="1" x14ac:dyDescent="0.2">
      <c r="H27067" s="12"/>
      <c r="J27067" s="29"/>
      <c r="K27067" s="45"/>
      <c r="L27067" s="45"/>
      <c r="M27067" s="45"/>
    </row>
    <row r="27068" spans="8:13" s="28" customFormat="1" x14ac:dyDescent="0.2">
      <c r="H27068" s="12"/>
      <c r="J27068" s="29"/>
      <c r="K27068" s="45"/>
      <c r="L27068" s="45"/>
      <c r="M27068" s="45"/>
    </row>
    <row r="27069" spans="8:13" s="28" customFormat="1" x14ac:dyDescent="0.2">
      <c r="H27069" s="12"/>
      <c r="J27069" s="29"/>
      <c r="K27069" s="45"/>
      <c r="L27069" s="45"/>
      <c r="M27069" s="45"/>
    </row>
    <row r="27070" spans="8:13" s="28" customFormat="1" x14ac:dyDescent="0.2">
      <c r="H27070" s="12"/>
      <c r="J27070" s="29"/>
      <c r="K27070" s="45"/>
      <c r="L27070" s="45"/>
      <c r="M27070" s="45"/>
    </row>
    <row r="27071" spans="8:13" s="28" customFormat="1" x14ac:dyDescent="0.2">
      <c r="H27071" s="12"/>
      <c r="J27071" s="29"/>
      <c r="K27071" s="45"/>
      <c r="L27071" s="45"/>
      <c r="M27071" s="45"/>
    </row>
    <row r="27072" spans="8:13" s="28" customFormat="1" x14ac:dyDescent="0.2">
      <c r="H27072" s="12"/>
      <c r="J27072" s="29"/>
      <c r="K27072" s="45"/>
      <c r="L27072" s="45"/>
      <c r="M27072" s="45"/>
    </row>
    <row r="27073" spans="8:13" s="28" customFormat="1" x14ac:dyDescent="0.2">
      <c r="H27073" s="12"/>
      <c r="J27073" s="29"/>
      <c r="K27073" s="45"/>
      <c r="L27073" s="45"/>
      <c r="M27073" s="45"/>
    </row>
    <row r="27074" spans="8:13" s="28" customFormat="1" x14ac:dyDescent="0.2">
      <c r="H27074" s="12"/>
      <c r="J27074" s="29"/>
      <c r="K27074" s="45"/>
      <c r="L27074" s="45"/>
      <c r="M27074" s="45"/>
    </row>
    <row r="27075" spans="8:13" s="28" customFormat="1" x14ac:dyDescent="0.2">
      <c r="H27075" s="12"/>
      <c r="J27075" s="29"/>
      <c r="K27075" s="45"/>
      <c r="L27075" s="45"/>
      <c r="M27075" s="45"/>
    </row>
    <row r="27076" spans="8:13" s="28" customFormat="1" x14ac:dyDescent="0.2">
      <c r="H27076" s="12"/>
      <c r="J27076" s="29"/>
      <c r="K27076" s="45"/>
      <c r="L27076" s="45"/>
      <c r="M27076" s="45"/>
    </row>
    <row r="27077" spans="8:13" s="28" customFormat="1" x14ac:dyDescent="0.2">
      <c r="H27077" s="12"/>
      <c r="J27077" s="29"/>
      <c r="K27077" s="45"/>
      <c r="L27077" s="45"/>
      <c r="M27077" s="45"/>
    </row>
    <row r="27078" spans="8:13" s="28" customFormat="1" x14ac:dyDescent="0.2">
      <c r="H27078" s="12"/>
      <c r="J27078" s="29"/>
      <c r="K27078" s="45"/>
      <c r="L27078" s="45"/>
      <c r="M27078" s="45"/>
    </row>
    <row r="27079" spans="8:13" s="28" customFormat="1" x14ac:dyDescent="0.2">
      <c r="H27079" s="12"/>
      <c r="J27079" s="29"/>
      <c r="K27079" s="45"/>
      <c r="L27079" s="45"/>
      <c r="M27079" s="45"/>
    </row>
    <row r="27080" spans="8:13" s="28" customFormat="1" x14ac:dyDescent="0.2">
      <c r="H27080" s="12"/>
      <c r="J27080" s="29"/>
      <c r="K27080" s="45"/>
      <c r="L27080" s="45"/>
      <c r="M27080" s="45"/>
    </row>
    <row r="27081" spans="8:13" s="28" customFormat="1" x14ac:dyDescent="0.2">
      <c r="H27081" s="12"/>
      <c r="J27081" s="29"/>
      <c r="K27081" s="45"/>
      <c r="L27081" s="45"/>
      <c r="M27081" s="45"/>
    </row>
    <row r="27082" spans="8:13" s="28" customFormat="1" x14ac:dyDescent="0.2">
      <c r="H27082" s="12"/>
      <c r="J27082" s="29"/>
      <c r="K27082" s="45"/>
      <c r="L27082" s="45"/>
      <c r="M27082" s="45"/>
    </row>
    <row r="27083" spans="8:13" s="28" customFormat="1" x14ac:dyDescent="0.2">
      <c r="H27083" s="12"/>
      <c r="J27083" s="29"/>
      <c r="K27083" s="45"/>
      <c r="L27083" s="45"/>
      <c r="M27083" s="45"/>
    </row>
    <row r="27084" spans="8:13" s="28" customFormat="1" x14ac:dyDescent="0.2">
      <c r="H27084" s="12"/>
      <c r="J27084" s="29"/>
      <c r="K27084" s="45"/>
      <c r="L27084" s="45"/>
      <c r="M27084" s="45"/>
    </row>
    <row r="27085" spans="8:13" s="28" customFormat="1" x14ac:dyDescent="0.2">
      <c r="H27085" s="12"/>
      <c r="J27085" s="29"/>
      <c r="K27085" s="45"/>
      <c r="L27085" s="45"/>
      <c r="M27085" s="45"/>
    </row>
    <row r="27086" spans="8:13" s="28" customFormat="1" x14ac:dyDescent="0.2">
      <c r="H27086" s="12"/>
      <c r="J27086" s="29"/>
      <c r="K27086" s="45"/>
      <c r="L27086" s="45"/>
      <c r="M27086" s="45"/>
    </row>
    <row r="27087" spans="8:13" s="28" customFormat="1" x14ac:dyDescent="0.2">
      <c r="H27087" s="12"/>
      <c r="J27087" s="29"/>
      <c r="K27087" s="45"/>
      <c r="L27087" s="45"/>
      <c r="M27087" s="45"/>
    </row>
    <row r="27088" spans="8:13" s="28" customFormat="1" x14ac:dyDescent="0.2">
      <c r="H27088" s="12"/>
      <c r="J27088" s="29"/>
      <c r="K27088" s="45"/>
      <c r="L27088" s="45"/>
      <c r="M27088" s="45"/>
    </row>
    <row r="27089" spans="8:13" s="28" customFormat="1" x14ac:dyDescent="0.2">
      <c r="H27089" s="12"/>
      <c r="J27089" s="29"/>
      <c r="K27089" s="45"/>
      <c r="L27089" s="45"/>
      <c r="M27089" s="45"/>
    </row>
    <row r="27090" spans="8:13" s="28" customFormat="1" x14ac:dyDescent="0.2">
      <c r="H27090" s="12"/>
      <c r="J27090" s="29"/>
      <c r="K27090" s="45"/>
      <c r="L27090" s="45"/>
      <c r="M27090" s="45"/>
    </row>
    <row r="27091" spans="8:13" s="28" customFormat="1" x14ac:dyDescent="0.2">
      <c r="H27091" s="12"/>
      <c r="J27091" s="29"/>
      <c r="K27091" s="45"/>
      <c r="L27091" s="45"/>
      <c r="M27091" s="45"/>
    </row>
    <row r="27092" spans="8:13" s="28" customFormat="1" x14ac:dyDescent="0.2">
      <c r="H27092" s="12"/>
      <c r="J27092" s="29"/>
      <c r="K27092" s="45"/>
      <c r="L27092" s="45"/>
      <c r="M27092" s="45"/>
    </row>
    <row r="27093" spans="8:13" s="28" customFormat="1" x14ac:dyDescent="0.2">
      <c r="H27093" s="12"/>
      <c r="J27093" s="29"/>
      <c r="K27093" s="45"/>
      <c r="L27093" s="45"/>
      <c r="M27093" s="45"/>
    </row>
    <row r="27094" spans="8:13" s="28" customFormat="1" x14ac:dyDescent="0.2">
      <c r="H27094" s="12"/>
      <c r="J27094" s="29"/>
      <c r="K27094" s="45"/>
      <c r="L27094" s="45"/>
      <c r="M27094" s="45"/>
    </row>
    <row r="27095" spans="8:13" s="28" customFormat="1" x14ac:dyDescent="0.2">
      <c r="H27095" s="12"/>
      <c r="J27095" s="29"/>
      <c r="K27095" s="45"/>
      <c r="L27095" s="45"/>
      <c r="M27095" s="45"/>
    </row>
    <row r="27096" spans="8:13" s="28" customFormat="1" x14ac:dyDescent="0.2">
      <c r="H27096" s="12"/>
      <c r="J27096" s="29"/>
      <c r="K27096" s="45"/>
      <c r="L27096" s="45"/>
      <c r="M27096" s="45"/>
    </row>
    <row r="27097" spans="8:13" s="28" customFormat="1" x14ac:dyDescent="0.2">
      <c r="H27097" s="12"/>
      <c r="J27097" s="29"/>
      <c r="K27097" s="45"/>
      <c r="L27097" s="45"/>
      <c r="M27097" s="45"/>
    </row>
    <row r="27098" spans="8:13" s="28" customFormat="1" x14ac:dyDescent="0.2">
      <c r="H27098" s="12"/>
      <c r="J27098" s="29"/>
      <c r="K27098" s="45"/>
      <c r="L27098" s="45"/>
      <c r="M27098" s="45"/>
    </row>
    <row r="27099" spans="8:13" s="28" customFormat="1" x14ac:dyDescent="0.2">
      <c r="H27099" s="12"/>
      <c r="J27099" s="29"/>
      <c r="K27099" s="45"/>
      <c r="L27099" s="45"/>
      <c r="M27099" s="45"/>
    </row>
    <row r="27100" spans="8:13" s="28" customFormat="1" x14ac:dyDescent="0.2">
      <c r="H27100" s="12"/>
      <c r="J27100" s="29"/>
      <c r="K27100" s="45"/>
      <c r="L27100" s="45"/>
      <c r="M27100" s="45"/>
    </row>
    <row r="27101" spans="8:13" s="28" customFormat="1" x14ac:dyDescent="0.2">
      <c r="H27101" s="12"/>
      <c r="J27101" s="29"/>
      <c r="K27101" s="45"/>
      <c r="L27101" s="45"/>
      <c r="M27101" s="45"/>
    </row>
    <row r="27102" spans="8:13" s="28" customFormat="1" x14ac:dyDescent="0.2">
      <c r="H27102" s="12"/>
      <c r="J27102" s="29"/>
      <c r="K27102" s="45"/>
      <c r="L27102" s="45"/>
      <c r="M27102" s="45"/>
    </row>
    <row r="27103" spans="8:13" s="28" customFormat="1" x14ac:dyDescent="0.2">
      <c r="H27103" s="12"/>
      <c r="J27103" s="29"/>
      <c r="K27103" s="45"/>
      <c r="L27103" s="45"/>
      <c r="M27103" s="45"/>
    </row>
    <row r="27104" spans="8:13" s="28" customFormat="1" x14ac:dyDescent="0.2">
      <c r="H27104" s="12"/>
      <c r="J27104" s="29"/>
      <c r="K27104" s="45"/>
      <c r="L27104" s="45"/>
      <c r="M27104" s="45"/>
    </row>
    <row r="27105" spans="8:13" s="28" customFormat="1" x14ac:dyDescent="0.2">
      <c r="H27105" s="12"/>
      <c r="J27105" s="29"/>
      <c r="K27105" s="45"/>
      <c r="L27105" s="45"/>
      <c r="M27105" s="45"/>
    </row>
    <row r="27106" spans="8:13" s="28" customFormat="1" x14ac:dyDescent="0.2">
      <c r="H27106" s="12"/>
      <c r="J27106" s="29"/>
      <c r="K27106" s="45"/>
      <c r="L27106" s="45"/>
      <c r="M27106" s="45"/>
    </row>
    <row r="27107" spans="8:13" s="28" customFormat="1" x14ac:dyDescent="0.2">
      <c r="H27107" s="12"/>
      <c r="J27107" s="29"/>
      <c r="K27107" s="45"/>
      <c r="L27107" s="45"/>
      <c r="M27107" s="45"/>
    </row>
    <row r="27108" spans="8:13" s="28" customFormat="1" x14ac:dyDescent="0.2">
      <c r="H27108" s="12"/>
      <c r="J27108" s="29"/>
      <c r="K27108" s="45"/>
      <c r="L27108" s="45"/>
      <c r="M27108" s="45"/>
    </row>
    <row r="27109" spans="8:13" s="28" customFormat="1" x14ac:dyDescent="0.2">
      <c r="H27109" s="12"/>
      <c r="J27109" s="29"/>
      <c r="K27109" s="45"/>
      <c r="L27109" s="45"/>
      <c r="M27109" s="45"/>
    </row>
    <row r="27110" spans="8:13" s="28" customFormat="1" x14ac:dyDescent="0.2">
      <c r="H27110" s="12"/>
      <c r="J27110" s="29"/>
      <c r="K27110" s="45"/>
      <c r="L27110" s="45"/>
      <c r="M27110" s="45"/>
    </row>
    <row r="27111" spans="8:13" s="28" customFormat="1" x14ac:dyDescent="0.2">
      <c r="H27111" s="12"/>
      <c r="J27111" s="29"/>
      <c r="K27111" s="45"/>
      <c r="L27111" s="45"/>
      <c r="M27111" s="45"/>
    </row>
    <row r="27112" spans="8:13" s="28" customFormat="1" x14ac:dyDescent="0.2">
      <c r="H27112" s="12"/>
      <c r="J27112" s="29"/>
      <c r="K27112" s="45"/>
      <c r="L27112" s="45"/>
      <c r="M27112" s="45"/>
    </row>
    <row r="27113" spans="8:13" s="28" customFormat="1" x14ac:dyDescent="0.2">
      <c r="H27113" s="12"/>
      <c r="J27113" s="29"/>
      <c r="K27113" s="45"/>
      <c r="L27113" s="45"/>
      <c r="M27113" s="45"/>
    </row>
    <row r="27114" spans="8:13" s="28" customFormat="1" x14ac:dyDescent="0.2">
      <c r="H27114" s="12"/>
      <c r="J27114" s="29"/>
      <c r="K27114" s="45"/>
      <c r="L27114" s="45"/>
      <c r="M27114" s="45"/>
    </row>
    <row r="27115" spans="8:13" s="28" customFormat="1" x14ac:dyDescent="0.2">
      <c r="H27115" s="12"/>
      <c r="J27115" s="29"/>
      <c r="K27115" s="45"/>
      <c r="L27115" s="45"/>
      <c r="M27115" s="45"/>
    </row>
    <row r="27116" spans="8:13" s="28" customFormat="1" x14ac:dyDescent="0.2">
      <c r="H27116" s="12"/>
      <c r="J27116" s="29"/>
      <c r="K27116" s="45"/>
      <c r="L27116" s="45"/>
      <c r="M27116" s="45"/>
    </row>
    <row r="27117" spans="8:13" s="28" customFormat="1" x14ac:dyDescent="0.2">
      <c r="H27117" s="12"/>
      <c r="J27117" s="29"/>
      <c r="K27117" s="45"/>
      <c r="L27117" s="45"/>
      <c r="M27117" s="45"/>
    </row>
    <row r="27118" spans="8:13" s="28" customFormat="1" x14ac:dyDescent="0.2">
      <c r="H27118" s="12"/>
      <c r="J27118" s="29"/>
      <c r="K27118" s="45"/>
      <c r="L27118" s="45"/>
      <c r="M27118" s="45"/>
    </row>
    <row r="27119" spans="8:13" s="28" customFormat="1" x14ac:dyDescent="0.2">
      <c r="H27119" s="12"/>
      <c r="J27119" s="29"/>
      <c r="K27119" s="45"/>
      <c r="L27119" s="45"/>
      <c r="M27119" s="45"/>
    </row>
    <row r="27120" spans="8:13" s="28" customFormat="1" x14ac:dyDescent="0.2">
      <c r="H27120" s="12"/>
      <c r="J27120" s="29"/>
      <c r="K27120" s="45"/>
      <c r="L27120" s="45"/>
      <c r="M27120" s="45"/>
    </row>
    <row r="27121" spans="8:13" s="28" customFormat="1" x14ac:dyDescent="0.2">
      <c r="H27121" s="12"/>
      <c r="J27121" s="29"/>
      <c r="K27121" s="45"/>
      <c r="L27121" s="45"/>
      <c r="M27121" s="45"/>
    </row>
    <row r="27122" spans="8:13" s="28" customFormat="1" x14ac:dyDescent="0.2">
      <c r="H27122" s="12"/>
      <c r="J27122" s="29"/>
      <c r="K27122" s="45"/>
      <c r="L27122" s="45"/>
      <c r="M27122" s="45"/>
    </row>
    <row r="27123" spans="8:13" s="28" customFormat="1" x14ac:dyDescent="0.2">
      <c r="H27123" s="12"/>
      <c r="J27123" s="29"/>
      <c r="K27123" s="45"/>
      <c r="L27123" s="45"/>
      <c r="M27123" s="45"/>
    </row>
    <row r="27124" spans="8:13" s="28" customFormat="1" x14ac:dyDescent="0.2">
      <c r="H27124" s="12"/>
      <c r="J27124" s="29"/>
      <c r="K27124" s="45"/>
      <c r="L27124" s="45"/>
      <c r="M27124" s="45"/>
    </row>
    <row r="27125" spans="8:13" s="28" customFormat="1" x14ac:dyDescent="0.2">
      <c r="H27125" s="12"/>
      <c r="J27125" s="29"/>
      <c r="K27125" s="45"/>
      <c r="L27125" s="45"/>
      <c r="M27125" s="45"/>
    </row>
    <row r="27126" spans="8:13" s="28" customFormat="1" x14ac:dyDescent="0.2">
      <c r="H27126" s="12"/>
      <c r="J27126" s="29"/>
      <c r="K27126" s="45"/>
      <c r="L27126" s="45"/>
      <c r="M27126" s="45"/>
    </row>
    <row r="27127" spans="8:13" s="28" customFormat="1" x14ac:dyDescent="0.2">
      <c r="H27127" s="12"/>
      <c r="J27127" s="29"/>
      <c r="K27127" s="45"/>
      <c r="L27127" s="45"/>
      <c r="M27127" s="45"/>
    </row>
    <row r="27128" spans="8:13" s="28" customFormat="1" x14ac:dyDescent="0.2">
      <c r="H27128" s="12"/>
      <c r="J27128" s="29"/>
      <c r="K27128" s="45"/>
      <c r="L27128" s="45"/>
      <c r="M27128" s="45"/>
    </row>
    <row r="27129" spans="8:13" s="28" customFormat="1" x14ac:dyDescent="0.2">
      <c r="H27129" s="12"/>
      <c r="J27129" s="29"/>
      <c r="K27129" s="45"/>
      <c r="L27129" s="45"/>
      <c r="M27129" s="45"/>
    </row>
    <row r="27130" spans="8:13" s="28" customFormat="1" x14ac:dyDescent="0.2">
      <c r="H27130" s="12"/>
      <c r="J27130" s="29"/>
      <c r="K27130" s="45"/>
      <c r="L27130" s="45"/>
      <c r="M27130" s="45"/>
    </row>
    <row r="27131" spans="8:13" s="28" customFormat="1" x14ac:dyDescent="0.2">
      <c r="H27131" s="12"/>
      <c r="J27131" s="29"/>
      <c r="K27131" s="45"/>
      <c r="L27131" s="45"/>
      <c r="M27131" s="45"/>
    </row>
    <row r="27132" spans="8:13" s="28" customFormat="1" x14ac:dyDescent="0.2">
      <c r="H27132" s="12"/>
      <c r="J27132" s="29"/>
      <c r="K27132" s="45"/>
      <c r="L27132" s="45"/>
      <c r="M27132" s="45"/>
    </row>
    <row r="27133" spans="8:13" s="28" customFormat="1" x14ac:dyDescent="0.2">
      <c r="H27133" s="12"/>
      <c r="J27133" s="29"/>
      <c r="K27133" s="45"/>
      <c r="L27133" s="45"/>
      <c r="M27133" s="45"/>
    </row>
    <row r="27134" spans="8:13" s="28" customFormat="1" x14ac:dyDescent="0.2">
      <c r="H27134" s="12"/>
      <c r="J27134" s="29"/>
      <c r="K27134" s="45"/>
      <c r="L27134" s="45"/>
      <c r="M27134" s="45"/>
    </row>
    <row r="27135" spans="8:13" s="28" customFormat="1" x14ac:dyDescent="0.2">
      <c r="H27135" s="12"/>
      <c r="J27135" s="29"/>
      <c r="K27135" s="45"/>
      <c r="L27135" s="45"/>
      <c r="M27135" s="45"/>
    </row>
    <row r="27136" spans="8:13" s="28" customFormat="1" x14ac:dyDescent="0.2">
      <c r="H27136" s="12"/>
      <c r="J27136" s="29"/>
      <c r="K27136" s="45"/>
      <c r="L27136" s="45"/>
      <c r="M27136" s="45"/>
    </row>
    <row r="27137" spans="8:13" s="28" customFormat="1" x14ac:dyDescent="0.2">
      <c r="H27137" s="12"/>
      <c r="J27137" s="29"/>
      <c r="K27137" s="45"/>
      <c r="L27137" s="45"/>
      <c r="M27137" s="45"/>
    </row>
    <row r="27138" spans="8:13" s="28" customFormat="1" x14ac:dyDescent="0.2">
      <c r="H27138" s="12"/>
      <c r="J27138" s="29"/>
      <c r="K27138" s="45"/>
      <c r="L27138" s="45"/>
      <c r="M27138" s="45"/>
    </row>
    <row r="27139" spans="8:13" s="28" customFormat="1" x14ac:dyDescent="0.2">
      <c r="H27139" s="12"/>
      <c r="J27139" s="29"/>
      <c r="K27139" s="45"/>
      <c r="L27139" s="45"/>
      <c r="M27139" s="45"/>
    </row>
    <row r="27140" spans="8:13" s="28" customFormat="1" x14ac:dyDescent="0.2">
      <c r="H27140" s="12"/>
      <c r="J27140" s="29"/>
      <c r="K27140" s="45"/>
      <c r="L27140" s="45"/>
      <c r="M27140" s="45"/>
    </row>
    <row r="27141" spans="8:13" s="28" customFormat="1" x14ac:dyDescent="0.2">
      <c r="H27141" s="12"/>
      <c r="J27141" s="29"/>
      <c r="K27141" s="45"/>
      <c r="L27141" s="45"/>
      <c r="M27141" s="45"/>
    </row>
    <row r="27142" spans="8:13" s="28" customFormat="1" x14ac:dyDescent="0.2">
      <c r="H27142" s="12"/>
      <c r="J27142" s="29"/>
      <c r="K27142" s="45"/>
      <c r="L27142" s="45"/>
      <c r="M27142" s="45"/>
    </row>
    <row r="27143" spans="8:13" s="28" customFormat="1" x14ac:dyDescent="0.2">
      <c r="H27143" s="12"/>
      <c r="J27143" s="29"/>
      <c r="K27143" s="45"/>
      <c r="L27143" s="45"/>
      <c r="M27143" s="45"/>
    </row>
    <row r="27144" spans="8:13" s="28" customFormat="1" x14ac:dyDescent="0.2">
      <c r="H27144" s="12"/>
      <c r="J27144" s="29"/>
      <c r="K27144" s="45"/>
      <c r="L27144" s="45"/>
      <c r="M27144" s="45"/>
    </row>
    <row r="27145" spans="8:13" s="28" customFormat="1" x14ac:dyDescent="0.2">
      <c r="H27145" s="12"/>
      <c r="J27145" s="29"/>
      <c r="K27145" s="45"/>
      <c r="L27145" s="45"/>
      <c r="M27145" s="45"/>
    </row>
    <row r="27146" spans="8:13" s="28" customFormat="1" x14ac:dyDescent="0.2">
      <c r="H27146" s="12"/>
      <c r="J27146" s="29"/>
      <c r="K27146" s="45"/>
      <c r="L27146" s="45"/>
      <c r="M27146" s="45"/>
    </row>
    <row r="27147" spans="8:13" s="28" customFormat="1" x14ac:dyDescent="0.2">
      <c r="H27147" s="12"/>
      <c r="J27147" s="29"/>
      <c r="K27147" s="45"/>
      <c r="L27147" s="45"/>
      <c r="M27147" s="45"/>
    </row>
    <row r="27148" spans="8:13" s="28" customFormat="1" x14ac:dyDescent="0.2">
      <c r="H27148" s="12"/>
      <c r="J27148" s="29"/>
      <c r="K27148" s="45"/>
      <c r="L27148" s="45"/>
      <c r="M27148" s="45"/>
    </row>
    <row r="27149" spans="8:13" s="28" customFormat="1" x14ac:dyDescent="0.2">
      <c r="H27149" s="12"/>
      <c r="J27149" s="29"/>
      <c r="K27149" s="45"/>
      <c r="L27149" s="45"/>
      <c r="M27149" s="45"/>
    </row>
    <row r="27150" spans="8:13" s="28" customFormat="1" x14ac:dyDescent="0.2">
      <c r="H27150" s="12"/>
      <c r="J27150" s="29"/>
      <c r="K27150" s="45"/>
      <c r="L27150" s="45"/>
      <c r="M27150" s="45"/>
    </row>
    <row r="27151" spans="8:13" s="28" customFormat="1" x14ac:dyDescent="0.2">
      <c r="H27151" s="12"/>
      <c r="J27151" s="29"/>
      <c r="K27151" s="45"/>
      <c r="L27151" s="45"/>
      <c r="M27151" s="45"/>
    </row>
    <row r="27152" spans="8:13" s="28" customFormat="1" x14ac:dyDescent="0.2">
      <c r="H27152" s="12"/>
      <c r="J27152" s="29"/>
      <c r="K27152" s="45"/>
      <c r="L27152" s="45"/>
      <c r="M27152" s="45"/>
    </row>
    <row r="27153" spans="8:13" s="28" customFormat="1" x14ac:dyDescent="0.2">
      <c r="H27153" s="12"/>
      <c r="J27153" s="29"/>
      <c r="K27153" s="45"/>
      <c r="L27153" s="45"/>
      <c r="M27153" s="45"/>
    </row>
    <row r="27154" spans="8:13" s="28" customFormat="1" x14ac:dyDescent="0.2">
      <c r="H27154" s="12"/>
      <c r="J27154" s="29"/>
      <c r="K27154" s="45"/>
      <c r="L27154" s="45"/>
      <c r="M27154" s="45"/>
    </row>
    <row r="27155" spans="8:13" s="28" customFormat="1" x14ac:dyDescent="0.2">
      <c r="H27155" s="12"/>
      <c r="J27155" s="29"/>
      <c r="K27155" s="45"/>
      <c r="L27155" s="45"/>
      <c r="M27155" s="45"/>
    </row>
    <row r="27156" spans="8:13" s="28" customFormat="1" x14ac:dyDescent="0.2">
      <c r="H27156" s="12"/>
      <c r="J27156" s="29"/>
      <c r="K27156" s="45"/>
      <c r="L27156" s="45"/>
      <c r="M27156" s="45"/>
    </row>
    <row r="27157" spans="8:13" s="28" customFormat="1" x14ac:dyDescent="0.2">
      <c r="H27157" s="12"/>
      <c r="J27157" s="29"/>
      <c r="K27157" s="45"/>
      <c r="L27157" s="45"/>
      <c r="M27157" s="45"/>
    </row>
    <row r="27158" spans="8:13" s="28" customFormat="1" x14ac:dyDescent="0.2">
      <c r="H27158" s="12"/>
      <c r="J27158" s="29"/>
      <c r="K27158" s="45"/>
      <c r="L27158" s="45"/>
      <c r="M27158" s="45"/>
    </row>
    <row r="27159" spans="8:13" s="28" customFormat="1" x14ac:dyDescent="0.2">
      <c r="H27159" s="12"/>
      <c r="J27159" s="29"/>
      <c r="K27159" s="45"/>
      <c r="L27159" s="45"/>
      <c r="M27159" s="45"/>
    </row>
    <row r="27160" spans="8:13" s="28" customFormat="1" x14ac:dyDescent="0.2">
      <c r="H27160" s="12"/>
      <c r="J27160" s="29"/>
      <c r="K27160" s="45"/>
      <c r="L27160" s="45"/>
      <c r="M27160" s="45"/>
    </row>
    <row r="27161" spans="8:13" s="28" customFormat="1" x14ac:dyDescent="0.2">
      <c r="H27161" s="12"/>
      <c r="J27161" s="29"/>
      <c r="K27161" s="45"/>
      <c r="L27161" s="45"/>
      <c r="M27161" s="45"/>
    </row>
    <row r="27162" spans="8:13" s="28" customFormat="1" x14ac:dyDescent="0.2">
      <c r="H27162" s="12"/>
      <c r="J27162" s="29"/>
      <c r="K27162" s="45"/>
      <c r="L27162" s="45"/>
      <c r="M27162" s="45"/>
    </row>
    <row r="27163" spans="8:13" s="28" customFormat="1" x14ac:dyDescent="0.2">
      <c r="H27163" s="12"/>
      <c r="J27163" s="29"/>
      <c r="K27163" s="45"/>
      <c r="L27163" s="45"/>
      <c r="M27163" s="45"/>
    </row>
    <row r="27164" spans="8:13" s="28" customFormat="1" x14ac:dyDescent="0.2">
      <c r="H27164" s="12"/>
      <c r="J27164" s="29"/>
      <c r="K27164" s="45"/>
      <c r="L27164" s="45"/>
      <c r="M27164" s="45"/>
    </row>
    <row r="27165" spans="8:13" s="28" customFormat="1" x14ac:dyDescent="0.2">
      <c r="H27165" s="12"/>
      <c r="J27165" s="29"/>
      <c r="K27165" s="45"/>
      <c r="L27165" s="45"/>
      <c r="M27165" s="45"/>
    </row>
    <row r="27166" spans="8:13" s="28" customFormat="1" x14ac:dyDescent="0.2">
      <c r="H27166" s="12"/>
      <c r="J27166" s="29"/>
      <c r="K27166" s="45"/>
      <c r="L27166" s="45"/>
      <c r="M27166" s="45"/>
    </row>
    <row r="27167" spans="8:13" s="28" customFormat="1" x14ac:dyDescent="0.2">
      <c r="H27167" s="12"/>
      <c r="J27167" s="29"/>
      <c r="K27167" s="45"/>
      <c r="L27167" s="45"/>
      <c r="M27167" s="45"/>
    </row>
    <row r="27168" spans="8:13" s="28" customFormat="1" x14ac:dyDescent="0.2">
      <c r="H27168" s="12"/>
      <c r="J27168" s="29"/>
      <c r="K27168" s="45"/>
      <c r="L27168" s="45"/>
      <c r="M27168" s="45"/>
    </row>
    <row r="27169" spans="8:13" s="28" customFormat="1" x14ac:dyDescent="0.2">
      <c r="H27169" s="12"/>
      <c r="J27169" s="29"/>
      <c r="K27169" s="45"/>
      <c r="L27169" s="45"/>
      <c r="M27169" s="45"/>
    </row>
    <row r="27170" spans="8:13" s="28" customFormat="1" x14ac:dyDescent="0.2">
      <c r="H27170" s="12"/>
      <c r="J27170" s="29"/>
      <c r="K27170" s="45"/>
      <c r="L27170" s="45"/>
      <c r="M27170" s="45"/>
    </row>
    <row r="27171" spans="8:13" s="28" customFormat="1" x14ac:dyDescent="0.2">
      <c r="H27171" s="12"/>
      <c r="J27171" s="29"/>
      <c r="K27171" s="45"/>
      <c r="L27171" s="45"/>
      <c r="M27171" s="45"/>
    </row>
    <row r="27172" spans="8:13" s="28" customFormat="1" x14ac:dyDescent="0.2">
      <c r="H27172" s="12"/>
      <c r="J27172" s="29"/>
      <c r="K27172" s="45"/>
      <c r="L27172" s="45"/>
      <c r="M27172" s="45"/>
    </row>
    <row r="27173" spans="8:13" s="28" customFormat="1" x14ac:dyDescent="0.2">
      <c r="H27173" s="12"/>
      <c r="J27173" s="29"/>
      <c r="K27173" s="45"/>
      <c r="L27173" s="45"/>
      <c r="M27173" s="45"/>
    </row>
    <row r="27174" spans="8:13" s="28" customFormat="1" x14ac:dyDescent="0.2">
      <c r="H27174" s="12"/>
      <c r="J27174" s="29"/>
      <c r="K27174" s="45"/>
      <c r="L27174" s="45"/>
      <c r="M27174" s="45"/>
    </row>
    <row r="27175" spans="8:13" s="28" customFormat="1" x14ac:dyDescent="0.2">
      <c r="H27175" s="12"/>
      <c r="J27175" s="29"/>
      <c r="K27175" s="45"/>
      <c r="L27175" s="45"/>
      <c r="M27175" s="45"/>
    </row>
    <row r="27176" spans="8:13" s="28" customFormat="1" x14ac:dyDescent="0.2">
      <c r="H27176" s="12"/>
      <c r="J27176" s="29"/>
      <c r="K27176" s="45"/>
      <c r="L27176" s="45"/>
      <c r="M27176" s="45"/>
    </row>
    <row r="27177" spans="8:13" s="28" customFormat="1" x14ac:dyDescent="0.2">
      <c r="H27177" s="12"/>
      <c r="J27177" s="29"/>
      <c r="K27177" s="45"/>
      <c r="L27177" s="45"/>
      <c r="M27177" s="45"/>
    </row>
    <row r="27178" spans="8:13" s="28" customFormat="1" x14ac:dyDescent="0.2">
      <c r="H27178" s="12"/>
      <c r="J27178" s="29"/>
      <c r="K27178" s="45"/>
      <c r="L27178" s="45"/>
      <c r="M27178" s="45"/>
    </row>
    <row r="27179" spans="8:13" s="28" customFormat="1" x14ac:dyDescent="0.2">
      <c r="H27179" s="12"/>
      <c r="J27179" s="29"/>
      <c r="K27179" s="45"/>
      <c r="L27179" s="45"/>
      <c r="M27179" s="45"/>
    </row>
    <row r="27180" spans="8:13" s="28" customFormat="1" x14ac:dyDescent="0.2">
      <c r="H27180" s="12"/>
      <c r="J27180" s="29"/>
      <c r="K27180" s="45"/>
      <c r="L27180" s="45"/>
      <c r="M27180" s="45"/>
    </row>
    <row r="27181" spans="8:13" s="28" customFormat="1" x14ac:dyDescent="0.2">
      <c r="H27181" s="12"/>
      <c r="J27181" s="29"/>
      <c r="K27181" s="45"/>
      <c r="L27181" s="45"/>
      <c r="M27181" s="45"/>
    </row>
    <row r="27182" spans="8:13" s="28" customFormat="1" x14ac:dyDescent="0.2">
      <c r="H27182" s="12"/>
      <c r="J27182" s="29"/>
      <c r="K27182" s="45"/>
      <c r="L27182" s="45"/>
      <c r="M27182" s="45"/>
    </row>
    <row r="27183" spans="8:13" s="28" customFormat="1" x14ac:dyDescent="0.2">
      <c r="H27183" s="12"/>
      <c r="J27183" s="29"/>
      <c r="K27183" s="45"/>
      <c r="L27183" s="45"/>
      <c r="M27183" s="45"/>
    </row>
    <row r="27184" spans="8:13" s="28" customFormat="1" x14ac:dyDescent="0.2">
      <c r="H27184" s="12"/>
      <c r="J27184" s="29"/>
      <c r="K27184" s="45"/>
      <c r="L27184" s="45"/>
      <c r="M27184" s="45"/>
    </row>
    <row r="27185" spans="8:13" s="28" customFormat="1" x14ac:dyDescent="0.2">
      <c r="H27185" s="12"/>
      <c r="J27185" s="29"/>
      <c r="K27185" s="45"/>
      <c r="L27185" s="45"/>
      <c r="M27185" s="45"/>
    </row>
    <row r="27186" spans="8:13" s="28" customFormat="1" x14ac:dyDescent="0.2">
      <c r="H27186" s="12"/>
      <c r="J27186" s="29"/>
      <c r="K27186" s="45"/>
      <c r="L27186" s="45"/>
      <c r="M27186" s="45"/>
    </row>
    <row r="27187" spans="8:13" s="28" customFormat="1" x14ac:dyDescent="0.2">
      <c r="H27187" s="12"/>
      <c r="J27187" s="29"/>
      <c r="K27187" s="45"/>
      <c r="L27187" s="45"/>
      <c r="M27187" s="45"/>
    </row>
    <row r="27188" spans="8:13" s="28" customFormat="1" x14ac:dyDescent="0.2">
      <c r="H27188" s="12"/>
      <c r="J27188" s="29"/>
      <c r="K27188" s="45"/>
      <c r="L27188" s="45"/>
      <c r="M27188" s="45"/>
    </row>
    <row r="27189" spans="8:13" s="28" customFormat="1" x14ac:dyDescent="0.2">
      <c r="H27189" s="12"/>
      <c r="J27189" s="29"/>
      <c r="K27189" s="45"/>
      <c r="L27189" s="45"/>
      <c r="M27189" s="45"/>
    </row>
    <row r="27190" spans="8:13" s="28" customFormat="1" x14ac:dyDescent="0.2">
      <c r="H27190" s="12"/>
      <c r="J27190" s="29"/>
      <c r="K27190" s="45"/>
      <c r="L27190" s="45"/>
      <c r="M27190" s="45"/>
    </row>
    <row r="27191" spans="8:13" s="28" customFormat="1" x14ac:dyDescent="0.2">
      <c r="H27191" s="12"/>
      <c r="J27191" s="29"/>
      <c r="K27191" s="45"/>
      <c r="L27191" s="45"/>
      <c r="M27191" s="45"/>
    </row>
    <row r="27192" spans="8:13" s="28" customFormat="1" x14ac:dyDescent="0.2">
      <c r="H27192" s="12"/>
      <c r="J27192" s="29"/>
      <c r="K27192" s="45"/>
      <c r="L27192" s="45"/>
      <c r="M27192" s="45"/>
    </row>
    <row r="27193" spans="8:13" s="28" customFormat="1" x14ac:dyDescent="0.2">
      <c r="H27193" s="12"/>
      <c r="J27193" s="29"/>
      <c r="K27193" s="45"/>
      <c r="L27193" s="45"/>
      <c r="M27193" s="45"/>
    </row>
    <row r="27194" spans="8:13" s="28" customFormat="1" x14ac:dyDescent="0.2">
      <c r="H27194" s="12"/>
      <c r="J27194" s="29"/>
      <c r="K27194" s="45"/>
      <c r="L27194" s="45"/>
      <c r="M27194" s="45"/>
    </row>
    <row r="27195" spans="8:13" s="28" customFormat="1" x14ac:dyDescent="0.2">
      <c r="H27195" s="12"/>
      <c r="J27195" s="29"/>
      <c r="K27195" s="45"/>
      <c r="L27195" s="45"/>
      <c r="M27195" s="45"/>
    </row>
    <row r="27196" spans="8:13" s="28" customFormat="1" x14ac:dyDescent="0.2">
      <c r="H27196" s="12"/>
      <c r="J27196" s="29"/>
      <c r="K27196" s="45"/>
      <c r="L27196" s="45"/>
      <c r="M27196" s="45"/>
    </row>
    <row r="27197" spans="8:13" s="28" customFormat="1" x14ac:dyDescent="0.2">
      <c r="H27197" s="12"/>
      <c r="J27197" s="29"/>
      <c r="K27197" s="45"/>
      <c r="L27197" s="45"/>
      <c r="M27197" s="45"/>
    </row>
    <row r="27198" spans="8:13" s="28" customFormat="1" x14ac:dyDescent="0.2">
      <c r="H27198" s="12"/>
      <c r="J27198" s="29"/>
      <c r="K27198" s="45"/>
      <c r="L27198" s="45"/>
      <c r="M27198" s="45"/>
    </row>
    <row r="27199" spans="8:13" s="28" customFormat="1" x14ac:dyDescent="0.2">
      <c r="H27199" s="12"/>
      <c r="J27199" s="29"/>
      <c r="K27199" s="45"/>
      <c r="L27199" s="45"/>
      <c r="M27199" s="45"/>
    </row>
    <row r="27200" spans="8:13" s="28" customFormat="1" x14ac:dyDescent="0.2">
      <c r="H27200" s="12"/>
      <c r="J27200" s="29"/>
      <c r="K27200" s="45"/>
      <c r="L27200" s="45"/>
      <c r="M27200" s="45"/>
    </row>
    <row r="27201" spans="8:13" s="28" customFormat="1" x14ac:dyDescent="0.2">
      <c r="H27201" s="12"/>
      <c r="J27201" s="29"/>
      <c r="K27201" s="45"/>
      <c r="L27201" s="45"/>
      <c r="M27201" s="45"/>
    </row>
    <row r="27202" spans="8:13" s="28" customFormat="1" x14ac:dyDescent="0.2">
      <c r="H27202" s="12"/>
      <c r="J27202" s="29"/>
      <c r="K27202" s="45"/>
      <c r="L27202" s="45"/>
      <c r="M27202" s="45"/>
    </row>
    <row r="27203" spans="8:13" s="28" customFormat="1" x14ac:dyDescent="0.2">
      <c r="H27203" s="12"/>
      <c r="J27203" s="29"/>
      <c r="K27203" s="45"/>
      <c r="L27203" s="45"/>
      <c r="M27203" s="45"/>
    </row>
    <row r="27204" spans="8:13" s="28" customFormat="1" x14ac:dyDescent="0.2">
      <c r="H27204" s="12"/>
      <c r="J27204" s="29"/>
      <c r="K27204" s="45"/>
      <c r="L27204" s="45"/>
      <c r="M27204" s="45"/>
    </row>
    <row r="27205" spans="8:13" s="28" customFormat="1" x14ac:dyDescent="0.2">
      <c r="H27205" s="12"/>
      <c r="J27205" s="29"/>
      <c r="K27205" s="45"/>
      <c r="L27205" s="45"/>
      <c r="M27205" s="45"/>
    </row>
    <row r="27206" spans="8:13" s="28" customFormat="1" x14ac:dyDescent="0.2">
      <c r="H27206" s="12"/>
      <c r="J27206" s="29"/>
      <c r="K27206" s="45"/>
      <c r="L27206" s="45"/>
      <c r="M27206" s="45"/>
    </row>
    <row r="27207" spans="8:13" s="28" customFormat="1" x14ac:dyDescent="0.2">
      <c r="H27207" s="12"/>
      <c r="J27207" s="29"/>
      <c r="K27207" s="45"/>
      <c r="L27207" s="45"/>
      <c r="M27207" s="45"/>
    </row>
    <row r="27208" spans="8:13" s="28" customFormat="1" x14ac:dyDescent="0.2">
      <c r="H27208" s="12"/>
      <c r="J27208" s="29"/>
      <c r="K27208" s="45"/>
      <c r="L27208" s="45"/>
      <c r="M27208" s="45"/>
    </row>
    <row r="27209" spans="8:13" s="28" customFormat="1" x14ac:dyDescent="0.2">
      <c r="H27209" s="12"/>
      <c r="J27209" s="29"/>
      <c r="K27209" s="45"/>
      <c r="L27209" s="45"/>
      <c r="M27209" s="45"/>
    </row>
    <row r="27210" spans="8:13" s="28" customFormat="1" x14ac:dyDescent="0.2">
      <c r="H27210" s="12"/>
      <c r="J27210" s="29"/>
      <c r="K27210" s="45"/>
      <c r="L27210" s="45"/>
      <c r="M27210" s="45"/>
    </row>
    <row r="27211" spans="8:13" s="28" customFormat="1" x14ac:dyDescent="0.2">
      <c r="H27211" s="12"/>
      <c r="J27211" s="29"/>
      <c r="K27211" s="45"/>
      <c r="L27211" s="45"/>
      <c r="M27211" s="45"/>
    </row>
    <row r="27212" spans="8:13" s="28" customFormat="1" x14ac:dyDescent="0.2">
      <c r="H27212" s="12"/>
      <c r="J27212" s="29"/>
      <c r="K27212" s="45"/>
      <c r="L27212" s="45"/>
      <c r="M27212" s="45"/>
    </row>
    <row r="27213" spans="8:13" s="28" customFormat="1" x14ac:dyDescent="0.2">
      <c r="H27213" s="12"/>
      <c r="J27213" s="29"/>
      <c r="K27213" s="45"/>
      <c r="L27213" s="45"/>
      <c r="M27213" s="45"/>
    </row>
    <row r="27214" spans="8:13" s="28" customFormat="1" x14ac:dyDescent="0.2">
      <c r="H27214" s="12"/>
      <c r="J27214" s="29"/>
      <c r="K27214" s="45"/>
      <c r="L27214" s="45"/>
      <c r="M27214" s="45"/>
    </row>
    <row r="27215" spans="8:13" s="28" customFormat="1" x14ac:dyDescent="0.2">
      <c r="H27215" s="12"/>
      <c r="J27215" s="29"/>
      <c r="K27215" s="45"/>
      <c r="L27215" s="45"/>
      <c r="M27215" s="45"/>
    </row>
    <row r="27216" spans="8:13" s="28" customFormat="1" x14ac:dyDescent="0.2">
      <c r="H27216" s="12"/>
      <c r="J27216" s="29"/>
      <c r="K27216" s="45"/>
      <c r="L27216" s="45"/>
      <c r="M27216" s="45"/>
    </row>
    <row r="27217" spans="8:13" s="28" customFormat="1" x14ac:dyDescent="0.2">
      <c r="H27217" s="12"/>
      <c r="J27217" s="29"/>
      <c r="K27217" s="45"/>
      <c r="L27217" s="45"/>
      <c r="M27217" s="45"/>
    </row>
    <row r="27218" spans="8:13" s="28" customFormat="1" x14ac:dyDescent="0.2">
      <c r="H27218" s="12"/>
      <c r="J27218" s="29"/>
      <c r="K27218" s="45"/>
      <c r="L27218" s="45"/>
      <c r="M27218" s="45"/>
    </row>
    <row r="27219" spans="8:13" s="28" customFormat="1" x14ac:dyDescent="0.2">
      <c r="H27219" s="12"/>
      <c r="J27219" s="29"/>
      <c r="K27219" s="45"/>
      <c r="L27219" s="45"/>
      <c r="M27219" s="45"/>
    </row>
    <row r="27220" spans="8:13" s="28" customFormat="1" x14ac:dyDescent="0.2">
      <c r="H27220" s="12"/>
      <c r="J27220" s="29"/>
      <c r="K27220" s="45"/>
      <c r="L27220" s="45"/>
      <c r="M27220" s="45"/>
    </row>
    <row r="27221" spans="8:13" s="28" customFormat="1" x14ac:dyDescent="0.2">
      <c r="H27221" s="12"/>
      <c r="J27221" s="29"/>
      <c r="K27221" s="45"/>
      <c r="L27221" s="45"/>
      <c r="M27221" s="45"/>
    </row>
    <row r="27222" spans="8:13" s="28" customFormat="1" x14ac:dyDescent="0.2">
      <c r="H27222" s="12"/>
      <c r="J27222" s="29"/>
      <c r="K27222" s="45"/>
      <c r="L27222" s="45"/>
      <c r="M27222" s="45"/>
    </row>
    <row r="27223" spans="8:13" s="28" customFormat="1" x14ac:dyDescent="0.2">
      <c r="H27223" s="12"/>
      <c r="J27223" s="29"/>
      <c r="K27223" s="45"/>
      <c r="L27223" s="45"/>
      <c r="M27223" s="45"/>
    </row>
    <row r="27224" spans="8:13" s="28" customFormat="1" x14ac:dyDescent="0.2">
      <c r="H27224" s="12"/>
      <c r="J27224" s="29"/>
      <c r="K27224" s="45"/>
      <c r="L27224" s="45"/>
      <c r="M27224" s="45"/>
    </row>
    <row r="27225" spans="8:13" s="28" customFormat="1" x14ac:dyDescent="0.2">
      <c r="H27225" s="12"/>
      <c r="J27225" s="29"/>
      <c r="K27225" s="45"/>
      <c r="L27225" s="45"/>
      <c r="M27225" s="45"/>
    </row>
    <row r="27226" spans="8:13" s="28" customFormat="1" x14ac:dyDescent="0.2">
      <c r="H27226" s="12"/>
      <c r="J27226" s="29"/>
      <c r="K27226" s="45"/>
      <c r="L27226" s="45"/>
      <c r="M27226" s="45"/>
    </row>
    <row r="27227" spans="8:13" s="28" customFormat="1" x14ac:dyDescent="0.2">
      <c r="H27227" s="12"/>
      <c r="J27227" s="29"/>
      <c r="K27227" s="45"/>
      <c r="L27227" s="45"/>
      <c r="M27227" s="45"/>
    </row>
    <row r="27228" spans="8:13" s="28" customFormat="1" x14ac:dyDescent="0.2">
      <c r="H27228" s="12"/>
      <c r="J27228" s="29"/>
      <c r="K27228" s="45"/>
      <c r="L27228" s="45"/>
      <c r="M27228" s="45"/>
    </row>
    <row r="27229" spans="8:13" s="28" customFormat="1" x14ac:dyDescent="0.2">
      <c r="H27229" s="12"/>
      <c r="J27229" s="29"/>
      <c r="K27229" s="45"/>
      <c r="L27229" s="45"/>
      <c r="M27229" s="45"/>
    </row>
    <row r="27230" spans="8:13" s="28" customFormat="1" x14ac:dyDescent="0.2">
      <c r="H27230" s="12"/>
      <c r="J27230" s="29"/>
      <c r="K27230" s="45"/>
      <c r="L27230" s="45"/>
      <c r="M27230" s="45"/>
    </row>
    <row r="27231" spans="8:13" s="28" customFormat="1" x14ac:dyDescent="0.2">
      <c r="H27231" s="12"/>
      <c r="J27231" s="29"/>
      <c r="K27231" s="45"/>
      <c r="L27231" s="45"/>
      <c r="M27231" s="45"/>
    </row>
    <row r="27232" spans="8:13" s="28" customFormat="1" x14ac:dyDescent="0.2">
      <c r="H27232" s="12"/>
      <c r="J27232" s="29"/>
      <c r="K27232" s="45"/>
      <c r="L27232" s="45"/>
      <c r="M27232" s="45"/>
    </row>
    <row r="27233" spans="8:13" s="28" customFormat="1" x14ac:dyDescent="0.2">
      <c r="H27233" s="12"/>
      <c r="J27233" s="29"/>
      <c r="K27233" s="45"/>
      <c r="L27233" s="45"/>
      <c r="M27233" s="45"/>
    </row>
    <row r="27234" spans="8:13" s="28" customFormat="1" x14ac:dyDescent="0.2">
      <c r="H27234" s="12"/>
      <c r="J27234" s="29"/>
      <c r="K27234" s="45"/>
      <c r="L27234" s="45"/>
      <c r="M27234" s="45"/>
    </row>
    <row r="27235" spans="8:13" s="28" customFormat="1" x14ac:dyDescent="0.2">
      <c r="H27235" s="12"/>
      <c r="J27235" s="29"/>
      <c r="K27235" s="45"/>
      <c r="L27235" s="45"/>
      <c r="M27235" s="45"/>
    </row>
    <row r="27236" spans="8:13" s="28" customFormat="1" x14ac:dyDescent="0.2">
      <c r="H27236" s="12"/>
      <c r="J27236" s="29"/>
      <c r="K27236" s="45"/>
      <c r="L27236" s="45"/>
      <c r="M27236" s="45"/>
    </row>
    <row r="27237" spans="8:13" s="28" customFormat="1" x14ac:dyDescent="0.2">
      <c r="H27237" s="12"/>
      <c r="J27237" s="29"/>
      <c r="K27237" s="45"/>
      <c r="L27237" s="45"/>
      <c r="M27237" s="45"/>
    </row>
    <row r="27238" spans="8:13" s="28" customFormat="1" x14ac:dyDescent="0.2">
      <c r="H27238" s="12"/>
      <c r="J27238" s="29"/>
      <c r="K27238" s="45"/>
      <c r="L27238" s="45"/>
      <c r="M27238" s="45"/>
    </row>
    <row r="27239" spans="8:13" s="28" customFormat="1" x14ac:dyDescent="0.2">
      <c r="H27239" s="12"/>
      <c r="J27239" s="29"/>
      <c r="K27239" s="45"/>
      <c r="L27239" s="45"/>
      <c r="M27239" s="45"/>
    </row>
    <row r="27240" spans="8:13" s="28" customFormat="1" x14ac:dyDescent="0.2">
      <c r="H27240" s="12"/>
      <c r="J27240" s="29"/>
      <c r="K27240" s="45"/>
      <c r="L27240" s="45"/>
      <c r="M27240" s="45"/>
    </row>
    <row r="27241" spans="8:13" s="28" customFormat="1" x14ac:dyDescent="0.2">
      <c r="H27241" s="12"/>
      <c r="J27241" s="29"/>
      <c r="K27241" s="45"/>
      <c r="L27241" s="45"/>
      <c r="M27241" s="45"/>
    </row>
    <row r="27242" spans="8:13" s="28" customFormat="1" x14ac:dyDescent="0.2">
      <c r="H27242" s="12"/>
      <c r="J27242" s="29"/>
      <c r="K27242" s="45"/>
      <c r="L27242" s="45"/>
      <c r="M27242" s="45"/>
    </row>
    <row r="27243" spans="8:13" s="28" customFormat="1" x14ac:dyDescent="0.2">
      <c r="H27243" s="12"/>
      <c r="J27243" s="29"/>
      <c r="K27243" s="45"/>
      <c r="L27243" s="45"/>
      <c r="M27243" s="45"/>
    </row>
    <row r="27244" spans="8:13" s="28" customFormat="1" x14ac:dyDescent="0.2">
      <c r="H27244" s="12"/>
      <c r="J27244" s="29"/>
      <c r="K27244" s="45"/>
      <c r="L27244" s="45"/>
      <c r="M27244" s="45"/>
    </row>
    <row r="27245" spans="8:13" s="28" customFormat="1" x14ac:dyDescent="0.2">
      <c r="H27245" s="12"/>
      <c r="J27245" s="29"/>
      <c r="K27245" s="45"/>
      <c r="L27245" s="45"/>
      <c r="M27245" s="45"/>
    </row>
    <row r="27246" spans="8:13" s="28" customFormat="1" x14ac:dyDescent="0.2">
      <c r="H27246" s="12"/>
      <c r="J27246" s="29"/>
      <c r="K27246" s="45"/>
      <c r="L27246" s="45"/>
      <c r="M27246" s="45"/>
    </row>
    <row r="27247" spans="8:13" s="28" customFormat="1" x14ac:dyDescent="0.2">
      <c r="H27247" s="12"/>
      <c r="J27247" s="29"/>
      <c r="K27247" s="45"/>
      <c r="L27247" s="45"/>
      <c r="M27247" s="45"/>
    </row>
    <row r="27248" spans="8:13" s="28" customFormat="1" x14ac:dyDescent="0.2">
      <c r="H27248" s="12"/>
      <c r="J27248" s="29"/>
      <c r="K27248" s="45"/>
      <c r="L27248" s="45"/>
      <c r="M27248" s="45"/>
    </row>
    <row r="27249" spans="8:13" s="28" customFormat="1" x14ac:dyDescent="0.2">
      <c r="H27249" s="12"/>
      <c r="J27249" s="29"/>
      <c r="K27249" s="45"/>
      <c r="L27249" s="45"/>
      <c r="M27249" s="45"/>
    </row>
    <row r="27250" spans="8:13" s="28" customFormat="1" x14ac:dyDescent="0.2">
      <c r="H27250" s="12"/>
      <c r="J27250" s="29"/>
      <c r="K27250" s="45"/>
      <c r="L27250" s="45"/>
      <c r="M27250" s="45"/>
    </row>
    <row r="27251" spans="8:13" s="28" customFormat="1" x14ac:dyDescent="0.2">
      <c r="H27251" s="12"/>
      <c r="J27251" s="29"/>
      <c r="K27251" s="45"/>
      <c r="L27251" s="45"/>
      <c r="M27251" s="45"/>
    </row>
    <row r="27252" spans="8:13" s="28" customFormat="1" x14ac:dyDescent="0.2">
      <c r="H27252" s="12"/>
      <c r="J27252" s="29"/>
      <c r="K27252" s="45"/>
      <c r="L27252" s="45"/>
      <c r="M27252" s="45"/>
    </row>
    <row r="27253" spans="8:13" s="28" customFormat="1" x14ac:dyDescent="0.2">
      <c r="H27253" s="12"/>
      <c r="J27253" s="29"/>
      <c r="K27253" s="45"/>
      <c r="L27253" s="45"/>
      <c r="M27253" s="45"/>
    </row>
    <row r="27254" spans="8:13" s="28" customFormat="1" x14ac:dyDescent="0.2">
      <c r="H27254" s="12"/>
      <c r="J27254" s="29"/>
      <c r="K27254" s="45"/>
      <c r="L27254" s="45"/>
      <c r="M27254" s="45"/>
    </row>
    <row r="27255" spans="8:13" s="28" customFormat="1" x14ac:dyDescent="0.2">
      <c r="H27255" s="12"/>
      <c r="J27255" s="29"/>
      <c r="K27255" s="45"/>
      <c r="L27255" s="45"/>
      <c r="M27255" s="45"/>
    </row>
    <row r="27256" spans="8:13" s="28" customFormat="1" x14ac:dyDescent="0.2">
      <c r="H27256" s="12"/>
      <c r="J27256" s="29"/>
      <c r="K27256" s="45"/>
      <c r="L27256" s="45"/>
      <c r="M27256" s="45"/>
    </row>
    <row r="27257" spans="8:13" s="28" customFormat="1" x14ac:dyDescent="0.2">
      <c r="H27257" s="12"/>
      <c r="J27257" s="29"/>
      <c r="K27257" s="45"/>
      <c r="L27257" s="45"/>
      <c r="M27257" s="45"/>
    </row>
    <row r="27258" spans="8:13" s="28" customFormat="1" x14ac:dyDescent="0.2">
      <c r="H27258" s="12"/>
      <c r="J27258" s="29"/>
      <c r="K27258" s="45"/>
      <c r="L27258" s="45"/>
      <c r="M27258" s="45"/>
    </row>
    <row r="27259" spans="8:13" s="28" customFormat="1" x14ac:dyDescent="0.2">
      <c r="H27259" s="12"/>
      <c r="J27259" s="29"/>
      <c r="K27259" s="45"/>
      <c r="L27259" s="45"/>
      <c r="M27259" s="45"/>
    </row>
    <row r="27260" spans="8:13" s="28" customFormat="1" x14ac:dyDescent="0.2">
      <c r="H27260" s="12"/>
      <c r="J27260" s="29"/>
      <c r="K27260" s="45"/>
      <c r="L27260" s="45"/>
      <c r="M27260" s="45"/>
    </row>
    <row r="27261" spans="8:13" s="28" customFormat="1" x14ac:dyDescent="0.2">
      <c r="H27261" s="12"/>
      <c r="J27261" s="29"/>
      <c r="K27261" s="45"/>
      <c r="L27261" s="45"/>
      <c r="M27261" s="45"/>
    </row>
    <row r="27262" spans="8:13" s="28" customFormat="1" x14ac:dyDescent="0.2">
      <c r="H27262" s="12"/>
      <c r="J27262" s="29"/>
      <c r="K27262" s="45"/>
      <c r="L27262" s="45"/>
      <c r="M27262" s="45"/>
    </row>
    <row r="27263" spans="8:13" s="28" customFormat="1" x14ac:dyDescent="0.2">
      <c r="H27263" s="12"/>
      <c r="J27263" s="29"/>
      <c r="K27263" s="45"/>
      <c r="L27263" s="45"/>
      <c r="M27263" s="45"/>
    </row>
    <row r="27264" spans="8:13" s="28" customFormat="1" x14ac:dyDescent="0.2">
      <c r="H27264" s="12"/>
      <c r="J27264" s="29"/>
      <c r="K27264" s="45"/>
      <c r="L27264" s="45"/>
      <c r="M27264" s="45"/>
    </row>
    <row r="27265" spans="8:13" s="28" customFormat="1" x14ac:dyDescent="0.2">
      <c r="H27265" s="12"/>
      <c r="J27265" s="29"/>
      <c r="K27265" s="45"/>
      <c r="L27265" s="45"/>
      <c r="M27265" s="45"/>
    </row>
    <row r="27266" spans="8:13" s="28" customFormat="1" x14ac:dyDescent="0.2">
      <c r="H27266" s="12"/>
      <c r="J27266" s="29"/>
      <c r="K27266" s="45"/>
      <c r="L27266" s="45"/>
      <c r="M27266" s="45"/>
    </row>
    <row r="27267" spans="8:13" s="28" customFormat="1" x14ac:dyDescent="0.2">
      <c r="H27267" s="12"/>
      <c r="J27267" s="29"/>
      <c r="K27267" s="45"/>
      <c r="L27267" s="45"/>
      <c r="M27267" s="45"/>
    </row>
    <row r="27268" spans="8:13" s="28" customFormat="1" x14ac:dyDescent="0.2">
      <c r="H27268" s="12"/>
      <c r="J27268" s="29"/>
      <c r="K27268" s="45"/>
      <c r="L27268" s="45"/>
      <c r="M27268" s="45"/>
    </row>
    <row r="27269" spans="8:13" s="28" customFormat="1" x14ac:dyDescent="0.2">
      <c r="H27269" s="12"/>
      <c r="J27269" s="29"/>
      <c r="K27269" s="45"/>
      <c r="L27269" s="45"/>
      <c r="M27269" s="45"/>
    </row>
    <row r="27270" spans="8:13" s="28" customFormat="1" x14ac:dyDescent="0.2">
      <c r="H27270" s="12"/>
      <c r="J27270" s="29"/>
      <c r="K27270" s="45"/>
      <c r="L27270" s="45"/>
      <c r="M27270" s="45"/>
    </row>
    <row r="27271" spans="8:13" s="28" customFormat="1" x14ac:dyDescent="0.2">
      <c r="H27271" s="12"/>
      <c r="J27271" s="29"/>
      <c r="K27271" s="45"/>
      <c r="L27271" s="45"/>
      <c r="M27271" s="45"/>
    </row>
    <row r="27272" spans="8:13" s="28" customFormat="1" x14ac:dyDescent="0.2">
      <c r="H27272" s="12"/>
      <c r="J27272" s="29"/>
      <c r="K27272" s="45"/>
      <c r="L27272" s="45"/>
      <c r="M27272" s="45"/>
    </row>
    <row r="27273" spans="8:13" s="28" customFormat="1" x14ac:dyDescent="0.2">
      <c r="H27273" s="12"/>
      <c r="J27273" s="29"/>
      <c r="K27273" s="45"/>
      <c r="L27273" s="45"/>
      <c r="M27273" s="45"/>
    </row>
    <row r="27274" spans="8:13" s="28" customFormat="1" x14ac:dyDescent="0.2">
      <c r="H27274" s="12"/>
      <c r="J27274" s="29"/>
      <c r="K27274" s="45"/>
      <c r="L27274" s="45"/>
      <c r="M27274" s="45"/>
    </row>
    <row r="27275" spans="8:13" s="28" customFormat="1" x14ac:dyDescent="0.2">
      <c r="H27275" s="12"/>
      <c r="J27275" s="29"/>
      <c r="K27275" s="45"/>
      <c r="L27275" s="45"/>
      <c r="M27275" s="45"/>
    </row>
    <row r="27276" spans="8:13" s="28" customFormat="1" x14ac:dyDescent="0.2">
      <c r="H27276" s="12"/>
      <c r="J27276" s="29"/>
      <c r="K27276" s="45"/>
      <c r="L27276" s="45"/>
      <c r="M27276" s="45"/>
    </row>
    <row r="27277" spans="8:13" s="28" customFormat="1" x14ac:dyDescent="0.2">
      <c r="H27277" s="12"/>
      <c r="J27277" s="29"/>
      <c r="K27277" s="45"/>
      <c r="L27277" s="45"/>
      <c r="M27277" s="45"/>
    </row>
    <row r="27278" spans="8:13" s="28" customFormat="1" x14ac:dyDescent="0.2">
      <c r="H27278" s="12"/>
      <c r="J27278" s="29"/>
      <c r="K27278" s="45"/>
      <c r="L27278" s="45"/>
      <c r="M27278" s="45"/>
    </row>
    <row r="27279" spans="8:13" s="28" customFormat="1" x14ac:dyDescent="0.2">
      <c r="H27279" s="12"/>
      <c r="J27279" s="29"/>
      <c r="K27279" s="45"/>
      <c r="L27279" s="45"/>
      <c r="M27279" s="45"/>
    </row>
    <row r="27280" spans="8:13" s="28" customFormat="1" x14ac:dyDescent="0.2">
      <c r="H27280" s="12"/>
      <c r="J27280" s="29"/>
      <c r="K27280" s="45"/>
      <c r="L27280" s="45"/>
      <c r="M27280" s="45"/>
    </row>
    <row r="27281" spans="8:13" s="28" customFormat="1" x14ac:dyDescent="0.2">
      <c r="H27281" s="12"/>
      <c r="J27281" s="29"/>
      <c r="K27281" s="45"/>
      <c r="L27281" s="45"/>
      <c r="M27281" s="45"/>
    </row>
    <row r="27282" spans="8:13" s="28" customFormat="1" x14ac:dyDescent="0.2">
      <c r="H27282" s="12"/>
      <c r="J27282" s="29"/>
      <c r="K27282" s="45"/>
      <c r="L27282" s="45"/>
      <c r="M27282" s="45"/>
    </row>
    <row r="27283" spans="8:13" s="28" customFormat="1" x14ac:dyDescent="0.2">
      <c r="H27283" s="12"/>
      <c r="J27283" s="29"/>
      <c r="K27283" s="45"/>
      <c r="L27283" s="45"/>
      <c r="M27283" s="45"/>
    </row>
    <row r="27284" spans="8:13" s="28" customFormat="1" x14ac:dyDescent="0.2">
      <c r="H27284" s="12"/>
      <c r="J27284" s="29"/>
      <c r="K27284" s="45"/>
      <c r="L27284" s="45"/>
      <c r="M27284" s="45"/>
    </row>
    <row r="27285" spans="8:13" s="28" customFormat="1" x14ac:dyDescent="0.2">
      <c r="H27285" s="12"/>
      <c r="J27285" s="29"/>
      <c r="K27285" s="45"/>
      <c r="L27285" s="45"/>
      <c r="M27285" s="45"/>
    </row>
    <row r="27286" spans="8:13" s="28" customFormat="1" x14ac:dyDescent="0.2">
      <c r="H27286" s="12"/>
      <c r="J27286" s="29"/>
      <c r="K27286" s="45"/>
      <c r="L27286" s="45"/>
      <c r="M27286" s="45"/>
    </row>
    <row r="27287" spans="8:13" s="28" customFormat="1" x14ac:dyDescent="0.2">
      <c r="H27287" s="12"/>
      <c r="J27287" s="29"/>
      <c r="K27287" s="45"/>
      <c r="L27287" s="45"/>
      <c r="M27287" s="45"/>
    </row>
    <row r="27288" spans="8:13" s="28" customFormat="1" x14ac:dyDescent="0.2">
      <c r="H27288" s="12"/>
      <c r="J27288" s="29"/>
      <c r="K27288" s="45"/>
      <c r="L27288" s="45"/>
      <c r="M27288" s="45"/>
    </row>
    <row r="27289" spans="8:13" s="28" customFormat="1" x14ac:dyDescent="0.2">
      <c r="H27289" s="12"/>
      <c r="J27289" s="29"/>
      <c r="K27289" s="45"/>
      <c r="L27289" s="45"/>
      <c r="M27289" s="45"/>
    </row>
    <row r="27290" spans="8:13" s="28" customFormat="1" x14ac:dyDescent="0.2">
      <c r="H27290" s="12"/>
      <c r="J27290" s="29"/>
      <c r="K27290" s="45"/>
      <c r="L27290" s="45"/>
      <c r="M27290" s="45"/>
    </row>
    <row r="27291" spans="8:13" s="28" customFormat="1" x14ac:dyDescent="0.2">
      <c r="H27291" s="12"/>
      <c r="J27291" s="29"/>
      <c r="K27291" s="45"/>
      <c r="L27291" s="45"/>
      <c r="M27291" s="45"/>
    </row>
    <row r="27292" spans="8:13" s="28" customFormat="1" x14ac:dyDescent="0.2">
      <c r="H27292" s="12"/>
      <c r="J27292" s="29"/>
      <c r="K27292" s="45"/>
      <c r="L27292" s="45"/>
      <c r="M27292" s="45"/>
    </row>
    <row r="27293" spans="8:13" s="28" customFormat="1" x14ac:dyDescent="0.2">
      <c r="H27293" s="12"/>
      <c r="J27293" s="29"/>
      <c r="K27293" s="45"/>
      <c r="L27293" s="45"/>
      <c r="M27293" s="45"/>
    </row>
    <row r="27294" spans="8:13" s="28" customFormat="1" x14ac:dyDescent="0.2">
      <c r="H27294" s="12"/>
      <c r="J27294" s="29"/>
      <c r="K27294" s="45"/>
      <c r="L27294" s="45"/>
      <c r="M27294" s="45"/>
    </row>
    <row r="27295" spans="8:13" s="28" customFormat="1" x14ac:dyDescent="0.2">
      <c r="H27295" s="12"/>
      <c r="J27295" s="29"/>
      <c r="K27295" s="45"/>
      <c r="L27295" s="45"/>
      <c r="M27295" s="45"/>
    </row>
    <row r="27296" spans="8:13" s="28" customFormat="1" x14ac:dyDescent="0.2">
      <c r="H27296" s="12"/>
      <c r="J27296" s="29"/>
      <c r="K27296" s="45"/>
      <c r="L27296" s="45"/>
      <c r="M27296" s="45"/>
    </row>
    <row r="27297" spans="8:13" s="28" customFormat="1" x14ac:dyDescent="0.2">
      <c r="H27297" s="12"/>
      <c r="J27297" s="29"/>
      <c r="K27297" s="45"/>
      <c r="L27297" s="45"/>
      <c r="M27297" s="45"/>
    </row>
    <row r="27298" spans="8:13" s="28" customFormat="1" x14ac:dyDescent="0.2">
      <c r="H27298" s="12"/>
      <c r="J27298" s="29"/>
      <c r="K27298" s="45"/>
      <c r="L27298" s="45"/>
      <c r="M27298" s="45"/>
    </row>
    <row r="27299" spans="8:13" s="28" customFormat="1" x14ac:dyDescent="0.2">
      <c r="H27299" s="12"/>
      <c r="J27299" s="29"/>
      <c r="K27299" s="45"/>
      <c r="L27299" s="45"/>
      <c r="M27299" s="45"/>
    </row>
    <row r="27300" spans="8:13" s="28" customFormat="1" x14ac:dyDescent="0.2">
      <c r="H27300" s="12"/>
      <c r="J27300" s="29"/>
      <c r="K27300" s="45"/>
      <c r="L27300" s="45"/>
      <c r="M27300" s="45"/>
    </row>
    <row r="27301" spans="8:13" s="28" customFormat="1" x14ac:dyDescent="0.2">
      <c r="H27301" s="12"/>
      <c r="J27301" s="29"/>
      <c r="K27301" s="45"/>
      <c r="L27301" s="45"/>
      <c r="M27301" s="45"/>
    </row>
    <row r="27302" spans="8:13" s="28" customFormat="1" x14ac:dyDescent="0.2">
      <c r="H27302" s="12"/>
      <c r="J27302" s="29"/>
      <c r="K27302" s="45"/>
      <c r="L27302" s="45"/>
      <c r="M27302" s="45"/>
    </row>
    <row r="27303" spans="8:13" s="28" customFormat="1" x14ac:dyDescent="0.2">
      <c r="H27303" s="12"/>
      <c r="J27303" s="29"/>
      <c r="K27303" s="45"/>
      <c r="L27303" s="45"/>
      <c r="M27303" s="45"/>
    </row>
    <row r="27304" spans="8:13" s="28" customFormat="1" x14ac:dyDescent="0.2">
      <c r="H27304" s="12"/>
      <c r="J27304" s="29"/>
      <c r="K27304" s="45"/>
      <c r="L27304" s="45"/>
      <c r="M27304" s="45"/>
    </row>
    <row r="27305" spans="8:13" s="28" customFormat="1" x14ac:dyDescent="0.2">
      <c r="H27305" s="12"/>
      <c r="J27305" s="29"/>
      <c r="K27305" s="45"/>
      <c r="L27305" s="45"/>
      <c r="M27305" s="45"/>
    </row>
    <row r="27306" spans="8:13" s="28" customFormat="1" x14ac:dyDescent="0.2">
      <c r="H27306" s="12"/>
      <c r="J27306" s="29"/>
      <c r="K27306" s="45"/>
      <c r="L27306" s="45"/>
      <c r="M27306" s="45"/>
    </row>
    <row r="27307" spans="8:13" s="28" customFormat="1" x14ac:dyDescent="0.2">
      <c r="H27307" s="12"/>
      <c r="J27307" s="29"/>
      <c r="K27307" s="45"/>
      <c r="L27307" s="45"/>
      <c r="M27307" s="45"/>
    </row>
    <row r="27308" spans="8:13" s="28" customFormat="1" x14ac:dyDescent="0.2">
      <c r="H27308" s="12"/>
      <c r="J27308" s="29"/>
      <c r="K27308" s="45"/>
      <c r="L27308" s="45"/>
      <c r="M27308" s="45"/>
    </row>
    <row r="27309" spans="8:13" s="28" customFormat="1" x14ac:dyDescent="0.2">
      <c r="H27309" s="12"/>
      <c r="J27309" s="29"/>
      <c r="K27309" s="45"/>
      <c r="L27309" s="45"/>
      <c r="M27309" s="45"/>
    </row>
    <row r="27310" spans="8:13" s="28" customFormat="1" x14ac:dyDescent="0.2">
      <c r="H27310" s="12"/>
      <c r="J27310" s="29"/>
      <c r="K27310" s="45"/>
      <c r="L27310" s="45"/>
      <c r="M27310" s="45"/>
    </row>
    <row r="27311" spans="8:13" s="28" customFormat="1" x14ac:dyDescent="0.2">
      <c r="H27311" s="12"/>
      <c r="J27311" s="29"/>
      <c r="K27311" s="45"/>
      <c r="L27311" s="45"/>
      <c r="M27311" s="45"/>
    </row>
    <row r="27312" spans="8:13" s="28" customFormat="1" x14ac:dyDescent="0.2">
      <c r="H27312" s="12"/>
      <c r="J27312" s="29"/>
      <c r="K27312" s="45"/>
      <c r="L27312" s="45"/>
      <c r="M27312" s="45"/>
    </row>
    <row r="27313" spans="8:13" s="28" customFormat="1" x14ac:dyDescent="0.2">
      <c r="H27313" s="12"/>
      <c r="J27313" s="29"/>
      <c r="K27313" s="45"/>
      <c r="L27313" s="45"/>
      <c r="M27313" s="45"/>
    </row>
    <row r="27314" spans="8:13" s="28" customFormat="1" x14ac:dyDescent="0.2">
      <c r="H27314" s="12"/>
      <c r="J27314" s="29"/>
      <c r="K27314" s="45"/>
      <c r="L27314" s="45"/>
      <c r="M27314" s="45"/>
    </row>
    <row r="27315" spans="8:13" s="28" customFormat="1" x14ac:dyDescent="0.2">
      <c r="H27315" s="12"/>
      <c r="J27315" s="29"/>
      <c r="K27315" s="45"/>
      <c r="L27315" s="45"/>
      <c r="M27315" s="45"/>
    </row>
    <row r="27316" spans="8:13" s="28" customFormat="1" x14ac:dyDescent="0.2">
      <c r="H27316" s="12"/>
      <c r="J27316" s="29"/>
      <c r="K27316" s="45"/>
      <c r="L27316" s="45"/>
      <c r="M27316" s="45"/>
    </row>
    <row r="27317" spans="8:13" s="28" customFormat="1" x14ac:dyDescent="0.2">
      <c r="H27317" s="12"/>
      <c r="J27317" s="29"/>
      <c r="K27317" s="45"/>
      <c r="L27317" s="45"/>
      <c r="M27317" s="45"/>
    </row>
    <row r="27318" spans="8:13" s="28" customFormat="1" x14ac:dyDescent="0.2">
      <c r="H27318" s="12"/>
      <c r="J27318" s="29"/>
      <c r="K27318" s="45"/>
      <c r="L27318" s="45"/>
      <c r="M27318" s="45"/>
    </row>
    <row r="27319" spans="8:13" s="28" customFormat="1" x14ac:dyDescent="0.2">
      <c r="H27319" s="12"/>
      <c r="J27319" s="29"/>
      <c r="K27319" s="45"/>
      <c r="L27319" s="45"/>
      <c r="M27319" s="45"/>
    </row>
    <row r="27320" spans="8:13" s="28" customFormat="1" x14ac:dyDescent="0.2">
      <c r="H27320" s="12"/>
      <c r="J27320" s="29"/>
      <c r="K27320" s="45"/>
      <c r="L27320" s="45"/>
      <c r="M27320" s="45"/>
    </row>
    <row r="27321" spans="8:13" s="28" customFormat="1" x14ac:dyDescent="0.2">
      <c r="H27321" s="12"/>
      <c r="J27321" s="29"/>
      <c r="K27321" s="45"/>
      <c r="L27321" s="45"/>
      <c r="M27321" s="45"/>
    </row>
    <row r="27322" spans="8:13" s="28" customFormat="1" x14ac:dyDescent="0.2">
      <c r="H27322" s="12"/>
      <c r="J27322" s="29"/>
      <c r="K27322" s="45"/>
      <c r="L27322" s="45"/>
      <c r="M27322" s="45"/>
    </row>
    <row r="27323" spans="8:13" s="28" customFormat="1" x14ac:dyDescent="0.2">
      <c r="H27323" s="12"/>
      <c r="J27323" s="29"/>
      <c r="K27323" s="45"/>
      <c r="L27323" s="45"/>
      <c r="M27323" s="45"/>
    </row>
    <row r="27324" spans="8:13" s="28" customFormat="1" x14ac:dyDescent="0.2">
      <c r="H27324" s="12"/>
      <c r="J27324" s="29"/>
      <c r="K27324" s="45"/>
      <c r="L27324" s="45"/>
      <c r="M27324" s="45"/>
    </row>
    <row r="27325" spans="8:13" s="28" customFormat="1" x14ac:dyDescent="0.2">
      <c r="H27325" s="12"/>
      <c r="J27325" s="29"/>
      <c r="K27325" s="45"/>
      <c r="L27325" s="45"/>
      <c r="M27325" s="45"/>
    </row>
    <row r="27326" spans="8:13" s="28" customFormat="1" x14ac:dyDescent="0.2">
      <c r="H27326" s="12"/>
      <c r="J27326" s="29"/>
      <c r="K27326" s="45"/>
      <c r="L27326" s="45"/>
      <c r="M27326" s="45"/>
    </row>
    <row r="27327" spans="8:13" s="28" customFormat="1" x14ac:dyDescent="0.2">
      <c r="H27327" s="12"/>
      <c r="J27327" s="29"/>
      <c r="K27327" s="45"/>
      <c r="L27327" s="45"/>
      <c r="M27327" s="45"/>
    </row>
    <row r="27328" spans="8:13" s="28" customFormat="1" x14ac:dyDescent="0.2">
      <c r="H27328" s="12"/>
      <c r="J27328" s="29"/>
      <c r="K27328" s="45"/>
      <c r="L27328" s="45"/>
      <c r="M27328" s="45"/>
    </row>
    <row r="27329" spans="8:13" s="28" customFormat="1" x14ac:dyDescent="0.2">
      <c r="H27329" s="12"/>
      <c r="J27329" s="29"/>
      <c r="K27329" s="45"/>
      <c r="L27329" s="45"/>
      <c r="M27329" s="45"/>
    </row>
    <row r="27330" spans="8:13" s="28" customFormat="1" x14ac:dyDescent="0.2">
      <c r="H27330" s="12"/>
      <c r="J27330" s="29"/>
      <c r="K27330" s="45"/>
      <c r="L27330" s="45"/>
      <c r="M27330" s="45"/>
    </row>
    <row r="27331" spans="8:13" s="28" customFormat="1" x14ac:dyDescent="0.2">
      <c r="H27331" s="12"/>
      <c r="J27331" s="29"/>
      <c r="K27331" s="45"/>
      <c r="L27331" s="45"/>
      <c r="M27331" s="45"/>
    </row>
    <row r="27332" spans="8:13" s="28" customFormat="1" x14ac:dyDescent="0.2">
      <c r="H27332" s="12"/>
      <c r="J27332" s="29"/>
      <c r="K27332" s="45"/>
      <c r="L27332" s="45"/>
      <c r="M27332" s="45"/>
    </row>
    <row r="27333" spans="8:13" s="28" customFormat="1" x14ac:dyDescent="0.2">
      <c r="H27333" s="12"/>
      <c r="J27333" s="29"/>
      <c r="K27333" s="45"/>
      <c r="L27333" s="45"/>
      <c r="M27333" s="45"/>
    </row>
    <row r="27334" spans="8:13" s="28" customFormat="1" x14ac:dyDescent="0.2">
      <c r="H27334" s="12"/>
      <c r="J27334" s="29"/>
      <c r="K27334" s="45"/>
      <c r="L27334" s="45"/>
      <c r="M27334" s="45"/>
    </row>
    <row r="27335" spans="8:13" s="28" customFormat="1" x14ac:dyDescent="0.2">
      <c r="H27335" s="12"/>
      <c r="J27335" s="29"/>
      <c r="K27335" s="45"/>
      <c r="L27335" s="45"/>
      <c r="M27335" s="45"/>
    </row>
    <row r="27336" spans="8:13" s="28" customFormat="1" x14ac:dyDescent="0.2">
      <c r="H27336" s="12"/>
      <c r="J27336" s="29"/>
      <c r="K27336" s="45"/>
      <c r="L27336" s="45"/>
      <c r="M27336" s="45"/>
    </row>
    <row r="27337" spans="8:13" s="28" customFormat="1" x14ac:dyDescent="0.2">
      <c r="H27337" s="12"/>
      <c r="J27337" s="29"/>
      <c r="K27337" s="45"/>
      <c r="L27337" s="45"/>
      <c r="M27337" s="45"/>
    </row>
    <row r="27338" spans="8:13" s="28" customFormat="1" x14ac:dyDescent="0.2">
      <c r="H27338" s="12"/>
      <c r="J27338" s="29"/>
      <c r="K27338" s="45"/>
      <c r="L27338" s="45"/>
      <c r="M27338" s="45"/>
    </row>
    <row r="27339" spans="8:13" s="28" customFormat="1" x14ac:dyDescent="0.2">
      <c r="H27339" s="12"/>
      <c r="J27339" s="29"/>
      <c r="K27339" s="45"/>
      <c r="L27339" s="45"/>
      <c r="M27339" s="45"/>
    </row>
    <row r="27340" spans="8:13" s="28" customFormat="1" x14ac:dyDescent="0.2">
      <c r="H27340" s="12"/>
      <c r="J27340" s="29"/>
      <c r="K27340" s="45"/>
      <c r="L27340" s="45"/>
      <c r="M27340" s="45"/>
    </row>
    <row r="27341" spans="8:13" s="28" customFormat="1" x14ac:dyDescent="0.2">
      <c r="H27341" s="12"/>
      <c r="J27341" s="29"/>
      <c r="K27341" s="45"/>
      <c r="L27341" s="45"/>
      <c r="M27341" s="45"/>
    </row>
    <row r="27342" spans="8:13" s="28" customFormat="1" x14ac:dyDescent="0.2">
      <c r="H27342" s="12"/>
      <c r="J27342" s="29"/>
      <c r="K27342" s="45"/>
      <c r="L27342" s="45"/>
      <c r="M27342" s="45"/>
    </row>
    <row r="27343" spans="8:13" s="28" customFormat="1" x14ac:dyDescent="0.2">
      <c r="H27343" s="12"/>
      <c r="J27343" s="29"/>
      <c r="K27343" s="45"/>
      <c r="L27343" s="45"/>
      <c r="M27343" s="45"/>
    </row>
    <row r="27344" spans="8:13" s="28" customFormat="1" x14ac:dyDescent="0.2">
      <c r="H27344" s="12"/>
      <c r="J27344" s="29"/>
      <c r="K27344" s="45"/>
      <c r="L27344" s="45"/>
      <c r="M27344" s="45"/>
    </row>
    <row r="27345" spans="8:13" s="28" customFormat="1" x14ac:dyDescent="0.2">
      <c r="H27345" s="12"/>
      <c r="J27345" s="29"/>
      <c r="K27345" s="45"/>
      <c r="L27345" s="45"/>
      <c r="M27345" s="45"/>
    </row>
    <row r="27346" spans="8:13" s="28" customFormat="1" x14ac:dyDescent="0.2">
      <c r="H27346" s="12"/>
      <c r="J27346" s="29"/>
      <c r="K27346" s="45"/>
      <c r="L27346" s="45"/>
      <c r="M27346" s="45"/>
    </row>
    <row r="27347" spans="8:13" s="28" customFormat="1" x14ac:dyDescent="0.2">
      <c r="H27347" s="12"/>
      <c r="J27347" s="29"/>
      <c r="K27347" s="45"/>
      <c r="L27347" s="45"/>
      <c r="M27347" s="45"/>
    </row>
    <row r="27348" spans="8:13" s="28" customFormat="1" x14ac:dyDescent="0.2">
      <c r="H27348" s="12"/>
      <c r="J27348" s="29"/>
      <c r="K27348" s="45"/>
      <c r="L27348" s="45"/>
      <c r="M27348" s="45"/>
    </row>
    <row r="27349" spans="8:13" s="28" customFormat="1" x14ac:dyDescent="0.2">
      <c r="H27349" s="12"/>
      <c r="J27349" s="29"/>
      <c r="K27349" s="45"/>
      <c r="L27349" s="45"/>
      <c r="M27349" s="45"/>
    </row>
    <row r="27350" spans="8:13" s="28" customFormat="1" x14ac:dyDescent="0.2">
      <c r="H27350" s="12"/>
      <c r="J27350" s="29"/>
      <c r="K27350" s="45"/>
      <c r="L27350" s="45"/>
      <c r="M27350" s="45"/>
    </row>
    <row r="27351" spans="8:13" s="28" customFormat="1" x14ac:dyDescent="0.2">
      <c r="H27351" s="12"/>
      <c r="J27351" s="29"/>
      <c r="K27351" s="45"/>
      <c r="L27351" s="45"/>
      <c r="M27351" s="45"/>
    </row>
    <row r="27352" spans="8:13" s="28" customFormat="1" x14ac:dyDescent="0.2">
      <c r="H27352" s="12"/>
      <c r="J27352" s="29"/>
      <c r="K27352" s="45"/>
      <c r="L27352" s="45"/>
      <c r="M27352" s="45"/>
    </row>
    <row r="27353" spans="8:13" s="28" customFormat="1" x14ac:dyDescent="0.2">
      <c r="H27353" s="12"/>
      <c r="J27353" s="29"/>
      <c r="K27353" s="45"/>
      <c r="L27353" s="45"/>
      <c r="M27353" s="45"/>
    </row>
    <row r="27354" spans="8:13" s="28" customFormat="1" x14ac:dyDescent="0.2">
      <c r="H27354" s="12"/>
      <c r="J27354" s="29"/>
      <c r="K27354" s="45"/>
      <c r="L27354" s="45"/>
      <c r="M27354" s="45"/>
    </row>
    <row r="27355" spans="8:13" s="28" customFormat="1" x14ac:dyDescent="0.2">
      <c r="H27355" s="12"/>
      <c r="J27355" s="29"/>
      <c r="K27355" s="45"/>
      <c r="L27355" s="45"/>
      <c r="M27355" s="45"/>
    </row>
    <row r="27356" spans="8:13" s="28" customFormat="1" x14ac:dyDescent="0.2">
      <c r="H27356" s="12"/>
      <c r="J27356" s="29"/>
      <c r="K27356" s="45"/>
      <c r="L27356" s="45"/>
      <c r="M27356" s="45"/>
    </row>
    <row r="27357" spans="8:13" s="28" customFormat="1" x14ac:dyDescent="0.2">
      <c r="H27357" s="12"/>
      <c r="J27357" s="29"/>
      <c r="K27357" s="45"/>
      <c r="L27357" s="45"/>
      <c r="M27357" s="45"/>
    </row>
    <row r="27358" spans="8:13" s="28" customFormat="1" x14ac:dyDescent="0.2">
      <c r="H27358" s="12"/>
      <c r="J27358" s="29"/>
      <c r="K27358" s="45"/>
      <c r="L27358" s="45"/>
      <c r="M27358" s="45"/>
    </row>
    <row r="27359" spans="8:13" s="28" customFormat="1" x14ac:dyDescent="0.2">
      <c r="H27359" s="12"/>
      <c r="J27359" s="29"/>
      <c r="K27359" s="45"/>
      <c r="L27359" s="45"/>
      <c r="M27359" s="45"/>
    </row>
    <row r="27360" spans="8:13" s="28" customFormat="1" x14ac:dyDescent="0.2">
      <c r="H27360" s="12"/>
      <c r="J27360" s="29"/>
      <c r="K27360" s="45"/>
      <c r="L27360" s="45"/>
      <c r="M27360" s="45"/>
    </row>
    <row r="27361" spans="8:13" s="28" customFormat="1" x14ac:dyDescent="0.2">
      <c r="H27361" s="12"/>
      <c r="J27361" s="29"/>
      <c r="K27361" s="45"/>
      <c r="L27361" s="45"/>
      <c r="M27361" s="45"/>
    </row>
    <row r="27362" spans="8:13" s="28" customFormat="1" x14ac:dyDescent="0.2">
      <c r="H27362" s="12"/>
      <c r="J27362" s="29"/>
      <c r="K27362" s="45"/>
      <c r="L27362" s="45"/>
      <c r="M27362" s="45"/>
    </row>
    <row r="27363" spans="8:13" s="28" customFormat="1" x14ac:dyDescent="0.2">
      <c r="H27363" s="12"/>
      <c r="J27363" s="29"/>
      <c r="K27363" s="45"/>
      <c r="L27363" s="45"/>
      <c r="M27363" s="45"/>
    </row>
    <row r="27364" spans="8:13" s="28" customFormat="1" x14ac:dyDescent="0.2">
      <c r="H27364" s="12"/>
      <c r="J27364" s="29"/>
      <c r="K27364" s="45"/>
      <c r="L27364" s="45"/>
      <c r="M27364" s="45"/>
    </row>
    <row r="27365" spans="8:13" s="28" customFormat="1" x14ac:dyDescent="0.2">
      <c r="H27365" s="12"/>
      <c r="J27365" s="29"/>
      <c r="K27365" s="45"/>
      <c r="L27365" s="45"/>
      <c r="M27365" s="45"/>
    </row>
    <row r="27366" spans="8:13" s="28" customFormat="1" x14ac:dyDescent="0.2">
      <c r="H27366" s="12"/>
      <c r="J27366" s="29"/>
      <c r="K27366" s="45"/>
      <c r="L27366" s="45"/>
      <c r="M27366" s="45"/>
    </row>
    <row r="27367" spans="8:13" s="28" customFormat="1" x14ac:dyDescent="0.2">
      <c r="H27367" s="12"/>
      <c r="J27367" s="29"/>
      <c r="K27367" s="45"/>
      <c r="L27367" s="45"/>
      <c r="M27367" s="45"/>
    </row>
    <row r="27368" spans="8:13" s="28" customFormat="1" x14ac:dyDescent="0.2">
      <c r="H27368" s="12"/>
      <c r="J27368" s="29"/>
      <c r="K27368" s="45"/>
      <c r="L27368" s="45"/>
      <c r="M27368" s="45"/>
    </row>
    <row r="27369" spans="8:13" s="28" customFormat="1" x14ac:dyDescent="0.2">
      <c r="H27369" s="12"/>
      <c r="J27369" s="29"/>
      <c r="K27369" s="45"/>
      <c r="L27369" s="45"/>
      <c r="M27369" s="45"/>
    </row>
    <row r="27370" spans="8:13" s="28" customFormat="1" x14ac:dyDescent="0.2">
      <c r="H27370" s="12"/>
      <c r="J27370" s="29"/>
      <c r="K27370" s="45"/>
      <c r="L27370" s="45"/>
      <c r="M27370" s="45"/>
    </row>
    <row r="27371" spans="8:13" s="28" customFormat="1" x14ac:dyDescent="0.2">
      <c r="H27371" s="12"/>
      <c r="J27371" s="29"/>
      <c r="K27371" s="45"/>
      <c r="L27371" s="45"/>
      <c r="M27371" s="45"/>
    </row>
    <row r="27372" spans="8:13" s="28" customFormat="1" x14ac:dyDescent="0.2">
      <c r="H27372" s="12"/>
      <c r="J27372" s="29"/>
      <c r="K27372" s="45"/>
      <c r="L27372" s="45"/>
      <c r="M27372" s="45"/>
    </row>
    <row r="27373" spans="8:13" s="28" customFormat="1" x14ac:dyDescent="0.2">
      <c r="H27373" s="12"/>
      <c r="J27373" s="29"/>
      <c r="K27373" s="45"/>
      <c r="L27373" s="45"/>
      <c r="M27373" s="45"/>
    </row>
    <row r="27374" spans="8:13" s="28" customFormat="1" x14ac:dyDescent="0.2">
      <c r="H27374" s="12"/>
      <c r="J27374" s="29"/>
      <c r="K27374" s="45"/>
      <c r="L27374" s="45"/>
      <c r="M27374" s="45"/>
    </row>
    <row r="27375" spans="8:13" s="28" customFormat="1" x14ac:dyDescent="0.2">
      <c r="H27375" s="12"/>
      <c r="J27375" s="29"/>
      <c r="K27375" s="45"/>
      <c r="L27375" s="45"/>
      <c r="M27375" s="45"/>
    </row>
    <row r="27376" spans="8:13" s="28" customFormat="1" x14ac:dyDescent="0.2">
      <c r="H27376" s="12"/>
      <c r="J27376" s="29"/>
      <c r="K27376" s="45"/>
      <c r="L27376" s="45"/>
      <c r="M27376" s="45"/>
    </row>
    <row r="27377" spans="8:13" s="28" customFormat="1" x14ac:dyDescent="0.2">
      <c r="H27377" s="12"/>
      <c r="J27377" s="29"/>
      <c r="K27377" s="45"/>
      <c r="L27377" s="45"/>
      <c r="M27377" s="45"/>
    </row>
    <row r="27378" spans="8:13" s="28" customFormat="1" x14ac:dyDescent="0.2">
      <c r="H27378" s="12"/>
      <c r="J27378" s="29"/>
      <c r="K27378" s="45"/>
      <c r="L27378" s="45"/>
      <c r="M27378" s="45"/>
    </row>
    <row r="27379" spans="8:13" s="28" customFormat="1" x14ac:dyDescent="0.2">
      <c r="H27379" s="12"/>
      <c r="J27379" s="29"/>
      <c r="K27379" s="45"/>
      <c r="L27379" s="45"/>
      <c r="M27379" s="45"/>
    </row>
    <row r="27380" spans="8:13" s="28" customFormat="1" x14ac:dyDescent="0.2">
      <c r="H27380" s="12"/>
      <c r="J27380" s="29"/>
      <c r="K27380" s="45"/>
      <c r="L27380" s="45"/>
      <c r="M27380" s="45"/>
    </row>
    <row r="27381" spans="8:13" s="28" customFormat="1" x14ac:dyDescent="0.2">
      <c r="H27381" s="12"/>
      <c r="J27381" s="29"/>
      <c r="K27381" s="45"/>
      <c r="L27381" s="45"/>
      <c r="M27381" s="45"/>
    </row>
    <row r="27382" spans="8:13" s="28" customFormat="1" x14ac:dyDescent="0.2">
      <c r="H27382" s="12"/>
      <c r="J27382" s="29"/>
      <c r="K27382" s="45"/>
      <c r="L27382" s="45"/>
      <c r="M27382" s="45"/>
    </row>
    <row r="27383" spans="8:13" s="28" customFormat="1" x14ac:dyDescent="0.2">
      <c r="H27383" s="12"/>
      <c r="J27383" s="29"/>
      <c r="K27383" s="45"/>
      <c r="L27383" s="45"/>
      <c r="M27383" s="45"/>
    </row>
    <row r="27384" spans="8:13" s="28" customFormat="1" x14ac:dyDescent="0.2">
      <c r="H27384" s="12"/>
      <c r="J27384" s="29"/>
      <c r="K27384" s="45"/>
      <c r="L27384" s="45"/>
      <c r="M27384" s="45"/>
    </row>
    <row r="27385" spans="8:13" s="28" customFormat="1" x14ac:dyDescent="0.2">
      <c r="H27385" s="12"/>
      <c r="J27385" s="29"/>
      <c r="K27385" s="45"/>
      <c r="L27385" s="45"/>
      <c r="M27385" s="45"/>
    </row>
    <row r="27386" spans="8:13" s="28" customFormat="1" x14ac:dyDescent="0.2">
      <c r="H27386" s="12"/>
      <c r="J27386" s="29"/>
      <c r="K27386" s="45"/>
      <c r="L27386" s="45"/>
      <c r="M27386" s="45"/>
    </row>
    <row r="27387" spans="8:13" s="28" customFormat="1" x14ac:dyDescent="0.2">
      <c r="H27387" s="12"/>
      <c r="J27387" s="29"/>
      <c r="K27387" s="45"/>
      <c r="L27387" s="45"/>
      <c r="M27387" s="45"/>
    </row>
    <row r="27388" spans="8:13" s="28" customFormat="1" x14ac:dyDescent="0.2">
      <c r="H27388" s="12"/>
      <c r="J27388" s="29"/>
      <c r="K27388" s="45"/>
      <c r="L27388" s="45"/>
      <c r="M27388" s="45"/>
    </row>
    <row r="27389" spans="8:13" s="28" customFormat="1" x14ac:dyDescent="0.2">
      <c r="H27389" s="12"/>
      <c r="J27389" s="29"/>
      <c r="K27389" s="45"/>
      <c r="L27389" s="45"/>
      <c r="M27389" s="45"/>
    </row>
    <row r="27390" spans="8:13" s="28" customFormat="1" x14ac:dyDescent="0.2">
      <c r="H27390" s="12"/>
      <c r="J27390" s="29"/>
      <c r="K27390" s="45"/>
      <c r="L27390" s="45"/>
      <c r="M27390" s="45"/>
    </row>
    <row r="27391" spans="8:13" s="28" customFormat="1" x14ac:dyDescent="0.2">
      <c r="H27391" s="12"/>
      <c r="J27391" s="29"/>
      <c r="K27391" s="45"/>
      <c r="L27391" s="45"/>
      <c r="M27391" s="45"/>
    </row>
    <row r="27392" spans="8:13" s="28" customFormat="1" x14ac:dyDescent="0.2">
      <c r="H27392" s="12"/>
      <c r="J27392" s="29"/>
      <c r="K27392" s="45"/>
      <c r="L27392" s="45"/>
      <c r="M27392" s="45"/>
    </row>
    <row r="27393" spans="8:13" s="28" customFormat="1" x14ac:dyDescent="0.2">
      <c r="H27393" s="12"/>
      <c r="J27393" s="29"/>
      <c r="K27393" s="45"/>
      <c r="L27393" s="45"/>
      <c r="M27393" s="45"/>
    </row>
    <row r="27394" spans="8:13" s="28" customFormat="1" x14ac:dyDescent="0.2">
      <c r="H27394" s="12"/>
      <c r="J27394" s="29"/>
      <c r="K27394" s="45"/>
      <c r="L27394" s="45"/>
      <c r="M27394" s="45"/>
    </row>
    <row r="27395" spans="8:13" s="28" customFormat="1" x14ac:dyDescent="0.2">
      <c r="H27395" s="12"/>
      <c r="J27395" s="29"/>
      <c r="K27395" s="45"/>
      <c r="L27395" s="45"/>
      <c r="M27395" s="45"/>
    </row>
    <row r="27396" spans="8:13" s="28" customFormat="1" x14ac:dyDescent="0.2">
      <c r="H27396" s="12"/>
      <c r="J27396" s="29"/>
      <c r="K27396" s="45"/>
      <c r="L27396" s="45"/>
      <c r="M27396" s="45"/>
    </row>
    <row r="27397" spans="8:13" s="28" customFormat="1" x14ac:dyDescent="0.2">
      <c r="H27397" s="12"/>
      <c r="J27397" s="29"/>
      <c r="K27397" s="45"/>
      <c r="L27397" s="45"/>
      <c r="M27397" s="45"/>
    </row>
    <row r="27398" spans="8:13" s="28" customFormat="1" x14ac:dyDescent="0.2">
      <c r="H27398" s="12"/>
      <c r="J27398" s="29"/>
      <c r="K27398" s="45"/>
      <c r="L27398" s="45"/>
      <c r="M27398" s="45"/>
    </row>
    <row r="27399" spans="8:13" s="28" customFormat="1" x14ac:dyDescent="0.2">
      <c r="H27399" s="12"/>
      <c r="J27399" s="29"/>
      <c r="K27399" s="45"/>
      <c r="L27399" s="45"/>
      <c r="M27399" s="45"/>
    </row>
    <row r="27400" spans="8:13" s="28" customFormat="1" x14ac:dyDescent="0.2">
      <c r="H27400" s="12"/>
      <c r="J27400" s="29"/>
      <c r="K27400" s="45"/>
      <c r="L27400" s="45"/>
      <c r="M27400" s="45"/>
    </row>
    <row r="27401" spans="8:13" s="28" customFormat="1" x14ac:dyDescent="0.2">
      <c r="H27401" s="12"/>
      <c r="J27401" s="29"/>
      <c r="K27401" s="45"/>
      <c r="L27401" s="45"/>
      <c r="M27401" s="45"/>
    </row>
    <row r="27402" spans="8:13" s="28" customFormat="1" x14ac:dyDescent="0.2">
      <c r="H27402" s="12"/>
      <c r="J27402" s="29"/>
      <c r="K27402" s="45"/>
      <c r="L27402" s="45"/>
      <c r="M27402" s="45"/>
    </row>
    <row r="27403" spans="8:13" s="28" customFormat="1" x14ac:dyDescent="0.2">
      <c r="H27403" s="12"/>
      <c r="J27403" s="29"/>
      <c r="K27403" s="45"/>
      <c r="L27403" s="45"/>
      <c r="M27403" s="45"/>
    </row>
    <row r="27404" spans="8:13" s="28" customFormat="1" x14ac:dyDescent="0.2">
      <c r="H27404" s="12"/>
      <c r="J27404" s="29"/>
      <c r="K27404" s="45"/>
      <c r="L27404" s="45"/>
      <c r="M27404" s="45"/>
    </row>
    <row r="27405" spans="8:13" s="28" customFormat="1" x14ac:dyDescent="0.2">
      <c r="H27405" s="12"/>
      <c r="J27405" s="29"/>
      <c r="K27405" s="45"/>
      <c r="L27405" s="45"/>
      <c r="M27405" s="45"/>
    </row>
    <row r="27406" spans="8:13" s="28" customFormat="1" x14ac:dyDescent="0.2">
      <c r="H27406" s="12"/>
      <c r="J27406" s="29"/>
      <c r="K27406" s="45"/>
      <c r="L27406" s="45"/>
      <c r="M27406" s="45"/>
    </row>
    <row r="27407" spans="8:13" s="28" customFormat="1" x14ac:dyDescent="0.2">
      <c r="H27407" s="12"/>
      <c r="J27407" s="29"/>
      <c r="K27407" s="45"/>
      <c r="L27407" s="45"/>
      <c r="M27407" s="45"/>
    </row>
    <row r="27408" spans="8:13" s="28" customFormat="1" x14ac:dyDescent="0.2">
      <c r="H27408" s="12"/>
      <c r="J27408" s="29"/>
      <c r="K27408" s="45"/>
      <c r="L27408" s="45"/>
      <c r="M27408" s="45"/>
    </row>
    <row r="27409" spans="8:13" s="28" customFormat="1" x14ac:dyDescent="0.2">
      <c r="H27409" s="12"/>
      <c r="J27409" s="29"/>
      <c r="K27409" s="45"/>
      <c r="L27409" s="45"/>
      <c r="M27409" s="45"/>
    </row>
    <row r="27410" spans="8:13" s="28" customFormat="1" x14ac:dyDescent="0.2">
      <c r="H27410" s="12"/>
      <c r="J27410" s="29"/>
      <c r="K27410" s="45"/>
      <c r="L27410" s="45"/>
      <c r="M27410" s="45"/>
    </row>
    <row r="27411" spans="8:13" s="28" customFormat="1" x14ac:dyDescent="0.2">
      <c r="H27411" s="12"/>
      <c r="J27411" s="29"/>
      <c r="K27411" s="45"/>
      <c r="L27411" s="45"/>
      <c r="M27411" s="45"/>
    </row>
    <row r="27412" spans="8:13" s="28" customFormat="1" x14ac:dyDescent="0.2">
      <c r="H27412" s="12"/>
      <c r="J27412" s="29"/>
      <c r="K27412" s="45"/>
      <c r="L27412" s="45"/>
      <c r="M27412" s="45"/>
    </row>
    <row r="27413" spans="8:13" s="28" customFormat="1" x14ac:dyDescent="0.2">
      <c r="H27413" s="12"/>
      <c r="J27413" s="29"/>
      <c r="K27413" s="45"/>
      <c r="L27413" s="45"/>
      <c r="M27413" s="45"/>
    </row>
    <row r="27414" spans="8:13" s="28" customFormat="1" x14ac:dyDescent="0.2">
      <c r="H27414" s="12"/>
      <c r="J27414" s="29"/>
      <c r="K27414" s="45"/>
      <c r="L27414" s="45"/>
      <c r="M27414" s="45"/>
    </row>
    <row r="27415" spans="8:13" s="28" customFormat="1" x14ac:dyDescent="0.2">
      <c r="H27415" s="12"/>
      <c r="J27415" s="29"/>
      <c r="K27415" s="45"/>
      <c r="L27415" s="45"/>
      <c r="M27415" s="45"/>
    </row>
    <row r="27416" spans="8:13" s="28" customFormat="1" x14ac:dyDescent="0.2">
      <c r="H27416" s="12"/>
      <c r="J27416" s="29"/>
      <c r="K27416" s="45"/>
      <c r="L27416" s="45"/>
      <c r="M27416" s="45"/>
    </row>
    <row r="27417" spans="8:13" s="28" customFormat="1" x14ac:dyDescent="0.2">
      <c r="H27417" s="12"/>
      <c r="J27417" s="29"/>
      <c r="K27417" s="45"/>
      <c r="L27417" s="45"/>
      <c r="M27417" s="45"/>
    </row>
    <row r="27418" spans="8:13" s="28" customFormat="1" x14ac:dyDescent="0.2">
      <c r="H27418" s="12"/>
      <c r="J27418" s="29"/>
      <c r="K27418" s="45"/>
      <c r="L27418" s="45"/>
      <c r="M27418" s="45"/>
    </row>
    <row r="27419" spans="8:13" s="28" customFormat="1" x14ac:dyDescent="0.2">
      <c r="H27419" s="12"/>
      <c r="J27419" s="29"/>
      <c r="K27419" s="45"/>
      <c r="L27419" s="45"/>
      <c r="M27419" s="45"/>
    </row>
    <row r="27420" spans="8:13" s="28" customFormat="1" x14ac:dyDescent="0.2">
      <c r="H27420" s="12"/>
      <c r="J27420" s="29"/>
      <c r="K27420" s="45"/>
      <c r="L27420" s="45"/>
      <c r="M27420" s="45"/>
    </row>
    <row r="27421" spans="8:13" s="28" customFormat="1" x14ac:dyDescent="0.2">
      <c r="H27421" s="12"/>
      <c r="J27421" s="29"/>
      <c r="K27421" s="45"/>
      <c r="L27421" s="45"/>
      <c r="M27421" s="45"/>
    </row>
    <row r="27422" spans="8:13" s="28" customFormat="1" x14ac:dyDescent="0.2">
      <c r="H27422" s="12"/>
      <c r="J27422" s="29"/>
      <c r="K27422" s="45"/>
      <c r="L27422" s="45"/>
      <c r="M27422" s="45"/>
    </row>
    <row r="27423" spans="8:13" s="28" customFormat="1" x14ac:dyDescent="0.2">
      <c r="H27423" s="12"/>
      <c r="J27423" s="29"/>
      <c r="K27423" s="45"/>
      <c r="L27423" s="45"/>
      <c r="M27423" s="45"/>
    </row>
    <row r="27424" spans="8:13" s="28" customFormat="1" x14ac:dyDescent="0.2">
      <c r="H27424" s="12"/>
      <c r="J27424" s="29"/>
      <c r="K27424" s="45"/>
      <c r="L27424" s="45"/>
      <c r="M27424" s="45"/>
    </row>
    <row r="27425" spans="8:13" s="28" customFormat="1" x14ac:dyDescent="0.2">
      <c r="H27425" s="12"/>
      <c r="J27425" s="29"/>
      <c r="K27425" s="45"/>
      <c r="L27425" s="45"/>
      <c r="M27425" s="45"/>
    </row>
    <row r="27426" spans="8:13" s="28" customFormat="1" x14ac:dyDescent="0.2">
      <c r="H27426" s="12"/>
      <c r="J27426" s="29"/>
      <c r="K27426" s="45"/>
      <c r="L27426" s="45"/>
      <c r="M27426" s="45"/>
    </row>
    <row r="27427" spans="8:13" s="28" customFormat="1" x14ac:dyDescent="0.2">
      <c r="H27427" s="12"/>
      <c r="J27427" s="29"/>
      <c r="K27427" s="45"/>
      <c r="L27427" s="45"/>
      <c r="M27427" s="45"/>
    </row>
    <row r="27428" spans="8:13" s="28" customFormat="1" x14ac:dyDescent="0.2">
      <c r="H27428" s="12"/>
      <c r="J27428" s="29"/>
      <c r="K27428" s="45"/>
      <c r="L27428" s="45"/>
      <c r="M27428" s="45"/>
    </row>
    <row r="27429" spans="8:13" s="28" customFormat="1" x14ac:dyDescent="0.2">
      <c r="H27429" s="12"/>
      <c r="J27429" s="29"/>
      <c r="K27429" s="45"/>
      <c r="L27429" s="45"/>
      <c r="M27429" s="45"/>
    </row>
    <row r="27430" spans="8:13" s="28" customFormat="1" x14ac:dyDescent="0.2">
      <c r="H27430" s="12"/>
      <c r="J27430" s="29"/>
      <c r="K27430" s="45"/>
      <c r="L27430" s="45"/>
      <c r="M27430" s="45"/>
    </row>
    <row r="27431" spans="8:13" s="28" customFormat="1" x14ac:dyDescent="0.2">
      <c r="H27431" s="12"/>
      <c r="J27431" s="29"/>
      <c r="K27431" s="45"/>
      <c r="L27431" s="45"/>
      <c r="M27431" s="45"/>
    </row>
    <row r="27432" spans="8:13" s="28" customFormat="1" x14ac:dyDescent="0.2">
      <c r="H27432" s="12"/>
      <c r="J27432" s="29"/>
      <c r="K27432" s="45"/>
      <c r="L27432" s="45"/>
      <c r="M27432" s="45"/>
    </row>
    <row r="27433" spans="8:13" s="28" customFormat="1" x14ac:dyDescent="0.2">
      <c r="H27433" s="12"/>
      <c r="J27433" s="29"/>
      <c r="K27433" s="45"/>
      <c r="L27433" s="45"/>
      <c r="M27433" s="45"/>
    </row>
    <row r="27434" spans="8:13" s="28" customFormat="1" x14ac:dyDescent="0.2">
      <c r="H27434" s="12"/>
      <c r="J27434" s="29"/>
      <c r="K27434" s="45"/>
      <c r="L27434" s="45"/>
      <c r="M27434" s="45"/>
    </row>
    <row r="27435" spans="8:13" s="28" customFormat="1" x14ac:dyDescent="0.2">
      <c r="H27435" s="12"/>
      <c r="J27435" s="29"/>
      <c r="K27435" s="45"/>
      <c r="L27435" s="45"/>
      <c r="M27435" s="45"/>
    </row>
    <row r="27436" spans="8:13" s="28" customFormat="1" x14ac:dyDescent="0.2">
      <c r="H27436" s="12"/>
      <c r="J27436" s="29"/>
      <c r="K27436" s="45"/>
      <c r="L27436" s="45"/>
      <c r="M27436" s="45"/>
    </row>
    <row r="27437" spans="8:13" s="28" customFormat="1" x14ac:dyDescent="0.2">
      <c r="H27437" s="12"/>
      <c r="J27437" s="29"/>
      <c r="K27437" s="45"/>
      <c r="L27437" s="45"/>
      <c r="M27437" s="45"/>
    </row>
    <row r="27438" spans="8:13" s="28" customFormat="1" x14ac:dyDescent="0.2">
      <c r="H27438" s="12"/>
      <c r="J27438" s="29"/>
      <c r="K27438" s="45"/>
      <c r="L27438" s="45"/>
      <c r="M27438" s="45"/>
    </row>
    <row r="27439" spans="8:13" s="28" customFormat="1" x14ac:dyDescent="0.2">
      <c r="H27439" s="12"/>
      <c r="J27439" s="29"/>
      <c r="K27439" s="45"/>
      <c r="L27439" s="45"/>
      <c r="M27439" s="45"/>
    </row>
    <row r="27440" spans="8:13" s="28" customFormat="1" x14ac:dyDescent="0.2">
      <c r="H27440" s="12"/>
      <c r="J27440" s="29"/>
      <c r="K27440" s="45"/>
      <c r="L27440" s="45"/>
      <c r="M27440" s="45"/>
    </row>
    <row r="27441" spans="8:13" s="28" customFormat="1" x14ac:dyDescent="0.2">
      <c r="H27441" s="12"/>
      <c r="J27441" s="29"/>
      <c r="K27441" s="45"/>
      <c r="L27441" s="45"/>
      <c r="M27441" s="45"/>
    </row>
    <row r="27442" spans="8:13" s="28" customFormat="1" x14ac:dyDescent="0.2">
      <c r="H27442" s="12"/>
      <c r="J27442" s="29"/>
      <c r="K27442" s="45"/>
      <c r="L27442" s="45"/>
      <c r="M27442" s="45"/>
    </row>
    <row r="27443" spans="8:13" s="28" customFormat="1" x14ac:dyDescent="0.2">
      <c r="H27443" s="12"/>
      <c r="J27443" s="29"/>
      <c r="K27443" s="45"/>
      <c r="L27443" s="45"/>
      <c r="M27443" s="45"/>
    </row>
    <row r="27444" spans="8:13" s="28" customFormat="1" x14ac:dyDescent="0.2">
      <c r="H27444" s="12"/>
      <c r="J27444" s="29"/>
      <c r="K27444" s="45"/>
      <c r="L27444" s="45"/>
      <c r="M27444" s="45"/>
    </row>
    <row r="27445" spans="8:13" s="28" customFormat="1" x14ac:dyDescent="0.2">
      <c r="H27445" s="12"/>
      <c r="J27445" s="29"/>
      <c r="K27445" s="45"/>
      <c r="L27445" s="45"/>
      <c r="M27445" s="45"/>
    </row>
    <row r="27446" spans="8:13" s="28" customFormat="1" x14ac:dyDescent="0.2">
      <c r="H27446" s="12"/>
      <c r="J27446" s="29"/>
      <c r="K27446" s="45"/>
      <c r="L27446" s="45"/>
      <c r="M27446" s="45"/>
    </row>
    <row r="27447" spans="8:13" s="28" customFormat="1" x14ac:dyDescent="0.2">
      <c r="H27447" s="12"/>
      <c r="J27447" s="29"/>
      <c r="K27447" s="45"/>
      <c r="L27447" s="45"/>
      <c r="M27447" s="45"/>
    </row>
    <row r="27448" spans="8:13" s="28" customFormat="1" x14ac:dyDescent="0.2">
      <c r="H27448" s="12"/>
      <c r="J27448" s="29"/>
      <c r="K27448" s="45"/>
      <c r="L27448" s="45"/>
      <c r="M27448" s="45"/>
    </row>
    <row r="27449" spans="8:13" s="28" customFormat="1" x14ac:dyDescent="0.2">
      <c r="H27449" s="12"/>
      <c r="J27449" s="29"/>
      <c r="K27449" s="45"/>
      <c r="L27449" s="45"/>
      <c r="M27449" s="45"/>
    </row>
    <row r="27450" spans="8:13" s="28" customFormat="1" x14ac:dyDescent="0.2">
      <c r="H27450" s="12"/>
      <c r="J27450" s="29"/>
      <c r="K27450" s="45"/>
      <c r="L27450" s="45"/>
      <c r="M27450" s="45"/>
    </row>
    <row r="27451" spans="8:13" s="28" customFormat="1" x14ac:dyDescent="0.2">
      <c r="H27451" s="12"/>
      <c r="J27451" s="29"/>
      <c r="K27451" s="45"/>
      <c r="L27451" s="45"/>
      <c r="M27451" s="45"/>
    </row>
    <row r="27452" spans="8:13" s="28" customFormat="1" x14ac:dyDescent="0.2">
      <c r="H27452" s="12"/>
      <c r="J27452" s="29"/>
      <c r="K27452" s="45"/>
      <c r="L27452" s="45"/>
      <c r="M27452" s="45"/>
    </row>
    <row r="27453" spans="8:13" s="28" customFormat="1" x14ac:dyDescent="0.2">
      <c r="H27453" s="12"/>
      <c r="J27453" s="29"/>
      <c r="K27453" s="45"/>
      <c r="L27453" s="45"/>
      <c r="M27453" s="45"/>
    </row>
    <row r="27454" spans="8:13" s="28" customFormat="1" x14ac:dyDescent="0.2">
      <c r="H27454" s="12"/>
      <c r="J27454" s="29"/>
      <c r="K27454" s="45"/>
      <c r="L27454" s="45"/>
      <c r="M27454" s="45"/>
    </row>
    <row r="27455" spans="8:13" s="28" customFormat="1" x14ac:dyDescent="0.2">
      <c r="H27455" s="12"/>
      <c r="J27455" s="29"/>
      <c r="K27455" s="45"/>
      <c r="L27455" s="45"/>
      <c r="M27455" s="45"/>
    </row>
    <row r="27456" spans="8:13" s="28" customFormat="1" x14ac:dyDescent="0.2">
      <c r="H27456" s="12"/>
      <c r="J27456" s="29"/>
      <c r="K27456" s="45"/>
      <c r="L27456" s="45"/>
      <c r="M27456" s="45"/>
    </row>
    <row r="27457" spans="8:13" s="28" customFormat="1" x14ac:dyDescent="0.2">
      <c r="H27457" s="12"/>
      <c r="J27457" s="29"/>
      <c r="K27457" s="45"/>
      <c r="L27457" s="45"/>
      <c r="M27457" s="45"/>
    </row>
    <row r="27458" spans="8:13" s="28" customFormat="1" x14ac:dyDescent="0.2">
      <c r="H27458" s="12"/>
      <c r="J27458" s="29"/>
      <c r="K27458" s="45"/>
      <c r="L27458" s="45"/>
      <c r="M27458" s="45"/>
    </row>
    <row r="27459" spans="8:13" s="28" customFormat="1" x14ac:dyDescent="0.2">
      <c r="H27459" s="12"/>
      <c r="J27459" s="29"/>
      <c r="K27459" s="45"/>
      <c r="L27459" s="45"/>
      <c r="M27459" s="45"/>
    </row>
    <row r="27460" spans="8:13" s="28" customFormat="1" x14ac:dyDescent="0.2">
      <c r="H27460" s="12"/>
      <c r="J27460" s="29"/>
      <c r="K27460" s="45"/>
      <c r="L27460" s="45"/>
      <c r="M27460" s="45"/>
    </row>
    <row r="27461" spans="8:13" s="28" customFormat="1" x14ac:dyDescent="0.2">
      <c r="H27461" s="12"/>
      <c r="J27461" s="29"/>
      <c r="K27461" s="45"/>
      <c r="L27461" s="45"/>
      <c r="M27461" s="45"/>
    </row>
    <row r="27462" spans="8:13" s="28" customFormat="1" x14ac:dyDescent="0.2">
      <c r="H27462" s="12"/>
      <c r="J27462" s="29"/>
      <c r="K27462" s="45"/>
      <c r="L27462" s="45"/>
      <c r="M27462" s="45"/>
    </row>
    <row r="27463" spans="8:13" s="28" customFormat="1" x14ac:dyDescent="0.2">
      <c r="H27463" s="12"/>
      <c r="J27463" s="29"/>
      <c r="K27463" s="45"/>
      <c r="L27463" s="45"/>
      <c r="M27463" s="45"/>
    </row>
    <row r="27464" spans="8:13" s="28" customFormat="1" x14ac:dyDescent="0.2">
      <c r="H27464" s="12"/>
      <c r="J27464" s="29"/>
      <c r="K27464" s="45"/>
      <c r="L27464" s="45"/>
      <c r="M27464" s="45"/>
    </row>
    <row r="27465" spans="8:13" s="28" customFormat="1" x14ac:dyDescent="0.2">
      <c r="H27465" s="12"/>
      <c r="J27465" s="29"/>
      <c r="K27465" s="45"/>
      <c r="L27465" s="45"/>
      <c r="M27465" s="45"/>
    </row>
    <row r="27466" spans="8:13" s="28" customFormat="1" x14ac:dyDescent="0.2">
      <c r="H27466" s="12"/>
      <c r="J27466" s="29"/>
      <c r="K27466" s="45"/>
      <c r="L27466" s="45"/>
      <c r="M27466" s="45"/>
    </row>
    <row r="27467" spans="8:13" s="28" customFormat="1" x14ac:dyDescent="0.2">
      <c r="H27467" s="12"/>
      <c r="J27467" s="29"/>
      <c r="K27467" s="45"/>
      <c r="L27467" s="45"/>
      <c r="M27467" s="45"/>
    </row>
    <row r="27468" spans="8:13" s="28" customFormat="1" x14ac:dyDescent="0.2">
      <c r="H27468" s="12"/>
      <c r="J27468" s="29"/>
      <c r="K27468" s="45"/>
      <c r="L27468" s="45"/>
      <c r="M27468" s="45"/>
    </row>
    <row r="27469" spans="8:13" s="28" customFormat="1" x14ac:dyDescent="0.2">
      <c r="H27469" s="12"/>
      <c r="J27469" s="29"/>
      <c r="K27469" s="45"/>
      <c r="L27469" s="45"/>
      <c r="M27469" s="45"/>
    </row>
    <row r="27470" spans="8:13" s="28" customFormat="1" x14ac:dyDescent="0.2">
      <c r="H27470" s="12"/>
      <c r="J27470" s="29"/>
      <c r="K27470" s="45"/>
      <c r="L27470" s="45"/>
      <c r="M27470" s="45"/>
    </row>
    <row r="27471" spans="8:13" s="28" customFormat="1" x14ac:dyDescent="0.2">
      <c r="H27471" s="12"/>
      <c r="J27471" s="29"/>
      <c r="K27471" s="45"/>
      <c r="L27471" s="45"/>
      <c r="M27471" s="45"/>
    </row>
    <row r="27472" spans="8:13" s="28" customFormat="1" x14ac:dyDescent="0.2">
      <c r="H27472" s="12"/>
      <c r="J27472" s="29"/>
      <c r="K27472" s="45"/>
      <c r="L27472" s="45"/>
      <c r="M27472" s="45"/>
    </row>
    <row r="27473" spans="8:13" s="28" customFormat="1" x14ac:dyDescent="0.2">
      <c r="H27473" s="12"/>
      <c r="J27473" s="29"/>
      <c r="K27473" s="45"/>
      <c r="L27473" s="45"/>
      <c r="M27473" s="45"/>
    </row>
    <row r="27474" spans="8:13" s="28" customFormat="1" x14ac:dyDescent="0.2">
      <c r="H27474" s="12"/>
      <c r="J27474" s="29"/>
      <c r="K27474" s="45"/>
      <c r="L27474" s="45"/>
      <c r="M27474" s="45"/>
    </row>
    <row r="27475" spans="8:13" s="28" customFormat="1" x14ac:dyDescent="0.2">
      <c r="H27475" s="12"/>
      <c r="J27475" s="29"/>
      <c r="K27475" s="45"/>
      <c r="L27475" s="45"/>
      <c r="M27475" s="45"/>
    </row>
    <row r="27476" spans="8:13" s="28" customFormat="1" x14ac:dyDescent="0.2">
      <c r="H27476" s="12"/>
      <c r="J27476" s="29"/>
      <c r="K27476" s="45"/>
      <c r="L27476" s="45"/>
      <c r="M27476" s="45"/>
    </row>
    <row r="27477" spans="8:13" s="28" customFormat="1" x14ac:dyDescent="0.2">
      <c r="H27477" s="12"/>
      <c r="J27477" s="29"/>
      <c r="K27477" s="45"/>
      <c r="L27477" s="45"/>
      <c r="M27477" s="45"/>
    </row>
    <row r="27478" spans="8:13" s="28" customFormat="1" x14ac:dyDescent="0.2">
      <c r="H27478" s="12"/>
      <c r="J27478" s="29"/>
      <c r="K27478" s="45"/>
      <c r="L27478" s="45"/>
      <c r="M27478" s="45"/>
    </row>
    <row r="27479" spans="8:13" s="28" customFormat="1" x14ac:dyDescent="0.2">
      <c r="H27479" s="12"/>
      <c r="J27479" s="29"/>
      <c r="K27479" s="45"/>
      <c r="L27479" s="45"/>
      <c r="M27479" s="45"/>
    </row>
    <row r="27480" spans="8:13" s="28" customFormat="1" x14ac:dyDescent="0.2">
      <c r="H27480" s="12"/>
      <c r="J27480" s="29"/>
      <c r="K27480" s="45"/>
      <c r="L27480" s="45"/>
      <c r="M27480" s="45"/>
    </row>
    <row r="27481" spans="8:13" s="28" customFormat="1" x14ac:dyDescent="0.2">
      <c r="H27481" s="12"/>
      <c r="J27481" s="29"/>
      <c r="K27481" s="45"/>
      <c r="L27481" s="45"/>
      <c r="M27481" s="45"/>
    </row>
    <row r="27482" spans="8:13" s="28" customFormat="1" x14ac:dyDescent="0.2">
      <c r="H27482" s="12"/>
      <c r="J27482" s="29"/>
      <c r="K27482" s="45"/>
      <c r="L27482" s="45"/>
      <c r="M27482" s="45"/>
    </row>
    <row r="27483" spans="8:13" s="28" customFormat="1" x14ac:dyDescent="0.2">
      <c r="H27483" s="12"/>
      <c r="J27483" s="29"/>
      <c r="K27483" s="45"/>
      <c r="L27483" s="45"/>
      <c r="M27483" s="45"/>
    </row>
    <row r="27484" spans="8:13" s="28" customFormat="1" x14ac:dyDescent="0.2">
      <c r="H27484" s="12"/>
      <c r="J27484" s="29"/>
      <c r="K27484" s="45"/>
      <c r="L27484" s="45"/>
      <c r="M27484" s="45"/>
    </row>
    <row r="27485" spans="8:13" s="28" customFormat="1" x14ac:dyDescent="0.2">
      <c r="H27485" s="12"/>
      <c r="J27485" s="29"/>
      <c r="K27485" s="45"/>
      <c r="L27485" s="45"/>
      <c r="M27485" s="45"/>
    </row>
    <row r="27486" spans="8:13" s="28" customFormat="1" x14ac:dyDescent="0.2">
      <c r="H27486" s="12"/>
      <c r="J27486" s="29"/>
      <c r="K27486" s="45"/>
      <c r="L27486" s="45"/>
      <c r="M27486" s="45"/>
    </row>
    <row r="27487" spans="8:13" s="28" customFormat="1" x14ac:dyDescent="0.2">
      <c r="H27487" s="12"/>
      <c r="J27487" s="29"/>
      <c r="K27487" s="45"/>
      <c r="L27487" s="45"/>
      <c r="M27487" s="45"/>
    </row>
    <row r="27488" spans="8:13" s="28" customFormat="1" x14ac:dyDescent="0.2">
      <c r="H27488" s="12"/>
      <c r="J27488" s="29"/>
      <c r="K27488" s="45"/>
      <c r="L27488" s="45"/>
      <c r="M27488" s="45"/>
    </row>
    <row r="27489" spans="8:13" s="28" customFormat="1" x14ac:dyDescent="0.2">
      <c r="H27489" s="12"/>
      <c r="J27489" s="29"/>
      <c r="K27489" s="45"/>
      <c r="L27489" s="45"/>
      <c r="M27489" s="45"/>
    </row>
    <row r="27490" spans="8:13" s="28" customFormat="1" x14ac:dyDescent="0.2">
      <c r="H27490" s="12"/>
      <c r="J27490" s="29"/>
      <c r="K27490" s="45"/>
      <c r="L27490" s="45"/>
      <c r="M27490" s="45"/>
    </row>
    <row r="27491" spans="8:13" s="28" customFormat="1" x14ac:dyDescent="0.2">
      <c r="H27491" s="12"/>
      <c r="J27491" s="29"/>
      <c r="K27491" s="45"/>
      <c r="L27491" s="45"/>
      <c r="M27491" s="45"/>
    </row>
    <row r="27492" spans="8:13" s="28" customFormat="1" x14ac:dyDescent="0.2">
      <c r="H27492" s="12"/>
      <c r="J27492" s="29"/>
      <c r="K27492" s="45"/>
      <c r="L27492" s="45"/>
      <c r="M27492" s="45"/>
    </row>
    <row r="27493" spans="8:13" s="28" customFormat="1" x14ac:dyDescent="0.2">
      <c r="H27493" s="12"/>
      <c r="J27493" s="29"/>
      <c r="K27493" s="45"/>
      <c r="L27493" s="45"/>
      <c r="M27493" s="45"/>
    </row>
    <row r="27494" spans="8:13" s="28" customFormat="1" x14ac:dyDescent="0.2">
      <c r="H27494" s="12"/>
      <c r="J27494" s="29"/>
      <c r="K27494" s="45"/>
      <c r="L27494" s="45"/>
      <c r="M27494" s="45"/>
    </row>
    <row r="27495" spans="8:13" s="28" customFormat="1" x14ac:dyDescent="0.2">
      <c r="H27495" s="12"/>
      <c r="J27495" s="29"/>
      <c r="K27495" s="45"/>
      <c r="L27495" s="45"/>
      <c r="M27495" s="45"/>
    </row>
    <row r="27496" spans="8:13" s="28" customFormat="1" x14ac:dyDescent="0.2">
      <c r="H27496" s="12"/>
      <c r="J27496" s="29"/>
      <c r="K27496" s="45"/>
      <c r="L27496" s="45"/>
      <c r="M27496" s="45"/>
    </row>
    <row r="27497" spans="8:13" s="28" customFormat="1" x14ac:dyDescent="0.2">
      <c r="H27497" s="12"/>
      <c r="J27497" s="29"/>
      <c r="K27497" s="45"/>
      <c r="L27497" s="45"/>
      <c r="M27497" s="45"/>
    </row>
    <row r="27498" spans="8:13" s="28" customFormat="1" x14ac:dyDescent="0.2">
      <c r="H27498" s="12"/>
      <c r="J27498" s="29"/>
      <c r="K27498" s="45"/>
      <c r="L27498" s="45"/>
      <c r="M27498" s="45"/>
    </row>
    <row r="27499" spans="8:13" s="28" customFormat="1" x14ac:dyDescent="0.2">
      <c r="H27499" s="12"/>
      <c r="J27499" s="29"/>
      <c r="K27499" s="45"/>
      <c r="L27499" s="45"/>
      <c r="M27499" s="45"/>
    </row>
    <row r="27500" spans="8:13" s="28" customFormat="1" x14ac:dyDescent="0.2">
      <c r="H27500" s="12"/>
      <c r="J27500" s="29"/>
      <c r="K27500" s="45"/>
      <c r="L27500" s="45"/>
      <c r="M27500" s="45"/>
    </row>
    <row r="27501" spans="8:13" s="28" customFormat="1" x14ac:dyDescent="0.2">
      <c r="H27501" s="12"/>
      <c r="J27501" s="29"/>
      <c r="K27501" s="45"/>
      <c r="L27501" s="45"/>
      <c r="M27501" s="45"/>
    </row>
    <row r="27502" spans="8:13" s="28" customFormat="1" x14ac:dyDescent="0.2">
      <c r="H27502" s="12"/>
      <c r="J27502" s="29"/>
      <c r="K27502" s="45"/>
      <c r="L27502" s="45"/>
      <c r="M27502" s="45"/>
    </row>
    <row r="27503" spans="8:13" s="28" customFormat="1" x14ac:dyDescent="0.2">
      <c r="H27503" s="12"/>
      <c r="J27503" s="29"/>
      <c r="K27503" s="45"/>
      <c r="L27503" s="45"/>
      <c r="M27503" s="45"/>
    </row>
    <row r="27504" spans="8:13" s="28" customFormat="1" x14ac:dyDescent="0.2">
      <c r="H27504" s="12"/>
      <c r="J27504" s="29"/>
      <c r="K27504" s="45"/>
      <c r="L27504" s="45"/>
      <c r="M27504" s="45"/>
    </row>
    <row r="27505" spans="8:13" s="28" customFormat="1" x14ac:dyDescent="0.2">
      <c r="H27505" s="12"/>
      <c r="J27505" s="29"/>
      <c r="K27505" s="45"/>
      <c r="L27505" s="45"/>
      <c r="M27505" s="45"/>
    </row>
    <row r="27506" spans="8:13" s="28" customFormat="1" x14ac:dyDescent="0.2">
      <c r="H27506" s="12"/>
      <c r="J27506" s="29"/>
      <c r="K27506" s="45"/>
      <c r="L27506" s="45"/>
      <c r="M27506" s="45"/>
    </row>
    <row r="27507" spans="8:13" s="28" customFormat="1" x14ac:dyDescent="0.2">
      <c r="H27507" s="12"/>
      <c r="J27507" s="29"/>
      <c r="K27507" s="45"/>
      <c r="L27507" s="45"/>
      <c r="M27507" s="45"/>
    </row>
    <row r="27508" spans="8:13" s="28" customFormat="1" x14ac:dyDescent="0.2">
      <c r="H27508" s="12"/>
      <c r="J27508" s="29"/>
      <c r="K27508" s="45"/>
      <c r="L27508" s="45"/>
      <c r="M27508" s="45"/>
    </row>
    <row r="27509" spans="8:13" s="28" customFormat="1" x14ac:dyDescent="0.2">
      <c r="H27509" s="12"/>
      <c r="J27509" s="29"/>
      <c r="K27509" s="45"/>
      <c r="L27509" s="45"/>
      <c r="M27509" s="45"/>
    </row>
    <row r="27510" spans="8:13" s="28" customFormat="1" x14ac:dyDescent="0.2">
      <c r="H27510" s="12"/>
      <c r="J27510" s="29"/>
      <c r="K27510" s="45"/>
      <c r="L27510" s="45"/>
      <c r="M27510" s="45"/>
    </row>
    <row r="27511" spans="8:13" s="28" customFormat="1" x14ac:dyDescent="0.2">
      <c r="H27511" s="12"/>
      <c r="J27511" s="29"/>
      <c r="K27511" s="45"/>
      <c r="L27511" s="45"/>
      <c r="M27511" s="45"/>
    </row>
    <row r="27512" spans="8:13" s="28" customFormat="1" x14ac:dyDescent="0.2">
      <c r="H27512" s="12"/>
      <c r="J27512" s="29"/>
      <c r="K27512" s="45"/>
      <c r="L27512" s="45"/>
      <c r="M27512" s="45"/>
    </row>
    <row r="27513" spans="8:13" s="28" customFormat="1" x14ac:dyDescent="0.2">
      <c r="H27513" s="12"/>
      <c r="J27513" s="29"/>
      <c r="K27513" s="45"/>
      <c r="L27513" s="45"/>
      <c r="M27513" s="45"/>
    </row>
    <row r="27514" spans="8:13" s="28" customFormat="1" x14ac:dyDescent="0.2">
      <c r="H27514" s="12"/>
      <c r="J27514" s="29"/>
      <c r="K27514" s="45"/>
      <c r="L27514" s="45"/>
      <c r="M27514" s="45"/>
    </row>
    <row r="27515" spans="8:13" s="28" customFormat="1" x14ac:dyDescent="0.2">
      <c r="H27515" s="12"/>
      <c r="J27515" s="29"/>
      <c r="K27515" s="45"/>
      <c r="L27515" s="45"/>
      <c r="M27515" s="45"/>
    </row>
    <row r="27516" spans="8:13" s="28" customFormat="1" x14ac:dyDescent="0.2">
      <c r="H27516" s="12"/>
      <c r="J27516" s="29"/>
      <c r="K27516" s="45"/>
      <c r="L27516" s="45"/>
      <c r="M27516" s="45"/>
    </row>
    <row r="27517" spans="8:13" s="28" customFormat="1" x14ac:dyDescent="0.2">
      <c r="H27517" s="12"/>
      <c r="J27517" s="29"/>
      <c r="K27517" s="45"/>
      <c r="L27517" s="45"/>
      <c r="M27517" s="45"/>
    </row>
    <row r="27518" spans="8:13" s="28" customFormat="1" x14ac:dyDescent="0.2">
      <c r="H27518" s="12"/>
      <c r="J27518" s="29"/>
      <c r="K27518" s="45"/>
      <c r="L27518" s="45"/>
      <c r="M27518" s="45"/>
    </row>
    <row r="27519" spans="8:13" s="28" customFormat="1" x14ac:dyDescent="0.2">
      <c r="H27519" s="12"/>
      <c r="J27519" s="29"/>
      <c r="K27519" s="45"/>
      <c r="L27519" s="45"/>
      <c r="M27519" s="45"/>
    </row>
    <row r="27520" spans="8:13" s="28" customFormat="1" x14ac:dyDescent="0.2">
      <c r="H27520" s="12"/>
      <c r="J27520" s="29"/>
      <c r="K27520" s="45"/>
      <c r="L27520" s="45"/>
      <c r="M27520" s="45"/>
    </row>
    <row r="27521" spans="8:13" s="28" customFormat="1" x14ac:dyDescent="0.2">
      <c r="H27521" s="12"/>
      <c r="J27521" s="29"/>
      <c r="K27521" s="45"/>
      <c r="L27521" s="45"/>
      <c r="M27521" s="45"/>
    </row>
    <row r="27522" spans="8:13" s="28" customFormat="1" x14ac:dyDescent="0.2">
      <c r="H27522" s="12"/>
      <c r="J27522" s="29"/>
      <c r="K27522" s="45"/>
      <c r="L27522" s="45"/>
      <c r="M27522" s="45"/>
    </row>
    <row r="27523" spans="8:13" s="28" customFormat="1" x14ac:dyDescent="0.2">
      <c r="H27523" s="12"/>
      <c r="J27523" s="29"/>
      <c r="K27523" s="45"/>
      <c r="L27523" s="45"/>
      <c r="M27523" s="45"/>
    </row>
    <row r="27524" spans="8:13" s="28" customFormat="1" x14ac:dyDescent="0.2">
      <c r="H27524" s="12"/>
      <c r="J27524" s="29"/>
      <c r="K27524" s="45"/>
      <c r="L27524" s="45"/>
      <c r="M27524" s="45"/>
    </row>
    <row r="27525" spans="8:13" s="28" customFormat="1" x14ac:dyDescent="0.2">
      <c r="H27525" s="12"/>
      <c r="J27525" s="29"/>
      <c r="K27525" s="45"/>
      <c r="L27525" s="45"/>
      <c r="M27525" s="45"/>
    </row>
    <row r="27526" spans="8:13" s="28" customFormat="1" x14ac:dyDescent="0.2">
      <c r="H27526" s="12"/>
      <c r="J27526" s="29"/>
      <c r="K27526" s="45"/>
      <c r="L27526" s="45"/>
      <c r="M27526" s="45"/>
    </row>
    <row r="27527" spans="8:13" s="28" customFormat="1" x14ac:dyDescent="0.2">
      <c r="H27527" s="12"/>
      <c r="J27527" s="29"/>
      <c r="K27527" s="45"/>
      <c r="L27527" s="45"/>
      <c r="M27527" s="45"/>
    </row>
    <row r="27528" spans="8:13" s="28" customFormat="1" x14ac:dyDescent="0.2">
      <c r="H27528" s="12"/>
      <c r="J27528" s="29"/>
      <c r="K27528" s="45"/>
      <c r="L27528" s="45"/>
      <c r="M27528" s="45"/>
    </row>
    <row r="27529" spans="8:13" s="28" customFormat="1" x14ac:dyDescent="0.2">
      <c r="H27529" s="12"/>
      <c r="J27529" s="29"/>
      <c r="K27529" s="45"/>
      <c r="L27529" s="45"/>
      <c r="M27529" s="45"/>
    </row>
    <row r="27530" spans="8:13" s="28" customFormat="1" x14ac:dyDescent="0.2">
      <c r="H27530" s="12"/>
      <c r="J27530" s="29"/>
      <c r="K27530" s="45"/>
      <c r="L27530" s="45"/>
      <c r="M27530" s="45"/>
    </row>
    <row r="27531" spans="8:13" s="28" customFormat="1" x14ac:dyDescent="0.2">
      <c r="H27531" s="12"/>
      <c r="J27531" s="29"/>
      <c r="K27531" s="45"/>
      <c r="L27531" s="45"/>
      <c r="M27531" s="45"/>
    </row>
    <row r="27532" spans="8:13" s="28" customFormat="1" x14ac:dyDescent="0.2">
      <c r="H27532" s="12"/>
      <c r="J27532" s="29"/>
      <c r="K27532" s="45"/>
      <c r="L27532" s="45"/>
      <c r="M27532" s="45"/>
    </row>
    <row r="27533" spans="8:13" s="28" customFormat="1" x14ac:dyDescent="0.2">
      <c r="H27533" s="12"/>
      <c r="J27533" s="29"/>
      <c r="K27533" s="45"/>
      <c r="L27533" s="45"/>
      <c r="M27533" s="45"/>
    </row>
    <row r="27534" spans="8:13" s="28" customFormat="1" x14ac:dyDescent="0.2">
      <c r="H27534" s="12"/>
      <c r="J27534" s="29"/>
      <c r="K27534" s="45"/>
      <c r="L27534" s="45"/>
      <c r="M27534" s="45"/>
    </row>
    <row r="27535" spans="8:13" s="28" customFormat="1" x14ac:dyDescent="0.2">
      <c r="H27535" s="12"/>
      <c r="J27535" s="29"/>
      <c r="K27535" s="45"/>
      <c r="L27535" s="45"/>
      <c r="M27535" s="45"/>
    </row>
    <row r="27536" spans="8:13" s="28" customFormat="1" x14ac:dyDescent="0.2">
      <c r="H27536" s="12"/>
      <c r="J27536" s="29"/>
      <c r="K27536" s="45"/>
      <c r="L27536" s="45"/>
      <c r="M27536" s="45"/>
    </row>
    <row r="27537" spans="8:13" s="28" customFormat="1" x14ac:dyDescent="0.2">
      <c r="H27537" s="12"/>
      <c r="J27537" s="29"/>
      <c r="K27537" s="45"/>
      <c r="L27537" s="45"/>
      <c r="M27537" s="45"/>
    </row>
    <row r="27538" spans="8:13" s="28" customFormat="1" x14ac:dyDescent="0.2">
      <c r="H27538" s="12"/>
      <c r="J27538" s="29"/>
      <c r="K27538" s="45"/>
      <c r="L27538" s="45"/>
      <c r="M27538" s="45"/>
    </row>
    <row r="27539" spans="8:13" s="28" customFormat="1" x14ac:dyDescent="0.2">
      <c r="H27539" s="12"/>
      <c r="J27539" s="29"/>
      <c r="K27539" s="45"/>
      <c r="L27539" s="45"/>
      <c r="M27539" s="45"/>
    </row>
    <row r="27540" spans="8:13" s="28" customFormat="1" x14ac:dyDescent="0.2">
      <c r="H27540" s="12"/>
      <c r="J27540" s="29"/>
      <c r="K27540" s="45"/>
      <c r="L27540" s="45"/>
      <c r="M27540" s="45"/>
    </row>
    <row r="27541" spans="8:13" s="28" customFormat="1" x14ac:dyDescent="0.2">
      <c r="H27541" s="12"/>
      <c r="J27541" s="29"/>
      <c r="K27541" s="45"/>
      <c r="L27541" s="45"/>
      <c r="M27541" s="45"/>
    </row>
    <row r="27542" spans="8:13" s="28" customFormat="1" x14ac:dyDescent="0.2">
      <c r="H27542" s="12"/>
      <c r="J27542" s="29"/>
      <c r="K27542" s="45"/>
      <c r="L27542" s="45"/>
      <c r="M27542" s="45"/>
    </row>
    <row r="27543" spans="8:13" s="28" customFormat="1" x14ac:dyDescent="0.2">
      <c r="H27543" s="12"/>
      <c r="J27543" s="29"/>
      <c r="K27543" s="45"/>
      <c r="L27543" s="45"/>
      <c r="M27543" s="45"/>
    </row>
    <row r="27544" spans="8:13" s="28" customFormat="1" x14ac:dyDescent="0.2">
      <c r="H27544" s="12"/>
      <c r="J27544" s="29"/>
      <c r="K27544" s="45"/>
      <c r="L27544" s="45"/>
      <c r="M27544" s="45"/>
    </row>
    <row r="27545" spans="8:13" s="28" customFormat="1" x14ac:dyDescent="0.2">
      <c r="H27545" s="12"/>
      <c r="J27545" s="29"/>
      <c r="K27545" s="45"/>
      <c r="L27545" s="45"/>
      <c r="M27545" s="45"/>
    </row>
    <row r="27546" spans="8:13" s="28" customFormat="1" x14ac:dyDescent="0.2">
      <c r="H27546" s="12"/>
      <c r="J27546" s="29"/>
      <c r="K27546" s="45"/>
      <c r="L27546" s="45"/>
      <c r="M27546" s="45"/>
    </row>
    <row r="27547" spans="8:13" s="28" customFormat="1" x14ac:dyDescent="0.2">
      <c r="H27547" s="12"/>
      <c r="J27547" s="29"/>
      <c r="K27547" s="45"/>
      <c r="L27547" s="45"/>
      <c r="M27547" s="45"/>
    </row>
    <row r="27548" spans="8:13" s="28" customFormat="1" x14ac:dyDescent="0.2">
      <c r="H27548" s="12"/>
      <c r="J27548" s="29"/>
      <c r="K27548" s="45"/>
      <c r="L27548" s="45"/>
      <c r="M27548" s="45"/>
    </row>
    <row r="27549" spans="8:13" s="28" customFormat="1" x14ac:dyDescent="0.2">
      <c r="H27549" s="12"/>
      <c r="J27549" s="29"/>
      <c r="K27549" s="45"/>
      <c r="L27549" s="45"/>
      <c r="M27549" s="45"/>
    </row>
    <row r="27550" spans="8:13" s="28" customFormat="1" x14ac:dyDescent="0.2">
      <c r="H27550" s="12"/>
      <c r="J27550" s="29"/>
      <c r="K27550" s="45"/>
      <c r="L27550" s="45"/>
      <c r="M27550" s="45"/>
    </row>
    <row r="27551" spans="8:13" s="28" customFormat="1" x14ac:dyDescent="0.2">
      <c r="H27551" s="12"/>
      <c r="J27551" s="29"/>
      <c r="K27551" s="45"/>
      <c r="L27551" s="45"/>
      <c r="M27551" s="45"/>
    </row>
    <row r="27552" spans="8:13" s="28" customFormat="1" x14ac:dyDescent="0.2">
      <c r="H27552" s="12"/>
      <c r="J27552" s="29"/>
      <c r="K27552" s="45"/>
      <c r="L27552" s="45"/>
      <c r="M27552" s="45"/>
    </row>
    <row r="27553" spans="8:13" s="28" customFormat="1" x14ac:dyDescent="0.2">
      <c r="H27553" s="12"/>
      <c r="J27553" s="29"/>
      <c r="K27553" s="45"/>
      <c r="L27553" s="45"/>
      <c r="M27553" s="45"/>
    </row>
    <row r="27554" spans="8:13" s="28" customFormat="1" x14ac:dyDescent="0.2">
      <c r="H27554" s="12"/>
      <c r="J27554" s="29"/>
      <c r="K27554" s="45"/>
      <c r="L27554" s="45"/>
      <c r="M27554" s="45"/>
    </row>
    <row r="27555" spans="8:13" s="28" customFormat="1" x14ac:dyDescent="0.2">
      <c r="H27555" s="12"/>
      <c r="J27555" s="29"/>
      <c r="K27555" s="45"/>
      <c r="L27555" s="45"/>
      <c r="M27555" s="45"/>
    </row>
    <row r="27556" spans="8:13" s="28" customFormat="1" x14ac:dyDescent="0.2">
      <c r="H27556" s="12"/>
      <c r="J27556" s="29"/>
      <c r="K27556" s="45"/>
      <c r="L27556" s="45"/>
      <c r="M27556" s="45"/>
    </row>
    <row r="27557" spans="8:13" s="28" customFormat="1" x14ac:dyDescent="0.2">
      <c r="H27557" s="12"/>
      <c r="J27557" s="29"/>
      <c r="K27557" s="45"/>
      <c r="L27557" s="45"/>
      <c r="M27557" s="45"/>
    </row>
    <row r="27558" spans="8:13" s="28" customFormat="1" x14ac:dyDescent="0.2">
      <c r="H27558" s="12"/>
      <c r="J27558" s="29"/>
      <c r="K27558" s="45"/>
      <c r="L27558" s="45"/>
      <c r="M27558" s="45"/>
    </row>
    <row r="27559" spans="8:13" s="28" customFormat="1" x14ac:dyDescent="0.2">
      <c r="H27559" s="12"/>
      <c r="J27559" s="29"/>
      <c r="K27559" s="45"/>
      <c r="L27559" s="45"/>
      <c r="M27559" s="45"/>
    </row>
    <row r="27560" spans="8:13" s="28" customFormat="1" x14ac:dyDescent="0.2">
      <c r="H27560" s="12"/>
      <c r="J27560" s="29"/>
      <c r="K27560" s="45"/>
      <c r="L27560" s="45"/>
      <c r="M27560" s="45"/>
    </row>
    <row r="27561" spans="8:13" s="28" customFormat="1" x14ac:dyDescent="0.2">
      <c r="H27561" s="12"/>
      <c r="J27561" s="29"/>
      <c r="K27561" s="45"/>
      <c r="L27561" s="45"/>
      <c r="M27561" s="45"/>
    </row>
    <row r="27562" spans="8:13" s="28" customFormat="1" x14ac:dyDescent="0.2">
      <c r="H27562" s="12"/>
      <c r="J27562" s="29"/>
      <c r="K27562" s="45"/>
      <c r="L27562" s="45"/>
      <c r="M27562" s="45"/>
    </row>
    <row r="27563" spans="8:13" s="28" customFormat="1" x14ac:dyDescent="0.2">
      <c r="H27563" s="12"/>
      <c r="J27563" s="29"/>
      <c r="K27563" s="45"/>
      <c r="L27563" s="45"/>
      <c r="M27563" s="45"/>
    </row>
    <row r="27564" spans="8:13" s="28" customFormat="1" x14ac:dyDescent="0.2">
      <c r="H27564" s="12"/>
      <c r="J27564" s="29"/>
      <c r="K27564" s="45"/>
      <c r="L27564" s="45"/>
      <c r="M27564" s="45"/>
    </row>
    <row r="27565" spans="8:13" s="28" customFormat="1" x14ac:dyDescent="0.2">
      <c r="H27565" s="12"/>
      <c r="J27565" s="29"/>
      <c r="K27565" s="45"/>
      <c r="L27565" s="45"/>
      <c r="M27565" s="45"/>
    </row>
    <row r="27566" spans="8:13" s="28" customFormat="1" x14ac:dyDescent="0.2">
      <c r="H27566" s="12"/>
      <c r="J27566" s="29"/>
      <c r="K27566" s="45"/>
      <c r="L27566" s="45"/>
      <c r="M27566" s="45"/>
    </row>
    <row r="27567" spans="8:13" s="28" customFormat="1" x14ac:dyDescent="0.2">
      <c r="H27567" s="12"/>
      <c r="J27567" s="29"/>
      <c r="K27567" s="45"/>
      <c r="L27567" s="45"/>
      <c r="M27567" s="45"/>
    </row>
    <row r="27568" spans="8:13" s="28" customFormat="1" x14ac:dyDescent="0.2">
      <c r="H27568" s="12"/>
      <c r="J27568" s="29"/>
      <c r="K27568" s="45"/>
      <c r="L27568" s="45"/>
      <c r="M27568" s="45"/>
    </row>
    <row r="27569" spans="8:13" s="28" customFormat="1" x14ac:dyDescent="0.2">
      <c r="H27569" s="12"/>
      <c r="J27569" s="29"/>
      <c r="K27569" s="45"/>
      <c r="L27569" s="45"/>
      <c r="M27569" s="45"/>
    </row>
    <row r="27570" spans="8:13" s="28" customFormat="1" x14ac:dyDescent="0.2">
      <c r="H27570" s="12"/>
      <c r="J27570" s="29"/>
      <c r="K27570" s="45"/>
      <c r="L27570" s="45"/>
      <c r="M27570" s="45"/>
    </row>
    <row r="27571" spans="8:13" s="28" customFormat="1" x14ac:dyDescent="0.2">
      <c r="H27571" s="12"/>
      <c r="J27571" s="29"/>
      <c r="K27571" s="45"/>
      <c r="L27571" s="45"/>
      <c r="M27571" s="45"/>
    </row>
    <row r="27572" spans="8:13" s="28" customFormat="1" x14ac:dyDescent="0.2">
      <c r="H27572" s="12"/>
      <c r="J27572" s="29"/>
      <c r="K27572" s="45"/>
      <c r="L27572" s="45"/>
      <c r="M27572" s="45"/>
    </row>
    <row r="27573" spans="8:13" s="28" customFormat="1" x14ac:dyDescent="0.2">
      <c r="H27573" s="12"/>
      <c r="J27573" s="29"/>
      <c r="K27573" s="45"/>
      <c r="L27573" s="45"/>
      <c r="M27573" s="45"/>
    </row>
    <row r="27574" spans="8:13" s="28" customFormat="1" x14ac:dyDescent="0.2">
      <c r="H27574" s="12"/>
      <c r="J27574" s="29"/>
      <c r="K27574" s="45"/>
      <c r="L27574" s="45"/>
      <c r="M27574" s="45"/>
    </row>
    <row r="27575" spans="8:13" s="28" customFormat="1" x14ac:dyDescent="0.2">
      <c r="H27575" s="12"/>
      <c r="J27575" s="29"/>
      <c r="K27575" s="45"/>
      <c r="L27575" s="45"/>
      <c r="M27575" s="45"/>
    </row>
    <row r="27576" spans="8:13" s="28" customFormat="1" x14ac:dyDescent="0.2">
      <c r="H27576" s="12"/>
      <c r="J27576" s="29"/>
      <c r="K27576" s="45"/>
      <c r="L27576" s="45"/>
      <c r="M27576" s="45"/>
    </row>
    <row r="27577" spans="8:13" s="28" customFormat="1" x14ac:dyDescent="0.2">
      <c r="H27577" s="12"/>
      <c r="J27577" s="29"/>
      <c r="K27577" s="45"/>
      <c r="L27577" s="45"/>
      <c r="M27577" s="45"/>
    </row>
    <row r="27578" spans="8:13" s="28" customFormat="1" x14ac:dyDescent="0.2">
      <c r="H27578" s="12"/>
      <c r="J27578" s="29"/>
      <c r="K27578" s="45"/>
      <c r="L27578" s="45"/>
      <c r="M27578" s="45"/>
    </row>
    <row r="27579" spans="8:13" s="28" customFormat="1" x14ac:dyDescent="0.2">
      <c r="H27579" s="12"/>
      <c r="J27579" s="29"/>
      <c r="K27579" s="45"/>
      <c r="L27579" s="45"/>
      <c r="M27579" s="45"/>
    </row>
    <row r="27580" spans="8:13" s="28" customFormat="1" x14ac:dyDescent="0.2">
      <c r="H27580" s="12"/>
      <c r="J27580" s="29"/>
      <c r="K27580" s="45"/>
      <c r="L27580" s="45"/>
      <c r="M27580" s="45"/>
    </row>
    <row r="27581" spans="8:13" s="28" customFormat="1" x14ac:dyDescent="0.2">
      <c r="H27581" s="12"/>
      <c r="J27581" s="29"/>
      <c r="K27581" s="45"/>
      <c r="L27581" s="45"/>
      <c r="M27581" s="45"/>
    </row>
    <row r="27582" spans="8:13" s="28" customFormat="1" x14ac:dyDescent="0.2">
      <c r="H27582" s="12"/>
      <c r="J27582" s="29"/>
      <c r="K27582" s="45"/>
      <c r="L27582" s="45"/>
      <c r="M27582" s="45"/>
    </row>
    <row r="27583" spans="8:13" s="28" customFormat="1" x14ac:dyDescent="0.2">
      <c r="H27583" s="12"/>
      <c r="J27583" s="29"/>
      <c r="K27583" s="45"/>
      <c r="L27583" s="45"/>
      <c r="M27583" s="45"/>
    </row>
    <row r="27584" spans="8:13" s="28" customFormat="1" x14ac:dyDescent="0.2">
      <c r="H27584" s="12"/>
      <c r="J27584" s="29"/>
      <c r="K27584" s="45"/>
      <c r="L27584" s="45"/>
      <c r="M27584" s="45"/>
    </row>
    <row r="27585" spans="8:13" s="28" customFormat="1" x14ac:dyDescent="0.2">
      <c r="H27585" s="12"/>
      <c r="J27585" s="29"/>
      <c r="K27585" s="45"/>
      <c r="L27585" s="45"/>
      <c r="M27585" s="45"/>
    </row>
    <row r="27586" spans="8:13" s="28" customFormat="1" x14ac:dyDescent="0.2">
      <c r="H27586" s="12"/>
      <c r="J27586" s="29"/>
      <c r="K27586" s="45"/>
      <c r="L27586" s="45"/>
      <c r="M27586" s="45"/>
    </row>
    <row r="27587" spans="8:13" s="28" customFormat="1" x14ac:dyDescent="0.2">
      <c r="H27587" s="12"/>
      <c r="J27587" s="29"/>
      <c r="K27587" s="45"/>
      <c r="L27587" s="45"/>
      <c r="M27587" s="45"/>
    </row>
    <row r="27588" spans="8:13" s="28" customFormat="1" x14ac:dyDescent="0.2">
      <c r="H27588" s="12"/>
      <c r="J27588" s="29"/>
      <c r="K27588" s="45"/>
      <c r="L27588" s="45"/>
      <c r="M27588" s="45"/>
    </row>
    <row r="27589" spans="8:13" s="28" customFormat="1" x14ac:dyDescent="0.2">
      <c r="H27589" s="12"/>
      <c r="J27589" s="29"/>
      <c r="K27589" s="45"/>
      <c r="L27589" s="45"/>
      <c r="M27589" s="45"/>
    </row>
    <row r="27590" spans="8:13" s="28" customFormat="1" x14ac:dyDescent="0.2">
      <c r="H27590" s="12"/>
      <c r="J27590" s="29"/>
      <c r="K27590" s="45"/>
      <c r="L27590" s="45"/>
      <c r="M27590" s="45"/>
    </row>
    <row r="27591" spans="8:13" s="28" customFormat="1" x14ac:dyDescent="0.2">
      <c r="H27591" s="12"/>
      <c r="J27591" s="29"/>
      <c r="K27591" s="45"/>
      <c r="L27591" s="45"/>
      <c r="M27591" s="45"/>
    </row>
    <row r="27592" spans="8:13" s="28" customFormat="1" x14ac:dyDescent="0.2">
      <c r="H27592" s="12"/>
      <c r="J27592" s="29"/>
      <c r="K27592" s="45"/>
      <c r="L27592" s="45"/>
      <c r="M27592" s="45"/>
    </row>
    <row r="27593" spans="8:13" s="28" customFormat="1" x14ac:dyDescent="0.2">
      <c r="H27593" s="12"/>
      <c r="J27593" s="29"/>
      <c r="K27593" s="45"/>
      <c r="L27593" s="45"/>
      <c r="M27593" s="45"/>
    </row>
    <row r="27594" spans="8:13" s="28" customFormat="1" x14ac:dyDescent="0.2">
      <c r="H27594" s="12"/>
      <c r="J27594" s="29"/>
      <c r="K27594" s="45"/>
      <c r="L27594" s="45"/>
      <c r="M27594" s="45"/>
    </row>
    <row r="27595" spans="8:13" s="28" customFormat="1" x14ac:dyDescent="0.2">
      <c r="H27595" s="12"/>
      <c r="J27595" s="29"/>
      <c r="K27595" s="45"/>
      <c r="L27595" s="45"/>
      <c r="M27595" s="45"/>
    </row>
    <row r="27596" spans="8:13" s="28" customFormat="1" x14ac:dyDescent="0.2">
      <c r="H27596" s="12"/>
      <c r="J27596" s="29"/>
      <c r="K27596" s="45"/>
      <c r="L27596" s="45"/>
      <c r="M27596" s="45"/>
    </row>
    <row r="27597" spans="8:13" s="28" customFormat="1" x14ac:dyDescent="0.2">
      <c r="H27597" s="12"/>
      <c r="J27597" s="29"/>
      <c r="K27597" s="45"/>
      <c r="L27597" s="45"/>
      <c r="M27597" s="45"/>
    </row>
    <row r="27598" spans="8:13" s="28" customFormat="1" x14ac:dyDescent="0.2">
      <c r="H27598" s="12"/>
      <c r="J27598" s="29"/>
      <c r="K27598" s="45"/>
      <c r="L27598" s="45"/>
      <c r="M27598" s="45"/>
    </row>
    <row r="27599" spans="8:13" s="28" customFormat="1" x14ac:dyDescent="0.2">
      <c r="H27599" s="12"/>
      <c r="J27599" s="29"/>
      <c r="K27599" s="45"/>
      <c r="L27599" s="45"/>
      <c r="M27599" s="45"/>
    </row>
    <row r="27600" spans="8:13" s="28" customFormat="1" x14ac:dyDescent="0.2">
      <c r="H27600" s="12"/>
      <c r="J27600" s="29"/>
      <c r="K27600" s="45"/>
      <c r="L27600" s="45"/>
      <c r="M27600" s="45"/>
    </row>
    <row r="27601" spans="8:13" s="28" customFormat="1" x14ac:dyDescent="0.2">
      <c r="H27601" s="12"/>
      <c r="J27601" s="29"/>
      <c r="K27601" s="45"/>
      <c r="L27601" s="45"/>
      <c r="M27601" s="45"/>
    </row>
    <row r="27602" spans="8:13" s="28" customFormat="1" x14ac:dyDescent="0.2">
      <c r="H27602" s="12"/>
      <c r="J27602" s="29"/>
      <c r="K27602" s="45"/>
      <c r="L27602" s="45"/>
      <c r="M27602" s="45"/>
    </row>
    <row r="27603" spans="8:13" s="28" customFormat="1" x14ac:dyDescent="0.2">
      <c r="H27603" s="12"/>
      <c r="J27603" s="29"/>
      <c r="K27603" s="45"/>
      <c r="L27603" s="45"/>
      <c r="M27603" s="45"/>
    </row>
    <row r="27604" spans="8:13" s="28" customFormat="1" x14ac:dyDescent="0.2">
      <c r="H27604" s="12"/>
      <c r="J27604" s="29"/>
      <c r="K27604" s="45"/>
      <c r="L27604" s="45"/>
      <c r="M27604" s="45"/>
    </row>
    <row r="27605" spans="8:13" s="28" customFormat="1" x14ac:dyDescent="0.2">
      <c r="H27605" s="12"/>
      <c r="J27605" s="29"/>
      <c r="K27605" s="45"/>
      <c r="L27605" s="45"/>
      <c r="M27605" s="45"/>
    </row>
    <row r="27606" spans="8:13" s="28" customFormat="1" x14ac:dyDescent="0.2">
      <c r="H27606" s="12"/>
      <c r="J27606" s="29"/>
      <c r="K27606" s="45"/>
      <c r="L27606" s="45"/>
      <c r="M27606" s="45"/>
    </row>
    <row r="27607" spans="8:13" s="28" customFormat="1" x14ac:dyDescent="0.2">
      <c r="H27607" s="12"/>
      <c r="J27607" s="29"/>
      <c r="K27607" s="45"/>
      <c r="L27607" s="45"/>
      <c r="M27607" s="45"/>
    </row>
    <row r="27608" spans="8:13" s="28" customFormat="1" x14ac:dyDescent="0.2">
      <c r="H27608" s="12"/>
      <c r="J27608" s="29"/>
      <c r="K27608" s="45"/>
      <c r="L27608" s="45"/>
      <c r="M27608" s="45"/>
    </row>
    <row r="27609" spans="8:13" s="28" customFormat="1" x14ac:dyDescent="0.2">
      <c r="H27609" s="12"/>
      <c r="J27609" s="29"/>
      <c r="K27609" s="45"/>
      <c r="L27609" s="45"/>
      <c r="M27609" s="45"/>
    </row>
    <row r="27610" spans="8:13" s="28" customFormat="1" x14ac:dyDescent="0.2">
      <c r="H27610" s="12"/>
      <c r="J27610" s="29"/>
      <c r="K27610" s="45"/>
      <c r="L27610" s="45"/>
      <c r="M27610" s="45"/>
    </row>
    <row r="27611" spans="8:13" s="28" customFormat="1" x14ac:dyDescent="0.2">
      <c r="H27611" s="12"/>
      <c r="J27611" s="29"/>
      <c r="K27611" s="45"/>
      <c r="L27611" s="45"/>
      <c r="M27611" s="45"/>
    </row>
    <row r="27612" spans="8:13" s="28" customFormat="1" x14ac:dyDescent="0.2">
      <c r="H27612" s="12"/>
      <c r="J27612" s="29"/>
      <c r="K27612" s="45"/>
      <c r="L27612" s="45"/>
      <c r="M27612" s="45"/>
    </row>
    <row r="27613" spans="8:13" s="28" customFormat="1" x14ac:dyDescent="0.2">
      <c r="H27613" s="12"/>
      <c r="J27613" s="29"/>
      <c r="K27613" s="45"/>
      <c r="L27613" s="45"/>
      <c r="M27613" s="45"/>
    </row>
    <row r="27614" spans="8:13" s="28" customFormat="1" x14ac:dyDescent="0.2">
      <c r="H27614" s="12"/>
      <c r="J27614" s="29"/>
      <c r="K27614" s="45"/>
      <c r="L27614" s="45"/>
      <c r="M27614" s="45"/>
    </row>
    <row r="27615" spans="8:13" s="28" customFormat="1" x14ac:dyDescent="0.2">
      <c r="H27615" s="12"/>
      <c r="J27615" s="29"/>
      <c r="K27615" s="45"/>
      <c r="L27615" s="45"/>
      <c r="M27615" s="45"/>
    </row>
    <row r="27616" spans="8:13" s="28" customFormat="1" x14ac:dyDescent="0.2">
      <c r="H27616" s="12"/>
      <c r="J27616" s="29"/>
      <c r="K27616" s="45"/>
      <c r="L27616" s="45"/>
      <c r="M27616" s="45"/>
    </row>
    <row r="27617" spans="8:13" s="28" customFormat="1" x14ac:dyDescent="0.2">
      <c r="H27617" s="12"/>
      <c r="J27617" s="29"/>
      <c r="K27617" s="45"/>
      <c r="L27617" s="45"/>
      <c r="M27617" s="45"/>
    </row>
    <row r="27618" spans="8:13" s="28" customFormat="1" x14ac:dyDescent="0.2">
      <c r="H27618" s="12"/>
      <c r="J27618" s="29"/>
      <c r="K27618" s="45"/>
      <c r="L27618" s="45"/>
      <c r="M27618" s="45"/>
    </row>
    <row r="27619" spans="8:13" s="28" customFormat="1" x14ac:dyDescent="0.2">
      <c r="H27619" s="12"/>
      <c r="J27619" s="29"/>
      <c r="K27619" s="45"/>
      <c r="L27619" s="45"/>
      <c r="M27619" s="45"/>
    </row>
    <row r="27620" spans="8:13" s="28" customFormat="1" x14ac:dyDescent="0.2">
      <c r="H27620" s="12"/>
      <c r="J27620" s="29"/>
      <c r="K27620" s="45"/>
      <c r="L27620" s="45"/>
      <c r="M27620" s="45"/>
    </row>
    <row r="27621" spans="8:13" s="28" customFormat="1" x14ac:dyDescent="0.2">
      <c r="H27621" s="12"/>
      <c r="J27621" s="29"/>
      <c r="K27621" s="45"/>
      <c r="L27621" s="45"/>
      <c r="M27621" s="45"/>
    </row>
    <row r="27622" spans="8:13" s="28" customFormat="1" x14ac:dyDescent="0.2">
      <c r="H27622" s="12"/>
      <c r="J27622" s="29"/>
      <c r="K27622" s="45"/>
      <c r="L27622" s="45"/>
      <c r="M27622" s="45"/>
    </row>
    <row r="27623" spans="8:13" s="28" customFormat="1" x14ac:dyDescent="0.2">
      <c r="H27623" s="12"/>
      <c r="J27623" s="29"/>
      <c r="K27623" s="45"/>
      <c r="L27623" s="45"/>
      <c r="M27623" s="45"/>
    </row>
    <row r="27624" spans="8:13" s="28" customFormat="1" x14ac:dyDescent="0.2">
      <c r="H27624" s="12"/>
      <c r="J27624" s="29"/>
      <c r="K27624" s="45"/>
      <c r="L27624" s="45"/>
      <c r="M27624" s="45"/>
    </row>
    <row r="27625" spans="8:13" s="28" customFormat="1" x14ac:dyDescent="0.2">
      <c r="H27625" s="12"/>
      <c r="J27625" s="29"/>
      <c r="K27625" s="45"/>
      <c r="L27625" s="45"/>
      <c r="M27625" s="45"/>
    </row>
    <row r="27626" spans="8:13" s="28" customFormat="1" x14ac:dyDescent="0.2">
      <c r="H27626" s="12"/>
      <c r="J27626" s="29"/>
      <c r="K27626" s="45"/>
      <c r="L27626" s="45"/>
      <c r="M27626" s="45"/>
    </row>
    <row r="27627" spans="8:13" s="28" customFormat="1" x14ac:dyDescent="0.2">
      <c r="H27627" s="12"/>
      <c r="J27627" s="29"/>
      <c r="K27627" s="45"/>
      <c r="L27627" s="45"/>
      <c r="M27627" s="45"/>
    </row>
    <row r="27628" spans="8:13" s="28" customFormat="1" x14ac:dyDescent="0.2">
      <c r="H27628" s="12"/>
      <c r="J27628" s="29"/>
      <c r="K27628" s="45"/>
      <c r="L27628" s="45"/>
      <c r="M27628" s="45"/>
    </row>
    <row r="27629" spans="8:13" s="28" customFormat="1" x14ac:dyDescent="0.2">
      <c r="H27629" s="12"/>
      <c r="J27629" s="29"/>
      <c r="K27629" s="45"/>
      <c r="L27629" s="45"/>
      <c r="M27629" s="45"/>
    </row>
    <row r="27630" spans="8:13" s="28" customFormat="1" x14ac:dyDescent="0.2">
      <c r="H27630" s="12"/>
      <c r="J27630" s="29"/>
      <c r="K27630" s="45"/>
      <c r="L27630" s="45"/>
      <c r="M27630" s="45"/>
    </row>
    <row r="27631" spans="8:13" s="28" customFormat="1" x14ac:dyDescent="0.2">
      <c r="H27631" s="12"/>
      <c r="J27631" s="29"/>
      <c r="K27631" s="45"/>
      <c r="L27631" s="45"/>
      <c r="M27631" s="45"/>
    </row>
    <row r="27632" spans="8:13" s="28" customFormat="1" x14ac:dyDescent="0.2">
      <c r="H27632" s="12"/>
      <c r="J27632" s="29"/>
      <c r="K27632" s="45"/>
      <c r="L27632" s="45"/>
      <c r="M27632" s="45"/>
    </row>
    <row r="27633" spans="8:13" s="28" customFormat="1" x14ac:dyDescent="0.2">
      <c r="H27633" s="12"/>
      <c r="J27633" s="29"/>
      <c r="K27633" s="45"/>
      <c r="L27633" s="45"/>
      <c r="M27633" s="45"/>
    </row>
    <row r="27634" spans="8:13" s="28" customFormat="1" x14ac:dyDescent="0.2">
      <c r="H27634" s="12"/>
      <c r="J27634" s="29"/>
      <c r="K27634" s="45"/>
      <c r="L27634" s="45"/>
      <c r="M27634" s="45"/>
    </row>
    <row r="27635" spans="8:13" s="28" customFormat="1" x14ac:dyDescent="0.2">
      <c r="H27635" s="12"/>
      <c r="J27635" s="29"/>
      <c r="K27635" s="45"/>
      <c r="L27635" s="45"/>
      <c r="M27635" s="45"/>
    </row>
    <row r="27636" spans="8:13" s="28" customFormat="1" x14ac:dyDescent="0.2">
      <c r="H27636" s="12"/>
      <c r="J27636" s="29"/>
      <c r="K27636" s="45"/>
      <c r="L27636" s="45"/>
      <c r="M27636" s="45"/>
    </row>
    <row r="27637" spans="8:13" s="28" customFormat="1" x14ac:dyDescent="0.2">
      <c r="H27637" s="12"/>
      <c r="J27637" s="29"/>
      <c r="K27637" s="45"/>
      <c r="L27637" s="45"/>
      <c r="M27637" s="45"/>
    </row>
    <row r="27638" spans="8:13" s="28" customFormat="1" x14ac:dyDescent="0.2">
      <c r="H27638" s="12"/>
      <c r="J27638" s="29"/>
      <c r="K27638" s="45"/>
      <c r="L27638" s="45"/>
      <c r="M27638" s="45"/>
    </row>
    <row r="27639" spans="8:13" s="28" customFormat="1" x14ac:dyDescent="0.2">
      <c r="H27639" s="12"/>
      <c r="J27639" s="29"/>
      <c r="K27639" s="45"/>
      <c r="L27639" s="45"/>
      <c r="M27639" s="45"/>
    </row>
    <row r="27640" spans="8:13" s="28" customFormat="1" x14ac:dyDescent="0.2">
      <c r="H27640" s="12"/>
      <c r="J27640" s="29"/>
      <c r="K27640" s="45"/>
      <c r="L27640" s="45"/>
      <c r="M27640" s="45"/>
    </row>
    <row r="27641" spans="8:13" s="28" customFormat="1" x14ac:dyDescent="0.2">
      <c r="H27641" s="12"/>
      <c r="J27641" s="29"/>
      <c r="K27641" s="45"/>
      <c r="L27641" s="45"/>
      <c r="M27641" s="45"/>
    </row>
    <row r="27642" spans="8:13" s="28" customFormat="1" x14ac:dyDescent="0.2">
      <c r="H27642" s="12"/>
      <c r="J27642" s="29"/>
      <c r="K27642" s="45"/>
      <c r="L27642" s="45"/>
      <c r="M27642" s="45"/>
    </row>
    <row r="27643" spans="8:13" s="28" customFormat="1" x14ac:dyDescent="0.2">
      <c r="H27643" s="12"/>
      <c r="J27643" s="29"/>
      <c r="K27643" s="45"/>
      <c r="L27643" s="45"/>
      <c r="M27643" s="45"/>
    </row>
    <row r="27644" spans="8:13" s="28" customFormat="1" x14ac:dyDescent="0.2">
      <c r="H27644" s="12"/>
      <c r="J27644" s="29"/>
      <c r="K27644" s="45"/>
      <c r="L27644" s="45"/>
      <c r="M27644" s="45"/>
    </row>
    <row r="27645" spans="8:13" s="28" customFormat="1" x14ac:dyDescent="0.2">
      <c r="H27645" s="12"/>
      <c r="J27645" s="29"/>
      <c r="K27645" s="45"/>
      <c r="L27645" s="45"/>
      <c r="M27645" s="45"/>
    </row>
    <row r="27646" spans="8:13" s="28" customFormat="1" x14ac:dyDescent="0.2">
      <c r="H27646" s="12"/>
      <c r="J27646" s="29"/>
      <c r="K27646" s="45"/>
      <c r="L27646" s="45"/>
      <c r="M27646" s="45"/>
    </row>
    <row r="27647" spans="8:13" s="28" customFormat="1" x14ac:dyDescent="0.2">
      <c r="H27647" s="12"/>
      <c r="J27647" s="29"/>
      <c r="K27647" s="45"/>
      <c r="L27647" s="45"/>
      <c r="M27647" s="45"/>
    </row>
    <row r="27648" spans="8:13" s="28" customFormat="1" x14ac:dyDescent="0.2">
      <c r="H27648" s="12"/>
      <c r="J27648" s="29"/>
      <c r="K27648" s="45"/>
      <c r="L27648" s="45"/>
      <c r="M27648" s="45"/>
    </row>
    <row r="27649" spans="8:13" s="28" customFormat="1" x14ac:dyDescent="0.2">
      <c r="H27649" s="12"/>
      <c r="J27649" s="29"/>
      <c r="K27649" s="45"/>
      <c r="L27649" s="45"/>
      <c r="M27649" s="45"/>
    </row>
    <row r="27650" spans="8:13" s="28" customFormat="1" x14ac:dyDescent="0.2">
      <c r="H27650" s="12"/>
      <c r="J27650" s="29"/>
      <c r="K27650" s="45"/>
      <c r="L27650" s="45"/>
      <c r="M27650" s="45"/>
    </row>
    <row r="27651" spans="8:13" s="28" customFormat="1" x14ac:dyDescent="0.2">
      <c r="H27651" s="12"/>
      <c r="J27651" s="29"/>
      <c r="K27651" s="45"/>
      <c r="L27651" s="45"/>
      <c r="M27651" s="45"/>
    </row>
    <row r="27652" spans="8:13" s="28" customFormat="1" x14ac:dyDescent="0.2">
      <c r="H27652" s="12"/>
      <c r="J27652" s="29"/>
      <c r="K27652" s="45"/>
      <c r="L27652" s="45"/>
      <c r="M27652" s="45"/>
    </row>
    <row r="27653" spans="8:13" s="28" customFormat="1" x14ac:dyDescent="0.2">
      <c r="H27653" s="12"/>
      <c r="J27653" s="29"/>
      <c r="K27653" s="45"/>
      <c r="L27653" s="45"/>
      <c r="M27653" s="45"/>
    </row>
    <row r="27654" spans="8:13" s="28" customFormat="1" x14ac:dyDescent="0.2">
      <c r="H27654" s="12"/>
      <c r="J27654" s="29"/>
      <c r="K27654" s="45"/>
      <c r="L27654" s="45"/>
      <c r="M27654" s="45"/>
    </row>
    <row r="27655" spans="8:13" s="28" customFormat="1" x14ac:dyDescent="0.2">
      <c r="H27655" s="12"/>
      <c r="J27655" s="29"/>
      <c r="K27655" s="45"/>
      <c r="L27655" s="45"/>
      <c r="M27655" s="45"/>
    </row>
    <row r="27656" spans="8:13" s="28" customFormat="1" x14ac:dyDescent="0.2">
      <c r="H27656" s="12"/>
      <c r="J27656" s="29"/>
      <c r="K27656" s="45"/>
      <c r="L27656" s="45"/>
      <c r="M27656" s="45"/>
    </row>
    <row r="27657" spans="8:13" s="28" customFormat="1" x14ac:dyDescent="0.2">
      <c r="H27657" s="12"/>
      <c r="J27657" s="29"/>
      <c r="K27657" s="45"/>
      <c r="L27657" s="45"/>
      <c r="M27657" s="45"/>
    </row>
    <row r="27658" spans="8:13" s="28" customFormat="1" x14ac:dyDescent="0.2">
      <c r="H27658" s="12"/>
      <c r="J27658" s="29"/>
      <c r="K27658" s="45"/>
      <c r="L27658" s="45"/>
      <c r="M27658" s="45"/>
    </row>
    <row r="27659" spans="8:13" s="28" customFormat="1" x14ac:dyDescent="0.2">
      <c r="H27659" s="12"/>
      <c r="J27659" s="29"/>
      <c r="K27659" s="45"/>
      <c r="L27659" s="45"/>
      <c r="M27659" s="45"/>
    </row>
    <row r="27660" spans="8:13" s="28" customFormat="1" x14ac:dyDescent="0.2">
      <c r="H27660" s="12"/>
      <c r="J27660" s="29"/>
      <c r="K27660" s="45"/>
      <c r="L27660" s="45"/>
      <c r="M27660" s="45"/>
    </row>
    <row r="27661" spans="8:13" s="28" customFormat="1" x14ac:dyDescent="0.2">
      <c r="H27661" s="12"/>
      <c r="J27661" s="29"/>
      <c r="K27661" s="45"/>
      <c r="L27661" s="45"/>
      <c r="M27661" s="45"/>
    </row>
    <row r="27662" spans="8:13" s="28" customFormat="1" x14ac:dyDescent="0.2">
      <c r="H27662" s="12"/>
      <c r="J27662" s="29"/>
      <c r="K27662" s="45"/>
      <c r="L27662" s="45"/>
      <c r="M27662" s="45"/>
    </row>
    <row r="27663" spans="8:13" s="28" customFormat="1" x14ac:dyDescent="0.2">
      <c r="H27663" s="12"/>
      <c r="J27663" s="29"/>
      <c r="K27663" s="45"/>
      <c r="L27663" s="45"/>
      <c r="M27663" s="45"/>
    </row>
    <row r="27664" spans="8:13" s="28" customFormat="1" x14ac:dyDescent="0.2">
      <c r="H27664" s="12"/>
      <c r="J27664" s="29"/>
      <c r="K27664" s="45"/>
      <c r="L27664" s="45"/>
      <c r="M27664" s="45"/>
    </row>
    <row r="27665" spans="8:13" s="28" customFormat="1" x14ac:dyDescent="0.2">
      <c r="H27665" s="12"/>
      <c r="J27665" s="29"/>
      <c r="K27665" s="45"/>
      <c r="L27665" s="45"/>
      <c r="M27665" s="45"/>
    </row>
    <row r="27666" spans="8:13" s="28" customFormat="1" x14ac:dyDescent="0.2">
      <c r="H27666" s="12"/>
      <c r="J27666" s="29"/>
      <c r="K27666" s="45"/>
      <c r="L27666" s="45"/>
      <c r="M27666" s="45"/>
    </row>
    <row r="27667" spans="8:13" s="28" customFormat="1" x14ac:dyDescent="0.2">
      <c r="H27667" s="12"/>
      <c r="J27667" s="29"/>
      <c r="K27667" s="45"/>
      <c r="L27667" s="45"/>
      <c r="M27667" s="45"/>
    </row>
    <row r="27668" spans="8:13" s="28" customFormat="1" x14ac:dyDescent="0.2">
      <c r="H27668" s="12"/>
      <c r="J27668" s="29"/>
      <c r="K27668" s="45"/>
      <c r="L27668" s="45"/>
      <c r="M27668" s="45"/>
    </row>
    <row r="27669" spans="8:13" s="28" customFormat="1" x14ac:dyDescent="0.2">
      <c r="H27669" s="12"/>
      <c r="J27669" s="29"/>
      <c r="K27669" s="45"/>
      <c r="L27669" s="45"/>
      <c r="M27669" s="45"/>
    </row>
    <row r="27670" spans="8:13" s="28" customFormat="1" x14ac:dyDescent="0.2">
      <c r="H27670" s="12"/>
      <c r="J27670" s="29"/>
      <c r="K27670" s="45"/>
      <c r="L27670" s="45"/>
      <c r="M27670" s="45"/>
    </row>
    <row r="27671" spans="8:13" s="28" customFormat="1" x14ac:dyDescent="0.2">
      <c r="H27671" s="12"/>
      <c r="J27671" s="29"/>
      <c r="K27671" s="45"/>
      <c r="L27671" s="45"/>
      <c r="M27671" s="45"/>
    </row>
    <row r="27672" spans="8:13" s="28" customFormat="1" x14ac:dyDescent="0.2">
      <c r="H27672" s="12"/>
      <c r="J27672" s="29"/>
      <c r="K27672" s="45"/>
      <c r="L27672" s="45"/>
      <c r="M27672" s="45"/>
    </row>
    <row r="27673" spans="8:13" s="28" customFormat="1" x14ac:dyDescent="0.2">
      <c r="H27673" s="12"/>
      <c r="J27673" s="29"/>
      <c r="K27673" s="45"/>
      <c r="L27673" s="45"/>
      <c r="M27673" s="45"/>
    </row>
    <row r="27674" spans="8:13" s="28" customFormat="1" x14ac:dyDescent="0.2">
      <c r="H27674" s="12"/>
      <c r="J27674" s="29"/>
      <c r="K27674" s="45"/>
      <c r="L27674" s="45"/>
      <c r="M27674" s="45"/>
    </row>
    <row r="27675" spans="8:13" s="28" customFormat="1" x14ac:dyDescent="0.2">
      <c r="H27675" s="12"/>
      <c r="J27675" s="29"/>
      <c r="K27675" s="45"/>
      <c r="L27675" s="45"/>
      <c r="M27675" s="45"/>
    </row>
    <row r="27676" spans="8:13" s="28" customFormat="1" x14ac:dyDescent="0.2">
      <c r="H27676" s="12"/>
      <c r="J27676" s="29"/>
      <c r="K27676" s="45"/>
      <c r="L27676" s="45"/>
      <c r="M27676" s="45"/>
    </row>
    <row r="27677" spans="8:13" s="28" customFormat="1" x14ac:dyDescent="0.2">
      <c r="H27677" s="12"/>
      <c r="J27677" s="29"/>
      <c r="K27677" s="45"/>
      <c r="L27677" s="45"/>
      <c r="M27677" s="45"/>
    </row>
    <row r="27678" spans="8:13" s="28" customFormat="1" x14ac:dyDescent="0.2">
      <c r="H27678" s="12"/>
      <c r="J27678" s="29"/>
      <c r="K27678" s="45"/>
      <c r="L27678" s="45"/>
      <c r="M27678" s="45"/>
    </row>
    <row r="27679" spans="8:13" s="28" customFormat="1" x14ac:dyDescent="0.2">
      <c r="H27679" s="12"/>
      <c r="J27679" s="29"/>
      <c r="K27679" s="45"/>
      <c r="L27679" s="45"/>
      <c r="M27679" s="45"/>
    </row>
    <row r="27680" spans="8:13" s="28" customFormat="1" x14ac:dyDescent="0.2">
      <c r="H27680" s="12"/>
      <c r="J27680" s="29"/>
      <c r="K27680" s="45"/>
      <c r="L27680" s="45"/>
      <c r="M27680" s="45"/>
    </row>
    <row r="27681" spans="8:13" s="28" customFormat="1" x14ac:dyDescent="0.2">
      <c r="H27681" s="12"/>
      <c r="J27681" s="29"/>
      <c r="K27681" s="45"/>
      <c r="L27681" s="45"/>
      <c r="M27681" s="45"/>
    </row>
    <row r="27682" spans="8:13" s="28" customFormat="1" x14ac:dyDescent="0.2">
      <c r="H27682" s="12"/>
      <c r="J27682" s="29"/>
      <c r="K27682" s="45"/>
      <c r="L27682" s="45"/>
      <c r="M27682" s="45"/>
    </row>
    <row r="27683" spans="8:13" s="28" customFormat="1" x14ac:dyDescent="0.2">
      <c r="H27683" s="12"/>
      <c r="J27683" s="29"/>
      <c r="K27683" s="45"/>
      <c r="L27683" s="45"/>
      <c r="M27683" s="45"/>
    </row>
    <row r="27684" spans="8:13" s="28" customFormat="1" x14ac:dyDescent="0.2">
      <c r="H27684" s="12"/>
      <c r="J27684" s="29"/>
      <c r="K27684" s="45"/>
      <c r="L27684" s="45"/>
      <c r="M27684" s="45"/>
    </row>
    <row r="27685" spans="8:13" s="28" customFormat="1" x14ac:dyDescent="0.2">
      <c r="H27685" s="12"/>
      <c r="J27685" s="29"/>
      <c r="K27685" s="45"/>
      <c r="L27685" s="45"/>
      <c r="M27685" s="45"/>
    </row>
    <row r="27686" spans="8:13" s="28" customFormat="1" x14ac:dyDescent="0.2">
      <c r="H27686" s="12"/>
      <c r="J27686" s="29"/>
      <c r="K27686" s="45"/>
      <c r="L27686" s="45"/>
      <c r="M27686" s="45"/>
    </row>
    <row r="27687" spans="8:13" s="28" customFormat="1" x14ac:dyDescent="0.2">
      <c r="H27687" s="12"/>
      <c r="J27687" s="29"/>
      <c r="K27687" s="45"/>
      <c r="L27687" s="45"/>
      <c r="M27687" s="45"/>
    </row>
    <row r="27688" spans="8:13" s="28" customFormat="1" x14ac:dyDescent="0.2">
      <c r="H27688" s="12"/>
      <c r="J27688" s="29"/>
      <c r="K27688" s="45"/>
      <c r="L27688" s="45"/>
      <c r="M27688" s="45"/>
    </row>
    <row r="27689" spans="8:13" s="28" customFormat="1" x14ac:dyDescent="0.2">
      <c r="H27689" s="12"/>
      <c r="J27689" s="29"/>
      <c r="K27689" s="45"/>
      <c r="L27689" s="45"/>
      <c r="M27689" s="45"/>
    </row>
    <row r="27690" spans="8:13" s="28" customFormat="1" x14ac:dyDescent="0.2">
      <c r="H27690" s="12"/>
      <c r="J27690" s="29"/>
      <c r="K27690" s="45"/>
      <c r="L27690" s="45"/>
      <c r="M27690" s="45"/>
    </row>
    <row r="27691" spans="8:13" s="28" customFormat="1" x14ac:dyDescent="0.2">
      <c r="H27691" s="12"/>
      <c r="J27691" s="29"/>
      <c r="K27691" s="45"/>
      <c r="L27691" s="45"/>
      <c r="M27691" s="45"/>
    </row>
    <row r="27692" spans="8:13" s="28" customFormat="1" x14ac:dyDescent="0.2">
      <c r="H27692" s="12"/>
      <c r="J27692" s="29"/>
      <c r="K27692" s="45"/>
      <c r="L27692" s="45"/>
      <c r="M27692" s="45"/>
    </row>
    <row r="27693" spans="8:13" s="28" customFormat="1" x14ac:dyDescent="0.2">
      <c r="H27693" s="12"/>
      <c r="J27693" s="29"/>
      <c r="K27693" s="45"/>
      <c r="L27693" s="45"/>
      <c r="M27693" s="45"/>
    </row>
    <row r="27694" spans="8:13" s="28" customFormat="1" x14ac:dyDescent="0.2">
      <c r="H27694" s="12"/>
      <c r="J27694" s="29"/>
      <c r="K27694" s="45"/>
      <c r="L27694" s="45"/>
      <c r="M27694" s="45"/>
    </row>
    <row r="27695" spans="8:13" s="28" customFormat="1" x14ac:dyDescent="0.2">
      <c r="H27695" s="12"/>
      <c r="J27695" s="29"/>
      <c r="K27695" s="45"/>
      <c r="L27695" s="45"/>
      <c r="M27695" s="45"/>
    </row>
    <row r="27696" spans="8:13" s="28" customFormat="1" x14ac:dyDescent="0.2">
      <c r="H27696" s="12"/>
      <c r="J27696" s="29"/>
      <c r="K27696" s="45"/>
      <c r="L27696" s="45"/>
      <c r="M27696" s="45"/>
    </row>
    <row r="27697" spans="8:13" s="28" customFormat="1" x14ac:dyDescent="0.2">
      <c r="H27697" s="12"/>
      <c r="J27697" s="29"/>
      <c r="K27697" s="45"/>
      <c r="L27697" s="45"/>
      <c r="M27697" s="45"/>
    </row>
    <row r="27698" spans="8:13" s="28" customFormat="1" x14ac:dyDescent="0.2">
      <c r="H27698" s="12"/>
      <c r="J27698" s="29"/>
      <c r="K27698" s="45"/>
      <c r="L27698" s="45"/>
      <c r="M27698" s="45"/>
    </row>
    <row r="27699" spans="8:13" s="28" customFormat="1" x14ac:dyDescent="0.2">
      <c r="H27699" s="12"/>
      <c r="J27699" s="29"/>
      <c r="K27699" s="45"/>
      <c r="L27699" s="45"/>
      <c r="M27699" s="45"/>
    </row>
    <row r="27700" spans="8:13" s="28" customFormat="1" x14ac:dyDescent="0.2">
      <c r="H27700" s="12"/>
      <c r="J27700" s="29"/>
      <c r="K27700" s="45"/>
      <c r="L27700" s="45"/>
      <c r="M27700" s="45"/>
    </row>
    <row r="27701" spans="8:13" s="28" customFormat="1" x14ac:dyDescent="0.2">
      <c r="H27701" s="12"/>
      <c r="J27701" s="29"/>
      <c r="K27701" s="45"/>
      <c r="L27701" s="45"/>
      <c r="M27701" s="45"/>
    </row>
    <row r="27702" spans="8:13" s="28" customFormat="1" x14ac:dyDescent="0.2">
      <c r="H27702" s="12"/>
      <c r="J27702" s="29"/>
      <c r="K27702" s="45"/>
      <c r="L27702" s="45"/>
      <c r="M27702" s="45"/>
    </row>
    <row r="27703" spans="8:13" s="28" customFormat="1" x14ac:dyDescent="0.2">
      <c r="H27703" s="12"/>
      <c r="J27703" s="29"/>
      <c r="K27703" s="45"/>
      <c r="L27703" s="45"/>
      <c r="M27703" s="45"/>
    </row>
    <row r="27704" spans="8:13" s="28" customFormat="1" x14ac:dyDescent="0.2">
      <c r="H27704" s="12"/>
      <c r="J27704" s="29"/>
      <c r="K27704" s="45"/>
      <c r="L27704" s="45"/>
      <c r="M27704" s="45"/>
    </row>
    <row r="27705" spans="8:13" s="28" customFormat="1" x14ac:dyDescent="0.2">
      <c r="H27705" s="12"/>
      <c r="J27705" s="29"/>
      <c r="K27705" s="45"/>
      <c r="L27705" s="45"/>
      <c r="M27705" s="45"/>
    </row>
    <row r="27706" spans="8:13" s="28" customFormat="1" x14ac:dyDescent="0.2">
      <c r="H27706" s="12"/>
      <c r="J27706" s="29"/>
      <c r="K27706" s="45"/>
      <c r="L27706" s="45"/>
      <c r="M27706" s="45"/>
    </row>
    <row r="27707" spans="8:13" s="28" customFormat="1" x14ac:dyDescent="0.2">
      <c r="H27707" s="12"/>
      <c r="J27707" s="29"/>
      <c r="K27707" s="45"/>
      <c r="L27707" s="45"/>
      <c r="M27707" s="45"/>
    </row>
    <row r="27708" spans="8:13" s="28" customFormat="1" x14ac:dyDescent="0.2">
      <c r="H27708" s="12"/>
      <c r="J27708" s="29"/>
      <c r="K27708" s="45"/>
      <c r="L27708" s="45"/>
      <c r="M27708" s="45"/>
    </row>
    <row r="27709" spans="8:13" s="28" customFormat="1" x14ac:dyDescent="0.2">
      <c r="H27709" s="12"/>
      <c r="J27709" s="29"/>
      <c r="K27709" s="45"/>
      <c r="L27709" s="45"/>
      <c r="M27709" s="45"/>
    </row>
    <row r="27710" spans="8:13" s="28" customFormat="1" x14ac:dyDescent="0.2">
      <c r="H27710" s="12"/>
      <c r="J27710" s="29"/>
      <c r="K27710" s="45"/>
      <c r="L27710" s="45"/>
      <c r="M27710" s="45"/>
    </row>
    <row r="27711" spans="8:13" s="28" customFormat="1" x14ac:dyDescent="0.2">
      <c r="H27711" s="12"/>
      <c r="J27711" s="29"/>
      <c r="K27711" s="45"/>
      <c r="L27711" s="45"/>
      <c r="M27711" s="45"/>
    </row>
    <row r="27712" spans="8:13" s="28" customFormat="1" x14ac:dyDescent="0.2">
      <c r="H27712" s="12"/>
      <c r="J27712" s="29"/>
      <c r="K27712" s="45"/>
      <c r="L27712" s="45"/>
      <c r="M27712" s="45"/>
    </row>
    <row r="27713" spans="8:13" s="28" customFormat="1" x14ac:dyDescent="0.2">
      <c r="H27713" s="12"/>
      <c r="J27713" s="29"/>
      <c r="K27713" s="45"/>
      <c r="L27713" s="45"/>
      <c r="M27713" s="45"/>
    </row>
    <row r="27714" spans="8:13" s="28" customFormat="1" x14ac:dyDescent="0.2">
      <c r="H27714" s="12"/>
      <c r="J27714" s="29"/>
      <c r="K27714" s="45"/>
      <c r="L27714" s="45"/>
      <c r="M27714" s="45"/>
    </row>
    <row r="27715" spans="8:13" s="28" customFormat="1" x14ac:dyDescent="0.2">
      <c r="H27715" s="12"/>
      <c r="J27715" s="29"/>
      <c r="K27715" s="45"/>
      <c r="L27715" s="45"/>
      <c r="M27715" s="45"/>
    </row>
    <row r="27716" spans="8:13" s="28" customFormat="1" x14ac:dyDescent="0.2">
      <c r="H27716" s="12"/>
      <c r="J27716" s="29"/>
      <c r="K27716" s="45"/>
      <c r="L27716" s="45"/>
      <c r="M27716" s="45"/>
    </row>
    <row r="27717" spans="8:13" s="28" customFormat="1" x14ac:dyDescent="0.2">
      <c r="H27717" s="12"/>
      <c r="J27717" s="29"/>
      <c r="K27717" s="45"/>
      <c r="L27717" s="45"/>
      <c r="M27717" s="45"/>
    </row>
    <row r="27718" spans="8:13" s="28" customFormat="1" x14ac:dyDescent="0.2">
      <c r="H27718" s="12"/>
      <c r="J27718" s="29"/>
      <c r="K27718" s="45"/>
      <c r="L27718" s="45"/>
      <c r="M27718" s="45"/>
    </row>
    <row r="27719" spans="8:13" s="28" customFormat="1" x14ac:dyDescent="0.2">
      <c r="H27719" s="12"/>
      <c r="J27719" s="29"/>
      <c r="K27719" s="45"/>
      <c r="L27719" s="45"/>
      <c r="M27719" s="45"/>
    </row>
    <row r="27720" spans="8:13" s="28" customFormat="1" x14ac:dyDescent="0.2">
      <c r="H27720" s="12"/>
      <c r="J27720" s="29"/>
      <c r="K27720" s="45"/>
      <c r="L27720" s="45"/>
      <c r="M27720" s="45"/>
    </row>
    <row r="27721" spans="8:13" s="28" customFormat="1" x14ac:dyDescent="0.2">
      <c r="H27721" s="12"/>
      <c r="J27721" s="29"/>
      <c r="K27721" s="45"/>
      <c r="L27721" s="45"/>
      <c r="M27721" s="45"/>
    </row>
    <row r="27722" spans="8:13" s="28" customFormat="1" x14ac:dyDescent="0.2">
      <c r="H27722" s="12"/>
      <c r="J27722" s="29"/>
      <c r="K27722" s="45"/>
      <c r="L27722" s="45"/>
      <c r="M27722" s="45"/>
    </row>
    <row r="27723" spans="8:13" s="28" customFormat="1" x14ac:dyDescent="0.2">
      <c r="H27723" s="12"/>
      <c r="J27723" s="29"/>
      <c r="K27723" s="45"/>
      <c r="L27723" s="45"/>
      <c r="M27723" s="45"/>
    </row>
    <row r="27724" spans="8:13" s="28" customFormat="1" x14ac:dyDescent="0.2">
      <c r="H27724" s="12"/>
      <c r="J27724" s="29"/>
      <c r="K27724" s="45"/>
      <c r="L27724" s="45"/>
      <c r="M27724" s="45"/>
    </row>
    <row r="27725" spans="8:13" s="28" customFormat="1" x14ac:dyDescent="0.2">
      <c r="H27725" s="12"/>
      <c r="J27725" s="29"/>
      <c r="K27725" s="45"/>
      <c r="L27725" s="45"/>
      <c r="M27725" s="45"/>
    </row>
    <row r="27726" spans="8:13" s="28" customFormat="1" x14ac:dyDescent="0.2">
      <c r="H27726" s="12"/>
      <c r="J27726" s="29"/>
      <c r="K27726" s="45"/>
      <c r="L27726" s="45"/>
      <c r="M27726" s="45"/>
    </row>
    <row r="27727" spans="8:13" s="28" customFormat="1" x14ac:dyDescent="0.2">
      <c r="H27727" s="12"/>
      <c r="J27727" s="29"/>
      <c r="K27727" s="45"/>
      <c r="L27727" s="45"/>
      <c r="M27727" s="45"/>
    </row>
    <row r="27728" spans="8:13" s="28" customFormat="1" x14ac:dyDescent="0.2">
      <c r="H27728" s="12"/>
      <c r="J27728" s="29"/>
      <c r="K27728" s="45"/>
      <c r="L27728" s="45"/>
      <c r="M27728" s="45"/>
    </row>
    <row r="27729" spans="8:13" s="28" customFormat="1" x14ac:dyDescent="0.2">
      <c r="H27729" s="12"/>
      <c r="J27729" s="29"/>
      <c r="K27729" s="45"/>
      <c r="L27729" s="45"/>
      <c r="M27729" s="45"/>
    </row>
    <row r="27730" spans="8:13" s="28" customFormat="1" x14ac:dyDescent="0.2">
      <c r="H27730" s="12"/>
      <c r="J27730" s="29"/>
      <c r="K27730" s="45"/>
      <c r="L27730" s="45"/>
      <c r="M27730" s="45"/>
    </row>
    <row r="27731" spans="8:13" s="28" customFormat="1" x14ac:dyDescent="0.2">
      <c r="H27731" s="12"/>
      <c r="J27731" s="29"/>
      <c r="K27731" s="45"/>
      <c r="L27731" s="45"/>
      <c r="M27731" s="45"/>
    </row>
    <row r="27732" spans="8:13" s="28" customFormat="1" x14ac:dyDescent="0.2">
      <c r="H27732" s="12"/>
      <c r="J27732" s="29"/>
      <c r="K27732" s="45"/>
      <c r="L27732" s="45"/>
      <c r="M27732" s="45"/>
    </row>
    <row r="27733" spans="8:13" s="28" customFormat="1" x14ac:dyDescent="0.2">
      <c r="H27733" s="12"/>
      <c r="J27733" s="29"/>
      <c r="K27733" s="45"/>
      <c r="L27733" s="45"/>
      <c r="M27733" s="45"/>
    </row>
    <row r="27734" spans="8:13" s="28" customFormat="1" x14ac:dyDescent="0.2">
      <c r="H27734" s="12"/>
      <c r="J27734" s="29"/>
      <c r="K27734" s="45"/>
      <c r="L27734" s="45"/>
      <c r="M27734" s="45"/>
    </row>
    <row r="27735" spans="8:13" s="28" customFormat="1" x14ac:dyDescent="0.2">
      <c r="H27735" s="12"/>
      <c r="J27735" s="29"/>
      <c r="K27735" s="45"/>
      <c r="L27735" s="45"/>
      <c r="M27735" s="45"/>
    </row>
    <row r="27736" spans="8:13" s="28" customFormat="1" x14ac:dyDescent="0.2">
      <c r="H27736" s="12"/>
      <c r="J27736" s="29"/>
      <c r="K27736" s="45"/>
      <c r="L27736" s="45"/>
      <c r="M27736" s="45"/>
    </row>
    <row r="27737" spans="8:13" s="28" customFormat="1" x14ac:dyDescent="0.2">
      <c r="H27737" s="12"/>
      <c r="J27737" s="29"/>
      <c r="K27737" s="45"/>
      <c r="L27737" s="45"/>
      <c r="M27737" s="45"/>
    </row>
    <row r="27738" spans="8:13" s="28" customFormat="1" x14ac:dyDescent="0.2">
      <c r="H27738" s="12"/>
      <c r="J27738" s="29"/>
      <c r="K27738" s="45"/>
      <c r="L27738" s="45"/>
      <c r="M27738" s="45"/>
    </row>
    <row r="27739" spans="8:13" s="28" customFormat="1" x14ac:dyDescent="0.2">
      <c r="H27739" s="12"/>
      <c r="J27739" s="29"/>
      <c r="K27739" s="45"/>
      <c r="L27739" s="45"/>
      <c r="M27739" s="45"/>
    </row>
    <row r="27740" spans="8:13" s="28" customFormat="1" x14ac:dyDescent="0.2">
      <c r="H27740" s="12"/>
      <c r="J27740" s="29"/>
      <c r="K27740" s="45"/>
      <c r="L27740" s="45"/>
      <c r="M27740" s="45"/>
    </row>
    <row r="27741" spans="8:13" s="28" customFormat="1" x14ac:dyDescent="0.2">
      <c r="H27741" s="12"/>
      <c r="J27741" s="29"/>
      <c r="K27741" s="45"/>
      <c r="L27741" s="45"/>
      <c r="M27741" s="45"/>
    </row>
    <row r="27742" spans="8:13" s="28" customFormat="1" x14ac:dyDescent="0.2">
      <c r="H27742" s="12"/>
      <c r="J27742" s="29"/>
      <c r="K27742" s="45"/>
      <c r="L27742" s="45"/>
      <c r="M27742" s="45"/>
    </row>
    <row r="27743" spans="8:13" s="28" customFormat="1" x14ac:dyDescent="0.2">
      <c r="H27743" s="12"/>
      <c r="J27743" s="29"/>
      <c r="K27743" s="45"/>
      <c r="L27743" s="45"/>
      <c r="M27743" s="45"/>
    </row>
    <row r="27744" spans="8:13" s="28" customFormat="1" x14ac:dyDescent="0.2">
      <c r="H27744" s="12"/>
      <c r="J27744" s="29"/>
      <c r="K27744" s="45"/>
      <c r="L27744" s="45"/>
      <c r="M27744" s="45"/>
    </row>
    <row r="27745" spans="8:13" s="28" customFormat="1" x14ac:dyDescent="0.2">
      <c r="H27745" s="12"/>
      <c r="J27745" s="29"/>
      <c r="K27745" s="45"/>
      <c r="L27745" s="45"/>
      <c r="M27745" s="45"/>
    </row>
    <row r="27746" spans="8:13" s="28" customFormat="1" x14ac:dyDescent="0.2">
      <c r="H27746" s="12"/>
      <c r="J27746" s="29"/>
      <c r="K27746" s="45"/>
      <c r="L27746" s="45"/>
      <c r="M27746" s="45"/>
    </row>
    <row r="27747" spans="8:13" s="28" customFormat="1" x14ac:dyDescent="0.2">
      <c r="H27747" s="12"/>
      <c r="J27747" s="29"/>
      <c r="K27747" s="45"/>
      <c r="L27747" s="45"/>
      <c r="M27747" s="45"/>
    </row>
    <row r="27748" spans="8:13" s="28" customFormat="1" x14ac:dyDescent="0.2">
      <c r="H27748" s="12"/>
      <c r="J27748" s="29"/>
      <c r="K27748" s="45"/>
      <c r="L27748" s="45"/>
      <c r="M27748" s="45"/>
    </row>
    <row r="27749" spans="8:13" s="28" customFormat="1" x14ac:dyDescent="0.2">
      <c r="H27749" s="12"/>
      <c r="J27749" s="29"/>
      <c r="K27749" s="45"/>
      <c r="L27749" s="45"/>
      <c r="M27749" s="45"/>
    </row>
    <row r="27750" spans="8:13" s="28" customFormat="1" x14ac:dyDescent="0.2">
      <c r="H27750" s="12"/>
      <c r="J27750" s="29"/>
      <c r="K27750" s="45"/>
      <c r="L27750" s="45"/>
      <c r="M27750" s="45"/>
    </row>
    <row r="27751" spans="8:13" s="28" customFormat="1" x14ac:dyDescent="0.2">
      <c r="H27751" s="12"/>
      <c r="J27751" s="29"/>
      <c r="K27751" s="45"/>
      <c r="L27751" s="45"/>
      <c r="M27751" s="45"/>
    </row>
    <row r="27752" spans="8:13" s="28" customFormat="1" x14ac:dyDescent="0.2">
      <c r="H27752" s="12"/>
      <c r="J27752" s="29"/>
      <c r="K27752" s="45"/>
      <c r="L27752" s="45"/>
      <c r="M27752" s="45"/>
    </row>
    <row r="27753" spans="8:13" s="28" customFormat="1" x14ac:dyDescent="0.2">
      <c r="H27753" s="12"/>
      <c r="J27753" s="29"/>
      <c r="K27753" s="45"/>
      <c r="L27753" s="45"/>
      <c r="M27753" s="45"/>
    </row>
    <row r="27754" spans="8:13" s="28" customFormat="1" x14ac:dyDescent="0.2">
      <c r="H27754" s="12"/>
      <c r="J27754" s="29"/>
      <c r="K27754" s="45"/>
      <c r="L27754" s="45"/>
      <c r="M27754" s="45"/>
    </row>
    <row r="27755" spans="8:13" s="28" customFormat="1" x14ac:dyDescent="0.2">
      <c r="H27755" s="12"/>
      <c r="J27755" s="29"/>
      <c r="K27755" s="45"/>
      <c r="L27755" s="45"/>
      <c r="M27755" s="45"/>
    </row>
    <row r="27756" spans="8:13" s="28" customFormat="1" x14ac:dyDescent="0.2">
      <c r="H27756" s="12"/>
      <c r="J27756" s="29"/>
      <c r="K27756" s="45"/>
      <c r="L27756" s="45"/>
      <c r="M27756" s="45"/>
    </row>
    <row r="27757" spans="8:13" s="28" customFormat="1" x14ac:dyDescent="0.2">
      <c r="H27757" s="12"/>
      <c r="J27757" s="29"/>
      <c r="K27757" s="45"/>
      <c r="L27757" s="45"/>
      <c r="M27757" s="45"/>
    </row>
    <row r="27758" spans="8:13" s="28" customFormat="1" x14ac:dyDescent="0.2">
      <c r="H27758" s="12"/>
      <c r="J27758" s="29"/>
      <c r="K27758" s="45"/>
      <c r="L27758" s="45"/>
      <c r="M27758" s="45"/>
    </row>
    <row r="27759" spans="8:13" s="28" customFormat="1" x14ac:dyDescent="0.2">
      <c r="H27759" s="12"/>
      <c r="J27759" s="29"/>
      <c r="K27759" s="45"/>
      <c r="L27759" s="45"/>
      <c r="M27759" s="45"/>
    </row>
    <row r="27760" spans="8:13" s="28" customFormat="1" x14ac:dyDescent="0.2">
      <c r="H27760" s="12"/>
      <c r="J27760" s="29"/>
      <c r="K27760" s="45"/>
      <c r="L27760" s="45"/>
      <c r="M27760" s="45"/>
    </row>
    <row r="27761" spans="8:13" s="28" customFormat="1" x14ac:dyDescent="0.2">
      <c r="H27761" s="12"/>
      <c r="J27761" s="29"/>
      <c r="K27761" s="45"/>
      <c r="L27761" s="45"/>
      <c r="M27761" s="45"/>
    </row>
    <row r="27762" spans="8:13" s="28" customFormat="1" x14ac:dyDescent="0.2">
      <c r="H27762" s="12"/>
      <c r="J27762" s="29"/>
      <c r="K27762" s="45"/>
      <c r="L27762" s="45"/>
      <c r="M27762" s="45"/>
    </row>
    <row r="27763" spans="8:13" s="28" customFormat="1" x14ac:dyDescent="0.2">
      <c r="H27763" s="12"/>
      <c r="J27763" s="29"/>
      <c r="K27763" s="45"/>
      <c r="L27763" s="45"/>
      <c r="M27763" s="45"/>
    </row>
    <row r="27764" spans="8:13" s="28" customFormat="1" x14ac:dyDescent="0.2">
      <c r="H27764" s="12"/>
      <c r="J27764" s="29"/>
      <c r="K27764" s="45"/>
      <c r="L27764" s="45"/>
      <c r="M27764" s="45"/>
    </row>
    <row r="27765" spans="8:13" s="28" customFormat="1" x14ac:dyDescent="0.2">
      <c r="H27765" s="12"/>
      <c r="J27765" s="29"/>
      <c r="K27765" s="45"/>
      <c r="L27765" s="45"/>
      <c r="M27765" s="45"/>
    </row>
    <row r="27766" spans="8:13" s="28" customFormat="1" x14ac:dyDescent="0.2">
      <c r="H27766" s="12"/>
      <c r="J27766" s="29"/>
      <c r="K27766" s="45"/>
      <c r="L27766" s="45"/>
      <c r="M27766" s="45"/>
    </row>
    <row r="27767" spans="8:13" s="28" customFormat="1" x14ac:dyDescent="0.2">
      <c r="H27767" s="12"/>
      <c r="J27767" s="29"/>
      <c r="K27767" s="45"/>
      <c r="L27767" s="45"/>
      <c r="M27767" s="45"/>
    </row>
    <row r="27768" spans="8:13" s="28" customFormat="1" x14ac:dyDescent="0.2">
      <c r="H27768" s="12"/>
      <c r="J27768" s="29"/>
      <c r="K27768" s="45"/>
      <c r="L27768" s="45"/>
      <c r="M27768" s="45"/>
    </row>
    <row r="27769" spans="8:13" s="28" customFormat="1" x14ac:dyDescent="0.2">
      <c r="H27769" s="12"/>
      <c r="J27769" s="29"/>
      <c r="K27769" s="45"/>
      <c r="L27769" s="45"/>
      <c r="M27769" s="45"/>
    </row>
    <row r="27770" spans="8:13" s="28" customFormat="1" x14ac:dyDescent="0.2">
      <c r="H27770" s="12"/>
      <c r="J27770" s="29"/>
      <c r="K27770" s="45"/>
      <c r="L27770" s="45"/>
      <c r="M27770" s="45"/>
    </row>
    <row r="27771" spans="8:13" s="28" customFormat="1" x14ac:dyDescent="0.2">
      <c r="H27771" s="12"/>
      <c r="J27771" s="29"/>
      <c r="K27771" s="45"/>
      <c r="L27771" s="45"/>
      <c r="M27771" s="45"/>
    </row>
    <row r="27772" spans="8:13" s="28" customFormat="1" x14ac:dyDescent="0.2">
      <c r="H27772" s="12"/>
      <c r="J27772" s="29"/>
      <c r="K27772" s="45"/>
      <c r="L27772" s="45"/>
      <c r="M27772" s="45"/>
    </row>
    <row r="27773" spans="8:13" s="28" customFormat="1" x14ac:dyDescent="0.2">
      <c r="H27773" s="12"/>
      <c r="J27773" s="29"/>
      <c r="K27773" s="45"/>
      <c r="L27773" s="45"/>
      <c r="M27773" s="45"/>
    </row>
    <row r="27774" spans="8:13" s="28" customFormat="1" x14ac:dyDescent="0.2">
      <c r="H27774" s="12"/>
      <c r="J27774" s="29"/>
      <c r="K27774" s="45"/>
      <c r="L27774" s="45"/>
      <c r="M27774" s="45"/>
    </row>
    <row r="27775" spans="8:13" s="28" customFormat="1" x14ac:dyDescent="0.2">
      <c r="H27775" s="12"/>
      <c r="J27775" s="29"/>
      <c r="K27775" s="45"/>
      <c r="L27775" s="45"/>
      <c r="M27775" s="45"/>
    </row>
    <row r="27776" spans="8:13" s="28" customFormat="1" x14ac:dyDescent="0.2">
      <c r="H27776" s="12"/>
      <c r="J27776" s="29"/>
      <c r="K27776" s="45"/>
      <c r="L27776" s="45"/>
      <c r="M27776" s="45"/>
    </row>
    <row r="27777" spans="8:13" s="28" customFormat="1" x14ac:dyDescent="0.2">
      <c r="H27777" s="12"/>
      <c r="J27777" s="29"/>
      <c r="K27777" s="45"/>
      <c r="L27777" s="45"/>
      <c r="M27777" s="45"/>
    </row>
    <row r="27778" spans="8:13" s="28" customFormat="1" x14ac:dyDescent="0.2">
      <c r="H27778" s="12"/>
      <c r="J27778" s="29"/>
      <c r="K27778" s="45"/>
      <c r="L27778" s="45"/>
      <c r="M27778" s="45"/>
    </row>
    <row r="27779" spans="8:13" s="28" customFormat="1" x14ac:dyDescent="0.2">
      <c r="H27779" s="12"/>
      <c r="J27779" s="29"/>
      <c r="K27779" s="45"/>
      <c r="L27779" s="45"/>
      <c r="M27779" s="45"/>
    </row>
    <row r="27780" spans="8:13" s="28" customFormat="1" x14ac:dyDescent="0.2">
      <c r="H27780" s="12"/>
      <c r="J27780" s="29"/>
      <c r="K27780" s="45"/>
      <c r="L27780" s="45"/>
      <c r="M27780" s="45"/>
    </row>
    <row r="27781" spans="8:13" s="28" customFormat="1" x14ac:dyDescent="0.2">
      <c r="H27781" s="12"/>
      <c r="J27781" s="29"/>
      <c r="K27781" s="45"/>
      <c r="L27781" s="45"/>
      <c r="M27781" s="45"/>
    </row>
    <row r="27782" spans="8:13" s="28" customFormat="1" x14ac:dyDescent="0.2">
      <c r="H27782" s="12"/>
      <c r="J27782" s="29"/>
      <c r="K27782" s="45"/>
      <c r="L27782" s="45"/>
      <c r="M27782" s="45"/>
    </row>
    <row r="27783" spans="8:13" s="28" customFormat="1" x14ac:dyDescent="0.2">
      <c r="H27783" s="12"/>
      <c r="J27783" s="29"/>
      <c r="K27783" s="45"/>
      <c r="L27783" s="45"/>
      <c r="M27783" s="45"/>
    </row>
    <row r="27784" spans="8:13" s="28" customFormat="1" x14ac:dyDescent="0.2">
      <c r="H27784" s="12"/>
      <c r="J27784" s="29"/>
      <c r="K27784" s="45"/>
      <c r="L27784" s="45"/>
      <c r="M27784" s="45"/>
    </row>
    <row r="27785" spans="8:13" s="28" customFormat="1" x14ac:dyDescent="0.2">
      <c r="H27785" s="12"/>
      <c r="J27785" s="29"/>
      <c r="K27785" s="45"/>
      <c r="L27785" s="45"/>
      <c r="M27785" s="45"/>
    </row>
    <row r="27786" spans="8:13" s="28" customFormat="1" x14ac:dyDescent="0.2">
      <c r="H27786" s="12"/>
      <c r="J27786" s="29"/>
      <c r="K27786" s="45"/>
      <c r="L27786" s="45"/>
      <c r="M27786" s="45"/>
    </row>
    <row r="27787" spans="8:13" s="28" customFormat="1" x14ac:dyDescent="0.2">
      <c r="H27787" s="12"/>
      <c r="J27787" s="29"/>
      <c r="K27787" s="45"/>
      <c r="L27787" s="45"/>
      <c r="M27787" s="45"/>
    </row>
    <row r="27788" spans="8:13" s="28" customFormat="1" x14ac:dyDescent="0.2">
      <c r="H27788" s="12"/>
      <c r="J27788" s="29"/>
      <c r="K27788" s="45"/>
      <c r="L27788" s="45"/>
      <c r="M27788" s="45"/>
    </row>
    <row r="27789" spans="8:13" s="28" customFormat="1" x14ac:dyDescent="0.2">
      <c r="H27789" s="12"/>
      <c r="J27789" s="29"/>
      <c r="K27789" s="45"/>
      <c r="L27789" s="45"/>
      <c r="M27789" s="45"/>
    </row>
    <row r="27790" spans="8:13" s="28" customFormat="1" x14ac:dyDescent="0.2">
      <c r="H27790" s="12"/>
      <c r="J27790" s="29"/>
      <c r="K27790" s="45"/>
      <c r="L27790" s="45"/>
      <c r="M27790" s="45"/>
    </row>
    <row r="27791" spans="8:13" s="28" customFormat="1" x14ac:dyDescent="0.2">
      <c r="H27791" s="12"/>
      <c r="J27791" s="29"/>
      <c r="K27791" s="45"/>
      <c r="L27791" s="45"/>
      <c r="M27791" s="45"/>
    </row>
    <row r="27792" spans="8:13" s="28" customFormat="1" x14ac:dyDescent="0.2">
      <c r="H27792" s="12"/>
      <c r="J27792" s="29"/>
      <c r="K27792" s="45"/>
      <c r="L27792" s="45"/>
      <c r="M27792" s="45"/>
    </row>
    <row r="27793" spans="8:13" s="28" customFormat="1" x14ac:dyDescent="0.2">
      <c r="H27793" s="12"/>
      <c r="J27793" s="29"/>
      <c r="K27793" s="45"/>
      <c r="L27793" s="45"/>
      <c r="M27793" s="45"/>
    </row>
    <row r="27794" spans="8:13" s="28" customFormat="1" x14ac:dyDescent="0.2">
      <c r="H27794" s="12"/>
      <c r="J27794" s="29"/>
      <c r="K27794" s="45"/>
      <c r="L27794" s="45"/>
      <c r="M27794" s="45"/>
    </row>
    <row r="27795" spans="8:13" s="28" customFormat="1" x14ac:dyDescent="0.2">
      <c r="H27795" s="12"/>
      <c r="J27795" s="29"/>
      <c r="K27795" s="45"/>
      <c r="L27795" s="45"/>
      <c r="M27795" s="45"/>
    </row>
    <row r="27796" spans="8:13" s="28" customFormat="1" x14ac:dyDescent="0.2">
      <c r="H27796" s="12"/>
      <c r="J27796" s="29"/>
      <c r="K27796" s="45"/>
      <c r="L27796" s="45"/>
      <c r="M27796" s="45"/>
    </row>
    <row r="27797" spans="8:13" s="28" customFormat="1" x14ac:dyDescent="0.2">
      <c r="H27797" s="12"/>
      <c r="J27797" s="29"/>
      <c r="K27797" s="45"/>
      <c r="L27797" s="45"/>
      <c r="M27797" s="45"/>
    </row>
    <row r="27798" spans="8:13" s="28" customFormat="1" x14ac:dyDescent="0.2">
      <c r="H27798" s="12"/>
      <c r="J27798" s="29"/>
      <c r="K27798" s="45"/>
      <c r="L27798" s="45"/>
      <c r="M27798" s="45"/>
    </row>
    <row r="27799" spans="8:13" s="28" customFormat="1" x14ac:dyDescent="0.2">
      <c r="H27799" s="12"/>
      <c r="J27799" s="29"/>
      <c r="K27799" s="45"/>
      <c r="L27799" s="45"/>
      <c r="M27799" s="45"/>
    </row>
    <row r="27800" spans="8:13" s="28" customFormat="1" x14ac:dyDescent="0.2">
      <c r="H27800" s="12"/>
      <c r="J27800" s="29"/>
      <c r="K27800" s="45"/>
      <c r="L27800" s="45"/>
      <c r="M27800" s="45"/>
    </row>
    <row r="27801" spans="8:13" s="28" customFormat="1" x14ac:dyDescent="0.2">
      <c r="H27801" s="12"/>
      <c r="J27801" s="29"/>
      <c r="K27801" s="45"/>
      <c r="L27801" s="45"/>
      <c r="M27801" s="45"/>
    </row>
    <row r="27802" spans="8:13" s="28" customFormat="1" x14ac:dyDescent="0.2">
      <c r="H27802" s="12"/>
      <c r="J27802" s="29"/>
      <c r="K27802" s="45"/>
      <c r="L27802" s="45"/>
      <c r="M27802" s="45"/>
    </row>
    <row r="27803" spans="8:13" s="28" customFormat="1" x14ac:dyDescent="0.2">
      <c r="H27803" s="12"/>
      <c r="J27803" s="29"/>
      <c r="K27803" s="45"/>
      <c r="L27803" s="45"/>
      <c r="M27803" s="45"/>
    </row>
    <row r="27804" spans="8:13" s="28" customFormat="1" x14ac:dyDescent="0.2">
      <c r="H27804" s="12"/>
      <c r="J27804" s="29"/>
      <c r="K27804" s="45"/>
      <c r="L27804" s="45"/>
      <c r="M27804" s="45"/>
    </row>
    <row r="27805" spans="8:13" s="28" customFormat="1" x14ac:dyDescent="0.2">
      <c r="H27805" s="12"/>
      <c r="J27805" s="29"/>
      <c r="K27805" s="45"/>
      <c r="L27805" s="45"/>
      <c r="M27805" s="45"/>
    </row>
    <row r="27806" spans="8:13" s="28" customFormat="1" x14ac:dyDescent="0.2">
      <c r="H27806" s="12"/>
      <c r="J27806" s="29"/>
      <c r="K27806" s="45"/>
      <c r="L27806" s="45"/>
      <c r="M27806" s="45"/>
    </row>
    <row r="27807" spans="8:13" s="28" customFormat="1" x14ac:dyDescent="0.2">
      <c r="H27807" s="12"/>
      <c r="J27807" s="29"/>
      <c r="K27807" s="45"/>
      <c r="L27807" s="45"/>
      <c r="M27807" s="45"/>
    </row>
    <row r="27808" spans="8:13" s="28" customFormat="1" x14ac:dyDescent="0.2">
      <c r="H27808" s="12"/>
      <c r="J27808" s="29"/>
      <c r="K27808" s="45"/>
      <c r="L27808" s="45"/>
      <c r="M27808" s="45"/>
    </row>
    <row r="27809" spans="8:13" s="28" customFormat="1" x14ac:dyDescent="0.2">
      <c r="H27809" s="12"/>
      <c r="J27809" s="29"/>
      <c r="K27809" s="45"/>
      <c r="L27809" s="45"/>
      <c r="M27809" s="45"/>
    </row>
    <row r="27810" spans="8:13" s="28" customFormat="1" x14ac:dyDescent="0.2">
      <c r="H27810" s="12"/>
      <c r="J27810" s="29"/>
      <c r="K27810" s="45"/>
      <c r="L27810" s="45"/>
      <c r="M27810" s="45"/>
    </row>
    <row r="27811" spans="8:13" s="28" customFormat="1" x14ac:dyDescent="0.2">
      <c r="H27811" s="12"/>
      <c r="J27811" s="29"/>
      <c r="K27811" s="45"/>
      <c r="L27811" s="45"/>
      <c r="M27811" s="45"/>
    </row>
    <row r="27812" spans="8:13" s="28" customFormat="1" x14ac:dyDescent="0.2">
      <c r="H27812" s="12"/>
      <c r="J27812" s="29"/>
      <c r="K27812" s="45"/>
      <c r="L27812" s="45"/>
      <c r="M27812" s="45"/>
    </row>
    <row r="27813" spans="8:13" s="28" customFormat="1" x14ac:dyDescent="0.2">
      <c r="H27813" s="12"/>
      <c r="J27813" s="29"/>
      <c r="K27813" s="45"/>
      <c r="L27813" s="45"/>
      <c r="M27813" s="45"/>
    </row>
    <row r="27814" spans="8:13" s="28" customFormat="1" x14ac:dyDescent="0.2">
      <c r="H27814" s="12"/>
      <c r="J27814" s="29"/>
      <c r="K27814" s="45"/>
      <c r="L27814" s="45"/>
      <c r="M27814" s="45"/>
    </row>
    <row r="27815" spans="8:13" s="28" customFormat="1" x14ac:dyDescent="0.2">
      <c r="H27815" s="12"/>
      <c r="J27815" s="29"/>
      <c r="K27815" s="45"/>
      <c r="L27815" s="45"/>
      <c r="M27815" s="45"/>
    </row>
    <row r="27816" spans="8:13" s="28" customFormat="1" x14ac:dyDescent="0.2">
      <c r="H27816" s="12"/>
      <c r="J27816" s="29"/>
      <c r="K27816" s="45"/>
      <c r="L27816" s="45"/>
      <c r="M27816" s="45"/>
    </row>
    <row r="27817" spans="8:13" s="28" customFormat="1" x14ac:dyDescent="0.2">
      <c r="H27817" s="12"/>
      <c r="J27817" s="29"/>
      <c r="K27817" s="45"/>
      <c r="L27817" s="45"/>
      <c r="M27817" s="45"/>
    </row>
    <row r="27818" spans="8:13" s="28" customFormat="1" x14ac:dyDescent="0.2">
      <c r="H27818" s="12"/>
      <c r="J27818" s="29"/>
      <c r="K27818" s="45"/>
      <c r="L27818" s="45"/>
      <c r="M27818" s="45"/>
    </row>
    <row r="27819" spans="8:13" s="28" customFormat="1" x14ac:dyDescent="0.2">
      <c r="H27819" s="12"/>
      <c r="J27819" s="29"/>
      <c r="K27819" s="45"/>
      <c r="L27819" s="45"/>
      <c r="M27819" s="45"/>
    </row>
    <row r="27820" spans="8:13" s="28" customFormat="1" x14ac:dyDescent="0.2">
      <c r="H27820" s="12"/>
      <c r="J27820" s="29"/>
      <c r="K27820" s="45"/>
      <c r="L27820" s="45"/>
      <c r="M27820" s="45"/>
    </row>
    <row r="27821" spans="8:13" s="28" customFormat="1" x14ac:dyDescent="0.2">
      <c r="H27821" s="12"/>
      <c r="J27821" s="29"/>
      <c r="K27821" s="45"/>
      <c r="L27821" s="45"/>
      <c r="M27821" s="45"/>
    </row>
    <row r="27822" spans="8:13" s="28" customFormat="1" x14ac:dyDescent="0.2">
      <c r="H27822" s="12"/>
      <c r="J27822" s="29"/>
      <c r="K27822" s="45"/>
      <c r="L27822" s="45"/>
      <c r="M27822" s="45"/>
    </row>
    <row r="27823" spans="8:13" s="28" customFormat="1" x14ac:dyDescent="0.2">
      <c r="H27823" s="12"/>
      <c r="J27823" s="29"/>
      <c r="K27823" s="45"/>
      <c r="L27823" s="45"/>
      <c r="M27823" s="45"/>
    </row>
    <row r="27824" spans="8:13" s="28" customFormat="1" x14ac:dyDescent="0.2">
      <c r="H27824" s="12"/>
      <c r="J27824" s="29"/>
      <c r="K27824" s="45"/>
      <c r="L27824" s="45"/>
      <c r="M27824" s="45"/>
    </row>
    <row r="27825" spans="8:13" s="28" customFormat="1" x14ac:dyDescent="0.2">
      <c r="H27825" s="12"/>
      <c r="J27825" s="29"/>
      <c r="K27825" s="45"/>
      <c r="L27825" s="45"/>
      <c r="M27825" s="45"/>
    </row>
    <row r="27826" spans="8:13" s="28" customFormat="1" x14ac:dyDescent="0.2">
      <c r="H27826" s="12"/>
      <c r="J27826" s="29"/>
      <c r="K27826" s="45"/>
      <c r="L27826" s="45"/>
      <c r="M27826" s="45"/>
    </row>
    <row r="27827" spans="8:13" s="28" customFormat="1" x14ac:dyDescent="0.2">
      <c r="H27827" s="12"/>
      <c r="J27827" s="29"/>
      <c r="K27827" s="45"/>
      <c r="L27827" s="45"/>
      <c r="M27827" s="45"/>
    </row>
    <row r="27828" spans="8:13" s="28" customFormat="1" x14ac:dyDescent="0.2">
      <c r="H27828" s="12"/>
      <c r="J27828" s="29"/>
      <c r="K27828" s="45"/>
      <c r="L27828" s="45"/>
      <c r="M27828" s="45"/>
    </row>
    <row r="27829" spans="8:13" s="28" customFormat="1" x14ac:dyDescent="0.2">
      <c r="H27829" s="12"/>
      <c r="J27829" s="29"/>
      <c r="K27829" s="45"/>
      <c r="L27829" s="45"/>
      <c r="M27829" s="45"/>
    </row>
    <row r="27830" spans="8:13" s="28" customFormat="1" x14ac:dyDescent="0.2">
      <c r="H27830" s="12"/>
      <c r="J27830" s="29"/>
      <c r="K27830" s="45"/>
      <c r="L27830" s="45"/>
      <c r="M27830" s="45"/>
    </row>
    <row r="27831" spans="8:13" s="28" customFormat="1" x14ac:dyDescent="0.2">
      <c r="H27831" s="12"/>
      <c r="J27831" s="29"/>
      <c r="K27831" s="45"/>
      <c r="L27831" s="45"/>
      <c r="M27831" s="45"/>
    </row>
    <row r="27832" spans="8:13" s="28" customFormat="1" x14ac:dyDescent="0.2">
      <c r="H27832" s="12"/>
      <c r="J27832" s="29"/>
      <c r="K27832" s="45"/>
      <c r="L27832" s="45"/>
      <c r="M27832" s="45"/>
    </row>
    <row r="27833" spans="8:13" s="28" customFormat="1" x14ac:dyDescent="0.2">
      <c r="H27833" s="12"/>
      <c r="J27833" s="29"/>
      <c r="K27833" s="45"/>
      <c r="L27833" s="45"/>
      <c r="M27833" s="45"/>
    </row>
    <row r="27834" spans="8:13" s="28" customFormat="1" x14ac:dyDescent="0.2">
      <c r="H27834" s="12"/>
      <c r="J27834" s="29"/>
      <c r="K27834" s="45"/>
      <c r="L27834" s="45"/>
      <c r="M27834" s="45"/>
    </row>
    <row r="27835" spans="8:13" s="28" customFormat="1" x14ac:dyDescent="0.2">
      <c r="H27835" s="12"/>
      <c r="J27835" s="29"/>
      <c r="K27835" s="45"/>
      <c r="L27835" s="45"/>
      <c r="M27835" s="45"/>
    </row>
    <row r="27836" spans="8:13" s="28" customFormat="1" x14ac:dyDescent="0.2">
      <c r="H27836" s="12"/>
      <c r="J27836" s="29"/>
      <c r="K27836" s="45"/>
      <c r="L27836" s="45"/>
      <c r="M27836" s="45"/>
    </row>
    <row r="27837" spans="8:13" s="28" customFormat="1" x14ac:dyDescent="0.2">
      <c r="H27837" s="12"/>
      <c r="J27837" s="29"/>
      <c r="K27837" s="45"/>
      <c r="L27837" s="45"/>
      <c r="M27837" s="45"/>
    </row>
    <row r="27838" spans="8:13" s="28" customFormat="1" x14ac:dyDescent="0.2">
      <c r="H27838" s="12"/>
      <c r="J27838" s="29"/>
      <c r="K27838" s="45"/>
      <c r="L27838" s="45"/>
      <c r="M27838" s="45"/>
    </row>
    <row r="27839" spans="8:13" s="28" customFormat="1" x14ac:dyDescent="0.2">
      <c r="H27839" s="12"/>
      <c r="J27839" s="29"/>
      <c r="K27839" s="45"/>
      <c r="L27839" s="45"/>
      <c r="M27839" s="45"/>
    </row>
    <row r="27840" spans="8:13" s="28" customFormat="1" x14ac:dyDescent="0.2">
      <c r="H27840" s="12"/>
      <c r="J27840" s="29"/>
      <c r="K27840" s="45"/>
      <c r="L27840" s="45"/>
      <c r="M27840" s="45"/>
    </row>
    <row r="27841" spans="8:13" s="28" customFormat="1" x14ac:dyDescent="0.2">
      <c r="H27841" s="12"/>
      <c r="J27841" s="29"/>
      <c r="K27841" s="45"/>
      <c r="L27841" s="45"/>
      <c r="M27841" s="45"/>
    </row>
    <row r="27842" spans="8:13" s="28" customFormat="1" x14ac:dyDescent="0.2">
      <c r="H27842" s="12"/>
      <c r="J27842" s="29"/>
      <c r="K27842" s="45"/>
      <c r="L27842" s="45"/>
      <c r="M27842" s="45"/>
    </row>
    <row r="27843" spans="8:13" s="28" customFormat="1" x14ac:dyDescent="0.2">
      <c r="H27843" s="12"/>
      <c r="J27843" s="29"/>
      <c r="K27843" s="45"/>
      <c r="L27843" s="45"/>
      <c r="M27843" s="45"/>
    </row>
    <row r="27844" spans="8:13" s="28" customFormat="1" x14ac:dyDescent="0.2">
      <c r="H27844" s="12"/>
      <c r="J27844" s="29"/>
      <c r="K27844" s="45"/>
      <c r="L27844" s="45"/>
      <c r="M27844" s="45"/>
    </row>
    <row r="27845" spans="8:13" s="28" customFormat="1" x14ac:dyDescent="0.2">
      <c r="H27845" s="12"/>
      <c r="J27845" s="29"/>
      <c r="K27845" s="45"/>
      <c r="L27845" s="45"/>
      <c r="M27845" s="45"/>
    </row>
    <row r="27846" spans="8:13" s="28" customFormat="1" x14ac:dyDescent="0.2">
      <c r="H27846" s="12"/>
      <c r="J27846" s="29"/>
      <c r="K27846" s="45"/>
      <c r="L27846" s="45"/>
      <c r="M27846" s="45"/>
    </row>
    <row r="27847" spans="8:13" s="28" customFormat="1" x14ac:dyDescent="0.2">
      <c r="H27847" s="12"/>
      <c r="J27847" s="29"/>
      <c r="K27847" s="45"/>
      <c r="L27847" s="45"/>
      <c r="M27847" s="45"/>
    </row>
    <row r="27848" spans="8:13" s="28" customFormat="1" x14ac:dyDescent="0.2">
      <c r="H27848" s="12"/>
      <c r="J27848" s="29"/>
      <c r="K27848" s="45"/>
      <c r="L27848" s="45"/>
      <c r="M27848" s="45"/>
    </row>
    <row r="27849" spans="8:13" s="28" customFormat="1" x14ac:dyDescent="0.2">
      <c r="H27849" s="12"/>
      <c r="J27849" s="29"/>
      <c r="K27849" s="45"/>
      <c r="L27849" s="45"/>
      <c r="M27849" s="45"/>
    </row>
    <row r="27850" spans="8:13" s="28" customFormat="1" x14ac:dyDescent="0.2">
      <c r="H27850" s="12"/>
      <c r="J27850" s="29"/>
      <c r="K27850" s="45"/>
      <c r="L27850" s="45"/>
      <c r="M27850" s="45"/>
    </row>
    <row r="27851" spans="8:13" s="28" customFormat="1" x14ac:dyDescent="0.2">
      <c r="H27851" s="12"/>
      <c r="J27851" s="29"/>
      <c r="K27851" s="45"/>
      <c r="L27851" s="45"/>
      <c r="M27851" s="45"/>
    </row>
    <row r="27852" spans="8:13" s="28" customFormat="1" x14ac:dyDescent="0.2">
      <c r="H27852" s="12"/>
      <c r="J27852" s="29"/>
      <c r="K27852" s="45"/>
      <c r="L27852" s="45"/>
      <c r="M27852" s="45"/>
    </row>
    <row r="27853" spans="8:13" s="28" customFormat="1" x14ac:dyDescent="0.2">
      <c r="H27853" s="12"/>
      <c r="J27853" s="29"/>
      <c r="K27853" s="45"/>
      <c r="L27853" s="45"/>
      <c r="M27853" s="45"/>
    </row>
    <row r="27854" spans="8:13" s="28" customFormat="1" x14ac:dyDescent="0.2">
      <c r="H27854" s="12"/>
      <c r="J27854" s="29"/>
      <c r="K27854" s="45"/>
      <c r="L27854" s="45"/>
      <c r="M27854" s="45"/>
    </row>
    <row r="27855" spans="8:13" s="28" customFormat="1" x14ac:dyDescent="0.2">
      <c r="H27855" s="12"/>
      <c r="J27855" s="29"/>
      <c r="K27855" s="45"/>
      <c r="L27855" s="45"/>
      <c r="M27855" s="45"/>
    </row>
    <row r="27856" spans="8:13" s="28" customFormat="1" x14ac:dyDescent="0.2">
      <c r="H27856" s="12"/>
      <c r="J27856" s="29"/>
      <c r="K27856" s="45"/>
      <c r="L27856" s="45"/>
      <c r="M27856" s="45"/>
    </row>
    <row r="27857" spans="8:13" s="28" customFormat="1" x14ac:dyDescent="0.2">
      <c r="H27857" s="12"/>
      <c r="J27857" s="29"/>
      <c r="K27857" s="45"/>
      <c r="L27857" s="45"/>
      <c r="M27857" s="45"/>
    </row>
    <row r="27858" spans="8:13" s="28" customFormat="1" x14ac:dyDescent="0.2">
      <c r="H27858" s="12"/>
      <c r="J27858" s="29"/>
      <c r="K27858" s="45"/>
      <c r="L27858" s="45"/>
      <c r="M27858" s="45"/>
    </row>
    <row r="27859" spans="8:13" s="28" customFormat="1" x14ac:dyDescent="0.2">
      <c r="H27859" s="12"/>
      <c r="J27859" s="29"/>
      <c r="K27859" s="45"/>
      <c r="L27859" s="45"/>
      <c r="M27859" s="45"/>
    </row>
    <row r="27860" spans="8:13" s="28" customFormat="1" x14ac:dyDescent="0.2">
      <c r="H27860" s="12"/>
      <c r="J27860" s="29"/>
      <c r="K27860" s="45"/>
      <c r="L27860" s="45"/>
      <c r="M27860" s="45"/>
    </row>
    <row r="27861" spans="8:13" s="28" customFormat="1" x14ac:dyDescent="0.2">
      <c r="H27861" s="12"/>
      <c r="J27861" s="29"/>
      <c r="K27861" s="45"/>
      <c r="L27861" s="45"/>
      <c r="M27861" s="45"/>
    </row>
    <row r="27862" spans="8:13" s="28" customFormat="1" x14ac:dyDescent="0.2">
      <c r="H27862" s="12"/>
      <c r="J27862" s="29"/>
      <c r="K27862" s="45"/>
      <c r="L27862" s="45"/>
      <c r="M27862" s="45"/>
    </row>
    <row r="27863" spans="8:13" s="28" customFormat="1" x14ac:dyDescent="0.2">
      <c r="H27863" s="12"/>
      <c r="J27863" s="29"/>
      <c r="K27863" s="45"/>
      <c r="L27863" s="45"/>
      <c r="M27863" s="45"/>
    </row>
    <row r="27864" spans="8:13" s="28" customFormat="1" x14ac:dyDescent="0.2">
      <c r="H27864" s="12"/>
      <c r="J27864" s="29"/>
      <c r="K27864" s="45"/>
      <c r="L27864" s="45"/>
      <c r="M27864" s="45"/>
    </row>
    <row r="27865" spans="8:13" s="28" customFormat="1" x14ac:dyDescent="0.2">
      <c r="H27865" s="12"/>
      <c r="J27865" s="29"/>
      <c r="K27865" s="45"/>
      <c r="L27865" s="45"/>
      <c r="M27865" s="45"/>
    </row>
    <row r="27866" spans="8:13" s="28" customFormat="1" x14ac:dyDescent="0.2">
      <c r="H27866" s="12"/>
      <c r="J27866" s="29"/>
      <c r="K27866" s="45"/>
      <c r="L27866" s="45"/>
      <c r="M27866" s="45"/>
    </row>
    <row r="27867" spans="8:13" s="28" customFormat="1" x14ac:dyDescent="0.2">
      <c r="H27867" s="12"/>
      <c r="J27867" s="29"/>
      <c r="K27867" s="45"/>
      <c r="L27867" s="45"/>
      <c r="M27867" s="45"/>
    </row>
    <row r="27868" spans="8:13" s="28" customFormat="1" x14ac:dyDescent="0.2">
      <c r="H27868" s="12"/>
      <c r="J27868" s="29"/>
      <c r="K27868" s="45"/>
      <c r="L27868" s="45"/>
      <c r="M27868" s="45"/>
    </row>
    <row r="27869" spans="8:13" s="28" customFormat="1" x14ac:dyDescent="0.2">
      <c r="H27869" s="12"/>
      <c r="J27869" s="29"/>
      <c r="K27869" s="45"/>
      <c r="L27869" s="45"/>
      <c r="M27869" s="45"/>
    </row>
    <row r="27870" spans="8:13" s="28" customFormat="1" x14ac:dyDescent="0.2">
      <c r="H27870" s="12"/>
      <c r="J27870" s="29"/>
      <c r="K27870" s="45"/>
      <c r="L27870" s="45"/>
      <c r="M27870" s="45"/>
    </row>
    <row r="27871" spans="8:13" s="28" customFormat="1" x14ac:dyDescent="0.2">
      <c r="H27871" s="12"/>
      <c r="J27871" s="29"/>
      <c r="K27871" s="45"/>
      <c r="L27871" s="45"/>
      <c r="M27871" s="45"/>
    </row>
    <row r="27872" spans="8:13" s="28" customFormat="1" x14ac:dyDescent="0.2">
      <c r="H27872" s="12"/>
      <c r="J27872" s="29"/>
      <c r="K27872" s="45"/>
      <c r="L27872" s="45"/>
      <c r="M27872" s="45"/>
    </row>
    <row r="27873" spans="8:13" s="28" customFormat="1" x14ac:dyDescent="0.2">
      <c r="H27873" s="12"/>
      <c r="J27873" s="29"/>
      <c r="K27873" s="45"/>
      <c r="L27873" s="45"/>
      <c r="M27873" s="45"/>
    </row>
    <row r="27874" spans="8:13" s="28" customFormat="1" x14ac:dyDescent="0.2">
      <c r="H27874" s="12"/>
      <c r="J27874" s="29"/>
      <c r="K27874" s="45"/>
      <c r="L27874" s="45"/>
      <c r="M27874" s="45"/>
    </row>
    <row r="27875" spans="8:13" s="28" customFormat="1" x14ac:dyDescent="0.2">
      <c r="H27875" s="12"/>
      <c r="J27875" s="29"/>
      <c r="K27875" s="45"/>
      <c r="L27875" s="45"/>
      <c r="M27875" s="45"/>
    </row>
    <row r="27876" spans="8:13" s="28" customFormat="1" x14ac:dyDescent="0.2">
      <c r="H27876" s="12"/>
      <c r="J27876" s="29"/>
      <c r="K27876" s="45"/>
      <c r="L27876" s="45"/>
      <c r="M27876" s="45"/>
    </row>
    <row r="27877" spans="8:13" s="28" customFormat="1" x14ac:dyDescent="0.2">
      <c r="H27877" s="12"/>
      <c r="J27877" s="29"/>
      <c r="K27877" s="45"/>
      <c r="L27877" s="45"/>
      <c r="M27877" s="45"/>
    </row>
    <row r="27878" spans="8:13" s="28" customFormat="1" x14ac:dyDescent="0.2">
      <c r="H27878" s="12"/>
      <c r="J27878" s="29"/>
      <c r="K27878" s="45"/>
      <c r="L27878" s="45"/>
      <c r="M27878" s="45"/>
    </row>
    <row r="27879" spans="8:13" s="28" customFormat="1" x14ac:dyDescent="0.2">
      <c r="H27879" s="12"/>
      <c r="J27879" s="29"/>
      <c r="K27879" s="45"/>
      <c r="L27879" s="45"/>
      <c r="M27879" s="45"/>
    </row>
    <row r="27880" spans="8:13" s="28" customFormat="1" x14ac:dyDescent="0.2">
      <c r="H27880" s="12"/>
      <c r="J27880" s="29"/>
      <c r="K27880" s="45"/>
      <c r="L27880" s="45"/>
      <c r="M27880" s="45"/>
    </row>
    <row r="27881" spans="8:13" s="28" customFormat="1" x14ac:dyDescent="0.2">
      <c r="H27881" s="12"/>
      <c r="J27881" s="29"/>
      <c r="K27881" s="45"/>
      <c r="L27881" s="45"/>
      <c r="M27881" s="45"/>
    </row>
    <row r="27882" spans="8:13" s="28" customFormat="1" x14ac:dyDescent="0.2">
      <c r="H27882" s="12"/>
      <c r="J27882" s="29"/>
      <c r="K27882" s="45"/>
      <c r="L27882" s="45"/>
      <c r="M27882" s="45"/>
    </row>
    <row r="27883" spans="8:13" s="28" customFormat="1" x14ac:dyDescent="0.2">
      <c r="H27883" s="12"/>
      <c r="J27883" s="29"/>
      <c r="K27883" s="45"/>
      <c r="L27883" s="45"/>
      <c r="M27883" s="45"/>
    </row>
    <row r="27884" spans="8:13" s="28" customFormat="1" x14ac:dyDescent="0.2">
      <c r="H27884" s="12"/>
      <c r="J27884" s="29"/>
      <c r="K27884" s="45"/>
      <c r="L27884" s="45"/>
      <c r="M27884" s="45"/>
    </row>
    <row r="27885" spans="8:13" s="28" customFormat="1" x14ac:dyDescent="0.2">
      <c r="H27885" s="12"/>
      <c r="J27885" s="29"/>
      <c r="K27885" s="45"/>
      <c r="L27885" s="45"/>
      <c r="M27885" s="45"/>
    </row>
    <row r="27886" spans="8:13" s="28" customFormat="1" x14ac:dyDescent="0.2">
      <c r="H27886" s="12"/>
      <c r="J27886" s="29"/>
      <c r="K27886" s="45"/>
      <c r="L27886" s="45"/>
      <c r="M27886" s="45"/>
    </row>
    <row r="27887" spans="8:13" s="28" customFormat="1" x14ac:dyDescent="0.2">
      <c r="H27887" s="12"/>
      <c r="J27887" s="29"/>
      <c r="K27887" s="45"/>
      <c r="L27887" s="45"/>
      <c r="M27887" s="45"/>
    </row>
    <row r="27888" spans="8:13" s="28" customFormat="1" x14ac:dyDescent="0.2">
      <c r="H27888" s="12"/>
      <c r="J27888" s="29"/>
      <c r="K27888" s="45"/>
      <c r="L27888" s="45"/>
      <c r="M27888" s="45"/>
    </row>
    <row r="27889" spans="8:13" s="28" customFormat="1" x14ac:dyDescent="0.2">
      <c r="H27889" s="12"/>
      <c r="J27889" s="29"/>
      <c r="K27889" s="45"/>
      <c r="L27889" s="45"/>
      <c r="M27889" s="45"/>
    </row>
    <row r="27890" spans="8:13" s="28" customFormat="1" x14ac:dyDescent="0.2">
      <c r="H27890" s="12"/>
      <c r="J27890" s="29"/>
      <c r="K27890" s="45"/>
      <c r="L27890" s="45"/>
      <c r="M27890" s="45"/>
    </row>
    <row r="27891" spans="8:13" s="28" customFormat="1" x14ac:dyDescent="0.2">
      <c r="H27891" s="12"/>
      <c r="J27891" s="29"/>
      <c r="K27891" s="45"/>
      <c r="L27891" s="45"/>
      <c r="M27891" s="45"/>
    </row>
    <row r="27892" spans="8:13" s="28" customFormat="1" x14ac:dyDescent="0.2">
      <c r="H27892" s="12"/>
      <c r="J27892" s="29"/>
      <c r="K27892" s="45"/>
      <c r="L27892" s="45"/>
      <c r="M27892" s="45"/>
    </row>
    <row r="27893" spans="8:13" s="28" customFormat="1" x14ac:dyDescent="0.2">
      <c r="H27893" s="12"/>
      <c r="J27893" s="29"/>
      <c r="K27893" s="45"/>
      <c r="L27893" s="45"/>
      <c r="M27893" s="45"/>
    </row>
    <row r="27894" spans="8:13" s="28" customFormat="1" x14ac:dyDescent="0.2">
      <c r="H27894" s="12"/>
      <c r="J27894" s="29"/>
      <c r="K27894" s="45"/>
      <c r="L27894" s="45"/>
      <c r="M27894" s="45"/>
    </row>
    <row r="27895" spans="8:13" s="28" customFormat="1" x14ac:dyDescent="0.2">
      <c r="H27895" s="12"/>
      <c r="J27895" s="29"/>
      <c r="K27895" s="45"/>
      <c r="L27895" s="45"/>
      <c r="M27895" s="45"/>
    </row>
    <row r="27896" spans="8:13" s="28" customFormat="1" x14ac:dyDescent="0.2">
      <c r="H27896" s="12"/>
      <c r="J27896" s="29"/>
      <c r="K27896" s="45"/>
      <c r="L27896" s="45"/>
      <c r="M27896" s="45"/>
    </row>
    <row r="27897" spans="8:13" s="28" customFormat="1" x14ac:dyDescent="0.2">
      <c r="H27897" s="12"/>
      <c r="J27897" s="29"/>
      <c r="K27897" s="45"/>
      <c r="L27897" s="45"/>
      <c r="M27897" s="45"/>
    </row>
    <row r="27898" spans="8:13" s="28" customFormat="1" x14ac:dyDescent="0.2">
      <c r="H27898" s="12"/>
      <c r="J27898" s="29"/>
      <c r="K27898" s="45"/>
      <c r="L27898" s="45"/>
      <c r="M27898" s="45"/>
    </row>
    <row r="27899" spans="8:13" s="28" customFormat="1" x14ac:dyDescent="0.2">
      <c r="H27899" s="12"/>
      <c r="J27899" s="29"/>
      <c r="K27899" s="45"/>
      <c r="L27899" s="45"/>
      <c r="M27899" s="45"/>
    </row>
    <row r="27900" spans="8:13" s="28" customFormat="1" x14ac:dyDescent="0.2">
      <c r="H27900" s="12"/>
      <c r="J27900" s="29"/>
      <c r="K27900" s="45"/>
      <c r="L27900" s="45"/>
      <c r="M27900" s="45"/>
    </row>
    <row r="27901" spans="8:13" s="28" customFormat="1" x14ac:dyDescent="0.2">
      <c r="H27901" s="12"/>
      <c r="J27901" s="29"/>
      <c r="K27901" s="45"/>
      <c r="L27901" s="45"/>
      <c r="M27901" s="45"/>
    </row>
    <row r="27902" spans="8:13" s="28" customFormat="1" x14ac:dyDescent="0.2">
      <c r="H27902" s="12"/>
      <c r="J27902" s="29"/>
      <c r="K27902" s="45"/>
      <c r="L27902" s="45"/>
      <c r="M27902" s="45"/>
    </row>
    <row r="27903" spans="8:13" s="28" customFormat="1" x14ac:dyDescent="0.2">
      <c r="H27903" s="12"/>
      <c r="J27903" s="29"/>
      <c r="K27903" s="45"/>
      <c r="L27903" s="45"/>
      <c r="M27903" s="45"/>
    </row>
    <row r="27904" spans="8:13" s="28" customFormat="1" x14ac:dyDescent="0.2">
      <c r="H27904" s="12"/>
      <c r="J27904" s="29"/>
      <c r="K27904" s="45"/>
      <c r="L27904" s="45"/>
      <c r="M27904" s="45"/>
    </row>
    <row r="27905" spans="8:13" s="28" customFormat="1" x14ac:dyDescent="0.2">
      <c r="H27905" s="12"/>
      <c r="J27905" s="29"/>
      <c r="K27905" s="45"/>
      <c r="L27905" s="45"/>
      <c r="M27905" s="45"/>
    </row>
    <row r="27906" spans="8:13" s="28" customFormat="1" x14ac:dyDescent="0.2">
      <c r="H27906" s="12"/>
      <c r="J27906" s="29"/>
      <c r="K27906" s="45"/>
      <c r="L27906" s="45"/>
      <c r="M27906" s="45"/>
    </row>
    <row r="27907" spans="8:13" s="28" customFormat="1" x14ac:dyDescent="0.2">
      <c r="H27907" s="12"/>
      <c r="J27907" s="29"/>
      <c r="K27907" s="45"/>
      <c r="L27907" s="45"/>
      <c r="M27907" s="45"/>
    </row>
    <row r="27908" spans="8:13" s="28" customFormat="1" x14ac:dyDescent="0.2">
      <c r="H27908" s="12"/>
      <c r="J27908" s="29"/>
      <c r="K27908" s="45"/>
      <c r="L27908" s="45"/>
      <c r="M27908" s="45"/>
    </row>
    <row r="27909" spans="8:13" s="28" customFormat="1" x14ac:dyDescent="0.2">
      <c r="H27909" s="12"/>
      <c r="J27909" s="29"/>
      <c r="K27909" s="45"/>
      <c r="L27909" s="45"/>
      <c r="M27909" s="45"/>
    </row>
    <row r="27910" spans="8:13" s="28" customFormat="1" x14ac:dyDescent="0.2">
      <c r="H27910" s="12"/>
      <c r="J27910" s="29"/>
      <c r="K27910" s="45"/>
      <c r="L27910" s="45"/>
      <c r="M27910" s="45"/>
    </row>
    <row r="27911" spans="8:13" s="28" customFormat="1" x14ac:dyDescent="0.2">
      <c r="H27911" s="12"/>
      <c r="J27911" s="29"/>
      <c r="K27911" s="45"/>
      <c r="L27911" s="45"/>
      <c r="M27911" s="45"/>
    </row>
    <row r="27912" spans="8:13" s="28" customFormat="1" x14ac:dyDescent="0.2">
      <c r="H27912" s="12"/>
      <c r="J27912" s="29"/>
      <c r="K27912" s="45"/>
      <c r="L27912" s="45"/>
      <c r="M27912" s="45"/>
    </row>
    <row r="27913" spans="8:13" s="28" customFormat="1" x14ac:dyDescent="0.2">
      <c r="H27913" s="12"/>
      <c r="J27913" s="29"/>
      <c r="K27913" s="45"/>
      <c r="L27913" s="45"/>
      <c r="M27913" s="45"/>
    </row>
    <row r="27914" spans="8:13" s="28" customFormat="1" x14ac:dyDescent="0.2">
      <c r="H27914" s="12"/>
      <c r="J27914" s="29"/>
      <c r="K27914" s="45"/>
      <c r="L27914" s="45"/>
      <c r="M27914" s="45"/>
    </row>
    <row r="27915" spans="8:13" s="28" customFormat="1" x14ac:dyDescent="0.2">
      <c r="H27915" s="12"/>
      <c r="J27915" s="29"/>
      <c r="K27915" s="45"/>
      <c r="L27915" s="45"/>
      <c r="M27915" s="45"/>
    </row>
    <row r="27916" spans="8:13" s="28" customFormat="1" x14ac:dyDescent="0.2">
      <c r="H27916" s="12"/>
      <c r="J27916" s="29"/>
      <c r="K27916" s="45"/>
      <c r="L27916" s="45"/>
      <c r="M27916" s="45"/>
    </row>
    <row r="27917" spans="8:13" s="28" customFormat="1" x14ac:dyDescent="0.2">
      <c r="H27917" s="12"/>
      <c r="J27917" s="29"/>
      <c r="K27917" s="45"/>
      <c r="L27917" s="45"/>
      <c r="M27917" s="45"/>
    </row>
    <row r="27918" spans="8:13" s="28" customFormat="1" x14ac:dyDescent="0.2">
      <c r="H27918" s="12"/>
      <c r="J27918" s="29"/>
      <c r="K27918" s="45"/>
      <c r="L27918" s="45"/>
      <c r="M27918" s="45"/>
    </row>
    <row r="27919" spans="8:13" s="28" customFormat="1" x14ac:dyDescent="0.2">
      <c r="H27919" s="12"/>
      <c r="J27919" s="29"/>
      <c r="K27919" s="45"/>
      <c r="L27919" s="45"/>
      <c r="M27919" s="45"/>
    </row>
    <row r="27920" spans="8:13" s="28" customFormat="1" x14ac:dyDescent="0.2">
      <c r="H27920" s="12"/>
      <c r="J27920" s="29"/>
      <c r="K27920" s="45"/>
      <c r="L27920" s="45"/>
      <c r="M27920" s="45"/>
    </row>
    <row r="27921" spans="8:13" s="28" customFormat="1" x14ac:dyDescent="0.2">
      <c r="H27921" s="12"/>
      <c r="J27921" s="29"/>
      <c r="K27921" s="45"/>
      <c r="L27921" s="45"/>
      <c r="M27921" s="45"/>
    </row>
    <row r="27922" spans="8:13" s="28" customFormat="1" x14ac:dyDescent="0.2">
      <c r="H27922" s="12"/>
      <c r="J27922" s="29"/>
      <c r="K27922" s="45"/>
      <c r="L27922" s="45"/>
      <c r="M27922" s="45"/>
    </row>
    <row r="27923" spans="8:13" s="28" customFormat="1" x14ac:dyDescent="0.2">
      <c r="H27923" s="12"/>
      <c r="J27923" s="29"/>
      <c r="K27923" s="45"/>
      <c r="L27923" s="45"/>
      <c r="M27923" s="45"/>
    </row>
    <row r="27924" spans="8:13" s="28" customFormat="1" x14ac:dyDescent="0.2">
      <c r="H27924" s="12"/>
      <c r="J27924" s="29"/>
      <c r="K27924" s="45"/>
      <c r="L27924" s="45"/>
      <c r="M27924" s="45"/>
    </row>
    <row r="27925" spans="8:13" s="28" customFormat="1" x14ac:dyDescent="0.2">
      <c r="H27925" s="12"/>
      <c r="J27925" s="29"/>
      <c r="K27925" s="45"/>
      <c r="L27925" s="45"/>
      <c r="M27925" s="45"/>
    </row>
    <row r="27926" spans="8:13" s="28" customFormat="1" x14ac:dyDescent="0.2">
      <c r="H27926" s="12"/>
      <c r="J27926" s="29"/>
      <c r="K27926" s="45"/>
      <c r="L27926" s="45"/>
      <c r="M27926" s="45"/>
    </row>
    <row r="27927" spans="8:13" s="28" customFormat="1" x14ac:dyDescent="0.2">
      <c r="H27927" s="12"/>
      <c r="J27927" s="29"/>
      <c r="K27927" s="45"/>
      <c r="L27927" s="45"/>
      <c r="M27927" s="45"/>
    </row>
    <row r="27928" spans="8:13" s="28" customFormat="1" x14ac:dyDescent="0.2">
      <c r="H27928" s="12"/>
      <c r="J27928" s="29"/>
      <c r="K27928" s="45"/>
      <c r="L27928" s="45"/>
      <c r="M27928" s="45"/>
    </row>
    <row r="27929" spans="8:13" s="28" customFormat="1" x14ac:dyDescent="0.2">
      <c r="H27929" s="12"/>
      <c r="J27929" s="29"/>
      <c r="K27929" s="45"/>
      <c r="L27929" s="45"/>
      <c r="M27929" s="45"/>
    </row>
    <row r="27930" spans="8:13" s="28" customFormat="1" x14ac:dyDescent="0.2">
      <c r="H27930" s="12"/>
      <c r="J27930" s="29"/>
      <c r="K27930" s="45"/>
      <c r="L27930" s="45"/>
      <c r="M27930" s="45"/>
    </row>
    <row r="27931" spans="8:13" s="28" customFormat="1" x14ac:dyDescent="0.2">
      <c r="H27931" s="12"/>
      <c r="J27931" s="29"/>
      <c r="K27931" s="45"/>
      <c r="L27931" s="45"/>
      <c r="M27931" s="45"/>
    </row>
    <row r="27932" spans="8:13" s="28" customFormat="1" x14ac:dyDescent="0.2">
      <c r="H27932" s="12"/>
      <c r="J27932" s="29"/>
      <c r="K27932" s="45"/>
      <c r="L27932" s="45"/>
      <c r="M27932" s="45"/>
    </row>
    <row r="27933" spans="8:13" s="28" customFormat="1" x14ac:dyDescent="0.2">
      <c r="H27933" s="12"/>
      <c r="J27933" s="29"/>
      <c r="K27933" s="45"/>
      <c r="L27933" s="45"/>
      <c r="M27933" s="45"/>
    </row>
    <row r="27934" spans="8:13" s="28" customFormat="1" x14ac:dyDescent="0.2">
      <c r="H27934" s="12"/>
      <c r="J27934" s="29"/>
      <c r="K27934" s="45"/>
      <c r="L27934" s="45"/>
      <c r="M27934" s="45"/>
    </row>
    <row r="27935" spans="8:13" s="28" customFormat="1" x14ac:dyDescent="0.2">
      <c r="H27935" s="12"/>
      <c r="J27935" s="29"/>
      <c r="K27935" s="45"/>
      <c r="L27935" s="45"/>
      <c r="M27935" s="45"/>
    </row>
    <row r="27936" spans="8:13" s="28" customFormat="1" x14ac:dyDescent="0.2">
      <c r="H27936" s="12"/>
      <c r="J27936" s="29"/>
      <c r="K27936" s="45"/>
      <c r="L27936" s="45"/>
      <c r="M27936" s="45"/>
    </row>
    <row r="27937" spans="8:13" s="28" customFormat="1" x14ac:dyDescent="0.2">
      <c r="H27937" s="12"/>
      <c r="J27937" s="29"/>
      <c r="K27937" s="45"/>
      <c r="L27937" s="45"/>
      <c r="M27937" s="45"/>
    </row>
    <row r="27938" spans="8:13" s="28" customFormat="1" x14ac:dyDescent="0.2">
      <c r="H27938" s="12"/>
      <c r="J27938" s="29"/>
      <c r="K27938" s="45"/>
      <c r="L27938" s="45"/>
      <c r="M27938" s="45"/>
    </row>
    <row r="27939" spans="8:13" s="28" customFormat="1" x14ac:dyDescent="0.2">
      <c r="H27939" s="12"/>
      <c r="J27939" s="29"/>
      <c r="K27939" s="45"/>
      <c r="L27939" s="45"/>
      <c r="M27939" s="45"/>
    </row>
    <row r="27940" spans="8:13" s="28" customFormat="1" x14ac:dyDescent="0.2">
      <c r="H27940" s="12"/>
      <c r="J27940" s="29"/>
      <c r="K27940" s="45"/>
      <c r="L27940" s="45"/>
      <c r="M27940" s="45"/>
    </row>
    <row r="27941" spans="8:13" s="28" customFormat="1" x14ac:dyDescent="0.2">
      <c r="H27941" s="12"/>
      <c r="J27941" s="29"/>
      <c r="K27941" s="45"/>
      <c r="L27941" s="45"/>
      <c r="M27941" s="45"/>
    </row>
    <row r="27942" spans="8:13" s="28" customFormat="1" x14ac:dyDescent="0.2">
      <c r="H27942" s="12"/>
      <c r="J27942" s="29"/>
      <c r="K27942" s="45"/>
      <c r="L27942" s="45"/>
      <c r="M27942" s="45"/>
    </row>
    <row r="27943" spans="8:13" s="28" customFormat="1" x14ac:dyDescent="0.2">
      <c r="H27943" s="12"/>
      <c r="J27943" s="29"/>
      <c r="K27943" s="45"/>
      <c r="L27943" s="45"/>
      <c r="M27943" s="45"/>
    </row>
    <row r="27944" spans="8:13" s="28" customFormat="1" x14ac:dyDescent="0.2">
      <c r="H27944" s="12"/>
      <c r="J27944" s="29"/>
      <c r="K27944" s="45"/>
      <c r="L27944" s="45"/>
      <c r="M27944" s="45"/>
    </row>
    <row r="27945" spans="8:13" s="28" customFormat="1" x14ac:dyDescent="0.2">
      <c r="H27945" s="12"/>
      <c r="J27945" s="29"/>
      <c r="K27945" s="45"/>
      <c r="L27945" s="45"/>
      <c r="M27945" s="45"/>
    </row>
    <row r="27946" spans="8:13" s="28" customFormat="1" x14ac:dyDescent="0.2">
      <c r="H27946" s="12"/>
      <c r="J27946" s="29"/>
      <c r="K27946" s="45"/>
      <c r="L27946" s="45"/>
      <c r="M27946" s="45"/>
    </row>
    <row r="27947" spans="8:13" s="28" customFormat="1" x14ac:dyDescent="0.2">
      <c r="H27947" s="12"/>
      <c r="J27947" s="29"/>
      <c r="K27947" s="45"/>
      <c r="L27947" s="45"/>
      <c r="M27947" s="45"/>
    </row>
    <row r="27948" spans="8:13" s="28" customFormat="1" x14ac:dyDescent="0.2">
      <c r="H27948" s="12"/>
      <c r="J27948" s="29"/>
      <c r="K27948" s="45"/>
      <c r="L27948" s="45"/>
      <c r="M27948" s="45"/>
    </row>
    <row r="27949" spans="8:13" s="28" customFormat="1" x14ac:dyDescent="0.2">
      <c r="H27949" s="12"/>
      <c r="J27949" s="29"/>
      <c r="K27949" s="45"/>
      <c r="L27949" s="45"/>
      <c r="M27949" s="45"/>
    </row>
    <row r="27950" spans="8:13" s="28" customFormat="1" x14ac:dyDescent="0.2">
      <c r="H27950" s="12"/>
      <c r="J27950" s="29"/>
      <c r="K27950" s="45"/>
      <c r="L27950" s="45"/>
      <c r="M27950" s="45"/>
    </row>
    <row r="27951" spans="8:13" s="28" customFormat="1" x14ac:dyDescent="0.2">
      <c r="H27951" s="12"/>
      <c r="J27951" s="29"/>
      <c r="K27951" s="45"/>
      <c r="L27951" s="45"/>
      <c r="M27951" s="45"/>
    </row>
    <row r="27952" spans="8:13" s="28" customFormat="1" x14ac:dyDescent="0.2">
      <c r="H27952" s="12"/>
      <c r="J27952" s="29"/>
      <c r="K27952" s="45"/>
      <c r="L27952" s="45"/>
      <c r="M27952" s="45"/>
    </row>
    <row r="27953" spans="8:13" s="28" customFormat="1" x14ac:dyDescent="0.2">
      <c r="H27953" s="12"/>
      <c r="J27953" s="29"/>
      <c r="K27953" s="45"/>
      <c r="L27953" s="45"/>
      <c r="M27953" s="45"/>
    </row>
    <row r="27954" spans="8:13" s="28" customFormat="1" x14ac:dyDescent="0.2">
      <c r="H27954" s="12"/>
      <c r="J27954" s="29"/>
      <c r="K27954" s="45"/>
      <c r="L27954" s="45"/>
      <c r="M27954" s="45"/>
    </row>
    <row r="27955" spans="8:13" s="28" customFormat="1" x14ac:dyDescent="0.2">
      <c r="H27955" s="12"/>
      <c r="J27955" s="29"/>
      <c r="K27955" s="45"/>
      <c r="L27955" s="45"/>
      <c r="M27955" s="45"/>
    </row>
    <row r="27956" spans="8:13" s="28" customFormat="1" x14ac:dyDescent="0.2">
      <c r="H27956" s="12"/>
      <c r="J27956" s="29"/>
      <c r="K27956" s="45"/>
      <c r="L27956" s="45"/>
      <c r="M27956" s="45"/>
    </row>
    <row r="27957" spans="8:13" s="28" customFormat="1" x14ac:dyDescent="0.2">
      <c r="H27957" s="12"/>
      <c r="J27957" s="29"/>
      <c r="K27957" s="45"/>
      <c r="L27957" s="45"/>
      <c r="M27957" s="45"/>
    </row>
    <row r="27958" spans="8:13" s="28" customFormat="1" x14ac:dyDescent="0.2">
      <c r="H27958" s="12"/>
      <c r="J27958" s="29"/>
      <c r="K27958" s="45"/>
      <c r="L27958" s="45"/>
      <c r="M27958" s="45"/>
    </row>
    <row r="27959" spans="8:13" s="28" customFormat="1" x14ac:dyDescent="0.2">
      <c r="H27959" s="12"/>
      <c r="J27959" s="29"/>
      <c r="K27959" s="45"/>
      <c r="L27959" s="45"/>
      <c r="M27959" s="45"/>
    </row>
    <row r="27960" spans="8:13" s="28" customFormat="1" x14ac:dyDescent="0.2">
      <c r="H27960" s="12"/>
      <c r="J27960" s="29"/>
      <c r="K27960" s="45"/>
      <c r="L27960" s="45"/>
      <c r="M27960" s="45"/>
    </row>
    <row r="27961" spans="8:13" s="28" customFormat="1" x14ac:dyDescent="0.2">
      <c r="H27961" s="12"/>
      <c r="J27961" s="29"/>
      <c r="K27961" s="45"/>
      <c r="L27961" s="45"/>
      <c r="M27961" s="45"/>
    </row>
    <row r="27962" spans="8:13" s="28" customFormat="1" x14ac:dyDescent="0.2">
      <c r="H27962" s="12"/>
      <c r="J27962" s="29"/>
      <c r="K27962" s="45"/>
      <c r="L27962" s="45"/>
      <c r="M27962" s="45"/>
    </row>
    <row r="27963" spans="8:13" s="28" customFormat="1" x14ac:dyDescent="0.2">
      <c r="H27963" s="12"/>
      <c r="J27963" s="29"/>
      <c r="K27963" s="45"/>
      <c r="L27963" s="45"/>
      <c r="M27963" s="45"/>
    </row>
    <row r="27964" spans="8:13" s="28" customFormat="1" x14ac:dyDescent="0.2">
      <c r="H27964" s="12"/>
      <c r="J27964" s="29"/>
      <c r="K27964" s="45"/>
      <c r="L27964" s="45"/>
      <c r="M27964" s="45"/>
    </row>
    <row r="27965" spans="8:13" s="28" customFormat="1" x14ac:dyDescent="0.2">
      <c r="H27965" s="12"/>
      <c r="J27965" s="29"/>
      <c r="K27965" s="45"/>
      <c r="L27965" s="45"/>
      <c r="M27965" s="45"/>
    </row>
    <row r="27966" spans="8:13" s="28" customFormat="1" x14ac:dyDescent="0.2">
      <c r="H27966" s="12"/>
      <c r="J27966" s="29"/>
      <c r="K27966" s="45"/>
      <c r="L27966" s="45"/>
      <c r="M27966" s="45"/>
    </row>
    <row r="27967" spans="8:13" s="28" customFormat="1" x14ac:dyDescent="0.2">
      <c r="H27967" s="12"/>
      <c r="J27967" s="29"/>
      <c r="K27967" s="45"/>
      <c r="L27967" s="45"/>
      <c r="M27967" s="45"/>
    </row>
    <row r="27968" spans="8:13" s="28" customFormat="1" x14ac:dyDescent="0.2">
      <c r="H27968" s="12"/>
      <c r="J27968" s="29"/>
      <c r="K27968" s="45"/>
      <c r="L27968" s="45"/>
      <c r="M27968" s="45"/>
    </row>
    <row r="27969" spans="8:13" s="28" customFormat="1" x14ac:dyDescent="0.2">
      <c r="H27969" s="12"/>
      <c r="J27969" s="29"/>
      <c r="K27969" s="45"/>
      <c r="L27969" s="45"/>
      <c r="M27969" s="45"/>
    </row>
    <row r="27970" spans="8:13" s="28" customFormat="1" x14ac:dyDescent="0.2">
      <c r="H27970" s="12"/>
      <c r="J27970" s="29"/>
      <c r="K27970" s="45"/>
      <c r="L27970" s="45"/>
      <c r="M27970" s="45"/>
    </row>
    <row r="27971" spans="8:13" s="28" customFormat="1" x14ac:dyDescent="0.2">
      <c r="H27971" s="12"/>
      <c r="J27971" s="29"/>
      <c r="K27971" s="45"/>
      <c r="L27971" s="45"/>
      <c r="M27971" s="45"/>
    </row>
    <row r="27972" spans="8:13" s="28" customFormat="1" x14ac:dyDescent="0.2">
      <c r="H27972" s="12"/>
      <c r="J27972" s="29"/>
      <c r="K27972" s="45"/>
      <c r="L27972" s="45"/>
      <c r="M27972" s="45"/>
    </row>
    <row r="27973" spans="8:13" s="28" customFormat="1" x14ac:dyDescent="0.2">
      <c r="H27973" s="12"/>
      <c r="J27973" s="29"/>
      <c r="K27973" s="45"/>
      <c r="L27973" s="45"/>
      <c r="M27973" s="45"/>
    </row>
    <row r="27974" spans="8:13" s="28" customFormat="1" x14ac:dyDescent="0.2">
      <c r="H27974" s="12"/>
      <c r="J27974" s="29"/>
      <c r="K27974" s="45"/>
      <c r="L27974" s="45"/>
      <c r="M27974" s="45"/>
    </row>
    <row r="27975" spans="8:13" s="28" customFormat="1" x14ac:dyDescent="0.2">
      <c r="H27975" s="12"/>
      <c r="J27975" s="29"/>
      <c r="K27975" s="45"/>
      <c r="L27975" s="45"/>
      <c r="M27975" s="45"/>
    </row>
    <row r="27976" spans="8:13" s="28" customFormat="1" x14ac:dyDescent="0.2">
      <c r="H27976" s="12"/>
      <c r="J27976" s="29"/>
      <c r="K27976" s="45"/>
      <c r="L27976" s="45"/>
      <c r="M27976" s="45"/>
    </row>
    <row r="27977" spans="8:13" s="28" customFormat="1" x14ac:dyDescent="0.2">
      <c r="H27977" s="12"/>
      <c r="J27977" s="29"/>
      <c r="K27977" s="45"/>
      <c r="L27977" s="45"/>
      <c r="M27977" s="45"/>
    </row>
    <row r="27978" spans="8:13" s="28" customFormat="1" x14ac:dyDescent="0.2">
      <c r="H27978" s="12"/>
      <c r="J27978" s="29"/>
      <c r="K27978" s="45"/>
      <c r="L27978" s="45"/>
      <c r="M27978" s="45"/>
    </row>
    <row r="27979" spans="8:13" s="28" customFormat="1" x14ac:dyDescent="0.2">
      <c r="H27979" s="12"/>
      <c r="J27979" s="29"/>
      <c r="K27979" s="45"/>
      <c r="L27979" s="45"/>
      <c r="M27979" s="45"/>
    </row>
    <row r="27980" spans="8:13" s="28" customFormat="1" x14ac:dyDescent="0.2">
      <c r="H27980" s="12"/>
      <c r="J27980" s="29"/>
      <c r="K27980" s="45"/>
      <c r="L27980" s="45"/>
      <c r="M27980" s="45"/>
    </row>
    <row r="27981" spans="8:13" s="28" customFormat="1" x14ac:dyDescent="0.2">
      <c r="H27981" s="12"/>
      <c r="J27981" s="29"/>
      <c r="K27981" s="45"/>
      <c r="L27981" s="45"/>
      <c r="M27981" s="45"/>
    </row>
    <row r="27982" spans="8:13" s="28" customFormat="1" x14ac:dyDescent="0.2">
      <c r="H27982" s="12"/>
      <c r="J27982" s="29"/>
      <c r="K27982" s="45"/>
      <c r="L27982" s="45"/>
      <c r="M27982" s="45"/>
    </row>
    <row r="27983" spans="8:13" s="28" customFormat="1" x14ac:dyDescent="0.2">
      <c r="H27983" s="12"/>
      <c r="J27983" s="29"/>
      <c r="K27983" s="45"/>
      <c r="L27983" s="45"/>
      <c r="M27983" s="45"/>
    </row>
    <row r="27984" spans="8:13" s="28" customFormat="1" x14ac:dyDescent="0.2">
      <c r="H27984" s="12"/>
      <c r="J27984" s="29"/>
      <c r="K27984" s="45"/>
      <c r="L27984" s="45"/>
      <c r="M27984" s="45"/>
    </row>
    <row r="27985" spans="8:13" s="28" customFormat="1" x14ac:dyDescent="0.2">
      <c r="H27985" s="12"/>
      <c r="J27985" s="29"/>
      <c r="K27985" s="45"/>
      <c r="L27985" s="45"/>
      <c r="M27985" s="45"/>
    </row>
    <row r="27986" spans="8:13" s="28" customFormat="1" x14ac:dyDescent="0.2">
      <c r="H27986" s="12"/>
      <c r="J27986" s="29"/>
      <c r="K27986" s="45"/>
      <c r="L27986" s="45"/>
      <c r="M27986" s="45"/>
    </row>
    <row r="27987" spans="8:13" s="28" customFormat="1" x14ac:dyDescent="0.2">
      <c r="H27987" s="12"/>
      <c r="J27987" s="29"/>
      <c r="K27987" s="45"/>
      <c r="L27987" s="45"/>
      <c r="M27987" s="45"/>
    </row>
    <row r="27988" spans="8:13" s="28" customFormat="1" x14ac:dyDescent="0.2">
      <c r="H27988" s="12"/>
      <c r="J27988" s="29"/>
      <c r="K27988" s="45"/>
      <c r="L27988" s="45"/>
      <c r="M27988" s="45"/>
    </row>
    <row r="27989" spans="8:13" s="28" customFormat="1" x14ac:dyDescent="0.2">
      <c r="H27989" s="12"/>
      <c r="J27989" s="29"/>
      <c r="K27989" s="45"/>
      <c r="L27989" s="45"/>
      <c r="M27989" s="45"/>
    </row>
    <row r="27990" spans="8:13" s="28" customFormat="1" x14ac:dyDescent="0.2">
      <c r="H27990" s="12"/>
      <c r="J27990" s="29"/>
      <c r="K27990" s="45"/>
      <c r="L27990" s="45"/>
      <c r="M27990" s="45"/>
    </row>
    <row r="27991" spans="8:13" s="28" customFormat="1" x14ac:dyDescent="0.2">
      <c r="H27991" s="12"/>
      <c r="J27991" s="29"/>
      <c r="K27991" s="45"/>
      <c r="L27991" s="45"/>
      <c r="M27991" s="45"/>
    </row>
    <row r="27992" spans="8:13" s="28" customFormat="1" x14ac:dyDescent="0.2">
      <c r="H27992" s="12"/>
      <c r="J27992" s="29"/>
      <c r="K27992" s="45"/>
      <c r="L27992" s="45"/>
      <c r="M27992" s="45"/>
    </row>
    <row r="27993" spans="8:13" s="28" customFormat="1" x14ac:dyDescent="0.2">
      <c r="H27993" s="12"/>
      <c r="J27993" s="29"/>
      <c r="K27993" s="45"/>
      <c r="L27993" s="45"/>
      <c r="M27993" s="45"/>
    </row>
    <row r="27994" spans="8:13" s="28" customFormat="1" x14ac:dyDescent="0.2">
      <c r="H27994" s="12"/>
      <c r="J27994" s="29"/>
      <c r="K27994" s="45"/>
      <c r="L27994" s="45"/>
      <c r="M27994" s="45"/>
    </row>
    <row r="27995" spans="8:13" s="28" customFormat="1" x14ac:dyDescent="0.2">
      <c r="H27995" s="12"/>
      <c r="J27995" s="29"/>
      <c r="K27995" s="45"/>
      <c r="L27995" s="45"/>
      <c r="M27995" s="45"/>
    </row>
    <row r="27996" spans="8:13" s="28" customFormat="1" x14ac:dyDescent="0.2">
      <c r="H27996" s="12"/>
      <c r="J27996" s="29"/>
      <c r="K27996" s="45"/>
      <c r="L27996" s="45"/>
      <c r="M27996" s="45"/>
    </row>
    <row r="27997" spans="8:13" s="28" customFormat="1" x14ac:dyDescent="0.2">
      <c r="H27997" s="12"/>
      <c r="J27997" s="29"/>
      <c r="K27997" s="45"/>
      <c r="L27997" s="45"/>
      <c r="M27997" s="45"/>
    </row>
    <row r="27998" spans="8:13" s="28" customFormat="1" x14ac:dyDescent="0.2">
      <c r="H27998" s="12"/>
      <c r="J27998" s="29"/>
      <c r="K27998" s="45"/>
      <c r="L27998" s="45"/>
      <c r="M27998" s="45"/>
    </row>
    <row r="27999" spans="8:13" s="28" customFormat="1" x14ac:dyDescent="0.2">
      <c r="H27999" s="12"/>
      <c r="J27999" s="29"/>
      <c r="K27999" s="45"/>
      <c r="L27999" s="45"/>
      <c r="M27999" s="45"/>
    </row>
    <row r="28000" spans="8:13" s="28" customFormat="1" x14ac:dyDescent="0.2">
      <c r="H28000" s="12"/>
      <c r="J28000" s="29"/>
      <c r="K28000" s="45"/>
      <c r="L28000" s="45"/>
      <c r="M28000" s="45"/>
    </row>
    <row r="28001" spans="8:13" s="28" customFormat="1" x14ac:dyDescent="0.2">
      <c r="H28001" s="12"/>
      <c r="J28001" s="29"/>
      <c r="K28001" s="45"/>
      <c r="L28001" s="45"/>
      <c r="M28001" s="45"/>
    </row>
    <row r="28002" spans="8:13" s="28" customFormat="1" x14ac:dyDescent="0.2">
      <c r="H28002" s="12"/>
      <c r="J28002" s="29"/>
      <c r="K28002" s="45"/>
      <c r="L28002" s="45"/>
      <c r="M28002" s="45"/>
    </row>
    <row r="28003" spans="8:13" s="28" customFormat="1" x14ac:dyDescent="0.2">
      <c r="H28003" s="12"/>
      <c r="J28003" s="29"/>
      <c r="K28003" s="45"/>
      <c r="L28003" s="45"/>
      <c r="M28003" s="45"/>
    </row>
    <row r="28004" spans="8:13" s="28" customFormat="1" x14ac:dyDescent="0.2">
      <c r="H28004" s="12"/>
      <c r="J28004" s="29"/>
      <c r="K28004" s="45"/>
      <c r="L28004" s="45"/>
      <c r="M28004" s="45"/>
    </row>
    <row r="28005" spans="8:13" s="28" customFormat="1" x14ac:dyDescent="0.2">
      <c r="H28005" s="12"/>
      <c r="J28005" s="29"/>
      <c r="K28005" s="45"/>
      <c r="L28005" s="45"/>
      <c r="M28005" s="45"/>
    </row>
    <row r="28006" spans="8:13" s="28" customFormat="1" x14ac:dyDescent="0.2">
      <c r="H28006" s="12"/>
      <c r="J28006" s="29"/>
      <c r="K28006" s="45"/>
      <c r="L28006" s="45"/>
      <c r="M28006" s="45"/>
    </row>
    <row r="28007" spans="8:13" s="28" customFormat="1" x14ac:dyDescent="0.2">
      <c r="H28007" s="12"/>
      <c r="J28007" s="29"/>
      <c r="K28007" s="45"/>
      <c r="L28007" s="45"/>
      <c r="M28007" s="45"/>
    </row>
    <row r="28008" spans="8:13" s="28" customFormat="1" x14ac:dyDescent="0.2">
      <c r="H28008" s="12"/>
      <c r="J28008" s="29"/>
      <c r="K28008" s="45"/>
      <c r="L28008" s="45"/>
      <c r="M28008" s="45"/>
    </row>
    <row r="28009" spans="8:13" s="28" customFormat="1" x14ac:dyDescent="0.2">
      <c r="H28009" s="12"/>
      <c r="J28009" s="29"/>
      <c r="K28009" s="45"/>
      <c r="L28009" s="45"/>
      <c r="M28009" s="45"/>
    </row>
    <row r="28010" spans="8:13" s="28" customFormat="1" x14ac:dyDescent="0.2">
      <c r="H28010" s="12"/>
      <c r="J28010" s="29"/>
      <c r="K28010" s="45"/>
      <c r="L28010" s="45"/>
      <c r="M28010" s="45"/>
    </row>
    <row r="28011" spans="8:13" s="28" customFormat="1" x14ac:dyDescent="0.2">
      <c r="H28011" s="12"/>
      <c r="J28011" s="29"/>
      <c r="K28011" s="45"/>
      <c r="L28011" s="45"/>
      <c r="M28011" s="45"/>
    </row>
    <row r="28012" spans="8:13" s="28" customFormat="1" x14ac:dyDescent="0.2">
      <c r="H28012" s="12"/>
      <c r="J28012" s="29"/>
      <c r="K28012" s="45"/>
      <c r="L28012" s="45"/>
      <c r="M28012" s="45"/>
    </row>
    <row r="28013" spans="8:13" s="28" customFormat="1" x14ac:dyDescent="0.2">
      <c r="H28013" s="12"/>
      <c r="J28013" s="29"/>
      <c r="K28013" s="45"/>
      <c r="L28013" s="45"/>
      <c r="M28013" s="45"/>
    </row>
    <row r="28014" spans="8:13" s="28" customFormat="1" x14ac:dyDescent="0.2">
      <c r="H28014" s="12"/>
      <c r="J28014" s="29"/>
      <c r="K28014" s="45"/>
      <c r="L28014" s="45"/>
      <c r="M28014" s="45"/>
    </row>
    <row r="28015" spans="8:13" s="28" customFormat="1" x14ac:dyDescent="0.2">
      <c r="H28015" s="12"/>
      <c r="J28015" s="29"/>
      <c r="K28015" s="45"/>
      <c r="L28015" s="45"/>
      <c r="M28015" s="45"/>
    </row>
    <row r="28016" spans="8:13" s="28" customFormat="1" x14ac:dyDescent="0.2">
      <c r="H28016" s="12"/>
      <c r="J28016" s="29"/>
      <c r="K28016" s="45"/>
      <c r="L28016" s="45"/>
      <c r="M28016" s="45"/>
    </row>
    <row r="28017" spans="8:13" s="28" customFormat="1" x14ac:dyDescent="0.2">
      <c r="H28017" s="12"/>
      <c r="J28017" s="29"/>
      <c r="K28017" s="45"/>
      <c r="L28017" s="45"/>
      <c r="M28017" s="45"/>
    </row>
    <row r="28018" spans="8:13" s="28" customFormat="1" x14ac:dyDescent="0.2">
      <c r="H28018" s="12"/>
      <c r="J28018" s="29"/>
      <c r="K28018" s="45"/>
      <c r="L28018" s="45"/>
      <c r="M28018" s="45"/>
    </row>
    <row r="28019" spans="8:13" s="28" customFormat="1" x14ac:dyDescent="0.2">
      <c r="H28019" s="12"/>
      <c r="J28019" s="29"/>
      <c r="K28019" s="45"/>
      <c r="L28019" s="45"/>
      <c r="M28019" s="45"/>
    </row>
    <row r="28020" spans="8:13" s="28" customFormat="1" x14ac:dyDescent="0.2">
      <c r="H28020" s="12"/>
      <c r="J28020" s="29"/>
      <c r="K28020" s="45"/>
      <c r="L28020" s="45"/>
      <c r="M28020" s="45"/>
    </row>
    <row r="28021" spans="8:13" s="28" customFormat="1" x14ac:dyDescent="0.2">
      <c r="H28021" s="12"/>
      <c r="J28021" s="29"/>
      <c r="K28021" s="45"/>
      <c r="L28021" s="45"/>
      <c r="M28021" s="45"/>
    </row>
    <row r="28022" spans="8:13" s="28" customFormat="1" x14ac:dyDescent="0.2">
      <c r="H28022" s="12"/>
      <c r="J28022" s="29"/>
      <c r="K28022" s="45"/>
      <c r="L28022" s="45"/>
      <c r="M28022" s="45"/>
    </row>
    <row r="28023" spans="8:13" s="28" customFormat="1" x14ac:dyDescent="0.2">
      <c r="H28023" s="12"/>
      <c r="J28023" s="29"/>
      <c r="K28023" s="45"/>
      <c r="L28023" s="45"/>
      <c r="M28023" s="45"/>
    </row>
    <row r="28024" spans="8:13" s="28" customFormat="1" x14ac:dyDescent="0.2">
      <c r="H28024" s="12"/>
      <c r="J28024" s="29"/>
      <c r="K28024" s="45"/>
      <c r="L28024" s="45"/>
      <c r="M28024" s="45"/>
    </row>
    <row r="28025" spans="8:13" s="28" customFormat="1" x14ac:dyDescent="0.2">
      <c r="H28025" s="12"/>
      <c r="J28025" s="29"/>
      <c r="K28025" s="45"/>
      <c r="L28025" s="45"/>
      <c r="M28025" s="45"/>
    </row>
    <row r="28026" spans="8:13" s="28" customFormat="1" x14ac:dyDescent="0.2">
      <c r="H28026" s="12"/>
      <c r="J28026" s="29"/>
      <c r="K28026" s="45"/>
      <c r="L28026" s="45"/>
      <c r="M28026" s="45"/>
    </row>
    <row r="28027" spans="8:13" s="28" customFormat="1" x14ac:dyDescent="0.2">
      <c r="H28027" s="12"/>
      <c r="J28027" s="29"/>
      <c r="K28027" s="45"/>
      <c r="L28027" s="45"/>
      <c r="M28027" s="45"/>
    </row>
    <row r="28028" spans="8:13" s="28" customFormat="1" x14ac:dyDescent="0.2">
      <c r="H28028" s="12"/>
      <c r="J28028" s="29"/>
      <c r="K28028" s="45"/>
      <c r="L28028" s="45"/>
      <c r="M28028" s="45"/>
    </row>
    <row r="28029" spans="8:13" s="28" customFormat="1" x14ac:dyDescent="0.2">
      <c r="H28029" s="12"/>
      <c r="J28029" s="29"/>
      <c r="K28029" s="45"/>
      <c r="L28029" s="45"/>
      <c r="M28029" s="45"/>
    </row>
    <row r="28030" spans="8:13" s="28" customFormat="1" x14ac:dyDescent="0.2">
      <c r="H28030" s="12"/>
      <c r="J28030" s="29"/>
      <c r="K28030" s="45"/>
      <c r="L28030" s="45"/>
      <c r="M28030" s="45"/>
    </row>
    <row r="28031" spans="8:13" s="28" customFormat="1" x14ac:dyDescent="0.2">
      <c r="H28031" s="12"/>
      <c r="J28031" s="29"/>
      <c r="K28031" s="45"/>
      <c r="L28031" s="45"/>
      <c r="M28031" s="45"/>
    </row>
    <row r="28032" spans="8:13" s="28" customFormat="1" x14ac:dyDescent="0.2">
      <c r="H28032" s="12"/>
      <c r="J28032" s="29"/>
      <c r="K28032" s="45"/>
      <c r="L28032" s="45"/>
      <c r="M28032" s="45"/>
    </row>
    <row r="28033" spans="8:13" s="28" customFormat="1" x14ac:dyDescent="0.2">
      <c r="H28033" s="12"/>
      <c r="J28033" s="29"/>
      <c r="K28033" s="45"/>
      <c r="L28033" s="45"/>
      <c r="M28033" s="45"/>
    </row>
    <row r="28034" spans="8:13" s="28" customFormat="1" x14ac:dyDescent="0.2">
      <c r="H28034" s="12"/>
      <c r="J28034" s="29"/>
      <c r="K28034" s="45"/>
      <c r="L28034" s="45"/>
      <c r="M28034" s="45"/>
    </row>
    <row r="28035" spans="8:13" s="28" customFormat="1" x14ac:dyDescent="0.2">
      <c r="H28035" s="12"/>
      <c r="J28035" s="29"/>
      <c r="K28035" s="45"/>
      <c r="L28035" s="45"/>
      <c r="M28035" s="45"/>
    </row>
    <row r="28036" spans="8:13" s="28" customFormat="1" x14ac:dyDescent="0.2">
      <c r="H28036" s="12"/>
      <c r="J28036" s="29"/>
      <c r="K28036" s="45"/>
      <c r="L28036" s="45"/>
      <c r="M28036" s="45"/>
    </row>
    <row r="28037" spans="8:13" s="28" customFormat="1" x14ac:dyDescent="0.2">
      <c r="H28037" s="12"/>
      <c r="J28037" s="29"/>
      <c r="K28037" s="45"/>
      <c r="L28037" s="45"/>
      <c r="M28037" s="45"/>
    </row>
    <row r="28038" spans="8:13" s="28" customFormat="1" x14ac:dyDescent="0.2">
      <c r="H28038" s="12"/>
      <c r="J28038" s="29"/>
      <c r="K28038" s="45"/>
      <c r="L28038" s="45"/>
      <c r="M28038" s="45"/>
    </row>
    <row r="28039" spans="8:13" s="28" customFormat="1" x14ac:dyDescent="0.2">
      <c r="H28039" s="12"/>
      <c r="J28039" s="29"/>
      <c r="K28039" s="45"/>
      <c r="L28039" s="45"/>
      <c r="M28039" s="45"/>
    </row>
    <row r="28040" spans="8:13" s="28" customFormat="1" x14ac:dyDescent="0.2">
      <c r="H28040" s="12"/>
      <c r="J28040" s="29"/>
      <c r="K28040" s="45"/>
      <c r="L28040" s="45"/>
      <c r="M28040" s="45"/>
    </row>
    <row r="28041" spans="8:13" s="28" customFormat="1" x14ac:dyDescent="0.2">
      <c r="H28041" s="12"/>
      <c r="J28041" s="29"/>
      <c r="K28041" s="45"/>
      <c r="L28041" s="45"/>
      <c r="M28041" s="45"/>
    </row>
    <row r="28042" spans="8:13" s="28" customFormat="1" x14ac:dyDescent="0.2">
      <c r="H28042" s="12"/>
      <c r="J28042" s="29"/>
      <c r="K28042" s="45"/>
      <c r="L28042" s="45"/>
      <c r="M28042" s="45"/>
    </row>
    <row r="28043" spans="8:13" s="28" customFormat="1" x14ac:dyDescent="0.2">
      <c r="H28043" s="12"/>
      <c r="J28043" s="29"/>
      <c r="K28043" s="45"/>
      <c r="L28043" s="45"/>
      <c r="M28043" s="45"/>
    </row>
    <row r="28044" spans="8:13" s="28" customFormat="1" x14ac:dyDescent="0.2">
      <c r="H28044" s="12"/>
      <c r="J28044" s="29"/>
      <c r="K28044" s="45"/>
      <c r="L28044" s="45"/>
      <c r="M28044" s="45"/>
    </row>
    <row r="28045" spans="8:13" s="28" customFormat="1" x14ac:dyDescent="0.2">
      <c r="H28045" s="12"/>
      <c r="J28045" s="29"/>
      <c r="K28045" s="45"/>
      <c r="L28045" s="45"/>
      <c r="M28045" s="45"/>
    </row>
    <row r="28046" spans="8:13" s="28" customFormat="1" x14ac:dyDescent="0.2">
      <c r="H28046" s="12"/>
      <c r="J28046" s="29"/>
      <c r="K28046" s="45"/>
      <c r="L28046" s="45"/>
      <c r="M28046" s="45"/>
    </row>
    <row r="28047" spans="8:13" s="28" customFormat="1" x14ac:dyDescent="0.2">
      <c r="H28047" s="12"/>
      <c r="J28047" s="29"/>
      <c r="K28047" s="45"/>
      <c r="L28047" s="45"/>
      <c r="M28047" s="45"/>
    </row>
    <row r="28048" spans="8:13" s="28" customFormat="1" x14ac:dyDescent="0.2">
      <c r="H28048" s="12"/>
      <c r="J28048" s="29"/>
      <c r="K28048" s="45"/>
      <c r="L28048" s="45"/>
      <c r="M28048" s="45"/>
    </row>
    <row r="28049" spans="8:13" s="28" customFormat="1" x14ac:dyDescent="0.2">
      <c r="H28049" s="12"/>
      <c r="J28049" s="29"/>
      <c r="K28049" s="45"/>
      <c r="L28049" s="45"/>
      <c r="M28049" s="45"/>
    </row>
    <row r="28050" spans="8:13" s="28" customFormat="1" x14ac:dyDescent="0.2">
      <c r="H28050" s="12"/>
      <c r="J28050" s="29"/>
      <c r="K28050" s="45"/>
      <c r="L28050" s="45"/>
      <c r="M28050" s="45"/>
    </row>
    <row r="28051" spans="8:13" s="28" customFormat="1" x14ac:dyDescent="0.2">
      <c r="H28051" s="12"/>
      <c r="J28051" s="29"/>
      <c r="K28051" s="45"/>
      <c r="L28051" s="45"/>
      <c r="M28051" s="45"/>
    </row>
    <row r="28052" spans="8:13" s="28" customFormat="1" x14ac:dyDescent="0.2">
      <c r="H28052" s="12"/>
      <c r="J28052" s="29"/>
      <c r="K28052" s="45"/>
      <c r="L28052" s="45"/>
      <c r="M28052" s="45"/>
    </row>
    <row r="28053" spans="8:13" s="28" customFormat="1" x14ac:dyDescent="0.2">
      <c r="H28053" s="12"/>
      <c r="J28053" s="29"/>
      <c r="K28053" s="45"/>
      <c r="L28053" s="45"/>
      <c r="M28053" s="45"/>
    </row>
    <row r="28054" spans="8:13" s="28" customFormat="1" x14ac:dyDescent="0.2">
      <c r="H28054" s="12"/>
      <c r="J28054" s="29"/>
      <c r="K28054" s="45"/>
      <c r="L28054" s="45"/>
      <c r="M28054" s="45"/>
    </row>
    <row r="28055" spans="8:13" s="28" customFormat="1" x14ac:dyDescent="0.2">
      <c r="H28055" s="12"/>
      <c r="J28055" s="29"/>
      <c r="K28055" s="45"/>
      <c r="L28055" s="45"/>
      <c r="M28055" s="45"/>
    </row>
    <row r="28056" spans="8:13" s="28" customFormat="1" x14ac:dyDescent="0.2">
      <c r="H28056" s="12"/>
      <c r="J28056" s="29"/>
      <c r="K28056" s="45"/>
      <c r="L28056" s="45"/>
      <c r="M28056" s="45"/>
    </row>
    <row r="28057" spans="8:13" s="28" customFormat="1" x14ac:dyDescent="0.2">
      <c r="H28057" s="12"/>
      <c r="J28057" s="29"/>
      <c r="K28057" s="45"/>
      <c r="L28057" s="45"/>
      <c r="M28057" s="45"/>
    </row>
    <row r="28058" spans="8:13" s="28" customFormat="1" x14ac:dyDescent="0.2">
      <c r="H28058" s="12"/>
      <c r="J28058" s="29"/>
      <c r="K28058" s="45"/>
      <c r="L28058" s="45"/>
      <c r="M28058" s="45"/>
    </row>
    <row r="28059" spans="8:13" s="28" customFormat="1" x14ac:dyDescent="0.2">
      <c r="H28059" s="12"/>
      <c r="J28059" s="29"/>
      <c r="K28059" s="45"/>
      <c r="L28059" s="45"/>
      <c r="M28059" s="45"/>
    </row>
    <row r="28060" spans="8:13" s="28" customFormat="1" x14ac:dyDescent="0.2">
      <c r="H28060" s="12"/>
      <c r="J28060" s="29"/>
      <c r="K28060" s="45"/>
      <c r="L28060" s="45"/>
      <c r="M28060" s="45"/>
    </row>
    <row r="28061" spans="8:13" s="28" customFormat="1" x14ac:dyDescent="0.2">
      <c r="H28061" s="12"/>
      <c r="J28061" s="29"/>
      <c r="K28061" s="45"/>
      <c r="L28061" s="45"/>
      <c r="M28061" s="45"/>
    </row>
    <row r="28062" spans="8:13" s="28" customFormat="1" x14ac:dyDescent="0.2">
      <c r="H28062" s="12"/>
      <c r="J28062" s="29"/>
      <c r="K28062" s="45"/>
      <c r="L28062" s="45"/>
      <c r="M28062" s="45"/>
    </row>
    <row r="28063" spans="8:13" s="28" customFormat="1" x14ac:dyDescent="0.2">
      <c r="H28063" s="12"/>
      <c r="J28063" s="29"/>
      <c r="K28063" s="45"/>
      <c r="L28063" s="45"/>
      <c r="M28063" s="45"/>
    </row>
    <row r="28064" spans="8:13" s="28" customFormat="1" x14ac:dyDescent="0.2">
      <c r="H28064" s="12"/>
      <c r="J28064" s="29"/>
      <c r="K28064" s="45"/>
      <c r="L28064" s="45"/>
      <c r="M28064" s="45"/>
    </row>
    <row r="28065" spans="8:13" s="28" customFormat="1" x14ac:dyDescent="0.2">
      <c r="H28065" s="12"/>
      <c r="J28065" s="29"/>
      <c r="K28065" s="45"/>
      <c r="L28065" s="45"/>
      <c r="M28065" s="45"/>
    </row>
    <row r="28066" spans="8:13" s="28" customFormat="1" x14ac:dyDescent="0.2">
      <c r="H28066" s="12"/>
      <c r="J28066" s="29"/>
      <c r="K28066" s="45"/>
      <c r="L28066" s="45"/>
      <c r="M28066" s="45"/>
    </row>
    <row r="28067" spans="8:13" s="28" customFormat="1" x14ac:dyDescent="0.2">
      <c r="H28067" s="12"/>
      <c r="J28067" s="29"/>
      <c r="K28067" s="45"/>
      <c r="L28067" s="45"/>
      <c r="M28067" s="45"/>
    </row>
    <row r="28068" spans="8:13" s="28" customFormat="1" x14ac:dyDescent="0.2">
      <c r="H28068" s="12"/>
      <c r="J28068" s="29"/>
      <c r="K28068" s="45"/>
      <c r="L28068" s="45"/>
      <c r="M28068" s="45"/>
    </row>
    <row r="28069" spans="8:13" s="28" customFormat="1" x14ac:dyDescent="0.2">
      <c r="H28069" s="12"/>
      <c r="J28069" s="29"/>
      <c r="K28069" s="45"/>
      <c r="L28069" s="45"/>
      <c r="M28069" s="45"/>
    </row>
    <row r="28070" spans="8:13" s="28" customFormat="1" x14ac:dyDescent="0.2">
      <c r="H28070" s="12"/>
      <c r="J28070" s="29"/>
      <c r="K28070" s="45"/>
      <c r="L28070" s="45"/>
      <c r="M28070" s="45"/>
    </row>
    <row r="28071" spans="8:13" s="28" customFormat="1" x14ac:dyDescent="0.2">
      <c r="H28071" s="12"/>
      <c r="J28071" s="29"/>
      <c r="K28071" s="45"/>
      <c r="L28071" s="45"/>
      <c r="M28071" s="45"/>
    </row>
    <row r="28072" spans="8:13" s="28" customFormat="1" x14ac:dyDescent="0.2">
      <c r="H28072" s="12"/>
      <c r="J28072" s="29"/>
      <c r="K28072" s="45"/>
      <c r="L28072" s="45"/>
      <c r="M28072" s="45"/>
    </row>
    <row r="28073" spans="8:13" s="28" customFormat="1" x14ac:dyDescent="0.2">
      <c r="H28073" s="12"/>
      <c r="J28073" s="29"/>
      <c r="K28073" s="45"/>
      <c r="L28073" s="45"/>
      <c r="M28073" s="45"/>
    </row>
    <row r="28074" spans="8:13" s="28" customFormat="1" x14ac:dyDescent="0.2">
      <c r="H28074" s="12"/>
      <c r="J28074" s="29"/>
      <c r="K28074" s="45"/>
      <c r="L28074" s="45"/>
      <c r="M28074" s="45"/>
    </row>
    <row r="28075" spans="8:13" s="28" customFormat="1" x14ac:dyDescent="0.2">
      <c r="H28075" s="12"/>
      <c r="J28075" s="29"/>
      <c r="K28075" s="45"/>
      <c r="L28075" s="45"/>
      <c r="M28075" s="45"/>
    </row>
    <row r="28076" spans="8:13" s="28" customFormat="1" x14ac:dyDescent="0.2">
      <c r="H28076" s="12"/>
      <c r="J28076" s="29"/>
      <c r="K28076" s="45"/>
      <c r="L28076" s="45"/>
      <c r="M28076" s="45"/>
    </row>
    <row r="28077" spans="8:13" s="28" customFormat="1" x14ac:dyDescent="0.2">
      <c r="H28077" s="12"/>
      <c r="J28077" s="29"/>
      <c r="K28077" s="45"/>
      <c r="L28077" s="45"/>
      <c r="M28077" s="45"/>
    </row>
    <row r="28078" spans="8:13" s="28" customFormat="1" x14ac:dyDescent="0.2">
      <c r="H28078" s="12"/>
      <c r="J28078" s="29"/>
      <c r="K28078" s="45"/>
      <c r="L28078" s="45"/>
      <c r="M28078" s="45"/>
    </row>
    <row r="28079" spans="8:13" s="28" customFormat="1" x14ac:dyDescent="0.2">
      <c r="H28079" s="12"/>
      <c r="J28079" s="29"/>
      <c r="K28079" s="45"/>
      <c r="L28079" s="45"/>
      <c r="M28079" s="45"/>
    </row>
    <row r="28080" spans="8:13" s="28" customFormat="1" x14ac:dyDescent="0.2">
      <c r="H28080" s="12"/>
      <c r="J28080" s="29"/>
      <c r="K28080" s="45"/>
      <c r="L28080" s="45"/>
      <c r="M28080" s="45"/>
    </row>
    <row r="28081" spans="8:13" s="28" customFormat="1" x14ac:dyDescent="0.2">
      <c r="H28081" s="12"/>
      <c r="J28081" s="29"/>
      <c r="K28081" s="45"/>
      <c r="L28081" s="45"/>
      <c r="M28081" s="45"/>
    </row>
    <row r="28082" spans="8:13" s="28" customFormat="1" x14ac:dyDescent="0.2">
      <c r="H28082" s="12"/>
      <c r="J28082" s="29"/>
      <c r="K28082" s="45"/>
      <c r="L28082" s="45"/>
      <c r="M28082" s="45"/>
    </row>
    <row r="28083" spans="8:13" s="28" customFormat="1" x14ac:dyDescent="0.2">
      <c r="H28083" s="12"/>
      <c r="J28083" s="29"/>
      <c r="K28083" s="45"/>
      <c r="L28083" s="45"/>
      <c r="M28083" s="45"/>
    </row>
    <row r="28084" spans="8:13" s="28" customFormat="1" x14ac:dyDescent="0.2">
      <c r="H28084" s="12"/>
      <c r="J28084" s="29"/>
      <c r="K28084" s="45"/>
      <c r="L28084" s="45"/>
      <c r="M28084" s="45"/>
    </row>
    <row r="28085" spans="8:13" s="28" customFormat="1" x14ac:dyDescent="0.2">
      <c r="H28085" s="12"/>
      <c r="J28085" s="29"/>
      <c r="K28085" s="45"/>
      <c r="L28085" s="45"/>
      <c r="M28085" s="45"/>
    </row>
    <row r="28086" spans="8:13" s="28" customFormat="1" x14ac:dyDescent="0.2">
      <c r="H28086" s="12"/>
      <c r="J28086" s="29"/>
      <c r="K28086" s="45"/>
      <c r="L28086" s="45"/>
      <c r="M28086" s="45"/>
    </row>
    <row r="28087" spans="8:13" s="28" customFormat="1" x14ac:dyDescent="0.2">
      <c r="H28087" s="12"/>
      <c r="J28087" s="29"/>
      <c r="K28087" s="45"/>
      <c r="L28087" s="45"/>
      <c r="M28087" s="45"/>
    </row>
    <row r="28088" spans="8:13" s="28" customFormat="1" x14ac:dyDescent="0.2">
      <c r="H28088" s="12"/>
      <c r="J28088" s="29"/>
      <c r="K28088" s="45"/>
      <c r="L28088" s="45"/>
      <c r="M28088" s="45"/>
    </row>
    <row r="28089" spans="8:13" s="28" customFormat="1" x14ac:dyDescent="0.2">
      <c r="H28089" s="12"/>
      <c r="J28089" s="29"/>
      <c r="K28089" s="45"/>
      <c r="L28089" s="45"/>
      <c r="M28089" s="45"/>
    </row>
    <row r="28090" spans="8:13" s="28" customFormat="1" x14ac:dyDescent="0.2">
      <c r="H28090" s="12"/>
      <c r="J28090" s="29"/>
      <c r="K28090" s="45"/>
      <c r="L28090" s="45"/>
      <c r="M28090" s="45"/>
    </row>
    <row r="28091" spans="8:13" s="28" customFormat="1" x14ac:dyDescent="0.2">
      <c r="H28091" s="12"/>
      <c r="J28091" s="29"/>
      <c r="K28091" s="45"/>
      <c r="L28091" s="45"/>
      <c r="M28091" s="45"/>
    </row>
    <row r="28092" spans="8:13" s="28" customFormat="1" x14ac:dyDescent="0.2">
      <c r="H28092" s="12"/>
      <c r="J28092" s="29"/>
      <c r="K28092" s="45"/>
      <c r="L28092" s="45"/>
      <c r="M28092" s="45"/>
    </row>
    <row r="28093" spans="8:13" s="28" customFormat="1" x14ac:dyDescent="0.2">
      <c r="H28093" s="12"/>
      <c r="J28093" s="29"/>
      <c r="K28093" s="45"/>
      <c r="L28093" s="45"/>
      <c r="M28093" s="45"/>
    </row>
    <row r="28094" spans="8:13" s="28" customFormat="1" x14ac:dyDescent="0.2">
      <c r="H28094" s="12"/>
      <c r="J28094" s="29"/>
      <c r="K28094" s="45"/>
      <c r="L28094" s="45"/>
      <c r="M28094" s="45"/>
    </row>
    <row r="28095" spans="8:13" s="28" customFormat="1" x14ac:dyDescent="0.2">
      <c r="H28095" s="12"/>
      <c r="J28095" s="29"/>
      <c r="K28095" s="45"/>
      <c r="L28095" s="45"/>
      <c r="M28095" s="45"/>
    </row>
    <row r="28096" spans="8:13" s="28" customFormat="1" x14ac:dyDescent="0.2">
      <c r="H28096" s="12"/>
      <c r="J28096" s="29"/>
      <c r="K28096" s="45"/>
      <c r="L28096" s="45"/>
      <c r="M28096" s="45"/>
    </row>
    <row r="28097" spans="8:13" s="28" customFormat="1" x14ac:dyDescent="0.2">
      <c r="H28097" s="12"/>
      <c r="J28097" s="29"/>
      <c r="K28097" s="45"/>
      <c r="L28097" s="45"/>
      <c r="M28097" s="45"/>
    </row>
    <row r="28098" spans="8:13" s="28" customFormat="1" x14ac:dyDescent="0.2">
      <c r="H28098" s="12"/>
      <c r="J28098" s="29"/>
      <c r="K28098" s="45"/>
      <c r="L28098" s="45"/>
      <c r="M28098" s="45"/>
    </row>
    <row r="28099" spans="8:13" s="28" customFormat="1" x14ac:dyDescent="0.2">
      <c r="H28099" s="12"/>
      <c r="J28099" s="29"/>
      <c r="K28099" s="45"/>
      <c r="L28099" s="45"/>
      <c r="M28099" s="45"/>
    </row>
    <row r="28100" spans="8:13" s="28" customFormat="1" x14ac:dyDescent="0.2">
      <c r="H28100" s="12"/>
      <c r="J28100" s="29"/>
      <c r="K28100" s="45"/>
      <c r="L28100" s="45"/>
      <c r="M28100" s="45"/>
    </row>
    <row r="28101" spans="8:13" s="28" customFormat="1" x14ac:dyDescent="0.2">
      <c r="H28101" s="12"/>
      <c r="J28101" s="29"/>
      <c r="K28101" s="45"/>
      <c r="L28101" s="45"/>
      <c r="M28101" s="45"/>
    </row>
    <row r="28102" spans="8:13" s="28" customFormat="1" x14ac:dyDescent="0.2">
      <c r="H28102" s="12"/>
      <c r="J28102" s="29"/>
      <c r="K28102" s="45"/>
      <c r="L28102" s="45"/>
      <c r="M28102" s="45"/>
    </row>
    <row r="28103" spans="8:13" s="28" customFormat="1" x14ac:dyDescent="0.2">
      <c r="H28103" s="12"/>
      <c r="J28103" s="29"/>
      <c r="K28103" s="45"/>
      <c r="L28103" s="45"/>
      <c r="M28103" s="45"/>
    </row>
    <row r="28104" spans="8:13" s="28" customFormat="1" x14ac:dyDescent="0.2">
      <c r="H28104" s="12"/>
      <c r="J28104" s="29"/>
      <c r="K28104" s="45"/>
      <c r="L28104" s="45"/>
      <c r="M28104" s="45"/>
    </row>
    <row r="28105" spans="8:13" s="28" customFormat="1" x14ac:dyDescent="0.2">
      <c r="H28105" s="12"/>
      <c r="J28105" s="29"/>
      <c r="K28105" s="45"/>
      <c r="L28105" s="45"/>
      <c r="M28105" s="45"/>
    </row>
    <row r="28106" spans="8:13" s="28" customFormat="1" x14ac:dyDescent="0.2">
      <c r="H28106" s="12"/>
      <c r="J28106" s="29"/>
      <c r="K28106" s="45"/>
      <c r="L28106" s="45"/>
      <c r="M28106" s="45"/>
    </row>
    <row r="28107" spans="8:13" s="28" customFormat="1" x14ac:dyDescent="0.2">
      <c r="H28107" s="12"/>
      <c r="J28107" s="29"/>
      <c r="K28107" s="45"/>
      <c r="L28107" s="45"/>
      <c r="M28107" s="45"/>
    </row>
    <row r="28108" spans="8:13" s="28" customFormat="1" x14ac:dyDescent="0.2">
      <c r="H28108" s="12"/>
      <c r="J28108" s="29"/>
      <c r="K28108" s="45"/>
      <c r="L28108" s="45"/>
      <c r="M28108" s="45"/>
    </row>
    <row r="28109" spans="8:13" s="28" customFormat="1" x14ac:dyDescent="0.2">
      <c r="H28109" s="12"/>
      <c r="J28109" s="29"/>
      <c r="K28109" s="45"/>
      <c r="L28109" s="45"/>
      <c r="M28109" s="45"/>
    </row>
    <row r="28110" spans="8:13" s="28" customFormat="1" x14ac:dyDescent="0.2">
      <c r="H28110" s="12"/>
      <c r="J28110" s="29"/>
      <c r="K28110" s="45"/>
      <c r="L28110" s="45"/>
      <c r="M28110" s="45"/>
    </row>
    <row r="28111" spans="8:13" s="28" customFormat="1" x14ac:dyDescent="0.2">
      <c r="H28111" s="12"/>
      <c r="J28111" s="29"/>
      <c r="K28111" s="45"/>
      <c r="L28111" s="45"/>
      <c r="M28111" s="45"/>
    </row>
    <row r="28112" spans="8:13" s="28" customFormat="1" x14ac:dyDescent="0.2">
      <c r="H28112" s="12"/>
      <c r="J28112" s="29"/>
      <c r="K28112" s="45"/>
      <c r="L28112" s="45"/>
      <c r="M28112" s="45"/>
    </row>
    <row r="28113" spans="8:13" s="28" customFormat="1" x14ac:dyDescent="0.2">
      <c r="H28113" s="12"/>
      <c r="J28113" s="29"/>
      <c r="K28113" s="45"/>
      <c r="L28113" s="45"/>
      <c r="M28113" s="45"/>
    </row>
    <row r="28114" spans="8:13" s="28" customFormat="1" x14ac:dyDescent="0.2">
      <c r="H28114" s="12"/>
      <c r="J28114" s="29"/>
      <c r="K28114" s="45"/>
      <c r="L28114" s="45"/>
      <c r="M28114" s="45"/>
    </row>
    <row r="28115" spans="8:13" s="28" customFormat="1" x14ac:dyDescent="0.2">
      <c r="H28115" s="12"/>
      <c r="J28115" s="29"/>
      <c r="K28115" s="45"/>
      <c r="L28115" s="45"/>
      <c r="M28115" s="45"/>
    </row>
    <row r="28116" spans="8:13" s="28" customFormat="1" x14ac:dyDescent="0.2">
      <c r="H28116" s="12"/>
      <c r="J28116" s="29"/>
      <c r="K28116" s="45"/>
      <c r="L28116" s="45"/>
      <c r="M28116" s="45"/>
    </row>
    <row r="28117" spans="8:13" s="28" customFormat="1" x14ac:dyDescent="0.2">
      <c r="H28117" s="12"/>
      <c r="J28117" s="29"/>
      <c r="K28117" s="45"/>
      <c r="L28117" s="45"/>
      <c r="M28117" s="45"/>
    </row>
    <row r="28118" spans="8:13" s="28" customFormat="1" x14ac:dyDescent="0.2">
      <c r="H28118" s="12"/>
      <c r="J28118" s="29"/>
      <c r="K28118" s="45"/>
      <c r="L28118" s="45"/>
      <c r="M28118" s="45"/>
    </row>
    <row r="28119" spans="8:13" s="28" customFormat="1" x14ac:dyDescent="0.2">
      <c r="H28119" s="12"/>
      <c r="J28119" s="29"/>
      <c r="K28119" s="45"/>
      <c r="L28119" s="45"/>
      <c r="M28119" s="45"/>
    </row>
    <row r="28120" spans="8:13" s="28" customFormat="1" x14ac:dyDescent="0.2">
      <c r="H28120" s="12"/>
      <c r="J28120" s="29"/>
      <c r="K28120" s="45"/>
      <c r="L28120" s="45"/>
      <c r="M28120" s="45"/>
    </row>
    <row r="28121" spans="8:13" s="28" customFormat="1" x14ac:dyDescent="0.2">
      <c r="H28121" s="12"/>
      <c r="J28121" s="29"/>
      <c r="K28121" s="45"/>
      <c r="L28121" s="45"/>
      <c r="M28121" s="45"/>
    </row>
    <row r="28122" spans="8:13" s="28" customFormat="1" x14ac:dyDescent="0.2">
      <c r="H28122" s="12"/>
      <c r="J28122" s="29"/>
      <c r="K28122" s="45"/>
      <c r="L28122" s="45"/>
      <c r="M28122" s="45"/>
    </row>
    <row r="28123" spans="8:13" s="28" customFormat="1" x14ac:dyDescent="0.2">
      <c r="H28123" s="12"/>
      <c r="J28123" s="29"/>
      <c r="K28123" s="45"/>
      <c r="L28123" s="45"/>
      <c r="M28123" s="45"/>
    </row>
    <row r="28124" spans="8:13" s="28" customFormat="1" x14ac:dyDescent="0.2">
      <c r="H28124" s="12"/>
      <c r="J28124" s="29"/>
      <c r="K28124" s="45"/>
      <c r="L28124" s="45"/>
      <c r="M28124" s="45"/>
    </row>
    <row r="28125" spans="8:13" s="28" customFormat="1" x14ac:dyDescent="0.2">
      <c r="H28125" s="12"/>
      <c r="J28125" s="29"/>
      <c r="K28125" s="45"/>
      <c r="L28125" s="45"/>
      <c r="M28125" s="45"/>
    </row>
    <row r="28126" spans="8:13" s="28" customFormat="1" x14ac:dyDescent="0.2">
      <c r="H28126" s="12"/>
      <c r="J28126" s="29"/>
      <c r="K28126" s="45"/>
      <c r="L28126" s="45"/>
      <c r="M28126" s="45"/>
    </row>
    <row r="28127" spans="8:13" s="28" customFormat="1" x14ac:dyDescent="0.2">
      <c r="H28127" s="12"/>
      <c r="J28127" s="29"/>
      <c r="K28127" s="45"/>
      <c r="L28127" s="45"/>
      <c r="M28127" s="45"/>
    </row>
    <row r="28128" spans="8:13" s="28" customFormat="1" x14ac:dyDescent="0.2">
      <c r="H28128" s="12"/>
      <c r="J28128" s="29"/>
      <c r="K28128" s="45"/>
      <c r="L28128" s="45"/>
      <c r="M28128" s="45"/>
    </row>
    <row r="28129" spans="8:13" s="28" customFormat="1" x14ac:dyDescent="0.2">
      <c r="H28129" s="12"/>
      <c r="J28129" s="29"/>
      <c r="K28129" s="45"/>
      <c r="L28129" s="45"/>
      <c r="M28129" s="45"/>
    </row>
    <row r="28130" spans="8:13" s="28" customFormat="1" x14ac:dyDescent="0.2">
      <c r="H28130" s="12"/>
      <c r="J28130" s="29"/>
      <c r="K28130" s="45"/>
      <c r="L28130" s="45"/>
      <c r="M28130" s="45"/>
    </row>
    <row r="28131" spans="8:13" s="28" customFormat="1" x14ac:dyDescent="0.2">
      <c r="H28131" s="12"/>
      <c r="J28131" s="29"/>
      <c r="K28131" s="45"/>
      <c r="L28131" s="45"/>
      <c r="M28131" s="45"/>
    </row>
    <row r="28132" spans="8:13" s="28" customFormat="1" x14ac:dyDescent="0.2">
      <c r="H28132" s="12"/>
      <c r="J28132" s="29"/>
      <c r="K28132" s="45"/>
      <c r="L28132" s="45"/>
      <c r="M28132" s="45"/>
    </row>
    <row r="28133" spans="8:13" s="28" customFormat="1" x14ac:dyDescent="0.2">
      <c r="H28133" s="12"/>
      <c r="J28133" s="29"/>
      <c r="K28133" s="45"/>
      <c r="L28133" s="45"/>
      <c r="M28133" s="45"/>
    </row>
    <row r="28134" spans="8:13" s="28" customFormat="1" x14ac:dyDescent="0.2">
      <c r="H28134" s="12"/>
      <c r="J28134" s="29"/>
      <c r="K28134" s="45"/>
      <c r="L28134" s="45"/>
      <c r="M28134" s="45"/>
    </row>
    <row r="28135" spans="8:13" s="28" customFormat="1" x14ac:dyDescent="0.2">
      <c r="H28135" s="12"/>
      <c r="J28135" s="29"/>
      <c r="K28135" s="45"/>
      <c r="L28135" s="45"/>
      <c r="M28135" s="45"/>
    </row>
    <row r="28136" spans="8:13" s="28" customFormat="1" x14ac:dyDescent="0.2">
      <c r="H28136" s="12"/>
      <c r="J28136" s="29"/>
      <c r="K28136" s="45"/>
      <c r="L28136" s="45"/>
      <c r="M28136" s="45"/>
    </row>
    <row r="28137" spans="8:13" s="28" customFormat="1" x14ac:dyDescent="0.2">
      <c r="H28137" s="12"/>
      <c r="J28137" s="29"/>
      <c r="K28137" s="45"/>
      <c r="L28137" s="45"/>
      <c r="M28137" s="45"/>
    </row>
    <row r="28138" spans="8:13" s="28" customFormat="1" x14ac:dyDescent="0.2">
      <c r="H28138" s="12"/>
      <c r="J28138" s="29"/>
      <c r="K28138" s="45"/>
      <c r="L28138" s="45"/>
      <c r="M28138" s="45"/>
    </row>
    <row r="28139" spans="8:13" s="28" customFormat="1" x14ac:dyDescent="0.2">
      <c r="H28139" s="12"/>
      <c r="J28139" s="29"/>
      <c r="K28139" s="45"/>
      <c r="L28139" s="45"/>
      <c r="M28139" s="45"/>
    </row>
    <row r="28140" spans="8:13" s="28" customFormat="1" x14ac:dyDescent="0.2">
      <c r="H28140" s="12"/>
      <c r="J28140" s="29"/>
      <c r="K28140" s="45"/>
      <c r="L28140" s="45"/>
      <c r="M28140" s="45"/>
    </row>
    <row r="28141" spans="8:13" s="28" customFormat="1" x14ac:dyDescent="0.2">
      <c r="H28141" s="12"/>
      <c r="J28141" s="29"/>
      <c r="K28141" s="45"/>
      <c r="L28141" s="45"/>
      <c r="M28141" s="45"/>
    </row>
    <row r="28142" spans="8:13" s="28" customFormat="1" x14ac:dyDescent="0.2">
      <c r="H28142" s="12"/>
      <c r="J28142" s="29"/>
      <c r="K28142" s="45"/>
      <c r="L28142" s="45"/>
      <c r="M28142" s="45"/>
    </row>
    <row r="28143" spans="8:13" s="28" customFormat="1" x14ac:dyDescent="0.2">
      <c r="H28143" s="12"/>
      <c r="J28143" s="29"/>
      <c r="K28143" s="45"/>
      <c r="L28143" s="45"/>
      <c r="M28143" s="45"/>
    </row>
    <row r="28144" spans="8:13" s="28" customFormat="1" x14ac:dyDescent="0.2">
      <c r="H28144" s="12"/>
      <c r="J28144" s="29"/>
      <c r="K28144" s="45"/>
      <c r="L28144" s="45"/>
      <c r="M28144" s="45"/>
    </row>
    <row r="28145" spans="8:13" s="28" customFormat="1" x14ac:dyDescent="0.2">
      <c r="H28145" s="12"/>
      <c r="J28145" s="29"/>
      <c r="K28145" s="45"/>
      <c r="L28145" s="45"/>
      <c r="M28145" s="45"/>
    </row>
    <row r="28146" spans="8:13" s="28" customFormat="1" x14ac:dyDescent="0.2">
      <c r="H28146" s="12"/>
      <c r="J28146" s="29"/>
      <c r="K28146" s="45"/>
      <c r="L28146" s="45"/>
      <c r="M28146" s="45"/>
    </row>
    <row r="28147" spans="8:13" s="28" customFormat="1" x14ac:dyDescent="0.2">
      <c r="H28147" s="12"/>
      <c r="J28147" s="29"/>
      <c r="K28147" s="45"/>
      <c r="L28147" s="45"/>
      <c r="M28147" s="45"/>
    </row>
    <row r="28148" spans="8:13" s="28" customFormat="1" x14ac:dyDescent="0.2">
      <c r="H28148" s="12"/>
      <c r="J28148" s="29"/>
      <c r="K28148" s="45"/>
      <c r="L28148" s="45"/>
      <c r="M28148" s="45"/>
    </row>
    <row r="28149" spans="8:13" s="28" customFormat="1" x14ac:dyDescent="0.2">
      <c r="H28149" s="12"/>
      <c r="J28149" s="29"/>
      <c r="K28149" s="45"/>
      <c r="L28149" s="45"/>
      <c r="M28149" s="45"/>
    </row>
    <row r="28150" spans="8:13" s="28" customFormat="1" x14ac:dyDescent="0.2">
      <c r="H28150" s="12"/>
      <c r="J28150" s="29"/>
      <c r="K28150" s="45"/>
      <c r="L28150" s="45"/>
      <c r="M28150" s="45"/>
    </row>
    <row r="28151" spans="8:13" s="28" customFormat="1" x14ac:dyDescent="0.2">
      <c r="H28151" s="12"/>
      <c r="J28151" s="29"/>
      <c r="K28151" s="45"/>
      <c r="L28151" s="45"/>
      <c r="M28151" s="45"/>
    </row>
    <row r="28152" spans="8:13" s="28" customFormat="1" x14ac:dyDescent="0.2">
      <c r="H28152" s="12"/>
      <c r="J28152" s="29"/>
      <c r="K28152" s="45"/>
      <c r="L28152" s="45"/>
      <c r="M28152" s="45"/>
    </row>
    <row r="28153" spans="8:13" s="28" customFormat="1" x14ac:dyDescent="0.2">
      <c r="H28153" s="12"/>
      <c r="J28153" s="29"/>
      <c r="K28153" s="45"/>
      <c r="L28153" s="45"/>
      <c r="M28153" s="45"/>
    </row>
    <row r="28154" spans="8:13" s="28" customFormat="1" x14ac:dyDescent="0.2">
      <c r="H28154" s="12"/>
      <c r="J28154" s="29"/>
      <c r="K28154" s="45"/>
      <c r="L28154" s="45"/>
      <c r="M28154" s="45"/>
    </row>
    <row r="28155" spans="8:13" s="28" customFormat="1" x14ac:dyDescent="0.2">
      <c r="H28155" s="12"/>
      <c r="J28155" s="29"/>
      <c r="K28155" s="45"/>
      <c r="L28155" s="45"/>
      <c r="M28155" s="45"/>
    </row>
    <row r="28156" spans="8:13" s="28" customFormat="1" x14ac:dyDescent="0.2">
      <c r="H28156" s="12"/>
      <c r="J28156" s="29"/>
      <c r="K28156" s="45"/>
      <c r="L28156" s="45"/>
      <c r="M28156" s="45"/>
    </row>
    <row r="28157" spans="8:13" s="28" customFormat="1" x14ac:dyDescent="0.2">
      <c r="H28157" s="12"/>
      <c r="J28157" s="29"/>
      <c r="K28157" s="45"/>
      <c r="L28157" s="45"/>
      <c r="M28157" s="45"/>
    </row>
    <row r="28158" spans="8:13" s="28" customFormat="1" x14ac:dyDescent="0.2">
      <c r="H28158" s="12"/>
      <c r="J28158" s="29"/>
      <c r="K28158" s="45"/>
      <c r="L28158" s="45"/>
      <c r="M28158" s="45"/>
    </row>
    <row r="28159" spans="8:13" s="28" customFormat="1" x14ac:dyDescent="0.2">
      <c r="H28159" s="12"/>
      <c r="J28159" s="29"/>
      <c r="K28159" s="45"/>
      <c r="L28159" s="45"/>
      <c r="M28159" s="45"/>
    </row>
    <row r="28160" spans="8:13" s="28" customFormat="1" x14ac:dyDescent="0.2">
      <c r="H28160" s="12"/>
      <c r="J28160" s="29"/>
      <c r="K28160" s="45"/>
      <c r="L28160" s="45"/>
      <c r="M28160" s="45"/>
    </row>
    <row r="28161" spans="8:13" s="28" customFormat="1" x14ac:dyDescent="0.2">
      <c r="H28161" s="12"/>
      <c r="J28161" s="29"/>
      <c r="K28161" s="45"/>
      <c r="L28161" s="45"/>
      <c r="M28161" s="45"/>
    </row>
    <row r="28162" spans="8:13" s="28" customFormat="1" x14ac:dyDescent="0.2">
      <c r="H28162" s="12"/>
      <c r="J28162" s="29"/>
      <c r="K28162" s="45"/>
      <c r="L28162" s="45"/>
      <c r="M28162" s="45"/>
    </row>
    <row r="28163" spans="8:13" s="28" customFormat="1" x14ac:dyDescent="0.2">
      <c r="H28163" s="12"/>
      <c r="J28163" s="29"/>
      <c r="K28163" s="45"/>
      <c r="L28163" s="45"/>
      <c r="M28163" s="45"/>
    </row>
    <row r="28164" spans="8:13" s="28" customFormat="1" x14ac:dyDescent="0.2">
      <c r="H28164" s="12"/>
      <c r="J28164" s="29"/>
      <c r="K28164" s="45"/>
      <c r="L28164" s="45"/>
      <c r="M28164" s="45"/>
    </row>
    <row r="28165" spans="8:13" s="28" customFormat="1" x14ac:dyDescent="0.2">
      <c r="H28165" s="12"/>
      <c r="J28165" s="29"/>
      <c r="K28165" s="45"/>
      <c r="L28165" s="45"/>
      <c r="M28165" s="45"/>
    </row>
    <row r="28166" spans="8:13" s="28" customFormat="1" x14ac:dyDescent="0.2">
      <c r="H28166" s="12"/>
      <c r="J28166" s="29"/>
      <c r="K28166" s="45"/>
      <c r="L28166" s="45"/>
      <c r="M28166" s="45"/>
    </row>
    <row r="28167" spans="8:13" s="28" customFormat="1" x14ac:dyDescent="0.2">
      <c r="H28167" s="12"/>
      <c r="J28167" s="29"/>
      <c r="K28167" s="45"/>
      <c r="L28167" s="45"/>
      <c r="M28167" s="45"/>
    </row>
    <row r="28168" spans="8:13" s="28" customFormat="1" x14ac:dyDescent="0.2">
      <c r="H28168" s="12"/>
      <c r="J28168" s="29"/>
      <c r="K28168" s="45"/>
      <c r="L28168" s="45"/>
      <c r="M28168" s="45"/>
    </row>
    <row r="28169" spans="8:13" s="28" customFormat="1" x14ac:dyDescent="0.2">
      <c r="H28169" s="12"/>
      <c r="J28169" s="29"/>
      <c r="K28169" s="45"/>
      <c r="L28169" s="45"/>
      <c r="M28169" s="45"/>
    </row>
    <row r="28170" spans="8:13" s="28" customFormat="1" x14ac:dyDescent="0.2">
      <c r="H28170" s="12"/>
      <c r="J28170" s="29"/>
      <c r="K28170" s="45"/>
      <c r="L28170" s="45"/>
      <c r="M28170" s="45"/>
    </row>
    <row r="28171" spans="8:13" s="28" customFormat="1" x14ac:dyDescent="0.2">
      <c r="H28171" s="12"/>
      <c r="J28171" s="29"/>
      <c r="K28171" s="45"/>
      <c r="L28171" s="45"/>
      <c r="M28171" s="45"/>
    </row>
    <row r="28172" spans="8:13" s="28" customFormat="1" x14ac:dyDescent="0.2">
      <c r="H28172" s="12"/>
      <c r="J28172" s="29"/>
      <c r="K28172" s="45"/>
      <c r="L28172" s="45"/>
      <c r="M28172" s="45"/>
    </row>
    <row r="28173" spans="8:13" s="28" customFormat="1" x14ac:dyDescent="0.2">
      <c r="H28173" s="12"/>
      <c r="J28173" s="29"/>
      <c r="K28173" s="45"/>
      <c r="L28173" s="45"/>
      <c r="M28173" s="45"/>
    </row>
    <row r="28174" spans="8:13" s="28" customFormat="1" x14ac:dyDescent="0.2">
      <c r="H28174" s="12"/>
      <c r="J28174" s="29"/>
      <c r="K28174" s="45"/>
      <c r="L28174" s="45"/>
      <c r="M28174" s="45"/>
    </row>
    <row r="28175" spans="8:13" s="28" customFormat="1" x14ac:dyDescent="0.2">
      <c r="H28175" s="12"/>
      <c r="J28175" s="29"/>
      <c r="K28175" s="45"/>
      <c r="L28175" s="45"/>
      <c r="M28175" s="45"/>
    </row>
    <row r="28176" spans="8:13" s="28" customFormat="1" x14ac:dyDescent="0.2">
      <c r="H28176" s="12"/>
      <c r="J28176" s="29"/>
      <c r="K28176" s="45"/>
      <c r="L28176" s="45"/>
      <c r="M28176" s="45"/>
    </row>
    <row r="28177" spans="8:13" s="28" customFormat="1" x14ac:dyDescent="0.2">
      <c r="H28177" s="12"/>
      <c r="J28177" s="29"/>
      <c r="K28177" s="45"/>
      <c r="L28177" s="45"/>
      <c r="M28177" s="45"/>
    </row>
    <row r="28178" spans="8:13" s="28" customFormat="1" x14ac:dyDescent="0.2">
      <c r="H28178" s="12"/>
      <c r="J28178" s="29"/>
      <c r="K28178" s="45"/>
      <c r="L28178" s="45"/>
      <c r="M28178" s="45"/>
    </row>
    <row r="28179" spans="8:13" s="28" customFormat="1" x14ac:dyDescent="0.2">
      <c r="H28179" s="12"/>
      <c r="J28179" s="29"/>
      <c r="K28179" s="45"/>
      <c r="L28179" s="45"/>
      <c r="M28179" s="45"/>
    </row>
    <row r="28180" spans="8:13" s="28" customFormat="1" x14ac:dyDescent="0.2">
      <c r="H28180" s="12"/>
      <c r="J28180" s="29"/>
      <c r="K28180" s="45"/>
      <c r="L28180" s="45"/>
      <c r="M28180" s="45"/>
    </row>
    <row r="28181" spans="8:13" s="28" customFormat="1" x14ac:dyDescent="0.2">
      <c r="H28181" s="12"/>
      <c r="J28181" s="29"/>
      <c r="K28181" s="45"/>
      <c r="L28181" s="45"/>
      <c r="M28181" s="45"/>
    </row>
    <row r="28182" spans="8:13" s="28" customFormat="1" x14ac:dyDescent="0.2">
      <c r="H28182" s="12"/>
      <c r="J28182" s="29"/>
      <c r="K28182" s="45"/>
      <c r="L28182" s="45"/>
      <c r="M28182" s="45"/>
    </row>
    <row r="28183" spans="8:13" s="28" customFormat="1" x14ac:dyDescent="0.2">
      <c r="H28183" s="12"/>
      <c r="J28183" s="29"/>
      <c r="K28183" s="45"/>
      <c r="L28183" s="45"/>
      <c r="M28183" s="45"/>
    </row>
    <row r="28184" spans="8:13" s="28" customFormat="1" x14ac:dyDescent="0.2">
      <c r="H28184" s="12"/>
      <c r="J28184" s="29"/>
      <c r="K28184" s="45"/>
      <c r="L28184" s="45"/>
      <c r="M28184" s="45"/>
    </row>
    <row r="28185" spans="8:13" s="28" customFormat="1" x14ac:dyDescent="0.2">
      <c r="H28185" s="12"/>
      <c r="J28185" s="29"/>
      <c r="K28185" s="45"/>
      <c r="L28185" s="45"/>
      <c r="M28185" s="45"/>
    </row>
    <row r="28186" spans="8:13" s="28" customFormat="1" x14ac:dyDescent="0.2">
      <c r="H28186" s="12"/>
      <c r="J28186" s="29"/>
      <c r="K28186" s="45"/>
      <c r="L28186" s="45"/>
      <c r="M28186" s="45"/>
    </row>
    <row r="28187" spans="8:13" s="28" customFormat="1" x14ac:dyDescent="0.2">
      <c r="H28187" s="12"/>
      <c r="J28187" s="29"/>
      <c r="K28187" s="45"/>
      <c r="L28187" s="45"/>
      <c r="M28187" s="45"/>
    </row>
    <row r="28188" spans="8:13" s="28" customFormat="1" x14ac:dyDescent="0.2">
      <c r="H28188" s="12"/>
      <c r="J28188" s="29"/>
      <c r="K28188" s="45"/>
      <c r="L28188" s="45"/>
      <c r="M28188" s="45"/>
    </row>
    <row r="28189" spans="8:13" s="28" customFormat="1" x14ac:dyDescent="0.2">
      <c r="H28189" s="12"/>
      <c r="J28189" s="29"/>
      <c r="K28189" s="45"/>
      <c r="L28189" s="45"/>
      <c r="M28189" s="45"/>
    </row>
    <row r="28190" spans="8:13" s="28" customFormat="1" x14ac:dyDescent="0.2">
      <c r="H28190" s="12"/>
      <c r="J28190" s="29"/>
      <c r="K28190" s="45"/>
      <c r="L28190" s="45"/>
      <c r="M28190" s="45"/>
    </row>
    <row r="28191" spans="8:13" s="28" customFormat="1" x14ac:dyDescent="0.2">
      <c r="H28191" s="12"/>
      <c r="J28191" s="29"/>
      <c r="K28191" s="45"/>
      <c r="L28191" s="45"/>
      <c r="M28191" s="45"/>
    </row>
    <row r="28192" spans="8:13" s="28" customFormat="1" x14ac:dyDescent="0.2">
      <c r="H28192" s="12"/>
      <c r="J28192" s="29"/>
      <c r="K28192" s="45"/>
      <c r="L28192" s="45"/>
      <c r="M28192" s="45"/>
    </row>
    <row r="28193" spans="8:13" s="28" customFormat="1" x14ac:dyDescent="0.2">
      <c r="H28193" s="12"/>
      <c r="J28193" s="29"/>
      <c r="K28193" s="45"/>
      <c r="L28193" s="45"/>
      <c r="M28193" s="45"/>
    </row>
    <row r="28194" spans="8:13" s="28" customFormat="1" x14ac:dyDescent="0.2">
      <c r="H28194" s="12"/>
      <c r="J28194" s="29"/>
      <c r="K28194" s="45"/>
      <c r="L28194" s="45"/>
      <c r="M28194" s="45"/>
    </row>
    <row r="28195" spans="8:13" s="28" customFormat="1" x14ac:dyDescent="0.2">
      <c r="H28195" s="12"/>
      <c r="J28195" s="29"/>
      <c r="K28195" s="45"/>
      <c r="L28195" s="45"/>
      <c r="M28195" s="45"/>
    </row>
    <row r="28196" spans="8:13" s="28" customFormat="1" x14ac:dyDescent="0.2">
      <c r="H28196" s="12"/>
      <c r="J28196" s="29"/>
      <c r="K28196" s="45"/>
      <c r="L28196" s="45"/>
      <c r="M28196" s="45"/>
    </row>
    <row r="28197" spans="8:13" s="28" customFormat="1" x14ac:dyDescent="0.2">
      <c r="H28197" s="12"/>
      <c r="J28197" s="29"/>
      <c r="K28197" s="45"/>
      <c r="L28197" s="45"/>
      <c r="M28197" s="45"/>
    </row>
    <row r="28198" spans="8:13" s="28" customFormat="1" x14ac:dyDescent="0.2">
      <c r="H28198" s="12"/>
      <c r="J28198" s="29"/>
      <c r="K28198" s="45"/>
      <c r="L28198" s="45"/>
      <c r="M28198" s="45"/>
    </row>
    <row r="28199" spans="8:13" s="28" customFormat="1" x14ac:dyDescent="0.2">
      <c r="H28199" s="12"/>
      <c r="J28199" s="29"/>
      <c r="K28199" s="45"/>
      <c r="L28199" s="45"/>
      <c r="M28199" s="45"/>
    </row>
    <row r="28200" spans="8:13" s="28" customFormat="1" x14ac:dyDescent="0.2">
      <c r="H28200" s="12"/>
      <c r="J28200" s="29"/>
      <c r="K28200" s="45"/>
      <c r="L28200" s="45"/>
      <c r="M28200" s="45"/>
    </row>
    <row r="28201" spans="8:13" s="28" customFormat="1" x14ac:dyDescent="0.2">
      <c r="H28201" s="12"/>
      <c r="J28201" s="29"/>
      <c r="K28201" s="45"/>
      <c r="L28201" s="45"/>
      <c r="M28201" s="45"/>
    </row>
    <row r="28202" spans="8:13" s="28" customFormat="1" x14ac:dyDescent="0.2">
      <c r="H28202" s="12"/>
      <c r="J28202" s="29"/>
      <c r="K28202" s="45"/>
      <c r="L28202" s="45"/>
      <c r="M28202" s="45"/>
    </row>
    <row r="28203" spans="8:13" s="28" customFormat="1" x14ac:dyDescent="0.2">
      <c r="H28203" s="12"/>
      <c r="J28203" s="29"/>
      <c r="K28203" s="45"/>
      <c r="L28203" s="45"/>
      <c r="M28203" s="45"/>
    </row>
    <row r="28204" spans="8:13" s="28" customFormat="1" x14ac:dyDescent="0.2">
      <c r="H28204" s="12"/>
      <c r="J28204" s="29"/>
      <c r="K28204" s="45"/>
      <c r="L28204" s="45"/>
      <c r="M28204" s="45"/>
    </row>
    <row r="28205" spans="8:13" s="28" customFormat="1" x14ac:dyDescent="0.2">
      <c r="H28205" s="12"/>
      <c r="J28205" s="29"/>
      <c r="K28205" s="45"/>
      <c r="L28205" s="45"/>
      <c r="M28205" s="45"/>
    </row>
    <row r="28206" spans="8:13" s="28" customFormat="1" x14ac:dyDescent="0.2">
      <c r="H28206" s="12"/>
      <c r="J28206" s="29"/>
      <c r="K28206" s="45"/>
      <c r="L28206" s="45"/>
      <c r="M28206" s="45"/>
    </row>
    <row r="28207" spans="8:13" s="28" customFormat="1" x14ac:dyDescent="0.2">
      <c r="H28207" s="12"/>
      <c r="J28207" s="29"/>
      <c r="K28207" s="45"/>
      <c r="L28207" s="45"/>
      <c r="M28207" s="45"/>
    </row>
    <row r="28208" spans="8:13" s="28" customFormat="1" x14ac:dyDescent="0.2">
      <c r="H28208" s="12"/>
      <c r="J28208" s="29"/>
      <c r="K28208" s="45"/>
      <c r="L28208" s="45"/>
      <c r="M28208" s="45"/>
    </row>
    <row r="28209" spans="8:13" s="28" customFormat="1" x14ac:dyDescent="0.2">
      <c r="H28209" s="12"/>
      <c r="J28209" s="29"/>
      <c r="K28209" s="45"/>
      <c r="L28209" s="45"/>
      <c r="M28209" s="45"/>
    </row>
    <row r="28210" spans="8:13" s="28" customFormat="1" x14ac:dyDescent="0.2">
      <c r="H28210" s="12"/>
      <c r="J28210" s="29"/>
      <c r="K28210" s="45"/>
      <c r="L28210" s="45"/>
      <c r="M28210" s="45"/>
    </row>
    <row r="28211" spans="8:13" s="28" customFormat="1" x14ac:dyDescent="0.2">
      <c r="H28211" s="12"/>
      <c r="J28211" s="29"/>
      <c r="K28211" s="45"/>
      <c r="L28211" s="45"/>
      <c r="M28211" s="45"/>
    </row>
    <row r="28212" spans="8:13" s="28" customFormat="1" x14ac:dyDescent="0.2">
      <c r="H28212" s="12"/>
      <c r="J28212" s="29"/>
      <c r="K28212" s="45"/>
      <c r="L28212" s="45"/>
      <c r="M28212" s="45"/>
    </row>
    <row r="28213" spans="8:13" s="28" customFormat="1" x14ac:dyDescent="0.2">
      <c r="H28213" s="12"/>
      <c r="J28213" s="29"/>
      <c r="K28213" s="45"/>
      <c r="L28213" s="45"/>
      <c r="M28213" s="45"/>
    </row>
    <row r="28214" spans="8:13" s="28" customFormat="1" x14ac:dyDescent="0.2">
      <c r="H28214" s="12"/>
      <c r="J28214" s="29"/>
      <c r="K28214" s="45"/>
      <c r="L28214" s="45"/>
      <c r="M28214" s="45"/>
    </row>
    <row r="28215" spans="8:13" s="28" customFormat="1" x14ac:dyDescent="0.2">
      <c r="H28215" s="12"/>
      <c r="J28215" s="29"/>
      <c r="K28215" s="45"/>
      <c r="L28215" s="45"/>
      <c r="M28215" s="45"/>
    </row>
    <row r="28216" spans="8:13" s="28" customFormat="1" x14ac:dyDescent="0.2">
      <c r="H28216" s="12"/>
      <c r="J28216" s="29"/>
      <c r="K28216" s="45"/>
      <c r="L28216" s="45"/>
      <c r="M28216" s="45"/>
    </row>
    <row r="28217" spans="8:13" s="28" customFormat="1" x14ac:dyDescent="0.2">
      <c r="H28217" s="12"/>
      <c r="J28217" s="29"/>
      <c r="K28217" s="45"/>
      <c r="L28217" s="45"/>
      <c r="M28217" s="45"/>
    </row>
    <row r="28218" spans="8:13" s="28" customFormat="1" x14ac:dyDescent="0.2">
      <c r="H28218" s="12"/>
      <c r="J28218" s="29"/>
      <c r="K28218" s="45"/>
      <c r="L28218" s="45"/>
      <c r="M28218" s="45"/>
    </row>
    <row r="28219" spans="8:13" s="28" customFormat="1" x14ac:dyDescent="0.2">
      <c r="H28219" s="12"/>
      <c r="J28219" s="29"/>
      <c r="K28219" s="45"/>
      <c r="L28219" s="45"/>
      <c r="M28219" s="45"/>
    </row>
    <row r="28220" spans="8:13" s="28" customFormat="1" x14ac:dyDescent="0.2">
      <c r="H28220" s="12"/>
      <c r="J28220" s="29"/>
      <c r="K28220" s="45"/>
      <c r="L28220" s="45"/>
      <c r="M28220" s="45"/>
    </row>
    <row r="28221" spans="8:13" s="28" customFormat="1" x14ac:dyDescent="0.2">
      <c r="H28221" s="12"/>
      <c r="J28221" s="29"/>
      <c r="K28221" s="45"/>
      <c r="L28221" s="45"/>
      <c r="M28221" s="45"/>
    </row>
    <row r="28222" spans="8:13" s="28" customFormat="1" x14ac:dyDescent="0.2">
      <c r="H28222" s="12"/>
      <c r="J28222" s="29"/>
      <c r="K28222" s="45"/>
      <c r="L28222" s="45"/>
      <c r="M28222" s="45"/>
    </row>
    <row r="28223" spans="8:13" s="28" customFormat="1" x14ac:dyDescent="0.2">
      <c r="H28223" s="12"/>
      <c r="J28223" s="29"/>
      <c r="K28223" s="45"/>
      <c r="L28223" s="45"/>
      <c r="M28223" s="45"/>
    </row>
    <row r="28224" spans="8:13" s="28" customFormat="1" x14ac:dyDescent="0.2">
      <c r="H28224" s="12"/>
      <c r="J28224" s="29"/>
      <c r="K28224" s="45"/>
      <c r="L28224" s="45"/>
      <c r="M28224" s="45"/>
    </row>
    <row r="28225" spans="8:13" s="28" customFormat="1" x14ac:dyDescent="0.2">
      <c r="H28225" s="12"/>
      <c r="J28225" s="29"/>
      <c r="K28225" s="45"/>
      <c r="L28225" s="45"/>
      <c r="M28225" s="45"/>
    </row>
    <row r="28226" spans="8:13" s="28" customFormat="1" x14ac:dyDescent="0.2">
      <c r="H28226" s="12"/>
      <c r="J28226" s="29"/>
      <c r="K28226" s="45"/>
      <c r="L28226" s="45"/>
      <c r="M28226" s="45"/>
    </row>
    <row r="28227" spans="8:13" s="28" customFormat="1" x14ac:dyDescent="0.2">
      <c r="H28227" s="12"/>
      <c r="J28227" s="29"/>
      <c r="K28227" s="45"/>
      <c r="L28227" s="45"/>
      <c r="M28227" s="45"/>
    </row>
    <row r="28228" spans="8:13" s="28" customFormat="1" x14ac:dyDescent="0.2">
      <c r="H28228" s="12"/>
      <c r="J28228" s="29"/>
      <c r="K28228" s="45"/>
      <c r="L28228" s="45"/>
      <c r="M28228" s="45"/>
    </row>
    <row r="28229" spans="8:13" s="28" customFormat="1" x14ac:dyDescent="0.2">
      <c r="H28229" s="12"/>
      <c r="J28229" s="29"/>
      <c r="K28229" s="45"/>
      <c r="L28229" s="45"/>
      <c r="M28229" s="45"/>
    </row>
    <row r="28230" spans="8:13" s="28" customFormat="1" x14ac:dyDescent="0.2">
      <c r="H28230" s="12"/>
      <c r="J28230" s="29"/>
      <c r="K28230" s="45"/>
      <c r="L28230" s="45"/>
      <c r="M28230" s="45"/>
    </row>
    <row r="28231" spans="8:13" s="28" customFormat="1" x14ac:dyDescent="0.2">
      <c r="H28231" s="12"/>
      <c r="J28231" s="29"/>
      <c r="K28231" s="45"/>
      <c r="L28231" s="45"/>
      <c r="M28231" s="45"/>
    </row>
    <row r="28232" spans="8:13" s="28" customFormat="1" x14ac:dyDescent="0.2">
      <c r="H28232" s="12"/>
      <c r="J28232" s="29"/>
      <c r="K28232" s="45"/>
      <c r="L28232" s="45"/>
      <c r="M28232" s="45"/>
    </row>
    <row r="28233" spans="8:13" s="28" customFormat="1" x14ac:dyDescent="0.2">
      <c r="H28233" s="12"/>
      <c r="J28233" s="29"/>
      <c r="K28233" s="45"/>
      <c r="L28233" s="45"/>
      <c r="M28233" s="45"/>
    </row>
    <row r="28234" spans="8:13" s="28" customFormat="1" x14ac:dyDescent="0.2">
      <c r="H28234" s="12"/>
      <c r="J28234" s="29"/>
      <c r="K28234" s="45"/>
      <c r="L28234" s="45"/>
      <c r="M28234" s="45"/>
    </row>
    <row r="28235" spans="8:13" s="28" customFormat="1" x14ac:dyDescent="0.2">
      <c r="H28235" s="12"/>
      <c r="J28235" s="29"/>
      <c r="K28235" s="45"/>
      <c r="L28235" s="45"/>
      <c r="M28235" s="45"/>
    </row>
    <row r="28236" spans="8:13" s="28" customFormat="1" x14ac:dyDescent="0.2">
      <c r="H28236" s="12"/>
      <c r="J28236" s="29"/>
      <c r="K28236" s="45"/>
      <c r="L28236" s="45"/>
      <c r="M28236" s="45"/>
    </row>
    <row r="28237" spans="8:13" s="28" customFormat="1" x14ac:dyDescent="0.2">
      <c r="H28237" s="12"/>
      <c r="J28237" s="29"/>
      <c r="K28237" s="45"/>
      <c r="L28237" s="45"/>
      <c r="M28237" s="45"/>
    </row>
    <row r="28238" spans="8:13" s="28" customFormat="1" x14ac:dyDescent="0.2">
      <c r="H28238" s="12"/>
      <c r="J28238" s="29"/>
      <c r="K28238" s="45"/>
      <c r="L28238" s="45"/>
      <c r="M28238" s="45"/>
    </row>
    <row r="28239" spans="8:13" s="28" customFormat="1" x14ac:dyDescent="0.2">
      <c r="H28239" s="12"/>
      <c r="J28239" s="29"/>
      <c r="K28239" s="45"/>
      <c r="L28239" s="45"/>
      <c r="M28239" s="45"/>
    </row>
    <row r="28240" spans="8:13" s="28" customFormat="1" x14ac:dyDescent="0.2">
      <c r="H28240" s="12"/>
      <c r="J28240" s="29"/>
      <c r="K28240" s="45"/>
      <c r="L28240" s="45"/>
      <c r="M28240" s="45"/>
    </row>
    <row r="28241" spans="8:13" s="28" customFormat="1" x14ac:dyDescent="0.2">
      <c r="H28241" s="12"/>
      <c r="J28241" s="29"/>
      <c r="K28241" s="45"/>
      <c r="L28241" s="45"/>
      <c r="M28241" s="45"/>
    </row>
    <row r="28242" spans="8:13" s="28" customFormat="1" x14ac:dyDescent="0.2">
      <c r="H28242" s="12"/>
      <c r="J28242" s="29"/>
      <c r="K28242" s="45"/>
      <c r="L28242" s="45"/>
      <c r="M28242" s="45"/>
    </row>
    <row r="28243" spans="8:13" s="28" customFormat="1" x14ac:dyDescent="0.2">
      <c r="H28243" s="12"/>
      <c r="J28243" s="29"/>
      <c r="K28243" s="45"/>
      <c r="L28243" s="45"/>
      <c r="M28243" s="45"/>
    </row>
    <row r="28244" spans="8:13" s="28" customFormat="1" x14ac:dyDescent="0.2">
      <c r="H28244" s="12"/>
      <c r="J28244" s="29"/>
      <c r="K28244" s="45"/>
      <c r="L28244" s="45"/>
      <c r="M28244" s="45"/>
    </row>
    <row r="28245" spans="8:13" s="28" customFormat="1" x14ac:dyDescent="0.2">
      <c r="H28245" s="12"/>
      <c r="J28245" s="29"/>
      <c r="K28245" s="45"/>
      <c r="L28245" s="45"/>
      <c r="M28245" s="45"/>
    </row>
    <row r="28246" spans="8:13" s="28" customFormat="1" x14ac:dyDescent="0.2">
      <c r="H28246" s="12"/>
      <c r="J28246" s="29"/>
      <c r="K28246" s="45"/>
      <c r="L28246" s="45"/>
      <c r="M28246" s="45"/>
    </row>
    <row r="28247" spans="8:13" s="28" customFormat="1" x14ac:dyDescent="0.2">
      <c r="H28247" s="12"/>
      <c r="J28247" s="29"/>
      <c r="K28247" s="45"/>
      <c r="L28247" s="45"/>
      <c r="M28247" s="45"/>
    </row>
    <row r="28248" spans="8:13" s="28" customFormat="1" x14ac:dyDescent="0.2">
      <c r="H28248" s="12"/>
      <c r="J28248" s="29"/>
      <c r="K28248" s="45"/>
      <c r="L28248" s="45"/>
      <c r="M28248" s="45"/>
    </row>
    <row r="28249" spans="8:13" s="28" customFormat="1" x14ac:dyDescent="0.2">
      <c r="H28249" s="12"/>
      <c r="J28249" s="29"/>
      <c r="K28249" s="45"/>
      <c r="L28249" s="45"/>
      <c r="M28249" s="45"/>
    </row>
    <row r="28250" spans="8:13" s="28" customFormat="1" x14ac:dyDescent="0.2">
      <c r="H28250" s="12"/>
      <c r="J28250" s="29"/>
      <c r="K28250" s="45"/>
      <c r="L28250" s="45"/>
      <c r="M28250" s="45"/>
    </row>
    <row r="28251" spans="8:13" s="28" customFormat="1" x14ac:dyDescent="0.2">
      <c r="H28251" s="12"/>
      <c r="J28251" s="29"/>
      <c r="K28251" s="45"/>
      <c r="L28251" s="45"/>
      <c r="M28251" s="45"/>
    </row>
    <row r="28252" spans="8:13" s="28" customFormat="1" x14ac:dyDescent="0.2">
      <c r="H28252" s="12"/>
      <c r="J28252" s="29"/>
      <c r="K28252" s="45"/>
      <c r="L28252" s="45"/>
      <c r="M28252" s="45"/>
    </row>
    <row r="28253" spans="8:13" s="28" customFormat="1" x14ac:dyDescent="0.2">
      <c r="H28253" s="12"/>
      <c r="J28253" s="29"/>
      <c r="K28253" s="45"/>
      <c r="L28253" s="45"/>
      <c r="M28253" s="45"/>
    </row>
    <row r="28254" spans="8:13" s="28" customFormat="1" x14ac:dyDescent="0.2">
      <c r="H28254" s="12"/>
      <c r="J28254" s="29"/>
      <c r="K28254" s="45"/>
      <c r="L28254" s="45"/>
      <c r="M28254" s="45"/>
    </row>
    <row r="28255" spans="8:13" s="28" customFormat="1" x14ac:dyDescent="0.2">
      <c r="H28255" s="12"/>
      <c r="J28255" s="29"/>
      <c r="K28255" s="45"/>
      <c r="L28255" s="45"/>
      <c r="M28255" s="45"/>
    </row>
    <row r="28256" spans="8:13" s="28" customFormat="1" x14ac:dyDescent="0.2">
      <c r="H28256" s="12"/>
      <c r="J28256" s="29"/>
      <c r="K28256" s="45"/>
      <c r="L28256" s="45"/>
      <c r="M28256" s="45"/>
    </row>
    <row r="28257" spans="8:13" s="28" customFormat="1" x14ac:dyDescent="0.2">
      <c r="H28257" s="12"/>
      <c r="J28257" s="29"/>
      <c r="K28257" s="45"/>
      <c r="L28257" s="45"/>
      <c r="M28257" s="45"/>
    </row>
    <row r="28258" spans="8:13" s="28" customFormat="1" x14ac:dyDescent="0.2">
      <c r="H28258" s="12"/>
      <c r="J28258" s="29"/>
      <c r="K28258" s="45"/>
      <c r="L28258" s="45"/>
      <c r="M28258" s="45"/>
    </row>
    <row r="28259" spans="8:13" s="28" customFormat="1" x14ac:dyDescent="0.2">
      <c r="H28259" s="12"/>
      <c r="J28259" s="29"/>
      <c r="K28259" s="45"/>
      <c r="L28259" s="45"/>
      <c r="M28259" s="45"/>
    </row>
    <row r="28260" spans="8:13" s="28" customFormat="1" x14ac:dyDescent="0.2">
      <c r="H28260" s="12"/>
      <c r="J28260" s="29"/>
      <c r="K28260" s="45"/>
      <c r="L28260" s="45"/>
      <c r="M28260" s="45"/>
    </row>
    <row r="28261" spans="8:13" s="28" customFormat="1" x14ac:dyDescent="0.2">
      <c r="H28261" s="12"/>
      <c r="J28261" s="29"/>
      <c r="K28261" s="45"/>
      <c r="L28261" s="45"/>
      <c r="M28261" s="45"/>
    </row>
    <row r="28262" spans="8:13" s="28" customFormat="1" x14ac:dyDescent="0.2">
      <c r="H28262" s="12"/>
      <c r="J28262" s="29"/>
      <c r="K28262" s="45"/>
      <c r="L28262" s="45"/>
      <c r="M28262" s="45"/>
    </row>
    <row r="28263" spans="8:13" s="28" customFormat="1" x14ac:dyDescent="0.2">
      <c r="H28263" s="12"/>
      <c r="J28263" s="29"/>
      <c r="K28263" s="45"/>
      <c r="L28263" s="45"/>
      <c r="M28263" s="45"/>
    </row>
    <row r="28264" spans="8:13" s="28" customFormat="1" x14ac:dyDescent="0.2">
      <c r="H28264" s="12"/>
      <c r="J28264" s="29"/>
      <c r="K28264" s="45"/>
      <c r="L28264" s="45"/>
      <c r="M28264" s="45"/>
    </row>
    <row r="28265" spans="8:13" s="28" customFormat="1" x14ac:dyDescent="0.2">
      <c r="H28265" s="12"/>
      <c r="J28265" s="29"/>
      <c r="K28265" s="45"/>
      <c r="L28265" s="45"/>
      <c r="M28265" s="45"/>
    </row>
    <row r="28266" spans="8:13" s="28" customFormat="1" x14ac:dyDescent="0.2">
      <c r="H28266" s="12"/>
      <c r="J28266" s="29"/>
      <c r="K28266" s="45"/>
      <c r="L28266" s="45"/>
      <c r="M28266" s="45"/>
    </row>
    <row r="28267" spans="8:13" s="28" customFormat="1" x14ac:dyDescent="0.2">
      <c r="H28267" s="12"/>
      <c r="J28267" s="29"/>
      <c r="K28267" s="45"/>
      <c r="L28267" s="45"/>
      <c r="M28267" s="45"/>
    </row>
    <row r="28268" spans="8:13" s="28" customFormat="1" x14ac:dyDescent="0.2">
      <c r="H28268" s="12"/>
      <c r="J28268" s="29"/>
      <c r="K28268" s="45"/>
      <c r="L28268" s="45"/>
      <c r="M28268" s="45"/>
    </row>
    <row r="28269" spans="8:13" s="28" customFormat="1" x14ac:dyDescent="0.2">
      <c r="H28269" s="12"/>
      <c r="J28269" s="29"/>
      <c r="K28269" s="45"/>
      <c r="L28269" s="45"/>
      <c r="M28269" s="45"/>
    </row>
    <row r="28270" spans="8:13" s="28" customFormat="1" x14ac:dyDescent="0.2">
      <c r="H28270" s="12"/>
      <c r="J28270" s="29"/>
      <c r="K28270" s="45"/>
      <c r="L28270" s="45"/>
      <c r="M28270" s="45"/>
    </row>
    <row r="28271" spans="8:13" s="28" customFormat="1" x14ac:dyDescent="0.2">
      <c r="H28271" s="12"/>
      <c r="J28271" s="29"/>
      <c r="K28271" s="45"/>
      <c r="L28271" s="45"/>
      <c r="M28271" s="45"/>
    </row>
    <row r="28272" spans="8:13" s="28" customFormat="1" x14ac:dyDescent="0.2">
      <c r="H28272" s="12"/>
      <c r="J28272" s="29"/>
      <c r="K28272" s="45"/>
      <c r="L28272" s="45"/>
      <c r="M28272" s="45"/>
    </row>
    <row r="28273" spans="8:13" s="28" customFormat="1" x14ac:dyDescent="0.2">
      <c r="H28273" s="12"/>
      <c r="J28273" s="29"/>
      <c r="K28273" s="45"/>
      <c r="L28273" s="45"/>
      <c r="M28273" s="45"/>
    </row>
    <row r="28274" spans="8:13" s="28" customFormat="1" x14ac:dyDescent="0.2">
      <c r="H28274" s="12"/>
      <c r="J28274" s="29"/>
      <c r="K28274" s="45"/>
      <c r="L28274" s="45"/>
      <c r="M28274" s="45"/>
    </row>
    <row r="28275" spans="8:13" s="28" customFormat="1" x14ac:dyDescent="0.2">
      <c r="H28275" s="12"/>
      <c r="J28275" s="29"/>
      <c r="K28275" s="45"/>
      <c r="L28275" s="45"/>
      <c r="M28275" s="45"/>
    </row>
    <row r="28276" spans="8:13" s="28" customFormat="1" x14ac:dyDescent="0.2">
      <c r="H28276" s="12"/>
      <c r="J28276" s="29"/>
      <c r="K28276" s="45"/>
      <c r="L28276" s="45"/>
      <c r="M28276" s="45"/>
    </row>
    <row r="28277" spans="8:13" s="28" customFormat="1" x14ac:dyDescent="0.2">
      <c r="H28277" s="12"/>
      <c r="J28277" s="29"/>
      <c r="K28277" s="45"/>
      <c r="L28277" s="45"/>
      <c r="M28277" s="45"/>
    </row>
    <row r="28278" spans="8:13" s="28" customFormat="1" x14ac:dyDescent="0.2">
      <c r="H28278" s="12"/>
      <c r="J28278" s="29"/>
      <c r="K28278" s="45"/>
      <c r="L28278" s="45"/>
      <c r="M28278" s="45"/>
    </row>
    <row r="28279" spans="8:13" s="28" customFormat="1" x14ac:dyDescent="0.2">
      <c r="H28279" s="12"/>
      <c r="J28279" s="29"/>
      <c r="K28279" s="45"/>
      <c r="L28279" s="45"/>
      <c r="M28279" s="45"/>
    </row>
    <row r="28280" spans="8:13" s="28" customFormat="1" x14ac:dyDescent="0.2">
      <c r="H28280" s="12"/>
      <c r="J28280" s="29"/>
      <c r="K28280" s="45"/>
      <c r="L28280" s="45"/>
      <c r="M28280" s="45"/>
    </row>
    <row r="28281" spans="8:13" s="28" customFormat="1" x14ac:dyDescent="0.2">
      <c r="H28281" s="12"/>
      <c r="J28281" s="29"/>
      <c r="K28281" s="45"/>
      <c r="L28281" s="45"/>
      <c r="M28281" s="45"/>
    </row>
    <row r="28282" spans="8:13" s="28" customFormat="1" x14ac:dyDescent="0.2">
      <c r="H28282" s="12"/>
      <c r="J28282" s="29"/>
      <c r="K28282" s="45"/>
      <c r="L28282" s="45"/>
      <c r="M28282" s="45"/>
    </row>
    <row r="28283" spans="8:13" s="28" customFormat="1" x14ac:dyDescent="0.2">
      <c r="H28283" s="12"/>
      <c r="J28283" s="29"/>
      <c r="K28283" s="45"/>
      <c r="L28283" s="45"/>
      <c r="M28283" s="45"/>
    </row>
    <row r="28284" spans="8:13" s="28" customFormat="1" x14ac:dyDescent="0.2">
      <c r="H28284" s="12"/>
      <c r="J28284" s="29"/>
      <c r="K28284" s="45"/>
      <c r="L28284" s="45"/>
      <c r="M28284" s="45"/>
    </row>
    <row r="28285" spans="8:13" s="28" customFormat="1" x14ac:dyDescent="0.2">
      <c r="H28285" s="12"/>
      <c r="J28285" s="29"/>
      <c r="K28285" s="45"/>
      <c r="L28285" s="45"/>
      <c r="M28285" s="45"/>
    </row>
    <row r="28286" spans="8:13" s="28" customFormat="1" x14ac:dyDescent="0.2">
      <c r="H28286" s="12"/>
      <c r="J28286" s="29"/>
      <c r="K28286" s="45"/>
      <c r="L28286" s="45"/>
      <c r="M28286" s="45"/>
    </row>
    <row r="28287" spans="8:13" s="28" customFormat="1" x14ac:dyDescent="0.2">
      <c r="H28287" s="12"/>
      <c r="J28287" s="29"/>
      <c r="K28287" s="45"/>
      <c r="L28287" s="45"/>
      <c r="M28287" s="45"/>
    </row>
    <row r="28288" spans="8:13" s="28" customFormat="1" x14ac:dyDescent="0.2">
      <c r="H28288" s="12"/>
      <c r="J28288" s="29"/>
      <c r="K28288" s="45"/>
      <c r="L28288" s="45"/>
      <c r="M28288" s="45"/>
    </row>
    <row r="28289" spans="8:13" s="28" customFormat="1" x14ac:dyDescent="0.2">
      <c r="H28289" s="12"/>
      <c r="J28289" s="29"/>
      <c r="K28289" s="45"/>
      <c r="L28289" s="45"/>
      <c r="M28289" s="45"/>
    </row>
    <row r="28290" spans="8:13" s="28" customFormat="1" x14ac:dyDescent="0.2">
      <c r="H28290" s="12"/>
      <c r="J28290" s="29"/>
      <c r="K28290" s="45"/>
      <c r="L28290" s="45"/>
      <c r="M28290" s="45"/>
    </row>
    <row r="28291" spans="8:13" s="28" customFormat="1" x14ac:dyDescent="0.2">
      <c r="H28291" s="12"/>
      <c r="J28291" s="29"/>
      <c r="K28291" s="45"/>
      <c r="L28291" s="45"/>
      <c r="M28291" s="45"/>
    </row>
    <row r="28292" spans="8:13" s="28" customFormat="1" x14ac:dyDescent="0.2">
      <c r="H28292" s="12"/>
      <c r="J28292" s="29"/>
      <c r="K28292" s="45"/>
      <c r="L28292" s="45"/>
      <c r="M28292" s="45"/>
    </row>
    <row r="28293" spans="8:13" s="28" customFormat="1" x14ac:dyDescent="0.2">
      <c r="H28293" s="12"/>
      <c r="J28293" s="29"/>
      <c r="K28293" s="45"/>
      <c r="L28293" s="45"/>
      <c r="M28293" s="45"/>
    </row>
    <row r="28294" spans="8:13" s="28" customFormat="1" x14ac:dyDescent="0.2">
      <c r="H28294" s="12"/>
      <c r="J28294" s="29"/>
      <c r="K28294" s="45"/>
      <c r="L28294" s="45"/>
      <c r="M28294" s="45"/>
    </row>
    <row r="28295" spans="8:13" s="28" customFormat="1" x14ac:dyDescent="0.2">
      <c r="H28295" s="12"/>
      <c r="J28295" s="29"/>
      <c r="K28295" s="45"/>
      <c r="L28295" s="45"/>
      <c r="M28295" s="45"/>
    </row>
    <row r="28296" spans="8:13" s="28" customFormat="1" x14ac:dyDescent="0.2">
      <c r="H28296" s="12"/>
      <c r="J28296" s="29"/>
      <c r="K28296" s="45"/>
      <c r="L28296" s="45"/>
      <c r="M28296" s="45"/>
    </row>
    <row r="28297" spans="8:13" s="28" customFormat="1" x14ac:dyDescent="0.2">
      <c r="H28297" s="12"/>
      <c r="J28297" s="29"/>
      <c r="K28297" s="45"/>
      <c r="L28297" s="45"/>
      <c r="M28297" s="45"/>
    </row>
    <row r="28298" spans="8:13" s="28" customFormat="1" x14ac:dyDescent="0.2">
      <c r="H28298" s="12"/>
      <c r="J28298" s="29"/>
      <c r="K28298" s="45"/>
      <c r="L28298" s="45"/>
      <c r="M28298" s="45"/>
    </row>
    <row r="28299" spans="8:13" s="28" customFormat="1" x14ac:dyDescent="0.2">
      <c r="H28299" s="12"/>
      <c r="J28299" s="29"/>
      <c r="K28299" s="45"/>
      <c r="L28299" s="45"/>
      <c r="M28299" s="45"/>
    </row>
    <row r="28300" spans="8:13" s="28" customFormat="1" x14ac:dyDescent="0.2">
      <c r="H28300" s="12"/>
      <c r="J28300" s="29"/>
      <c r="K28300" s="45"/>
      <c r="L28300" s="45"/>
      <c r="M28300" s="45"/>
    </row>
    <row r="28301" spans="8:13" s="28" customFormat="1" x14ac:dyDescent="0.2">
      <c r="H28301" s="12"/>
      <c r="J28301" s="29"/>
      <c r="K28301" s="45"/>
      <c r="L28301" s="45"/>
      <c r="M28301" s="45"/>
    </row>
    <row r="28302" spans="8:13" s="28" customFormat="1" x14ac:dyDescent="0.2">
      <c r="H28302" s="12"/>
      <c r="J28302" s="29"/>
      <c r="K28302" s="45"/>
      <c r="L28302" s="45"/>
      <c r="M28302" s="45"/>
    </row>
    <row r="28303" spans="8:13" s="28" customFormat="1" x14ac:dyDescent="0.2">
      <c r="H28303" s="12"/>
      <c r="J28303" s="29"/>
      <c r="K28303" s="45"/>
      <c r="L28303" s="45"/>
      <c r="M28303" s="45"/>
    </row>
    <row r="28304" spans="8:13" s="28" customFormat="1" x14ac:dyDescent="0.2">
      <c r="H28304" s="12"/>
      <c r="J28304" s="29"/>
      <c r="K28304" s="45"/>
      <c r="L28304" s="45"/>
      <c r="M28304" s="45"/>
    </row>
    <row r="28305" spans="8:13" s="28" customFormat="1" x14ac:dyDescent="0.2">
      <c r="H28305" s="12"/>
      <c r="J28305" s="29"/>
      <c r="K28305" s="45"/>
      <c r="L28305" s="45"/>
      <c r="M28305" s="45"/>
    </row>
    <row r="28306" spans="8:13" s="28" customFormat="1" x14ac:dyDescent="0.2">
      <c r="H28306" s="12"/>
      <c r="J28306" s="29"/>
      <c r="K28306" s="45"/>
      <c r="L28306" s="45"/>
      <c r="M28306" s="45"/>
    </row>
    <row r="28307" spans="8:13" s="28" customFormat="1" x14ac:dyDescent="0.2">
      <c r="H28307" s="12"/>
      <c r="J28307" s="29"/>
      <c r="K28307" s="45"/>
      <c r="L28307" s="45"/>
      <c r="M28307" s="45"/>
    </row>
    <row r="28308" spans="8:13" s="28" customFormat="1" x14ac:dyDescent="0.2">
      <c r="H28308" s="12"/>
      <c r="J28308" s="29"/>
      <c r="K28308" s="45"/>
      <c r="L28308" s="45"/>
      <c r="M28308" s="45"/>
    </row>
    <row r="28309" spans="8:13" s="28" customFormat="1" x14ac:dyDescent="0.2">
      <c r="H28309" s="12"/>
      <c r="J28309" s="29"/>
      <c r="K28309" s="45"/>
      <c r="L28309" s="45"/>
      <c r="M28309" s="45"/>
    </row>
    <row r="28310" spans="8:13" s="28" customFormat="1" x14ac:dyDescent="0.2">
      <c r="H28310" s="12"/>
      <c r="J28310" s="29"/>
      <c r="K28310" s="45"/>
      <c r="L28310" s="45"/>
      <c r="M28310" s="45"/>
    </row>
    <row r="28311" spans="8:13" s="28" customFormat="1" x14ac:dyDescent="0.2">
      <c r="H28311" s="12"/>
      <c r="J28311" s="29"/>
      <c r="K28311" s="45"/>
      <c r="L28311" s="45"/>
      <c r="M28311" s="45"/>
    </row>
    <row r="28312" spans="8:13" s="28" customFormat="1" x14ac:dyDescent="0.2">
      <c r="H28312" s="12"/>
      <c r="J28312" s="29"/>
      <c r="K28312" s="45"/>
      <c r="L28312" s="45"/>
      <c r="M28312" s="45"/>
    </row>
    <row r="28313" spans="8:13" s="28" customFormat="1" x14ac:dyDescent="0.2">
      <c r="H28313" s="12"/>
      <c r="J28313" s="29"/>
      <c r="K28313" s="45"/>
      <c r="L28313" s="45"/>
      <c r="M28313" s="45"/>
    </row>
    <row r="28314" spans="8:13" s="28" customFormat="1" x14ac:dyDescent="0.2">
      <c r="H28314" s="12"/>
      <c r="J28314" s="29"/>
      <c r="K28314" s="45"/>
      <c r="L28314" s="45"/>
      <c r="M28314" s="45"/>
    </row>
    <row r="28315" spans="8:13" s="28" customFormat="1" x14ac:dyDescent="0.2">
      <c r="H28315" s="12"/>
      <c r="J28315" s="29"/>
      <c r="K28315" s="45"/>
      <c r="L28315" s="45"/>
      <c r="M28315" s="45"/>
    </row>
    <row r="28316" spans="8:13" s="28" customFormat="1" x14ac:dyDescent="0.2">
      <c r="H28316" s="12"/>
      <c r="J28316" s="29"/>
      <c r="K28316" s="45"/>
      <c r="L28316" s="45"/>
      <c r="M28316" s="45"/>
    </row>
    <row r="28317" spans="8:13" s="28" customFormat="1" x14ac:dyDescent="0.2">
      <c r="H28317" s="12"/>
      <c r="J28317" s="29"/>
      <c r="K28317" s="45"/>
      <c r="L28317" s="45"/>
      <c r="M28317" s="45"/>
    </row>
    <row r="28318" spans="8:13" s="28" customFormat="1" x14ac:dyDescent="0.2">
      <c r="H28318" s="12"/>
      <c r="J28318" s="29"/>
      <c r="K28318" s="45"/>
      <c r="L28318" s="45"/>
      <c r="M28318" s="45"/>
    </row>
    <row r="28319" spans="8:13" s="28" customFormat="1" x14ac:dyDescent="0.2">
      <c r="H28319" s="12"/>
      <c r="J28319" s="29"/>
      <c r="K28319" s="45"/>
      <c r="L28319" s="45"/>
      <c r="M28319" s="45"/>
    </row>
    <row r="28320" spans="8:13" s="28" customFormat="1" x14ac:dyDescent="0.2">
      <c r="H28320" s="12"/>
      <c r="J28320" s="29"/>
      <c r="K28320" s="45"/>
      <c r="L28320" s="45"/>
      <c r="M28320" s="45"/>
    </row>
    <row r="28321" spans="8:13" s="28" customFormat="1" x14ac:dyDescent="0.2">
      <c r="H28321" s="12"/>
      <c r="J28321" s="29"/>
      <c r="K28321" s="45"/>
      <c r="L28321" s="45"/>
      <c r="M28321" s="45"/>
    </row>
    <row r="28322" spans="8:13" s="28" customFormat="1" x14ac:dyDescent="0.2">
      <c r="H28322" s="12"/>
      <c r="J28322" s="29"/>
      <c r="K28322" s="45"/>
      <c r="L28322" s="45"/>
      <c r="M28322" s="45"/>
    </row>
    <row r="28323" spans="8:13" s="28" customFormat="1" x14ac:dyDescent="0.2">
      <c r="H28323" s="12"/>
      <c r="J28323" s="29"/>
      <c r="K28323" s="45"/>
      <c r="L28323" s="45"/>
      <c r="M28323" s="45"/>
    </row>
    <row r="28324" spans="8:13" s="28" customFormat="1" x14ac:dyDescent="0.2">
      <c r="H28324" s="12"/>
      <c r="J28324" s="29"/>
      <c r="K28324" s="45"/>
      <c r="L28324" s="45"/>
      <c r="M28324" s="45"/>
    </row>
    <row r="28325" spans="8:13" s="28" customFormat="1" x14ac:dyDescent="0.2">
      <c r="H28325" s="12"/>
      <c r="J28325" s="29"/>
      <c r="K28325" s="45"/>
      <c r="L28325" s="45"/>
      <c r="M28325" s="45"/>
    </row>
    <row r="28326" spans="8:13" s="28" customFormat="1" x14ac:dyDescent="0.2">
      <c r="H28326" s="12"/>
      <c r="J28326" s="29"/>
      <c r="K28326" s="45"/>
      <c r="L28326" s="45"/>
      <c r="M28326" s="45"/>
    </row>
    <row r="28327" spans="8:13" s="28" customFormat="1" x14ac:dyDescent="0.2">
      <c r="H28327" s="12"/>
      <c r="J28327" s="29"/>
      <c r="K28327" s="45"/>
      <c r="L28327" s="45"/>
      <c r="M28327" s="45"/>
    </row>
    <row r="28328" spans="8:13" s="28" customFormat="1" x14ac:dyDescent="0.2">
      <c r="H28328" s="12"/>
      <c r="J28328" s="29"/>
      <c r="K28328" s="45"/>
      <c r="L28328" s="45"/>
      <c r="M28328" s="45"/>
    </row>
    <row r="28329" spans="8:13" s="28" customFormat="1" x14ac:dyDescent="0.2">
      <c r="H28329" s="12"/>
      <c r="J28329" s="29"/>
      <c r="K28329" s="45"/>
      <c r="L28329" s="45"/>
      <c r="M28329" s="45"/>
    </row>
    <row r="28330" spans="8:13" s="28" customFormat="1" x14ac:dyDescent="0.2">
      <c r="H28330" s="12"/>
      <c r="J28330" s="29"/>
      <c r="K28330" s="45"/>
      <c r="L28330" s="45"/>
      <c r="M28330" s="45"/>
    </row>
    <row r="28331" spans="8:13" s="28" customFormat="1" x14ac:dyDescent="0.2">
      <c r="H28331" s="12"/>
      <c r="J28331" s="29"/>
      <c r="K28331" s="45"/>
      <c r="L28331" s="45"/>
      <c r="M28331" s="45"/>
    </row>
    <row r="28332" spans="8:13" s="28" customFormat="1" x14ac:dyDescent="0.2">
      <c r="H28332" s="12"/>
      <c r="J28332" s="29"/>
      <c r="K28332" s="45"/>
      <c r="L28332" s="45"/>
      <c r="M28332" s="45"/>
    </row>
    <row r="28333" spans="8:13" s="28" customFormat="1" x14ac:dyDescent="0.2">
      <c r="H28333" s="12"/>
      <c r="J28333" s="29"/>
      <c r="K28333" s="45"/>
      <c r="L28333" s="45"/>
      <c r="M28333" s="45"/>
    </row>
    <row r="28334" spans="8:13" s="28" customFormat="1" x14ac:dyDescent="0.2">
      <c r="H28334" s="12"/>
      <c r="J28334" s="29"/>
      <c r="K28334" s="45"/>
      <c r="L28334" s="45"/>
      <c r="M28334" s="45"/>
    </row>
    <row r="28335" spans="8:13" s="28" customFormat="1" x14ac:dyDescent="0.2">
      <c r="H28335" s="12"/>
      <c r="J28335" s="29"/>
      <c r="K28335" s="45"/>
      <c r="L28335" s="45"/>
      <c r="M28335" s="45"/>
    </row>
    <row r="28336" spans="8:13" s="28" customFormat="1" x14ac:dyDescent="0.2">
      <c r="H28336" s="12"/>
      <c r="J28336" s="29"/>
      <c r="K28336" s="45"/>
      <c r="L28336" s="45"/>
      <c r="M28336" s="45"/>
    </row>
    <row r="28337" spans="8:13" s="28" customFormat="1" x14ac:dyDescent="0.2">
      <c r="H28337" s="12"/>
      <c r="J28337" s="29"/>
      <c r="K28337" s="45"/>
      <c r="L28337" s="45"/>
      <c r="M28337" s="45"/>
    </row>
    <row r="28338" spans="8:13" s="28" customFormat="1" x14ac:dyDescent="0.2">
      <c r="H28338" s="12"/>
      <c r="J28338" s="29"/>
      <c r="K28338" s="45"/>
      <c r="L28338" s="45"/>
      <c r="M28338" s="45"/>
    </row>
    <row r="28339" spans="8:13" s="28" customFormat="1" x14ac:dyDescent="0.2">
      <c r="H28339" s="12"/>
      <c r="J28339" s="29"/>
      <c r="K28339" s="45"/>
      <c r="L28339" s="45"/>
      <c r="M28339" s="45"/>
    </row>
    <row r="28340" spans="8:13" s="28" customFormat="1" x14ac:dyDescent="0.2">
      <c r="H28340" s="12"/>
      <c r="J28340" s="29"/>
      <c r="K28340" s="45"/>
      <c r="L28340" s="45"/>
      <c r="M28340" s="45"/>
    </row>
    <row r="28341" spans="8:13" s="28" customFormat="1" x14ac:dyDescent="0.2">
      <c r="H28341" s="12"/>
      <c r="J28341" s="29"/>
      <c r="K28341" s="45"/>
      <c r="L28341" s="45"/>
      <c r="M28341" s="45"/>
    </row>
    <row r="28342" spans="8:13" s="28" customFormat="1" x14ac:dyDescent="0.2">
      <c r="H28342" s="12"/>
      <c r="J28342" s="29"/>
      <c r="K28342" s="45"/>
      <c r="L28342" s="45"/>
      <c r="M28342" s="45"/>
    </row>
    <row r="28343" spans="8:13" s="28" customFormat="1" x14ac:dyDescent="0.2">
      <c r="H28343" s="12"/>
      <c r="J28343" s="29"/>
      <c r="K28343" s="45"/>
      <c r="L28343" s="45"/>
      <c r="M28343" s="45"/>
    </row>
    <row r="28344" spans="8:13" s="28" customFormat="1" x14ac:dyDescent="0.2">
      <c r="H28344" s="12"/>
      <c r="J28344" s="29"/>
      <c r="K28344" s="45"/>
      <c r="L28344" s="45"/>
      <c r="M28344" s="45"/>
    </row>
    <row r="28345" spans="8:13" s="28" customFormat="1" x14ac:dyDescent="0.2">
      <c r="H28345" s="12"/>
      <c r="J28345" s="29"/>
      <c r="K28345" s="45"/>
      <c r="L28345" s="45"/>
      <c r="M28345" s="45"/>
    </row>
    <row r="28346" spans="8:13" s="28" customFormat="1" x14ac:dyDescent="0.2">
      <c r="H28346" s="12"/>
      <c r="J28346" s="29"/>
      <c r="K28346" s="45"/>
      <c r="L28346" s="45"/>
      <c r="M28346" s="45"/>
    </row>
    <row r="28347" spans="8:13" s="28" customFormat="1" x14ac:dyDescent="0.2">
      <c r="H28347" s="12"/>
      <c r="J28347" s="29"/>
      <c r="K28347" s="45"/>
      <c r="L28347" s="45"/>
      <c r="M28347" s="45"/>
    </row>
    <row r="28348" spans="8:13" s="28" customFormat="1" x14ac:dyDescent="0.2">
      <c r="H28348" s="12"/>
      <c r="J28348" s="29"/>
      <c r="K28348" s="45"/>
      <c r="L28348" s="45"/>
      <c r="M28348" s="45"/>
    </row>
    <row r="28349" spans="8:13" s="28" customFormat="1" x14ac:dyDescent="0.2">
      <c r="H28349" s="12"/>
      <c r="J28349" s="29"/>
      <c r="K28349" s="45"/>
      <c r="L28349" s="45"/>
      <c r="M28349" s="45"/>
    </row>
    <row r="28350" spans="8:13" s="28" customFormat="1" x14ac:dyDescent="0.2">
      <c r="H28350" s="12"/>
      <c r="J28350" s="29"/>
      <c r="K28350" s="45"/>
      <c r="L28350" s="45"/>
      <c r="M28350" s="45"/>
    </row>
    <row r="28351" spans="8:13" s="28" customFormat="1" x14ac:dyDescent="0.2">
      <c r="H28351" s="12"/>
      <c r="J28351" s="29"/>
      <c r="K28351" s="45"/>
      <c r="L28351" s="45"/>
      <c r="M28351" s="45"/>
    </row>
    <row r="28352" spans="8:13" s="28" customFormat="1" x14ac:dyDescent="0.2">
      <c r="H28352" s="12"/>
      <c r="J28352" s="29"/>
      <c r="K28352" s="45"/>
      <c r="L28352" s="45"/>
      <c r="M28352" s="45"/>
    </row>
    <row r="28353" spans="8:13" s="28" customFormat="1" x14ac:dyDescent="0.2">
      <c r="H28353" s="12"/>
      <c r="J28353" s="29"/>
      <c r="K28353" s="45"/>
      <c r="L28353" s="45"/>
      <c r="M28353" s="45"/>
    </row>
    <row r="28354" spans="8:13" s="28" customFormat="1" x14ac:dyDescent="0.2">
      <c r="H28354" s="12"/>
      <c r="J28354" s="29"/>
      <c r="K28354" s="45"/>
      <c r="L28354" s="45"/>
      <c r="M28354" s="45"/>
    </row>
    <row r="28355" spans="8:13" s="28" customFormat="1" x14ac:dyDescent="0.2">
      <c r="H28355" s="12"/>
      <c r="J28355" s="29"/>
      <c r="K28355" s="45"/>
      <c r="L28355" s="45"/>
      <c r="M28355" s="45"/>
    </row>
    <row r="28356" spans="8:13" s="28" customFormat="1" x14ac:dyDescent="0.2">
      <c r="H28356" s="12"/>
      <c r="J28356" s="29"/>
      <c r="K28356" s="45"/>
      <c r="L28356" s="45"/>
      <c r="M28356" s="45"/>
    </row>
    <row r="28357" spans="8:13" s="28" customFormat="1" x14ac:dyDescent="0.2">
      <c r="H28357" s="12"/>
      <c r="J28357" s="29"/>
      <c r="K28357" s="45"/>
      <c r="L28357" s="45"/>
      <c r="M28357" s="45"/>
    </row>
    <row r="28358" spans="8:13" s="28" customFormat="1" x14ac:dyDescent="0.2">
      <c r="H28358" s="12"/>
      <c r="J28358" s="29"/>
      <c r="K28358" s="45"/>
      <c r="L28358" s="45"/>
      <c r="M28358" s="45"/>
    </row>
    <row r="28359" spans="8:13" s="28" customFormat="1" x14ac:dyDescent="0.2">
      <c r="H28359" s="12"/>
      <c r="J28359" s="29"/>
      <c r="K28359" s="45"/>
      <c r="L28359" s="45"/>
      <c r="M28359" s="45"/>
    </row>
    <row r="28360" spans="8:13" s="28" customFormat="1" x14ac:dyDescent="0.2">
      <c r="H28360" s="12"/>
      <c r="J28360" s="29"/>
      <c r="K28360" s="45"/>
      <c r="L28360" s="45"/>
      <c r="M28360" s="45"/>
    </row>
    <row r="28361" spans="8:13" s="28" customFormat="1" x14ac:dyDescent="0.2">
      <c r="H28361" s="12"/>
      <c r="J28361" s="29"/>
      <c r="K28361" s="45"/>
      <c r="L28361" s="45"/>
      <c r="M28361" s="45"/>
    </row>
    <row r="28362" spans="8:13" s="28" customFormat="1" x14ac:dyDescent="0.2">
      <c r="H28362" s="12"/>
      <c r="J28362" s="29"/>
      <c r="K28362" s="45"/>
      <c r="L28362" s="45"/>
      <c r="M28362" s="45"/>
    </row>
    <row r="28363" spans="8:13" s="28" customFormat="1" x14ac:dyDescent="0.2">
      <c r="H28363" s="12"/>
      <c r="J28363" s="29"/>
      <c r="K28363" s="45"/>
      <c r="L28363" s="45"/>
      <c r="M28363" s="45"/>
    </row>
    <row r="28364" spans="8:13" s="28" customFormat="1" x14ac:dyDescent="0.2">
      <c r="H28364" s="12"/>
      <c r="J28364" s="29"/>
      <c r="K28364" s="45"/>
      <c r="L28364" s="45"/>
      <c r="M28364" s="45"/>
    </row>
    <row r="28365" spans="8:13" s="28" customFormat="1" x14ac:dyDescent="0.2">
      <c r="H28365" s="12"/>
      <c r="J28365" s="29"/>
      <c r="K28365" s="45"/>
      <c r="L28365" s="45"/>
      <c r="M28365" s="45"/>
    </row>
    <row r="28366" spans="8:13" s="28" customFormat="1" x14ac:dyDescent="0.2">
      <c r="H28366" s="12"/>
      <c r="J28366" s="29"/>
      <c r="K28366" s="45"/>
      <c r="L28366" s="45"/>
      <c r="M28366" s="45"/>
    </row>
    <row r="28367" spans="8:13" s="28" customFormat="1" x14ac:dyDescent="0.2">
      <c r="H28367" s="12"/>
      <c r="J28367" s="29"/>
      <c r="K28367" s="45"/>
      <c r="L28367" s="45"/>
      <c r="M28367" s="45"/>
    </row>
    <row r="28368" spans="8:13" s="28" customFormat="1" x14ac:dyDescent="0.2">
      <c r="H28368" s="12"/>
      <c r="J28368" s="29"/>
      <c r="K28368" s="45"/>
      <c r="L28368" s="45"/>
      <c r="M28368" s="45"/>
    </row>
    <row r="28369" spans="8:13" s="28" customFormat="1" x14ac:dyDescent="0.2">
      <c r="H28369" s="12"/>
      <c r="J28369" s="29"/>
      <c r="K28369" s="45"/>
      <c r="L28369" s="45"/>
      <c r="M28369" s="45"/>
    </row>
    <row r="28370" spans="8:13" s="28" customFormat="1" x14ac:dyDescent="0.2">
      <c r="H28370" s="12"/>
      <c r="J28370" s="29"/>
      <c r="K28370" s="45"/>
      <c r="L28370" s="45"/>
      <c r="M28370" s="45"/>
    </row>
    <row r="28371" spans="8:13" s="28" customFormat="1" x14ac:dyDescent="0.2">
      <c r="H28371" s="12"/>
      <c r="J28371" s="29"/>
      <c r="K28371" s="45"/>
      <c r="L28371" s="45"/>
      <c r="M28371" s="45"/>
    </row>
    <row r="28372" spans="8:13" s="28" customFormat="1" x14ac:dyDescent="0.2">
      <c r="H28372" s="12"/>
      <c r="J28372" s="29"/>
      <c r="K28372" s="45"/>
      <c r="L28372" s="45"/>
      <c r="M28372" s="45"/>
    </row>
    <row r="28373" spans="8:13" s="28" customFormat="1" x14ac:dyDescent="0.2">
      <c r="H28373" s="12"/>
      <c r="J28373" s="29"/>
      <c r="K28373" s="45"/>
      <c r="L28373" s="45"/>
      <c r="M28373" s="45"/>
    </row>
    <row r="28374" spans="8:13" s="28" customFormat="1" x14ac:dyDescent="0.2">
      <c r="H28374" s="12"/>
      <c r="J28374" s="29"/>
      <c r="K28374" s="45"/>
      <c r="L28374" s="45"/>
      <c r="M28374" s="45"/>
    </row>
    <row r="28375" spans="8:13" s="28" customFormat="1" x14ac:dyDescent="0.2">
      <c r="H28375" s="12"/>
      <c r="J28375" s="29"/>
      <c r="K28375" s="45"/>
      <c r="L28375" s="45"/>
      <c r="M28375" s="45"/>
    </row>
    <row r="28376" spans="8:13" s="28" customFormat="1" x14ac:dyDescent="0.2">
      <c r="H28376" s="12"/>
      <c r="J28376" s="29"/>
      <c r="K28376" s="45"/>
      <c r="L28376" s="45"/>
      <c r="M28376" s="45"/>
    </row>
    <row r="28377" spans="8:13" s="28" customFormat="1" x14ac:dyDescent="0.2">
      <c r="H28377" s="12"/>
      <c r="J28377" s="29"/>
      <c r="K28377" s="45"/>
      <c r="L28377" s="45"/>
      <c r="M28377" s="45"/>
    </row>
    <row r="28378" spans="8:13" s="28" customFormat="1" x14ac:dyDescent="0.2">
      <c r="H28378" s="12"/>
      <c r="J28378" s="29"/>
      <c r="K28378" s="45"/>
      <c r="L28378" s="45"/>
      <c r="M28378" s="45"/>
    </row>
    <row r="28379" spans="8:13" s="28" customFormat="1" x14ac:dyDescent="0.2">
      <c r="H28379" s="12"/>
      <c r="J28379" s="29"/>
      <c r="K28379" s="45"/>
      <c r="L28379" s="45"/>
      <c r="M28379" s="45"/>
    </row>
    <row r="28380" spans="8:13" s="28" customFormat="1" x14ac:dyDescent="0.2">
      <c r="H28380" s="12"/>
      <c r="J28380" s="29"/>
      <c r="K28380" s="45"/>
      <c r="L28380" s="45"/>
      <c r="M28380" s="45"/>
    </row>
    <row r="28381" spans="8:13" s="28" customFormat="1" x14ac:dyDescent="0.2">
      <c r="H28381" s="12"/>
      <c r="J28381" s="29"/>
      <c r="K28381" s="45"/>
      <c r="L28381" s="45"/>
      <c r="M28381" s="45"/>
    </row>
    <row r="28382" spans="8:13" s="28" customFormat="1" x14ac:dyDescent="0.2">
      <c r="H28382" s="12"/>
      <c r="J28382" s="29"/>
      <c r="K28382" s="45"/>
      <c r="L28382" s="45"/>
      <c r="M28382" s="45"/>
    </row>
    <row r="28383" spans="8:13" s="28" customFormat="1" x14ac:dyDescent="0.2">
      <c r="H28383" s="12"/>
      <c r="J28383" s="29"/>
      <c r="K28383" s="45"/>
      <c r="L28383" s="45"/>
      <c r="M28383" s="45"/>
    </row>
    <row r="28384" spans="8:13" s="28" customFormat="1" x14ac:dyDescent="0.2">
      <c r="H28384" s="12"/>
      <c r="J28384" s="29"/>
      <c r="K28384" s="45"/>
      <c r="L28384" s="45"/>
      <c r="M28384" s="45"/>
    </row>
    <row r="28385" spans="8:13" s="28" customFormat="1" x14ac:dyDescent="0.2">
      <c r="H28385" s="12"/>
      <c r="J28385" s="29"/>
      <c r="K28385" s="45"/>
      <c r="L28385" s="45"/>
      <c r="M28385" s="45"/>
    </row>
    <row r="28386" spans="8:13" s="28" customFormat="1" x14ac:dyDescent="0.2">
      <c r="H28386" s="12"/>
      <c r="J28386" s="29"/>
      <c r="K28386" s="45"/>
      <c r="L28386" s="45"/>
      <c r="M28386" s="45"/>
    </row>
    <row r="28387" spans="8:13" s="28" customFormat="1" x14ac:dyDescent="0.2">
      <c r="H28387" s="12"/>
      <c r="J28387" s="29"/>
      <c r="K28387" s="45"/>
      <c r="L28387" s="45"/>
      <c r="M28387" s="45"/>
    </row>
    <row r="28388" spans="8:13" s="28" customFormat="1" x14ac:dyDescent="0.2">
      <c r="H28388" s="12"/>
      <c r="J28388" s="29"/>
      <c r="K28388" s="45"/>
      <c r="L28388" s="45"/>
      <c r="M28388" s="45"/>
    </row>
    <row r="28389" spans="8:13" s="28" customFormat="1" x14ac:dyDescent="0.2">
      <c r="H28389" s="12"/>
      <c r="J28389" s="29"/>
      <c r="K28389" s="45"/>
      <c r="L28389" s="45"/>
      <c r="M28389" s="45"/>
    </row>
    <row r="28390" spans="8:13" s="28" customFormat="1" x14ac:dyDescent="0.2">
      <c r="H28390" s="12"/>
      <c r="J28390" s="29"/>
      <c r="K28390" s="45"/>
      <c r="L28390" s="45"/>
      <c r="M28390" s="45"/>
    </row>
    <row r="28391" spans="8:13" s="28" customFormat="1" x14ac:dyDescent="0.2">
      <c r="H28391" s="12"/>
      <c r="J28391" s="29"/>
      <c r="K28391" s="45"/>
      <c r="L28391" s="45"/>
      <c r="M28391" s="45"/>
    </row>
    <row r="28392" spans="8:13" s="28" customFormat="1" x14ac:dyDescent="0.2">
      <c r="H28392" s="12"/>
      <c r="J28392" s="29"/>
      <c r="K28392" s="45"/>
      <c r="L28392" s="45"/>
      <c r="M28392" s="45"/>
    </row>
    <row r="28393" spans="8:13" s="28" customFormat="1" x14ac:dyDescent="0.2">
      <c r="H28393" s="12"/>
      <c r="J28393" s="29"/>
      <c r="K28393" s="45"/>
      <c r="L28393" s="45"/>
      <c r="M28393" s="45"/>
    </row>
    <row r="28394" spans="8:13" s="28" customFormat="1" x14ac:dyDescent="0.2">
      <c r="H28394" s="12"/>
      <c r="J28394" s="29"/>
      <c r="K28394" s="45"/>
      <c r="L28394" s="45"/>
      <c r="M28394" s="45"/>
    </row>
    <row r="28395" spans="8:13" s="28" customFormat="1" x14ac:dyDescent="0.2">
      <c r="H28395" s="12"/>
      <c r="J28395" s="29"/>
      <c r="K28395" s="45"/>
      <c r="L28395" s="45"/>
      <c r="M28395" s="45"/>
    </row>
    <row r="28396" spans="8:13" s="28" customFormat="1" x14ac:dyDescent="0.2">
      <c r="H28396" s="12"/>
      <c r="J28396" s="29"/>
      <c r="K28396" s="45"/>
      <c r="L28396" s="45"/>
      <c r="M28396" s="45"/>
    </row>
    <row r="28397" spans="8:13" s="28" customFormat="1" x14ac:dyDescent="0.2">
      <c r="H28397" s="12"/>
      <c r="J28397" s="29"/>
      <c r="K28397" s="45"/>
      <c r="L28397" s="45"/>
      <c r="M28397" s="45"/>
    </row>
    <row r="28398" spans="8:13" s="28" customFormat="1" x14ac:dyDescent="0.2">
      <c r="H28398" s="12"/>
      <c r="J28398" s="29"/>
      <c r="K28398" s="45"/>
      <c r="L28398" s="45"/>
      <c r="M28398" s="45"/>
    </row>
    <row r="28399" spans="8:13" s="28" customFormat="1" x14ac:dyDescent="0.2">
      <c r="H28399" s="12"/>
      <c r="J28399" s="29"/>
      <c r="K28399" s="45"/>
      <c r="L28399" s="45"/>
      <c r="M28399" s="45"/>
    </row>
    <row r="28400" spans="8:13" s="28" customFormat="1" x14ac:dyDescent="0.2">
      <c r="H28400" s="12"/>
      <c r="J28400" s="29"/>
      <c r="K28400" s="45"/>
      <c r="L28400" s="45"/>
      <c r="M28400" s="45"/>
    </row>
    <row r="28401" spans="8:13" s="28" customFormat="1" x14ac:dyDescent="0.2">
      <c r="H28401" s="12"/>
      <c r="J28401" s="29"/>
      <c r="K28401" s="45"/>
      <c r="L28401" s="45"/>
      <c r="M28401" s="45"/>
    </row>
    <row r="28402" spans="8:13" s="28" customFormat="1" x14ac:dyDescent="0.2">
      <c r="H28402" s="12"/>
      <c r="J28402" s="29"/>
      <c r="K28402" s="45"/>
      <c r="L28402" s="45"/>
      <c r="M28402" s="45"/>
    </row>
    <row r="28403" spans="8:13" s="28" customFormat="1" x14ac:dyDescent="0.2">
      <c r="H28403" s="12"/>
      <c r="J28403" s="29"/>
      <c r="K28403" s="45"/>
      <c r="L28403" s="45"/>
      <c r="M28403" s="45"/>
    </row>
    <row r="28404" spans="8:13" s="28" customFormat="1" x14ac:dyDescent="0.2">
      <c r="H28404" s="12"/>
      <c r="J28404" s="29"/>
      <c r="K28404" s="45"/>
      <c r="L28404" s="45"/>
      <c r="M28404" s="45"/>
    </row>
    <row r="28405" spans="8:13" s="28" customFormat="1" x14ac:dyDescent="0.2">
      <c r="H28405" s="12"/>
      <c r="J28405" s="29"/>
      <c r="K28405" s="45"/>
      <c r="L28405" s="45"/>
      <c r="M28405" s="45"/>
    </row>
    <row r="28406" spans="8:13" s="28" customFormat="1" x14ac:dyDescent="0.2">
      <c r="H28406" s="12"/>
      <c r="J28406" s="29"/>
      <c r="K28406" s="45"/>
      <c r="L28406" s="45"/>
      <c r="M28406" s="45"/>
    </row>
    <row r="28407" spans="8:13" s="28" customFormat="1" x14ac:dyDescent="0.2">
      <c r="H28407" s="12"/>
      <c r="J28407" s="29"/>
      <c r="K28407" s="45"/>
      <c r="L28407" s="45"/>
      <c r="M28407" s="45"/>
    </row>
    <row r="28408" spans="8:13" s="28" customFormat="1" x14ac:dyDescent="0.2">
      <c r="H28408" s="12"/>
      <c r="J28408" s="29"/>
      <c r="K28408" s="45"/>
      <c r="L28408" s="45"/>
      <c r="M28408" s="45"/>
    </row>
    <row r="28409" spans="8:13" s="28" customFormat="1" x14ac:dyDescent="0.2">
      <c r="H28409" s="12"/>
      <c r="J28409" s="29"/>
      <c r="K28409" s="45"/>
      <c r="L28409" s="45"/>
      <c r="M28409" s="45"/>
    </row>
    <row r="28410" spans="8:13" s="28" customFormat="1" x14ac:dyDescent="0.2">
      <c r="H28410" s="12"/>
      <c r="J28410" s="29"/>
      <c r="K28410" s="45"/>
      <c r="L28410" s="45"/>
      <c r="M28410" s="45"/>
    </row>
    <row r="28411" spans="8:13" s="28" customFormat="1" x14ac:dyDescent="0.2">
      <c r="H28411" s="12"/>
      <c r="J28411" s="29"/>
      <c r="K28411" s="45"/>
      <c r="L28411" s="45"/>
      <c r="M28411" s="45"/>
    </row>
    <row r="28412" spans="8:13" s="28" customFormat="1" x14ac:dyDescent="0.2">
      <c r="H28412" s="12"/>
      <c r="J28412" s="29"/>
      <c r="K28412" s="45"/>
      <c r="L28412" s="45"/>
      <c r="M28412" s="45"/>
    </row>
    <row r="28413" spans="8:13" s="28" customFormat="1" x14ac:dyDescent="0.2">
      <c r="H28413" s="12"/>
      <c r="J28413" s="29"/>
      <c r="K28413" s="45"/>
      <c r="L28413" s="45"/>
      <c r="M28413" s="45"/>
    </row>
    <row r="28414" spans="8:13" s="28" customFormat="1" x14ac:dyDescent="0.2">
      <c r="H28414" s="12"/>
      <c r="J28414" s="29"/>
      <c r="K28414" s="45"/>
      <c r="L28414" s="45"/>
      <c r="M28414" s="45"/>
    </row>
    <row r="28415" spans="8:13" s="28" customFormat="1" x14ac:dyDescent="0.2">
      <c r="H28415" s="12"/>
      <c r="J28415" s="29"/>
      <c r="K28415" s="45"/>
      <c r="L28415" s="45"/>
      <c r="M28415" s="45"/>
    </row>
    <row r="28416" spans="8:13" s="28" customFormat="1" x14ac:dyDescent="0.2">
      <c r="H28416" s="12"/>
      <c r="J28416" s="29"/>
      <c r="K28416" s="45"/>
      <c r="L28416" s="45"/>
      <c r="M28416" s="45"/>
    </row>
    <row r="28417" spans="8:13" s="28" customFormat="1" x14ac:dyDescent="0.2">
      <c r="H28417" s="12"/>
      <c r="J28417" s="29"/>
      <c r="K28417" s="45"/>
      <c r="L28417" s="45"/>
      <c r="M28417" s="45"/>
    </row>
    <row r="28418" spans="8:13" s="28" customFormat="1" x14ac:dyDescent="0.2">
      <c r="H28418" s="12"/>
      <c r="J28418" s="29"/>
      <c r="K28418" s="45"/>
      <c r="L28418" s="45"/>
      <c r="M28418" s="45"/>
    </row>
    <row r="28419" spans="8:13" s="28" customFormat="1" x14ac:dyDescent="0.2">
      <c r="H28419" s="12"/>
      <c r="J28419" s="29"/>
      <c r="K28419" s="45"/>
      <c r="L28419" s="45"/>
      <c r="M28419" s="45"/>
    </row>
    <row r="28420" spans="8:13" s="28" customFormat="1" x14ac:dyDescent="0.2">
      <c r="H28420" s="12"/>
      <c r="J28420" s="29"/>
      <c r="K28420" s="45"/>
      <c r="L28420" s="45"/>
      <c r="M28420" s="45"/>
    </row>
    <row r="28421" spans="8:13" s="28" customFormat="1" x14ac:dyDescent="0.2">
      <c r="H28421" s="12"/>
      <c r="J28421" s="29"/>
      <c r="K28421" s="45"/>
      <c r="L28421" s="45"/>
      <c r="M28421" s="45"/>
    </row>
    <row r="28422" spans="8:13" s="28" customFormat="1" x14ac:dyDescent="0.2">
      <c r="H28422" s="12"/>
      <c r="J28422" s="29"/>
      <c r="K28422" s="45"/>
      <c r="L28422" s="45"/>
      <c r="M28422" s="45"/>
    </row>
    <row r="28423" spans="8:13" s="28" customFormat="1" x14ac:dyDescent="0.2">
      <c r="H28423" s="12"/>
      <c r="J28423" s="29"/>
      <c r="K28423" s="45"/>
      <c r="L28423" s="45"/>
      <c r="M28423" s="45"/>
    </row>
    <row r="28424" spans="8:13" s="28" customFormat="1" x14ac:dyDescent="0.2">
      <c r="H28424" s="12"/>
      <c r="J28424" s="29"/>
      <c r="K28424" s="45"/>
      <c r="L28424" s="45"/>
      <c r="M28424" s="45"/>
    </row>
    <row r="28425" spans="8:13" s="28" customFormat="1" x14ac:dyDescent="0.2">
      <c r="H28425" s="12"/>
      <c r="J28425" s="29"/>
      <c r="K28425" s="45"/>
      <c r="L28425" s="45"/>
      <c r="M28425" s="45"/>
    </row>
    <row r="28426" spans="8:13" s="28" customFormat="1" x14ac:dyDescent="0.2">
      <c r="H28426" s="12"/>
      <c r="J28426" s="29"/>
      <c r="K28426" s="45"/>
      <c r="L28426" s="45"/>
      <c r="M28426" s="45"/>
    </row>
    <row r="28427" spans="8:13" s="28" customFormat="1" x14ac:dyDescent="0.2">
      <c r="H28427" s="12"/>
      <c r="J28427" s="29"/>
      <c r="K28427" s="45"/>
      <c r="L28427" s="45"/>
      <c r="M28427" s="45"/>
    </row>
    <row r="28428" spans="8:13" s="28" customFormat="1" x14ac:dyDescent="0.2">
      <c r="H28428" s="12"/>
      <c r="J28428" s="29"/>
      <c r="K28428" s="45"/>
      <c r="L28428" s="45"/>
      <c r="M28428" s="45"/>
    </row>
    <row r="28429" spans="8:13" s="28" customFormat="1" x14ac:dyDescent="0.2">
      <c r="H28429" s="12"/>
      <c r="J28429" s="29"/>
      <c r="K28429" s="45"/>
      <c r="L28429" s="45"/>
      <c r="M28429" s="45"/>
    </row>
    <row r="28430" spans="8:13" s="28" customFormat="1" x14ac:dyDescent="0.2">
      <c r="H28430" s="12"/>
      <c r="J28430" s="29"/>
      <c r="K28430" s="45"/>
      <c r="L28430" s="45"/>
      <c r="M28430" s="45"/>
    </row>
    <row r="28431" spans="8:13" s="28" customFormat="1" x14ac:dyDescent="0.2">
      <c r="H28431" s="12"/>
      <c r="J28431" s="29"/>
      <c r="K28431" s="45"/>
      <c r="L28431" s="45"/>
      <c r="M28431" s="45"/>
    </row>
    <row r="28432" spans="8:13" s="28" customFormat="1" x14ac:dyDescent="0.2">
      <c r="H28432" s="12"/>
      <c r="J28432" s="29"/>
      <c r="K28432" s="45"/>
      <c r="L28432" s="45"/>
      <c r="M28432" s="45"/>
    </row>
    <row r="28433" spans="8:13" s="28" customFormat="1" x14ac:dyDescent="0.2">
      <c r="H28433" s="12"/>
      <c r="J28433" s="29"/>
      <c r="K28433" s="45"/>
      <c r="L28433" s="45"/>
      <c r="M28433" s="45"/>
    </row>
    <row r="28434" spans="8:13" s="28" customFormat="1" x14ac:dyDescent="0.2">
      <c r="H28434" s="12"/>
      <c r="J28434" s="29"/>
      <c r="K28434" s="45"/>
      <c r="L28434" s="45"/>
      <c r="M28434" s="45"/>
    </row>
    <row r="28435" spans="8:13" s="28" customFormat="1" x14ac:dyDescent="0.2">
      <c r="H28435" s="12"/>
      <c r="J28435" s="29"/>
      <c r="K28435" s="45"/>
      <c r="L28435" s="45"/>
      <c r="M28435" s="45"/>
    </row>
    <row r="28436" spans="8:13" s="28" customFormat="1" x14ac:dyDescent="0.2">
      <c r="H28436" s="12"/>
      <c r="J28436" s="29"/>
      <c r="K28436" s="45"/>
      <c r="L28436" s="45"/>
      <c r="M28436" s="45"/>
    </row>
    <row r="28437" spans="8:13" s="28" customFormat="1" x14ac:dyDescent="0.2">
      <c r="H28437" s="12"/>
      <c r="J28437" s="29"/>
      <c r="K28437" s="45"/>
      <c r="L28437" s="45"/>
      <c r="M28437" s="45"/>
    </row>
    <row r="28438" spans="8:13" s="28" customFormat="1" x14ac:dyDescent="0.2">
      <c r="H28438" s="12"/>
      <c r="J28438" s="29"/>
      <c r="K28438" s="45"/>
      <c r="L28438" s="45"/>
      <c r="M28438" s="45"/>
    </row>
    <row r="28439" spans="8:13" s="28" customFormat="1" x14ac:dyDescent="0.2">
      <c r="H28439" s="12"/>
      <c r="J28439" s="29"/>
      <c r="K28439" s="45"/>
      <c r="L28439" s="45"/>
      <c r="M28439" s="45"/>
    </row>
    <row r="28440" spans="8:13" s="28" customFormat="1" x14ac:dyDescent="0.2">
      <c r="H28440" s="12"/>
      <c r="J28440" s="29"/>
      <c r="K28440" s="45"/>
      <c r="L28440" s="45"/>
      <c r="M28440" s="45"/>
    </row>
    <row r="28441" spans="8:13" s="28" customFormat="1" x14ac:dyDescent="0.2">
      <c r="H28441" s="12"/>
      <c r="J28441" s="29"/>
      <c r="K28441" s="45"/>
      <c r="L28441" s="45"/>
      <c r="M28441" s="45"/>
    </row>
    <row r="28442" spans="8:13" s="28" customFormat="1" x14ac:dyDescent="0.2">
      <c r="H28442" s="12"/>
      <c r="J28442" s="29"/>
      <c r="K28442" s="45"/>
      <c r="L28442" s="45"/>
      <c r="M28442" s="45"/>
    </row>
    <row r="28443" spans="8:13" s="28" customFormat="1" x14ac:dyDescent="0.2">
      <c r="H28443" s="12"/>
      <c r="J28443" s="29"/>
      <c r="K28443" s="45"/>
      <c r="L28443" s="45"/>
      <c r="M28443" s="45"/>
    </row>
    <row r="28444" spans="8:13" s="28" customFormat="1" x14ac:dyDescent="0.2">
      <c r="H28444" s="12"/>
      <c r="J28444" s="29"/>
      <c r="K28444" s="45"/>
      <c r="L28444" s="45"/>
      <c r="M28444" s="45"/>
    </row>
    <row r="28445" spans="8:13" s="28" customFormat="1" x14ac:dyDescent="0.2">
      <c r="H28445" s="12"/>
      <c r="J28445" s="29"/>
      <c r="K28445" s="45"/>
      <c r="L28445" s="45"/>
      <c r="M28445" s="45"/>
    </row>
    <row r="28446" spans="8:13" s="28" customFormat="1" x14ac:dyDescent="0.2">
      <c r="H28446" s="12"/>
      <c r="J28446" s="29"/>
      <c r="K28446" s="45"/>
      <c r="L28446" s="45"/>
      <c r="M28446" s="45"/>
    </row>
    <row r="28447" spans="8:13" s="28" customFormat="1" x14ac:dyDescent="0.2">
      <c r="H28447" s="12"/>
      <c r="J28447" s="29"/>
      <c r="K28447" s="45"/>
      <c r="L28447" s="45"/>
      <c r="M28447" s="45"/>
    </row>
    <row r="28448" spans="8:13" s="28" customFormat="1" x14ac:dyDescent="0.2">
      <c r="H28448" s="12"/>
      <c r="J28448" s="29"/>
      <c r="K28448" s="45"/>
      <c r="L28448" s="45"/>
      <c r="M28448" s="45"/>
    </row>
    <row r="28449" spans="8:13" s="28" customFormat="1" x14ac:dyDescent="0.2">
      <c r="H28449" s="12"/>
      <c r="J28449" s="29"/>
      <c r="K28449" s="45"/>
      <c r="L28449" s="45"/>
      <c r="M28449" s="45"/>
    </row>
    <row r="28450" spans="8:13" s="28" customFormat="1" x14ac:dyDescent="0.2">
      <c r="H28450" s="12"/>
      <c r="J28450" s="29"/>
      <c r="K28450" s="45"/>
      <c r="L28450" s="45"/>
      <c r="M28450" s="45"/>
    </row>
    <row r="28451" spans="8:13" s="28" customFormat="1" x14ac:dyDescent="0.2">
      <c r="H28451" s="12"/>
      <c r="J28451" s="29"/>
      <c r="K28451" s="45"/>
      <c r="L28451" s="45"/>
      <c r="M28451" s="45"/>
    </row>
    <row r="28452" spans="8:13" s="28" customFormat="1" x14ac:dyDescent="0.2">
      <c r="H28452" s="12"/>
      <c r="J28452" s="29"/>
      <c r="K28452" s="45"/>
      <c r="L28452" s="45"/>
      <c r="M28452" s="45"/>
    </row>
    <row r="28453" spans="8:13" s="28" customFormat="1" x14ac:dyDescent="0.2">
      <c r="H28453" s="12"/>
      <c r="J28453" s="29"/>
      <c r="K28453" s="45"/>
      <c r="L28453" s="45"/>
      <c r="M28453" s="45"/>
    </row>
    <row r="28454" spans="8:13" s="28" customFormat="1" x14ac:dyDescent="0.2">
      <c r="H28454" s="12"/>
      <c r="J28454" s="29"/>
      <c r="K28454" s="45"/>
      <c r="L28454" s="45"/>
      <c r="M28454" s="45"/>
    </row>
    <row r="28455" spans="8:13" s="28" customFormat="1" x14ac:dyDescent="0.2">
      <c r="H28455" s="12"/>
      <c r="J28455" s="29"/>
      <c r="K28455" s="45"/>
      <c r="L28455" s="45"/>
      <c r="M28455" s="45"/>
    </row>
    <row r="28456" spans="8:13" s="28" customFormat="1" x14ac:dyDescent="0.2">
      <c r="H28456" s="12"/>
      <c r="J28456" s="29"/>
      <c r="K28456" s="45"/>
      <c r="L28456" s="45"/>
      <c r="M28456" s="45"/>
    </row>
    <row r="28457" spans="8:13" s="28" customFormat="1" x14ac:dyDescent="0.2">
      <c r="H28457" s="12"/>
      <c r="J28457" s="29"/>
      <c r="K28457" s="45"/>
      <c r="L28457" s="45"/>
      <c r="M28457" s="45"/>
    </row>
    <row r="28458" spans="8:13" s="28" customFormat="1" x14ac:dyDescent="0.2">
      <c r="H28458" s="12"/>
      <c r="J28458" s="29"/>
      <c r="K28458" s="45"/>
      <c r="L28458" s="45"/>
      <c r="M28458" s="45"/>
    </row>
    <row r="28459" spans="8:13" s="28" customFormat="1" x14ac:dyDescent="0.2">
      <c r="H28459" s="12"/>
      <c r="J28459" s="29"/>
      <c r="K28459" s="45"/>
      <c r="L28459" s="45"/>
      <c r="M28459" s="45"/>
    </row>
    <row r="28460" spans="8:13" s="28" customFormat="1" x14ac:dyDescent="0.2">
      <c r="H28460" s="12"/>
      <c r="J28460" s="29"/>
      <c r="K28460" s="45"/>
      <c r="L28460" s="45"/>
      <c r="M28460" s="45"/>
    </row>
    <row r="28461" spans="8:13" s="28" customFormat="1" x14ac:dyDescent="0.2">
      <c r="H28461" s="12"/>
      <c r="J28461" s="29"/>
      <c r="K28461" s="45"/>
      <c r="L28461" s="45"/>
      <c r="M28461" s="45"/>
    </row>
    <row r="28462" spans="8:13" s="28" customFormat="1" x14ac:dyDescent="0.2">
      <c r="H28462" s="12"/>
      <c r="J28462" s="29"/>
      <c r="K28462" s="45"/>
      <c r="L28462" s="45"/>
      <c r="M28462" s="45"/>
    </row>
    <row r="28463" spans="8:13" s="28" customFormat="1" x14ac:dyDescent="0.2">
      <c r="H28463" s="12"/>
      <c r="J28463" s="29"/>
      <c r="K28463" s="45"/>
      <c r="L28463" s="45"/>
      <c r="M28463" s="45"/>
    </row>
    <row r="28464" spans="8:13" s="28" customFormat="1" x14ac:dyDescent="0.2">
      <c r="H28464" s="12"/>
      <c r="J28464" s="29"/>
      <c r="K28464" s="45"/>
      <c r="L28464" s="45"/>
      <c r="M28464" s="45"/>
    </row>
    <row r="28465" spans="8:13" s="28" customFormat="1" x14ac:dyDescent="0.2">
      <c r="H28465" s="12"/>
      <c r="J28465" s="29"/>
      <c r="K28465" s="45"/>
      <c r="L28465" s="45"/>
      <c r="M28465" s="45"/>
    </row>
    <row r="28466" spans="8:13" s="28" customFormat="1" x14ac:dyDescent="0.2">
      <c r="H28466" s="12"/>
      <c r="J28466" s="29"/>
      <c r="K28466" s="45"/>
      <c r="L28466" s="45"/>
      <c r="M28466" s="45"/>
    </row>
    <row r="28467" spans="8:13" s="28" customFormat="1" x14ac:dyDescent="0.2">
      <c r="H28467" s="12"/>
      <c r="J28467" s="29"/>
      <c r="K28467" s="45"/>
      <c r="L28467" s="45"/>
      <c r="M28467" s="45"/>
    </row>
    <row r="28468" spans="8:13" s="28" customFormat="1" x14ac:dyDescent="0.2">
      <c r="H28468" s="12"/>
      <c r="J28468" s="29"/>
      <c r="K28468" s="45"/>
      <c r="L28468" s="45"/>
      <c r="M28468" s="45"/>
    </row>
    <row r="28469" spans="8:13" s="28" customFormat="1" x14ac:dyDescent="0.2">
      <c r="H28469" s="12"/>
      <c r="J28469" s="29"/>
      <c r="K28469" s="45"/>
      <c r="L28469" s="45"/>
      <c r="M28469" s="45"/>
    </row>
    <row r="28470" spans="8:13" s="28" customFormat="1" x14ac:dyDescent="0.2">
      <c r="H28470" s="12"/>
      <c r="J28470" s="29"/>
      <c r="K28470" s="45"/>
      <c r="L28470" s="45"/>
      <c r="M28470" s="45"/>
    </row>
    <row r="28471" spans="8:13" s="28" customFormat="1" x14ac:dyDescent="0.2">
      <c r="H28471" s="12"/>
      <c r="J28471" s="29"/>
      <c r="K28471" s="45"/>
      <c r="L28471" s="45"/>
      <c r="M28471" s="45"/>
    </row>
    <row r="28472" spans="8:13" s="28" customFormat="1" x14ac:dyDescent="0.2">
      <c r="H28472" s="12"/>
      <c r="J28472" s="29"/>
      <c r="K28472" s="45"/>
      <c r="L28472" s="45"/>
      <c r="M28472" s="45"/>
    </row>
    <row r="28473" spans="8:13" s="28" customFormat="1" x14ac:dyDescent="0.2">
      <c r="H28473" s="12"/>
      <c r="J28473" s="29"/>
      <c r="K28473" s="45"/>
      <c r="L28473" s="45"/>
      <c r="M28473" s="45"/>
    </row>
    <row r="28474" spans="8:13" s="28" customFormat="1" x14ac:dyDescent="0.2">
      <c r="H28474" s="12"/>
      <c r="J28474" s="29"/>
      <c r="K28474" s="45"/>
      <c r="L28474" s="45"/>
      <c r="M28474" s="45"/>
    </row>
    <row r="28475" spans="8:13" s="28" customFormat="1" x14ac:dyDescent="0.2">
      <c r="H28475" s="12"/>
      <c r="J28475" s="29"/>
      <c r="K28475" s="45"/>
      <c r="L28475" s="45"/>
      <c r="M28475" s="45"/>
    </row>
    <row r="28476" spans="8:13" s="28" customFormat="1" x14ac:dyDescent="0.2">
      <c r="H28476" s="12"/>
      <c r="J28476" s="29"/>
      <c r="K28476" s="45"/>
      <c r="L28476" s="45"/>
      <c r="M28476" s="45"/>
    </row>
    <row r="28477" spans="8:13" s="28" customFormat="1" x14ac:dyDescent="0.2">
      <c r="H28477" s="12"/>
      <c r="J28477" s="29"/>
      <c r="K28477" s="45"/>
      <c r="L28477" s="45"/>
      <c r="M28477" s="45"/>
    </row>
    <row r="28478" spans="8:13" s="28" customFormat="1" x14ac:dyDescent="0.2">
      <c r="H28478" s="12"/>
      <c r="J28478" s="29"/>
      <c r="K28478" s="45"/>
      <c r="L28478" s="45"/>
      <c r="M28478" s="45"/>
    </row>
    <row r="28479" spans="8:13" s="28" customFormat="1" x14ac:dyDescent="0.2">
      <c r="H28479" s="12"/>
      <c r="J28479" s="29"/>
      <c r="K28479" s="45"/>
      <c r="L28479" s="45"/>
      <c r="M28479" s="45"/>
    </row>
    <row r="28480" spans="8:13" s="28" customFormat="1" x14ac:dyDescent="0.2">
      <c r="H28480" s="12"/>
      <c r="J28480" s="29"/>
      <c r="K28480" s="45"/>
      <c r="L28480" s="45"/>
      <c r="M28480" s="45"/>
    </row>
    <row r="28481" spans="8:13" s="28" customFormat="1" x14ac:dyDescent="0.2">
      <c r="H28481" s="12"/>
      <c r="J28481" s="29"/>
      <c r="K28481" s="45"/>
      <c r="L28481" s="45"/>
      <c r="M28481" s="45"/>
    </row>
    <row r="28482" spans="8:13" s="28" customFormat="1" x14ac:dyDescent="0.2">
      <c r="H28482" s="12"/>
      <c r="J28482" s="29"/>
      <c r="K28482" s="45"/>
      <c r="L28482" s="45"/>
      <c r="M28482" s="45"/>
    </row>
    <row r="28483" spans="8:13" s="28" customFormat="1" x14ac:dyDescent="0.2">
      <c r="H28483" s="12"/>
      <c r="J28483" s="29"/>
      <c r="K28483" s="45"/>
      <c r="L28483" s="45"/>
      <c r="M28483" s="45"/>
    </row>
    <row r="28484" spans="8:13" s="28" customFormat="1" x14ac:dyDescent="0.2">
      <c r="H28484" s="12"/>
      <c r="J28484" s="29"/>
      <c r="K28484" s="45"/>
      <c r="L28484" s="45"/>
      <c r="M28484" s="45"/>
    </row>
    <row r="28485" spans="8:13" s="28" customFormat="1" x14ac:dyDescent="0.2">
      <c r="H28485" s="12"/>
      <c r="J28485" s="29"/>
      <c r="K28485" s="45"/>
      <c r="L28485" s="45"/>
      <c r="M28485" s="45"/>
    </row>
    <row r="28486" spans="8:13" s="28" customFormat="1" x14ac:dyDescent="0.2">
      <c r="H28486" s="12"/>
      <c r="J28486" s="29"/>
      <c r="K28486" s="45"/>
      <c r="L28486" s="45"/>
      <c r="M28486" s="45"/>
    </row>
    <row r="28487" spans="8:13" s="28" customFormat="1" x14ac:dyDescent="0.2">
      <c r="H28487" s="12"/>
      <c r="J28487" s="29"/>
      <c r="K28487" s="45"/>
      <c r="L28487" s="45"/>
      <c r="M28487" s="45"/>
    </row>
    <row r="28488" spans="8:13" s="28" customFormat="1" x14ac:dyDescent="0.2">
      <c r="H28488" s="12"/>
      <c r="J28488" s="29"/>
      <c r="K28488" s="45"/>
      <c r="L28488" s="45"/>
      <c r="M28488" s="45"/>
    </row>
    <row r="28489" spans="8:13" s="28" customFormat="1" x14ac:dyDescent="0.2">
      <c r="H28489" s="12"/>
      <c r="J28489" s="29"/>
      <c r="K28489" s="45"/>
      <c r="L28489" s="45"/>
      <c r="M28489" s="45"/>
    </row>
    <row r="28490" spans="8:13" s="28" customFormat="1" x14ac:dyDescent="0.2">
      <c r="H28490" s="12"/>
      <c r="J28490" s="29"/>
      <c r="K28490" s="45"/>
      <c r="L28490" s="45"/>
      <c r="M28490" s="45"/>
    </row>
    <row r="28491" spans="8:13" s="28" customFormat="1" x14ac:dyDescent="0.2">
      <c r="H28491" s="12"/>
      <c r="J28491" s="29"/>
      <c r="K28491" s="45"/>
      <c r="L28491" s="45"/>
      <c r="M28491" s="45"/>
    </row>
    <row r="28492" spans="8:13" s="28" customFormat="1" x14ac:dyDescent="0.2">
      <c r="H28492" s="12"/>
      <c r="J28492" s="29"/>
      <c r="K28492" s="45"/>
      <c r="L28492" s="45"/>
      <c r="M28492" s="45"/>
    </row>
    <row r="28493" spans="8:13" s="28" customFormat="1" x14ac:dyDescent="0.2">
      <c r="H28493" s="12"/>
      <c r="J28493" s="29"/>
      <c r="K28493" s="45"/>
      <c r="L28493" s="45"/>
      <c r="M28493" s="45"/>
    </row>
    <row r="28494" spans="8:13" s="28" customFormat="1" x14ac:dyDescent="0.2">
      <c r="H28494" s="12"/>
      <c r="J28494" s="29"/>
      <c r="K28494" s="45"/>
      <c r="L28494" s="45"/>
      <c r="M28494" s="45"/>
    </row>
    <row r="28495" spans="8:13" s="28" customFormat="1" x14ac:dyDescent="0.2">
      <c r="H28495" s="12"/>
      <c r="J28495" s="29"/>
      <c r="K28495" s="45"/>
      <c r="L28495" s="45"/>
      <c r="M28495" s="45"/>
    </row>
    <row r="28496" spans="8:13" s="28" customFormat="1" x14ac:dyDescent="0.2">
      <c r="H28496" s="12"/>
      <c r="J28496" s="29"/>
      <c r="K28496" s="45"/>
      <c r="L28496" s="45"/>
      <c r="M28496" s="45"/>
    </row>
    <row r="28497" spans="8:13" s="28" customFormat="1" x14ac:dyDescent="0.2">
      <c r="H28497" s="12"/>
      <c r="J28497" s="29"/>
      <c r="K28497" s="45"/>
      <c r="L28497" s="45"/>
      <c r="M28497" s="45"/>
    </row>
    <row r="28498" spans="8:13" s="28" customFormat="1" x14ac:dyDescent="0.2">
      <c r="H28498" s="12"/>
      <c r="J28498" s="29"/>
      <c r="K28498" s="45"/>
      <c r="L28498" s="45"/>
      <c r="M28498" s="45"/>
    </row>
    <row r="28499" spans="8:13" s="28" customFormat="1" x14ac:dyDescent="0.2">
      <c r="H28499" s="12"/>
      <c r="J28499" s="29"/>
      <c r="K28499" s="45"/>
      <c r="L28499" s="45"/>
      <c r="M28499" s="45"/>
    </row>
    <row r="28500" spans="8:13" s="28" customFormat="1" x14ac:dyDescent="0.2">
      <c r="H28500" s="12"/>
      <c r="J28500" s="29"/>
      <c r="K28500" s="45"/>
      <c r="L28500" s="45"/>
      <c r="M28500" s="45"/>
    </row>
    <row r="28501" spans="8:13" s="28" customFormat="1" x14ac:dyDescent="0.2">
      <c r="H28501" s="12"/>
      <c r="J28501" s="29"/>
      <c r="K28501" s="45"/>
      <c r="L28501" s="45"/>
      <c r="M28501" s="45"/>
    </row>
    <row r="28502" spans="8:13" s="28" customFormat="1" x14ac:dyDescent="0.2">
      <c r="H28502" s="12"/>
      <c r="J28502" s="29"/>
      <c r="K28502" s="45"/>
      <c r="L28502" s="45"/>
      <c r="M28502" s="45"/>
    </row>
    <row r="28503" spans="8:13" s="28" customFormat="1" x14ac:dyDescent="0.2">
      <c r="H28503" s="12"/>
      <c r="J28503" s="29"/>
      <c r="K28503" s="45"/>
      <c r="L28503" s="45"/>
      <c r="M28503" s="45"/>
    </row>
    <row r="28504" spans="8:13" s="28" customFormat="1" x14ac:dyDescent="0.2">
      <c r="H28504" s="12"/>
      <c r="J28504" s="29"/>
      <c r="K28504" s="45"/>
      <c r="L28504" s="45"/>
      <c r="M28504" s="45"/>
    </row>
    <row r="28505" spans="8:13" s="28" customFormat="1" x14ac:dyDescent="0.2">
      <c r="H28505" s="12"/>
      <c r="J28505" s="29"/>
      <c r="K28505" s="45"/>
      <c r="L28505" s="45"/>
      <c r="M28505" s="45"/>
    </row>
    <row r="28506" spans="8:13" s="28" customFormat="1" x14ac:dyDescent="0.2">
      <c r="H28506" s="12"/>
      <c r="J28506" s="29"/>
      <c r="K28506" s="45"/>
      <c r="L28506" s="45"/>
      <c r="M28506" s="45"/>
    </row>
    <row r="28507" spans="8:13" s="28" customFormat="1" x14ac:dyDescent="0.2">
      <c r="H28507" s="12"/>
      <c r="J28507" s="29"/>
      <c r="K28507" s="45"/>
      <c r="L28507" s="45"/>
      <c r="M28507" s="45"/>
    </row>
    <row r="28508" spans="8:13" s="28" customFormat="1" x14ac:dyDescent="0.2">
      <c r="H28508" s="12"/>
      <c r="J28508" s="29"/>
      <c r="K28508" s="45"/>
      <c r="L28508" s="45"/>
      <c r="M28508" s="45"/>
    </row>
    <row r="28509" spans="8:13" s="28" customFormat="1" x14ac:dyDescent="0.2">
      <c r="H28509" s="12"/>
      <c r="J28509" s="29"/>
      <c r="K28509" s="45"/>
      <c r="L28509" s="45"/>
      <c r="M28509" s="45"/>
    </row>
    <row r="28510" spans="8:13" s="28" customFormat="1" x14ac:dyDescent="0.2">
      <c r="H28510" s="12"/>
      <c r="J28510" s="29"/>
      <c r="K28510" s="45"/>
      <c r="L28510" s="45"/>
      <c r="M28510" s="45"/>
    </row>
    <row r="28511" spans="8:13" s="28" customFormat="1" x14ac:dyDescent="0.2">
      <c r="H28511" s="12"/>
      <c r="J28511" s="29"/>
      <c r="K28511" s="45"/>
      <c r="L28511" s="45"/>
      <c r="M28511" s="45"/>
    </row>
    <row r="28512" spans="8:13" s="28" customFormat="1" x14ac:dyDescent="0.2">
      <c r="H28512" s="12"/>
      <c r="J28512" s="29"/>
      <c r="K28512" s="45"/>
      <c r="L28512" s="45"/>
      <c r="M28512" s="45"/>
    </row>
    <row r="28513" spans="8:13" s="28" customFormat="1" x14ac:dyDescent="0.2">
      <c r="H28513" s="12"/>
      <c r="J28513" s="29"/>
      <c r="K28513" s="45"/>
      <c r="L28513" s="45"/>
      <c r="M28513" s="45"/>
    </row>
    <row r="28514" spans="8:13" s="28" customFormat="1" x14ac:dyDescent="0.2">
      <c r="H28514" s="12"/>
      <c r="J28514" s="29"/>
      <c r="K28514" s="45"/>
      <c r="L28514" s="45"/>
      <c r="M28514" s="45"/>
    </row>
    <row r="28515" spans="8:13" s="28" customFormat="1" x14ac:dyDescent="0.2">
      <c r="H28515" s="12"/>
      <c r="J28515" s="29"/>
      <c r="K28515" s="45"/>
      <c r="L28515" s="45"/>
      <c r="M28515" s="45"/>
    </row>
    <row r="28516" spans="8:13" s="28" customFormat="1" x14ac:dyDescent="0.2">
      <c r="H28516" s="12"/>
      <c r="J28516" s="29"/>
      <c r="K28516" s="45"/>
      <c r="L28516" s="45"/>
      <c r="M28516" s="45"/>
    </row>
    <row r="28517" spans="8:13" s="28" customFormat="1" x14ac:dyDescent="0.2">
      <c r="H28517" s="12"/>
      <c r="J28517" s="29"/>
      <c r="K28517" s="45"/>
      <c r="L28517" s="45"/>
      <c r="M28517" s="45"/>
    </row>
    <row r="28518" spans="8:13" s="28" customFormat="1" x14ac:dyDescent="0.2">
      <c r="H28518" s="12"/>
      <c r="J28518" s="29"/>
      <c r="K28518" s="45"/>
      <c r="L28518" s="45"/>
      <c r="M28518" s="45"/>
    </row>
    <row r="28519" spans="8:13" s="28" customFormat="1" x14ac:dyDescent="0.2">
      <c r="H28519" s="12"/>
      <c r="J28519" s="29"/>
      <c r="K28519" s="45"/>
      <c r="L28519" s="45"/>
      <c r="M28519" s="45"/>
    </row>
    <row r="28520" spans="8:13" s="28" customFormat="1" x14ac:dyDescent="0.2">
      <c r="H28520" s="12"/>
      <c r="J28520" s="29"/>
      <c r="K28520" s="45"/>
      <c r="L28520" s="45"/>
      <c r="M28520" s="45"/>
    </row>
    <row r="28521" spans="8:13" s="28" customFormat="1" x14ac:dyDescent="0.2">
      <c r="H28521" s="12"/>
      <c r="J28521" s="29"/>
      <c r="K28521" s="45"/>
      <c r="L28521" s="45"/>
      <c r="M28521" s="45"/>
    </row>
    <row r="28522" spans="8:13" s="28" customFormat="1" x14ac:dyDescent="0.2">
      <c r="H28522" s="12"/>
      <c r="J28522" s="29"/>
      <c r="K28522" s="45"/>
      <c r="L28522" s="45"/>
      <c r="M28522" s="45"/>
    </row>
    <row r="28523" spans="8:13" s="28" customFormat="1" x14ac:dyDescent="0.2">
      <c r="H28523" s="12"/>
      <c r="J28523" s="29"/>
      <c r="K28523" s="45"/>
      <c r="L28523" s="45"/>
      <c r="M28523" s="45"/>
    </row>
    <row r="28524" spans="8:13" s="28" customFormat="1" x14ac:dyDescent="0.2">
      <c r="H28524" s="12"/>
      <c r="J28524" s="29"/>
      <c r="K28524" s="45"/>
      <c r="L28524" s="45"/>
      <c r="M28524" s="45"/>
    </row>
    <row r="28525" spans="8:13" s="28" customFormat="1" x14ac:dyDescent="0.2">
      <c r="H28525" s="12"/>
      <c r="J28525" s="29"/>
      <c r="K28525" s="45"/>
      <c r="L28525" s="45"/>
      <c r="M28525" s="45"/>
    </row>
    <row r="28526" spans="8:13" s="28" customFormat="1" x14ac:dyDescent="0.2">
      <c r="H28526" s="12"/>
      <c r="J28526" s="29"/>
      <c r="K28526" s="45"/>
      <c r="L28526" s="45"/>
      <c r="M28526" s="45"/>
    </row>
    <row r="28527" spans="8:13" s="28" customFormat="1" x14ac:dyDescent="0.2">
      <c r="H28527" s="12"/>
      <c r="J28527" s="29"/>
      <c r="K28527" s="45"/>
      <c r="L28527" s="45"/>
      <c r="M28527" s="45"/>
    </row>
    <row r="28528" spans="8:13" s="28" customFormat="1" x14ac:dyDescent="0.2">
      <c r="H28528" s="12"/>
      <c r="J28528" s="29"/>
      <c r="K28528" s="45"/>
      <c r="L28528" s="45"/>
      <c r="M28528" s="45"/>
    </row>
    <row r="28529" spans="8:13" s="28" customFormat="1" x14ac:dyDescent="0.2">
      <c r="H28529" s="12"/>
      <c r="J28529" s="29"/>
      <c r="K28529" s="45"/>
      <c r="L28529" s="45"/>
      <c r="M28529" s="45"/>
    </row>
    <row r="28530" spans="8:13" s="28" customFormat="1" x14ac:dyDescent="0.2">
      <c r="H28530" s="12"/>
      <c r="J28530" s="29"/>
      <c r="K28530" s="45"/>
      <c r="L28530" s="45"/>
      <c r="M28530" s="45"/>
    </row>
    <row r="28531" spans="8:13" s="28" customFormat="1" x14ac:dyDescent="0.2">
      <c r="H28531" s="12"/>
      <c r="J28531" s="29"/>
      <c r="K28531" s="45"/>
      <c r="L28531" s="45"/>
      <c r="M28531" s="45"/>
    </row>
    <row r="28532" spans="8:13" s="28" customFormat="1" x14ac:dyDescent="0.2">
      <c r="H28532" s="12"/>
      <c r="J28532" s="29"/>
      <c r="K28532" s="45"/>
      <c r="L28532" s="45"/>
      <c r="M28532" s="45"/>
    </row>
    <row r="28533" spans="8:13" s="28" customFormat="1" x14ac:dyDescent="0.2">
      <c r="H28533" s="12"/>
      <c r="J28533" s="29"/>
      <c r="K28533" s="45"/>
      <c r="L28533" s="45"/>
      <c r="M28533" s="45"/>
    </row>
    <row r="28534" spans="8:13" s="28" customFormat="1" x14ac:dyDescent="0.2">
      <c r="H28534" s="12"/>
      <c r="J28534" s="29"/>
      <c r="K28534" s="45"/>
      <c r="L28534" s="45"/>
      <c r="M28534" s="45"/>
    </row>
    <row r="28535" spans="8:13" s="28" customFormat="1" x14ac:dyDescent="0.2">
      <c r="H28535" s="12"/>
      <c r="J28535" s="29"/>
      <c r="K28535" s="45"/>
      <c r="L28535" s="45"/>
      <c r="M28535" s="45"/>
    </row>
    <row r="28536" spans="8:13" s="28" customFormat="1" x14ac:dyDescent="0.2">
      <c r="H28536" s="12"/>
      <c r="J28536" s="29"/>
      <c r="K28536" s="45"/>
      <c r="L28536" s="45"/>
      <c r="M28536" s="45"/>
    </row>
    <row r="28537" spans="8:13" s="28" customFormat="1" x14ac:dyDescent="0.2">
      <c r="H28537" s="12"/>
      <c r="J28537" s="29"/>
      <c r="K28537" s="45"/>
      <c r="L28537" s="45"/>
      <c r="M28537" s="45"/>
    </row>
    <row r="28538" spans="8:13" s="28" customFormat="1" x14ac:dyDescent="0.2">
      <c r="H28538" s="12"/>
      <c r="J28538" s="29"/>
      <c r="K28538" s="45"/>
      <c r="L28538" s="45"/>
      <c r="M28538" s="45"/>
    </row>
    <row r="28539" spans="8:13" s="28" customFormat="1" x14ac:dyDescent="0.2">
      <c r="H28539" s="12"/>
      <c r="J28539" s="29"/>
      <c r="K28539" s="45"/>
      <c r="L28539" s="45"/>
      <c r="M28539" s="45"/>
    </row>
    <row r="28540" spans="8:13" s="28" customFormat="1" x14ac:dyDescent="0.2">
      <c r="H28540" s="12"/>
      <c r="J28540" s="29"/>
      <c r="K28540" s="45"/>
      <c r="L28540" s="45"/>
      <c r="M28540" s="45"/>
    </row>
    <row r="28541" spans="8:13" s="28" customFormat="1" x14ac:dyDescent="0.2">
      <c r="H28541" s="12"/>
      <c r="J28541" s="29"/>
      <c r="K28541" s="45"/>
      <c r="L28541" s="45"/>
      <c r="M28541" s="45"/>
    </row>
    <row r="28542" spans="8:13" s="28" customFormat="1" x14ac:dyDescent="0.2">
      <c r="H28542" s="12"/>
      <c r="J28542" s="29"/>
      <c r="K28542" s="45"/>
      <c r="L28542" s="45"/>
      <c r="M28542" s="45"/>
    </row>
    <row r="28543" spans="8:13" s="28" customFormat="1" x14ac:dyDescent="0.2">
      <c r="H28543" s="12"/>
      <c r="J28543" s="29"/>
      <c r="K28543" s="45"/>
      <c r="L28543" s="45"/>
      <c r="M28543" s="45"/>
    </row>
    <row r="28544" spans="8:13" s="28" customFormat="1" x14ac:dyDescent="0.2">
      <c r="H28544" s="12"/>
      <c r="J28544" s="29"/>
      <c r="K28544" s="45"/>
      <c r="L28544" s="45"/>
      <c r="M28544" s="45"/>
    </row>
    <row r="28545" spans="8:13" s="28" customFormat="1" x14ac:dyDescent="0.2">
      <c r="H28545" s="12"/>
      <c r="J28545" s="29"/>
      <c r="K28545" s="45"/>
      <c r="L28545" s="45"/>
      <c r="M28545" s="45"/>
    </row>
    <row r="28546" spans="8:13" s="28" customFormat="1" x14ac:dyDescent="0.2">
      <c r="H28546" s="12"/>
      <c r="J28546" s="29"/>
      <c r="K28546" s="45"/>
      <c r="L28546" s="45"/>
      <c r="M28546" s="45"/>
    </row>
    <row r="28547" spans="8:13" s="28" customFormat="1" x14ac:dyDescent="0.2">
      <c r="H28547" s="12"/>
      <c r="J28547" s="29"/>
      <c r="K28547" s="45"/>
      <c r="L28547" s="45"/>
      <c r="M28547" s="45"/>
    </row>
    <row r="28548" spans="8:13" s="28" customFormat="1" x14ac:dyDescent="0.2">
      <c r="H28548" s="12"/>
      <c r="J28548" s="29"/>
      <c r="K28548" s="45"/>
      <c r="L28548" s="45"/>
      <c r="M28548" s="45"/>
    </row>
    <row r="28549" spans="8:13" s="28" customFormat="1" x14ac:dyDescent="0.2">
      <c r="H28549" s="12"/>
      <c r="J28549" s="29"/>
      <c r="K28549" s="45"/>
      <c r="L28549" s="45"/>
      <c r="M28549" s="45"/>
    </row>
    <row r="28550" spans="8:13" s="28" customFormat="1" x14ac:dyDescent="0.2">
      <c r="H28550" s="12"/>
      <c r="J28550" s="29"/>
      <c r="K28550" s="45"/>
      <c r="L28550" s="45"/>
      <c r="M28550" s="45"/>
    </row>
    <row r="28551" spans="8:13" s="28" customFormat="1" x14ac:dyDescent="0.2">
      <c r="H28551" s="12"/>
      <c r="J28551" s="29"/>
      <c r="K28551" s="45"/>
      <c r="L28551" s="45"/>
      <c r="M28551" s="45"/>
    </row>
    <row r="28552" spans="8:13" s="28" customFormat="1" x14ac:dyDescent="0.2">
      <c r="H28552" s="12"/>
      <c r="J28552" s="29"/>
      <c r="K28552" s="45"/>
      <c r="L28552" s="45"/>
      <c r="M28552" s="45"/>
    </row>
    <row r="28553" spans="8:13" s="28" customFormat="1" x14ac:dyDescent="0.2">
      <c r="H28553" s="12"/>
      <c r="J28553" s="29"/>
      <c r="K28553" s="45"/>
      <c r="L28553" s="45"/>
      <c r="M28553" s="45"/>
    </row>
    <row r="28554" spans="8:13" s="28" customFormat="1" x14ac:dyDescent="0.2">
      <c r="H28554" s="12"/>
      <c r="J28554" s="29"/>
      <c r="K28554" s="45"/>
      <c r="L28554" s="45"/>
      <c r="M28554" s="45"/>
    </row>
    <row r="28555" spans="8:13" s="28" customFormat="1" x14ac:dyDescent="0.2">
      <c r="H28555" s="12"/>
      <c r="J28555" s="29"/>
      <c r="K28555" s="45"/>
      <c r="L28555" s="45"/>
      <c r="M28555" s="45"/>
    </row>
    <row r="28556" spans="8:13" s="28" customFormat="1" x14ac:dyDescent="0.2">
      <c r="H28556" s="12"/>
      <c r="J28556" s="29"/>
      <c r="K28556" s="45"/>
      <c r="L28556" s="45"/>
      <c r="M28556" s="45"/>
    </row>
    <row r="28557" spans="8:13" s="28" customFormat="1" x14ac:dyDescent="0.2">
      <c r="H28557" s="12"/>
      <c r="J28557" s="29"/>
      <c r="K28557" s="45"/>
      <c r="L28557" s="45"/>
      <c r="M28557" s="45"/>
    </row>
    <row r="28558" spans="8:13" s="28" customFormat="1" x14ac:dyDescent="0.2">
      <c r="H28558" s="12"/>
      <c r="J28558" s="29"/>
      <c r="K28558" s="45"/>
      <c r="L28558" s="45"/>
      <c r="M28558" s="45"/>
    </row>
    <row r="28559" spans="8:13" s="28" customFormat="1" x14ac:dyDescent="0.2">
      <c r="H28559" s="12"/>
      <c r="J28559" s="29"/>
      <c r="K28559" s="45"/>
      <c r="L28559" s="45"/>
      <c r="M28559" s="45"/>
    </row>
    <row r="28560" spans="8:13" s="28" customFormat="1" x14ac:dyDescent="0.2">
      <c r="H28560" s="12"/>
      <c r="J28560" s="29"/>
      <c r="K28560" s="45"/>
      <c r="L28560" s="45"/>
      <c r="M28560" s="45"/>
    </row>
    <row r="28561" spans="8:13" s="28" customFormat="1" x14ac:dyDescent="0.2">
      <c r="H28561" s="12"/>
      <c r="J28561" s="29"/>
      <c r="K28561" s="45"/>
      <c r="L28561" s="45"/>
      <c r="M28561" s="45"/>
    </row>
    <row r="28562" spans="8:13" s="28" customFormat="1" x14ac:dyDescent="0.2">
      <c r="H28562" s="12"/>
      <c r="J28562" s="29"/>
      <c r="K28562" s="45"/>
      <c r="L28562" s="45"/>
      <c r="M28562" s="45"/>
    </row>
    <row r="28563" spans="8:13" s="28" customFormat="1" x14ac:dyDescent="0.2">
      <c r="H28563" s="12"/>
      <c r="J28563" s="29"/>
      <c r="K28563" s="45"/>
      <c r="L28563" s="45"/>
      <c r="M28563" s="45"/>
    </row>
    <row r="28564" spans="8:13" s="28" customFormat="1" x14ac:dyDescent="0.2">
      <c r="H28564" s="12"/>
      <c r="J28564" s="29"/>
      <c r="K28564" s="45"/>
      <c r="L28564" s="45"/>
      <c r="M28564" s="45"/>
    </row>
    <row r="28565" spans="8:13" s="28" customFormat="1" x14ac:dyDescent="0.2">
      <c r="H28565" s="12"/>
      <c r="J28565" s="29"/>
      <c r="K28565" s="45"/>
      <c r="L28565" s="45"/>
      <c r="M28565" s="45"/>
    </row>
    <row r="28566" spans="8:13" s="28" customFormat="1" x14ac:dyDescent="0.2">
      <c r="H28566" s="12"/>
      <c r="J28566" s="29"/>
      <c r="K28566" s="45"/>
      <c r="L28566" s="45"/>
      <c r="M28566" s="45"/>
    </row>
    <row r="28567" spans="8:13" s="28" customFormat="1" x14ac:dyDescent="0.2">
      <c r="H28567" s="12"/>
      <c r="J28567" s="29"/>
      <c r="K28567" s="45"/>
      <c r="L28567" s="45"/>
      <c r="M28567" s="45"/>
    </row>
    <row r="28568" spans="8:13" s="28" customFormat="1" x14ac:dyDescent="0.2">
      <c r="H28568" s="12"/>
      <c r="J28568" s="29"/>
      <c r="K28568" s="45"/>
      <c r="L28568" s="45"/>
      <c r="M28568" s="45"/>
    </row>
    <row r="28569" spans="8:13" s="28" customFormat="1" x14ac:dyDescent="0.2">
      <c r="H28569" s="12"/>
      <c r="J28569" s="29"/>
      <c r="K28569" s="45"/>
      <c r="L28569" s="45"/>
      <c r="M28569" s="45"/>
    </row>
    <row r="28570" spans="8:13" s="28" customFormat="1" x14ac:dyDescent="0.2">
      <c r="H28570" s="12"/>
      <c r="J28570" s="29"/>
      <c r="K28570" s="45"/>
      <c r="L28570" s="45"/>
      <c r="M28570" s="45"/>
    </row>
    <row r="28571" spans="8:13" s="28" customFormat="1" x14ac:dyDescent="0.2">
      <c r="H28571" s="12"/>
      <c r="J28571" s="29"/>
      <c r="K28571" s="45"/>
      <c r="L28571" s="45"/>
      <c r="M28571" s="45"/>
    </row>
    <row r="28572" spans="8:13" s="28" customFormat="1" x14ac:dyDescent="0.2">
      <c r="H28572" s="12"/>
      <c r="J28572" s="29"/>
      <c r="K28572" s="45"/>
      <c r="L28572" s="45"/>
      <c r="M28572" s="45"/>
    </row>
    <row r="28573" spans="8:13" s="28" customFormat="1" x14ac:dyDescent="0.2">
      <c r="H28573" s="12"/>
      <c r="J28573" s="29"/>
      <c r="K28573" s="45"/>
      <c r="L28573" s="45"/>
      <c r="M28573" s="45"/>
    </row>
    <row r="28574" spans="8:13" s="28" customFormat="1" x14ac:dyDescent="0.2">
      <c r="H28574" s="12"/>
      <c r="J28574" s="29"/>
      <c r="K28574" s="45"/>
      <c r="L28574" s="45"/>
      <c r="M28574" s="45"/>
    </row>
    <row r="28575" spans="8:13" s="28" customFormat="1" x14ac:dyDescent="0.2">
      <c r="H28575" s="12"/>
      <c r="J28575" s="29"/>
      <c r="K28575" s="45"/>
      <c r="L28575" s="45"/>
      <c r="M28575" s="45"/>
    </row>
    <row r="28576" spans="8:13" s="28" customFormat="1" x14ac:dyDescent="0.2">
      <c r="H28576" s="12"/>
      <c r="J28576" s="29"/>
      <c r="K28576" s="45"/>
      <c r="L28576" s="45"/>
      <c r="M28576" s="45"/>
    </row>
    <row r="28577" spans="8:13" s="28" customFormat="1" x14ac:dyDescent="0.2">
      <c r="H28577" s="12"/>
      <c r="J28577" s="29"/>
      <c r="K28577" s="45"/>
      <c r="L28577" s="45"/>
      <c r="M28577" s="45"/>
    </row>
    <row r="28578" spans="8:13" s="28" customFormat="1" x14ac:dyDescent="0.2">
      <c r="H28578" s="12"/>
      <c r="J28578" s="29"/>
      <c r="K28578" s="45"/>
      <c r="L28578" s="45"/>
      <c r="M28578" s="45"/>
    </row>
    <row r="28579" spans="8:13" s="28" customFormat="1" x14ac:dyDescent="0.2">
      <c r="H28579" s="12"/>
      <c r="J28579" s="29"/>
      <c r="K28579" s="45"/>
      <c r="L28579" s="45"/>
      <c r="M28579" s="45"/>
    </row>
    <row r="28580" spans="8:13" s="28" customFormat="1" x14ac:dyDescent="0.2">
      <c r="H28580" s="12"/>
      <c r="J28580" s="29"/>
      <c r="K28580" s="45"/>
      <c r="L28580" s="45"/>
      <c r="M28580" s="45"/>
    </row>
    <row r="28581" spans="8:13" s="28" customFormat="1" x14ac:dyDescent="0.2">
      <c r="H28581" s="12"/>
      <c r="J28581" s="29"/>
      <c r="K28581" s="45"/>
      <c r="L28581" s="45"/>
      <c r="M28581" s="45"/>
    </row>
    <row r="28582" spans="8:13" s="28" customFormat="1" x14ac:dyDescent="0.2">
      <c r="H28582" s="12"/>
      <c r="J28582" s="29"/>
      <c r="K28582" s="45"/>
      <c r="L28582" s="45"/>
      <c r="M28582" s="45"/>
    </row>
    <row r="28583" spans="8:13" s="28" customFormat="1" x14ac:dyDescent="0.2">
      <c r="H28583" s="12"/>
      <c r="J28583" s="29"/>
      <c r="K28583" s="45"/>
      <c r="L28583" s="45"/>
      <c r="M28583" s="45"/>
    </row>
    <row r="28584" spans="8:13" s="28" customFormat="1" x14ac:dyDescent="0.2">
      <c r="H28584" s="12"/>
      <c r="J28584" s="29"/>
      <c r="K28584" s="45"/>
      <c r="L28584" s="45"/>
      <c r="M28584" s="45"/>
    </row>
    <row r="28585" spans="8:13" s="28" customFormat="1" x14ac:dyDescent="0.2">
      <c r="H28585" s="12"/>
      <c r="J28585" s="29"/>
      <c r="K28585" s="45"/>
      <c r="L28585" s="45"/>
      <c r="M28585" s="45"/>
    </row>
    <row r="28586" spans="8:13" s="28" customFormat="1" x14ac:dyDescent="0.2">
      <c r="H28586" s="12"/>
      <c r="J28586" s="29"/>
      <c r="K28586" s="45"/>
      <c r="L28586" s="45"/>
      <c r="M28586" s="45"/>
    </row>
    <row r="28587" spans="8:13" s="28" customFormat="1" x14ac:dyDescent="0.2">
      <c r="H28587" s="12"/>
      <c r="J28587" s="29"/>
      <c r="K28587" s="45"/>
      <c r="L28587" s="45"/>
      <c r="M28587" s="45"/>
    </row>
    <row r="28588" spans="8:13" s="28" customFormat="1" x14ac:dyDescent="0.2">
      <c r="H28588" s="12"/>
      <c r="J28588" s="29"/>
      <c r="K28588" s="45"/>
      <c r="L28588" s="45"/>
      <c r="M28588" s="45"/>
    </row>
    <row r="28589" spans="8:13" s="28" customFormat="1" x14ac:dyDescent="0.2">
      <c r="H28589" s="12"/>
      <c r="J28589" s="29"/>
      <c r="K28589" s="45"/>
      <c r="L28589" s="45"/>
      <c r="M28589" s="45"/>
    </row>
    <row r="28590" spans="8:13" s="28" customFormat="1" x14ac:dyDescent="0.2">
      <c r="H28590" s="12"/>
      <c r="J28590" s="29"/>
      <c r="K28590" s="45"/>
      <c r="L28590" s="45"/>
      <c r="M28590" s="45"/>
    </row>
    <row r="28591" spans="8:13" s="28" customFormat="1" x14ac:dyDescent="0.2">
      <c r="H28591" s="12"/>
      <c r="J28591" s="29"/>
      <c r="K28591" s="45"/>
      <c r="L28591" s="45"/>
      <c r="M28591" s="45"/>
    </row>
    <row r="28592" spans="8:13" s="28" customFormat="1" x14ac:dyDescent="0.2">
      <c r="H28592" s="12"/>
      <c r="J28592" s="29"/>
      <c r="K28592" s="45"/>
      <c r="L28592" s="45"/>
      <c r="M28592" s="45"/>
    </row>
    <row r="28593" spans="8:13" s="28" customFormat="1" x14ac:dyDescent="0.2">
      <c r="H28593" s="12"/>
      <c r="J28593" s="29"/>
      <c r="K28593" s="45"/>
      <c r="L28593" s="45"/>
      <c r="M28593" s="45"/>
    </row>
    <row r="28594" spans="8:13" s="28" customFormat="1" x14ac:dyDescent="0.2">
      <c r="H28594" s="12"/>
      <c r="J28594" s="29"/>
      <c r="K28594" s="45"/>
      <c r="L28594" s="45"/>
      <c r="M28594" s="45"/>
    </row>
    <row r="28595" spans="8:13" s="28" customFormat="1" x14ac:dyDescent="0.2">
      <c r="H28595" s="12"/>
      <c r="J28595" s="29"/>
      <c r="K28595" s="45"/>
      <c r="L28595" s="45"/>
      <c r="M28595" s="45"/>
    </row>
    <row r="28596" spans="8:13" s="28" customFormat="1" x14ac:dyDescent="0.2">
      <c r="H28596" s="12"/>
      <c r="J28596" s="29"/>
      <c r="K28596" s="45"/>
      <c r="L28596" s="45"/>
      <c r="M28596" s="45"/>
    </row>
    <row r="28597" spans="8:13" s="28" customFormat="1" x14ac:dyDescent="0.2">
      <c r="H28597" s="12"/>
      <c r="J28597" s="29"/>
      <c r="K28597" s="45"/>
      <c r="L28597" s="45"/>
      <c r="M28597" s="45"/>
    </row>
    <row r="28598" spans="8:13" s="28" customFormat="1" x14ac:dyDescent="0.2">
      <c r="H28598" s="12"/>
      <c r="J28598" s="29"/>
      <c r="K28598" s="45"/>
      <c r="L28598" s="45"/>
      <c r="M28598" s="45"/>
    </row>
    <row r="28599" spans="8:13" s="28" customFormat="1" x14ac:dyDescent="0.2">
      <c r="H28599" s="12"/>
      <c r="J28599" s="29"/>
      <c r="K28599" s="45"/>
      <c r="L28599" s="45"/>
      <c r="M28599" s="45"/>
    </row>
    <row r="28600" spans="8:13" s="28" customFormat="1" x14ac:dyDescent="0.2">
      <c r="H28600" s="12"/>
      <c r="J28600" s="29"/>
      <c r="K28600" s="45"/>
      <c r="L28600" s="45"/>
      <c r="M28600" s="45"/>
    </row>
    <row r="28601" spans="8:13" s="28" customFormat="1" x14ac:dyDescent="0.2">
      <c r="H28601" s="12"/>
      <c r="J28601" s="29"/>
      <c r="K28601" s="45"/>
      <c r="L28601" s="45"/>
      <c r="M28601" s="45"/>
    </row>
    <row r="28602" spans="8:13" s="28" customFormat="1" x14ac:dyDescent="0.2">
      <c r="H28602" s="12"/>
      <c r="J28602" s="29"/>
      <c r="K28602" s="45"/>
      <c r="L28602" s="45"/>
      <c r="M28602" s="45"/>
    </row>
    <row r="28603" spans="8:13" s="28" customFormat="1" x14ac:dyDescent="0.2">
      <c r="H28603" s="12"/>
      <c r="J28603" s="29"/>
      <c r="K28603" s="45"/>
      <c r="L28603" s="45"/>
      <c r="M28603" s="45"/>
    </row>
    <row r="28604" spans="8:13" s="28" customFormat="1" x14ac:dyDescent="0.2">
      <c r="H28604" s="12"/>
      <c r="J28604" s="29"/>
      <c r="K28604" s="45"/>
      <c r="L28604" s="45"/>
      <c r="M28604" s="45"/>
    </row>
    <row r="28605" spans="8:13" s="28" customFormat="1" x14ac:dyDescent="0.2">
      <c r="H28605" s="12"/>
      <c r="J28605" s="29"/>
      <c r="K28605" s="45"/>
      <c r="L28605" s="45"/>
      <c r="M28605" s="45"/>
    </row>
    <row r="28606" spans="8:13" s="28" customFormat="1" x14ac:dyDescent="0.2">
      <c r="H28606" s="12"/>
      <c r="J28606" s="29"/>
      <c r="K28606" s="45"/>
      <c r="L28606" s="45"/>
      <c r="M28606" s="45"/>
    </row>
    <row r="28607" spans="8:13" s="28" customFormat="1" x14ac:dyDescent="0.2">
      <c r="H28607" s="12"/>
      <c r="J28607" s="29"/>
      <c r="K28607" s="45"/>
      <c r="L28607" s="45"/>
      <c r="M28607" s="45"/>
    </row>
    <row r="28608" spans="8:13" s="28" customFormat="1" x14ac:dyDescent="0.2">
      <c r="H28608" s="12"/>
      <c r="J28608" s="29"/>
      <c r="K28608" s="45"/>
      <c r="L28608" s="45"/>
      <c r="M28608" s="45"/>
    </row>
    <row r="28609" spans="8:13" s="28" customFormat="1" x14ac:dyDescent="0.2">
      <c r="H28609" s="12"/>
      <c r="J28609" s="29"/>
      <c r="K28609" s="45"/>
      <c r="L28609" s="45"/>
      <c r="M28609" s="45"/>
    </row>
    <row r="28610" spans="8:13" s="28" customFormat="1" x14ac:dyDescent="0.2">
      <c r="H28610" s="12"/>
      <c r="J28610" s="29"/>
      <c r="K28610" s="45"/>
      <c r="L28610" s="45"/>
      <c r="M28610" s="45"/>
    </row>
    <row r="28611" spans="8:13" s="28" customFormat="1" x14ac:dyDescent="0.2">
      <c r="H28611" s="12"/>
      <c r="J28611" s="29"/>
      <c r="K28611" s="45"/>
      <c r="L28611" s="45"/>
      <c r="M28611" s="45"/>
    </row>
    <row r="28612" spans="8:13" s="28" customFormat="1" x14ac:dyDescent="0.2">
      <c r="H28612" s="12"/>
      <c r="J28612" s="29"/>
      <c r="K28612" s="45"/>
      <c r="L28612" s="45"/>
      <c r="M28612" s="45"/>
    </row>
    <row r="28613" spans="8:13" s="28" customFormat="1" x14ac:dyDescent="0.2">
      <c r="H28613" s="12"/>
      <c r="J28613" s="29"/>
      <c r="K28613" s="45"/>
      <c r="L28613" s="45"/>
      <c r="M28613" s="45"/>
    </row>
    <row r="28614" spans="8:13" s="28" customFormat="1" x14ac:dyDescent="0.2">
      <c r="H28614" s="12"/>
      <c r="J28614" s="29"/>
      <c r="K28614" s="45"/>
      <c r="L28614" s="45"/>
      <c r="M28614" s="45"/>
    </row>
    <row r="28615" spans="8:13" s="28" customFormat="1" x14ac:dyDescent="0.2">
      <c r="H28615" s="12"/>
      <c r="J28615" s="29"/>
      <c r="K28615" s="45"/>
      <c r="L28615" s="45"/>
      <c r="M28615" s="45"/>
    </row>
    <row r="28616" spans="8:13" s="28" customFormat="1" x14ac:dyDescent="0.2">
      <c r="H28616" s="12"/>
      <c r="J28616" s="29"/>
      <c r="K28616" s="45"/>
      <c r="L28616" s="45"/>
      <c r="M28616" s="45"/>
    </row>
    <row r="28617" spans="8:13" s="28" customFormat="1" x14ac:dyDescent="0.2">
      <c r="H28617" s="12"/>
      <c r="J28617" s="29"/>
      <c r="K28617" s="45"/>
      <c r="L28617" s="45"/>
      <c r="M28617" s="45"/>
    </row>
    <row r="28618" spans="8:13" s="28" customFormat="1" x14ac:dyDescent="0.2">
      <c r="H28618" s="12"/>
      <c r="J28618" s="29"/>
      <c r="K28618" s="45"/>
      <c r="L28618" s="45"/>
      <c r="M28618" s="45"/>
    </row>
    <row r="28619" spans="8:13" s="28" customFormat="1" x14ac:dyDescent="0.2">
      <c r="H28619" s="12"/>
      <c r="J28619" s="29"/>
      <c r="K28619" s="45"/>
      <c r="L28619" s="45"/>
      <c r="M28619" s="45"/>
    </row>
    <row r="28620" spans="8:13" s="28" customFormat="1" x14ac:dyDescent="0.2">
      <c r="H28620" s="12"/>
      <c r="J28620" s="29"/>
      <c r="K28620" s="45"/>
      <c r="L28620" s="45"/>
      <c r="M28620" s="45"/>
    </row>
    <row r="28621" spans="8:13" s="28" customFormat="1" x14ac:dyDescent="0.2">
      <c r="H28621" s="12"/>
      <c r="J28621" s="29"/>
      <c r="K28621" s="45"/>
      <c r="L28621" s="45"/>
      <c r="M28621" s="45"/>
    </row>
    <row r="28622" spans="8:13" s="28" customFormat="1" x14ac:dyDescent="0.2">
      <c r="H28622" s="12"/>
      <c r="J28622" s="29"/>
      <c r="K28622" s="45"/>
      <c r="L28622" s="45"/>
      <c r="M28622" s="45"/>
    </row>
    <row r="28623" spans="8:13" s="28" customFormat="1" x14ac:dyDescent="0.2">
      <c r="H28623" s="12"/>
      <c r="J28623" s="29"/>
      <c r="K28623" s="45"/>
      <c r="L28623" s="45"/>
      <c r="M28623" s="45"/>
    </row>
    <row r="28624" spans="8:13" s="28" customFormat="1" x14ac:dyDescent="0.2">
      <c r="H28624" s="12"/>
      <c r="J28624" s="29"/>
      <c r="K28624" s="45"/>
      <c r="L28624" s="45"/>
      <c r="M28624" s="45"/>
    </row>
    <row r="28625" spans="8:13" s="28" customFormat="1" x14ac:dyDescent="0.2">
      <c r="H28625" s="12"/>
      <c r="J28625" s="29"/>
      <c r="K28625" s="45"/>
      <c r="L28625" s="45"/>
      <c r="M28625" s="45"/>
    </row>
    <row r="28626" spans="8:13" s="28" customFormat="1" x14ac:dyDescent="0.2">
      <c r="H28626" s="12"/>
      <c r="J28626" s="29"/>
      <c r="K28626" s="45"/>
      <c r="L28626" s="45"/>
      <c r="M28626" s="45"/>
    </row>
    <row r="28627" spans="8:13" s="28" customFormat="1" x14ac:dyDescent="0.2">
      <c r="H28627" s="12"/>
      <c r="J28627" s="29"/>
      <c r="K28627" s="45"/>
      <c r="L28627" s="45"/>
      <c r="M28627" s="45"/>
    </row>
    <row r="28628" spans="8:13" s="28" customFormat="1" x14ac:dyDescent="0.2">
      <c r="H28628" s="12"/>
      <c r="J28628" s="29"/>
      <c r="K28628" s="45"/>
      <c r="L28628" s="45"/>
      <c r="M28628" s="45"/>
    </row>
    <row r="28629" spans="8:13" s="28" customFormat="1" x14ac:dyDescent="0.2">
      <c r="H28629" s="12"/>
      <c r="J28629" s="29"/>
      <c r="K28629" s="45"/>
      <c r="L28629" s="45"/>
      <c r="M28629" s="45"/>
    </row>
    <row r="28630" spans="8:13" s="28" customFormat="1" x14ac:dyDescent="0.2">
      <c r="H28630" s="12"/>
      <c r="J28630" s="29"/>
      <c r="K28630" s="45"/>
      <c r="L28630" s="45"/>
      <c r="M28630" s="45"/>
    </row>
    <row r="28631" spans="8:13" s="28" customFormat="1" x14ac:dyDescent="0.2">
      <c r="H28631" s="12"/>
      <c r="J28631" s="29"/>
      <c r="K28631" s="45"/>
      <c r="L28631" s="45"/>
      <c r="M28631" s="45"/>
    </row>
    <row r="28632" spans="8:13" s="28" customFormat="1" x14ac:dyDescent="0.2">
      <c r="H28632" s="12"/>
      <c r="J28632" s="29"/>
      <c r="K28632" s="45"/>
      <c r="L28632" s="45"/>
      <c r="M28632" s="45"/>
    </row>
    <row r="28633" spans="8:13" s="28" customFormat="1" x14ac:dyDescent="0.2">
      <c r="H28633" s="12"/>
      <c r="J28633" s="29"/>
      <c r="K28633" s="45"/>
      <c r="L28633" s="45"/>
      <c r="M28633" s="45"/>
    </row>
    <row r="28634" spans="8:13" s="28" customFormat="1" x14ac:dyDescent="0.2">
      <c r="H28634" s="12"/>
      <c r="J28634" s="29"/>
      <c r="K28634" s="45"/>
      <c r="L28634" s="45"/>
      <c r="M28634" s="45"/>
    </row>
    <row r="28635" spans="8:13" s="28" customFormat="1" x14ac:dyDescent="0.2">
      <c r="H28635" s="12"/>
      <c r="J28635" s="29"/>
      <c r="K28635" s="45"/>
      <c r="L28635" s="45"/>
      <c r="M28635" s="45"/>
    </row>
    <row r="28636" spans="8:13" s="28" customFormat="1" x14ac:dyDescent="0.2">
      <c r="H28636" s="12"/>
      <c r="J28636" s="29"/>
      <c r="K28636" s="45"/>
      <c r="L28636" s="45"/>
      <c r="M28636" s="45"/>
    </row>
    <row r="28637" spans="8:13" s="28" customFormat="1" x14ac:dyDescent="0.2">
      <c r="H28637" s="12"/>
      <c r="J28637" s="29"/>
      <c r="K28637" s="45"/>
      <c r="L28637" s="45"/>
      <c r="M28637" s="45"/>
    </row>
    <row r="28638" spans="8:13" s="28" customFormat="1" x14ac:dyDescent="0.2">
      <c r="H28638" s="12"/>
      <c r="J28638" s="29"/>
      <c r="K28638" s="45"/>
      <c r="L28638" s="45"/>
      <c r="M28638" s="45"/>
    </row>
    <row r="28639" spans="8:13" s="28" customFormat="1" x14ac:dyDescent="0.2">
      <c r="H28639" s="12"/>
      <c r="J28639" s="29"/>
      <c r="K28639" s="45"/>
      <c r="L28639" s="45"/>
      <c r="M28639" s="45"/>
    </row>
    <row r="28640" spans="8:13" s="28" customFormat="1" x14ac:dyDescent="0.2">
      <c r="H28640" s="12"/>
      <c r="J28640" s="29"/>
      <c r="K28640" s="45"/>
      <c r="L28640" s="45"/>
      <c r="M28640" s="45"/>
    </row>
    <row r="28641" spans="8:13" s="28" customFormat="1" x14ac:dyDescent="0.2">
      <c r="H28641" s="12"/>
      <c r="J28641" s="29"/>
      <c r="K28641" s="45"/>
      <c r="L28641" s="45"/>
      <c r="M28641" s="45"/>
    </row>
    <row r="28642" spans="8:13" s="28" customFormat="1" x14ac:dyDescent="0.2">
      <c r="H28642" s="12"/>
      <c r="J28642" s="29"/>
      <c r="K28642" s="45"/>
      <c r="L28642" s="45"/>
      <c r="M28642" s="45"/>
    </row>
    <row r="28643" spans="8:13" s="28" customFormat="1" x14ac:dyDescent="0.2">
      <c r="H28643" s="12"/>
      <c r="J28643" s="29"/>
      <c r="K28643" s="45"/>
      <c r="L28643" s="45"/>
      <c r="M28643" s="45"/>
    </row>
    <row r="28644" spans="8:13" s="28" customFormat="1" x14ac:dyDescent="0.2">
      <c r="H28644" s="12"/>
      <c r="J28644" s="29"/>
      <c r="K28644" s="45"/>
      <c r="L28644" s="45"/>
      <c r="M28644" s="45"/>
    </row>
    <row r="28645" spans="8:13" s="28" customFormat="1" x14ac:dyDescent="0.2">
      <c r="H28645" s="12"/>
      <c r="J28645" s="29"/>
      <c r="K28645" s="45"/>
      <c r="L28645" s="45"/>
      <c r="M28645" s="45"/>
    </row>
    <row r="28646" spans="8:13" s="28" customFormat="1" x14ac:dyDescent="0.2">
      <c r="H28646" s="12"/>
      <c r="J28646" s="29"/>
      <c r="K28646" s="45"/>
      <c r="L28646" s="45"/>
      <c r="M28646" s="45"/>
    </row>
    <row r="28647" spans="8:13" s="28" customFormat="1" x14ac:dyDescent="0.2">
      <c r="H28647" s="12"/>
      <c r="J28647" s="29"/>
      <c r="K28647" s="45"/>
      <c r="L28647" s="45"/>
      <c r="M28647" s="45"/>
    </row>
    <row r="28648" spans="8:13" s="28" customFormat="1" x14ac:dyDescent="0.2">
      <c r="H28648" s="12"/>
      <c r="J28648" s="29"/>
      <c r="K28648" s="45"/>
      <c r="L28648" s="45"/>
      <c r="M28648" s="45"/>
    </row>
    <row r="28649" spans="8:13" s="28" customFormat="1" x14ac:dyDescent="0.2">
      <c r="H28649" s="12"/>
      <c r="J28649" s="29"/>
      <c r="K28649" s="45"/>
      <c r="L28649" s="45"/>
      <c r="M28649" s="45"/>
    </row>
    <row r="28650" spans="8:13" s="28" customFormat="1" x14ac:dyDescent="0.2">
      <c r="H28650" s="12"/>
      <c r="J28650" s="29"/>
      <c r="K28650" s="45"/>
      <c r="L28650" s="45"/>
      <c r="M28650" s="45"/>
    </row>
    <row r="28651" spans="8:13" s="28" customFormat="1" x14ac:dyDescent="0.2">
      <c r="H28651" s="12"/>
      <c r="J28651" s="29"/>
      <c r="K28651" s="45"/>
      <c r="L28651" s="45"/>
      <c r="M28651" s="45"/>
    </row>
    <row r="28652" spans="8:13" s="28" customFormat="1" x14ac:dyDescent="0.2">
      <c r="H28652" s="12"/>
      <c r="J28652" s="29"/>
      <c r="K28652" s="45"/>
      <c r="L28652" s="45"/>
      <c r="M28652" s="45"/>
    </row>
    <row r="28653" spans="8:13" s="28" customFormat="1" x14ac:dyDescent="0.2">
      <c r="H28653" s="12"/>
      <c r="J28653" s="29"/>
      <c r="K28653" s="45"/>
      <c r="L28653" s="45"/>
      <c r="M28653" s="45"/>
    </row>
    <row r="28654" spans="8:13" s="28" customFormat="1" x14ac:dyDescent="0.2">
      <c r="H28654" s="12"/>
      <c r="J28654" s="29"/>
      <c r="K28654" s="45"/>
      <c r="L28654" s="45"/>
      <c r="M28654" s="45"/>
    </row>
    <row r="28655" spans="8:13" s="28" customFormat="1" x14ac:dyDescent="0.2">
      <c r="H28655" s="12"/>
      <c r="J28655" s="29"/>
      <c r="K28655" s="45"/>
      <c r="L28655" s="45"/>
      <c r="M28655" s="45"/>
    </row>
    <row r="28656" spans="8:13" s="28" customFormat="1" x14ac:dyDescent="0.2">
      <c r="H28656" s="12"/>
      <c r="J28656" s="29"/>
      <c r="K28656" s="45"/>
      <c r="L28656" s="45"/>
      <c r="M28656" s="45"/>
    </row>
    <row r="28657" spans="8:13" s="28" customFormat="1" x14ac:dyDescent="0.2">
      <c r="H28657" s="12"/>
      <c r="J28657" s="29"/>
      <c r="K28657" s="45"/>
      <c r="L28657" s="45"/>
      <c r="M28657" s="45"/>
    </row>
    <row r="28658" spans="8:13" s="28" customFormat="1" x14ac:dyDescent="0.2">
      <c r="H28658" s="12"/>
      <c r="J28658" s="29"/>
      <c r="K28658" s="45"/>
      <c r="L28658" s="45"/>
      <c r="M28658" s="45"/>
    </row>
    <row r="28659" spans="8:13" s="28" customFormat="1" x14ac:dyDescent="0.2">
      <c r="H28659" s="12"/>
      <c r="J28659" s="29"/>
      <c r="K28659" s="45"/>
      <c r="L28659" s="45"/>
      <c r="M28659" s="45"/>
    </row>
    <row r="28660" spans="8:13" s="28" customFormat="1" x14ac:dyDescent="0.2">
      <c r="H28660" s="12"/>
      <c r="J28660" s="29"/>
      <c r="K28660" s="45"/>
      <c r="L28660" s="45"/>
      <c r="M28660" s="45"/>
    </row>
    <row r="28661" spans="8:13" s="28" customFormat="1" x14ac:dyDescent="0.2">
      <c r="H28661" s="12"/>
      <c r="J28661" s="29"/>
      <c r="K28661" s="45"/>
      <c r="L28661" s="45"/>
      <c r="M28661" s="45"/>
    </row>
    <row r="28662" spans="8:13" s="28" customFormat="1" x14ac:dyDescent="0.2">
      <c r="H28662" s="12"/>
      <c r="J28662" s="29"/>
      <c r="K28662" s="45"/>
      <c r="L28662" s="45"/>
      <c r="M28662" s="45"/>
    </row>
    <row r="28663" spans="8:13" s="28" customFormat="1" x14ac:dyDescent="0.2">
      <c r="H28663" s="12"/>
      <c r="J28663" s="29"/>
      <c r="K28663" s="45"/>
      <c r="L28663" s="45"/>
      <c r="M28663" s="45"/>
    </row>
    <row r="28664" spans="8:13" s="28" customFormat="1" x14ac:dyDescent="0.2">
      <c r="H28664" s="12"/>
      <c r="J28664" s="29"/>
      <c r="K28664" s="45"/>
      <c r="L28664" s="45"/>
      <c r="M28664" s="45"/>
    </row>
    <row r="28665" spans="8:13" s="28" customFormat="1" x14ac:dyDescent="0.2">
      <c r="H28665" s="12"/>
      <c r="J28665" s="29"/>
      <c r="K28665" s="45"/>
      <c r="L28665" s="45"/>
      <c r="M28665" s="45"/>
    </row>
    <row r="28666" spans="8:13" s="28" customFormat="1" x14ac:dyDescent="0.2">
      <c r="H28666" s="12"/>
      <c r="J28666" s="29"/>
      <c r="K28666" s="45"/>
      <c r="L28666" s="45"/>
      <c r="M28666" s="45"/>
    </row>
    <row r="28667" spans="8:13" s="28" customFormat="1" x14ac:dyDescent="0.2">
      <c r="H28667" s="12"/>
      <c r="J28667" s="29"/>
      <c r="K28667" s="45"/>
      <c r="L28667" s="45"/>
      <c r="M28667" s="45"/>
    </row>
    <row r="28668" spans="8:13" s="28" customFormat="1" x14ac:dyDescent="0.2">
      <c r="H28668" s="12"/>
      <c r="J28668" s="29"/>
      <c r="K28668" s="45"/>
      <c r="L28668" s="45"/>
      <c r="M28668" s="45"/>
    </row>
    <row r="28669" spans="8:13" s="28" customFormat="1" x14ac:dyDescent="0.2">
      <c r="H28669" s="12"/>
      <c r="J28669" s="29"/>
      <c r="K28669" s="45"/>
      <c r="L28669" s="45"/>
      <c r="M28669" s="45"/>
    </row>
    <row r="28670" spans="8:13" s="28" customFormat="1" x14ac:dyDescent="0.2">
      <c r="H28670" s="12"/>
      <c r="J28670" s="29"/>
      <c r="K28670" s="45"/>
      <c r="L28670" s="45"/>
      <c r="M28670" s="45"/>
    </row>
    <row r="28671" spans="8:13" s="28" customFormat="1" x14ac:dyDescent="0.2">
      <c r="H28671" s="12"/>
      <c r="J28671" s="29"/>
      <c r="K28671" s="45"/>
      <c r="L28671" s="45"/>
      <c r="M28671" s="45"/>
    </row>
    <row r="28672" spans="8:13" s="28" customFormat="1" x14ac:dyDescent="0.2">
      <c r="H28672" s="12"/>
      <c r="J28672" s="29"/>
      <c r="K28672" s="45"/>
      <c r="L28672" s="45"/>
      <c r="M28672" s="45"/>
    </row>
    <row r="28673" spans="8:13" s="28" customFormat="1" x14ac:dyDescent="0.2">
      <c r="H28673" s="12"/>
      <c r="J28673" s="29"/>
      <c r="K28673" s="45"/>
      <c r="L28673" s="45"/>
      <c r="M28673" s="45"/>
    </row>
    <row r="28674" spans="8:13" s="28" customFormat="1" x14ac:dyDescent="0.2">
      <c r="H28674" s="12"/>
      <c r="J28674" s="29"/>
      <c r="K28674" s="45"/>
      <c r="L28674" s="45"/>
      <c r="M28674" s="45"/>
    </row>
    <row r="28675" spans="8:13" s="28" customFormat="1" x14ac:dyDescent="0.2">
      <c r="H28675" s="12"/>
      <c r="J28675" s="29"/>
      <c r="K28675" s="45"/>
      <c r="L28675" s="45"/>
      <c r="M28675" s="45"/>
    </row>
    <row r="28676" spans="8:13" s="28" customFormat="1" x14ac:dyDescent="0.2">
      <c r="H28676" s="12"/>
      <c r="J28676" s="29"/>
      <c r="K28676" s="45"/>
      <c r="L28676" s="45"/>
      <c r="M28676" s="45"/>
    </row>
    <row r="28677" spans="8:13" s="28" customFormat="1" x14ac:dyDescent="0.2">
      <c r="H28677" s="12"/>
      <c r="J28677" s="29"/>
      <c r="K28677" s="45"/>
      <c r="L28677" s="45"/>
      <c r="M28677" s="45"/>
    </row>
    <row r="28678" spans="8:13" s="28" customFormat="1" x14ac:dyDescent="0.2">
      <c r="H28678" s="12"/>
      <c r="J28678" s="29"/>
      <c r="K28678" s="45"/>
      <c r="L28678" s="45"/>
      <c r="M28678" s="45"/>
    </row>
    <row r="28679" spans="8:13" s="28" customFormat="1" x14ac:dyDescent="0.2">
      <c r="H28679" s="12"/>
      <c r="J28679" s="29"/>
      <c r="K28679" s="45"/>
      <c r="L28679" s="45"/>
      <c r="M28679" s="45"/>
    </row>
    <row r="28680" spans="8:13" s="28" customFormat="1" x14ac:dyDescent="0.2">
      <c r="H28680" s="12"/>
      <c r="J28680" s="29"/>
      <c r="K28680" s="45"/>
      <c r="L28680" s="45"/>
      <c r="M28680" s="45"/>
    </row>
    <row r="28681" spans="8:13" s="28" customFormat="1" x14ac:dyDescent="0.2">
      <c r="H28681" s="12"/>
      <c r="J28681" s="29"/>
      <c r="K28681" s="45"/>
      <c r="L28681" s="45"/>
      <c r="M28681" s="45"/>
    </row>
    <row r="28682" spans="8:13" s="28" customFormat="1" x14ac:dyDescent="0.2">
      <c r="H28682" s="12"/>
      <c r="J28682" s="29"/>
      <c r="K28682" s="45"/>
      <c r="L28682" s="45"/>
      <c r="M28682" s="45"/>
    </row>
    <row r="28683" spans="8:13" s="28" customFormat="1" x14ac:dyDescent="0.2">
      <c r="H28683" s="12"/>
      <c r="J28683" s="29"/>
      <c r="K28683" s="45"/>
      <c r="L28683" s="45"/>
      <c r="M28683" s="45"/>
    </row>
    <row r="28684" spans="8:13" s="28" customFormat="1" x14ac:dyDescent="0.2">
      <c r="H28684" s="12"/>
      <c r="J28684" s="29"/>
      <c r="K28684" s="45"/>
      <c r="L28684" s="45"/>
      <c r="M28684" s="45"/>
    </row>
    <row r="28685" spans="8:13" s="28" customFormat="1" x14ac:dyDescent="0.2">
      <c r="H28685" s="12"/>
      <c r="J28685" s="29"/>
      <c r="K28685" s="45"/>
      <c r="L28685" s="45"/>
      <c r="M28685" s="45"/>
    </row>
    <row r="28686" spans="8:13" s="28" customFormat="1" x14ac:dyDescent="0.2">
      <c r="H28686" s="12"/>
      <c r="J28686" s="29"/>
      <c r="K28686" s="45"/>
      <c r="L28686" s="45"/>
      <c r="M28686" s="45"/>
    </row>
    <row r="28687" spans="8:13" s="28" customFormat="1" x14ac:dyDescent="0.2">
      <c r="H28687" s="12"/>
      <c r="J28687" s="29"/>
      <c r="K28687" s="45"/>
      <c r="L28687" s="45"/>
      <c r="M28687" s="45"/>
    </row>
    <row r="28688" spans="8:13" s="28" customFormat="1" x14ac:dyDescent="0.2">
      <c r="H28688" s="12"/>
      <c r="J28688" s="29"/>
      <c r="K28688" s="45"/>
      <c r="L28688" s="45"/>
      <c r="M28688" s="45"/>
    </row>
    <row r="28689" spans="8:13" s="28" customFormat="1" x14ac:dyDescent="0.2">
      <c r="H28689" s="12"/>
      <c r="J28689" s="29"/>
      <c r="K28689" s="45"/>
      <c r="L28689" s="45"/>
      <c r="M28689" s="45"/>
    </row>
    <row r="28690" spans="8:13" s="28" customFormat="1" x14ac:dyDescent="0.2">
      <c r="H28690" s="12"/>
      <c r="J28690" s="29"/>
      <c r="K28690" s="45"/>
      <c r="L28690" s="45"/>
      <c r="M28690" s="45"/>
    </row>
    <row r="28691" spans="8:13" s="28" customFormat="1" x14ac:dyDescent="0.2">
      <c r="H28691" s="12"/>
      <c r="J28691" s="29"/>
      <c r="K28691" s="45"/>
      <c r="L28691" s="45"/>
      <c r="M28691" s="45"/>
    </row>
    <row r="28692" spans="8:13" s="28" customFormat="1" x14ac:dyDescent="0.2">
      <c r="H28692" s="12"/>
      <c r="J28692" s="29"/>
      <c r="K28692" s="45"/>
      <c r="L28692" s="45"/>
      <c r="M28692" s="45"/>
    </row>
    <row r="28693" spans="8:13" s="28" customFormat="1" x14ac:dyDescent="0.2">
      <c r="H28693" s="12"/>
      <c r="J28693" s="29"/>
      <c r="K28693" s="45"/>
      <c r="L28693" s="45"/>
      <c r="M28693" s="45"/>
    </row>
    <row r="28694" spans="8:13" s="28" customFormat="1" x14ac:dyDescent="0.2">
      <c r="H28694" s="12"/>
      <c r="J28694" s="29"/>
      <c r="K28694" s="45"/>
      <c r="L28694" s="45"/>
      <c r="M28694" s="45"/>
    </row>
    <row r="28695" spans="8:13" s="28" customFormat="1" x14ac:dyDescent="0.2">
      <c r="H28695" s="12"/>
      <c r="J28695" s="29"/>
      <c r="K28695" s="45"/>
      <c r="L28695" s="45"/>
      <c r="M28695" s="45"/>
    </row>
    <row r="28696" spans="8:13" s="28" customFormat="1" x14ac:dyDescent="0.2">
      <c r="H28696" s="12"/>
      <c r="J28696" s="29"/>
      <c r="K28696" s="45"/>
      <c r="L28696" s="45"/>
      <c r="M28696" s="45"/>
    </row>
    <row r="28697" spans="8:13" s="28" customFormat="1" x14ac:dyDescent="0.2">
      <c r="H28697" s="12"/>
      <c r="J28697" s="29"/>
      <c r="K28697" s="45"/>
      <c r="L28697" s="45"/>
      <c r="M28697" s="45"/>
    </row>
    <row r="28698" spans="8:13" s="28" customFormat="1" x14ac:dyDescent="0.2">
      <c r="H28698" s="12"/>
      <c r="J28698" s="29"/>
      <c r="K28698" s="45"/>
      <c r="L28698" s="45"/>
      <c r="M28698" s="45"/>
    </row>
    <row r="28699" spans="8:13" s="28" customFormat="1" x14ac:dyDescent="0.2">
      <c r="H28699" s="12"/>
      <c r="J28699" s="29"/>
      <c r="K28699" s="45"/>
      <c r="L28699" s="45"/>
      <c r="M28699" s="45"/>
    </row>
    <row r="28700" spans="8:13" s="28" customFormat="1" x14ac:dyDescent="0.2">
      <c r="H28700" s="12"/>
      <c r="J28700" s="29"/>
      <c r="K28700" s="45"/>
      <c r="L28700" s="45"/>
      <c r="M28700" s="45"/>
    </row>
    <row r="28701" spans="8:13" s="28" customFormat="1" x14ac:dyDescent="0.2">
      <c r="H28701" s="12"/>
      <c r="J28701" s="29"/>
      <c r="K28701" s="45"/>
      <c r="L28701" s="45"/>
      <c r="M28701" s="45"/>
    </row>
    <row r="28702" spans="8:13" s="28" customFormat="1" x14ac:dyDescent="0.2">
      <c r="H28702" s="12"/>
      <c r="J28702" s="29"/>
      <c r="K28702" s="45"/>
      <c r="L28702" s="45"/>
      <c r="M28702" s="45"/>
    </row>
    <row r="28703" spans="8:13" s="28" customFormat="1" x14ac:dyDescent="0.2">
      <c r="H28703" s="12"/>
      <c r="J28703" s="29"/>
      <c r="K28703" s="45"/>
      <c r="L28703" s="45"/>
      <c r="M28703" s="45"/>
    </row>
    <row r="28704" spans="8:13" s="28" customFormat="1" x14ac:dyDescent="0.2">
      <c r="H28704" s="12"/>
      <c r="J28704" s="29"/>
      <c r="K28704" s="45"/>
      <c r="L28704" s="45"/>
      <c r="M28704" s="45"/>
    </row>
    <row r="28705" spans="8:13" s="28" customFormat="1" x14ac:dyDescent="0.2">
      <c r="H28705" s="12"/>
      <c r="J28705" s="29"/>
      <c r="K28705" s="45"/>
      <c r="L28705" s="45"/>
      <c r="M28705" s="45"/>
    </row>
    <row r="28706" spans="8:13" s="28" customFormat="1" x14ac:dyDescent="0.2">
      <c r="H28706" s="12"/>
      <c r="J28706" s="29"/>
      <c r="K28706" s="45"/>
      <c r="L28706" s="45"/>
      <c r="M28706" s="45"/>
    </row>
    <row r="28707" spans="8:13" s="28" customFormat="1" x14ac:dyDescent="0.2">
      <c r="H28707" s="12"/>
      <c r="J28707" s="29"/>
      <c r="K28707" s="45"/>
      <c r="L28707" s="45"/>
      <c r="M28707" s="45"/>
    </row>
    <row r="28708" spans="8:13" s="28" customFormat="1" x14ac:dyDescent="0.2">
      <c r="H28708" s="12"/>
      <c r="J28708" s="29"/>
      <c r="K28708" s="45"/>
      <c r="L28708" s="45"/>
      <c r="M28708" s="45"/>
    </row>
    <row r="28709" spans="8:13" s="28" customFormat="1" x14ac:dyDescent="0.2">
      <c r="H28709" s="12"/>
      <c r="J28709" s="29"/>
      <c r="K28709" s="45"/>
      <c r="L28709" s="45"/>
      <c r="M28709" s="45"/>
    </row>
    <row r="28710" spans="8:13" s="28" customFormat="1" x14ac:dyDescent="0.2">
      <c r="H28710" s="12"/>
      <c r="J28710" s="29"/>
      <c r="K28710" s="45"/>
      <c r="L28710" s="45"/>
      <c r="M28710" s="45"/>
    </row>
    <row r="28711" spans="8:13" s="28" customFormat="1" x14ac:dyDescent="0.2">
      <c r="H28711" s="12"/>
      <c r="J28711" s="29"/>
      <c r="K28711" s="45"/>
      <c r="L28711" s="45"/>
      <c r="M28711" s="45"/>
    </row>
    <row r="28712" spans="8:13" s="28" customFormat="1" x14ac:dyDescent="0.2">
      <c r="H28712" s="12"/>
      <c r="J28712" s="29"/>
      <c r="K28712" s="45"/>
      <c r="L28712" s="45"/>
      <c r="M28712" s="45"/>
    </row>
    <row r="28713" spans="8:13" s="28" customFormat="1" x14ac:dyDescent="0.2">
      <c r="H28713" s="12"/>
      <c r="J28713" s="29"/>
      <c r="K28713" s="45"/>
      <c r="L28713" s="45"/>
      <c r="M28713" s="45"/>
    </row>
    <row r="28714" spans="8:13" s="28" customFormat="1" x14ac:dyDescent="0.2">
      <c r="H28714" s="12"/>
      <c r="J28714" s="29"/>
      <c r="K28714" s="45"/>
      <c r="L28714" s="45"/>
      <c r="M28714" s="45"/>
    </row>
    <row r="28715" spans="8:13" s="28" customFormat="1" x14ac:dyDescent="0.2">
      <c r="H28715" s="12"/>
      <c r="J28715" s="29"/>
      <c r="K28715" s="45"/>
      <c r="L28715" s="45"/>
      <c r="M28715" s="45"/>
    </row>
    <row r="28716" spans="8:13" s="28" customFormat="1" x14ac:dyDescent="0.2">
      <c r="H28716" s="12"/>
      <c r="J28716" s="29"/>
      <c r="K28716" s="45"/>
      <c r="L28716" s="45"/>
      <c r="M28716" s="45"/>
    </row>
    <row r="28717" spans="8:13" s="28" customFormat="1" x14ac:dyDescent="0.2">
      <c r="H28717" s="12"/>
      <c r="J28717" s="29"/>
      <c r="K28717" s="45"/>
      <c r="L28717" s="45"/>
      <c r="M28717" s="45"/>
    </row>
    <row r="28718" spans="8:13" s="28" customFormat="1" x14ac:dyDescent="0.2">
      <c r="H28718" s="12"/>
      <c r="J28718" s="29"/>
      <c r="K28718" s="45"/>
      <c r="L28718" s="45"/>
      <c r="M28718" s="45"/>
    </row>
    <row r="28719" spans="8:13" s="28" customFormat="1" x14ac:dyDescent="0.2">
      <c r="H28719" s="12"/>
      <c r="J28719" s="29"/>
      <c r="K28719" s="45"/>
      <c r="L28719" s="45"/>
      <c r="M28719" s="45"/>
    </row>
    <row r="28720" spans="8:13" s="28" customFormat="1" x14ac:dyDescent="0.2">
      <c r="H28720" s="12"/>
      <c r="J28720" s="29"/>
      <c r="K28720" s="45"/>
      <c r="L28720" s="45"/>
      <c r="M28720" s="45"/>
    </row>
    <row r="28721" spans="8:13" s="28" customFormat="1" x14ac:dyDescent="0.2">
      <c r="H28721" s="12"/>
      <c r="J28721" s="29"/>
      <c r="K28721" s="45"/>
      <c r="L28721" s="45"/>
      <c r="M28721" s="45"/>
    </row>
    <row r="28722" spans="8:13" s="28" customFormat="1" x14ac:dyDescent="0.2">
      <c r="H28722" s="12"/>
      <c r="J28722" s="29"/>
      <c r="K28722" s="45"/>
      <c r="L28722" s="45"/>
      <c r="M28722" s="45"/>
    </row>
    <row r="28723" spans="8:13" s="28" customFormat="1" x14ac:dyDescent="0.2">
      <c r="H28723" s="12"/>
      <c r="J28723" s="29"/>
      <c r="K28723" s="45"/>
      <c r="L28723" s="45"/>
      <c r="M28723" s="45"/>
    </row>
    <row r="28724" spans="8:13" s="28" customFormat="1" x14ac:dyDescent="0.2">
      <c r="H28724" s="12"/>
      <c r="J28724" s="29"/>
      <c r="K28724" s="45"/>
      <c r="L28724" s="45"/>
      <c r="M28724" s="45"/>
    </row>
    <row r="28725" spans="8:13" s="28" customFormat="1" x14ac:dyDescent="0.2">
      <c r="H28725" s="12"/>
      <c r="J28725" s="29"/>
      <c r="K28725" s="45"/>
      <c r="L28725" s="45"/>
      <c r="M28725" s="45"/>
    </row>
    <row r="28726" spans="8:13" s="28" customFormat="1" x14ac:dyDescent="0.2">
      <c r="H28726" s="12"/>
      <c r="J28726" s="29"/>
      <c r="K28726" s="45"/>
      <c r="L28726" s="45"/>
      <c r="M28726" s="45"/>
    </row>
    <row r="28727" spans="8:13" s="28" customFormat="1" x14ac:dyDescent="0.2">
      <c r="H28727" s="12"/>
      <c r="J28727" s="29"/>
      <c r="K28727" s="45"/>
      <c r="L28727" s="45"/>
      <c r="M28727" s="45"/>
    </row>
    <row r="28728" spans="8:13" s="28" customFormat="1" x14ac:dyDescent="0.2">
      <c r="H28728" s="12"/>
      <c r="J28728" s="29"/>
      <c r="K28728" s="45"/>
      <c r="L28728" s="45"/>
      <c r="M28728" s="45"/>
    </row>
    <row r="28729" spans="8:13" s="28" customFormat="1" x14ac:dyDescent="0.2">
      <c r="H28729" s="12"/>
      <c r="J28729" s="29"/>
      <c r="K28729" s="45"/>
      <c r="L28729" s="45"/>
      <c r="M28729" s="45"/>
    </row>
    <row r="28730" spans="8:13" s="28" customFormat="1" x14ac:dyDescent="0.2">
      <c r="H28730" s="12"/>
      <c r="J28730" s="29"/>
      <c r="K28730" s="45"/>
      <c r="L28730" s="45"/>
      <c r="M28730" s="45"/>
    </row>
    <row r="28731" spans="8:13" s="28" customFormat="1" x14ac:dyDescent="0.2">
      <c r="H28731" s="12"/>
      <c r="J28731" s="29"/>
      <c r="K28731" s="45"/>
      <c r="L28731" s="45"/>
      <c r="M28731" s="45"/>
    </row>
    <row r="28732" spans="8:13" s="28" customFormat="1" x14ac:dyDescent="0.2">
      <c r="H28732" s="12"/>
      <c r="J28732" s="29"/>
      <c r="K28732" s="45"/>
      <c r="L28732" s="45"/>
      <c r="M28732" s="45"/>
    </row>
    <row r="28733" spans="8:13" s="28" customFormat="1" x14ac:dyDescent="0.2">
      <c r="H28733" s="12"/>
      <c r="J28733" s="29"/>
      <c r="K28733" s="45"/>
      <c r="L28733" s="45"/>
      <c r="M28733" s="45"/>
    </row>
    <row r="28734" spans="8:13" s="28" customFormat="1" x14ac:dyDescent="0.2">
      <c r="H28734" s="12"/>
      <c r="J28734" s="29"/>
      <c r="K28734" s="45"/>
      <c r="L28734" s="45"/>
      <c r="M28734" s="45"/>
    </row>
    <row r="28735" spans="8:13" s="28" customFormat="1" x14ac:dyDescent="0.2">
      <c r="H28735" s="12"/>
      <c r="J28735" s="29"/>
      <c r="K28735" s="45"/>
      <c r="L28735" s="45"/>
      <c r="M28735" s="45"/>
    </row>
    <row r="28736" spans="8:13" s="28" customFormat="1" x14ac:dyDescent="0.2">
      <c r="H28736" s="12"/>
      <c r="J28736" s="29"/>
      <c r="K28736" s="45"/>
      <c r="L28736" s="45"/>
      <c r="M28736" s="45"/>
    </row>
    <row r="28737" spans="8:13" s="28" customFormat="1" x14ac:dyDescent="0.2">
      <c r="H28737" s="12"/>
      <c r="J28737" s="29"/>
      <c r="K28737" s="45"/>
      <c r="L28737" s="45"/>
      <c r="M28737" s="45"/>
    </row>
    <row r="28738" spans="8:13" s="28" customFormat="1" x14ac:dyDescent="0.2">
      <c r="H28738" s="12"/>
      <c r="J28738" s="29"/>
      <c r="K28738" s="45"/>
      <c r="L28738" s="45"/>
      <c r="M28738" s="45"/>
    </row>
    <row r="28739" spans="8:13" s="28" customFormat="1" x14ac:dyDescent="0.2">
      <c r="H28739" s="12"/>
      <c r="J28739" s="29"/>
      <c r="K28739" s="45"/>
      <c r="L28739" s="45"/>
      <c r="M28739" s="45"/>
    </row>
    <row r="28740" spans="8:13" s="28" customFormat="1" x14ac:dyDescent="0.2">
      <c r="H28740" s="12"/>
      <c r="J28740" s="29"/>
      <c r="K28740" s="45"/>
      <c r="L28740" s="45"/>
      <c r="M28740" s="45"/>
    </row>
    <row r="28741" spans="8:13" s="28" customFormat="1" x14ac:dyDescent="0.2">
      <c r="H28741" s="12"/>
      <c r="J28741" s="29"/>
      <c r="K28741" s="45"/>
      <c r="L28741" s="45"/>
      <c r="M28741" s="45"/>
    </row>
    <row r="28742" spans="8:13" s="28" customFormat="1" x14ac:dyDescent="0.2">
      <c r="H28742" s="12"/>
      <c r="J28742" s="29"/>
      <c r="K28742" s="45"/>
      <c r="L28742" s="45"/>
      <c r="M28742" s="45"/>
    </row>
    <row r="28743" spans="8:13" s="28" customFormat="1" x14ac:dyDescent="0.2">
      <c r="H28743" s="12"/>
      <c r="J28743" s="29"/>
      <c r="K28743" s="45"/>
      <c r="L28743" s="45"/>
      <c r="M28743" s="45"/>
    </row>
    <row r="28744" spans="8:13" s="28" customFormat="1" x14ac:dyDescent="0.2">
      <c r="H28744" s="12"/>
      <c r="J28744" s="29"/>
      <c r="K28744" s="45"/>
      <c r="L28744" s="45"/>
      <c r="M28744" s="45"/>
    </row>
    <row r="28745" spans="8:13" s="28" customFormat="1" x14ac:dyDescent="0.2">
      <c r="H28745" s="12"/>
      <c r="J28745" s="29"/>
      <c r="K28745" s="45"/>
      <c r="L28745" s="45"/>
      <c r="M28745" s="45"/>
    </row>
    <row r="28746" spans="8:13" s="28" customFormat="1" x14ac:dyDescent="0.2">
      <c r="H28746" s="12"/>
      <c r="J28746" s="29"/>
      <c r="K28746" s="45"/>
      <c r="L28746" s="45"/>
      <c r="M28746" s="45"/>
    </row>
    <row r="28747" spans="8:13" s="28" customFormat="1" x14ac:dyDescent="0.2">
      <c r="H28747" s="12"/>
      <c r="J28747" s="29"/>
      <c r="K28747" s="45"/>
      <c r="L28747" s="45"/>
      <c r="M28747" s="45"/>
    </row>
    <row r="28748" spans="8:13" s="28" customFormat="1" x14ac:dyDescent="0.2">
      <c r="H28748" s="12"/>
      <c r="J28748" s="29"/>
      <c r="K28748" s="45"/>
      <c r="L28748" s="45"/>
      <c r="M28748" s="45"/>
    </row>
    <row r="28749" spans="8:13" s="28" customFormat="1" x14ac:dyDescent="0.2">
      <c r="H28749" s="12"/>
      <c r="J28749" s="29"/>
      <c r="K28749" s="45"/>
      <c r="L28749" s="45"/>
      <c r="M28749" s="45"/>
    </row>
    <row r="28750" spans="8:13" s="28" customFormat="1" x14ac:dyDescent="0.2">
      <c r="H28750" s="12"/>
      <c r="J28750" s="29"/>
      <c r="K28750" s="45"/>
      <c r="L28750" s="45"/>
      <c r="M28750" s="45"/>
    </row>
    <row r="28751" spans="8:13" s="28" customFormat="1" x14ac:dyDescent="0.2">
      <c r="H28751" s="12"/>
      <c r="J28751" s="29"/>
      <c r="K28751" s="45"/>
      <c r="L28751" s="45"/>
      <c r="M28751" s="45"/>
    </row>
    <row r="28752" spans="8:13" s="28" customFormat="1" x14ac:dyDescent="0.2">
      <c r="H28752" s="12"/>
      <c r="J28752" s="29"/>
      <c r="K28752" s="45"/>
      <c r="L28752" s="45"/>
      <c r="M28752" s="45"/>
    </row>
    <row r="28753" spans="8:13" s="28" customFormat="1" x14ac:dyDescent="0.2">
      <c r="H28753" s="12"/>
      <c r="J28753" s="29"/>
      <c r="K28753" s="45"/>
      <c r="L28753" s="45"/>
      <c r="M28753" s="45"/>
    </row>
    <row r="28754" spans="8:13" s="28" customFormat="1" x14ac:dyDescent="0.2">
      <c r="H28754" s="12"/>
      <c r="J28754" s="29"/>
      <c r="K28754" s="45"/>
      <c r="L28754" s="45"/>
      <c r="M28754" s="45"/>
    </row>
    <row r="28755" spans="8:13" s="28" customFormat="1" x14ac:dyDescent="0.2">
      <c r="H28755" s="12"/>
      <c r="J28755" s="29"/>
      <c r="K28755" s="45"/>
      <c r="L28755" s="45"/>
      <c r="M28755" s="45"/>
    </row>
    <row r="28756" spans="8:13" s="28" customFormat="1" x14ac:dyDescent="0.2">
      <c r="H28756" s="12"/>
      <c r="J28756" s="29"/>
      <c r="K28756" s="45"/>
      <c r="L28756" s="45"/>
      <c r="M28756" s="45"/>
    </row>
    <row r="28757" spans="8:13" s="28" customFormat="1" x14ac:dyDescent="0.2">
      <c r="H28757" s="12"/>
      <c r="J28757" s="29"/>
      <c r="K28757" s="45"/>
      <c r="L28757" s="45"/>
      <c r="M28757" s="45"/>
    </row>
    <row r="28758" spans="8:13" s="28" customFormat="1" x14ac:dyDescent="0.2">
      <c r="H28758" s="12"/>
      <c r="J28758" s="29"/>
      <c r="K28758" s="45"/>
      <c r="L28758" s="45"/>
      <c r="M28758" s="45"/>
    </row>
    <row r="28759" spans="8:13" s="28" customFormat="1" x14ac:dyDescent="0.2">
      <c r="H28759" s="12"/>
      <c r="J28759" s="29"/>
      <c r="K28759" s="45"/>
      <c r="L28759" s="45"/>
      <c r="M28759" s="45"/>
    </row>
    <row r="28760" spans="8:13" s="28" customFormat="1" x14ac:dyDescent="0.2">
      <c r="H28760" s="12"/>
      <c r="J28760" s="29"/>
      <c r="K28760" s="45"/>
      <c r="L28760" s="45"/>
      <c r="M28760" s="45"/>
    </row>
    <row r="28761" spans="8:13" s="28" customFormat="1" x14ac:dyDescent="0.2">
      <c r="H28761" s="12"/>
      <c r="J28761" s="29"/>
      <c r="K28761" s="45"/>
      <c r="L28761" s="45"/>
      <c r="M28761" s="45"/>
    </row>
    <row r="28762" spans="8:13" s="28" customFormat="1" x14ac:dyDescent="0.2">
      <c r="H28762" s="12"/>
      <c r="J28762" s="29"/>
      <c r="K28762" s="45"/>
      <c r="L28762" s="45"/>
      <c r="M28762" s="45"/>
    </row>
    <row r="28763" spans="8:13" s="28" customFormat="1" x14ac:dyDescent="0.2">
      <c r="H28763" s="12"/>
      <c r="J28763" s="29"/>
      <c r="K28763" s="45"/>
      <c r="L28763" s="45"/>
      <c r="M28763" s="45"/>
    </row>
    <row r="28764" spans="8:13" s="28" customFormat="1" x14ac:dyDescent="0.2">
      <c r="H28764" s="12"/>
      <c r="J28764" s="29"/>
      <c r="K28764" s="45"/>
      <c r="L28764" s="45"/>
      <c r="M28764" s="45"/>
    </row>
    <row r="28765" spans="8:13" s="28" customFormat="1" x14ac:dyDescent="0.2">
      <c r="H28765" s="12"/>
      <c r="J28765" s="29"/>
      <c r="K28765" s="45"/>
      <c r="L28765" s="45"/>
      <c r="M28765" s="45"/>
    </row>
    <row r="28766" spans="8:13" s="28" customFormat="1" x14ac:dyDescent="0.2">
      <c r="H28766" s="12"/>
      <c r="J28766" s="29"/>
      <c r="K28766" s="45"/>
      <c r="L28766" s="45"/>
      <c r="M28766" s="45"/>
    </row>
    <row r="28767" spans="8:13" s="28" customFormat="1" x14ac:dyDescent="0.2">
      <c r="H28767" s="12"/>
      <c r="J28767" s="29"/>
      <c r="K28767" s="45"/>
      <c r="L28767" s="45"/>
      <c r="M28767" s="45"/>
    </row>
    <row r="28768" spans="8:13" s="28" customFormat="1" x14ac:dyDescent="0.2">
      <c r="H28768" s="12"/>
      <c r="J28768" s="29"/>
      <c r="K28768" s="45"/>
      <c r="L28768" s="45"/>
      <c r="M28768" s="45"/>
    </row>
    <row r="28769" spans="8:13" s="28" customFormat="1" x14ac:dyDescent="0.2">
      <c r="H28769" s="12"/>
      <c r="J28769" s="29"/>
      <c r="K28769" s="45"/>
      <c r="L28769" s="45"/>
      <c r="M28769" s="45"/>
    </row>
    <row r="28770" spans="8:13" s="28" customFormat="1" x14ac:dyDescent="0.2">
      <c r="H28770" s="12"/>
      <c r="J28770" s="29"/>
      <c r="K28770" s="45"/>
      <c r="L28770" s="45"/>
      <c r="M28770" s="45"/>
    </row>
    <row r="28771" spans="8:13" s="28" customFormat="1" x14ac:dyDescent="0.2">
      <c r="H28771" s="12"/>
      <c r="J28771" s="29"/>
      <c r="K28771" s="45"/>
      <c r="L28771" s="45"/>
      <c r="M28771" s="45"/>
    </row>
    <row r="28772" spans="8:13" s="28" customFormat="1" x14ac:dyDescent="0.2">
      <c r="H28772" s="12"/>
      <c r="J28772" s="29"/>
      <c r="K28772" s="45"/>
      <c r="L28772" s="45"/>
      <c r="M28772" s="45"/>
    </row>
    <row r="28773" spans="8:13" s="28" customFormat="1" x14ac:dyDescent="0.2">
      <c r="H28773" s="12"/>
      <c r="J28773" s="29"/>
      <c r="K28773" s="45"/>
      <c r="L28773" s="45"/>
      <c r="M28773" s="45"/>
    </row>
    <row r="28774" spans="8:13" s="28" customFormat="1" x14ac:dyDescent="0.2">
      <c r="H28774" s="12"/>
      <c r="J28774" s="29"/>
      <c r="K28774" s="45"/>
      <c r="L28774" s="45"/>
      <c r="M28774" s="45"/>
    </row>
    <row r="28775" spans="8:13" s="28" customFormat="1" x14ac:dyDescent="0.2">
      <c r="H28775" s="12"/>
      <c r="J28775" s="29"/>
      <c r="K28775" s="45"/>
      <c r="L28775" s="45"/>
      <c r="M28775" s="45"/>
    </row>
    <row r="28776" spans="8:13" s="28" customFormat="1" x14ac:dyDescent="0.2">
      <c r="H28776" s="12"/>
      <c r="J28776" s="29"/>
      <c r="K28776" s="45"/>
      <c r="L28776" s="45"/>
      <c r="M28776" s="45"/>
    </row>
    <row r="28777" spans="8:13" s="28" customFormat="1" x14ac:dyDescent="0.2">
      <c r="H28777" s="12"/>
      <c r="J28777" s="29"/>
      <c r="K28777" s="45"/>
      <c r="L28777" s="45"/>
      <c r="M28777" s="45"/>
    </row>
    <row r="28778" spans="8:13" s="28" customFormat="1" x14ac:dyDescent="0.2">
      <c r="H28778" s="12"/>
      <c r="J28778" s="29"/>
      <c r="K28778" s="45"/>
      <c r="L28778" s="45"/>
      <c r="M28778" s="45"/>
    </row>
    <row r="28779" spans="8:13" s="28" customFormat="1" x14ac:dyDescent="0.2">
      <c r="H28779" s="12"/>
      <c r="J28779" s="29"/>
      <c r="K28779" s="45"/>
      <c r="L28779" s="45"/>
      <c r="M28779" s="45"/>
    </row>
    <row r="28780" spans="8:13" s="28" customFormat="1" x14ac:dyDescent="0.2">
      <c r="H28780" s="12"/>
      <c r="J28780" s="29"/>
      <c r="K28780" s="45"/>
      <c r="L28780" s="45"/>
      <c r="M28780" s="45"/>
    </row>
    <row r="28781" spans="8:13" s="28" customFormat="1" x14ac:dyDescent="0.2">
      <c r="H28781" s="12"/>
      <c r="J28781" s="29"/>
      <c r="K28781" s="45"/>
      <c r="L28781" s="45"/>
      <c r="M28781" s="45"/>
    </row>
    <row r="28782" spans="8:13" s="28" customFormat="1" x14ac:dyDescent="0.2">
      <c r="H28782" s="12"/>
      <c r="J28782" s="29"/>
      <c r="K28782" s="45"/>
      <c r="L28782" s="45"/>
      <c r="M28782" s="45"/>
    </row>
    <row r="28783" spans="8:13" s="28" customFormat="1" x14ac:dyDescent="0.2">
      <c r="H28783" s="12"/>
      <c r="J28783" s="29"/>
      <c r="K28783" s="45"/>
      <c r="L28783" s="45"/>
      <c r="M28783" s="45"/>
    </row>
    <row r="28784" spans="8:13" s="28" customFormat="1" x14ac:dyDescent="0.2">
      <c r="H28784" s="12"/>
      <c r="J28784" s="29"/>
      <c r="K28784" s="45"/>
      <c r="L28784" s="45"/>
      <c r="M28784" s="45"/>
    </row>
    <row r="28785" spans="8:13" s="28" customFormat="1" x14ac:dyDescent="0.2">
      <c r="H28785" s="12"/>
      <c r="J28785" s="29"/>
      <c r="K28785" s="45"/>
      <c r="L28785" s="45"/>
      <c r="M28785" s="45"/>
    </row>
    <row r="28786" spans="8:13" s="28" customFormat="1" x14ac:dyDescent="0.2">
      <c r="H28786" s="12"/>
      <c r="J28786" s="29"/>
      <c r="K28786" s="45"/>
      <c r="L28786" s="45"/>
      <c r="M28786" s="45"/>
    </row>
    <row r="28787" spans="8:13" s="28" customFormat="1" x14ac:dyDescent="0.2">
      <c r="H28787" s="12"/>
      <c r="J28787" s="29"/>
      <c r="K28787" s="45"/>
      <c r="L28787" s="45"/>
      <c r="M28787" s="45"/>
    </row>
    <row r="28788" spans="8:13" s="28" customFormat="1" x14ac:dyDescent="0.2">
      <c r="H28788" s="12"/>
      <c r="J28788" s="29"/>
      <c r="K28788" s="45"/>
      <c r="L28788" s="45"/>
      <c r="M28788" s="45"/>
    </row>
    <row r="28789" spans="8:13" s="28" customFormat="1" x14ac:dyDescent="0.2">
      <c r="H28789" s="12"/>
      <c r="J28789" s="29"/>
      <c r="K28789" s="45"/>
      <c r="L28789" s="45"/>
      <c r="M28789" s="45"/>
    </row>
    <row r="28790" spans="8:13" s="28" customFormat="1" x14ac:dyDescent="0.2">
      <c r="H28790" s="12"/>
      <c r="J28790" s="29"/>
      <c r="K28790" s="45"/>
      <c r="L28790" s="45"/>
      <c r="M28790" s="45"/>
    </row>
    <row r="28791" spans="8:13" s="28" customFormat="1" x14ac:dyDescent="0.2">
      <c r="H28791" s="12"/>
      <c r="J28791" s="29"/>
      <c r="K28791" s="45"/>
      <c r="L28791" s="45"/>
      <c r="M28791" s="45"/>
    </row>
    <row r="28792" spans="8:13" s="28" customFormat="1" x14ac:dyDescent="0.2">
      <c r="H28792" s="12"/>
      <c r="J28792" s="29"/>
      <c r="K28792" s="45"/>
      <c r="L28792" s="45"/>
      <c r="M28792" s="45"/>
    </row>
    <row r="28793" spans="8:13" s="28" customFormat="1" x14ac:dyDescent="0.2">
      <c r="H28793" s="12"/>
      <c r="J28793" s="29"/>
      <c r="K28793" s="45"/>
      <c r="L28793" s="45"/>
      <c r="M28793" s="45"/>
    </row>
    <row r="28794" spans="8:13" s="28" customFormat="1" x14ac:dyDescent="0.2">
      <c r="H28794" s="12"/>
      <c r="J28794" s="29"/>
      <c r="K28794" s="45"/>
      <c r="L28794" s="45"/>
      <c r="M28794" s="45"/>
    </row>
    <row r="28795" spans="8:13" s="28" customFormat="1" x14ac:dyDescent="0.2">
      <c r="H28795" s="12"/>
      <c r="J28795" s="29"/>
      <c r="K28795" s="45"/>
      <c r="L28795" s="45"/>
      <c r="M28795" s="45"/>
    </row>
    <row r="28796" spans="8:13" s="28" customFormat="1" x14ac:dyDescent="0.2">
      <c r="H28796" s="12"/>
      <c r="J28796" s="29"/>
      <c r="K28796" s="45"/>
      <c r="L28796" s="45"/>
      <c r="M28796" s="45"/>
    </row>
    <row r="28797" spans="8:13" s="28" customFormat="1" x14ac:dyDescent="0.2">
      <c r="H28797" s="12"/>
      <c r="J28797" s="29"/>
      <c r="K28797" s="45"/>
      <c r="L28797" s="45"/>
      <c r="M28797" s="45"/>
    </row>
    <row r="28798" spans="8:13" s="28" customFormat="1" x14ac:dyDescent="0.2">
      <c r="H28798" s="12"/>
      <c r="J28798" s="29"/>
      <c r="K28798" s="45"/>
      <c r="L28798" s="45"/>
      <c r="M28798" s="45"/>
    </row>
    <row r="28799" spans="8:13" s="28" customFormat="1" x14ac:dyDescent="0.2">
      <c r="H28799" s="12"/>
      <c r="J28799" s="29"/>
      <c r="K28799" s="45"/>
      <c r="L28799" s="45"/>
      <c r="M28799" s="45"/>
    </row>
    <row r="28800" spans="8:13" s="28" customFormat="1" x14ac:dyDescent="0.2">
      <c r="H28800" s="12"/>
      <c r="J28800" s="29"/>
      <c r="K28800" s="45"/>
      <c r="L28800" s="45"/>
      <c r="M28800" s="45"/>
    </row>
    <row r="28801" spans="8:13" s="28" customFormat="1" x14ac:dyDescent="0.2">
      <c r="H28801" s="12"/>
      <c r="J28801" s="29"/>
      <c r="K28801" s="45"/>
      <c r="L28801" s="45"/>
      <c r="M28801" s="45"/>
    </row>
    <row r="28802" spans="8:13" s="28" customFormat="1" x14ac:dyDescent="0.2">
      <c r="H28802" s="12"/>
      <c r="J28802" s="29"/>
      <c r="K28802" s="45"/>
      <c r="L28802" s="45"/>
      <c r="M28802" s="45"/>
    </row>
    <row r="28803" spans="8:13" s="28" customFormat="1" x14ac:dyDescent="0.2">
      <c r="H28803" s="12"/>
      <c r="J28803" s="29"/>
      <c r="K28803" s="45"/>
      <c r="L28803" s="45"/>
      <c r="M28803" s="45"/>
    </row>
    <row r="28804" spans="8:13" s="28" customFormat="1" x14ac:dyDescent="0.2">
      <c r="H28804" s="12"/>
      <c r="J28804" s="29"/>
      <c r="K28804" s="45"/>
      <c r="L28804" s="45"/>
      <c r="M28804" s="45"/>
    </row>
    <row r="28805" spans="8:13" s="28" customFormat="1" x14ac:dyDescent="0.2">
      <c r="H28805" s="12"/>
      <c r="J28805" s="29"/>
      <c r="K28805" s="45"/>
      <c r="L28805" s="45"/>
      <c r="M28805" s="45"/>
    </row>
    <row r="28806" spans="8:13" s="28" customFormat="1" x14ac:dyDescent="0.2">
      <c r="H28806" s="12"/>
      <c r="J28806" s="29"/>
      <c r="K28806" s="45"/>
      <c r="L28806" s="45"/>
      <c r="M28806" s="45"/>
    </row>
    <row r="28807" spans="8:13" s="28" customFormat="1" x14ac:dyDescent="0.2">
      <c r="H28807" s="12"/>
      <c r="J28807" s="29"/>
      <c r="K28807" s="45"/>
      <c r="L28807" s="45"/>
      <c r="M28807" s="45"/>
    </row>
    <row r="28808" spans="8:13" s="28" customFormat="1" x14ac:dyDescent="0.2">
      <c r="H28808" s="12"/>
      <c r="J28808" s="29"/>
      <c r="K28808" s="45"/>
      <c r="L28808" s="45"/>
      <c r="M28808" s="45"/>
    </row>
    <row r="28809" spans="8:13" s="28" customFormat="1" x14ac:dyDescent="0.2">
      <c r="H28809" s="12"/>
      <c r="J28809" s="29"/>
      <c r="K28809" s="45"/>
      <c r="L28809" s="45"/>
      <c r="M28809" s="45"/>
    </row>
    <row r="28810" spans="8:13" s="28" customFormat="1" x14ac:dyDescent="0.2">
      <c r="H28810" s="12"/>
      <c r="J28810" s="29"/>
      <c r="K28810" s="45"/>
      <c r="L28810" s="45"/>
      <c r="M28810" s="45"/>
    </row>
    <row r="28811" spans="8:13" s="28" customFormat="1" x14ac:dyDescent="0.2">
      <c r="H28811" s="12"/>
      <c r="J28811" s="29"/>
      <c r="K28811" s="45"/>
      <c r="L28811" s="45"/>
      <c r="M28811" s="45"/>
    </row>
    <row r="28812" spans="8:13" s="28" customFormat="1" x14ac:dyDescent="0.2">
      <c r="H28812" s="12"/>
      <c r="J28812" s="29"/>
      <c r="K28812" s="45"/>
      <c r="L28812" s="45"/>
      <c r="M28812" s="45"/>
    </row>
    <row r="28813" spans="8:13" s="28" customFormat="1" x14ac:dyDescent="0.2">
      <c r="H28813" s="12"/>
      <c r="J28813" s="29"/>
      <c r="K28813" s="45"/>
      <c r="L28813" s="45"/>
      <c r="M28813" s="45"/>
    </row>
    <row r="28814" spans="8:13" s="28" customFormat="1" x14ac:dyDescent="0.2">
      <c r="H28814" s="12"/>
      <c r="J28814" s="29"/>
      <c r="K28814" s="45"/>
      <c r="L28814" s="45"/>
      <c r="M28814" s="45"/>
    </row>
    <row r="28815" spans="8:13" s="28" customFormat="1" x14ac:dyDescent="0.2">
      <c r="H28815" s="12"/>
      <c r="J28815" s="29"/>
      <c r="K28815" s="45"/>
      <c r="L28815" s="45"/>
      <c r="M28815" s="45"/>
    </row>
    <row r="28816" spans="8:13" s="28" customFormat="1" x14ac:dyDescent="0.2">
      <c r="H28816" s="12"/>
      <c r="J28816" s="29"/>
      <c r="K28816" s="45"/>
      <c r="L28816" s="45"/>
      <c r="M28816" s="45"/>
    </row>
    <row r="28817" spans="8:13" s="28" customFormat="1" x14ac:dyDescent="0.2">
      <c r="H28817" s="12"/>
      <c r="J28817" s="29"/>
      <c r="K28817" s="45"/>
      <c r="L28817" s="45"/>
      <c r="M28817" s="45"/>
    </row>
    <row r="28818" spans="8:13" s="28" customFormat="1" x14ac:dyDescent="0.2">
      <c r="H28818" s="12"/>
      <c r="J28818" s="29"/>
      <c r="K28818" s="45"/>
      <c r="L28818" s="45"/>
      <c r="M28818" s="45"/>
    </row>
    <row r="28819" spans="8:13" s="28" customFormat="1" x14ac:dyDescent="0.2">
      <c r="H28819" s="12"/>
      <c r="J28819" s="29"/>
      <c r="K28819" s="45"/>
      <c r="L28819" s="45"/>
      <c r="M28819" s="45"/>
    </row>
    <row r="28820" spans="8:13" s="28" customFormat="1" x14ac:dyDescent="0.2">
      <c r="H28820" s="12"/>
      <c r="J28820" s="29"/>
      <c r="K28820" s="45"/>
      <c r="L28820" s="45"/>
      <c r="M28820" s="45"/>
    </row>
    <row r="28821" spans="8:13" s="28" customFormat="1" x14ac:dyDescent="0.2">
      <c r="H28821" s="12"/>
      <c r="J28821" s="29"/>
      <c r="K28821" s="45"/>
      <c r="L28821" s="45"/>
      <c r="M28821" s="45"/>
    </row>
    <row r="28822" spans="8:13" s="28" customFormat="1" x14ac:dyDescent="0.2">
      <c r="H28822" s="12"/>
      <c r="J28822" s="29"/>
      <c r="K28822" s="45"/>
      <c r="L28822" s="45"/>
      <c r="M28822" s="45"/>
    </row>
    <row r="28823" spans="8:13" s="28" customFormat="1" x14ac:dyDescent="0.2">
      <c r="H28823" s="12"/>
      <c r="J28823" s="29"/>
      <c r="K28823" s="45"/>
      <c r="L28823" s="45"/>
      <c r="M28823" s="45"/>
    </row>
    <row r="28824" spans="8:13" s="28" customFormat="1" x14ac:dyDescent="0.2">
      <c r="H28824" s="12"/>
      <c r="J28824" s="29"/>
      <c r="K28824" s="45"/>
      <c r="L28824" s="45"/>
      <c r="M28824" s="45"/>
    </row>
    <row r="28825" spans="8:13" s="28" customFormat="1" x14ac:dyDescent="0.2">
      <c r="H28825" s="12"/>
      <c r="J28825" s="29"/>
      <c r="K28825" s="45"/>
      <c r="L28825" s="45"/>
      <c r="M28825" s="45"/>
    </row>
    <row r="28826" spans="8:13" s="28" customFormat="1" x14ac:dyDescent="0.2">
      <c r="H28826" s="12"/>
      <c r="J28826" s="29"/>
      <c r="K28826" s="45"/>
      <c r="L28826" s="45"/>
      <c r="M28826" s="45"/>
    </row>
    <row r="28827" spans="8:13" s="28" customFormat="1" x14ac:dyDescent="0.2">
      <c r="H28827" s="12"/>
      <c r="J28827" s="29"/>
      <c r="K28827" s="45"/>
      <c r="L28827" s="45"/>
      <c r="M28827" s="45"/>
    </row>
    <row r="28828" spans="8:13" s="28" customFormat="1" x14ac:dyDescent="0.2">
      <c r="H28828" s="12"/>
      <c r="J28828" s="29"/>
      <c r="K28828" s="45"/>
      <c r="L28828" s="45"/>
      <c r="M28828" s="45"/>
    </row>
    <row r="28829" spans="8:13" s="28" customFormat="1" x14ac:dyDescent="0.2">
      <c r="H28829" s="12"/>
      <c r="J28829" s="29"/>
      <c r="K28829" s="45"/>
      <c r="L28829" s="45"/>
      <c r="M28829" s="45"/>
    </row>
    <row r="28830" spans="8:13" s="28" customFormat="1" x14ac:dyDescent="0.2">
      <c r="H28830" s="12"/>
      <c r="J28830" s="29"/>
      <c r="K28830" s="45"/>
      <c r="L28830" s="45"/>
      <c r="M28830" s="45"/>
    </row>
    <row r="28831" spans="8:13" s="28" customFormat="1" x14ac:dyDescent="0.2">
      <c r="H28831" s="12"/>
      <c r="J28831" s="29"/>
      <c r="K28831" s="45"/>
      <c r="L28831" s="45"/>
      <c r="M28831" s="45"/>
    </row>
    <row r="28832" spans="8:13" s="28" customFormat="1" x14ac:dyDescent="0.2">
      <c r="H28832" s="12"/>
      <c r="J28832" s="29"/>
      <c r="K28832" s="45"/>
      <c r="L28832" s="45"/>
      <c r="M28832" s="45"/>
    </row>
    <row r="28833" spans="8:13" s="28" customFormat="1" x14ac:dyDescent="0.2">
      <c r="H28833" s="12"/>
      <c r="J28833" s="29"/>
      <c r="K28833" s="45"/>
      <c r="L28833" s="45"/>
      <c r="M28833" s="45"/>
    </row>
    <row r="28834" spans="8:13" s="28" customFormat="1" x14ac:dyDescent="0.2">
      <c r="H28834" s="12"/>
      <c r="J28834" s="29"/>
      <c r="K28834" s="45"/>
      <c r="L28834" s="45"/>
      <c r="M28834" s="45"/>
    </row>
    <row r="28835" spans="8:13" s="28" customFormat="1" x14ac:dyDescent="0.2">
      <c r="H28835" s="12"/>
      <c r="J28835" s="29"/>
      <c r="K28835" s="45"/>
      <c r="L28835" s="45"/>
      <c r="M28835" s="45"/>
    </row>
    <row r="28836" spans="8:13" s="28" customFormat="1" x14ac:dyDescent="0.2">
      <c r="H28836" s="12"/>
      <c r="J28836" s="29"/>
      <c r="K28836" s="45"/>
      <c r="L28836" s="45"/>
      <c r="M28836" s="45"/>
    </row>
    <row r="28837" spans="8:13" s="28" customFormat="1" x14ac:dyDescent="0.2">
      <c r="H28837" s="12"/>
      <c r="J28837" s="29"/>
      <c r="K28837" s="45"/>
      <c r="L28837" s="45"/>
      <c r="M28837" s="45"/>
    </row>
    <row r="28838" spans="8:13" s="28" customFormat="1" x14ac:dyDescent="0.2">
      <c r="H28838" s="12"/>
      <c r="J28838" s="29"/>
      <c r="K28838" s="45"/>
      <c r="L28838" s="45"/>
      <c r="M28838" s="45"/>
    </row>
    <row r="28839" spans="8:13" s="28" customFormat="1" x14ac:dyDescent="0.2">
      <c r="H28839" s="12"/>
      <c r="J28839" s="29"/>
      <c r="K28839" s="45"/>
      <c r="L28839" s="45"/>
      <c r="M28839" s="45"/>
    </row>
    <row r="28840" spans="8:13" s="28" customFormat="1" x14ac:dyDescent="0.2">
      <c r="H28840" s="12"/>
      <c r="J28840" s="29"/>
      <c r="K28840" s="45"/>
      <c r="L28840" s="45"/>
      <c r="M28840" s="45"/>
    </row>
    <row r="28841" spans="8:13" s="28" customFormat="1" x14ac:dyDescent="0.2">
      <c r="H28841" s="12"/>
      <c r="J28841" s="29"/>
      <c r="K28841" s="45"/>
      <c r="L28841" s="45"/>
      <c r="M28841" s="45"/>
    </row>
    <row r="28842" spans="8:13" s="28" customFormat="1" x14ac:dyDescent="0.2">
      <c r="H28842" s="12"/>
      <c r="J28842" s="29"/>
      <c r="K28842" s="45"/>
      <c r="L28842" s="45"/>
      <c r="M28842" s="45"/>
    </row>
    <row r="28843" spans="8:13" s="28" customFormat="1" x14ac:dyDescent="0.2">
      <c r="H28843" s="12"/>
      <c r="J28843" s="29"/>
      <c r="K28843" s="45"/>
      <c r="L28843" s="45"/>
      <c r="M28843" s="45"/>
    </row>
    <row r="28844" spans="8:13" s="28" customFormat="1" x14ac:dyDescent="0.2">
      <c r="H28844" s="12"/>
      <c r="J28844" s="29"/>
      <c r="K28844" s="45"/>
      <c r="L28844" s="45"/>
      <c r="M28844" s="45"/>
    </row>
    <row r="28845" spans="8:13" s="28" customFormat="1" x14ac:dyDescent="0.2">
      <c r="H28845" s="12"/>
      <c r="J28845" s="29"/>
      <c r="K28845" s="45"/>
      <c r="L28845" s="45"/>
      <c r="M28845" s="45"/>
    </row>
    <row r="28846" spans="8:13" s="28" customFormat="1" x14ac:dyDescent="0.2">
      <c r="H28846" s="12"/>
      <c r="J28846" s="29"/>
      <c r="K28846" s="45"/>
      <c r="L28846" s="45"/>
      <c r="M28846" s="45"/>
    </row>
    <row r="28847" spans="8:13" s="28" customFormat="1" x14ac:dyDescent="0.2">
      <c r="H28847" s="12"/>
      <c r="J28847" s="29"/>
      <c r="K28847" s="45"/>
      <c r="L28847" s="45"/>
      <c r="M28847" s="45"/>
    </row>
    <row r="28848" spans="8:13" s="28" customFormat="1" x14ac:dyDescent="0.2">
      <c r="H28848" s="12"/>
      <c r="J28848" s="29"/>
      <c r="K28848" s="45"/>
      <c r="L28848" s="45"/>
      <c r="M28848" s="45"/>
    </row>
    <row r="28849" spans="8:13" s="28" customFormat="1" x14ac:dyDescent="0.2">
      <c r="H28849" s="12"/>
      <c r="J28849" s="29"/>
      <c r="K28849" s="45"/>
      <c r="L28849" s="45"/>
      <c r="M28849" s="45"/>
    </row>
    <row r="28850" spans="8:13" s="28" customFormat="1" x14ac:dyDescent="0.2">
      <c r="H28850" s="12"/>
      <c r="J28850" s="29"/>
      <c r="K28850" s="45"/>
      <c r="L28850" s="45"/>
      <c r="M28850" s="45"/>
    </row>
    <row r="28851" spans="8:13" s="28" customFormat="1" x14ac:dyDescent="0.2">
      <c r="H28851" s="12"/>
      <c r="J28851" s="29"/>
      <c r="K28851" s="45"/>
      <c r="L28851" s="45"/>
      <c r="M28851" s="45"/>
    </row>
    <row r="28852" spans="8:13" s="28" customFormat="1" x14ac:dyDescent="0.2">
      <c r="H28852" s="12"/>
      <c r="J28852" s="29"/>
      <c r="K28852" s="45"/>
      <c r="L28852" s="45"/>
      <c r="M28852" s="45"/>
    </row>
    <row r="28853" spans="8:13" s="28" customFormat="1" x14ac:dyDescent="0.2">
      <c r="H28853" s="12"/>
      <c r="J28853" s="29"/>
      <c r="K28853" s="45"/>
      <c r="L28853" s="45"/>
      <c r="M28853" s="45"/>
    </row>
    <row r="28854" spans="8:13" s="28" customFormat="1" x14ac:dyDescent="0.2">
      <c r="H28854" s="12"/>
      <c r="J28854" s="29"/>
      <c r="K28854" s="45"/>
      <c r="L28854" s="45"/>
      <c r="M28854" s="45"/>
    </row>
    <row r="28855" spans="8:13" s="28" customFormat="1" x14ac:dyDescent="0.2">
      <c r="H28855" s="12"/>
      <c r="J28855" s="29"/>
      <c r="K28855" s="45"/>
      <c r="L28855" s="45"/>
      <c r="M28855" s="45"/>
    </row>
    <row r="28856" spans="8:13" s="28" customFormat="1" x14ac:dyDescent="0.2">
      <c r="H28856" s="12"/>
      <c r="J28856" s="29"/>
      <c r="K28856" s="45"/>
      <c r="L28856" s="45"/>
      <c r="M28856" s="45"/>
    </row>
    <row r="28857" spans="8:13" s="28" customFormat="1" x14ac:dyDescent="0.2">
      <c r="H28857" s="12"/>
      <c r="J28857" s="29"/>
      <c r="K28857" s="45"/>
      <c r="L28857" s="45"/>
      <c r="M28857" s="45"/>
    </row>
    <row r="28858" spans="8:13" s="28" customFormat="1" x14ac:dyDescent="0.2">
      <c r="H28858" s="12"/>
      <c r="J28858" s="29"/>
      <c r="K28858" s="45"/>
      <c r="L28858" s="45"/>
      <c r="M28858" s="45"/>
    </row>
    <row r="28859" spans="8:13" s="28" customFormat="1" x14ac:dyDescent="0.2">
      <c r="H28859" s="12"/>
      <c r="J28859" s="29"/>
      <c r="K28859" s="45"/>
      <c r="L28859" s="45"/>
      <c r="M28859" s="45"/>
    </row>
    <row r="28860" spans="8:13" s="28" customFormat="1" x14ac:dyDescent="0.2">
      <c r="H28860" s="12"/>
      <c r="J28860" s="29"/>
      <c r="K28860" s="45"/>
      <c r="L28860" s="45"/>
      <c r="M28860" s="45"/>
    </row>
    <row r="28861" spans="8:13" s="28" customFormat="1" x14ac:dyDescent="0.2">
      <c r="H28861" s="12"/>
      <c r="J28861" s="29"/>
      <c r="K28861" s="45"/>
      <c r="L28861" s="45"/>
      <c r="M28861" s="45"/>
    </row>
    <row r="28862" spans="8:13" s="28" customFormat="1" x14ac:dyDescent="0.2">
      <c r="H28862" s="12"/>
      <c r="J28862" s="29"/>
      <c r="K28862" s="45"/>
      <c r="L28862" s="45"/>
      <c r="M28862" s="45"/>
    </row>
    <row r="28863" spans="8:13" s="28" customFormat="1" x14ac:dyDescent="0.2">
      <c r="H28863" s="12"/>
      <c r="J28863" s="29"/>
      <c r="K28863" s="45"/>
      <c r="L28863" s="45"/>
      <c r="M28863" s="45"/>
    </row>
    <row r="28864" spans="8:13" s="28" customFormat="1" x14ac:dyDescent="0.2">
      <c r="H28864" s="12"/>
      <c r="J28864" s="29"/>
      <c r="K28864" s="45"/>
      <c r="L28864" s="45"/>
      <c r="M28864" s="45"/>
    </row>
    <row r="28865" spans="8:13" s="28" customFormat="1" x14ac:dyDescent="0.2">
      <c r="H28865" s="12"/>
      <c r="J28865" s="29"/>
      <c r="K28865" s="45"/>
      <c r="L28865" s="45"/>
      <c r="M28865" s="45"/>
    </row>
    <row r="28866" spans="8:13" s="28" customFormat="1" x14ac:dyDescent="0.2">
      <c r="H28866" s="12"/>
      <c r="J28866" s="29"/>
      <c r="K28866" s="45"/>
      <c r="L28866" s="45"/>
      <c r="M28866" s="45"/>
    </row>
    <row r="28867" spans="8:13" s="28" customFormat="1" x14ac:dyDescent="0.2">
      <c r="H28867" s="12"/>
      <c r="J28867" s="29"/>
      <c r="K28867" s="45"/>
      <c r="L28867" s="45"/>
      <c r="M28867" s="45"/>
    </row>
    <row r="28868" spans="8:13" s="28" customFormat="1" x14ac:dyDescent="0.2">
      <c r="H28868" s="12"/>
      <c r="J28868" s="29"/>
      <c r="K28868" s="45"/>
      <c r="L28868" s="45"/>
      <c r="M28868" s="45"/>
    </row>
    <row r="28869" spans="8:13" s="28" customFormat="1" x14ac:dyDescent="0.2">
      <c r="H28869" s="12"/>
      <c r="J28869" s="29"/>
      <c r="K28869" s="45"/>
      <c r="L28869" s="45"/>
      <c r="M28869" s="45"/>
    </row>
    <row r="28870" spans="8:13" s="28" customFormat="1" x14ac:dyDescent="0.2">
      <c r="H28870" s="12"/>
      <c r="J28870" s="29"/>
      <c r="K28870" s="45"/>
      <c r="L28870" s="45"/>
      <c r="M28870" s="45"/>
    </row>
    <row r="28871" spans="8:13" s="28" customFormat="1" x14ac:dyDescent="0.2">
      <c r="H28871" s="12"/>
      <c r="J28871" s="29"/>
      <c r="K28871" s="45"/>
      <c r="L28871" s="45"/>
      <c r="M28871" s="45"/>
    </row>
    <row r="28872" spans="8:13" s="28" customFormat="1" x14ac:dyDescent="0.2">
      <c r="H28872" s="12"/>
      <c r="J28872" s="29"/>
      <c r="K28872" s="45"/>
      <c r="L28872" s="45"/>
      <c r="M28872" s="45"/>
    </row>
    <row r="28873" spans="8:13" s="28" customFormat="1" x14ac:dyDescent="0.2">
      <c r="H28873" s="12"/>
      <c r="J28873" s="29"/>
      <c r="K28873" s="45"/>
      <c r="L28873" s="45"/>
      <c r="M28873" s="45"/>
    </row>
    <row r="28874" spans="8:13" s="28" customFormat="1" x14ac:dyDescent="0.2">
      <c r="H28874" s="12"/>
      <c r="J28874" s="29"/>
      <c r="K28874" s="45"/>
      <c r="L28874" s="45"/>
      <c r="M28874" s="45"/>
    </row>
    <row r="28875" spans="8:13" s="28" customFormat="1" x14ac:dyDescent="0.2">
      <c r="H28875" s="12"/>
      <c r="J28875" s="29"/>
      <c r="K28875" s="45"/>
      <c r="L28875" s="45"/>
      <c r="M28875" s="45"/>
    </row>
    <row r="28876" spans="8:13" s="28" customFormat="1" x14ac:dyDescent="0.2">
      <c r="H28876" s="12"/>
      <c r="J28876" s="29"/>
      <c r="K28876" s="45"/>
      <c r="L28876" s="45"/>
      <c r="M28876" s="45"/>
    </row>
    <row r="28877" spans="8:13" s="28" customFormat="1" x14ac:dyDescent="0.2">
      <c r="H28877" s="12"/>
      <c r="J28877" s="29"/>
      <c r="K28877" s="45"/>
      <c r="L28877" s="45"/>
      <c r="M28877" s="45"/>
    </row>
    <row r="28878" spans="8:13" s="28" customFormat="1" x14ac:dyDescent="0.2">
      <c r="H28878" s="12"/>
      <c r="J28878" s="29"/>
      <c r="K28878" s="45"/>
      <c r="L28878" s="45"/>
      <c r="M28878" s="45"/>
    </row>
    <row r="28879" spans="8:13" s="28" customFormat="1" x14ac:dyDescent="0.2">
      <c r="H28879" s="12"/>
      <c r="J28879" s="29"/>
      <c r="K28879" s="45"/>
      <c r="L28879" s="45"/>
      <c r="M28879" s="45"/>
    </row>
    <row r="28880" spans="8:13" s="28" customFormat="1" x14ac:dyDescent="0.2">
      <c r="H28880" s="12"/>
      <c r="J28880" s="29"/>
      <c r="K28880" s="45"/>
      <c r="L28880" s="45"/>
      <c r="M28880" s="45"/>
    </row>
    <row r="28881" spans="8:13" s="28" customFormat="1" x14ac:dyDescent="0.2">
      <c r="H28881" s="12"/>
      <c r="J28881" s="29"/>
      <c r="K28881" s="45"/>
      <c r="L28881" s="45"/>
      <c r="M28881" s="45"/>
    </row>
    <row r="28882" spans="8:13" s="28" customFormat="1" x14ac:dyDescent="0.2">
      <c r="H28882" s="12"/>
      <c r="J28882" s="29"/>
      <c r="K28882" s="45"/>
      <c r="L28882" s="45"/>
      <c r="M28882" s="45"/>
    </row>
    <row r="28883" spans="8:13" s="28" customFormat="1" x14ac:dyDescent="0.2">
      <c r="H28883" s="12"/>
      <c r="J28883" s="29"/>
      <c r="K28883" s="45"/>
      <c r="L28883" s="45"/>
      <c r="M28883" s="45"/>
    </row>
    <row r="28884" spans="8:13" s="28" customFormat="1" x14ac:dyDescent="0.2">
      <c r="H28884" s="12"/>
      <c r="J28884" s="29"/>
      <c r="K28884" s="45"/>
      <c r="L28884" s="45"/>
      <c r="M28884" s="45"/>
    </row>
    <row r="28885" spans="8:13" s="28" customFormat="1" x14ac:dyDescent="0.2">
      <c r="H28885" s="12"/>
      <c r="J28885" s="29"/>
      <c r="K28885" s="45"/>
      <c r="L28885" s="45"/>
      <c r="M28885" s="45"/>
    </row>
    <row r="28886" spans="8:13" s="28" customFormat="1" x14ac:dyDescent="0.2">
      <c r="H28886" s="12"/>
      <c r="J28886" s="29"/>
      <c r="K28886" s="45"/>
      <c r="L28886" s="45"/>
      <c r="M28886" s="45"/>
    </row>
    <row r="28887" spans="8:13" s="28" customFormat="1" x14ac:dyDescent="0.2">
      <c r="H28887" s="12"/>
      <c r="J28887" s="29"/>
      <c r="K28887" s="45"/>
      <c r="L28887" s="45"/>
      <c r="M28887" s="45"/>
    </row>
    <row r="28888" spans="8:13" s="28" customFormat="1" x14ac:dyDescent="0.2">
      <c r="H28888" s="12"/>
      <c r="J28888" s="29"/>
      <c r="K28888" s="45"/>
      <c r="L28888" s="45"/>
      <c r="M28888" s="45"/>
    </row>
    <row r="28889" spans="8:13" s="28" customFormat="1" x14ac:dyDescent="0.2">
      <c r="H28889" s="12"/>
      <c r="J28889" s="29"/>
      <c r="K28889" s="45"/>
      <c r="L28889" s="45"/>
      <c r="M28889" s="45"/>
    </row>
    <row r="28890" spans="8:13" s="28" customFormat="1" x14ac:dyDescent="0.2">
      <c r="H28890" s="12"/>
      <c r="J28890" s="29"/>
      <c r="K28890" s="45"/>
      <c r="L28890" s="45"/>
      <c r="M28890" s="45"/>
    </row>
    <row r="28891" spans="8:13" s="28" customFormat="1" x14ac:dyDescent="0.2">
      <c r="H28891" s="12"/>
      <c r="J28891" s="29"/>
      <c r="K28891" s="45"/>
      <c r="L28891" s="45"/>
      <c r="M28891" s="45"/>
    </row>
    <row r="28892" spans="8:13" s="28" customFormat="1" x14ac:dyDescent="0.2">
      <c r="H28892" s="12"/>
      <c r="J28892" s="29"/>
      <c r="K28892" s="45"/>
      <c r="L28892" s="45"/>
      <c r="M28892" s="45"/>
    </row>
    <row r="28893" spans="8:13" s="28" customFormat="1" x14ac:dyDescent="0.2">
      <c r="H28893" s="12"/>
      <c r="J28893" s="29"/>
      <c r="K28893" s="45"/>
      <c r="L28893" s="45"/>
      <c r="M28893" s="45"/>
    </row>
    <row r="28894" spans="8:13" s="28" customFormat="1" x14ac:dyDescent="0.2">
      <c r="H28894" s="12"/>
      <c r="J28894" s="29"/>
      <c r="K28894" s="45"/>
      <c r="L28894" s="45"/>
      <c r="M28894" s="45"/>
    </row>
    <row r="28895" spans="8:13" s="28" customFormat="1" x14ac:dyDescent="0.2">
      <c r="H28895" s="12"/>
      <c r="J28895" s="29"/>
      <c r="K28895" s="45"/>
      <c r="L28895" s="45"/>
      <c r="M28895" s="45"/>
    </row>
    <row r="28896" spans="8:13" s="28" customFormat="1" x14ac:dyDescent="0.2">
      <c r="H28896" s="12"/>
      <c r="J28896" s="29"/>
      <c r="K28896" s="45"/>
      <c r="L28896" s="45"/>
      <c r="M28896" s="45"/>
    </row>
    <row r="28897" spans="8:13" s="28" customFormat="1" x14ac:dyDescent="0.2">
      <c r="H28897" s="12"/>
      <c r="J28897" s="29"/>
      <c r="K28897" s="45"/>
      <c r="L28897" s="45"/>
      <c r="M28897" s="45"/>
    </row>
    <row r="28898" spans="8:13" s="28" customFormat="1" x14ac:dyDescent="0.2">
      <c r="H28898" s="12"/>
      <c r="J28898" s="29"/>
      <c r="K28898" s="45"/>
      <c r="L28898" s="45"/>
      <c r="M28898" s="45"/>
    </row>
    <row r="28899" spans="8:13" s="28" customFormat="1" x14ac:dyDescent="0.2">
      <c r="H28899" s="12"/>
      <c r="J28899" s="29"/>
      <c r="K28899" s="45"/>
      <c r="L28899" s="45"/>
      <c r="M28899" s="45"/>
    </row>
    <row r="28900" spans="8:13" s="28" customFormat="1" x14ac:dyDescent="0.2">
      <c r="H28900" s="12"/>
      <c r="J28900" s="29"/>
      <c r="K28900" s="45"/>
      <c r="L28900" s="45"/>
      <c r="M28900" s="45"/>
    </row>
    <row r="28901" spans="8:13" s="28" customFormat="1" x14ac:dyDescent="0.2">
      <c r="H28901" s="12"/>
      <c r="J28901" s="29"/>
      <c r="K28901" s="45"/>
      <c r="L28901" s="45"/>
      <c r="M28901" s="45"/>
    </row>
    <row r="28902" spans="8:13" s="28" customFormat="1" x14ac:dyDescent="0.2">
      <c r="H28902" s="12"/>
      <c r="J28902" s="29"/>
      <c r="K28902" s="45"/>
      <c r="L28902" s="45"/>
      <c r="M28902" s="45"/>
    </row>
    <row r="28903" spans="8:13" s="28" customFormat="1" x14ac:dyDescent="0.2">
      <c r="H28903" s="12"/>
      <c r="J28903" s="29"/>
      <c r="K28903" s="45"/>
      <c r="L28903" s="45"/>
      <c r="M28903" s="45"/>
    </row>
    <row r="28904" spans="8:13" s="28" customFormat="1" x14ac:dyDescent="0.2">
      <c r="H28904" s="12"/>
      <c r="J28904" s="29"/>
      <c r="K28904" s="45"/>
      <c r="L28904" s="45"/>
      <c r="M28904" s="45"/>
    </row>
    <row r="28905" spans="8:13" s="28" customFormat="1" x14ac:dyDescent="0.2">
      <c r="H28905" s="12"/>
      <c r="J28905" s="29"/>
      <c r="K28905" s="45"/>
      <c r="L28905" s="45"/>
      <c r="M28905" s="45"/>
    </row>
    <row r="28906" spans="8:13" s="28" customFormat="1" x14ac:dyDescent="0.2">
      <c r="H28906" s="12"/>
      <c r="J28906" s="29"/>
      <c r="K28906" s="45"/>
      <c r="L28906" s="45"/>
      <c r="M28906" s="45"/>
    </row>
    <row r="28907" spans="8:13" s="28" customFormat="1" x14ac:dyDescent="0.2">
      <c r="H28907" s="12"/>
      <c r="J28907" s="29"/>
      <c r="K28907" s="45"/>
      <c r="L28907" s="45"/>
      <c r="M28907" s="45"/>
    </row>
    <row r="28908" spans="8:13" s="28" customFormat="1" x14ac:dyDescent="0.2">
      <c r="H28908" s="12"/>
      <c r="J28908" s="29"/>
      <c r="K28908" s="45"/>
      <c r="L28908" s="45"/>
      <c r="M28908" s="45"/>
    </row>
    <row r="28909" spans="8:13" s="28" customFormat="1" x14ac:dyDescent="0.2">
      <c r="H28909" s="12"/>
      <c r="J28909" s="29"/>
      <c r="K28909" s="45"/>
      <c r="L28909" s="45"/>
      <c r="M28909" s="45"/>
    </row>
    <row r="28910" spans="8:13" s="28" customFormat="1" x14ac:dyDescent="0.2">
      <c r="H28910" s="12"/>
      <c r="J28910" s="29"/>
      <c r="K28910" s="45"/>
      <c r="L28910" s="45"/>
      <c r="M28910" s="45"/>
    </row>
    <row r="28911" spans="8:13" s="28" customFormat="1" x14ac:dyDescent="0.2">
      <c r="H28911" s="12"/>
      <c r="J28911" s="29"/>
      <c r="K28911" s="45"/>
      <c r="L28911" s="45"/>
      <c r="M28911" s="45"/>
    </row>
    <row r="28912" spans="8:13" s="28" customFormat="1" x14ac:dyDescent="0.2">
      <c r="H28912" s="12"/>
      <c r="J28912" s="29"/>
      <c r="K28912" s="45"/>
      <c r="L28912" s="45"/>
      <c r="M28912" s="45"/>
    </row>
    <row r="28913" spans="8:13" s="28" customFormat="1" x14ac:dyDescent="0.2">
      <c r="H28913" s="12"/>
      <c r="J28913" s="29"/>
      <c r="K28913" s="45"/>
      <c r="L28913" s="45"/>
      <c r="M28913" s="45"/>
    </row>
    <row r="28914" spans="8:13" s="28" customFormat="1" x14ac:dyDescent="0.2">
      <c r="H28914" s="12"/>
      <c r="J28914" s="29"/>
      <c r="K28914" s="45"/>
      <c r="L28914" s="45"/>
      <c r="M28914" s="45"/>
    </row>
    <row r="28915" spans="8:13" s="28" customFormat="1" x14ac:dyDescent="0.2">
      <c r="H28915" s="12"/>
      <c r="J28915" s="29"/>
      <c r="K28915" s="45"/>
      <c r="L28915" s="45"/>
      <c r="M28915" s="45"/>
    </row>
    <row r="28916" spans="8:13" s="28" customFormat="1" x14ac:dyDescent="0.2">
      <c r="H28916" s="12"/>
      <c r="J28916" s="29"/>
      <c r="K28916" s="45"/>
      <c r="L28916" s="45"/>
      <c r="M28916" s="45"/>
    </row>
    <row r="28917" spans="8:13" s="28" customFormat="1" x14ac:dyDescent="0.2">
      <c r="H28917" s="12"/>
      <c r="J28917" s="29"/>
      <c r="K28917" s="45"/>
      <c r="L28917" s="45"/>
      <c r="M28917" s="45"/>
    </row>
    <row r="28918" spans="8:13" s="28" customFormat="1" x14ac:dyDescent="0.2">
      <c r="H28918" s="12"/>
      <c r="J28918" s="29"/>
      <c r="K28918" s="45"/>
      <c r="L28918" s="45"/>
      <c r="M28918" s="45"/>
    </row>
    <row r="28919" spans="8:13" s="28" customFormat="1" x14ac:dyDescent="0.2">
      <c r="H28919" s="12"/>
      <c r="J28919" s="29"/>
      <c r="K28919" s="45"/>
      <c r="L28919" s="45"/>
      <c r="M28919" s="45"/>
    </row>
    <row r="28920" spans="8:13" s="28" customFormat="1" x14ac:dyDescent="0.2">
      <c r="H28920" s="12"/>
      <c r="J28920" s="29"/>
      <c r="K28920" s="45"/>
      <c r="L28920" s="45"/>
      <c r="M28920" s="45"/>
    </row>
    <row r="28921" spans="8:13" s="28" customFormat="1" x14ac:dyDescent="0.2">
      <c r="H28921" s="12"/>
      <c r="J28921" s="29"/>
      <c r="K28921" s="45"/>
      <c r="L28921" s="45"/>
      <c r="M28921" s="45"/>
    </row>
    <row r="28922" spans="8:13" s="28" customFormat="1" x14ac:dyDescent="0.2">
      <c r="H28922" s="12"/>
      <c r="J28922" s="29"/>
      <c r="K28922" s="45"/>
      <c r="L28922" s="45"/>
      <c r="M28922" s="45"/>
    </row>
    <row r="28923" spans="8:13" s="28" customFormat="1" x14ac:dyDescent="0.2">
      <c r="H28923" s="12"/>
      <c r="J28923" s="29"/>
      <c r="K28923" s="45"/>
      <c r="L28923" s="45"/>
      <c r="M28923" s="45"/>
    </row>
    <row r="28924" spans="8:13" s="28" customFormat="1" x14ac:dyDescent="0.2">
      <c r="H28924" s="12"/>
      <c r="J28924" s="29"/>
      <c r="K28924" s="45"/>
      <c r="L28924" s="45"/>
      <c r="M28924" s="45"/>
    </row>
    <row r="28925" spans="8:13" s="28" customFormat="1" x14ac:dyDescent="0.2">
      <c r="H28925" s="12"/>
      <c r="J28925" s="29"/>
      <c r="K28925" s="45"/>
      <c r="L28925" s="45"/>
      <c r="M28925" s="45"/>
    </row>
    <row r="28926" spans="8:13" s="28" customFormat="1" x14ac:dyDescent="0.2">
      <c r="H28926" s="12"/>
      <c r="J28926" s="29"/>
      <c r="K28926" s="45"/>
      <c r="L28926" s="45"/>
      <c r="M28926" s="45"/>
    </row>
    <row r="28927" spans="8:13" s="28" customFormat="1" x14ac:dyDescent="0.2">
      <c r="H28927" s="12"/>
      <c r="J28927" s="29"/>
      <c r="K28927" s="45"/>
      <c r="L28927" s="45"/>
      <c r="M28927" s="45"/>
    </row>
    <row r="28928" spans="8:13" s="28" customFormat="1" x14ac:dyDescent="0.2">
      <c r="H28928" s="12"/>
      <c r="J28928" s="29"/>
      <c r="K28928" s="45"/>
      <c r="L28928" s="45"/>
      <c r="M28928" s="45"/>
    </row>
    <row r="28929" spans="8:13" s="28" customFormat="1" x14ac:dyDescent="0.2">
      <c r="H28929" s="12"/>
      <c r="J28929" s="29"/>
      <c r="K28929" s="45"/>
      <c r="L28929" s="45"/>
      <c r="M28929" s="45"/>
    </row>
    <row r="28930" spans="8:13" s="28" customFormat="1" x14ac:dyDescent="0.2">
      <c r="H28930" s="12"/>
      <c r="J28930" s="29"/>
      <c r="K28930" s="45"/>
      <c r="L28930" s="45"/>
      <c r="M28930" s="45"/>
    </row>
    <row r="28931" spans="8:13" s="28" customFormat="1" x14ac:dyDescent="0.2">
      <c r="H28931" s="12"/>
      <c r="J28931" s="29"/>
      <c r="K28931" s="45"/>
      <c r="L28931" s="45"/>
      <c r="M28931" s="45"/>
    </row>
    <row r="28932" spans="8:13" s="28" customFormat="1" x14ac:dyDescent="0.2">
      <c r="H28932" s="12"/>
      <c r="J28932" s="29"/>
      <c r="K28932" s="45"/>
      <c r="L28932" s="45"/>
      <c r="M28932" s="45"/>
    </row>
    <row r="28933" spans="8:13" s="28" customFormat="1" x14ac:dyDescent="0.2">
      <c r="H28933" s="12"/>
      <c r="J28933" s="29"/>
      <c r="K28933" s="45"/>
      <c r="L28933" s="45"/>
      <c r="M28933" s="45"/>
    </row>
    <row r="28934" spans="8:13" s="28" customFormat="1" x14ac:dyDescent="0.2">
      <c r="H28934" s="12"/>
      <c r="J28934" s="29"/>
      <c r="K28934" s="45"/>
      <c r="L28934" s="45"/>
      <c r="M28934" s="45"/>
    </row>
    <row r="28935" spans="8:13" s="28" customFormat="1" x14ac:dyDescent="0.2">
      <c r="H28935" s="12"/>
      <c r="J28935" s="29"/>
      <c r="K28935" s="45"/>
      <c r="L28935" s="45"/>
      <c r="M28935" s="45"/>
    </row>
    <row r="28936" spans="8:13" s="28" customFormat="1" x14ac:dyDescent="0.2">
      <c r="H28936" s="12"/>
      <c r="J28936" s="29"/>
      <c r="K28936" s="45"/>
      <c r="L28936" s="45"/>
      <c r="M28936" s="45"/>
    </row>
    <row r="28937" spans="8:13" s="28" customFormat="1" x14ac:dyDescent="0.2">
      <c r="H28937" s="12"/>
      <c r="J28937" s="29"/>
      <c r="K28937" s="45"/>
      <c r="L28937" s="45"/>
      <c r="M28937" s="45"/>
    </row>
    <row r="28938" spans="8:13" s="28" customFormat="1" x14ac:dyDescent="0.2">
      <c r="H28938" s="12"/>
      <c r="J28938" s="29"/>
      <c r="K28938" s="45"/>
      <c r="L28938" s="45"/>
      <c r="M28938" s="45"/>
    </row>
    <row r="28939" spans="8:13" s="28" customFormat="1" x14ac:dyDescent="0.2">
      <c r="H28939" s="12"/>
      <c r="J28939" s="29"/>
      <c r="K28939" s="45"/>
      <c r="L28939" s="45"/>
      <c r="M28939" s="45"/>
    </row>
    <row r="28940" spans="8:13" s="28" customFormat="1" x14ac:dyDescent="0.2">
      <c r="H28940" s="12"/>
      <c r="J28940" s="29"/>
      <c r="K28940" s="45"/>
      <c r="L28940" s="45"/>
      <c r="M28940" s="45"/>
    </row>
    <row r="28941" spans="8:13" s="28" customFormat="1" x14ac:dyDescent="0.2">
      <c r="H28941" s="12"/>
      <c r="J28941" s="29"/>
      <c r="K28941" s="45"/>
      <c r="L28941" s="45"/>
      <c r="M28941" s="45"/>
    </row>
    <row r="28942" spans="8:13" s="28" customFormat="1" x14ac:dyDescent="0.2">
      <c r="H28942" s="12"/>
      <c r="J28942" s="29"/>
      <c r="K28942" s="45"/>
      <c r="L28942" s="45"/>
      <c r="M28942" s="45"/>
    </row>
    <row r="28943" spans="8:13" s="28" customFormat="1" x14ac:dyDescent="0.2">
      <c r="H28943" s="12"/>
      <c r="J28943" s="29"/>
      <c r="K28943" s="45"/>
      <c r="L28943" s="45"/>
      <c r="M28943" s="45"/>
    </row>
    <row r="28944" spans="8:13" s="28" customFormat="1" x14ac:dyDescent="0.2">
      <c r="H28944" s="12"/>
      <c r="J28944" s="29"/>
      <c r="K28944" s="45"/>
      <c r="L28944" s="45"/>
      <c r="M28944" s="45"/>
    </row>
    <row r="28945" spans="8:13" s="28" customFormat="1" x14ac:dyDescent="0.2">
      <c r="H28945" s="12"/>
      <c r="J28945" s="29"/>
      <c r="K28945" s="45"/>
      <c r="L28945" s="45"/>
      <c r="M28945" s="45"/>
    </row>
    <row r="28946" spans="8:13" s="28" customFormat="1" x14ac:dyDescent="0.2">
      <c r="H28946" s="12"/>
      <c r="J28946" s="29"/>
      <c r="K28946" s="45"/>
      <c r="L28946" s="45"/>
      <c r="M28946" s="45"/>
    </row>
    <row r="28947" spans="8:13" s="28" customFormat="1" x14ac:dyDescent="0.2">
      <c r="H28947" s="12"/>
      <c r="J28947" s="29"/>
      <c r="K28947" s="45"/>
      <c r="L28947" s="45"/>
      <c r="M28947" s="45"/>
    </row>
    <row r="28948" spans="8:13" s="28" customFormat="1" x14ac:dyDescent="0.2">
      <c r="H28948" s="12"/>
      <c r="J28948" s="29"/>
      <c r="K28948" s="45"/>
      <c r="L28948" s="45"/>
      <c r="M28948" s="45"/>
    </row>
    <row r="28949" spans="8:13" s="28" customFormat="1" x14ac:dyDescent="0.2">
      <c r="H28949" s="12"/>
      <c r="J28949" s="29"/>
      <c r="K28949" s="45"/>
      <c r="L28949" s="45"/>
      <c r="M28949" s="45"/>
    </row>
    <row r="28950" spans="8:13" s="28" customFormat="1" x14ac:dyDescent="0.2">
      <c r="H28950" s="12"/>
      <c r="J28950" s="29"/>
      <c r="K28950" s="45"/>
      <c r="L28950" s="45"/>
      <c r="M28950" s="45"/>
    </row>
    <row r="28951" spans="8:13" s="28" customFormat="1" x14ac:dyDescent="0.2">
      <c r="H28951" s="12"/>
      <c r="J28951" s="29"/>
      <c r="K28951" s="45"/>
      <c r="L28951" s="45"/>
      <c r="M28951" s="45"/>
    </row>
    <row r="28952" spans="8:13" s="28" customFormat="1" x14ac:dyDescent="0.2">
      <c r="H28952" s="12"/>
      <c r="J28952" s="29"/>
      <c r="K28952" s="45"/>
      <c r="L28952" s="45"/>
      <c r="M28952" s="45"/>
    </row>
    <row r="28953" spans="8:13" s="28" customFormat="1" x14ac:dyDescent="0.2">
      <c r="H28953" s="12"/>
      <c r="J28953" s="29"/>
      <c r="K28953" s="45"/>
      <c r="L28953" s="45"/>
      <c r="M28953" s="45"/>
    </row>
    <row r="28954" spans="8:13" s="28" customFormat="1" x14ac:dyDescent="0.2">
      <c r="H28954" s="12"/>
      <c r="J28954" s="29"/>
      <c r="K28954" s="45"/>
      <c r="L28954" s="45"/>
      <c r="M28954" s="45"/>
    </row>
    <row r="28955" spans="8:13" s="28" customFormat="1" x14ac:dyDescent="0.2">
      <c r="H28955" s="12"/>
      <c r="J28955" s="29"/>
      <c r="K28955" s="45"/>
      <c r="L28955" s="45"/>
      <c r="M28955" s="45"/>
    </row>
    <row r="28956" spans="8:13" s="28" customFormat="1" x14ac:dyDescent="0.2">
      <c r="H28956" s="12"/>
      <c r="J28956" s="29"/>
      <c r="K28956" s="45"/>
      <c r="L28956" s="45"/>
      <c r="M28956" s="45"/>
    </row>
    <row r="28957" spans="8:13" s="28" customFormat="1" x14ac:dyDescent="0.2">
      <c r="H28957" s="12"/>
      <c r="J28957" s="29"/>
      <c r="K28957" s="45"/>
      <c r="L28957" s="45"/>
      <c r="M28957" s="45"/>
    </row>
    <row r="28958" spans="8:13" s="28" customFormat="1" x14ac:dyDescent="0.2">
      <c r="H28958" s="12"/>
      <c r="J28958" s="29"/>
      <c r="K28958" s="45"/>
      <c r="L28958" s="45"/>
      <c r="M28958" s="45"/>
    </row>
    <row r="28959" spans="8:13" s="28" customFormat="1" x14ac:dyDescent="0.2">
      <c r="H28959" s="12"/>
      <c r="J28959" s="29"/>
      <c r="K28959" s="45"/>
      <c r="L28959" s="45"/>
      <c r="M28959" s="45"/>
    </row>
    <row r="28960" spans="8:13" s="28" customFormat="1" x14ac:dyDescent="0.2">
      <c r="H28960" s="12"/>
      <c r="J28960" s="29"/>
      <c r="K28960" s="45"/>
      <c r="L28960" s="45"/>
      <c r="M28960" s="45"/>
    </row>
    <row r="28961" spans="8:13" s="28" customFormat="1" x14ac:dyDescent="0.2">
      <c r="H28961" s="12"/>
      <c r="J28961" s="29"/>
      <c r="K28961" s="45"/>
      <c r="L28961" s="45"/>
      <c r="M28961" s="45"/>
    </row>
    <row r="28962" spans="8:13" s="28" customFormat="1" x14ac:dyDescent="0.2">
      <c r="H28962" s="12"/>
      <c r="J28962" s="29"/>
      <c r="K28962" s="45"/>
      <c r="L28962" s="45"/>
      <c r="M28962" s="45"/>
    </row>
    <row r="28963" spans="8:13" s="28" customFormat="1" x14ac:dyDescent="0.2">
      <c r="H28963" s="12"/>
      <c r="J28963" s="29"/>
      <c r="K28963" s="45"/>
      <c r="L28963" s="45"/>
      <c r="M28963" s="45"/>
    </row>
    <row r="28964" spans="8:13" s="28" customFormat="1" x14ac:dyDescent="0.2">
      <c r="H28964" s="12"/>
      <c r="J28964" s="29"/>
      <c r="K28964" s="45"/>
      <c r="L28964" s="45"/>
      <c r="M28964" s="45"/>
    </row>
    <row r="28965" spans="8:13" s="28" customFormat="1" x14ac:dyDescent="0.2">
      <c r="H28965" s="12"/>
      <c r="J28965" s="29"/>
      <c r="K28965" s="45"/>
      <c r="L28965" s="45"/>
      <c r="M28965" s="45"/>
    </row>
    <row r="28966" spans="8:13" s="28" customFormat="1" x14ac:dyDescent="0.2">
      <c r="H28966" s="12"/>
      <c r="J28966" s="29"/>
      <c r="K28966" s="45"/>
      <c r="L28966" s="45"/>
      <c r="M28966" s="45"/>
    </row>
    <row r="28967" spans="8:13" s="28" customFormat="1" x14ac:dyDescent="0.2">
      <c r="H28967" s="12"/>
      <c r="J28967" s="29"/>
      <c r="K28967" s="45"/>
      <c r="L28967" s="45"/>
      <c r="M28967" s="45"/>
    </row>
    <row r="28968" spans="8:13" s="28" customFormat="1" x14ac:dyDescent="0.2">
      <c r="H28968" s="12"/>
      <c r="J28968" s="29"/>
      <c r="K28968" s="45"/>
      <c r="L28968" s="45"/>
      <c r="M28968" s="45"/>
    </row>
    <row r="28969" spans="8:13" s="28" customFormat="1" x14ac:dyDescent="0.2">
      <c r="H28969" s="12"/>
      <c r="J28969" s="29"/>
      <c r="K28969" s="45"/>
      <c r="L28969" s="45"/>
      <c r="M28969" s="45"/>
    </row>
    <row r="28970" spans="8:13" s="28" customFormat="1" x14ac:dyDescent="0.2">
      <c r="H28970" s="12"/>
      <c r="J28970" s="29"/>
      <c r="K28970" s="45"/>
      <c r="L28970" s="45"/>
      <c r="M28970" s="45"/>
    </row>
    <row r="28971" spans="8:13" s="28" customFormat="1" x14ac:dyDescent="0.2">
      <c r="H28971" s="12"/>
      <c r="J28971" s="29"/>
      <c r="K28971" s="45"/>
      <c r="L28971" s="45"/>
      <c r="M28971" s="45"/>
    </row>
    <row r="28972" spans="8:13" s="28" customFormat="1" x14ac:dyDescent="0.2">
      <c r="H28972" s="12"/>
      <c r="J28972" s="29"/>
      <c r="K28972" s="45"/>
      <c r="L28972" s="45"/>
      <c r="M28972" s="45"/>
    </row>
    <row r="28973" spans="8:13" s="28" customFormat="1" x14ac:dyDescent="0.2">
      <c r="H28973" s="12"/>
      <c r="J28973" s="29"/>
      <c r="K28973" s="45"/>
      <c r="L28973" s="45"/>
      <c r="M28973" s="45"/>
    </row>
    <row r="28974" spans="8:13" s="28" customFormat="1" x14ac:dyDescent="0.2">
      <c r="H28974" s="12"/>
      <c r="J28974" s="29"/>
      <c r="K28974" s="45"/>
      <c r="L28974" s="45"/>
      <c r="M28974" s="45"/>
    </row>
    <row r="28975" spans="8:13" s="28" customFormat="1" x14ac:dyDescent="0.2">
      <c r="H28975" s="12"/>
      <c r="J28975" s="29"/>
      <c r="K28975" s="45"/>
      <c r="L28975" s="45"/>
      <c r="M28975" s="45"/>
    </row>
    <row r="28976" spans="8:13" s="28" customFormat="1" x14ac:dyDescent="0.2">
      <c r="H28976" s="12"/>
      <c r="J28976" s="29"/>
      <c r="K28976" s="45"/>
      <c r="L28976" s="45"/>
      <c r="M28976" s="45"/>
    </row>
    <row r="28977" spans="8:13" s="28" customFormat="1" x14ac:dyDescent="0.2">
      <c r="H28977" s="12"/>
      <c r="J28977" s="29"/>
      <c r="K28977" s="45"/>
      <c r="L28977" s="45"/>
      <c r="M28977" s="45"/>
    </row>
    <row r="28978" spans="8:13" s="28" customFormat="1" x14ac:dyDescent="0.2">
      <c r="H28978" s="12"/>
      <c r="J28978" s="29"/>
      <c r="K28978" s="45"/>
      <c r="L28978" s="45"/>
      <c r="M28978" s="45"/>
    </row>
    <row r="28979" spans="8:13" s="28" customFormat="1" x14ac:dyDescent="0.2">
      <c r="H28979" s="12"/>
      <c r="J28979" s="29"/>
      <c r="K28979" s="45"/>
      <c r="L28979" s="45"/>
      <c r="M28979" s="45"/>
    </row>
    <row r="28980" spans="8:13" s="28" customFormat="1" x14ac:dyDescent="0.2">
      <c r="H28980" s="12"/>
      <c r="J28980" s="29"/>
      <c r="K28980" s="45"/>
      <c r="L28980" s="45"/>
      <c r="M28980" s="45"/>
    </row>
    <row r="28981" spans="8:13" s="28" customFormat="1" x14ac:dyDescent="0.2">
      <c r="H28981" s="12"/>
      <c r="J28981" s="29"/>
      <c r="K28981" s="45"/>
      <c r="L28981" s="45"/>
      <c r="M28981" s="45"/>
    </row>
    <row r="28982" spans="8:13" s="28" customFormat="1" x14ac:dyDescent="0.2">
      <c r="H28982" s="12"/>
      <c r="J28982" s="29"/>
      <c r="K28982" s="45"/>
      <c r="L28982" s="45"/>
      <c r="M28982" s="45"/>
    </row>
    <row r="28983" spans="8:13" s="28" customFormat="1" x14ac:dyDescent="0.2">
      <c r="H28983" s="12"/>
      <c r="J28983" s="29"/>
      <c r="K28983" s="45"/>
      <c r="L28983" s="45"/>
      <c r="M28983" s="45"/>
    </row>
    <row r="28984" spans="8:13" s="28" customFormat="1" x14ac:dyDescent="0.2">
      <c r="H28984" s="12"/>
      <c r="J28984" s="29"/>
      <c r="K28984" s="45"/>
      <c r="L28984" s="45"/>
      <c r="M28984" s="45"/>
    </row>
    <row r="28985" spans="8:13" s="28" customFormat="1" x14ac:dyDescent="0.2">
      <c r="H28985" s="12"/>
      <c r="J28985" s="29"/>
      <c r="K28985" s="45"/>
      <c r="L28985" s="45"/>
      <c r="M28985" s="45"/>
    </row>
    <row r="28986" spans="8:13" s="28" customFormat="1" x14ac:dyDescent="0.2">
      <c r="H28986" s="12"/>
      <c r="J28986" s="29"/>
      <c r="K28986" s="45"/>
      <c r="L28986" s="45"/>
      <c r="M28986" s="45"/>
    </row>
    <row r="28987" spans="8:13" s="28" customFormat="1" x14ac:dyDescent="0.2">
      <c r="H28987" s="12"/>
      <c r="J28987" s="29"/>
      <c r="K28987" s="45"/>
      <c r="L28987" s="45"/>
      <c r="M28987" s="45"/>
    </row>
    <row r="28988" spans="8:13" s="28" customFormat="1" x14ac:dyDescent="0.2">
      <c r="H28988" s="12"/>
      <c r="J28988" s="29"/>
      <c r="K28988" s="45"/>
      <c r="L28988" s="45"/>
      <c r="M28988" s="45"/>
    </row>
    <row r="28989" spans="8:13" s="28" customFormat="1" x14ac:dyDescent="0.2">
      <c r="H28989" s="12"/>
      <c r="J28989" s="29"/>
      <c r="K28989" s="45"/>
      <c r="L28989" s="45"/>
      <c r="M28989" s="45"/>
    </row>
    <row r="28990" spans="8:13" s="28" customFormat="1" x14ac:dyDescent="0.2">
      <c r="H28990" s="12"/>
      <c r="J28990" s="29"/>
      <c r="K28990" s="45"/>
      <c r="L28990" s="45"/>
      <c r="M28990" s="45"/>
    </row>
    <row r="28991" spans="8:13" s="28" customFormat="1" x14ac:dyDescent="0.2">
      <c r="H28991" s="12"/>
      <c r="J28991" s="29"/>
      <c r="K28991" s="45"/>
      <c r="L28991" s="45"/>
      <c r="M28991" s="45"/>
    </row>
    <row r="28992" spans="8:13" s="28" customFormat="1" x14ac:dyDescent="0.2">
      <c r="H28992" s="12"/>
      <c r="J28992" s="29"/>
      <c r="K28992" s="45"/>
      <c r="L28992" s="45"/>
      <c r="M28992" s="45"/>
    </row>
    <row r="28993" spans="8:13" s="28" customFormat="1" x14ac:dyDescent="0.2">
      <c r="H28993" s="12"/>
      <c r="J28993" s="29"/>
      <c r="K28993" s="45"/>
      <c r="L28993" s="45"/>
      <c r="M28993" s="45"/>
    </row>
    <row r="28994" spans="8:13" s="28" customFormat="1" x14ac:dyDescent="0.2">
      <c r="H28994" s="12"/>
      <c r="J28994" s="29"/>
      <c r="K28994" s="45"/>
      <c r="L28994" s="45"/>
      <c r="M28994" s="45"/>
    </row>
    <row r="28995" spans="8:13" s="28" customFormat="1" x14ac:dyDescent="0.2">
      <c r="H28995" s="12"/>
      <c r="J28995" s="29"/>
      <c r="K28995" s="45"/>
      <c r="L28995" s="45"/>
      <c r="M28995" s="45"/>
    </row>
    <row r="28996" spans="8:13" s="28" customFormat="1" x14ac:dyDescent="0.2">
      <c r="H28996" s="12"/>
      <c r="J28996" s="29"/>
      <c r="K28996" s="45"/>
      <c r="L28996" s="45"/>
      <c r="M28996" s="45"/>
    </row>
    <row r="28997" spans="8:13" s="28" customFormat="1" x14ac:dyDescent="0.2">
      <c r="H28997" s="12"/>
      <c r="J28997" s="29"/>
      <c r="K28997" s="45"/>
      <c r="L28997" s="45"/>
      <c r="M28997" s="45"/>
    </row>
    <row r="28998" spans="8:13" s="28" customFormat="1" x14ac:dyDescent="0.2">
      <c r="H28998" s="12"/>
      <c r="J28998" s="29"/>
      <c r="K28998" s="45"/>
      <c r="L28998" s="45"/>
      <c r="M28998" s="45"/>
    </row>
    <row r="28999" spans="8:13" s="28" customFormat="1" x14ac:dyDescent="0.2">
      <c r="H28999" s="12"/>
      <c r="J28999" s="29"/>
      <c r="K28999" s="45"/>
      <c r="L28999" s="45"/>
      <c r="M28999" s="45"/>
    </row>
    <row r="29000" spans="8:13" s="28" customFormat="1" x14ac:dyDescent="0.2">
      <c r="H29000" s="12"/>
      <c r="J29000" s="29"/>
      <c r="K29000" s="45"/>
      <c r="L29000" s="45"/>
      <c r="M29000" s="45"/>
    </row>
    <row r="29001" spans="8:13" s="28" customFormat="1" x14ac:dyDescent="0.2">
      <c r="H29001" s="12"/>
      <c r="J29001" s="29"/>
      <c r="K29001" s="45"/>
      <c r="L29001" s="45"/>
      <c r="M29001" s="45"/>
    </row>
    <row r="29002" spans="8:13" s="28" customFormat="1" x14ac:dyDescent="0.2">
      <c r="H29002" s="12"/>
      <c r="J29002" s="29"/>
      <c r="K29002" s="45"/>
      <c r="L29002" s="45"/>
      <c r="M29002" s="45"/>
    </row>
    <row r="29003" spans="8:13" s="28" customFormat="1" x14ac:dyDescent="0.2">
      <c r="H29003" s="12"/>
      <c r="J29003" s="29"/>
      <c r="K29003" s="45"/>
      <c r="L29003" s="45"/>
      <c r="M29003" s="45"/>
    </row>
    <row r="29004" spans="8:13" s="28" customFormat="1" x14ac:dyDescent="0.2">
      <c r="H29004" s="12"/>
      <c r="J29004" s="29"/>
      <c r="K29004" s="45"/>
      <c r="L29004" s="45"/>
      <c r="M29004" s="45"/>
    </row>
    <row r="29005" spans="8:13" s="28" customFormat="1" x14ac:dyDescent="0.2">
      <c r="H29005" s="12"/>
      <c r="J29005" s="29"/>
      <c r="K29005" s="45"/>
      <c r="L29005" s="45"/>
      <c r="M29005" s="45"/>
    </row>
    <row r="29006" spans="8:13" s="28" customFormat="1" x14ac:dyDescent="0.2">
      <c r="H29006" s="12"/>
      <c r="J29006" s="29"/>
      <c r="K29006" s="45"/>
      <c r="L29006" s="45"/>
      <c r="M29006" s="45"/>
    </row>
    <row r="29007" spans="8:13" s="28" customFormat="1" x14ac:dyDescent="0.2">
      <c r="H29007" s="12"/>
      <c r="J29007" s="29"/>
      <c r="K29007" s="45"/>
      <c r="L29007" s="45"/>
      <c r="M29007" s="45"/>
    </row>
    <row r="29008" spans="8:13" s="28" customFormat="1" x14ac:dyDescent="0.2">
      <c r="H29008" s="12"/>
      <c r="J29008" s="29"/>
      <c r="K29008" s="45"/>
      <c r="L29008" s="45"/>
      <c r="M29008" s="45"/>
    </row>
    <row r="29009" spans="8:13" s="28" customFormat="1" x14ac:dyDescent="0.2">
      <c r="H29009" s="12"/>
      <c r="J29009" s="29"/>
      <c r="K29009" s="45"/>
      <c r="L29009" s="45"/>
      <c r="M29009" s="45"/>
    </row>
    <row r="29010" spans="8:13" s="28" customFormat="1" x14ac:dyDescent="0.2">
      <c r="H29010" s="12"/>
      <c r="J29010" s="29"/>
      <c r="K29010" s="45"/>
      <c r="L29010" s="45"/>
      <c r="M29010" s="45"/>
    </row>
    <row r="29011" spans="8:13" s="28" customFormat="1" x14ac:dyDescent="0.2">
      <c r="H29011" s="12"/>
      <c r="J29011" s="29"/>
      <c r="K29011" s="45"/>
      <c r="L29011" s="45"/>
      <c r="M29011" s="45"/>
    </row>
    <row r="29012" spans="8:13" s="28" customFormat="1" x14ac:dyDescent="0.2">
      <c r="H29012" s="12"/>
      <c r="J29012" s="29"/>
      <c r="K29012" s="45"/>
      <c r="L29012" s="45"/>
      <c r="M29012" s="45"/>
    </row>
    <row r="29013" spans="8:13" s="28" customFormat="1" x14ac:dyDescent="0.2">
      <c r="H29013" s="12"/>
      <c r="J29013" s="29"/>
      <c r="K29013" s="45"/>
      <c r="L29013" s="45"/>
      <c r="M29013" s="45"/>
    </row>
    <row r="29014" spans="8:13" s="28" customFormat="1" x14ac:dyDescent="0.2">
      <c r="H29014" s="12"/>
      <c r="J29014" s="29"/>
      <c r="K29014" s="45"/>
      <c r="L29014" s="45"/>
      <c r="M29014" s="45"/>
    </row>
    <row r="29015" spans="8:13" s="28" customFormat="1" x14ac:dyDescent="0.2">
      <c r="H29015" s="12"/>
      <c r="J29015" s="29"/>
      <c r="K29015" s="45"/>
      <c r="L29015" s="45"/>
      <c r="M29015" s="45"/>
    </row>
    <row r="29016" spans="8:13" s="28" customFormat="1" x14ac:dyDescent="0.2">
      <c r="H29016" s="12"/>
      <c r="J29016" s="29"/>
      <c r="K29016" s="45"/>
      <c r="L29016" s="45"/>
      <c r="M29016" s="45"/>
    </row>
    <row r="29017" spans="8:13" s="28" customFormat="1" x14ac:dyDescent="0.2">
      <c r="H29017" s="12"/>
      <c r="J29017" s="29"/>
      <c r="K29017" s="45"/>
      <c r="L29017" s="45"/>
      <c r="M29017" s="45"/>
    </row>
    <row r="29018" spans="8:13" s="28" customFormat="1" x14ac:dyDescent="0.2">
      <c r="H29018" s="12"/>
      <c r="J29018" s="29"/>
      <c r="K29018" s="45"/>
      <c r="L29018" s="45"/>
      <c r="M29018" s="45"/>
    </row>
    <row r="29019" spans="8:13" s="28" customFormat="1" x14ac:dyDescent="0.2">
      <c r="H29019" s="12"/>
      <c r="J29019" s="29"/>
      <c r="K29019" s="45"/>
      <c r="L29019" s="45"/>
      <c r="M29019" s="45"/>
    </row>
    <row r="29020" spans="8:13" s="28" customFormat="1" x14ac:dyDescent="0.2">
      <c r="H29020" s="12"/>
      <c r="J29020" s="29"/>
      <c r="K29020" s="45"/>
      <c r="L29020" s="45"/>
      <c r="M29020" s="45"/>
    </row>
    <row r="29021" spans="8:13" s="28" customFormat="1" x14ac:dyDescent="0.2">
      <c r="H29021" s="12"/>
      <c r="J29021" s="29"/>
      <c r="K29021" s="45"/>
      <c r="L29021" s="45"/>
      <c r="M29021" s="45"/>
    </row>
    <row r="29022" spans="8:13" s="28" customFormat="1" x14ac:dyDescent="0.2">
      <c r="H29022" s="12"/>
      <c r="J29022" s="29"/>
      <c r="K29022" s="45"/>
      <c r="L29022" s="45"/>
      <c r="M29022" s="45"/>
    </row>
    <row r="29023" spans="8:13" s="28" customFormat="1" x14ac:dyDescent="0.2">
      <c r="H29023" s="12"/>
      <c r="J29023" s="29"/>
      <c r="K29023" s="45"/>
      <c r="L29023" s="45"/>
      <c r="M29023" s="45"/>
    </row>
    <row r="29024" spans="8:13" s="28" customFormat="1" x14ac:dyDescent="0.2">
      <c r="H29024" s="12"/>
      <c r="J29024" s="29"/>
      <c r="K29024" s="45"/>
      <c r="L29024" s="45"/>
      <c r="M29024" s="45"/>
    </row>
    <row r="29025" spans="8:13" s="28" customFormat="1" x14ac:dyDescent="0.2">
      <c r="H29025" s="12"/>
      <c r="J29025" s="29"/>
      <c r="K29025" s="45"/>
      <c r="L29025" s="45"/>
      <c r="M29025" s="45"/>
    </row>
    <row r="29026" spans="8:13" s="28" customFormat="1" x14ac:dyDescent="0.2">
      <c r="H29026" s="12"/>
      <c r="J29026" s="29"/>
      <c r="K29026" s="45"/>
      <c r="L29026" s="45"/>
      <c r="M29026" s="45"/>
    </row>
    <row r="29027" spans="8:13" s="28" customFormat="1" x14ac:dyDescent="0.2">
      <c r="H29027" s="12"/>
      <c r="J29027" s="29"/>
      <c r="K29027" s="45"/>
      <c r="L29027" s="45"/>
      <c r="M29027" s="45"/>
    </row>
    <row r="29028" spans="8:13" s="28" customFormat="1" x14ac:dyDescent="0.2">
      <c r="H29028" s="12"/>
      <c r="J29028" s="29"/>
      <c r="K29028" s="45"/>
      <c r="L29028" s="45"/>
      <c r="M29028" s="45"/>
    </row>
    <row r="29029" spans="8:13" s="28" customFormat="1" x14ac:dyDescent="0.2">
      <c r="H29029" s="12"/>
      <c r="J29029" s="29"/>
      <c r="K29029" s="45"/>
      <c r="L29029" s="45"/>
      <c r="M29029" s="45"/>
    </row>
    <row r="29030" spans="8:13" s="28" customFormat="1" x14ac:dyDescent="0.2">
      <c r="H29030" s="12"/>
      <c r="J29030" s="29"/>
      <c r="K29030" s="45"/>
      <c r="L29030" s="45"/>
      <c r="M29030" s="45"/>
    </row>
    <row r="29031" spans="8:13" s="28" customFormat="1" x14ac:dyDescent="0.2">
      <c r="H29031" s="12"/>
      <c r="J29031" s="29"/>
      <c r="K29031" s="45"/>
      <c r="L29031" s="45"/>
      <c r="M29031" s="45"/>
    </row>
    <row r="29032" spans="8:13" s="28" customFormat="1" x14ac:dyDescent="0.2">
      <c r="H29032" s="12"/>
      <c r="J29032" s="29"/>
      <c r="K29032" s="45"/>
      <c r="L29032" s="45"/>
      <c r="M29032" s="45"/>
    </row>
    <row r="29033" spans="8:13" s="28" customFormat="1" x14ac:dyDescent="0.2">
      <c r="H29033" s="12"/>
      <c r="J29033" s="29"/>
      <c r="K29033" s="45"/>
      <c r="L29033" s="45"/>
      <c r="M29033" s="45"/>
    </row>
    <row r="29034" spans="8:13" s="28" customFormat="1" x14ac:dyDescent="0.2">
      <c r="H29034" s="12"/>
      <c r="J29034" s="29"/>
      <c r="K29034" s="45"/>
      <c r="L29034" s="45"/>
      <c r="M29034" s="45"/>
    </row>
    <row r="29035" spans="8:13" s="28" customFormat="1" x14ac:dyDescent="0.2">
      <c r="H29035" s="12"/>
      <c r="J29035" s="29"/>
      <c r="K29035" s="45"/>
      <c r="L29035" s="45"/>
      <c r="M29035" s="45"/>
    </row>
    <row r="29036" spans="8:13" s="28" customFormat="1" x14ac:dyDescent="0.2">
      <c r="H29036" s="12"/>
      <c r="J29036" s="29"/>
      <c r="K29036" s="45"/>
      <c r="L29036" s="45"/>
      <c r="M29036" s="45"/>
    </row>
    <row r="29037" spans="8:13" s="28" customFormat="1" x14ac:dyDescent="0.2">
      <c r="H29037" s="12"/>
      <c r="J29037" s="29"/>
      <c r="K29037" s="45"/>
      <c r="L29037" s="45"/>
      <c r="M29037" s="45"/>
    </row>
    <row r="29038" spans="8:13" s="28" customFormat="1" x14ac:dyDescent="0.2">
      <c r="H29038" s="12"/>
      <c r="J29038" s="29"/>
      <c r="K29038" s="45"/>
      <c r="L29038" s="45"/>
      <c r="M29038" s="45"/>
    </row>
    <row r="29039" spans="8:13" s="28" customFormat="1" x14ac:dyDescent="0.2">
      <c r="H29039" s="12"/>
      <c r="J29039" s="29"/>
      <c r="K29039" s="45"/>
      <c r="L29039" s="45"/>
      <c r="M29039" s="45"/>
    </row>
    <row r="29040" spans="8:13" s="28" customFormat="1" x14ac:dyDescent="0.2">
      <c r="H29040" s="12"/>
      <c r="J29040" s="29"/>
      <c r="K29040" s="45"/>
      <c r="L29040" s="45"/>
      <c r="M29040" s="45"/>
    </row>
    <row r="29041" spans="8:13" s="28" customFormat="1" x14ac:dyDescent="0.2">
      <c r="H29041" s="12"/>
      <c r="J29041" s="29"/>
      <c r="K29041" s="45"/>
      <c r="L29041" s="45"/>
      <c r="M29041" s="45"/>
    </row>
    <row r="29042" spans="8:13" s="28" customFormat="1" x14ac:dyDescent="0.2">
      <c r="H29042" s="12"/>
      <c r="J29042" s="29"/>
      <c r="K29042" s="45"/>
      <c r="L29042" s="45"/>
      <c r="M29042" s="45"/>
    </row>
    <row r="29043" spans="8:13" s="28" customFormat="1" x14ac:dyDescent="0.2">
      <c r="H29043" s="12"/>
      <c r="J29043" s="29"/>
      <c r="K29043" s="45"/>
      <c r="L29043" s="45"/>
      <c r="M29043" s="45"/>
    </row>
    <row r="29044" spans="8:13" s="28" customFormat="1" x14ac:dyDescent="0.2">
      <c r="H29044" s="12"/>
      <c r="J29044" s="29"/>
      <c r="K29044" s="45"/>
      <c r="L29044" s="45"/>
      <c r="M29044" s="45"/>
    </row>
    <row r="29045" spans="8:13" s="28" customFormat="1" x14ac:dyDescent="0.2">
      <c r="H29045" s="12"/>
      <c r="J29045" s="29"/>
      <c r="K29045" s="45"/>
      <c r="L29045" s="45"/>
      <c r="M29045" s="45"/>
    </row>
    <row r="29046" spans="8:13" s="28" customFormat="1" x14ac:dyDescent="0.2">
      <c r="H29046" s="12"/>
      <c r="J29046" s="29"/>
      <c r="K29046" s="45"/>
      <c r="L29046" s="45"/>
      <c r="M29046" s="45"/>
    </row>
    <row r="29047" spans="8:13" s="28" customFormat="1" x14ac:dyDescent="0.2">
      <c r="H29047" s="12"/>
      <c r="J29047" s="29"/>
      <c r="K29047" s="45"/>
      <c r="L29047" s="45"/>
      <c r="M29047" s="45"/>
    </row>
    <row r="29048" spans="8:13" s="28" customFormat="1" x14ac:dyDescent="0.2">
      <c r="H29048" s="12"/>
      <c r="J29048" s="29"/>
      <c r="K29048" s="45"/>
      <c r="L29048" s="45"/>
      <c r="M29048" s="45"/>
    </row>
    <row r="29049" spans="8:13" s="28" customFormat="1" x14ac:dyDescent="0.2">
      <c r="H29049" s="12"/>
      <c r="J29049" s="29"/>
      <c r="K29049" s="45"/>
      <c r="L29049" s="45"/>
      <c r="M29049" s="45"/>
    </row>
    <row r="29050" spans="8:13" s="28" customFormat="1" x14ac:dyDescent="0.2">
      <c r="H29050" s="12"/>
      <c r="J29050" s="29"/>
      <c r="K29050" s="45"/>
      <c r="L29050" s="45"/>
      <c r="M29050" s="45"/>
    </row>
    <row r="29051" spans="8:13" s="28" customFormat="1" x14ac:dyDescent="0.2">
      <c r="H29051" s="12"/>
      <c r="J29051" s="29"/>
      <c r="K29051" s="45"/>
      <c r="L29051" s="45"/>
      <c r="M29051" s="45"/>
    </row>
    <row r="29052" spans="8:13" s="28" customFormat="1" x14ac:dyDescent="0.2">
      <c r="H29052" s="12"/>
      <c r="J29052" s="29"/>
      <c r="K29052" s="45"/>
      <c r="L29052" s="45"/>
      <c r="M29052" s="45"/>
    </row>
    <row r="29053" spans="8:13" s="28" customFormat="1" x14ac:dyDescent="0.2">
      <c r="H29053" s="12"/>
      <c r="J29053" s="29"/>
      <c r="K29053" s="45"/>
      <c r="L29053" s="45"/>
      <c r="M29053" s="45"/>
    </row>
    <row r="29054" spans="8:13" s="28" customFormat="1" x14ac:dyDescent="0.2">
      <c r="H29054" s="12"/>
      <c r="J29054" s="29"/>
      <c r="K29054" s="45"/>
      <c r="L29054" s="45"/>
      <c r="M29054" s="45"/>
    </row>
    <row r="29055" spans="8:13" s="28" customFormat="1" x14ac:dyDescent="0.2">
      <c r="H29055" s="12"/>
      <c r="J29055" s="29"/>
      <c r="K29055" s="45"/>
      <c r="L29055" s="45"/>
      <c r="M29055" s="45"/>
    </row>
    <row r="29056" spans="8:13" s="28" customFormat="1" x14ac:dyDescent="0.2">
      <c r="H29056" s="12"/>
      <c r="J29056" s="29"/>
      <c r="K29056" s="45"/>
      <c r="L29056" s="45"/>
      <c r="M29056" s="45"/>
    </row>
    <row r="29057" spans="8:13" s="28" customFormat="1" x14ac:dyDescent="0.2">
      <c r="H29057" s="12"/>
      <c r="J29057" s="29"/>
      <c r="K29057" s="45"/>
      <c r="L29057" s="45"/>
      <c r="M29057" s="45"/>
    </row>
    <row r="29058" spans="8:13" s="28" customFormat="1" x14ac:dyDescent="0.2">
      <c r="H29058" s="12"/>
      <c r="J29058" s="29"/>
      <c r="K29058" s="45"/>
      <c r="L29058" s="45"/>
      <c r="M29058" s="45"/>
    </row>
    <row r="29059" spans="8:13" s="28" customFormat="1" x14ac:dyDescent="0.2">
      <c r="H29059" s="12"/>
      <c r="J29059" s="29"/>
      <c r="K29059" s="45"/>
      <c r="L29059" s="45"/>
      <c r="M29059" s="45"/>
    </row>
    <row r="29060" spans="8:13" s="28" customFormat="1" x14ac:dyDescent="0.2">
      <c r="H29060" s="12"/>
      <c r="J29060" s="29"/>
      <c r="K29060" s="45"/>
      <c r="L29060" s="45"/>
      <c r="M29060" s="45"/>
    </row>
    <row r="29061" spans="8:13" s="28" customFormat="1" x14ac:dyDescent="0.2">
      <c r="H29061" s="12"/>
      <c r="J29061" s="29"/>
      <c r="K29061" s="45"/>
      <c r="L29061" s="45"/>
      <c r="M29061" s="45"/>
    </row>
    <row r="29062" spans="8:13" s="28" customFormat="1" x14ac:dyDescent="0.2">
      <c r="H29062" s="12"/>
      <c r="J29062" s="29"/>
      <c r="K29062" s="45"/>
      <c r="L29062" s="45"/>
      <c r="M29062" s="45"/>
    </row>
    <row r="29063" spans="8:13" s="28" customFormat="1" x14ac:dyDescent="0.2">
      <c r="H29063" s="12"/>
      <c r="J29063" s="29"/>
      <c r="K29063" s="45"/>
      <c r="L29063" s="45"/>
      <c r="M29063" s="45"/>
    </row>
    <row r="29064" spans="8:13" s="28" customFormat="1" x14ac:dyDescent="0.2">
      <c r="H29064" s="12"/>
      <c r="J29064" s="29"/>
      <c r="K29064" s="45"/>
      <c r="L29064" s="45"/>
      <c r="M29064" s="45"/>
    </row>
    <row r="29065" spans="8:13" s="28" customFormat="1" x14ac:dyDescent="0.2">
      <c r="H29065" s="12"/>
      <c r="J29065" s="29"/>
      <c r="K29065" s="45"/>
      <c r="L29065" s="45"/>
      <c r="M29065" s="45"/>
    </row>
    <row r="29066" spans="8:13" s="28" customFormat="1" x14ac:dyDescent="0.2">
      <c r="H29066" s="12"/>
      <c r="J29066" s="29"/>
      <c r="K29066" s="45"/>
      <c r="L29066" s="45"/>
      <c r="M29066" s="45"/>
    </row>
    <row r="29067" spans="8:13" s="28" customFormat="1" x14ac:dyDescent="0.2">
      <c r="H29067" s="12"/>
      <c r="J29067" s="29"/>
      <c r="K29067" s="45"/>
      <c r="L29067" s="45"/>
      <c r="M29067" s="45"/>
    </row>
    <row r="29068" spans="8:13" s="28" customFormat="1" x14ac:dyDescent="0.2">
      <c r="H29068" s="12"/>
      <c r="J29068" s="29"/>
      <c r="K29068" s="45"/>
      <c r="L29068" s="45"/>
      <c r="M29068" s="45"/>
    </row>
    <row r="29069" spans="8:13" s="28" customFormat="1" x14ac:dyDescent="0.2">
      <c r="H29069" s="12"/>
      <c r="J29069" s="29"/>
      <c r="K29069" s="45"/>
      <c r="L29069" s="45"/>
      <c r="M29069" s="45"/>
    </row>
    <row r="29070" spans="8:13" s="28" customFormat="1" x14ac:dyDescent="0.2">
      <c r="H29070" s="12"/>
      <c r="J29070" s="29"/>
      <c r="K29070" s="45"/>
      <c r="L29070" s="45"/>
      <c r="M29070" s="45"/>
    </row>
    <row r="29071" spans="8:13" s="28" customFormat="1" x14ac:dyDescent="0.2">
      <c r="H29071" s="12"/>
      <c r="J29071" s="29"/>
      <c r="K29071" s="45"/>
      <c r="L29071" s="45"/>
      <c r="M29071" s="45"/>
    </row>
    <row r="29072" spans="8:13" s="28" customFormat="1" x14ac:dyDescent="0.2">
      <c r="H29072" s="12"/>
      <c r="J29072" s="29"/>
      <c r="K29072" s="45"/>
      <c r="L29072" s="45"/>
      <c r="M29072" s="45"/>
    </row>
    <row r="29073" spans="8:13" s="28" customFormat="1" x14ac:dyDescent="0.2">
      <c r="H29073" s="12"/>
      <c r="J29073" s="29"/>
      <c r="K29073" s="45"/>
      <c r="L29073" s="45"/>
      <c r="M29073" s="45"/>
    </row>
    <row r="29074" spans="8:13" s="28" customFormat="1" x14ac:dyDescent="0.2">
      <c r="H29074" s="12"/>
      <c r="J29074" s="29"/>
      <c r="K29074" s="45"/>
      <c r="L29074" s="45"/>
      <c r="M29074" s="45"/>
    </row>
    <row r="29075" spans="8:13" s="28" customFormat="1" x14ac:dyDescent="0.2">
      <c r="H29075" s="12"/>
      <c r="J29075" s="29"/>
      <c r="K29075" s="45"/>
      <c r="L29075" s="45"/>
      <c r="M29075" s="45"/>
    </row>
    <row r="29076" spans="8:13" s="28" customFormat="1" x14ac:dyDescent="0.2">
      <c r="H29076" s="12"/>
      <c r="J29076" s="29"/>
      <c r="K29076" s="45"/>
      <c r="L29076" s="45"/>
      <c r="M29076" s="45"/>
    </row>
    <row r="29077" spans="8:13" s="28" customFormat="1" x14ac:dyDescent="0.2">
      <c r="H29077" s="12"/>
      <c r="J29077" s="29"/>
      <c r="K29077" s="45"/>
      <c r="L29077" s="45"/>
      <c r="M29077" s="45"/>
    </row>
    <row r="29078" spans="8:13" s="28" customFormat="1" x14ac:dyDescent="0.2">
      <c r="H29078" s="12"/>
      <c r="J29078" s="29"/>
      <c r="K29078" s="45"/>
      <c r="L29078" s="45"/>
      <c r="M29078" s="45"/>
    </row>
    <row r="29079" spans="8:13" s="28" customFormat="1" x14ac:dyDescent="0.2">
      <c r="H29079" s="12"/>
      <c r="J29079" s="29"/>
      <c r="K29079" s="45"/>
      <c r="L29079" s="45"/>
      <c r="M29079" s="45"/>
    </row>
    <row r="29080" spans="8:13" s="28" customFormat="1" x14ac:dyDescent="0.2">
      <c r="H29080" s="12"/>
      <c r="J29080" s="29"/>
      <c r="K29080" s="45"/>
      <c r="L29080" s="45"/>
      <c r="M29080" s="45"/>
    </row>
    <row r="29081" spans="8:13" s="28" customFormat="1" x14ac:dyDescent="0.2">
      <c r="H29081" s="12"/>
      <c r="J29081" s="29"/>
      <c r="K29081" s="45"/>
      <c r="L29081" s="45"/>
      <c r="M29081" s="45"/>
    </row>
    <row r="29082" spans="8:13" s="28" customFormat="1" x14ac:dyDescent="0.2">
      <c r="H29082" s="12"/>
      <c r="J29082" s="29"/>
      <c r="K29082" s="45"/>
      <c r="L29082" s="45"/>
      <c r="M29082" s="45"/>
    </row>
    <row r="29083" spans="8:13" s="28" customFormat="1" x14ac:dyDescent="0.2">
      <c r="H29083" s="12"/>
      <c r="J29083" s="29"/>
      <c r="K29083" s="45"/>
      <c r="L29083" s="45"/>
      <c r="M29083" s="45"/>
    </row>
    <row r="29084" spans="8:13" s="28" customFormat="1" x14ac:dyDescent="0.2">
      <c r="H29084" s="12"/>
      <c r="J29084" s="29"/>
      <c r="K29084" s="45"/>
      <c r="L29084" s="45"/>
      <c r="M29084" s="45"/>
    </row>
    <row r="29085" spans="8:13" s="28" customFormat="1" x14ac:dyDescent="0.2">
      <c r="H29085" s="12"/>
      <c r="J29085" s="29"/>
      <c r="K29085" s="45"/>
      <c r="L29085" s="45"/>
      <c r="M29085" s="45"/>
    </row>
    <row r="29086" spans="8:13" s="28" customFormat="1" x14ac:dyDescent="0.2">
      <c r="H29086" s="12"/>
      <c r="J29086" s="29"/>
      <c r="K29086" s="45"/>
      <c r="L29086" s="45"/>
      <c r="M29086" s="45"/>
    </row>
    <row r="29087" spans="8:13" s="28" customFormat="1" x14ac:dyDescent="0.2">
      <c r="H29087" s="12"/>
      <c r="J29087" s="29"/>
      <c r="K29087" s="45"/>
      <c r="L29087" s="45"/>
      <c r="M29087" s="45"/>
    </row>
    <row r="29088" spans="8:13" s="28" customFormat="1" x14ac:dyDescent="0.2">
      <c r="H29088" s="12"/>
      <c r="J29088" s="29"/>
      <c r="K29088" s="45"/>
      <c r="L29088" s="45"/>
      <c r="M29088" s="45"/>
    </row>
    <row r="29089" spans="8:13" s="28" customFormat="1" x14ac:dyDescent="0.2">
      <c r="H29089" s="12"/>
      <c r="J29089" s="29"/>
      <c r="K29089" s="45"/>
      <c r="L29089" s="45"/>
      <c r="M29089" s="45"/>
    </row>
    <row r="29090" spans="8:13" s="28" customFormat="1" x14ac:dyDescent="0.2">
      <c r="H29090" s="12"/>
      <c r="J29090" s="29"/>
      <c r="K29090" s="45"/>
      <c r="L29090" s="45"/>
      <c r="M29090" s="45"/>
    </row>
    <row r="29091" spans="8:13" s="28" customFormat="1" x14ac:dyDescent="0.2">
      <c r="H29091" s="12"/>
      <c r="J29091" s="29"/>
      <c r="K29091" s="45"/>
      <c r="L29091" s="45"/>
      <c r="M29091" s="45"/>
    </row>
    <row r="29092" spans="8:13" s="28" customFormat="1" x14ac:dyDescent="0.2">
      <c r="H29092" s="12"/>
      <c r="J29092" s="29"/>
      <c r="K29092" s="45"/>
      <c r="L29092" s="45"/>
      <c r="M29092" s="45"/>
    </row>
    <row r="29093" spans="8:13" s="28" customFormat="1" x14ac:dyDescent="0.2">
      <c r="H29093" s="12"/>
      <c r="J29093" s="29"/>
      <c r="K29093" s="45"/>
      <c r="L29093" s="45"/>
      <c r="M29093" s="45"/>
    </row>
    <row r="29094" spans="8:13" s="28" customFormat="1" x14ac:dyDescent="0.2">
      <c r="H29094" s="12"/>
      <c r="J29094" s="29"/>
      <c r="K29094" s="45"/>
      <c r="L29094" s="45"/>
      <c r="M29094" s="45"/>
    </row>
    <row r="29095" spans="8:13" s="28" customFormat="1" x14ac:dyDescent="0.2">
      <c r="H29095" s="12"/>
      <c r="J29095" s="29"/>
      <c r="K29095" s="45"/>
      <c r="L29095" s="45"/>
      <c r="M29095" s="45"/>
    </row>
    <row r="29096" spans="8:13" s="28" customFormat="1" x14ac:dyDescent="0.2">
      <c r="H29096" s="12"/>
      <c r="J29096" s="29"/>
      <c r="K29096" s="45"/>
      <c r="L29096" s="45"/>
      <c r="M29096" s="45"/>
    </row>
    <row r="29097" spans="8:13" s="28" customFormat="1" x14ac:dyDescent="0.2">
      <c r="H29097" s="12"/>
      <c r="J29097" s="29"/>
      <c r="K29097" s="45"/>
      <c r="L29097" s="45"/>
      <c r="M29097" s="45"/>
    </row>
    <row r="29098" spans="8:13" s="28" customFormat="1" x14ac:dyDescent="0.2">
      <c r="H29098" s="12"/>
      <c r="J29098" s="29"/>
      <c r="K29098" s="45"/>
      <c r="L29098" s="45"/>
      <c r="M29098" s="45"/>
    </row>
    <row r="29099" spans="8:13" s="28" customFormat="1" x14ac:dyDescent="0.2">
      <c r="H29099" s="12"/>
      <c r="J29099" s="29"/>
      <c r="K29099" s="45"/>
      <c r="L29099" s="45"/>
      <c r="M29099" s="45"/>
    </row>
    <row r="29100" spans="8:13" s="28" customFormat="1" x14ac:dyDescent="0.2">
      <c r="H29100" s="12"/>
      <c r="J29100" s="29"/>
      <c r="K29100" s="45"/>
      <c r="L29100" s="45"/>
      <c r="M29100" s="45"/>
    </row>
    <row r="29101" spans="8:13" s="28" customFormat="1" x14ac:dyDescent="0.2">
      <c r="H29101" s="12"/>
      <c r="J29101" s="29"/>
      <c r="K29101" s="45"/>
      <c r="L29101" s="45"/>
      <c r="M29101" s="45"/>
    </row>
    <row r="29102" spans="8:13" s="28" customFormat="1" x14ac:dyDescent="0.2">
      <c r="H29102" s="12"/>
      <c r="J29102" s="29"/>
      <c r="K29102" s="45"/>
      <c r="L29102" s="45"/>
      <c r="M29102" s="45"/>
    </row>
    <row r="29103" spans="8:13" s="28" customFormat="1" x14ac:dyDescent="0.2">
      <c r="H29103" s="12"/>
      <c r="J29103" s="29"/>
      <c r="K29103" s="45"/>
      <c r="L29103" s="45"/>
      <c r="M29103" s="45"/>
    </row>
    <row r="29104" spans="8:13" s="28" customFormat="1" x14ac:dyDescent="0.2">
      <c r="H29104" s="12"/>
      <c r="J29104" s="29"/>
      <c r="K29104" s="45"/>
      <c r="L29104" s="45"/>
      <c r="M29104" s="45"/>
    </row>
    <row r="29105" spans="8:13" s="28" customFormat="1" x14ac:dyDescent="0.2">
      <c r="H29105" s="12"/>
      <c r="J29105" s="29"/>
      <c r="K29105" s="45"/>
      <c r="L29105" s="45"/>
      <c r="M29105" s="45"/>
    </row>
    <row r="29106" spans="8:13" s="28" customFormat="1" x14ac:dyDescent="0.2">
      <c r="H29106" s="12"/>
      <c r="J29106" s="29"/>
      <c r="K29106" s="45"/>
      <c r="L29106" s="45"/>
      <c r="M29106" s="45"/>
    </row>
    <row r="29107" spans="8:13" s="28" customFormat="1" x14ac:dyDescent="0.2">
      <c r="H29107" s="12"/>
      <c r="J29107" s="29"/>
      <c r="K29107" s="45"/>
      <c r="L29107" s="45"/>
      <c r="M29107" s="45"/>
    </row>
    <row r="29108" spans="8:13" s="28" customFormat="1" x14ac:dyDescent="0.2">
      <c r="H29108" s="12"/>
      <c r="J29108" s="29"/>
      <c r="K29108" s="45"/>
      <c r="L29108" s="45"/>
      <c r="M29108" s="45"/>
    </row>
    <row r="29109" spans="8:13" s="28" customFormat="1" x14ac:dyDescent="0.2">
      <c r="H29109" s="12"/>
      <c r="J29109" s="29"/>
      <c r="K29109" s="45"/>
      <c r="L29109" s="45"/>
      <c r="M29109" s="45"/>
    </row>
    <row r="29110" spans="8:13" s="28" customFormat="1" x14ac:dyDescent="0.2">
      <c r="H29110" s="12"/>
      <c r="J29110" s="29"/>
      <c r="K29110" s="45"/>
      <c r="L29110" s="45"/>
      <c r="M29110" s="45"/>
    </row>
    <row r="29111" spans="8:13" s="28" customFormat="1" x14ac:dyDescent="0.2">
      <c r="H29111" s="12"/>
      <c r="J29111" s="29"/>
      <c r="K29111" s="45"/>
      <c r="L29111" s="45"/>
      <c r="M29111" s="45"/>
    </row>
    <row r="29112" spans="8:13" s="28" customFormat="1" x14ac:dyDescent="0.2">
      <c r="H29112" s="12"/>
      <c r="J29112" s="29"/>
      <c r="K29112" s="45"/>
      <c r="L29112" s="45"/>
      <c r="M29112" s="45"/>
    </row>
    <row r="29113" spans="8:13" s="28" customFormat="1" x14ac:dyDescent="0.2">
      <c r="H29113" s="12"/>
      <c r="J29113" s="29"/>
      <c r="K29113" s="45"/>
      <c r="L29113" s="45"/>
      <c r="M29113" s="45"/>
    </row>
    <row r="29114" spans="8:13" s="28" customFormat="1" x14ac:dyDescent="0.2">
      <c r="H29114" s="12"/>
      <c r="J29114" s="29"/>
      <c r="K29114" s="45"/>
      <c r="L29114" s="45"/>
      <c r="M29114" s="45"/>
    </row>
    <row r="29115" spans="8:13" s="28" customFormat="1" x14ac:dyDescent="0.2">
      <c r="H29115" s="12"/>
      <c r="J29115" s="29"/>
      <c r="K29115" s="45"/>
      <c r="L29115" s="45"/>
      <c r="M29115" s="45"/>
    </row>
    <row r="29116" spans="8:13" s="28" customFormat="1" x14ac:dyDescent="0.2">
      <c r="H29116" s="12"/>
      <c r="J29116" s="29"/>
      <c r="K29116" s="45"/>
      <c r="L29116" s="45"/>
      <c r="M29116" s="45"/>
    </row>
    <row r="29117" spans="8:13" s="28" customFormat="1" x14ac:dyDescent="0.2">
      <c r="H29117" s="12"/>
      <c r="J29117" s="29"/>
      <c r="K29117" s="45"/>
      <c r="L29117" s="45"/>
      <c r="M29117" s="45"/>
    </row>
    <row r="29118" spans="8:13" s="28" customFormat="1" x14ac:dyDescent="0.2">
      <c r="H29118" s="12"/>
      <c r="J29118" s="29"/>
      <c r="K29118" s="45"/>
      <c r="L29118" s="45"/>
      <c r="M29118" s="45"/>
    </row>
    <row r="29119" spans="8:13" s="28" customFormat="1" x14ac:dyDescent="0.2">
      <c r="H29119" s="12"/>
      <c r="J29119" s="29"/>
      <c r="K29119" s="45"/>
      <c r="L29119" s="45"/>
      <c r="M29119" s="45"/>
    </row>
    <row r="29120" spans="8:13" s="28" customFormat="1" x14ac:dyDescent="0.2">
      <c r="H29120" s="12"/>
      <c r="J29120" s="29"/>
      <c r="K29120" s="45"/>
      <c r="L29120" s="45"/>
      <c r="M29120" s="45"/>
    </row>
    <row r="29121" spans="8:13" s="28" customFormat="1" x14ac:dyDescent="0.2">
      <c r="H29121" s="12"/>
      <c r="J29121" s="29"/>
      <c r="K29121" s="45"/>
      <c r="L29121" s="45"/>
      <c r="M29121" s="45"/>
    </row>
    <row r="29122" spans="8:13" s="28" customFormat="1" x14ac:dyDescent="0.2">
      <c r="H29122" s="12"/>
      <c r="J29122" s="29"/>
      <c r="K29122" s="45"/>
      <c r="L29122" s="45"/>
      <c r="M29122" s="45"/>
    </row>
    <row r="29123" spans="8:13" s="28" customFormat="1" x14ac:dyDescent="0.2">
      <c r="H29123" s="12"/>
      <c r="J29123" s="29"/>
      <c r="K29123" s="45"/>
      <c r="L29123" s="45"/>
      <c r="M29123" s="45"/>
    </row>
    <row r="29124" spans="8:13" s="28" customFormat="1" x14ac:dyDescent="0.2">
      <c r="H29124" s="12"/>
      <c r="J29124" s="29"/>
      <c r="K29124" s="45"/>
      <c r="L29124" s="45"/>
      <c r="M29124" s="45"/>
    </row>
    <row r="29125" spans="8:13" s="28" customFormat="1" x14ac:dyDescent="0.2">
      <c r="H29125" s="12"/>
      <c r="J29125" s="29"/>
      <c r="K29125" s="45"/>
      <c r="L29125" s="45"/>
      <c r="M29125" s="45"/>
    </row>
    <row r="29126" spans="8:13" s="28" customFormat="1" x14ac:dyDescent="0.2">
      <c r="H29126" s="12"/>
      <c r="J29126" s="29"/>
      <c r="K29126" s="45"/>
      <c r="L29126" s="45"/>
      <c r="M29126" s="45"/>
    </row>
    <row r="29127" spans="8:13" s="28" customFormat="1" x14ac:dyDescent="0.2">
      <c r="H29127" s="12"/>
      <c r="J29127" s="29"/>
      <c r="K29127" s="45"/>
      <c r="L29127" s="45"/>
      <c r="M29127" s="45"/>
    </row>
    <row r="29128" spans="8:13" s="28" customFormat="1" x14ac:dyDescent="0.2">
      <c r="H29128" s="12"/>
      <c r="J29128" s="29"/>
      <c r="K29128" s="45"/>
      <c r="L29128" s="45"/>
      <c r="M29128" s="45"/>
    </row>
    <row r="29129" spans="8:13" s="28" customFormat="1" x14ac:dyDescent="0.2">
      <c r="H29129" s="12"/>
      <c r="J29129" s="29"/>
      <c r="K29129" s="45"/>
      <c r="L29129" s="45"/>
      <c r="M29129" s="45"/>
    </row>
    <row r="29130" spans="8:13" s="28" customFormat="1" x14ac:dyDescent="0.2">
      <c r="H29130" s="12"/>
      <c r="J29130" s="29"/>
      <c r="K29130" s="45"/>
      <c r="L29130" s="45"/>
      <c r="M29130" s="45"/>
    </row>
    <row r="29131" spans="8:13" s="28" customFormat="1" x14ac:dyDescent="0.2">
      <c r="H29131" s="12"/>
      <c r="J29131" s="29"/>
      <c r="K29131" s="45"/>
      <c r="L29131" s="45"/>
      <c r="M29131" s="45"/>
    </row>
    <row r="29132" spans="8:13" s="28" customFormat="1" x14ac:dyDescent="0.2">
      <c r="H29132" s="12"/>
      <c r="J29132" s="29"/>
      <c r="K29132" s="45"/>
      <c r="L29132" s="45"/>
      <c r="M29132" s="45"/>
    </row>
    <row r="29133" spans="8:13" s="28" customFormat="1" x14ac:dyDescent="0.2">
      <c r="H29133" s="12"/>
      <c r="J29133" s="29"/>
      <c r="K29133" s="45"/>
      <c r="L29133" s="45"/>
      <c r="M29133" s="45"/>
    </row>
    <row r="29134" spans="8:13" s="28" customFormat="1" x14ac:dyDescent="0.2">
      <c r="H29134" s="12"/>
      <c r="J29134" s="29"/>
      <c r="K29134" s="45"/>
      <c r="L29134" s="45"/>
      <c r="M29134" s="45"/>
    </row>
    <row r="29135" spans="8:13" s="28" customFormat="1" x14ac:dyDescent="0.2">
      <c r="H29135" s="12"/>
      <c r="J29135" s="29"/>
      <c r="K29135" s="45"/>
      <c r="L29135" s="45"/>
      <c r="M29135" s="45"/>
    </row>
    <row r="29136" spans="8:13" s="28" customFormat="1" x14ac:dyDescent="0.2">
      <c r="H29136" s="12"/>
      <c r="J29136" s="29"/>
      <c r="K29136" s="45"/>
      <c r="L29136" s="45"/>
      <c r="M29136" s="45"/>
    </row>
    <row r="29137" spans="8:13" s="28" customFormat="1" x14ac:dyDescent="0.2">
      <c r="H29137" s="12"/>
      <c r="J29137" s="29"/>
      <c r="K29137" s="45"/>
      <c r="L29137" s="45"/>
      <c r="M29137" s="45"/>
    </row>
    <row r="29138" spans="8:13" s="28" customFormat="1" x14ac:dyDescent="0.2">
      <c r="H29138" s="12"/>
      <c r="J29138" s="29"/>
      <c r="K29138" s="45"/>
      <c r="L29138" s="45"/>
      <c r="M29138" s="45"/>
    </row>
    <row r="29139" spans="8:13" s="28" customFormat="1" x14ac:dyDescent="0.2">
      <c r="H29139" s="12"/>
      <c r="J29139" s="29"/>
      <c r="K29139" s="45"/>
      <c r="L29139" s="45"/>
      <c r="M29139" s="45"/>
    </row>
    <row r="29140" spans="8:13" s="28" customFormat="1" x14ac:dyDescent="0.2">
      <c r="H29140" s="12"/>
      <c r="J29140" s="29"/>
      <c r="K29140" s="45"/>
      <c r="L29140" s="45"/>
      <c r="M29140" s="45"/>
    </row>
    <row r="29141" spans="8:13" s="28" customFormat="1" x14ac:dyDescent="0.2">
      <c r="H29141" s="12"/>
      <c r="J29141" s="29"/>
      <c r="K29141" s="45"/>
      <c r="L29141" s="45"/>
      <c r="M29141" s="45"/>
    </row>
    <row r="29142" spans="8:13" s="28" customFormat="1" x14ac:dyDescent="0.2">
      <c r="H29142" s="12"/>
      <c r="J29142" s="29"/>
      <c r="K29142" s="45"/>
      <c r="L29142" s="45"/>
      <c r="M29142" s="45"/>
    </row>
    <row r="29143" spans="8:13" s="28" customFormat="1" x14ac:dyDescent="0.2">
      <c r="H29143" s="12"/>
      <c r="J29143" s="29"/>
      <c r="K29143" s="45"/>
      <c r="L29143" s="45"/>
      <c r="M29143" s="45"/>
    </row>
    <row r="29144" spans="8:13" s="28" customFormat="1" x14ac:dyDescent="0.2">
      <c r="H29144" s="12"/>
      <c r="J29144" s="29"/>
      <c r="K29144" s="45"/>
      <c r="L29144" s="45"/>
      <c r="M29144" s="45"/>
    </row>
    <row r="29145" spans="8:13" s="28" customFormat="1" x14ac:dyDescent="0.2">
      <c r="H29145" s="12"/>
      <c r="J29145" s="29"/>
      <c r="K29145" s="45"/>
      <c r="L29145" s="45"/>
      <c r="M29145" s="45"/>
    </row>
    <row r="29146" spans="8:13" s="28" customFormat="1" x14ac:dyDescent="0.2">
      <c r="H29146" s="12"/>
      <c r="J29146" s="29"/>
      <c r="K29146" s="45"/>
      <c r="L29146" s="45"/>
      <c r="M29146" s="45"/>
    </row>
    <row r="29147" spans="8:13" s="28" customFormat="1" x14ac:dyDescent="0.2">
      <c r="H29147" s="12"/>
      <c r="J29147" s="29"/>
      <c r="K29147" s="45"/>
      <c r="L29147" s="45"/>
      <c r="M29147" s="45"/>
    </row>
    <row r="29148" spans="8:13" s="28" customFormat="1" x14ac:dyDescent="0.2">
      <c r="H29148" s="12"/>
      <c r="J29148" s="29"/>
      <c r="K29148" s="45"/>
      <c r="L29148" s="45"/>
      <c r="M29148" s="45"/>
    </row>
    <row r="29149" spans="8:13" s="28" customFormat="1" x14ac:dyDescent="0.2">
      <c r="H29149" s="12"/>
      <c r="J29149" s="29"/>
      <c r="K29149" s="45"/>
      <c r="L29149" s="45"/>
      <c r="M29149" s="45"/>
    </row>
    <row r="29150" spans="8:13" s="28" customFormat="1" x14ac:dyDescent="0.2">
      <c r="H29150" s="12"/>
      <c r="J29150" s="29"/>
      <c r="K29150" s="45"/>
      <c r="L29150" s="45"/>
      <c r="M29150" s="45"/>
    </row>
    <row r="29151" spans="8:13" s="28" customFormat="1" x14ac:dyDescent="0.2">
      <c r="H29151" s="12"/>
      <c r="J29151" s="29"/>
      <c r="K29151" s="45"/>
      <c r="L29151" s="45"/>
      <c r="M29151" s="45"/>
    </row>
    <row r="29152" spans="8:13" s="28" customFormat="1" x14ac:dyDescent="0.2">
      <c r="H29152" s="12"/>
      <c r="J29152" s="29"/>
      <c r="K29152" s="45"/>
      <c r="L29152" s="45"/>
      <c r="M29152" s="45"/>
    </row>
    <row r="29153" spans="8:13" s="28" customFormat="1" x14ac:dyDescent="0.2">
      <c r="H29153" s="12"/>
      <c r="J29153" s="29"/>
      <c r="K29153" s="45"/>
      <c r="L29153" s="45"/>
      <c r="M29153" s="45"/>
    </row>
    <row r="29154" spans="8:13" s="28" customFormat="1" x14ac:dyDescent="0.2">
      <c r="H29154" s="12"/>
      <c r="J29154" s="29"/>
      <c r="K29154" s="45"/>
      <c r="L29154" s="45"/>
      <c r="M29154" s="45"/>
    </row>
    <row r="29155" spans="8:13" s="28" customFormat="1" x14ac:dyDescent="0.2">
      <c r="H29155" s="12"/>
      <c r="J29155" s="29"/>
      <c r="K29155" s="45"/>
      <c r="L29155" s="45"/>
      <c r="M29155" s="45"/>
    </row>
    <row r="29156" spans="8:13" s="28" customFormat="1" x14ac:dyDescent="0.2">
      <c r="H29156" s="12"/>
      <c r="J29156" s="29"/>
      <c r="K29156" s="45"/>
      <c r="L29156" s="45"/>
      <c r="M29156" s="45"/>
    </row>
    <row r="29157" spans="8:13" s="28" customFormat="1" x14ac:dyDescent="0.2">
      <c r="H29157" s="12"/>
      <c r="J29157" s="29"/>
      <c r="K29157" s="45"/>
      <c r="L29157" s="45"/>
      <c r="M29157" s="45"/>
    </row>
    <row r="29158" spans="8:13" s="28" customFormat="1" x14ac:dyDescent="0.2">
      <c r="H29158" s="12"/>
      <c r="J29158" s="29"/>
      <c r="K29158" s="45"/>
      <c r="L29158" s="45"/>
      <c r="M29158" s="45"/>
    </row>
    <row r="29159" spans="8:13" s="28" customFormat="1" x14ac:dyDescent="0.2">
      <c r="H29159" s="12"/>
      <c r="J29159" s="29"/>
      <c r="K29159" s="45"/>
      <c r="L29159" s="45"/>
      <c r="M29159" s="45"/>
    </row>
    <row r="29160" spans="8:13" s="28" customFormat="1" x14ac:dyDescent="0.2">
      <c r="H29160" s="12"/>
      <c r="J29160" s="29"/>
      <c r="K29160" s="45"/>
      <c r="L29160" s="45"/>
      <c r="M29160" s="45"/>
    </row>
    <row r="29161" spans="8:13" s="28" customFormat="1" x14ac:dyDescent="0.2">
      <c r="H29161" s="12"/>
      <c r="J29161" s="29"/>
      <c r="K29161" s="45"/>
      <c r="L29161" s="45"/>
      <c r="M29161" s="45"/>
    </row>
    <row r="29162" spans="8:13" s="28" customFormat="1" x14ac:dyDescent="0.2">
      <c r="H29162" s="12"/>
      <c r="J29162" s="29"/>
      <c r="K29162" s="45"/>
      <c r="L29162" s="45"/>
      <c r="M29162" s="45"/>
    </row>
    <row r="29163" spans="8:13" s="28" customFormat="1" x14ac:dyDescent="0.2">
      <c r="H29163" s="12"/>
      <c r="J29163" s="29"/>
      <c r="K29163" s="45"/>
      <c r="L29163" s="45"/>
      <c r="M29163" s="45"/>
    </row>
    <row r="29164" spans="8:13" s="28" customFormat="1" x14ac:dyDescent="0.2">
      <c r="H29164" s="12"/>
      <c r="J29164" s="29"/>
      <c r="K29164" s="45"/>
      <c r="L29164" s="45"/>
      <c r="M29164" s="45"/>
    </row>
    <row r="29165" spans="8:13" s="28" customFormat="1" x14ac:dyDescent="0.2">
      <c r="H29165" s="12"/>
      <c r="J29165" s="29"/>
      <c r="K29165" s="45"/>
      <c r="L29165" s="45"/>
      <c r="M29165" s="45"/>
    </row>
    <row r="29166" spans="8:13" s="28" customFormat="1" x14ac:dyDescent="0.2">
      <c r="H29166" s="12"/>
      <c r="J29166" s="29"/>
      <c r="K29166" s="45"/>
      <c r="L29166" s="45"/>
      <c r="M29166" s="45"/>
    </row>
    <row r="29167" spans="8:13" s="28" customFormat="1" x14ac:dyDescent="0.2">
      <c r="H29167" s="12"/>
      <c r="J29167" s="29"/>
      <c r="K29167" s="45"/>
      <c r="L29167" s="45"/>
      <c r="M29167" s="45"/>
    </row>
    <row r="29168" spans="8:13" s="28" customFormat="1" x14ac:dyDescent="0.2">
      <c r="H29168" s="12"/>
      <c r="J29168" s="29"/>
      <c r="K29168" s="45"/>
      <c r="L29168" s="45"/>
      <c r="M29168" s="45"/>
    </row>
    <row r="29169" spans="8:13" s="28" customFormat="1" x14ac:dyDescent="0.2">
      <c r="H29169" s="12"/>
      <c r="J29169" s="29"/>
      <c r="K29169" s="45"/>
      <c r="L29169" s="45"/>
      <c r="M29169" s="45"/>
    </row>
    <row r="29170" spans="8:13" s="28" customFormat="1" x14ac:dyDescent="0.2">
      <c r="H29170" s="12"/>
      <c r="J29170" s="29"/>
      <c r="K29170" s="45"/>
      <c r="L29170" s="45"/>
      <c r="M29170" s="45"/>
    </row>
    <row r="29171" spans="8:13" s="28" customFormat="1" x14ac:dyDescent="0.2">
      <c r="H29171" s="12"/>
      <c r="J29171" s="29"/>
      <c r="K29171" s="45"/>
      <c r="L29171" s="45"/>
      <c r="M29171" s="45"/>
    </row>
    <row r="29172" spans="8:13" s="28" customFormat="1" x14ac:dyDescent="0.2">
      <c r="H29172" s="12"/>
      <c r="J29172" s="29"/>
      <c r="K29172" s="45"/>
      <c r="L29172" s="45"/>
      <c r="M29172" s="45"/>
    </row>
    <row r="29173" spans="8:13" s="28" customFormat="1" x14ac:dyDescent="0.2">
      <c r="H29173" s="12"/>
      <c r="J29173" s="29"/>
      <c r="K29173" s="45"/>
      <c r="L29173" s="45"/>
      <c r="M29173" s="45"/>
    </row>
    <row r="29174" spans="8:13" s="28" customFormat="1" x14ac:dyDescent="0.2">
      <c r="H29174" s="12"/>
      <c r="J29174" s="29"/>
      <c r="K29174" s="45"/>
      <c r="L29174" s="45"/>
      <c r="M29174" s="45"/>
    </row>
    <row r="29175" spans="8:13" s="28" customFormat="1" x14ac:dyDescent="0.2">
      <c r="H29175" s="12"/>
      <c r="J29175" s="29"/>
      <c r="K29175" s="45"/>
      <c r="L29175" s="45"/>
      <c r="M29175" s="45"/>
    </row>
    <row r="29176" spans="8:13" s="28" customFormat="1" x14ac:dyDescent="0.2">
      <c r="H29176" s="12"/>
      <c r="J29176" s="29"/>
      <c r="K29176" s="45"/>
      <c r="L29176" s="45"/>
      <c r="M29176" s="45"/>
    </row>
    <row r="29177" spans="8:13" s="28" customFormat="1" x14ac:dyDescent="0.2">
      <c r="H29177" s="12"/>
      <c r="J29177" s="29"/>
      <c r="K29177" s="45"/>
      <c r="L29177" s="45"/>
      <c r="M29177" s="45"/>
    </row>
    <row r="29178" spans="8:13" s="28" customFormat="1" x14ac:dyDescent="0.2">
      <c r="H29178" s="12"/>
      <c r="J29178" s="29"/>
      <c r="K29178" s="45"/>
      <c r="L29178" s="45"/>
      <c r="M29178" s="45"/>
    </row>
    <row r="29179" spans="8:13" s="28" customFormat="1" x14ac:dyDescent="0.2">
      <c r="H29179" s="12"/>
      <c r="J29179" s="29"/>
      <c r="K29179" s="45"/>
      <c r="L29179" s="45"/>
      <c r="M29179" s="45"/>
    </row>
    <row r="29180" spans="8:13" s="28" customFormat="1" x14ac:dyDescent="0.2">
      <c r="H29180" s="12"/>
      <c r="J29180" s="29"/>
      <c r="K29180" s="45"/>
      <c r="L29180" s="45"/>
      <c r="M29180" s="45"/>
    </row>
    <row r="29181" spans="8:13" s="28" customFormat="1" x14ac:dyDescent="0.2">
      <c r="H29181" s="12"/>
      <c r="J29181" s="29"/>
      <c r="K29181" s="45"/>
      <c r="L29181" s="45"/>
      <c r="M29181" s="45"/>
    </row>
    <row r="29182" spans="8:13" s="28" customFormat="1" x14ac:dyDescent="0.2">
      <c r="H29182" s="12"/>
      <c r="J29182" s="29"/>
      <c r="K29182" s="45"/>
      <c r="L29182" s="45"/>
      <c r="M29182" s="45"/>
    </row>
    <row r="29183" spans="8:13" s="28" customFormat="1" x14ac:dyDescent="0.2">
      <c r="H29183" s="12"/>
      <c r="J29183" s="29"/>
      <c r="K29183" s="45"/>
      <c r="L29183" s="45"/>
      <c r="M29183" s="45"/>
    </row>
    <row r="29184" spans="8:13" s="28" customFormat="1" x14ac:dyDescent="0.2">
      <c r="H29184" s="12"/>
      <c r="J29184" s="29"/>
      <c r="K29184" s="45"/>
      <c r="L29184" s="45"/>
      <c r="M29184" s="45"/>
    </row>
    <row r="29185" spans="8:13" s="28" customFormat="1" x14ac:dyDescent="0.2">
      <c r="H29185" s="12"/>
      <c r="J29185" s="29"/>
      <c r="K29185" s="45"/>
      <c r="L29185" s="45"/>
      <c r="M29185" s="45"/>
    </row>
    <row r="29186" spans="8:13" s="28" customFormat="1" x14ac:dyDescent="0.2">
      <c r="H29186" s="12"/>
      <c r="J29186" s="29"/>
      <c r="K29186" s="45"/>
      <c r="L29186" s="45"/>
      <c r="M29186" s="45"/>
    </row>
    <row r="29187" spans="8:13" s="28" customFormat="1" x14ac:dyDescent="0.2">
      <c r="H29187" s="12"/>
      <c r="J29187" s="29"/>
      <c r="K29187" s="45"/>
      <c r="L29187" s="45"/>
      <c r="M29187" s="45"/>
    </row>
    <row r="29188" spans="8:13" s="28" customFormat="1" x14ac:dyDescent="0.2">
      <c r="H29188" s="12"/>
      <c r="J29188" s="29"/>
      <c r="K29188" s="45"/>
      <c r="L29188" s="45"/>
      <c r="M29188" s="45"/>
    </row>
    <row r="29189" spans="8:13" s="28" customFormat="1" x14ac:dyDescent="0.2">
      <c r="H29189" s="12"/>
      <c r="J29189" s="29"/>
      <c r="K29189" s="45"/>
      <c r="L29189" s="45"/>
      <c r="M29189" s="45"/>
    </row>
    <row r="29190" spans="8:13" s="28" customFormat="1" x14ac:dyDescent="0.2">
      <c r="H29190" s="12"/>
      <c r="J29190" s="29"/>
      <c r="K29190" s="45"/>
      <c r="L29190" s="45"/>
      <c r="M29190" s="45"/>
    </row>
    <row r="29191" spans="8:13" s="28" customFormat="1" x14ac:dyDescent="0.2">
      <c r="H29191" s="12"/>
      <c r="J29191" s="29"/>
      <c r="K29191" s="45"/>
      <c r="L29191" s="45"/>
      <c r="M29191" s="45"/>
    </row>
    <row r="29192" spans="8:13" s="28" customFormat="1" x14ac:dyDescent="0.2">
      <c r="H29192" s="12"/>
      <c r="J29192" s="29"/>
      <c r="K29192" s="45"/>
      <c r="L29192" s="45"/>
      <c r="M29192" s="45"/>
    </row>
    <row r="29193" spans="8:13" s="28" customFormat="1" x14ac:dyDescent="0.2">
      <c r="H29193" s="12"/>
      <c r="J29193" s="29"/>
      <c r="K29193" s="45"/>
      <c r="L29193" s="45"/>
      <c r="M29193" s="45"/>
    </row>
    <row r="29194" spans="8:13" s="28" customFormat="1" x14ac:dyDescent="0.2">
      <c r="H29194" s="12"/>
      <c r="J29194" s="29"/>
      <c r="K29194" s="45"/>
      <c r="L29194" s="45"/>
      <c r="M29194" s="45"/>
    </row>
    <row r="29195" spans="8:13" s="28" customFormat="1" x14ac:dyDescent="0.2">
      <c r="H29195" s="12"/>
      <c r="J29195" s="29"/>
      <c r="K29195" s="45"/>
      <c r="L29195" s="45"/>
      <c r="M29195" s="45"/>
    </row>
    <row r="29196" spans="8:13" s="28" customFormat="1" x14ac:dyDescent="0.2">
      <c r="H29196" s="12"/>
      <c r="J29196" s="29"/>
      <c r="K29196" s="45"/>
      <c r="L29196" s="45"/>
      <c r="M29196" s="45"/>
    </row>
    <row r="29197" spans="8:13" s="28" customFormat="1" x14ac:dyDescent="0.2">
      <c r="H29197" s="12"/>
      <c r="J29197" s="29"/>
      <c r="K29197" s="45"/>
      <c r="L29197" s="45"/>
      <c r="M29197" s="45"/>
    </row>
    <row r="29198" spans="8:13" s="28" customFormat="1" x14ac:dyDescent="0.2">
      <c r="H29198" s="12"/>
      <c r="J29198" s="29"/>
      <c r="K29198" s="45"/>
      <c r="L29198" s="45"/>
      <c r="M29198" s="45"/>
    </row>
    <row r="29199" spans="8:13" s="28" customFormat="1" x14ac:dyDescent="0.2">
      <c r="H29199" s="12"/>
      <c r="J29199" s="29"/>
      <c r="K29199" s="45"/>
      <c r="L29199" s="45"/>
      <c r="M29199" s="45"/>
    </row>
    <row r="29200" spans="8:13" s="28" customFormat="1" x14ac:dyDescent="0.2">
      <c r="H29200" s="12"/>
      <c r="J29200" s="29"/>
      <c r="K29200" s="45"/>
      <c r="L29200" s="45"/>
      <c r="M29200" s="45"/>
    </row>
    <row r="29201" spans="8:13" s="28" customFormat="1" x14ac:dyDescent="0.2">
      <c r="H29201" s="12"/>
      <c r="J29201" s="29"/>
      <c r="K29201" s="45"/>
      <c r="L29201" s="45"/>
      <c r="M29201" s="45"/>
    </row>
    <row r="29202" spans="8:13" s="28" customFormat="1" x14ac:dyDescent="0.2">
      <c r="H29202" s="12"/>
      <c r="J29202" s="29"/>
      <c r="K29202" s="45"/>
      <c r="L29202" s="45"/>
      <c r="M29202" s="45"/>
    </row>
    <row r="29203" spans="8:13" s="28" customFormat="1" x14ac:dyDescent="0.2">
      <c r="H29203" s="12"/>
      <c r="J29203" s="29"/>
      <c r="K29203" s="45"/>
      <c r="L29203" s="45"/>
      <c r="M29203" s="45"/>
    </row>
    <row r="29204" spans="8:13" s="28" customFormat="1" x14ac:dyDescent="0.2">
      <c r="H29204" s="12"/>
      <c r="J29204" s="29"/>
      <c r="K29204" s="45"/>
      <c r="L29204" s="45"/>
      <c r="M29204" s="45"/>
    </row>
    <row r="29205" spans="8:13" s="28" customFormat="1" x14ac:dyDescent="0.2">
      <c r="H29205" s="12"/>
      <c r="J29205" s="29"/>
      <c r="K29205" s="45"/>
      <c r="L29205" s="45"/>
      <c r="M29205" s="45"/>
    </row>
    <row r="29206" spans="8:13" s="28" customFormat="1" x14ac:dyDescent="0.2">
      <c r="H29206" s="12"/>
      <c r="J29206" s="29"/>
      <c r="K29206" s="45"/>
      <c r="L29206" s="45"/>
      <c r="M29206" s="45"/>
    </row>
    <row r="29207" spans="8:13" s="28" customFormat="1" x14ac:dyDescent="0.2">
      <c r="H29207" s="12"/>
      <c r="J29207" s="29"/>
      <c r="K29207" s="45"/>
      <c r="L29207" s="45"/>
      <c r="M29207" s="45"/>
    </row>
    <row r="29208" spans="8:13" s="28" customFormat="1" x14ac:dyDescent="0.2">
      <c r="H29208" s="12"/>
      <c r="J29208" s="29"/>
      <c r="K29208" s="45"/>
      <c r="L29208" s="45"/>
      <c r="M29208" s="45"/>
    </row>
    <row r="29209" spans="8:13" s="28" customFormat="1" x14ac:dyDescent="0.2">
      <c r="H29209" s="12"/>
      <c r="J29209" s="29"/>
      <c r="K29209" s="45"/>
      <c r="L29209" s="45"/>
      <c r="M29209" s="45"/>
    </row>
    <row r="29210" spans="8:13" s="28" customFormat="1" x14ac:dyDescent="0.2">
      <c r="H29210" s="12"/>
      <c r="J29210" s="29"/>
      <c r="K29210" s="45"/>
      <c r="L29210" s="45"/>
      <c r="M29210" s="45"/>
    </row>
    <row r="29211" spans="8:13" s="28" customFormat="1" x14ac:dyDescent="0.2">
      <c r="H29211" s="12"/>
      <c r="J29211" s="29"/>
      <c r="K29211" s="45"/>
      <c r="L29211" s="45"/>
      <c r="M29211" s="45"/>
    </row>
    <row r="29212" spans="8:13" s="28" customFormat="1" x14ac:dyDescent="0.2">
      <c r="H29212" s="12"/>
      <c r="J29212" s="29"/>
      <c r="K29212" s="45"/>
      <c r="L29212" s="45"/>
      <c r="M29212" s="45"/>
    </row>
    <row r="29213" spans="8:13" s="28" customFormat="1" x14ac:dyDescent="0.2">
      <c r="H29213" s="12"/>
      <c r="J29213" s="29"/>
      <c r="K29213" s="45"/>
      <c r="L29213" s="45"/>
      <c r="M29213" s="45"/>
    </row>
    <row r="29214" spans="8:13" s="28" customFormat="1" x14ac:dyDescent="0.2">
      <c r="H29214" s="12"/>
      <c r="J29214" s="29"/>
      <c r="K29214" s="45"/>
      <c r="L29214" s="45"/>
      <c r="M29214" s="45"/>
    </row>
    <row r="29215" spans="8:13" s="28" customFormat="1" x14ac:dyDescent="0.2">
      <c r="H29215" s="12"/>
      <c r="J29215" s="29"/>
      <c r="K29215" s="45"/>
      <c r="L29215" s="45"/>
      <c r="M29215" s="45"/>
    </row>
    <row r="29216" spans="8:13" s="28" customFormat="1" x14ac:dyDescent="0.2">
      <c r="H29216" s="12"/>
      <c r="J29216" s="29"/>
      <c r="K29216" s="45"/>
      <c r="L29216" s="45"/>
      <c r="M29216" s="45"/>
    </row>
    <row r="29217" spans="8:13" s="28" customFormat="1" x14ac:dyDescent="0.2">
      <c r="H29217" s="12"/>
      <c r="J29217" s="29"/>
      <c r="K29217" s="45"/>
      <c r="L29217" s="45"/>
      <c r="M29217" s="45"/>
    </row>
    <row r="29218" spans="8:13" s="28" customFormat="1" x14ac:dyDescent="0.2">
      <c r="H29218" s="12"/>
      <c r="J29218" s="29"/>
      <c r="K29218" s="45"/>
      <c r="L29218" s="45"/>
      <c r="M29218" s="45"/>
    </row>
    <row r="29219" spans="8:13" s="28" customFormat="1" x14ac:dyDescent="0.2">
      <c r="H29219" s="12"/>
      <c r="J29219" s="29"/>
      <c r="K29219" s="45"/>
      <c r="L29219" s="45"/>
      <c r="M29219" s="45"/>
    </row>
    <row r="29220" spans="8:13" s="28" customFormat="1" x14ac:dyDescent="0.2">
      <c r="H29220" s="12"/>
      <c r="J29220" s="29"/>
      <c r="K29220" s="45"/>
      <c r="L29220" s="45"/>
      <c r="M29220" s="45"/>
    </row>
    <row r="29221" spans="8:13" s="28" customFormat="1" x14ac:dyDescent="0.2">
      <c r="H29221" s="12"/>
      <c r="J29221" s="29"/>
      <c r="K29221" s="45"/>
      <c r="L29221" s="45"/>
      <c r="M29221" s="45"/>
    </row>
    <row r="29222" spans="8:13" s="28" customFormat="1" x14ac:dyDescent="0.2">
      <c r="H29222" s="12"/>
      <c r="J29222" s="29"/>
      <c r="K29222" s="45"/>
      <c r="L29222" s="45"/>
      <c r="M29222" s="45"/>
    </row>
    <row r="29223" spans="8:13" s="28" customFormat="1" x14ac:dyDescent="0.2">
      <c r="H29223" s="12"/>
      <c r="J29223" s="29"/>
      <c r="K29223" s="45"/>
      <c r="L29223" s="45"/>
      <c r="M29223" s="45"/>
    </row>
    <row r="29224" spans="8:13" s="28" customFormat="1" x14ac:dyDescent="0.2">
      <c r="H29224" s="12"/>
      <c r="J29224" s="29"/>
      <c r="K29224" s="45"/>
      <c r="L29224" s="45"/>
      <c r="M29224" s="45"/>
    </row>
    <row r="29225" spans="8:13" s="28" customFormat="1" x14ac:dyDescent="0.2">
      <c r="H29225" s="12"/>
      <c r="J29225" s="29"/>
      <c r="K29225" s="45"/>
      <c r="L29225" s="45"/>
      <c r="M29225" s="45"/>
    </row>
    <row r="29226" spans="8:13" s="28" customFormat="1" x14ac:dyDescent="0.2">
      <c r="H29226" s="12"/>
      <c r="J29226" s="29"/>
      <c r="K29226" s="45"/>
      <c r="L29226" s="45"/>
      <c r="M29226" s="45"/>
    </row>
    <row r="29227" spans="8:13" s="28" customFormat="1" x14ac:dyDescent="0.2">
      <c r="H29227" s="12"/>
      <c r="J29227" s="29"/>
      <c r="K29227" s="45"/>
      <c r="L29227" s="45"/>
      <c r="M29227" s="45"/>
    </row>
    <row r="29228" spans="8:13" s="28" customFormat="1" x14ac:dyDescent="0.2">
      <c r="H29228" s="12"/>
      <c r="J29228" s="29"/>
      <c r="K29228" s="45"/>
      <c r="L29228" s="45"/>
      <c r="M29228" s="45"/>
    </row>
    <row r="29229" spans="8:13" s="28" customFormat="1" x14ac:dyDescent="0.2">
      <c r="H29229" s="12"/>
      <c r="J29229" s="29"/>
      <c r="K29229" s="45"/>
      <c r="L29229" s="45"/>
      <c r="M29229" s="45"/>
    </row>
    <row r="29230" spans="8:13" s="28" customFormat="1" x14ac:dyDescent="0.2">
      <c r="H29230" s="12"/>
      <c r="J29230" s="29"/>
      <c r="K29230" s="45"/>
      <c r="L29230" s="45"/>
      <c r="M29230" s="45"/>
    </row>
    <row r="29231" spans="8:13" s="28" customFormat="1" x14ac:dyDescent="0.2">
      <c r="H29231" s="12"/>
      <c r="J29231" s="29"/>
      <c r="K29231" s="45"/>
      <c r="L29231" s="45"/>
      <c r="M29231" s="45"/>
    </row>
    <row r="29232" spans="8:13" s="28" customFormat="1" x14ac:dyDescent="0.2">
      <c r="H29232" s="12"/>
      <c r="J29232" s="29"/>
      <c r="K29232" s="45"/>
      <c r="L29232" s="45"/>
      <c r="M29232" s="45"/>
    </row>
    <row r="29233" spans="8:13" s="28" customFormat="1" x14ac:dyDescent="0.2">
      <c r="H29233" s="12"/>
      <c r="J29233" s="29"/>
      <c r="K29233" s="45"/>
      <c r="L29233" s="45"/>
      <c r="M29233" s="45"/>
    </row>
    <row r="29234" spans="8:13" s="28" customFormat="1" x14ac:dyDescent="0.2">
      <c r="H29234" s="12"/>
      <c r="J29234" s="29"/>
      <c r="K29234" s="45"/>
      <c r="L29234" s="45"/>
      <c r="M29234" s="45"/>
    </row>
    <row r="29235" spans="8:13" s="28" customFormat="1" x14ac:dyDescent="0.2">
      <c r="H29235" s="12"/>
      <c r="J29235" s="29"/>
      <c r="K29235" s="45"/>
      <c r="L29235" s="45"/>
      <c r="M29235" s="45"/>
    </row>
    <row r="29236" spans="8:13" s="28" customFormat="1" x14ac:dyDescent="0.2">
      <c r="H29236" s="12"/>
      <c r="J29236" s="29"/>
      <c r="K29236" s="45"/>
      <c r="L29236" s="45"/>
      <c r="M29236" s="45"/>
    </row>
    <row r="29237" spans="8:13" s="28" customFormat="1" x14ac:dyDescent="0.2">
      <c r="H29237" s="12"/>
      <c r="J29237" s="29"/>
      <c r="K29237" s="45"/>
      <c r="L29237" s="45"/>
      <c r="M29237" s="45"/>
    </row>
    <row r="29238" spans="8:13" s="28" customFormat="1" x14ac:dyDescent="0.2">
      <c r="H29238" s="12"/>
      <c r="J29238" s="29"/>
      <c r="K29238" s="45"/>
      <c r="L29238" s="45"/>
      <c r="M29238" s="45"/>
    </row>
    <row r="29239" spans="8:13" s="28" customFormat="1" x14ac:dyDescent="0.2">
      <c r="H29239" s="12"/>
      <c r="J29239" s="29"/>
      <c r="K29239" s="45"/>
      <c r="L29239" s="45"/>
      <c r="M29239" s="45"/>
    </row>
    <row r="29240" spans="8:13" s="28" customFormat="1" x14ac:dyDescent="0.2">
      <c r="H29240" s="12"/>
      <c r="J29240" s="29"/>
      <c r="K29240" s="45"/>
      <c r="L29240" s="45"/>
      <c r="M29240" s="45"/>
    </row>
    <row r="29241" spans="8:13" s="28" customFormat="1" x14ac:dyDescent="0.2">
      <c r="H29241" s="12"/>
      <c r="J29241" s="29"/>
      <c r="K29241" s="45"/>
      <c r="L29241" s="45"/>
      <c r="M29241" s="45"/>
    </row>
    <row r="29242" spans="8:13" s="28" customFormat="1" x14ac:dyDescent="0.2">
      <c r="H29242" s="12"/>
      <c r="J29242" s="29"/>
      <c r="K29242" s="45"/>
      <c r="L29242" s="45"/>
      <c r="M29242" s="45"/>
    </row>
    <row r="29243" spans="8:13" s="28" customFormat="1" x14ac:dyDescent="0.2">
      <c r="H29243" s="12"/>
      <c r="J29243" s="29"/>
      <c r="K29243" s="45"/>
      <c r="L29243" s="45"/>
      <c r="M29243" s="45"/>
    </row>
    <row r="29244" spans="8:13" s="28" customFormat="1" x14ac:dyDescent="0.2">
      <c r="H29244" s="12"/>
      <c r="J29244" s="29"/>
      <c r="K29244" s="45"/>
      <c r="L29244" s="45"/>
      <c r="M29244" s="45"/>
    </row>
    <row r="29245" spans="8:13" s="28" customFormat="1" x14ac:dyDescent="0.2">
      <c r="H29245" s="12"/>
      <c r="J29245" s="29"/>
      <c r="K29245" s="45"/>
      <c r="L29245" s="45"/>
      <c r="M29245" s="45"/>
    </row>
    <row r="29246" spans="8:13" s="28" customFormat="1" x14ac:dyDescent="0.2">
      <c r="H29246" s="12"/>
      <c r="J29246" s="29"/>
      <c r="K29246" s="45"/>
      <c r="L29246" s="45"/>
      <c r="M29246" s="45"/>
    </row>
    <row r="29247" spans="8:13" s="28" customFormat="1" x14ac:dyDescent="0.2">
      <c r="H29247" s="12"/>
      <c r="J29247" s="29"/>
      <c r="K29247" s="45"/>
      <c r="L29247" s="45"/>
      <c r="M29247" s="45"/>
    </row>
    <row r="29248" spans="8:13" s="28" customFormat="1" x14ac:dyDescent="0.2">
      <c r="H29248" s="12"/>
      <c r="J29248" s="29"/>
      <c r="K29248" s="45"/>
      <c r="L29248" s="45"/>
      <c r="M29248" s="45"/>
    </row>
    <row r="29249" spans="8:13" s="28" customFormat="1" x14ac:dyDescent="0.2">
      <c r="H29249" s="12"/>
      <c r="J29249" s="29"/>
      <c r="K29249" s="45"/>
      <c r="L29249" s="45"/>
      <c r="M29249" s="45"/>
    </row>
    <row r="29250" spans="8:13" s="28" customFormat="1" x14ac:dyDescent="0.2">
      <c r="H29250" s="12"/>
      <c r="J29250" s="29"/>
      <c r="K29250" s="45"/>
      <c r="L29250" s="45"/>
      <c r="M29250" s="45"/>
    </row>
    <row r="29251" spans="8:13" s="28" customFormat="1" x14ac:dyDescent="0.2">
      <c r="H29251" s="12"/>
      <c r="J29251" s="29"/>
      <c r="K29251" s="45"/>
      <c r="L29251" s="45"/>
      <c r="M29251" s="45"/>
    </row>
    <row r="29252" spans="8:13" s="28" customFormat="1" x14ac:dyDescent="0.2">
      <c r="H29252" s="12"/>
      <c r="J29252" s="29"/>
      <c r="K29252" s="45"/>
      <c r="L29252" s="45"/>
      <c r="M29252" s="45"/>
    </row>
    <row r="29253" spans="8:13" s="28" customFormat="1" x14ac:dyDescent="0.2">
      <c r="H29253" s="12"/>
      <c r="J29253" s="29"/>
      <c r="K29253" s="45"/>
      <c r="L29253" s="45"/>
      <c r="M29253" s="45"/>
    </row>
    <row r="29254" spans="8:13" s="28" customFormat="1" x14ac:dyDescent="0.2">
      <c r="H29254" s="12"/>
      <c r="J29254" s="29"/>
      <c r="K29254" s="45"/>
      <c r="L29254" s="45"/>
      <c r="M29254" s="45"/>
    </row>
    <row r="29255" spans="8:13" s="28" customFormat="1" x14ac:dyDescent="0.2">
      <c r="H29255" s="12"/>
      <c r="J29255" s="29"/>
      <c r="K29255" s="45"/>
      <c r="L29255" s="45"/>
      <c r="M29255" s="45"/>
    </row>
    <row r="29256" spans="8:13" s="28" customFormat="1" x14ac:dyDescent="0.2">
      <c r="H29256" s="12"/>
      <c r="J29256" s="29"/>
      <c r="K29256" s="45"/>
      <c r="L29256" s="45"/>
      <c r="M29256" s="45"/>
    </row>
    <row r="29257" spans="8:13" s="28" customFormat="1" x14ac:dyDescent="0.2">
      <c r="H29257" s="12"/>
      <c r="J29257" s="29"/>
      <c r="K29257" s="45"/>
      <c r="L29257" s="45"/>
      <c r="M29257" s="45"/>
    </row>
    <row r="29258" spans="8:13" s="28" customFormat="1" x14ac:dyDescent="0.2">
      <c r="H29258" s="12"/>
      <c r="J29258" s="29"/>
      <c r="K29258" s="45"/>
      <c r="L29258" s="45"/>
      <c r="M29258" s="45"/>
    </row>
    <row r="29259" spans="8:13" s="28" customFormat="1" x14ac:dyDescent="0.2">
      <c r="H29259" s="12"/>
      <c r="J29259" s="29"/>
      <c r="K29259" s="45"/>
      <c r="L29259" s="45"/>
      <c r="M29259" s="45"/>
    </row>
    <row r="29260" spans="8:13" s="28" customFormat="1" x14ac:dyDescent="0.2">
      <c r="H29260" s="12"/>
      <c r="J29260" s="29"/>
      <c r="K29260" s="45"/>
      <c r="L29260" s="45"/>
      <c r="M29260" s="45"/>
    </row>
    <row r="29261" spans="8:13" s="28" customFormat="1" x14ac:dyDescent="0.2">
      <c r="H29261" s="12"/>
      <c r="J29261" s="29"/>
      <c r="K29261" s="45"/>
      <c r="L29261" s="45"/>
      <c r="M29261" s="45"/>
    </row>
    <row r="29262" spans="8:13" s="28" customFormat="1" x14ac:dyDescent="0.2">
      <c r="H29262" s="12"/>
      <c r="J29262" s="29"/>
      <c r="K29262" s="45"/>
      <c r="L29262" s="45"/>
      <c r="M29262" s="45"/>
    </row>
    <row r="29263" spans="8:13" s="28" customFormat="1" x14ac:dyDescent="0.2">
      <c r="H29263" s="12"/>
      <c r="J29263" s="29"/>
      <c r="K29263" s="45"/>
      <c r="L29263" s="45"/>
      <c r="M29263" s="45"/>
    </row>
    <row r="29264" spans="8:13" s="28" customFormat="1" x14ac:dyDescent="0.2">
      <c r="H29264" s="12"/>
      <c r="J29264" s="29"/>
      <c r="K29264" s="45"/>
      <c r="L29264" s="45"/>
      <c r="M29264" s="45"/>
    </row>
    <row r="29265" spans="8:13" s="28" customFormat="1" x14ac:dyDescent="0.2">
      <c r="H29265" s="12"/>
      <c r="J29265" s="29"/>
      <c r="K29265" s="45"/>
      <c r="L29265" s="45"/>
      <c r="M29265" s="45"/>
    </row>
    <row r="29266" spans="8:13" s="28" customFormat="1" x14ac:dyDescent="0.2">
      <c r="H29266" s="12"/>
      <c r="J29266" s="29"/>
      <c r="K29266" s="45"/>
      <c r="L29266" s="45"/>
      <c r="M29266" s="45"/>
    </row>
    <row r="29267" spans="8:13" s="28" customFormat="1" x14ac:dyDescent="0.2">
      <c r="H29267" s="12"/>
      <c r="J29267" s="29"/>
      <c r="K29267" s="45"/>
      <c r="L29267" s="45"/>
      <c r="M29267" s="45"/>
    </row>
    <row r="29268" spans="8:13" s="28" customFormat="1" x14ac:dyDescent="0.2">
      <c r="H29268" s="12"/>
      <c r="J29268" s="29"/>
      <c r="K29268" s="45"/>
      <c r="L29268" s="45"/>
      <c r="M29268" s="45"/>
    </row>
    <row r="29269" spans="8:13" s="28" customFormat="1" x14ac:dyDescent="0.2">
      <c r="H29269" s="12"/>
      <c r="J29269" s="29"/>
      <c r="K29269" s="45"/>
      <c r="L29269" s="45"/>
      <c r="M29269" s="45"/>
    </row>
    <row r="29270" spans="8:13" s="28" customFormat="1" x14ac:dyDescent="0.2">
      <c r="H29270" s="12"/>
      <c r="J29270" s="29"/>
      <c r="K29270" s="45"/>
      <c r="L29270" s="45"/>
      <c r="M29270" s="45"/>
    </row>
    <row r="29271" spans="8:13" s="28" customFormat="1" x14ac:dyDescent="0.2">
      <c r="H29271" s="12"/>
      <c r="J29271" s="29"/>
      <c r="K29271" s="45"/>
      <c r="L29271" s="45"/>
      <c r="M29271" s="45"/>
    </row>
    <row r="29272" spans="8:13" s="28" customFormat="1" x14ac:dyDescent="0.2">
      <c r="H29272" s="12"/>
      <c r="J29272" s="29"/>
      <c r="K29272" s="45"/>
      <c r="L29272" s="45"/>
      <c r="M29272" s="45"/>
    </row>
    <row r="29273" spans="8:13" s="28" customFormat="1" x14ac:dyDescent="0.2">
      <c r="H29273" s="12"/>
      <c r="J29273" s="29"/>
      <c r="K29273" s="45"/>
      <c r="L29273" s="45"/>
      <c r="M29273" s="45"/>
    </row>
    <row r="29274" spans="8:13" s="28" customFormat="1" x14ac:dyDescent="0.2">
      <c r="H29274" s="12"/>
      <c r="J29274" s="29"/>
      <c r="K29274" s="45"/>
      <c r="L29274" s="45"/>
      <c r="M29274" s="45"/>
    </row>
    <row r="29275" spans="8:13" s="28" customFormat="1" x14ac:dyDescent="0.2">
      <c r="H29275" s="12"/>
      <c r="J29275" s="29"/>
      <c r="K29275" s="45"/>
      <c r="L29275" s="45"/>
      <c r="M29275" s="45"/>
    </row>
    <row r="29276" spans="8:13" s="28" customFormat="1" x14ac:dyDescent="0.2">
      <c r="H29276" s="12"/>
      <c r="J29276" s="29"/>
      <c r="K29276" s="45"/>
      <c r="L29276" s="45"/>
      <c r="M29276" s="45"/>
    </row>
    <row r="29277" spans="8:13" s="28" customFormat="1" x14ac:dyDescent="0.2">
      <c r="H29277" s="12"/>
      <c r="J29277" s="29"/>
      <c r="K29277" s="45"/>
      <c r="L29277" s="45"/>
      <c r="M29277" s="45"/>
    </row>
    <row r="29278" spans="8:13" s="28" customFormat="1" x14ac:dyDescent="0.2">
      <c r="H29278" s="12"/>
      <c r="J29278" s="29"/>
      <c r="K29278" s="45"/>
      <c r="L29278" s="45"/>
      <c r="M29278" s="45"/>
    </row>
    <row r="29279" spans="8:13" s="28" customFormat="1" x14ac:dyDescent="0.2">
      <c r="H29279" s="12"/>
      <c r="J29279" s="29"/>
      <c r="K29279" s="45"/>
      <c r="L29279" s="45"/>
      <c r="M29279" s="45"/>
    </row>
    <row r="29280" spans="8:13" s="28" customFormat="1" x14ac:dyDescent="0.2">
      <c r="H29280" s="12"/>
      <c r="J29280" s="29"/>
      <c r="K29280" s="45"/>
      <c r="L29280" s="45"/>
      <c r="M29280" s="45"/>
    </row>
    <row r="29281" spans="8:13" s="28" customFormat="1" x14ac:dyDescent="0.2">
      <c r="H29281" s="12"/>
      <c r="J29281" s="29"/>
      <c r="K29281" s="45"/>
      <c r="L29281" s="45"/>
      <c r="M29281" s="45"/>
    </row>
    <row r="29282" spans="8:13" s="28" customFormat="1" x14ac:dyDescent="0.2">
      <c r="H29282" s="12"/>
      <c r="J29282" s="29"/>
      <c r="K29282" s="45"/>
      <c r="L29282" s="45"/>
      <c r="M29282" s="45"/>
    </row>
    <row r="29283" spans="8:13" s="28" customFormat="1" x14ac:dyDescent="0.2">
      <c r="H29283" s="12"/>
      <c r="J29283" s="29"/>
      <c r="K29283" s="45"/>
      <c r="L29283" s="45"/>
      <c r="M29283" s="45"/>
    </row>
    <row r="29284" spans="8:13" s="28" customFormat="1" x14ac:dyDescent="0.2">
      <c r="H29284" s="12"/>
      <c r="J29284" s="29"/>
      <c r="K29284" s="45"/>
      <c r="L29284" s="45"/>
      <c r="M29284" s="45"/>
    </row>
    <row r="29285" spans="8:13" s="28" customFormat="1" x14ac:dyDescent="0.2">
      <c r="H29285" s="12"/>
      <c r="J29285" s="29"/>
      <c r="K29285" s="45"/>
      <c r="L29285" s="45"/>
      <c r="M29285" s="45"/>
    </row>
    <row r="29286" spans="8:13" s="28" customFormat="1" x14ac:dyDescent="0.2">
      <c r="H29286" s="12"/>
      <c r="J29286" s="29"/>
      <c r="K29286" s="45"/>
      <c r="L29286" s="45"/>
      <c r="M29286" s="45"/>
    </row>
    <row r="29287" spans="8:13" s="28" customFormat="1" x14ac:dyDescent="0.2">
      <c r="H29287" s="12"/>
      <c r="J29287" s="29"/>
      <c r="K29287" s="45"/>
      <c r="L29287" s="45"/>
      <c r="M29287" s="45"/>
    </row>
    <row r="29288" spans="8:13" s="28" customFormat="1" x14ac:dyDescent="0.2">
      <c r="H29288" s="12"/>
      <c r="J29288" s="29"/>
      <c r="K29288" s="45"/>
      <c r="L29288" s="45"/>
      <c r="M29288" s="45"/>
    </row>
    <row r="29289" spans="8:13" s="28" customFormat="1" x14ac:dyDescent="0.2">
      <c r="H29289" s="12"/>
      <c r="J29289" s="29"/>
      <c r="K29289" s="45"/>
      <c r="L29289" s="45"/>
      <c r="M29289" s="45"/>
    </row>
    <row r="29290" spans="8:13" s="28" customFormat="1" x14ac:dyDescent="0.2">
      <c r="H29290" s="12"/>
      <c r="J29290" s="29"/>
      <c r="K29290" s="45"/>
      <c r="L29290" s="45"/>
      <c r="M29290" s="45"/>
    </row>
    <row r="29291" spans="8:13" s="28" customFormat="1" x14ac:dyDescent="0.2">
      <c r="H29291" s="12"/>
      <c r="J29291" s="29"/>
      <c r="K29291" s="45"/>
      <c r="L29291" s="45"/>
      <c r="M29291" s="45"/>
    </row>
    <row r="29292" spans="8:13" s="28" customFormat="1" x14ac:dyDescent="0.2">
      <c r="H29292" s="12"/>
      <c r="J29292" s="29"/>
      <c r="K29292" s="45"/>
      <c r="L29292" s="45"/>
      <c r="M29292" s="45"/>
    </row>
    <row r="29293" spans="8:13" s="28" customFormat="1" x14ac:dyDescent="0.2">
      <c r="H29293" s="12"/>
      <c r="J29293" s="29"/>
      <c r="K29293" s="45"/>
      <c r="L29293" s="45"/>
      <c r="M29293" s="45"/>
    </row>
    <row r="29294" spans="8:13" s="28" customFormat="1" x14ac:dyDescent="0.2">
      <c r="H29294" s="12"/>
      <c r="J29294" s="29"/>
      <c r="K29294" s="45"/>
      <c r="L29294" s="45"/>
      <c r="M29294" s="45"/>
    </row>
    <row r="29295" spans="8:13" s="28" customFormat="1" x14ac:dyDescent="0.2">
      <c r="H29295" s="12"/>
      <c r="J29295" s="29"/>
      <c r="K29295" s="45"/>
      <c r="L29295" s="45"/>
      <c r="M29295" s="45"/>
    </row>
    <row r="29296" spans="8:13" s="28" customFormat="1" x14ac:dyDescent="0.2">
      <c r="H29296" s="12"/>
      <c r="J29296" s="29"/>
      <c r="K29296" s="45"/>
      <c r="L29296" s="45"/>
      <c r="M29296" s="45"/>
    </row>
    <row r="29297" spans="8:13" s="28" customFormat="1" x14ac:dyDescent="0.2">
      <c r="H29297" s="12"/>
      <c r="J29297" s="29"/>
      <c r="K29297" s="45"/>
      <c r="L29297" s="45"/>
      <c r="M29297" s="45"/>
    </row>
    <row r="29298" spans="8:13" s="28" customFormat="1" x14ac:dyDescent="0.2">
      <c r="H29298" s="12"/>
      <c r="J29298" s="29"/>
      <c r="K29298" s="45"/>
      <c r="L29298" s="45"/>
      <c r="M29298" s="45"/>
    </row>
    <row r="29299" spans="8:13" s="28" customFormat="1" x14ac:dyDescent="0.2">
      <c r="H29299" s="12"/>
      <c r="J29299" s="29"/>
      <c r="K29299" s="45"/>
      <c r="L29299" s="45"/>
      <c r="M29299" s="45"/>
    </row>
    <row r="29300" spans="8:13" s="28" customFormat="1" x14ac:dyDescent="0.2">
      <c r="H29300" s="12"/>
      <c r="J29300" s="29"/>
      <c r="K29300" s="45"/>
      <c r="L29300" s="45"/>
      <c r="M29300" s="45"/>
    </row>
    <row r="29301" spans="8:13" s="28" customFormat="1" x14ac:dyDescent="0.2">
      <c r="H29301" s="12"/>
      <c r="J29301" s="29"/>
      <c r="K29301" s="45"/>
      <c r="L29301" s="45"/>
      <c r="M29301" s="45"/>
    </row>
    <row r="29302" spans="8:13" s="28" customFormat="1" x14ac:dyDescent="0.2">
      <c r="H29302" s="12"/>
      <c r="J29302" s="29"/>
      <c r="K29302" s="45"/>
      <c r="L29302" s="45"/>
      <c r="M29302" s="45"/>
    </row>
    <row r="29303" spans="8:13" s="28" customFormat="1" x14ac:dyDescent="0.2">
      <c r="H29303" s="12"/>
      <c r="J29303" s="29"/>
      <c r="K29303" s="45"/>
      <c r="L29303" s="45"/>
      <c r="M29303" s="45"/>
    </row>
    <row r="29304" spans="8:13" s="28" customFormat="1" x14ac:dyDescent="0.2">
      <c r="H29304" s="12"/>
      <c r="J29304" s="29"/>
      <c r="K29304" s="45"/>
      <c r="L29304" s="45"/>
      <c r="M29304" s="45"/>
    </row>
    <row r="29305" spans="8:13" s="28" customFormat="1" x14ac:dyDescent="0.2">
      <c r="H29305" s="12"/>
      <c r="J29305" s="29"/>
      <c r="K29305" s="45"/>
      <c r="L29305" s="45"/>
      <c r="M29305" s="45"/>
    </row>
    <row r="29306" spans="8:13" s="28" customFormat="1" x14ac:dyDescent="0.2">
      <c r="H29306" s="12"/>
      <c r="J29306" s="29"/>
      <c r="K29306" s="45"/>
      <c r="L29306" s="45"/>
      <c r="M29306" s="45"/>
    </row>
    <row r="29307" spans="8:13" s="28" customFormat="1" x14ac:dyDescent="0.2">
      <c r="H29307" s="12"/>
      <c r="J29307" s="29"/>
      <c r="K29307" s="45"/>
      <c r="L29307" s="45"/>
      <c r="M29307" s="45"/>
    </row>
    <row r="29308" spans="8:13" s="28" customFormat="1" x14ac:dyDescent="0.2">
      <c r="H29308" s="12"/>
      <c r="J29308" s="29"/>
      <c r="K29308" s="45"/>
      <c r="L29308" s="45"/>
      <c r="M29308" s="45"/>
    </row>
    <row r="29309" spans="8:13" s="28" customFormat="1" x14ac:dyDescent="0.2">
      <c r="H29309" s="12"/>
      <c r="J29309" s="29"/>
      <c r="K29309" s="45"/>
      <c r="L29309" s="45"/>
      <c r="M29309" s="45"/>
    </row>
    <row r="29310" spans="8:13" s="28" customFormat="1" x14ac:dyDescent="0.2">
      <c r="H29310" s="12"/>
      <c r="J29310" s="29"/>
      <c r="K29310" s="45"/>
      <c r="L29310" s="45"/>
      <c r="M29310" s="45"/>
    </row>
    <row r="29311" spans="8:13" s="28" customFormat="1" x14ac:dyDescent="0.2">
      <c r="H29311" s="12"/>
      <c r="J29311" s="29"/>
      <c r="K29311" s="45"/>
      <c r="L29311" s="45"/>
      <c r="M29311" s="45"/>
    </row>
    <row r="29312" spans="8:13" s="28" customFormat="1" x14ac:dyDescent="0.2">
      <c r="H29312" s="12"/>
      <c r="J29312" s="29"/>
      <c r="K29312" s="45"/>
      <c r="L29312" s="45"/>
      <c r="M29312" s="45"/>
    </row>
    <row r="29313" spans="8:13" s="28" customFormat="1" x14ac:dyDescent="0.2">
      <c r="H29313" s="12"/>
      <c r="J29313" s="29"/>
      <c r="K29313" s="45"/>
      <c r="L29313" s="45"/>
      <c r="M29313" s="45"/>
    </row>
    <row r="29314" spans="8:13" s="28" customFormat="1" x14ac:dyDescent="0.2">
      <c r="H29314" s="12"/>
      <c r="J29314" s="29"/>
      <c r="K29314" s="45"/>
      <c r="L29314" s="45"/>
      <c r="M29314" s="45"/>
    </row>
    <row r="29315" spans="8:13" s="28" customFormat="1" x14ac:dyDescent="0.2">
      <c r="H29315" s="12"/>
      <c r="J29315" s="29"/>
      <c r="K29315" s="45"/>
      <c r="L29315" s="45"/>
      <c r="M29315" s="45"/>
    </row>
    <row r="29316" spans="8:13" s="28" customFormat="1" x14ac:dyDescent="0.2">
      <c r="H29316" s="12"/>
      <c r="J29316" s="29"/>
      <c r="K29316" s="45"/>
      <c r="L29316" s="45"/>
      <c r="M29316" s="45"/>
    </row>
    <row r="29317" spans="8:13" s="28" customFormat="1" x14ac:dyDescent="0.2">
      <c r="H29317" s="12"/>
      <c r="J29317" s="29"/>
      <c r="K29317" s="45"/>
      <c r="L29317" s="45"/>
      <c r="M29317" s="45"/>
    </row>
    <row r="29318" spans="8:13" s="28" customFormat="1" x14ac:dyDescent="0.2">
      <c r="H29318" s="12"/>
      <c r="J29318" s="29"/>
      <c r="K29318" s="45"/>
      <c r="L29318" s="45"/>
      <c r="M29318" s="45"/>
    </row>
    <row r="29319" spans="8:13" s="28" customFormat="1" x14ac:dyDescent="0.2">
      <c r="H29319" s="12"/>
      <c r="J29319" s="29"/>
      <c r="K29319" s="45"/>
      <c r="L29319" s="45"/>
      <c r="M29319" s="45"/>
    </row>
    <row r="29320" spans="8:13" s="28" customFormat="1" x14ac:dyDescent="0.2">
      <c r="H29320" s="12"/>
      <c r="J29320" s="29"/>
      <c r="K29320" s="45"/>
      <c r="L29320" s="45"/>
      <c r="M29320" s="45"/>
    </row>
    <row r="29321" spans="8:13" s="28" customFormat="1" x14ac:dyDescent="0.2">
      <c r="H29321" s="12"/>
      <c r="J29321" s="29"/>
      <c r="K29321" s="45"/>
      <c r="L29321" s="45"/>
      <c r="M29321" s="45"/>
    </row>
    <row r="29322" spans="8:13" s="28" customFormat="1" x14ac:dyDescent="0.2">
      <c r="H29322" s="12"/>
      <c r="J29322" s="29"/>
      <c r="K29322" s="45"/>
      <c r="L29322" s="45"/>
      <c r="M29322" s="45"/>
    </row>
    <row r="29323" spans="8:13" s="28" customFormat="1" x14ac:dyDescent="0.2">
      <c r="H29323" s="12"/>
      <c r="J29323" s="29"/>
      <c r="K29323" s="45"/>
      <c r="L29323" s="45"/>
      <c r="M29323" s="45"/>
    </row>
    <row r="29324" spans="8:13" s="28" customFormat="1" x14ac:dyDescent="0.2">
      <c r="H29324" s="12"/>
      <c r="J29324" s="29"/>
      <c r="K29324" s="45"/>
      <c r="L29324" s="45"/>
      <c r="M29324" s="45"/>
    </row>
    <row r="29325" spans="8:13" s="28" customFormat="1" x14ac:dyDescent="0.2">
      <c r="H29325" s="12"/>
      <c r="J29325" s="29"/>
      <c r="K29325" s="45"/>
      <c r="L29325" s="45"/>
      <c r="M29325" s="45"/>
    </row>
    <row r="29326" spans="8:13" s="28" customFormat="1" x14ac:dyDescent="0.2">
      <c r="H29326" s="12"/>
      <c r="J29326" s="29"/>
      <c r="K29326" s="45"/>
      <c r="L29326" s="45"/>
      <c r="M29326" s="45"/>
    </row>
    <row r="29327" spans="8:13" s="28" customFormat="1" x14ac:dyDescent="0.2">
      <c r="H29327" s="12"/>
      <c r="J29327" s="29"/>
      <c r="K29327" s="45"/>
      <c r="L29327" s="45"/>
      <c r="M29327" s="45"/>
    </row>
    <row r="29328" spans="8:13" s="28" customFormat="1" x14ac:dyDescent="0.2">
      <c r="H29328" s="12"/>
      <c r="J29328" s="29"/>
      <c r="K29328" s="45"/>
      <c r="L29328" s="45"/>
      <c r="M29328" s="45"/>
    </row>
    <row r="29329" spans="8:13" s="28" customFormat="1" x14ac:dyDescent="0.2">
      <c r="H29329" s="12"/>
      <c r="J29329" s="29"/>
      <c r="K29329" s="45"/>
      <c r="L29329" s="45"/>
      <c r="M29329" s="45"/>
    </row>
    <row r="29330" spans="8:13" s="28" customFormat="1" x14ac:dyDescent="0.2">
      <c r="H29330" s="12"/>
      <c r="J29330" s="29"/>
      <c r="K29330" s="45"/>
      <c r="L29330" s="45"/>
      <c r="M29330" s="45"/>
    </row>
    <row r="29331" spans="8:13" s="28" customFormat="1" x14ac:dyDescent="0.2">
      <c r="H29331" s="12"/>
      <c r="J29331" s="29"/>
      <c r="K29331" s="45"/>
      <c r="L29331" s="45"/>
      <c r="M29331" s="45"/>
    </row>
    <row r="29332" spans="8:13" s="28" customFormat="1" x14ac:dyDescent="0.2">
      <c r="H29332" s="12"/>
      <c r="J29332" s="29"/>
      <c r="K29332" s="45"/>
      <c r="L29332" s="45"/>
      <c r="M29332" s="45"/>
    </row>
    <row r="29333" spans="8:13" s="28" customFormat="1" x14ac:dyDescent="0.2">
      <c r="H29333" s="12"/>
      <c r="J29333" s="29"/>
      <c r="K29333" s="45"/>
      <c r="L29333" s="45"/>
      <c r="M29333" s="45"/>
    </row>
    <row r="29334" spans="8:13" s="28" customFormat="1" x14ac:dyDescent="0.2">
      <c r="H29334" s="12"/>
      <c r="J29334" s="29"/>
      <c r="K29334" s="45"/>
      <c r="L29334" s="45"/>
      <c r="M29334" s="45"/>
    </row>
    <row r="29335" spans="8:13" s="28" customFormat="1" x14ac:dyDescent="0.2">
      <c r="H29335" s="12"/>
      <c r="J29335" s="29"/>
      <c r="K29335" s="45"/>
      <c r="L29335" s="45"/>
      <c r="M29335" s="45"/>
    </row>
    <row r="29336" spans="8:13" s="28" customFormat="1" x14ac:dyDescent="0.2">
      <c r="H29336" s="12"/>
      <c r="J29336" s="29"/>
      <c r="K29336" s="45"/>
      <c r="L29336" s="45"/>
      <c r="M29336" s="45"/>
    </row>
    <row r="29337" spans="8:13" s="28" customFormat="1" x14ac:dyDescent="0.2">
      <c r="H29337" s="12"/>
      <c r="J29337" s="29"/>
      <c r="K29337" s="45"/>
      <c r="L29337" s="45"/>
      <c r="M29337" s="45"/>
    </row>
    <row r="29338" spans="8:13" s="28" customFormat="1" x14ac:dyDescent="0.2">
      <c r="H29338" s="12"/>
      <c r="J29338" s="29"/>
      <c r="K29338" s="45"/>
      <c r="L29338" s="45"/>
      <c r="M29338" s="45"/>
    </row>
    <row r="29339" spans="8:13" s="28" customFormat="1" x14ac:dyDescent="0.2">
      <c r="H29339" s="12"/>
      <c r="J29339" s="29"/>
      <c r="K29339" s="45"/>
      <c r="L29339" s="45"/>
      <c r="M29339" s="45"/>
    </row>
    <row r="29340" spans="8:13" s="28" customFormat="1" x14ac:dyDescent="0.2">
      <c r="H29340" s="12"/>
      <c r="J29340" s="29"/>
      <c r="K29340" s="45"/>
      <c r="L29340" s="45"/>
      <c r="M29340" s="45"/>
    </row>
    <row r="29341" spans="8:13" s="28" customFormat="1" x14ac:dyDescent="0.2">
      <c r="H29341" s="12"/>
      <c r="J29341" s="29"/>
      <c r="K29341" s="45"/>
      <c r="L29341" s="45"/>
      <c r="M29341" s="45"/>
    </row>
    <row r="29342" spans="8:13" s="28" customFormat="1" x14ac:dyDescent="0.2">
      <c r="H29342" s="12"/>
      <c r="J29342" s="29"/>
      <c r="K29342" s="45"/>
      <c r="L29342" s="45"/>
      <c r="M29342" s="45"/>
    </row>
    <row r="29343" spans="8:13" s="28" customFormat="1" x14ac:dyDescent="0.2">
      <c r="H29343" s="12"/>
      <c r="J29343" s="29"/>
      <c r="K29343" s="45"/>
      <c r="L29343" s="45"/>
      <c r="M29343" s="45"/>
    </row>
    <row r="29344" spans="8:13" s="28" customFormat="1" x14ac:dyDescent="0.2">
      <c r="H29344" s="12"/>
      <c r="J29344" s="29"/>
      <c r="K29344" s="45"/>
      <c r="L29344" s="45"/>
      <c r="M29344" s="45"/>
    </row>
    <row r="29345" spans="8:13" s="28" customFormat="1" x14ac:dyDescent="0.2">
      <c r="H29345" s="12"/>
      <c r="J29345" s="29"/>
      <c r="K29345" s="45"/>
      <c r="L29345" s="45"/>
      <c r="M29345" s="45"/>
    </row>
    <row r="29346" spans="8:13" s="28" customFormat="1" x14ac:dyDescent="0.2">
      <c r="H29346" s="12"/>
      <c r="J29346" s="29"/>
      <c r="K29346" s="45"/>
      <c r="L29346" s="45"/>
      <c r="M29346" s="45"/>
    </row>
    <row r="29347" spans="8:13" s="28" customFormat="1" x14ac:dyDescent="0.2">
      <c r="H29347" s="12"/>
      <c r="J29347" s="29"/>
      <c r="K29347" s="45"/>
      <c r="L29347" s="45"/>
      <c r="M29347" s="45"/>
    </row>
    <row r="29348" spans="8:13" s="28" customFormat="1" x14ac:dyDescent="0.2">
      <c r="H29348" s="12"/>
      <c r="J29348" s="29"/>
      <c r="K29348" s="45"/>
      <c r="L29348" s="45"/>
      <c r="M29348" s="45"/>
    </row>
    <row r="29349" spans="8:13" s="28" customFormat="1" x14ac:dyDescent="0.2">
      <c r="H29349" s="12"/>
      <c r="J29349" s="29"/>
      <c r="K29349" s="45"/>
      <c r="L29349" s="45"/>
      <c r="M29349" s="45"/>
    </row>
    <row r="29350" spans="8:13" s="28" customFormat="1" x14ac:dyDescent="0.2">
      <c r="H29350" s="12"/>
      <c r="J29350" s="29"/>
      <c r="K29350" s="45"/>
      <c r="L29350" s="45"/>
      <c r="M29350" s="45"/>
    </row>
    <row r="29351" spans="8:13" s="28" customFormat="1" x14ac:dyDescent="0.2">
      <c r="H29351" s="12"/>
      <c r="J29351" s="29"/>
      <c r="K29351" s="45"/>
      <c r="L29351" s="45"/>
      <c r="M29351" s="45"/>
    </row>
    <row r="29352" spans="8:13" s="28" customFormat="1" x14ac:dyDescent="0.2">
      <c r="H29352" s="12"/>
      <c r="J29352" s="29"/>
      <c r="K29352" s="45"/>
      <c r="L29352" s="45"/>
      <c r="M29352" s="45"/>
    </row>
    <row r="29353" spans="8:13" s="28" customFormat="1" x14ac:dyDescent="0.2">
      <c r="H29353" s="12"/>
      <c r="J29353" s="29"/>
      <c r="K29353" s="45"/>
      <c r="L29353" s="45"/>
      <c r="M29353" s="45"/>
    </row>
    <row r="29354" spans="8:13" s="28" customFormat="1" x14ac:dyDescent="0.2">
      <c r="H29354" s="12"/>
      <c r="J29354" s="29"/>
      <c r="K29354" s="45"/>
      <c r="L29354" s="45"/>
      <c r="M29354" s="45"/>
    </row>
    <row r="29355" spans="8:13" s="28" customFormat="1" x14ac:dyDescent="0.2">
      <c r="H29355" s="12"/>
      <c r="J29355" s="29"/>
      <c r="K29355" s="45"/>
      <c r="L29355" s="45"/>
      <c r="M29355" s="45"/>
    </row>
    <row r="29356" spans="8:13" s="28" customFormat="1" x14ac:dyDescent="0.2">
      <c r="H29356" s="12"/>
      <c r="J29356" s="29"/>
      <c r="K29356" s="45"/>
      <c r="L29356" s="45"/>
      <c r="M29356" s="45"/>
    </row>
    <row r="29357" spans="8:13" s="28" customFormat="1" x14ac:dyDescent="0.2">
      <c r="H29357" s="12"/>
      <c r="J29357" s="29"/>
      <c r="K29357" s="45"/>
      <c r="L29357" s="45"/>
      <c r="M29357" s="45"/>
    </row>
    <row r="29358" spans="8:13" s="28" customFormat="1" x14ac:dyDescent="0.2">
      <c r="H29358" s="12"/>
      <c r="J29358" s="29"/>
      <c r="K29358" s="45"/>
      <c r="L29358" s="45"/>
      <c r="M29358" s="45"/>
    </row>
    <row r="29359" spans="8:13" s="28" customFormat="1" x14ac:dyDescent="0.2">
      <c r="H29359" s="12"/>
      <c r="J29359" s="29"/>
      <c r="K29359" s="45"/>
      <c r="L29359" s="45"/>
      <c r="M29359" s="45"/>
    </row>
    <row r="29360" spans="8:13" s="28" customFormat="1" x14ac:dyDescent="0.2">
      <c r="H29360" s="12"/>
      <c r="J29360" s="29"/>
      <c r="K29360" s="45"/>
      <c r="L29360" s="45"/>
      <c r="M29360" s="45"/>
    </row>
    <row r="29361" spans="8:13" s="28" customFormat="1" x14ac:dyDescent="0.2">
      <c r="H29361" s="12"/>
      <c r="J29361" s="29"/>
      <c r="K29361" s="45"/>
      <c r="L29361" s="45"/>
      <c r="M29361" s="45"/>
    </row>
    <row r="29362" spans="8:13" s="28" customFormat="1" x14ac:dyDescent="0.2">
      <c r="H29362" s="12"/>
      <c r="J29362" s="29"/>
      <c r="K29362" s="45"/>
      <c r="L29362" s="45"/>
      <c r="M29362" s="45"/>
    </row>
    <row r="29363" spans="8:13" s="28" customFormat="1" x14ac:dyDescent="0.2">
      <c r="H29363" s="12"/>
      <c r="J29363" s="29"/>
      <c r="K29363" s="45"/>
      <c r="L29363" s="45"/>
      <c r="M29363" s="45"/>
    </row>
    <row r="29364" spans="8:13" s="28" customFormat="1" x14ac:dyDescent="0.2">
      <c r="H29364" s="12"/>
      <c r="J29364" s="29"/>
      <c r="K29364" s="45"/>
      <c r="L29364" s="45"/>
      <c r="M29364" s="45"/>
    </row>
    <row r="29365" spans="8:13" s="28" customFormat="1" x14ac:dyDescent="0.2">
      <c r="H29365" s="12"/>
      <c r="J29365" s="29"/>
      <c r="K29365" s="45"/>
      <c r="L29365" s="45"/>
      <c r="M29365" s="45"/>
    </row>
    <row r="29366" spans="8:13" s="28" customFormat="1" x14ac:dyDescent="0.2">
      <c r="H29366" s="12"/>
      <c r="J29366" s="29"/>
      <c r="K29366" s="45"/>
      <c r="L29366" s="45"/>
      <c r="M29366" s="45"/>
    </row>
    <row r="29367" spans="8:13" s="28" customFormat="1" x14ac:dyDescent="0.2">
      <c r="H29367" s="12"/>
      <c r="J29367" s="29"/>
      <c r="K29367" s="45"/>
      <c r="L29367" s="45"/>
      <c r="M29367" s="45"/>
    </row>
    <row r="29368" spans="8:13" s="28" customFormat="1" x14ac:dyDescent="0.2">
      <c r="H29368" s="12"/>
      <c r="J29368" s="29"/>
      <c r="K29368" s="45"/>
      <c r="L29368" s="45"/>
      <c r="M29368" s="45"/>
    </row>
    <row r="29369" spans="8:13" s="28" customFormat="1" x14ac:dyDescent="0.2">
      <c r="H29369" s="12"/>
      <c r="J29369" s="29"/>
      <c r="K29369" s="45"/>
      <c r="L29369" s="45"/>
      <c r="M29369" s="45"/>
    </row>
    <row r="29370" spans="8:13" s="28" customFormat="1" x14ac:dyDescent="0.2">
      <c r="H29370" s="12"/>
      <c r="J29370" s="29"/>
      <c r="K29370" s="45"/>
      <c r="L29370" s="45"/>
      <c r="M29370" s="45"/>
    </row>
    <row r="29371" spans="8:13" s="28" customFormat="1" x14ac:dyDescent="0.2">
      <c r="H29371" s="12"/>
      <c r="J29371" s="29"/>
      <c r="K29371" s="45"/>
      <c r="L29371" s="45"/>
      <c r="M29371" s="45"/>
    </row>
    <row r="29372" spans="8:13" s="28" customFormat="1" x14ac:dyDescent="0.2">
      <c r="H29372" s="12"/>
      <c r="J29372" s="29"/>
      <c r="K29372" s="45"/>
      <c r="L29372" s="45"/>
      <c r="M29372" s="45"/>
    </row>
    <row r="29373" spans="8:13" s="28" customFormat="1" x14ac:dyDescent="0.2">
      <c r="H29373" s="12"/>
      <c r="J29373" s="29"/>
      <c r="K29373" s="45"/>
      <c r="L29373" s="45"/>
      <c r="M29373" s="45"/>
    </row>
    <row r="29374" spans="8:13" s="28" customFormat="1" x14ac:dyDescent="0.2">
      <c r="H29374" s="12"/>
      <c r="J29374" s="29"/>
      <c r="K29374" s="45"/>
      <c r="L29374" s="45"/>
      <c r="M29374" s="45"/>
    </row>
    <row r="29375" spans="8:13" s="28" customFormat="1" x14ac:dyDescent="0.2">
      <c r="H29375" s="12"/>
      <c r="J29375" s="29"/>
      <c r="K29375" s="45"/>
      <c r="L29375" s="45"/>
      <c r="M29375" s="45"/>
    </row>
    <row r="29376" spans="8:13" s="28" customFormat="1" x14ac:dyDescent="0.2">
      <c r="H29376" s="12"/>
      <c r="J29376" s="29"/>
      <c r="K29376" s="45"/>
      <c r="L29376" s="45"/>
      <c r="M29376" s="45"/>
    </row>
    <row r="29377" spans="8:13" s="28" customFormat="1" x14ac:dyDescent="0.2">
      <c r="H29377" s="12"/>
      <c r="J29377" s="29"/>
      <c r="K29377" s="45"/>
      <c r="L29377" s="45"/>
      <c r="M29377" s="45"/>
    </row>
    <row r="29378" spans="8:13" s="28" customFormat="1" x14ac:dyDescent="0.2">
      <c r="H29378" s="12"/>
      <c r="J29378" s="29"/>
      <c r="K29378" s="45"/>
      <c r="L29378" s="45"/>
      <c r="M29378" s="45"/>
    </row>
    <row r="29379" spans="8:13" s="28" customFormat="1" x14ac:dyDescent="0.2">
      <c r="H29379" s="12"/>
      <c r="J29379" s="29"/>
      <c r="K29379" s="45"/>
      <c r="L29379" s="45"/>
      <c r="M29379" s="45"/>
    </row>
    <row r="29380" spans="8:13" s="28" customFormat="1" x14ac:dyDescent="0.2">
      <c r="H29380" s="12"/>
      <c r="J29380" s="29"/>
      <c r="K29380" s="45"/>
      <c r="L29380" s="45"/>
      <c r="M29380" s="45"/>
    </row>
    <row r="29381" spans="8:13" s="28" customFormat="1" x14ac:dyDescent="0.2">
      <c r="H29381" s="12"/>
      <c r="J29381" s="29"/>
      <c r="K29381" s="45"/>
      <c r="L29381" s="45"/>
      <c r="M29381" s="45"/>
    </row>
    <row r="29382" spans="8:13" s="28" customFormat="1" x14ac:dyDescent="0.2">
      <c r="H29382" s="12"/>
      <c r="J29382" s="29"/>
      <c r="K29382" s="45"/>
      <c r="L29382" s="45"/>
      <c r="M29382" s="45"/>
    </row>
    <row r="29383" spans="8:13" s="28" customFormat="1" x14ac:dyDescent="0.2">
      <c r="H29383" s="12"/>
      <c r="J29383" s="29"/>
      <c r="K29383" s="45"/>
      <c r="L29383" s="45"/>
      <c r="M29383" s="45"/>
    </row>
    <row r="29384" spans="8:13" s="28" customFormat="1" x14ac:dyDescent="0.2">
      <c r="H29384" s="12"/>
      <c r="J29384" s="29"/>
      <c r="K29384" s="45"/>
      <c r="L29384" s="45"/>
      <c r="M29384" s="45"/>
    </row>
    <row r="29385" spans="8:13" s="28" customFormat="1" x14ac:dyDescent="0.2">
      <c r="H29385" s="12"/>
      <c r="J29385" s="29"/>
      <c r="K29385" s="45"/>
      <c r="L29385" s="45"/>
      <c r="M29385" s="45"/>
    </row>
    <row r="29386" spans="8:13" s="28" customFormat="1" x14ac:dyDescent="0.2">
      <c r="H29386" s="12"/>
      <c r="J29386" s="29"/>
      <c r="K29386" s="45"/>
      <c r="L29386" s="45"/>
      <c r="M29386" s="45"/>
    </row>
    <row r="29387" spans="8:13" s="28" customFormat="1" x14ac:dyDescent="0.2">
      <c r="H29387" s="12"/>
      <c r="J29387" s="29"/>
      <c r="K29387" s="45"/>
      <c r="L29387" s="45"/>
      <c r="M29387" s="45"/>
    </row>
    <row r="29388" spans="8:13" s="28" customFormat="1" x14ac:dyDescent="0.2">
      <c r="H29388" s="12"/>
      <c r="J29388" s="29"/>
      <c r="K29388" s="45"/>
      <c r="L29388" s="45"/>
      <c r="M29388" s="45"/>
    </row>
    <row r="29389" spans="8:13" s="28" customFormat="1" x14ac:dyDescent="0.2">
      <c r="H29389" s="12"/>
      <c r="J29389" s="29"/>
      <c r="K29389" s="45"/>
      <c r="L29389" s="45"/>
      <c r="M29389" s="45"/>
    </row>
    <row r="29390" spans="8:13" s="28" customFormat="1" x14ac:dyDescent="0.2">
      <c r="H29390" s="12"/>
      <c r="J29390" s="29"/>
      <c r="K29390" s="45"/>
      <c r="L29390" s="45"/>
      <c r="M29390" s="45"/>
    </row>
    <row r="29391" spans="8:13" s="28" customFormat="1" x14ac:dyDescent="0.2">
      <c r="H29391" s="12"/>
      <c r="J29391" s="29"/>
      <c r="K29391" s="45"/>
      <c r="L29391" s="45"/>
      <c r="M29391" s="45"/>
    </row>
    <row r="29392" spans="8:13" s="28" customFormat="1" x14ac:dyDescent="0.2">
      <c r="H29392" s="12"/>
      <c r="J29392" s="29"/>
      <c r="K29392" s="45"/>
      <c r="L29392" s="45"/>
      <c r="M29392" s="45"/>
    </row>
    <row r="29393" spans="8:13" s="28" customFormat="1" x14ac:dyDescent="0.2">
      <c r="H29393" s="12"/>
      <c r="J29393" s="29"/>
      <c r="K29393" s="45"/>
      <c r="L29393" s="45"/>
      <c r="M29393" s="45"/>
    </row>
    <row r="29394" spans="8:13" s="28" customFormat="1" x14ac:dyDescent="0.2">
      <c r="H29394" s="12"/>
      <c r="J29394" s="29"/>
      <c r="K29394" s="45"/>
      <c r="L29394" s="45"/>
      <c r="M29394" s="45"/>
    </row>
    <row r="29395" spans="8:13" s="28" customFormat="1" x14ac:dyDescent="0.2">
      <c r="H29395" s="12"/>
      <c r="J29395" s="29"/>
      <c r="K29395" s="45"/>
      <c r="L29395" s="45"/>
      <c r="M29395" s="45"/>
    </row>
    <row r="29396" spans="8:13" s="28" customFormat="1" x14ac:dyDescent="0.2">
      <c r="H29396" s="12"/>
      <c r="J29396" s="29"/>
      <c r="K29396" s="45"/>
      <c r="L29396" s="45"/>
      <c r="M29396" s="45"/>
    </row>
    <row r="29397" spans="8:13" s="28" customFormat="1" x14ac:dyDescent="0.2">
      <c r="H29397" s="12"/>
      <c r="J29397" s="29"/>
      <c r="K29397" s="45"/>
      <c r="L29397" s="45"/>
      <c r="M29397" s="45"/>
    </row>
    <row r="29398" spans="8:13" s="28" customFormat="1" x14ac:dyDescent="0.2">
      <c r="H29398" s="12"/>
      <c r="J29398" s="29"/>
      <c r="K29398" s="45"/>
      <c r="L29398" s="45"/>
      <c r="M29398" s="45"/>
    </row>
    <row r="29399" spans="8:13" s="28" customFormat="1" x14ac:dyDescent="0.2">
      <c r="H29399" s="12"/>
      <c r="J29399" s="29"/>
      <c r="K29399" s="45"/>
      <c r="L29399" s="45"/>
      <c r="M29399" s="45"/>
    </row>
    <row r="29400" spans="8:13" s="28" customFormat="1" x14ac:dyDescent="0.2">
      <c r="H29400" s="12"/>
      <c r="J29400" s="29"/>
      <c r="K29400" s="45"/>
      <c r="L29400" s="45"/>
      <c r="M29400" s="45"/>
    </row>
    <row r="29401" spans="8:13" s="28" customFormat="1" x14ac:dyDescent="0.2">
      <c r="H29401" s="12"/>
      <c r="J29401" s="29"/>
      <c r="K29401" s="45"/>
      <c r="L29401" s="45"/>
      <c r="M29401" s="45"/>
    </row>
    <row r="29402" spans="8:13" s="28" customFormat="1" x14ac:dyDescent="0.2">
      <c r="H29402" s="12"/>
      <c r="J29402" s="29"/>
      <c r="K29402" s="45"/>
      <c r="L29402" s="45"/>
      <c r="M29402" s="45"/>
    </row>
    <row r="29403" spans="8:13" s="28" customFormat="1" x14ac:dyDescent="0.2">
      <c r="H29403" s="12"/>
      <c r="J29403" s="29"/>
      <c r="K29403" s="45"/>
      <c r="L29403" s="45"/>
      <c r="M29403" s="45"/>
    </row>
    <row r="29404" spans="8:13" s="28" customFormat="1" x14ac:dyDescent="0.2">
      <c r="H29404" s="12"/>
      <c r="J29404" s="29"/>
      <c r="K29404" s="45"/>
      <c r="L29404" s="45"/>
      <c r="M29404" s="45"/>
    </row>
    <row r="29405" spans="8:13" s="28" customFormat="1" x14ac:dyDescent="0.2">
      <c r="H29405" s="12"/>
      <c r="J29405" s="29"/>
      <c r="K29405" s="45"/>
      <c r="L29405" s="45"/>
      <c r="M29405" s="45"/>
    </row>
    <row r="29406" spans="8:13" s="28" customFormat="1" x14ac:dyDescent="0.2">
      <c r="H29406" s="12"/>
      <c r="J29406" s="29"/>
      <c r="K29406" s="45"/>
      <c r="L29406" s="45"/>
      <c r="M29406" s="45"/>
    </row>
    <row r="29407" spans="8:13" s="28" customFormat="1" x14ac:dyDescent="0.2">
      <c r="H29407" s="12"/>
      <c r="J29407" s="29"/>
      <c r="K29407" s="45"/>
      <c r="L29407" s="45"/>
      <c r="M29407" s="45"/>
    </row>
    <row r="29408" spans="8:13" s="28" customFormat="1" x14ac:dyDescent="0.2">
      <c r="H29408" s="12"/>
      <c r="J29408" s="29"/>
      <c r="K29408" s="45"/>
      <c r="L29408" s="45"/>
      <c r="M29408" s="45"/>
    </row>
    <row r="29409" spans="8:13" s="28" customFormat="1" x14ac:dyDescent="0.2">
      <c r="H29409" s="12"/>
      <c r="J29409" s="29"/>
      <c r="K29409" s="45"/>
      <c r="L29409" s="45"/>
      <c r="M29409" s="45"/>
    </row>
    <row r="29410" spans="8:13" s="28" customFormat="1" x14ac:dyDescent="0.2">
      <c r="H29410" s="12"/>
      <c r="J29410" s="29"/>
      <c r="K29410" s="45"/>
      <c r="L29410" s="45"/>
      <c r="M29410" s="45"/>
    </row>
    <row r="29411" spans="8:13" s="28" customFormat="1" x14ac:dyDescent="0.2">
      <c r="H29411" s="12"/>
      <c r="J29411" s="29"/>
      <c r="K29411" s="45"/>
      <c r="L29411" s="45"/>
      <c r="M29411" s="45"/>
    </row>
    <row r="29412" spans="8:13" s="28" customFormat="1" x14ac:dyDescent="0.2">
      <c r="H29412" s="12"/>
      <c r="J29412" s="29"/>
      <c r="K29412" s="45"/>
      <c r="L29412" s="45"/>
      <c r="M29412" s="45"/>
    </row>
    <row r="29413" spans="8:13" s="28" customFormat="1" x14ac:dyDescent="0.2">
      <c r="H29413" s="12"/>
      <c r="J29413" s="29"/>
      <c r="K29413" s="45"/>
      <c r="L29413" s="45"/>
      <c r="M29413" s="45"/>
    </row>
    <row r="29414" spans="8:13" s="28" customFormat="1" x14ac:dyDescent="0.2">
      <c r="H29414" s="12"/>
      <c r="J29414" s="29"/>
      <c r="K29414" s="45"/>
      <c r="L29414" s="45"/>
      <c r="M29414" s="45"/>
    </row>
    <row r="29415" spans="8:13" s="28" customFormat="1" x14ac:dyDescent="0.2">
      <c r="H29415" s="12"/>
      <c r="J29415" s="29"/>
      <c r="K29415" s="45"/>
      <c r="L29415" s="45"/>
      <c r="M29415" s="45"/>
    </row>
    <row r="29416" spans="8:13" s="28" customFormat="1" x14ac:dyDescent="0.2">
      <c r="H29416" s="12"/>
      <c r="J29416" s="29"/>
      <c r="K29416" s="45"/>
      <c r="L29416" s="45"/>
      <c r="M29416" s="45"/>
    </row>
    <row r="29417" spans="8:13" s="28" customFormat="1" x14ac:dyDescent="0.2">
      <c r="H29417" s="12"/>
      <c r="J29417" s="29"/>
      <c r="K29417" s="45"/>
      <c r="L29417" s="45"/>
      <c r="M29417" s="45"/>
    </row>
    <row r="29418" spans="8:13" s="28" customFormat="1" x14ac:dyDescent="0.2">
      <c r="H29418" s="12"/>
      <c r="J29418" s="29"/>
      <c r="K29418" s="45"/>
      <c r="L29418" s="45"/>
      <c r="M29418" s="45"/>
    </row>
    <row r="29419" spans="8:13" s="28" customFormat="1" x14ac:dyDescent="0.2">
      <c r="H29419" s="12"/>
      <c r="J29419" s="29"/>
      <c r="K29419" s="45"/>
      <c r="L29419" s="45"/>
      <c r="M29419" s="45"/>
    </row>
    <row r="29420" spans="8:13" s="28" customFormat="1" x14ac:dyDescent="0.2">
      <c r="H29420" s="12"/>
      <c r="J29420" s="29"/>
      <c r="K29420" s="45"/>
      <c r="L29420" s="45"/>
      <c r="M29420" s="45"/>
    </row>
    <row r="29421" spans="8:13" s="28" customFormat="1" x14ac:dyDescent="0.2">
      <c r="H29421" s="12"/>
      <c r="J29421" s="29"/>
      <c r="K29421" s="45"/>
      <c r="L29421" s="45"/>
      <c r="M29421" s="45"/>
    </row>
    <row r="29422" spans="8:13" s="28" customFormat="1" x14ac:dyDescent="0.2">
      <c r="H29422" s="12"/>
      <c r="J29422" s="29"/>
      <c r="K29422" s="45"/>
      <c r="L29422" s="45"/>
      <c r="M29422" s="45"/>
    </row>
    <row r="29423" spans="8:13" s="28" customFormat="1" x14ac:dyDescent="0.2">
      <c r="H29423" s="12"/>
      <c r="J29423" s="29"/>
      <c r="K29423" s="45"/>
      <c r="L29423" s="45"/>
      <c r="M29423" s="45"/>
    </row>
    <row r="29424" spans="8:13" s="28" customFormat="1" x14ac:dyDescent="0.2">
      <c r="H29424" s="12"/>
      <c r="J29424" s="29"/>
      <c r="K29424" s="45"/>
      <c r="L29424" s="45"/>
      <c r="M29424" s="45"/>
    </row>
    <row r="29425" spans="8:13" s="28" customFormat="1" x14ac:dyDescent="0.2">
      <c r="H29425" s="12"/>
      <c r="J29425" s="29"/>
      <c r="K29425" s="45"/>
      <c r="L29425" s="45"/>
      <c r="M29425" s="45"/>
    </row>
    <row r="29426" spans="8:13" s="28" customFormat="1" x14ac:dyDescent="0.2">
      <c r="H29426" s="12"/>
      <c r="J29426" s="29"/>
      <c r="K29426" s="45"/>
      <c r="L29426" s="45"/>
      <c r="M29426" s="45"/>
    </row>
    <row r="29427" spans="8:13" s="28" customFormat="1" x14ac:dyDescent="0.2">
      <c r="H29427" s="12"/>
      <c r="J29427" s="29"/>
      <c r="K29427" s="45"/>
      <c r="L29427" s="45"/>
      <c r="M29427" s="45"/>
    </row>
    <row r="29428" spans="8:13" s="28" customFormat="1" x14ac:dyDescent="0.2">
      <c r="H29428" s="12"/>
      <c r="J29428" s="29"/>
      <c r="K29428" s="45"/>
      <c r="L29428" s="45"/>
      <c r="M29428" s="45"/>
    </row>
    <row r="29429" spans="8:13" s="28" customFormat="1" x14ac:dyDescent="0.2">
      <c r="H29429" s="12"/>
      <c r="J29429" s="29"/>
      <c r="K29429" s="45"/>
      <c r="L29429" s="45"/>
      <c r="M29429" s="45"/>
    </row>
    <row r="29430" spans="8:13" s="28" customFormat="1" x14ac:dyDescent="0.2">
      <c r="H29430" s="12"/>
      <c r="J29430" s="29"/>
      <c r="K29430" s="45"/>
      <c r="L29430" s="45"/>
      <c r="M29430" s="45"/>
    </row>
    <row r="29431" spans="8:13" s="28" customFormat="1" x14ac:dyDescent="0.2">
      <c r="H29431" s="12"/>
      <c r="J29431" s="29"/>
      <c r="K29431" s="45"/>
      <c r="L29431" s="45"/>
      <c r="M29431" s="45"/>
    </row>
    <row r="29432" spans="8:13" s="28" customFormat="1" x14ac:dyDescent="0.2">
      <c r="H29432" s="12"/>
      <c r="J29432" s="29"/>
      <c r="K29432" s="45"/>
      <c r="L29432" s="45"/>
      <c r="M29432" s="45"/>
    </row>
    <row r="29433" spans="8:13" s="28" customFormat="1" x14ac:dyDescent="0.2">
      <c r="H29433" s="12"/>
      <c r="J29433" s="29"/>
      <c r="K29433" s="45"/>
      <c r="L29433" s="45"/>
      <c r="M29433" s="45"/>
    </row>
    <row r="29434" spans="8:13" s="28" customFormat="1" x14ac:dyDescent="0.2">
      <c r="H29434" s="12"/>
      <c r="J29434" s="29"/>
      <c r="K29434" s="45"/>
      <c r="L29434" s="45"/>
      <c r="M29434" s="45"/>
    </row>
    <row r="29435" spans="8:13" s="28" customFormat="1" x14ac:dyDescent="0.2">
      <c r="H29435" s="12"/>
      <c r="J29435" s="29"/>
      <c r="K29435" s="45"/>
      <c r="L29435" s="45"/>
      <c r="M29435" s="45"/>
    </row>
    <row r="29436" spans="8:13" s="28" customFormat="1" x14ac:dyDescent="0.2">
      <c r="H29436" s="12"/>
      <c r="J29436" s="29"/>
      <c r="K29436" s="45"/>
      <c r="L29436" s="45"/>
      <c r="M29436" s="45"/>
    </row>
    <row r="29437" spans="8:13" s="28" customFormat="1" x14ac:dyDescent="0.2">
      <c r="H29437" s="12"/>
      <c r="J29437" s="29"/>
      <c r="K29437" s="45"/>
      <c r="L29437" s="45"/>
      <c r="M29437" s="45"/>
    </row>
    <row r="29438" spans="8:13" s="28" customFormat="1" x14ac:dyDescent="0.2">
      <c r="H29438" s="12"/>
      <c r="J29438" s="29"/>
      <c r="K29438" s="45"/>
      <c r="L29438" s="45"/>
      <c r="M29438" s="45"/>
    </row>
    <row r="29439" spans="8:13" s="28" customFormat="1" x14ac:dyDescent="0.2">
      <c r="H29439" s="12"/>
      <c r="J29439" s="29"/>
      <c r="K29439" s="45"/>
      <c r="L29439" s="45"/>
      <c r="M29439" s="45"/>
    </row>
    <row r="29440" spans="8:13" s="28" customFormat="1" x14ac:dyDescent="0.2">
      <c r="H29440" s="12"/>
      <c r="J29440" s="29"/>
      <c r="K29440" s="45"/>
      <c r="L29440" s="45"/>
      <c r="M29440" s="45"/>
    </row>
    <row r="29441" spans="8:13" s="28" customFormat="1" x14ac:dyDescent="0.2">
      <c r="H29441" s="12"/>
      <c r="J29441" s="29"/>
      <c r="K29441" s="45"/>
      <c r="L29441" s="45"/>
      <c r="M29441" s="45"/>
    </row>
    <row r="29442" spans="8:13" s="28" customFormat="1" x14ac:dyDescent="0.2">
      <c r="H29442" s="12"/>
      <c r="J29442" s="29"/>
      <c r="K29442" s="45"/>
      <c r="L29442" s="45"/>
      <c r="M29442" s="45"/>
    </row>
    <row r="29443" spans="8:13" s="28" customFormat="1" x14ac:dyDescent="0.2">
      <c r="H29443" s="12"/>
      <c r="J29443" s="29"/>
      <c r="K29443" s="45"/>
      <c r="L29443" s="45"/>
      <c r="M29443" s="45"/>
    </row>
    <row r="29444" spans="8:13" s="28" customFormat="1" x14ac:dyDescent="0.2">
      <c r="H29444" s="12"/>
      <c r="J29444" s="29"/>
      <c r="K29444" s="45"/>
      <c r="L29444" s="45"/>
      <c r="M29444" s="45"/>
    </row>
    <row r="29445" spans="8:13" s="28" customFormat="1" x14ac:dyDescent="0.2">
      <c r="H29445" s="12"/>
      <c r="J29445" s="29"/>
      <c r="K29445" s="45"/>
      <c r="L29445" s="45"/>
      <c r="M29445" s="45"/>
    </row>
    <row r="29446" spans="8:13" s="28" customFormat="1" x14ac:dyDescent="0.2">
      <c r="H29446" s="12"/>
      <c r="J29446" s="29"/>
      <c r="K29446" s="45"/>
      <c r="L29446" s="45"/>
      <c r="M29446" s="45"/>
    </row>
    <row r="29447" spans="8:13" s="28" customFormat="1" x14ac:dyDescent="0.2">
      <c r="H29447" s="12"/>
      <c r="J29447" s="29"/>
      <c r="K29447" s="45"/>
      <c r="L29447" s="45"/>
      <c r="M29447" s="45"/>
    </row>
    <row r="29448" spans="8:13" s="28" customFormat="1" x14ac:dyDescent="0.2">
      <c r="H29448" s="12"/>
      <c r="J29448" s="29"/>
      <c r="K29448" s="45"/>
      <c r="L29448" s="45"/>
      <c r="M29448" s="45"/>
    </row>
    <row r="29449" spans="8:13" s="28" customFormat="1" x14ac:dyDescent="0.2">
      <c r="H29449" s="12"/>
      <c r="J29449" s="29"/>
      <c r="K29449" s="45"/>
      <c r="L29449" s="45"/>
      <c r="M29449" s="45"/>
    </row>
    <row r="29450" spans="8:13" s="28" customFormat="1" x14ac:dyDescent="0.2">
      <c r="H29450" s="12"/>
      <c r="J29450" s="29"/>
      <c r="K29450" s="45"/>
      <c r="L29450" s="45"/>
      <c r="M29450" s="45"/>
    </row>
    <row r="29451" spans="8:13" s="28" customFormat="1" x14ac:dyDescent="0.2">
      <c r="H29451" s="12"/>
      <c r="J29451" s="29"/>
      <c r="K29451" s="45"/>
      <c r="L29451" s="45"/>
      <c r="M29451" s="45"/>
    </row>
    <row r="29452" spans="8:13" s="28" customFormat="1" x14ac:dyDescent="0.2">
      <c r="H29452" s="12"/>
      <c r="J29452" s="29"/>
      <c r="K29452" s="45"/>
      <c r="L29452" s="45"/>
      <c r="M29452" s="45"/>
    </row>
    <row r="29453" spans="8:13" s="28" customFormat="1" x14ac:dyDescent="0.2">
      <c r="H29453" s="12"/>
      <c r="J29453" s="29"/>
      <c r="K29453" s="45"/>
      <c r="L29453" s="45"/>
      <c r="M29453" s="45"/>
    </row>
    <row r="29454" spans="8:13" s="28" customFormat="1" x14ac:dyDescent="0.2">
      <c r="H29454" s="12"/>
      <c r="J29454" s="29"/>
      <c r="K29454" s="45"/>
      <c r="L29454" s="45"/>
      <c r="M29454" s="45"/>
    </row>
    <row r="29455" spans="8:13" s="28" customFormat="1" x14ac:dyDescent="0.2">
      <c r="H29455" s="12"/>
      <c r="J29455" s="29"/>
      <c r="K29455" s="45"/>
      <c r="L29455" s="45"/>
      <c r="M29455" s="45"/>
    </row>
    <row r="29456" spans="8:13" s="28" customFormat="1" x14ac:dyDescent="0.2">
      <c r="H29456" s="12"/>
      <c r="J29456" s="29"/>
      <c r="K29456" s="45"/>
      <c r="L29456" s="45"/>
      <c r="M29456" s="45"/>
    </row>
    <row r="29457" spans="8:13" s="28" customFormat="1" x14ac:dyDescent="0.2">
      <c r="H29457" s="12"/>
      <c r="J29457" s="29"/>
      <c r="K29457" s="45"/>
      <c r="L29457" s="45"/>
      <c r="M29457" s="45"/>
    </row>
    <row r="29458" spans="8:13" s="28" customFormat="1" x14ac:dyDescent="0.2">
      <c r="H29458" s="12"/>
      <c r="J29458" s="29"/>
      <c r="K29458" s="45"/>
      <c r="L29458" s="45"/>
      <c r="M29458" s="45"/>
    </row>
    <row r="29459" spans="8:13" s="28" customFormat="1" x14ac:dyDescent="0.2">
      <c r="H29459" s="12"/>
      <c r="J29459" s="29"/>
      <c r="K29459" s="45"/>
      <c r="L29459" s="45"/>
      <c r="M29459" s="45"/>
    </row>
    <row r="29460" spans="8:13" s="28" customFormat="1" x14ac:dyDescent="0.2">
      <c r="H29460" s="12"/>
      <c r="J29460" s="29"/>
      <c r="K29460" s="45"/>
      <c r="L29460" s="45"/>
      <c r="M29460" s="45"/>
    </row>
    <row r="29461" spans="8:13" s="28" customFormat="1" x14ac:dyDescent="0.2">
      <c r="H29461" s="12"/>
      <c r="J29461" s="29"/>
      <c r="K29461" s="45"/>
      <c r="L29461" s="45"/>
      <c r="M29461" s="45"/>
    </row>
    <row r="29462" spans="8:13" s="28" customFormat="1" x14ac:dyDescent="0.2">
      <c r="H29462" s="12"/>
      <c r="J29462" s="29"/>
      <c r="K29462" s="45"/>
      <c r="L29462" s="45"/>
      <c r="M29462" s="45"/>
    </row>
    <row r="29463" spans="8:13" s="28" customFormat="1" x14ac:dyDescent="0.2">
      <c r="H29463" s="12"/>
      <c r="J29463" s="29"/>
      <c r="K29463" s="45"/>
      <c r="L29463" s="45"/>
      <c r="M29463" s="45"/>
    </row>
    <row r="29464" spans="8:13" s="28" customFormat="1" x14ac:dyDescent="0.2">
      <c r="H29464" s="12"/>
      <c r="J29464" s="29"/>
      <c r="K29464" s="45"/>
      <c r="L29464" s="45"/>
      <c r="M29464" s="45"/>
    </row>
    <row r="29465" spans="8:13" s="28" customFormat="1" x14ac:dyDescent="0.2">
      <c r="H29465" s="12"/>
      <c r="J29465" s="29"/>
      <c r="K29465" s="45"/>
      <c r="L29465" s="45"/>
      <c r="M29465" s="45"/>
    </row>
    <row r="29466" spans="8:13" s="28" customFormat="1" x14ac:dyDescent="0.2">
      <c r="H29466" s="12"/>
      <c r="J29466" s="29"/>
      <c r="K29466" s="45"/>
      <c r="L29466" s="45"/>
      <c r="M29466" s="45"/>
    </row>
    <row r="29467" spans="8:13" s="28" customFormat="1" x14ac:dyDescent="0.2">
      <c r="H29467" s="12"/>
      <c r="J29467" s="29"/>
      <c r="K29467" s="45"/>
      <c r="L29467" s="45"/>
      <c r="M29467" s="45"/>
    </row>
    <row r="29468" spans="8:13" s="28" customFormat="1" x14ac:dyDescent="0.2">
      <c r="H29468" s="12"/>
      <c r="J29468" s="29"/>
      <c r="K29468" s="45"/>
      <c r="L29468" s="45"/>
      <c r="M29468" s="45"/>
    </row>
    <row r="29469" spans="8:13" s="28" customFormat="1" x14ac:dyDescent="0.2">
      <c r="H29469" s="12"/>
      <c r="J29469" s="29"/>
      <c r="K29469" s="45"/>
      <c r="L29469" s="45"/>
      <c r="M29469" s="45"/>
    </row>
    <row r="29470" spans="8:13" s="28" customFormat="1" x14ac:dyDescent="0.2">
      <c r="H29470" s="12"/>
      <c r="J29470" s="29"/>
      <c r="K29470" s="45"/>
      <c r="L29470" s="45"/>
      <c r="M29470" s="45"/>
    </row>
    <row r="29471" spans="8:13" s="28" customFormat="1" x14ac:dyDescent="0.2">
      <c r="H29471" s="12"/>
      <c r="J29471" s="29"/>
      <c r="K29471" s="45"/>
      <c r="L29471" s="45"/>
      <c r="M29471" s="45"/>
    </row>
    <row r="29472" spans="8:13" s="28" customFormat="1" x14ac:dyDescent="0.2">
      <c r="H29472" s="12"/>
      <c r="J29472" s="29"/>
      <c r="K29472" s="45"/>
      <c r="L29472" s="45"/>
      <c r="M29472" s="45"/>
    </row>
    <row r="29473" spans="8:13" s="28" customFormat="1" x14ac:dyDescent="0.2">
      <c r="H29473" s="12"/>
      <c r="J29473" s="29"/>
      <c r="K29473" s="45"/>
      <c r="L29473" s="45"/>
      <c r="M29473" s="45"/>
    </row>
    <row r="29474" spans="8:13" s="28" customFormat="1" x14ac:dyDescent="0.2">
      <c r="H29474" s="12"/>
      <c r="J29474" s="29"/>
      <c r="K29474" s="45"/>
      <c r="L29474" s="45"/>
      <c r="M29474" s="45"/>
    </row>
    <row r="29475" spans="8:13" s="28" customFormat="1" x14ac:dyDescent="0.2">
      <c r="H29475" s="12"/>
      <c r="J29475" s="29"/>
      <c r="K29475" s="45"/>
      <c r="L29475" s="45"/>
      <c r="M29475" s="45"/>
    </row>
    <row r="29476" spans="8:13" s="28" customFormat="1" x14ac:dyDescent="0.2">
      <c r="H29476" s="12"/>
      <c r="J29476" s="29"/>
      <c r="K29476" s="45"/>
      <c r="L29476" s="45"/>
      <c r="M29476" s="45"/>
    </row>
    <row r="29477" spans="8:13" s="28" customFormat="1" x14ac:dyDescent="0.2">
      <c r="H29477" s="12"/>
      <c r="J29477" s="29"/>
      <c r="K29477" s="45"/>
      <c r="L29477" s="45"/>
      <c r="M29477" s="45"/>
    </row>
    <row r="29478" spans="8:13" s="28" customFormat="1" x14ac:dyDescent="0.2">
      <c r="H29478" s="12"/>
      <c r="J29478" s="29"/>
      <c r="K29478" s="45"/>
      <c r="L29478" s="45"/>
      <c r="M29478" s="45"/>
    </row>
    <row r="29479" spans="8:13" s="28" customFormat="1" x14ac:dyDescent="0.2">
      <c r="H29479" s="12"/>
      <c r="J29479" s="29"/>
      <c r="K29479" s="45"/>
      <c r="L29479" s="45"/>
      <c r="M29479" s="45"/>
    </row>
    <row r="29480" spans="8:13" s="28" customFormat="1" x14ac:dyDescent="0.2">
      <c r="H29480" s="12"/>
      <c r="J29480" s="29"/>
      <c r="K29480" s="45"/>
      <c r="L29480" s="45"/>
      <c r="M29480" s="45"/>
    </row>
    <row r="29481" spans="8:13" s="28" customFormat="1" x14ac:dyDescent="0.2">
      <c r="H29481" s="12"/>
      <c r="J29481" s="29"/>
      <c r="K29481" s="45"/>
      <c r="L29481" s="45"/>
      <c r="M29481" s="45"/>
    </row>
    <row r="29482" spans="8:13" s="28" customFormat="1" x14ac:dyDescent="0.2">
      <c r="H29482" s="12"/>
      <c r="J29482" s="29"/>
      <c r="K29482" s="45"/>
      <c r="L29482" s="45"/>
      <c r="M29482" s="45"/>
    </row>
    <row r="29483" spans="8:13" s="28" customFormat="1" x14ac:dyDescent="0.2">
      <c r="H29483" s="12"/>
      <c r="J29483" s="29"/>
      <c r="K29483" s="45"/>
      <c r="L29483" s="45"/>
      <c r="M29483" s="45"/>
    </row>
    <row r="29484" spans="8:13" s="28" customFormat="1" x14ac:dyDescent="0.2">
      <c r="H29484" s="12"/>
      <c r="J29484" s="29"/>
      <c r="K29484" s="45"/>
      <c r="L29484" s="45"/>
      <c r="M29484" s="45"/>
    </row>
    <row r="29485" spans="8:13" s="28" customFormat="1" x14ac:dyDescent="0.2">
      <c r="H29485" s="12"/>
      <c r="J29485" s="29"/>
      <c r="K29485" s="45"/>
      <c r="L29485" s="45"/>
      <c r="M29485" s="45"/>
    </row>
    <row r="29486" spans="8:13" s="28" customFormat="1" x14ac:dyDescent="0.2">
      <c r="H29486" s="12"/>
      <c r="J29486" s="29"/>
      <c r="K29486" s="45"/>
      <c r="L29486" s="45"/>
      <c r="M29486" s="45"/>
    </row>
    <row r="29487" spans="8:13" s="28" customFormat="1" x14ac:dyDescent="0.2">
      <c r="H29487" s="12"/>
      <c r="J29487" s="29"/>
      <c r="K29487" s="45"/>
      <c r="L29487" s="45"/>
      <c r="M29487" s="45"/>
    </row>
    <row r="29488" spans="8:13" s="28" customFormat="1" x14ac:dyDescent="0.2">
      <c r="H29488" s="12"/>
      <c r="J29488" s="29"/>
      <c r="K29488" s="45"/>
      <c r="L29488" s="45"/>
      <c r="M29488" s="45"/>
    </row>
    <row r="29489" spans="8:13" s="28" customFormat="1" x14ac:dyDescent="0.2">
      <c r="H29489" s="12"/>
      <c r="J29489" s="29"/>
      <c r="K29489" s="45"/>
      <c r="L29489" s="45"/>
      <c r="M29489" s="45"/>
    </row>
    <row r="29490" spans="8:13" s="28" customFormat="1" x14ac:dyDescent="0.2">
      <c r="H29490" s="12"/>
      <c r="J29490" s="29"/>
      <c r="K29490" s="45"/>
      <c r="L29490" s="45"/>
      <c r="M29490" s="45"/>
    </row>
    <row r="29491" spans="8:13" s="28" customFormat="1" x14ac:dyDescent="0.2">
      <c r="H29491" s="12"/>
      <c r="J29491" s="29"/>
      <c r="K29491" s="45"/>
      <c r="L29491" s="45"/>
      <c r="M29491" s="45"/>
    </row>
    <row r="29492" spans="8:13" s="28" customFormat="1" x14ac:dyDescent="0.2">
      <c r="H29492" s="12"/>
      <c r="J29492" s="29"/>
      <c r="K29492" s="45"/>
      <c r="L29492" s="45"/>
      <c r="M29492" s="45"/>
    </row>
    <row r="29493" spans="8:13" s="28" customFormat="1" x14ac:dyDescent="0.2">
      <c r="H29493" s="12"/>
      <c r="J29493" s="29"/>
      <c r="K29493" s="45"/>
      <c r="L29493" s="45"/>
      <c r="M29493" s="45"/>
    </row>
    <row r="29494" spans="8:13" s="28" customFormat="1" x14ac:dyDescent="0.2">
      <c r="H29494" s="12"/>
      <c r="J29494" s="29"/>
      <c r="K29494" s="45"/>
      <c r="L29494" s="45"/>
      <c r="M29494" s="45"/>
    </row>
    <row r="29495" spans="8:13" s="28" customFormat="1" x14ac:dyDescent="0.2">
      <c r="H29495" s="12"/>
      <c r="J29495" s="29"/>
      <c r="K29495" s="45"/>
      <c r="L29495" s="45"/>
      <c r="M29495" s="45"/>
    </row>
    <row r="29496" spans="8:13" s="28" customFormat="1" x14ac:dyDescent="0.2">
      <c r="H29496" s="12"/>
      <c r="J29496" s="29"/>
      <c r="K29496" s="45"/>
      <c r="L29496" s="45"/>
      <c r="M29496" s="45"/>
    </row>
    <row r="29497" spans="8:13" s="28" customFormat="1" x14ac:dyDescent="0.2">
      <c r="H29497" s="12"/>
      <c r="J29497" s="29"/>
      <c r="K29497" s="45"/>
      <c r="L29497" s="45"/>
      <c r="M29497" s="45"/>
    </row>
    <row r="29498" spans="8:13" s="28" customFormat="1" x14ac:dyDescent="0.2">
      <c r="H29498" s="12"/>
      <c r="J29498" s="29"/>
      <c r="K29498" s="45"/>
      <c r="L29498" s="45"/>
      <c r="M29498" s="45"/>
    </row>
    <row r="29499" spans="8:13" s="28" customFormat="1" x14ac:dyDescent="0.2">
      <c r="H29499" s="12"/>
      <c r="J29499" s="29"/>
      <c r="K29499" s="45"/>
      <c r="L29499" s="45"/>
      <c r="M29499" s="45"/>
    </row>
    <row r="29500" spans="8:13" s="28" customFormat="1" x14ac:dyDescent="0.2">
      <c r="H29500" s="12"/>
      <c r="J29500" s="29"/>
      <c r="K29500" s="45"/>
      <c r="L29500" s="45"/>
      <c r="M29500" s="45"/>
    </row>
    <row r="29501" spans="8:13" s="28" customFormat="1" x14ac:dyDescent="0.2">
      <c r="H29501" s="12"/>
      <c r="J29501" s="29"/>
      <c r="K29501" s="45"/>
      <c r="L29501" s="45"/>
      <c r="M29501" s="45"/>
    </row>
    <row r="29502" spans="8:13" s="28" customFormat="1" x14ac:dyDescent="0.2">
      <c r="H29502" s="12"/>
      <c r="J29502" s="29"/>
      <c r="K29502" s="45"/>
      <c r="L29502" s="45"/>
      <c r="M29502" s="45"/>
    </row>
    <row r="29503" spans="8:13" s="28" customFormat="1" x14ac:dyDescent="0.2">
      <c r="H29503" s="12"/>
      <c r="J29503" s="29"/>
      <c r="K29503" s="45"/>
      <c r="L29503" s="45"/>
      <c r="M29503" s="45"/>
    </row>
    <row r="29504" spans="8:13" s="28" customFormat="1" x14ac:dyDescent="0.2">
      <c r="H29504" s="12"/>
      <c r="J29504" s="29"/>
      <c r="K29504" s="45"/>
      <c r="L29504" s="45"/>
      <c r="M29504" s="45"/>
    </row>
    <row r="29505" spans="8:13" s="28" customFormat="1" x14ac:dyDescent="0.2">
      <c r="H29505" s="12"/>
      <c r="J29505" s="29"/>
      <c r="K29505" s="45"/>
      <c r="L29505" s="45"/>
      <c r="M29505" s="45"/>
    </row>
    <row r="29506" spans="8:13" s="28" customFormat="1" x14ac:dyDescent="0.2">
      <c r="H29506" s="12"/>
      <c r="J29506" s="29"/>
      <c r="K29506" s="45"/>
      <c r="L29506" s="45"/>
      <c r="M29506" s="45"/>
    </row>
    <row r="29507" spans="8:13" s="28" customFormat="1" x14ac:dyDescent="0.2">
      <c r="H29507" s="12"/>
      <c r="J29507" s="29"/>
      <c r="K29507" s="45"/>
      <c r="L29507" s="45"/>
      <c r="M29507" s="45"/>
    </row>
    <row r="29508" spans="8:13" s="28" customFormat="1" x14ac:dyDescent="0.2">
      <c r="H29508" s="12"/>
      <c r="J29508" s="29"/>
      <c r="K29508" s="45"/>
      <c r="L29508" s="45"/>
      <c r="M29508" s="45"/>
    </row>
    <row r="29509" spans="8:13" s="28" customFormat="1" x14ac:dyDescent="0.2">
      <c r="H29509" s="12"/>
      <c r="J29509" s="29"/>
      <c r="K29509" s="45"/>
      <c r="L29509" s="45"/>
      <c r="M29509" s="45"/>
    </row>
    <row r="29510" spans="8:13" s="28" customFormat="1" x14ac:dyDescent="0.2">
      <c r="H29510" s="12"/>
      <c r="J29510" s="29"/>
      <c r="K29510" s="45"/>
      <c r="L29510" s="45"/>
      <c r="M29510" s="45"/>
    </row>
    <row r="29511" spans="8:13" s="28" customFormat="1" x14ac:dyDescent="0.2">
      <c r="H29511" s="12"/>
      <c r="J29511" s="29"/>
      <c r="K29511" s="45"/>
      <c r="L29511" s="45"/>
      <c r="M29511" s="45"/>
    </row>
    <row r="29512" spans="8:13" s="28" customFormat="1" x14ac:dyDescent="0.2">
      <c r="H29512" s="12"/>
      <c r="J29512" s="29"/>
      <c r="K29512" s="45"/>
      <c r="L29512" s="45"/>
      <c r="M29512" s="45"/>
    </row>
    <row r="29513" spans="8:13" s="28" customFormat="1" x14ac:dyDescent="0.2">
      <c r="H29513" s="12"/>
      <c r="J29513" s="29"/>
      <c r="K29513" s="45"/>
      <c r="L29513" s="45"/>
      <c r="M29513" s="45"/>
    </row>
    <row r="29514" spans="8:13" s="28" customFormat="1" x14ac:dyDescent="0.2">
      <c r="H29514" s="12"/>
      <c r="J29514" s="29"/>
      <c r="K29514" s="45"/>
      <c r="L29514" s="45"/>
      <c r="M29514" s="45"/>
    </row>
    <row r="29515" spans="8:13" s="28" customFormat="1" x14ac:dyDescent="0.2">
      <c r="H29515" s="12"/>
      <c r="J29515" s="29"/>
      <c r="K29515" s="45"/>
      <c r="L29515" s="45"/>
      <c r="M29515" s="45"/>
    </row>
    <row r="29516" spans="8:13" s="28" customFormat="1" x14ac:dyDescent="0.2">
      <c r="H29516" s="12"/>
      <c r="J29516" s="29"/>
      <c r="K29516" s="45"/>
      <c r="L29516" s="45"/>
      <c r="M29516" s="45"/>
    </row>
    <row r="29517" spans="8:13" s="28" customFormat="1" x14ac:dyDescent="0.2">
      <c r="H29517" s="12"/>
      <c r="J29517" s="29"/>
      <c r="K29517" s="45"/>
      <c r="L29517" s="45"/>
      <c r="M29517" s="45"/>
    </row>
    <row r="29518" spans="8:13" s="28" customFormat="1" x14ac:dyDescent="0.2">
      <c r="H29518" s="12"/>
      <c r="J29518" s="29"/>
      <c r="K29518" s="45"/>
      <c r="L29518" s="45"/>
      <c r="M29518" s="45"/>
    </row>
    <row r="29519" spans="8:13" s="28" customFormat="1" x14ac:dyDescent="0.2">
      <c r="H29519" s="12"/>
      <c r="J29519" s="29"/>
      <c r="K29519" s="45"/>
      <c r="L29519" s="45"/>
      <c r="M29519" s="45"/>
    </row>
    <row r="29520" spans="8:13" s="28" customFormat="1" x14ac:dyDescent="0.2">
      <c r="H29520" s="12"/>
      <c r="J29520" s="29"/>
      <c r="K29520" s="45"/>
      <c r="L29520" s="45"/>
      <c r="M29520" s="45"/>
    </row>
    <row r="29521" spans="8:13" s="28" customFormat="1" x14ac:dyDescent="0.2">
      <c r="H29521" s="12"/>
      <c r="J29521" s="29"/>
      <c r="K29521" s="45"/>
      <c r="L29521" s="45"/>
      <c r="M29521" s="45"/>
    </row>
    <row r="29522" spans="8:13" s="28" customFormat="1" x14ac:dyDescent="0.2">
      <c r="H29522" s="12"/>
      <c r="J29522" s="29"/>
      <c r="K29522" s="45"/>
      <c r="L29522" s="45"/>
      <c r="M29522" s="45"/>
    </row>
    <row r="29523" spans="8:13" s="28" customFormat="1" x14ac:dyDescent="0.2">
      <c r="H29523" s="12"/>
      <c r="J29523" s="29"/>
      <c r="K29523" s="45"/>
      <c r="L29523" s="45"/>
      <c r="M29523" s="45"/>
    </row>
    <row r="29524" spans="8:13" s="28" customFormat="1" x14ac:dyDescent="0.2">
      <c r="H29524" s="12"/>
      <c r="J29524" s="29"/>
      <c r="K29524" s="45"/>
      <c r="L29524" s="45"/>
      <c r="M29524" s="45"/>
    </row>
    <row r="29525" spans="8:13" s="28" customFormat="1" x14ac:dyDescent="0.2">
      <c r="H29525" s="12"/>
      <c r="J29525" s="29"/>
      <c r="K29525" s="45"/>
      <c r="L29525" s="45"/>
      <c r="M29525" s="45"/>
    </row>
    <row r="29526" spans="8:13" s="28" customFormat="1" x14ac:dyDescent="0.2">
      <c r="H29526" s="12"/>
      <c r="J29526" s="29"/>
      <c r="K29526" s="45"/>
      <c r="L29526" s="45"/>
      <c r="M29526" s="45"/>
    </row>
    <row r="29527" spans="8:13" s="28" customFormat="1" x14ac:dyDescent="0.2">
      <c r="H29527" s="12"/>
      <c r="J29527" s="29"/>
      <c r="K29527" s="45"/>
      <c r="L29527" s="45"/>
      <c r="M29527" s="45"/>
    </row>
    <row r="29528" spans="8:13" s="28" customFormat="1" x14ac:dyDescent="0.2">
      <c r="H29528" s="12"/>
      <c r="J29528" s="29"/>
      <c r="K29528" s="45"/>
      <c r="L29528" s="45"/>
      <c r="M29528" s="45"/>
    </row>
    <row r="29529" spans="8:13" s="28" customFormat="1" x14ac:dyDescent="0.2">
      <c r="H29529" s="12"/>
      <c r="J29529" s="29"/>
      <c r="K29529" s="45"/>
      <c r="L29529" s="45"/>
      <c r="M29529" s="45"/>
    </row>
    <row r="29530" spans="8:13" s="28" customFormat="1" x14ac:dyDescent="0.2">
      <c r="H29530" s="12"/>
      <c r="J29530" s="29"/>
      <c r="K29530" s="45"/>
      <c r="L29530" s="45"/>
      <c r="M29530" s="45"/>
    </row>
    <row r="29531" spans="8:13" s="28" customFormat="1" x14ac:dyDescent="0.2">
      <c r="H29531" s="12"/>
      <c r="J29531" s="29"/>
      <c r="K29531" s="45"/>
      <c r="L29531" s="45"/>
      <c r="M29531" s="45"/>
    </row>
    <row r="29532" spans="8:13" s="28" customFormat="1" x14ac:dyDescent="0.2">
      <c r="H29532" s="12"/>
      <c r="J29532" s="29"/>
      <c r="K29532" s="45"/>
      <c r="L29532" s="45"/>
      <c r="M29532" s="45"/>
    </row>
    <row r="29533" spans="8:13" s="28" customFormat="1" x14ac:dyDescent="0.2">
      <c r="H29533" s="12"/>
      <c r="J29533" s="29"/>
      <c r="K29533" s="45"/>
      <c r="L29533" s="45"/>
      <c r="M29533" s="45"/>
    </row>
    <row r="29534" spans="8:13" s="28" customFormat="1" x14ac:dyDescent="0.2">
      <c r="H29534" s="12"/>
      <c r="J29534" s="29"/>
      <c r="K29534" s="45"/>
      <c r="L29534" s="45"/>
      <c r="M29534" s="45"/>
    </row>
    <row r="29535" spans="8:13" s="28" customFormat="1" x14ac:dyDescent="0.2">
      <c r="H29535" s="12"/>
      <c r="J29535" s="29"/>
      <c r="K29535" s="45"/>
      <c r="L29535" s="45"/>
      <c r="M29535" s="45"/>
    </row>
    <row r="29536" spans="8:13" s="28" customFormat="1" x14ac:dyDescent="0.2">
      <c r="H29536" s="12"/>
      <c r="J29536" s="29"/>
      <c r="K29536" s="45"/>
      <c r="L29536" s="45"/>
      <c r="M29536" s="45"/>
    </row>
    <row r="29537" spans="8:13" s="28" customFormat="1" x14ac:dyDescent="0.2">
      <c r="H29537" s="12"/>
      <c r="J29537" s="29"/>
      <c r="K29537" s="45"/>
      <c r="L29537" s="45"/>
      <c r="M29537" s="45"/>
    </row>
    <row r="29538" spans="8:13" s="28" customFormat="1" x14ac:dyDescent="0.2">
      <c r="H29538" s="12"/>
      <c r="J29538" s="29"/>
      <c r="K29538" s="45"/>
      <c r="L29538" s="45"/>
      <c r="M29538" s="45"/>
    </row>
    <row r="29539" spans="8:13" s="28" customFormat="1" x14ac:dyDescent="0.2">
      <c r="H29539" s="12"/>
      <c r="J29539" s="29"/>
      <c r="K29539" s="45"/>
      <c r="L29539" s="45"/>
      <c r="M29539" s="45"/>
    </row>
    <row r="29540" spans="8:13" s="28" customFormat="1" x14ac:dyDescent="0.2">
      <c r="H29540" s="12"/>
      <c r="J29540" s="29"/>
      <c r="K29540" s="45"/>
      <c r="L29540" s="45"/>
      <c r="M29540" s="45"/>
    </row>
    <row r="29541" spans="8:13" s="28" customFormat="1" x14ac:dyDescent="0.2">
      <c r="H29541" s="12"/>
      <c r="J29541" s="29"/>
      <c r="K29541" s="45"/>
      <c r="L29541" s="45"/>
      <c r="M29541" s="45"/>
    </row>
    <row r="29542" spans="8:13" s="28" customFormat="1" x14ac:dyDescent="0.2">
      <c r="H29542" s="12"/>
      <c r="J29542" s="29"/>
      <c r="K29542" s="45"/>
      <c r="L29542" s="45"/>
      <c r="M29542" s="45"/>
    </row>
    <row r="29543" spans="8:13" s="28" customFormat="1" x14ac:dyDescent="0.2">
      <c r="H29543" s="12"/>
      <c r="J29543" s="29"/>
      <c r="K29543" s="45"/>
      <c r="L29543" s="45"/>
      <c r="M29543" s="45"/>
    </row>
    <row r="29544" spans="8:13" s="28" customFormat="1" x14ac:dyDescent="0.2">
      <c r="H29544" s="12"/>
      <c r="J29544" s="29"/>
      <c r="K29544" s="45"/>
      <c r="L29544" s="45"/>
      <c r="M29544" s="45"/>
    </row>
    <row r="29545" spans="8:13" s="28" customFormat="1" x14ac:dyDescent="0.2">
      <c r="H29545" s="12"/>
      <c r="J29545" s="29"/>
      <c r="K29545" s="45"/>
      <c r="L29545" s="45"/>
      <c r="M29545" s="45"/>
    </row>
    <row r="29546" spans="8:13" s="28" customFormat="1" x14ac:dyDescent="0.2">
      <c r="H29546" s="12"/>
      <c r="J29546" s="29"/>
      <c r="K29546" s="45"/>
      <c r="L29546" s="45"/>
      <c r="M29546" s="45"/>
    </row>
    <row r="29547" spans="8:13" s="28" customFormat="1" x14ac:dyDescent="0.2">
      <c r="H29547" s="12"/>
      <c r="J29547" s="29"/>
      <c r="K29547" s="45"/>
      <c r="L29547" s="45"/>
      <c r="M29547" s="45"/>
    </row>
    <row r="29548" spans="8:13" s="28" customFormat="1" x14ac:dyDescent="0.2">
      <c r="H29548" s="12"/>
      <c r="J29548" s="29"/>
      <c r="K29548" s="45"/>
      <c r="L29548" s="45"/>
      <c r="M29548" s="45"/>
    </row>
    <row r="29549" spans="8:13" s="28" customFormat="1" x14ac:dyDescent="0.2">
      <c r="H29549" s="12"/>
      <c r="J29549" s="29"/>
      <c r="K29549" s="45"/>
      <c r="L29549" s="45"/>
      <c r="M29549" s="45"/>
    </row>
    <row r="29550" spans="8:13" s="28" customFormat="1" x14ac:dyDescent="0.2">
      <c r="H29550" s="12"/>
      <c r="J29550" s="29"/>
      <c r="K29550" s="45"/>
      <c r="L29550" s="45"/>
      <c r="M29550" s="45"/>
    </row>
    <row r="29551" spans="8:13" s="28" customFormat="1" x14ac:dyDescent="0.2">
      <c r="H29551" s="12"/>
      <c r="J29551" s="29"/>
      <c r="K29551" s="45"/>
      <c r="L29551" s="45"/>
      <c r="M29551" s="45"/>
    </row>
    <row r="29552" spans="8:13" s="28" customFormat="1" x14ac:dyDescent="0.2">
      <c r="H29552" s="12"/>
      <c r="J29552" s="29"/>
      <c r="K29552" s="45"/>
      <c r="L29552" s="45"/>
      <c r="M29552" s="45"/>
    </row>
    <row r="29553" spans="8:13" s="28" customFormat="1" x14ac:dyDescent="0.2">
      <c r="H29553" s="12"/>
      <c r="J29553" s="29"/>
      <c r="K29553" s="45"/>
      <c r="L29553" s="45"/>
      <c r="M29553" s="45"/>
    </row>
    <row r="29554" spans="8:13" s="28" customFormat="1" x14ac:dyDescent="0.2">
      <c r="H29554" s="12"/>
      <c r="J29554" s="29"/>
      <c r="K29554" s="45"/>
      <c r="L29554" s="45"/>
      <c r="M29554" s="45"/>
    </row>
    <row r="29555" spans="8:13" s="28" customFormat="1" x14ac:dyDescent="0.2">
      <c r="H29555" s="12"/>
      <c r="J29555" s="29"/>
      <c r="K29555" s="45"/>
      <c r="L29555" s="45"/>
      <c r="M29555" s="45"/>
    </row>
    <row r="29556" spans="8:13" s="28" customFormat="1" x14ac:dyDescent="0.2">
      <c r="H29556" s="12"/>
      <c r="J29556" s="29"/>
      <c r="K29556" s="45"/>
      <c r="L29556" s="45"/>
      <c r="M29556" s="45"/>
    </row>
    <row r="29557" spans="8:13" s="28" customFormat="1" x14ac:dyDescent="0.2">
      <c r="H29557" s="12"/>
      <c r="J29557" s="29"/>
      <c r="K29557" s="45"/>
      <c r="L29557" s="45"/>
      <c r="M29557" s="45"/>
    </row>
    <row r="29558" spans="8:13" s="28" customFormat="1" x14ac:dyDescent="0.2">
      <c r="H29558" s="12"/>
      <c r="J29558" s="29"/>
      <c r="K29558" s="45"/>
      <c r="L29558" s="45"/>
      <c r="M29558" s="45"/>
    </row>
    <row r="29559" spans="8:13" s="28" customFormat="1" x14ac:dyDescent="0.2">
      <c r="H29559" s="12"/>
      <c r="J29559" s="29"/>
      <c r="K29559" s="45"/>
      <c r="L29559" s="45"/>
      <c r="M29559" s="45"/>
    </row>
    <row r="29560" spans="8:13" s="28" customFormat="1" x14ac:dyDescent="0.2">
      <c r="H29560" s="12"/>
      <c r="J29560" s="29"/>
      <c r="K29560" s="45"/>
      <c r="L29560" s="45"/>
      <c r="M29560" s="45"/>
    </row>
    <row r="29561" spans="8:13" s="28" customFormat="1" x14ac:dyDescent="0.2">
      <c r="H29561" s="12"/>
      <c r="J29561" s="29"/>
      <c r="K29561" s="45"/>
      <c r="L29561" s="45"/>
      <c r="M29561" s="45"/>
    </row>
    <row r="29562" spans="8:13" s="28" customFormat="1" x14ac:dyDescent="0.2">
      <c r="H29562" s="12"/>
      <c r="J29562" s="29"/>
      <c r="K29562" s="45"/>
      <c r="L29562" s="45"/>
      <c r="M29562" s="45"/>
    </row>
    <row r="29563" spans="8:13" s="28" customFormat="1" x14ac:dyDescent="0.2">
      <c r="H29563" s="12"/>
      <c r="J29563" s="29"/>
      <c r="K29563" s="45"/>
      <c r="L29563" s="45"/>
      <c r="M29563" s="45"/>
    </row>
    <row r="29564" spans="8:13" s="28" customFormat="1" x14ac:dyDescent="0.2">
      <c r="H29564" s="12"/>
      <c r="J29564" s="29"/>
      <c r="K29564" s="45"/>
      <c r="L29564" s="45"/>
      <c r="M29564" s="45"/>
    </row>
    <row r="29565" spans="8:13" s="28" customFormat="1" x14ac:dyDescent="0.2">
      <c r="H29565" s="12"/>
      <c r="J29565" s="29"/>
      <c r="K29565" s="45"/>
      <c r="L29565" s="45"/>
      <c r="M29565" s="45"/>
    </row>
    <row r="29566" spans="8:13" s="28" customFormat="1" x14ac:dyDescent="0.2">
      <c r="H29566" s="12"/>
      <c r="J29566" s="29"/>
      <c r="K29566" s="45"/>
      <c r="L29566" s="45"/>
      <c r="M29566" s="45"/>
    </row>
    <row r="29567" spans="8:13" s="28" customFormat="1" x14ac:dyDescent="0.2">
      <c r="H29567" s="12"/>
      <c r="J29567" s="29"/>
      <c r="K29567" s="45"/>
      <c r="L29567" s="45"/>
      <c r="M29567" s="45"/>
    </row>
    <row r="29568" spans="8:13" s="28" customFormat="1" x14ac:dyDescent="0.2">
      <c r="H29568" s="12"/>
      <c r="J29568" s="29"/>
      <c r="K29568" s="45"/>
      <c r="L29568" s="45"/>
      <c r="M29568" s="45"/>
    </row>
    <row r="29569" spans="8:13" s="28" customFormat="1" x14ac:dyDescent="0.2">
      <c r="H29569" s="12"/>
      <c r="J29569" s="29"/>
      <c r="K29569" s="45"/>
      <c r="L29569" s="45"/>
      <c r="M29569" s="45"/>
    </row>
    <row r="29570" spans="8:13" s="28" customFormat="1" x14ac:dyDescent="0.2">
      <c r="H29570" s="12"/>
      <c r="J29570" s="29"/>
      <c r="K29570" s="45"/>
      <c r="L29570" s="45"/>
      <c r="M29570" s="45"/>
    </row>
    <row r="29571" spans="8:13" s="28" customFormat="1" x14ac:dyDescent="0.2">
      <c r="H29571" s="12"/>
      <c r="J29571" s="29"/>
      <c r="K29571" s="45"/>
      <c r="L29571" s="45"/>
      <c r="M29571" s="45"/>
    </row>
    <row r="29572" spans="8:13" s="28" customFormat="1" x14ac:dyDescent="0.2">
      <c r="H29572" s="12"/>
      <c r="J29572" s="29"/>
      <c r="K29572" s="45"/>
      <c r="L29572" s="45"/>
      <c r="M29572" s="45"/>
    </row>
    <row r="29573" spans="8:13" s="28" customFormat="1" x14ac:dyDescent="0.2">
      <c r="H29573" s="12"/>
      <c r="J29573" s="29"/>
      <c r="K29573" s="45"/>
      <c r="L29573" s="45"/>
      <c r="M29573" s="45"/>
    </row>
    <row r="29574" spans="8:13" s="28" customFormat="1" x14ac:dyDescent="0.2">
      <c r="H29574" s="12"/>
      <c r="J29574" s="29"/>
      <c r="K29574" s="45"/>
      <c r="L29574" s="45"/>
      <c r="M29574" s="45"/>
    </row>
    <row r="29575" spans="8:13" s="28" customFormat="1" x14ac:dyDescent="0.2">
      <c r="H29575" s="12"/>
      <c r="J29575" s="29"/>
      <c r="K29575" s="45"/>
      <c r="L29575" s="45"/>
      <c r="M29575" s="45"/>
    </row>
    <row r="29576" spans="8:13" s="28" customFormat="1" x14ac:dyDescent="0.2">
      <c r="H29576" s="12"/>
      <c r="J29576" s="29"/>
      <c r="K29576" s="45"/>
      <c r="L29576" s="45"/>
      <c r="M29576" s="45"/>
    </row>
    <row r="29577" spans="8:13" s="28" customFormat="1" x14ac:dyDescent="0.2">
      <c r="H29577" s="12"/>
      <c r="J29577" s="29"/>
      <c r="K29577" s="45"/>
      <c r="L29577" s="45"/>
      <c r="M29577" s="45"/>
    </row>
    <row r="29578" spans="8:13" s="28" customFormat="1" x14ac:dyDescent="0.2">
      <c r="H29578" s="12"/>
      <c r="J29578" s="29"/>
      <c r="K29578" s="45"/>
      <c r="L29578" s="45"/>
      <c r="M29578" s="45"/>
    </row>
    <row r="29579" spans="8:13" s="28" customFormat="1" x14ac:dyDescent="0.2">
      <c r="H29579" s="12"/>
      <c r="J29579" s="29"/>
      <c r="K29579" s="45"/>
      <c r="L29579" s="45"/>
      <c r="M29579" s="45"/>
    </row>
    <row r="29580" spans="8:13" s="28" customFormat="1" x14ac:dyDescent="0.2">
      <c r="H29580" s="12"/>
      <c r="J29580" s="29"/>
      <c r="K29580" s="45"/>
      <c r="L29580" s="45"/>
      <c r="M29580" s="45"/>
    </row>
    <row r="29581" spans="8:13" s="28" customFormat="1" x14ac:dyDescent="0.2">
      <c r="H29581" s="12"/>
      <c r="J29581" s="29"/>
      <c r="K29581" s="45"/>
      <c r="L29581" s="45"/>
      <c r="M29581" s="45"/>
    </row>
    <row r="29582" spans="8:13" s="28" customFormat="1" x14ac:dyDescent="0.2">
      <c r="H29582" s="12"/>
      <c r="J29582" s="29"/>
      <c r="K29582" s="45"/>
      <c r="L29582" s="45"/>
      <c r="M29582" s="45"/>
    </row>
    <row r="29583" spans="8:13" s="28" customFormat="1" x14ac:dyDescent="0.2">
      <c r="H29583" s="12"/>
      <c r="J29583" s="29"/>
      <c r="K29583" s="45"/>
      <c r="L29583" s="45"/>
      <c r="M29583" s="45"/>
    </row>
    <row r="29584" spans="8:13" s="28" customFormat="1" x14ac:dyDescent="0.2">
      <c r="H29584" s="12"/>
      <c r="J29584" s="29"/>
      <c r="K29584" s="45"/>
      <c r="L29584" s="45"/>
      <c r="M29584" s="45"/>
    </row>
    <row r="29585" spans="8:13" s="28" customFormat="1" x14ac:dyDescent="0.2">
      <c r="H29585" s="12"/>
      <c r="J29585" s="29"/>
      <c r="K29585" s="45"/>
      <c r="L29585" s="45"/>
      <c r="M29585" s="45"/>
    </row>
    <row r="29586" spans="8:13" s="28" customFormat="1" x14ac:dyDescent="0.2">
      <c r="H29586" s="12"/>
      <c r="J29586" s="29"/>
      <c r="K29586" s="45"/>
      <c r="L29586" s="45"/>
      <c r="M29586" s="45"/>
    </row>
    <row r="29587" spans="8:13" s="28" customFormat="1" x14ac:dyDescent="0.2">
      <c r="H29587" s="12"/>
      <c r="J29587" s="29"/>
      <c r="K29587" s="45"/>
      <c r="L29587" s="45"/>
      <c r="M29587" s="45"/>
    </row>
    <row r="29588" spans="8:13" s="28" customFormat="1" x14ac:dyDescent="0.2">
      <c r="H29588" s="12"/>
      <c r="J29588" s="29"/>
      <c r="K29588" s="45"/>
      <c r="L29588" s="45"/>
      <c r="M29588" s="45"/>
    </row>
    <row r="29589" spans="8:13" s="28" customFormat="1" x14ac:dyDescent="0.2">
      <c r="H29589" s="12"/>
      <c r="J29589" s="29"/>
      <c r="K29589" s="45"/>
      <c r="L29589" s="45"/>
      <c r="M29589" s="45"/>
    </row>
    <row r="29590" spans="8:13" s="28" customFormat="1" x14ac:dyDescent="0.2">
      <c r="H29590" s="12"/>
      <c r="J29590" s="29"/>
      <c r="K29590" s="45"/>
      <c r="L29590" s="45"/>
      <c r="M29590" s="45"/>
    </row>
    <row r="29591" spans="8:13" s="28" customFormat="1" x14ac:dyDescent="0.2">
      <c r="H29591" s="12"/>
      <c r="J29591" s="29"/>
      <c r="K29591" s="45"/>
      <c r="L29591" s="45"/>
      <c r="M29591" s="45"/>
    </row>
    <row r="29592" spans="8:13" s="28" customFormat="1" x14ac:dyDescent="0.2">
      <c r="H29592" s="12"/>
      <c r="J29592" s="29"/>
      <c r="K29592" s="45"/>
      <c r="L29592" s="45"/>
      <c r="M29592" s="45"/>
    </row>
    <row r="29593" spans="8:13" s="28" customFormat="1" x14ac:dyDescent="0.2">
      <c r="H29593" s="12"/>
      <c r="J29593" s="29"/>
      <c r="K29593" s="45"/>
      <c r="L29593" s="45"/>
      <c r="M29593" s="45"/>
    </row>
    <row r="29594" spans="8:13" s="28" customFormat="1" x14ac:dyDescent="0.2">
      <c r="H29594" s="12"/>
      <c r="J29594" s="29"/>
      <c r="K29594" s="45"/>
      <c r="L29594" s="45"/>
      <c r="M29594" s="45"/>
    </row>
    <row r="29595" spans="8:13" s="28" customFormat="1" x14ac:dyDescent="0.2">
      <c r="H29595" s="12"/>
      <c r="J29595" s="29"/>
      <c r="K29595" s="45"/>
      <c r="L29595" s="45"/>
      <c r="M29595" s="45"/>
    </row>
    <row r="29596" spans="8:13" s="28" customFormat="1" x14ac:dyDescent="0.2">
      <c r="H29596" s="12"/>
      <c r="J29596" s="29"/>
      <c r="K29596" s="45"/>
      <c r="L29596" s="45"/>
      <c r="M29596" s="45"/>
    </row>
    <row r="29597" spans="8:13" s="28" customFormat="1" x14ac:dyDescent="0.2">
      <c r="H29597" s="12"/>
      <c r="J29597" s="29"/>
      <c r="K29597" s="45"/>
      <c r="L29597" s="45"/>
      <c r="M29597" s="45"/>
    </row>
    <row r="29598" spans="8:13" s="28" customFormat="1" x14ac:dyDescent="0.2">
      <c r="H29598" s="12"/>
      <c r="J29598" s="29"/>
      <c r="K29598" s="45"/>
      <c r="L29598" s="45"/>
      <c r="M29598" s="45"/>
    </row>
    <row r="29599" spans="8:13" s="28" customFormat="1" x14ac:dyDescent="0.2">
      <c r="H29599" s="12"/>
      <c r="J29599" s="29"/>
      <c r="K29599" s="45"/>
      <c r="L29599" s="45"/>
      <c r="M29599" s="45"/>
    </row>
    <row r="29600" spans="8:13" s="28" customFormat="1" x14ac:dyDescent="0.2">
      <c r="H29600" s="12"/>
      <c r="J29600" s="29"/>
      <c r="K29600" s="45"/>
      <c r="L29600" s="45"/>
      <c r="M29600" s="45"/>
    </row>
    <row r="29601" spans="8:13" s="28" customFormat="1" x14ac:dyDescent="0.2">
      <c r="H29601" s="12"/>
      <c r="J29601" s="29"/>
      <c r="K29601" s="45"/>
      <c r="L29601" s="45"/>
      <c r="M29601" s="45"/>
    </row>
    <row r="29602" spans="8:13" s="28" customFormat="1" x14ac:dyDescent="0.2">
      <c r="H29602" s="12"/>
      <c r="J29602" s="29"/>
      <c r="K29602" s="45"/>
      <c r="L29602" s="45"/>
      <c r="M29602" s="45"/>
    </row>
    <row r="29603" spans="8:13" s="28" customFormat="1" x14ac:dyDescent="0.2">
      <c r="H29603" s="12"/>
      <c r="J29603" s="29"/>
      <c r="K29603" s="45"/>
      <c r="L29603" s="45"/>
      <c r="M29603" s="45"/>
    </row>
    <row r="29604" spans="8:13" s="28" customFormat="1" x14ac:dyDescent="0.2">
      <c r="H29604" s="12"/>
      <c r="J29604" s="29"/>
      <c r="K29604" s="45"/>
      <c r="L29604" s="45"/>
      <c r="M29604" s="45"/>
    </row>
    <row r="29605" spans="8:13" s="28" customFormat="1" x14ac:dyDescent="0.2">
      <c r="H29605" s="12"/>
      <c r="J29605" s="29"/>
      <c r="K29605" s="45"/>
      <c r="L29605" s="45"/>
      <c r="M29605" s="45"/>
    </row>
    <row r="29606" spans="8:13" s="28" customFormat="1" x14ac:dyDescent="0.2">
      <c r="H29606" s="12"/>
      <c r="J29606" s="29"/>
      <c r="K29606" s="45"/>
      <c r="L29606" s="45"/>
      <c r="M29606" s="45"/>
    </row>
    <row r="29607" spans="8:13" s="28" customFormat="1" x14ac:dyDescent="0.2">
      <c r="H29607" s="12"/>
      <c r="J29607" s="29"/>
      <c r="K29607" s="45"/>
      <c r="L29607" s="45"/>
      <c r="M29607" s="45"/>
    </row>
    <row r="29608" spans="8:13" s="28" customFormat="1" x14ac:dyDescent="0.2">
      <c r="H29608" s="12"/>
      <c r="J29608" s="29"/>
      <c r="K29608" s="45"/>
      <c r="L29608" s="45"/>
      <c r="M29608" s="45"/>
    </row>
    <row r="29609" spans="8:13" s="28" customFormat="1" x14ac:dyDescent="0.2">
      <c r="H29609" s="12"/>
      <c r="J29609" s="29"/>
      <c r="K29609" s="45"/>
      <c r="L29609" s="45"/>
      <c r="M29609" s="45"/>
    </row>
    <row r="29610" spans="8:13" s="28" customFormat="1" x14ac:dyDescent="0.2">
      <c r="H29610" s="12"/>
      <c r="J29610" s="29"/>
      <c r="K29610" s="45"/>
      <c r="L29610" s="45"/>
      <c r="M29610" s="45"/>
    </row>
    <row r="29611" spans="8:13" s="28" customFormat="1" x14ac:dyDescent="0.2">
      <c r="H29611" s="12"/>
      <c r="J29611" s="29"/>
      <c r="K29611" s="45"/>
      <c r="L29611" s="45"/>
      <c r="M29611" s="45"/>
    </row>
    <row r="29612" spans="8:13" s="28" customFormat="1" x14ac:dyDescent="0.2">
      <c r="H29612" s="12"/>
      <c r="J29612" s="29"/>
      <c r="K29612" s="45"/>
      <c r="L29612" s="45"/>
      <c r="M29612" s="45"/>
    </row>
    <row r="29613" spans="8:13" s="28" customFormat="1" x14ac:dyDescent="0.2">
      <c r="H29613" s="12"/>
      <c r="J29613" s="29"/>
      <c r="K29613" s="45"/>
      <c r="L29613" s="45"/>
      <c r="M29613" s="45"/>
    </row>
    <row r="29614" spans="8:13" s="28" customFormat="1" x14ac:dyDescent="0.2">
      <c r="H29614" s="12"/>
      <c r="J29614" s="29"/>
      <c r="K29614" s="45"/>
      <c r="L29614" s="45"/>
      <c r="M29614" s="45"/>
    </row>
    <row r="29615" spans="8:13" s="28" customFormat="1" x14ac:dyDescent="0.2">
      <c r="H29615" s="12"/>
      <c r="J29615" s="29"/>
      <c r="K29615" s="45"/>
      <c r="L29615" s="45"/>
      <c r="M29615" s="45"/>
    </row>
    <row r="29616" spans="8:13" s="28" customFormat="1" x14ac:dyDescent="0.2">
      <c r="H29616" s="12"/>
      <c r="J29616" s="29"/>
      <c r="K29616" s="45"/>
      <c r="L29616" s="45"/>
      <c r="M29616" s="45"/>
    </row>
    <row r="29617" spans="8:13" s="28" customFormat="1" x14ac:dyDescent="0.2">
      <c r="H29617" s="12"/>
      <c r="J29617" s="29"/>
      <c r="K29617" s="45"/>
      <c r="L29617" s="45"/>
      <c r="M29617" s="45"/>
    </row>
    <row r="29618" spans="8:13" s="28" customFormat="1" x14ac:dyDescent="0.2">
      <c r="H29618" s="12"/>
      <c r="J29618" s="29"/>
      <c r="K29618" s="45"/>
      <c r="L29618" s="45"/>
      <c r="M29618" s="45"/>
    </row>
    <row r="29619" spans="8:13" s="28" customFormat="1" x14ac:dyDescent="0.2">
      <c r="H29619" s="12"/>
      <c r="J29619" s="29"/>
      <c r="K29619" s="45"/>
      <c r="L29619" s="45"/>
      <c r="M29619" s="45"/>
    </row>
    <row r="29620" spans="8:13" s="28" customFormat="1" x14ac:dyDescent="0.2">
      <c r="H29620" s="12"/>
      <c r="J29620" s="29"/>
      <c r="K29620" s="45"/>
      <c r="L29620" s="45"/>
      <c r="M29620" s="45"/>
    </row>
    <row r="29621" spans="8:13" s="28" customFormat="1" x14ac:dyDescent="0.2">
      <c r="H29621" s="12"/>
      <c r="J29621" s="29"/>
      <c r="K29621" s="45"/>
      <c r="L29621" s="45"/>
      <c r="M29621" s="45"/>
    </row>
    <row r="29622" spans="8:13" s="28" customFormat="1" x14ac:dyDescent="0.2">
      <c r="H29622" s="12"/>
      <c r="J29622" s="29"/>
      <c r="K29622" s="45"/>
      <c r="L29622" s="45"/>
      <c r="M29622" s="45"/>
    </row>
    <row r="29623" spans="8:13" s="28" customFormat="1" x14ac:dyDescent="0.2">
      <c r="H29623" s="12"/>
      <c r="J29623" s="29"/>
      <c r="K29623" s="45"/>
      <c r="L29623" s="45"/>
      <c r="M29623" s="45"/>
    </row>
    <row r="29624" spans="8:13" s="28" customFormat="1" x14ac:dyDescent="0.2">
      <c r="H29624" s="12"/>
      <c r="J29624" s="29"/>
      <c r="K29624" s="45"/>
      <c r="L29624" s="45"/>
      <c r="M29624" s="45"/>
    </row>
    <row r="29625" spans="8:13" s="28" customFormat="1" x14ac:dyDescent="0.2">
      <c r="H29625" s="12"/>
      <c r="J29625" s="29"/>
      <c r="K29625" s="45"/>
      <c r="L29625" s="45"/>
      <c r="M29625" s="45"/>
    </row>
    <row r="29626" spans="8:13" s="28" customFormat="1" x14ac:dyDescent="0.2">
      <c r="H29626" s="12"/>
      <c r="J29626" s="29"/>
      <c r="K29626" s="45"/>
      <c r="L29626" s="45"/>
      <c r="M29626" s="45"/>
    </row>
    <row r="29627" spans="8:13" s="28" customFormat="1" x14ac:dyDescent="0.2">
      <c r="H29627" s="12"/>
      <c r="J29627" s="29"/>
      <c r="K29627" s="45"/>
      <c r="L29627" s="45"/>
      <c r="M29627" s="45"/>
    </row>
    <row r="29628" spans="8:13" s="28" customFormat="1" x14ac:dyDescent="0.2">
      <c r="H29628" s="12"/>
      <c r="J29628" s="29"/>
      <c r="K29628" s="45"/>
      <c r="L29628" s="45"/>
      <c r="M29628" s="45"/>
    </row>
    <row r="29629" spans="8:13" s="28" customFormat="1" x14ac:dyDescent="0.2">
      <c r="H29629" s="12"/>
      <c r="J29629" s="29"/>
      <c r="K29629" s="45"/>
      <c r="L29629" s="45"/>
      <c r="M29629" s="45"/>
    </row>
    <row r="29630" spans="8:13" s="28" customFormat="1" x14ac:dyDescent="0.2">
      <c r="H29630" s="12"/>
      <c r="J29630" s="29"/>
      <c r="K29630" s="45"/>
      <c r="L29630" s="45"/>
      <c r="M29630" s="45"/>
    </row>
    <row r="29631" spans="8:13" s="28" customFormat="1" x14ac:dyDescent="0.2">
      <c r="H29631" s="12"/>
      <c r="J29631" s="29"/>
      <c r="K29631" s="45"/>
      <c r="L29631" s="45"/>
      <c r="M29631" s="45"/>
    </row>
    <row r="29632" spans="8:13" s="28" customFormat="1" x14ac:dyDescent="0.2">
      <c r="H29632" s="12"/>
      <c r="J29632" s="29"/>
      <c r="K29632" s="45"/>
      <c r="L29632" s="45"/>
      <c r="M29632" s="45"/>
    </row>
    <row r="29633" spans="8:13" s="28" customFormat="1" x14ac:dyDescent="0.2">
      <c r="H29633" s="12"/>
      <c r="J29633" s="29"/>
      <c r="K29633" s="45"/>
      <c r="L29633" s="45"/>
      <c r="M29633" s="45"/>
    </row>
    <row r="29634" spans="8:13" s="28" customFormat="1" x14ac:dyDescent="0.2">
      <c r="H29634" s="12"/>
      <c r="J29634" s="29"/>
      <c r="K29634" s="45"/>
      <c r="L29634" s="45"/>
      <c r="M29634" s="45"/>
    </row>
    <row r="29635" spans="8:13" s="28" customFormat="1" x14ac:dyDescent="0.2">
      <c r="H29635" s="12"/>
      <c r="J29635" s="29"/>
      <c r="K29635" s="45"/>
      <c r="L29635" s="45"/>
      <c r="M29635" s="45"/>
    </row>
    <row r="29636" spans="8:13" s="28" customFormat="1" x14ac:dyDescent="0.2">
      <c r="H29636" s="12"/>
      <c r="J29636" s="29"/>
      <c r="K29636" s="45"/>
      <c r="L29636" s="45"/>
      <c r="M29636" s="45"/>
    </row>
    <row r="29637" spans="8:13" s="28" customFormat="1" x14ac:dyDescent="0.2">
      <c r="H29637" s="12"/>
      <c r="J29637" s="29"/>
      <c r="K29637" s="45"/>
      <c r="L29637" s="45"/>
      <c r="M29637" s="45"/>
    </row>
    <row r="29638" spans="8:13" s="28" customFormat="1" x14ac:dyDescent="0.2">
      <c r="H29638" s="12"/>
      <c r="J29638" s="29"/>
      <c r="K29638" s="45"/>
      <c r="L29638" s="45"/>
      <c r="M29638" s="45"/>
    </row>
    <row r="29639" spans="8:13" s="28" customFormat="1" x14ac:dyDescent="0.2">
      <c r="H29639" s="12"/>
      <c r="J29639" s="29"/>
      <c r="K29639" s="45"/>
      <c r="L29639" s="45"/>
      <c r="M29639" s="45"/>
    </row>
    <row r="29640" spans="8:13" s="28" customFormat="1" x14ac:dyDescent="0.2">
      <c r="H29640" s="12"/>
      <c r="J29640" s="29"/>
      <c r="K29640" s="45"/>
      <c r="L29640" s="45"/>
      <c r="M29640" s="45"/>
    </row>
    <row r="29641" spans="8:13" s="28" customFormat="1" x14ac:dyDescent="0.2">
      <c r="H29641" s="12"/>
      <c r="J29641" s="29"/>
      <c r="K29641" s="45"/>
      <c r="L29641" s="45"/>
      <c r="M29641" s="45"/>
    </row>
    <row r="29642" spans="8:13" s="28" customFormat="1" x14ac:dyDescent="0.2">
      <c r="H29642" s="12"/>
      <c r="J29642" s="29"/>
      <c r="K29642" s="45"/>
      <c r="L29642" s="45"/>
      <c r="M29642" s="45"/>
    </row>
    <row r="29643" spans="8:13" s="28" customFormat="1" x14ac:dyDescent="0.2">
      <c r="H29643" s="12"/>
      <c r="J29643" s="29"/>
      <c r="K29643" s="45"/>
      <c r="L29643" s="45"/>
      <c r="M29643" s="45"/>
    </row>
    <row r="29644" spans="8:13" s="28" customFormat="1" x14ac:dyDescent="0.2">
      <c r="H29644" s="12"/>
      <c r="J29644" s="29"/>
      <c r="K29644" s="45"/>
      <c r="L29644" s="45"/>
      <c r="M29644" s="45"/>
    </row>
    <row r="29645" spans="8:13" s="28" customFormat="1" x14ac:dyDescent="0.2">
      <c r="H29645" s="12"/>
      <c r="J29645" s="29"/>
      <c r="K29645" s="45"/>
      <c r="L29645" s="45"/>
      <c r="M29645" s="45"/>
    </row>
    <row r="29646" spans="8:13" s="28" customFormat="1" x14ac:dyDescent="0.2">
      <c r="H29646" s="12"/>
      <c r="J29646" s="29"/>
      <c r="K29646" s="45"/>
      <c r="L29646" s="45"/>
      <c r="M29646" s="45"/>
    </row>
    <row r="29647" spans="8:13" s="28" customFormat="1" x14ac:dyDescent="0.2">
      <c r="H29647" s="12"/>
      <c r="J29647" s="29"/>
      <c r="K29647" s="45"/>
      <c r="L29647" s="45"/>
      <c r="M29647" s="45"/>
    </row>
    <row r="29648" spans="8:13" s="28" customFormat="1" x14ac:dyDescent="0.2">
      <c r="H29648" s="12"/>
      <c r="J29648" s="29"/>
      <c r="K29648" s="45"/>
      <c r="L29648" s="45"/>
      <c r="M29648" s="45"/>
    </row>
    <row r="29649" spans="8:13" s="28" customFormat="1" x14ac:dyDescent="0.2">
      <c r="H29649" s="12"/>
      <c r="J29649" s="29"/>
      <c r="K29649" s="45"/>
      <c r="L29649" s="45"/>
      <c r="M29649" s="45"/>
    </row>
    <row r="29650" spans="8:13" s="28" customFormat="1" x14ac:dyDescent="0.2">
      <c r="H29650" s="12"/>
      <c r="J29650" s="29"/>
      <c r="K29650" s="45"/>
      <c r="L29650" s="45"/>
      <c r="M29650" s="45"/>
    </row>
    <row r="29651" spans="8:13" s="28" customFormat="1" x14ac:dyDescent="0.2">
      <c r="H29651" s="12"/>
      <c r="J29651" s="29"/>
      <c r="K29651" s="45"/>
      <c r="L29651" s="45"/>
      <c r="M29651" s="45"/>
    </row>
    <row r="29652" spans="8:13" s="28" customFormat="1" x14ac:dyDescent="0.2">
      <c r="H29652" s="12"/>
      <c r="J29652" s="29"/>
      <c r="K29652" s="45"/>
      <c r="L29652" s="45"/>
      <c r="M29652" s="45"/>
    </row>
    <row r="29653" spans="8:13" s="28" customFormat="1" x14ac:dyDescent="0.2">
      <c r="H29653" s="12"/>
      <c r="J29653" s="29"/>
      <c r="K29653" s="45"/>
      <c r="L29653" s="45"/>
      <c r="M29653" s="45"/>
    </row>
    <row r="29654" spans="8:13" s="28" customFormat="1" x14ac:dyDescent="0.2">
      <c r="H29654" s="12"/>
      <c r="J29654" s="29"/>
      <c r="K29654" s="45"/>
      <c r="L29654" s="45"/>
      <c r="M29654" s="45"/>
    </row>
    <row r="29655" spans="8:13" s="28" customFormat="1" x14ac:dyDescent="0.2">
      <c r="H29655" s="12"/>
      <c r="J29655" s="29"/>
      <c r="K29655" s="45"/>
      <c r="L29655" s="45"/>
      <c r="M29655" s="45"/>
    </row>
    <row r="29656" spans="8:13" s="28" customFormat="1" x14ac:dyDescent="0.2">
      <c r="H29656" s="12"/>
      <c r="J29656" s="29"/>
      <c r="K29656" s="45"/>
      <c r="L29656" s="45"/>
      <c r="M29656" s="45"/>
    </row>
    <row r="29657" spans="8:13" s="28" customFormat="1" x14ac:dyDescent="0.2">
      <c r="H29657" s="12"/>
      <c r="J29657" s="29"/>
      <c r="K29657" s="45"/>
      <c r="L29657" s="45"/>
      <c r="M29657" s="45"/>
    </row>
    <row r="29658" spans="8:13" s="28" customFormat="1" x14ac:dyDescent="0.2">
      <c r="H29658" s="12"/>
      <c r="J29658" s="29"/>
      <c r="K29658" s="45"/>
      <c r="L29658" s="45"/>
      <c r="M29658" s="45"/>
    </row>
    <row r="29659" spans="8:13" s="28" customFormat="1" x14ac:dyDescent="0.2">
      <c r="H29659" s="12"/>
      <c r="J29659" s="29"/>
      <c r="K29659" s="45"/>
      <c r="L29659" s="45"/>
      <c r="M29659" s="45"/>
    </row>
    <row r="29660" spans="8:13" s="28" customFormat="1" x14ac:dyDescent="0.2">
      <c r="H29660" s="12"/>
      <c r="J29660" s="29"/>
      <c r="K29660" s="45"/>
      <c r="L29660" s="45"/>
      <c r="M29660" s="45"/>
    </row>
    <row r="29661" spans="8:13" s="28" customFormat="1" x14ac:dyDescent="0.2">
      <c r="H29661" s="12"/>
      <c r="J29661" s="29"/>
      <c r="K29661" s="45"/>
      <c r="L29661" s="45"/>
      <c r="M29661" s="45"/>
    </row>
    <row r="29662" spans="8:13" s="28" customFormat="1" x14ac:dyDescent="0.2">
      <c r="H29662" s="12"/>
      <c r="J29662" s="29"/>
      <c r="K29662" s="45"/>
      <c r="L29662" s="45"/>
      <c r="M29662" s="45"/>
    </row>
    <row r="29663" spans="8:13" s="28" customFormat="1" x14ac:dyDescent="0.2">
      <c r="H29663" s="12"/>
      <c r="J29663" s="29"/>
      <c r="K29663" s="45"/>
      <c r="L29663" s="45"/>
      <c r="M29663" s="45"/>
    </row>
    <row r="29664" spans="8:13" s="28" customFormat="1" x14ac:dyDescent="0.2">
      <c r="H29664" s="12"/>
      <c r="J29664" s="29"/>
      <c r="K29664" s="45"/>
      <c r="L29664" s="45"/>
      <c r="M29664" s="45"/>
    </row>
    <row r="29665" spans="8:13" s="28" customFormat="1" x14ac:dyDescent="0.2">
      <c r="H29665" s="12"/>
      <c r="J29665" s="29"/>
      <c r="K29665" s="45"/>
      <c r="L29665" s="45"/>
      <c r="M29665" s="45"/>
    </row>
    <row r="29666" spans="8:13" s="28" customFormat="1" x14ac:dyDescent="0.2">
      <c r="H29666" s="12"/>
      <c r="J29666" s="29"/>
      <c r="K29666" s="45"/>
      <c r="L29666" s="45"/>
      <c r="M29666" s="45"/>
    </row>
    <row r="29667" spans="8:13" s="28" customFormat="1" x14ac:dyDescent="0.2">
      <c r="H29667" s="12"/>
      <c r="J29667" s="29"/>
      <c r="K29667" s="45"/>
      <c r="L29667" s="45"/>
      <c r="M29667" s="45"/>
    </row>
    <row r="29668" spans="8:13" s="28" customFormat="1" x14ac:dyDescent="0.2">
      <c r="H29668" s="12"/>
      <c r="J29668" s="29"/>
      <c r="K29668" s="45"/>
      <c r="L29668" s="45"/>
      <c r="M29668" s="45"/>
    </row>
    <row r="29669" spans="8:13" s="28" customFormat="1" x14ac:dyDescent="0.2">
      <c r="H29669" s="12"/>
      <c r="J29669" s="29"/>
      <c r="K29669" s="45"/>
      <c r="L29669" s="45"/>
      <c r="M29669" s="45"/>
    </row>
    <row r="29670" spans="8:13" s="28" customFormat="1" x14ac:dyDescent="0.2">
      <c r="H29670" s="12"/>
      <c r="J29670" s="29"/>
      <c r="K29670" s="45"/>
      <c r="L29670" s="45"/>
      <c r="M29670" s="45"/>
    </row>
    <row r="29671" spans="8:13" s="28" customFormat="1" x14ac:dyDescent="0.2">
      <c r="H29671" s="12"/>
      <c r="J29671" s="29"/>
      <c r="K29671" s="45"/>
      <c r="L29671" s="45"/>
      <c r="M29671" s="45"/>
    </row>
    <row r="29672" spans="8:13" s="28" customFormat="1" x14ac:dyDescent="0.2">
      <c r="H29672" s="12"/>
      <c r="J29672" s="29"/>
      <c r="K29672" s="45"/>
      <c r="L29672" s="45"/>
      <c r="M29672" s="45"/>
    </row>
    <row r="29673" spans="8:13" s="28" customFormat="1" x14ac:dyDescent="0.2">
      <c r="H29673" s="12"/>
      <c r="J29673" s="29"/>
      <c r="K29673" s="45"/>
      <c r="L29673" s="45"/>
      <c r="M29673" s="45"/>
    </row>
    <row r="29674" spans="8:13" s="28" customFormat="1" x14ac:dyDescent="0.2">
      <c r="H29674" s="12"/>
      <c r="J29674" s="29"/>
      <c r="K29674" s="45"/>
      <c r="L29674" s="45"/>
      <c r="M29674" s="45"/>
    </row>
    <row r="29675" spans="8:13" s="28" customFormat="1" x14ac:dyDescent="0.2">
      <c r="H29675" s="12"/>
      <c r="J29675" s="29"/>
      <c r="K29675" s="45"/>
      <c r="L29675" s="45"/>
      <c r="M29675" s="45"/>
    </row>
    <row r="29676" spans="8:13" s="28" customFormat="1" x14ac:dyDescent="0.2">
      <c r="H29676" s="12"/>
      <c r="J29676" s="29"/>
      <c r="K29676" s="45"/>
      <c r="L29676" s="45"/>
      <c r="M29676" s="45"/>
    </row>
    <row r="29677" spans="8:13" s="28" customFormat="1" x14ac:dyDescent="0.2">
      <c r="H29677" s="12"/>
      <c r="J29677" s="29"/>
      <c r="K29677" s="45"/>
      <c r="L29677" s="45"/>
      <c r="M29677" s="45"/>
    </row>
    <row r="29678" spans="8:13" s="28" customFormat="1" x14ac:dyDescent="0.2">
      <c r="H29678" s="12"/>
      <c r="J29678" s="29"/>
      <c r="K29678" s="45"/>
      <c r="L29678" s="45"/>
      <c r="M29678" s="45"/>
    </row>
    <row r="29679" spans="8:13" s="28" customFormat="1" x14ac:dyDescent="0.2">
      <c r="H29679" s="12"/>
      <c r="J29679" s="29"/>
      <c r="K29679" s="45"/>
      <c r="L29679" s="45"/>
      <c r="M29679" s="45"/>
    </row>
    <row r="29680" spans="8:13" s="28" customFormat="1" x14ac:dyDescent="0.2">
      <c r="H29680" s="12"/>
      <c r="J29680" s="29"/>
      <c r="K29680" s="45"/>
      <c r="L29680" s="45"/>
      <c r="M29680" s="45"/>
    </row>
    <row r="29681" spans="8:13" s="28" customFormat="1" x14ac:dyDescent="0.2">
      <c r="H29681" s="12"/>
      <c r="J29681" s="29"/>
      <c r="K29681" s="45"/>
      <c r="L29681" s="45"/>
      <c r="M29681" s="45"/>
    </row>
    <row r="29682" spans="8:13" s="28" customFormat="1" x14ac:dyDescent="0.2">
      <c r="H29682" s="12"/>
      <c r="J29682" s="29"/>
      <c r="K29682" s="45"/>
      <c r="L29682" s="45"/>
      <c r="M29682" s="45"/>
    </row>
    <row r="29683" spans="8:13" s="28" customFormat="1" x14ac:dyDescent="0.2">
      <c r="H29683" s="12"/>
      <c r="J29683" s="29"/>
      <c r="K29683" s="45"/>
      <c r="L29683" s="45"/>
      <c r="M29683" s="45"/>
    </row>
    <row r="29684" spans="8:13" s="28" customFormat="1" x14ac:dyDescent="0.2">
      <c r="H29684" s="12"/>
      <c r="J29684" s="29"/>
      <c r="K29684" s="45"/>
      <c r="L29684" s="45"/>
      <c r="M29684" s="45"/>
    </row>
    <row r="29685" spans="8:13" s="28" customFormat="1" x14ac:dyDescent="0.2">
      <c r="H29685" s="12"/>
      <c r="J29685" s="29"/>
      <c r="K29685" s="45"/>
      <c r="L29685" s="45"/>
      <c r="M29685" s="45"/>
    </row>
    <row r="29686" spans="8:13" s="28" customFormat="1" x14ac:dyDescent="0.2">
      <c r="H29686" s="12"/>
      <c r="J29686" s="29"/>
      <c r="K29686" s="45"/>
      <c r="L29686" s="45"/>
      <c r="M29686" s="45"/>
    </row>
    <row r="29687" spans="8:13" s="28" customFormat="1" x14ac:dyDescent="0.2">
      <c r="H29687" s="12"/>
      <c r="J29687" s="29"/>
      <c r="K29687" s="45"/>
      <c r="L29687" s="45"/>
      <c r="M29687" s="45"/>
    </row>
    <row r="29688" spans="8:13" s="28" customFormat="1" x14ac:dyDescent="0.2">
      <c r="H29688" s="12"/>
      <c r="J29688" s="29"/>
      <c r="K29688" s="45"/>
      <c r="L29688" s="45"/>
      <c r="M29688" s="45"/>
    </row>
    <row r="29689" spans="8:13" s="28" customFormat="1" x14ac:dyDescent="0.2">
      <c r="H29689" s="12"/>
      <c r="J29689" s="29"/>
      <c r="K29689" s="45"/>
      <c r="L29689" s="45"/>
      <c r="M29689" s="45"/>
    </row>
    <row r="29690" spans="8:13" s="28" customFormat="1" x14ac:dyDescent="0.2">
      <c r="H29690" s="12"/>
      <c r="J29690" s="29"/>
      <c r="K29690" s="45"/>
      <c r="L29690" s="45"/>
      <c r="M29690" s="45"/>
    </row>
    <row r="29691" spans="8:13" s="28" customFormat="1" x14ac:dyDescent="0.2">
      <c r="H29691" s="12"/>
      <c r="J29691" s="29"/>
      <c r="K29691" s="45"/>
      <c r="L29691" s="45"/>
      <c r="M29691" s="45"/>
    </row>
    <row r="29692" spans="8:13" s="28" customFormat="1" x14ac:dyDescent="0.2">
      <c r="H29692" s="12"/>
      <c r="J29692" s="29"/>
      <c r="K29692" s="45"/>
      <c r="L29692" s="45"/>
      <c r="M29692" s="45"/>
    </row>
    <row r="29693" spans="8:13" s="28" customFormat="1" x14ac:dyDescent="0.2">
      <c r="H29693" s="12"/>
      <c r="J29693" s="29"/>
      <c r="K29693" s="45"/>
      <c r="L29693" s="45"/>
      <c r="M29693" s="45"/>
    </row>
    <row r="29694" spans="8:13" s="28" customFormat="1" x14ac:dyDescent="0.2">
      <c r="H29694" s="12"/>
      <c r="J29694" s="29"/>
      <c r="K29694" s="45"/>
      <c r="L29694" s="45"/>
      <c r="M29694" s="45"/>
    </row>
    <row r="29695" spans="8:13" s="28" customFormat="1" x14ac:dyDescent="0.2">
      <c r="H29695" s="12"/>
      <c r="J29695" s="29"/>
      <c r="K29695" s="45"/>
      <c r="L29695" s="45"/>
      <c r="M29695" s="45"/>
    </row>
    <row r="29696" spans="8:13" s="28" customFormat="1" x14ac:dyDescent="0.2">
      <c r="H29696" s="12"/>
      <c r="J29696" s="29"/>
      <c r="K29696" s="45"/>
      <c r="L29696" s="45"/>
      <c r="M29696" s="45"/>
    </row>
    <row r="29697" spans="8:13" s="28" customFormat="1" x14ac:dyDescent="0.2">
      <c r="H29697" s="12"/>
      <c r="J29697" s="29"/>
      <c r="K29697" s="45"/>
      <c r="L29697" s="45"/>
      <c r="M29697" s="45"/>
    </row>
    <row r="29698" spans="8:13" s="28" customFormat="1" x14ac:dyDescent="0.2">
      <c r="H29698" s="12"/>
      <c r="J29698" s="29"/>
      <c r="K29698" s="45"/>
      <c r="L29698" s="45"/>
      <c r="M29698" s="45"/>
    </row>
    <row r="29699" spans="8:13" s="28" customFormat="1" x14ac:dyDescent="0.2">
      <c r="H29699" s="12"/>
      <c r="J29699" s="29"/>
      <c r="K29699" s="45"/>
      <c r="L29699" s="45"/>
      <c r="M29699" s="45"/>
    </row>
    <row r="29700" spans="8:13" s="28" customFormat="1" x14ac:dyDescent="0.2">
      <c r="H29700" s="12"/>
      <c r="J29700" s="29"/>
      <c r="K29700" s="45"/>
      <c r="L29700" s="45"/>
      <c r="M29700" s="45"/>
    </row>
    <row r="29701" spans="8:13" s="28" customFormat="1" x14ac:dyDescent="0.2">
      <c r="H29701" s="12"/>
      <c r="J29701" s="29"/>
      <c r="K29701" s="45"/>
      <c r="L29701" s="45"/>
      <c r="M29701" s="45"/>
    </row>
    <row r="29702" spans="8:13" s="28" customFormat="1" x14ac:dyDescent="0.2">
      <c r="H29702" s="12"/>
      <c r="J29702" s="29"/>
      <c r="K29702" s="45"/>
      <c r="L29702" s="45"/>
      <c r="M29702" s="45"/>
    </row>
    <row r="29703" spans="8:13" s="28" customFormat="1" x14ac:dyDescent="0.2">
      <c r="H29703" s="12"/>
      <c r="J29703" s="29"/>
      <c r="K29703" s="45"/>
      <c r="L29703" s="45"/>
      <c r="M29703" s="45"/>
    </row>
    <row r="29704" spans="8:13" s="28" customFormat="1" x14ac:dyDescent="0.2">
      <c r="H29704" s="12"/>
      <c r="J29704" s="29"/>
      <c r="K29704" s="45"/>
      <c r="L29704" s="45"/>
      <c r="M29704" s="45"/>
    </row>
    <row r="29705" spans="8:13" s="28" customFormat="1" x14ac:dyDescent="0.2">
      <c r="H29705" s="12"/>
      <c r="J29705" s="29"/>
      <c r="K29705" s="45"/>
      <c r="L29705" s="45"/>
      <c r="M29705" s="45"/>
    </row>
    <row r="29706" spans="8:13" s="28" customFormat="1" x14ac:dyDescent="0.2">
      <c r="H29706" s="12"/>
      <c r="J29706" s="29"/>
      <c r="K29706" s="45"/>
      <c r="L29706" s="45"/>
      <c r="M29706" s="45"/>
    </row>
    <row r="29707" spans="8:13" s="28" customFormat="1" x14ac:dyDescent="0.2">
      <c r="H29707" s="12"/>
      <c r="J29707" s="29"/>
      <c r="K29707" s="45"/>
      <c r="L29707" s="45"/>
      <c r="M29707" s="45"/>
    </row>
    <row r="29708" spans="8:13" s="28" customFormat="1" x14ac:dyDescent="0.2">
      <c r="H29708" s="12"/>
      <c r="J29708" s="29"/>
      <c r="K29708" s="45"/>
      <c r="L29708" s="45"/>
      <c r="M29708" s="45"/>
    </row>
    <row r="29709" spans="8:13" s="28" customFormat="1" x14ac:dyDescent="0.2">
      <c r="H29709" s="12"/>
      <c r="J29709" s="29"/>
      <c r="K29709" s="45"/>
      <c r="L29709" s="45"/>
      <c r="M29709" s="45"/>
    </row>
    <row r="29710" spans="8:13" s="28" customFormat="1" x14ac:dyDescent="0.2">
      <c r="H29710" s="12"/>
      <c r="J29710" s="29"/>
      <c r="K29710" s="45"/>
      <c r="L29710" s="45"/>
      <c r="M29710" s="45"/>
    </row>
    <row r="29711" spans="8:13" s="28" customFormat="1" x14ac:dyDescent="0.2">
      <c r="H29711" s="12"/>
      <c r="J29711" s="29"/>
      <c r="K29711" s="45"/>
      <c r="L29711" s="45"/>
      <c r="M29711" s="45"/>
    </row>
    <row r="29712" spans="8:13" s="28" customFormat="1" x14ac:dyDescent="0.2">
      <c r="H29712" s="12"/>
      <c r="J29712" s="29"/>
      <c r="K29712" s="45"/>
      <c r="L29712" s="45"/>
      <c r="M29712" s="45"/>
    </row>
    <row r="29713" spans="8:13" s="28" customFormat="1" x14ac:dyDescent="0.2">
      <c r="H29713" s="12"/>
      <c r="J29713" s="29"/>
      <c r="K29713" s="45"/>
      <c r="L29713" s="45"/>
      <c r="M29713" s="45"/>
    </row>
    <row r="29714" spans="8:13" s="28" customFormat="1" x14ac:dyDescent="0.2">
      <c r="H29714" s="12"/>
      <c r="J29714" s="29"/>
      <c r="K29714" s="45"/>
      <c r="L29714" s="45"/>
      <c r="M29714" s="45"/>
    </row>
    <row r="29715" spans="8:13" s="28" customFormat="1" x14ac:dyDescent="0.2">
      <c r="H29715" s="12"/>
      <c r="J29715" s="29"/>
      <c r="K29715" s="45"/>
      <c r="L29715" s="45"/>
      <c r="M29715" s="45"/>
    </row>
    <row r="29716" spans="8:13" s="28" customFormat="1" x14ac:dyDescent="0.2">
      <c r="H29716" s="12"/>
      <c r="J29716" s="29"/>
      <c r="K29716" s="45"/>
      <c r="L29716" s="45"/>
      <c r="M29716" s="45"/>
    </row>
    <row r="29717" spans="8:13" s="28" customFormat="1" x14ac:dyDescent="0.2">
      <c r="H29717" s="12"/>
      <c r="J29717" s="29"/>
      <c r="K29717" s="45"/>
      <c r="L29717" s="45"/>
      <c r="M29717" s="45"/>
    </row>
    <row r="29718" spans="8:13" s="28" customFormat="1" x14ac:dyDescent="0.2">
      <c r="H29718" s="12"/>
      <c r="J29718" s="29"/>
      <c r="K29718" s="45"/>
      <c r="L29718" s="45"/>
      <c r="M29718" s="45"/>
    </row>
    <row r="29719" spans="8:13" s="28" customFormat="1" x14ac:dyDescent="0.2">
      <c r="H29719" s="12"/>
      <c r="J29719" s="29"/>
      <c r="K29719" s="45"/>
      <c r="L29719" s="45"/>
      <c r="M29719" s="45"/>
    </row>
    <row r="29720" spans="8:13" s="28" customFormat="1" x14ac:dyDescent="0.2">
      <c r="H29720" s="12"/>
      <c r="J29720" s="29"/>
      <c r="K29720" s="45"/>
      <c r="L29720" s="45"/>
      <c r="M29720" s="45"/>
    </row>
    <row r="29721" spans="8:13" s="28" customFormat="1" x14ac:dyDescent="0.2">
      <c r="H29721" s="12"/>
      <c r="J29721" s="29"/>
      <c r="K29721" s="45"/>
      <c r="L29721" s="45"/>
      <c r="M29721" s="45"/>
    </row>
    <row r="29722" spans="8:13" s="28" customFormat="1" x14ac:dyDescent="0.2">
      <c r="H29722" s="12"/>
      <c r="J29722" s="29"/>
      <c r="K29722" s="45"/>
      <c r="L29722" s="45"/>
      <c r="M29722" s="45"/>
    </row>
    <row r="29723" spans="8:13" s="28" customFormat="1" x14ac:dyDescent="0.2">
      <c r="H29723" s="12"/>
      <c r="J29723" s="29"/>
      <c r="K29723" s="45"/>
      <c r="L29723" s="45"/>
      <c r="M29723" s="45"/>
    </row>
    <row r="29724" spans="8:13" s="28" customFormat="1" x14ac:dyDescent="0.2">
      <c r="H29724" s="12"/>
      <c r="J29724" s="29"/>
      <c r="K29724" s="45"/>
      <c r="L29724" s="45"/>
      <c r="M29724" s="45"/>
    </row>
    <row r="29725" spans="8:13" s="28" customFormat="1" x14ac:dyDescent="0.2">
      <c r="H29725" s="12"/>
      <c r="J29725" s="29"/>
      <c r="K29725" s="45"/>
      <c r="L29725" s="45"/>
      <c r="M29725" s="45"/>
    </row>
    <row r="29726" spans="8:13" s="28" customFormat="1" x14ac:dyDescent="0.2">
      <c r="H29726" s="12"/>
      <c r="J29726" s="29"/>
      <c r="K29726" s="45"/>
      <c r="L29726" s="45"/>
      <c r="M29726" s="45"/>
    </row>
    <row r="29727" spans="8:13" s="28" customFormat="1" x14ac:dyDescent="0.2">
      <c r="H29727" s="12"/>
      <c r="J29727" s="29"/>
      <c r="K29727" s="45"/>
      <c r="L29727" s="45"/>
      <c r="M29727" s="45"/>
    </row>
    <row r="29728" spans="8:13" s="28" customFormat="1" x14ac:dyDescent="0.2">
      <c r="H29728" s="12"/>
      <c r="J29728" s="29"/>
      <c r="K29728" s="45"/>
      <c r="L29728" s="45"/>
      <c r="M29728" s="45"/>
    </row>
    <row r="29729" spans="8:13" s="28" customFormat="1" x14ac:dyDescent="0.2">
      <c r="H29729" s="12"/>
      <c r="J29729" s="29"/>
      <c r="K29729" s="45"/>
      <c r="L29729" s="45"/>
      <c r="M29729" s="45"/>
    </row>
    <row r="29730" spans="8:13" s="28" customFormat="1" x14ac:dyDescent="0.2">
      <c r="H29730" s="12"/>
      <c r="J29730" s="29"/>
      <c r="K29730" s="45"/>
      <c r="L29730" s="45"/>
      <c r="M29730" s="45"/>
    </row>
    <row r="29731" spans="8:13" s="28" customFormat="1" x14ac:dyDescent="0.2">
      <c r="H29731" s="12"/>
      <c r="J29731" s="29"/>
      <c r="K29731" s="45"/>
      <c r="L29731" s="45"/>
      <c r="M29731" s="45"/>
    </row>
    <row r="29732" spans="8:13" s="28" customFormat="1" x14ac:dyDescent="0.2">
      <c r="H29732" s="12"/>
      <c r="J29732" s="29"/>
      <c r="K29732" s="45"/>
      <c r="L29732" s="45"/>
      <c r="M29732" s="45"/>
    </row>
    <row r="29733" spans="8:13" s="28" customFormat="1" x14ac:dyDescent="0.2">
      <c r="H29733" s="12"/>
      <c r="J29733" s="29"/>
      <c r="K29733" s="45"/>
      <c r="L29733" s="45"/>
      <c r="M29733" s="45"/>
    </row>
    <row r="29734" spans="8:13" s="28" customFormat="1" x14ac:dyDescent="0.2">
      <c r="H29734" s="12"/>
      <c r="J29734" s="29"/>
      <c r="K29734" s="45"/>
      <c r="L29734" s="45"/>
      <c r="M29734" s="45"/>
    </row>
    <row r="29735" spans="8:13" s="28" customFormat="1" x14ac:dyDescent="0.2">
      <c r="H29735" s="12"/>
      <c r="J29735" s="29"/>
      <c r="K29735" s="45"/>
      <c r="L29735" s="45"/>
      <c r="M29735" s="45"/>
    </row>
    <row r="29736" spans="8:13" s="28" customFormat="1" x14ac:dyDescent="0.2">
      <c r="H29736" s="12"/>
      <c r="J29736" s="29"/>
      <c r="K29736" s="45"/>
      <c r="L29736" s="45"/>
      <c r="M29736" s="45"/>
    </row>
    <row r="29737" spans="8:13" s="28" customFormat="1" x14ac:dyDescent="0.2">
      <c r="H29737" s="12"/>
      <c r="J29737" s="29"/>
      <c r="K29737" s="45"/>
      <c r="L29737" s="45"/>
      <c r="M29737" s="45"/>
    </row>
    <row r="29738" spans="8:13" s="28" customFormat="1" x14ac:dyDescent="0.2">
      <c r="H29738" s="12"/>
      <c r="J29738" s="29"/>
      <c r="K29738" s="45"/>
      <c r="L29738" s="45"/>
      <c r="M29738" s="45"/>
    </row>
    <row r="29739" spans="8:13" s="28" customFormat="1" x14ac:dyDescent="0.2">
      <c r="H29739" s="12"/>
      <c r="J29739" s="29"/>
      <c r="K29739" s="45"/>
      <c r="L29739" s="45"/>
      <c r="M29739" s="45"/>
    </row>
    <row r="29740" spans="8:13" s="28" customFormat="1" x14ac:dyDescent="0.2">
      <c r="H29740" s="12"/>
      <c r="J29740" s="29"/>
      <c r="K29740" s="45"/>
      <c r="L29740" s="45"/>
      <c r="M29740" s="45"/>
    </row>
    <row r="29741" spans="8:13" s="28" customFormat="1" x14ac:dyDescent="0.2">
      <c r="H29741" s="12"/>
      <c r="J29741" s="29"/>
      <c r="K29741" s="45"/>
      <c r="L29741" s="45"/>
      <c r="M29741" s="45"/>
    </row>
    <row r="29742" spans="8:13" s="28" customFormat="1" x14ac:dyDescent="0.2">
      <c r="H29742" s="12"/>
      <c r="J29742" s="29"/>
      <c r="K29742" s="45"/>
      <c r="L29742" s="45"/>
      <c r="M29742" s="45"/>
    </row>
    <row r="29743" spans="8:13" s="28" customFormat="1" x14ac:dyDescent="0.2">
      <c r="H29743" s="12"/>
      <c r="J29743" s="29"/>
      <c r="K29743" s="45"/>
      <c r="L29743" s="45"/>
      <c r="M29743" s="45"/>
    </row>
    <row r="29744" spans="8:13" s="28" customFormat="1" x14ac:dyDescent="0.2">
      <c r="H29744" s="12"/>
      <c r="J29744" s="29"/>
      <c r="K29744" s="45"/>
      <c r="L29744" s="45"/>
      <c r="M29744" s="45"/>
    </row>
    <row r="29745" spans="8:13" s="28" customFormat="1" x14ac:dyDescent="0.2">
      <c r="H29745" s="12"/>
      <c r="J29745" s="29"/>
      <c r="K29745" s="45"/>
      <c r="L29745" s="45"/>
      <c r="M29745" s="45"/>
    </row>
    <row r="29746" spans="8:13" s="28" customFormat="1" x14ac:dyDescent="0.2">
      <c r="H29746" s="12"/>
      <c r="J29746" s="29"/>
      <c r="K29746" s="45"/>
      <c r="L29746" s="45"/>
      <c r="M29746" s="45"/>
    </row>
    <row r="29747" spans="8:13" s="28" customFormat="1" x14ac:dyDescent="0.2">
      <c r="H29747" s="12"/>
      <c r="J29747" s="29"/>
      <c r="K29747" s="45"/>
      <c r="L29747" s="45"/>
      <c r="M29747" s="45"/>
    </row>
    <row r="29748" spans="8:13" s="28" customFormat="1" x14ac:dyDescent="0.2">
      <c r="H29748" s="12"/>
      <c r="J29748" s="29"/>
      <c r="K29748" s="45"/>
      <c r="L29748" s="45"/>
      <c r="M29748" s="45"/>
    </row>
    <row r="29749" spans="8:13" s="28" customFormat="1" x14ac:dyDescent="0.2">
      <c r="H29749" s="12"/>
      <c r="J29749" s="29"/>
      <c r="K29749" s="45"/>
      <c r="L29749" s="45"/>
      <c r="M29749" s="45"/>
    </row>
    <row r="29750" spans="8:13" s="28" customFormat="1" x14ac:dyDescent="0.2">
      <c r="H29750" s="12"/>
      <c r="J29750" s="29"/>
      <c r="K29750" s="45"/>
      <c r="L29750" s="45"/>
      <c r="M29750" s="45"/>
    </row>
    <row r="29751" spans="8:13" s="28" customFormat="1" x14ac:dyDescent="0.2">
      <c r="H29751" s="12"/>
      <c r="J29751" s="29"/>
      <c r="K29751" s="45"/>
      <c r="L29751" s="45"/>
      <c r="M29751" s="45"/>
    </row>
    <row r="29752" spans="8:13" s="28" customFormat="1" x14ac:dyDescent="0.2">
      <c r="H29752" s="12"/>
      <c r="J29752" s="29"/>
      <c r="K29752" s="45"/>
      <c r="L29752" s="45"/>
      <c r="M29752" s="45"/>
    </row>
    <row r="29753" spans="8:13" s="28" customFormat="1" x14ac:dyDescent="0.2">
      <c r="H29753" s="12"/>
      <c r="J29753" s="29"/>
      <c r="K29753" s="45"/>
      <c r="L29753" s="45"/>
      <c r="M29753" s="45"/>
    </row>
    <row r="29754" spans="8:13" s="28" customFormat="1" x14ac:dyDescent="0.2">
      <c r="H29754" s="12"/>
      <c r="J29754" s="29"/>
      <c r="K29754" s="45"/>
      <c r="L29754" s="45"/>
      <c r="M29754" s="45"/>
    </row>
    <row r="29755" spans="8:13" s="28" customFormat="1" x14ac:dyDescent="0.2">
      <c r="H29755" s="12"/>
      <c r="J29755" s="29"/>
      <c r="K29755" s="45"/>
      <c r="L29755" s="45"/>
      <c r="M29755" s="45"/>
    </row>
    <row r="29756" spans="8:13" s="28" customFormat="1" x14ac:dyDescent="0.2">
      <c r="H29756" s="12"/>
      <c r="J29756" s="29"/>
      <c r="K29756" s="45"/>
      <c r="L29756" s="45"/>
      <c r="M29756" s="45"/>
    </row>
    <row r="29757" spans="8:13" s="28" customFormat="1" x14ac:dyDescent="0.2">
      <c r="H29757" s="12"/>
      <c r="J29757" s="29"/>
      <c r="K29757" s="45"/>
      <c r="L29757" s="45"/>
      <c r="M29757" s="45"/>
    </row>
    <row r="29758" spans="8:13" s="28" customFormat="1" x14ac:dyDescent="0.2">
      <c r="H29758" s="12"/>
      <c r="J29758" s="29"/>
      <c r="K29758" s="45"/>
      <c r="L29758" s="45"/>
      <c r="M29758" s="45"/>
    </row>
    <row r="29759" spans="8:13" s="28" customFormat="1" x14ac:dyDescent="0.2">
      <c r="H29759" s="12"/>
      <c r="J29759" s="29"/>
      <c r="K29759" s="45"/>
      <c r="L29759" s="45"/>
      <c r="M29759" s="45"/>
    </row>
    <row r="29760" spans="8:13" s="28" customFormat="1" x14ac:dyDescent="0.2">
      <c r="H29760" s="12"/>
      <c r="J29760" s="29"/>
      <c r="K29760" s="45"/>
      <c r="L29760" s="45"/>
      <c r="M29760" s="45"/>
    </row>
    <row r="29761" spans="8:13" s="28" customFormat="1" x14ac:dyDescent="0.2">
      <c r="H29761" s="12"/>
      <c r="J29761" s="29"/>
      <c r="K29761" s="45"/>
      <c r="L29761" s="45"/>
      <c r="M29761" s="45"/>
    </row>
    <row r="29762" spans="8:13" s="28" customFormat="1" x14ac:dyDescent="0.2">
      <c r="H29762" s="12"/>
      <c r="J29762" s="29"/>
      <c r="K29762" s="45"/>
      <c r="L29762" s="45"/>
      <c r="M29762" s="45"/>
    </row>
    <row r="29763" spans="8:13" s="28" customFormat="1" x14ac:dyDescent="0.2">
      <c r="H29763" s="12"/>
      <c r="J29763" s="29"/>
      <c r="K29763" s="45"/>
      <c r="L29763" s="45"/>
      <c r="M29763" s="45"/>
    </row>
    <row r="29764" spans="8:13" s="28" customFormat="1" x14ac:dyDescent="0.2">
      <c r="H29764" s="12"/>
      <c r="J29764" s="29"/>
      <c r="K29764" s="45"/>
      <c r="L29764" s="45"/>
      <c r="M29764" s="45"/>
    </row>
    <row r="29765" spans="8:13" s="28" customFormat="1" x14ac:dyDescent="0.2">
      <c r="H29765" s="12"/>
      <c r="J29765" s="29"/>
      <c r="K29765" s="45"/>
      <c r="L29765" s="45"/>
      <c r="M29765" s="45"/>
    </row>
    <row r="29766" spans="8:13" s="28" customFormat="1" x14ac:dyDescent="0.2">
      <c r="H29766" s="12"/>
      <c r="J29766" s="29"/>
      <c r="K29766" s="45"/>
      <c r="L29766" s="45"/>
      <c r="M29766" s="45"/>
    </row>
    <row r="29767" spans="8:13" s="28" customFormat="1" x14ac:dyDescent="0.2">
      <c r="H29767" s="12"/>
      <c r="J29767" s="29"/>
      <c r="K29767" s="45"/>
      <c r="L29767" s="45"/>
      <c r="M29767" s="45"/>
    </row>
    <row r="29768" spans="8:13" s="28" customFormat="1" x14ac:dyDescent="0.2">
      <c r="H29768" s="12"/>
      <c r="J29768" s="29"/>
      <c r="K29768" s="45"/>
      <c r="L29768" s="45"/>
      <c r="M29768" s="45"/>
    </row>
    <row r="29769" spans="8:13" s="28" customFormat="1" x14ac:dyDescent="0.2">
      <c r="H29769" s="12"/>
      <c r="J29769" s="29"/>
      <c r="K29769" s="45"/>
      <c r="L29769" s="45"/>
      <c r="M29769" s="45"/>
    </row>
    <row r="29770" spans="8:13" s="28" customFormat="1" x14ac:dyDescent="0.2">
      <c r="H29770" s="12"/>
      <c r="J29770" s="29"/>
      <c r="K29770" s="45"/>
      <c r="L29770" s="45"/>
      <c r="M29770" s="45"/>
    </row>
    <row r="29771" spans="8:13" s="28" customFormat="1" x14ac:dyDescent="0.2">
      <c r="H29771" s="12"/>
      <c r="J29771" s="29"/>
      <c r="K29771" s="45"/>
      <c r="L29771" s="45"/>
      <c r="M29771" s="45"/>
    </row>
    <row r="29772" spans="8:13" s="28" customFormat="1" x14ac:dyDescent="0.2">
      <c r="H29772" s="12"/>
      <c r="J29772" s="29"/>
      <c r="K29772" s="45"/>
      <c r="L29772" s="45"/>
      <c r="M29772" s="45"/>
    </row>
    <row r="29773" spans="8:13" s="28" customFormat="1" x14ac:dyDescent="0.2">
      <c r="H29773" s="12"/>
      <c r="J29773" s="29"/>
      <c r="K29773" s="45"/>
      <c r="L29773" s="45"/>
      <c r="M29773" s="45"/>
    </row>
    <row r="29774" spans="8:13" s="28" customFormat="1" x14ac:dyDescent="0.2">
      <c r="H29774" s="12"/>
      <c r="J29774" s="29"/>
      <c r="K29774" s="45"/>
      <c r="L29774" s="45"/>
      <c r="M29774" s="45"/>
    </row>
    <row r="29775" spans="8:13" s="28" customFormat="1" x14ac:dyDescent="0.2">
      <c r="H29775" s="12"/>
      <c r="J29775" s="29"/>
      <c r="K29775" s="45"/>
      <c r="L29775" s="45"/>
      <c r="M29775" s="45"/>
    </row>
    <row r="29776" spans="8:13" s="28" customFormat="1" x14ac:dyDescent="0.2">
      <c r="H29776" s="12"/>
      <c r="J29776" s="29"/>
      <c r="K29776" s="45"/>
      <c r="L29776" s="45"/>
      <c r="M29776" s="45"/>
    </row>
    <row r="29777" spans="8:13" s="28" customFormat="1" x14ac:dyDescent="0.2">
      <c r="H29777" s="12"/>
      <c r="J29777" s="29"/>
      <c r="K29777" s="45"/>
      <c r="L29777" s="45"/>
      <c r="M29777" s="45"/>
    </row>
    <row r="29778" spans="8:13" s="28" customFormat="1" x14ac:dyDescent="0.2">
      <c r="H29778" s="12"/>
      <c r="J29778" s="29"/>
      <c r="K29778" s="45"/>
      <c r="L29778" s="45"/>
      <c r="M29778" s="45"/>
    </row>
    <row r="29779" spans="8:13" s="28" customFormat="1" x14ac:dyDescent="0.2">
      <c r="H29779" s="12"/>
      <c r="J29779" s="29"/>
      <c r="K29779" s="45"/>
      <c r="L29779" s="45"/>
      <c r="M29779" s="45"/>
    </row>
    <row r="29780" spans="8:13" s="28" customFormat="1" x14ac:dyDescent="0.2">
      <c r="H29780" s="12"/>
      <c r="J29780" s="29"/>
      <c r="K29780" s="45"/>
      <c r="L29780" s="45"/>
      <c r="M29780" s="45"/>
    </row>
    <row r="29781" spans="8:13" s="28" customFormat="1" x14ac:dyDescent="0.2">
      <c r="H29781" s="12"/>
      <c r="J29781" s="29"/>
      <c r="K29781" s="45"/>
      <c r="L29781" s="45"/>
      <c r="M29781" s="45"/>
    </row>
    <row r="29782" spans="8:13" s="28" customFormat="1" x14ac:dyDescent="0.2">
      <c r="H29782" s="12"/>
      <c r="J29782" s="29"/>
      <c r="K29782" s="45"/>
      <c r="L29782" s="45"/>
      <c r="M29782" s="45"/>
    </row>
    <row r="29783" spans="8:13" s="28" customFormat="1" x14ac:dyDescent="0.2">
      <c r="H29783" s="12"/>
      <c r="J29783" s="29"/>
      <c r="K29783" s="45"/>
      <c r="L29783" s="45"/>
      <c r="M29783" s="45"/>
    </row>
    <row r="29784" spans="8:13" s="28" customFormat="1" x14ac:dyDescent="0.2">
      <c r="H29784" s="12"/>
      <c r="J29784" s="29"/>
      <c r="K29784" s="45"/>
      <c r="L29784" s="45"/>
      <c r="M29784" s="45"/>
    </row>
    <row r="29785" spans="8:13" s="28" customFormat="1" x14ac:dyDescent="0.2">
      <c r="H29785" s="12"/>
      <c r="J29785" s="29"/>
      <c r="K29785" s="45"/>
      <c r="L29785" s="45"/>
      <c r="M29785" s="45"/>
    </row>
    <row r="29786" spans="8:13" s="28" customFormat="1" x14ac:dyDescent="0.2">
      <c r="H29786" s="12"/>
      <c r="J29786" s="29"/>
      <c r="K29786" s="45"/>
      <c r="L29786" s="45"/>
      <c r="M29786" s="45"/>
    </row>
    <row r="29787" spans="8:13" s="28" customFormat="1" x14ac:dyDescent="0.2">
      <c r="H29787" s="12"/>
      <c r="J29787" s="29"/>
      <c r="K29787" s="45"/>
      <c r="L29787" s="45"/>
      <c r="M29787" s="45"/>
    </row>
    <row r="29788" spans="8:13" s="28" customFormat="1" x14ac:dyDescent="0.2">
      <c r="H29788" s="12"/>
      <c r="J29788" s="29"/>
      <c r="K29788" s="45"/>
      <c r="L29788" s="45"/>
      <c r="M29788" s="45"/>
    </row>
    <row r="29789" spans="8:13" s="28" customFormat="1" x14ac:dyDescent="0.2">
      <c r="H29789" s="12"/>
      <c r="J29789" s="29"/>
      <c r="K29789" s="45"/>
      <c r="L29789" s="45"/>
      <c r="M29789" s="45"/>
    </row>
    <row r="29790" spans="8:13" s="28" customFormat="1" x14ac:dyDescent="0.2">
      <c r="H29790" s="12"/>
      <c r="J29790" s="29"/>
      <c r="K29790" s="45"/>
      <c r="L29790" s="45"/>
      <c r="M29790" s="45"/>
    </row>
    <row r="29791" spans="8:13" s="28" customFormat="1" x14ac:dyDescent="0.2">
      <c r="H29791" s="12"/>
      <c r="J29791" s="29"/>
      <c r="K29791" s="45"/>
      <c r="L29791" s="45"/>
      <c r="M29791" s="45"/>
    </row>
    <row r="29792" spans="8:13" s="28" customFormat="1" x14ac:dyDescent="0.2">
      <c r="H29792" s="12"/>
      <c r="J29792" s="29"/>
      <c r="K29792" s="45"/>
      <c r="L29792" s="45"/>
      <c r="M29792" s="45"/>
    </row>
    <row r="29793" spans="8:13" s="28" customFormat="1" x14ac:dyDescent="0.2">
      <c r="H29793" s="12"/>
      <c r="J29793" s="29"/>
      <c r="K29793" s="45"/>
      <c r="L29793" s="45"/>
      <c r="M29793" s="45"/>
    </row>
    <row r="29794" spans="8:13" s="28" customFormat="1" x14ac:dyDescent="0.2">
      <c r="H29794" s="12"/>
      <c r="J29794" s="29"/>
      <c r="K29794" s="45"/>
      <c r="L29794" s="45"/>
      <c r="M29794" s="45"/>
    </row>
    <row r="29795" spans="8:13" s="28" customFormat="1" x14ac:dyDescent="0.2">
      <c r="H29795" s="12"/>
      <c r="J29795" s="29"/>
      <c r="K29795" s="45"/>
      <c r="L29795" s="45"/>
      <c r="M29795" s="45"/>
    </row>
    <row r="29796" spans="8:13" s="28" customFormat="1" x14ac:dyDescent="0.2">
      <c r="H29796" s="12"/>
      <c r="J29796" s="29"/>
      <c r="K29796" s="45"/>
      <c r="L29796" s="45"/>
      <c r="M29796" s="45"/>
    </row>
    <row r="29797" spans="8:13" s="28" customFormat="1" x14ac:dyDescent="0.2">
      <c r="H29797" s="12"/>
      <c r="J29797" s="29"/>
      <c r="K29797" s="45"/>
      <c r="L29797" s="45"/>
      <c r="M29797" s="45"/>
    </row>
    <row r="29798" spans="8:13" s="28" customFormat="1" x14ac:dyDescent="0.2">
      <c r="H29798" s="12"/>
      <c r="J29798" s="29"/>
      <c r="K29798" s="45"/>
      <c r="L29798" s="45"/>
      <c r="M29798" s="45"/>
    </row>
    <row r="29799" spans="8:13" s="28" customFormat="1" x14ac:dyDescent="0.2">
      <c r="H29799" s="12"/>
      <c r="J29799" s="29"/>
      <c r="K29799" s="45"/>
      <c r="L29799" s="45"/>
      <c r="M29799" s="45"/>
    </row>
    <row r="29800" spans="8:13" s="28" customFormat="1" x14ac:dyDescent="0.2">
      <c r="H29800" s="12"/>
      <c r="J29800" s="29"/>
      <c r="K29800" s="45"/>
      <c r="L29800" s="45"/>
      <c r="M29800" s="45"/>
    </row>
    <row r="29801" spans="8:13" s="28" customFormat="1" x14ac:dyDescent="0.2">
      <c r="H29801" s="12"/>
      <c r="J29801" s="29"/>
      <c r="K29801" s="45"/>
      <c r="L29801" s="45"/>
      <c r="M29801" s="45"/>
    </row>
    <row r="29802" spans="8:13" s="28" customFormat="1" x14ac:dyDescent="0.2">
      <c r="H29802" s="12"/>
      <c r="J29802" s="29"/>
      <c r="K29802" s="45"/>
      <c r="L29802" s="45"/>
      <c r="M29802" s="45"/>
    </row>
    <row r="29803" spans="8:13" s="28" customFormat="1" x14ac:dyDescent="0.2">
      <c r="H29803" s="12"/>
      <c r="J29803" s="29"/>
      <c r="K29803" s="45"/>
      <c r="L29803" s="45"/>
      <c r="M29803" s="45"/>
    </row>
    <row r="29804" spans="8:13" s="28" customFormat="1" x14ac:dyDescent="0.2">
      <c r="H29804" s="12"/>
      <c r="J29804" s="29"/>
      <c r="K29804" s="45"/>
      <c r="L29804" s="45"/>
      <c r="M29804" s="45"/>
    </row>
    <row r="29805" spans="8:13" s="28" customFormat="1" x14ac:dyDescent="0.2">
      <c r="H29805" s="12"/>
      <c r="J29805" s="29"/>
      <c r="K29805" s="45"/>
      <c r="L29805" s="45"/>
      <c r="M29805" s="45"/>
    </row>
    <row r="29806" spans="8:13" s="28" customFormat="1" x14ac:dyDescent="0.2">
      <c r="H29806" s="12"/>
      <c r="J29806" s="29"/>
      <c r="K29806" s="45"/>
      <c r="L29806" s="45"/>
      <c r="M29806" s="45"/>
    </row>
    <row r="29807" spans="8:13" s="28" customFormat="1" x14ac:dyDescent="0.2">
      <c r="H29807" s="12"/>
      <c r="J29807" s="29"/>
      <c r="K29807" s="45"/>
      <c r="L29807" s="45"/>
      <c r="M29807" s="45"/>
    </row>
    <row r="29808" spans="8:13" s="28" customFormat="1" x14ac:dyDescent="0.2">
      <c r="H29808" s="12"/>
      <c r="J29808" s="29"/>
      <c r="K29808" s="45"/>
      <c r="L29808" s="45"/>
      <c r="M29808" s="45"/>
    </row>
    <row r="29809" spans="8:13" s="28" customFormat="1" x14ac:dyDescent="0.2">
      <c r="H29809" s="12"/>
      <c r="J29809" s="29"/>
      <c r="K29809" s="45"/>
      <c r="L29809" s="45"/>
      <c r="M29809" s="45"/>
    </row>
    <row r="29810" spans="8:13" s="28" customFormat="1" x14ac:dyDescent="0.2">
      <c r="H29810" s="12"/>
      <c r="J29810" s="29"/>
      <c r="K29810" s="45"/>
      <c r="L29810" s="45"/>
      <c r="M29810" s="45"/>
    </row>
    <row r="29811" spans="8:13" s="28" customFormat="1" x14ac:dyDescent="0.2">
      <c r="H29811" s="12"/>
      <c r="J29811" s="29"/>
      <c r="K29811" s="45"/>
      <c r="L29811" s="45"/>
      <c r="M29811" s="45"/>
    </row>
    <row r="29812" spans="8:13" s="28" customFormat="1" x14ac:dyDescent="0.2">
      <c r="H29812" s="12"/>
      <c r="J29812" s="29"/>
      <c r="K29812" s="45"/>
      <c r="L29812" s="45"/>
      <c r="M29812" s="45"/>
    </row>
    <row r="29813" spans="8:13" s="28" customFormat="1" x14ac:dyDescent="0.2">
      <c r="H29813" s="12"/>
      <c r="J29813" s="29"/>
      <c r="K29813" s="45"/>
      <c r="L29813" s="45"/>
      <c r="M29813" s="45"/>
    </row>
    <row r="29814" spans="8:13" s="28" customFormat="1" x14ac:dyDescent="0.2">
      <c r="H29814" s="12"/>
      <c r="J29814" s="29"/>
      <c r="K29814" s="45"/>
      <c r="L29814" s="45"/>
      <c r="M29814" s="45"/>
    </row>
    <row r="29815" spans="8:13" s="28" customFormat="1" x14ac:dyDescent="0.2">
      <c r="H29815" s="12"/>
      <c r="J29815" s="29"/>
      <c r="K29815" s="45"/>
      <c r="L29815" s="45"/>
      <c r="M29815" s="45"/>
    </row>
    <row r="29816" spans="8:13" s="28" customFormat="1" x14ac:dyDescent="0.2">
      <c r="H29816" s="12"/>
      <c r="J29816" s="29"/>
      <c r="K29816" s="45"/>
      <c r="L29816" s="45"/>
      <c r="M29816" s="45"/>
    </row>
    <row r="29817" spans="8:13" s="28" customFormat="1" x14ac:dyDescent="0.2">
      <c r="H29817" s="12"/>
      <c r="J29817" s="29"/>
      <c r="K29817" s="45"/>
      <c r="L29817" s="45"/>
      <c r="M29817" s="45"/>
    </row>
    <row r="29818" spans="8:13" s="28" customFormat="1" x14ac:dyDescent="0.2">
      <c r="H29818" s="12"/>
      <c r="J29818" s="29"/>
      <c r="K29818" s="45"/>
      <c r="L29818" s="45"/>
      <c r="M29818" s="45"/>
    </row>
    <row r="29819" spans="8:13" s="28" customFormat="1" x14ac:dyDescent="0.2">
      <c r="H29819" s="12"/>
      <c r="J29819" s="29"/>
      <c r="K29819" s="45"/>
      <c r="L29819" s="45"/>
      <c r="M29819" s="45"/>
    </row>
    <row r="29820" spans="8:13" s="28" customFormat="1" x14ac:dyDescent="0.2">
      <c r="H29820" s="12"/>
      <c r="J29820" s="29"/>
      <c r="K29820" s="45"/>
      <c r="L29820" s="45"/>
      <c r="M29820" s="45"/>
    </row>
    <row r="29821" spans="8:13" s="28" customFormat="1" x14ac:dyDescent="0.2">
      <c r="H29821" s="12"/>
      <c r="J29821" s="29"/>
      <c r="K29821" s="45"/>
      <c r="L29821" s="45"/>
      <c r="M29821" s="45"/>
    </row>
    <row r="29822" spans="8:13" s="28" customFormat="1" x14ac:dyDescent="0.2">
      <c r="H29822" s="12"/>
      <c r="J29822" s="29"/>
      <c r="K29822" s="45"/>
      <c r="L29822" s="45"/>
      <c r="M29822" s="45"/>
    </row>
    <row r="29823" spans="8:13" s="28" customFormat="1" x14ac:dyDescent="0.2">
      <c r="H29823" s="12"/>
      <c r="J29823" s="29"/>
      <c r="K29823" s="45"/>
      <c r="L29823" s="45"/>
      <c r="M29823" s="45"/>
    </row>
    <row r="29824" spans="8:13" s="28" customFormat="1" x14ac:dyDescent="0.2">
      <c r="H29824" s="12"/>
      <c r="J29824" s="29"/>
      <c r="K29824" s="45"/>
      <c r="L29824" s="45"/>
      <c r="M29824" s="45"/>
    </row>
    <row r="29825" spans="8:13" s="28" customFormat="1" x14ac:dyDescent="0.2">
      <c r="H29825" s="12"/>
      <c r="J29825" s="29"/>
      <c r="K29825" s="45"/>
      <c r="L29825" s="45"/>
      <c r="M29825" s="45"/>
    </row>
    <row r="29826" spans="8:13" s="28" customFormat="1" x14ac:dyDescent="0.2">
      <c r="H29826" s="12"/>
      <c r="J29826" s="29"/>
      <c r="K29826" s="45"/>
      <c r="L29826" s="45"/>
      <c r="M29826" s="45"/>
    </row>
    <row r="29827" spans="8:13" s="28" customFormat="1" x14ac:dyDescent="0.2">
      <c r="H29827" s="12"/>
      <c r="J29827" s="29"/>
      <c r="K29827" s="45"/>
      <c r="L29827" s="45"/>
      <c r="M29827" s="45"/>
    </row>
    <row r="29828" spans="8:13" s="28" customFormat="1" x14ac:dyDescent="0.2">
      <c r="H29828" s="12"/>
      <c r="J29828" s="29"/>
      <c r="K29828" s="45"/>
      <c r="L29828" s="45"/>
      <c r="M29828" s="45"/>
    </row>
    <row r="29829" spans="8:13" s="28" customFormat="1" x14ac:dyDescent="0.2">
      <c r="H29829" s="12"/>
      <c r="J29829" s="29"/>
      <c r="K29829" s="45"/>
      <c r="L29829" s="45"/>
      <c r="M29829" s="45"/>
    </row>
    <row r="29830" spans="8:13" s="28" customFormat="1" x14ac:dyDescent="0.2">
      <c r="H29830" s="12"/>
      <c r="J29830" s="29"/>
      <c r="K29830" s="45"/>
      <c r="L29830" s="45"/>
      <c r="M29830" s="45"/>
    </row>
    <row r="29831" spans="8:13" s="28" customFormat="1" x14ac:dyDescent="0.2">
      <c r="H29831" s="12"/>
      <c r="J29831" s="29"/>
      <c r="K29831" s="45"/>
      <c r="L29831" s="45"/>
      <c r="M29831" s="45"/>
    </row>
    <row r="29832" spans="8:13" s="28" customFormat="1" x14ac:dyDescent="0.2">
      <c r="H29832" s="12"/>
      <c r="J29832" s="29"/>
      <c r="K29832" s="45"/>
      <c r="L29832" s="45"/>
      <c r="M29832" s="45"/>
    </row>
    <row r="29833" spans="8:13" s="28" customFormat="1" x14ac:dyDescent="0.2">
      <c r="H29833" s="12"/>
      <c r="J29833" s="29"/>
      <c r="K29833" s="45"/>
      <c r="L29833" s="45"/>
      <c r="M29833" s="45"/>
    </row>
    <row r="29834" spans="8:13" s="28" customFormat="1" x14ac:dyDescent="0.2">
      <c r="H29834" s="12"/>
      <c r="J29834" s="29"/>
      <c r="K29834" s="45"/>
      <c r="L29834" s="45"/>
      <c r="M29834" s="45"/>
    </row>
    <row r="29835" spans="8:13" s="28" customFormat="1" x14ac:dyDescent="0.2">
      <c r="H29835" s="12"/>
      <c r="J29835" s="29"/>
      <c r="K29835" s="45"/>
      <c r="L29835" s="45"/>
      <c r="M29835" s="45"/>
    </row>
    <row r="29836" spans="8:13" s="28" customFormat="1" x14ac:dyDescent="0.2">
      <c r="H29836" s="12"/>
      <c r="J29836" s="29"/>
      <c r="K29836" s="45"/>
      <c r="L29836" s="45"/>
      <c r="M29836" s="45"/>
    </row>
    <row r="29837" spans="8:13" s="28" customFormat="1" x14ac:dyDescent="0.2">
      <c r="H29837" s="12"/>
      <c r="J29837" s="29"/>
      <c r="K29837" s="45"/>
      <c r="L29837" s="45"/>
      <c r="M29837" s="45"/>
    </row>
    <row r="29838" spans="8:13" s="28" customFormat="1" x14ac:dyDescent="0.2">
      <c r="H29838" s="12"/>
      <c r="J29838" s="29"/>
      <c r="K29838" s="45"/>
      <c r="L29838" s="45"/>
      <c r="M29838" s="45"/>
    </row>
    <row r="29839" spans="8:13" s="28" customFormat="1" x14ac:dyDescent="0.2">
      <c r="H29839" s="12"/>
      <c r="J29839" s="29"/>
      <c r="K29839" s="45"/>
      <c r="L29839" s="45"/>
      <c r="M29839" s="45"/>
    </row>
    <row r="29840" spans="8:13" s="28" customFormat="1" x14ac:dyDescent="0.2">
      <c r="H29840" s="12"/>
      <c r="J29840" s="29"/>
      <c r="K29840" s="45"/>
      <c r="L29840" s="45"/>
      <c r="M29840" s="45"/>
    </row>
    <row r="29841" spans="8:13" s="28" customFormat="1" x14ac:dyDescent="0.2">
      <c r="H29841" s="12"/>
      <c r="J29841" s="29"/>
      <c r="K29841" s="45"/>
      <c r="L29841" s="45"/>
      <c r="M29841" s="45"/>
    </row>
    <row r="29842" spans="8:13" s="28" customFormat="1" x14ac:dyDescent="0.2">
      <c r="H29842" s="12"/>
      <c r="J29842" s="29"/>
      <c r="K29842" s="45"/>
      <c r="L29842" s="45"/>
      <c r="M29842" s="45"/>
    </row>
    <row r="29843" spans="8:13" s="28" customFormat="1" x14ac:dyDescent="0.2">
      <c r="H29843" s="12"/>
      <c r="J29843" s="29"/>
      <c r="K29843" s="45"/>
      <c r="L29843" s="45"/>
      <c r="M29843" s="45"/>
    </row>
    <row r="29844" spans="8:13" s="28" customFormat="1" x14ac:dyDescent="0.2">
      <c r="H29844" s="12"/>
      <c r="J29844" s="29"/>
      <c r="K29844" s="45"/>
      <c r="L29844" s="45"/>
      <c r="M29844" s="45"/>
    </row>
    <row r="29845" spans="8:13" s="28" customFormat="1" x14ac:dyDescent="0.2">
      <c r="H29845" s="12"/>
      <c r="J29845" s="29"/>
      <c r="K29845" s="45"/>
      <c r="L29845" s="45"/>
      <c r="M29845" s="45"/>
    </row>
    <row r="29846" spans="8:13" s="28" customFormat="1" x14ac:dyDescent="0.2">
      <c r="H29846" s="12"/>
      <c r="J29846" s="29"/>
      <c r="K29846" s="45"/>
      <c r="L29846" s="45"/>
      <c r="M29846" s="45"/>
    </row>
    <row r="29847" spans="8:13" s="28" customFormat="1" x14ac:dyDescent="0.2">
      <c r="H29847" s="12"/>
      <c r="J29847" s="29"/>
      <c r="K29847" s="45"/>
      <c r="L29847" s="45"/>
      <c r="M29847" s="45"/>
    </row>
    <row r="29848" spans="8:13" s="28" customFormat="1" x14ac:dyDescent="0.2">
      <c r="H29848" s="12"/>
      <c r="J29848" s="29"/>
      <c r="K29848" s="45"/>
      <c r="L29848" s="45"/>
      <c r="M29848" s="45"/>
    </row>
    <row r="29849" spans="8:13" s="28" customFormat="1" x14ac:dyDescent="0.2">
      <c r="H29849" s="12"/>
      <c r="J29849" s="29"/>
      <c r="K29849" s="45"/>
      <c r="L29849" s="45"/>
      <c r="M29849" s="45"/>
    </row>
    <row r="29850" spans="8:13" s="28" customFormat="1" x14ac:dyDescent="0.2">
      <c r="H29850" s="12"/>
      <c r="J29850" s="29"/>
      <c r="K29850" s="45"/>
      <c r="L29850" s="45"/>
      <c r="M29850" s="45"/>
    </row>
    <row r="29851" spans="8:13" s="28" customFormat="1" x14ac:dyDescent="0.2">
      <c r="H29851" s="12"/>
      <c r="J29851" s="29"/>
      <c r="K29851" s="45"/>
      <c r="L29851" s="45"/>
      <c r="M29851" s="45"/>
    </row>
    <row r="29852" spans="8:13" s="28" customFormat="1" x14ac:dyDescent="0.2">
      <c r="H29852" s="12"/>
      <c r="J29852" s="29"/>
      <c r="K29852" s="45"/>
      <c r="L29852" s="45"/>
      <c r="M29852" s="45"/>
    </row>
    <row r="29853" spans="8:13" s="28" customFormat="1" x14ac:dyDescent="0.2">
      <c r="H29853" s="12"/>
      <c r="J29853" s="29"/>
      <c r="K29853" s="45"/>
      <c r="L29853" s="45"/>
      <c r="M29853" s="45"/>
    </row>
    <row r="29854" spans="8:13" s="28" customFormat="1" x14ac:dyDescent="0.2">
      <c r="H29854" s="12"/>
      <c r="J29854" s="29"/>
      <c r="K29854" s="45"/>
      <c r="L29854" s="45"/>
      <c r="M29854" s="45"/>
    </row>
    <row r="29855" spans="8:13" s="28" customFormat="1" x14ac:dyDescent="0.2">
      <c r="H29855" s="12"/>
      <c r="J29855" s="29"/>
      <c r="K29855" s="45"/>
      <c r="L29855" s="45"/>
      <c r="M29855" s="45"/>
    </row>
    <row r="29856" spans="8:13" s="28" customFormat="1" x14ac:dyDescent="0.2">
      <c r="H29856" s="12"/>
      <c r="J29856" s="29"/>
      <c r="K29856" s="45"/>
      <c r="L29856" s="45"/>
      <c r="M29856" s="45"/>
    </row>
    <row r="29857" spans="8:13" s="28" customFormat="1" x14ac:dyDescent="0.2">
      <c r="H29857" s="12"/>
      <c r="J29857" s="29"/>
      <c r="K29857" s="45"/>
      <c r="L29857" s="45"/>
      <c r="M29857" s="45"/>
    </row>
    <row r="29858" spans="8:13" s="28" customFormat="1" x14ac:dyDescent="0.2">
      <c r="H29858" s="12"/>
      <c r="J29858" s="29"/>
      <c r="K29858" s="45"/>
      <c r="L29858" s="45"/>
      <c r="M29858" s="45"/>
    </row>
    <row r="29859" spans="8:13" s="28" customFormat="1" x14ac:dyDescent="0.2">
      <c r="H29859" s="12"/>
      <c r="J29859" s="29"/>
      <c r="K29859" s="45"/>
      <c r="L29859" s="45"/>
      <c r="M29859" s="45"/>
    </row>
    <row r="29860" spans="8:13" s="28" customFormat="1" x14ac:dyDescent="0.2">
      <c r="H29860" s="12"/>
      <c r="J29860" s="29"/>
      <c r="K29860" s="45"/>
      <c r="L29860" s="45"/>
      <c r="M29860" s="45"/>
    </row>
    <row r="29861" spans="8:13" s="28" customFormat="1" x14ac:dyDescent="0.2">
      <c r="H29861" s="12"/>
      <c r="J29861" s="29"/>
      <c r="K29861" s="45"/>
      <c r="L29861" s="45"/>
      <c r="M29861" s="45"/>
    </row>
    <row r="29862" spans="8:13" s="28" customFormat="1" x14ac:dyDescent="0.2">
      <c r="H29862" s="12"/>
      <c r="J29862" s="29"/>
      <c r="K29862" s="45"/>
      <c r="L29862" s="45"/>
      <c r="M29862" s="45"/>
    </row>
    <row r="29863" spans="8:13" s="28" customFormat="1" x14ac:dyDescent="0.2">
      <c r="H29863" s="12"/>
      <c r="J29863" s="29"/>
      <c r="K29863" s="45"/>
      <c r="L29863" s="45"/>
      <c r="M29863" s="45"/>
    </row>
    <row r="29864" spans="8:13" s="28" customFormat="1" x14ac:dyDescent="0.2">
      <c r="H29864" s="12"/>
      <c r="J29864" s="29"/>
      <c r="K29864" s="45"/>
      <c r="L29864" s="45"/>
      <c r="M29864" s="45"/>
    </row>
    <row r="29865" spans="8:13" s="28" customFormat="1" x14ac:dyDescent="0.2">
      <c r="H29865" s="12"/>
      <c r="J29865" s="29"/>
      <c r="K29865" s="45"/>
      <c r="L29865" s="45"/>
      <c r="M29865" s="45"/>
    </row>
    <row r="29866" spans="8:13" s="28" customFormat="1" x14ac:dyDescent="0.2">
      <c r="H29866" s="12"/>
      <c r="J29866" s="29"/>
      <c r="K29866" s="45"/>
      <c r="L29866" s="45"/>
      <c r="M29866" s="45"/>
    </row>
    <row r="29867" spans="8:13" s="28" customFormat="1" x14ac:dyDescent="0.2">
      <c r="H29867" s="12"/>
      <c r="J29867" s="29"/>
      <c r="K29867" s="45"/>
      <c r="L29867" s="45"/>
      <c r="M29867" s="45"/>
    </row>
    <row r="29868" spans="8:13" s="28" customFormat="1" x14ac:dyDescent="0.2">
      <c r="H29868" s="12"/>
      <c r="J29868" s="29"/>
      <c r="K29868" s="45"/>
      <c r="L29868" s="45"/>
      <c r="M29868" s="45"/>
    </row>
    <row r="29869" spans="8:13" s="28" customFormat="1" x14ac:dyDescent="0.2">
      <c r="H29869" s="12"/>
      <c r="J29869" s="29"/>
      <c r="K29869" s="45"/>
      <c r="L29869" s="45"/>
      <c r="M29869" s="45"/>
    </row>
    <row r="29870" spans="8:13" s="28" customFormat="1" x14ac:dyDescent="0.2">
      <c r="H29870" s="12"/>
      <c r="J29870" s="29"/>
      <c r="K29870" s="45"/>
      <c r="L29870" s="45"/>
      <c r="M29870" s="45"/>
    </row>
    <row r="29871" spans="8:13" s="28" customFormat="1" x14ac:dyDescent="0.2">
      <c r="H29871" s="12"/>
      <c r="J29871" s="29"/>
      <c r="K29871" s="45"/>
      <c r="L29871" s="45"/>
      <c r="M29871" s="45"/>
    </row>
    <row r="29872" spans="8:13" s="28" customFormat="1" x14ac:dyDescent="0.2">
      <c r="H29872" s="12"/>
      <c r="J29872" s="29"/>
      <c r="K29872" s="45"/>
      <c r="L29872" s="45"/>
      <c r="M29872" s="45"/>
    </row>
    <row r="29873" spans="8:13" s="28" customFormat="1" x14ac:dyDescent="0.2">
      <c r="H29873" s="12"/>
      <c r="J29873" s="29"/>
      <c r="K29873" s="45"/>
      <c r="L29873" s="45"/>
      <c r="M29873" s="45"/>
    </row>
    <row r="29874" spans="8:13" s="28" customFormat="1" x14ac:dyDescent="0.2">
      <c r="H29874" s="12"/>
      <c r="J29874" s="29"/>
      <c r="K29874" s="45"/>
      <c r="L29874" s="45"/>
      <c r="M29874" s="45"/>
    </row>
    <row r="29875" spans="8:13" s="28" customFormat="1" x14ac:dyDescent="0.2">
      <c r="H29875" s="12"/>
      <c r="J29875" s="29"/>
      <c r="K29875" s="45"/>
      <c r="L29875" s="45"/>
      <c r="M29875" s="45"/>
    </row>
    <row r="29876" spans="8:13" s="28" customFormat="1" x14ac:dyDescent="0.2">
      <c r="H29876" s="12"/>
      <c r="J29876" s="29"/>
      <c r="K29876" s="45"/>
      <c r="L29876" s="45"/>
      <c r="M29876" s="45"/>
    </row>
    <row r="29877" spans="8:13" s="28" customFormat="1" x14ac:dyDescent="0.2">
      <c r="H29877" s="12"/>
      <c r="J29877" s="29"/>
      <c r="K29877" s="45"/>
      <c r="L29877" s="45"/>
      <c r="M29877" s="45"/>
    </row>
    <row r="29878" spans="8:13" s="28" customFormat="1" x14ac:dyDescent="0.2">
      <c r="H29878" s="12"/>
      <c r="J29878" s="29"/>
      <c r="K29878" s="45"/>
      <c r="L29878" s="45"/>
      <c r="M29878" s="45"/>
    </row>
    <row r="29879" spans="8:13" s="28" customFormat="1" x14ac:dyDescent="0.2">
      <c r="H29879" s="12"/>
      <c r="J29879" s="29"/>
      <c r="K29879" s="45"/>
      <c r="L29879" s="45"/>
      <c r="M29879" s="45"/>
    </row>
    <row r="29880" spans="8:13" s="28" customFormat="1" x14ac:dyDescent="0.2">
      <c r="H29880" s="12"/>
      <c r="J29880" s="29"/>
      <c r="K29880" s="45"/>
      <c r="L29880" s="45"/>
      <c r="M29880" s="45"/>
    </row>
    <row r="29881" spans="8:13" s="28" customFormat="1" x14ac:dyDescent="0.2">
      <c r="H29881" s="12"/>
      <c r="J29881" s="29"/>
      <c r="K29881" s="45"/>
      <c r="L29881" s="45"/>
      <c r="M29881" s="45"/>
    </row>
    <row r="29882" spans="8:13" s="28" customFormat="1" x14ac:dyDescent="0.2">
      <c r="H29882" s="12"/>
      <c r="J29882" s="29"/>
      <c r="K29882" s="45"/>
      <c r="L29882" s="45"/>
      <c r="M29882" s="45"/>
    </row>
    <row r="29883" spans="8:13" s="28" customFormat="1" x14ac:dyDescent="0.2">
      <c r="H29883" s="12"/>
      <c r="J29883" s="29"/>
      <c r="K29883" s="45"/>
      <c r="L29883" s="45"/>
      <c r="M29883" s="45"/>
    </row>
    <row r="29884" spans="8:13" s="28" customFormat="1" x14ac:dyDescent="0.2">
      <c r="H29884" s="12"/>
      <c r="J29884" s="29"/>
      <c r="K29884" s="45"/>
      <c r="L29884" s="45"/>
      <c r="M29884" s="45"/>
    </row>
    <row r="29885" spans="8:13" s="28" customFormat="1" x14ac:dyDescent="0.2">
      <c r="H29885" s="12"/>
      <c r="J29885" s="29"/>
      <c r="K29885" s="45"/>
      <c r="L29885" s="45"/>
      <c r="M29885" s="45"/>
    </row>
    <row r="29886" spans="8:13" s="28" customFormat="1" x14ac:dyDescent="0.2">
      <c r="H29886" s="12"/>
      <c r="J29886" s="29"/>
      <c r="K29886" s="45"/>
      <c r="L29886" s="45"/>
      <c r="M29886" s="45"/>
    </row>
    <row r="29887" spans="8:13" s="28" customFormat="1" x14ac:dyDescent="0.2">
      <c r="H29887" s="12"/>
      <c r="J29887" s="29"/>
      <c r="K29887" s="45"/>
      <c r="L29887" s="45"/>
      <c r="M29887" s="45"/>
    </row>
    <row r="29888" spans="8:13" s="28" customFormat="1" x14ac:dyDescent="0.2">
      <c r="H29888" s="12"/>
      <c r="J29888" s="29"/>
      <c r="K29888" s="45"/>
      <c r="L29888" s="45"/>
      <c r="M29888" s="45"/>
    </row>
    <row r="29889" spans="8:13" s="28" customFormat="1" x14ac:dyDescent="0.2">
      <c r="H29889" s="12"/>
      <c r="J29889" s="29"/>
      <c r="K29889" s="45"/>
      <c r="L29889" s="45"/>
      <c r="M29889" s="45"/>
    </row>
    <row r="29890" spans="8:13" s="28" customFormat="1" x14ac:dyDescent="0.2">
      <c r="H29890" s="12"/>
      <c r="J29890" s="29"/>
      <c r="K29890" s="45"/>
      <c r="L29890" s="45"/>
      <c r="M29890" s="45"/>
    </row>
    <row r="29891" spans="8:13" s="28" customFormat="1" x14ac:dyDescent="0.2">
      <c r="H29891" s="12"/>
      <c r="J29891" s="29"/>
      <c r="K29891" s="45"/>
      <c r="L29891" s="45"/>
      <c r="M29891" s="45"/>
    </row>
    <row r="29892" spans="8:13" s="28" customFormat="1" x14ac:dyDescent="0.2">
      <c r="H29892" s="12"/>
      <c r="J29892" s="29"/>
      <c r="K29892" s="45"/>
      <c r="L29892" s="45"/>
      <c r="M29892" s="45"/>
    </row>
    <row r="29893" spans="8:13" s="28" customFormat="1" x14ac:dyDescent="0.2">
      <c r="H29893" s="12"/>
      <c r="J29893" s="29"/>
      <c r="K29893" s="45"/>
      <c r="L29893" s="45"/>
      <c r="M29893" s="45"/>
    </row>
    <row r="29894" spans="8:13" s="28" customFormat="1" x14ac:dyDescent="0.2">
      <c r="H29894" s="12"/>
      <c r="J29894" s="29"/>
      <c r="K29894" s="45"/>
      <c r="L29894" s="45"/>
      <c r="M29894" s="45"/>
    </row>
    <row r="29895" spans="8:13" s="28" customFormat="1" x14ac:dyDescent="0.2">
      <c r="H29895" s="12"/>
      <c r="J29895" s="29"/>
      <c r="K29895" s="45"/>
      <c r="L29895" s="45"/>
      <c r="M29895" s="45"/>
    </row>
    <row r="29896" spans="8:13" s="28" customFormat="1" x14ac:dyDescent="0.2">
      <c r="H29896" s="12"/>
      <c r="J29896" s="29"/>
      <c r="K29896" s="45"/>
      <c r="L29896" s="45"/>
      <c r="M29896" s="45"/>
    </row>
    <row r="29897" spans="8:13" s="28" customFormat="1" x14ac:dyDescent="0.2">
      <c r="H29897" s="12"/>
      <c r="J29897" s="29"/>
      <c r="K29897" s="45"/>
      <c r="L29897" s="45"/>
      <c r="M29897" s="45"/>
    </row>
    <row r="29898" spans="8:13" s="28" customFormat="1" x14ac:dyDescent="0.2">
      <c r="H29898" s="12"/>
      <c r="J29898" s="29"/>
      <c r="K29898" s="45"/>
      <c r="L29898" s="45"/>
      <c r="M29898" s="45"/>
    </row>
    <row r="29899" spans="8:13" s="28" customFormat="1" x14ac:dyDescent="0.2">
      <c r="H29899" s="12"/>
      <c r="J29899" s="29"/>
      <c r="K29899" s="45"/>
      <c r="L29899" s="45"/>
      <c r="M29899" s="45"/>
    </row>
    <row r="29900" spans="8:13" s="28" customFormat="1" x14ac:dyDescent="0.2">
      <c r="H29900" s="12"/>
      <c r="J29900" s="29"/>
      <c r="K29900" s="45"/>
      <c r="L29900" s="45"/>
      <c r="M29900" s="45"/>
    </row>
    <row r="29901" spans="8:13" s="28" customFormat="1" x14ac:dyDescent="0.2">
      <c r="H29901" s="12"/>
      <c r="J29901" s="29"/>
      <c r="K29901" s="45"/>
      <c r="L29901" s="45"/>
      <c r="M29901" s="45"/>
    </row>
    <row r="29902" spans="8:13" s="28" customFormat="1" x14ac:dyDescent="0.2">
      <c r="H29902" s="12"/>
      <c r="J29902" s="29"/>
      <c r="K29902" s="45"/>
      <c r="L29902" s="45"/>
      <c r="M29902" s="45"/>
    </row>
    <row r="29903" spans="8:13" s="28" customFormat="1" x14ac:dyDescent="0.2">
      <c r="H29903" s="12"/>
      <c r="J29903" s="29"/>
      <c r="K29903" s="45"/>
      <c r="L29903" s="45"/>
      <c r="M29903" s="45"/>
    </row>
    <row r="29904" spans="8:13" s="28" customFormat="1" x14ac:dyDescent="0.2">
      <c r="H29904" s="12"/>
      <c r="J29904" s="29"/>
      <c r="K29904" s="45"/>
      <c r="L29904" s="45"/>
      <c r="M29904" s="45"/>
    </row>
    <row r="29905" spans="8:13" s="28" customFormat="1" x14ac:dyDescent="0.2">
      <c r="H29905" s="12"/>
      <c r="J29905" s="29"/>
      <c r="K29905" s="45"/>
      <c r="L29905" s="45"/>
      <c r="M29905" s="45"/>
    </row>
    <row r="29906" spans="8:13" s="28" customFormat="1" x14ac:dyDescent="0.2">
      <c r="H29906" s="12"/>
      <c r="J29906" s="29"/>
      <c r="K29906" s="45"/>
      <c r="L29906" s="45"/>
      <c r="M29906" s="45"/>
    </row>
    <row r="29907" spans="8:13" s="28" customFormat="1" x14ac:dyDescent="0.2">
      <c r="H29907" s="12"/>
      <c r="J29907" s="29"/>
      <c r="K29907" s="45"/>
      <c r="L29907" s="45"/>
      <c r="M29907" s="45"/>
    </row>
    <row r="29908" spans="8:13" s="28" customFormat="1" x14ac:dyDescent="0.2">
      <c r="H29908" s="12"/>
      <c r="J29908" s="29"/>
      <c r="K29908" s="45"/>
      <c r="L29908" s="45"/>
      <c r="M29908" s="45"/>
    </row>
    <row r="29909" spans="8:13" s="28" customFormat="1" x14ac:dyDescent="0.2">
      <c r="H29909" s="12"/>
      <c r="J29909" s="29"/>
      <c r="K29909" s="45"/>
      <c r="L29909" s="45"/>
      <c r="M29909" s="45"/>
    </row>
    <row r="29910" spans="8:13" s="28" customFormat="1" x14ac:dyDescent="0.2">
      <c r="H29910" s="12"/>
      <c r="J29910" s="29"/>
      <c r="K29910" s="45"/>
      <c r="L29910" s="45"/>
      <c r="M29910" s="45"/>
    </row>
    <row r="29911" spans="8:13" s="28" customFormat="1" x14ac:dyDescent="0.2">
      <c r="H29911" s="12"/>
      <c r="J29911" s="29"/>
      <c r="K29911" s="45"/>
      <c r="L29911" s="45"/>
      <c r="M29911" s="45"/>
    </row>
    <row r="29912" spans="8:13" s="28" customFormat="1" x14ac:dyDescent="0.2">
      <c r="H29912" s="12"/>
      <c r="J29912" s="29"/>
      <c r="K29912" s="45"/>
      <c r="L29912" s="45"/>
      <c r="M29912" s="45"/>
    </row>
    <row r="29913" spans="8:13" s="28" customFormat="1" x14ac:dyDescent="0.2">
      <c r="H29913" s="12"/>
      <c r="J29913" s="29"/>
      <c r="K29913" s="45"/>
      <c r="L29913" s="45"/>
      <c r="M29913" s="45"/>
    </row>
    <row r="29914" spans="8:13" s="28" customFormat="1" x14ac:dyDescent="0.2">
      <c r="H29914" s="12"/>
      <c r="J29914" s="29"/>
      <c r="K29914" s="45"/>
      <c r="L29914" s="45"/>
      <c r="M29914" s="45"/>
    </row>
    <row r="29915" spans="8:13" s="28" customFormat="1" x14ac:dyDescent="0.2">
      <c r="H29915" s="12"/>
      <c r="J29915" s="29"/>
      <c r="K29915" s="45"/>
      <c r="L29915" s="45"/>
      <c r="M29915" s="45"/>
    </row>
    <row r="29916" spans="8:13" s="28" customFormat="1" x14ac:dyDescent="0.2">
      <c r="H29916" s="12"/>
      <c r="J29916" s="29"/>
      <c r="K29916" s="45"/>
      <c r="L29916" s="45"/>
      <c r="M29916" s="45"/>
    </row>
    <row r="29917" spans="8:13" s="28" customFormat="1" x14ac:dyDescent="0.2">
      <c r="H29917" s="12"/>
      <c r="J29917" s="29"/>
      <c r="K29917" s="45"/>
      <c r="L29917" s="45"/>
      <c r="M29917" s="45"/>
    </row>
    <row r="29918" spans="8:13" s="28" customFormat="1" x14ac:dyDescent="0.2">
      <c r="H29918" s="12"/>
      <c r="J29918" s="29"/>
      <c r="K29918" s="45"/>
      <c r="L29918" s="45"/>
      <c r="M29918" s="45"/>
    </row>
    <row r="29919" spans="8:13" s="28" customFormat="1" x14ac:dyDescent="0.2">
      <c r="H29919" s="12"/>
      <c r="J29919" s="29"/>
      <c r="K29919" s="45"/>
      <c r="L29919" s="45"/>
      <c r="M29919" s="45"/>
    </row>
    <row r="29920" spans="8:13" s="28" customFormat="1" x14ac:dyDescent="0.2">
      <c r="H29920" s="12"/>
      <c r="J29920" s="29"/>
      <c r="K29920" s="45"/>
      <c r="L29920" s="45"/>
      <c r="M29920" s="45"/>
    </row>
    <row r="29921" spans="8:13" s="28" customFormat="1" x14ac:dyDescent="0.2">
      <c r="H29921" s="12"/>
      <c r="J29921" s="29"/>
      <c r="K29921" s="45"/>
      <c r="L29921" s="45"/>
      <c r="M29921" s="45"/>
    </row>
    <row r="29922" spans="8:13" s="28" customFormat="1" x14ac:dyDescent="0.2">
      <c r="H29922" s="12"/>
      <c r="J29922" s="29"/>
      <c r="K29922" s="45"/>
      <c r="L29922" s="45"/>
      <c r="M29922" s="45"/>
    </row>
    <row r="29923" spans="8:13" s="28" customFormat="1" x14ac:dyDescent="0.2">
      <c r="H29923" s="12"/>
      <c r="J29923" s="29"/>
      <c r="K29923" s="45"/>
      <c r="L29923" s="45"/>
      <c r="M29923" s="45"/>
    </row>
    <row r="29924" spans="8:13" s="28" customFormat="1" x14ac:dyDescent="0.2">
      <c r="H29924" s="12"/>
      <c r="J29924" s="29"/>
      <c r="K29924" s="45"/>
      <c r="L29924" s="45"/>
      <c r="M29924" s="45"/>
    </row>
    <row r="29925" spans="8:13" s="28" customFormat="1" x14ac:dyDescent="0.2">
      <c r="H29925" s="12"/>
      <c r="J29925" s="29"/>
      <c r="K29925" s="45"/>
      <c r="L29925" s="45"/>
      <c r="M29925" s="45"/>
    </row>
    <row r="29926" spans="8:13" s="28" customFormat="1" x14ac:dyDescent="0.2">
      <c r="H29926" s="12"/>
      <c r="J29926" s="29"/>
      <c r="K29926" s="45"/>
      <c r="L29926" s="45"/>
      <c r="M29926" s="45"/>
    </row>
    <row r="29927" spans="8:13" s="28" customFormat="1" x14ac:dyDescent="0.2">
      <c r="H29927" s="12"/>
      <c r="J29927" s="29"/>
      <c r="K29927" s="45"/>
      <c r="L29927" s="45"/>
      <c r="M29927" s="45"/>
    </row>
    <row r="29928" spans="8:13" s="28" customFormat="1" x14ac:dyDescent="0.2">
      <c r="H29928" s="12"/>
      <c r="J29928" s="29"/>
      <c r="K29928" s="45"/>
      <c r="L29928" s="45"/>
      <c r="M29928" s="45"/>
    </row>
    <row r="29929" spans="8:13" s="28" customFormat="1" x14ac:dyDescent="0.2">
      <c r="H29929" s="12"/>
      <c r="J29929" s="29"/>
      <c r="K29929" s="45"/>
      <c r="L29929" s="45"/>
      <c r="M29929" s="45"/>
    </row>
    <row r="29930" spans="8:13" s="28" customFormat="1" x14ac:dyDescent="0.2">
      <c r="H29930" s="12"/>
      <c r="J29930" s="29"/>
      <c r="K29930" s="45"/>
      <c r="L29930" s="45"/>
      <c r="M29930" s="45"/>
    </row>
    <row r="29931" spans="8:13" s="28" customFormat="1" x14ac:dyDescent="0.2">
      <c r="H29931" s="12"/>
      <c r="J29931" s="29"/>
      <c r="K29931" s="45"/>
      <c r="L29931" s="45"/>
      <c r="M29931" s="45"/>
    </row>
    <row r="29932" spans="8:13" s="28" customFormat="1" x14ac:dyDescent="0.2">
      <c r="H29932" s="12"/>
      <c r="J29932" s="29"/>
      <c r="K29932" s="45"/>
      <c r="L29932" s="45"/>
      <c r="M29932" s="45"/>
    </row>
    <row r="29933" spans="8:13" s="28" customFormat="1" x14ac:dyDescent="0.2">
      <c r="H29933" s="12"/>
      <c r="J29933" s="29"/>
      <c r="K29933" s="45"/>
      <c r="L29933" s="45"/>
      <c r="M29933" s="45"/>
    </row>
    <row r="29934" spans="8:13" s="28" customFormat="1" x14ac:dyDescent="0.2">
      <c r="H29934" s="12"/>
      <c r="J29934" s="29"/>
      <c r="K29934" s="45"/>
      <c r="L29934" s="45"/>
      <c r="M29934" s="45"/>
    </row>
    <row r="29935" spans="8:13" s="28" customFormat="1" x14ac:dyDescent="0.2">
      <c r="H29935" s="12"/>
      <c r="J29935" s="29"/>
      <c r="K29935" s="45"/>
      <c r="L29935" s="45"/>
      <c r="M29935" s="45"/>
    </row>
    <row r="29936" spans="8:13" s="28" customFormat="1" x14ac:dyDescent="0.2">
      <c r="H29936" s="12"/>
      <c r="J29936" s="29"/>
      <c r="K29936" s="45"/>
      <c r="L29936" s="45"/>
      <c r="M29936" s="45"/>
    </row>
    <row r="29937" spans="8:13" s="28" customFormat="1" x14ac:dyDescent="0.2">
      <c r="H29937" s="12"/>
      <c r="J29937" s="29"/>
      <c r="K29937" s="45"/>
      <c r="L29937" s="45"/>
      <c r="M29937" s="45"/>
    </row>
    <row r="29938" spans="8:13" s="28" customFormat="1" x14ac:dyDescent="0.2">
      <c r="H29938" s="12"/>
      <c r="J29938" s="29"/>
      <c r="K29938" s="45"/>
      <c r="L29938" s="45"/>
      <c r="M29938" s="45"/>
    </row>
    <row r="29939" spans="8:13" s="28" customFormat="1" x14ac:dyDescent="0.2">
      <c r="H29939" s="12"/>
      <c r="J29939" s="29"/>
      <c r="K29939" s="45"/>
      <c r="L29939" s="45"/>
      <c r="M29939" s="45"/>
    </row>
    <row r="29940" spans="8:13" s="28" customFormat="1" x14ac:dyDescent="0.2">
      <c r="H29940" s="12"/>
      <c r="J29940" s="29"/>
      <c r="K29940" s="45"/>
      <c r="L29940" s="45"/>
      <c r="M29940" s="45"/>
    </row>
    <row r="29941" spans="8:13" s="28" customFormat="1" x14ac:dyDescent="0.2">
      <c r="H29941" s="12"/>
      <c r="J29941" s="29"/>
      <c r="K29941" s="45"/>
      <c r="L29941" s="45"/>
      <c r="M29941" s="45"/>
    </row>
    <row r="29942" spans="8:13" s="28" customFormat="1" x14ac:dyDescent="0.2">
      <c r="H29942" s="12"/>
      <c r="J29942" s="29"/>
      <c r="K29942" s="45"/>
      <c r="L29942" s="45"/>
      <c r="M29942" s="45"/>
    </row>
    <row r="29943" spans="8:13" s="28" customFormat="1" x14ac:dyDescent="0.2">
      <c r="H29943" s="12"/>
      <c r="J29943" s="29"/>
      <c r="K29943" s="45"/>
      <c r="L29943" s="45"/>
      <c r="M29943" s="45"/>
    </row>
    <row r="29944" spans="8:13" s="28" customFormat="1" x14ac:dyDescent="0.2">
      <c r="H29944" s="12"/>
      <c r="J29944" s="29"/>
      <c r="K29944" s="45"/>
      <c r="L29944" s="45"/>
      <c r="M29944" s="45"/>
    </row>
    <row r="29945" spans="8:13" s="28" customFormat="1" x14ac:dyDescent="0.2">
      <c r="H29945" s="12"/>
      <c r="J29945" s="29"/>
      <c r="K29945" s="45"/>
      <c r="L29945" s="45"/>
      <c r="M29945" s="45"/>
    </row>
    <row r="29946" spans="8:13" s="28" customFormat="1" x14ac:dyDescent="0.2">
      <c r="H29946" s="12"/>
      <c r="J29946" s="29"/>
      <c r="K29946" s="45"/>
      <c r="L29946" s="45"/>
      <c r="M29946" s="45"/>
    </row>
    <row r="29947" spans="8:13" s="28" customFormat="1" x14ac:dyDescent="0.2">
      <c r="H29947" s="12"/>
      <c r="J29947" s="29"/>
      <c r="K29947" s="45"/>
      <c r="L29947" s="45"/>
      <c r="M29947" s="45"/>
    </row>
    <row r="29948" spans="8:13" s="28" customFormat="1" x14ac:dyDescent="0.2">
      <c r="H29948" s="12"/>
      <c r="J29948" s="29"/>
      <c r="K29948" s="45"/>
      <c r="L29948" s="45"/>
      <c r="M29948" s="45"/>
    </row>
    <row r="29949" spans="8:13" s="28" customFormat="1" x14ac:dyDescent="0.2">
      <c r="H29949" s="12"/>
      <c r="J29949" s="29"/>
      <c r="K29949" s="45"/>
      <c r="L29949" s="45"/>
      <c r="M29949" s="45"/>
    </row>
    <row r="29950" spans="8:13" s="28" customFormat="1" x14ac:dyDescent="0.2">
      <c r="H29950" s="12"/>
      <c r="J29950" s="29"/>
      <c r="K29950" s="45"/>
      <c r="L29950" s="45"/>
      <c r="M29950" s="45"/>
    </row>
    <row r="29951" spans="8:13" s="28" customFormat="1" x14ac:dyDescent="0.2">
      <c r="H29951" s="12"/>
      <c r="J29951" s="29"/>
      <c r="K29951" s="45"/>
      <c r="L29951" s="45"/>
      <c r="M29951" s="45"/>
    </row>
    <row r="29952" spans="8:13" s="28" customFormat="1" x14ac:dyDescent="0.2">
      <c r="H29952" s="12"/>
      <c r="J29952" s="29"/>
      <c r="K29952" s="45"/>
      <c r="L29952" s="45"/>
      <c r="M29952" s="45"/>
    </row>
    <row r="29953" spans="8:13" s="28" customFormat="1" x14ac:dyDescent="0.2">
      <c r="H29953" s="12"/>
      <c r="J29953" s="29"/>
      <c r="K29953" s="45"/>
      <c r="L29953" s="45"/>
      <c r="M29953" s="45"/>
    </row>
    <row r="29954" spans="8:13" s="28" customFormat="1" x14ac:dyDescent="0.2">
      <c r="H29954" s="12"/>
      <c r="J29954" s="29"/>
      <c r="K29954" s="45"/>
      <c r="L29954" s="45"/>
      <c r="M29954" s="45"/>
    </row>
    <row r="29955" spans="8:13" s="28" customFormat="1" x14ac:dyDescent="0.2">
      <c r="H29955" s="12"/>
      <c r="J29955" s="29"/>
      <c r="K29955" s="45"/>
      <c r="L29955" s="45"/>
      <c r="M29955" s="45"/>
    </row>
    <row r="29956" spans="8:13" s="28" customFormat="1" x14ac:dyDescent="0.2">
      <c r="H29956" s="12"/>
      <c r="J29956" s="29"/>
      <c r="K29956" s="45"/>
      <c r="L29956" s="45"/>
      <c r="M29956" s="45"/>
    </row>
    <row r="29957" spans="8:13" s="28" customFormat="1" x14ac:dyDescent="0.2">
      <c r="H29957" s="12"/>
      <c r="J29957" s="29"/>
      <c r="K29957" s="45"/>
      <c r="L29957" s="45"/>
      <c r="M29957" s="45"/>
    </row>
    <row r="29958" spans="8:13" s="28" customFormat="1" x14ac:dyDescent="0.2">
      <c r="H29958" s="12"/>
      <c r="J29958" s="29"/>
      <c r="K29958" s="45"/>
      <c r="L29958" s="45"/>
      <c r="M29958" s="45"/>
    </row>
    <row r="29959" spans="8:13" s="28" customFormat="1" x14ac:dyDescent="0.2">
      <c r="H29959" s="12"/>
      <c r="J29959" s="29"/>
      <c r="K29959" s="45"/>
      <c r="L29959" s="45"/>
      <c r="M29959" s="45"/>
    </row>
    <row r="29960" spans="8:13" s="28" customFormat="1" x14ac:dyDescent="0.2">
      <c r="H29960" s="12"/>
      <c r="J29960" s="29"/>
      <c r="K29960" s="45"/>
      <c r="L29960" s="45"/>
      <c r="M29960" s="45"/>
    </row>
    <row r="29961" spans="8:13" s="28" customFormat="1" x14ac:dyDescent="0.2">
      <c r="H29961" s="12"/>
      <c r="J29961" s="29"/>
      <c r="K29961" s="45"/>
      <c r="L29961" s="45"/>
      <c r="M29961" s="45"/>
    </row>
    <row r="29962" spans="8:13" s="28" customFormat="1" x14ac:dyDescent="0.2">
      <c r="H29962" s="12"/>
      <c r="J29962" s="29"/>
      <c r="K29962" s="45"/>
      <c r="L29962" s="45"/>
      <c r="M29962" s="45"/>
    </row>
    <row r="29963" spans="8:13" s="28" customFormat="1" x14ac:dyDescent="0.2">
      <c r="H29963" s="12"/>
      <c r="J29963" s="29"/>
      <c r="K29963" s="45"/>
      <c r="L29963" s="45"/>
      <c r="M29963" s="45"/>
    </row>
    <row r="29964" spans="8:13" s="28" customFormat="1" x14ac:dyDescent="0.2">
      <c r="H29964" s="12"/>
      <c r="J29964" s="29"/>
      <c r="K29964" s="45"/>
      <c r="L29964" s="45"/>
      <c r="M29964" s="45"/>
    </row>
    <row r="29965" spans="8:13" s="28" customFormat="1" x14ac:dyDescent="0.2">
      <c r="H29965" s="12"/>
      <c r="J29965" s="29"/>
      <c r="K29965" s="45"/>
      <c r="L29965" s="45"/>
      <c r="M29965" s="45"/>
    </row>
    <row r="29966" spans="8:13" s="28" customFormat="1" x14ac:dyDescent="0.2">
      <c r="H29966" s="12"/>
      <c r="J29966" s="29"/>
      <c r="K29966" s="45"/>
      <c r="L29966" s="45"/>
      <c r="M29966" s="45"/>
    </row>
    <row r="29967" spans="8:13" s="28" customFormat="1" x14ac:dyDescent="0.2">
      <c r="H29967" s="12"/>
      <c r="J29967" s="29"/>
      <c r="K29967" s="45"/>
      <c r="L29967" s="45"/>
      <c r="M29967" s="45"/>
    </row>
    <row r="29968" spans="8:13" s="28" customFormat="1" x14ac:dyDescent="0.2">
      <c r="H29968" s="12"/>
      <c r="J29968" s="29"/>
      <c r="K29968" s="45"/>
      <c r="L29968" s="45"/>
      <c r="M29968" s="45"/>
    </row>
    <row r="29969" spans="8:13" s="28" customFormat="1" x14ac:dyDescent="0.2">
      <c r="H29969" s="12"/>
      <c r="J29969" s="29"/>
      <c r="K29969" s="45"/>
      <c r="L29969" s="45"/>
      <c r="M29969" s="45"/>
    </row>
    <row r="29970" spans="8:13" s="28" customFormat="1" x14ac:dyDescent="0.2">
      <c r="H29970" s="12"/>
      <c r="J29970" s="29"/>
      <c r="K29970" s="45"/>
      <c r="L29970" s="45"/>
      <c r="M29970" s="45"/>
    </row>
    <row r="29971" spans="8:13" s="28" customFormat="1" x14ac:dyDescent="0.2">
      <c r="H29971" s="12"/>
      <c r="J29971" s="29"/>
      <c r="K29971" s="45"/>
      <c r="L29971" s="45"/>
      <c r="M29971" s="45"/>
    </row>
    <row r="29972" spans="8:13" s="28" customFormat="1" x14ac:dyDescent="0.2">
      <c r="H29972" s="12"/>
      <c r="J29972" s="29"/>
      <c r="K29972" s="45"/>
      <c r="L29972" s="45"/>
      <c r="M29972" s="45"/>
    </row>
    <row r="29973" spans="8:13" s="28" customFormat="1" x14ac:dyDescent="0.2">
      <c r="H29973" s="12"/>
      <c r="J29973" s="29"/>
      <c r="K29973" s="45"/>
      <c r="L29973" s="45"/>
      <c r="M29973" s="45"/>
    </row>
    <row r="29974" spans="8:13" s="28" customFormat="1" x14ac:dyDescent="0.2">
      <c r="H29974" s="12"/>
      <c r="J29974" s="29"/>
      <c r="K29974" s="45"/>
      <c r="L29974" s="45"/>
      <c r="M29974" s="45"/>
    </row>
    <row r="29975" spans="8:13" s="28" customFormat="1" x14ac:dyDescent="0.2">
      <c r="H29975" s="12"/>
      <c r="J29975" s="29"/>
      <c r="K29975" s="45"/>
      <c r="L29975" s="45"/>
      <c r="M29975" s="45"/>
    </row>
    <row r="29976" spans="8:13" s="28" customFormat="1" x14ac:dyDescent="0.2">
      <c r="H29976" s="12"/>
      <c r="J29976" s="29"/>
      <c r="K29976" s="45"/>
      <c r="L29976" s="45"/>
      <c r="M29976" s="45"/>
    </row>
    <row r="29977" spans="8:13" s="28" customFormat="1" x14ac:dyDescent="0.2">
      <c r="H29977" s="12"/>
      <c r="J29977" s="29"/>
      <c r="K29977" s="45"/>
      <c r="L29977" s="45"/>
      <c r="M29977" s="45"/>
    </row>
    <row r="29978" spans="8:13" s="28" customFormat="1" x14ac:dyDescent="0.2">
      <c r="H29978" s="12"/>
      <c r="J29978" s="29"/>
      <c r="K29978" s="45"/>
      <c r="L29978" s="45"/>
      <c r="M29978" s="45"/>
    </row>
    <row r="29979" spans="8:13" s="28" customFormat="1" x14ac:dyDescent="0.2">
      <c r="H29979" s="12"/>
      <c r="J29979" s="29"/>
      <c r="K29979" s="45"/>
      <c r="L29979" s="45"/>
      <c r="M29979" s="45"/>
    </row>
    <row r="29980" spans="8:13" s="28" customFormat="1" x14ac:dyDescent="0.2">
      <c r="H29980" s="12"/>
      <c r="J29980" s="29"/>
      <c r="K29980" s="45"/>
      <c r="L29980" s="45"/>
      <c r="M29980" s="45"/>
    </row>
    <row r="29981" spans="8:13" s="28" customFormat="1" x14ac:dyDescent="0.2">
      <c r="H29981" s="12"/>
      <c r="J29981" s="29"/>
      <c r="K29981" s="45"/>
      <c r="L29981" s="45"/>
      <c r="M29981" s="45"/>
    </row>
    <row r="29982" spans="8:13" s="28" customFormat="1" x14ac:dyDescent="0.2">
      <c r="H29982" s="12"/>
      <c r="J29982" s="29"/>
      <c r="K29982" s="45"/>
      <c r="L29982" s="45"/>
      <c r="M29982" s="45"/>
    </row>
    <row r="29983" spans="8:13" s="28" customFormat="1" x14ac:dyDescent="0.2">
      <c r="H29983" s="12"/>
      <c r="J29983" s="29"/>
      <c r="K29983" s="45"/>
      <c r="L29983" s="45"/>
      <c r="M29983" s="45"/>
    </row>
    <row r="29984" spans="8:13" s="28" customFormat="1" x14ac:dyDescent="0.2">
      <c r="H29984" s="12"/>
      <c r="J29984" s="29"/>
      <c r="K29984" s="45"/>
      <c r="L29984" s="45"/>
      <c r="M29984" s="45"/>
    </row>
    <row r="29985" spans="8:13" s="28" customFormat="1" x14ac:dyDescent="0.2">
      <c r="H29985" s="12"/>
      <c r="J29985" s="29"/>
      <c r="K29985" s="45"/>
      <c r="L29985" s="45"/>
      <c r="M29985" s="45"/>
    </row>
    <row r="29986" spans="8:13" s="28" customFormat="1" x14ac:dyDescent="0.2">
      <c r="H29986" s="12"/>
      <c r="J29986" s="29"/>
      <c r="K29986" s="45"/>
      <c r="L29986" s="45"/>
      <c r="M29986" s="45"/>
    </row>
    <row r="29987" spans="8:13" s="28" customFormat="1" x14ac:dyDescent="0.2">
      <c r="H29987" s="12"/>
      <c r="J29987" s="29"/>
      <c r="K29987" s="45"/>
      <c r="L29987" s="45"/>
      <c r="M29987" s="45"/>
    </row>
    <row r="29988" spans="8:13" s="28" customFormat="1" x14ac:dyDescent="0.2">
      <c r="H29988" s="12"/>
      <c r="J29988" s="29"/>
      <c r="K29988" s="45"/>
      <c r="L29988" s="45"/>
      <c r="M29988" s="45"/>
    </row>
    <row r="29989" spans="8:13" s="28" customFormat="1" x14ac:dyDescent="0.2">
      <c r="H29989" s="12"/>
      <c r="J29989" s="29"/>
      <c r="K29989" s="45"/>
      <c r="L29989" s="45"/>
      <c r="M29989" s="45"/>
    </row>
    <row r="29990" spans="8:13" s="28" customFormat="1" x14ac:dyDescent="0.2">
      <c r="H29990" s="12"/>
      <c r="J29990" s="29"/>
      <c r="K29990" s="45"/>
      <c r="L29990" s="45"/>
      <c r="M29990" s="45"/>
    </row>
    <row r="29991" spans="8:13" s="28" customFormat="1" x14ac:dyDescent="0.2">
      <c r="H29991" s="12"/>
      <c r="J29991" s="29"/>
      <c r="K29991" s="45"/>
      <c r="L29991" s="45"/>
      <c r="M29991" s="45"/>
    </row>
    <row r="29992" spans="8:13" s="28" customFormat="1" x14ac:dyDescent="0.2">
      <c r="H29992" s="12"/>
      <c r="J29992" s="29"/>
      <c r="K29992" s="45"/>
      <c r="L29992" s="45"/>
      <c r="M29992" s="45"/>
    </row>
    <row r="29993" spans="8:13" s="28" customFormat="1" x14ac:dyDescent="0.2">
      <c r="H29993" s="12"/>
      <c r="J29993" s="29"/>
      <c r="K29993" s="45"/>
      <c r="L29993" s="45"/>
      <c r="M29993" s="45"/>
    </row>
    <row r="29994" spans="8:13" s="28" customFormat="1" x14ac:dyDescent="0.2">
      <c r="H29994" s="12"/>
      <c r="J29994" s="29"/>
      <c r="K29994" s="45"/>
      <c r="L29994" s="45"/>
      <c r="M29994" s="45"/>
    </row>
    <row r="29995" spans="8:13" s="28" customFormat="1" x14ac:dyDescent="0.2">
      <c r="H29995" s="12"/>
      <c r="J29995" s="29"/>
      <c r="K29995" s="45"/>
      <c r="L29995" s="45"/>
      <c r="M29995" s="45"/>
    </row>
    <row r="29996" spans="8:13" s="28" customFormat="1" x14ac:dyDescent="0.2">
      <c r="H29996" s="12"/>
      <c r="J29996" s="29"/>
      <c r="K29996" s="45"/>
      <c r="L29996" s="45"/>
      <c r="M29996" s="45"/>
    </row>
    <row r="29997" spans="8:13" s="28" customFormat="1" x14ac:dyDescent="0.2">
      <c r="H29997" s="12"/>
      <c r="J29997" s="29"/>
      <c r="K29997" s="45"/>
      <c r="L29997" s="45"/>
      <c r="M29997" s="45"/>
    </row>
    <row r="29998" spans="8:13" s="28" customFormat="1" x14ac:dyDescent="0.2">
      <c r="H29998" s="12"/>
      <c r="J29998" s="29"/>
      <c r="K29998" s="45"/>
      <c r="L29998" s="45"/>
      <c r="M29998" s="45"/>
    </row>
    <row r="29999" spans="8:13" s="28" customFormat="1" x14ac:dyDescent="0.2">
      <c r="H29999" s="12"/>
      <c r="J29999" s="29"/>
      <c r="K29999" s="45"/>
      <c r="L29999" s="45"/>
      <c r="M29999" s="45"/>
    </row>
    <row r="30000" spans="8:13" s="28" customFormat="1" x14ac:dyDescent="0.2">
      <c r="H30000" s="12"/>
      <c r="J30000" s="29"/>
      <c r="K30000" s="45"/>
      <c r="L30000" s="45"/>
      <c r="M30000" s="45"/>
    </row>
    <row r="30001" spans="8:13" s="28" customFormat="1" x14ac:dyDescent="0.2">
      <c r="H30001" s="12"/>
      <c r="J30001" s="29"/>
      <c r="K30001" s="45"/>
      <c r="L30001" s="45"/>
      <c r="M30001" s="45"/>
    </row>
    <row r="30002" spans="8:13" s="28" customFormat="1" x14ac:dyDescent="0.2">
      <c r="H30002" s="12"/>
      <c r="J30002" s="29"/>
      <c r="K30002" s="45"/>
      <c r="L30002" s="45"/>
      <c r="M30002" s="45"/>
    </row>
    <row r="30003" spans="8:13" s="28" customFormat="1" x14ac:dyDescent="0.2">
      <c r="H30003" s="12"/>
      <c r="J30003" s="29"/>
      <c r="K30003" s="45"/>
      <c r="L30003" s="45"/>
      <c r="M30003" s="45"/>
    </row>
    <row r="30004" spans="8:13" s="28" customFormat="1" x14ac:dyDescent="0.2">
      <c r="H30004" s="12"/>
      <c r="J30004" s="29"/>
      <c r="K30004" s="45"/>
      <c r="L30004" s="45"/>
      <c r="M30004" s="45"/>
    </row>
    <row r="30005" spans="8:13" s="28" customFormat="1" x14ac:dyDescent="0.2">
      <c r="H30005" s="12"/>
      <c r="J30005" s="29"/>
      <c r="K30005" s="45"/>
      <c r="L30005" s="45"/>
      <c r="M30005" s="45"/>
    </row>
    <row r="30006" spans="8:13" s="28" customFormat="1" x14ac:dyDescent="0.2">
      <c r="H30006" s="12"/>
      <c r="J30006" s="29"/>
      <c r="K30006" s="45"/>
      <c r="L30006" s="45"/>
      <c r="M30006" s="45"/>
    </row>
    <row r="30007" spans="8:13" s="28" customFormat="1" x14ac:dyDescent="0.2">
      <c r="H30007" s="12"/>
      <c r="J30007" s="29"/>
      <c r="K30007" s="45"/>
      <c r="L30007" s="45"/>
      <c r="M30007" s="45"/>
    </row>
    <row r="30008" spans="8:13" s="28" customFormat="1" x14ac:dyDescent="0.2">
      <c r="H30008" s="12"/>
      <c r="J30008" s="29"/>
      <c r="K30008" s="45"/>
      <c r="L30008" s="45"/>
      <c r="M30008" s="45"/>
    </row>
    <row r="30009" spans="8:13" s="28" customFormat="1" x14ac:dyDescent="0.2">
      <c r="H30009" s="12"/>
      <c r="J30009" s="29"/>
      <c r="K30009" s="45"/>
      <c r="L30009" s="45"/>
      <c r="M30009" s="45"/>
    </row>
    <row r="30010" spans="8:13" s="28" customFormat="1" x14ac:dyDescent="0.2">
      <c r="H30010" s="12"/>
      <c r="J30010" s="29"/>
      <c r="K30010" s="45"/>
      <c r="L30010" s="45"/>
      <c r="M30010" s="45"/>
    </row>
    <row r="30011" spans="8:13" s="28" customFormat="1" x14ac:dyDescent="0.2">
      <c r="H30011" s="12"/>
      <c r="J30011" s="29"/>
      <c r="K30011" s="45"/>
      <c r="L30011" s="45"/>
      <c r="M30011" s="45"/>
    </row>
    <row r="30012" spans="8:13" s="28" customFormat="1" x14ac:dyDescent="0.2">
      <c r="H30012" s="12"/>
      <c r="J30012" s="29"/>
      <c r="K30012" s="45"/>
      <c r="L30012" s="45"/>
      <c r="M30012" s="45"/>
    </row>
    <row r="30013" spans="8:13" s="28" customFormat="1" x14ac:dyDescent="0.2">
      <c r="H30013" s="12"/>
      <c r="J30013" s="29"/>
      <c r="K30013" s="45"/>
      <c r="L30013" s="45"/>
      <c r="M30013" s="45"/>
    </row>
    <row r="30014" spans="8:13" s="28" customFormat="1" x14ac:dyDescent="0.2">
      <c r="H30014" s="12"/>
      <c r="J30014" s="29"/>
      <c r="K30014" s="45"/>
      <c r="L30014" s="45"/>
      <c r="M30014" s="45"/>
    </row>
    <row r="30015" spans="8:13" s="28" customFormat="1" x14ac:dyDescent="0.2">
      <c r="H30015" s="12"/>
      <c r="J30015" s="29"/>
      <c r="K30015" s="45"/>
      <c r="L30015" s="45"/>
      <c r="M30015" s="45"/>
    </row>
    <row r="30016" spans="8:13" s="28" customFormat="1" x14ac:dyDescent="0.2">
      <c r="H30016" s="12"/>
      <c r="J30016" s="29"/>
      <c r="K30016" s="45"/>
      <c r="L30016" s="45"/>
      <c r="M30016" s="45"/>
    </row>
    <row r="30017" spans="8:13" s="28" customFormat="1" x14ac:dyDescent="0.2">
      <c r="H30017" s="12"/>
      <c r="J30017" s="29"/>
      <c r="K30017" s="45"/>
      <c r="L30017" s="45"/>
      <c r="M30017" s="45"/>
    </row>
    <row r="30018" spans="8:13" s="28" customFormat="1" x14ac:dyDescent="0.2">
      <c r="H30018" s="12"/>
      <c r="J30018" s="29"/>
      <c r="K30018" s="45"/>
      <c r="L30018" s="45"/>
      <c r="M30018" s="45"/>
    </row>
    <row r="30019" spans="8:13" s="28" customFormat="1" x14ac:dyDescent="0.2">
      <c r="H30019" s="12"/>
      <c r="J30019" s="29"/>
      <c r="K30019" s="45"/>
      <c r="L30019" s="45"/>
      <c r="M30019" s="45"/>
    </row>
    <row r="30020" spans="8:13" s="28" customFormat="1" x14ac:dyDescent="0.2">
      <c r="H30020" s="12"/>
      <c r="J30020" s="29"/>
      <c r="K30020" s="45"/>
      <c r="L30020" s="45"/>
      <c r="M30020" s="45"/>
    </row>
    <row r="30021" spans="8:13" s="28" customFormat="1" x14ac:dyDescent="0.2">
      <c r="H30021" s="12"/>
      <c r="J30021" s="29"/>
      <c r="K30021" s="45"/>
      <c r="L30021" s="45"/>
      <c r="M30021" s="45"/>
    </row>
    <row r="30022" spans="8:13" s="28" customFormat="1" x14ac:dyDescent="0.2">
      <c r="H30022" s="12"/>
      <c r="J30022" s="29"/>
      <c r="K30022" s="45"/>
      <c r="L30022" s="45"/>
      <c r="M30022" s="45"/>
    </row>
    <row r="30023" spans="8:13" s="28" customFormat="1" x14ac:dyDescent="0.2">
      <c r="H30023" s="12"/>
      <c r="J30023" s="29"/>
      <c r="K30023" s="45"/>
      <c r="L30023" s="45"/>
      <c r="M30023" s="45"/>
    </row>
    <row r="30024" spans="8:13" s="28" customFormat="1" x14ac:dyDescent="0.2">
      <c r="H30024" s="12"/>
      <c r="J30024" s="29"/>
      <c r="K30024" s="45"/>
      <c r="L30024" s="45"/>
      <c r="M30024" s="45"/>
    </row>
    <row r="30025" spans="8:13" s="28" customFormat="1" x14ac:dyDescent="0.2">
      <c r="H30025" s="12"/>
      <c r="J30025" s="29"/>
      <c r="K30025" s="45"/>
      <c r="L30025" s="45"/>
      <c r="M30025" s="45"/>
    </row>
    <row r="30026" spans="8:13" s="28" customFormat="1" x14ac:dyDescent="0.2">
      <c r="H30026" s="12"/>
      <c r="J30026" s="29"/>
      <c r="K30026" s="45"/>
      <c r="L30026" s="45"/>
      <c r="M30026" s="45"/>
    </row>
    <row r="30027" spans="8:13" s="28" customFormat="1" x14ac:dyDescent="0.2">
      <c r="H30027" s="12"/>
      <c r="J30027" s="29"/>
      <c r="K30027" s="45"/>
      <c r="L30027" s="45"/>
      <c r="M30027" s="45"/>
    </row>
    <row r="30028" spans="8:13" s="28" customFormat="1" x14ac:dyDescent="0.2">
      <c r="H30028" s="12"/>
      <c r="J30028" s="29"/>
      <c r="K30028" s="45"/>
      <c r="L30028" s="45"/>
      <c r="M30028" s="45"/>
    </row>
    <row r="30029" spans="8:13" s="28" customFormat="1" x14ac:dyDescent="0.2">
      <c r="H30029" s="12"/>
      <c r="J30029" s="29"/>
      <c r="K30029" s="45"/>
      <c r="L30029" s="45"/>
      <c r="M30029" s="45"/>
    </row>
    <row r="30030" spans="8:13" s="28" customFormat="1" x14ac:dyDescent="0.2">
      <c r="H30030" s="12"/>
      <c r="J30030" s="29"/>
      <c r="K30030" s="45"/>
      <c r="L30030" s="45"/>
      <c r="M30030" s="45"/>
    </row>
    <row r="30031" spans="8:13" s="28" customFormat="1" x14ac:dyDescent="0.2">
      <c r="H30031" s="12"/>
      <c r="J30031" s="29"/>
      <c r="K30031" s="45"/>
      <c r="L30031" s="45"/>
      <c r="M30031" s="45"/>
    </row>
    <row r="30032" spans="8:13" s="28" customFormat="1" x14ac:dyDescent="0.2">
      <c r="H30032" s="12"/>
      <c r="J30032" s="29"/>
      <c r="K30032" s="45"/>
      <c r="L30032" s="45"/>
      <c r="M30032" s="45"/>
    </row>
    <row r="30033" spans="8:13" s="28" customFormat="1" x14ac:dyDescent="0.2">
      <c r="H30033" s="12"/>
      <c r="J30033" s="29"/>
      <c r="K30033" s="45"/>
      <c r="L30033" s="45"/>
      <c r="M30033" s="45"/>
    </row>
    <row r="30034" spans="8:13" s="28" customFormat="1" x14ac:dyDescent="0.2">
      <c r="H30034" s="12"/>
      <c r="J30034" s="29"/>
      <c r="K30034" s="45"/>
      <c r="L30034" s="45"/>
      <c r="M30034" s="45"/>
    </row>
    <row r="30035" spans="8:13" s="28" customFormat="1" x14ac:dyDescent="0.2">
      <c r="H30035" s="12"/>
      <c r="J30035" s="29"/>
      <c r="K30035" s="45"/>
      <c r="L30035" s="45"/>
      <c r="M30035" s="45"/>
    </row>
    <row r="30036" spans="8:13" s="28" customFormat="1" x14ac:dyDescent="0.2">
      <c r="H30036" s="12"/>
      <c r="J30036" s="29"/>
      <c r="K30036" s="45"/>
      <c r="L30036" s="45"/>
      <c r="M30036" s="45"/>
    </row>
    <row r="30037" spans="8:13" s="28" customFormat="1" x14ac:dyDescent="0.2">
      <c r="H30037" s="12"/>
      <c r="J30037" s="29"/>
      <c r="K30037" s="45"/>
      <c r="L30037" s="45"/>
      <c r="M30037" s="45"/>
    </row>
    <row r="30038" spans="8:13" s="28" customFormat="1" x14ac:dyDescent="0.2">
      <c r="H30038" s="12"/>
      <c r="J30038" s="29"/>
      <c r="K30038" s="45"/>
      <c r="L30038" s="45"/>
      <c r="M30038" s="45"/>
    </row>
    <row r="30039" spans="8:13" s="28" customFormat="1" x14ac:dyDescent="0.2">
      <c r="H30039" s="12"/>
      <c r="J30039" s="29"/>
      <c r="K30039" s="45"/>
      <c r="L30039" s="45"/>
      <c r="M30039" s="45"/>
    </row>
    <row r="30040" spans="8:13" s="28" customFormat="1" x14ac:dyDescent="0.2">
      <c r="H30040" s="12"/>
      <c r="J30040" s="29"/>
      <c r="K30040" s="45"/>
      <c r="L30040" s="45"/>
      <c r="M30040" s="45"/>
    </row>
    <row r="30041" spans="8:13" s="28" customFormat="1" x14ac:dyDescent="0.2">
      <c r="H30041" s="12"/>
      <c r="J30041" s="29"/>
      <c r="K30041" s="45"/>
      <c r="L30041" s="45"/>
      <c r="M30041" s="45"/>
    </row>
    <row r="30042" spans="8:13" s="28" customFormat="1" x14ac:dyDescent="0.2">
      <c r="H30042" s="12"/>
      <c r="J30042" s="29"/>
      <c r="K30042" s="45"/>
      <c r="L30042" s="45"/>
      <c r="M30042" s="45"/>
    </row>
    <row r="30043" spans="8:13" s="28" customFormat="1" x14ac:dyDescent="0.2">
      <c r="H30043" s="12"/>
      <c r="J30043" s="29"/>
      <c r="K30043" s="45"/>
      <c r="L30043" s="45"/>
      <c r="M30043" s="45"/>
    </row>
    <row r="30044" spans="8:13" s="28" customFormat="1" x14ac:dyDescent="0.2">
      <c r="H30044" s="12"/>
      <c r="J30044" s="29"/>
      <c r="K30044" s="45"/>
      <c r="L30044" s="45"/>
      <c r="M30044" s="45"/>
    </row>
    <row r="30045" spans="8:13" s="28" customFormat="1" x14ac:dyDescent="0.2">
      <c r="H30045" s="12"/>
      <c r="J30045" s="29"/>
      <c r="K30045" s="45"/>
      <c r="L30045" s="45"/>
      <c r="M30045" s="45"/>
    </row>
    <row r="30046" spans="8:13" s="28" customFormat="1" x14ac:dyDescent="0.2">
      <c r="H30046" s="12"/>
      <c r="J30046" s="29"/>
      <c r="K30046" s="45"/>
      <c r="L30046" s="45"/>
      <c r="M30046" s="45"/>
    </row>
    <row r="30047" spans="8:13" s="28" customFormat="1" x14ac:dyDescent="0.2">
      <c r="H30047" s="12"/>
      <c r="J30047" s="29"/>
      <c r="K30047" s="45"/>
      <c r="L30047" s="45"/>
      <c r="M30047" s="45"/>
    </row>
    <row r="30048" spans="8:13" s="28" customFormat="1" x14ac:dyDescent="0.2">
      <c r="H30048" s="12"/>
      <c r="J30048" s="29"/>
      <c r="K30048" s="45"/>
      <c r="L30048" s="45"/>
      <c r="M30048" s="45"/>
    </row>
    <row r="30049" spans="8:13" s="28" customFormat="1" x14ac:dyDescent="0.2">
      <c r="H30049" s="12"/>
      <c r="J30049" s="29"/>
      <c r="K30049" s="45"/>
      <c r="L30049" s="45"/>
      <c r="M30049" s="45"/>
    </row>
    <row r="30050" spans="8:13" s="28" customFormat="1" x14ac:dyDescent="0.2">
      <c r="H30050" s="12"/>
      <c r="J30050" s="29"/>
      <c r="K30050" s="45"/>
      <c r="L30050" s="45"/>
      <c r="M30050" s="45"/>
    </row>
    <row r="30051" spans="8:13" s="28" customFormat="1" x14ac:dyDescent="0.2">
      <c r="H30051" s="12"/>
      <c r="J30051" s="29"/>
      <c r="K30051" s="45"/>
      <c r="L30051" s="45"/>
      <c r="M30051" s="45"/>
    </row>
    <row r="30052" spans="8:13" s="28" customFormat="1" x14ac:dyDescent="0.2">
      <c r="H30052" s="12"/>
      <c r="J30052" s="29"/>
      <c r="K30052" s="45"/>
      <c r="L30052" s="45"/>
      <c r="M30052" s="45"/>
    </row>
    <row r="30053" spans="8:13" s="28" customFormat="1" x14ac:dyDescent="0.2">
      <c r="H30053" s="12"/>
      <c r="J30053" s="29"/>
      <c r="K30053" s="45"/>
      <c r="L30053" s="45"/>
      <c r="M30053" s="45"/>
    </row>
    <row r="30054" spans="8:13" s="28" customFormat="1" x14ac:dyDescent="0.2">
      <c r="H30054" s="12"/>
      <c r="J30054" s="29"/>
      <c r="K30054" s="45"/>
      <c r="L30054" s="45"/>
      <c r="M30054" s="45"/>
    </row>
    <row r="30055" spans="8:13" s="28" customFormat="1" x14ac:dyDescent="0.2">
      <c r="H30055" s="12"/>
      <c r="J30055" s="29"/>
      <c r="K30055" s="45"/>
      <c r="L30055" s="45"/>
      <c r="M30055" s="45"/>
    </row>
    <row r="30056" spans="8:13" s="28" customFormat="1" x14ac:dyDescent="0.2">
      <c r="H30056" s="12"/>
      <c r="J30056" s="29"/>
      <c r="K30056" s="45"/>
      <c r="L30056" s="45"/>
      <c r="M30056" s="45"/>
    </row>
    <row r="30057" spans="8:13" s="28" customFormat="1" x14ac:dyDescent="0.2">
      <c r="H30057" s="12"/>
      <c r="J30057" s="29"/>
      <c r="K30057" s="45"/>
      <c r="L30057" s="45"/>
      <c r="M30057" s="45"/>
    </row>
    <row r="30058" spans="8:13" s="28" customFormat="1" x14ac:dyDescent="0.2">
      <c r="H30058" s="12"/>
      <c r="J30058" s="29"/>
      <c r="K30058" s="45"/>
      <c r="L30058" s="45"/>
      <c r="M30058" s="45"/>
    </row>
    <row r="30059" spans="8:13" s="28" customFormat="1" x14ac:dyDescent="0.2">
      <c r="H30059" s="12"/>
      <c r="J30059" s="29"/>
      <c r="K30059" s="45"/>
      <c r="L30059" s="45"/>
      <c r="M30059" s="45"/>
    </row>
    <row r="30060" spans="8:13" s="28" customFormat="1" x14ac:dyDescent="0.2">
      <c r="H30060" s="12"/>
      <c r="J30060" s="29"/>
      <c r="K30060" s="45"/>
      <c r="L30060" s="45"/>
      <c r="M30060" s="45"/>
    </row>
    <row r="30061" spans="8:13" s="28" customFormat="1" x14ac:dyDescent="0.2">
      <c r="H30061" s="12"/>
      <c r="J30061" s="29"/>
      <c r="K30061" s="45"/>
      <c r="L30061" s="45"/>
      <c r="M30061" s="45"/>
    </row>
    <row r="30062" spans="8:13" s="28" customFormat="1" x14ac:dyDescent="0.2">
      <c r="H30062" s="12"/>
      <c r="J30062" s="29"/>
      <c r="K30062" s="45"/>
      <c r="L30062" s="45"/>
      <c r="M30062" s="45"/>
    </row>
    <row r="30063" spans="8:13" s="28" customFormat="1" x14ac:dyDescent="0.2">
      <c r="H30063" s="12"/>
      <c r="J30063" s="29"/>
      <c r="K30063" s="45"/>
      <c r="L30063" s="45"/>
      <c r="M30063" s="45"/>
    </row>
    <row r="30064" spans="8:13" s="28" customFormat="1" x14ac:dyDescent="0.2">
      <c r="H30064" s="12"/>
      <c r="J30064" s="29"/>
      <c r="K30064" s="45"/>
      <c r="L30064" s="45"/>
      <c r="M30064" s="45"/>
    </row>
    <row r="30065" spans="8:13" s="28" customFormat="1" x14ac:dyDescent="0.2">
      <c r="H30065" s="12"/>
      <c r="J30065" s="29"/>
      <c r="K30065" s="45"/>
      <c r="L30065" s="45"/>
      <c r="M30065" s="45"/>
    </row>
    <row r="30066" spans="8:13" s="28" customFormat="1" x14ac:dyDescent="0.2">
      <c r="H30066" s="12"/>
      <c r="J30066" s="29"/>
      <c r="K30066" s="45"/>
      <c r="L30066" s="45"/>
      <c r="M30066" s="45"/>
    </row>
    <row r="30067" spans="8:13" s="28" customFormat="1" x14ac:dyDescent="0.2">
      <c r="H30067" s="12"/>
      <c r="J30067" s="29"/>
      <c r="K30067" s="45"/>
      <c r="L30067" s="45"/>
      <c r="M30067" s="45"/>
    </row>
    <row r="30068" spans="8:13" s="28" customFormat="1" x14ac:dyDescent="0.2">
      <c r="H30068" s="12"/>
      <c r="J30068" s="29"/>
      <c r="K30068" s="45"/>
      <c r="L30068" s="45"/>
      <c r="M30068" s="45"/>
    </row>
    <row r="30069" spans="8:13" s="28" customFormat="1" x14ac:dyDescent="0.2">
      <c r="H30069" s="12"/>
      <c r="J30069" s="29"/>
      <c r="K30069" s="45"/>
      <c r="L30069" s="45"/>
      <c r="M30069" s="45"/>
    </row>
    <row r="30070" spans="8:13" s="28" customFormat="1" x14ac:dyDescent="0.2">
      <c r="H30070" s="12"/>
      <c r="J30070" s="29"/>
      <c r="K30070" s="45"/>
      <c r="L30070" s="45"/>
      <c r="M30070" s="45"/>
    </row>
    <row r="30071" spans="8:13" s="28" customFormat="1" x14ac:dyDescent="0.2">
      <c r="H30071" s="12"/>
      <c r="J30071" s="29"/>
      <c r="K30071" s="45"/>
      <c r="L30071" s="45"/>
      <c r="M30071" s="45"/>
    </row>
    <row r="30072" spans="8:13" s="28" customFormat="1" x14ac:dyDescent="0.2">
      <c r="H30072" s="12"/>
      <c r="J30072" s="29"/>
      <c r="K30072" s="45"/>
      <c r="L30072" s="45"/>
      <c r="M30072" s="45"/>
    </row>
    <row r="30073" spans="8:13" s="28" customFormat="1" x14ac:dyDescent="0.2">
      <c r="H30073" s="12"/>
      <c r="J30073" s="29"/>
      <c r="K30073" s="45"/>
      <c r="L30073" s="45"/>
      <c r="M30073" s="45"/>
    </row>
    <row r="30074" spans="8:13" s="28" customFormat="1" x14ac:dyDescent="0.2">
      <c r="H30074" s="12"/>
      <c r="J30074" s="29"/>
      <c r="K30074" s="45"/>
      <c r="L30074" s="45"/>
      <c r="M30074" s="45"/>
    </row>
    <row r="30075" spans="8:13" s="28" customFormat="1" x14ac:dyDescent="0.2">
      <c r="H30075" s="12"/>
      <c r="J30075" s="29"/>
      <c r="K30075" s="45"/>
      <c r="L30075" s="45"/>
      <c r="M30075" s="45"/>
    </row>
    <row r="30076" spans="8:13" s="28" customFormat="1" x14ac:dyDescent="0.2">
      <c r="H30076" s="12"/>
      <c r="J30076" s="29"/>
      <c r="K30076" s="45"/>
      <c r="L30076" s="45"/>
      <c r="M30076" s="45"/>
    </row>
    <row r="30077" spans="8:13" s="28" customFormat="1" x14ac:dyDescent="0.2">
      <c r="H30077" s="12"/>
      <c r="J30077" s="29"/>
      <c r="K30077" s="45"/>
      <c r="L30077" s="45"/>
      <c r="M30077" s="45"/>
    </row>
    <row r="30078" spans="8:13" s="28" customFormat="1" x14ac:dyDescent="0.2">
      <c r="H30078" s="12"/>
      <c r="J30078" s="29"/>
      <c r="K30078" s="45"/>
      <c r="L30078" s="45"/>
      <c r="M30078" s="45"/>
    </row>
    <row r="30079" spans="8:13" s="28" customFormat="1" x14ac:dyDescent="0.2">
      <c r="H30079" s="12"/>
      <c r="J30079" s="29"/>
      <c r="K30079" s="45"/>
      <c r="L30079" s="45"/>
      <c r="M30079" s="45"/>
    </row>
    <row r="30080" spans="8:13" s="28" customFormat="1" x14ac:dyDescent="0.2">
      <c r="H30080" s="12"/>
      <c r="J30080" s="29"/>
      <c r="K30080" s="45"/>
      <c r="L30080" s="45"/>
      <c r="M30080" s="45"/>
    </row>
    <row r="30081" spans="8:13" s="28" customFormat="1" x14ac:dyDescent="0.2">
      <c r="H30081" s="12"/>
      <c r="J30081" s="29"/>
      <c r="K30081" s="45"/>
      <c r="L30081" s="45"/>
      <c r="M30081" s="45"/>
    </row>
    <row r="30082" spans="8:13" s="28" customFormat="1" x14ac:dyDescent="0.2">
      <c r="H30082" s="12"/>
      <c r="J30082" s="29"/>
      <c r="K30082" s="45"/>
      <c r="L30082" s="45"/>
      <c r="M30082" s="45"/>
    </row>
    <row r="30083" spans="8:13" s="28" customFormat="1" x14ac:dyDescent="0.2">
      <c r="H30083" s="12"/>
      <c r="J30083" s="29"/>
      <c r="K30083" s="45"/>
      <c r="L30083" s="45"/>
      <c r="M30083" s="45"/>
    </row>
    <row r="30084" spans="8:13" s="28" customFormat="1" x14ac:dyDescent="0.2">
      <c r="H30084" s="12"/>
      <c r="J30084" s="29"/>
      <c r="K30084" s="45"/>
      <c r="L30084" s="45"/>
      <c r="M30084" s="45"/>
    </row>
    <row r="30085" spans="8:13" s="28" customFormat="1" x14ac:dyDescent="0.2">
      <c r="H30085" s="12"/>
      <c r="J30085" s="29"/>
      <c r="K30085" s="45"/>
      <c r="L30085" s="45"/>
      <c r="M30085" s="45"/>
    </row>
    <row r="30086" spans="8:13" s="28" customFormat="1" x14ac:dyDescent="0.2">
      <c r="H30086" s="12"/>
      <c r="J30086" s="29"/>
      <c r="K30086" s="45"/>
      <c r="L30086" s="45"/>
      <c r="M30086" s="45"/>
    </row>
    <row r="30087" spans="8:13" s="28" customFormat="1" x14ac:dyDescent="0.2">
      <c r="H30087" s="12"/>
      <c r="J30087" s="29"/>
      <c r="K30087" s="45"/>
      <c r="L30087" s="45"/>
      <c r="M30087" s="45"/>
    </row>
    <row r="30088" spans="8:13" s="28" customFormat="1" x14ac:dyDescent="0.2">
      <c r="H30088" s="12"/>
      <c r="J30088" s="29"/>
      <c r="K30088" s="45"/>
      <c r="L30088" s="45"/>
      <c r="M30088" s="45"/>
    </row>
    <row r="30089" spans="8:13" s="28" customFormat="1" x14ac:dyDescent="0.2">
      <c r="H30089" s="12"/>
      <c r="J30089" s="29"/>
      <c r="K30089" s="45"/>
      <c r="L30089" s="45"/>
      <c r="M30089" s="45"/>
    </row>
    <row r="30090" spans="8:13" s="28" customFormat="1" x14ac:dyDescent="0.2">
      <c r="H30090" s="12"/>
      <c r="J30090" s="29"/>
      <c r="K30090" s="45"/>
      <c r="L30090" s="45"/>
      <c r="M30090" s="45"/>
    </row>
    <row r="30091" spans="8:13" s="28" customFormat="1" x14ac:dyDescent="0.2">
      <c r="H30091" s="12"/>
      <c r="J30091" s="29"/>
      <c r="K30091" s="45"/>
      <c r="L30091" s="45"/>
      <c r="M30091" s="45"/>
    </row>
    <row r="30092" spans="8:13" s="28" customFormat="1" x14ac:dyDescent="0.2">
      <c r="H30092" s="12"/>
      <c r="J30092" s="29"/>
      <c r="K30092" s="45"/>
      <c r="L30092" s="45"/>
      <c r="M30092" s="45"/>
    </row>
    <row r="30093" spans="8:13" s="28" customFormat="1" x14ac:dyDescent="0.2">
      <c r="H30093" s="12"/>
      <c r="J30093" s="29"/>
      <c r="K30093" s="45"/>
      <c r="L30093" s="45"/>
      <c r="M30093" s="45"/>
    </row>
    <row r="30094" spans="8:13" s="28" customFormat="1" x14ac:dyDescent="0.2">
      <c r="H30094" s="12"/>
      <c r="J30094" s="29"/>
      <c r="K30094" s="45"/>
      <c r="L30094" s="45"/>
      <c r="M30094" s="45"/>
    </row>
    <row r="30095" spans="8:13" s="28" customFormat="1" x14ac:dyDescent="0.2">
      <c r="H30095" s="12"/>
      <c r="J30095" s="29"/>
      <c r="K30095" s="45"/>
      <c r="L30095" s="45"/>
      <c r="M30095" s="45"/>
    </row>
    <row r="30096" spans="8:13" s="28" customFormat="1" x14ac:dyDescent="0.2">
      <c r="H30096" s="12"/>
      <c r="J30096" s="29"/>
      <c r="K30096" s="45"/>
      <c r="L30096" s="45"/>
      <c r="M30096" s="45"/>
    </row>
    <row r="30097" spans="8:13" s="28" customFormat="1" x14ac:dyDescent="0.2">
      <c r="H30097" s="12"/>
      <c r="J30097" s="29"/>
      <c r="K30097" s="45"/>
      <c r="L30097" s="45"/>
      <c r="M30097" s="45"/>
    </row>
    <row r="30098" spans="8:13" s="28" customFormat="1" x14ac:dyDescent="0.2">
      <c r="H30098" s="12"/>
      <c r="J30098" s="29"/>
      <c r="K30098" s="45"/>
      <c r="L30098" s="45"/>
      <c r="M30098" s="45"/>
    </row>
    <row r="30099" spans="8:13" s="28" customFormat="1" x14ac:dyDescent="0.2">
      <c r="H30099" s="12"/>
      <c r="J30099" s="29"/>
      <c r="K30099" s="45"/>
      <c r="L30099" s="45"/>
      <c r="M30099" s="45"/>
    </row>
    <row r="30100" spans="8:13" s="28" customFormat="1" x14ac:dyDescent="0.2">
      <c r="H30100" s="12"/>
      <c r="J30100" s="29"/>
      <c r="K30100" s="45"/>
      <c r="L30100" s="45"/>
      <c r="M30100" s="45"/>
    </row>
    <row r="30101" spans="8:13" s="28" customFormat="1" x14ac:dyDescent="0.2">
      <c r="H30101" s="12"/>
      <c r="J30101" s="29"/>
      <c r="K30101" s="45"/>
      <c r="L30101" s="45"/>
      <c r="M30101" s="45"/>
    </row>
    <row r="30102" spans="8:13" s="28" customFormat="1" x14ac:dyDescent="0.2">
      <c r="H30102" s="12"/>
      <c r="J30102" s="29"/>
      <c r="K30102" s="45"/>
      <c r="L30102" s="45"/>
      <c r="M30102" s="45"/>
    </row>
    <row r="30103" spans="8:13" s="28" customFormat="1" x14ac:dyDescent="0.2">
      <c r="H30103" s="12"/>
      <c r="J30103" s="29"/>
      <c r="K30103" s="45"/>
      <c r="L30103" s="45"/>
      <c r="M30103" s="45"/>
    </row>
    <row r="30104" spans="8:13" s="28" customFormat="1" x14ac:dyDescent="0.2">
      <c r="H30104" s="12"/>
      <c r="J30104" s="29"/>
      <c r="K30104" s="45"/>
      <c r="L30104" s="45"/>
      <c r="M30104" s="45"/>
    </row>
    <row r="30105" spans="8:13" s="28" customFormat="1" x14ac:dyDescent="0.2">
      <c r="H30105" s="12"/>
      <c r="J30105" s="29"/>
      <c r="K30105" s="45"/>
      <c r="L30105" s="45"/>
      <c r="M30105" s="45"/>
    </row>
    <row r="30106" spans="8:13" s="28" customFormat="1" x14ac:dyDescent="0.2">
      <c r="H30106" s="12"/>
      <c r="J30106" s="29"/>
      <c r="K30106" s="45"/>
      <c r="L30106" s="45"/>
      <c r="M30106" s="45"/>
    </row>
    <row r="30107" spans="8:13" s="28" customFormat="1" x14ac:dyDescent="0.2">
      <c r="H30107" s="12"/>
      <c r="J30107" s="29"/>
      <c r="K30107" s="45"/>
      <c r="L30107" s="45"/>
      <c r="M30107" s="45"/>
    </row>
    <row r="30108" spans="8:13" s="28" customFormat="1" x14ac:dyDescent="0.2">
      <c r="H30108" s="12"/>
      <c r="J30108" s="29"/>
      <c r="K30108" s="45"/>
      <c r="L30108" s="45"/>
      <c r="M30108" s="45"/>
    </row>
    <row r="30109" spans="8:13" s="28" customFormat="1" x14ac:dyDescent="0.2">
      <c r="H30109" s="12"/>
      <c r="J30109" s="29"/>
      <c r="K30109" s="45"/>
      <c r="L30109" s="45"/>
      <c r="M30109" s="45"/>
    </row>
    <row r="30110" spans="8:13" s="28" customFormat="1" x14ac:dyDescent="0.2">
      <c r="H30110" s="12"/>
      <c r="J30110" s="29"/>
      <c r="K30110" s="45"/>
      <c r="L30110" s="45"/>
      <c r="M30110" s="45"/>
    </row>
    <row r="30111" spans="8:13" s="28" customFormat="1" x14ac:dyDescent="0.2">
      <c r="H30111" s="12"/>
      <c r="J30111" s="29"/>
      <c r="K30111" s="45"/>
      <c r="L30111" s="45"/>
      <c r="M30111" s="45"/>
    </row>
    <row r="30112" spans="8:13" s="28" customFormat="1" x14ac:dyDescent="0.2">
      <c r="H30112" s="12"/>
      <c r="J30112" s="29"/>
      <c r="K30112" s="45"/>
      <c r="L30112" s="45"/>
      <c r="M30112" s="45"/>
    </row>
    <row r="30113" spans="8:13" s="28" customFormat="1" x14ac:dyDescent="0.2">
      <c r="H30113" s="12"/>
      <c r="J30113" s="29"/>
      <c r="K30113" s="45"/>
      <c r="L30113" s="45"/>
      <c r="M30113" s="45"/>
    </row>
    <row r="30114" spans="8:13" s="28" customFormat="1" x14ac:dyDescent="0.2">
      <c r="H30114" s="12"/>
      <c r="J30114" s="29"/>
      <c r="K30114" s="45"/>
      <c r="L30114" s="45"/>
      <c r="M30114" s="45"/>
    </row>
    <row r="30115" spans="8:13" s="28" customFormat="1" x14ac:dyDescent="0.2">
      <c r="H30115" s="12"/>
      <c r="J30115" s="29"/>
      <c r="K30115" s="45"/>
      <c r="L30115" s="45"/>
      <c r="M30115" s="45"/>
    </row>
    <row r="30116" spans="8:13" s="28" customFormat="1" x14ac:dyDescent="0.2">
      <c r="H30116" s="12"/>
      <c r="J30116" s="29"/>
      <c r="K30116" s="45"/>
      <c r="L30116" s="45"/>
      <c r="M30116" s="45"/>
    </row>
    <row r="30117" spans="8:13" s="28" customFormat="1" x14ac:dyDescent="0.2">
      <c r="H30117" s="12"/>
      <c r="J30117" s="29"/>
      <c r="K30117" s="45"/>
      <c r="L30117" s="45"/>
      <c r="M30117" s="45"/>
    </row>
    <row r="30118" spans="8:13" s="28" customFormat="1" x14ac:dyDescent="0.2">
      <c r="H30118" s="12"/>
      <c r="J30118" s="29"/>
      <c r="K30118" s="45"/>
      <c r="L30118" s="45"/>
      <c r="M30118" s="45"/>
    </row>
    <row r="30119" spans="8:13" s="28" customFormat="1" x14ac:dyDescent="0.2">
      <c r="H30119" s="12"/>
      <c r="J30119" s="29"/>
      <c r="K30119" s="45"/>
      <c r="L30119" s="45"/>
      <c r="M30119" s="45"/>
    </row>
    <row r="30120" spans="8:13" s="28" customFormat="1" x14ac:dyDescent="0.2">
      <c r="H30120" s="12"/>
      <c r="J30120" s="29"/>
      <c r="K30120" s="45"/>
      <c r="L30120" s="45"/>
      <c r="M30120" s="45"/>
    </row>
    <row r="30121" spans="8:13" s="28" customFormat="1" x14ac:dyDescent="0.2">
      <c r="H30121" s="12"/>
      <c r="J30121" s="29"/>
      <c r="K30121" s="45"/>
      <c r="L30121" s="45"/>
      <c r="M30121" s="45"/>
    </row>
    <row r="30122" spans="8:13" s="28" customFormat="1" x14ac:dyDescent="0.2">
      <c r="H30122" s="12"/>
      <c r="J30122" s="29"/>
      <c r="K30122" s="45"/>
      <c r="L30122" s="45"/>
      <c r="M30122" s="45"/>
    </row>
    <row r="30123" spans="8:13" s="28" customFormat="1" x14ac:dyDescent="0.2">
      <c r="H30123" s="12"/>
      <c r="J30123" s="29"/>
      <c r="K30123" s="45"/>
      <c r="L30123" s="45"/>
      <c r="M30123" s="45"/>
    </row>
    <row r="30124" spans="8:13" s="28" customFormat="1" x14ac:dyDescent="0.2">
      <c r="H30124" s="12"/>
      <c r="J30124" s="29"/>
      <c r="K30124" s="45"/>
      <c r="L30124" s="45"/>
      <c r="M30124" s="45"/>
    </row>
    <row r="30125" spans="8:13" s="28" customFormat="1" x14ac:dyDescent="0.2">
      <c r="H30125" s="12"/>
      <c r="J30125" s="29"/>
      <c r="K30125" s="45"/>
      <c r="L30125" s="45"/>
      <c r="M30125" s="45"/>
    </row>
    <row r="30126" spans="8:13" s="28" customFormat="1" x14ac:dyDescent="0.2">
      <c r="H30126" s="12"/>
      <c r="J30126" s="29"/>
      <c r="K30126" s="45"/>
      <c r="L30126" s="45"/>
      <c r="M30126" s="45"/>
    </row>
    <row r="30127" spans="8:13" s="28" customFormat="1" x14ac:dyDescent="0.2">
      <c r="H30127" s="12"/>
      <c r="J30127" s="29"/>
      <c r="K30127" s="45"/>
      <c r="L30127" s="45"/>
      <c r="M30127" s="45"/>
    </row>
    <row r="30128" spans="8:13" s="28" customFormat="1" x14ac:dyDescent="0.2">
      <c r="H30128" s="12"/>
      <c r="J30128" s="29"/>
      <c r="K30128" s="45"/>
      <c r="L30128" s="45"/>
      <c r="M30128" s="45"/>
    </row>
    <row r="30129" spans="8:13" s="28" customFormat="1" x14ac:dyDescent="0.2">
      <c r="H30129" s="12"/>
      <c r="J30129" s="29"/>
      <c r="K30129" s="45"/>
      <c r="L30129" s="45"/>
      <c r="M30129" s="45"/>
    </row>
    <row r="30130" spans="8:13" s="28" customFormat="1" x14ac:dyDescent="0.2">
      <c r="H30130" s="12"/>
      <c r="J30130" s="29"/>
      <c r="K30130" s="45"/>
      <c r="L30130" s="45"/>
      <c r="M30130" s="45"/>
    </row>
    <row r="30131" spans="8:13" s="28" customFormat="1" x14ac:dyDescent="0.2">
      <c r="H30131" s="12"/>
      <c r="J30131" s="29"/>
      <c r="K30131" s="45"/>
      <c r="L30131" s="45"/>
      <c r="M30131" s="45"/>
    </row>
    <row r="30132" spans="8:13" s="28" customFormat="1" x14ac:dyDescent="0.2">
      <c r="H30132" s="12"/>
      <c r="J30132" s="29"/>
      <c r="K30132" s="45"/>
      <c r="L30132" s="45"/>
      <c r="M30132" s="45"/>
    </row>
    <row r="30133" spans="8:13" s="28" customFormat="1" x14ac:dyDescent="0.2">
      <c r="H30133" s="12"/>
      <c r="J30133" s="29"/>
      <c r="K30133" s="45"/>
      <c r="L30133" s="45"/>
      <c r="M30133" s="45"/>
    </row>
    <row r="30134" spans="8:13" s="28" customFormat="1" x14ac:dyDescent="0.2">
      <c r="H30134" s="12"/>
      <c r="J30134" s="29"/>
      <c r="K30134" s="45"/>
      <c r="L30134" s="45"/>
      <c r="M30134" s="45"/>
    </row>
    <row r="30135" spans="8:13" s="28" customFormat="1" x14ac:dyDescent="0.2">
      <c r="H30135" s="12"/>
      <c r="J30135" s="29"/>
      <c r="K30135" s="45"/>
      <c r="L30135" s="45"/>
      <c r="M30135" s="45"/>
    </row>
    <row r="30136" spans="8:13" s="28" customFormat="1" x14ac:dyDescent="0.2">
      <c r="H30136" s="12"/>
      <c r="J30136" s="29"/>
      <c r="K30136" s="45"/>
      <c r="L30136" s="45"/>
      <c r="M30136" s="45"/>
    </row>
    <row r="30137" spans="8:13" s="28" customFormat="1" x14ac:dyDescent="0.2">
      <c r="H30137" s="12"/>
      <c r="J30137" s="29"/>
      <c r="K30137" s="45"/>
      <c r="L30137" s="45"/>
      <c r="M30137" s="45"/>
    </row>
    <row r="30138" spans="8:13" s="28" customFormat="1" x14ac:dyDescent="0.2">
      <c r="H30138" s="12"/>
      <c r="J30138" s="29"/>
      <c r="K30138" s="45"/>
      <c r="L30138" s="45"/>
      <c r="M30138" s="45"/>
    </row>
    <row r="30139" spans="8:13" s="28" customFormat="1" x14ac:dyDescent="0.2">
      <c r="H30139" s="12"/>
      <c r="J30139" s="29"/>
      <c r="K30139" s="45"/>
      <c r="L30139" s="45"/>
      <c r="M30139" s="45"/>
    </row>
    <row r="30140" spans="8:13" s="28" customFormat="1" x14ac:dyDescent="0.2">
      <c r="H30140" s="12"/>
      <c r="J30140" s="29"/>
      <c r="K30140" s="45"/>
      <c r="L30140" s="45"/>
      <c r="M30140" s="45"/>
    </row>
    <row r="30141" spans="8:13" s="28" customFormat="1" x14ac:dyDescent="0.2">
      <c r="H30141" s="12"/>
      <c r="J30141" s="29"/>
      <c r="K30141" s="45"/>
      <c r="L30141" s="45"/>
      <c r="M30141" s="45"/>
    </row>
    <row r="30142" spans="8:13" s="28" customFormat="1" x14ac:dyDescent="0.2">
      <c r="H30142" s="12"/>
      <c r="J30142" s="29"/>
      <c r="K30142" s="45"/>
      <c r="L30142" s="45"/>
      <c r="M30142" s="45"/>
    </row>
    <row r="30143" spans="8:13" s="28" customFormat="1" x14ac:dyDescent="0.2">
      <c r="H30143" s="12"/>
      <c r="J30143" s="29"/>
      <c r="K30143" s="45"/>
      <c r="L30143" s="45"/>
      <c r="M30143" s="45"/>
    </row>
    <row r="30144" spans="8:13" s="28" customFormat="1" x14ac:dyDescent="0.2">
      <c r="H30144" s="12"/>
      <c r="J30144" s="29"/>
      <c r="K30144" s="45"/>
      <c r="L30144" s="45"/>
      <c r="M30144" s="45"/>
    </row>
    <row r="30145" spans="8:13" s="28" customFormat="1" x14ac:dyDescent="0.2">
      <c r="H30145" s="12"/>
      <c r="J30145" s="29"/>
      <c r="K30145" s="45"/>
      <c r="L30145" s="45"/>
      <c r="M30145" s="45"/>
    </row>
    <row r="30146" spans="8:13" s="28" customFormat="1" x14ac:dyDescent="0.2">
      <c r="H30146" s="12"/>
      <c r="J30146" s="29"/>
      <c r="K30146" s="45"/>
      <c r="L30146" s="45"/>
      <c r="M30146" s="45"/>
    </row>
    <row r="30147" spans="8:13" s="28" customFormat="1" x14ac:dyDescent="0.2">
      <c r="H30147" s="12"/>
      <c r="J30147" s="29"/>
      <c r="K30147" s="45"/>
      <c r="L30147" s="45"/>
      <c r="M30147" s="45"/>
    </row>
    <row r="30148" spans="8:13" s="28" customFormat="1" x14ac:dyDescent="0.2">
      <c r="H30148" s="12"/>
      <c r="J30148" s="29"/>
      <c r="K30148" s="45"/>
      <c r="L30148" s="45"/>
      <c r="M30148" s="45"/>
    </row>
    <row r="30149" spans="8:13" s="28" customFormat="1" x14ac:dyDescent="0.2">
      <c r="H30149" s="12"/>
      <c r="J30149" s="29"/>
      <c r="K30149" s="45"/>
      <c r="L30149" s="45"/>
      <c r="M30149" s="45"/>
    </row>
    <row r="30150" spans="8:13" s="28" customFormat="1" x14ac:dyDescent="0.2">
      <c r="H30150" s="12"/>
      <c r="J30150" s="29"/>
      <c r="K30150" s="45"/>
      <c r="L30150" s="45"/>
      <c r="M30150" s="45"/>
    </row>
    <row r="30151" spans="8:13" s="28" customFormat="1" x14ac:dyDescent="0.2">
      <c r="H30151" s="12"/>
      <c r="J30151" s="29"/>
      <c r="K30151" s="45"/>
      <c r="L30151" s="45"/>
      <c r="M30151" s="45"/>
    </row>
    <row r="30152" spans="8:13" s="28" customFormat="1" x14ac:dyDescent="0.2">
      <c r="H30152" s="12"/>
      <c r="J30152" s="29"/>
      <c r="K30152" s="45"/>
      <c r="L30152" s="45"/>
      <c r="M30152" s="45"/>
    </row>
    <row r="30153" spans="8:13" s="28" customFormat="1" x14ac:dyDescent="0.2">
      <c r="H30153" s="12"/>
      <c r="J30153" s="29"/>
      <c r="K30153" s="45"/>
      <c r="L30153" s="45"/>
      <c r="M30153" s="45"/>
    </row>
    <row r="30154" spans="8:13" s="28" customFormat="1" x14ac:dyDescent="0.2">
      <c r="H30154" s="12"/>
      <c r="J30154" s="29"/>
      <c r="K30154" s="45"/>
      <c r="L30154" s="45"/>
      <c r="M30154" s="45"/>
    </row>
    <row r="30155" spans="8:13" s="28" customFormat="1" x14ac:dyDescent="0.2">
      <c r="H30155" s="12"/>
      <c r="J30155" s="29"/>
      <c r="K30155" s="45"/>
      <c r="L30155" s="45"/>
      <c r="M30155" s="45"/>
    </row>
    <row r="30156" spans="8:13" s="28" customFormat="1" x14ac:dyDescent="0.2">
      <c r="H30156" s="12"/>
      <c r="J30156" s="29"/>
      <c r="K30156" s="45"/>
      <c r="L30156" s="45"/>
      <c r="M30156" s="45"/>
    </row>
    <row r="30157" spans="8:13" s="28" customFormat="1" x14ac:dyDescent="0.2">
      <c r="H30157" s="12"/>
      <c r="J30157" s="29"/>
      <c r="K30157" s="45"/>
      <c r="L30157" s="45"/>
      <c r="M30157" s="45"/>
    </row>
    <row r="30158" spans="8:13" s="28" customFormat="1" x14ac:dyDescent="0.2">
      <c r="H30158" s="12"/>
      <c r="J30158" s="29"/>
      <c r="K30158" s="45"/>
      <c r="L30158" s="45"/>
      <c r="M30158" s="45"/>
    </row>
    <row r="30159" spans="8:13" s="28" customFormat="1" x14ac:dyDescent="0.2">
      <c r="H30159" s="12"/>
      <c r="J30159" s="29"/>
      <c r="K30159" s="45"/>
      <c r="L30159" s="45"/>
      <c r="M30159" s="45"/>
    </row>
    <row r="30160" spans="8:13" s="28" customFormat="1" x14ac:dyDescent="0.2">
      <c r="H30160" s="12"/>
      <c r="J30160" s="29"/>
      <c r="K30160" s="45"/>
      <c r="L30160" s="45"/>
      <c r="M30160" s="45"/>
    </row>
    <row r="30161" spans="8:13" s="28" customFormat="1" x14ac:dyDescent="0.2">
      <c r="H30161" s="12"/>
      <c r="J30161" s="29"/>
      <c r="K30161" s="45"/>
      <c r="L30161" s="45"/>
      <c r="M30161" s="45"/>
    </row>
    <row r="30162" spans="8:13" s="28" customFormat="1" x14ac:dyDescent="0.2">
      <c r="H30162" s="12"/>
      <c r="J30162" s="29"/>
      <c r="K30162" s="45"/>
      <c r="L30162" s="45"/>
      <c r="M30162" s="45"/>
    </row>
    <row r="30163" spans="8:13" s="28" customFormat="1" x14ac:dyDescent="0.2">
      <c r="H30163" s="12"/>
      <c r="J30163" s="29"/>
      <c r="K30163" s="45"/>
      <c r="L30163" s="45"/>
      <c r="M30163" s="45"/>
    </row>
    <row r="30164" spans="8:13" s="28" customFormat="1" x14ac:dyDescent="0.2">
      <c r="H30164" s="12"/>
      <c r="J30164" s="29"/>
      <c r="K30164" s="45"/>
      <c r="L30164" s="45"/>
      <c r="M30164" s="45"/>
    </row>
    <row r="30165" spans="8:13" s="28" customFormat="1" x14ac:dyDescent="0.2">
      <c r="H30165" s="12"/>
      <c r="J30165" s="29"/>
      <c r="K30165" s="45"/>
      <c r="L30165" s="45"/>
      <c r="M30165" s="45"/>
    </row>
    <row r="30166" spans="8:13" s="28" customFormat="1" x14ac:dyDescent="0.2">
      <c r="H30166" s="12"/>
      <c r="J30166" s="29"/>
      <c r="K30166" s="45"/>
      <c r="L30166" s="45"/>
      <c r="M30166" s="45"/>
    </row>
    <row r="30167" spans="8:13" s="28" customFormat="1" x14ac:dyDescent="0.2">
      <c r="H30167" s="12"/>
      <c r="J30167" s="29"/>
      <c r="K30167" s="45"/>
      <c r="L30167" s="45"/>
      <c r="M30167" s="45"/>
    </row>
    <row r="30168" spans="8:13" s="28" customFormat="1" x14ac:dyDescent="0.2">
      <c r="H30168" s="12"/>
      <c r="J30168" s="29"/>
      <c r="K30168" s="45"/>
      <c r="L30168" s="45"/>
      <c r="M30168" s="45"/>
    </row>
    <row r="30169" spans="8:13" s="28" customFormat="1" x14ac:dyDescent="0.2">
      <c r="H30169" s="12"/>
      <c r="J30169" s="29"/>
      <c r="K30169" s="45"/>
      <c r="L30169" s="45"/>
      <c r="M30169" s="45"/>
    </row>
    <row r="30170" spans="8:13" s="28" customFormat="1" x14ac:dyDescent="0.2">
      <c r="H30170" s="12"/>
      <c r="J30170" s="29"/>
      <c r="K30170" s="45"/>
      <c r="L30170" s="45"/>
      <c r="M30170" s="45"/>
    </row>
    <row r="30171" spans="8:13" s="28" customFormat="1" x14ac:dyDescent="0.2">
      <c r="H30171" s="12"/>
      <c r="J30171" s="29"/>
      <c r="K30171" s="45"/>
      <c r="L30171" s="45"/>
      <c r="M30171" s="45"/>
    </row>
    <row r="30172" spans="8:13" s="28" customFormat="1" x14ac:dyDescent="0.2">
      <c r="H30172" s="12"/>
      <c r="J30172" s="29"/>
      <c r="K30172" s="45"/>
      <c r="L30172" s="45"/>
      <c r="M30172" s="45"/>
    </row>
    <row r="30173" spans="8:13" s="28" customFormat="1" x14ac:dyDescent="0.2">
      <c r="H30173" s="12"/>
      <c r="J30173" s="29"/>
      <c r="K30173" s="45"/>
      <c r="L30173" s="45"/>
      <c r="M30173" s="45"/>
    </row>
    <row r="30174" spans="8:13" s="28" customFormat="1" x14ac:dyDescent="0.2">
      <c r="H30174" s="12"/>
      <c r="J30174" s="29"/>
      <c r="K30174" s="45"/>
      <c r="L30174" s="45"/>
      <c r="M30174" s="45"/>
    </row>
    <row r="30175" spans="8:13" s="28" customFormat="1" x14ac:dyDescent="0.2">
      <c r="H30175" s="12"/>
      <c r="J30175" s="29"/>
      <c r="K30175" s="45"/>
      <c r="L30175" s="45"/>
      <c r="M30175" s="45"/>
    </row>
    <row r="30176" spans="8:13" s="28" customFormat="1" x14ac:dyDescent="0.2">
      <c r="H30176" s="12"/>
      <c r="J30176" s="29"/>
      <c r="K30176" s="45"/>
      <c r="L30176" s="45"/>
      <c r="M30176" s="45"/>
    </row>
    <row r="30177" spans="8:13" s="28" customFormat="1" x14ac:dyDescent="0.2">
      <c r="H30177" s="12"/>
      <c r="J30177" s="29"/>
      <c r="K30177" s="45"/>
      <c r="L30177" s="45"/>
      <c r="M30177" s="45"/>
    </row>
    <row r="30178" spans="8:13" s="28" customFormat="1" x14ac:dyDescent="0.2">
      <c r="H30178" s="12"/>
      <c r="J30178" s="29"/>
      <c r="K30178" s="45"/>
      <c r="L30178" s="45"/>
      <c r="M30178" s="45"/>
    </row>
    <row r="30179" spans="8:13" s="28" customFormat="1" x14ac:dyDescent="0.2">
      <c r="H30179" s="12"/>
      <c r="J30179" s="29"/>
      <c r="K30179" s="45"/>
      <c r="L30179" s="45"/>
      <c r="M30179" s="45"/>
    </row>
    <row r="30180" spans="8:13" s="28" customFormat="1" x14ac:dyDescent="0.2">
      <c r="H30180" s="12"/>
      <c r="J30180" s="29"/>
      <c r="K30180" s="45"/>
      <c r="L30180" s="45"/>
      <c r="M30180" s="45"/>
    </row>
    <row r="30181" spans="8:13" s="28" customFormat="1" x14ac:dyDescent="0.2">
      <c r="H30181" s="12"/>
      <c r="J30181" s="29"/>
      <c r="K30181" s="45"/>
      <c r="L30181" s="45"/>
      <c r="M30181" s="45"/>
    </row>
    <row r="30182" spans="8:13" s="28" customFormat="1" x14ac:dyDescent="0.2">
      <c r="H30182" s="12"/>
      <c r="J30182" s="29"/>
      <c r="K30182" s="45"/>
      <c r="L30182" s="45"/>
      <c r="M30182" s="45"/>
    </row>
    <row r="30183" spans="8:13" s="28" customFormat="1" x14ac:dyDescent="0.2">
      <c r="H30183" s="12"/>
      <c r="J30183" s="29"/>
      <c r="K30183" s="45"/>
      <c r="L30183" s="45"/>
      <c r="M30183" s="45"/>
    </row>
    <row r="30184" spans="8:13" s="28" customFormat="1" x14ac:dyDescent="0.2">
      <c r="H30184" s="12"/>
      <c r="J30184" s="29"/>
      <c r="K30184" s="45"/>
      <c r="L30184" s="45"/>
      <c r="M30184" s="45"/>
    </row>
    <row r="30185" spans="8:13" s="28" customFormat="1" x14ac:dyDescent="0.2">
      <c r="H30185" s="12"/>
      <c r="J30185" s="29"/>
      <c r="K30185" s="45"/>
      <c r="L30185" s="45"/>
      <c r="M30185" s="45"/>
    </row>
    <row r="30186" spans="8:13" s="28" customFormat="1" x14ac:dyDescent="0.2">
      <c r="H30186" s="12"/>
      <c r="J30186" s="29"/>
      <c r="K30186" s="45"/>
      <c r="L30186" s="45"/>
      <c r="M30186" s="45"/>
    </row>
    <row r="30187" spans="8:13" s="28" customFormat="1" x14ac:dyDescent="0.2">
      <c r="H30187" s="12"/>
      <c r="J30187" s="29"/>
      <c r="K30187" s="45"/>
      <c r="L30187" s="45"/>
      <c r="M30187" s="45"/>
    </row>
    <row r="30188" spans="8:13" s="28" customFormat="1" x14ac:dyDescent="0.2">
      <c r="H30188" s="12"/>
      <c r="J30188" s="29"/>
      <c r="K30188" s="45"/>
      <c r="L30188" s="45"/>
      <c r="M30188" s="45"/>
    </row>
    <row r="30189" spans="8:13" s="28" customFormat="1" x14ac:dyDescent="0.2">
      <c r="H30189" s="12"/>
      <c r="J30189" s="29"/>
      <c r="K30189" s="45"/>
      <c r="L30189" s="45"/>
      <c r="M30189" s="45"/>
    </row>
    <row r="30190" spans="8:13" s="28" customFormat="1" x14ac:dyDescent="0.2">
      <c r="H30190" s="12"/>
      <c r="J30190" s="29"/>
      <c r="K30190" s="45"/>
      <c r="L30190" s="45"/>
      <c r="M30190" s="45"/>
    </row>
    <row r="30191" spans="8:13" s="28" customFormat="1" x14ac:dyDescent="0.2">
      <c r="H30191" s="12"/>
      <c r="J30191" s="29"/>
      <c r="K30191" s="45"/>
      <c r="L30191" s="45"/>
      <c r="M30191" s="45"/>
    </row>
    <row r="30192" spans="8:13" s="28" customFormat="1" x14ac:dyDescent="0.2">
      <c r="H30192" s="12"/>
      <c r="J30192" s="29"/>
      <c r="K30192" s="45"/>
      <c r="L30192" s="45"/>
      <c r="M30192" s="45"/>
    </row>
    <row r="30193" spans="8:13" s="28" customFormat="1" x14ac:dyDescent="0.2">
      <c r="H30193" s="12"/>
      <c r="J30193" s="29"/>
      <c r="K30193" s="45"/>
      <c r="L30193" s="45"/>
      <c r="M30193" s="45"/>
    </row>
    <row r="30194" spans="8:13" s="28" customFormat="1" x14ac:dyDescent="0.2">
      <c r="H30194" s="12"/>
      <c r="J30194" s="29"/>
      <c r="K30194" s="45"/>
      <c r="L30194" s="45"/>
      <c r="M30194" s="45"/>
    </row>
    <row r="30195" spans="8:13" s="28" customFormat="1" x14ac:dyDescent="0.2">
      <c r="H30195" s="12"/>
      <c r="J30195" s="29"/>
      <c r="K30195" s="45"/>
      <c r="L30195" s="45"/>
      <c r="M30195" s="45"/>
    </row>
    <row r="30196" spans="8:13" s="28" customFormat="1" x14ac:dyDescent="0.2">
      <c r="H30196" s="12"/>
      <c r="J30196" s="29"/>
      <c r="K30196" s="45"/>
      <c r="L30196" s="45"/>
      <c r="M30196" s="45"/>
    </row>
    <row r="30197" spans="8:13" s="28" customFormat="1" x14ac:dyDescent="0.2">
      <c r="H30197" s="12"/>
      <c r="J30197" s="29"/>
      <c r="K30197" s="45"/>
      <c r="L30197" s="45"/>
      <c r="M30197" s="45"/>
    </row>
    <row r="30198" spans="8:13" s="28" customFormat="1" x14ac:dyDescent="0.2">
      <c r="H30198" s="12"/>
      <c r="J30198" s="29"/>
      <c r="K30198" s="45"/>
      <c r="L30198" s="45"/>
      <c r="M30198" s="45"/>
    </row>
    <row r="30199" spans="8:13" s="28" customFormat="1" x14ac:dyDescent="0.2">
      <c r="H30199" s="12"/>
      <c r="J30199" s="29"/>
      <c r="K30199" s="45"/>
      <c r="L30199" s="45"/>
      <c r="M30199" s="45"/>
    </row>
    <row r="30200" spans="8:13" s="28" customFormat="1" x14ac:dyDescent="0.2">
      <c r="H30200" s="12"/>
      <c r="J30200" s="29"/>
      <c r="K30200" s="45"/>
      <c r="L30200" s="45"/>
      <c r="M30200" s="45"/>
    </row>
    <row r="30201" spans="8:13" s="28" customFormat="1" x14ac:dyDescent="0.2">
      <c r="H30201" s="12"/>
      <c r="J30201" s="29"/>
      <c r="K30201" s="45"/>
      <c r="L30201" s="45"/>
      <c r="M30201" s="45"/>
    </row>
    <row r="30202" spans="8:13" s="28" customFormat="1" x14ac:dyDescent="0.2">
      <c r="H30202" s="12"/>
      <c r="J30202" s="29"/>
      <c r="K30202" s="45"/>
      <c r="L30202" s="45"/>
      <c r="M30202" s="45"/>
    </row>
    <row r="30203" spans="8:13" s="28" customFormat="1" x14ac:dyDescent="0.2">
      <c r="H30203" s="12"/>
      <c r="J30203" s="29"/>
      <c r="K30203" s="45"/>
      <c r="L30203" s="45"/>
      <c r="M30203" s="45"/>
    </row>
    <row r="30204" spans="8:13" s="28" customFormat="1" x14ac:dyDescent="0.2">
      <c r="H30204" s="12"/>
      <c r="J30204" s="29"/>
      <c r="K30204" s="45"/>
      <c r="L30204" s="45"/>
      <c r="M30204" s="45"/>
    </row>
    <row r="30205" spans="8:13" s="28" customFormat="1" x14ac:dyDescent="0.2">
      <c r="H30205" s="12"/>
      <c r="J30205" s="29"/>
      <c r="K30205" s="45"/>
      <c r="L30205" s="45"/>
      <c r="M30205" s="45"/>
    </row>
    <row r="30206" spans="8:13" s="28" customFormat="1" x14ac:dyDescent="0.2">
      <c r="H30206" s="12"/>
      <c r="J30206" s="29"/>
      <c r="K30206" s="45"/>
      <c r="L30206" s="45"/>
      <c r="M30206" s="45"/>
    </row>
    <row r="30207" spans="8:13" s="28" customFormat="1" x14ac:dyDescent="0.2">
      <c r="H30207" s="12"/>
      <c r="J30207" s="29"/>
      <c r="K30207" s="45"/>
      <c r="L30207" s="45"/>
      <c r="M30207" s="45"/>
    </row>
    <row r="30208" spans="8:13" s="28" customFormat="1" x14ac:dyDescent="0.2">
      <c r="H30208" s="12"/>
      <c r="J30208" s="29"/>
      <c r="K30208" s="45"/>
      <c r="L30208" s="45"/>
      <c r="M30208" s="45"/>
    </row>
    <row r="30209" spans="8:13" s="28" customFormat="1" x14ac:dyDescent="0.2">
      <c r="H30209" s="12"/>
      <c r="J30209" s="29"/>
      <c r="K30209" s="45"/>
      <c r="L30209" s="45"/>
      <c r="M30209" s="45"/>
    </row>
    <row r="30210" spans="8:13" s="28" customFormat="1" x14ac:dyDescent="0.2">
      <c r="H30210" s="12"/>
      <c r="J30210" s="29"/>
      <c r="K30210" s="45"/>
      <c r="L30210" s="45"/>
      <c r="M30210" s="45"/>
    </row>
    <row r="30211" spans="8:13" s="28" customFormat="1" x14ac:dyDescent="0.2">
      <c r="H30211" s="12"/>
      <c r="J30211" s="29"/>
      <c r="K30211" s="45"/>
      <c r="L30211" s="45"/>
      <c r="M30211" s="45"/>
    </row>
    <row r="30212" spans="8:13" s="28" customFormat="1" x14ac:dyDescent="0.2">
      <c r="H30212" s="12"/>
      <c r="J30212" s="29"/>
      <c r="K30212" s="45"/>
      <c r="L30212" s="45"/>
      <c r="M30212" s="45"/>
    </row>
    <row r="30213" spans="8:13" s="28" customFormat="1" x14ac:dyDescent="0.2">
      <c r="H30213" s="12"/>
      <c r="J30213" s="29"/>
      <c r="K30213" s="45"/>
      <c r="L30213" s="45"/>
      <c r="M30213" s="45"/>
    </row>
    <row r="30214" spans="8:13" s="28" customFormat="1" x14ac:dyDescent="0.2">
      <c r="H30214" s="12"/>
      <c r="J30214" s="29"/>
      <c r="K30214" s="45"/>
      <c r="L30214" s="45"/>
      <c r="M30214" s="45"/>
    </row>
    <row r="30215" spans="8:13" s="28" customFormat="1" x14ac:dyDescent="0.2">
      <c r="H30215" s="12"/>
      <c r="J30215" s="29"/>
      <c r="K30215" s="45"/>
      <c r="L30215" s="45"/>
      <c r="M30215" s="45"/>
    </row>
    <row r="30216" spans="8:13" s="28" customFormat="1" x14ac:dyDescent="0.2">
      <c r="H30216" s="12"/>
      <c r="J30216" s="29"/>
      <c r="K30216" s="45"/>
      <c r="L30216" s="45"/>
      <c r="M30216" s="45"/>
    </row>
    <row r="30217" spans="8:13" s="28" customFormat="1" x14ac:dyDescent="0.2">
      <c r="H30217" s="12"/>
      <c r="J30217" s="29"/>
      <c r="K30217" s="45"/>
      <c r="L30217" s="45"/>
      <c r="M30217" s="45"/>
    </row>
    <row r="30218" spans="8:13" s="28" customFormat="1" x14ac:dyDescent="0.2">
      <c r="H30218" s="12"/>
      <c r="J30218" s="29"/>
      <c r="K30218" s="45"/>
      <c r="L30218" s="45"/>
      <c r="M30218" s="45"/>
    </row>
    <row r="30219" spans="8:13" s="28" customFormat="1" x14ac:dyDescent="0.2">
      <c r="H30219" s="12"/>
      <c r="J30219" s="29"/>
      <c r="K30219" s="45"/>
      <c r="L30219" s="45"/>
      <c r="M30219" s="45"/>
    </row>
    <row r="30220" spans="8:13" s="28" customFormat="1" x14ac:dyDescent="0.2">
      <c r="H30220" s="12"/>
      <c r="J30220" s="29"/>
      <c r="K30220" s="45"/>
      <c r="L30220" s="45"/>
      <c r="M30220" s="45"/>
    </row>
    <row r="30221" spans="8:13" s="28" customFormat="1" x14ac:dyDescent="0.2">
      <c r="H30221" s="12"/>
      <c r="J30221" s="29"/>
      <c r="K30221" s="45"/>
      <c r="L30221" s="45"/>
      <c r="M30221" s="45"/>
    </row>
    <row r="30222" spans="8:13" s="28" customFormat="1" x14ac:dyDescent="0.2">
      <c r="H30222" s="12"/>
      <c r="J30222" s="29"/>
      <c r="K30222" s="45"/>
      <c r="L30222" s="45"/>
      <c r="M30222" s="45"/>
    </row>
    <row r="30223" spans="8:13" s="28" customFormat="1" x14ac:dyDescent="0.2">
      <c r="H30223" s="12"/>
      <c r="J30223" s="29"/>
      <c r="K30223" s="45"/>
      <c r="L30223" s="45"/>
      <c r="M30223" s="45"/>
    </row>
    <row r="30224" spans="8:13" s="28" customFormat="1" x14ac:dyDescent="0.2">
      <c r="H30224" s="12"/>
      <c r="J30224" s="29"/>
      <c r="K30224" s="45"/>
      <c r="L30224" s="45"/>
      <c r="M30224" s="45"/>
    </row>
    <row r="30225" spans="8:13" s="28" customFormat="1" x14ac:dyDescent="0.2">
      <c r="H30225" s="12"/>
      <c r="J30225" s="29"/>
      <c r="K30225" s="45"/>
      <c r="L30225" s="45"/>
      <c r="M30225" s="45"/>
    </row>
    <row r="30226" spans="8:13" s="28" customFormat="1" x14ac:dyDescent="0.2">
      <c r="H30226" s="12"/>
      <c r="J30226" s="29"/>
      <c r="K30226" s="45"/>
      <c r="L30226" s="45"/>
      <c r="M30226" s="45"/>
    </row>
    <row r="30227" spans="8:13" s="28" customFormat="1" x14ac:dyDescent="0.2">
      <c r="H30227" s="12"/>
      <c r="J30227" s="29"/>
      <c r="K30227" s="45"/>
      <c r="L30227" s="45"/>
      <c r="M30227" s="45"/>
    </row>
    <row r="30228" spans="8:13" s="28" customFormat="1" x14ac:dyDescent="0.2">
      <c r="H30228" s="12"/>
      <c r="J30228" s="29"/>
      <c r="K30228" s="45"/>
      <c r="L30228" s="45"/>
      <c r="M30228" s="45"/>
    </row>
    <row r="30229" spans="8:13" s="28" customFormat="1" x14ac:dyDescent="0.2">
      <c r="H30229" s="12"/>
      <c r="J30229" s="29"/>
      <c r="K30229" s="45"/>
      <c r="L30229" s="45"/>
      <c r="M30229" s="45"/>
    </row>
    <row r="30230" spans="8:13" s="28" customFormat="1" x14ac:dyDescent="0.2">
      <c r="H30230" s="12"/>
      <c r="J30230" s="29"/>
      <c r="K30230" s="45"/>
      <c r="L30230" s="45"/>
      <c r="M30230" s="45"/>
    </row>
    <row r="30231" spans="8:13" s="28" customFormat="1" x14ac:dyDescent="0.2">
      <c r="H30231" s="12"/>
      <c r="J30231" s="29"/>
      <c r="K30231" s="45"/>
      <c r="L30231" s="45"/>
      <c r="M30231" s="45"/>
    </row>
    <row r="30232" spans="8:13" s="28" customFormat="1" x14ac:dyDescent="0.2">
      <c r="H30232" s="12"/>
      <c r="J30232" s="29"/>
      <c r="K30232" s="45"/>
      <c r="L30232" s="45"/>
      <c r="M30232" s="45"/>
    </row>
    <row r="30233" spans="8:13" s="28" customFormat="1" x14ac:dyDescent="0.2">
      <c r="H30233" s="12"/>
      <c r="J30233" s="29"/>
      <c r="K30233" s="45"/>
      <c r="L30233" s="45"/>
      <c r="M30233" s="45"/>
    </row>
    <row r="30234" spans="8:13" s="28" customFormat="1" x14ac:dyDescent="0.2">
      <c r="H30234" s="12"/>
      <c r="J30234" s="29"/>
      <c r="K30234" s="45"/>
      <c r="L30234" s="45"/>
      <c r="M30234" s="45"/>
    </row>
    <row r="30235" spans="8:13" s="28" customFormat="1" x14ac:dyDescent="0.2">
      <c r="H30235" s="12"/>
      <c r="J30235" s="29"/>
      <c r="K30235" s="45"/>
      <c r="L30235" s="45"/>
      <c r="M30235" s="45"/>
    </row>
    <row r="30236" spans="8:13" s="28" customFormat="1" x14ac:dyDescent="0.2">
      <c r="H30236" s="12"/>
      <c r="J30236" s="29"/>
      <c r="K30236" s="45"/>
      <c r="L30236" s="45"/>
      <c r="M30236" s="45"/>
    </row>
    <row r="30237" spans="8:13" s="28" customFormat="1" x14ac:dyDescent="0.2">
      <c r="H30237" s="12"/>
      <c r="J30237" s="29"/>
      <c r="K30237" s="45"/>
      <c r="L30237" s="45"/>
      <c r="M30237" s="45"/>
    </row>
    <row r="30238" spans="8:13" s="28" customFormat="1" x14ac:dyDescent="0.2">
      <c r="H30238" s="12"/>
      <c r="J30238" s="29"/>
      <c r="K30238" s="45"/>
      <c r="L30238" s="45"/>
      <c r="M30238" s="45"/>
    </row>
    <row r="30239" spans="8:13" s="28" customFormat="1" x14ac:dyDescent="0.2">
      <c r="H30239" s="12"/>
      <c r="J30239" s="29"/>
      <c r="K30239" s="45"/>
      <c r="L30239" s="45"/>
      <c r="M30239" s="45"/>
    </row>
    <row r="30240" spans="8:13" s="28" customFormat="1" x14ac:dyDescent="0.2">
      <c r="H30240" s="12"/>
      <c r="J30240" s="29"/>
      <c r="K30240" s="45"/>
      <c r="L30240" s="45"/>
      <c r="M30240" s="45"/>
    </row>
    <row r="30241" spans="8:13" s="28" customFormat="1" x14ac:dyDescent="0.2">
      <c r="H30241" s="12"/>
      <c r="J30241" s="29"/>
      <c r="K30241" s="45"/>
      <c r="L30241" s="45"/>
      <c r="M30241" s="45"/>
    </row>
    <row r="30242" spans="8:13" s="28" customFormat="1" x14ac:dyDescent="0.2">
      <c r="H30242" s="12"/>
      <c r="J30242" s="29"/>
      <c r="K30242" s="45"/>
      <c r="L30242" s="45"/>
      <c r="M30242" s="45"/>
    </row>
    <row r="30243" spans="8:13" s="28" customFormat="1" x14ac:dyDescent="0.2">
      <c r="H30243" s="12"/>
      <c r="J30243" s="29"/>
      <c r="K30243" s="45"/>
      <c r="L30243" s="45"/>
      <c r="M30243" s="45"/>
    </row>
    <row r="30244" spans="8:13" s="28" customFormat="1" x14ac:dyDescent="0.2">
      <c r="H30244" s="12"/>
      <c r="J30244" s="29"/>
      <c r="K30244" s="45"/>
      <c r="L30244" s="45"/>
      <c r="M30244" s="45"/>
    </row>
    <row r="30245" spans="8:13" s="28" customFormat="1" x14ac:dyDescent="0.2">
      <c r="H30245" s="12"/>
      <c r="J30245" s="29"/>
      <c r="K30245" s="45"/>
      <c r="L30245" s="45"/>
      <c r="M30245" s="45"/>
    </row>
    <row r="30246" spans="8:13" s="28" customFormat="1" x14ac:dyDescent="0.2">
      <c r="H30246" s="12"/>
      <c r="J30246" s="29"/>
      <c r="K30246" s="45"/>
      <c r="L30246" s="45"/>
      <c r="M30246" s="45"/>
    </row>
    <row r="30247" spans="8:13" s="28" customFormat="1" x14ac:dyDescent="0.2">
      <c r="H30247" s="12"/>
      <c r="J30247" s="29"/>
      <c r="K30247" s="45"/>
      <c r="L30247" s="45"/>
      <c r="M30247" s="45"/>
    </row>
    <row r="30248" spans="8:13" s="28" customFormat="1" x14ac:dyDescent="0.2">
      <c r="H30248" s="12"/>
      <c r="J30248" s="29"/>
      <c r="K30248" s="45"/>
      <c r="L30248" s="45"/>
      <c r="M30248" s="45"/>
    </row>
    <row r="30249" spans="8:13" s="28" customFormat="1" x14ac:dyDescent="0.2">
      <c r="H30249" s="12"/>
      <c r="J30249" s="29"/>
      <c r="K30249" s="45"/>
      <c r="L30249" s="45"/>
      <c r="M30249" s="45"/>
    </row>
    <row r="30250" spans="8:13" s="28" customFormat="1" x14ac:dyDescent="0.2">
      <c r="H30250" s="12"/>
      <c r="J30250" s="29"/>
      <c r="K30250" s="45"/>
      <c r="L30250" s="45"/>
      <c r="M30250" s="45"/>
    </row>
    <row r="30251" spans="8:13" s="28" customFormat="1" x14ac:dyDescent="0.2">
      <c r="H30251" s="12"/>
      <c r="J30251" s="29"/>
      <c r="K30251" s="45"/>
      <c r="L30251" s="45"/>
      <c r="M30251" s="45"/>
    </row>
    <row r="30252" spans="8:13" s="28" customFormat="1" x14ac:dyDescent="0.2">
      <c r="H30252" s="12"/>
      <c r="J30252" s="29"/>
      <c r="K30252" s="45"/>
      <c r="L30252" s="45"/>
      <c r="M30252" s="45"/>
    </row>
    <row r="30253" spans="8:13" s="28" customFormat="1" x14ac:dyDescent="0.2">
      <c r="H30253" s="12"/>
      <c r="J30253" s="29"/>
      <c r="K30253" s="45"/>
      <c r="L30253" s="45"/>
      <c r="M30253" s="45"/>
    </row>
    <row r="30254" spans="8:13" s="28" customFormat="1" x14ac:dyDescent="0.2">
      <c r="H30254" s="12"/>
      <c r="J30254" s="29"/>
      <c r="K30254" s="45"/>
      <c r="L30254" s="45"/>
      <c r="M30254" s="45"/>
    </row>
    <row r="30255" spans="8:13" s="28" customFormat="1" x14ac:dyDescent="0.2">
      <c r="H30255" s="12"/>
      <c r="J30255" s="29"/>
      <c r="K30255" s="45"/>
      <c r="L30255" s="45"/>
      <c r="M30255" s="45"/>
    </row>
    <row r="30256" spans="8:13" s="28" customFormat="1" x14ac:dyDescent="0.2">
      <c r="H30256" s="12"/>
      <c r="J30256" s="29"/>
      <c r="K30256" s="45"/>
      <c r="L30256" s="45"/>
      <c r="M30256" s="45"/>
    </row>
    <row r="30257" spans="8:13" s="28" customFormat="1" x14ac:dyDescent="0.2">
      <c r="H30257" s="12"/>
      <c r="J30257" s="29"/>
      <c r="K30257" s="45"/>
      <c r="L30257" s="45"/>
      <c r="M30257" s="45"/>
    </row>
    <row r="30258" spans="8:13" s="28" customFormat="1" x14ac:dyDescent="0.2">
      <c r="H30258" s="12"/>
      <c r="J30258" s="29"/>
      <c r="K30258" s="45"/>
      <c r="L30258" s="45"/>
      <c r="M30258" s="45"/>
    </row>
    <row r="30259" spans="8:13" s="28" customFormat="1" x14ac:dyDescent="0.2">
      <c r="H30259" s="12"/>
      <c r="J30259" s="29"/>
      <c r="K30259" s="45"/>
      <c r="L30259" s="45"/>
      <c r="M30259" s="45"/>
    </row>
    <row r="30260" spans="8:13" s="28" customFormat="1" x14ac:dyDescent="0.2">
      <c r="H30260" s="12"/>
      <c r="J30260" s="29"/>
      <c r="K30260" s="45"/>
      <c r="L30260" s="45"/>
      <c r="M30260" s="45"/>
    </row>
    <row r="30261" spans="8:13" s="28" customFormat="1" x14ac:dyDescent="0.2">
      <c r="H30261" s="12"/>
      <c r="J30261" s="29"/>
      <c r="K30261" s="45"/>
      <c r="L30261" s="45"/>
      <c r="M30261" s="45"/>
    </row>
    <row r="30262" spans="8:13" s="28" customFormat="1" x14ac:dyDescent="0.2">
      <c r="H30262" s="12"/>
      <c r="J30262" s="29"/>
      <c r="K30262" s="45"/>
      <c r="L30262" s="45"/>
      <c r="M30262" s="45"/>
    </row>
    <row r="30263" spans="8:13" s="28" customFormat="1" x14ac:dyDescent="0.2">
      <c r="H30263" s="12"/>
      <c r="J30263" s="29"/>
      <c r="K30263" s="45"/>
      <c r="L30263" s="45"/>
      <c r="M30263" s="45"/>
    </row>
    <row r="30264" spans="8:13" s="28" customFormat="1" x14ac:dyDescent="0.2">
      <c r="H30264" s="12"/>
      <c r="J30264" s="29"/>
      <c r="K30264" s="45"/>
      <c r="L30264" s="45"/>
      <c r="M30264" s="45"/>
    </row>
    <row r="30265" spans="8:13" s="28" customFormat="1" x14ac:dyDescent="0.2">
      <c r="H30265" s="12"/>
      <c r="J30265" s="29"/>
      <c r="K30265" s="45"/>
      <c r="L30265" s="45"/>
      <c r="M30265" s="45"/>
    </row>
    <row r="30266" spans="8:13" s="28" customFormat="1" x14ac:dyDescent="0.2">
      <c r="H30266" s="12"/>
      <c r="J30266" s="29"/>
      <c r="K30266" s="45"/>
      <c r="L30266" s="45"/>
      <c r="M30266" s="45"/>
    </row>
    <row r="30267" spans="8:13" s="28" customFormat="1" x14ac:dyDescent="0.2">
      <c r="H30267" s="12"/>
      <c r="J30267" s="29"/>
      <c r="K30267" s="45"/>
      <c r="L30267" s="45"/>
      <c r="M30267" s="45"/>
    </row>
    <row r="30268" spans="8:13" s="28" customFormat="1" x14ac:dyDescent="0.2">
      <c r="H30268" s="12"/>
      <c r="J30268" s="29"/>
      <c r="K30268" s="45"/>
      <c r="L30268" s="45"/>
      <c r="M30268" s="45"/>
    </row>
    <row r="30269" spans="8:13" s="28" customFormat="1" x14ac:dyDescent="0.2">
      <c r="H30269" s="12"/>
      <c r="J30269" s="29"/>
      <c r="K30269" s="45"/>
      <c r="L30269" s="45"/>
      <c r="M30269" s="45"/>
    </row>
    <row r="30270" spans="8:13" s="28" customFormat="1" x14ac:dyDescent="0.2">
      <c r="H30270" s="12"/>
      <c r="J30270" s="29"/>
      <c r="K30270" s="45"/>
      <c r="L30270" s="45"/>
      <c r="M30270" s="45"/>
    </row>
    <row r="30271" spans="8:13" s="28" customFormat="1" x14ac:dyDescent="0.2">
      <c r="H30271" s="12"/>
      <c r="J30271" s="29"/>
      <c r="K30271" s="45"/>
      <c r="L30271" s="45"/>
      <c r="M30271" s="45"/>
    </row>
    <row r="30272" spans="8:13" s="28" customFormat="1" x14ac:dyDescent="0.2">
      <c r="H30272" s="12"/>
      <c r="J30272" s="29"/>
      <c r="K30272" s="45"/>
      <c r="L30272" s="45"/>
      <c r="M30272" s="45"/>
    </row>
    <row r="30273" spans="8:13" s="28" customFormat="1" x14ac:dyDescent="0.2">
      <c r="H30273" s="12"/>
      <c r="J30273" s="29"/>
      <c r="K30273" s="45"/>
      <c r="L30273" s="45"/>
      <c r="M30273" s="45"/>
    </row>
    <row r="30274" spans="8:13" s="28" customFormat="1" x14ac:dyDescent="0.2">
      <c r="H30274" s="12"/>
      <c r="J30274" s="29"/>
      <c r="K30274" s="45"/>
      <c r="L30274" s="45"/>
      <c r="M30274" s="45"/>
    </row>
    <row r="30275" spans="8:13" s="28" customFormat="1" x14ac:dyDescent="0.2">
      <c r="H30275" s="12"/>
      <c r="J30275" s="29"/>
      <c r="K30275" s="45"/>
      <c r="L30275" s="45"/>
      <c r="M30275" s="45"/>
    </row>
    <row r="30276" spans="8:13" s="28" customFormat="1" x14ac:dyDescent="0.2">
      <c r="H30276" s="12"/>
      <c r="J30276" s="29"/>
      <c r="K30276" s="45"/>
      <c r="L30276" s="45"/>
      <c r="M30276" s="45"/>
    </row>
    <row r="30277" spans="8:13" s="28" customFormat="1" x14ac:dyDescent="0.2">
      <c r="H30277" s="12"/>
      <c r="J30277" s="29"/>
      <c r="K30277" s="45"/>
      <c r="L30277" s="45"/>
      <c r="M30277" s="45"/>
    </row>
    <row r="30278" spans="8:13" s="28" customFormat="1" x14ac:dyDescent="0.2">
      <c r="H30278" s="12"/>
      <c r="J30278" s="29"/>
      <c r="K30278" s="45"/>
      <c r="L30278" s="45"/>
      <c r="M30278" s="45"/>
    </row>
    <row r="30279" spans="8:13" s="28" customFormat="1" x14ac:dyDescent="0.2">
      <c r="H30279" s="12"/>
      <c r="J30279" s="29"/>
      <c r="K30279" s="45"/>
      <c r="L30279" s="45"/>
      <c r="M30279" s="45"/>
    </row>
    <row r="30280" spans="8:13" s="28" customFormat="1" x14ac:dyDescent="0.2">
      <c r="H30280" s="12"/>
      <c r="J30280" s="29"/>
      <c r="K30280" s="45"/>
      <c r="L30280" s="45"/>
      <c r="M30280" s="45"/>
    </row>
    <row r="30281" spans="8:13" s="28" customFormat="1" x14ac:dyDescent="0.2">
      <c r="H30281" s="12"/>
      <c r="J30281" s="29"/>
      <c r="K30281" s="45"/>
      <c r="L30281" s="45"/>
      <c r="M30281" s="45"/>
    </row>
    <row r="30282" spans="8:13" s="28" customFormat="1" x14ac:dyDescent="0.2">
      <c r="H30282" s="12"/>
      <c r="J30282" s="29"/>
      <c r="K30282" s="45"/>
      <c r="L30282" s="45"/>
      <c r="M30282" s="45"/>
    </row>
    <row r="30283" spans="8:13" s="28" customFormat="1" x14ac:dyDescent="0.2">
      <c r="H30283" s="12"/>
      <c r="J30283" s="29"/>
      <c r="K30283" s="45"/>
      <c r="L30283" s="45"/>
      <c r="M30283" s="45"/>
    </row>
    <row r="30284" spans="8:13" s="28" customFormat="1" x14ac:dyDescent="0.2">
      <c r="H30284" s="12"/>
      <c r="J30284" s="29"/>
      <c r="K30284" s="45"/>
      <c r="L30284" s="45"/>
      <c r="M30284" s="45"/>
    </row>
    <row r="30285" spans="8:13" s="28" customFormat="1" x14ac:dyDescent="0.2">
      <c r="H30285" s="12"/>
      <c r="J30285" s="29"/>
      <c r="K30285" s="45"/>
      <c r="L30285" s="45"/>
      <c r="M30285" s="45"/>
    </row>
    <row r="30286" spans="8:13" s="28" customFormat="1" x14ac:dyDescent="0.2">
      <c r="H30286" s="12"/>
      <c r="J30286" s="29"/>
      <c r="K30286" s="45"/>
      <c r="L30286" s="45"/>
      <c r="M30286" s="45"/>
    </row>
    <row r="30287" spans="8:13" s="28" customFormat="1" x14ac:dyDescent="0.2">
      <c r="H30287" s="12"/>
      <c r="J30287" s="29"/>
      <c r="K30287" s="45"/>
      <c r="L30287" s="45"/>
      <c r="M30287" s="45"/>
    </row>
    <row r="30288" spans="8:13" s="28" customFormat="1" x14ac:dyDescent="0.2">
      <c r="H30288" s="12"/>
      <c r="J30288" s="29"/>
      <c r="K30288" s="45"/>
      <c r="L30288" s="45"/>
      <c r="M30288" s="45"/>
    </row>
    <row r="30289" spans="8:13" s="28" customFormat="1" x14ac:dyDescent="0.2">
      <c r="H30289" s="12"/>
      <c r="J30289" s="29"/>
      <c r="K30289" s="45"/>
      <c r="L30289" s="45"/>
      <c r="M30289" s="45"/>
    </row>
    <row r="30290" spans="8:13" s="28" customFormat="1" x14ac:dyDescent="0.2">
      <c r="H30290" s="12"/>
      <c r="J30290" s="29"/>
      <c r="K30290" s="45"/>
      <c r="L30290" s="45"/>
      <c r="M30290" s="45"/>
    </row>
    <row r="30291" spans="8:13" s="28" customFormat="1" x14ac:dyDescent="0.2">
      <c r="H30291" s="12"/>
      <c r="J30291" s="29"/>
      <c r="K30291" s="45"/>
      <c r="L30291" s="45"/>
      <c r="M30291" s="45"/>
    </row>
    <row r="30292" spans="8:13" s="28" customFormat="1" x14ac:dyDescent="0.2">
      <c r="H30292" s="12"/>
      <c r="J30292" s="29"/>
      <c r="K30292" s="45"/>
      <c r="L30292" s="45"/>
      <c r="M30292" s="45"/>
    </row>
    <row r="30293" spans="8:13" s="28" customFormat="1" x14ac:dyDescent="0.2">
      <c r="H30293" s="12"/>
      <c r="J30293" s="29"/>
      <c r="K30293" s="45"/>
      <c r="L30293" s="45"/>
      <c r="M30293" s="45"/>
    </row>
    <row r="30294" spans="8:13" s="28" customFormat="1" x14ac:dyDescent="0.2">
      <c r="H30294" s="12"/>
      <c r="J30294" s="29"/>
      <c r="K30294" s="45"/>
      <c r="L30294" s="45"/>
      <c r="M30294" s="45"/>
    </row>
    <row r="30295" spans="8:13" s="28" customFormat="1" x14ac:dyDescent="0.2">
      <c r="H30295" s="12"/>
      <c r="J30295" s="29"/>
      <c r="K30295" s="45"/>
      <c r="L30295" s="45"/>
      <c r="M30295" s="45"/>
    </row>
    <row r="30296" spans="8:13" s="28" customFormat="1" x14ac:dyDescent="0.2">
      <c r="H30296" s="12"/>
      <c r="J30296" s="29"/>
      <c r="K30296" s="45"/>
      <c r="L30296" s="45"/>
      <c r="M30296" s="45"/>
    </row>
    <row r="30297" spans="8:13" s="28" customFormat="1" x14ac:dyDescent="0.2">
      <c r="H30297" s="12"/>
      <c r="J30297" s="29"/>
      <c r="K30297" s="45"/>
      <c r="L30297" s="45"/>
      <c r="M30297" s="45"/>
    </row>
    <row r="30298" spans="8:13" s="28" customFormat="1" x14ac:dyDescent="0.2">
      <c r="H30298" s="12"/>
      <c r="J30298" s="29"/>
      <c r="K30298" s="45"/>
      <c r="L30298" s="45"/>
      <c r="M30298" s="45"/>
    </row>
    <row r="30299" spans="8:13" s="28" customFormat="1" x14ac:dyDescent="0.2">
      <c r="H30299" s="12"/>
      <c r="J30299" s="29"/>
      <c r="K30299" s="45"/>
      <c r="L30299" s="45"/>
      <c r="M30299" s="45"/>
    </row>
    <row r="30300" spans="8:13" s="28" customFormat="1" x14ac:dyDescent="0.2">
      <c r="H30300" s="12"/>
      <c r="J30300" s="29"/>
      <c r="K30300" s="45"/>
      <c r="L30300" s="45"/>
      <c r="M30300" s="45"/>
    </row>
    <row r="30301" spans="8:13" s="28" customFormat="1" x14ac:dyDescent="0.2">
      <c r="H30301" s="12"/>
      <c r="J30301" s="29"/>
      <c r="K30301" s="45"/>
      <c r="L30301" s="45"/>
      <c r="M30301" s="45"/>
    </row>
    <row r="30302" spans="8:13" s="28" customFormat="1" x14ac:dyDescent="0.2">
      <c r="H30302" s="12"/>
      <c r="J30302" s="29"/>
      <c r="K30302" s="45"/>
      <c r="L30302" s="45"/>
      <c r="M30302" s="45"/>
    </row>
    <row r="30303" spans="8:13" s="28" customFormat="1" x14ac:dyDescent="0.2">
      <c r="H30303" s="12"/>
      <c r="J30303" s="29"/>
      <c r="K30303" s="45"/>
      <c r="L30303" s="45"/>
      <c r="M30303" s="45"/>
    </row>
    <row r="30304" spans="8:13" s="28" customFormat="1" x14ac:dyDescent="0.2">
      <c r="H30304" s="12"/>
      <c r="J30304" s="29"/>
      <c r="K30304" s="45"/>
      <c r="L30304" s="45"/>
      <c r="M30304" s="45"/>
    </row>
    <row r="30305" spans="8:13" s="28" customFormat="1" x14ac:dyDescent="0.2">
      <c r="H30305" s="12"/>
      <c r="J30305" s="29"/>
      <c r="K30305" s="45"/>
      <c r="L30305" s="45"/>
      <c r="M30305" s="45"/>
    </row>
    <row r="30306" spans="8:13" s="28" customFormat="1" x14ac:dyDescent="0.2">
      <c r="H30306" s="12"/>
      <c r="J30306" s="29"/>
      <c r="K30306" s="45"/>
      <c r="L30306" s="45"/>
      <c r="M30306" s="45"/>
    </row>
    <row r="30307" spans="8:13" s="28" customFormat="1" x14ac:dyDescent="0.2">
      <c r="H30307" s="12"/>
      <c r="J30307" s="29"/>
      <c r="K30307" s="45"/>
      <c r="L30307" s="45"/>
      <c r="M30307" s="45"/>
    </row>
    <row r="30308" spans="8:13" s="28" customFormat="1" x14ac:dyDescent="0.2">
      <c r="H30308" s="12"/>
      <c r="J30308" s="29"/>
      <c r="K30308" s="45"/>
      <c r="L30308" s="45"/>
      <c r="M30308" s="45"/>
    </row>
    <row r="30309" spans="8:13" s="28" customFormat="1" x14ac:dyDescent="0.2">
      <c r="H30309" s="12"/>
      <c r="J30309" s="29"/>
      <c r="K30309" s="45"/>
      <c r="L30309" s="45"/>
      <c r="M30309" s="45"/>
    </row>
    <row r="30310" spans="8:13" s="28" customFormat="1" x14ac:dyDescent="0.2">
      <c r="H30310" s="12"/>
      <c r="J30310" s="29"/>
      <c r="K30310" s="45"/>
      <c r="L30310" s="45"/>
      <c r="M30310" s="45"/>
    </row>
    <row r="30311" spans="8:13" s="28" customFormat="1" x14ac:dyDescent="0.2">
      <c r="H30311" s="12"/>
      <c r="J30311" s="29"/>
      <c r="K30311" s="45"/>
      <c r="L30311" s="45"/>
      <c r="M30311" s="45"/>
    </row>
    <row r="30312" spans="8:13" s="28" customFormat="1" x14ac:dyDescent="0.2">
      <c r="H30312" s="12"/>
      <c r="J30312" s="29"/>
      <c r="K30312" s="45"/>
      <c r="L30312" s="45"/>
      <c r="M30312" s="45"/>
    </row>
    <row r="30313" spans="8:13" s="28" customFormat="1" x14ac:dyDescent="0.2">
      <c r="H30313" s="12"/>
      <c r="J30313" s="29"/>
      <c r="K30313" s="45"/>
      <c r="L30313" s="45"/>
      <c r="M30313" s="45"/>
    </row>
    <row r="30314" spans="8:13" s="28" customFormat="1" x14ac:dyDescent="0.2">
      <c r="H30314" s="12"/>
      <c r="J30314" s="29"/>
      <c r="K30314" s="45"/>
      <c r="L30314" s="45"/>
      <c r="M30314" s="45"/>
    </row>
    <row r="30315" spans="8:13" s="28" customFormat="1" x14ac:dyDescent="0.2">
      <c r="H30315" s="12"/>
      <c r="J30315" s="29"/>
      <c r="K30315" s="45"/>
      <c r="L30315" s="45"/>
      <c r="M30315" s="45"/>
    </row>
    <row r="30316" spans="8:13" s="28" customFormat="1" x14ac:dyDescent="0.2">
      <c r="H30316" s="12"/>
      <c r="J30316" s="29"/>
      <c r="K30316" s="45"/>
      <c r="L30316" s="45"/>
      <c r="M30316" s="45"/>
    </row>
    <row r="30317" spans="8:13" s="28" customFormat="1" x14ac:dyDescent="0.2">
      <c r="H30317" s="12"/>
      <c r="J30317" s="29"/>
      <c r="K30317" s="45"/>
      <c r="L30317" s="45"/>
      <c r="M30317" s="45"/>
    </row>
    <row r="30318" spans="8:13" s="28" customFormat="1" x14ac:dyDescent="0.2">
      <c r="H30318" s="12"/>
      <c r="J30318" s="29"/>
      <c r="K30318" s="45"/>
      <c r="L30318" s="45"/>
      <c r="M30318" s="45"/>
    </row>
    <row r="30319" spans="8:13" s="28" customFormat="1" x14ac:dyDescent="0.2">
      <c r="H30319" s="12"/>
      <c r="J30319" s="29"/>
      <c r="K30319" s="45"/>
      <c r="L30319" s="45"/>
      <c r="M30319" s="45"/>
    </row>
    <row r="30320" spans="8:13" s="28" customFormat="1" x14ac:dyDescent="0.2">
      <c r="H30320" s="12"/>
      <c r="J30320" s="29"/>
      <c r="K30320" s="45"/>
      <c r="L30320" s="45"/>
      <c r="M30320" s="45"/>
    </row>
    <row r="30321" spans="8:13" s="28" customFormat="1" x14ac:dyDescent="0.2">
      <c r="H30321" s="12"/>
      <c r="J30321" s="29"/>
      <c r="K30321" s="45"/>
      <c r="L30321" s="45"/>
      <c r="M30321" s="45"/>
    </row>
    <row r="30322" spans="8:13" s="28" customFormat="1" x14ac:dyDescent="0.2">
      <c r="H30322" s="12"/>
      <c r="J30322" s="29"/>
      <c r="K30322" s="45"/>
      <c r="L30322" s="45"/>
      <c r="M30322" s="45"/>
    </row>
    <row r="30323" spans="8:13" s="28" customFormat="1" x14ac:dyDescent="0.2">
      <c r="H30323" s="12"/>
      <c r="J30323" s="29"/>
      <c r="K30323" s="45"/>
      <c r="L30323" s="45"/>
      <c r="M30323" s="45"/>
    </row>
    <row r="30324" spans="8:13" s="28" customFormat="1" x14ac:dyDescent="0.2">
      <c r="H30324" s="12"/>
      <c r="J30324" s="29"/>
      <c r="K30324" s="45"/>
      <c r="L30324" s="45"/>
      <c r="M30324" s="45"/>
    </row>
    <row r="30325" spans="8:13" s="28" customFormat="1" x14ac:dyDescent="0.2">
      <c r="H30325" s="12"/>
      <c r="J30325" s="29"/>
      <c r="K30325" s="45"/>
      <c r="L30325" s="45"/>
      <c r="M30325" s="45"/>
    </row>
    <row r="30326" spans="8:13" s="28" customFormat="1" x14ac:dyDescent="0.2">
      <c r="H30326" s="12"/>
      <c r="J30326" s="29"/>
      <c r="K30326" s="45"/>
      <c r="L30326" s="45"/>
      <c r="M30326" s="45"/>
    </row>
    <row r="30327" spans="8:13" s="28" customFormat="1" x14ac:dyDescent="0.2">
      <c r="H30327" s="12"/>
      <c r="J30327" s="29"/>
      <c r="K30327" s="45"/>
      <c r="L30327" s="45"/>
      <c r="M30327" s="45"/>
    </row>
    <row r="30328" spans="8:13" s="28" customFormat="1" x14ac:dyDescent="0.2">
      <c r="H30328" s="12"/>
      <c r="J30328" s="29"/>
      <c r="K30328" s="45"/>
      <c r="L30328" s="45"/>
      <c r="M30328" s="45"/>
    </row>
    <row r="30329" spans="8:13" s="28" customFormat="1" x14ac:dyDescent="0.2">
      <c r="H30329" s="12"/>
      <c r="J30329" s="29"/>
      <c r="K30329" s="45"/>
      <c r="L30329" s="45"/>
      <c r="M30329" s="45"/>
    </row>
    <row r="30330" spans="8:13" s="28" customFormat="1" x14ac:dyDescent="0.2">
      <c r="H30330" s="12"/>
      <c r="J30330" s="29"/>
      <c r="K30330" s="45"/>
      <c r="L30330" s="45"/>
      <c r="M30330" s="45"/>
    </row>
    <row r="30331" spans="8:13" s="28" customFormat="1" x14ac:dyDescent="0.2">
      <c r="H30331" s="12"/>
      <c r="J30331" s="29"/>
      <c r="K30331" s="45"/>
      <c r="L30331" s="45"/>
      <c r="M30331" s="45"/>
    </row>
    <row r="30332" spans="8:13" s="28" customFormat="1" x14ac:dyDescent="0.2">
      <c r="H30332" s="12"/>
      <c r="J30332" s="29"/>
      <c r="K30332" s="45"/>
      <c r="L30332" s="45"/>
      <c r="M30332" s="45"/>
    </row>
    <row r="30333" spans="8:13" s="28" customFormat="1" x14ac:dyDescent="0.2">
      <c r="H30333" s="12"/>
      <c r="J30333" s="29"/>
      <c r="K30333" s="45"/>
      <c r="L30333" s="45"/>
      <c r="M30333" s="45"/>
    </row>
    <row r="30334" spans="8:13" s="28" customFormat="1" x14ac:dyDescent="0.2">
      <c r="H30334" s="12"/>
      <c r="J30334" s="29"/>
      <c r="K30334" s="45"/>
      <c r="L30334" s="45"/>
      <c r="M30334" s="45"/>
    </row>
    <row r="30335" spans="8:13" s="28" customFormat="1" x14ac:dyDescent="0.2">
      <c r="H30335" s="12"/>
      <c r="J30335" s="29"/>
      <c r="K30335" s="45"/>
      <c r="L30335" s="45"/>
      <c r="M30335" s="45"/>
    </row>
    <row r="30336" spans="8:13" s="28" customFormat="1" x14ac:dyDescent="0.2">
      <c r="H30336" s="12"/>
      <c r="J30336" s="29"/>
      <c r="K30336" s="45"/>
      <c r="L30336" s="45"/>
      <c r="M30336" s="45"/>
    </row>
    <row r="30337" spans="8:13" s="28" customFormat="1" x14ac:dyDescent="0.2">
      <c r="H30337" s="12"/>
      <c r="J30337" s="29"/>
      <c r="K30337" s="45"/>
      <c r="L30337" s="45"/>
      <c r="M30337" s="45"/>
    </row>
    <row r="30338" spans="8:13" s="28" customFormat="1" x14ac:dyDescent="0.2">
      <c r="H30338" s="12"/>
      <c r="J30338" s="29"/>
      <c r="K30338" s="45"/>
      <c r="L30338" s="45"/>
      <c r="M30338" s="45"/>
    </row>
    <row r="30339" spans="8:13" s="28" customFormat="1" x14ac:dyDescent="0.2">
      <c r="H30339" s="12"/>
      <c r="J30339" s="29"/>
      <c r="K30339" s="45"/>
      <c r="L30339" s="45"/>
      <c r="M30339" s="45"/>
    </row>
    <row r="30340" spans="8:13" s="28" customFormat="1" x14ac:dyDescent="0.2">
      <c r="H30340" s="12"/>
      <c r="J30340" s="29"/>
      <c r="K30340" s="45"/>
      <c r="L30340" s="45"/>
      <c r="M30340" s="45"/>
    </row>
    <row r="30341" spans="8:13" s="28" customFormat="1" x14ac:dyDescent="0.2">
      <c r="H30341" s="12"/>
      <c r="J30341" s="29"/>
      <c r="K30341" s="45"/>
      <c r="L30341" s="45"/>
      <c r="M30341" s="45"/>
    </row>
    <row r="30342" spans="8:13" s="28" customFormat="1" x14ac:dyDescent="0.2">
      <c r="H30342" s="12"/>
      <c r="J30342" s="29"/>
      <c r="K30342" s="45"/>
      <c r="L30342" s="45"/>
      <c r="M30342" s="45"/>
    </row>
    <row r="30343" spans="8:13" s="28" customFormat="1" x14ac:dyDescent="0.2">
      <c r="H30343" s="12"/>
      <c r="J30343" s="29"/>
      <c r="K30343" s="45"/>
      <c r="L30343" s="45"/>
      <c r="M30343" s="45"/>
    </row>
    <row r="30344" spans="8:13" s="28" customFormat="1" x14ac:dyDescent="0.2">
      <c r="H30344" s="12"/>
      <c r="J30344" s="29"/>
      <c r="K30344" s="45"/>
      <c r="L30344" s="45"/>
      <c r="M30344" s="45"/>
    </row>
    <row r="30345" spans="8:13" s="28" customFormat="1" x14ac:dyDescent="0.2">
      <c r="H30345" s="12"/>
      <c r="J30345" s="29"/>
      <c r="K30345" s="45"/>
      <c r="L30345" s="45"/>
      <c r="M30345" s="45"/>
    </row>
    <row r="30346" spans="8:13" s="28" customFormat="1" x14ac:dyDescent="0.2">
      <c r="H30346" s="12"/>
      <c r="J30346" s="29"/>
      <c r="K30346" s="45"/>
      <c r="L30346" s="45"/>
      <c r="M30346" s="45"/>
    </row>
    <row r="30347" spans="8:13" s="28" customFormat="1" x14ac:dyDescent="0.2">
      <c r="H30347" s="12"/>
      <c r="J30347" s="29"/>
      <c r="K30347" s="45"/>
      <c r="L30347" s="45"/>
      <c r="M30347" s="45"/>
    </row>
    <row r="30348" spans="8:13" s="28" customFormat="1" x14ac:dyDescent="0.2">
      <c r="H30348" s="12"/>
      <c r="J30348" s="29"/>
      <c r="K30348" s="45"/>
      <c r="L30348" s="45"/>
      <c r="M30348" s="45"/>
    </row>
    <row r="30349" spans="8:13" s="28" customFormat="1" x14ac:dyDescent="0.2">
      <c r="H30349" s="12"/>
      <c r="J30349" s="29"/>
      <c r="K30349" s="45"/>
      <c r="L30349" s="45"/>
      <c r="M30349" s="45"/>
    </row>
    <row r="30350" spans="8:13" s="28" customFormat="1" x14ac:dyDescent="0.2">
      <c r="H30350" s="12"/>
      <c r="J30350" s="29"/>
      <c r="K30350" s="45"/>
      <c r="L30350" s="45"/>
      <c r="M30350" s="45"/>
    </row>
    <row r="30351" spans="8:13" s="28" customFormat="1" x14ac:dyDescent="0.2">
      <c r="H30351" s="12"/>
      <c r="J30351" s="29"/>
      <c r="K30351" s="45"/>
      <c r="L30351" s="45"/>
      <c r="M30351" s="45"/>
    </row>
    <row r="30352" spans="8:13" s="28" customFormat="1" x14ac:dyDescent="0.2">
      <c r="H30352" s="12"/>
      <c r="J30352" s="29"/>
      <c r="K30352" s="45"/>
      <c r="L30352" s="45"/>
      <c r="M30352" s="45"/>
    </row>
    <row r="30353" spans="8:13" s="28" customFormat="1" x14ac:dyDescent="0.2">
      <c r="H30353" s="12"/>
      <c r="J30353" s="29"/>
      <c r="K30353" s="45"/>
      <c r="L30353" s="45"/>
      <c r="M30353" s="45"/>
    </row>
    <row r="30354" spans="8:13" s="28" customFormat="1" x14ac:dyDescent="0.2">
      <c r="H30354" s="12"/>
      <c r="J30354" s="29"/>
      <c r="K30354" s="45"/>
      <c r="L30354" s="45"/>
      <c r="M30354" s="45"/>
    </row>
    <row r="30355" spans="8:13" s="28" customFormat="1" x14ac:dyDescent="0.2">
      <c r="H30355" s="12"/>
      <c r="J30355" s="29"/>
      <c r="K30355" s="45"/>
      <c r="L30355" s="45"/>
      <c r="M30355" s="45"/>
    </row>
    <row r="30356" spans="8:13" s="28" customFormat="1" x14ac:dyDescent="0.2">
      <c r="H30356" s="12"/>
      <c r="J30356" s="29"/>
      <c r="K30356" s="45"/>
      <c r="L30356" s="45"/>
      <c r="M30356" s="45"/>
    </row>
    <row r="30357" spans="8:13" s="28" customFormat="1" x14ac:dyDescent="0.2">
      <c r="H30357" s="12"/>
      <c r="J30357" s="29"/>
      <c r="K30357" s="45"/>
      <c r="L30357" s="45"/>
      <c r="M30357" s="45"/>
    </row>
    <row r="30358" spans="8:13" s="28" customFormat="1" x14ac:dyDescent="0.2">
      <c r="H30358" s="12"/>
      <c r="J30358" s="29"/>
      <c r="K30358" s="45"/>
      <c r="L30358" s="45"/>
      <c r="M30358" s="45"/>
    </row>
    <row r="30359" spans="8:13" s="28" customFormat="1" x14ac:dyDescent="0.2">
      <c r="H30359" s="12"/>
      <c r="J30359" s="29"/>
      <c r="K30359" s="45"/>
      <c r="L30359" s="45"/>
      <c r="M30359" s="45"/>
    </row>
    <row r="30360" spans="8:13" s="28" customFormat="1" x14ac:dyDescent="0.2">
      <c r="H30360" s="12"/>
      <c r="J30360" s="29"/>
      <c r="K30360" s="45"/>
      <c r="L30360" s="45"/>
      <c r="M30360" s="45"/>
    </row>
    <row r="30361" spans="8:13" s="28" customFormat="1" x14ac:dyDescent="0.2">
      <c r="H30361" s="12"/>
      <c r="J30361" s="29"/>
      <c r="K30361" s="45"/>
      <c r="L30361" s="45"/>
      <c r="M30361" s="45"/>
    </row>
    <row r="30362" spans="8:13" s="28" customFormat="1" x14ac:dyDescent="0.2">
      <c r="H30362" s="12"/>
      <c r="J30362" s="29"/>
      <c r="K30362" s="45"/>
      <c r="L30362" s="45"/>
      <c r="M30362" s="45"/>
    </row>
    <row r="30363" spans="8:13" s="28" customFormat="1" x14ac:dyDescent="0.2">
      <c r="H30363" s="12"/>
      <c r="J30363" s="29"/>
      <c r="K30363" s="45"/>
      <c r="L30363" s="45"/>
      <c r="M30363" s="45"/>
    </row>
    <row r="30364" spans="8:13" s="28" customFormat="1" x14ac:dyDescent="0.2">
      <c r="H30364" s="12"/>
      <c r="J30364" s="29"/>
      <c r="K30364" s="45"/>
      <c r="L30364" s="45"/>
      <c r="M30364" s="45"/>
    </row>
    <row r="30365" spans="8:13" s="28" customFormat="1" x14ac:dyDescent="0.2">
      <c r="H30365" s="12"/>
      <c r="J30365" s="29"/>
      <c r="K30365" s="45"/>
      <c r="L30365" s="45"/>
      <c r="M30365" s="45"/>
    </row>
    <row r="30366" spans="8:13" s="28" customFormat="1" x14ac:dyDescent="0.2">
      <c r="H30366" s="12"/>
      <c r="J30366" s="29"/>
      <c r="K30366" s="45"/>
      <c r="L30366" s="45"/>
      <c r="M30366" s="45"/>
    </row>
    <row r="30367" spans="8:13" s="28" customFormat="1" x14ac:dyDescent="0.2">
      <c r="H30367" s="12"/>
      <c r="J30367" s="29"/>
      <c r="K30367" s="45"/>
      <c r="L30367" s="45"/>
      <c r="M30367" s="45"/>
    </row>
    <row r="30368" spans="8:13" s="28" customFormat="1" x14ac:dyDescent="0.2">
      <c r="H30368" s="12"/>
      <c r="J30368" s="29"/>
      <c r="K30368" s="45"/>
      <c r="L30368" s="45"/>
      <c r="M30368" s="45"/>
    </row>
    <row r="30369" spans="8:13" s="28" customFormat="1" x14ac:dyDescent="0.2">
      <c r="H30369" s="12"/>
      <c r="J30369" s="29"/>
      <c r="K30369" s="45"/>
      <c r="L30369" s="45"/>
      <c r="M30369" s="45"/>
    </row>
    <row r="30370" spans="8:13" s="28" customFormat="1" x14ac:dyDescent="0.2">
      <c r="H30370" s="12"/>
      <c r="J30370" s="29"/>
      <c r="K30370" s="45"/>
      <c r="L30370" s="45"/>
      <c r="M30370" s="45"/>
    </row>
    <row r="30371" spans="8:13" s="28" customFormat="1" x14ac:dyDescent="0.2">
      <c r="H30371" s="12"/>
      <c r="J30371" s="29"/>
      <c r="K30371" s="45"/>
      <c r="L30371" s="45"/>
      <c r="M30371" s="45"/>
    </row>
    <row r="30372" spans="8:13" s="28" customFormat="1" x14ac:dyDescent="0.2">
      <c r="H30372" s="12"/>
      <c r="J30372" s="29"/>
      <c r="K30372" s="45"/>
      <c r="L30372" s="45"/>
      <c r="M30372" s="45"/>
    </row>
    <row r="30373" spans="8:13" s="28" customFormat="1" x14ac:dyDescent="0.2">
      <c r="H30373" s="12"/>
      <c r="J30373" s="29"/>
      <c r="K30373" s="45"/>
      <c r="L30373" s="45"/>
      <c r="M30373" s="45"/>
    </row>
    <row r="30374" spans="8:13" s="28" customFormat="1" x14ac:dyDescent="0.2">
      <c r="H30374" s="12"/>
      <c r="J30374" s="29"/>
      <c r="K30374" s="45"/>
      <c r="L30374" s="45"/>
      <c r="M30374" s="45"/>
    </row>
    <row r="30375" spans="8:13" s="28" customFormat="1" x14ac:dyDescent="0.2">
      <c r="H30375" s="12"/>
      <c r="J30375" s="29"/>
      <c r="K30375" s="45"/>
      <c r="L30375" s="45"/>
      <c r="M30375" s="45"/>
    </row>
    <row r="30376" spans="8:13" s="28" customFormat="1" x14ac:dyDescent="0.2">
      <c r="H30376" s="12"/>
      <c r="J30376" s="29"/>
      <c r="K30376" s="45"/>
      <c r="L30376" s="45"/>
      <c r="M30376" s="45"/>
    </row>
    <row r="30377" spans="8:13" s="28" customFormat="1" x14ac:dyDescent="0.2">
      <c r="H30377" s="12"/>
      <c r="J30377" s="29"/>
      <c r="K30377" s="45"/>
      <c r="L30377" s="45"/>
      <c r="M30377" s="45"/>
    </row>
    <row r="30378" spans="8:13" s="28" customFormat="1" x14ac:dyDescent="0.2">
      <c r="H30378" s="12"/>
      <c r="J30378" s="29"/>
      <c r="K30378" s="45"/>
      <c r="L30378" s="45"/>
      <c r="M30378" s="45"/>
    </row>
    <row r="30379" spans="8:13" s="28" customFormat="1" x14ac:dyDescent="0.2">
      <c r="H30379" s="12"/>
      <c r="J30379" s="29"/>
      <c r="K30379" s="45"/>
      <c r="L30379" s="45"/>
      <c r="M30379" s="45"/>
    </row>
    <row r="30380" spans="8:13" s="28" customFormat="1" x14ac:dyDescent="0.2">
      <c r="H30380" s="12"/>
      <c r="J30380" s="29"/>
      <c r="K30380" s="45"/>
      <c r="L30380" s="45"/>
      <c r="M30380" s="45"/>
    </row>
    <row r="30381" spans="8:13" s="28" customFormat="1" x14ac:dyDescent="0.2">
      <c r="H30381" s="12"/>
      <c r="J30381" s="29"/>
      <c r="K30381" s="45"/>
      <c r="L30381" s="45"/>
      <c r="M30381" s="45"/>
    </row>
    <row r="30382" spans="8:13" s="28" customFormat="1" x14ac:dyDescent="0.2">
      <c r="H30382" s="12"/>
      <c r="J30382" s="29"/>
      <c r="K30382" s="45"/>
      <c r="L30382" s="45"/>
      <c r="M30382" s="45"/>
    </row>
    <row r="30383" spans="8:13" s="28" customFormat="1" x14ac:dyDescent="0.2">
      <c r="H30383" s="12"/>
      <c r="J30383" s="29"/>
      <c r="K30383" s="45"/>
      <c r="L30383" s="45"/>
      <c r="M30383" s="45"/>
    </row>
    <row r="30384" spans="8:13" s="28" customFormat="1" x14ac:dyDescent="0.2">
      <c r="H30384" s="12"/>
      <c r="J30384" s="29"/>
      <c r="K30384" s="45"/>
      <c r="L30384" s="45"/>
      <c r="M30384" s="45"/>
    </row>
    <row r="30385" spans="8:13" s="28" customFormat="1" x14ac:dyDescent="0.2">
      <c r="H30385" s="12"/>
      <c r="J30385" s="29"/>
      <c r="K30385" s="45"/>
      <c r="L30385" s="45"/>
      <c r="M30385" s="45"/>
    </row>
    <row r="30386" spans="8:13" s="28" customFormat="1" x14ac:dyDescent="0.2">
      <c r="H30386" s="12"/>
      <c r="J30386" s="29"/>
      <c r="K30386" s="45"/>
      <c r="L30386" s="45"/>
      <c r="M30386" s="45"/>
    </row>
    <row r="30387" spans="8:13" s="28" customFormat="1" x14ac:dyDescent="0.2">
      <c r="H30387" s="12"/>
      <c r="J30387" s="29"/>
      <c r="K30387" s="45"/>
      <c r="L30387" s="45"/>
      <c r="M30387" s="45"/>
    </row>
    <row r="30388" spans="8:13" s="28" customFormat="1" x14ac:dyDescent="0.2">
      <c r="H30388" s="12"/>
      <c r="J30388" s="29"/>
      <c r="K30388" s="45"/>
      <c r="L30388" s="45"/>
      <c r="M30388" s="45"/>
    </row>
    <row r="30389" spans="8:13" s="28" customFormat="1" x14ac:dyDescent="0.2">
      <c r="H30389" s="12"/>
      <c r="J30389" s="29"/>
      <c r="K30389" s="45"/>
      <c r="L30389" s="45"/>
      <c r="M30389" s="45"/>
    </row>
    <row r="30390" spans="8:13" s="28" customFormat="1" x14ac:dyDescent="0.2">
      <c r="H30390" s="12"/>
      <c r="J30390" s="29"/>
      <c r="K30390" s="45"/>
      <c r="L30390" s="45"/>
      <c r="M30390" s="45"/>
    </row>
    <row r="30391" spans="8:13" s="28" customFormat="1" x14ac:dyDescent="0.2">
      <c r="H30391" s="12"/>
      <c r="J30391" s="29"/>
      <c r="K30391" s="45"/>
      <c r="L30391" s="45"/>
      <c r="M30391" s="45"/>
    </row>
    <row r="30392" spans="8:13" s="28" customFormat="1" x14ac:dyDescent="0.2">
      <c r="H30392" s="12"/>
      <c r="J30392" s="29"/>
      <c r="K30392" s="45"/>
      <c r="L30392" s="45"/>
      <c r="M30392" s="45"/>
    </row>
    <row r="30393" spans="8:13" s="28" customFormat="1" x14ac:dyDescent="0.2">
      <c r="H30393" s="12"/>
      <c r="J30393" s="29"/>
      <c r="K30393" s="45"/>
      <c r="L30393" s="45"/>
      <c r="M30393" s="45"/>
    </row>
    <row r="30394" spans="8:13" s="28" customFormat="1" x14ac:dyDescent="0.2">
      <c r="H30394" s="12"/>
      <c r="J30394" s="29"/>
      <c r="K30394" s="45"/>
      <c r="L30394" s="45"/>
      <c r="M30394" s="45"/>
    </row>
    <row r="30395" spans="8:13" s="28" customFormat="1" x14ac:dyDescent="0.2">
      <c r="H30395" s="12"/>
      <c r="J30395" s="29"/>
      <c r="K30395" s="45"/>
      <c r="L30395" s="45"/>
      <c r="M30395" s="45"/>
    </row>
    <row r="30396" spans="8:13" s="28" customFormat="1" x14ac:dyDescent="0.2">
      <c r="H30396" s="12"/>
      <c r="J30396" s="29"/>
      <c r="K30396" s="45"/>
      <c r="L30396" s="45"/>
      <c r="M30396" s="45"/>
    </row>
    <row r="30397" spans="8:13" s="28" customFormat="1" x14ac:dyDescent="0.2">
      <c r="H30397" s="12"/>
      <c r="J30397" s="29"/>
      <c r="K30397" s="45"/>
      <c r="L30397" s="45"/>
      <c r="M30397" s="45"/>
    </row>
    <row r="30398" spans="8:13" s="28" customFormat="1" x14ac:dyDescent="0.2">
      <c r="H30398" s="12"/>
      <c r="J30398" s="29"/>
      <c r="K30398" s="45"/>
      <c r="L30398" s="45"/>
      <c r="M30398" s="45"/>
    </row>
    <row r="30399" spans="8:13" s="28" customFormat="1" x14ac:dyDescent="0.2">
      <c r="H30399" s="12"/>
      <c r="J30399" s="29"/>
      <c r="K30399" s="45"/>
      <c r="L30399" s="45"/>
      <c r="M30399" s="45"/>
    </row>
    <row r="30400" spans="8:13" s="28" customFormat="1" x14ac:dyDescent="0.2">
      <c r="H30400" s="12"/>
      <c r="J30400" s="29"/>
      <c r="K30400" s="45"/>
      <c r="L30400" s="45"/>
      <c r="M30400" s="45"/>
    </row>
    <row r="30401" spans="8:13" s="28" customFormat="1" x14ac:dyDescent="0.2">
      <c r="H30401" s="12"/>
      <c r="J30401" s="29"/>
      <c r="K30401" s="45"/>
      <c r="L30401" s="45"/>
      <c r="M30401" s="45"/>
    </row>
    <row r="30402" spans="8:13" s="28" customFormat="1" x14ac:dyDescent="0.2">
      <c r="H30402" s="12"/>
      <c r="J30402" s="29"/>
      <c r="K30402" s="45"/>
      <c r="L30402" s="45"/>
      <c r="M30402" s="45"/>
    </row>
    <row r="30403" spans="8:13" s="28" customFormat="1" x14ac:dyDescent="0.2">
      <c r="H30403" s="12"/>
      <c r="J30403" s="29"/>
      <c r="K30403" s="45"/>
      <c r="L30403" s="45"/>
      <c r="M30403" s="45"/>
    </row>
    <row r="30404" spans="8:13" s="28" customFormat="1" x14ac:dyDescent="0.2">
      <c r="H30404" s="12"/>
      <c r="J30404" s="29"/>
      <c r="K30404" s="45"/>
      <c r="L30404" s="45"/>
      <c r="M30404" s="45"/>
    </row>
    <row r="30405" spans="8:13" s="28" customFormat="1" x14ac:dyDescent="0.2">
      <c r="H30405" s="12"/>
      <c r="J30405" s="29"/>
      <c r="K30405" s="45"/>
      <c r="L30405" s="45"/>
      <c r="M30405" s="45"/>
    </row>
    <row r="30406" spans="8:13" s="28" customFormat="1" x14ac:dyDescent="0.2">
      <c r="H30406" s="12"/>
      <c r="J30406" s="29"/>
      <c r="K30406" s="45"/>
      <c r="L30406" s="45"/>
      <c r="M30406" s="45"/>
    </row>
    <row r="30407" spans="8:13" s="28" customFormat="1" x14ac:dyDescent="0.2">
      <c r="H30407" s="12"/>
      <c r="J30407" s="29"/>
      <c r="K30407" s="45"/>
      <c r="L30407" s="45"/>
      <c r="M30407" s="45"/>
    </row>
    <row r="30408" spans="8:13" s="28" customFormat="1" x14ac:dyDescent="0.2">
      <c r="H30408" s="12"/>
      <c r="J30408" s="29"/>
      <c r="K30408" s="45"/>
      <c r="L30408" s="45"/>
      <c r="M30408" s="45"/>
    </row>
    <row r="30409" spans="8:13" s="28" customFormat="1" x14ac:dyDescent="0.2">
      <c r="H30409" s="12"/>
      <c r="J30409" s="29"/>
      <c r="K30409" s="45"/>
      <c r="L30409" s="45"/>
      <c r="M30409" s="45"/>
    </row>
    <row r="30410" spans="8:13" s="28" customFormat="1" x14ac:dyDescent="0.2">
      <c r="H30410" s="12"/>
      <c r="J30410" s="29"/>
      <c r="K30410" s="45"/>
      <c r="L30410" s="45"/>
      <c r="M30410" s="45"/>
    </row>
    <row r="30411" spans="8:13" s="28" customFormat="1" x14ac:dyDescent="0.2">
      <c r="H30411" s="12"/>
      <c r="J30411" s="29"/>
      <c r="K30411" s="45"/>
      <c r="L30411" s="45"/>
      <c r="M30411" s="45"/>
    </row>
    <row r="30412" spans="8:13" s="28" customFormat="1" x14ac:dyDescent="0.2">
      <c r="H30412" s="12"/>
      <c r="J30412" s="29"/>
      <c r="K30412" s="45"/>
      <c r="L30412" s="45"/>
      <c r="M30412" s="45"/>
    </row>
    <row r="30413" spans="8:13" s="28" customFormat="1" x14ac:dyDescent="0.2">
      <c r="H30413" s="12"/>
      <c r="J30413" s="29"/>
      <c r="K30413" s="45"/>
      <c r="L30413" s="45"/>
      <c r="M30413" s="45"/>
    </row>
    <row r="30414" spans="8:13" s="28" customFormat="1" x14ac:dyDescent="0.2">
      <c r="H30414" s="12"/>
      <c r="J30414" s="29"/>
      <c r="K30414" s="45"/>
      <c r="L30414" s="45"/>
      <c r="M30414" s="45"/>
    </row>
    <row r="30415" spans="8:13" s="28" customFormat="1" x14ac:dyDescent="0.2">
      <c r="H30415" s="12"/>
      <c r="J30415" s="29"/>
      <c r="K30415" s="45"/>
      <c r="L30415" s="45"/>
      <c r="M30415" s="45"/>
    </row>
    <row r="30416" spans="8:13" s="28" customFormat="1" x14ac:dyDescent="0.2">
      <c r="H30416" s="12"/>
      <c r="J30416" s="29"/>
      <c r="K30416" s="45"/>
      <c r="L30416" s="45"/>
      <c r="M30416" s="45"/>
    </row>
    <row r="30417" spans="8:13" s="28" customFormat="1" x14ac:dyDescent="0.2">
      <c r="H30417" s="12"/>
      <c r="J30417" s="29"/>
      <c r="K30417" s="45"/>
      <c r="L30417" s="45"/>
      <c r="M30417" s="45"/>
    </row>
    <row r="30418" spans="8:13" s="28" customFormat="1" x14ac:dyDescent="0.2">
      <c r="H30418" s="12"/>
      <c r="J30418" s="29"/>
      <c r="K30418" s="45"/>
      <c r="L30418" s="45"/>
      <c r="M30418" s="45"/>
    </row>
    <row r="30419" spans="8:13" s="28" customFormat="1" x14ac:dyDescent="0.2">
      <c r="H30419" s="12"/>
      <c r="J30419" s="29"/>
      <c r="K30419" s="45"/>
      <c r="L30419" s="45"/>
      <c r="M30419" s="45"/>
    </row>
    <row r="30420" spans="8:13" s="28" customFormat="1" x14ac:dyDescent="0.2">
      <c r="H30420" s="12"/>
      <c r="J30420" s="29"/>
      <c r="K30420" s="45"/>
      <c r="L30420" s="45"/>
      <c r="M30420" s="45"/>
    </row>
    <row r="30421" spans="8:13" s="28" customFormat="1" x14ac:dyDescent="0.2">
      <c r="H30421" s="12"/>
      <c r="J30421" s="29"/>
      <c r="K30421" s="45"/>
      <c r="L30421" s="45"/>
      <c r="M30421" s="45"/>
    </row>
    <row r="30422" spans="8:13" s="28" customFormat="1" x14ac:dyDescent="0.2">
      <c r="H30422" s="12"/>
      <c r="J30422" s="29"/>
      <c r="K30422" s="45"/>
      <c r="L30422" s="45"/>
      <c r="M30422" s="45"/>
    </row>
    <row r="30423" spans="8:13" s="28" customFormat="1" x14ac:dyDescent="0.2">
      <c r="H30423" s="12"/>
      <c r="J30423" s="29"/>
      <c r="K30423" s="45"/>
      <c r="L30423" s="45"/>
      <c r="M30423" s="45"/>
    </row>
    <row r="30424" spans="8:13" s="28" customFormat="1" x14ac:dyDescent="0.2">
      <c r="H30424" s="12"/>
      <c r="J30424" s="29"/>
      <c r="K30424" s="45"/>
      <c r="L30424" s="45"/>
      <c r="M30424" s="45"/>
    </row>
    <row r="30425" spans="8:13" s="28" customFormat="1" x14ac:dyDescent="0.2">
      <c r="H30425" s="12"/>
      <c r="J30425" s="29"/>
      <c r="K30425" s="45"/>
      <c r="L30425" s="45"/>
      <c r="M30425" s="45"/>
    </row>
    <row r="30426" spans="8:13" s="28" customFormat="1" x14ac:dyDescent="0.2">
      <c r="H30426" s="12"/>
      <c r="J30426" s="29"/>
      <c r="K30426" s="45"/>
      <c r="L30426" s="45"/>
      <c r="M30426" s="45"/>
    </row>
    <row r="30427" spans="8:13" s="28" customFormat="1" x14ac:dyDescent="0.2">
      <c r="H30427" s="12"/>
      <c r="J30427" s="29"/>
      <c r="K30427" s="45"/>
      <c r="L30427" s="45"/>
      <c r="M30427" s="45"/>
    </row>
    <row r="30428" spans="8:13" s="28" customFormat="1" x14ac:dyDescent="0.2">
      <c r="H30428" s="12"/>
      <c r="J30428" s="29"/>
      <c r="K30428" s="45"/>
      <c r="L30428" s="45"/>
      <c r="M30428" s="45"/>
    </row>
    <row r="30429" spans="8:13" s="28" customFormat="1" x14ac:dyDescent="0.2">
      <c r="H30429" s="12"/>
      <c r="J30429" s="29"/>
      <c r="K30429" s="45"/>
      <c r="L30429" s="45"/>
      <c r="M30429" s="45"/>
    </row>
    <row r="30430" spans="8:13" s="28" customFormat="1" x14ac:dyDescent="0.2">
      <c r="H30430" s="12"/>
      <c r="J30430" s="29"/>
      <c r="K30430" s="45"/>
      <c r="L30430" s="45"/>
      <c r="M30430" s="45"/>
    </row>
    <row r="30431" spans="8:13" s="28" customFormat="1" x14ac:dyDescent="0.2">
      <c r="H30431" s="12"/>
      <c r="J30431" s="29"/>
      <c r="K30431" s="45"/>
      <c r="L30431" s="45"/>
      <c r="M30431" s="45"/>
    </row>
    <row r="30432" spans="8:13" s="28" customFormat="1" x14ac:dyDescent="0.2">
      <c r="H30432" s="12"/>
      <c r="J30432" s="29"/>
      <c r="K30432" s="45"/>
      <c r="L30432" s="45"/>
      <c r="M30432" s="45"/>
    </row>
    <row r="30433" spans="8:13" s="28" customFormat="1" x14ac:dyDescent="0.2">
      <c r="H30433" s="12"/>
      <c r="J30433" s="29"/>
      <c r="K30433" s="45"/>
      <c r="L30433" s="45"/>
      <c r="M30433" s="45"/>
    </row>
    <row r="30434" spans="8:13" s="28" customFormat="1" x14ac:dyDescent="0.2">
      <c r="H30434" s="12"/>
      <c r="J30434" s="29"/>
      <c r="K30434" s="45"/>
      <c r="L30434" s="45"/>
      <c r="M30434" s="45"/>
    </row>
    <row r="30435" spans="8:13" s="28" customFormat="1" x14ac:dyDescent="0.2">
      <c r="H30435" s="12"/>
      <c r="J30435" s="29"/>
      <c r="K30435" s="45"/>
      <c r="L30435" s="45"/>
      <c r="M30435" s="45"/>
    </row>
    <row r="30436" spans="8:13" s="28" customFormat="1" x14ac:dyDescent="0.2">
      <c r="H30436" s="12"/>
      <c r="J30436" s="29"/>
      <c r="K30436" s="45"/>
      <c r="L30436" s="45"/>
      <c r="M30436" s="45"/>
    </row>
    <row r="30437" spans="8:13" s="28" customFormat="1" x14ac:dyDescent="0.2">
      <c r="H30437" s="12"/>
      <c r="J30437" s="29"/>
      <c r="K30437" s="45"/>
      <c r="L30437" s="45"/>
      <c r="M30437" s="45"/>
    </row>
    <row r="30438" spans="8:13" s="28" customFormat="1" x14ac:dyDescent="0.2">
      <c r="H30438" s="12"/>
      <c r="J30438" s="29"/>
      <c r="K30438" s="45"/>
      <c r="L30438" s="45"/>
      <c r="M30438" s="45"/>
    </row>
    <row r="30439" spans="8:13" s="28" customFormat="1" x14ac:dyDescent="0.2">
      <c r="H30439" s="12"/>
      <c r="J30439" s="29"/>
      <c r="K30439" s="45"/>
      <c r="L30439" s="45"/>
      <c r="M30439" s="45"/>
    </row>
    <row r="30440" spans="8:13" s="28" customFormat="1" x14ac:dyDescent="0.2">
      <c r="H30440" s="12"/>
      <c r="J30440" s="29"/>
      <c r="K30440" s="45"/>
      <c r="L30440" s="45"/>
      <c r="M30440" s="45"/>
    </row>
    <row r="30441" spans="8:13" s="28" customFormat="1" x14ac:dyDescent="0.2">
      <c r="H30441" s="12"/>
      <c r="J30441" s="29"/>
      <c r="K30441" s="45"/>
      <c r="L30441" s="45"/>
      <c r="M30441" s="45"/>
    </row>
    <row r="30442" spans="8:13" s="28" customFormat="1" x14ac:dyDescent="0.2">
      <c r="H30442" s="12"/>
      <c r="J30442" s="29"/>
      <c r="K30442" s="45"/>
      <c r="L30442" s="45"/>
      <c r="M30442" s="45"/>
    </row>
    <row r="30443" spans="8:13" s="28" customFormat="1" x14ac:dyDescent="0.2">
      <c r="H30443" s="12"/>
      <c r="J30443" s="29"/>
      <c r="K30443" s="45"/>
      <c r="L30443" s="45"/>
      <c r="M30443" s="45"/>
    </row>
    <row r="30444" spans="8:13" s="28" customFormat="1" x14ac:dyDescent="0.2">
      <c r="H30444" s="12"/>
      <c r="J30444" s="29"/>
      <c r="K30444" s="45"/>
      <c r="L30444" s="45"/>
      <c r="M30444" s="45"/>
    </row>
    <row r="30445" spans="8:13" s="28" customFormat="1" x14ac:dyDescent="0.2">
      <c r="H30445" s="12"/>
      <c r="J30445" s="29"/>
      <c r="K30445" s="45"/>
      <c r="L30445" s="45"/>
      <c r="M30445" s="45"/>
    </row>
    <row r="30446" spans="8:13" s="28" customFormat="1" x14ac:dyDescent="0.2">
      <c r="H30446" s="12"/>
      <c r="J30446" s="29"/>
      <c r="K30446" s="45"/>
      <c r="L30446" s="45"/>
      <c r="M30446" s="45"/>
    </row>
    <row r="30447" spans="8:13" s="28" customFormat="1" x14ac:dyDescent="0.2">
      <c r="H30447" s="12"/>
      <c r="J30447" s="29"/>
      <c r="K30447" s="45"/>
      <c r="L30447" s="45"/>
      <c r="M30447" s="45"/>
    </row>
    <row r="30448" spans="8:13" s="28" customFormat="1" x14ac:dyDescent="0.2">
      <c r="H30448" s="12"/>
      <c r="J30448" s="29"/>
      <c r="K30448" s="45"/>
      <c r="L30448" s="45"/>
      <c r="M30448" s="45"/>
    </row>
    <row r="30449" spans="8:13" s="28" customFormat="1" x14ac:dyDescent="0.2">
      <c r="H30449" s="12"/>
      <c r="J30449" s="29"/>
      <c r="K30449" s="45"/>
      <c r="L30449" s="45"/>
      <c r="M30449" s="45"/>
    </row>
    <row r="30450" spans="8:13" s="28" customFormat="1" x14ac:dyDescent="0.2">
      <c r="H30450" s="12"/>
      <c r="J30450" s="29"/>
      <c r="K30450" s="45"/>
      <c r="L30450" s="45"/>
      <c r="M30450" s="45"/>
    </row>
    <row r="30451" spans="8:13" s="28" customFormat="1" x14ac:dyDescent="0.2">
      <c r="H30451" s="12"/>
      <c r="J30451" s="29"/>
      <c r="K30451" s="45"/>
      <c r="L30451" s="45"/>
      <c r="M30451" s="45"/>
    </row>
    <row r="30452" spans="8:13" s="28" customFormat="1" x14ac:dyDescent="0.2">
      <c r="H30452" s="12"/>
      <c r="J30452" s="29"/>
      <c r="K30452" s="45"/>
      <c r="L30452" s="45"/>
      <c r="M30452" s="45"/>
    </row>
    <row r="30453" spans="8:13" s="28" customFormat="1" x14ac:dyDescent="0.2">
      <c r="H30453" s="12"/>
      <c r="J30453" s="29"/>
      <c r="K30453" s="45"/>
      <c r="L30453" s="45"/>
      <c r="M30453" s="45"/>
    </row>
    <row r="30454" spans="8:13" s="28" customFormat="1" x14ac:dyDescent="0.2">
      <c r="H30454" s="12"/>
      <c r="J30454" s="29"/>
      <c r="K30454" s="45"/>
      <c r="L30454" s="45"/>
      <c r="M30454" s="45"/>
    </row>
    <row r="30455" spans="8:13" s="28" customFormat="1" x14ac:dyDescent="0.2">
      <c r="H30455" s="12"/>
      <c r="J30455" s="29"/>
      <c r="K30455" s="45"/>
      <c r="L30455" s="45"/>
      <c r="M30455" s="45"/>
    </row>
    <row r="30456" spans="8:13" s="28" customFormat="1" x14ac:dyDescent="0.2">
      <c r="H30456" s="12"/>
      <c r="J30456" s="29"/>
      <c r="K30456" s="45"/>
      <c r="L30456" s="45"/>
      <c r="M30456" s="45"/>
    </row>
    <row r="30457" spans="8:13" s="28" customFormat="1" x14ac:dyDescent="0.2">
      <c r="H30457" s="12"/>
      <c r="J30457" s="29"/>
      <c r="K30457" s="45"/>
      <c r="L30457" s="45"/>
      <c r="M30457" s="45"/>
    </row>
    <row r="30458" spans="8:13" s="28" customFormat="1" x14ac:dyDescent="0.2">
      <c r="H30458" s="12"/>
      <c r="J30458" s="29"/>
      <c r="K30458" s="45"/>
      <c r="L30458" s="45"/>
      <c r="M30458" s="45"/>
    </row>
    <row r="30459" spans="8:13" s="28" customFormat="1" x14ac:dyDescent="0.2">
      <c r="H30459" s="12"/>
      <c r="J30459" s="29"/>
      <c r="K30459" s="45"/>
      <c r="L30459" s="45"/>
      <c r="M30459" s="45"/>
    </row>
    <row r="30460" spans="8:13" s="28" customFormat="1" x14ac:dyDescent="0.2">
      <c r="H30460" s="12"/>
      <c r="J30460" s="29"/>
      <c r="K30460" s="45"/>
      <c r="L30460" s="45"/>
      <c r="M30460" s="45"/>
    </row>
    <row r="30461" spans="8:13" s="28" customFormat="1" x14ac:dyDescent="0.2">
      <c r="H30461" s="12"/>
      <c r="J30461" s="29"/>
      <c r="K30461" s="45"/>
      <c r="L30461" s="45"/>
      <c r="M30461" s="45"/>
    </row>
    <row r="30462" spans="8:13" s="28" customFormat="1" x14ac:dyDescent="0.2">
      <c r="H30462" s="12"/>
      <c r="J30462" s="29"/>
      <c r="K30462" s="45"/>
      <c r="L30462" s="45"/>
      <c r="M30462" s="45"/>
    </row>
    <row r="30463" spans="8:13" s="28" customFormat="1" x14ac:dyDescent="0.2">
      <c r="H30463" s="12"/>
      <c r="J30463" s="29"/>
      <c r="K30463" s="45"/>
      <c r="L30463" s="45"/>
      <c r="M30463" s="45"/>
    </row>
    <row r="30464" spans="8:13" s="28" customFormat="1" x14ac:dyDescent="0.2">
      <c r="H30464" s="12"/>
      <c r="J30464" s="29"/>
      <c r="K30464" s="45"/>
      <c r="L30464" s="45"/>
      <c r="M30464" s="45"/>
    </row>
    <row r="30465" spans="8:13" s="28" customFormat="1" x14ac:dyDescent="0.2">
      <c r="H30465" s="12"/>
      <c r="J30465" s="29"/>
      <c r="K30465" s="45"/>
      <c r="L30465" s="45"/>
      <c r="M30465" s="45"/>
    </row>
    <row r="30466" spans="8:13" s="28" customFormat="1" x14ac:dyDescent="0.2">
      <c r="H30466" s="12"/>
      <c r="J30466" s="29"/>
      <c r="K30466" s="45"/>
      <c r="L30466" s="45"/>
      <c r="M30466" s="45"/>
    </row>
    <row r="30467" spans="8:13" s="28" customFormat="1" x14ac:dyDescent="0.2">
      <c r="H30467" s="12"/>
      <c r="J30467" s="29"/>
      <c r="K30467" s="45"/>
      <c r="L30467" s="45"/>
      <c r="M30467" s="45"/>
    </row>
    <row r="30468" spans="8:13" s="28" customFormat="1" x14ac:dyDescent="0.2">
      <c r="H30468" s="12"/>
      <c r="J30468" s="29"/>
      <c r="K30468" s="45"/>
      <c r="L30468" s="45"/>
      <c r="M30468" s="45"/>
    </row>
    <row r="30469" spans="8:13" s="28" customFormat="1" x14ac:dyDescent="0.2">
      <c r="H30469" s="12"/>
      <c r="J30469" s="29"/>
      <c r="K30469" s="45"/>
      <c r="L30469" s="45"/>
      <c r="M30469" s="45"/>
    </row>
    <row r="30470" spans="8:13" s="28" customFormat="1" x14ac:dyDescent="0.2">
      <c r="H30470" s="12"/>
      <c r="J30470" s="29"/>
      <c r="K30470" s="45"/>
      <c r="L30470" s="45"/>
      <c r="M30470" s="45"/>
    </row>
    <row r="30471" spans="8:13" s="28" customFormat="1" x14ac:dyDescent="0.2">
      <c r="H30471" s="12"/>
      <c r="J30471" s="29"/>
      <c r="K30471" s="45"/>
      <c r="L30471" s="45"/>
      <c r="M30471" s="45"/>
    </row>
    <row r="30472" spans="8:13" s="28" customFormat="1" x14ac:dyDescent="0.2">
      <c r="H30472" s="12"/>
      <c r="J30472" s="29"/>
      <c r="K30472" s="45"/>
      <c r="L30472" s="45"/>
      <c r="M30472" s="45"/>
    </row>
    <row r="30473" spans="8:13" s="28" customFormat="1" x14ac:dyDescent="0.2">
      <c r="H30473" s="12"/>
      <c r="J30473" s="29"/>
      <c r="K30473" s="45"/>
      <c r="L30473" s="45"/>
      <c r="M30473" s="45"/>
    </row>
    <row r="30474" spans="8:13" s="28" customFormat="1" x14ac:dyDescent="0.2">
      <c r="H30474" s="12"/>
      <c r="J30474" s="29"/>
      <c r="K30474" s="45"/>
      <c r="L30474" s="45"/>
      <c r="M30474" s="45"/>
    </row>
    <row r="30475" spans="8:13" s="28" customFormat="1" x14ac:dyDescent="0.2">
      <c r="H30475" s="12"/>
      <c r="J30475" s="29"/>
      <c r="K30475" s="45"/>
      <c r="L30475" s="45"/>
      <c r="M30475" s="45"/>
    </row>
    <row r="30476" spans="8:13" s="28" customFormat="1" x14ac:dyDescent="0.2">
      <c r="H30476" s="12"/>
      <c r="J30476" s="29"/>
      <c r="K30476" s="45"/>
      <c r="L30476" s="45"/>
      <c r="M30476" s="45"/>
    </row>
    <row r="30477" spans="8:13" s="28" customFormat="1" x14ac:dyDescent="0.2">
      <c r="H30477" s="12"/>
      <c r="J30477" s="29"/>
      <c r="K30477" s="45"/>
      <c r="L30477" s="45"/>
      <c r="M30477" s="45"/>
    </row>
    <row r="30478" spans="8:13" s="28" customFormat="1" x14ac:dyDescent="0.2">
      <c r="H30478" s="12"/>
      <c r="J30478" s="29"/>
      <c r="K30478" s="45"/>
      <c r="L30478" s="45"/>
      <c r="M30478" s="45"/>
    </row>
    <row r="30479" spans="8:13" s="28" customFormat="1" x14ac:dyDescent="0.2">
      <c r="H30479" s="12"/>
      <c r="J30479" s="29"/>
      <c r="K30479" s="45"/>
      <c r="L30479" s="45"/>
      <c r="M30479" s="45"/>
    </row>
    <row r="30480" spans="8:13" s="28" customFormat="1" x14ac:dyDescent="0.2">
      <c r="H30480" s="12"/>
      <c r="J30480" s="29"/>
      <c r="K30480" s="45"/>
      <c r="L30480" s="45"/>
      <c r="M30480" s="45"/>
    </row>
    <row r="30481" spans="8:13" s="28" customFormat="1" x14ac:dyDescent="0.2">
      <c r="H30481" s="12"/>
      <c r="J30481" s="29"/>
      <c r="K30481" s="45"/>
      <c r="L30481" s="45"/>
      <c r="M30481" s="45"/>
    </row>
    <row r="30482" spans="8:13" s="28" customFormat="1" x14ac:dyDescent="0.2">
      <c r="H30482" s="12"/>
      <c r="J30482" s="29"/>
      <c r="K30482" s="45"/>
      <c r="L30482" s="45"/>
      <c r="M30482" s="45"/>
    </row>
    <row r="30483" spans="8:13" s="28" customFormat="1" x14ac:dyDescent="0.2">
      <c r="H30483" s="12"/>
      <c r="J30483" s="29"/>
      <c r="K30483" s="45"/>
      <c r="L30483" s="45"/>
      <c r="M30483" s="45"/>
    </row>
    <row r="30484" spans="8:13" s="28" customFormat="1" x14ac:dyDescent="0.2">
      <c r="H30484" s="12"/>
      <c r="J30484" s="29"/>
      <c r="K30484" s="45"/>
      <c r="L30484" s="45"/>
      <c r="M30484" s="45"/>
    </row>
    <row r="30485" spans="8:13" s="28" customFormat="1" x14ac:dyDescent="0.2">
      <c r="H30485" s="12"/>
      <c r="J30485" s="29"/>
      <c r="K30485" s="45"/>
      <c r="L30485" s="45"/>
      <c r="M30485" s="45"/>
    </row>
    <row r="30486" spans="8:13" s="28" customFormat="1" x14ac:dyDescent="0.2">
      <c r="H30486" s="12"/>
      <c r="J30486" s="29"/>
      <c r="K30486" s="45"/>
      <c r="L30486" s="45"/>
      <c r="M30486" s="45"/>
    </row>
    <row r="30487" spans="8:13" s="28" customFormat="1" x14ac:dyDescent="0.2">
      <c r="H30487" s="12"/>
      <c r="J30487" s="29"/>
      <c r="K30487" s="45"/>
      <c r="L30487" s="45"/>
      <c r="M30487" s="45"/>
    </row>
    <row r="30488" spans="8:13" s="28" customFormat="1" x14ac:dyDescent="0.2">
      <c r="H30488" s="12"/>
      <c r="J30488" s="29"/>
      <c r="K30488" s="45"/>
      <c r="L30488" s="45"/>
      <c r="M30488" s="45"/>
    </row>
    <row r="30489" spans="8:13" s="28" customFormat="1" x14ac:dyDescent="0.2">
      <c r="H30489" s="12"/>
      <c r="J30489" s="29"/>
      <c r="K30489" s="45"/>
      <c r="L30489" s="45"/>
      <c r="M30489" s="45"/>
    </row>
    <row r="30490" spans="8:13" s="28" customFormat="1" x14ac:dyDescent="0.2">
      <c r="H30490" s="12"/>
      <c r="J30490" s="29"/>
      <c r="K30490" s="45"/>
      <c r="L30490" s="45"/>
      <c r="M30490" s="45"/>
    </row>
    <row r="30491" spans="8:13" s="28" customFormat="1" x14ac:dyDescent="0.2">
      <c r="H30491" s="12"/>
      <c r="J30491" s="29"/>
      <c r="K30491" s="45"/>
      <c r="L30491" s="45"/>
      <c r="M30491" s="45"/>
    </row>
    <row r="30492" spans="8:13" s="28" customFormat="1" x14ac:dyDescent="0.2">
      <c r="H30492" s="12"/>
      <c r="J30492" s="29"/>
      <c r="K30492" s="45"/>
      <c r="L30492" s="45"/>
      <c r="M30492" s="45"/>
    </row>
    <row r="30493" spans="8:13" s="28" customFormat="1" x14ac:dyDescent="0.2">
      <c r="H30493" s="12"/>
      <c r="J30493" s="29"/>
      <c r="K30493" s="45"/>
      <c r="L30493" s="45"/>
      <c r="M30493" s="45"/>
    </row>
    <row r="30494" spans="8:13" s="28" customFormat="1" x14ac:dyDescent="0.2">
      <c r="H30494" s="12"/>
      <c r="J30494" s="29"/>
      <c r="K30494" s="45"/>
      <c r="L30494" s="45"/>
      <c r="M30494" s="45"/>
    </row>
    <row r="30495" spans="8:13" s="28" customFormat="1" x14ac:dyDescent="0.2">
      <c r="H30495" s="12"/>
      <c r="J30495" s="29"/>
      <c r="K30495" s="45"/>
      <c r="L30495" s="45"/>
      <c r="M30495" s="45"/>
    </row>
    <row r="30496" spans="8:13" s="28" customFormat="1" x14ac:dyDescent="0.2">
      <c r="H30496" s="12"/>
      <c r="J30496" s="29"/>
      <c r="K30496" s="45"/>
      <c r="L30496" s="45"/>
      <c r="M30496" s="45"/>
    </row>
    <row r="30497" spans="8:13" s="28" customFormat="1" x14ac:dyDescent="0.2">
      <c r="H30497" s="12"/>
      <c r="J30497" s="29"/>
      <c r="K30497" s="45"/>
      <c r="L30497" s="45"/>
      <c r="M30497" s="45"/>
    </row>
    <row r="30498" spans="8:13" s="28" customFormat="1" x14ac:dyDescent="0.2">
      <c r="H30498" s="12"/>
      <c r="J30498" s="29"/>
      <c r="K30498" s="45"/>
      <c r="L30498" s="45"/>
      <c r="M30498" s="45"/>
    </row>
    <row r="30499" spans="8:13" s="28" customFormat="1" x14ac:dyDescent="0.2">
      <c r="H30499" s="12"/>
      <c r="J30499" s="29"/>
      <c r="K30499" s="45"/>
      <c r="L30499" s="45"/>
      <c r="M30499" s="45"/>
    </row>
    <row r="30500" spans="8:13" s="28" customFormat="1" x14ac:dyDescent="0.2">
      <c r="H30500" s="12"/>
      <c r="J30500" s="29"/>
      <c r="K30500" s="45"/>
      <c r="L30500" s="45"/>
      <c r="M30500" s="45"/>
    </row>
    <row r="30501" spans="8:13" s="28" customFormat="1" x14ac:dyDescent="0.2">
      <c r="H30501" s="12"/>
      <c r="J30501" s="29"/>
      <c r="K30501" s="45"/>
      <c r="L30501" s="45"/>
      <c r="M30501" s="45"/>
    </row>
    <row r="30502" spans="8:13" s="28" customFormat="1" x14ac:dyDescent="0.2">
      <c r="H30502" s="12"/>
      <c r="J30502" s="29"/>
      <c r="K30502" s="45"/>
      <c r="L30502" s="45"/>
      <c r="M30502" s="45"/>
    </row>
    <row r="30503" spans="8:13" s="28" customFormat="1" x14ac:dyDescent="0.2">
      <c r="H30503" s="12"/>
      <c r="J30503" s="29"/>
      <c r="K30503" s="45"/>
      <c r="L30503" s="45"/>
      <c r="M30503" s="45"/>
    </row>
    <row r="30504" spans="8:13" s="28" customFormat="1" x14ac:dyDescent="0.2">
      <c r="H30504" s="12"/>
      <c r="J30504" s="29"/>
      <c r="K30504" s="45"/>
      <c r="L30504" s="45"/>
      <c r="M30504" s="45"/>
    </row>
    <row r="30505" spans="8:13" s="28" customFormat="1" x14ac:dyDescent="0.2">
      <c r="H30505" s="12"/>
      <c r="J30505" s="29"/>
      <c r="K30505" s="45"/>
      <c r="L30505" s="45"/>
      <c r="M30505" s="45"/>
    </row>
    <row r="30506" spans="8:13" s="28" customFormat="1" x14ac:dyDescent="0.2">
      <c r="H30506" s="12"/>
      <c r="J30506" s="29"/>
      <c r="K30506" s="45"/>
      <c r="L30506" s="45"/>
      <c r="M30506" s="45"/>
    </row>
    <row r="30507" spans="8:13" s="28" customFormat="1" x14ac:dyDescent="0.2">
      <c r="H30507" s="12"/>
      <c r="J30507" s="29"/>
      <c r="K30507" s="45"/>
      <c r="L30507" s="45"/>
      <c r="M30507" s="45"/>
    </row>
    <row r="30508" spans="8:13" s="28" customFormat="1" x14ac:dyDescent="0.2">
      <c r="H30508" s="12"/>
      <c r="J30508" s="29"/>
      <c r="K30508" s="45"/>
      <c r="L30508" s="45"/>
      <c r="M30508" s="45"/>
    </row>
    <row r="30509" spans="8:13" s="28" customFormat="1" x14ac:dyDescent="0.2">
      <c r="H30509" s="12"/>
      <c r="J30509" s="29"/>
      <c r="K30509" s="45"/>
      <c r="L30509" s="45"/>
      <c r="M30509" s="45"/>
    </row>
    <row r="30510" spans="8:13" s="28" customFormat="1" x14ac:dyDescent="0.2">
      <c r="H30510" s="12"/>
      <c r="J30510" s="29"/>
      <c r="K30510" s="45"/>
      <c r="L30510" s="45"/>
      <c r="M30510" s="45"/>
    </row>
    <row r="30511" spans="8:13" s="28" customFormat="1" x14ac:dyDescent="0.2">
      <c r="H30511" s="12"/>
      <c r="J30511" s="29"/>
      <c r="K30511" s="45"/>
      <c r="L30511" s="45"/>
      <c r="M30511" s="45"/>
    </row>
    <row r="30512" spans="8:13" s="28" customFormat="1" x14ac:dyDescent="0.2">
      <c r="H30512" s="12"/>
      <c r="J30512" s="29"/>
      <c r="K30512" s="45"/>
      <c r="L30512" s="45"/>
      <c r="M30512" s="45"/>
    </row>
    <row r="30513" spans="8:13" s="28" customFormat="1" x14ac:dyDescent="0.2">
      <c r="H30513" s="12"/>
      <c r="J30513" s="29"/>
      <c r="K30513" s="45"/>
      <c r="L30513" s="45"/>
      <c r="M30513" s="45"/>
    </row>
    <row r="30514" spans="8:13" s="28" customFormat="1" x14ac:dyDescent="0.2">
      <c r="H30514" s="12"/>
      <c r="J30514" s="29"/>
      <c r="K30514" s="45"/>
      <c r="L30514" s="45"/>
      <c r="M30514" s="45"/>
    </row>
    <row r="30515" spans="8:13" s="28" customFormat="1" x14ac:dyDescent="0.2">
      <c r="H30515" s="12"/>
      <c r="J30515" s="29"/>
      <c r="K30515" s="45"/>
      <c r="L30515" s="45"/>
      <c r="M30515" s="45"/>
    </row>
    <row r="30516" spans="8:13" s="28" customFormat="1" x14ac:dyDescent="0.2">
      <c r="H30516" s="12"/>
      <c r="J30516" s="29"/>
      <c r="K30516" s="45"/>
      <c r="L30516" s="45"/>
      <c r="M30516" s="45"/>
    </row>
    <row r="30517" spans="8:13" s="28" customFormat="1" x14ac:dyDescent="0.2">
      <c r="H30517" s="12"/>
      <c r="J30517" s="29"/>
      <c r="K30517" s="45"/>
      <c r="L30517" s="45"/>
      <c r="M30517" s="45"/>
    </row>
    <row r="30518" spans="8:13" s="28" customFormat="1" x14ac:dyDescent="0.2">
      <c r="H30518" s="12"/>
      <c r="J30518" s="29"/>
      <c r="K30518" s="45"/>
      <c r="L30518" s="45"/>
      <c r="M30518" s="45"/>
    </row>
    <row r="30519" spans="8:13" s="28" customFormat="1" x14ac:dyDescent="0.2">
      <c r="H30519" s="12"/>
      <c r="J30519" s="29"/>
      <c r="K30519" s="45"/>
      <c r="L30519" s="45"/>
      <c r="M30519" s="45"/>
    </row>
    <row r="30520" spans="8:13" s="28" customFormat="1" x14ac:dyDescent="0.2">
      <c r="H30520" s="12"/>
      <c r="J30520" s="29"/>
      <c r="K30520" s="45"/>
      <c r="L30520" s="45"/>
      <c r="M30520" s="45"/>
    </row>
    <row r="30521" spans="8:13" s="28" customFormat="1" x14ac:dyDescent="0.2">
      <c r="H30521" s="12"/>
      <c r="J30521" s="29"/>
      <c r="K30521" s="45"/>
      <c r="L30521" s="45"/>
      <c r="M30521" s="45"/>
    </row>
    <row r="30522" spans="8:13" s="28" customFormat="1" x14ac:dyDescent="0.2">
      <c r="H30522" s="12"/>
      <c r="J30522" s="29"/>
      <c r="K30522" s="45"/>
      <c r="L30522" s="45"/>
      <c r="M30522" s="45"/>
    </row>
    <row r="30523" spans="8:13" s="28" customFormat="1" x14ac:dyDescent="0.2">
      <c r="H30523" s="12"/>
      <c r="J30523" s="29"/>
      <c r="K30523" s="45"/>
      <c r="L30523" s="45"/>
      <c r="M30523" s="45"/>
    </row>
    <row r="30524" spans="8:13" s="28" customFormat="1" x14ac:dyDescent="0.2">
      <c r="H30524" s="12"/>
      <c r="J30524" s="29"/>
      <c r="K30524" s="45"/>
      <c r="L30524" s="45"/>
      <c r="M30524" s="45"/>
    </row>
    <row r="30525" spans="8:13" s="28" customFormat="1" x14ac:dyDescent="0.2">
      <c r="H30525" s="12"/>
      <c r="J30525" s="29"/>
      <c r="K30525" s="45"/>
      <c r="L30525" s="45"/>
      <c r="M30525" s="45"/>
    </row>
    <row r="30526" spans="8:13" s="28" customFormat="1" x14ac:dyDescent="0.2">
      <c r="H30526" s="12"/>
      <c r="J30526" s="29"/>
      <c r="K30526" s="45"/>
      <c r="L30526" s="45"/>
      <c r="M30526" s="45"/>
    </row>
    <row r="30527" spans="8:13" s="28" customFormat="1" x14ac:dyDescent="0.2">
      <c r="H30527" s="12"/>
      <c r="J30527" s="29"/>
      <c r="K30527" s="45"/>
      <c r="L30527" s="45"/>
      <c r="M30527" s="45"/>
    </row>
    <row r="30528" spans="8:13" s="28" customFormat="1" x14ac:dyDescent="0.2">
      <c r="H30528" s="12"/>
      <c r="J30528" s="29"/>
      <c r="K30528" s="45"/>
      <c r="L30528" s="45"/>
      <c r="M30528" s="45"/>
    </row>
    <row r="30529" spans="8:13" s="28" customFormat="1" x14ac:dyDescent="0.2">
      <c r="H30529" s="12"/>
      <c r="J30529" s="29"/>
      <c r="K30529" s="45"/>
      <c r="L30529" s="45"/>
      <c r="M30529" s="45"/>
    </row>
    <row r="30530" spans="8:13" s="28" customFormat="1" x14ac:dyDescent="0.2">
      <c r="H30530" s="12"/>
      <c r="J30530" s="29"/>
      <c r="K30530" s="45"/>
      <c r="L30530" s="45"/>
      <c r="M30530" s="45"/>
    </row>
    <row r="30531" spans="8:13" s="28" customFormat="1" x14ac:dyDescent="0.2">
      <c r="H30531" s="12"/>
      <c r="J30531" s="29"/>
      <c r="K30531" s="45"/>
      <c r="L30531" s="45"/>
      <c r="M30531" s="45"/>
    </row>
    <row r="30532" spans="8:13" s="28" customFormat="1" x14ac:dyDescent="0.2">
      <c r="H30532" s="12"/>
      <c r="J30532" s="29"/>
      <c r="K30532" s="45"/>
      <c r="L30532" s="45"/>
      <c r="M30532" s="45"/>
    </row>
    <row r="30533" spans="8:13" s="28" customFormat="1" x14ac:dyDescent="0.2">
      <c r="H30533" s="12"/>
      <c r="J30533" s="29"/>
      <c r="K30533" s="45"/>
      <c r="L30533" s="45"/>
      <c r="M30533" s="45"/>
    </row>
    <row r="30534" spans="8:13" s="28" customFormat="1" x14ac:dyDescent="0.2">
      <c r="H30534" s="12"/>
      <c r="J30534" s="29"/>
      <c r="K30534" s="45"/>
      <c r="L30534" s="45"/>
      <c r="M30534" s="45"/>
    </row>
    <row r="30535" spans="8:13" s="28" customFormat="1" x14ac:dyDescent="0.2">
      <c r="H30535" s="12"/>
      <c r="J30535" s="29"/>
      <c r="K30535" s="45"/>
      <c r="L30535" s="45"/>
      <c r="M30535" s="45"/>
    </row>
    <row r="30536" spans="8:13" s="28" customFormat="1" x14ac:dyDescent="0.2">
      <c r="H30536" s="12"/>
      <c r="J30536" s="29"/>
      <c r="K30536" s="45"/>
      <c r="L30536" s="45"/>
      <c r="M30536" s="45"/>
    </row>
    <row r="30537" spans="8:13" s="28" customFormat="1" x14ac:dyDescent="0.2">
      <c r="H30537" s="12"/>
      <c r="J30537" s="29"/>
      <c r="K30537" s="45"/>
      <c r="L30537" s="45"/>
      <c r="M30537" s="45"/>
    </row>
    <row r="30538" spans="8:13" s="28" customFormat="1" x14ac:dyDescent="0.2">
      <c r="H30538" s="12"/>
      <c r="J30538" s="29"/>
      <c r="K30538" s="45"/>
      <c r="L30538" s="45"/>
      <c r="M30538" s="45"/>
    </row>
    <row r="30539" spans="8:13" s="28" customFormat="1" x14ac:dyDescent="0.2">
      <c r="H30539" s="12"/>
      <c r="J30539" s="29"/>
      <c r="K30539" s="45"/>
      <c r="L30539" s="45"/>
      <c r="M30539" s="45"/>
    </row>
    <row r="30540" spans="8:13" s="28" customFormat="1" x14ac:dyDescent="0.2">
      <c r="H30540" s="12"/>
      <c r="J30540" s="29"/>
      <c r="K30540" s="45"/>
      <c r="L30540" s="45"/>
      <c r="M30540" s="45"/>
    </row>
    <row r="30541" spans="8:13" s="28" customFormat="1" x14ac:dyDescent="0.2">
      <c r="H30541" s="12"/>
      <c r="J30541" s="29"/>
      <c r="K30541" s="45"/>
      <c r="L30541" s="45"/>
      <c r="M30541" s="45"/>
    </row>
    <row r="30542" spans="8:13" s="28" customFormat="1" x14ac:dyDescent="0.2">
      <c r="H30542" s="12"/>
      <c r="J30542" s="29"/>
      <c r="K30542" s="45"/>
      <c r="L30542" s="45"/>
      <c r="M30542" s="45"/>
    </row>
    <row r="30543" spans="8:13" s="28" customFormat="1" x14ac:dyDescent="0.2">
      <c r="H30543" s="12"/>
      <c r="J30543" s="29"/>
      <c r="K30543" s="45"/>
      <c r="L30543" s="45"/>
      <c r="M30543" s="45"/>
    </row>
    <row r="30544" spans="8:13" s="28" customFormat="1" x14ac:dyDescent="0.2">
      <c r="H30544" s="12"/>
      <c r="J30544" s="29"/>
      <c r="K30544" s="45"/>
      <c r="L30544" s="45"/>
      <c r="M30544" s="45"/>
    </row>
    <row r="30545" spans="8:13" s="28" customFormat="1" x14ac:dyDescent="0.2">
      <c r="H30545" s="12"/>
      <c r="J30545" s="29"/>
      <c r="K30545" s="45"/>
      <c r="L30545" s="45"/>
      <c r="M30545" s="45"/>
    </row>
    <row r="30546" spans="8:13" s="28" customFormat="1" x14ac:dyDescent="0.2">
      <c r="H30546" s="12"/>
      <c r="J30546" s="29"/>
      <c r="K30546" s="45"/>
      <c r="L30546" s="45"/>
      <c r="M30546" s="45"/>
    </row>
    <row r="30547" spans="8:13" s="28" customFormat="1" x14ac:dyDescent="0.2">
      <c r="H30547" s="12"/>
      <c r="J30547" s="29"/>
      <c r="K30547" s="45"/>
      <c r="L30547" s="45"/>
      <c r="M30547" s="45"/>
    </row>
    <row r="30548" spans="8:13" s="28" customFormat="1" x14ac:dyDescent="0.2">
      <c r="H30548" s="12"/>
      <c r="J30548" s="29"/>
      <c r="K30548" s="45"/>
      <c r="L30548" s="45"/>
      <c r="M30548" s="45"/>
    </row>
    <row r="30549" spans="8:13" s="28" customFormat="1" x14ac:dyDescent="0.2">
      <c r="H30549" s="12"/>
      <c r="J30549" s="29"/>
      <c r="K30549" s="45"/>
      <c r="L30549" s="45"/>
      <c r="M30549" s="45"/>
    </row>
    <row r="30550" spans="8:13" s="28" customFormat="1" x14ac:dyDescent="0.2">
      <c r="H30550" s="12"/>
      <c r="J30550" s="29"/>
      <c r="K30550" s="45"/>
      <c r="L30550" s="45"/>
      <c r="M30550" s="45"/>
    </row>
    <row r="30551" spans="8:13" s="28" customFormat="1" x14ac:dyDescent="0.2">
      <c r="H30551" s="12"/>
      <c r="J30551" s="29"/>
      <c r="K30551" s="45"/>
      <c r="L30551" s="45"/>
      <c r="M30551" s="45"/>
    </row>
    <row r="30552" spans="8:13" s="28" customFormat="1" x14ac:dyDescent="0.2">
      <c r="H30552" s="12"/>
      <c r="J30552" s="29"/>
      <c r="K30552" s="45"/>
      <c r="L30552" s="45"/>
      <c r="M30552" s="45"/>
    </row>
    <row r="30553" spans="8:13" s="28" customFormat="1" x14ac:dyDescent="0.2">
      <c r="H30553" s="12"/>
      <c r="J30553" s="29"/>
      <c r="K30553" s="45"/>
      <c r="L30553" s="45"/>
      <c r="M30553" s="45"/>
    </row>
    <row r="30554" spans="8:13" s="28" customFormat="1" x14ac:dyDescent="0.2">
      <c r="H30554" s="12"/>
      <c r="J30554" s="29"/>
      <c r="K30554" s="45"/>
      <c r="L30554" s="45"/>
      <c r="M30554" s="45"/>
    </row>
    <row r="30555" spans="8:13" s="28" customFormat="1" x14ac:dyDescent="0.2">
      <c r="H30555" s="12"/>
      <c r="J30555" s="29"/>
      <c r="K30555" s="45"/>
      <c r="L30555" s="45"/>
      <c r="M30555" s="45"/>
    </row>
    <row r="30556" spans="8:13" s="28" customFormat="1" x14ac:dyDescent="0.2">
      <c r="H30556" s="12"/>
      <c r="J30556" s="29"/>
      <c r="K30556" s="45"/>
      <c r="L30556" s="45"/>
      <c r="M30556" s="45"/>
    </row>
    <row r="30557" spans="8:13" s="28" customFormat="1" x14ac:dyDescent="0.2">
      <c r="H30557" s="12"/>
      <c r="J30557" s="29"/>
      <c r="K30557" s="45"/>
      <c r="L30557" s="45"/>
      <c r="M30557" s="45"/>
    </row>
    <row r="30558" spans="8:13" s="28" customFormat="1" x14ac:dyDescent="0.2">
      <c r="H30558" s="12"/>
      <c r="J30558" s="29"/>
      <c r="K30558" s="45"/>
      <c r="L30558" s="45"/>
      <c r="M30558" s="45"/>
    </row>
    <row r="30559" spans="8:13" s="28" customFormat="1" x14ac:dyDescent="0.2">
      <c r="H30559" s="12"/>
      <c r="J30559" s="29"/>
      <c r="K30559" s="45"/>
      <c r="L30559" s="45"/>
      <c r="M30559" s="45"/>
    </row>
    <row r="30560" spans="8:13" s="28" customFormat="1" x14ac:dyDescent="0.2">
      <c r="H30560" s="12"/>
      <c r="J30560" s="29"/>
      <c r="K30560" s="45"/>
      <c r="L30560" s="45"/>
      <c r="M30560" s="45"/>
    </row>
    <row r="30561" spans="8:13" s="28" customFormat="1" x14ac:dyDescent="0.2">
      <c r="H30561" s="12"/>
      <c r="J30561" s="29"/>
      <c r="K30561" s="45"/>
      <c r="L30561" s="45"/>
      <c r="M30561" s="45"/>
    </row>
    <row r="30562" spans="8:13" s="28" customFormat="1" x14ac:dyDescent="0.2">
      <c r="H30562" s="12"/>
      <c r="J30562" s="29"/>
      <c r="K30562" s="45"/>
      <c r="L30562" s="45"/>
      <c r="M30562" s="45"/>
    </row>
    <row r="30563" spans="8:13" s="28" customFormat="1" x14ac:dyDescent="0.2">
      <c r="H30563" s="12"/>
      <c r="J30563" s="29"/>
      <c r="K30563" s="45"/>
      <c r="L30563" s="45"/>
      <c r="M30563" s="45"/>
    </row>
    <row r="30564" spans="8:13" s="28" customFormat="1" x14ac:dyDescent="0.2">
      <c r="H30564" s="12"/>
      <c r="J30564" s="29"/>
      <c r="K30564" s="45"/>
      <c r="L30564" s="45"/>
      <c r="M30564" s="45"/>
    </row>
    <row r="30565" spans="8:13" s="28" customFormat="1" x14ac:dyDescent="0.2">
      <c r="H30565" s="12"/>
      <c r="J30565" s="29"/>
      <c r="K30565" s="45"/>
      <c r="L30565" s="45"/>
      <c r="M30565" s="45"/>
    </row>
    <row r="30566" spans="8:13" s="28" customFormat="1" x14ac:dyDescent="0.2">
      <c r="H30566" s="12"/>
      <c r="J30566" s="29"/>
      <c r="K30566" s="45"/>
      <c r="L30566" s="45"/>
      <c r="M30566" s="45"/>
    </row>
    <row r="30567" spans="8:13" s="28" customFormat="1" x14ac:dyDescent="0.2">
      <c r="H30567" s="12"/>
      <c r="J30567" s="29"/>
      <c r="K30567" s="45"/>
      <c r="L30567" s="45"/>
      <c r="M30567" s="45"/>
    </row>
    <row r="30568" spans="8:13" s="28" customFormat="1" x14ac:dyDescent="0.2">
      <c r="H30568" s="12"/>
      <c r="J30568" s="29"/>
      <c r="K30568" s="45"/>
      <c r="L30568" s="45"/>
      <c r="M30568" s="45"/>
    </row>
    <row r="30569" spans="8:13" s="28" customFormat="1" x14ac:dyDescent="0.2">
      <c r="H30569" s="12"/>
      <c r="J30569" s="29"/>
      <c r="K30569" s="45"/>
      <c r="L30569" s="45"/>
      <c r="M30569" s="45"/>
    </row>
    <row r="30570" spans="8:13" s="28" customFormat="1" x14ac:dyDescent="0.2">
      <c r="H30570" s="12"/>
      <c r="J30570" s="29"/>
      <c r="K30570" s="45"/>
      <c r="L30570" s="45"/>
      <c r="M30570" s="45"/>
    </row>
    <row r="30571" spans="8:13" s="28" customFormat="1" x14ac:dyDescent="0.2">
      <c r="H30571" s="12"/>
      <c r="J30571" s="29"/>
      <c r="K30571" s="45"/>
      <c r="L30571" s="45"/>
      <c r="M30571" s="45"/>
    </row>
    <row r="30572" spans="8:13" s="28" customFormat="1" x14ac:dyDescent="0.2">
      <c r="H30572" s="12"/>
      <c r="J30572" s="29"/>
      <c r="K30572" s="45"/>
      <c r="L30572" s="45"/>
      <c r="M30572" s="45"/>
    </row>
    <row r="30573" spans="8:13" s="28" customFormat="1" x14ac:dyDescent="0.2">
      <c r="H30573" s="12"/>
      <c r="J30573" s="29"/>
      <c r="K30573" s="45"/>
      <c r="L30573" s="45"/>
      <c r="M30573" s="45"/>
    </row>
    <row r="30574" spans="8:13" s="28" customFormat="1" x14ac:dyDescent="0.2">
      <c r="H30574" s="12"/>
      <c r="J30574" s="29"/>
      <c r="K30574" s="45"/>
      <c r="L30574" s="45"/>
      <c r="M30574" s="45"/>
    </row>
    <row r="30575" spans="8:13" s="28" customFormat="1" x14ac:dyDescent="0.2">
      <c r="H30575" s="12"/>
      <c r="J30575" s="29"/>
      <c r="K30575" s="45"/>
      <c r="L30575" s="45"/>
      <c r="M30575" s="45"/>
    </row>
    <row r="30576" spans="8:13" s="28" customFormat="1" x14ac:dyDescent="0.2">
      <c r="H30576" s="12"/>
      <c r="J30576" s="29"/>
      <c r="K30576" s="45"/>
      <c r="L30576" s="45"/>
      <c r="M30576" s="45"/>
    </row>
    <row r="30577" spans="8:13" s="28" customFormat="1" x14ac:dyDescent="0.2">
      <c r="H30577" s="12"/>
      <c r="J30577" s="29"/>
      <c r="K30577" s="45"/>
      <c r="L30577" s="45"/>
      <c r="M30577" s="45"/>
    </row>
    <row r="30578" spans="8:13" s="28" customFormat="1" x14ac:dyDescent="0.2">
      <c r="H30578" s="12"/>
      <c r="J30578" s="29"/>
      <c r="K30578" s="45"/>
      <c r="L30578" s="45"/>
      <c r="M30578" s="45"/>
    </row>
    <row r="30579" spans="8:13" s="28" customFormat="1" x14ac:dyDescent="0.2">
      <c r="H30579" s="12"/>
      <c r="J30579" s="29"/>
      <c r="K30579" s="45"/>
      <c r="L30579" s="45"/>
      <c r="M30579" s="45"/>
    </row>
    <row r="30580" spans="8:13" s="28" customFormat="1" x14ac:dyDescent="0.2">
      <c r="H30580" s="12"/>
      <c r="J30580" s="29"/>
      <c r="K30580" s="45"/>
      <c r="L30580" s="45"/>
      <c r="M30580" s="45"/>
    </row>
    <row r="30581" spans="8:13" s="28" customFormat="1" x14ac:dyDescent="0.2">
      <c r="H30581" s="12"/>
      <c r="J30581" s="29"/>
      <c r="K30581" s="45"/>
      <c r="L30581" s="45"/>
      <c r="M30581" s="45"/>
    </row>
    <row r="30582" spans="8:13" s="28" customFormat="1" x14ac:dyDescent="0.2">
      <c r="H30582" s="12"/>
      <c r="J30582" s="29"/>
      <c r="K30582" s="45"/>
      <c r="L30582" s="45"/>
      <c r="M30582" s="45"/>
    </row>
    <row r="30583" spans="8:13" s="28" customFormat="1" x14ac:dyDescent="0.2">
      <c r="H30583" s="12"/>
      <c r="J30583" s="29"/>
      <c r="K30583" s="45"/>
      <c r="L30583" s="45"/>
      <c r="M30583" s="45"/>
    </row>
    <row r="30584" spans="8:13" s="28" customFormat="1" x14ac:dyDescent="0.2">
      <c r="H30584" s="12"/>
      <c r="J30584" s="29"/>
      <c r="K30584" s="45"/>
      <c r="L30584" s="45"/>
      <c r="M30584" s="45"/>
    </row>
    <row r="30585" spans="8:13" s="28" customFormat="1" x14ac:dyDescent="0.2">
      <c r="H30585" s="12"/>
      <c r="J30585" s="29"/>
      <c r="K30585" s="45"/>
      <c r="L30585" s="45"/>
      <c r="M30585" s="45"/>
    </row>
    <row r="30586" spans="8:13" s="28" customFormat="1" x14ac:dyDescent="0.2">
      <c r="H30586" s="12"/>
      <c r="J30586" s="29"/>
      <c r="K30586" s="45"/>
      <c r="L30586" s="45"/>
      <c r="M30586" s="45"/>
    </row>
    <row r="30587" spans="8:13" s="28" customFormat="1" x14ac:dyDescent="0.2">
      <c r="H30587" s="12"/>
      <c r="J30587" s="29"/>
      <c r="K30587" s="45"/>
      <c r="L30587" s="45"/>
      <c r="M30587" s="45"/>
    </row>
    <row r="30588" spans="8:13" s="28" customFormat="1" x14ac:dyDescent="0.2">
      <c r="H30588" s="12"/>
      <c r="J30588" s="29"/>
      <c r="K30588" s="45"/>
      <c r="L30588" s="45"/>
      <c r="M30588" s="45"/>
    </row>
    <row r="30589" spans="8:13" s="28" customFormat="1" x14ac:dyDescent="0.2">
      <c r="H30589" s="12"/>
      <c r="J30589" s="29"/>
      <c r="K30589" s="45"/>
      <c r="L30589" s="45"/>
      <c r="M30589" s="45"/>
    </row>
    <row r="30590" spans="8:13" s="28" customFormat="1" x14ac:dyDescent="0.2">
      <c r="H30590" s="12"/>
      <c r="J30590" s="29"/>
      <c r="K30590" s="45"/>
      <c r="L30590" s="45"/>
      <c r="M30590" s="45"/>
    </row>
    <row r="30591" spans="8:13" s="28" customFormat="1" x14ac:dyDescent="0.2">
      <c r="H30591" s="12"/>
      <c r="J30591" s="29"/>
      <c r="K30591" s="45"/>
      <c r="L30591" s="45"/>
      <c r="M30591" s="45"/>
    </row>
    <row r="30592" spans="8:13" s="28" customFormat="1" x14ac:dyDescent="0.2">
      <c r="H30592" s="12"/>
      <c r="J30592" s="29"/>
      <c r="K30592" s="45"/>
      <c r="L30592" s="45"/>
      <c r="M30592" s="45"/>
    </row>
    <row r="30593" spans="8:13" s="28" customFormat="1" x14ac:dyDescent="0.2">
      <c r="H30593" s="12"/>
      <c r="J30593" s="29"/>
      <c r="K30593" s="45"/>
      <c r="L30593" s="45"/>
      <c r="M30593" s="45"/>
    </row>
    <row r="30594" spans="8:13" s="28" customFormat="1" x14ac:dyDescent="0.2">
      <c r="H30594" s="12"/>
      <c r="J30594" s="29"/>
      <c r="K30594" s="45"/>
      <c r="L30594" s="45"/>
      <c r="M30594" s="45"/>
    </row>
    <row r="30595" spans="8:13" s="28" customFormat="1" x14ac:dyDescent="0.2">
      <c r="H30595" s="12"/>
      <c r="J30595" s="29"/>
      <c r="K30595" s="45"/>
      <c r="L30595" s="45"/>
      <c r="M30595" s="45"/>
    </row>
    <row r="30596" spans="8:13" s="28" customFormat="1" x14ac:dyDescent="0.2">
      <c r="H30596" s="12"/>
      <c r="J30596" s="29"/>
      <c r="K30596" s="45"/>
      <c r="L30596" s="45"/>
      <c r="M30596" s="45"/>
    </row>
    <row r="30597" spans="8:13" s="28" customFormat="1" x14ac:dyDescent="0.2">
      <c r="H30597" s="12"/>
      <c r="J30597" s="29"/>
      <c r="K30597" s="45"/>
      <c r="L30597" s="45"/>
      <c r="M30597" s="45"/>
    </row>
    <row r="30598" spans="8:13" s="28" customFormat="1" x14ac:dyDescent="0.2">
      <c r="H30598" s="12"/>
      <c r="J30598" s="29"/>
      <c r="K30598" s="45"/>
      <c r="L30598" s="45"/>
      <c r="M30598" s="45"/>
    </row>
    <row r="30599" spans="8:13" s="28" customFormat="1" x14ac:dyDescent="0.2">
      <c r="H30599" s="12"/>
      <c r="J30599" s="29"/>
      <c r="K30599" s="45"/>
      <c r="L30599" s="45"/>
      <c r="M30599" s="45"/>
    </row>
    <row r="30600" spans="8:13" s="28" customFormat="1" x14ac:dyDescent="0.2">
      <c r="H30600" s="12"/>
      <c r="J30600" s="29"/>
      <c r="K30600" s="45"/>
      <c r="L30600" s="45"/>
      <c r="M30600" s="45"/>
    </row>
    <row r="30601" spans="8:13" s="28" customFormat="1" x14ac:dyDescent="0.2">
      <c r="H30601" s="12"/>
      <c r="J30601" s="29"/>
      <c r="K30601" s="45"/>
      <c r="L30601" s="45"/>
      <c r="M30601" s="45"/>
    </row>
    <row r="30602" spans="8:13" s="28" customFormat="1" x14ac:dyDescent="0.2">
      <c r="H30602" s="12"/>
      <c r="J30602" s="29"/>
      <c r="K30602" s="45"/>
      <c r="L30602" s="45"/>
      <c r="M30602" s="45"/>
    </row>
    <row r="30603" spans="8:13" s="28" customFormat="1" x14ac:dyDescent="0.2">
      <c r="H30603" s="12"/>
      <c r="J30603" s="29"/>
      <c r="K30603" s="45"/>
      <c r="L30603" s="45"/>
      <c r="M30603" s="45"/>
    </row>
    <row r="30604" spans="8:13" s="28" customFormat="1" x14ac:dyDescent="0.2">
      <c r="H30604" s="12"/>
      <c r="J30604" s="29"/>
      <c r="K30604" s="45"/>
      <c r="L30604" s="45"/>
      <c r="M30604" s="45"/>
    </row>
    <row r="30605" spans="8:13" s="28" customFormat="1" x14ac:dyDescent="0.2">
      <c r="H30605" s="12"/>
      <c r="J30605" s="29"/>
      <c r="K30605" s="45"/>
      <c r="L30605" s="45"/>
      <c r="M30605" s="45"/>
    </row>
    <row r="30606" spans="8:13" s="28" customFormat="1" x14ac:dyDescent="0.2">
      <c r="H30606" s="12"/>
      <c r="J30606" s="29"/>
      <c r="K30606" s="45"/>
      <c r="L30606" s="45"/>
      <c r="M30606" s="45"/>
    </row>
    <row r="30607" spans="8:13" s="28" customFormat="1" x14ac:dyDescent="0.2">
      <c r="H30607" s="12"/>
      <c r="J30607" s="29"/>
      <c r="K30607" s="45"/>
      <c r="L30607" s="45"/>
      <c r="M30607" s="45"/>
    </row>
    <row r="30608" spans="8:13" s="28" customFormat="1" x14ac:dyDescent="0.2">
      <c r="H30608" s="12"/>
      <c r="J30608" s="29"/>
      <c r="K30608" s="45"/>
      <c r="L30608" s="45"/>
      <c r="M30608" s="45"/>
    </row>
    <row r="30609" spans="8:13" s="28" customFormat="1" x14ac:dyDescent="0.2">
      <c r="H30609" s="12"/>
      <c r="J30609" s="29"/>
      <c r="K30609" s="45"/>
      <c r="L30609" s="45"/>
      <c r="M30609" s="45"/>
    </row>
    <row r="30610" spans="8:13" s="28" customFormat="1" x14ac:dyDescent="0.2">
      <c r="H30610" s="12"/>
      <c r="J30610" s="29"/>
      <c r="K30610" s="45"/>
      <c r="L30610" s="45"/>
      <c r="M30610" s="45"/>
    </row>
    <row r="30611" spans="8:13" s="28" customFormat="1" x14ac:dyDescent="0.2">
      <c r="H30611" s="12"/>
      <c r="J30611" s="29"/>
      <c r="K30611" s="45"/>
      <c r="L30611" s="45"/>
      <c r="M30611" s="45"/>
    </row>
    <row r="30612" spans="8:13" s="28" customFormat="1" x14ac:dyDescent="0.2">
      <c r="H30612" s="12"/>
      <c r="J30612" s="29"/>
      <c r="K30612" s="45"/>
      <c r="L30612" s="45"/>
      <c r="M30612" s="45"/>
    </row>
    <row r="30613" spans="8:13" s="28" customFormat="1" x14ac:dyDescent="0.2">
      <c r="H30613" s="12"/>
      <c r="J30613" s="29"/>
      <c r="K30613" s="45"/>
      <c r="L30613" s="45"/>
      <c r="M30613" s="45"/>
    </row>
    <row r="30614" spans="8:13" s="28" customFormat="1" x14ac:dyDescent="0.2">
      <c r="H30614" s="12"/>
      <c r="J30614" s="29"/>
      <c r="K30614" s="45"/>
      <c r="L30614" s="45"/>
      <c r="M30614" s="45"/>
    </row>
    <row r="30615" spans="8:13" s="28" customFormat="1" x14ac:dyDescent="0.2">
      <c r="H30615" s="12"/>
      <c r="J30615" s="29"/>
      <c r="K30615" s="45"/>
      <c r="L30615" s="45"/>
      <c r="M30615" s="45"/>
    </row>
    <row r="30616" spans="8:13" s="28" customFormat="1" x14ac:dyDescent="0.2">
      <c r="H30616" s="12"/>
      <c r="J30616" s="29"/>
      <c r="K30616" s="45"/>
      <c r="L30616" s="45"/>
      <c r="M30616" s="45"/>
    </row>
    <row r="30617" spans="8:13" s="28" customFormat="1" x14ac:dyDescent="0.2">
      <c r="H30617" s="12"/>
      <c r="J30617" s="29"/>
      <c r="K30617" s="45"/>
      <c r="L30617" s="45"/>
      <c r="M30617" s="45"/>
    </row>
    <row r="30618" spans="8:13" s="28" customFormat="1" x14ac:dyDescent="0.2">
      <c r="H30618" s="12"/>
      <c r="J30618" s="29"/>
      <c r="K30618" s="45"/>
      <c r="L30618" s="45"/>
      <c r="M30618" s="45"/>
    </row>
    <row r="30619" spans="8:13" s="28" customFormat="1" x14ac:dyDescent="0.2">
      <c r="H30619" s="12"/>
      <c r="J30619" s="29"/>
      <c r="K30619" s="45"/>
      <c r="L30619" s="45"/>
      <c r="M30619" s="45"/>
    </row>
    <row r="30620" spans="8:13" s="28" customFormat="1" x14ac:dyDescent="0.2">
      <c r="H30620" s="12"/>
      <c r="J30620" s="29"/>
      <c r="K30620" s="45"/>
      <c r="L30620" s="45"/>
      <c r="M30620" s="45"/>
    </row>
    <row r="30621" spans="8:13" s="28" customFormat="1" x14ac:dyDescent="0.2">
      <c r="H30621" s="12"/>
      <c r="J30621" s="29"/>
      <c r="K30621" s="45"/>
      <c r="L30621" s="45"/>
      <c r="M30621" s="45"/>
    </row>
    <row r="30622" spans="8:13" s="28" customFormat="1" x14ac:dyDescent="0.2">
      <c r="H30622" s="12"/>
      <c r="J30622" s="29"/>
      <c r="K30622" s="45"/>
      <c r="L30622" s="45"/>
      <c r="M30622" s="45"/>
    </row>
    <row r="30623" spans="8:13" s="28" customFormat="1" x14ac:dyDescent="0.2">
      <c r="H30623" s="12"/>
      <c r="J30623" s="29"/>
      <c r="K30623" s="45"/>
      <c r="L30623" s="45"/>
      <c r="M30623" s="45"/>
    </row>
    <row r="30624" spans="8:13" s="28" customFormat="1" x14ac:dyDescent="0.2">
      <c r="H30624" s="12"/>
      <c r="J30624" s="29"/>
      <c r="K30624" s="45"/>
      <c r="L30624" s="45"/>
      <c r="M30624" s="45"/>
    </row>
    <row r="30625" spans="8:13" s="28" customFormat="1" x14ac:dyDescent="0.2">
      <c r="H30625" s="12"/>
      <c r="J30625" s="29"/>
      <c r="K30625" s="45"/>
      <c r="L30625" s="45"/>
      <c r="M30625" s="45"/>
    </row>
    <row r="30626" spans="8:13" s="28" customFormat="1" x14ac:dyDescent="0.2">
      <c r="H30626" s="12"/>
      <c r="J30626" s="29"/>
      <c r="K30626" s="45"/>
      <c r="L30626" s="45"/>
      <c r="M30626" s="45"/>
    </row>
    <row r="30627" spans="8:13" s="28" customFormat="1" x14ac:dyDescent="0.2">
      <c r="H30627" s="12"/>
      <c r="J30627" s="29"/>
      <c r="K30627" s="45"/>
      <c r="L30627" s="45"/>
      <c r="M30627" s="45"/>
    </row>
    <row r="30628" spans="8:13" s="28" customFormat="1" x14ac:dyDescent="0.2">
      <c r="H30628" s="12"/>
      <c r="J30628" s="29"/>
      <c r="K30628" s="45"/>
      <c r="L30628" s="45"/>
      <c r="M30628" s="45"/>
    </row>
    <row r="30629" spans="8:13" s="28" customFormat="1" x14ac:dyDescent="0.2">
      <c r="H30629" s="12"/>
      <c r="J30629" s="29"/>
      <c r="K30629" s="45"/>
      <c r="L30629" s="45"/>
      <c r="M30629" s="45"/>
    </row>
    <row r="30630" spans="8:13" s="28" customFormat="1" x14ac:dyDescent="0.2">
      <c r="H30630" s="12"/>
      <c r="J30630" s="29"/>
      <c r="K30630" s="45"/>
      <c r="L30630" s="45"/>
      <c r="M30630" s="45"/>
    </row>
    <row r="30631" spans="8:13" s="28" customFormat="1" x14ac:dyDescent="0.2">
      <c r="H30631" s="12"/>
      <c r="J30631" s="29"/>
      <c r="K30631" s="45"/>
      <c r="L30631" s="45"/>
      <c r="M30631" s="45"/>
    </row>
    <row r="30632" spans="8:13" s="28" customFormat="1" x14ac:dyDescent="0.2">
      <c r="H30632" s="12"/>
      <c r="J30632" s="29"/>
      <c r="K30632" s="45"/>
      <c r="L30632" s="45"/>
      <c r="M30632" s="45"/>
    </row>
    <row r="30633" spans="8:13" s="28" customFormat="1" x14ac:dyDescent="0.2">
      <c r="H30633" s="12"/>
      <c r="J30633" s="29"/>
      <c r="K30633" s="45"/>
      <c r="L30633" s="45"/>
      <c r="M30633" s="45"/>
    </row>
    <row r="30634" spans="8:13" s="28" customFormat="1" x14ac:dyDescent="0.2">
      <c r="H30634" s="12"/>
      <c r="J30634" s="29"/>
      <c r="K30634" s="45"/>
      <c r="L30634" s="45"/>
      <c r="M30634" s="45"/>
    </row>
    <row r="30635" spans="8:13" s="28" customFormat="1" x14ac:dyDescent="0.2">
      <c r="H30635" s="12"/>
      <c r="J30635" s="29"/>
      <c r="K30635" s="45"/>
      <c r="L30635" s="45"/>
      <c r="M30635" s="45"/>
    </row>
    <row r="30636" spans="8:13" s="28" customFormat="1" x14ac:dyDescent="0.2">
      <c r="H30636" s="12"/>
      <c r="J30636" s="29"/>
      <c r="K30636" s="45"/>
      <c r="L30636" s="45"/>
      <c r="M30636" s="45"/>
    </row>
    <row r="30637" spans="8:13" s="28" customFormat="1" x14ac:dyDescent="0.2">
      <c r="H30637" s="12"/>
      <c r="J30637" s="29"/>
      <c r="K30637" s="45"/>
      <c r="L30637" s="45"/>
      <c r="M30637" s="45"/>
    </row>
    <row r="30638" spans="8:13" s="28" customFormat="1" x14ac:dyDescent="0.2">
      <c r="H30638" s="12"/>
      <c r="J30638" s="29"/>
      <c r="K30638" s="45"/>
      <c r="L30638" s="45"/>
      <c r="M30638" s="45"/>
    </row>
    <row r="30639" spans="8:13" s="28" customFormat="1" x14ac:dyDescent="0.2">
      <c r="H30639" s="12"/>
      <c r="J30639" s="29"/>
      <c r="K30639" s="45"/>
      <c r="L30639" s="45"/>
      <c r="M30639" s="45"/>
    </row>
    <row r="30640" spans="8:13" s="28" customFormat="1" x14ac:dyDescent="0.2">
      <c r="H30640" s="12"/>
      <c r="J30640" s="29"/>
      <c r="K30640" s="45"/>
      <c r="L30640" s="45"/>
      <c r="M30640" s="45"/>
    </row>
    <row r="30641" spans="8:13" s="28" customFormat="1" x14ac:dyDescent="0.2">
      <c r="H30641" s="12"/>
      <c r="J30641" s="29"/>
      <c r="K30641" s="45"/>
      <c r="L30641" s="45"/>
      <c r="M30641" s="45"/>
    </row>
    <row r="30642" spans="8:13" s="28" customFormat="1" x14ac:dyDescent="0.2">
      <c r="H30642" s="12"/>
      <c r="J30642" s="29"/>
      <c r="K30642" s="45"/>
      <c r="L30642" s="45"/>
      <c r="M30642" s="45"/>
    </row>
    <row r="30643" spans="8:13" s="28" customFormat="1" x14ac:dyDescent="0.2">
      <c r="H30643" s="12"/>
      <c r="J30643" s="29"/>
      <c r="K30643" s="45"/>
      <c r="L30643" s="45"/>
      <c r="M30643" s="45"/>
    </row>
    <row r="30644" spans="8:13" s="28" customFormat="1" x14ac:dyDescent="0.2">
      <c r="H30644" s="12"/>
      <c r="J30644" s="29"/>
      <c r="K30644" s="45"/>
      <c r="L30644" s="45"/>
      <c r="M30644" s="45"/>
    </row>
    <row r="30645" spans="8:13" s="28" customFormat="1" x14ac:dyDescent="0.2">
      <c r="H30645" s="12"/>
      <c r="J30645" s="29"/>
      <c r="K30645" s="45"/>
      <c r="L30645" s="45"/>
      <c r="M30645" s="45"/>
    </row>
    <row r="30646" spans="8:13" s="28" customFormat="1" x14ac:dyDescent="0.2">
      <c r="H30646" s="12"/>
      <c r="J30646" s="29"/>
      <c r="K30646" s="45"/>
      <c r="L30646" s="45"/>
      <c r="M30646" s="45"/>
    </row>
    <row r="30647" spans="8:13" s="28" customFormat="1" x14ac:dyDescent="0.2">
      <c r="H30647" s="12"/>
      <c r="J30647" s="29"/>
      <c r="K30647" s="45"/>
      <c r="L30647" s="45"/>
      <c r="M30647" s="45"/>
    </row>
    <row r="30648" spans="8:13" s="28" customFormat="1" x14ac:dyDescent="0.2">
      <c r="H30648" s="12"/>
      <c r="J30648" s="29"/>
      <c r="K30648" s="45"/>
      <c r="L30648" s="45"/>
      <c r="M30648" s="45"/>
    </row>
    <row r="30649" spans="8:13" s="28" customFormat="1" x14ac:dyDescent="0.2">
      <c r="H30649" s="12"/>
      <c r="J30649" s="29"/>
      <c r="K30649" s="45"/>
      <c r="L30649" s="45"/>
      <c r="M30649" s="45"/>
    </row>
    <row r="30650" spans="8:13" s="28" customFormat="1" x14ac:dyDescent="0.2">
      <c r="H30650" s="12"/>
      <c r="J30650" s="29"/>
      <c r="K30650" s="45"/>
      <c r="L30650" s="45"/>
      <c r="M30650" s="45"/>
    </row>
    <row r="30651" spans="8:13" s="28" customFormat="1" x14ac:dyDescent="0.2">
      <c r="H30651" s="12"/>
      <c r="J30651" s="29"/>
      <c r="K30651" s="45"/>
      <c r="L30651" s="45"/>
      <c r="M30651" s="45"/>
    </row>
    <row r="30652" spans="8:13" s="28" customFormat="1" x14ac:dyDescent="0.2">
      <c r="H30652" s="12"/>
      <c r="J30652" s="29"/>
      <c r="K30652" s="45"/>
      <c r="L30652" s="45"/>
      <c r="M30652" s="45"/>
    </row>
    <row r="30653" spans="8:13" s="28" customFormat="1" x14ac:dyDescent="0.2">
      <c r="H30653" s="12"/>
      <c r="J30653" s="29"/>
      <c r="K30653" s="45"/>
      <c r="L30653" s="45"/>
      <c r="M30653" s="45"/>
    </row>
    <row r="30654" spans="8:13" s="28" customFormat="1" x14ac:dyDescent="0.2">
      <c r="H30654" s="12"/>
      <c r="J30654" s="29"/>
      <c r="K30654" s="45"/>
      <c r="L30654" s="45"/>
      <c r="M30654" s="45"/>
    </row>
    <row r="30655" spans="8:13" s="28" customFormat="1" x14ac:dyDescent="0.2">
      <c r="H30655" s="12"/>
      <c r="J30655" s="29"/>
      <c r="K30655" s="45"/>
      <c r="L30655" s="45"/>
      <c r="M30655" s="45"/>
    </row>
    <row r="30656" spans="8:13" s="28" customFormat="1" x14ac:dyDescent="0.2">
      <c r="H30656" s="12"/>
      <c r="J30656" s="29"/>
      <c r="K30656" s="45"/>
      <c r="L30656" s="45"/>
      <c r="M30656" s="45"/>
    </row>
    <row r="30657" spans="8:13" s="28" customFormat="1" x14ac:dyDescent="0.2">
      <c r="H30657" s="12"/>
      <c r="J30657" s="29"/>
      <c r="K30657" s="45"/>
      <c r="L30657" s="45"/>
      <c r="M30657" s="45"/>
    </row>
    <row r="30658" spans="8:13" s="28" customFormat="1" x14ac:dyDescent="0.2">
      <c r="H30658" s="12"/>
      <c r="J30658" s="29"/>
      <c r="K30658" s="45"/>
      <c r="L30658" s="45"/>
      <c r="M30658" s="45"/>
    </row>
    <row r="30659" spans="8:13" s="28" customFormat="1" x14ac:dyDescent="0.2">
      <c r="H30659" s="12"/>
      <c r="J30659" s="29"/>
      <c r="K30659" s="45"/>
      <c r="L30659" s="45"/>
      <c r="M30659" s="45"/>
    </row>
    <row r="30660" spans="8:13" s="28" customFormat="1" x14ac:dyDescent="0.2">
      <c r="H30660" s="12"/>
      <c r="J30660" s="29"/>
      <c r="K30660" s="45"/>
      <c r="L30660" s="45"/>
      <c r="M30660" s="45"/>
    </row>
    <row r="30661" spans="8:13" s="28" customFormat="1" x14ac:dyDescent="0.2">
      <c r="H30661" s="12"/>
      <c r="J30661" s="29"/>
      <c r="K30661" s="45"/>
      <c r="L30661" s="45"/>
      <c r="M30661" s="45"/>
    </row>
    <row r="30662" spans="8:13" s="28" customFormat="1" x14ac:dyDescent="0.2">
      <c r="H30662" s="12"/>
      <c r="J30662" s="29"/>
      <c r="K30662" s="45"/>
      <c r="L30662" s="45"/>
      <c r="M30662" s="45"/>
    </row>
    <row r="30663" spans="8:13" s="28" customFormat="1" x14ac:dyDescent="0.2">
      <c r="H30663" s="12"/>
      <c r="J30663" s="29"/>
      <c r="K30663" s="45"/>
      <c r="L30663" s="45"/>
      <c r="M30663" s="45"/>
    </row>
    <row r="30664" spans="8:13" s="28" customFormat="1" x14ac:dyDescent="0.2">
      <c r="H30664" s="12"/>
      <c r="J30664" s="29"/>
      <c r="K30664" s="45"/>
      <c r="L30664" s="45"/>
      <c r="M30664" s="45"/>
    </row>
    <row r="30665" spans="8:13" s="28" customFormat="1" x14ac:dyDescent="0.2">
      <c r="H30665" s="12"/>
      <c r="J30665" s="29"/>
      <c r="K30665" s="45"/>
      <c r="L30665" s="45"/>
      <c r="M30665" s="45"/>
    </row>
    <row r="30666" spans="8:13" s="28" customFormat="1" x14ac:dyDescent="0.2">
      <c r="H30666" s="12"/>
      <c r="J30666" s="29"/>
      <c r="K30666" s="45"/>
      <c r="L30666" s="45"/>
      <c r="M30666" s="45"/>
    </row>
    <row r="30667" spans="8:13" s="28" customFormat="1" x14ac:dyDescent="0.2">
      <c r="H30667" s="12"/>
      <c r="J30667" s="29"/>
      <c r="K30667" s="45"/>
      <c r="L30667" s="45"/>
      <c r="M30667" s="45"/>
    </row>
    <row r="30668" spans="8:13" s="28" customFormat="1" x14ac:dyDescent="0.2">
      <c r="H30668" s="12"/>
      <c r="J30668" s="29"/>
      <c r="K30668" s="45"/>
      <c r="L30668" s="45"/>
      <c r="M30668" s="45"/>
    </row>
    <row r="30669" spans="8:13" s="28" customFormat="1" x14ac:dyDescent="0.2">
      <c r="H30669" s="12"/>
      <c r="J30669" s="29"/>
      <c r="K30669" s="45"/>
      <c r="L30669" s="45"/>
      <c r="M30669" s="45"/>
    </row>
    <row r="30670" spans="8:13" s="28" customFormat="1" x14ac:dyDescent="0.2">
      <c r="H30670" s="12"/>
      <c r="J30670" s="29"/>
      <c r="K30670" s="45"/>
      <c r="L30670" s="45"/>
      <c r="M30670" s="45"/>
    </row>
    <row r="30671" spans="8:13" s="28" customFormat="1" x14ac:dyDescent="0.2">
      <c r="H30671" s="12"/>
      <c r="J30671" s="29"/>
      <c r="K30671" s="45"/>
      <c r="L30671" s="45"/>
      <c r="M30671" s="45"/>
    </row>
    <row r="30672" spans="8:13" s="28" customFormat="1" x14ac:dyDescent="0.2">
      <c r="H30672" s="12"/>
      <c r="J30672" s="29"/>
      <c r="K30672" s="45"/>
      <c r="L30672" s="45"/>
      <c r="M30672" s="45"/>
    </row>
    <row r="30673" spans="8:13" s="28" customFormat="1" x14ac:dyDescent="0.2">
      <c r="H30673" s="12"/>
      <c r="J30673" s="29"/>
      <c r="K30673" s="45"/>
      <c r="L30673" s="45"/>
      <c r="M30673" s="45"/>
    </row>
    <row r="30674" spans="8:13" s="28" customFormat="1" x14ac:dyDescent="0.2">
      <c r="H30674" s="12"/>
      <c r="J30674" s="29"/>
      <c r="K30674" s="45"/>
      <c r="L30674" s="45"/>
      <c r="M30674" s="45"/>
    </row>
    <row r="30675" spans="8:13" s="28" customFormat="1" x14ac:dyDescent="0.2">
      <c r="H30675" s="12"/>
      <c r="J30675" s="29"/>
      <c r="K30675" s="45"/>
      <c r="L30675" s="45"/>
      <c r="M30675" s="45"/>
    </row>
    <row r="30676" spans="8:13" s="28" customFormat="1" x14ac:dyDescent="0.2">
      <c r="H30676" s="12"/>
      <c r="J30676" s="29"/>
      <c r="K30676" s="45"/>
      <c r="L30676" s="45"/>
      <c r="M30676" s="45"/>
    </row>
    <row r="30677" spans="8:13" s="28" customFormat="1" x14ac:dyDescent="0.2">
      <c r="H30677" s="12"/>
      <c r="J30677" s="29"/>
      <c r="K30677" s="45"/>
      <c r="L30677" s="45"/>
      <c r="M30677" s="45"/>
    </row>
    <row r="30678" spans="8:13" s="28" customFormat="1" x14ac:dyDescent="0.2">
      <c r="H30678" s="12"/>
      <c r="J30678" s="29"/>
      <c r="K30678" s="45"/>
      <c r="L30678" s="45"/>
      <c r="M30678" s="45"/>
    </row>
    <row r="30679" spans="8:13" s="28" customFormat="1" x14ac:dyDescent="0.2">
      <c r="H30679" s="12"/>
      <c r="J30679" s="29"/>
      <c r="K30679" s="45"/>
      <c r="L30679" s="45"/>
      <c r="M30679" s="45"/>
    </row>
    <row r="30680" spans="8:13" s="28" customFormat="1" x14ac:dyDescent="0.2">
      <c r="H30680" s="12"/>
      <c r="J30680" s="29"/>
      <c r="K30680" s="45"/>
      <c r="L30680" s="45"/>
      <c r="M30680" s="45"/>
    </row>
    <row r="30681" spans="8:13" s="28" customFormat="1" x14ac:dyDescent="0.2">
      <c r="H30681" s="12"/>
      <c r="J30681" s="29"/>
      <c r="K30681" s="45"/>
      <c r="L30681" s="45"/>
      <c r="M30681" s="45"/>
    </row>
    <row r="30682" spans="8:13" s="28" customFormat="1" x14ac:dyDescent="0.2">
      <c r="H30682" s="12"/>
      <c r="J30682" s="29"/>
      <c r="K30682" s="45"/>
      <c r="L30682" s="45"/>
      <c r="M30682" s="45"/>
    </row>
    <row r="30683" spans="8:13" s="28" customFormat="1" x14ac:dyDescent="0.2">
      <c r="H30683" s="12"/>
      <c r="J30683" s="29"/>
      <c r="K30683" s="45"/>
      <c r="L30683" s="45"/>
      <c r="M30683" s="45"/>
    </row>
    <row r="30684" spans="8:13" s="28" customFormat="1" x14ac:dyDescent="0.2">
      <c r="H30684" s="12"/>
      <c r="J30684" s="29"/>
      <c r="K30684" s="45"/>
      <c r="L30684" s="45"/>
      <c r="M30684" s="45"/>
    </row>
    <row r="30685" spans="8:13" s="28" customFormat="1" x14ac:dyDescent="0.2">
      <c r="H30685" s="12"/>
      <c r="J30685" s="29"/>
      <c r="K30685" s="45"/>
      <c r="L30685" s="45"/>
      <c r="M30685" s="45"/>
    </row>
    <row r="30686" spans="8:13" s="28" customFormat="1" x14ac:dyDescent="0.2">
      <c r="H30686" s="12"/>
      <c r="J30686" s="29"/>
      <c r="K30686" s="45"/>
      <c r="L30686" s="45"/>
      <c r="M30686" s="45"/>
    </row>
    <row r="30687" spans="8:13" s="28" customFormat="1" x14ac:dyDescent="0.2">
      <c r="H30687" s="12"/>
      <c r="J30687" s="29"/>
      <c r="K30687" s="45"/>
      <c r="L30687" s="45"/>
      <c r="M30687" s="45"/>
    </row>
    <row r="30688" spans="8:13" s="28" customFormat="1" x14ac:dyDescent="0.2">
      <c r="H30688" s="12"/>
      <c r="J30688" s="29"/>
      <c r="K30688" s="45"/>
      <c r="L30688" s="45"/>
      <c r="M30688" s="45"/>
    </row>
    <row r="30689" spans="8:13" s="28" customFormat="1" x14ac:dyDescent="0.2">
      <c r="H30689" s="12"/>
      <c r="J30689" s="29"/>
      <c r="K30689" s="45"/>
      <c r="L30689" s="45"/>
      <c r="M30689" s="45"/>
    </row>
    <row r="30690" spans="8:13" s="28" customFormat="1" x14ac:dyDescent="0.2">
      <c r="H30690" s="12"/>
      <c r="J30690" s="29"/>
      <c r="K30690" s="45"/>
      <c r="L30690" s="45"/>
      <c r="M30690" s="45"/>
    </row>
    <row r="30691" spans="8:13" s="28" customFormat="1" x14ac:dyDescent="0.2">
      <c r="H30691" s="12"/>
      <c r="J30691" s="29"/>
      <c r="K30691" s="45"/>
      <c r="L30691" s="45"/>
      <c r="M30691" s="45"/>
    </row>
    <row r="30692" spans="8:13" s="28" customFormat="1" x14ac:dyDescent="0.2">
      <c r="H30692" s="12"/>
      <c r="J30692" s="29"/>
      <c r="K30692" s="45"/>
      <c r="L30692" s="45"/>
      <c r="M30692" s="45"/>
    </row>
    <row r="30693" spans="8:13" s="28" customFormat="1" x14ac:dyDescent="0.2">
      <c r="H30693" s="12"/>
      <c r="J30693" s="29"/>
      <c r="K30693" s="45"/>
      <c r="L30693" s="45"/>
      <c r="M30693" s="45"/>
    </row>
    <row r="30694" spans="8:13" s="28" customFormat="1" x14ac:dyDescent="0.2">
      <c r="H30694" s="12"/>
      <c r="J30694" s="29"/>
      <c r="K30694" s="45"/>
      <c r="L30694" s="45"/>
      <c r="M30694" s="45"/>
    </row>
    <row r="30695" spans="8:13" s="28" customFormat="1" x14ac:dyDescent="0.2">
      <c r="H30695" s="12"/>
      <c r="J30695" s="29"/>
      <c r="K30695" s="45"/>
      <c r="L30695" s="45"/>
      <c r="M30695" s="45"/>
    </row>
    <row r="30696" spans="8:13" s="28" customFormat="1" x14ac:dyDescent="0.2">
      <c r="H30696" s="12"/>
      <c r="J30696" s="29"/>
      <c r="K30696" s="45"/>
      <c r="L30696" s="45"/>
      <c r="M30696" s="45"/>
    </row>
    <row r="30697" spans="8:13" s="28" customFormat="1" x14ac:dyDescent="0.2">
      <c r="H30697" s="12"/>
      <c r="J30697" s="29"/>
      <c r="K30697" s="45"/>
      <c r="L30697" s="45"/>
      <c r="M30697" s="45"/>
    </row>
    <row r="30698" spans="8:13" s="28" customFormat="1" x14ac:dyDescent="0.2">
      <c r="H30698" s="12"/>
      <c r="J30698" s="29"/>
      <c r="K30698" s="45"/>
      <c r="L30698" s="45"/>
      <c r="M30698" s="45"/>
    </row>
    <row r="30699" spans="8:13" s="28" customFormat="1" x14ac:dyDescent="0.2">
      <c r="H30699" s="12"/>
      <c r="J30699" s="29"/>
      <c r="K30699" s="45"/>
      <c r="L30699" s="45"/>
      <c r="M30699" s="45"/>
    </row>
    <row r="30700" spans="8:13" s="28" customFormat="1" x14ac:dyDescent="0.2">
      <c r="H30700" s="12"/>
      <c r="J30700" s="29"/>
      <c r="K30700" s="45"/>
      <c r="L30700" s="45"/>
      <c r="M30700" s="45"/>
    </row>
    <row r="30701" spans="8:13" s="28" customFormat="1" x14ac:dyDescent="0.2">
      <c r="H30701" s="12"/>
      <c r="J30701" s="29"/>
      <c r="K30701" s="45"/>
      <c r="L30701" s="45"/>
      <c r="M30701" s="45"/>
    </row>
    <row r="30702" spans="8:13" s="28" customFormat="1" x14ac:dyDescent="0.2">
      <c r="H30702" s="12"/>
      <c r="J30702" s="29"/>
      <c r="K30702" s="45"/>
      <c r="L30702" s="45"/>
      <c r="M30702" s="45"/>
    </row>
    <row r="30703" spans="8:13" s="28" customFormat="1" x14ac:dyDescent="0.2">
      <c r="H30703" s="12"/>
      <c r="J30703" s="29"/>
      <c r="K30703" s="45"/>
      <c r="L30703" s="45"/>
      <c r="M30703" s="45"/>
    </row>
    <row r="30704" spans="8:13" s="28" customFormat="1" x14ac:dyDescent="0.2">
      <c r="H30704" s="12"/>
      <c r="J30704" s="29"/>
      <c r="K30704" s="45"/>
      <c r="L30704" s="45"/>
      <c r="M30704" s="45"/>
    </row>
    <row r="30705" spans="8:13" s="28" customFormat="1" x14ac:dyDescent="0.2">
      <c r="H30705" s="12"/>
      <c r="J30705" s="29"/>
      <c r="K30705" s="45"/>
      <c r="L30705" s="45"/>
      <c r="M30705" s="45"/>
    </row>
    <row r="30706" spans="8:13" s="28" customFormat="1" x14ac:dyDescent="0.2">
      <c r="H30706" s="12"/>
      <c r="J30706" s="29"/>
      <c r="K30706" s="45"/>
      <c r="L30706" s="45"/>
      <c r="M30706" s="45"/>
    </row>
    <row r="30707" spans="8:13" s="28" customFormat="1" x14ac:dyDescent="0.2">
      <c r="H30707" s="12"/>
      <c r="J30707" s="29"/>
      <c r="K30707" s="45"/>
      <c r="L30707" s="45"/>
      <c r="M30707" s="45"/>
    </row>
    <row r="30708" spans="8:13" s="28" customFormat="1" x14ac:dyDescent="0.2">
      <c r="H30708" s="12"/>
      <c r="J30708" s="29"/>
      <c r="K30708" s="45"/>
      <c r="L30708" s="45"/>
      <c r="M30708" s="45"/>
    </row>
    <row r="30709" spans="8:13" s="28" customFormat="1" x14ac:dyDescent="0.2">
      <c r="H30709" s="12"/>
      <c r="J30709" s="29"/>
      <c r="K30709" s="45"/>
      <c r="L30709" s="45"/>
      <c r="M30709" s="45"/>
    </row>
    <row r="30710" spans="8:13" s="28" customFormat="1" x14ac:dyDescent="0.2">
      <c r="H30710" s="12"/>
      <c r="J30710" s="29"/>
      <c r="K30710" s="45"/>
      <c r="L30710" s="45"/>
      <c r="M30710" s="45"/>
    </row>
    <row r="30711" spans="8:13" s="28" customFormat="1" x14ac:dyDescent="0.2">
      <c r="H30711" s="12"/>
      <c r="J30711" s="29"/>
      <c r="K30711" s="45"/>
      <c r="L30711" s="45"/>
      <c r="M30711" s="45"/>
    </row>
    <row r="30712" spans="8:13" s="28" customFormat="1" x14ac:dyDescent="0.2">
      <c r="H30712" s="12"/>
      <c r="J30712" s="29"/>
      <c r="K30712" s="45"/>
      <c r="L30712" s="45"/>
      <c r="M30712" s="45"/>
    </row>
    <row r="30713" spans="8:13" s="28" customFormat="1" x14ac:dyDescent="0.2">
      <c r="H30713" s="12"/>
      <c r="J30713" s="29"/>
      <c r="K30713" s="45"/>
      <c r="L30713" s="45"/>
      <c r="M30713" s="45"/>
    </row>
    <row r="30714" spans="8:13" s="28" customFormat="1" x14ac:dyDescent="0.2">
      <c r="H30714" s="12"/>
      <c r="J30714" s="29"/>
      <c r="K30714" s="45"/>
      <c r="L30714" s="45"/>
      <c r="M30714" s="45"/>
    </row>
    <row r="30715" spans="8:13" s="28" customFormat="1" x14ac:dyDescent="0.2">
      <c r="H30715" s="12"/>
      <c r="J30715" s="29"/>
      <c r="K30715" s="45"/>
      <c r="L30715" s="45"/>
      <c r="M30715" s="45"/>
    </row>
    <row r="30716" spans="8:13" s="28" customFormat="1" x14ac:dyDescent="0.2">
      <c r="H30716" s="12"/>
      <c r="J30716" s="29"/>
      <c r="K30716" s="45"/>
      <c r="L30716" s="45"/>
      <c r="M30716" s="45"/>
    </row>
    <row r="30717" spans="8:13" s="28" customFormat="1" x14ac:dyDescent="0.2">
      <c r="H30717" s="12"/>
      <c r="J30717" s="29"/>
      <c r="K30717" s="45"/>
      <c r="L30717" s="45"/>
      <c r="M30717" s="45"/>
    </row>
    <row r="30718" spans="8:13" s="28" customFormat="1" x14ac:dyDescent="0.2">
      <c r="H30718" s="12"/>
      <c r="J30718" s="29"/>
      <c r="K30718" s="45"/>
      <c r="L30718" s="45"/>
      <c r="M30718" s="45"/>
    </row>
    <row r="30719" spans="8:13" s="28" customFormat="1" x14ac:dyDescent="0.2">
      <c r="H30719" s="12"/>
      <c r="J30719" s="29"/>
      <c r="K30719" s="45"/>
      <c r="L30719" s="45"/>
      <c r="M30719" s="45"/>
    </row>
    <row r="30720" spans="8:13" s="28" customFormat="1" x14ac:dyDescent="0.2">
      <c r="H30720" s="12"/>
      <c r="J30720" s="29"/>
      <c r="K30720" s="45"/>
      <c r="L30720" s="45"/>
      <c r="M30720" s="45"/>
    </row>
    <row r="30721" spans="8:13" s="28" customFormat="1" x14ac:dyDescent="0.2">
      <c r="H30721" s="12"/>
      <c r="J30721" s="29"/>
      <c r="K30721" s="45"/>
      <c r="L30721" s="45"/>
      <c r="M30721" s="45"/>
    </row>
    <row r="30722" spans="8:13" s="28" customFormat="1" x14ac:dyDescent="0.2">
      <c r="H30722" s="12"/>
      <c r="J30722" s="29"/>
      <c r="K30722" s="45"/>
      <c r="L30722" s="45"/>
      <c r="M30722" s="45"/>
    </row>
    <row r="30723" spans="8:13" s="28" customFormat="1" x14ac:dyDescent="0.2">
      <c r="H30723" s="12"/>
      <c r="J30723" s="29"/>
      <c r="K30723" s="45"/>
      <c r="L30723" s="45"/>
      <c r="M30723" s="45"/>
    </row>
    <row r="30724" spans="8:13" s="28" customFormat="1" x14ac:dyDescent="0.2">
      <c r="H30724" s="12"/>
      <c r="J30724" s="29"/>
      <c r="K30724" s="45"/>
      <c r="L30724" s="45"/>
      <c r="M30724" s="45"/>
    </row>
    <row r="30725" spans="8:13" s="28" customFormat="1" x14ac:dyDescent="0.2">
      <c r="H30725" s="12"/>
      <c r="J30725" s="29"/>
      <c r="K30725" s="45"/>
      <c r="L30725" s="45"/>
      <c r="M30725" s="45"/>
    </row>
    <row r="30726" spans="8:13" s="28" customFormat="1" x14ac:dyDescent="0.2">
      <c r="H30726" s="12"/>
      <c r="J30726" s="29"/>
      <c r="K30726" s="45"/>
      <c r="L30726" s="45"/>
      <c r="M30726" s="45"/>
    </row>
    <row r="30727" spans="8:13" s="28" customFormat="1" x14ac:dyDescent="0.2">
      <c r="H30727" s="12"/>
      <c r="J30727" s="29"/>
      <c r="K30727" s="45"/>
      <c r="L30727" s="45"/>
      <c r="M30727" s="45"/>
    </row>
    <row r="30728" spans="8:13" s="28" customFormat="1" x14ac:dyDescent="0.2">
      <c r="H30728" s="12"/>
      <c r="J30728" s="29"/>
      <c r="K30728" s="45"/>
      <c r="L30728" s="45"/>
      <c r="M30728" s="45"/>
    </row>
    <row r="30729" spans="8:13" s="28" customFormat="1" x14ac:dyDescent="0.2">
      <c r="H30729" s="12"/>
      <c r="J30729" s="29"/>
      <c r="K30729" s="45"/>
      <c r="L30729" s="45"/>
      <c r="M30729" s="45"/>
    </row>
    <row r="30730" spans="8:13" s="28" customFormat="1" x14ac:dyDescent="0.2">
      <c r="H30730" s="12"/>
      <c r="J30730" s="29"/>
      <c r="K30730" s="45"/>
      <c r="L30730" s="45"/>
      <c r="M30730" s="45"/>
    </row>
    <row r="30731" spans="8:13" s="28" customFormat="1" x14ac:dyDescent="0.2">
      <c r="H30731" s="12"/>
      <c r="J30731" s="29"/>
      <c r="K30731" s="45"/>
      <c r="L30731" s="45"/>
      <c r="M30731" s="45"/>
    </row>
    <row r="30732" spans="8:13" s="28" customFormat="1" x14ac:dyDescent="0.2">
      <c r="H30732" s="12"/>
      <c r="J30732" s="29"/>
      <c r="K30732" s="45"/>
      <c r="L30732" s="45"/>
      <c r="M30732" s="45"/>
    </row>
    <row r="30733" spans="8:13" s="28" customFormat="1" x14ac:dyDescent="0.2">
      <c r="H30733" s="12"/>
      <c r="J30733" s="29"/>
      <c r="K30733" s="45"/>
      <c r="L30733" s="45"/>
      <c r="M30733" s="45"/>
    </row>
    <row r="30734" spans="8:13" s="28" customFormat="1" x14ac:dyDescent="0.2">
      <c r="H30734" s="12"/>
      <c r="J30734" s="29"/>
      <c r="K30734" s="45"/>
      <c r="L30734" s="45"/>
      <c r="M30734" s="45"/>
    </row>
    <row r="30735" spans="8:13" s="28" customFormat="1" x14ac:dyDescent="0.2">
      <c r="H30735" s="12"/>
      <c r="J30735" s="29"/>
      <c r="K30735" s="45"/>
      <c r="L30735" s="45"/>
      <c r="M30735" s="45"/>
    </row>
    <row r="30736" spans="8:13" s="28" customFormat="1" x14ac:dyDescent="0.2">
      <c r="H30736" s="12"/>
      <c r="J30736" s="29"/>
      <c r="K30736" s="45"/>
      <c r="L30736" s="45"/>
      <c r="M30736" s="45"/>
    </row>
    <row r="30737" spans="8:13" s="28" customFormat="1" x14ac:dyDescent="0.2">
      <c r="H30737" s="12"/>
      <c r="J30737" s="29"/>
      <c r="K30737" s="45"/>
      <c r="L30737" s="45"/>
      <c r="M30737" s="45"/>
    </row>
    <row r="30738" spans="8:13" s="28" customFormat="1" x14ac:dyDescent="0.2">
      <c r="H30738" s="12"/>
      <c r="J30738" s="29"/>
      <c r="K30738" s="45"/>
      <c r="L30738" s="45"/>
      <c r="M30738" s="45"/>
    </row>
    <row r="30739" spans="8:13" s="28" customFormat="1" x14ac:dyDescent="0.2">
      <c r="H30739" s="12"/>
      <c r="J30739" s="29"/>
      <c r="K30739" s="45"/>
      <c r="L30739" s="45"/>
      <c r="M30739" s="45"/>
    </row>
    <row r="30740" spans="8:13" s="28" customFormat="1" x14ac:dyDescent="0.2">
      <c r="H30740" s="12"/>
      <c r="J30740" s="29"/>
      <c r="K30740" s="45"/>
      <c r="L30740" s="45"/>
      <c r="M30740" s="45"/>
    </row>
    <row r="30741" spans="8:13" s="28" customFormat="1" x14ac:dyDescent="0.2">
      <c r="H30741" s="12"/>
      <c r="J30741" s="29"/>
      <c r="K30741" s="45"/>
      <c r="L30741" s="45"/>
      <c r="M30741" s="45"/>
    </row>
    <row r="30742" spans="8:13" s="28" customFormat="1" x14ac:dyDescent="0.2">
      <c r="H30742" s="12"/>
      <c r="J30742" s="29"/>
      <c r="K30742" s="45"/>
      <c r="L30742" s="45"/>
      <c r="M30742" s="45"/>
    </row>
    <row r="30743" spans="8:13" s="28" customFormat="1" x14ac:dyDescent="0.2">
      <c r="H30743" s="12"/>
      <c r="J30743" s="29"/>
      <c r="K30743" s="45"/>
      <c r="L30743" s="45"/>
      <c r="M30743" s="45"/>
    </row>
    <row r="30744" spans="8:13" s="28" customFormat="1" x14ac:dyDescent="0.2">
      <c r="H30744" s="12"/>
      <c r="J30744" s="29"/>
      <c r="K30744" s="45"/>
      <c r="L30744" s="45"/>
      <c r="M30744" s="45"/>
    </row>
    <row r="30745" spans="8:13" s="28" customFormat="1" x14ac:dyDescent="0.2">
      <c r="H30745" s="12"/>
      <c r="J30745" s="29"/>
      <c r="K30745" s="45"/>
      <c r="L30745" s="45"/>
      <c r="M30745" s="45"/>
    </row>
    <row r="30746" spans="8:13" s="28" customFormat="1" x14ac:dyDescent="0.2">
      <c r="H30746" s="12"/>
      <c r="J30746" s="29"/>
      <c r="K30746" s="45"/>
      <c r="L30746" s="45"/>
      <c r="M30746" s="45"/>
    </row>
    <row r="30747" spans="8:13" s="28" customFormat="1" x14ac:dyDescent="0.2">
      <c r="H30747" s="12"/>
      <c r="J30747" s="29"/>
      <c r="K30747" s="45"/>
      <c r="L30747" s="45"/>
      <c r="M30747" s="45"/>
    </row>
    <row r="30748" spans="8:13" s="28" customFormat="1" x14ac:dyDescent="0.2">
      <c r="H30748" s="12"/>
      <c r="J30748" s="29"/>
      <c r="K30748" s="45"/>
      <c r="L30748" s="45"/>
      <c r="M30748" s="45"/>
    </row>
    <row r="30749" spans="8:13" s="28" customFormat="1" x14ac:dyDescent="0.2">
      <c r="H30749" s="12"/>
      <c r="J30749" s="29"/>
      <c r="K30749" s="45"/>
      <c r="L30749" s="45"/>
      <c r="M30749" s="45"/>
    </row>
    <row r="30750" spans="8:13" s="28" customFormat="1" x14ac:dyDescent="0.2">
      <c r="H30750" s="12"/>
      <c r="J30750" s="29"/>
      <c r="K30750" s="45"/>
      <c r="L30750" s="45"/>
      <c r="M30750" s="45"/>
    </row>
    <row r="30751" spans="8:13" s="28" customFormat="1" x14ac:dyDescent="0.2">
      <c r="H30751" s="12"/>
      <c r="J30751" s="29"/>
      <c r="K30751" s="45"/>
      <c r="L30751" s="45"/>
      <c r="M30751" s="45"/>
    </row>
    <row r="30752" spans="8:13" s="28" customFormat="1" x14ac:dyDescent="0.2">
      <c r="H30752" s="12"/>
      <c r="J30752" s="29"/>
      <c r="K30752" s="45"/>
      <c r="L30752" s="45"/>
      <c r="M30752" s="45"/>
    </row>
    <row r="30753" spans="8:13" s="28" customFormat="1" x14ac:dyDescent="0.2">
      <c r="H30753" s="12"/>
      <c r="J30753" s="29"/>
      <c r="K30753" s="45"/>
      <c r="L30753" s="45"/>
      <c r="M30753" s="45"/>
    </row>
    <row r="30754" spans="8:13" s="28" customFormat="1" x14ac:dyDescent="0.2">
      <c r="H30754" s="12"/>
      <c r="J30754" s="29"/>
      <c r="K30754" s="45"/>
      <c r="L30754" s="45"/>
      <c r="M30754" s="45"/>
    </row>
    <row r="30755" spans="8:13" s="28" customFormat="1" x14ac:dyDescent="0.2">
      <c r="H30755" s="12"/>
      <c r="J30755" s="29"/>
      <c r="K30755" s="45"/>
      <c r="L30755" s="45"/>
      <c r="M30755" s="45"/>
    </row>
    <row r="30756" spans="8:13" s="28" customFormat="1" x14ac:dyDescent="0.2">
      <c r="H30756" s="12"/>
      <c r="J30756" s="29"/>
      <c r="K30756" s="45"/>
      <c r="L30756" s="45"/>
      <c r="M30756" s="45"/>
    </row>
    <row r="30757" spans="8:13" s="28" customFormat="1" x14ac:dyDescent="0.2">
      <c r="H30757" s="12"/>
      <c r="J30757" s="29"/>
      <c r="K30757" s="45"/>
      <c r="L30757" s="45"/>
      <c r="M30757" s="45"/>
    </row>
    <row r="30758" spans="8:13" s="28" customFormat="1" x14ac:dyDescent="0.2">
      <c r="H30758" s="12"/>
      <c r="J30758" s="29"/>
      <c r="K30758" s="45"/>
      <c r="L30758" s="45"/>
      <c r="M30758" s="45"/>
    </row>
    <row r="30759" spans="8:13" s="28" customFormat="1" x14ac:dyDescent="0.2">
      <c r="H30759" s="12"/>
      <c r="J30759" s="29"/>
      <c r="K30759" s="45"/>
      <c r="L30759" s="45"/>
      <c r="M30759" s="45"/>
    </row>
    <row r="30760" spans="8:13" s="28" customFormat="1" x14ac:dyDescent="0.2">
      <c r="H30760" s="12"/>
      <c r="J30760" s="29"/>
      <c r="K30760" s="45"/>
      <c r="L30760" s="45"/>
      <c r="M30760" s="45"/>
    </row>
    <row r="30761" spans="8:13" s="28" customFormat="1" x14ac:dyDescent="0.2">
      <c r="H30761" s="12"/>
      <c r="J30761" s="29"/>
      <c r="K30761" s="45"/>
      <c r="L30761" s="45"/>
      <c r="M30761" s="45"/>
    </row>
    <row r="30762" spans="8:13" s="28" customFormat="1" x14ac:dyDescent="0.2">
      <c r="H30762" s="12"/>
      <c r="J30762" s="29"/>
      <c r="K30762" s="45"/>
      <c r="L30762" s="45"/>
      <c r="M30762" s="45"/>
    </row>
    <row r="30763" spans="8:13" s="28" customFormat="1" x14ac:dyDescent="0.2">
      <c r="H30763" s="12"/>
      <c r="J30763" s="29"/>
      <c r="K30763" s="45"/>
      <c r="L30763" s="45"/>
      <c r="M30763" s="45"/>
    </row>
    <row r="30764" spans="8:13" s="28" customFormat="1" x14ac:dyDescent="0.2">
      <c r="H30764" s="12"/>
      <c r="J30764" s="29"/>
      <c r="K30764" s="45"/>
      <c r="L30764" s="45"/>
      <c r="M30764" s="45"/>
    </row>
    <row r="30765" spans="8:13" s="28" customFormat="1" x14ac:dyDescent="0.2">
      <c r="H30765" s="12"/>
      <c r="J30765" s="29"/>
      <c r="K30765" s="45"/>
      <c r="L30765" s="45"/>
      <c r="M30765" s="45"/>
    </row>
    <row r="30766" spans="8:13" s="28" customFormat="1" x14ac:dyDescent="0.2">
      <c r="H30766" s="12"/>
      <c r="J30766" s="29"/>
      <c r="K30766" s="45"/>
      <c r="L30766" s="45"/>
      <c r="M30766" s="45"/>
    </row>
    <row r="30767" spans="8:13" s="28" customFormat="1" x14ac:dyDescent="0.2">
      <c r="H30767" s="12"/>
      <c r="J30767" s="29"/>
      <c r="K30767" s="45"/>
      <c r="L30767" s="45"/>
      <c r="M30767" s="45"/>
    </row>
    <row r="30768" spans="8:13" s="28" customFormat="1" x14ac:dyDescent="0.2">
      <c r="H30768" s="12"/>
      <c r="J30768" s="29"/>
      <c r="K30768" s="45"/>
      <c r="L30768" s="45"/>
      <c r="M30768" s="45"/>
    </row>
    <row r="30769" spans="8:13" s="28" customFormat="1" x14ac:dyDescent="0.2">
      <c r="H30769" s="12"/>
      <c r="J30769" s="29"/>
      <c r="K30769" s="45"/>
      <c r="L30769" s="45"/>
      <c r="M30769" s="45"/>
    </row>
    <row r="30770" spans="8:13" s="28" customFormat="1" x14ac:dyDescent="0.2">
      <c r="H30770" s="12"/>
      <c r="J30770" s="29"/>
      <c r="K30770" s="45"/>
      <c r="L30770" s="45"/>
      <c r="M30770" s="45"/>
    </row>
    <row r="30771" spans="8:13" s="28" customFormat="1" x14ac:dyDescent="0.2">
      <c r="H30771" s="12"/>
      <c r="J30771" s="29"/>
      <c r="K30771" s="45"/>
      <c r="L30771" s="45"/>
      <c r="M30771" s="45"/>
    </row>
    <row r="30772" spans="8:13" s="28" customFormat="1" x14ac:dyDescent="0.2">
      <c r="H30772" s="12"/>
      <c r="J30772" s="29"/>
      <c r="K30772" s="45"/>
      <c r="L30772" s="45"/>
      <c r="M30772" s="45"/>
    </row>
    <row r="30773" spans="8:13" s="28" customFormat="1" x14ac:dyDescent="0.2">
      <c r="H30773" s="12"/>
      <c r="J30773" s="29"/>
      <c r="K30773" s="45"/>
      <c r="L30773" s="45"/>
      <c r="M30773" s="45"/>
    </row>
    <row r="30774" spans="8:13" s="28" customFormat="1" x14ac:dyDescent="0.2">
      <c r="H30774" s="12"/>
      <c r="J30774" s="29"/>
      <c r="K30774" s="45"/>
      <c r="L30774" s="45"/>
      <c r="M30774" s="45"/>
    </row>
    <row r="30775" spans="8:13" s="28" customFormat="1" x14ac:dyDescent="0.2">
      <c r="H30775" s="12"/>
      <c r="J30775" s="29"/>
      <c r="K30775" s="45"/>
      <c r="L30775" s="45"/>
      <c r="M30775" s="45"/>
    </row>
    <row r="30776" spans="8:13" s="28" customFormat="1" x14ac:dyDescent="0.2">
      <c r="H30776" s="12"/>
      <c r="J30776" s="29"/>
      <c r="K30776" s="45"/>
      <c r="L30776" s="45"/>
      <c r="M30776" s="45"/>
    </row>
    <row r="30777" spans="8:13" s="28" customFormat="1" x14ac:dyDescent="0.2">
      <c r="H30777" s="12"/>
      <c r="J30777" s="29"/>
      <c r="K30777" s="45"/>
      <c r="L30777" s="45"/>
      <c r="M30777" s="45"/>
    </row>
    <row r="30778" spans="8:13" s="28" customFormat="1" x14ac:dyDescent="0.2">
      <c r="H30778" s="12"/>
      <c r="J30778" s="29"/>
      <c r="K30778" s="45"/>
      <c r="L30778" s="45"/>
      <c r="M30778" s="45"/>
    </row>
    <row r="30779" spans="8:13" s="28" customFormat="1" x14ac:dyDescent="0.2">
      <c r="H30779" s="12"/>
      <c r="J30779" s="29"/>
      <c r="K30779" s="45"/>
      <c r="L30779" s="45"/>
      <c r="M30779" s="45"/>
    </row>
    <row r="30780" spans="8:13" s="28" customFormat="1" x14ac:dyDescent="0.2">
      <c r="H30780" s="12"/>
      <c r="J30780" s="29"/>
      <c r="K30780" s="45"/>
      <c r="L30780" s="45"/>
      <c r="M30780" s="45"/>
    </row>
    <row r="30781" spans="8:13" s="28" customFormat="1" x14ac:dyDescent="0.2">
      <c r="H30781" s="12"/>
      <c r="J30781" s="29"/>
      <c r="K30781" s="45"/>
      <c r="L30781" s="45"/>
      <c r="M30781" s="45"/>
    </row>
    <row r="30782" spans="8:13" s="28" customFormat="1" x14ac:dyDescent="0.2">
      <c r="H30782" s="12"/>
      <c r="J30782" s="29"/>
      <c r="K30782" s="45"/>
      <c r="L30782" s="45"/>
      <c r="M30782" s="45"/>
    </row>
    <row r="30783" spans="8:13" s="28" customFormat="1" x14ac:dyDescent="0.2">
      <c r="H30783" s="12"/>
      <c r="J30783" s="29"/>
      <c r="K30783" s="45"/>
      <c r="L30783" s="45"/>
      <c r="M30783" s="45"/>
    </row>
    <row r="30784" spans="8:13" s="28" customFormat="1" x14ac:dyDescent="0.2">
      <c r="H30784" s="12"/>
      <c r="J30784" s="29"/>
      <c r="K30784" s="45"/>
      <c r="L30784" s="45"/>
      <c r="M30784" s="45"/>
    </row>
    <row r="30785" spans="8:13" s="28" customFormat="1" x14ac:dyDescent="0.2">
      <c r="H30785" s="12"/>
      <c r="J30785" s="29"/>
      <c r="K30785" s="45"/>
      <c r="L30785" s="45"/>
      <c r="M30785" s="45"/>
    </row>
    <row r="30786" spans="8:13" s="28" customFormat="1" x14ac:dyDescent="0.2">
      <c r="H30786" s="12"/>
      <c r="J30786" s="29"/>
      <c r="K30786" s="45"/>
      <c r="L30786" s="45"/>
      <c r="M30786" s="45"/>
    </row>
    <row r="30787" spans="8:13" s="28" customFormat="1" x14ac:dyDescent="0.2">
      <c r="H30787" s="12"/>
      <c r="J30787" s="29"/>
      <c r="K30787" s="45"/>
      <c r="L30787" s="45"/>
      <c r="M30787" s="45"/>
    </row>
    <row r="30788" spans="8:13" s="28" customFormat="1" x14ac:dyDescent="0.2">
      <c r="H30788" s="12"/>
      <c r="J30788" s="29"/>
      <c r="K30788" s="45"/>
      <c r="L30788" s="45"/>
      <c r="M30788" s="45"/>
    </row>
    <row r="30789" spans="8:13" s="28" customFormat="1" x14ac:dyDescent="0.2">
      <c r="H30789" s="12"/>
      <c r="J30789" s="29"/>
      <c r="K30789" s="45"/>
      <c r="L30789" s="45"/>
      <c r="M30789" s="45"/>
    </row>
    <row r="30790" spans="8:13" s="28" customFormat="1" x14ac:dyDescent="0.2">
      <c r="H30790" s="12"/>
      <c r="J30790" s="29"/>
      <c r="K30790" s="45"/>
      <c r="L30790" s="45"/>
      <c r="M30790" s="45"/>
    </row>
    <row r="30791" spans="8:13" s="28" customFormat="1" x14ac:dyDescent="0.2">
      <c r="H30791" s="12"/>
      <c r="J30791" s="29"/>
      <c r="K30791" s="45"/>
      <c r="L30791" s="45"/>
      <c r="M30791" s="45"/>
    </row>
    <row r="30792" spans="8:13" s="28" customFormat="1" x14ac:dyDescent="0.2">
      <c r="H30792" s="12"/>
      <c r="J30792" s="29"/>
      <c r="K30792" s="45"/>
      <c r="L30792" s="45"/>
      <c r="M30792" s="45"/>
    </row>
    <row r="30793" spans="8:13" s="28" customFormat="1" x14ac:dyDescent="0.2">
      <c r="H30793" s="12"/>
      <c r="J30793" s="29"/>
      <c r="K30793" s="45"/>
      <c r="L30793" s="45"/>
      <c r="M30793" s="45"/>
    </row>
    <row r="30794" spans="8:13" s="28" customFormat="1" x14ac:dyDescent="0.2">
      <c r="H30794" s="12"/>
      <c r="J30794" s="29"/>
      <c r="K30794" s="45"/>
      <c r="L30794" s="45"/>
      <c r="M30794" s="45"/>
    </row>
    <row r="30795" spans="8:13" s="28" customFormat="1" x14ac:dyDescent="0.2">
      <c r="H30795" s="12"/>
      <c r="J30795" s="29"/>
      <c r="K30795" s="45"/>
      <c r="L30795" s="45"/>
      <c r="M30795" s="45"/>
    </row>
    <row r="30796" spans="8:13" s="28" customFormat="1" x14ac:dyDescent="0.2">
      <c r="H30796" s="12"/>
      <c r="J30796" s="29"/>
      <c r="K30796" s="45"/>
      <c r="L30796" s="45"/>
      <c r="M30796" s="45"/>
    </row>
    <row r="30797" spans="8:13" s="28" customFormat="1" x14ac:dyDescent="0.2">
      <c r="H30797" s="12"/>
      <c r="J30797" s="29"/>
      <c r="K30797" s="45"/>
      <c r="L30797" s="45"/>
      <c r="M30797" s="45"/>
    </row>
    <row r="30798" spans="8:13" s="28" customFormat="1" x14ac:dyDescent="0.2">
      <c r="H30798" s="12"/>
      <c r="J30798" s="29"/>
      <c r="K30798" s="45"/>
      <c r="L30798" s="45"/>
      <c r="M30798" s="45"/>
    </row>
    <row r="30799" spans="8:13" s="28" customFormat="1" x14ac:dyDescent="0.2">
      <c r="H30799" s="12"/>
      <c r="J30799" s="29"/>
      <c r="K30799" s="45"/>
      <c r="L30799" s="45"/>
      <c r="M30799" s="45"/>
    </row>
    <row r="30800" spans="8:13" s="28" customFormat="1" x14ac:dyDescent="0.2">
      <c r="H30800" s="12"/>
      <c r="J30800" s="29"/>
      <c r="K30800" s="45"/>
      <c r="L30800" s="45"/>
      <c r="M30800" s="45"/>
    </row>
    <row r="30801" spans="8:13" s="28" customFormat="1" x14ac:dyDescent="0.2">
      <c r="H30801" s="12"/>
      <c r="J30801" s="29"/>
      <c r="K30801" s="45"/>
      <c r="L30801" s="45"/>
      <c r="M30801" s="45"/>
    </row>
    <row r="30802" spans="8:13" s="28" customFormat="1" x14ac:dyDescent="0.2">
      <c r="H30802" s="12"/>
      <c r="J30802" s="29"/>
      <c r="K30802" s="45"/>
      <c r="L30802" s="45"/>
      <c r="M30802" s="45"/>
    </row>
    <row r="30803" spans="8:13" s="28" customFormat="1" x14ac:dyDescent="0.2">
      <c r="H30803" s="12"/>
      <c r="J30803" s="29"/>
      <c r="K30803" s="45"/>
      <c r="L30803" s="45"/>
      <c r="M30803" s="45"/>
    </row>
    <row r="30804" spans="8:13" s="28" customFormat="1" x14ac:dyDescent="0.2">
      <c r="H30804" s="12"/>
      <c r="J30804" s="29"/>
      <c r="K30804" s="45"/>
      <c r="L30804" s="45"/>
      <c r="M30804" s="45"/>
    </row>
    <row r="30805" spans="8:13" s="28" customFormat="1" x14ac:dyDescent="0.2">
      <c r="H30805" s="12"/>
      <c r="J30805" s="29"/>
      <c r="K30805" s="45"/>
      <c r="L30805" s="45"/>
      <c r="M30805" s="45"/>
    </row>
    <row r="30806" spans="8:13" s="28" customFormat="1" x14ac:dyDescent="0.2">
      <c r="H30806" s="12"/>
      <c r="J30806" s="29"/>
      <c r="K30806" s="45"/>
      <c r="L30806" s="45"/>
      <c r="M30806" s="45"/>
    </row>
    <row r="30807" spans="8:13" s="28" customFormat="1" x14ac:dyDescent="0.2">
      <c r="H30807" s="12"/>
      <c r="J30807" s="29"/>
      <c r="K30807" s="45"/>
      <c r="L30807" s="45"/>
      <c r="M30807" s="45"/>
    </row>
    <row r="30808" spans="8:13" s="28" customFormat="1" x14ac:dyDescent="0.2">
      <c r="H30808" s="12"/>
      <c r="J30808" s="29"/>
      <c r="K30808" s="45"/>
      <c r="L30808" s="45"/>
      <c r="M30808" s="45"/>
    </row>
    <row r="30809" spans="8:13" s="28" customFormat="1" x14ac:dyDescent="0.2">
      <c r="H30809" s="12"/>
      <c r="J30809" s="29"/>
      <c r="K30809" s="45"/>
      <c r="L30809" s="45"/>
      <c r="M30809" s="45"/>
    </row>
    <row r="30810" spans="8:13" s="28" customFormat="1" x14ac:dyDescent="0.2">
      <c r="H30810" s="12"/>
      <c r="J30810" s="29"/>
      <c r="K30810" s="45"/>
      <c r="L30810" s="45"/>
      <c r="M30810" s="45"/>
    </row>
    <row r="30811" spans="8:13" s="28" customFormat="1" x14ac:dyDescent="0.2">
      <c r="H30811" s="12"/>
      <c r="J30811" s="29"/>
      <c r="K30811" s="45"/>
      <c r="L30811" s="45"/>
      <c r="M30811" s="45"/>
    </row>
    <row r="30812" spans="8:13" s="28" customFormat="1" x14ac:dyDescent="0.2">
      <c r="H30812" s="12"/>
      <c r="J30812" s="29"/>
      <c r="K30812" s="45"/>
      <c r="L30812" s="45"/>
      <c r="M30812" s="45"/>
    </row>
    <row r="30813" spans="8:13" s="28" customFormat="1" x14ac:dyDescent="0.2">
      <c r="H30813" s="12"/>
      <c r="J30813" s="29"/>
      <c r="K30813" s="45"/>
      <c r="L30813" s="45"/>
      <c r="M30813" s="45"/>
    </row>
    <row r="30814" spans="8:13" s="28" customFormat="1" x14ac:dyDescent="0.2">
      <c r="H30814" s="12"/>
      <c r="J30814" s="29"/>
      <c r="K30814" s="45"/>
      <c r="L30814" s="45"/>
      <c r="M30814" s="45"/>
    </row>
    <row r="30815" spans="8:13" s="28" customFormat="1" x14ac:dyDescent="0.2">
      <c r="H30815" s="12"/>
      <c r="J30815" s="29"/>
      <c r="K30815" s="45"/>
      <c r="L30815" s="45"/>
      <c r="M30815" s="45"/>
    </row>
    <row r="30816" spans="8:13" s="28" customFormat="1" x14ac:dyDescent="0.2">
      <c r="H30816" s="12"/>
      <c r="J30816" s="29"/>
      <c r="K30816" s="45"/>
      <c r="L30816" s="45"/>
      <c r="M30816" s="45"/>
    </row>
    <row r="30817" spans="8:13" s="28" customFormat="1" x14ac:dyDescent="0.2">
      <c r="H30817" s="12"/>
      <c r="J30817" s="29"/>
      <c r="K30817" s="45"/>
      <c r="L30817" s="45"/>
      <c r="M30817" s="45"/>
    </row>
    <row r="30818" spans="8:13" s="28" customFormat="1" x14ac:dyDescent="0.2">
      <c r="H30818" s="12"/>
      <c r="J30818" s="29"/>
      <c r="K30818" s="45"/>
      <c r="L30818" s="45"/>
      <c r="M30818" s="45"/>
    </row>
    <row r="30819" spans="8:13" s="28" customFormat="1" x14ac:dyDescent="0.2">
      <c r="H30819" s="12"/>
      <c r="J30819" s="29"/>
      <c r="K30819" s="45"/>
      <c r="L30819" s="45"/>
      <c r="M30819" s="45"/>
    </row>
    <row r="30820" spans="8:13" s="28" customFormat="1" x14ac:dyDescent="0.2">
      <c r="H30820" s="12"/>
      <c r="J30820" s="29"/>
      <c r="K30820" s="45"/>
      <c r="L30820" s="45"/>
      <c r="M30820" s="45"/>
    </row>
    <row r="30821" spans="8:13" s="28" customFormat="1" x14ac:dyDescent="0.2">
      <c r="H30821" s="12"/>
      <c r="J30821" s="29"/>
      <c r="K30821" s="45"/>
      <c r="L30821" s="45"/>
      <c r="M30821" s="45"/>
    </row>
    <row r="30822" spans="8:13" s="28" customFormat="1" x14ac:dyDescent="0.2">
      <c r="H30822" s="12"/>
      <c r="J30822" s="29"/>
      <c r="K30822" s="45"/>
      <c r="L30822" s="45"/>
      <c r="M30822" s="45"/>
    </row>
    <row r="30823" spans="8:13" s="28" customFormat="1" x14ac:dyDescent="0.2">
      <c r="H30823" s="12"/>
      <c r="J30823" s="29"/>
      <c r="K30823" s="45"/>
      <c r="L30823" s="45"/>
      <c r="M30823" s="45"/>
    </row>
    <row r="30824" spans="8:13" s="28" customFormat="1" x14ac:dyDescent="0.2">
      <c r="H30824" s="12"/>
      <c r="J30824" s="29"/>
      <c r="K30824" s="45"/>
      <c r="L30824" s="45"/>
      <c r="M30824" s="45"/>
    </row>
    <row r="30825" spans="8:13" s="28" customFormat="1" x14ac:dyDescent="0.2">
      <c r="H30825" s="12"/>
      <c r="J30825" s="29"/>
      <c r="K30825" s="45"/>
      <c r="L30825" s="45"/>
      <c r="M30825" s="45"/>
    </row>
    <row r="30826" spans="8:13" s="28" customFormat="1" x14ac:dyDescent="0.2">
      <c r="H30826" s="12"/>
      <c r="J30826" s="29"/>
      <c r="K30826" s="45"/>
      <c r="L30826" s="45"/>
      <c r="M30826" s="45"/>
    </row>
    <row r="30827" spans="8:13" s="28" customFormat="1" x14ac:dyDescent="0.2">
      <c r="H30827" s="12"/>
      <c r="J30827" s="29"/>
      <c r="K30827" s="45"/>
      <c r="L30827" s="45"/>
      <c r="M30827" s="45"/>
    </row>
    <row r="30828" spans="8:13" s="28" customFormat="1" x14ac:dyDescent="0.2">
      <c r="H30828" s="12"/>
      <c r="J30828" s="29"/>
      <c r="K30828" s="45"/>
      <c r="L30828" s="45"/>
      <c r="M30828" s="45"/>
    </row>
    <row r="30829" spans="8:13" s="28" customFormat="1" x14ac:dyDescent="0.2">
      <c r="H30829" s="12"/>
      <c r="J30829" s="29"/>
      <c r="K30829" s="45"/>
      <c r="L30829" s="45"/>
      <c r="M30829" s="45"/>
    </row>
    <row r="30830" spans="8:13" s="28" customFormat="1" x14ac:dyDescent="0.2">
      <c r="H30830" s="12"/>
      <c r="J30830" s="29"/>
      <c r="K30830" s="45"/>
      <c r="L30830" s="45"/>
      <c r="M30830" s="45"/>
    </row>
    <row r="30831" spans="8:13" s="28" customFormat="1" x14ac:dyDescent="0.2">
      <c r="H30831" s="12"/>
      <c r="J30831" s="29"/>
      <c r="K30831" s="45"/>
      <c r="L30831" s="45"/>
      <c r="M30831" s="45"/>
    </row>
    <row r="30832" spans="8:13" s="28" customFormat="1" x14ac:dyDescent="0.2">
      <c r="H30832" s="12"/>
      <c r="J30832" s="29"/>
      <c r="K30832" s="45"/>
      <c r="L30832" s="45"/>
      <c r="M30832" s="45"/>
    </row>
    <row r="30833" spans="8:13" s="28" customFormat="1" x14ac:dyDescent="0.2">
      <c r="H30833" s="12"/>
      <c r="J30833" s="29"/>
      <c r="K30833" s="45"/>
      <c r="L30833" s="45"/>
      <c r="M30833" s="45"/>
    </row>
    <row r="30834" spans="8:13" s="28" customFormat="1" x14ac:dyDescent="0.2">
      <c r="H30834" s="12"/>
      <c r="J30834" s="29"/>
      <c r="K30834" s="45"/>
      <c r="L30834" s="45"/>
      <c r="M30834" s="45"/>
    </row>
    <row r="30835" spans="8:13" s="28" customFormat="1" x14ac:dyDescent="0.2">
      <c r="H30835" s="12"/>
      <c r="J30835" s="29"/>
      <c r="K30835" s="45"/>
      <c r="L30835" s="45"/>
      <c r="M30835" s="45"/>
    </row>
    <row r="30836" spans="8:13" s="28" customFormat="1" x14ac:dyDescent="0.2">
      <c r="H30836" s="12"/>
      <c r="J30836" s="29"/>
      <c r="K30836" s="45"/>
      <c r="L30836" s="45"/>
      <c r="M30836" s="45"/>
    </row>
    <row r="30837" spans="8:13" s="28" customFormat="1" x14ac:dyDescent="0.2">
      <c r="H30837" s="12"/>
      <c r="J30837" s="29"/>
      <c r="K30837" s="45"/>
      <c r="L30837" s="45"/>
      <c r="M30837" s="45"/>
    </row>
    <row r="30838" spans="8:13" s="28" customFormat="1" x14ac:dyDescent="0.2">
      <c r="H30838" s="12"/>
      <c r="J30838" s="29"/>
      <c r="K30838" s="45"/>
      <c r="L30838" s="45"/>
      <c r="M30838" s="45"/>
    </row>
    <row r="30839" spans="8:13" s="28" customFormat="1" x14ac:dyDescent="0.2">
      <c r="H30839" s="12"/>
      <c r="J30839" s="29"/>
      <c r="K30839" s="45"/>
      <c r="L30839" s="45"/>
      <c r="M30839" s="45"/>
    </row>
    <row r="30840" spans="8:13" s="28" customFormat="1" x14ac:dyDescent="0.2">
      <c r="H30840" s="12"/>
      <c r="J30840" s="29"/>
      <c r="K30840" s="45"/>
      <c r="L30840" s="45"/>
      <c r="M30840" s="45"/>
    </row>
    <row r="30841" spans="8:13" s="28" customFormat="1" x14ac:dyDescent="0.2">
      <c r="H30841" s="12"/>
      <c r="J30841" s="29"/>
      <c r="K30841" s="45"/>
      <c r="L30841" s="45"/>
      <c r="M30841" s="45"/>
    </row>
    <row r="30842" spans="8:13" s="28" customFormat="1" x14ac:dyDescent="0.2">
      <c r="H30842" s="12"/>
      <c r="J30842" s="29"/>
      <c r="K30842" s="45"/>
      <c r="L30842" s="45"/>
      <c r="M30842" s="45"/>
    </row>
    <row r="30843" spans="8:13" s="28" customFormat="1" x14ac:dyDescent="0.2">
      <c r="H30843" s="12"/>
      <c r="J30843" s="29"/>
      <c r="K30843" s="45"/>
      <c r="L30843" s="45"/>
      <c r="M30843" s="45"/>
    </row>
    <row r="30844" spans="8:13" s="28" customFormat="1" x14ac:dyDescent="0.2">
      <c r="H30844" s="12"/>
      <c r="J30844" s="29"/>
      <c r="K30844" s="45"/>
      <c r="L30844" s="45"/>
      <c r="M30844" s="45"/>
    </row>
    <row r="30845" spans="8:13" s="28" customFormat="1" x14ac:dyDescent="0.2">
      <c r="H30845" s="12"/>
      <c r="J30845" s="29"/>
      <c r="K30845" s="45"/>
      <c r="L30845" s="45"/>
      <c r="M30845" s="45"/>
    </row>
    <row r="30846" spans="8:13" s="28" customFormat="1" x14ac:dyDescent="0.2">
      <c r="H30846" s="12"/>
      <c r="J30846" s="29"/>
      <c r="K30846" s="45"/>
      <c r="L30846" s="45"/>
      <c r="M30846" s="45"/>
    </row>
    <row r="30847" spans="8:13" s="28" customFormat="1" x14ac:dyDescent="0.2">
      <c r="H30847" s="12"/>
      <c r="J30847" s="29"/>
      <c r="K30847" s="45"/>
      <c r="L30847" s="45"/>
      <c r="M30847" s="45"/>
    </row>
    <row r="30848" spans="8:13" s="28" customFormat="1" x14ac:dyDescent="0.2">
      <c r="H30848" s="12"/>
      <c r="J30848" s="29"/>
      <c r="K30848" s="45"/>
      <c r="L30848" s="45"/>
      <c r="M30848" s="45"/>
    </row>
    <row r="30849" spans="8:13" s="28" customFormat="1" x14ac:dyDescent="0.2">
      <c r="H30849" s="12"/>
      <c r="J30849" s="29"/>
      <c r="K30849" s="45"/>
      <c r="L30849" s="45"/>
      <c r="M30849" s="45"/>
    </row>
    <row r="30850" spans="8:13" s="28" customFormat="1" x14ac:dyDescent="0.2">
      <c r="H30850" s="12"/>
      <c r="J30850" s="29"/>
      <c r="K30850" s="45"/>
      <c r="L30850" s="45"/>
      <c r="M30850" s="45"/>
    </row>
    <row r="30851" spans="8:13" s="28" customFormat="1" x14ac:dyDescent="0.2">
      <c r="H30851" s="12"/>
      <c r="J30851" s="29"/>
      <c r="K30851" s="45"/>
      <c r="L30851" s="45"/>
      <c r="M30851" s="45"/>
    </row>
    <row r="30852" spans="8:13" s="28" customFormat="1" x14ac:dyDescent="0.2">
      <c r="H30852" s="12"/>
      <c r="J30852" s="29"/>
      <c r="K30852" s="45"/>
      <c r="L30852" s="45"/>
      <c r="M30852" s="45"/>
    </row>
    <row r="30853" spans="8:13" s="28" customFormat="1" x14ac:dyDescent="0.2">
      <c r="H30853" s="12"/>
      <c r="J30853" s="29"/>
      <c r="K30853" s="45"/>
      <c r="L30853" s="45"/>
      <c r="M30853" s="45"/>
    </row>
    <row r="30854" spans="8:13" s="28" customFormat="1" x14ac:dyDescent="0.2">
      <c r="H30854" s="12"/>
      <c r="J30854" s="29"/>
      <c r="K30854" s="45"/>
      <c r="L30854" s="45"/>
      <c r="M30854" s="45"/>
    </row>
    <row r="30855" spans="8:13" s="28" customFormat="1" x14ac:dyDescent="0.2">
      <c r="H30855" s="12"/>
      <c r="J30855" s="29"/>
      <c r="K30855" s="45"/>
      <c r="L30855" s="45"/>
      <c r="M30855" s="45"/>
    </row>
    <row r="30856" spans="8:13" s="28" customFormat="1" x14ac:dyDescent="0.2">
      <c r="H30856" s="12"/>
      <c r="J30856" s="29"/>
      <c r="K30856" s="45"/>
      <c r="L30856" s="45"/>
      <c r="M30856" s="45"/>
    </row>
    <row r="30857" spans="8:13" s="28" customFormat="1" x14ac:dyDescent="0.2">
      <c r="H30857" s="12"/>
      <c r="J30857" s="29"/>
      <c r="K30857" s="45"/>
      <c r="L30857" s="45"/>
      <c r="M30857" s="45"/>
    </row>
    <row r="30858" spans="8:13" s="28" customFormat="1" x14ac:dyDescent="0.2">
      <c r="H30858" s="12"/>
      <c r="J30858" s="29"/>
      <c r="K30858" s="45"/>
      <c r="L30858" s="45"/>
      <c r="M30858" s="45"/>
    </row>
    <row r="30859" spans="8:13" s="28" customFormat="1" x14ac:dyDescent="0.2">
      <c r="H30859" s="12"/>
      <c r="J30859" s="29"/>
      <c r="K30859" s="45"/>
      <c r="L30859" s="45"/>
      <c r="M30859" s="45"/>
    </row>
    <row r="30860" spans="8:13" s="28" customFormat="1" x14ac:dyDescent="0.2">
      <c r="H30860" s="12"/>
      <c r="J30860" s="29"/>
      <c r="K30860" s="45"/>
      <c r="L30860" s="45"/>
      <c r="M30860" s="45"/>
    </row>
    <row r="30861" spans="8:13" s="28" customFormat="1" x14ac:dyDescent="0.2">
      <c r="H30861" s="12"/>
      <c r="J30861" s="29"/>
      <c r="K30861" s="45"/>
      <c r="L30861" s="45"/>
      <c r="M30861" s="45"/>
    </row>
    <row r="30862" spans="8:13" s="28" customFormat="1" x14ac:dyDescent="0.2">
      <c r="H30862" s="12"/>
      <c r="J30862" s="29"/>
      <c r="K30862" s="45"/>
      <c r="L30862" s="45"/>
      <c r="M30862" s="45"/>
    </row>
    <row r="30863" spans="8:13" s="28" customFormat="1" x14ac:dyDescent="0.2">
      <c r="H30863" s="12"/>
      <c r="J30863" s="29"/>
      <c r="K30863" s="45"/>
      <c r="L30863" s="45"/>
      <c r="M30863" s="45"/>
    </row>
    <row r="30864" spans="8:13" s="28" customFormat="1" x14ac:dyDescent="0.2">
      <c r="H30864" s="12"/>
      <c r="J30864" s="29"/>
      <c r="K30864" s="45"/>
      <c r="L30864" s="45"/>
      <c r="M30864" s="45"/>
    </row>
    <row r="30865" spans="8:13" s="28" customFormat="1" x14ac:dyDescent="0.2">
      <c r="H30865" s="12"/>
      <c r="J30865" s="29"/>
      <c r="K30865" s="45"/>
      <c r="L30865" s="45"/>
      <c r="M30865" s="45"/>
    </row>
    <row r="30866" spans="8:13" s="28" customFormat="1" x14ac:dyDescent="0.2">
      <c r="H30866" s="12"/>
      <c r="J30866" s="29"/>
      <c r="K30866" s="45"/>
      <c r="L30866" s="45"/>
      <c r="M30866" s="45"/>
    </row>
    <row r="30867" spans="8:13" s="28" customFormat="1" x14ac:dyDescent="0.2">
      <c r="H30867" s="12"/>
      <c r="J30867" s="29"/>
      <c r="K30867" s="45"/>
      <c r="L30867" s="45"/>
      <c r="M30867" s="45"/>
    </row>
    <row r="30868" spans="8:13" s="28" customFormat="1" x14ac:dyDescent="0.2">
      <c r="H30868" s="12"/>
      <c r="J30868" s="29"/>
      <c r="K30868" s="45"/>
      <c r="L30868" s="45"/>
      <c r="M30868" s="45"/>
    </row>
    <row r="30869" spans="8:13" s="28" customFormat="1" x14ac:dyDescent="0.2">
      <c r="H30869" s="12"/>
      <c r="J30869" s="29"/>
      <c r="K30869" s="45"/>
      <c r="L30869" s="45"/>
      <c r="M30869" s="45"/>
    </row>
    <row r="30870" spans="8:13" s="28" customFormat="1" x14ac:dyDescent="0.2">
      <c r="H30870" s="12"/>
      <c r="J30870" s="29"/>
      <c r="K30870" s="45"/>
      <c r="L30870" s="45"/>
      <c r="M30870" s="45"/>
    </row>
    <row r="30871" spans="8:13" s="28" customFormat="1" x14ac:dyDescent="0.2">
      <c r="H30871" s="12"/>
      <c r="J30871" s="29"/>
      <c r="K30871" s="45"/>
      <c r="L30871" s="45"/>
      <c r="M30871" s="45"/>
    </row>
    <row r="30872" spans="8:13" s="28" customFormat="1" x14ac:dyDescent="0.2">
      <c r="H30872" s="12"/>
      <c r="J30872" s="29"/>
      <c r="K30872" s="45"/>
      <c r="L30872" s="45"/>
      <c r="M30872" s="45"/>
    </row>
    <row r="30873" spans="8:13" s="28" customFormat="1" x14ac:dyDescent="0.2">
      <c r="H30873" s="12"/>
      <c r="J30873" s="29"/>
      <c r="K30873" s="45"/>
      <c r="L30873" s="45"/>
      <c r="M30873" s="45"/>
    </row>
    <row r="30874" spans="8:13" s="28" customFormat="1" x14ac:dyDescent="0.2">
      <c r="H30874" s="12"/>
      <c r="J30874" s="29"/>
      <c r="K30874" s="45"/>
      <c r="L30874" s="45"/>
      <c r="M30874" s="45"/>
    </row>
    <row r="30875" spans="8:13" s="28" customFormat="1" x14ac:dyDescent="0.2">
      <c r="H30875" s="12"/>
      <c r="J30875" s="29"/>
      <c r="K30875" s="45"/>
      <c r="L30875" s="45"/>
      <c r="M30875" s="45"/>
    </row>
    <row r="30876" spans="8:13" s="28" customFormat="1" x14ac:dyDescent="0.2">
      <c r="H30876" s="12"/>
      <c r="J30876" s="29"/>
      <c r="K30876" s="45"/>
      <c r="L30876" s="45"/>
      <c r="M30876" s="45"/>
    </row>
    <row r="30877" spans="8:13" s="28" customFormat="1" x14ac:dyDescent="0.2">
      <c r="H30877" s="12"/>
      <c r="J30877" s="29"/>
      <c r="K30877" s="45"/>
      <c r="L30877" s="45"/>
      <c r="M30877" s="45"/>
    </row>
    <row r="30878" spans="8:13" s="28" customFormat="1" x14ac:dyDescent="0.2">
      <c r="H30878" s="12"/>
      <c r="J30878" s="29"/>
      <c r="K30878" s="45"/>
      <c r="L30878" s="45"/>
      <c r="M30878" s="45"/>
    </row>
    <row r="30879" spans="8:13" s="28" customFormat="1" x14ac:dyDescent="0.2">
      <c r="H30879" s="12"/>
      <c r="J30879" s="29"/>
      <c r="K30879" s="45"/>
      <c r="L30879" s="45"/>
      <c r="M30879" s="45"/>
    </row>
    <row r="30880" spans="8:13" s="28" customFormat="1" x14ac:dyDescent="0.2">
      <c r="H30880" s="12"/>
      <c r="J30880" s="29"/>
      <c r="K30880" s="45"/>
      <c r="L30880" s="45"/>
      <c r="M30880" s="45"/>
    </row>
    <row r="30881" spans="8:13" s="28" customFormat="1" x14ac:dyDescent="0.2">
      <c r="H30881" s="12"/>
      <c r="J30881" s="29"/>
      <c r="K30881" s="45"/>
      <c r="L30881" s="45"/>
      <c r="M30881" s="45"/>
    </row>
    <row r="30882" spans="8:13" s="28" customFormat="1" x14ac:dyDescent="0.2">
      <c r="H30882" s="12"/>
      <c r="J30882" s="29"/>
      <c r="K30882" s="45"/>
      <c r="L30882" s="45"/>
      <c r="M30882" s="45"/>
    </row>
    <row r="30883" spans="8:13" s="28" customFormat="1" x14ac:dyDescent="0.2">
      <c r="H30883" s="12"/>
      <c r="J30883" s="29"/>
      <c r="K30883" s="45"/>
      <c r="L30883" s="45"/>
      <c r="M30883" s="45"/>
    </row>
    <row r="30884" spans="8:13" s="28" customFormat="1" x14ac:dyDescent="0.2">
      <c r="H30884" s="12"/>
      <c r="J30884" s="29"/>
      <c r="K30884" s="45"/>
      <c r="L30884" s="45"/>
      <c r="M30884" s="45"/>
    </row>
    <row r="30885" spans="8:13" s="28" customFormat="1" x14ac:dyDescent="0.2">
      <c r="H30885" s="12"/>
      <c r="J30885" s="29"/>
      <c r="K30885" s="45"/>
      <c r="L30885" s="45"/>
      <c r="M30885" s="45"/>
    </row>
    <row r="30886" spans="8:13" s="28" customFormat="1" x14ac:dyDescent="0.2">
      <c r="H30886" s="12"/>
      <c r="J30886" s="29"/>
      <c r="K30886" s="45"/>
      <c r="L30886" s="45"/>
      <c r="M30886" s="45"/>
    </row>
    <row r="30887" spans="8:13" s="28" customFormat="1" x14ac:dyDescent="0.2">
      <c r="H30887" s="12"/>
      <c r="J30887" s="29"/>
      <c r="K30887" s="45"/>
      <c r="L30887" s="45"/>
      <c r="M30887" s="45"/>
    </row>
    <row r="30888" spans="8:13" s="28" customFormat="1" x14ac:dyDescent="0.2">
      <c r="H30888" s="12"/>
      <c r="J30888" s="29"/>
      <c r="K30888" s="45"/>
      <c r="L30888" s="45"/>
      <c r="M30888" s="45"/>
    </row>
    <row r="30889" spans="8:13" s="28" customFormat="1" x14ac:dyDescent="0.2">
      <c r="H30889" s="12"/>
      <c r="J30889" s="29"/>
      <c r="K30889" s="45"/>
      <c r="L30889" s="45"/>
      <c r="M30889" s="45"/>
    </row>
    <row r="30890" spans="8:13" s="28" customFormat="1" x14ac:dyDescent="0.2">
      <c r="H30890" s="12"/>
      <c r="J30890" s="29"/>
      <c r="K30890" s="45"/>
      <c r="L30890" s="45"/>
      <c r="M30890" s="45"/>
    </row>
    <row r="30891" spans="8:13" s="28" customFormat="1" x14ac:dyDescent="0.2">
      <c r="H30891" s="12"/>
      <c r="J30891" s="29"/>
      <c r="K30891" s="45"/>
      <c r="L30891" s="45"/>
      <c r="M30891" s="45"/>
    </row>
    <row r="30892" spans="8:13" s="28" customFormat="1" x14ac:dyDescent="0.2">
      <c r="H30892" s="12"/>
      <c r="J30892" s="29"/>
      <c r="K30892" s="45"/>
      <c r="L30892" s="45"/>
      <c r="M30892" s="45"/>
    </row>
    <row r="30893" spans="8:13" s="28" customFormat="1" x14ac:dyDescent="0.2">
      <c r="H30893" s="12"/>
      <c r="J30893" s="29"/>
      <c r="K30893" s="45"/>
      <c r="L30893" s="45"/>
      <c r="M30893" s="45"/>
    </row>
    <row r="30894" spans="8:13" s="28" customFormat="1" x14ac:dyDescent="0.2">
      <c r="H30894" s="12"/>
      <c r="J30894" s="29"/>
      <c r="K30894" s="45"/>
      <c r="L30894" s="45"/>
      <c r="M30894" s="45"/>
    </row>
    <row r="30895" spans="8:13" s="28" customFormat="1" x14ac:dyDescent="0.2">
      <c r="H30895" s="12"/>
      <c r="J30895" s="29"/>
      <c r="K30895" s="45"/>
      <c r="L30895" s="45"/>
      <c r="M30895" s="45"/>
    </row>
    <row r="30896" spans="8:13" s="28" customFormat="1" x14ac:dyDescent="0.2">
      <c r="H30896" s="12"/>
      <c r="J30896" s="29"/>
      <c r="K30896" s="45"/>
      <c r="L30896" s="45"/>
      <c r="M30896" s="45"/>
    </row>
    <row r="30897" spans="8:13" s="28" customFormat="1" x14ac:dyDescent="0.2">
      <c r="H30897" s="12"/>
      <c r="J30897" s="29"/>
      <c r="K30897" s="45"/>
      <c r="L30897" s="45"/>
      <c r="M30897" s="45"/>
    </row>
    <row r="30898" spans="8:13" s="28" customFormat="1" x14ac:dyDescent="0.2">
      <c r="H30898" s="12"/>
      <c r="J30898" s="29"/>
      <c r="K30898" s="45"/>
      <c r="L30898" s="45"/>
      <c r="M30898" s="45"/>
    </row>
    <row r="30899" spans="8:13" s="28" customFormat="1" x14ac:dyDescent="0.2">
      <c r="H30899" s="12"/>
      <c r="J30899" s="29"/>
      <c r="K30899" s="45"/>
      <c r="L30899" s="45"/>
      <c r="M30899" s="45"/>
    </row>
    <row r="30900" spans="8:13" s="28" customFormat="1" x14ac:dyDescent="0.2">
      <c r="H30900" s="12"/>
      <c r="J30900" s="29"/>
      <c r="K30900" s="45"/>
      <c r="L30900" s="45"/>
      <c r="M30900" s="45"/>
    </row>
    <row r="30901" spans="8:13" s="28" customFormat="1" x14ac:dyDescent="0.2">
      <c r="H30901" s="12"/>
      <c r="J30901" s="29"/>
      <c r="K30901" s="45"/>
      <c r="L30901" s="45"/>
      <c r="M30901" s="45"/>
    </row>
    <row r="30902" spans="8:13" s="28" customFormat="1" x14ac:dyDescent="0.2">
      <c r="H30902" s="12"/>
      <c r="J30902" s="29"/>
      <c r="K30902" s="45"/>
      <c r="L30902" s="45"/>
      <c r="M30902" s="45"/>
    </row>
    <row r="30903" spans="8:13" s="28" customFormat="1" x14ac:dyDescent="0.2">
      <c r="H30903" s="12"/>
      <c r="J30903" s="29"/>
      <c r="K30903" s="45"/>
      <c r="L30903" s="45"/>
      <c r="M30903" s="45"/>
    </row>
    <row r="30904" spans="8:13" s="28" customFormat="1" x14ac:dyDescent="0.2">
      <c r="H30904" s="12"/>
      <c r="J30904" s="29"/>
      <c r="K30904" s="45"/>
      <c r="L30904" s="45"/>
      <c r="M30904" s="45"/>
    </row>
    <row r="30905" spans="8:13" s="28" customFormat="1" x14ac:dyDescent="0.2">
      <c r="H30905" s="12"/>
      <c r="J30905" s="29"/>
      <c r="K30905" s="45"/>
      <c r="L30905" s="45"/>
      <c r="M30905" s="45"/>
    </row>
    <row r="30906" spans="8:13" s="28" customFormat="1" x14ac:dyDescent="0.2">
      <c r="H30906" s="12"/>
      <c r="J30906" s="29"/>
      <c r="K30906" s="45"/>
      <c r="L30906" s="45"/>
      <c r="M30906" s="45"/>
    </row>
    <row r="30907" spans="8:13" s="28" customFormat="1" x14ac:dyDescent="0.2">
      <c r="H30907" s="12"/>
      <c r="J30907" s="29"/>
      <c r="K30907" s="45"/>
      <c r="L30907" s="45"/>
      <c r="M30907" s="45"/>
    </row>
    <row r="30908" spans="8:13" s="28" customFormat="1" x14ac:dyDescent="0.2">
      <c r="H30908" s="12"/>
      <c r="J30908" s="29"/>
      <c r="K30908" s="45"/>
      <c r="L30908" s="45"/>
      <c r="M30908" s="45"/>
    </row>
    <row r="30909" spans="8:13" s="28" customFormat="1" x14ac:dyDescent="0.2">
      <c r="H30909" s="12"/>
      <c r="J30909" s="29"/>
      <c r="K30909" s="45"/>
      <c r="L30909" s="45"/>
      <c r="M30909" s="45"/>
    </row>
    <row r="30910" spans="8:13" s="28" customFormat="1" x14ac:dyDescent="0.2">
      <c r="H30910" s="12"/>
      <c r="J30910" s="29"/>
      <c r="K30910" s="45"/>
      <c r="L30910" s="45"/>
      <c r="M30910" s="45"/>
    </row>
    <row r="30911" spans="8:13" s="28" customFormat="1" x14ac:dyDescent="0.2">
      <c r="H30911" s="12"/>
      <c r="J30911" s="29"/>
      <c r="K30911" s="45"/>
      <c r="L30911" s="45"/>
      <c r="M30911" s="45"/>
    </row>
    <row r="30912" spans="8:13" s="28" customFormat="1" x14ac:dyDescent="0.2">
      <c r="H30912" s="12"/>
      <c r="J30912" s="29"/>
      <c r="K30912" s="45"/>
      <c r="L30912" s="45"/>
      <c r="M30912" s="45"/>
    </row>
    <row r="30913" spans="8:13" s="28" customFormat="1" x14ac:dyDescent="0.2">
      <c r="H30913" s="12"/>
      <c r="J30913" s="29"/>
      <c r="K30913" s="45"/>
      <c r="L30913" s="45"/>
      <c r="M30913" s="45"/>
    </row>
    <row r="30914" spans="8:13" s="28" customFormat="1" x14ac:dyDescent="0.2">
      <c r="H30914" s="12"/>
      <c r="J30914" s="29"/>
      <c r="K30914" s="45"/>
      <c r="L30914" s="45"/>
      <c r="M30914" s="45"/>
    </row>
    <row r="30915" spans="8:13" s="28" customFormat="1" x14ac:dyDescent="0.2">
      <c r="H30915" s="12"/>
      <c r="J30915" s="29"/>
      <c r="K30915" s="45"/>
      <c r="L30915" s="45"/>
      <c r="M30915" s="45"/>
    </row>
    <row r="30916" spans="8:13" s="28" customFormat="1" x14ac:dyDescent="0.2">
      <c r="H30916" s="12"/>
      <c r="J30916" s="29"/>
      <c r="K30916" s="45"/>
      <c r="L30916" s="45"/>
      <c r="M30916" s="45"/>
    </row>
    <row r="30917" spans="8:13" s="28" customFormat="1" x14ac:dyDescent="0.2">
      <c r="H30917" s="12"/>
      <c r="J30917" s="29"/>
      <c r="K30917" s="45"/>
      <c r="L30917" s="45"/>
      <c r="M30917" s="45"/>
    </row>
    <row r="30918" spans="8:13" s="28" customFormat="1" x14ac:dyDescent="0.2">
      <c r="H30918" s="12"/>
      <c r="J30918" s="29"/>
      <c r="K30918" s="45"/>
      <c r="L30918" s="45"/>
      <c r="M30918" s="45"/>
    </row>
    <row r="30919" spans="8:13" s="28" customFormat="1" x14ac:dyDescent="0.2">
      <c r="H30919" s="12"/>
      <c r="J30919" s="29"/>
      <c r="K30919" s="45"/>
      <c r="L30919" s="45"/>
      <c r="M30919" s="45"/>
    </row>
    <row r="30920" spans="8:13" s="28" customFormat="1" x14ac:dyDescent="0.2">
      <c r="H30920" s="12"/>
      <c r="J30920" s="29"/>
      <c r="K30920" s="45"/>
      <c r="L30920" s="45"/>
      <c r="M30920" s="45"/>
    </row>
    <row r="30921" spans="8:13" s="28" customFormat="1" x14ac:dyDescent="0.2">
      <c r="H30921" s="12"/>
      <c r="J30921" s="29"/>
      <c r="K30921" s="45"/>
      <c r="L30921" s="45"/>
      <c r="M30921" s="45"/>
    </row>
    <row r="30922" spans="8:13" s="28" customFormat="1" x14ac:dyDescent="0.2">
      <c r="H30922" s="12"/>
      <c r="J30922" s="29"/>
      <c r="K30922" s="45"/>
      <c r="L30922" s="45"/>
      <c r="M30922" s="45"/>
    </row>
    <row r="30923" spans="8:13" s="28" customFormat="1" x14ac:dyDescent="0.2">
      <c r="H30923" s="12"/>
      <c r="J30923" s="29"/>
      <c r="K30923" s="45"/>
      <c r="L30923" s="45"/>
      <c r="M30923" s="45"/>
    </row>
    <row r="30924" spans="8:13" s="28" customFormat="1" x14ac:dyDescent="0.2">
      <c r="H30924" s="12"/>
      <c r="J30924" s="29"/>
      <c r="K30924" s="45"/>
      <c r="L30924" s="45"/>
      <c r="M30924" s="45"/>
    </row>
    <row r="30925" spans="8:13" s="28" customFormat="1" x14ac:dyDescent="0.2">
      <c r="H30925" s="12"/>
      <c r="J30925" s="29"/>
      <c r="K30925" s="45"/>
      <c r="L30925" s="45"/>
      <c r="M30925" s="45"/>
    </row>
    <row r="30926" spans="8:13" s="28" customFormat="1" x14ac:dyDescent="0.2">
      <c r="H30926" s="12"/>
      <c r="J30926" s="29"/>
      <c r="K30926" s="45"/>
      <c r="L30926" s="45"/>
      <c r="M30926" s="45"/>
    </row>
    <row r="30927" spans="8:13" s="28" customFormat="1" x14ac:dyDescent="0.2">
      <c r="H30927" s="12"/>
      <c r="J30927" s="29"/>
      <c r="K30927" s="45"/>
      <c r="L30927" s="45"/>
      <c r="M30927" s="45"/>
    </row>
    <row r="30928" spans="8:13" s="28" customFormat="1" x14ac:dyDescent="0.2">
      <c r="H30928" s="12"/>
      <c r="J30928" s="29"/>
      <c r="K30928" s="45"/>
      <c r="L30928" s="45"/>
      <c r="M30928" s="45"/>
    </row>
    <row r="30929" spans="8:13" s="28" customFormat="1" x14ac:dyDescent="0.2">
      <c r="H30929" s="12"/>
      <c r="J30929" s="29"/>
      <c r="K30929" s="45"/>
      <c r="L30929" s="45"/>
      <c r="M30929" s="45"/>
    </row>
    <row r="30930" spans="8:13" s="28" customFormat="1" x14ac:dyDescent="0.2">
      <c r="H30930" s="12"/>
      <c r="J30930" s="29"/>
      <c r="K30930" s="45"/>
      <c r="L30930" s="45"/>
      <c r="M30930" s="45"/>
    </row>
    <row r="30931" spans="8:13" s="28" customFormat="1" x14ac:dyDescent="0.2">
      <c r="H30931" s="12"/>
      <c r="J30931" s="29"/>
      <c r="K30931" s="45"/>
      <c r="L30931" s="45"/>
      <c r="M30931" s="45"/>
    </row>
    <row r="30932" spans="8:13" s="28" customFormat="1" x14ac:dyDescent="0.2">
      <c r="H30932" s="12"/>
      <c r="J30932" s="29"/>
      <c r="K30932" s="45"/>
      <c r="L30932" s="45"/>
      <c r="M30932" s="45"/>
    </row>
    <row r="30933" spans="8:13" s="28" customFormat="1" x14ac:dyDescent="0.2">
      <c r="H30933" s="12"/>
      <c r="J30933" s="29"/>
      <c r="K30933" s="45"/>
      <c r="L30933" s="45"/>
      <c r="M30933" s="45"/>
    </row>
    <row r="30934" spans="8:13" s="28" customFormat="1" x14ac:dyDescent="0.2">
      <c r="H30934" s="12"/>
      <c r="J30934" s="29"/>
      <c r="K30934" s="45"/>
      <c r="L30934" s="45"/>
      <c r="M30934" s="45"/>
    </row>
    <row r="30935" spans="8:13" s="28" customFormat="1" x14ac:dyDescent="0.2">
      <c r="H30935" s="12"/>
      <c r="J30935" s="29"/>
      <c r="K30935" s="45"/>
      <c r="L30935" s="45"/>
      <c r="M30935" s="45"/>
    </row>
    <row r="30936" spans="8:13" s="28" customFormat="1" x14ac:dyDescent="0.2">
      <c r="H30936" s="12"/>
      <c r="J30936" s="29"/>
      <c r="K30936" s="45"/>
      <c r="L30936" s="45"/>
      <c r="M30936" s="45"/>
    </row>
    <row r="30937" spans="8:13" s="28" customFormat="1" x14ac:dyDescent="0.2">
      <c r="H30937" s="12"/>
      <c r="J30937" s="29"/>
      <c r="K30937" s="45"/>
      <c r="L30937" s="45"/>
      <c r="M30937" s="45"/>
    </row>
    <row r="30938" spans="8:13" s="28" customFormat="1" x14ac:dyDescent="0.2">
      <c r="H30938" s="12"/>
      <c r="J30938" s="29"/>
      <c r="K30938" s="45"/>
      <c r="L30938" s="45"/>
      <c r="M30938" s="45"/>
    </row>
    <row r="30939" spans="8:13" s="28" customFormat="1" x14ac:dyDescent="0.2">
      <c r="H30939" s="12"/>
      <c r="J30939" s="29"/>
      <c r="K30939" s="45"/>
      <c r="L30939" s="45"/>
      <c r="M30939" s="45"/>
    </row>
    <row r="30940" spans="8:13" s="28" customFormat="1" x14ac:dyDescent="0.2">
      <c r="H30940" s="12"/>
      <c r="J30940" s="29"/>
      <c r="K30940" s="45"/>
      <c r="L30940" s="45"/>
      <c r="M30940" s="45"/>
    </row>
    <row r="30941" spans="8:13" s="28" customFormat="1" x14ac:dyDescent="0.2">
      <c r="H30941" s="12"/>
      <c r="J30941" s="29"/>
      <c r="K30941" s="45"/>
      <c r="L30941" s="45"/>
      <c r="M30941" s="45"/>
    </row>
    <row r="30942" spans="8:13" s="28" customFormat="1" x14ac:dyDescent="0.2">
      <c r="H30942" s="12"/>
      <c r="J30942" s="29"/>
      <c r="K30942" s="45"/>
      <c r="L30942" s="45"/>
      <c r="M30942" s="45"/>
    </row>
    <row r="30943" spans="8:13" s="28" customFormat="1" x14ac:dyDescent="0.2">
      <c r="H30943" s="12"/>
      <c r="J30943" s="29"/>
      <c r="K30943" s="45"/>
      <c r="L30943" s="45"/>
      <c r="M30943" s="45"/>
    </row>
    <row r="30944" spans="8:13" s="28" customFormat="1" x14ac:dyDescent="0.2">
      <c r="H30944" s="12"/>
      <c r="J30944" s="29"/>
      <c r="K30944" s="45"/>
      <c r="L30944" s="45"/>
      <c r="M30944" s="45"/>
    </row>
    <row r="30945" spans="8:13" s="28" customFormat="1" x14ac:dyDescent="0.2">
      <c r="H30945" s="12"/>
      <c r="J30945" s="29"/>
      <c r="K30945" s="45"/>
      <c r="L30945" s="45"/>
      <c r="M30945" s="45"/>
    </row>
    <row r="30946" spans="8:13" s="28" customFormat="1" x14ac:dyDescent="0.2">
      <c r="H30946" s="12"/>
      <c r="J30946" s="29"/>
      <c r="K30946" s="45"/>
      <c r="L30946" s="45"/>
      <c r="M30946" s="45"/>
    </row>
    <row r="30947" spans="8:13" s="28" customFormat="1" x14ac:dyDescent="0.2">
      <c r="H30947" s="12"/>
      <c r="J30947" s="29"/>
      <c r="K30947" s="45"/>
      <c r="L30947" s="45"/>
      <c r="M30947" s="45"/>
    </row>
    <row r="30948" spans="8:13" s="28" customFormat="1" x14ac:dyDescent="0.2">
      <c r="H30948" s="12"/>
      <c r="J30948" s="29"/>
      <c r="K30948" s="45"/>
      <c r="L30948" s="45"/>
      <c r="M30948" s="45"/>
    </row>
    <row r="30949" spans="8:13" s="28" customFormat="1" x14ac:dyDescent="0.2">
      <c r="H30949" s="12"/>
      <c r="J30949" s="29"/>
      <c r="K30949" s="45"/>
      <c r="L30949" s="45"/>
      <c r="M30949" s="45"/>
    </row>
    <row r="30950" spans="8:13" s="28" customFormat="1" x14ac:dyDescent="0.2">
      <c r="H30950" s="12"/>
      <c r="J30950" s="29"/>
      <c r="K30950" s="45"/>
      <c r="L30950" s="45"/>
      <c r="M30950" s="45"/>
    </row>
    <row r="30951" spans="8:13" s="28" customFormat="1" x14ac:dyDescent="0.2">
      <c r="H30951" s="12"/>
      <c r="J30951" s="29"/>
      <c r="K30951" s="45"/>
      <c r="L30951" s="45"/>
      <c r="M30951" s="45"/>
    </row>
    <row r="30952" spans="8:13" s="28" customFormat="1" x14ac:dyDescent="0.2">
      <c r="H30952" s="12"/>
      <c r="J30952" s="29"/>
      <c r="K30952" s="45"/>
      <c r="L30952" s="45"/>
      <c r="M30952" s="45"/>
    </row>
    <row r="30953" spans="8:13" s="28" customFormat="1" x14ac:dyDescent="0.2">
      <c r="H30953" s="12"/>
      <c r="J30953" s="29"/>
      <c r="K30953" s="45"/>
      <c r="L30953" s="45"/>
      <c r="M30953" s="45"/>
    </row>
    <row r="30954" spans="8:13" s="28" customFormat="1" x14ac:dyDescent="0.2">
      <c r="H30954" s="12"/>
      <c r="J30954" s="29"/>
      <c r="K30954" s="45"/>
      <c r="L30954" s="45"/>
      <c r="M30954" s="45"/>
    </row>
    <row r="30955" spans="8:13" s="28" customFormat="1" x14ac:dyDescent="0.2">
      <c r="H30955" s="12"/>
      <c r="J30955" s="29"/>
      <c r="K30955" s="45"/>
      <c r="L30955" s="45"/>
      <c r="M30955" s="45"/>
    </row>
    <row r="30956" spans="8:13" s="28" customFormat="1" x14ac:dyDescent="0.2">
      <c r="H30956" s="12"/>
      <c r="J30956" s="29"/>
      <c r="K30956" s="45"/>
      <c r="L30956" s="45"/>
      <c r="M30956" s="45"/>
    </row>
    <row r="30957" spans="8:13" s="28" customFormat="1" x14ac:dyDescent="0.2">
      <c r="H30957" s="12"/>
      <c r="J30957" s="29"/>
      <c r="K30957" s="45"/>
      <c r="L30957" s="45"/>
      <c r="M30957" s="45"/>
    </row>
    <row r="30958" spans="8:13" s="28" customFormat="1" x14ac:dyDescent="0.2">
      <c r="H30958" s="12"/>
      <c r="J30958" s="29"/>
      <c r="K30958" s="45"/>
      <c r="L30958" s="45"/>
      <c r="M30958" s="45"/>
    </row>
    <row r="30959" spans="8:13" s="28" customFormat="1" x14ac:dyDescent="0.2">
      <c r="H30959" s="12"/>
      <c r="J30959" s="29"/>
      <c r="K30959" s="45"/>
      <c r="L30959" s="45"/>
      <c r="M30959" s="45"/>
    </row>
    <row r="30960" spans="8:13" s="28" customFormat="1" x14ac:dyDescent="0.2">
      <c r="H30960" s="12"/>
      <c r="J30960" s="29"/>
      <c r="K30960" s="45"/>
      <c r="L30960" s="45"/>
      <c r="M30960" s="45"/>
    </row>
    <row r="30961" spans="8:13" s="28" customFormat="1" x14ac:dyDescent="0.2">
      <c r="H30961" s="12"/>
      <c r="J30961" s="29"/>
      <c r="K30961" s="45"/>
      <c r="L30961" s="45"/>
      <c r="M30961" s="45"/>
    </row>
    <row r="30962" spans="8:13" s="28" customFormat="1" x14ac:dyDescent="0.2">
      <c r="H30962" s="12"/>
      <c r="J30962" s="29"/>
      <c r="K30962" s="45"/>
      <c r="L30962" s="45"/>
      <c r="M30962" s="45"/>
    </row>
    <row r="30963" spans="8:13" s="28" customFormat="1" x14ac:dyDescent="0.2">
      <c r="H30963" s="12"/>
      <c r="J30963" s="29"/>
      <c r="K30963" s="45"/>
      <c r="L30963" s="45"/>
      <c r="M30963" s="45"/>
    </row>
    <row r="30964" spans="8:13" s="28" customFormat="1" x14ac:dyDescent="0.2">
      <c r="H30964" s="12"/>
      <c r="J30964" s="29"/>
      <c r="K30964" s="45"/>
      <c r="L30964" s="45"/>
      <c r="M30964" s="45"/>
    </row>
    <row r="30965" spans="8:13" s="28" customFormat="1" x14ac:dyDescent="0.2">
      <c r="H30965" s="12"/>
      <c r="J30965" s="29"/>
      <c r="K30965" s="45"/>
      <c r="L30965" s="45"/>
      <c r="M30965" s="45"/>
    </row>
    <row r="30966" spans="8:13" s="28" customFormat="1" x14ac:dyDescent="0.2">
      <c r="H30966" s="12"/>
      <c r="J30966" s="29"/>
      <c r="K30966" s="45"/>
      <c r="L30966" s="45"/>
      <c r="M30966" s="45"/>
    </row>
    <row r="30967" spans="8:13" s="28" customFormat="1" x14ac:dyDescent="0.2">
      <c r="H30967" s="12"/>
      <c r="J30967" s="29"/>
      <c r="K30967" s="45"/>
      <c r="L30967" s="45"/>
      <c r="M30967" s="45"/>
    </row>
    <row r="30968" spans="8:13" s="28" customFormat="1" x14ac:dyDescent="0.2">
      <c r="H30968" s="12"/>
      <c r="J30968" s="29"/>
      <c r="K30968" s="45"/>
      <c r="L30968" s="45"/>
      <c r="M30968" s="45"/>
    </row>
    <row r="30969" spans="8:13" s="28" customFormat="1" x14ac:dyDescent="0.2">
      <c r="H30969" s="12"/>
      <c r="J30969" s="29"/>
      <c r="K30969" s="45"/>
      <c r="L30969" s="45"/>
      <c r="M30969" s="45"/>
    </row>
    <row r="30970" spans="8:13" s="28" customFormat="1" x14ac:dyDescent="0.2">
      <c r="H30970" s="12"/>
      <c r="J30970" s="29"/>
      <c r="K30970" s="45"/>
      <c r="L30970" s="45"/>
      <c r="M30970" s="45"/>
    </row>
    <row r="30971" spans="8:13" s="28" customFormat="1" x14ac:dyDescent="0.2">
      <c r="H30971" s="12"/>
      <c r="J30971" s="29"/>
      <c r="K30971" s="45"/>
      <c r="L30971" s="45"/>
      <c r="M30971" s="45"/>
    </row>
    <row r="30972" spans="8:13" s="28" customFormat="1" x14ac:dyDescent="0.2">
      <c r="H30972" s="12"/>
      <c r="J30972" s="29"/>
      <c r="K30972" s="45"/>
      <c r="L30972" s="45"/>
      <c r="M30972" s="45"/>
    </row>
    <row r="30973" spans="8:13" s="28" customFormat="1" x14ac:dyDescent="0.2">
      <c r="H30973" s="12"/>
      <c r="J30973" s="29"/>
      <c r="K30973" s="45"/>
      <c r="L30973" s="45"/>
      <c r="M30973" s="45"/>
    </row>
    <row r="30974" spans="8:13" s="28" customFormat="1" x14ac:dyDescent="0.2">
      <c r="H30974" s="12"/>
      <c r="J30974" s="29"/>
      <c r="K30974" s="45"/>
      <c r="L30974" s="45"/>
      <c r="M30974" s="45"/>
    </row>
    <row r="30975" spans="8:13" s="28" customFormat="1" x14ac:dyDescent="0.2">
      <c r="H30975" s="12"/>
      <c r="J30975" s="29"/>
      <c r="K30975" s="45"/>
      <c r="L30975" s="45"/>
      <c r="M30975" s="45"/>
    </row>
    <row r="30976" spans="8:13" s="28" customFormat="1" x14ac:dyDescent="0.2">
      <c r="H30976" s="12"/>
      <c r="J30976" s="29"/>
      <c r="K30976" s="45"/>
      <c r="L30976" s="45"/>
      <c r="M30976" s="45"/>
    </row>
    <row r="30977" spans="8:13" s="28" customFormat="1" x14ac:dyDescent="0.2">
      <c r="H30977" s="12"/>
      <c r="J30977" s="29"/>
      <c r="K30977" s="45"/>
      <c r="L30977" s="45"/>
      <c r="M30977" s="45"/>
    </row>
    <row r="30978" spans="8:13" s="28" customFormat="1" x14ac:dyDescent="0.2">
      <c r="H30978" s="12"/>
      <c r="J30978" s="29"/>
      <c r="K30978" s="45"/>
      <c r="L30978" s="45"/>
      <c r="M30978" s="45"/>
    </row>
    <row r="30979" spans="8:13" s="28" customFormat="1" x14ac:dyDescent="0.2">
      <c r="H30979" s="12"/>
      <c r="J30979" s="29"/>
      <c r="K30979" s="45"/>
      <c r="L30979" s="45"/>
      <c r="M30979" s="45"/>
    </row>
    <row r="30980" spans="8:13" s="28" customFormat="1" x14ac:dyDescent="0.2">
      <c r="H30980" s="12"/>
      <c r="J30980" s="29"/>
      <c r="K30980" s="45"/>
      <c r="L30980" s="45"/>
      <c r="M30980" s="45"/>
    </row>
    <row r="30981" spans="8:13" s="28" customFormat="1" x14ac:dyDescent="0.2">
      <c r="H30981" s="12"/>
      <c r="J30981" s="29"/>
      <c r="K30981" s="45"/>
      <c r="L30981" s="45"/>
      <c r="M30981" s="45"/>
    </row>
    <row r="30982" spans="8:13" s="28" customFormat="1" x14ac:dyDescent="0.2">
      <c r="H30982" s="12"/>
      <c r="J30982" s="29"/>
      <c r="K30982" s="45"/>
      <c r="L30982" s="45"/>
      <c r="M30982" s="45"/>
    </row>
    <row r="30983" spans="8:13" s="28" customFormat="1" x14ac:dyDescent="0.2">
      <c r="H30983" s="12"/>
      <c r="J30983" s="29"/>
      <c r="K30983" s="45"/>
      <c r="L30983" s="45"/>
      <c r="M30983" s="45"/>
    </row>
    <row r="30984" spans="8:13" s="28" customFormat="1" x14ac:dyDescent="0.2">
      <c r="H30984" s="12"/>
      <c r="J30984" s="29"/>
      <c r="K30984" s="45"/>
      <c r="L30984" s="45"/>
      <c r="M30984" s="45"/>
    </row>
    <row r="30985" spans="8:13" s="28" customFormat="1" x14ac:dyDescent="0.2">
      <c r="H30985" s="12"/>
      <c r="J30985" s="29"/>
      <c r="K30985" s="45"/>
      <c r="L30985" s="45"/>
      <c r="M30985" s="45"/>
    </row>
    <row r="30986" spans="8:13" s="28" customFormat="1" x14ac:dyDescent="0.2">
      <c r="H30986" s="12"/>
      <c r="J30986" s="29"/>
      <c r="K30986" s="45"/>
      <c r="L30986" s="45"/>
      <c r="M30986" s="45"/>
    </row>
    <row r="30987" spans="8:13" s="28" customFormat="1" x14ac:dyDescent="0.2">
      <c r="H30987" s="12"/>
      <c r="J30987" s="29"/>
      <c r="K30987" s="45"/>
      <c r="L30987" s="45"/>
      <c r="M30987" s="45"/>
    </row>
    <row r="30988" spans="8:13" s="28" customFormat="1" x14ac:dyDescent="0.2">
      <c r="H30988" s="12"/>
      <c r="J30988" s="29"/>
      <c r="K30988" s="45"/>
      <c r="L30988" s="45"/>
      <c r="M30988" s="45"/>
    </row>
    <row r="30989" spans="8:13" s="28" customFormat="1" x14ac:dyDescent="0.2">
      <c r="H30989" s="12"/>
      <c r="J30989" s="29"/>
      <c r="K30989" s="45"/>
      <c r="L30989" s="45"/>
      <c r="M30989" s="45"/>
    </row>
    <row r="30990" spans="8:13" s="28" customFormat="1" x14ac:dyDescent="0.2">
      <c r="H30990" s="12"/>
      <c r="J30990" s="29"/>
      <c r="K30990" s="45"/>
      <c r="L30990" s="45"/>
      <c r="M30990" s="45"/>
    </row>
    <row r="30991" spans="8:13" s="28" customFormat="1" x14ac:dyDescent="0.2">
      <c r="H30991" s="12"/>
      <c r="J30991" s="29"/>
      <c r="K30991" s="45"/>
      <c r="L30991" s="45"/>
      <c r="M30991" s="45"/>
    </row>
    <row r="30992" spans="8:13" s="28" customFormat="1" x14ac:dyDescent="0.2">
      <c r="H30992" s="12"/>
      <c r="J30992" s="29"/>
      <c r="K30992" s="45"/>
      <c r="L30992" s="45"/>
      <c r="M30992" s="45"/>
    </row>
    <row r="30993" spans="8:13" s="28" customFormat="1" x14ac:dyDescent="0.2">
      <c r="H30993" s="12"/>
      <c r="J30993" s="29"/>
      <c r="K30993" s="45"/>
      <c r="L30993" s="45"/>
      <c r="M30993" s="45"/>
    </row>
    <row r="30994" spans="8:13" s="28" customFormat="1" x14ac:dyDescent="0.2">
      <c r="H30994" s="12"/>
      <c r="J30994" s="29"/>
      <c r="K30994" s="45"/>
      <c r="L30994" s="45"/>
      <c r="M30994" s="45"/>
    </row>
    <row r="30995" spans="8:13" s="28" customFormat="1" x14ac:dyDescent="0.2">
      <c r="H30995" s="12"/>
      <c r="J30995" s="29"/>
      <c r="K30995" s="45"/>
      <c r="L30995" s="45"/>
      <c r="M30995" s="45"/>
    </row>
    <row r="30996" spans="8:13" s="28" customFormat="1" x14ac:dyDescent="0.2">
      <c r="H30996" s="12"/>
      <c r="J30996" s="29"/>
      <c r="K30996" s="45"/>
      <c r="L30996" s="45"/>
      <c r="M30996" s="45"/>
    </row>
    <row r="30997" spans="8:13" s="28" customFormat="1" x14ac:dyDescent="0.2">
      <c r="H30997" s="12"/>
      <c r="J30997" s="29"/>
      <c r="K30997" s="45"/>
      <c r="L30997" s="45"/>
      <c r="M30997" s="45"/>
    </row>
    <row r="30998" spans="8:13" s="28" customFormat="1" x14ac:dyDescent="0.2">
      <c r="H30998" s="12"/>
      <c r="J30998" s="29"/>
      <c r="K30998" s="45"/>
      <c r="L30998" s="45"/>
      <c r="M30998" s="45"/>
    </row>
    <row r="30999" spans="8:13" s="28" customFormat="1" x14ac:dyDescent="0.2">
      <c r="H30999" s="12"/>
      <c r="J30999" s="29"/>
      <c r="K30999" s="45"/>
      <c r="L30999" s="45"/>
      <c r="M30999" s="45"/>
    </row>
    <row r="31000" spans="8:13" s="28" customFormat="1" x14ac:dyDescent="0.2">
      <c r="H31000" s="12"/>
      <c r="J31000" s="29"/>
      <c r="K31000" s="45"/>
      <c r="L31000" s="45"/>
      <c r="M31000" s="45"/>
    </row>
    <row r="31001" spans="8:13" s="28" customFormat="1" x14ac:dyDescent="0.2">
      <c r="H31001" s="12"/>
      <c r="J31001" s="29"/>
      <c r="K31001" s="45"/>
      <c r="L31001" s="45"/>
      <c r="M31001" s="45"/>
    </row>
    <row r="31002" spans="8:13" s="28" customFormat="1" x14ac:dyDescent="0.2">
      <c r="H31002" s="12"/>
      <c r="J31002" s="29"/>
      <c r="K31002" s="45"/>
      <c r="L31002" s="45"/>
      <c r="M31002" s="45"/>
    </row>
    <row r="31003" spans="8:13" s="28" customFormat="1" x14ac:dyDescent="0.2">
      <c r="H31003" s="12"/>
      <c r="J31003" s="29"/>
      <c r="K31003" s="45"/>
      <c r="L31003" s="45"/>
      <c r="M31003" s="45"/>
    </row>
    <row r="31004" spans="8:13" s="28" customFormat="1" x14ac:dyDescent="0.2">
      <c r="H31004" s="12"/>
      <c r="J31004" s="29"/>
      <c r="K31004" s="45"/>
      <c r="L31004" s="45"/>
      <c r="M31004" s="45"/>
    </row>
    <row r="31005" spans="8:13" s="28" customFormat="1" x14ac:dyDescent="0.2">
      <c r="H31005" s="12"/>
      <c r="J31005" s="29"/>
      <c r="K31005" s="45"/>
      <c r="L31005" s="45"/>
      <c r="M31005" s="45"/>
    </row>
    <row r="31006" spans="8:13" s="28" customFormat="1" x14ac:dyDescent="0.2">
      <c r="H31006" s="12"/>
      <c r="J31006" s="29"/>
      <c r="K31006" s="45"/>
      <c r="L31006" s="45"/>
      <c r="M31006" s="45"/>
    </row>
    <row r="31007" spans="8:13" s="28" customFormat="1" x14ac:dyDescent="0.2">
      <c r="H31007" s="12"/>
      <c r="J31007" s="29"/>
      <c r="K31007" s="45"/>
      <c r="L31007" s="45"/>
      <c r="M31007" s="45"/>
    </row>
    <row r="31008" spans="8:13" s="28" customFormat="1" x14ac:dyDescent="0.2">
      <c r="H31008" s="12"/>
      <c r="J31008" s="29"/>
      <c r="K31008" s="45"/>
      <c r="L31008" s="45"/>
      <c r="M31008" s="45"/>
    </row>
    <row r="31009" spans="8:13" s="28" customFormat="1" x14ac:dyDescent="0.2">
      <c r="H31009" s="12"/>
      <c r="J31009" s="29"/>
      <c r="K31009" s="45"/>
      <c r="L31009" s="45"/>
      <c r="M31009" s="45"/>
    </row>
    <row r="31010" spans="8:13" s="28" customFormat="1" x14ac:dyDescent="0.2">
      <c r="H31010" s="12"/>
      <c r="J31010" s="29"/>
      <c r="K31010" s="45"/>
      <c r="L31010" s="45"/>
      <c r="M31010" s="45"/>
    </row>
    <row r="31011" spans="8:13" s="28" customFormat="1" x14ac:dyDescent="0.2">
      <c r="H31011" s="12"/>
      <c r="J31011" s="29"/>
      <c r="K31011" s="45"/>
      <c r="L31011" s="45"/>
      <c r="M31011" s="45"/>
    </row>
    <row r="31012" spans="8:13" s="28" customFormat="1" x14ac:dyDescent="0.2">
      <c r="H31012" s="12"/>
      <c r="J31012" s="29"/>
      <c r="K31012" s="45"/>
      <c r="L31012" s="45"/>
      <c r="M31012" s="45"/>
    </row>
    <row r="31013" spans="8:13" s="28" customFormat="1" x14ac:dyDescent="0.2">
      <c r="H31013" s="12"/>
      <c r="J31013" s="29"/>
      <c r="K31013" s="45"/>
      <c r="L31013" s="45"/>
      <c r="M31013" s="45"/>
    </row>
    <row r="31014" spans="8:13" s="28" customFormat="1" x14ac:dyDescent="0.2">
      <c r="H31014" s="12"/>
      <c r="J31014" s="29"/>
      <c r="K31014" s="45"/>
      <c r="L31014" s="45"/>
      <c r="M31014" s="45"/>
    </row>
    <row r="31015" spans="8:13" s="28" customFormat="1" x14ac:dyDescent="0.2">
      <c r="H31015" s="12"/>
      <c r="J31015" s="29"/>
      <c r="K31015" s="45"/>
      <c r="L31015" s="45"/>
      <c r="M31015" s="45"/>
    </row>
    <row r="31016" spans="8:13" s="28" customFormat="1" x14ac:dyDescent="0.2">
      <c r="H31016" s="12"/>
      <c r="J31016" s="29"/>
      <c r="K31016" s="45"/>
      <c r="L31016" s="45"/>
      <c r="M31016" s="45"/>
    </row>
    <row r="31017" spans="8:13" s="28" customFormat="1" x14ac:dyDescent="0.2">
      <c r="H31017" s="12"/>
      <c r="J31017" s="29"/>
      <c r="K31017" s="45"/>
      <c r="L31017" s="45"/>
      <c r="M31017" s="45"/>
    </row>
    <row r="31018" spans="8:13" s="28" customFormat="1" x14ac:dyDescent="0.2">
      <c r="H31018" s="12"/>
      <c r="J31018" s="29"/>
      <c r="K31018" s="45"/>
      <c r="L31018" s="45"/>
      <c r="M31018" s="45"/>
    </row>
    <row r="31019" spans="8:13" s="28" customFormat="1" x14ac:dyDescent="0.2">
      <c r="H31019" s="12"/>
      <c r="J31019" s="29"/>
      <c r="K31019" s="45"/>
      <c r="L31019" s="45"/>
      <c r="M31019" s="45"/>
    </row>
    <row r="31020" spans="8:13" s="28" customFormat="1" x14ac:dyDescent="0.2">
      <c r="H31020" s="12"/>
      <c r="J31020" s="29"/>
      <c r="K31020" s="45"/>
      <c r="L31020" s="45"/>
      <c r="M31020" s="45"/>
    </row>
    <row r="31021" spans="8:13" s="28" customFormat="1" x14ac:dyDescent="0.2">
      <c r="H31021" s="12"/>
      <c r="J31021" s="29"/>
      <c r="K31021" s="45"/>
      <c r="L31021" s="45"/>
      <c r="M31021" s="45"/>
    </row>
    <row r="31022" spans="8:13" s="28" customFormat="1" x14ac:dyDescent="0.2">
      <c r="H31022" s="12"/>
      <c r="J31022" s="29"/>
      <c r="K31022" s="45"/>
      <c r="L31022" s="45"/>
      <c r="M31022" s="45"/>
    </row>
    <row r="31023" spans="8:13" s="28" customFormat="1" x14ac:dyDescent="0.2">
      <c r="H31023" s="12"/>
      <c r="J31023" s="29"/>
      <c r="K31023" s="45"/>
      <c r="L31023" s="45"/>
      <c r="M31023" s="45"/>
    </row>
    <row r="31024" spans="8:13" s="28" customFormat="1" x14ac:dyDescent="0.2">
      <c r="H31024" s="12"/>
      <c r="J31024" s="29"/>
      <c r="K31024" s="45"/>
      <c r="L31024" s="45"/>
      <c r="M31024" s="45"/>
    </row>
    <row r="31025" spans="8:13" s="28" customFormat="1" x14ac:dyDescent="0.2">
      <c r="H31025" s="12"/>
      <c r="J31025" s="29"/>
      <c r="K31025" s="45"/>
      <c r="L31025" s="45"/>
      <c r="M31025" s="45"/>
    </row>
    <row r="31026" spans="8:13" s="28" customFormat="1" x14ac:dyDescent="0.2">
      <c r="H31026" s="12"/>
      <c r="J31026" s="29"/>
      <c r="K31026" s="45"/>
      <c r="L31026" s="45"/>
      <c r="M31026" s="45"/>
    </row>
    <row r="31027" spans="8:13" s="28" customFormat="1" x14ac:dyDescent="0.2">
      <c r="H31027" s="12"/>
      <c r="J31027" s="29"/>
      <c r="K31027" s="45"/>
      <c r="L31027" s="45"/>
      <c r="M31027" s="45"/>
    </row>
    <row r="31028" spans="8:13" s="28" customFormat="1" x14ac:dyDescent="0.2">
      <c r="H31028" s="12"/>
      <c r="J31028" s="29"/>
      <c r="K31028" s="45"/>
      <c r="L31028" s="45"/>
      <c r="M31028" s="45"/>
    </row>
    <row r="31029" spans="8:13" s="28" customFormat="1" x14ac:dyDescent="0.2">
      <c r="H31029" s="12"/>
      <c r="J31029" s="29"/>
      <c r="K31029" s="45"/>
      <c r="L31029" s="45"/>
      <c r="M31029" s="45"/>
    </row>
    <row r="31030" spans="8:13" s="28" customFormat="1" x14ac:dyDescent="0.2">
      <c r="H31030" s="12"/>
      <c r="J31030" s="29"/>
      <c r="K31030" s="45"/>
      <c r="L31030" s="45"/>
      <c r="M31030" s="45"/>
    </row>
    <row r="31031" spans="8:13" s="28" customFormat="1" x14ac:dyDescent="0.2">
      <c r="H31031" s="12"/>
      <c r="J31031" s="29"/>
      <c r="K31031" s="45"/>
      <c r="L31031" s="45"/>
      <c r="M31031" s="45"/>
    </row>
    <row r="31032" spans="8:13" s="28" customFormat="1" x14ac:dyDescent="0.2">
      <c r="H31032" s="12"/>
      <c r="J31032" s="29"/>
      <c r="K31032" s="45"/>
      <c r="L31032" s="45"/>
      <c r="M31032" s="45"/>
    </row>
    <row r="31033" spans="8:13" s="28" customFormat="1" x14ac:dyDescent="0.2">
      <c r="H31033" s="12"/>
      <c r="J31033" s="29"/>
      <c r="K31033" s="45"/>
      <c r="L31033" s="45"/>
      <c r="M31033" s="45"/>
    </row>
    <row r="31034" spans="8:13" s="28" customFormat="1" x14ac:dyDescent="0.2">
      <c r="H31034" s="12"/>
      <c r="J31034" s="29"/>
      <c r="K31034" s="45"/>
      <c r="L31034" s="45"/>
      <c r="M31034" s="45"/>
    </row>
    <row r="31035" spans="8:13" s="28" customFormat="1" x14ac:dyDescent="0.2">
      <c r="H31035" s="12"/>
      <c r="J31035" s="29"/>
      <c r="K31035" s="45"/>
      <c r="L31035" s="45"/>
      <c r="M31035" s="45"/>
    </row>
    <row r="31036" spans="8:13" s="28" customFormat="1" x14ac:dyDescent="0.2">
      <c r="H31036" s="12"/>
      <c r="J31036" s="29"/>
      <c r="K31036" s="45"/>
      <c r="L31036" s="45"/>
      <c r="M31036" s="45"/>
    </row>
    <row r="31037" spans="8:13" s="28" customFormat="1" x14ac:dyDescent="0.2">
      <c r="H31037" s="12"/>
      <c r="J31037" s="29"/>
      <c r="K31037" s="45"/>
      <c r="L31037" s="45"/>
      <c r="M31037" s="45"/>
    </row>
    <row r="31038" spans="8:13" s="28" customFormat="1" x14ac:dyDescent="0.2">
      <c r="H31038" s="12"/>
      <c r="J31038" s="29"/>
      <c r="K31038" s="45"/>
      <c r="L31038" s="45"/>
      <c r="M31038" s="45"/>
    </row>
    <row r="31039" spans="8:13" s="28" customFormat="1" x14ac:dyDescent="0.2">
      <c r="H31039" s="12"/>
      <c r="J31039" s="29"/>
      <c r="K31039" s="45"/>
      <c r="L31039" s="45"/>
      <c r="M31039" s="45"/>
    </row>
    <row r="31040" spans="8:13" s="28" customFormat="1" x14ac:dyDescent="0.2">
      <c r="H31040" s="12"/>
      <c r="J31040" s="29"/>
      <c r="K31040" s="45"/>
      <c r="L31040" s="45"/>
      <c r="M31040" s="45"/>
    </row>
    <row r="31041" spans="8:13" s="28" customFormat="1" x14ac:dyDescent="0.2">
      <c r="H31041" s="12"/>
      <c r="J31041" s="29"/>
      <c r="K31041" s="45"/>
      <c r="L31041" s="45"/>
      <c r="M31041" s="45"/>
    </row>
    <row r="31042" spans="8:13" s="28" customFormat="1" x14ac:dyDescent="0.2">
      <c r="H31042" s="12"/>
      <c r="J31042" s="29"/>
      <c r="K31042" s="45"/>
      <c r="L31042" s="45"/>
      <c r="M31042" s="45"/>
    </row>
    <row r="31043" spans="8:13" s="28" customFormat="1" x14ac:dyDescent="0.2">
      <c r="H31043" s="12"/>
      <c r="J31043" s="29"/>
      <c r="K31043" s="45"/>
      <c r="L31043" s="45"/>
      <c r="M31043" s="45"/>
    </row>
    <row r="31044" spans="8:13" s="28" customFormat="1" x14ac:dyDescent="0.2">
      <c r="H31044" s="12"/>
      <c r="J31044" s="29"/>
      <c r="K31044" s="45"/>
      <c r="L31044" s="45"/>
      <c r="M31044" s="45"/>
    </row>
    <row r="31045" spans="8:13" s="28" customFormat="1" x14ac:dyDescent="0.2">
      <c r="H31045" s="12"/>
      <c r="J31045" s="29"/>
      <c r="K31045" s="45"/>
      <c r="L31045" s="45"/>
      <c r="M31045" s="45"/>
    </row>
    <row r="31046" spans="8:13" s="28" customFormat="1" x14ac:dyDescent="0.2">
      <c r="H31046" s="12"/>
      <c r="J31046" s="29"/>
      <c r="K31046" s="45"/>
      <c r="L31046" s="45"/>
      <c r="M31046" s="45"/>
    </row>
    <row r="31047" spans="8:13" s="28" customFormat="1" x14ac:dyDescent="0.2">
      <c r="H31047" s="12"/>
      <c r="J31047" s="29"/>
      <c r="K31047" s="45"/>
      <c r="L31047" s="45"/>
      <c r="M31047" s="45"/>
    </row>
    <row r="31048" spans="8:13" s="28" customFormat="1" x14ac:dyDescent="0.2">
      <c r="H31048" s="12"/>
      <c r="J31048" s="29"/>
      <c r="K31048" s="45"/>
      <c r="L31048" s="45"/>
      <c r="M31048" s="45"/>
    </row>
    <row r="31049" spans="8:13" s="28" customFormat="1" x14ac:dyDescent="0.2">
      <c r="H31049" s="12"/>
      <c r="J31049" s="29"/>
      <c r="K31049" s="45"/>
      <c r="L31049" s="45"/>
      <c r="M31049" s="45"/>
    </row>
    <row r="31050" spans="8:13" s="28" customFormat="1" x14ac:dyDescent="0.2">
      <c r="H31050" s="12"/>
      <c r="J31050" s="29"/>
      <c r="K31050" s="45"/>
      <c r="L31050" s="45"/>
      <c r="M31050" s="45"/>
    </row>
    <row r="31051" spans="8:13" s="28" customFormat="1" x14ac:dyDescent="0.2">
      <c r="H31051" s="12"/>
      <c r="J31051" s="29"/>
      <c r="K31051" s="45"/>
      <c r="L31051" s="45"/>
      <c r="M31051" s="45"/>
    </row>
    <row r="31052" spans="8:13" s="28" customFormat="1" x14ac:dyDescent="0.2">
      <c r="H31052" s="12"/>
      <c r="J31052" s="29"/>
      <c r="K31052" s="45"/>
      <c r="L31052" s="45"/>
      <c r="M31052" s="45"/>
    </row>
    <row r="31053" spans="8:13" s="28" customFormat="1" x14ac:dyDescent="0.2">
      <c r="H31053" s="12"/>
      <c r="J31053" s="29"/>
      <c r="K31053" s="45"/>
      <c r="L31053" s="45"/>
      <c r="M31053" s="45"/>
    </row>
    <row r="31054" spans="8:13" s="28" customFormat="1" x14ac:dyDescent="0.2">
      <c r="H31054" s="12"/>
      <c r="J31054" s="29"/>
      <c r="K31054" s="45"/>
      <c r="L31054" s="45"/>
      <c r="M31054" s="45"/>
    </row>
    <row r="31055" spans="8:13" s="28" customFormat="1" x14ac:dyDescent="0.2">
      <c r="H31055" s="12"/>
      <c r="J31055" s="29"/>
      <c r="K31055" s="45"/>
      <c r="L31055" s="45"/>
      <c r="M31055" s="45"/>
    </row>
    <row r="31056" spans="8:13" s="28" customFormat="1" x14ac:dyDescent="0.2">
      <c r="H31056" s="12"/>
      <c r="J31056" s="29"/>
      <c r="K31056" s="45"/>
      <c r="L31056" s="45"/>
      <c r="M31056" s="45"/>
    </row>
    <row r="31057" spans="8:13" s="28" customFormat="1" x14ac:dyDescent="0.2">
      <c r="H31057" s="12"/>
      <c r="J31057" s="29"/>
      <c r="K31057" s="45"/>
      <c r="L31057" s="45"/>
      <c r="M31057" s="45"/>
    </row>
    <row r="31058" spans="8:13" s="28" customFormat="1" x14ac:dyDescent="0.2">
      <c r="H31058" s="12"/>
      <c r="J31058" s="29"/>
      <c r="K31058" s="45"/>
      <c r="L31058" s="45"/>
      <c r="M31058" s="45"/>
    </row>
    <row r="31059" spans="8:13" s="28" customFormat="1" x14ac:dyDescent="0.2">
      <c r="H31059" s="12"/>
      <c r="J31059" s="29"/>
      <c r="K31059" s="45"/>
      <c r="L31059" s="45"/>
      <c r="M31059" s="45"/>
    </row>
    <row r="31060" spans="8:13" s="28" customFormat="1" x14ac:dyDescent="0.2">
      <c r="H31060" s="12"/>
      <c r="J31060" s="29"/>
      <c r="K31060" s="45"/>
      <c r="L31060" s="45"/>
      <c r="M31060" s="45"/>
    </row>
    <row r="31061" spans="8:13" s="28" customFormat="1" x14ac:dyDescent="0.2">
      <c r="H31061" s="12"/>
      <c r="J31061" s="29"/>
      <c r="K31061" s="45"/>
      <c r="L31061" s="45"/>
      <c r="M31061" s="45"/>
    </row>
    <row r="31062" spans="8:13" s="28" customFormat="1" x14ac:dyDescent="0.2">
      <c r="H31062" s="12"/>
      <c r="J31062" s="29"/>
      <c r="K31062" s="45"/>
      <c r="L31062" s="45"/>
      <c r="M31062" s="45"/>
    </row>
    <row r="31063" spans="8:13" s="28" customFormat="1" x14ac:dyDescent="0.2">
      <c r="H31063" s="12"/>
      <c r="J31063" s="29"/>
      <c r="K31063" s="45"/>
      <c r="L31063" s="45"/>
      <c r="M31063" s="45"/>
    </row>
    <row r="31064" spans="8:13" s="28" customFormat="1" x14ac:dyDescent="0.2">
      <c r="H31064" s="12"/>
      <c r="J31064" s="29"/>
      <c r="K31064" s="45"/>
      <c r="L31064" s="45"/>
      <c r="M31064" s="45"/>
    </row>
    <row r="31065" spans="8:13" s="28" customFormat="1" x14ac:dyDescent="0.2">
      <c r="H31065" s="12"/>
      <c r="J31065" s="29"/>
      <c r="K31065" s="45"/>
      <c r="L31065" s="45"/>
      <c r="M31065" s="45"/>
    </row>
    <row r="31066" spans="8:13" s="28" customFormat="1" x14ac:dyDescent="0.2">
      <c r="H31066" s="12"/>
      <c r="J31066" s="29"/>
      <c r="K31066" s="45"/>
      <c r="L31066" s="45"/>
      <c r="M31066" s="45"/>
    </row>
    <row r="31067" spans="8:13" s="28" customFormat="1" x14ac:dyDescent="0.2">
      <c r="H31067" s="12"/>
      <c r="J31067" s="29"/>
      <c r="K31067" s="45"/>
      <c r="L31067" s="45"/>
      <c r="M31067" s="45"/>
    </row>
    <row r="31068" spans="8:13" s="28" customFormat="1" x14ac:dyDescent="0.2">
      <c r="H31068" s="12"/>
      <c r="J31068" s="29"/>
      <c r="K31068" s="45"/>
      <c r="L31068" s="45"/>
      <c r="M31068" s="45"/>
    </row>
    <row r="31069" spans="8:13" s="28" customFormat="1" x14ac:dyDescent="0.2">
      <c r="H31069" s="12"/>
      <c r="J31069" s="29"/>
      <c r="K31069" s="45"/>
      <c r="L31069" s="45"/>
      <c r="M31069" s="45"/>
    </row>
    <row r="31070" spans="8:13" s="28" customFormat="1" x14ac:dyDescent="0.2">
      <c r="H31070" s="12"/>
      <c r="J31070" s="29"/>
      <c r="K31070" s="45"/>
      <c r="L31070" s="45"/>
      <c r="M31070" s="45"/>
    </row>
    <row r="31071" spans="8:13" s="28" customFormat="1" x14ac:dyDescent="0.2">
      <c r="H31071" s="12"/>
      <c r="J31071" s="29"/>
      <c r="K31071" s="45"/>
      <c r="L31071" s="45"/>
      <c r="M31071" s="45"/>
    </row>
    <row r="31072" spans="8:13" s="28" customFormat="1" x14ac:dyDescent="0.2">
      <c r="H31072" s="12"/>
      <c r="J31072" s="29"/>
      <c r="K31072" s="45"/>
      <c r="L31072" s="45"/>
      <c r="M31072" s="45"/>
    </row>
    <row r="31073" spans="8:13" s="28" customFormat="1" x14ac:dyDescent="0.2">
      <c r="H31073" s="12"/>
      <c r="J31073" s="29"/>
      <c r="K31073" s="45"/>
      <c r="L31073" s="45"/>
      <c r="M31073" s="45"/>
    </row>
    <row r="31074" spans="8:13" s="28" customFormat="1" x14ac:dyDescent="0.2">
      <c r="H31074" s="12"/>
      <c r="J31074" s="29"/>
      <c r="K31074" s="45"/>
      <c r="L31074" s="45"/>
      <c r="M31074" s="45"/>
    </row>
    <row r="31075" spans="8:13" s="28" customFormat="1" x14ac:dyDescent="0.2">
      <c r="H31075" s="12"/>
      <c r="J31075" s="29"/>
      <c r="K31075" s="45"/>
      <c r="L31075" s="45"/>
      <c r="M31075" s="45"/>
    </row>
    <row r="31076" spans="8:13" s="28" customFormat="1" x14ac:dyDescent="0.2">
      <c r="H31076" s="12"/>
      <c r="J31076" s="29"/>
      <c r="K31076" s="45"/>
      <c r="L31076" s="45"/>
      <c r="M31076" s="45"/>
    </row>
    <row r="31077" spans="8:13" s="28" customFormat="1" x14ac:dyDescent="0.2">
      <c r="H31077" s="12"/>
      <c r="J31077" s="29"/>
      <c r="K31077" s="45"/>
      <c r="L31077" s="45"/>
      <c r="M31077" s="45"/>
    </row>
    <row r="31078" spans="8:13" s="28" customFormat="1" x14ac:dyDescent="0.2">
      <c r="H31078" s="12"/>
      <c r="J31078" s="29"/>
      <c r="K31078" s="45"/>
      <c r="L31078" s="45"/>
      <c r="M31078" s="45"/>
    </row>
    <row r="31079" spans="8:13" s="28" customFormat="1" x14ac:dyDescent="0.2">
      <c r="H31079" s="12"/>
      <c r="J31079" s="29"/>
      <c r="K31079" s="45"/>
      <c r="L31079" s="45"/>
      <c r="M31079" s="45"/>
    </row>
    <row r="31080" spans="8:13" s="28" customFormat="1" x14ac:dyDescent="0.2">
      <c r="H31080" s="12"/>
      <c r="J31080" s="29"/>
      <c r="K31080" s="45"/>
      <c r="L31080" s="45"/>
      <c r="M31080" s="45"/>
    </row>
    <row r="31081" spans="8:13" s="28" customFormat="1" x14ac:dyDescent="0.2">
      <c r="H31081" s="12"/>
      <c r="J31081" s="29"/>
      <c r="K31081" s="45"/>
      <c r="L31081" s="45"/>
      <c r="M31081" s="45"/>
    </row>
    <row r="31082" spans="8:13" s="28" customFormat="1" x14ac:dyDescent="0.2">
      <c r="H31082" s="12"/>
      <c r="J31082" s="29"/>
      <c r="K31082" s="45"/>
      <c r="L31082" s="45"/>
      <c r="M31082" s="45"/>
    </row>
    <row r="31083" spans="8:13" s="28" customFormat="1" x14ac:dyDescent="0.2">
      <c r="H31083" s="12"/>
      <c r="J31083" s="29"/>
      <c r="K31083" s="45"/>
      <c r="L31083" s="45"/>
      <c r="M31083" s="45"/>
    </row>
    <row r="31084" spans="8:13" s="28" customFormat="1" x14ac:dyDescent="0.2">
      <c r="H31084" s="12"/>
      <c r="J31084" s="29"/>
      <c r="K31084" s="45"/>
      <c r="L31084" s="45"/>
      <c r="M31084" s="45"/>
    </row>
    <row r="31085" spans="8:13" s="28" customFormat="1" x14ac:dyDescent="0.2">
      <c r="H31085" s="12"/>
      <c r="J31085" s="29"/>
      <c r="K31085" s="45"/>
      <c r="L31085" s="45"/>
      <c r="M31085" s="45"/>
    </row>
    <row r="31086" spans="8:13" s="28" customFormat="1" x14ac:dyDescent="0.2">
      <c r="H31086" s="12"/>
      <c r="J31086" s="29"/>
      <c r="K31086" s="45"/>
      <c r="L31086" s="45"/>
      <c r="M31086" s="45"/>
    </row>
    <row r="31087" spans="8:13" s="28" customFormat="1" x14ac:dyDescent="0.2">
      <c r="H31087" s="12"/>
      <c r="J31087" s="29"/>
      <c r="K31087" s="45"/>
      <c r="L31087" s="45"/>
      <c r="M31087" s="45"/>
    </row>
    <row r="31088" spans="8:13" s="28" customFormat="1" x14ac:dyDescent="0.2">
      <c r="H31088" s="12"/>
      <c r="J31088" s="29"/>
      <c r="K31088" s="45"/>
      <c r="L31088" s="45"/>
      <c r="M31088" s="45"/>
    </row>
    <row r="31089" spans="8:13" s="28" customFormat="1" x14ac:dyDescent="0.2">
      <c r="H31089" s="12"/>
      <c r="J31089" s="29"/>
      <c r="K31089" s="45"/>
      <c r="L31089" s="45"/>
      <c r="M31089" s="45"/>
    </row>
    <row r="31090" spans="8:13" s="28" customFormat="1" x14ac:dyDescent="0.2">
      <c r="H31090" s="12"/>
      <c r="J31090" s="29"/>
      <c r="K31090" s="45"/>
      <c r="L31090" s="45"/>
      <c r="M31090" s="45"/>
    </row>
    <row r="31091" spans="8:13" s="28" customFormat="1" x14ac:dyDescent="0.2">
      <c r="H31091" s="12"/>
      <c r="J31091" s="29"/>
      <c r="K31091" s="45"/>
      <c r="L31091" s="45"/>
      <c r="M31091" s="45"/>
    </row>
    <row r="31092" spans="8:13" s="28" customFormat="1" x14ac:dyDescent="0.2">
      <c r="H31092" s="12"/>
      <c r="J31092" s="29"/>
      <c r="K31092" s="45"/>
      <c r="L31092" s="45"/>
      <c r="M31092" s="45"/>
    </row>
    <row r="31093" spans="8:13" s="28" customFormat="1" x14ac:dyDescent="0.2">
      <c r="H31093" s="12"/>
      <c r="J31093" s="29"/>
      <c r="K31093" s="45"/>
      <c r="L31093" s="45"/>
      <c r="M31093" s="45"/>
    </row>
    <row r="31094" spans="8:13" s="28" customFormat="1" x14ac:dyDescent="0.2">
      <c r="H31094" s="12"/>
      <c r="J31094" s="29"/>
      <c r="K31094" s="45"/>
      <c r="L31094" s="45"/>
      <c r="M31094" s="45"/>
    </row>
    <row r="31095" spans="8:13" s="28" customFormat="1" x14ac:dyDescent="0.2">
      <c r="H31095" s="12"/>
      <c r="J31095" s="29"/>
      <c r="K31095" s="45"/>
      <c r="L31095" s="45"/>
      <c r="M31095" s="45"/>
    </row>
    <row r="31096" spans="8:13" s="28" customFormat="1" x14ac:dyDescent="0.2">
      <c r="H31096" s="12"/>
      <c r="J31096" s="29"/>
      <c r="K31096" s="45"/>
      <c r="L31096" s="45"/>
      <c r="M31096" s="45"/>
    </row>
    <row r="31097" spans="8:13" s="28" customFormat="1" x14ac:dyDescent="0.2">
      <c r="H31097" s="12"/>
      <c r="J31097" s="29"/>
      <c r="K31097" s="45"/>
      <c r="L31097" s="45"/>
      <c r="M31097" s="45"/>
    </row>
    <row r="31098" spans="8:13" s="28" customFormat="1" x14ac:dyDescent="0.2">
      <c r="H31098" s="12"/>
      <c r="J31098" s="29"/>
      <c r="K31098" s="45"/>
      <c r="L31098" s="45"/>
      <c r="M31098" s="45"/>
    </row>
    <row r="31099" spans="8:13" s="28" customFormat="1" x14ac:dyDescent="0.2">
      <c r="H31099" s="12"/>
      <c r="J31099" s="29"/>
      <c r="K31099" s="45"/>
      <c r="L31099" s="45"/>
      <c r="M31099" s="45"/>
    </row>
    <row r="31100" spans="8:13" s="28" customFormat="1" x14ac:dyDescent="0.2">
      <c r="H31100" s="12"/>
      <c r="J31100" s="29"/>
      <c r="K31100" s="45"/>
      <c r="L31100" s="45"/>
      <c r="M31100" s="45"/>
    </row>
    <row r="31101" spans="8:13" s="28" customFormat="1" x14ac:dyDescent="0.2">
      <c r="H31101" s="12"/>
      <c r="J31101" s="29"/>
      <c r="K31101" s="45"/>
      <c r="L31101" s="45"/>
      <c r="M31101" s="45"/>
    </row>
    <row r="31102" spans="8:13" s="28" customFormat="1" x14ac:dyDescent="0.2">
      <c r="H31102" s="12"/>
      <c r="J31102" s="29"/>
      <c r="K31102" s="45"/>
      <c r="L31102" s="45"/>
      <c r="M31102" s="45"/>
    </row>
    <row r="31103" spans="8:13" s="28" customFormat="1" x14ac:dyDescent="0.2">
      <c r="H31103" s="12"/>
      <c r="J31103" s="29"/>
      <c r="K31103" s="45"/>
      <c r="L31103" s="45"/>
      <c r="M31103" s="45"/>
    </row>
    <row r="31104" spans="8:13" s="28" customFormat="1" x14ac:dyDescent="0.2">
      <c r="H31104" s="12"/>
      <c r="J31104" s="29"/>
      <c r="K31104" s="45"/>
      <c r="L31104" s="45"/>
      <c r="M31104" s="45"/>
    </row>
    <row r="31105" spans="8:13" s="28" customFormat="1" x14ac:dyDescent="0.2">
      <c r="H31105" s="12"/>
      <c r="J31105" s="29"/>
      <c r="K31105" s="45"/>
      <c r="L31105" s="45"/>
      <c r="M31105" s="45"/>
    </row>
    <row r="31106" spans="8:13" s="28" customFormat="1" x14ac:dyDescent="0.2">
      <c r="H31106" s="12"/>
      <c r="J31106" s="29"/>
      <c r="K31106" s="45"/>
      <c r="L31106" s="45"/>
      <c r="M31106" s="45"/>
    </row>
    <row r="31107" spans="8:13" s="28" customFormat="1" x14ac:dyDescent="0.2">
      <c r="H31107" s="12"/>
      <c r="J31107" s="29"/>
      <c r="K31107" s="45"/>
      <c r="L31107" s="45"/>
      <c r="M31107" s="45"/>
    </row>
    <row r="31108" spans="8:13" s="28" customFormat="1" x14ac:dyDescent="0.2">
      <c r="H31108" s="12"/>
      <c r="J31108" s="29"/>
      <c r="K31108" s="45"/>
      <c r="L31108" s="45"/>
      <c r="M31108" s="45"/>
    </row>
    <row r="31109" spans="8:13" s="28" customFormat="1" x14ac:dyDescent="0.2">
      <c r="H31109" s="12"/>
      <c r="J31109" s="29"/>
      <c r="K31109" s="45"/>
      <c r="L31109" s="45"/>
      <c r="M31109" s="45"/>
    </row>
    <row r="31110" spans="8:13" s="28" customFormat="1" x14ac:dyDescent="0.2">
      <c r="H31110" s="12"/>
      <c r="J31110" s="29"/>
      <c r="K31110" s="45"/>
      <c r="L31110" s="45"/>
      <c r="M31110" s="45"/>
    </row>
    <row r="31111" spans="8:13" s="28" customFormat="1" x14ac:dyDescent="0.2">
      <c r="H31111" s="12"/>
      <c r="J31111" s="29"/>
      <c r="K31111" s="45"/>
      <c r="L31111" s="45"/>
      <c r="M31111" s="45"/>
    </row>
    <row r="31112" spans="8:13" s="28" customFormat="1" x14ac:dyDescent="0.2">
      <c r="H31112" s="12"/>
      <c r="J31112" s="29"/>
      <c r="K31112" s="45"/>
      <c r="L31112" s="45"/>
      <c r="M31112" s="45"/>
    </row>
    <row r="31113" spans="8:13" s="28" customFormat="1" x14ac:dyDescent="0.2">
      <c r="H31113" s="12"/>
      <c r="J31113" s="29"/>
      <c r="K31113" s="45"/>
      <c r="L31113" s="45"/>
      <c r="M31113" s="45"/>
    </row>
    <row r="31114" spans="8:13" s="28" customFormat="1" x14ac:dyDescent="0.2">
      <c r="H31114" s="12"/>
      <c r="J31114" s="29"/>
      <c r="K31114" s="45"/>
      <c r="L31114" s="45"/>
      <c r="M31114" s="45"/>
    </row>
    <row r="31115" spans="8:13" s="28" customFormat="1" x14ac:dyDescent="0.2">
      <c r="H31115" s="12"/>
      <c r="J31115" s="29"/>
      <c r="K31115" s="45"/>
      <c r="L31115" s="45"/>
      <c r="M31115" s="45"/>
    </row>
    <row r="31116" spans="8:13" s="28" customFormat="1" x14ac:dyDescent="0.2">
      <c r="H31116" s="12"/>
      <c r="J31116" s="29"/>
      <c r="K31116" s="45"/>
      <c r="L31116" s="45"/>
      <c r="M31116" s="45"/>
    </row>
    <row r="31117" spans="8:13" s="28" customFormat="1" x14ac:dyDescent="0.2">
      <c r="H31117" s="12"/>
      <c r="J31117" s="29"/>
      <c r="K31117" s="45"/>
      <c r="L31117" s="45"/>
      <c r="M31117" s="45"/>
    </row>
    <row r="31118" spans="8:13" s="28" customFormat="1" x14ac:dyDescent="0.2">
      <c r="H31118" s="12"/>
      <c r="J31118" s="29"/>
      <c r="K31118" s="45"/>
      <c r="L31118" s="45"/>
      <c r="M31118" s="45"/>
    </row>
    <row r="31119" spans="8:13" s="28" customFormat="1" x14ac:dyDescent="0.2">
      <c r="H31119" s="12"/>
      <c r="J31119" s="29"/>
      <c r="K31119" s="45"/>
      <c r="L31119" s="45"/>
      <c r="M31119" s="45"/>
    </row>
    <row r="31120" spans="8:13" s="28" customFormat="1" x14ac:dyDescent="0.2">
      <c r="H31120" s="12"/>
      <c r="J31120" s="29"/>
      <c r="K31120" s="45"/>
      <c r="L31120" s="45"/>
      <c r="M31120" s="45"/>
    </row>
    <row r="31121" spans="8:13" s="28" customFormat="1" x14ac:dyDescent="0.2">
      <c r="H31121" s="12"/>
      <c r="J31121" s="29"/>
      <c r="K31121" s="45"/>
      <c r="L31121" s="45"/>
      <c r="M31121" s="45"/>
    </row>
    <row r="31122" spans="8:13" s="28" customFormat="1" x14ac:dyDescent="0.2">
      <c r="H31122" s="12"/>
      <c r="J31122" s="29"/>
      <c r="K31122" s="45"/>
      <c r="L31122" s="45"/>
      <c r="M31122" s="45"/>
    </row>
    <row r="31123" spans="8:13" s="28" customFormat="1" x14ac:dyDescent="0.2">
      <c r="H31123" s="12"/>
      <c r="J31123" s="29"/>
      <c r="K31123" s="45"/>
      <c r="L31123" s="45"/>
      <c r="M31123" s="45"/>
    </row>
    <row r="31124" spans="8:13" s="28" customFormat="1" x14ac:dyDescent="0.2">
      <c r="H31124" s="12"/>
      <c r="J31124" s="29"/>
      <c r="K31124" s="45"/>
      <c r="L31124" s="45"/>
      <c r="M31124" s="45"/>
    </row>
    <row r="31125" spans="8:13" s="28" customFormat="1" x14ac:dyDescent="0.2">
      <c r="H31125" s="12"/>
      <c r="J31125" s="29"/>
      <c r="K31125" s="45"/>
      <c r="L31125" s="45"/>
      <c r="M31125" s="45"/>
    </row>
    <row r="31126" spans="8:13" s="28" customFormat="1" x14ac:dyDescent="0.2">
      <c r="H31126" s="12"/>
      <c r="J31126" s="29"/>
      <c r="K31126" s="45"/>
      <c r="L31126" s="45"/>
      <c r="M31126" s="45"/>
    </row>
    <row r="31127" spans="8:13" s="28" customFormat="1" x14ac:dyDescent="0.2">
      <c r="H31127" s="12"/>
      <c r="J31127" s="29"/>
      <c r="K31127" s="45"/>
      <c r="L31127" s="45"/>
      <c r="M31127" s="45"/>
    </row>
    <row r="31128" spans="8:13" s="28" customFormat="1" x14ac:dyDescent="0.2">
      <c r="H31128" s="12"/>
      <c r="J31128" s="29"/>
      <c r="K31128" s="45"/>
      <c r="L31128" s="45"/>
      <c r="M31128" s="45"/>
    </row>
    <row r="31129" spans="8:13" s="28" customFormat="1" x14ac:dyDescent="0.2">
      <c r="H31129" s="12"/>
      <c r="J31129" s="29"/>
      <c r="K31129" s="45"/>
      <c r="L31129" s="45"/>
      <c r="M31129" s="45"/>
    </row>
    <row r="31130" spans="8:13" s="28" customFormat="1" x14ac:dyDescent="0.2">
      <c r="H31130" s="12"/>
      <c r="J31130" s="29"/>
      <c r="K31130" s="45"/>
      <c r="L31130" s="45"/>
      <c r="M31130" s="45"/>
    </row>
    <row r="31131" spans="8:13" s="28" customFormat="1" x14ac:dyDescent="0.2">
      <c r="H31131" s="12"/>
      <c r="J31131" s="29"/>
      <c r="K31131" s="45"/>
      <c r="L31131" s="45"/>
      <c r="M31131" s="45"/>
    </row>
    <row r="31132" spans="8:13" s="28" customFormat="1" x14ac:dyDescent="0.2">
      <c r="H31132" s="12"/>
      <c r="J31132" s="29"/>
      <c r="K31132" s="45"/>
      <c r="L31132" s="45"/>
      <c r="M31132" s="45"/>
    </row>
    <row r="31133" spans="8:13" s="28" customFormat="1" x14ac:dyDescent="0.2">
      <c r="H31133" s="12"/>
      <c r="J31133" s="29"/>
      <c r="K31133" s="45"/>
      <c r="L31133" s="45"/>
      <c r="M31133" s="45"/>
    </row>
    <row r="31134" spans="8:13" s="28" customFormat="1" x14ac:dyDescent="0.2">
      <c r="H31134" s="12"/>
      <c r="J31134" s="29"/>
      <c r="K31134" s="45"/>
      <c r="L31134" s="45"/>
      <c r="M31134" s="45"/>
    </row>
    <row r="31135" spans="8:13" s="28" customFormat="1" x14ac:dyDescent="0.2">
      <c r="H31135" s="12"/>
      <c r="J31135" s="29"/>
      <c r="K31135" s="45"/>
      <c r="L31135" s="45"/>
      <c r="M31135" s="45"/>
    </row>
    <row r="31136" spans="8:13" s="28" customFormat="1" x14ac:dyDescent="0.2">
      <c r="H31136" s="12"/>
      <c r="J31136" s="29"/>
      <c r="K31136" s="45"/>
      <c r="L31136" s="45"/>
      <c r="M31136" s="45"/>
    </row>
    <row r="31137" spans="8:13" s="28" customFormat="1" x14ac:dyDescent="0.2">
      <c r="H31137" s="12"/>
      <c r="J31137" s="29"/>
      <c r="K31137" s="45"/>
      <c r="L31137" s="45"/>
      <c r="M31137" s="45"/>
    </row>
    <row r="31138" spans="8:13" s="28" customFormat="1" x14ac:dyDescent="0.2">
      <c r="H31138" s="12"/>
      <c r="J31138" s="29"/>
      <c r="K31138" s="45"/>
      <c r="L31138" s="45"/>
      <c r="M31138" s="45"/>
    </row>
    <row r="31139" spans="8:13" s="28" customFormat="1" x14ac:dyDescent="0.2">
      <c r="H31139" s="12"/>
      <c r="J31139" s="29"/>
      <c r="K31139" s="45"/>
      <c r="L31139" s="45"/>
      <c r="M31139" s="45"/>
    </row>
    <row r="31140" spans="8:13" s="28" customFormat="1" x14ac:dyDescent="0.2">
      <c r="H31140" s="12"/>
      <c r="J31140" s="29"/>
      <c r="K31140" s="45"/>
      <c r="L31140" s="45"/>
      <c r="M31140" s="45"/>
    </row>
    <row r="31141" spans="8:13" s="28" customFormat="1" x14ac:dyDescent="0.2">
      <c r="H31141" s="12"/>
      <c r="J31141" s="29"/>
      <c r="K31141" s="45"/>
      <c r="L31141" s="45"/>
      <c r="M31141" s="45"/>
    </row>
    <row r="31142" spans="8:13" s="28" customFormat="1" x14ac:dyDescent="0.2">
      <c r="H31142" s="12"/>
      <c r="J31142" s="29"/>
      <c r="K31142" s="45"/>
      <c r="L31142" s="45"/>
      <c r="M31142" s="45"/>
    </row>
    <row r="31143" spans="8:13" s="28" customFormat="1" x14ac:dyDescent="0.2">
      <c r="H31143" s="12"/>
      <c r="J31143" s="29"/>
      <c r="K31143" s="45"/>
      <c r="L31143" s="45"/>
      <c r="M31143" s="45"/>
    </row>
    <row r="31144" spans="8:13" s="28" customFormat="1" x14ac:dyDescent="0.2">
      <c r="H31144" s="12"/>
      <c r="J31144" s="29"/>
      <c r="K31144" s="45"/>
      <c r="L31144" s="45"/>
      <c r="M31144" s="45"/>
    </row>
    <row r="31145" spans="8:13" s="28" customFormat="1" x14ac:dyDescent="0.2">
      <c r="H31145" s="12"/>
      <c r="J31145" s="29"/>
      <c r="K31145" s="45"/>
      <c r="L31145" s="45"/>
      <c r="M31145" s="45"/>
    </row>
    <row r="31146" spans="8:13" s="28" customFormat="1" x14ac:dyDescent="0.2">
      <c r="H31146" s="12"/>
      <c r="J31146" s="29"/>
      <c r="K31146" s="45"/>
      <c r="L31146" s="45"/>
      <c r="M31146" s="45"/>
    </row>
    <row r="31147" spans="8:13" s="28" customFormat="1" x14ac:dyDescent="0.2">
      <c r="H31147" s="12"/>
      <c r="J31147" s="29"/>
      <c r="K31147" s="45"/>
      <c r="L31147" s="45"/>
      <c r="M31147" s="45"/>
    </row>
    <row r="31148" spans="8:13" s="28" customFormat="1" x14ac:dyDescent="0.2">
      <c r="H31148" s="12"/>
      <c r="J31148" s="29"/>
      <c r="K31148" s="45"/>
      <c r="L31148" s="45"/>
      <c r="M31148" s="45"/>
    </row>
    <row r="31149" spans="8:13" s="28" customFormat="1" x14ac:dyDescent="0.2">
      <c r="H31149" s="12"/>
      <c r="J31149" s="29"/>
      <c r="K31149" s="45"/>
      <c r="L31149" s="45"/>
      <c r="M31149" s="45"/>
    </row>
    <row r="31150" spans="8:13" s="28" customFormat="1" x14ac:dyDescent="0.2">
      <c r="H31150" s="12"/>
      <c r="J31150" s="29"/>
      <c r="K31150" s="45"/>
      <c r="L31150" s="45"/>
      <c r="M31150" s="45"/>
    </row>
    <row r="31151" spans="8:13" s="28" customFormat="1" x14ac:dyDescent="0.2">
      <c r="H31151" s="12"/>
      <c r="J31151" s="29"/>
      <c r="K31151" s="45"/>
      <c r="L31151" s="45"/>
      <c r="M31151" s="45"/>
    </row>
    <row r="31152" spans="8:13" s="28" customFormat="1" x14ac:dyDescent="0.2">
      <c r="H31152" s="12"/>
      <c r="J31152" s="29"/>
      <c r="K31152" s="45"/>
      <c r="L31152" s="45"/>
      <c r="M31152" s="45"/>
    </row>
    <row r="31153" spans="8:13" s="28" customFormat="1" x14ac:dyDescent="0.2">
      <c r="H31153" s="12"/>
      <c r="J31153" s="29"/>
      <c r="K31153" s="45"/>
      <c r="L31153" s="45"/>
      <c r="M31153" s="45"/>
    </row>
    <row r="31154" spans="8:13" s="28" customFormat="1" x14ac:dyDescent="0.2">
      <c r="H31154" s="12"/>
      <c r="J31154" s="29"/>
      <c r="K31154" s="45"/>
      <c r="L31154" s="45"/>
      <c r="M31154" s="45"/>
    </row>
    <row r="31155" spans="8:13" s="28" customFormat="1" x14ac:dyDescent="0.2">
      <c r="H31155" s="12"/>
      <c r="J31155" s="29"/>
      <c r="K31155" s="45"/>
      <c r="L31155" s="45"/>
      <c r="M31155" s="45"/>
    </row>
    <row r="31156" spans="8:13" s="28" customFormat="1" x14ac:dyDescent="0.2">
      <c r="H31156" s="12"/>
      <c r="J31156" s="29"/>
      <c r="K31156" s="45"/>
      <c r="L31156" s="45"/>
      <c r="M31156" s="45"/>
    </row>
    <row r="31157" spans="8:13" s="28" customFormat="1" x14ac:dyDescent="0.2">
      <c r="H31157" s="12"/>
      <c r="J31157" s="29"/>
      <c r="K31157" s="45"/>
      <c r="L31157" s="45"/>
      <c r="M31157" s="45"/>
    </row>
    <row r="31158" spans="8:13" s="28" customFormat="1" x14ac:dyDescent="0.2">
      <c r="H31158" s="12"/>
      <c r="J31158" s="29"/>
      <c r="K31158" s="45"/>
      <c r="L31158" s="45"/>
      <c r="M31158" s="45"/>
    </row>
    <row r="31159" spans="8:13" s="28" customFormat="1" x14ac:dyDescent="0.2">
      <c r="H31159" s="12"/>
      <c r="J31159" s="29"/>
      <c r="K31159" s="45"/>
      <c r="L31159" s="45"/>
      <c r="M31159" s="45"/>
    </row>
    <row r="31160" spans="8:13" s="28" customFormat="1" x14ac:dyDescent="0.2">
      <c r="H31160" s="12"/>
      <c r="J31160" s="29"/>
      <c r="K31160" s="45"/>
      <c r="L31160" s="45"/>
      <c r="M31160" s="45"/>
    </row>
    <row r="31161" spans="8:13" s="28" customFormat="1" x14ac:dyDescent="0.2">
      <c r="H31161" s="12"/>
      <c r="J31161" s="29"/>
      <c r="K31161" s="45"/>
      <c r="L31161" s="45"/>
      <c r="M31161" s="45"/>
    </row>
    <row r="31162" spans="8:13" s="28" customFormat="1" x14ac:dyDescent="0.2">
      <c r="H31162" s="12"/>
      <c r="J31162" s="29"/>
      <c r="K31162" s="45"/>
      <c r="L31162" s="45"/>
      <c r="M31162" s="45"/>
    </row>
    <row r="31163" spans="8:13" s="28" customFormat="1" x14ac:dyDescent="0.2">
      <c r="H31163" s="12"/>
      <c r="J31163" s="29"/>
      <c r="K31163" s="45"/>
      <c r="L31163" s="45"/>
      <c r="M31163" s="45"/>
    </row>
    <row r="31164" spans="8:13" s="28" customFormat="1" x14ac:dyDescent="0.2">
      <c r="H31164" s="12"/>
      <c r="J31164" s="29"/>
      <c r="K31164" s="45"/>
      <c r="L31164" s="45"/>
      <c r="M31164" s="45"/>
    </row>
    <row r="31165" spans="8:13" s="28" customFormat="1" x14ac:dyDescent="0.2">
      <c r="H31165" s="12"/>
      <c r="J31165" s="29"/>
      <c r="K31165" s="45"/>
      <c r="L31165" s="45"/>
      <c r="M31165" s="45"/>
    </row>
    <row r="31166" spans="8:13" s="28" customFormat="1" x14ac:dyDescent="0.2">
      <c r="H31166" s="12"/>
      <c r="J31166" s="29"/>
      <c r="K31166" s="45"/>
      <c r="L31166" s="45"/>
      <c r="M31166" s="45"/>
    </row>
    <row r="31167" spans="8:13" s="28" customFormat="1" x14ac:dyDescent="0.2">
      <c r="H31167" s="12"/>
      <c r="J31167" s="29"/>
      <c r="K31167" s="45"/>
      <c r="L31167" s="45"/>
      <c r="M31167" s="45"/>
    </row>
    <row r="31168" spans="8:13" s="28" customFormat="1" x14ac:dyDescent="0.2">
      <c r="H31168" s="12"/>
      <c r="J31168" s="29"/>
      <c r="K31168" s="45"/>
      <c r="L31168" s="45"/>
      <c r="M31168" s="45"/>
    </row>
    <row r="31169" spans="8:13" s="28" customFormat="1" x14ac:dyDescent="0.2">
      <c r="H31169" s="12"/>
      <c r="J31169" s="29"/>
      <c r="K31169" s="45"/>
      <c r="L31169" s="45"/>
      <c r="M31169" s="45"/>
    </row>
    <row r="31170" spans="8:13" s="28" customFormat="1" x14ac:dyDescent="0.2">
      <c r="H31170" s="12"/>
      <c r="J31170" s="29"/>
      <c r="K31170" s="45"/>
      <c r="L31170" s="45"/>
      <c r="M31170" s="45"/>
    </row>
    <row r="31171" spans="8:13" s="28" customFormat="1" x14ac:dyDescent="0.2">
      <c r="H31171" s="12"/>
      <c r="J31171" s="29"/>
      <c r="K31171" s="45"/>
      <c r="L31171" s="45"/>
      <c r="M31171" s="45"/>
    </row>
    <row r="31172" spans="8:13" s="28" customFormat="1" x14ac:dyDescent="0.2">
      <c r="H31172" s="12"/>
      <c r="J31172" s="29"/>
      <c r="K31172" s="45"/>
      <c r="L31172" s="45"/>
      <c r="M31172" s="45"/>
    </row>
    <row r="31173" spans="8:13" s="28" customFormat="1" x14ac:dyDescent="0.2">
      <c r="H31173" s="12"/>
      <c r="J31173" s="29"/>
      <c r="K31173" s="45"/>
      <c r="L31173" s="45"/>
      <c r="M31173" s="45"/>
    </row>
    <row r="31174" spans="8:13" s="28" customFormat="1" x14ac:dyDescent="0.2">
      <c r="H31174" s="12"/>
      <c r="J31174" s="29"/>
      <c r="K31174" s="45"/>
      <c r="L31174" s="45"/>
      <c r="M31174" s="45"/>
    </row>
    <row r="31175" spans="8:13" s="28" customFormat="1" x14ac:dyDescent="0.2">
      <c r="H31175" s="12"/>
      <c r="J31175" s="29"/>
      <c r="K31175" s="45"/>
      <c r="L31175" s="45"/>
      <c r="M31175" s="45"/>
    </row>
    <row r="31176" spans="8:13" s="28" customFormat="1" x14ac:dyDescent="0.2">
      <c r="H31176" s="12"/>
      <c r="J31176" s="29"/>
      <c r="K31176" s="45"/>
      <c r="L31176" s="45"/>
      <c r="M31176" s="45"/>
    </row>
    <row r="31177" spans="8:13" s="28" customFormat="1" x14ac:dyDescent="0.2">
      <c r="H31177" s="12"/>
      <c r="J31177" s="29"/>
      <c r="K31177" s="45"/>
      <c r="L31177" s="45"/>
      <c r="M31177" s="45"/>
    </row>
    <row r="31178" spans="8:13" s="28" customFormat="1" x14ac:dyDescent="0.2">
      <c r="H31178" s="12"/>
      <c r="J31178" s="29"/>
      <c r="K31178" s="45"/>
      <c r="L31178" s="45"/>
      <c r="M31178" s="45"/>
    </row>
    <row r="31179" spans="8:13" s="28" customFormat="1" x14ac:dyDescent="0.2">
      <c r="H31179" s="12"/>
      <c r="J31179" s="29"/>
      <c r="K31179" s="45"/>
      <c r="L31179" s="45"/>
      <c r="M31179" s="45"/>
    </row>
    <row r="31180" spans="8:13" s="28" customFormat="1" x14ac:dyDescent="0.2">
      <c r="H31180" s="12"/>
      <c r="J31180" s="29"/>
      <c r="K31180" s="45"/>
      <c r="L31180" s="45"/>
      <c r="M31180" s="45"/>
    </row>
    <row r="31181" spans="8:13" s="28" customFormat="1" x14ac:dyDescent="0.2">
      <c r="H31181" s="12"/>
      <c r="J31181" s="29"/>
      <c r="K31181" s="45"/>
      <c r="L31181" s="45"/>
      <c r="M31181" s="45"/>
    </row>
    <row r="31182" spans="8:13" s="28" customFormat="1" x14ac:dyDescent="0.2">
      <c r="H31182" s="12"/>
      <c r="J31182" s="29"/>
      <c r="K31182" s="45"/>
      <c r="L31182" s="45"/>
      <c r="M31182" s="45"/>
    </row>
    <row r="31183" spans="8:13" s="28" customFormat="1" x14ac:dyDescent="0.2">
      <c r="H31183" s="12"/>
      <c r="J31183" s="29"/>
      <c r="K31183" s="45"/>
      <c r="L31183" s="45"/>
      <c r="M31183" s="45"/>
    </row>
    <row r="31184" spans="8:13" s="28" customFormat="1" x14ac:dyDescent="0.2">
      <c r="H31184" s="12"/>
      <c r="J31184" s="29"/>
      <c r="K31184" s="45"/>
      <c r="L31184" s="45"/>
      <c r="M31184" s="45"/>
    </row>
    <row r="31185" spans="8:13" s="28" customFormat="1" x14ac:dyDescent="0.2">
      <c r="H31185" s="12"/>
      <c r="J31185" s="29"/>
      <c r="K31185" s="45"/>
      <c r="L31185" s="45"/>
      <c r="M31185" s="45"/>
    </row>
    <row r="31186" spans="8:13" s="28" customFormat="1" x14ac:dyDescent="0.2">
      <c r="H31186" s="12"/>
      <c r="J31186" s="29"/>
      <c r="K31186" s="45"/>
      <c r="L31186" s="45"/>
      <c r="M31186" s="45"/>
    </row>
    <row r="31187" spans="8:13" s="28" customFormat="1" x14ac:dyDescent="0.2">
      <c r="H31187" s="12"/>
      <c r="J31187" s="29"/>
      <c r="K31187" s="45"/>
      <c r="L31187" s="45"/>
      <c r="M31187" s="45"/>
    </row>
    <row r="31188" spans="8:13" s="28" customFormat="1" x14ac:dyDescent="0.2">
      <c r="H31188" s="12"/>
      <c r="J31188" s="29"/>
      <c r="K31188" s="45"/>
      <c r="L31188" s="45"/>
      <c r="M31188" s="45"/>
    </row>
    <row r="31189" spans="8:13" s="28" customFormat="1" x14ac:dyDescent="0.2">
      <c r="H31189" s="12"/>
      <c r="J31189" s="29"/>
      <c r="K31189" s="45"/>
      <c r="L31189" s="45"/>
      <c r="M31189" s="45"/>
    </row>
    <row r="31190" spans="8:13" s="28" customFormat="1" x14ac:dyDescent="0.2">
      <c r="H31190" s="12"/>
      <c r="J31190" s="29"/>
      <c r="K31190" s="45"/>
      <c r="L31190" s="45"/>
      <c r="M31190" s="45"/>
    </row>
    <row r="31191" spans="8:13" s="28" customFormat="1" x14ac:dyDescent="0.2">
      <c r="H31191" s="12"/>
      <c r="J31191" s="29"/>
      <c r="K31191" s="45"/>
      <c r="L31191" s="45"/>
      <c r="M31191" s="45"/>
    </row>
    <row r="31192" spans="8:13" s="28" customFormat="1" x14ac:dyDescent="0.2">
      <c r="H31192" s="12"/>
      <c r="J31192" s="29"/>
      <c r="K31192" s="45"/>
      <c r="L31192" s="45"/>
      <c r="M31192" s="45"/>
    </row>
    <row r="31193" spans="8:13" s="28" customFormat="1" x14ac:dyDescent="0.2">
      <c r="H31193" s="12"/>
      <c r="J31193" s="29"/>
      <c r="K31193" s="45"/>
      <c r="L31193" s="45"/>
      <c r="M31193" s="45"/>
    </row>
    <row r="31194" spans="8:13" s="28" customFormat="1" x14ac:dyDescent="0.2">
      <c r="H31194" s="12"/>
      <c r="J31194" s="29"/>
      <c r="K31194" s="45"/>
      <c r="L31194" s="45"/>
      <c r="M31194" s="45"/>
    </row>
    <row r="31195" spans="8:13" s="28" customFormat="1" x14ac:dyDescent="0.2">
      <c r="H31195" s="12"/>
      <c r="J31195" s="29"/>
      <c r="K31195" s="45"/>
      <c r="L31195" s="45"/>
      <c r="M31195" s="45"/>
    </row>
    <row r="31196" spans="8:13" s="28" customFormat="1" x14ac:dyDescent="0.2">
      <c r="H31196" s="12"/>
      <c r="J31196" s="29"/>
      <c r="K31196" s="45"/>
      <c r="L31196" s="45"/>
      <c r="M31196" s="45"/>
    </row>
    <row r="31197" spans="8:13" s="28" customFormat="1" x14ac:dyDescent="0.2">
      <c r="H31197" s="12"/>
      <c r="J31197" s="29"/>
      <c r="K31197" s="45"/>
      <c r="L31197" s="45"/>
      <c r="M31197" s="45"/>
    </row>
    <row r="31198" spans="8:13" s="28" customFormat="1" x14ac:dyDescent="0.2">
      <c r="H31198" s="12"/>
      <c r="J31198" s="29"/>
      <c r="K31198" s="45"/>
      <c r="L31198" s="45"/>
      <c r="M31198" s="45"/>
    </row>
    <row r="31199" spans="8:13" s="28" customFormat="1" x14ac:dyDescent="0.2">
      <c r="H31199" s="12"/>
      <c r="J31199" s="29"/>
      <c r="K31199" s="45"/>
      <c r="L31199" s="45"/>
      <c r="M31199" s="45"/>
    </row>
    <row r="31200" spans="8:13" s="28" customFormat="1" x14ac:dyDescent="0.2">
      <c r="H31200" s="12"/>
      <c r="J31200" s="29"/>
      <c r="K31200" s="45"/>
      <c r="L31200" s="45"/>
      <c r="M31200" s="45"/>
    </row>
    <row r="31201" spans="8:13" s="28" customFormat="1" x14ac:dyDescent="0.2">
      <c r="H31201" s="12"/>
      <c r="J31201" s="29"/>
      <c r="K31201" s="45"/>
      <c r="L31201" s="45"/>
      <c r="M31201" s="45"/>
    </row>
    <row r="31202" spans="8:13" s="28" customFormat="1" x14ac:dyDescent="0.2">
      <c r="H31202" s="12"/>
      <c r="J31202" s="29"/>
      <c r="K31202" s="45"/>
      <c r="L31202" s="45"/>
      <c r="M31202" s="45"/>
    </row>
    <row r="31203" spans="8:13" s="28" customFormat="1" x14ac:dyDescent="0.2">
      <c r="H31203" s="12"/>
      <c r="J31203" s="29"/>
      <c r="K31203" s="45"/>
      <c r="L31203" s="45"/>
      <c r="M31203" s="45"/>
    </row>
    <row r="31204" spans="8:13" s="28" customFormat="1" x14ac:dyDescent="0.2">
      <c r="H31204" s="12"/>
      <c r="J31204" s="29"/>
      <c r="K31204" s="45"/>
      <c r="L31204" s="45"/>
      <c r="M31204" s="45"/>
    </row>
    <row r="31205" spans="8:13" s="28" customFormat="1" x14ac:dyDescent="0.2">
      <c r="H31205" s="12"/>
      <c r="J31205" s="29"/>
      <c r="K31205" s="45"/>
      <c r="L31205" s="45"/>
      <c r="M31205" s="45"/>
    </row>
    <row r="31206" spans="8:13" s="28" customFormat="1" x14ac:dyDescent="0.2">
      <c r="H31206" s="12"/>
      <c r="J31206" s="29"/>
      <c r="K31206" s="45"/>
      <c r="L31206" s="45"/>
      <c r="M31206" s="45"/>
    </row>
    <row r="31207" spans="8:13" s="28" customFormat="1" x14ac:dyDescent="0.2">
      <c r="H31207" s="12"/>
      <c r="J31207" s="29"/>
      <c r="K31207" s="45"/>
      <c r="L31207" s="45"/>
      <c r="M31207" s="45"/>
    </row>
    <row r="31208" spans="8:13" s="28" customFormat="1" x14ac:dyDescent="0.2">
      <c r="H31208" s="12"/>
      <c r="J31208" s="29"/>
      <c r="K31208" s="45"/>
      <c r="L31208" s="45"/>
      <c r="M31208" s="45"/>
    </row>
    <row r="31209" spans="8:13" s="28" customFormat="1" x14ac:dyDescent="0.2">
      <c r="H31209" s="12"/>
      <c r="J31209" s="29"/>
      <c r="K31209" s="45"/>
      <c r="L31209" s="45"/>
      <c r="M31209" s="45"/>
    </row>
    <row r="31210" spans="8:13" s="28" customFormat="1" x14ac:dyDescent="0.2">
      <c r="H31210" s="12"/>
      <c r="J31210" s="29"/>
      <c r="K31210" s="45"/>
      <c r="L31210" s="45"/>
      <c r="M31210" s="45"/>
    </row>
    <row r="31211" spans="8:13" s="28" customFormat="1" x14ac:dyDescent="0.2">
      <c r="H31211" s="12"/>
      <c r="J31211" s="29"/>
      <c r="K31211" s="45"/>
      <c r="L31211" s="45"/>
      <c r="M31211" s="45"/>
    </row>
    <row r="31212" spans="8:13" s="28" customFormat="1" x14ac:dyDescent="0.2">
      <c r="H31212" s="12"/>
      <c r="J31212" s="29"/>
      <c r="K31212" s="45"/>
      <c r="L31212" s="45"/>
      <c r="M31212" s="45"/>
    </row>
    <row r="31213" spans="8:13" s="28" customFormat="1" x14ac:dyDescent="0.2">
      <c r="H31213" s="12"/>
      <c r="J31213" s="29"/>
      <c r="K31213" s="45"/>
      <c r="L31213" s="45"/>
      <c r="M31213" s="45"/>
    </row>
    <row r="31214" spans="8:13" s="28" customFormat="1" x14ac:dyDescent="0.2">
      <c r="H31214" s="12"/>
      <c r="J31214" s="29"/>
      <c r="K31214" s="45"/>
      <c r="L31214" s="45"/>
      <c r="M31214" s="45"/>
    </row>
    <row r="31215" spans="8:13" s="28" customFormat="1" x14ac:dyDescent="0.2">
      <c r="H31215" s="12"/>
      <c r="J31215" s="29"/>
      <c r="K31215" s="45"/>
      <c r="L31215" s="45"/>
      <c r="M31215" s="45"/>
    </row>
    <row r="31216" spans="8:13" s="28" customFormat="1" x14ac:dyDescent="0.2">
      <c r="H31216" s="12"/>
      <c r="J31216" s="29"/>
      <c r="K31216" s="45"/>
      <c r="L31216" s="45"/>
      <c r="M31216" s="45"/>
    </row>
    <row r="31217" spans="8:13" s="28" customFormat="1" x14ac:dyDescent="0.2">
      <c r="H31217" s="12"/>
      <c r="J31217" s="29"/>
      <c r="K31217" s="45"/>
      <c r="L31217" s="45"/>
      <c r="M31217" s="45"/>
    </row>
    <row r="31218" spans="8:13" s="28" customFormat="1" x14ac:dyDescent="0.2">
      <c r="H31218" s="12"/>
      <c r="J31218" s="29"/>
      <c r="K31218" s="45"/>
      <c r="L31218" s="45"/>
      <c r="M31218" s="45"/>
    </row>
    <row r="31219" spans="8:13" s="28" customFormat="1" x14ac:dyDescent="0.2">
      <c r="H31219" s="12"/>
      <c r="J31219" s="29"/>
      <c r="K31219" s="45"/>
      <c r="L31219" s="45"/>
      <c r="M31219" s="45"/>
    </row>
    <row r="31220" spans="8:13" s="28" customFormat="1" x14ac:dyDescent="0.2">
      <c r="H31220" s="12"/>
      <c r="J31220" s="29"/>
      <c r="K31220" s="45"/>
      <c r="L31220" s="45"/>
      <c r="M31220" s="45"/>
    </row>
    <row r="31221" spans="8:13" s="28" customFormat="1" x14ac:dyDescent="0.2">
      <c r="H31221" s="12"/>
      <c r="J31221" s="29"/>
      <c r="K31221" s="45"/>
      <c r="L31221" s="45"/>
      <c r="M31221" s="45"/>
    </row>
    <row r="31222" spans="8:13" s="28" customFormat="1" x14ac:dyDescent="0.2">
      <c r="H31222" s="12"/>
      <c r="J31222" s="29"/>
      <c r="K31222" s="45"/>
      <c r="L31222" s="45"/>
      <c r="M31222" s="45"/>
    </row>
    <row r="31223" spans="8:13" s="28" customFormat="1" x14ac:dyDescent="0.2">
      <c r="H31223" s="12"/>
      <c r="J31223" s="29"/>
      <c r="K31223" s="45"/>
      <c r="L31223" s="45"/>
      <c r="M31223" s="45"/>
    </row>
    <row r="31224" spans="8:13" s="28" customFormat="1" x14ac:dyDescent="0.2">
      <c r="H31224" s="12"/>
      <c r="J31224" s="29"/>
      <c r="K31224" s="45"/>
      <c r="L31224" s="45"/>
      <c r="M31224" s="45"/>
    </row>
    <row r="31225" spans="8:13" s="28" customFormat="1" x14ac:dyDescent="0.2">
      <c r="H31225" s="12"/>
      <c r="J31225" s="29"/>
      <c r="K31225" s="45"/>
      <c r="L31225" s="45"/>
      <c r="M31225" s="45"/>
    </row>
    <row r="31226" spans="8:13" s="28" customFormat="1" x14ac:dyDescent="0.2">
      <c r="H31226" s="12"/>
      <c r="J31226" s="29"/>
      <c r="K31226" s="45"/>
      <c r="L31226" s="45"/>
      <c r="M31226" s="45"/>
    </row>
    <row r="31227" spans="8:13" s="28" customFormat="1" x14ac:dyDescent="0.2">
      <c r="H31227" s="12"/>
      <c r="J31227" s="29"/>
      <c r="K31227" s="45"/>
      <c r="L31227" s="45"/>
      <c r="M31227" s="45"/>
    </row>
    <row r="31228" spans="8:13" s="28" customFormat="1" x14ac:dyDescent="0.2">
      <c r="H31228" s="12"/>
      <c r="J31228" s="29"/>
      <c r="K31228" s="45"/>
      <c r="L31228" s="45"/>
      <c r="M31228" s="45"/>
    </row>
    <row r="31229" spans="8:13" s="28" customFormat="1" x14ac:dyDescent="0.2">
      <c r="H31229" s="12"/>
      <c r="J31229" s="29"/>
      <c r="K31229" s="45"/>
      <c r="L31229" s="45"/>
      <c r="M31229" s="45"/>
    </row>
    <row r="31230" spans="8:13" s="28" customFormat="1" x14ac:dyDescent="0.2">
      <c r="H31230" s="12"/>
      <c r="J31230" s="29"/>
      <c r="K31230" s="45"/>
      <c r="L31230" s="45"/>
      <c r="M31230" s="45"/>
    </row>
    <row r="31231" spans="8:13" s="28" customFormat="1" x14ac:dyDescent="0.2">
      <c r="H31231" s="12"/>
      <c r="J31231" s="29"/>
      <c r="K31231" s="45"/>
      <c r="L31231" s="45"/>
      <c r="M31231" s="45"/>
    </row>
    <row r="31232" spans="8:13" s="28" customFormat="1" x14ac:dyDescent="0.2">
      <c r="H31232" s="12"/>
      <c r="J31232" s="29"/>
      <c r="K31232" s="45"/>
      <c r="L31232" s="45"/>
      <c r="M31232" s="45"/>
    </row>
    <row r="31233" spans="8:13" s="28" customFormat="1" x14ac:dyDescent="0.2">
      <c r="H31233" s="12"/>
      <c r="J31233" s="29"/>
      <c r="K31233" s="45"/>
      <c r="L31233" s="45"/>
      <c r="M31233" s="45"/>
    </row>
    <row r="31234" spans="8:13" s="28" customFormat="1" x14ac:dyDescent="0.2">
      <c r="H31234" s="12"/>
      <c r="J31234" s="29"/>
      <c r="K31234" s="45"/>
      <c r="L31234" s="45"/>
      <c r="M31234" s="45"/>
    </row>
    <row r="31235" spans="8:13" s="28" customFormat="1" x14ac:dyDescent="0.2">
      <c r="H31235" s="12"/>
      <c r="J31235" s="29"/>
      <c r="K31235" s="45"/>
      <c r="L31235" s="45"/>
      <c r="M31235" s="45"/>
    </row>
    <row r="31236" spans="8:13" s="28" customFormat="1" x14ac:dyDescent="0.2">
      <c r="H31236" s="12"/>
      <c r="J31236" s="29"/>
      <c r="K31236" s="45"/>
      <c r="L31236" s="45"/>
      <c r="M31236" s="45"/>
    </row>
    <row r="31237" spans="8:13" s="28" customFormat="1" x14ac:dyDescent="0.2">
      <c r="H31237" s="12"/>
      <c r="J31237" s="29"/>
      <c r="K31237" s="45"/>
      <c r="L31237" s="45"/>
      <c r="M31237" s="45"/>
    </row>
    <row r="31238" spans="8:13" s="28" customFormat="1" x14ac:dyDescent="0.2">
      <c r="H31238" s="12"/>
      <c r="J31238" s="29"/>
      <c r="K31238" s="45"/>
      <c r="L31238" s="45"/>
      <c r="M31238" s="45"/>
    </row>
    <row r="31239" spans="8:13" s="28" customFormat="1" x14ac:dyDescent="0.2">
      <c r="H31239" s="12"/>
      <c r="J31239" s="29"/>
      <c r="K31239" s="45"/>
      <c r="L31239" s="45"/>
      <c r="M31239" s="45"/>
    </row>
    <row r="31240" spans="8:13" s="28" customFormat="1" x14ac:dyDescent="0.2">
      <c r="H31240" s="12"/>
      <c r="J31240" s="29"/>
      <c r="K31240" s="45"/>
      <c r="L31240" s="45"/>
      <c r="M31240" s="45"/>
    </row>
    <row r="31241" spans="8:13" s="28" customFormat="1" x14ac:dyDescent="0.2">
      <c r="H31241" s="12"/>
      <c r="J31241" s="29"/>
      <c r="K31241" s="45"/>
      <c r="L31241" s="45"/>
      <c r="M31241" s="45"/>
    </row>
    <row r="31242" spans="8:13" s="28" customFormat="1" x14ac:dyDescent="0.2">
      <c r="H31242" s="12"/>
      <c r="J31242" s="29"/>
      <c r="K31242" s="45"/>
      <c r="L31242" s="45"/>
      <c r="M31242" s="45"/>
    </row>
    <row r="31243" spans="8:13" s="28" customFormat="1" x14ac:dyDescent="0.2">
      <c r="H31243" s="12"/>
      <c r="J31243" s="29"/>
      <c r="K31243" s="45"/>
      <c r="L31243" s="45"/>
      <c r="M31243" s="45"/>
    </row>
    <row r="31244" spans="8:13" s="28" customFormat="1" x14ac:dyDescent="0.2">
      <c r="H31244" s="12"/>
      <c r="J31244" s="29"/>
      <c r="K31244" s="45"/>
      <c r="L31244" s="45"/>
      <c r="M31244" s="45"/>
    </row>
    <row r="31245" spans="8:13" s="28" customFormat="1" x14ac:dyDescent="0.2">
      <c r="H31245" s="12"/>
      <c r="J31245" s="29"/>
      <c r="K31245" s="45"/>
      <c r="L31245" s="45"/>
      <c r="M31245" s="45"/>
    </row>
    <row r="31246" spans="8:13" s="28" customFormat="1" x14ac:dyDescent="0.2">
      <c r="H31246" s="12"/>
      <c r="J31246" s="29"/>
      <c r="K31246" s="45"/>
      <c r="L31246" s="45"/>
      <c r="M31246" s="45"/>
    </row>
    <row r="31247" spans="8:13" s="28" customFormat="1" x14ac:dyDescent="0.2">
      <c r="H31247" s="12"/>
      <c r="J31247" s="29"/>
      <c r="K31247" s="45"/>
      <c r="L31247" s="45"/>
      <c r="M31247" s="45"/>
    </row>
    <row r="31248" spans="8:13" s="28" customFormat="1" x14ac:dyDescent="0.2">
      <c r="H31248" s="12"/>
      <c r="J31248" s="29"/>
      <c r="K31248" s="45"/>
      <c r="L31248" s="45"/>
      <c r="M31248" s="45"/>
    </row>
    <row r="31249" spans="8:13" s="28" customFormat="1" x14ac:dyDescent="0.2">
      <c r="H31249" s="12"/>
      <c r="J31249" s="29"/>
      <c r="K31249" s="45"/>
      <c r="L31249" s="45"/>
      <c r="M31249" s="45"/>
    </row>
    <row r="31250" spans="8:13" s="28" customFormat="1" x14ac:dyDescent="0.2">
      <c r="H31250" s="12"/>
      <c r="J31250" s="29"/>
      <c r="K31250" s="45"/>
      <c r="L31250" s="45"/>
      <c r="M31250" s="45"/>
    </row>
    <row r="31251" spans="8:13" s="28" customFormat="1" x14ac:dyDescent="0.2">
      <c r="H31251" s="12"/>
      <c r="J31251" s="29"/>
      <c r="K31251" s="45"/>
      <c r="L31251" s="45"/>
      <c r="M31251" s="45"/>
    </row>
    <row r="31252" spans="8:13" s="28" customFormat="1" x14ac:dyDescent="0.2">
      <c r="H31252" s="12"/>
      <c r="J31252" s="29"/>
      <c r="K31252" s="45"/>
      <c r="L31252" s="45"/>
      <c r="M31252" s="45"/>
    </row>
    <row r="31253" spans="8:13" s="28" customFormat="1" x14ac:dyDescent="0.2">
      <c r="H31253" s="12"/>
      <c r="J31253" s="29"/>
      <c r="K31253" s="45"/>
      <c r="L31253" s="45"/>
      <c r="M31253" s="45"/>
    </row>
    <row r="31254" spans="8:13" s="28" customFormat="1" x14ac:dyDescent="0.2">
      <c r="H31254" s="12"/>
      <c r="J31254" s="29"/>
      <c r="K31254" s="45"/>
      <c r="L31254" s="45"/>
      <c r="M31254" s="45"/>
    </row>
    <row r="31255" spans="8:13" s="28" customFormat="1" x14ac:dyDescent="0.2">
      <c r="H31255" s="12"/>
      <c r="J31255" s="29"/>
      <c r="K31255" s="45"/>
      <c r="L31255" s="45"/>
      <c r="M31255" s="45"/>
    </row>
    <row r="31256" spans="8:13" s="28" customFormat="1" x14ac:dyDescent="0.2">
      <c r="H31256" s="12"/>
      <c r="J31256" s="29"/>
      <c r="K31256" s="45"/>
      <c r="L31256" s="45"/>
      <c r="M31256" s="45"/>
    </row>
    <row r="31257" spans="8:13" s="28" customFormat="1" x14ac:dyDescent="0.2">
      <c r="H31257" s="12"/>
      <c r="J31257" s="29"/>
      <c r="K31257" s="45"/>
      <c r="L31257" s="45"/>
      <c r="M31257" s="45"/>
    </row>
    <row r="31258" spans="8:13" s="28" customFormat="1" x14ac:dyDescent="0.2">
      <c r="H31258" s="12"/>
      <c r="J31258" s="29"/>
      <c r="K31258" s="45"/>
      <c r="L31258" s="45"/>
      <c r="M31258" s="45"/>
    </row>
    <row r="31259" spans="8:13" s="28" customFormat="1" x14ac:dyDescent="0.2">
      <c r="H31259" s="12"/>
      <c r="J31259" s="29"/>
      <c r="K31259" s="45"/>
      <c r="L31259" s="45"/>
      <c r="M31259" s="45"/>
    </row>
    <row r="31260" spans="8:13" s="28" customFormat="1" x14ac:dyDescent="0.2">
      <c r="H31260" s="12"/>
      <c r="J31260" s="29"/>
      <c r="K31260" s="45"/>
      <c r="L31260" s="45"/>
      <c r="M31260" s="45"/>
    </row>
    <row r="31261" spans="8:13" s="28" customFormat="1" x14ac:dyDescent="0.2">
      <c r="H31261" s="12"/>
      <c r="J31261" s="29"/>
      <c r="K31261" s="45"/>
      <c r="L31261" s="45"/>
      <c r="M31261" s="45"/>
    </row>
    <row r="31262" spans="8:13" s="28" customFormat="1" x14ac:dyDescent="0.2">
      <c r="H31262" s="12"/>
      <c r="J31262" s="29"/>
      <c r="K31262" s="45"/>
      <c r="L31262" s="45"/>
      <c r="M31262" s="45"/>
    </row>
    <row r="31263" spans="8:13" s="28" customFormat="1" x14ac:dyDescent="0.2">
      <c r="H31263" s="12"/>
      <c r="J31263" s="29"/>
      <c r="K31263" s="45"/>
      <c r="L31263" s="45"/>
      <c r="M31263" s="45"/>
    </row>
    <row r="31264" spans="8:13" s="28" customFormat="1" x14ac:dyDescent="0.2">
      <c r="H31264" s="12"/>
      <c r="J31264" s="29"/>
      <c r="K31264" s="45"/>
      <c r="L31264" s="45"/>
      <c r="M31264" s="45"/>
    </row>
    <row r="31265" spans="8:13" s="28" customFormat="1" x14ac:dyDescent="0.2">
      <c r="H31265" s="12"/>
      <c r="J31265" s="29"/>
      <c r="K31265" s="45"/>
      <c r="L31265" s="45"/>
      <c r="M31265" s="45"/>
    </row>
    <row r="31266" spans="8:13" s="28" customFormat="1" x14ac:dyDescent="0.2">
      <c r="H31266" s="12"/>
      <c r="J31266" s="29"/>
      <c r="K31266" s="45"/>
      <c r="L31266" s="45"/>
      <c r="M31266" s="45"/>
    </row>
    <row r="31267" spans="8:13" s="28" customFormat="1" x14ac:dyDescent="0.2">
      <c r="H31267" s="12"/>
      <c r="J31267" s="29"/>
      <c r="K31267" s="45"/>
      <c r="L31267" s="45"/>
      <c r="M31267" s="45"/>
    </row>
    <row r="31268" spans="8:13" s="28" customFormat="1" x14ac:dyDescent="0.2">
      <c r="H31268" s="12"/>
      <c r="J31268" s="29"/>
      <c r="K31268" s="45"/>
      <c r="L31268" s="45"/>
      <c r="M31268" s="45"/>
    </row>
    <row r="31269" spans="8:13" s="28" customFormat="1" x14ac:dyDescent="0.2">
      <c r="H31269" s="12"/>
      <c r="J31269" s="29"/>
      <c r="K31269" s="45"/>
      <c r="L31269" s="45"/>
      <c r="M31269" s="45"/>
    </row>
    <row r="31270" spans="8:13" s="28" customFormat="1" x14ac:dyDescent="0.2">
      <c r="H31270" s="12"/>
      <c r="J31270" s="29"/>
      <c r="K31270" s="45"/>
      <c r="L31270" s="45"/>
      <c r="M31270" s="45"/>
    </row>
    <row r="31271" spans="8:13" s="28" customFormat="1" x14ac:dyDescent="0.2">
      <c r="H31271" s="12"/>
      <c r="J31271" s="29"/>
      <c r="K31271" s="45"/>
      <c r="L31271" s="45"/>
      <c r="M31271" s="45"/>
    </row>
    <row r="31272" spans="8:13" s="28" customFormat="1" x14ac:dyDescent="0.2">
      <c r="H31272" s="12"/>
      <c r="J31272" s="29"/>
      <c r="K31272" s="45"/>
      <c r="L31272" s="45"/>
      <c r="M31272" s="45"/>
    </row>
    <row r="31273" spans="8:13" s="28" customFormat="1" x14ac:dyDescent="0.2">
      <c r="H31273" s="12"/>
      <c r="J31273" s="29"/>
      <c r="K31273" s="45"/>
      <c r="L31273" s="45"/>
      <c r="M31273" s="45"/>
    </row>
    <row r="31274" spans="8:13" s="28" customFormat="1" x14ac:dyDescent="0.2">
      <c r="H31274" s="12"/>
      <c r="J31274" s="29"/>
      <c r="K31274" s="45"/>
      <c r="L31274" s="45"/>
      <c r="M31274" s="45"/>
    </row>
    <row r="31275" spans="8:13" s="28" customFormat="1" x14ac:dyDescent="0.2">
      <c r="H31275" s="12"/>
      <c r="J31275" s="29"/>
      <c r="K31275" s="45"/>
      <c r="L31275" s="45"/>
      <c r="M31275" s="45"/>
    </row>
    <row r="31276" spans="8:13" s="28" customFormat="1" x14ac:dyDescent="0.2">
      <c r="H31276" s="12"/>
      <c r="J31276" s="29"/>
      <c r="K31276" s="45"/>
      <c r="L31276" s="45"/>
      <c r="M31276" s="45"/>
    </row>
    <row r="31277" spans="8:13" s="28" customFormat="1" x14ac:dyDescent="0.2">
      <c r="H31277" s="12"/>
      <c r="J31277" s="29"/>
      <c r="K31277" s="45"/>
      <c r="L31277" s="45"/>
      <c r="M31277" s="45"/>
    </row>
    <row r="31278" spans="8:13" s="28" customFormat="1" x14ac:dyDescent="0.2">
      <c r="H31278" s="12"/>
      <c r="J31278" s="29"/>
      <c r="K31278" s="45"/>
      <c r="L31278" s="45"/>
      <c r="M31278" s="45"/>
    </row>
    <row r="31279" spans="8:13" s="28" customFormat="1" x14ac:dyDescent="0.2">
      <c r="H31279" s="12"/>
      <c r="J31279" s="29"/>
      <c r="K31279" s="45"/>
      <c r="L31279" s="45"/>
      <c r="M31279" s="45"/>
    </row>
    <row r="31280" spans="8:13" s="28" customFormat="1" x14ac:dyDescent="0.2">
      <c r="H31280" s="12"/>
      <c r="J31280" s="29"/>
      <c r="K31280" s="45"/>
      <c r="L31280" s="45"/>
      <c r="M31280" s="45"/>
    </row>
    <row r="31281" spans="8:13" s="28" customFormat="1" x14ac:dyDescent="0.2">
      <c r="H31281" s="12"/>
      <c r="J31281" s="29"/>
      <c r="K31281" s="45"/>
      <c r="L31281" s="45"/>
      <c r="M31281" s="45"/>
    </row>
    <row r="31282" spans="8:13" s="28" customFormat="1" x14ac:dyDescent="0.2">
      <c r="H31282" s="12"/>
      <c r="J31282" s="29"/>
      <c r="K31282" s="45"/>
      <c r="L31282" s="45"/>
      <c r="M31282" s="45"/>
    </row>
    <row r="31283" spans="8:13" s="28" customFormat="1" x14ac:dyDescent="0.2">
      <c r="H31283" s="12"/>
      <c r="J31283" s="29"/>
      <c r="K31283" s="45"/>
      <c r="L31283" s="45"/>
      <c r="M31283" s="45"/>
    </row>
    <row r="31284" spans="8:13" s="28" customFormat="1" x14ac:dyDescent="0.2">
      <c r="H31284" s="12"/>
      <c r="J31284" s="29"/>
      <c r="K31284" s="45"/>
      <c r="L31284" s="45"/>
      <c r="M31284" s="45"/>
    </row>
    <row r="31285" spans="8:13" s="28" customFormat="1" x14ac:dyDescent="0.2">
      <c r="H31285" s="12"/>
      <c r="J31285" s="29"/>
      <c r="K31285" s="45"/>
      <c r="L31285" s="45"/>
      <c r="M31285" s="45"/>
    </row>
    <row r="31286" spans="8:13" s="28" customFormat="1" x14ac:dyDescent="0.2">
      <c r="H31286" s="12"/>
      <c r="J31286" s="29"/>
      <c r="K31286" s="45"/>
      <c r="L31286" s="45"/>
      <c r="M31286" s="45"/>
    </row>
    <row r="31287" spans="8:13" s="28" customFormat="1" x14ac:dyDescent="0.2">
      <c r="H31287" s="12"/>
      <c r="J31287" s="29"/>
      <c r="K31287" s="45"/>
      <c r="L31287" s="45"/>
      <c r="M31287" s="45"/>
    </row>
    <row r="31288" spans="8:13" s="28" customFormat="1" x14ac:dyDescent="0.2">
      <c r="H31288" s="12"/>
      <c r="J31288" s="29"/>
      <c r="K31288" s="45"/>
      <c r="L31288" s="45"/>
      <c r="M31288" s="45"/>
    </row>
    <row r="31289" spans="8:13" s="28" customFormat="1" x14ac:dyDescent="0.2">
      <c r="H31289" s="12"/>
      <c r="J31289" s="29"/>
      <c r="K31289" s="45"/>
      <c r="L31289" s="45"/>
      <c r="M31289" s="45"/>
    </row>
    <row r="31290" spans="8:13" s="28" customFormat="1" x14ac:dyDescent="0.2">
      <c r="H31290" s="12"/>
      <c r="J31290" s="29"/>
      <c r="K31290" s="45"/>
      <c r="L31290" s="45"/>
      <c r="M31290" s="45"/>
    </row>
    <row r="31291" spans="8:13" s="28" customFormat="1" x14ac:dyDescent="0.2">
      <c r="H31291" s="12"/>
      <c r="J31291" s="29"/>
      <c r="K31291" s="45"/>
      <c r="L31291" s="45"/>
      <c r="M31291" s="45"/>
    </row>
    <row r="31292" spans="8:13" s="28" customFormat="1" x14ac:dyDescent="0.2">
      <c r="H31292" s="12"/>
      <c r="J31292" s="29"/>
      <c r="K31292" s="45"/>
      <c r="L31292" s="45"/>
      <c r="M31292" s="45"/>
    </row>
    <row r="31293" spans="8:13" s="28" customFormat="1" x14ac:dyDescent="0.2">
      <c r="H31293" s="12"/>
      <c r="J31293" s="29"/>
      <c r="K31293" s="45"/>
      <c r="L31293" s="45"/>
      <c r="M31293" s="45"/>
    </row>
    <row r="31294" spans="8:13" s="28" customFormat="1" x14ac:dyDescent="0.2">
      <c r="H31294" s="12"/>
      <c r="J31294" s="29"/>
      <c r="K31294" s="45"/>
      <c r="L31294" s="45"/>
      <c r="M31294" s="45"/>
    </row>
    <row r="31295" spans="8:13" s="28" customFormat="1" x14ac:dyDescent="0.2">
      <c r="H31295" s="12"/>
      <c r="J31295" s="29"/>
      <c r="K31295" s="45"/>
      <c r="L31295" s="45"/>
      <c r="M31295" s="45"/>
    </row>
    <row r="31296" spans="8:13" s="28" customFormat="1" x14ac:dyDescent="0.2">
      <c r="H31296" s="12"/>
      <c r="J31296" s="29"/>
      <c r="K31296" s="45"/>
      <c r="L31296" s="45"/>
      <c r="M31296" s="45"/>
    </row>
    <row r="31297" spans="8:13" s="28" customFormat="1" x14ac:dyDescent="0.2">
      <c r="H31297" s="12"/>
      <c r="J31297" s="29"/>
      <c r="K31297" s="45"/>
      <c r="L31297" s="45"/>
      <c r="M31297" s="45"/>
    </row>
    <row r="31298" spans="8:13" s="28" customFormat="1" x14ac:dyDescent="0.2">
      <c r="H31298" s="12"/>
      <c r="J31298" s="29"/>
      <c r="K31298" s="45"/>
      <c r="L31298" s="45"/>
      <c r="M31298" s="45"/>
    </row>
    <row r="31299" spans="8:13" s="28" customFormat="1" x14ac:dyDescent="0.2">
      <c r="H31299" s="12"/>
      <c r="J31299" s="29"/>
      <c r="K31299" s="45"/>
      <c r="L31299" s="45"/>
      <c r="M31299" s="45"/>
    </row>
    <row r="31300" spans="8:13" s="28" customFormat="1" x14ac:dyDescent="0.2">
      <c r="H31300" s="12"/>
      <c r="J31300" s="29"/>
      <c r="K31300" s="45"/>
      <c r="L31300" s="45"/>
      <c r="M31300" s="45"/>
    </row>
    <row r="31301" spans="8:13" s="28" customFormat="1" x14ac:dyDescent="0.2">
      <c r="H31301" s="12"/>
      <c r="J31301" s="29"/>
      <c r="K31301" s="45"/>
      <c r="L31301" s="45"/>
      <c r="M31301" s="45"/>
    </row>
    <row r="31302" spans="8:13" s="28" customFormat="1" x14ac:dyDescent="0.2">
      <c r="H31302" s="12"/>
      <c r="J31302" s="29"/>
      <c r="K31302" s="45"/>
      <c r="L31302" s="45"/>
      <c r="M31302" s="45"/>
    </row>
    <row r="31303" spans="8:13" s="28" customFormat="1" x14ac:dyDescent="0.2">
      <c r="H31303" s="12"/>
      <c r="J31303" s="29"/>
      <c r="K31303" s="45"/>
      <c r="L31303" s="45"/>
      <c r="M31303" s="45"/>
    </row>
    <row r="31304" spans="8:13" s="28" customFormat="1" x14ac:dyDescent="0.2">
      <c r="H31304" s="12"/>
      <c r="J31304" s="29"/>
      <c r="K31304" s="45"/>
      <c r="L31304" s="45"/>
      <c r="M31304" s="45"/>
    </row>
    <row r="31305" spans="8:13" s="28" customFormat="1" x14ac:dyDescent="0.2">
      <c r="H31305" s="12"/>
      <c r="J31305" s="29"/>
      <c r="K31305" s="45"/>
      <c r="L31305" s="45"/>
      <c r="M31305" s="45"/>
    </row>
    <row r="31306" spans="8:13" s="28" customFormat="1" x14ac:dyDescent="0.2">
      <c r="H31306" s="12"/>
      <c r="J31306" s="29"/>
      <c r="K31306" s="45"/>
      <c r="L31306" s="45"/>
      <c r="M31306" s="45"/>
    </row>
    <row r="31307" spans="8:13" s="28" customFormat="1" x14ac:dyDescent="0.2">
      <c r="H31307" s="12"/>
      <c r="J31307" s="29"/>
      <c r="K31307" s="45"/>
      <c r="L31307" s="45"/>
      <c r="M31307" s="45"/>
    </row>
    <row r="31308" spans="8:13" s="28" customFormat="1" x14ac:dyDescent="0.2">
      <c r="H31308" s="12"/>
      <c r="J31308" s="29"/>
      <c r="K31308" s="45"/>
      <c r="L31308" s="45"/>
      <c r="M31308" s="45"/>
    </row>
    <row r="31309" spans="8:13" s="28" customFormat="1" x14ac:dyDescent="0.2">
      <c r="H31309" s="12"/>
      <c r="J31309" s="29"/>
      <c r="K31309" s="45"/>
      <c r="L31309" s="45"/>
      <c r="M31309" s="45"/>
    </row>
    <row r="31310" spans="8:13" s="28" customFormat="1" x14ac:dyDescent="0.2">
      <c r="H31310" s="12"/>
      <c r="J31310" s="29"/>
      <c r="K31310" s="45"/>
      <c r="L31310" s="45"/>
      <c r="M31310" s="45"/>
    </row>
    <row r="31311" spans="8:13" s="28" customFormat="1" x14ac:dyDescent="0.2">
      <c r="H31311" s="12"/>
      <c r="J31311" s="29"/>
      <c r="K31311" s="45"/>
      <c r="L31311" s="45"/>
      <c r="M31311" s="45"/>
    </row>
    <row r="31312" spans="8:13" s="28" customFormat="1" x14ac:dyDescent="0.2">
      <c r="H31312" s="12"/>
      <c r="J31312" s="29"/>
      <c r="K31312" s="45"/>
      <c r="L31312" s="45"/>
      <c r="M31312" s="45"/>
    </row>
    <row r="31313" spans="8:13" s="28" customFormat="1" x14ac:dyDescent="0.2">
      <c r="H31313" s="12"/>
      <c r="J31313" s="29"/>
      <c r="K31313" s="45"/>
      <c r="L31313" s="45"/>
      <c r="M31313" s="45"/>
    </row>
    <row r="31314" spans="8:13" s="28" customFormat="1" x14ac:dyDescent="0.2">
      <c r="H31314" s="12"/>
      <c r="J31314" s="29"/>
      <c r="K31314" s="45"/>
      <c r="L31314" s="45"/>
      <c r="M31314" s="45"/>
    </row>
    <row r="31315" spans="8:13" s="28" customFormat="1" x14ac:dyDescent="0.2">
      <c r="H31315" s="12"/>
      <c r="J31315" s="29"/>
      <c r="K31315" s="45"/>
      <c r="L31315" s="45"/>
      <c r="M31315" s="45"/>
    </row>
    <row r="31316" spans="8:13" s="28" customFormat="1" x14ac:dyDescent="0.2">
      <c r="H31316" s="12"/>
      <c r="J31316" s="29"/>
      <c r="K31316" s="45"/>
      <c r="L31316" s="45"/>
      <c r="M31316" s="45"/>
    </row>
    <row r="31317" spans="8:13" s="28" customFormat="1" x14ac:dyDescent="0.2">
      <c r="H31317" s="12"/>
      <c r="J31317" s="29"/>
      <c r="K31317" s="45"/>
      <c r="L31317" s="45"/>
      <c r="M31317" s="45"/>
    </row>
    <row r="31318" spans="8:13" s="28" customFormat="1" x14ac:dyDescent="0.2">
      <c r="H31318" s="12"/>
      <c r="J31318" s="29"/>
      <c r="K31318" s="45"/>
      <c r="L31318" s="45"/>
      <c r="M31318" s="45"/>
    </row>
    <row r="31319" spans="8:13" s="28" customFormat="1" x14ac:dyDescent="0.2">
      <c r="H31319" s="12"/>
      <c r="J31319" s="29"/>
      <c r="K31319" s="45"/>
      <c r="L31319" s="45"/>
      <c r="M31319" s="45"/>
    </row>
    <row r="31320" spans="8:13" s="28" customFormat="1" x14ac:dyDescent="0.2">
      <c r="H31320" s="12"/>
      <c r="J31320" s="29"/>
      <c r="K31320" s="45"/>
      <c r="L31320" s="45"/>
      <c r="M31320" s="45"/>
    </row>
    <row r="31321" spans="8:13" s="28" customFormat="1" x14ac:dyDescent="0.2">
      <c r="H31321" s="12"/>
      <c r="J31321" s="29"/>
      <c r="K31321" s="45"/>
      <c r="L31321" s="45"/>
      <c r="M31321" s="45"/>
    </row>
    <row r="31322" spans="8:13" s="28" customFormat="1" x14ac:dyDescent="0.2">
      <c r="H31322" s="12"/>
      <c r="J31322" s="29"/>
      <c r="K31322" s="45"/>
      <c r="L31322" s="45"/>
      <c r="M31322" s="45"/>
    </row>
    <row r="31323" spans="8:13" s="28" customFormat="1" x14ac:dyDescent="0.2">
      <c r="H31323" s="12"/>
      <c r="J31323" s="29"/>
      <c r="K31323" s="45"/>
      <c r="L31323" s="45"/>
      <c r="M31323" s="45"/>
    </row>
    <row r="31324" spans="8:13" s="28" customFormat="1" x14ac:dyDescent="0.2">
      <c r="H31324" s="12"/>
      <c r="J31324" s="29"/>
      <c r="K31324" s="45"/>
      <c r="L31324" s="45"/>
      <c r="M31324" s="45"/>
    </row>
    <row r="31325" spans="8:13" s="28" customFormat="1" x14ac:dyDescent="0.2">
      <c r="H31325" s="12"/>
      <c r="J31325" s="29"/>
      <c r="K31325" s="45"/>
      <c r="L31325" s="45"/>
      <c r="M31325" s="45"/>
    </row>
    <row r="31326" spans="8:13" s="28" customFormat="1" x14ac:dyDescent="0.2">
      <c r="H31326" s="12"/>
      <c r="J31326" s="29"/>
      <c r="K31326" s="45"/>
      <c r="L31326" s="45"/>
      <c r="M31326" s="45"/>
    </row>
    <row r="31327" spans="8:13" s="28" customFormat="1" x14ac:dyDescent="0.2">
      <c r="H31327" s="12"/>
      <c r="J31327" s="29"/>
      <c r="K31327" s="45"/>
      <c r="L31327" s="45"/>
      <c r="M31327" s="45"/>
    </row>
    <row r="31328" spans="8:13" s="28" customFormat="1" x14ac:dyDescent="0.2">
      <c r="H31328" s="12"/>
      <c r="J31328" s="29"/>
      <c r="K31328" s="45"/>
      <c r="L31328" s="45"/>
      <c r="M31328" s="45"/>
    </row>
    <row r="31329" spans="8:13" s="28" customFormat="1" x14ac:dyDescent="0.2">
      <c r="H31329" s="12"/>
      <c r="J31329" s="29"/>
      <c r="K31329" s="45"/>
      <c r="L31329" s="45"/>
      <c r="M31329" s="45"/>
    </row>
    <row r="31330" spans="8:13" s="28" customFormat="1" x14ac:dyDescent="0.2">
      <c r="H31330" s="12"/>
      <c r="J31330" s="29"/>
      <c r="K31330" s="45"/>
      <c r="L31330" s="45"/>
      <c r="M31330" s="45"/>
    </row>
    <row r="31331" spans="8:13" s="28" customFormat="1" x14ac:dyDescent="0.2">
      <c r="H31331" s="12"/>
      <c r="J31331" s="29"/>
      <c r="K31331" s="45"/>
      <c r="L31331" s="45"/>
      <c r="M31331" s="45"/>
    </row>
    <row r="31332" spans="8:13" s="28" customFormat="1" x14ac:dyDescent="0.2">
      <c r="H31332" s="12"/>
      <c r="J31332" s="29"/>
      <c r="K31332" s="45"/>
      <c r="L31332" s="45"/>
      <c r="M31332" s="45"/>
    </row>
    <row r="31333" spans="8:13" s="28" customFormat="1" x14ac:dyDescent="0.2">
      <c r="H31333" s="12"/>
      <c r="J31333" s="29"/>
      <c r="K31333" s="45"/>
      <c r="L31333" s="45"/>
      <c r="M31333" s="45"/>
    </row>
    <row r="31334" spans="8:13" s="28" customFormat="1" x14ac:dyDescent="0.2">
      <c r="H31334" s="12"/>
      <c r="J31334" s="29"/>
      <c r="K31334" s="45"/>
      <c r="L31334" s="45"/>
      <c r="M31334" s="45"/>
    </row>
    <row r="31335" spans="8:13" s="28" customFormat="1" x14ac:dyDescent="0.2">
      <c r="H31335" s="12"/>
      <c r="J31335" s="29"/>
      <c r="K31335" s="45"/>
      <c r="L31335" s="45"/>
      <c r="M31335" s="45"/>
    </row>
    <row r="31336" spans="8:13" s="28" customFormat="1" x14ac:dyDescent="0.2">
      <c r="H31336" s="12"/>
      <c r="J31336" s="29"/>
      <c r="K31336" s="45"/>
      <c r="L31336" s="45"/>
      <c r="M31336" s="45"/>
    </row>
    <row r="31337" spans="8:13" s="28" customFormat="1" x14ac:dyDescent="0.2">
      <c r="H31337" s="12"/>
      <c r="J31337" s="29"/>
      <c r="K31337" s="45"/>
      <c r="L31337" s="45"/>
      <c r="M31337" s="45"/>
    </row>
    <row r="31338" spans="8:13" s="28" customFormat="1" x14ac:dyDescent="0.2">
      <c r="H31338" s="12"/>
      <c r="J31338" s="29"/>
      <c r="K31338" s="45"/>
      <c r="L31338" s="45"/>
      <c r="M31338" s="45"/>
    </row>
    <row r="31339" spans="8:13" s="28" customFormat="1" x14ac:dyDescent="0.2">
      <c r="H31339" s="12"/>
      <c r="J31339" s="29"/>
      <c r="K31339" s="45"/>
      <c r="L31339" s="45"/>
      <c r="M31339" s="45"/>
    </row>
    <row r="31340" spans="8:13" s="28" customFormat="1" x14ac:dyDescent="0.2">
      <c r="H31340" s="12"/>
      <c r="J31340" s="29"/>
      <c r="K31340" s="45"/>
      <c r="L31340" s="45"/>
      <c r="M31340" s="45"/>
    </row>
    <row r="31341" spans="8:13" s="28" customFormat="1" x14ac:dyDescent="0.2">
      <c r="H31341" s="12"/>
      <c r="J31341" s="29"/>
      <c r="K31341" s="45"/>
      <c r="L31341" s="45"/>
      <c r="M31341" s="45"/>
    </row>
    <row r="31342" spans="8:13" s="28" customFormat="1" x14ac:dyDescent="0.2">
      <c r="H31342" s="12"/>
      <c r="J31342" s="29"/>
      <c r="K31342" s="45"/>
      <c r="L31342" s="45"/>
      <c r="M31342" s="45"/>
    </row>
    <row r="31343" spans="8:13" s="28" customFormat="1" x14ac:dyDescent="0.2">
      <c r="H31343" s="12"/>
      <c r="J31343" s="29"/>
      <c r="K31343" s="45"/>
      <c r="L31343" s="45"/>
      <c r="M31343" s="45"/>
    </row>
    <row r="31344" spans="8:13" s="28" customFormat="1" x14ac:dyDescent="0.2">
      <c r="H31344" s="12"/>
      <c r="J31344" s="29"/>
      <c r="K31344" s="45"/>
      <c r="L31344" s="45"/>
      <c r="M31344" s="45"/>
    </row>
    <row r="31345" spans="8:13" s="28" customFormat="1" x14ac:dyDescent="0.2">
      <c r="H31345" s="12"/>
      <c r="J31345" s="29"/>
      <c r="K31345" s="45"/>
      <c r="L31345" s="45"/>
      <c r="M31345" s="45"/>
    </row>
    <row r="31346" spans="8:13" s="28" customFormat="1" x14ac:dyDescent="0.2">
      <c r="H31346" s="12"/>
      <c r="J31346" s="29"/>
      <c r="K31346" s="45"/>
      <c r="L31346" s="45"/>
      <c r="M31346" s="45"/>
    </row>
    <row r="31347" spans="8:13" s="28" customFormat="1" x14ac:dyDescent="0.2">
      <c r="H31347" s="12"/>
      <c r="J31347" s="29"/>
      <c r="K31347" s="45"/>
      <c r="L31347" s="45"/>
      <c r="M31347" s="45"/>
    </row>
    <row r="31348" spans="8:13" s="28" customFormat="1" x14ac:dyDescent="0.2">
      <c r="H31348" s="12"/>
      <c r="J31348" s="29"/>
      <c r="K31348" s="45"/>
      <c r="L31348" s="45"/>
      <c r="M31348" s="45"/>
    </row>
    <row r="31349" spans="8:13" s="28" customFormat="1" x14ac:dyDescent="0.2">
      <c r="H31349" s="12"/>
      <c r="J31349" s="29"/>
      <c r="K31349" s="45"/>
      <c r="L31349" s="45"/>
      <c r="M31349" s="45"/>
    </row>
    <row r="31350" spans="8:13" s="28" customFormat="1" x14ac:dyDescent="0.2">
      <c r="H31350" s="12"/>
      <c r="J31350" s="29"/>
      <c r="K31350" s="45"/>
      <c r="L31350" s="45"/>
      <c r="M31350" s="45"/>
    </row>
    <row r="31351" spans="8:13" s="28" customFormat="1" x14ac:dyDescent="0.2">
      <c r="H31351" s="12"/>
      <c r="J31351" s="29"/>
      <c r="K31351" s="45"/>
      <c r="L31351" s="45"/>
      <c r="M31351" s="45"/>
    </row>
    <row r="31352" spans="8:13" s="28" customFormat="1" x14ac:dyDescent="0.2">
      <c r="H31352" s="12"/>
      <c r="J31352" s="29"/>
      <c r="K31352" s="45"/>
      <c r="L31352" s="45"/>
      <c r="M31352" s="45"/>
    </row>
    <row r="31353" spans="8:13" s="28" customFormat="1" x14ac:dyDescent="0.2">
      <c r="H31353" s="12"/>
      <c r="J31353" s="29"/>
      <c r="K31353" s="45"/>
      <c r="L31353" s="45"/>
      <c r="M31353" s="45"/>
    </row>
    <row r="31354" spans="8:13" s="28" customFormat="1" x14ac:dyDescent="0.2">
      <c r="H31354" s="12"/>
      <c r="J31354" s="29"/>
      <c r="K31354" s="45"/>
      <c r="L31354" s="45"/>
      <c r="M31354" s="45"/>
    </row>
    <row r="31355" spans="8:13" s="28" customFormat="1" x14ac:dyDescent="0.2">
      <c r="H31355" s="12"/>
      <c r="J31355" s="29"/>
      <c r="K31355" s="45"/>
      <c r="L31355" s="45"/>
      <c r="M31355" s="45"/>
    </row>
    <row r="31356" spans="8:13" s="28" customFormat="1" x14ac:dyDescent="0.2">
      <c r="H31356" s="12"/>
      <c r="J31356" s="29"/>
      <c r="K31356" s="45"/>
      <c r="L31356" s="45"/>
      <c r="M31356" s="45"/>
    </row>
    <row r="31357" spans="8:13" s="28" customFormat="1" x14ac:dyDescent="0.2">
      <c r="H31357" s="12"/>
      <c r="J31357" s="29"/>
      <c r="K31357" s="45"/>
      <c r="L31357" s="45"/>
      <c r="M31357" s="45"/>
    </row>
    <row r="31358" spans="8:13" s="28" customFormat="1" x14ac:dyDescent="0.2">
      <c r="H31358" s="12"/>
      <c r="J31358" s="29"/>
      <c r="K31358" s="45"/>
      <c r="L31358" s="45"/>
      <c r="M31358" s="45"/>
    </row>
    <row r="31359" spans="8:13" s="28" customFormat="1" x14ac:dyDescent="0.2">
      <c r="H31359" s="12"/>
      <c r="J31359" s="29"/>
      <c r="K31359" s="45"/>
      <c r="L31359" s="45"/>
      <c r="M31359" s="45"/>
    </row>
    <row r="31360" spans="8:13" s="28" customFormat="1" x14ac:dyDescent="0.2">
      <c r="H31360" s="12"/>
      <c r="J31360" s="29"/>
      <c r="K31360" s="45"/>
      <c r="L31360" s="45"/>
      <c r="M31360" s="45"/>
    </row>
    <row r="31361" spans="8:13" s="28" customFormat="1" x14ac:dyDescent="0.2">
      <c r="H31361" s="12"/>
      <c r="J31361" s="29"/>
      <c r="K31361" s="45"/>
      <c r="L31361" s="45"/>
      <c r="M31361" s="45"/>
    </row>
    <row r="31362" spans="8:13" s="28" customFormat="1" x14ac:dyDescent="0.2">
      <c r="H31362" s="12"/>
      <c r="J31362" s="29"/>
      <c r="K31362" s="45"/>
      <c r="L31362" s="45"/>
      <c r="M31362" s="45"/>
    </row>
    <row r="31363" spans="8:13" s="28" customFormat="1" x14ac:dyDescent="0.2">
      <c r="H31363" s="12"/>
      <c r="J31363" s="29"/>
      <c r="K31363" s="45"/>
      <c r="L31363" s="45"/>
      <c r="M31363" s="45"/>
    </row>
    <row r="31364" spans="8:13" s="28" customFormat="1" x14ac:dyDescent="0.2">
      <c r="H31364" s="12"/>
      <c r="J31364" s="29"/>
      <c r="K31364" s="45"/>
      <c r="L31364" s="45"/>
      <c r="M31364" s="45"/>
    </row>
    <row r="31365" spans="8:13" s="28" customFormat="1" x14ac:dyDescent="0.2">
      <c r="H31365" s="12"/>
      <c r="J31365" s="29"/>
      <c r="K31365" s="45"/>
      <c r="L31365" s="45"/>
      <c r="M31365" s="45"/>
    </row>
    <row r="31366" spans="8:13" s="28" customFormat="1" x14ac:dyDescent="0.2">
      <c r="H31366" s="12"/>
      <c r="J31366" s="29"/>
      <c r="K31366" s="45"/>
      <c r="L31366" s="45"/>
      <c r="M31366" s="45"/>
    </row>
    <row r="31367" spans="8:13" s="28" customFormat="1" x14ac:dyDescent="0.2">
      <c r="H31367" s="12"/>
      <c r="J31367" s="29"/>
      <c r="K31367" s="45"/>
      <c r="L31367" s="45"/>
      <c r="M31367" s="45"/>
    </row>
    <row r="31368" spans="8:13" s="28" customFormat="1" x14ac:dyDescent="0.2">
      <c r="H31368" s="12"/>
      <c r="J31368" s="29"/>
      <c r="K31368" s="45"/>
      <c r="L31368" s="45"/>
      <c r="M31368" s="45"/>
    </row>
    <row r="31369" spans="8:13" s="28" customFormat="1" x14ac:dyDescent="0.2">
      <c r="H31369" s="12"/>
      <c r="J31369" s="29"/>
      <c r="K31369" s="45"/>
      <c r="L31369" s="45"/>
      <c r="M31369" s="45"/>
    </row>
    <row r="31370" spans="8:13" s="28" customFormat="1" x14ac:dyDescent="0.2">
      <c r="H31370" s="12"/>
      <c r="J31370" s="29"/>
      <c r="K31370" s="45"/>
      <c r="L31370" s="45"/>
      <c r="M31370" s="45"/>
    </row>
    <row r="31371" spans="8:13" s="28" customFormat="1" x14ac:dyDescent="0.2">
      <c r="H31371" s="12"/>
      <c r="J31371" s="29"/>
      <c r="K31371" s="45"/>
      <c r="L31371" s="45"/>
      <c r="M31371" s="45"/>
    </row>
    <row r="31372" spans="8:13" s="28" customFormat="1" x14ac:dyDescent="0.2">
      <c r="H31372" s="12"/>
      <c r="J31372" s="29"/>
      <c r="K31372" s="45"/>
      <c r="L31372" s="45"/>
      <c r="M31372" s="45"/>
    </row>
    <row r="31373" spans="8:13" s="28" customFormat="1" x14ac:dyDescent="0.2">
      <c r="H31373" s="12"/>
      <c r="J31373" s="29"/>
      <c r="K31373" s="45"/>
      <c r="L31373" s="45"/>
      <c r="M31373" s="45"/>
    </row>
    <row r="31374" spans="8:13" s="28" customFormat="1" x14ac:dyDescent="0.2">
      <c r="H31374" s="12"/>
      <c r="J31374" s="29"/>
      <c r="K31374" s="45"/>
      <c r="L31374" s="45"/>
      <c r="M31374" s="45"/>
    </row>
    <row r="31375" spans="8:13" s="28" customFormat="1" x14ac:dyDescent="0.2">
      <c r="H31375" s="12"/>
      <c r="J31375" s="29"/>
      <c r="K31375" s="45"/>
      <c r="L31375" s="45"/>
      <c r="M31375" s="45"/>
    </row>
    <row r="31376" spans="8:13" s="28" customFormat="1" x14ac:dyDescent="0.2">
      <c r="H31376" s="12"/>
      <c r="J31376" s="29"/>
      <c r="K31376" s="45"/>
      <c r="L31376" s="45"/>
      <c r="M31376" s="45"/>
    </row>
    <row r="31377" spans="8:13" s="28" customFormat="1" x14ac:dyDescent="0.2">
      <c r="H31377" s="12"/>
      <c r="J31377" s="29"/>
      <c r="K31377" s="45"/>
      <c r="L31377" s="45"/>
      <c r="M31377" s="45"/>
    </row>
    <row r="31378" spans="8:13" s="28" customFormat="1" x14ac:dyDescent="0.2">
      <c r="H31378" s="12"/>
      <c r="J31378" s="29"/>
      <c r="K31378" s="45"/>
      <c r="L31378" s="45"/>
      <c r="M31378" s="45"/>
    </row>
    <row r="31379" spans="8:13" s="28" customFormat="1" x14ac:dyDescent="0.2">
      <c r="H31379" s="12"/>
      <c r="J31379" s="29"/>
      <c r="K31379" s="45"/>
      <c r="L31379" s="45"/>
      <c r="M31379" s="45"/>
    </row>
    <row r="31380" spans="8:13" s="28" customFormat="1" x14ac:dyDescent="0.2">
      <c r="H31380" s="12"/>
      <c r="J31380" s="29"/>
      <c r="K31380" s="45"/>
      <c r="L31380" s="45"/>
      <c r="M31380" s="45"/>
    </row>
    <row r="31381" spans="8:13" s="28" customFormat="1" x14ac:dyDescent="0.2">
      <c r="H31381" s="12"/>
      <c r="J31381" s="29"/>
      <c r="K31381" s="45"/>
      <c r="L31381" s="45"/>
      <c r="M31381" s="45"/>
    </row>
    <row r="31382" spans="8:13" s="28" customFormat="1" x14ac:dyDescent="0.2">
      <c r="H31382" s="12"/>
      <c r="J31382" s="29"/>
      <c r="K31382" s="45"/>
      <c r="L31382" s="45"/>
      <c r="M31382" s="45"/>
    </row>
    <row r="31383" spans="8:13" s="28" customFormat="1" x14ac:dyDescent="0.2">
      <c r="H31383" s="12"/>
      <c r="J31383" s="29"/>
      <c r="K31383" s="45"/>
      <c r="L31383" s="45"/>
      <c r="M31383" s="45"/>
    </row>
    <row r="31384" spans="8:13" s="28" customFormat="1" x14ac:dyDescent="0.2">
      <c r="H31384" s="12"/>
      <c r="J31384" s="29"/>
      <c r="K31384" s="45"/>
      <c r="L31384" s="45"/>
      <c r="M31384" s="45"/>
    </row>
    <row r="31385" spans="8:13" s="28" customFormat="1" x14ac:dyDescent="0.2">
      <c r="H31385" s="12"/>
      <c r="J31385" s="29"/>
      <c r="K31385" s="45"/>
      <c r="L31385" s="45"/>
      <c r="M31385" s="45"/>
    </row>
    <row r="31386" spans="8:13" s="28" customFormat="1" x14ac:dyDescent="0.2">
      <c r="H31386" s="12"/>
      <c r="J31386" s="29"/>
      <c r="K31386" s="45"/>
      <c r="L31386" s="45"/>
      <c r="M31386" s="45"/>
    </row>
    <row r="31387" spans="8:13" s="28" customFormat="1" x14ac:dyDescent="0.2">
      <c r="H31387" s="12"/>
      <c r="J31387" s="29"/>
      <c r="K31387" s="45"/>
      <c r="L31387" s="45"/>
      <c r="M31387" s="45"/>
    </row>
    <row r="31388" spans="8:13" s="28" customFormat="1" x14ac:dyDescent="0.2">
      <c r="H31388" s="12"/>
      <c r="J31388" s="29"/>
      <c r="K31388" s="45"/>
      <c r="L31388" s="45"/>
      <c r="M31388" s="45"/>
    </row>
    <row r="31389" spans="8:13" s="28" customFormat="1" x14ac:dyDescent="0.2">
      <c r="H31389" s="12"/>
      <c r="J31389" s="29"/>
      <c r="K31389" s="45"/>
      <c r="L31389" s="45"/>
      <c r="M31389" s="45"/>
    </row>
    <row r="31390" spans="8:13" s="28" customFormat="1" x14ac:dyDescent="0.2">
      <c r="H31390" s="12"/>
      <c r="J31390" s="29"/>
      <c r="K31390" s="45"/>
      <c r="L31390" s="45"/>
      <c r="M31390" s="45"/>
    </row>
    <row r="31391" spans="8:13" s="28" customFormat="1" x14ac:dyDescent="0.2">
      <c r="H31391" s="12"/>
      <c r="J31391" s="29"/>
      <c r="K31391" s="45"/>
      <c r="L31391" s="45"/>
      <c r="M31391" s="45"/>
    </row>
    <row r="31392" spans="8:13" s="28" customFormat="1" x14ac:dyDescent="0.2">
      <c r="H31392" s="12"/>
      <c r="J31392" s="29"/>
      <c r="K31392" s="45"/>
      <c r="L31392" s="45"/>
      <c r="M31392" s="45"/>
    </row>
    <row r="31393" spans="8:13" s="28" customFormat="1" x14ac:dyDescent="0.2">
      <c r="H31393" s="12"/>
      <c r="J31393" s="29"/>
      <c r="K31393" s="45"/>
      <c r="L31393" s="45"/>
      <c r="M31393" s="45"/>
    </row>
    <row r="31394" spans="8:13" s="28" customFormat="1" x14ac:dyDescent="0.2">
      <c r="H31394" s="12"/>
      <c r="J31394" s="29"/>
      <c r="K31394" s="45"/>
      <c r="L31394" s="45"/>
      <c r="M31394" s="45"/>
    </row>
    <row r="31395" spans="8:13" s="28" customFormat="1" x14ac:dyDescent="0.2">
      <c r="H31395" s="12"/>
      <c r="J31395" s="29"/>
      <c r="K31395" s="45"/>
      <c r="L31395" s="45"/>
      <c r="M31395" s="45"/>
    </row>
    <row r="31396" spans="8:13" s="28" customFormat="1" x14ac:dyDescent="0.2">
      <c r="H31396" s="12"/>
      <c r="J31396" s="29"/>
      <c r="K31396" s="45"/>
      <c r="L31396" s="45"/>
      <c r="M31396" s="45"/>
    </row>
    <row r="31397" spans="8:13" s="28" customFormat="1" x14ac:dyDescent="0.2">
      <c r="H31397" s="12"/>
      <c r="J31397" s="29"/>
      <c r="K31397" s="45"/>
      <c r="L31397" s="45"/>
      <c r="M31397" s="45"/>
    </row>
    <row r="31398" spans="8:13" s="28" customFormat="1" x14ac:dyDescent="0.2">
      <c r="H31398" s="12"/>
      <c r="J31398" s="29"/>
      <c r="K31398" s="45"/>
      <c r="L31398" s="45"/>
      <c r="M31398" s="45"/>
    </row>
    <row r="31399" spans="8:13" s="28" customFormat="1" x14ac:dyDescent="0.2">
      <c r="H31399" s="12"/>
      <c r="J31399" s="29"/>
      <c r="K31399" s="45"/>
      <c r="L31399" s="45"/>
      <c r="M31399" s="45"/>
    </row>
    <row r="31400" spans="8:13" s="28" customFormat="1" x14ac:dyDescent="0.2">
      <c r="H31400" s="12"/>
      <c r="J31400" s="29"/>
      <c r="K31400" s="45"/>
      <c r="L31400" s="45"/>
      <c r="M31400" s="45"/>
    </row>
    <row r="31401" spans="8:13" s="28" customFormat="1" x14ac:dyDescent="0.2">
      <c r="H31401" s="12"/>
      <c r="J31401" s="29"/>
      <c r="K31401" s="45"/>
      <c r="L31401" s="45"/>
      <c r="M31401" s="45"/>
    </row>
    <row r="31402" spans="8:13" s="28" customFormat="1" x14ac:dyDescent="0.2">
      <c r="H31402" s="12"/>
      <c r="J31402" s="29"/>
      <c r="K31402" s="45"/>
      <c r="L31402" s="45"/>
      <c r="M31402" s="45"/>
    </row>
    <row r="31403" spans="8:13" s="28" customFormat="1" x14ac:dyDescent="0.2">
      <c r="H31403" s="12"/>
      <c r="J31403" s="29"/>
      <c r="K31403" s="45"/>
      <c r="L31403" s="45"/>
      <c r="M31403" s="45"/>
    </row>
    <row r="31404" spans="8:13" s="28" customFormat="1" x14ac:dyDescent="0.2">
      <c r="H31404" s="12"/>
      <c r="J31404" s="29"/>
      <c r="K31404" s="45"/>
      <c r="L31404" s="45"/>
      <c r="M31404" s="45"/>
    </row>
    <row r="31405" spans="8:13" s="28" customFormat="1" x14ac:dyDescent="0.2">
      <c r="H31405" s="12"/>
      <c r="J31405" s="29"/>
      <c r="K31405" s="45"/>
      <c r="L31405" s="45"/>
      <c r="M31405" s="45"/>
    </row>
    <row r="31406" spans="8:13" s="28" customFormat="1" x14ac:dyDescent="0.2">
      <c r="H31406" s="12"/>
      <c r="J31406" s="29"/>
      <c r="K31406" s="45"/>
      <c r="L31406" s="45"/>
      <c r="M31406" s="45"/>
    </row>
    <row r="31407" spans="8:13" s="28" customFormat="1" x14ac:dyDescent="0.2">
      <c r="H31407" s="12"/>
      <c r="J31407" s="29"/>
      <c r="K31407" s="45"/>
      <c r="L31407" s="45"/>
      <c r="M31407" s="45"/>
    </row>
    <row r="31408" spans="8:13" s="28" customFormat="1" x14ac:dyDescent="0.2">
      <c r="H31408" s="12"/>
      <c r="J31408" s="29"/>
      <c r="K31408" s="45"/>
      <c r="L31408" s="45"/>
      <c r="M31408" s="45"/>
    </row>
    <row r="31409" spans="8:13" s="28" customFormat="1" x14ac:dyDescent="0.2">
      <c r="H31409" s="12"/>
      <c r="J31409" s="29"/>
      <c r="K31409" s="45"/>
      <c r="L31409" s="45"/>
      <c r="M31409" s="45"/>
    </row>
    <row r="31410" spans="8:13" s="28" customFormat="1" x14ac:dyDescent="0.2">
      <c r="H31410" s="12"/>
      <c r="J31410" s="29"/>
      <c r="K31410" s="45"/>
      <c r="L31410" s="45"/>
      <c r="M31410" s="45"/>
    </row>
    <row r="31411" spans="8:13" s="28" customFormat="1" x14ac:dyDescent="0.2">
      <c r="H31411" s="12"/>
      <c r="J31411" s="29"/>
      <c r="K31411" s="45"/>
      <c r="L31411" s="45"/>
      <c r="M31411" s="45"/>
    </row>
    <row r="31412" spans="8:13" s="28" customFormat="1" x14ac:dyDescent="0.2">
      <c r="H31412" s="12"/>
      <c r="J31412" s="29"/>
      <c r="K31412" s="45"/>
      <c r="L31412" s="45"/>
      <c r="M31412" s="45"/>
    </row>
    <row r="31413" spans="8:13" s="28" customFormat="1" x14ac:dyDescent="0.2">
      <c r="H31413" s="12"/>
      <c r="J31413" s="29"/>
      <c r="K31413" s="45"/>
      <c r="L31413" s="45"/>
      <c r="M31413" s="45"/>
    </row>
    <row r="31414" spans="8:13" s="28" customFormat="1" x14ac:dyDescent="0.2">
      <c r="H31414" s="12"/>
      <c r="J31414" s="29"/>
      <c r="K31414" s="45"/>
      <c r="L31414" s="45"/>
      <c r="M31414" s="45"/>
    </row>
    <row r="31415" spans="8:13" s="28" customFormat="1" x14ac:dyDescent="0.2">
      <c r="H31415" s="12"/>
      <c r="J31415" s="29"/>
      <c r="K31415" s="45"/>
      <c r="L31415" s="45"/>
      <c r="M31415" s="45"/>
    </row>
    <row r="31416" spans="8:13" s="28" customFormat="1" x14ac:dyDescent="0.2">
      <c r="H31416" s="12"/>
      <c r="J31416" s="29"/>
      <c r="K31416" s="45"/>
      <c r="L31416" s="45"/>
      <c r="M31416" s="45"/>
    </row>
    <row r="31417" spans="8:13" s="28" customFormat="1" x14ac:dyDescent="0.2">
      <c r="H31417" s="12"/>
      <c r="J31417" s="29"/>
      <c r="K31417" s="45"/>
      <c r="L31417" s="45"/>
      <c r="M31417" s="45"/>
    </row>
    <row r="31418" spans="8:13" s="28" customFormat="1" x14ac:dyDescent="0.2">
      <c r="H31418" s="12"/>
      <c r="J31418" s="29"/>
      <c r="K31418" s="45"/>
      <c r="L31418" s="45"/>
      <c r="M31418" s="45"/>
    </row>
    <row r="31419" spans="8:13" s="28" customFormat="1" x14ac:dyDescent="0.2">
      <c r="H31419" s="12"/>
      <c r="J31419" s="29"/>
      <c r="K31419" s="45"/>
      <c r="L31419" s="45"/>
      <c r="M31419" s="45"/>
    </row>
    <row r="31420" spans="8:13" s="28" customFormat="1" x14ac:dyDescent="0.2">
      <c r="H31420" s="12"/>
      <c r="J31420" s="29"/>
      <c r="K31420" s="45"/>
      <c r="L31420" s="45"/>
      <c r="M31420" s="45"/>
    </row>
    <row r="31421" spans="8:13" s="28" customFormat="1" x14ac:dyDescent="0.2">
      <c r="H31421" s="12"/>
      <c r="J31421" s="29"/>
      <c r="K31421" s="45"/>
      <c r="L31421" s="45"/>
      <c r="M31421" s="45"/>
    </row>
    <row r="31422" spans="8:13" s="28" customFormat="1" x14ac:dyDescent="0.2">
      <c r="H31422" s="12"/>
      <c r="J31422" s="29"/>
      <c r="K31422" s="45"/>
      <c r="L31422" s="45"/>
      <c r="M31422" s="45"/>
    </row>
    <row r="31423" spans="8:13" s="28" customFormat="1" x14ac:dyDescent="0.2">
      <c r="H31423" s="12"/>
      <c r="J31423" s="29"/>
      <c r="K31423" s="45"/>
      <c r="L31423" s="45"/>
      <c r="M31423" s="45"/>
    </row>
    <row r="31424" spans="8:13" s="28" customFormat="1" x14ac:dyDescent="0.2">
      <c r="H31424" s="12"/>
      <c r="J31424" s="29"/>
      <c r="K31424" s="45"/>
      <c r="L31424" s="45"/>
      <c r="M31424" s="45"/>
    </row>
    <row r="31425" spans="8:13" s="28" customFormat="1" x14ac:dyDescent="0.2">
      <c r="H31425" s="12"/>
      <c r="J31425" s="29"/>
      <c r="K31425" s="45"/>
      <c r="L31425" s="45"/>
      <c r="M31425" s="45"/>
    </row>
    <row r="31426" spans="8:13" s="28" customFormat="1" x14ac:dyDescent="0.2">
      <c r="H31426" s="12"/>
      <c r="J31426" s="29"/>
      <c r="K31426" s="45"/>
      <c r="L31426" s="45"/>
      <c r="M31426" s="45"/>
    </row>
    <row r="31427" spans="8:13" s="28" customFormat="1" x14ac:dyDescent="0.2">
      <c r="H31427" s="12"/>
      <c r="J31427" s="29"/>
      <c r="K31427" s="45"/>
      <c r="L31427" s="45"/>
      <c r="M31427" s="45"/>
    </row>
    <row r="31428" spans="8:13" s="28" customFormat="1" x14ac:dyDescent="0.2">
      <c r="H31428" s="12"/>
      <c r="J31428" s="29"/>
      <c r="K31428" s="45"/>
      <c r="L31428" s="45"/>
      <c r="M31428" s="45"/>
    </row>
    <row r="31429" spans="8:13" s="28" customFormat="1" x14ac:dyDescent="0.2">
      <c r="H31429" s="12"/>
      <c r="J31429" s="29"/>
      <c r="K31429" s="45"/>
      <c r="L31429" s="45"/>
      <c r="M31429" s="45"/>
    </row>
    <row r="31430" spans="8:13" s="28" customFormat="1" x14ac:dyDescent="0.2">
      <c r="H31430" s="12"/>
      <c r="J31430" s="29"/>
      <c r="K31430" s="45"/>
      <c r="L31430" s="45"/>
      <c r="M31430" s="45"/>
    </row>
    <row r="31431" spans="8:13" s="28" customFormat="1" x14ac:dyDescent="0.2">
      <c r="H31431" s="12"/>
      <c r="J31431" s="29"/>
      <c r="K31431" s="45"/>
      <c r="L31431" s="45"/>
      <c r="M31431" s="45"/>
    </row>
    <row r="31432" spans="8:13" s="28" customFormat="1" x14ac:dyDescent="0.2">
      <c r="H31432" s="12"/>
      <c r="J31432" s="29"/>
      <c r="K31432" s="45"/>
      <c r="L31432" s="45"/>
      <c r="M31432" s="45"/>
    </row>
    <row r="31433" spans="8:13" s="28" customFormat="1" x14ac:dyDescent="0.2">
      <c r="H31433" s="12"/>
      <c r="J31433" s="29"/>
      <c r="K31433" s="45"/>
      <c r="L31433" s="45"/>
      <c r="M31433" s="45"/>
    </row>
    <row r="31434" spans="8:13" s="28" customFormat="1" x14ac:dyDescent="0.2">
      <c r="H31434" s="12"/>
      <c r="J31434" s="29"/>
      <c r="K31434" s="45"/>
      <c r="L31434" s="45"/>
      <c r="M31434" s="45"/>
    </row>
    <row r="31435" spans="8:13" s="28" customFormat="1" x14ac:dyDescent="0.2">
      <c r="H31435" s="12"/>
      <c r="J31435" s="29"/>
      <c r="K31435" s="45"/>
      <c r="L31435" s="45"/>
      <c r="M31435" s="45"/>
    </row>
    <row r="31436" spans="8:13" s="28" customFormat="1" x14ac:dyDescent="0.2">
      <c r="H31436" s="12"/>
      <c r="J31436" s="29"/>
      <c r="K31436" s="45"/>
      <c r="L31436" s="45"/>
      <c r="M31436" s="45"/>
    </row>
    <row r="31437" spans="8:13" s="28" customFormat="1" x14ac:dyDescent="0.2">
      <c r="H31437" s="12"/>
      <c r="J31437" s="29"/>
      <c r="K31437" s="45"/>
      <c r="L31437" s="45"/>
      <c r="M31437" s="45"/>
    </row>
    <row r="31438" spans="8:13" s="28" customFormat="1" x14ac:dyDescent="0.2">
      <c r="H31438" s="12"/>
      <c r="J31438" s="29"/>
      <c r="K31438" s="45"/>
      <c r="L31438" s="45"/>
      <c r="M31438" s="45"/>
    </row>
    <row r="31439" spans="8:13" s="28" customFormat="1" x14ac:dyDescent="0.2">
      <c r="H31439" s="12"/>
      <c r="J31439" s="29"/>
      <c r="K31439" s="45"/>
      <c r="L31439" s="45"/>
      <c r="M31439" s="45"/>
    </row>
    <row r="31440" spans="8:13" s="28" customFormat="1" x14ac:dyDescent="0.2">
      <c r="H31440" s="12"/>
      <c r="J31440" s="29"/>
      <c r="K31440" s="45"/>
      <c r="L31440" s="45"/>
      <c r="M31440" s="45"/>
    </row>
    <row r="31441" spans="8:13" s="28" customFormat="1" x14ac:dyDescent="0.2">
      <c r="H31441" s="12"/>
      <c r="J31441" s="29"/>
      <c r="K31441" s="45"/>
      <c r="L31441" s="45"/>
      <c r="M31441" s="45"/>
    </row>
    <row r="31442" spans="8:13" s="28" customFormat="1" x14ac:dyDescent="0.2">
      <c r="H31442" s="12"/>
      <c r="J31442" s="29"/>
      <c r="K31442" s="45"/>
      <c r="L31442" s="45"/>
      <c r="M31442" s="45"/>
    </row>
    <row r="31443" spans="8:13" s="28" customFormat="1" x14ac:dyDescent="0.2">
      <c r="H31443" s="12"/>
      <c r="J31443" s="29"/>
      <c r="K31443" s="45"/>
      <c r="L31443" s="45"/>
      <c r="M31443" s="45"/>
    </row>
    <row r="31444" spans="8:13" s="28" customFormat="1" x14ac:dyDescent="0.2">
      <c r="H31444" s="12"/>
      <c r="J31444" s="29"/>
      <c r="K31444" s="45"/>
      <c r="L31444" s="45"/>
      <c r="M31444" s="45"/>
    </row>
    <row r="31445" spans="8:13" s="28" customFormat="1" x14ac:dyDescent="0.2">
      <c r="H31445" s="12"/>
      <c r="J31445" s="29"/>
      <c r="K31445" s="45"/>
      <c r="L31445" s="45"/>
      <c r="M31445" s="45"/>
    </row>
    <row r="31446" spans="8:13" s="28" customFormat="1" x14ac:dyDescent="0.2">
      <c r="H31446" s="12"/>
      <c r="J31446" s="29"/>
      <c r="K31446" s="45"/>
      <c r="L31446" s="45"/>
      <c r="M31446" s="45"/>
    </row>
    <row r="31447" spans="8:13" s="28" customFormat="1" x14ac:dyDescent="0.2">
      <c r="H31447" s="12"/>
      <c r="J31447" s="29"/>
      <c r="K31447" s="45"/>
      <c r="L31447" s="45"/>
      <c r="M31447" s="45"/>
    </row>
    <row r="31448" spans="8:13" s="28" customFormat="1" x14ac:dyDescent="0.2">
      <c r="H31448" s="12"/>
      <c r="J31448" s="29"/>
      <c r="K31448" s="45"/>
      <c r="L31448" s="45"/>
      <c r="M31448" s="45"/>
    </row>
    <row r="31449" spans="8:13" s="28" customFormat="1" x14ac:dyDescent="0.2">
      <c r="H31449" s="12"/>
      <c r="J31449" s="29"/>
      <c r="K31449" s="45"/>
      <c r="L31449" s="45"/>
      <c r="M31449" s="45"/>
    </row>
    <row r="31450" spans="8:13" s="28" customFormat="1" x14ac:dyDescent="0.2">
      <c r="H31450" s="12"/>
      <c r="J31450" s="29"/>
      <c r="K31450" s="45"/>
      <c r="L31450" s="45"/>
      <c r="M31450" s="45"/>
    </row>
    <row r="31451" spans="8:13" s="28" customFormat="1" x14ac:dyDescent="0.2">
      <c r="H31451" s="12"/>
      <c r="J31451" s="29"/>
      <c r="K31451" s="45"/>
      <c r="L31451" s="45"/>
      <c r="M31451" s="45"/>
    </row>
    <row r="31452" spans="8:13" s="28" customFormat="1" x14ac:dyDescent="0.2">
      <c r="H31452" s="12"/>
      <c r="J31452" s="29"/>
      <c r="K31452" s="45"/>
      <c r="L31452" s="45"/>
      <c r="M31452" s="45"/>
    </row>
    <row r="31453" spans="8:13" s="28" customFormat="1" x14ac:dyDescent="0.2">
      <c r="H31453" s="12"/>
      <c r="J31453" s="29"/>
      <c r="K31453" s="45"/>
      <c r="L31453" s="45"/>
      <c r="M31453" s="45"/>
    </row>
    <row r="31454" spans="8:13" s="28" customFormat="1" x14ac:dyDescent="0.2">
      <c r="H31454" s="12"/>
      <c r="J31454" s="29"/>
      <c r="K31454" s="45"/>
      <c r="L31454" s="45"/>
      <c r="M31454" s="45"/>
    </row>
    <row r="31455" spans="8:13" s="28" customFormat="1" x14ac:dyDescent="0.2">
      <c r="H31455" s="12"/>
      <c r="J31455" s="29"/>
      <c r="K31455" s="45"/>
      <c r="L31455" s="45"/>
      <c r="M31455" s="45"/>
    </row>
    <row r="31456" spans="8:13" s="28" customFormat="1" x14ac:dyDescent="0.2">
      <c r="H31456" s="12"/>
      <c r="J31456" s="29"/>
      <c r="K31456" s="45"/>
      <c r="L31456" s="45"/>
      <c r="M31456" s="45"/>
    </row>
    <row r="31457" spans="8:13" s="28" customFormat="1" x14ac:dyDescent="0.2">
      <c r="H31457" s="12"/>
      <c r="J31457" s="29"/>
      <c r="K31457" s="45"/>
      <c r="L31457" s="45"/>
      <c r="M31457" s="45"/>
    </row>
    <row r="31458" spans="8:13" s="28" customFormat="1" x14ac:dyDescent="0.2">
      <c r="H31458" s="12"/>
      <c r="J31458" s="29"/>
      <c r="K31458" s="45"/>
      <c r="L31458" s="45"/>
      <c r="M31458" s="45"/>
    </row>
    <row r="31459" spans="8:13" s="28" customFormat="1" x14ac:dyDescent="0.2">
      <c r="H31459" s="12"/>
      <c r="J31459" s="29"/>
      <c r="K31459" s="45"/>
      <c r="L31459" s="45"/>
      <c r="M31459" s="45"/>
    </row>
    <row r="31460" spans="8:13" s="28" customFormat="1" x14ac:dyDescent="0.2">
      <c r="H31460" s="12"/>
      <c r="J31460" s="29"/>
      <c r="K31460" s="45"/>
      <c r="L31460" s="45"/>
      <c r="M31460" s="45"/>
    </row>
    <row r="31461" spans="8:13" s="28" customFormat="1" x14ac:dyDescent="0.2">
      <c r="H31461" s="12"/>
      <c r="J31461" s="29"/>
      <c r="K31461" s="45"/>
      <c r="L31461" s="45"/>
      <c r="M31461" s="45"/>
    </row>
    <row r="31462" spans="8:13" s="28" customFormat="1" x14ac:dyDescent="0.2">
      <c r="H31462" s="12"/>
      <c r="J31462" s="29"/>
      <c r="K31462" s="45"/>
      <c r="L31462" s="45"/>
      <c r="M31462" s="45"/>
    </row>
    <row r="31463" spans="8:13" s="28" customFormat="1" x14ac:dyDescent="0.2">
      <c r="H31463" s="12"/>
      <c r="J31463" s="29"/>
      <c r="K31463" s="45"/>
      <c r="L31463" s="45"/>
      <c r="M31463" s="45"/>
    </row>
    <row r="31464" spans="8:13" s="28" customFormat="1" x14ac:dyDescent="0.2">
      <c r="H31464" s="12"/>
      <c r="J31464" s="29"/>
      <c r="K31464" s="45"/>
      <c r="L31464" s="45"/>
      <c r="M31464" s="45"/>
    </row>
    <row r="31465" spans="8:13" s="28" customFormat="1" x14ac:dyDescent="0.2">
      <c r="H31465" s="12"/>
      <c r="J31465" s="29"/>
      <c r="K31465" s="45"/>
      <c r="L31465" s="45"/>
      <c r="M31465" s="45"/>
    </row>
    <row r="31466" spans="8:13" s="28" customFormat="1" x14ac:dyDescent="0.2">
      <c r="H31466" s="12"/>
      <c r="J31466" s="29"/>
      <c r="K31466" s="45"/>
      <c r="L31466" s="45"/>
      <c r="M31466" s="45"/>
    </row>
    <row r="31467" spans="8:13" s="28" customFormat="1" x14ac:dyDescent="0.2">
      <c r="H31467" s="12"/>
      <c r="J31467" s="29"/>
      <c r="K31467" s="45"/>
      <c r="L31467" s="45"/>
      <c r="M31467" s="45"/>
    </row>
    <row r="31468" spans="8:13" s="28" customFormat="1" x14ac:dyDescent="0.2">
      <c r="H31468" s="12"/>
      <c r="J31468" s="29"/>
      <c r="K31468" s="45"/>
      <c r="L31468" s="45"/>
      <c r="M31468" s="45"/>
    </row>
    <row r="31469" spans="8:13" s="28" customFormat="1" x14ac:dyDescent="0.2">
      <c r="H31469" s="12"/>
      <c r="J31469" s="29"/>
      <c r="K31469" s="45"/>
      <c r="L31469" s="45"/>
      <c r="M31469" s="45"/>
    </row>
    <row r="31470" spans="8:13" s="28" customFormat="1" x14ac:dyDescent="0.2">
      <c r="H31470" s="12"/>
      <c r="J31470" s="29"/>
      <c r="K31470" s="45"/>
      <c r="L31470" s="45"/>
      <c r="M31470" s="45"/>
    </row>
    <row r="31471" spans="8:13" s="28" customFormat="1" x14ac:dyDescent="0.2">
      <c r="H31471" s="12"/>
      <c r="J31471" s="29"/>
      <c r="K31471" s="45"/>
      <c r="L31471" s="45"/>
      <c r="M31471" s="45"/>
    </row>
    <row r="31472" spans="8:13" s="28" customFormat="1" x14ac:dyDescent="0.2">
      <c r="H31472" s="12"/>
      <c r="J31472" s="29"/>
      <c r="K31472" s="45"/>
      <c r="L31472" s="45"/>
      <c r="M31472" s="45"/>
    </row>
    <row r="31473" spans="8:13" s="28" customFormat="1" x14ac:dyDescent="0.2">
      <c r="H31473" s="12"/>
      <c r="J31473" s="29"/>
      <c r="K31473" s="45"/>
      <c r="L31473" s="45"/>
      <c r="M31473" s="45"/>
    </row>
    <row r="31474" spans="8:13" s="28" customFormat="1" x14ac:dyDescent="0.2">
      <c r="H31474" s="12"/>
      <c r="J31474" s="29"/>
      <c r="K31474" s="45"/>
      <c r="L31474" s="45"/>
      <c r="M31474" s="45"/>
    </row>
    <row r="31475" spans="8:13" s="28" customFormat="1" x14ac:dyDescent="0.2">
      <c r="H31475" s="12"/>
      <c r="J31475" s="29"/>
      <c r="K31475" s="45"/>
      <c r="L31475" s="45"/>
      <c r="M31475" s="45"/>
    </row>
    <row r="31476" spans="8:13" s="28" customFormat="1" x14ac:dyDescent="0.2">
      <c r="H31476" s="12"/>
      <c r="J31476" s="29"/>
      <c r="K31476" s="45"/>
      <c r="L31476" s="45"/>
      <c r="M31476" s="45"/>
    </row>
    <row r="31477" spans="8:13" s="28" customFormat="1" x14ac:dyDescent="0.2">
      <c r="H31477" s="12"/>
      <c r="J31477" s="29"/>
      <c r="K31477" s="45"/>
      <c r="L31477" s="45"/>
      <c r="M31477" s="45"/>
    </row>
    <row r="31478" spans="8:13" s="28" customFormat="1" x14ac:dyDescent="0.2">
      <c r="H31478" s="12"/>
      <c r="J31478" s="29"/>
      <c r="K31478" s="45"/>
      <c r="L31478" s="45"/>
      <c r="M31478" s="45"/>
    </row>
    <row r="31479" spans="8:13" s="28" customFormat="1" x14ac:dyDescent="0.2">
      <c r="H31479" s="12"/>
      <c r="J31479" s="29"/>
      <c r="K31479" s="45"/>
      <c r="L31479" s="45"/>
      <c r="M31479" s="45"/>
    </row>
    <row r="31480" spans="8:13" s="28" customFormat="1" x14ac:dyDescent="0.2">
      <c r="H31480" s="12"/>
      <c r="J31480" s="29"/>
      <c r="K31480" s="45"/>
      <c r="L31480" s="45"/>
      <c r="M31480" s="45"/>
    </row>
    <row r="31481" spans="8:13" s="28" customFormat="1" x14ac:dyDescent="0.2">
      <c r="H31481" s="12"/>
      <c r="J31481" s="29"/>
      <c r="K31481" s="45"/>
      <c r="L31481" s="45"/>
      <c r="M31481" s="45"/>
    </row>
    <row r="31482" spans="8:13" s="28" customFormat="1" x14ac:dyDescent="0.2">
      <c r="H31482" s="12"/>
      <c r="J31482" s="29"/>
      <c r="K31482" s="45"/>
      <c r="L31482" s="45"/>
      <c r="M31482" s="45"/>
    </row>
    <row r="31483" spans="8:13" s="28" customFormat="1" x14ac:dyDescent="0.2">
      <c r="H31483" s="12"/>
      <c r="J31483" s="29"/>
      <c r="K31483" s="45"/>
      <c r="L31483" s="45"/>
      <c r="M31483" s="45"/>
    </row>
    <row r="31484" spans="8:13" s="28" customFormat="1" x14ac:dyDescent="0.2">
      <c r="H31484" s="12"/>
      <c r="J31484" s="29"/>
      <c r="K31484" s="45"/>
      <c r="L31484" s="45"/>
      <c r="M31484" s="45"/>
    </row>
    <row r="31485" spans="8:13" s="28" customFormat="1" x14ac:dyDescent="0.2">
      <c r="H31485" s="12"/>
      <c r="J31485" s="29"/>
      <c r="K31485" s="45"/>
      <c r="L31485" s="45"/>
      <c r="M31485" s="45"/>
    </row>
    <row r="31486" spans="8:13" s="28" customFormat="1" x14ac:dyDescent="0.2">
      <c r="H31486" s="12"/>
      <c r="J31486" s="29"/>
      <c r="K31486" s="45"/>
      <c r="L31486" s="45"/>
      <c r="M31486" s="45"/>
    </row>
    <row r="31487" spans="8:13" s="28" customFormat="1" x14ac:dyDescent="0.2">
      <c r="H31487" s="12"/>
      <c r="J31487" s="29"/>
      <c r="K31487" s="45"/>
      <c r="L31487" s="45"/>
      <c r="M31487" s="45"/>
    </row>
    <row r="31488" spans="8:13" s="28" customFormat="1" x14ac:dyDescent="0.2">
      <c r="H31488" s="12"/>
      <c r="J31488" s="29"/>
      <c r="K31488" s="45"/>
      <c r="L31488" s="45"/>
      <c r="M31488" s="45"/>
    </row>
    <row r="31489" spans="8:13" s="28" customFormat="1" x14ac:dyDescent="0.2">
      <c r="H31489" s="12"/>
      <c r="J31489" s="29"/>
      <c r="K31489" s="45"/>
      <c r="L31489" s="45"/>
      <c r="M31489" s="45"/>
    </row>
    <row r="31490" spans="8:13" s="28" customFormat="1" x14ac:dyDescent="0.2">
      <c r="H31490" s="12"/>
      <c r="J31490" s="29"/>
      <c r="K31490" s="45"/>
      <c r="L31490" s="45"/>
      <c r="M31490" s="45"/>
    </row>
    <row r="31491" spans="8:13" s="28" customFormat="1" x14ac:dyDescent="0.2">
      <c r="H31491" s="12"/>
      <c r="J31491" s="29"/>
      <c r="K31491" s="45"/>
      <c r="L31491" s="45"/>
      <c r="M31491" s="45"/>
    </row>
    <row r="31492" spans="8:13" s="28" customFormat="1" x14ac:dyDescent="0.2">
      <c r="H31492" s="12"/>
      <c r="J31492" s="29"/>
      <c r="K31492" s="45"/>
      <c r="L31492" s="45"/>
      <c r="M31492" s="45"/>
    </row>
    <row r="31493" spans="8:13" s="28" customFormat="1" x14ac:dyDescent="0.2">
      <c r="H31493" s="12"/>
      <c r="J31493" s="29"/>
      <c r="K31493" s="45"/>
      <c r="L31493" s="45"/>
      <c r="M31493" s="45"/>
    </row>
    <row r="31494" spans="8:13" s="28" customFormat="1" x14ac:dyDescent="0.2">
      <c r="H31494" s="12"/>
      <c r="J31494" s="29"/>
      <c r="K31494" s="45"/>
      <c r="L31494" s="45"/>
      <c r="M31494" s="45"/>
    </row>
    <row r="31495" spans="8:13" s="28" customFormat="1" x14ac:dyDescent="0.2">
      <c r="H31495" s="12"/>
      <c r="J31495" s="29"/>
      <c r="K31495" s="45"/>
      <c r="L31495" s="45"/>
      <c r="M31495" s="45"/>
    </row>
    <row r="31496" spans="8:13" s="28" customFormat="1" x14ac:dyDescent="0.2">
      <c r="H31496" s="12"/>
      <c r="J31496" s="29"/>
      <c r="K31496" s="45"/>
      <c r="L31496" s="45"/>
      <c r="M31496" s="45"/>
    </row>
    <row r="31497" spans="8:13" s="28" customFormat="1" x14ac:dyDescent="0.2">
      <c r="H31497" s="12"/>
      <c r="J31497" s="29"/>
      <c r="K31497" s="45"/>
      <c r="L31497" s="45"/>
      <c r="M31497" s="45"/>
    </row>
    <row r="31498" spans="8:13" s="28" customFormat="1" x14ac:dyDescent="0.2">
      <c r="H31498" s="12"/>
      <c r="J31498" s="29"/>
      <c r="K31498" s="45"/>
      <c r="L31498" s="45"/>
      <c r="M31498" s="45"/>
    </row>
    <row r="31499" spans="8:13" s="28" customFormat="1" x14ac:dyDescent="0.2">
      <c r="H31499" s="12"/>
      <c r="J31499" s="29"/>
      <c r="K31499" s="45"/>
      <c r="L31499" s="45"/>
      <c r="M31499" s="45"/>
    </row>
    <row r="31500" spans="8:13" s="28" customFormat="1" x14ac:dyDescent="0.2">
      <c r="H31500" s="12"/>
      <c r="J31500" s="29"/>
      <c r="K31500" s="45"/>
      <c r="L31500" s="45"/>
      <c r="M31500" s="45"/>
    </row>
    <row r="31501" spans="8:13" s="28" customFormat="1" x14ac:dyDescent="0.2">
      <c r="H31501" s="12"/>
      <c r="J31501" s="29"/>
      <c r="K31501" s="45"/>
      <c r="L31501" s="45"/>
      <c r="M31501" s="45"/>
    </row>
    <row r="31502" spans="8:13" s="28" customFormat="1" x14ac:dyDescent="0.2">
      <c r="H31502" s="12"/>
      <c r="J31502" s="29"/>
      <c r="K31502" s="45"/>
      <c r="L31502" s="45"/>
      <c r="M31502" s="45"/>
    </row>
    <row r="31503" spans="8:13" s="28" customFormat="1" x14ac:dyDescent="0.2">
      <c r="H31503" s="12"/>
      <c r="J31503" s="29"/>
      <c r="K31503" s="45"/>
      <c r="L31503" s="45"/>
      <c r="M31503" s="45"/>
    </row>
    <row r="31504" spans="8:13" s="28" customFormat="1" x14ac:dyDescent="0.2">
      <c r="H31504" s="12"/>
      <c r="J31504" s="29"/>
      <c r="K31504" s="45"/>
      <c r="L31504" s="45"/>
      <c r="M31504" s="45"/>
    </row>
    <row r="31505" spans="8:13" s="28" customFormat="1" x14ac:dyDescent="0.2">
      <c r="H31505" s="12"/>
      <c r="J31505" s="29"/>
      <c r="K31505" s="45"/>
      <c r="L31505" s="45"/>
      <c r="M31505" s="45"/>
    </row>
    <row r="31506" spans="8:13" s="28" customFormat="1" x14ac:dyDescent="0.2">
      <c r="H31506" s="12"/>
      <c r="J31506" s="29"/>
      <c r="K31506" s="45"/>
      <c r="L31506" s="45"/>
      <c r="M31506" s="45"/>
    </row>
    <row r="31507" spans="8:13" s="28" customFormat="1" x14ac:dyDescent="0.2">
      <c r="H31507" s="12"/>
      <c r="J31507" s="29"/>
      <c r="K31507" s="45"/>
      <c r="L31507" s="45"/>
      <c r="M31507" s="45"/>
    </row>
    <row r="31508" spans="8:13" s="28" customFormat="1" x14ac:dyDescent="0.2">
      <c r="H31508" s="12"/>
      <c r="J31508" s="29"/>
      <c r="K31508" s="45"/>
      <c r="L31508" s="45"/>
      <c r="M31508" s="45"/>
    </row>
    <row r="31509" spans="8:13" s="28" customFormat="1" x14ac:dyDescent="0.2">
      <c r="H31509" s="12"/>
      <c r="J31509" s="29"/>
      <c r="K31509" s="45"/>
      <c r="L31509" s="45"/>
      <c r="M31509" s="45"/>
    </row>
    <row r="31510" spans="8:13" s="28" customFormat="1" x14ac:dyDescent="0.2">
      <c r="H31510" s="12"/>
      <c r="J31510" s="29"/>
      <c r="K31510" s="45"/>
      <c r="L31510" s="45"/>
      <c r="M31510" s="45"/>
    </row>
    <row r="31511" spans="8:13" s="28" customFormat="1" x14ac:dyDescent="0.2">
      <c r="H31511" s="12"/>
      <c r="J31511" s="29"/>
      <c r="K31511" s="45"/>
      <c r="L31511" s="45"/>
      <c r="M31511" s="45"/>
    </row>
    <row r="31512" spans="8:13" s="28" customFormat="1" x14ac:dyDescent="0.2">
      <c r="H31512" s="12"/>
      <c r="J31512" s="29"/>
      <c r="K31512" s="45"/>
      <c r="L31512" s="45"/>
      <c r="M31512" s="45"/>
    </row>
    <row r="31513" spans="8:13" s="28" customFormat="1" x14ac:dyDescent="0.2">
      <c r="H31513" s="12"/>
      <c r="J31513" s="29"/>
      <c r="K31513" s="45"/>
      <c r="L31513" s="45"/>
      <c r="M31513" s="45"/>
    </row>
    <row r="31514" spans="8:13" s="28" customFormat="1" x14ac:dyDescent="0.2">
      <c r="H31514" s="12"/>
      <c r="J31514" s="29"/>
      <c r="K31514" s="45"/>
      <c r="L31514" s="45"/>
      <c r="M31514" s="45"/>
    </row>
    <row r="31515" spans="8:13" s="28" customFormat="1" x14ac:dyDescent="0.2">
      <c r="H31515" s="12"/>
      <c r="J31515" s="29"/>
      <c r="K31515" s="45"/>
      <c r="L31515" s="45"/>
      <c r="M31515" s="45"/>
    </row>
    <row r="31516" spans="8:13" s="28" customFormat="1" x14ac:dyDescent="0.2">
      <c r="H31516" s="12"/>
      <c r="J31516" s="29"/>
      <c r="K31516" s="45"/>
      <c r="L31516" s="45"/>
      <c r="M31516" s="45"/>
    </row>
    <row r="31517" spans="8:13" s="28" customFormat="1" x14ac:dyDescent="0.2">
      <c r="H31517" s="12"/>
      <c r="J31517" s="29"/>
      <c r="K31517" s="45"/>
      <c r="L31517" s="45"/>
      <c r="M31517" s="45"/>
    </row>
    <row r="31518" spans="8:13" s="28" customFormat="1" x14ac:dyDescent="0.2">
      <c r="H31518" s="12"/>
      <c r="J31518" s="29"/>
      <c r="K31518" s="45"/>
      <c r="L31518" s="45"/>
      <c r="M31518" s="45"/>
    </row>
    <row r="31519" spans="8:13" s="28" customFormat="1" x14ac:dyDescent="0.2">
      <c r="H31519" s="12"/>
      <c r="J31519" s="29"/>
      <c r="K31519" s="45"/>
      <c r="L31519" s="45"/>
      <c r="M31519" s="45"/>
    </row>
    <row r="31520" spans="8:13" s="28" customFormat="1" x14ac:dyDescent="0.2">
      <c r="H31520" s="12"/>
      <c r="J31520" s="29"/>
      <c r="K31520" s="45"/>
      <c r="L31520" s="45"/>
      <c r="M31520" s="45"/>
    </row>
    <row r="31521" spans="8:13" s="28" customFormat="1" x14ac:dyDescent="0.2">
      <c r="H31521" s="12"/>
      <c r="J31521" s="29"/>
      <c r="K31521" s="45"/>
      <c r="L31521" s="45"/>
      <c r="M31521" s="45"/>
    </row>
    <row r="31522" spans="8:13" s="28" customFormat="1" x14ac:dyDescent="0.2">
      <c r="H31522" s="12"/>
      <c r="J31522" s="29"/>
      <c r="K31522" s="45"/>
      <c r="L31522" s="45"/>
      <c r="M31522" s="45"/>
    </row>
    <row r="31523" spans="8:13" s="28" customFormat="1" x14ac:dyDescent="0.2">
      <c r="H31523" s="12"/>
      <c r="J31523" s="29"/>
      <c r="K31523" s="45"/>
      <c r="L31523" s="45"/>
      <c r="M31523" s="45"/>
    </row>
    <row r="31524" spans="8:13" s="28" customFormat="1" x14ac:dyDescent="0.2">
      <c r="H31524" s="12"/>
      <c r="J31524" s="29"/>
      <c r="K31524" s="45"/>
      <c r="L31524" s="45"/>
      <c r="M31524" s="45"/>
    </row>
    <row r="31525" spans="8:13" s="28" customFormat="1" x14ac:dyDescent="0.2">
      <c r="H31525" s="12"/>
      <c r="J31525" s="29"/>
      <c r="K31525" s="45"/>
      <c r="L31525" s="45"/>
      <c r="M31525" s="45"/>
    </row>
    <row r="31526" spans="8:13" s="28" customFormat="1" x14ac:dyDescent="0.2">
      <c r="H31526" s="12"/>
      <c r="J31526" s="29"/>
      <c r="K31526" s="45"/>
      <c r="L31526" s="45"/>
      <c r="M31526" s="45"/>
    </row>
    <row r="31527" spans="8:13" s="28" customFormat="1" x14ac:dyDescent="0.2">
      <c r="H31527" s="12"/>
      <c r="J31527" s="29"/>
      <c r="K31527" s="45"/>
      <c r="L31527" s="45"/>
      <c r="M31527" s="45"/>
    </row>
    <row r="31528" spans="8:13" s="28" customFormat="1" x14ac:dyDescent="0.2">
      <c r="H31528" s="12"/>
      <c r="J31528" s="29"/>
      <c r="K31528" s="45"/>
      <c r="L31528" s="45"/>
      <c r="M31528" s="45"/>
    </row>
    <row r="31529" spans="8:13" s="28" customFormat="1" x14ac:dyDescent="0.2">
      <c r="H31529" s="12"/>
      <c r="J31529" s="29"/>
      <c r="K31529" s="45"/>
      <c r="L31529" s="45"/>
      <c r="M31529" s="45"/>
    </row>
    <row r="31530" spans="8:13" s="28" customFormat="1" x14ac:dyDescent="0.2">
      <c r="H31530" s="12"/>
      <c r="J31530" s="29"/>
      <c r="K31530" s="45"/>
      <c r="L31530" s="45"/>
      <c r="M31530" s="45"/>
    </row>
    <row r="31531" spans="8:13" s="28" customFormat="1" x14ac:dyDescent="0.2">
      <c r="H31531" s="12"/>
      <c r="J31531" s="29"/>
      <c r="K31531" s="45"/>
      <c r="L31531" s="45"/>
      <c r="M31531" s="45"/>
    </row>
    <row r="31532" spans="8:13" s="28" customFormat="1" x14ac:dyDescent="0.2">
      <c r="H31532" s="12"/>
      <c r="J31532" s="29"/>
      <c r="K31532" s="45"/>
      <c r="L31532" s="45"/>
      <c r="M31532" s="45"/>
    </row>
    <row r="31533" spans="8:13" s="28" customFormat="1" x14ac:dyDescent="0.2">
      <c r="H31533" s="12"/>
      <c r="J31533" s="29"/>
      <c r="K31533" s="45"/>
      <c r="L31533" s="45"/>
      <c r="M31533" s="45"/>
    </row>
    <row r="31534" spans="8:13" s="28" customFormat="1" x14ac:dyDescent="0.2">
      <c r="H31534" s="12"/>
      <c r="J31534" s="29"/>
      <c r="K31534" s="45"/>
      <c r="L31534" s="45"/>
      <c r="M31534" s="45"/>
    </row>
    <row r="31535" spans="8:13" s="28" customFormat="1" x14ac:dyDescent="0.2">
      <c r="H31535" s="12"/>
      <c r="J31535" s="29"/>
      <c r="K31535" s="45"/>
      <c r="L31535" s="45"/>
      <c r="M31535" s="45"/>
    </row>
    <row r="31536" spans="8:13" s="28" customFormat="1" x14ac:dyDescent="0.2">
      <c r="H31536" s="12"/>
      <c r="J31536" s="29"/>
      <c r="K31536" s="45"/>
      <c r="L31536" s="45"/>
      <c r="M31536" s="45"/>
    </row>
    <row r="31537" spans="8:13" s="28" customFormat="1" x14ac:dyDescent="0.2">
      <c r="H31537" s="12"/>
      <c r="J31537" s="29"/>
      <c r="K31537" s="45"/>
      <c r="L31537" s="45"/>
      <c r="M31537" s="45"/>
    </row>
    <row r="31538" spans="8:13" s="28" customFormat="1" x14ac:dyDescent="0.2">
      <c r="H31538" s="12"/>
      <c r="J31538" s="29"/>
      <c r="K31538" s="45"/>
      <c r="L31538" s="45"/>
      <c r="M31538" s="45"/>
    </row>
    <row r="31539" spans="8:13" s="28" customFormat="1" x14ac:dyDescent="0.2">
      <c r="H31539" s="12"/>
      <c r="J31539" s="29"/>
      <c r="K31539" s="45"/>
      <c r="L31539" s="45"/>
      <c r="M31539" s="45"/>
    </row>
    <row r="31540" spans="8:13" s="28" customFormat="1" x14ac:dyDescent="0.2">
      <c r="H31540" s="12"/>
      <c r="J31540" s="29"/>
      <c r="K31540" s="45"/>
      <c r="L31540" s="45"/>
      <c r="M31540" s="45"/>
    </row>
    <row r="31541" spans="8:13" s="28" customFormat="1" x14ac:dyDescent="0.2">
      <c r="H31541" s="12"/>
      <c r="J31541" s="29"/>
      <c r="K31541" s="45"/>
      <c r="L31541" s="45"/>
      <c r="M31541" s="45"/>
    </row>
    <row r="31542" spans="8:13" s="28" customFormat="1" x14ac:dyDescent="0.2">
      <c r="H31542" s="12"/>
      <c r="J31542" s="29"/>
      <c r="K31542" s="45"/>
      <c r="L31542" s="45"/>
      <c r="M31542" s="45"/>
    </row>
    <row r="31543" spans="8:13" s="28" customFormat="1" x14ac:dyDescent="0.2">
      <c r="H31543" s="12"/>
      <c r="J31543" s="29"/>
      <c r="K31543" s="45"/>
      <c r="L31543" s="45"/>
      <c r="M31543" s="45"/>
    </row>
    <row r="31544" spans="8:13" s="28" customFormat="1" x14ac:dyDescent="0.2">
      <c r="H31544" s="12"/>
      <c r="J31544" s="29"/>
      <c r="K31544" s="45"/>
      <c r="L31544" s="45"/>
      <c r="M31544" s="45"/>
    </row>
    <row r="31545" spans="8:13" s="28" customFormat="1" x14ac:dyDescent="0.2">
      <c r="H31545" s="12"/>
      <c r="J31545" s="29"/>
      <c r="K31545" s="45"/>
      <c r="L31545" s="45"/>
      <c r="M31545" s="45"/>
    </row>
    <row r="31546" spans="8:13" s="28" customFormat="1" x14ac:dyDescent="0.2">
      <c r="H31546" s="12"/>
      <c r="J31546" s="29"/>
      <c r="K31546" s="45"/>
      <c r="L31546" s="45"/>
      <c r="M31546" s="45"/>
    </row>
    <row r="31547" spans="8:13" s="28" customFormat="1" x14ac:dyDescent="0.2">
      <c r="H31547" s="12"/>
      <c r="J31547" s="29"/>
      <c r="K31547" s="45"/>
      <c r="L31547" s="45"/>
      <c r="M31547" s="45"/>
    </row>
    <row r="31548" spans="8:13" s="28" customFormat="1" x14ac:dyDescent="0.2">
      <c r="H31548" s="12"/>
      <c r="J31548" s="29"/>
      <c r="K31548" s="45"/>
      <c r="L31548" s="45"/>
      <c r="M31548" s="45"/>
    </row>
    <row r="31549" spans="8:13" s="28" customFormat="1" x14ac:dyDescent="0.2">
      <c r="H31549" s="12"/>
      <c r="J31549" s="29"/>
      <c r="K31549" s="45"/>
      <c r="L31549" s="45"/>
      <c r="M31549" s="45"/>
    </row>
    <row r="31550" spans="8:13" s="28" customFormat="1" x14ac:dyDescent="0.2">
      <c r="H31550" s="12"/>
      <c r="J31550" s="29"/>
      <c r="K31550" s="45"/>
      <c r="L31550" s="45"/>
      <c r="M31550" s="45"/>
    </row>
    <row r="31551" spans="8:13" s="28" customFormat="1" x14ac:dyDescent="0.2">
      <c r="H31551" s="12"/>
      <c r="J31551" s="29"/>
      <c r="K31551" s="45"/>
      <c r="L31551" s="45"/>
      <c r="M31551" s="45"/>
    </row>
    <row r="31552" spans="8:13" s="28" customFormat="1" x14ac:dyDescent="0.2">
      <c r="H31552" s="12"/>
      <c r="J31552" s="29"/>
      <c r="K31552" s="45"/>
      <c r="L31552" s="45"/>
      <c r="M31552" s="45"/>
    </row>
    <row r="31553" spans="8:13" s="28" customFormat="1" x14ac:dyDescent="0.2">
      <c r="H31553" s="12"/>
      <c r="J31553" s="29"/>
      <c r="K31553" s="45"/>
      <c r="L31553" s="45"/>
      <c r="M31553" s="45"/>
    </row>
    <row r="31554" spans="8:13" s="28" customFormat="1" x14ac:dyDescent="0.2">
      <c r="H31554" s="12"/>
      <c r="J31554" s="29"/>
      <c r="K31554" s="45"/>
      <c r="L31554" s="45"/>
      <c r="M31554" s="45"/>
    </row>
    <row r="31555" spans="8:13" s="28" customFormat="1" x14ac:dyDescent="0.2">
      <c r="H31555" s="12"/>
      <c r="J31555" s="29"/>
      <c r="K31555" s="45"/>
      <c r="L31555" s="45"/>
      <c r="M31555" s="45"/>
    </row>
    <row r="31556" spans="8:13" s="28" customFormat="1" x14ac:dyDescent="0.2">
      <c r="H31556" s="12"/>
      <c r="J31556" s="29"/>
      <c r="K31556" s="45"/>
      <c r="L31556" s="45"/>
      <c r="M31556" s="45"/>
    </row>
    <row r="31557" spans="8:13" s="28" customFormat="1" x14ac:dyDescent="0.2">
      <c r="H31557" s="12"/>
      <c r="J31557" s="29"/>
      <c r="K31557" s="45"/>
      <c r="L31557" s="45"/>
      <c r="M31557" s="45"/>
    </row>
    <row r="31558" spans="8:13" s="28" customFormat="1" x14ac:dyDescent="0.2">
      <c r="H31558" s="12"/>
      <c r="J31558" s="29"/>
      <c r="K31558" s="45"/>
      <c r="L31558" s="45"/>
      <c r="M31558" s="45"/>
    </row>
    <row r="31559" spans="8:13" s="28" customFormat="1" x14ac:dyDescent="0.2">
      <c r="H31559" s="12"/>
      <c r="J31559" s="29"/>
      <c r="K31559" s="45"/>
      <c r="L31559" s="45"/>
      <c r="M31559" s="45"/>
    </row>
    <row r="31560" spans="8:13" s="28" customFormat="1" x14ac:dyDescent="0.2">
      <c r="H31560" s="12"/>
      <c r="J31560" s="29"/>
      <c r="K31560" s="45"/>
      <c r="L31560" s="45"/>
      <c r="M31560" s="45"/>
    </row>
    <row r="31561" spans="8:13" s="28" customFormat="1" x14ac:dyDescent="0.2">
      <c r="H31561" s="12"/>
      <c r="J31561" s="29"/>
      <c r="K31561" s="45"/>
      <c r="L31561" s="45"/>
      <c r="M31561" s="45"/>
    </row>
    <row r="31562" spans="8:13" s="28" customFormat="1" x14ac:dyDescent="0.2">
      <c r="H31562" s="12"/>
      <c r="J31562" s="29"/>
      <c r="K31562" s="45"/>
      <c r="L31562" s="45"/>
      <c r="M31562" s="45"/>
    </row>
    <row r="31563" spans="8:13" s="28" customFormat="1" x14ac:dyDescent="0.2">
      <c r="H31563" s="12"/>
      <c r="J31563" s="29"/>
      <c r="K31563" s="45"/>
      <c r="L31563" s="45"/>
      <c r="M31563" s="45"/>
    </row>
    <row r="31564" spans="8:13" s="28" customFormat="1" x14ac:dyDescent="0.2">
      <c r="H31564" s="12"/>
      <c r="J31564" s="29"/>
      <c r="K31564" s="45"/>
      <c r="L31564" s="45"/>
      <c r="M31564" s="45"/>
    </row>
    <row r="31565" spans="8:13" s="28" customFormat="1" x14ac:dyDescent="0.2">
      <c r="H31565" s="12"/>
      <c r="J31565" s="29"/>
      <c r="K31565" s="45"/>
      <c r="L31565" s="45"/>
      <c r="M31565" s="45"/>
    </row>
    <row r="31566" spans="8:13" s="28" customFormat="1" x14ac:dyDescent="0.2">
      <c r="H31566" s="12"/>
      <c r="J31566" s="29"/>
      <c r="K31566" s="45"/>
      <c r="L31566" s="45"/>
      <c r="M31566" s="45"/>
    </row>
    <row r="31567" spans="8:13" s="28" customFormat="1" x14ac:dyDescent="0.2">
      <c r="H31567" s="12"/>
      <c r="J31567" s="29"/>
      <c r="K31567" s="45"/>
      <c r="L31567" s="45"/>
      <c r="M31567" s="45"/>
    </row>
    <row r="31568" spans="8:13" s="28" customFormat="1" x14ac:dyDescent="0.2">
      <c r="H31568" s="12"/>
      <c r="J31568" s="29"/>
      <c r="K31568" s="45"/>
      <c r="L31568" s="45"/>
      <c r="M31568" s="45"/>
    </row>
    <row r="31569" spans="8:13" s="28" customFormat="1" x14ac:dyDescent="0.2">
      <c r="H31569" s="12"/>
      <c r="J31569" s="29"/>
      <c r="K31569" s="45"/>
      <c r="L31569" s="45"/>
      <c r="M31569" s="45"/>
    </row>
    <row r="31570" spans="8:13" s="28" customFormat="1" x14ac:dyDescent="0.2">
      <c r="H31570" s="12"/>
      <c r="J31570" s="29"/>
      <c r="K31570" s="45"/>
      <c r="L31570" s="45"/>
      <c r="M31570" s="45"/>
    </row>
    <row r="31571" spans="8:13" s="28" customFormat="1" x14ac:dyDescent="0.2">
      <c r="H31571" s="12"/>
      <c r="J31571" s="29"/>
      <c r="K31571" s="45"/>
      <c r="L31571" s="45"/>
      <c r="M31571" s="45"/>
    </row>
    <row r="31572" spans="8:13" s="28" customFormat="1" x14ac:dyDescent="0.2">
      <c r="H31572" s="12"/>
      <c r="J31572" s="29"/>
      <c r="K31572" s="45"/>
      <c r="L31572" s="45"/>
      <c r="M31572" s="45"/>
    </row>
    <row r="31573" spans="8:13" s="28" customFormat="1" x14ac:dyDescent="0.2">
      <c r="H31573" s="12"/>
      <c r="J31573" s="29"/>
      <c r="K31573" s="45"/>
      <c r="L31573" s="45"/>
      <c r="M31573" s="45"/>
    </row>
    <row r="31574" spans="8:13" s="28" customFormat="1" x14ac:dyDescent="0.2">
      <c r="H31574" s="12"/>
      <c r="J31574" s="29"/>
      <c r="K31574" s="45"/>
      <c r="L31574" s="45"/>
      <c r="M31574" s="45"/>
    </row>
    <row r="31575" spans="8:13" s="28" customFormat="1" x14ac:dyDescent="0.2">
      <c r="H31575" s="12"/>
      <c r="J31575" s="29"/>
      <c r="K31575" s="45"/>
      <c r="L31575" s="45"/>
      <c r="M31575" s="45"/>
    </row>
    <row r="31576" spans="8:13" s="28" customFormat="1" x14ac:dyDescent="0.2">
      <c r="H31576" s="12"/>
      <c r="J31576" s="29"/>
      <c r="K31576" s="45"/>
      <c r="L31576" s="45"/>
      <c r="M31576" s="45"/>
    </row>
    <row r="31577" spans="8:13" s="28" customFormat="1" x14ac:dyDescent="0.2">
      <c r="H31577" s="12"/>
      <c r="J31577" s="29"/>
      <c r="K31577" s="45"/>
      <c r="L31577" s="45"/>
      <c r="M31577" s="45"/>
    </row>
    <row r="31578" spans="8:13" s="28" customFormat="1" x14ac:dyDescent="0.2">
      <c r="H31578" s="12"/>
      <c r="J31578" s="29"/>
      <c r="K31578" s="45"/>
      <c r="L31578" s="45"/>
      <c r="M31578" s="45"/>
    </row>
    <row r="31579" spans="8:13" s="28" customFormat="1" x14ac:dyDescent="0.2">
      <c r="H31579" s="12"/>
      <c r="J31579" s="29"/>
      <c r="K31579" s="45"/>
      <c r="L31579" s="45"/>
      <c r="M31579" s="45"/>
    </row>
    <row r="31580" spans="8:13" s="28" customFormat="1" x14ac:dyDescent="0.2">
      <c r="H31580" s="12"/>
      <c r="J31580" s="29"/>
      <c r="K31580" s="45"/>
      <c r="L31580" s="45"/>
      <c r="M31580" s="45"/>
    </row>
    <row r="31581" spans="8:13" s="28" customFormat="1" x14ac:dyDescent="0.2">
      <c r="H31581" s="12"/>
      <c r="J31581" s="29"/>
      <c r="K31581" s="45"/>
      <c r="L31581" s="45"/>
      <c r="M31581" s="45"/>
    </row>
    <row r="31582" spans="8:13" s="28" customFormat="1" x14ac:dyDescent="0.2">
      <c r="H31582" s="12"/>
      <c r="J31582" s="29"/>
      <c r="K31582" s="45"/>
      <c r="L31582" s="45"/>
      <c r="M31582" s="45"/>
    </row>
    <row r="31583" spans="8:13" s="28" customFormat="1" x14ac:dyDescent="0.2">
      <c r="H31583" s="12"/>
      <c r="J31583" s="29"/>
      <c r="K31583" s="45"/>
      <c r="L31583" s="45"/>
      <c r="M31583" s="45"/>
    </row>
    <row r="31584" spans="8:13" s="28" customFormat="1" x14ac:dyDescent="0.2">
      <c r="H31584" s="12"/>
      <c r="J31584" s="29"/>
      <c r="K31584" s="45"/>
      <c r="L31584" s="45"/>
      <c r="M31584" s="45"/>
    </row>
    <row r="31585" spans="8:13" s="28" customFormat="1" x14ac:dyDescent="0.2">
      <c r="H31585" s="12"/>
      <c r="J31585" s="29"/>
      <c r="K31585" s="45"/>
      <c r="L31585" s="45"/>
      <c r="M31585" s="45"/>
    </row>
    <row r="31586" spans="8:13" s="28" customFormat="1" x14ac:dyDescent="0.2">
      <c r="H31586" s="12"/>
      <c r="J31586" s="29"/>
      <c r="K31586" s="45"/>
      <c r="L31586" s="45"/>
      <c r="M31586" s="45"/>
    </row>
    <row r="31587" spans="8:13" s="28" customFormat="1" x14ac:dyDescent="0.2">
      <c r="H31587" s="12"/>
      <c r="J31587" s="29"/>
      <c r="K31587" s="45"/>
      <c r="L31587" s="45"/>
      <c r="M31587" s="45"/>
    </row>
    <row r="31588" spans="8:13" s="28" customFormat="1" x14ac:dyDescent="0.2">
      <c r="H31588" s="12"/>
      <c r="J31588" s="29"/>
      <c r="K31588" s="45"/>
      <c r="L31588" s="45"/>
      <c r="M31588" s="45"/>
    </row>
    <row r="31589" spans="8:13" s="28" customFormat="1" x14ac:dyDescent="0.2">
      <c r="H31589" s="12"/>
      <c r="J31589" s="29"/>
      <c r="K31589" s="45"/>
      <c r="L31589" s="45"/>
      <c r="M31589" s="45"/>
    </row>
    <row r="31590" spans="8:13" s="28" customFormat="1" x14ac:dyDescent="0.2">
      <c r="H31590" s="12"/>
      <c r="J31590" s="29"/>
      <c r="K31590" s="45"/>
      <c r="L31590" s="45"/>
      <c r="M31590" s="45"/>
    </row>
    <row r="31591" spans="8:13" s="28" customFormat="1" x14ac:dyDescent="0.2">
      <c r="H31591" s="12"/>
      <c r="J31591" s="29"/>
      <c r="K31591" s="45"/>
      <c r="L31591" s="45"/>
      <c r="M31591" s="45"/>
    </row>
    <row r="31592" spans="8:13" s="28" customFormat="1" x14ac:dyDescent="0.2">
      <c r="H31592" s="12"/>
      <c r="J31592" s="29"/>
      <c r="K31592" s="45"/>
      <c r="L31592" s="45"/>
      <c r="M31592" s="45"/>
    </row>
    <row r="31593" spans="8:13" s="28" customFormat="1" x14ac:dyDescent="0.2">
      <c r="H31593" s="12"/>
      <c r="J31593" s="29"/>
      <c r="K31593" s="45"/>
      <c r="L31593" s="45"/>
      <c r="M31593" s="45"/>
    </row>
    <row r="31594" spans="8:13" s="28" customFormat="1" x14ac:dyDescent="0.2">
      <c r="H31594" s="12"/>
      <c r="J31594" s="29"/>
      <c r="K31594" s="45"/>
      <c r="L31594" s="45"/>
      <c r="M31594" s="45"/>
    </row>
    <row r="31595" spans="8:13" s="28" customFormat="1" x14ac:dyDescent="0.2">
      <c r="H31595" s="12"/>
      <c r="J31595" s="29"/>
      <c r="K31595" s="45"/>
      <c r="L31595" s="45"/>
      <c r="M31595" s="45"/>
    </row>
    <row r="31596" spans="8:13" s="28" customFormat="1" x14ac:dyDescent="0.2">
      <c r="H31596" s="12"/>
      <c r="J31596" s="29"/>
      <c r="K31596" s="45"/>
      <c r="L31596" s="45"/>
      <c r="M31596" s="45"/>
    </row>
    <row r="31597" spans="8:13" s="28" customFormat="1" x14ac:dyDescent="0.2">
      <c r="H31597" s="12"/>
      <c r="J31597" s="29"/>
      <c r="K31597" s="45"/>
      <c r="L31597" s="45"/>
      <c r="M31597" s="45"/>
    </row>
    <row r="31598" spans="8:13" s="28" customFormat="1" x14ac:dyDescent="0.2">
      <c r="H31598" s="12"/>
      <c r="J31598" s="29"/>
      <c r="K31598" s="45"/>
      <c r="L31598" s="45"/>
      <c r="M31598" s="45"/>
    </row>
    <row r="31599" spans="8:13" s="28" customFormat="1" x14ac:dyDescent="0.2">
      <c r="H31599" s="12"/>
      <c r="J31599" s="29"/>
      <c r="K31599" s="45"/>
      <c r="L31599" s="45"/>
      <c r="M31599" s="45"/>
    </row>
    <row r="31600" spans="8:13" s="28" customFormat="1" x14ac:dyDescent="0.2">
      <c r="H31600" s="12"/>
      <c r="J31600" s="29"/>
      <c r="K31600" s="45"/>
      <c r="L31600" s="45"/>
      <c r="M31600" s="45"/>
    </row>
    <row r="31601" spans="8:13" s="28" customFormat="1" x14ac:dyDescent="0.2">
      <c r="H31601" s="12"/>
      <c r="J31601" s="29"/>
      <c r="K31601" s="45"/>
      <c r="L31601" s="45"/>
      <c r="M31601" s="45"/>
    </row>
    <row r="31602" spans="8:13" s="28" customFormat="1" x14ac:dyDescent="0.2">
      <c r="H31602" s="12"/>
      <c r="J31602" s="29"/>
      <c r="K31602" s="45"/>
      <c r="L31602" s="45"/>
      <c r="M31602" s="45"/>
    </row>
    <row r="31603" spans="8:13" s="28" customFormat="1" x14ac:dyDescent="0.2">
      <c r="H31603" s="12"/>
      <c r="J31603" s="29"/>
      <c r="K31603" s="45"/>
      <c r="L31603" s="45"/>
      <c r="M31603" s="45"/>
    </row>
    <row r="31604" spans="8:13" s="28" customFormat="1" x14ac:dyDescent="0.2">
      <c r="H31604" s="12"/>
      <c r="J31604" s="29"/>
      <c r="K31604" s="45"/>
      <c r="L31604" s="45"/>
      <c r="M31604" s="45"/>
    </row>
    <row r="31605" spans="8:13" s="28" customFormat="1" x14ac:dyDescent="0.2">
      <c r="H31605" s="12"/>
      <c r="J31605" s="29"/>
      <c r="K31605" s="45"/>
      <c r="L31605" s="45"/>
      <c r="M31605" s="45"/>
    </row>
    <row r="31606" spans="8:13" s="28" customFormat="1" x14ac:dyDescent="0.2">
      <c r="H31606" s="12"/>
      <c r="J31606" s="29"/>
      <c r="K31606" s="45"/>
      <c r="L31606" s="45"/>
      <c r="M31606" s="45"/>
    </row>
    <row r="31607" spans="8:13" s="28" customFormat="1" x14ac:dyDescent="0.2">
      <c r="H31607" s="12"/>
      <c r="J31607" s="29"/>
      <c r="K31607" s="45"/>
      <c r="L31607" s="45"/>
      <c r="M31607" s="45"/>
    </row>
    <row r="31608" spans="8:13" s="28" customFormat="1" x14ac:dyDescent="0.2">
      <c r="H31608" s="12"/>
      <c r="J31608" s="29"/>
      <c r="K31608" s="45"/>
      <c r="L31608" s="45"/>
      <c r="M31608" s="45"/>
    </row>
    <row r="31609" spans="8:13" s="28" customFormat="1" x14ac:dyDescent="0.2">
      <c r="H31609" s="12"/>
      <c r="J31609" s="29"/>
      <c r="K31609" s="45"/>
      <c r="L31609" s="45"/>
      <c r="M31609" s="45"/>
    </row>
    <row r="31610" spans="8:13" s="28" customFormat="1" x14ac:dyDescent="0.2">
      <c r="H31610" s="12"/>
      <c r="J31610" s="29"/>
      <c r="K31610" s="45"/>
      <c r="L31610" s="45"/>
      <c r="M31610" s="45"/>
    </row>
    <row r="31611" spans="8:13" s="28" customFormat="1" x14ac:dyDescent="0.2">
      <c r="H31611" s="12"/>
      <c r="J31611" s="29"/>
      <c r="K31611" s="45"/>
      <c r="L31611" s="45"/>
      <c r="M31611" s="45"/>
    </row>
    <row r="31612" spans="8:13" s="28" customFormat="1" x14ac:dyDescent="0.2">
      <c r="H31612" s="12"/>
      <c r="J31612" s="29"/>
      <c r="K31612" s="45"/>
      <c r="L31612" s="45"/>
      <c r="M31612" s="45"/>
    </row>
    <row r="31613" spans="8:13" s="28" customFormat="1" x14ac:dyDescent="0.2">
      <c r="H31613" s="12"/>
      <c r="J31613" s="29"/>
      <c r="K31613" s="45"/>
      <c r="L31613" s="45"/>
      <c r="M31613" s="45"/>
    </row>
    <row r="31614" spans="8:13" s="28" customFormat="1" x14ac:dyDescent="0.2">
      <c r="H31614" s="12"/>
      <c r="J31614" s="29"/>
      <c r="K31614" s="45"/>
      <c r="L31614" s="45"/>
      <c r="M31614" s="45"/>
    </row>
    <row r="31615" spans="8:13" s="28" customFormat="1" x14ac:dyDescent="0.2">
      <c r="H31615" s="12"/>
      <c r="J31615" s="29"/>
      <c r="K31615" s="45"/>
      <c r="L31615" s="45"/>
      <c r="M31615" s="45"/>
    </row>
    <row r="31616" spans="8:13" s="28" customFormat="1" x14ac:dyDescent="0.2">
      <c r="H31616" s="12"/>
      <c r="J31616" s="29"/>
      <c r="K31616" s="45"/>
      <c r="L31616" s="45"/>
      <c r="M31616" s="45"/>
    </row>
    <row r="31617" spans="8:13" s="28" customFormat="1" x14ac:dyDescent="0.2">
      <c r="H31617" s="12"/>
      <c r="J31617" s="29"/>
      <c r="K31617" s="45"/>
      <c r="L31617" s="45"/>
      <c r="M31617" s="45"/>
    </row>
    <row r="31618" spans="8:13" s="28" customFormat="1" x14ac:dyDescent="0.2">
      <c r="H31618" s="12"/>
      <c r="J31618" s="29"/>
      <c r="K31618" s="45"/>
      <c r="L31618" s="45"/>
      <c r="M31618" s="45"/>
    </row>
    <row r="31619" spans="8:13" s="28" customFormat="1" x14ac:dyDescent="0.2">
      <c r="H31619" s="12"/>
      <c r="J31619" s="29"/>
      <c r="K31619" s="45"/>
      <c r="L31619" s="45"/>
      <c r="M31619" s="45"/>
    </row>
    <row r="31620" spans="8:13" s="28" customFormat="1" x14ac:dyDescent="0.2">
      <c r="H31620" s="12"/>
      <c r="J31620" s="29"/>
      <c r="K31620" s="45"/>
      <c r="L31620" s="45"/>
      <c r="M31620" s="45"/>
    </row>
    <row r="31621" spans="8:13" s="28" customFormat="1" x14ac:dyDescent="0.2">
      <c r="H31621" s="12"/>
      <c r="J31621" s="29"/>
      <c r="K31621" s="45"/>
      <c r="L31621" s="45"/>
      <c r="M31621" s="45"/>
    </row>
    <row r="31622" spans="8:13" s="28" customFormat="1" x14ac:dyDescent="0.2">
      <c r="H31622" s="12"/>
      <c r="J31622" s="29"/>
      <c r="K31622" s="45"/>
      <c r="L31622" s="45"/>
      <c r="M31622" s="45"/>
    </row>
    <row r="31623" spans="8:13" s="28" customFormat="1" x14ac:dyDescent="0.2">
      <c r="H31623" s="12"/>
      <c r="J31623" s="29"/>
      <c r="K31623" s="45"/>
      <c r="L31623" s="45"/>
      <c r="M31623" s="45"/>
    </row>
    <row r="31624" spans="8:13" s="28" customFormat="1" x14ac:dyDescent="0.2">
      <c r="H31624" s="12"/>
      <c r="J31624" s="29"/>
      <c r="K31624" s="45"/>
      <c r="L31624" s="45"/>
      <c r="M31624" s="45"/>
    </row>
    <row r="31625" spans="8:13" s="28" customFormat="1" x14ac:dyDescent="0.2">
      <c r="H31625" s="12"/>
      <c r="J31625" s="29"/>
      <c r="K31625" s="45"/>
      <c r="L31625" s="45"/>
      <c r="M31625" s="45"/>
    </row>
    <row r="31626" spans="8:13" s="28" customFormat="1" x14ac:dyDescent="0.2">
      <c r="H31626" s="12"/>
      <c r="J31626" s="29"/>
      <c r="K31626" s="45"/>
      <c r="L31626" s="45"/>
      <c r="M31626" s="45"/>
    </row>
    <row r="31627" spans="8:13" s="28" customFormat="1" x14ac:dyDescent="0.2">
      <c r="H31627" s="12"/>
      <c r="J31627" s="29"/>
      <c r="K31627" s="45"/>
      <c r="L31627" s="45"/>
      <c r="M31627" s="45"/>
    </row>
    <row r="31628" spans="8:13" s="28" customFormat="1" x14ac:dyDescent="0.2">
      <c r="H31628" s="12"/>
      <c r="J31628" s="29"/>
      <c r="K31628" s="45"/>
      <c r="L31628" s="45"/>
      <c r="M31628" s="45"/>
    </row>
    <row r="31629" spans="8:13" s="28" customFormat="1" x14ac:dyDescent="0.2">
      <c r="H31629" s="12"/>
      <c r="J31629" s="29"/>
      <c r="K31629" s="45"/>
      <c r="L31629" s="45"/>
      <c r="M31629" s="45"/>
    </row>
    <row r="31630" spans="8:13" s="28" customFormat="1" x14ac:dyDescent="0.2">
      <c r="H31630" s="12"/>
      <c r="J31630" s="29"/>
      <c r="K31630" s="45"/>
      <c r="L31630" s="45"/>
      <c r="M31630" s="45"/>
    </row>
    <row r="31631" spans="8:13" s="28" customFormat="1" x14ac:dyDescent="0.2">
      <c r="H31631" s="12"/>
      <c r="J31631" s="29"/>
      <c r="K31631" s="45"/>
      <c r="L31631" s="45"/>
      <c r="M31631" s="45"/>
    </row>
    <row r="31632" spans="8:13" s="28" customFormat="1" x14ac:dyDescent="0.2">
      <c r="H31632" s="12"/>
      <c r="J31632" s="29"/>
      <c r="K31632" s="45"/>
      <c r="L31632" s="45"/>
      <c r="M31632" s="45"/>
    </row>
    <row r="31633" spans="8:13" s="28" customFormat="1" x14ac:dyDescent="0.2">
      <c r="H31633" s="12"/>
      <c r="J31633" s="29"/>
      <c r="K31633" s="45"/>
      <c r="L31633" s="45"/>
      <c r="M31633" s="45"/>
    </row>
    <row r="31634" spans="8:13" s="28" customFormat="1" x14ac:dyDescent="0.2">
      <c r="H31634" s="12"/>
      <c r="J31634" s="29"/>
      <c r="K31634" s="45"/>
      <c r="L31634" s="45"/>
      <c r="M31634" s="45"/>
    </row>
    <row r="31635" spans="8:13" s="28" customFormat="1" x14ac:dyDescent="0.2">
      <c r="H31635" s="12"/>
      <c r="J31635" s="29"/>
      <c r="K31635" s="45"/>
      <c r="L31635" s="45"/>
      <c r="M31635" s="45"/>
    </row>
    <row r="31636" spans="8:13" s="28" customFormat="1" x14ac:dyDescent="0.2">
      <c r="H31636" s="12"/>
      <c r="J31636" s="29"/>
      <c r="K31636" s="45"/>
      <c r="L31636" s="45"/>
      <c r="M31636" s="45"/>
    </row>
    <row r="31637" spans="8:13" s="28" customFormat="1" x14ac:dyDescent="0.2">
      <c r="H31637" s="12"/>
      <c r="J31637" s="29"/>
      <c r="K31637" s="45"/>
      <c r="L31637" s="45"/>
      <c r="M31637" s="45"/>
    </row>
    <row r="31638" spans="8:13" s="28" customFormat="1" x14ac:dyDescent="0.2">
      <c r="H31638" s="12"/>
      <c r="J31638" s="29"/>
      <c r="K31638" s="45"/>
      <c r="L31638" s="45"/>
      <c r="M31638" s="45"/>
    </row>
    <row r="31639" spans="8:13" s="28" customFormat="1" x14ac:dyDescent="0.2">
      <c r="H31639" s="12"/>
      <c r="J31639" s="29"/>
      <c r="K31639" s="45"/>
      <c r="L31639" s="45"/>
      <c r="M31639" s="45"/>
    </row>
    <row r="31640" spans="8:13" s="28" customFormat="1" x14ac:dyDescent="0.2">
      <c r="H31640" s="12"/>
      <c r="J31640" s="29"/>
      <c r="K31640" s="45"/>
      <c r="L31640" s="45"/>
      <c r="M31640" s="45"/>
    </row>
    <row r="31641" spans="8:13" s="28" customFormat="1" x14ac:dyDescent="0.2">
      <c r="H31641" s="12"/>
      <c r="J31641" s="29"/>
      <c r="K31641" s="45"/>
      <c r="L31641" s="45"/>
      <c r="M31641" s="45"/>
    </row>
    <row r="31642" spans="8:13" s="28" customFormat="1" x14ac:dyDescent="0.2">
      <c r="H31642" s="12"/>
      <c r="J31642" s="29"/>
      <c r="K31642" s="45"/>
      <c r="L31642" s="45"/>
      <c r="M31642" s="45"/>
    </row>
    <row r="31643" spans="8:13" s="28" customFormat="1" x14ac:dyDescent="0.2">
      <c r="H31643" s="12"/>
      <c r="J31643" s="29"/>
      <c r="K31643" s="45"/>
      <c r="L31643" s="45"/>
      <c r="M31643" s="45"/>
    </row>
    <row r="31644" spans="8:13" s="28" customFormat="1" x14ac:dyDescent="0.2">
      <c r="H31644" s="12"/>
      <c r="J31644" s="29"/>
      <c r="K31644" s="45"/>
      <c r="L31644" s="45"/>
      <c r="M31644" s="45"/>
    </row>
    <row r="31645" spans="8:13" s="28" customFormat="1" x14ac:dyDescent="0.2">
      <c r="H31645" s="12"/>
      <c r="J31645" s="29"/>
      <c r="K31645" s="45"/>
      <c r="L31645" s="45"/>
      <c r="M31645" s="45"/>
    </row>
    <row r="31646" spans="8:13" s="28" customFormat="1" x14ac:dyDescent="0.2">
      <c r="H31646" s="12"/>
      <c r="J31646" s="29"/>
      <c r="K31646" s="45"/>
      <c r="L31646" s="45"/>
      <c r="M31646" s="45"/>
    </row>
    <row r="31647" spans="8:13" s="28" customFormat="1" x14ac:dyDescent="0.2">
      <c r="H31647" s="12"/>
      <c r="J31647" s="29"/>
      <c r="K31647" s="45"/>
      <c r="L31647" s="45"/>
      <c r="M31647" s="45"/>
    </row>
    <row r="31648" spans="8:13" s="28" customFormat="1" x14ac:dyDescent="0.2">
      <c r="H31648" s="12"/>
      <c r="J31648" s="29"/>
      <c r="K31648" s="45"/>
      <c r="L31648" s="45"/>
      <c r="M31648" s="45"/>
    </row>
    <row r="31649" spans="8:13" s="28" customFormat="1" x14ac:dyDescent="0.2">
      <c r="H31649" s="12"/>
      <c r="J31649" s="29"/>
      <c r="K31649" s="45"/>
      <c r="L31649" s="45"/>
      <c r="M31649" s="45"/>
    </row>
    <row r="31650" spans="8:13" s="28" customFormat="1" x14ac:dyDescent="0.2">
      <c r="H31650" s="12"/>
      <c r="J31650" s="29"/>
      <c r="K31650" s="45"/>
      <c r="L31650" s="45"/>
      <c r="M31650" s="45"/>
    </row>
    <row r="31651" spans="8:13" s="28" customFormat="1" x14ac:dyDescent="0.2">
      <c r="H31651" s="12"/>
      <c r="J31651" s="29"/>
      <c r="K31651" s="45"/>
      <c r="L31651" s="45"/>
      <c r="M31651" s="45"/>
    </row>
    <row r="31652" spans="8:13" s="28" customFormat="1" x14ac:dyDescent="0.2">
      <c r="H31652" s="12"/>
      <c r="J31652" s="29"/>
      <c r="K31652" s="45"/>
      <c r="L31652" s="45"/>
      <c r="M31652" s="45"/>
    </row>
    <row r="31653" spans="8:13" s="28" customFormat="1" x14ac:dyDescent="0.2">
      <c r="H31653" s="12"/>
      <c r="J31653" s="29"/>
      <c r="K31653" s="45"/>
      <c r="L31653" s="45"/>
      <c r="M31653" s="45"/>
    </row>
    <row r="31654" spans="8:13" s="28" customFormat="1" x14ac:dyDescent="0.2">
      <c r="H31654" s="12"/>
      <c r="J31654" s="29"/>
      <c r="K31654" s="45"/>
      <c r="L31654" s="45"/>
      <c r="M31654" s="45"/>
    </row>
    <row r="31655" spans="8:13" s="28" customFormat="1" x14ac:dyDescent="0.2">
      <c r="H31655" s="12"/>
      <c r="J31655" s="29"/>
      <c r="K31655" s="45"/>
      <c r="L31655" s="45"/>
      <c r="M31655" s="45"/>
    </row>
    <row r="31656" spans="8:13" s="28" customFormat="1" x14ac:dyDescent="0.2">
      <c r="H31656" s="12"/>
      <c r="J31656" s="29"/>
      <c r="K31656" s="45"/>
      <c r="L31656" s="45"/>
      <c r="M31656" s="45"/>
    </row>
    <row r="31657" spans="8:13" s="28" customFormat="1" x14ac:dyDescent="0.2">
      <c r="H31657" s="12"/>
      <c r="J31657" s="29"/>
      <c r="K31657" s="45"/>
      <c r="L31657" s="45"/>
      <c r="M31657" s="45"/>
    </row>
    <row r="31658" spans="8:13" s="28" customFormat="1" x14ac:dyDescent="0.2">
      <c r="H31658" s="12"/>
      <c r="J31658" s="29"/>
      <c r="K31658" s="45"/>
      <c r="L31658" s="45"/>
      <c r="M31658" s="45"/>
    </row>
    <row r="31659" spans="8:13" s="28" customFormat="1" x14ac:dyDescent="0.2">
      <c r="H31659" s="12"/>
      <c r="J31659" s="29"/>
      <c r="K31659" s="45"/>
      <c r="L31659" s="45"/>
      <c r="M31659" s="45"/>
    </row>
    <row r="31660" spans="8:13" s="28" customFormat="1" x14ac:dyDescent="0.2">
      <c r="H31660" s="12"/>
      <c r="J31660" s="29"/>
      <c r="K31660" s="45"/>
      <c r="L31660" s="45"/>
      <c r="M31660" s="45"/>
    </row>
    <row r="31661" spans="8:13" s="28" customFormat="1" x14ac:dyDescent="0.2">
      <c r="H31661" s="12"/>
      <c r="J31661" s="29"/>
      <c r="K31661" s="45"/>
      <c r="L31661" s="45"/>
      <c r="M31661" s="45"/>
    </row>
    <row r="31662" spans="8:13" s="28" customFormat="1" x14ac:dyDescent="0.2">
      <c r="H31662" s="12"/>
      <c r="J31662" s="29"/>
      <c r="K31662" s="45"/>
      <c r="L31662" s="45"/>
      <c r="M31662" s="45"/>
    </row>
    <row r="31663" spans="8:13" s="28" customFormat="1" x14ac:dyDescent="0.2">
      <c r="H31663" s="12"/>
      <c r="J31663" s="29"/>
      <c r="K31663" s="45"/>
      <c r="L31663" s="45"/>
      <c r="M31663" s="45"/>
    </row>
    <row r="31664" spans="8:13" s="28" customFormat="1" x14ac:dyDescent="0.2">
      <c r="H31664" s="12"/>
      <c r="J31664" s="29"/>
      <c r="K31664" s="45"/>
      <c r="L31664" s="45"/>
      <c r="M31664" s="45"/>
    </row>
    <row r="31665" spans="8:13" s="28" customFormat="1" x14ac:dyDescent="0.2">
      <c r="H31665" s="12"/>
      <c r="J31665" s="29"/>
      <c r="K31665" s="45"/>
      <c r="L31665" s="45"/>
      <c r="M31665" s="45"/>
    </row>
    <row r="31666" spans="8:13" s="28" customFormat="1" x14ac:dyDescent="0.2">
      <c r="H31666" s="12"/>
      <c r="J31666" s="29"/>
      <c r="K31666" s="45"/>
      <c r="L31666" s="45"/>
      <c r="M31666" s="45"/>
    </row>
    <row r="31667" spans="8:13" s="28" customFormat="1" x14ac:dyDescent="0.2">
      <c r="H31667" s="12"/>
      <c r="J31667" s="29"/>
      <c r="K31667" s="45"/>
      <c r="L31667" s="45"/>
      <c r="M31667" s="45"/>
    </row>
    <row r="31668" spans="8:13" s="28" customFormat="1" x14ac:dyDescent="0.2">
      <c r="H31668" s="12"/>
      <c r="J31668" s="29"/>
      <c r="K31668" s="45"/>
      <c r="L31668" s="45"/>
      <c r="M31668" s="45"/>
    </row>
    <row r="31669" spans="8:13" s="28" customFormat="1" x14ac:dyDescent="0.2">
      <c r="H31669" s="12"/>
      <c r="J31669" s="29"/>
      <c r="K31669" s="45"/>
      <c r="L31669" s="45"/>
      <c r="M31669" s="45"/>
    </row>
    <row r="31670" spans="8:13" s="28" customFormat="1" x14ac:dyDescent="0.2">
      <c r="H31670" s="12"/>
      <c r="J31670" s="29"/>
      <c r="K31670" s="45"/>
      <c r="L31670" s="45"/>
      <c r="M31670" s="45"/>
    </row>
    <row r="31671" spans="8:13" s="28" customFormat="1" x14ac:dyDescent="0.2">
      <c r="H31671" s="12"/>
      <c r="J31671" s="29"/>
      <c r="K31671" s="45"/>
      <c r="L31671" s="45"/>
      <c r="M31671" s="45"/>
    </row>
    <row r="31672" spans="8:13" s="28" customFormat="1" x14ac:dyDescent="0.2">
      <c r="H31672" s="12"/>
      <c r="J31672" s="29"/>
      <c r="K31672" s="45"/>
      <c r="L31672" s="45"/>
      <c r="M31672" s="45"/>
    </row>
    <row r="31673" spans="8:13" s="28" customFormat="1" x14ac:dyDescent="0.2">
      <c r="H31673" s="12"/>
      <c r="J31673" s="29"/>
      <c r="K31673" s="45"/>
      <c r="L31673" s="45"/>
      <c r="M31673" s="45"/>
    </row>
    <row r="31674" spans="8:13" s="28" customFormat="1" x14ac:dyDescent="0.2">
      <c r="H31674" s="12"/>
      <c r="J31674" s="29"/>
      <c r="K31674" s="45"/>
      <c r="L31674" s="45"/>
      <c r="M31674" s="45"/>
    </row>
    <row r="31675" spans="8:13" s="28" customFormat="1" x14ac:dyDescent="0.2">
      <c r="H31675" s="12"/>
      <c r="J31675" s="29"/>
      <c r="K31675" s="45"/>
      <c r="L31675" s="45"/>
      <c r="M31675" s="45"/>
    </row>
    <row r="31676" spans="8:13" s="28" customFormat="1" x14ac:dyDescent="0.2">
      <c r="H31676" s="12"/>
      <c r="J31676" s="29"/>
      <c r="K31676" s="45"/>
      <c r="L31676" s="45"/>
      <c r="M31676" s="45"/>
    </row>
    <row r="31677" spans="8:13" s="28" customFormat="1" x14ac:dyDescent="0.2">
      <c r="H31677" s="12"/>
      <c r="J31677" s="29"/>
      <c r="K31677" s="45"/>
      <c r="L31677" s="45"/>
      <c r="M31677" s="45"/>
    </row>
    <row r="31678" spans="8:13" s="28" customFormat="1" x14ac:dyDescent="0.2">
      <c r="H31678" s="12"/>
      <c r="J31678" s="29"/>
      <c r="K31678" s="45"/>
      <c r="L31678" s="45"/>
      <c r="M31678" s="45"/>
    </row>
    <row r="31679" spans="8:13" s="28" customFormat="1" x14ac:dyDescent="0.2">
      <c r="H31679" s="12"/>
      <c r="J31679" s="29"/>
      <c r="K31679" s="45"/>
      <c r="L31679" s="45"/>
      <c r="M31679" s="45"/>
    </row>
    <row r="31680" spans="8:13" s="28" customFormat="1" x14ac:dyDescent="0.2">
      <c r="H31680" s="12"/>
      <c r="J31680" s="29"/>
      <c r="K31680" s="45"/>
      <c r="L31680" s="45"/>
      <c r="M31680" s="45"/>
    </row>
    <row r="31681" spans="8:13" s="28" customFormat="1" x14ac:dyDescent="0.2">
      <c r="H31681" s="12"/>
      <c r="J31681" s="29"/>
      <c r="K31681" s="45"/>
      <c r="L31681" s="45"/>
      <c r="M31681" s="45"/>
    </row>
    <row r="31682" spans="8:13" s="28" customFormat="1" x14ac:dyDescent="0.2">
      <c r="H31682" s="12"/>
      <c r="J31682" s="29"/>
      <c r="K31682" s="45"/>
      <c r="L31682" s="45"/>
      <c r="M31682" s="45"/>
    </row>
    <row r="31683" spans="8:13" s="28" customFormat="1" x14ac:dyDescent="0.2">
      <c r="H31683" s="12"/>
      <c r="J31683" s="29"/>
      <c r="K31683" s="45"/>
      <c r="L31683" s="45"/>
      <c r="M31683" s="45"/>
    </row>
    <row r="31684" spans="8:13" s="28" customFormat="1" x14ac:dyDescent="0.2">
      <c r="H31684" s="12"/>
      <c r="J31684" s="29"/>
      <c r="K31684" s="45"/>
      <c r="L31684" s="45"/>
      <c r="M31684" s="45"/>
    </row>
    <row r="31685" spans="8:13" s="28" customFormat="1" x14ac:dyDescent="0.2">
      <c r="H31685" s="12"/>
      <c r="J31685" s="29"/>
      <c r="K31685" s="45"/>
      <c r="L31685" s="45"/>
      <c r="M31685" s="45"/>
    </row>
    <row r="31686" spans="8:13" s="28" customFormat="1" x14ac:dyDescent="0.2">
      <c r="H31686" s="12"/>
      <c r="J31686" s="29"/>
      <c r="K31686" s="45"/>
      <c r="L31686" s="45"/>
      <c r="M31686" s="45"/>
    </row>
    <row r="31687" spans="8:13" s="28" customFormat="1" x14ac:dyDescent="0.2">
      <c r="H31687" s="12"/>
      <c r="J31687" s="29"/>
      <c r="K31687" s="45"/>
      <c r="L31687" s="45"/>
      <c r="M31687" s="45"/>
    </row>
    <row r="31688" spans="8:13" s="28" customFormat="1" x14ac:dyDescent="0.2">
      <c r="H31688" s="12"/>
      <c r="J31688" s="29"/>
      <c r="K31688" s="45"/>
      <c r="L31688" s="45"/>
      <c r="M31688" s="45"/>
    </row>
    <row r="31689" spans="8:13" s="28" customFormat="1" x14ac:dyDescent="0.2">
      <c r="H31689" s="12"/>
      <c r="J31689" s="29"/>
      <c r="K31689" s="45"/>
      <c r="L31689" s="45"/>
      <c r="M31689" s="45"/>
    </row>
    <row r="31690" spans="8:13" s="28" customFormat="1" x14ac:dyDescent="0.2">
      <c r="H31690" s="12"/>
      <c r="J31690" s="29"/>
      <c r="K31690" s="45"/>
      <c r="L31690" s="45"/>
      <c r="M31690" s="45"/>
    </row>
    <row r="31691" spans="8:13" s="28" customFormat="1" x14ac:dyDescent="0.2">
      <c r="H31691" s="12"/>
      <c r="J31691" s="29"/>
      <c r="K31691" s="45"/>
      <c r="L31691" s="45"/>
      <c r="M31691" s="45"/>
    </row>
    <row r="31692" spans="8:13" s="28" customFormat="1" x14ac:dyDescent="0.2">
      <c r="H31692" s="12"/>
      <c r="J31692" s="29"/>
      <c r="K31692" s="45"/>
      <c r="L31692" s="45"/>
      <c r="M31692" s="45"/>
    </row>
    <row r="31693" spans="8:13" s="28" customFormat="1" x14ac:dyDescent="0.2">
      <c r="H31693" s="12"/>
      <c r="J31693" s="29"/>
      <c r="K31693" s="45"/>
      <c r="L31693" s="45"/>
      <c r="M31693" s="45"/>
    </row>
    <row r="31694" spans="8:13" s="28" customFormat="1" x14ac:dyDescent="0.2">
      <c r="H31694" s="12"/>
      <c r="J31694" s="29"/>
      <c r="K31694" s="45"/>
      <c r="L31694" s="45"/>
      <c r="M31694" s="45"/>
    </row>
    <row r="31695" spans="8:13" s="28" customFormat="1" x14ac:dyDescent="0.2">
      <c r="H31695" s="12"/>
      <c r="J31695" s="29"/>
      <c r="K31695" s="45"/>
      <c r="L31695" s="45"/>
      <c r="M31695" s="45"/>
    </row>
    <row r="31696" spans="8:13" s="28" customFormat="1" x14ac:dyDescent="0.2">
      <c r="H31696" s="12"/>
      <c r="J31696" s="29"/>
      <c r="K31696" s="45"/>
      <c r="L31696" s="45"/>
      <c r="M31696" s="45"/>
    </row>
    <row r="31697" spans="8:13" s="28" customFormat="1" x14ac:dyDescent="0.2">
      <c r="H31697" s="12"/>
      <c r="J31697" s="29"/>
      <c r="K31697" s="45"/>
      <c r="L31697" s="45"/>
      <c r="M31697" s="45"/>
    </row>
    <row r="31698" spans="8:13" s="28" customFormat="1" x14ac:dyDescent="0.2">
      <c r="H31698" s="12"/>
      <c r="J31698" s="29"/>
      <c r="K31698" s="45"/>
      <c r="L31698" s="45"/>
      <c r="M31698" s="45"/>
    </row>
    <row r="31699" spans="8:13" s="28" customFormat="1" x14ac:dyDescent="0.2">
      <c r="H31699" s="12"/>
      <c r="J31699" s="29"/>
      <c r="K31699" s="45"/>
      <c r="L31699" s="45"/>
      <c r="M31699" s="45"/>
    </row>
    <row r="31700" spans="8:13" s="28" customFormat="1" x14ac:dyDescent="0.2">
      <c r="H31700" s="12"/>
      <c r="J31700" s="29"/>
      <c r="K31700" s="45"/>
      <c r="L31700" s="45"/>
      <c r="M31700" s="45"/>
    </row>
    <row r="31701" spans="8:13" s="28" customFormat="1" x14ac:dyDescent="0.2">
      <c r="H31701" s="12"/>
      <c r="J31701" s="29"/>
      <c r="K31701" s="45"/>
      <c r="L31701" s="45"/>
      <c r="M31701" s="45"/>
    </row>
    <row r="31702" spans="8:13" s="28" customFormat="1" x14ac:dyDescent="0.2">
      <c r="H31702" s="12"/>
      <c r="J31702" s="29"/>
      <c r="K31702" s="45"/>
      <c r="L31702" s="45"/>
      <c r="M31702" s="45"/>
    </row>
    <row r="31703" spans="8:13" s="28" customFormat="1" x14ac:dyDescent="0.2">
      <c r="H31703" s="12"/>
      <c r="J31703" s="29"/>
      <c r="K31703" s="45"/>
      <c r="L31703" s="45"/>
      <c r="M31703" s="45"/>
    </row>
    <row r="31704" spans="8:13" s="28" customFormat="1" x14ac:dyDescent="0.2">
      <c r="H31704" s="12"/>
      <c r="J31704" s="29"/>
      <c r="K31704" s="45"/>
      <c r="L31704" s="45"/>
      <c r="M31704" s="45"/>
    </row>
    <row r="31705" spans="8:13" s="28" customFormat="1" x14ac:dyDescent="0.2">
      <c r="H31705" s="12"/>
      <c r="J31705" s="29"/>
      <c r="K31705" s="45"/>
      <c r="L31705" s="45"/>
      <c r="M31705" s="45"/>
    </row>
    <row r="31706" spans="8:13" s="28" customFormat="1" x14ac:dyDescent="0.2">
      <c r="H31706" s="12"/>
      <c r="J31706" s="29"/>
      <c r="K31706" s="45"/>
      <c r="L31706" s="45"/>
      <c r="M31706" s="45"/>
    </row>
    <row r="31707" spans="8:13" s="28" customFormat="1" x14ac:dyDescent="0.2">
      <c r="H31707" s="12"/>
      <c r="J31707" s="29"/>
      <c r="K31707" s="45"/>
      <c r="L31707" s="45"/>
      <c r="M31707" s="45"/>
    </row>
    <row r="31708" spans="8:13" s="28" customFormat="1" x14ac:dyDescent="0.2">
      <c r="H31708" s="12"/>
      <c r="J31708" s="29"/>
      <c r="K31708" s="45"/>
      <c r="L31708" s="45"/>
      <c r="M31708" s="45"/>
    </row>
    <row r="31709" spans="8:13" s="28" customFormat="1" x14ac:dyDescent="0.2">
      <c r="H31709" s="12"/>
      <c r="J31709" s="29"/>
      <c r="K31709" s="45"/>
      <c r="L31709" s="45"/>
      <c r="M31709" s="45"/>
    </row>
    <row r="31710" spans="8:13" s="28" customFormat="1" x14ac:dyDescent="0.2">
      <c r="H31710" s="12"/>
      <c r="J31710" s="29"/>
      <c r="K31710" s="45"/>
      <c r="L31710" s="45"/>
      <c r="M31710" s="45"/>
    </row>
    <row r="31711" spans="8:13" s="28" customFormat="1" x14ac:dyDescent="0.2">
      <c r="H31711" s="12"/>
      <c r="J31711" s="29"/>
      <c r="K31711" s="45"/>
      <c r="L31711" s="45"/>
      <c r="M31711" s="45"/>
    </row>
    <row r="31712" spans="8:13" s="28" customFormat="1" x14ac:dyDescent="0.2">
      <c r="H31712" s="12"/>
      <c r="J31712" s="29"/>
      <c r="K31712" s="45"/>
      <c r="L31712" s="45"/>
      <c r="M31712" s="45"/>
    </row>
    <row r="31713" spans="8:13" s="28" customFormat="1" x14ac:dyDescent="0.2">
      <c r="H31713" s="12"/>
      <c r="J31713" s="29"/>
      <c r="K31713" s="45"/>
      <c r="L31713" s="45"/>
      <c r="M31713" s="45"/>
    </row>
    <row r="31714" spans="8:13" s="28" customFormat="1" x14ac:dyDescent="0.2">
      <c r="H31714" s="12"/>
      <c r="J31714" s="29"/>
      <c r="K31714" s="45"/>
      <c r="L31714" s="45"/>
      <c r="M31714" s="45"/>
    </row>
    <row r="31715" spans="8:13" s="28" customFormat="1" x14ac:dyDescent="0.2">
      <c r="H31715" s="12"/>
      <c r="J31715" s="29"/>
      <c r="K31715" s="45"/>
      <c r="L31715" s="45"/>
      <c r="M31715" s="45"/>
    </row>
    <row r="31716" spans="8:13" s="28" customFormat="1" x14ac:dyDescent="0.2">
      <c r="H31716" s="12"/>
      <c r="J31716" s="29"/>
      <c r="K31716" s="45"/>
      <c r="L31716" s="45"/>
      <c r="M31716" s="45"/>
    </row>
    <row r="31717" spans="8:13" s="28" customFormat="1" x14ac:dyDescent="0.2">
      <c r="H31717" s="12"/>
      <c r="J31717" s="29"/>
      <c r="K31717" s="45"/>
      <c r="L31717" s="45"/>
      <c r="M31717" s="45"/>
    </row>
    <row r="31718" spans="8:13" s="28" customFormat="1" x14ac:dyDescent="0.2">
      <c r="H31718" s="12"/>
      <c r="J31718" s="29"/>
      <c r="K31718" s="45"/>
      <c r="L31718" s="45"/>
      <c r="M31718" s="45"/>
    </row>
    <row r="31719" spans="8:13" s="28" customFormat="1" x14ac:dyDescent="0.2">
      <c r="H31719" s="12"/>
      <c r="J31719" s="29"/>
      <c r="K31719" s="45"/>
      <c r="L31719" s="45"/>
      <c r="M31719" s="45"/>
    </row>
    <row r="31720" spans="8:13" s="28" customFormat="1" x14ac:dyDescent="0.2">
      <c r="H31720" s="12"/>
      <c r="J31720" s="29"/>
      <c r="K31720" s="45"/>
      <c r="L31720" s="45"/>
      <c r="M31720" s="45"/>
    </row>
    <row r="31721" spans="8:13" s="28" customFormat="1" x14ac:dyDescent="0.2">
      <c r="H31721" s="12"/>
      <c r="J31721" s="29"/>
      <c r="K31721" s="45"/>
      <c r="L31721" s="45"/>
      <c r="M31721" s="45"/>
    </row>
    <row r="31722" spans="8:13" s="28" customFormat="1" x14ac:dyDescent="0.2">
      <c r="H31722" s="12"/>
      <c r="J31722" s="29"/>
      <c r="K31722" s="45"/>
      <c r="L31722" s="45"/>
      <c r="M31722" s="45"/>
    </row>
    <row r="31723" spans="8:13" s="28" customFormat="1" x14ac:dyDescent="0.2">
      <c r="H31723" s="12"/>
      <c r="J31723" s="29"/>
      <c r="K31723" s="45"/>
      <c r="L31723" s="45"/>
      <c r="M31723" s="45"/>
    </row>
    <row r="31724" spans="8:13" s="28" customFormat="1" x14ac:dyDescent="0.2">
      <c r="H31724" s="12"/>
      <c r="J31724" s="29"/>
      <c r="K31724" s="45"/>
      <c r="L31724" s="45"/>
      <c r="M31724" s="45"/>
    </row>
    <row r="31725" spans="8:13" s="28" customFormat="1" x14ac:dyDescent="0.2">
      <c r="H31725" s="12"/>
      <c r="J31725" s="29"/>
      <c r="K31725" s="45"/>
      <c r="L31725" s="45"/>
      <c r="M31725" s="45"/>
    </row>
    <row r="31726" spans="8:13" s="28" customFormat="1" x14ac:dyDescent="0.2">
      <c r="H31726" s="12"/>
      <c r="J31726" s="29"/>
      <c r="K31726" s="45"/>
      <c r="L31726" s="45"/>
      <c r="M31726" s="45"/>
    </row>
    <row r="31727" spans="8:13" s="28" customFormat="1" x14ac:dyDescent="0.2">
      <c r="H31727" s="12"/>
      <c r="J31727" s="29"/>
      <c r="K31727" s="45"/>
      <c r="L31727" s="45"/>
      <c r="M31727" s="45"/>
    </row>
    <row r="31728" spans="8:13" s="28" customFormat="1" x14ac:dyDescent="0.2">
      <c r="H31728" s="12"/>
      <c r="J31728" s="29"/>
      <c r="K31728" s="45"/>
      <c r="L31728" s="45"/>
      <c r="M31728" s="45"/>
    </row>
    <row r="31729" spans="8:13" s="28" customFormat="1" x14ac:dyDescent="0.2">
      <c r="H31729" s="12"/>
      <c r="J31729" s="29"/>
      <c r="K31729" s="45"/>
      <c r="L31729" s="45"/>
      <c r="M31729" s="45"/>
    </row>
    <row r="31730" spans="8:13" s="28" customFormat="1" x14ac:dyDescent="0.2">
      <c r="H31730" s="12"/>
      <c r="J31730" s="29"/>
      <c r="K31730" s="45"/>
      <c r="L31730" s="45"/>
      <c r="M31730" s="45"/>
    </row>
    <row r="31731" spans="8:13" s="28" customFormat="1" x14ac:dyDescent="0.2">
      <c r="H31731" s="12"/>
      <c r="J31731" s="29"/>
      <c r="K31731" s="45"/>
      <c r="L31731" s="45"/>
      <c r="M31731" s="45"/>
    </row>
    <row r="31732" spans="8:13" s="28" customFormat="1" x14ac:dyDescent="0.2">
      <c r="H31732" s="12"/>
      <c r="J31732" s="29"/>
      <c r="K31732" s="45"/>
      <c r="L31732" s="45"/>
      <c r="M31732" s="45"/>
    </row>
    <row r="31733" spans="8:13" s="28" customFormat="1" x14ac:dyDescent="0.2">
      <c r="H31733" s="12"/>
      <c r="J31733" s="29"/>
      <c r="K31733" s="45"/>
      <c r="L31733" s="45"/>
      <c r="M31733" s="45"/>
    </row>
    <row r="31734" spans="8:13" s="28" customFormat="1" x14ac:dyDescent="0.2">
      <c r="H31734" s="12"/>
      <c r="J31734" s="29"/>
      <c r="K31734" s="45"/>
      <c r="L31734" s="45"/>
      <c r="M31734" s="45"/>
    </row>
    <row r="31735" spans="8:13" s="28" customFormat="1" x14ac:dyDescent="0.2">
      <c r="H31735" s="12"/>
      <c r="J31735" s="29"/>
      <c r="K31735" s="45"/>
      <c r="L31735" s="45"/>
      <c r="M31735" s="45"/>
    </row>
    <row r="31736" spans="8:13" s="28" customFormat="1" x14ac:dyDescent="0.2">
      <c r="H31736" s="12"/>
      <c r="J31736" s="29"/>
      <c r="K31736" s="45"/>
      <c r="L31736" s="45"/>
      <c r="M31736" s="45"/>
    </row>
    <row r="31737" spans="8:13" s="28" customFormat="1" x14ac:dyDescent="0.2">
      <c r="H31737" s="12"/>
      <c r="J31737" s="29"/>
      <c r="K31737" s="45"/>
      <c r="L31737" s="45"/>
      <c r="M31737" s="45"/>
    </row>
    <row r="31738" spans="8:13" s="28" customFormat="1" x14ac:dyDescent="0.2">
      <c r="H31738" s="12"/>
      <c r="J31738" s="29"/>
      <c r="K31738" s="45"/>
      <c r="L31738" s="45"/>
      <c r="M31738" s="45"/>
    </row>
    <row r="31739" spans="8:13" s="28" customFormat="1" x14ac:dyDescent="0.2">
      <c r="H31739" s="12"/>
      <c r="J31739" s="29"/>
      <c r="K31739" s="45"/>
      <c r="L31739" s="45"/>
      <c r="M31739" s="45"/>
    </row>
    <row r="31740" spans="8:13" s="28" customFormat="1" x14ac:dyDescent="0.2">
      <c r="H31740" s="12"/>
      <c r="J31740" s="29"/>
      <c r="K31740" s="45"/>
      <c r="L31740" s="45"/>
      <c r="M31740" s="45"/>
    </row>
    <row r="31741" spans="8:13" s="28" customFormat="1" x14ac:dyDescent="0.2">
      <c r="H31741" s="12"/>
      <c r="J31741" s="29"/>
      <c r="K31741" s="45"/>
      <c r="L31741" s="45"/>
      <c r="M31741" s="45"/>
    </row>
    <row r="31742" spans="8:13" s="28" customFormat="1" x14ac:dyDescent="0.2">
      <c r="H31742" s="12"/>
      <c r="J31742" s="29"/>
      <c r="K31742" s="45"/>
      <c r="L31742" s="45"/>
      <c r="M31742" s="45"/>
    </row>
    <row r="31743" spans="8:13" s="28" customFormat="1" x14ac:dyDescent="0.2">
      <c r="H31743" s="12"/>
      <c r="J31743" s="29"/>
      <c r="K31743" s="45"/>
      <c r="L31743" s="45"/>
      <c r="M31743" s="45"/>
    </row>
    <row r="31744" spans="8:13" s="28" customFormat="1" x14ac:dyDescent="0.2">
      <c r="H31744" s="12"/>
      <c r="J31744" s="29"/>
      <c r="K31744" s="45"/>
      <c r="L31744" s="45"/>
      <c r="M31744" s="45"/>
    </row>
    <row r="31745" spans="8:13" s="28" customFormat="1" x14ac:dyDescent="0.2">
      <c r="H31745" s="12"/>
      <c r="J31745" s="29"/>
      <c r="K31745" s="45"/>
      <c r="L31745" s="45"/>
      <c r="M31745" s="45"/>
    </row>
    <row r="31746" spans="8:13" s="28" customFormat="1" x14ac:dyDescent="0.2">
      <c r="H31746" s="12"/>
      <c r="J31746" s="29"/>
      <c r="K31746" s="45"/>
      <c r="L31746" s="45"/>
      <c r="M31746" s="45"/>
    </row>
    <row r="31747" spans="8:13" s="28" customFormat="1" x14ac:dyDescent="0.2">
      <c r="H31747" s="12"/>
      <c r="J31747" s="29"/>
      <c r="K31747" s="45"/>
      <c r="L31747" s="45"/>
      <c r="M31747" s="45"/>
    </row>
    <row r="31748" spans="8:13" s="28" customFormat="1" x14ac:dyDescent="0.2">
      <c r="H31748" s="12"/>
      <c r="J31748" s="29"/>
      <c r="K31748" s="45"/>
      <c r="L31748" s="45"/>
      <c r="M31748" s="45"/>
    </row>
    <row r="31749" spans="8:13" s="28" customFormat="1" x14ac:dyDescent="0.2">
      <c r="H31749" s="12"/>
      <c r="J31749" s="29"/>
      <c r="K31749" s="45"/>
      <c r="L31749" s="45"/>
      <c r="M31749" s="45"/>
    </row>
    <row r="31750" spans="8:13" s="28" customFormat="1" x14ac:dyDescent="0.2">
      <c r="H31750" s="12"/>
      <c r="J31750" s="29"/>
      <c r="K31750" s="45"/>
      <c r="L31750" s="45"/>
      <c r="M31750" s="45"/>
    </row>
    <row r="31751" spans="8:13" s="28" customFormat="1" x14ac:dyDescent="0.2">
      <c r="H31751" s="12"/>
      <c r="J31751" s="29"/>
      <c r="K31751" s="45"/>
      <c r="L31751" s="45"/>
      <c r="M31751" s="45"/>
    </row>
    <row r="31752" spans="8:13" s="28" customFormat="1" x14ac:dyDescent="0.2">
      <c r="H31752" s="12"/>
      <c r="J31752" s="29"/>
      <c r="K31752" s="45"/>
      <c r="L31752" s="45"/>
      <c r="M31752" s="45"/>
    </row>
    <row r="31753" spans="8:13" s="28" customFormat="1" x14ac:dyDescent="0.2">
      <c r="H31753" s="12"/>
      <c r="J31753" s="29"/>
      <c r="K31753" s="45"/>
      <c r="L31753" s="45"/>
      <c r="M31753" s="45"/>
    </row>
    <row r="31754" spans="8:13" s="28" customFormat="1" x14ac:dyDescent="0.2">
      <c r="H31754" s="12"/>
      <c r="J31754" s="29"/>
      <c r="K31754" s="45"/>
      <c r="L31754" s="45"/>
      <c r="M31754" s="45"/>
    </row>
    <row r="31755" spans="8:13" s="28" customFormat="1" x14ac:dyDescent="0.2">
      <c r="H31755" s="12"/>
      <c r="J31755" s="29"/>
      <c r="K31755" s="45"/>
      <c r="L31755" s="45"/>
      <c r="M31755" s="45"/>
    </row>
    <row r="31756" spans="8:13" s="28" customFormat="1" x14ac:dyDescent="0.2">
      <c r="H31756" s="12"/>
      <c r="J31756" s="29"/>
      <c r="K31756" s="45"/>
      <c r="L31756" s="45"/>
      <c r="M31756" s="45"/>
    </row>
    <row r="31757" spans="8:13" s="28" customFormat="1" x14ac:dyDescent="0.2">
      <c r="H31757" s="12"/>
      <c r="J31757" s="29"/>
      <c r="K31757" s="45"/>
      <c r="L31757" s="45"/>
      <c r="M31757" s="45"/>
    </row>
    <row r="31758" spans="8:13" s="28" customFormat="1" x14ac:dyDescent="0.2">
      <c r="H31758" s="12"/>
      <c r="J31758" s="29"/>
      <c r="K31758" s="45"/>
      <c r="L31758" s="45"/>
      <c r="M31758" s="45"/>
    </row>
    <row r="31759" spans="8:13" s="28" customFormat="1" x14ac:dyDescent="0.2">
      <c r="H31759" s="12"/>
      <c r="J31759" s="29"/>
      <c r="K31759" s="45"/>
      <c r="L31759" s="45"/>
      <c r="M31759" s="45"/>
    </row>
    <row r="31760" spans="8:13" s="28" customFormat="1" x14ac:dyDescent="0.2">
      <c r="H31760" s="12"/>
      <c r="J31760" s="29"/>
      <c r="K31760" s="45"/>
      <c r="L31760" s="45"/>
      <c r="M31760" s="45"/>
    </row>
    <row r="31761" spans="8:13" s="28" customFormat="1" x14ac:dyDescent="0.2">
      <c r="H31761" s="12"/>
      <c r="J31761" s="29"/>
      <c r="K31761" s="45"/>
      <c r="L31761" s="45"/>
      <c r="M31761" s="45"/>
    </row>
    <row r="31762" spans="8:13" s="28" customFormat="1" x14ac:dyDescent="0.2">
      <c r="H31762" s="12"/>
      <c r="J31762" s="29"/>
      <c r="K31762" s="45"/>
      <c r="L31762" s="45"/>
      <c r="M31762" s="45"/>
    </row>
    <row r="31763" spans="8:13" s="28" customFormat="1" x14ac:dyDescent="0.2">
      <c r="H31763" s="12"/>
      <c r="J31763" s="29"/>
      <c r="K31763" s="45"/>
      <c r="L31763" s="45"/>
      <c r="M31763" s="45"/>
    </row>
    <row r="31764" spans="8:13" s="28" customFormat="1" x14ac:dyDescent="0.2">
      <c r="H31764" s="12"/>
      <c r="J31764" s="29"/>
      <c r="K31764" s="45"/>
      <c r="L31764" s="45"/>
      <c r="M31764" s="45"/>
    </row>
    <row r="31765" spans="8:13" s="28" customFormat="1" x14ac:dyDescent="0.2">
      <c r="H31765" s="12"/>
      <c r="J31765" s="29"/>
      <c r="K31765" s="45"/>
      <c r="L31765" s="45"/>
      <c r="M31765" s="45"/>
    </row>
    <row r="31766" spans="8:13" s="28" customFormat="1" x14ac:dyDescent="0.2">
      <c r="H31766" s="12"/>
      <c r="J31766" s="29"/>
      <c r="K31766" s="45"/>
      <c r="L31766" s="45"/>
      <c r="M31766" s="45"/>
    </row>
    <row r="31767" spans="8:13" s="28" customFormat="1" x14ac:dyDescent="0.2">
      <c r="H31767" s="12"/>
      <c r="J31767" s="29"/>
      <c r="K31767" s="45"/>
      <c r="L31767" s="45"/>
      <c r="M31767" s="45"/>
    </row>
    <row r="31768" spans="8:13" s="28" customFormat="1" x14ac:dyDescent="0.2">
      <c r="H31768" s="12"/>
      <c r="J31768" s="29"/>
      <c r="K31768" s="45"/>
      <c r="L31768" s="45"/>
      <c r="M31768" s="45"/>
    </row>
    <row r="31769" spans="8:13" s="28" customFormat="1" x14ac:dyDescent="0.2">
      <c r="H31769" s="12"/>
      <c r="J31769" s="29"/>
      <c r="K31769" s="45"/>
      <c r="L31769" s="45"/>
      <c r="M31769" s="45"/>
    </row>
    <row r="31770" spans="8:13" s="28" customFormat="1" x14ac:dyDescent="0.2">
      <c r="H31770" s="12"/>
      <c r="J31770" s="29"/>
      <c r="K31770" s="45"/>
      <c r="L31770" s="45"/>
      <c r="M31770" s="45"/>
    </row>
    <row r="31771" spans="8:13" s="28" customFormat="1" x14ac:dyDescent="0.2">
      <c r="H31771" s="12"/>
      <c r="J31771" s="29"/>
      <c r="K31771" s="45"/>
      <c r="L31771" s="45"/>
      <c r="M31771" s="45"/>
    </row>
    <row r="31772" spans="8:13" s="28" customFormat="1" x14ac:dyDescent="0.2">
      <c r="H31772" s="12"/>
      <c r="J31772" s="29"/>
      <c r="K31772" s="45"/>
      <c r="L31772" s="45"/>
      <c r="M31772" s="45"/>
    </row>
    <row r="31773" spans="8:13" s="28" customFormat="1" x14ac:dyDescent="0.2">
      <c r="H31773" s="12"/>
      <c r="J31773" s="29"/>
      <c r="K31773" s="45"/>
      <c r="L31773" s="45"/>
      <c r="M31773" s="45"/>
    </row>
    <row r="31774" spans="8:13" s="28" customFormat="1" x14ac:dyDescent="0.2">
      <c r="H31774" s="12"/>
      <c r="J31774" s="29"/>
      <c r="K31774" s="45"/>
      <c r="L31774" s="45"/>
      <c r="M31774" s="45"/>
    </row>
    <row r="31775" spans="8:13" s="28" customFormat="1" x14ac:dyDescent="0.2">
      <c r="H31775" s="12"/>
      <c r="J31775" s="29"/>
      <c r="K31775" s="45"/>
      <c r="L31775" s="45"/>
      <c r="M31775" s="45"/>
    </row>
    <row r="31776" spans="8:13" s="28" customFormat="1" x14ac:dyDescent="0.2">
      <c r="H31776" s="12"/>
      <c r="J31776" s="29"/>
      <c r="K31776" s="45"/>
      <c r="L31776" s="45"/>
      <c r="M31776" s="45"/>
    </row>
    <row r="31777" spans="8:13" s="28" customFormat="1" x14ac:dyDescent="0.2">
      <c r="H31777" s="12"/>
      <c r="J31777" s="29"/>
      <c r="K31777" s="45"/>
      <c r="L31777" s="45"/>
      <c r="M31777" s="45"/>
    </row>
    <row r="31778" spans="8:13" s="28" customFormat="1" x14ac:dyDescent="0.2">
      <c r="H31778" s="12"/>
      <c r="J31778" s="29"/>
      <c r="K31778" s="45"/>
      <c r="L31778" s="45"/>
      <c r="M31778" s="45"/>
    </row>
    <row r="31779" spans="8:13" s="28" customFormat="1" x14ac:dyDescent="0.2">
      <c r="H31779" s="12"/>
      <c r="J31779" s="29"/>
      <c r="K31779" s="45"/>
      <c r="L31779" s="45"/>
      <c r="M31779" s="45"/>
    </row>
    <row r="31780" spans="8:13" s="28" customFormat="1" x14ac:dyDescent="0.2">
      <c r="H31780" s="12"/>
      <c r="J31780" s="29"/>
      <c r="K31780" s="45"/>
      <c r="L31780" s="45"/>
      <c r="M31780" s="45"/>
    </row>
    <row r="31781" spans="8:13" s="28" customFormat="1" x14ac:dyDescent="0.2">
      <c r="H31781" s="12"/>
      <c r="J31781" s="29"/>
      <c r="K31781" s="45"/>
      <c r="L31781" s="45"/>
      <c r="M31781" s="45"/>
    </row>
    <row r="31782" spans="8:13" s="28" customFormat="1" x14ac:dyDescent="0.2">
      <c r="H31782" s="12"/>
      <c r="J31782" s="29"/>
      <c r="K31782" s="45"/>
      <c r="L31782" s="45"/>
      <c r="M31782" s="45"/>
    </row>
    <row r="31783" spans="8:13" s="28" customFormat="1" x14ac:dyDescent="0.2">
      <c r="H31783" s="12"/>
      <c r="J31783" s="29"/>
      <c r="K31783" s="45"/>
      <c r="L31783" s="45"/>
      <c r="M31783" s="45"/>
    </row>
    <row r="31784" spans="8:13" s="28" customFormat="1" x14ac:dyDescent="0.2">
      <c r="H31784" s="12"/>
      <c r="J31784" s="29"/>
      <c r="K31784" s="45"/>
      <c r="L31784" s="45"/>
      <c r="M31784" s="45"/>
    </row>
    <row r="31785" spans="8:13" s="28" customFormat="1" x14ac:dyDescent="0.2">
      <c r="H31785" s="12"/>
      <c r="J31785" s="29"/>
      <c r="K31785" s="45"/>
      <c r="L31785" s="45"/>
      <c r="M31785" s="45"/>
    </row>
    <row r="31786" spans="8:13" s="28" customFormat="1" x14ac:dyDescent="0.2">
      <c r="H31786" s="12"/>
      <c r="J31786" s="29"/>
      <c r="K31786" s="45"/>
      <c r="L31786" s="45"/>
      <c r="M31786" s="45"/>
    </row>
    <row r="31787" spans="8:13" s="28" customFormat="1" x14ac:dyDescent="0.2">
      <c r="H31787" s="12"/>
      <c r="J31787" s="29"/>
      <c r="K31787" s="45"/>
      <c r="L31787" s="45"/>
      <c r="M31787" s="45"/>
    </row>
    <row r="31788" spans="8:13" s="28" customFormat="1" x14ac:dyDescent="0.2">
      <c r="H31788" s="12"/>
      <c r="J31788" s="29"/>
      <c r="K31788" s="45"/>
      <c r="L31788" s="45"/>
      <c r="M31788" s="45"/>
    </row>
    <row r="31789" spans="8:13" s="28" customFormat="1" x14ac:dyDescent="0.2">
      <c r="H31789" s="12"/>
      <c r="J31789" s="29"/>
      <c r="K31789" s="45"/>
      <c r="L31789" s="45"/>
      <c r="M31789" s="45"/>
    </row>
    <row r="31790" spans="8:13" s="28" customFormat="1" x14ac:dyDescent="0.2">
      <c r="H31790" s="12"/>
      <c r="J31790" s="29"/>
      <c r="K31790" s="45"/>
      <c r="L31790" s="45"/>
      <c r="M31790" s="45"/>
    </row>
    <row r="31791" spans="8:13" s="28" customFormat="1" x14ac:dyDescent="0.2">
      <c r="H31791" s="12"/>
      <c r="J31791" s="29"/>
      <c r="K31791" s="45"/>
      <c r="L31791" s="45"/>
      <c r="M31791" s="45"/>
    </row>
    <row r="31792" spans="8:13" s="28" customFormat="1" x14ac:dyDescent="0.2">
      <c r="H31792" s="12"/>
      <c r="J31792" s="29"/>
      <c r="K31792" s="45"/>
      <c r="L31792" s="45"/>
      <c r="M31792" s="45"/>
    </row>
    <row r="31793" spans="8:13" s="28" customFormat="1" x14ac:dyDescent="0.2">
      <c r="H31793" s="12"/>
      <c r="J31793" s="29"/>
      <c r="K31793" s="45"/>
      <c r="L31793" s="45"/>
      <c r="M31793" s="45"/>
    </row>
    <row r="31794" spans="8:13" s="28" customFormat="1" x14ac:dyDescent="0.2">
      <c r="H31794" s="12"/>
      <c r="J31794" s="29"/>
      <c r="K31794" s="45"/>
      <c r="L31794" s="45"/>
      <c r="M31794" s="45"/>
    </row>
    <row r="31795" spans="8:13" s="28" customFormat="1" x14ac:dyDescent="0.2">
      <c r="H31795" s="12"/>
      <c r="J31795" s="29"/>
      <c r="K31795" s="45"/>
      <c r="L31795" s="45"/>
      <c r="M31795" s="45"/>
    </row>
    <row r="31796" spans="8:13" s="28" customFormat="1" x14ac:dyDescent="0.2">
      <c r="H31796" s="12"/>
      <c r="J31796" s="29"/>
      <c r="K31796" s="45"/>
      <c r="L31796" s="45"/>
      <c r="M31796" s="45"/>
    </row>
    <row r="31797" spans="8:13" s="28" customFormat="1" x14ac:dyDescent="0.2">
      <c r="H31797" s="12"/>
      <c r="J31797" s="29"/>
      <c r="K31797" s="45"/>
      <c r="L31797" s="45"/>
      <c r="M31797" s="45"/>
    </row>
    <row r="31798" spans="8:13" s="28" customFormat="1" x14ac:dyDescent="0.2">
      <c r="H31798" s="12"/>
      <c r="J31798" s="29"/>
      <c r="K31798" s="45"/>
      <c r="L31798" s="45"/>
      <c r="M31798" s="45"/>
    </row>
    <row r="31799" spans="8:13" s="28" customFormat="1" x14ac:dyDescent="0.2">
      <c r="H31799" s="12"/>
      <c r="J31799" s="29"/>
      <c r="K31799" s="45"/>
      <c r="L31799" s="45"/>
      <c r="M31799" s="45"/>
    </row>
    <row r="31800" spans="8:13" s="28" customFormat="1" x14ac:dyDescent="0.2">
      <c r="H31800" s="12"/>
      <c r="J31800" s="29"/>
      <c r="K31800" s="45"/>
      <c r="L31800" s="45"/>
      <c r="M31800" s="45"/>
    </row>
    <row r="31801" spans="8:13" s="28" customFormat="1" x14ac:dyDescent="0.2">
      <c r="H31801" s="12"/>
      <c r="J31801" s="29"/>
      <c r="K31801" s="45"/>
      <c r="L31801" s="45"/>
      <c r="M31801" s="45"/>
    </row>
    <row r="31802" spans="8:13" s="28" customFormat="1" x14ac:dyDescent="0.2">
      <c r="H31802" s="12"/>
      <c r="J31802" s="29"/>
      <c r="K31802" s="45"/>
      <c r="L31802" s="45"/>
      <c r="M31802" s="45"/>
    </row>
    <row r="31803" spans="8:13" s="28" customFormat="1" x14ac:dyDescent="0.2">
      <c r="H31803" s="12"/>
      <c r="J31803" s="29"/>
      <c r="K31803" s="45"/>
      <c r="L31803" s="45"/>
      <c r="M31803" s="45"/>
    </row>
    <row r="31804" spans="8:13" s="28" customFormat="1" x14ac:dyDescent="0.2">
      <c r="H31804" s="12"/>
      <c r="J31804" s="29"/>
      <c r="K31804" s="45"/>
      <c r="L31804" s="45"/>
      <c r="M31804" s="45"/>
    </row>
    <row r="31805" spans="8:13" s="28" customFormat="1" x14ac:dyDescent="0.2">
      <c r="H31805" s="12"/>
      <c r="J31805" s="29"/>
      <c r="K31805" s="45"/>
      <c r="L31805" s="45"/>
      <c r="M31805" s="45"/>
    </row>
    <row r="31806" spans="8:13" s="28" customFormat="1" x14ac:dyDescent="0.2">
      <c r="H31806" s="12"/>
      <c r="J31806" s="29"/>
      <c r="K31806" s="45"/>
      <c r="L31806" s="45"/>
      <c r="M31806" s="45"/>
    </row>
    <row r="31807" spans="8:13" s="28" customFormat="1" x14ac:dyDescent="0.2">
      <c r="H31807" s="12"/>
      <c r="J31807" s="29"/>
      <c r="K31807" s="45"/>
      <c r="L31807" s="45"/>
      <c r="M31807" s="45"/>
    </row>
    <row r="31808" spans="8:13" s="28" customFormat="1" x14ac:dyDescent="0.2">
      <c r="H31808" s="12"/>
      <c r="J31808" s="29"/>
      <c r="K31808" s="45"/>
      <c r="L31808" s="45"/>
      <c r="M31808" s="45"/>
    </row>
    <row r="31809" spans="8:13" s="28" customFormat="1" x14ac:dyDescent="0.2">
      <c r="H31809" s="12"/>
      <c r="J31809" s="29"/>
      <c r="K31809" s="45"/>
      <c r="L31809" s="45"/>
      <c r="M31809" s="45"/>
    </row>
    <row r="31810" spans="8:13" s="28" customFormat="1" x14ac:dyDescent="0.2">
      <c r="H31810" s="12"/>
      <c r="J31810" s="29"/>
      <c r="K31810" s="45"/>
      <c r="L31810" s="45"/>
      <c r="M31810" s="45"/>
    </row>
    <row r="31811" spans="8:13" s="28" customFormat="1" x14ac:dyDescent="0.2">
      <c r="H31811" s="12"/>
      <c r="J31811" s="29"/>
      <c r="K31811" s="45"/>
      <c r="L31811" s="45"/>
      <c r="M31811" s="45"/>
    </row>
    <row r="31812" spans="8:13" s="28" customFormat="1" x14ac:dyDescent="0.2">
      <c r="H31812" s="12"/>
      <c r="J31812" s="29"/>
      <c r="K31812" s="45"/>
      <c r="L31812" s="45"/>
      <c r="M31812" s="45"/>
    </row>
    <row r="31813" spans="8:13" s="28" customFormat="1" x14ac:dyDescent="0.2">
      <c r="H31813" s="12"/>
      <c r="J31813" s="29"/>
      <c r="K31813" s="45"/>
      <c r="L31813" s="45"/>
      <c r="M31813" s="45"/>
    </row>
    <row r="31814" spans="8:13" s="28" customFormat="1" x14ac:dyDescent="0.2">
      <c r="H31814" s="12"/>
      <c r="J31814" s="29"/>
      <c r="K31814" s="45"/>
      <c r="L31814" s="45"/>
      <c r="M31814" s="45"/>
    </row>
    <row r="31815" spans="8:13" s="28" customFormat="1" x14ac:dyDescent="0.2">
      <c r="H31815" s="12"/>
      <c r="J31815" s="29"/>
      <c r="K31815" s="45"/>
      <c r="L31815" s="45"/>
      <c r="M31815" s="45"/>
    </row>
    <row r="31816" spans="8:13" s="28" customFormat="1" x14ac:dyDescent="0.2">
      <c r="H31816" s="12"/>
      <c r="J31816" s="29"/>
      <c r="K31816" s="45"/>
      <c r="L31816" s="45"/>
      <c r="M31816" s="45"/>
    </row>
    <row r="31817" spans="8:13" s="28" customFormat="1" x14ac:dyDescent="0.2">
      <c r="H31817" s="12"/>
      <c r="J31817" s="29"/>
      <c r="K31817" s="45"/>
      <c r="L31817" s="45"/>
      <c r="M31817" s="45"/>
    </row>
    <row r="31818" spans="8:13" s="28" customFormat="1" x14ac:dyDescent="0.2">
      <c r="H31818" s="12"/>
      <c r="J31818" s="29"/>
      <c r="K31818" s="45"/>
      <c r="L31818" s="45"/>
      <c r="M31818" s="45"/>
    </row>
    <row r="31819" spans="8:13" s="28" customFormat="1" x14ac:dyDescent="0.2">
      <c r="H31819" s="12"/>
      <c r="J31819" s="29"/>
      <c r="K31819" s="45"/>
      <c r="L31819" s="45"/>
      <c r="M31819" s="45"/>
    </row>
    <row r="31820" spans="8:13" s="28" customFormat="1" x14ac:dyDescent="0.2">
      <c r="H31820" s="12"/>
      <c r="J31820" s="29"/>
      <c r="K31820" s="45"/>
      <c r="L31820" s="45"/>
      <c r="M31820" s="45"/>
    </row>
    <row r="31821" spans="8:13" s="28" customFormat="1" x14ac:dyDescent="0.2">
      <c r="H31821" s="12"/>
      <c r="J31821" s="29"/>
      <c r="K31821" s="45"/>
      <c r="L31821" s="45"/>
      <c r="M31821" s="45"/>
    </row>
    <row r="31822" spans="8:13" s="28" customFormat="1" x14ac:dyDescent="0.2">
      <c r="H31822" s="12"/>
      <c r="J31822" s="29"/>
      <c r="K31822" s="45"/>
      <c r="L31822" s="45"/>
      <c r="M31822" s="45"/>
    </row>
    <row r="31823" spans="8:13" s="28" customFormat="1" x14ac:dyDescent="0.2">
      <c r="H31823" s="12"/>
      <c r="J31823" s="29"/>
      <c r="K31823" s="45"/>
      <c r="L31823" s="45"/>
      <c r="M31823" s="45"/>
    </row>
    <row r="31824" spans="8:13" s="28" customFormat="1" x14ac:dyDescent="0.2">
      <c r="H31824" s="12"/>
      <c r="J31824" s="29"/>
      <c r="K31824" s="45"/>
      <c r="L31824" s="45"/>
      <c r="M31824" s="45"/>
    </row>
    <row r="31825" spans="8:13" s="28" customFormat="1" x14ac:dyDescent="0.2">
      <c r="H31825" s="12"/>
      <c r="J31825" s="29"/>
      <c r="K31825" s="45"/>
      <c r="L31825" s="45"/>
      <c r="M31825" s="45"/>
    </row>
    <row r="31826" spans="8:13" s="28" customFormat="1" x14ac:dyDescent="0.2">
      <c r="H31826" s="12"/>
      <c r="J31826" s="29"/>
      <c r="K31826" s="45"/>
      <c r="L31826" s="45"/>
      <c r="M31826" s="45"/>
    </row>
    <row r="31827" spans="8:13" s="28" customFormat="1" x14ac:dyDescent="0.2">
      <c r="H31827" s="12"/>
      <c r="J31827" s="29"/>
      <c r="K31827" s="45"/>
      <c r="L31827" s="45"/>
      <c r="M31827" s="45"/>
    </row>
    <row r="31828" spans="8:13" s="28" customFormat="1" x14ac:dyDescent="0.2">
      <c r="H31828" s="12"/>
      <c r="J31828" s="29"/>
      <c r="K31828" s="45"/>
      <c r="L31828" s="45"/>
      <c r="M31828" s="45"/>
    </row>
    <row r="31829" spans="8:13" s="28" customFormat="1" x14ac:dyDescent="0.2">
      <c r="H31829" s="12"/>
      <c r="J31829" s="29"/>
      <c r="K31829" s="45"/>
      <c r="L31829" s="45"/>
      <c r="M31829" s="45"/>
    </row>
    <row r="31830" spans="8:13" s="28" customFormat="1" x14ac:dyDescent="0.2">
      <c r="H31830" s="12"/>
      <c r="J31830" s="29"/>
      <c r="K31830" s="45"/>
      <c r="L31830" s="45"/>
      <c r="M31830" s="45"/>
    </row>
    <row r="31831" spans="8:13" s="28" customFormat="1" x14ac:dyDescent="0.2">
      <c r="H31831" s="12"/>
      <c r="J31831" s="29"/>
      <c r="K31831" s="45"/>
      <c r="L31831" s="45"/>
      <c r="M31831" s="45"/>
    </row>
    <row r="31832" spans="8:13" s="28" customFormat="1" x14ac:dyDescent="0.2">
      <c r="H31832" s="12"/>
      <c r="J31832" s="29"/>
      <c r="K31832" s="45"/>
      <c r="L31832" s="45"/>
      <c r="M31832" s="45"/>
    </row>
    <row r="31833" spans="8:13" s="28" customFormat="1" x14ac:dyDescent="0.2">
      <c r="H31833" s="12"/>
      <c r="J31833" s="29"/>
      <c r="K31833" s="45"/>
      <c r="L31833" s="45"/>
      <c r="M31833" s="45"/>
    </row>
    <row r="31834" spans="8:13" s="28" customFormat="1" x14ac:dyDescent="0.2">
      <c r="H31834" s="12"/>
      <c r="J31834" s="29"/>
      <c r="K31834" s="45"/>
      <c r="L31834" s="45"/>
      <c r="M31834" s="45"/>
    </row>
    <row r="31835" spans="8:13" s="28" customFormat="1" x14ac:dyDescent="0.2">
      <c r="H31835" s="12"/>
      <c r="J31835" s="29"/>
      <c r="K31835" s="45"/>
      <c r="L31835" s="45"/>
      <c r="M31835" s="45"/>
    </row>
    <row r="31836" spans="8:13" s="28" customFormat="1" x14ac:dyDescent="0.2">
      <c r="H31836" s="12"/>
      <c r="J31836" s="29"/>
      <c r="K31836" s="45"/>
      <c r="L31836" s="45"/>
      <c r="M31836" s="45"/>
    </row>
    <row r="31837" spans="8:13" s="28" customFormat="1" x14ac:dyDescent="0.2">
      <c r="H31837" s="12"/>
      <c r="J31837" s="29"/>
      <c r="K31837" s="45"/>
      <c r="L31837" s="45"/>
      <c r="M31837" s="45"/>
    </row>
    <row r="31838" spans="8:13" s="28" customFormat="1" x14ac:dyDescent="0.2">
      <c r="H31838" s="12"/>
      <c r="J31838" s="29"/>
      <c r="K31838" s="45"/>
      <c r="L31838" s="45"/>
      <c r="M31838" s="45"/>
    </row>
    <row r="31839" spans="8:13" s="28" customFormat="1" x14ac:dyDescent="0.2">
      <c r="H31839" s="12"/>
      <c r="J31839" s="29"/>
      <c r="K31839" s="45"/>
      <c r="L31839" s="45"/>
      <c r="M31839" s="45"/>
    </row>
    <row r="31840" spans="8:13" s="28" customFormat="1" x14ac:dyDescent="0.2">
      <c r="H31840" s="12"/>
      <c r="J31840" s="29"/>
      <c r="K31840" s="45"/>
      <c r="L31840" s="45"/>
      <c r="M31840" s="45"/>
    </row>
    <row r="31841" spans="8:13" s="28" customFormat="1" x14ac:dyDescent="0.2">
      <c r="H31841" s="12"/>
      <c r="J31841" s="29"/>
      <c r="K31841" s="45"/>
      <c r="L31841" s="45"/>
      <c r="M31841" s="45"/>
    </row>
    <row r="31842" spans="8:13" s="28" customFormat="1" x14ac:dyDescent="0.2">
      <c r="H31842" s="12"/>
      <c r="J31842" s="29"/>
      <c r="K31842" s="45"/>
      <c r="L31842" s="45"/>
      <c r="M31842" s="45"/>
    </row>
    <row r="31843" spans="8:13" s="28" customFormat="1" x14ac:dyDescent="0.2">
      <c r="H31843" s="12"/>
      <c r="J31843" s="29"/>
      <c r="K31843" s="45"/>
      <c r="L31843" s="45"/>
      <c r="M31843" s="45"/>
    </row>
    <row r="31844" spans="8:13" s="28" customFormat="1" x14ac:dyDescent="0.2">
      <c r="H31844" s="12"/>
      <c r="J31844" s="29"/>
      <c r="K31844" s="45"/>
      <c r="L31844" s="45"/>
      <c r="M31844" s="45"/>
    </row>
    <row r="31845" spans="8:13" s="28" customFormat="1" x14ac:dyDescent="0.2">
      <c r="H31845" s="12"/>
      <c r="J31845" s="29"/>
      <c r="K31845" s="45"/>
      <c r="L31845" s="45"/>
      <c r="M31845" s="45"/>
    </row>
    <row r="31846" spans="8:13" s="28" customFormat="1" x14ac:dyDescent="0.2">
      <c r="H31846" s="12"/>
      <c r="J31846" s="29"/>
      <c r="K31846" s="45"/>
      <c r="L31846" s="45"/>
      <c r="M31846" s="45"/>
    </row>
    <row r="31847" spans="8:13" s="28" customFormat="1" x14ac:dyDescent="0.2">
      <c r="H31847" s="12"/>
      <c r="J31847" s="29"/>
      <c r="K31847" s="45"/>
      <c r="L31847" s="45"/>
      <c r="M31847" s="45"/>
    </row>
    <row r="31848" spans="8:13" s="28" customFormat="1" x14ac:dyDescent="0.2">
      <c r="H31848" s="12"/>
      <c r="J31848" s="29"/>
      <c r="K31848" s="45"/>
      <c r="L31848" s="45"/>
      <c r="M31848" s="45"/>
    </row>
    <row r="31849" spans="8:13" s="28" customFormat="1" x14ac:dyDescent="0.2">
      <c r="H31849" s="12"/>
      <c r="J31849" s="29"/>
      <c r="K31849" s="45"/>
      <c r="L31849" s="45"/>
      <c r="M31849" s="45"/>
    </row>
    <row r="31850" spans="8:13" s="28" customFormat="1" x14ac:dyDescent="0.2">
      <c r="H31850" s="12"/>
      <c r="J31850" s="29"/>
      <c r="K31850" s="45"/>
      <c r="L31850" s="45"/>
      <c r="M31850" s="45"/>
    </row>
    <row r="31851" spans="8:13" s="28" customFormat="1" x14ac:dyDescent="0.2">
      <c r="H31851" s="12"/>
      <c r="J31851" s="29"/>
      <c r="K31851" s="45"/>
      <c r="L31851" s="45"/>
      <c r="M31851" s="45"/>
    </row>
    <row r="31852" spans="8:13" s="28" customFormat="1" x14ac:dyDescent="0.2">
      <c r="H31852" s="12"/>
      <c r="J31852" s="29"/>
      <c r="K31852" s="45"/>
      <c r="L31852" s="45"/>
      <c r="M31852" s="45"/>
    </row>
    <row r="31853" spans="8:13" s="28" customFormat="1" x14ac:dyDescent="0.2">
      <c r="H31853" s="12"/>
      <c r="J31853" s="29"/>
      <c r="K31853" s="45"/>
      <c r="L31853" s="45"/>
      <c r="M31853" s="45"/>
    </row>
    <row r="31854" spans="8:13" s="28" customFormat="1" x14ac:dyDescent="0.2">
      <c r="H31854" s="12"/>
      <c r="J31854" s="29"/>
      <c r="K31854" s="45"/>
      <c r="L31854" s="45"/>
      <c r="M31854" s="45"/>
    </row>
    <row r="31855" spans="8:13" s="28" customFormat="1" x14ac:dyDescent="0.2">
      <c r="H31855" s="12"/>
      <c r="J31855" s="29"/>
      <c r="K31855" s="45"/>
      <c r="L31855" s="45"/>
      <c r="M31855" s="45"/>
    </row>
    <row r="31856" spans="8:13" s="28" customFormat="1" x14ac:dyDescent="0.2">
      <c r="H31856" s="12"/>
      <c r="J31856" s="29"/>
      <c r="K31856" s="45"/>
      <c r="L31856" s="45"/>
      <c r="M31856" s="45"/>
    </row>
    <row r="31857" spans="8:13" s="28" customFormat="1" x14ac:dyDescent="0.2">
      <c r="H31857" s="12"/>
      <c r="J31857" s="29"/>
      <c r="K31857" s="45"/>
      <c r="L31857" s="45"/>
      <c r="M31857" s="45"/>
    </row>
    <row r="31858" spans="8:13" s="28" customFormat="1" x14ac:dyDescent="0.2">
      <c r="H31858" s="12"/>
      <c r="J31858" s="29"/>
      <c r="K31858" s="45"/>
      <c r="L31858" s="45"/>
      <c r="M31858" s="45"/>
    </row>
    <row r="31859" spans="8:13" s="28" customFormat="1" x14ac:dyDescent="0.2">
      <c r="H31859" s="12"/>
      <c r="J31859" s="29"/>
      <c r="K31859" s="45"/>
      <c r="L31859" s="45"/>
      <c r="M31859" s="45"/>
    </row>
    <row r="31860" spans="8:13" s="28" customFormat="1" x14ac:dyDescent="0.2">
      <c r="H31860" s="12"/>
      <c r="J31860" s="29"/>
      <c r="K31860" s="45"/>
      <c r="L31860" s="45"/>
      <c r="M31860" s="45"/>
    </row>
    <row r="31861" spans="8:13" s="28" customFormat="1" x14ac:dyDescent="0.2">
      <c r="H31861" s="12"/>
      <c r="J31861" s="29"/>
      <c r="K31861" s="45"/>
      <c r="L31861" s="45"/>
      <c r="M31861" s="45"/>
    </row>
    <row r="31862" spans="8:13" s="28" customFormat="1" x14ac:dyDescent="0.2">
      <c r="H31862" s="12"/>
      <c r="J31862" s="29"/>
      <c r="K31862" s="45"/>
      <c r="L31862" s="45"/>
      <c r="M31862" s="45"/>
    </row>
    <row r="31863" spans="8:13" s="28" customFormat="1" x14ac:dyDescent="0.2">
      <c r="H31863" s="12"/>
      <c r="J31863" s="29"/>
      <c r="K31863" s="45"/>
      <c r="L31863" s="45"/>
      <c r="M31863" s="45"/>
    </row>
    <row r="31864" spans="8:13" s="28" customFormat="1" x14ac:dyDescent="0.2">
      <c r="H31864" s="12"/>
      <c r="J31864" s="29"/>
      <c r="K31864" s="45"/>
      <c r="L31864" s="45"/>
      <c r="M31864" s="45"/>
    </row>
    <row r="31865" spans="8:13" s="28" customFormat="1" x14ac:dyDescent="0.2">
      <c r="H31865" s="12"/>
      <c r="J31865" s="29"/>
      <c r="K31865" s="45"/>
      <c r="L31865" s="45"/>
      <c r="M31865" s="45"/>
    </row>
    <row r="31866" spans="8:13" s="28" customFormat="1" x14ac:dyDescent="0.2">
      <c r="H31866" s="12"/>
      <c r="J31866" s="29"/>
      <c r="K31866" s="45"/>
      <c r="L31866" s="45"/>
      <c r="M31866" s="45"/>
    </row>
    <row r="31867" spans="8:13" s="28" customFormat="1" x14ac:dyDescent="0.2">
      <c r="H31867" s="12"/>
      <c r="J31867" s="29"/>
      <c r="K31867" s="45"/>
      <c r="L31867" s="45"/>
      <c r="M31867" s="45"/>
    </row>
    <row r="31868" spans="8:13" s="28" customFormat="1" x14ac:dyDescent="0.2">
      <c r="H31868" s="12"/>
      <c r="J31868" s="29"/>
      <c r="K31868" s="45"/>
      <c r="L31868" s="45"/>
      <c r="M31868" s="45"/>
    </row>
    <row r="31869" spans="8:13" s="28" customFormat="1" x14ac:dyDescent="0.2">
      <c r="H31869" s="12"/>
      <c r="J31869" s="29"/>
      <c r="K31869" s="45"/>
      <c r="L31869" s="45"/>
      <c r="M31869" s="45"/>
    </row>
    <row r="31870" spans="8:13" s="28" customFormat="1" x14ac:dyDescent="0.2">
      <c r="H31870" s="12"/>
      <c r="J31870" s="29"/>
      <c r="K31870" s="45"/>
      <c r="L31870" s="45"/>
      <c r="M31870" s="45"/>
    </row>
    <row r="31871" spans="8:13" s="28" customFormat="1" x14ac:dyDescent="0.2">
      <c r="H31871" s="12"/>
      <c r="J31871" s="29"/>
      <c r="K31871" s="45"/>
      <c r="L31871" s="45"/>
      <c r="M31871" s="45"/>
    </row>
    <row r="31872" spans="8:13" s="28" customFormat="1" x14ac:dyDescent="0.2">
      <c r="H31872" s="12"/>
      <c r="J31872" s="29"/>
      <c r="K31872" s="45"/>
      <c r="L31872" s="45"/>
      <c r="M31872" s="45"/>
    </row>
    <row r="31873" spans="8:13" s="28" customFormat="1" x14ac:dyDescent="0.2">
      <c r="H31873" s="12"/>
      <c r="J31873" s="29"/>
      <c r="K31873" s="45"/>
      <c r="L31873" s="45"/>
      <c r="M31873" s="45"/>
    </row>
    <row r="31874" spans="8:13" s="28" customFormat="1" x14ac:dyDescent="0.2">
      <c r="H31874" s="12"/>
      <c r="J31874" s="29"/>
      <c r="K31874" s="45"/>
      <c r="L31874" s="45"/>
      <c r="M31874" s="45"/>
    </row>
    <row r="31875" spans="8:13" s="28" customFormat="1" x14ac:dyDescent="0.2">
      <c r="H31875" s="12"/>
      <c r="J31875" s="29"/>
      <c r="K31875" s="45"/>
      <c r="L31875" s="45"/>
      <c r="M31875" s="45"/>
    </row>
    <row r="31876" spans="8:13" s="28" customFormat="1" x14ac:dyDescent="0.2">
      <c r="H31876" s="12"/>
      <c r="J31876" s="29"/>
      <c r="K31876" s="45"/>
      <c r="L31876" s="45"/>
      <c r="M31876" s="45"/>
    </row>
    <row r="31877" spans="8:13" s="28" customFormat="1" x14ac:dyDescent="0.2">
      <c r="H31877" s="12"/>
      <c r="J31877" s="29"/>
      <c r="K31877" s="45"/>
      <c r="L31877" s="45"/>
      <c r="M31877" s="45"/>
    </row>
    <row r="31878" spans="8:13" s="28" customFormat="1" x14ac:dyDescent="0.2">
      <c r="H31878" s="12"/>
      <c r="J31878" s="29"/>
      <c r="K31878" s="45"/>
      <c r="L31878" s="45"/>
      <c r="M31878" s="45"/>
    </row>
    <row r="31879" spans="8:13" s="28" customFormat="1" x14ac:dyDescent="0.2">
      <c r="H31879" s="12"/>
      <c r="J31879" s="29"/>
      <c r="K31879" s="45"/>
      <c r="L31879" s="45"/>
      <c r="M31879" s="45"/>
    </row>
    <row r="31880" spans="8:13" s="28" customFormat="1" x14ac:dyDescent="0.2">
      <c r="H31880" s="12"/>
      <c r="J31880" s="29"/>
      <c r="K31880" s="45"/>
      <c r="L31880" s="45"/>
      <c r="M31880" s="45"/>
    </row>
    <row r="31881" spans="8:13" s="28" customFormat="1" x14ac:dyDescent="0.2">
      <c r="H31881" s="12"/>
      <c r="J31881" s="29"/>
      <c r="K31881" s="45"/>
      <c r="L31881" s="45"/>
      <c r="M31881" s="45"/>
    </row>
    <row r="31882" spans="8:13" s="28" customFormat="1" x14ac:dyDescent="0.2">
      <c r="H31882" s="12"/>
      <c r="J31882" s="29"/>
      <c r="K31882" s="45"/>
      <c r="L31882" s="45"/>
      <c r="M31882" s="45"/>
    </row>
    <row r="31883" spans="8:13" s="28" customFormat="1" x14ac:dyDescent="0.2">
      <c r="H31883" s="12"/>
      <c r="J31883" s="29"/>
      <c r="K31883" s="45"/>
      <c r="L31883" s="45"/>
      <c r="M31883" s="45"/>
    </row>
    <row r="31884" spans="8:13" s="28" customFormat="1" x14ac:dyDescent="0.2">
      <c r="H31884" s="12"/>
      <c r="J31884" s="29"/>
      <c r="K31884" s="45"/>
      <c r="L31884" s="45"/>
      <c r="M31884" s="45"/>
    </row>
    <row r="31885" spans="8:13" s="28" customFormat="1" x14ac:dyDescent="0.2">
      <c r="H31885" s="12"/>
      <c r="J31885" s="29"/>
      <c r="K31885" s="45"/>
      <c r="L31885" s="45"/>
      <c r="M31885" s="45"/>
    </row>
    <row r="31886" spans="8:13" s="28" customFormat="1" x14ac:dyDescent="0.2">
      <c r="H31886" s="12"/>
      <c r="J31886" s="29"/>
      <c r="K31886" s="45"/>
      <c r="L31886" s="45"/>
      <c r="M31886" s="45"/>
    </row>
    <row r="31887" spans="8:13" s="28" customFormat="1" x14ac:dyDescent="0.2">
      <c r="H31887" s="12"/>
      <c r="J31887" s="29"/>
      <c r="K31887" s="45"/>
      <c r="L31887" s="45"/>
      <c r="M31887" s="45"/>
    </row>
    <row r="31888" spans="8:13" s="28" customFormat="1" x14ac:dyDescent="0.2">
      <c r="H31888" s="12"/>
      <c r="J31888" s="29"/>
      <c r="K31888" s="45"/>
      <c r="L31888" s="45"/>
      <c r="M31888" s="45"/>
    </row>
    <row r="31889" spans="8:13" s="28" customFormat="1" x14ac:dyDescent="0.2">
      <c r="H31889" s="12"/>
      <c r="J31889" s="29"/>
      <c r="K31889" s="45"/>
      <c r="L31889" s="45"/>
      <c r="M31889" s="45"/>
    </row>
    <row r="31890" spans="8:13" s="28" customFormat="1" x14ac:dyDescent="0.2">
      <c r="H31890" s="12"/>
      <c r="J31890" s="29"/>
      <c r="K31890" s="45"/>
      <c r="L31890" s="45"/>
      <c r="M31890" s="45"/>
    </row>
    <row r="31891" spans="8:13" s="28" customFormat="1" x14ac:dyDescent="0.2">
      <c r="H31891" s="12"/>
      <c r="J31891" s="29"/>
      <c r="K31891" s="45"/>
      <c r="L31891" s="45"/>
      <c r="M31891" s="45"/>
    </row>
    <row r="31892" spans="8:13" s="28" customFormat="1" x14ac:dyDescent="0.2">
      <c r="H31892" s="12"/>
      <c r="J31892" s="29"/>
      <c r="K31892" s="45"/>
      <c r="L31892" s="45"/>
      <c r="M31892" s="45"/>
    </row>
    <row r="31893" spans="8:13" s="28" customFormat="1" x14ac:dyDescent="0.2">
      <c r="H31893" s="12"/>
      <c r="J31893" s="29"/>
      <c r="K31893" s="45"/>
      <c r="L31893" s="45"/>
      <c r="M31893" s="45"/>
    </row>
    <row r="31894" spans="8:13" s="28" customFormat="1" x14ac:dyDescent="0.2">
      <c r="H31894" s="12"/>
      <c r="J31894" s="29"/>
      <c r="K31894" s="45"/>
      <c r="L31894" s="45"/>
      <c r="M31894" s="45"/>
    </row>
    <row r="31895" spans="8:13" s="28" customFormat="1" x14ac:dyDescent="0.2">
      <c r="H31895" s="12"/>
      <c r="J31895" s="29"/>
      <c r="K31895" s="45"/>
      <c r="L31895" s="45"/>
      <c r="M31895" s="45"/>
    </row>
    <row r="31896" spans="8:13" s="28" customFormat="1" x14ac:dyDescent="0.2">
      <c r="H31896" s="12"/>
      <c r="J31896" s="29"/>
      <c r="K31896" s="45"/>
      <c r="L31896" s="45"/>
      <c r="M31896" s="45"/>
    </row>
    <row r="31897" spans="8:13" s="28" customFormat="1" x14ac:dyDescent="0.2">
      <c r="H31897" s="12"/>
      <c r="J31897" s="29"/>
      <c r="K31897" s="45"/>
      <c r="L31897" s="45"/>
      <c r="M31897" s="45"/>
    </row>
    <row r="31898" spans="8:13" s="28" customFormat="1" x14ac:dyDescent="0.2">
      <c r="H31898" s="12"/>
      <c r="J31898" s="29"/>
      <c r="K31898" s="45"/>
      <c r="L31898" s="45"/>
      <c r="M31898" s="45"/>
    </row>
    <row r="31899" spans="8:13" s="28" customFormat="1" x14ac:dyDescent="0.2">
      <c r="H31899" s="12"/>
      <c r="J31899" s="29"/>
      <c r="K31899" s="45"/>
      <c r="L31899" s="45"/>
      <c r="M31899" s="45"/>
    </row>
    <row r="31900" spans="8:13" s="28" customFormat="1" x14ac:dyDescent="0.2">
      <c r="H31900" s="12"/>
      <c r="J31900" s="29"/>
      <c r="K31900" s="45"/>
      <c r="L31900" s="45"/>
      <c r="M31900" s="45"/>
    </row>
    <row r="31901" spans="8:13" s="28" customFormat="1" x14ac:dyDescent="0.2">
      <c r="H31901" s="12"/>
      <c r="J31901" s="29"/>
      <c r="K31901" s="45"/>
      <c r="L31901" s="45"/>
      <c r="M31901" s="45"/>
    </row>
    <row r="31902" spans="8:13" s="28" customFormat="1" x14ac:dyDescent="0.2">
      <c r="H31902" s="12"/>
      <c r="J31902" s="29"/>
      <c r="K31902" s="45"/>
      <c r="L31902" s="45"/>
      <c r="M31902" s="45"/>
    </row>
    <row r="31903" spans="8:13" s="28" customFormat="1" x14ac:dyDescent="0.2">
      <c r="H31903" s="12"/>
      <c r="J31903" s="29"/>
      <c r="K31903" s="45"/>
      <c r="L31903" s="45"/>
      <c r="M31903" s="45"/>
    </row>
    <row r="31904" spans="8:13" s="28" customFormat="1" x14ac:dyDescent="0.2">
      <c r="H31904" s="12"/>
      <c r="J31904" s="29"/>
      <c r="K31904" s="45"/>
      <c r="L31904" s="45"/>
      <c r="M31904" s="45"/>
    </row>
    <row r="31905" spans="8:13" s="28" customFormat="1" x14ac:dyDescent="0.2">
      <c r="H31905" s="12"/>
      <c r="J31905" s="29"/>
      <c r="K31905" s="45"/>
      <c r="L31905" s="45"/>
      <c r="M31905" s="45"/>
    </row>
    <row r="31906" spans="8:13" s="28" customFormat="1" x14ac:dyDescent="0.2">
      <c r="H31906" s="12"/>
      <c r="J31906" s="29"/>
      <c r="K31906" s="45"/>
      <c r="L31906" s="45"/>
      <c r="M31906" s="45"/>
    </row>
    <row r="31907" spans="8:13" s="28" customFormat="1" x14ac:dyDescent="0.2">
      <c r="H31907" s="12"/>
      <c r="J31907" s="29"/>
      <c r="K31907" s="45"/>
      <c r="L31907" s="45"/>
      <c r="M31907" s="45"/>
    </row>
    <row r="31908" spans="8:13" s="28" customFormat="1" x14ac:dyDescent="0.2">
      <c r="H31908" s="12"/>
      <c r="J31908" s="29"/>
      <c r="K31908" s="45"/>
      <c r="L31908" s="45"/>
      <c r="M31908" s="45"/>
    </row>
    <row r="31909" spans="8:13" s="28" customFormat="1" x14ac:dyDescent="0.2">
      <c r="H31909" s="12"/>
      <c r="J31909" s="29"/>
      <c r="K31909" s="45"/>
      <c r="L31909" s="45"/>
      <c r="M31909" s="45"/>
    </row>
    <row r="31910" spans="8:13" s="28" customFormat="1" x14ac:dyDescent="0.2">
      <c r="H31910" s="12"/>
      <c r="J31910" s="29"/>
      <c r="K31910" s="45"/>
      <c r="L31910" s="45"/>
      <c r="M31910" s="45"/>
    </row>
    <row r="31911" spans="8:13" s="28" customFormat="1" x14ac:dyDescent="0.2">
      <c r="H31911" s="12"/>
      <c r="J31911" s="29"/>
      <c r="K31911" s="45"/>
      <c r="L31911" s="45"/>
      <c r="M31911" s="45"/>
    </row>
    <row r="31912" spans="8:13" s="28" customFormat="1" x14ac:dyDescent="0.2">
      <c r="H31912" s="12"/>
      <c r="J31912" s="29"/>
      <c r="K31912" s="45"/>
      <c r="L31912" s="45"/>
      <c r="M31912" s="45"/>
    </row>
    <row r="31913" spans="8:13" s="28" customFormat="1" x14ac:dyDescent="0.2">
      <c r="H31913" s="12"/>
      <c r="J31913" s="29"/>
      <c r="K31913" s="45"/>
      <c r="L31913" s="45"/>
      <c r="M31913" s="45"/>
    </row>
    <row r="31914" spans="8:13" s="28" customFormat="1" x14ac:dyDescent="0.2">
      <c r="H31914" s="12"/>
      <c r="J31914" s="29"/>
      <c r="K31914" s="45"/>
      <c r="L31914" s="45"/>
      <c r="M31914" s="45"/>
    </row>
    <row r="31915" spans="8:13" s="28" customFormat="1" x14ac:dyDescent="0.2">
      <c r="H31915" s="12"/>
      <c r="J31915" s="29"/>
      <c r="K31915" s="45"/>
      <c r="L31915" s="45"/>
      <c r="M31915" s="45"/>
    </row>
    <row r="31916" spans="8:13" s="28" customFormat="1" x14ac:dyDescent="0.2">
      <c r="H31916" s="12"/>
      <c r="J31916" s="29"/>
      <c r="K31916" s="45"/>
      <c r="L31916" s="45"/>
      <c r="M31916" s="45"/>
    </row>
    <row r="31917" spans="8:13" s="28" customFormat="1" x14ac:dyDescent="0.2">
      <c r="H31917" s="12"/>
      <c r="J31917" s="29"/>
      <c r="K31917" s="45"/>
      <c r="L31917" s="45"/>
      <c r="M31917" s="45"/>
    </row>
    <row r="31918" spans="8:13" s="28" customFormat="1" x14ac:dyDescent="0.2">
      <c r="H31918" s="12"/>
      <c r="J31918" s="29"/>
      <c r="K31918" s="45"/>
      <c r="L31918" s="45"/>
      <c r="M31918" s="45"/>
    </row>
    <row r="31919" spans="8:13" s="28" customFormat="1" x14ac:dyDescent="0.2">
      <c r="H31919" s="12"/>
      <c r="J31919" s="29"/>
      <c r="K31919" s="45"/>
      <c r="L31919" s="45"/>
      <c r="M31919" s="45"/>
    </row>
    <row r="31920" spans="8:13" s="28" customFormat="1" x14ac:dyDescent="0.2">
      <c r="H31920" s="12"/>
      <c r="J31920" s="29"/>
      <c r="K31920" s="45"/>
      <c r="L31920" s="45"/>
      <c r="M31920" s="45"/>
    </row>
    <row r="31921" spans="8:13" s="28" customFormat="1" x14ac:dyDescent="0.2">
      <c r="H31921" s="12"/>
      <c r="J31921" s="29"/>
      <c r="K31921" s="45"/>
      <c r="L31921" s="45"/>
      <c r="M31921" s="45"/>
    </row>
    <row r="31922" spans="8:13" s="28" customFormat="1" x14ac:dyDescent="0.2">
      <c r="H31922" s="12"/>
      <c r="J31922" s="29"/>
      <c r="K31922" s="45"/>
      <c r="L31922" s="45"/>
      <c r="M31922" s="45"/>
    </row>
    <row r="31923" spans="8:13" s="28" customFormat="1" x14ac:dyDescent="0.2">
      <c r="H31923" s="12"/>
      <c r="J31923" s="29"/>
      <c r="K31923" s="45"/>
      <c r="L31923" s="45"/>
      <c r="M31923" s="45"/>
    </row>
    <row r="31924" spans="8:13" s="28" customFormat="1" x14ac:dyDescent="0.2">
      <c r="H31924" s="12"/>
      <c r="J31924" s="29"/>
      <c r="K31924" s="45"/>
      <c r="L31924" s="45"/>
      <c r="M31924" s="45"/>
    </row>
    <row r="31925" spans="8:13" s="28" customFormat="1" x14ac:dyDescent="0.2">
      <c r="H31925" s="12"/>
      <c r="J31925" s="29"/>
      <c r="K31925" s="45"/>
      <c r="L31925" s="45"/>
      <c r="M31925" s="45"/>
    </row>
    <row r="31926" spans="8:13" s="28" customFormat="1" x14ac:dyDescent="0.2">
      <c r="H31926" s="12"/>
      <c r="J31926" s="29"/>
      <c r="K31926" s="45"/>
      <c r="L31926" s="45"/>
      <c r="M31926" s="45"/>
    </row>
    <row r="31927" spans="8:13" s="28" customFormat="1" x14ac:dyDescent="0.2">
      <c r="H31927" s="12"/>
      <c r="J31927" s="29"/>
      <c r="K31927" s="45"/>
      <c r="L31927" s="45"/>
      <c r="M31927" s="45"/>
    </row>
    <row r="31928" spans="8:13" s="28" customFormat="1" x14ac:dyDescent="0.2">
      <c r="H31928" s="12"/>
      <c r="J31928" s="29"/>
      <c r="K31928" s="45"/>
      <c r="L31928" s="45"/>
      <c r="M31928" s="45"/>
    </row>
    <row r="31929" spans="8:13" s="28" customFormat="1" x14ac:dyDescent="0.2">
      <c r="H31929" s="12"/>
      <c r="J31929" s="29"/>
      <c r="K31929" s="45"/>
      <c r="L31929" s="45"/>
      <c r="M31929" s="45"/>
    </row>
    <row r="31930" spans="8:13" s="28" customFormat="1" x14ac:dyDescent="0.2">
      <c r="H31930" s="12"/>
      <c r="J31930" s="29"/>
      <c r="K31930" s="45"/>
      <c r="L31930" s="45"/>
      <c r="M31930" s="45"/>
    </row>
    <row r="31931" spans="8:13" s="28" customFormat="1" x14ac:dyDescent="0.2">
      <c r="H31931" s="12"/>
      <c r="J31931" s="29"/>
      <c r="K31931" s="45"/>
      <c r="L31931" s="45"/>
      <c r="M31931" s="45"/>
    </row>
    <row r="31932" spans="8:13" s="28" customFormat="1" x14ac:dyDescent="0.2">
      <c r="H31932" s="12"/>
      <c r="J31932" s="29"/>
      <c r="K31932" s="45"/>
      <c r="L31932" s="45"/>
      <c r="M31932" s="45"/>
    </row>
    <row r="31933" spans="8:13" s="28" customFormat="1" x14ac:dyDescent="0.2">
      <c r="H31933" s="12"/>
      <c r="J31933" s="29"/>
      <c r="K31933" s="45"/>
      <c r="L31933" s="45"/>
      <c r="M31933" s="45"/>
    </row>
    <row r="31934" spans="8:13" s="28" customFormat="1" x14ac:dyDescent="0.2">
      <c r="H31934" s="12"/>
      <c r="J31934" s="29"/>
      <c r="K31934" s="45"/>
      <c r="L31934" s="45"/>
      <c r="M31934" s="45"/>
    </row>
    <row r="31935" spans="8:13" s="28" customFormat="1" x14ac:dyDescent="0.2">
      <c r="H31935" s="12"/>
      <c r="J31935" s="29"/>
      <c r="K31935" s="45"/>
      <c r="L31935" s="45"/>
      <c r="M31935" s="45"/>
    </row>
    <row r="31936" spans="8:13" s="28" customFormat="1" x14ac:dyDescent="0.2">
      <c r="H31936" s="12"/>
      <c r="J31936" s="29"/>
      <c r="K31936" s="45"/>
      <c r="L31936" s="45"/>
      <c r="M31936" s="45"/>
    </row>
    <row r="31937" spans="8:13" s="28" customFormat="1" x14ac:dyDescent="0.2">
      <c r="H31937" s="12"/>
      <c r="J31937" s="29"/>
      <c r="K31937" s="45"/>
      <c r="L31937" s="45"/>
      <c r="M31937" s="45"/>
    </row>
    <row r="31938" spans="8:13" s="28" customFormat="1" x14ac:dyDescent="0.2">
      <c r="H31938" s="12"/>
      <c r="J31938" s="29"/>
      <c r="K31938" s="45"/>
      <c r="L31938" s="45"/>
      <c r="M31938" s="45"/>
    </row>
    <row r="31939" spans="8:13" s="28" customFormat="1" x14ac:dyDescent="0.2">
      <c r="H31939" s="12"/>
      <c r="J31939" s="29"/>
      <c r="K31939" s="45"/>
      <c r="L31939" s="45"/>
      <c r="M31939" s="45"/>
    </row>
    <row r="31940" spans="8:13" s="28" customFormat="1" x14ac:dyDescent="0.2">
      <c r="H31940" s="12"/>
      <c r="J31940" s="29"/>
      <c r="K31940" s="45"/>
      <c r="L31940" s="45"/>
      <c r="M31940" s="45"/>
    </row>
    <row r="31941" spans="8:13" s="28" customFormat="1" x14ac:dyDescent="0.2">
      <c r="H31941" s="12"/>
      <c r="J31941" s="29"/>
      <c r="K31941" s="45"/>
      <c r="L31941" s="45"/>
      <c r="M31941" s="45"/>
    </row>
    <row r="31942" spans="8:13" s="28" customFormat="1" x14ac:dyDescent="0.2">
      <c r="H31942" s="12"/>
      <c r="J31942" s="29"/>
      <c r="K31942" s="45"/>
      <c r="L31942" s="45"/>
      <c r="M31942" s="45"/>
    </row>
    <row r="31943" spans="8:13" s="28" customFormat="1" x14ac:dyDescent="0.2">
      <c r="H31943" s="12"/>
      <c r="J31943" s="29"/>
      <c r="K31943" s="45"/>
      <c r="L31943" s="45"/>
      <c r="M31943" s="45"/>
    </row>
    <row r="31944" spans="8:13" s="28" customFormat="1" x14ac:dyDescent="0.2">
      <c r="H31944" s="12"/>
      <c r="J31944" s="29"/>
      <c r="K31944" s="45"/>
      <c r="L31944" s="45"/>
      <c r="M31944" s="45"/>
    </row>
    <row r="31945" spans="8:13" s="28" customFormat="1" x14ac:dyDescent="0.2">
      <c r="H31945" s="12"/>
      <c r="J31945" s="29"/>
      <c r="K31945" s="45"/>
      <c r="L31945" s="45"/>
      <c r="M31945" s="45"/>
    </row>
    <row r="31946" spans="8:13" s="28" customFormat="1" x14ac:dyDescent="0.2">
      <c r="H31946" s="12"/>
      <c r="J31946" s="29"/>
      <c r="K31946" s="45"/>
      <c r="L31946" s="45"/>
      <c r="M31946" s="45"/>
    </row>
    <row r="31947" spans="8:13" s="28" customFormat="1" x14ac:dyDescent="0.2">
      <c r="H31947" s="12"/>
      <c r="J31947" s="29"/>
      <c r="K31947" s="45"/>
      <c r="L31947" s="45"/>
      <c r="M31947" s="45"/>
    </row>
    <row r="31948" spans="8:13" s="28" customFormat="1" x14ac:dyDescent="0.2">
      <c r="H31948" s="12"/>
      <c r="J31948" s="29"/>
      <c r="K31948" s="45"/>
      <c r="L31948" s="45"/>
      <c r="M31948" s="45"/>
    </row>
    <row r="31949" spans="8:13" s="28" customFormat="1" x14ac:dyDescent="0.2">
      <c r="H31949" s="12"/>
      <c r="J31949" s="29"/>
      <c r="K31949" s="45"/>
      <c r="L31949" s="45"/>
      <c r="M31949" s="45"/>
    </row>
    <row r="31950" spans="8:13" s="28" customFormat="1" x14ac:dyDescent="0.2">
      <c r="H31950" s="12"/>
      <c r="J31950" s="29"/>
      <c r="K31950" s="45"/>
      <c r="L31950" s="45"/>
      <c r="M31950" s="45"/>
    </row>
    <row r="31951" spans="8:13" s="28" customFormat="1" x14ac:dyDescent="0.2">
      <c r="H31951" s="12"/>
      <c r="J31951" s="29"/>
      <c r="K31951" s="45"/>
      <c r="L31951" s="45"/>
      <c r="M31951" s="45"/>
    </row>
    <row r="31952" spans="8:13" s="28" customFormat="1" x14ac:dyDescent="0.2">
      <c r="H31952" s="12"/>
      <c r="J31952" s="29"/>
      <c r="K31952" s="45"/>
      <c r="L31952" s="45"/>
      <c r="M31952" s="45"/>
    </row>
    <row r="31953" spans="8:13" s="28" customFormat="1" x14ac:dyDescent="0.2">
      <c r="H31953" s="12"/>
      <c r="J31953" s="29"/>
      <c r="K31953" s="45"/>
      <c r="L31953" s="45"/>
      <c r="M31953" s="45"/>
    </row>
    <row r="31954" spans="8:13" s="28" customFormat="1" x14ac:dyDescent="0.2">
      <c r="H31954" s="12"/>
      <c r="J31954" s="29"/>
      <c r="K31954" s="45"/>
      <c r="L31954" s="45"/>
      <c r="M31954" s="45"/>
    </row>
    <row r="31955" spans="8:13" s="28" customFormat="1" x14ac:dyDescent="0.2">
      <c r="H31955" s="12"/>
      <c r="J31955" s="29"/>
      <c r="K31955" s="45"/>
      <c r="L31955" s="45"/>
      <c r="M31955" s="45"/>
    </row>
    <row r="31956" spans="8:13" s="28" customFormat="1" x14ac:dyDescent="0.2">
      <c r="H31956" s="12"/>
      <c r="J31956" s="29"/>
      <c r="K31956" s="45"/>
      <c r="L31956" s="45"/>
      <c r="M31956" s="45"/>
    </row>
    <row r="31957" spans="8:13" s="28" customFormat="1" x14ac:dyDescent="0.2">
      <c r="H31957" s="12"/>
      <c r="J31957" s="29"/>
      <c r="K31957" s="45"/>
      <c r="L31957" s="45"/>
      <c r="M31957" s="45"/>
    </row>
    <row r="31958" spans="8:13" s="28" customFormat="1" x14ac:dyDescent="0.2">
      <c r="H31958" s="12"/>
      <c r="J31958" s="29"/>
      <c r="K31958" s="45"/>
      <c r="L31958" s="45"/>
      <c r="M31958" s="45"/>
    </row>
    <row r="31959" spans="8:13" s="28" customFormat="1" x14ac:dyDescent="0.2">
      <c r="H31959" s="12"/>
      <c r="J31959" s="29"/>
      <c r="K31959" s="45"/>
      <c r="L31959" s="45"/>
      <c r="M31959" s="45"/>
    </row>
    <row r="31960" spans="8:13" s="28" customFormat="1" x14ac:dyDescent="0.2">
      <c r="H31960" s="12"/>
      <c r="J31960" s="29"/>
      <c r="K31960" s="45"/>
      <c r="L31960" s="45"/>
      <c r="M31960" s="45"/>
    </row>
    <row r="31961" spans="8:13" s="28" customFormat="1" x14ac:dyDescent="0.2">
      <c r="H31961" s="12"/>
      <c r="J31961" s="29"/>
      <c r="K31961" s="45"/>
      <c r="L31961" s="45"/>
      <c r="M31961" s="45"/>
    </row>
    <row r="31962" spans="8:13" s="28" customFormat="1" x14ac:dyDescent="0.2">
      <c r="H31962" s="12"/>
      <c r="J31962" s="29"/>
      <c r="K31962" s="45"/>
      <c r="L31962" s="45"/>
      <c r="M31962" s="45"/>
    </row>
    <row r="31963" spans="8:13" s="28" customFormat="1" x14ac:dyDescent="0.2">
      <c r="H31963" s="12"/>
      <c r="J31963" s="29"/>
      <c r="K31963" s="45"/>
      <c r="L31963" s="45"/>
      <c r="M31963" s="45"/>
    </row>
    <row r="31964" spans="8:13" s="28" customFormat="1" x14ac:dyDescent="0.2">
      <c r="H31964" s="12"/>
      <c r="J31964" s="29"/>
      <c r="K31964" s="45"/>
      <c r="L31964" s="45"/>
      <c r="M31964" s="45"/>
    </row>
    <row r="31965" spans="8:13" s="28" customFormat="1" x14ac:dyDescent="0.2">
      <c r="H31965" s="12"/>
      <c r="J31965" s="29"/>
      <c r="K31965" s="45"/>
      <c r="L31965" s="45"/>
      <c r="M31965" s="45"/>
    </row>
    <row r="31966" spans="8:13" s="28" customFormat="1" x14ac:dyDescent="0.2">
      <c r="H31966" s="12"/>
      <c r="J31966" s="29"/>
      <c r="K31966" s="45"/>
      <c r="L31966" s="45"/>
      <c r="M31966" s="45"/>
    </row>
    <row r="31967" spans="8:13" s="28" customFormat="1" x14ac:dyDescent="0.2">
      <c r="H31967" s="12"/>
      <c r="J31967" s="29"/>
      <c r="K31967" s="45"/>
      <c r="L31967" s="45"/>
      <c r="M31967" s="45"/>
    </row>
    <row r="31968" spans="8:13" s="28" customFormat="1" x14ac:dyDescent="0.2">
      <c r="H31968" s="12"/>
      <c r="J31968" s="29"/>
      <c r="K31968" s="45"/>
      <c r="L31968" s="45"/>
      <c r="M31968" s="45"/>
    </row>
    <row r="31969" spans="8:13" s="28" customFormat="1" x14ac:dyDescent="0.2">
      <c r="H31969" s="12"/>
      <c r="J31969" s="29"/>
      <c r="K31969" s="45"/>
      <c r="L31969" s="45"/>
      <c r="M31969" s="45"/>
    </row>
    <row r="31970" spans="8:13" s="28" customFormat="1" x14ac:dyDescent="0.2">
      <c r="H31970" s="12"/>
      <c r="J31970" s="29"/>
      <c r="K31970" s="45"/>
      <c r="L31970" s="45"/>
      <c r="M31970" s="45"/>
    </row>
    <row r="31971" spans="8:13" s="28" customFormat="1" x14ac:dyDescent="0.2">
      <c r="H31971" s="12"/>
      <c r="J31971" s="29"/>
      <c r="K31971" s="45"/>
      <c r="L31971" s="45"/>
      <c r="M31971" s="45"/>
    </row>
    <row r="31972" spans="8:13" s="28" customFormat="1" x14ac:dyDescent="0.2">
      <c r="H31972" s="12"/>
      <c r="J31972" s="29"/>
      <c r="K31972" s="45"/>
      <c r="L31972" s="45"/>
      <c r="M31972" s="45"/>
    </row>
    <row r="31973" spans="8:13" s="28" customFormat="1" x14ac:dyDescent="0.2">
      <c r="H31973" s="12"/>
      <c r="J31973" s="29"/>
      <c r="K31973" s="45"/>
      <c r="L31973" s="45"/>
      <c r="M31973" s="45"/>
    </row>
    <row r="31974" spans="8:13" s="28" customFormat="1" x14ac:dyDescent="0.2">
      <c r="H31974" s="12"/>
      <c r="J31974" s="29"/>
      <c r="K31974" s="45"/>
      <c r="L31974" s="45"/>
      <c r="M31974" s="45"/>
    </row>
    <row r="31975" spans="8:13" s="28" customFormat="1" x14ac:dyDescent="0.2">
      <c r="H31975" s="12"/>
      <c r="J31975" s="29"/>
      <c r="K31975" s="45"/>
      <c r="L31975" s="45"/>
      <c r="M31975" s="45"/>
    </row>
    <row r="31976" spans="8:13" s="28" customFormat="1" x14ac:dyDescent="0.2">
      <c r="H31976" s="12"/>
      <c r="J31976" s="29"/>
      <c r="K31976" s="45"/>
      <c r="L31976" s="45"/>
      <c r="M31976" s="45"/>
    </row>
    <row r="31977" spans="8:13" s="28" customFormat="1" x14ac:dyDescent="0.2">
      <c r="H31977" s="12"/>
      <c r="J31977" s="29"/>
      <c r="K31977" s="45"/>
      <c r="L31977" s="45"/>
      <c r="M31977" s="45"/>
    </row>
    <row r="31978" spans="8:13" s="28" customFormat="1" x14ac:dyDescent="0.2">
      <c r="H31978" s="12"/>
      <c r="J31978" s="29"/>
      <c r="K31978" s="45"/>
      <c r="L31978" s="45"/>
      <c r="M31978" s="45"/>
    </row>
    <row r="31979" spans="8:13" s="28" customFormat="1" x14ac:dyDescent="0.2">
      <c r="H31979" s="12"/>
      <c r="J31979" s="29"/>
      <c r="K31979" s="45"/>
      <c r="L31979" s="45"/>
      <c r="M31979" s="45"/>
    </row>
    <row r="31980" spans="8:13" s="28" customFormat="1" x14ac:dyDescent="0.2">
      <c r="H31980" s="12"/>
      <c r="J31980" s="29"/>
      <c r="K31980" s="45"/>
      <c r="L31980" s="45"/>
      <c r="M31980" s="45"/>
    </row>
    <row r="31981" spans="8:13" s="28" customFormat="1" x14ac:dyDescent="0.2">
      <c r="H31981" s="12"/>
      <c r="J31981" s="29"/>
      <c r="K31981" s="45"/>
      <c r="L31981" s="45"/>
      <c r="M31981" s="45"/>
    </row>
    <row r="31982" spans="8:13" s="28" customFormat="1" x14ac:dyDescent="0.2">
      <c r="H31982" s="12"/>
      <c r="J31982" s="29"/>
      <c r="K31982" s="45"/>
      <c r="L31982" s="45"/>
      <c r="M31982" s="45"/>
    </row>
    <row r="31983" spans="8:13" s="28" customFormat="1" x14ac:dyDescent="0.2">
      <c r="H31983" s="12"/>
      <c r="J31983" s="29"/>
      <c r="K31983" s="45"/>
      <c r="L31983" s="45"/>
      <c r="M31983" s="45"/>
    </row>
    <row r="31984" spans="8:13" s="28" customFormat="1" x14ac:dyDescent="0.2">
      <c r="H31984" s="12"/>
      <c r="J31984" s="29"/>
      <c r="K31984" s="45"/>
      <c r="L31984" s="45"/>
      <c r="M31984" s="45"/>
    </row>
    <row r="31985" spans="8:13" s="28" customFormat="1" x14ac:dyDescent="0.2">
      <c r="H31985" s="12"/>
      <c r="J31985" s="29"/>
      <c r="K31985" s="45"/>
      <c r="L31985" s="45"/>
      <c r="M31985" s="45"/>
    </row>
    <row r="31986" spans="8:13" s="28" customFormat="1" x14ac:dyDescent="0.2">
      <c r="H31986" s="12"/>
      <c r="J31986" s="29"/>
      <c r="K31986" s="45"/>
      <c r="L31986" s="45"/>
      <c r="M31986" s="45"/>
    </row>
    <row r="31987" spans="8:13" s="28" customFormat="1" x14ac:dyDescent="0.2">
      <c r="H31987" s="12"/>
      <c r="J31987" s="29"/>
      <c r="K31987" s="45"/>
      <c r="L31987" s="45"/>
      <c r="M31987" s="45"/>
    </row>
    <row r="31988" spans="8:13" s="28" customFormat="1" x14ac:dyDescent="0.2">
      <c r="H31988" s="12"/>
      <c r="J31988" s="29"/>
      <c r="K31988" s="45"/>
      <c r="L31988" s="45"/>
      <c r="M31988" s="45"/>
    </row>
    <row r="31989" spans="8:13" s="28" customFormat="1" x14ac:dyDescent="0.2">
      <c r="H31989" s="12"/>
      <c r="J31989" s="29"/>
      <c r="K31989" s="45"/>
      <c r="L31989" s="45"/>
      <c r="M31989" s="45"/>
    </row>
    <row r="31990" spans="8:13" s="28" customFormat="1" x14ac:dyDescent="0.2">
      <c r="H31990" s="12"/>
      <c r="J31990" s="29"/>
      <c r="K31990" s="45"/>
      <c r="L31990" s="45"/>
      <c r="M31990" s="45"/>
    </row>
    <row r="31991" spans="8:13" s="28" customFormat="1" x14ac:dyDescent="0.2">
      <c r="H31991" s="12"/>
      <c r="J31991" s="29"/>
      <c r="K31991" s="45"/>
      <c r="L31991" s="45"/>
      <c r="M31991" s="45"/>
    </row>
    <row r="31992" spans="8:13" s="28" customFormat="1" x14ac:dyDescent="0.2">
      <c r="H31992" s="12"/>
      <c r="J31992" s="29"/>
      <c r="K31992" s="45"/>
      <c r="L31992" s="45"/>
      <c r="M31992" s="45"/>
    </row>
    <row r="31993" spans="8:13" s="28" customFormat="1" x14ac:dyDescent="0.2">
      <c r="H31993" s="12"/>
      <c r="J31993" s="29"/>
      <c r="K31993" s="45"/>
      <c r="L31993" s="45"/>
      <c r="M31993" s="45"/>
    </row>
    <row r="31994" spans="8:13" s="28" customFormat="1" x14ac:dyDescent="0.2">
      <c r="H31994" s="12"/>
      <c r="J31994" s="29"/>
      <c r="K31994" s="45"/>
      <c r="L31994" s="45"/>
      <c r="M31994" s="45"/>
    </row>
    <row r="31995" spans="8:13" s="28" customFormat="1" x14ac:dyDescent="0.2">
      <c r="H31995" s="12"/>
      <c r="J31995" s="29"/>
      <c r="K31995" s="45"/>
      <c r="L31995" s="45"/>
      <c r="M31995" s="45"/>
    </row>
    <row r="31996" spans="8:13" s="28" customFormat="1" x14ac:dyDescent="0.2">
      <c r="H31996" s="12"/>
      <c r="J31996" s="29"/>
      <c r="K31996" s="45"/>
      <c r="L31996" s="45"/>
      <c r="M31996" s="45"/>
    </row>
    <row r="31997" spans="8:13" s="28" customFormat="1" x14ac:dyDescent="0.2">
      <c r="H31997" s="12"/>
      <c r="J31997" s="29"/>
      <c r="K31997" s="45"/>
      <c r="L31997" s="45"/>
      <c r="M31997" s="45"/>
    </row>
    <row r="31998" spans="8:13" s="28" customFormat="1" x14ac:dyDescent="0.2">
      <c r="H31998" s="12"/>
      <c r="J31998" s="29"/>
      <c r="K31998" s="45"/>
      <c r="L31998" s="45"/>
      <c r="M31998" s="45"/>
    </row>
    <row r="31999" spans="8:13" s="28" customFormat="1" x14ac:dyDescent="0.2">
      <c r="H31999" s="12"/>
      <c r="J31999" s="29"/>
      <c r="K31999" s="45"/>
      <c r="L31999" s="45"/>
      <c r="M31999" s="45"/>
    </row>
    <row r="32000" spans="8:13" s="28" customFormat="1" x14ac:dyDescent="0.2">
      <c r="H32000" s="12"/>
      <c r="J32000" s="29"/>
      <c r="K32000" s="45"/>
      <c r="L32000" s="45"/>
      <c r="M32000" s="45"/>
    </row>
    <row r="32001" spans="8:13" s="28" customFormat="1" x14ac:dyDescent="0.2">
      <c r="H32001" s="12"/>
      <c r="J32001" s="29"/>
      <c r="K32001" s="45"/>
      <c r="L32001" s="45"/>
      <c r="M32001" s="45"/>
    </row>
    <row r="32002" spans="8:13" s="28" customFormat="1" x14ac:dyDescent="0.2">
      <c r="H32002" s="12"/>
      <c r="J32002" s="29"/>
      <c r="K32002" s="45"/>
      <c r="L32002" s="45"/>
      <c r="M32002" s="45"/>
    </row>
    <row r="32003" spans="8:13" s="28" customFormat="1" x14ac:dyDescent="0.2">
      <c r="H32003" s="12"/>
      <c r="J32003" s="29"/>
      <c r="K32003" s="45"/>
      <c r="L32003" s="45"/>
      <c r="M32003" s="45"/>
    </row>
    <row r="32004" spans="8:13" s="28" customFormat="1" x14ac:dyDescent="0.2">
      <c r="H32004" s="12"/>
      <c r="J32004" s="29"/>
      <c r="K32004" s="45"/>
      <c r="L32004" s="45"/>
      <c r="M32004" s="45"/>
    </row>
    <row r="32005" spans="8:13" s="28" customFormat="1" x14ac:dyDescent="0.2">
      <c r="H32005" s="12"/>
      <c r="J32005" s="29"/>
      <c r="K32005" s="45"/>
      <c r="L32005" s="45"/>
      <c r="M32005" s="45"/>
    </row>
    <row r="32006" spans="8:13" s="28" customFormat="1" x14ac:dyDescent="0.2">
      <c r="H32006" s="12"/>
      <c r="J32006" s="29"/>
      <c r="K32006" s="45"/>
      <c r="L32006" s="45"/>
      <c r="M32006" s="45"/>
    </row>
    <row r="32007" spans="8:13" s="28" customFormat="1" x14ac:dyDescent="0.2">
      <c r="H32007" s="12"/>
      <c r="J32007" s="29"/>
      <c r="K32007" s="45"/>
      <c r="L32007" s="45"/>
      <c r="M32007" s="45"/>
    </row>
    <row r="32008" spans="8:13" s="28" customFormat="1" x14ac:dyDescent="0.2">
      <c r="H32008" s="12"/>
      <c r="J32008" s="29"/>
      <c r="K32008" s="45"/>
      <c r="L32008" s="45"/>
      <c r="M32008" s="45"/>
    </row>
    <row r="32009" spans="8:13" s="28" customFormat="1" x14ac:dyDescent="0.2">
      <c r="H32009" s="12"/>
      <c r="J32009" s="29"/>
      <c r="K32009" s="45"/>
      <c r="L32009" s="45"/>
      <c r="M32009" s="45"/>
    </row>
    <row r="32010" spans="8:13" s="28" customFormat="1" x14ac:dyDescent="0.2">
      <c r="H32010" s="12"/>
      <c r="J32010" s="29"/>
      <c r="K32010" s="45"/>
      <c r="L32010" s="45"/>
      <c r="M32010" s="45"/>
    </row>
    <row r="32011" spans="8:13" s="28" customFormat="1" x14ac:dyDescent="0.2">
      <c r="H32011" s="12"/>
      <c r="J32011" s="29"/>
      <c r="K32011" s="45"/>
      <c r="L32011" s="45"/>
      <c r="M32011" s="45"/>
    </row>
    <row r="32012" spans="8:13" s="28" customFormat="1" x14ac:dyDescent="0.2">
      <c r="H32012" s="12"/>
      <c r="J32012" s="29"/>
      <c r="K32012" s="45"/>
      <c r="L32012" s="45"/>
      <c r="M32012" s="45"/>
    </row>
    <row r="32013" spans="8:13" s="28" customFormat="1" x14ac:dyDescent="0.2">
      <c r="H32013" s="12"/>
      <c r="J32013" s="29"/>
      <c r="K32013" s="45"/>
      <c r="L32013" s="45"/>
      <c r="M32013" s="45"/>
    </row>
    <row r="32014" spans="8:13" s="28" customFormat="1" x14ac:dyDescent="0.2">
      <c r="H32014" s="12"/>
      <c r="J32014" s="29"/>
      <c r="K32014" s="45"/>
      <c r="L32014" s="45"/>
      <c r="M32014" s="45"/>
    </row>
    <row r="32015" spans="8:13" s="28" customFormat="1" x14ac:dyDescent="0.2">
      <c r="H32015" s="12"/>
      <c r="J32015" s="29"/>
      <c r="K32015" s="45"/>
      <c r="L32015" s="45"/>
      <c r="M32015" s="45"/>
    </row>
    <row r="32016" spans="8:13" s="28" customFormat="1" x14ac:dyDescent="0.2">
      <c r="H32016" s="12"/>
      <c r="J32016" s="29"/>
      <c r="K32016" s="45"/>
      <c r="L32016" s="45"/>
      <c r="M32016" s="45"/>
    </row>
    <row r="32017" spans="8:13" s="28" customFormat="1" x14ac:dyDescent="0.2">
      <c r="H32017" s="12"/>
      <c r="J32017" s="29"/>
      <c r="K32017" s="45"/>
      <c r="L32017" s="45"/>
      <c r="M32017" s="45"/>
    </row>
    <row r="32018" spans="8:13" s="28" customFormat="1" x14ac:dyDescent="0.2">
      <c r="H32018" s="12"/>
      <c r="J32018" s="29"/>
      <c r="K32018" s="45"/>
      <c r="L32018" s="45"/>
      <c r="M32018" s="45"/>
    </row>
    <row r="32019" spans="8:13" s="28" customFormat="1" x14ac:dyDescent="0.2">
      <c r="H32019" s="12"/>
      <c r="J32019" s="29"/>
      <c r="K32019" s="45"/>
      <c r="L32019" s="45"/>
      <c r="M32019" s="45"/>
    </row>
    <row r="32020" spans="8:13" s="28" customFormat="1" x14ac:dyDescent="0.2">
      <c r="H32020" s="12"/>
      <c r="J32020" s="29"/>
      <c r="K32020" s="45"/>
      <c r="L32020" s="45"/>
      <c r="M32020" s="45"/>
    </row>
    <row r="32021" spans="8:13" s="28" customFormat="1" x14ac:dyDescent="0.2">
      <c r="H32021" s="12"/>
      <c r="J32021" s="29"/>
      <c r="K32021" s="45"/>
      <c r="L32021" s="45"/>
      <c r="M32021" s="45"/>
    </row>
    <row r="32022" spans="8:13" s="28" customFormat="1" x14ac:dyDescent="0.2">
      <c r="H32022" s="12"/>
      <c r="J32022" s="29"/>
      <c r="K32022" s="45"/>
      <c r="L32022" s="45"/>
      <c r="M32022" s="45"/>
    </row>
    <row r="32023" spans="8:13" s="28" customFormat="1" x14ac:dyDescent="0.2">
      <c r="H32023" s="12"/>
      <c r="J32023" s="29"/>
      <c r="K32023" s="45"/>
      <c r="L32023" s="45"/>
      <c r="M32023" s="45"/>
    </row>
    <row r="32024" spans="8:13" s="28" customFormat="1" x14ac:dyDescent="0.2">
      <c r="H32024" s="12"/>
      <c r="J32024" s="29"/>
      <c r="K32024" s="45"/>
      <c r="L32024" s="45"/>
      <c r="M32024" s="45"/>
    </row>
    <row r="32025" spans="8:13" s="28" customFormat="1" x14ac:dyDescent="0.2">
      <c r="H32025" s="12"/>
      <c r="J32025" s="29"/>
      <c r="K32025" s="45"/>
      <c r="L32025" s="45"/>
      <c r="M32025" s="45"/>
    </row>
    <row r="32026" spans="8:13" s="28" customFormat="1" x14ac:dyDescent="0.2">
      <c r="H32026" s="12"/>
      <c r="J32026" s="29"/>
      <c r="K32026" s="45"/>
      <c r="L32026" s="45"/>
      <c r="M32026" s="45"/>
    </row>
    <row r="32027" spans="8:13" s="28" customFormat="1" x14ac:dyDescent="0.2">
      <c r="H32027" s="12"/>
      <c r="J32027" s="29"/>
      <c r="K32027" s="45"/>
      <c r="L32027" s="45"/>
      <c r="M32027" s="45"/>
    </row>
    <row r="32028" spans="8:13" s="28" customFormat="1" x14ac:dyDescent="0.2">
      <c r="H32028" s="12"/>
      <c r="J32028" s="29"/>
      <c r="K32028" s="45"/>
      <c r="L32028" s="45"/>
      <c r="M32028" s="45"/>
    </row>
    <row r="32029" spans="8:13" s="28" customFormat="1" x14ac:dyDescent="0.2">
      <c r="H32029" s="12"/>
      <c r="J32029" s="29"/>
      <c r="K32029" s="45"/>
      <c r="L32029" s="45"/>
      <c r="M32029" s="45"/>
    </row>
    <row r="32030" spans="8:13" s="28" customFormat="1" x14ac:dyDescent="0.2">
      <c r="H32030" s="12"/>
      <c r="J32030" s="29"/>
      <c r="K32030" s="45"/>
      <c r="L32030" s="45"/>
      <c r="M32030" s="45"/>
    </row>
    <row r="32031" spans="8:13" s="28" customFormat="1" x14ac:dyDescent="0.2">
      <c r="H32031" s="12"/>
      <c r="J32031" s="29"/>
      <c r="K32031" s="45"/>
      <c r="L32031" s="45"/>
      <c r="M32031" s="45"/>
    </row>
    <row r="32032" spans="8:13" s="28" customFormat="1" x14ac:dyDescent="0.2">
      <c r="H32032" s="12"/>
      <c r="J32032" s="29"/>
      <c r="K32032" s="45"/>
      <c r="L32032" s="45"/>
      <c r="M32032" s="45"/>
    </row>
    <row r="32033" spans="8:13" s="28" customFormat="1" x14ac:dyDescent="0.2">
      <c r="H32033" s="12"/>
      <c r="J32033" s="29"/>
      <c r="K32033" s="45"/>
      <c r="L32033" s="45"/>
      <c r="M32033" s="45"/>
    </row>
    <row r="32034" spans="8:13" s="28" customFormat="1" x14ac:dyDescent="0.2">
      <c r="H32034" s="12"/>
      <c r="J32034" s="29"/>
      <c r="K32034" s="45"/>
      <c r="L32034" s="45"/>
      <c r="M32034" s="45"/>
    </row>
    <row r="32035" spans="8:13" s="28" customFormat="1" x14ac:dyDescent="0.2">
      <c r="H32035" s="12"/>
      <c r="J32035" s="29"/>
      <c r="K32035" s="45"/>
      <c r="L32035" s="45"/>
      <c r="M32035" s="45"/>
    </row>
    <row r="32036" spans="8:13" s="28" customFormat="1" x14ac:dyDescent="0.2">
      <c r="H32036" s="12"/>
      <c r="J32036" s="29"/>
      <c r="K32036" s="45"/>
      <c r="L32036" s="45"/>
      <c r="M32036" s="45"/>
    </row>
    <row r="32037" spans="8:13" s="28" customFormat="1" x14ac:dyDescent="0.2">
      <c r="H32037" s="12"/>
      <c r="J32037" s="29"/>
      <c r="K32037" s="45"/>
      <c r="L32037" s="45"/>
      <c r="M32037" s="45"/>
    </row>
    <row r="32038" spans="8:13" s="28" customFormat="1" x14ac:dyDescent="0.2">
      <c r="H32038" s="12"/>
      <c r="J32038" s="29"/>
      <c r="K32038" s="45"/>
      <c r="L32038" s="45"/>
      <c r="M32038" s="45"/>
    </row>
    <row r="32039" spans="8:13" s="28" customFormat="1" x14ac:dyDescent="0.2">
      <c r="H32039" s="12"/>
      <c r="J32039" s="29"/>
      <c r="K32039" s="45"/>
      <c r="L32039" s="45"/>
      <c r="M32039" s="45"/>
    </row>
    <row r="32040" spans="8:13" s="28" customFormat="1" x14ac:dyDescent="0.2">
      <c r="H32040" s="12"/>
      <c r="J32040" s="29"/>
      <c r="K32040" s="45"/>
      <c r="L32040" s="45"/>
      <c r="M32040" s="45"/>
    </row>
    <row r="32041" spans="8:13" s="28" customFormat="1" x14ac:dyDescent="0.2">
      <c r="H32041" s="12"/>
      <c r="J32041" s="29"/>
      <c r="K32041" s="45"/>
      <c r="L32041" s="45"/>
      <c r="M32041" s="45"/>
    </row>
    <row r="32042" spans="8:13" s="28" customFormat="1" x14ac:dyDescent="0.2">
      <c r="H32042" s="12"/>
      <c r="J32042" s="29"/>
      <c r="K32042" s="45"/>
      <c r="L32042" s="45"/>
      <c r="M32042" s="45"/>
    </row>
    <row r="32043" spans="8:13" s="28" customFormat="1" x14ac:dyDescent="0.2">
      <c r="H32043" s="12"/>
      <c r="J32043" s="29"/>
      <c r="K32043" s="45"/>
      <c r="L32043" s="45"/>
      <c r="M32043" s="45"/>
    </row>
    <row r="32044" spans="8:13" s="28" customFormat="1" x14ac:dyDescent="0.2">
      <c r="H32044" s="12"/>
      <c r="J32044" s="29"/>
      <c r="K32044" s="45"/>
      <c r="L32044" s="45"/>
      <c r="M32044" s="45"/>
    </row>
    <row r="32045" spans="8:13" s="28" customFormat="1" x14ac:dyDescent="0.2">
      <c r="H32045" s="12"/>
      <c r="J32045" s="29"/>
      <c r="K32045" s="45"/>
      <c r="L32045" s="45"/>
      <c r="M32045" s="45"/>
    </row>
    <row r="32046" spans="8:13" s="28" customFormat="1" x14ac:dyDescent="0.2">
      <c r="H32046" s="12"/>
      <c r="J32046" s="29"/>
      <c r="K32046" s="45"/>
      <c r="L32046" s="45"/>
      <c r="M32046" s="45"/>
    </row>
    <row r="32047" spans="8:13" s="28" customFormat="1" x14ac:dyDescent="0.2">
      <c r="H32047" s="12"/>
      <c r="J32047" s="29"/>
      <c r="K32047" s="45"/>
      <c r="L32047" s="45"/>
      <c r="M32047" s="45"/>
    </row>
    <row r="32048" spans="8:13" s="28" customFormat="1" x14ac:dyDescent="0.2">
      <c r="H32048" s="12"/>
      <c r="J32048" s="29"/>
      <c r="K32048" s="45"/>
      <c r="L32048" s="45"/>
      <c r="M32048" s="45"/>
    </row>
    <row r="32049" spans="8:13" s="28" customFormat="1" x14ac:dyDescent="0.2">
      <c r="H32049" s="12"/>
      <c r="J32049" s="29"/>
      <c r="K32049" s="45"/>
      <c r="L32049" s="45"/>
      <c r="M32049" s="45"/>
    </row>
    <row r="32050" spans="8:13" s="28" customFormat="1" x14ac:dyDescent="0.2">
      <c r="H32050" s="12"/>
      <c r="J32050" s="29"/>
      <c r="K32050" s="45"/>
      <c r="L32050" s="45"/>
      <c r="M32050" s="45"/>
    </row>
    <row r="32051" spans="8:13" s="28" customFormat="1" x14ac:dyDescent="0.2">
      <c r="H32051" s="12"/>
      <c r="J32051" s="29"/>
      <c r="K32051" s="45"/>
      <c r="L32051" s="45"/>
      <c r="M32051" s="45"/>
    </row>
    <row r="32052" spans="8:13" s="28" customFormat="1" x14ac:dyDescent="0.2">
      <c r="H32052" s="12"/>
      <c r="J32052" s="29"/>
      <c r="K32052" s="45"/>
      <c r="L32052" s="45"/>
      <c r="M32052" s="45"/>
    </row>
    <row r="32053" spans="8:13" s="28" customFormat="1" x14ac:dyDescent="0.2">
      <c r="H32053" s="12"/>
      <c r="J32053" s="29"/>
      <c r="K32053" s="45"/>
      <c r="L32053" s="45"/>
      <c r="M32053" s="45"/>
    </row>
    <row r="32054" spans="8:13" s="28" customFormat="1" x14ac:dyDescent="0.2">
      <c r="H32054" s="12"/>
      <c r="J32054" s="29"/>
      <c r="K32054" s="45"/>
      <c r="L32054" s="45"/>
      <c r="M32054" s="45"/>
    </row>
    <row r="32055" spans="8:13" s="28" customFormat="1" x14ac:dyDescent="0.2">
      <c r="H32055" s="12"/>
      <c r="J32055" s="29"/>
      <c r="K32055" s="45"/>
      <c r="L32055" s="45"/>
      <c r="M32055" s="45"/>
    </row>
    <row r="32056" spans="8:13" s="28" customFormat="1" x14ac:dyDescent="0.2">
      <c r="H32056" s="12"/>
      <c r="J32056" s="29"/>
      <c r="K32056" s="45"/>
      <c r="L32056" s="45"/>
      <c r="M32056" s="45"/>
    </row>
    <row r="32057" spans="8:13" s="28" customFormat="1" x14ac:dyDescent="0.2">
      <c r="H32057" s="12"/>
      <c r="J32057" s="29"/>
      <c r="K32057" s="45"/>
      <c r="L32057" s="45"/>
      <c r="M32057" s="45"/>
    </row>
    <row r="32058" spans="8:13" s="28" customFormat="1" x14ac:dyDescent="0.2">
      <c r="H32058" s="12"/>
      <c r="J32058" s="29"/>
      <c r="K32058" s="45"/>
      <c r="L32058" s="45"/>
      <c r="M32058" s="45"/>
    </row>
    <row r="32059" spans="8:13" s="28" customFormat="1" x14ac:dyDescent="0.2">
      <c r="H32059" s="12"/>
      <c r="J32059" s="29"/>
      <c r="K32059" s="45"/>
      <c r="L32059" s="45"/>
      <c r="M32059" s="45"/>
    </row>
    <row r="32060" spans="8:13" s="28" customFormat="1" x14ac:dyDescent="0.2">
      <c r="H32060" s="12"/>
      <c r="J32060" s="29"/>
      <c r="K32060" s="45"/>
      <c r="L32060" s="45"/>
      <c r="M32060" s="45"/>
    </row>
    <row r="32061" spans="8:13" s="28" customFormat="1" x14ac:dyDescent="0.2">
      <c r="H32061" s="12"/>
      <c r="J32061" s="29"/>
      <c r="K32061" s="45"/>
      <c r="L32061" s="45"/>
      <c r="M32061" s="45"/>
    </row>
    <row r="32062" spans="8:13" s="28" customFormat="1" x14ac:dyDescent="0.2">
      <c r="H32062" s="12"/>
      <c r="J32062" s="29"/>
      <c r="K32062" s="45"/>
      <c r="L32062" s="45"/>
      <c r="M32062" s="45"/>
    </row>
    <row r="32063" spans="8:13" s="28" customFormat="1" x14ac:dyDescent="0.2">
      <c r="H32063" s="12"/>
      <c r="J32063" s="29"/>
      <c r="K32063" s="45"/>
      <c r="L32063" s="45"/>
      <c r="M32063" s="45"/>
    </row>
    <row r="32064" spans="8:13" s="28" customFormat="1" x14ac:dyDescent="0.2">
      <c r="H32064" s="12"/>
      <c r="J32064" s="29"/>
      <c r="K32064" s="45"/>
      <c r="L32064" s="45"/>
      <c r="M32064" s="45"/>
    </row>
    <row r="32065" spans="8:13" s="28" customFormat="1" x14ac:dyDescent="0.2">
      <c r="H32065" s="12"/>
      <c r="J32065" s="29"/>
      <c r="K32065" s="45"/>
      <c r="L32065" s="45"/>
      <c r="M32065" s="45"/>
    </row>
    <row r="32066" spans="8:13" s="28" customFormat="1" x14ac:dyDescent="0.2">
      <c r="H32066" s="12"/>
      <c r="J32066" s="29"/>
      <c r="K32066" s="45"/>
      <c r="L32066" s="45"/>
      <c r="M32066" s="45"/>
    </row>
    <row r="32067" spans="8:13" s="28" customFormat="1" x14ac:dyDescent="0.2">
      <c r="H32067" s="12"/>
      <c r="J32067" s="29"/>
      <c r="K32067" s="45"/>
      <c r="L32067" s="45"/>
      <c r="M32067" s="45"/>
    </row>
    <row r="32068" spans="8:13" s="28" customFormat="1" x14ac:dyDescent="0.2">
      <c r="H32068" s="12"/>
      <c r="J32068" s="29"/>
      <c r="K32068" s="45"/>
      <c r="L32068" s="45"/>
      <c r="M32068" s="45"/>
    </row>
    <row r="32069" spans="8:13" s="28" customFormat="1" x14ac:dyDescent="0.2">
      <c r="H32069" s="12"/>
      <c r="J32069" s="29"/>
      <c r="K32069" s="45"/>
      <c r="L32069" s="45"/>
      <c r="M32069" s="45"/>
    </row>
    <row r="32070" spans="8:13" s="28" customFormat="1" x14ac:dyDescent="0.2">
      <c r="H32070" s="12"/>
      <c r="J32070" s="29"/>
      <c r="K32070" s="45"/>
      <c r="L32070" s="45"/>
      <c r="M32070" s="45"/>
    </row>
    <row r="32071" spans="8:13" s="28" customFormat="1" x14ac:dyDescent="0.2">
      <c r="H32071" s="12"/>
      <c r="J32071" s="29"/>
      <c r="K32071" s="45"/>
      <c r="L32071" s="45"/>
      <c r="M32071" s="45"/>
    </row>
    <row r="32072" spans="8:13" s="28" customFormat="1" x14ac:dyDescent="0.2">
      <c r="H32072" s="12"/>
      <c r="J32072" s="29"/>
      <c r="K32072" s="45"/>
      <c r="L32072" s="45"/>
      <c r="M32072" s="45"/>
    </row>
    <row r="32073" spans="8:13" s="28" customFormat="1" x14ac:dyDescent="0.2">
      <c r="H32073" s="12"/>
      <c r="J32073" s="29"/>
      <c r="K32073" s="45"/>
      <c r="L32073" s="45"/>
      <c r="M32073" s="45"/>
    </row>
    <row r="32074" spans="8:13" s="28" customFormat="1" x14ac:dyDescent="0.2">
      <c r="H32074" s="12"/>
      <c r="J32074" s="29"/>
      <c r="K32074" s="45"/>
      <c r="L32074" s="45"/>
      <c r="M32074" s="45"/>
    </row>
    <row r="32075" spans="8:13" s="28" customFormat="1" x14ac:dyDescent="0.2">
      <c r="H32075" s="12"/>
      <c r="J32075" s="29"/>
      <c r="K32075" s="45"/>
      <c r="L32075" s="45"/>
      <c r="M32075" s="45"/>
    </row>
    <row r="32076" spans="8:13" s="28" customFormat="1" x14ac:dyDescent="0.2">
      <c r="H32076" s="12"/>
      <c r="J32076" s="29"/>
      <c r="K32076" s="45"/>
      <c r="L32076" s="45"/>
      <c r="M32076" s="45"/>
    </row>
    <row r="32077" spans="8:13" s="28" customFormat="1" x14ac:dyDescent="0.2">
      <c r="H32077" s="12"/>
      <c r="J32077" s="29"/>
      <c r="K32077" s="45"/>
      <c r="L32077" s="45"/>
      <c r="M32077" s="45"/>
    </row>
    <row r="32078" spans="8:13" s="28" customFormat="1" x14ac:dyDescent="0.2">
      <c r="H32078" s="12"/>
      <c r="J32078" s="29"/>
      <c r="K32078" s="45"/>
      <c r="L32078" s="45"/>
      <c r="M32078" s="45"/>
    </row>
    <row r="32079" spans="8:13" s="28" customFormat="1" x14ac:dyDescent="0.2">
      <c r="H32079" s="12"/>
      <c r="J32079" s="29"/>
      <c r="K32079" s="45"/>
      <c r="L32079" s="45"/>
      <c r="M32079" s="45"/>
    </row>
    <row r="32080" spans="8:13" s="28" customFormat="1" x14ac:dyDescent="0.2">
      <c r="H32080" s="12"/>
      <c r="J32080" s="29"/>
      <c r="K32080" s="45"/>
      <c r="L32080" s="45"/>
      <c r="M32080" s="45"/>
    </row>
    <row r="32081" spans="8:13" s="28" customFormat="1" x14ac:dyDescent="0.2">
      <c r="H32081" s="12"/>
      <c r="J32081" s="29"/>
      <c r="K32081" s="45"/>
      <c r="L32081" s="45"/>
      <c r="M32081" s="45"/>
    </row>
    <row r="32082" spans="8:13" s="28" customFormat="1" x14ac:dyDescent="0.2">
      <c r="H32082" s="12"/>
      <c r="J32082" s="29"/>
      <c r="K32082" s="45"/>
      <c r="L32082" s="45"/>
      <c r="M32082" s="45"/>
    </row>
    <row r="32083" spans="8:13" s="28" customFormat="1" x14ac:dyDescent="0.2">
      <c r="H32083" s="12"/>
      <c r="J32083" s="29"/>
      <c r="K32083" s="45"/>
      <c r="L32083" s="45"/>
      <c r="M32083" s="45"/>
    </row>
    <row r="32084" spans="8:13" s="28" customFormat="1" x14ac:dyDescent="0.2">
      <c r="H32084" s="12"/>
      <c r="J32084" s="29"/>
      <c r="K32084" s="45"/>
      <c r="L32084" s="45"/>
      <c r="M32084" s="45"/>
    </row>
    <row r="32085" spans="8:13" s="28" customFormat="1" x14ac:dyDescent="0.2">
      <c r="H32085" s="12"/>
      <c r="J32085" s="29"/>
      <c r="K32085" s="45"/>
      <c r="L32085" s="45"/>
      <c r="M32085" s="45"/>
    </row>
    <row r="32086" spans="8:13" s="28" customFormat="1" x14ac:dyDescent="0.2">
      <c r="H32086" s="12"/>
      <c r="J32086" s="29"/>
      <c r="K32086" s="45"/>
      <c r="L32086" s="45"/>
      <c r="M32086" s="45"/>
    </row>
    <row r="32087" spans="8:13" s="28" customFormat="1" x14ac:dyDescent="0.2">
      <c r="H32087" s="12"/>
      <c r="J32087" s="29"/>
      <c r="K32087" s="45"/>
      <c r="L32087" s="45"/>
      <c r="M32087" s="45"/>
    </row>
    <row r="32088" spans="8:13" s="28" customFormat="1" x14ac:dyDescent="0.2">
      <c r="H32088" s="12"/>
      <c r="J32088" s="29"/>
      <c r="K32088" s="45"/>
      <c r="L32088" s="45"/>
      <c r="M32088" s="45"/>
    </row>
    <row r="32089" spans="8:13" s="28" customFormat="1" x14ac:dyDescent="0.2">
      <c r="H32089" s="12"/>
      <c r="J32089" s="29"/>
      <c r="K32089" s="45"/>
      <c r="L32089" s="45"/>
      <c r="M32089" s="45"/>
    </row>
    <row r="32090" spans="8:13" s="28" customFormat="1" x14ac:dyDescent="0.2">
      <c r="H32090" s="12"/>
      <c r="J32090" s="29"/>
      <c r="K32090" s="45"/>
      <c r="L32090" s="45"/>
      <c r="M32090" s="45"/>
    </row>
    <row r="32091" spans="8:13" s="28" customFormat="1" x14ac:dyDescent="0.2">
      <c r="H32091" s="12"/>
      <c r="J32091" s="29"/>
      <c r="K32091" s="45"/>
      <c r="L32091" s="45"/>
      <c r="M32091" s="45"/>
    </row>
    <row r="32092" spans="8:13" s="28" customFormat="1" x14ac:dyDescent="0.2">
      <c r="H32092" s="12"/>
      <c r="J32092" s="29"/>
      <c r="K32092" s="45"/>
      <c r="L32092" s="45"/>
      <c r="M32092" s="45"/>
    </row>
    <row r="32093" spans="8:13" s="28" customFormat="1" x14ac:dyDescent="0.2">
      <c r="H32093" s="12"/>
      <c r="J32093" s="29"/>
      <c r="K32093" s="45"/>
      <c r="L32093" s="45"/>
      <c r="M32093" s="45"/>
    </row>
    <row r="32094" spans="8:13" s="28" customFormat="1" x14ac:dyDescent="0.2">
      <c r="H32094" s="12"/>
      <c r="J32094" s="29"/>
      <c r="K32094" s="45"/>
      <c r="L32094" s="45"/>
      <c r="M32094" s="45"/>
    </row>
    <row r="32095" spans="8:13" s="28" customFormat="1" x14ac:dyDescent="0.2">
      <c r="H32095" s="12"/>
      <c r="J32095" s="29"/>
      <c r="K32095" s="45"/>
      <c r="L32095" s="45"/>
      <c r="M32095" s="45"/>
    </row>
    <row r="32096" spans="8:13" s="28" customFormat="1" x14ac:dyDescent="0.2">
      <c r="H32096" s="12"/>
      <c r="J32096" s="29"/>
      <c r="K32096" s="45"/>
      <c r="L32096" s="45"/>
      <c r="M32096" s="45"/>
    </row>
    <row r="32097" spans="8:13" s="28" customFormat="1" x14ac:dyDescent="0.2">
      <c r="H32097" s="12"/>
      <c r="J32097" s="29"/>
      <c r="K32097" s="45"/>
      <c r="L32097" s="45"/>
      <c r="M32097" s="45"/>
    </row>
    <row r="32098" spans="8:13" s="28" customFormat="1" x14ac:dyDescent="0.2">
      <c r="H32098" s="12"/>
      <c r="J32098" s="29"/>
      <c r="K32098" s="45"/>
      <c r="L32098" s="45"/>
      <c r="M32098" s="45"/>
    </row>
    <row r="32099" spans="8:13" s="28" customFormat="1" x14ac:dyDescent="0.2">
      <c r="H32099" s="12"/>
      <c r="J32099" s="29"/>
      <c r="K32099" s="45"/>
      <c r="L32099" s="45"/>
      <c r="M32099" s="45"/>
    </row>
    <row r="32100" spans="8:13" s="28" customFormat="1" x14ac:dyDescent="0.2">
      <c r="H32100" s="12"/>
      <c r="J32100" s="29"/>
      <c r="K32100" s="45"/>
      <c r="L32100" s="45"/>
      <c r="M32100" s="45"/>
    </row>
    <row r="32101" spans="8:13" s="28" customFormat="1" x14ac:dyDescent="0.2">
      <c r="H32101" s="12"/>
      <c r="J32101" s="29"/>
      <c r="K32101" s="45"/>
      <c r="L32101" s="45"/>
      <c r="M32101" s="45"/>
    </row>
    <row r="32102" spans="8:13" s="28" customFormat="1" x14ac:dyDescent="0.2">
      <c r="H32102" s="12"/>
      <c r="J32102" s="29"/>
      <c r="K32102" s="45"/>
      <c r="L32102" s="45"/>
      <c r="M32102" s="45"/>
    </row>
    <row r="32103" spans="8:13" s="28" customFormat="1" x14ac:dyDescent="0.2">
      <c r="H32103" s="12"/>
      <c r="J32103" s="29"/>
      <c r="K32103" s="45"/>
      <c r="L32103" s="45"/>
      <c r="M32103" s="45"/>
    </row>
    <row r="32104" spans="8:13" s="28" customFormat="1" x14ac:dyDescent="0.2">
      <c r="H32104" s="12"/>
      <c r="J32104" s="29"/>
      <c r="K32104" s="45"/>
      <c r="L32104" s="45"/>
      <c r="M32104" s="45"/>
    </row>
    <row r="32105" spans="8:13" s="28" customFormat="1" x14ac:dyDescent="0.2">
      <c r="H32105" s="12"/>
      <c r="J32105" s="29"/>
      <c r="K32105" s="45"/>
      <c r="L32105" s="45"/>
      <c r="M32105" s="45"/>
    </row>
    <row r="32106" spans="8:13" s="28" customFormat="1" x14ac:dyDescent="0.2">
      <c r="H32106" s="12"/>
      <c r="J32106" s="29"/>
      <c r="K32106" s="45"/>
      <c r="L32106" s="45"/>
      <c r="M32106" s="45"/>
    </row>
    <row r="32107" spans="8:13" s="28" customFormat="1" x14ac:dyDescent="0.2">
      <c r="H32107" s="12"/>
      <c r="J32107" s="29"/>
      <c r="K32107" s="45"/>
      <c r="L32107" s="45"/>
      <c r="M32107" s="45"/>
    </row>
    <row r="32108" spans="8:13" s="28" customFormat="1" x14ac:dyDescent="0.2">
      <c r="H32108" s="12"/>
      <c r="J32108" s="29"/>
      <c r="K32108" s="45"/>
      <c r="L32108" s="45"/>
      <c r="M32108" s="45"/>
    </row>
    <row r="32109" spans="8:13" s="28" customFormat="1" x14ac:dyDescent="0.2">
      <c r="H32109" s="12"/>
      <c r="J32109" s="29"/>
      <c r="K32109" s="45"/>
      <c r="L32109" s="45"/>
      <c r="M32109" s="45"/>
    </row>
    <row r="32110" spans="8:13" s="28" customFormat="1" x14ac:dyDescent="0.2">
      <c r="H32110" s="12"/>
      <c r="J32110" s="29"/>
      <c r="K32110" s="45"/>
      <c r="L32110" s="45"/>
      <c r="M32110" s="45"/>
    </row>
    <row r="32111" spans="8:13" s="28" customFormat="1" x14ac:dyDescent="0.2">
      <c r="H32111" s="12"/>
      <c r="J32111" s="29"/>
      <c r="K32111" s="45"/>
      <c r="L32111" s="45"/>
      <c r="M32111" s="45"/>
    </row>
    <row r="32112" spans="8:13" s="28" customFormat="1" x14ac:dyDescent="0.2">
      <c r="H32112" s="12"/>
      <c r="J32112" s="29"/>
      <c r="K32112" s="45"/>
      <c r="L32112" s="45"/>
      <c r="M32112" s="45"/>
    </row>
    <row r="32113" spans="8:13" s="28" customFormat="1" x14ac:dyDescent="0.2">
      <c r="H32113" s="12"/>
      <c r="J32113" s="29"/>
      <c r="K32113" s="45"/>
      <c r="L32113" s="45"/>
      <c r="M32113" s="45"/>
    </row>
    <row r="32114" spans="8:13" s="28" customFormat="1" x14ac:dyDescent="0.2">
      <c r="H32114" s="12"/>
      <c r="J32114" s="29"/>
      <c r="K32114" s="45"/>
      <c r="L32114" s="45"/>
      <c r="M32114" s="45"/>
    </row>
    <row r="32115" spans="8:13" s="28" customFormat="1" x14ac:dyDescent="0.2">
      <c r="H32115" s="12"/>
      <c r="J32115" s="29"/>
      <c r="K32115" s="45"/>
      <c r="L32115" s="45"/>
      <c r="M32115" s="45"/>
    </row>
    <row r="32116" spans="8:13" s="28" customFormat="1" x14ac:dyDescent="0.2">
      <c r="H32116" s="12"/>
      <c r="J32116" s="29"/>
      <c r="K32116" s="45"/>
      <c r="L32116" s="45"/>
      <c r="M32116" s="45"/>
    </row>
    <row r="32117" spans="8:13" s="28" customFormat="1" x14ac:dyDescent="0.2">
      <c r="H32117" s="12"/>
      <c r="J32117" s="29"/>
      <c r="K32117" s="45"/>
      <c r="L32117" s="45"/>
      <c r="M32117" s="45"/>
    </row>
    <row r="32118" spans="8:13" s="28" customFormat="1" x14ac:dyDescent="0.2">
      <c r="H32118" s="12"/>
      <c r="J32118" s="29"/>
      <c r="K32118" s="45"/>
      <c r="L32118" s="45"/>
      <c r="M32118" s="45"/>
    </row>
    <row r="32119" spans="8:13" s="28" customFormat="1" x14ac:dyDescent="0.2">
      <c r="H32119" s="12"/>
      <c r="J32119" s="29"/>
      <c r="K32119" s="45"/>
      <c r="L32119" s="45"/>
      <c r="M32119" s="45"/>
    </row>
    <row r="32120" spans="8:13" s="28" customFormat="1" x14ac:dyDescent="0.2">
      <c r="H32120" s="12"/>
      <c r="J32120" s="29"/>
      <c r="K32120" s="45"/>
      <c r="L32120" s="45"/>
      <c r="M32120" s="45"/>
    </row>
    <row r="32121" spans="8:13" s="28" customFormat="1" x14ac:dyDescent="0.2">
      <c r="H32121" s="12"/>
      <c r="J32121" s="29"/>
      <c r="K32121" s="45"/>
      <c r="L32121" s="45"/>
      <c r="M32121" s="45"/>
    </row>
    <row r="32122" spans="8:13" s="28" customFormat="1" x14ac:dyDescent="0.2">
      <c r="H32122" s="12"/>
      <c r="J32122" s="29"/>
      <c r="K32122" s="45"/>
      <c r="L32122" s="45"/>
      <c r="M32122" s="45"/>
    </row>
    <row r="32123" spans="8:13" s="28" customFormat="1" x14ac:dyDescent="0.2">
      <c r="H32123" s="12"/>
      <c r="J32123" s="29"/>
      <c r="K32123" s="45"/>
      <c r="L32123" s="45"/>
      <c r="M32123" s="45"/>
    </row>
    <row r="32124" spans="8:13" s="28" customFormat="1" x14ac:dyDescent="0.2">
      <c r="H32124" s="12"/>
      <c r="J32124" s="29"/>
      <c r="K32124" s="45"/>
      <c r="L32124" s="45"/>
      <c r="M32124" s="45"/>
    </row>
    <row r="32125" spans="8:13" s="28" customFormat="1" x14ac:dyDescent="0.2">
      <c r="H32125" s="12"/>
      <c r="J32125" s="29"/>
      <c r="K32125" s="45"/>
      <c r="L32125" s="45"/>
      <c r="M32125" s="45"/>
    </row>
    <row r="32126" spans="8:13" s="28" customFormat="1" x14ac:dyDescent="0.2">
      <c r="H32126" s="12"/>
      <c r="J32126" s="29"/>
      <c r="K32126" s="45"/>
      <c r="L32126" s="45"/>
      <c r="M32126" s="45"/>
    </row>
    <row r="32127" spans="8:13" s="28" customFormat="1" x14ac:dyDescent="0.2">
      <c r="H32127" s="12"/>
      <c r="J32127" s="29"/>
      <c r="K32127" s="45"/>
      <c r="L32127" s="45"/>
      <c r="M32127" s="45"/>
    </row>
    <row r="32128" spans="8:13" s="28" customFormat="1" x14ac:dyDescent="0.2">
      <c r="H32128" s="12"/>
      <c r="J32128" s="29"/>
      <c r="K32128" s="45"/>
      <c r="L32128" s="45"/>
      <c r="M32128" s="45"/>
    </row>
    <row r="32129" spans="8:13" s="28" customFormat="1" x14ac:dyDescent="0.2">
      <c r="H32129" s="12"/>
      <c r="J32129" s="29"/>
      <c r="K32129" s="45"/>
      <c r="L32129" s="45"/>
      <c r="M32129" s="45"/>
    </row>
    <row r="32130" spans="8:13" s="28" customFormat="1" x14ac:dyDescent="0.2">
      <c r="H32130" s="12"/>
      <c r="J32130" s="29"/>
      <c r="K32130" s="45"/>
      <c r="L32130" s="45"/>
      <c r="M32130" s="45"/>
    </row>
    <row r="32131" spans="8:13" s="28" customFormat="1" x14ac:dyDescent="0.2">
      <c r="H32131" s="12"/>
      <c r="J32131" s="29"/>
      <c r="K32131" s="45"/>
      <c r="L32131" s="45"/>
      <c r="M32131" s="45"/>
    </row>
    <row r="32132" spans="8:13" s="28" customFormat="1" x14ac:dyDescent="0.2">
      <c r="H32132" s="12"/>
      <c r="J32132" s="29"/>
      <c r="K32132" s="45"/>
      <c r="L32132" s="45"/>
      <c r="M32132" s="45"/>
    </row>
    <row r="32133" spans="8:13" s="28" customFormat="1" x14ac:dyDescent="0.2">
      <c r="H32133" s="12"/>
      <c r="J32133" s="29"/>
      <c r="K32133" s="45"/>
      <c r="L32133" s="45"/>
      <c r="M32133" s="45"/>
    </row>
    <row r="32134" spans="8:13" s="28" customFormat="1" x14ac:dyDescent="0.2">
      <c r="H32134" s="12"/>
      <c r="J32134" s="29"/>
      <c r="K32134" s="45"/>
      <c r="L32134" s="45"/>
      <c r="M32134" s="45"/>
    </row>
    <row r="32135" spans="8:13" s="28" customFormat="1" x14ac:dyDescent="0.2">
      <c r="H32135" s="12"/>
      <c r="J32135" s="29"/>
      <c r="K32135" s="45"/>
      <c r="L32135" s="45"/>
      <c r="M32135" s="45"/>
    </row>
    <row r="32136" spans="8:13" s="28" customFormat="1" x14ac:dyDescent="0.2">
      <c r="H32136" s="12"/>
      <c r="J32136" s="29"/>
      <c r="K32136" s="45"/>
      <c r="L32136" s="45"/>
      <c r="M32136" s="45"/>
    </row>
    <row r="32137" spans="8:13" s="28" customFormat="1" x14ac:dyDescent="0.2">
      <c r="H32137" s="12"/>
      <c r="J32137" s="29"/>
      <c r="K32137" s="45"/>
      <c r="L32137" s="45"/>
      <c r="M32137" s="45"/>
    </row>
    <row r="32138" spans="8:13" s="28" customFormat="1" x14ac:dyDescent="0.2">
      <c r="H32138" s="12"/>
      <c r="J32138" s="29"/>
      <c r="K32138" s="45"/>
      <c r="L32138" s="45"/>
      <c r="M32138" s="45"/>
    </row>
    <row r="32139" spans="8:13" s="28" customFormat="1" x14ac:dyDescent="0.2">
      <c r="H32139" s="12"/>
      <c r="J32139" s="29"/>
      <c r="K32139" s="45"/>
      <c r="L32139" s="45"/>
      <c r="M32139" s="45"/>
    </row>
    <row r="32140" spans="8:13" s="28" customFormat="1" x14ac:dyDescent="0.2">
      <c r="H32140" s="12"/>
      <c r="J32140" s="29"/>
      <c r="K32140" s="45"/>
      <c r="L32140" s="45"/>
      <c r="M32140" s="45"/>
    </row>
    <row r="32141" spans="8:13" s="28" customFormat="1" x14ac:dyDescent="0.2">
      <c r="H32141" s="12"/>
      <c r="J32141" s="29"/>
      <c r="K32141" s="45"/>
      <c r="L32141" s="45"/>
      <c r="M32141" s="45"/>
    </row>
    <row r="32142" spans="8:13" s="28" customFormat="1" x14ac:dyDescent="0.2">
      <c r="H32142" s="12"/>
      <c r="J32142" s="29"/>
      <c r="K32142" s="45"/>
      <c r="L32142" s="45"/>
      <c r="M32142" s="45"/>
    </row>
    <row r="32143" spans="8:13" s="28" customFormat="1" x14ac:dyDescent="0.2">
      <c r="H32143" s="12"/>
      <c r="J32143" s="29"/>
      <c r="K32143" s="45"/>
      <c r="L32143" s="45"/>
      <c r="M32143" s="45"/>
    </row>
    <row r="32144" spans="8:13" s="28" customFormat="1" x14ac:dyDescent="0.2">
      <c r="H32144" s="12"/>
      <c r="J32144" s="29"/>
      <c r="K32144" s="45"/>
      <c r="L32144" s="45"/>
      <c r="M32144" s="45"/>
    </row>
    <row r="32145" spans="8:13" s="28" customFormat="1" x14ac:dyDescent="0.2">
      <c r="H32145" s="12"/>
      <c r="J32145" s="29"/>
      <c r="K32145" s="45"/>
      <c r="L32145" s="45"/>
      <c r="M32145" s="45"/>
    </row>
    <row r="32146" spans="8:13" s="28" customFormat="1" x14ac:dyDescent="0.2">
      <c r="H32146" s="12"/>
      <c r="J32146" s="29"/>
      <c r="K32146" s="45"/>
      <c r="L32146" s="45"/>
      <c r="M32146" s="45"/>
    </row>
    <row r="32147" spans="8:13" s="28" customFormat="1" x14ac:dyDescent="0.2">
      <c r="H32147" s="12"/>
      <c r="J32147" s="29"/>
      <c r="K32147" s="45"/>
      <c r="L32147" s="45"/>
      <c r="M32147" s="45"/>
    </row>
    <row r="32148" spans="8:13" s="28" customFormat="1" x14ac:dyDescent="0.2">
      <c r="H32148" s="12"/>
      <c r="J32148" s="29"/>
      <c r="K32148" s="45"/>
      <c r="L32148" s="45"/>
      <c r="M32148" s="45"/>
    </row>
    <row r="32149" spans="8:13" s="28" customFormat="1" x14ac:dyDescent="0.2">
      <c r="H32149" s="12"/>
      <c r="J32149" s="29"/>
      <c r="K32149" s="45"/>
      <c r="L32149" s="45"/>
      <c r="M32149" s="45"/>
    </row>
    <row r="32150" spans="8:13" s="28" customFormat="1" x14ac:dyDescent="0.2">
      <c r="H32150" s="12"/>
      <c r="J32150" s="29"/>
      <c r="K32150" s="45"/>
      <c r="L32150" s="45"/>
      <c r="M32150" s="45"/>
    </row>
    <row r="32151" spans="8:13" s="28" customFormat="1" x14ac:dyDescent="0.2">
      <c r="H32151" s="12"/>
      <c r="J32151" s="29"/>
      <c r="K32151" s="45"/>
      <c r="L32151" s="45"/>
      <c r="M32151" s="45"/>
    </row>
    <row r="32152" spans="8:13" s="28" customFormat="1" x14ac:dyDescent="0.2">
      <c r="H32152" s="12"/>
      <c r="J32152" s="29"/>
      <c r="K32152" s="45"/>
      <c r="L32152" s="45"/>
      <c r="M32152" s="45"/>
    </row>
    <row r="32153" spans="8:13" s="28" customFormat="1" x14ac:dyDescent="0.2">
      <c r="H32153" s="12"/>
      <c r="J32153" s="29"/>
      <c r="K32153" s="45"/>
      <c r="L32153" s="45"/>
      <c r="M32153" s="45"/>
    </row>
    <row r="32154" spans="8:13" s="28" customFormat="1" x14ac:dyDescent="0.2">
      <c r="H32154" s="12"/>
      <c r="J32154" s="29"/>
      <c r="K32154" s="45"/>
      <c r="L32154" s="45"/>
      <c r="M32154" s="45"/>
    </row>
    <row r="32155" spans="8:13" s="28" customFormat="1" x14ac:dyDescent="0.2">
      <c r="H32155" s="12"/>
      <c r="J32155" s="29"/>
      <c r="K32155" s="45"/>
      <c r="L32155" s="45"/>
      <c r="M32155" s="45"/>
    </row>
    <row r="32156" spans="8:13" s="28" customFormat="1" x14ac:dyDescent="0.2">
      <c r="H32156" s="12"/>
      <c r="J32156" s="29"/>
      <c r="K32156" s="45"/>
      <c r="L32156" s="45"/>
      <c r="M32156" s="45"/>
    </row>
    <row r="32157" spans="8:13" s="28" customFormat="1" x14ac:dyDescent="0.2">
      <c r="H32157" s="12"/>
      <c r="J32157" s="29"/>
      <c r="K32157" s="45"/>
      <c r="L32157" s="45"/>
      <c r="M32157" s="45"/>
    </row>
    <row r="32158" spans="8:13" s="28" customFormat="1" x14ac:dyDescent="0.2">
      <c r="H32158" s="12"/>
      <c r="J32158" s="29"/>
      <c r="K32158" s="45"/>
      <c r="L32158" s="45"/>
      <c r="M32158" s="45"/>
    </row>
    <row r="32159" spans="8:13" s="28" customFormat="1" x14ac:dyDescent="0.2">
      <c r="H32159" s="12"/>
      <c r="J32159" s="29"/>
      <c r="K32159" s="45"/>
      <c r="L32159" s="45"/>
      <c r="M32159" s="45"/>
    </row>
    <row r="32160" spans="8:13" s="28" customFormat="1" x14ac:dyDescent="0.2">
      <c r="H32160" s="12"/>
      <c r="J32160" s="29"/>
      <c r="K32160" s="45"/>
      <c r="L32160" s="45"/>
      <c r="M32160" s="45"/>
    </row>
    <row r="32161" spans="8:13" s="28" customFormat="1" x14ac:dyDescent="0.2">
      <c r="H32161" s="12"/>
      <c r="J32161" s="29"/>
      <c r="K32161" s="45"/>
      <c r="L32161" s="45"/>
      <c r="M32161" s="45"/>
    </row>
    <row r="32162" spans="8:13" s="28" customFormat="1" x14ac:dyDescent="0.2">
      <c r="H32162" s="12"/>
      <c r="J32162" s="29"/>
      <c r="K32162" s="45"/>
      <c r="L32162" s="45"/>
      <c r="M32162" s="45"/>
    </row>
    <row r="32163" spans="8:13" s="28" customFormat="1" x14ac:dyDescent="0.2">
      <c r="H32163" s="12"/>
      <c r="J32163" s="29"/>
      <c r="K32163" s="45"/>
      <c r="L32163" s="45"/>
      <c r="M32163" s="45"/>
    </row>
    <row r="32164" spans="8:13" s="28" customFormat="1" x14ac:dyDescent="0.2">
      <c r="H32164" s="12"/>
      <c r="J32164" s="29"/>
      <c r="K32164" s="45"/>
      <c r="L32164" s="45"/>
      <c r="M32164" s="45"/>
    </row>
    <row r="32165" spans="8:13" s="28" customFormat="1" x14ac:dyDescent="0.2">
      <c r="H32165" s="12"/>
      <c r="J32165" s="29"/>
      <c r="K32165" s="45"/>
      <c r="L32165" s="45"/>
      <c r="M32165" s="45"/>
    </row>
    <row r="32166" spans="8:13" s="28" customFormat="1" x14ac:dyDescent="0.2">
      <c r="H32166" s="12"/>
      <c r="J32166" s="29"/>
      <c r="K32166" s="45"/>
      <c r="L32166" s="45"/>
      <c r="M32166" s="45"/>
    </row>
    <row r="32167" spans="8:13" s="28" customFormat="1" x14ac:dyDescent="0.2">
      <c r="H32167" s="12"/>
      <c r="J32167" s="29"/>
      <c r="K32167" s="45"/>
      <c r="L32167" s="45"/>
      <c r="M32167" s="45"/>
    </row>
    <row r="32168" spans="8:13" s="28" customFormat="1" x14ac:dyDescent="0.2">
      <c r="H32168" s="12"/>
      <c r="J32168" s="29"/>
      <c r="K32168" s="45"/>
      <c r="L32168" s="45"/>
      <c r="M32168" s="45"/>
    </row>
    <row r="32169" spans="8:13" s="28" customFormat="1" x14ac:dyDescent="0.2">
      <c r="H32169" s="12"/>
      <c r="J32169" s="29"/>
      <c r="K32169" s="45"/>
      <c r="L32169" s="45"/>
      <c r="M32169" s="45"/>
    </row>
    <row r="32170" spans="8:13" s="28" customFormat="1" x14ac:dyDescent="0.2">
      <c r="H32170" s="12"/>
      <c r="J32170" s="29"/>
      <c r="K32170" s="45"/>
      <c r="L32170" s="45"/>
      <c r="M32170" s="45"/>
    </row>
    <row r="32171" spans="8:13" s="28" customFormat="1" x14ac:dyDescent="0.2">
      <c r="H32171" s="12"/>
      <c r="J32171" s="29"/>
      <c r="K32171" s="45"/>
      <c r="L32171" s="45"/>
      <c r="M32171" s="45"/>
    </row>
    <row r="32172" spans="8:13" s="28" customFormat="1" x14ac:dyDescent="0.2">
      <c r="H32172" s="12"/>
      <c r="J32172" s="29"/>
      <c r="K32172" s="45"/>
      <c r="L32172" s="45"/>
      <c r="M32172" s="45"/>
    </row>
    <row r="32173" spans="8:13" s="28" customFormat="1" x14ac:dyDescent="0.2">
      <c r="H32173" s="12"/>
      <c r="J32173" s="29"/>
      <c r="K32173" s="45"/>
      <c r="L32173" s="45"/>
      <c r="M32173" s="45"/>
    </row>
    <row r="32174" spans="8:13" s="28" customFormat="1" x14ac:dyDescent="0.2">
      <c r="H32174" s="12"/>
      <c r="J32174" s="29"/>
      <c r="K32174" s="45"/>
      <c r="L32174" s="45"/>
      <c r="M32174" s="45"/>
    </row>
    <row r="32175" spans="8:13" s="28" customFormat="1" x14ac:dyDescent="0.2">
      <c r="H32175" s="12"/>
      <c r="J32175" s="29"/>
      <c r="K32175" s="45"/>
      <c r="L32175" s="45"/>
      <c r="M32175" s="45"/>
    </row>
    <row r="32176" spans="8:13" s="28" customFormat="1" x14ac:dyDescent="0.2">
      <c r="H32176" s="12"/>
      <c r="J32176" s="29"/>
      <c r="K32176" s="45"/>
      <c r="L32176" s="45"/>
      <c r="M32176" s="45"/>
    </row>
    <row r="32177" spans="8:13" s="28" customFormat="1" x14ac:dyDescent="0.2">
      <c r="H32177" s="12"/>
      <c r="J32177" s="29"/>
      <c r="K32177" s="45"/>
      <c r="L32177" s="45"/>
      <c r="M32177" s="45"/>
    </row>
    <row r="32178" spans="8:13" s="28" customFormat="1" x14ac:dyDescent="0.2">
      <c r="H32178" s="12"/>
      <c r="J32178" s="29"/>
      <c r="K32178" s="45"/>
      <c r="L32178" s="45"/>
      <c r="M32178" s="45"/>
    </row>
    <row r="32179" spans="8:13" s="28" customFormat="1" x14ac:dyDescent="0.2">
      <c r="H32179" s="12"/>
      <c r="J32179" s="29"/>
      <c r="K32179" s="45"/>
      <c r="L32179" s="45"/>
      <c r="M32179" s="45"/>
    </row>
    <row r="32180" spans="8:13" s="28" customFormat="1" x14ac:dyDescent="0.2">
      <c r="H32180" s="12"/>
      <c r="J32180" s="29"/>
      <c r="K32180" s="45"/>
      <c r="L32180" s="45"/>
      <c r="M32180" s="45"/>
    </row>
    <row r="32181" spans="8:13" s="28" customFormat="1" x14ac:dyDescent="0.2">
      <c r="H32181" s="12"/>
      <c r="J32181" s="29"/>
      <c r="K32181" s="45"/>
      <c r="L32181" s="45"/>
      <c r="M32181" s="45"/>
    </row>
    <row r="32182" spans="8:13" s="28" customFormat="1" x14ac:dyDescent="0.2">
      <c r="H32182" s="12"/>
      <c r="J32182" s="29"/>
      <c r="K32182" s="45"/>
      <c r="L32182" s="45"/>
      <c r="M32182" s="45"/>
    </row>
    <row r="32183" spans="8:13" s="28" customFormat="1" x14ac:dyDescent="0.2">
      <c r="H32183" s="12"/>
      <c r="J32183" s="29"/>
      <c r="K32183" s="45"/>
      <c r="L32183" s="45"/>
      <c r="M32183" s="45"/>
    </row>
    <row r="32184" spans="8:13" s="28" customFormat="1" x14ac:dyDescent="0.2">
      <c r="H32184" s="12"/>
      <c r="J32184" s="29"/>
      <c r="K32184" s="45"/>
      <c r="L32184" s="45"/>
      <c r="M32184" s="45"/>
    </row>
    <row r="32185" spans="8:13" s="28" customFormat="1" x14ac:dyDescent="0.2">
      <c r="H32185" s="12"/>
      <c r="J32185" s="29"/>
      <c r="K32185" s="45"/>
      <c r="L32185" s="45"/>
      <c r="M32185" s="45"/>
    </row>
    <row r="32186" spans="8:13" s="28" customFormat="1" x14ac:dyDescent="0.2">
      <c r="H32186" s="12"/>
      <c r="J32186" s="29"/>
      <c r="K32186" s="45"/>
      <c r="L32186" s="45"/>
      <c r="M32186" s="45"/>
    </row>
    <row r="32187" spans="8:13" s="28" customFormat="1" x14ac:dyDescent="0.2">
      <c r="H32187" s="12"/>
      <c r="J32187" s="29"/>
      <c r="K32187" s="45"/>
      <c r="L32187" s="45"/>
      <c r="M32187" s="45"/>
    </row>
    <row r="32188" spans="8:13" s="28" customFormat="1" x14ac:dyDescent="0.2">
      <c r="H32188" s="12"/>
      <c r="J32188" s="29"/>
      <c r="K32188" s="45"/>
      <c r="L32188" s="45"/>
      <c r="M32188" s="45"/>
    </row>
    <row r="32189" spans="8:13" s="28" customFormat="1" x14ac:dyDescent="0.2">
      <c r="H32189" s="12"/>
      <c r="J32189" s="29"/>
      <c r="K32189" s="45"/>
      <c r="L32189" s="45"/>
      <c r="M32189" s="45"/>
    </row>
    <row r="32190" spans="8:13" s="28" customFormat="1" x14ac:dyDescent="0.2">
      <c r="H32190" s="12"/>
      <c r="J32190" s="29"/>
      <c r="K32190" s="45"/>
      <c r="L32190" s="45"/>
      <c r="M32190" s="45"/>
    </row>
    <row r="32191" spans="8:13" s="28" customFormat="1" x14ac:dyDescent="0.2">
      <c r="H32191" s="12"/>
      <c r="J32191" s="29"/>
      <c r="K32191" s="45"/>
      <c r="L32191" s="45"/>
      <c r="M32191" s="45"/>
    </row>
    <row r="32192" spans="8:13" s="28" customFormat="1" x14ac:dyDescent="0.2">
      <c r="H32192" s="12"/>
      <c r="J32192" s="29"/>
      <c r="K32192" s="45"/>
      <c r="L32192" s="45"/>
      <c r="M32192" s="45"/>
    </row>
    <row r="32193" spans="8:13" s="28" customFormat="1" x14ac:dyDescent="0.2">
      <c r="H32193" s="12"/>
      <c r="J32193" s="29"/>
      <c r="K32193" s="45"/>
      <c r="L32193" s="45"/>
      <c r="M32193" s="45"/>
    </row>
    <row r="32194" spans="8:13" s="28" customFormat="1" x14ac:dyDescent="0.2">
      <c r="H32194" s="12"/>
      <c r="J32194" s="29"/>
      <c r="K32194" s="45"/>
      <c r="L32194" s="45"/>
      <c r="M32194" s="45"/>
    </row>
    <row r="32195" spans="8:13" s="28" customFormat="1" x14ac:dyDescent="0.2">
      <c r="H32195" s="12"/>
      <c r="J32195" s="29"/>
      <c r="K32195" s="45"/>
      <c r="L32195" s="45"/>
      <c r="M32195" s="45"/>
    </row>
    <row r="32196" spans="8:13" s="28" customFormat="1" x14ac:dyDescent="0.2">
      <c r="H32196" s="12"/>
      <c r="J32196" s="29"/>
      <c r="K32196" s="45"/>
      <c r="L32196" s="45"/>
      <c r="M32196" s="45"/>
    </row>
    <row r="32197" spans="8:13" s="28" customFormat="1" x14ac:dyDescent="0.2">
      <c r="H32197" s="12"/>
      <c r="J32197" s="29"/>
      <c r="K32197" s="45"/>
      <c r="L32197" s="45"/>
      <c r="M32197" s="45"/>
    </row>
    <row r="32198" spans="8:13" s="28" customFormat="1" x14ac:dyDescent="0.2">
      <c r="H32198" s="12"/>
      <c r="J32198" s="29"/>
      <c r="K32198" s="45"/>
      <c r="L32198" s="45"/>
      <c r="M32198" s="45"/>
    </row>
    <row r="32199" spans="8:13" s="28" customFormat="1" x14ac:dyDescent="0.2">
      <c r="H32199" s="12"/>
      <c r="J32199" s="29"/>
      <c r="K32199" s="45"/>
      <c r="L32199" s="45"/>
      <c r="M32199" s="45"/>
    </row>
    <row r="32200" spans="8:13" s="28" customFormat="1" x14ac:dyDescent="0.2">
      <c r="H32200" s="12"/>
      <c r="J32200" s="29"/>
      <c r="K32200" s="45"/>
      <c r="L32200" s="45"/>
      <c r="M32200" s="45"/>
    </row>
    <row r="32201" spans="8:13" s="28" customFormat="1" x14ac:dyDescent="0.2">
      <c r="H32201" s="12"/>
      <c r="J32201" s="29"/>
      <c r="K32201" s="45"/>
      <c r="L32201" s="45"/>
      <c r="M32201" s="45"/>
    </row>
    <row r="32202" spans="8:13" s="28" customFormat="1" x14ac:dyDescent="0.2">
      <c r="H32202" s="12"/>
      <c r="J32202" s="29"/>
      <c r="K32202" s="45"/>
      <c r="L32202" s="45"/>
      <c r="M32202" s="45"/>
    </row>
    <row r="32203" spans="8:13" s="28" customFormat="1" x14ac:dyDescent="0.2">
      <c r="H32203" s="12"/>
      <c r="J32203" s="29"/>
      <c r="K32203" s="45"/>
      <c r="L32203" s="45"/>
      <c r="M32203" s="45"/>
    </row>
    <row r="32204" spans="8:13" s="28" customFormat="1" x14ac:dyDescent="0.2">
      <c r="H32204" s="12"/>
      <c r="J32204" s="29"/>
      <c r="K32204" s="45"/>
      <c r="L32204" s="45"/>
      <c r="M32204" s="45"/>
    </row>
    <row r="32205" spans="8:13" s="28" customFormat="1" x14ac:dyDescent="0.2">
      <c r="H32205" s="12"/>
      <c r="J32205" s="29"/>
      <c r="K32205" s="45"/>
      <c r="L32205" s="45"/>
      <c r="M32205" s="45"/>
    </row>
    <row r="32206" spans="8:13" s="28" customFormat="1" x14ac:dyDescent="0.2">
      <c r="H32206" s="12"/>
      <c r="J32206" s="29"/>
      <c r="K32206" s="45"/>
      <c r="L32206" s="45"/>
      <c r="M32206" s="45"/>
    </row>
    <row r="32207" spans="8:13" s="28" customFormat="1" x14ac:dyDescent="0.2">
      <c r="H32207" s="12"/>
      <c r="J32207" s="29"/>
      <c r="K32207" s="45"/>
      <c r="L32207" s="45"/>
      <c r="M32207" s="45"/>
    </row>
    <row r="32208" spans="8:13" s="28" customFormat="1" x14ac:dyDescent="0.2">
      <c r="H32208" s="12"/>
      <c r="J32208" s="29"/>
      <c r="K32208" s="45"/>
      <c r="L32208" s="45"/>
      <c r="M32208" s="45"/>
    </row>
    <row r="32209" spans="8:13" s="28" customFormat="1" x14ac:dyDescent="0.2">
      <c r="H32209" s="12"/>
      <c r="J32209" s="29"/>
      <c r="K32209" s="45"/>
      <c r="L32209" s="45"/>
      <c r="M32209" s="45"/>
    </row>
    <row r="32210" spans="8:13" s="28" customFormat="1" x14ac:dyDescent="0.2">
      <c r="H32210" s="12"/>
      <c r="J32210" s="29"/>
      <c r="K32210" s="45"/>
      <c r="L32210" s="45"/>
      <c r="M32210" s="45"/>
    </row>
    <row r="32211" spans="8:13" s="28" customFormat="1" x14ac:dyDescent="0.2">
      <c r="H32211" s="12"/>
      <c r="J32211" s="29"/>
      <c r="K32211" s="45"/>
      <c r="L32211" s="45"/>
      <c r="M32211" s="45"/>
    </row>
    <row r="32212" spans="8:13" s="28" customFormat="1" x14ac:dyDescent="0.2">
      <c r="H32212" s="12"/>
      <c r="J32212" s="29"/>
      <c r="K32212" s="45"/>
      <c r="L32212" s="45"/>
      <c r="M32212" s="45"/>
    </row>
    <row r="32213" spans="8:13" s="28" customFormat="1" x14ac:dyDescent="0.2">
      <c r="H32213" s="12"/>
      <c r="J32213" s="29"/>
      <c r="K32213" s="45"/>
      <c r="L32213" s="45"/>
      <c r="M32213" s="45"/>
    </row>
    <row r="32214" spans="8:13" s="28" customFormat="1" x14ac:dyDescent="0.2">
      <c r="H32214" s="12"/>
      <c r="J32214" s="29"/>
      <c r="K32214" s="45"/>
      <c r="L32214" s="45"/>
      <c r="M32214" s="45"/>
    </row>
    <row r="32215" spans="8:13" s="28" customFormat="1" x14ac:dyDescent="0.2">
      <c r="H32215" s="12"/>
      <c r="J32215" s="29"/>
      <c r="K32215" s="45"/>
      <c r="L32215" s="45"/>
      <c r="M32215" s="45"/>
    </row>
    <row r="32216" spans="8:13" s="28" customFormat="1" x14ac:dyDescent="0.2">
      <c r="H32216" s="12"/>
      <c r="J32216" s="29"/>
      <c r="K32216" s="45"/>
      <c r="L32216" s="45"/>
      <c r="M32216" s="45"/>
    </row>
    <row r="32217" spans="8:13" s="28" customFormat="1" x14ac:dyDescent="0.2">
      <c r="H32217" s="12"/>
      <c r="J32217" s="29"/>
      <c r="K32217" s="45"/>
      <c r="L32217" s="45"/>
      <c r="M32217" s="45"/>
    </row>
    <row r="32218" spans="8:13" s="28" customFormat="1" x14ac:dyDescent="0.2">
      <c r="H32218" s="12"/>
      <c r="J32218" s="29"/>
      <c r="K32218" s="45"/>
      <c r="L32218" s="45"/>
      <c r="M32218" s="45"/>
    </row>
    <row r="32219" spans="8:13" s="28" customFormat="1" x14ac:dyDescent="0.2">
      <c r="H32219" s="12"/>
      <c r="J32219" s="29"/>
      <c r="K32219" s="45"/>
      <c r="L32219" s="45"/>
      <c r="M32219" s="45"/>
    </row>
    <row r="32220" spans="8:13" s="28" customFormat="1" x14ac:dyDescent="0.2">
      <c r="H32220" s="12"/>
      <c r="J32220" s="29"/>
      <c r="K32220" s="45"/>
      <c r="L32220" s="45"/>
      <c r="M32220" s="45"/>
    </row>
    <row r="32221" spans="8:13" s="28" customFormat="1" x14ac:dyDescent="0.2">
      <c r="H32221" s="12"/>
      <c r="J32221" s="29"/>
      <c r="K32221" s="45"/>
      <c r="L32221" s="45"/>
      <c r="M32221" s="45"/>
    </row>
    <row r="32222" spans="8:13" s="28" customFormat="1" x14ac:dyDescent="0.2">
      <c r="H32222" s="12"/>
      <c r="J32222" s="29"/>
      <c r="K32222" s="45"/>
      <c r="L32222" s="45"/>
      <c r="M32222" s="45"/>
    </row>
    <row r="32223" spans="8:13" s="28" customFormat="1" x14ac:dyDescent="0.2">
      <c r="H32223" s="12"/>
      <c r="J32223" s="29"/>
      <c r="K32223" s="45"/>
      <c r="L32223" s="45"/>
      <c r="M32223" s="45"/>
    </row>
    <row r="32224" spans="8:13" s="28" customFormat="1" x14ac:dyDescent="0.2">
      <c r="H32224" s="12"/>
      <c r="J32224" s="29"/>
      <c r="K32224" s="45"/>
      <c r="L32224" s="45"/>
      <c r="M32224" s="45"/>
    </row>
    <row r="32225" spans="8:13" s="28" customFormat="1" x14ac:dyDescent="0.2">
      <c r="H32225" s="12"/>
      <c r="J32225" s="29"/>
      <c r="K32225" s="45"/>
      <c r="L32225" s="45"/>
      <c r="M32225" s="45"/>
    </row>
    <row r="32226" spans="8:13" s="28" customFormat="1" x14ac:dyDescent="0.2">
      <c r="H32226" s="12"/>
      <c r="J32226" s="29"/>
      <c r="K32226" s="45"/>
      <c r="L32226" s="45"/>
      <c r="M32226" s="45"/>
    </row>
    <row r="32227" spans="8:13" s="28" customFormat="1" x14ac:dyDescent="0.2">
      <c r="H32227" s="12"/>
      <c r="J32227" s="29"/>
      <c r="K32227" s="45"/>
      <c r="L32227" s="45"/>
      <c r="M32227" s="45"/>
    </row>
    <row r="32228" spans="8:13" s="28" customFormat="1" x14ac:dyDescent="0.2">
      <c r="H32228" s="12"/>
      <c r="J32228" s="29"/>
      <c r="K32228" s="45"/>
      <c r="L32228" s="45"/>
      <c r="M32228" s="45"/>
    </row>
    <row r="32229" spans="8:13" s="28" customFormat="1" x14ac:dyDescent="0.2">
      <c r="H32229" s="12"/>
      <c r="J32229" s="29"/>
      <c r="K32229" s="45"/>
      <c r="L32229" s="45"/>
      <c r="M32229" s="45"/>
    </row>
    <row r="32230" spans="8:13" s="28" customFormat="1" x14ac:dyDescent="0.2">
      <c r="H32230" s="12"/>
      <c r="J32230" s="29"/>
      <c r="K32230" s="45"/>
      <c r="L32230" s="45"/>
      <c r="M32230" s="45"/>
    </row>
    <row r="32231" spans="8:13" s="28" customFormat="1" x14ac:dyDescent="0.2">
      <c r="H32231" s="12"/>
      <c r="J32231" s="29"/>
      <c r="K32231" s="45"/>
      <c r="L32231" s="45"/>
      <c r="M32231" s="45"/>
    </row>
    <row r="32232" spans="8:13" s="28" customFormat="1" x14ac:dyDescent="0.2">
      <c r="H32232" s="12"/>
      <c r="J32232" s="29"/>
      <c r="K32232" s="45"/>
      <c r="L32232" s="45"/>
      <c r="M32232" s="45"/>
    </row>
    <row r="32233" spans="8:13" s="28" customFormat="1" x14ac:dyDescent="0.2">
      <c r="H32233" s="12"/>
      <c r="J32233" s="29"/>
      <c r="K32233" s="45"/>
      <c r="L32233" s="45"/>
      <c r="M32233" s="45"/>
    </row>
    <row r="32234" spans="8:13" s="28" customFormat="1" x14ac:dyDescent="0.2">
      <c r="H32234" s="12"/>
      <c r="J32234" s="29"/>
      <c r="K32234" s="45"/>
      <c r="L32234" s="45"/>
      <c r="M32234" s="45"/>
    </row>
    <row r="32235" spans="8:13" s="28" customFormat="1" x14ac:dyDescent="0.2">
      <c r="H32235" s="12"/>
      <c r="J32235" s="29"/>
      <c r="K32235" s="45"/>
      <c r="L32235" s="45"/>
      <c r="M32235" s="45"/>
    </row>
    <row r="32236" spans="8:13" s="28" customFormat="1" x14ac:dyDescent="0.2">
      <c r="H32236" s="12"/>
      <c r="J32236" s="29"/>
      <c r="K32236" s="45"/>
      <c r="L32236" s="45"/>
      <c r="M32236" s="45"/>
    </row>
    <row r="32237" spans="8:13" s="28" customFormat="1" x14ac:dyDescent="0.2">
      <c r="H32237" s="12"/>
      <c r="J32237" s="29"/>
      <c r="K32237" s="45"/>
      <c r="L32237" s="45"/>
      <c r="M32237" s="45"/>
    </row>
    <row r="32238" spans="8:13" s="28" customFormat="1" x14ac:dyDescent="0.2">
      <c r="H32238" s="12"/>
      <c r="J32238" s="29"/>
      <c r="K32238" s="45"/>
      <c r="L32238" s="45"/>
      <c r="M32238" s="45"/>
    </row>
    <row r="32239" spans="8:13" s="28" customFormat="1" x14ac:dyDescent="0.2">
      <c r="H32239" s="12"/>
      <c r="J32239" s="29"/>
      <c r="K32239" s="45"/>
      <c r="L32239" s="45"/>
      <c r="M32239" s="45"/>
    </row>
    <row r="32240" spans="8:13" s="28" customFormat="1" x14ac:dyDescent="0.2">
      <c r="H32240" s="12"/>
      <c r="J32240" s="29"/>
      <c r="K32240" s="45"/>
      <c r="L32240" s="45"/>
      <c r="M32240" s="45"/>
    </row>
    <row r="32241" spans="8:13" s="28" customFormat="1" x14ac:dyDescent="0.2">
      <c r="H32241" s="12"/>
      <c r="J32241" s="29"/>
      <c r="K32241" s="45"/>
      <c r="L32241" s="45"/>
      <c r="M32241" s="45"/>
    </row>
    <row r="32242" spans="8:13" s="28" customFormat="1" x14ac:dyDescent="0.2">
      <c r="H32242" s="12"/>
      <c r="J32242" s="29"/>
      <c r="K32242" s="45"/>
      <c r="L32242" s="45"/>
      <c r="M32242" s="45"/>
    </row>
    <row r="32243" spans="8:13" s="28" customFormat="1" x14ac:dyDescent="0.2">
      <c r="H32243" s="12"/>
      <c r="J32243" s="29"/>
      <c r="K32243" s="45"/>
      <c r="L32243" s="45"/>
      <c r="M32243" s="45"/>
    </row>
    <row r="32244" spans="8:13" s="28" customFormat="1" x14ac:dyDescent="0.2">
      <c r="H32244" s="12"/>
      <c r="J32244" s="29"/>
      <c r="K32244" s="45"/>
      <c r="L32244" s="45"/>
      <c r="M32244" s="45"/>
    </row>
    <row r="32245" spans="8:13" s="28" customFormat="1" x14ac:dyDescent="0.2">
      <c r="H32245" s="12"/>
      <c r="J32245" s="29"/>
      <c r="K32245" s="45"/>
      <c r="L32245" s="45"/>
      <c r="M32245" s="45"/>
    </row>
    <row r="32246" spans="8:13" s="28" customFormat="1" x14ac:dyDescent="0.2">
      <c r="H32246" s="12"/>
      <c r="J32246" s="29"/>
      <c r="K32246" s="45"/>
      <c r="L32246" s="45"/>
      <c r="M32246" s="45"/>
    </row>
    <row r="32247" spans="8:13" s="28" customFormat="1" x14ac:dyDescent="0.2">
      <c r="H32247" s="12"/>
      <c r="J32247" s="29"/>
      <c r="K32247" s="45"/>
      <c r="L32247" s="45"/>
      <c r="M32247" s="45"/>
    </row>
    <row r="32248" spans="8:13" s="28" customFormat="1" x14ac:dyDescent="0.2">
      <c r="H32248" s="12"/>
      <c r="J32248" s="29"/>
      <c r="K32248" s="45"/>
      <c r="L32248" s="45"/>
      <c r="M32248" s="45"/>
    </row>
    <row r="32249" spans="8:13" s="28" customFormat="1" x14ac:dyDescent="0.2">
      <c r="H32249" s="12"/>
      <c r="J32249" s="29"/>
      <c r="K32249" s="45"/>
      <c r="L32249" s="45"/>
      <c r="M32249" s="45"/>
    </row>
    <row r="32250" spans="8:13" s="28" customFormat="1" x14ac:dyDescent="0.2">
      <c r="H32250" s="12"/>
      <c r="J32250" s="29"/>
      <c r="K32250" s="45"/>
      <c r="L32250" s="45"/>
      <c r="M32250" s="45"/>
    </row>
    <row r="32251" spans="8:13" s="28" customFormat="1" x14ac:dyDescent="0.2">
      <c r="H32251" s="12"/>
      <c r="J32251" s="29"/>
      <c r="K32251" s="45"/>
      <c r="L32251" s="45"/>
      <c r="M32251" s="45"/>
    </row>
    <row r="32252" spans="8:13" s="28" customFormat="1" x14ac:dyDescent="0.2">
      <c r="H32252" s="12"/>
      <c r="J32252" s="29"/>
      <c r="K32252" s="45"/>
      <c r="L32252" s="45"/>
      <c r="M32252" s="45"/>
    </row>
    <row r="32253" spans="8:13" s="28" customFormat="1" x14ac:dyDescent="0.2">
      <c r="H32253" s="12"/>
      <c r="J32253" s="29"/>
      <c r="K32253" s="45"/>
      <c r="L32253" s="45"/>
      <c r="M32253" s="45"/>
    </row>
    <row r="32254" spans="8:13" s="28" customFormat="1" x14ac:dyDescent="0.2">
      <c r="H32254" s="12"/>
      <c r="J32254" s="29"/>
      <c r="K32254" s="45"/>
      <c r="L32254" s="45"/>
      <c r="M32254" s="45"/>
    </row>
    <row r="32255" spans="8:13" s="28" customFormat="1" x14ac:dyDescent="0.2">
      <c r="H32255" s="12"/>
      <c r="J32255" s="29"/>
      <c r="K32255" s="45"/>
      <c r="L32255" s="45"/>
      <c r="M32255" s="45"/>
    </row>
    <row r="32256" spans="8:13" s="28" customFormat="1" x14ac:dyDescent="0.2">
      <c r="H32256" s="12"/>
      <c r="J32256" s="29"/>
      <c r="K32256" s="45"/>
      <c r="L32256" s="45"/>
      <c r="M32256" s="45"/>
    </row>
    <row r="32257" spans="8:13" s="28" customFormat="1" x14ac:dyDescent="0.2">
      <c r="H32257" s="12"/>
      <c r="J32257" s="29"/>
      <c r="K32257" s="45"/>
      <c r="L32257" s="45"/>
      <c r="M32257" s="45"/>
    </row>
    <row r="32258" spans="8:13" s="28" customFormat="1" x14ac:dyDescent="0.2">
      <c r="H32258" s="12"/>
      <c r="J32258" s="29"/>
      <c r="K32258" s="45"/>
      <c r="L32258" s="45"/>
      <c r="M32258" s="45"/>
    </row>
    <row r="32259" spans="8:13" s="28" customFormat="1" x14ac:dyDescent="0.2">
      <c r="H32259" s="12"/>
      <c r="J32259" s="29"/>
      <c r="K32259" s="45"/>
      <c r="L32259" s="45"/>
      <c r="M32259" s="45"/>
    </row>
    <row r="32260" spans="8:13" s="28" customFormat="1" x14ac:dyDescent="0.2">
      <c r="H32260" s="12"/>
      <c r="J32260" s="29"/>
      <c r="K32260" s="45"/>
      <c r="L32260" s="45"/>
      <c r="M32260" s="45"/>
    </row>
    <row r="32261" spans="8:13" s="28" customFormat="1" x14ac:dyDescent="0.2">
      <c r="H32261" s="12"/>
      <c r="J32261" s="29"/>
      <c r="K32261" s="45"/>
      <c r="L32261" s="45"/>
      <c r="M32261" s="45"/>
    </row>
    <row r="32262" spans="8:13" s="28" customFormat="1" x14ac:dyDescent="0.2">
      <c r="H32262" s="12"/>
      <c r="J32262" s="29"/>
      <c r="K32262" s="45"/>
      <c r="L32262" s="45"/>
      <c r="M32262" s="45"/>
    </row>
    <row r="32263" spans="8:13" s="28" customFormat="1" x14ac:dyDescent="0.2">
      <c r="H32263" s="12"/>
      <c r="J32263" s="29"/>
      <c r="K32263" s="45"/>
      <c r="L32263" s="45"/>
      <c r="M32263" s="45"/>
    </row>
    <row r="32264" spans="8:13" s="28" customFormat="1" x14ac:dyDescent="0.2">
      <c r="H32264" s="12"/>
      <c r="J32264" s="29"/>
      <c r="K32264" s="45"/>
      <c r="L32264" s="45"/>
      <c r="M32264" s="45"/>
    </row>
    <row r="32265" spans="8:13" s="28" customFormat="1" x14ac:dyDescent="0.2">
      <c r="H32265" s="12"/>
      <c r="J32265" s="29"/>
      <c r="K32265" s="45"/>
      <c r="L32265" s="45"/>
      <c r="M32265" s="45"/>
    </row>
    <row r="32266" spans="8:13" s="28" customFormat="1" x14ac:dyDescent="0.2">
      <c r="H32266" s="12"/>
      <c r="J32266" s="29"/>
      <c r="K32266" s="45"/>
      <c r="L32266" s="45"/>
      <c r="M32266" s="45"/>
    </row>
    <row r="32267" spans="8:13" s="28" customFormat="1" x14ac:dyDescent="0.2">
      <c r="H32267" s="12"/>
      <c r="J32267" s="29"/>
      <c r="K32267" s="45"/>
      <c r="L32267" s="45"/>
      <c r="M32267" s="45"/>
    </row>
    <row r="32268" spans="8:13" s="28" customFormat="1" x14ac:dyDescent="0.2">
      <c r="H32268" s="12"/>
      <c r="J32268" s="29"/>
      <c r="K32268" s="45"/>
      <c r="L32268" s="45"/>
      <c r="M32268" s="45"/>
    </row>
    <row r="32269" spans="8:13" s="28" customFormat="1" x14ac:dyDescent="0.2">
      <c r="H32269" s="12"/>
      <c r="J32269" s="29"/>
      <c r="K32269" s="45"/>
      <c r="L32269" s="45"/>
      <c r="M32269" s="45"/>
    </row>
    <row r="32270" spans="8:13" s="28" customFormat="1" x14ac:dyDescent="0.2">
      <c r="H32270" s="12"/>
      <c r="J32270" s="29"/>
      <c r="K32270" s="45"/>
      <c r="L32270" s="45"/>
      <c r="M32270" s="45"/>
    </row>
    <row r="32271" spans="8:13" s="28" customFormat="1" x14ac:dyDescent="0.2">
      <c r="H32271" s="12"/>
      <c r="J32271" s="29"/>
      <c r="K32271" s="45"/>
      <c r="L32271" s="45"/>
      <c r="M32271" s="45"/>
    </row>
    <row r="32272" spans="8:13" s="28" customFormat="1" x14ac:dyDescent="0.2">
      <c r="H32272" s="12"/>
      <c r="J32272" s="29"/>
      <c r="K32272" s="45"/>
      <c r="L32272" s="45"/>
      <c r="M32272" s="45"/>
    </row>
    <row r="32273" spans="8:13" s="28" customFormat="1" x14ac:dyDescent="0.2">
      <c r="H32273" s="12"/>
      <c r="J32273" s="29"/>
      <c r="K32273" s="45"/>
      <c r="L32273" s="45"/>
      <c r="M32273" s="45"/>
    </row>
    <row r="32274" spans="8:13" s="28" customFormat="1" x14ac:dyDescent="0.2">
      <c r="H32274" s="12"/>
      <c r="J32274" s="29"/>
      <c r="K32274" s="45"/>
      <c r="L32274" s="45"/>
      <c r="M32274" s="45"/>
    </row>
    <row r="32275" spans="8:13" s="28" customFormat="1" x14ac:dyDescent="0.2">
      <c r="H32275" s="12"/>
      <c r="J32275" s="29"/>
      <c r="K32275" s="45"/>
      <c r="L32275" s="45"/>
      <c r="M32275" s="45"/>
    </row>
    <row r="32276" spans="8:13" s="28" customFormat="1" x14ac:dyDescent="0.2">
      <c r="H32276" s="12"/>
      <c r="J32276" s="29"/>
      <c r="K32276" s="45"/>
      <c r="L32276" s="45"/>
      <c r="M32276" s="45"/>
    </row>
    <row r="32277" spans="8:13" s="28" customFormat="1" x14ac:dyDescent="0.2">
      <c r="H32277" s="12"/>
      <c r="J32277" s="29"/>
      <c r="K32277" s="45"/>
      <c r="L32277" s="45"/>
      <c r="M32277" s="45"/>
    </row>
    <row r="32278" spans="8:13" s="28" customFormat="1" x14ac:dyDescent="0.2">
      <c r="H32278" s="12"/>
      <c r="J32278" s="29"/>
      <c r="K32278" s="45"/>
      <c r="L32278" s="45"/>
      <c r="M32278" s="45"/>
    </row>
    <row r="32279" spans="8:13" s="28" customFormat="1" x14ac:dyDescent="0.2">
      <c r="H32279" s="12"/>
      <c r="J32279" s="29"/>
      <c r="K32279" s="45"/>
      <c r="L32279" s="45"/>
      <c r="M32279" s="45"/>
    </row>
    <row r="32280" spans="8:13" s="28" customFormat="1" x14ac:dyDescent="0.2">
      <c r="H32280" s="12"/>
      <c r="J32280" s="29"/>
      <c r="K32280" s="45"/>
      <c r="L32280" s="45"/>
      <c r="M32280" s="45"/>
    </row>
    <row r="32281" spans="8:13" s="28" customFormat="1" x14ac:dyDescent="0.2">
      <c r="H32281" s="12"/>
      <c r="J32281" s="29"/>
      <c r="K32281" s="45"/>
      <c r="L32281" s="45"/>
      <c r="M32281" s="45"/>
    </row>
    <row r="32282" spans="8:13" s="28" customFormat="1" x14ac:dyDescent="0.2">
      <c r="H32282" s="12"/>
      <c r="J32282" s="29"/>
      <c r="K32282" s="45"/>
      <c r="L32282" s="45"/>
      <c r="M32282" s="45"/>
    </row>
    <row r="32283" spans="8:13" s="28" customFormat="1" x14ac:dyDescent="0.2">
      <c r="H32283" s="12"/>
      <c r="J32283" s="29"/>
      <c r="K32283" s="45"/>
      <c r="L32283" s="45"/>
      <c r="M32283" s="45"/>
    </row>
    <row r="32284" spans="8:13" s="28" customFormat="1" x14ac:dyDescent="0.2">
      <c r="H32284" s="12"/>
      <c r="J32284" s="29"/>
      <c r="K32284" s="45"/>
      <c r="L32284" s="45"/>
      <c r="M32284" s="45"/>
    </row>
    <row r="32285" spans="8:13" s="28" customFormat="1" x14ac:dyDescent="0.2">
      <c r="H32285" s="12"/>
      <c r="J32285" s="29"/>
      <c r="K32285" s="45"/>
      <c r="L32285" s="45"/>
      <c r="M32285" s="45"/>
    </row>
    <row r="32286" spans="8:13" s="28" customFormat="1" x14ac:dyDescent="0.2">
      <c r="H32286" s="12"/>
      <c r="J32286" s="29"/>
      <c r="K32286" s="45"/>
      <c r="L32286" s="45"/>
      <c r="M32286" s="45"/>
    </row>
    <row r="32287" spans="8:13" s="28" customFormat="1" x14ac:dyDescent="0.2">
      <c r="H32287" s="12"/>
      <c r="J32287" s="29"/>
      <c r="K32287" s="45"/>
      <c r="L32287" s="45"/>
      <c r="M32287" s="45"/>
    </row>
    <row r="32288" spans="8:13" s="28" customFormat="1" x14ac:dyDescent="0.2">
      <c r="H32288" s="12"/>
      <c r="J32288" s="29"/>
      <c r="K32288" s="45"/>
      <c r="L32288" s="45"/>
      <c r="M32288" s="45"/>
    </row>
    <row r="32289" spans="8:13" s="28" customFormat="1" x14ac:dyDescent="0.2">
      <c r="H32289" s="12"/>
      <c r="J32289" s="29"/>
      <c r="K32289" s="45"/>
      <c r="L32289" s="45"/>
      <c r="M32289" s="45"/>
    </row>
    <row r="32290" spans="8:13" s="28" customFormat="1" x14ac:dyDescent="0.2">
      <c r="H32290" s="12"/>
      <c r="J32290" s="29"/>
      <c r="K32290" s="45"/>
      <c r="L32290" s="45"/>
      <c r="M32290" s="45"/>
    </row>
    <row r="32291" spans="8:13" s="28" customFormat="1" x14ac:dyDescent="0.2">
      <c r="H32291" s="12"/>
      <c r="J32291" s="29"/>
      <c r="K32291" s="45"/>
      <c r="L32291" s="45"/>
      <c r="M32291" s="45"/>
    </row>
    <row r="32292" spans="8:13" s="28" customFormat="1" x14ac:dyDescent="0.2">
      <c r="H32292" s="12"/>
      <c r="J32292" s="29"/>
      <c r="K32292" s="45"/>
      <c r="L32292" s="45"/>
      <c r="M32292" s="45"/>
    </row>
    <row r="32293" spans="8:13" s="28" customFormat="1" x14ac:dyDescent="0.2">
      <c r="H32293" s="12"/>
      <c r="J32293" s="29"/>
      <c r="K32293" s="45"/>
      <c r="L32293" s="45"/>
      <c r="M32293" s="45"/>
    </row>
    <row r="32294" spans="8:13" s="28" customFormat="1" x14ac:dyDescent="0.2">
      <c r="H32294" s="12"/>
      <c r="J32294" s="29"/>
      <c r="K32294" s="45"/>
      <c r="L32294" s="45"/>
      <c r="M32294" s="45"/>
    </row>
    <row r="32295" spans="8:13" s="28" customFormat="1" x14ac:dyDescent="0.2">
      <c r="H32295" s="12"/>
      <c r="J32295" s="29"/>
      <c r="K32295" s="45"/>
      <c r="L32295" s="45"/>
      <c r="M32295" s="45"/>
    </row>
    <row r="32296" spans="8:13" s="28" customFormat="1" x14ac:dyDescent="0.2">
      <c r="H32296" s="12"/>
      <c r="J32296" s="29"/>
      <c r="K32296" s="45"/>
      <c r="L32296" s="45"/>
      <c r="M32296" s="45"/>
    </row>
    <row r="32297" spans="8:13" s="28" customFormat="1" x14ac:dyDescent="0.2">
      <c r="H32297" s="12"/>
      <c r="J32297" s="29"/>
      <c r="K32297" s="45"/>
      <c r="L32297" s="45"/>
      <c r="M32297" s="45"/>
    </row>
    <row r="32298" spans="8:13" s="28" customFormat="1" x14ac:dyDescent="0.2">
      <c r="H32298" s="12"/>
      <c r="J32298" s="29"/>
      <c r="K32298" s="45"/>
      <c r="L32298" s="45"/>
      <c r="M32298" s="45"/>
    </row>
    <row r="32299" spans="8:13" s="28" customFormat="1" x14ac:dyDescent="0.2">
      <c r="H32299" s="12"/>
      <c r="J32299" s="29"/>
      <c r="K32299" s="45"/>
      <c r="L32299" s="45"/>
      <c r="M32299" s="45"/>
    </row>
    <row r="32300" spans="8:13" s="28" customFormat="1" x14ac:dyDescent="0.2">
      <c r="H32300" s="12"/>
      <c r="J32300" s="29"/>
      <c r="K32300" s="45"/>
      <c r="L32300" s="45"/>
      <c r="M32300" s="45"/>
    </row>
    <row r="32301" spans="8:13" s="28" customFormat="1" x14ac:dyDescent="0.2">
      <c r="H32301" s="12"/>
      <c r="J32301" s="29"/>
      <c r="K32301" s="45"/>
      <c r="L32301" s="45"/>
      <c r="M32301" s="45"/>
    </row>
    <row r="32302" spans="8:13" s="28" customFormat="1" x14ac:dyDescent="0.2">
      <c r="H32302" s="12"/>
      <c r="J32302" s="29"/>
      <c r="K32302" s="45"/>
      <c r="L32302" s="45"/>
      <c r="M32302" s="45"/>
    </row>
    <row r="32303" spans="8:13" s="28" customFormat="1" x14ac:dyDescent="0.2">
      <c r="H32303" s="12"/>
      <c r="J32303" s="29"/>
      <c r="K32303" s="45"/>
      <c r="L32303" s="45"/>
      <c r="M32303" s="45"/>
    </row>
    <row r="32304" spans="8:13" s="28" customFormat="1" x14ac:dyDescent="0.2">
      <c r="H32304" s="12"/>
      <c r="J32304" s="29"/>
      <c r="K32304" s="45"/>
      <c r="L32304" s="45"/>
      <c r="M32304" s="45"/>
    </row>
    <row r="32305" spans="8:13" s="28" customFormat="1" x14ac:dyDescent="0.2">
      <c r="H32305" s="12"/>
      <c r="J32305" s="29"/>
      <c r="K32305" s="45"/>
      <c r="L32305" s="45"/>
      <c r="M32305" s="45"/>
    </row>
    <row r="32306" spans="8:13" s="28" customFormat="1" x14ac:dyDescent="0.2">
      <c r="H32306" s="12"/>
      <c r="J32306" s="29"/>
      <c r="K32306" s="45"/>
      <c r="L32306" s="45"/>
      <c r="M32306" s="45"/>
    </row>
    <row r="32307" spans="8:13" s="28" customFormat="1" x14ac:dyDescent="0.2">
      <c r="H32307" s="12"/>
      <c r="J32307" s="29"/>
      <c r="K32307" s="45"/>
      <c r="L32307" s="45"/>
      <c r="M32307" s="45"/>
    </row>
    <row r="32308" spans="8:13" s="28" customFormat="1" x14ac:dyDescent="0.2">
      <c r="H32308" s="12"/>
      <c r="J32308" s="29"/>
      <c r="K32308" s="45"/>
      <c r="L32308" s="45"/>
      <c r="M32308" s="45"/>
    </row>
    <row r="32309" spans="8:13" s="28" customFormat="1" x14ac:dyDescent="0.2">
      <c r="H32309" s="12"/>
      <c r="J32309" s="29"/>
      <c r="K32309" s="45"/>
      <c r="L32309" s="45"/>
      <c r="M32309" s="45"/>
    </row>
    <row r="32310" spans="8:13" s="28" customFormat="1" x14ac:dyDescent="0.2">
      <c r="H32310" s="12"/>
      <c r="J32310" s="29"/>
      <c r="K32310" s="45"/>
      <c r="L32310" s="45"/>
      <c r="M32310" s="45"/>
    </row>
    <row r="32311" spans="8:13" s="28" customFormat="1" x14ac:dyDescent="0.2">
      <c r="H32311" s="12"/>
      <c r="J32311" s="29"/>
      <c r="K32311" s="45"/>
      <c r="L32311" s="45"/>
      <c r="M32311" s="45"/>
    </row>
    <row r="32312" spans="8:13" s="28" customFormat="1" x14ac:dyDescent="0.2">
      <c r="H32312" s="12"/>
      <c r="J32312" s="29"/>
      <c r="K32312" s="45"/>
      <c r="L32312" s="45"/>
      <c r="M32312" s="45"/>
    </row>
    <row r="32313" spans="8:13" s="28" customFormat="1" x14ac:dyDescent="0.2">
      <c r="H32313" s="12"/>
      <c r="J32313" s="29"/>
      <c r="K32313" s="45"/>
      <c r="L32313" s="45"/>
      <c r="M32313" s="45"/>
    </row>
    <row r="32314" spans="8:13" s="28" customFormat="1" x14ac:dyDescent="0.2">
      <c r="H32314" s="12"/>
      <c r="J32314" s="29"/>
      <c r="K32314" s="45"/>
      <c r="L32314" s="45"/>
      <c r="M32314" s="45"/>
    </row>
    <row r="32315" spans="8:13" s="28" customFormat="1" x14ac:dyDescent="0.2">
      <c r="H32315" s="12"/>
      <c r="J32315" s="29"/>
      <c r="K32315" s="45"/>
      <c r="L32315" s="45"/>
      <c r="M32315" s="45"/>
    </row>
    <row r="32316" spans="8:13" s="28" customFormat="1" x14ac:dyDescent="0.2">
      <c r="H32316" s="12"/>
      <c r="J32316" s="29"/>
      <c r="K32316" s="45"/>
      <c r="L32316" s="45"/>
      <c r="M32316" s="45"/>
    </row>
    <row r="32317" spans="8:13" s="28" customFormat="1" x14ac:dyDescent="0.2">
      <c r="H32317" s="12"/>
      <c r="J32317" s="29"/>
      <c r="K32317" s="45"/>
      <c r="L32317" s="45"/>
      <c r="M32317" s="45"/>
    </row>
    <row r="32318" spans="8:13" s="28" customFormat="1" x14ac:dyDescent="0.2">
      <c r="H32318" s="12"/>
      <c r="J32318" s="29"/>
      <c r="K32318" s="45"/>
      <c r="L32318" s="45"/>
      <c r="M32318" s="45"/>
    </row>
    <row r="32319" spans="8:13" s="28" customFormat="1" x14ac:dyDescent="0.2">
      <c r="H32319" s="12"/>
      <c r="J32319" s="29"/>
      <c r="K32319" s="45"/>
      <c r="L32319" s="45"/>
      <c r="M32319" s="45"/>
    </row>
    <row r="32320" spans="8:13" s="28" customFormat="1" x14ac:dyDescent="0.2">
      <c r="H32320" s="12"/>
      <c r="J32320" s="29"/>
      <c r="K32320" s="45"/>
      <c r="L32320" s="45"/>
      <c r="M32320" s="45"/>
    </row>
    <row r="32321" spans="8:13" s="28" customFormat="1" x14ac:dyDescent="0.2">
      <c r="H32321" s="12"/>
      <c r="J32321" s="29"/>
      <c r="K32321" s="45"/>
      <c r="L32321" s="45"/>
      <c r="M32321" s="45"/>
    </row>
    <row r="32322" spans="8:13" s="28" customFormat="1" x14ac:dyDescent="0.2">
      <c r="H32322" s="12"/>
      <c r="J32322" s="29"/>
      <c r="K32322" s="45"/>
      <c r="L32322" s="45"/>
      <c r="M32322" s="45"/>
    </row>
    <row r="32323" spans="8:13" s="28" customFormat="1" x14ac:dyDescent="0.2">
      <c r="H32323" s="12"/>
      <c r="J32323" s="29"/>
      <c r="K32323" s="45"/>
      <c r="L32323" s="45"/>
      <c r="M32323" s="45"/>
    </row>
    <row r="32324" spans="8:13" s="28" customFormat="1" x14ac:dyDescent="0.2">
      <c r="H32324" s="12"/>
      <c r="J32324" s="29"/>
      <c r="K32324" s="45"/>
      <c r="L32324" s="45"/>
      <c r="M32324" s="45"/>
    </row>
    <row r="32325" spans="8:13" s="28" customFormat="1" x14ac:dyDescent="0.2">
      <c r="H32325" s="12"/>
      <c r="J32325" s="29"/>
      <c r="K32325" s="45"/>
      <c r="L32325" s="45"/>
      <c r="M32325" s="45"/>
    </row>
    <row r="32326" spans="8:13" s="28" customFormat="1" x14ac:dyDescent="0.2">
      <c r="H32326" s="12"/>
      <c r="J32326" s="29"/>
      <c r="K32326" s="45"/>
      <c r="L32326" s="45"/>
      <c r="M32326" s="45"/>
    </row>
    <row r="32327" spans="8:13" s="28" customFormat="1" x14ac:dyDescent="0.2">
      <c r="H32327" s="12"/>
      <c r="J32327" s="29"/>
      <c r="K32327" s="45"/>
      <c r="L32327" s="45"/>
      <c r="M32327" s="45"/>
    </row>
    <row r="32328" spans="8:13" s="28" customFormat="1" x14ac:dyDescent="0.2">
      <c r="H32328" s="12"/>
      <c r="J32328" s="29"/>
      <c r="K32328" s="45"/>
      <c r="L32328" s="45"/>
      <c r="M32328" s="45"/>
    </row>
    <row r="32329" spans="8:13" s="28" customFormat="1" x14ac:dyDescent="0.2">
      <c r="H32329" s="12"/>
      <c r="J32329" s="29"/>
      <c r="K32329" s="45"/>
      <c r="L32329" s="45"/>
      <c r="M32329" s="45"/>
    </row>
    <row r="32330" spans="8:13" s="28" customFormat="1" x14ac:dyDescent="0.2">
      <c r="H32330" s="12"/>
      <c r="J32330" s="29"/>
      <c r="K32330" s="45"/>
      <c r="L32330" s="45"/>
      <c r="M32330" s="45"/>
    </row>
    <row r="32331" spans="8:13" s="28" customFormat="1" x14ac:dyDescent="0.2">
      <c r="H32331" s="12"/>
      <c r="J32331" s="29"/>
      <c r="K32331" s="45"/>
      <c r="L32331" s="45"/>
      <c r="M32331" s="45"/>
    </row>
    <row r="32332" spans="8:13" s="28" customFormat="1" x14ac:dyDescent="0.2">
      <c r="H32332" s="12"/>
      <c r="J32332" s="29"/>
      <c r="K32332" s="45"/>
      <c r="L32332" s="45"/>
      <c r="M32332" s="45"/>
    </row>
    <row r="32333" spans="8:13" s="28" customFormat="1" x14ac:dyDescent="0.2">
      <c r="H32333" s="12"/>
      <c r="J32333" s="29"/>
      <c r="K32333" s="45"/>
      <c r="L32333" s="45"/>
      <c r="M32333" s="45"/>
    </row>
    <row r="32334" spans="8:13" s="28" customFormat="1" x14ac:dyDescent="0.2">
      <c r="H32334" s="12"/>
      <c r="J32334" s="29"/>
      <c r="K32334" s="45"/>
      <c r="L32334" s="45"/>
      <c r="M32334" s="45"/>
    </row>
    <row r="32335" spans="8:13" s="28" customFormat="1" x14ac:dyDescent="0.2">
      <c r="H32335" s="12"/>
      <c r="J32335" s="29"/>
      <c r="K32335" s="45"/>
      <c r="L32335" s="45"/>
      <c r="M32335" s="45"/>
    </row>
    <row r="32336" spans="8:13" s="28" customFormat="1" x14ac:dyDescent="0.2">
      <c r="H32336" s="12"/>
      <c r="J32336" s="29"/>
      <c r="K32336" s="45"/>
      <c r="L32336" s="45"/>
      <c r="M32336" s="45"/>
    </row>
    <row r="32337" spans="8:13" s="28" customFormat="1" x14ac:dyDescent="0.2">
      <c r="H32337" s="12"/>
      <c r="J32337" s="29"/>
      <c r="K32337" s="45"/>
      <c r="L32337" s="45"/>
      <c r="M32337" s="45"/>
    </row>
    <row r="32338" spans="8:13" s="28" customFormat="1" x14ac:dyDescent="0.2">
      <c r="H32338" s="12"/>
      <c r="J32338" s="29"/>
      <c r="K32338" s="45"/>
      <c r="L32338" s="45"/>
      <c r="M32338" s="45"/>
    </row>
    <row r="32339" spans="8:13" s="28" customFormat="1" x14ac:dyDescent="0.2">
      <c r="H32339" s="12"/>
      <c r="J32339" s="29"/>
      <c r="K32339" s="45"/>
      <c r="L32339" s="45"/>
      <c r="M32339" s="45"/>
    </row>
    <row r="32340" spans="8:13" s="28" customFormat="1" x14ac:dyDescent="0.2">
      <c r="H32340" s="12"/>
      <c r="J32340" s="29"/>
      <c r="K32340" s="45"/>
      <c r="L32340" s="45"/>
      <c r="M32340" s="45"/>
    </row>
    <row r="32341" spans="8:13" s="28" customFormat="1" x14ac:dyDescent="0.2">
      <c r="H32341" s="12"/>
      <c r="J32341" s="29"/>
      <c r="K32341" s="45"/>
      <c r="L32341" s="45"/>
      <c r="M32341" s="45"/>
    </row>
    <row r="32342" spans="8:13" s="28" customFormat="1" x14ac:dyDescent="0.2">
      <c r="H32342" s="12"/>
      <c r="J32342" s="29"/>
      <c r="K32342" s="45"/>
      <c r="L32342" s="45"/>
      <c r="M32342" s="45"/>
    </row>
    <row r="32343" spans="8:13" s="28" customFormat="1" x14ac:dyDescent="0.2">
      <c r="H32343" s="12"/>
      <c r="J32343" s="29"/>
      <c r="K32343" s="45"/>
      <c r="L32343" s="45"/>
      <c r="M32343" s="45"/>
    </row>
    <row r="32344" spans="8:13" s="28" customFormat="1" x14ac:dyDescent="0.2">
      <c r="H32344" s="12"/>
      <c r="J32344" s="29"/>
      <c r="K32344" s="45"/>
      <c r="L32344" s="45"/>
      <c r="M32344" s="45"/>
    </row>
    <row r="32345" spans="8:13" s="28" customFormat="1" x14ac:dyDescent="0.2">
      <c r="H32345" s="12"/>
      <c r="J32345" s="29"/>
      <c r="K32345" s="45"/>
      <c r="L32345" s="45"/>
      <c r="M32345" s="45"/>
    </row>
    <row r="32346" spans="8:13" s="28" customFormat="1" x14ac:dyDescent="0.2">
      <c r="H32346" s="12"/>
      <c r="J32346" s="29"/>
      <c r="K32346" s="45"/>
      <c r="L32346" s="45"/>
      <c r="M32346" s="45"/>
    </row>
    <row r="32347" spans="8:13" s="28" customFormat="1" x14ac:dyDescent="0.2">
      <c r="H32347" s="12"/>
      <c r="J32347" s="29"/>
      <c r="K32347" s="45"/>
      <c r="L32347" s="45"/>
      <c r="M32347" s="45"/>
    </row>
    <row r="32348" spans="8:13" s="28" customFormat="1" x14ac:dyDescent="0.2">
      <c r="H32348" s="12"/>
      <c r="J32348" s="29"/>
      <c r="K32348" s="45"/>
      <c r="L32348" s="45"/>
      <c r="M32348" s="45"/>
    </row>
    <row r="32349" spans="8:13" s="28" customFormat="1" x14ac:dyDescent="0.2">
      <c r="H32349" s="12"/>
      <c r="J32349" s="29"/>
      <c r="K32349" s="45"/>
      <c r="L32349" s="45"/>
      <c r="M32349" s="45"/>
    </row>
    <row r="32350" spans="8:13" s="28" customFormat="1" x14ac:dyDescent="0.2">
      <c r="H32350" s="12"/>
      <c r="J32350" s="29"/>
      <c r="K32350" s="45"/>
      <c r="L32350" s="45"/>
      <c r="M32350" s="45"/>
    </row>
    <row r="32351" spans="8:13" s="28" customFormat="1" x14ac:dyDescent="0.2">
      <c r="H32351" s="12"/>
      <c r="J32351" s="29"/>
      <c r="K32351" s="45"/>
      <c r="L32351" s="45"/>
      <c r="M32351" s="45"/>
    </row>
    <row r="32352" spans="8:13" s="28" customFormat="1" x14ac:dyDescent="0.2">
      <c r="H32352" s="12"/>
      <c r="J32352" s="29"/>
      <c r="K32352" s="45"/>
      <c r="L32352" s="45"/>
      <c r="M32352" s="45"/>
    </row>
    <row r="32353" spans="8:13" s="28" customFormat="1" x14ac:dyDescent="0.2">
      <c r="H32353" s="12"/>
      <c r="J32353" s="29"/>
      <c r="K32353" s="45"/>
      <c r="L32353" s="45"/>
      <c r="M32353" s="45"/>
    </row>
    <row r="32354" spans="8:13" s="28" customFormat="1" x14ac:dyDescent="0.2">
      <c r="H32354" s="12"/>
      <c r="J32354" s="29"/>
      <c r="K32354" s="45"/>
      <c r="L32354" s="45"/>
      <c r="M32354" s="45"/>
    </row>
    <row r="32355" spans="8:13" s="28" customFormat="1" x14ac:dyDescent="0.2">
      <c r="H32355" s="12"/>
      <c r="J32355" s="29"/>
      <c r="K32355" s="45"/>
      <c r="L32355" s="45"/>
      <c r="M32355" s="45"/>
    </row>
    <row r="32356" spans="8:13" s="28" customFormat="1" x14ac:dyDescent="0.2">
      <c r="H32356" s="12"/>
      <c r="J32356" s="29"/>
      <c r="K32356" s="45"/>
      <c r="L32356" s="45"/>
      <c r="M32356" s="45"/>
    </row>
    <row r="32357" spans="8:13" s="28" customFormat="1" x14ac:dyDescent="0.2">
      <c r="H32357" s="12"/>
      <c r="J32357" s="29"/>
      <c r="K32357" s="45"/>
      <c r="L32357" s="45"/>
      <c r="M32357" s="45"/>
    </row>
    <row r="32358" spans="8:13" s="28" customFormat="1" x14ac:dyDescent="0.2">
      <c r="H32358" s="12"/>
      <c r="J32358" s="29"/>
      <c r="K32358" s="45"/>
      <c r="L32358" s="45"/>
      <c r="M32358" s="45"/>
    </row>
    <row r="32359" spans="8:13" s="28" customFormat="1" x14ac:dyDescent="0.2">
      <c r="H32359" s="12"/>
      <c r="J32359" s="29"/>
      <c r="K32359" s="45"/>
      <c r="L32359" s="45"/>
      <c r="M32359" s="45"/>
    </row>
    <row r="32360" spans="8:13" s="28" customFormat="1" x14ac:dyDescent="0.2">
      <c r="H32360" s="12"/>
      <c r="J32360" s="29"/>
      <c r="K32360" s="45"/>
      <c r="L32360" s="45"/>
      <c r="M32360" s="45"/>
    </row>
    <row r="32361" spans="8:13" s="28" customFormat="1" x14ac:dyDescent="0.2">
      <c r="H32361" s="12"/>
      <c r="J32361" s="29"/>
      <c r="K32361" s="45"/>
      <c r="L32361" s="45"/>
      <c r="M32361" s="45"/>
    </row>
    <row r="32362" spans="8:13" s="28" customFormat="1" x14ac:dyDescent="0.2">
      <c r="H32362" s="12"/>
      <c r="J32362" s="29"/>
      <c r="K32362" s="45"/>
      <c r="L32362" s="45"/>
      <c r="M32362" s="45"/>
    </row>
    <row r="32363" spans="8:13" s="28" customFormat="1" x14ac:dyDescent="0.2">
      <c r="H32363" s="12"/>
      <c r="J32363" s="29"/>
      <c r="K32363" s="45"/>
      <c r="L32363" s="45"/>
      <c r="M32363" s="45"/>
    </row>
    <row r="32364" spans="8:13" s="28" customFormat="1" x14ac:dyDescent="0.2">
      <c r="H32364" s="12"/>
      <c r="J32364" s="29"/>
      <c r="K32364" s="45"/>
      <c r="L32364" s="45"/>
      <c r="M32364" s="45"/>
    </row>
    <row r="32365" spans="8:13" s="28" customFormat="1" x14ac:dyDescent="0.2">
      <c r="H32365" s="12"/>
      <c r="J32365" s="29"/>
      <c r="K32365" s="45"/>
      <c r="L32365" s="45"/>
      <c r="M32365" s="45"/>
    </row>
    <row r="32366" spans="8:13" s="28" customFormat="1" x14ac:dyDescent="0.2">
      <c r="H32366" s="12"/>
      <c r="J32366" s="29"/>
      <c r="K32366" s="45"/>
      <c r="L32366" s="45"/>
      <c r="M32366" s="45"/>
    </row>
    <row r="32367" spans="8:13" s="28" customFormat="1" x14ac:dyDescent="0.2">
      <c r="H32367" s="12"/>
      <c r="J32367" s="29"/>
      <c r="K32367" s="45"/>
      <c r="L32367" s="45"/>
      <c r="M32367" s="45"/>
    </row>
    <row r="32368" spans="8:13" s="28" customFormat="1" x14ac:dyDescent="0.2">
      <c r="H32368" s="12"/>
      <c r="J32368" s="29"/>
      <c r="K32368" s="45"/>
      <c r="L32368" s="45"/>
      <c r="M32368" s="45"/>
    </row>
    <row r="32369" spans="8:13" s="28" customFormat="1" x14ac:dyDescent="0.2">
      <c r="H32369" s="12"/>
      <c r="J32369" s="29"/>
      <c r="K32369" s="45"/>
      <c r="L32369" s="45"/>
      <c r="M32369" s="45"/>
    </row>
    <row r="32370" spans="8:13" s="28" customFormat="1" x14ac:dyDescent="0.2">
      <c r="H32370" s="12"/>
      <c r="J32370" s="29"/>
      <c r="K32370" s="45"/>
      <c r="L32370" s="45"/>
      <c r="M32370" s="45"/>
    </row>
    <row r="32371" spans="8:13" s="28" customFormat="1" x14ac:dyDescent="0.2">
      <c r="H32371" s="12"/>
      <c r="J32371" s="29"/>
      <c r="K32371" s="45"/>
      <c r="L32371" s="45"/>
      <c r="M32371" s="45"/>
    </row>
    <row r="32372" spans="8:13" s="28" customFormat="1" x14ac:dyDescent="0.2">
      <c r="H32372" s="12"/>
      <c r="J32372" s="29"/>
      <c r="K32372" s="45"/>
      <c r="L32372" s="45"/>
      <c r="M32372" s="45"/>
    </row>
    <row r="32373" spans="8:13" s="28" customFormat="1" x14ac:dyDescent="0.2">
      <c r="H32373" s="12"/>
      <c r="J32373" s="29"/>
      <c r="K32373" s="45"/>
      <c r="L32373" s="45"/>
      <c r="M32373" s="45"/>
    </row>
    <row r="32374" spans="8:13" s="28" customFormat="1" x14ac:dyDescent="0.2">
      <c r="H32374" s="12"/>
      <c r="J32374" s="29"/>
      <c r="K32374" s="45"/>
      <c r="L32374" s="45"/>
      <c r="M32374" s="45"/>
    </row>
    <row r="32375" spans="8:13" s="28" customFormat="1" x14ac:dyDescent="0.2">
      <c r="H32375" s="12"/>
      <c r="J32375" s="29"/>
      <c r="K32375" s="45"/>
      <c r="L32375" s="45"/>
      <c r="M32375" s="45"/>
    </row>
    <row r="32376" spans="8:13" s="28" customFormat="1" x14ac:dyDescent="0.2">
      <c r="H32376" s="12"/>
      <c r="J32376" s="29"/>
      <c r="K32376" s="45"/>
      <c r="L32376" s="45"/>
      <c r="M32376" s="45"/>
    </row>
    <row r="32377" spans="8:13" s="28" customFormat="1" x14ac:dyDescent="0.2">
      <c r="H32377" s="12"/>
      <c r="J32377" s="29"/>
      <c r="K32377" s="45"/>
      <c r="L32377" s="45"/>
      <c r="M32377" s="45"/>
    </row>
    <row r="32378" spans="8:13" s="28" customFormat="1" x14ac:dyDescent="0.2">
      <c r="H32378" s="12"/>
      <c r="J32378" s="29"/>
      <c r="K32378" s="45"/>
      <c r="L32378" s="45"/>
      <c r="M32378" s="45"/>
    </row>
    <row r="32379" spans="8:13" s="28" customFormat="1" x14ac:dyDescent="0.2">
      <c r="H32379" s="12"/>
      <c r="J32379" s="29"/>
      <c r="K32379" s="45"/>
      <c r="L32379" s="45"/>
      <c r="M32379" s="45"/>
    </row>
    <row r="32380" spans="8:13" s="28" customFormat="1" x14ac:dyDescent="0.2">
      <c r="H32380" s="12"/>
      <c r="J32380" s="29"/>
      <c r="K32380" s="45"/>
      <c r="L32380" s="45"/>
      <c r="M32380" s="45"/>
    </row>
    <row r="32381" spans="8:13" s="28" customFormat="1" x14ac:dyDescent="0.2">
      <c r="H32381" s="12"/>
      <c r="J32381" s="29"/>
      <c r="K32381" s="45"/>
      <c r="L32381" s="45"/>
      <c r="M32381" s="45"/>
    </row>
    <row r="32382" spans="8:13" s="28" customFormat="1" x14ac:dyDescent="0.2">
      <c r="H32382" s="12"/>
      <c r="J32382" s="29"/>
      <c r="K32382" s="45"/>
      <c r="L32382" s="45"/>
      <c r="M32382" s="45"/>
    </row>
    <row r="32383" spans="8:13" s="28" customFormat="1" x14ac:dyDescent="0.2">
      <c r="H32383" s="12"/>
      <c r="J32383" s="29"/>
      <c r="K32383" s="45"/>
      <c r="L32383" s="45"/>
      <c r="M32383" s="45"/>
    </row>
    <row r="32384" spans="8:13" s="28" customFormat="1" x14ac:dyDescent="0.2">
      <c r="H32384" s="12"/>
      <c r="J32384" s="29"/>
      <c r="K32384" s="45"/>
      <c r="L32384" s="45"/>
      <c r="M32384" s="45"/>
    </row>
    <row r="32385" spans="8:13" s="28" customFormat="1" x14ac:dyDescent="0.2">
      <c r="H32385" s="12"/>
      <c r="J32385" s="29"/>
      <c r="K32385" s="45"/>
      <c r="L32385" s="45"/>
      <c r="M32385" s="45"/>
    </row>
    <row r="32386" spans="8:13" s="28" customFormat="1" x14ac:dyDescent="0.2">
      <c r="H32386" s="12"/>
      <c r="J32386" s="29"/>
      <c r="K32386" s="45"/>
      <c r="L32386" s="45"/>
      <c r="M32386" s="45"/>
    </row>
    <row r="32387" spans="8:13" s="28" customFormat="1" x14ac:dyDescent="0.2">
      <c r="H32387" s="12"/>
      <c r="J32387" s="29"/>
      <c r="K32387" s="45"/>
      <c r="L32387" s="45"/>
      <c r="M32387" s="45"/>
    </row>
    <row r="32388" spans="8:13" s="28" customFormat="1" x14ac:dyDescent="0.2">
      <c r="H32388" s="12"/>
      <c r="J32388" s="29"/>
      <c r="K32388" s="45"/>
      <c r="L32388" s="45"/>
      <c r="M32388" s="45"/>
    </row>
    <row r="32389" spans="8:13" s="28" customFormat="1" x14ac:dyDescent="0.2">
      <c r="H32389" s="12"/>
      <c r="J32389" s="29"/>
      <c r="K32389" s="45"/>
      <c r="L32389" s="45"/>
      <c r="M32389" s="45"/>
    </row>
    <row r="32390" spans="8:13" s="28" customFormat="1" x14ac:dyDescent="0.2">
      <c r="H32390" s="12"/>
      <c r="J32390" s="29"/>
      <c r="K32390" s="45"/>
      <c r="L32390" s="45"/>
      <c r="M32390" s="45"/>
    </row>
    <row r="32391" spans="8:13" s="28" customFormat="1" x14ac:dyDescent="0.2">
      <c r="H32391" s="12"/>
      <c r="J32391" s="29"/>
      <c r="K32391" s="45"/>
      <c r="L32391" s="45"/>
      <c r="M32391" s="45"/>
    </row>
    <row r="32392" spans="8:13" s="28" customFormat="1" x14ac:dyDescent="0.2">
      <c r="H32392" s="12"/>
      <c r="J32392" s="29"/>
      <c r="K32392" s="45"/>
      <c r="L32392" s="45"/>
      <c r="M32392" s="45"/>
    </row>
    <row r="32393" spans="8:13" s="28" customFormat="1" x14ac:dyDescent="0.2">
      <c r="H32393" s="12"/>
      <c r="J32393" s="29"/>
      <c r="K32393" s="45"/>
      <c r="L32393" s="45"/>
      <c r="M32393" s="45"/>
    </row>
    <row r="32394" spans="8:13" s="28" customFormat="1" x14ac:dyDescent="0.2">
      <c r="H32394" s="12"/>
      <c r="J32394" s="29"/>
      <c r="K32394" s="45"/>
      <c r="L32394" s="45"/>
      <c r="M32394" s="45"/>
    </row>
    <row r="32395" spans="8:13" s="28" customFormat="1" x14ac:dyDescent="0.2">
      <c r="H32395" s="12"/>
      <c r="J32395" s="29"/>
      <c r="K32395" s="45"/>
      <c r="L32395" s="45"/>
      <c r="M32395" s="45"/>
    </row>
    <row r="32396" spans="8:13" s="28" customFormat="1" x14ac:dyDescent="0.2">
      <c r="H32396" s="12"/>
      <c r="J32396" s="29"/>
      <c r="K32396" s="45"/>
      <c r="L32396" s="45"/>
      <c r="M32396" s="45"/>
    </row>
    <row r="32397" spans="8:13" s="28" customFormat="1" x14ac:dyDescent="0.2">
      <c r="H32397" s="12"/>
      <c r="J32397" s="29"/>
      <c r="K32397" s="45"/>
      <c r="L32397" s="45"/>
      <c r="M32397" s="45"/>
    </row>
    <row r="32398" spans="8:13" s="28" customFormat="1" x14ac:dyDescent="0.2">
      <c r="H32398" s="12"/>
      <c r="J32398" s="29"/>
      <c r="K32398" s="45"/>
      <c r="L32398" s="45"/>
      <c r="M32398" s="45"/>
    </row>
    <row r="32399" spans="8:13" s="28" customFormat="1" x14ac:dyDescent="0.2">
      <c r="H32399" s="12"/>
      <c r="J32399" s="29"/>
      <c r="K32399" s="45"/>
      <c r="L32399" s="45"/>
      <c r="M32399" s="45"/>
    </row>
    <row r="32400" spans="8:13" s="28" customFormat="1" x14ac:dyDescent="0.2">
      <c r="H32400" s="12"/>
      <c r="J32400" s="29"/>
      <c r="K32400" s="45"/>
      <c r="L32400" s="45"/>
      <c r="M32400" s="45"/>
    </row>
    <row r="32401" spans="8:13" s="28" customFormat="1" x14ac:dyDescent="0.2">
      <c r="H32401" s="12"/>
      <c r="J32401" s="29"/>
      <c r="K32401" s="45"/>
      <c r="L32401" s="45"/>
      <c r="M32401" s="45"/>
    </row>
    <row r="32402" spans="8:13" s="28" customFormat="1" x14ac:dyDescent="0.2">
      <c r="H32402" s="12"/>
      <c r="J32402" s="29"/>
      <c r="K32402" s="45"/>
      <c r="L32402" s="45"/>
      <c r="M32402" s="45"/>
    </row>
    <row r="32403" spans="8:13" s="28" customFormat="1" x14ac:dyDescent="0.2">
      <c r="H32403" s="12"/>
      <c r="J32403" s="29"/>
      <c r="K32403" s="45"/>
      <c r="L32403" s="45"/>
      <c r="M32403" s="45"/>
    </row>
    <row r="32404" spans="8:13" s="28" customFormat="1" x14ac:dyDescent="0.2">
      <c r="H32404" s="12"/>
      <c r="J32404" s="29"/>
      <c r="K32404" s="45"/>
      <c r="L32404" s="45"/>
      <c r="M32404" s="45"/>
    </row>
    <row r="32405" spans="8:13" s="28" customFormat="1" x14ac:dyDescent="0.2">
      <c r="H32405" s="12"/>
      <c r="J32405" s="29"/>
      <c r="K32405" s="45"/>
      <c r="L32405" s="45"/>
      <c r="M32405" s="45"/>
    </row>
    <row r="32406" spans="8:13" s="28" customFormat="1" x14ac:dyDescent="0.2">
      <c r="H32406" s="12"/>
      <c r="J32406" s="29"/>
      <c r="K32406" s="45"/>
      <c r="L32406" s="45"/>
      <c r="M32406" s="45"/>
    </row>
    <row r="32407" spans="8:13" s="28" customFormat="1" x14ac:dyDescent="0.2">
      <c r="H32407" s="12"/>
      <c r="J32407" s="29"/>
      <c r="K32407" s="45"/>
      <c r="L32407" s="45"/>
      <c r="M32407" s="45"/>
    </row>
    <row r="32408" spans="8:13" s="28" customFormat="1" x14ac:dyDescent="0.2">
      <c r="H32408" s="12"/>
      <c r="J32408" s="29"/>
      <c r="K32408" s="45"/>
      <c r="L32408" s="45"/>
      <c r="M32408" s="45"/>
    </row>
    <row r="32409" spans="8:13" s="28" customFormat="1" x14ac:dyDescent="0.2">
      <c r="H32409" s="12"/>
      <c r="J32409" s="29"/>
      <c r="K32409" s="45"/>
      <c r="L32409" s="45"/>
      <c r="M32409" s="45"/>
    </row>
    <row r="32410" spans="8:13" s="28" customFormat="1" x14ac:dyDescent="0.2">
      <c r="H32410" s="12"/>
      <c r="J32410" s="29"/>
      <c r="K32410" s="45"/>
      <c r="L32410" s="45"/>
      <c r="M32410" s="45"/>
    </row>
    <row r="32411" spans="8:13" s="28" customFormat="1" x14ac:dyDescent="0.2">
      <c r="H32411" s="12"/>
      <c r="J32411" s="29"/>
      <c r="K32411" s="45"/>
      <c r="L32411" s="45"/>
      <c r="M32411" s="45"/>
    </row>
    <row r="32412" spans="8:13" s="28" customFormat="1" x14ac:dyDescent="0.2">
      <c r="H32412" s="12"/>
      <c r="J32412" s="29"/>
      <c r="K32412" s="45"/>
      <c r="L32412" s="45"/>
      <c r="M32412" s="45"/>
    </row>
    <row r="32413" spans="8:13" s="28" customFormat="1" x14ac:dyDescent="0.2">
      <c r="H32413" s="12"/>
      <c r="J32413" s="29"/>
      <c r="K32413" s="45"/>
      <c r="L32413" s="45"/>
      <c r="M32413" s="45"/>
    </row>
    <row r="32414" spans="8:13" s="28" customFormat="1" x14ac:dyDescent="0.2">
      <c r="H32414" s="12"/>
      <c r="J32414" s="29"/>
      <c r="K32414" s="45"/>
      <c r="L32414" s="45"/>
      <c r="M32414" s="45"/>
    </row>
    <row r="32415" spans="8:13" s="28" customFormat="1" x14ac:dyDescent="0.2">
      <c r="H32415" s="12"/>
      <c r="J32415" s="29"/>
      <c r="K32415" s="45"/>
      <c r="L32415" s="45"/>
      <c r="M32415" s="45"/>
    </row>
    <row r="32416" spans="8:13" s="28" customFormat="1" x14ac:dyDescent="0.2">
      <c r="H32416" s="12"/>
      <c r="J32416" s="29"/>
      <c r="K32416" s="45"/>
      <c r="L32416" s="45"/>
      <c r="M32416" s="45"/>
    </row>
    <row r="32417" spans="8:13" s="28" customFormat="1" x14ac:dyDescent="0.2">
      <c r="H32417" s="12"/>
      <c r="J32417" s="29"/>
      <c r="K32417" s="45"/>
      <c r="L32417" s="45"/>
      <c r="M32417" s="45"/>
    </row>
    <row r="32418" spans="8:13" s="28" customFormat="1" x14ac:dyDescent="0.2">
      <c r="H32418" s="12"/>
      <c r="J32418" s="29"/>
      <c r="K32418" s="45"/>
      <c r="L32418" s="45"/>
      <c r="M32418" s="45"/>
    </row>
    <row r="32419" spans="8:13" s="28" customFormat="1" x14ac:dyDescent="0.2">
      <c r="H32419" s="12"/>
      <c r="J32419" s="29"/>
      <c r="K32419" s="45"/>
      <c r="L32419" s="45"/>
      <c r="M32419" s="45"/>
    </row>
    <row r="32420" spans="8:13" s="28" customFormat="1" x14ac:dyDescent="0.2">
      <c r="H32420" s="12"/>
      <c r="J32420" s="29"/>
      <c r="K32420" s="45"/>
      <c r="L32420" s="45"/>
      <c r="M32420" s="45"/>
    </row>
    <row r="32421" spans="8:13" s="28" customFormat="1" x14ac:dyDescent="0.2">
      <c r="H32421" s="12"/>
      <c r="J32421" s="29"/>
      <c r="K32421" s="45"/>
      <c r="L32421" s="45"/>
      <c r="M32421" s="45"/>
    </row>
    <row r="32422" spans="8:13" s="28" customFormat="1" x14ac:dyDescent="0.2">
      <c r="H32422" s="12"/>
      <c r="J32422" s="29"/>
      <c r="K32422" s="45"/>
      <c r="L32422" s="45"/>
      <c r="M32422" s="45"/>
    </row>
    <row r="32423" spans="8:13" s="28" customFormat="1" x14ac:dyDescent="0.2">
      <c r="H32423" s="12"/>
      <c r="J32423" s="29"/>
      <c r="K32423" s="45"/>
      <c r="L32423" s="45"/>
      <c r="M32423" s="45"/>
    </row>
    <row r="32424" spans="8:13" s="28" customFormat="1" x14ac:dyDescent="0.2">
      <c r="H32424" s="12"/>
      <c r="J32424" s="29"/>
      <c r="K32424" s="45"/>
      <c r="L32424" s="45"/>
      <c r="M32424" s="45"/>
    </row>
    <row r="32425" spans="8:13" s="28" customFormat="1" x14ac:dyDescent="0.2">
      <c r="H32425" s="12"/>
      <c r="J32425" s="29"/>
      <c r="K32425" s="45"/>
      <c r="L32425" s="45"/>
      <c r="M32425" s="45"/>
    </row>
    <row r="32426" spans="8:13" s="28" customFormat="1" x14ac:dyDescent="0.2">
      <c r="H32426" s="12"/>
      <c r="J32426" s="29"/>
      <c r="K32426" s="45"/>
      <c r="L32426" s="45"/>
      <c r="M32426" s="45"/>
    </row>
    <row r="32427" spans="8:13" s="28" customFormat="1" x14ac:dyDescent="0.2">
      <c r="H32427" s="12"/>
      <c r="J32427" s="29"/>
      <c r="K32427" s="45"/>
      <c r="L32427" s="45"/>
      <c r="M32427" s="45"/>
    </row>
    <row r="32428" spans="8:13" s="28" customFormat="1" x14ac:dyDescent="0.2">
      <c r="H32428" s="12"/>
      <c r="J32428" s="29"/>
      <c r="K32428" s="45"/>
      <c r="L32428" s="45"/>
      <c r="M32428" s="45"/>
    </row>
    <row r="32429" spans="8:13" s="28" customFormat="1" x14ac:dyDescent="0.2">
      <c r="H32429" s="12"/>
      <c r="J32429" s="29"/>
      <c r="K32429" s="45"/>
      <c r="L32429" s="45"/>
      <c r="M32429" s="45"/>
    </row>
    <row r="32430" spans="8:13" s="28" customFormat="1" x14ac:dyDescent="0.2">
      <c r="H32430" s="12"/>
      <c r="J32430" s="29"/>
      <c r="K32430" s="45"/>
      <c r="L32430" s="45"/>
      <c r="M32430" s="45"/>
    </row>
    <row r="32431" spans="8:13" s="28" customFormat="1" x14ac:dyDescent="0.2">
      <c r="H32431" s="12"/>
      <c r="J32431" s="29"/>
      <c r="K32431" s="45"/>
      <c r="L32431" s="45"/>
      <c r="M32431" s="45"/>
    </row>
    <row r="32432" spans="8:13" s="28" customFormat="1" x14ac:dyDescent="0.2">
      <c r="H32432" s="12"/>
      <c r="J32432" s="29"/>
      <c r="K32432" s="45"/>
      <c r="L32432" s="45"/>
      <c r="M32432" s="45"/>
    </row>
    <row r="32433" spans="8:13" s="28" customFormat="1" x14ac:dyDescent="0.2">
      <c r="H32433" s="12"/>
      <c r="J32433" s="29"/>
      <c r="K32433" s="45"/>
      <c r="L32433" s="45"/>
      <c r="M32433" s="45"/>
    </row>
    <row r="32434" spans="8:13" s="28" customFormat="1" x14ac:dyDescent="0.2">
      <c r="H32434" s="12"/>
      <c r="J32434" s="29"/>
      <c r="K32434" s="45"/>
      <c r="L32434" s="45"/>
      <c r="M32434" s="45"/>
    </row>
    <row r="32435" spans="8:13" s="28" customFormat="1" x14ac:dyDescent="0.2">
      <c r="H32435" s="12"/>
      <c r="J32435" s="29"/>
      <c r="K32435" s="45"/>
      <c r="L32435" s="45"/>
      <c r="M32435" s="45"/>
    </row>
    <row r="32436" spans="8:13" s="28" customFormat="1" x14ac:dyDescent="0.2">
      <c r="H32436" s="12"/>
      <c r="J32436" s="29"/>
      <c r="K32436" s="45"/>
      <c r="L32436" s="45"/>
      <c r="M32436" s="45"/>
    </row>
    <row r="32437" spans="8:13" s="28" customFormat="1" x14ac:dyDescent="0.2">
      <c r="H32437" s="12"/>
      <c r="J32437" s="29"/>
      <c r="K32437" s="45"/>
      <c r="L32437" s="45"/>
      <c r="M32437" s="45"/>
    </row>
    <row r="32438" spans="8:13" s="28" customFormat="1" x14ac:dyDescent="0.2">
      <c r="H32438" s="12"/>
      <c r="J32438" s="29"/>
      <c r="K32438" s="45"/>
      <c r="L32438" s="45"/>
      <c r="M32438" s="45"/>
    </row>
    <row r="32439" spans="8:13" s="28" customFormat="1" x14ac:dyDescent="0.2">
      <c r="H32439" s="12"/>
      <c r="J32439" s="29"/>
      <c r="K32439" s="45"/>
      <c r="L32439" s="45"/>
      <c r="M32439" s="45"/>
    </row>
    <row r="32440" spans="8:13" s="28" customFormat="1" x14ac:dyDescent="0.2">
      <c r="H32440" s="12"/>
      <c r="J32440" s="29"/>
      <c r="K32440" s="45"/>
      <c r="L32440" s="45"/>
      <c r="M32440" s="45"/>
    </row>
    <row r="32441" spans="8:13" s="28" customFormat="1" x14ac:dyDescent="0.2">
      <c r="H32441" s="12"/>
      <c r="J32441" s="29"/>
      <c r="K32441" s="45"/>
      <c r="L32441" s="45"/>
      <c r="M32441" s="45"/>
    </row>
    <row r="32442" spans="8:13" s="28" customFormat="1" x14ac:dyDescent="0.2">
      <c r="H32442" s="12"/>
      <c r="J32442" s="29"/>
      <c r="K32442" s="45"/>
      <c r="L32442" s="45"/>
      <c r="M32442" s="45"/>
    </row>
    <row r="32443" spans="8:13" s="28" customFormat="1" x14ac:dyDescent="0.2">
      <c r="H32443" s="12"/>
      <c r="J32443" s="29"/>
      <c r="K32443" s="45"/>
      <c r="L32443" s="45"/>
      <c r="M32443" s="45"/>
    </row>
    <row r="32444" spans="8:13" s="28" customFormat="1" x14ac:dyDescent="0.2">
      <c r="H32444" s="12"/>
      <c r="J32444" s="29"/>
      <c r="K32444" s="45"/>
      <c r="L32444" s="45"/>
      <c r="M32444" s="45"/>
    </row>
    <row r="32445" spans="8:13" s="28" customFormat="1" x14ac:dyDescent="0.2">
      <c r="H32445" s="12"/>
      <c r="J32445" s="29"/>
      <c r="K32445" s="45"/>
      <c r="L32445" s="45"/>
      <c r="M32445" s="45"/>
    </row>
    <row r="32446" spans="8:13" s="28" customFormat="1" x14ac:dyDescent="0.2">
      <c r="H32446" s="12"/>
      <c r="J32446" s="29"/>
      <c r="K32446" s="45"/>
      <c r="L32446" s="45"/>
      <c r="M32446" s="45"/>
    </row>
    <row r="32447" spans="8:13" s="28" customFormat="1" x14ac:dyDescent="0.2">
      <c r="H32447" s="12"/>
      <c r="J32447" s="29"/>
      <c r="K32447" s="45"/>
      <c r="L32447" s="45"/>
      <c r="M32447" s="45"/>
    </row>
    <row r="32448" spans="8:13" s="28" customFormat="1" x14ac:dyDescent="0.2">
      <c r="H32448" s="12"/>
      <c r="J32448" s="29"/>
      <c r="K32448" s="45"/>
      <c r="L32448" s="45"/>
      <c r="M32448" s="45"/>
    </row>
    <row r="32449" spans="8:13" s="28" customFormat="1" x14ac:dyDescent="0.2">
      <c r="H32449" s="12"/>
      <c r="J32449" s="29"/>
      <c r="K32449" s="45"/>
      <c r="L32449" s="45"/>
      <c r="M32449" s="45"/>
    </row>
    <row r="32450" spans="8:13" s="28" customFormat="1" x14ac:dyDescent="0.2">
      <c r="H32450" s="12"/>
      <c r="J32450" s="29"/>
      <c r="K32450" s="45"/>
      <c r="L32450" s="45"/>
      <c r="M32450" s="45"/>
    </row>
    <row r="32451" spans="8:13" s="28" customFormat="1" x14ac:dyDescent="0.2">
      <c r="H32451" s="12"/>
      <c r="J32451" s="29"/>
      <c r="K32451" s="45"/>
      <c r="L32451" s="45"/>
      <c r="M32451" s="45"/>
    </row>
    <row r="32452" spans="8:13" s="28" customFormat="1" x14ac:dyDescent="0.2">
      <c r="H32452" s="12"/>
      <c r="J32452" s="29"/>
      <c r="K32452" s="45"/>
      <c r="L32452" s="45"/>
      <c r="M32452" s="45"/>
    </row>
    <row r="32453" spans="8:13" s="28" customFormat="1" x14ac:dyDescent="0.2">
      <c r="H32453" s="12"/>
      <c r="J32453" s="29"/>
      <c r="K32453" s="45"/>
      <c r="L32453" s="45"/>
      <c r="M32453" s="45"/>
    </row>
    <row r="32454" spans="8:13" s="28" customFormat="1" x14ac:dyDescent="0.2">
      <c r="H32454" s="12"/>
      <c r="J32454" s="29"/>
      <c r="K32454" s="45"/>
      <c r="L32454" s="45"/>
      <c r="M32454" s="45"/>
    </row>
    <row r="32455" spans="8:13" s="28" customFormat="1" x14ac:dyDescent="0.2">
      <c r="H32455" s="12"/>
      <c r="J32455" s="29"/>
      <c r="K32455" s="45"/>
      <c r="L32455" s="45"/>
      <c r="M32455" s="45"/>
    </row>
    <row r="32456" spans="8:13" s="28" customFormat="1" x14ac:dyDescent="0.2">
      <c r="H32456" s="12"/>
      <c r="J32456" s="29"/>
      <c r="K32456" s="45"/>
      <c r="L32456" s="45"/>
      <c r="M32456" s="45"/>
    </row>
    <row r="32457" spans="8:13" s="28" customFormat="1" x14ac:dyDescent="0.2">
      <c r="H32457" s="12"/>
      <c r="J32457" s="29"/>
      <c r="K32457" s="45"/>
      <c r="L32457" s="45"/>
      <c r="M32457" s="45"/>
    </row>
    <row r="32458" spans="8:13" s="28" customFormat="1" x14ac:dyDescent="0.2">
      <c r="H32458" s="12"/>
      <c r="J32458" s="29"/>
      <c r="K32458" s="45"/>
      <c r="L32458" s="45"/>
      <c r="M32458" s="45"/>
    </row>
    <row r="32459" spans="8:13" s="28" customFormat="1" x14ac:dyDescent="0.2">
      <c r="H32459" s="12"/>
      <c r="J32459" s="29"/>
      <c r="K32459" s="45"/>
      <c r="L32459" s="45"/>
      <c r="M32459" s="45"/>
    </row>
    <row r="32460" spans="8:13" s="28" customFormat="1" x14ac:dyDescent="0.2">
      <c r="H32460" s="12"/>
      <c r="J32460" s="29"/>
      <c r="K32460" s="45"/>
      <c r="L32460" s="45"/>
      <c r="M32460" s="45"/>
    </row>
    <row r="32461" spans="8:13" s="28" customFormat="1" x14ac:dyDescent="0.2">
      <c r="H32461" s="12"/>
      <c r="J32461" s="29"/>
      <c r="K32461" s="45"/>
      <c r="L32461" s="45"/>
      <c r="M32461" s="45"/>
    </row>
    <row r="32462" spans="8:13" s="28" customFormat="1" x14ac:dyDescent="0.2">
      <c r="H32462" s="12"/>
      <c r="J32462" s="29"/>
      <c r="K32462" s="45"/>
      <c r="L32462" s="45"/>
      <c r="M32462" s="45"/>
    </row>
    <row r="32463" spans="8:13" s="28" customFormat="1" x14ac:dyDescent="0.2">
      <c r="H32463" s="12"/>
      <c r="J32463" s="29"/>
      <c r="K32463" s="45"/>
      <c r="L32463" s="45"/>
      <c r="M32463" s="45"/>
    </row>
    <row r="32464" spans="8:13" s="28" customFormat="1" x14ac:dyDescent="0.2">
      <c r="H32464" s="12"/>
      <c r="J32464" s="29"/>
      <c r="K32464" s="45"/>
      <c r="L32464" s="45"/>
      <c r="M32464" s="45"/>
    </row>
    <row r="32465" spans="8:13" s="28" customFormat="1" x14ac:dyDescent="0.2">
      <c r="H32465" s="12"/>
      <c r="J32465" s="29"/>
      <c r="K32465" s="45"/>
      <c r="L32465" s="45"/>
      <c r="M32465" s="45"/>
    </row>
    <row r="32466" spans="8:13" s="28" customFormat="1" x14ac:dyDescent="0.2">
      <c r="H32466" s="12"/>
      <c r="J32466" s="29"/>
      <c r="K32466" s="45"/>
      <c r="L32466" s="45"/>
      <c r="M32466" s="45"/>
    </row>
    <row r="32467" spans="8:13" s="28" customFormat="1" x14ac:dyDescent="0.2">
      <c r="H32467" s="12"/>
      <c r="J32467" s="29"/>
      <c r="K32467" s="45"/>
      <c r="L32467" s="45"/>
      <c r="M32467" s="45"/>
    </row>
    <row r="32468" spans="8:13" s="28" customFormat="1" x14ac:dyDescent="0.2">
      <c r="H32468" s="12"/>
      <c r="J32468" s="29"/>
      <c r="K32468" s="45"/>
      <c r="L32468" s="45"/>
      <c r="M32468" s="45"/>
    </row>
    <row r="32469" spans="8:13" s="28" customFormat="1" x14ac:dyDescent="0.2">
      <c r="H32469" s="12"/>
      <c r="J32469" s="29"/>
      <c r="K32469" s="45"/>
      <c r="L32469" s="45"/>
      <c r="M32469" s="45"/>
    </row>
    <row r="32470" spans="8:13" s="28" customFormat="1" x14ac:dyDescent="0.2">
      <c r="H32470" s="12"/>
      <c r="J32470" s="29"/>
      <c r="K32470" s="45"/>
      <c r="L32470" s="45"/>
      <c r="M32470" s="45"/>
    </row>
    <row r="32471" spans="8:13" s="28" customFormat="1" x14ac:dyDescent="0.2">
      <c r="H32471" s="12"/>
      <c r="J32471" s="29"/>
      <c r="K32471" s="45"/>
      <c r="L32471" s="45"/>
      <c r="M32471" s="45"/>
    </row>
    <row r="32472" spans="8:13" s="28" customFormat="1" x14ac:dyDescent="0.2">
      <c r="H32472" s="12"/>
      <c r="J32472" s="29"/>
      <c r="K32472" s="45"/>
      <c r="L32472" s="45"/>
      <c r="M32472" s="45"/>
    </row>
    <row r="32473" spans="8:13" s="28" customFormat="1" x14ac:dyDescent="0.2">
      <c r="H32473" s="12"/>
      <c r="J32473" s="29"/>
      <c r="K32473" s="45"/>
      <c r="L32473" s="45"/>
      <c r="M32473" s="45"/>
    </row>
    <row r="32474" spans="8:13" s="28" customFormat="1" x14ac:dyDescent="0.2">
      <c r="H32474" s="12"/>
      <c r="J32474" s="29"/>
      <c r="K32474" s="45"/>
      <c r="L32474" s="45"/>
      <c r="M32474" s="45"/>
    </row>
    <row r="32475" spans="8:13" s="28" customFormat="1" x14ac:dyDescent="0.2">
      <c r="H32475" s="12"/>
      <c r="J32475" s="29"/>
      <c r="K32475" s="45"/>
      <c r="L32475" s="45"/>
      <c r="M32475" s="45"/>
    </row>
    <row r="32476" spans="8:13" s="28" customFormat="1" x14ac:dyDescent="0.2">
      <c r="H32476" s="12"/>
      <c r="J32476" s="29"/>
      <c r="K32476" s="45"/>
      <c r="L32476" s="45"/>
      <c r="M32476" s="45"/>
    </row>
    <row r="32477" spans="8:13" s="28" customFormat="1" x14ac:dyDescent="0.2">
      <c r="H32477" s="12"/>
      <c r="J32477" s="29"/>
      <c r="K32477" s="45"/>
      <c r="L32477" s="45"/>
      <c r="M32477" s="45"/>
    </row>
    <row r="32478" spans="8:13" s="28" customFormat="1" x14ac:dyDescent="0.2">
      <c r="H32478" s="12"/>
      <c r="J32478" s="29"/>
      <c r="K32478" s="45"/>
      <c r="L32478" s="45"/>
      <c r="M32478" s="45"/>
    </row>
    <row r="32479" spans="8:13" s="28" customFormat="1" x14ac:dyDescent="0.2">
      <c r="H32479" s="12"/>
      <c r="J32479" s="29"/>
      <c r="K32479" s="45"/>
      <c r="L32479" s="45"/>
      <c r="M32479" s="45"/>
    </row>
    <row r="32480" spans="8:13" s="28" customFormat="1" x14ac:dyDescent="0.2">
      <c r="H32480" s="12"/>
      <c r="J32480" s="29"/>
      <c r="K32480" s="45"/>
      <c r="L32480" s="45"/>
      <c r="M32480" s="45"/>
    </row>
    <row r="32481" spans="8:13" s="28" customFormat="1" x14ac:dyDescent="0.2">
      <c r="H32481" s="12"/>
      <c r="J32481" s="29"/>
      <c r="K32481" s="45"/>
      <c r="L32481" s="45"/>
      <c r="M32481" s="45"/>
    </row>
    <row r="32482" spans="8:13" s="28" customFormat="1" x14ac:dyDescent="0.2">
      <c r="H32482" s="12"/>
      <c r="J32482" s="29"/>
      <c r="K32482" s="45"/>
      <c r="L32482" s="45"/>
      <c r="M32482" s="45"/>
    </row>
    <row r="32483" spans="8:13" s="28" customFormat="1" x14ac:dyDescent="0.2">
      <c r="H32483" s="12"/>
      <c r="J32483" s="29"/>
      <c r="K32483" s="45"/>
      <c r="L32483" s="45"/>
      <c r="M32483" s="45"/>
    </row>
    <row r="32484" spans="8:13" s="28" customFormat="1" x14ac:dyDescent="0.2">
      <c r="H32484" s="12"/>
      <c r="J32484" s="29"/>
      <c r="K32484" s="45"/>
      <c r="L32484" s="45"/>
      <c r="M32484" s="45"/>
    </row>
    <row r="32485" spans="8:13" s="28" customFormat="1" x14ac:dyDescent="0.2">
      <c r="H32485" s="12"/>
      <c r="J32485" s="29"/>
      <c r="K32485" s="45"/>
      <c r="L32485" s="45"/>
      <c r="M32485" s="45"/>
    </row>
    <row r="32486" spans="8:13" s="28" customFormat="1" x14ac:dyDescent="0.2">
      <c r="H32486" s="12"/>
      <c r="J32486" s="29"/>
      <c r="K32486" s="45"/>
      <c r="L32486" s="45"/>
      <c r="M32486" s="45"/>
    </row>
    <row r="32487" spans="8:13" s="28" customFormat="1" x14ac:dyDescent="0.2">
      <c r="H32487" s="12"/>
      <c r="J32487" s="29"/>
      <c r="K32487" s="45"/>
      <c r="L32487" s="45"/>
      <c r="M32487" s="45"/>
    </row>
    <row r="32488" spans="8:13" s="28" customFormat="1" x14ac:dyDescent="0.2">
      <c r="H32488" s="12"/>
      <c r="J32488" s="29"/>
      <c r="K32488" s="45"/>
      <c r="L32488" s="45"/>
      <c r="M32488" s="45"/>
    </row>
    <row r="32489" spans="8:13" s="28" customFormat="1" x14ac:dyDescent="0.2">
      <c r="H32489" s="12"/>
      <c r="J32489" s="29"/>
      <c r="K32489" s="45"/>
      <c r="L32489" s="45"/>
      <c r="M32489" s="45"/>
    </row>
    <row r="32490" spans="8:13" s="28" customFormat="1" x14ac:dyDescent="0.2">
      <c r="H32490" s="12"/>
      <c r="J32490" s="29"/>
      <c r="K32490" s="45"/>
      <c r="L32490" s="45"/>
      <c r="M32490" s="45"/>
    </row>
    <row r="32491" spans="8:13" s="28" customFormat="1" x14ac:dyDescent="0.2">
      <c r="H32491" s="12"/>
      <c r="J32491" s="29"/>
      <c r="K32491" s="45"/>
      <c r="L32491" s="45"/>
      <c r="M32491" s="45"/>
    </row>
    <row r="32492" spans="8:13" s="28" customFormat="1" x14ac:dyDescent="0.2">
      <c r="H32492" s="12"/>
      <c r="J32492" s="29"/>
      <c r="K32492" s="45"/>
      <c r="L32492" s="45"/>
      <c r="M32492" s="45"/>
    </row>
    <row r="32493" spans="8:13" s="28" customFormat="1" x14ac:dyDescent="0.2">
      <c r="H32493" s="12"/>
      <c r="J32493" s="29"/>
      <c r="K32493" s="45"/>
      <c r="L32493" s="45"/>
      <c r="M32493" s="45"/>
    </row>
    <row r="32494" spans="8:13" s="28" customFormat="1" x14ac:dyDescent="0.2">
      <c r="H32494" s="12"/>
      <c r="J32494" s="29"/>
      <c r="K32494" s="45"/>
      <c r="L32494" s="45"/>
      <c r="M32494" s="45"/>
    </row>
    <row r="32495" spans="8:13" s="28" customFormat="1" x14ac:dyDescent="0.2">
      <c r="H32495" s="12"/>
      <c r="J32495" s="29"/>
      <c r="K32495" s="45"/>
      <c r="L32495" s="45"/>
      <c r="M32495" s="45"/>
    </row>
    <row r="32496" spans="8:13" s="28" customFormat="1" x14ac:dyDescent="0.2">
      <c r="H32496" s="12"/>
      <c r="J32496" s="29"/>
      <c r="K32496" s="45"/>
      <c r="L32496" s="45"/>
      <c r="M32496" s="45"/>
    </row>
    <row r="32497" spans="8:13" s="28" customFormat="1" x14ac:dyDescent="0.2">
      <c r="H32497" s="12"/>
      <c r="J32497" s="29"/>
      <c r="K32497" s="45"/>
      <c r="L32497" s="45"/>
      <c r="M32497" s="45"/>
    </row>
    <row r="32498" spans="8:13" s="28" customFormat="1" x14ac:dyDescent="0.2">
      <c r="H32498" s="12"/>
      <c r="J32498" s="29"/>
      <c r="K32498" s="45"/>
      <c r="L32498" s="45"/>
      <c r="M32498" s="45"/>
    </row>
    <row r="32499" spans="8:13" s="28" customFormat="1" x14ac:dyDescent="0.2">
      <c r="H32499" s="12"/>
      <c r="J32499" s="29"/>
      <c r="K32499" s="45"/>
      <c r="L32499" s="45"/>
      <c r="M32499" s="45"/>
    </row>
    <row r="32500" spans="8:13" s="28" customFormat="1" x14ac:dyDescent="0.2">
      <c r="H32500" s="12"/>
      <c r="J32500" s="29"/>
      <c r="K32500" s="45"/>
      <c r="L32500" s="45"/>
      <c r="M32500" s="45"/>
    </row>
    <row r="32501" spans="8:13" s="28" customFormat="1" x14ac:dyDescent="0.2">
      <c r="H32501" s="12"/>
      <c r="J32501" s="29"/>
      <c r="K32501" s="45"/>
      <c r="L32501" s="45"/>
      <c r="M32501" s="45"/>
    </row>
    <row r="32502" spans="8:13" s="28" customFormat="1" x14ac:dyDescent="0.2">
      <c r="H32502" s="12"/>
      <c r="J32502" s="29"/>
      <c r="K32502" s="45"/>
      <c r="L32502" s="45"/>
      <c r="M32502" s="45"/>
    </row>
    <row r="32503" spans="8:13" s="28" customFormat="1" x14ac:dyDescent="0.2">
      <c r="H32503" s="12"/>
      <c r="J32503" s="29"/>
      <c r="K32503" s="45"/>
      <c r="L32503" s="45"/>
      <c r="M32503" s="45"/>
    </row>
    <row r="32504" spans="8:13" s="28" customFormat="1" x14ac:dyDescent="0.2">
      <c r="H32504" s="12"/>
      <c r="J32504" s="29"/>
      <c r="K32504" s="45"/>
      <c r="L32504" s="45"/>
      <c r="M32504" s="45"/>
    </row>
    <row r="32505" spans="8:13" s="28" customFormat="1" x14ac:dyDescent="0.2">
      <c r="H32505" s="12"/>
      <c r="J32505" s="29"/>
      <c r="K32505" s="45"/>
      <c r="L32505" s="45"/>
      <c r="M32505" s="45"/>
    </row>
    <row r="32506" spans="8:13" s="28" customFormat="1" x14ac:dyDescent="0.2">
      <c r="H32506" s="12"/>
      <c r="J32506" s="29"/>
      <c r="K32506" s="45"/>
      <c r="L32506" s="45"/>
      <c r="M32506" s="45"/>
    </row>
    <row r="32507" spans="8:13" s="28" customFormat="1" x14ac:dyDescent="0.2">
      <c r="H32507" s="12"/>
      <c r="J32507" s="29"/>
      <c r="K32507" s="45"/>
      <c r="L32507" s="45"/>
      <c r="M32507" s="45"/>
    </row>
    <row r="32508" spans="8:13" s="28" customFormat="1" x14ac:dyDescent="0.2">
      <c r="H32508" s="12"/>
      <c r="J32508" s="29"/>
      <c r="K32508" s="45"/>
      <c r="L32508" s="45"/>
      <c r="M32508" s="45"/>
    </row>
    <row r="32509" spans="8:13" s="28" customFormat="1" x14ac:dyDescent="0.2">
      <c r="H32509" s="12"/>
      <c r="J32509" s="29"/>
      <c r="K32509" s="45"/>
      <c r="L32509" s="45"/>
      <c r="M32509" s="45"/>
    </row>
    <row r="32510" spans="8:13" s="28" customFormat="1" x14ac:dyDescent="0.2">
      <c r="H32510" s="12"/>
      <c r="J32510" s="29"/>
      <c r="K32510" s="45"/>
      <c r="L32510" s="45"/>
      <c r="M32510" s="45"/>
    </row>
    <row r="32511" spans="8:13" s="28" customFormat="1" x14ac:dyDescent="0.2">
      <c r="H32511" s="12"/>
      <c r="J32511" s="29"/>
      <c r="K32511" s="45"/>
      <c r="L32511" s="45"/>
      <c r="M32511" s="45"/>
    </row>
    <row r="32512" spans="8:13" s="28" customFormat="1" x14ac:dyDescent="0.2">
      <c r="H32512" s="12"/>
      <c r="J32512" s="29"/>
      <c r="K32512" s="45"/>
      <c r="L32512" s="45"/>
      <c r="M32512" s="45"/>
    </row>
    <row r="32513" spans="8:13" s="28" customFormat="1" x14ac:dyDescent="0.2">
      <c r="H32513" s="12"/>
      <c r="J32513" s="29"/>
      <c r="K32513" s="45"/>
      <c r="L32513" s="45"/>
      <c r="M32513" s="45"/>
    </row>
    <row r="32514" spans="8:13" s="28" customFormat="1" x14ac:dyDescent="0.2">
      <c r="H32514" s="12"/>
      <c r="J32514" s="29"/>
      <c r="K32514" s="45"/>
      <c r="L32514" s="45"/>
      <c r="M32514" s="45"/>
    </row>
    <row r="32515" spans="8:13" s="28" customFormat="1" x14ac:dyDescent="0.2">
      <c r="H32515" s="12"/>
      <c r="J32515" s="29"/>
      <c r="K32515" s="45"/>
      <c r="L32515" s="45"/>
      <c r="M32515" s="45"/>
    </row>
    <row r="32516" spans="8:13" s="28" customFormat="1" x14ac:dyDescent="0.2">
      <c r="H32516" s="12"/>
      <c r="J32516" s="29"/>
      <c r="K32516" s="45"/>
      <c r="L32516" s="45"/>
      <c r="M32516" s="45"/>
    </row>
    <row r="32517" spans="8:13" s="28" customFormat="1" x14ac:dyDescent="0.2">
      <c r="H32517" s="12"/>
      <c r="J32517" s="29"/>
      <c r="K32517" s="45"/>
      <c r="L32517" s="45"/>
      <c r="M32517" s="45"/>
    </row>
    <row r="32518" spans="8:13" s="28" customFormat="1" x14ac:dyDescent="0.2">
      <c r="H32518" s="12"/>
      <c r="J32518" s="29"/>
      <c r="K32518" s="45"/>
      <c r="L32518" s="45"/>
      <c r="M32518" s="45"/>
    </row>
    <row r="32519" spans="8:13" s="28" customFormat="1" x14ac:dyDescent="0.2">
      <c r="H32519" s="12"/>
      <c r="J32519" s="29"/>
      <c r="K32519" s="45"/>
      <c r="L32519" s="45"/>
      <c r="M32519" s="45"/>
    </row>
    <row r="32520" spans="8:13" s="28" customFormat="1" x14ac:dyDescent="0.2">
      <c r="H32520" s="12"/>
      <c r="J32520" s="29"/>
      <c r="K32520" s="45"/>
      <c r="L32520" s="45"/>
      <c r="M32520" s="45"/>
    </row>
    <row r="32521" spans="8:13" s="28" customFormat="1" x14ac:dyDescent="0.2">
      <c r="H32521" s="12"/>
      <c r="J32521" s="29"/>
      <c r="K32521" s="45"/>
      <c r="L32521" s="45"/>
      <c r="M32521" s="45"/>
    </row>
    <row r="32522" spans="8:13" s="28" customFormat="1" x14ac:dyDescent="0.2">
      <c r="H32522" s="12"/>
      <c r="J32522" s="29"/>
      <c r="K32522" s="45"/>
      <c r="L32522" s="45"/>
      <c r="M32522" s="45"/>
    </row>
    <row r="32523" spans="8:13" s="28" customFormat="1" x14ac:dyDescent="0.2">
      <c r="H32523" s="12"/>
      <c r="J32523" s="29"/>
      <c r="K32523" s="45"/>
      <c r="L32523" s="45"/>
      <c r="M32523" s="45"/>
    </row>
    <row r="32524" spans="8:13" s="28" customFormat="1" x14ac:dyDescent="0.2">
      <c r="H32524" s="12"/>
      <c r="J32524" s="29"/>
      <c r="K32524" s="45"/>
      <c r="L32524" s="45"/>
      <c r="M32524" s="45"/>
    </row>
    <row r="32525" spans="8:13" s="28" customFormat="1" x14ac:dyDescent="0.2">
      <c r="H32525" s="12"/>
      <c r="J32525" s="29"/>
      <c r="K32525" s="45"/>
      <c r="L32525" s="45"/>
      <c r="M32525" s="45"/>
    </row>
    <row r="32526" spans="8:13" s="28" customFormat="1" x14ac:dyDescent="0.2">
      <c r="H32526" s="12"/>
      <c r="J32526" s="29"/>
      <c r="K32526" s="45"/>
      <c r="L32526" s="45"/>
      <c r="M32526" s="45"/>
    </row>
    <row r="32527" spans="8:13" s="28" customFormat="1" x14ac:dyDescent="0.2">
      <c r="H32527" s="12"/>
      <c r="J32527" s="29"/>
      <c r="K32527" s="45"/>
      <c r="L32527" s="45"/>
      <c r="M32527" s="45"/>
    </row>
    <row r="32528" spans="8:13" s="28" customFormat="1" x14ac:dyDescent="0.2">
      <c r="H32528" s="12"/>
      <c r="J32528" s="29"/>
      <c r="K32528" s="45"/>
      <c r="L32528" s="45"/>
      <c r="M32528" s="45"/>
    </row>
    <row r="32529" spans="8:13" s="28" customFormat="1" x14ac:dyDescent="0.2">
      <c r="H32529" s="12"/>
      <c r="J32529" s="29"/>
      <c r="K32529" s="45"/>
      <c r="L32529" s="45"/>
      <c r="M32529" s="45"/>
    </row>
    <row r="32530" spans="8:13" s="28" customFormat="1" x14ac:dyDescent="0.2">
      <c r="H32530" s="12"/>
      <c r="J32530" s="29"/>
      <c r="K32530" s="45"/>
      <c r="L32530" s="45"/>
      <c r="M32530" s="45"/>
    </row>
    <row r="32531" spans="8:13" s="28" customFormat="1" x14ac:dyDescent="0.2">
      <c r="H32531" s="12"/>
      <c r="J32531" s="29"/>
      <c r="K32531" s="45"/>
      <c r="L32531" s="45"/>
      <c r="M32531" s="45"/>
    </row>
    <row r="32532" spans="8:13" s="28" customFormat="1" x14ac:dyDescent="0.2">
      <c r="H32532" s="12"/>
      <c r="J32532" s="29"/>
      <c r="K32532" s="45"/>
      <c r="L32532" s="45"/>
      <c r="M32532" s="45"/>
    </row>
    <row r="32533" spans="8:13" s="28" customFormat="1" x14ac:dyDescent="0.2">
      <c r="H32533" s="12"/>
      <c r="J32533" s="29"/>
      <c r="K32533" s="45"/>
      <c r="L32533" s="45"/>
      <c r="M32533" s="45"/>
    </row>
    <row r="32534" spans="8:13" s="28" customFormat="1" x14ac:dyDescent="0.2">
      <c r="H32534" s="12"/>
      <c r="J32534" s="29"/>
      <c r="K32534" s="45"/>
      <c r="L32534" s="45"/>
      <c r="M32534" s="45"/>
    </row>
    <row r="32535" spans="8:13" s="28" customFormat="1" x14ac:dyDescent="0.2">
      <c r="H32535" s="12"/>
      <c r="J32535" s="29"/>
      <c r="K32535" s="45"/>
      <c r="L32535" s="45"/>
      <c r="M32535" s="45"/>
    </row>
    <row r="32536" spans="8:13" s="28" customFormat="1" x14ac:dyDescent="0.2">
      <c r="H32536" s="12"/>
      <c r="J32536" s="29"/>
      <c r="K32536" s="45"/>
      <c r="L32536" s="45"/>
      <c r="M32536" s="45"/>
    </row>
    <row r="32537" spans="8:13" s="28" customFormat="1" x14ac:dyDescent="0.2">
      <c r="H32537" s="12"/>
      <c r="J32537" s="29"/>
      <c r="K32537" s="45"/>
      <c r="L32537" s="45"/>
      <c r="M32537" s="45"/>
    </row>
    <row r="32538" spans="8:13" s="28" customFormat="1" x14ac:dyDescent="0.2">
      <c r="H32538" s="12"/>
      <c r="J32538" s="29"/>
      <c r="K32538" s="45"/>
      <c r="L32538" s="45"/>
      <c r="M32538" s="45"/>
    </row>
    <row r="32539" spans="8:13" s="28" customFormat="1" x14ac:dyDescent="0.2">
      <c r="H32539" s="12"/>
      <c r="J32539" s="29"/>
      <c r="K32539" s="45"/>
      <c r="L32539" s="45"/>
      <c r="M32539" s="45"/>
    </row>
    <row r="32540" spans="8:13" s="28" customFormat="1" x14ac:dyDescent="0.2">
      <c r="H32540" s="12"/>
      <c r="J32540" s="29"/>
      <c r="K32540" s="45"/>
      <c r="L32540" s="45"/>
      <c r="M32540" s="45"/>
    </row>
    <row r="32541" spans="8:13" s="28" customFormat="1" x14ac:dyDescent="0.2">
      <c r="H32541" s="12"/>
      <c r="J32541" s="29"/>
      <c r="K32541" s="45"/>
      <c r="L32541" s="45"/>
      <c r="M32541" s="45"/>
    </row>
    <row r="32542" spans="8:13" s="28" customFormat="1" x14ac:dyDescent="0.2">
      <c r="H32542" s="12"/>
      <c r="J32542" s="29"/>
      <c r="K32542" s="45"/>
      <c r="L32542" s="45"/>
      <c r="M32542" s="45"/>
    </row>
    <row r="32543" spans="8:13" s="28" customFormat="1" x14ac:dyDescent="0.2">
      <c r="H32543" s="12"/>
      <c r="J32543" s="29"/>
      <c r="K32543" s="45"/>
      <c r="L32543" s="45"/>
      <c r="M32543" s="45"/>
    </row>
    <row r="32544" spans="8:13" s="28" customFormat="1" x14ac:dyDescent="0.2">
      <c r="H32544" s="12"/>
      <c r="J32544" s="29"/>
      <c r="K32544" s="45"/>
      <c r="L32544" s="45"/>
      <c r="M32544" s="45"/>
    </row>
    <row r="32545" spans="8:13" s="28" customFormat="1" x14ac:dyDescent="0.2">
      <c r="H32545" s="12"/>
      <c r="J32545" s="29"/>
      <c r="K32545" s="45"/>
      <c r="L32545" s="45"/>
      <c r="M32545" s="45"/>
    </row>
    <row r="32546" spans="8:13" s="28" customFormat="1" x14ac:dyDescent="0.2">
      <c r="H32546" s="12"/>
      <c r="J32546" s="29"/>
      <c r="K32546" s="45"/>
      <c r="L32546" s="45"/>
      <c r="M32546" s="45"/>
    </row>
    <row r="32547" spans="8:13" s="28" customFormat="1" x14ac:dyDescent="0.2">
      <c r="H32547" s="12"/>
      <c r="J32547" s="29"/>
      <c r="K32547" s="45"/>
      <c r="L32547" s="45"/>
      <c r="M32547" s="45"/>
    </row>
    <row r="32548" spans="8:13" s="28" customFormat="1" x14ac:dyDescent="0.2">
      <c r="H32548" s="12"/>
      <c r="J32548" s="29"/>
      <c r="K32548" s="45"/>
      <c r="L32548" s="45"/>
      <c r="M32548" s="45"/>
    </row>
    <row r="32549" spans="8:13" s="28" customFormat="1" x14ac:dyDescent="0.2">
      <c r="H32549" s="12"/>
      <c r="J32549" s="29"/>
      <c r="K32549" s="45"/>
      <c r="L32549" s="45"/>
      <c r="M32549" s="45"/>
    </row>
    <row r="32550" spans="8:13" s="28" customFormat="1" x14ac:dyDescent="0.2">
      <c r="H32550" s="12"/>
      <c r="J32550" s="29"/>
      <c r="K32550" s="45"/>
      <c r="L32550" s="45"/>
      <c r="M32550" s="45"/>
    </row>
    <row r="32551" spans="8:13" s="28" customFormat="1" x14ac:dyDescent="0.2">
      <c r="H32551" s="12"/>
      <c r="J32551" s="29"/>
      <c r="K32551" s="45"/>
      <c r="L32551" s="45"/>
      <c r="M32551" s="45"/>
    </row>
    <row r="32552" spans="8:13" s="28" customFormat="1" x14ac:dyDescent="0.2">
      <c r="H32552" s="12"/>
      <c r="J32552" s="29"/>
      <c r="K32552" s="45"/>
      <c r="L32552" s="45"/>
      <c r="M32552" s="45"/>
    </row>
    <row r="32553" spans="8:13" s="28" customFormat="1" x14ac:dyDescent="0.2">
      <c r="H32553" s="12"/>
      <c r="J32553" s="29"/>
      <c r="K32553" s="45"/>
      <c r="L32553" s="45"/>
      <c r="M32553" s="45"/>
    </row>
    <row r="32554" spans="8:13" s="28" customFormat="1" x14ac:dyDescent="0.2">
      <c r="H32554" s="12"/>
      <c r="J32554" s="29"/>
      <c r="K32554" s="45"/>
      <c r="L32554" s="45"/>
      <c r="M32554" s="45"/>
    </row>
    <row r="32555" spans="8:13" s="28" customFormat="1" x14ac:dyDescent="0.2">
      <c r="H32555" s="12"/>
      <c r="J32555" s="29"/>
      <c r="K32555" s="45"/>
      <c r="L32555" s="45"/>
      <c r="M32555" s="45"/>
    </row>
    <row r="32556" spans="8:13" s="28" customFormat="1" x14ac:dyDescent="0.2">
      <c r="H32556" s="12"/>
      <c r="J32556" s="29"/>
      <c r="K32556" s="45"/>
      <c r="L32556" s="45"/>
      <c r="M32556" s="45"/>
    </row>
    <row r="32557" spans="8:13" s="28" customFormat="1" x14ac:dyDescent="0.2">
      <c r="H32557" s="12"/>
      <c r="J32557" s="29"/>
      <c r="K32557" s="45"/>
      <c r="L32557" s="45"/>
      <c r="M32557" s="45"/>
    </row>
    <row r="32558" spans="8:13" s="28" customFormat="1" x14ac:dyDescent="0.2">
      <c r="H32558" s="12"/>
      <c r="J32558" s="29"/>
      <c r="K32558" s="45"/>
      <c r="L32558" s="45"/>
      <c r="M32558" s="45"/>
    </row>
    <row r="32559" spans="8:13" s="28" customFormat="1" x14ac:dyDescent="0.2">
      <c r="H32559" s="12"/>
      <c r="J32559" s="29"/>
      <c r="K32559" s="45"/>
      <c r="L32559" s="45"/>
      <c r="M32559" s="45"/>
    </row>
    <row r="32560" spans="8:13" s="28" customFormat="1" x14ac:dyDescent="0.2">
      <c r="H32560" s="12"/>
      <c r="J32560" s="29"/>
      <c r="K32560" s="45"/>
      <c r="L32560" s="45"/>
      <c r="M32560" s="45"/>
    </row>
    <row r="32561" spans="8:13" s="28" customFormat="1" x14ac:dyDescent="0.2">
      <c r="H32561" s="12"/>
      <c r="J32561" s="29"/>
      <c r="K32561" s="45"/>
      <c r="L32561" s="45"/>
      <c r="M32561" s="45"/>
    </row>
    <row r="32562" spans="8:13" s="28" customFormat="1" x14ac:dyDescent="0.2">
      <c r="H32562" s="12"/>
      <c r="J32562" s="29"/>
      <c r="K32562" s="45"/>
      <c r="L32562" s="45"/>
      <c r="M32562" s="45"/>
    </row>
    <row r="32563" spans="8:13" s="28" customFormat="1" x14ac:dyDescent="0.2">
      <c r="H32563" s="12"/>
      <c r="J32563" s="29"/>
      <c r="K32563" s="45"/>
      <c r="L32563" s="45"/>
      <c r="M32563" s="45"/>
    </row>
    <row r="32564" spans="8:13" s="28" customFormat="1" x14ac:dyDescent="0.2">
      <c r="H32564" s="12"/>
      <c r="J32564" s="29"/>
      <c r="K32564" s="45"/>
      <c r="L32564" s="45"/>
      <c r="M32564" s="45"/>
    </row>
    <row r="32565" spans="8:13" s="28" customFormat="1" x14ac:dyDescent="0.2">
      <c r="H32565" s="12"/>
      <c r="J32565" s="29"/>
      <c r="K32565" s="45"/>
      <c r="L32565" s="45"/>
      <c r="M32565" s="45"/>
    </row>
    <row r="32566" spans="8:13" s="28" customFormat="1" x14ac:dyDescent="0.2">
      <c r="H32566" s="12"/>
      <c r="J32566" s="29"/>
      <c r="K32566" s="45"/>
      <c r="L32566" s="45"/>
      <c r="M32566" s="45"/>
    </row>
    <row r="32567" spans="8:13" s="28" customFormat="1" x14ac:dyDescent="0.2">
      <c r="H32567" s="12"/>
      <c r="J32567" s="29"/>
      <c r="K32567" s="45"/>
      <c r="L32567" s="45"/>
      <c r="M32567" s="45"/>
    </row>
    <row r="32568" spans="8:13" s="28" customFormat="1" x14ac:dyDescent="0.2">
      <c r="H32568" s="12"/>
      <c r="J32568" s="29"/>
      <c r="K32568" s="45"/>
      <c r="L32568" s="45"/>
      <c r="M32568" s="45"/>
    </row>
    <row r="32569" spans="8:13" s="28" customFormat="1" x14ac:dyDescent="0.2">
      <c r="H32569" s="12"/>
      <c r="J32569" s="29"/>
      <c r="K32569" s="45"/>
      <c r="L32569" s="45"/>
      <c r="M32569" s="45"/>
    </row>
    <row r="32570" spans="8:13" s="28" customFormat="1" x14ac:dyDescent="0.2">
      <c r="H32570" s="12"/>
      <c r="J32570" s="29"/>
      <c r="K32570" s="45"/>
      <c r="L32570" s="45"/>
      <c r="M32570" s="45"/>
    </row>
    <row r="32571" spans="8:13" s="28" customFormat="1" x14ac:dyDescent="0.2">
      <c r="H32571" s="12"/>
      <c r="J32571" s="29"/>
      <c r="K32571" s="45"/>
      <c r="L32571" s="45"/>
      <c r="M32571" s="45"/>
    </row>
    <row r="32572" spans="8:13" s="28" customFormat="1" x14ac:dyDescent="0.2">
      <c r="H32572" s="12"/>
      <c r="J32572" s="29"/>
      <c r="K32572" s="45"/>
      <c r="L32572" s="45"/>
      <c r="M32572" s="45"/>
    </row>
    <row r="32573" spans="8:13" s="28" customFormat="1" x14ac:dyDescent="0.2">
      <c r="H32573" s="12"/>
      <c r="J32573" s="29"/>
      <c r="K32573" s="45"/>
      <c r="L32573" s="45"/>
      <c r="M32573" s="45"/>
    </row>
    <row r="32574" spans="8:13" s="28" customFormat="1" x14ac:dyDescent="0.2">
      <c r="H32574" s="12"/>
      <c r="J32574" s="29"/>
      <c r="K32574" s="45"/>
      <c r="L32574" s="45"/>
      <c r="M32574" s="45"/>
    </row>
    <row r="32575" spans="8:13" s="28" customFormat="1" x14ac:dyDescent="0.2">
      <c r="H32575" s="12"/>
      <c r="J32575" s="29"/>
      <c r="K32575" s="45"/>
      <c r="L32575" s="45"/>
      <c r="M32575" s="45"/>
    </row>
    <row r="32576" spans="8:13" s="28" customFormat="1" x14ac:dyDescent="0.2">
      <c r="H32576" s="12"/>
      <c r="J32576" s="29"/>
      <c r="K32576" s="45"/>
      <c r="L32576" s="45"/>
      <c r="M32576" s="45"/>
    </row>
    <row r="32577" spans="8:13" s="28" customFormat="1" x14ac:dyDescent="0.2">
      <c r="H32577" s="12"/>
      <c r="J32577" s="29"/>
      <c r="K32577" s="45"/>
      <c r="L32577" s="45"/>
      <c r="M32577" s="45"/>
    </row>
    <row r="32578" spans="8:13" s="28" customFormat="1" x14ac:dyDescent="0.2">
      <c r="H32578" s="12"/>
      <c r="J32578" s="29"/>
      <c r="K32578" s="45"/>
      <c r="L32578" s="45"/>
      <c r="M32578" s="45"/>
    </row>
    <row r="32579" spans="8:13" s="28" customFormat="1" x14ac:dyDescent="0.2">
      <c r="H32579" s="12"/>
      <c r="J32579" s="29"/>
      <c r="K32579" s="45"/>
      <c r="L32579" s="45"/>
      <c r="M32579" s="45"/>
    </row>
    <row r="32580" spans="8:13" s="28" customFormat="1" x14ac:dyDescent="0.2">
      <c r="H32580" s="12"/>
      <c r="J32580" s="29"/>
      <c r="K32580" s="45"/>
      <c r="L32580" s="45"/>
      <c r="M32580" s="45"/>
    </row>
    <row r="32581" spans="8:13" s="28" customFormat="1" x14ac:dyDescent="0.2">
      <c r="H32581" s="12"/>
      <c r="J32581" s="29"/>
      <c r="K32581" s="45"/>
      <c r="L32581" s="45"/>
      <c r="M32581" s="45"/>
    </row>
    <row r="32582" spans="8:13" s="28" customFormat="1" x14ac:dyDescent="0.2">
      <c r="H32582" s="12"/>
      <c r="J32582" s="29"/>
      <c r="K32582" s="45"/>
      <c r="L32582" s="45"/>
      <c r="M32582" s="45"/>
    </row>
    <row r="32583" spans="8:13" s="28" customFormat="1" x14ac:dyDescent="0.2">
      <c r="H32583" s="12"/>
      <c r="J32583" s="29"/>
      <c r="K32583" s="45"/>
      <c r="L32583" s="45"/>
      <c r="M32583" s="45"/>
    </row>
    <row r="32584" spans="8:13" s="28" customFormat="1" x14ac:dyDescent="0.2">
      <c r="H32584" s="12"/>
      <c r="J32584" s="29"/>
      <c r="K32584" s="45"/>
      <c r="L32584" s="45"/>
      <c r="M32584" s="45"/>
    </row>
    <row r="32585" spans="8:13" s="28" customFormat="1" x14ac:dyDescent="0.2">
      <c r="H32585" s="12"/>
      <c r="J32585" s="29"/>
      <c r="K32585" s="45"/>
      <c r="L32585" s="45"/>
      <c r="M32585" s="45"/>
    </row>
    <row r="32586" spans="8:13" s="28" customFormat="1" x14ac:dyDescent="0.2">
      <c r="H32586" s="12"/>
      <c r="J32586" s="29"/>
      <c r="K32586" s="45"/>
      <c r="L32586" s="45"/>
      <c r="M32586" s="45"/>
    </row>
    <row r="32587" spans="8:13" s="28" customFormat="1" x14ac:dyDescent="0.2">
      <c r="H32587" s="12"/>
      <c r="J32587" s="29"/>
      <c r="K32587" s="45"/>
      <c r="L32587" s="45"/>
      <c r="M32587" s="45"/>
    </row>
    <row r="32588" spans="8:13" s="28" customFormat="1" x14ac:dyDescent="0.2">
      <c r="H32588" s="12"/>
      <c r="J32588" s="29"/>
      <c r="K32588" s="45"/>
      <c r="L32588" s="45"/>
      <c r="M32588" s="45"/>
    </row>
    <row r="32589" spans="8:13" s="28" customFormat="1" x14ac:dyDescent="0.2">
      <c r="H32589" s="12"/>
      <c r="J32589" s="29"/>
      <c r="K32589" s="45"/>
      <c r="L32589" s="45"/>
      <c r="M32589" s="45"/>
    </row>
    <row r="32590" spans="8:13" s="28" customFormat="1" x14ac:dyDescent="0.2">
      <c r="H32590" s="12"/>
      <c r="J32590" s="29"/>
      <c r="K32590" s="45"/>
      <c r="L32590" s="45"/>
      <c r="M32590" s="45"/>
    </row>
    <row r="32591" spans="8:13" s="28" customFormat="1" x14ac:dyDescent="0.2">
      <c r="H32591" s="12"/>
      <c r="J32591" s="29"/>
      <c r="K32591" s="45"/>
      <c r="L32591" s="45"/>
      <c r="M32591" s="45"/>
    </row>
    <row r="32592" spans="8:13" s="28" customFormat="1" x14ac:dyDescent="0.2">
      <c r="H32592" s="12"/>
      <c r="J32592" s="29"/>
      <c r="K32592" s="45"/>
      <c r="L32592" s="45"/>
      <c r="M32592" s="45"/>
    </row>
    <row r="32593" spans="8:13" s="28" customFormat="1" x14ac:dyDescent="0.2">
      <c r="H32593" s="12"/>
      <c r="J32593" s="29"/>
      <c r="K32593" s="45"/>
      <c r="L32593" s="45"/>
      <c r="M32593" s="45"/>
    </row>
    <row r="32594" spans="8:13" s="28" customFormat="1" x14ac:dyDescent="0.2">
      <c r="H32594" s="12"/>
      <c r="J32594" s="29"/>
      <c r="K32594" s="45"/>
      <c r="L32594" s="45"/>
      <c r="M32594" s="45"/>
    </row>
    <row r="32595" spans="8:13" s="28" customFormat="1" x14ac:dyDescent="0.2">
      <c r="H32595" s="12"/>
      <c r="J32595" s="29"/>
      <c r="K32595" s="45"/>
      <c r="L32595" s="45"/>
      <c r="M32595" s="45"/>
    </row>
    <row r="32596" spans="8:13" s="28" customFormat="1" x14ac:dyDescent="0.2">
      <c r="H32596" s="12"/>
      <c r="J32596" s="29"/>
      <c r="K32596" s="45"/>
      <c r="L32596" s="45"/>
      <c r="M32596" s="45"/>
    </row>
    <row r="32597" spans="8:13" s="28" customFormat="1" x14ac:dyDescent="0.2">
      <c r="H32597" s="12"/>
      <c r="J32597" s="29"/>
      <c r="K32597" s="45"/>
      <c r="L32597" s="45"/>
      <c r="M32597" s="45"/>
    </row>
    <row r="32598" spans="8:13" s="28" customFormat="1" x14ac:dyDescent="0.2">
      <c r="H32598" s="12"/>
      <c r="J32598" s="29"/>
      <c r="K32598" s="45"/>
      <c r="L32598" s="45"/>
      <c r="M32598" s="45"/>
    </row>
    <row r="32599" spans="8:13" s="28" customFormat="1" x14ac:dyDescent="0.2">
      <c r="H32599" s="12"/>
      <c r="J32599" s="29"/>
      <c r="K32599" s="45"/>
      <c r="L32599" s="45"/>
      <c r="M32599" s="45"/>
    </row>
    <row r="32600" spans="8:13" s="28" customFormat="1" x14ac:dyDescent="0.2">
      <c r="H32600" s="12"/>
      <c r="J32600" s="29"/>
      <c r="K32600" s="45"/>
      <c r="L32600" s="45"/>
      <c r="M32600" s="45"/>
    </row>
    <row r="32601" spans="8:13" s="28" customFormat="1" x14ac:dyDescent="0.2">
      <c r="H32601" s="12"/>
      <c r="J32601" s="29"/>
      <c r="K32601" s="45"/>
      <c r="L32601" s="45"/>
      <c r="M32601" s="45"/>
    </row>
    <row r="32602" spans="8:13" s="28" customFormat="1" x14ac:dyDescent="0.2">
      <c r="H32602" s="12"/>
      <c r="J32602" s="29"/>
      <c r="K32602" s="45"/>
      <c r="L32602" s="45"/>
      <c r="M32602" s="45"/>
    </row>
    <row r="32603" spans="8:13" s="28" customFormat="1" x14ac:dyDescent="0.2">
      <c r="H32603" s="12"/>
      <c r="J32603" s="29"/>
      <c r="K32603" s="45"/>
      <c r="L32603" s="45"/>
      <c r="M32603" s="45"/>
    </row>
    <row r="32604" spans="8:13" s="28" customFormat="1" x14ac:dyDescent="0.2">
      <c r="H32604" s="12"/>
      <c r="J32604" s="29"/>
      <c r="K32604" s="45"/>
      <c r="L32604" s="45"/>
      <c r="M32604" s="45"/>
    </row>
    <row r="32605" spans="8:13" s="28" customFormat="1" x14ac:dyDescent="0.2">
      <c r="H32605" s="12"/>
      <c r="J32605" s="29"/>
      <c r="K32605" s="45"/>
      <c r="L32605" s="45"/>
      <c r="M32605" s="45"/>
    </row>
    <row r="32606" spans="8:13" s="28" customFormat="1" x14ac:dyDescent="0.2">
      <c r="H32606" s="12"/>
      <c r="J32606" s="29"/>
      <c r="K32606" s="45"/>
      <c r="L32606" s="45"/>
      <c r="M32606" s="45"/>
    </row>
    <row r="32607" spans="8:13" s="28" customFormat="1" x14ac:dyDescent="0.2">
      <c r="H32607" s="12"/>
      <c r="J32607" s="29"/>
      <c r="K32607" s="45"/>
      <c r="L32607" s="45"/>
      <c r="M32607" s="45"/>
    </row>
    <row r="32608" spans="8:13" s="28" customFormat="1" x14ac:dyDescent="0.2">
      <c r="H32608" s="12"/>
      <c r="J32608" s="29"/>
      <c r="K32608" s="45"/>
      <c r="L32608" s="45"/>
      <c r="M32608" s="45"/>
    </row>
    <row r="32609" spans="8:13" s="28" customFormat="1" x14ac:dyDescent="0.2">
      <c r="H32609" s="12"/>
      <c r="J32609" s="29"/>
      <c r="K32609" s="45"/>
      <c r="L32609" s="45"/>
      <c r="M32609" s="45"/>
    </row>
    <row r="32610" spans="8:13" s="28" customFormat="1" x14ac:dyDescent="0.2">
      <c r="H32610" s="12"/>
      <c r="J32610" s="29"/>
      <c r="K32610" s="45"/>
      <c r="L32610" s="45"/>
      <c r="M32610" s="45"/>
    </row>
    <row r="32611" spans="8:13" s="28" customFormat="1" x14ac:dyDescent="0.2">
      <c r="H32611" s="12"/>
      <c r="J32611" s="29"/>
      <c r="K32611" s="45"/>
      <c r="L32611" s="45"/>
      <c r="M32611" s="45"/>
    </row>
    <row r="32612" spans="8:13" s="28" customFormat="1" x14ac:dyDescent="0.2">
      <c r="H32612" s="12"/>
      <c r="J32612" s="29"/>
      <c r="K32612" s="45"/>
      <c r="L32612" s="45"/>
      <c r="M32612" s="45"/>
    </row>
    <row r="32613" spans="8:13" s="28" customFormat="1" x14ac:dyDescent="0.2">
      <c r="H32613" s="12"/>
      <c r="J32613" s="29"/>
      <c r="K32613" s="45"/>
      <c r="L32613" s="45"/>
      <c r="M32613" s="45"/>
    </row>
    <row r="32614" spans="8:13" s="28" customFormat="1" x14ac:dyDescent="0.2">
      <c r="H32614" s="12"/>
      <c r="J32614" s="29"/>
      <c r="K32614" s="45"/>
      <c r="L32614" s="45"/>
      <c r="M32614" s="45"/>
    </row>
    <row r="32615" spans="8:13" s="28" customFormat="1" x14ac:dyDescent="0.2">
      <c r="H32615" s="12"/>
      <c r="J32615" s="29"/>
      <c r="K32615" s="45"/>
      <c r="L32615" s="45"/>
      <c r="M32615" s="45"/>
    </row>
    <row r="32616" spans="8:13" s="28" customFormat="1" x14ac:dyDescent="0.2">
      <c r="H32616" s="12"/>
      <c r="J32616" s="29"/>
      <c r="K32616" s="45"/>
      <c r="L32616" s="45"/>
      <c r="M32616" s="45"/>
    </row>
    <row r="32617" spans="8:13" s="28" customFormat="1" x14ac:dyDescent="0.2">
      <c r="H32617" s="12"/>
      <c r="J32617" s="29"/>
      <c r="K32617" s="45"/>
      <c r="L32617" s="45"/>
      <c r="M32617" s="45"/>
    </row>
    <row r="32618" spans="8:13" s="28" customFormat="1" x14ac:dyDescent="0.2">
      <c r="H32618" s="12"/>
      <c r="J32618" s="29"/>
      <c r="K32618" s="45"/>
      <c r="L32618" s="45"/>
      <c r="M32618" s="45"/>
    </row>
    <row r="32619" spans="8:13" s="28" customFormat="1" x14ac:dyDescent="0.2">
      <c r="H32619" s="12"/>
      <c r="J32619" s="29"/>
      <c r="K32619" s="45"/>
      <c r="L32619" s="45"/>
      <c r="M32619" s="45"/>
    </row>
    <row r="32620" spans="8:13" s="28" customFormat="1" x14ac:dyDescent="0.2">
      <c r="H32620" s="12"/>
      <c r="J32620" s="29"/>
      <c r="K32620" s="45"/>
      <c r="L32620" s="45"/>
      <c r="M32620" s="45"/>
    </row>
    <row r="32621" spans="8:13" s="28" customFormat="1" x14ac:dyDescent="0.2">
      <c r="H32621" s="12"/>
      <c r="J32621" s="29"/>
      <c r="K32621" s="45"/>
      <c r="L32621" s="45"/>
      <c r="M32621" s="45"/>
    </row>
    <row r="32622" spans="8:13" s="28" customFormat="1" x14ac:dyDescent="0.2">
      <c r="H32622" s="12"/>
      <c r="J32622" s="29"/>
      <c r="K32622" s="45"/>
      <c r="L32622" s="45"/>
      <c r="M32622" s="45"/>
    </row>
    <row r="32623" spans="8:13" s="28" customFormat="1" x14ac:dyDescent="0.2">
      <c r="H32623" s="12"/>
      <c r="J32623" s="29"/>
      <c r="K32623" s="45"/>
      <c r="L32623" s="45"/>
      <c r="M32623" s="45"/>
    </row>
    <row r="32624" spans="8:13" s="28" customFormat="1" x14ac:dyDescent="0.2">
      <c r="H32624" s="12"/>
      <c r="J32624" s="29"/>
      <c r="K32624" s="45"/>
      <c r="L32624" s="45"/>
      <c r="M32624" s="45"/>
    </row>
    <row r="32625" spans="8:13" s="28" customFormat="1" x14ac:dyDescent="0.2">
      <c r="H32625" s="12"/>
      <c r="J32625" s="29"/>
      <c r="K32625" s="45"/>
      <c r="L32625" s="45"/>
      <c r="M32625" s="45"/>
    </row>
    <row r="32626" spans="8:13" s="28" customFormat="1" x14ac:dyDescent="0.2">
      <c r="H32626" s="12"/>
      <c r="J32626" s="29"/>
      <c r="K32626" s="45"/>
      <c r="L32626" s="45"/>
      <c r="M32626" s="45"/>
    </row>
    <row r="32627" spans="8:13" s="28" customFormat="1" x14ac:dyDescent="0.2">
      <c r="H32627" s="12"/>
      <c r="J32627" s="29"/>
      <c r="K32627" s="45"/>
      <c r="L32627" s="45"/>
      <c r="M32627" s="45"/>
    </row>
    <row r="32628" spans="8:13" s="28" customFormat="1" x14ac:dyDescent="0.2">
      <c r="H32628" s="12"/>
      <c r="J32628" s="29"/>
      <c r="K32628" s="45"/>
      <c r="L32628" s="45"/>
      <c r="M32628" s="45"/>
    </row>
    <row r="32629" spans="8:13" s="28" customFormat="1" x14ac:dyDescent="0.2">
      <c r="H32629" s="12"/>
      <c r="J32629" s="29"/>
      <c r="K32629" s="45"/>
      <c r="L32629" s="45"/>
      <c r="M32629" s="45"/>
    </row>
    <row r="32630" spans="8:13" s="28" customFormat="1" x14ac:dyDescent="0.2">
      <c r="H32630" s="12"/>
      <c r="J32630" s="29"/>
      <c r="K32630" s="45"/>
      <c r="L32630" s="45"/>
      <c r="M32630" s="45"/>
    </row>
    <row r="32631" spans="8:13" s="28" customFormat="1" x14ac:dyDescent="0.2">
      <c r="H32631" s="12"/>
      <c r="J32631" s="29"/>
      <c r="K32631" s="45"/>
      <c r="L32631" s="45"/>
      <c r="M32631" s="45"/>
    </row>
    <row r="32632" spans="8:13" s="28" customFormat="1" x14ac:dyDescent="0.2">
      <c r="H32632" s="12"/>
      <c r="J32632" s="29"/>
      <c r="K32632" s="45"/>
      <c r="L32632" s="45"/>
      <c r="M32632" s="45"/>
    </row>
    <row r="32633" spans="8:13" s="28" customFormat="1" x14ac:dyDescent="0.2">
      <c r="H32633" s="12"/>
      <c r="J32633" s="29"/>
      <c r="K32633" s="45"/>
      <c r="L32633" s="45"/>
      <c r="M32633" s="45"/>
    </row>
    <row r="32634" spans="8:13" s="28" customFormat="1" x14ac:dyDescent="0.2">
      <c r="H32634" s="12"/>
      <c r="J32634" s="29"/>
      <c r="K32634" s="45"/>
      <c r="L32634" s="45"/>
      <c r="M32634" s="45"/>
    </row>
    <row r="32635" spans="8:13" s="28" customFormat="1" x14ac:dyDescent="0.2">
      <c r="H32635" s="12"/>
      <c r="J32635" s="29"/>
      <c r="K32635" s="45"/>
      <c r="L32635" s="45"/>
      <c r="M32635" s="45"/>
    </row>
    <row r="32636" spans="8:13" s="28" customFormat="1" x14ac:dyDescent="0.2">
      <c r="H32636" s="12"/>
      <c r="J32636" s="29"/>
      <c r="K32636" s="45"/>
      <c r="L32636" s="45"/>
      <c r="M32636" s="45"/>
    </row>
    <row r="32637" spans="8:13" s="28" customFormat="1" x14ac:dyDescent="0.2">
      <c r="H32637" s="12"/>
      <c r="J32637" s="29"/>
      <c r="K32637" s="45"/>
      <c r="L32637" s="45"/>
      <c r="M32637" s="45"/>
    </row>
    <row r="32638" spans="8:13" s="28" customFormat="1" x14ac:dyDescent="0.2">
      <c r="H32638" s="12"/>
      <c r="J32638" s="29"/>
      <c r="K32638" s="45"/>
      <c r="L32638" s="45"/>
      <c r="M32638" s="45"/>
    </row>
    <row r="32639" spans="8:13" s="28" customFormat="1" x14ac:dyDescent="0.2">
      <c r="H32639" s="12"/>
      <c r="J32639" s="29"/>
      <c r="K32639" s="45"/>
      <c r="L32639" s="45"/>
      <c r="M32639" s="45"/>
    </row>
    <row r="32640" spans="8:13" s="28" customFormat="1" x14ac:dyDescent="0.2">
      <c r="H32640" s="12"/>
      <c r="J32640" s="29"/>
      <c r="K32640" s="45"/>
      <c r="L32640" s="45"/>
      <c r="M32640" s="45"/>
    </row>
    <row r="32641" spans="8:13" s="28" customFormat="1" x14ac:dyDescent="0.2">
      <c r="H32641" s="12"/>
      <c r="J32641" s="29"/>
      <c r="K32641" s="45"/>
      <c r="L32641" s="45"/>
      <c r="M32641" s="45"/>
    </row>
    <row r="32642" spans="8:13" s="28" customFormat="1" x14ac:dyDescent="0.2">
      <c r="H32642" s="12"/>
      <c r="J32642" s="29"/>
      <c r="K32642" s="45"/>
      <c r="L32642" s="45"/>
      <c r="M32642" s="45"/>
    </row>
    <row r="32643" spans="8:13" s="28" customFormat="1" x14ac:dyDescent="0.2">
      <c r="H32643" s="12"/>
      <c r="J32643" s="29"/>
      <c r="K32643" s="45"/>
      <c r="L32643" s="45"/>
      <c r="M32643" s="45"/>
    </row>
    <row r="32644" spans="8:13" s="28" customFormat="1" x14ac:dyDescent="0.2">
      <c r="H32644" s="12"/>
      <c r="J32644" s="29"/>
      <c r="K32644" s="45"/>
      <c r="L32644" s="45"/>
      <c r="M32644" s="45"/>
    </row>
    <row r="32645" spans="8:13" s="28" customFormat="1" x14ac:dyDescent="0.2">
      <c r="H32645" s="12"/>
      <c r="J32645" s="29"/>
      <c r="K32645" s="45"/>
      <c r="L32645" s="45"/>
      <c r="M32645" s="45"/>
    </row>
    <row r="32646" spans="8:13" s="28" customFormat="1" x14ac:dyDescent="0.2">
      <c r="H32646" s="12"/>
      <c r="J32646" s="29"/>
      <c r="K32646" s="45"/>
      <c r="L32646" s="45"/>
      <c r="M32646" s="45"/>
    </row>
    <row r="32647" spans="8:13" s="28" customFormat="1" x14ac:dyDescent="0.2">
      <c r="H32647" s="12"/>
      <c r="J32647" s="29"/>
      <c r="K32647" s="45"/>
      <c r="L32647" s="45"/>
      <c r="M32647" s="45"/>
    </row>
    <row r="32648" spans="8:13" s="28" customFormat="1" x14ac:dyDescent="0.2">
      <c r="H32648" s="12"/>
      <c r="J32648" s="29"/>
      <c r="K32648" s="45"/>
      <c r="L32648" s="45"/>
      <c r="M32648" s="45"/>
    </row>
    <row r="32649" spans="8:13" s="28" customFormat="1" x14ac:dyDescent="0.2">
      <c r="H32649" s="12"/>
      <c r="J32649" s="29"/>
      <c r="K32649" s="45"/>
      <c r="L32649" s="45"/>
      <c r="M32649" s="45"/>
    </row>
    <row r="32650" spans="8:13" s="28" customFormat="1" x14ac:dyDescent="0.2">
      <c r="H32650" s="12"/>
      <c r="J32650" s="29"/>
      <c r="K32650" s="45"/>
      <c r="L32650" s="45"/>
      <c r="M32650" s="45"/>
    </row>
    <row r="32651" spans="8:13" s="28" customFormat="1" x14ac:dyDescent="0.2">
      <c r="H32651" s="12"/>
      <c r="J32651" s="29"/>
      <c r="K32651" s="45"/>
      <c r="L32651" s="45"/>
      <c r="M32651" s="45"/>
    </row>
    <row r="32652" spans="8:13" s="28" customFormat="1" x14ac:dyDescent="0.2">
      <c r="H32652" s="12"/>
      <c r="J32652" s="29"/>
      <c r="K32652" s="45"/>
      <c r="L32652" s="45"/>
      <c r="M32652" s="45"/>
    </row>
    <row r="32653" spans="8:13" s="28" customFormat="1" x14ac:dyDescent="0.2">
      <c r="H32653" s="12"/>
      <c r="J32653" s="29"/>
      <c r="K32653" s="45"/>
      <c r="L32653" s="45"/>
      <c r="M32653" s="45"/>
    </row>
    <row r="32654" spans="8:13" s="28" customFormat="1" x14ac:dyDescent="0.2">
      <c r="H32654" s="12"/>
      <c r="J32654" s="29"/>
      <c r="K32654" s="45"/>
      <c r="L32654" s="45"/>
      <c r="M32654" s="45"/>
    </row>
    <row r="32655" spans="8:13" s="28" customFormat="1" x14ac:dyDescent="0.2">
      <c r="H32655" s="12"/>
      <c r="J32655" s="29"/>
      <c r="K32655" s="45"/>
      <c r="L32655" s="45"/>
      <c r="M32655" s="45"/>
    </row>
    <row r="32656" spans="8:13" s="28" customFormat="1" x14ac:dyDescent="0.2">
      <c r="H32656" s="12"/>
      <c r="J32656" s="29"/>
      <c r="K32656" s="45"/>
      <c r="L32656" s="45"/>
      <c r="M32656" s="45"/>
    </row>
    <row r="32657" spans="8:13" s="28" customFormat="1" x14ac:dyDescent="0.2">
      <c r="H32657" s="12"/>
      <c r="J32657" s="29"/>
      <c r="K32657" s="45"/>
      <c r="L32657" s="45"/>
      <c r="M32657" s="45"/>
    </row>
    <row r="32658" spans="8:13" s="28" customFormat="1" x14ac:dyDescent="0.2">
      <c r="H32658" s="12"/>
      <c r="J32658" s="29"/>
      <c r="K32658" s="45"/>
      <c r="L32658" s="45"/>
      <c r="M32658" s="45"/>
    </row>
    <row r="32659" spans="8:13" s="28" customFormat="1" x14ac:dyDescent="0.2">
      <c r="H32659" s="12"/>
      <c r="J32659" s="29"/>
      <c r="K32659" s="45"/>
      <c r="L32659" s="45"/>
      <c r="M32659" s="45"/>
    </row>
    <row r="32660" spans="8:13" s="28" customFormat="1" x14ac:dyDescent="0.2">
      <c r="H32660" s="12"/>
      <c r="J32660" s="29"/>
      <c r="K32660" s="45"/>
      <c r="L32660" s="45"/>
      <c r="M32660" s="45"/>
    </row>
    <row r="32661" spans="8:13" s="28" customFormat="1" x14ac:dyDescent="0.2">
      <c r="H32661" s="12"/>
      <c r="J32661" s="29"/>
      <c r="K32661" s="45"/>
      <c r="L32661" s="45"/>
      <c r="M32661" s="45"/>
    </row>
    <row r="32662" spans="8:13" s="28" customFormat="1" x14ac:dyDescent="0.2">
      <c r="H32662" s="12"/>
      <c r="J32662" s="29"/>
      <c r="K32662" s="45"/>
      <c r="L32662" s="45"/>
      <c r="M32662" s="45"/>
    </row>
    <row r="32663" spans="8:13" s="28" customFormat="1" x14ac:dyDescent="0.2">
      <c r="H32663" s="12"/>
      <c r="J32663" s="29"/>
      <c r="K32663" s="45"/>
      <c r="L32663" s="45"/>
      <c r="M32663" s="45"/>
    </row>
    <row r="32664" spans="8:13" s="28" customFormat="1" x14ac:dyDescent="0.2">
      <c r="H32664" s="12"/>
      <c r="J32664" s="29"/>
      <c r="K32664" s="45"/>
      <c r="L32664" s="45"/>
      <c r="M32664" s="45"/>
    </row>
    <row r="32665" spans="8:13" s="28" customFormat="1" x14ac:dyDescent="0.2">
      <c r="H32665" s="12"/>
      <c r="J32665" s="29"/>
      <c r="K32665" s="45"/>
      <c r="L32665" s="45"/>
      <c r="M32665" s="45"/>
    </row>
    <row r="32666" spans="8:13" s="28" customFormat="1" x14ac:dyDescent="0.2">
      <c r="H32666" s="12"/>
      <c r="J32666" s="29"/>
      <c r="K32666" s="45"/>
      <c r="L32666" s="45"/>
      <c r="M32666" s="45"/>
    </row>
    <row r="32667" spans="8:13" s="28" customFormat="1" x14ac:dyDescent="0.2">
      <c r="H32667" s="12"/>
      <c r="J32667" s="29"/>
      <c r="K32667" s="45"/>
      <c r="L32667" s="45"/>
      <c r="M32667" s="45"/>
    </row>
    <row r="32668" spans="8:13" s="28" customFormat="1" x14ac:dyDescent="0.2">
      <c r="H32668" s="12"/>
      <c r="J32668" s="29"/>
      <c r="K32668" s="45"/>
      <c r="L32668" s="45"/>
      <c r="M32668" s="45"/>
    </row>
    <row r="32669" spans="8:13" s="28" customFormat="1" x14ac:dyDescent="0.2">
      <c r="H32669" s="12"/>
      <c r="J32669" s="29"/>
      <c r="K32669" s="45"/>
      <c r="L32669" s="45"/>
      <c r="M32669" s="45"/>
    </row>
    <row r="32670" spans="8:13" s="28" customFormat="1" x14ac:dyDescent="0.2">
      <c r="H32670" s="12"/>
      <c r="J32670" s="29"/>
      <c r="K32670" s="45"/>
      <c r="L32670" s="45"/>
      <c r="M32670" s="45"/>
    </row>
    <row r="32671" spans="8:13" s="28" customFormat="1" x14ac:dyDescent="0.2">
      <c r="H32671" s="12"/>
      <c r="J32671" s="29"/>
      <c r="K32671" s="45"/>
      <c r="L32671" s="45"/>
      <c r="M32671" s="45"/>
    </row>
    <row r="32672" spans="8:13" s="28" customFormat="1" x14ac:dyDescent="0.2">
      <c r="H32672" s="12"/>
      <c r="J32672" s="29"/>
      <c r="K32672" s="45"/>
      <c r="L32672" s="45"/>
      <c r="M32672" s="45"/>
    </row>
    <row r="32673" spans="8:13" s="28" customFormat="1" x14ac:dyDescent="0.2">
      <c r="H32673" s="12"/>
      <c r="J32673" s="29"/>
      <c r="K32673" s="45"/>
      <c r="L32673" s="45"/>
      <c r="M32673" s="45"/>
    </row>
    <row r="32674" spans="8:13" s="28" customFormat="1" x14ac:dyDescent="0.2">
      <c r="H32674" s="12"/>
      <c r="J32674" s="29"/>
      <c r="K32674" s="45"/>
      <c r="L32674" s="45"/>
      <c r="M32674" s="45"/>
    </row>
    <row r="32675" spans="8:13" s="28" customFormat="1" x14ac:dyDescent="0.2">
      <c r="H32675" s="12"/>
      <c r="J32675" s="29"/>
      <c r="K32675" s="45"/>
      <c r="L32675" s="45"/>
      <c r="M32675" s="45"/>
    </row>
    <row r="32676" spans="8:13" s="28" customFormat="1" x14ac:dyDescent="0.2">
      <c r="H32676" s="12"/>
      <c r="J32676" s="29"/>
      <c r="K32676" s="45"/>
      <c r="L32676" s="45"/>
      <c r="M32676" s="45"/>
    </row>
    <row r="32677" spans="8:13" s="28" customFormat="1" x14ac:dyDescent="0.2">
      <c r="H32677" s="12"/>
      <c r="J32677" s="29"/>
      <c r="K32677" s="45"/>
      <c r="L32677" s="45"/>
      <c r="M32677" s="45"/>
    </row>
    <row r="32678" spans="8:13" s="28" customFormat="1" x14ac:dyDescent="0.2">
      <c r="H32678" s="12"/>
      <c r="J32678" s="29"/>
      <c r="K32678" s="45"/>
      <c r="L32678" s="45"/>
      <c r="M32678" s="45"/>
    </row>
    <row r="32679" spans="8:13" s="28" customFormat="1" x14ac:dyDescent="0.2">
      <c r="H32679" s="12"/>
      <c r="J32679" s="29"/>
      <c r="K32679" s="45"/>
      <c r="L32679" s="45"/>
      <c r="M32679" s="45"/>
    </row>
    <row r="32680" spans="8:13" s="28" customFormat="1" x14ac:dyDescent="0.2">
      <c r="H32680" s="12"/>
      <c r="J32680" s="29"/>
      <c r="K32680" s="45"/>
      <c r="L32680" s="45"/>
      <c r="M32680" s="45"/>
    </row>
    <row r="32681" spans="8:13" s="28" customFormat="1" x14ac:dyDescent="0.2">
      <c r="H32681" s="12"/>
      <c r="J32681" s="29"/>
      <c r="K32681" s="45"/>
      <c r="L32681" s="45"/>
      <c r="M32681" s="45"/>
    </row>
    <row r="32682" spans="8:13" s="28" customFormat="1" x14ac:dyDescent="0.2">
      <c r="H32682" s="12"/>
      <c r="J32682" s="29"/>
      <c r="K32682" s="45"/>
      <c r="L32682" s="45"/>
      <c r="M32682" s="45"/>
    </row>
    <row r="32683" spans="8:13" s="28" customFormat="1" x14ac:dyDescent="0.2">
      <c r="H32683" s="12"/>
      <c r="J32683" s="29"/>
      <c r="K32683" s="45"/>
      <c r="L32683" s="45"/>
      <c r="M32683" s="45"/>
    </row>
    <row r="32684" spans="8:13" s="28" customFormat="1" x14ac:dyDescent="0.2">
      <c r="H32684" s="12"/>
      <c r="J32684" s="29"/>
      <c r="K32684" s="45"/>
      <c r="L32684" s="45"/>
      <c r="M32684" s="45"/>
    </row>
    <row r="32685" spans="8:13" s="28" customFormat="1" x14ac:dyDescent="0.2">
      <c r="H32685" s="12"/>
      <c r="J32685" s="29"/>
      <c r="K32685" s="45"/>
      <c r="L32685" s="45"/>
      <c r="M32685" s="45"/>
    </row>
    <row r="32686" spans="8:13" s="28" customFormat="1" x14ac:dyDescent="0.2">
      <c r="H32686" s="12"/>
      <c r="J32686" s="29"/>
      <c r="K32686" s="45"/>
      <c r="L32686" s="45"/>
      <c r="M32686" s="45"/>
    </row>
    <row r="32687" spans="8:13" s="28" customFormat="1" x14ac:dyDescent="0.2">
      <c r="H32687" s="12"/>
      <c r="J32687" s="29"/>
      <c r="K32687" s="45"/>
      <c r="L32687" s="45"/>
      <c r="M32687" s="45"/>
    </row>
    <row r="32688" spans="8:13" s="28" customFormat="1" x14ac:dyDescent="0.2">
      <c r="H32688" s="12"/>
      <c r="J32688" s="29"/>
      <c r="K32688" s="45"/>
      <c r="L32688" s="45"/>
      <c r="M32688" s="45"/>
    </row>
    <row r="32689" spans="8:13" s="28" customFormat="1" x14ac:dyDescent="0.2">
      <c r="H32689" s="12"/>
      <c r="J32689" s="29"/>
      <c r="K32689" s="45"/>
      <c r="L32689" s="45"/>
      <c r="M32689" s="45"/>
    </row>
    <row r="32690" spans="8:13" s="28" customFormat="1" x14ac:dyDescent="0.2">
      <c r="H32690" s="12"/>
      <c r="J32690" s="29"/>
      <c r="K32690" s="45"/>
      <c r="L32690" s="45"/>
      <c r="M32690" s="45"/>
    </row>
    <row r="32691" spans="8:13" s="28" customFormat="1" x14ac:dyDescent="0.2">
      <c r="H32691" s="12"/>
      <c r="J32691" s="29"/>
      <c r="K32691" s="45"/>
      <c r="L32691" s="45"/>
      <c r="M32691" s="45"/>
    </row>
    <row r="32692" spans="8:13" s="28" customFormat="1" x14ac:dyDescent="0.2">
      <c r="H32692" s="12"/>
      <c r="J32692" s="29"/>
      <c r="K32692" s="45"/>
      <c r="L32692" s="45"/>
      <c r="M32692" s="45"/>
    </row>
    <row r="32693" spans="8:13" s="28" customFormat="1" x14ac:dyDescent="0.2">
      <c r="H32693" s="12"/>
      <c r="J32693" s="29"/>
      <c r="K32693" s="45"/>
      <c r="L32693" s="45"/>
      <c r="M32693" s="45"/>
    </row>
    <row r="32694" spans="8:13" s="28" customFormat="1" x14ac:dyDescent="0.2">
      <c r="H32694" s="12"/>
      <c r="J32694" s="29"/>
      <c r="K32694" s="45"/>
      <c r="L32694" s="45"/>
      <c r="M32694" s="45"/>
    </row>
    <row r="32695" spans="8:13" s="28" customFormat="1" x14ac:dyDescent="0.2">
      <c r="H32695" s="12"/>
      <c r="J32695" s="29"/>
      <c r="K32695" s="45"/>
      <c r="L32695" s="45"/>
      <c r="M32695" s="45"/>
    </row>
    <row r="32696" spans="8:13" s="28" customFormat="1" x14ac:dyDescent="0.2">
      <c r="H32696" s="12"/>
      <c r="J32696" s="29"/>
      <c r="K32696" s="45"/>
      <c r="L32696" s="45"/>
      <c r="M32696" s="45"/>
    </row>
    <row r="32697" spans="8:13" s="28" customFormat="1" x14ac:dyDescent="0.2">
      <c r="H32697" s="12"/>
      <c r="J32697" s="29"/>
      <c r="K32697" s="45"/>
      <c r="L32697" s="45"/>
      <c r="M32697" s="45"/>
    </row>
    <row r="32698" spans="8:13" s="28" customFormat="1" x14ac:dyDescent="0.2">
      <c r="H32698" s="12"/>
      <c r="J32698" s="29"/>
      <c r="K32698" s="45"/>
      <c r="L32698" s="45"/>
      <c r="M32698" s="45"/>
    </row>
    <row r="32699" spans="8:13" s="28" customFormat="1" x14ac:dyDescent="0.2">
      <c r="H32699" s="12"/>
      <c r="J32699" s="29"/>
      <c r="K32699" s="45"/>
      <c r="L32699" s="45"/>
      <c r="M32699" s="45"/>
    </row>
    <row r="32700" spans="8:13" s="28" customFormat="1" x14ac:dyDescent="0.2">
      <c r="H32700" s="12"/>
      <c r="J32700" s="29"/>
      <c r="K32700" s="45"/>
      <c r="L32700" s="45"/>
      <c r="M32700" s="45"/>
    </row>
    <row r="32701" spans="8:13" s="28" customFormat="1" x14ac:dyDescent="0.2">
      <c r="H32701" s="12"/>
      <c r="J32701" s="29"/>
      <c r="K32701" s="45"/>
      <c r="L32701" s="45"/>
      <c r="M32701" s="45"/>
    </row>
    <row r="32702" spans="8:13" s="28" customFormat="1" x14ac:dyDescent="0.2">
      <c r="H32702" s="12"/>
      <c r="J32702" s="29"/>
      <c r="K32702" s="45"/>
      <c r="L32702" s="45"/>
      <c r="M32702" s="45"/>
    </row>
    <row r="32703" spans="8:13" s="28" customFormat="1" x14ac:dyDescent="0.2">
      <c r="H32703" s="12"/>
      <c r="J32703" s="29"/>
      <c r="K32703" s="45"/>
      <c r="L32703" s="45"/>
      <c r="M32703" s="45"/>
    </row>
    <row r="32704" spans="8:13" s="28" customFormat="1" x14ac:dyDescent="0.2">
      <c r="H32704" s="12"/>
      <c r="J32704" s="29"/>
      <c r="K32704" s="45"/>
      <c r="L32704" s="45"/>
      <c r="M32704" s="45"/>
    </row>
    <row r="32705" spans="8:13" s="28" customFormat="1" x14ac:dyDescent="0.2">
      <c r="H32705" s="12"/>
      <c r="J32705" s="29"/>
      <c r="K32705" s="45"/>
      <c r="L32705" s="45"/>
      <c r="M32705" s="45"/>
    </row>
    <row r="32706" spans="8:13" s="28" customFormat="1" x14ac:dyDescent="0.2">
      <c r="H32706" s="12"/>
      <c r="J32706" s="29"/>
      <c r="K32706" s="45"/>
      <c r="L32706" s="45"/>
      <c r="M32706" s="45"/>
    </row>
    <row r="32707" spans="8:13" s="28" customFormat="1" x14ac:dyDescent="0.2">
      <c r="H32707" s="12"/>
      <c r="J32707" s="29"/>
      <c r="K32707" s="45"/>
      <c r="L32707" s="45"/>
      <c r="M32707" s="45"/>
    </row>
    <row r="32708" spans="8:13" s="28" customFormat="1" x14ac:dyDescent="0.2">
      <c r="H32708" s="12"/>
      <c r="J32708" s="29"/>
      <c r="K32708" s="45"/>
      <c r="L32708" s="45"/>
      <c r="M32708" s="45"/>
    </row>
    <row r="32709" spans="8:13" s="28" customFormat="1" x14ac:dyDescent="0.2">
      <c r="H32709" s="12"/>
      <c r="J32709" s="29"/>
      <c r="K32709" s="45"/>
      <c r="L32709" s="45"/>
      <c r="M32709" s="45"/>
    </row>
    <row r="32710" spans="8:13" s="28" customFormat="1" x14ac:dyDescent="0.2">
      <c r="H32710" s="12"/>
      <c r="J32710" s="29"/>
      <c r="K32710" s="45"/>
      <c r="L32710" s="45"/>
      <c r="M32710" s="45"/>
    </row>
    <row r="32711" spans="8:13" s="28" customFormat="1" x14ac:dyDescent="0.2">
      <c r="H32711" s="12"/>
      <c r="J32711" s="29"/>
      <c r="K32711" s="45"/>
      <c r="L32711" s="45"/>
      <c r="M32711" s="45"/>
    </row>
    <row r="32712" spans="8:13" s="28" customFormat="1" x14ac:dyDescent="0.2">
      <c r="H32712" s="12"/>
      <c r="J32712" s="29"/>
      <c r="K32712" s="45"/>
      <c r="L32712" s="45"/>
      <c r="M32712" s="45"/>
    </row>
    <row r="32713" spans="8:13" s="28" customFormat="1" x14ac:dyDescent="0.2">
      <c r="H32713" s="12"/>
      <c r="J32713" s="29"/>
      <c r="K32713" s="45"/>
      <c r="L32713" s="45"/>
      <c r="M32713" s="45"/>
    </row>
    <row r="32714" spans="8:13" s="28" customFormat="1" x14ac:dyDescent="0.2">
      <c r="H32714" s="12"/>
      <c r="J32714" s="29"/>
      <c r="K32714" s="45"/>
      <c r="L32714" s="45"/>
      <c r="M32714" s="45"/>
    </row>
    <row r="32715" spans="8:13" s="28" customFormat="1" x14ac:dyDescent="0.2">
      <c r="H32715" s="12"/>
      <c r="J32715" s="29"/>
      <c r="K32715" s="45"/>
      <c r="L32715" s="45"/>
      <c r="M32715" s="45"/>
    </row>
    <row r="32716" spans="8:13" s="28" customFormat="1" x14ac:dyDescent="0.2">
      <c r="H32716" s="12"/>
      <c r="J32716" s="29"/>
      <c r="K32716" s="45"/>
      <c r="L32716" s="45"/>
      <c r="M32716" s="45"/>
    </row>
    <row r="32717" spans="8:13" s="28" customFormat="1" x14ac:dyDescent="0.2">
      <c r="H32717" s="12"/>
      <c r="J32717" s="29"/>
      <c r="K32717" s="45"/>
      <c r="L32717" s="45"/>
      <c r="M32717" s="45"/>
    </row>
    <row r="32718" spans="8:13" s="28" customFormat="1" x14ac:dyDescent="0.2">
      <c r="H32718" s="12"/>
      <c r="J32718" s="29"/>
      <c r="K32718" s="45"/>
      <c r="L32718" s="45"/>
      <c r="M32718" s="45"/>
    </row>
    <row r="32719" spans="8:13" s="28" customFormat="1" x14ac:dyDescent="0.2">
      <c r="H32719" s="12"/>
      <c r="J32719" s="29"/>
      <c r="K32719" s="45"/>
      <c r="L32719" s="45"/>
      <c r="M32719" s="45"/>
    </row>
    <row r="32720" spans="8:13" s="28" customFormat="1" x14ac:dyDescent="0.2">
      <c r="H32720" s="12"/>
      <c r="J32720" s="29"/>
      <c r="K32720" s="45"/>
      <c r="L32720" s="45"/>
      <c r="M32720" s="45"/>
    </row>
    <row r="32721" spans="8:13" s="28" customFormat="1" x14ac:dyDescent="0.2">
      <c r="H32721" s="12"/>
      <c r="J32721" s="29"/>
      <c r="K32721" s="45"/>
      <c r="L32721" s="45"/>
      <c r="M32721" s="45"/>
    </row>
    <row r="32722" spans="8:13" s="28" customFormat="1" x14ac:dyDescent="0.2">
      <c r="H32722" s="12"/>
      <c r="J32722" s="29"/>
      <c r="K32722" s="45"/>
      <c r="L32722" s="45"/>
      <c r="M32722" s="45"/>
    </row>
    <row r="32723" spans="8:13" s="28" customFormat="1" x14ac:dyDescent="0.2">
      <c r="H32723" s="12"/>
      <c r="J32723" s="29"/>
      <c r="K32723" s="45"/>
      <c r="L32723" s="45"/>
      <c r="M32723" s="45"/>
    </row>
    <row r="32724" spans="8:13" s="28" customFormat="1" x14ac:dyDescent="0.2">
      <c r="H32724" s="12"/>
      <c r="J32724" s="29"/>
      <c r="K32724" s="45"/>
      <c r="L32724" s="45"/>
      <c r="M32724" s="45"/>
    </row>
    <row r="32725" spans="8:13" s="28" customFormat="1" x14ac:dyDescent="0.2">
      <c r="H32725" s="12"/>
      <c r="J32725" s="29"/>
      <c r="K32725" s="45"/>
      <c r="L32725" s="45"/>
      <c r="M32725" s="45"/>
    </row>
    <row r="32726" spans="8:13" s="28" customFormat="1" x14ac:dyDescent="0.2">
      <c r="H32726" s="12"/>
      <c r="J32726" s="29"/>
      <c r="K32726" s="45"/>
      <c r="L32726" s="45"/>
      <c r="M32726" s="45"/>
    </row>
    <row r="32727" spans="8:13" s="28" customFormat="1" x14ac:dyDescent="0.2">
      <c r="H32727" s="12"/>
      <c r="J32727" s="29"/>
      <c r="K32727" s="45"/>
      <c r="L32727" s="45"/>
      <c r="M32727" s="45"/>
    </row>
    <row r="32728" spans="8:13" s="28" customFormat="1" x14ac:dyDescent="0.2">
      <c r="H32728" s="12"/>
      <c r="J32728" s="29"/>
      <c r="K32728" s="45"/>
      <c r="L32728" s="45"/>
      <c r="M32728" s="45"/>
    </row>
    <row r="32729" spans="8:13" s="28" customFormat="1" x14ac:dyDescent="0.2">
      <c r="H32729" s="12"/>
      <c r="J32729" s="29"/>
      <c r="K32729" s="45"/>
      <c r="L32729" s="45"/>
      <c r="M32729" s="45"/>
    </row>
    <row r="32730" spans="8:13" s="28" customFormat="1" x14ac:dyDescent="0.2">
      <c r="H32730" s="12"/>
      <c r="J32730" s="29"/>
      <c r="K32730" s="45"/>
      <c r="L32730" s="45"/>
      <c r="M32730" s="45"/>
    </row>
    <row r="32731" spans="8:13" s="28" customFormat="1" x14ac:dyDescent="0.2">
      <c r="H32731" s="12"/>
      <c r="J32731" s="29"/>
      <c r="K32731" s="45"/>
      <c r="L32731" s="45"/>
      <c r="M32731" s="45"/>
    </row>
    <row r="32732" spans="8:13" s="28" customFormat="1" x14ac:dyDescent="0.2">
      <c r="H32732" s="12"/>
      <c r="J32732" s="29"/>
      <c r="K32732" s="45"/>
      <c r="L32732" s="45"/>
      <c r="M32732" s="45"/>
    </row>
    <row r="32733" spans="8:13" s="28" customFormat="1" x14ac:dyDescent="0.2">
      <c r="H32733" s="12"/>
      <c r="J32733" s="29"/>
      <c r="K32733" s="45"/>
      <c r="L32733" s="45"/>
      <c r="M32733" s="45"/>
    </row>
    <row r="32734" spans="8:13" s="28" customFormat="1" x14ac:dyDescent="0.2">
      <c r="H32734" s="12"/>
      <c r="J32734" s="29"/>
      <c r="K32734" s="45"/>
      <c r="L32734" s="45"/>
      <c r="M32734" s="45"/>
    </row>
    <row r="32735" spans="8:13" s="28" customFormat="1" x14ac:dyDescent="0.2">
      <c r="H32735" s="12"/>
      <c r="J32735" s="29"/>
      <c r="K32735" s="45"/>
      <c r="L32735" s="45"/>
      <c r="M32735" s="45"/>
    </row>
    <row r="32736" spans="8:13" s="28" customFormat="1" x14ac:dyDescent="0.2">
      <c r="H32736" s="12"/>
      <c r="J32736" s="29"/>
      <c r="K32736" s="45"/>
      <c r="L32736" s="45"/>
      <c r="M32736" s="45"/>
    </row>
    <row r="32737" spans="8:13" s="28" customFormat="1" x14ac:dyDescent="0.2">
      <c r="H32737" s="12"/>
      <c r="J32737" s="29"/>
      <c r="K32737" s="45"/>
      <c r="L32737" s="45"/>
      <c r="M32737" s="45"/>
    </row>
    <row r="32738" spans="8:13" s="28" customFormat="1" x14ac:dyDescent="0.2">
      <c r="H32738" s="12"/>
      <c r="J32738" s="29"/>
      <c r="K32738" s="45"/>
      <c r="L32738" s="45"/>
      <c r="M32738" s="45"/>
    </row>
    <row r="32739" spans="8:13" s="28" customFormat="1" x14ac:dyDescent="0.2">
      <c r="H32739" s="12"/>
      <c r="J32739" s="29"/>
      <c r="K32739" s="45"/>
      <c r="L32739" s="45"/>
      <c r="M32739" s="45"/>
    </row>
    <row r="32740" spans="8:13" s="28" customFormat="1" x14ac:dyDescent="0.2">
      <c r="H32740" s="12"/>
      <c r="J32740" s="29"/>
      <c r="K32740" s="45"/>
      <c r="L32740" s="45"/>
      <c r="M32740" s="45"/>
    </row>
    <row r="32741" spans="8:13" s="28" customFormat="1" x14ac:dyDescent="0.2">
      <c r="H32741" s="12"/>
      <c r="J32741" s="29"/>
      <c r="K32741" s="45"/>
      <c r="L32741" s="45"/>
      <c r="M32741" s="45"/>
    </row>
    <row r="32742" spans="8:13" s="28" customFormat="1" x14ac:dyDescent="0.2">
      <c r="H32742" s="12"/>
      <c r="J32742" s="29"/>
      <c r="K32742" s="45"/>
      <c r="L32742" s="45"/>
      <c r="M32742" s="45"/>
    </row>
    <row r="32743" spans="8:13" s="28" customFormat="1" x14ac:dyDescent="0.2">
      <c r="H32743" s="12"/>
      <c r="J32743" s="29"/>
      <c r="K32743" s="45"/>
      <c r="L32743" s="45"/>
      <c r="M32743" s="45"/>
    </row>
    <row r="32744" spans="8:13" s="28" customFormat="1" x14ac:dyDescent="0.2">
      <c r="H32744" s="12"/>
      <c r="J32744" s="29"/>
      <c r="K32744" s="45"/>
      <c r="L32744" s="45"/>
      <c r="M32744" s="45"/>
    </row>
    <row r="32745" spans="8:13" s="28" customFormat="1" x14ac:dyDescent="0.2">
      <c r="H32745" s="12"/>
      <c r="J32745" s="29"/>
      <c r="K32745" s="45"/>
      <c r="L32745" s="45"/>
      <c r="M32745" s="45"/>
    </row>
    <row r="32746" spans="8:13" s="28" customFormat="1" x14ac:dyDescent="0.2">
      <c r="H32746" s="12"/>
      <c r="J32746" s="29"/>
      <c r="K32746" s="45"/>
      <c r="L32746" s="45"/>
      <c r="M32746" s="45"/>
    </row>
    <row r="32747" spans="8:13" s="28" customFormat="1" x14ac:dyDescent="0.2">
      <c r="H32747" s="12"/>
      <c r="J32747" s="29"/>
      <c r="K32747" s="45"/>
      <c r="L32747" s="45"/>
      <c r="M32747" s="45"/>
    </row>
    <row r="32748" spans="8:13" s="28" customFormat="1" x14ac:dyDescent="0.2">
      <c r="H32748" s="12"/>
      <c r="J32748" s="29"/>
      <c r="K32748" s="45"/>
      <c r="L32748" s="45"/>
      <c r="M32748" s="45"/>
    </row>
    <row r="32749" spans="8:13" s="28" customFormat="1" x14ac:dyDescent="0.2">
      <c r="H32749" s="12"/>
      <c r="J32749" s="29"/>
      <c r="K32749" s="45"/>
      <c r="L32749" s="45"/>
      <c r="M32749" s="45"/>
    </row>
    <row r="32750" spans="8:13" s="28" customFormat="1" x14ac:dyDescent="0.2">
      <c r="H32750" s="12"/>
      <c r="J32750" s="29"/>
      <c r="K32750" s="45"/>
      <c r="L32750" s="45"/>
      <c r="M32750" s="45"/>
    </row>
    <row r="32751" spans="8:13" s="28" customFormat="1" x14ac:dyDescent="0.2">
      <c r="H32751" s="12"/>
      <c r="J32751" s="29"/>
      <c r="K32751" s="45"/>
      <c r="L32751" s="45"/>
      <c r="M32751" s="45"/>
    </row>
    <row r="32752" spans="8:13" s="28" customFormat="1" x14ac:dyDescent="0.2">
      <c r="H32752" s="12"/>
      <c r="J32752" s="29"/>
      <c r="K32752" s="45"/>
      <c r="L32752" s="45"/>
      <c r="M32752" s="45"/>
    </row>
    <row r="32753" spans="8:13" s="28" customFormat="1" x14ac:dyDescent="0.2">
      <c r="H32753" s="12"/>
      <c r="J32753" s="29"/>
      <c r="K32753" s="45"/>
      <c r="L32753" s="45"/>
      <c r="M32753" s="45"/>
    </row>
    <row r="32754" spans="8:13" s="28" customFormat="1" x14ac:dyDescent="0.2">
      <c r="H32754" s="12"/>
      <c r="J32754" s="29"/>
      <c r="K32754" s="45"/>
      <c r="L32754" s="45"/>
      <c r="M32754" s="45"/>
    </row>
    <row r="32755" spans="8:13" s="28" customFormat="1" x14ac:dyDescent="0.2">
      <c r="H32755" s="12"/>
      <c r="J32755" s="29"/>
      <c r="K32755" s="45"/>
      <c r="L32755" s="45"/>
      <c r="M32755" s="45"/>
    </row>
    <row r="32756" spans="8:13" s="28" customFormat="1" x14ac:dyDescent="0.2">
      <c r="H32756" s="12"/>
      <c r="J32756" s="29"/>
      <c r="K32756" s="45"/>
      <c r="L32756" s="45"/>
      <c r="M32756" s="45"/>
    </row>
    <row r="32757" spans="8:13" s="28" customFormat="1" x14ac:dyDescent="0.2">
      <c r="H32757" s="12"/>
      <c r="J32757" s="29"/>
      <c r="K32757" s="45"/>
      <c r="L32757" s="45"/>
      <c r="M32757" s="45"/>
    </row>
    <row r="32758" spans="8:13" s="28" customFormat="1" x14ac:dyDescent="0.2">
      <c r="H32758" s="12"/>
      <c r="J32758" s="29"/>
      <c r="K32758" s="45"/>
      <c r="L32758" s="45"/>
      <c r="M32758" s="45"/>
    </row>
    <row r="32759" spans="8:13" s="28" customFormat="1" x14ac:dyDescent="0.2">
      <c r="H32759" s="12"/>
      <c r="J32759" s="29"/>
      <c r="K32759" s="45"/>
      <c r="L32759" s="45"/>
      <c r="M32759" s="45"/>
    </row>
    <row r="32760" spans="8:13" s="28" customFormat="1" x14ac:dyDescent="0.2">
      <c r="H32760" s="12"/>
      <c r="J32760" s="29"/>
      <c r="K32760" s="45"/>
      <c r="L32760" s="45"/>
      <c r="M32760" s="45"/>
    </row>
    <row r="32761" spans="8:13" s="28" customFormat="1" x14ac:dyDescent="0.2">
      <c r="H32761" s="12"/>
      <c r="J32761" s="29"/>
      <c r="K32761" s="45"/>
      <c r="L32761" s="45"/>
      <c r="M32761" s="45"/>
    </row>
    <row r="32762" spans="8:13" s="28" customFormat="1" x14ac:dyDescent="0.2">
      <c r="H32762" s="12"/>
      <c r="J32762" s="29"/>
      <c r="K32762" s="45"/>
      <c r="L32762" s="45"/>
      <c r="M32762" s="45"/>
    </row>
    <row r="32763" spans="8:13" s="28" customFormat="1" x14ac:dyDescent="0.2">
      <c r="H32763" s="12"/>
      <c r="J32763" s="29"/>
      <c r="K32763" s="45"/>
      <c r="L32763" s="45"/>
      <c r="M32763" s="45"/>
    </row>
    <row r="32764" spans="8:13" s="28" customFormat="1" x14ac:dyDescent="0.2">
      <c r="H32764" s="12"/>
      <c r="J32764" s="29"/>
      <c r="K32764" s="45"/>
      <c r="L32764" s="45"/>
      <c r="M32764" s="45"/>
    </row>
    <row r="32765" spans="8:13" s="28" customFormat="1" x14ac:dyDescent="0.2">
      <c r="H32765" s="12"/>
      <c r="J32765" s="29"/>
      <c r="K32765" s="45"/>
      <c r="L32765" s="45"/>
      <c r="M32765" s="45"/>
    </row>
    <row r="32766" spans="8:13" s="28" customFormat="1" x14ac:dyDescent="0.2">
      <c r="H32766" s="12"/>
      <c r="J32766" s="29"/>
      <c r="K32766" s="45"/>
      <c r="L32766" s="45"/>
      <c r="M32766" s="45"/>
    </row>
    <row r="32767" spans="8:13" s="28" customFormat="1" x14ac:dyDescent="0.2">
      <c r="H32767" s="12"/>
      <c r="J32767" s="29"/>
      <c r="K32767" s="45"/>
      <c r="L32767" s="45"/>
      <c r="M32767" s="45"/>
    </row>
    <row r="32768" spans="8:13" s="28" customFormat="1" x14ac:dyDescent="0.2">
      <c r="H32768" s="12"/>
      <c r="J32768" s="29"/>
      <c r="K32768" s="45"/>
      <c r="L32768" s="45"/>
      <c r="M32768" s="45"/>
    </row>
    <row r="32769" spans="8:13" s="28" customFormat="1" x14ac:dyDescent="0.2">
      <c r="H32769" s="12"/>
      <c r="J32769" s="29"/>
      <c r="K32769" s="45"/>
      <c r="L32769" s="45"/>
      <c r="M32769" s="45"/>
    </row>
    <row r="32770" spans="8:13" s="28" customFormat="1" x14ac:dyDescent="0.2">
      <c r="H32770" s="12"/>
      <c r="J32770" s="29"/>
      <c r="K32770" s="45"/>
      <c r="L32770" s="45"/>
      <c r="M32770" s="45"/>
    </row>
    <row r="32771" spans="8:13" s="28" customFormat="1" x14ac:dyDescent="0.2">
      <c r="H32771" s="12"/>
      <c r="J32771" s="29"/>
      <c r="K32771" s="45"/>
      <c r="L32771" s="45"/>
      <c r="M32771" s="45"/>
    </row>
    <row r="32772" spans="8:13" s="28" customFormat="1" x14ac:dyDescent="0.2">
      <c r="H32772" s="12"/>
      <c r="J32772" s="29"/>
      <c r="K32772" s="45"/>
      <c r="L32772" s="45"/>
      <c r="M32772" s="45"/>
    </row>
    <row r="32773" spans="8:13" s="28" customFormat="1" x14ac:dyDescent="0.2">
      <c r="H32773" s="12"/>
      <c r="J32773" s="29"/>
      <c r="K32773" s="45"/>
      <c r="L32773" s="45"/>
      <c r="M32773" s="45"/>
    </row>
    <row r="32774" spans="8:13" s="28" customFormat="1" x14ac:dyDescent="0.2">
      <c r="H32774" s="12"/>
      <c r="J32774" s="29"/>
      <c r="K32774" s="45"/>
      <c r="L32774" s="45"/>
      <c r="M32774" s="45"/>
    </row>
    <row r="32775" spans="8:13" s="28" customFormat="1" x14ac:dyDescent="0.2">
      <c r="H32775" s="12"/>
      <c r="J32775" s="29"/>
      <c r="K32775" s="45"/>
      <c r="L32775" s="45"/>
      <c r="M32775" s="45"/>
    </row>
    <row r="32776" spans="8:13" s="28" customFormat="1" x14ac:dyDescent="0.2">
      <c r="H32776" s="12"/>
      <c r="J32776" s="29"/>
      <c r="K32776" s="45"/>
      <c r="L32776" s="45"/>
      <c r="M32776" s="45"/>
    </row>
    <row r="32777" spans="8:13" s="28" customFormat="1" x14ac:dyDescent="0.2">
      <c r="H32777" s="12"/>
      <c r="J32777" s="29"/>
      <c r="K32777" s="45"/>
      <c r="L32777" s="45"/>
      <c r="M32777" s="45"/>
    </row>
    <row r="32778" spans="8:13" s="28" customFormat="1" x14ac:dyDescent="0.2">
      <c r="H32778" s="12"/>
      <c r="J32778" s="29"/>
      <c r="K32778" s="45"/>
      <c r="L32778" s="45"/>
      <c r="M32778" s="45"/>
    </row>
    <row r="32779" spans="8:13" s="28" customFormat="1" x14ac:dyDescent="0.2">
      <c r="H32779" s="12"/>
      <c r="J32779" s="29"/>
      <c r="K32779" s="45"/>
      <c r="L32779" s="45"/>
      <c r="M32779" s="45"/>
    </row>
    <row r="32780" spans="8:13" s="28" customFormat="1" x14ac:dyDescent="0.2">
      <c r="H32780" s="12"/>
      <c r="J32780" s="29"/>
      <c r="K32780" s="45"/>
      <c r="L32780" s="45"/>
      <c r="M32780" s="45"/>
    </row>
    <row r="32781" spans="8:13" s="28" customFormat="1" x14ac:dyDescent="0.2">
      <c r="H32781" s="12"/>
      <c r="J32781" s="29"/>
      <c r="K32781" s="45"/>
      <c r="L32781" s="45"/>
      <c r="M32781" s="45"/>
    </row>
    <row r="32782" spans="8:13" s="28" customFormat="1" x14ac:dyDescent="0.2">
      <c r="H32782" s="12"/>
      <c r="J32782" s="29"/>
      <c r="K32782" s="45"/>
      <c r="L32782" s="45"/>
      <c r="M32782" s="45"/>
    </row>
    <row r="32783" spans="8:13" s="28" customFormat="1" x14ac:dyDescent="0.2">
      <c r="H32783" s="12"/>
      <c r="J32783" s="29"/>
      <c r="K32783" s="45"/>
      <c r="L32783" s="45"/>
      <c r="M32783" s="45"/>
    </row>
    <row r="32784" spans="8:13" s="28" customFormat="1" x14ac:dyDescent="0.2">
      <c r="H32784" s="12"/>
      <c r="J32784" s="29"/>
      <c r="K32784" s="45"/>
      <c r="L32784" s="45"/>
      <c r="M32784" s="45"/>
    </row>
    <row r="32785" spans="8:13" s="28" customFormat="1" x14ac:dyDescent="0.2">
      <c r="H32785" s="12"/>
      <c r="J32785" s="29"/>
      <c r="K32785" s="45"/>
      <c r="L32785" s="45"/>
      <c r="M32785" s="45"/>
    </row>
    <row r="32786" spans="8:13" s="28" customFormat="1" x14ac:dyDescent="0.2">
      <c r="H32786" s="12"/>
      <c r="J32786" s="29"/>
      <c r="K32786" s="45"/>
      <c r="L32786" s="45"/>
      <c r="M32786" s="45"/>
    </row>
    <row r="32787" spans="8:13" s="28" customFormat="1" x14ac:dyDescent="0.2">
      <c r="H32787" s="12"/>
      <c r="J32787" s="29"/>
      <c r="K32787" s="45"/>
      <c r="L32787" s="45"/>
      <c r="M32787" s="45"/>
    </row>
    <row r="32788" spans="8:13" s="28" customFormat="1" x14ac:dyDescent="0.2">
      <c r="H32788" s="12"/>
      <c r="J32788" s="29"/>
      <c r="K32788" s="45"/>
      <c r="L32788" s="45"/>
      <c r="M32788" s="45"/>
    </row>
    <row r="32789" spans="8:13" s="28" customFormat="1" x14ac:dyDescent="0.2">
      <c r="H32789" s="12"/>
      <c r="J32789" s="29"/>
      <c r="K32789" s="45"/>
      <c r="L32789" s="45"/>
      <c r="M32789" s="45"/>
    </row>
    <row r="32790" spans="8:13" s="28" customFormat="1" x14ac:dyDescent="0.2">
      <c r="H32790" s="12"/>
      <c r="J32790" s="29"/>
      <c r="K32790" s="45"/>
      <c r="L32790" s="45"/>
      <c r="M32790" s="45"/>
    </row>
    <row r="32791" spans="8:13" s="28" customFormat="1" x14ac:dyDescent="0.2">
      <c r="H32791" s="12"/>
      <c r="J32791" s="29"/>
      <c r="K32791" s="45"/>
      <c r="L32791" s="45"/>
      <c r="M32791" s="45"/>
    </row>
    <row r="32792" spans="8:13" s="28" customFormat="1" x14ac:dyDescent="0.2">
      <c r="H32792" s="12"/>
      <c r="J32792" s="29"/>
      <c r="K32792" s="45"/>
      <c r="L32792" s="45"/>
      <c r="M32792" s="45"/>
    </row>
    <row r="32793" spans="8:13" s="28" customFormat="1" x14ac:dyDescent="0.2">
      <c r="H32793" s="12"/>
      <c r="J32793" s="29"/>
      <c r="K32793" s="45"/>
      <c r="L32793" s="45"/>
      <c r="M32793" s="45"/>
    </row>
    <row r="32794" spans="8:13" s="28" customFormat="1" x14ac:dyDescent="0.2">
      <c r="H32794" s="12"/>
      <c r="J32794" s="29"/>
      <c r="K32794" s="45"/>
      <c r="L32794" s="45"/>
      <c r="M32794" s="45"/>
    </row>
    <row r="32795" spans="8:13" s="28" customFormat="1" x14ac:dyDescent="0.2">
      <c r="H32795" s="12"/>
      <c r="J32795" s="29"/>
      <c r="K32795" s="45"/>
      <c r="L32795" s="45"/>
      <c r="M32795" s="45"/>
    </row>
    <row r="32796" spans="8:13" s="28" customFormat="1" x14ac:dyDescent="0.2">
      <c r="H32796" s="12"/>
      <c r="J32796" s="29"/>
      <c r="K32796" s="45"/>
      <c r="L32796" s="45"/>
      <c r="M32796" s="45"/>
    </row>
    <row r="32797" spans="8:13" s="28" customFormat="1" x14ac:dyDescent="0.2">
      <c r="H32797" s="12"/>
      <c r="J32797" s="29"/>
      <c r="K32797" s="45"/>
      <c r="L32797" s="45"/>
      <c r="M32797" s="45"/>
    </row>
    <row r="32798" spans="8:13" s="28" customFormat="1" x14ac:dyDescent="0.2">
      <c r="H32798" s="12"/>
      <c r="J32798" s="29"/>
      <c r="K32798" s="45"/>
      <c r="L32798" s="45"/>
      <c r="M32798" s="45"/>
    </row>
    <row r="32799" spans="8:13" s="28" customFormat="1" x14ac:dyDescent="0.2">
      <c r="H32799" s="12"/>
      <c r="J32799" s="29"/>
      <c r="K32799" s="45"/>
      <c r="L32799" s="45"/>
      <c r="M32799" s="45"/>
    </row>
    <row r="32800" spans="8:13" s="28" customFormat="1" x14ac:dyDescent="0.2">
      <c r="H32800" s="12"/>
      <c r="J32800" s="29"/>
      <c r="K32800" s="45"/>
      <c r="L32800" s="45"/>
      <c r="M32800" s="45"/>
    </row>
    <row r="32801" spans="8:13" s="28" customFormat="1" x14ac:dyDescent="0.2">
      <c r="H32801" s="12"/>
      <c r="J32801" s="29"/>
      <c r="K32801" s="45"/>
      <c r="L32801" s="45"/>
      <c r="M32801" s="45"/>
    </row>
    <row r="32802" spans="8:13" s="28" customFormat="1" x14ac:dyDescent="0.2">
      <c r="H32802" s="12"/>
      <c r="J32802" s="29"/>
      <c r="K32802" s="45"/>
      <c r="L32802" s="45"/>
      <c r="M32802" s="45"/>
    </row>
    <row r="32803" spans="8:13" s="28" customFormat="1" x14ac:dyDescent="0.2">
      <c r="H32803" s="12"/>
      <c r="J32803" s="29"/>
      <c r="K32803" s="45"/>
      <c r="L32803" s="45"/>
      <c r="M32803" s="45"/>
    </row>
    <row r="32804" spans="8:13" s="28" customFormat="1" x14ac:dyDescent="0.2">
      <c r="H32804" s="12"/>
      <c r="J32804" s="29"/>
      <c r="K32804" s="45"/>
      <c r="L32804" s="45"/>
      <c r="M32804" s="45"/>
    </row>
    <row r="32805" spans="8:13" s="28" customFormat="1" x14ac:dyDescent="0.2">
      <c r="H32805" s="12"/>
      <c r="J32805" s="29"/>
      <c r="K32805" s="45"/>
      <c r="L32805" s="45"/>
      <c r="M32805" s="45"/>
    </row>
    <row r="32806" spans="8:13" s="28" customFormat="1" x14ac:dyDescent="0.2">
      <c r="H32806" s="12"/>
      <c r="J32806" s="29"/>
      <c r="K32806" s="45"/>
      <c r="L32806" s="45"/>
      <c r="M32806" s="45"/>
    </row>
    <row r="32807" spans="8:13" s="28" customFormat="1" x14ac:dyDescent="0.2">
      <c r="H32807" s="12"/>
      <c r="J32807" s="29"/>
      <c r="K32807" s="45"/>
      <c r="L32807" s="45"/>
      <c r="M32807" s="45"/>
    </row>
    <row r="32808" spans="8:13" s="28" customFormat="1" x14ac:dyDescent="0.2">
      <c r="H32808" s="12"/>
      <c r="J32808" s="29"/>
      <c r="K32808" s="45"/>
      <c r="L32808" s="45"/>
      <c r="M32808" s="45"/>
    </row>
    <row r="32809" spans="8:13" s="28" customFormat="1" x14ac:dyDescent="0.2">
      <c r="H32809" s="12"/>
      <c r="J32809" s="29"/>
      <c r="K32809" s="45"/>
      <c r="L32809" s="45"/>
      <c r="M32809" s="45"/>
    </row>
    <row r="32810" spans="8:13" s="28" customFormat="1" x14ac:dyDescent="0.2">
      <c r="H32810" s="12"/>
      <c r="J32810" s="29"/>
      <c r="K32810" s="45"/>
      <c r="L32810" s="45"/>
      <c r="M32810" s="45"/>
    </row>
    <row r="32811" spans="8:13" s="28" customFormat="1" x14ac:dyDescent="0.2">
      <c r="H32811" s="12"/>
      <c r="J32811" s="29"/>
      <c r="K32811" s="45"/>
      <c r="L32811" s="45"/>
      <c r="M32811" s="45"/>
    </row>
    <row r="32812" spans="8:13" s="28" customFormat="1" x14ac:dyDescent="0.2">
      <c r="H32812" s="12"/>
      <c r="J32812" s="29"/>
      <c r="K32812" s="45"/>
      <c r="L32812" s="45"/>
      <c r="M32812" s="45"/>
    </row>
    <row r="32813" spans="8:13" s="28" customFormat="1" x14ac:dyDescent="0.2">
      <c r="H32813" s="12"/>
      <c r="J32813" s="29"/>
      <c r="K32813" s="45"/>
      <c r="L32813" s="45"/>
      <c r="M32813" s="45"/>
    </row>
    <row r="32814" spans="8:13" s="28" customFormat="1" x14ac:dyDescent="0.2">
      <c r="H32814" s="12"/>
      <c r="J32814" s="29"/>
      <c r="K32814" s="45"/>
      <c r="L32814" s="45"/>
      <c r="M32814" s="45"/>
    </row>
    <row r="32815" spans="8:13" s="28" customFormat="1" x14ac:dyDescent="0.2">
      <c r="H32815" s="12"/>
      <c r="J32815" s="29"/>
      <c r="K32815" s="45"/>
      <c r="L32815" s="45"/>
      <c r="M32815" s="45"/>
    </row>
    <row r="32816" spans="8:13" s="28" customFormat="1" x14ac:dyDescent="0.2">
      <c r="H32816" s="12"/>
      <c r="J32816" s="29"/>
      <c r="K32816" s="45"/>
      <c r="L32816" s="45"/>
      <c r="M32816" s="45"/>
    </row>
    <row r="32817" spans="8:13" s="28" customFormat="1" x14ac:dyDescent="0.2">
      <c r="H32817" s="12"/>
      <c r="J32817" s="29"/>
      <c r="K32817" s="45"/>
      <c r="L32817" s="45"/>
      <c r="M32817" s="45"/>
    </row>
    <row r="32818" spans="8:13" s="28" customFormat="1" x14ac:dyDescent="0.2">
      <c r="H32818" s="12"/>
      <c r="J32818" s="29"/>
      <c r="K32818" s="45"/>
      <c r="L32818" s="45"/>
      <c r="M32818" s="45"/>
    </row>
    <row r="32819" spans="8:13" s="28" customFormat="1" x14ac:dyDescent="0.2">
      <c r="H32819" s="12"/>
      <c r="J32819" s="29"/>
      <c r="K32819" s="45"/>
      <c r="L32819" s="45"/>
      <c r="M32819" s="45"/>
    </row>
    <row r="32820" spans="8:13" s="28" customFormat="1" x14ac:dyDescent="0.2">
      <c r="H32820" s="12"/>
      <c r="J32820" s="29"/>
      <c r="K32820" s="45"/>
      <c r="L32820" s="45"/>
      <c r="M32820" s="45"/>
    </row>
    <row r="32821" spans="8:13" s="28" customFormat="1" x14ac:dyDescent="0.2">
      <c r="H32821" s="12"/>
      <c r="J32821" s="29"/>
      <c r="K32821" s="45"/>
      <c r="L32821" s="45"/>
      <c r="M32821" s="45"/>
    </row>
    <row r="32822" spans="8:13" s="28" customFormat="1" x14ac:dyDescent="0.2">
      <c r="H32822" s="12"/>
      <c r="J32822" s="29"/>
      <c r="K32822" s="45"/>
      <c r="L32822" s="45"/>
      <c r="M32822" s="45"/>
    </row>
    <row r="32823" spans="8:13" s="28" customFormat="1" x14ac:dyDescent="0.2">
      <c r="H32823" s="12"/>
      <c r="J32823" s="29"/>
      <c r="K32823" s="45"/>
      <c r="L32823" s="45"/>
      <c r="M32823" s="45"/>
    </row>
    <row r="32824" spans="8:13" s="28" customFormat="1" x14ac:dyDescent="0.2">
      <c r="H32824" s="12"/>
      <c r="J32824" s="29"/>
      <c r="K32824" s="45"/>
      <c r="L32824" s="45"/>
      <c r="M32824" s="45"/>
    </row>
    <row r="32825" spans="8:13" s="28" customFormat="1" x14ac:dyDescent="0.2">
      <c r="H32825" s="12"/>
      <c r="J32825" s="29"/>
      <c r="K32825" s="45"/>
      <c r="L32825" s="45"/>
      <c r="M32825" s="45"/>
    </row>
    <row r="32826" spans="8:13" s="28" customFormat="1" x14ac:dyDescent="0.2">
      <c r="H32826" s="12"/>
      <c r="J32826" s="29"/>
      <c r="K32826" s="45"/>
      <c r="L32826" s="45"/>
      <c r="M32826" s="45"/>
    </row>
    <row r="32827" spans="8:13" s="28" customFormat="1" x14ac:dyDescent="0.2">
      <c r="H32827" s="12"/>
      <c r="J32827" s="29"/>
      <c r="K32827" s="45"/>
      <c r="L32827" s="45"/>
      <c r="M32827" s="45"/>
    </row>
    <row r="32828" spans="8:13" s="28" customFormat="1" x14ac:dyDescent="0.2">
      <c r="H32828" s="12"/>
      <c r="J32828" s="29"/>
      <c r="K32828" s="45"/>
      <c r="L32828" s="45"/>
      <c r="M32828" s="45"/>
    </row>
    <row r="32829" spans="8:13" s="28" customFormat="1" x14ac:dyDescent="0.2">
      <c r="H32829" s="12"/>
      <c r="J32829" s="29"/>
      <c r="K32829" s="45"/>
      <c r="L32829" s="45"/>
      <c r="M32829" s="45"/>
    </row>
    <row r="32830" spans="8:13" s="28" customFormat="1" x14ac:dyDescent="0.2">
      <c r="H32830" s="12"/>
      <c r="J32830" s="29"/>
      <c r="K32830" s="45"/>
      <c r="L32830" s="45"/>
      <c r="M32830" s="45"/>
    </row>
    <row r="32831" spans="8:13" s="28" customFormat="1" x14ac:dyDescent="0.2">
      <c r="H32831" s="12"/>
      <c r="J32831" s="29"/>
      <c r="K32831" s="45"/>
      <c r="L32831" s="45"/>
      <c r="M32831" s="45"/>
    </row>
    <row r="32832" spans="8:13" s="28" customFormat="1" x14ac:dyDescent="0.2">
      <c r="H32832" s="12"/>
      <c r="J32832" s="29"/>
      <c r="K32832" s="45"/>
      <c r="L32832" s="45"/>
      <c r="M32832" s="45"/>
    </row>
    <row r="32833" spans="8:13" s="28" customFormat="1" x14ac:dyDescent="0.2">
      <c r="H32833" s="12"/>
      <c r="J32833" s="29"/>
      <c r="K32833" s="45"/>
      <c r="L32833" s="45"/>
      <c r="M32833" s="45"/>
    </row>
    <row r="32834" spans="8:13" s="28" customFormat="1" x14ac:dyDescent="0.2">
      <c r="H32834" s="12"/>
      <c r="J32834" s="29"/>
      <c r="K32834" s="45"/>
      <c r="L32834" s="45"/>
      <c r="M32834" s="45"/>
    </row>
    <row r="32835" spans="8:13" s="28" customFormat="1" x14ac:dyDescent="0.2">
      <c r="H32835" s="12"/>
      <c r="J32835" s="29"/>
      <c r="K32835" s="45"/>
      <c r="L32835" s="45"/>
      <c r="M32835" s="45"/>
    </row>
    <row r="32836" spans="8:13" s="28" customFormat="1" x14ac:dyDescent="0.2">
      <c r="H32836" s="12"/>
      <c r="J32836" s="29"/>
      <c r="K32836" s="45"/>
      <c r="L32836" s="45"/>
      <c r="M32836" s="45"/>
    </row>
    <row r="32837" spans="8:13" s="28" customFormat="1" x14ac:dyDescent="0.2">
      <c r="H32837" s="12"/>
      <c r="J32837" s="29"/>
      <c r="K32837" s="45"/>
      <c r="L32837" s="45"/>
      <c r="M32837" s="45"/>
    </row>
    <row r="32838" spans="8:13" s="28" customFormat="1" x14ac:dyDescent="0.2">
      <c r="H32838" s="12"/>
      <c r="J32838" s="29"/>
      <c r="K32838" s="45"/>
      <c r="L32838" s="45"/>
      <c r="M32838" s="45"/>
    </row>
    <row r="32839" spans="8:13" s="28" customFormat="1" x14ac:dyDescent="0.2">
      <c r="H32839" s="12"/>
      <c r="J32839" s="29"/>
      <c r="K32839" s="45"/>
      <c r="L32839" s="45"/>
      <c r="M32839" s="45"/>
    </row>
    <row r="32840" spans="8:13" s="28" customFormat="1" x14ac:dyDescent="0.2">
      <c r="H32840" s="12"/>
      <c r="J32840" s="29"/>
      <c r="K32840" s="45"/>
      <c r="L32840" s="45"/>
      <c r="M32840" s="45"/>
    </row>
    <row r="32841" spans="8:13" s="28" customFormat="1" x14ac:dyDescent="0.2">
      <c r="H32841" s="12"/>
      <c r="J32841" s="29"/>
      <c r="K32841" s="45"/>
      <c r="L32841" s="45"/>
      <c r="M32841" s="45"/>
    </row>
    <row r="32842" spans="8:13" s="28" customFormat="1" x14ac:dyDescent="0.2">
      <c r="H32842" s="12"/>
      <c r="J32842" s="29"/>
      <c r="K32842" s="45"/>
      <c r="L32842" s="45"/>
      <c r="M32842" s="45"/>
    </row>
    <row r="32843" spans="8:13" s="28" customFormat="1" x14ac:dyDescent="0.2">
      <c r="H32843" s="12"/>
      <c r="J32843" s="29"/>
      <c r="K32843" s="45"/>
      <c r="L32843" s="45"/>
      <c r="M32843" s="45"/>
    </row>
    <row r="32844" spans="8:13" s="28" customFormat="1" x14ac:dyDescent="0.2">
      <c r="H32844" s="12"/>
      <c r="J32844" s="29"/>
      <c r="K32844" s="45"/>
      <c r="L32844" s="45"/>
      <c r="M32844" s="45"/>
    </row>
    <row r="32845" spans="8:13" s="28" customFormat="1" x14ac:dyDescent="0.2">
      <c r="H32845" s="12"/>
      <c r="J32845" s="29"/>
      <c r="K32845" s="45"/>
      <c r="L32845" s="45"/>
      <c r="M32845" s="45"/>
    </row>
    <row r="32846" spans="8:13" s="28" customFormat="1" x14ac:dyDescent="0.2">
      <c r="H32846" s="12"/>
      <c r="J32846" s="29"/>
      <c r="K32846" s="45"/>
      <c r="L32846" s="45"/>
      <c r="M32846" s="45"/>
    </row>
    <row r="32847" spans="8:13" s="28" customFormat="1" x14ac:dyDescent="0.2">
      <c r="H32847" s="12"/>
      <c r="J32847" s="29"/>
      <c r="K32847" s="45"/>
      <c r="L32847" s="45"/>
      <c r="M32847" s="45"/>
    </row>
    <row r="32848" spans="8:13" s="28" customFormat="1" x14ac:dyDescent="0.2">
      <c r="H32848" s="12"/>
      <c r="J32848" s="29"/>
      <c r="K32848" s="45"/>
      <c r="L32848" s="45"/>
      <c r="M32848" s="45"/>
    </row>
    <row r="32849" spans="8:13" s="28" customFormat="1" x14ac:dyDescent="0.2">
      <c r="H32849" s="12"/>
      <c r="J32849" s="29"/>
      <c r="K32849" s="45"/>
      <c r="L32849" s="45"/>
      <c r="M32849" s="45"/>
    </row>
    <row r="32850" spans="8:13" s="28" customFormat="1" x14ac:dyDescent="0.2">
      <c r="H32850" s="12"/>
      <c r="J32850" s="29"/>
      <c r="K32850" s="45"/>
      <c r="L32850" s="45"/>
      <c r="M32850" s="45"/>
    </row>
    <row r="32851" spans="8:13" s="28" customFormat="1" x14ac:dyDescent="0.2">
      <c r="H32851" s="12"/>
      <c r="J32851" s="29"/>
      <c r="K32851" s="45"/>
      <c r="L32851" s="45"/>
      <c r="M32851" s="45"/>
    </row>
    <row r="32852" spans="8:13" s="28" customFormat="1" x14ac:dyDescent="0.2">
      <c r="H32852" s="12"/>
      <c r="J32852" s="29"/>
      <c r="K32852" s="45"/>
      <c r="L32852" s="45"/>
      <c r="M32852" s="45"/>
    </row>
    <row r="32853" spans="8:13" s="28" customFormat="1" x14ac:dyDescent="0.2">
      <c r="H32853" s="12"/>
      <c r="J32853" s="29"/>
      <c r="K32853" s="45"/>
      <c r="L32853" s="45"/>
      <c r="M32853" s="45"/>
    </row>
    <row r="32854" spans="8:13" s="28" customFormat="1" x14ac:dyDescent="0.2">
      <c r="H32854" s="12"/>
      <c r="J32854" s="29"/>
      <c r="K32854" s="45"/>
      <c r="L32854" s="45"/>
      <c r="M32854" s="45"/>
    </row>
    <row r="32855" spans="8:13" s="28" customFormat="1" x14ac:dyDescent="0.2">
      <c r="H32855" s="12"/>
      <c r="J32855" s="29"/>
      <c r="K32855" s="45"/>
      <c r="L32855" s="45"/>
      <c r="M32855" s="45"/>
    </row>
    <row r="32856" spans="8:13" s="28" customFormat="1" x14ac:dyDescent="0.2">
      <c r="H32856" s="12"/>
      <c r="J32856" s="29"/>
      <c r="K32856" s="45"/>
      <c r="L32856" s="45"/>
      <c r="M32856" s="45"/>
    </row>
    <row r="32857" spans="8:13" s="28" customFormat="1" x14ac:dyDescent="0.2">
      <c r="H32857" s="12"/>
      <c r="J32857" s="29"/>
      <c r="K32857" s="45"/>
      <c r="L32857" s="45"/>
      <c r="M32857" s="45"/>
    </row>
    <row r="32858" spans="8:13" s="28" customFormat="1" x14ac:dyDescent="0.2">
      <c r="H32858" s="12"/>
      <c r="J32858" s="29"/>
      <c r="K32858" s="45"/>
      <c r="L32858" s="45"/>
      <c r="M32858" s="45"/>
    </row>
    <row r="32859" spans="8:13" s="28" customFormat="1" x14ac:dyDescent="0.2">
      <c r="H32859" s="12"/>
      <c r="J32859" s="29"/>
      <c r="K32859" s="45"/>
      <c r="L32859" s="45"/>
      <c r="M32859" s="45"/>
    </row>
    <row r="32860" spans="8:13" s="28" customFormat="1" x14ac:dyDescent="0.2">
      <c r="H32860" s="12"/>
      <c r="J32860" s="29"/>
      <c r="K32860" s="45"/>
      <c r="L32860" s="45"/>
      <c r="M32860" s="45"/>
    </row>
    <row r="32861" spans="8:13" s="28" customFormat="1" x14ac:dyDescent="0.2">
      <c r="H32861" s="12"/>
      <c r="J32861" s="29"/>
      <c r="K32861" s="45"/>
      <c r="L32861" s="45"/>
      <c r="M32861" s="45"/>
    </row>
    <row r="32862" spans="8:13" s="28" customFormat="1" x14ac:dyDescent="0.2">
      <c r="H32862" s="12"/>
      <c r="J32862" s="29"/>
      <c r="K32862" s="45"/>
      <c r="L32862" s="45"/>
      <c r="M32862" s="45"/>
    </row>
    <row r="32863" spans="8:13" s="28" customFormat="1" x14ac:dyDescent="0.2">
      <c r="H32863" s="12"/>
      <c r="J32863" s="29"/>
      <c r="K32863" s="45"/>
      <c r="L32863" s="45"/>
      <c r="M32863" s="45"/>
    </row>
    <row r="32864" spans="8:13" s="28" customFormat="1" x14ac:dyDescent="0.2">
      <c r="H32864" s="12"/>
      <c r="J32864" s="29"/>
      <c r="K32864" s="45"/>
      <c r="L32864" s="45"/>
      <c r="M32864" s="45"/>
    </row>
    <row r="32865" spans="8:13" s="28" customFormat="1" x14ac:dyDescent="0.2">
      <c r="H32865" s="12"/>
      <c r="J32865" s="29"/>
      <c r="K32865" s="45"/>
      <c r="L32865" s="45"/>
      <c r="M32865" s="45"/>
    </row>
    <row r="32866" spans="8:13" s="28" customFormat="1" x14ac:dyDescent="0.2">
      <c r="H32866" s="12"/>
      <c r="J32866" s="29"/>
      <c r="K32866" s="45"/>
      <c r="L32866" s="45"/>
      <c r="M32866" s="45"/>
    </row>
    <row r="32867" spans="8:13" s="28" customFormat="1" x14ac:dyDescent="0.2">
      <c r="H32867" s="12"/>
      <c r="J32867" s="29"/>
      <c r="K32867" s="45"/>
      <c r="L32867" s="45"/>
      <c r="M32867" s="45"/>
    </row>
    <row r="32868" spans="8:13" s="28" customFormat="1" x14ac:dyDescent="0.2">
      <c r="H32868" s="12"/>
      <c r="J32868" s="29"/>
      <c r="K32868" s="45"/>
      <c r="L32868" s="45"/>
      <c r="M32868" s="45"/>
    </row>
    <row r="32869" spans="8:13" s="28" customFormat="1" x14ac:dyDescent="0.2">
      <c r="H32869" s="12"/>
      <c r="J32869" s="29"/>
      <c r="K32869" s="45"/>
      <c r="L32869" s="45"/>
      <c r="M32869" s="45"/>
    </row>
    <row r="32870" spans="8:13" s="28" customFormat="1" x14ac:dyDescent="0.2">
      <c r="H32870" s="12"/>
      <c r="J32870" s="29"/>
      <c r="K32870" s="45"/>
      <c r="L32870" s="45"/>
      <c r="M32870" s="45"/>
    </row>
    <row r="32871" spans="8:13" s="28" customFormat="1" x14ac:dyDescent="0.2">
      <c r="H32871" s="12"/>
      <c r="J32871" s="29"/>
      <c r="K32871" s="45"/>
      <c r="L32871" s="45"/>
      <c r="M32871" s="45"/>
    </row>
    <row r="32872" spans="8:13" s="28" customFormat="1" x14ac:dyDescent="0.2">
      <c r="H32872" s="12"/>
      <c r="J32872" s="29"/>
      <c r="K32872" s="45"/>
      <c r="L32872" s="45"/>
      <c r="M32872" s="45"/>
    </row>
    <row r="32873" spans="8:13" s="28" customFormat="1" x14ac:dyDescent="0.2">
      <c r="H32873" s="12"/>
      <c r="J32873" s="29"/>
      <c r="K32873" s="45"/>
      <c r="L32873" s="45"/>
      <c r="M32873" s="45"/>
    </row>
    <row r="32874" spans="8:13" s="28" customFormat="1" x14ac:dyDescent="0.2">
      <c r="H32874" s="12"/>
      <c r="J32874" s="29"/>
      <c r="K32874" s="45"/>
      <c r="L32874" s="45"/>
      <c r="M32874" s="45"/>
    </row>
    <row r="32875" spans="8:13" s="28" customFormat="1" x14ac:dyDescent="0.2">
      <c r="H32875" s="12"/>
      <c r="J32875" s="29"/>
      <c r="K32875" s="45"/>
      <c r="L32875" s="45"/>
      <c r="M32875" s="45"/>
    </row>
    <row r="32876" spans="8:13" s="28" customFormat="1" x14ac:dyDescent="0.2">
      <c r="H32876" s="12"/>
      <c r="J32876" s="29"/>
      <c r="K32876" s="45"/>
      <c r="L32876" s="45"/>
      <c r="M32876" s="45"/>
    </row>
    <row r="32877" spans="8:13" s="28" customFormat="1" x14ac:dyDescent="0.2">
      <c r="H32877" s="12"/>
      <c r="J32877" s="29"/>
      <c r="K32877" s="45"/>
      <c r="L32877" s="45"/>
      <c r="M32877" s="45"/>
    </row>
    <row r="32878" spans="8:13" s="28" customFormat="1" x14ac:dyDescent="0.2">
      <c r="H32878" s="12"/>
      <c r="J32878" s="29"/>
      <c r="K32878" s="45"/>
      <c r="L32878" s="45"/>
      <c r="M32878" s="45"/>
    </row>
    <row r="32879" spans="8:13" s="28" customFormat="1" x14ac:dyDescent="0.2">
      <c r="H32879" s="12"/>
      <c r="J32879" s="29"/>
      <c r="K32879" s="45"/>
      <c r="L32879" s="45"/>
      <c r="M32879" s="45"/>
    </row>
    <row r="32880" spans="8:13" s="28" customFormat="1" x14ac:dyDescent="0.2">
      <c r="H32880" s="12"/>
      <c r="J32880" s="29"/>
      <c r="K32880" s="45"/>
      <c r="L32880" s="45"/>
      <c r="M32880" s="45"/>
    </row>
    <row r="32881" spans="8:13" s="28" customFormat="1" x14ac:dyDescent="0.2">
      <c r="H32881" s="12"/>
      <c r="J32881" s="29"/>
      <c r="K32881" s="45"/>
      <c r="L32881" s="45"/>
      <c r="M32881" s="45"/>
    </row>
    <row r="32882" spans="8:13" s="28" customFormat="1" x14ac:dyDescent="0.2">
      <c r="H32882" s="12"/>
      <c r="J32882" s="29"/>
      <c r="K32882" s="45"/>
      <c r="L32882" s="45"/>
      <c r="M32882" s="45"/>
    </row>
    <row r="32883" spans="8:13" s="28" customFormat="1" x14ac:dyDescent="0.2">
      <c r="H32883" s="12"/>
      <c r="J32883" s="29"/>
      <c r="K32883" s="45"/>
      <c r="L32883" s="45"/>
      <c r="M32883" s="45"/>
    </row>
    <row r="32884" spans="8:13" s="28" customFormat="1" x14ac:dyDescent="0.2">
      <c r="H32884" s="12"/>
      <c r="J32884" s="29"/>
      <c r="K32884" s="45"/>
      <c r="L32884" s="45"/>
      <c r="M32884" s="45"/>
    </row>
    <row r="32885" spans="8:13" s="28" customFormat="1" x14ac:dyDescent="0.2">
      <c r="H32885" s="12"/>
      <c r="J32885" s="29"/>
      <c r="K32885" s="45"/>
      <c r="L32885" s="45"/>
      <c r="M32885" s="45"/>
    </row>
    <row r="32886" spans="8:13" s="28" customFormat="1" x14ac:dyDescent="0.2">
      <c r="H32886" s="12"/>
      <c r="J32886" s="29"/>
      <c r="K32886" s="45"/>
      <c r="L32886" s="45"/>
      <c r="M32886" s="45"/>
    </row>
    <row r="32887" spans="8:13" s="28" customFormat="1" x14ac:dyDescent="0.2">
      <c r="H32887" s="12"/>
      <c r="J32887" s="29"/>
      <c r="K32887" s="45"/>
      <c r="L32887" s="45"/>
      <c r="M32887" s="45"/>
    </row>
    <row r="32888" spans="8:13" s="28" customFormat="1" x14ac:dyDescent="0.2">
      <c r="H32888" s="12"/>
      <c r="J32888" s="29"/>
      <c r="K32888" s="45"/>
      <c r="L32888" s="45"/>
      <c r="M32888" s="45"/>
    </row>
    <row r="32889" spans="8:13" s="28" customFormat="1" x14ac:dyDescent="0.2">
      <c r="H32889" s="12"/>
      <c r="J32889" s="29"/>
      <c r="K32889" s="45"/>
      <c r="L32889" s="45"/>
      <c r="M32889" s="45"/>
    </row>
    <row r="32890" spans="8:13" s="28" customFormat="1" x14ac:dyDescent="0.2">
      <c r="H32890" s="12"/>
      <c r="J32890" s="29"/>
      <c r="K32890" s="45"/>
      <c r="L32890" s="45"/>
      <c r="M32890" s="45"/>
    </row>
    <row r="32891" spans="8:13" s="28" customFormat="1" x14ac:dyDescent="0.2">
      <c r="H32891" s="12"/>
      <c r="J32891" s="29"/>
      <c r="K32891" s="45"/>
      <c r="L32891" s="45"/>
      <c r="M32891" s="45"/>
    </row>
    <row r="32892" spans="8:13" s="28" customFormat="1" x14ac:dyDescent="0.2">
      <c r="H32892" s="12"/>
      <c r="J32892" s="29"/>
      <c r="K32892" s="45"/>
      <c r="L32892" s="45"/>
      <c r="M32892" s="45"/>
    </row>
    <row r="32893" spans="8:13" s="28" customFormat="1" x14ac:dyDescent="0.2">
      <c r="H32893" s="12"/>
      <c r="J32893" s="29"/>
      <c r="K32893" s="45"/>
      <c r="L32893" s="45"/>
      <c r="M32893" s="45"/>
    </row>
    <row r="32894" spans="8:13" s="28" customFormat="1" x14ac:dyDescent="0.2">
      <c r="H32894" s="12"/>
      <c r="J32894" s="29"/>
      <c r="K32894" s="45"/>
      <c r="L32894" s="45"/>
      <c r="M32894" s="45"/>
    </row>
    <row r="32895" spans="8:13" s="28" customFormat="1" x14ac:dyDescent="0.2">
      <c r="H32895" s="12"/>
      <c r="J32895" s="29"/>
      <c r="K32895" s="45"/>
      <c r="L32895" s="45"/>
      <c r="M32895" s="45"/>
    </row>
    <row r="32896" spans="8:13" s="28" customFormat="1" x14ac:dyDescent="0.2">
      <c r="H32896" s="12"/>
      <c r="J32896" s="29"/>
      <c r="K32896" s="45"/>
      <c r="L32896" s="45"/>
      <c r="M32896" s="45"/>
    </row>
    <row r="32897" spans="8:13" s="28" customFormat="1" x14ac:dyDescent="0.2">
      <c r="H32897" s="12"/>
      <c r="J32897" s="29"/>
      <c r="K32897" s="45"/>
      <c r="L32897" s="45"/>
      <c r="M32897" s="45"/>
    </row>
    <row r="32898" spans="8:13" s="28" customFormat="1" x14ac:dyDescent="0.2">
      <c r="H32898" s="12"/>
      <c r="J32898" s="29"/>
      <c r="K32898" s="45"/>
      <c r="L32898" s="45"/>
      <c r="M32898" s="45"/>
    </row>
    <row r="32899" spans="8:13" s="28" customFormat="1" x14ac:dyDescent="0.2">
      <c r="H32899" s="12"/>
      <c r="J32899" s="29"/>
      <c r="K32899" s="45"/>
      <c r="L32899" s="45"/>
      <c r="M32899" s="45"/>
    </row>
    <row r="32900" spans="8:13" s="28" customFormat="1" x14ac:dyDescent="0.2">
      <c r="H32900" s="12"/>
      <c r="J32900" s="29"/>
      <c r="K32900" s="45"/>
      <c r="L32900" s="45"/>
      <c r="M32900" s="45"/>
    </row>
    <row r="32901" spans="8:13" s="28" customFormat="1" x14ac:dyDescent="0.2">
      <c r="H32901" s="12"/>
      <c r="J32901" s="29"/>
      <c r="K32901" s="45"/>
      <c r="L32901" s="45"/>
      <c r="M32901" s="45"/>
    </row>
    <row r="32902" spans="8:13" s="28" customFormat="1" x14ac:dyDescent="0.2">
      <c r="H32902" s="12"/>
      <c r="J32902" s="29"/>
      <c r="K32902" s="45"/>
      <c r="L32902" s="45"/>
      <c r="M32902" s="45"/>
    </row>
    <row r="32903" spans="8:13" s="28" customFormat="1" x14ac:dyDescent="0.2">
      <c r="H32903" s="12"/>
      <c r="J32903" s="29"/>
      <c r="K32903" s="45"/>
      <c r="L32903" s="45"/>
      <c r="M32903" s="45"/>
    </row>
    <row r="32904" spans="8:13" s="28" customFormat="1" x14ac:dyDescent="0.2">
      <c r="H32904" s="12"/>
      <c r="J32904" s="29"/>
      <c r="K32904" s="45"/>
      <c r="L32904" s="45"/>
      <c r="M32904" s="45"/>
    </row>
    <row r="32905" spans="8:13" s="28" customFormat="1" x14ac:dyDescent="0.2">
      <c r="H32905" s="12"/>
      <c r="J32905" s="29"/>
      <c r="K32905" s="45"/>
      <c r="L32905" s="45"/>
      <c r="M32905" s="45"/>
    </row>
    <row r="32906" spans="8:13" s="28" customFormat="1" x14ac:dyDescent="0.2">
      <c r="H32906" s="12"/>
      <c r="J32906" s="29"/>
      <c r="K32906" s="45"/>
      <c r="L32906" s="45"/>
      <c r="M32906" s="45"/>
    </row>
    <row r="32907" spans="8:13" s="28" customFormat="1" x14ac:dyDescent="0.2">
      <c r="H32907" s="12"/>
      <c r="J32907" s="29"/>
      <c r="K32907" s="45"/>
      <c r="L32907" s="45"/>
      <c r="M32907" s="45"/>
    </row>
    <row r="32908" spans="8:13" s="28" customFormat="1" x14ac:dyDescent="0.2">
      <c r="H32908" s="12"/>
      <c r="J32908" s="29"/>
      <c r="K32908" s="45"/>
      <c r="L32908" s="45"/>
      <c r="M32908" s="45"/>
    </row>
    <row r="32909" spans="8:13" s="28" customFormat="1" x14ac:dyDescent="0.2">
      <c r="H32909" s="12"/>
      <c r="J32909" s="29"/>
      <c r="K32909" s="45"/>
      <c r="L32909" s="45"/>
      <c r="M32909" s="45"/>
    </row>
    <row r="32910" spans="8:13" s="28" customFormat="1" x14ac:dyDescent="0.2">
      <c r="H32910" s="12"/>
      <c r="J32910" s="29"/>
      <c r="K32910" s="45"/>
      <c r="L32910" s="45"/>
      <c r="M32910" s="45"/>
    </row>
    <row r="32911" spans="8:13" s="28" customFormat="1" x14ac:dyDescent="0.2">
      <c r="H32911" s="12"/>
      <c r="J32911" s="29"/>
      <c r="K32911" s="45"/>
      <c r="L32911" s="45"/>
      <c r="M32911" s="45"/>
    </row>
    <row r="32912" spans="8:13" s="28" customFormat="1" x14ac:dyDescent="0.2">
      <c r="H32912" s="12"/>
      <c r="J32912" s="29"/>
      <c r="K32912" s="45"/>
      <c r="L32912" s="45"/>
      <c r="M32912" s="45"/>
    </row>
    <row r="32913" spans="8:13" s="28" customFormat="1" x14ac:dyDescent="0.2">
      <c r="H32913" s="12"/>
      <c r="J32913" s="29"/>
      <c r="K32913" s="45"/>
      <c r="L32913" s="45"/>
      <c r="M32913" s="45"/>
    </row>
    <row r="32914" spans="8:13" s="28" customFormat="1" x14ac:dyDescent="0.2">
      <c r="H32914" s="12"/>
      <c r="J32914" s="29"/>
      <c r="K32914" s="45"/>
      <c r="L32914" s="45"/>
      <c r="M32914" s="45"/>
    </row>
    <row r="32915" spans="8:13" s="28" customFormat="1" x14ac:dyDescent="0.2">
      <c r="H32915" s="12"/>
      <c r="J32915" s="29"/>
      <c r="K32915" s="45"/>
      <c r="L32915" s="45"/>
      <c r="M32915" s="45"/>
    </row>
    <row r="32916" spans="8:13" s="28" customFormat="1" x14ac:dyDescent="0.2">
      <c r="H32916" s="12"/>
      <c r="J32916" s="29"/>
      <c r="K32916" s="45"/>
      <c r="L32916" s="45"/>
      <c r="M32916" s="45"/>
    </row>
    <row r="32917" spans="8:13" s="28" customFormat="1" x14ac:dyDescent="0.2">
      <c r="H32917" s="12"/>
      <c r="J32917" s="29"/>
      <c r="K32917" s="45"/>
      <c r="L32917" s="45"/>
      <c r="M32917" s="45"/>
    </row>
    <row r="32918" spans="8:13" s="28" customFormat="1" x14ac:dyDescent="0.2">
      <c r="H32918" s="12"/>
      <c r="J32918" s="29"/>
      <c r="K32918" s="45"/>
      <c r="L32918" s="45"/>
      <c r="M32918" s="45"/>
    </row>
    <row r="32919" spans="8:13" s="28" customFormat="1" x14ac:dyDescent="0.2">
      <c r="H32919" s="12"/>
      <c r="J32919" s="29"/>
      <c r="K32919" s="45"/>
      <c r="L32919" s="45"/>
      <c r="M32919" s="45"/>
    </row>
    <row r="32920" spans="8:13" s="28" customFormat="1" x14ac:dyDescent="0.2">
      <c r="H32920" s="12"/>
      <c r="J32920" s="29"/>
      <c r="K32920" s="45"/>
      <c r="L32920" s="45"/>
      <c r="M32920" s="45"/>
    </row>
    <row r="32921" spans="8:13" s="28" customFormat="1" x14ac:dyDescent="0.2">
      <c r="H32921" s="12"/>
      <c r="J32921" s="29"/>
      <c r="K32921" s="45"/>
      <c r="L32921" s="45"/>
      <c r="M32921" s="45"/>
    </row>
    <row r="32922" spans="8:13" s="28" customFormat="1" x14ac:dyDescent="0.2">
      <c r="H32922" s="12"/>
      <c r="J32922" s="29"/>
      <c r="K32922" s="45"/>
      <c r="L32922" s="45"/>
      <c r="M32922" s="45"/>
    </row>
    <row r="32923" spans="8:13" s="28" customFormat="1" x14ac:dyDescent="0.2">
      <c r="H32923" s="12"/>
      <c r="J32923" s="29"/>
      <c r="K32923" s="45"/>
      <c r="L32923" s="45"/>
      <c r="M32923" s="45"/>
    </row>
    <row r="32924" spans="8:13" s="28" customFormat="1" x14ac:dyDescent="0.2">
      <c r="H32924" s="12"/>
      <c r="J32924" s="29"/>
      <c r="K32924" s="45"/>
      <c r="L32924" s="45"/>
      <c r="M32924" s="45"/>
    </row>
    <row r="32925" spans="8:13" s="28" customFormat="1" x14ac:dyDescent="0.2">
      <c r="H32925" s="12"/>
      <c r="J32925" s="29"/>
      <c r="K32925" s="45"/>
      <c r="L32925" s="45"/>
      <c r="M32925" s="45"/>
    </row>
    <row r="32926" spans="8:13" s="28" customFormat="1" x14ac:dyDescent="0.2">
      <c r="H32926" s="12"/>
      <c r="J32926" s="29"/>
      <c r="K32926" s="45"/>
      <c r="L32926" s="45"/>
      <c r="M32926" s="45"/>
    </row>
    <row r="32927" spans="8:13" s="28" customFormat="1" x14ac:dyDescent="0.2">
      <c r="H32927" s="12"/>
      <c r="J32927" s="29"/>
      <c r="K32927" s="45"/>
      <c r="L32927" s="45"/>
      <c r="M32927" s="45"/>
    </row>
    <row r="32928" spans="8:13" s="28" customFormat="1" x14ac:dyDescent="0.2">
      <c r="H32928" s="12"/>
      <c r="J32928" s="29"/>
      <c r="K32928" s="45"/>
      <c r="L32928" s="45"/>
      <c r="M32928" s="45"/>
    </row>
    <row r="32929" spans="8:13" s="28" customFormat="1" x14ac:dyDescent="0.2">
      <c r="H32929" s="12"/>
      <c r="J32929" s="29"/>
      <c r="K32929" s="45"/>
      <c r="L32929" s="45"/>
      <c r="M32929" s="45"/>
    </row>
    <row r="32930" spans="8:13" s="28" customFormat="1" x14ac:dyDescent="0.2">
      <c r="H32930" s="12"/>
      <c r="J32930" s="29"/>
      <c r="K32930" s="45"/>
      <c r="L32930" s="45"/>
      <c r="M32930" s="45"/>
    </row>
    <row r="32931" spans="8:13" s="28" customFormat="1" x14ac:dyDescent="0.2">
      <c r="H32931" s="12"/>
      <c r="J32931" s="29"/>
      <c r="K32931" s="45"/>
      <c r="L32931" s="45"/>
      <c r="M32931" s="45"/>
    </row>
    <row r="32932" spans="8:13" s="28" customFormat="1" x14ac:dyDescent="0.2">
      <c r="H32932" s="12"/>
      <c r="J32932" s="29"/>
      <c r="K32932" s="45"/>
      <c r="L32932" s="45"/>
      <c r="M32932" s="45"/>
    </row>
    <row r="32933" spans="8:13" s="28" customFormat="1" x14ac:dyDescent="0.2">
      <c r="H32933" s="12"/>
      <c r="J32933" s="29"/>
      <c r="K32933" s="45"/>
      <c r="L32933" s="45"/>
      <c r="M32933" s="45"/>
    </row>
    <row r="32934" spans="8:13" s="28" customFormat="1" x14ac:dyDescent="0.2">
      <c r="H32934" s="12"/>
      <c r="J32934" s="29"/>
      <c r="K32934" s="45"/>
      <c r="L32934" s="45"/>
      <c r="M32934" s="45"/>
    </row>
    <row r="32935" spans="8:13" s="28" customFormat="1" x14ac:dyDescent="0.2">
      <c r="H32935" s="12"/>
      <c r="J32935" s="29"/>
      <c r="K32935" s="45"/>
      <c r="L32935" s="45"/>
      <c r="M32935" s="45"/>
    </row>
    <row r="32936" spans="8:13" s="28" customFormat="1" x14ac:dyDescent="0.2">
      <c r="H32936" s="12"/>
      <c r="J32936" s="29"/>
      <c r="K32936" s="45"/>
      <c r="L32936" s="45"/>
      <c r="M32936" s="45"/>
    </row>
    <row r="32937" spans="8:13" s="28" customFormat="1" x14ac:dyDescent="0.2">
      <c r="H32937" s="12"/>
      <c r="J32937" s="29"/>
      <c r="K32937" s="45"/>
      <c r="L32937" s="45"/>
      <c r="M32937" s="45"/>
    </row>
    <row r="32938" spans="8:13" s="28" customFormat="1" x14ac:dyDescent="0.2">
      <c r="H32938" s="12"/>
      <c r="J32938" s="29"/>
      <c r="K32938" s="45"/>
      <c r="L32938" s="45"/>
      <c r="M32938" s="45"/>
    </row>
    <row r="32939" spans="8:13" s="28" customFormat="1" x14ac:dyDescent="0.2">
      <c r="H32939" s="12"/>
      <c r="J32939" s="29"/>
      <c r="K32939" s="45"/>
      <c r="L32939" s="45"/>
      <c r="M32939" s="45"/>
    </row>
    <row r="32940" spans="8:13" s="28" customFormat="1" x14ac:dyDescent="0.2">
      <c r="H32940" s="12"/>
      <c r="J32940" s="29"/>
      <c r="K32940" s="45"/>
      <c r="L32940" s="45"/>
      <c r="M32940" s="45"/>
    </row>
    <row r="32941" spans="8:13" s="28" customFormat="1" x14ac:dyDescent="0.2">
      <c r="H32941" s="12"/>
      <c r="J32941" s="29"/>
      <c r="K32941" s="45"/>
      <c r="L32941" s="45"/>
      <c r="M32941" s="45"/>
    </row>
    <row r="32942" spans="8:13" s="28" customFormat="1" x14ac:dyDescent="0.2">
      <c r="H32942" s="12"/>
      <c r="J32942" s="29"/>
      <c r="K32942" s="45"/>
      <c r="L32942" s="45"/>
      <c r="M32942" s="45"/>
    </row>
    <row r="32943" spans="8:13" s="28" customFormat="1" x14ac:dyDescent="0.2">
      <c r="H32943" s="12"/>
      <c r="J32943" s="29"/>
      <c r="K32943" s="45"/>
      <c r="L32943" s="45"/>
      <c r="M32943" s="45"/>
    </row>
    <row r="32944" spans="8:13" s="28" customFormat="1" x14ac:dyDescent="0.2">
      <c r="H32944" s="12"/>
      <c r="J32944" s="29"/>
      <c r="K32944" s="45"/>
      <c r="L32944" s="45"/>
      <c r="M32944" s="45"/>
    </row>
    <row r="32945" spans="8:13" s="28" customFormat="1" x14ac:dyDescent="0.2">
      <c r="H32945" s="12"/>
      <c r="J32945" s="29"/>
      <c r="K32945" s="45"/>
      <c r="L32945" s="45"/>
      <c r="M32945" s="45"/>
    </row>
    <row r="32946" spans="8:13" s="28" customFormat="1" x14ac:dyDescent="0.2">
      <c r="H32946" s="12"/>
      <c r="J32946" s="29"/>
      <c r="K32946" s="45"/>
      <c r="L32946" s="45"/>
      <c r="M32946" s="45"/>
    </row>
    <row r="32947" spans="8:13" s="28" customFormat="1" x14ac:dyDescent="0.2">
      <c r="H32947" s="12"/>
      <c r="J32947" s="29"/>
      <c r="K32947" s="45"/>
      <c r="L32947" s="45"/>
      <c r="M32947" s="45"/>
    </row>
    <row r="32948" spans="8:13" s="28" customFormat="1" x14ac:dyDescent="0.2">
      <c r="H32948" s="12"/>
      <c r="J32948" s="29"/>
      <c r="K32948" s="45"/>
      <c r="L32948" s="45"/>
      <c r="M32948" s="45"/>
    </row>
    <row r="32949" spans="8:13" s="28" customFormat="1" x14ac:dyDescent="0.2">
      <c r="H32949" s="12"/>
      <c r="J32949" s="29"/>
      <c r="K32949" s="45"/>
      <c r="L32949" s="45"/>
      <c r="M32949" s="45"/>
    </row>
    <row r="32950" spans="8:13" s="28" customFormat="1" x14ac:dyDescent="0.2">
      <c r="H32950" s="12"/>
      <c r="J32950" s="29"/>
      <c r="K32950" s="45"/>
      <c r="L32950" s="45"/>
      <c r="M32950" s="45"/>
    </row>
    <row r="32951" spans="8:13" s="28" customFormat="1" x14ac:dyDescent="0.2">
      <c r="H32951" s="12"/>
      <c r="J32951" s="29"/>
      <c r="K32951" s="45"/>
      <c r="L32951" s="45"/>
      <c r="M32951" s="45"/>
    </row>
    <row r="32952" spans="8:13" s="28" customFormat="1" x14ac:dyDescent="0.2">
      <c r="H32952" s="12"/>
      <c r="J32952" s="29"/>
      <c r="K32952" s="45"/>
      <c r="L32952" s="45"/>
      <c r="M32952" s="45"/>
    </row>
    <row r="32953" spans="8:13" s="28" customFormat="1" x14ac:dyDescent="0.2">
      <c r="H32953" s="12"/>
      <c r="J32953" s="29"/>
      <c r="K32953" s="45"/>
      <c r="L32953" s="45"/>
      <c r="M32953" s="45"/>
    </row>
    <row r="32954" spans="8:13" s="28" customFormat="1" x14ac:dyDescent="0.2">
      <c r="H32954" s="12"/>
      <c r="J32954" s="29"/>
      <c r="K32954" s="45"/>
      <c r="L32954" s="45"/>
      <c r="M32954" s="45"/>
    </row>
    <row r="32955" spans="8:13" s="28" customFormat="1" x14ac:dyDescent="0.2">
      <c r="H32955" s="12"/>
      <c r="J32955" s="29"/>
      <c r="K32955" s="45"/>
      <c r="L32955" s="45"/>
      <c r="M32955" s="45"/>
    </row>
    <row r="32956" spans="8:13" s="28" customFormat="1" x14ac:dyDescent="0.2">
      <c r="H32956" s="12"/>
      <c r="J32956" s="29"/>
      <c r="K32956" s="45"/>
      <c r="L32956" s="45"/>
      <c r="M32956" s="45"/>
    </row>
    <row r="32957" spans="8:13" s="28" customFormat="1" x14ac:dyDescent="0.2">
      <c r="H32957" s="12"/>
      <c r="J32957" s="29"/>
      <c r="K32957" s="45"/>
      <c r="L32957" s="45"/>
      <c r="M32957" s="45"/>
    </row>
    <row r="32958" spans="8:13" s="28" customFormat="1" x14ac:dyDescent="0.2">
      <c r="H32958" s="12"/>
      <c r="J32958" s="29"/>
      <c r="K32958" s="45"/>
      <c r="L32958" s="45"/>
      <c r="M32958" s="45"/>
    </row>
    <row r="32959" spans="8:13" s="28" customFormat="1" x14ac:dyDescent="0.2">
      <c r="H32959" s="12"/>
      <c r="J32959" s="29"/>
      <c r="K32959" s="45"/>
      <c r="L32959" s="45"/>
      <c r="M32959" s="45"/>
    </row>
    <row r="32960" spans="8:13" s="28" customFormat="1" x14ac:dyDescent="0.2">
      <c r="H32960" s="12"/>
      <c r="J32960" s="29"/>
      <c r="K32960" s="45"/>
      <c r="L32960" s="45"/>
      <c r="M32960" s="45"/>
    </row>
    <row r="32961" spans="8:13" s="28" customFormat="1" x14ac:dyDescent="0.2">
      <c r="H32961" s="12"/>
      <c r="J32961" s="29"/>
      <c r="K32961" s="45"/>
      <c r="L32961" s="45"/>
      <c r="M32961" s="45"/>
    </row>
    <row r="32962" spans="8:13" s="28" customFormat="1" x14ac:dyDescent="0.2">
      <c r="H32962" s="12"/>
      <c r="J32962" s="29"/>
      <c r="K32962" s="45"/>
      <c r="L32962" s="45"/>
      <c r="M32962" s="45"/>
    </row>
    <row r="32963" spans="8:13" s="28" customFormat="1" x14ac:dyDescent="0.2">
      <c r="H32963" s="12"/>
      <c r="J32963" s="29"/>
      <c r="K32963" s="45"/>
      <c r="L32963" s="45"/>
      <c r="M32963" s="45"/>
    </row>
    <row r="32964" spans="8:13" s="28" customFormat="1" x14ac:dyDescent="0.2">
      <c r="H32964" s="12"/>
      <c r="J32964" s="29"/>
      <c r="K32964" s="45"/>
      <c r="L32964" s="45"/>
      <c r="M32964" s="45"/>
    </row>
    <row r="32965" spans="8:13" s="28" customFormat="1" x14ac:dyDescent="0.2">
      <c r="H32965" s="12"/>
      <c r="J32965" s="29"/>
      <c r="K32965" s="45"/>
      <c r="L32965" s="45"/>
      <c r="M32965" s="45"/>
    </row>
    <row r="32966" spans="8:13" s="28" customFormat="1" x14ac:dyDescent="0.2">
      <c r="H32966" s="12"/>
      <c r="J32966" s="29"/>
      <c r="K32966" s="45"/>
      <c r="L32966" s="45"/>
      <c r="M32966" s="45"/>
    </row>
    <row r="32967" spans="8:13" s="28" customFormat="1" x14ac:dyDescent="0.2">
      <c r="H32967" s="12"/>
      <c r="J32967" s="29"/>
      <c r="K32967" s="45"/>
      <c r="L32967" s="45"/>
      <c r="M32967" s="45"/>
    </row>
    <row r="32968" spans="8:13" s="28" customFormat="1" x14ac:dyDescent="0.2">
      <c r="H32968" s="12"/>
      <c r="J32968" s="29"/>
      <c r="K32968" s="45"/>
      <c r="L32968" s="45"/>
      <c r="M32968" s="45"/>
    </row>
    <row r="32969" spans="8:13" s="28" customFormat="1" x14ac:dyDescent="0.2">
      <c r="H32969" s="12"/>
      <c r="J32969" s="29"/>
      <c r="K32969" s="45"/>
      <c r="L32969" s="45"/>
      <c r="M32969" s="45"/>
    </row>
    <row r="32970" spans="8:13" s="28" customFormat="1" x14ac:dyDescent="0.2">
      <c r="H32970" s="12"/>
      <c r="J32970" s="29"/>
      <c r="K32970" s="45"/>
      <c r="L32970" s="45"/>
      <c r="M32970" s="45"/>
    </row>
    <row r="32971" spans="8:13" s="28" customFormat="1" x14ac:dyDescent="0.2">
      <c r="H32971" s="12"/>
      <c r="J32971" s="29"/>
      <c r="K32971" s="45"/>
      <c r="L32971" s="45"/>
      <c r="M32971" s="45"/>
    </row>
    <row r="32972" spans="8:13" s="28" customFormat="1" x14ac:dyDescent="0.2">
      <c r="H32972" s="12"/>
      <c r="J32972" s="29"/>
      <c r="K32972" s="45"/>
      <c r="L32972" s="45"/>
      <c r="M32972" s="45"/>
    </row>
    <row r="32973" spans="8:13" s="28" customFormat="1" x14ac:dyDescent="0.2">
      <c r="H32973" s="12"/>
      <c r="J32973" s="29"/>
      <c r="K32973" s="45"/>
      <c r="L32973" s="45"/>
      <c r="M32973" s="45"/>
    </row>
    <row r="32974" spans="8:13" s="28" customFormat="1" x14ac:dyDescent="0.2">
      <c r="H32974" s="12"/>
      <c r="J32974" s="29"/>
      <c r="K32974" s="45"/>
      <c r="L32974" s="45"/>
      <c r="M32974" s="45"/>
    </row>
    <row r="32975" spans="8:13" s="28" customFormat="1" x14ac:dyDescent="0.2">
      <c r="H32975" s="12"/>
      <c r="J32975" s="29"/>
      <c r="K32975" s="45"/>
      <c r="L32975" s="45"/>
      <c r="M32975" s="45"/>
    </row>
    <row r="32976" spans="8:13" s="28" customFormat="1" x14ac:dyDescent="0.2">
      <c r="H32976" s="12"/>
      <c r="J32976" s="29"/>
      <c r="K32976" s="45"/>
      <c r="L32976" s="45"/>
      <c r="M32976" s="45"/>
    </row>
    <row r="32977" spans="8:13" s="28" customFormat="1" x14ac:dyDescent="0.2">
      <c r="H32977" s="12"/>
      <c r="J32977" s="29"/>
      <c r="K32977" s="45"/>
      <c r="L32977" s="45"/>
      <c r="M32977" s="45"/>
    </row>
    <row r="32978" spans="8:13" s="28" customFormat="1" x14ac:dyDescent="0.2">
      <c r="H32978" s="12"/>
      <c r="J32978" s="29"/>
      <c r="K32978" s="45"/>
      <c r="L32978" s="45"/>
      <c r="M32978" s="45"/>
    </row>
    <row r="32979" spans="8:13" s="28" customFormat="1" x14ac:dyDescent="0.2">
      <c r="H32979" s="12"/>
      <c r="J32979" s="29"/>
      <c r="K32979" s="45"/>
      <c r="L32979" s="45"/>
      <c r="M32979" s="45"/>
    </row>
    <row r="32980" spans="8:13" s="28" customFormat="1" x14ac:dyDescent="0.2">
      <c r="H32980" s="12"/>
      <c r="J32980" s="29"/>
      <c r="K32980" s="45"/>
      <c r="L32980" s="45"/>
      <c r="M32980" s="45"/>
    </row>
    <row r="32981" spans="8:13" s="28" customFormat="1" x14ac:dyDescent="0.2">
      <c r="H32981" s="12"/>
      <c r="J32981" s="29"/>
      <c r="K32981" s="45"/>
      <c r="L32981" s="45"/>
      <c r="M32981" s="45"/>
    </row>
    <row r="32982" spans="8:13" s="28" customFormat="1" x14ac:dyDescent="0.2">
      <c r="H32982" s="12"/>
      <c r="J32982" s="29"/>
      <c r="K32982" s="45"/>
      <c r="L32982" s="45"/>
      <c r="M32982" s="45"/>
    </row>
    <row r="32983" spans="8:13" s="28" customFormat="1" x14ac:dyDescent="0.2">
      <c r="H32983" s="12"/>
      <c r="J32983" s="29"/>
      <c r="K32983" s="45"/>
      <c r="L32983" s="45"/>
      <c r="M32983" s="45"/>
    </row>
    <row r="32984" spans="8:13" s="28" customFormat="1" x14ac:dyDescent="0.2">
      <c r="H32984" s="12"/>
      <c r="J32984" s="29"/>
      <c r="K32984" s="45"/>
      <c r="L32984" s="45"/>
      <c r="M32984" s="45"/>
    </row>
    <row r="32985" spans="8:13" s="28" customFormat="1" x14ac:dyDescent="0.2">
      <c r="H32985" s="12"/>
      <c r="J32985" s="29"/>
      <c r="K32985" s="45"/>
      <c r="L32985" s="45"/>
      <c r="M32985" s="45"/>
    </row>
    <row r="32986" spans="8:13" s="28" customFormat="1" x14ac:dyDescent="0.2">
      <c r="H32986" s="12"/>
      <c r="J32986" s="29"/>
      <c r="K32986" s="45"/>
      <c r="L32986" s="45"/>
      <c r="M32986" s="45"/>
    </row>
    <row r="32987" spans="8:13" s="28" customFormat="1" x14ac:dyDescent="0.2">
      <c r="H32987" s="12"/>
      <c r="J32987" s="29"/>
      <c r="K32987" s="45"/>
      <c r="L32987" s="45"/>
      <c r="M32987" s="45"/>
    </row>
    <row r="32988" spans="8:13" s="28" customFormat="1" x14ac:dyDescent="0.2">
      <c r="H32988" s="12"/>
      <c r="J32988" s="29"/>
      <c r="K32988" s="45"/>
      <c r="L32988" s="45"/>
      <c r="M32988" s="45"/>
    </row>
    <row r="32989" spans="8:13" s="28" customFormat="1" x14ac:dyDescent="0.2">
      <c r="H32989" s="12"/>
      <c r="J32989" s="29"/>
      <c r="K32989" s="45"/>
      <c r="L32989" s="45"/>
      <c r="M32989" s="45"/>
    </row>
    <row r="32990" spans="8:13" s="28" customFormat="1" x14ac:dyDescent="0.2">
      <c r="H32990" s="12"/>
      <c r="J32990" s="29"/>
      <c r="K32990" s="45"/>
      <c r="L32990" s="45"/>
      <c r="M32990" s="45"/>
    </row>
    <row r="32991" spans="8:13" s="28" customFormat="1" x14ac:dyDescent="0.2">
      <c r="H32991" s="12"/>
      <c r="J32991" s="29"/>
      <c r="K32991" s="45"/>
      <c r="L32991" s="45"/>
      <c r="M32991" s="45"/>
    </row>
    <row r="32992" spans="8:13" s="28" customFormat="1" x14ac:dyDescent="0.2">
      <c r="H32992" s="12"/>
      <c r="J32992" s="29"/>
      <c r="K32992" s="45"/>
      <c r="L32992" s="45"/>
      <c r="M32992" s="45"/>
    </row>
    <row r="32993" spans="8:13" s="28" customFormat="1" x14ac:dyDescent="0.2">
      <c r="H32993" s="12"/>
      <c r="J32993" s="29"/>
      <c r="K32993" s="45"/>
      <c r="L32993" s="45"/>
      <c r="M32993" s="45"/>
    </row>
    <row r="32994" spans="8:13" s="28" customFormat="1" x14ac:dyDescent="0.2">
      <c r="H32994" s="12"/>
      <c r="J32994" s="29"/>
      <c r="K32994" s="45"/>
      <c r="L32994" s="45"/>
      <c r="M32994" s="45"/>
    </row>
    <row r="32995" spans="8:13" s="28" customFormat="1" x14ac:dyDescent="0.2">
      <c r="H32995" s="12"/>
      <c r="J32995" s="29"/>
      <c r="K32995" s="45"/>
      <c r="L32995" s="45"/>
      <c r="M32995" s="45"/>
    </row>
    <row r="32996" spans="8:13" s="28" customFormat="1" x14ac:dyDescent="0.2">
      <c r="H32996" s="12"/>
      <c r="J32996" s="29"/>
      <c r="K32996" s="45"/>
      <c r="L32996" s="45"/>
      <c r="M32996" s="45"/>
    </row>
    <row r="32997" spans="8:13" s="28" customFormat="1" x14ac:dyDescent="0.2">
      <c r="H32997" s="12"/>
      <c r="J32997" s="29"/>
      <c r="K32997" s="45"/>
      <c r="L32997" s="45"/>
      <c r="M32997" s="45"/>
    </row>
    <row r="32998" spans="8:13" s="28" customFormat="1" x14ac:dyDescent="0.2">
      <c r="H32998" s="12"/>
      <c r="J32998" s="29"/>
      <c r="K32998" s="45"/>
      <c r="L32998" s="45"/>
      <c r="M32998" s="45"/>
    </row>
    <row r="32999" spans="8:13" s="28" customFormat="1" x14ac:dyDescent="0.2">
      <c r="H32999" s="12"/>
      <c r="J32999" s="29"/>
      <c r="K32999" s="45"/>
      <c r="L32999" s="45"/>
      <c r="M32999" s="45"/>
    </row>
    <row r="33000" spans="8:13" s="28" customFormat="1" x14ac:dyDescent="0.2">
      <c r="H33000" s="12"/>
      <c r="J33000" s="29"/>
      <c r="K33000" s="45"/>
      <c r="L33000" s="45"/>
      <c r="M33000" s="45"/>
    </row>
    <row r="33001" spans="8:13" s="28" customFormat="1" x14ac:dyDescent="0.2">
      <c r="H33001" s="12"/>
      <c r="J33001" s="29"/>
      <c r="K33001" s="45"/>
      <c r="L33001" s="45"/>
      <c r="M33001" s="45"/>
    </row>
    <row r="33002" spans="8:13" s="28" customFormat="1" x14ac:dyDescent="0.2">
      <c r="H33002" s="12"/>
      <c r="J33002" s="29"/>
      <c r="K33002" s="45"/>
      <c r="L33002" s="45"/>
      <c r="M33002" s="45"/>
    </row>
    <row r="33003" spans="8:13" s="28" customFormat="1" x14ac:dyDescent="0.2">
      <c r="H33003" s="12"/>
      <c r="J33003" s="29"/>
      <c r="K33003" s="45"/>
      <c r="L33003" s="45"/>
      <c r="M33003" s="45"/>
    </row>
    <row r="33004" spans="8:13" s="28" customFormat="1" x14ac:dyDescent="0.2">
      <c r="H33004" s="12"/>
      <c r="J33004" s="29"/>
      <c r="K33004" s="45"/>
      <c r="L33004" s="45"/>
      <c r="M33004" s="45"/>
    </row>
    <row r="33005" spans="8:13" s="28" customFormat="1" x14ac:dyDescent="0.2">
      <c r="H33005" s="12"/>
      <c r="J33005" s="29"/>
      <c r="K33005" s="45"/>
      <c r="L33005" s="45"/>
      <c r="M33005" s="45"/>
    </row>
    <row r="33006" spans="8:13" s="28" customFormat="1" x14ac:dyDescent="0.2">
      <c r="H33006" s="12"/>
      <c r="J33006" s="29"/>
      <c r="K33006" s="45"/>
      <c r="L33006" s="45"/>
      <c r="M33006" s="45"/>
    </row>
    <row r="33007" spans="8:13" s="28" customFormat="1" x14ac:dyDescent="0.2">
      <c r="H33007" s="12"/>
      <c r="J33007" s="29"/>
      <c r="K33007" s="45"/>
      <c r="L33007" s="45"/>
      <c r="M33007" s="45"/>
    </row>
    <row r="33008" spans="8:13" s="28" customFormat="1" x14ac:dyDescent="0.2">
      <c r="H33008" s="12"/>
      <c r="J33008" s="29"/>
      <c r="K33008" s="45"/>
      <c r="L33008" s="45"/>
      <c r="M33008" s="45"/>
    </row>
    <row r="33009" spans="8:13" s="28" customFormat="1" x14ac:dyDescent="0.2">
      <c r="H33009" s="12"/>
      <c r="J33009" s="29"/>
      <c r="K33009" s="45"/>
      <c r="L33009" s="45"/>
      <c r="M33009" s="45"/>
    </row>
    <row r="33010" spans="8:13" s="28" customFormat="1" x14ac:dyDescent="0.2">
      <c r="H33010" s="12"/>
      <c r="J33010" s="29"/>
      <c r="K33010" s="45"/>
      <c r="L33010" s="45"/>
      <c r="M33010" s="45"/>
    </row>
    <row r="33011" spans="8:13" s="28" customFormat="1" x14ac:dyDescent="0.2">
      <c r="H33011" s="12"/>
      <c r="J33011" s="29"/>
      <c r="K33011" s="45"/>
      <c r="L33011" s="45"/>
      <c r="M33011" s="45"/>
    </row>
    <row r="33012" spans="8:13" s="28" customFormat="1" x14ac:dyDescent="0.2">
      <c r="H33012" s="12"/>
      <c r="J33012" s="29"/>
      <c r="K33012" s="45"/>
      <c r="L33012" s="45"/>
      <c r="M33012" s="45"/>
    </row>
    <row r="33013" spans="8:13" s="28" customFormat="1" x14ac:dyDescent="0.2">
      <c r="H33013" s="12"/>
      <c r="J33013" s="29"/>
      <c r="K33013" s="45"/>
      <c r="L33013" s="45"/>
      <c r="M33013" s="45"/>
    </row>
    <row r="33014" spans="8:13" s="28" customFormat="1" x14ac:dyDescent="0.2">
      <c r="H33014" s="12"/>
      <c r="J33014" s="29"/>
      <c r="K33014" s="45"/>
      <c r="L33014" s="45"/>
      <c r="M33014" s="45"/>
    </row>
    <row r="33015" spans="8:13" s="28" customFormat="1" x14ac:dyDescent="0.2">
      <c r="H33015" s="12"/>
      <c r="J33015" s="29"/>
      <c r="K33015" s="45"/>
      <c r="L33015" s="45"/>
      <c r="M33015" s="45"/>
    </row>
    <row r="33016" spans="8:13" s="28" customFormat="1" x14ac:dyDescent="0.2">
      <c r="H33016" s="12"/>
      <c r="J33016" s="29"/>
      <c r="K33016" s="45"/>
      <c r="L33016" s="45"/>
      <c r="M33016" s="45"/>
    </row>
    <row r="33017" spans="8:13" s="28" customFormat="1" x14ac:dyDescent="0.2">
      <c r="H33017" s="12"/>
      <c r="J33017" s="29"/>
      <c r="K33017" s="45"/>
      <c r="L33017" s="45"/>
      <c r="M33017" s="45"/>
    </row>
    <row r="33018" spans="8:13" s="28" customFormat="1" x14ac:dyDescent="0.2">
      <c r="H33018" s="12"/>
      <c r="J33018" s="29"/>
      <c r="K33018" s="45"/>
      <c r="L33018" s="45"/>
      <c r="M33018" s="45"/>
    </row>
    <row r="33019" spans="8:13" s="28" customFormat="1" x14ac:dyDescent="0.2">
      <c r="H33019" s="12"/>
      <c r="J33019" s="29"/>
      <c r="K33019" s="45"/>
      <c r="L33019" s="45"/>
      <c r="M33019" s="45"/>
    </row>
    <row r="33020" spans="8:13" s="28" customFormat="1" x14ac:dyDescent="0.2">
      <c r="H33020" s="12"/>
      <c r="J33020" s="29"/>
      <c r="K33020" s="45"/>
      <c r="L33020" s="45"/>
      <c r="M33020" s="45"/>
    </row>
    <row r="33021" spans="8:13" s="28" customFormat="1" x14ac:dyDescent="0.2">
      <c r="H33021" s="12"/>
      <c r="J33021" s="29"/>
      <c r="K33021" s="45"/>
      <c r="L33021" s="45"/>
      <c r="M33021" s="45"/>
    </row>
    <row r="33022" spans="8:13" s="28" customFormat="1" x14ac:dyDescent="0.2">
      <c r="H33022" s="12"/>
      <c r="J33022" s="29"/>
      <c r="K33022" s="45"/>
      <c r="L33022" s="45"/>
      <c r="M33022" s="45"/>
    </row>
    <row r="33023" spans="8:13" s="28" customFormat="1" x14ac:dyDescent="0.2">
      <c r="H33023" s="12"/>
      <c r="J33023" s="29"/>
      <c r="K33023" s="45"/>
      <c r="L33023" s="45"/>
      <c r="M33023" s="45"/>
    </row>
    <row r="33024" spans="8:13" s="28" customFormat="1" x14ac:dyDescent="0.2">
      <c r="H33024" s="12"/>
      <c r="J33024" s="29"/>
      <c r="K33024" s="45"/>
      <c r="L33024" s="45"/>
      <c r="M33024" s="45"/>
    </row>
    <row r="33025" spans="8:13" s="28" customFormat="1" x14ac:dyDescent="0.2">
      <c r="H33025" s="12"/>
      <c r="J33025" s="29"/>
      <c r="K33025" s="45"/>
      <c r="L33025" s="45"/>
      <c r="M33025" s="45"/>
    </row>
    <row r="33026" spans="8:13" s="28" customFormat="1" x14ac:dyDescent="0.2">
      <c r="H33026" s="12"/>
      <c r="J33026" s="29"/>
      <c r="K33026" s="45"/>
      <c r="L33026" s="45"/>
      <c r="M33026" s="45"/>
    </row>
    <row r="33027" spans="8:13" s="28" customFormat="1" x14ac:dyDescent="0.2">
      <c r="H33027" s="12"/>
      <c r="J33027" s="29"/>
      <c r="K33027" s="45"/>
      <c r="L33027" s="45"/>
      <c r="M33027" s="45"/>
    </row>
    <row r="33028" spans="8:13" s="28" customFormat="1" x14ac:dyDescent="0.2">
      <c r="H33028" s="12"/>
      <c r="J33028" s="29"/>
      <c r="K33028" s="45"/>
      <c r="L33028" s="45"/>
      <c r="M33028" s="45"/>
    </row>
    <row r="33029" spans="8:13" s="28" customFormat="1" x14ac:dyDescent="0.2">
      <c r="H33029" s="12"/>
      <c r="J33029" s="29"/>
      <c r="K33029" s="45"/>
      <c r="L33029" s="45"/>
      <c r="M33029" s="45"/>
    </row>
    <row r="33030" spans="8:13" s="28" customFormat="1" x14ac:dyDescent="0.2">
      <c r="H33030" s="12"/>
      <c r="J33030" s="29"/>
      <c r="K33030" s="45"/>
      <c r="L33030" s="45"/>
      <c r="M33030" s="45"/>
    </row>
    <row r="33031" spans="8:13" s="28" customFormat="1" x14ac:dyDescent="0.2">
      <c r="H33031" s="12"/>
      <c r="J33031" s="29"/>
      <c r="K33031" s="45"/>
      <c r="L33031" s="45"/>
      <c r="M33031" s="45"/>
    </row>
    <row r="33032" spans="8:13" s="28" customFormat="1" x14ac:dyDescent="0.2">
      <c r="H33032" s="12"/>
      <c r="J33032" s="29"/>
      <c r="K33032" s="45"/>
      <c r="L33032" s="45"/>
      <c r="M33032" s="45"/>
    </row>
    <row r="33033" spans="8:13" s="28" customFormat="1" x14ac:dyDescent="0.2">
      <c r="H33033" s="12"/>
      <c r="J33033" s="29"/>
      <c r="K33033" s="45"/>
      <c r="L33033" s="45"/>
      <c r="M33033" s="45"/>
    </row>
    <row r="33034" spans="8:13" s="28" customFormat="1" x14ac:dyDescent="0.2">
      <c r="H33034" s="12"/>
      <c r="J33034" s="29"/>
      <c r="K33034" s="45"/>
      <c r="L33034" s="45"/>
      <c r="M33034" s="45"/>
    </row>
    <row r="33035" spans="8:13" s="28" customFormat="1" x14ac:dyDescent="0.2">
      <c r="H33035" s="12"/>
      <c r="J33035" s="29"/>
      <c r="K33035" s="45"/>
      <c r="L33035" s="45"/>
      <c r="M33035" s="45"/>
    </row>
    <row r="33036" spans="8:13" s="28" customFormat="1" x14ac:dyDescent="0.2">
      <c r="H33036" s="12"/>
      <c r="J33036" s="29"/>
      <c r="K33036" s="45"/>
      <c r="L33036" s="45"/>
      <c r="M33036" s="45"/>
    </row>
    <row r="33037" spans="8:13" s="28" customFormat="1" x14ac:dyDescent="0.2">
      <c r="H33037" s="12"/>
      <c r="J33037" s="29"/>
      <c r="K33037" s="45"/>
      <c r="L33037" s="45"/>
      <c r="M33037" s="45"/>
    </row>
    <row r="33038" spans="8:13" s="28" customFormat="1" x14ac:dyDescent="0.2">
      <c r="H33038" s="12"/>
      <c r="J33038" s="29"/>
      <c r="K33038" s="45"/>
      <c r="L33038" s="45"/>
      <c r="M33038" s="45"/>
    </row>
    <row r="33039" spans="8:13" s="28" customFormat="1" x14ac:dyDescent="0.2">
      <c r="H33039" s="12"/>
      <c r="J33039" s="29"/>
      <c r="K33039" s="45"/>
      <c r="L33039" s="45"/>
      <c r="M33039" s="45"/>
    </row>
    <row r="33040" spans="8:13" s="28" customFormat="1" x14ac:dyDescent="0.2">
      <c r="H33040" s="12"/>
      <c r="J33040" s="29"/>
      <c r="K33040" s="45"/>
      <c r="L33040" s="45"/>
      <c r="M33040" s="45"/>
    </row>
    <row r="33041" spans="8:13" s="28" customFormat="1" x14ac:dyDescent="0.2">
      <c r="H33041" s="12"/>
      <c r="J33041" s="29"/>
      <c r="K33041" s="45"/>
      <c r="L33041" s="45"/>
      <c r="M33041" s="45"/>
    </row>
    <row r="33042" spans="8:13" s="28" customFormat="1" x14ac:dyDescent="0.2">
      <c r="H33042" s="12"/>
      <c r="J33042" s="29"/>
      <c r="K33042" s="45"/>
      <c r="L33042" s="45"/>
      <c r="M33042" s="45"/>
    </row>
    <row r="33043" spans="8:13" s="28" customFormat="1" x14ac:dyDescent="0.2">
      <c r="H33043" s="12"/>
      <c r="J33043" s="29"/>
      <c r="K33043" s="45"/>
      <c r="L33043" s="45"/>
      <c r="M33043" s="45"/>
    </row>
    <row r="33044" spans="8:13" s="28" customFormat="1" x14ac:dyDescent="0.2">
      <c r="H33044" s="12"/>
      <c r="J33044" s="29"/>
      <c r="K33044" s="45"/>
      <c r="L33044" s="45"/>
      <c r="M33044" s="45"/>
    </row>
    <row r="33045" spans="8:13" s="28" customFormat="1" x14ac:dyDescent="0.2">
      <c r="H33045" s="12"/>
      <c r="J33045" s="29"/>
      <c r="K33045" s="45"/>
      <c r="L33045" s="45"/>
      <c r="M33045" s="45"/>
    </row>
    <row r="33046" spans="8:13" s="28" customFormat="1" x14ac:dyDescent="0.2">
      <c r="H33046" s="12"/>
      <c r="J33046" s="29"/>
      <c r="K33046" s="45"/>
      <c r="L33046" s="45"/>
      <c r="M33046" s="45"/>
    </row>
    <row r="33047" spans="8:13" s="28" customFormat="1" x14ac:dyDescent="0.2">
      <c r="H33047" s="12"/>
      <c r="J33047" s="29"/>
      <c r="K33047" s="45"/>
      <c r="L33047" s="45"/>
      <c r="M33047" s="45"/>
    </row>
    <row r="33048" spans="8:13" s="28" customFormat="1" x14ac:dyDescent="0.2">
      <c r="H33048" s="12"/>
      <c r="J33048" s="29"/>
      <c r="K33048" s="45"/>
      <c r="L33048" s="45"/>
      <c r="M33048" s="45"/>
    </row>
    <row r="33049" spans="8:13" s="28" customFormat="1" x14ac:dyDescent="0.2">
      <c r="H33049" s="12"/>
      <c r="J33049" s="29"/>
      <c r="K33049" s="45"/>
      <c r="L33049" s="45"/>
      <c r="M33049" s="45"/>
    </row>
    <row r="33050" spans="8:13" s="28" customFormat="1" x14ac:dyDescent="0.2">
      <c r="H33050" s="12"/>
      <c r="J33050" s="29"/>
      <c r="K33050" s="45"/>
      <c r="L33050" s="45"/>
      <c r="M33050" s="45"/>
    </row>
    <row r="33051" spans="8:13" s="28" customFormat="1" x14ac:dyDescent="0.2">
      <c r="H33051" s="12"/>
      <c r="J33051" s="29"/>
      <c r="K33051" s="45"/>
      <c r="L33051" s="45"/>
      <c r="M33051" s="45"/>
    </row>
    <row r="33052" spans="8:13" s="28" customFormat="1" x14ac:dyDescent="0.2">
      <c r="H33052" s="12"/>
      <c r="J33052" s="29"/>
      <c r="K33052" s="45"/>
      <c r="L33052" s="45"/>
      <c r="M33052" s="45"/>
    </row>
    <row r="33053" spans="8:13" s="28" customFormat="1" x14ac:dyDescent="0.2">
      <c r="H33053" s="12"/>
      <c r="J33053" s="29"/>
      <c r="K33053" s="45"/>
      <c r="L33053" s="45"/>
      <c r="M33053" s="45"/>
    </row>
    <row r="33054" spans="8:13" s="28" customFormat="1" x14ac:dyDescent="0.2">
      <c r="H33054" s="12"/>
      <c r="J33054" s="29"/>
      <c r="K33054" s="45"/>
      <c r="L33054" s="45"/>
      <c r="M33054" s="45"/>
    </row>
    <row r="33055" spans="8:13" s="28" customFormat="1" x14ac:dyDescent="0.2">
      <c r="H33055" s="12"/>
      <c r="J33055" s="29"/>
      <c r="K33055" s="45"/>
      <c r="L33055" s="45"/>
      <c r="M33055" s="45"/>
    </row>
    <row r="33056" spans="8:13" s="28" customFormat="1" x14ac:dyDescent="0.2">
      <c r="H33056" s="12"/>
      <c r="J33056" s="29"/>
      <c r="K33056" s="45"/>
      <c r="L33056" s="45"/>
      <c r="M33056" s="45"/>
    </row>
    <row r="33057" spans="8:13" s="28" customFormat="1" x14ac:dyDescent="0.2">
      <c r="H33057" s="12"/>
      <c r="J33057" s="29"/>
      <c r="K33057" s="45"/>
      <c r="L33057" s="45"/>
      <c r="M33057" s="45"/>
    </row>
    <row r="33058" spans="8:13" s="28" customFormat="1" x14ac:dyDescent="0.2">
      <c r="H33058" s="12"/>
      <c r="J33058" s="29"/>
      <c r="K33058" s="45"/>
      <c r="L33058" s="45"/>
      <c r="M33058" s="45"/>
    </row>
    <row r="33059" spans="8:13" s="28" customFormat="1" x14ac:dyDescent="0.2">
      <c r="H33059" s="12"/>
      <c r="J33059" s="29"/>
      <c r="K33059" s="45"/>
      <c r="L33059" s="45"/>
      <c r="M33059" s="45"/>
    </row>
    <row r="33060" spans="8:13" s="28" customFormat="1" x14ac:dyDescent="0.2">
      <c r="H33060" s="12"/>
      <c r="J33060" s="29"/>
      <c r="K33060" s="45"/>
      <c r="L33060" s="45"/>
      <c r="M33060" s="45"/>
    </row>
    <row r="33061" spans="8:13" s="28" customFormat="1" x14ac:dyDescent="0.2">
      <c r="H33061" s="12"/>
      <c r="J33061" s="29"/>
      <c r="K33061" s="45"/>
      <c r="L33061" s="45"/>
      <c r="M33061" s="45"/>
    </row>
    <row r="33062" spans="8:13" s="28" customFormat="1" x14ac:dyDescent="0.2">
      <c r="H33062" s="12"/>
      <c r="J33062" s="29"/>
      <c r="K33062" s="45"/>
      <c r="L33062" s="45"/>
      <c r="M33062" s="45"/>
    </row>
    <row r="33063" spans="8:13" s="28" customFormat="1" x14ac:dyDescent="0.2">
      <c r="H33063" s="12"/>
      <c r="J33063" s="29"/>
      <c r="K33063" s="45"/>
      <c r="L33063" s="45"/>
      <c r="M33063" s="45"/>
    </row>
    <row r="33064" spans="8:13" s="28" customFormat="1" x14ac:dyDescent="0.2">
      <c r="H33064" s="12"/>
      <c r="J33064" s="29"/>
      <c r="K33064" s="45"/>
      <c r="L33064" s="45"/>
      <c r="M33064" s="45"/>
    </row>
    <row r="33065" spans="8:13" s="28" customFormat="1" x14ac:dyDescent="0.2">
      <c r="H33065" s="12"/>
      <c r="J33065" s="29"/>
      <c r="K33065" s="45"/>
      <c r="L33065" s="45"/>
      <c r="M33065" s="45"/>
    </row>
    <row r="33066" spans="8:13" s="28" customFormat="1" x14ac:dyDescent="0.2">
      <c r="H33066" s="12"/>
      <c r="J33066" s="29"/>
      <c r="K33066" s="45"/>
      <c r="L33066" s="45"/>
      <c r="M33066" s="45"/>
    </row>
    <row r="33067" spans="8:13" s="28" customFormat="1" x14ac:dyDescent="0.2">
      <c r="H33067" s="12"/>
      <c r="J33067" s="29"/>
      <c r="K33067" s="45"/>
      <c r="L33067" s="45"/>
      <c r="M33067" s="45"/>
    </row>
    <row r="33068" spans="8:13" s="28" customFormat="1" x14ac:dyDescent="0.2">
      <c r="H33068" s="12"/>
      <c r="J33068" s="29"/>
      <c r="K33068" s="45"/>
      <c r="L33068" s="45"/>
      <c r="M33068" s="45"/>
    </row>
    <row r="33069" spans="8:13" s="28" customFormat="1" x14ac:dyDescent="0.2">
      <c r="H33069" s="12"/>
      <c r="J33069" s="29"/>
      <c r="K33069" s="45"/>
      <c r="L33069" s="45"/>
      <c r="M33069" s="45"/>
    </row>
    <row r="33070" spans="8:13" s="28" customFormat="1" x14ac:dyDescent="0.2">
      <c r="H33070" s="12"/>
      <c r="J33070" s="29"/>
      <c r="K33070" s="45"/>
      <c r="L33070" s="45"/>
      <c r="M33070" s="45"/>
    </row>
    <row r="33071" spans="8:13" s="28" customFormat="1" x14ac:dyDescent="0.2">
      <c r="H33071" s="12"/>
      <c r="J33071" s="29"/>
      <c r="K33071" s="45"/>
      <c r="L33071" s="45"/>
      <c r="M33071" s="45"/>
    </row>
    <row r="33072" spans="8:13" s="28" customFormat="1" x14ac:dyDescent="0.2">
      <c r="H33072" s="12"/>
      <c r="J33072" s="29"/>
      <c r="K33072" s="45"/>
      <c r="L33072" s="45"/>
      <c r="M33072" s="45"/>
    </row>
    <row r="33073" spans="8:13" s="28" customFormat="1" x14ac:dyDescent="0.2">
      <c r="H33073" s="12"/>
      <c r="J33073" s="29"/>
      <c r="K33073" s="45"/>
      <c r="L33073" s="45"/>
      <c r="M33073" s="45"/>
    </row>
    <row r="33074" spans="8:13" s="28" customFormat="1" x14ac:dyDescent="0.2">
      <c r="H33074" s="12"/>
      <c r="J33074" s="29"/>
      <c r="K33074" s="45"/>
      <c r="L33074" s="45"/>
      <c r="M33074" s="45"/>
    </row>
    <row r="33075" spans="8:13" s="28" customFormat="1" x14ac:dyDescent="0.2">
      <c r="H33075" s="12"/>
      <c r="J33075" s="29"/>
      <c r="K33075" s="45"/>
      <c r="L33075" s="45"/>
      <c r="M33075" s="45"/>
    </row>
    <row r="33076" spans="8:13" s="28" customFormat="1" x14ac:dyDescent="0.2">
      <c r="H33076" s="12"/>
      <c r="J33076" s="29"/>
      <c r="K33076" s="45"/>
      <c r="L33076" s="45"/>
      <c r="M33076" s="45"/>
    </row>
    <row r="33077" spans="8:13" s="28" customFormat="1" x14ac:dyDescent="0.2">
      <c r="H33077" s="12"/>
      <c r="J33077" s="29"/>
      <c r="K33077" s="45"/>
      <c r="L33077" s="45"/>
      <c r="M33077" s="45"/>
    </row>
    <row r="33078" spans="8:13" s="28" customFormat="1" x14ac:dyDescent="0.2">
      <c r="H33078" s="12"/>
      <c r="J33078" s="29"/>
      <c r="K33078" s="45"/>
      <c r="L33078" s="45"/>
      <c r="M33078" s="45"/>
    </row>
    <row r="33079" spans="8:13" s="28" customFormat="1" x14ac:dyDescent="0.2">
      <c r="H33079" s="12"/>
      <c r="J33079" s="29"/>
      <c r="K33079" s="45"/>
      <c r="L33079" s="45"/>
      <c r="M33079" s="45"/>
    </row>
    <row r="33080" spans="8:13" s="28" customFormat="1" x14ac:dyDescent="0.2">
      <c r="H33080" s="12"/>
      <c r="J33080" s="29"/>
      <c r="K33080" s="45"/>
      <c r="L33080" s="45"/>
      <c r="M33080" s="45"/>
    </row>
    <row r="33081" spans="8:13" s="28" customFormat="1" x14ac:dyDescent="0.2">
      <c r="H33081" s="12"/>
      <c r="J33081" s="29"/>
      <c r="K33081" s="45"/>
      <c r="L33081" s="45"/>
      <c r="M33081" s="45"/>
    </row>
    <row r="33082" spans="8:13" s="28" customFormat="1" x14ac:dyDescent="0.2">
      <c r="H33082" s="12"/>
      <c r="J33082" s="29"/>
      <c r="K33082" s="45"/>
      <c r="L33082" s="45"/>
      <c r="M33082" s="45"/>
    </row>
    <row r="33083" spans="8:13" s="28" customFormat="1" x14ac:dyDescent="0.2">
      <c r="H33083" s="12"/>
      <c r="J33083" s="29"/>
      <c r="K33083" s="45"/>
      <c r="L33083" s="45"/>
      <c r="M33083" s="45"/>
    </row>
    <row r="33084" spans="8:13" s="28" customFormat="1" x14ac:dyDescent="0.2">
      <c r="H33084" s="12"/>
      <c r="J33084" s="29"/>
      <c r="K33084" s="45"/>
      <c r="L33084" s="45"/>
      <c r="M33084" s="45"/>
    </row>
    <row r="33085" spans="8:13" s="28" customFormat="1" x14ac:dyDescent="0.2">
      <c r="H33085" s="12"/>
      <c r="J33085" s="29"/>
      <c r="K33085" s="45"/>
      <c r="L33085" s="45"/>
      <c r="M33085" s="45"/>
    </row>
    <row r="33086" spans="8:13" s="28" customFormat="1" x14ac:dyDescent="0.2">
      <c r="H33086" s="12"/>
      <c r="J33086" s="29"/>
      <c r="K33086" s="45"/>
      <c r="L33086" s="45"/>
      <c r="M33086" s="45"/>
    </row>
    <row r="33087" spans="8:13" s="28" customFormat="1" x14ac:dyDescent="0.2">
      <c r="H33087" s="12"/>
      <c r="J33087" s="29"/>
      <c r="K33087" s="45"/>
      <c r="L33087" s="45"/>
      <c r="M33087" s="45"/>
    </row>
    <row r="33088" spans="8:13" s="28" customFormat="1" x14ac:dyDescent="0.2">
      <c r="H33088" s="12"/>
      <c r="J33088" s="29"/>
      <c r="K33088" s="45"/>
      <c r="L33088" s="45"/>
      <c r="M33088" s="45"/>
    </row>
    <row r="33089" spans="8:13" s="28" customFormat="1" x14ac:dyDescent="0.2">
      <c r="H33089" s="12"/>
      <c r="J33089" s="29"/>
      <c r="K33089" s="45"/>
      <c r="L33089" s="45"/>
      <c r="M33089" s="45"/>
    </row>
    <row r="33090" spans="8:13" s="28" customFormat="1" x14ac:dyDescent="0.2">
      <c r="H33090" s="12"/>
      <c r="J33090" s="29"/>
      <c r="K33090" s="45"/>
      <c r="L33090" s="45"/>
      <c r="M33090" s="45"/>
    </row>
    <row r="33091" spans="8:13" s="28" customFormat="1" x14ac:dyDescent="0.2">
      <c r="H33091" s="12"/>
      <c r="J33091" s="29"/>
      <c r="K33091" s="45"/>
      <c r="L33091" s="45"/>
      <c r="M33091" s="45"/>
    </row>
    <row r="33092" spans="8:13" s="28" customFormat="1" x14ac:dyDescent="0.2">
      <c r="H33092" s="12"/>
      <c r="J33092" s="29"/>
      <c r="K33092" s="45"/>
      <c r="L33092" s="45"/>
      <c r="M33092" s="45"/>
    </row>
    <row r="33093" spans="8:13" s="28" customFormat="1" x14ac:dyDescent="0.2">
      <c r="H33093" s="12"/>
      <c r="J33093" s="29"/>
      <c r="K33093" s="45"/>
      <c r="L33093" s="45"/>
      <c r="M33093" s="45"/>
    </row>
    <row r="33094" spans="8:13" s="28" customFormat="1" x14ac:dyDescent="0.2">
      <c r="H33094" s="12"/>
      <c r="J33094" s="29"/>
      <c r="K33094" s="45"/>
      <c r="L33094" s="45"/>
      <c r="M33094" s="45"/>
    </row>
    <row r="33095" spans="8:13" s="28" customFormat="1" x14ac:dyDescent="0.2">
      <c r="H33095" s="12"/>
      <c r="J33095" s="29"/>
      <c r="K33095" s="45"/>
      <c r="L33095" s="45"/>
      <c r="M33095" s="45"/>
    </row>
    <row r="33096" spans="8:13" s="28" customFormat="1" x14ac:dyDescent="0.2">
      <c r="H33096" s="12"/>
      <c r="J33096" s="29"/>
      <c r="K33096" s="45"/>
      <c r="L33096" s="45"/>
      <c r="M33096" s="45"/>
    </row>
    <row r="33097" spans="8:13" s="28" customFormat="1" x14ac:dyDescent="0.2">
      <c r="H33097" s="12"/>
      <c r="J33097" s="29"/>
      <c r="K33097" s="45"/>
      <c r="L33097" s="45"/>
      <c r="M33097" s="45"/>
    </row>
    <row r="33098" spans="8:13" s="28" customFormat="1" x14ac:dyDescent="0.2">
      <c r="H33098" s="12"/>
      <c r="J33098" s="29"/>
      <c r="K33098" s="45"/>
      <c r="L33098" s="45"/>
      <c r="M33098" s="45"/>
    </row>
    <row r="33099" spans="8:13" s="28" customFormat="1" x14ac:dyDescent="0.2">
      <c r="H33099" s="12"/>
      <c r="J33099" s="29"/>
      <c r="K33099" s="45"/>
      <c r="L33099" s="45"/>
      <c r="M33099" s="45"/>
    </row>
    <row r="33100" spans="8:13" s="28" customFormat="1" x14ac:dyDescent="0.2">
      <c r="H33100" s="12"/>
      <c r="J33100" s="29"/>
      <c r="K33100" s="45"/>
      <c r="L33100" s="45"/>
      <c r="M33100" s="45"/>
    </row>
    <row r="33101" spans="8:13" s="28" customFormat="1" x14ac:dyDescent="0.2">
      <c r="H33101" s="12"/>
      <c r="J33101" s="29"/>
      <c r="K33101" s="45"/>
      <c r="L33101" s="45"/>
      <c r="M33101" s="45"/>
    </row>
    <row r="33102" spans="8:13" s="28" customFormat="1" x14ac:dyDescent="0.2">
      <c r="H33102" s="12"/>
      <c r="J33102" s="29"/>
      <c r="K33102" s="45"/>
      <c r="L33102" s="45"/>
      <c r="M33102" s="45"/>
    </row>
    <row r="33103" spans="8:13" s="28" customFormat="1" x14ac:dyDescent="0.2">
      <c r="H33103" s="12"/>
      <c r="J33103" s="29"/>
      <c r="K33103" s="45"/>
      <c r="L33103" s="45"/>
      <c r="M33103" s="45"/>
    </row>
    <row r="33104" spans="8:13" s="28" customFormat="1" x14ac:dyDescent="0.2">
      <c r="H33104" s="12"/>
      <c r="J33104" s="29"/>
      <c r="K33104" s="45"/>
      <c r="L33104" s="45"/>
      <c r="M33104" s="45"/>
    </row>
    <row r="33105" spans="8:13" s="28" customFormat="1" x14ac:dyDescent="0.2">
      <c r="H33105" s="12"/>
      <c r="J33105" s="29"/>
      <c r="K33105" s="45"/>
      <c r="L33105" s="45"/>
      <c r="M33105" s="45"/>
    </row>
    <row r="33106" spans="8:13" s="28" customFormat="1" x14ac:dyDescent="0.2">
      <c r="H33106" s="12"/>
      <c r="J33106" s="29"/>
      <c r="K33106" s="45"/>
      <c r="L33106" s="45"/>
      <c r="M33106" s="45"/>
    </row>
    <row r="33107" spans="8:13" s="28" customFormat="1" x14ac:dyDescent="0.2">
      <c r="H33107" s="12"/>
      <c r="J33107" s="29"/>
      <c r="K33107" s="45"/>
      <c r="L33107" s="45"/>
      <c r="M33107" s="45"/>
    </row>
    <row r="33108" spans="8:13" s="28" customFormat="1" x14ac:dyDescent="0.2">
      <c r="H33108" s="12"/>
      <c r="J33108" s="29"/>
      <c r="K33108" s="45"/>
      <c r="L33108" s="45"/>
      <c r="M33108" s="45"/>
    </row>
    <row r="33109" spans="8:13" s="28" customFormat="1" x14ac:dyDescent="0.2">
      <c r="H33109" s="12"/>
      <c r="J33109" s="29"/>
      <c r="K33109" s="45"/>
      <c r="L33109" s="45"/>
      <c r="M33109" s="45"/>
    </row>
    <row r="33110" spans="8:13" s="28" customFormat="1" x14ac:dyDescent="0.2">
      <c r="H33110" s="12"/>
      <c r="J33110" s="29"/>
      <c r="K33110" s="45"/>
      <c r="L33110" s="45"/>
      <c r="M33110" s="45"/>
    </row>
    <row r="33111" spans="8:13" s="28" customFormat="1" x14ac:dyDescent="0.2">
      <c r="H33111" s="12"/>
      <c r="J33111" s="29"/>
      <c r="K33111" s="45"/>
      <c r="L33111" s="45"/>
      <c r="M33111" s="45"/>
    </row>
    <row r="33112" spans="8:13" s="28" customFormat="1" x14ac:dyDescent="0.2">
      <c r="H33112" s="12"/>
      <c r="J33112" s="29"/>
      <c r="K33112" s="45"/>
      <c r="L33112" s="45"/>
      <c r="M33112" s="45"/>
    </row>
    <row r="33113" spans="8:13" s="28" customFormat="1" x14ac:dyDescent="0.2">
      <c r="H33113" s="12"/>
      <c r="J33113" s="29"/>
      <c r="K33113" s="45"/>
      <c r="L33113" s="45"/>
      <c r="M33113" s="45"/>
    </row>
    <row r="33114" spans="8:13" s="28" customFormat="1" x14ac:dyDescent="0.2">
      <c r="H33114" s="12"/>
      <c r="J33114" s="29"/>
      <c r="K33114" s="45"/>
      <c r="L33114" s="45"/>
      <c r="M33114" s="45"/>
    </row>
    <row r="33115" spans="8:13" s="28" customFormat="1" x14ac:dyDescent="0.2">
      <c r="H33115" s="12"/>
      <c r="J33115" s="29"/>
      <c r="K33115" s="45"/>
      <c r="L33115" s="45"/>
      <c r="M33115" s="45"/>
    </row>
    <row r="33116" spans="8:13" s="28" customFormat="1" x14ac:dyDescent="0.2">
      <c r="H33116" s="12"/>
      <c r="J33116" s="29"/>
      <c r="K33116" s="45"/>
      <c r="L33116" s="45"/>
      <c r="M33116" s="45"/>
    </row>
    <row r="33117" spans="8:13" s="28" customFormat="1" x14ac:dyDescent="0.2">
      <c r="H33117" s="12"/>
      <c r="J33117" s="29"/>
      <c r="K33117" s="45"/>
      <c r="L33117" s="45"/>
      <c r="M33117" s="45"/>
    </row>
    <row r="33118" spans="8:13" s="28" customFormat="1" x14ac:dyDescent="0.2">
      <c r="H33118" s="12"/>
      <c r="J33118" s="29"/>
      <c r="K33118" s="45"/>
      <c r="L33118" s="45"/>
      <c r="M33118" s="45"/>
    </row>
    <row r="33119" spans="8:13" s="28" customFormat="1" x14ac:dyDescent="0.2">
      <c r="H33119" s="12"/>
      <c r="J33119" s="29"/>
      <c r="K33119" s="45"/>
      <c r="L33119" s="45"/>
      <c r="M33119" s="45"/>
    </row>
    <row r="33120" spans="8:13" s="28" customFormat="1" x14ac:dyDescent="0.2">
      <c r="H33120" s="12"/>
      <c r="J33120" s="29"/>
      <c r="K33120" s="45"/>
      <c r="L33120" s="45"/>
      <c r="M33120" s="45"/>
    </row>
    <row r="33121" spans="8:13" s="28" customFormat="1" x14ac:dyDescent="0.2">
      <c r="H33121" s="12"/>
      <c r="J33121" s="29"/>
      <c r="K33121" s="45"/>
      <c r="L33121" s="45"/>
      <c r="M33121" s="45"/>
    </row>
    <row r="33122" spans="8:13" s="28" customFormat="1" x14ac:dyDescent="0.2">
      <c r="H33122" s="12"/>
      <c r="J33122" s="29"/>
      <c r="K33122" s="45"/>
      <c r="L33122" s="45"/>
      <c r="M33122" s="45"/>
    </row>
    <row r="33123" spans="8:13" s="28" customFormat="1" x14ac:dyDescent="0.2">
      <c r="H33123" s="12"/>
      <c r="J33123" s="29"/>
      <c r="K33123" s="45"/>
      <c r="L33123" s="45"/>
      <c r="M33123" s="45"/>
    </row>
    <row r="33124" spans="8:13" s="28" customFormat="1" x14ac:dyDescent="0.2">
      <c r="H33124" s="12"/>
      <c r="J33124" s="29"/>
      <c r="K33124" s="45"/>
      <c r="L33124" s="45"/>
      <c r="M33124" s="45"/>
    </row>
    <row r="33125" spans="8:13" s="28" customFormat="1" x14ac:dyDescent="0.2">
      <c r="H33125" s="12"/>
      <c r="J33125" s="29"/>
      <c r="K33125" s="45"/>
      <c r="L33125" s="45"/>
      <c r="M33125" s="45"/>
    </row>
    <row r="33126" spans="8:13" s="28" customFormat="1" x14ac:dyDescent="0.2">
      <c r="H33126" s="12"/>
      <c r="J33126" s="29"/>
      <c r="K33126" s="45"/>
      <c r="L33126" s="45"/>
      <c r="M33126" s="45"/>
    </row>
    <row r="33127" spans="8:13" s="28" customFormat="1" x14ac:dyDescent="0.2">
      <c r="H33127" s="12"/>
      <c r="J33127" s="29"/>
      <c r="K33127" s="45"/>
      <c r="L33127" s="45"/>
      <c r="M33127" s="45"/>
    </row>
    <row r="33128" spans="8:13" s="28" customFormat="1" x14ac:dyDescent="0.2">
      <c r="H33128" s="12"/>
      <c r="J33128" s="29"/>
      <c r="K33128" s="45"/>
      <c r="L33128" s="45"/>
      <c r="M33128" s="45"/>
    </row>
    <row r="33129" spans="8:13" s="28" customFormat="1" x14ac:dyDescent="0.2">
      <c r="H33129" s="12"/>
      <c r="J33129" s="29"/>
      <c r="K33129" s="45"/>
      <c r="L33129" s="45"/>
      <c r="M33129" s="45"/>
    </row>
    <row r="33130" spans="8:13" s="28" customFormat="1" x14ac:dyDescent="0.2">
      <c r="H33130" s="12"/>
      <c r="J33130" s="29"/>
      <c r="K33130" s="45"/>
      <c r="L33130" s="45"/>
      <c r="M33130" s="45"/>
    </row>
    <row r="33131" spans="8:13" s="28" customFormat="1" x14ac:dyDescent="0.2">
      <c r="H33131" s="12"/>
      <c r="J33131" s="29"/>
      <c r="K33131" s="45"/>
      <c r="L33131" s="45"/>
      <c r="M33131" s="45"/>
    </row>
    <row r="33132" spans="8:13" s="28" customFormat="1" x14ac:dyDescent="0.2">
      <c r="H33132" s="12"/>
      <c r="J33132" s="29"/>
      <c r="K33132" s="45"/>
      <c r="L33132" s="45"/>
      <c r="M33132" s="45"/>
    </row>
    <row r="33133" spans="8:13" s="28" customFormat="1" x14ac:dyDescent="0.2">
      <c r="H33133" s="12"/>
      <c r="J33133" s="29"/>
      <c r="K33133" s="45"/>
      <c r="L33133" s="45"/>
      <c r="M33133" s="45"/>
    </row>
    <row r="33134" spans="8:13" s="28" customFormat="1" x14ac:dyDescent="0.2">
      <c r="H33134" s="12"/>
      <c r="J33134" s="29"/>
      <c r="K33134" s="45"/>
      <c r="L33134" s="45"/>
      <c r="M33134" s="45"/>
    </row>
    <row r="33135" spans="8:13" s="28" customFormat="1" x14ac:dyDescent="0.2">
      <c r="H33135" s="12"/>
      <c r="J33135" s="29"/>
      <c r="K33135" s="45"/>
      <c r="L33135" s="45"/>
      <c r="M33135" s="45"/>
    </row>
    <row r="33136" spans="8:13" s="28" customFormat="1" x14ac:dyDescent="0.2">
      <c r="H33136" s="12"/>
      <c r="J33136" s="29"/>
      <c r="K33136" s="45"/>
      <c r="L33136" s="45"/>
      <c r="M33136" s="45"/>
    </row>
    <row r="33137" spans="8:13" s="28" customFormat="1" x14ac:dyDescent="0.2">
      <c r="H33137" s="12"/>
      <c r="J33137" s="29"/>
      <c r="K33137" s="45"/>
      <c r="L33137" s="45"/>
      <c r="M33137" s="45"/>
    </row>
    <row r="33138" spans="8:13" s="28" customFormat="1" x14ac:dyDescent="0.2">
      <c r="H33138" s="12"/>
      <c r="J33138" s="29"/>
      <c r="K33138" s="45"/>
      <c r="L33138" s="45"/>
      <c r="M33138" s="45"/>
    </row>
    <row r="33139" spans="8:13" s="28" customFormat="1" x14ac:dyDescent="0.2">
      <c r="H33139" s="12"/>
      <c r="J33139" s="29"/>
      <c r="K33139" s="45"/>
      <c r="L33139" s="45"/>
      <c r="M33139" s="45"/>
    </row>
    <row r="33140" spans="8:13" s="28" customFormat="1" x14ac:dyDescent="0.2">
      <c r="H33140" s="12"/>
      <c r="J33140" s="29"/>
      <c r="K33140" s="45"/>
      <c r="L33140" s="45"/>
      <c r="M33140" s="45"/>
    </row>
    <row r="33141" spans="8:13" s="28" customFormat="1" x14ac:dyDescent="0.2">
      <c r="H33141" s="12"/>
      <c r="J33141" s="29"/>
      <c r="K33141" s="45"/>
      <c r="L33141" s="45"/>
      <c r="M33141" s="45"/>
    </row>
    <row r="33142" spans="8:13" s="28" customFormat="1" x14ac:dyDescent="0.2">
      <c r="H33142" s="12"/>
      <c r="J33142" s="29"/>
      <c r="K33142" s="45"/>
      <c r="L33142" s="45"/>
      <c r="M33142" s="45"/>
    </row>
    <row r="33143" spans="8:13" s="28" customFormat="1" x14ac:dyDescent="0.2">
      <c r="H33143" s="12"/>
      <c r="J33143" s="29"/>
      <c r="K33143" s="45"/>
      <c r="L33143" s="45"/>
      <c r="M33143" s="45"/>
    </row>
    <row r="33144" spans="8:13" s="28" customFormat="1" x14ac:dyDescent="0.2">
      <c r="H33144" s="12"/>
      <c r="J33144" s="29"/>
      <c r="K33144" s="45"/>
      <c r="L33144" s="45"/>
      <c r="M33144" s="45"/>
    </row>
    <row r="33145" spans="8:13" s="28" customFormat="1" x14ac:dyDescent="0.2">
      <c r="H33145" s="12"/>
      <c r="J33145" s="29"/>
      <c r="K33145" s="45"/>
      <c r="L33145" s="45"/>
      <c r="M33145" s="45"/>
    </row>
    <row r="33146" spans="8:13" s="28" customFormat="1" x14ac:dyDescent="0.2">
      <c r="H33146" s="12"/>
      <c r="J33146" s="29"/>
      <c r="K33146" s="45"/>
      <c r="L33146" s="45"/>
      <c r="M33146" s="45"/>
    </row>
    <row r="33147" spans="8:13" s="28" customFormat="1" x14ac:dyDescent="0.2">
      <c r="H33147" s="12"/>
      <c r="J33147" s="29"/>
      <c r="K33147" s="45"/>
      <c r="L33147" s="45"/>
      <c r="M33147" s="45"/>
    </row>
    <row r="33148" spans="8:13" s="28" customFormat="1" x14ac:dyDescent="0.2">
      <c r="H33148" s="12"/>
      <c r="J33148" s="29"/>
      <c r="K33148" s="45"/>
      <c r="L33148" s="45"/>
      <c r="M33148" s="45"/>
    </row>
    <row r="33149" spans="8:13" s="28" customFormat="1" x14ac:dyDescent="0.2">
      <c r="H33149" s="12"/>
      <c r="J33149" s="29"/>
      <c r="K33149" s="45"/>
      <c r="L33149" s="45"/>
      <c r="M33149" s="45"/>
    </row>
    <row r="33150" spans="8:13" s="28" customFormat="1" x14ac:dyDescent="0.2">
      <c r="H33150" s="12"/>
      <c r="J33150" s="29"/>
      <c r="K33150" s="45"/>
      <c r="L33150" s="45"/>
      <c r="M33150" s="45"/>
    </row>
    <row r="33151" spans="8:13" s="28" customFormat="1" x14ac:dyDescent="0.2">
      <c r="H33151" s="12"/>
      <c r="J33151" s="29"/>
      <c r="K33151" s="45"/>
      <c r="L33151" s="45"/>
      <c r="M33151" s="45"/>
    </row>
    <row r="33152" spans="8:13" s="28" customFormat="1" x14ac:dyDescent="0.2">
      <c r="H33152" s="12"/>
      <c r="J33152" s="29"/>
      <c r="K33152" s="45"/>
      <c r="L33152" s="45"/>
      <c r="M33152" s="45"/>
    </row>
    <row r="33153" spans="8:13" s="28" customFormat="1" x14ac:dyDescent="0.2">
      <c r="H33153" s="12"/>
      <c r="J33153" s="29"/>
      <c r="K33153" s="45"/>
      <c r="L33153" s="45"/>
      <c r="M33153" s="45"/>
    </row>
    <row r="33154" spans="8:13" s="28" customFormat="1" x14ac:dyDescent="0.2">
      <c r="H33154" s="12"/>
      <c r="J33154" s="29"/>
      <c r="K33154" s="45"/>
      <c r="L33154" s="45"/>
      <c r="M33154" s="45"/>
    </row>
    <row r="33155" spans="8:13" s="28" customFormat="1" x14ac:dyDescent="0.2">
      <c r="H33155" s="12"/>
      <c r="J33155" s="29"/>
      <c r="K33155" s="45"/>
      <c r="L33155" s="45"/>
      <c r="M33155" s="45"/>
    </row>
    <row r="33156" spans="8:13" s="28" customFormat="1" x14ac:dyDescent="0.2">
      <c r="H33156" s="12"/>
      <c r="J33156" s="29"/>
      <c r="K33156" s="45"/>
      <c r="L33156" s="45"/>
      <c r="M33156" s="45"/>
    </row>
    <row r="33157" spans="8:13" s="28" customFormat="1" x14ac:dyDescent="0.2">
      <c r="H33157" s="12"/>
      <c r="J33157" s="29"/>
      <c r="K33157" s="45"/>
      <c r="L33157" s="45"/>
      <c r="M33157" s="45"/>
    </row>
    <row r="33158" spans="8:13" s="28" customFormat="1" x14ac:dyDescent="0.2">
      <c r="H33158" s="12"/>
      <c r="J33158" s="29"/>
      <c r="K33158" s="45"/>
      <c r="L33158" s="45"/>
      <c r="M33158" s="45"/>
    </row>
    <row r="33159" spans="8:13" s="28" customFormat="1" x14ac:dyDescent="0.2">
      <c r="H33159" s="12"/>
      <c r="J33159" s="29"/>
      <c r="K33159" s="45"/>
      <c r="L33159" s="45"/>
      <c r="M33159" s="45"/>
    </row>
    <row r="33160" spans="8:13" s="28" customFormat="1" x14ac:dyDescent="0.2">
      <c r="H33160" s="12"/>
      <c r="J33160" s="29"/>
      <c r="K33160" s="45"/>
      <c r="L33160" s="45"/>
      <c r="M33160" s="45"/>
    </row>
    <row r="33161" spans="8:13" s="28" customFormat="1" x14ac:dyDescent="0.2">
      <c r="H33161" s="12"/>
      <c r="J33161" s="29"/>
      <c r="K33161" s="45"/>
      <c r="L33161" s="45"/>
      <c r="M33161" s="45"/>
    </row>
    <row r="33162" spans="8:13" s="28" customFormat="1" x14ac:dyDescent="0.2">
      <c r="H33162" s="12"/>
      <c r="J33162" s="29"/>
      <c r="K33162" s="45"/>
      <c r="L33162" s="45"/>
      <c r="M33162" s="45"/>
    </row>
    <row r="33163" spans="8:13" s="28" customFormat="1" x14ac:dyDescent="0.2">
      <c r="H33163" s="12"/>
      <c r="J33163" s="29"/>
      <c r="K33163" s="45"/>
      <c r="L33163" s="45"/>
      <c r="M33163" s="45"/>
    </row>
    <row r="33164" spans="8:13" s="28" customFormat="1" x14ac:dyDescent="0.2">
      <c r="H33164" s="12"/>
      <c r="J33164" s="29"/>
      <c r="K33164" s="45"/>
      <c r="L33164" s="45"/>
      <c r="M33164" s="45"/>
    </row>
    <row r="33165" spans="8:13" s="28" customFormat="1" x14ac:dyDescent="0.2">
      <c r="H33165" s="12"/>
      <c r="J33165" s="29"/>
      <c r="K33165" s="45"/>
      <c r="L33165" s="45"/>
      <c r="M33165" s="45"/>
    </row>
    <row r="33166" spans="8:13" s="28" customFormat="1" x14ac:dyDescent="0.2">
      <c r="H33166" s="12"/>
      <c r="J33166" s="29"/>
      <c r="K33166" s="45"/>
      <c r="L33166" s="45"/>
      <c r="M33166" s="45"/>
    </row>
    <row r="33167" spans="8:13" s="28" customFormat="1" x14ac:dyDescent="0.2">
      <c r="H33167" s="12"/>
      <c r="J33167" s="29"/>
      <c r="K33167" s="45"/>
      <c r="L33167" s="45"/>
      <c r="M33167" s="45"/>
    </row>
    <row r="33168" spans="8:13" s="28" customFormat="1" x14ac:dyDescent="0.2">
      <c r="H33168" s="12"/>
      <c r="J33168" s="29"/>
      <c r="K33168" s="45"/>
      <c r="L33168" s="45"/>
      <c r="M33168" s="45"/>
    </row>
    <row r="33169" spans="8:13" s="28" customFormat="1" x14ac:dyDescent="0.2">
      <c r="H33169" s="12"/>
      <c r="J33169" s="29"/>
      <c r="K33169" s="45"/>
      <c r="L33169" s="45"/>
      <c r="M33169" s="45"/>
    </row>
    <row r="33170" spans="8:13" s="28" customFormat="1" x14ac:dyDescent="0.2">
      <c r="H33170" s="12"/>
      <c r="J33170" s="29"/>
      <c r="K33170" s="45"/>
      <c r="L33170" s="45"/>
      <c r="M33170" s="45"/>
    </row>
    <row r="33171" spans="8:13" s="28" customFormat="1" x14ac:dyDescent="0.2">
      <c r="H33171" s="12"/>
      <c r="J33171" s="29"/>
      <c r="K33171" s="45"/>
      <c r="L33171" s="45"/>
      <c r="M33171" s="45"/>
    </row>
    <row r="33172" spans="8:13" s="28" customFormat="1" x14ac:dyDescent="0.2">
      <c r="H33172" s="12"/>
      <c r="J33172" s="29"/>
      <c r="K33172" s="45"/>
      <c r="L33172" s="45"/>
      <c r="M33172" s="45"/>
    </row>
    <row r="33173" spans="8:13" s="28" customFormat="1" x14ac:dyDescent="0.2">
      <c r="H33173" s="12"/>
      <c r="J33173" s="29"/>
      <c r="K33173" s="45"/>
      <c r="L33173" s="45"/>
      <c r="M33173" s="45"/>
    </row>
    <row r="33174" spans="8:13" s="28" customFormat="1" x14ac:dyDescent="0.2">
      <c r="H33174" s="12"/>
      <c r="J33174" s="29"/>
      <c r="K33174" s="45"/>
      <c r="L33174" s="45"/>
      <c r="M33174" s="45"/>
    </row>
    <row r="33175" spans="8:13" s="28" customFormat="1" x14ac:dyDescent="0.2">
      <c r="H33175" s="12"/>
      <c r="J33175" s="29"/>
      <c r="K33175" s="45"/>
      <c r="L33175" s="45"/>
      <c r="M33175" s="45"/>
    </row>
    <row r="33176" spans="8:13" s="28" customFormat="1" x14ac:dyDescent="0.2">
      <c r="H33176" s="12"/>
      <c r="J33176" s="29"/>
      <c r="K33176" s="45"/>
      <c r="L33176" s="45"/>
      <c r="M33176" s="45"/>
    </row>
    <row r="33177" spans="8:13" s="28" customFormat="1" x14ac:dyDescent="0.2">
      <c r="H33177" s="12"/>
      <c r="J33177" s="29"/>
      <c r="K33177" s="45"/>
      <c r="L33177" s="45"/>
      <c r="M33177" s="45"/>
    </row>
    <row r="33178" spans="8:13" s="28" customFormat="1" x14ac:dyDescent="0.2">
      <c r="H33178" s="12"/>
      <c r="J33178" s="29"/>
      <c r="K33178" s="45"/>
      <c r="L33178" s="45"/>
      <c r="M33178" s="45"/>
    </row>
    <row r="33179" spans="8:13" s="28" customFormat="1" x14ac:dyDescent="0.2">
      <c r="H33179" s="12"/>
      <c r="J33179" s="29"/>
      <c r="K33179" s="45"/>
      <c r="L33179" s="45"/>
      <c r="M33179" s="45"/>
    </row>
    <row r="33180" spans="8:13" s="28" customFormat="1" x14ac:dyDescent="0.2">
      <c r="H33180" s="12"/>
      <c r="J33180" s="29"/>
      <c r="K33180" s="45"/>
      <c r="L33180" s="45"/>
      <c r="M33180" s="45"/>
    </row>
    <row r="33181" spans="8:13" s="28" customFormat="1" x14ac:dyDescent="0.2">
      <c r="H33181" s="12"/>
      <c r="J33181" s="29"/>
      <c r="K33181" s="45"/>
      <c r="L33181" s="45"/>
      <c r="M33181" s="45"/>
    </row>
    <row r="33182" spans="8:13" s="28" customFormat="1" x14ac:dyDescent="0.2">
      <c r="H33182" s="12"/>
      <c r="J33182" s="29"/>
      <c r="K33182" s="45"/>
      <c r="L33182" s="45"/>
      <c r="M33182" s="45"/>
    </row>
    <row r="33183" spans="8:13" s="28" customFormat="1" x14ac:dyDescent="0.2">
      <c r="H33183" s="12"/>
      <c r="J33183" s="29"/>
      <c r="K33183" s="45"/>
      <c r="L33183" s="45"/>
      <c r="M33183" s="45"/>
    </row>
    <row r="33184" spans="8:13" s="28" customFormat="1" x14ac:dyDescent="0.2">
      <c r="H33184" s="12"/>
      <c r="J33184" s="29"/>
      <c r="K33184" s="45"/>
      <c r="L33184" s="45"/>
      <c r="M33184" s="45"/>
    </row>
    <row r="33185" spans="8:13" s="28" customFormat="1" x14ac:dyDescent="0.2">
      <c r="H33185" s="12"/>
      <c r="J33185" s="29"/>
      <c r="K33185" s="45"/>
      <c r="L33185" s="45"/>
      <c r="M33185" s="45"/>
    </row>
    <row r="33186" spans="8:13" s="28" customFormat="1" x14ac:dyDescent="0.2">
      <c r="H33186" s="12"/>
      <c r="J33186" s="29"/>
      <c r="K33186" s="45"/>
      <c r="L33186" s="45"/>
      <c r="M33186" s="45"/>
    </row>
    <row r="33187" spans="8:13" s="28" customFormat="1" x14ac:dyDescent="0.2">
      <c r="H33187" s="12"/>
      <c r="J33187" s="29"/>
      <c r="K33187" s="45"/>
      <c r="L33187" s="45"/>
      <c r="M33187" s="45"/>
    </row>
    <row r="33188" spans="8:13" s="28" customFormat="1" x14ac:dyDescent="0.2">
      <c r="H33188" s="12"/>
      <c r="J33188" s="29"/>
      <c r="K33188" s="45"/>
      <c r="L33188" s="45"/>
      <c r="M33188" s="45"/>
    </row>
    <row r="33189" spans="8:13" s="28" customFormat="1" x14ac:dyDescent="0.2">
      <c r="H33189" s="12"/>
      <c r="J33189" s="29"/>
      <c r="K33189" s="45"/>
      <c r="L33189" s="45"/>
      <c r="M33189" s="45"/>
    </row>
    <row r="33190" spans="8:13" s="28" customFormat="1" x14ac:dyDescent="0.2">
      <c r="H33190" s="12"/>
      <c r="J33190" s="29"/>
      <c r="K33190" s="45"/>
      <c r="L33190" s="45"/>
      <c r="M33190" s="45"/>
    </row>
    <row r="33191" spans="8:13" s="28" customFormat="1" x14ac:dyDescent="0.2">
      <c r="H33191" s="12"/>
      <c r="J33191" s="29"/>
      <c r="K33191" s="45"/>
      <c r="L33191" s="45"/>
      <c r="M33191" s="45"/>
    </row>
    <row r="33192" spans="8:13" s="28" customFormat="1" x14ac:dyDescent="0.2">
      <c r="H33192" s="12"/>
      <c r="J33192" s="29"/>
      <c r="K33192" s="45"/>
      <c r="L33192" s="45"/>
      <c r="M33192" s="45"/>
    </row>
    <row r="33193" spans="8:13" s="28" customFormat="1" x14ac:dyDescent="0.2">
      <c r="H33193" s="12"/>
      <c r="J33193" s="29"/>
      <c r="K33193" s="45"/>
      <c r="L33193" s="45"/>
      <c r="M33193" s="45"/>
    </row>
    <row r="33194" spans="8:13" s="28" customFormat="1" x14ac:dyDescent="0.2">
      <c r="H33194" s="12"/>
      <c r="J33194" s="29"/>
      <c r="K33194" s="45"/>
      <c r="L33194" s="45"/>
      <c r="M33194" s="45"/>
    </row>
    <row r="33195" spans="8:13" s="28" customFormat="1" x14ac:dyDescent="0.2">
      <c r="H33195" s="12"/>
      <c r="J33195" s="29"/>
      <c r="K33195" s="45"/>
      <c r="L33195" s="45"/>
      <c r="M33195" s="45"/>
    </row>
    <row r="33196" spans="8:13" s="28" customFormat="1" x14ac:dyDescent="0.2">
      <c r="H33196" s="12"/>
      <c r="J33196" s="29"/>
      <c r="K33196" s="45"/>
      <c r="L33196" s="45"/>
      <c r="M33196" s="45"/>
    </row>
    <row r="33197" spans="8:13" s="28" customFormat="1" x14ac:dyDescent="0.2">
      <c r="H33197" s="12"/>
      <c r="J33197" s="29"/>
      <c r="K33197" s="45"/>
      <c r="L33197" s="45"/>
      <c r="M33197" s="45"/>
    </row>
    <row r="33198" spans="8:13" s="28" customFormat="1" x14ac:dyDescent="0.2">
      <c r="H33198" s="12"/>
      <c r="J33198" s="29"/>
      <c r="K33198" s="45"/>
      <c r="L33198" s="45"/>
      <c r="M33198" s="45"/>
    </row>
    <row r="33199" spans="8:13" s="28" customFormat="1" x14ac:dyDescent="0.2">
      <c r="H33199" s="12"/>
      <c r="J33199" s="29"/>
      <c r="K33199" s="45"/>
      <c r="L33199" s="45"/>
      <c r="M33199" s="45"/>
    </row>
    <row r="33200" spans="8:13" s="28" customFormat="1" x14ac:dyDescent="0.2">
      <c r="H33200" s="12"/>
      <c r="J33200" s="29"/>
      <c r="K33200" s="45"/>
      <c r="L33200" s="45"/>
      <c r="M33200" s="45"/>
    </row>
    <row r="33201" spans="8:13" s="28" customFormat="1" x14ac:dyDescent="0.2">
      <c r="H33201" s="12"/>
      <c r="J33201" s="29"/>
      <c r="K33201" s="45"/>
      <c r="L33201" s="45"/>
      <c r="M33201" s="45"/>
    </row>
    <row r="33202" spans="8:13" s="28" customFormat="1" x14ac:dyDescent="0.2">
      <c r="H33202" s="12"/>
      <c r="J33202" s="29"/>
      <c r="K33202" s="45"/>
      <c r="L33202" s="45"/>
      <c r="M33202" s="45"/>
    </row>
    <row r="33203" spans="8:13" s="28" customFormat="1" x14ac:dyDescent="0.2">
      <c r="H33203" s="12"/>
      <c r="J33203" s="29"/>
      <c r="K33203" s="45"/>
      <c r="L33203" s="45"/>
      <c r="M33203" s="45"/>
    </row>
    <row r="33204" spans="8:13" s="28" customFormat="1" x14ac:dyDescent="0.2">
      <c r="H33204" s="12"/>
      <c r="J33204" s="29"/>
      <c r="K33204" s="45"/>
      <c r="L33204" s="45"/>
      <c r="M33204" s="45"/>
    </row>
    <row r="33205" spans="8:13" s="28" customFormat="1" x14ac:dyDescent="0.2">
      <c r="H33205" s="12"/>
      <c r="J33205" s="29"/>
      <c r="K33205" s="45"/>
      <c r="L33205" s="45"/>
      <c r="M33205" s="45"/>
    </row>
    <row r="33206" spans="8:13" s="28" customFormat="1" x14ac:dyDescent="0.2">
      <c r="H33206" s="12"/>
      <c r="J33206" s="29"/>
      <c r="K33206" s="45"/>
      <c r="L33206" s="45"/>
      <c r="M33206" s="45"/>
    </row>
    <row r="33207" spans="8:13" s="28" customFormat="1" x14ac:dyDescent="0.2">
      <c r="H33207" s="12"/>
      <c r="J33207" s="29"/>
      <c r="K33207" s="45"/>
      <c r="L33207" s="45"/>
      <c r="M33207" s="45"/>
    </row>
    <row r="33208" spans="8:13" s="28" customFormat="1" x14ac:dyDescent="0.2">
      <c r="H33208" s="12"/>
      <c r="J33208" s="29"/>
      <c r="K33208" s="45"/>
      <c r="L33208" s="45"/>
      <c r="M33208" s="45"/>
    </row>
    <row r="33209" spans="8:13" s="28" customFormat="1" x14ac:dyDescent="0.2">
      <c r="H33209" s="12"/>
      <c r="J33209" s="29"/>
      <c r="K33209" s="45"/>
      <c r="L33209" s="45"/>
      <c r="M33209" s="45"/>
    </row>
    <row r="33210" spans="8:13" s="28" customFormat="1" x14ac:dyDescent="0.2">
      <c r="H33210" s="12"/>
      <c r="J33210" s="29"/>
      <c r="K33210" s="45"/>
      <c r="L33210" s="45"/>
      <c r="M33210" s="45"/>
    </row>
    <row r="33211" spans="8:13" s="28" customFormat="1" x14ac:dyDescent="0.2">
      <c r="H33211" s="12"/>
      <c r="J33211" s="29"/>
      <c r="K33211" s="45"/>
      <c r="L33211" s="45"/>
      <c r="M33211" s="45"/>
    </row>
    <row r="33212" spans="8:13" s="28" customFormat="1" x14ac:dyDescent="0.2">
      <c r="H33212" s="12"/>
      <c r="J33212" s="29"/>
      <c r="K33212" s="45"/>
      <c r="L33212" s="45"/>
      <c r="M33212" s="45"/>
    </row>
    <row r="33213" spans="8:13" s="28" customFormat="1" x14ac:dyDescent="0.2">
      <c r="H33213" s="12"/>
      <c r="J33213" s="29"/>
      <c r="K33213" s="45"/>
      <c r="L33213" s="45"/>
      <c r="M33213" s="45"/>
    </row>
    <row r="33214" spans="8:13" s="28" customFormat="1" x14ac:dyDescent="0.2">
      <c r="H33214" s="12"/>
      <c r="J33214" s="29"/>
      <c r="K33214" s="45"/>
      <c r="L33214" s="45"/>
      <c r="M33214" s="45"/>
    </row>
    <row r="33215" spans="8:13" s="28" customFormat="1" x14ac:dyDescent="0.2">
      <c r="H33215" s="12"/>
      <c r="J33215" s="29"/>
      <c r="K33215" s="45"/>
      <c r="L33215" s="45"/>
      <c r="M33215" s="45"/>
    </row>
    <row r="33216" spans="8:13" s="28" customFormat="1" x14ac:dyDescent="0.2">
      <c r="H33216" s="12"/>
      <c r="J33216" s="29"/>
      <c r="K33216" s="45"/>
      <c r="L33216" s="45"/>
      <c r="M33216" s="45"/>
    </row>
    <row r="33217" spans="8:13" s="28" customFormat="1" x14ac:dyDescent="0.2">
      <c r="H33217" s="12"/>
      <c r="J33217" s="29"/>
      <c r="K33217" s="45"/>
      <c r="L33217" s="45"/>
      <c r="M33217" s="45"/>
    </row>
    <row r="33218" spans="8:13" s="28" customFormat="1" x14ac:dyDescent="0.2">
      <c r="H33218" s="12"/>
      <c r="J33218" s="29"/>
      <c r="K33218" s="45"/>
      <c r="L33218" s="45"/>
      <c r="M33218" s="45"/>
    </row>
    <row r="33219" spans="8:13" s="28" customFormat="1" x14ac:dyDescent="0.2">
      <c r="H33219" s="12"/>
      <c r="J33219" s="29"/>
      <c r="K33219" s="45"/>
      <c r="L33219" s="45"/>
      <c r="M33219" s="45"/>
    </row>
    <row r="33220" spans="8:13" s="28" customFormat="1" x14ac:dyDescent="0.2">
      <c r="H33220" s="12"/>
      <c r="J33220" s="29"/>
      <c r="K33220" s="45"/>
      <c r="L33220" s="45"/>
      <c r="M33220" s="45"/>
    </row>
    <row r="33221" spans="8:13" s="28" customFormat="1" x14ac:dyDescent="0.2">
      <c r="H33221" s="12"/>
      <c r="J33221" s="29"/>
      <c r="K33221" s="45"/>
      <c r="L33221" s="45"/>
      <c r="M33221" s="45"/>
    </row>
    <row r="33222" spans="8:13" s="28" customFormat="1" x14ac:dyDescent="0.2">
      <c r="H33222" s="12"/>
      <c r="J33222" s="29"/>
      <c r="K33222" s="45"/>
      <c r="L33222" s="45"/>
      <c r="M33222" s="45"/>
    </row>
    <row r="33223" spans="8:13" s="28" customFormat="1" x14ac:dyDescent="0.2">
      <c r="H33223" s="12"/>
      <c r="J33223" s="29"/>
      <c r="K33223" s="45"/>
      <c r="L33223" s="45"/>
      <c r="M33223" s="45"/>
    </row>
    <row r="33224" spans="8:13" s="28" customFormat="1" x14ac:dyDescent="0.2">
      <c r="H33224" s="12"/>
      <c r="J33224" s="29"/>
      <c r="K33224" s="45"/>
      <c r="L33224" s="45"/>
      <c r="M33224" s="45"/>
    </row>
    <row r="33225" spans="8:13" s="28" customFormat="1" x14ac:dyDescent="0.2">
      <c r="H33225" s="12"/>
      <c r="J33225" s="29"/>
      <c r="K33225" s="45"/>
      <c r="L33225" s="45"/>
      <c r="M33225" s="45"/>
    </row>
    <row r="33226" spans="8:13" s="28" customFormat="1" x14ac:dyDescent="0.2">
      <c r="H33226" s="12"/>
      <c r="J33226" s="29"/>
      <c r="K33226" s="45"/>
      <c r="L33226" s="45"/>
      <c r="M33226" s="45"/>
    </row>
    <row r="33227" spans="8:13" s="28" customFormat="1" x14ac:dyDescent="0.2">
      <c r="H33227" s="12"/>
      <c r="J33227" s="29"/>
      <c r="K33227" s="45"/>
      <c r="L33227" s="45"/>
      <c r="M33227" s="45"/>
    </row>
    <row r="33228" spans="8:13" s="28" customFormat="1" x14ac:dyDescent="0.2">
      <c r="H33228" s="12"/>
      <c r="J33228" s="29"/>
      <c r="K33228" s="45"/>
      <c r="L33228" s="45"/>
      <c r="M33228" s="45"/>
    </row>
    <row r="33229" spans="8:13" s="28" customFormat="1" x14ac:dyDescent="0.2">
      <c r="H33229" s="12"/>
      <c r="J33229" s="29"/>
      <c r="K33229" s="45"/>
      <c r="L33229" s="45"/>
      <c r="M33229" s="45"/>
    </row>
    <row r="33230" spans="8:13" s="28" customFormat="1" x14ac:dyDescent="0.2">
      <c r="H33230" s="12"/>
      <c r="J33230" s="29"/>
      <c r="K33230" s="45"/>
      <c r="L33230" s="45"/>
      <c r="M33230" s="45"/>
    </row>
    <row r="33231" spans="8:13" s="28" customFormat="1" x14ac:dyDescent="0.2">
      <c r="H33231" s="12"/>
      <c r="J33231" s="29"/>
      <c r="K33231" s="45"/>
      <c r="L33231" s="45"/>
      <c r="M33231" s="45"/>
    </row>
    <row r="33232" spans="8:13" s="28" customFormat="1" x14ac:dyDescent="0.2">
      <c r="H33232" s="12"/>
      <c r="J33232" s="29"/>
      <c r="K33232" s="45"/>
      <c r="L33232" s="45"/>
      <c r="M33232" s="45"/>
    </row>
    <row r="33233" spans="8:13" s="28" customFormat="1" x14ac:dyDescent="0.2">
      <c r="H33233" s="12"/>
      <c r="J33233" s="29"/>
      <c r="K33233" s="45"/>
      <c r="L33233" s="45"/>
      <c r="M33233" s="45"/>
    </row>
    <row r="33234" spans="8:13" s="28" customFormat="1" x14ac:dyDescent="0.2">
      <c r="H33234" s="12"/>
      <c r="J33234" s="29"/>
      <c r="K33234" s="45"/>
      <c r="L33234" s="45"/>
      <c r="M33234" s="45"/>
    </row>
    <row r="33235" spans="8:13" s="28" customFormat="1" x14ac:dyDescent="0.2">
      <c r="H33235" s="12"/>
      <c r="J33235" s="29"/>
      <c r="K33235" s="45"/>
      <c r="L33235" s="45"/>
      <c r="M33235" s="45"/>
    </row>
    <row r="33236" spans="8:13" s="28" customFormat="1" x14ac:dyDescent="0.2">
      <c r="H33236" s="12"/>
      <c r="J33236" s="29"/>
      <c r="K33236" s="45"/>
      <c r="L33236" s="45"/>
      <c r="M33236" s="45"/>
    </row>
    <row r="33237" spans="8:13" s="28" customFormat="1" x14ac:dyDescent="0.2">
      <c r="H33237" s="12"/>
      <c r="J33237" s="29"/>
      <c r="K33237" s="45"/>
      <c r="L33237" s="45"/>
      <c r="M33237" s="45"/>
    </row>
    <row r="33238" spans="8:13" s="28" customFormat="1" x14ac:dyDescent="0.2">
      <c r="H33238" s="12"/>
      <c r="J33238" s="29"/>
      <c r="K33238" s="45"/>
      <c r="L33238" s="45"/>
      <c r="M33238" s="45"/>
    </row>
    <row r="33239" spans="8:13" s="28" customFormat="1" x14ac:dyDescent="0.2">
      <c r="H33239" s="12"/>
      <c r="J33239" s="29"/>
      <c r="K33239" s="45"/>
      <c r="L33239" s="45"/>
      <c r="M33239" s="45"/>
    </row>
    <row r="33240" spans="8:13" s="28" customFormat="1" x14ac:dyDescent="0.2">
      <c r="H33240" s="12"/>
      <c r="J33240" s="29"/>
      <c r="K33240" s="45"/>
      <c r="L33240" s="45"/>
      <c r="M33240" s="45"/>
    </row>
    <row r="33241" spans="8:13" s="28" customFormat="1" x14ac:dyDescent="0.2">
      <c r="H33241" s="12"/>
      <c r="J33241" s="29"/>
      <c r="K33241" s="45"/>
      <c r="L33241" s="45"/>
      <c r="M33241" s="45"/>
    </row>
    <row r="33242" spans="8:13" s="28" customFormat="1" x14ac:dyDescent="0.2">
      <c r="H33242" s="12"/>
      <c r="J33242" s="29"/>
      <c r="K33242" s="45"/>
      <c r="L33242" s="45"/>
      <c r="M33242" s="45"/>
    </row>
    <row r="33243" spans="8:13" s="28" customFormat="1" x14ac:dyDescent="0.2">
      <c r="H33243" s="12"/>
      <c r="J33243" s="29"/>
      <c r="K33243" s="45"/>
      <c r="L33243" s="45"/>
      <c r="M33243" s="45"/>
    </row>
    <row r="33244" spans="8:13" s="28" customFormat="1" x14ac:dyDescent="0.2">
      <c r="H33244" s="12"/>
      <c r="J33244" s="29"/>
      <c r="K33244" s="45"/>
      <c r="L33244" s="45"/>
      <c r="M33244" s="45"/>
    </row>
    <row r="33245" spans="8:13" s="28" customFormat="1" x14ac:dyDescent="0.2">
      <c r="H33245" s="12"/>
      <c r="J33245" s="29"/>
      <c r="K33245" s="45"/>
      <c r="L33245" s="45"/>
      <c r="M33245" s="45"/>
    </row>
    <row r="33246" spans="8:13" s="28" customFormat="1" x14ac:dyDescent="0.2">
      <c r="H33246" s="12"/>
      <c r="J33246" s="29"/>
      <c r="K33246" s="45"/>
      <c r="L33246" s="45"/>
      <c r="M33246" s="45"/>
    </row>
    <row r="33247" spans="8:13" s="28" customFormat="1" x14ac:dyDescent="0.2">
      <c r="H33247" s="12"/>
      <c r="J33247" s="29"/>
      <c r="K33247" s="45"/>
      <c r="L33247" s="45"/>
      <c r="M33247" s="45"/>
    </row>
    <row r="33248" spans="8:13" s="28" customFormat="1" x14ac:dyDescent="0.2">
      <c r="H33248" s="12"/>
      <c r="J33248" s="29"/>
      <c r="K33248" s="45"/>
      <c r="L33248" s="45"/>
      <c r="M33248" s="45"/>
    </row>
    <row r="33249" spans="8:13" s="28" customFormat="1" x14ac:dyDescent="0.2">
      <c r="H33249" s="12"/>
      <c r="J33249" s="29"/>
      <c r="K33249" s="45"/>
      <c r="L33249" s="45"/>
      <c r="M33249" s="45"/>
    </row>
    <row r="33250" spans="8:13" s="28" customFormat="1" x14ac:dyDescent="0.2">
      <c r="H33250" s="12"/>
      <c r="J33250" s="29"/>
      <c r="K33250" s="45"/>
      <c r="L33250" s="45"/>
      <c r="M33250" s="45"/>
    </row>
    <row r="33251" spans="8:13" s="28" customFormat="1" x14ac:dyDescent="0.2">
      <c r="H33251" s="12"/>
      <c r="J33251" s="29"/>
      <c r="K33251" s="45"/>
      <c r="L33251" s="45"/>
      <c r="M33251" s="45"/>
    </row>
    <row r="33252" spans="8:13" s="28" customFormat="1" x14ac:dyDescent="0.2">
      <c r="H33252" s="12"/>
      <c r="J33252" s="29"/>
      <c r="K33252" s="45"/>
      <c r="L33252" s="45"/>
      <c r="M33252" s="45"/>
    </row>
    <row r="33253" spans="8:13" s="28" customFormat="1" x14ac:dyDescent="0.2">
      <c r="H33253" s="12"/>
      <c r="J33253" s="29"/>
      <c r="K33253" s="45"/>
      <c r="L33253" s="45"/>
      <c r="M33253" s="45"/>
    </row>
    <row r="33254" spans="8:13" s="28" customFormat="1" x14ac:dyDescent="0.2">
      <c r="H33254" s="12"/>
      <c r="J33254" s="29"/>
      <c r="K33254" s="45"/>
      <c r="L33254" s="45"/>
      <c r="M33254" s="45"/>
    </row>
    <row r="33255" spans="8:13" s="28" customFormat="1" x14ac:dyDescent="0.2">
      <c r="H33255" s="12"/>
      <c r="J33255" s="29"/>
      <c r="K33255" s="45"/>
      <c r="L33255" s="45"/>
      <c r="M33255" s="45"/>
    </row>
    <row r="33256" spans="8:13" s="28" customFormat="1" x14ac:dyDescent="0.2">
      <c r="H33256" s="12"/>
      <c r="J33256" s="29"/>
      <c r="K33256" s="45"/>
      <c r="L33256" s="45"/>
      <c r="M33256" s="45"/>
    </row>
    <row r="33257" spans="8:13" s="28" customFormat="1" x14ac:dyDescent="0.2">
      <c r="H33257" s="12"/>
      <c r="J33257" s="29"/>
      <c r="K33257" s="45"/>
      <c r="L33257" s="45"/>
      <c r="M33257" s="45"/>
    </row>
    <row r="33258" spans="8:13" s="28" customFormat="1" x14ac:dyDescent="0.2">
      <c r="H33258" s="12"/>
      <c r="J33258" s="29"/>
      <c r="K33258" s="45"/>
      <c r="L33258" s="45"/>
      <c r="M33258" s="45"/>
    </row>
    <row r="33259" spans="8:13" s="28" customFormat="1" x14ac:dyDescent="0.2">
      <c r="H33259" s="12"/>
      <c r="J33259" s="29"/>
      <c r="K33259" s="45"/>
      <c r="L33259" s="45"/>
      <c r="M33259" s="45"/>
    </row>
    <row r="33260" spans="8:13" s="28" customFormat="1" x14ac:dyDescent="0.2">
      <c r="H33260" s="12"/>
      <c r="J33260" s="29"/>
      <c r="K33260" s="45"/>
      <c r="L33260" s="45"/>
      <c r="M33260" s="45"/>
    </row>
    <row r="33261" spans="8:13" s="28" customFormat="1" x14ac:dyDescent="0.2">
      <c r="H33261" s="12"/>
      <c r="J33261" s="29"/>
      <c r="K33261" s="45"/>
      <c r="L33261" s="45"/>
      <c r="M33261" s="45"/>
    </row>
    <row r="33262" spans="8:13" s="28" customFormat="1" x14ac:dyDescent="0.2">
      <c r="H33262" s="12"/>
      <c r="J33262" s="29"/>
      <c r="K33262" s="45"/>
      <c r="L33262" s="45"/>
      <c r="M33262" s="45"/>
    </row>
    <row r="33263" spans="8:13" s="28" customFormat="1" x14ac:dyDescent="0.2">
      <c r="H33263" s="12"/>
      <c r="J33263" s="29"/>
      <c r="K33263" s="45"/>
      <c r="L33263" s="45"/>
      <c r="M33263" s="45"/>
    </row>
    <row r="33264" spans="8:13" s="28" customFormat="1" x14ac:dyDescent="0.2">
      <c r="H33264" s="12"/>
      <c r="J33264" s="29"/>
      <c r="K33264" s="45"/>
      <c r="L33264" s="45"/>
      <c r="M33264" s="45"/>
    </row>
    <row r="33265" spans="8:13" s="28" customFormat="1" x14ac:dyDescent="0.2">
      <c r="H33265" s="12"/>
      <c r="J33265" s="29"/>
      <c r="K33265" s="45"/>
      <c r="L33265" s="45"/>
      <c r="M33265" s="45"/>
    </row>
    <row r="33266" spans="8:13" s="28" customFormat="1" x14ac:dyDescent="0.2">
      <c r="H33266" s="12"/>
      <c r="J33266" s="29"/>
      <c r="K33266" s="45"/>
      <c r="L33266" s="45"/>
      <c r="M33266" s="45"/>
    </row>
    <row r="33267" spans="8:13" s="28" customFormat="1" x14ac:dyDescent="0.2">
      <c r="H33267" s="12"/>
      <c r="J33267" s="29"/>
      <c r="K33267" s="45"/>
      <c r="L33267" s="45"/>
      <c r="M33267" s="45"/>
    </row>
    <row r="33268" spans="8:13" s="28" customFormat="1" x14ac:dyDescent="0.2">
      <c r="H33268" s="12"/>
      <c r="J33268" s="29"/>
      <c r="K33268" s="45"/>
      <c r="L33268" s="45"/>
      <c r="M33268" s="45"/>
    </row>
    <row r="33269" spans="8:13" s="28" customFormat="1" x14ac:dyDescent="0.2">
      <c r="H33269" s="12"/>
      <c r="J33269" s="29"/>
      <c r="K33269" s="45"/>
      <c r="L33269" s="45"/>
      <c r="M33269" s="45"/>
    </row>
    <row r="33270" spans="8:13" s="28" customFormat="1" x14ac:dyDescent="0.2">
      <c r="H33270" s="12"/>
      <c r="J33270" s="29"/>
      <c r="K33270" s="45"/>
      <c r="L33270" s="45"/>
      <c r="M33270" s="45"/>
    </row>
    <row r="33271" spans="8:13" s="28" customFormat="1" x14ac:dyDescent="0.2">
      <c r="H33271" s="12"/>
      <c r="J33271" s="29"/>
      <c r="K33271" s="45"/>
      <c r="L33271" s="45"/>
      <c r="M33271" s="45"/>
    </row>
    <row r="33272" spans="8:13" s="28" customFormat="1" x14ac:dyDescent="0.2">
      <c r="H33272" s="12"/>
      <c r="J33272" s="29"/>
      <c r="K33272" s="45"/>
      <c r="L33272" s="45"/>
      <c r="M33272" s="45"/>
    </row>
    <row r="33273" spans="8:13" s="28" customFormat="1" x14ac:dyDescent="0.2">
      <c r="H33273" s="12"/>
      <c r="J33273" s="29"/>
      <c r="K33273" s="45"/>
      <c r="L33273" s="45"/>
      <c r="M33273" s="45"/>
    </row>
    <row r="33274" spans="8:13" s="28" customFormat="1" x14ac:dyDescent="0.2">
      <c r="H33274" s="12"/>
      <c r="J33274" s="29"/>
      <c r="K33274" s="45"/>
      <c r="L33274" s="45"/>
      <c r="M33274" s="45"/>
    </row>
    <row r="33275" spans="8:13" s="28" customFormat="1" x14ac:dyDescent="0.2">
      <c r="H33275" s="12"/>
      <c r="J33275" s="29"/>
      <c r="K33275" s="45"/>
      <c r="L33275" s="45"/>
      <c r="M33275" s="45"/>
    </row>
    <row r="33276" spans="8:13" s="28" customFormat="1" x14ac:dyDescent="0.2">
      <c r="H33276" s="12"/>
      <c r="J33276" s="29"/>
      <c r="K33276" s="45"/>
      <c r="L33276" s="45"/>
      <c r="M33276" s="45"/>
    </row>
    <row r="33277" spans="8:13" s="28" customFormat="1" x14ac:dyDescent="0.2">
      <c r="H33277" s="12"/>
      <c r="J33277" s="29"/>
      <c r="K33277" s="45"/>
      <c r="L33277" s="45"/>
      <c r="M33277" s="45"/>
    </row>
    <row r="33278" spans="8:13" s="28" customFormat="1" x14ac:dyDescent="0.2">
      <c r="H33278" s="12"/>
      <c r="J33278" s="29"/>
      <c r="K33278" s="45"/>
      <c r="L33278" s="45"/>
      <c r="M33278" s="45"/>
    </row>
    <row r="33279" spans="8:13" s="28" customFormat="1" x14ac:dyDescent="0.2">
      <c r="H33279" s="12"/>
      <c r="J33279" s="29"/>
      <c r="K33279" s="45"/>
      <c r="L33279" s="45"/>
      <c r="M33279" s="45"/>
    </row>
    <row r="33280" spans="8:13" s="28" customFormat="1" x14ac:dyDescent="0.2">
      <c r="H33280" s="12"/>
      <c r="J33280" s="29"/>
      <c r="K33280" s="45"/>
      <c r="L33280" s="45"/>
      <c r="M33280" s="45"/>
    </row>
    <row r="33281" spans="8:13" s="28" customFormat="1" x14ac:dyDescent="0.2">
      <c r="H33281" s="12"/>
      <c r="J33281" s="29"/>
      <c r="K33281" s="45"/>
      <c r="L33281" s="45"/>
      <c r="M33281" s="45"/>
    </row>
    <row r="33282" spans="8:13" s="28" customFormat="1" x14ac:dyDescent="0.2">
      <c r="H33282" s="12"/>
      <c r="J33282" s="29"/>
      <c r="K33282" s="45"/>
      <c r="L33282" s="45"/>
      <c r="M33282" s="45"/>
    </row>
    <row r="33283" spans="8:13" s="28" customFormat="1" x14ac:dyDescent="0.2">
      <c r="H33283" s="12"/>
      <c r="J33283" s="29"/>
      <c r="K33283" s="45"/>
      <c r="L33283" s="45"/>
      <c r="M33283" s="45"/>
    </row>
    <row r="33284" spans="8:13" s="28" customFormat="1" x14ac:dyDescent="0.2">
      <c r="H33284" s="12"/>
      <c r="J33284" s="29"/>
      <c r="K33284" s="45"/>
      <c r="L33284" s="45"/>
      <c r="M33284" s="45"/>
    </row>
    <row r="33285" spans="8:13" s="28" customFormat="1" x14ac:dyDescent="0.2">
      <c r="H33285" s="12"/>
      <c r="J33285" s="29"/>
      <c r="K33285" s="45"/>
      <c r="L33285" s="45"/>
      <c r="M33285" s="45"/>
    </row>
    <row r="33286" spans="8:13" s="28" customFormat="1" x14ac:dyDescent="0.2">
      <c r="H33286" s="12"/>
      <c r="J33286" s="29"/>
      <c r="K33286" s="45"/>
      <c r="L33286" s="45"/>
      <c r="M33286" s="45"/>
    </row>
    <row r="33287" spans="8:13" s="28" customFormat="1" x14ac:dyDescent="0.2">
      <c r="H33287" s="12"/>
      <c r="J33287" s="29"/>
      <c r="K33287" s="45"/>
      <c r="L33287" s="45"/>
      <c r="M33287" s="45"/>
    </row>
    <row r="33288" spans="8:13" s="28" customFormat="1" x14ac:dyDescent="0.2">
      <c r="H33288" s="12"/>
      <c r="J33288" s="29"/>
      <c r="K33288" s="45"/>
      <c r="L33288" s="45"/>
      <c r="M33288" s="45"/>
    </row>
    <row r="33289" spans="8:13" s="28" customFormat="1" x14ac:dyDescent="0.2">
      <c r="H33289" s="12"/>
      <c r="J33289" s="29"/>
      <c r="K33289" s="45"/>
      <c r="L33289" s="45"/>
      <c r="M33289" s="45"/>
    </row>
    <row r="33290" spans="8:13" s="28" customFormat="1" x14ac:dyDescent="0.2">
      <c r="H33290" s="12"/>
      <c r="J33290" s="29"/>
      <c r="K33290" s="45"/>
      <c r="L33290" s="45"/>
      <c r="M33290" s="45"/>
    </row>
    <row r="33291" spans="8:13" s="28" customFormat="1" x14ac:dyDescent="0.2">
      <c r="H33291" s="12"/>
      <c r="J33291" s="29"/>
      <c r="K33291" s="45"/>
      <c r="L33291" s="45"/>
      <c r="M33291" s="45"/>
    </row>
    <row r="33292" spans="8:13" s="28" customFormat="1" x14ac:dyDescent="0.2">
      <c r="H33292" s="12"/>
      <c r="J33292" s="29"/>
      <c r="K33292" s="45"/>
      <c r="L33292" s="45"/>
      <c r="M33292" s="45"/>
    </row>
    <row r="33293" spans="8:13" s="28" customFormat="1" x14ac:dyDescent="0.2">
      <c r="H33293" s="12"/>
      <c r="J33293" s="29"/>
      <c r="K33293" s="45"/>
      <c r="L33293" s="45"/>
      <c r="M33293" s="45"/>
    </row>
    <row r="33294" spans="8:13" s="28" customFormat="1" x14ac:dyDescent="0.2">
      <c r="H33294" s="12"/>
      <c r="J33294" s="29"/>
      <c r="K33294" s="45"/>
      <c r="L33294" s="45"/>
      <c r="M33294" s="45"/>
    </row>
    <row r="33295" spans="8:13" s="28" customFormat="1" x14ac:dyDescent="0.2">
      <c r="H33295" s="12"/>
      <c r="J33295" s="29"/>
      <c r="K33295" s="45"/>
      <c r="L33295" s="45"/>
      <c r="M33295" s="45"/>
    </row>
    <row r="33296" spans="8:13" s="28" customFormat="1" x14ac:dyDescent="0.2">
      <c r="H33296" s="12"/>
      <c r="J33296" s="29"/>
      <c r="K33296" s="45"/>
      <c r="L33296" s="45"/>
      <c r="M33296" s="45"/>
    </row>
    <row r="33297" spans="8:13" s="28" customFormat="1" x14ac:dyDescent="0.2">
      <c r="H33297" s="12"/>
      <c r="J33297" s="29"/>
      <c r="K33297" s="45"/>
      <c r="L33297" s="45"/>
      <c r="M33297" s="45"/>
    </row>
    <row r="33298" spans="8:13" s="28" customFormat="1" x14ac:dyDescent="0.2">
      <c r="H33298" s="12"/>
      <c r="J33298" s="29"/>
      <c r="K33298" s="45"/>
      <c r="L33298" s="45"/>
      <c r="M33298" s="45"/>
    </row>
    <row r="33299" spans="8:13" s="28" customFormat="1" x14ac:dyDescent="0.2">
      <c r="H33299" s="12"/>
      <c r="J33299" s="29"/>
      <c r="K33299" s="45"/>
      <c r="L33299" s="45"/>
      <c r="M33299" s="45"/>
    </row>
    <row r="33300" spans="8:13" s="28" customFormat="1" x14ac:dyDescent="0.2">
      <c r="H33300" s="12"/>
      <c r="J33300" s="29"/>
      <c r="K33300" s="45"/>
      <c r="L33300" s="45"/>
      <c r="M33300" s="45"/>
    </row>
    <row r="33301" spans="8:13" s="28" customFormat="1" x14ac:dyDescent="0.2">
      <c r="H33301" s="12"/>
      <c r="J33301" s="29"/>
      <c r="K33301" s="45"/>
      <c r="L33301" s="45"/>
      <c r="M33301" s="45"/>
    </row>
    <row r="33302" spans="8:13" s="28" customFormat="1" x14ac:dyDescent="0.2">
      <c r="H33302" s="12"/>
      <c r="J33302" s="29"/>
      <c r="K33302" s="45"/>
      <c r="L33302" s="45"/>
      <c r="M33302" s="45"/>
    </row>
    <row r="33303" spans="8:13" s="28" customFormat="1" x14ac:dyDescent="0.2">
      <c r="H33303" s="12"/>
      <c r="J33303" s="29"/>
      <c r="K33303" s="45"/>
      <c r="L33303" s="45"/>
      <c r="M33303" s="45"/>
    </row>
    <row r="33304" spans="8:13" s="28" customFormat="1" x14ac:dyDescent="0.2">
      <c r="H33304" s="12"/>
      <c r="J33304" s="29"/>
      <c r="K33304" s="45"/>
      <c r="L33304" s="45"/>
      <c r="M33304" s="45"/>
    </row>
    <row r="33305" spans="8:13" s="28" customFormat="1" x14ac:dyDescent="0.2">
      <c r="H33305" s="12"/>
      <c r="J33305" s="29"/>
      <c r="K33305" s="45"/>
      <c r="L33305" s="45"/>
      <c r="M33305" s="45"/>
    </row>
    <row r="33306" spans="8:13" s="28" customFormat="1" x14ac:dyDescent="0.2">
      <c r="H33306" s="12"/>
      <c r="J33306" s="29"/>
      <c r="K33306" s="45"/>
      <c r="L33306" s="45"/>
      <c r="M33306" s="45"/>
    </row>
    <row r="33307" spans="8:13" s="28" customFormat="1" x14ac:dyDescent="0.2">
      <c r="H33307" s="12"/>
      <c r="J33307" s="29"/>
      <c r="K33307" s="45"/>
      <c r="L33307" s="45"/>
      <c r="M33307" s="45"/>
    </row>
    <row r="33308" spans="8:13" s="28" customFormat="1" x14ac:dyDescent="0.2">
      <c r="H33308" s="12"/>
      <c r="J33308" s="29"/>
      <c r="K33308" s="45"/>
      <c r="L33308" s="45"/>
      <c r="M33308" s="45"/>
    </row>
    <row r="33309" spans="8:13" s="28" customFormat="1" x14ac:dyDescent="0.2">
      <c r="H33309" s="12"/>
      <c r="J33309" s="29"/>
      <c r="K33309" s="45"/>
      <c r="L33309" s="45"/>
      <c r="M33309" s="45"/>
    </row>
    <row r="33310" spans="8:13" s="28" customFormat="1" x14ac:dyDescent="0.2">
      <c r="H33310" s="12"/>
      <c r="J33310" s="29"/>
      <c r="K33310" s="45"/>
      <c r="L33310" s="45"/>
      <c r="M33310" s="45"/>
    </row>
    <row r="33311" spans="8:13" s="28" customFormat="1" x14ac:dyDescent="0.2">
      <c r="H33311" s="12"/>
      <c r="J33311" s="29"/>
      <c r="K33311" s="45"/>
      <c r="L33311" s="45"/>
      <c r="M33311" s="45"/>
    </row>
    <row r="33312" spans="8:13" s="28" customFormat="1" x14ac:dyDescent="0.2">
      <c r="H33312" s="12"/>
      <c r="J33312" s="29"/>
      <c r="K33312" s="45"/>
      <c r="L33312" s="45"/>
      <c r="M33312" s="45"/>
    </row>
    <row r="33313" spans="8:13" s="28" customFormat="1" x14ac:dyDescent="0.2">
      <c r="H33313" s="12"/>
      <c r="J33313" s="29"/>
      <c r="K33313" s="45"/>
      <c r="L33313" s="45"/>
      <c r="M33313" s="45"/>
    </row>
    <row r="33314" spans="8:13" s="28" customFormat="1" x14ac:dyDescent="0.2">
      <c r="H33314" s="12"/>
      <c r="J33314" s="29"/>
      <c r="K33314" s="45"/>
      <c r="L33314" s="45"/>
      <c r="M33314" s="45"/>
    </row>
    <row r="33315" spans="8:13" s="28" customFormat="1" x14ac:dyDescent="0.2">
      <c r="H33315" s="12"/>
      <c r="J33315" s="29"/>
      <c r="K33315" s="45"/>
      <c r="L33315" s="45"/>
      <c r="M33315" s="45"/>
    </row>
    <row r="33316" spans="8:13" s="28" customFormat="1" x14ac:dyDescent="0.2">
      <c r="H33316" s="12"/>
      <c r="J33316" s="29"/>
      <c r="K33316" s="45"/>
      <c r="L33316" s="45"/>
      <c r="M33316" s="45"/>
    </row>
    <row r="33317" spans="8:13" s="28" customFormat="1" x14ac:dyDescent="0.2">
      <c r="H33317" s="12"/>
      <c r="J33317" s="29"/>
      <c r="K33317" s="45"/>
      <c r="L33317" s="45"/>
      <c r="M33317" s="45"/>
    </row>
    <row r="33318" spans="8:13" s="28" customFormat="1" x14ac:dyDescent="0.2">
      <c r="H33318" s="12"/>
      <c r="J33318" s="29"/>
      <c r="K33318" s="45"/>
      <c r="L33318" s="45"/>
      <c r="M33318" s="45"/>
    </row>
    <row r="33319" spans="8:13" s="28" customFormat="1" x14ac:dyDescent="0.2">
      <c r="H33319" s="12"/>
      <c r="J33319" s="29"/>
      <c r="K33319" s="45"/>
      <c r="L33319" s="45"/>
      <c r="M33319" s="45"/>
    </row>
    <row r="33320" spans="8:13" s="28" customFormat="1" x14ac:dyDescent="0.2">
      <c r="H33320" s="12"/>
      <c r="J33320" s="29"/>
      <c r="K33320" s="45"/>
      <c r="L33320" s="45"/>
      <c r="M33320" s="45"/>
    </row>
    <row r="33321" spans="8:13" s="28" customFormat="1" x14ac:dyDescent="0.2">
      <c r="H33321" s="12"/>
      <c r="J33321" s="29"/>
      <c r="K33321" s="45"/>
      <c r="L33321" s="45"/>
      <c r="M33321" s="45"/>
    </row>
    <row r="33322" spans="8:13" s="28" customFormat="1" x14ac:dyDescent="0.2">
      <c r="H33322" s="12"/>
      <c r="J33322" s="29"/>
      <c r="K33322" s="45"/>
      <c r="L33322" s="45"/>
      <c r="M33322" s="45"/>
    </row>
    <row r="33323" spans="8:13" s="28" customFormat="1" x14ac:dyDescent="0.2">
      <c r="H33323" s="12"/>
      <c r="J33323" s="29"/>
      <c r="K33323" s="45"/>
      <c r="L33323" s="45"/>
      <c r="M33323" s="45"/>
    </row>
    <row r="33324" spans="8:13" s="28" customFormat="1" x14ac:dyDescent="0.2">
      <c r="H33324" s="12"/>
      <c r="J33324" s="29"/>
      <c r="K33324" s="45"/>
      <c r="L33324" s="45"/>
      <c r="M33324" s="45"/>
    </row>
    <row r="33325" spans="8:13" s="28" customFormat="1" x14ac:dyDescent="0.2">
      <c r="H33325" s="12"/>
      <c r="J33325" s="29"/>
      <c r="K33325" s="45"/>
      <c r="L33325" s="45"/>
      <c r="M33325" s="45"/>
    </row>
    <row r="33326" spans="8:13" s="28" customFormat="1" x14ac:dyDescent="0.2">
      <c r="H33326" s="12"/>
      <c r="J33326" s="29"/>
      <c r="K33326" s="45"/>
      <c r="L33326" s="45"/>
      <c r="M33326" s="45"/>
    </row>
    <row r="33327" spans="8:13" s="28" customFormat="1" x14ac:dyDescent="0.2">
      <c r="H33327" s="12"/>
      <c r="J33327" s="29"/>
      <c r="K33327" s="45"/>
      <c r="L33327" s="45"/>
      <c r="M33327" s="45"/>
    </row>
    <row r="33328" spans="8:13" s="28" customFormat="1" x14ac:dyDescent="0.2">
      <c r="H33328" s="12"/>
      <c r="J33328" s="29"/>
      <c r="K33328" s="45"/>
      <c r="L33328" s="45"/>
      <c r="M33328" s="45"/>
    </row>
    <row r="33329" spans="8:13" s="28" customFormat="1" x14ac:dyDescent="0.2">
      <c r="H33329" s="12"/>
      <c r="J33329" s="29"/>
      <c r="K33329" s="45"/>
      <c r="L33329" s="45"/>
      <c r="M33329" s="45"/>
    </row>
    <row r="33330" spans="8:13" s="28" customFormat="1" x14ac:dyDescent="0.2">
      <c r="H33330" s="12"/>
      <c r="J33330" s="29"/>
      <c r="K33330" s="45"/>
      <c r="L33330" s="45"/>
      <c r="M33330" s="45"/>
    </row>
    <row r="33331" spans="8:13" s="28" customFormat="1" x14ac:dyDescent="0.2">
      <c r="H33331" s="12"/>
      <c r="J33331" s="29"/>
      <c r="K33331" s="45"/>
      <c r="L33331" s="45"/>
      <c r="M33331" s="45"/>
    </row>
    <row r="33332" spans="8:13" s="28" customFormat="1" x14ac:dyDescent="0.2">
      <c r="H33332" s="12"/>
      <c r="J33332" s="29"/>
      <c r="K33332" s="45"/>
      <c r="L33332" s="45"/>
      <c r="M33332" s="45"/>
    </row>
    <row r="33333" spans="8:13" s="28" customFormat="1" x14ac:dyDescent="0.2">
      <c r="H33333" s="12"/>
      <c r="J33333" s="29"/>
      <c r="K33333" s="45"/>
      <c r="L33333" s="45"/>
      <c r="M33333" s="45"/>
    </row>
    <row r="33334" spans="8:13" s="28" customFormat="1" x14ac:dyDescent="0.2">
      <c r="H33334" s="12"/>
      <c r="J33334" s="29"/>
      <c r="K33334" s="45"/>
      <c r="L33334" s="45"/>
      <c r="M33334" s="45"/>
    </row>
    <row r="33335" spans="8:13" s="28" customFormat="1" x14ac:dyDescent="0.2">
      <c r="H33335" s="12"/>
      <c r="J33335" s="29"/>
      <c r="K33335" s="45"/>
      <c r="L33335" s="45"/>
      <c r="M33335" s="45"/>
    </row>
    <row r="33336" spans="8:13" s="28" customFormat="1" x14ac:dyDescent="0.2">
      <c r="H33336" s="12"/>
      <c r="J33336" s="29"/>
      <c r="K33336" s="45"/>
      <c r="L33336" s="45"/>
      <c r="M33336" s="45"/>
    </row>
    <row r="33337" spans="8:13" s="28" customFormat="1" x14ac:dyDescent="0.2">
      <c r="H33337" s="12"/>
      <c r="J33337" s="29"/>
      <c r="K33337" s="45"/>
      <c r="L33337" s="45"/>
      <c r="M33337" s="45"/>
    </row>
    <row r="33338" spans="8:13" s="28" customFormat="1" x14ac:dyDescent="0.2">
      <c r="H33338" s="12"/>
      <c r="J33338" s="29"/>
      <c r="K33338" s="45"/>
      <c r="L33338" s="45"/>
      <c r="M33338" s="45"/>
    </row>
    <row r="33339" spans="8:13" s="28" customFormat="1" x14ac:dyDescent="0.2">
      <c r="H33339" s="12"/>
      <c r="J33339" s="29"/>
      <c r="K33339" s="45"/>
      <c r="L33339" s="45"/>
      <c r="M33339" s="45"/>
    </row>
    <row r="33340" spans="8:13" s="28" customFormat="1" x14ac:dyDescent="0.2">
      <c r="H33340" s="12"/>
      <c r="J33340" s="29"/>
      <c r="K33340" s="45"/>
      <c r="L33340" s="45"/>
      <c r="M33340" s="45"/>
    </row>
    <row r="33341" spans="8:13" s="28" customFormat="1" x14ac:dyDescent="0.2">
      <c r="H33341" s="12"/>
      <c r="J33341" s="29"/>
      <c r="K33341" s="45"/>
      <c r="L33341" s="45"/>
      <c r="M33341" s="45"/>
    </row>
    <row r="33342" spans="8:13" s="28" customFormat="1" x14ac:dyDescent="0.2">
      <c r="H33342" s="12"/>
      <c r="J33342" s="29"/>
      <c r="K33342" s="45"/>
      <c r="L33342" s="45"/>
      <c r="M33342" s="45"/>
    </row>
    <row r="33343" spans="8:13" s="28" customFormat="1" x14ac:dyDescent="0.2">
      <c r="H33343" s="12"/>
      <c r="J33343" s="29"/>
      <c r="K33343" s="45"/>
      <c r="L33343" s="45"/>
      <c r="M33343" s="45"/>
    </row>
    <row r="33344" spans="8:13" s="28" customFormat="1" x14ac:dyDescent="0.2">
      <c r="H33344" s="12"/>
      <c r="J33344" s="29"/>
      <c r="K33344" s="45"/>
      <c r="L33344" s="45"/>
      <c r="M33344" s="45"/>
    </row>
    <row r="33345" spans="8:13" s="28" customFormat="1" x14ac:dyDescent="0.2">
      <c r="H33345" s="12"/>
      <c r="J33345" s="29"/>
      <c r="K33345" s="45"/>
      <c r="L33345" s="45"/>
      <c r="M33345" s="45"/>
    </row>
    <row r="33346" spans="8:13" s="28" customFormat="1" x14ac:dyDescent="0.2">
      <c r="H33346" s="12"/>
      <c r="J33346" s="29"/>
      <c r="K33346" s="45"/>
      <c r="L33346" s="45"/>
      <c r="M33346" s="45"/>
    </row>
    <row r="33347" spans="8:13" s="28" customFormat="1" x14ac:dyDescent="0.2">
      <c r="H33347" s="12"/>
      <c r="J33347" s="29"/>
      <c r="K33347" s="45"/>
      <c r="L33347" s="45"/>
      <c r="M33347" s="45"/>
    </row>
    <row r="33348" spans="8:13" s="28" customFormat="1" x14ac:dyDescent="0.2">
      <c r="H33348" s="12"/>
      <c r="J33348" s="29"/>
      <c r="K33348" s="45"/>
      <c r="L33348" s="45"/>
      <c r="M33348" s="45"/>
    </row>
    <row r="33349" spans="8:13" s="28" customFormat="1" x14ac:dyDescent="0.2">
      <c r="H33349" s="12"/>
      <c r="J33349" s="29"/>
      <c r="K33349" s="45"/>
      <c r="L33349" s="45"/>
      <c r="M33349" s="45"/>
    </row>
    <row r="33350" spans="8:13" s="28" customFormat="1" x14ac:dyDescent="0.2">
      <c r="H33350" s="12"/>
      <c r="J33350" s="29"/>
      <c r="K33350" s="45"/>
      <c r="L33350" s="45"/>
      <c r="M33350" s="45"/>
    </row>
    <row r="33351" spans="8:13" s="28" customFormat="1" x14ac:dyDescent="0.2">
      <c r="H33351" s="12"/>
      <c r="J33351" s="29"/>
      <c r="K33351" s="45"/>
      <c r="L33351" s="45"/>
      <c r="M33351" s="45"/>
    </row>
    <row r="33352" spans="8:13" s="28" customFormat="1" x14ac:dyDescent="0.2">
      <c r="H33352" s="12"/>
      <c r="J33352" s="29"/>
      <c r="K33352" s="45"/>
      <c r="L33352" s="45"/>
      <c r="M33352" s="45"/>
    </row>
    <row r="33353" spans="8:13" s="28" customFormat="1" x14ac:dyDescent="0.2">
      <c r="H33353" s="12"/>
      <c r="J33353" s="29"/>
      <c r="K33353" s="45"/>
      <c r="L33353" s="45"/>
      <c r="M33353" s="45"/>
    </row>
    <row r="33354" spans="8:13" s="28" customFormat="1" x14ac:dyDescent="0.2">
      <c r="H33354" s="12"/>
      <c r="J33354" s="29"/>
      <c r="K33354" s="45"/>
      <c r="L33354" s="45"/>
      <c r="M33354" s="45"/>
    </row>
    <row r="33355" spans="8:13" s="28" customFormat="1" x14ac:dyDescent="0.2">
      <c r="H33355" s="12"/>
      <c r="J33355" s="29"/>
      <c r="K33355" s="45"/>
      <c r="L33355" s="45"/>
      <c r="M33355" s="45"/>
    </row>
    <row r="33356" spans="8:13" s="28" customFormat="1" x14ac:dyDescent="0.2">
      <c r="H33356" s="12"/>
      <c r="J33356" s="29"/>
      <c r="K33356" s="45"/>
      <c r="L33356" s="45"/>
      <c r="M33356" s="45"/>
    </row>
    <row r="33357" spans="8:13" s="28" customFormat="1" x14ac:dyDescent="0.2">
      <c r="H33357" s="12"/>
      <c r="J33357" s="29"/>
      <c r="K33357" s="45"/>
      <c r="L33357" s="45"/>
      <c r="M33357" s="45"/>
    </row>
    <row r="33358" spans="8:13" s="28" customFormat="1" x14ac:dyDescent="0.2">
      <c r="H33358" s="12"/>
      <c r="J33358" s="29"/>
      <c r="K33358" s="45"/>
      <c r="L33358" s="45"/>
      <c r="M33358" s="45"/>
    </row>
    <row r="33359" spans="8:13" s="28" customFormat="1" x14ac:dyDescent="0.2">
      <c r="H33359" s="12"/>
      <c r="J33359" s="29"/>
      <c r="K33359" s="45"/>
      <c r="L33359" s="45"/>
      <c r="M33359" s="45"/>
    </row>
    <row r="33360" spans="8:13" s="28" customFormat="1" x14ac:dyDescent="0.2">
      <c r="H33360" s="12"/>
      <c r="J33360" s="29"/>
      <c r="K33360" s="45"/>
      <c r="L33360" s="45"/>
      <c r="M33360" s="45"/>
    </row>
    <row r="33361" spans="8:13" s="28" customFormat="1" x14ac:dyDescent="0.2">
      <c r="H33361" s="12"/>
      <c r="J33361" s="29"/>
      <c r="K33361" s="45"/>
      <c r="L33361" s="45"/>
      <c r="M33361" s="45"/>
    </row>
    <row r="33362" spans="8:13" s="28" customFormat="1" x14ac:dyDescent="0.2">
      <c r="H33362" s="12"/>
      <c r="J33362" s="29"/>
      <c r="K33362" s="45"/>
      <c r="L33362" s="45"/>
      <c r="M33362" s="45"/>
    </row>
    <row r="33363" spans="8:13" s="28" customFormat="1" x14ac:dyDescent="0.2">
      <c r="H33363" s="12"/>
      <c r="J33363" s="29"/>
      <c r="K33363" s="45"/>
      <c r="L33363" s="45"/>
      <c r="M33363" s="45"/>
    </row>
    <row r="33364" spans="8:13" s="28" customFormat="1" x14ac:dyDescent="0.2">
      <c r="H33364" s="12"/>
      <c r="J33364" s="29"/>
      <c r="K33364" s="45"/>
      <c r="L33364" s="45"/>
      <c r="M33364" s="45"/>
    </row>
    <row r="33365" spans="8:13" s="28" customFormat="1" x14ac:dyDescent="0.2">
      <c r="H33365" s="12"/>
      <c r="J33365" s="29"/>
      <c r="K33365" s="45"/>
      <c r="L33365" s="45"/>
      <c r="M33365" s="45"/>
    </row>
    <row r="33366" spans="8:13" s="28" customFormat="1" x14ac:dyDescent="0.2">
      <c r="H33366" s="12"/>
      <c r="J33366" s="29"/>
      <c r="K33366" s="45"/>
      <c r="L33366" s="45"/>
      <c r="M33366" s="45"/>
    </row>
    <row r="33367" spans="8:13" s="28" customFormat="1" x14ac:dyDescent="0.2">
      <c r="H33367" s="12"/>
      <c r="J33367" s="29"/>
      <c r="K33367" s="45"/>
      <c r="L33367" s="45"/>
      <c r="M33367" s="45"/>
    </row>
    <row r="33368" spans="8:13" s="28" customFormat="1" x14ac:dyDescent="0.2">
      <c r="H33368" s="12"/>
      <c r="J33368" s="29"/>
      <c r="K33368" s="45"/>
      <c r="L33368" s="45"/>
      <c r="M33368" s="45"/>
    </row>
    <row r="33369" spans="8:13" s="28" customFormat="1" x14ac:dyDescent="0.2">
      <c r="H33369" s="12"/>
      <c r="J33369" s="29"/>
      <c r="K33369" s="45"/>
      <c r="L33369" s="45"/>
      <c r="M33369" s="45"/>
    </row>
    <row r="33370" spans="8:13" s="28" customFormat="1" x14ac:dyDescent="0.2">
      <c r="H33370" s="12"/>
      <c r="J33370" s="29"/>
      <c r="K33370" s="45"/>
      <c r="L33370" s="45"/>
      <c r="M33370" s="45"/>
    </row>
    <row r="33371" spans="8:13" s="28" customFormat="1" x14ac:dyDescent="0.2">
      <c r="H33371" s="12"/>
      <c r="J33371" s="29"/>
      <c r="K33371" s="45"/>
      <c r="L33371" s="45"/>
      <c r="M33371" s="45"/>
    </row>
    <row r="33372" spans="8:13" s="28" customFormat="1" x14ac:dyDescent="0.2">
      <c r="H33372" s="12"/>
      <c r="J33372" s="29"/>
      <c r="K33372" s="45"/>
      <c r="L33372" s="45"/>
      <c r="M33372" s="45"/>
    </row>
    <row r="33373" spans="8:13" s="28" customFormat="1" x14ac:dyDescent="0.2">
      <c r="H33373" s="12"/>
      <c r="J33373" s="29"/>
      <c r="K33373" s="45"/>
      <c r="L33373" s="45"/>
      <c r="M33373" s="45"/>
    </row>
    <row r="33374" spans="8:13" s="28" customFormat="1" x14ac:dyDescent="0.2">
      <c r="H33374" s="12"/>
      <c r="J33374" s="29"/>
      <c r="K33374" s="45"/>
      <c r="L33374" s="45"/>
      <c r="M33374" s="45"/>
    </row>
    <row r="33375" spans="8:13" s="28" customFormat="1" x14ac:dyDescent="0.2">
      <c r="H33375" s="12"/>
      <c r="J33375" s="29"/>
      <c r="K33375" s="45"/>
      <c r="L33375" s="45"/>
      <c r="M33375" s="45"/>
    </row>
    <row r="33376" spans="8:13" s="28" customFormat="1" x14ac:dyDescent="0.2">
      <c r="H33376" s="12"/>
      <c r="J33376" s="29"/>
      <c r="K33376" s="45"/>
      <c r="L33376" s="45"/>
      <c r="M33376" s="45"/>
    </row>
    <row r="33377" spans="8:13" s="28" customFormat="1" x14ac:dyDescent="0.2">
      <c r="H33377" s="12"/>
      <c r="J33377" s="29"/>
      <c r="K33377" s="45"/>
      <c r="L33377" s="45"/>
      <c r="M33377" s="45"/>
    </row>
    <row r="33378" spans="8:13" s="28" customFormat="1" x14ac:dyDescent="0.2">
      <c r="H33378" s="12"/>
      <c r="J33378" s="29"/>
      <c r="K33378" s="45"/>
      <c r="L33378" s="45"/>
      <c r="M33378" s="45"/>
    </row>
    <row r="33379" spans="8:13" s="28" customFormat="1" x14ac:dyDescent="0.2">
      <c r="H33379" s="12"/>
      <c r="J33379" s="29"/>
      <c r="K33379" s="45"/>
      <c r="L33379" s="45"/>
      <c r="M33379" s="45"/>
    </row>
    <row r="33380" spans="8:13" s="28" customFormat="1" x14ac:dyDescent="0.2">
      <c r="H33380" s="12"/>
      <c r="J33380" s="29"/>
      <c r="K33380" s="45"/>
      <c r="L33380" s="45"/>
      <c r="M33380" s="45"/>
    </row>
    <row r="33381" spans="8:13" s="28" customFormat="1" x14ac:dyDescent="0.2">
      <c r="H33381" s="12"/>
      <c r="J33381" s="29"/>
      <c r="K33381" s="45"/>
      <c r="L33381" s="45"/>
      <c r="M33381" s="45"/>
    </row>
    <row r="33382" spans="8:13" s="28" customFormat="1" x14ac:dyDescent="0.2">
      <c r="H33382" s="12"/>
      <c r="J33382" s="29"/>
      <c r="K33382" s="45"/>
      <c r="L33382" s="45"/>
      <c r="M33382" s="45"/>
    </row>
    <row r="33383" spans="8:13" s="28" customFormat="1" x14ac:dyDescent="0.2">
      <c r="H33383" s="12"/>
      <c r="J33383" s="29"/>
      <c r="K33383" s="45"/>
      <c r="L33383" s="45"/>
      <c r="M33383" s="45"/>
    </row>
    <row r="33384" spans="8:13" s="28" customFormat="1" x14ac:dyDescent="0.2">
      <c r="H33384" s="12"/>
      <c r="J33384" s="29"/>
      <c r="K33384" s="45"/>
      <c r="L33384" s="45"/>
      <c r="M33384" s="45"/>
    </row>
    <row r="33385" spans="8:13" s="28" customFormat="1" x14ac:dyDescent="0.2">
      <c r="H33385" s="12"/>
      <c r="J33385" s="29"/>
      <c r="K33385" s="45"/>
      <c r="L33385" s="45"/>
      <c r="M33385" s="45"/>
    </row>
    <row r="33386" spans="8:13" s="28" customFormat="1" x14ac:dyDescent="0.2">
      <c r="H33386" s="12"/>
      <c r="J33386" s="29"/>
      <c r="K33386" s="45"/>
      <c r="L33386" s="45"/>
      <c r="M33386" s="45"/>
    </row>
    <row r="33387" spans="8:13" s="28" customFormat="1" x14ac:dyDescent="0.2">
      <c r="H33387" s="12"/>
      <c r="J33387" s="29"/>
      <c r="K33387" s="45"/>
      <c r="L33387" s="45"/>
      <c r="M33387" s="45"/>
    </row>
    <row r="33388" spans="8:13" s="28" customFormat="1" x14ac:dyDescent="0.2">
      <c r="H33388" s="12"/>
      <c r="J33388" s="29"/>
      <c r="K33388" s="45"/>
      <c r="L33388" s="45"/>
      <c r="M33388" s="45"/>
    </row>
    <row r="33389" spans="8:13" s="28" customFormat="1" x14ac:dyDescent="0.2">
      <c r="H33389" s="12"/>
      <c r="J33389" s="29"/>
      <c r="K33389" s="45"/>
      <c r="L33389" s="45"/>
      <c r="M33389" s="45"/>
    </row>
    <row r="33390" spans="8:13" s="28" customFormat="1" x14ac:dyDescent="0.2">
      <c r="H33390" s="12"/>
      <c r="J33390" s="29"/>
      <c r="K33390" s="45"/>
      <c r="L33390" s="45"/>
      <c r="M33390" s="45"/>
    </row>
    <row r="33391" spans="8:13" s="28" customFormat="1" x14ac:dyDescent="0.2">
      <c r="H33391" s="12"/>
      <c r="J33391" s="29"/>
      <c r="K33391" s="45"/>
      <c r="L33391" s="45"/>
      <c r="M33391" s="45"/>
    </row>
    <row r="33392" spans="8:13" s="28" customFormat="1" x14ac:dyDescent="0.2">
      <c r="H33392" s="12"/>
      <c r="J33392" s="29"/>
      <c r="K33392" s="45"/>
      <c r="L33392" s="45"/>
      <c r="M33392" s="45"/>
    </row>
    <row r="33393" spans="8:13" s="28" customFormat="1" x14ac:dyDescent="0.2">
      <c r="H33393" s="12"/>
      <c r="J33393" s="29"/>
      <c r="K33393" s="45"/>
      <c r="L33393" s="45"/>
      <c r="M33393" s="45"/>
    </row>
    <row r="33394" spans="8:13" s="28" customFormat="1" x14ac:dyDescent="0.2">
      <c r="H33394" s="12"/>
      <c r="J33394" s="29"/>
      <c r="K33394" s="45"/>
      <c r="L33394" s="45"/>
      <c r="M33394" s="45"/>
    </row>
    <row r="33395" spans="8:13" s="28" customFormat="1" x14ac:dyDescent="0.2">
      <c r="H33395" s="12"/>
      <c r="J33395" s="29"/>
      <c r="K33395" s="45"/>
      <c r="L33395" s="45"/>
      <c r="M33395" s="45"/>
    </row>
    <row r="33396" spans="8:13" s="28" customFormat="1" x14ac:dyDescent="0.2">
      <c r="H33396" s="12"/>
      <c r="J33396" s="29"/>
      <c r="K33396" s="45"/>
      <c r="L33396" s="45"/>
      <c r="M33396" s="45"/>
    </row>
    <row r="33397" spans="8:13" s="28" customFormat="1" x14ac:dyDescent="0.2">
      <c r="H33397" s="12"/>
      <c r="J33397" s="29"/>
      <c r="K33397" s="45"/>
      <c r="L33397" s="45"/>
      <c r="M33397" s="45"/>
    </row>
    <row r="33398" spans="8:13" s="28" customFormat="1" x14ac:dyDescent="0.2">
      <c r="H33398" s="12"/>
      <c r="J33398" s="29"/>
      <c r="K33398" s="45"/>
      <c r="L33398" s="45"/>
      <c r="M33398" s="45"/>
    </row>
    <row r="33399" spans="8:13" s="28" customFormat="1" x14ac:dyDescent="0.2">
      <c r="H33399" s="12"/>
      <c r="J33399" s="29"/>
      <c r="K33399" s="45"/>
      <c r="L33399" s="45"/>
      <c r="M33399" s="45"/>
    </row>
    <row r="33400" spans="8:13" s="28" customFormat="1" x14ac:dyDescent="0.2">
      <c r="H33400" s="12"/>
      <c r="J33400" s="29"/>
      <c r="K33400" s="45"/>
      <c r="L33400" s="45"/>
      <c r="M33400" s="45"/>
    </row>
    <row r="33401" spans="8:13" s="28" customFormat="1" x14ac:dyDescent="0.2">
      <c r="H33401" s="12"/>
      <c r="J33401" s="29"/>
      <c r="K33401" s="45"/>
      <c r="L33401" s="45"/>
      <c r="M33401" s="45"/>
    </row>
    <row r="33402" spans="8:13" s="28" customFormat="1" x14ac:dyDescent="0.2">
      <c r="H33402" s="12"/>
      <c r="J33402" s="29"/>
      <c r="K33402" s="45"/>
      <c r="L33402" s="45"/>
      <c r="M33402" s="45"/>
    </row>
    <row r="33403" spans="8:13" s="28" customFormat="1" x14ac:dyDescent="0.2">
      <c r="H33403" s="12"/>
      <c r="J33403" s="29"/>
      <c r="K33403" s="45"/>
      <c r="L33403" s="45"/>
      <c r="M33403" s="45"/>
    </row>
    <row r="33404" spans="8:13" s="28" customFormat="1" x14ac:dyDescent="0.2">
      <c r="H33404" s="12"/>
      <c r="J33404" s="29"/>
      <c r="K33404" s="45"/>
      <c r="L33404" s="45"/>
      <c r="M33404" s="45"/>
    </row>
    <row r="33405" spans="8:13" s="28" customFormat="1" x14ac:dyDescent="0.2">
      <c r="H33405" s="12"/>
      <c r="J33405" s="29"/>
      <c r="K33405" s="45"/>
      <c r="L33405" s="45"/>
      <c r="M33405" s="45"/>
    </row>
    <row r="33406" spans="8:13" s="28" customFormat="1" x14ac:dyDescent="0.2">
      <c r="H33406" s="12"/>
      <c r="J33406" s="29"/>
      <c r="K33406" s="45"/>
      <c r="L33406" s="45"/>
      <c r="M33406" s="45"/>
    </row>
    <row r="33407" spans="8:13" s="28" customFormat="1" x14ac:dyDescent="0.2">
      <c r="H33407" s="12"/>
      <c r="J33407" s="29"/>
      <c r="K33407" s="45"/>
      <c r="L33407" s="45"/>
      <c r="M33407" s="45"/>
    </row>
    <row r="33408" spans="8:13" s="28" customFormat="1" x14ac:dyDescent="0.2">
      <c r="H33408" s="12"/>
      <c r="J33408" s="29"/>
      <c r="K33408" s="45"/>
      <c r="L33408" s="45"/>
      <c r="M33408" s="45"/>
    </row>
    <row r="33409" spans="8:13" s="28" customFormat="1" x14ac:dyDescent="0.2">
      <c r="H33409" s="12"/>
      <c r="J33409" s="29"/>
      <c r="K33409" s="45"/>
      <c r="L33409" s="45"/>
      <c r="M33409" s="45"/>
    </row>
    <row r="33410" spans="8:13" s="28" customFormat="1" x14ac:dyDescent="0.2">
      <c r="H33410" s="12"/>
      <c r="J33410" s="29"/>
      <c r="K33410" s="45"/>
      <c r="L33410" s="45"/>
      <c r="M33410" s="45"/>
    </row>
    <row r="33411" spans="8:13" s="28" customFormat="1" x14ac:dyDescent="0.2">
      <c r="H33411" s="12"/>
      <c r="J33411" s="29"/>
      <c r="K33411" s="45"/>
      <c r="L33411" s="45"/>
      <c r="M33411" s="45"/>
    </row>
    <row r="33412" spans="8:13" s="28" customFormat="1" x14ac:dyDescent="0.2">
      <c r="H33412" s="12"/>
      <c r="J33412" s="29"/>
      <c r="K33412" s="45"/>
      <c r="L33412" s="45"/>
      <c r="M33412" s="45"/>
    </row>
    <row r="33413" spans="8:13" s="28" customFormat="1" x14ac:dyDescent="0.2">
      <c r="H33413" s="12"/>
      <c r="J33413" s="29"/>
      <c r="K33413" s="45"/>
      <c r="L33413" s="45"/>
      <c r="M33413" s="45"/>
    </row>
    <row r="33414" spans="8:13" s="28" customFormat="1" x14ac:dyDescent="0.2">
      <c r="H33414" s="12"/>
      <c r="J33414" s="29"/>
      <c r="K33414" s="45"/>
      <c r="L33414" s="45"/>
      <c r="M33414" s="45"/>
    </row>
    <row r="33415" spans="8:13" s="28" customFormat="1" x14ac:dyDescent="0.2">
      <c r="H33415" s="12"/>
      <c r="J33415" s="29"/>
      <c r="K33415" s="45"/>
      <c r="L33415" s="45"/>
      <c r="M33415" s="45"/>
    </row>
    <row r="33416" spans="8:13" s="28" customFormat="1" x14ac:dyDescent="0.2">
      <c r="H33416" s="12"/>
      <c r="J33416" s="29"/>
      <c r="K33416" s="45"/>
      <c r="L33416" s="45"/>
      <c r="M33416" s="45"/>
    </row>
    <row r="33417" spans="8:13" s="28" customFormat="1" x14ac:dyDescent="0.2">
      <c r="H33417" s="12"/>
      <c r="J33417" s="29"/>
      <c r="K33417" s="45"/>
      <c r="L33417" s="45"/>
      <c r="M33417" s="45"/>
    </row>
    <row r="33418" spans="8:13" s="28" customFormat="1" x14ac:dyDescent="0.2">
      <c r="H33418" s="12"/>
      <c r="J33418" s="29"/>
      <c r="K33418" s="45"/>
      <c r="L33418" s="45"/>
      <c r="M33418" s="45"/>
    </row>
    <row r="33419" spans="8:13" s="28" customFormat="1" x14ac:dyDescent="0.2">
      <c r="H33419" s="12"/>
      <c r="J33419" s="29"/>
      <c r="K33419" s="45"/>
      <c r="L33419" s="45"/>
      <c r="M33419" s="45"/>
    </row>
    <row r="33420" spans="8:13" s="28" customFormat="1" x14ac:dyDescent="0.2">
      <c r="H33420" s="12"/>
      <c r="J33420" s="29"/>
      <c r="K33420" s="45"/>
      <c r="L33420" s="45"/>
      <c r="M33420" s="45"/>
    </row>
    <row r="33421" spans="8:13" s="28" customFormat="1" x14ac:dyDescent="0.2">
      <c r="H33421" s="12"/>
      <c r="J33421" s="29"/>
      <c r="K33421" s="45"/>
      <c r="L33421" s="45"/>
      <c r="M33421" s="45"/>
    </row>
    <row r="33422" spans="8:13" s="28" customFormat="1" x14ac:dyDescent="0.2">
      <c r="H33422" s="12"/>
      <c r="J33422" s="29"/>
      <c r="K33422" s="45"/>
      <c r="L33422" s="45"/>
      <c r="M33422" s="45"/>
    </row>
    <row r="33423" spans="8:13" s="28" customFormat="1" x14ac:dyDescent="0.2">
      <c r="H33423" s="12"/>
      <c r="J33423" s="29"/>
      <c r="K33423" s="45"/>
      <c r="L33423" s="45"/>
      <c r="M33423" s="45"/>
    </row>
    <row r="33424" spans="8:13" s="28" customFormat="1" x14ac:dyDescent="0.2">
      <c r="H33424" s="12"/>
      <c r="J33424" s="29"/>
      <c r="K33424" s="45"/>
      <c r="L33424" s="45"/>
      <c r="M33424" s="45"/>
    </row>
    <row r="33425" spans="8:13" s="28" customFormat="1" x14ac:dyDescent="0.2">
      <c r="H33425" s="12"/>
      <c r="J33425" s="29"/>
      <c r="K33425" s="45"/>
      <c r="L33425" s="45"/>
      <c r="M33425" s="45"/>
    </row>
    <row r="33426" spans="8:13" s="28" customFormat="1" x14ac:dyDescent="0.2">
      <c r="H33426" s="12"/>
      <c r="J33426" s="29"/>
      <c r="K33426" s="45"/>
      <c r="L33426" s="45"/>
      <c r="M33426" s="45"/>
    </row>
    <row r="33427" spans="8:13" s="28" customFormat="1" x14ac:dyDescent="0.2">
      <c r="H33427" s="12"/>
      <c r="J33427" s="29"/>
      <c r="K33427" s="45"/>
      <c r="L33427" s="45"/>
      <c r="M33427" s="45"/>
    </row>
    <row r="33428" spans="8:13" s="28" customFormat="1" x14ac:dyDescent="0.2">
      <c r="H33428" s="12"/>
      <c r="J33428" s="29"/>
      <c r="K33428" s="45"/>
      <c r="L33428" s="45"/>
      <c r="M33428" s="45"/>
    </row>
    <row r="33429" spans="8:13" s="28" customFormat="1" x14ac:dyDescent="0.2">
      <c r="H33429" s="12"/>
      <c r="J33429" s="29"/>
      <c r="K33429" s="45"/>
      <c r="L33429" s="45"/>
      <c r="M33429" s="45"/>
    </row>
    <row r="33430" spans="8:13" s="28" customFormat="1" x14ac:dyDescent="0.2">
      <c r="H33430" s="12"/>
      <c r="J33430" s="29"/>
      <c r="K33430" s="45"/>
      <c r="L33430" s="45"/>
      <c r="M33430" s="45"/>
    </row>
    <row r="33431" spans="8:13" s="28" customFormat="1" x14ac:dyDescent="0.2">
      <c r="H33431" s="12"/>
      <c r="J33431" s="29"/>
      <c r="K33431" s="45"/>
      <c r="L33431" s="45"/>
      <c r="M33431" s="45"/>
    </row>
    <row r="33432" spans="8:13" s="28" customFormat="1" x14ac:dyDescent="0.2">
      <c r="H33432" s="12"/>
      <c r="J33432" s="29"/>
      <c r="K33432" s="45"/>
      <c r="L33432" s="45"/>
      <c r="M33432" s="45"/>
    </row>
    <row r="33433" spans="8:13" s="28" customFormat="1" x14ac:dyDescent="0.2">
      <c r="H33433" s="12"/>
      <c r="J33433" s="29"/>
      <c r="K33433" s="45"/>
      <c r="L33433" s="45"/>
      <c r="M33433" s="45"/>
    </row>
    <row r="33434" spans="8:13" s="28" customFormat="1" x14ac:dyDescent="0.2">
      <c r="H33434" s="12"/>
      <c r="J33434" s="29"/>
      <c r="K33434" s="45"/>
      <c r="L33434" s="45"/>
      <c r="M33434" s="45"/>
    </row>
    <row r="33435" spans="8:13" s="28" customFormat="1" x14ac:dyDescent="0.2">
      <c r="H33435" s="12"/>
      <c r="J33435" s="29"/>
      <c r="K33435" s="45"/>
      <c r="L33435" s="45"/>
      <c r="M33435" s="45"/>
    </row>
    <row r="33436" spans="8:13" s="28" customFormat="1" x14ac:dyDescent="0.2">
      <c r="H33436" s="12"/>
      <c r="J33436" s="29"/>
      <c r="K33436" s="45"/>
      <c r="L33436" s="45"/>
      <c r="M33436" s="45"/>
    </row>
    <row r="33437" spans="8:13" s="28" customFormat="1" x14ac:dyDescent="0.2">
      <c r="H33437" s="12"/>
      <c r="J33437" s="29"/>
      <c r="K33437" s="45"/>
      <c r="L33437" s="45"/>
      <c r="M33437" s="45"/>
    </row>
    <row r="33438" spans="8:13" s="28" customFormat="1" x14ac:dyDescent="0.2">
      <c r="H33438" s="12"/>
      <c r="J33438" s="29"/>
      <c r="K33438" s="45"/>
      <c r="L33438" s="45"/>
      <c r="M33438" s="45"/>
    </row>
    <row r="33439" spans="8:13" s="28" customFormat="1" x14ac:dyDescent="0.2">
      <c r="H33439" s="12"/>
      <c r="J33439" s="29"/>
      <c r="K33439" s="45"/>
      <c r="L33439" s="45"/>
      <c r="M33439" s="45"/>
    </row>
    <row r="33440" spans="8:13" s="28" customFormat="1" x14ac:dyDescent="0.2">
      <c r="H33440" s="12"/>
      <c r="J33440" s="29"/>
      <c r="K33440" s="45"/>
      <c r="L33440" s="45"/>
      <c r="M33440" s="45"/>
    </row>
    <row r="33441" spans="8:13" s="28" customFormat="1" x14ac:dyDescent="0.2">
      <c r="H33441" s="12"/>
      <c r="J33441" s="29"/>
      <c r="K33441" s="45"/>
      <c r="L33441" s="45"/>
      <c r="M33441" s="45"/>
    </row>
    <row r="33442" spans="8:13" s="28" customFormat="1" x14ac:dyDescent="0.2">
      <c r="H33442" s="12"/>
      <c r="J33442" s="29"/>
      <c r="K33442" s="45"/>
      <c r="L33442" s="45"/>
      <c r="M33442" s="45"/>
    </row>
    <row r="33443" spans="8:13" s="28" customFormat="1" x14ac:dyDescent="0.2">
      <c r="H33443" s="12"/>
      <c r="J33443" s="29"/>
      <c r="K33443" s="45"/>
      <c r="L33443" s="45"/>
      <c r="M33443" s="45"/>
    </row>
    <row r="33444" spans="8:13" s="28" customFormat="1" x14ac:dyDescent="0.2">
      <c r="H33444" s="12"/>
      <c r="J33444" s="29"/>
      <c r="K33444" s="45"/>
      <c r="L33444" s="45"/>
      <c r="M33444" s="45"/>
    </row>
    <row r="33445" spans="8:13" s="28" customFormat="1" x14ac:dyDescent="0.2">
      <c r="H33445" s="12"/>
      <c r="J33445" s="29"/>
      <c r="K33445" s="45"/>
      <c r="L33445" s="45"/>
      <c r="M33445" s="45"/>
    </row>
    <row r="33446" spans="8:13" s="28" customFormat="1" x14ac:dyDescent="0.2">
      <c r="H33446" s="12"/>
      <c r="J33446" s="29"/>
      <c r="K33446" s="45"/>
      <c r="L33446" s="45"/>
      <c r="M33446" s="45"/>
    </row>
    <row r="33447" spans="8:13" s="28" customFormat="1" x14ac:dyDescent="0.2">
      <c r="H33447" s="12"/>
      <c r="J33447" s="29"/>
      <c r="K33447" s="45"/>
      <c r="L33447" s="45"/>
      <c r="M33447" s="45"/>
    </row>
    <row r="33448" spans="8:13" s="28" customFormat="1" x14ac:dyDescent="0.2">
      <c r="H33448" s="12"/>
      <c r="J33448" s="29"/>
      <c r="K33448" s="45"/>
      <c r="L33448" s="45"/>
      <c r="M33448" s="45"/>
    </row>
    <row r="33449" spans="8:13" s="28" customFormat="1" x14ac:dyDescent="0.2">
      <c r="H33449" s="12"/>
      <c r="J33449" s="29"/>
      <c r="K33449" s="45"/>
      <c r="L33449" s="45"/>
      <c r="M33449" s="45"/>
    </row>
    <row r="33450" spans="8:13" s="28" customFormat="1" x14ac:dyDescent="0.2">
      <c r="H33450" s="12"/>
      <c r="J33450" s="29"/>
      <c r="K33450" s="45"/>
      <c r="L33450" s="45"/>
      <c r="M33450" s="45"/>
    </row>
    <row r="33451" spans="8:13" s="28" customFormat="1" x14ac:dyDescent="0.2">
      <c r="H33451" s="12"/>
      <c r="J33451" s="29"/>
      <c r="K33451" s="45"/>
      <c r="L33451" s="45"/>
      <c r="M33451" s="45"/>
    </row>
    <row r="33452" spans="8:13" s="28" customFormat="1" x14ac:dyDescent="0.2">
      <c r="H33452" s="12"/>
      <c r="J33452" s="29"/>
      <c r="K33452" s="45"/>
      <c r="L33452" s="45"/>
      <c r="M33452" s="45"/>
    </row>
    <row r="33453" spans="8:13" s="28" customFormat="1" x14ac:dyDescent="0.2">
      <c r="H33453" s="12"/>
      <c r="J33453" s="29"/>
      <c r="K33453" s="45"/>
      <c r="L33453" s="45"/>
      <c r="M33453" s="45"/>
    </row>
    <row r="33454" spans="8:13" s="28" customFormat="1" x14ac:dyDescent="0.2">
      <c r="H33454" s="12"/>
      <c r="J33454" s="29"/>
      <c r="K33454" s="45"/>
      <c r="L33454" s="45"/>
      <c r="M33454" s="45"/>
    </row>
    <row r="33455" spans="8:13" s="28" customFormat="1" x14ac:dyDescent="0.2">
      <c r="H33455" s="12"/>
      <c r="J33455" s="29"/>
      <c r="K33455" s="45"/>
      <c r="L33455" s="45"/>
      <c r="M33455" s="45"/>
    </row>
    <row r="33456" spans="8:13" s="28" customFormat="1" x14ac:dyDescent="0.2">
      <c r="H33456" s="12"/>
      <c r="J33456" s="29"/>
      <c r="K33456" s="45"/>
      <c r="L33456" s="45"/>
      <c r="M33456" s="45"/>
    </row>
    <row r="33457" spans="8:13" s="28" customFormat="1" x14ac:dyDescent="0.2">
      <c r="H33457" s="12"/>
      <c r="J33457" s="29"/>
      <c r="K33457" s="45"/>
      <c r="L33457" s="45"/>
      <c r="M33457" s="45"/>
    </row>
    <row r="33458" spans="8:13" s="28" customFormat="1" x14ac:dyDescent="0.2">
      <c r="H33458" s="12"/>
      <c r="J33458" s="29"/>
      <c r="K33458" s="45"/>
      <c r="L33458" s="45"/>
      <c r="M33458" s="45"/>
    </row>
    <row r="33459" spans="8:13" s="28" customFormat="1" x14ac:dyDescent="0.2">
      <c r="H33459" s="12"/>
      <c r="J33459" s="29"/>
      <c r="K33459" s="45"/>
      <c r="L33459" s="45"/>
      <c r="M33459" s="45"/>
    </row>
    <row r="33460" spans="8:13" s="28" customFormat="1" x14ac:dyDescent="0.2">
      <c r="H33460" s="12"/>
      <c r="J33460" s="29"/>
      <c r="K33460" s="45"/>
      <c r="L33460" s="45"/>
      <c r="M33460" s="45"/>
    </row>
    <row r="33461" spans="8:13" s="28" customFormat="1" x14ac:dyDescent="0.2">
      <c r="H33461" s="12"/>
      <c r="J33461" s="29"/>
      <c r="K33461" s="45"/>
      <c r="L33461" s="45"/>
      <c r="M33461" s="45"/>
    </row>
    <row r="33462" spans="8:13" s="28" customFormat="1" x14ac:dyDescent="0.2">
      <c r="H33462" s="12"/>
      <c r="J33462" s="29"/>
      <c r="K33462" s="45"/>
      <c r="L33462" s="45"/>
      <c r="M33462" s="45"/>
    </row>
    <row r="33463" spans="8:13" s="28" customFormat="1" x14ac:dyDescent="0.2">
      <c r="H33463" s="12"/>
      <c r="J33463" s="29"/>
      <c r="K33463" s="45"/>
      <c r="L33463" s="45"/>
      <c r="M33463" s="45"/>
    </row>
    <row r="33464" spans="8:13" s="28" customFormat="1" x14ac:dyDescent="0.2">
      <c r="H33464" s="12"/>
      <c r="J33464" s="29"/>
      <c r="K33464" s="45"/>
      <c r="L33464" s="45"/>
      <c r="M33464" s="45"/>
    </row>
    <row r="33465" spans="8:13" s="28" customFormat="1" x14ac:dyDescent="0.2">
      <c r="H33465" s="12"/>
      <c r="J33465" s="29"/>
      <c r="K33465" s="45"/>
      <c r="L33465" s="45"/>
      <c r="M33465" s="45"/>
    </row>
    <row r="33466" spans="8:13" s="28" customFormat="1" x14ac:dyDescent="0.2">
      <c r="H33466" s="12"/>
      <c r="J33466" s="29"/>
      <c r="K33466" s="45"/>
      <c r="L33466" s="45"/>
      <c r="M33466" s="45"/>
    </row>
    <row r="33467" spans="8:13" s="28" customFormat="1" x14ac:dyDescent="0.2">
      <c r="H33467" s="12"/>
      <c r="J33467" s="29"/>
      <c r="K33467" s="45"/>
      <c r="L33467" s="45"/>
      <c r="M33467" s="45"/>
    </row>
    <row r="33468" spans="8:13" s="28" customFormat="1" x14ac:dyDescent="0.2">
      <c r="H33468" s="12"/>
      <c r="J33468" s="29"/>
      <c r="K33468" s="45"/>
      <c r="L33468" s="45"/>
      <c r="M33468" s="45"/>
    </row>
    <row r="33469" spans="8:13" s="28" customFormat="1" x14ac:dyDescent="0.2">
      <c r="H33469" s="12"/>
      <c r="J33469" s="29"/>
      <c r="K33469" s="45"/>
      <c r="L33469" s="45"/>
      <c r="M33469" s="45"/>
    </row>
    <row r="33470" spans="8:13" s="28" customFormat="1" x14ac:dyDescent="0.2">
      <c r="H33470" s="12"/>
      <c r="J33470" s="29"/>
      <c r="K33470" s="45"/>
      <c r="L33470" s="45"/>
      <c r="M33470" s="45"/>
    </row>
    <row r="33471" spans="8:13" s="28" customFormat="1" x14ac:dyDescent="0.2">
      <c r="H33471" s="12"/>
      <c r="J33471" s="29"/>
      <c r="K33471" s="45"/>
      <c r="L33471" s="45"/>
      <c r="M33471" s="45"/>
    </row>
    <row r="33472" spans="8:13" s="28" customFormat="1" x14ac:dyDescent="0.2">
      <c r="H33472" s="12"/>
      <c r="J33472" s="29"/>
      <c r="K33472" s="45"/>
      <c r="L33472" s="45"/>
      <c r="M33472" s="45"/>
    </row>
    <row r="33473" spans="8:13" s="28" customFormat="1" x14ac:dyDescent="0.2">
      <c r="H33473" s="12"/>
      <c r="J33473" s="29"/>
      <c r="K33473" s="45"/>
      <c r="L33473" s="45"/>
      <c r="M33473" s="45"/>
    </row>
    <row r="33474" spans="8:13" s="28" customFormat="1" x14ac:dyDescent="0.2">
      <c r="H33474" s="12"/>
      <c r="J33474" s="29"/>
      <c r="K33474" s="45"/>
      <c r="L33474" s="45"/>
      <c r="M33474" s="45"/>
    </row>
    <row r="33475" spans="8:13" s="28" customFormat="1" x14ac:dyDescent="0.2">
      <c r="H33475" s="12"/>
      <c r="J33475" s="29"/>
      <c r="K33475" s="45"/>
      <c r="L33475" s="45"/>
      <c r="M33475" s="45"/>
    </row>
    <row r="33476" spans="8:13" s="28" customFormat="1" x14ac:dyDescent="0.2">
      <c r="H33476" s="12"/>
      <c r="J33476" s="29"/>
      <c r="K33476" s="45"/>
      <c r="L33476" s="45"/>
      <c r="M33476" s="45"/>
    </row>
    <row r="33477" spans="8:13" s="28" customFormat="1" x14ac:dyDescent="0.2">
      <c r="H33477" s="12"/>
      <c r="J33477" s="29"/>
      <c r="K33477" s="45"/>
      <c r="L33477" s="45"/>
      <c r="M33477" s="45"/>
    </row>
    <row r="33478" spans="8:13" s="28" customFormat="1" x14ac:dyDescent="0.2">
      <c r="H33478" s="12"/>
      <c r="J33478" s="29"/>
      <c r="K33478" s="45"/>
      <c r="L33478" s="45"/>
      <c r="M33478" s="45"/>
    </row>
    <row r="33479" spans="8:13" s="28" customFormat="1" x14ac:dyDescent="0.2">
      <c r="H33479" s="12"/>
      <c r="J33479" s="29"/>
      <c r="K33479" s="45"/>
      <c r="L33479" s="45"/>
      <c r="M33479" s="45"/>
    </row>
    <row r="33480" spans="8:13" s="28" customFormat="1" x14ac:dyDescent="0.2">
      <c r="H33480" s="12"/>
      <c r="J33480" s="29"/>
      <c r="K33480" s="45"/>
      <c r="L33480" s="45"/>
      <c r="M33480" s="45"/>
    </row>
    <row r="33481" spans="8:13" s="28" customFormat="1" x14ac:dyDescent="0.2">
      <c r="H33481" s="12"/>
      <c r="J33481" s="29"/>
      <c r="K33481" s="45"/>
      <c r="L33481" s="45"/>
      <c r="M33481" s="45"/>
    </row>
    <row r="33482" spans="8:13" s="28" customFormat="1" x14ac:dyDescent="0.2">
      <c r="H33482" s="12"/>
      <c r="J33482" s="29"/>
      <c r="K33482" s="45"/>
      <c r="L33482" s="45"/>
      <c r="M33482" s="45"/>
    </row>
    <row r="33483" spans="8:13" s="28" customFormat="1" x14ac:dyDescent="0.2">
      <c r="H33483" s="12"/>
      <c r="J33483" s="29"/>
      <c r="K33483" s="45"/>
      <c r="L33483" s="45"/>
      <c r="M33483" s="45"/>
    </row>
    <row r="33484" spans="8:13" s="28" customFormat="1" x14ac:dyDescent="0.2">
      <c r="H33484" s="12"/>
      <c r="J33484" s="29"/>
      <c r="K33484" s="45"/>
      <c r="L33484" s="45"/>
      <c r="M33484" s="45"/>
    </row>
    <row r="33485" spans="8:13" s="28" customFormat="1" x14ac:dyDescent="0.2">
      <c r="H33485" s="12"/>
      <c r="J33485" s="29"/>
      <c r="K33485" s="45"/>
      <c r="L33485" s="45"/>
      <c r="M33485" s="45"/>
    </row>
    <row r="33486" spans="8:13" s="28" customFormat="1" x14ac:dyDescent="0.2">
      <c r="H33486" s="12"/>
      <c r="J33486" s="29"/>
      <c r="K33486" s="45"/>
      <c r="L33486" s="45"/>
      <c r="M33486" s="45"/>
    </row>
    <row r="33487" spans="8:13" s="28" customFormat="1" x14ac:dyDescent="0.2">
      <c r="H33487" s="12"/>
      <c r="J33487" s="29"/>
      <c r="K33487" s="45"/>
      <c r="L33487" s="45"/>
      <c r="M33487" s="45"/>
    </row>
    <row r="33488" spans="8:13" s="28" customFormat="1" x14ac:dyDescent="0.2">
      <c r="H33488" s="12"/>
      <c r="J33488" s="29"/>
      <c r="K33488" s="45"/>
      <c r="L33488" s="45"/>
      <c r="M33488" s="45"/>
    </row>
    <row r="33489" spans="8:13" s="28" customFormat="1" x14ac:dyDescent="0.2">
      <c r="H33489" s="12"/>
      <c r="J33489" s="29"/>
      <c r="K33489" s="45"/>
      <c r="L33489" s="45"/>
      <c r="M33489" s="45"/>
    </row>
    <row r="33490" spans="8:13" s="28" customFormat="1" x14ac:dyDescent="0.2">
      <c r="H33490" s="12"/>
      <c r="J33490" s="29"/>
      <c r="K33490" s="45"/>
      <c r="L33490" s="45"/>
      <c r="M33490" s="45"/>
    </row>
    <row r="33491" spans="8:13" s="28" customFormat="1" x14ac:dyDescent="0.2">
      <c r="H33491" s="12"/>
      <c r="J33491" s="29"/>
      <c r="K33491" s="45"/>
      <c r="L33491" s="45"/>
      <c r="M33491" s="45"/>
    </row>
    <row r="33492" spans="8:13" s="28" customFormat="1" x14ac:dyDescent="0.2">
      <c r="H33492" s="12"/>
      <c r="J33492" s="29"/>
      <c r="K33492" s="45"/>
      <c r="L33492" s="45"/>
      <c r="M33492" s="45"/>
    </row>
    <row r="33493" spans="8:13" s="28" customFormat="1" x14ac:dyDescent="0.2">
      <c r="H33493" s="12"/>
      <c r="J33493" s="29"/>
      <c r="K33493" s="45"/>
      <c r="L33493" s="45"/>
      <c r="M33493" s="45"/>
    </row>
    <row r="33494" spans="8:13" s="28" customFormat="1" x14ac:dyDescent="0.2">
      <c r="H33494" s="12"/>
      <c r="J33494" s="29"/>
      <c r="K33494" s="45"/>
      <c r="L33494" s="45"/>
      <c r="M33494" s="45"/>
    </row>
    <row r="33495" spans="8:13" s="28" customFormat="1" x14ac:dyDescent="0.2">
      <c r="H33495" s="12"/>
      <c r="J33495" s="29"/>
      <c r="K33495" s="45"/>
      <c r="L33495" s="45"/>
      <c r="M33495" s="45"/>
    </row>
    <row r="33496" spans="8:13" s="28" customFormat="1" x14ac:dyDescent="0.2">
      <c r="H33496" s="12"/>
      <c r="J33496" s="29"/>
      <c r="K33496" s="45"/>
      <c r="L33496" s="45"/>
      <c r="M33496" s="45"/>
    </row>
    <row r="33497" spans="8:13" s="28" customFormat="1" x14ac:dyDescent="0.2">
      <c r="H33497" s="12"/>
      <c r="J33497" s="29"/>
      <c r="K33497" s="45"/>
      <c r="L33497" s="45"/>
      <c r="M33497" s="45"/>
    </row>
    <row r="33498" spans="8:13" s="28" customFormat="1" x14ac:dyDescent="0.2">
      <c r="H33498" s="12"/>
      <c r="J33498" s="29"/>
      <c r="K33498" s="45"/>
      <c r="L33498" s="45"/>
      <c r="M33498" s="45"/>
    </row>
    <row r="33499" spans="8:13" s="28" customFormat="1" x14ac:dyDescent="0.2">
      <c r="H33499" s="12"/>
      <c r="J33499" s="29"/>
      <c r="K33499" s="45"/>
      <c r="L33499" s="45"/>
      <c r="M33499" s="45"/>
    </row>
    <row r="33500" spans="8:13" s="28" customFormat="1" x14ac:dyDescent="0.2">
      <c r="H33500" s="12"/>
      <c r="J33500" s="29"/>
      <c r="K33500" s="45"/>
      <c r="L33500" s="45"/>
      <c r="M33500" s="45"/>
    </row>
    <row r="33501" spans="8:13" s="28" customFormat="1" x14ac:dyDescent="0.2">
      <c r="H33501" s="12"/>
      <c r="J33501" s="29"/>
      <c r="K33501" s="45"/>
      <c r="L33501" s="45"/>
      <c r="M33501" s="45"/>
    </row>
    <row r="33502" spans="8:13" s="28" customFormat="1" x14ac:dyDescent="0.2">
      <c r="H33502" s="12"/>
      <c r="J33502" s="29"/>
      <c r="K33502" s="45"/>
      <c r="L33502" s="45"/>
      <c r="M33502" s="45"/>
    </row>
    <row r="33503" spans="8:13" s="28" customFormat="1" x14ac:dyDescent="0.2">
      <c r="H33503" s="12"/>
      <c r="J33503" s="29"/>
      <c r="K33503" s="45"/>
      <c r="L33503" s="45"/>
      <c r="M33503" s="45"/>
    </row>
    <row r="33504" spans="8:13" s="28" customFormat="1" x14ac:dyDescent="0.2">
      <c r="H33504" s="12"/>
      <c r="J33504" s="29"/>
      <c r="K33504" s="45"/>
      <c r="L33504" s="45"/>
      <c r="M33504" s="45"/>
    </row>
    <row r="33505" spans="8:13" s="28" customFormat="1" x14ac:dyDescent="0.2">
      <c r="H33505" s="12"/>
      <c r="J33505" s="29"/>
      <c r="K33505" s="45"/>
      <c r="L33505" s="45"/>
      <c r="M33505" s="45"/>
    </row>
    <row r="33506" spans="8:13" s="28" customFormat="1" x14ac:dyDescent="0.2">
      <c r="H33506" s="12"/>
      <c r="J33506" s="29"/>
      <c r="K33506" s="45"/>
      <c r="L33506" s="45"/>
      <c r="M33506" s="45"/>
    </row>
    <row r="33507" spans="8:13" s="28" customFormat="1" x14ac:dyDescent="0.2">
      <c r="H33507" s="12"/>
      <c r="J33507" s="29"/>
      <c r="K33507" s="45"/>
      <c r="L33507" s="45"/>
      <c r="M33507" s="45"/>
    </row>
    <row r="33508" spans="8:13" s="28" customFormat="1" x14ac:dyDescent="0.2">
      <c r="H33508" s="12"/>
      <c r="J33508" s="29"/>
      <c r="K33508" s="45"/>
      <c r="L33508" s="45"/>
      <c r="M33508" s="45"/>
    </row>
    <row r="33509" spans="8:13" s="28" customFormat="1" x14ac:dyDescent="0.2">
      <c r="H33509" s="12"/>
      <c r="J33509" s="29"/>
      <c r="K33509" s="45"/>
      <c r="L33509" s="45"/>
      <c r="M33509" s="45"/>
    </row>
    <row r="33510" spans="8:13" s="28" customFormat="1" x14ac:dyDescent="0.2">
      <c r="H33510" s="12"/>
      <c r="J33510" s="29"/>
      <c r="K33510" s="45"/>
      <c r="L33510" s="45"/>
      <c r="M33510" s="45"/>
    </row>
    <row r="33511" spans="8:13" s="28" customFormat="1" x14ac:dyDescent="0.2">
      <c r="H33511" s="12"/>
      <c r="J33511" s="29"/>
      <c r="K33511" s="45"/>
      <c r="L33511" s="45"/>
      <c r="M33511" s="45"/>
    </row>
    <row r="33512" spans="8:13" s="28" customFormat="1" x14ac:dyDescent="0.2">
      <c r="H33512" s="12"/>
      <c r="J33512" s="29"/>
      <c r="K33512" s="45"/>
      <c r="L33512" s="45"/>
      <c r="M33512" s="45"/>
    </row>
    <row r="33513" spans="8:13" s="28" customFormat="1" x14ac:dyDescent="0.2">
      <c r="H33513" s="12"/>
      <c r="J33513" s="29"/>
      <c r="K33513" s="45"/>
      <c r="L33513" s="45"/>
      <c r="M33513" s="45"/>
    </row>
    <row r="33514" spans="8:13" s="28" customFormat="1" x14ac:dyDescent="0.2">
      <c r="H33514" s="12"/>
      <c r="J33514" s="29"/>
      <c r="K33514" s="45"/>
      <c r="L33514" s="45"/>
      <c r="M33514" s="45"/>
    </row>
    <row r="33515" spans="8:13" s="28" customFormat="1" x14ac:dyDescent="0.2">
      <c r="H33515" s="12"/>
      <c r="J33515" s="29"/>
      <c r="K33515" s="45"/>
      <c r="L33515" s="45"/>
      <c r="M33515" s="45"/>
    </row>
    <row r="33516" spans="8:13" s="28" customFormat="1" x14ac:dyDescent="0.2">
      <c r="H33516" s="12"/>
      <c r="J33516" s="29"/>
      <c r="K33516" s="45"/>
      <c r="L33516" s="45"/>
      <c r="M33516" s="45"/>
    </row>
    <row r="33517" spans="8:13" s="28" customFormat="1" x14ac:dyDescent="0.2">
      <c r="H33517" s="12"/>
      <c r="J33517" s="29"/>
      <c r="K33517" s="45"/>
      <c r="L33517" s="45"/>
      <c r="M33517" s="45"/>
    </row>
    <row r="33518" spans="8:13" s="28" customFormat="1" x14ac:dyDescent="0.2">
      <c r="H33518" s="12"/>
      <c r="J33518" s="29"/>
      <c r="K33518" s="45"/>
      <c r="L33518" s="45"/>
      <c r="M33518" s="45"/>
    </row>
    <row r="33519" spans="8:13" s="28" customFormat="1" x14ac:dyDescent="0.2">
      <c r="H33519" s="12"/>
      <c r="J33519" s="29"/>
      <c r="K33519" s="45"/>
      <c r="L33519" s="45"/>
      <c r="M33519" s="45"/>
    </row>
    <row r="33520" spans="8:13" s="28" customFormat="1" x14ac:dyDescent="0.2">
      <c r="H33520" s="12"/>
      <c r="J33520" s="29"/>
      <c r="K33520" s="45"/>
      <c r="L33520" s="45"/>
      <c r="M33520" s="45"/>
    </row>
    <row r="33521" spans="8:13" s="28" customFormat="1" x14ac:dyDescent="0.2">
      <c r="H33521" s="12"/>
      <c r="J33521" s="29"/>
      <c r="K33521" s="45"/>
      <c r="L33521" s="45"/>
      <c r="M33521" s="45"/>
    </row>
    <row r="33522" spans="8:13" s="28" customFormat="1" x14ac:dyDescent="0.2">
      <c r="H33522" s="12"/>
      <c r="J33522" s="29"/>
      <c r="K33522" s="45"/>
      <c r="L33522" s="45"/>
      <c r="M33522" s="45"/>
    </row>
    <row r="33523" spans="8:13" s="28" customFormat="1" x14ac:dyDescent="0.2">
      <c r="H33523" s="12"/>
      <c r="J33523" s="29"/>
      <c r="K33523" s="45"/>
      <c r="L33523" s="45"/>
      <c r="M33523" s="45"/>
    </row>
    <row r="33524" spans="8:13" s="28" customFormat="1" x14ac:dyDescent="0.2">
      <c r="H33524" s="12"/>
      <c r="J33524" s="29"/>
      <c r="K33524" s="45"/>
      <c r="L33524" s="45"/>
      <c r="M33524" s="45"/>
    </row>
    <row r="33525" spans="8:13" s="28" customFormat="1" x14ac:dyDescent="0.2">
      <c r="H33525" s="12"/>
      <c r="J33525" s="29"/>
      <c r="K33525" s="45"/>
      <c r="L33525" s="45"/>
      <c r="M33525" s="45"/>
    </row>
    <row r="33526" spans="8:13" s="28" customFormat="1" x14ac:dyDescent="0.2">
      <c r="H33526" s="12"/>
      <c r="J33526" s="29"/>
      <c r="K33526" s="45"/>
      <c r="L33526" s="45"/>
      <c r="M33526" s="45"/>
    </row>
    <row r="33527" spans="8:13" s="28" customFormat="1" x14ac:dyDescent="0.2">
      <c r="H33527" s="12"/>
      <c r="J33527" s="29"/>
      <c r="K33527" s="45"/>
      <c r="L33527" s="45"/>
      <c r="M33527" s="45"/>
    </row>
    <row r="33528" spans="8:13" s="28" customFormat="1" x14ac:dyDescent="0.2">
      <c r="H33528" s="12"/>
      <c r="J33528" s="29"/>
      <c r="K33528" s="45"/>
      <c r="L33528" s="45"/>
      <c r="M33528" s="45"/>
    </row>
    <row r="33529" spans="8:13" s="28" customFormat="1" x14ac:dyDescent="0.2">
      <c r="H33529" s="12"/>
      <c r="J33529" s="29"/>
      <c r="K33529" s="45"/>
      <c r="L33529" s="45"/>
      <c r="M33529" s="45"/>
    </row>
    <row r="33530" spans="8:13" s="28" customFormat="1" x14ac:dyDescent="0.2">
      <c r="H33530" s="12"/>
      <c r="J33530" s="29"/>
      <c r="K33530" s="45"/>
      <c r="L33530" s="45"/>
      <c r="M33530" s="45"/>
    </row>
    <row r="33531" spans="8:13" s="28" customFormat="1" x14ac:dyDescent="0.2">
      <c r="H33531" s="12"/>
      <c r="J33531" s="29"/>
      <c r="K33531" s="45"/>
      <c r="L33531" s="45"/>
      <c r="M33531" s="45"/>
    </row>
    <row r="33532" spans="8:13" s="28" customFormat="1" x14ac:dyDescent="0.2">
      <c r="H33532" s="12"/>
      <c r="J33532" s="29"/>
      <c r="K33532" s="45"/>
      <c r="L33532" s="45"/>
      <c r="M33532" s="45"/>
    </row>
    <row r="33533" spans="8:13" s="28" customFormat="1" x14ac:dyDescent="0.2">
      <c r="H33533" s="12"/>
      <c r="J33533" s="29"/>
      <c r="K33533" s="45"/>
      <c r="L33533" s="45"/>
      <c r="M33533" s="45"/>
    </row>
    <row r="33534" spans="8:13" s="28" customFormat="1" x14ac:dyDescent="0.2">
      <c r="H33534" s="12"/>
      <c r="J33534" s="29"/>
      <c r="K33534" s="45"/>
      <c r="L33534" s="45"/>
      <c r="M33534" s="45"/>
    </row>
    <row r="33535" spans="8:13" s="28" customFormat="1" x14ac:dyDescent="0.2">
      <c r="H33535" s="12"/>
      <c r="J33535" s="29"/>
      <c r="K33535" s="45"/>
      <c r="L33535" s="45"/>
      <c r="M33535" s="45"/>
    </row>
    <row r="33536" spans="8:13" s="28" customFormat="1" x14ac:dyDescent="0.2">
      <c r="H33536" s="12"/>
      <c r="J33536" s="29"/>
      <c r="K33536" s="45"/>
      <c r="L33536" s="45"/>
      <c r="M33536" s="45"/>
    </row>
    <row r="33537" spans="8:13" s="28" customFormat="1" x14ac:dyDescent="0.2">
      <c r="H33537" s="12"/>
      <c r="J33537" s="29"/>
      <c r="K33537" s="45"/>
      <c r="L33537" s="45"/>
      <c r="M33537" s="45"/>
    </row>
    <row r="33538" spans="8:13" s="28" customFormat="1" x14ac:dyDescent="0.2">
      <c r="H33538" s="12"/>
      <c r="J33538" s="29"/>
      <c r="K33538" s="45"/>
      <c r="L33538" s="45"/>
      <c r="M33538" s="45"/>
    </row>
    <row r="33539" spans="8:13" s="28" customFormat="1" x14ac:dyDescent="0.2">
      <c r="H33539" s="12"/>
      <c r="J33539" s="29"/>
      <c r="K33539" s="45"/>
      <c r="L33539" s="45"/>
      <c r="M33539" s="45"/>
    </row>
    <row r="33540" spans="8:13" s="28" customFormat="1" x14ac:dyDescent="0.2">
      <c r="H33540" s="12"/>
      <c r="J33540" s="29"/>
      <c r="K33540" s="45"/>
      <c r="L33540" s="45"/>
      <c r="M33540" s="45"/>
    </row>
    <row r="33541" spans="8:13" s="28" customFormat="1" x14ac:dyDescent="0.2">
      <c r="H33541" s="12"/>
      <c r="J33541" s="29"/>
      <c r="K33541" s="45"/>
      <c r="L33541" s="45"/>
      <c r="M33541" s="45"/>
    </row>
    <row r="33542" spans="8:13" s="28" customFormat="1" x14ac:dyDescent="0.2">
      <c r="H33542" s="12"/>
      <c r="J33542" s="29"/>
      <c r="K33542" s="45"/>
      <c r="L33542" s="45"/>
      <c r="M33542" s="45"/>
    </row>
    <row r="33543" spans="8:13" s="28" customFormat="1" x14ac:dyDescent="0.2">
      <c r="H33543" s="12"/>
      <c r="J33543" s="29"/>
      <c r="K33543" s="45"/>
      <c r="L33543" s="45"/>
      <c r="M33543" s="45"/>
    </row>
    <row r="33544" spans="8:13" s="28" customFormat="1" x14ac:dyDescent="0.2">
      <c r="H33544" s="12"/>
      <c r="J33544" s="29"/>
      <c r="K33544" s="45"/>
      <c r="L33544" s="45"/>
      <c r="M33544" s="45"/>
    </row>
    <row r="33545" spans="8:13" s="28" customFormat="1" x14ac:dyDescent="0.2">
      <c r="H33545" s="12"/>
      <c r="J33545" s="29"/>
      <c r="K33545" s="45"/>
      <c r="L33545" s="45"/>
      <c r="M33545" s="45"/>
    </row>
    <row r="33546" spans="8:13" s="28" customFormat="1" x14ac:dyDescent="0.2">
      <c r="H33546" s="12"/>
      <c r="J33546" s="29"/>
      <c r="K33546" s="45"/>
      <c r="L33546" s="45"/>
      <c r="M33546" s="45"/>
    </row>
    <row r="33547" spans="8:13" s="28" customFormat="1" x14ac:dyDescent="0.2">
      <c r="H33547" s="12"/>
      <c r="J33547" s="29"/>
      <c r="K33547" s="45"/>
      <c r="L33547" s="45"/>
      <c r="M33547" s="45"/>
    </row>
    <row r="33548" spans="8:13" s="28" customFormat="1" x14ac:dyDescent="0.2">
      <c r="H33548" s="12"/>
      <c r="J33548" s="29"/>
      <c r="K33548" s="45"/>
      <c r="L33548" s="45"/>
      <c r="M33548" s="45"/>
    </row>
    <row r="33549" spans="8:13" s="28" customFormat="1" x14ac:dyDescent="0.2">
      <c r="H33549" s="12"/>
      <c r="J33549" s="29"/>
      <c r="K33549" s="45"/>
      <c r="L33549" s="45"/>
      <c r="M33549" s="45"/>
    </row>
    <row r="33550" spans="8:13" s="28" customFormat="1" x14ac:dyDescent="0.2">
      <c r="H33550" s="12"/>
      <c r="J33550" s="29"/>
      <c r="K33550" s="45"/>
      <c r="L33550" s="45"/>
      <c r="M33550" s="45"/>
    </row>
    <row r="33551" spans="8:13" s="28" customFormat="1" x14ac:dyDescent="0.2">
      <c r="H33551" s="12"/>
      <c r="J33551" s="29"/>
      <c r="K33551" s="45"/>
      <c r="L33551" s="45"/>
      <c r="M33551" s="45"/>
    </row>
    <row r="33552" spans="8:13" s="28" customFormat="1" x14ac:dyDescent="0.2">
      <c r="H33552" s="12"/>
      <c r="J33552" s="29"/>
      <c r="K33552" s="45"/>
      <c r="L33552" s="45"/>
      <c r="M33552" s="45"/>
    </row>
    <row r="33553" spans="8:13" s="28" customFormat="1" x14ac:dyDescent="0.2">
      <c r="H33553" s="12"/>
      <c r="J33553" s="29"/>
      <c r="K33553" s="45"/>
      <c r="L33553" s="45"/>
      <c r="M33553" s="45"/>
    </row>
    <row r="33554" spans="8:13" s="28" customFormat="1" x14ac:dyDescent="0.2">
      <c r="H33554" s="12"/>
      <c r="J33554" s="29"/>
      <c r="K33554" s="45"/>
      <c r="L33554" s="45"/>
      <c r="M33554" s="45"/>
    </row>
    <row r="33555" spans="8:13" s="28" customFormat="1" x14ac:dyDescent="0.2">
      <c r="H33555" s="12"/>
      <c r="J33555" s="29"/>
      <c r="K33555" s="45"/>
      <c r="L33555" s="45"/>
      <c r="M33555" s="45"/>
    </row>
    <row r="33556" spans="8:13" s="28" customFormat="1" x14ac:dyDescent="0.2">
      <c r="H33556" s="12"/>
      <c r="J33556" s="29"/>
      <c r="K33556" s="45"/>
      <c r="L33556" s="45"/>
      <c r="M33556" s="45"/>
    </row>
    <row r="33557" spans="8:13" s="28" customFormat="1" x14ac:dyDescent="0.2">
      <c r="H33557" s="12"/>
      <c r="J33557" s="29"/>
      <c r="K33557" s="45"/>
      <c r="L33557" s="45"/>
      <c r="M33557" s="45"/>
    </row>
    <row r="33558" spans="8:13" s="28" customFormat="1" x14ac:dyDescent="0.2">
      <c r="H33558" s="12"/>
      <c r="J33558" s="29"/>
      <c r="K33558" s="45"/>
      <c r="L33558" s="45"/>
      <c r="M33558" s="45"/>
    </row>
    <row r="33559" spans="8:13" s="28" customFormat="1" x14ac:dyDescent="0.2">
      <c r="H33559" s="12"/>
      <c r="J33559" s="29"/>
      <c r="K33559" s="45"/>
      <c r="L33559" s="45"/>
      <c r="M33559" s="45"/>
    </row>
    <row r="33560" spans="8:13" s="28" customFormat="1" x14ac:dyDescent="0.2">
      <c r="H33560" s="12"/>
      <c r="J33560" s="29"/>
      <c r="K33560" s="45"/>
      <c r="L33560" s="45"/>
      <c r="M33560" s="45"/>
    </row>
    <row r="33561" spans="8:13" s="28" customFormat="1" x14ac:dyDescent="0.2">
      <c r="H33561" s="12"/>
      <c r="J33561" s="29"/>
      <c r="K33561" s="45"/>
      <c r="L33561" s="45"/>
      <c r="M33561" s="45"/>
    </row>
    <row r="33562" spans="8:13" s="28" customFormat="1" x14ac:dyDescent="0.2">
      <c r="H33562" s="12"/>
      <c r="J33562" s="29"/>
      <c r="K33562" s="45"/>
      <c r="L33562" s="45"/>
      <c r="M33562" s="45"/>
    </row>
    <row r="33563" spans="8:13" s="28" customFormat="1" x14ac:dyDescent="0.2">
      <c r="H33563" s="12"/>
      <c r="J33563" s="29"/>
      <c r="K33563" s="45"/>
      <c r="L33563" s="45"/>
      <c r="M33563" s="45"/>
    </row>
    <row r="33564" spans="8:13" s="28" customFormat="1" x14ac:dyDescent="0.2">
      <c r="H33564" s="12"/>
      <c r="J33564" s="29"/>
      <c r="K33564" s="45"/>
      <c r="L33564" s="45"/>
      <c r="M33564" s="45"/>
    </row>
    <row r="33565" spans="8:13" s="28" customFormat="1" x14ac:dyDescent="0.2">
      <c r="H33565" s="12"/>
      <c r="J33565" s="29"/>
      <c r="K33565" s="45"/>
      <c r="L33565" s="45"/>
      <c r="M33565" s="45"/>
    </row>
    <row r="33566" spans="8:13" s="28" customFormat="1" x14ac:dyDescent="0.2">
      <c r="H33566" s="12"/>
      <c r="J33566" s="29"/>
      <c r="K33566" s="45"/>
      <c r="L33566" s="45"/>
      <c r="M33566" s="45"/>
    </row>
    <row r="33567" spans="8:13" s="28" customFormat="1" x14ac:dyDescent="0.2">
      <c r="H33567" s="12"/>
      <c r="J33567" s="29"/>
      <c r="K33567" s="45"/>
      <c r="L33567" s="45"/>
      <c r="M33567" s="45"/>
    </row>
    <row r="33568" spans="8:13" s="28" customFormat="1" x14ac:dyDescent="0.2">
      <c r="H33568" s="12"/>
      <c r="J33568" s="29"/>
      <c r="K33568" s="45"/>
      <c r="L33568" s="45"/>
      <c r="M33568" s="45"/>
    </row>
    <row r="33569" spans="8:13" s="28" customFormat="1" x14ac:dyDescent="0.2">
      <c r="H33569" s="12"/>
      <c r="J33569" s="29"/>
      <c r="K33569" s="45"/>
      <c r="L33569" s="45"/>
      <c r="M33569" s="45"/>
    </row>
    <row r="33570" spans="8:13" s="28" customFormat="1" x14ac:dyDescent="0.2">
      <c r="H33570" s="12"/>
      <c r="J33570" s="29"/>
      <c r="K33570" s="45"/>
      <c r="L33570" s="45"/>
      <c r="M33570" s="45"/>
    </row>
    <row r="33571" spans="8:13" s="28" customFormat="1" x14ac:dyDescent="0.2">
      <c r="H33571" s="12"/>
      <c r="J33571" s="29"/>
      <c r="K33571" s="45"/>
      <c r="L33571" s="45"/>
      <c r="M33571" s="45"/>
    </row>
    <row r="33572" spans="8:13" s="28" customFormat="1" x14ac:dyDescent="0.2">
      <c r="H33572" s="12"/>
      <c r="J33572" s="29"/>
      <c r="K33572" s="45"/>
      <c r="L33572" s="45"/>
      <c r="M33572" s="45"/>
    </row>
    <row r="33573" spans="8:13" s="28" customFormat="1" x14ac:dyDescent="0.2">
      <c r="H33573" s="12"/>
      <c r="J33573" s="29"/>
      <c r="K33573" s="45"/>
      <c r="L33573" s="45"/>
      <c r="M33573" s="45"/>
    </row>
    <row r="33574" spans="8:13" s="28" customFormat="1" x14ac:dyDescent="0.2">
      <c r="H33574" s="12"/>
      <c r="J33574" s="29"/>
      <c r="K33574" s="45"/>
      <c r="L33574" s="45"/>
      <c r="M33574" s="45"/>
    </row>
    <row r="33575" spans="8:13" s="28" customFormat="1" x14ac:dyDescent="0.2">
      <c r="H33575" s="12"/>
      <c r="J33575" s="29"/>
      <c r="K33575" s="45"/>
      <c r="L33575" s="45"/>
      <c r="M33575" s="45"/>
    </row>
    <row r="33576" spans="8:13" s="28" customFormat="1" x14ac:dyDescent="0.2">
      <c r="H33576" s="12"/>
      <c r="J33576" s="29"/>
      <c r="K33576" s="45"/>
      <c r="L33576" s="45"/>
      <c r="M33576" s="45"/>
    </row>
    <row r="33577" spans="8:13" s="28" customFormat="1" x14ac:dyDescent="0.2">
      <c r="H33577" s="12"/>
      <c r="J33577" s="29"/>
      <c r="K33577" s="45"/>
      <c r="L33577" s="45"/>
      <c r="M33577" s="45"/>
    </row>
    <row r="33578" spans="8:13" s="28" customFormat="1" x14ac:dyDescent="0.2">
      <c r="H33578" s="12"/>
      <c r="J33578" s="29"/>
      <c r="K33578" s="45"/>
      <c r="L33578" s="45"/>
      <c r="M33578" s="45"/>
    </row>
    <row r="33579" spans="8:13" s="28" customFormat="1" x14ac:dyDescent="0.2">
      <c r="H33579" s="12"/>
      <c r="J33579" s="29"/>
      <c r="K33579" s="45"/>
      <c r="L33579" s="45"/>
      <c r="M33579" s="45"/>
    </row>
    <row r="33580" spans="8:13" s="28" customFormat="1" x14ac:dyDescent="0.2">
      <c r="H33580" s="12"/>
      <c r="J33580" s="29"/>
      <c r="K33580" s="45"/>
      <c r="L33580" s="45"/>
      <c r="M33580" s="45"/>
    </row>
    <row r="33581" spans="8:13" s="28" customFormat="1" x14ac:dyDescent="0.2">
      <c r="H33581" s="12"/>
      <c r="J33581" s="29"/>
      <c r="K33581" s="45"/>
      <c r="L33581" s="45"/>
      <c r="M33581" s="45"/>
    </row>
    <row r="33582" spans="8:13" s="28" customFormat="1" x14ac:dyDescent="0.2">
      <c r="H33582" s="12"/>
      <c r="J33582" s="29"/>
      <c r="K33582" s="45"/>
      <c r="L33582" s="45"/>
      <c r="M33582" s="45"/>
    </row>
    <row r="33583" spans="8:13" s="28" customFormat="1" x14ac:dyDescent="0.2">
      <c r="H33583" s="12"/>
      <c r="J33583" s="29"/>
      <c r="K33583" s="45"/>
      <c r="L33583" s="45"/>
      <c r="M33583" s="45"/>
    </row>
    <row r="33584" spans="8:13" s="28" customFormat="1" x14ac:dyDescent="0.2">
      <c r="H33584" s="12"/>
      <c r="J33584" s="29"/>
      <c r="K33584" s="45"/>
      <c r="L33584" s="45"/>
      <c r="M33584" s="45"/>
    </row>
    <row r="33585" spans="8:13" s="28" customFormat="1" x14ac:dyDescent="0.2">
      <c r="H33585" s="12"/>
      <c r="J33585" s="29"/>
      <c r="K33585" s="45"/>
      <c r="L33585" s="45"/>
      <c r="M33585" s="45"/>
    </row>
    <row r="33586" spans="8:13" s="28" customFormat="1" x14ac:dyDescent="0.2">
      <c r="H33586" s="12"/>
      <c r="J33586" s="29"/>
      <c r="K33586" s="45"/>
      <c r="L33586" s="45"/>
      <c r="M33586" s="45"/>
    </row>
    <row r="33587" spans="8:13" s="28" customFormat="1" x14ac:dyDescent="0.2">
      <c r="H33587" s="12"/>
      <c r="J33587" s="29"/>
      <c r="K33587" s="45"/>
      <c r="L33587" s="45"/>
      <c r="M33587" s="45"/>
    </row>
    <row r="33588" spans="8:13" s="28" customFormat="1" x14ac:dyDescent="0.2">
      <c r="H33588" s="12"/>
      <c r="J33588" s="29"/>
      <c r="K33588" s="45"/>
      <c r="L33588" s="45"/>
      <c r="M33588" s="45"/>
    </row>
    <row r="33589" spans="8:13" s="28" customFormat="1" x14ac:dyDescent="0.2">
      <c r="H33589" s="12"/>
      <c r="J33589" s="29"/>
      <c r="K33589" s="45"/>
      <c r="L33589" s="45"/>
      <c r="M33589" s="45"/>
    </row>
    <row r="33590" spans="8:13" s="28" customFormat="1" x14ac:dyDescent="0.2">
      <c r="H33590" s="12"/>
      <c r="J33590" s="29"/>
      <c r="K33590" s="45"/>
      <c r="L33590" s="45"/>
      <c r="M33590" s="45"/>
    </row>
    <row r="33591" spans="8:13" s="28" customFormat="1" x14ac:dyDescent="0.2">
      <c r="H33591" s="12"/>
      <c r="J33591" s="29"/>
      <c r="K33591" s="45"/>
      <c r="L33591" s="45"/>
      <c r="M33591" s="45"/>
    </row>
    <row r="33592" spans="8:13" s="28" customFormat="1" x14ac:dyDescent="0.2">
      <c r="H33592" s="12"/>
      <c r="J33592" s="29"/>
      <c r="K33592" s="45"/>
      <c r="L33592" s="45"/>
      <c r="M33592" s="45"/>
    </row>
    <row r="33593" spans="8:13" s="28" customFormat="1" x14ac:dyDescent="0.2">
      <c r="H33593" s="12"/>
      <c r="J33593" s="29"/>
      <c r="K33593" s="45"/>
      <c r="L33593" s="45"/>
      <c r="M33593" s="45"/>
    </row>
    <row r="33594" spans="8:13" s="28" customFormat="1" x14ac:dyDescent="0.2">
      <c r="H33594" s="12"/>
      <c r="J33594" s="29"/>
      <c r="K33594" s="45"/>
      <c r="L33594" s="45"/>
      <c r="M33594" s="45"/>
    </row>
    <row r="33595" spans="8:13" s="28" customFormat="1" x14ac:dyDescent="0.2">
      <c r="H33595" s="12"/>
      <c r="J33595" s="29"/>
      <c r="K33595" s="45"/>
      <c r="L33595" s="45"/>
      <c r="M33595" s="45"/>
    </row>
    <row r="33596" spans="8:13" s="28" customFormat="1" x14ac:dyDescent="0.2">
      <c r="H33596" s="12"/>
      <c r="J33596" s="29"/>
      <c r="K33596" s="45"/>
      <c r="L33596" s="45"/>
      <c r="M33596" s="45"/>
    </row>
    <row r="33597" spans="8:13" s="28" customFormat="1" x14ac:dyDescent="0.2">
      <c r="H33597" s="12"/>
      <c r="J33597" s="29"/>
      <c r="K33597" s="45"/>
      <c r="L33597" s="45"/>
      <c r="M33597" s="45"/>
    </row>
    <row r="33598" spans="8:13" s="28" customFormat="1" x14ac:dyDescent="0.2">
      <c r="H33598" s="12"/>
      <c r="J33598" s="29"/>
      <c r="K33598" s="45"/>
      <c r="L33598" s="45"/>
      <c r="M33598" s="45"/>
    </row>
    <row r="33599" spans="8:13" s="28" customFormat="1" x14ac:dyDescent="0.2">
      <c r="H33599" s="12"/>
      <c r="J33599" s="29"/>
      <c r="K33599" s="45"/>
      <c r="L33599" s="45"/>
      <c r="M33599" s="45"/>
    </row>
    <row r="33600" spans="8:13" s="28" customFormat="1" x14ac:dyDescent="0.2">
      <c r="H33600" s="12"/>
      <c r="J33600" s="29"/>
      <c r="K33600" s="45"/>
      <c r="L33600" s="45"/>
      <c r="M33600" s="45"/>
    </row>
    <row r="33601" spans="8:13" s="28" customFormat="1" x14ac:dyDescent="0.2">
      <c r="H33601" s="12"/>
      <c r="J33601" s="29"/>
      <c r="K33601" s="45"/>
      <c r="L33601" s="45"/>
      <c r="M33601" s="45"/>
    </row>
    <row r="33602" spans="8:13" s="28" customFormat="1" x14ac:dyDescent="0.2">
      <c r="H33602" s="12"/>
      <c r="J33602" s="29"/>
      <c r="K33602" s="45"/>
      <c r="L33602" s="45"/>
      <c r="M33602" s="45"/>
    </row>
    <row r="33603" spans="8:13" s="28" customFormat="1" x14ac:dyDescent="0.2">
      <c r="H33603" s="12"/>
      <c r="J33603" s="29"/>
      <c r="K33603" s="45"/>
      <c r="L33603" s="45"/>
      <c r="M33603" s="45"/>
    </row>
    <row r="33604" spans="8:13" s="28" customFormat="1" x14ac:dyDescent="0.2">
      <c r="H33604" s="12"/>
      <c r="J33604" s="29"/>
      <c r="K33604" s="45"/>
      <c r="L33604" s="45"/>
      <c r="M33604" s="45"/>
    </row>
    <row r="33605" spans="8:13" s="28" customFormat="1" x14ac:dyDescent="0.2">
      <c r="H33605" s="12"/>
      <c r="J33605" s="29"/>
      <c r="K33605" s="45"/>
      <c r="L33605" s="45"/>
      <c r="M33605" s="45"/>
    </row>
    <row r="33606" spans="8:13" s="28" customFormat="1" x14ac:dyDescent="0.2">
      <c r="H33606" s="12"/>
      <c r="J33606" s="29"/>
      <c r="K33606" s="45"/>
      <c r="L33606" s="45"/>
      <c r="M33606" s="45"/>
    </row>
    <row r="33607" spans="8:13" s="28" customFormat="1" x14ac:dyDescent="0.2">
      <c r="H33607" s="12"/>
      <c r="J33607" s="29"/>
      <c r="K33607" s="45"/>
      <c r="L33607" s="45"/>
      <c r="M33607" s="45"/>
    </row>
    <row r="33608" spans="8:13" s="28" customFormat="1" x14ac:dyDescent="0.2">
      <c r="H33608" s="12"/>
      <c r="J33608" s="29"/>
      <c r="K33608" s="45"/>
      <c r="L33608" s="45"/>
      <c r="M33608" s="45"/>
    </row>
    <row r="33609" spans="8:13" s="28" customFormat="1" x14ac:dyDescent="0.2">
      <c r="H33609" s="12"/>
      <c r="J33609" s="29"/>
      <c r="K33609" s="45"/>
      <c r="L33609" s="45"/>
      <c r="M33609" s="45"/>
    </row>
    <row r="33610" spans="8:13" s="28" customFormat="1" x14ac:dyDescent="0.2">
      <c r="H33610" s="12"/>
      <c r="J33610" s="29"/>
      <c r="K33610" s="45"/>
      <c r="L33610" s="45"/>
      <c r="M33610" s="45"/>
    </row>
    <row r="33611" spans="8:13" s="28" customFormat="1" x14ac:dyDescent="0.2">
      <c r="H33611" s="12"/>
      <c r="J33611" s="29"/>
      <c r="K33611" s="45"/>
      <c r="L33611" s="45"/>
      <c r="M33611" s="45"/>
    </row>
    <row r="33612" spans="8:13" s="28" customFormat="1" x14ac:dyDescent="0.2">
      <c r="H33612" s="12"/>
      <c r="J33612" s="29"/>
      <c r="K33612" s="45"/>
      <c r="L33612" s="45"/>
      <c r="M33612" s="45"/>
    </row>
    <row r="33613" spans="8:13" s="28" customFormat="1" x14ac:dyDescent="0.2">
      <c r="H33613" s="12"/>
      <c r="J33613" s="29"/>
      <c r="K33613" s="45"/>
      <c r="L33613" s="45"/>
      <c r="M33613" s="45"/>
    </row>
    <row r="33614" spans="8:13" s="28" customFormat="1" x14ac:dyDescent="0.2">
      <c r="H33614" s="12"/>
      <c r="J33614" s="29"/>
      <c r="K33614" s="45"/>
      <c r="L33614" s="45"/>
      <c r="M33614" s="45"/>
    </row>
    <row r="33615" spans="8:13" s="28" customFormat="1" x14ac:dyDescent="0.2">
      <c r="H33615" s="12"/>
      <c r="J33615" s="29"/>
      <c r="K33615" s="45"/>
      <c r="L33615" s="45"/>
      <c r="M33615" s="45"/>
    </row>
    <row r="33616" spans="8:13" s="28" customFormat="1" x14ac:dyDescent="0.2">
      <c r="H33616" s="12"/>
      <c r="J33616" s="29"/>
      <c r="K33616" s="45"/>
      <c r="L33616" s="45"/>
      <c r="M33616" s="45"/>
    </row>
    <row r="33617" spans="8:13" s="28" customFormat="1" x14ac:dyDescent="0.2">
      <c r="H33617" s="12"/>
      <c r="J33617" s="29"/>
      <c r="K33617" s="45"/>
      <c r="L33617" s="45"/>
      <c r="M33617" s="45"/>
    </row>
    <row r="33618" spans="8:13" s="28" customFormat="1" x14ac:dyDescent="0.2">
      <c r="H33618" s="12"/>
      <c r="J33618" s="29"/>
      <c r="K33618" s="45"/>
      <c r="L33618" s="45"/>
      <c r="M33618" s="45"/>
    </row>
    <row r="33619" spans="8:13" s="28" customFormat="1" x14ac:dyDescent="0.2">
      <c r="H33619" s="12"/>
      <c r="J33619" s="29"/>
      <c r="K33619" s="45"/>
      <c r="L33619" s="45"/>
      <c r="M33619" s="45"/>
    </row>
    <row r="33620" spans="8:13" s="28" customFormat="1" x14ac:dyDescent="0.2">
      <c r="H33620" s="12"/>
      <c r="J33620" s="29"/>
      <c r="K33620" s="45"/>
      <c r="L33620" s="45"/>
      <c r="M33620" s="45"/>
    </row>
    <row r="33621" spans="8:13" s="28" customFormat="1" x14ac:dyDescent="0.2">
      <c r="H33621" s="12"/>
      <c r="J33621" s="29"/>
      <c r="K33621" s="45"/>
      <c r="L33621" s="45"/>
      <c r="M33621" s="45"/>
    </row>
    <row r="33622" spans="8:13" s="28" customFormat="1" x14ac:dyDescent="0.2">
      <c r="H33622" s="12"/>
      <c r="J33622" s="29"/>
      <c r="K33622" s="45"/>
      <c r="L33622" s="45"/>
      <c r="M33622" s="45"/>
    </row>
    <row r="33623" spans="8:13" s="28" customFormat="1" x14ac:dyDescent="0.2">
      <c r="H33623" s="12"/>
      <c r="J33623" s="29"/>
      <c r="K33623" s="45"/>
      <c r="L33623" s="45"/>
      <c r="M33623" s="45"/>
    </row>
    <row r="33624" spans="8:13" s="28" customFormat="1" x14ac:dyDescent="0.2">
      <c r="H33624" s="12"/>
      <c r="J33624" s="29"/>
      <c r="K33624" s="45"/>
      <c r="L33624" s="45"/>
      <c r="M33624" s="45"/>
    </row>
    <row r="33625" spans="8:13" s="28" customFormat="1" x14ac:dyDescent="0.2">
      <c r="H33625" s="12"/>
      <c r="J33625" s="29"/>
      <c r="K33625" s="45"/>
      <c r="L33625" s="45"/>
      <c r="M33625" s="45"/>
    </row>
    <row r="33626" spans="8:13" s="28" customFormat="1" x14ac:dyDescent="0.2">
      <c r="H33626" s="12"/>
      <c r="J33626" s="29"/>
      <c r="K33626" s="45"/>
      <c r="L33626" s="45"/>
      <c r="M33626" s="45"/>
    </row>
    <row r="33627" spans="8:13" s="28" customFormat="1" x14ac:dyDescent="0.2">
      <c r="H33627" s="12"/>
      <c r="J33627" s="29"/>
      <c r="K33627" s="45"/>
      <c r="L33627" s="45"/>
      <c r="M33627" s="45"/>
    </row>
    <row r="33628" spans="8:13" s="28" customFormat="1" x14ac:dyDescent="0.2">
      <c r="H33628" s="12"/>
      <c r="J33628" s="29"/>
      <c r="K33628" s="45"/>
      <c r="L33628" s="45"/>
      <c r="M33628" s="45"/>
    </row>
    <row r="33629" spans="8:13" s="28" customFormat="1" x14ac:dyDescent="0.2">
      <c r="H33629" s="12"/>
      <c r="J33629" s="29"/>
      <c r="K33629" s="45"/>
      <c r="L33629" s="45"/>
      <c r="M33629" s="45"/>
    </row>
    <row r="33630" spans="8:13" s="28" customFormat="1" x14ac:dyDescent="0.2">
      <c r="H33630" s="12"/>
      <c r="J33630" s="29"/>
      <c r="K33630" s="45"/>
      <c r="L33630" s="45"/>
      <c r="M33630" s="45"/>
    </row>
    <row r="33631" spans="8:13" s="28" customFormat="1" x14ac:dyDescent="0.2">
      <c r="H33631" s="12"/>
      <c r="J33631" s="29"/>
      <c r="K33631" s="45"/>
      <c r="L33631" s="45"/>
      <c r="M33631" s="45"/>
    </row>
    <row r="33632" spans="8:13" s="28" customFormat="1" x14ac:dyDescent="0.2">
      <c r="H33632" s="12"/>
      <c r="J33632" s="29"/>
      <c r="K33632" s="45"/>
      <c r="L33632" s="45"/>
      <c r="M33632" s="45"/>
    </row>
    <row r="33633" spans="8:13" s="28" customFormat="1" x14ac:dyDescent="0.2">
      <c r="H33633" s="12"/>
      <c r="J33633" s="29"/>
      <c r="K33633" s="45"/>
      <c r="L33633" s="45"/>
      <c r="M33633" s="45"/>
    </row>
    <row r="33634" spans="8:13" s="28" customFormat="1" x14ac:dyDescent="0.2">
      <c r="H33634" s="12"/>
      <c r="J33634" s="29"/>
      <c r="K33634" s="45"/>
      <c r="L33634" s="45"/>
      <c r="M33634" s="45"/>
    </row>
    <row r="33635" spans="8:13" s="28" customFormat="1" x14ac:dyDescent="0.2">
      <c r="H33635" s="12"/>
      <c r="J33635" s="29"/>
      <c r="K33635" s="45"/>
      <c r="L33635" s="45"/>
      <c r="M33635" s="45"/>
    </row>
    <row r="33636" spans="8:13" s="28" customFormat="1" x14ac:dyDescent="0.2">
      <c r="H33636" s="12"/>
      <c r="J33636" s="29"/>
      <c r="K33636" s="45"/>
      <c r="L33636" s="45"/>
      <c r="M33636" s="45"/>
    </row>
    <row r="33637" spans="8:13" s="28" customFormat="1" x14ac:dyDescent="0.2">
      <c r="H33637" s="12"/>
      <c r="J33637" s="29"/>
      <c r="K33637" s="45"/>
      <c r="L33637" s="45"/>
      <c r="M33637" s="45"/>
    </row>
    <row r="33638" spans="8:13" s="28" customFormat="1" x14ac:dyDescent="0.2">
      <c r="H33638" s="12"/>
      <c r="J33638" s="29"/>
      <c r="K33638" s="45"/>
      <c r="L33638" s="45"/>
      <c r="M33638" s="45"/>
    </row>
    <row r="33639" spans="8:13" s="28" customFormat="1" x14ac:dyDescent="0.2">
      <c r="H33639" s="12"/>
      <c r="J33639" s="29"/>
      <c r="K33639" s="45"/>
      <c r="L33639" s="45"/>
      <c r="M33639" s="45"/>
    </row>
    <row r="33640" spans="8:13" s="28" customFormat="1" x14ac:dyDescent="0.2">
      <c r="H33640" s="12"/>
      <c r="J33640" s="29"/>
      <c r="K33640" s="45"/>
      <c r="L33640" s="45"/>
      <c r="M33640" s="45"/>
    </row>
    <row r="33641" spans="8:13" s="28" customFormat="1" x14ac:dyDescent="0.2">
      <c r="H33641" s="12"/>
      <c r="J33641" s="29"/>
      <c r="K33641" s="45"/>
      <c r="L33641" s="45"/>
      <c r="M33641" s="45"/>
    </row>
    <row r="33642" spans="8:13" s="28" customFormat="1" x14ac:dyDescent="0.2">
      <c r="H33642" s="12"/>
      <c r="J33642" s="29"/>
      <c r="K33642" s="45"/>
      <c r="L33642" s="45"/>
      <c r="M33642" s="45"/>
    </row>
    <row r="33643" spans="8:13" s="28" customFormat="1" x14ac:dyDescent="0.2">
      <c r="H33643" s="12"/>
      <c r="J33643" s="29"/>
      <c r="K33643" s="45"/>
      <c r="L33643" s="45"/>
      <c r="M33643" s="45"/>
    </row>
    <row r="33644" spans="8:13" s="28" customFormat="1" x14ac:dyDescent="0.2">
      <c r="H33644" s="12"/>
      <c r="J33644" s="29"/>
      <c r="K33644" s="45"/>
      <c r="L33644" s="45"/>
      <c r="M33644" s="45"/>
    </row>
    <row r="33645" spans="8:13" s="28" customFormat="1" x14ac:dyDescent="0.2">
      <c r="H33645" s="12"/>
      <c r="J33645" s="29"/>
      <c r="K33645" s="45"/>
      <c r="L33645" s="45"/>
      <c r="M33645" s="45"/>
    </row>
    <row r="33646" spans="8:13" s="28" customFormat="1" x14ac:dyDescent="0.2">
      <c r="H33646" s="12"/>
      <c r="J33646" s="29"/>
      <c r="K33646" s="45"/>
      <c r="L33646" s="45"/>
      <c r="M33646" s="45"/>
    </row>
    <row r="33647" spans="8:13" s="28" customFormat="1" x14ac:dyDescent="0.2">
      <c r="H33647" s="12"/>
      <c r="J33647" s="29"/>
      <c r="K33647" s="45"/>
      <c r="L33647" s="45"/>
      <c r="M33647" s="45"/>
    </row>
    <row r="33648" spans="8:13" s="28" customFormat="1" x14ac:dyDescent="0.2">
      <c r="H33648" s="12"/>
      <c r="J33648" s="29"/>
      <c r="K33648" s="45"/>
      <c r="L33648" s="45"/>
      <c r="M33648" s="45"/>
    </row>
    <row r="33649" spans="8:13" s="28" customFormat="1" x14ac:dyDescent="0.2">
      <c r="H33649" s="12"/>
      <c r="J33649" s="29"/>
      <c r="K33649" s="45"/>
      <c r="L33649" s="45"/>
      <c r="M33649" s="45"/>
    </row>
    <row r="33650" spans="8:13" s="28" customFormat="1" x14ac:dyDescent="0.2">
      <c r="H33650" s="12"/>
      <c r="J33650" s="29"/>
      <c r="K33650" s="45"/>
      <c r="L33650" s="45"/>
      <c r="M33650" s="45"/>
    </row>
    <row r="33651" spans="8:13" s="28" customFormat="1" x14ac:dyDescent="0.2">
      <c r="H33651" s="12"/>
      <c r="J33651" s="29"/>
      <c r="K33651" s="45"/>
      <c r="L33651" s="45"/>
      <c r="M33651" s="45"/>
    </row>
    <row r="33652" spans="8:13" s="28" customFormat="1" x14ac:dyDescent="0.2">
      <c r="H33652" s="12"/>
      <c r="J33652" s="29"/>
      <c r="K33652" s="45"/>
      <c r="L33652" s="45"/>
      <c r="M33652" s="45"/>
    </row>
    <row r="33653" spans="8:13" s="28" customFormat="1" x14ac:dyDescent="0.2">
      <c r="H33653" s="12"/>
      <c r="J33653" s="29"/>
      <c r="K33653" s="45"/>
      <c r="L33653" s="45"/>
      <c r="M33653" s="45"/>
    </row>
    <row r="33654" spans="8:13" s="28" customFormat="1" x14ac:dyDescent="0.2">
      <c r="H33654" s="12"/>
      <c r="J33654" s="29"/>
      <c r="K33654" s="45"/>
      <c r="L33654" s="45"/>
      <c r="M33654" s="45"/>
    </row>
    <row r="33655" spans="8:13" s="28" customFormat="1" x14ac:dyDescent="0.2">
      <c r="H33655" s="12"/>
      <c r="J33655" s="29"/>
      <c r="K33655" s="45"/>
      <c r="L33655" s="45"/>
      <c r="M33655" s="45"/>
    </row>
    <row r="33656" spans="8:13" s="28" customFormat="1" x14ac:dyDescent="0.2">
      <c r="H33656" s="12"/>
      <c r="J33656" s="29"/>
      <c r="K33656" s="45"/>
      <c r="L33656" s="45"/>
      <c r="M33656" s="45"/>
    </row>
    <row r="33657" spans="8:13" s="28" customFormat="1" x14ac:dyDescent="0.2">
      <c r="H33657" s="12"/>
      <c r="J33657" s="29"/>
      <c r="K33657" s="45"/>
      <c r="L33657" s="45"/>
      <c r="M33657" s="45"/>
    </row>
    <row r="33658" spans="8:13" s="28" customFormat="1" x14ac:dyDescent="0.2">
      <c r="H33658" s="12"/>
      <c r="J33658" s="29"/>
      <c r="K33658" s="45"/>
      <c r="L33658" s="45"/>
      <c r="M33658" s="45"/>
    </row>
    <row r="33659" spans="8:13" s="28" customFormat="1" x14ac:dyDescent="0.2">
      <c r="H33659" s="12"/>
      <c r="J33659" s="29"/>
      <c r="K33659" s="45"/>
      <c r="L33659" s="45"/>
      <c r="M33659" s="45"/>
    </row>
    <row r="33660" spans="8:13" s="28" customFormat="1" x14ac:dyDescent="0.2">
      <c r="H33660" s="12"/>
      <c r="J33660" s="29"/>
      <c r="K33660" s="45"/>
      <c r="L33660" s="45"/>
      <c r="M33660" s="45"/>
    </row>
    <row r="33661" spans="8:13" s="28" customFormat="1" x14ac:dyDescent="0.2">
      <c r="H33661" s="12"/>
      <c r="J33661" s="29"/>
      <c r="K33661" s="45"/>
      <c r="L33661" s="45"/>
      <c r="M33661" s="45"/>
    </row>
    <row r="33662" spans="8:13" s="28" customFormat="1" x14ac:dyDescent="0.2">
      <c r="H33662" s="12"/>
      <c r="J33662" s="29"/>
      <c r="K33662" s="45"/>
      <c r="L33662" s="45"/>
      <c r="M33662" s="45"/>
    </row>
    <row r="33663" spans="8:13" s="28" customFormat="1" x14ac:dyDescent="0.2">
      <c r="H33663" s="12"/>
      <c r="J33663" s="29"/>
      <c r="K33663" s="45"/>
      <c r="L33663" s="45"/>
      <c r="M33663" s="45"/>
    </row>
    <row r="33664" spans="8:13" s="28" customFormat="1" x14ac:dyDescent="0.2">
      <c r="H33664" s="12"/>
      <c r="J33664" s="29"/>
      <c r="K33664" s="45"/>
      <c r="L33664" s="45"/>
      <c r="M33664" s="45"/>
    </row>
    <row r="33665" spans="8:13" s="28" customFormat="1" x14ac:dyDescent="0.2">
      <c r="H33665" s="12"/>
      <c r="J33665" s="29"/>
      <c r="K33665" s="45"/>
      <c r="L33665" s="45"/>
      <c r="M33665" s="45"/>
    </row>
    <row r="33666" spans="8:13" s="28" customFormat="1" x14ac:dyDescent="0.2">
      <c r="H33666" s="12"/>
      <c r="J33666" s="29"/>
      <c r="K33666" s="45"/>
      <c r="L33666" s="45"/>
      <c r="M33666" s="45"/>
    </row>
    <row r="33667" spans="8:13" s="28" customFormat="1" x14ac:dyDescent="0.2">
      <c r="H33667" s="12"/>
      <c r="J33667" s="29"/>
      <c r="K33667" s="45"/>
      <c r="L33667" s="45"/>
      <c r="M33667" s="45"/>
    </row>
    <row r="33668" spans="8:13" s="28" customFormat="1" x14ac:dyDescent="0.2">
      <c r="H33668" s="12"/>
      <c r="J33668" s="29"/>
      <c r="K33668" s="45"/>
      <c r="L33668" s="45"/>
      <c r="M33668" s="45"/>
    </row>
    <row r="33669" spans="8:13" s="28" customFormat="1" x14ac:dyDescent="0.2">
      <c r="H33669" s="12"/>
      <c r="J33669" s="29"/>
      <c r="K33669" s="45"/>
      <c r="L33669" s="45"/>
      <c r="M33669" s="45"/>
    </row>
    <row r="33670" spans="8:13" s="28" customFormat="1" x14ac:dyDescent="0.2">
      <c r="H33670" s="12"/>
      <c r="J33670" s="29"/>
      <c r="K33670" s="45"/>
      <c r="L33670" s="45"/>
      <c r="M33670" s="45"/>
    </row>
    <row r="33671" spans="8:13" s="28" customFormat="1" x14ac:dyDescent="0.2">
      <c r="H33671" s="12"/>
      <c r="J33671" s="29"/>
      <c r="K33671" s="45"/>
      <c r="L33671" s="45"/>
      <c r="M33671" s="45"/>
    </row>
    <row r="33672" spans="8:13" s="28" customFormat="1" x14ac:dyDescent="0.2">
      <c r="H33672" s="12"/>
      <c r="J33672" s="29"/>
      <c r="K33672" s="45"/>
      <c r="L33672" s="45"/>
      <c r="M33672" s="45"/>
    </row>
    <row r="33673" spans="8:13" s="28" customFormat="1" x14ac:dyDescent="0.2">
      <c r="H33673" s="12"/>
      <c r="J33673" s="29"/>
      <c r="K33673" s="45"/>
      <c r="L33673" s="45"/>
      <c r="M33673" s="45"/>
    </row>
    <row r="33674" spans="8:13" s="28" customFormat="1" x14ac:dyDescent="0.2">
      <c r="H33674" s="12"/>
      <c r="J33674" s="29"/>
      <c r="K33674" s="45"/>
      <c r="L33674" s="45"/>
      <c r="M33674" s="45"/>
    </row>
    <row r="33675" spans="8:13" s="28" customFormat="1" x14ac:dyDescent="0.2">
      <c r="H33675" s="12"/>
      <c r="J33675" s="29"/>
      <c r="K33675" s="45"/>
      <c r="L33675" s="45"/>
      <c r="M33675" s="45"/>
    </row>
    <row r="33676" spans="8:13" s="28" customFormat="1" x14ac:dyDescent="0.2">
      <c r="H33676" s="12"/>
      <c r="J33676" s="29"/>
      <c r="K33676" s="45"/>
      <c r="L33676" s="45"/>
      <c r="M33676" s="45"/>
    </row>
    <row r="33677" spans="8:13" s="28" customFormat="1" x14ac:dyDescent="0.2">
      <c r="H33677" s="12"/>
      <c r="J33677" s="29"/>
      <c r="K33677" s="45"/>
      <c r="L33677" s="45"/>
      <c r="M33677" s="45"/>
    </row>
    <row r="33678" spans="8:13" s="28" customFormat="1" x14ac:dyDescent="0.2">
      <c r="H33678" s="12"/>
      <c r="J33678" s="29"/>
      <c r="K33678" s="45"/>
      <c r="L33678" s="45"/>
      <c r="M33678" s="45"/>
    </row>
    <row r="33679" spans="8:13" s="28" customFormat="1" x14ac:dyDescent="0.2">
      <c r="H33679" s="12"/>
      <c r="J33679" s="29"/>
      <c r="K33679" s="45"/>
      <c r="L33679" s="45"/>
      <c r="M33679" s="45"/>
    </row>
    <row r="33680" spans="8:13" s="28" customFormat="1" x14ac:dyDescent="0.2">
      <c r="H33680" s="12"/>
      <c r="J33680" s="29"/>
      <c r="K33680" s="45"/>
      <c r="L33680" s="45"/>
      <c r="M33680" s="45"/>
    </row>
    <row r="33681" spans="8:13" s="28" customFormat="1" x14ac:dyDescent="0.2">
      <c r="H33681" s="12"/>
      <c r="J33681" s="29"/>
      <c r="K33681" s="45"/>
      <c r="L33681" s="45"/>
      <c r="M33681" s="45"/>
    </row>
    <row r="33682" spans="8:13" s="28" customFormat="1" x14ac:dyDescent="0.2">
      <c r="H33682" s="12"/>
      <c r="J33682" s="29"/>
      <c r="K33682" s="45"/>
      <c r="L33682" s="45"/>
      <c r="M33682" s="45"/>
    </row>
    <row r="33683" spans="8:13" s="28" customFormat="1" x14ac:dyDescent="0.2">
      <c r="H33683" s="12"/>
      <c r="J33683" s="29"/>
      <c r="K33683" s="45"/>
      <c r="L33683" s="45"/>
      <c r="M33683" s="45"/>
    </row>
    <row r="33684" spans="8:13" s="28" customFormat="1" x14ac:dyDescent="0.2">
      <c r="H33684" s="12"/>
      <c r="J33684" s="29"/>
      <c r="K33684" s="45"/>
      <c r="L33684" s="45"/>
      <c r="M33684" s="45"/>
    </row>
    <row r="33685" spans="8:13" s="28" customFormat="1" x14ac:dyDescent="0.2">
      <c r="H33685" s="12"/>
      <c r="J33685" s="29"/>
      <c r="K33685" s="45"/>
      <c r="L33685" s="45"/>
      <c r="M33685" s="45"/>
    </row>
    <row r="33686" spans="8:13" s="28" customFormat="1" x14ac:dyDescent="0.2">
      <c r="H33686" s="12"/>
      <c r="J33686" s="29"/>
      <c r="K33686" s="45"/>
      <c r="L33686" s="45"/>
      <c r="M33686" s="45"/>
    </row>
    <row r="33687" spans="8:13" s="28" customFormat="1" x14ac:dyDescent="0.2">
      <c r="H33687" s="12"/>
      <c r="J33687" s="29"/>
      <c r="K33687" s="45"/>
      <c r="L33687" s="45"/>
      <c r="M33687" s="45"/>
    </row>
    <row r="33688" spans="8:13" s="28" customFormat="1" x14ac:dyDescent="0.2">
      <c r="H33688" s="12"/>
      <c r="J33688" s="29"/>
      <c r="K33688" s="45"/>
      <c r="L33688" s="45"/>
      <c r="M33688" s="45"/>
    </row>
    <row r="33689" spans="8:13" s="28" customFormat="1" x14ac:dyDescent="0.2">
      <c r="H33689" s="12"/>
      <c r="J33689" s="29"/>
      <c r="K33689" s="45"/>
      <c r="L33689" s="45"/>
      <c r="M33689" s="45"/>
    </row>
    <row r="33690" spans="8:13" s="28" customFormat="1" x14ac:dyDescent="0.2">
      <c r="H33690" s="12"/>
      <c r="J33690" s="29"/>
      <c r="K33690" s="45"/>
      <c r="L33690" s="45"/>
      <c r="M33690" s="45"/>
    </row>
    <row r="33691" spans="8:13" s="28" customFormat="1" x14ac:dyDescent="0.2">
      <c r="H33691" s="12"/>
      <c r="J33691" s="29"/>
      <c r="K33691" s="45"/>
      <c r="L33691" s="45"/>
      <c r="M33691" s="45"/>
    </row>
    <row r="33692" spans="8:13" s="28" customFormat="1" x14ac:dyDescent="0.2">
      <c r="H33692" s="12"/>
      <c r="J33692" s="29"/>
      <c r="K33692" s="45"/>
      <c r="L33692" s="45"/>
      <c r="M33692" s="45"/>
    </row>
    <row r="33693" spans="8:13" s="28" customFormat="1" x14ac:dyDescent="0.2">
      <c r="H33693" s="12"/>
      <c r="J33693" s="29"/>
      <c r="K33693" s="45"/>
      <c r="L33693" s="45"/>
      <c r="M33693" s="45"/>
    </row>
    <row r="33694" spans="8:13" s="28" customFormat="1" x14ac:dyDescent="0.2">
      <c r="H33694" s="12"/>
      <c r="J33694" s="29"/>
      <c r="K33694" s="45"/>
      <c r="L33694" s="45"/>
      <c r="M33694" s="45"/>
    </row>
    <row r="33695" spans="8:13" s="28" customFormat="1" x14ac:dyDescent="0.2">
      <c r="H33695" s="12"/>
      <c r="J33695" s="29"/>
      <c r="K33695" s="45"/>
      <c r="L33695" s="45"/>
      <c r="M33695" s="45"/>
    </row>
    <row r="33696" spans="8:13" s="28" customFormat="1" x14ac:dyDescent="0.2">
      <c r="H33696" s="12"/>
      <c r="J33696" s="29"/>
      <c r="K33696" s="45"/>
      <c r="L33696" s="45"/>
      <c r="M33696" s="45"/>
    </row>
    <row r="33697" spans="8:13" s="28" customFormat="1" x14ac:dyDescent="0.2">
      <c r="H33697" s="12"/>
      <c r="J33697" s="29"/>
      <c r="K33697" s="45"/>
      <c r="L33697" s="45"/>
      <c r="M33697" s="45"/>
    </row>
    <row r="33698" spans="8:13" s="28" customFormat="1" x14ac:dyDescent="0.2">
      <c r="H33698" s="12"/>
      <c r="J33698" s="29"/>
      <c r="K33698" s="45"/>
      <c r="L33698" s="45"/>
      <c r="M33698" s="45"/>
    </row>
    <row r="33699" spans="8:13" s="28" customFormat="1" x14ac:dyDescent="0.2">
      <c r="H33699" s="12"/>
      <c r="J33699" s="29"/>
      <c r="K33699" s="45"/>
      <c r="L33699" s="45"/>
      <c r="M33699" s="45"/>
    </row>
    <row r="33700" spans="8:13" s="28" customFormat="1" x14ac:dyDescent="0.2">
      <c r="H33700" s="12"/>
      <c r="J33700" s="29"/>
      <c r="K33700" s="45"/>
      <c r="L33700" s="45"/>
      <c r="M33700" s="45"/>
    </row>
    <row r="33701" spans="8:13" s="28" customFormat="1" x14ac:dyDescent="0.2">
      <c r="H33701" s="12"/>
      <c r="J33701" s="29"/>
      <c r="K33701" s="45"/>
      <c r="L33701" s="45"/>
      <c r="M33701" s="45"/>
    </row>
    <row r="33702" spans="8:13" s="28" customFormat="1" x14ac:dyDescent="0.2">
      <c r="H33702" s="12"/>
      <c r="J33702" s="29"/>
      <c r="K33702" s="45"/>
      <c r="L33702" s="45"/>
      <c r="M33702" s="45"/>
    </row>
    <row r="33703" spans="8:13" s="28" customFormat="1" x14ac:dyDescent="0.2">
      <c r="H33703" s="12"/>
      <c r="J33703" s="29"/>
      <c r="K33703" s="45"/>
      <c r="L33703" s="45"/>
      <c r="M33703" s="45"/>
    </row>
    <row r="33704" spans="8:13" s="28" customFormat="1" x14ac:dyDescent="0.2">
      <c r="H33704" s="12"/>
      <c r="J33704" s="29"/>
      <c r="K33704" s="45"/>
      <c r="L33704" s="45"/>
      <c r="M33704" s="45"/>
    </row>
    <row r="33705" spans="8:13" s="28" customFormat="1" x14ac:dyDescent="0.2">
      <c r="H33705" s="12"/>
      <c r="J33705" s="29"/>
      <c r="K33705" s="45"/>
      <c r="L33705" s="45"/>
      <c r="M33705" s="45"/>
    </row>
    <row r="33706" spans="8:13" s="28" customFormat="1" x14ac:dyDescent="0.2">
      <c r="H33706" s="12"/>
      <c r="J33706" s="29"/>
      <c r="K33706" s="45"/>
      <c r="L33706" s="45"/>
      <c r="M33706" s="45"/>
    </row>
    <row r="33707" spans="8:13" s="28" customFormat="1" x14ac:dyDescent="0.2">
      <c r="H33707" s="12"/>
      <c r="J33707" s="29"/>
      <c r="K33707" s="45"/>
      <c r="L33707" s="45"/>
      <c r="M33707" s="45"/>
    </row>
    <row r="33708" spans="8:13" s="28" customFormat="1" x14ac:dyDescent="0.2">
      <c r="H33708" s="12"/>
      <c r="J33708" s="29"/>
      <c r="K33708" s="45"/>
      <c r="L33708" s="45"/>
      <c r="M33708" s="45"/>
    </row>
    <row r="33709" spans="8:13" s="28" customFormat="1" x14ac:dyDescent="0.2">
      <c r="H33709" s="12"/>
      <c r="J33709" s="29"/>
      <c r="K33709" s="45"/>
      <c r="L33709" s="45"/>
      <c r="M33709" s="45"/>
    </row>
    <row r="33710" spans="8:13" s="28" customFormat="1" x14ac:dyDescent="0.2">
      <c r="H33710" s="12"/>
      <c r="J33710" s="29"/>
      <c r="K33710" s="45"/>
      <c r="L33710" s="45"/>
      <c r="M33710" s="45"/>
    </row>
    <row r="33711" spans="8:13" s="28" customFormat="1" x14ac:dyDescent="0.2">
      <c r="H33711" s="12"/>
      <c r="J33711" s="29"/>
      <c r="K33711" s="45"/>
      <c r="L33711" s="45"/>
      <c r="M33711" s="45"/>
    </row>
    <row r="33712" spans="8:13" s="28" customFormat="1" x14ac:dyDescent="0.2">
      <c r="H33712" s="12"/>
      <c r="J33712" s="29"/>
      <c r="K33712" s="45"/>
      <c r="L33712" s="45"/>
      <c r="M33712" s="45"/>
    </row>
    <row r="33713" spans="8:13" s="28" customFormat="1" x14ac:dyDescent="0.2">
      <c r="H33713" s="12"/>
      <c r="J33713" s="29"/>
      <c r="K33713" s="45"/>
      <c r="L33713" s="45"/>
      <c r="M33713" s="45"/>
    </row>
    <row r="33714" spans="8:13" s="28" customFormat="1" x14ac:dyDescent="0.2">
      <c r="H33714" s="12"/>
      <c r="J33714" s="29"/>
      <c r="K33714" s="45"/>
      <c r="L33714" s="45"/>
      <c r="M33714" s="45"/>
    </row>
    <row r="33715" spans="8:13" s="28" customFormat="1" x14ac:dyDescent="0.2">
      <c r="H33715" s="12"/>
      <c r="J33715" s="29"/>
      <c r="K33715" s="45"/>
      <c r="L33715" s="45"/>
      <c r="M33715" s="45"/>
    </row>
    <row r="33716" spans="8:13" s="28" customFormat="1" x14ac:dyDescent="0.2">
      <c r="H33716" s="12"/>
      <c r="J33716" s="29"/>
      <c r="K33716" s="45"/>
      <c r="L33716" s="45"/>
      <c r="M33716" s="45"/>
    </row>
    <row r="33717" spans="8:13" s="28" customFormat="1" x14ac:dyDescent="0.2">
      <c r="H33717" s="12"/>
      <c r="J33717" s="29"/>
      <c r="K33717" s="45"/>
      <c r="L33717" s="45"/>
      <c r="M33717" s="45"/>
    </row>
    <row r="33718" spans="8:13" s="28" customFormat="1" x14ac:dyDescent="0.2">
      <c r="H33718" s="12"/>
      <c r="J33718" s="29"/>
      <c r="K33718" s="45"/>
      <c r="L33718" s="45"/>
      <c r="M33718" s="45"/>
    </row>
    <row r="33719" spans="8:13" s="28" customFormat="1" x14ac:dyDescent="0.2">
      <c r="H33719" s="12"/>
      <c r="J33719" s="29"/>
      <c r="K33719" s="45"/>
      <c r="L33719" s="45"/>
      <c r="M33719" s="45"/>
    </row>
    <row r="33720" spans="8:13" s="28" customFormat="1" x14ac:dyDescent="0.2">
      <c r="H33720" s="12"/>
      <c r="J33720" s="29"/>
      <c r="K33720" s="45"/>
      <c r="L33720" s="45"/>
      <c r="M33720" s="45"/>
    </row>
    <row r="33721" spans="8:13" s="28" customFormat="1" x14ac:dyDescent="0.2">
      <c r="H33721" s="12"/>
      <c r="J33721" s="29"/>
      <c r="K33721" s="45"/>
      <c r="L33721" s="45"/>
      <c r="M33721" s="45"/>
    </row>
    <row r="33722" spans="8:13" s="28" customFormat="1" x14ac:dyDescent="0.2">
      <c r="H33722" s="12"/>
      <c r="J33722" s="29"/>
      <c r="K33722" s="45"/>
      <c r="L33722" s="45"/>
      <c r="M33722" s="45"/>
    </row>
    <row r="33723" spans="8:13" s="28" customFormat="1" x14ac:dyDescent="0.2">
      <c r="H33723" s="12"/>
      <c r="J33723" s="29"/>
      <c r="K33723" s="45"/>
      <c r="L33723" s="45"/>
      <c r="M33723" s="45"/>
    </row>
    <row r="33724" spans="8:13" s="28" customFormat="1" x14ac:dyDescent="0.2">
      <c r="H33724" s="12"/>
      <c r="J33724" s="29"/>
      <c r="K33724" s="45"/>
      <c r="L33724" s="45"/>
      <c r="M33724" s="45"/>
    </row>
    <row r="33725" spans="8:13" s="28" customFormat="1" x14ac:dyDescent="0.2">
      <c r="H33725" s="12"/>
      <c r="J33725" s="29"/>
      <c r="K33725" s="45"/>
      <c r="L33725" s="45"/>
      <c r="M33725" s="45"/>
    </row>
    <row r="33726" spans="8:13" s="28" customFormat="1" x14ac:dyDescent="0.2">
      <c r="H33726" s="12"/>
      <c r="J33726" s="29"/>
      <c r="K33726" s="45"/>
      <c r="L33726" s="45"/>
      <c r="M33726" s="45"/>
    </row>
    <row r="33727" spans="8:13" s="28" customFormat="1" x14ac:dyDescent="0.2">
      <c r="H33727" s="12"/>
      <c r="J33727" s="29"/>
      <c r="K33727" s="45"/>
      <c r="L33727" s="45"/>
      <c r="M33727" s="45"/>
    </row>
    <row r="33728" spans="8:13" s="28" customFormat="1" x14ac:dyDescent="0.2">
      <c r="H33728" s="12"/>
      <c r="J33728" s="29"/>
      <c r="K33728" s="45"/>
      <c r="L33728" s="45"/>
      <c r="M33728" s="45"/>
    </row>
    <row r="33729" spans="8:13" s="28" customFormat="1" x14ac:dyDescent="0.2">
      <c r="H33729" s="12"/>
      <c r="J33729" s="29"/>
      <c r="K33729" s="45"/>
      <c r="L33729" s="45"/>
      <c r="M33729" s="45"/>
    </row>
    <row r="33730" spans="8:13" s="28" customFormat="1" x14ac:dyDescent="0.2">
      <c r="H33730" s="12"/>
      <c r="J33730" s="29"/>
      <c r="K33730" s="45"/>
      <c r="L33730" s="45"/>
      <c r="M33730" s="45"/>
    </row>
    <row r="33731" spans="8:13" s="28" customFormat="1" x14ac:dyDescent="0.2">
      <c r="H33731" s="12"/>
      <c r="J33731" s="29"/>
      <c r="K33731" s="45"/>
      <c r="L33731" s="45"/>
      <c r="M33731" s="45"/>
    </row>
    <row r="33732" spans="8:13" s="28" customFormat="1" x14ac:dyDescent="0.2">
      <c r="H33732" s="12"/>
      <c r="J33732" s="29"/>
      <c r="K33732" s="45"/>
      <c r="L33732" s="45"/>
      <c r="M33732" s="45"/>
    </row>
    <row r="33733" spans="8:13" s="28" customFormat="1" x14ac:dyDescent="0.2">
      <c r="H33733" s="12"/>
      <c r="J33733" s="29"/>
      <c r="K33733" s="45"/>
      <c r="L33733" s="45"/>
      <c r="M33733" s="45"/>
    </row>
    <row r="33734" spans="8:13" s="28" customFormat="1" x14ac:dyDescent="0.2">
      <c r="H33734" s="12"/>
      <c r="J33734" s="29"/>
      <c r="K33734" s="45"/>
      <c r="L33734" s="45"/>
      <c r="M33734" s="45"/>
    </row>
    <row r="33735" spans="8:13" s="28" customFormat="1" x14ac:dyDescent="0.2">
      <c r="H33735" s="12"/>
      <c r="J33735" s="29"/>
      <c r="K33735" s="45"/>
      <c r="L33735" s="45"/>
      <c r="M33735" s="45"/>
    </row>
    <row r="33736" spans="8:13" s="28" customFormat="1" x14ac:dyDescent="0.2">
      <c r="H33736" s="12"/>
      <c r="J33736" s="29"/>
      <c r="K33736" s="45"/>
      <c r="L33736" s="45"/>
      <c r="M33736" s="45"/>
    </row>
    <row r="33737" spans="8:13" s="28" customFormat="1" x14ac:dyDescent="0.2">
      <c r="H33737" s="12"/>
      <c r="J33737" s="29"/>
      <c r="K33737" s="45"/>
      <c r="L33737" s="45"/>
      <c r="M33737" s="45"/>
    </row>
    <row r="33738" spans="8:13" s="28" customFormat="1" x14ac:dyDescent="0.2">
      <c r="H33738" s="12"/>
      <c r="J33738" s="29"/>
      <c r="K33738" s="45"/>
      <c r="L33738" s="45"/>
      <c r="M33738" s="45"/>
    </row>
    <row r="33739" spans="8:13" s="28" customFormat="1" x14ac:dyDescent="0.2">
      <c r="H33739" s="12"/>
      <c r="J33739" s="29"/>
      <c r="K33739" s="45"/>
      <c r="L33739" s="45"/>
      <c r="M33739" s="45"/>
    </row>
    <row r="33740" spans="8:13" s="28" customFormat="1" x14ac:dyDescent="0.2">
      <c r="H33740" s="12"/>
      <c r="J33740" s="29"/>
      <c r="K33740" s="45"/>
      <c r="L33740" s="45"/>
      <c r="M33740" s="45"/>
    </row>
    <row r="33741" spans="8:13" s="28" customFormat="1" x14ac:dyDescent="0.2">
      <c r="H33741" s="12"/>
      <c r="J33741" s="29"/>
      <c r="K33741" s="45"/>
      <c r="L33741" s="45"/>
      <c r="M33741" s="45"/>
    </row>
    <row r="33742" spans="8:13" s="28" customFormat="1" x14ac:dyDescent="0.2">
      <c r="H33742" s="12"/>
      <c r="J33742" s="29"/>
      <c r="K33742" s="45"/>
      <c r="L33742" s="45"/>
      <c r="M33742" s="45"/>
    </row>
    <row r="33743" spans="8:13" s="28" customFormat="1" x14ac:dyDescent="0.2">
      <c r="H33743" s="12"/>
      <c r="J33743" s="29"/>
      <c r="K33743" s="45"/>
      <c r="L33743" s="45"/>
      <c r="M33743" s="45"/>
    </row>
    <row r="33744" spans="8:13" s="28" customFormat="1" x14ac:dyDescent="0.2">
      <c r="H33744" s="12"/>
      <c r="J33744" s="29"/>
      <c r="K33744" s="45"/>
      <c r="L33744" s="45"/>
      <c r="M33744" s="45"/>
    </row>
    <row r="33745" spans="8:13" s="28" customFormat="1" x14ac:dyDescent="0.2">
      <c r="H33745" s="12"/>
      <c r="J33745" s="29"/>
      <c r="K33745" s="45"/>
      <c r="L33745" s="45"/>
      <c r="M33745" s="45"/>
    </row>
    <row r="33746" spans="8:13" s="28" customFormat="1" x14ac:dyDescent="0.2">
      <c r="H33746" s="12"/>
      <c r="J33746" s="29"/>
      <c r="K33746" s="45"/>
      <c r="L33746" s="45"/>
      <c r="M33746" s="45"/>
    </row>
    <row r="33747" spans="8:13" s="28" customFormat="1" x14ac:dyDescent="0.2">
      <c r="H33747" s="12"/>
      <c r="J33747" s="29"/>
      <c r="K33747" s="45"/>
      <c r="L33747" s="45"/>
      <c r="M33747" s="45"/>
    </row>
    <row r="33748" spans="8:13" s="28" customFormat="1" x14ac:dyDescent="0.2">
      <c r="H33748" s="12"/>
      <c r="J33748" s="29"/>
      <c r="K33748" s="45"/>
      <c r="L33748" s="45"/>
      <c r="M33748" s="45"/>
    </row>
    <row r="33749" spans="8:13" s="28" customFormat="1" x14ac:dyDescent="0.2">
      <c r="H33749" s="12"/>
      <c r="J33749" s="29"/>
      <c r="K33749" s="45"/>
      <c r="L33749" s="45"/>
      <c r="M33749" s="45"/>
    </row>
    <row r="33750" spans="8:13" s="28" customFormat="1" x14ac:dyDescent="0.2">
      <c r="H33750" s="12"/>
      <c r="J33750" s="29"/>
      <c r="K33750" s="45"/>
      <c r="L33750" s="45"/>
      <c r="M33750" s="45"/>
    </row>
    <row r="33751" spans="8:13" s="28" customFormat="1" x14ac:dyDescent="0.2">
      <c r="H33751" s="12"/>
      <c r="J33751" s="29"/>
      <c r="K33751" s="45"/>
      <c r="L33751" s="45"/>
      <c r="M33751" s="45"/>
    </row>
    <row r="33752" spans="8:13" s="28" customFormat="1" x14ac:dyDescent="0.2">
      <c r="H33752" s="12"/>
      <c r="J33752" s="29"/>
      <c r="K33752" s="45"/>
      <c r="L33752" s="45"/>
      <c r="M33752" s="45"/>
    </row>
    <row r="33753" spans="8:13" s="28" customFormat="1" x14ac:dyDescent="0.2">
      <c r="H33753" s="12"/>
      <c r="J33753" s="29"/>
      <c r="K33753" s="45"/>
      <c r="L33753" s="45"/>
      <c r="M33753" s="45"/>
    </row>
    <row r="33754" spans="8:13" s="28" customFormat="1" x14ac:dyDescent="0.2">
      <c r="H33754" s="12"/>
      <c r="J33754" s="29"/>
      <c r="K33754" s="45"/>
      <c r="L33754" s="45"/>
      <c r="M33754" s="45"/>
    </row>
    <row r="33755" spans="8:13" s="28" customFormat="1" x14ac:dyDescent="0.2">
      <c r="H33755" s="12"/>
      <c r="J33755" s="29"/>
      <c r="K33755" s="45"/>
      <c r="L33755" s="45"/>
      <c r="M33755" s="45"/>
    </row>
    <row r="33756" spans="8:13" s="28" customFormat="1" x14ac:dyDescent="0.2">
      <c r="H33756" s="12"/>
      <c r="J33756" s="29"/>
      <c r="K33756" s="45"/>
      <c r="L33756" s="45"/>
      <c r="M33756" s="45"/>
    </row>
    <row r="33757" spans="8:13" s="28" customFormat="1" x14ac:dyDescent="0.2">
      <c r="H33757" s="12"/>
      <c r="J33757" s="29"/>
      <c r="K33757" s="45"/>
      <c r="L33757" s="45"/>
      <c r="M33757" s="45"/>
    </row>
    <row r="33758" spans="8:13" s="28" customFormat="1" x14ac:dyDescent="0.2">
      <c r="H33758" s="12"/>
      <c r="J33758" s="29"/>
      <c r="K33758" s="45"/>
      <c r="L33758" s="45"/>
      <c r="M33758" s="45"/>
    </row>
    <row r="33759" spans="8:13" s="28" customFormat="1" x14ac:dyDescent="0.2">
      <c r="H33759" s="12"/>
      <c r="J33759" s="29"/>
      <c r="K33759" s="45"/>
      <c r="L33759" s="45"/>
      <c r="M33759" s="45"/>
    </row>
    <row r="33760" spans="8:13" s="28" customFormat="1" x14ac:dyDescent="0.2">
      <c r="H33760" s="12"/>
      <c r="J33760" s="29"/>
      <c r="K33760" s="45"/>
      <c r="L33760" s="45"/>
      <c r="M33760" s="45"/>
    </row>
    <row r="33761" spans="8:13" s="28" customFormat="1" x14ac:dyDescent="0.2">
      <c r="H33761" s="12"/>
      <c r="J33761" s="29"/>
      <c r="K33761" s="45"/>
      <c r="L33761" s="45"/>
      <c r="M33761" s="45"/>
    </row>
    <row r="33762" spans="8:13" s="28" customFormat="1" x14ac:dyDescent="0.2">
      <c r="H33762" s="12"/>
      <c r="J33762" s="29"/>
      <c r="K33762" s="45"/>
      <c r="L33762" s="45"/>
      <c r="M33762" s="45"/>
    </row>
    <row r="33763" spans="8:13" s="28" customFormat="1" x14ac:dyDescent="0.2">
      <c r="H33763" s="12"/>
      <c r="J33763" s="29"/>
      <c r="K33763" s="45"/>
      <c r="L33763" s="45"/>
      <c r="M33763" s="45"/>
    </row>
    <row r="33764" spans="8:13" s="28" customFormat="1" x14ac:dyDescent="0.2">
      <c r="H33764" s="12"/>
      <c r="J33764" s="29"/>
      <c r="K33764" s="45"/>
      <c r="L33764" s="45"/>
      <c r="M33764" s="45"/>
    </row>
    <row r="33765" spans="8:13" s="28" customFormat="1" x14ac:dyDescent="0.2">
      <c r="H33765" s="12"/>
      <c r="J33765" s="29"/>
      <c r="K33765" s="45"/>
      <c r="L33765" s="45"/>
      <c r="M33765" s="45"/>
    </row>
    <row r="33766" spans="8:13" s="28" customFormat="1" x14ac:dyDescent="0.2">
      <c r="H33766" s="12"/>
      <c r="J33766" s="29"/>
      <c r="K33766" s="45"/>
      <c r="L33766" s="45"/>
      <c r="M33766" s="45"/>
    </row>
    <row r="33767" spans="8:13" s="28" customFormat="1" x14ac:dyDescent="0.2">
      <c r="H33767" s="12"/>
      <c r="J33767" s="29"/>
      <c r="K33767" s="45"/>
      <c r="L33767" s="45"/>
      <c r="M33767" s="45"/>
    </row>
    <row r="33768" spans="8:13" s="28" customFormat="1" x14ac:dyDescent="0.2">
      <c r="H33768" s="12"/>
      <c r="J33768" s="29"/>
      <c r="K33768" s="45"/>
      <c r="L33768" s="45"/>
      <c r="M33768" s="45"/>
    </row>
    <row r="33769" spans="8:13" s="28" customFormat="1" x14ac:dyDescent="0.2">
      <c r="H33769" s="12"/>
      <c r="J33769" s="29"/>
      <c r="K33769" s="45"/>
      <c r="L33769" s="45"/>
      <c r="M33769" s="45"/>
    </row>
    <row r="33770" spans="8:13" s="28" customFormat="1" x14ac:dyDescent="0.2">
      <c r="H33770" s="12"/>
      <c r="J33770" s="29"/>
      <c r="K33770" s="45"/>
      <c r="L33770" s="45"/>
      <c r="M33770" s="45"/>
    </row>
    <row r="33771" spans="8:13" s="28" customFormat="1" x14ac:dyDescent="0.2">
      <c r="H33771" s="12"/>
      <c r="J33771" s="29"/>
      <c r="K33771" s="45"/>
      <c r="L33771" s="45"/>
      <c r="M33771" s="45"/>
    </row>
    <row r="33772" spans="8:13" s="28" customFormat="1" x14ac:dyDescent="0.2">
      <c r="H33772" s="12"/>
      <c r="J33772" s="29"/>
      <c r="K33772" s="45"/>
      <c r="L33772" s="45"/>
      <c r="M33772" s="45"/>
    </row>
    <row r="33773" spans="8:13" s="28" customFormat="1" x14ac:dyDescent="0.2">
      <c r="H33773" s="12"/>
      <c r="J33773" s="29"/>
      <c r="K33773" s="45"/>
      <c r="L33773" s="45"/>
      <c r="M33773" s="45"/>
    </row>
    <row r="33774" spans="8:13" s="28" customFormat="1" x14ac:dyDescent="0.2">
      <c r="H33774" s="12"/>
      <c r="J33774" s="29"/>
      <c r="K33774" s="45"/>
      <c r="L33774" s="45"/>
      <c r="M33774" s="45"/>
    </row>
    <row r="33775" spans="8:13" s="28" customFormat="1" x14ac:dyDescent="0.2">
      <c r="H33775" s="12"/>
      <c r="J33775" s="29"/>
      <c r="K33775" s="45"/>
      <c r="L33775" s="45"/>
      <c r="M33775" s="45"/>
    </row>
    <row r="33776" spans="8:13" s="28" customFormat="1" x14ac:dyDescent="0.2">
      <c r="H33776" s="12"/>
      <c r="J33776" s="29"/>
      <c r="K33776" s="45"/>
      <c r="L33776" s="45"/>
      <c r="M33776" s="45"/>
    </row>
    <row r="33777" spans="8:13" s="28" customFormat="1" x14ac:dyDescent="0.2">
      <c r="H33777" s="12"/>
      <c r="J33777" s="29"/>
      <c r="K33777" s="45"/>
      <c r="L33777" s="45"/>
      <c r="M33777" s="45"/>
    </row>
    <row r="33778" spans="8:13" s="28" customFormat="1" x14ac:dyDescent="0.2">
      <c r="H33778" s="12"/>
      <c r="J33778" s="29"/>
      <c r="K33778" s="45"/>
      <c r="L33778" s="45"/>
      <c r="M33778" s="45"/>
    </row>
    <row r="33779" spans="8:13" s="28" customFormat="1" x14ac:dyDescent="0.2">
      <c r="H33779" s="12"/>
      <c r="J33779" s="29"/>
      <c r="K33779" s="45"/>
      <c r="L33779" s="45"/>
      <c r="M33779" s="45"/>
    </row>
    <row r="33780" spans="8:13" s="28" customFormat="1" x14ac:dyDescent="0.2">
      <c r="H33780" s="12"/>
      <c r="J33780" s="29"/>
      <c r="K33780" s="45"/>
      <c r="L33780" s="45"/>
      <c r="M33780" s="45"/>
    </row>
    <row r="33781" spans="8:13" s="28" customFormat="1" x14ac:dyDescent="0.2">
      <c r="H33781" s="12"/>
      <c r="J33781" s="29"/>
      <c r="K33781" s="45"/>
      <c r="L33781" s="45"/>
      <c r="M33781" s="45"/>
    </row>
    <row r="33782" spans="8:13" s="28" customFormat="1" x14ac:dyDescent="0.2">
      <c r="H33782" s="12"/>
      <c r="J33782" s="29"/>
      <c r="K33782" s="45"/>
      <c r="L33782" s="45"/>
      <c r="M33782" s="45"/>
    </row>
    <row r="33783" spans="8:13" s="28" customFormat="1" x14ac:dyDescent="0.2">
      <c r="H33783" s="12"/>
      <c r="J33783" s="29"/>
      <c r="K33783" s="45"/>
      <c r="L33783" s="45"/>
      <c r="M33783" s="45"/>
    </row>
    <row r="33784" spans="8:13" s="28" customFormat="1" x14ac:dyDescent="0.2">
      <c r="H33784" s="12"/>
      <c r="J33784" s="29"/>
      <c r="K33784" s="45"/>
      <c r="L33784" s="45"/>
      <c r="M33784" s="45"/>
    </row>
    <row r="33785" spans="8:13" s="28" customFormat="1" x14ac:dyDescent="0.2">
      <c r="H33785" s="12"/>
      <c r="J33785" s="29"/>
      <c r="K33785" s="45"/>
      <c r="L33785" s="45"/>
      <c r="M33785" s="45"/>
    </row>
    <row r="33786" spans="8:13" s="28" customFormat="1" x14ac:dyDescent="0.2">
      <c r="H33786" s="12"/>
      <c r="J33786" s="29"/>
      <c r="K33786" s="45"/>
      <c r="L33786" s="45"/>
      <c r="M33786" s="45"/>
    </row>
    <row r="33787" spans="8:13" s="28" customFormat="1" x14ac:dyDescent="0.2">
      <c r="H33787" s="12"/>
      <c r="J33787" s="29"/>
      <c r="K33787" s="45"/>
      <c r="L33787" s="45"/>
      <c r="M33787" s="45"/>
    </row>
    <row r="33788" spans="8:13" s="28" customFormat="1" x14ac:dyDescent="0.2">
      <c r="H33788" s="12"/>
      <c r="J33788" s="29"/>
      <c r="K33788" s="45"/>
      <c r="L33788" s="45"/>
      <c r="M33788" s="45"/>
    </row>
    <row r="33789" spans="8:13" s="28" customFormat="1" x14ac:dyDescent="0.2">
      <c r="H33789" s="12"/>
      <c r="J33789" s="29"/>
      <c r="K33789" s="45"/>
      <c r="L33789" s="45"/>
      <c r="M33789" s="45"/>
    </row>
    <row r="33790" spans="8:13" s="28" customFormat="1" x14ac:dyDescent="0.2">
      <c r="H33790" s="12"/>
      <c r="J33790" s="29"/>
      <c r="K33790" s="45"/>
      <c r="L33790" s="45"/>
      <c r="M33790" s="45"/>
    </row>
    <row r="33791" spans="8:13" s="28" customFormat="1" x14ac:dyDescent="0.2">
      <c r="H33791" s="12"/>
      <c r="J33791" s="29"/>
      <c r="K33791" s="45"/>
      <c r="L33791" s="45"/>
      <c r="M33791" s="45"/>
    </row>
    <row r="33792" spans="8:13" s="28" customFormat="1" x14ac:dyDescent="0.2">
      <c r="H33792" s="12"/>
      <c r="J33792" s="29"/>
      <c r="K33792" s="45"/>
      <c r="L33792" s="45"/>
      <c r="M33792" s="45"/>
    </row>
    <row r="33793" spans="8:13" s="28" customFormat="1" x14ac:dyDescent="0.2">
      <c r="H33793" s="12"/>
      <c r="J33793" s="29"/>
      <c r="K33793" s="45"/>
      <c r="L33793" s="45"/>
      <c r="M33793" s="45"/>
    </row>
    <row r="33794" spans="8:13" s="28" customFormat="1" x14ac:dyDescent="0.2">
      <c r="H33794" s="12"/>
      <c r="J33794" s="29"/>
      <c r="K33794" s="45"/>
      <c r="L33794" s="45"/>
      <c r="M33794" s="45"/>
    </row>
    <row r="33795" spans="8:13" s="28" customFormat="1" x14ac:dyDescent="0.2">
      <c r="H33795" s="12"/>
      <c r="J33795" s="29"/>
      <c r="K33795" s="45"/>
      <c r="L33795" s="45"/>
      <c r="M33795" s="45"/>
    </row>
    <row r="33796" spans="8:13" s="28" customFormat="1" x14ac:dyDescent="0.2">
      <c r="H33796" s="12"/>
      <c r="J33796" s="29"/>
      <c r="K33796" s="45"/>
      <c r="L33796" s="45"/>
      <c r="M33796" s="45"/>
    </row>
    <row r="33797" spans="8:13" s="28" customFormat="1" x14ac:dyDescent="0.2">
      <c r="H33797" s="12"/>
      <c r="J33797" s="29"/>
      <c r="K33797" s="45"/>
      <c r="L33797" s="45"/>
      <c r="M33797" s="45"/>
    </row>
    <row r="33798" spans="8:13" s="28" customFormat="1" x14ac:dyDescent="0.2">
      <c r="H33798" s="12"/>
      <c r="J33798" s="29"/>
      <c r="K33798" s="45"/>
      <c r="L33798" s="45"/>
      <c r="M33798" s="45"/>
    </row>
    <row r="33799" spans="8:13" s="28" customFormat="1" x14ac:dyDescent="0.2">
      <c r="H33799" s="12"/>
      <c r="J33799" s="29"/>
      <c r="K33799" s="45"/>
      <c r="L33799" s="45"/>
      <c r="M33799" s="45"/>
    </row>
    <row r="33800" spans="8:13" s="28" customFormat="1" x14ac:dyDescent="0.2">
      <c r="H33800" s="12"/>
      <c r="J33800" s="29"/>
      <c r="K33800" s="45"/>
      <c r="L33800" s="45"/>
      <c r="M33800" s="45"/>
    </row>
    <row r="33801" spans="8:13" s="28" customFormat="1" x14ac:dyDescent="0.2">
      <c r="H33801" s="12"/>
      <c r="J33801" s="29"/>
      <c r="K33801" s="45"/>
      <c r="L33801" s="45"/>
      <c r="M33801" s="45"/>
    </row>
    <row r="33802" spans="8:13" s="28" customFormat="1" x14ac:dyDescent="0.2">
      <c r="H33802" s="12"/>
      <c r="J33802" s="29"/>
      <c r="K33802" s="45"/>
      <c r="L33802" s="45"/>
      <c r="M33802" s="45"/>
    </row>
    <row r="33803" spans="8:13" s="28" customFormat="1" x14ac:dyDescent="0.2">
      <c r="H33803" s="12"/>
      <c r="J33803" s="29"/>
      <c r="K33803" s="45"/>
      <c r="L33803" s="45"/>
      <c r="M33803" s="45"/>
    </row>
    <row r="33804" spans="8:13" s="28" customFormat="1" x14ac:dyDescent="0.2">
      <c r="H33804" s="12"/>
      <c r="J33804" s="29"/>
      <c r="K33804" s="45"/>
      <c r="L33804" s="45"/>
      <c r="M33804" s="45"/>
    </row>
    <row r="33805" spans="8:13" s="28" customFormat="1" x14ac:dyDescent="0.2">
      <c r="H33805" s="12"/>
      <c r="J33805" s="29"/>
      <c r="K33805" s="45"/>
      <c r="L33805" s="45"/>
      <c r="M33805" s="45"/>
    </row>
    <row r="33806" spans="8:13" s="28" customFormat="1" x14ac:dyDescent="0.2">
      <c r="H33806" s="12"/>
      <c r="J33806" s="29"/>
      <c r="K33806" s="45"/>
      <c r="L33806" s="45"/>
      <c r="M33806" s="45"/>
    </row>
    <row r="33807" spans="8:13" s="28" customFormat="1" x14ac:dyDescent="0.2">
      <c r="H33807" s="12"/>
      <c r="J33807" s="29"/>
      <c r="K33807" s="45"/>
      <c r="L33807" s="45"/>
      <c r="M33807" s="45"/>
    </row>
    <row r="33808" spans="8:13" s="28" customFormat="1" x14ac:dyDescent="0.2">
      <c r="H33808" s="12"/>
      <c r="J33808" s="29"/>
      <c r="K33808" s="45"/>
      <c r="L33808" s="45"/>
      <c r="M33808" s="45"/>
    </row>
    <row r="33809" spans="8:13" s="28" customFormat="1" x14ac:dyDescent="0.2">
      <c r="H33809" s="12"/>
      <c r="J33809" s="29"/>
      <c r="K33809" s="45"/>
      <c r="L33809" s="45"/>
      <c r="M33809" s="45"/>
    </row>
    <row r="33810" spans="8:13" s="28" customFormat="1" x14ac:dyDescent="0.2">
      <c r="H33810" s="12"/>
      <c r="J33810" s="29"/>
      <c r="K33810" s="45"/>
      <c r="L33810" s="45"/>
      <c r="M33810" s="45"/>
    </row>
    <row r="33811" spans="8:13" s="28" customFormat="1" x14ac:dyDescent="0.2">
      <c r="H33811" s="12"/>
      <c r="J33811" s="29"/>
      <c r="K33811" s="45"/>
      <c r="L33811" s="45"/>
      <c r="M33811" s="45"/>
    </row>
    <row r="33812" spans="8:13" s="28" customFormat="1" x14ac:dyDescent="0.2">
      <c r="H33812" s="12"/>
      <c r="J33812" s="29"/>
      <c r="K33812" s="45"/>
      <c r="L33812" s="45"/>
      <c r="M33812" s="45"/>
    </row>
    <row r="33813" spans="8:13" s="28" customFormat="1" x14ac:dyDescent="0.2">
      <c r="H33813" s="12"/>
      <c r="J33813" s="29"/>
      <c r="K33813" s="45"/>
      <c r="L33813" s="45"/>
      <c r="M33813" s="45"/>
    </row>
    <row r="33814" spans="8:13" s="28" customFormat="1" x14ac:dyDescent="0.2">
      <c r="H33814" s="12"/>
      <c r="J33814" s="29"/>
      <c r="K33814" s="45"/>
      <c r="L33814" s="45"/>
      <c r="M33814" s="45"/>
    </row>
    <row r="33815" spans="8:13" s="28" customFormat="1" x14ac:dyDescent="0.2">
      <c r="H33815" s="12"/>
      <c r="J33815" s="29"/>
      <c r="K33815" s="45"/>
      <c r="L33815" s="45"/>
      <c r="M33815" s="45"/>
    </row>
    <row r="33816" spans="8:13" s="28" customFormat="1" x14ac:dyDescent="0.2">
      <c r="H33816" s="12"/>
      <c r="J33816" s="29"/>
      <c r="K33816" s="45"/>
      <c r="L33816" s="45"/>
      <c r="M33816" s="45"/>
    </row>
    <row r="33817" spans="8:13" s="28" customFormat="1" x14ac:dyDescent="0.2">
      <c r="H33817" s="12"/>
      <c r="J33817" s="29"/>
      <c r="K33817" s="45"/>
      <c r="L33817" s="45"/>
      <c r="M33817" s="45"/>
    </row>
    <row r="33818" spans="8:13" s="28" customFormat="1" x14ac:dyDescent="0.2">
      <c r="H33818" s="12"/>
      <c r="J33818" s="29"/>
      <c r="K33818" s="45"/>
      <c r="L33818" s="45"/>
      <c r="M33818" s="45"/>
    </row>
    <row r="33819" spans="8:13" s="28" customFormat="1" x14ac:dyDescent="0.2">
      <c r="H33819" s="12"/>
      <c r="J33819" s="29"/>
      <c r="K33819" s="45"/>
      <c r="L33819" s="45"/>
      <c r="M33819" s="45"/>
    </row>
    <row r="33820" spans="8:13" s="28" customFormat="1" x14ac:dyDescent="0.2">
      <c r="H33820" s="12"/>
      <c r="J33820" s="29"/>
      <c r="K33820" s="45"/>
      <c r="L33820" s="45"/>
      <c r="M33820" s="45"/>
    </row>
    <row r="33821" spans="8:13" s="28" customFormat="1" x14ac:dyDescent="0.2">
      <c r="H33821" s="12"/>
      <c r="J33821" s="29"/>
      <c r="K33821" s="45"/>
      <c r="L33821" s="45"/>
      <c r="M33821" s="45"/>
    </row>
    <row r="33822" spans="8:13" s="28" customFormat="1" x14ac:dyDescent="0.2">
      <c r="H33822" s="12"/>
      <c r="J33822" s="29"/>
      <c r="K33822" s="45"/>
      <c r="L33822" s="45"/>
      <c r="M33822" s="45"/>
    </row>
    <row r="33823" spans="8:13" s="28" customFormat="1" x14ac:dyDescent="0.2">
      <c r="H33823" s="12"/>
      <c r="J33823" s="29"/>
      <c r="K33823" s="45"/>
      <c r="L33823" s="45"/>
      <c r="M33823" s="45"/>
    </row>
    <row r="33824" spans="8:13" s="28" customFormat="1" x14ac:dyDescent="0.2">
      <c r="H33824" s="12"/>
      <c r="J33824" s="29"/>
      <c r="K33824" s="45"/>
      <c r="L33824" s="45"/>
      <c r="M33824" s="45"/>
    </row>
    <row r="33825" spans="8:13" s="28" customFormat="1" x14ac:dyDescent="0.2">
      <c r="H33825" s="12"/>
      <c r="J33825" s="29"/>
      <c r="K33825" s="45"/>
      <c r="L33825" s="45"/>
      <c r="M33825" s="45"/>
    </row>
    <row r="33826" spans="8:13" s="28" customFormat="1" x14ac:dyDescent="0.2">
      <c r="H33826" s="12"/>
      <c r="J33826" s="29"/>
      <c r="K33826" s="45"/>
      <c r="L33826" s="45"/>
      <c r="M33826" s="45"/>
    </row>
    <row r="33827" spans="8:13" s="28" customFormat="1" x14ac:dyDescent="0.2">
      <c r="H33827" s="12"/>
      <c r="J33827" s="29"/>
      <c r="K33827" s="45"/>
      <c r="L33827" s="45"/>
      <c r="M33827" s="45"/>
    </row>
    <row r="33828" spans="8:13" s="28" customFormat="1" x14ac:dyDescent="0.2">
      <c r="H33828" s="12"/>
      <c r="J33828" s="29"/>
      <c r="K33828" s="45"/>
      <c r="L33828" s="45"/>
      <c r="M33828" s="45"/>
    </row>
    <row r="33829" spans="8:13" s="28" customFormat="1" x14ac:dyDescent="0.2">
      <c r="H33829" s="12"/>
      <c r="J33829" s="29"/>
      <c r="K33829" s="45"/>
      <c r="L33829" s="45"/>
      <c r="M33829" s="45"/>
    </row>
    <row r="33830" spans="8:13" s="28" customFormat="1" x14ac:dyDescent="0.2">
      <c r="H33830" s="12"/>
      <c r="J33830" s="29"/>
      <c r="K33830" s="45"/>
      <c r="L33830" s="45"/>
      <c r="M33830" s="45"/>
    </row>
    <row r="33831" spans="8:13" s="28" customFormat="1" x14ac:dyDescent="0.2">
      <c r="H33831" s="12"/>
      <c r="J33831" s="29"/>
      <c r="K33831" s="45"/>
      <c r="L33831" s="45"/>
      <c r="M33831" s="45"/>
    </row>
    <row r="33832" spans="8:13" s="28" customFormat="1" x14ac:dyDescent="0.2">
      <c r="H33832" s="12"/>
      <c r="J33832" s="29"/>
      <c r="K33832" s="45"/>
      <c r="L33832" s="45"/>
      <c r="M33832" s="45"/>
    </row>
    <row r="33833" spans="8:13" s="28" customFormat="1" x14ac:dyDescent="0.2">
      <c r="H33833" s="12"/>
      <c r="J33833" s="29"/>
      <c r="K33833" s="45"/>
      <c r="L33833" s="45"/>
      <c r="M33833" s="45"/>
    </row>
    <row r="33834" spans="8:13" s="28" customFormat="1" x14ac:dyDescent="0.2">
      <c r="H33834" s="12"/>
      <c r="J33834" s="29"/>
      <c r="K33834" s="45"/>
      <c r="L33834" s="45"/>
      <c r="M33834" s="45"/>
    </row>
    <row r="33835" spans="8:13" s="28" customFormat="1" x14ac:dyDescent="0.2">
      <c r="H33835" s="12"/>
      <c r="J33835" s="29"/>
      <c r="K33835" s="45"/>
      <c r="L33835" s="45"/>
      <c r="M33835" s="45"/>
    </row>
    <row r="33836" spans="8:13" s="28" customFormat="1" x14ac:dyDescent="0.2">
      <c r="H33836" s="12"/>
      <c r="J33836" s="29"/>
      <c r="K33836" s="45"/>
      <c r="L33836" s="45"/>
      <c r="M33836" s="45"/>
    </row>
    <row r="33837" spans="8:13" s="28" customFormat="1" x14ac:dyDescent="0.2">
      <c r="H33837" s="12"/>
      <c r="J33837" s="29"/>
      <c r="K33837" s="45"/>
      <c r="L33837" s="45"/>
      <c r="M33837" s="45"/>
    </row>
    <row r="33838" spans="8:13" s="28" customFormat="1" x14ac:dyDescent="0.2">
      <c r="H33838" s="12"/>
      <c r="J33838" s="29"/>
      <c r="K33838" s="45"/>
      <c r="L33838" s="45"/>
      <c r="M33838" s="45"/>
    </row>
    <row r="33839" spans="8:13" s="28" customFormat="1" x14ac:dyDescent="0.2">
      <c r="H33839" s="12"/>
      <c r="J33839" s="29"/>
      <c r="K33839" s="45"/>
      <c r="L33839" s="45"/>
      <c r="M33839" s="45"/>
    </row>
    <row r="33840" spans="8:13" s="28" customFormat="1" x14ac:dyDescent="0.2">
      <c r="H33840" s="12"/>
      <c r="J33840" s="29"/>
      <c r="K33840" s="45"/>
      <c r="L33840" s="45"/>
      <c r="M33840" s="45"/>
    </row>
    <row r="33841" spans="8:13" s="28" customFormat="1" x14ac:dyDescent="0.2">
      <c r="H33841" s="12"/>
      <c r="J33841" s="29"/>
      <c r="K33841" s="45"/>
      <c r="L33841" s="45"/>
      <c r="M33841" s="45"/>
    </row>
    <row r="33842" spans="8:13" s="28" customFormat="1" x14ac:dyDescent="0.2">
      <c r="H33842" s="12"/>
      <c r="J33842" s="29"/>
      <c r="K33842" s="45"/>
      <c r="L33842" s="45"/>
      <c r="M33842" s="45"/>
    </row>
    <row r="33843" spans="8:13" s="28" customFormat="1" x14ac:dyDescent="0.2">
      <c r="H33843" s="12"/>
      <c r="J33843" s="29"/>
      <c r="K33843" s="45"/>
      <c r="L33843" s="45"/>
      <c r="M33843" s="45"/>
    </row>
    <row r="33844" spans="8:13" s="28" customFormat="1" x14ac:dyDescent="0.2">
      <c r="H33844" s="12"/>
      <c r="J33844" s="29"/>
      <c r="K33844" s="45"/>
      <c r="L33844" s="45"/>
      <c r="M33844" s="45"/>
    </row>
    <row r="33845" spans="8:13" s="28" customFormat="1" x14ac:dyDescent="0.2">
      <c r="H33845" s="12"/>
      <c r="J33845" s="29"/>
      <c r="K33845" s="45"/>
      <c r="L33845" s="45"/>
      <c r="M33845" s="45"/>
    </row>
    <row r="33846" spans="8:13" s="28" customFormat="1" x14ac:dyDescent="0.2">
      <c r="H33846" s="12"/>
      <c r="J33846" s="29"/>
      <c r="K33846" s="45"/>
      <c r="L33846" s="45"/>
      <c r="M33846" s="45"/>
    </row>
    <row r="33847" spans="8:13" s="28" customFormat="1" x14ac:dyDescent="0.2">
      <c r="H33847" s="12"/>
      <c r="J33847" s="29"/>
      <c r="K33847" s="45"/>
      <c r="L33847" s="45"/>
      <c r="M33847" s="45"/>
    </row>
    <row r="33848" spans="8:13" s="28" customFormat="1" x14ac:dyDescent="0.2">
      <c r="H33848" s="12"/>
      <c r="J33848" s="29"/>
      <c r="K33848" s="45"/>
      <c r="L33848" s="45"/>
      <c r="M33848" s="45"/>
    </row>
    <row r="33849" spans="8:13" s="28" customFormat="1" x14ac:dyDescent="0.2">
      <c r="H33849" s="12"/>
      <c r="J33849" s="29"/>
      <c r="K33849" s="45"/>
      <c r="L33849" s="45"/>
      <c r="M33849" s="45"/>
    </row>
    <row r="33850" spans="8:13" s="28" customFormat="1" x14ac:dyDescent="0.2">
      <c r="H33850" s="12"/>
      <c r="J33850" s="29"/>
      <c r="K33850" s="45"/>
      <c r="L33850" s="45"/>
      <c r="M33850" s="45"/>
    </row>
    <row r="33851" spans="8:13" s="28" customFormat="1" x14ac:dyDescent="0.2">
      <c r="H33851" s="12"/>
      <c r="J33851" s="29"/>
      <c r="K33851" s="45"/>
      <c r="L33851" s="45"/>
      <c r="M33851" s="45"/>
    </row>
    <row r="33852" spans="8:13" s="28" customFormat="1" x14ac:dyDescent="0.2">
      <c r="H33852" s="12"/>
      <c r="J33852" s="29"/>
      <c r="K33852" s="45"/>
      <c r="L33852" s="45"/>
      <c r="M33852" s="45"/>
    </row>
    <row r="33853" spans="8:13" s="28" customFormat="1" x14ac:dyDescent="0.2">
      <c r="H33853" s="12"/>
      <c r="J33853" s="29"/>
      <c r="K33853" s="45"/>
      <c r="L33853" s="45"/>
      <c r="M33853" s="45"/>
    </row>
    <row r="33854" spans="8:13" s="28" customFormat="1" x14ac:dyDescent="0.2">
      <c r="H33854" s="12"/>
      <c r="J33854" s="29"/>
      <c r="K33854" s="45"/>
      <c r="L33854" s="45"/>
      <c r="M33854" s="45"/>
    </row>
    <row r="33855" spans="8:13" s="28" customFormat="1" x14ac:dyDescent="0.2">
      <c r="H33855" s="12"/>
      <c r="J33855" s="29"/>
      <c r="K33855" s="45"/>
      <c r="L33855" s="45"/>
      <c r="M33855" s="45"/>
    </row>
    <row r="33856" spans="8:13" s="28" customFormat="1" x14ac:dyDescent="0.2">
      <c r="H33856" s="12"/>
      <c r="J33856" s="29"/>
      <c r="K33856" s="45"/>
      <c r="L33856" s="45"/>
      <c r="M33856" s="45"/>
    </row>
    <row r="33857" spans="8:13" s="28" customFormat="1" x14ac:dyDescent="0.2">
      <c r="H33857" s="12"/>
      <c r="J33857" s="29"/>
      <c r="K33857" s="45"/>
      <c r="L33857" s="45"/>
      <c r="M33857" s="45"/>
    </row>
    <row r="33858" spans="8:13" s="28" customFormat="1" x14ac:dyDescent="0.2">
      <c r="H33858" s="12"/>
      <c r="J33858" s="29"/>
      <c r="K33858" s="45"/>
      <c r="L33858" s="45"/>
      <c r="M33858" s="45"/>
    </row>
    <row r="33859" spans="8:13" s="28" customFormat="1" x14ac:dyDescent="0.2">
      <c r="H33859" s="12"/>
      <c r="J33859" s="29"/>
      <c r="K33859" s="45"/>
      <c r="L33859" s="45"/>
      <c r="M33859" s="45"/>
    </row>
    <row r="33860" spans="8:13" s="28" customFormat="1" x14ac:dyDescent="0.2">
      <c r="H33860" s="12"/>
      <c r="J33860" s="29"/>
      <c r="K33860" s="45"/>
      <c r="L33860" s="45"/>
      <c r="M33860" s="45"/>
    </row>
    <row r="33861" spans="8:13" s="28" customFormat="1" x14ac:dyDescent="0.2">
      <c r="H33861" s="12"/>
      <c r="J33861" s="29"/>
      <c r="K33861" s="45"/>
      <c r="L33861" s="45"/>
      <c r="M33861" s="45"/>
    </row>
    <row r="33862" spans="8:13" s="28" customFormat="1" x14ac:dyDescent="0.2">
      <c r="H33862" s="12"/>
      <c r="J33862" s="29"/>
      <c r="K33862" s="45"/>
      <c r="L33862" s="45"/>
      <c r="M33862" s="45"/>
    </row>
    <row r="33863" spans="8:13" s="28" customFormat="1" x14ac:dyDescent="0.2">
      <c r="H33863" s="12"/>
      <c r="J33863" s="29"/>
      <c r="K33863" s="45"/>
      <c r="L33863" s="45"/>
      <c r="M33863" s="45"/>
    </row>
    <row r="33864" spans="8:13" s="28" customFormat="1" x14ac:dyDescent="0.2">
      <c r="H33864" s="12"/>
      <c r="J33864" s="29"/>
      <c r="K33864" s="45"/>
      <c r="L33864" s="45"/>
      <c r="M33864" s="45"/>
    </row>
    <row r="33865" spans="8:13" s="28" customFormat="1" x14ac:dyDescent="0.2">
      <c r="H33865" s="12"/>
      <c r="J33865" s="29"/>
      <c r="K33865" s="45"/>
      <c r="L33865" s="45"/>
      <c r="M33865" s="45"/>
    </row>
    <row r="33866" spans="8:13" s="28" customFormat="1" x14ac:dyDescent="0.2">
      <c r="H33866" s="12"/>
      <c r="J33866" s="29"/>
      <c r="K33866" s="45"/>
      <c r="L33866" s="45"/>
      <c r="M33866" s="45"/>
    </row>
    <row r="33867" spans="8:13" s="28" customFormat="1" x14ac:dyDescent="0.2">
      <c r="H33867" s="12"/>
      <c r="J33867" s="29"/>
      <c r="K33867" s="45"/>
      <c r="L33867" s="45"/>
      <c r="M33867" s="45"/>
    </row>
    <row r="33868" spans="8:13" s="28" customFormat="1" x14ac:dyDescent="0.2">
      <c r="H33868" s="12"/>
      <c r="J33868" s="29"/>
      <c r="K33868" s="45"/>
      <c r="L33868" s="45"/>
      <c r="M33868" s="45"/>
    </row>
    <row r="33869" spans="8:13" s="28" customFormat="1" x14ac:dyDescent="0.2">
      <c r="H33869" s="12"/>
      <c r="J33869" s="29"/>
      <c r="K33869" s="45"/>
      <c r="L33869" s="45"/>
      <c r="M33869" s="45"/>
    </row>
    <row r="33870" spans="8:13" s="28" customFormat="1" x14ac:dyDescent="0.2">
      <c r="H33870" s="12"/>
      <c r="J33870" s="29"/>
      <c r="K33870" s="45"/>
      <c r="L33870" s="45"/>
      <c r="M33870" s="45"/>
    </row>
    <row r="33871" spans="8:13" s="28" customFormat="1" x14ac:dyDescent="0.2">
      <c r="H33871" s="12"/>
      <c r="J33871" s="29"/>
      <c r="K33871" s="45"/>
      <c r="L33871" s="45"/>
      <c r="M33871" s="45"/>
    </row>
    <row r="33872" spans="8:13" s="28" customFormat="1" x14ac:dyDescent="0.2">
      <c r="H33872" s="12"/>
      <c r="J33872" s="29"/>
      <c r="K33872" s="45"/>
      <c r="L33872" s="45"/>
      <c r="M33872" s="45"/>
    </row>
    <row r="33873" spans="8:13" s="28" customFormat="1" x14ac:dyDescent="0.2">
      <c r="H33873" s="12"/>
      <c r="J33873" s="29"/>
      <c r="K33873" s="45"/>
      <c r="L33873" s="45"/>
      <c r="M33873" s="45"/>
    </row>
    <row r="33874" spans="8:13" s="28" customFormat="1" x14ac:dyDescent="0.2">
      <c r="H33874" s="12"/>
      <c r="J33874" s="29"/>
      <c r="K33874" s="45"/>
      <c r="L33874" s="45"/>
      <c r="M33874" s="45"/>
    </row>
    <row r="33875" spans="8:13" s="28" customFormat="1" x14ac:dyDescent="0.2">
      <c r="H33875" s="12"/>
      <c r="J33875" s="29"/>
      <c r="K33875" s="45"/>
      <c r="L33875" s="45"/>
      <c r="M33875" s="45"/>
    </row>
    <row r="33876" spans="8:13" s="28" customFormat="1" x14ac:dyDescent="0.2">
      <c r="H33876" s="12"/>
      <c r="J33876" s="29"/>
      <c r="K33876" s="45"/>
      <c r="L33876" s="45"/>
      <c r="M33876" s="45"/>
    </row>
    <row r="33877" spans="8:13" s="28" customFormat="1" x14ac:dyDescent="0.2">
      <c r="H33877" s="12"/>
      <c r="J33877" s="29"/>
      <c r="K33877" s="45"/>
      <c r="L33877" s="45"/>
      <c r="M33877" s="45"/>
    </row>
    <row r="33878" spans="8:13" s="28" customFormat="1" x14ac:dyDescent="0.2">
      <c r="H33878" s="12"/>
      <c r="J33878" s="29"/>
      <c r="K33878" s="45"/>
      <c r="L33878" s="45"/>
      <c r="M33878" s="45"/>
    </row>
    <row r="33879" spans="8:13" s="28" customFormat="1" x14ac:dyDescent="0.2">
      <c r="H33879" s="12"/>
      <c r="J33879" s="29"/>
      <c r="K33879" s="45"/>
      <c r="L33879" s="45"/>
      <c r="M33879" s="45"/>
    </row>
    <row r="33880" spans="8:13" s="28" customFormat="1" x14ac:dyDescent="0.2">
      <c r="H33880" s="12"/>
      <c r="J33880" s="29"/>
      <c r="K33880" s="45"/>
      <c r="L33880" s="45"/>
      <c r="M33880" s="45"/>
    </row>
    <row r="33881" spans="8:13" s="28" customFormat="1" x14ac:dyDescent="0.2">
      <c r="H33881" s="12"/>
      <c r="J33881" s="29"/>
      <c r="K33881" s="45"/>
      <c r="L33881" s="45"/>
      <c r="M33881" s="45"/>
    </row>
    <row r="33882" spans="8:13" s="28" customFormat="1" x14ac:dyDescent="0.2">
      <c r="H33882" s="12"/>
      <c r="J33882" s="29"/>
      <c r="K33882" s="45"/>
      <c r="L33882" s="45"/>
      <c r="M33882" s="45"/>
    </row>
    <row r="33883" spans="8:13" s="28" customFormat="1" x14ac:dyDescent="0.2">
      <c r="H33883" s="12"/>
      <c r="J33883" s="29"/>
      <c r="K33883" s="45"/>
      <c r="L33883" s="45"/>
      <c r="M33883" s="45"/>
    </row>
    <row r="33884" spans="8:13" s="28" customFormat="1" x14ac:dyDescent="0.2">
      <c r="H33884" s="12"/>
      <c r="J33884" s="29"/>
      <c r="K33884" s="45"/>
      <c r="L33884" s="45"/>
      <c r="M33884" s="45"/>
    </row>
    <row r="33885" spans="8:13" s="28" customFormat="1" x14ac:dyDescent="0.2">
      <c r="H33885" s="12"/>
      <c r="J33885" s="29"/>
      <c r="K33885" s="45"/>
      <c r="L33885" s="45"/>
      <c r="M33885" s="45"/>
    </row>
    <row r="33886" spans="8:13" s="28" customFormat="1" x14ac:dyDescent="0.2">
      <c r="H33886" s="12"/>
      <c r="J33886" s="29"/>
      <c r="K33886" s="45"/>
      <c r="L33886" s="45"/>
      <c r="M33886" s="45"/>
    </row>
    <row r="33887" spans="8:13" s="28" customFormat="1" x14ac:dyDescent="0.2">
      <c r="H33887" s="12"/>
      <c r="J33887" s="29"/>
      <c r="K33887" s="45"/>
      <c r="L33887" s="45"/>
      <c r="M33887" s="45"/>
    </row>
    <row r="33888" spans="8:13" s="28" customFormat="1" x14ac:dyDescent="0.2">
      <c r="H33888" s="12"/>
      <c r="J33888" s="29"/>
      <c r="K33888" s="45"/>
      <c r="L33888" s="45"/>
      <c r="M33888" s="45"/>
    </row>
    <row r="33889" spans="8:13" s="28" customFormat="1" x14ac:dyDescent="0.2">
      <c r="H33889" s="12"/>
      <c r="J33889" s="29"/>
      <c r="K33889" s="45"/>
      <c r="L33889" s="45"/>
      <c r="M33889" s="45"/>
    </row>
    <row r="33890" spans="8:13" s="28" customFormat="1" x14ac:dyDescent="0.2">
      <c r="H33890" s="12"/>
      <c r="J33890" s="29"/>
      <c r="K33890" s="45"/>
      <c r="L33890" s="45"/>
      <c r="M33890" s="45"/>
    </row>
    <row r="33891" spans="8:13" s="28" customFormat="1" x14ac:dyDescent="0.2">
      <c r="H33891" s="12"/>
      <c r="J33891" s="29"/>
      <c r="K33891" s="45"/>
      <c r="L33891" s="45"/>
      <c r="M33891" s="45"/>
    </row>
    <row r="33892" spans="8:13" s="28" customFormat="1" x14ac:dyDescent="0.2">
      <c r="H33892" s="12"/>
      <c r="J33892" s="29"/>
      <c r="K33892" s="45"/>
      <c r="L33892" s="45"/>
      <c r="M33892" s="45"/>
    </row>
    <row r="33893" spans="8:13" s="28" customFormat="1" x14ac:dyDescent="0.2">
      <c r="H33893" s="12"/>
      <c r="J33893" s="29"/>
      <c r="K33893" s="45"/>
      <c r="L33893" s="45"/>
      <c r="M33893" s="45"/>
    </row>
    <row r="33894" spans="8:13" s="28" customFormat="1" x14ac:dyDescent="0.2">
      <c r="H33894" s="12"/>
      <c r="J33894" s="29"/>
      <c r="K33894" s="45"/>
      <c r="L33894" s="45"/>
      <c r="M33894" s="45"/>
    </row>
    <row r="33895" spans="8:13" s="28" customFormat="1" x14ac:dyDescent="0.2">
      <c r="H33895" s="12"/>
      <c r="J33895" s="29"/>
      <c r="K33895" s="45"/>
      <c r="L33895" s="45"/>
      <c r="M33895" s="45"/>
    </row>
    <row r="33896" spans="8:13" s="28" customFormat="1" x14ac:dyDescent="0.2">
      <c r="H33896" s="12"/>
      <c r="J33896" s="29"/>
      <c r="K33896" s="45"/>
      <c r="L33896" s="45"/>
      <c r="M33896" s="45"/>
    </row>
    <row r="33897" spans="8:13" s="28" customFormat="1" x14ac:dyDescent="0.2">
      <c r="H33897" s="12"/>
      <c r="J33897" s="29"/>
      <c r="K33897" s="45"/>
      <c r="L33897" s="45"/>
      <c r="M33897" s="45"/>
    </row>
    <row r="33898" spans="8:13" s="28" customFormat="1" x14ac:dyDescent="0.2">
      <c r="H33898" s="12"/>
      <c r="J33898" s="29"/>
      <c r="K33898" s="45"/>
      <c r="L33898" s="45"/>
      <c r="M33898" s="45"/>
    </row>
    <row r="33899" spans="8:13" s="28" customFormat="1" x14ac:dyDescent="0.2">
      <c r="H33899" s="12"/>
      <c r="J33899" s="29"/>
      <c r="K33899" s="45"/>
      <c r="L33899" s="45"/>
      <c r="M33899" s="45"/>
    </row>
    <row r="33900" spans="8:13" s="28" customFormat="1" x14ac:dyDescent="0.2">
      <c r="H33900" s="12"/>
      <c r="J33900" s="29"/>
      <c r="K33900" s="45"/>
      <c r="L33900" s="45"/>
      <c r="M33900" s="45"/>
    </row>
    <row r="33901" spans="8:13" s="28" customFormat="1" x14ac:dyDescent="0.2">
      <c r="H33901" s="12"/>
      <c r="J33901" s="29"/>
      <c r="K33901" s="45"/>
      <c r="L33901" s="45"/>
      <c r="M33901" s="45"/>
    </row>
    <row r="33902" spans="8:13" s="28" customFormat="1" x14ac:dyDescent="0.2">
      <c r="H33902" s="12"/>
      <c r="J33902" s="29"/>
      <c r="K33902" s="45"/>
      <c r="L33902" s="45"/>
      <c r="M33902" s="45"/>
    </row>
    <row r="33903" spans="8:13" s="28" customFormat="1" x14ac:dyDescent="0.2">
      <c r="H33903" s="12"/>
      <c r="J33903" s="29"/>
      <c r="K33903" s="45"/>
      <c r="L33903" s="45"/>
      <c r="M33903" s="45"/>
    </row>
    <row r="33904" spans="8:13" s="28" customFormat="1" x14ac:dyDescent="0.2">
      <c r="H33904" s="12"/>
      <c r="J33904" s="29"/>
      <c r="K33904" s="45"/>
      <c r="L33904" s="45"/>
      <c r="M33904" s="45"/>
    </row>
    <row r="33905" spans="8:13" s="28" customFormat="1" x14ac:dyDescent="0.2">
      <c r="H33905" s="12"/>
      <c r="J33905" s="29"/>
      <c r="K33905" s="45"/>
      <c r="L33905" s="45"/>
      <c r="M33905" s="45"/>
    </row>
    <row r="33906" spans="8:13" s="28" customFormat="1" x14ac:dyDescent="0.2">
      <c r="H33906" s="12"/>
      <c r="J33906" s="29"/>
      <c r="K33906" s="45"/>
      <c r="L33906" s="45"/>
      <c r="M33906" s="45"/>
    </row>
    <row r="33907" spans="8:13" s="28" customFormat="1" x14ac:dyDescent="0.2">
      <c r="H33907" s="12"/>
      <c r="J33907" s="29"/>
      <c r="K33907" s="45"/>
      <c r="L33907" s="45"/>
      <c r="M33907" s="45"/>
    </row>
    <row r="33908" spans="8:13" s="28" customFormat="1" x14ac:dyDescent="0.2">
      <c r="H33908" s="12"/>
      <c r="J33908" s="29"/>
      <c r="K33908" s="45"/>
      <c r="L33908" s="45"/>
      <c r="M33908" s="45"/>
    </row>
    <row r="33909" spans="8:13" s="28" customFormat="1" x14ac:dyDescent="0.2">
      <c r="H33909" s="12"/>
      <c r="J33909" s="29"/>
      <c r="K33909" s="45"/>
      <c r="L33909" s="45"/>
      <c r="M33909" s="45"/>
    </row>
    <row r="33910" spans="8:13" s="28" customFormat="1" x14ac:dyDescent="0.2">
      <c r="H33910" s="12"/>
      <c r="J33910" s="29"/>
      <c r="K33910" s="45"/>
      <c r="L33910" s="45"/>
      <c r="M33910" s="45"/>
    </row>
    <row r="33911" spans="8:13" s="28" customFormat="1" x14ac:dyDescent="0.2">
      <c r="H33911" s="12"/>
      <c r="J33911" s="29"/>
      <c r="K33911" s="45"/>
      <c r="L33911" s="45"/>
      <c r="M33911" s="45"/>
    </row>
    <row r="33912" spans="8:13" s="28" customFormat="1" x14ac:dyDescent="0.2">
      <c r="H33912" s="12"/>
      <c r="J33912" s="29"/>
      <c r="K33912" s="45"/>
      <c r="L33912" s="45"/>
      <c r="M33912" s="45"/>
    </row>
    <row r="33913" spans="8:13" s="28" customFormat="1" x14ac:dyDescent="0.2">
      <c r="H33913" s="12"/>
      <c r="J33913" s="29"/>
      <c r="K33913" s="45"/>
      <c r="L33913" s="45"/>
      <c r="M33913" s="45"/>
    </row>
    <row r="33914" spans="8:13" s="28" customFormat="1" x14ac:dyDescent="0.2">
      <c r="H33914" s="12"/>
      <c r="J33914" s="29"/>
      <c r="K33914" s="45"/>
      <c r="L33914" s="45"/>
      <c r="M33914" s="45"/>
    </row>
    <row r="33915" spans="8:13" s="28" customFormat="1" x14ac:dyDescent="0.2">
      <c r="H33915" s="12"/>
      <c r="J33915" s="29"/>
      <c r="K33915" s="45"/>
      <c r="L33915" s="45"/>
      <c r="M33915" s="45"/>
    </row>
    <row r="33916" spans="8:13" s="28" customFormat="1" x14ac:dyDescent="0.2">
      <c r="H33916" s="12"/>
      <c r="J33916" s="29"/>
      <c r="K33916" s="45"/>
      <c r="L33916" s="45"/>
      <c r="M33916" s="45"/>
    </row>
    <row r="33917" spans="8:13" s="28" customFormat="1" x14ac:dyDescent="0.2">
      <c r="H33917" s="12"/>
      <c r="J33917" s="29"/>
      <c r="K33917" s="45"/>
      <c r="L33917" s="45"/>
      <c r="M33917" s="45"/>
    </row>
    <row r="33918" spans="8:13" s="28" customFormat="1" x14ac:dyDescent="0.2">
      <c r="H33918" s="12"/>
      <c r="J33918" s="29"/>
      <c r="K33918" s="45"/>
      <c r="L33918" s="45"/>
      <c r="M33918" s="45"/>
    </row>
    <row r="33919" spans="8:13" s="28" customFormat="1" x14ac:dyDescent="0.2">
      <c r="H33919" s="12"/>
      <c r="J33919" s="29"/>
      <c r="K33919" s="45"/>
      <c r="L33919" s="45"/>
      <c r="M33919" s="45"/>
    </row>
    <row r="33920" spans="8:13" s="28" customFormat="1" x14ac:dyDescent="0.2">
      <c r="H33920" s="12"/>
      <c r="J33920" s="29"/>
      <c r="K33920" s="45"/>
      <c r="L33920" s="45"/>
      <c r="M33920" s="45"/>
    </row>
    <row r="33921" spans="8:13" s="28" customFormat="1" x14ac:dyDescent="0.2">
      <c r="H33921" s="12"/>
      <c r="J33921" s="29"/>
      <c r="K33921" s="45"/>
      <c r="L33921" s="45"/>
      <c r="M33921" s="45"/>
    </row>
    <row r="33922" spans="8:13" s="28" customFormat="1" x14ac:dyDescent="0.2">
      <c r="H33922" s="12"/>
      <c r="J33922" s="29"/>
      <c r="K33922" s="45"/>
      <c r="L33922" s="45"/>
      <c r="M33922" s="45"/>
    </row>
    <row r="33923" spans="8:13" s="28" customFormat="1" x14ac:dyDescent="0.2">
      <c r="H33923" s="12"/>
      <c r="J33923" s="29"/>
      <c r="K33923" s="45"/>
      <c r="L33923" s="45"/>
      <c r="M33923" s="45"/>
    </row>
    <row r="33924" spans="8:13" s="28" customFormat="1" x14ac:dyDescent="0.2">
      <c r="H33924" s="12"/>
      <c r="J33924" s="29"/>
      <c r="K33924" s="45"/>
      <c r="L33924" s="45"/>
      <c r="M33924" s="45"/>
    </row>
    <row r="33925" spans="8:13" s="28" customFormat="1" x14ac:dyDescent="0.2">
      <c r="H33925" s="12"/>
      <c r="J33925" s="29"/>
      <c r="K33925" s="45"/>
      <c r="L33925" s="45"/>
      <c r="M33925" s="45"/>
    </row>
    <row r="33926" spans="8:13" s="28" customFormat="1" x14ac:dyDescent="0.2">
      <c r="H33926" s="12"/>
      <c r="J33926" s="29"/>
      <c r="K33926" s="45"/>
      <c r="L33926" s="45"/>
      <c r="M33926" s="45"/>
    </row>
    <row r="33927" spans="8:13" s="28" customFormat="1" x14ac:dyDescent="0.2">
      <c r="H33927" s="12"/>
      <c r="J33927" s="29"/>
      <c r="K33927" s="45"/>
      <c r="L33927" s="45"/>
      <c r="M33927" s="45"/>
    </row>
    <row r="33928" spans="8:13" s="28" customFormat="1" x14ac:dyDescent="0.2">
      <c r="H33928" s="12"/>
      <c r="J33928" s="29"/>
      <c r="K33928" s="45"/>
      <c r="L33928" s="45"/>
      <c r="M33928" s="45"/>
    </row>
    <row r="33929" spans="8:13" s="28" customFormat="1" x14ac:dyDescent="0.2">
      <c r="H33929" s="12"/>
      <c r="J33929" s="29"/>
      <c r="K33929" s="45"/>
      <c r="L33929" s="45"/>
      <c r="M33929" s="45"/>
    </row>
    <row r="33930" spans="8:13" s="28" customFormat="1" x14ac:dyDescent="0.2">
      <c r="H33930" s="12"/>
      <c r="J33930" s="29"/>
      <c r="K33930" s="45"/>
      <c r="L33930" s="45"/>
      <c r="M33930" s="45"/>
    </row>
    <row r="33931" spans="8:13" s="28" customFormat="1" x14ac:dyDescent="0.2">
      <c r="H33931" s="12"/>
      <c r="J33931" s="29"/>
      <c r="K33931" s="45"/>
      <c r="L33931" s="45"/>
      <c r="M33931" s="45"/>
    </row>
    <row r="33932" spans="8:13" s="28" customFormat="1" x14ac:dyDescent="0.2">
      <c r="H33932" s="12"/>
      <c r="J33932" s="29"/>
      <c r="K33932" s="45"/>
      <c r="L33932" s="45"/>
      <c r="M33932" s="45"/>
    </row>
    <row r="33933" spans="8:13" s="28" customFormat="1" x14ac:dyDescent="0.2">
      <c r="H33933" s="12"/>
      <c r="J33933" s="29"/>
      <c r="K33933" s="45"/>
      <c r="L33933" s="45"/>
      <c r="M33933" s="45"/>
    </row>
    <row r="33934" spans="8:13" s="28" customFormat="1" x14ac:dyDescent="0.2">
      <c r="H33934" s="12"/>
      <c r="J33934" s="29"/>
      <c r="K33934" s="45"/>
      <c r="L33934" s="45"/>
      <c r="M33934" s="45"/>
    </row>
    <row r="33935" spans="8:13" s="28" customFormat="1" x14ac:dyDescent="0.2">
      <c r="H33935" s="12"/>
      <c r="J33935" s="29"/>
      <c r="K33935" s="45"/>
      <c r="L33935" s="45"/>
      <c r="M33935" s="45"/>
    </row>
    <row r="33936" spans="8:13" s="28" customFormat="1" x14ac:dyDescent="0.2">
      <c r="H33936" s="12"/>
      <c r="J33936" s="29"/>
      <c r="K33936" s="45"/>
      <c r="L33936" s="45"/>
      <c r="M33936" s="45"/>
    </row>
    <row r="33937" spans="8:13" s="28" customFormat="1" x14ac:dyDescent="0.2">
      <c r="H33937" s="12"/>
      <c r="J33937" s="29"/>
      <c r="K33937" s="45"/>
      <c r="L33937" s="45"/>
      <c r="M33937" s="45"/>
    </row>
    <row r="33938" spans="8:13" s="28" customFormat="1" x14ac:dyDescent="0.2">
      <c r="H33938" s="12"/>
      <c r="J33938" s="29"/>
      <c r="K33938" s="45"/>
      <c r="L33938" s="45"/>
      <c r="M33938" s="45"/>
    </row>
    <row r="33939" spans="8:13" s="28" customFormat="1" x14ac:dyDescent="0.2">
      <c r="H33939" s="12"/>
      <c r="J33939" s="29"/>
      <c r="K33939" s="45"/>
      <c r="L33939" s="45"/>
      <c r="M33939" s="45"/>
    </row>
    <row r="33940" spans="8:13" s="28" customFormat="1" x14ac:dyDescent="0.2">
      <c r="H33940" s="12"/>
      <c r="J33940" s="29"/>
      <c r="K33940" s="45"/>
      <c r="L33940" s="45"/>
      <c r="M33940" s="45"/>
    </row>
    <row r="33941" spans="8:13" s="28" customFormat="1" x14ac:dyDescent="0.2">
      <c r="H33941" s="12"/>
      <c r="J33941" s="29"/>
      <c r="K33941" s="45"/>
      <c r="L33941" s="45"/>
      <c r="M33941" s="45"/>
    </row>
    <row r="33942" spans="8:13" s="28" customFormat="1" x14ac:dyDescent="0.2">
      <c r="H33942" s="12"/>
      <c r="J33942" s="29"/>
      <c r="K33942" s="45"/>
      <c r="L33942" s="45"/>
      <c r="M33942" s="45"/>
    </row>
    <row r="33943" spans="8:13" s="28" customFormat="1" x14ac:dyDescent="0.2">
      <c r="H33943" s="12"/>
      <c r="J33943" s="29"/>
      <c r="K33943" s="45"/>
      <c r="L33943" s="45"/>
      <c r="M33943" s="45"/>
    </row>
    <row r="33944" spans="8:13" s="28" customFormat="1" x14ac:dyDescent="0.2">
      <c r="H33944" s="12"/>
      <c r="J33944" s="29"/>
      <c r="K33944" s="45"/>
      <c r="L33944" s="45"/>
      <c r="M33944" s="45"/>
    </row>
    <row r="33945" spans="8:13" s="28" customFormat="1" x14ac:dyDescent="0.2">
      <c r="H33945" s="12"/>
      <c r="J33945" s="29"/>
      <c r="K33945" s="45"/>
      <c r="L33945" s="45"/>
      <c r="M33945" s="45"/>
    </row>
    <row r="33946" spans="8:13" s="28" customFormat="1" x14ac:dyDescent="0.2">
      <c r="H33946" s="12"/>
      <c r="J33946" s="29"/>
      <c r="K33946" s="45"/>
      <c r="L33946" s="45"/>
      <c r="M33946" s="45"/>
    </row>
    <row r="33947" spans="8:13" s="28" customFormat="1" x14ac:dyDescent="0.2">
      <c r="H33947" s="12"/>
      <c r="J33947" s="29"/>
      <c r="K33947" s="45"/>
      <c r="L33947" s="45"/>
      <c r="M33947" s="45"/>
    </row>
    <row r="33948" spans="8:13" s="28" customFormat="1" x14ac:dyDescent="0.2">
      <c r="H33948" s="12"/>
      <c r="J33948" s="29"/>
      <c r="K33948" s="45"/>
      <c r="L33948" s="45"/>
      <c r="M33948" s="45"/>
    </row>
    <row r="33949" spans="8:13" s="28" customFormat="1" x14ac:dyDescent="0.2">
      <c r="H33949" s="12"/>
      <c r="J33949" s="29"/>
      <c r="K33949" s="45"/>
      <c r="L33949" s="45"/>
      <c r="M33949" s="45"/>
    </row>
    <row r="33950" spans="8:13" s="28" customFormat="1" x14ac:dyDescent="0.2">
      <c r="H33950" s="12"/>
      <c r="J33950" s="29"/>
      <c r="K33950" s="45"/>
      <c r="L33950" s="45"/>
      <c r="M33950" s="45"/>
    </row>
    <row r="33951" spans="8:13" s="28" customFormat="1" x14ac:dyDescent="0.2">
      <c r="H33951" s="12"/>
      <c r="J33951" s="29"/>
      <c r="K33951" s="45"/>
      <c r="L33951" s="45"/>
      <c r="M33951" s="45"/>
    </row>
    <row r="33952" spans="8:13" s="28" customFormat="1" x14ac:dyDescent="0.2">
      <c r="H33952" s="12"/>
      <c r="J33952" s="29"/>
      <c r="K33952" s="45"/>
      <c r="L33952" s="45"/>
      <c r="M33952" s="45"/>
    </row>
    <row r="33953" spans="8:13" s="28" customFormat="1" x14ac:dyDescent="0.2">
      <c r="H33953" s="12"/>
      <c r="J33953" s="29"/>
      <c r="K33953" s="45"/>
      <c r="L33953" s="45"/>
      <c r="M33953" s="45"/>
    </row>
    <row r="33954" spans="8:13" s="28" customFormat="1" x14ac:dyDescent="0.2">
      <c r="H33954" s="12"/>
      <c r="J33954" s="29"/>
      <c r="K33954" s="45"/>
      <c r="L33954" s="45"/>
      <c r="M33954" s="45"/>
    </row>
    <row r="33955" spans="8:13" s="28" customFormat="1" x14ac:dyDescent="0.2">
      <c r="H33955" s="12"/>
      <c r="J33955" s="29"/>
      <c r="K33955" s="45"/>
      <c r="L33955" s="45"/>
      <c r="M33955" s="45"/>
    </row>
    <row r="33956" spans="8:13" s="28" customFormat="1" x14ac:dyDescent="0.2">
      <c r="H33956" s="12"/>
      <c r="J33956" s="29"/>
      <c r="K33956" s="45"/>
      <c r="L33956" s="45"/>
      <c r="M33956" s="45"/>
    </row>
    <row r="33957" spans="8:13" s="28" customFormat="1" x14ac:dyDescent="0.2">
      <c r="H33957" s="12"/>
      <c r="J33957" s="29"/>
      <c r="K33957" s="45"/>
      <c r="L33957" s="45"/>
      <c r="M33957" s="45"/>
    </row>
    <row r="33958" spans="8:13" s="28" customFormat="1" x14ac:dyDescent="0.2">
      <c r="H33958" s="12"/>
      <c r="J33958" s="29"/>
      <c r="K33958" s="45"/>
      <c r="L33958" s="45"/>
      <c r="M33958" s="45"/>
    </row>
    <row r="33959" spans="8:13" s="28" customFormat="1" x14ac:dyDescent="0.2">
      <c r="H33959" s="12"/>
      <c r="J33959" s="29"/>
      <c r="K33959" s="45"/>
      <c r="L33959" s="45"/>
      <c r="M33959" s="45"/>
    </row>
    <row r="33960" spans="8:13" s="28" customFormat="1" x14ac:dyDescent="0.2">
      <c r="H33960" s="12"/>
      <c r="J33960" s="29"/>
      <c r="K33960" s="45"/>
      <c r="L33960" s="45"/>
      <c r="M33960" s="45"/>
    </row>
    <row r="33961" spans="8:13" s="28" customFormat="1" x14ac:dyDescent="0.2">
      <c r="H33961" s="12"/>
      <c r="J33961" s="29"/>
      <c r="K33961" s="45"/>
      <c r="L33961" s="45"/>
      <c r="M33961" s="45"/>
    </row>
    <row r="33962" spans="8:13" s="28" customFormat="1" x14ac:dyDescent="0.2">
      <c r="H33962" s="12"/>
      <c r="J33962" s="29"/>
      <c r="K33962" s="45"/>
      <c r="L33962" s="45"/>
      <c r="M33962" s="45"/>
    </row>
    <row r="33963" spans="8:13" s="28" customFormat="1" x14ac:dyDescent="0.2">
      <c r="H33963" s="12"/>
      <c r="J33963" s="29"/>
      <c r="K33963" s="45"/>
      <c r="L33963" s="45"/>
      <c r="M33963" s="45"/>
    </row>
    <row r="33964" spans="8:13" s="28" customFormat="1" x14ac:dyDescent="0.2">
      <c r="H33964" s="12"/>
      <c r="J33964" s="29"/>
      <c r="K33964" s="45"/>
      <c r="L33964" s="45"/>
      <c r="M33964" s="45"/>
    </row>
    <row r="33965" spans="8:13" s="28" customFormat="1" x14ac:dyDescent="0.2">
      <c r="H33965" s="12"/>
      <c r="J33965" s="29"/>
      <c r="K33965" s="45"/>
      <c r="L33965" s="45"/>
      <c r="M33965" s="45"/>
    </row>
    <row r="33966" spans="8:13" s="28" customFormat="1" x14ac:dyDescent="0.2">
      <c r="H33966" s="12"/>
      <c r="J33966" s="29"/>
      <c r="K33966" s="45"/>
      <c r="L33966" s="45"/>
      <c r="M33966" s="45"/>
    </row>
    <row r="33967" spans="8:13" s="28" customFormat="1" x14ac:dyDescent="0.2">
      <c r="H33967" s="12"/>
      <c r="J33967" s="29"/>
      <c r="K33967" s="45"/>
      <c r="L33967" s="45"/>
      <c r="M33967" s="45"/>
    </row>
    <row r="33968" spans="8:13" s="28" customFormat="1" x14ac:dyDescent="0.2">
      <c r="H33968" s="12"/>
      <c r="J33968" s="29"/>
      <c r="K33968" s="45"/>
      <c r="L33968" s="45"/>
      <c r="M33968" s="45"/>
    </row>
    <row r="33969" spans="8:13" s="28" customFormat="1" x14ac:dyDescent="0.2">
      <c r="H33969" s="12"/>
      <c r="J33969" s="29"/>
      <c r="K33969" s="45"/>
      <c r="L33969" s="45"/>
      <c r="M33969" s="45"/>
    </row>
    <row r="33970" spans="8:13" s="28" customFormat="1" x14ac:dyDescent="0.2">
      <c r="H33970" s="12"/>
      <c r="J33970" s="29"/>
      <c r="K33970" s="45"/>
      <c r="L33970" s="45"/>
      <c r="M33970" s="45"/>
    </row>
    <row r="33971" spans="8:13" s="28" customFormat="1" x14ac:dyDescent="0.2">
      <c r="H33971" s="12"/>
      <c r="J33971" s="29"/>
      <c r="K33971" s="45"/>
      <c r="L33971" s="45"/>
      <c r="M33971" s="45"/>
    </row>
    <row r="33972" spans="8:13" s="28" customFormat="1" x14ac:dyDescent="0.2">
      <c r="H33972" s="12"/>
      <c r="J33972" s="29"/>
      <c r="K33972" s="45"/>
      <c r="L33972" s="45"/>
      <c r="M33972" s="45"/>
    </row>
    <row r="33973" spans="8:13" s="28" customFormat="1" x14ac:dyDescent="0.2">
      <c r="H33973" s="12"/>
      <c r="J33973" s="29"/>
      <c r="K33973" s="45"/>
      <c r="L33973" s="45"/>
      <c r="M33973" s="45"/>
    </row>
    <row r="33974" spans="8:13" s="28" customFormat="1" x14ac:dyDescent="0.2">
      <c r="H33974" s="12"/>
      <c r="J33974" s="29"/>
      <c r="K33974" s="45"/>
      <c r="L33974" s="45"/>
      <c r="M33974" s="45"/>
    </row>
    <row r="33975" spans="8:13" s="28" customFormat="1" x14ac:dyDescent="0.2">
      <c r="H33975" s="12"/>
      <c r="J33975" s="29"/>
      <c r="K33975" s="45"/>
      <c r="L33975" s="45"/>
      <c r="M33975" s="45"/>
    </row>
    <row r="33976" spans="8:13" s="28" customFormat="1" x14ac:dyDescent="0.2">
      <c r="H33976" s="12"/>
      <c r="J33976" s="29"/>
      <c r="K33976" s="45"/>
      <c r="L33976" s="45"/>
      <c r="M33976" s="45"/>
    </row>
    <row r="33977" spans="8:13" s="28" customFormat="1" x14ac:dyDescent="0.2">
      <c r="H33977" s="12"/>
      <c r="J33977" s="29"/>
      <c r="K33977" s="45"/>
      <c r="L33977" s="45"/>
      <c r="M33977" s="45"/>
    </row>
    <row r="33978" spans="8:13" s="28" customFormat="1" x14ac:dyDescent="0.2">
      <c r="H33978" s="12"/>
      <c r="J33978" s="29"/>
      <c r="K33978" s="45"/>
      <c r="L33978" s="45"/>
      <c r="M33978" s="45"/>
    </row>
    <row r="33979" spans="8:13" s="28" customFormat="1" x14ac:dyDescent="0.2">
      <c r="H33979" s="12"/>
      <c r="J33979" s="29"/>
      <c r="K33979" s="45"/>
      <c r="L33979" s="45"/>
      <c r="M33979" s="45"/>
    </row>
    <row r="33980" spans="8:13" s="28" customFormat="1" x14ac:dyDescent="0.2">
      <c r="H33980" s="12"/>
      <c r="J33980" s="29"/>
      <c r="K33980" s="45"/>
      <c r="L33980" s="45"/>
      <c r="M33980" s="45"/>
    </row>
    <row r="33981" spans="8:13" s="28" customFormat="1" x14ac:dyDescent="0.2">
      <c r="H33981" s="12"/>
      <c r="J33981" s="29"/>
      <c r="K33981" s="45"/>
      <c r="L33981" s="45"/>
      <c r="M33981" s="45"/>
    </row>
    <row r="33982" spans="8:13" s="28" customFormat="1" x14ac:dyDescent="0.2">
      <c r="H33982" s="12"/>
      <c r="J33982" s="29"/>
      <c r="K33982" s="45"/>
      <c r="L33982" s="45"/>
      <c r="M33982" s="45"/>
    </row>
    <row r="33983" spans="8:13" s="28" customFormat="1" x14ac:dyDescent="0.2">
      <c r="H33983" s="12"/>
      <c r="J33983" s="29"/>
      <c r="K33983" s="45"/>
      <c r="L33983" s="45"/>
      <c r="M33983" s="45"/>
    </row>
    <row r="33984" spans="8:13" s="28" customFormat="1" x14ac:dyDescent="0.2">
      <c r="H33984" s="12"/>
      <c r="J33984" s="29"/>
      <c r="K33984" s="45"/>
      <c r="L33984" s="45"/>
      <c r="M33984" s="45"/>
    </row>
    <row r="33985" spans="8:13" s="28" customFormat="1" x14ac:dyDescent="0.2">
      <c r="H33985" s="12"/>
      <c r="J33985" s="29"/>
      <c r="K33985" s="45"/>
      <c r="L33985" s="45"/>
      <c r="M33985" s="45"/>
    </row>
    <row r="33986" spans="8:13" s="28" customFormat="1" x14ac:dyDescent="0.2">
      <c r="H33986" s="12"/>
      <c r="J33986" s="29"/>
      <c r="K33986" s="45"/>
      <c r="L33986" s="45"/>
      <c r="M33986" s="45"/>
    </row>
    <row r="33987" spans="8:13" s="28" customFormat="1" x14ac:dyDescent="0.2">
      <c r="H33987" s="12"/>
      <c r="J33987" s="29"/>
      <c r="K33987" s="45"/>
      <c r="L33987" s="45"/>
      <c r="M33987" s="45"/>
    </row>
    <row r="33988" spans="8:13" s="28" customFormat="1" x14ac:dyDescent="0.2">
      <c r="H33988" s="12"/>
      <c r="J33988" s="29"/>
      <c r="K33988" s="45"/>
      <c r="L33988" s="45"/>
      <c r="M33988" s="45"/>
    </row>
    <row r="33989" spans="8:13" s="28" customFormat="1" x14ac:dyDescent="0.2">
      <c r="H33989" s="12"/>
      <c r="J33989" s="29"/>
      <c r="K33989" s="45"/>
      <c r="L33989" s="45"/>
      <c r="M33989" s="45"/>
    </row>
    <row r="33990" spans="8:13" s="28" customFormat="1" x14ac:dyDescent="0.2">
      <c r="H33990" s="12"/>
      <c r="J33990" s="29"/>
      <c r="K33990" s="45"/>
      <c r="L33990" s="45"/>
      <c r="M33990" s="45"/>
    </row>
    <row r="33991" spans="8:13" s="28" customFormat="1" x14ac:dyDescent="0.2">
      <c r="H33991" s="12"/>
      <c r="J33991" s="29"/>
      <c r="K33991" s="45"/>
      <c r="L33991" s="45"/>
      <c r="M33991" s="45"/>
    </row>
    <row r="33992" spans="8:13" s="28" customFormat="1" x14ac:dyDescent="0.2">
      <c r="H33992" s="12"/>
      <c r="J33992" s="29"/>
      <c r="K33992" s="45"/>
      <c r="L33992" s="45"/>
      <c r="M33992" s="45"/>
    </row>
    <row r="33993" spans="8:13" s="28" customFormat="1" x14ac:dyDescent="0.2">
      <c r="H33993" s="12"/>
      <c r="J33993" s="29"/>
      <c r="K33993" s="45"/>
      <c r="L33993" s="45"/>
      <c r="M33993" s="45"/>
    </row>
    <row r="33994" spans="8:13" s="28" customFormat="1" x14ac:dyDescent="0.2">
      <c r="H33994" s="12"/>
      <c r="J33994" s="29"/>
      <c r="K33994" s="45"/>
      <c r="L33994" s="45"/>
      <c r="M33994" s="45"/>
    </row>
    <row r="33995" spans="8:13" s="28" customFormat="1" x14ac:dyDescent="0.2">
      <c r="H33995" s="12"/>
      <c r="J33995" s="29"/>
      <c r="K33995" s="45"/>
      <c r="L33995" s="45"/>
      <c r="M33995" s="45"/>
    </row>
    <row r="33996" spans="8:13" s="28" customFormat="1" x14ac:dyDescent="0.2">
      <c r="H33996" s="12"/>
      <c r="J33996" s="29"/>
      <c r="K33996" s="45"/>
      <c r="L33996" s="45"/>
      <c r="M33996" s="45"/>
    </row>
    <row r="33997" spans="8:13" s="28" customFormat="1" x14ac:dyDescent="0.2">
      <c r="H33997" s="12"/>
      <c r="J33997" s="29"/>
      <c r="K33997" s="45"/>
      <c r="L33997" s="45"/>
      <c r="M33997" s="45"/>
    </row>
    <row r="33998" spans="8:13" s="28" customFormat="1" x14ac:dyDescent="0.2">
      <c r="H33998" s="12"/>
      <c r="J33998" s="29"/>
      <c r="K33998" s="45"/>
      <c r="L33998" s="45"/>
      <c r="M33998" s="45"/>
    </row>
    <row r="33999" spans="8:13" s="28" customFormat="1" x14ac:dyDescent="0.2">
      <c r="H33999" s="12"/>
      <c r="J33999" s="29"/>
      <c r="K33999" s="45"/>
      <c r="L33999" s="45"/>
      <c r="M33999" s="45"/>
    </row>
    <row r="34000" spans="8:13" s="28" customFormat="1" x14ac:dyDescent="0.2">
      <c r="H34000" s="12"/>
      <c r="J34000" s="29"/>
      <c r="K34000" s="45"/>
      <c r="L34000" s="45"/>
      <c r="M34000" s="45"/>
    </row>
    <row r="34001" spans="8:13" s="28" customFormat="1" x14ac:dyDescent="0.2">
      <c r="H34001" s="12"/>
      <c r="J34001" s="29"/>
      <c r="K34001" s="45"/>
      <c r="L34001" s="45"/>
      <c r="M34001" s="45"/>
    </row>
    <row r="34002" spans="8:13" s="28" customFormat="1" x14ac:dyDescent="0.2">
      <c r="H34002" s="12"/>
      <c r="J34002" s="29"/>
      <c r="K34002" s="45"/>
      <c r="L34002" s="45"/>
      <c r="M34002" s="45"/>
    </row>
    <row r="34003" spans="8:13" s="28" customFormat="1" x14ac:dyDescent="0.2">
      <c r="H34003" s="12"/>
      <c r="J34003" s="29"/>
      <c r="K34003" s="45"/>
      <c r="L34003" s="45"/>
      <c r="M34003" s="45"/>
    </row>
    <row r="34004" spans="8:13" s="28" customFormat="1" x14ac:dyDescent="0.2">
      <c r="H34004" s="12"/>
      <c r="J34004" s="29"/>
      <c r="K34004" s="45"/>
      <c r="L34004" s="45"/>
      <c r="M34004" s="45"/>
    </row>
    <row r="34005" spans="8:13" s="28" customFormat="1" x14ac:dyDescent="0.2">
      <c r="H34005" s="12"/>
      <c r="J34005" s="29"/>
      <c r="K34005" s="45"/>
      <c r="L34005" s="45"/>
      <c r="M34005" s="45"/>
    </row>
    <row r="34006" spans="8:13" s="28" customFormat="1" x14ac:dyDescent="0.2">
      <c r="H34006" s="12"/>
      <c r="J34006" s="29"/>
      <c r="K34006" s="45"/>
      <c r="L34006" s="45"/>
      <c r="M34006" s="45"/>
    </row>
    <row r="34007" spans="8:13" s="28" customFormat="1" x14ac:dyDescent="0.2">
      <c r="H34007" s="12"/>
      <c r="J34007" s="29"/>
      <c r="K34007" s="45"/>
      <c r="L34007" s="45"/>
      <c r="M34007" s="45"/>
    </row>
    <row r="34008" spans="8:13" s="28" customFormat="1" x14ac:dyDescent="0.2">
      <c r="H34008" s="12"/>
      <c r="J34008" s="29"/>
      <c r="K34008" s="45"/>
      <c r="L34008" s="45"/>
      <c r="M34008" s="45"/>
    </row>
    <row r="34009" spans="8:13" s="28" customFormat="1" x14ac:dyDescent="0.2">
      <c r="H34009" s="12"/>
      <c r="J34009" s="29"/>
      <c r="K34009" s="45"/>
      <c r="L34009" s="45"/>
      <c r="M34009" s="45"/>
    </row>
    <row r="34010" spans="8:13" s="28" customFormat="1" x14ac:dyDescent="0.2">
      <c r="H34010" s="12"/>
      <c r="J34010" s="29"/>
      <c r="K34010" s="45"/>
      <c r="L34010" s="45"/>
      <c r="M34010" s="45"/>
    </row>
    <row r="34011" spans="8:13" s="28" customFormat="1" x14ac:dyDescent="0.2">
      <c r="H34011" s="12"/>
      <c r="J34011" s="29"/>
      <c r="K34011" s="45"/>
      <c r="L34011" s="45"/>
      <c r="M34011" s="45"/>
    </row>
    <row r="34012" spans="8:13" s="28" customFormat="1" x14ac:dyDescent="0.2">
      <c r="H34012" s="12"/>
      <c r="J34012" s="29"/>
      <c r="K34012" s="45"/>
      <c r="L34012" s="45"/>
      <c r="M34012" s="45"/>
    </row>
    <row r="34013" spans="8:13" s="28" customFormat="1" x14ac:dyDescent="0.2">
      <c r="H34013" s="12"/>
      <c r="J34013" s="29"/>
      <c r="K34013" s="45"/>
      <c r="L34013" s="45"/>
      <c r="M34013" s="45"/>
    </row>
    <row r="34014" spans="8:13" s="28" customFormat="1" x14ac:dyDescent="0.2">
      <c r="H34014" s="12"/>
      <c r="J34014" s="29"/>
      <c r="K34014" s="45"/>
      <c r="L34014" s="45"/>
      <c r="M34014" s="45"/>
    </row>
    <row r="34015" spans="8:13" s="28" customFormat="1" x14ac:dyDescent="0.2">
      <c r="H34015" s="12"/>
      <c r="J34015" s="29"/>
      <c r="K34015" s="45"/>
      <c r="L34015" s="45"/>
      <c r="M34015" s="45"/>
    </row>
    <row r="34016" spans="8:13" s="28" customFormat="1" x14ac:dyDescent="0.2">
      <c r="H34016" s="12"/>
      <c r="J34016" s="29"/>
      <c r="K34016" s="45"/>
      <c r="L34016" s="45"/>
      <c r="M34016" s="45"/>
    </row>
    <row r="34017" spans="8:13" s="28" customFormat="1" x14ac:dyDescent="0.2">
      <c r="H34017" s="12"/>
      <c r="J34017" s="29"/>
      <c r="K34017" s="45"/>
      <c r="L34017" s="45"/>
      <c r="M34017" s="45"/>
    </row>
    <row r="34018" spans="8:13" s="28" customFormat="1" x14ac:dyDescent="0.2">
      <c r="H34018" s="12"/>
      <c r="J34018" s="29"/>
      <c r="K34018" s="45"/>
      <c r="L34018" s="45"/>
      <c r="M34018" s="45"/>
    </row>
    <row r="34019" spans="8:13" s="28" customFormat="1" x14ac:dyDescent="0.2">
      <c r="H34019" s="12"/>
      <c r="J34019" s="29"/>
      <c r="K34019" s="45"/>
      <c r="L34019" s="45"/>
      <c r="M34019" s="45"/>
    </row>
    <row r="34020" spans="8:13" s="28" customFormat="1" x14ac:dyDescent="0.2">
      <c r="H34020" s="12"/>
      <c r="J34020" s="29"/>
      <c r="K34020" s="45"/>
      <c r="L34020" s="45"/>
      <c r="M34020" s="45"/>
    </row>
    <row r="34021" spans="8:13" s="28" customFormat="1" x14ac:dyDescent="0.2">
      <c r="H34021" s="12"/>
      <c r="J34021" s="29"/>
      <c r="K34021" s="45"/>
      <c r="L34021" s="45"/>
      <c r="M34021" s="45"/>
    </row>
    <row r="34022" spans="8:13" s="28" customFormat="1" x14ac:dyDescent="0.2">
      <c r="H34022" s="12"/>
      <c r="J34022" s="29"/>
      <c r="K34022" s="45"/>
      <c r="L34022" s="45"/>
      <c r="M34022" s="45"/>
    </row>
    <row r="34023" spans="8:13" s="28" customFormat="1" x14ac:dyDescent="0.2">
      <c r="H34023" s="12"/>
      <c r="J34023" s="29"/>
      <c r="K34023" s="45"/>
      <c r="L34023" s="45"/>
      <c r="M34023" s="45"/>
    </row>
    <row r="34024" spans="8:13" s="28" customFormat="1" x14ac:dyDescent="0.2">
      <c r="H34024" s="12"/>
      <c r="J34024" s="29"/>
      <c r="K34024" s="45"/>
      <c r="L34024" s="45"/>
      <c r="M34024" s="45"/>
    </row>
    <row r="34025" spans="8:13" s="28" customFormat="1" x14ac:dyDescent="0.2">
      <c r="H34025" s="12"/>
      <c r="J34025" s="29"/>
      <c r="K34025" s="45"/>
      <c r="L34025" s="45"/>
      <c r="M34025" s="45"/>
    </row>
    <row r="34026" spans="8:13" s="28" customFormat="1" x14ac:dyDescent="0.2">
      <c r="H34026" s="12"/>
      <c r="J34026" s="29"/>
      <c r="K34026" s="45"/>
      <c r="L34026" s="45"/>
      <c r="M34026" s="45"/>
    </row>
    <row r="34027" spans="8:13" s="28" customFormat="1" x14ac:dyDescent="0.2">
      <c r="H34027" s="12"/>
      <c r="J34027" s="29"/>
      <c r="K34027" s="45"/>
      <c r="L34027" s="45"/>
      <c r="M34027" s="45"/>
    </row>
    <row r="34028" spans="8:13" s="28" customFormat="1" x14ac:dyDescent="0.2">
      <c r="H34028" s="12"/>
      <c r="J34028" s="29"/>
      <c r="K34028" s="45"/>
      <c r="L34028" s="45"/>
      <c r="M34028" s="45"/>
    </row>
    <row r="34029" spans="8:13" s="28" customFormat="1" x14ac:dyDescent="0.2">
      <c r="H34029" s="12"/>
      <c r="J34029" s="29"/>
      <c r="K34029" s="45"/>
      <c r="L34029" s="45"/>
      <c r="M34029" s="45"/>
    </row>
    <row r="34030" spans="8:13" s="28" customFormat="1" x14ac:dyDescent="0.2">
      <c r="H34030" s="12"/>
      <c r="J34030" s="29"/>
      <c r="K34030" s="45"/>
      <c r="L34030" s="45"/>
      <c r="M34030" s="45"/>
    </row>
    <row r="34031" spans="8:13" s="28" customFormat="1" x14ac:dyDescent="0.2">
      <c r="H34031" s="12"/>
      <c r="J34031" s="29"/>
      <c r="K34031" s="45"/>
      <c r="L34031" s="45"/>
      <c r="M34031" s="45"/>
    </row>
    <row r="34032" spans="8:13" s="28" customFormat="1" x14ac:dyDescent="0.2">
      <c r="H34032" s="12"/>
      <c r="J34032" s="29"/>
      <c r="K34032" s="45"/>
      <c r="L34032" s="45"/>
      <c r="M34032" s="45"/>
    </row>
    <row r="34033" spans="8:13" s="28" customFormat="1" x14ac:dyDescent="0.2">
      <c r="H34033" s="12"/>
      <c r="J34033" s="29"/>
      <c r="K34033" s="45"/>
      <c r="L34033" s="45"/>
      <c r="M34033" s="45"/>
    </row>
    <row r="34034" spans="8:13" s="28" customFormat="1" x14ac:dyDescent="0.2">
      <c r="H34034" s="12"/>
      <c r="J34034" s="29"/>
      <c r="K34034" s="45"/>
      <c r="L34034" s="45"/>
      <c r="M34034" s="45"/>
    </row>
    <row r="34035" spans="8:13" s="28" customFormat="1" x14ac:dyDescent="0.2">
      <c r="H34035" s="12"/>
      <c r="J34035" s="29"/>
      <c r="K34035" s="45"/>
      <c r="L34035" s="45"/>
      <c r="M34035" s="45"/>
    </row>
    <row r="34036" spans="8:13" s="28" customFormat="1" x14ac:dyDescent="0.2">
      <c r="H34036" s="12"/>
      <c r="J34036" s="29"/>
      <c r="K34036" s="45"/>
      <c r="L34036" s="45"/>
      <c r="M34036" s="45"/>
    </row>
    <row r="34037" spans="8:13" s="28" customFormat="1" x14ac:dyDescent="0.2">
      <c r="H34037" s="12"/>
      <c r="J34037" s="29"/>
      <c r="K34037" s="45"/>
      <c r="L34037" s="45"/>
      <c r="M34037" s="45"/>
    </row>
    <row r="34038" spans="8:13" s="28" customFormat="1" x14ac:dyDescent="0.2">
      <c r="H34038" s="12"/>
      <c r="J34038" s="29"/>
      <c r="K34038" s="45"/>
      <c r="L34038" s="45"/>
      <c r="M34038" s="45"/>
    </row>
    <row r="34039" spans="8:13" s="28" customFormat="1" x14ac:dyDescent="0.2">
      <c r="H34039" s="12"/>
      <c r="J34039" s="29"/>
      <c r="K34039" s="45"/>
      <c r="L34039" s="45"/>
      <c r="M34039" s="45"/>
    </row>
    <row r="34040" spans="8:13" s="28" customFormat="1" x14ac:dyDescent="0.2">
      <c r="H34040" s="12"/>
      <c r="J34040" s="29"/>
      <c r="K34040" s="45"/>
      <c r="L34040" s="45"/>
      <c r="M34040" s="45"/>
    </row>
    <row r="34041" spans="8:13" s="28" customFormat="1" x14ac:dyDescent="0.2">
      <c r="H34041" s="12"/>
      <c r="J34041" s="29"/>
      <c r="K34041" s="45"/>
      <c r="L34041" s="45"/>
      <c r="M34041" s="45"/>
    </row>
    <row r="34042" spans="8:13" s="28" customFormat="1" x14ac:dyDescent="0.2">
      <c r="H34042" s="12"/>
      <c r="J34042" s="29"/>
      <c r="K34042" s="45"/>
      <c r="L34042" s="45"/>
      <c r="M34042" s="45"/>
    </row>
    <row r="34043" spans="8:13" s="28" customFormat="1" x14ac:dyDescent="0.2">
      <c r="H34043" s="12"/>
      <c r="J34043" s="29"/>
      <c r="K34043" s="45"/>
      <c r="L34043" s="45"/>
      <c r="M34043" s="45"/>
    </row>
    <row r="34044" spans="8:13" s="28" customFormat="1" x14ac:dyDescent="0.2">
      <c r="H34044" s="12"/>
      <c r="J34044" s="29"/>
      <c r="K34044" s="45"/>
      <c r="L34044" s="45"/>
      <c r="M34044" s="45"/>
    </row>
    <row r="34045" spans="8:13" s="28" customFormat="1" x14ac:dyDescent="0.2">
      <c r="H34045" s="12"/>
      <c r="J34045" s="29"/>
      <c r="K34045" s="45"/>
      <c r="L34045" s="45"/>
      <c r="M34045" s="45"/>
    </row>
    <row r="34046" spans="8:13" s="28" customFormat="1" x14ac:dyDescent="0.2">
      <c r="H34046" s="12"/>
      <c r="J34046" s="29"/>
      <c r="K34046" s="45"/>
      <c r="L34046" s="45"/>
      <c r="M34046" s="45"/>
    </row>
    <row r="34047" spans="8:13" s="28" customFormat="1" x14ac:dyDescent="0.2">
      <c r="H34047" s="12"/>
      <c r="J34047" s="29"/>
      <c r="K34047" s="45"/>
      <c r="L34047" s="45"/>
      <c r="M34047" s="45"/>
    </row>
    <row r="34048" spans="8:13" s="28" customFormat="1" x14ac:dyDescent="0.2">
      <c r="H34048" s="12"/>
      <c r="J34048" s="29"/>
      <c r="K34048" s="45"/>
      <c r="L34048" s="45"/>
      <c r="M34048" s="45"/>
    </row>
    <row r="34049" spans="8:13" s="28" customFormat="1" x14ac:dyDescent="0.2">
      <c r="H34049" s="12"/>
      <c r="J34049" s="29"/>
      <c r="K34049" s="45"/>
      <c r="L34049" s="45"/>
      <c r="M34049" s="45"/>
    </row>
    <row r="34050" spans="8:13" s="28" customFormat="1" x14ac:dyDescent="0.2">
      <c r="H34050" s="12"/>
      <c r="J34050" s="29"/>
      <c r="K34050" s="45"/>
      <c r="L34050" s="45"/>
      <c r="M34050" s="45"/>
    </row>
    <row r="34051" spans="8:13" s="28" customFormat="1" x14ac:dyDescent="0.2">
      <c r="H34051" s="12"/>
      <c r="J34051" s="29"/>
      <c r="K34051" s="45"/>
      <c r="L34051" s="45"/>
      <c r="M34051" s="45"/>
    </row>
    <row r="34052" spans="8:13" s="28" customFormat="1" x14ac:dyDescent="0.2">
      <c r="H34052" s="12"/>
      <c r="J34052" s="29"/>
      <c r="K34052" s="45"/>
      <c r="L34052" s="45"/>
      <c r="M34052" s="45"/>
    </row>
    <row r="34053" spans="8:13" s="28" customFormat="1" x14ac:dyDescent="0.2">
      <c r="H34053" s="12"/>
      <c r="J34053" s="29"/>
      <c r="K34053" s="45"/>
      <c r="L34053" s="45"/>
      <c r="M34053" s="45"/>
    </row>
    <row r="34054" spans="8:13" s="28" customFormat="1" x14ac:dyDescent="0.2">
      <c r="H34054" s="12"/>
      <c r="J34054" s="29"/>
      <c r="K34054" s="45"/>
      <c r="L34054" s="45"/>
      <c r="M34054" s="45"/>
    </row>
    <row r="34055" spans="8:13" s="28" customFormat="1" x14ac:dyDescent="0.2">
      <c r="H34055" s="12"/>
      <c r="J34055" s="29"/>
      <c r="K34055" s="45"/>
      <c r="L34055" s="45"/>
      <c r="M34055" s="45"/>
    </row>
    <row r="34056" spans="8:13" s="28" customFormat="1" x14ac:dyDescent="0.2">
      <c r="H34056" s="12"/>
      <c r="J34056" s="29"/>
      <c r="K34056" s="45"/>
      <c r="L34056" s="45"/>
      <c r="M34056" s="45"/>
    </row>
    <row r="34057" spans="8:13" s="28" customFormat="1" x14ac:dyDescent="0.2">
      <c r="H34057" s="12"/>
      <c r="J34057" s="29"/>
      <c r="K34057" s="45"/>
      <c r="L34057" s="45"/>
      <c r="M34057" s="45"/>
    </row>
    <row r="34058" spans="8:13" s="28" customFormat="1" x14ac:dyDescent="0.2">
      <c r="H34058" s="12"/>
      <c r="J34058" s="29"/>
      <c r="K34058" s="45"/>
      <c r="L34058" s="45"/>
      <c r="M34058" s="45"/>
    </row>
    <row r="34059" spans="8:13" s="28" customFormat="1" x14ac:dyDescent="0.2">
      <c r="H34059" s="12"/>
      <c r="J34059" s="29"/>
      <c r="K34059" s="45"/>
      <c r="L34059" s="45"/>
      <c r="M34059" s="45"/>
    </row>
    <row r="34060" spans="8:13" s="28" customFormat="1" x14ac:dyDescent="0.2">
      <c r="H34060" s="12"/>
      <c r="J34060" s="29"/>
      <c r="K34060" s="45"/>
      <c r="L34060" s="45"/>
      <c r="M34060" s="45"/>
    </row>
    <row r="34061" spans="8:13" s="28" customFormat="1" x14ac:dyDescent="0.2">
      <c r="H34061" s="12"/>
      <c r="J34061" s="29"/>
      <c r="K34061" s="45"/>
      <c r="L34061" s="45"/>
      <c r="M34061" s="45"/>
    </row>
    <row r="34062" spans="8:13" s="28" customFormat="1" x14ac:dyDescent="0.2">
      <c r="H34062" s="12"/>
      <c r="J34062" s="29"/>
      <c r="K34062" s="45"/>
      <c r="L34062" s="45"/>
      <c r="M34062" s="45"/>
    </row>
    <row r="34063" spans="8:13" s="28" customFormat="1" x14ac:dyDescent="0.2">
      <c r="H34063" s="12"/>
      <c r="J34063" s="29"/>
      <c r="K34063" s="45"/>
      <c r="L34063" s="45"/>
      <c r="M34063" s="45"/>
    </row>
    <row r="34064" spans="8:13" s="28" customFormat="1" x14ac:dyDescent="0.2">
      <c r="H34064" s="12"/>
      <c r="J34064" s="29"/>
      <c r="K34064" s="45"/>
      <c r="L34064" s="45"/>
      <c r="M34064" s="45"/>
    </row>
    <row r="34065" spans="8:13" s="28" customFormat="1" x14ac:dyDescent="0.2">
      <c r="H34065" s="12"/>
      <c r="J34065" s="29"/>
      <c r="K34065" s="45"/>
      <c r="L34065" s="45"/>
      <c r="M34065" s="45"/>
    </row>
    <row r="34066" spans="8:13" s="28" customFormat="1" x14ac:dyDescent="0.2">
      <c r="H34066" s="12"/>
      <c r="J34066" s="29"/>
      <c r="K34066" s="45"/>
      <c r="L34066" s="45"/>
      <c r="M34066" s="45"/>
    </row>
    <row r="34067" spans="8:13" s="28" customFormat="1" x14ac:dyDescent="0.2">
      <c r="H34067" s="12"/>
      <c r="J34067" s="29"/>
      <c r="K34067" s="45"/>
      <c r="L34067" s="45"/>
      <c r="M34067" s="45"/>
    </row>
    <row r="34068" spans="8:13" s="28" customFormat="1" x14ac:dyDescent="0.2">
      <c r="H34068" s="12"/>
      <c r="J34068" s="29"/>
      <c r="K34068" s="45"/>
      <c r="L34068" s="45"/>
      <c r="M34068" s="45"/>
    </row>
    <row r="34069" spans="8:13" s="28" customFormat="1" x14ac:dyDescent="0.2">
      <c r="H34069" s="12"/>
      <c r="J34069" s="29"/>
      <c r="K34069" s="45"/>
      <c r="L34069" s="45"/>
      <c r="M34069" s="45"/>
    </row>
    <row r="34070" spans="8:13" s="28" customFormat="1" x14ac:dyDescent="0.2">
      <c r="H34070" s="12"/>
      <c r="J34070" s="29"/>
      <c r="K34070" s="45"/>
      <c r="L34070" s="45"/>
      <c r="M34070" s="45"/>
    </row>
    <row r="34071" spans="8:13" s="28" customFormat="1" x14ac:dyDescent="0.2">
      <c r="H34071" s="12"/>
      <c r="J34071" s="29"/>
      <c r="K34071" s="45"/>
      <c r="L34071" s="45"/>
      <c r="M34071" s="45"/>
    </row>
    <row r="34072" spans="8:13" s="28" customFormat="1" x14ac:dyDescent="0.2">
      <c r="H34072" s="12"/>
      <c r="J34072" s="29"/>
      <c r="K34072" s="45"/>
      <c r="L34072" s="45"/>
      <c r="M34072" s="45"/>
    </row>
    <row r="34073" spans="8:13" s="28" customFormat="1" x14ac:dyDescent="0.2">
      <c r="H34073" s="12"/>
      <c r="J34073" s="29"/>
      <c r="K34073" s="45"/>
      <c r="L34073" s="45"/>
      <c r="M34073" s="45"/>
    </row>
    <row r="34074" spans="8:13" s="28" customFormat="1" x14ac:dyDescent="0.2">
      <c r="H34074" s="12"/>
      <c r="J34074" s="29"/>
      <c r="K34074" s="45"/>
      <c r="L34074" s="45"/>
      <c r="M34074" s="45"/>
    </row>
    <row r="34075" spans="8:13" s="28" customFormat="1" x14ac:dyDescent="0.2">
      <c r="H34075" s="12"/>
      <c r="J34075" s="29"/>
      <c r="K34075" s="45"/>
      <c r="L34075" s="45"/>
      <c r="M34075" s="45"/>
    </row>
    <row r="34076" spans="8:13" s="28" customFormat="1" x14ac:dyDescent="0.2">
      <c r="H34076" s="12"/>
      <c r="J34076" s="29"/>
      <c r="K34076" s="45"/>
      <c r="L34076" s="45"/>
      <c r="M34076" s="45"/>
    </row>
    <row r="34077" spans="8:13" s="28" customFormat="1" x14ac:dyDescent="0.2">
      <c r="H34077" s="12"/>
      <c r="J34077" s="29"/>
      <c r="K34077" s="45"/>
      <c r="L34077" s="45"/>
      <c r="M34077" s="45"/>
    </row>
    <row r="34078" spans="8:13" s="28" customFormat="1" x14ac:dyDescent="0.2">
      <c r="H34078" s="12"/>
      <c r="J34078" s="29"/>
      <c r="K34078" s="45"/>
      <c r="L34078" s="45"/>
      <c r="M34078" s="45"/>
    </row>
    <row r="34079" spans="8:13" s="28" customFormat="1" x14ac:dyDescent="0.2">
      <c r="H34079" s="12"/>
      <c r="J34079" s="29"/>
      <c r="K34079" s="45"/>
      <c r="L34079" s="45"/>
      <c r="M34079" s="45"/>
    </row>
    <row r="34080" spans="8:13" s="28" customFormat="1" x14ac:dyDescent="0.2">
      <c r="H34080" s="12"/>
      <c r="J34080" s="29"/>
      <c r="K34080" s="45"/>
      <c r="L34080" s="45"/>
      <c r="M34080" s="45"/>
    </row>
    <row r="34081" spans="8:13" s="28" customFormat="1" x14ac:dyDescent="0.2">
      <c r="H34081" s="12"/>
      <c r="J34081" s="29"/>
      <c r="K34081" s="45"/>
      <c r="L34081" s="45"/>
      <c r="M34081" s="45"/>
    </row>
    <row r="34082" spans="8:13" s="28" customFormat="1" x14ac:dyDescent="0.2">
      <c r="H34082" s="12"/>
      <c r="J34082" s="29"/>
      <c r="K34082" s="45"/>
      <c r="L34082" s="45"/>
      <c r="M34082" s="45"/>
    </row>
    <row r="34083" spans="8:13" s="28" customFormat="1" x14ac:dyDescent="0.2">
      <c r="H34083" s="12"/>
      <c r="J34083" s="29"/>
      <c r="K34083" s="45"/>
      <c r="L34083" s="45"/>
      <c r="M34083" s="45"/>
    </row>
    <row r="34084" spans="8:13" s="28" customFormat="1" x14ac:dyDescent="0.2">
      <c r="H34084" s="12"/>
      <c r="J34084" s="29"/>
      <c r="K34084" s="45"/>
      <c r="L34084" s="45"/>
      <c r="M34084" s="45"/>
    </row>
    <row r="34085" spans="8:13" s="28" customFormat="1" x14ac:dyDescent="0.2">
      <c r="H34085" s="12"/>
      <c r="J34085" s="29"/>
      <c r="K34085" s="45"/>
      <c r="L34085" s="45"/>
      <c r="M34085" s="45"/>
    </row>
    <row r="34086" spans="8:13" s="28" customFormat="1" x14ac:dyDescent="0.2">
      <c r="H34086" s="12"/>
      <c r="J34086" s="29"/>
      <c r="K34086" s="45"/>
      <c r="L34086" s="45"/>
      <c r="M34086" s="45"/>
    </row>
    <row r="34087" spans="8:13" s="28" customFormat="1" x14ac:dyDescent="0.2">
      <c r="H34087" s="12"/>
      <c r="J34087" s="29"/>
      <c r="K34087" s="45"/>
      <c r="L34087" s="45"/>
      <c r="M34087" s="45"/>
    </row>
    <row r="34088" spans="8:13" s="28" customFormat="1" x14ac:dyDescent="0.2">
      <c r="H34088" s="12"/>
      <c r="J34088" s="29"/>
      <c r="K34088" s="45"/>
      <c r="L34088" s="45"/>
      <c r="M34088" s="45"/>
    </row>
    <row r="34089" spans="8:13" s="28" customFormat="1" x14ac:dyDescent="0.2">
      <c r="H34089" s="12"/>
      <c r="J34089" s="29"/>
      <c r="K34089" s="45"/>
      <c r="L34089" s="45"/>
      <c r="M34089" s="45"/>
    </row>
    <row r="34090" spans="8:13" s="28" customFormat="1" x14ac:dyDescent="0.2">
      <c r="H34090" s="12"/>
      <c r="J34090" s="29"/>
      <c r="K34090" s="45"/>
      <c r="L34090" s="45"/>
      <c r="M34090" s="45"/>
    </row>
    <row r="34091" spans="8:13" s="28" customFormat="1" x14ac:dyDescent="0.2">
      <c r="H34091" s="12"/>
      <c r="J34091" s="29"/>
      <c r="K34091" s="45"/>
      <c r="L34091" s="45"/>
      <c r="M34091" s="45"/>
    </row>
    <row r="34092" spans="8:13" s="28" customFormat="1" x14ac:dyDescent="0.2">
      <c r="H34092" s="12"/>
      <c r="J34092" s="29"/>
      <c r="K34092" s="45"/>
      <c r="L34092" s="45"/>
      <c r="M34092" s="45"/>
    </row>
    <row r="34093" spans="8:13" s="28" customFormat="1" x14ac:dyDescent="0.2">
      <c r="H34093" s="12"/>
      <c r="J34093" s="29"/>
      <c r="K34093" s="45"/>
      <c r="L34093" s="45"/>
      <c r="M34093" s="45"/>
    </row>
    <row r="34094" spans="8:13" s="28" customFormat="1" x14ac:dyDescent="0.2">
      <c r="H34094" s="12"/>
      <c r="J34094" s="29"/>
      <c r="K34094" s="45"/>
      <c r="L34094" s="45"/>
      <c r="M34094" s="45"/>
    </row>
    <row r="34095" spans="8:13" s="28" customFormat="1" x14ac:dyDescent="0.2">
      <c r="H34095" s="12"/>
      <c r="J34095" s="29"/>
      <c r="K34095" s="45"/>
      <c r="L34095" s="45"/>
      <c r="M34095" s="45"/>
    </row>
    <row r="34096" spans="8:13" s="28" customFormat="1" x14ac:dyDescent="0.2">
      <c r="H34096" s="12"/>
      <c r="J34096" s="29"/>
      <c r="K34096" s="45"/>
      <c r="L34096" s="45"/>
      <c r="M34096" s="45"/>
    </row>
    <row r="34097" spans="8:13" s="28" customFormat="1" x14ac:dyDescent="0.2">
      <c r="H34097" s="12"/>
      <c r="J34097" s="29"/>
      <c r="K34097" s="45"/>
      <c r="L34097" s="45"/>
      <c r="M34097" s="45"/>
    </row>
    <row r="34098" spans="8:13" s="28" customFormat="1" x14ac:dyDescent="0.2">
      <c r="H34098" s="12"/>
      <c r="J34098" s="29"/>
      <c r="K34098" s="45"/>
      <c r="L34098" s="45"/>
      <c r="M34098" s="45"/>
    </row>
    <row r="34099" spans="8:13" s="28" customFormat="1" x14ac:dyDescent="0.2">
      <c r="H34099" s="12"/>
      <c r="J34099" s="29"/>
      <c r="K34099" s="45"/>
      <c r="L34099" s="45"/>
      <c r="M34099" s="45"/>
    </row>
    <row r="34100" spans="8:13" s="28" customFormat="1" x14ac:dyDescent="0.2">
      <c r="H34100" s="12"/>
      <c r="J34100" s="29"/>
      <c r="K34100" s="45"/>
      <c r="L34100" s="45"/>
      <c r="M34100" s="45"/>
    </row>
    <row r="34101" spans="8:13" s="28" customFormat="1" x14ac:dyDescent="0.2">
      <c r="H34101" s="12"/>
      <c r="J34101" s="29"/>
      <c r="K34101" s="45"/>
      <c r="L34101" s="45"/>
      <c r="M34101" s="45"/>
    </row>
    <row r="34102" spans="8:13" s="28" customFormat="1" x14ac:dyDescent="0.2">
      <c r="H34102" s="12"/>
      <c r="J34102" s="29"/>
      <c r="K34102" s="45"/>
      <c r="L34102" s="45"/>
      <c r="M34102" s="45"/>
    </row>
    <row r="34103" spans="8:13" s="28" customFormat="1" x14ac:dyDescent="0.2">
      <c r="H34103" s="12"/>
      <c r="J34103" s="29"/>
      <c r="K34103" s="45"/>
      <c r="L34103" s="45"/>
      <c r="M34103" s="45"/>
    </row>
    <row r="34104" spans="8:13" s="28" customFormat="1" x14ac:dyDescent="0.2">
      <c r="H34104" s="12"/>
      <c r="J34104" s="29"/>
      <c r="K34104" s="45"/>
      <c r="L34104" s="45"/>
      <c r="M34104" s="45"/>
    </row>
    <row r="34105" spans="8:13" s="28" customFormat="1" x14ac:dyDescent="0.2">
      <c r="H34105" s="12"/>
      <c r="J34105" s="29"/>
      <c r="K34105" s="45"/>
      <c r="L34105" s="45"/>
      <c r="M34105" s="45"/>
    </row>
    <row r="34106" spans="8:13" s="28" customFormat="1" x14ac:dyDescent="0.2">
      <c r="H34106" s="12"/>
      <c r="J34106" s="29"/>
      <c r="K34106" s="45"/>
      <c r="L34106" s="45"/>
      <c r="M34106" s="45"/>
    </row>
    <row r="34107" spans="8:13" s="28" customFormat="1" x14ac:dyDescent="0.2">
      <c r="H34107" s="12"/>
      <c r="J34107" s="29"/>
      <c r="K34107" s="45"/>
      <c r="L34107" s="45"/>
      <c r="M34107" s="45"/>
    </row>
    <row r="34108" spans="8:13" s="28" customFormat="1" x14ac:dyDescent="0.2">
      <c r="H34108" s="12"/>
      <c r="J34108" s="29"/>
      <c r="K34108" s="45"/>
      <c r="L34108" s="45"/>
      <c r="M34108" s="45"/>
    </row>
    <row r="34109" spans="8:13" s="28" customFormat="1" x14ac:dyDescent="0.2">
      <c r="H34109" s="12"/>
      <c r="J34109" s="29"/>
      <c r="K34109" s="45"/>
      <c r="L34109" s="45"/>
      <c r="M34109" s="45"/>
    </row>
    <row r="34110" spans="8:13" s="28" customFormat="1" x14ac:dyDescent="0.2">
      <c r="H34110" s="12"/>
      <c r="J34110" s="29"/>
      <c r="K34110" s="45"/>
      <c r="L34110" s="45"/>
      <c r="M34110" s="45"/>
    </row>
    <row r="34111" spans="8:13" s="28" customFormat="1" x14ac:dyDescent="0.2">
      <c r="H34111" s="12"/>
      <c r="J34111" s="29"/>
      <c r="K34111" s="45"/>
      <c r="L34111" s="45"/>
      <c r="M34111" s="45"/>
    </row>
    <row r="34112" spans="8:13" s="28" customFormat="1" x14ac:dyDescent="0.2">
      <c r="H34112" s="12"/>
      <c r="J34112" s="29"/>
      <c r="K34112" s="45"/>
      <c r="L34112" s="45"/>
      <c r="M34112" s="45"/>
    </row>
    <row r="34113" spans="8:13" s="28" customFormat="1" x14ac:dyDescent="0.2">
      <c r="H34113" s="12"/>
      <c r="J34113" s="29"/>
      <c r="K34113" s="45"/>
      <c r="L34113" s="45"/>
      <c r="M34113" s="45"/>
    </row>
    <row r="34114" spans="8:13" s="28" customFormat="1" x14ac:dyDescent="0.2">
      <c r="H34114" s="12"/>
      <c r="J34114" s="29"/>
      <c r="K34114" s="45"/>
      <c r="L34114" s="45"/>
      <c r="M34114" s="45"/>
    </row>
    <row r="34115" spans="8:13" s="28" customFormat="1" x14ac:dyDescent="0.2">
      <c r="H34115" s="12"/>
      <c r="J34115" s="29"/>
      <c r="K34115" s="45"/>
      <c r="L34115" s="45"/>
      <c r="M34115" s="45"/>
    </row>
    <row r="34116" spans="8:13" s="28" customFormat="1" x14ac:dyDescent="0.2">
      <c r="H34116" s="12"/>
      <c r="J34116" s="29"/>
      <c r="K34116" s="45"/>
      <c r="L34116" s="45"/>
      <c r="M34116" s="45"/>
    </row>
    <row r="34117" spans="8:13" s="28" customFormat="1" x14ac:dyDescent="0.2">
      <c r="H34117" s="12"/>
      <c r="J34117" s="29"/>
      <c r="K34117" s="45"/>
      <c r="L34117" s="45"/>
      <c r="M34117" s="45"/>
    </row>
    <row r="34118" spans="8:13" s="28" customFormat="1" x14ac:dyDescent="0.2">
      <c r="H34118" s="12"/>
      <c r="J34118" s="29"/>
      <c r="K34118" s="45"/>
      <c r="L34118" s="45"/>
      <c r="M34118" s="45"/>
    </row>
    <row r="34119" spans="8:13" s="28" customFormat="1" x14ac:dyDescent="0.2">
      <c r="H34119" s="12"/>
      <c r="J34119" s="29"/>
      <c r="K34119" s="45"/>
      <c r="L34119" s="45"/>
      <c r="M34119" s="45"/>
    </row>
    <row r="34120" spans="8:13" s="28" customFormat="1" x14ac:dyDescent="0.2">
      <c r="H34120" s="12"/>
      <c r="J34120" s="29"/>
      <c r="K34120" s="45"/>
      <c r="L34120" s="45"/>
      <c r="M34120" s="45"/>
    </row>
    <row r="34121" spans="8:13" s="28" customFormat="1" x14ac:dyDescent="0.2">
      <c r="H34121" s="12"/>
      <c r="J34121" s="29"/>
      <c r="K34121" s="45"/>
      <c r="L34121" s="45"/>
      <c r="M34121" s="45"/>
    </row>
    <row r="34122" spans="8:13" s="28" customFormat="1" x14ac:dyDescent="0.2">
      <c r="H34122" s="12"/>
      <c r="J34122" s="29"/>
      <c r="K34122" s="45"/>
      <c r="L34122" s="45"/>
      <c r="M34122" s="45"/>
    </row>
    <row r="34123" spans="8:13" s="28" customFormat="1" x14ac:dyDescent="0.2">
      <c r="H34123" s="12"/>
      <c r="J34123" s="29"/>
      <c r="K34123" s="45"/>
      <c r="L34123" s="45"/>
      <c r="M34123" s="45"/>
    </row>
    <row r="34124" spans="8:13" s="28" customFormat="1" x14ac:dyDescent="0.2">
      <c r="H34124" s="12"/>
      <c r="J34124" s="29"/>
      <c r="K34124" s="45"/>
      <c r="L34124" s="45"/>
      <c r="M34124" s="45"/>
    </row>
    <row r="34125" spans="8:13" s="28" customFormat="1" x14ac:dyDescent="0.2">
      <c r="H34125" s="12"/>
      <c r="J34125" s="29"/>
      <c r="K34125" s="45"/>
      <c r="L34125" s="45"/>
      <c r="M34125" s="45"/>
    </row>
    <row r="34126" spans="8:13" s="28" customFormat="1" x14ac:dyDescent="0.2">
      <c r="H34126" s="12"/>
      <c r="J34126" s="29"/>
      <c r="K34126" s="45"/>
      <c r="L34126" s="45"/>
      <c r="M34126" s="45"/>
    </row>
    <row r="34127" spans="8:13" s="28" customFormat="1" x14ac:dyDescent="0.2">
      <c r="H34127" s="12"/>
      <c r="J34127" s="29"/>
      <c r="K34127" s="45"/>
      <c r="L34127" s="45"/>
      <c r="M34127" s="45"/>
    </row>
    <row r="34128" spans="8:13" s="28" customFormat="1" x14ac:dyDescent="0.2">
      <c r="H34128" s="12"/>
      <c r="J34128" s="29"/>
      <c r="K34128" s="45"/>
      <c r="L34128" s="45"/>
      <c r="M34128" s="45"/>
    </row>
    <row r="34129" spans="8:13" s="28" customFormat="1" x14ac:dyDescent="0.2">
      <c r="H34129" s="12"/>
      <c r="J34129" s="29"/>
      <c r="K34129" s="45"/>
      <c r="L34129" s="45"/>
      <c r="M34129" s="45"/>
    </row>
    <row r="34130" spans="8:13" s="28" customFormat="1" x14ac:dyDescent="0.2">
      <c r="H34130" s="12"/>
      <c r="J34130" s="29"/>
      <c r="K34130" s="45"/>
      <c r="L34130" s="45"/>
      <c r="M34130" s="45"/>
    </row>
    <row r="34131" spans="8:13" s="28" customFormat="1" x14ac:dyDescent="0.2">
      <c r="H34131" s="12"/>
      <c r="J34131" s="29"/>
      <c r="K34131" s="45"/>
      <c r="L34131" s="45"/>
      <c r="M34131" s="45"/>
    </row>
    <row r="34132" spans="8:13" s="28" customFormat="1" x14ac:dyDescent="0.2">
      <c r="H34132" s="12"/>
      <c r="J34132" s="29"/>
      <c r="K34132" s="45"/>
      <c r="L34132" s="45"/>
      <c r="M34132" s="45"/>
    </row>
    <row r="34133" spans="8:13" s="28" customFormat="1" x14ac:dyDescent="0.2">
      <c r="H34133" s="12"/>
      <c r="J34133" s="29"/>
      <c r="K34133" s="45"/>
      <c r="L34133" s="45"/>
      <c r="M34133" s="45"/>
    </row>
    <row r="34134" spans="8:13" s="28" customFormat="1" x14ac:dyDescent="0.2">
      <c r="H34134" s="12"/>
      <c r="J34134" s="29"/>
      <c r="K34134" s="45"/>
      <c r="L34134" s="45"/>
      <c r="M34134" s="45"/>
    </row>
    <row r="34135" spans="8:13" s="28" customFormat="1" x14ac:dyDescent="0.2">
      <c r="H34135" s="12"/>
      <c r="J34135" s="29"/>
      <c r="K34135" s="45"/>
      <c r="L34135" s="45"/>
      <c r="M34135" s="45"/>
    </row>
    <row r="34136" spans="8:13" s="28" customFormat="1" x14ac:dyDescent="0.2">
      <c r="H34136" s="12"/>
      <c r="J34136" s="29"/>
      <c r="K34136" s="45"/>
      <c r="L34136" s="45"/>
      <c r="M34136" s="45"/>
    </row>
    <row r="34137" spans="8:13" s="28" customFormat="1" x14ac:dyDescent="0.2">
      <c r="H34137" s="12"/>
      <c r="J34137" s="29"/>
      <c r="K34137" s="45"/>
      <c r="L34137" s="45"/>
      <c r="M34137" s="45"/>
    </row>
    <row r="34138" spans="8:13" s="28" customFormat="1" x14ac:dyDescent="0.2">
      <c r="H34138" s="12"/>
      <c r="J34138" s="29"/>
      <c r="K34138" s="45"/>
      <c r="L34138" s="45"/>
      <c r="M34138" s="45"/>
    </row>
    <row r="34139" spans="8:13" s="28" customFormat="1" x14ac:dyDescent="0.2">
      <c r="H34139" s="12"/>
      <c r="J34139" s="29"/>
      <c r="K34139" s="45"/>
      <c r="L34139" s="45"/>
      <c r="M34139" s="45"/>
    </row>
    <row r="34140" spans="8:13" s="28" customFormat="1" x14ac:dyDescent="0.2">
      <c r="H34140" s="12"/>
      <c r="J34140" s="29"/>
      <c r="K34140" s="45"/>
      <c r="L34140" s="45"/>
      <c r="M34140" s="45"/>
    </row>
    <row r="34141" spans="8:13" s="28" customFormat="1" x14ac:dyDescent="0.2">
      <c r="H34141" s="12"/>
      <c r="J34141" s="29"/>
      <c r="K34141" s="45"/>
      <c r="L34141" s="45"/>
      <c r="M34141" s="45"/>
    </row>
    <row r="34142" spans="8:13" s="28" customFormat="1" x14ac:dyDescent="0.2">
      <c r="H34142" s="12"/>
      <c r="J34142" s="29"/>
      <c r="K34142" s="45"/>
      <c r="L34142" s="45"/>
      <c r="M34142" s="45"/>
    </row>
    <row r="34143" spans="8:13" s="28" customFormat="1" x14ac:dyDescent="0.2">
      <c r="H34143" s="12"/>
      <c r="J34143" s="29"/>
      <c r="K34143" s="45"/>
      <c r="L34143" s="45"/>
      <c r="M34143" s="45"/>
    </row>
    <row r="34144" spans="8:13" s="28" customFormat="1" x14ac:dyDescent="0.2">
      <c r="H34144" s="12"/>
      <c r="J34144" s="29"/>
      <c r="K34144" s="45"/>
      <c r="L34144" s="45"/>
      <c r="M34144" s="45"/>
    </row>
    <row r="34145" spans="8:13" s="28" customFormat="1" x14ac:dyDescent="0.2">
      <c r="H34145" s="12"/>
      <c r="J34145" s="29"/>
      <c r="K34145" s="45"/>
      <c r="L34145" s="45"/>
      <c r="M34145" s="45"/>
    </row>
    <row r="34146" spans="8:13" s="28" customFormat="1" x14ac:dyDescent="0.2">
      <c r="H34146" s="12"/>
      <c r="J34146" s="29"/>
      <c r="K34146" s="45"/>
      <c r="L34146" s="45"/>
      <c r="M34146" s="45"/>
    </row>
    <row r="34147" spans="8:13" s="28" customFormat="1" x14ac:dyDescent="0.2">
      <c r="H34147" s="12"/>
      <c r="J34147" s="29"/>
      <c r="K34147" s="45"/>
      <c r="L34147" s="45"/>
      <c r="M34147" s="45"/>
    </row>
    <row r="34148" spans="8:13" s="28" customFormat="1" x14ac:dyDescent="0.2">
      <c r="H34148" s="12"/>
      <c r="J34148" s="29"/>
      <c r="K34148" s="45"/>
      <c r="L34148" s="45"/>
      <c r="M34148" s="45"/>
    </row>
    <row r="34149" spans="8:13" s="28" customFormat="1" x14ac:dyDescent="0.2">
      <c r="H34149" s="12"/>
      <c r="J34149" s="29"/>
      <c r="K34149" s="45"/>
      <c r="L34149" s="45"/>
      <c r="M34149" s="45"/>
    </row>
    <row r="34150" spans="8:13" s="28" customFormat="1" x14ac:dyDescent="0.2">
      <c r="H34150" s="12"/>
      <c r="J34150" s="29"/>
      <c r="K34150" s="45"/>
      <c r="L34150" s="45"/>
      <c r="M34150" s="45"/>
    </row>
    <row r="34151" spans="8:13" s="28" customFormat="1" x14ac:dyDescent="0.2">
      <c r="H34151" s="12"/>
      <c r="J34151" s="29"/>
      <c r="K34151" s="45"/>
      <c r="L34151" s="45"/>
      <c r="M34151" s="45"/>
    </row>
    <row r="34152" spans="8:13" s="28" customFormat="1" x14ac:dyDescent="0.2">
      <c r="H34152" s="12"/>
      <c r="J34152" s="29"/>
      <c r="K34152" s="45"/>
      <c r="L34152" s="45"/>
      <c r="M34152" s="45"/>
    </row>
    <row r="34153" spans="8:13" s="28" customFormat="1" x14ac:dyDescent="0.2">
      <c r="H34153" s="12"/>
      <c r="J34153" s="29"/>
      <c r="K34153" s="45"/>
      <c r="L34153" s="45"/>
      <c r="M34153" s="45"/>
    </row>
    <row r="34154" spans="8:13" s="28" customFormat="1" x14ac:dyDescent="0.2">
      <c r="H34154" s="12"/>
      <c r="J34154" s="29"/>
      <c r="K34154" s="45"/>
      <c r="L34154" s="45"/>
      <c r="M34154" s="45"/>
    </row>
    <row r="34155" spans="8:13" s="28" customFormat="1" x14ac:dyDescent="0.2">
      <c r="H34155" s="12"/>
      <c r="J34155" s="29"/>
      <c r="K34155" s="45"/>
      <c r="L34155" s="45"/>
      <c r="M34155" s="45"/>
    </row>
    <row r="34156" spans="8:13" s="28" customFormat="1" x14ac:dyDescent="0.2">
      <c r="H34156" s="12"/>
      <c r="J34156" s="29"/>
      <c r="K34156" s="45"/>
      <c r="L34156" s="45"/>
      <c r="M34156" s="45"/>
    </row>
    <row r="34157" spans="8:13" s="28" customFormat="1" x14ac:dyDescent="0.2">
      <c r="H34157" s="12"/>
      <c r="J34157" s="29"/>
      <c r="K34157" s="45"/>
      <c r="L34157" s="45"/>
      <c r="M34157" s="45"/>
    </row>
    <row r="34158" spans="8:13" s="28" customFormat="1" x14ac:dyDescent="0.2">
      <c r="H34158" s="12"/>
      <c r="J34158" s="29"/>
      <c r="K34158" s="45"/>
      <c r="L34158" s="45"/>
      <c r="M34158" s="45"/>
    </row>
    <row r="34159" spans="8:13" s="28" customFormat="1" x14ac:dyDescent="0.2">
      <c r="H34159" s="12"/>
      <c r="J34159" s="29"/>
      <c r="K34159" s="45"/>
      <c r="L34159" s="45"/>
      <c r="M34159" s="45"/>
    </row>
    <row r="34160" spans="8:13" s="28" customFormat="1" x14ac:dyDescent="0.2">
      <c r="H34160" s="12"/>
      <c r="J34160" s="29"/>
      <c r="K34160" s="45"/>
      <c r="L34160" s="45"/>
      <c r="M34160" s="45"/>
    </row>
    <row r="34161" spans="8:13" s="28" customFormat="1" x14ac:dyDescent="0.2">
      <c r="H34161" s="12"/>
      <c r="J34161" s="29"/>
      <c r="K34161" s="45"/>
      <c r="L34161" s="45"/>
      <c r="M34161" s="45"/>
    </row>
    <row r="34162" spans="8:13" s="28" customFormat="1" x14ac:dyDescent="0.2">
      <c r="H34162" s="12"/>
      <c r="J34162" s="29"/>
      <c r="K34162" s="45"/>
      <c r="L34162" s="45"/>
      <c r="M34162" s="45"/>
    </row>
    <row r="34163" spans="8:13" s="28" customFormat="1" x14ac:dyDescent="0.2">
      <c r="H34163" s="12"/>
      <c r="J34163" s="29"/>
      <c r="K34163" s="45"/>
      <c r="L34163" s="45"/>
      <c r="M34163" s="45"/>
    </row>
    <row r="34164" spans="8:13" s="28" customFormat="1" x14ac:dyDescent="0.2">
      <c r="H34164" s="12"/>
      <c r="J34164" s="29"/>
      <c r="K34164" s="45"/>
      <c r="L34164" s="45"/>
      <c r="M34164" s="45"/>
    </row>
    <row r="34165" spans="8:13" s="28" customFormat="1" x14ac:dyDescent="0.2">
      <c r="H34165" s="12"/>
      <c r="J34165" s="29"/>
      <c r="K34165" s="45"/>
      <c r="L34165" s="45"/>
      <c r="M34165" s="45"/>
    </row>
    <row r="34166" spans="8:13" s="28" customFormat="1" x14ac:dyDescent="0.2">
      <c r="H34166" s="12"/>
      <c r="J34166" s="29"/>
      <c r="K34166" s="45"/>
      <c r="L34166" s="45"/>
      <c r="M34166" s="45"/>
    </row>
    <row r="34167" spans="8:13" s="28" customFormat="1" x14ac:dyDescent="0.2">
      <c r="H34167" s="12"/>
      <c r="J34167" s="29"/>
      <c r="K34167" s="45"/>
      <c r="L34167" s="45"/>
      <c r="M34167" s="45"/>
    </row>
    <row r="34168" spans="8:13" s="28" customFormat="1" x14ac:dyDescent="0.2">
      <c r="H34168" s="12"/>
      <c r="J34168" s="29"/>
      <c r="K34168" s="45"/>
      <c r="L34168" s="45"/>
      <c r="M34168" s="45"/>
    </row>
    <row r="34169" spans="8:13" s="28" customFormat="1" x14ac:dyDescent="0.2">
      <c r="H34169" s="12"/>
      <c r="J34169" s="29"/>
      <c r="K34169" s="45"/>
      <c r="L34169" s="45"/>
      <c r="M34169" s="45"/>
    </row>
    <row r="34170" spans="8:13" s="28" customFormat="1" x14ac:dyDescent="0.2">
      <c r="H34170" s="12"/>
      <c r="J34170" s="29"/>
      <c r="K34170" s="45"/>
      <c r="L34170" s="45"/>
      <c r="M34170" s="45"/>
    </row>
    <row r="34171" spans="8:13" s="28" customFormat="1" x14ac:dyDescent="0.2">
      <c r="H34171" s="12"/>
      <c r="J34171" s="29"/>
      <c r="K34171" s="45"/>
      <c r="L34171" s="45"/>
      <c r="M34171" s="45"/>
    </row>
    <row r="34172" spans="8:13" s="28" customFormat="1" x14ac:dyDescent="0.2">
      <c r="H34172" s="12"/>
      <c r="J34172" s="29"/>
      <c r="K34172" s="45"/>
      <c r="L34172" s="45"/>
      <c r="M34172" s="45"/>
    </row>
    <row r="34173" spans="8:13" s="28" customFormat="1" x14ac:dyDescent="0.2">
      <c r="H34173" s="12"/>
      <c r="J34173" s="29"/>
      <c r="K34173" s="45"/>
      <c r="L34173" s="45"/>
      <c r="M34173" s="45"/>
    </row>
    <row r="34174" spans="8:13" s="28" customFormat="1" x14ac:dyDescent="0.2">
      <c r="H34174" s="12"/>
      <c r="J34174" s="29"/>
      <c r="K34174" s="45"/>
      <c r="L34174" s="45"/>
      <c r="M34174" s="45"/>
    </row>
    <row r="34175" spans="8:13" s="28" customFormat="1" x14ac:dyDescent="0.2">
      <c r="H34175" s="12"/>
      <c r="J34175" s="29"/>
      <c r="K34175" s="45"/>
      <c r="L34175" s="45"/>
      <c r="M34175" s="45"/>
    </row>
    <row r="34176" spans="8:13" s="28" customFormat="1" x14ac:dyDescent="0.2">
      <c r="H34176" s="12"/>
      <c r="J34176" s="29"/>
      <c r="K34176" s="45"/>
      <c r="L34176" s="45"/>
      <c r="M34176" s="45"/>
    </row>
    <row r="34177" spans="8:13" s="28" customFormat="1" x14ac:dyDescent="0.2">
      <c r="H34177" s="12"/>
      <c r="J34177" s="29"/>
      <c r="K34177" s="45"/>
      <c r="L34177" s="45"/>
      <c r="M34177" s="45"/>
    </row>
    <row r="34178" spans="8:13" s="28" customFormat="1" x14ac:dyDescent="0.2">
      <c r="H34178" s="12"/>
      <c r="J34178" s="29"/>
      <c r="K34178" s="45"/>
      <c r="L34178" s="45"/>
      <c r="M34178" s="45"/>
    </row>
    <row r="34179" spans="8:13" s="28" customFormat="1" x14ac:dyDescent="0.2">
      <c r="H34179" s="12"/>
      <c r="J34179" s="29"/>
      <c r="K34179" s="45"/>
      <c r="L34179" s="45"/>
      <c r="M34179" s="45"/>
    </row>
    <row r="34180" spans="8:13" s="28" customFormat="1" x14ac:dyDescent="0.2">
      <c r="H34180" s="12"/>
      <c r="J34180" s="29"/>
      <c r="K34180" s="45"/>
      <c r="L34180" s="45"/>
      <c r="M34180" s="45"/>
    </row>
    <row r="34181" spans="8:13" s="28" customFormat="1" x14ac:dyDescent="0.2">
      <c r="H34181" s="12"/>
      <c r="J34181" s="29"/>
      <c r="K34181" s="45"/>
      <c r="L34181" s="45"/>
      <c r="M34181" s="45"/>
    </row>
    <row r="34182" spans="8:13" s="28" customFormat="1" x14ac:dyDescent="0.2">
      <c r="H34182" s="12"/>
      <c r="J34182" s="29"/>
      <c r="K34182" s="45"/>
      <c r="L34182" s="45"/>
      <c r="M34182" s="45"/>
    </row>
    <row r="34183" spans="8:13" s="28" customFormat="1" x14ac:dyDescent="0.2">
      <c r="H34183" s="12"/>
      <c r="J34183" s="29"/>
      <c r="K34183" s="45"/>
      <c r="L34183" s="45"/>
      <c r="M34183" s="45"/>
    </row>
    <row r="34184" spans="8:13" s="28" customFormat="1" x14ac:dyDescent="0.2">
      <c r="H34184" s="12"/>
      <c r="J34184" s="29"/>
      <c r="K34184" s="45"/>
      <c r="L34184" s="45"/>
      <c r="M34184" s="45"/>
    </row>
    <row r="34185" spans="8:13" s="28" customFormat="1" x14ac:dyDescent="0.2">
      <c r="H34185" s="12"/>
      <c r="J34185" s="29"/>
      <c r="K34185" s="45"/>
      <c r="L34185" s="45"/>
      <c r="M34185" s="45"/>
    </row>
    <row r="34186" spans="8:13" s="28" customFormat="1" x14ac:dyDescent="0.2">
      <c r="H34186" s="12"/>
      <c r="J34186" s="29"/>
      <c r="K34186" s="45"/>
      <c r="L34186" s="45"/>
      <c r="M34186" s="45"/>
    </row>
    <row r="34187" spans="8:13" s="28" customFormat="1" x14ac:dyDescent="0.2">
      <c r="H34187" s="12"/>
      <c r="J34187" s="29"/>
      <c r="K34187" s="45"/>
      <c r="L34187" s="45"/>
      <c r="M34187" s="45"/>
    </row>
    <row r="34188" spans="8:13" s="28" customFormat="1" x14ac:dyDescent="0.2">
      <c r="H34188" s="12"/>
      <c r="J34188" s="29"/>
      <c r="K34188" s="45"/>
      <c r="L34188" s="45"/>
      <c r="M34188" s="45"/>
    </row>
    <row r="34189" spans="8:13" s="28" customFormat="1" x14ac:dyDescent="0.2">
      <c r="H34189" s="12"/>
      <c r="J34189" s="29"/>
      <c r="K34189" s="45"/>
      <c r="L34189" s="45"/>
      <c r="M34189" s="45"/>
    </row>
    <row r="34190" spans="8:13" s="28" customFormat="1" x14ac:dyDescent="0.2">
      <c r="H34190" s="12"/>
      <c r="J34190" s="29"/>
      <c r="K34190" s="45"/>
      <c r="L34190" s="45"/>
      <c r="M34190" s="45"/>
    </row>
    <row r="34191" spans="8:13" s="28" customFormat="1" x14ac:dyDescent="0.2">
      <c r="H34191" s="12"/>
      <c r="J34191" s="29"/>
      <c r="K34191" s="45"/>
      <c r="L34191" s="45"/>
      <c r="M34191" s="45"/>
    </row>
    <row r="34192" spans="8:13" s="28" customFormat="1" x14ac:dyDescent="0.2">
      <c r="H34192" s="12"/>
      <c r="J34192" s="29"/>
      <c r="K34192" s="45"/>
      <c r="L34192" s="45"/>
      <c r="M34192" s="45"/>
    </row>
    <row r="34193" spans="8:13" s="28" customFormat="1" x14ac:dyDescent="0.2">
      <c r="H34193" s="12"/>
      <c r="J34193" s="29"/>
      <c r="K34193" s="45"/>
      <c r="L34193" s="45"/>
      <c r="M34193" s="45"/>
    </row>
    <row r="34194" spans="8:13" s="28" customFormat="1" x14ac:dyDescent="0.2">
      <c r="H34194" s="12"/>
      <c r="J34194" s="29"/>
      <c r="K34194" s="45"/>
      <c r="L34194" s="45"/>
      <c r="M34194" s="45"/>
    </row>
    <row r="34195" spans="8:13" s="28" customFormat="1" x14ac:dyDescent="0.2">
      <c r="H34195" s="12"/>
      <c r="J34195" s="29"/>
      <c r="K34195" s="45"/>
      <c r="L34195" s="45"/>
      <c r="M34195" s="45"/>
    </row>
    <row r="34196" spans="8:13" s="28" customFormat="1" x14ac:dyDescent="0.2">
      <c r="H34196" s="12"/>
      <c r="J34196" s="29"/>
      <c r="K34196" s="45"/>
      <c r="L34196" s="45"/>
      <c r="M34196" s="45"/>
    </row>
    <row r="34197" spans="8:13" s="28" customFormat="1" x14ac:dyDescent="0.2">
      <c r="H34197" s="12"/>
      <c r="J34197" s="29"/>
      <c r="K34197" s="45"/>
      <c r="L34197" s="45"/>
      <c r="M34197" s="45"/>
    </row>
    <row r="34198" spans="8:13" s="28" customFormat="1" x14ac:dyDescent="0.2">
      <c r="H34198" s="12"/>
      <c r="J34198" s="29"/>
      <c r="K34198" s="45"/>
      <c r="L34198" s="45"/>
      <c r="M34198" s="45"/>
    </row>
    <row r="34199" spans="8:13" s="28" customFormat="1" x14ac:dyDescent="0.2">
      <c r="H34199" s="12"/>
      <c r="J34199" s="29"/>
      <c r="K34199" s="45"/>
      <c r="L34199" s="45"/>
      <c r="M34199" s="45"/>
    </row>
    <row r="34200" spans="8:13" s="28" customFormat="1" x14ac:dyDescent="0.2">
      <c r="H34200" s="12"/>
      <c r="J34200" s="29"/>
      <c r="K34200" s="45"/>
      <c r="L34200" s="45"/>
      <c r="M34200" s="45"/>
    </row>
    <row r="34201" spans="8:13" s="28" customFormat="1" x14ac:dyDescent="0.2">
      <c r="H34201" s="12"/>
      <c r="J34201" s="29"/>
      <c r="K34201" s="45"/>
      <c r="L34201" s="45"/>
      <c r="M34201" s="45"/>
    </row>
    <row r="34202" spans="8:13" s="28" customFormat="1" x14ac:dyDescent="0.2">
      <c r="H34202" s="12"/>
      <c r="J34202" s="29"/>
      <c r="K34202" s="45"/>
      <c r="L34202" s="45"/>
      <c r="M34202" s="45"/>
    </row>
    <row r="34203" spans="8:13" s="28" customFormat="1" x14ac:dyDescent="0.2">
      <c r="H34203" s="12"/>
      <c r="J34203" s="29"/>
      <c r="K34203" s="45"/>
      <c r="L34203" s="45"/>
      <c r="M34203" s="45"/>
    </row>
    <row r="34204" spans="8:13" s="28" customFormat="1" x14ac:dyDescent="0.2">
      <c r="H34204" s="12"/>
      <c r="J34204" s="29"/>
      <c r="K34204" s="45"/>
      <c r="L34204" s="45"/>
      <c r="M34204" s="45"/>
    </row>
    <row r="34205" spans="8:13" s="28" customFormat="1" x14ac:dyDescent="0.2">
      <c r="H34205" s="12"/>
      <c r="J34205" s="29"/>
      <c r="K34205" s="45"/>
      <c r="L34205" s="45"/>
      <c r="M34205" s="45"/>
    </row>
    <row r="34206" spans="8:13" s="28" customFormat="1" x14ac:dyDescent="0.2">
      <c r="H34206" s="12"/>
      <c r="J34206" s="29"/>
      <c r="K34206" s="45"/>
      <c r="L34206" s="45"/>
      <c r="M34206" s="45"/>
    </row>
    <row r="34207" spans="8:13" s="28" customFormat="1" x14ac:dyDescent="0.2">
      <c r="H34207" s="12"/>
      <c r="J34207" s="29"/>
      <c r="K34207" s="45"/>
      <c r="L34207" s="45"/>
      <c r="M34207" s="45"/>
    </row>
    <row r="34208" spans="8:13" s="28" customFormat="1" x14ac:dyDescent="0.2">
      <c r="H34208" s="12"/>
      <c r="J34208" s="29"/>
      <c r="K34208" s="45"/>
      <c r="L34208" s="45"/>
      <c r="M34208" s="45"/>
    </row>
    <row r="34209" spans="8:13" s="28" customFormat="1" x14ac:dyDescent="0.2">
      <c r="H34209" s="12"/>
      <c r="J34209" s="29"/>
      <c r="K34209" s="45"/>
      <c r="L34209" s="45"/>
      <c r="M34209" s="45"/>
    </row>
    <row r="34210" spans="8:13" s="28" customFormat="1" x14ac:dyDescent="0.2">
      <c r="H34210" s="12"/>
      <c r="J34210" s="29"/>
      <c r="K34210" s="45"/>
      <c r="L34210" s="45"/>
      <c r="M34210" s="45"/>
    </row>
    <row r="34211" spans="8:13" s="28" customFormat="1" x14ac:dyDescent="0.2">
      <c r="H34211" s="12"/>
      <c r="J34211" s="29"/>
      <c r="K34211" s="45"/>
      <c r="L34211" s="45"/>
      <c r="M34211" s="45"/>
    </row>
    <row r="34212" spans="8:13" s="28" customFormat="1" x14ac:dyDescent="0.2">
      <c r="H34212" s="12"/>
      <c r="J34212" s="29"/>
      <c r="K34212" s="45"/>
      <c r="L34212" s="45"/>
      <c r="M34212" s="45"/>
    </row>
    <row r="34213" spans="8:13" s="28" customFormat="1" x14ac:dyDescent="0.2">
      <c r="H34213" s="12"/>
      <c r="J34213" s="29"/>
      <c r="K34213" s="45"/>
      <c r="L34213" s="45"/>
      <c r="M34213" s="45"/>
    </row>
    <row r="34214" spans="8:13" s="28" customFormat="1" x14ac:dyDescent="0.2">
      <c r="H34214" s="12"/>
      <c r="J34214" s="29"/>
      <c r="K34214" s="45"/>
      <c r="L34214" s="45"/>
      <c r="M34214" s="45"/>
    </row>
    <row r="34215" spans="8:13" s="28" customFormat="1" x14ac:dyDescent="0.2">
      <c r="H34215" s="12"/>
      <c r="J34215" s="29"/>
      <c r="K34215" s="45"/>
      <c r="L34215" s="45"/>
      <c r="M34215" s="45"/>
    </row>
    <row r="34216" spans="8:13" s="28" customFormat="1" x14ac:dyDescent="0.2">
      <c r="H34216" s="12"/>
      <c r="J34216" s="29"/>
      <c r="K34216" s="45"/>
      <c r="L34216" s="45"/>
      <c r="M34216" s="45"/>
    </row>
    <row r="34217" spans="8:13" s="28" customFormat="1" x14ac:dyDescent="0.2">
      <c r="H34217" s="12"/>
      <c r="J34217" s="29"/>
      <c r="K34217" s="45"/>
      <c r="L34217" s="45"/>
      <c r="M34217" s="45"/>
    </row>
    <row r="34218" spans="8:13" s="28" customFormat="1" x14ac:dyDescent="0.2">
      <c r="H34218" s="12"/>
      <c r="J34218" s="29"/>
      <c r="K34218" s="45"/>
      <c r="L34218" s="45"/>
      <c r="M34218" s="45"/>
    </row>
    <row r="34219" spans="8:13" s="28" customFormat="1" x14ac:dyDescent="0.2">
      <c r="H34219" s="12"/>
      <c r="J34219" s="29"/>
      <c r="K34219" s="45"/>
      <c r="L34219" s="45"/>
      <c r="M34219" s="45"/>
    </row>
    <row r="34220" spans="8:13" s="28" customFormat="1" x14ac:dyDescent="0.2">
      <c r="H34220" s="12"/>
      <c r="J34220" s="29"/>
      <c r="K34220" s="45"/>
      <c r="L34220" s="45"/>
      <c r="M34220" s="45"/>
    </row>
    <row r="34221" spans="8:13" s="28" customFormat="1" x14ac:dyDescent="0.2">
      <c r="H34221" s="12"/>
      <c r="J34221" s="29"/>
      <c r="K34221" s="45"/>
      <c r="L34221" s="45"/>
      <c r="M34221" s="45"/>
    </row>
    <row r="34222" spans="8:13" s="28" customFormat="1" x14ac:dyDescent="0.2">
      <c r="H34222" s="12"/>
      <c r="J34222" s="29"/>
      <c r="K34222" s="45"/>
      <c r="L34222" s="45"/>
      <c r="M34222" s="45"/>
    </row>
    <row r="34223" spans="8:13" s="28" customFormat="1" x14ac:dyDescent="0.2">
      <c r="H34223" s="12"/>
      <c r="J34223" s="29"/>
      <c r="K34223" s="45"/>
      <c r="L34223" s="45"/>
      <c r="M34223" s="45"/>
    </row>
    <row r="34224" spans="8:13" s="28" customFormat="1" x14ac:dyDescent="0.2">
      <c r="H34224" s="12"/>
      <c r="J34224" s="29"/>
      <c r="K34224" s="45"/>
      <c r="L34224" s="45"/>
      <c r="M34224" s="45"/>
    </row>
    <row r="34225" spans="8:13" s="28" customFormat="1" x14ac:dyDescent="0.2">
      <c r="H34225" s="12"/>
      <c r="J34225" s="29"/>
      <c r="K34225" s="45"/>
      <c r="L34225" s="45"/>
      <c r="M34225" s="45"/>
    </row>
    <row r="34226" spans="8:13" s="28" customFormat="1" x14ac:dyDescent="0.2">
      <c r="H34226" s="12"/>
      <c r="J34226" s="29"/>
      <c r="K34226" s="45"/>
      <c r="L34226" s="45"/>
      <c r="M34226" s="45"/>
    </row>
    <row r="34227" spans="8:13" s="28" customFormat="1" x14ac:dyDescent="0.2">
      <c r="H34227" s="12"/>
      <c r="J34227" s="29"/>
      <c r="K34227" s="45"/>
      <c r="L34227" s="45"/>
      <c r="M34227" s="45"/>
    </row>
    <row r="34228" spans="8:13" s="28" customFormat="1" x14ac:dyDescent="0.2">
      <c r="H34228" s="12"/>
      <c r="J34228" s="29"/>
      <c r="K34228" s="45"/>
      <c r="L34228" s="45"/>
      <c r="M34228" s="45"/>
    </row>
    <row r="34229" spans="8:13" s="28" customFormat="1" x14ac:dyDescent="0.2">
      <c r="H34229" s="12"/>
      <c r="J34229" s="29"/>
      <c r="K34229" s="45"/>
      <c r="L34229" s="45"/>
      <c r="M34229" s="45"/>
    </row>
    <row r="34230" spans="8:13" s="28" customFormat="1" x14ac:dyDescent="0.2">
      <c r="H34230" s="12"/>
      <c r="J34230" s="29"/>
      <c r="K34230" s="45"/>
      <c r="L34230" s="45"/>
      <c r="M34230" s="45"/>
    </row>
    <row r="34231" spans="8:13" s="28" customFormat="1" x14ac:dyDescent="0.2">
      <c r="H34231" s="12"/>
      <c r="J34231" s="29"/>
      <c r="K34231" s="45"/>
      <c r="L34231" s="45"/>
      <c r="M34231" s="45"/>
    </row>
    <row r="34232" spans="8:13" s="28" customFormat="1" x14ac:dyDescent="0.2">
      <c r="H34232" s="12"/>
      <c r="J34232" s="29"/>
      <c r="K34232" s="45"/>
      <c r="L34232" s="45"/>
      <c r="M34232" s="45"/>
    </row>
    <row r="34233" spans="8:13" s="28" customFormat="1" x14ac:dyDescent="0.2">
      <c r="H34233" s="12"/>
      <c r="J34233" s="29"/>
      <c r="K34233" s="45"/>
      <c r="L34233" s="45"/>
      <c r="M34233" s="45"/>
    </row>
    <row r="34234" spans="8:13" s="28" customFormat="1" x14ac:dyDescent="0.2">
      <c r="H34234" s="12"/>
      <c r="J34234" s="29"/>
      <c r="K34234" s="45"/>
      <c r="L34234" s="45"/>
      <c r="M34234" s="45"/>
    </row>
    <row r="34235" spans="8:13" s="28" customFormat="1" x14ac:dyDescent="0.2">
      <c r="H34235" s="12"/>
      <c r="J34235" s="29"/>
      <c r="K34235" s="45"/>
      <c r="L34235" s="45"/>
      <c r="M34235" s="45"/>
    </row>
    <row r="34236" spans="8:13" s="28" customFormat="1" x14ac:dyDescent="0.2">
      <c r="H34236" s="12"/>
      <c r="J34236" s="29"/>
      <c r="K34236" s="45"/>
      <c r="L34236" s="45"/>
      <c r="M34236" s="45"/>
    </row>
    <row r="34237" spans="8:13" s="28" customFormat="1" x14ac:dyDescent="0.2">
      <c r="H34237" s="12"/>
      <c r="J34237" s="29"/>
      <c r="K34237" s="45"/>
      <c r="L34237" s="45"/>
      <c r="M34237" s="45"/>
    </row>
    <row r="34238" spans="8:13" s="28" customFormat="1" x14ac:dyDescent="0.2">
      <c r="H34238" s="12"/>
      <c r="J34238" s="29"/>
      <c r="K34238" s="45"/>
      <c r="L34238" s="45"/>
      <c r="M34238" s="45"/>
    </row>
    <row r="34239" spans="8:13" s="28" customFormat="1" x14ac:dyDescent="0.2">
      <c r="H34239" s="12"/>
      <c r="J34239" s="29"/>
      <c r="K34239" s="45"/>
      <c r="L34239" s="45"/>
      <c r="M34239" s="45"/>
    </row>
    <row r="34240" spans="8:13" s="28" customFormat="1" x14ac:dyDescent="0.2">
      <c r="H34240" s="12"/>
      <c r="J34240" s="29"/>
      <c r="K34240" s="45"/>
      <c r="L34240" s="45"/>
      <c r="M34240" s="45"/>
    </row>
    <row r="34241" spans="8:13" s="28" customFormat="1" x14ac:dyDescent="0.2">
      <c r="H34241" s="12"/>
      <c r="J34241" s="29"/>
      <c r="K34241" s="45"/>
      <c r="L34241" s="45"/>
      <c r="M34241" s="45"/>
    </row>
    <row r="34242" spans="8:13" s="28" customFormat="1" x14ac:dyDescent="0.2">
      <c r="H34242" s="12"/>
      <c r="J34242" s="29"/>
      <c r="K34242" s="45"/>
      <c r="L34242" s="45"/>
      <c r="M34242" s="45"/>
    </row>
    <row r="34243" spans="8:13" s="28" customFormat="1" x14ac:dyDescent="0.2">
      <c r="H34243" s="12"/>
      <c r="J34243" s="29"/>
      <c r="K34243" s="45"/>
      <c r="L34243" s="45"/>
      <c r="M34243" s="45"/>
    </row>
    <row r="34244" spans="8:13" s="28" customFormat="1" x14ac:dyDescent="0.2">
      <c r="H34244" s="12"/>
      <c r="J34244" s="29"/>
      <c r="K34244" s="45"/>
      <c r="L34244" s="45"/>
      <c r="M34244" s="45"/>
    </row>
    <row r="34245" spans="8:13" s="28" customFormat="1" x14ac:dyDescent="0.2">
      <c r="H34245" s="12"/>
      <c r="J34245" s="29"/>
      <c r="K34245" s="45"/>
      <c r="L34245" s="45"/>
      <c r="M34245" s="45"/>
    </row>
    <row r="34246" spans="8:13" s="28" customFormat="1" x14ac:dyDescent="0.2">
      <c r="H34246" s="12"/>
      <c r="J34246" s="29"/>
      <c r="K34246" s="45"/>
      <c r="L34246" s="45"/>
      <c r="M34246" s="45"/>
    </row>
    <row r="34247" spans="8:13" s="28" customFormat="1" x14ac:dyDescent="0.2">
      <c r="H34247" s="12"/>
      <c r="J34247" s="29"/>
      <c r="K34247" s="45"/>
      <c r="L34247" s="45"/>
      <c r="M34247" s="45"/>
    </row>
    <row r="34248" spans="8:13" s="28" customFormat="1" x14ac:dyDescent="0.2">
      <c r="H34248" s="12"/>
      <c r="J34248" s="29"/>
      <c r="K34248" s="45"/>
      <c r="L34248" s="45"/>
      <c r="M34248" s="45"/>
    </row>
    <row r="34249" spans="8:13" s="28" customFormat="1" x14ac:dyDescent="0.2">
      <c r="H34249" s="12"/>
      <c r="J34249" s="29"/>
      <c r="K34249" s="45"/>
      <c r="L34249" s="45"/>
      <c r="M34249" s="45"/>
    </row>
    <row r="34250" spans="8:13" s="28" customFormat="1" x14ac:dyDescent="0.2">
      <c r="H34250" s="12"/>
      <c r="J34250" s="29"/>
      <c r="K34250" s="45"/>
      <c r="L34250" s="45"/>
      <c r="M34250" s="45"/>
    </row>
    <row r="34251" spans="8:13" s="28" customFormat="1" x14ac:dyDescent="0.2">
      <c r="H34251" s="12"/>
      <c r="J34251" s="29"/>
      <c r="K34251" s="45"/>
      <c r="L34251" s="45"/>
      <c r="M34251" s="45"/>
    </row>
    <row r="34252" spans="8:13" s="28" customFormat="1" x14ac:dyDescent="0.2">
      <c r="H34252" s="12"/>
      <c r="J34252" s="29"/>
      <c r="K34252" s="45"/>
      <c r="L34252" s="45"/>
      <c r="M34252" s="45"/>
    </row>
    <row r="34253" spans="8:13" s="28" customFormat="1" x14ac:dyDescent="0.2">
      <c r="H34253" s="12"/>
      <c r="J34253" s="29"/>
      <c r="K34253" s="45"/>
      <c r="L34253" s="45"/>
      <c r="M34253" s="45"/>
    </row>
    <row r="34254" spans="8:13" s="28" customFormat="1" x14ac:dyDescent="0.2">
      <c r="H34254" s="12"/>
      <c r="J34254" s="29"/>
      <c r="K34254" s="45"/>
      <c r="L34254" s="45"/>
      <c r="M34254" s="45"/>
    </row>
    <row r="34255" spans="8:13" s="28" customFormat="1" x14ac:dyDescent="0.2">
      <c r="H34255" s="12"/>
      <c r="J34255" s="29"/>
      <c r="K34255" s="45"/>
      <c r="L34255" s="45"/>
      <c r="M34255" s="45"/>
    </row>
    <row r="34256" spans="8:13" s="28" customFormat="1" x14ac:dyDescent="0.2">
      <c r="H34256" s="12"/>
      <c r="J34256" s="29"/>
      <c r="K34256" s="45"/>
      <c r="L34256" s="45"/>
      <c r="M34256" s="45"/>
    </row>
    <row r="34257" spans="8:13" s="28" customFormat="1" x14ac:dyDescent="0.2">
      <c r="H34257" s="12"/>
      <c r="J34257" s="29"/>
      <c r="K34257" s="45"/>
      <c r="L34257" s="45"/>
      <c r="M34257" s="45"/>
    </row>
    <row r="34258" spans="8:13" s="28" customFormat="1" x14ac:dyDescent="0.2">
      <c r="H34258" s="12"/>
      <c r="J34258" s="29"/>
      <c r="K34258" s="45"/>
      <c r="L34258" s="45"/>
      <c r="M34258" s="45"/>
    </row>
    <row r="34259" spans="8:13" s="28" customFormat="1" x14ac:dyDescent="0.2">
      <c r="H34259" s="12"/>
      <c r="J34259" s="29"/>
      <c r="K34259" s="45"/>
      <c r="L34259" s="45"/>
      <c r="M34259" s="45"/>
    </row>
    <row r="34260" spans="8:13" s="28" customFormat="1" x14ac:dyDescent="0.2">
      <c r="H34260" s="12"/>
      <c r="J34260" s="29"/>
      <c r="K34260" s="45"/>
      <c r="L34260" s="45"/>
      <c r="M34260" s="45"/>
    </row>
    <row r="34261" spans="8:13" s="28" customFormat="1" x14ac:dyDescent="0.2">
      <c r="H34261" s="12"/>
      <c r="J34261" s="29"/>
      <c r="K34261" s="45"/>
      <c r="L34261" s="45"/>
      <c r="M34261" s="45"/>
    </row>
    <row r="34262" spans="8:13" s="28" customFormat="1" x14ac:dyDescent="0.2">
      <c r="H34262" s="12"/>
      <c r="J34262" s="29"/>
      <c r="K34262" s="45"/>
      <c r="L34262" s="45"/>
      <c r="M34262" s="45"/>
    </row>
    <row r="34263" spans="8:13" s="28" customFormat="1" x14ac:dyDescent="0.2">
      <c r="H34263" s="12"/>
      <c r="J34263" s="29"/>
      <c r="K34263" s="45"/>
      <c r="L34263" s="45"/>
      <c r="M34263" s="45"/>
    </row>
    <row r="34264" spans="8:13" s="28" customFormat="1" x14ac:dyDescent="0.2">
      <c r="H34264" s="12"/>
      <c r="J34264" s="29"/>
      <c r="K34264" s="45"/>
      <c r="L34264" s="45"/>
      <c r="M34264" s="45"/>
    </row>
    <row r="34265" spans="8:13" s="28" customFormat="1" x14ac:dyDescent="0.2">
      <c r="H34265" s="12"/>
      <c r="J34265" s="29"/>
      <c r="K34265" s="45"/>
      <c r="L34265" s="45"/>
      <c r="M34265" s="45"/>
    </row>
    <row r="34266" spans="8:13" s="28" customFormat="1" x14ac:dyDescent="0.2">
      <c r="H34266" s="12"/>
      <c r="J34266" s="29"/>
      <c r="K34266" s="45"/>
      <c r="L34266" s="45"/>
      <c r="M34266" s="45"/>
    </row>
    <row r="34267" spans="8:13" s="28" customFormat="1" x14ac:dyDescent="0.2">
      <c r="H34267" s="12"/>
      <c r="J34267" s="29"/>
      <c r="K34267" s="45"/>
      <c r="L34267" s="45"/>
      <c r="M34267" s="45"/>
    </row>
    <row r="34268" spans="8:13" s="28" customFormat="1" x14ac:dyDescent="0.2">
      <c r="H34268" s="12"/>
      <c r="J34268" s="29"/>
      <c r="K34268" s="45"/>
      <c r="L34268" s="45"/>
      <c r="M34268" s="45"/>
    </row>
    <row r="34269" spans="8:13" s="28" customFormat="1" x14ac:dyDescent="0.2">
      <c r="H34269" s="12"/>
      <c r="J34269" s="29"/>
      <c r="K34269" s="45"/>
      <c r="L34269" s="45"/>
      <c r="M34269" s="45"/>
    </row>
    <row r="34270" spans="8:13" s="28" customFormat="1" x14ac:dyDescent="0.2">
      <c r="H34270" s="12"/>
      <c r="J34270" s="29"/>
      <c r="K34270" s="45"/>
      <c r="L34270" s="45"/>
      <c r="M34270" s="45"/>
    </row>
    <row r="34271" spans="8:13" s="28" customFormat="1" x14ac:dyDescent="0.2">
      <c r="H34271" s="12"/>
      <c r="J34271" s="29"/>
      <c r="K34271" s="45"/>
      <c r="L34271" s="45"/>
      <c r="M34271" s="45"/>
    </row>
    <row r="34272" spans="8:13" s="28" customFormat="1" x14ac:dyDescent="0.2">
      <c r="H34272" s="12"/>
      <c r="J34272" s="29"/>
      <c r="K34272" s="45"/>
      <c r="L34272" s="45"/>
      <c r="M34272" s="45"/>
    </row>
    <row r="34273" spans="8:13" s="28" customFormat="1" x14ac:dyDescent="0.2">
      <c r="H34273" s="12"/>
      <c r="J34273" s="29"/>
      <c r="K34273" s="45"/>
      <c r="L34273" s="45"/>
      <c r="M34273" s="45"/>
    </row>
    <row r="34274" spans="8:13" s="28" customFormat="1" x14ac:dyDescent="0.2">
      <c r="H34274" s="12"/>
      <c r="J34274" s="29"/>
      <c r="K34274" s="45"/>
      <c r="L34274" s="45"/>
      <c r="M34274" s="45"/>
    </row>
    <row r="34275" spans="8:13" s="28" customFormat="1" x14ac:dyDescent="0.2">
      <c r="H34275" s="12"/>
      <c r="J34275" s="29"/>
      <c r="K34275" s="45"/>
      <c r="L34275" s="45"/>
      <c r="M34275" s="45"/>
    </row>
    <row r="34276" spans="8:13" s="28" customFormat="1" x14ac:dyDescent="0.2">
      <c r="H34276" s="12"/>
      <c r="J34276" s="29"/>
      <c r="K34276" s="45"/>
      <c r="L34276" s="45"/>
      <c r="M34276" s="45"/>
    </row>
    <row r="34277" spans="8:13" s="28" customFormat="1" x14ac:dyDescent="0.2">
      <c r="H34277" s="12"/>
      <c r="J34277" s="29"/>
      <c r="K34277" s="45"/>
      <c r="L34277" s="45"/>
      <c r="M34277" s="45"/>
    </row>
    <row r="34278" spans="8:13" s="28" customFormat="1" x14ac:dyDescent="0.2">
      <c r="H34278" s="12"/>
      <c r="J34278" s="29"/>
      <c r="K34278" s="45"/>
      <c r="L34278" s="45"/>
      <c r="M34278" s="45"/>
    </row>
    <row r="34279" spans="8:13" s="28" customFormat="1" x14ac:dyDescent="0.2">
      <c r="H34279" s="12"/>
      <c r="J34279" s="29"/>
      <c r="K34279" s="45"/>
      <c r="L34279" s="45"/>
      <c r="M34279" s="45"/>
    </row>
    <row r="34280" spans="8:13" s="28" customFormat="1" x14ac:dyDescent="0.2">
      <c r="H34280" s="12"/>
      <c r="J34280" s="29"/>
      <c r="K34280" s="45"/>
      <c r="L34280" s="45"/>
      <c r="M34280" s="45"/>
    </row>
    <row r="34281" spans="8:13" s="28" customFormat="1" x14ac:dyDescent="0.2">
      <c r="H34281" s="12"/>
      <c r="J34281" s="29"/>
      <c r="K34281" s="45"/>
      <c r="L34281" s="45"/>
      <c r="M34281" s="45"/>
    </row>
    <row r="34282" spans="8:13" s="28" customFormat="1" x14ac:dyDescent="0.2">
      <c r="H34282" s="12"/>
      <c r="J34282" s="29"/>
      <c r="K34282" s="45"/>
      <c r="L34282" s="45"/>
      <c r="M34282" s="45"/>
    </row>
    <row r="34283" spans="8:13" s="28" customFormat="1" x14ac:dyDescent="0.2">
      <c r="H34283" s="12"/>
      <c r="J34283" s="29"/>
      <c r="K34283" s="45"/>
      <c r="L34283" s="45"/>
      <c r="M34283" s="45"/>
    </row>
    <row r="34284" spans="8:13" s="28" customFormat="1" x14ac:dyDescent="0.2">
      <c r="H34284" s="12"/>
      <c r="J34284" s="29"/>
      <c r="K34284" s="45"/>
      <c r="L34284" s="45"/>
      <c r="M34284" s="45"/>
    </row>
    <row r="34285" spans="8:13" s="28" customFormat="1" x14ac:dyDescent="0.2">
      <c r="H34285" s="12"/>
      <c r="J34285" s="29"/>
      <c r="K34285" s="45"/>
      <c r="L34285" s="45"/>
      <c r="M34285" s="45"/>
    </row>
    <row r="34286" spans="8:13" s="28" customFormat="1" x14ac:dyDescent="0.2">
      <c r="H34286" s="12"/>
      <c r="J34286" s="29"/>
      <c r="K34286" s="45"/>
      <c r="L34286" s="45"/>
      <c r="M34286" s="45"/>
    </row>
    <row r="34287" spans="8:13" s="28" customFormat="1" x14ac:dyDescent="0.2">
      <c r="H34287" s="12"/>
      <c r="J34287" s="29"/>
      <c r="K34287" s="45"/>
      <c r="L34287" s="45"/>
      <c r="M34287" s="45"/>
    </row>
    <row r="34288" spans="8:13" s="28" customFormat="1" x14ac:dyDescent="0.2">
      <c r="H34288" s="12"/>
      <c r="J34288" s="29"/>
      <c r="K34288" s="45"/>
      <c r="L34288" s="45"/>
      <c r="M34288" s="45"/>
    </row>
    <row r="34289" spans="8:13" s="28" customFormat="1" x14ac:dyDescent="0.2">
      <c r="H34289" s="12"/>
      <c r="J34289" s="29"/>
      <c r="K34289" s="45"/>
      <c r="L34289" s="45"/>
      <c r="M34289" s="45"/>
    </row>
    <row r="34290" spans="8:13" s="28" customFormat="1" x14ac:dyDescent="0.2">
      <c r="H34290" s="12"/>
      <c r="J34290" s="29"/>
      <c r="K34290" s="45"/>
      <c r="L34290" s="45"/>
      <c r="M34290" s="45"/>
    </row>
    <row r="34291" spans="8:13" s="28" customFormat="1" x14ac:dyDescent="0.2">
      <c r="H34291" s="12"/>
      <c r="J34291" s="29"/>
      <c r="K34291" s="45"/>
      <c r="L34291" s="45"/>
      <c r="M34291" s="45"/>
    </row>
    <row r="34292" spans="8:13" s="28" customFormat="1" x14ac:dyDescent="0.2">
      <c r="H34292" s="12"/>
      <c r="J34292" s="29"/>
      <c r="K34292" s="45"/>
      <c r="L34292" s="45"/>
      <c r="M34292" s="45"/>
    </row>
    <row r="34293" spans="8:13" s="28" customFormat="1" x14ac:dyDescent="0.2">
      <c r="H34293" s="12"/>
      <c r="J34293" s="29"/>
      <c r="K34293" s="45"/>
      <c r="L34293" s="45"/>
      <c r="M34293" s="45"/>
    </row>
    <row r="34294" spans="8:13" s="28" customFormat="1" x14ac:dyDescent="0.2">
      <c r="H34294" s="12"/>
      <c r="J34294" s="29"/>
      <c r="K34294" s="45"/>
      <c r="L34294" s="45"/>
      <c r="M34294" s="45"/>
    </row>
    <row r="34295" spans="8:13" s="28" customFormat="1" x14ac:dyDescent="0.2">
      <c r="H34295" s="12"/>
      <c r="J34295" s="29"/>
      <c r="K34295" s="45"/>
      <c r="L34295" s="45"/>
      <c r="M34295" s="45"/>
    </row>
    <row r="34296" spans="8:13" s="28" customFormat="1" x14ac:dyDescent="0.2">
      <c r="H34296" s="12"/>
      <c r="J34296" s="29"/>
      <c r="K34296" s="45"/>
      <c r="L34296" s="45"/>
      <c r="M34296" s="45"/>
    </row>
    <row r="34297" spans="8:13" s="28" customFormat="1" x14ac:dyDescent="0.2">
      <c r="H34297" s="12"/>
      <c r="J34297" s="29"/>
      <c r="K34297" s="45"/>
      <c r="L34297" s="45"/>
      <c r="M34297" s="45"/>
    </row>
    <row r="34298" spans="8:13" s="28" customFormat="1" x14ac:dyDescent="0.2">
      <c r="H34298" s="12"/>
      <c r="J34298" s="29"/>
      <c r="K34298" s="45"/>
      <c r="L34298" s="45"/>
      <c r="M34298" s="45"/>
    </row>
    <row r="34299" spans="8:13" s="28" customFormat="1" x14ac:dyDescent="0.2">
      <c r="H34299" s="12"/>
      <c r="J34299" s="29"/>
      <c r="K34299" s="45"/>
      <c r="L34299" s="45"/>
      <c r="M34299" s="45"/>
    </row>
    <row r="34300" spans="8:13" s="28" customFormat="1" x14ac:dyDescent="0.2">
      <c r="H34300" s="12"/>
      <c r="J34300" s="29"/>
      <c r="K34300" s="45"/>
      <c r="L34300" s="45"/>
      <c r="M34300" s="45"/>
    </row>
    <row r="34301" spans="8:13" s="28" customFormat="1" x14ac:dyDescent="0.2">
      <c r="H34301" s="12"/>
      <c r="J34301" s="29"/>
      <c r="K34301" s="45"/>
      <c r="L34301" s="45"/>
      <c r="M34301" s="45"/>
    </row>
    <row r="34302" spans="8:13" s="28" customFormat="1" x14ac:dyDescent="0.2">
      <c r="H34302" s="12"/>
      <c r="J34302" s="29"/>
      <c r="K34302" s="45"/>
      <c r="L34302" s="45"/>
      <c r="M34302" s="45"/>
    </row>
    <row r="34303" spans="8:13" s="28" customFormat="1" x14ac:dyDescent="0.2">
      <c r="H34303" s="12"/>
      <c r="J34303" s="29"/>
      <c r="K34303" s="45"/>
      <c r="L34303" s="45"/>
      <c r="M34303" s="45"/>
    </row>
    <row r="34304" spans="8:13" s="28" customFormat="1" x14ac:dyDescent="0.2">
      <c r="H34304" s="12"/>
      <c r="J34304" s="29"/>
      <c r="K34304" s="45"/>
      <c r="L34304" s="45"/>
      <c r="M34304" s="45"/>
    </row>
    <row r="34305" spans="8:13" s="28" customFormat="1" x14ac:dyDescent="0.2">
      <c r="H34305" s="12"/>
      <c r="J34305" s="29"/>
      <c r="K34305" s="45"/>
      <c r="L34305" s="45"/>
      <c r="M34305" s="45"/>
    </row>
    <row r="34306" spans="8:13" s="28" customFormat="1" x14ac:dyDescent="0.2">
      <c r="H34306" s="12"/>
      <c r="J34306" s="29"/>
      <c r="K34306" s="45"/>
      <c r="L34306" s="45"/>
      <c r="M34306" s="45"/>
    </row>
    <row r="34307" spans="8:13" s="28" customFormat="1" x14ac:dyDescent="0.2">
      <c r="H34307" s="12"/>
      <c r="J34307" s="29"/>
      <c r="K34307" s="45"/>
      <c r="L34307" s="45"/>
      <c r="M34307" s="45"/>
    </row>
    <row r="34308" spans="8:13" s="28" customFormat="1" x14ac:dyDescent="0.2">
      <c r="H34308" s="12"/>
      <c r="J34308" s="29"/>
      <c r="K34308" s="45"/>
      <c r="L34308" s="45"/>
      <c r="M34308" s="45"/>
    </row>
    <row r="34309" spans="8:13" s="28" customFormat="1" x14ac:dyDescent="0.2">
      <c r="H34309" s="12"/>
      <c r="J34309" s="29"/>
      <c r="K34309" s="45"/>
      <c r="L34309" s="45"/>
      <c r="M34309" s="45"/>
    </row>
    <row r="34310" spans="8:13" s="28" customFormat="1" x14ac:dyDescent="0.2">
      <c r="H34310" s="12"/>
      <c r="J34310" s="29"/>
      <c r="K34310" s="45"/>
      <c r="L34310" s="45"/>
      <c r="M34310" s="45"/>
    </row>
    <row r="34311" spans="8:13" s="28" customFormat="1" x14ac:dyDescent="0.2">
      <c r="H34311" s="12"/>
      <c r="J34311" s="29"/>
      <c r="K34311" s="45"/>
      <c r="L34311" s="45"/>
      <c r="M34311" s="45"/>
    </row>
    <row r="34312" spans="8:13" s="28" customFormat="1" x14ac:dyDescent="0.2">
      <c r="H34312" s="12"/>
      <c r="J34312" s="29"/>
      <c r="K34312" s="45"/>
      <c r="L34312" s="45"/>
      <c r="M34312" s="45"/>
    </row>
    <row r="34313" spans="8:13" s="28" customFormat="1" x14ac:dyDescent="0.2">
      <c r="H34313" s="12"/>
      <c r="J34313" s="29"/>
      <c r="K34313" s="45"/>
      <c r="L34313" s="45"/>
      <c r="M34313" s="45"/>
    </row>
    <row r="34314" spans="8:13" s="28" customFormat="1" x14ac:dyDescent="0.2">
      <c r="H34314" s="12"/>
      <c r="J34314" s="29"/>
      <c r="K34314" s="45"/>
      <c r="L34314" s="45"/>
      <c r="M34314" s="45"/>
    </row>
    <row r="34315" spans="8:13" s="28" customFormat="1" x14ac:dyDescent="0.2">
      <c r="H34315" s="12"/>
      <c r="J34315" s="29"/>
      <c r="K34315" s="45"/>
      <c r="L34315" s="45"/>
      <c r="M34315" s="45"/>
    </row>
    <row r="34316" spans="8:13" s="28" customFormat="1" x14ac:dyDescent="0.2">
      <c r="H34316" s="12"/>
      <c r="J34316" s="29"/>
      <c r="K34316" s="45"/>
      <c r="L34316" s="45"/>
      <c r="M34316" s="45"/>
    </row>
    <row r="34317" spans="8:13" s="28" customFormat="1" x14ac:dyDescent="0.2">
      <c r="H34317" s="12"/>
      <c r="J34317" s="29"/>
      <c r="K34317" s="45"/>
      <c r="L34317" s="45"/>
      <c r="M34317" s="45"/>
    </row>
    <row r="34318" spans="8:13" s="28" customFormat="1" x14ac:dyDescent="0.2">
      <c r="H34318" s="12"/>
      <c r="J34318" s="29"/>
      <c r="K34318" s="45"/>
      <c r="L34318" s="45"/>
      <c r="M34318" s="45"/>
    </row>
    <row r="34319" spans="8:13" s="28" customFormat="1" x14ac:dyDescent="0.2">
      <c r="H34319" s="12"/>
      <c r="J34319" s="29"/>
      <c r="K34319" s="45"/>
      <c r="L34319" s="45"/>
      <c r="M34319" s="45"/>
    </row>
    <row r="34320" spans="8:13" s="28" customFormat="1" x14ac:dyDescent="0.2">
      <c r="H34320" s="12"/>
      <c r="J34320" s="29"/>
      <c r="K34320" s="45"/>
      <c r="L34320" s="45"/>
      <c r="M34320" s="45"/>
    </row>
    <row r="34321" spans="8:13" s="28" customFormat="1" x14ac:dyDescent="0.2">
      <c r="H34321" s="12"/>
      <c r="J34321" s="29"/>
      <c r="K34321" s="45"/>
      <c r="L34321" s="45"/>
      <c r="M34321" s="45"/>
    </row>
    <row r="34322" spans="8:13" s="28" customFormat="1" x14ac:dyDescent="0.2">
      <c r="H34322" s="12"/>
      <c r="J34322" s="29"/>
      <c r="K34322" s="45"/>
      <c r="L34322" s="45"/>
      <c r="M34322" s="45"/>
    </row>
    <row r="34323" spans="8:13" s="28" customFormat="1" x14ac:dyDescent="0.2">
      <c r="H34323" s="12"/>
      <c r="J34323" s="29"/>
      <c r="K34323" s="45"/>
      <c r="L34323" s="45"/>
      <c r="M34323" s="45"/>
    </row>
    <row r="34324" spans="8:13" s="28" customFormat="1" x14ac:dyDescent="0.2">
      <c r="H34324" s="12"/>
      <c r="J34324" s="29"/>
      <c r="K34324" s="45"/>
      <c r="L34324" s="45"/>
      <c r="M34324" s="45"/>
    </row>
    <row r="34325" spans="8:13" s="28" customFormat="1" x14ac:dyDescent="0.2">
      <c r="H34325" s="12"/>
      <c r="J34325" s="29"/>
      <c r="K34325" s="45"/>
      <c r="L34325" s="45"/>
      <c r="M34325" s="45"/>
    </row>
    <row r="34326" spans="8:13" s="28" customFormat="1" x14ac:dyDescent="0.2">
      <c r="H34326" s="12"/>
      <c r="J34326" s="29"/>
      <c r="K34326" s="45"/>
      <c r="L34326" s="45"/>
      <c r="M34326" s="45"/>
    </row>
    <row r="34327" spans="8:13" s="28" customFormat="1" x14ac:dyDescent="0.2">
      <c r="H34327" s="12"/>
      <c r="J34327" s="29"/>
      <c r="K34327" s="45"/>
      <c r="L34327" s="45"/>
      <c r="M34327" s="45"/>
    </row>
    <row r="34328" spans="8:13" s="28" customFormat="1" x14ac:dyDescent="0.2">
      <c r="H34328" s="12"/>
      <c r="J34328" s="29"/>
      <c r="K34328" s="45"/>
      <c r="L34328" s="45"/>
      <c r="M34328" s="45"/>
    </row>
    <row r="34329" spans="8:13" s="28" customFormat="1" x14ac:dyDescent="0.2">
      <c r="H34329" s="12"/>
      <c r="J34329" s="29"/>
      <c r="K34329" s="45"/>
      <c r="L34329" s="45"/>
      <c r="M34329" s="45"/>
    </row>
    <row r="34330" spans="8:13" s="28" customFormat="1" x14ac:dyDescent="0.2">
      <c r="H34330" s="12"/>
      <c r="J34330" s="29"/>
      <c r="K34330" s="45"/>
      <c r="L34330" s="45"/>
      <c r="M34330" s="45"/>
    </row>
    <row r="34331" spans="8:13" s="28" customFormat="1" x14ac:dyDescent="0.2">
      <c r="H34331" s="12"/>
      <c r="J34331" s="29"/>
      <c r="K34331" s="45"/>
      <c r="L34331" s="45"/>
      <c r="M34331" s="45"/>
    </row>
    <row r="34332" spans="8:13" s="28" customFormat="1" x14ac:dyDescent="0.2">
      <c r="H34332" s="12"/>
      <c r="J34332" s="29"/>
      <c r="K34332" s="45"/>
      <c r="L34332" s="45"/>
      <c r="M34332" s="45"/>
    </row>
    <row r="34333" spans="8:13" s="28" customFormat="1" x14ac:dyDescent="0.2">
      <c r="H34333" s="12"/>
      <c r="J34333" s="29"/>
      <c r="K34333" s="45"/>
      <c r="L34333" s="45"/>
      <c r="M34333" s="45"/>
    </row>
    <row r="34334" spans="8:13" s="28" customFormat="1" x14ac:dyDescent="0.2">
      <c r="H34334" s="12"/>
      <c r="J34334" s="29"/>
      <c r="K34334" s="45"/>
      <c r="L34334" s="45"/>
      <c r="M34334" s="45"/>
    </row>
    <row r="34335" spans="8:13" s="28" customFormat="1" x14ac:dyDescent="0.2">
      <c r="H34335" s="12"/>
      <c r="J34335" s="29"/>
      <c r="K34335" s="45"/>
      <c r="L34335" s="45"/>
      <c r="M34335" s="45"/>
    </row>
    <row r="34336" spans="8:13" s="28" customFormat="1" x14ac:dyDescent="0.2">
      <c r="H34336" s="12"/>
      <c r="J34336" s="29"/>
      <c r="K34336" s="45"/>
      <c r="L34336" s="45"/>
      <c r="M34336" s="45"/>
    </row>
    <row r="34337" spans="8:13" s="28" customFormat="1" x14ac:dyDescent="0.2">
      <c r="H34337" s="12"/>
      <c r="J34337" s="29"/>
      <c r="K34337" s="45"/>
      <c r="L34337" s="45"/>
      <c r="M34337" s="45"/>
    </row>
    <row r="34338" spans="8:13" s="28" customFormat="1" x14ac:dyDescent="0.2">
      <c r="H34338" s="12"/>
      <c r="J34338" s="29"/>
      <c r="K34338" s="45"/>
      <c r="L34338" s="45"/>
      <c r="M34338" s="45"/>
    </row>
    <row r="34339" spans="8:13" s="28" customFormat="1" x14ac:dyDescent="0.2">
      <c r="H34339" s="12"/>
      <c r="J34339" s="29"/>
      <c r="K34339" s="45"/>
      <c r="L34339" s="45"/>
      <c r="M34339" s="45"/>
    </row>
    <row r="34340" spans="8:13" s="28" customFormat="1" x14ac:dyDescent="0.2">
      <c r="H34340" s="12"/>
      <c r="J34340" s="29"/>
      <c r="K34340" s="45"/>
      <c r="L34340" s="45"/>
      <c r="M34340" s="45"/>
    </row>
    <row r="34341" spans="8:13" s="28" customFormat="1" x14ac:dyDescent="0.2">
      <c r="H34341" s="12"/>
      <c r="J34341" s="29"/>
      <c r="K34341" s="45"/>
      <c r="L34341" s="45"/>
      <c r="M34341" s="45"/>
    </row>
    <row r="34342" spans="8:13" s="28" customFormat="1" x14ac:dyDescent="0.2">
      <c r="H34342" s="12"/>
      <c r="J34342" s="29"/>
      <c r="K34342" s="45"/>
      <c r="L34342" s="45"/>
      <c r="M34342" s="45"/>
    </row>
    <row r="34343" spans="8:13" s="28" customFormat="1" x14ac:dyDescent="0.2">
      <c r="H34343" s="12"/>
      <c r="J34343" s="29"/>
      <c r="K34343" s="45"/>
      <c r="L34343" s="45"/>
      <c r="M34343" s="45"/>
    </row>
    <row r="34344" spans="8:13" s="28" customFormat="1" x14ac:dyDescent="0.2">
      <c r="H34344" s="12"/>
      <c r="J34344" s="29"/>
      <c r="K34344" s="45"/>
      <c r="L34344" s="45"/>
      <c r="M34344" s="45"/>
    </row>
    <row r="34345" spans="8:13" s="28" customFormat="1" x14ac:dyDescent="0.2">
      <c r="H34345" s="12"/>
      <c r="J34345" s="29"/>
      <c r="K34345" s="45"/>
      <c r="L34345" s="45"/>
      <c r="M34345" s="45"/>
    </row>
    <row r="34346" spans="8:13" s="28" customFormat="1" x14ac:dyDescent="0.2">
      <c r="H34346" s="12"/>
      <c r="J34346" s="29"/>
      <c r="K34346" s="45"/>
      <c r="L34346" s="45"/>
      <c r="M34346" s="45"/>
    </row>
    <row r="34347" spans="8:13" s="28" customFormat="1" x14ac:dyDescent="0.2">
      <c r="H34347" s="12"/>
      <c r="J34347" s="29"/>
      <c r="K34347" s="45"/>
      <c r="L34347" s="45"/>
      <c r="M34347" s="45"/>
    </row>
    <row r="34348" spans="8:13" s="28" customFormat="1" x14ac:dyDescent="0.2">
      <c r="H34348" s="12"/>
      <c r="J34348" s="29"/>
      <c r="K34348" s="45"/>
      <c r="L34348" s="45"/>
      <c r="M34348" s="45"/>
    </row>
    <row r="34349" spans="8:13" s="28" customFormat="1" x14ac:dyDescent="0.2">
      <c r="H34349" s="12"/>
      <c r="J34349" s="29"/>
      <c r="K34349" s="45"/>
      <c r="L34349" s="45"/>
      <c r="M34349" s="45"/>
    </row>
    <row r="34350" spans="8:13" s="28" customFormat="1" x14ac:dyDescent="0.2">
      <c r="H34350" s="12"/>
      <c r="J34350" s="29"/>
      <c r="K34350" s="45"/>
      <c r="L34350" s="45"/>
      <c r="M34350" s="45"/>
    </row>
    <row r="34351" spans="8:13" s="28" customFormat="1" x14ac:dyDescent="0.2">
      <c r="H34351" s="12"/>
      <c r="J34351" s="29"/>
      <c r="K34351" s="45"/>
      <c r="L34351" s="45"/>
      <c r="M34351" s="45"/>
    </row>
    <row r="34352" spans="8:13" s="28" customFormat="1" x14ac:dyDescent="0.2">
      <c r="H34352" s="12"/>
      <c r="J34352" s="29"/>
      <c r="K34352" s="45"/>
      <c r="L34352" s="45"/>
      <c r="M34352" s="45"/>
    </row>
    <row r="34353" spans="8:13" s="28" customFormat="1" x14ac:dyDescent="0.2">
      <c r="H34353" s="12"/>
      <c r="J34353" s="29"/>
      <c r="K34353" s="45"/>
      <c r="L34353" s="45"/>
      <c r="M34353" s="45"/>
    </row>
    <row r="34354" spans="8:13" s="28" customFormat="1" x14ac:dyDescent="0.2">
      <c r="H34354" s="12"/>
      <c r="J34354" s="29"/>
      <c r="K34354" s="45"/>
      <c r="L34354" s="45"/>
      <c r="M34354" s="45"/>
    </row>
    <row r="34355" spans="8:13" s="28" customFormat="1" x14ac:dyDescent="0.2">
      <c r="H34355" s="12"/>
      <c r="J34355" s="29"/>
      <c r="K34355" s="45"/>
      <c r="L34355" s="45"/>
      <c r="M34355" s="45"/>
    </row>
    <row r="34356" spans="8:13" s="28" customFormat="1" x14ac:dyDescent="0.2">
      <c r="H34356" s="12"/>
      <c r="J34356" s="29"/>
      <c r="K34356" s="45"/>
      <c r="L34356" s="45"/>
      <c r="M34356" s="45"/>
    </row>
    <row r="34357" spans="8:13" s="28" customFormat="1" x14ac:dyDescent="0.2">
      <c r="H34357" s="12"/>
      <c r="J34357" s="29"/>
      <c r="K34357" s="45"/>
      <c r="L34357" s="45"/>
      <c r="M34357" s="45"/>
    </row>
    <row r="34358" spans="8:13" s="28" customFormat="1" x14ac:dyDescent="0.2">
      <c r="H34358" s="12"/>
      <c r="J34358" s="29"/>
      <c r="K34358" s="45"/>
      <c r="L34358" s="45"/>
      <c r="M34358" s="45"/>
    </row>
    <row r="34359" spans="8:13" s="28" customFormat="1" x14ac:dyDescent="0.2">
      <c r="H34359" s="12"/>
      <c r="J34359" s="29"/>
      <c r="K34359" s="45"/>
      <c r="L34359" s="45"/>
      <c r="M34359" s="45"/>
    </row>
    <row r="34360" spans="8:13" s="28" customFormat="1" x14ac:dyDescent="0.2">
      <c r="H34360" s="12"/>
      <c r="J34360" s="29"/>
      <c r="K34360" s="45"/>
      <c r="L34360" s="45"/>
      <c r="M34360" s="45"/>
    </row>
    <row r="34361" spans="8:13" s="28" customFormat="1" x14ac:dyDescent="0.2">
      <c r="H34361" s="12"/>
      <c r="J34361" s="29"/>
      <c r="K34361" s="45"/>
      <c r="L34361" s="45"/>
      <c r="M34361" s="45"/>
    </row>
    <row r="34362" spans="8:13" s="28" customFormat="1" x14ac:dyDescent="0.2">
      <c r="H34362" s="12"/>
      <c r="J34362" s="29"/>
      <c r="K34362" s="45"/>
      <c r="L34362" s="45"/>
      <c r="M34362" s="45"/>
    </row>
    <row r="34363" spans="8:13" s="28" customFormat="1" x14ac:dyDescent="0.2">
      <c r="H34363" s="12"/>
      <c r="J34363" s="29"/>
      <c r="K34363" s="45"/>
      <c r="L34363" s="45"/>
      <c r="M34363" s="45"/>
    </row>
    <row r="34364" spans="8:13" s="28" customFormat="1" x14ac:dyDescent="0.2">
      <c r="H34364" s="12"/>
      <c r="J34364" s="29"/>
      <c r="K34364" s="45"/>
      <c r="L34364" s="45"/>
      <c r="M34364" s="45"/>
    </row>
    <row r="34365" spans="8:13" s="28" customFormat="1" x14ac:dyDescent="0.2">
      <c r="H34365" s="12"/>
      <c r="J34365" s="29"/>
      <c r="K34365" s="45"/>
      <c r="L34365" s="45"/>
      <c r="M34365" s="45"/>
    </row>
    <row r="34366" spans="8:13" s="28" customFormat="1" x14ac:dyDescent="0.2">
      <c r="H34366" s="12"/>
      <c r="J34366" s="29"/>
      <c r="K34366" s="45"/>
      <c r="L34366" s="45"/>
      <c r="M34366" s="45"/>
    </row>
    <row r="34367" spans="8:13" s="28" customFormat="1" x14ac:dyDescent="0.2">
      <c r="H34367" s="12"/>
      <c r="J34367" s="29"/>
      <c r="K34367" s="45"/>
      <c r="L34367" s="45"/>
      <c r="M34367" s="45"/>
    </row>
    <row r="34368" spans="8:13" s="28" customFormat="1" x14ac:dyDescent="0.2">
      <c r="H34368" s="12"/>
      <c r="J34368" s="29"/>
      <c r="K34368" s="45"/>
      <c r="L34368" s="45"/>
      <c r="M34368" s="45"/>
    </row>
    <row r="34369" spans="8:13" s="28" customFormat="1" x14ac:dyDescent="0.2">
      <c r="H34369" s="12"/>
      <c r="J34369" s="29"/>
      <c r="K34369" s="45"/>
      <c r="L34369" s="45"/>
      <c r="M34369" s="45"/>
    </row>
    <row r="34370" spans="8:13" s="28" customFormat="1" x14ac:dyDescent="0.2">
      <c r="H34370" s="12"/>
      <c r="J34370" s="29"/>
      <c r="K34370" s="45"/>
      <c r="L34370" s="45"/>
      <c r="M34370" s="45"/>
    </row>
    <row r="34371" spans="8:13" s="28" customFormat="1" x14ac:dyDescent="0.2">
      <c r="H34371" s="12"/>
      <c r="J34371" s="29"/>
      <c r="K34371" s="45"/>
      <c r="L34371" s="45"/>
      <c r="M34371" s="45"/>
    </row>
    <row r="34372" spans="8:13" s="28" customFormat="1" x14ac:dyDescent="0.2">
      <c r="H34372" s="12"/>
      <c r="J34372" s="29"/>
      <c r="K34372" s="45"/>
      <c r="L34372" s="45"/>
      <c r="M34372" s="45"/>
    </row>
    <row r="34373" spans="8:13" s="28" customFormat="1" x14ac:dyDescent="0.2">
      <c r="H34373" s="12"/>
      <c r="J34373" s="29"/>
      <c r="K34373" s="45"/>
      <c r="L34373" s="45"/>
      <c r="M34373" s="45"/>
    </row>
    <row r="34374" spans="8:13" s="28" customFormat="1" x14ac:dyDescent="0.2">
      <c r="H34374" s="12"/>
      <c r="J34374" s="29"/>
      <c r="K34374" s="45"/>
      <c r="L34374" s="45"/>
      <c r="M34374" s="45"/>
    </row>
    <row r="34375" spans="8:13" s="28" customFormat="1" x14ac:dyDescent="0.2">
      <c r="H34375" s="12"/>
      <c r="J34375" s="29"/>
      <c r="K34375" s="45"/>
      <c r="L34375" s="45"/>
      <c r="M34375" s="45"/>
    </row>
    <row r="34376" spans="8:13" s="28" customFormat="1" x14ac:dyDescent="0.2">
      <c r="H34376" s="12"/>
      <c r="J34376" s="29"/>
      <c r="K34376" s="45"/>
      <c r="L34376" s="45"/>
      <c r="M34376" s="45"/>
    </row>
    <row r="34377" spans="8:13" s="28" customFormat="1" x14ac:dyDescent="0.2">
      <c r="H34377" s="12"/>
      <c r="J34377" s="29"/>
      <c r="K34377" s="45"/>
      <c r="L34377" s="45"/>
      <c r="M34377" s="45"/>
    </row>
    <row r="34378" spans="8:13" s="28" customFormat="1" x14ac:dyDescent="0.2">
      <c r="H34378" s="12"/>
      <c r="J34378" s="29"/>
      <c r="K34378" s="45"/>
      <c r="L34378" s="45"/>
      <c r="M34378" s="45"/>
    </row>
    <row r="34379" spans="8:13" s="28" customFormat="1" x14ac:dyDescent="0.2">
      <c r="H34379" s="12"/>
      <c r="J34379" s="29"/>
      <c r="K34379" s="45"/>
      <c r="L34379" s="45"/>
      <c r="M34379" s="45"/>
    </row>
    <row r="34380" spans="8:13" s="28" customFormat="1" x14ac:dyDescent="0.2">
      <c r="H34380" s="12"/>
      <c r="J34380" s="29"/>
      <c r="K34380" s="45"/>
      <c r="L34380" s="45"/>
      <c r="M34380" s="45"/>
    </row>
    <row r="34381" spans="8:13" s="28" customFormat="1" x14ac:dyDescent="0.2">
      <c r="H34381" s="12"/>
      <c r="J34381" s="29"/>
      <c r="K34381" s="45"/>
      <c r="L34381" s="45"/>
      <c r="M34381" s="45"/>
    </row>
    <row r="34382" spans="8:13" s="28" customFormat="1" x14ac:dyDescent="0.2">
      <c r="H34382" s="12"/>
      <c r="J34382" s="29"/>
      <c r="K34382" s="45"/>
      <c r="L34382" s="45"/>
      <c r="M34382" s="45"/>
    </row>
    <row r="34383" spans="8:13" s="28" customFormat="1" x14ac:dyDescent="0.2">
      <c r="H34383" s="12"/>
      <c r="J34383" s="29"/>
      <c r="K34383" s="45"/>
      <c r="L34383" s="45"/>
      <c r="M34383" s="45"/>
    </row>
    <row r="34384" spans="8:13" s="28" customFormat="1" x14ac:dyDescent="0.2">
      <c r="H34384" s="12"/>
      <c r="J34384" s="29"/>
      <c r="K34384" s="45"/>
      <c r="L34384" s="45"/>
      <c r="M34384" s="45"/>
    </row>
    <row r="34385" spans="8:13" s="28" customFormat="1" x14ac:dyDescent="0.2">
      <c r="H34385" s="12"/>
      <c r="J34385" s="29"/>
      <c r="K34385" s="45"/>
      <c r="L34385" s="45"/>
      <c r="M34385" s="45"/>
    </row>
    <row r="34386" spans="8:13" s="28" customFormat="1" x14ac:dyDescent="0.2">
      <c r="H34386" s="12"/>
      <c r="J34386" s="29"/>
      <c r="K34386" s="45"/>
      <c r="L34386" s="45"/>
      <c r="M34386" s="45"/>
    </row>
    <row r="34387" spans="8:13" s="28" customFormat="1" x14ac:dyDescent="0.2">
      <c r="H34387" s="12"/>
      <c r="J34387" s="29"/>
      <c r="K34387" s="45"/>
      <c r="L34387" s="45"/>
      <c r="M34387" s="45"/>
    </row>
    <row r="34388" spans="8:13" s="28" customFormat="1" x14ac:dyDescent="0.2">
      <c r="H34388" s="12"/>
      <c r="J34388" s="29"/>
      <c r="K34388" s="45"/>
      <c r="L34388" s="45"/>
      <c r="M34388" s="45"/>
    </row>
    <row r="34389" spans="8:13" s="28" customFormat="1" x14ac:dyDescent="0.2">
      <c r="H34389" s="12"/>
      <c r="J34389" s="29"/>
      <c r="K34389" s="45"/>
      <c r="L34389" s="45"/>
      <c r="M34389" s="45"/>
    </row>
    <row r="34390" spans="8:13" s="28" customFormat="1" x14ac:dyDescent="0.2">
      <c r="H34390" s="12"/>
      <c r="J34390" s="29"/>
      <c r="K34390" s="45"/>
      <c r="L34390" s="45"/>
      <c r="M34390" s="45"/>
    </row>
    <row r="34391" spans="8:13" s="28" customFormat="1" x14ac:dyDescent="0.2">
      <c r="H34391" s="12"/>
      <c r="J34391" s="29"/>
      <c r="K34391" s="45"/>
      <c r="L34391" s="45"/>
      <c r="M34391" s="45"/>
    </row>
    <row r="34392" spans="8:13" s="28" customFormat="1" x14ac:dyDescent="0.2">
      <c r="H34392" s="12"/>
      <c r="J34392" s="29"/>
      <c r="K34392" s="45"/>
      <c r="L34392" s="45"/>
      <c r="M34392" s="45"/>
    </row>
    <row r="34393" spans="8:13" s="28" customFormat="1" x14ac:dyDescent="0.2">
      <c r="H34393" s="12"/>
      <c r="J34393" s="29"/>
      <c r="K34393" s="45"/>
      <c r="L34393" s="45"/>
      <c r="M34393" s="45"/>
    </row>
    <row r="34394" spans="8:13" s="28" customFormat="1" x14ac:dyDescent="0.2">
      <c r="H34394" s="12"/>
      <c r="J34394" s="29"/>
      <c r="K34394" s="45"/>
      <c r="L34394" s="45"/>
      <c r="M34394" s="45"/>
    </row>
    <row r="34395" spans="8:13" s="28" customFormat="1" x14ac:dyDescent="0.2">
      <c r="H34395" s="12"/>
      <c r="J34395" s="29"/>
      <c r="K34395" s="45"/>
      <c r="L34395" s="45"/>
      <c r="M34395" s="45"/>
    </row>
    <row r="34396" spans="8:13" s="28" customFormat="1" x14ac:dyDescent="0.2">
      <c r="H34396" s="12"/>
      <c r="J34396" s="29"/>
      <c r="K34396" s="45"/>
      <c r="L34396" s="45"/>
      <c r="M34396" s="45"/>
    </row>
    <row r="34397" spans="8:13" s="28" customFormat="1" x14ac:dyDescent="0.2">
      <c r="H34397" s="12"/>
      <c r="J34397" s="29"/>
      <c r="K34397" s="45"/>
      <c r="L34397" s="45"/>
      <c r="M34397" s="45"/>
    </row>
    <row r="34398" spans="8:13" s="28" customFormat="1" x14ac:dyDescent="0.2">
      <c r="H34398" s="12"/>
      <c r="J34398" s="29"/>
      <c r="K34398" s="45"/>
      <c r="L34398" s="45"/>
      <c r="M34398" s="45"/>
    </row>
    <row r="34399" spans="8:13" s="28" customFormat="1" x14ac:dyDescent="0.2">
      <c r="H34399" s="12"/>
      <c r="J34399" s="29"/>
      <c r="K34399" s="45"/>
      <c r="L34399" s="45"/>
      <c r="M34399" s="45"/>
    </row>
    <row r="34400" spans="8:13" s="28" customFormat="1" x14ac:dyDescent="0.2">
      <c r="H34400" s="12"/>
      <c r="J34400" s="29"/>
      <c r="K34400" s="45"/>
      <c r="L34400" s="45"/>
      <c r="M34400" s="45"/>
    </row>
    <row r="34401" spans="8:13" s="28" customFormat="1" x14ac:dyDescent="0.2">
      <c r="H34401" s="12"/>
      <c r="J34401" s="29"/>
      <c r="K34401" s="45"/>
      <c r="L34401" s="45"/>
      <c r="M34401" s="45"/>
    </row>
    <row r="34402" spans="8:13" s="28" customFormat="1" x14ac:dyDescent="0.2">
      <c r="H34402" s="12"/>
      <c r="J34402" s="29"/>
      <c r="K34402" s="45"/>
      <c r="L34402" s="45"/>
      <c r="M34402" s="45"/>
    </row>
    <row r="34403" spans="8:13" s="28" customFormat="1" x14ac:dyDescent="0.2">
      <c r="H34403" s="12"/>
      <c r="J34403" s="29"/>
      <c r="K34403" s="45"/>
      <c r="L34403" s="45"/>
      <c r="M34403" s="45"/>
    </row>
    <row r="34404" spans="8:13" s="28" customFormat="1" x14ac:dyDescent="0.2">
      <c r="H34404" s="12"/>
      <c r="J34404" s="29"/>
      <c r="K34404" s="45"/>
      <c r="L34404" s="45"/>
      <c r="M34404" s="45"/>
    </row>
    <row r="34405" spans="8:13" s="28" customFormat="1" x14ac:dyDescent="0.2">
      <c r="H34405" s="12"/>
      <c r="J34405" s="29"/>
      <c r="K34405" s="45"/>
      <c r="L34405" s="45"/>
      <c r="M34405" s="45"/>
    </row>
    <row r="34406" spans="8:13" s="28" customFormat="1" x14ac:dyDescent="0.2">
      <c r="H34406" s="12"/>
      <c r="J34406" s="29"/>
      <c r="K34406" s="45"/>
      <c r="L34406" s="45"/>
      <c r="M34406" s="45"/>
    </row>
    <row r="34407" spans="8:13" s="28" customFormat="1" x14ac:dyDescent="0.2">
      <c r="H34407" s="12"/>
      <c r="J34407" s="29"/>
      <c r="K34407" s="45"/>
      <c r="L34407" s="45"/>
      <c r="M34407" s="45"/>
    </row>
    <row r="34408" spans="8:13" s="28" customFormat="1" x14ac:dyDescent="0.2">
      <c r="H34408" s="12"/>
      <c r="J34408" s="29"/>
      <c r="K34408" s="45"/>
      <c r="L34408" s="45"/>
      <c r="M34408" s="45"/>
    </row>
    <row r="34409" spans="8:13" s="28" customFormat="1" x14ac:dyDescent="0.2">
      <c r="H34409" s="12"/>
      <c r="J34409" s="29"/>
      <c r="K34409" s="45"/>
      <c r="L34409" s="45"/>
      <c r="M34409" s="45"/>
    </row>
    <row r="34410" spans="8:13" s="28" customFormat="1" x14ac:dyDescent="0.2">
      <c r="H34410" s="12"/>
      <c r="J34410" s="29"/>
      <c r="K34410" s="45"/>
      <c r="L34410" s="45"/>
      <c r="M34410" s="45"/>
    </row>
    <row r="34411" spans="8:13" s="28" customFormat="1" x14ac:dyDescent="0.2">
      <c r="H34411" s="12"/>
      <c r="J34411" s="29"/>
      <c r="K34411" s="45"/>
      <c r="L34411" s="45"/>
      <c r="M34411" s="45"/>
    </row>
    <row r="34412" spans="8:13" s="28" customFormat="1" x14ac:dyDescent="0.2">
      <c r="H34412" s="12"/>
      <c r="J34412" s="29"/>
      <c r="K34412" s="45"/>
      <c r="L34412" s="45"/>
      <c r="M34412" s="45"/>
    </row>
    <row r="34413" spans="8:13" s="28" customFormat="1" x14ac:dyDescent="0.2">
      <c r="H34413" s="12"/>
      <c r="J34413" s="29"/>
      <c r="K34413" s="45"/>
      <c r="L34413" s="45"/>
      <c r="M34413" s="45"/>
    </row>
    <row r="34414" spans="8:13" s="28" customFormat="1" x14ac:dyDescent="0.2">
      <c r="H34414" s="12"/>
      <c r="J34414" s="29"/>
      <c r="K34414" s="45"/>
      <c r="L34414" s="45"/>
      <c r="M34414" s="45"/>
    </row>
    <row r="34415" spans="8:13" s="28" customFormat="1" x14ac:dyDescent="0.2">
      <c r="H34415" s="12"/>
      <c r="J34415" s="29"/>
      <c r="K34415" s="45"/>
      <c r="L34415" s="45"/>
      <c r="M34415" s="45"/>
    </row>
    <row r="34416" spans="8:13" s="28" customFormat="1" x14ac:dyDescent="0.2">
      <c r="H34416" s="12"/>
      <c r="J34416" s="29"/>
      <c r="K34416" s="45"/>
      <c r="L34416" s="45"/>
      <c r="M34416" s="45"/>
    </row>
    <row r="34417" spans="8:13" s="28" customFormat="1" x14ac:dyDescent="0.2">
      <c r="H34417" s="12"/>
      <c r="J34417" s="29"/>
      <c r="K34417" s="45"/>
      <c r="L34417" s="45"/>
      <c r="M34417" s="45"/>
    </row>
    <row r="34418" spans="8:13" s="28" customFormat="1" x14ac:dyDescent="0.2">
      <c r="H34418" s="12"/>
      <c r="J34418" s="29"/>
      <c r="K34418" s="45"/>
      <c r="L34418" s="45"/>
      <c r="M34418" s="45"/>
    </row>
    <row r="34419" spans="8:13" s="28" customFormat="1" x14ac:dyDescent="0.2">
      <c r="H34419" s="12"/>
      <c r="J34419" s="29"/>
      <c r="K34419" s="45"/>
      <c r="L34419" s="45"/>
      <c r="M34419" s="45"/>
    </row>
    <row r="34420" spans="8:13" s="28" customFormat="1" x14ac:dyDescent="0.2">
      <c r="H34420" s="12"/>
      <c r="J34420" s="29"/>
      <c r="K34420" s="45"/>
      <c r="L34420" s="45"/>
      <c r="M34420" s="45"/>
    </row>
    <row r="34421" spans="8:13" s="28" customFormat="1" x14ac:dyDescent="0.2">
      <c r="H34421" s="12"/>
      <c r="J34421" s="29"/>
      <c r="K34421" s="45"/>
      <c r="L34421" s="45"/>
      <c r="M34421" s="45"/>
    </row>
    <row r="34422" spans="8:13" s="28" customFormat="1" x14ac:dyDescent="0.2">
      <c r="H34422" s="12"/>
      <c r="J34422" s="29"/>
      <c r="K34422" s="45"/>
      <c r="L34422" s="45"/>
      <c r="M34422" s="45"/>
    </row>
    <row r="34423" spans="8:13" s="28" customFormat="1" x14ac:dyDescent="0.2">
      <c r="H34423" s="12"/>
      <c r="J34423" s="29"/>
      <c r="K34423" s="45"/>
      <c r="L34423" s="45"/>
      <c r="M34423" s="45"/>
    </row>
    <row r="34424" spans="8:13" s="28" customFormat="1" x14ac:dyDescent="0.2">
      <c r="H34424" s="12"/>
      <c r="J34424" s="29"/>
      <c r="K34424" s="45"/>
      <c r="L34424" s="45"/>
      <c r="M34424" s="45"/>
    </row>
    <row r="34425" spans="8:13" s="28" customFormat="1" x14ac:dyDescent="0.2">
      <c r="H34425" s="12"/>
      <c r="J34425" s="29"/>
      <c r="K34425" s="45"/>
      <c r="L34425" s="45"/>
      <c r="M34425" s="45"/>
    </row>
    <row r="34426" spans="8:13" s="28" customFormat="1" x14ac:dyDescent="0.2">
      <c r="H34426" s="12"/>
      <c r="J34426" s="29"/>
      <c r="K34426" s="45"/>
      <c r="L34426" s="45"/>
      <c r="M34426" s="45"/>
    </row>
    <row r="34427" spans="8:13" s="28" customFormat="1" x14ac:dyDescent="0.2">
      <c r="H34427" s="12"/>
      <c r="J34427" s="29"/>
      <c r="K34427" s="45"/>
      <c r="L34427" s="45"/>
      <c r="M34427" s="45"/>
    </row>
    <row r="34428" spans="8:13" s="28" customFormat="1" x14ac:dyDescent="0.2">
      <c r="H34428" s="12"/>
      <c r="J34428" s="29"/>
      <c r="K34428" s="45"/>
      <c r="L34428" s="45"/>
      <c r="M34428" s="45"/>
    </row>
    <row r="34429" spans="8:13" s="28" customFormat="1" x14ac:dyDescent="0.2">
      <c r="H34429" s="12"/>
      <c r="J34429" s="29"/>
      <c r="K34429" s="45"/>
      <c r="L34429" s="45"/>
      <c r="M34429" s="45"/>
    </row>
    <row r="34430" spans="8:13" s="28" customFormat="1" x14ac:dyDescent="0.2">
      <c r="H34430" s="12"/>
      <c r="J34430" s="29"/>
      <c r="K34430" s="45"/>
      <c r="L34430" s="45"/>
      <c r="M34430" s="45"/>
    </row>
    <row r="34431" spans="8:13" s="28" customFormat="1" x14ac:dyDescent="0.2">
      <c r="H34431" s="12"/>
      <c r="J34431" s="29"/>
      <c r="K34431" s="45"/>
      <c r="L34431" s="45"/>
      <c r="M34431" s="45"/>
    </row>
    <row r="34432" spans="8:13" s="28" customFormat="1" x14ac:dyDescent="0.2">
      <c r="H34432" s="12"/>
      <c r="J34432" s="29"/>
      <c r="K34432" s="45"/>
      <c r="L34432" s="45"/>
      <c r="M34432" s="45"/>
    </row>
    <row r="34433" spans="8:13" s="28" customFormat="1" x14ac:dyDescent="0.2">
      <c r="H34433" s="12"/>
      <c r="J34433" s="29"/>
      <c r="K34433" s="45"/>
      <c r="L34433" s="45"/>
      <c r="M34433" s="45"/>
    </row>
    <row r="34434" spans="8:13" s="28" customFormat="1" x14ac:dyDescent="0.2">
      <c r="H34434" s="12"/>
      <c r="J34434" s="29"/>
      <c r="K34434" s="45"/>
      <c r="L34434" s="45"/>
      <c r="M34434" s="45"/>
    </row>
    <row r="34435" spans="8:13" s="28" customFormat="1" x14ac:dyDescent="0.2">
      <c r="H34435" s="12"/>
      <c r="J34435" s="29"/>
      <c r="K34435" s="45"/>
      <c r="L34435" s="45"/>
      <c r="M34435" s="45"/>
    </row>
    <row r="34436" spans="8:13" s="28" customFormat="1" x14ac:dyDescent="0.2">
      <c r="H34436" s="12"/>
      <c r="J34436" s="29"/>
      <c r="K34436" s="45"/>
      <c r="L34436" s="45"/>
      <c r="M34436" s="45"/>
    </row>
    <row r="34437" spans="8:13" s="28" customFormat="1" x14ac:dyDescent="0.2">
      <c r="H34437" s="12"/>
      <c r="J34437" s="29"/>
      <c r="K34437" s="45"/>
      <c r="L34437" s="45"/>
      <c r="M34437" s="45"/>
    </row>
    <row r="34438" spans="8:13" s="28" customFormat="1" x14ac:dyDescent="0.2">
      <c r="H34438" s="12"/>
      <c r="J34438" s="29"/>
      <c r="K34438" s="45"/>
      <c r="L34438" s="45"/>
      <c r="M34438" s="45"/>
    </row>
    <row r="34439" spans="8:13" s="28" customFormat="1" x14ac:dyDescent="0.2">
      <c r="H34439" s="12"/>
      <c r="J34439" s="29"/>
      <c r="K34439" s="45"/>
      <c r="L34439" s="45"/>
      <c r="M34439" s="45"/>
    </row>
    <row r="34440" spans="8:13" s="28" customFormat="1" x14ac:dyDescent="0.2">
      <c r="H34440" s="12"/>
      <c r="J34440" s="29"/>
      <c r="K34440" s="45"/>
      <c r="L34440" s="45"/>
      <c r="M34440" s="45"/>
    </row>
    <row r="34441" spans="8:13" s="28" customFormat="1" x14ac:dyDescent="0.2">
      <c r="H34441" s="12"/>
      <c r="J34441" s="29"/>
      <c r="K34441" s="45"/>
      <c r="L34441" s="45"/>
      <c r="M34441" s="45"/>
    </row>
    <row r="34442" spans="8:13" s="28" customFormat="1" x14ac:dyDescent="0.2">
      <c r="H34442" s="12"/>
      <c r="J34442" s="29"/>
      <c r="K34442" s="45"/>
      <c r="L34442" s="45"/>
      <c r="M34442" s="45"/>
    </row>
    <row r="34443" spans="8:13" s="28" customFormat="1" x14ac:dyDescent="0.2">
      <c r="H34443" s="12"/>
      <c r="J34443" s="29"/>
      <c r="K34443" s="45"/>
      <c r="L34443" s="45"/>
      <c r="M34443" s="45"/>
    </row>
    <row r="34444" spans="8:13" s="28" customFormat="1" x14ac:dyDescent="0.2">
      <c r="H34444" s="12"/>
      <c r="J34444" s="29"/>
      <c r="K34444" s="45"/>
      <c r="L34444" s="45"/>
      <c r="M34444" s="45"/>
    </row>
    <row r="34445" spans="8:13" s="28" customFormat="1" x14ac:dyDescent="0.2">
      <c r="H34445" s="12"/>
      <c r="J34445" s="29"/>
      <c r="K34445" s="45"/>
      <c r="L34445" s="45"/>
      <c r="M34445" s="45"/>
    </row>
    <row r="34446" spans="8:13" s="28" customFormat="1" x14ac:dyDescent="0.2">
      <c r="H34446" s="12"/>
      <c r="J34446" s="29"/>
      <c r="K34446" s="45"/>
      <c r="L34446" s="45"/>
      <c r="M34446" s="45"/>
    </row>
    <row r="34447" spans="8:13" s="28" customFormat="1" x14ac:dyDescent="0.2">
      <c r="H34447" s="12"/>
      <c r="J34447" s="29"/>
      <c r="K34447" s="45"/>
      <c r="L34447" s="45"/>
      <c r="M34447" s="45"/>
    </row>
    <row r="34448" spans="8:13" s="28" customFormat="1" x14ac:dyDescent="0.2">
      <c r="H34448" s="12"/>
      <c r="J34448" s="29"/>
      <c r="K34448" s="45"/>
      <c r="L34448" s="45"/>
      <c r="M34448" s="45"/>
    </row>
    <row r="34449" spans="8:13" s="28" customFormat="1" x14ac:dyDescent="0.2">
      <c r="H34449" s="12"/>
      <c r="J34449" s="29"/>
      <c r="K34449" s="45"/>
      <c r="L34449" s="45"/>
      <c r="M34449" s="45"/>
    </row>
    <row r="34450" spans="8:13" s="28" customFormat="1" x14ac:dyDescent="0.2">
      <c r="H34450" s="12"/>
      <c r="J34450" s="29"/>
      <c r="K34450" s="45"/>
      <c r="L34450" s="45"/>
      <c r="M34450" s="45"/>
    </row>
    <row r="34451" spans="8:13" s="28" customFormat="1" x14ac:dyDescent="0.2">
      <c r="H34451" s="12"/>
      <c r="J34451" s="29"/>
      <c r="K34451" s="45"/>
      <c r="L34451" s="45"/>
      <c r="M34451" s="45"/>
    </row>
    <row r="34452" spans="8:13" s="28" customFormat="1" x14ac:dyDescent="0.2">
      <c r="H34452" s="12"/>
      <c r="J34452" s="29"/>
      <c r="K34452" s="45"/>
      <c r="L34452" s="45"/>
      <c r="M34452" s="45"/>
    </row>
    <row r="34453" spans="8:13" s="28" customFormat="1" x14ac:dyDescent="0.2">
      <c r="H34453" s="12"/>
      <c r="J34453" s="29"/>
      <c r="K34453" s="45"/>
      <c r="L34453" s="45"/>
      <c r="M34453" s="45"/>
    </row>
    <row r="34454" spans="8:13" s="28" customFormat="1" x14ac:dyDescent="0.2">
      <c r="H34454" s="12"/>
      <c r="J34454" s="29"/>
      <c r="K34454" s="45"/>
      <c r="L34454" s="45"/>
      <c r="M34454" s="45"/>
    </row>
    <row r="34455" spans="8:13" s="28" customFormat="1" x14ac:dyDescent="0.2">
      <c r="H34455" s="12"/>
      <c r="J34455" s="29"/>
      <c r="K34455" s="45"/>
      <c r="L34455" s="45"/>
      <c r="M34455" s="45"/>
    </row>
    <row r="34456" spans="8:13" s="28" customFormat="1" x14ac:dyDescent="0.2">
      <c r="H34456" s="12"/>
      <c r="J34456" s="29"/>
      <c r="K34456" s="45"/>
      <c r="L34456" s="45"/>
      <c r="M34456" s="45"/>
    </row>
    <row r="34457" spans="8:13" s="28" customFormat="1" x14ac:dyDescent="0.2">
      <c r="H34457" s="12"/>
      <c r="J34457" s="29"/>
      <c r="K34457" s="45"/>
      <c r="L34457" s="45"/>
      <c r="M34457" s="45"/>
    </row>
    <row r="34458" spans="8:13" s="28" customFormat="1" x14ac:dyDescent="0.2">
      <c r="H34458" s="12"/>
      <c r="J34458" s="29"/>
      <c r="K34458" s="45"/>
      <c r="L34458" s="45"/>
      <c r="M34458" s="45"/>
    </row>
    <row r="34459" spans="8:13" s="28" customFormat="1" x14ac:dyDescent="0.2">
      <c r="H34459" s="12"/>
      <c r="J34459" s="29"/>
      <c r="K34459" s="45"/>
      <c r="L34459" s="45"/>
      <c r="M34459" s="45"/>
    </row>
    <row r="34460" spans="8:13" s="28" customFormat="1" x14ac:dyDescent="0.2">
      <c r="H34460" s="12"/>
      <c r="J34460" s="29"/>
      <c r="K34460" s="45"/>
      <c r="L34460" s="45"/>
      <c r="M34460" s="45"/>
    </row>
    <row r="34461" spans="8:13" s="28" customFormat="1" x14ac:dyDescent="0.2">
      <c r="H34461" s="12"/>
      <c r="J34461" s="29"/>
      <c r="K34461" s="45"/>
      <c r="L34461" s="45"/>
      <c r="M34461" s="45"/>
    </row>
    <row r="34462" spans="8:13" s="28" customFormat="1" x14ac:dyDescent="0.2">
      <c r="H34462" s="12"/>
      <c r="J34462" s="29"/>
      <c r="K34462" s="45"/>
      <c r="L34462" s="45"/>
      <c r="M34462" s="45"/>
    </row>
    <row r="34463" spans="8:13" s="28" customFormat="1" x14ac:dyDescent="0.2">
      <c r="H34463" s="12"/>
      <c r="J34463" s="29"/>
      <c r="K34463" s="45"/>
      <c r="L34463" s="45"/>
      <c r="M34463" s="45"/>
    </row>
    <row r="34464" spans="8:13" s="28" customFormat="1" x14ac:dyDescent="0.2">
      <c r="H34464" s="12"/>
      <c r="J34464" s="29"/>
      <c r="K34464" s="45"/>
      <c r="L34464" s="45"/>
      <c r="M34464" s="45"/>
    </row>
    <row r="34465" spans="8:13" s="28" customFormat="1" x14ac:dyDescent="0.2">
      <c r="H34465" s="12"/>
      <c r="J34465" s="29"/>
      <c r="K34465" s="45"/>
      <c r="L34465" s="45"/>
      <c r="M34465" s="45"/>
    </row>
    <row r="34466" spans="8:13" s="28" customFormat="1" x14ac:dyDescent="0.2">
      <c r="H34466" s="12"/>
      <c r="J34466" s="29"/>
      <c r="K34466" s="45"/>
      <c r="L34466" s="45"/>
      <c r="M34466" s="45"/>
    </row>
    <row r="34467" spans="8:13" s="28" customFormat="1" x14ac:dyDescent="0.2">
      <c r="H34467" s="12"/>
      <c r="J34467" s="29"/>
      <c r="K34467" s="45"/>
      <c r="L34467" s="45"/>
      <c r="M34467" s="45"/>
    </row>
    <row r="34468" spans="8:13" s="28" customFormat="1" x14ac:dyDescent="0.2">
      <c r="H34468" s="12"/>
      <c r="J34468" s="29"/>
      <c r="K34468" s="45"/>
      <c r="L34468" s="45"/>
      <c r="M34468" s="45"/>
    </row>
    <row r="34469" spans="8:13" s="28" customFormat="1" x14ac:dyDescent="0.2">
      <c r="H34469" s="12"/>
      <c r="J34469" s="29"/>
      <c r="K34469" s="45"/>
      <c r="L34469" s="45"/>
      <c r="M34469" s="45"/>
    </row>
    <row r="34470" spans="8:13" s="28" customFormat="1" x14ac:dyDescent="0.2">
      <c r="H34470" s="12"/>
      <c r="J34470" s="29"/>
      <c r="K34470" s="45"/>
      <c r="L34470" s="45"/>
      <c r="M34470" s="45"/>
    </row>
    <row r="34471" spans="8:13" s="28" customFormat="1" x14ac:dyDescent="0.2">
      <c r="H34471" s="12"/>
      <c r="J34471" s="29"/>
      <c r="K34471" s="45"/>
      <c r="L34471" s="45"/>
      <c r="M34471" s="45"/>
    </row>
    <row r="34472" spans="8:13" s="28" customFormat="1" x14ac:dyDescent="0.2">
      <c r="H34472" s="12"/>
      <c r="J34472" s="29"/>
      <c r="K34472" s="45"/>
      <c r="L34472" s="45"/>
      <c r="M34472" s="45"/>
    </row>
    <row r="34473" spans="8:13" s="28" customFormat="1" x14ac:dyDescent="0.2">
      <c r="H34473" s="12"/>
      <c r="J34473" s="29"/>
      <c r="K34473" s="45"/>
      <c r="L34473" s="45"/>
      <c r="M34473" s="45"/>
    </row>
    <row r="34474" spans="8:13" s="28" customFormat="1" x14ac:dyDescent="0.2">
      <c r="H34474" s="12"/>
      <c r="J34474" s="29"/>
      <c r="K34474" s="45"/>
      <c r="L34474" s="45"/>
      <c r="M34474" s="45"/>
    </row>
    <row r="34475" spans="8:13" s="28" customFormat="1" x14ac:dyDescent="0.2">
      <c r="H34475" s="12"/>
      <c r="J34475" s="29"/>
      <c r="K34475" s="45"/>
      <c r="L34475" s="45"/>
      <c r="M34475" s="45"/>
    </row>
    <row r="34476" spans="8:13" s="28" customFormat="1" x14ac:dyDescent="0.2">
      <c r="H34476" s="12"/>
      <c r="J34476" s="29"/>
      <c r="K34476" s="45"/>
      <c r="L34476" s="45"/>
      <c r="M34476" s="45"/>
    </row>
    <row r="34477" spans="8:13" s="28" customFormat="1" x14ac:dyDescent="0.2">
      <c r="H34477" s="12"/>
      <c r="J34477" s="29"/>
      <c r="K34477" s="45"/>
      <c r="L34477" s="45"/>
      <c r="M34477" s="45"/>
    </row>
    <row r="34478" spans="8:13" s="28" customFormat="1" x14ac:dyDescent="0.2">
      <c r="H34478" s="12"/>
      <c r="J34478" s="29"/>
      <c r="K34478" s="45"/>
      <c r="L34478" s="45"/>
      <c r="M34478" s="45"/>
    </row>
    <row r="34479" spans="8:13" s="28" customFormat="1" x14ac:dyDescent="0.2">
      <c r="H34479" s="12"/>
      <c r="J34479" s="29"/>
      <c r="K34479" s="45"/>
      <c r="L34479" s="45"/>
      <c r="M34479" s="45"/>
    </row>
    <row r="34480" spans="8:13" s="28" customFormat="1" x14ac:dyDescent="0.2">
      <c r="H34480" s="12"/>
      <c r="J34480" s="29"/>
      <c r="K34480" s="45"/>
      <c r="L34480" s="45"/>
      <c r="M34480" s="45"/>
    </row>
    <row r="34481" spans="8:13" s="28" customFormat="1" x14ac:dyDescent="0.2">
      <c r="H34481" s="12"/>
      <c r="J34481" s="29"/>
      <c r="K34481" s="45"/>
      <c r="L34481" s="45"/>
      <c r="M34481" s="45"/>
    </row>
    <row r="34482" spans="8:13" s="28" customFormat="1" x14ac:dyDescent="0.2">
      <c r="H34482" s="12"/>
      <c r="J34482" s="29"/>
      <c r="K34482" s="45"/>
      <c r="L34482" s="45"/>
      <c r="M34482" s="45"/>
    </row>
    <row r="34483" spans="8:13" s="28" customFormat="1" x14ac:dyDescent="0.2">
      <c r="H34483" s="12"/>
      <c r="J34483" s="29"/>
      <c r="K34483" s="45"/>
      <c r="L34483" s="45"/>
      <c r="M34483" s="45"/>
    </row>
    <row r="34484" spans="8:13" s="28" customFormat="1" x14ac:dyDescent="0.2">
      <c r="H34484" s="12"/>
      <c r="J34484" s="29"/>
      <c r="K34484" s="45"/>
      <c r="L34484" s="45"/>
      <c r="M34484" s="45"/>
    </row>
    <row r="34485" spans="8:13" s="28" customFormat="1" x14ac:dyDescent="0.2">
      <c r="H34485" s="12"/>
      <c r="J34485" s="29"/>
      <c r="K34485" s="45"/>
      <c r="L34485" s="45"/>
      <c r="M34485" s="45"/>
    </row>
    <row r="34486" spans="8:13" s="28" customFormat="1" x14ac:dyDescent="0.2">
      <c r="H34486" s="12"/>
      <c r="J34486" s="29"/>
      <c r="K34486" s="45"/>
      <c r="L34486" s="45"/>
      <c r="M34486" s="45"/>
    </row>
    <row r="34487" spans="8:13" s="28" customFormat="1" x14ac:dyDescent="0.2">
      <c r="H34487" s="12"/>
      <c r="J34487" s="29"/>
      <c r="K34487" s="45"/>
      <c r="L34487" s="45"/>
      <c r="M34487" s="45"/>
    </row>
    <row r="34488" spans="8:13" s="28" customFormat="1" x14ac:dyDescent="0.2">
      <c r="H34488" s="12"/>
      <c r="J34488" s="29"/>
      <c r="K34488" s="45"/>
      <c r="L34488" s="45"/>
      <c r="M34488" s="45"/>
    </row>
    <row r="34489" spans="8:13" s="28" customFormat="1" x14ac:dyDescent="0.2">
      <c r="H34489" s="12"/>
      <c r="J34489" s="29"/>
      <c r="K34489" s="45"/>
      <c r="L34489" s="45"/>
      <c r="M34489" s="45"/>
    </row>
    <row r="34490" spans="8:13" s="28" customFormat="1" x14ac:dyDescent="0.2">
      <c r="H34490" s="12"/>
      <c r="J34490" s="29"/>
      <c r="K34490" s="45"/>
      <c r="L34490" s="45"/>
      <c r="M34490" s="45"/>
    </row>
    <row r="34491" spans="8:13" s="28" customFormat="1" x14ac:dyDescent="0.2">
      <c r="H34491" s="12"/>
      <c r="J34491" s="29"/>
      <c r="K34491" s="45"/>
      <c r="L34491" s="45"/>
      <c r="M34491" s="45"/>
    </row>
    <row r="34492" spans="8:13" s="28" customFormat="1" x14ac:dyDescent="0.2">
      <c r="H34492" s="12"/>
      <c r="J34492" s="29"/>
      <c r="K34492" s="45"/>
      <c r="L34492" s="45"/>
      <c r="M34492" s="45"/>
    </row>
    <row r="34493" spans="8:13" s="28" customFormat="1" x14ac:dyDescent="0.2">
      <c r="H34493" s="12"/>
      <c r="J34493" s="29"/>
      <c r="K34493" s="45"/>
      <c r="L34493" s="45"/>
      <c r="M34493" s="45"/>
    </row>
    <row r="34494" spans="8:13" s="28" customFormat="1" x14ac:dyDescent="0.2">
      <c r="H34494" s="12"/>
      <c r="J34494" s="29"/>
      <c r="K34494" s="45"/>
      <c r="L34494" s="45"/>
      <c r="M34494" s="45"/>
    </row>
    <row r="34495" spans="8:13" s="28" customFormat="1" x14ac:dyDescent="0.2">
      <c r="H34495" s="12"/>
      <c r="J34495" s="29"/>
      <c r="K34495" s="45"/>
      <c r="L34495" s="45"/>
      <c r="M34495" s="45"/>
    </row>
    <row r="34496" spans="8:13" s="28" customFormat="1" x14ac:dyDescent="0.2">
      <c r="H34496" s="12"/>
      <c r="J34496" s="29"/>
      <c r="K34496" s="45"/>
      <c r="L34496" s="45"/>
      <c r="M34496" s="45"/>
    </row>
    <row r="34497" spans="8:13" s="28" customFormat="1" x14ac:dyDescent="0.2">
      <c r="H34497" s="12"/>
      <c r="J34497" s="29"/>
      <c r="K34497" s="45"/>
      <c r="L34497" s="45"/>
      <c r="M34497" s="45"/>
    </row>
    <row r="34498" spans="8:13" s="28" customFormat="1" x14ac:dyDescent="0.2">
      <c r="H34498" s="12"/>
      <c r="J34498" s="29"/>
      <c r="K34498" s="45"/>
      <c r="L34498" s="45"/>
      <c r="M34498" s="45"/>
    </row>
    <row r="34499" spans="8:13" s="28" customFormat="1" x14ac:dyDescent="0.2">
      <c r="H34499" s="12"/>
      <c r="J34499" s="29"/>
      <c r="K34499" s="45"/>
      <c r="L34499" s="45"/>
      <c r="M34499" s="45"/>
    </row>
    <row r="34500" spans="8:13" s="28" customFormat="1" x14ac:dyDescent="0.2">
      <c r="H34500" s="12"/>
      <c r="J34500" s="29"/>
      <c r="K34500" s="45"/>
      <c r="L34500" s="45"/>
      <c r="M34500" s="45"/>
    </row>
    <row r="34501" spans="8:13" s="28" customFormat="1" x14ac:dyDescent="0.2">
      <c r="H34501" s="12"/>
      <c r="J34501" s="29"/>
      <c r="K34501" s="45"/>
      <c r="L34501" s="45"/>
      <c r="M34501" s="45"/>
    </row>
    <row r="34502" spans="8:13" s="28" customFormat="1" x14ac:dyDescent="0.2">
      <c r="H34502" s="12"/>
      <c r="J34502" s="29"/>
      <c r="K34502" s="45"/>
      <c r="L34502" s="45"/>
      <c r="M34502" s="45"/>
    </row>
    <row r="34503" spans="8:13" s="28" customFormat="1" x14ac:dyDescent="0.2">
      <c r="H34503" s="12"/>
      <c r="J34503" s="29"/>
      <c r="K34503" s="45"/>
      <c r="L34503" s="45"/>
      <c r="M34503" s="45"/>
    </row>
    <row r="34504" spans="8:13" s="28" customFormat="1" x14ac:dyDescent="0.2">
      <c r="H34504" s="12"/>
      <c r="J34504" s="29"/>
      <c r="K34504" s="45"/>
      <c r="L34504" s="45"/>
      <c r="M34504" s="45"/>
    </row>
    <row r="34505" spans="8:13" s="28" customFormat="1" x14ac:dyDescent="0.2">
      <c r="H34505" s="12"/>
      <c r="J34505" s="29"/>
      <c r="K34505" s="45"/>
      <c r="L34505" s="45"/>
      <c r="M34505" s="45"/>
    </row>
    <row r="34506" spans="8:13" s="28" customFormat="1" x14ac:dyDescent="0.2">
      <c r="H34506" s="12"/>
      <c r="J34506" s="29"/>
      <c r="K34506" s="45"/>
      <c r="L34506" s="45"/>
      <c r="M34506" s="45"/>
    </row>
    <row r="34507" spans="8:13" s="28" customFormat="1" x14ac:dyDescent="0.2">
      <c r="H34507" s="12"/>
      <c r="J34507" s="29"/>
      <c r="K34507" s="45"/>
      <c r="L34507" s="45"/>
      <c r="M34507" s="45"/>
    </row>
    <row r="34508" spans="8:13" s="28" customFormat="1" x14ac:dyDescent="0.2">
      <c r="H34508" s="12"/>
      <c r="J34508" s="29"/>
      <c r="K34508" s="45"/>
      <c r="L34508" s="45"/>
      <c r="M34508" s="45"/>
    </row>
    <row r="34509" spans="8:13" s="28" customFormat="1" x14ac:dyDescent="0.2">
      <c r="H34509" s="12"/>
      <c r="J34509" s="29"/>
      <c r="K34509" s="45"/>
      <c r="L34509" s="45"/>
      <c r="M34509" s="45"/>
    </row>
    <row r="34510" spans="8:13" s="28" customFormat="1" x14ac:dyDescent="0.2">
      <c r="H34510" s="12"/>
      <c r="J34510" s="29"/>
      <c r="K34510" s="45"/>
      <c r="L34510" s="45"/>
      <c r="M34510" s="45"/>
    </row>
    <row r="34511" spans="8:13" s="28" customFormat="1" x14ac:dyDescent="0.2">
      <c r="H34511" s="12"/>
      <c r="J34511" s="29"/>
      <c r="K34511" s="45"/>
      <c r="L34511" s="45"/>
      <c r="M34511" s="45"/>
    </row>
    <row r="34512" spans="8:13" s="28" customFormat="1" x14ac:dyDescent="0.2">
      <c r="H34512" s="12"/>
      <c r="J34512" s="29"/>
      <c r="K34512" s="45"/>
      <c r="L34512" s="45"/>
      <c r="M34512" s="45"/>
    </row>
    <row r="34513" spans="8:13" s="28" customFormat="1" x14ac:dyDescent="0.2">
      <c r="H34513" s="12"/>
      <c r="J34513" s="29"/>
      <c r="K34513" s="45"/>
      <c r="L34513" s="45"/>
      <c r="M34513" s="45"/>
    </row>
    <row r="34514" spans="8:13" s="28" customFormat="1" x14ac:dyDescent="0.2">
      <c r="H34514" s="12"/>
      <c r="J34514" s="29"/>
      <c r="K34514" s="45"/>
      <c r="L34514" s="45"/>
      <c r="M34514" s="45"/>
    </row>
    <row r="34515" spans="8:13" s="28" customFormat="1" x14ac:dyDescent="0.2">
      <c r="H34515" s="12"/>
      <c r="J34515" s="29"/>
      <c r="K34515" s="45"/>
      <c r="L34515" s="45"/>
      <c r="M34515" s="45"/>
    </row>
    <row r="34516" spans="8:13" s="28" customFormat="1" x14ac:dyDescent="0.2">
      <c r="H34516" s="12"/>
      <c r="J34516" s="29"/>
      <c r="K34516" s="45"/>
      <c r="L34516" s="45"/>
      <c r="M34516" s="45"/>
    </row>
    <row r="34517" spans="8:13" s="28" customFormat="1" x14ac:dyDescent="0.2">
      <c r="H34517" s="12"/>
      <c r="J34517" s="29"/>
      <c r="K34517" s="45"/>
      <c r="L34517" s="45"/>
      <c r="M34517" s="45"/>
    </row>
    <row r="34518" spans="8:13" s="28" customFormat="1" x14ac:dyDescent="0.2">
      <c r="H34518" s="12"/>
      <c r="J34518" s="29"/>
      <c r="K34518" s="45"/>
      <c r="L34518" s="45"/>
      <c r="M34518" s="45"/>
    </row>
    <row r="34519" spans="8:13" s="28" customFormat="1" x14ac:dyDescent="0.2">
      <c r="H34519" s="12"/>
      <c r="J34519" s="29"/>
      <c r="K34519" s="45"/>
      <c r="L34519" s="45"/>
      <c r="M34519" s="45"/>
    </row>
    <row r="34520" spans="8:13" s="28" customFormat="1" x14ac:dyDescent="0.2">
      <c r="H34520" s="12"/>
      <c r="J34520" s="29"/>
      <c r="K34520" s="45"/>
      <c r="L34520" s="45"/>
      <c r="M34520" s="45"/>
    </row>
    <row r="34521" spans="8:13" s="28" customFormat="1" x14ac:dyDescent="0.2">
      <c r="H34521" s="12"/>
      <c r="J34521" s="29"/>
      <c r="K34521" s="45"/>
      <c r="L34521" s="45"/>
      <c r="M34521" s="45"/>
    </row>
    <row r="34522" spans="8:13" s="28" customFormat="1" x14ac:dyDescent="0.2">
      <c r="H34522" s="12"/>
      <c r="J34522" s="29"/>
      <c r="K34522" s="45"/>
      <c r="L34522" s="45"/>
      <c r="M34522" s="45"/>
    </row>
    <row r="34523" spans="8:13" s="28" customFormat="1" x14ac:dyDescent="0.2">
      <c r="H34523" s="12"/>
      <c r="J34523" s="29"/>
      <c r="K34523" s="45"/>
      <c r="L34523" s="45"/>
      <c r="M34523" s="45"/>
    </row>
    <row r="34524" spans="8:13" s="28" customFormat="1" x14ac:dyDescent="0.2">
      <c r="H34524" s="12"/>
      <c r="J34524" s="29"/>
      <c r="K34524" s="45"/>
      <c r="L34524" s="45"/>
      <c r="M34524" s="45"/>
    </row>
    <row r="34525" spans="8:13" s="28" customFormat="1" x14ac:dyDescent="0.2">
      <c r="H34525" s="12"/>
      <c r="J34525" s="29"/>
      <c r="K34525" s="45"/>
      <c r="L34525" s="45"/>
      <c r="M34525" s="45"/>
    </row>
    <row r="34526" spans="8:13" s="28" customFormat="1" x14ac:dyDescent="0.2">
      <c r="H34526" s="12"/>
      <c r="J34526" s="29"/>
      <c r="K34526" s="45"/>
      <c r="L34526" s="45"/>
      <c r="M34526" s="45"/>
    </row>
    <row r="34527" spans="8:13" s="28" customFormat="1" x14ac:dyDescent="0.2">
      <c r="H34527" s="12"/>
      <c r="J34527" s="29"/>
      <c r="K34527" s="45"/>
      <c r="L34527" s="45"/>
      <c r="M34527" s="45"/>
    </row>
    <row r="34528" spans="8:13" s="28" customFormat="1" x14ac:dyDescent="0.2">
      <c r="H34528" s="12"/>
      <c r="J34528" s="29"/>
      <c r="K34528" s="45"/>
      <c r="L34528" s="45"/>
      <c r="M34528" s="45"/>
    </row>
    <row r="34529" spans="8:13" s="28" customFormat="1" x14ac:dyDescent="0.2">
      <c r="H34529" s="12"/>
      <c r="J34529" s="29"/>
      <c r="K34529" s="45"/>
      <c r="L34529" s="45"/>
      <c r="M34529" s="45"/>
    </row>
    <row r="34530" spans="8:13" s="28" customFormat="1" x14ac:dyDescent="0.2">
      <c r="H34530" s="12"/>
      <c r="J34530" s="29"/>
      <c r="K34530" s="45"/>
      <c r="L34530" s="45"/>
      <c r="M34530" s="45"/>
    </row>
    <row r="34531" spans="8:13" s="28" customFormat="1" x14ac:dyDescent="0.2">
      <c r="H34531" s="12"/>
      <c r="J34531" s="29"/>
      <c r="K34531" s="45"/>
      <c r="L34531" s="45"/>
      <c r="M34531" s="45"/>
    </row>
    <row r="34532" spans="8:13" s="28" customFormat="1" x14ac:dyDescent="0.2">
      <c r="H34532" s="12"/>
      <c r="J34532" s="29"/>
      <c r="K34532" s="45"/>
      <c r="L34532" s="45"/>
      <c r="M34532" s="45"/>
    </row>
    <row r="34533" spans="8:13" s="28" customFormat="1" x14ac:dyDescent="0.2">
      <c r="H34533" s="12"/>
      <c r="J34533" s="29"/>
      <c r="K34533" s="45"/>
      <c r="L34533" s="45"/>
      <c r="M34533" s="45"/>
    </row>
    <row r="34534" spans="8:13" s="28" customFormat="1" x14ac:dyDescent="0.2">
      <c r="H34534" s="12"/>
      <c r="J34534" s="29"/>
      <c r="K34534" s="45"/>
      <c r="L34534" s="45"/>
      <c r="M34534" s="45"/>
    </row>
    <row r="34535" spans="8:13" s="28" customFormat="1" x14ac:dyDescent="0.2">
      <c r="H34535" s="12"/>
      <c r="J34535" s="29"/>
      <c r="K34535" s="45"/>
      <c r="L34535" s="45"/>
      <c r="M34535" s="45"/>
    </row>
    <row r="34536" spans="8:13" s="28" customFormat="1" x14ac:dyDescent="0.2">
      <c r="H34536" s="12"/>
      <c r="J34536" s="29"/>
      <c r="K34536" s="45"/>
      <c r="L34536" s="45"/>
      <c r="M34536" s="45"/>
    </row>
    <row r="34537" spans="8:13" s="28" customFormat="1" x14ac:dyDescent="0.2">
      <c r="H34537" s="12"/>
      <c r="J34537" s="29"/>
      <c r="K34537" s="45"/>
      <c r="L34537" s="45"/>
      <c r="M34537" s="45"/>
    </row>
    <row r="34538" spans="8:13" s="28" customFormat="1" x14ac:dyDescent="0.2">
      <c r="H34538" s="12"/>
      <c r="J34538" s="29"/>
      <c r="K34538" s="45"/>
      <c r="L34538" s="45"/>
      <c r="M34538" s="45"/>
    </row>
    <row r="34539" spans="8:13" s="28" customFormat="1" x14ac:dyDescent="0.2">
      <c r="H34539" s="12"/>
      <c r="J34539" s="29"/>
      <c r="K34539" s="45"/>
      <c r="L34539" s="45"/>
      <c r="M34539" s="45"/>
    </row>
    <row r="34540" spans="8:13" s="28" customFormat="1" x14ac:dyDescent="0.2">
      <c r="H34540" s="12"/>
      <c r="J34540" s="29"/>
      <c r="K34540" s="45"/>
      <c r="L34540" s="45"/>
      <c r="M34540" s="45"/>
    </row>
    <row r="34541" spans="8:13" s="28" customFormat="1" x14ac:dyDescent="0.2">
      <c r="H34541" s="12"/>
      <c r="J34541" s="29"/>
      <c r="K34541" s="45"/>
      <c r="L34541" s="45"/>
      <c r="M34541" s="45"/>
    </row>
    <row r="34542" spans="8:13" s="28" customFormat="1" x14ac:dyDescent="0.2">
      <c r="H34542" s="12"/>
      <c r="J34542" s="29"/>
      <c r="K34542" s="45"/>
      <c r="L34542" s="45"/>
      <c r="M34542" s="45"/>
    </row>
    <row r="34543" spans="8:13" s="28" customFormat="1" x14ac:dyDescent="0.2">
      <c r="H34543" s="12"/>
      <c r="J34543" s="29"/>
      <c r="K34543" s="45"/>
      <c r="L34543" s="45"/>
      <c r="M34543" s="45"/>
    </row>
    <row r="34544" spans="8:13" s="28" customFormat="1" x14ac:dyDescent="0.2">
      <c r="H34544" s="12"/>
      <c r="J34544" s="29"/>
      <c r="K34544" s="45"/>
      <c r="L34544" s="45"/>
      <c r="M34544" s="45"/>
    </row>
    <row r="34545" spans="8:13" s="28" customFormat="1" x14ac:dyDescent="0.2">
      <c r="H34545" s="12"/>
      <c r="J34545" s="29"/>
      <c r="K34545" s="45"/>
      <c r="L34545" s="45"/>
      <c r="M34545" s="45"/>
    </row>
    <row r="34546" spans="8:13" s="28" customFormat="1" x14ac:dyDescent="0.2">
      <c r="H34546" s="12"/>
      <c r="J34546" s="29"/>
      <c r="K34546" s="45"/>
      <c r="L34546" s="45"/>
      <c r="M34546" s="45"/>
    </row>
    <row r="34547" spans="8:13" s="28" customFormat="1" x14ac:dyDescent="0.2">
      <c r="H34547" s="12"/>
      <c r="J34547" s="29"/>
      <c r="K34547" s="45"/>
      <c r="L34547" s="45"/>
      <c r="M34547" s="45"/>
    </row>
    <row r="34548" spans="8:13" s="28" customFormat="1" x14ac:dyDescent="0.2">
      <c r="H34548" s="12"/>
      <c r="J34548" s="29"/>
      <c r="K34548" s="45"/>
      <c r="L34548" s="45"/>
      <c r="M34548" s="45"/>
    </row>
    <row r="34549" spans="8:13" s="28" customFormat="1" x14ac:dyDescent="0.2">
      <c r="H34549" s="12"/>
      <c r="J34549" s="29"/>
      <c r="K34549" s="45"/>
      <c r="L34549" s="45"/>
      <c r="M34549" s="45"/>
    </row>
    <row r="34550" spans="8:13" s="28" customFormat="1" x14ac:dyDescent="0.2">
      <c r="H34550" s="12"/>
      <c r="J34550" s="29"/>
      <c r="K34550" s="45"/>
      <c r="L34550" s="45"/>
      <c r="M34550" s="45"/>
    </row>
    <row r="34551" spans="8:13" s="28" customFormat="1" x14ac:dyDescent="0.2">
      <c r="H34551" s="12"/>
      <c r="J34551" s="29"/>
      <c r="K34551" s="45"/>
      <c r="L34551" s="45"/>
      <c r="M34551" s="45"/>
    </row>
    <row r="34552" spans="8:13" s="28" customFormat="1" x14ac:dyDescent="0.2">
      <c r="H34552" s="12"/>
      <c r="J34552" s="29"/>
      <c r="K34552" s="45"/>
      <c r="L34552" s="45"/>
      <c r="M34552" s="45"/>
    </row>
    <row r="34553" spans="8:13" s="28" customFormat="1" x14ac:dyDescent="0.2">
      <c r="H34553" s="12"/>
      <c r="J34553" s="29"/>
      <c r="K34553" s="45"/>
      <c r="L34553" s="45"/>
      <c r="M34553" s="45"/>
    </row>
    <row r="34554" spans="8:13" s="28" customFormat="1" x14ac:dyDescent="0.2">
      <c r="H34554" s="12"/>
      <c r="J34554" s="29"/>
      <c r="K34554" s="45"/>
      <c r="L34554" s="45"/>
      <c r="M34554" s="45"/>
    </row>
    <row r="34555" spans="8:13" s="28" customFormat="1" x14ac:dyDescent="0.2">
      <c r="H34555" s="12"/>
      <c r="J34555" s="29"/>
      <c r="K34555" s="45"/>
      <c r="L34555" s="45"/>
      <c r="M34555" s="45"/>
    </row>
    <row r="34556" spans="8:13" s="28" customFormat="1" x14ac:dyDescent="0.2">
      <c r="H34556" s="12"/>
      <c r="J34556" s="29"/>
      <c r="K34556" s="45"/>
      <c r="L34556" s="45"/>
      <c r="M34556" s="45"/>
    </row>
    <row r="34557" spans="8:13" s="28" customFormat="1" x14ac:dyDescent="0.2">
      <c r="H34557" s="12"/>
      <c r="J34557" s="29"/>
      <c r="K34557" s="45"/>
      <c r="L34557" s="45"/>
      <c r="M34557" s="45"/>
    </row>
    <row r="34558" spans="8:13" s="28" customFormat="1" x14ac:dyDescent="0.2">
      <c r="H34558" s="12"/>
      <c r="J34558" s="29"/>
      <c r="K34558" s="45"/>
      <c r="L34558" s="45"/>
      <c r="M34558" s="45"/>
    </row>
    <row r="34559" spans="8:13" s="28" customFormat="1" x14ac:dyDescent="0.2">
      <c r="H34559" s="12"/>
      <c r="J34559" s="29"/>
      <c r="K34559" s="45"/>
      <c r="L34559" s="45"/>
      <c r="M34559" s="45"/>
    </row>
    <row r="34560" spans="8:13" s="28" customFormat="1" x14ac:dyDescent="0.2">
      <c r="H34560" s="12"/>
      <c r="J34560" s="29"/>
      <c r="K34560" s="45"/>
      <c r="L34560" s="45"/>
      <c r="M34560" s="45"/>
    </row>
    <row r="34561" spans="8:13" s="28" customFormat="1" x14ac:dyDescent="0.2">
      <c r="H34561" s="12"/>
      <c r="J34561" s="29"/>
      <c r="K34561" s="45"/>
      <c r="L34561" s="45"/>
      <c r="M34561" s="45"/>
    </row>
    <row r="34562" spans="8:13" s="28" customFormat="1" x14ac:dyDescent="0.2">
      <c r="H34562" s="12"/>
      <c r="J34562" s="29"/>
      <c r="K34562" s="45"/>
      <c r="L34562" s="45"/>
      <c r="M34562" s="45"/>
    </row>
    <row r="34563" spans="8:13" s="28" customFormat="1" x14ac:dyDescent="0.2">
      <c r="H34563" s="12"/>
      <c r="J34563" s="29"/>
      <c r="K34563" s="45"/>
      <c r="L34563" s="45"/>
      <c r="M34563" s="45"/>
    </row>
    <row r="34564" spans="8:13" s="28" customFormat="1" x14ac:dyDescent="0.2">
      <c r="H34564" s="12"/>
      <c r="J34564" s="29"/>
      <c r="K34564" s="45"/>
      <c r="L34564" s="45"/>
      <c r="M34564" s="45"/>
    </row>
    <row r="34565" spans="8:13" s="28" customFormat="1" x14ac:dyDescent="0.2">
      <c r="H34565" s="12"/>
      <c r="J34565" s="29"/>
      <c r="K34565" s="45"/>
      <c r="L34565" s="45"/>
      <c r="M34565" s="45"/>
    </row>
    <row r="34566" spans="8:13" s="28" customFormat="1" x14ac:dyDescent="0.2">
      <c r="H34566" s="12"/>
      <c r="J34566" s="29"/>
      <c r="K34566" s="45"/>
      <c r="L34566" s="45"/>
      <c r="M34566" s="45"/>
    </row>
    <row r="34567" spans="8:13" s="28" customFormat="1" x14ac:dyDescent="0.2">
      <c r="H34567" s="12"/>
      <c r="J34567" s="29"/>
      <c r="K34567" s="45"/>
      <c r="L34567" s="45"/>
      <c r="M34567" s="45"/>
    </row>
    <row r="34568" spans="8:13" s="28" customFormat="1" x14ac:dyDescent="0.2">
      <c r="H34568" s="12"/>
      <c r="J34568" s="29"/>
      <c r="K34568" s="45"/>
      <c r="L34568" s="45"/>
      <c r="M34568" s="45"/>
    </row>
    <row r="34569" spans="8:13" s="28" customFormat="1" x14ac:dyDescent="0.2">
      <c r="H34569" s="12"/>
      <c r="J34569" s="29"/>
      <c r="K34569" s="45"/>
      <c r="L34569" s="45"/>
      <c r="M34569" s="45"/>
    </row>
    <row r="34570" spans="8:13" s="28" customFormat="1" x14ac:dyDescent="0.2">
      <c r="H34570" s="12"/>
      <c r="J34570" s="29"/>
      <c r="K34570" s="45"/>
      <c r="L34570" s="45"/>
      <c r="M34570" s="45"/>
    </row>
    <row r="34571" spans="8:13" s="28" customFormat="1" x14ac:dyDescent="0.2">
      <c r="H34571" s="12"/>
      <c r="J34571" s="29"/>
      <c r="K34571" s="45"/>
      <c r="L34571" s="45"/>
      <c r="M34571" s="45"/>
    </row>
    <row r="34572" spans="8:13" s="28" customFormat="1" x14ac:dyDescent="0.2">
      <c r="H34572" s="12"/>
      <c r="J34572" s="29"/>
      <c r="K34572" s="45"/>
      <c r="L34572" s="45"/>
      <c r="M34572" s="45"/>
    </row>
    <row r="34573" spans="8:13" s="28" customFormat="1" x14ac:dyDescent="0.2">
      <c r="H34573" s="12"/>
      <c r="J34573" s="29"/>
      <c r="K34573" s="45"/>
      <c r="L34573" s="45"/>
      <c r="M34573" s="45"/>
    </row>
    <row r="34574" spans="8:13" s="28" customFormat="1" x14ac:dyDescent="0.2">
      <c r="H34574" s="12"/>
      <c r="J34574" s="29"/>
      <c r="K34574" s="45"/>
      <c r="L34574" s="45"/>
      <c r="M34574" s="45"/>
    </row>
    <row r="34575" spans="8:13" s="28" customFormat="1" x14ac:dyDescent="0.2">
      <c r="H34575" s="12"/>
      <c r="J34575" s="29"/>
      <c r="K34575" s="45"/>
      <c r="L34575" s="45"/>
      <c r="M34575" s="45"/>
    </row>
    <row r="34576" spans="8:13" s="28" customFormat="1" x14ac:dyDescent="0.2">
      <c r="H34576" s="12"/>
      <c r="J34576" s="29"/>
      <c r="K34576" s="45"/>
      <c r="L34576" s="45"/>
      <c r="M34576" s="45"/>
    </row>
    <row r="34577" spans="8:13" s="28" customFormat="1" x14ac:dyDescent="0.2">
      <c r="H34577" s="12"/>
      <c r="J34577" s="29"/>
      <c r="K34577" s="45"/>
      <c r="L34577" s="45"/>
      <c r="M34577" s="45"/>
    </row>
    <row r="34578" spans="8:13" s="28" customFormat="1" x14ac:dyDescent="0.2">
      <c r="H34578" s="12"/>
      <c r="J34578" s="29"/>
      <c r="K34578" s="45"/>
      <c r="L34578" s="45"/>
      <c r="M34578" s="45"/>
    </row>
    <row r="34579" spans="8:13" s="28" customFormat="1" x14ac:dyDescent="0.2">
      <c r="H34579" s="12"/>
      <c r="J34579" s="29"/>
      <c r="K34579" s="45"/>
      <c r="L34579" s="45"/>
      <c r="M34579" s="45"/>
    </row>
    <row r="34580" spans="8:13" s="28" customFormat="1" x14ac:dyDescent="0.2">
      <c r="H34580" s="12"/>
      <c r="J34580" s="29"/>
      <c r="K34580" s="45"/>
      <c r="L34580" s="45"/>
      <c r="M34580" s="45"/>
    </row>
    <row r="34581" spans="8:13" s="28" customFormat="1" x14ac:dyDescent="0.2">
      <c r="H34581" s="12"/>
      <c r="J34581" s="29"/>
      <c r="K34581" s="45"/>
      <c r="L34581" s="45"/>
      <c r="M34581" s="45"/>
    </row>
    <row r="34582" spans="8:13" s="28" customFormat="1" x14ac:dyDescent="0.2">
      <c r="H34582" s="12"/>
      <c r="J34582" s="29"/>
      <c r="K34582" s="45"/>
      <c r="L34582" s="45"/>
      <c r="M34582" s="45"/>
    </row>
    <row r="34583" spans="8:13" s="28" customFormat="1" x14ac:dyDescent="0.2">
      <c r="H34583" s="12"/>
      <c r="J34583" s="29"/>
      <c r="K34583" s="45"/>
      <c r="L34583" s="45"/>
      <c r="M34583" s="45"/>
    </row>
    <row r="34584" spans="8:13" s="28" customFormat="1" x14ac:dyDescent="0.2">
      <c r="H34584" s="12"/>
      <c r="J34584" s="29"/>
      <c r="K34584" s="45"/>
      <c r="L34584" s="45"/>
      <c r="M34584" s="45"/>
    </row>
    <row r="34585" spans="8:13" s="28" customFormat="1" x14ac:dyDescent="0.2">
      <c r="H34585" s="12"/>
      <c r="J34585" s="29"/>
      <c r="K34585" s="45"/>
      <c r="L34585" s="45"/>
      <c r="M34585" s="45"/>
    </row>
    <row r="34586" spans="8:13" s="28" customFormat="1" x14ac:dyDescent="0.2">
      <c r="H34586" s="12"/>
      <c r="J34586" s="29"/>
      <c r="K34586" s="45"/>
      <c r="L34586" s="45"/>
      <c r="M34586" s="45"/>
    </row>
    <row r="34587" spans="8:13" s="28" customFormat="1" x14ac:dyDescent="0.2">
      <c r="H34587" s="12"/>
      <c r="J34587" s="29"/>
      <c r="K34587" s="45"/>
      <c r="L34587" s="45"/>
      <c r="M34587" s="45"/>
    </row>
    <row r="34588" spans="8:13" s="28" customFormat="1" x14ac:dyDescent="0.2">
      <c r="H34588" s="12"/>
      <c r="J34588" s="29"/>
      <c r="K34588" s="45"/>
      <c r="L34588" s="45"/>
      <c r="M34588" s="45"/>
    </row>
    <row r="34589" spans="8:13" s="28" customFormat="1" x14ac:dyDescent="0.2">
      <c r="H34589" s="12"/>
      <c r="J34589" s="29"/>
      <c r="K34589" s="45"/>
      <c r="L34589" s="45"/>
      <c r="M34589" s="45"/>
    </row>
    <row r="34590" spans="8:13" s="28" customFormat="1" x14ac:dyDescent="0.2">
      <c r="H34590" s="12"/>
      <c r="J34590" s="29"/>
      <c r="K34590" s="45"/>
      <c r="L34590" s="45"/>
      <c r="M34590" s="45"/>
    </row>
    <row r="34591" spans="8:13" s="28" customFormat="1" x14ac:dyDescent="0.2">
      <c r="H34591" s="12"/>
      <c r="J34591" s="29"/>
      <c r="K34591" s="45"/>
      <c r="L34591" s="45"/>
      <c r="M34591" s="45"/>
    </row>
    <row r="34592" spans="8:13" s="28" customFormat="1" x14ac:dyDescent="0.2">
      <c r="H34592" s="12"/>
      <c r="J34592" s="29"/>
      <c r="K34592" s="45"/>
      <c r="L34592" s="45"/>
      <c r="M34592" s="45"/>
    </row>
    <row r="34593" spans="8:13" s="28" customFormat="1" x14ac:dyDescent="0.2">
      <c r="H34593" s="12"/>
      <c r="J34593" s="29"/>
      <c r="K34593" s="45"/>
      <c r="L34593" s="45"/>
      <c r="M34593" s="45"/>
    </row>
    <row r="34594" spans="8:13" s="28" customFormat="1" x14ac:dyDescent="0.2">
      <c r="H34594" s="12"/>
      <c r="J34594" s="29"/>
      <c r="K34594" s="45"/>
      <c r="L34594" s="45"/>
      <c r="M34594" s="45"/>
    </row>
    <row r="34595" spans="8:13" s="28" customFormat="1" x14ac:dyDescent="0.2">
      <c r="H34595" s="12"/>
      <c r="J34595" s="29"/>
      <c r="K34595" s="45"/>
      <c r="L34595" s="45"/>
      <c r="M34595" s="45"/>
    </row>
    <row r="34596" spans="8:13" s="28" customFormat="1" x14ac:dyDescent="0.2">
      <c r="H34596" s="12"/>
      <c r="J34596" s="29"/>
      <c r="K34596" s="45"/>
      <c r="L34596" s="45"/>
      <c r="M34596" s="45"/>
    </row>
    <row r="34597" spans="8:13" s="28" customFormat="1" x14ac:dyDescent="0.2">
      <c r="H34597" s="12"/>
      <c r="J34597" s="29"/>
      <c r="K34597" s="45"/>
      <c r="L34597" s="45"/>
      <c r="M34597" s="45"/>
    </row>
    <row r="34598" spans="8:13" s="28" customFormat="1" x14ac:dyDescent="0.2">
      <c r="H34598" s="12"/>
      <c r="J34598" s="29"/>
      <c r="K34598" s="45"/>
      <c r="L34598" s="45"/>
      <c r="M34598" s="45"/>
    </row>
    <row r="34599" spans="8:13" s="28" customFormat="1" x14ac:dyDescent="0.2">
      <c r="H34599" s="12"/>
      <c r="J34599" s="29"/>
      <c r="K34599" s="45"/>
      <c r="L34599" s="45"/>
      <c r="M34599" s="45"/>
    </row>
    <row r="34600" spans="8:13" s="28" customFormat="1" x14ac:dyDescent="0.2">
      <c r="H34600" s="12"/>
      <c r="J34600" s="29"/>
      <c r="K34600" s="45"/>
      <c r="L34600" s="45"/>
      <c r="M34600" s="45"/>
    </row>
    <row r="34601" spans="8:13" s="28" customFormat="1" x14ac:dyDescent="0.2">
      <c r="H34601" s="12"/>
      <c r="J34601" s="29"/>
      <c r="K34601" s="45"/>
      <c r="L34601" s="45"/>
      <c r="M34601" s="45"/>
    </row>
    <row r="34602" spans="8:13" s="28" customFormat="1" x14ac:dyDescent="0.2">
      <c r="H34602" s="12"/>
      <c r="J34602" s="29"/>
      <c r="K34602" s="45"/>
      <c r="L34602" s="45"/>
      <c r="M34602" s="45"/>
    </row>
    <row r="34603" spans="8:13" s="28" customFormat="1" x14ac:dyDescent="0.2">
      <c r="H34603" s="12"/>
      <c r="J34603" s="29"/>
      <c r="K34603" s="45"/>
      <c r="L34603" s="45"/>
      <c r="M34603" s="45"/>
    </row>
    <row r="34604" spans="8:13" s="28" customFormat="1" x14ac:dyDescent="0.2">
      <c r="H34604" s="12"/>
      <c r="J34604" s="29"/>
      <c r="K34604" s="45"/>
      <c r="L34604" s="45"/>
      <c r="M34604" s="45"/>
    </row>
    <row r="34605" spans="8:13" s="28" customFormat="1" x14ac:dyDescent="0.2">
      <c r="H34605" s="12"/>
      <c r="J34605" s="29"/>
      <c r="K34605" s="45"/>
      <c r="L34605" s="45"/>
      <c r="M34605" s="45"/>
    </row>
    <row r="34606" spans="8:13" s="28" customFormat="1" x14ac:dyDescent="0.2">
      <c r="H34606" s="12"/>
      <c r="J34606" s="29"/>
      <c r="K34606" s="45"/>
      <c r="L34606" s="45"/>
      <c r="M34606" s="45"/>
    </row>
    <row r="34607" spans="8:13" s="28" customFormat="1" x14ac:dyDescent="0.2">
      <c r="H34607" s="12"/>
      <c r="J34607" s="29"/>
      <c r="K34607" s="45"/>
      <c r="L34607" s="45"/>
      <c r="M34607" s="45"/>
    </row>
    <row r="34608" spans="8:13" s="28" customFormat="1" x14ac:dyDescent="0.2">
      <c r="H34608" s="12"/>
      <c r="J34608" s="29"/>
      <c r="K34608" s="45"/>
      <c r="L34608" s="45"/>
      <c r="M34608" s="45"/>
    </row>
    <row r="34609" spans="8:13" s="28" customFormat="1" x14ac:dyDescent="0.2">
      <c r="H34609" s="12"/>
      <c r="J34609" s="29"/>
      <c r="K34609" s="45"/>
      <c r="L34609" s="45"/>
      <c r="M34609" s="45"/>
    </row>
    <row r="34610" spans="8:13" s="28" customFormat="1" x14ac:dyDescent="0.2">
      <c r="H34610" s="12"/>
      <c r="J34610" s="29"/>
      <c r="K34610" s="45"/>
      <c r="L34610" s="45"/>
      <c r="M34610" s="45"/>
    </row>
    <row r="34611" spans="8:13" s="28" customFormat="1" x14ac:dyDescent="0.2">
      <c r="H34611" s="12"/>
      <c r="J34611" s="29"/>
      <c r="K34611" s="45"/>
      <c r="L34611" s="45"/>
      <c r="M34611" s="45"/>
    </row>
    <row r="34612" spans="8:13" s="28" customFormat="1" x14ac:dyDescent="0.2">
      <c r="H34612" s="12"/>
      <c r="J34612" s="29"/>
      <c r="K34612" s="45"/>
      <c r="L34612" s="45"/>
      <c r="M34612" s="45"/>
    </row>
    <row r="34613" spans="8:13" s="28" customFormat="1" x14ac:dyDescent="0.2">
      <c r="H34613" s="12"/>
      <c r="J34613" s="29"/>
      <c r="K34613" s="45"/>
      <c r="L34613" s="45"/>
      <c r="M34613" s="45"/>
    </row>
    <row r="34614" spans="8:13" s="28" customFormat="1" x14ac:dyDescent="0.2">
      <c r="H34614" s="12"/>
      <c r="J34614" s="29"/>
      <c r="K34614" s="45"/>
      <c r="L34614" s="45"/>
      <c r="M34614" s="45"/>
    </row>
    <row r="34615" spans="8:13" s="28" customFormat="1" x14ac:dyDescent="0.2">
      <c r="H34615" s="12"/>
      <c r="J34615" s="29"/>
      <c r="K34615" s="45"/>
      <c r="L34615" s="45"/>
      <c r="M34615" s="45"/>
    </row>
    <row r="34616" spans="8:13" s="28" customFormat="1" x14ac:dyDescent="0.2">
      <c r="H34616" s="12"/>
      <c r="J34616" s="29"/>
      <c r="K34616" s="45"/>
      <c r="L34616" s="45"/>
      <c r="M34616" s="45"/>
    </row>
    <row r="34617" spans="8:13" s="28" customFormat="1" x14ac:dyDescent="0.2">
      <c r="H34617" s="12"/>
      <c r="J34617" s="29"/>
      <c r="K34617" s="45"/>
      <c r="L34617" s="45"/>
      <c r="M34617" s="45"/>
    </row>
    <row r="34618" spans="8:13" s="28" customFormat="1" x14ac:dyDescent="0.2">
      <c r="H34618" s="12"/>
      <c r="J34618" s="29"/>
      <c r="K34618" s="45"/>
      <c r="L34618" s="45"/>
      <c r="M34618" s="45"/>
    </row>
    <row r="34619" spans="8:13" s="28" customFormat="1" x14ac:dyDescent="0.2">
      <c r="H34619" s="12"/>
      <c r="J34619" s="29"/>
      <c r="K34619" s="45"/>
      <c r="L34619" s="45"/>
      <c r="M34619" s="45"/>
    </row>
    <row r="34620" spans="8:13" s="28" customFormat="1" x14ac:dyDescent="0.2">
      <c r="H34620" s="12"/>
      <c r="J34620" s="29"/>
      <c r="K34620" s="45"/>
      <c r="L34620" s="45"/>
      <c r="M34620" s="45"/>
    </row>
    <row r="34621" spans="8:13" s="28" customFormat="1" x14ac:dyDescent="0.2">
      <c r="H34621" s="12"/>
      <c r="J34621" s="29"/>
      <c r="K34621" s="45"/>
      <c r="L34621" s="45"/>
      <c r="M34621" s="45"/>
    </row>
    <row r="34622" spans="8:13" s="28" customFormat="1" x14ac:dyDescent="0.2">
      <c r="H34622" s="12"/>
      <c r="J34622" s="29"/>
      <c r="K34622" s="45"/>
      <c r="L34622" s="45"/>
      <c r="M34622" s="45"/>
    </row>
    <row r="34623" spans="8:13" s="28" customFormat="1" x14ac:dyDescent="0.2">
      <c r="H34623" s="12"/>
      <c r="J34623" s="29"/>
      <c r="K34623" s="45"/>
      <c r="L34623" s="45"/>
      <c r="M34623" s="45"/>
    </row>
    <row r="34624" spans="8:13" s="28" customFormat="1" x14ac:dyDescent="0.2">
      <c r="H34624" s="12"/>
      <c r="J34624" s="29"/>
      <c r="K34624" s="45"/>
      <c r="L34624" s="45"/>
      <c r="M34624" s="45"/>
    </row>
    <row r="34625" spans="8:13" s="28" customFormat="1" x14ac:dyDescent="0.2">
      <c r="H34625" s="12"/>
      <c r="J34625" s="29"/>
      <c r="K34625" s="45"/>
      <c r="L34625" s="45"/>
      <c r="M34625" s="45"/>
    </row>
    <row r="34626" spans="8:13" s="28" customFormat="1" x14ac:dyDescent="0.2">
      <c r="H34626" s="12"/>
      <c r="J34626" s="29"/>
      <c r="K34626" s="45"/>
      <c r="L34626" s="45"/>
      <c r="M34626" s="45"/>
    </row>
    <row r="34627" spans="8:13" s="28" customFormat="1" x14ac:dyDescent="0.2">
      <c r="H34627" s="12"/>
      <c r="J34627" s="29"/>
      <c r="K34627" s="45"/>
      <c r="L34627" s="45"/>
      <c r="M34627" s="45"/>
    </row>
    <row r="34628" spans="8:13" s="28" customFormat="1" x14ac:dyDescent="0.2">
      <c r="H34628" s="12"/>
      <c r="J34628" s="29"/>
      <c r="K34628" s="45"/>
      <c r="L34628" s="45"/>
      <c r="M34628" s="45"/>
    </row>
    <row r="34629" spans="8:13" s="28" customFormat="1" x14ac:dyDescent="0.2">
      <c r="H34629" s="12"/>
      <c r="J34629" s="29"/>
      <c r="K34629" s="45"/>
      <c r="L34629" s="45"/>
      <c r="M34629" s="45"/>
    </row>
    <row r="34630" spans="8:13" s="28" customFormat="1" x14ac:dyDescent="0.2">
      <c r="H34630" s="12"/>
      <c r="J34630" s="29"/>
      <c r="K34630" s="45"/>
      <c r="L34630" s="45"/>
      <c r="M34630" s="45"/>
    </row>
    <row r="34631" spans="8:13" s="28" customFormat="1" x14ac:dyDescent="0.2">
      <c r="H34631" s="12"/>
      <c r="J34631" s="29"/>
      <c r="K34631" s="45"/>
      <c r="L34631" s="45"/>
      <c r="M34631" s="45"/>
    </row>
    <row r="34632" spans="8:13" s="28" customFormat="1" x14ac:dyDescent="0.2">
      <c r="H34632" s="12"/>
      <c r="J34632" s="29"/>
      <c r="K34632" s="45"/>
      <c r="L34632" s="45"/>
      <c r="M34632" s="45"/>
    </row>
    <row r="34633" spans="8:13" s="28" customFormat="1" x14ac:dyDescent="0.2">
      <c r="H34633" s="12"/>
      <c r="J34633" s="29"/>
      <c r="K34633" s="45"/>
      <c r="L34633" s="45"/>
      <c r="M34633" s="45"/>
    </row>
    <row r="34634" spans="8:13" s="28" customFormat="1" x14ac:dyDescent="0.2">
      <c r="H34634" s="12"/>
      <c r="J34634" s="29"/>
      <c r="K34634" s="45"/>
      <c r="L34634" s="45"/>
      <c r="M34634" s="45"/>
    </row>
    <row r="34635" spans="8:13" s="28" customFormat="1" x14ac:dyDescent="0.2">
      <c r="H34635" s="12"/>
      <c r="J34635" s="29"/>
      <c r="K34635" s="45"/>
      <c r="L34635" s="45"/>
      <c r="M34635" s="45"/>
    </row>
    <row r="34636" spans="8:13" s="28" customFormat="1" x14ac:dyDescent="0.2">
      <c r="H34636" s="12"/>
      <c r="J34636" s="29"/>
      <c r="K34636" s="45"/>
      <c r="L34636" s="45"/>
      <c r="M34636" s="45"/>
    </row>
    <row r="34637" spans="8:13" s="28" customFormat="1" x14ac:dyDescent="0.2">
      <c r="H34637" s="12"/>
      <c r="J34637" s="29"/>
      <c r="K34637" s="45"/>
      <c r="L34637" s="45"/>
      <c r="M34637" s="45"/>
    </row>
    <row r="34638" spans="8:13" s="28" customFormat="1" x14ac:dyDescent="0.2">
      <c r="H34638" s="12"/>
      <c r="J34638" s="29"/>
      <c r="K34638" s="45"/>
      <c r="L34638" s="45"/>
      <c r="M34638" s="45"/>
    </row>
    <row r="34639" spans="8:13" s="28" customFormat="1" x14ac:dyDescent="0.2">
      <c r="H34639" s="12"/>
      <c r="J34639" s="29"/>
      <c r="K34639" s="45"/>
      <c r="L34639" s="45"/>
      <c r="M34639" s="45"/>
    </row>
    <row r="34640" spans="8:13" s="28" customFormat="1" x14ac:dyDescent="0.2">
      <c r="H34640" s="12"/>
      <c r="J34640" s="29"/>
      <c r="K34640" s="45"/>
      <c r="L34640" s="45"/>
      <c r="M34640" s="45"/>
    </row>
    <row r="34641" spans="8:13" s="28" customFormat="1" x14ac:dyDescent="0.2">
      <c r="H34641" s="12"/>
      <c r="J34641" s="29"/>
      <c r="K34641" s="45"/>
      <c r="L34641" s="45"/>
      <c r="M34641" s="45"/>
    </row>
    <row r="34642" spans="8:13" s="28" customFormat="1" x14ac:dyDescent="0.2">
      <c r="H34642" s="12"/>
      <c r="J34642" s="29"/>
      <c r="K34642" s="45"/>
      <c r="L34642" s="45"/>
      <c r="M34642" s="45"/>
    </row>
    <row r="34643" spans="8:13" s="28" customFormat="1" x14ac:dyDescent="0.2">
      <c r="H34643" s="12"/>
      <c r="J34643" s="29"/>
      <c r="K34643" s="45"/>
      <c r="L34643" s="45"/>
      <c r="M34643" s="45"/>
    </row>
    <row r="34644" spans="8:13" s="28" customFormat="1" x14ac:dyDescent="0.2">
      <c r="H34644" s="12"/>
      <c r="J34644" s="29"/>
      <c r="K34644" s="45"/>
      <c r="L34644" s="45"/>
      <c r="M34644" s="45"/>
    </row>
    <row r="34645" spans="8:13" s="28" customFormat="1" x14ac:dyDescent="0.2">
      <c r="H34645" s="12"/>
      <c r="J34645" s="29"/>
      <c r="K34645" s="45"/>
      <c r="L34645" s="45"/>
      <c r="M34645" s="45"/>
    </row>
    <row r="34646" spans="8:13" s="28" customFormat="1" x14ac:dyDescent="0.2">
      <c r="H34646" s="12"/>
      <c r="J34646" s="29"/>
      <c r="K34646" s="45"/>
      <c r="L34646" s="45"/>
      <c r="M34646" s="45"/>
    </row>
    <row r="34647" spans="8:13" s="28" customFormat="1" x14ac:dyDescent="0.2">
      <c r="H34647" s="12"/>
      <c r="J34647" s="29"/>
      <c r="K34647" s="45"/>
      <c r="L34647" s="45"/>
      <c r="M34647" s="45"/>
    </row>
    <row r="34648" spans="8:13" s="28" customFormat="1" x14ac:dyDescent="0.2">
      <c r="H34648" s="12"/>
      <c r="J34648" s="29"/>
      <c r="K34648" s="45"/>
      <c r="L34648" s="45"/>
      <c r="M34648" s="45"/>
    </row>
    <row r="34649" spans="8:13" s="28" customFormat="1" x14ac:dyDescent="0.2">
      <c r="H34649" s="12"/>
      <c r="J34649" s="29"/>
      <c r="K34649" s="45"/>
      <c r="L34649" s="45"/>
      <c r="M34649" s="45"/>
    </row>
    <row r="34650" spans="8:13" s="28" customFormat="1" x14ac:dyDescent="0.2">
      <c r="H34650" s="12"/>
      <c r="J34650" s="29"/>
      <c r="K34650" s="45"/>
      <c r="L34650" s="45"/>
      <c r="M34650" s="45"/>
    </row>
    <row r="34651" spans="8:13" s="28" customFormat="1" x14ac:dyDescent="0.2">
      <c r="H34651" s="12"/>
      <c r="J34651" s="29"/>
      <c r="K34651" s="45"/>
      <c r="L34651" s="45"/>
      <c r="M34651" s="45"/>
    </row>
    <row r="34652" spans="8:13" s="28" customFormat="1" x14ac:dyDescent="0.2">
      <c r="H34652" s="12"/>
      <c r="J34652" s="29"/>
      <c r="K34652" s="45"/>
      <c r="L34652" s="45"/>
      <c r="M34652" s="45"/>
    </row>
    <row r="34653" spans="8:13" s="28" customFormat="1" x14ac:dyDescent="0.2">
      <c r="H34653" s="12"/>
      <c r="J34653" s="29"/>
      <c r="K34653" s="45"/>
      <c r="L34653" s="45"/>
      <c r="M34653" s="45"/>
    </row>
    <row r="34654" spans="8:13" s="28" customFormat="1" x14ac:dyDescent="0.2">
      <c r="H34654" s="12"/>
      <c r="J34654" s="29"/>
      <c r="K34654" s="45"/>
      <c r="L34654" s="45"/>
      <c r="M34654" s="45"/>
    </row>
    <row r="34655" spans="8:13" s="28" customFormat="1" x14ac:dyDescent="0.2">
      <c r="H34655" s="12"/>
      <c r="J34655" s="29"/>
      <c r="K34655" s="45"/>
      <c r="L34655" s="45"/>
      <c r="M34655" s="45"/>
    </row>
    <row r="34656" spans="8:13" s="28" customFormat="1" x14ac:dyDescent="0.2">
      <c r="H34656" s="12"/>
      <c r="J34656" s="29"/>
      <c r="K34656" s="45"/>
      <c r="L34656" s="45"/>
      <c r="M34656" s="45"/>
    </row>
    <row r="34657" spans="8:13" s="28" customFormat="1" x14ac:dyDescent="0.2">
      <c r="H34657" s="12"/>
      <c r="J34657" s="29"/>
      <c r="K34657" s="45"/>
      <c r="L34657" s="45"/>
      <c r="M34657" s="45"/>
    </row>
    <row r="34658" spans="8:13" s="28" customFormat="1" x14ac:dyDescent="0.2">
      <c r="H34658" s="12"/>
      <c r="J34658" s="29"/>
      <c r="K34658" s="45"/>
      <c r="L34658" s="45"/>
      <c r="M34658" s="45"/>
    </row>
    <row r="34659" spans="8:13" s="28" customFormat="1" x14ac:dyDescent="0.2">
      <c r="H34659" s="12"/>
      <c r="J34659" s="29"/>
      <c r="K34659" s="45"/>
      <c r="L34659" s="45"/>
      <c r="M34659" s="45"/>
    </row>
    <row r="34660" spans="8:13" s="28" customFormat="1" x14ac:dyDescent="0.2">
      <c r="H34660" s="12"/>
      <c r="J34660" s="29"/>
      <c r="K34660" s="45"/>
      <c r="L34660" s="45"/>
      <c r="M34660" s="45"/>
    </row>
    <row r="34661" spans="8:13" s="28" customFormat="1" x14ac:dyDescent="0.2">
      <c r="H34661" s="12"/>
      <c r="J34661" s="29"/>
      <c r="K34661" s="45"/>
      <c r="L34661" s="45"/>
      <c r="M34661" s="45"/>
    </row>
    <row r="34662" spans="8:13" s="28" customFormat="1" x14ac:dyDescent="0.2">
      <c r="H34662" s="12"/>
      <c r="J34662" s="29"/>
      <c r="K34662" s="45"/>
      <c r="L34662" s="45"/>
      <c r="M34662" s="45"/>
    </row>
    <row r="34663" spans="8:13" s="28" customFormat="1" x14ac:dyDescent="0.2">
      <c r="H34663" s="12"/>
      <c r="J34663" s="29"/>
      <c r="K34663" s="45"/>
      <c r="L34663" s="45"/>
      <c r="M34663" s="45"/>
    </row>
    <row r="34664" spans="8:13" s="28" customFormat="1" x14ac:dyDescent="0.2">
      <c r="H34664" s="12"/>
      <c r="J34664" s="29"/>
      <c r="K34664" s="45"/>
      <c r="L34664" s="45"/>
      <c r="M34664" s="45"/>
    </row>
    <row r="34665" spans="8:13" s="28" customFormat="1" x14ac:dyDescent="0.2">
      <c r="H34665" s="12"/>
      <c r="J34665" s="29"/>
      <c r="K34665" s="45"/>
      <c r="L34665" s="45"/>
      <c r="M34665" s="45"/>
    </row>
    <row r="34666" spans="8:13" s="28" customFormat="1" x14ac:dyDescent="0.2">
      <c r="H34666" s="12"/>
      <c r="J34666" s="29"/>
      <c r="K34666" s="45"/>
      <c r="L34666" s="45"/>
      <c r="M34666" s="45"/>
    </row>
    <row r="34667" spans="8:13" s="28" customFormat="1" x14ac:dyDescent="0.2">
      <c r="H34667" s="12"/>
      <c r="J34667" s="29"/>
      <c r="K34667" s="45"/>
      <c r="L34667" s="45"/>
      <c r="M34667" s="45"/>
    </row>
    <row r="34668" spans="8:13" s="28" customFormat="1" x14ac:dyDescent="0.2">
      <c r="H34668" s="12"/>
      <c r="J34668" s="29"/>
      <c r="K34668" s="45"/>
      <c r="L34668" s="45"/>
      <c r="M34668" s="45"/>
    </row>
    <row r="34669" spans="8:13" s="28" customFormat="1" x14ac:dyDescent="0.2">
      <c r="H34669" s="12"/>
      <c r="J34669" s="29"/>
      <c r="K34669" s="45"/>
      <c r="L34669" s="45"/>
      <c r="M34669" s="45"/>
    </row>
    <row r="34670" spans="8:13" s="28" customFormat="1" x14ac:dyDescent="0.2">
      <c r="H34670" s="12"/>
      <c r="J34670" s="29"/>
      <c r="K34670" s="45"/>
      <c r="L34670" s="45"/>
      <c r="M34670" s="45"/>
    </row>
    <row r="34671" spans="8:13" s="28" customFormat="1" x14ac:dyDescent="0.2">
      <c r="H34671" s="12"/>
      <c r="J34671" s="29"/>
      <c r="K34671" s="45"/>
      <c r="L34671" s="45"/>
      <c r="M34671" s="45"/>
    </row>
    <row r="34672" spans="8:13" s="28" customFormat="1" x14ac:dyDescent="0.2">
      <c r="H34672" s="12"/>
      <c r="J34672" s="29"/>
      <c r="K34672" s="45"/>
      <c r="L34672" s="45"/>
      <c r="M34672" s="45"/>
    </row>
    <row r="34673" spans="8:13" s="28" customFormat="1" x14ac:dyDescent="0.2">
      <c r="H34673" s="12"/>
      <c r="J34673" s="29"/>
      <c r="K34673" s="45"/>
      <c r="L34673" s="45"/>
      <c r="M34673" s="45"/>
    </row>
    <row r="34674" spans="8:13" s="28" customFormat="1" x14ac:dyDescent="0.2">
      <c r="H34674" s="12"/>
      <c r="J34674" s="29"/>
      <c r="K34674" s="45"/>
      <c r="L34674" s="45"/>
      <c r="M34674" s="45"/>
    </row>
    <row r="34675" spans="8:13" s="28" customFormat="1" x14ac:dyDescent="0.2">
      <c r="H34675" s="12"/>
      <c r="J34675" s="29"/>
      <c r="K34675" s="45"/>
      <c r="L34675" s="45"/>
      <c r="M34675" s="45"/>
    </row>
    <row r="34676" spans="8:13" s="28" customFormat="1" x14ac:dyDescent="0.2">
      <c r="H34676" s="12"/>
      <c r="J34676" s="29"/>
      <c r="K34676" s="45"/>
      <c r="L34676" s="45"/>
      <c r="M34676" s="45"/>
    </row>
    <row r="34677" spans="8:13" s="28" customFormat="1" x14ac:dyDescent="0.2">
      <c r="H34677" s="12"/>
      <c r="J34677" s="29"/>
      <c r="K34677" s="45"/>
      <c r="L34677" s="45"/>
      <c r="M34677" s="45"/>
    </row>
    <row r="34678" spans="8:13" s="28" customFormat="1" x14ac:dyDescent="0.2">
      <c r="H34678" s="12"/>
      <c r="J34678" s="29"/>
      <c r="K34678" s="45"/>
      <c r="L34678" s="45"/>
      <c r="M34678" s="45"/>
    </row>
    <row r="34679" spans="8:13" s="28" customFormat="1" x14ac:dyDescent="0.2">
      <c r="H34679" s="12"/>
      <c r="J34679" s="29"/>
      <c r="K34679" s="45"/>
      <c r="L34679" s="45"/>
      <c r="M34679" s="45"/>
    </row>
    <row r="34680" spans="8:13" s="28" customFormat="1" x14ac:dyDescent="0.2">
      <c r="H34680" s="12"/>
      <c r="J34680" s="29"/>
      <c r="K34680" s="45"/>
      <c r="L34680" s="45"/>
      <c r="M34680" s="45"/>
    </row>
    <row r="34681" spans="8:13" s="28" customFormat="1" x14ac:dyDescent="0.2">
      <c r="H34681" s="12"/>
      <c r="J34681" s="29"/>
      <c r="K34681" s="45"/>
      <c r="L34681" s="45"/>
      <c r="M34681" s="45"/>
    </row>
    <row r="34682" spans="8:13" s="28" customFormat="1" x14ac:dyDescent="0.2">
      <c r="H34682" s="12"/>
      <c r="J34682" s="29"/>
      <c r="K34682" s="45"/>
      <c r="L34682" s="45"/>
      <c r="M34682" s="45"/>
    </row>
    <row r="34683" spans="8:13" s="28" customFormat="1" x14ac:dyDescent="0.2">
      <c r="H34683" s="12"/>
      <c r="J34683" s="29"/>
      <c r="K34683" s="45"/>
      <c r="L34683" s="45"/>
      <c r="M34683" s="45"/>
    </row>
    <row r="34684" spans="8:13" s="28" customFormat="1" x14ac:dyDescent="0.2">
      <c r="H34684" s="12"/>
      <c r="J34684" s="29"/>
      <c r="K34684" s="45"/>
      <c r="L34684" s="45"/>
      <c r="M34684" s="45"/>
    </row>
    <row r="34685" spans="8:13" s="28" customFormat="1" x14ac:dyDescent="0.2">
      <c r="H34685" s="12"/>
      <c r="J34685" s="29"/>
      <c r="K34685" s="45"/>
      <c r="L34685" s="45"/>
      <c r="M34685" s="45"/>
    </row>
    <row r="34686" spans="8:13" s="28" customFormat="1" x14ac:dyDescent="0.2">
      <c r="H34686" s="12"/>
      <c r="J34686" s="29"/>
      <c r="K34686" s="45"/>
      <c r="L34686" s="45"/>
      <c r="M34686" s="45"/>
    </row>
    <row r="34687" spans="8:13" s="28" customFormat="1" x14ac:dyDescent="0.2">
      <c r="H34687" s="12"/>
      <c r="J34687" s="29"/>
      <c r="K34687" s="45"/>
      <c r="L34687" s="45"/>
      <c r="M34687" s="45"/>
    </row>
    <row r="34688" spans="8:13" s="28" customFormat="1" x14ac:dyDescent="0.2">
      <c r="H34688" s="12"/>
      <c r="J34688" s="29"/>
      <c r="K34688" s="45"/>
      <c r="L34688" s="45"/>
      <c r="M34688" s="45"/>
    </row>
    <row r="34689" spans="8:13" s="28" customFormat="1" x14ac:dyDescent="0.2">
      <c r="H34689" s="12"/>
      <c r="J34689" s="29"/>
      <c r="K34689" s="45"/>
      <c r="L34689" s="45"/>
      <c r="M34689" s="45"/>
    </row>
    <row r="34690" spans="8:13" s="28" customFormat="1" x14ac:dyDescent="0.2">
      <c r="H34690" s="12"/>
      <c r="J34690" s="29"/>
      <c r="K34690" s="45"/>
      <c r="L34690" s="45"/>
      <c r="M34690" s="45"/>
    </row>
    <row r="34691" spans="8:13" s="28" customFormat="1" x14ac:dyDescent="0.2">
      <c r="H34691" s="12"/>
      <c r="J34691" s="29"/>
      <c r="K34691" s="45"/>
      <c r="L34691" s="45"/>
      <c r="M34691" s="45"/>
    </row>
    <row r="34692" spans="8:13" s="28" customFormat="1" x14ac:dyDescent="0.2">
      <c r="H34692" s="12"/>
      <c r="J34692" s="29"/>
      <c r="K34692" s="45"/>
      <c r="L34692" s="45"/>
      <c r="M34692" s="45"/>
    </row>
    <row r="34693" spans="8:13" s="28" customFormat="1" x14ac:dyDescent="0.2">
      <c r="H34693" s="12"/>
      <c r="J34693" s="29"/>
      <c r="K34693" s="45"/>
      <c r="L34693" s="45"/>
      <c r="M34693" s="45"/>
    </row>
    <row r="34694" spans="8:13" s="28" customFormat="1" x14ac:dyDescent="0.2">
      <c r="H34694" s="12"/>
      <c r="J34694" s="29"/>
      <c r="K34694" s="45"/>
      <c r="L34694" s="45"/>
      <c r="M34694" s="45"/>
    </row>
    <row r="34695" spans="8:13" s="28" customFormat="1" x14ac:dyDescent="0.2">
      <c r="H34695" s="12"/>
      <c r="J34695" s="29"/>
      <c r="K34695" s="45"/>
      <c r="L34695" s="45"/>
      <c r="M34695" s="45"/>
    </row>
    <row r="34696" spans="8:13" s="28" customFormat="1" x14ac:dyDescent="0.2">
      <c r="H34696" s="12"/>
      <c r="J34696" s="29"/>
      <c r="K34696" s="45"/>
      <c r="L34696" s="45"/>
      <c r="M34696" s="45"/>
    </row>
    <row r="34697" spans="8:13" s="28" customFormat="1" x14ac:dyDescent="0.2">
      <c r="H34697" s="12"/>
      <c r="J34697" s="29"/>
      <c r="K34697" s="45"/>
      <c r="L34697" s="45"/>
      <c r="M34697" s="45"/>
    </row>
    <row r="34698" spans="8:13" s="28" customFormat="1" x14ac:dyDescent="0.2">
      <c r="H34698" s="12"/>
      <c r="J34698" s="29"/>
      <c r="K34698" s="45"/>
      <c r="L34698" s="45"/>
      <c r="M34698" s="45"/>
    </row>
    <row r="34699" spans="8:13" s="28" customFormat="1" x14ac:dyDescent="0.2">
      <c r="H34699" s="12"/>
      <c r="J34699" s="29"/>
      <c r="K34699" s="45"/>
      <c r="L34699" s="45"/>
      <c r="M34699" s="45"/>
    </row>
    <row r="34700" spans="8:13" s="28" customFormat="1" x14ac:dyDescent="0.2">
      <c r="H34700" s="12"/>
      <c r="J34700" s="29"/>
      <c r="K34700" s="45"/>
      <c r="L34700" s="45"/>
      <c r="M34700" s="45"/>
    </row>
    <row r="34701" spans="8:13" s="28" customFormat="1" x14ac:dyDescent="0.2">
      <c r="H34701" s="12"/>
      <c r="J34701" s="29"/>
      <c r="K34701" s="45"/>
      <c r="L34701" s="45"/>
      <c r="M34701" s="45"/>
    </row>
    <row r="34702" spans="8:13" s="28" customFormat="1" x14ac:dyDescent="0.2">
      <c r="H34702" s="12"/>
      <c r="J34702" s="29"/>
      <c r="K34702" s="45"/>
      <c r="L34702" s="45"/>
      <c r="M34702" s="45"/>
    </row>
    <row r="34703" spans="8:13" s="28" customFormat="1" x14ac:dyDescent="0.2">
      <c r="H34703" s="12"/>
      <c r="J34703" s="29"/>
      <c r="K34703" s="45"/>
      <c r="L34703" s="45"/>
      <c r="M34703" s="45"/>
    </row>
    <row r="34704" spans="8:13" s="28" customFormat="1" x14ac:dyDescent="0.2">
      <c r="H34704" s="12"/>
      <c r="J34704" s="29"/>
      <c r="K34704" s="45"/>
      <c r="L34704" s="45"/>
      <c r="M34704" s="45"/>
    </row>
    <row r="34705" spans="8:13" s="28" customFormat="1" x14ac:dyDescent="0.2">
      <c r="H34705" s="12"/>
      <c r="J34705" s="29"/>
      <c r="K34705" s="45"/>
      <c r="L34705" s="45"/>
      <c r="M34705" s="45"/>
    </row>
    <row r="34706" spans="8:13" s="28" customFormat="1" x14ac:dyDescent="0.2">
      <c r="H34706" s="12"/>
      <c r="J34706" s="29"/>
      <c r="K34706" s="45"/>
      <c r="L34706" s="45"/>
      <c r="M34706" s="45"/>
    </row>
    <row r="34707" spans="8:13" s="28" customFormat="1" x14ac:dyDescent="0.2">
      <c r="H34707" s="12"/>
      <c r="J34707" s="29"/>
      <c r="K34707" s="45"/>
      <c r="L34707" s="45"/>
      <c r="M34707" s="45"/>
    </row>
    <row r="34708" spans="8:13" s="28" customFormat="1" x14ac:dyDescent="0.2">
      <c r="H34708" s="12"/>
      <c r="J34708" s="29"/>
      <c r="K34708" s="45"/>
      <c r="L34708" s="45"/>
      <c r="M34708" s="45"/>
    </row>
    <row r="34709" spans="8:13" s="28" customFormat="1" x14ac:dyDescent="0.2">
      <c r="H34709" s="12"/>
      <c r="J34709" s="29"/>
      <c r="K34709" s="45"/>
      <c r="L34709" s="45"/>
      <c r="M34709" s="45"/>
    </row>
    <row r="34710" spans="8:13" s="28" customFormat="1" x14ac:dyDescent="0.2">
      <c r="H34710" s="12"/>
      <c r="J34710" s="29"/>
      <c r="K34710" s="45"/>
      <c r="L34710" s="45"/>
      <c r="M34710" s="45"/>
    </row>
    <row r="34711" spans="8:13" s="28" customFormat="1" x14ac:dyDescent="0.2">
      <c r="H34711" s="12"/>
      <c r="J34711" s="29"/>
      <c r="K34711" s="45"/>
      <c r="L34711" s="45"/>
      <c r="M34711" s="45"/>
    </row>
    <row r="34712" spans="8:13" s="28" customFormat="1" x14ac:dyDescent="0.2">
      <c r="H34712" s="12"/>
      <c r="J34712" s="29"/>
      <c r="K34712" s="45"/>
      <c r="L34712" s="45"/>
      <c r="M34712" s="45"/>
    </row>
    <row r="34713" spans="8:13" s="28" customFormat="1" x14ac:dyDescent="0.2">
      <c r="H34713" s="12"/>
      <c r="J34713" s="29"/>
      <c r="K34713" s="45"/>
      <c r="L34713" s="45"/>
      <c r="M34713" s="45"/>
    </row>
    <row r="34714" spans="8:13" s="28" customFormat="1" x14ac:dyDescent="0.2">
      <c r="H34714" s="12"/>
      <c r="J34714" s="29"/>
      <c r="K34714" s="45"/>
      <c r="L34714" s="45"/>
      <c r="M34714" s="45"/>
    </row>
    <row r="34715" spans="8:13" s="28" customFormat="1" x14ac:dyDescent="0.2">
      <c r="H34715" s="12"/>
      <c r="J34715" s="29"/>
      <c r="K34715" s="45"/>
      <c r="L34715" s="45"/>
      <c r="M34715" s="45"/>
    </row>
    <row r="34716" spans="8:13" s="28" customFormat="1" x14ac:dyDescent="0.2">
      <c r="H34716" s="12"/>
      <c r="J34716" s="29"/>
      <c r="K34716" s="45"/>
      <c r="L34716" s="45"/>
      <c r="M34716" s="45"/>
    </row>
    <row r="34717" spans="8:13" s="28" customFormat="1" x14ac:dyDescent="0.2">
      <c r="H34717" s="12"/>
      <c r="J34717" s="29"/>
      <c r="K34717" s="45"/>
      <c r="L34717" s="45"/>
      <c r="M34717" s="45"/>
    </row>
    <row r="34718" spans="8:13" s="28" customFormat="1" x14ac:dyDescent="0.2">
      <c r="H34718" s="12"/>
      <c r="J34718" s="29"/>
      <c r="K34718" s="45"/>
      <c r="L34718" s="45"/>
      <c r="M34718" s="45"/>
    </row>
    <row r="34719" spans="8:13" s="28" customFormat="1" x14ac:dyDescent="0.2">
      <c r="H34719" s="12"/>
      <c r="J34719" s="29"/>
      <c r="K34719" s="45"/>
      <c r="L34719" s="45"/>
      <c r="M34719" s="45"/>
    </row>
    <row r="34720" spans="8:13" s="28" customFormat="1" x14ac:dyDescent="0.2">
      <c r="H34720" s="12"/>
      <c r="J34720" s="29"/>
      <c r="K34720" s="45"/>
      <c r="L34720" s="45"/>
      <c r="M34720" s="45"/>
    </row>
    <row r="34721" spans="8:13" s="28" customFormat="1" x14ac:dyDescent="0.2">
      <c r="H34721" s="12"/>
      <c r="J34721" s="29"/>
      <c r="K34721" s="45"/>
      <c r="L34721" s="45"/>
      <c r="M34721" s="45"/>
    </row>
    <row r="34722" spans="8:13" s="28" customFormat="1" x14ac:dyDescent="0.2">
      <c r="H34722" s="12"/>
      <c r="J34722" s="29"/>
      <c r="K34722" s="45"/>
      <c r="L34722" s="45"/>
      <c r="M34722" s="45"/>
    </row>
    <row r="34723" spans="8:13" s="28" customFormat="1" x14ac:dyDescent="0.2">
      <c r="H34723" s="12"/>
      <c r="J34723" s="29"/>
      <c r="K34723" s="45"/>
      <c r="L34723" s="45"/>
      <c r="M34723" s="45"/>
    </row>
    <row r="34724" spans="8:13" s="28" customFormat="1" x14ac:dyDescent="0.2">
      <c r="H34724" s="12"/>
      <c r="J34724" s="29"/>
      <c r="K34724" s="45"/>
      <c r="L34724" s="45"/>
      <c r="M34724" s="45"/>
    </row>
    <row r="34725" spans="8:13" s="28" customFormat="1" x14ac:dyDescent="0.2">
      <c r="H34725" s="12"/>
      <c r="J34725" s="29"/>
      <c r="K34725" s="45"/>
      <c r="L34725" s="45"/>
      <c r="M34725" s="45"/>
    </row>
    <row r="34726" spans="8:13" s="28" customFormat="1" x14ac:dyDescent="0.2">
      <c r="H34726" s="12"/>
      <c r="J34726" s="29"/>
      <c r="K34726" s="45"/>
      <c r="L34726" s="45"/>
      <c r="M34726" s="45"/>
    </row>
    <row r="34727" spans="8:13" s="28" customFormat="1" x14ac:dyDescent="0.2">
      <c r="H34727" s="12"/>
      <c r="J34727" s="29"/>
      <c r="K34727" s="45"/>
      <c r="L34727" s="45"/>
      <c r="M34727" s="45"/>
    </row>
    <row r="34728" spans="8:13" s="28" customFormat="1" x14ac:dyDescent="0.2">
      <c r="H34728" s="12"/>
      <c r="J34728" s="29"/>
      <c r="K34728" s="45"/>
      <c r="L34728" s="45"/>
      <c r="M34728" s="45"/>
    </row>
    <row r="34729" spans="8:13" s="28" customFormat="1" x14ac:dyDescent="0.2">
      <c r="H34729" s="12"/>
      <c r="J34729" s="29"/>
      <c r="K34729" s="45"/>
      <c r="L34729" s="45"/>
      <c r="M34729" s="45"/>
    </row>
    <row r="34730" spans="8:13" s="28" customFormat="1" x14ac:dyDescent="0.2">
      <c r="H34730" s="12"/>
      <c r="J34730" s="29"/>
      <c r="K34730" s="45"/>
      <c r="L34730" s="45"/>
      <c r="M34730" s="45"/>
    </row>
    <row r="34731" spans="8:13" s="28" customFormat="1" x14ac:dyDescent="0.2">
      <c r="H34731" s="12"/>
      <c r="J34731" s="29"/>
      <c r="K34731" s="45"/>
      <c r="L34731" s="45"/>
      <c r="M34731" s="45"/>
    </row>
    <row r="34732" spans="8:13" s="28" customFormat="1" x14ac:dyDescent="0.2">
      <c r="H34732" s="12"/>
      <c r="J34732" s="29"/>
      <c r="K34732" s="45"/>
      <c r="L34732" s="45"/>
      <c r="M34732" s="45"/>
    </row>
    <row r="34733" spans="8:13" s="28" customFormat="1" x14ac:dyDescent="0.2">
      <c r="H34733" s="12"/>
      <c r="J34733" s="29"/>
      <c r="K34733" s="45"/>
      <c r="L34733" s="45"/>
      <c r="M34733" s="45"/>
    </row>
    <row r="34734" spans="8:13" s="28" customFormat="1" x14ac:dyDescent="0.2">
      <c r="H34734" s="12"/>
      <c r="J34734" s="29"/>
      <c r="K34734" s="45"/>
      <c r="L34734" s="45"/>
      <c r="M34734" s="45"/>
    </row>
    <row r="34735" spans="8:13" s="28" customFormat="1" x14ac:dyDescent="0.2">
      <c r="H34735" s="12"/>
      <c r="J34735" s="29"/>
      <c r="K34735" s="45"/>
      <c r="L34735" s="45"/>
      <c r="M34735" s="45"/>
    </row>
    <row r="34736" spans="8:13" s="28" customFormat="1" x14ac:dyDescent="0.2">
      <c r="H34736" s="12"/>
      <c r="J34736" s="29"/>
      <c r="K34736" s="45"/>
      <c r="L34736" s="45"/>
      <c r="M34736" s="45"/>
    </row>
    <row r="34737" spans="8:13" s="28" customFormat="1" x14ac:dyDescent="0.2">
      <c r="H34737" s="12"/>
      <c r="J34737" s="29"/>
      <c r="K34737" s="45"/>
      <c r="L34737" s="45"/>
      <c r="M34737" s="45"/>
    </row>
    <row r="34738" spans="8:13" s="28" customFormat="1" x14ac:dyDescent="0.2">
      <c r="H34738" s="12"/>
      <c r="J34738" s="29"/>
      <c r="K34738" s="45"/>
      <c r="L34738" s="45"/>
      <c r="M34738" s="45"/>
    </row>
    <row r="34739" spans="8:13" s="28" customFormat="1" x14ac:dyDescent="0.2">
      <c r="H34739" s="12"/>
      <c r="J34739" s="29"/>
      <c r="K34739" s="45"/>
      <c r="L34739" s="45"/>
      <c r="M34739" s="45"/>
    </row>
    <row r="34740" spans="8:13" s="28" customFormat="1" x14ac:dyDescent="0.2">
      <c r="H34740" s="12"/>
      <c r="J34740" s="29"/>
      <c r="K34740" s="45"/>
      <c r="L34740" s="45"/>
      <c r="M34740" s="45"/>
    </row>
    <row r="34741" spans="8:13" s="28" customFormat="1" x14ac:dyDescent="0.2">
      <c r="H34741" s="12"/>
      <c r="J34741" s="29"/>
      <c r="K34741" s="45"/>
      <c r="L34741" s="45"/>
      <c r="M34741" s="45"/>
    </row>
    <row r="34742" spans="8:13" s="28" customFormat="1" x14ac:dyDescent="0.2">
      <c r="H34742" s="12"/>
      <c r="J34742" s="29"/>
      <c r="K34742" s="45"/>
      <c r="L34742" s="45"/>
      <c r="M34742" s="45"/>
    </row>
    <row r="34743" spans="8:13" s="28" customFormat="1" x14ac:dyDescent="0.2">
      <c r="H34743" s="12"/>
      <c r="J34743" s="29"/>
      <c r="K34743" s="45"/>
      <c r="L34743" s="45"/>
      <c r="M34743" s="45"/>
    </row>
    <row r="34744" spans="8:13" s="28" customFormat="1" x14ac:dyDescent="0.2">
      <c r="H34744" s="12"/>
      <c r="J34744" s="29"/>
      <c r="K34744" s="45"/>
      <c r="L34744" s="45"/>
      <c r="M34744" s="45"/>
    </row>
    <row r="34745" spans="8:13" s="28" customFormat="1" x14ac:dyDescent="0.2">
      <c r="H34745" s="12"/>
      <c r="J34745" s="29"/>
      <c r="K34745" s="45"/>
      <c r="L34745" s="45"/>
      <c r="M34745" s="45"/>
    </row>
    <row r="34746" spans="8:13" s="28" customFormat="1" x14ac:dyDescent="0.2">
      <c r="H34746" s="12"/>
      <c r="J34746" s="29"/>
      <c r="K34746" s="45"/>
      <c r="L34746" s="45"/>
      <c r="M34746" s="45"/>
    </row>
    <row r="34747" spans="8:13" s="28" customFormat="1" x14ac:dyDescent="0.2">
      <c r="H34747" s="12"/>
      <c r="J34747" s="29"/>
      <c r="K34747" s="45"/>
      <c r="L34747" s="45"/>
      <c r="M34747" s="45"/>
    </row>
    <row r="34748" spans="8:13" s="28" customFormat="1" x14ac:dyDescent="0.2">
      <c r="H34748" s="12"/>
      <c r="J34748" s="29"/>
      <c r="K34748" s="45"/>
      <c r="L34748" s="45"/>
      <c r="M34748" s="45"/>
    </row>
    <row r="34749" spans="8:13" s="28" customFormat="1" x14ac:dyDescent="0.2">
      <c r="H34749" s="12"/>
      <c r="J34749" s="29"/>
      <c r="K34749" s="45"/>
      <c r="L34749" s="45"/>
      <c r="M34749" s="45"/>
    </row>
    <row r="34750" spans="8:13" s="28" customFormat="1" x14ac:dyDescent="0.2">
      <c r="H34750" s="12"/>
      <c r="J34750" s="29"/>
      <c r="K34750" s="45"/>
      <c r="L34750" s="45"/>
      <c r="M34750" s="45"/>
    </row>
    <row r="34751" spans="8:13" s="28" customFormat="1" x14ac:dyDescent="0.2">
      <c r="H34751" s="12"/>
      <c r="J34751" s="29"/>
      <c r="K34751" s="45"/>
      <c r="L34751" s="45"/>
      <c r="M34751" s="45"/>
    </row>
    <row r="34752" spans="8:13" s="28" customFormat="1" x14ac:dyDescent="0.2">
      <c r="H34752" s="12"/>
      <c r="J34752" s="29"/>
      <c r="K34752" s="45"/>
      <c r="L34752" s="45"/>
      <c r="M34752" s="45"/>
    </row>
    <row r="34753" spans="8:13" s="28" customFormat="1" x14ac:dyDescent="0.2">
      <c r="H34753" s="12"/>
      <c r="J34753" s="29"/>
      <c r="K34753" s="45"/>
      <c r="L34753" s="45"/>
      <c r="M34753" s="45"/>
    </row>
    <row r="34754" spans="8:13" s="28" customFormat="1" x14ac:dyDescent="0.2">
      <c r="H34754" s="12"/>
      <c r="J34754" s="29"/>
      <c r="K34754" s="45"/>
      <c r="L34754" s="45"/>
      <c r="M34754" s="45"/>
    </row>
    <row r="34755" spans="8:13" s="28" customFormat="1" x14ac:dyDescent="0.2">
      <c r="H34755" s="12"/>
      <c r="J34755" s="29"/>
      <c r="K34755" s="45"/>
      <c r="L34755" s="45"/>
      <c r="M34755" s="45"/>
    </row>
    <row r="34756" spans="8:13" s="28" customFormat="1" x14ac:dyDescent="0.2">
      <c r="H34756" s="12"/>
      <c r="J34756" s="29"/>
      <c r="K34756" s="45"/>
      <c r="L34756" s="45"/>
      <c r="M34756" s="45"/>
    </row>
    <row r="34757" spans="8:13" s="28" customFormat="1" x14ac:dyDescent="0.2">
      <c r="H34757" s="12"/>
      <c r="J34757" s="29"/>
      <c r="K34757" s="45"/>
      <c r="L34757" s="45"/>
      <c r="M34757" s="45"/>
    </row>
    <row r="34758" spans="8:13" s="28" customFormat="1" x14ac:dyDescent="0.2">
      <c r="H34758" s="12"/>
      <c r="J34758" s="29"/>
      <c r="K34758" s="45"/>
      <c r="L34758" s="45"/>
      <c r="M34758" s="45"/>
    </row>
    <row r="34759" spans="8:13" s="28" customFormat="1" x14ac:dyDescent="0.2">
      <c r="H34759" s="12"/>
      <c r="J34759" s="29"/>
      <c r="K34759" s="45"/>
      <c r="L34759" s="45"/>
      <c r="M34759" s="45"/>
    </row>
    <row r="34760" spans="8:13" s="28" customFormat="1" x14ac:dyDescent="0.2">
      <c r="H34760" s="12"/>
      <c r="J34760" s="29"/>
      <c r="K34760" s="45"/>
      <c r="L34760" s="45"/>
      <c r="M34760" s="45"/>
    </row>
    <row r="34761" spans="8:13" s="28" customFormat="1" x14ac:dyDescent="0.2">
      <c r="H34761" s="12"/>
      <c r="J34761" s="29"/>
      <c r="K34761" s="45"/>
      <c r="L34761" s="45"/>
      <c r="M34761" s="45"/>
    </row>
    <row r="34762" spans="8:13" s="28" customFormat="1" x14ac:dyDescent="0.2">
      <c r="H34762" s="12"/>
      <c r="J34762" s="29"/>
      <c r="K34762" s="45"/>
      <c r="L34762" s="45"/>
      <c r="M34762" s="45"/>
    </row>
    <row r="34763" spans="8:13" s="28" customFormat="1" x14ac:dyDescent="0.2">
      <c r="H34763" s="12"/>
      <c r="J34763" s="29"/>
      <c r="K34763" s="45"/>
      <c r="L34763" s="45"/>
      <c r="M34763" s="45"/>
    </row>
    <row r="34764" spans="8:13" s="28" customFormat="1" x14ac:dyDescent="0.2">
      <c r="H34764" s="12"/>
      <c r="J34764" s="29"/>
      <c r="K34764" s="45"/>
      <c r="L34764" s="45"/>
      <c r="M34764" s="45"/>
    </row>
    <row r="34765" spans="8:13" s="28" customFormat="1" x14ac:dyDescent="0.2">
      <c r="H34765" s="12"/>
      <c r="J34765" s="29"/>
      <c r="K34765" s="45"/>
      <c r="L34765" s="45"/>
      <c r="M34765" s="45"/>
    </row>
    <row r="34766" spans="8:13" s="28" customFormat="1" x14ac:dyDescent="0.2">
      <c r="H34766" s="12"/>
      <c r="J34766" s="29"/>
      <c r="K34766" s="45"/>
      <c r="L34766" s="45"/>
      <c r="M34766" s="45"/>
    </row>
    <row r="34767" spans="8:13" s="28" customFormat="1" x14ac:dyDescent="0.2">
      <c r="H34767" s="12"/>
      <c r="J34767" s="29"/>
      <c r="K34767" s="45"/>
      <c r="L34767" s="45"/>
      <c r="M34767" s="45"/>
    </row>
    <row r="34768" spans="8:13" s="28" customFormat="1" x14ac:dyDescent="0.2">
      <c r="H34768" s="12"/>
      <c r="J34768" s="29"/>
      <c r="K34768" s="45"/>
      <c r="L34768" s="45"/>
      <c r="M34768" s="45"/>
    </row>
    <row r="34769" spans="8:13" s="28" customFormat="1" x14ac:dyDescent="0.2">
      <c r="H34769" s="12"/>
      <c r="J34769" s="29"/>
      <c r="K34769" s="45"/>
      <c r="L34769" s="45"/>
      <c r="M34769" s="45"/>
    </row>
    <row r="34770" spans="8:13" s="28" customFormat="1" x14ac:dyDescent="0.2">
      <c r="H34770" s="12"/>
      <c r="J34770" s="29"/>
      <c r="K34770" s="45"/>
      <c r="L34770" s="45"/>
      <c r="M34770" s="45"/>
    </row>
    <row r="34771" spans="8:13" s="28" customFormat="1" x14ac:dyDescent="0.2">
      <c r="H34771" s="12"/>
      <c r="J34771" s="29"/>
      <c r="K34771" s="45"/>
      <c r="L34771" s="45"/>
      <c r="M34771" s="45"/>
    </row>
    <row r="34772" spans="8:13" s="28" customFormat="1" x14ac:dyDescent="0.2">
      <c r="H34772" s="12"/>
      <c r="J34772" s="29"/>
      <c r="K34772" s="45"/>
      <c r="L34772" s="45"/>
      <c r="M34772" s="45"/>
    </row>
    <row r="34773" spans="8:13" s="28" customFormat="1" x14ac:dyDescent="0.2">
      <c r="H34773" s="12"/>
      <c r="J34773" s="29"/>
      <c r="K34773" s="45"/>
      <c r="L34773" s="45"/>
      <c r="M34773" s="45"/>
    </row>
    <row r="34774" spans="8:13" s="28" customFormat="1" x14ac:dyDescent="0.2">
      <c r="H34774" s="12"/>
      <c r="J34774" s="29"/>
      <c r="K34774" s="45"/>
      <c r="L34774" s="45"/>
      <c r="M34774" s="45"/>
    </row>
    <row r="34775" spans="8:13" s="28" customFormat="1" x14ac:dyDescent="0.2">
      <c r="H34775" s="12"/>
      <c r="J34775" s="29"/>
      <c r="K34775" s="45"/>
      <c r="L34775" s="45"/>
      <c r="M34775" s="45"/>
    </row>
    <row r="34776" spans="8:13" s="28" customFormat="1" x14ac:dyDescent="0.2">
      <c r="H34776" s="12"/>
      <c r="J34776" s="29"/>
      <c r="K34776" s="45"/>
      <c r="L34776" s="45"/>
      <c r="M34776" s="45"/>
    </row>
    <row r="34777" spans="8:13" s="28" customFormat="1" x14ac:dyDescent="0.2">
      <c r="H34777" s="12"/>
      <c r="J34777" s="29"/>
      <c r="K34777" s="45"/>
      <c r="L34777" s="45"/>
      <c r="M34777" s="45"/>
    </row>
    <row r="34778" spans="8:13" s="28" customFormat="1" x14ac:dyDescent="0.2">
      <c r="H34778" s="12"/>
      <c r="J34778" s="29"/>
      <c r="K34778" s="45"/>
      <c r="L34778" s="45"/>
      <c r="M34778" s="45"/>
    </row>
    <row r="34779" spans="8:13" s="28" customFormat="1" x14ac:dyDescent="0.2">
      <c r="H34779" s="12"/>
      <c r="J34779" s="29"/>
      <c r="K34779" s="45"/>
      <c r="L34779" s="45"/>
      <c r="M34779" s="45"/>
    </row>
    <row r="34780" spans="8:13" s="28" customFormat="1" x14ac:dyDescent="0.2">
      <c r="H34780" s="12"/>
      <c r="J34780" s="29"/>
      <c r="K34780" s="45"/>
      <c r="L34780" s="45"/>
      <c r="M34780" s="45"/>
    </row>
    <row r="34781" spans="8:13" s="28" customFormat="1" x14ac:dyDescent="0.2">
      <c r="H34781" s="12"/>
      <c r="J34781" s="29"/>
      <c r="K34781" s="45"/>
      <c r="L34781" s="45"/>
      <c r="M34781" s="45"/>
    </row>
    <row r="34782" spans="8:13" s="28" customFormat="1" x14ac:dyDescent="0.2">
      <c r="H34782" s="12"/>
      <c r="J34782" s="29"/>
      <c r="K34782" s="45"/>
      <c r="L34782" s="45"/>
      <c r="M34782" s="45"/>
    </row>
    <row r="34783" spans="8:13" s="28" customFormat="1" x14ac:dyDescent="0.2">
      <c r="H34783" s="12"/>
      <c r="J34783" s="29"/>
      <c r="K34783" s="45"/>
      <c r="L34783" s="45"/>
      <c r="M34783" s="45"/>
    </row>
    <row r="34784" spans="8:13" s="28" customFormat="1" x14ac:dyDescent="0.2">
      <c r="H34784" s="12"/>
      <c r="J34784" s="29"/>
      <c r="K34784" s="45"/>
      <c r="L34784" s="45"/>
      <c r="M34784" s="45"/>
    </row>
    <row r="34785" spans="8:13" s="28" customFormat="1" x14ac:dyDescent="0.2">
      <c r="H34785" s="12"/>
      <c r="J34785" s="29"/>
      <c r="K34785" s="45"/>
      <c r="L34785" s="45"/>
      <c r="M34785" s="45"/>
    </row>
    <row r="34786" spans="8:13" s="28" customFormat="1" x14ac:dyDescent="0.2">
      <c r="H34786" s="12"/>
      <c r="J34786" s="29"/>
      <c r="K34786" s="45"/>
      <c r="L34786" s="45"/>
      <c r="M34786" s="45"/>
    </row>
    <row r="34787" spans="8:13" s="28" customFormat="1" x14ac:dyDescent="0.2">
      <c r="H34787" s="12"/>
      <c r="J34787" s="29"/>
      <c r="K34787" s="45"/>
      <c r="L34787" s="45"/>
      <c r="M34787" s="45"/>
    </row>
    <row r="34788" spans="8:13" s="28" customFormat="1" x14ac:dyDescent="0.2">
      <c r="H34788" s="12"/>
      <c r="J34788" s="29"/>
      <c r="K34788" s="45"/>
      <c r="L34788" s="45"/>
      <c r="M34788" s="45"/>
    </row>
    <row r="34789" spans="8:13" s="28" customFormat="1" x14ac:dyDescent="0.2">
      <c r="H34789" s="12"/>
      <c r="J34789" s="29"/>
      <c r="K34789" s="45"/>
      <c r="L34789" s="45"/>
      <c r="M34789" s="45"/>
    </row>
    <row r="34790" spans="8:13" s="28" customFormat="1" x14ac:dyDescent="0.2">
      <c r="H34790" s="12"/>
      <c r="J34790" s="29"/>
      <c r="K34790" s="45"/>
      <c r="L34790" s="45"/>
      <c r="M34790" s="45"/>
    </row>
    <row r="34791" spans="8:13" s="28" customFormat="1" x14ac:dyDescent="0.2">
      <c r="H34791" s="12"/>
      <c r="J34791" s="29"/>
      <c r="K34791" s="45"/>
      <c r="L34791" s="45"/>
      <c r="M34791" s="45"/>
    </row>
    <row r="34792" spans="8:13" s="28" customFormat="1" x14ac:dyDescent="0.2">
      <c r="H34792" s="12"/>
      <c r="J34792" s="29"/>
      <c r="K34792" s="45"/>
      <c r="L34792" s="45"/>
      <c r="M34792" s="45"/>
    </row>
    <row r="34793" spans="8:13" s="28" customFormat="1" x14ac:dyDescent="0.2">
      <c r="H34793" s="12"/>
      <c r="J34793" s="29"/>
      <c r="K34793" s="45"/>
      <c r="L34793" s="45"/>
      <c r="M34793" s="45"/>
    </row>
    <row r="34794" spans="8:13" s="28" customFormat="1" x14ac:dyDescent="0.2">
      <c r="H34794" s="12"/>
      <c r="J34794" s="29"/>
      <c r="K34794" s="45"/>
      <c r="L34794" s="45"/>
      <c r="M34794" s="45"/>
    </row>
    <row r="34795" spans="8:13" s="28" customFormat="1" x14ac:dyDescent="0.2">
      <c r="H34795" s="12"/>
      <c r="J34795" s="29"/>
      <c r="K34795" s="45"/>
      <c r="L34795" s="45"/>
      <c r="M34795" s="45"/>
    </row>
    <row r="34796" spans="8:13" s="28" customFormat="1" x14ac:dyDescent="0.2">
      <c r="H34796" s="12"/>
      <c r="J34796" s="29"/>
      <c r="K34796" s="45"/>
      <c r="L34796" s="45"/>
      <c r="M34796" s="45"/>
    </row>
    <row r="34797" spans="8:13" s="28" customFormat="1" x14ac:dyDescent="0.2">
      <c r="H34797" s="12"/>
      <c r="J34797" s="29"/>
      <c r="K34797" s="45"/>
      <c r="L34797" s="45"/>
      <c r="M34797" s="45"/>
    </row>
    <row r="34798" spans="8:13" s="28" customFormat="1" x14ac:dyDescent="0.2">
      <c r="H34798" s="12"/>
      <c r="J34798" s="29"/>
      <c r="K34798" s="45"/>
      <c r="L34798" s="45"/>
      <c r="M34798" s="45"/>
    </row>
    <row r="34799" spans="8:13" s="28" customFormat="1" x14ac:dyDescent="0.2">
      <c r="H34799" s="12"/>
      <c r="J34799" s="29"/>
      <c r="K34799" s="45"/>
      <c r="L34799" s="45"/>
      <c r="M34799" s="45"/>
    </row>
    <row r="34800" spans="8:13" s="28" customFormat="1" x14ac:dyDescent="0.2">
      <c r="H34800" s="12"/>
      <c r="J34800" s="29"/>
      <c r="K34800" s="45"/>
      <c r="L34800" s="45"/>
      <c r="M34800" s="45"/>
    </row>
    <row r="34801" spans="8:13" s="28" customFormat="1" x14ac:dyDescent="0.2">
      <c r="H34801" s="12"/>
      <c r="J34801" s="29"/>
      <c r="K34801" s="45"/>
      <c r="L34801" s="45"/>
      <c r="M34801" s="45"/>
    </row>
    <row r="34802" spans="8:13" s="28" customFormat="1" x14ac:dyDescent="0.2">
      <c r="H34802" s="12"/>
      <c r="J34802" s="29"/>
      <c r="K34802" s="45"/>
      <c r="L34802" s="45"/>
      <c r="M34802" s="45"/>
    </row>
    <row r="34803" spans="8:13" s="28" customFormat="1" x14ac:dyDescent="0.2">
      <c r="H34803" s="12"/>
      <c r="J34803" s="29"/>
      <c r="K34803" s="45"/>
      <c r="L34803" s="45"/>
      <c r="M34803" s="45"/>
    </row>
    <row r="34804" spans="8:13" s="28" customFormat="1" x14ac:dyDescent="0.2">
      <c r="H34804" s="12"/>
      <c r="J34804" s="29"/>
      <c r="K34804" s="45"/>
      <c r="L34804" s="45"/>
      <c r="M34804" s="45"/>
    </row>
    <row r="34805" spans="8:13" s="28" customFormat="1" x14ac:dyDescent="0.2">
      <c r="H34805" s="12"/>
      <c r="J34805" s="29"/>
      <c r="K34805" s="45"/>
      <c r="L34805" s="45"/>
      <c r="M34805" s="45"/>
    </row>
    <row r="34806" spans="8:13" s="28" customFormat="1" x14ac:dyDescent="0.2">
      <c r="H34806" s="12"/>
      <c r="J34806" s="29"/>
      <c r="K34806" s="45"/>
      <c r="L34806" s="45"/>
      <c r="M34806" s="45"/>
    </row>
    <row r="34807" spans="8:13" s="28" customFormat="1" x14ac:dyDescent="0.2">
      <c r="H34807" s="12"/>
      <c r="J34807" s="29"/>
      <c r="K34807" s="45"/>
      <c r="L34807" s="45"/>
      <c r="M34807" s="45"/>
    </row>
    <row r="34808" spans="8:13" s="28" customFormat="1" x14ac:dyDescent="0.2">
      <c r="H34808" s="12"/>
      <c r="J34808" s="29"/>
      <c r="K34808" s="45"/>
      <c r="L34808" s="45"/>
      <c r="M34808" s="45"/>
    </row>
    <row r="34809" spans="8:13" s="28" customFormat="1" x14ac:dyDescent="0.2">
      <c r="H34809" s="12"/>
      <c r="J34809" s="29"/>
      <c r="K34809" s="45"/>
      <c r="L34809" s="45"/>
      <c r="M34809" s="45"/>
    </row>
    <row r="34810" spans="8:13" s="28" customFormat="1" x14ac:dyDescent="0.2">
      <c r="H34810" s="12"/>
      <c r="J34810" s="29"/>
      <c r="K34810" s="45"/>
      <c r="L34810" s="45"/>
      <c r="M34810" s="45"/>
    </row>
    <row r="34811" spans="8:13" s="28" customFormat="1" x14ac:dyDescent="0.2">
      <c r="H34811" s="12"/>
      <c r="J34811" s="29"/>
      <c r="K34811" s="45"/>
      <c r="L34811" s="45"/>
      <c r="M34811" s="45"/>
    </row>
    <row r="34812" spans="8:13" s="28" customFormat="1" x14ac:dyDescent="0.2">
      <c r="H34812" s="12"/>
      <c r="J34812" s="29"/>
      <c r="K34812" s="45"/>
      <c r="L34812" s="45"/>
      <c r="M34812" s="45"/>
    </row>
    <row r="34813" spans="8:13" s="28" customFormat="1" x14ac:dyDescent="0.2">
      <c r="H34813" s="12"/>
      <c r="J34813" s="29"/>
      <c r="K34813" s="45"/>
      <c r="L34813" s="45"/>
      <c r="M34813" s="45"/>
    </row>
    <row r="34814" spans="8:13" s="28" customFormat="1" x14ac:dyDescent="0.2">
      <c r="H34814" s="12"/>
      <c r="J34814" s="29"/>
      <c r="K34814" s="45"/>
      <c r="L34814" s="45"/>
      <c r="M34814" s="45"/>
    </row>
    <row r="34815" spans="8:13" s="28" customFormat="1" x14ac:dyDescent="0.2">
      <c r="H34815" s="12"/>
      <c r="J34815" s="29"/>
      <c r="K34815" s="45"/>
      <c r="L34815" s="45"/>
      <c r="M34815" s="45"/>
    </row>
    <row r="34816" spans="8:13" s="28" customFormat="1" x14ac:dyDescent="0.2">
      <c r="H34816" s="12"/>
      <c r="J34816" s="29"/>
      <c r="K34816" s="45"/>
      <c r="L34816" s="45"/>
      <c r="M34816" s="45"/>
    </row>
    <row r="34817" spans="8:13" s="28" customFormat="1" x14ac:dyDescent="0.2">
      <c r="H34817" s="12"/>
      <c r="J34817" s="29"/>
      <c r="K34817" s="45"/>
      <c r="L34817" s="45"/>
      <c r="M34817" s="45"/>
    </row>
    <row r="34818" spans="8:13" s="28" customFormat="1" x14ac:dyDescent="0.2">
      <c r="H34818" s="12"/>
      <c r="J34818" s="29"/>
      <c r="K34818" s="45"/>
      <c r="L34818" s="45"/>
      <c r="M34818" s="45"/>
    </row>
    <row r="34819" spans="8:13" s="28" customFormat="1" x14ac:dyDescent="0.2">
      <c r="H34819" s="12"/>
      <c r="J34819" s="29"/>
      <c r="K34819" s="45"/>
      <c r="L34819" s="45"/>
      <c r="M34819" s="45"/>
    </row>
    <row r="34820" spans="8:13" s="28" customFormat="1" x14ac:dyDescent="0.2">
      <c r="H34820" s="12"/>
      <c r="J34820" s="29"/>
      <c r="K34820" s="45"/>
      <c r="L34820" s="45"/>
      <c r="M34820" s="45"/>
    </row>
    <row r="34821" spans="8:13" s="28" customFormat="1" x14ac:dyDescent="0.2">
      <c r="H34821" s="12"/>
      <c r="J34821" s="29"/>
      <c r="K34821" s="45"/>
      <c r="L34821" s="45"/>
      <c r="M34821" s="45"/>
    </row>
    <row r="34822" spans="8:13" s="28" customFormat="1" x14ac:dyDescent="0.2">
      <c r="H34822" s="12"/>
      <c r="J34822" s="29"/>
      <c r="K34822" s="45"/>
      <c r="L34822" s="45"/>
      <c r="M34822" s="45"/>
    </row>
    <row r="34823" spans="8:13" s="28" customFormat="1" x14ac:dyDescent="0.2">
      <c r="H34823" s="12"/>
      <c r="J34823" s="29"/>
      <c r="K34823" s="45"/>
      <c r="L34823" s="45"/>
      <c r="M34823" s="45"/>
    </row>
    <row r="34824" spans="8:13" s="28" customFormat="1" x14ac:dyDescent="0.2">
      <c r="H34824" s="12"/>
      <c r="J34824" s="29"/>
      <c r="K34824" s="45"/>
      <c r="L34824" s="45"/>
      <c r="M34824" s="45"/>
    </row>
    <row r="34825" spans="8:13" s="28" customFormat="1" x14ac:dyDescent="0.2">
      <c r="H34825" s="12"/>
      <c r="J34825" s="29"/>
      <c r="K34825" s="45"/>
      <c r="L34825" s="45"/>
      <c r="M34825" s="45"/>
    </row>
    <row r="34826" spans="8:13" s="28" customFormat="1" x14ac:dyDescent="0.2">
      <c r="H34826" s="12"/>
      <c r="J34826" s="29"/>
      <c r="K34826" s="45"/>
      <c r="L34826" s="45"/>
      <c r="M34826" s="45"/>
    </row>
    <row r="34827" spans="8:13" s="28" customFormat="1" x14ac:dyDescent="0.2">
      <c r="H34827" s="12"/>
      <c r="J34827" s="29"/>
      <c r="K34827" s="45"/>
      <c r="L34827" s="45"/>
      <c r="M34827" s="45"/>
    </row>
    <row r="34828" spans="8:13" s="28" customFormat="1" x14ac:dyDescent="0.2">
      <c r="H34828" s="12"/>
      <c r="J34828" s="29"/>
      <c r="K34828" s="45"/>
      <c r="L34828" s="45"/>
      <c r="M34828" s="45"/>
    </row>
    <row r="34829" spans="8:13" s="28" customFormat="1" x14ac:dyDescent="0.2">
      <c r="H34829" s="12"/>
      <c r="J34829" s="29"/>
      <c r="K34829" s="45"/>
      <c r="L34829" s="45"/>
      <c r="M34829" s="45"/>
    </row>
    <row r="34830" spans="8:13" s="28" customFormat="1" x14ac:dyDescent="0.2">
      <c r="H34830" s="12"/>
      <c r="J34830" s="29"/>
      <c r="K34830" s="45"/>
      <c r="L34830" s="45"/>
      <c r="M34830" s="45"/>
    </row>
    <row r="34831" spans="8:13" s="28" customFormat="1" x14ac:dyDescent="0.2">
      <c r="H34831" s="12"/>
      <c r="J34831" s="29"/>
      <c r="K34831" s="45"/>
      <c r="L34831" s="45"/>
      <c r="M34831" s="45"/>
    </row>
    <row r="34832" spans="8:13" s="28" customFormat="1" x14ac:dyDescent="0.2">
      <c r="H34832" s="12"/>
      <c r="J34832" s="29"/>
      <c r="K34832" s="45"/>
      <c r="L34832" s="45"/>
      <c r="M34832" s="45"/>
    </row>
    <row r="34833" spans="8:13" s="28" customFormat="1" x14ac:dyDescent="0.2">
      <c r="H34833" s="12"/>
      <c r="J34833" s="29"/>
      <c r="K34833" s="45"/>
      <c r="L34833" s="45"/>
      <c r="M34833" s="45"/>
    </row>
    <row r="34834" spans="8:13" s="28" customFormat="1" x14ac:dyDescent="0.2">
      <c r="H34834" s="12"/>
      <c r="J34834" s="29"/>
      <c r="K34834" s="45"/>
      <c r="L34834" s="45"/>
      <c r="M34834" s="45"/>
    </row>
    <row r="34835" spans="8:13" s="28" customFormat="1" x14ac:dyDescent="0.2">
      <c r="H34835" s="12"/>
      <c r="J34835" s="29"/>
      <c r="K34835" s="45"/>
      <c r="L34835" s="45"/>
      <c r="M34835" s="45"/>
    </row>
    <row r="34836" spans="8:13" s="28" customFormat="1" x14ac:dyDescent="0.2">
      <c r="H34836" s="12"/>
      <c r="J34836" s="29"/>
      <c r="K34836" s="45"/>
      <c r="L34836" s="45"/>
      <c r="M34836" s="45"/>
    </row>
    <row r="34837" spans="8:13" s="28" customFormat="1" x14ac:dyDescent="0.2">
      <c r="H34837" s="12"/>
      <c r="J34837" s="29"/>
      <c r="K34837" s="45"/>
      <c r="L34837" s="45"/>
      <c r="M34837" s="45"/>
    </row>
    <row r="34838" spans="8:13" s="28" customFormat="1" x14ac:dyDescent="0.2">
      <c r="H34838" s="12"/>
      <c r="J34838" s="29"/>
      <c r="K34838" s="45"/>
      <c r="L34838" s="45"/>
      <c r="M34838" s="45"/>
    </row>
    <row r="34839" spans="8:13" s="28" customFormat="1" x14ac:dyDescent="0.2">
      <c r="H34839" s="12"/>
      <c r="J34839" s="29"/>
      <c r="K34839" s="45"/>
      <c r="L34839" s="45"/>
      <c r="M34839" s="45"/>
    </row>
    <row r="34840" spans="8:13" s="28" customFormat="1" x14ac:dyDescent="0.2">
      <c r="H34840" s="12"/>
      <c r="J34840" s="29"/>
      <c r="K34840" s="45"/>
      <c r="L34840" s="45"/>
      <c r="M34840" s="45"/>
    </row>
    <row r="34841" spans="8:13" s="28" customFormat="1" x14ac:dyDescent="0.2">
      <c r="H34841" s="12"/>
      <c r="J34841" s="29"/>
      <c r="K34841" s="45"/>
      <c r="L34841" s="45"/>
      <c r="M34841" s="45"/>
    </row>
    <row r="34842" spans="8:13" s="28" customFormat="1" x14ac:dyDescent="0.2">
      <c r="H34842" s="12"/>
      <c r="J34842" s="29"/>
      <c r="K34842" s="45"/>
      <c r="L34842" s="45"/>
      <c r="M34842" s="45"/>
    </row>
    <row r="34843" spans="8:13" s="28" customFormat="1" x14ac:dyDescent="0.2">
      <c r="H34843" s="12"/>
      <c r="J34843" s="29"/>
      <c r="K34843" s="45"/>
      <c r="L34843" s="45"/>
      <c r="M34843" s="45"/>
    </row>
    <row r="34844" spans="8:13" s="28" customFormat="1" x14ac:dyDescent="0.2">
      <c r="H34844" s="12"/>
      <c r="J34844" s="29"/>
      <c r="K34844" s="45"/>
      <c r="L34844" s="45"/>
      <c r="M34844" s="45"/>
    </row>
    <row r="34845" spans="8:13" s="28" customFormat="1" x14ac:dyDescent="0.2">
      <c r="H34845" s="12"/>
      <c r="J34845" s="29"/>
      <c r="K34845" s="45"/>
      <c r="L34845" s="45"/>
      <c r="M34845" s="45"/>
    </row>
    <row r="34846" spans="8:13" s="28" customFormat="1" x14ac:dyDescent="0.2">
      <c r="H34846" s="12"/>
      <c r="J34846" s="29"/>
      <c r="K34846" s="45"/>
      <c r="L34846" s="45"/>
      <c r="M34846" s="45"/>
    </row>
    <row r="34847" spans="8:13" s="28" customFormat="1" x14ac:dyDescent="0.2">
      <c r="H34847" s="12"/>
      <c r="J34847" s="29"/>
      <c r="K34847" s="45"/>
      <c r="L34847" s="45"/>
      <c r="M34847" s="45"/>
    </row>
    <row r="34848" spans="8:13" s="28" customFormat="1" x14ac:dyDescent="0.2">
      <c r="H34848" s="12"/>
      <c r="J34848" s="29"/>
      <c r="K34848" s="45"/>
      <c r="L34848" s="45"/>
      <c r="M34848" s="45"/>
    </row>
    <row r="34849" spans="8:13" s="28" customFormat="1" x14ac:dyDescent="0.2">
      <c r="H34849" s="12"/>
      <c r="J34849" s="29"/>
      <c r="K34849" s="45"/>
      <c r="L34849" s="45"/>
      <c r="M34849" s="45"/>
    </row>
    <row r="34850" spans="8:13" s="28" customFormat="1" x14ac:dyDescent="0.2">
      <c r="H34850" s="12"/>
      <c r="J34850" s="29"/>
      <c r="K34850" s="45"/>
      <c r="L34850" s="45"/>
      <c r="M34850" s="45"/>
    </row>
    <row r="34851" spans="8:13" s="28" customFormat="1" x14ac:dyDescent="0.2">
      <c r="H34851" s="12"/>
      <c r="J34851" s="29"/>
      <c r="K34851" s="45"/>
      <c r="L34851" s="45"/>
      <c r="M34851" s="45"/>
    </row>
    <row r="34852" spans="8:13" s="28" customFormat="1" x14ac:dyDescent="0.2">
      <c r="H34852" s="12"/>
      <c r="J34852" s="29"/>
      <c r="K34852" s="45"/>
      <c r="L34852" s="45"/>
      <c r="M34852" s="45"/>
    </row>
    <row r="34853" spans="8:13" s="28" customFormat="1" x14ac:dyDescent="0.2">
      <c r="H34853" s="12"/>
      <c r="J34853" s="29"/>
      <c r="K34853" s="45"/>
      <c r="L34853" s="45"/>
      <c r="M34853" s="45"/>
    </row>
    <row r="34854" spans="8:13" s="28" customFormat="1" x14ac:dyDescent="0.2">
      <c r="H34854" s="12"/>
      <c r="J34854" s="29"/>
      <c r="K34854" s="45"/>
      <c r="L34854" s="45"/>
      <c r="M34854" s="45"/>
    </row>
    <row r="34855" spans="8:13" s="28" customFormat="1" x14ac:dyDescent="0.2">
      <c r="H34855" s="12"/>
      <c r="J34855" s="29"/>
      <c r="K34855" s="45"/>
      <c r="L34855" s="45"/>
      <c r="M34855" s="45"/>
    </row>
    <row r="34856" spans="8:13" s="28" customFormat="1" x14ac:dyDescent="0.2">
      <c r="H34856" s="12"/>
      <c r="J34856" s="29"/>
      <c r="K34856" s="45"/>
      <c r="L34856" s="45"/>
      <c r="M34856" s="45"/>
    </row>
    <row r="34857" spans="8:13" s="28" customFormat="1" x14ac:dyDescent="0.2">
      <c r="H34857" s="12"/>
      <c r="J34857" s="29"/>
      <c r="K34857" s="45"/>
      <c r="L34857" s="45"/>
      <c r="M34857" s="45"/>
    </row>
    <row r="34858" spans="8:13" s="28" customFormat="1" x14ac:dyDescent="0.2">
      <c r="H34858" s="12"/>
      <c r="J34858" s="29"/>
      <c r="K34858" s="45"/>
      <c r="L34858" s="45"/>
      <c r="M34858" s="45"/>
    </row>
    <row r="34859" spans="8:13" s="28" customFormat="1" x14ac:dyDescent="0.2">
      <c r="H34859" s="12"/>
      <c r="J34859" s="29"/>
      <c r="K34859" s="45"/>
      <c r="L34859" s="45"/>
      <c r="M34859" s="45"/>
    </row>
    <row r="34860" spans="8:13" s="28" customFormat="1" x14ac:dyDescent="0.2">
      <c r="H34860" s="12"/>
      <c r="J34860" s="29"/>
      <c r="K34860" s="45"/>
      <c r="L34860" s="45"/>
      <c r="M34860" s="45"/>
    </row>
    <row r="34861" spans="8:13" s="28" customFormat="1" x14ac:dyDescent="0.2">
      <c r="H34861" s="12"/>
      <c r="J34861" s="29"/>
      <c r="K34861" s="45"/>
      <c r="L34861" s="45"/>
      <c r="M34861" s="45"/>
    </row>
    <row r="34862" spans="8:13" s="28" customFormat="1" x14ac:dyDescent="0.2">
      <c r="H34862" s="12"/>
      <c r="J34862" s="29"/>
      <c r="K34862" s="45"/>
      <c r="L34862" s="45"/>
      <c r="M34862" s="45"/>
    </row>
    <row r="34863" spans="8:13" s="28" customFormat="1" x14ac:dyDescent="0.2">
      <c r="H34863" s="12"/>
      <c r="J34863" s="29"/>
      <c r="K34863" s="45"/>
      <c r="L34863" s="45"/>
      <c r="M34863" s="45"/>
    </row>
    <row r="34864" spans="8:13" s="28" customFormat="1" x14ac:dyDescent="0.2">
      <c r="H34864" s="12"/>
      <c r="J34864" s="29"/>
      <c r="K34864" s="45"/>
      <c r="L34864" s="45"/>
      <c r="M34864" s="45"/>
    </row>
    <row r="34865" spans="8:13" s="28" customFormat="1" x14ac:dyDescent="0.2">
      <c r="H34865" s="12"/>
      <c r="J34865" s="29"/>
      <c r="K34865" s="45"/>
      <c r="L34865" s="45"/>
      <c r="M34865" s="45"/>
    </row>
    <row r="34866" spans="8:13" s="28" customFormat="1" x14ac:dyDescent="0.2">
      <c r="H34866" s="12"/>
      <c r="J34866" s="29"/>
      <c r="K34866" s="45"/>
      <c r="L34866" s="45"/>
      <c r="M34866" s="45"/>
    </row>
    <row r="34867" spans="8:13" s="28" customFormat="1" x14ac:dyDescent="0.2">
      <c r="H34867" s="12"/>
      <c r="J34867" s="29"/>
      <c r="K34867" s="45"/>
      <c r="L34867" s="45"/>
      <c r="M34867" s="45"/>
    </row>
    <row r="34868" spans="8:13" s="28" customFormat="1" x14ac:dyDescent="0.2">
      <c r="H34868" s="12"/>
      <c r="J34868" s="29"/>
      <c r="K34868" s="45"/>
      <c r="L34868" s="45"/>
      <c r="M34868" s="45"/>
    </row>
    <row r="34869" spans="8:13" s="28" customFormat="1" x14ac:dyDescent="0.2">
      <c r="H34869" s="12"/>
      <c r="J34869" s="29"/>
      <c r="K34869" s="45"/>
      <c r="L34869" s="45"/>
      <c r="M34869" s="45"/>
    </row>
    <row r="34870" spans="8:13" s="28" customFormat="1" x14ac:dyDescent="0.2">
      <c r="H34870" s="12"/>
      <c r="J34870" s="29"/>
      <c r="K34870" s="45"/>
      <c r="L34870" s="45"/>
      <c r="M34870" s="45"/>
    </row>
    <row r="34871" spans="8:13" s="28" customFormat="1" x14ac:dyDescent="0.2">
      <c r="H34871" s="12"/>
      <c r="J34871" s="29"/>
      <c r="K34871" s="45"/>
      <c r="L34871" s="45"/>
      <c r="M34871" s="45"/>
    </row>
    <row r="34872" spans="8:13" s="28" customFormat="1" x14ac:dyDescent="0.2">
      <c r="H34872" s="12"/>
      <c r="J34872" s="29"/>
      <c r="K34872" s="45"/>
      <c r="L34872" s="45"/>
      <c r="M34872" s="45"/>
    </row>
    <row r="34873" spans="8:13" s="28" customFormat="1" x14ac:dyDescent="0.2">
      <c r="H34873" s="12"/>
      <c r="J34873" s="29"/>
      <c r="K34873" s="45"/>
      <c r="L34873" s="45"/>
      <c r="M34873" s="45"/>
    </row>
    <row r="34874" spans="8:13" s="28" customFormat="1" x14ac:dyDescent="0.2">
      <c r="H34874" s="12"/>
      <c r="J34874" s="29"/>
      <c r="K34874" s="45"/>
      <c r="L34874" s="45"/>
      <c r="M34874" s="45"/>
    </row>
    <row r="34875" spans="8:13" s="28" customFormat="1" x14ac:dyDescent="0.2">
      <c r="H34875" s="12"/>
      <c r="J34875" s="29"/>
      <c r="K34875" s="45"/>
      <c r="L34875" s="45"/>
      <c r="M34875" s="45"/>
    </row>
    <row r="34876" spans="8:13" s="28" customFormat="1" x14ac:dyDescent="0.2">
      <c r="H34876" s="12"/>
      <c r="J34876" s="29"/>
      <c r="K34876" s="45"/>
      <c r="L34876" s="45"/>
      <c r="M34876" s="45"/>
    </row>
    <row r="34877" spans="8:13" s="28" customFormat="1" x14ac:dyDescent="0.2">
      <c r="H34877" s="12"/>
      <c r="J34877" s="29"/>
      <c r="K34877" s="45"/>
      <c r="L34877" s="45"/>
      <c r="M34877" s="45"/>
    </row>
    <row r="34878" spans="8:13" s="28" customFormat="1" x14ac:dyDescent="0.2">
      <c r="H34878" s="12"/>
      <c r="J34878" s="29"/>
      <c r="K34878" s="45"/>
      <c r="L34878" s="45"/>
      <c r="M34878" s="45"/>
    </row>
    <row r="34879" spans="8:13" s="28" customFormat="1" x14ac:dyDescent="0.2">
      <c r="H34879" s="12"/>
      <c r="J34879" s="29"/>
      <c r="K34879" s="45"/>
      <c r="L34879" s="45"/>
      <c r="M34879" s="45"/>
    </row>
    <row r="34880" spans="8:13" s="28" customFormat="1" x14ac:dyDescent="0.2">
      <c r="H34880" s="12"/>
      <c r="J34880" s="29"/>
      <c r="K34880" s="45"/>
      <c r="L34880" s="45"/>
      <c r="M34880" s="45"/>
    </row>
    <row r="34881" spans="8:13" s="28" customFormat="1" x14ac:dyDescent="0.2">
      <c r="H34881" s="12"/>
      <c r="J34881" s="29"/>
      <c r="K34881" s="45"/>
      <c r="L34881" s="45"/>
      <c r="M34881" s="45"/>
    </row>
    <row r="34882" spans="8:13" s="28" customFormat="1" x14ac:dyDescent="0.2">
      <c r="H34882" s="12"/>
      <c r="J34882" s="29"/>
      <c r="K34882" s="45"/>
      <c r="L34882" s="45"/>
      <c r="M34882" s="45"/>
    </row>
    <row r="34883" spans="8:13" s="28" customFormat="1" x14ac:dyDescent="0.2">
      <c r="H34883" s="12"/>
      <c r="J34883" s="29"/>
      <c r="K34883" s="45"/>
      <c r="L34883" s="45"/>
      <c r="M34883" s="45"/>
    </row>
    <row r="34884" spans="8:13" s="28" customFormat="1" x14ac:dyDescent="0.2">
      <c r="H34884" s="12"/>
      <c r="J34884" s="29"/>
      <c r="K34884" s="45"/>
      <c r="L34884" s="45"/>
      <c r="M34884" s="45"/>
    </row>
    <row r="34885" spans="8:13" s="28" customFormat="1" x14ac:dyDescent="0.2">
      <c r="H34885" s="12"/>
      <c r="J34885" s="29"/>
      <c r="K34885" s="45"/>
      <c r="L34885" s="45"/>
      <c r="M34885" s="45"/>
    </row>
    <row r="34886" spans="8:13" s="28" customFormat="1" x14ac:dyDescent="0.2">
      <c r="H34886" s="12"/>
      <c r="J34886" s="29"/>
      <c r="K34886" s="45"/>
      <c r="L34886" s="45"/>
      <c r="M34886" s="45"/>
    </row>
    <row r="34887" spans="8:13" s="28" customFormat="1" x14ac:dyDescent="0.2">
      <c r="H34887" s="12"/>
      <c r="J34887" s="29"/>
      <c r="K34887" s="45"/>
      <c r="L34887" s="45"/>
      <c r="M34887" s="45"/>
    </row>
    <row r="34888" spans="8:13" s="28" customFormat="1" x14ac:dyDescent="0.2">
      <c r="H34888" s="12"/>
      <c r="J34888" s="29"/>
      <c r="K34888" s="45"/>
      <c r="L34888" s="45"/>
      <c r="M34888" s="45"/>
    </row>
    <row r="34889" spans="8:13" s="28" customFormat="1" x14ac:dyDescent="0.2">
      <c r="H34889" s="12"/>
      <c r="J34889" s="29"/>
      <c r="K34889" s="45"/>
      <c r="L34889" s="45"/>
      <c r="M34889" s="45"/>
    </row>
    <row r="34890" spans="8:13" s="28" customFormat="1" x14ac:dyDescent="0.2">
      <c r="H34890" s="12"/>
      <c r="J34890" s="29"/>
      <c r="K34890" s="45"/>
      <c r="L34890" s="45"/>
      <c r="M34890" s="45"/>
    </row>
    <row r="34891" spans="8:13" s="28" customFormat="1" x14ac:dyDescent="0.2">
      <c r="H34891" s="12"/>
      <c r="J34891" s="29"/>
      <c r="K34891" s="45"/>
      <c r="L34891" s="45"/>
      <c r="M34891" s="45"/>
    </row>
    <row r="34892" spans="8:13" s="28" customFormat="1" x14ac:dyDescent="0.2">
      <c r="H34892" s="12"/>
      <c r="J34892" s="29"/>
      <c r="K34892" s="45"/>
      <c r="L34892" s="45"/>
      <c r="M34892" s="45"/>
    </row>
    <row r="34893" spans="8:13" s="28" customFormat="1" x14ac:dyDescent="0.2">
      <c r="H34893" s="12"/>
      <c r="J34893" s="29"/>
      <c r="K34893" s="45"/>
      <c r="L34893" s="45"/>
      <c r="M34893" s="45"/>
    </row>
    <row r="34894" spans="8:13" s="28" customFormat="1" x14ac:dyDescent="0.2">
      <c r="H34894" s="12"/>
      <c r="J34894" s="29"/>
      <c r="K34894" s="45"/>
      <c r="L34894" s="45"/>
      <c r="M34894" s="45"/>
    </row>
    <row r="34895" spans="8:13" s="28" customFormat="1" x14ac:dyDescent="0.2">
      <c r="H34895" s="12"/>
      <c r="J34895" s="29"/>
      <c r="K34895" s="45"/>
      <c r="L34895" s="45"/>
      <c r="M34895" s="45"/>
    </row>
    <row r="34896" spans="8:13" s="28" customFormat="1" x14ac:dyDescent="0.2">
      <c r="H34896" s="12"/>
      <c r="J34896" s="29"/>
      <c r="K34896" s="45"/>
      <c r="L34896" s="45"/>
      <c r="M34896" s="45"/>
    </row>
    <row r="34897" spans="8:13" s="28" customFormat="1" x14ac:dyDescent="0.2">
      <c r="H34897" s="12"/>
      <c r="J34897" s="29"/>
      <c r="K34897" s="45"/>
      <c r="L34897" s="45"/>
      <c r="M34897" s="45"/>
    </row>
    <row r="34898" spans="8:13" s="28" customFormat="1" x14ac:dyDescent="0.2">
      <c r="H34898" s="12"/>
      <c r="J34898" s="29"/>
      <c r="K34898" s="45"/>
      <c r="L34898" s="45"/>
      <c r="M34898" s="45"/>
    </row>
    <row r="34899" spans="8:13" s="28" customFormat="1" x14ac:dyDescent="0.2">
      <c r="H34899" s="12"/>
      <c r="J34899" s="29"/>
      <c r="K34899" s="45"/>
      <c r="L34899" s="45"/>
      <c r="M34899" s="45"/>
    </row>
    <row r="34900" spans="8:13" s="28" customFormat="1" x14ac:dyDescent="0.2">
      <c r="H34900" s="12"/>
      <c r="J34900" s="29"/>
      <c r="K34900" s="45"/>
      <c r="L34900" s="45"/>
      <c r="M34900" s="45"/>
    </row>
    <row r="34901" spans="8:13" s="28" customFormat="1" x14ac:dyDescent="0.2">
      <c r="H34901" s="12"/>
      <c r="J34901" s="29"/>
      <c r="K34901" s="45"/>
      <c r="L34901" s="45"/>
      <c r="M34901" s="45"/>
    </row>
    <row r="34902" spans="8:13" s="28" customFormat="1" x14ac:dyDescent="0.2">
      <c r="H34902" s="12"/>
      <c r="J34902" s="29"/>
      <c r="K34902" s="45"/>
      <c r="L34902" s="45"/>
      <c r="M34902" s="45"/>
    </row>
    <row r="34903" spans="8:13" s="28" customFormat="1" x14ac:dyDescent="0.2">
      <c r="H34903" s="12"/>
      <c r="J34903" s="29"/>
      <c r="K34903" s="45"/>
      <c r="L34903" s="45"/>
      <c r="M34903" s="45"/>
    </row>
    <row r="34904" spans="8:13" s="28" customFormat="1" x14ac:dyDescent="0.2">
      <c r="H34904" s="12"/>
      <c r="J34904" s="29"/>
      <c r="K34904" s="45"/>
      <c r="L34904" s="45"/>
      <c r="M34904" s="45"/>
    </row>
    <row r="34905" spans="8:13" s="28" customFormat="1" x14ac:dyDescent="0.2">
      <c r="H34905" s="12"/>
      <c r="J34905" s="29"/>
      <c r="K34905" s="45"/>
      <c r="L34905" s="45"/>
      <c r="M34905" s="45"/>
    </row>
    <row r="34906" spans="8:13" s="28" customFormat="1" x14ac:dyDescent="0.2">
      <c r="H34906" s="12"/>
      <c r="J34906" s="29"/>
      <c r="K34906" s="45"/>
      <c r="L34906" s="45"/>
      <c r="M34906" s="45"/>
    </row>
    <row r="34907" spans="8:13" s="28" customFormat="1" x14ac:dyDescent="0.2">
      <c r="H34907" s="12"/>
      <c r="J34907" s="29"/>
      <c r="K34907" s="45"/>
      <c r="L34907" s="45"/>
      <c r="M34907" s="45"/>
    </row>
    <row r="34908" spans="8:13" s="28" customFormat="1" x14ac:dyDescent="0.2">
      <c r="H34908" s="12"/>
      <c r="J34908" s="29"/>
      <c r="K34908" s="45"/>
      <c r="L34908" s="45"/>
      <c r="M34908" s="45"/>
    </row>
    <row r="34909" spans="8:13" s="28" customFormat="1" x14ac:dyDescent="0.2">
      <c r="H34909" s="12"/>
      <c r="J34909" s="29"/>
      <c r="K34909" s="45"/>
      <c r="L34909" s="45"/>
      <c r="M34909" s="45"/>
    </row>
    <row r="34910" spans="8:13" s="28" customFormat="1" x14ac:dyDescent="0.2">
      <c r="H34910" s="12"/>
      <c r="J34910" s="29"/>
      <c r="K34910" s="45"/>
      <c r="L34910" s="45"/>
      <c r="M34910" s="45"/>
    </row>
    <row r="34911" spans="8:13" s="28" customFormat="1" x14ac:dyDescent="0.2">
      <c r="H34911" s="12"/>
      <c r="J34911" s="29"/>
      <c r="K34911" s="45"/>
      <c r="L34911" s="45"/>
      <c r="M34911" s="45"/>
    </row>
    <row r="34912" spans="8:13" s="28" customFormat="1" x14ac:dyDescent="0.2">
      <c r="H34912" s="12"/>
      <c r="J34912" s="29"/>
      <c r="K34912" s="45"/>
      <c r="L34912" s="45"/>
      <c r="M34912" s="45"/>
    </row>
    <row r="34913" spans="8:13" s="28" customFormat="1" x14ac:dyDescent="0.2">
      <c r="H34913" s="12"/>
      <c r="J34913" s="29"/>
      <c r="K34913" s="45"/>
      <c r="L34913" s="45"/>
      <c r="M34913" s="45"/>
    </row>
    <row r="34914" spans="8:13" s="28" customFormat="1" x14ac:dyDescent="0.2">
      <c r="H34914" s="12"/>
      <c r="J34914" s="29"/>
      <c r="K34914" s="45"/>
      <c r="L34914" s="45"/>
      <c r="M34914" s="45"/>
    </row>
    <row r="34915" spans="8:13" s="28" customFormat="1" x14ac:dyDescent="0.2">
      <c r="H34915" s="12"/>
      <c r="J34915" s="29"/>
      <c r="K34915" s="45"/>
      <c r="L34915" s="45"/>
      <c r="M34915" s="45"/>
    </row>
    <row r="34916" spans="8:13" s="28" customFormat="1" x14ac:dyDescent="0.2">
      <c r="H34916" s="12"/>
      <c r="J34916" s="29"/>
      <c r="K34916" s="45"/>
      <c r="L34916" s="45"/>
      <c r="M34916" s="45"/>
    </row>
    <row r="34917" spans="8:13" s="28" customFormat="1" x14ac:dyDescent="0.2">
      <c r="H34917" s="12"/>
      <c r="J34917" s="29"/>
      <c r="K34917" s="45"/>
      <c r="L34917" s="45"/>
      <c r="M34917" s="45"/>
    </row>
    <row r="34918" spans="8:13" s="28" customFormat="1" x14ac:dyDescent="0.2">
      <c r="H34918" s="12"/>
      <c r="J34918" s="29"/>
      <c r="K34918" s="45"/>
      <c r="L34918" s="45"/>
      <c r="M34918" s="45"/>
    </row>
    <row r="34919" spans="8:13" s="28" customFormat="1" x14ac:dyDescent="0.2">
      <c r="H34919" s="12"/>
      <c r="J34919" s="29"/>
      <c r="K34919" s="45"/>
      <c r="L34919" s="45"/>
      <c r="M34919" s="45"/>
    </row>
    <row r="34920" spans="8:13" s="28" customFormat="1" x14ac:dyDescent="0.2">
      <c r="H34920" s="12"/>
      <c r="J34920" s="29"/>
      <c r="K34920" s="45"/>
      <c r="L34920" s="45"/>
      <c r="M34920" s="45"/>
    </row>
    <row r="34921" spans="8:13" s="28" customFormat="1" x14ac:dyDescent="0.2">
      <c r="H34921" s="12"/>
      <c r="J34921" s="29"/>
      <c r="K34921" s="45"/>
      <c r="L34921" s="45"/>
      <c r="M34921" s="45"/>
    </row>
    <row r="34922" spans="8:13" s="28" customFormat="1" x14ac:dyDescent="0.2">
      <c r="H34922" s="12"/>
      <c r="J34922" s="29"/>
      <c r="K34922" s="45"/>
      <c r="L34922" s="45"/>
      <c r="M34922" s="45"/>
    </row>
    <row r="34923" spans="8:13" s="28" customFormat="1" x14ac:dyDescent="0.2">
      <c r="H34923" s="12"/>
      <c r="J34923" s="29"/>
      <c r="K34923" s="45"/>
      <c r="L34923" s="45"/>
      <c r="M34923" s="45"/>
    </row>
    <row r="34924" spans="8:13" s="28" customFormat="1" x14ac:dyDescent="0.2">
      <c r="H34924" s="12"/>
      <c r="J34924" s="29"/>
      <c r="K34924" s="45"/>
      <c r="L34924" s="45"/>
      <c r="M34924" s="45"/>
    </row>
    <row r="34925" spans="8:13" s="28" customFormat="1" x14ac:dyDescent="0.2">
      <c r="H34925" s="12"/>
      <c r="J34925" s="29"/>
      <c r="K34925" s="45"/>
      <c r="L34925" s="45"/>
      <c r="M34925" s="45"/>
    </row>
    <row r="34926" spans="8:13" s="28" customFormat="1" x14ac:dyDescent="0.2">
      <c r="H34926" s="12"/>
      <c r="J34926" s="29"/>
      <c r="K34926" s="45"/>
      <c r="L34926" s="45"/>
      <c r="M34926" s="45"/>
    </row>
    <row r="34927" spans="8:13" s="28" customFormat="1" x14ac:dyDescent="0.2">
      <c r="H34927" s="12"/>
      <c r="J34927" s="29"/>
      <c r="K34927" s="45"/>
      <c r="L34927" s="45"/>
      <c r="M34927" s="45"/>
    </row>
    <row r="34928" spans="8:13" s="28" customFormat="1" x14ac:dyDescent="0.2">
      <c r="H34928" s="12"/>
      <c r="J34928" s="29"/>
      <c r="K34928" s="45"/>
      <c r="L34928" s="45"/>
      <c r="M34928" s="45"/>
    </row>
    <row r="34929" spans="8:13" s="28" customFormat="1" x14ac:dyDescent="0.2">
      <c r="H34929" s="12"/>
      <c r="J34929" s="29"/>
      <c r="K34929" s="45"/>
      <c r="L34929" s="45"/>
      <c r="M34929" s="45"/>
    </row>
    <row r="34930" spans="8:13" s="28" customFormat="1" x14ac:dyDescent="0.2">
      <c r="H34930" s="12"/>
      <c r="J34930" s="29"/>
      <c r="K34930" s="45"/>
      <c r="L34930" s="45"/>
      <c r="M34930" s="45"/>
    </row>
    <row r="34931" spans="8:13" s="28" customFormat="1" x14ac:dyDescent="0.2">
      <c r="H34931" s="12"/>
      <c r="J34931" s="29"/>
      <c r="K34931" s="45"/>
      <c r="L34931" s="45"/>
      <c r="M34931" s="45"/>
    </row>
    <row r="34932" spans="8:13" s="28" customFormat="1" x14ac:dyDescent="0.2">
      <c r="H34932" s="12"/>
      <c r="J34932" s="29"/>
      <c r="K34932" s="45"/>
      <c r="L34932" s="45"/>
      <c r="M34932" s="45"/>
    </row>
    <row r="34933" spans="8:13" s="28" customFormat="1" x14ac:dyDescent="0.2">
      <c r="H34933" s="12"/>
      <c r="J34933" s="29"/>
      <c r="K34933" s="45"/>
      <c r="L34933" s="45"/>
      <c r="M34933" s="45"/>
    </row>
    <row r="34934" spans="8:13" s="28" customFormat="1" x14ac:dyDescent="0.2">
      <c r="H34934" s="12"/>
      <c r="J34934" s="29"/>
      <c r="K34934" s="45"/>
      <c r="L34934" s="45"/>
      <c r="M34934" s="45"/>
    </row>
    <row r="34935" spans="8:13" s="28" customFormat="1" x14ac:dyDescent="0.2">
      <c r="H34935" s="12"/>
      <c r="J34935" s="29"/>
      <c r="K34935" s="45"/>
      <c r="L34935" s="45"/>
      <c r="M34935" s="45"/>
    </row>
    <row r="34936" spans="8:13" s="28" customFormat="1" x14ac:dyDescent="0.2">
      <c r="H34936" s="12"/>
      <c r="J34936" s="29"/>
      <c r="K34936" s="45"/>
      <c r="L34936" s="45"/>
      <c r="M34936" s="45"/>
    </row>
    <row r="34937" spans="8:13" s="28" customFormat="1" x14ac:dyDescent="0.2">
      <c r="H34937" s="12"/>
      <c r="J34937" s="29"/>
      <c r="K34937" s="45"/>
      <c r="L34937" s="45"/>
      <c r="M34937" s="45"/>
    </row>
    <row r="34938" spans="8:13" s="28" customFormat="1" x14ac:dyDescent="0.2">
      <c r="H34938" s="12"/>
      <c r="J34938" s="29"/>
      <c r="K34938" s="45"/>
      <c r="L34938" s="45"/>
      <c r="M34938" s="45"/>
    </row>
    <row r="34939" spans="8:13" s="28" customFormat="1" x14ac:dyDescent="0.2">
      <c r="H34939" s="12"/>
      <c r="J34939" s="29"/>
      <c r="K34939" s="45"/>
      <c r="L34939" s="45"/>
      <c r="M34939" s="45"/>
    </row>
    <row r="34940" spans="8:13" s="28" customFormat="1" x14ac:dyDescent="0.2">
      <c r="H34940" s="12"/>
      <c r="J34940" s="29"/>
      <c r="K34940" s="45"/>
      <c r="L34940" s="45"/>
      <c r="M34940" s="45"/>
    </row>
    <row r="34941" spans="8:13" s="28" customFormat="1" x14ac:dyDescent="0.2">
      <c r="H34941" s="12"/>
      <c r="J34941" s="29"/>
      <c r="K34941" s="45"/>
      <c r="L34941" s="45"/>
      <c r="M34941" s="45"/>
    </row>
    <row r="34942" spans="8:13" s="28" customFormat="1" x14ac:dyDescent="0.2">
      <c r="H34942" s="12"/>
      <c r="J34942" s="29"/>
      <c r="K34942" s="45"/>
      <c r="L34942" s="45"/>
      <c r="M34942" s="45"/>
    </row>
    <row r="34943" spans="8:13" s="28" customFormat="1" x14ac:dyDescent="0.2">
      <c r="H34943" s="12"/>
      <c r="J34943" s="29"/>
      <c r="K34943" s="45"/>
      <c r="L34943" s="45"/>
      <c r="M34943" s="45"/>
    </row>
    <row r="34944" spans="8:13" s="28" customFormat="1" x14ac:dyDescent="0.2">
      <c r="H34944" s="12"/>
      <c r="J34944" s="29"/>
      <c r="K34944" s="45"/>
      <c r="L34944" s="45"/>
      <c r="M34944" s="45"/>
    </row>
    <row r="34945" spans="8:13" s="28" customFormat="1" x14ac:dyDescent="0.2">
      <c r="H34945" s="12"/>
      <c r="J34945" s="29"/>
      <c r="K34945" s="45"/>
      <c r="L34945" s="45"/>
      <c r="M34945" s="45"/>
    </row>
    <row r="34946" spans="8:13" s="28" customFormat="1" x14ac:dyDescent="0.2">
      <c r="H34946" s="12"/>
      <c r="J34946" s="29"/>
      <c r="K34946" s="45"/>
      <c r="L34946" s="45"/>
      <c r="M34946" s="45"/>
    </row>
    <row r="34947" spans="8:13" s="28" customFormat="1" x14ac:dyDescent="0.2">
      <c r="H34947" s="12"/>
      <c r="J34947" s="29"/>
      <c r="K34947" s="45"/>
      <c r="L34947" s="45"/>
      <c r="M34947" s="45"/>
    </row>
    <row r="34948" spans="8:13" s="28" customFormat="1" x14ac:dyDescent="0.2">
      <c r="H34948" s="12"/>
      <c r="J34948" s="29"/>
      <c r="K34948" s="45"/>
      <c r="L34948" s="45"/>
      <c r="M34948" s="45"/>
    </row>
    <row r="34949" spans="8:13" s="28" customFormat="1" x14ac:dyDescent="0.2">
      <c r="H34949" s="12"/>
      <c r="J34949" s="29"/>
      <c r="K34949" s="45"/>
      <c r="L34949" s="45"/>
      <c r="M34949" s="45"/>
    </row>
    <row r="34950" spans="8:13" s="28" customFormat="1" x14ac:dyDescent="0.2">
      <c r="H34950" s="12"/>
      <c r="J34950" s="29"/>
      <c r="K34950" s="45"/>
      <c r="L34950" s="45"/>
      <c r="M34950" s="45"/>
    </row>
    <row r="34951" spans="8:13" s="28" customFormat="1" x14ac:dyDescent="0.2">
      <c r="H34951" s="12"/>
      <c r="J34951" s="29"/>
      <c r="K34951" s="45"/>
      <c r="L34951" s="45"/>
      <c r="M34951" s="45"/>
    </row>
    <row r="34952" spans="8:13" s="28" customFormat="1" x14ac:dyDescent="0.2">
      <c r="H34952" s="12"/>
      <c r="J34952" s="29"/>
      <c r="K34952" s="45"/>
      <c r="L34952" s="45"/>
      <c r="M34952" s="45"/>
    </row>
    <row r="34953" spans="8:13" s="28" customFormat="1" x14ac:dyDescent="0.2">
      <c r="H34953" s="12"/>
      <c r="J34953" s="29"/>
      <c r="K34953" s="45"/>
      <c r="L34953" s="45"/>
      <c r="M34953" s="45"/>
    </row>
    <row r="34954" spans="8:13" s="28" customFormat="1" x14ac:dyDescent="0.2">
      <c r="H34954" s="12"/>
      <c r="J34954" s="29"/>
      <c r="K34954" s="45"/>
      <c r="L34954" s="45"/>
      <c r="M34954" s="45"/>
    </row>
    <row r="34955" spans="8:13" s="28" customFormat="1" x14ac:dyDescent="0.2">
      <c r="H34955" s="12"/>
      <c r="J34955" s="29"/>
      <c r="K34955" s="45"/>
      <c r="L34955" s="45"/>
      <c r="M34955" s="45"/>
    </row>
    <row r="34956" spans="8:13" s="28" customFormat="1" x14ac:dyDescent="0.2">
      <c r="H34956" s="12"/>
      <c r="J34956" s="29"/>
      <c r="K34956" s="45"/>
      <c r="L34956" s="45"/>
      <c r="M34956" s="45"/>
    </row>
    <row r="34957" spans="8:13" s="28" customFormat="1" x14ac:dyDescent="0.2">
      <c r="H34957" s="12"/>
      <c r="J34957" s="29"/>
      <c r="K34957" s="45"/>
      <c r="L34957" s="45"/>
      <c r="M34957" s="45"/>
    </row>
    <row r="34958" spans="8:13" s="28" customFormat="1" x14ac:dyDescent="0.2">
      <c r="H34958" s="12"/>
      <c r="J34958" s="29"/>
      <c r="K34958" s="45"/>
      <c r="L34958" s="45"/>
      <c r="M34958" s="45"/>
    </row>
    <row r="34959" spans="8:13" s="28" customFormat="1" x14ac:dyDescent="0.2">
      <c r="H34959" s="12"/>
      <c r="J34959" s="29"/>
      <c r="K34959" s="45"/>
      <c r="L34959" s="45"/>
      <c r="M34959" s="45"/>
    </row>
    <row r="34960" spans="8:13" s="28" customFormat="1" x14ac:dyDescent="0.2">
      <c r="H34960" s="12"/>
      <c r="J34960" s="29"/>
      <c r="K34960" s="45"/>
      <c r="L34960" s="45"/>
      <c r="M34960" s="45"/>
    </row>
    <row r="34961" spans="8:13" s="28" customFormat="1" x14ac:dyDescent="0.2">
      <c r="H34961" s="12"/>
      <c r="J34961" s="29"/>
      <c r="K34961" s="45"/>
      <c r="L34961" s="45"/>
      <c r="M34961" s="45"/>
    </row>
    <row r="34962" spans="8:13" s="28" customFormat="1" x14ac:dyDescent="0.2">
      <c r="H34962" s="12"/>
      <c r="J34962" s="29"/>
      <c r="K34962" s="45"/>
      <c r="L34962" s="45"/>
      <c r="M34962" s="45"/>
    </row>
    <row r="34963" spans="8:13" s="28" customFormat="1" x14ac:dyDescent="0.2">
      <c r="H34963" s="12"/>
      <c r="J34963" s="29"/>
      <c r="K34963" s="45"/>
      <c r="L34963" s="45"/>
      <c r="M34963" s="45"/>
    </row>
    <row r="34964" spans="8:13" s="28" customFormat="1" x14ac:dyDescent="0.2">
      <c r="H34964" s="12"/>
      <c r="J34964" s="29"/>
      <c r="K34964" s="45"/>
      <c r="L34964" s="45"/>
      <c r="M34964" s="45"/>
    </row>
    <row r="34965" spans="8:13" s="28" customFormat="1" x14ac:dyDescent="0.2">
      <c r="H34965" s="12"/>
      <c r="J34965" s="29"/>
      <c r="K34965" s="45"/>
      <c r="L34965" s="45"/>
      <c r="M34965" s="45"/>
    </row>
    <row r="34966" spans="8:13" s="28" customFormat="1" x14ac:dyDescent="0.2">
      <c r="H34966" s="12"/>
      <c r="J34966" s="29"/>
      <c r="K34966" s="45"/>
      <c r="L34966" s="45"/>
      <c r="M34966" s="45"/>
    </row>
    <row r="34967" spans="8:13" s="28" customFormat="1" x14ac:dyDescent="0.2">
      <c r="H34967" s="12"/>
      <c r="J34967" s="29"/>
      <c r="K34967" s="45"/>
      <c r="L34967" s="45"/>
      <c r="M34967" s="45"/>
    </row>
    <row r="34968" spans="8:13" s="28" customFormat="1" x14ac:dyDescent="0.2">
      <c r="H34968" s="12"/>
      <c r="J34968" s="29"/>
      <c r="K34968" s="45"/>
      <c r="L34968" s="45"/>
      <c r="M34968" s="45"/>
    </row>
    <row r="34969" spans="8:13" s="28" customFormat="1" x14ac:dyDescent="0.2">
      <c r="H34969" s="12"/>
      <c r="J34969" s="29"/>
      <c r="K34969" s="45"/>
      <c r="L34969" s="45"/>
      <c r="M34969" s="45"/>
    </row>
    <row r="34970" spans="8:13" s="28" customFormat="1" x14ac:dyDescent="0.2">
      <c r="H34970" s="12"/>
      <c r="J34970" s="29"/>
      <c r="K34970" s="45"/>
      <c r="L34970" s="45"/>
      <c r="M34970" s="45"/>
    </row>
    <row r="34971" spans="8:13" s="28" customFormat="1" x14ac:dyDescent="0.2">
      <c r="H34971" s="12"/>
      <c r="J34971" s="29"/>
      <c r="K34971" s="45"/>
      <c r="L34971" s="45"/>
      <c r="M34971" s="45"/>
    </row>
    <row r="34972" spans="8:13" s="28" customFormat="1" x14ac:dyDescent="0.2">
      <c r="H34972" s="12"/>
      <c r="J34972" s="29"/>
      <c r="K34972" s="45"/>
      <c r="L34972" s="45"/>
      <c r="M34972" s="45"/>
    </row>
    <row r="34973" spans="8:13" s="28" customFormat="1" x14ac:dyDescent="0.2">
      <c r="H34973" s="12"/>
      <c r="J34973" s="29"/>
      <c r="K34973" s="45"/>
      <c r="L34973" s="45"/>
      <c r="M34973" s="45"/>
    </row>
    <row r="34974" spans="8:13" s="28" customFormat="1" x14ac:dyDescent="0.2">
      <c r="H34974" s="12"/>
      <c r="J34974" s="29"/>
      <c r="K34974" s="45"/>
      <c r="L34974" s="45"/>
      <c r="M34974" s="45"/>
    </row>
    <row r="34975" spans="8:13" s="28" customFormat="1" x14ac:dyDescent="0.2">
      <c r="H34975" s="12"/>
      <c r="J34975" s="29"/>
      <c r="K34975" s="45"/>
      <c r="L34975" s="45"/>
      <c r="M34975" s="45"/>
    </row>
    <row r="34976" spans="8:13" s="28" customFormat="1" x14ac:dyDescent="0.2">
      <c r="H34976" s="12"/>
      <c r="J34976" s="29"/>
      <c r="K34976" s="45"/>
      <c r="L34976" s="45"/>
      <c r="M34976" s="45"/>
    </row>
    <row r="34977" spans="8:13" s="28" customFormat="1" x14ac:dyDescent="0.2">
      <c r="H34977" s="12"/>
      <c r="J34977" s="29"/>
      <c r="K34977" s="45"/>
      <c r="L34977" s="45"/>
      <c r="M34977" s="45"/>
    </row>
    <row r="34978" spans="8:13" s="28" customFormat="1" x14ac:dyDescent="0.2">
      <c r="H34978" s="12"/>
      <c r="J34978" s="29"/>
      <c r="K34978" s="45"/>
      <c r="L34978" s="45"/>
      <c r="M34978" s="45"/>
    </row>
    <row r="34979" spans="8:13" s="28" customFormat="1" x14ac:dyDescent="0.2">
      <c r="H34979" s="12"/>
      <c r="J34979" s="29"/>
      <c r="K34979" s="45"/>
      <c r="L34979" s="45"/>
      <c r="M34979" s="45"/>
    </row>
    <row r="34980" spans="8:13" s="28" customFormat="1" x14ac:dyDescent="0.2">
      <c r="H34980" s="12"/>
      <c r="J34980" s="29"/>
      <c r="K34980" s="45"/>
      <c r="L34980" s="45"/>
      <c r="M34980" s="45"/>
    </row>
    <row r="34981" spans="8:13" s="28" customFormat="1" x14ac:dyDescent="0.2">
      <c r="H34981" s="12"/>
      <c r="J34981" s="29"/>
      <c r="K34981" s="45"/>
      <c r="L34981" s="45"/>
      <c r="M34981" s="45"/>
    </row>
    <row r="34982" spans="8:13" s="28" customFormat="1" x14ac:dyDescent="0.2">
      <c r="H34982" s="12"/>
      <c r="J34982" s="29"/>
      <c r="K34982" s="45"/>
      <c r="L34982" s="45"/>
      <c r="M34982" s="45"/>
    </row>
    <row r="34983" spans="8:13" s="28" customFormat="1" x14ac:dyDescent="0.2">
      <c r="H34983" s="12"/>
      <c r="J34983" s="29"/>
      <c r="K34983" s="45"/>
      <c r="L34983" s="45"/>
      <c r="M34983" s="45"/>
    </row>
    <row r="34984" spans="8:13" s="28" customFormat="1" x14ac:dyDescent="0.2">
      <c r="H34984" s="12"/>
      <c r="J34984" s="29"/>
      <c r="K34984" s="45"/>
      <c r="L34984" s="45"/>
      <c r="M34984" s="45"/>
    </row>
    <row r="34985" spans="8:13" s="28" customFormat="1" x14ac:dyDescent="0.2">
      <c r="H34985" s="12"/>
      <c r="J34985" s="29"/>
      <c r="K34985" s="45"/>
      <c r="L34985" s="45"/>
      <c r="M34985" s="45"/>
    </row>
    <row r="34986" spans="8:13" s="28" customFormat="1" x14ac:dyDescent="0.2">
      <c r="H34986" s="12"/>
      <c r="J34986" s="29"/>
      <c r="K34986" s="45"/>
      <c r="L34986" s="45"/>
      <c r="M34986" s="45"/>
    </row>
    <row r="34987" spans="8:13" s="28" customFormat="1" x14ac:dyDescent="0.2">
      <c r="H34987" s="12"/>
      <c r="J34987" s="29"/>
      <c r="K34987" s="45"/>
      <c r="L34987" s="45"/>
      <c r="M34987" s="45"/>
    </row>
    <row r="34988" spans="8:13" s="28" customFormat="1" x14ac:dyDescent="0.2">
      <c r="H34988" s="12"/>
      <c r="J34988" s="29"/>
      <c r="K34988" s="45"/>
      <c r="L34988" s="45"/>
      <c r="M34988" s="45"/>
    </row>
    <row r="34989" spans="8:13" s="28" customFormat="1" x14ac:dyDescent="0.2">
      <c r="H34989" s="12"/>
      <c r="J34989" s="29"/>
      <c r="K34989" s="45"/>
      <c r="L34989" s="45"/>
      <c r="M34989" s="45"/>
    </row>
    <row r="34990" spans="8:13" s="28" customFormat="1" x14ac:dyDescent="0.2">
      <c r="H34990" s="12"/>
      <c r="J34990" s="29"/>
      <c r="K34990" s="45"/>
      <c r="L34990" s="45"/>
      <c r="M34990" s="45"/>
    </row>
    <row r="34991" spans="8:13" s="28" customFormat="1" x14ac:dyDescent="0.2">
      <c r="H34991" s="12"/>
      <c r="J34991" s="29"/>
      <c r="K34991" s="45"/>
      <c r="L34991" s="45"/>
      <c r="M34991" s="45"/>
    </row>
    <row r="34992" spans="8:13" s="28" customFormat="1" x14ac:dyDescent="0.2">
      <c r="H34992" s="12"/>
      <c r="J34992" s="29"/>
      <c r="K34992" s="45"/>
      <c r="L34992" s="45"/>
      <c r="M34992" s="45"/>
    </row>
    <row r="34993" spans="8:13" s="28" customFormat="1" x14ac:dyDescent="0.2">
      <c r="H34993" s="12"/>
      <c r="J34993" s="29"/>
      <c r="K34993" s="45"/>
      <c r="L34993" s="45"/>
      <c r="M34993" s="45"/>
    </row>
    <row r="34994" spans="8:13" s="28" customFormat="1" x14ac:dyDescent="0.2">
      <c r="H34994" s="12"/>
      <c r="J34994" s="29"/>
      <c r="K34994" s="45"/>
      <c r="L34994" s="45"/>
      <c r="M34994" s="45"/>
    </row>
    <row r="34995" spans="8:13" s="28" customFormat="1" x14ac:dyDescent="0.2">
      <c r="H34995" s="12"/>
      <c r="J34995" s="29"/>
      <c r="K34995" s="45"/>
      <c r="L34995" s="45"/>
      <c r="M34995" s="45"/>
    </row>
    <row r="34996" spans="8:13" s="28" customFormat="1" x14ac:dyDescent="0.2">
      <c r="H34996" s="12"/>
      <c r="J34996" s="29"/>
      <c r="K34996" s="45"/>
      <c r="L34996" s="45"/>
      <c r="M34996" s="45"/>
    </row>
    <row r="34997" spans="8:13" s="28" customFormat="1" x14ac:dyDescent="0.2">
      <c r="H34997" s="12"/>
      <c r="J34997" s="29"/>
      <c r="K34997" s="45"/>
      <c r="L34997" s="45"/>
      <c r="M34997" s="45"/>
    </row>
    <row r="34998" spans="8:13" s="28" customFormat="1" x14ac:dyDescent="0.2">
      <c r="H34998" s="12"/>
      <c r="J34998" s="29"/>
      <c r="K34998" s="45"/>
      <c r="L34998" s="45"/>
      <c r="M34998" s="45"/>
    </row>
    <row r="34999" spans="8:13" s="28" customFormat="1" x14ac:dyDescent="0.2">
      <c r="H34999" s="12"/>
      <c r="J34999" s="29"/>
      <c r="K34999" s="45"/>
      <c r="L34999" s="45"/>
      <c r="M34999" s="45"/>
    </row>
    <row r="35000" spans="8:13" s="28" customFormat="1" x14ac:dyDescent="0.2">
      <c r="H35000" s="12"/>
      <c r="J35000" s="29"/>
      <c r="K35000" s="45"/>
      <c r="L35000" s="45"/>
      <c r="M35000" s="45"/>
    </row>
    <row r="35001" spans="8:13" s="28" customFormat="1" x14ac:dyDescent="0.2">
      <c r="H35001" s="12"/>
      <c r="J35001" s="29"/>
      <c r="K35001" s="45"/>
      <c r="L35001" s="45"/>
      <c r="M35001" s="45"/>
    </row>
    <row r="35002" spans="8:13" s="28" customFormat="1" x14ac:dyDescent="0.2">
      <c r="H35002" s="12"/>
      <c r="J35002" s="29"/>
      <c r="K35002" s="45"/>
      <c r="L35002" s="45"/>
      <c r="M35002" s="45"/>
    </row>
    <row r="35003" spans="8:13" s="28" customFormat="1" x14ac:dyDescent="0.2">
      <c r="H35003" s="12"/>
      <c r="J35003" s="29"/>
      <c r="K35003" s="45"/>
      <c r="L35003" s="45"/>
      <c r="M35003" s="45"/>
    </row>
    <row r="35004" spans="8:13" s="28" customFormat="1" x14ac:dyDescent="0.2">
      <c r="H35004" s="12"/>
      <c r="J35004" s="29"/>
      <c r="K35004" s="45"/>
      <c r="L35004" s="45"/>
      <c r="M35004" s="45"/>
    </row>
    <row r="35005" spans="8:13" s="28" customFormat="1" x14ac:dyDescent="0.2">
      <c r="H35005" s="12"/>
      <c r="J35005" s="29"/>
      <c r="K35005" s="45"/>
      <c r="L35005" s="45"/>
      <c r="M35005" s="45"/>
    </row>
    <row r="35006" spans="8:13" s="28" customFormat="1" x14ac:dyDescent="0.2">
      <c r="H35006" s="12"/>
      <c r="J35006" s="29"/>
      <c r="K35006" s="45"/>
      <c r="L35006" s="45"/>
      <c r="M35006" s="45"/>
    </row>
    <row r="35007" spans="8:13" s="28" customFormat="1" x14ac:dyDescent="0.2">
      <c r="H35007" s="12"/>
      <c r="J35007" s="29"/>
      <c r="K35007" s="45"/>
      <c r="L35007" s="45"/>
      <c r="M35007" s="45"/>
    </row>
    <row r="35008" spans="8:13" s="28" customFormat="1" x14ac:dyDescent="0.2">
      <c r="H35008" s="12"/>
      <c r="J35008" s="29"/>
      <c r="K35008" s="45"/>
      <c r="L35008" s="45"/>
      <c r="M35008" s="45"/>
    </row>
    <row r="35009" spans="8:13" s="28" customFormat="1" x14ac:dyDescent="0.2">
      <c r="H35009" s="12"/>
      <c r="J35009" s="29"/>
      <c r="K35009" s="45"/>
      <c r="L35009" s="45"/>
      <c r="M35009" s="45"/>
    </row>
    <row r="35010" spans="8:13" s="28" customFormat="1" x14ac:dyDescent="0.2">
      <c r="H35010" s="12"/>
      <c r="J35010" s="29"/>
      <c r="K35010" s="45"/>
      <c r="L35010" s="45"/>
      <c r="M35010" s="45"/>
    </row>
    <row r="35011" spans="8:13" s="28" customFormat="1" x14ac:dyDescent="0.2">
      <c r="H35011" s="12"/>
      <c r="J35011" s="29"/>
      <c r="K35011" s="45"/>
      <c r="L35011" s="45"/>
      <c r="M35011" s="45"/>
    </row>
    <row r="35012" spans="8:13" s="28" customFormat="1" x14ac:dyDescent="0.2">
      <c r="H35012" s="12"/>
      <c r="J35012" s="29"/>
      <c r="K35012" s="45"/>
      <c r="L35012" s="45"/>
      <c r="M35012" s="45"/>
    </row>
    <row r="35013" spans="8:13" s="28" customFormat="1" x14ac:dyDescent="0.2">
      <c r="H35013" s="12"/>
      <c r="J35013" s="29"/>
      <c r="K35013" s="45"/>
      <c r="L35013" s="45"/>
      <c r="M35013" s="45"/>
    </row>
    <row r="35014" spans="8:13" s="28" customFormat="1" x14ac:dyDescent="0.2">
      <c r="H35014" s="12"/>
      <c r="J35014" s="29"/>
      <c r="K35014" s="45"/>
      <c r="L35014" s="45"/>
      <c r="M35014" s="45"/>
    </row>
    <row r="35015" spans="8:13" s="28" customFormat="1" x14ac:dyDescent="0.2">
      <c r="H35015" s="12"/>
      <c r="J35015" s="29"/>
      <c r="K35015" s="45"/>
      <c r="L35015" s="45"/>
      <c r="M35015" s="45"/>
    </row>
    <row r="35016" spans="8:13" s="28" customFormat="1" x14ac:dyDescent="0.2">
      <c r="H35016" s="12"/>
      <c r="J35016" s="29"/>
      <c r="K35016" s="45"/>
      <c r="L35016" s="45"/>
      <c r="M35016" s="45"/>
    </row>
    <row r="35017" spans="8:13" s="28" customFormat="1" x14ac:dyDescent="0.2">
      <c r="H35017" s="12"/>
      <c r="J35017" s="29"/>
      <c r="K35017" s="45"/>
      <c r="L35017" s="45"/>
      <c r="M35017" s="45"/>
    </row>
    <row r="35018" spans="8:13" s="28" customFormat="1" x14ac:dyDescent="0.2">
      <c r="H35018" s="12"/>
      <c r="J35018" s="29"/>
      <c r="K35018" s="45"/>
      <c r="L35018" s="45"/>
      <c r="M35018" s="45"/>
    </row>
    <row r="35019" spans="8:13" s="28" customFormat="1" x14ac:dyDescent="0.2">
      <c r="H35019" s="12"/>
      <c r="J35019" s="29"/>
      <c r="K35019" s="45"/>
      <c r="L35019" s="45"/>
      <c r="M35019" s="45"/>
    </row>
    <row r="35020" spans="8:13" s="28" customFormat="1" x14ac:dyDescent="0.2">
      <c r="H35020" s="12"/>
      <c r="J35020" s="29"/>
      <c r="K35020" s="45"/>
      <c r="L35020" s="45"/>
      <c r="M35020" s="45"/>
    </row>
    <row r="35021" spans="8:13" s="28" customFormat="1" x14ac:dyDescent="0.2">
      <c r="H35021" s="12"/>
      <c r="J35021" s="29"/>
      <c r="K35021" s="45"/>
      <c r="L35021" s="45"/>
      <c r="M35021" s="45"/>
    </row>
    <row r="35022" spans="8:13" s="28" customFormat="1" x14ac:dyDescent="0.2">
      <c r="H35022" s="12"/>
      <c r="J35022" s="29"/>
      <c r="K35022" s="45"/>
      <c r="L35022" s="45"/>
      <c r="M35022" s="45"/>
    </row>
    <row r="35023" spans="8:13" s="28" customFormat="1" x14ac:dyDescent="0.2">
      <c r="H35023" s="12"/>
      <c r="J35023" s="29"/>
      <c r="K35023" s="45"/>
      <c r="L35023" s="45"/>
      <c r="M35023" s="45"/>
    </row>
    <row r="35024" spans="8:13" s="28" customFormat="1" x14ac:dyDescent="0.2">
      <c r="H35024" s="12"/>
      <c r="J35024" s="29"/>
      <c r="K35024" s="45"/>
      <c r="L35024" s="45"/>
      <c r="M35024" s="45"/>
    </row>
    <row r="35025" spans="8:13" s="28" customFormat="1" x14ac:dyDescent="0.2">
      <c r="H35025" s="12"/>
      <c r="J35025" s="29"/>
      <c r="K35025" s="45"/>
      <c r="L35025" s="45"/>
      <c r="M35025" s="45"/>
    </row>
    <row r="35026" spans="8:13" s="28" customFormat="1" x14ac:dyDescent="0.2">
      <c r="H35026" s="12"/>
      <c r="J35026" s="29"/>
      <c r="K35026" s="45"/>
      <c r="L35026" s="45"/>
      <c r="M35026" s="45"/>
    </row>
    <row r="35027" spans="8:13" s="28" customFormat="1" x14ac:dyDescent="0.2">
      <c r="H35027" s="12"/>
      <c r="J35027" s="29"/>
      <c r="K35027" s="45"/>
      <c r="L35027" s="45"/>
      <c r="M35027" s="45"/>
    </row>
    <row r="35028" spans="8:13" s="28" customFormat="1" x14ac:dyDescent="0.2">
      <c r="H35028" s="12"/>
      <c r="J35028" s="29"/>
      <c r="K35028" s="45"/>
      <c r="L35028" s="45"/>
      <c r="M35028" s="45"/>
    </row>
    <row r="35029" spans="8:13" s="28" customFormat="1" x14ac:dyDescent="0.2">
      <c r="H35029" s="12"/>
      <c r="J35029" s="29"/>
      <c r="K35029" s="45"/>
      <c r="L35029" s="45"/>
      <c r="M35029" s="45"/>
    </row>
    <row r="35030" spans="8:13" s="28" customFormat="1" x14ac:dyDescent="0.2">
      <c r="H35030" s="12"/>
      <c r="J35030" s="29"/>
      <c r="K35030" s="45"/>
      <c r="L35030" s="45"/>
      <c r="M35030" s="45"/>
    </row>
    <row r="35031" spans="8:13" s="28" customFormat="1" x14ac:dyDescent="0.2">
      <c r="H35031" s="12"/>
      <c r="J35031" s="29"/>
      <c r="K35031" s="45"/>
      <c r="L35031" s="45"/>
      <c r="M35031" s="45"/>
    </row>
    <row r="35032" spans="8:13" s="28" customFormat="1" x14ac:dyDescent="0.2">
      <c r="H35032" s="12"/>
      <c r="J35032" s="29"/>
      <c r="K35032" s="45"/>
      <c r="L35032" s="45"/>
      <c r="M35032" s="45"/>
    </row>
    <row r="35033" spans="8:13" s="28" customFormat="1" x14ac:dyDescent="0.2">
      <c r="H35033" s="12"/>
      <c r="J35033" s="29"/>
      <c r="K35033" s="45"/>
      <c r="L35033" s="45"/>
      <c r="M35033" s="45"/>
    </row>
    <row r="35034" spans="8:13" s="28" customFormat="1" x14ac:dyDescent="0.2">
      <c r="H35034" s="12"/>
      <c r="J35034" s="29"/>
      <c r="K35034" s="45"/>
      <c r="L35034" s="45"/>
      <c r="M35034" s="45"/>
    </row>
    <row r="35035" spans="8:13" s="28" customFormat="1" x14ac:dyDescent="0.2">
      <c r="H35035" s="12"/>
      <c r="J35035" s="29"/>
      <c r="K35035" s="45"/>
      <c r="L35035" s="45"/>
      <c r="M35035" s="45"/>
    </row>
    <row r="35036" spans="8:13" s="28" customFormat="1" x14ac:dyDescent="0.2">
      <c r="H35036" s="12"/>
      <c r="J35036" s="29"/>
      <c r="K35036" s="45"/>
      <c r="L35036" s="45"/>
      <c r="M35036" s="45"/>
    </row>
    <row r="35037" spans="8:13" s="28" customFormat="1" x14ac:dyDescent="0.2">
      <c r="H35037" s="12"/>
      <c r="J35037" s="29"/>
      <c r="K35037" s="45"/>
      <c r="L35037" s="45"/>
      <c r="M35037" s="45"/>
    </row>
    <row r="35038" spans="8:13" s="28" customFormat="1" x14ac:dyDescent="0.2">
      <c r="H35038" s="12"/>
      <c r="J35038" s="29"/>
      <c r="K35038" s="45"/>
      <c r="L35038" s="45"/>
      <c r="M35038" s="45"/>
    </row>
    <row r="35039" spans="8:13" s="28" customFormat="1" x14ac:dyDescent="0.2">
      <c r="H35039" s="12"/>
      <c r="J35039" s="29"/>
      <c r="K35039" s="45"/>
      <c r="L35039" s="45"/>
      <c r="M35039" s="45"/>
    </row>
    <row r="35040" spans="8:13" s="28" customFormat="1" x14ac:dyDescent="0.2">
      <c r="H35040" s="12"/>
      <c r="J35040" s="29"/>
      <c r="K35040" s="45"/>
      <c r="L35040" s="45"/>
      <c r="M35040" s="45"/>
    </row>
    <row r="35041" spans="8:13" s="28" customFormat="1" x14ac:dyDescent="0.2">
      <c r="H35041" s="12"/>
      <c r="J35041" s="29"/>
      <c r="K35041" s="45"/>
      <c r="L35041" s="45"/>
      <c r="M35041" s="45"/>
    </row>
    <row r="35042" spans="8:13" s="28" customFormat="1" x14ac:dyDescent="0.2">
      <c r="H35042" s="12"/>
      <c r="J35042" s="29"/>
      <c r="K35042" s="45"/>
      <c r="L35042" s="45"/>
      <c r="M35042" s="45"/>
    </row>
    <row r="35043" spans="8:13" s="28" customFormat="1" x14ac:dyDescent="0.2">
      <c r="H35043" s="12"/>
      <c r="J35043" s="29"/>
      <c r="K35043" s="45"/>
      <c r="L35043" s="45"/>
      <c r="M35043" s="45"/>
    </row>
    <row r="35044" spans="8:13" s="28" customFormat="1" x14ac:dyDescent="0.2">
      <c r="H35044" s="12"/>
      <c r="J35044" s="29"/>
      <c r="K35044" s="45"/>
      <c r="L35044" s="45"/>
      <c r="M35044" s="45"/>
    </row>
    <row r="35045" spans="8:13" s="28" customFormat="1" x14ac:dyDescent="0.2">
      <c r="H35045" s="12"/>
      <c r="J35045" s="29"/>
      <c r="K35045" s="45"/>
      <c r="L35045" s="45"/>
      <c r="M35045" s="45"/>
    </row>
    <row r="35046" spans="8:13" s="28" customFormat="1" x14ac:dyDescent="0.2">
      <c r="H35046" s="12"/>
      <c r="J35046" s="29"/>
      <c r="K35046" s="45"/>
      <c r="L35046" s="45"/>
      <c r="M35046" s="45"/>
    </row>
    <row r="35047" spans="8:13" s="28" customFormat="1" x14ac:dyDescent="0.2">
      <c r="H35047" s="12"/>
      <c r="J35047" s="29"/>
      <c r="K35047" s="45"/>
      <c r="L35047" s="45"/>
      <c r="M35047" s="45"/>
    </row>
    <row r="35048" spans="8:13" s="28" customFormat="1" x14ac:dyDescent="0.2">
      <c r="H35048" s="12"/>
      <c r="J35048" s="29"/>
      <c r="K35048" s="45"/>
      <c r="L35048" s="45"/>
      <c r="M35048" s="45"/>
    </row>
    <row r="35049" spans="8:13" s="28" customFormat="1" x14ac:dyDescent="0.2">
      <c r="H35049" s="12"/>
      <c r="J35049" s="29"/>
      <c r="K35049" s="45"/>
      <c r="L35049" s="45"/>
      <c r="M35049" s="45"/>
    </row>
    <row r="35050" spans="8:13" s="28" customFormat="1" x14ac:dyDescent="0.2">
      <c r="H35050" s="12"/>
      <c r="J35050" s="29"/>
      <c r="K35050" s="45"/>
      <c r="L35050" s="45"/>
      <c r="M35050" s="45"/>
    </row>
    <row r="35051" spans="8:13" s="28" customFormat="1" x14ac:dyDescent="0.2">
      <c r="H35051" s="12"/>
      <c r="J35051" s="29"/>
      <c r="K35051" s="45"/>
      <c r="L35051" s="45"/>
      <c r="M35051" s="45"/>
    </row>
    <row r="35052" spans="8:13" s="28" customFormat="1" x14ac:dyDescent="0.2">
      <c r="H35052" s="12"/>
      <c r="J35052" s="29"/>
      <c r="K35052" s="45"/>
      <c r="L35052" s="45"/>
      <c r="M35052" s="45"/>
    </row>
    <row r="35053" spans="8:13" s="28" customFormat="1" x14ac:dyDescent="0.2">
      <c r="H35053" s="12"/>
      <c r="J35053" s="29"/>
      <c r="K35053" s="45"/>
      <c r="L35053" s="45"/>
      <c r="M35053" s="45"/>
    </row>
    <row r="35054" spans="8:13" s="28" customFormat="1" x14ac:dyDescent="0.2">
      <c r="H35054" s="12"/>
      <c r="J35054" s="29"/>
      <c r="K35054" s="45"/>
      <c r="L35054" s="45"/>
      <c r="M35054" s="45"/>
    </row>
    <row r="35055" spans="8:13" s="28" customFormat="1" x14ac:dyDescent="0.2">
      <c r="H35055" s="12"/>
      <c r="J35055" s="29"/>
      <c r="K35055" s="45"/>
      <c r="L35055" s="45"/>
      <c r="M35055" s="45"/>
    </row>
    <row r="35056" spans="8:13" s="28" customFormat="1" x14ac:dyDescent="0.2">
      <c r="H35056" s="12"/>
      <c r="J35056" s="29"/>
      <c r="K35056" s="45"/>
      <c r="L35056" s="45"/>
      <c r="M35056" s="45"/>
    </row>
    <row r="35057" spans="8:13" s="28" customFormat="1" x14ac:dyDescent="0.2">
      <c r="H35057" s="12"/>
      <c r="J35057" s="29"/>
      <c r="K35057" s="45"/>
      <c r="L35057" s="45"/>
      <c r="M35057" s="45"/>
    </row>
    <row r="35058" spans="8:13" s="28" customFormat="1" x14ac:dyDescent="0.2">
      <c r="H35058" s="12"/>
      <c r="J35058" s="29"/>
      <c r="K35058" s="45"/>
      <c r="L35058" s="45"/>
      <c r="M35058" s="45"/>
    </row>
    <row r="35059" spans="8:13" s="28" customFormat="1" x14ac:dyDescent="0.2">
      <c r="H35059" s="12"/>
      <c r="J35059" s="29"/>
      <c r="K35059" s="45"/>
      <c r="L35059" s="45"/>
      <c r="M35059" s="45"/>
    </row>
    <row r="35060" spans="8:13" s="28" customFormat="1" x14ac:dyDescent="0.2">
      <c r="H35060" s="12"/>
      <c r="J35060" s="29"/>
      <c r="K35060" s="45"/>
      <c r="L35060" s="45"/>
      <c r="M35060" s="45"/>
    </row>
    <row r="35061" spans="8:13" s="28" customFormat="1" x14ac:dyDescent="0.2">
      <c r="H35061" s="12"/>
      <c r="J35061" s="29"/>
      <c r="K35061" s="45"/>
      <c r="L35061" s="45"/>
      <c r="M35061" s="45"/>
    </row>
    <row r="35062" spans="8:13" s="28" customFormat="1" x14ac:dyDescent="0.2">
      <c r="H35062" s="12"/>
      <c r="J35062" s="29"/>
      <c r="K35062" s="45"/>
      <c r="L35062" s="45"/>
      <c r="M35062" s="45"/>
    </row>
    <row r="35063" spans="8:13" s="28" customFormat="1" x14ac:dyDescent="0.2">
      <c r="H35063" s="12"/>
      <c r="J35063" s="29"/>
      <c r="K35063" s="45"/>
      <c r="L35063" s="45"/>
      <c r="M35063" s="45"/>
    </row>
    <row r="35064" spans="8:13" s="28" customFormat="1" x14ac:dyDescent="0.2">
      <c r="H35064" s="12"/>
      <c r="J35064" s="29"/>
      <c r="K35064" s="45"/>
      <c r="L35064" s="45"/>
      <c r="M35064" s="45"/>
    </row>
    <row r="35065" spans="8:13" s="28" customFormat="1" x14ac:dyDescent="0.2">
      <c r="H35065" s="12"/>
      <c r="J35065" s="29"/>
      <c r="K35065" s="45"/>
      <c r="L35065" s="45"/>
      <c r="M35065" s="45"/>
    </row>
    <row r="35066" spans="8:13" s="28" customFormat="1" x14ac:dyDescent="0.2">
      <c r="H35066" s="12"/>
      <c r="J35066" s="29"/>
      <c r="K35066" s="45"/>
      <c r="L35066" s="45"/>
      <c r="M35066" s="45"/>
    </row>
    <row r="35067" spans="8:13" s="28" customFormat="1" x14ac:dyDescent="0.2">
      <c r="H35067" s="12"/>
      <c r="J35067" s="29"/>
      <c r="K35067" s="45"/>
      <c r="L35067" s="45"/>
      <c r="M35067" s="45"/>
    </row>
    <row r="35068" spans="8:13" s="28" customFormat="1" x14ac:dyDescent="0.2">
      <c r="H35068" s="12"/>
      <c r="J35068" s="29"/>
      <c r="K35068" s="45"/>
      <c r="L35068" s="45"/>
      <c r="M35068" s="45"/>
    </row>
    <row r="35069" spans="8:13" s="28" customFormat="1" x14ac:dyDescent="0.2">
      <c r="H35069" s="12"/>
      <c r="J35069" s="29"/>
      <c r="K35069" s="45"/>
      <c r="L35069" s="45"/>
      <c r="M35069" s="45"/>
    </row>
    <row r="35070" spans="8:13" s="28" customFormat="1" x14ac:dyDescent="0.2">
      <c r="H35070" s="12"/>
      <c r="J35070" s="29"/>
      <c r="K35070" s="45"/>
      <c r="L35070" s="45"/>
      <c r="M35070" s="45"/>
    </row>
    <row r="35071" spans="8:13" s="28" customFormat="1" x14ac:dyDescent="0.2">
      <c r="H35071" s="12"/>
      <c r="J35071" s="29"/>
      <c r="K35071" s="45"/>
      <c r="L35071" s="45"/>
      <c r="M35071" s="45"/>
    </row>
    <row r="35072" spans="8:13" s="28" customFormat="1" x14ac:dyDescent="0.2">
      <c r="H35072" s="12"/>
      <c r="J35072" s="29"/>
      <c r="K35072" s="45"/>
      <c r="L35072" s="45"/>
      <c r="M35072" s="45"/>
    </row>
    <row r="35073" spans="8:13" s="28" customFormat="1" x14ac:dyDescent="0.2">
      <c r="H35073" s="12"/>
      <c r="J35073" s="29"/>
      <c r="K35073" s="45"/>
      <c r="L35073" s="45"/>
      <c r="M35073" s="45"/>
    </row>
    <row r="35074" spans="8:13" s="28" customFormat="1" x14ac:dyDescent="0.2">
      <c r="H35074" s="12"/>
      <c r="J35074" s="29"/>
      <c r="K35074" s="45"/>
      <c r="L35074" s="45"/>
      <c r="M35074" s="45"/>
    </row>
    <row r="35075" spans="8:13" s="28" customFormat="1" x14ac:dyDescent="0.2">
      <c r="H35075" s="12"/>
      <c r="J35075" s="29"/>
      <c r="K35075" s="45"/>
      <c r="L35075" s="45"/>
      <c r="M35075" s="45"/>
    </row>
    <row r="35076" spans="8:13" s="28" customFormat="1" x14ac:dyDescent="0.2">
      <c r="H35076" s="12"/>
      <c r="J35076" s="29"/>
      <c r="K35076" s="45"/>
      <c r="L35076" s="45"/>
      <c r="M35076" s="45"/>
    </row>
    <row r="35077" spans="8:13" s="28" customFormat="1" x14ac:dyDescent="0.2">
      <c r="H35077" s="12"/>
      <c r="J35077" s="29"/>
      <c r="K35077" s="45"/>
      <c r="L35077" s="45"/>
      <c r="M35077" s="45"/>
    </row>
    <row r="35078" spans="8:13" s="28" customFormat="1" x14ac:dyDescent="0.2">
      <c r="H35078" s="12"/>
      <c r="J35078" s="29"/>
      <c r="K35078" s="45"/>
      <c r="L35078" s="45"/>
      <c r="M35078" s="45"/>
    </row>
    <row r="35079" spans="8:13" s="28" customFormat="1" x14ac:dyDescent="0.2">
      <c r="H35079" s="12"/>
      <c r="J35079" s="29"/>
      <c r="K35079" s="45"/>
      <c r="L35079" s="45"/>
      <c r="M35079" s="45"/>
    </row>
    <row r="35080" spans="8:13" s="28" customFormat="1" x14ac:dyDescent="0.2">
      <c r="H35080" s="12"/>
      <c r="J35080" s="29"/>
      <c r="K35080" s="45"/>
      <c r="L35080" s="45"/>
      <c r="M35080" s="45"/>
    </row>
    <row r="35081" spans="8:13" s="28" customFormat="1" x14ac:dyDescent="0.2">
      <c r="H35081" s="12"/>
      <c r="J35081" s="29"/>
      <c r="K35081" s="45"/>
      <c r="L35081" s="45"/>
      <c r="M35081" s="45"/>
    </row>
    <row r="35082" spans="8:13" s="28" customFormat="1" x14ac:dyDescent="0.2">
      <c r="H35082" s="12"/>
      <c r="J35082" s="29"/>
      <c r="K35082" s="45"/>
      <c r="L35082" s="45"/>
      <c r="M35082" s="45"/>
    </row>
    <row r="35083" spans="8:13" s="28" customFormat="1" x14ac:dyDescent="0.2">
      <c r="H35083" s="12"/>
      <c r="J35083" s="29"/>
      <c r="K35083" s="45"/>
      <c r="L35083" s="45"/>
      <c r="M35083" s="45"/>
    </row>
    <row r="35084" spans="8:13" s="28" customFormat="1" x14ac:dyDescent="0.2">
      <c r="H35084" s="12"/>
      <c r="J35084" s="29"/>
      <c r="K35084" s="45"/>
      <c r="L35084" s="45"/>
      <c r="M35084" s="45"/>
    </row>
    <row r="35085" spans="8:13" s="28" customFormat="1" x14ac:dyDescent="0.2">
      <c r="H35085" s="12"/>
      <c r="J35085" s="29"/>
      <c r="K35085" s="45"/>
      <c r="L35085" s="45"/>
      <c r="M35085" s="45"/>
    </row>
    <row r="35086" spans="8:13" s="28" customFormat="1" x14ac:dyDescent="0.2">
      <c r="H35086" s="12"/>
      <c r="J35086" s="29"/>
      <c r="K35086" s="45"/>
      <c r="L35086" s="45"/>
      <c r="M35086" s="45"/>
    </row>
    <row r="35087" spans="8:13" s="28" customFormat="1" x14ac:dyDescent="0.2">
      <c r="H35087" s="12"/>
      <c r="J35087" s="29"/>
      <c r="K35087" s="45"/>
      <c r="L35087" s="45"/>
      <c r="M35087" s="45"/>
    </row>
    <row r="35088" spans="8:13" s="28" customFormat="1" x14ac:dyDescent="0.2">
      <c r="H35088" s="12"/>
      <c r="J35088" s="29"/>
      <c r="K35088" s="45"/>
      <c r="L35088" s="45"/>
      <c r="M35088" s="45"/>
    </row>
    <row r="35089" spans="8:13" s="28" customFormat="1" x14ac:dyDescent="0.2">
      <c r="H35089" s="12"/>
      <c r="J35089" s="29"/>
      <c r="K35089" s="45"/>
      <c r="L35089" s="45"/>
      <c r="M35089" s="45"/>
    </row>
    <row r="35090" spans="8:13" s="28" customFormat="1" x14ac:dyDescent="0.2">
      <c r="H35090" s="12"/>
      <c r="J35090" s="29"/>
      <c r="K35090" s="45"/>
      <c r="L35090" s="45"/>
      <c r="M35090" s="45"/>
    </row>
    <row r="35091" spans="8:13" s="28" customFormat="1" x14ac:dyDescent="0.2">
      <c r="H35091" s="12"/>
      <c r="J35091" s="29"/>
      <c r="K35091" s="45"/>
      <c r="L35091" s="45"/>
      <c r="M35091" s="45"/>
    </row>
    <row r="35092" spans="8:13" s="28" customFormat="1" x14ac:dyDescent="0.2">
      <c r="H35092" s="12"/>
      <c r="J35092" s="29"/>
      <c r="K35092" s="45"/>
      <c r="L35092" s="45"/>
      <c r="M35092" s="45"/>
    </row>
    <row r="35093" spans="8:13" s="28" customFormat="1" x14ac:dyDescent="0.2">
      <c r="H35093" s="12"/>
      <c r="J35093" s="29"/>
      <c r="K35093" s="45"/>
      <c r="L35093" s="45"/>
      <c r="M35093" s="45"/>
    </row>
    <row r="35094" spans="8:13" s="28" customFormat="1" x14ac:dyDescent="0.2">
      <c r="H35094" s="12"/>
      <c r="J35094" s="29"/>
      <c r="K35094" s="45"/>
      <c r="L35094" s="45"/>
      <c r="M35094" s="45"/>
    </row>
    <row r="35095" spans="8:13" s="28" customFormat="1" x14ac:dyDescent="0.2">
      <c r="H35095" s="12"/>
      <c r="J35095" s="29"/>
      <c r="K35095" s="45"/>
      <c r="L35095" s="45"/>
      <c r="M35095" s="45"/>
    </row>
    <row r="35096" spans="8:13" s="28" customFormat="1" x14ac:dyDescent="0.2">
      <c r="H35096" s="12"/>
      <c r="J35096" s="29"/>
      <c r="K35096" s="45"/>
      <c r="L35096" s="45"/>
      <c r="M35096" s="45"/>
    </row>
    <row r="35097" spans="8:13" s="28" customFormat="1" x14ac:dyDescent="0.2">
      <c r="H35097" s="12"/>
      <c r="J35097" s="29"/>
      <c r="K35097" s="45"/>
      <c r="L35097" s="45"/>
      <c r="M35097" s="45"/>
    </row>
    <row r="35098" spans="8:13" s="28" customFormat="1" x14ac:dyDescent="0.2">
      <c r="H35098" s="12"/>
      <c r="J35098" s="29"/>
      <c r="K35098" s="45"/>
      <c r="L35098" s="45"/>
      <c r="M35098" s="45"/>
    </row>
    <row r="35099" spans="8:13" s="28" customFormat="1" x14ac:dyDescent="0.2">
      <c r="H35099" s="12"/>
      <c r="J35099" s="29"/>
      <c r="K35099" s="45"/>
      <c r="L35099" s="45"/>
      <c r="M35099" s="45"/>
    </row>
    <row r="35100" spans="8:13" s="28" customFormat="1" x14ac:dyDescent="0.2">
      <c r="H35100" s="12"/>
      <c r="J35100" s="29"/>
      <c r="K35100" s="45"/>
      <c r="L35100" s="45"/>
      <c r="M35100" s="45"/>
    </row>
    <row r="35101" spans="8:13" s="28" customFormat="1" x14ac:dyDescent="0.2">
      <c r="H35101" s="12"/>
      <c r="J35101" s="29"/>
      <c r="K35101" s="45"/>
      <c r="L35101" s="45"/>
      <c r="M35101" s="45"/>
    </row>
    <row r="35102" spans="8:13" s="28" customFormat="1" x14ac:dyDescent="0.2">
      <c r="H35102" s="12"/>
      <c r="J35102" s="29"/>
      <c r="K35102" s="45"/>
      <c r="L35102" s="45"/>
      <c r="M35102" s="45"/>
    </row>
    <row r="35103" spans="8:13" s="28" customFormat="1" x14ac:dyDescent="0.2">
      <c r="H35103" s="12"/>
      <c r="J35103" s="29"/>
      <c r="K35103" s="45"/>
      <c r="L35103" s="45"/>
      <c r="M35103" s="45"/>
    </row>
    <row r="35104" spans="8:13" s="28" customFormat="1" x14ac:dyDescent="0.2">
      <c r="H35104" s="12"/>
      <c r="J35104" s="29"/>
      <c r="K35104" s="45"/>
      <c r="L35104" s="45"/>
      <c r="M35104" s="45"/>
    </row>
    <row r="35105" spans="8:13" s="28" customFormat="1" x14ac:dyDescent="0.2">
      <c r="H35105" s="12"/>
      <c r="J35105" s="29"/>
      <c r="K35105" s="45"/>
      <c r="L35105" s="45"/>
      <c r="M35105" s="45"/>
    </row>
    <row r="35106" spans="8:13" s="28" customFormat="1" x14ac:dyDescent="0.2">
      <c r="H35106" s="12"/>
      <c r="J35106" s="29"/>
      <c r="K35106" s="45"/>
      <c r="L35106" s="45"/>
      <c r="M35106" s="45"/>
    </row>
    <row r="35107" spans="8:13" s="28" customFormat="1" x14ac:dyDescent="0.2">
      <c r="H35107" s="12"/>
      <c r="J35107" s="29"/>
      <c r="K35107" s="45"/>
      <c r="L35107" s="45"/>
      <c r="M35107" s="45"/>
    </row>
    <row r="35108" spans="8:13" s="28" customFormat="1" x14ac:dyDescent="0.2">
      <c r="H35108" s="12"/>
      <c r="J35108" s="29"/>
      <c r="K35108" s="45"/>
      <c r="L35108" s="45"/>
      <c r="M35108" s="45"/>
    </row>
    <row r="35109" spans="8:13" s="28" customFormat="1" x14ac:dyDescent="0.2">
      <c r="H35109" s="12"/>
      <c r="J35109" s="29"/>
      <c r="K35109" s="45"/>
      <c r="L35109" s="45"/>
      <c r="M35109" s="45"/>
    </row>
    <row r="35110" spans="8:13" s="28" customFormat="1" x14ac:dyDescent="0.2">
      <c r="H35110" s="12"/>
      <c r="J35110" s="29"/>
      <c r="K35110" s="45"/>
      <c r="L35110" s="45"/>
      <c r="M35110" s="45"/>
    </row>
    <row r="35111" spans="8:13" s="28" customFormat="1" x14ac:dyDescent="0.2">
      <c r="H35111" s="12"/>
      <c r="J35111" s="29"/>
      <c r="K35111" s="45"/>
      <c r="L35111" s="45"/>
      <c r="M35111" s="45"/>
    </row>
    <row r="35112" spans="8:13" s="28" customFormat="1" x14ac:dyDescent="0.2">
      <c r="H35112" s="12"/>
      <c r="J35112" s="29"/>
      <c r="K35112" s="45"/>
      <c r="L35112" s="45"/>
      <c r="M35112" s="45"/>
    </row>
    <row r="35113" spans="8:13" s="28" customFormat="1" x14ac:dyDescent="0.2">
      <c r="H35113" s="12"/>
      <c r="J35113" s="29"/>
      <c r="K35113" s="45"/>
      <c r="L35113" s="45"/>
      <c r="M35113" s="45"/>
    </row>
    <row r="35114" spans="8:13" s="28" customFormat="1" x14ac:dyDescent="0.2">
      <c r="H35114" s="12"/>
      <c r="J35114" s="29"/>
      <c r="K35114" s="45"/>
      <c r="L35114" s="45"/>
      <c r="M35114" s="45"/>
    </row>
    <row r="35115" spans="8:13" s="28" customFormat="1" x14ac:dyDescent="0.2">
      <c r="H35115" s="12"/>
      <c r="J35115" s="29"/>
      <c r="K35115" s="45"/>
      <c r="L35115" s="45"/>
      <c r="M35115" s="45"/>
    </row>
    <row r="35116" spans="8:13" s="28" customFormat="1" x14ac:dyDescent="0.2">
      <c r="H35116" s="12"/>
      <c r="J35116" s="29"/>
      <c r="K35116" s="45"/>
      <c r="L35116" s="45"/>
      <c r="M35116" s="45"/>
    </row>
    <row r="35117" spans="8:13" s="28" customFormat="1" x14ac:dyDescent="0.2">
      <c r="H35117" s="12"/>
      <c r="J35117" s="29"/>
      <c r="K35117" s="45"/>
      <c r="L35117" s="45"/>
      <c r="M35117" s="45"/>
    </row>
    <row r="35118" spans="8:13" s="28" customFormat="1" x14ac:dyDescent="0.2">
      <c r="H35118" s="12"/>
      <c r="J35118" s="29"/>
      <c r="K35118" s="45"/>
      <c r="L35118" s="45"/>
      <c r="M35118" s="45"/>
    </row>
    <row r="35119" spans="8:13" s="28" customFormat="1" x14ac:dyDescent="0.2">
      <c r="H35119" s="12"/>
      <c r="J35119" s="29"/>
      <c r="K35119" s="45"/>
      <c r="L35119" s="45"/>
      <c r="M35119" s="45"/>
    </row>
    <row r="35120" spans="8:13" s="28" customFormat="1" x14ac:dyDescent="0.2">
      <c r="H35120" s="12"/>
      <c r="J35120" s="29"/>
      <c r="K35120" s="45"/>
      <c r="L35120" s="45"/>
      <c r="M35120" s="45"/>
    </row>
    <row r="35121" spans="8:13" s="28" customFormat="1" x14ac:dyDescent="0.2">
      <c r="H35121" s="12"/>
      <c r="J35121" s="29"/>
      <c r="K35121" s="45"/>
      <c r="L35121" s="45"/>
      <c r="M35121" s="45"/>
    </row>
    <row r="35122" spans="8:13" s="28" customFormat="1" x14ac:dyDescent="0.2">
      <c r="H35122" s="12"/>
      <c r="J35122" s="29"/>
      <c r="K35122" s="45"/>
      <c r="L35122" s="45"/>
      <c r="M35122" s="45"/>
    </row>
    <row r="35123" spans="8:13" s="28" customFormat="1" x14ac:dyDescent="0.2">
      <c r="H35123" s="12"/>
      <c r="J35123" s="29"/>
      <c r="K35123" s="45"/>
      <c r="L35123" s="45"/>
      <c r="M35123" s="45"/>
    </row>
    <row r="35124" spans="8:13" s="28" customFormat="1" x14ac:dyDescent="0.2">
      <c r="H35124" s="12"/>
      <c r="J35124" s="29"/>
      <c r="K35124" s="45"/>
      <c r="L35124" s="45"/>
      <c r="M35124" s="45"/>
    </row>
    <row r="35125" spans="8:13" s="28" customFormat="1" x14ac:dyDescent="0.2">
      <c r="H35125" s="12"/>
      <c r="J35125" s="29"/>
      <c r="K35125" s="45"/>
      <c r="L35125" s="45"/>
      <c r="M35125" s="45"/>
    </row>
    <row r="35126" spans="8:13" s="28" customFormat="1" x14ac:dyDescent="0.2">
      <c r="H35126" s="12"/>
      <c r="J35126" s="29"/>
      <c r="K35126" s="45"/>
      <c r="L35126" s="45"/>
      <c r="M35126" s="45"/>
    </row>
    <row r="35127" spans="8:13" s="28" customFormat="1" x14ac:dyDescent="0.2">
      <c r="H35127" s="12"/>
      <c r="J35127" s="29"/>
      <c r="K35127" s="45"/>
      <c r="L35127" s="45"/>
      <c r="M35127" s="45"/>
    </row>
    <row r="35128" spans="8:13" s="28" customFormat="1" x14ac:dyDescent="0.2">
      <c r="H35128" s="12"/>
      <c r="J35128" s="29"/>
      <c r="K35128" s="45"/>
      <c r="L35128" s="45"/>
      <c r="M35128" s="45"/>
    </row>
    <row r="35129" spans="8:13" s="28" customFormat="1" x14ac:dyDescent="0.2">
      <c r="H35129" s="12"/>
      <c r="J35129" s="29"/>
      <c r="K35129" s="45"/>
      <c r="L35129" s="45"/>
      <c r="M35129" s="45"/>
    </row>
    <row r="35130" spans="8:13" s="28" customFormat="1" x14ac:dyDescent="0.2">
      <c r="H35130" s="12"/>
      <c r="J35130" s="29"/>
      <c r="K35130" s="45"/>
      <c r="L35130" s="45"/>
      <c r="M35130" s="45"/>
    </row>
    <row r="35131" spans="8:13" s="28" customFormat="1" x14ac:dyDescent="0.2">
      <c r="H35131" s="12"/>
      <c r="J35131" s="29"/>
      <c r="K35131" s="45"/>
      <c r="L35131" s="45"/>
      <c r="M35131" s="45"/>
    </row>
    <row r="35132" spans="8:13" s="28" customFormat="1" x14ac:dyDescent="0.2">
      <c r="H35132" s="12"/>
      <c r="J35132" s="29"/>
      <c r="K35132" s="45"/>
      <c r="L35132" s="45"/>
      <c r="M35132" s="45"/>
    </row>
    <row r="35133" spans="8:13" s="28" customFormat="1" x14ac:dyDescent="0.2">
      <c r="H35133" s="12"/>
      <c r="J35133" s="29"/>
      <c r="K35133" s="45"/>
      <c r="L35133" s="45"/>
      <c r="M35133" s="45"/>
    </row>
    <row r="35134" spans="8:13" s="28" customFormat="1" x14ac:dyDescent="0.2">
      <c r="H35134" s="12"/>
      <c r="J35134" s="29"/>
      <c r="K35134" s="45"/>
      <c r="L35134" s="45"/>
      <c r="M35134" s="45"/>
    </row>
    <row r="35135" spans="8:13" s="28" customFormat="1" x14ac:dyDescent="0.2">
      <c r="H35135" s="12"/>
      <c r="J35135" s="29"/>
      <c r="K35135" s="45"/>
      <c r="L35135" s="45"/>
      <c r="M35135" s="45"/>
    </row>
    <row r="35136" spans="8:13" s="28" customFormat="1" x14ac:dyDescent="0.2">
      <c r="H35136" s="12"/>
      <c r="J35136" s="29"/>
      <c r="K35136" s="45"/>
      <c r="L35136" s="45"/>
      <c r="M35136" s="45"/>
    </row>
    <row r="35137" spans="8:13" s="28" customFormat="1" x14ac:dyDescent="0.2">
      <c r="H35137" s="12"/>
      <c r="J35137" s="29"/>
      <c r="K35137" s="45"/>
      <c r="L35137" s="45"/>
      <c r="M35137" s="45"/>
    </row>
    <row r="35138" spans="8:13" s="28" customFormat="1" x14ac:dyDescent="0.2">
      <c r="H35138" s="12"/>
      <c r="J35138" s="29"/>
      <c r="K35138" s="45"/>
      <c r="L35138" s="45"/>
      <c r="M35138" s="45"/>
    </row>
    <row r="35139" spans="8:13" s="28" customFormat="1" x14ac:dyDescent="0.2">
      <c r="H35139" s="12"/>
      <c r="J35139" s="29"/>
      <c r="K35139" s="45"/>
      <c r="L35139" s="45"/>
      <c r="M35139" s="45"/>
    </row>
    <row r="35140" spans="8:13" s="28" customFormat="1" x14ac:dyDescent="0.2">
      <c r="H35140" s="12"/>
      <c r="J35140" s="29"/>
      <c r="K35140" s="45"/>
      <c r="L35140" s="45"/>
      <c r="M35140" s="45"/>
    </row>
    <row r="35141" spans="8:13" s="28" customFormat="1" x14ac:dyDescent="0.2">
      <c r="H35141" s="12"/>
      <c r="J35141" s="29"/>
      <c r="K35141" s="45"/>
      <c r="L35141" s="45"/>
      <c r="M35141" s="45"/>
    </row>
    <row r="35142" spans="8:13" s="28" customFormat="1" x14ac:dyDescent="0.2">
      <c r="H35142" s="12"/>
      <c r="J35142" s="29"/>
      <c r="K35142" s="45"/>
      <c r="L35142" s="45"/>
      <c r="M35142" s="45"/>
    </row>
    <row r="35143" spans="8:13" s="28" customFormat="1" x14ac:dyDescent="0.2">
      <c r="H35143" s="12"/>
      <c r="J35143" s="29"/>
      <c r="K35143" s="45"/>
      <c r="L35143" s="45"/>
      <c r="M35143" s="45"/>
    </row>
    <row r="35144" spans="8:13" s="28" customFormat="1" x14ac:dyDescent="0.2">
      <c r="H35144" s="12"/>
      <c r="J35144" s="29"/>
      <c r="K35144" s="45"/>
      <c r="L35144" s="45"/>
      <c r="M35144" s="45"/>
    </row>
    <row r="35145" spans="8:13" s="28" customFormat="1" x14ac:dyDescent="0.2">
      <c r="H35145" s="12"/>
      <c r="J35145" s="29"/>
      <c r="K35145" s="45"/>
      <c r="L35145" s="45"/>
      <c r="M35145" s="45"/>
    </row>
    <row r="35146" spans="8:13" s="28" customFormat="1" x14ac:dyDescent="0.2">
      <c r="H35146" s="12"/>
      <c r="J35146" s="29"/>
      <c r="K35146" s="45"/>
      <c r="L35146" s="45"/>
      <c r="M35146" s="45"/>
    </row>
    <row r="35147" spans="8:13" s="28" customFormat="1" x14ac:dyDescent="0.2">
      <c r="H35147" s="12"/>
      <c r="J35147" s="29"/>
      <c r="K35147" s="45"/>
      <c r="L35147" s="45"/>
      <c r="M35147" s="45"/>
    </row>
    <row r="35148" spans="8:13" s="28" customFormat="1" x14ac:dyDescent="0.2">
      <c r="H35148" s="12"/>
      <c r="J35148" s="29"/>
      <c r="K35148" s="45"/>
      <c r="L35148" s="45"/>
      <c r="M35148" s="45"/>
    </row>
    <row r="35149" spans="8:13" s="28" customFormat="1" x14ac:dyDescent="0.2">
      <c r="H35149" s="12"/>
      <c r="J35149" s="29"/>
      <c r="K35149" s="45"/>
      <c r="L35149" s="45"/>
      <c r="M35149" s="45"/>
    </row>
    <row r="35150" spans="8:13" s="28" customFormat="1" x14ac:dyDescent="0.2">
      <c r="H35150" s="12"/>
      <c r="J35150" s="29"/>
      <c r="K35150" s="45"/>
      <c r="L35150" s="45"/>
      <c r="M35150" s="45"/>
    </row>
    <row r="35151" spans="8:13" s="28" customFormat="1" x14ac:dyDescent="0.2">
      <c r="H35151" s="12"/>
      <c r="J35151" s="29"/>
      <c r="K35151" s="45"/>
      <c r="L35151" s="45"/>
      <c r="M35151" s="45"/>
    </row>
    <row r="35152" spans="8:13" s="28" customFormat="1" x14ac:dyDescent="0.2">
      <c r="H35152" s="12"/>
      <c r="J35152" s="29"/>
      <c r="K35152" s="45"/>
      <c r="L35152" s="45"/>
      <c r="M35152" s="45"/>
    </row>
    <row r="35153" spans="8:13" s="28" customFormat="1" x14ac:dyDescent="0.2">
      <c r="H35153" s="12"/>
      <c r="J35153" s="29"/>
      <c r="K35153" s="45"/>
      <c r="L35153" s="45"/>
      <c r="M35153" s="45"/>
    </row>
    <row r="35154" spans="8:13" s="28" customFormat="1" x14ac:dyDescent="0.2">
      <c r="H35154" s="12"/>
      <c r="J35154" s="29"/>
      <c r="K35154" s="45"/>
      <c r="L35154" s="45"/>
      <c r="M35154" s="45"/>
    </row>
    <row r="35155" spans="8:13" s="28" customFormat="1" x14ac:dyDescent="0.2">
      <c r="H35155" s="12"/>
      <c r="J35155" s="29"/>
      <c r="K35155" s="45"/>
      <c r="L35155" s="45"/>
      <c r="M35155" s="45"/>
    </row>
    <row r="35156" spans="8:13" s="28" customFormat="1" x14ac:dyDescent="0.2">
      <c r="H35156" s="12"/>
      <c r="J35156" s="29"/>
      <c r="K35156" s="45"/>
      <c r="L35156" s="45"/>
      <c r="M35156" s="45"/>
    </row>
    <row r="35157" spans="8:13" s="28" customFormat="1" x14ac:dyDescent="0.2">
      <c r="H35157" s="12"/>
      <c r="J35157" s="29"/>
      <c r="K35157" s="45"/>
      <c r="L35157" s="45"/>
      <c r="M35157" s="45"/>
    </row>
    <row r="35158" spans="8:13" s="28" customFormat="1" x14ac:dyDescent="0.2">
      <c r="H35158" s="12"/>
      <c r="J35158" s="29"/>
      <c r="K35158" s="45"/>
      <c r="L35158" s="45"/>
      <c r="M35158" s="45"/>
    </row>
    <row r="35159" spans="8:13" s="28" customFormat="1" x14ac:dyDescent="0.2">
      <c r="H35159" s="12"/>
      <c r="J35159" s="29"/>
      <c r="K35159" s="45"/>
      <c r="L35159" s="45"/>
      <c r="M35159" s="45"/>
    </row>
    <row r="35160" spans="8:13" s="28" customFormat="1" x14ac:dyDescent="0.2">
      <c r="H35160" s="12"/>
      <c r="J35160" s="29"/>
      <c r="K35160" s="45"/>
      <c r="L35160" s="45"/>
      <c r="M35160" s="45"/>
    </row>
    <row r="35161" spans="8:13" s="28" customFormat="1" x14ac:dyDescent="0.2">
      <c r="H35161" s="12"/>
      <c r="J35161" s="29"/>
      <c r="K35161" s="45"/>
      <c r="L35161" s="45"/>
      <c r="M35161" s="45"/>
    </row>
    <row r="35162" spans="8:13" s="28" customFormat="1" x14ac:dyDescent="0.2">
      <c r="H35162" s="12"/>
      <c r="J35162" s="29"/>
      <c r="K35162" s="45"/>
      <c r="L35162" s="45"/>
      <c r="M35162" s="45"/>
    </row>
    <row r="35163" spans="8:13" s="28" customFormat="1" x14ac:dyDescent="0.2">
      <c r="H35163" s="12"/>
      <c r="J35163" s="29"/>
      <c r="K35163" s="45"/>
      <c r="L35163" s="45"/>
      <c r="M35163" s="45"/>
    </row>
    <row r="35164" spans="8:13" s="28" customFormat="1" x14ac:dyDescent="0.2">
      <c r="H35164" s="12"/>
      <c r="J35164" s="29"/>
      <c r="K35164" s="45"/>
      <c r="L35164" s="45"/>
      <c r="M35164" s="45"/>
    </row>
    <row r="35165" spans="8:13" s="28" customFormat="1" x14ac:dyDescent="0.2">
      <c r="H35165" s="12"/>
      <c r="J35165" s="29"/>
      <c r="K35165" s="45"/>
      <c r="L35165" s="45"/>
      <c r="M35165" s="45"/>
    </row>
    <row r="35166" spans="8:13" s="28" customFormat="1" x14ac:dyDescent="0.2">
      <c r="H35166" s="12"/>
      <c r="J35166" s="29"/>
      <c r="K35166" s="45"/>
      <c r="L35166" s="45"/>
      <c r="M35166" s="45"/>
    </row>
    <row r="35167" spans="8:13" s="28" customFormat="1" x14ac:dyDescent="0.2">
      <c r="H35167" s="12"/>
      <c r="J35167" s="29"/>
      <c r="K35167" s="45"/>
      <c r="L35167" s="45"/>
      <c r="M35167" s="45"/>
    </row>
    <row r="35168" spans="8:13" s="28" customFormat="1" x14ac:dyDescent="0.2">
      <c r="H35168" s="12"/>
      <c r="J35168" s="29"/>
      <c r="K35168" s="45"/>
      <c r="L35168" s="45"/>
      <c r="M35168" s="45"/>
    </row>
    <row r="35169" spans="8:13" s="28" customFormat="1" x14ac:dyDescent="0.2">
      <c r="H35169" s="12"/>
      <c r="J35169" s="29"/>
      <c r="K35169" s="45"/>
      <c r="L35169" s="45"/>
      <c r="M35169" s="45"/>
    </row>
    <row r="35170" spans="8:13" s="28" customFormat="1" x14ac:dyDescent="0.2">
      <c r="H35170" s="12"/>
      <c r="J35170" s="29"/>
      <c r="K35170" s="45"/>
      <c r="L35170" s="45"/>
      <c r="M35170" s="45"/>
    </row>
    <row r="35171" spans="8:13" s="28" customFormat="1" x14ac:dyDescent="0.2">
      <c r="H35171" s="12"/>
      <c r="J35171" s="29"/>
      <c r="K35171" s="45"/>
      <c r="L35171" s="45"/>
      <c r="M35171" s="45"/>
    </row>
    <row r="35172" spans="8:13" s="28" customFormat="1" x14ac:dyDescent="0.2">
      <c r="H35172" s="12"/>
      <c r="J35172" s="29"/>
      <c r="K35172" s="45"/>
      <c r="L35172" s="45"/>
      <c r="M35172" s="45"/>
    </row>
    <row r="35173" spans="8:13" s="28" customFormat="1" x14ac:dyDescent="0.2">
      <c r="H35173" s="12"/>
      <c r="J35173" s="29"/>
      <c r="K35173" s="45"/>
      <c r="L35173" s="45"/>
      <c r="M35173" s="45"/>
    </row>
    <row r="35174" spans="8:13" s="28" customFormat="1" x14ac:dyDescent="0.2">
      <c r="H35174" s="12"/>
      <c r="J35174" s="29"/>
      <c r="K35174" s="45"/>
      <c r="L35174" s="45"/>
      <c r="M35174" s="45"/>
    </row>
    <row r="35175" spans="8:13" s="28" customFormat="1" x14ac:dyDescent="0.2">
      <c r="H35175" s="12"/>
      <c r="J35175" s="29"/>
      <c r="K35175" s="45"/>
      <c r="L35175" s="45"/>
      <c r="M35175" s="45"/>
    </row>
    <row r="35176" spans="8:13" s="28" customFormat="1" x14ac:dyDescent="0.2">
      <c r="H35176" s="12"/>
      <c r="J35176" s="29"/>
      <c r="K35176" s="45"/>
      <c r="L35176" s="45"/>
      <c r="M35176" s="45"/>
    </row>
    <row r="35177" spans="8:13" s="28" customFormat="1" x14ac:dyDescent="0.2">
      <c r="H35177" s="12"/>
      <c r="J35177" s="29"/>
      <c r="K35177" s="45"/>
      <c r="L35177" s="45"/>
      <c r="M35177" s="45"/>
    </row>
    <row r="35178" spans="8:13" s="28" customFormat="1" x14ac:dyDescent="0.2">
      <c r="H35178" s="12"/>
      <c r="J35178" s="29"/>
      <c r="K35178" s="45"/>
      <c r="L35178" s="45"/>
      <c r="M35178" s="45"/>
    </row>
    <row r="35179" spans="8:13" s="28" customFormat="1" x14ac:dyDescent="0.2">
      <c r="H35179" s="12"/>
      <c r="J35179" s="29"/>
      <c r="K35179" s="45"/>
      <c r="L35179" s="45"/>
      <c r="M35179" s="45"/>
    </row>
    <row r="35180" spans="8:13" s="28" customFormat="1" x14ac:dyDescent="0.2">
      <c r="H35180" s="12"/>
      <c r="J35180" s="29"/>
      <c r="K35180" s="45"/>
      <c r="L35180" s="45"/>
      <c r="M35180" s="45"/>
    </row>
    <row r="35181" spans="8:13" s="28" customFormat="1" x14ac:dyDescent="0.2">
      <c r="H35181" s="12"/>
      <c r="J35181" s="29"/>
      <c r="K35181" s="45"/>
      <c r="L35181" s="45"/>
      <c r="M35181" s="45"/>
    </row>
    <row r="35182" spans="8:13" s="28" customFormat="1" x14ac:dyDescent="0.2">
      <c r="H35182" s="12"/>
      <c r="J35182" s="29"/>
      <c r="K35182" s="45"/>
      <c r="L35182" s="45"/>
      <c r="M35182" s="45"/>
    </row>
    <row r="35183" spans="8:13" s="28" customFormat="1" x14ac:dyDescent="0.2">
      <c r="H35183" s="12"/>
      <c r="J35183" s="29"/>
      <c r="K35183" s="45"/>
      <c r="L35183" s="45"/>
      <c r="M35183" s="45"/>
    </row>
    <row r="35184" spans="8:13" s="28" customFormat="1" x14ac:dyDescent="0.2">
      <c r="H35184" s="12"/>
      <c r="J35184" s="29"/>
      <c r="K35184" s="45"/>
      <c r="L35184" s="45"/>
      <c r="M35184" s="45"/>
    </row>
    <row r="35185" spans="8:13" s="28" customFormat="1" x14ac:dyDescent="0.2">
      <c r="H35185" s="12"/>
      <c r="J35185" s="29"/>
      <c r="K35185" s="45"/>
      <c r="L35185" s="45"/>
      <c r="M35185" s="45"/>
    </row>
    <row r="35186" spans="8:13" s="28" customFormat="1" x14ac:dyDescent="0.2">
      <c r="H35186" s="12"/>
      <c r="J35186" s="29"/>
      <c r="K35186" s="45"/>
      <c r="L35186" s="45"/>
      <c r="M35186" s="45"/>
    </row>
    <row r="35187" spans="8:13" s="28" customFormat="1" x14ac:dyDescent="0.2">
      <c r="H35187" s="12"/>
      <c r="J35187" s="29"/>
      <c r="K35187" s="45"/>
      <c r="L35187" s="45"/>
      <c r="M35187" s="45"/>
    </row>
    <row r="35188" spans="8:13" s="28" customFormat="1" x14ac:dyDescent="0.2">
      <c r="H35188" s="12"/>
      <c r="J35188" s="29"/>
      <c r="K35188" s="45"/>
      <c r="L35188" s="45"/>
      <c r="M35188" s="45"/>
    </row>
    <row r="35189" spans="8:13" s="28" customFormat="1" x14ac:dyDescent="0.2">
      <c r="H35189" s="12"/>
      <c r="J35189" s="29"/>
      <c r="K35189" s="45"/>
      <c r="L35189" s="45"/>
      <c r="M35189" s="45"/>
    </row>
    <row r="35190" spans="8:13" s="28" customFormat="1" x14ac:dyDescent="0.2">
      <c r="H35190" s="12"/>
      <c r="J35190" s="29"/>
      <c r="K35190" s="45"/>
      <c r="L35190" s="45"/>
      <c r="M35190" s="45"/>
    </row>
    <row r="35191" spans="8:13" s="28" customFormat="1" x14ac:dyDescent="0.2">
      <c r="H35191" s="12"/>
      <c r="J35191" s="29"/>
      <c r="K35191" s="45"/>
      <c r="L35191" s="45"/>
      <c r="M35191" s="45"/>
    </row>
    <row r="35192" spans="8:13" s="28" customFormat="1" x14ac:dyDescent="0.2">
      <c r="H35192" s="12"/>
      <c r="J35192" s="29"/>
      <c r="K35192" s="45"/>
      <c r="L35192" s="45"/>
      <c r="M35192" s="45"/>
    </row>
    <row r="35193" spans="8:13" s="28" customFormat="1" x14ac:dyDescent="0.2">
      <c r="H35193" s="12"/>
      <c r="J35193" s="29"/>
      <c r="K35193" s="45"/>
      <c r="L35193" s="45"/>
      <c r="M35193" s="45"/>
    </row>
    <row r="35194" spans="8:13" s="28" customFormat="1" x14ac:dyDescent="0.2">
      <c r="H35194" s="12"/>
      <c r="J35194" s="29"/>
      <c r="K35194" s="45"/>
      <c r="L35194" s="45"/>
      <c r="M35194" s="45"/>
    </row>
    <row r="35195" spans="8:13" s="28" customFormat="1" x14ac:dyDescent="0.2">
      <c r="H35195" s="12"/>
      <c r="J35195" s="29"/>
      <c r="K35195" s="45"/>
      <c r="L35195" s="45"/>
      <c r="M35195" s="45"/>
    </row>
    <row r="35196" spans="8:13" s="28" customFormat="1" x14ac:dyDescent="0.2">
      <c r="H35196" s="12"/>
      <c r="J35196" s="29"/>
      <c r="K35196" s="45"/>
      <c r="L35196" s="45"/>
      <c r="M35196" s="45"/>
    </row>
    <row r="35197" spans="8:13" s="28" customFormat="1" x14ac:dyDescent="0.2">
      <c r="H35197" s="12"/>
      <c r="J35197" s="29"/>
      <c r="K35197" s="45"/>
      <c r="L35197" s="45"/>
      <c r="M35197" s="45"/>
    </row>
    <row r="35198" spans="8:13" s="28" customFormat="1" x14ac:dyDescent="0.2">
      <c r="H35198" s="12"/>
      <c r="J35198" s="29"/>
      <c r="K35198" s="45"/>
      <c r="L35198" s="45"/>
      <c r="M35198" s="45"/>
    </row>
    <row r="35199" spans="8:13" s="28" customFormat="1" x14ac:dyDescent="0.2">
      <c r="H35199" s="12"/>
      <c r="J35199" s="29"/>
      <c r="K35199" s="45"/>
      <c r="L35199" s="45"/>
      <c r="M35199" s="45"/>
    </row>
    <row r="35200" spans="8:13" s="28" customFormat="1" x14ac:dyDescent="0.2">
      <c r="H35200" s="12"/>
      <c r="J35200" s="29"/>
      <c r="K35200" s="45"/>
      <c r="L35200" s="45"/>
      <c r="M35200" s="45"/>
    </row>
    <row r="35201" spans="8:13" s="28" customFormat="1" x14ac:dyDescent="0.2">
      <c r="H35201" s="12"/>
      <c r="J35201" s="29"/>
      <c r="K35201" s="45"/>
      <c r="L35201" s="45"/>
      <c r="M35201" s="45"/>
    </row>
    <row r="35202" spans="8:13" s="28" customFormat="1" x14ac:dyDescent="0.2">
      <c r="H35202" s="12"/>
      <c r="J35202" s="29"/>
      <c r="K35202" s="45"/>
      <c r="L35202" s="45"/>
      <c r="M35202" s="45"/>
    </row>
    <row r="35203" spans="8:13" s="28" customFormat="1" x14ac:dyDescent="0.2">
      <c r="H35203" s="12"/>
      <c r="J35203" s="29"/>
      <c r="K35203" s="45"/>
      <c r="L35203" s="45"/>
      <c r="M35203" s="45"/>
    </row>
    <row r="35204" spans="8:13" s="28" customFormat="1" x14ac:dyDescent="0.2">
      <c r="H35204" s="12"/>
      <c r="J35204" s="29"/>
      <c r="K35204" s="45"/>
      <c r="L35204" s="45"/>
      <c r="M35204" s="45"/>
    </row>
    <row r="35205" spans="8:13" s="28" customFormat="1" x14ac:dyDescent="0.2">
      <c r="H35205" s="12"/>
      <c r="J35205" s="29"/>
      <c r="K35205" s="45"/>
      <c r="L35205" s="45"/>
      <c r="M35205" s="45"/>
    </row>
    <row r="35206" spans="8:13" s="28" customFormat="1" x14ac:dyDescent="0.2">
      <c r="H35206" s="12"/>
      <c r="J35206" s="29"/>
      <c r="K35206" s="45"/>
      <c r="L35206" s="45"/>
      <c r="M35206" s="45"/>
    </row>
    <row r="35207" spans="8:13" s="28" customFormat="1" x14ac:dyDescent="0.2">
      <c r="H35207" s="12"/>
      <c r="J35207" s="29"/>
      <c r="K35207" s="45"/>
      <c r="L35207" s="45"/>
      <c r="M35207" s="45"/>
    </row>
    <row r="35208" spans="8:13" s="28" customFormat="1" x14ac:dyDescent="0.2">
      <c r="H35208" s="12"/>
      <c r="J35208" s="29"/>
      <c r="K35208" s="45"/>
      <c r="L35208" s="45"/>
      <c r="M35208" s="45"/>
    </row>
    <row r="35209" spans="8:13" s="28" customFormat="1" x14ac:dyDescent="0.2">
      <c r="H35209" s="12"/>
      <c r="J35209" s="29"/>
      <c r="K35209" s="45"/>
      <c r="L35209" s="45"/>
      <c r="M35209" s="45"/>
    </row>
    <row r="35210" spans="8:13" s="28" customFormat="1" x14ac:dyDescent="0.2">
      <c r="H35210" s="12"/>
      <c r="J35210" s="29"/>
      <c r="K35210" s="45"/>
      <c r="L35210" s="45"/>
      <c r="M35210" s="45"/>
    </row>
    <row r="35211" spans="8:13" s="28" customFormat="1" x14ac:dyDescent="0.2">
      <c r="H35211" s="12"/>
      <c r="J35211" s="29"/>
      <c r="K35211" s="45"/>
      <c r="L35211" s="45"/>
      <c r="M35211" s="45"/>
    </row>
    <row r="35212" spans="8:13" s="28" customFormat="1" x14ac:dyDescent="0.2">
      <c r="H35212" s="12"/>
      <c r="J35212" s="29"/>
      <c r="K35212" s="45"/>
      <c r="L35212" s="45"/>
      <c r="M35212" s="45"/>
    </row>
    <row r="35213" spans="8:13" s="28" customFormat="1" x14ac:dyDescent="0.2">
      <c r="H35213" s="12"/>
      <c r="J35213" s="29"/>
      <c r="K35213" s="45"/>
      <c r="L35213" s="45"/>
      <c r="M35213" s="45"/>
    </row>
    <row r="35214" spans="8:13" s="28" customFormat="1" x14ac:dyDescent="0.2">
      <c r="H35214" s="12"/>
      <c r="J35214" s="29"/>
      <c r="K35214" s="45"/>
      <c r="L35214" s="45"/>
      <c r="M35214" s="45"/>
    </row>
    <row r="35215" spans="8:13" s="28" customFormat="1" x14ac:dyDescent="0.2">
      <c r="H35215" s="12"/>
      <c r="J35215" s="29"/>
      <c r="K35215" s="45"/>
      <c r="L35215" s="45"/>
      <c r="M35215" s="45"/>
    </row>
    <row r="35216" spans="8:13" s="28" customFormat="1" x14ac:dyDescent="0.2">
      <c r="H35216" s="12"/>
      <c r="J35216" s="29"/>
      <c r="K35216" s="45"/>
      <c r="L35216" s="45"/>
      <c r="M35216" s="45"/>
    </row>
    <row r="35217" spans="8:13" s="28" customFormat="1" x14ac:dyDescent="0.2">
      <c r="H35217" s="12"/>
      <c r="J35217" s="29"/>
      <c r="K35217" s="45"/>
      <c r="L35217" s="45"/>
      <c r="M35217" s="45"/>
    </row>
    <row r="35218" spans="8:13" s="28" customFormat="1" x14ac:dyDescent="0.2">
      <c r="H35218" s="12"/>
      <c r="J35218" s="29"/>
      <c r="K35218" s="45"/>
      <c r="L35218" s="45"/>
      <c r="M35218" s="45"/>
    </row>
    <row r="35219" spans="8:13" s="28" customFormat="1" x14ac:dyDescent="0.2">
      <c r="H35219" s="12"/>
      <c r="J35219" s="29"/>
      <c r="K35219" s="45"/>
      <c r="L35219" s="45"/>
      <c r="M35219" s="45"/>
    </row>
    <row r="35220" spans="8:13" s="28" customFormat="1" x14ac:dyDescent="0.2">
      <c r="H35220" s="12"/>
      <c r="J35220" s="29"/>
      <c r="K35220" s="45"/>
      <c r="L35220" s="45"/>
      <c r="M35220" s="45"/>
    </row>
    <row r="35221" spans="8:13" s="28" customFormat="1" x14ac:dyDescent="0.2">
      <c r="H35221" s="12"/>
      <c r="J35221" s="29"/>
      <c r="K35221" s="45"/>
      <c r="L35221" s="45"/>
      <c r="M35221" s="45"/>
    </row>
    <row r="35222" spans="8:13" s="28" customFormat="1" x14ac:dyDescent="0.2">
      <c r="H35222" s="12"/>
      <c r="J35222" s="29"/>
      <c r="K35222" s="45"/>
      <c r="L35222" s="45"/>
      <c r="M35222" s="45"/>
    </row>
    <row r="35223" spans="8:13" s="28" customFormat="1" x14ac:dyDescent="0.2">
      <c r="H35223" s="12"/>
      <c r="J35223" s="29"/>
      <c r="K35223" s="45"/>
      <c r="L35223" s="45"/>
      <c r="M35223" s="45"/>
    </row>
    <row r="35224" spans="8:13" s="28" customFormat="1" x14ac:dyDescent="0.2">
      <c r="H35224" s="12"/>
      <c r="J35224" s="29"/>
      <c r="K35224" s="45"/>
      <c r="L35224" s="45"/>
      <c r="M35224" s="45"/>
    </row>
    <row r="35225" spans="8:13" s="28" customFormat="1" x14ac:dyDescent="0.2">
      <c r="H35225" s="12"/>
      <c r="J35225" s="29"/>
      <c r="K35225" s="45"/>
      <c r="L35225" s="45"/>
      <c r="M35225" s="45"/>
    </row>
    <row r="35226" spans="8:13" s="28" customFormat="1" x14ac:dyDescent="0.2">
      <c r="H35226" s="12"/>
      <c r="J35226" s="29"/>
      <c r="K35226" s="45"/>
      <c r="L35226" s="45"/>
      <c r="M35226" s="45"/>
    </row>
    <row r="35227" spans="8:13" s="28" customFormat="1" x14ac:dyDescent="0.2">
      <c r="H35227" s="12"/>
      <c r="J35227" s="29"/>
      <c r="K35227" s="45"/>
      <c r="L35227" s="45"/>
      <c r="M35227" s="45"/>
    </row>
    <row r="35228" spans="8:13" s="28" customFormat="1" x14ac:dyDescent="0.2">
      <c r="H35228" s="12"/>
      <c r="J35228" s="29"/>
      <c r="K35228" s="45"/>
      <c r="L35228" s="45"/>
      <c r="M35228" s="45"/>
    </row>
    <row r="35229" spans="8:13" s="28" customFormat="1" x14ac:dyDescent="0.2">
      <c r="H35229" s="12"/>
      <c r="J35229" s="29"/>
      <c r="K35229" s="45"/>
      <c r="L35229" s="45"/>
      <c r="M35229" s="45"/>
    </row>
    <row r="35230" spans="8:13" s="28" customFormat="1" x14ac:dyDescent="0.2">
      <c r="H35230" s="12"/>
      <c r="J35230" s="29"/>
      <c r="K35230" s="45"/>
      <c r="L35230" s="45"/>
      <c r="M35230" s="45"/>
    </row>
    <row r="35231" spans="8:13" s="28" customFormat="1" x14ac:dyDescent="0.2">
      <c r="H35231" s="12"/>
      <c r="J35231" s="29"/>
      <c r="K35231" s="45"/>
      <c r="L35231" s="45"/>
      <c r="M35231" s="45"/>
    </row>
    <row r="35232" spans="8:13" s="28" customFormat="1" x14ac:dyDescent="0.2">
      <c r="H35232" s="12"/>
      <c r="J35232" s="29"/>
      <c r="K35232" s="45"/>
      <c r="L35232" s="45"/>
      <c r="M35232" s="45"/>
    </row>
    <row r="35233" spans="8:13" s="28" customFormat="1" x14ac:dyDescent="0.2">
      <c r="H35233" s="12"/>
      <c r="J35233" s="29"/>
      <c r="K35233" s="45"/>
      <c r="L35233" s="45"/>
      <c r="M35233" s="45"/>
    </row>
    <row r="35234" spans="8:13" s="28" customFormat="1" x14ac:dyDescent="0.2">
      <c r="H35234" s="12"/>
      <c r="J35234" s="29"/>
      <c r="K35234" s="45"/>
      <c r="L35234" s="45"/>
      <c r="M35234" s="45"/>
    </row>
    <row r="35235" spans="8:13" s="28" customFormat="1" x14ac:dyDescent="0.2">
      <c r="H35235" s="12"/>
      <c r="J35235" s="29"/>
      <c r="K35235" s="45"/>
      <c r="L35235" s="45"/>
      <c r="M35235" s="45"/>
    </row>
    <row r="35236" spans="8:13" s="28" customFormat="1" x14ac:dyDescent="0.2">
      <c r="H35236" s="12"/>
      <c r="J35236" s="29"/>
      <c r="K35236" s="45"/>
      <c r="L35236" s="45"/>
      <c r="M35236" s="45"/>
    </row>
    <row r="35237" spans="8:13" s="28" customFormat="1" x14ac:dyDescent="0.2">
      <c r="H35237" s="12"/>
      <c r="J35237" s="29"/>
      <c r="K35237" s="45"/>
      <c r="L35237" s="45"/>
      <c r="M35237" s="45"/>
    </row>
    <row r="35238" spans="8:13" s="28" customFormat="1" x14ac:dyDescent="0.2">
      <c r="H35238" s="12"/>
      <c r="J35238" s="29"/>
      <c r="K35238" s="45"/>
      <c r="L35238" s="45"/>
      <c r="M35238" s="45"/>
    </row>
    <row r="35239" spans="8:13" s="28" customFormat="1" x14ac:dyDescent="0.2">
      <c r="H35239" s="12"/>
      <c r="J35239" s="29"/>
      <c r="K35239" s="45"/>
      <c r="L35239" s="45"/>
      <c r="M35239" s="45"/>
    </row>
    <row r="35240" spans="8:13" s="28" customFormat="1" x14ac:dyDescent="0.2">
      <c r="H35240" s="12"/>
      <c r="J35240" s="29"/>
      <c r="K35240" s="45"/>
      <c r="L35240" s="45"/>
      <c r="M35240" s="45"/>
    </row>
    <row r="35241" spans="8:13" s="28" customFormat="1" x14ac:dyDescent="0.2">
      <c r="H35241" s="12"/>
      <c r="J35241" s="29"/>
      <c r="K35241" s="45"/>
      <c r="L35241" s="45"/>
      <c r="M35241" s="45"/>
    </row>
    <row r="35242" spans="8:13" s="28" customFormat="1" x14ac:dyDescent="0.2">
      <c r="H35242" s="12"/>
      <c r="J35242" s="29"/>
      <c r="K35242" s="45"/>
      <c r="L35242" s="45"/>
      <c r="M35242" s="45"/>
    </row>
    <row r="35243" spans="8:13" s="28" customFormat="1" x14ac:dyDescent="0.2">
      <c r="H35243" s="12"/>
      <c r="J35243" s="29"/>
      <c r="K35243" s="45"/>
      <c r="L35243" s="45"/>
      <c r="M35243" s="45"/>
    </row>
    <row r="35244" spans="8:13" s="28" customFormat="1" x14ac:dyDescent="0.2">
      <c r="H35244" s="12"/>
      <c r="J35244" s="29"/>
      <c r="K35244" s="45"/>
      <c r="L35244" s="45"/>
      <c r="M35244" s="45"/>
    </row>
    <row r="35245" spans="8:13" s="28" customFormat="1" x14ac:dyDescent="0.2">
      <c r="H35245" s="12"/>
      <c r="J35245" s="29"/>
      <c r="K35245" s="45"/>
      <c r="L35245" s="45"/>
      <c r="M35245" s="45"/>
    </row>
    <row r="35246" spans="8:13" s="28" customFormat="1" x14ac:dyDescent="0.2">
      <c r="H35246" s="12"/>
      <c r="J35246" s="29"/>
      <c r="K35246" s="45"/>
      <c r="L35246" s="45"/>
      <c r="M35246" s="45"/>
    </row>
    <row r="35247" spans="8:13" s="28" customFormat="1" x14ac:dyDescent="0.2">
      <c r="H35247" s="12"/>
      <c r="J35247" s="29"/>
      <c r="K35247" s="45"/>
      <c r="L35247" s="45"/>
      <c r="M35247" s="45"/>
    </row>
    <row r="35248" spans="8:13" s="28" customFormat="1" x14ac:dyDescent="0.2">
      <c r="H35248" s="12"/>
      <c r="J35248" s="29"/>
      <c r="K35248" s="45"/>
      <c r="L35248" s="45"/>
      <c r="M35248" s="45"/>
    </row>
    <row r="35249" spans="8:13" s="28" customFormat="1" x14ac:dyDescent="0.2">
      <c r="H35249" s="12"/>
      <c r="J35249" s="29"/>
      <c r="K35249" s="45"/>
      <c r="L35249" s="45"/>
      <c r="M35249" s="45"/>
    </row>
    <row r="35250" spans="8:13" s="28" customFormat="1" x14ac:dyDescent="0.2">
      <c r="H35250" s="12"/>
      <c r="J35250" s="29"/>
      <c r="K35250" s="45"/>
      <c r="L35250" s="45"/>
      <c r="M35250" s="45"/>
    </row>
    <row r="35251" spans="8:13" s="28" customFormat="1" x14ac:dyDescent="0.2">
      <c r="H35251" s="12"/>
      <c r="J35251" s="29"/>
      <c r="K35251" s="45"/>
      <c r="L35251" s="45"/>
      <c r="M35251" s="45"/>
    </row>
    <row r="35252" spans="8:13" s="28" customFormat="1" x14ac:dyDescent="0.2">
      <c r="H35252" s="12"/>
      <c r="J35252" s="29"/>
      <c r="K35252" s="45"/>
      <c r="L35252" s="45"/>
      <c r="M35252" s="45"/>
    </row>
    <row r="35253" spans="8:13" s="28" customFormat="1" x14ac:dyDescent="0.2">
      <c r="H35253" s="12"/>
      <c r="J35253" s="29"/>
      <c r="K35253" s="45"/>
      <c r="L35253" s="45"/>
      <c r="M35253" s="45"/>
    </row>
    <row r="35254" spans="8:13" s="28" customFormat="1" x14ac:dyDescent="0.2">
      <c r="H35254" s="12"/>
      <c r="J35254" s="29"/>
      <c r="K35254" s="45"/>
      <c r="L35254" s="45"/>
      <c r="M35254" s="45"/>
    </row>
    <row r="35255" spans="8:13" s="28" customFormat="1" x14ac:dyDescent="0.2">
      <c r="H35255" s="12"/>
      <c r="J35255" s="29"/>
      <c r="K35255" s="45"/>
      <c r="L35255" s="45"/>
      <c r="M35255" s="45"/>
    </row>
    <row r="35256" spans="8:13" s="28" customFormat="1" x14ac:dyDescent="0.2">
      <c r="H35256" s="12"/>
      <c r="J35256" s="29"/>
      <c r="K35256" s="45"/>
      <c r="L35256" s="45"/>
      <c r="M35256" s="45"/>
    </row>
    <row r="35257" spans="8:13" s="28" customFormat="1" x14ac:dyDescent="0.2">
      <c r="H35257" s="12"/>
      <c r="J35257" s="29"/>
      <c r="K35257" s="45"/>
      <c r="L35257" s="45"/>
      <c r="M35257" s="45"/>
    </row>
    <row r="35258" spans="8:13" s="28" customFormat="1" x14ac:dyDescent="0.2">
      <c r="H35258" s="12"/>
      <c r="J35258" s="29"/>
      <c r="K35258" s="45"/>
      <c r="L35258" s="45"/>
      <c r="M35258" s="45"/>
    </row>
    <row r="35259" spans="8:13" s="28" customFormat="1" x14ac:dyDescent="0.2">
      <c r="H35259" s="12"/>
      <c r="J35259" s="29"/>
      <c r="K35259" s="45"/>
      <c r="L35259" s="45"/>
      <c r="M35259" s="45"/>
    </row>
    <row r="35260" spans="8:13" s="28" customFormat="1" x14ac:dyDescent="0.2">
      <c r="H35260" s="12"/>
      <c r="J35260" s="29"/>
      <c r="K35260" s="45"/>
      <c r="L35260" s="45"/>
      <c r="M35260" s="45"/>
    </row>
    <row r="35261" spans="8:13" s="28" customFormat="1" x14ac:dyDescent="0.2">
      <c r="H35261" s="12"/>
      <c r="J35261" s="29"/>
      <c r="K35261" s="45"/>
      <c r="L35261" s="45"/>
      <c r="M35261" s="45"/>
    </row>
    <row r="35262" spans="8:13" s="28" customFormat="1" x14ac:dyDescent="0.2">
      <c r="H35262" s="12"/>
      <c r="J35262" s="29"/>
      <c r="K35262" s="45"/>
      <c r="L35262" s="45"/>
      <c r="M35262" s="45"/>
    </row>
    <row r="35263" spans="8:13" s="28" customFormat="1" x14ac:dyDescent="0.2">
      <c r="H35263" s="12"/>
      <c r="J35263" s="29"/>
      <c r="K35263" s="45"/>
      <c r="L35263" s="45"/>
      <c r="M35263" s="45"/>
    </row>
    <row r="35264" spans="8:13" s="28" customFormat="1" x14ac:dyDescent="0.2">
      <c r="H35264" s="12"/>
      <c r="J35264" s="29"/>
      <c r="K35264" s="45"/>
      <c r="L35264" s="45"/>
      <c r="M35264" s="45"/>
    </row>
    <row r="35265" spans="8:13" s="28" customFormat="1" x14ac:dyDescent="0.2">
      <c r="H35265" s="12"/>
      <c r="J35265" s="29"/>
      <c r="K35265" s="45"/>
      <c r="L35265" s="45"/>
      <c r="M35265" s="45"/>
    </row>
    <row r="35266" spans="8:13" s="28" customFormat="1" x14ac:dyDescent="0.2">
      <c r="H35266" s="12"/>
      <c r="J35266" s="29"/>
      <c r="K35266" s="45"/>
      <c r="L35266" s="45"/>
      <c r="M35266" s="45"/>
    </row>
    <row r="35267" spans="8:13" s="28" customFormat="1" x14ac:dyDescent="0.2">
      <c r="H35267" s="12"/>
      <c r="J35267" s="29"/>
      <c r="K35267" s="45"/>
      <c r="L35267" s="45"/>
      <c r="M35267" s="45"/>
    </row>
    <row r="35268" spans="8:13" s="28" customFormat="1" x14ac:dyDescent="0.2">
      <c r="H35268" s="12"/>
      <c r="J35268" s="29"/>
      <c r="K35268" s="45"/>
      <c r="L35268" s="45"/>
      <c r="M35268" s="45"/>
    </row>
    <row r="35269" spans="8:13" s="28" customFormat="1" x14ac:dyDescent="0.2">
      <c r="H35269" s="12"/>
      <c r="J35269" s="29"/>
      <c r="K35269" s="45"/>
      <c r="L35269" s="45"/>
      <c r="M35269" s="45"/>
    </row>
    <row r="35270" spans="8:13" s="28" customFormat="1" x14ac:dyDescent="0.2">
      <c r="H35270" s="12"/>
      <c r="J35270" s="29"/>
      <c r="K35270" s="45"/>
      <c r="L35270" s="45"/>
      <c r="M35270" s="45"/>
    </row>
    <row r="35271" spans="8:13" s="28" customFormat="1" x14ac:dyDescent="0.2">
      <c r="H35271" s="12"/>
      <c r="J35271" s="29"/>
      <c r="K35271" s="45"/>
      <c r="L35271" s="45"/>
      <c r="M35271" s="45"/>
    </row>
    <row r="35272" spans="8:13" s="28" customFormat="1" x14ac:dyDescent="0.2">
      <c r="H35272" s="12"/>
      <c r="J35272" s="29"/>
      <c r="K35272" s="45"/>
      <c r="L35272" s="45"/>
      <c r="M35272" s="45"/>
    </row>
    <row r="35273" spans="8:13" s="28" customFormat="1" x14ac:dyDescent="0.2">
      <c r="H35273" s="12"/>
      <c r="J35273" s="29"/>
      <c r="K35273" s="45"/>
      <c r="L35273" s="45"/>
      <c r="M35273" s="45"/>
    </row>
    <row r="35274" spans="8:13" s="28" customFormat="1" x14ac:dyDescent="0.2">
      <c r="H35274" s="12"/>
      <c r="J35274" s="29"/>
      <c r="K35274" s="45"/>
      <c r="L35274" s="45"/>
      <c r="M35274" s="45"/>
    </row>
    <row r="35275" spans="8:13" s="28" customFormat="1" x14ac:dyDescent="0.2">
      <c r="H35275" s="12"/>
      <c r="J35275" s="29"/>
      <c r="K35275" s="45"/>
      <c r="L35275" s="45"/>
      <c r="M35275" s="45"/>
    </row>
    <row r="35276" spans="8:13" s="28" customFormat="1" x14ac:dyDescent="0.2">
      <c r="H35276" s="12"/>
      <c r="J35276" s="29"/>
      <c r="K35276" s="45"/>
      <c r="L35276" s="45"/>
      <c r="M35276" s="45"/>
    </row>
    <row r="35277" spans="8:13" s="28" customFormat="1" x14ac:dyDescent="0.2">
      <c r="H35277" s="12"/>
      <c r="J35277" s="29"/>
      <c r="K35277" s="45"/>
      <c r="L35277" s="45"/>
      <c r="M35277" s="45"/>
    </row>
    <row r="35278" spans="8:13" s="28" customFormat="1" x14ac:dyDescent="0.2">
      <c r="H35278" s="12"/>
      <c r="J35278" s="29"/>
      <c r="K35278" s="45"/>
      <c r="L35278" s="45"/>
      <c r="M35278" s="45"/>
    </row>
    <row r="35279" spans="8:13" s="28" customFormat="1" x14ac:dyDescent="0.2">
      <c r="H35279" s="12"/>
      <c r="J35279" s="29"/>
      <c r="K35279" s="45"/>
      <c r="L35279" s="45"/>
      <c r="M35279" s="45"/>
    </row>
    <row r="35280" spans="8:13" s="28" customFormat="1" x14ac:dyDescent="0.2">
      <c r="H35280" s="12"/>
      <c r="J35280" s="29"/>
      <c r="K35280" s="45"/>
      <c r="L35280" s="45"/>
      <c r="M35280" s="45"/>
    </row>
    <row r="35281" spans="8:13" s="28" customFormat="1" x14ac:dyDescent="0.2">
      <c r="H35281" s="12"/>
      <c r="J35281" s="29"/>
      <c r="K35281" s="45"/>
      <c r="L35281" s="45"/>
      <c r="M35281" s="45"/>
    </row>
    <row r="35282" spans="8:13" s="28" customFormat="1" x14ac:dyDescent="0.2">
      <c r="H35282" s="12"/>
      <c r="J35282" s="29"/>
      <c r="K35282" s="45"/>
      <c r="L35282" s="45"/>
      <c r="M35282" s="45"/>
    </row>
    <row r="35283" spans="8:13" s="28" customFormat="1" x14ac:dyDescent="0.2">
      <c r="H35283" s="12"/>
      <c r="J35283" s="29"/>
      <c r="K35283" s="45"/>
      <c r="L35283" s="45"/>
      <c r="M35283" s="45"/>
    </row>
    <row r="35284" spans="8:13" s="28" customFormat="1" x14ac:dyDescent="0.2">
      <c r="H35284" s="12"/>
      <c r="J35284" s="29"/>
      <c r="K35284" s="45"/>
      <c r="L35284" s="45"/>
      <c r="M35284" s="45"/>
    </row>
    <row r="35285" spans="8:13" s="28" customFormat="1" x14ac:dyDescent="0.2">
      <c r="H35285" s="12"/>
      <c r="J35285" s="29"/>
      <c r="K35285" s="45"/>
      <c r="L35285" s="45"/>
      <c r="M35285" s="45"/>
    </row>
    <row r="35286" spans="8:13" s="28" customFormat="1" x14ac:dyDescent="0.2">
      <c r="H35286" s="12"/>
      <c r="J35286" s="29"/>
      <c r="K35286" s="45"/>
      <c r="L35286" s="45"/>
      <c r="M35286" s="45"/>
    </row>
    <row r="35287" spans="8:13" s="28" customFormat="1" x14ac:dyDescent="0.2">
      <c r="H35287" s="12"/>
      <c r="J35287" s="29"/>
      <c r="K35287" s="45"/>
      <c r="L35287" s="45"/>
      <c r="M35287" s="45"/>
    </row>
    <row r="35288" spans="8:13" s="28" customFormat="1" x14ac:dyDescent="0.2">
      <c r="H35288" s="12"/>
      <c r="J35288" s="29"/>
      <c r="K35288" s="45"/>
      <c r="L35288" s="45"/>
      <c r="M35288" s="45"/>
    </row>
    <row r="35289" spans="8:13" s="28" customFormat="1" x14ac:dyDescent="0.2">
      <c r="H35289" s="12"/>
      <c r="J35289" s="29"/>
      <c r="K35289" s="45"/>
      <c r="L35289" s="45"/>
      <c r="M35289" s="45"/>
    </row>
    <row r="35290" spans="8:13" s="28" customFormat="1" x14ac:dyDescent="0.2">
      <c r="H35290" s="12"/>
      <c r="J35290" s="29"/>
      <c r="K35290" s="45"/>
      <c r="L35290" s="45"/>
      <c r="M35290" s="45"/>
    </row>
    <row r="35291" spans="8:13" s="28" customFormat="1" x14ac:dyDescent="0.2">
      <c r="H35291" s="12"/>
      <c r="J35291" s="29"/>
      <c r="K35291" s="45"/>
      <c r="L35291" s="45"/>
      <c r="M35291" s="45"/>
    </row>
    <row r="35292" spans="8:13" s="28" customFormat="1" x14ac:dyDescent="0.2">
      <c r="H35292" s="12"/>
      <c r="J35292" s="29"/>
      <c r="K35292" s="45"/>
      <c r="L35292" s="45"/>
      <c r="M35292" s="45"/>
    </row>
    <row r="35293" spans="8:13" s="28" customFormat="1" x14ac:dyDescent="0.2">
      <c r="H35293" s="12"/>
      <c r="J35293" s="29"/>
      <c r="K35293" s="45"/>
      <c r="L35293" s="45"/>
      <c r="M35293" s="45"/>
    </row>
    <row r="35294" spans="8:13" s="28" customFormat="1" x14ac:dyDescent="0.2">
      <c r="H35294" s="12"/>
      <c r="J35294" s="29"/>
      <c r="K35294" s="45"/>
      <c r="L35294" s="45"/>
      <c r="M35294" s="45"/>
    </row>
    <row r="35295" spans="8:13" s="28" customFormat="1" x14ac:dyDescent="0.2">
      <c r="H35295" s="12"/>
      <c r="J35295" s="29"/>
      <c r="K35295" s="45"/>
      <c r="L35295" s="45"/>
      <c r="M35295" s="45"/>
    </row>
    <row r="35296" spans="8:13" s="28" customFormat="1" x14ac:dyDescent="0.2">
      <c r="H35296" s="12"/>
      <c r="J35296" s="29"/>
      <c r="K35296" s="45"/>
      <c r="L35296" s="45"/>
      <c r="M35296" s="45"/>
    </row>
    <row r="35297" spans="8:13" s="28" customFormat="1" x14ac:dyDescent="0.2">
      <c r="H35297" s="12"/>
      <c r="J35297" s="29"/>
      <c r="K35297" s="45"/>
      <c r="L35297" s="45"/>
      <c r="M35297" s="45"/>
    </row>
    <row r="35298" spans="8:13" s="28" customFormat="1" x14ac:dyDescent="0.2">
      <c r="H35298" s="12"/>
      <c r="J35298" s="29"/>
      <c r="K35298" s="45"/>
      <c r="L35298" s="45"/>
      <c r="M35298" s="45"/>
    </row>
    <row r="35299" spans="8:13" s="28" customFormat="1" x14ac:dyDescent="0.2">
      <c r="H35299" s="12"/>
      <c r="J35299" s="29"/>
      <c r="K35299" s="45"/>
      <c r="L35299" s="45"/>
      <c r="M35299" s="45"/>
    </row>
    <row r="35300" spans="8:13" s="28" customFormat="1" x14ac:dyDescent="0.2">
      <c r="H35300" s="12"/>
      <c r="J35300" s="29"/>
      <c r="K35300" s="45"/>
      <c r="L35300" s="45"/>
      <c r="M35300" s="45"/>
    </row>
    <row r="35301" spans="8:13" s="28" customFormat="1" x14ac:dyDescent="0.2">
      <c r="H35301" s="12"/>
      <c r="J35301" s="29"/>
      <c r="K35301" s="45"/>
      <c r="L35301" s="45"/>
      <c r="M35301" s="45"/>
    </row>
    <row r="35302" spans="8:13" s="28" customFormat="1" x14ac:dyDescent="0.2">
      <c r="H35302" s="12"/>
      <c r="J35302" s="29"/>
      <c r="K35302" s="45"/>
      <c r="L35302" s="45"/>
      <c r="M35302" s="45"/>
    </row>
    <row r="35303" spans="8:13" s="28" customFormat="1" x14ac:dyDescent="0.2">
      <c r="H35303" s="12"/>
      <c r="J35303" s="29"/>
      <c r="K35303" s="45"/>
      <c r="L35303" s="45"/>
      <c r="M35303" s="45"/>
    </row>
    <row r="35304" spans="8:13" s="28" customFormat="1" x14ac:dyDescent="0.2">
      <c r="H35304" s="12"/>
      <c r="J35304" s="29"/>
      <c r="K35304" s="45"/>
      <c r="L35304" s="45"/>
      <c r="M35304" s="45"/>
    </row>
    <row r="35305" spans="8:13" s="28" customFormat="1" x14ac:dyDescent="0.2">
      <c r="H35305" s="12"/>
      <c r="J35305" s="29"/>
      <c r="K35305" s="45"/>
      <c r="L35305" s="45"/>
      <c r="M35305" s="45"/>
    </row>
    <row r="35306" spans="8:13" s="28" customFormat="1" x14ac:dyDescent="0.2">
      <c r="H35306" s="12"/>
      <c r="J35306" s="29"/>
      <c r="K35306" s="45"/>
      <c r="L35306" s="45"/>
      <c r="M35306" s="45"/>
    </row>
    <row r="35307" spans="8:13" s="28" customFormat="1" x14ac:dyDescent="0.2">
      <c r="H35307" s="12"/>
      <c r="J35307" s="29"/>
      <c r="K35307" s="45"/>
      <c r="L35307" s="45"/>
      <c r="M35307" s="45"/>
    </row>
    <row r="35308" spans="8:13" s="28" customFormat="1" x14ac:dyDescent="0.2">
      <c r="H35308" s="12"/>
      <c r="J35308" s="29"/>
      <c r="K35308" s="45"/>
      <c r="L35308" s="45"/>
      <c r="M35308" s="45"/>
    </row>
    <row r="35309" spans="8:13" s="28" customFormat="1" x14ac:dyDescent="0.2">
      <c r="H35309" s="12"/>
      <c r="J35309" s="29"/>
      <c r="K35309" s="45"/>
      <c r="L35309" s="45"/>
      <c r="M35309" s="45"/>
    </row>
    <row r="35310" spans="8:13" s="28" customFormat="1" x14ac:dyDescent="0.2">
      <c r="H35310" s="12"/>
      <c r="J35310" s="29"/>
      <c r="K35310" s="45"/>
      <c r="L35310" s="45"/>
      <c r="M35310" s="45"/>
    </row>
    <row r="35311" spans="8:13" s="28" customFormat="1" x14ac:dyDescent="0.2">
      <c r="H35311" s="12"/>
      <c r="J35311" s="29"/>
      <c r="K35311" s="45"/>
      <c r="L35311" s="45"/>
      <c r="M35311" s="45"/>
    </row>
    <row r="35312" spans="8:13" s="28" customFormat="1" x14ac:dyDescent="0.2">
      <c r="H35312" s="12"/>
      <c r="J35312" s="29"/>
      <c r="K35312" s="45"/>
      <c r="L35312" s="45"/>
      <c r="M35312" s="45"/>
    </row>
    <row r="35313" spans="8:13" s="28" customFormat="1" x14ac:dyDescent="0.2">
      <c r="H35313" s="12"/>
      <c r="J35313" s="29"/>
      <c r="K35313" s="45"/>
      <c r="L35313" s="45"/>
      <c r="M35313" s="45"/>
    </row>
    <row r="35314" spans="8:13" s="28" customFormat="1" x14ac:dyDescent="0.2">
      <c r="H35314" s="12"/>
      <c r="J35314" s="29"/>
      <c r="K35314" s="45"/>
      <c r="L35314" s="45"/>
      <c r="M35314" s="45"/>
    </row>
    <row r="35315" spans="8:13" s="28" customFormat="1" x14ac:dyDescent="0.2">
      <c r="H35315" s="12"/>
      <c r="J35315" s="29"/>
      <c r="K35315" s="45"/>
      <c r="L35315" s="45"/>
      <c r="M35315" s="45"/>
    </row>
    <row r="35316" spans="8:13" s="28" customFormat="1" x14ac:dyDescent="0.2">
      <c r="H35316" s="12"/>
      <c r="J35316" s="29"/>
      <c r="K35316" s="45"/>
      <c r="L35316" s="45"/>
      <c r="M35316" s="45"/>
    </row>
    <row r="35317" spans="8:13" s="28" customFormat="1" x14ac:dyDescent="0.2">
      <c r="H35317" s="12"/>
      <c r="J35317" s="29"/>
      <c r="K35317" s="45"/>
      <c r="L35317" s="45"/>
      <c r="M35317" s="45"/>
    </row>
    <row r="35318" spans="8:13" s="28" customFormat="1" x14ac:dyDescent="0.2">
      <c r="H35318" s="12"/>
      <c r="J35318" s="29"/>
      <c r="K35318" s="45"/>
      <c r="L35318" s="45"/>
      <c r="M35318" s="45"/>
    </row>
    <row r="35319" spans="8:13" s="28" customFormat="1" x14ac:dyDescent="0.2">
      <c r="H35319" s="12"/>
      <c r="J35319" s="29"/>
      <c r="K35319" s="45"/>
      <c r="L35319" s="45"/>
      <c r="M35319" s="45"/>
    </row>
    <row r="35320" spans="8:13" s="28" customFormat="1" x14ac:dyDescent="0.2">
      <c r="H35320" s="12"/>
      <c r="J35320" s="29"/>
      <c r="K35320" s="45"/>
      <c r="L35320" s="45"/>
      <c r="M35320" s="45"/>
    </row>
    <row r="35321" spans="8:13" s="28" customFormat="1" x14ac:dyDescent="0.2">
      <c r="H35321" s="12"/>
      <c r="J35321" s="29"/>
      <c r="K35321" s="45"/>
      <c r="L35321" s="45"/>
      <c r="M35321" s="45"/>
    </row>
    <row r="35322" spans="8:13" s="28" customFormat="1" x14ac:dyDescent="0.2">
      <c r="H35322" s="12"/>
      <c r="J35322" s="29"/>
      <c r="K35322" s="45"/>
      <c r="L35322" s="45"/>
      <c r="M35322" s="45"/>
    </row>
    <row r="35323" spans="8:13" s="28" customFormat="1" x14ac:dyDescent="0.2">
      <c r="H35323" s="12"/>
      <c r="J35323" s="29"/>
      <c r="K35323" s="45"/>
      <c r="L35323" s="45"/>
      <c r="M35323" s="45"/>
    </row>
    <row r="35324" spans="8:13" s="28" customFormat="1" x14ac:dyDescent="0.2">
      <c r="H35324" s="12"/>
      <c r="J35324" s="29"/>
      <c r="K35324" s="45"/>
      <c r="L35324" s="45"/>
      <c r="M35324" s="45"/>
    </row>
    <row r="35325" spans="8:13" s="28" customFormat="1" x14ac:dyDescent="0.2">
      <c r="H35325" s="12"/>
      <c r="J35325" s="29"/>
      <c r="K35325" s="45"/>
      <c r="L35325" s="45"/>
      <c r="M35325" s="45"/>
    </row>
    <row r="35326" spans="8:13" s="28" customFormat="1" x14ac:dyDescent="0.2">
      <c r="H35326" s="12"/>
      <c r="J35326" s="29"/>
      <c r="K35326" s="45"/>
      <c r="L35326" s="45"/>
      <c r="M35326" s="45"/>
    </row>
    <row r="35327" spans="8:13" s="28" customFormat="1" x14ac:dyDescent="0.2">
      <c r="H35327" s="12"/>
      <c r="J35327" s="29"/>
      <c r="K35327" s="45"/>
      <c r="L35327" s="45"/>
      <c r="M35327" s="45"/>
    </row>
    <row r="35328" spans="8:13" s="28" customFormat="1" x14ac:dyDescent="0.2">
      <c r="H35328" s="12"/>
      <c r="J35328" s="29"/>
      <c r="K35328" s="45"/>
      <c r="L35328" s="45"/>
      <c r="M35328" s="45"/>
    </row>
    <row r="35329" spans="8:13" s="28" customFormat="1" x14ac:dyDescent="0.2">
      <c r="H35329" s="12"/>
      <c r="J35329" s="29"/>
      <c r="K35329" s="45"/>
      <c r="L35329" s="45"/>
      <c r="M35329" s="45"/>
    </row>
    <row r="35330" spans="8:13" s="28" customFormat="1" x14ac:dyDescent="0.2">
      <c r="H35330" s="12"/>
      <c r="J35330" s="29"/>
      <c r="K35330" s="45"/>
      <c r="L35330" s="45"/>
      <c r="M35330" s="45"/>
    </row>
    <row r="35331" spans="8:13" s="28" customFormat="1" x14ac:dyDescent="0.2">
      <c r="H35331" s="12"/>
      <c r="J35331" s="29"/>
      <c r="K35331" s="45"/>
      <c r="L35331" s="45"/>
      <c r="M35331" s="45"/>
    </row>
    <row r="35332" spans="8:13" s="28" customFormat="1" x14ac:dyDescent="0.2">
      <c r="H35332" s="12"/>
      <c r="J35332" s="29"/>
      <c r="K35332" s="45"/>
      <c r="L35332" s="45"/>
      <c r="M35332" s="45"/>
    </row>
    <row r="35333" spans="8:13" s="28" customFormat="1" x14ac:dyDescent="0.2">
      <c r="H35333" s="12"/>
      <c r="J35333" s="29"/>
      <c r="K35333" s="45"/>
      <c r="L35333" s="45"/>
      <c r="M35333" s="45"/>
    </row>
    <row r="35334" spans="8:13" s="28" customFormat="1" x14ac:dyDescent="0.2">
      <c r="H35334" s="12"/>
      <c r="J35334" s="29"/>
      <c r="K35334" s="45"/>
      <c r="L35334" s="45"/>
      <c r="M35334" s="45"/>
    </row>
    <row r="35335" spans="8:13" s="28" customFormat="1" x14ac:dyDescent="0.2">
      <c r="H35335" s="12"/>
      <c r="J35335" s="29"/>
      <c r="K35335" s="45"/>
      <c r="L35335" s="45"/>
      <c r="M35335" s="45"/>
    </row>
    <row r="35336" spans="8:13" s="28" customFormat="1" x14ac:dyDescent="0.2">
      <c r="H35336" s="12"/>
      <c r="J35336" s="29"/>
      <c r="K35336" s="45"/>
      <c r="L35336" s="45"/>
      <c r="M35336" s="45"/>
    </row>
    <row r="35337" spans="8:13" s="28" customFormat="1" x14ac:dyDescent="0.2">
      <c r="H35337" s="12"/>
      <c r="J35337" s="29"/>
      <c r="K35337" s="45"/>
      <c r="L35337" s="45"/>
      <c r="M35337" s="45"/>
    </row>
    <row r="35338" spans="8:13" s="28" customFormat="1" x14ac:dyDescent="0.2">
      <c r="H35338" s="12"/>
      <c r="J35338" s="29"/>
      <c r="K35338" s="45"/>
      <c r="L35338" s="45"/>
      <c r="M35338" s="45"/>
    </row>
    <row r="35339" spans="8:13" s="28" customFormat="1" x14ac:dyDescent="0.2">
      <c r="H35339" s="12"/>
      <c r="J35339" s="29"/>
      <c r="K35339" s="45"/>
      <c r="L35339" s="45"/>
      <c r="M35339" s="45"/>
    </row>
    <row r="35340" spans="8:13" s="28" customFormat="1" x14ac:dyDescent="0.2">
      <c r="H35340" s="12"/>
      <c r="J35340" s="29"/>
      <c r="K35340" s="45"/>
      <c r="L35340" s="45"/>
      <c r="M35340" s="45"/>
    </row>
    <row r="35341" spans="8:13" s="28" customFormat="1" x14ac:dyDescent="0.2">
      <c r="H35341" s="12"/>
      <c r="J35341" s="29"/>
      <c r="K35341" s="45"/>
      <c r="L35341" s="45"/>
      <c r="M35341" s="45"/>
    </row>
    <row r="35342" spans="8:13" s="28" customFormat="1" x14ac:dyDescent="0.2">
      <c r="H35342" s="12"/>
      <c r="J35342" s="29"/>
      <c r="K35342" s="45"/>
      <c r="L35342" s="45"/>
      <c r="M35342" s="45"/>
    </row>
    <row r="35343" spans="8:13" s="28" customFormat="1" x14ac:dyDescent="0.2">
      <c r="H35343" s="12"/>
      <c r="J35343" s="29"/>
      <c r="K35343" s="45"/>
      <c r="L35343" s="45"/>
      <c r="M35343" s="45"/>
    </row>
    <row r="35344" spans="8:13" s="28" customFormat="1" x14ac:dyDescent="0.2">
      <c r="H35344" s="12"/>
      <c r="J35344" s="29"/>
      <c r="K35344" s="45"/>
      <c r="L35344" s="45"/>
      <c r="M35344" s="45"/>
    </row>
    <row r="35345" spans="8:13" s="28" customFormat="1" x14ac:dyDescent="0.2">
      <c r="H35345" s="12"/>
      <c r="J35345" s="29"/>
      <c r="K35345" s="45"/>
      <c r="L35345" s="45"/>
      <c r="M35345" s="45"/>
    </row>
    <row r="35346" spans="8:13" s="28" customFormat="1" x14ac:dyDescent="0.2">
      <c r="H35346" s="12"/>
      <c r="J35346" s="29"/>
      <c r="K35346" s="45"/>
      <c r="L35346" s="45"/>
      <c r="M35346" s="45"/>
    </row>
    <row r="35347" spans="8:13" s="28" customFormat="1" x14ac:dyDescent="0.2">
      <c r="H35347" s="12"/>
      <c r="J35347" s="29"/>
      <c r="K35347" s="45"/>
      <c r="L35347" s="45"/>
      <c r="M35347" s="45"/>
    </row>
    <row r="35348" spans="8:13" s="28" customFormat="1" x14ac:dyDescent="0.2">
      <c r="H35348" s="12"/>
      <c r="J35348" s="29"/>
      <c r="K35348" s="45"/>
      <c r="L35348" s="45"/>
      <c r="M35348" s="45"/>
    </row>
    <row r="35349" spans="8:13" s="28" customFormat="1" x14ac:dyDescent="0.2">
      <c r="H35349" s="12"/>
      <c r="J35349" s="29"/>
      <c r="K35349" s="45"/>
      <c r="L35349" s="45"/>
      <c r="M35349" s="45"/>
    </row>
    <row r="35350" spans="8:13" s="28" customFormat="1" x14ac:dyDescent="0.2">
      <c r="H35350" s="12"/>
      <c r="J35350" s="29"/>
      <c r="K35350" s="45"/>
      <c r="L35350" s="45"/>
      <c r="M35350" s="45"/>
    </row>
    <row r="35351" spans="8:13" s="28" customFormat="1" x14ac:dyDescent="0.2">
      <c r="H35351" s="12"/>
      <c r="J35351" s="29"/>
      <c r="K35351" s="45"/>
      <c r="L35351" s="45"/>
      <c r="M35351" s="45"/>
    </row>
    <row r="35352" spans="8:13" s="28" customFormat="1" x14ac:dyDescent="0.2">
      <c r="H35352" s="12"/>
      <c r="J35352" s="29"/>
      <c r="K35352" s="45"/>
      <c r="L35352" s="45"/>
      <c r="M35352" s="45"/>
    </row>
    <row r="35353" spans="8:13" s="28" customFormat="1" x14ac:dyDescent="0.2">
      <c r="H35353" s="12"/>
      <c r="J35353" s="29"/>
      <c r="K35353" s="45"/>
      <c r="L35353" s="45"/>
      <c r="M35353" s="45"/>
    </row>
    <row r="35354" spans="8:13" s="28" customFormat="1" x14ac:dyDescent="0.2">
      <c r="H35354" s="12"/>
      <c r="J35354" s="29"/>
      <c r="K35354" s="45"/>
      <c r="L35354" s="45"/>
      <c r="M35354" s="45"/>
    </row>
    <row r="35355" spans="8:13" s="28" customFormat="1" x14ac:dyDescent="0.2">
      <c r="H35355" s="12"/>
      <c r="J35355" s="29"/>
      <c r="K35355" s="45"/>
      <c r="L35355" s="45"/>
      <c r="M35355" s="45"/>
    </row>
    <row r="35356" spans="8:13" s="28" customFormat="1" x14ac:dyDescent="0.2">
      <c r="H35356" s="12"/>
      <c r="J35356" s="29"/>
      <c r="K35356" s="45"/>
      <c r="L35356" s="45"/>
      <c r="M35356" s="45"/>
    </row>
    <row r="35357" spans="8:13" s="28" customFormat="1" x14ac:dyDescent="0.2">
      <c r="H35357" s="12"/>
      <c r="J35357" s="29"/>
      <c r="K35357" s="45"/>
      <c r="L35357" s="45"/>
      <c r="M35357" s="45"/>
    </row>
    <row r="35358" spans="8:13" s="28" customFormat="1" x14ac:dyDescent="0.2">
      <c r="H35358" s="12"/>
      <c r="J35358" s="29"/>
      <c r="K35358" s="45"/>
      <c r="L35358" s="45"/>
      <c r="M35358" s="45"/>
    </row>
    <row r="35359" spans="8:13" s="28" customFormat="1" x14ac:dyDescent="0.2">
      <c r="H35359" s="12"/>
      <c r="J35359" s="29"/>
      <c r="K35359" s="45"/>
      <c r="L35359" s="45"/>
      <c r="M35359" s="45"/>
    </row>
    <row r="35360" spans="8:13" s="28" customFormat="1" x14ac:dyDescent="0.2">
      <c r="H35360" s="12"/>
      <c r="J35360" s="29"/>
      <c r="K35360" s="45"/>
      <c r="L35360" s="45"/>
      <c r="M35360" s="45"/>
    </row>
    <row r="35361" spans="8:13" s="28" customFormat="1" x14ac:dyDescent="0.2">
      <c r="H35361" s="12"/>
      <c r="J35361" s="29"/>
      <c r="K35361" s="45"/>
      <c r="L35361" s="45"/>
      <c r="M35361" s="45"/>
    </row>
    <row r="35362" spans="8:13" s="28" customFormat="1" x14ac:dyDescent="0.2">
      <c r="H35362" s="12"/>
      <c r="J35362" s="29"/>
      <c r="K35362" s="45"/>
      <c r="L35362" s="45"/>
      <c r="M35362" s="45"/>
    </row>
    <row r="35363" spans="8:13" s="28" customFormat="1" x14ac:dyDescent="0.2">
      <c r="H35363" s="12"/>
      <c r="J35363" s="29"/>
      <c r="K35363" s="45"/>
      <c r="L35363" s="45"/>
      <c r="M35363" s="45"/>
    </row>
    <row r="35364" spans="8:13" s="28" customFormat="1" x14ac:dyDescent="0.2">
      <c r="H35364" s="12"/>
      <c r="J35364" s="29"/>
      <c r="K35364" s="45"/>
      <c r="L35364" s="45"/>
      <c r="M35364" s="45"/>
    </row>
    <row r="35365" spans="8:13" s="28" customFormat="1" x14ac:dyDescent="0.2">
      <c r="H35365" s="12"/>
      <c r="J35365" s="29"/>
      <c r="K35365" s="45"/>
      <c r="L35365" s="45"/>
      <c r="M35365" s="45"/>
    </row>
    <row r="35366" spans="8:13" s="28" customFormat="1" x14ac:dyDescent="0.2">
      <c r="H35366" s="12"/>
      <c r="J35366" s="29"/>
      <c r="K35366" s="45"/>
      <c r="L35366" s="45"/>
      <c r="M35366" s="45"/>
    </row>
    <row r="35367" spans="8:13" s="28" customFormat="1" x14ac:dyDescent="0.2">
      <c r="H35367" s="12"/>
      <c r="J35367" s="29"/>
      <c r="K35367" s="45"/>
      <c r="L35367" s="45"/>
      <c r="M35367" s="45"/>
    </row>
    <row r="35368" spans="8:13" s="28" customFormat="1" x14ac:dyDescent="0.2">
      <c r="H35368" s="12"/>
      <c r="J35368" s="29"/>
      <c r="K35368" s="45"/>
      <c r="L35368" s="45"/>
      <c r="M35368" s="45"/>
    </row>
    <row r="35369" spans="8:13" s="28" customFormat="1" x14ac:dyDescent="0.2">
      <c r="H35369" s="12"/>
      <c r="J35369" s="29"/>
      <c r="K35369" s="45"/>
      <c r="L35369" s="45"/>
      <c r="M35369" s="45"/>
    </row>
    <row r="35370" spans="8:13" s="28" customFormat="1" x14ac:dyDescent="0.2">
      <c r="H35370" s="12"/>
      <c r="J35370" s="29"/>
      <c r="K35370" s="45"/>
      <c r="L35370" s="45"/>
      <c r="M35370" s="45"/>
    </row>
    <row r="35371" spans="8:13" s="28" customFormat="1" x14ac:dyDescent="0.2">
      <c r="H35371" s="12"/>
      <c r="J35371" s="29"/>
      <c r="K35371" s="45"/>
      <c r="L35371" s="45"/>
      <c r="M35371" s="45"/>
    </row>
    <row r="35372" spans="8:13" s="28" customFormat="1" x14ac:dyDescent="0.2">
      <c r="H35372" s="12"/>
      <c r="J35372" s="29"/>
      <c r="K35372" s="45"/>
      <c r="L35372" s="45"/>
      <c r="M35372" s="45"/>
    </row>
    <row r="35373" spans="8:13" s="28" customFormat="1" x14ac:dyDescent="0.2">
      <c r="H35373" s="12"/>
      <c r="J35373" s="29"/>
      <c r="K35373" s="45"/>
      <c r="L35373" s="45"/>
      <c r="M35373" s="45"/>
    </row>
    <row r="35374" spans="8:13" s="28" customFormat="1" x14ac:dyDescent="0.2">
      <c r="H35374" s="12"/>
      <c r="J35374" s="29"/>
      <c r="K35374" s="45"/>
      <c r="L35374" s="45"/>
      <c r="M35374" s="45"/>
    </row>
    <row r="35375" spans="8:13" s="28" customFormat="1" x14ac:dyDescent="0.2">
      <c r="H35375" s="12"/>
      <c r="J35375" s="29"/>
      <c r="K35375" s="45"/>
      <c r="L35375" s="45"/>
      <c r="M35375" s="45"/>
    </row>
    <row r="35376" spans="8:13" s="28" customFormat="1" x14ac:dyDescent="0.2">
      <c r="H35376" s="12"/>
      <c r="J35376" s="29"/>
      <c r="K35376" s="45"/>
      <c r="L35376" s="45"/>
      <c r="M35376" s="45"/>
    </row>
    <row r="35377" spans="8:13" s="28" customFormat="1" x14ac:dyDescent="0.2">
      <c r="H35377" s="12"/>
      <c r="J35377" s="29"/>
      <c r="K35377" s="45"/>
      <c r="L35377" s="45"/>
      <c r="M35377" s="45"/>
    </row>
    <row r="35378" spans="8:13" s="28" customFormat="1" x14ac:dyDescent="0.2">
      <c r="H35378" s="12"/>
      <c r="J35378" s="29"/>
      <c r="K35378" s="45"/>
      <c r="L35378" s="45"/>
      <c r="M35378" s="45"/>
    </row>
    <row r="35379" spans="8:13" s="28" customFormat="1" x14ac:dyDescent="0.2">
      <c r="H35379" s="12"/>
      <c r="J35379" s="29"/>
      <c r="K35379" s="45"/>
      <c r="L35379" s="45"/>
      <c r="M35379" s="45"/>
    </row>
    <row r="35380" spans="8:13" s="28" customFormat="1" x14ac:dyDescent="0.2">
      <c r="H35380" s="12"/>
      <c r="J35380" s="29"/>
      <c r="K35380" s="45"/>
      <c r="L35380" s="45"/>
      <c r="M35380" s="45"/>
    </row>
    <row r="35381" spans="8:13" s="28" customFormat="1" x14ac:dyDescent="0.2">
      <c r="H35381" s="12"/>
      <c r="J35381" s="29"/>
      <c r="K35381" s="45"/>
      <c r="L35381" s="45"/>
      <c r="M35381" s="45"/>
    </row>
    <row r="35382" spans="8:13" s="28" customFormat="1" x14ac:dyDescent="0.2">
      <c r="H35382" s="12"/>
      <c r="J35382" s="29"/>
      <c r="K35382" s="45"/>
      <c r="L35382" s="45"/>
      <c r="M35382" s="45"/>
    </row>
    <row r="35383" spans="8:13" s="28" customFormat="1" x14ac:dyDescent="0.2">
      <c r="H35383" s="12"/>
      <c r="J35383" s="29"/>
      <c r="K35383" s="45"/>
      <c r="L35383" s="45"/>
      <c r="M35383" s="45"/>
    </row>
    <row r="35384" spans="8:13" s="28" customFormat="1" x14ac:dyDescent="0.2">
      <c r="H35384" s="12"/>
      <c r="J35384" s="29"/>
      <c r="K35384" s="45"/>
      <c r="L35384" s="45"/>
      <c r="M35384" s="45"/>
    </row>
    <row r="35385" spans="8:13" s="28" customFormat="1" x14ac:dyDescent="0.2">
      <c r="H35385" s="12"/>
      <c r="J35385" s="29"/>
      <c r="K35385" s="45"/>
      <c r="L35385" s="45"/>
      <c r="M35385" s="45"/>
    </row>
    <row r="35386" spans="8:13" s="28" customFormat="1" x14ac:dyDescent="0.2">
      <c r="H35386" s="12"/>
      <c r="J35386" s="29"/>
      <c r="K35386" s="45"/>
      <c r="L35386" s="45"/>
      <c r="M35386" s="45"/>
    </row>
    <row r="35387" spans="8:13" s="28" customFormat="1" x14ac:dyDescent="0.2">
      <c r="H35387" s="12"/>
      <c r="J35387" s="29"/>
      <c r="K35387" s="45"/>
      <c r="L35387" s="45"/>
      <c r="M35387" s="45"/>
    </row>
    <row r="35388" spans="8:13" s="28" customFormat="1" x14ac:dyDescent="0.2">
      <c r="H35388" s="12"/>
      <c r="J35388" s="29"/>
      <c r="K35388" s="45"/>
      <c r="L35388" s="45"/>
      <c r="M35388" s="45"/>
    </row>
    <row r="35389" spans="8:13" s="28" customFormat="1" x14ac:dyDescent="0.2">
      <c r="H35389" s="12"/>
      <c r="J35389" s="29"/>
      <c r="K35389" s="45"/>
      <c r="L35389" s="45"/>
      <c r="M35389" s="45"/>
    </row>
    <row r="35390" spans="8:13" s="28" customFormat="1" x14ac:dyDescent="0.2">
      <c r="H35390" s="12"/>
      <c r="J35390" s="29"/>
      <c r="K35390" s="45"/>
      <c r="L35390" s="45"/>
      <c r="M35390" s="45"/>
    </row>
    <row r="35391" spans="8:13" s="28" customFormat="1" x14ac:dyDescent="0.2">
      <c r="H35391" s="12"/>
      <c r="J35391" s="29"/>
      <c r="K35391" s="45"/>
      <c r="L35391" s="45"/>
      <c r="M35391" s="45"/>
    </row>
    <row r="35392" spans="8:13" s="28" customFormat="1" x14ac:dyDescent="0.2">
      <c r="H35392" s="12"/>
      <c r="J35392" s="29"/>
      <c r="K35392" s="45"/>
      <c r="L35392" s="45"/>
      <c r="M35392" s="45"/>
    </row>
    <row r="35393" spans="8:13" s="28" customFormat="1" x14ac:dyDescent="0.2">
      <c r="H35393" s="12"/>
      <c r="J35393" s="29"/>
      <c r="K35393" s="45"/>
      <c r="L35393" s="45"/>
      <c r="M35393" s="45"/>
    </row>
    <row r="35394" spans="8:13" s="28" customFormat="1" x14ac:dyDescent="0.2">
      <c r="H35394" s="12"/>
      <c r="J35394" s="29"/>
      <c r="K35394" s="45"/>
      <c r="L35394" s="45"/>
      <c r="M35394" s="45"/>
    </row>
    <row r="35395" spans="8:13" s="28" customFormat="1" x14ac:dyDescent="0.2">
      <c r="H35395" s="12"/>
      <c r="J35395" s="29"/>
      <c r="K35395" s="45"/>
      <c r="L35395" s="45"/>
      <c r="M35395" s="45"/>
    </row>
    <row r="35396" spans="8:13" s="28" customFormat="1" x14ac:dyDescent="0.2">
      <c r="H35396" s="12"/>
      <c r="J35396" s="29"/>
      <c r="K35396" s="45"/>
      <c r="L35396" s="45"/>
      <c r="M35396" s="45"/>
    </row>
    <row r="35397" spans="8:13" s="28" customFormat="1" x14ac:dyDescent="0.2">
      <c r="H35397" s="12"/>
      <c r="J35397" s="29"/>
      <c r="K35397" s="45"/>
      <c r="L35397" s="45"/>
      <c r="M35397" s="45"/>
    </row>
    <row r="35398" spans="8:13" s="28" customFormat="1" x14ac:dyDescent="0.2">
      <c r="H35398" s="12"/>
      <c r="J35398" s="29"/>
      <c r="K35398" s="45"/>
      <c r="L35398" s="45"/>
      <c r="M35398" s="45"/>
    </row>
    <row r="35399" spans="8:13" s="28" customFormat="1" x14ac:dyDescent="0.2">
      <c r="H35399" s="12"/>
      <c r="J35399" s="29"/>
      <c r="K35399" s="45"/>
      <c r="L35399" s="45"/>
      <c r="M35399" s="45"/>
    </row>
    <row r="35400" spans="8:13" s="28" customFormat="1" x14ac:dyDescent="0.2">
      <c r="H35400" s="12"/>
      <c r="J35400" s="29"/>
      <c r="K35400" s="45"/>
      <c r="L35400" s="45"/>
      <c r="M35400" s="45"/>
    </row>
    <row r="35401" spans="8:13" s="28" customFormat="1" x14ac:dyDescent="0.2">
      <c r="H35401" s="12"/>
      <c r="J35401" s="29"/>
      <c r="K35401" s="45"/>
      <c r="L35401" s="45"/>
      <c r="M35401" s="45"/>
    </row>
    <row r="35402" spans="8:13" s="28" customFormat="1" x14ac:dyDescent="0.2">
      <c r="H35402" s="12"/>
      <c r="J35402" s="29"/>
      <c r="K35402" s="45"/>
      <c r="L35402" s="45"/>
      <c r="M35402" s="45"/>
    </row>
    <row r="35403" spans="8:13" s="28" customFormat="1" x14ac:dyDescent="0.2">
      <c r="H35403" s="12"/>
      <c r="J35403" s="29"/>
      <c r="K35403" s="45"/>
      <c r="L35403" s="45"/>
      <c r="M35403" s="45"/>
    </row>
    <row r="35404" spans="8:13" s="28" customFormat="1" x14ac:dyDescent="0.2">
      <c r="H35404" s="12"/>
      <c r="J35404" s="29"/>
      <c r="K35404" s="45"/>
      <c r="L35404" s="45"/>
      <c r="M35404" s="45"/>
    </row>
    <row r="35405" spans="8:13" s="28" customFormat="1" x14ac:dyDescent="0.2">
      <c r="H35405" s="12"/>
      <c r="J35405" s="29"/>
      <c r="K35405" s="45"/>
      <c r="L35405" s="45"/>
      <c r="M35405" s="45"/>
    </row>
    <row r="35406" spans="8:13" s="28" customFormat="1" x14ac:dyDescent="0.2">
      <c r="H35406" s="12"/>
      <c r="J35406" s="29"/>
      <c r="K35406" s="45"/>
      <c r="L35406" s="45"/>
      <c r="M35406" s="45"/>
    </row>
    <row r="35407" spans="8:13" s="28" customFormat="1" x14ac:dyDescent="0.2">
      <c r="H35407" s="12"/>
      <c r="J35407" s="29"/>
      <c r="K35407" s="45"/>
      <c r="L35407" s="45"/>
      <c r="M35407" s="45"/>
    </row>
    <row r="35408" spans="8:13" s="28" customFormat="1" x14ac:dyDescent="0.2">
      <c r="H35408" s="12"/>
      <c r="J35408" s="29"/>
      <c r="K35408" s="45"/>
      <c r="L35408" s="45"/>
      <c r="M35408" s="45"/>
    </row>
    <row r="35409" spans="8:13" s="28" customFormat="1" x14ac:dyDescent="0.2">
      <c r="H35409" s="12"/>
      <c r="J35409" s="29"/>
      <c r="K35409" s="45"/>
      <c r="L35409" s="45"/>
      <c r="M35409" s="45"/>
    </row>
    <row r="35410" spans="8:13" s="28" customFormat="1" x14ac:dyDescent="0.2">
      <c r="H35410" s="12"/>
      <c r="J35410" s="29"/>
      <c r="K35410" s="45"/>
      <c r="L35410" s="45"/>
      <c r="M35410" s="45"/>
    </row>
    <row r="35411" spans="8:13" s="28" customFormat="1" x14ac:dyDescent="0.2">
      <c r="H35411" s="12"/>
      <c r="J35411" s="29"/>
      <c r="K35411" s="45"/>
      <c r="L35411" s="45"/>
      <c r="M35411" s="45"/>
    </row>
    <row r="35412" spans="8:13" s="28" customFormat="1" x14ac:dyDescent="0.2">
      <c r="H35412" s="12"/>
      <c r="J35412" s="29"/>
      <c r="K35412" s="45"/>
      <c r="L35412" s="45"/>
      <c r="M35412" s="45"/>
    </row>
    <row r="35413" spans="8:13" s="28" customFormat="1" x14ac:dyDescent="0.2">
      <c r="H35413" s="12"/>
      <c r="J35413" s="29"/>
      <c r="K35413" s="45"/>
      <c r="L35413" s="45"/>
      <c r="M35413" s="45"/>
    </row>
    <row r="35414" spans="8:13" s="28" customFormat="1" x14ac:dyDescent="0.2">
      <c r="H35414" s="12"/>
      <c r="J35414" s="29"/>
      <c r="K35414" s="45"/>
      <c r="L35414" s="45"/>
      <c r="M35414" s="45"/>
    </row>
    <row r="35415" spans="8:13" s="28" customFormat="1" x14ac:dyDescent="0.2">
      <c r="H35415" s="12"/>
      <c r="J35415" s="29"/>
      <c r="K35415" s="45"/>
      <c r="L35415" s="45"/>
      <c r="M35415" s="45"/>
    </row>
    <row r="35416" spans="8:13" s="28" customFormat="1" x14ac:dyDescent="0.2">
      <c r="H35416" s="12"/>
      <c r="J35416" s="29"/>
      <c r="K35416" s="45"/>
      <c r="L35416" s="45"/>
      <c r="M35416" s="45"/>
    </row>
    <row r="35417" spans="8:13" s="28" customFormat="1" x14ac:dyDescent="0.2">
      <c r="H35417" s="12"/>
      <c r="J35417" s="29"/>
      <c r="K35417" s="45"/>
      <c r="L35417" s="45"/>
      <c r="M35417" s="45"/>
    </row>
    <row r="35418" spans="8:13" s="28" customFormat="1" x14ac:dyDescent="0.2">
      <c r="H35418" s="12"/>
      <c r="J35418" s="29"/>
      <c r="K35418" s="45"/>
      <c r="L35418" s="45"/>
      <c r="M35418" s="45"/>
    </row>
    <row r="35419" spans="8:13" s="28" customFormat="1" x14ac:dyDescent="0.2">
      <c r="H35419" s="12"/>
      <c r="J35419" s="29"/>
      <c r="K35419" s="45"/>
      <c r="L35419" s="45"/>
      <c r="M35419" s="45"/>
    </row>
    <row r="35420" spans="8:13" s="28" customFormat="1" x14ac:dyDescent="0.2">
      <c r="H35420" s="12"/>
      <c r="J35420" s="29"/>
      <c r="K35420" s="45"/>
      <c r="L35420" s="45"/>
      <c r="M35420" s="45"/>
    </row>
    <row r="35421" spans="8:13" s="28" customFormat="1" x14ac:dyDescent="0.2">
      <c r="H35421" s="12"/>
      <c r="J35421" s="29"/>
      <c r="K35421" s="45"/>
      <c r="L35421" s="45"/>
      <c r="M35421" s="45"/>
    </row>
    <row r="35422" spans="8:13" s="28" customFormat="1" x14ac:dyDescent="0.2">
      <c r="H35422" s="12"/>
      <c r="J35422" s="29"/>
      <c r="K35422" s="45"/>
      <c r="L35422" s="45"/>
      <c r="M35422" s="45"/>
    </row>
    <row r="35423" spans="8:13" s="28" customFormat="1" x14ac:dyDescent="0.2">
      <c r="H35423" s="12"/>
      <c r="J35423" s="29"/>
      <c r="K35423" s="45"/>
      <c r="L35423" s="45"/>
      <c r="M35423" s="45"/>
    </row>
    <row r="35424" spans="8:13" s="28" customFormat="1" x14ac:dyDescent="0.2">
      <c r="H35424" s="12"/>
      <c r="J35424" s="29"/>
      <c r="K35424" s="45"/>
      <c r="L35424" s="45"/>
      <c r="M35424" s="45"/>
    </row>
    <row r="35425" spans="8:13" s="28" customFormat="1" x14ac:dyDescent="0.2">
      <c r="H35425" s="12"/>
      <c r="J35425" s="29"/>
      <c r="K35425" s="45"/>
      <c r="L35425" s="45"/>
      <c r="M35425" s="45"/>
    </row>
    <row r="35426" spans="8:13" s="28" customFormat="1" x14ac:dyDescent="0.2">
      <c r="H35426" s="12"/>
      <c r="J35426" s="29"/>
      <c r="K35426" s="45"/>
      <c r="L35426" s="45"/>
      <c r="M35426" s="45"/>
    </row>
    <row r="35427" spans="8:13" s="28" customFormat="1" x14ac:dyDescent="0.2">
      <c r="H35427" s="12"/>
      <c r="J35427" s="29"/>
      <c r="K35427" s="45"/>
      <c r="L35427" s="45"/>
      <c r="M35427" s="45"/>
    </row>
    <row r="35428" spans="8:13" s="28" customFormat="1" x14ac:dyDescent="0.2">
      <c r="H35428" s="12"/>
      <c r="J35428" s="29"/>
      <c r="K35428" s="45"/>
      <c r="L35428" s="45"/>
      <c r="M35428" s="45"/>
    </row>
    <row r="35429" spans="8:13" s="28" customFormat="1" x14ac:dyDescent="0.2">
      <c r="H35429" s="12"/>
      <c r="J35429" s="29"/>
      <c r="K35429" s="45"/>
      <c r="L35429" s="45"/>
      <c r="M35429" s="45"/>
    </row>
    <row r="35430" spans="8:13" s="28" customFormat="1" x14ac:dyDescent="0.2">
      <c r="H35430" s="12"/>
      <c r="J35430" s="29"/>
      <c r="K35430" s="45"/>
      <c r="L35430" s="45"/>
      <c r="M35430" s="45"/>
    </row>
    <row r="35431" spans="8:13" s="28" customFormat="1" x14ac:dyDescent="0.2">
      <c r="H35431" s="12"/>
      <c r="J35431" s="29"/>
      <c r="K35431" s="45"/>
      <c r="L35431" s="45"/>
      <c r="M35431" s="45"/>
    </row>
    <row r="35432" spans="8:13" s="28" customFormat="1" x14ac:dyDescent="0.2">
      <c r="H35432" s="12"/>
      <c r="J35432" s="29"/>
      <c r="K35432" s="45"/>
      <c r="L35432" s="45"/>
      <c r="M35432" s="45"/>
    </row>
    <row r="35433" spans="8:13" s="28" customFormat="1" x14ac:dyDescent="0.2">
      <c r="H35433" s="12"/>
      <c r="J35433" s="29"/>
      <c r="K35433" s="45"/>
      <c r="L35433" s="45"/>
      <c r="M35433" s="45"/>
    </row>
    <row r="35434" spans="8:13" s="28" customFormat="1" x14ac:dyDescent="0.2">
      <c r="H35434" s="12"/>
      <c r="J35434" s="29"/>
      <c r="K35434" s="45"/>
      <c r="L35434" s="45"/>
      <c r="M35434" s="45"/>
    </row>
    <row r="35435" spans="8:13" s="28" customFormat="1" x14ac:dyDescent="0.2">
      <c r="H35435" s="12"/>
      <c r="J35435" s="29"/>
      <c r="K35435" s="45"/>
      <c r="L35435" s="45"/>
      <c r="M35435" s="45"/>
    </row>
    <row r="35436" spans="8:13" s="28" customFormat="1" x14ac:dyDescent="0.2">
      <c r="H35436" s="12"/>
      <c r="J35436" s="29"/>
      <c r="K35436" s="45"/>
      <c r="L35436" s="45"/>
      <c r="M35436" s="45"/>
    </row>
    <row r="35437" spans="8:13" s="28" customFormat="1" x14ac:dyDescent="0.2">
      <c r="H35437" s="12"/>
      <c r="J35437" s="29"/>
      <c r="K35437" s="45"/>
      <c r="L35437" s="45"/>
      <c r="M35437" s="45"/>
    </row>
    <row r="35438" spans="8:13" s="28" customFormat="1" x14ac:dyDescent="0.2">
      <c r="H35438" s="12"/>
      <c r="J35438" s="29"/>
      <c r="K35438" s="45"/>
      <c r="L35438" s="45"/>
      <c r="M35438" s="45"/>
    </row>
    <row r="35439" spans="8:13" s="28" customFormat="1" x14ac:dyDescent="0.2">
      <c r="H35439" s="12"/>
      <c r="J35439" s="29"/>
      <c r="K35439" s="45"/>
      <c r="L35439" s="45"/>
      <c r="M35439" s="45"/>
    </row>
    <row r="35440" spans="8:13" s="28" customFormat="1" x14ac:dyDescent="0.2">
      <c r="H35440" s="12"/>
      <c r="J35440" s="29"/>
      <c r="K35440" s="45"/>
      <c r="L35440" s="45"/>
      <c r="M35440" s="45"/>
    </row>
    <row r="35441" spans="8:13" s="28" customFormat="1" x14ac:dyDescent="0.2">
      <c r="H35441" s="12"/>
      <c r="J35441" s="29"/>
      <c r="K35441" s="45"/>
      <c r="L35441" s="45"/>
      <c r="M35441" s="45"/>
    </row>
    <row r="35442" spans="8:13" s="28" customFormat="1" x14ac:dyDescent="0.2">
      <c r="H35442" s="12"/>
      <c r="J35442" s="29"/>
      <c r="K35442" s="45"/>
      <c r="L35442" s="45"/>
      <c r="M35442" s="45"/>
    </row>
    <row r="35443" spans="8:13" s="28" customFormat="1" x14ac:dyDescent="0.2">
      <c r="H35443" s="12"/>
      <c r="J35443" s="29"/>
      <c r="K35443" s="45"/>
      <c r="L35443" s="45"/>
      <c r="M35443" s="45"/>
    </row>
    <row r="35444" spans="8:13" s="28" customFormat="1" x14ac:dyDescent="0.2">
      <c r="H35444" s="12"/>
      <c r="J35444" s="29"/>
      <c r="K35444" s="45"/>
      <c r="L35444" s="45"/>
      <c r="M35444" s="45"/>
    </row>
    <row r="35445" spans="8:13" s="28" customFormat="1" x14ac:dyDescent="0.2">
      <c r="H35445" s="12"/>
      <c r="J35445" s="29"/>
      <c r="K35445" s="45"/>
      <c r="L35445" s="45"/>
      <c r="M35445" s="45"/>
    </row>
    <row r="35446" spans="8:13" s="28" customFormat="1" x14ac:dyDescent="0.2">
      <c r="H35446" s="12"/>
      <c r="J35446" s="29"/>
      <c r="K35446" s="45"/>
      <c r="L35446" s="45"/>
      <c r="M35446" s="45"/>
    </row>
    <row r="35447" spans="8:13" s="28" customFormat="1" x14ac:dyDescent="0.2">
      <c r="H35447" s="12"/>
      <c r="J35447" s="29"/>
      <c r="K35447" s="45"/>
      <c r="L35447" s="45"/>
      <c r="M35447" s="45"/>
    </row>
    <row r="35448" spans="8:13" s="28" customFormat="1" x14ac:dyDescent="0.2">
      <c r="H35448" s="12"/>
      <c r="J35448" s="29"/>
      <c r="K35448" s="45"/>
      <c r="L35448" s="45"/>
      <c r="M35448" s="45"/>
    </row>
    <row r="35449" spans="8:13" s="28" customFormat="1" x14ac:dyDescent="0.2">
      <c r="H35449" s="12"/>
      <c r="J35449" s="29"/>
      <c r="K35449" s="45"/>
      <c r="L35449" s="45"/>
      <c r="M35449" s="45"/>
    </row>
    <row r="35450" spans="8:13" s="28" customFormat="1" x14ac:dyDescent="0.2">
      <c r="H35450" s="12"/>
      <c r="J35450" s="29"/>
      <c r="K35450" s="45"/>
      <c r="L35450" s="45"/>
      <c r="M35450" s="45"/>
    </row>
    <row r="35451" spans="8:13" s="28" customFormat="1" x14ac:dyDescent="0.2">
      <c r="H35451" s="12"/>
      <c r="J35451" s="29"/>
      <c r="K35451" s="45"/>
      <c r="L35451" s="45"/>
      <c r="M35451" s="45"/>
    </row>
    <row r="35452" spans="8:13" s="28" customFormat="1" x14ac:dyDescent="0.2">
      <c r="H35452" s="12"/>
      <c r="J35452" s="29"/>
      <c r="K35452" s="45"/>
      <c r="L35452" s="45"/>
      <c r="M35452" s="45"/>
    </row>
    <row r="35453" spans="8:13" s="28" customFormat="1" x14ac:dyDescent="0.2">
      <c r="H35453" s="12"/>
      <c r="J35453" s="29"/>
      <c r="K35453" s="45"/>
      <c r="L35453" s="45"/>
      <c r="M35453" s="45"/>
    </row>
    <row r="35454" spans="8:13" s="28" customFormat="1" x14ac:dyDescent="0.2">
      <c r="H35454" s="12"/>
      <c r="J35454" s="29"/>
      <c r="K35454" s="45"/>
      <c r="L35454" s="45"/>
      <c r="M35454" s="45"/>
    </row>
    <row r="35455" spans="8:13" s="28" customFormat="1" x14ac:dyDescent="0.2">
      <c r="H35455" s="12"/>
      <c r="J35455" s="29"/>
      <c r="K35455" s="45"/>
      <c r="L35455" s="45"/>
      <c r="M35455" s="45"/>
    </row>
    <row r="35456" spans="8:13" s="28" customFormat="1" x14ac:dyDescent="0.2">
      <c r="H35456" s="12"/>
      <c r="J35456" s="29"/>
      <c r="K35456" s="45"/>
      <c r="L35456" s="45"/>
      <c r="M35456" s="45"/>
    </row>
    <row r="35457" spans="8:13" s="28" customFormat="1" x14ac:dyDescent="0.2">
      <c r="H35457" s="12"/>
      <c r="J35457" s="29"/>
      <c r="K35457" s="45"/>
      <c r="L35457" s="45"/>
      <c r="M35457" s="45"/>
    </row>
    <row r="35458" spans="8:13" s="28" customFormat="1" x14ac:dyDescent="0.2">
      <c r="H35458" s="12"/>
      <c r="J35458" s="29"/>
      <c r="K35458" s="45"/>
      <c r="L35458" s="45"/>
      <c r="M35458" s="45"/>
    </row>
    <row r="35459" spans="8:13" s="28" customFormat="1" x14ac:dyDescent="0.2">
      <c r="H35459" s="12"/>
      <c r="J35459" s="29"/>
      <c r="K35459" s="45"/>
      <c r="L35459" s="45"/>
      <c r="M35459" s="45"/>
    </row>
    <row r="35460" spans="8:13" s="28" customFormat="1" x14ac:dyDescent="0.2">
      <c r="H35460" s="12"/>
      <c r="J35460" s="29"/>
      <c r="K35460" s="45"/>
      <c r="L35460" s="45"/>
      <c r="M35460" s="45"/>
    </row>
    <row r="35461" spans="8:13" s="28" customFormat="1" x14ac:dyDescent="0.2">
      <c r="H35461" s="12"/>
      <c r="J35461" s="29"/>
      <c r="K35461" s="45"/>
      <c r="L35461" s="45"/>
      <c r="M35461" s="45"/>
    </row>
    <row r="35462" spans="8:13" s="28" customFormat="1" x14ac:dyDescent="0.2">
      <c r="H35462" s="12"/>
      <c r="J35462" s="29"/>
      <c r="K35462" s="45"/>
      <c r="L35462" s="45"/>
      <c r="M35462" s="45"/>
    </row>
    <row r="35463" spans="8:13" s="28" customFormat="1" x14ac:dyDescent="0.2">
      <c r="H35463" s="12"/>
      <c r="J35463" s="29"/>
      <c r="K35463" s="45"/>
      <c r="L35463" s="45"/>
      <c r="M35463" s="45"/>
    </row>
    <row r="35464" spans="8:13" s="28" customFormat="1" x14ac:dyDescent="0.2">
      <c r="H35464" s="12"/>
      <c r="J35464" s="29"/>
      <c r="K35464" s="45"/>
      <c r="L35464" s="45"/>
      <c r="M35464" s="45"/>
    </row>
    <row r="35465" spans="8:13" s="28" customFormat="1" x14ac:dyDescent="0.2">
      <c r="H35465" s="12"/>
      <c r="J35465" s="29"/>
      <c r="K35465" s="45"/>
      <c r="L35465" s="45"/>
      <c r="M35465" s="45"/>
    </row>
    <row r="35466" spans="8:13" s="28" customFormat="1" x14ac:dyDescent="0.2">
      <c r="H35466" s="12"/>
      <c r="J35466" s="29"/>
      <c r="K35466" s="45"/>
      <c r="L35466" s="45"/>
      <c r="M35466" s="45"/>
    </row>
    <row r="35467" spans="8:13" s="28" customFormat="1" x14ac:dyDescent="0.2">
      <c r="H35467" s="12"/>
      <c r="J35467" s="29"/>
      <c r="K35467" s="45"/>
      <c r="L35467" s="45"/>
      <c r="M35467" s="45"/>
    </row>
    <row r="35468" spans="8:13" s="28" customFormat="1" x14ac:dyDescent="0.2">
      <c r="H35468" s="12"/>
      <c r="J35468" s="29"/>
      <c r="K35468" s="45"/>
      <c r="L35468" s="45"/>
      <c r="M35468" s="45"/>
    </row>
    <row r="35469" spans="8:13" s="28" customFormat="1" x14ac:dyDescent="0.2">
      <c r="H35469" s="12"/>
      <c r="J35469" s="29"/>
      <c r="K35469" s="45"/>
      <c r="L35469" s="45"/>
      <c r="M35469" s="45"/>
    </row>
    <row r="35470" spans="8:13" s="28" customFormat="1" x14ac:dyDescent="0.2">
      <c r="H35470" s="12"/>
      <c r="J35470" s="29"/>
      <c r="K35470" s="45"/>
      <c r="L35470" s="45"/>
      <c r="M35470" s="45"/>
    </row>
    <row r="35471" spans="8:13" s="28" customFormat="1" x14ac:dyDescent="0.2">
      <c r="H35471" s="12"/>
      <c r="J35471" s="29"/>
      <c r="K35471" s="45"/>
      <c r="L35471" s="45"/>
      <c r="M35471" s="45"/>
    </row>
    <row r="35472" spans="8:13" s="28" customFormat="1" x14ac:dyDescent="0.2">
      <c r="H35472" s="12"/>
      <c r="J35472" s="29"/>
      <c r="K35472" s="45"/>
      <c r="L35472" s="45"/>
      <c r="M35472" s="45"/>
    </row>
    <row r="35473" spans="8:13" s="28" customFormat="1" x14ac:dyDescent="0.2">
      <c r="H35473" s="12"/>
      <c r="J35473" s="29"/>
      <c r="K35473" s="45"/>
      <c r="L35473" s="45"/>
      <c r="M35473" s="45"/>
    </row>
    <row r="35474" spans="8:13" s="28" customFormat="1" x14ac:dyDescent="0.2">
      <c r="H35474" s="12"/>
      <c r="J35474" s="29"/>
      <c r="K35474" s="45"/>
      <c r="L35474" s="45"/>
      <c r="M35474" s="45"/>
    </row>
    <row r="35475" spans="8:13" s="28" customFormat="1" x14ac:dyDescent="0.2">
      <c r="H35475" s="12"/>
      <c r="J35475" s="29"/>
      <c r="K35475" s="45"/>
      <c r="L35475" s="45"/>
      <c r="M35475" s="45"/>
    </row>
    <row r="35476" spans="8:13" s="28" customFormat="1" x14ac:dyDescent="0.2">
      <c r="H35476" s="12"/>
      <c r="J35476" s="29"/>
      <c r="K35476" s="45"/>
      <c r="L35476" s="45"/>
      <c r="M35476" s="45"/>
    </row>
    <row r="35477" spans="8:13" s="28" customFormat="1" x14ac:dyDescent="0.2">
      <c r="H35477" s="12"/>
      <c r="J35477" s="29"/>
      <c r="K35477" s="45"/>
      <c r="L35477" s="45"/>
      <c r="M35477" s="45"/>
    </row>
    <row r="35478" spans="8:13" s="28" customFormat="1" x14ac:dyDescent="0.2">
      <c r="H35478" s="12"/>
      <c r="J35478" s="29"/>
      <c r="K35478" s="45"/>
      <c r="L35478" s="45"/>
      <c r="M35478" s="45"/>
    </row>
    <row r="35479" spans="8:13" s="28" customFormat="1" x14ac:dyDescent="0.2">
      <c r="H35479" s="12"/>
      <c r="J35479" s="29"/>
      <c r="K35479" s="45"/>
      <c r="L35479" s="45"/>
      <c r="M35479" s="45"/>
    </row>
    <row r="35480" spans="8:13" s="28" customFormat="1" x14ac:dyDescent="0.2">
      <c r="H35480" s="12"/>
      <c r="J35480" s="29"/>
      <c r="K35480" s="45"/>
      <c r="L35480" s="45"/>
      <c r="M35480" s="45"/>
    </row>
    <row r="35481" spans="8:13" s="28" customFormat="1" x14ac:dyDescent="0.2">
      <c r="H35481" s="12"/>
      <c r="J35481" s="29"/>
      <c r="K35481" s="45"/>
      <c r="L35481" s="45"/>
      <c r="M35481" s="45"/>
    </row>
    <row r="35482" spans="8:13" s="28" customFormat="1" x14ac:dyDescent="0.2">
      <c r="H35482" s="12"/>
      <c r="J35482" s="29"/>
      <c r="K35482" s="45"/>
      <c r="L35482" s="45"/>
      <c r="M35482" s="45"/>
    </row>
    <row r="35483" spans="8:13" s="28" customFormat="1" x14ac:dyDescent="0.2">
      <c r="H35483" s="12"/>
      <c r="J35483" s="29"/>
      <c r="K35483" s="45"/>
      <c r="L35483" s="45"/>
      <c r="M35483" s="45"/>
    </row>
    <row r="35484" spans="8:13" s="28" customFormat="1" x14ac:dyDescent="0.2">
      <c r="H35484" s="12"/>
      <c r="J35484" s="29"/>
      <c r="K35484" s="45"/>
      <c r="L35484" s="45"/>
      <c r="M35484" s="45"/>
    </row>
    <row r="35485" spans="8:13" s="28" customFormat="1" x14ac:dyDescent="0.2">
      <c r="H35485" s="12"/>
      <c r="J35485" s="29"/>
      <c r="K35485" s="45"/>
      <c r="L35485" s="45"/>
      <c r="M35485" s="45"/>
    </row>
    <row r="35486" spans="8:13" s="28" customFormat="1" x14ac:dyDescent="0.2">
      <c r="H35486" s="12"/>
      <c r="J35486" s="29"/>
      <c r="K35486" s="45"/>
      <c r="L35486" s="45"/>
      <c r="M35486" s="45"/>
    </row>
    <row r="35487" spans="8:13" s="28" customFormat="1" x14ac:dyDescent="0.2">
      <c r="H35487" s="12"/>
      <c r="J35487" s="29"/>
      <c r="K35487" s="45"/>
      <c r="L35487" s="45"/>
      <c r="M35487" s="45"/>
    </row>
    <row r="35488" spans="8:13" s="28" customFormat="1" x14ac:dyDescent="0.2">
      <c r="H35488" s="12"/>
      <c r="J35488" s="29"/>
      <c r="K35488" s="45"/>
      <c r="L35488" s="45"/>
      <c r="M35488" s="45"/>
    </row>
    <row r="35489" spans="8:13" s="28" customFormat="1" x14ac:dyDescent="0.2">
      <c r="H35489" s="12"/>
      <c r="J35489" s="29"/>
      <c r="K35489" s="45"/>
      <c r="L35489" s="45"/>
      <c r="M35489" s="45"/>
    </row>
    <row r="35490" spans="8:13" s="28" customFormat="1" x14ac:dyDescent="0.2">
      <c r="H35490" s="12"/>
      <c r="J35490" s="29"/>
      <c r="K35490" s="45"/>
      <c r="L35490" s="45"/>
      <c r="M35490" s="45"/>
    </row>
    <row r="35491" spans="8:13" s="28" customFormat="1" x14ac:dyDescent="0.2">
      <c r="H35491" s="12"/>
      <c r="J35491" s="29"/>
      <c r="K35491" s="45"/>
      <c r="L35491" s="45"/>
      <c r="M35491" s="45"/>
    </row>
    <row r="35492" spans="8:13" s="28" customFormat="1" x14ac:dyDescent="0.2">
      <c r="H35492" s="12"/>
      <c r="J35492" s="29"/>
      <c r="K35492" s="45"/>
      <c r="L35492" s="45"/>
      <c r="M35492" s="45"/>
    </row>
    <row r="35493" spans="8:13" s="28" customFormat="1" x14ac:dyDescent="0.2">
      <c r="H35493" s="12"/>
      <c r="J35493" s="29"/>
      <c r="K35493" s="45"/>
      <c r="L35493" s="45"/>
      <c r="M35493" s="45"/>
    </row>
    <row r="35494" spans="8:13" s="28" customFormat="1" x14ac:dyDescent="0.2">
      <c r="H35494" s="12"/>
      <c r="J35494" s="29"/>
      <c r="K35494" s="45"/>
      <c r="L35494" s="45"/>
      <c r="M35494" s="45"/>
    </row>
    <row r="35495" spans="8:13" s="28" customFormat="1" x14ac:dyDescent="0.2">
      <c r="H35495" s="12"/>
      <c r="J35495" s="29"/>
      <c r="K35495" s="45"/>
      <c r="L35495" s="45"/>
      <c r="M35495" s="45"/>
    </row>
    <row r="35496" spans="8:13" s="28" customFormat="1" x14ac:dyDescent="0.2">
      <c r="H35496" s="12"/>
      <c r="J35496" s="29"/>
      <c r="K35496" s="45"/>
      <c r="L35496" s="45"/>
      <c r="M35496" s="45"/>
    </row>
    <row r="35497" spans="8:13" s="28" customFormat="1" x14ac:dyDescent="0.2">
      <c r="H35497" s="12"/>
      <c r="J35497" s="29"/>
      <c r="K35497" s="45"/>
      <c r="L35497" s="45"/>
      <c r="M35497" s="45"/>
    </row>
    <row r="35498" spans="8:13" s="28" customFormat="1" x14ac:dyDescent="0.2">
      <c r="H35498" s="12"/>
      <c r="J35498" s="29"/>
      <c r="K35498" s="45"/>
      <c r="L35498" s="45"/>
      <c r="M35498" s="45"/>
    </row>
    <row r="35499" spans="8:13" s="28" customFormat="1" x14ac:dyDescent="0.2">
      <c r="H35499" s="12"/>
      <c r="J35499" s="29"/>
      <c r="K35499" s="45"/>
      <c r="L35499" s="45"/>
      <c r="M35499" s="45"/>
    </row>
    <row r="35500" spans="8:13" s="28" customFormat="1" x14ac:dyDescent="0.2">
      <c r="H35500" s="12"/>
      <c r="J35500" s="29"/>
      <c r="K35500" s="45"/>
      <c r="L35500" s="45"/>
      <c r="M35500" s="45"/>
    </row>
    <row r="35501" spans="8:13" s="28" customFormat="1" x14ac:dyDescent="0.2">
      <c r="H35501" s="12"/>
      <c r="J35501" s="29"/>
      <c r="K35501" s="45"/>
      <c r="L35501" s="45"/>
      <c r="M35501" s="45"/>
    </row>
    <row r="35502" spans="8:13" s="28" customFormat="1" x14ac:dyDescent="0.2">
      <c r="H35502" s="12"/>
      <c r="J35502" s="29"/>
      <c r="K35502" s="45"/>
      <c r="L35502" s="45"/>
      <c r="M35502" s="45"/>
    </row>
    <row r="35503" spans="8:13" s="28" customFormat="1" x14ac:dyDescent="0.2">
      <c r="H35503" s="12"/>
      <c r="J35503" s="29"/>
      <c r="K35503" s="45"/>
      <c r="L35503" s="45"/>
      <c r="M35503" s="45"/>
    </row>
    <row r="35504" spans="8:13" s="28" customFormat="1" x14ac:dyDescent="0.2">
      <c r="H35504" s="12"/>
      <c r="J35504" s="29"/>
      <c r="K35504" s="45"/>
      <c r="L35504" s="45"/>
      <c r="M35504" s="45"/>
    </row>
    <row r="35505" spans="8:13" s="28" customFormat="1" x14ac:dyDescent="0.2">
      <c r="H35505" s="12"/>
      <c r="J35505" s="29"/>
      <c r="K35505" s="45"/>
      <c r="L35505" s="45"/>
      <c r="M35505" s="45"/>
    </row>
    <row r="35506" spans="8:13" s="28" customFormat="1" x14ac:dyDescent="0.2">
      <c r="H35506" s="12"/>
      <c r="J35506" s="29"/>
      <c r="K35506" s="45"/>
      <c r="L35506" s="45"/>
      <c r="M35506" s="45"/>
    </row>
    <row r="35507" spans="8:13" s="28" customFormat="1" x14ac:dyDescent="0.2">
      <c r="H35507" s="12"/>
      <c r="J35507" s="29"/>
      <c r="K35507" s="45"/>
      <c r="L35507" s="45"/>
      <c r="M35507" s="45"/>
    </row>
    <row r="35508" spans="8:13" s="28" customFormat="1" x14ac:dyDescent="0.2">
      <c r="H35508" s="12"/>
      <c r="J35508" s="29"/>
      <c r="K35508" s="45"/>
      <c r="L35508" s="45"/>
      <c r="M35508" s="45"/>
    </row>
    <row r="35509" spans="8:13" s="28" customFormat="1" x14ac:dyDescent="0.2">
      <c r="H35509" s="12"/>
      <c r="J35509" s="29"/>
      <c r="K35509" s="45"/>
      <c r="L35509" s="45"/>
      <c r="M35509" s="45"/>
    </row>
    <row r="35510" spans="8:13" s="28" customFormat="1" x14ac:dyDescent="0.2">
      <c r="H35510" s="12"/>
      <c r="J35510" s="29"/>
      <c r="K35510" s="45"/>
      <c r="L35510" s="45"/>
      <c r="M35510" s="45"/>
    </row>
    <row r="35511" spans="8:13" s="28" customFormat="1" x14ac:dyDescent="0.2">
      <c r="H35511" s="12"/>
      <c r="J35511" s="29"/>
      <c r="K35511" s="45"/>
      <c r="L35511" s="45"/>
      <c r="M35511" s="45"/>
    </row>
    <row r="35512" spans="8:13" s="28" customFormat="1" x14ac:dyDescent="0.2">
      <c r="H35512" s="12"/>
      <c r="J35512" s="29"/>
      <c r="K35512" s="45"/>
      <c r="L35512" s="45"/>
      <c r="M35512" s="45"/>
    </row>
    <row r="35513" spans="8:13" s="28" customFormat="1" x14ac:dyDescent="0.2">
      <c r="H35513" s="12"/>
      <c r="J35513" s="29"/>
      <c r="K35513" s="45"/>
      <c r="L35513" s="45"/>
      <c r="M35513" s="45"/>
    </row>
    <row r="35514" spans="8:13" s="28" customFormat="1" x14ac:dyDescent="0.2">
      <c r="H35514" s="12"/>
      <c r="J35514" s="29"/>
      <c r="K35514" s="45"/>
      <c r="L35514" s="45"/>
      <c r="M35514" s="45"/>
    </row>
    <row r="35515" spans="8:13" s="28" customFormat="1" x14ac:dyDescent="0.2">
      <c r="H35515" s="12"/>
      <c r="J35515" s="29"/>
      <c r="K35515" s="45"/>
      <c r="L35515" s="45"/>
      <c r="M35515" s="45"/>
    </row>
    <row r="35516" spans="8:13" s="28" customFormat="1" x14ac:dyDescent="0.2">
      <c r="H35516" s="12"/>
      <c r="J35516" s="29"/>
      <c r="K35516" s="45"/>
      <c r="L35516" s="45"/>
      <c r="M35516" s="45"/>
    </row>
    <row r="35517" spans="8:13" s="28" customFormat="1" x14ac:dyDescent="0.2">
      <c r="H35517" s="12"/>
      <c r="J35517" s="29"/>
      <c r="K35517" s="45"/>
      <c r="L35517" s="45"/>
      <c r="M35517" s="45"/>
    </row>
    <row r="35518" spans="8:13" s="28" customFormat="1" x14ac:dyDescent="0.2">
      <c r="H35518" s="12"/>
      <c r="J35518" s="29"/>
      <c r="K35518" s="45"/>
      <c r="L35518" s="45"/>
      <c r="M35518" s="45"/>
    </row>
    <row r="35519" spans="8:13" s="28" customFormat="1" x14ac:dyDescent="0.2">
      <c r="H35519" s="12"/>
      <c r="J35519" s="29"/>
      <c r="K35519" s="45"/>
      <c r="L35519" s="45"/>
      <c r="M35519" s="45"/>
    </row>
    <row r="35520" spans="8:13" s="28" customFormat="1" x14ac:dyDescent="0.2">
      <c r="H35520" s="12"/>
      <c r="J35520" s="29"/>
      <c r="K35520" s="45"/>
      <c r="L35520" s="45"/>
      <c r="M35520" s="45"/>
    </row>
    <row r="35521" spans="8:13" s="28" customFormat="1" x14ac:dyDescent="0.2">
      <c r="H35521" s="12"/>
      <c r="J35521" s="29"/>
      <c r="K35521" s="45"/>
      <c r="L35521" s="45"/>
      <c r="M35521" s="45"/>
    </row>
    <row r="35522" spans="8:13" s="28" customFormat="1" x14ac:dyDescent="0.2">
      <c r="H35522" s="12"/>
      <c r="J35522" s="29"/>
      <c r="K35522" s="45"/>
      <c r="L35522" s="45"/>
      <c r="M35522" s="45"/>
    </row>
    <row r="35523" spans="8:13" s="28" customFormat="1" x14ac:dyDescent="0.2">
      <c r="H35523" s="12"/>
      <c r="J35523" s="29"/>
      <c r="K35523" s="45"/>
      <c r="L35523" s="45"/>
      <c r="M35523" s="45"/>
    </row>
    <row r="35524" spans="8:13" s="28" customFormat="1" x14ac:dyDescent="0.2">
      <c r="H35524" s="12"/>
      <c r="J35524" s="29"/>
      <c r="K35524" s="45"/>
      <c r="L35524" s="45"/>
      <c r="M35524" s="45"/>
    </row>
    <row r="35525" spans="8:13" s="28" customFormat="1" x14ac:dyDescent="0.2">
      <c r="H35525" s="12"/>
      <c r="J35525" s="29"/>
      <c r="K35525" s="45"/>
      <c r="L35525" s="45"/>
      <c r="M35525" s="45"/>
    </row>
    <row r="35526" spans="8:13" s="28" customFormat="1" x14ac:dyDescent="0.2">
      <c r="H35526" s="12"/>
      <c r="J35526" s="29"/>
      <c r="K35526" s="45"/>
      <c r="L35526" s="45"/>
      <c r="M35526" s="45"/>
    </row>
    <row r="35527" spans="8:13" s="28" customFormat="1" x14ac:dyDescent="0.2">
      <c r="H35527" s="12"/>
      <c r="J35527" s="29"/>
      <c r="K35527" s="45"/>
      <c r="L35527" s="45"/>
      <c r="M35527" s="45"/>
    </row>
    <row r="35528" spans="8:13" s="28" customFormat="1" x14ac:dyDescent="0.2">
      <c r="H35528" s="12"/>
      <c r="J35528" s="29"/>
      <c r="K35528" s="45"/>
      <c r="L35528" s="45"/>
      <c r="M35528" s="45"/>
    </row>
    <row r="35529" spans="8:13" s="28" customFormat="1" x14ac:dyDescent="0.2">
      <c r="H35529" s="12"/>
      <c r="J35529" s="29"/>
      <c r="K35529" s="45"/>
      <c r="L35529" s="45"/>
      <c r="M35529" s="45"/>
    </row>
    <row r="35530" spans="8:13" s="28" customFormat="1" x14ac:dyDescent="0.2">
      <c r="H35530" s="12"/>
      <c r="J35530" s="29"/>
      <c r="K35530" s="45"/>
      <c r="L35530" s="45"/>
      <c r="M35530" s="45"/>
    </row>
    <row r="35531" spans="8:13" s="28" customFormat="1" x14ac:dyDescent="0.2">
      <c r="H35531" s="12"/>
      <c r="J35531" s="29"/>
      <c r="K35531" s="45"/>
      <c r="L35531" s="45"/>
      <c r="M35531" s="45"/>
    </row>
    <row r="35532" spans="8:13" s="28" customFormat="1" x14ac:dyDescent="0.2">
      <c r="H35532" s="12"/>
      <c r="J35532" s="29"/>
      <c r="K35532" s="45"/>
      <c r="L35532" s="45"/>
      <c r="M35532" s="45"/>
    </row>
    <row r="35533" spans="8:13" s="28" customFormat="1" x14ac:dyDescent="0.2">
      <c r="H35533" s="12"/>
      <c r="J35533" s="29"/>
      <c r="K35533" s="45"/>
      <c r="L35533" s="45"/>
      <c r="M35533" s="45"/>
    </row>
    <row r="35534" spans="8:13" s="28" customFormat="1" x14ac:dyDescent="0.2">
      <c r="H35534" s="12"/>
      <c r="J35534" s="29"/>
      <c r="K35534" s="45"/>
      <c r="L35534" s="45"/>
      <c r="M35534" s="45"/>
    </row>
    <row r="35535" spans="8:13" s="28" customFormat="1" x14ac:dyDescent="0.2">
      <c r="H35535" s="12"/>
      <c r="J35535" s="29"/>
      <c r="K35535" s="45"/>
      <c r="L35535" s="45"/>
      <c r="M35535" s="45"/>
    </row>
    <row r="35536" spans="8:13" s="28" customFormat="1" x14ac:dyDescent="0.2">
      <c r="H35536" s="12"/>
      <c r="J35536" s="29"/>
      <c r="K35536" s="45"/>
      <c r="L35536" s="45"/>
      <c r="M35536" s="45"/>
    </row>
    <row r="35537" spans="8:13" s="28" customFormat="1" x14ac:dyDescent="0.2">
      <c r="H35537" s="12"/>
      <c r="J35537" s="29"/>
      <c r="K35537" s="45"/>
      <c r="L35537" s="45"/>
      <c r="M35537" s="45"/>
    </row>
    <row r="35538" spans="8:13" s="28" customFormat="1" x14ac:dyDescent="0.2">
      <c r="H35538" s="12"/>
      <c r="J35538" s="29"/>
      <c r="K35538" s="45"/>
      <c r="L35538" s="45"/>
      <c r="M35538" s="45"/>
    </row>
    <row r="35539" spans="8:13" s="28" customFormat="1" x14ac:dyDescent="0.2">
      <c r="H35539" s="12"/>
      <c r="J35539" s="29"/>
      <c r="K35539" s="45"/>
      <c r="L35539" s="45"/>
      <c r="M35539" s="45"/>
    </row>
    <row r="35540" spans="8:13" s="28" customFormat="1" x14ac:dyDescent="0.2">
      <c r="H35540" s="12"/>
      <c r="J35540" s="29"/>
      <c r="K35540" s="45"/>
      <c r="L35540" s="45"/>
      <c r="M35540" s="45"/>
    </row>
    <row r="35541" spans="8:13" s="28" customFormat="1" x14ac:dyDescent="0.2">
      <c r="H35541" s="12"/>
      <c r="J35541" s="29"/>
      <c r="K35541" s="45"/>
      <c r="L35541" s="45"/>
      <c r="M35541" s="45"/>
    </row>
    <row r="35542" spans="8:13" s="28" customFormat="1" x14ac:dyDescent="0.2">
      <c r="H35542" s="12"/>
      <c r="J35542" s="29"/>
      <c r="K35542" s="45"/>
      <c r="L35542" s="45"/>
      <c r="M35542" s="45"/>
    </row>
    <row r="35543" spans="8:13" s="28" customFormat="1" x14ac:dyDescent="0.2">
      <c r="H35543" s="12"/>
      <c r="J35543" s="29"/>
      <c r="K35543" s="45"/>
      <c r="L35543" s="45"/>
      <c r="M35543" s="45"/>
    </row>
    <row r="35544" spans="8:13" s="28" customFormat="1" x14ac:dyDescent="0.2">
      <c r="H35544" s="12"/>
      <c r="J35544" s="29"/>
      <c r="K35544" s="45"/>
      <c r="L35544" s="45"/>
      <c r="M35544" s="45"/>
    </row>
    <row r="35545" spans="8:13" s="28" customFormat="1" x14ac:dyDescent="0.2">
      <c r="H35545" s="12"/>
      <c r="J35545" s="29"/>
      <c r="K35545" s="45"/>
      <c r="L35545" s="45"/>
      <c r="M35545" s="45"/>
    </row>
    <row r="35546" spans="8:13" s="28" customFormat="1" x14ac:dyDescent="0.2">
      <c r="H35546" s="12"/>
      <c r="J35546" s="29"/>
      <c r="K35546" s="45"/>
      <c r="L35546" s="45"/>
      <c r="M35546" s="45"/>
    </row>
    <row r="35547" spans="8:13" s="28" customFormat="1" x14ac:dyDescent="0.2">
      <c r="H35547" s="12"/>
      <c r="J35547" s="29"/>
      <c r="K35547" s="45"/>
      <c r="L35547" s="45"/>
      <c r="M35547" s="45"/>
    </row>
    <row r="35548" spans="8:13" s="28" customFormat="1" x14ac:dyDescent="0.2">
      <c r="H35548" s="12"/>
      <c r="J35548" s="29"/>
      <c r="K35548" s="45"/>
      <c r="L35548" s="45"/>
      <c r="M35548" s="45"/>
    </row>
    <row r="35549" spans="8:13" s="28" customFormat="1" x14ac:dyDescent="0.2">
      <c r="H35549" s="12"/>
      <c r="J35549" s="29"/>
      <c r="K35549" s="45"/>
      <c r="L35549" s="45"/>
      <c r="M35549" s="45"/>
    </row>
    <row r="35550" spans="8:13" s="28" customFormat="1" x14ac:dyDescent="0.2">
      <c r="H35550" s="12"/>
      <c r="J35550" s="29"/>
      <c r="K35550" s="45"/>
      <c r="L35550" s="45"/>
      <c r="M35550" s="45"/>
    </row>
    <row r="35551" spans="8:13" s="28" customFormat="1" x14ac:dyDescent="0.2">
      <c r="H35551" s="12"/>
      <c r="J35551" s="29"/>
      <c r="K35551" s="45"/>
      <c r="L35551" s="45"/>
      <c r="M35551" s="45"/>
    </row>
    <row r="35552" spans="8:13" s="28" customFormat="1" x14ac:dyDescent="0.2">
      <c r="H35552" s="12"/>
      <c r="J35552" s="29"/>
      <c r="K35552" s="45"/>
      <c r="L35552" s="45"/>
      <c r="M35552" s="45"/>
    </row>
    <row r="35553" spans="8:13" s="28" customFormat="1" x14ac:dyDescent="0.2">
      <c r="H35553" s="12"/>
      <c r="J35553" s="29"/>
      <c r="K35553" s="45"/>
      <c r="L35553" s="45"/>
      <c r="M35553" s="45"/>
    </row>
    <row r="35554" spans="8:13" s="28" customFormat="1" x14ac:dyDescent="0.2">
      <c r="H35554" s="12"/>
      <c r="J35554" s="29"/>
      <c r="K35554" s="45"/>
      <c r="L35554" s="45"/>
      <c r="M35554" s="45"/>
    </row>
    <row r="35555" spans="8:13" s="28" customFormat="1" x14ac:dyDescent="0.2">
      <c r="H35555" s="12"/>
      <c r="J35555" s="29"/>
      <c r="K35555" s="45"/>
      <c r="L35555" s="45"/>
      <c r="M35555" s="45"/>
    </row>
    <row r="35556" spans="8:13" s="28" customFormat="1" x14ac:dyDescent="0.2">
      <c r="H35556" s="12"/>
      <c r="J35556" s="29"/>
      <c r="K35556" s="45"/>
      <c r="L35556" s="45"/>
      <c r="M35556" s="45"/>
    </row>
    <row r="35557" spans="8:13" s="28" customFormat="1" x14ac:dyDescent="0.2">
      <c r="H35557" s="12"/>
      <c r="J35557" s="29"/>
      <c r="K35557" s="45"/>
      <c r="L35557" s="45"/>
      <c r="M35557" s="45"/>
    </row>
    <row r="35558" spans="8:13" s="28" customFormat="1" x14ac:dyDescent="0.2">
      <c r="H35558" s="12"/>
      <c r="J35558" s="29"/>
      <c r="K35558" s="45"/>
      <c r="L35558" s="45"/>
      <c r="M35558" s="45"/>
    </row>
    <row r="35559" spans="8:13" s="28" customFormat="1" x14ac:dyDescent="0.2">
      <c r="H35559" s="12"/>
      <c r="J35559" s="29"/>
      <c r="K35559" s="45"/>
      <c r="L35559" s="45"/>
      <c r="M35559" s="45"/>
    </row>
    <row r="35560" spans="8:13" s="28" customFormat="1" x14ac:dyDescent="0.2">
      <c r="H35560" s="12"/>
      <c r="J35560" s="29"/>
      <c r="K35560" s="45"/>
      <c r="L35560" s="45"/>
      <c r="M35560" s="45"/>
    </row>
    <row r="35561" spans="8:13" s="28" customFormat="1" x14ac:dyDescent="0.2">
      <c r="H35561" s="12"/>
      <c r="J35561" s="29"/>
      <c r="K35561" s="45"/>
      <c r="L35561" s="45"/>
      <c r="M35561" s="45"/>
    </row>
    <row r="35562" spans="8:13" s="28" customFormat="1" x14ac:dyDescent="0.2">
      <c r="H35562" s="12"/>
      <c r="J35562" s="29"/>
      <c r="K35562" s="45"/>
      <c r="L35562" s="45"/>
      <c r="M35562" s="45"/>
    </row>
    <row r="35563" spans="8:13" s="28" customFormat="1" x14ac:dyDescent="0.2">
      <c r="H35563" s="12"/>
      <c r="J35563" s="29"/>
      <c r="K35563" s="45"/>
      <c r="L35563" s="45"/>
      <c r="M35563" s="45"/>
    </row>
    <row r="35564" spans="8:13" s="28" customFormat="1" x14ac:dyDescent="0.2">
      <c r="H35564" s="12"/>
      <c r="J35564" s="29"/>
      <c r="K35564" s="45"/>
      <c r="L35564" s="45"/>
      <c r="M35564" s="45"/>
    </row>
    <row r="35565" spans="8:13" s="28" customFormat="1" x14ac:dyDescent="0.2">
      <c r="H35565" s="12"/>
      <c r="J35565" s="29"/>
      <c r="K35565" s="45"/>
      <c r="L35565" s="45"/>
      <c r="M35565" s="45"/>
    </row>
    <row r="35566" spans="8:13" s="28" customFormat="1" x14ac:dyDescent="0.2">
      <c r="H35566" s="12"/>
      <c r="J35566" s="29"/>
      <c r="K35566" s="45"/>
      <c r="L35566" s="45"/>
      <c r="M35566" s="45"/>
    </row>
    <row r="35567" spans="8:13" s="28" customFormat="1" x14ac:dyDescent="0.2">
      <c r="H35567" s="12"/>
      <c r="J35567" s="29"/>
      <c r="K35567" s="45"/>
      <c r="L35567" s="45"/>
      <c r="M35567" s="45"/>
    </row>
    <row r="35568" spans="8:13" s="28" customFormat="1" x14ac:dyDescent="0.2">
      <c r="H35568" s="12"/>
      <c r="J35568" s="29"/>
      <c r="K35568" s="45"/>
      <c r="L35568" s="45"/>
      <c r="M35568" s="45"/>
    </row>
    <row r="35569" spans="8:13" s="28" customFormat="1" x14ac:dyDescent="0.2">
      <c r="H35569" s="12"/>
      <c r="J35569" s="29"/>
      <c r="K35569" s="45"/>
      <c r="L35569" s="45"/>
      <c r="M35569" s="45"/>
    </row>
    <row r="35570" spans="8:13" s="28" customFormat="1" x14ac:dyDescent="0.2">
      <c r="H35570" s="12"/>
      <c r="J35570" s="29"/>
      <c r="K35570" s="45"/>
      <c r="L35570" s="45"/>
      <c r="M35570" s="45"/>
    </row>
    <row r="35571" spans="8:13" s="28" customFormat="1" x14ac:dyDescent="0.2">
      <c r="H35571" s="12"/>
      <c r="J35571" s="29"/>
      <c r="K35571" s="45"/>
      <c r="L35571" s="45"/>
      <c r="M35571" s="45"/>
    </row>
    <row r="35572" spans="8:13" s="28" customFormat="1" x14ac:dyDescent="0.2">
      <c r="H35572" s="12"/>
      <c r="J35572" s="29"/>
      <c r="K35572" s="45"/>
      <c r="L35572" s="45"/>
      <c r="M35572" s="45"/>
    </row>
    <row r="35573" spans="8:13" s="28" customFormat="1" x14ac:dyDescent="0.2">
      <c r="H35573" s="12"/>
      <c r="J35573" s="29"/>
      <c r="K35573" s="45"/>
      <c r="L35573" s="45"/>
      <c r="M35573" s="45"/>
    </row>
    <row r="35574" spans="8:13" s="28" customFormat="1" x14ac:dyDescent="0.2">
      <c r="H35574" s="12"/>
      <c r="J35574" s="29"/>
      <c r="K35574" s="45"/>
      <c r="L35574" s="45"/>
      <c r="M35574" s="45"/>
    </row>
    <row r="35575" spans="8:13" s="28" customFormat="1" x14ac:dyDescent="0.2">
      <c r="H35575" s="12"/>
      <c r="J35575" s="29"/>
      <c r="K35575" s="45"/>
      <c r="L35575" s="45"/>
      <c r="M35575" s="45"/>
    </row>
    <row r="35576" spans="8:13" s="28" customFormat="1" x14ac:dyDescent="0.2">
      <c r="H35576" s="12"/>
      <c r="J35576" s="29"/>
      <c r="K35576" s="45"/>
      <c r="L35576" s="45"/>
      <c r="M35576" s="45"/>
    </row>
    <row r="35577" spans="8:13" s="28" customFormat="1" x14ac:dyDescent="0.2">
      <c r="H35577" s="12"/>
      <c r="J35577" s="29"/>
      <c r="K35577" s="45"/>
      <c r="L35577" s="45"/>
      <c r="M35577" s="45"/>
    </row>
    <row r="35578" spans="8:13" s="28" customFormat="1" x14ac:dyDescent="0.2">
      <c r="H35578" s="12"/>
      <c r="J35578" s="29"/>
      <c r="K35578" s="45"/>
      <c r="L35578" s="45"/>
      <c r="M35578" s="45"/>
    </row>
    <row r="35579" spans="8:13" s="28" customFormat="1" x14ac:dyDescent="0.2">
      <c r="H35579" s="12"/>
      <c r="J35579" s="29"/>
      <c r="K35579" s="45"/>
      <c r="L35579" s="45"/>
      <c r="M35579" s="45"/>
    </row>
    <row r="35580" spans="8:13" s="28" customFormat="1" x14ac:dyDescent="0.2">
      <c r="H35580" s="12"/>
      <c r="J35580" s="29"/>
      <c r="K35580" s="45"/>
      <c r="L35580" s="45"/>
      <c r="M35580" s="45"/>
    </row>
    <row r="35581" spans="8:13" s="28" customFormat="1" x14ac:dyDescent="0.2">
      <c r="H35581" s="12"/>
      <c r="J35581" s="29"/>
      <c r="K35581" s="45"/>
      <c r="L35581" s="45"/>
      <c r="M35581" s="45"/>
    </row>
    <row r="35582" spans="8:13" s="28" customFormat="1" x14ac:dyDescent="0.2">
      <c r="H35582" s="12"/>
      <c r="J35582" s="29"/>
      <c r="K35582" s="45"/>
      <c r="L35582" s="45"/>
      <c r="M35582" s="45"/>
    </row>
    <row r="35583" spans="8:13" s="28" customFormat="1" x14ac:dyDescent="0.2">
      <c r="H35583" s="12"/>
      <c r="J35583" s="29"/>
      <c r="K35583" s="45"/>
      <c r="L35583" s="45"/>
      <c r="M35583" s="45"/>
    </row>
    <row r="35584" spans="8:13" s="28" customFormat="1" x14ac:dyDescent="0.2">
      <c r="H35584" s="12"/>
      <c r="J35584" s="29"/>
      <c r="K35584" s="45"/>
      <c r="L35584" s="45"/>
      <c r="M35584" s="45"/>
    </row>
    <row r="35585" spans="8:13" s="28" customFormat="1" x14ac:dyDescent="0.2">
      <c r="H35585" s="12"/>
      <c r="J35585" s="29"/>
      <c r="K35585" s="45"/>
      <c r="L35585" s="45"/>
      <c r="M35585" s="45"/>
    </row>
    <row r="35586" spans="8:13" s="28" customFormat="1" x14ac:dyDescent="0.2">
      <c r="H35586" s="12"/>
      <c r="J35586" s="29"/>
      <c r="K35586" s="45"/>
      <c r="L35586" s="45"/>
      <c r="M35586" s="45"/>
    </row>
    <row r="35587" spans="8:13" s="28" customFormat="1" x14ac:dyDescent="0.2">
      <c r="H35587" s="12"/>
      <c r="J35587" s="29"/>
      <c r="K35587" s="45"/>
      <c r="L35587" s="45"/>
      <c r="M35587" s="45"/>
    </row>
    <row r="35588" spans="8:13" s="28" customFormat="1" x14ac:dyDescent="0.2">
      <c r="H35588" s="12"/>
      <c r="J35588" s="29"/>
      <c r="K35588" s="45"/>
      <c r="L35588" s="45"/>
      <c r="M35588" s="45"/>
    </row>
    <row r="35589" spans="8:13" s="28" customFormat="1" x14ac:dyDescent="0.2">
      <c r="H35589" s="12"/>
      <c r="J35589" s="29"/>
      <c r="K35589" s="45"/>
      <c r="L35589" s="45"/>
      <c r="M35589" s="45"/>
    </row>
    <row r="35590" spans="8:13" s="28" customFormat="1" x14ac:dyDescent="0.2">
      <c r="H35590" s="12"/>
      <c r="J35590" s="29"/>
      <c r="K35590" s="45"/>
      <c r="L35590" s="45"/>
      <c r="M35590" s="45"/>
    </row>
    <row r="35591" spans="8:13" s="28" customFormat="1" x14ac:dyDescent="0.2">
      <c r="H35591" s="12"/>
      <c r="J35591" s="29"/>
      <c r="K35591" s="45"/>
      <c r="L35591" s="45"/>
      <c r="M35591" s="45"/>
    </row>
    <row r="35592" spans="8:13" s="28" customFormat="1" x14ac:dyDescent="0.2">
      <c r="H35592" s="12"/>
      <c r="J35592" s="29"/>
      <c r="K35592" s="45"/>
      <c r="L35592" s="45"/>
      <c r="M35592" s="45"/>
    </row>
    <row r="35593" spans="8:13" s="28" customFormat="1" x14ac:dyDescent="0.2">
      <c r="H35593" s="12"/>
      <c r="J35593" s="29"/>
      <c r="K35593" s="45"/>
      <c r="L35593" s="45"/>
      <c r="M35593" s="45"/>
    </row>
    <row r="35594" spans="8:13" s="28" customFormat="1" x14ac:dyDescent="0.2">
      <c r="H35594" s="12"/>
      <c r="J35594" s="29"/>
      <c r="K35594" s="45"/>
      <c r="L35594" s="45"/>
      <c r="M35594" s="45"/>
    </row>
    <row r="35595" spans="8:13" s="28" customFormat="1" x14ac:dyDescent="0.2">
      <c r="H35595" s="12"/>
      <c r="J35595" s="29"/>
      <c r="K35595" s="45"/>
      <c r="L35595" s="45"/>
      <c r="M35595" s="45"/>
    </row>
    <row r="35596" spans="8:13" s="28" customFormat="1" x14ac:dyDescent="0.2">
      <c r="H35596" s="12"/>
      <c r="J35596" s="29"/>
      <c r="K35596" s="45"/>
      <c r="L35596" s="45"/>
      <c r="M35596" s="45"/>
    </row>
    <row r="35597" spans="8:13" s="28" customFormat="1" x14ac:dyDescent="0.2">
      <c r="H35597" s="12"/>
      <c r="J35597" s="29"/>
      <c r="K35597" s="45"/>
      <c r="L35597" s="45"/>
      <c r="M35597" s="45"/>
    </row>
    <row r="35598" spans="8:13" s="28" customFormat="1" x14ac:dyDescent="0.2">
      <c r="H35598" s="12"/>
      <c r="J35598" s="29"/>
      <c r="K35598" s="45"/>
      <c r="L35598" s="45"/>
      <c r="M35598" s="45"/>
    </row>
    <row r="35599" spans="8:13" s="28" customFormat="1" x14ac:dyDescent="0.2">
      <c r="H35599" s="12"/>
      <c r="J35599" s="29"/>
      <c r="K35599" s="45"/>
      <c r="L35599" s="45"/>
      <c r="M35599" s="45"/>
    </row>
    <row r="35600" spans="8:13" s="28" customFormat="1" x14ac:dyDescent="0.2">
      <c r="H35600" s="12"/>
      <c r="J35600" s="29"/>
      <c r="K35600" s="45"/>
      <c r="L35600" s="45"/>
      <c r="M35600" s="45"/>
    </row>
    <row r="35601" spans="8:13" s="28" customFormat="1" x14ac:dyDescent="0.2">
      <c r="H35601" s="12"/>
      <c r="J35601" s="29"/>
      <c r="K35601" s="45"/>
      <c r="L35601" s="45"/>
      <c r="M35601" s="45"/>
    </row>
    <row r="35602" spans="8:13" s="28" customFormat="1" x14ac:dyDescent="0.2">
      <c r="H35602" s="12"/>
      <c r="J35602" s="29"/>
      <c r="K35602" s="45"/>
      <c r="L35602" s="45"/>
      <c r="M35602" s="45"/>
    </row>
    <row r="35603" spans="8:13" s="28" customFormat="1" x14ac:dyDescent="0.2">
      <c r="H35603" s="12"/>
      <c r="J35603" s="29"/>
      <c r="K35603" s="45"/>
      <c r="L35603" s="45"/>
      <c r="M35603" s="45"/>
    </row>
    <row r="35604" spans="8:13" s="28" customFormat="1" x14ac:dyDescent="0.2">
      <c r="H35604" s="12"/>
      <c r="J35604" s="29"/>
      <c r="K35604" s="45"/>
      <c r="L35604" s="45"/>
      <c r="M35604" s="45"/>
    </row>
    <row r="35605" spans="8:13" s="28" customFormat="1" x14ac:dyDescent="0.2">
      <c r="H35605" s="12"/>
      <c r="J35605" s="29"/>
      <c r="K35605" s="45"/>
      <c r="L35605" s="45"/>
      <c r="M35605" s="45"/>
    </row>
    <row r="35606" spans="8:13" s="28" customFormat="1" x14ac:dyDescent="0.2">
      <c r="H35606" s="12"/>
      <c r="J35606" s="29"/>
      <c r="K35606" s="45"/>
      <c r="L35606" s="45"/>
      <c r="M35606" s="45"/>
    </row>
    <row r="35607" spans="8:13" s="28" customFormat="1" x14ac:dyDescent="0.2">
      <c r="H35607" s="12"/>
      <c r="J35607" s="29"/>
      <c r="K35607" s="45"/>
      <c r="L35607" s="45"/>
      <c r="M35607" s="45"/>
    </row>
    <row r="35608" spans="8:13" s="28" customFormat="1" x14ac:dyDescent="0.2">
      <c r="H35608" s="12"/>
      <c r="J35608" s="29"/>
      <c r="K35608" s="45"/>
      <c r="L35608" s="45"/>
      <c r="M35608" s="45"/>
    </row>
    <row r="35609" spans="8:13" s="28" customFormat="1" x14ac:dyDescent="0.2">
      <c r="H35609" s="12"/>
      <c r="J35609" s="29"/>
      <c r="K35609" s="45"/>
      <c r="L35609" s="45"/>
      <c r="M35609" s="45"/>
    </row>
    <row r="35610" spans="8:13" s="28" customFormat="1" x14ac:dyDescent="0.2">
      <c r="H35610" s="12"/>
      <c r="J35610" s="29"/>
      <c r="K35610" s="45"/>
      <c r="L35610" s="45"/>
      <c r="M35610" s="45"/>
    </row>
    <row r="35611" spans="8:13" s="28" customFormat="1" x14ac:dyDescent="0.2">
      <c r="H35611" s="12"/>
      <c r="J35611" s="29"/>
      <c r="K35611" s="45"/>
      <c r="L35611" s="45"/>
      <c r="M35611" s="45"/>
    </row>
    <row r="35612" spans="8:13" s="28" customFormat="1" x14ac:dyDescent="0.2">
      <c r="H35612" s="12"/>
      <c r="J35612" s="29"/>
      <c r="K35612" s="45"/>
      <c r="L35612" s="45"/>
      <c r="M35612" s="45"/>
    </row>
    <row r="35613" spans="8:13" s="28" customFormat="1" x14ac:dyDescent="0.2">
      <c r="H35613" s="12"/>
      <c r="J35613" s="29"/>
      <c r="K35613" s="45"/>
      <c r="L35613" s="45"/>
      <c r="M35613" s="45"/>
    </row>
    <row r="35614" spans="8:13" s="28" customFormat="1" x14ac:dyDescent="0.2">
      <c r="H35614" s="12"/>
      <c r="J35614" s="29"/>
      <c r="K35614" s="45"/>
      <c r="L35614" s="45"/>
      <c r="M35614" s="45"/>
    </row>
    <row r="35615" spans="8:13" s="28" customFormat="1" x14ac:dyDescent="0.2">
      <c r="H35615" s="12"/>
      <c r="J35615" s="29"/>
      <c r="K35615" s="45"/>
      <c r="L35615" s="45"/>
      <c r="M35615" s="45"/>
    </row>
    <row r="35616" spans="8:13" s="28" customFormat="1" x14ac:dyDescent="0.2">
      <c r="H35616" s="12"/>
      <c r="J35616" s="29"/>
      <c r="K35616" s="45"/>
      <c r="L35616" s="45"/>
      <c r="M35616" s="45"/>
    </row>
    <row r="35617" spans="8:13" s="28" customFormat="1" x14ac:dyDescent="0.2">
      <c r="H35617" s="12"/>
      <c r="J35617" s="29"/>
      <c r="K35617" s="45"/>
      <c r="L35617" s="45"/>
      <c r="M35617" s="45"/>
    </row>
    <row r="35618" spans="8:13" s="28" customFormat="1" x14ac:dyDescent="0.2">
      <c r="H35618" s="12"/>
      <c r="J35618" s="29"/>
      <c r="K35618" s="45"/>
      <c r="L35618" s="45"/>
      <c r="M35618" s="45"/>
    </row>
    <row r="35619" spans="8:13" s="28" customFormat="1" x14ac:dyDescent="0.2">
      <c r="H35619" s="12"/>
      <c r="J35619" s="29"/>
      <c r="K35619" s="45"/>
      <c r="L35619" s="45"/>
      <c r="M35619" s="45"/>
    </row>
    <row r="35620" spans="8:13" s="28" customFormat="1" x14ac:dyDescent="0.2">
      <c r="H35620" s="12"/>
      <c r="J35620" s="29"/>
      <c r="K35620" s="45"/>
      <c r="L35620" s="45"/>
      <c r="M35620" s="45"/>
    </row>
    <row r="35621" spans="8:13" s="28" customFormat="1" x14ac:dyDescent="0.2">
      <c r="H35621" s="12"/>
      <c r="J35621" s="29"/>
      <c r="K35621" s="45"/>
      <c r="L35621" s="45"/>
      <c r="M35621" s="45"/>
    </row>
    <row r="35622" spans="8:13" s="28" customFormat="1" x14ac:dyDescent="0.2">
      <c r="H35622" s="12"/>
      <c r="J35622" s="29"/>
      <c r="K35622" s="45"/>
      <c r="L35622" s="45"/>
      <c r="M35622" s="45"/>
    </row>
    <row r="35623" spans="8:13" s="28" customFormat="1" x14ac:dyDescent="0.2">
      <c r="H35623" s="12"/>
      <c r="J35623" s="29"/>
      <c r="K35623" s="45"/>
      <c r="L35623" s="45"/>
      <c r="M35623" s="45"/>
    </row>
    <row r="35624" spans="8:13" s="28" customFormat="1" x14ac:dyDescent="0.2">
      <c r="H35624" s="12"/>
      <c r="J35624" s="29"/>
      <c r="K35624" s="45"/>
      <c r="L35624" s="45"/>
      <c r="M35624" s="45"/>
    </row>
    <row r="35625" spans="8:13" s="28" customFormat="1" x14ac:dyDescent="0.2">
      <c r="H35625" s="12"/>
      <c r="J35625" s="29"/>
      <c r="K35625" s="45"/>
      <c r="L35625" s="45"/>
      <c r="M35625" s="45"/>
    </row>
    <row r="35626" spans="8:13" s="28" customFormat="1" x14ac:dyDescent="0.2">
      <c r="H35626" s="12"/>
      <c r="J35626" s="29"/>
      <c r="K35626" s="45"/>
      <c r="L35626" s="45"/>
      <c r="M35626" s="45"/>
    </row>
    <row r="35627" spans="8:13" s="28" customFormat="1" x14ac:dyDescent="0.2">
      <c r="H35627" s="12"/>
      <c r="J35627" s="29"/>
      <c r="K35627" s="45"/>
      <c r="L35627" s="45"/>
      <c r="M35627" s="45"/>
    </row>
    <row r="35628" spans="8:13" s="28" customFormat="1" x14ac:dyDescent="0.2">
      <c r="H35628" s="12"/>
      <c r="J35628" s="29"/>
      <c r="K35628" s="45"/>
      <c r="L35628" s="45"/>
      <c r="M35628" s="45"/>
    </row>
    <row r="35629" spans="8:13" s="28" customFormat="1" x14ac:dyDescent="0.2">
      <c r="H35629" s="12"/>
      <c r="J35629" s="29"/>
      <c r="K35629" s="45"/>
      <c r="L35629" s="45"/>
      <c r="M35629" s="45"/>
    </row>
    <row r="35630" spans="8:13" s="28" customFormat="1" x14ac:dyDescent="0.2">
      <c r="H35630" s="12"/>
      <c r="J35630" s="29"/>
      <c r="K35630" s="45"/>
      <c r="L35630" s="45"/>
      <c r="M35630" s="45"/>
    </row>
    <row r="35631" spans="8:13" s="28" customFormat="1" x14ac:dyDescent="0.2">
      <c r="H35631" s="12"/>
      <c r="J35631" s="29"/>
      <c r="K35631" s="45"/>
      <c r="L35631" s="45"/>
      <c r="M35631" s="45"/>
    </row>
    <row r="35632" spans="8:13" s="28" customFormat="1" x14ac:dyDescent="0.2">
      <c r="H35632" s="12"/>
      <c r="J35632" s="29"/>
      <c r="K35632" s="45"/>
      <c r="L35632" s="45"/>
      <c r="M35632" s="45"/>
    </row>
    <row r="35633" spans="8:13" s="28" customFormat="1" x14ac:dyDescent="0.2">
      <c r="H35633" s="12"/>
      <c r="J35633" s="29"/>
      <c r="K35633" s="45"/>
      <c r="L35633" s="45"/>
      <c r="M35633" s="45"/>
    </row>
    <row r="35634" spans="8:13" s="28" customFormat="1" x14ac:dyDescent="0.2">
      <c r="H35634" s="12"/>
      <c r="J35634" s="29"/>
      <c r="K35634" s="45"/>
      <c r="L35634" s="45"/>
      <c r="M35634" s="45"/>
    </row>
    <row r="35635" spans="8:13" s="28" customFormat="1" x14ac:dyDescent="0.2">
      <c r="H35635" s="12"/>
      <c r="J35635" s="29"/>
      <c r="K35635" s="45"/>
      <c r="L35635" s="45"/>
      <c r="M35635" s="45"/>
    </row>
    <row r="35636" spans="8:13" s="28" customFormat="1" x14ac:dyDescent="0.2">
      <c r="H35636" s="12"/>
      <c r="J35636" s="29"/>
      <c r="K35636" s="45"/>
      <c r="L35636" s="45"/>
      <c r="M35636" s="45"/>
    </row>
    <row r="35637" spans="8:13" s="28" customFormat="1" x14ac:dyDescent="0.2">
      <c r="H35637" s="12"/>
      <c r="J35637" s="29"/>
      <c r="K35637" s="45"/>
      <c r="L35637" s="45"/>
      <c r="M35637" s="45"/>
    </row>
    <row r="35638" spans="8:13" s="28" customFormat="1" x14ac:dyDescent="0.2">
      <c r="H35638" s="12"/>
      <c r="J35638" s="29"/>
      <c r="K35638" s="45"/>
      <c r="L35638" s="45"/>
      <c r="M35638" s="45"/>
    </row>
    <row r="35639" spans="8:13" s="28" customFormat="1" x14ac:dyDescent="0.2">
      <c r="H35639" s="12"/>
      <c r="J35639" s="29"/>
      <c r="K35639" s="45"/>
      <c r="L35639" s="45"/>
      <c r="M35639" s="45"/>
    </row>
    <row r="35640" spans="8:13" s="28" customFormat="1" x14ac:dyDescent="0.2">
      <c r="H35640" s="12"/>
      <c r="J35640" s="29"/>
      <c r="K35640" s="45"/>
      <c r="L35640" s="45"/>
      <c r="M35640" s="45"/>
    </row>
    <row r="35641" spans="8:13" s="28" customFormat="1" x14ac:dyDescent="0.2">
      <c r="H35641" s="12"/>
      <c r="J35641" s="29"/>
      <c r="K35641" s="45"/>
      <c r="L35641" s="45"/>
      <c r="M35641" s="45"/>
    </row>
    <row r="35642" spans="8:13" s="28" customFormat="1" x14ac:dyDescent="0.2">
      <c r="H35642" s="12"/>
      <c r="J35642" s="29"/>
      <c r="K35642" s="45"/>
      <c r="L35642" s="45"/>
      <c r="M35642" s="45"/>
    </row>
    <row r="35643" spans="8:13" s="28" customFormat="1" x14ac:dyDescent="0.2">
      <c r="H35643" s="12"/>
      <c r="J35643" s="29"/>
      <c r="K35643" s="45"/>
      <c r="L35643" s="45"/>
      <c r="M35643" s="45"/>
    </row>
    <row r="35644" spans="8:13" s="28" customFormat="1" x14ac:dyDescent="0.2">
      <c r="H35644" s="12"/>
      <c r="J35644" s="29"/>
      <c r="K35644" s="45"/>
      <c r="L35644" s="45"/>
      <c r="M35644" s="45"/>
    </row>
    <row r="35645" spans="8:13" s="28" customFormat="1" x14ac:dyDescent="0.2">
      <c r="H35645" s="12"/>
      <c r="J35645" s="29"/>
      <c r="K35645" s="45"/>
      <c r="L35645" s="45"/>
      <c r="M35645" s="45"/>
    </row>
    <row r="35646" spans="8:13" s="28" customFormat="1" x14ac:dyDescent="0.2">
      <c r="H35646" s="12"/>
      <c r="J35646" s="29"/>
      <c r="K35646" s="45"/>
      <c r="L35646" s="45"/>
      <c r="M35646" s="45"/>
    </row>
    <row r="35647" spans="8:13" s="28" customFormat="1" x14ac:dyDescent="0.2">
      <c r="H35647" s="12"/>
      <c r="J35647" s="29"/>
      <c r="K35647" s="45"/>
      <c r="L35647" s="45"/>
      <c r="M35647" s="45"/>
    </row>
    <row r="35648" spans="8:13" s="28" customFormat="1" x14ac:dyDescent="0.2">
      <c r="H35648" s="12"/>
      <c r="J35648" s="29"/>
      <c r="K35648" s="45"/>
      <c r="L35648" s="45"/>
      <c r="M35648" s="45"/>
    </row>
    <row r="35649" spans="8:13" s="28" customFormat="1" x14ac:dyDescent="0.2">
      <c r="H35649" s="12"/>
      <c r="J35649" s="29"/>
      <c r="K35649" s="45"/>
      <c r="L35649" s="45"/>
      <c r="M35649" s="45"/>
    </row>
    <row r="35650" spans="8:13" s="28" customFormat="1" x14ac:dyDescent="0.2">
      <c r="H35650" s="12"/>
      <c r="J35650" s="29"/>
      <c r="K35650" s="45"/>
      <c r="L35650" s="45"/>
      <c r="M35650" s="45"/>
    </row>
    <row r="35651" spans="8:13" s="28" customFormat="1" x14ac:dyDescent="0.2">
      <c r="H35651" s="12"/>
      <c r="J35651" s="29"/>
      <c r="K35651" s="45"/>
      <c r="L35651" s="45"/>
      <c r="M35651" s="45"/>
    </row>
    <row r="35652" spans="8:13" s="28" customFormat="1" x14ac:dyDescent="0.2">
      <c r="H35652" s="12"/>
      <c r="J35652" s="29"/>
      <c r="K35652" s="45"/>
      <c r="L35652" s="45"/>
      <c r="M35652" s="45"/>
    </row>
    <row r="35653" spans="8:13" s="28" customFormat="1" x14ac:dyDescent="0.2">
      <c r="H35653" s="12"/>
      <c r="J35653" s="29"/>
      <c r="K35653" s="45"/>
      <c r="L35653" s="45"/>
      <c r="M35653" s="45"/>
    </row>
    <row r="35654" spans="8:13" s="28" customFormat="1" x14ac:dyDescent="0.2">
      <c r="H35654" s="12"/>
      <c r="J35654" s="29"/>
      <c r="K35654" s="45"/>
      <c r="L35654" s="45"/>
      <c r="M35654" s="45"/>
    </row>
    <row r="35655" spans="8:13" s="28" customFormat="1" x14ac:dyDescent="0.2">
      <c r="H35655" s="12"/>
      <c r="J35655" s="29"/>
      <c r="K35655" s="45"/>
      <c r="L35655" s="45"/>
      <c r="M35655" s="45"/>
    </row>
    <row r="35656" spans="8:13" s="28" customFormat="1" x14ac:dyDescent="0.2">
      <c r="H35656" s="12"/>
      <c r="J35656" s="29"/>
      <c r="K35656" s="45"/>
      <c r="L35656" s="45"/>
      <c r="M35656" s="45"/>
    </row>
    <row r="35657" spans="8:13" s="28" customFormat="1" x14ac:dyDescent="0.2">
      <c r="H35657" s="12"/>
      <c r="J35657" s="29"/>
      <c r="K35657" s="45"/>
      <c r="L35657" s="45"/>
      <c r="M35657" s="45"/>
    </row>
    <row r="35658" spans="8:13" s="28" customFormat="1" x14ac:dyDescent="0.2">
      <c r="H35658" s="12"/>
      <c r="J35658" s="29"/>
      <c r="K35658" s="45"/>
      <c r="L35658" s="45"/>
      <c r="M35658" s="45"/>
    </row>
    <row r="35659" spans="8:13" s="28" customFormat="1" x14ac:dyDescent="0.2">
      <c r="H35659" s="12"/>
      <c r="J35659" s="29"/>
      <c r="K35659" s="45"/>
      <c r="L35659" s="45"/>
      <c r="M35659" s="45"/>
    </row>
    <row r="35660" spans="8:13" s="28" customFormat="1" x14ac:dyDescent="0.2">
      <c r="H35660" s="12"/>
      <c r="J35660" s="29"/>
      <c r="K35660" s="45"/>
      <c r="L35660" s="45"/>
      <c r="M35660" s="45"/>
    </row>
    <row r="35661" spans="8:13" s="28" customFormat="1" x14ac:dyDescent="0.2">
      <c r="H35661" s="12"/>
      <c r="J35661" s="29"/>
      <c r="K35661" s="45"/>
      <c r="L35661" s="45"/>
      <c r="M35661" s="45"/>
    </row>
    <row r="35662" spans="8:13" s="28" customFormat="1" x14ac:dyDescent="0.2">
      <c r="H35662" s="12"/>
      <c r="J35662" s="29"/>
      <c r="K35662" s="45"/>
      <c r="L35662" s="45"/>
      <c r="M35662" s="45"/>
    </row>
    <row r="35663" spans="8:13" s="28" customFormat="1" x14ac:dyDescent="0.2">
      <c r="H35663" s="12"/>
      <c r="J35663" s="29"/>
      <c r="K35663" s="45"/>
      <c r="L35663" s="45"/>
      <c r="M35663" s="45"/>
    </row>
    <row r="35664" spans="8:13" s="28" customFormat="1" x14ac:dyDescent="0.2">
      <c r="H35664" s="12"/>
      <c r="J35664" s="29"/>
      <c r="K35664" s="45"/>
      <c r="L35664" s="45"/>
      <c r="M35664" s="45"/>
    </row>
    <row r="35665" spans="8:13" s="28" customFormat="1" x14ac:dyDescent="0.2">
      <c r="H35665" s="12"/>
      <c r="J35665" s="29"/>
      <c r="K35665" s="45"/>
      <c r="L35665" s="45"/>
      <c r="M35665" s="45"/>
    </row>
    <row r="35666" spans="8:13" s="28" customFormat="1" x14ac:dyDescent="0.2">
      <c r="H35666" s="12"/>
      <c r="J35666" s="29"/>
      <c r="K35666" s="45"/>
      <c r="L35666" s="45"/>
      <c r="M35666" s="45"/>
    </row>
    <row r="35667" spans="8:13" s="28" customFormat="1" x14ac:dyDescent="0.2">
      <c r="H35667" s="12"/>
      <c r="J35667" s="29"/>
      <c r="K35667" s="45"/>
      <c r="L35667" s="45"/>
      <c r="M35667" s="45"/>
    </row>
    <row r="35668" spans="8:13" s="28" customFormat="1" x14ac:dyDescent="0.2">
      <c r="H35668" s="12"/>
      <c r="J35668" s="29"/>
      <c r="K35668" s="45"/>
      <c r="L35668" s="45"/>
      <c r="M35668" s="45"/>
    </row>
    <row r="35669" spans="8:13" s="28" customFormat="1" x14ac:dyDescent="0.2">
      <c r="H35669" s="12"/>
      <c r="J35669" s="29"/>
      <c r="K35669" s="45"/>
      <c r="L35669" s="45"/>
      <c r="M35669" s="45"/>
    </row>
    <row r="35670" spans="8:13" s="28" customFormat="1" x14ac:dyDescent="0.2">
      <c r="H35670" s="12"/>
      <c r="J35670" s="29"/>
      <c r="K35670" s="45"/>
      <c r="L35670" s="45"/>
      <c r="M35670" s="45"/>
    </row>
    <row r="35671" spans="8:13" s="28" customFormat="1" x14ac:dyDescent="0.2">
      <c r="H35671" s="12"/>
      <c r="J35671" s="29"/>
      <c r="K35671" s="45"/>
      <c r="L35671" s="45"/>
      <c r="M35671" s="45"/>
    </row>
    <row r="35672" spans="8:13" s="28" customFormat="1" x14ac:dyDescent="0.2">
      <c r="H35672" s="12"/>
      <c r="J35672" s="29"/>
      <c r="K35672" s="45"/>
      <c r="L35672" s="45"/>
      <c r="M35672" s="45"/>
    </row>
    <row r="35673" spans="8:13" s="28" customFormat="1" x14ac:dyDescent="0.2">
      <c r="H35673" s="12"/>
      <c r="J35673" s="29"/>
      <c r="K35673" s="45"/>
      <c r="L35673" s="45"/>
      <c r="M35673" s="45"/>
    </row>
    <row r="35674" spans="8:13" s="28" customFormat="1" x14ac:dyDescent="0.2">
      <c r="H35674" s="12"/>
      <c r="J35674" s="29"/>
      <c r="K35674" s="45"/>
      <c r="L35674" s="45"/>
      <c r="M35674" s="45"/>
    </row>
    <row r="35675" spans="8:13" s="28" customFormat="1" x14ac:dyDescent="0.2">
      <c r="H35675" s="12"/>
      <c r="J35675" s="29"/>
      <c r="K35675" s="45"/>
      <c r="L35675" s="45"/>
      <c r="M35675" s="45"/>
    </row>
    <row r="35676" spans="8:13" s="28" customFormat="1" x14ac:dyDescent="0.2">
      <c r="H35676" s="12"/>
      <c r="J35676" s="29"/>
      <c r="K35676" s="45"/>
      <c r="L35676" s="45"/>
      <c r="M35676" s="45"/>
    </row>
    <row r="35677" spans="8:13" s="28" customFormat="1" x14ac:dyDescent="0.2">
      <c r="H35677" s="12"/>
      <c r="J35677" s="29"/>
      <c r="K35677" s="45"/>
      <c r="L35677" s="45"/>
      <c r="M35677" s="45"/>
    </row>
    <row r="35678" spans="8:13" s="28" customFormat="1" x14ac:dyDescent="0.2">
      <c r="H35678" s="12"/>
      <c r="J35678" s="29"/>
      <c r="K35678" s="45"/>
      <c r="L35678" s="45"/>
      <c r="M35678" s="45"/>
    </row>
    <row r="35679" spans="8:13" s="28" customFormat="1" x14ac:dyDescent="0.2">
      <c r="H35679" s="12"/>
      <c r="J35679" s="29"/>
      <c r="K35679" s="45"/>
      <c r="L35679" s="45"/>
      <c r="M35679" s="45"/>
    </row>
    <row r="35680" spans="8:13" s="28" customFormat="1" x14ac:dyDescent="0.2">
      <c r="H35680" s="12"/>
      <c r="J35680" s="29"/>
      <c r="K35680" s="45"/>
      <c r="L35680" s="45"/>
      <c r="M35680" s="45"/>
    </row>
    <row r="35681" spans="8:13" s="28" customFormat="1" x14ac:dyDescent="0.2">
      <c r="H35681" s="12"/>
      <c r="J35681" s="29"/>
      <c r="K35681" s="45"/>
      <c r="L35681" s="45"/>
      <c r="M35681" s="45"/>
    </row>
    <row r="35682" spans="8:13" s="28" customFormat="1" x14ac:dyDescent="0.2">
      <c r="H35682" s="12"/>
      <c r="J35682" s="29"/>
      <c r="K35682" s="45"/>
      <c r="L35682" s="45"/>
      <c r="M35682" s="45"/>
    </row>
    <row r="35683" spans="8:13" s="28" customFormat="1" x14ac:dyDescent="0.2">
      <c r="H35683" s="12"/>
      <c r="J35683" s="29"/>
      <c r="K35683" s="45"/>
      <c r="L35683" s="45"/>
      <c r="M35683" s="45"/>
    </row>
    <row r="35684" spans="8:13" s="28" customFormat="1" x14ac:dyDescent="0.2">
      <c r="H35684" s="12"/>
      <c r="J35684" s="29"/>
      <c r="K35684" s="45"/>
      <c r="L35684" s="45"/>
      <c r="M35684" s="45"/>
    </row>
    <row r="35685" spans="8:13" s="28" customFormat="1" x14ac:dyDescent="0.2">
      <c r="H35685" s="12"/>
      <c r="J35685" s="29"/>
      <c r="K35685" s="45"/>
      <c r="L35685" s="45"/>
      <c r="M35685" s="45"/>
    </row>
    <row r="35686" spans="8:13" s="28" customFormat="1" x14ac:dyDescent="0.2">
      <c r="H35686" s="12"/>
      <c r="J35686" s="29"/>
      <c r="K35686" s="45"/>
      <c r="L35686" s="45"/>
      <c r="M35686" s="45"/>
    </row>
    <row r="35687" spans="8:13" s="28" customFormat="1" x14ac:dyDescent="0.2">
      <c r="H35687" s="12"/>
      <c r="J35687" s="29"/>
      <c r="K35687" s="45"/>
      <c r="L35687" s="45"/>
      <c r="M35687" s="45"/>
    </row>
    <row r="35688" spans="8:13" s="28" customFormat="1" x14ac:dyDescent="0.2">
      <c r="H35688" s="12"/>
      <c r="J35688" s="29"/>
      <c r="K35688" s="45"/>
      <c r="L35688" s="45"/>
      <c r="M35688" s="45"/>
    </row>
    <row r="35689" spans="8:13" s="28" customFormat="1" x14ac:dyDescent="0.2">
      <c r="H35689" s="12"/>
      <c r="J35689" s="29"/>
      <c r="K35689" s="45"/>
      <c r="L35689" s="45"/>
      <c r="M35689" s="45"/>
    </row>
    <row r="35690" spans="8:13" s="28" customFormat="1" x14ac:dyDescent="0.2">
      <c r="H35690" s="12"/>
      <c r="J35690" s="29"/>
      <c r="K35690" s="45"/>
      <c r="L35690" s="45"/>
      <c r="M35690" s="45"/>
    </row>
    <row r="35691" spans="8:13" s="28" customFormat="1" x14ac:dyDescent="0.2">
      <c r="H35691" s="12"/>
      <c r="J35691" s="29"/>
      <c r="K35691" s="45"/>
      <c r="L35691" s="45"/>
      <c r="M35691" s="45"/>
    </row>
    <row r="35692" spans="8:13" s="28" customFormat="1" x14ac:dyDescent="0.2">
      <c r="H35692" s="12"/>
      <c r="J35692" s="29"/>
      <c r="K35692" s="45"/>
      <c r="L35692" s="45"/>
      <c r="M35692" s="45"/>
    </row>
    <row r="35693" spans="8:13" s="28" customFormat="1" x14ac:dyDescent="0.2">
      <c r="H35693" s="12"/>
      <c r="J35693" s="29"/>
      <c r="K35693" s="45"/>
      <c r="L35693" s="45"/>
      <c r="M35693" s="45"/>
    </row>
    <row r="35694" spans="8:13" s="28" customFormat="1" x14ac:dyDescent="0.2">
      <c r="H35694" s="12"/>
      <c r="J35694" s="29"/>
      <c r="K35694" s="45"/>
      <c r="L35694" s="45"/>
      <c r="M35694" s="45"/>
    </row>
    <row r="35695" spans="8:13" s="28" customFormat="1" x14ac:dyDescent="0.2">
      <c r="H35695" s="12"/>
      <c r="J35695" s="29"/>
      <c r="K35695" s="45"/>
      <c r="L35695" s="45"/>
      <c r="M35695" s="45"/>
    </row>
    <row r="35696" spans="8:13" s="28" customFormat="1" x14ac:dyDescent="0.2">
      <c r="H35696" s="12"/>
      <c r="J35696" s="29"/>
      <c r="K35696" s="45"/>
      <c r="L35696" s="45"/>
      <c r="M35696" s="45"/>
    </row>
    <row r="35697" spans="8:13" s="28" customFormat="1" x14ac:dyDescent="0.2">
      <c r="H35697" s="12"/>
      <c r="J35697" s="29"/>
      <c r="K35697" s="45"/>
      <c r="L35697" s="45"/>
      <c r="M35697" s="45"/>
    </row>
    <row r="35698" spans="8:13" s="28" customFormat="1" x14ac:dyDescent="0.2">
      <c r="H35698" s="12"/>
      <c r="J35698" s="29"/>
      <c r="K35698" s="45"/>
      <c r="L35698" s="45"/>
      <c r="M35698" s="45"/>
    </row>
    <row r="35699" spans="8:13" s="28" customFormat="1" x14ac:dyDescent="0.2">
      <c r="H35699" s="12"/>
      <c r="J35699" s="29"/>
      <c r="K35699" s="45"/>
      <c r="L35699" s="45"/>
      <c r="M35699" s="45"/>
    </row>
    <row r="35700" spans="8:13" s="28" customFormat="1" x14ac:dyDescent="0.2">
      <c r="H35700" s="12"/>
      <c r="J35700" s="29"/>
      <c r="K35700" s="45"/>
      <c r="L35700" s="45"/>
      <c r="M35700" s="45"/>
    </row>
    <row r="35701" spans="8:13" s="28" customFormat="1" x14ac:dyDescent="0.2">
      <c r="H35701" s="12"/>
      <c r="J35701" s="29"/>
      <c r="K35701" s="45"/>
      <c r="L35701" s="45"/>
      <c r="M35701" s="45"/>
    </row>
    <row r="35702" spans="8:13" s="28" customFormat="1" x14ac:dyDescent="0.2">
      <c r="H35702" s="12"/>
      <c r="J35702" s="29"/>
      <c r="K35702" s="45"/>
      <c r="L35702" s="45"/>
      <c r="M35702" s="45"/>
    </row>
    <row r="35703" spans="8:13" s="28" customFormat="1" x14ac:dyDescent="0.2">
      <c r="H35703" s="12"/>
      <c r="J35703" s="29"/>
      <c r="K35703" s="45"/>
      <c r="L35703" s="45"/>
      <c r="M35703" s="45"/>
    </row>
    <row r="35704" spans="8:13" s="28" customFormat="1" x14ac:dyDescent="0.2">
      <c r="H35704" s="12"/>
      <c r="J35704" s="29"/>
      <c r="K35704" s="45"/>
      <c r="L35704" s="45"/>
      <c r="M35704" s="45"/>
    </row>
    <row r="35705" spans="8:13" s="28" customFormat="1" x14ac:dyDescent="0.2">
      <c r="H35705" s="12"/>
      <c r="J35705" s="29"/>
      <c r="K35705" s="45"/>
      <c r="L35705" s="45"/>
      <c r="M35705" s="45"/>
    </row>
    <row r="35706" spans="8:13" s="28" customFormat="1" x14ac:dyDescent="0.2">
      <c r="H35706" s="12"/>
      <c r="J35706" s="29"/>
      <c r="K35706" s="45"/>
      <c r="L35706" s="45"/>
      <c r="M35706" s="45"/>
    </row>
    <row r="35707" spans="8:13" s="28" customFormat="1" x14ac:dyDescent="0.2">
      <c r="H35707" s="12"/>
      <c r="J35707" s="29"/>
      <c r="K35707" s="45"/>
      <c r="L35707" s="45"/>
      <c r="M35707" s="45"/>
    </row>
    <row r="35708" spans="8:13" s="28" customFormat="1" x14ac:dyDescent="0.2">
      <c r="H35708" s="12"/>
      <c r="J35708" s="29"/>
      <c r="K35708" s="45"/>
      <c r="L35708" s="45"/>
      <c r="M35708" s="45"/>
    </row>
    <row r="35709" spans="8:13" s="28" customFormat="1" x14ac:dyDescent="0.2">
      <c r="H35709" s="12"/>
      <c r="J35709" s="29"/>
      <c r="K35709" s="45"/>
      <c r="L35709" s="45"/>
      <c r="M35709" s="45"/>
    </row>
    <row r="35710" spans="8:13" s="28" customFormat="1" x14ac:dyDescent="0.2">
      <c r="H35710" s="12"/>
      <c r="J35710" s="29"/>
      <c r="K35710" s="45"/>
      <c r="L35710" s="45"/>
      <c r="M35710" s="45"/>
    </row>
    <row r="35711" spans="8:13" s="28" customFormat="1" x14ac:dyDescent="0.2">
      <c r="H35711" s="12"/>
      <c r="J35711" s="29"/>
      <c r="K35711" s="45"/>
      <c r="L35711" s="45"/>
      <c r="M35711" s="45"/>
    </row>
    <row r="35712" spans="8:13" s="28" customFormat="1" x14ac:dyDescent="0.2">
      <c r="H35712" s="12"/>
      <c r="J35712" s="29"/>
      <c r="K35712" s="45"/>
      <c r="L35712" s="45"/>
      <c r="M35712" s="45"/>
    </row>
    <row r="35713" spans="8:13" s="28" customFormat="1" x14ac:dyDescent="0.2">
      <c r="H35713" s="12"/>
      <c r="J35713" s="29"/>
      <c r="K35713" s="45"/>
      <c r="L35713" s="45"/>
      <c r="M35713" s="45"/>
    </row>
    <row r="35714" spans="8:13" s="28" customFormat="1" x14ac:dyDescent="0.2">
      <c r="H35714" s="12"/>
      <c r="J35714" s="29"/>
      <c r="K35714" s="45"/>
      <c r="L35714" s="45"/>
      <c r="M35714" s="45"/>
    </row>
    <row r="35715" spans="8:13" s="28" customFormat="1" x14ac:dyDescent="0.2">
      <c r="H35715" s="12"/>
      <c r="J35715" s="29"/>
      <c r="K35715" s="45"/>
      <c r="L35715" s="45"/>
      <c r="M35715" s="45"/>
    </row>
    <row r="35716" spans="8:13" s="28" customFormat="1" x14ac:dyDescent="0.2">
      <c r="H35716" s="12"/>
      <c r="J35716" s="29"/>
      <c r="K35716" s="45"/>
      <c r="L35716" s="45"/>
      <c r="M35716" s="45"/>
    </row>
    <row r="35717" spans="8:13" s="28" customFormat="1" x14ac:dyDescent="0.2">
      <c r="H35717" s="12"/>
      <c r="J35717" s="29"/>
      <c r="K35717" s="45"/>
      <c r="L35717" s="45"/>
      <c r="M35717" s="45"/>
    </row>
    <row r="35718" spans="8:13" s="28" customFormat="1" x14ac:dyDescent="0.2">
      <c r="H35718" s="12"/>
      <c r="J35718" s="29"/>
      <c r="K35718" s="45"/>
      <c r="L35718" s="45"/>
      <c r="M35718" s="45"/>
    </row>
    <row r="35719" spans="8:13" s="28" customFormat="1" x14ac:dyDescent="0.2">
      <c r="H35719" s="12"/>
      <c r="J35719" s="29"/>
      <c r="K35719" s="45"/>
      <c r="L35719" s="45"/>
      <c r="M35719" s="45"/>
    </row>
    <row r="35720" spans="8:13" s="28" customFormat="1" x14ac:dyDescent="0.2">
      <c r="H35720" s="12"/>
      <c r="J35720" s="29"/>
      <c r="K35720" s="45"/>
      <c r="L35720" s="45"/>
      <c r="M35720" s="45"/>
    </row>
    <row r="35721" spans="8:13" s="28" customFormat="1" x14ac:dyDescent="0.2">
      <c r="H35721" s="12"/>
      <c r="J35721" s="29"/>
      <c r="K35721" s="45"/>
      <c r="L35721" s="45"/>
      <c r="M35721" s="45"/>
    </row>
    <row r="35722" spans="8:13" s="28" customFormat="1" x14ac:dyDescent="0.2">
      <c r="H35722" s="12"/>
      <c r="J35722" s="29"/>
      <c r="K35722" s="45"/>
      <c r="L35722" s="45"/>
      <c r="M35722" s="45"/>
    </row>
    <row r="35723" spans="8:13" s="28" customFormat="1" x14ac:dyDescent="0.2">
      <c r="H35723" s="12"/>
      <c r="J35723" s="29"/>
      <c r="K35723" s="45"/>
      <c r="L35723" s="45"/>
      <c r="M35723" s="45"/>
    </row>
    <row r="35724" spans="8:13" s="28" customFormat="1" x14ac:dyDescent="0.2">
      <c r="H35724" s="12"/>
      <c r="J35724" s="29"/>
      <c r="K35724" s="45"/>
      <c r="L35724" s="45"/>
      <c r="M35724" s="45"/>
    </row>
    <row r="35725" spans="8:13" s="28" customFormat="1" x14ac:dyDescent="0.2">
      <c r="H35725" s="12"/>
      <c r="J35725" s="29"/>
      <c r="K35725" s="45"/>
      <c r="L35725" s="45"/>
      <c r="M35725" s="45"/>
    </row>
    <row r="35726" spans="8:13" s="28" customFormat="1" x14ac:dyDescent="0.2">
      <c r="H35726" s="12"/>
      <c r="J35726" s="29"/>
      <c r="K35726" s="45"/>
      <c r="L35726" s="45"/>
      <c r="M35726" s="45"/>
    </row>
    <row r="35727" spans="8:13" s="28" customFormat="1" x14ac:dyDescent="0.2">
      <c r="H35727" s="12"/>
      <c r="J35727" s="29"/>
      <c r="K35727" s="45"/>
      <c r="L35727" s="45"/>
      <c r="M35727" s="45"/>
    </row>
    <row r="35728" spans="8:13" s="28" customFormat="1" x14ac:dyDescent="0.2">
      <c r="H35728" s="12"/>
      <c r="J35728" s="29"/>
      <c r="K35728" s="45"/>
      <c r="L35728" s="45"/>
      <c r="M35728" s="45"/>
    </row>
    <row r="35729" spans="8:13" s="28" customFormat="1" x14ac:dyDescent="0.2">
      <c r="H35729" s="12"/>
      <c r="J35729" s="29"/>
      <c r="K35729" s="45"/>
      <c r="L35729" s="45"/>
      <c r="M35729" s="45"/>
    </row>
    <row r="35730" spans="8:13" s="28" customFormat="1" x14ac:dyDescent="0.2">
      <c r="H35730" s="12"/>
      <c r="J35730" s="29"/>
      <c r="K35730" s="45"/>
      <c r="L35730" s="45"/>
      <c r="M35730" s="45"/>
    </row>
    <row r="35731" spans="8:13" s="28" customFormat="1" x14ac:dyDescent="0.2">
      <c r="H35731" s="12"/>
      <c r="J35731" s="29"/>
      <c r="K35731" s="45"/>
      <c r="L35731" s="45"/>
      <c r="M35731" s="45"/>
    </row>
    <row r="35732" spans="8:13" s="28" customFormat="1" x14ac:dyDescent="0.2">
      <c r="H35732" s="12"/>
      <c r="J35732" s="29"/>
      <c r="K35732" s="45"/>
      <c r="L35732" s="45"/>
      <c r="M35732" s="45"/>
    </row>
    <row r="35733" spans="8:13" s="28" customFormat="1" x14ac:dyDescent="0.2">
      <c r="H35733" s="12"/>
      <c r="J35733" s="29"/>
      <c r="K35733" s="45"/>
      <c r="L35733" s="45"/>
      <c r="M35733" s="45"/>
    </row>
    <row r="35734" spans="8:13" s="28" customFormat="1" x14ac:dyDescent="0.2">
      <c r="H35734" s="12"/>
      <c r="J35734" s="29"/>
      <c r="K35734" s="45"/>
      <c r="L35734" s="45"/>
      <c r="M35734" s="45"/>
    </row>
    <row r="35735" spans="8:13" s="28" customFormat="1" x14ac:dyDescent="0.2">
      <c r="H35735" s="12"/>
      <c r="J35735" s="29"/>
      <c r="K35735" s="45"/>
      <c r="L35735" s="45"/>
      <c r="M35735" s="45"/>
    </row>
    <row r="35736" spans="8:13" s="28" customFormat="1" x14ac:dyDescent="0.2">
      <c r="H35736" s="12"/>
      <c r="J35736" s="29"/>
      <c r="K35736" s="45"/>
      <c r="L35736" s="45"/>
      <c r="M35736" s="45"/>
    </row>
    <row r="35737" spans="8:13" s="28" customFormat="1" x14ac:dyDescent="0.2">
      <c r="H35737" s="12"/>
      <c r="J35737" s="29"/>
      <c r="K35737" s="45"/>
      <c r="L35737" s="45"/>
      <c r="M35737" s="45"/>
    </row>
    <row r="35738" spans="8:13" s="28" customFormat="1" x14ac:dyDescent="0.2">
      <c r="H35738" s="12"/>
      <c r="J35738" s="29"/>
      <c r="K35738" s="45"/>
      <c r="L35738" s="45"/>
      <c r="M35738" s="45"/>
    </row>
    <row r="35739" spans="8:13" s="28" customFormat="1" x14ac:dyDescent="0.2">
      <c r="H35739" s="12"/>
      <c r="J35739" s="29"/>
      <c r="K35739" s="45"/>
      <c r="L35739" s="45"/>
      <c r="M35739" s="45"/>
    </row>
    <row r="35740" spans="8:13" s="28" customFormat="1" x14ac:dyDescent="0.2">
      <c r="H35740" s="12"/>
      <c r="J35740" s="29"/>
      <c r="K35740" s="45"/>
      <c r="L35740" s="45"/>
      <c r="M35740" s="45"/>
    </row>
    <row r="35741" spans="8:13" s="28" customFormat="1" x14ac:dyDescent="0.2">
      <c r="H35741" s="12"/>
      <c r="J35741" s="29"/>
      <c r="K35741" s="45"/>
      <c r="L35741" s="45"/>
      <c r="M35741" s="45"/>
    </row>
    <row r="35742" spans="8:13" s="28" customFormat="1" x14ac:dyDescent="0.2">
      <c r="H35742" s="12"/>
      <c r="J35742" s="29"/>
      <c r="K35742" s="45"/>
      <c r="L35742" s="45"/>
      <c r="M35742" s="45"/>
    </row>
    <row r="35743" spans="8:13" s="28" customFormat="1" x14ac:dyDescent="0.2">
      <c r="H35743" s="12"/>
      <c r="J35743" s="29"/>
      <c r="K35743" s="45"/>
      <c r="L35743" s="45"/>
      <c r="M35743" s="45"/>
    </row>
    <row r="35744" spans="8:13" s="28" customFormat="1" x14ac:dyDescent="0.2">
      <c r="H35744" s="12"/>
      <c r="J35744" s="29"/>
      <c r="K35744" s="45"/>
      <c r="L35744" s="45"/>
      <c r="M35744" s="45"/>
    </row>
    <row r="35745" spans="8:13" s="28" customFormat="1" x14ac:dyDescent="0.2">
      <c r="H35745" s="12"/>
      <c r="J35745" s="29"/>
      <c r="K35745" s="45"/>
      <c r="L35745" s="45"/>
      <c r="M35745" s="45"/>
    </row>
    <row r="35746" spans="8:13" s="28" customFormat="1" x14ac:dyDescent="0.2">
      <c r="H35746" s="12"/>
      <c r="J35746" s="29"/>
      <c r="K35746" s="45"/>
      <c r="L35746" s="45"/>
      <c r="M35746" s="45"/>
    </row>
    <row r="35747" spans="8:13" s="28" customFormat="1" x14ac:dyDescent="0.2">
      <c r="H35747" s="12"/>
      <c r="J35747" s="29"/>
      <c r="K35747" s="45"/>
      <c r="L35747" s="45"/>
      <c r="M35747" s="45"/>
    </row>
    <row r="35748" spans="8:13" s="28" customFormat="1" x14ac:dyDescent="0.2">
      <c r="H35748" s="12"/>
      <c r="J35748" s="29"/>
      <c r="K35748" s="45"/>
      <c r="L35748" s="45"/>
      <c r="M35748" s="45"/>
    </row>
    <row r="35749" spans="8:13" s="28" customFormat="1" x14ac:dyDescent="0.2">
      <c r="H35749" s="12"/>
      <c r="J35749" s="29"/>
      <c r="K35749" s="45"/>
      <c r="L35749" s="45"/>
      <c r="M35749" s="45"/>
    </row>
    <row r="35750" spans="8:13" s="28" customFormat="1" x14ac:dyDescent="0.2">
      <c r="H35750" s="12"/>
      <c r="J35750" s="29"/>
      <c r="K35750" s="45"/>
      <c r="L35750" s="45"/>
      <c r="M35750" s="45"/>
    </row>
    <row r="35751" spans="8:13" s="28" customFormat="1" x14ac:dyDescent="0.2">
      <c r="H35751" s="12"/>
      <c r="J35751" s="29"/>
      <c r="K35751" s="45"/>
      <c r="L35751" s="45"/>
      <c r="M35751" s="45"/>
    </row>
    <row r="35752" spans="8:13" s="28" customFormat="1" x14ac:dyDescent="0.2">
      <c r="H35752" s="12"/>
      <c r="J35752" s="29"/>
      <c r="K35752" s="45"/>
      <c r="L35752" s="45"/>
      <c r="M35752" s="45"/>
    </row>
    <row r="35753" spans="8:13" s="28" customFormat="1" x14ac:dyDescent="0.2">
      <c r="H35753" s="12"/>
      <c r="J35753" s="29"/>
      <c r="K35753" s="45"/>
      <c r="L35753" s="45"/>
      <c r="M35753" s="45"/>
    </row>
    <row r="35754" spans="8:13" s="28" customFormat="1" x14ac:dyDescent="0.2">
      <c r="H35754" s="12"/>
      <c r="J35754" s="29"/>
      <c r="K35754" s="45"/>
      <c r="L35754" s="45"/>
      <c r="M35754" s="45"/>
    </row>
    <row r="35755" spans="8:13" s="28" customFormat="1" x14ac:dyDescent="0.2">
      <c r="H35755" s="12"/>
      <c r="J35755" s="29"/>
      <c r="K35755" s="45"/>
      <c r="L35755" s="45"/>
      <c r="M35755" s="45"/>
    </row>
    <row r="35756" spans="8:13" s="28" customFormat="1" x14ac:dyDescent="0.2">
      <c r="H35756" s="12"/>
      <c r="J35756" s="29"/>
      <c r="K35756" s="45"/>
      <c r="L35756" s="45"/>
      <c r="M35756" s="45"/>
    </row>
    <row r="35757" spans="8:13" s="28" customFormat="1" x14ac:dyDescent="0.2">
      <c r="H35757" s="12"/>
      <c r="J35757" s="29"/>
      <c r="K35757" s="45"/>
      <c r="L35757" s="45"/>
      <c r="M35757" s="45"/>
    </row>
    <row r="35758" spans="8:13" s="28" customFormat="1" x14ac:dyDescent="0.2">
      <c r="H35758" s="12"/>
      <c r="J35758" s="29"/>
      <c r="K35758" s="45"/>
      <c r="L35758" s="45"/>
      <c r="M35758" s="45"/>
    </row>
    <row r="35759" spans="8:13" s="28" customFormat="1" x14ac:dyDescent="0.2">
      <c r="H35759" s="12"/>
      <c r="J35759" s="29"/>
      <c r="K35759" s="45"/>
      <c r="L35759" s="45"/>
      <c r="M35759" s="45"/>
    </row>
    <row r="35760" spans="8:13" s="28" customFormat="1" x14ac:dyDescent="0.2">
      <c r="H35760" s="12"/>
      <c r="J35760" s="29"/>
      <c r="K35760" s="45"/>
      <c r="L35760" s="45"/>
      <c r="M35760" s="45"/>
    </row>
    <row r="35761" spans="8:13" s="28" customFormat="1" x14ac:dyDescent="0.2">
      <c r="H35761" s="12"/>
      <c r="J35761" s="29"/>
      <c r="K35761" s="45"/>
      <c r="L35761" s="45"/>
      <c r="M35761" s="45"/>
    </row>
    <row r="35762" spans="8:13" s="28" customFormat="1" x14ac:dyDescent="0.2">
      <c r="H35762" s="12"/>
      <c r="J35762" s="29"/>
      <c r="K35762" s="45"/>
      <c r="L35762" s="45"/>
      <c r="M35762" s="45"/>
    </row>
    <row r="35763" spans="8:13" s="28" customFormat="1" x14ac:dyDescent="0.2">
      <c r="H35763" s="12"/>
      <c r="J35763" s="29"/>
      <c r="K35763" s="45"/>
      <c r="L35763" s="45"/>
      <c r="M35763" s="45"/>
    </row>
    <row r="35764" spans="8:13" s="28" customFormat="1" x14ac:dyDescent="0.2">
      <c r="H35764" s="12"/>
      <c r="J35764" s="29"/>
      <c r="K35764" s="45"/>
      <c r="L35764" s="45"/>
      <c r="M35764" s="45"/>
    </row>
    <row r="35765" spans="8:13" s="28" customFormat="1" x14ac:dyDescent="0.2">
      <c r="H35765" s="12"/>
      <c r="J35765" s="29"/>
      <c r="K35765" s="45"/>
      <c r="L35765" s="45"/>
      <c r="M35765" s="45"/>
    </row>
    <row r="35766" spans="8:13" s="28" customFormat="1" x14ac:dyDescent="0.2">
      <c r="H35766" s="12"/>
      <c r="J35766" s="29"/>
      <c r="K35766" s="45"/>
      <c r="L35766" s="45"/>
      <c r="M35766" s="45"/>
    </row>
    <row r="35767" spans="8:13" s="28" customFormat="1" x14ac:dyDescent="0.2">
      <c r="H35767" s="12"/>
      <c r="J35767" s="29"/>
      <c r="K35767" s="45"/>
      <c r="L35767" s="45"/>
      <c r="M35767" s="45"/>
    </row>
    <row r="35768" spans="8:13" s="28" customFormat="1" x14ac:dyDescent="0.2">
      <c r="H35768" s="12"/>
      <c r="J35768" s="29"/>
      <c r="K35768" s="45"/>
      <c r="L35768" s="45"/>
      <c r="M35768" s="45"/>
    </row>
    <row r="35769" spans="8:13" s="28" customFormat="1" x14ac:dyDescent="0.2">
      <c r="H35769" s="12"/>
      <c r="J35769" s="29"/>
      <c r="K35769" s="45"/>
      <c r="L35769" s="45"/>
      <c r="M35769" s="45"/>
    </row>
    <row r="35770" spans="8:13" s="28" customFormat="1" x14ac:dyDescent="0.2">
      <c r="H35770" s="12"/>
      <c r="J35770" s="29"/>
      <c r="K35770" s="45"/>
      <c r="L35770" s="45"/>
      <c r="M35770" s="45"/>
    </row>
    <row r="35771" spans="8:13" s="28" customFormat="1" x14ac:dyDescent="0.2">
      <c r="H35771" s="12"/>
      <c r="J35771" s="29"/>
      <c r="K35771" s="45"/>
      <c r="L35771" s="45"/>
      <c r="M35771" s="45"/>
    </row>
    <row r="35772" spans="8:13" s="28" customFormat="1" x14ac:dyDescent="0.2">
      <c r="H35772" s="12"/>
      <c r="J35772" s="29"/>
      <c r="K35772" s="45"/>
      <c r="L35772" s="45"/>
      <c r="M35772" s="45"/>
    </row>
    <row r="35773" spans="8:13" s="28" customFormat="1" x14ac:dyDescent="0.2">
      <c r="H35773" s="12"/>
      <c r="J35773" s="29"/>
      <c r="K35773" s="45"/>
      <c r="L35773" s="45"/>
      <c r="M35773" s="45"/>
    </row>
    <row r="35774" spans="8:13" s="28" customFormat="1" x14ac:dyDescent="0.2">
      <c r="H35774" s="12"/>
      <c r="J35774" s="29"/>
      <c r="K35774" s="45"/>
      <c r="L35774" s="45"/>
      <c r="M35774" s="45"/>
    </row>
    <row r="35775" spans="8:13" s="28" customFormat="1" x14ac:dyDescent="0.2">
      <c r="H35775" s="12"/>
      <c r="J35775" s="29"/>
      <c r="K35775" s="45"/>
      <c r="L35775" s="45"/>
      <c r="M35775" s="45"/>
    </row>
    <row r="35776" spans="8:13" s="28" customFormat="1" x14ac:dyDescent="0.2">
      <c r="H35776" s="12"/>
      <c r="J35776" s="29"/>
      <c r="K35776" s="45"/>
      <c r="L35776" s="45"/>
      <c r="M35776" s="45"/>
    </row>
    <row r="35777" spans="8:13" s="28" customFormat="1" x14ac:dyDescent="0.2">
      <c r="H35777" s="12"/>
      <c r="J35777" s="29"/>
      <c r="K35777" s="45"/>
      <c r="L35777" s="45"/>
      <c r="M35777" s="45"/>
    </row>
    <row r="35778" spans="8:13" s="28" customFormat="1" x14ac:dyDescent="0.2">
      <c r="H35778" s="12"/>
      <c r="J35778" s="29"/>
      <c r="K35778" s="45"/>
      <c r="L35778" s="45"/>
      <c r="M35778" s="45"/>
    </row>
    <row r="35779" spans="8:13" s="28" customFormat="1" x14ac:dyDescent="0.2">
      <c r="H35779" s="12"/>
      <c r="J35779" s="29"/>
      <c r="K35779" s="45"/>
      <c r="L35779" s="45"/>
      <c r="M35779" s="45"/>
    </row>
    <row r="35780" spans="8:13" s="28" customFormat="1" x14ac:dyDescent="0.2">
      <c r="H35780" s="12"/>
      <c r="J35780" s="29"/>
      <c r="K35780" s="45"/>
      <c r="L35780" s="45"/>
      <c r="M35780" s="45"/>
    </row>
    <row r="35781" spans="8:13" s="28" customFormat="1" x14ac:dyDescent="0.2">
      <c r="H35781" s="12"/>
      <c r="J35781" s="29"/>
      <c r="K35781" s="45"/>
      <c r="L35781" s="45"/>
      <c r="M35781" s="45"/>
    </row>
    <row r="35782" spans="8:13" s="28" customFormat="1" x14ac:dyDescent="0.2">
      <c r="H35782" s="12"/>
      <c r="J35782" s="29"/>
      <c r="K35782" s="45"/>
      <c r="L35782" s="45"/>
      <c r="M35782" s="45"/>
    </row>
    <row r="35783" spans="8:13" s="28" customFormat="1" x14ac:dyDescent="0.2">
      <c r="H35783" s="12"/>
      <c r="J35783" s="29"/>
      <c r="K35783" s="45"/>
      <c r="L35783" s="45"/>
      <c r="M35783" s="45"/>
    </row>
    <row r="35784" spans="8:13" s="28" customFormat="1" x14ac:dyDescent="0.2">
      <c r="H35784" s="12"/>
      <c r="J35784" s="29"/>
      <c r="K35784" s="45"/>
      <c r="L35784" s="45"/>
      <c r="M35784" s="45"/>
    </row>
    <row r="35785" spans="8:13" s="28" customFormat="1" x14ac:dyDescent="0.2">
      <c r="H35785" s="12"/>
      <c r="J35785" s="29"/>
      <c r="K35785" s="45"/>
      <c r="L35785" s="45"/>
      <c r="M35785" s="45"/>
    </row>
    <row r="35786" spans="8:13" s="28" customFormat="1" x14ac:dyDescent="0.2">
      <c r="H35786" s="12"/>
      <c r="J35786" s="29"/>
      <c r="K35786" s="45"/>
      <c r="L35786" s="45"/>
      <c r="M35786" s="45"/>
    </row>
    <row r="35787" spans="8:13" s="28" customFormat="1" x14ac:dyDescent="0.2">
      <c r="H35787" s="12"/>
      <c r="J35787" s="29"/>
      <c r="K35787" s="45"/>
      <c r="L35787" s="45"/>
      <c r="M35787" s="45"/>
    </row>
    <row r="35788" spans="8:13" s="28" customFormat="1" x14ac:dyDescent="0.2">
      <c r="H35788" s="12"/>
      <c r="J35788" s="29"/>
      <c r="K35788" s="45"/>
      <c r="L35788" s="45"/>
      <c r="M35788" s="45"/>
    </row>
    <row r="35789" spans="8:13" s="28" customFormat="1" x14ac:dyDescent="0.2">
      <c r="H35789" s="12"/>
      <c r="J35789" s="29"/>
      <c r="K35789" s="45"/>
      <c r="L35789" s="45"/>
      <c r="M35789" s="45"/>
    </row>
    <row r="35790" spans="8:13" s="28" customFormat="1" x14ac:dyDescent="0.2">
      <c r="H35790" s="12"/>
      <c r="J35790" s="29"/>
      <c r="K35790" s="45"/>
      <c r="L35790" s="45"/>
      <c r="M35790" s="45"/>
    </row>
    <row r="35791" spans="8:13" s="28" customFormat="1" x14ac:dyDescent="0.2">
      <c r="H35791" s="12"/>
      <c r="J35791" s="29"/>
      <c r="K35791" s="45"/>
      <c r="L35791" s="45"/>
      <c r="M35791" s="45"/>
    </row>
    <row r="35792" spans="8:13" s="28" customFormat="1" x14ac:dyDescent="0.2">
      <c r="H35792" s="12"/>
      <c r="J35792" s="29"/>
      <c r="K35792" s="45"/>
      <c r="L35792" s="45"/>
      <c r="M35792" s="45"/>
    </row>
    <row r="35793" spans="8:13" s="28" customFormat="1" x14ac:dyDescent="0.2">
      <c r="H35793" s="12"/>
      <c r="J35793" s="29"/>
      <c r="K35793" s="45"/>
      <c r="L35793" s="45"/>
      <c r="M35793" s="45"/>
    </row>
    <row r="35794" spans="8:13" s="28" customFormat="1" x14ac:dyDescent="0.2">
      <c r="H35794" s="12"/>
      <c r="J35794" s="29"/>
      <c r="K35794" s="45"/>
      <c r="L35794" s="45"/>
      <c r="M35794" s="45"/>
    </row>
    <row r="35795" spans="8:13" s="28" customFormat="1" x14ac:dyDescent="0.2">
      <c r="H35795" s="12"/>
      <c r="J35795" s="29"/>
      <c r="K35795" s="45"/>
      <c r="L35795" s="45"/>
      <c r="M35795" s="45"/>
    </row>
    <row r="35796" spans="8:13" s="28" customFormat="1" x14ac:dyDescent="0.2">
      <c r="H35796" s="12"/>
      <c r="J35796" s="29"/>
      <c r="K35796" s="45"/>
      <c r="L35796" s="45"/>
      <c r="M35796" s="45"/>
    </row>
    <row r="35797" spans="8:13" s="28" customFormat="1" x14ac:dyDescent="0.2">
      <c r="H35797" s="12"/>
      <c r="J35797" s="29"/>
      <c r="K35797" s="45"/>
      <c r="L35797" s="45"/>
      <c r="M35797" s="45"/>
    </row>
    <row r="35798" spans="8:13" s="28" customFormat="1" x14ac:dyDescent="0.2">
      <c r="H35798" s="12"/>
      <c r="J35798" s="29"/>
      <c r="K35798" s="45"/>
      <c r="L35798" s="45"/>
      <c r="M35798" s="45"/>
    </row>
    <row r="35799" spans="8:13" s="28" customFormat="1" x14ac:dyDescent="0.2">
      <c r="H35799" s="12"/>
      <c r="J35799" s="29"/>
      <c r="K35799" s="45"/>
      <c r="L35799" s="45"/>
      <c r="M35799" s="45"/>
    </row>
    <row r="35800" spans="8:13" s="28" customFormat="1" x14ac:dyDescent="0.2">
      <c r="H35800" s="12"/>
      <c r="J35800" s="29"/>
      <c r="K35800" s="45"/>
      <c r="L35800" s="45"/>
      <c r="M35800" s="45"/>
    </row>
    <row r="35801" spans="8:13" s="28" customFormat="1" x14ac:dyDescent="0.2">
      <c r="H35801" s="12"/>
      <c r="J35801" s="29"/>
      <c r="K35801" s="45"/>
      <c r="L35801" s="45"/>
      <c r="M35801" s="45"/>
    </row>
    <row r="35802" spans="8:13" s="28" customFormat="1" x14ac:dyDescent="0.2">
      <c r="H35802" s="12"/>
      <c r="J35802" s="29"/>
      <c r="K35802" s="45"/>
      <c r="L35802" s="45"/>
      <c r="M35802" s="45"/>
    </row>
    <row r="35803" spans="8:13" s="28" customFormat="1" x14ac:dyDescent="0.2">
      <c r="H35803" s="12"/>
      <c r="J35803" s="29"/>
      <c r="K35803" s="45"/>
      <c r="L35803" s="45"/>
      <c r="M35803" s="45"/>
    </row>
    <row r="35804" spans="8:13" s="28" customFormat="1" x14ac:dyDescent="0.2">
      <c r="H35804" s="12"/>
      <c r="J35804" s="29"/>
      <c r="K35804" s="45"/>
      <c r="L35804" s="45"/>
      <c r="M35804" s="45"/>
    </row>
    <row r="35805" spans="8:13" s="28" customFormat="1" x14ac:dyDescent="0.2">
      <c r="H35805" s="12"/>
      <c r="J35805" s="29"/>
      <c r="K35805" s="45"/>
      <c r="L35805" s="45"/>
      <c r="M35805" s="45"/>
    </row>
    <row r="35806" spans="8:13" s="28" customFormat="1" x14ac:dyDescent="0.2">
      <c r="H35806" s="12"/>
      <c r="J35806" s="29"/>
      <c r="K35806" s="45"/>
      <c r="L35806" s="45"/>
      <c r="M35806" s="45"/>
    </row>
    <row r="35807" spans="8:13" s="28" customFormat="1" x14ac:dyDescent="0.2">
      <c r="H35807" s="12"/>
      <c r="J35807" s="29"/>
      <c r="K35807" s="45"/>
      <c r="L35807" s="45"/>
      <c r="M35807" s="45"/>
    </row>
    <row r="35808" spans="8:13" s="28" customFormat="1" x14ac:dyDescent="0.2">
      <c r="H35808" s="12"/>
      <c r="J35808" s="29"/>
      <c r="K35808" s="45"/>
      <c r="L35808" s="45"/>
      <c r="M35808" s="45"/>
    </row>
    <row r="35809" spans="8:13" s="28" customFormat="1" x14ac:dyDescent="0.2">
      <c r="H35809" s="12"/>
      <c r="J35809" s="29"/>
      <c r="K35809" s="45"/>
      <c r="L35809" s="45"/>
      <c r="M35809" s="45"/>
    </row>
    <row r="35810" spans="8:13" s="28" customFormat="1" x14ac:dyDescent="0.2">
      <c r="H35810" s="12"/>
      <c r="J35810" s="29"/>
      <c r="K35810" s="45"/>
      <c r="L35810" s="45"/>
      <c r="M35810" s="45"/>
    </row>
    <row r="35811" spans="8:13" s="28" customFormat="1" x14ac:dyDescent="0.2">
      <c r="H35811" s="12"/>
      <c r="J35811" s="29"/>
      <c r="K35811" s="45"/>
      <c r="L35811" s="45"/>
      <c r="M35811" s="45"/>
    </row>
    <row r="35812" spans="8:13" s="28" customFormat="1" x14ac:dyDescent="0.2">
      <c r="H35812" s="12"/>
      <c r="J35812" s="29"/>
      <c r="K35812" s="45"/>
      <c r="L35812" s="45"/>
      <c r="M35812" s="45"/>
    </row>
    <row r="35813" spans="8:13" s="28" customFormat="1" x14ac:dyDescent="0.2">
      <c r="H35813" s="12"/>
      <c r="J35813" s="29"/>
      <c r="K35813" s="45"/>
      <c r="L35813" s="45"/>
      <c r="M35813" s="45"/>
    </row>
    <row r="35814" spans="8:13" s="28" customFormat="1" x14ac:dyDescent="0.2">
      <c r="H35814" s="12"/>
      <c r="J35814" s="29"/>
      <c r="K35814" s="45"/>
      <c r="L35814" s="45"/>
      <c r="M35814" s="45"/>
    </row>
    <row r="35815" spans="8:13" s="28" customFormat="1" x14ac:dyDescent="0.2">
      <c r="H35815" s="12"/>
      <c r="J35815" s="29"/>
      <c r="K35815" s="45"/>
      <c r="L35815" s="45"/>
      <c r="M35815" s="45"/>
    </row>
    <row r="35816" spans="8:13" s="28" customFormat="1" x14ac:dyDescent="0.2">
      <c r="H35816" s="12"/>
      <c r="J35816" s="29"/>
      <c r="K35816" s="45"/>
      <c r="L35816" s="45"/>
      <c r="M35816" s="45"/>
    </row>
    <row r="35817" spans="8:13" s="28" customFormat="1" x14ac:dyDescent="0.2">
      <c r="H35817" s="12"/>
      <c r="J35817" s="29"/>
      <c r="K35817" s="45"/>
      <c r="L35817" s="45"/>
      <c r="M35817" s="45"/>
    </row>
    <row r="35818" spans="8:13" s="28" customFormat="1" x14ac:dyDescent="0.2">
      <c r="H35818" s="12"/>
      <c r="J35818" s="29"/>
      <c r="K35818" s="45"/>
      <c r="L35818" s="45"/>
      <c r="M35818" s="45"/>
    </row>
    <row r="35819" spans="8:13" s="28" customFormat="1" x14ac:dyDescent="0.2">
      <c r="H35819" s="12"/>
      <c r="J35819" s="29"/>
      <c r="K35819" s="45"/>
      <c r="L35819" s="45"/>
      <c r="M35819" s="45"/>
    </row>
    <row r="35820" spans="8:13" s="28" customFormat="1" x14ac:dyDescent="0.2">
      <c r="H35820" s="12"/>
      <c r="J35820" s="29"/>
      <c r="K35820" s="45"/>
      <c r="L35820" s="45"/>
      <c r="M35820" s="45"/>
    </row>
    <row r="35821" spans="8:13" s="28" customFormat="1" x14ac:dyDescent="0.2">
      <c r="H35821" s="12"/>
      <c r="J35821" s="29"/>
      <c r="K35821" s="45"/>
      <c r="L35821" s="45"/>
      <c r="M35821" s="45"/>
    </row>
    <row r="35822" spans="8:13" s="28" customFormat="1" x14ac:dyDescent="0.2">
      <c r="H35822" s="12"/>
      <c r="J35822" s="29"/>
      <c r="K35822" s="45"/>
      <c r="L35822" s="45"/>
      <c r="M35822" s="45"/>
    </row>
    <row r="35823" spans="8:13" s="28" customFormat="1" x14ac:dyDescent="0.2">
      <c r="H35823" s="12"/>
      <c r="J35823" s="29"/>
      <c r="K35823" s="45"/>
      <c r="L35823" s="45"/>
      <c r="M35823" s="45"/>
    </row>
    <row r="35824" spans="8:13" s="28" customFormat="1" x14ac:dyDescent="0.2">
      <c r="H35824" s="12"/>
      <c r="J35824" s="29"/>
      <c r="K35824" s="45"/>
      <c r="L35824" s="45"/>
      <c r="M35824" s="45"/>
    </row>
    <row r="35825" spans="8:13" s="28" customFormat="1" x14ac:dyDescent="0.2">
      <c r="H35825" s="12"/>
      <c r="J35825" s="29"/>
      <c r="K35825" s="45"/>
      <c r="L35825" s="45"/>
      <c r="M35825" s="45"/>
    </row>
    <row r="35826" spans="8:13" s="28" customFormat="1" x14ac:dyDescent="0.2">
      <c r="H35826" s="12"/>
      <c r="J35826" s="29"/>
      <c r="K35826" s="45"/>
      <c r="L35826" s="45"/>
      <c r="M35826" s="45"/>
    </row>
    <row r="35827" spans="8:13" s="28" customFormat="1" x14ac:dyDescent="0.2">
      <c r="H35827" s="12"/>
      <c r="J35827" s="29"/>
      <c r="K35827" s="45"/>
      <c r="L35827" s="45"/>
      <c r="M35827" s="45"/>
    </row>
    <row r="35828" spans="8:13" s="28" customFormat="1" x14ac:dyDescent="0.2">
      <c r="H35828" s="12"/>
      <c r="J35828" s="29"/>
      <c r="K35828" s="45"/>
      <c r="L35828" s="45"/>
      <c r="M35828" s="45"/>
    </row>
    <row r="35829" spans="8:13" s="28" customFormat="1" x14ac:dyDescent="0.2">
      <c r="H35829" s="12"/>
      <c r="J35829" s="29"/>
      <c r="K35829" s="45"/>
      <c r="L35829" s="45"/>
      <c r="M35829" s="45"/>
    </row>
    <row r="35830" spans="8:13" s="28" customFormat="1" x14ac:dyDescent="0.2">
      <c r="H35830" s="12"/>
      <c r="J35830" s="29"/>
      <c r="K35830" s="45"/>
      <c r="L35830" s="45"/>
      <c r="M35830" s="45"/>
    </row>
    <row r="35831" spans="8:13" s="28" customFormat="1" x14ac:dyDescent="0.2">
      <c r="H35831" s="12"/>
      <c r="J35831" s="29"/>
      <c r="K35831" s="45"/>
      <c r="L35831" s="45"/>
      <c r="M35831" s="45"/>
    </row>
    <row r="35832" spans="8:13" s="28" customFormat="1" x14ac:dyDescent="0.2">
      <c r="H35832" s="12"/>
      <c r="J35832" s="29"/>
      <c r="K35832" s="45"/>
      <c r="L35832" s="45"/>
      <c r="M35832" s="45"/>
    </row>
    <row r="35833" spans="8:13" s="28" customFormat="1" x14ac:dyDescent="0.2">
      <c r="H35833" s="12"/>
      <c r="J35833" s="29"/>
      <c r="K35833" s="45"/>
      <c r="L35833" s="45"/>
      <c r="M35833" s="45"/>
    </row>
    <row r="35834" spans="8:13" s="28" customFormat="1" x14ac:dyDescent="0.2">
      <c r="H35834" s="12"/>
      <c r="J35834" s="29"/>
      <c r="K35834" s="45"/>
      <c r="L35834" s="45"/>
      <c r="M35834" s="45"/>
    </row>
    <row r="35835" spans="8:13" s="28" customFormat="1" x14ac:dyDescent="0.2">
      <c r="H35835" s="12"/>
      <c r="J35835" s="29"/>
      <c r="K35835" s="45"/>
      <c r="L35835" s="45"/>
      <c r="M35835" s="45"/>
    </row>
    <row r="35836" spans="8:13" s="28" customFormat="1" x14ac:dyDescent="0.2">
      <c r="H35836" s="12"/>
      <c r="J35836" s="29"/>
      <c r="K35836" s="45"/>
      <c r="L35836" s="45"/>
      <c r="M35836" s="45"/>
    </row>
    <row r="35837" spans="8:13" s="28" customFormat="1" x14ac:dyDescent="0.2">
      <c r="H35837" s="12"/>
      <c r="J35837" s="29"/>
      <c r="K35837" s="45"/>
      <c r="L35837" s="45"/>
      <c r="M35837" s="45"/>
    </row>
    <row r="35838" spans="8:13" s="28" customFormat="1" x14ac:dyDescent="0.2">
      <c r="H35838" s="12"/>
      <c r="J35838" s="29"/>
      <c r="K35838" s="45"/>
      <c r="L35838" s="45"/>
      <c r="M35838" s="45"/>
    </row>
    <row r="35839" spans="8:13" s="28" customFormat="1" x14ac:dyDescent="0.2">
      <c r="H35839" s="12"/>
      <c r="J35839" s="29"/>
      <c r="K35839" s="45"/>
      <c r="L35839" s="45"/>
      <c r="M35839" s="45"/>
    </row>
    <row r="35840" spans="8:13" s="28" customFormat="1" x14ac:dyDescent="0.2">
      <c r="H35840" s="12"/>
      <c r="J35840" s="29"/>
      <c r="K35840" s="45"/>
      <c r="L35840" s="45"/>
      <c r="M35840" s="45"/>
    </row>
    <row r="35841" spans="8:13" s="28" customFormat="1" x14ac:dyDescent="0.2">
      <c r="H35841" s="12"/>
      <c r="J35841" s="29"/>
      <c r="K35841" s="45"/>
      <c r="L35841" s="45"/>
      <c r="M35841" s="45"/>
    </row>
    <row r="35842" spans="8:13" s="28" customFormat="1" x14ac:dyDescent="0.2">
      <c r="H35842" s="12"/>
      <c r="J35842" s="29"/>
      <c r="K35842" s="45"/>
      <c r="L35842" s="45"/>
      <c r="M35842" s="45"/>
    </row>
    <row r="35843" spans="8:13" s="28" customFormat="1" x14ac:dyDescent="0.2">
      <c r="H35843" s="12"/>
      <c r="J35843" s="29"/>
      <c r="K35843" s="45"/>
      <c r="L35843" s="45"/>
      <c r="M35843" s="45"/>
    </row>
    <row r="35844" spans="8:13" s="28" customFormat="1" x14ac:dyDescent="0.2">
      <c r="H35844" s="12"/>
      <c r="J35844" s="29"/>
      <c r="K35844" s="45"/>
      <c r="L35844" s="45"/>
      <c r="M35844" s="45"/>
    </row>
    <row r="35845" spans="8:13" s="28" customFormat="1" x14ac:dyDescent="0.2">
      <c r="H35845" s="12"/>
      <c r="J35845" s="29"/>
      <c r="K35845" s="45"/>
      <c r="L35845" s="45"/>
      <c r="M35845" s="45"/>
    </row>
    <row r="35846" spans="8:13" s="28" customFormat="1" x14ac:dyDescent="0.2">
      <c r="H35846" s="12"/>
      <c r="J35846" s="29"/>
      <c r="K35846" s="45"/>
      <c r="L35846" s="45"/>
      <c r="M35846" s="45"/>
    </row>
    <row r="35847" spans="8:13" s="28" customFormat="1" x14ac:dyDescent="0.2">
      <c r="H35847" s="12"/>
      <c r="J35847" s="29"/>
      <c r="K35847" s="45"/>
      <c r="L35847" s="45"/>
      <c r="M35847" s="45"/>
    </row>
    <row r="35848" spans="8:13" s="28" customFormat="1" x14ac:dyDescent="0.2">
      <c r="H35848" s="12"/>
      <c r="J35848" s="29"/>
      <c r="K35848" s="45"/>
      <c r="L35848" s="45"/>
      <c r="M35848" s="45"/>
    </row>
    <row r="35849" spans="8:13" s="28" customFormat="1" x14ac:dyDescent="0.2">
      <c r="H35849" s="12"/>
      <c r="J35849" s="29"/>
      <c r="K35849" s="45"/>
      <c r="L35849" s="45"/>
      <c r="M35849" s="45"/>
    </row>
    <row r="35850" spans="8:13" s="28" customFormat="1" x14ac:dyDescent="0.2">
      <c r="H35850" s="12"/>
      <c r="J35850" s="29"/>
      <c r="K35850" s="45"/>
      <c r="L35850" s="45"/>
      <c r="M35850" s="45"/>
    </row>
    <row r="35851" spans="8:13" s="28" customFormat="1" x14ac:dyDescent="0.2">
      <c r="H35851" s="12"/>
      <c r="J35851" s="29"/>
      <c r="K35851" s="45"/>
      <c r="L35851" s="45"/>
      <c r="M35851" s="45"/>
    </row>
    <row r="35852" spans="8:13" s="28" customFormat="1" x14ac:dyDescent="0.2">
      <c r="H35852" s="12"/>
      <c r="J35852" s="29"/>
      <c r="K35852" s="45"/>
      <c r="L35852" s="45"/>
      <c r="M35852" s="45"/>
    </row>
    <row r="35853" spans="8:13" s="28" customFormat="1" x14ac:dyDescent="0.2">
      <c r="H35853" s="12"/>
      <c r="J35853" s="29"/>
      <c r="K35853" s="45"/>
      <c r="L35853" s="45"/>
      <c r="M35853" s="45"/>
    </row>
    <row r="35854" spans="8:13" s="28" customFormat="1" x14ac:dyDescent="0.2">
      <c r="H35854" s="12"/>
      <c r="J35854" s="29"/>
      <c r="K35854" s="45"/>
      <c r="L35854" s="45"/>
      <c r="M35854" s="45"/>
    </row>
    <row r="35855" spans="8:13" s="28" customFormat="1" x14ac:dyDescent="0.2">
      <c r="H35855" s="12"/>
      <c r="J35855" s="29"/>
      <c r="K35855" s="45"/>
      <c r="L35855" s="45"/>
      <c r="M35855" s="45"/>
    </row>
    <row r="35856" spans="8:13" s="28" customFormat="1" x14ac:dyDescent="0.2">
      <c r="H35856" s="12"/>
      <c r="J35856" s="29"/>
      <c r="K35856" s="45"/>
      <c r="L35856" s="45"/>
      <c r="M35856" s="45"/>
    </row>
    <row r="35857" spans="8:13" s="28" customFormat="1" x14ac:dyDescent="0.2">
      <c r="H35857" s="12"/>
      <c r="J35857" s="29"/>
      <c r="K35857" s="45"/>
      <c r="L35857" s="45"/>
      <c r="M35857" s="45"/>
    </row>
    <row r="35858" spans="8:13" s="28" customFormat="1" x14ac:dyDescent="0.2">
      <c r="H35858" s="12"/>
      <c r="J35858" s="29"/>
      <c r="K35858" s="45"/>
      <c r="L35858" s="45"/>
      <c r="M35858" s="45"/>
    </row>
    <row r="35859" spans="8:13" s="28" customFormat="1" x14ac:dyDescent="0.2">
      <c r="H35859" s="12"/>
      <c r="J35859" s="29"/>
      <c r="K35859" s="45"/>
      <c r="L35859" s="45"/>
      <c r="M35859" s="45"/>
    </row>
    <row r="35860" spans="8:13" s="28" customFormat="1" x14ac:dyDescent="0.2">
      <c r="H35860" s="12"/>
      <c r="J35860" s="29"/>
      <c r="K35860" s="45"/>
      <c r="L35860" s="45"/>
      <c r="M35860" s="45"/>
    </row>
    <row r="35861" spans="8:13" s="28" customFormat="1" x14ac:dyDescent="0.2">
      <c r="H35861" s="12"/>
      <c r="J35861" s="29"/>
      <c r="K35861" s="45"/>
      <c r="L35861" s="45"/>
      <c r="M35861" s="45"/>
    </row>
    <row r="35862" spans="8:13" s="28" customFormat="1" x14ac:dyDescent="0.2">
      <c r="H35862" s="12"/>
      <c r="J35862" s="29"/>
      <c r="K35862" s="45"/>
      <c r="L35862" s="45"/>
      <c r="M35862" s="45"/>
    </row>
    <row r="35863" spans="8:13" s="28" customFormat="1" x14ac:dyDescent="0.2">
      <c r="H35863" s="12"/>
      <c r="J35863" s="29"/>
      <c r="K35863" s="45"/>
      <c r="L35863" s="45"/>
      <c r="M35863" s="45"/>
    </row>
    <row r="35864" spans="8:13" s="28" customFormat="1" x14ac:dyDescent="0.2">
      <c r="H35864" s="12"/>
      <c r="J35864" s="29"/>
      <c r="K35864" s="45"/>
      <c r="L35864" s="45"/>
      <c r="M35864" s="45"/>
    </row>
    <row r="35865" spans="8:13" s="28" customFormat="1" x14ac:dyDescent="0.2">
      <c r="H35865" s="12"/>
      <c r="J35865" s="29"/>
      <c r="K35865" s="45"/>
      <c r="L35865" s="45"/>
      <c r="M35865" s="45"/>
    </row>
    <row r="35866" spans="8:13" s="28" customFormat="1" x14ac:dyDescent="0.2">
      <c r="H35866" s="12"/>
      <c r="J35866" s="29"/>
      <c r="K35866" s="45"/>
      <c r="L35866" s="45"/>
      <c r="M35866" s="45"/>
    </row>
    <row r="35867" spans="8:13" s="28" customFormat="1" x14ac:dyDescent="0.2">
      <c r="H35867" s="12"/>
      <c r="J35867" s="29"/>
      <c r="K35867" s="45"/>
      <c r="L35867" s="45"/>
      <c r="M35867" s="45"/>
    </row>
    <row r="35868" spans="8:13" s="28" customFormat="1" x14ac:dyDescent="0.2">
      <c r="H35868" s="12"/>
      <c r="J35868" s="29"/>
      <c r="K35868" s="45"/>
      <c r="L35868" s="45"/>
      <c r="M35868" s="45"/>
    </row>
    <row r="35869" spans="8:13" s="28" customFormat="1" x14ac:dyDescent="0.2">
      <c r="H35869" s="12"/>
      <c r="J35869" s="29"/>
      <c r="K35869" s="45"/>
      <c r="L35869" s="45"/>
      <c r="M35869" s="45"/>
    </row>
    <row r="35870" spans="8:13" s="28" customFormat="1" x14ac:dyDescent="0.2">
      <c r="H35870" s="12"/>
      <c r="J35870" s="29"/>
      <c r="K35870" s="45"/>
      <c r="L35870" s="45"/>
      <c r="M35870" s="45"/>
    </row>
    <row r="35871" spans="8:13" s="28" customFormat="1" x14ac:dyDescent="0.2">
      <c r="H35871" s="12"/>
      <c r="J35871" s="29"/>
      <c r="K35871" s="45"/>
      <c r="L35871" s="45"/>
      <c r="M35871" s="45"/>
    </row>
    <row r="35872" spans="8:13" s="28" customFormat="1" x14ac:dyDescent="0.2">
      <c r="H35872" s="12"/>
      <c r="J35872" s="29"/>
      <c r="K35872" s="45"/>
      <c r="L35872" s="45"/>
      <c r="M35872" s="45"/>
    </row>
    <row r="35873" spans="8:13" s="28" customFormat="1" x14ac:dyDescent="0.2">
      <c r="H35873" s="12"/>
      <c r="J35873" s="29"/>
      <c r="K35873" s="45"/>
      <c r="L35873" s="45"/>
      <c r="M35873" s="45"/>
    </row>
    <row r="35874" spans="8:13" s="28" customFormat="1" x14ac:dyDescent="0.2">
      <c r="H35874" s="12"/>
      <c r="J35874" s="29"/>
      <c r="K35874" s="45"/>
      <c r="L35874" s="45"/>
      <c r="M35874" s="45"/>
    </row>
    <row r="35875" spans="8:13" s="28" customFormat="1" x14ac:dyDescent="0.2">
      <c r="H35875" s="12"/>
      <c r="J35875" s="29"/>
      <c r="K35875" s="45"/>
      <c r="L35875" s="45"/>
      <c r="M35875" s="45"/>
    </row>
    <row r="35876" spans="8:13" s="28" customFormat="1" x14ac:dyDescent="0.2">
      <c r="H35876" s="12"/>
      <c r="J35876" s="29"/>
      <c r="K35876" s="45"/>
      <c r="L35876" s="45"/>
      <c r="M35876" s="45"/>
    </row>
    <row r="35877" spans="8:13" s="28" customFormat="1" x14ac:dyDescent="0.2">
      <c r="H35877" s="12"/>
      <c r="J35877" s="29"/>
      <c r="K35877" s="45"/>
      <c r="L35877" s="45"/>
      <c r="M35877" s="45"/>
    </row>
    <row r="35878" spans="8:13" s="28" customFormat="1" x14ac:dyDescent="0.2">
      <c r="H35878" s="12"/>
      <c r="J35878" s="29"/>
      <c r="K35878" s="45"/>
      <c r="L35878" s="45"/>
      <c r="M35878" s="45"/>
    </row>
    <row r="35879" spans="8:13" s="28" customFormat="1" x14ac:dyDescent="0.2">
      <c r="H35879" s="12"/>
      <c r="J35879" s="29"/>
      <c r="K35879" s="45"/>
      <c r="L35879" s="45"/>
      <c r="M35879" s="45"/>
    </row>
    <row r="35880" spans="8:13" s="28" customFormat="1" x14ac:dyDescent="0.2">
      <c r="H35880" s="12"/>
      <c r="J35880" s="29"/>
      <c r="K35880" s="45"/>
      <c r="L35880" s="45"/>
      <c r="M35880" s="45"/>
    </row>
    <row r="35881" spans="8:13" s="28" customFormat="1" x14ac:dyDescent="0.2">
      <c r="H35881" s="12"/>
      <c r="J35881" s="29"/>
      <c r="K35881" s="45"/>
      <c r="L35881" s="45"/>
      <c r="M35881" s="45"/>
    </row>
    <row r="35882" spans="8:13" s="28" customFormat="1" x14ac:dyDescent="0.2">
      <c r="H35882" s="12"/>
      <c r="J35882" s="29"/>
      <c r="K35882" s="45"/>
      <c r="L35882" s="45"/>
      <c r="M35882" s="45"/>
    </row>
    <row r="35883" spans="8:13" s="28" customFormat="1" x14ac:dyDescent="0.2">
      <c r="H35883" s="12"/>
      <c r="J35883" s="29"/>
      <c r="K35883" s="45"/>
      <c r="L35883" s="45"/>
      <c r="M35883" s="45"/>
    </row>
    <row r="35884" spans="8:13" s="28" customFormat="1" x14ac:dyDescent="0.2">
      <c r="H35884" s="12"/>
      <c r="J35884" s="29"/>
      <c r="K35884" s="45"/>
      <c r="L35884" s="45"/>
      <c r="M35884" s="45"/>
    </row>
    <row r="35885" spans="8:13" s="28" customFormat="1" x14ac:dyDescent="0.2">
      <c r="H35885" s="12"/>
      <c r="J35885" s="29"/>
      <c r="K35885" s="45"/>
      <c r="L35885" s="45"/>
      <c r="M35885" s="45"/>
    </row>
    <row r="35886" spans="8:13" s="28" customFormat="1" x14ac:dyDescent="0.2">
      <c r="H35886" s="12"/>
      <c r="J35886" s="29"/>
      <c r="K35886" s="45"/>
      <c r="L35886" s="45"/>
      <c r="M35886" s="45"/>
    </row>
    <row r="35887" spans="8:13" s="28" customFormat="1" x14ac:dyDescent="0.2">
      <c r="H35887" s="12"/>
      <c r="J35887" s="29"/>
      <c r="K35887" s="45"/>
      <c r="L35887" s="45"/>
      <c r="M35887" s="45"/>
    </row>
    <row r="35888" spans="8:13" s="28" customFormat="1" x14ac:dyDescent="0.2">
      <c r="H35888" s="12"/>
      <c r="J35888" s="29"/>
      <c r="K35888" s="45"/>
      <c r="L35888" s="45"/>
      <c r="M35888" s="45"/>
    </row>
    <row r="35889" spans="8:13" s="28" customFormat="1" x14ac:dyDescent="0.2">
      <c r="H35889" s="12"/>
      <c r="J35889" s="29"/>
      <c r="K35889" s="45"/>
      <c r="L35889" s="45"/>
      <c r="M35889" s="45"/>
    </row>
    <row r="35890" spans="8:13" s="28" customFormat="1" x14ac:dyDescent="0.2">
      <c r="H35890" s="12"/>
      <c r="J35890" s="29"/>
      <c r="K35890" s="45"/>
      <c r="L35890" s="45"/>
      <c r="M35890" s="45"/>
    </row>
    <row r="35891" spans="8:13" s="28" customFormat="1" x14ac:dyDescent="0.2">
      <c r="H35891" s="12"/>
      <c r="J35891" s="29"/>
      <c r="K35891" s="45"/>
      <c r="L35891" s="45"/>
      <c r="M35891" s="45"/>
    </row>
    <row r="35892" spans="8:13" s="28" customFormat="1" x14ac:dyDescent="0.2">
      <c r="H35892" s="12"/>
      <c r="J35892" s="29"/>
      <c r="K35892" s="45"/>
      <c r="L35892" s="45"/>
      <c r="M35892" s="45"/>
    </row>
    <row r="35893" spans="8:13" s="28" customFormat="1" x14ac:dyDescent="0.2">
      <c r="H35893" s="12"/>
      <c r="J35893" s="29"/>
      <c r="K35893" s="45"/>
      <c r="L35893" s="45"/>
      <c r="M35893" s="45"/>
    </row>
    <row r="35894" spans="8:13" s="28" customFormat="1" x14ac:dyDescent="0.2">
      <c r="H35894" s="12"/>
      <c r="J35894" s="29"/>
      <c r="K35894" s="45"/>
      <c r="L35894" s="45"/>
      <c r="M35894" s="45"/>
    </row>
    <row r="35895" spans="8:13" s="28" customFormat="1" x14ac:dyDescent="0.2">
      <c r="H35895" s="12"/>
      <c r="J35895" s="29"/>
      <c r="K35895" s="45"/>
      <c r="L35895" s="45"/>
      <c r="M35895" s="45"/>
    </row>
    <row r="35896" spans="8:13" s="28" customFormat="1" x14ac:dyDescent="0.2">
      <c r="H35896" s="12"/>
      <c r="J35896" s="29"/>
      <c r="K35896" s="45"/>
      <c r="L35896" s="45"/>
      <c r="M35896" s="45"/>
    </row>
    <row r="35897" spans="8:13" s="28" customFormat="1" x14ac:dyDescent="0.2">
      <c r="H35897" s="12"/>
      <c r="J35897" s="29"/>
      <c r="K35897" s="45"/>
      <c r="L35897" s="45"/>
      <c r="M35897" s="45"/>
    </row>
    <row r="35898" spans="8:13" s="28" customFormat="1" x14ac:dyDescent="0.2">
      <c r="H35898" s="12"/>
      <c r="J35898" s="29"/>
      <c r="K35898" s="45"/>
      <c r="L35898" s="45"/>
      <c r="M35898" s="45"/>
    </row>
    <row r="35899" spans="8:13" s="28" customFormat="1" x14ac:dyDescent="0.2">
      <c r="H35899" s="12"/>
      <c r="J35899" s="29"/>
      <c r="K35899" s="45"/>
      <c r="L35899" s="45"/>
      <c r="M35899" s="45"/>
    </row>
    <row r="35900" spans="8:13" s="28" customFormat="1" x14ac:dyDescent="0.2">
      <c r="H35900" s="12"/>
      <c r="J35900" s="29"/>
      <c r="K35900" s="45"/>
      <c r="L35900" s="45"/>
      <c r="M35900" s="45"/>
    </row>
    <row r="35901" spans="8:13" s="28" customFormat="1" x14ac:dyDescent="0.2">
      <c r="H35901" s="12"/>
      <c r="J35901" s="29"/>
      <c r="K35901" s="45"/>
      <c r="L35901" s="45"/>
      <c r="M35901" s="45"/>
    </row>
    <row r="35902" spans="8:13" s="28" customFormat="1" x14ac:dyDescent="0.2">
      <c r="H35902" s="12"/>
      <c r="J35902" s="29"/>
      <c r="K35902" s="45"/>
      <c r="L35902" s="45"/>
      <c r="M35902" s="45"/>
    </row>
    <row r="35903" spans="8:13" s="28" customFormat="1" x14ac:dyDescent="0.2">
      <c r="H35903" s="12"/>
      <c r="J35903" s="29"/>
      <c r="K35903" s="45"/>
      <c r="L35903" s="45"/>
      <c r="M35903" s="45"/>
    </row>
    <row r="35904" spans="8:13" s="28" customFormat="1" x14ac:dyDescent="0.2">
      <c r="H35904" s="12"/>
      <c r="J35904" s="29"/>
      <c r="K35904" s="45"/>
      <c r="L35904" s="45"/>
      <c r="M35904" s="45"/>
    </row>
    <row r="35905" spans="8:13" s="28" customFormat="1" x14ac:dyDescent="0.2">
      <c r="H35905" s="12"/>
      <c r="J35905" s="29"/>
      <c r="K35905" s="45"/>
      <c r="L35905" s="45"/>
      <c r="M35905" s="45"/>
    </row>
    <row r="35906" spans="8:13" s="28" customFormat="1" x14ac:dyDescent="0.2">
      <c r="H35906" s="12"/>
      <c r="J35906" s="29"/>
      <c r="K35906" s="45"/>
      <c r="L35906" s="45"/>
      <c r="M35906" s="45"/>
    </row>
    <row r="35907" spans="8:13" s="28" customFormat="1" x14ac:dyDescent="0.2">
      <c r="H35907" s="12"/>
      <c r="J35907" s="29"/>
      <c r="K35907" s="45"/>
      <c r="L35907" s="45"/>
      <c r="M35907" s="45"/>
    </row>
    <row r="35908" spans="8:13" s="28" customFormat="1" x14ac:dyDescent="0.2">
      <c r="H35908" s="12"/>
      <c r="J35908" s="29"/>
      <c r="K35908" s="45"/>
      <c r="L35908" s="45"/>
      <c r="M35908" s="45"/>
    </row>
    <row r="35909" spans="8:13" s="28" customFormat="1" x14ac:dyDescent="0.2">
      <c r="H35909" s="12"/>
      <c r="J35909" s="29"/>
      <c r="K35909" s="45"/>
      <c r="L35909" s="45"/>
      <c r="M35909" s="45"/>
    </row>
    <row r="35910" spans="8:13" s="28" customFormat="1" x14ac:dyDescent="0.2">
      <c r="H35910" s="12"/>
      <c r="J35910" s="29"/>
      <c r="K35910" s="45"/>
      <c r="L35910" s="45"/>
      <c r="M35910" s="45"/>
    </row>
    <row r="35911" spans="8:13" s="28" customFormat="1" x14ac:dyDescent="0.2">
      <c r="H35911" s="12"/>
      <c r="J35911" s="29"/>
      <c r="K35911" s="45"/>
      <c r="L35911" s="45"/>
      <c r="M35911" s="45"/>
    </row>
    <row r="35912" spans="8:13" s="28" customFormat="1" x14ac:dyDescent="0.2">
      <c r="H35912" s="12"/>
      <c r="J35912" s="29"/>
      <c r="K35912" s="45"/>
      <c r="L35912" s="45"/>
      <c r="M35912" s="45"/>
    </row>
    <row r="35913" spans="8:13" s="28" customFormat="1" x14ac:dyDescent="0.2">
      <c r="H35913" s="12"/>
      <c r="J35913" s="29"/>
      <c r="K35913" s="45"/>
      <c r="L35913" s="45"/>
      <c r="M35913" s="45"/>
    </row>
    <row r="35914" spans="8:13" s="28" customFormat="1" x14ac:dyDescent="0.2">
      <c r="H35914" s="12"/>
      <c r="J35914" s="29"/>
      <c r="K35914" s="45"/>
      <c r="L35914" s="45"/>
      <c r="M35914" s="45"/>
    </row>
    <row r="35915" spans="8:13" s="28" customFormat="1" x14ac:dyDescent="0.2">
      <c r="H35915" s="12"/>
      <c r="J35915" s="29"/>
      <c r="K35915" s="45"/>
      <c r="L35915" s="45"/>
      <c r="M35915" s="45"/>
    </row>
    <row r="35916" spans="8:13" s="28" customFormat="1" x14ac:dyDescent="0.2">
      <c r="H35916" s="12"/>
      <c r="J35916" s="29"/>
      <c r="K35916" s="45"/>
      <c r="L35916" s="45"/>
      <c r="M35916" s="45"/>
    </row>
    <row r="35917" spans="8:13" s="28" customFormat="1" x14ac:dyDescent="0.2">
      <c r="H35917" s="12"/>
      <c r="J35917" s="29"/>
      <c r="K35917" s="45"/>
      <c r="L35917" s="45"/>
      <c r="M35917" s="45"/>
    </row>
    <row r="35918" spans="8:13" s="28" customFormat="1" x14ac:dyDescent="0.2">
      <c r="H35918" s="12"/>
      <c r="J35918" s="29"/>
      <c r="K35918" s="45"/>
      <c r="L35918" s="45"/>
      <c r="M35918" s="45"/>
    </row>
    <row r="35919" spans="8:13" s="28" customFormat="1" x14ac:dyDescent="0.2">
      <c r="H35919" s="12"/>
      <c r="J35919" s="29"/>
      <c r="K35919" s="45"/>
      <c r="L35919" s="45"/>
      <c r="M35919" s="45"/>
    </row>
    <row r="35920" spans="8:13" s="28" customFormat="1" x14ac:dyDescent="0.2">
      <c r="H35920" s="12"/>
      <c r="J35920" s="29"/>
      <c r="K35920" s="45"/>
      <c r="L35920" s="45"/>
      <c r="M35920" s="45"/>
    </row>
    <row r="35921" spans="8:13" s="28" customFormat="1" x14ac:dyDescent="0.2">
      <c r="H35921" s="12"/>
      <c r="J35921" s="29"/>
      <c r="K35921" s="45"/>
      <c r="L35921" s="45"/>
      <c r="M35921" s="45"/>
    </row>
    <row r="35922" spans="8:13" s="28" customFormat="1" x14ac:dyDescent="0.2">
      <c r="H35922" s="12"/>
      <c r="J35922" s="29"/>
      <c r="K35922" s="45"/>
      <c r="L35922" s="45"/>
      <c r="M35922" s="45"/>
    </row>
    <row r="35923" spans="8:13" s="28" customFormat="1" x14ac:dyDescent="0.2">
      <c r="H35923" s="12"/>
      <c r="J35923" s="29"/>
      <c r="K35923" s="45"/>
      <c r="L35923" s="45"/>
      <c r="M35923" s="45"/>
    </row>
    <row r="35924" spans="8:13" s="28" customFormat="1" x14ac:dyDescent="0.2">
      <c r="H35924" s="12"/>
      <c r="J35924" s="29"/>
      <c r="K35924" s="45"/>
      <c r="L35924" s="45"/>
      <c r="M35924" s="45"/>
    </row>
    <row r="35925" spans="8:13" s="28" customFormat="1" x14ac:dyDescent="0.2">
      <c r="H35925" s="12"/>
      <c r="J35925" s="29"/>
      <c r="K35925" s="45"/>
      <c r="L35925" s="45"/>
      <c r="M35925" s="45"/>
    </row>
    <row r="35926" spans="8:13" s="28" customFormat="1" x14ac:dyDescent="0.2">
      <c r="H35926" s="12"/>
      <c r="J35926" s="29"/>
      <c r="K35926" s="45"/>
      <c r="L35926" s="45"/>
      <c r="M35926" s="45"/>
    </row>
    <row r="35927" spans="8:13" s="28" customFormat="1" x14ac:dyDescent="0.2">
      <c r="H35927" s="12"/>
      <c r="J35927" s="29"/>
      <c r="K35927" s="45"/>
      <c r="L35927" s="45"/>
      <c r="M35927" s="45"/>
    </row>
    <row r="35928" spans="8:13" s="28" customFormat="1" x14ac:dyDescent="0.2">
      <c r="H35928" s="12"/>
      <c r="J35928" s="29"/>
      <c r="K35928" s="45"/>
      <c r="L35928" s="45"/>
      <c r="M35928" s="45"/>
    </row>
    <row r="35929" spans="8:13" s="28" customFormat="1" x14ac:dyDescent="0.2">
      <c r="H35929" s="12"/>
      <c r="J35929" s="29"/>
      <c r="K35929" s="45"/>
      <c r="L35929" s="45"/>
      <c r="M35929" s="45"/>
    </row>
    <row r="35930" spans="8:13" s="28" customFormat="1" x14ac:dyDescent="0.2">
      <c r="H35930" s="12"/>
      <c r="J35930" s="29"/>
      <c r="K35930" s="45"/>
      <c r="L35930" s="45"/>
      <c r="M35930" s="45"/>
    </row>
    <row r="35931" spans="8:13" s="28" customFormat="1" x14ac:dyDescent="0.2">
      <c r="H35931" s="12"/>
      <c r="J35931" s="29"/>
      <c r="K35931" s="45"/>
      <c r="L35931" s="45"/>
      <c r="M35931" s="45"/>
    </row>
    <row r="35932" spans="8:13" s="28" customFormat="1" x14ac:dyDescent="0.2">
      <c r="H35932" s="12"/>
      <c r="J35932" s="29"/>
      <c r="K35932" s="45"/>
      <c r="L35932" s="45"/>
      <c r="M35932" s="45"/>
    </row>
    <row r="35933" spans="8:13" s="28" customFormat="1" x14ac:dyDescent="0.2">
      <c r="H35933" s="12"/>
      <c r="J35933" s="29"/>
      <c r="K35933" s="45"/>
      <c r="L35933" s="45"/>
      <c r="M35933" s="45"/>
    </row>
    <row r="35934" spans="8:13" s="28" customFormat="1" x14ac:dyDescent="0.2">
      <c r="H35934" s="12"/>
      <c r="J35934" s="29"/>
      <c r="K35934" s="45"/>
      <c r="L35934" s="45"/>
      <c r="M35934" s="45"/>
    </row>
    <row r="35935" spans="8:13" s="28" customFormat="1" x14ac:dyDescent="0.2">
      <c r="H35935" s="12"/>
      <c r="J35935" s="29"/>
      <c r="K35935" s="45"/>
      <c r="L35935" s="45"/>
      <c r="M35935" s="45"/>
    </row>
    <row r="35936" spans="8:13" s="28" customFormat="1" x14ac:dyDescent="0.2">
      <c r="H35936" s="12"/>
      <c r="J35936" s="29"/>
      <c r="K35936" s="45"/>
      <c r="L35936" s="45"/>
      <c r="M35936" s="45"/>
    </row>
    <row r="35937" spans="8:13" s="28" customFormat="1" x14ac:dyDescent="0.2">
      <c r="H35937" s="12"/>
      <c r="J35937" s="29"/>
      <c r="K35937" s="45"/>
      <c r="L35937" s="45"/>
      <c r="M35937" s="45"/>
    </row>
    <row r="35938" spans="8:13" s="28" customFormat="1" x14ac:dyDescent="0.2">
      <c r="H35938" s="12"/>
      <c r="J35938" s="29"/>
      <c r="K35938" s="45"/>
      <c r="L35938" s="45"/>
      <c r="M35938" s="45"/>
    </row>
    <row r="35939" spans="8:13" s="28" customFormat="1" x14ac:dyDescent="0.2">
      <c r="H35939" s="12"/>
      <c r="J35939" s="29"/>
      <c r="K35939" s="45"/>
      <c r="L35939" s="45"/>
      <c r="M35939" s="45"/>
    </row>
    <row r="35940" spans="8:13" s="28" customFormat="1" x14ac:dyDescent="0.2">
      <c r="H35940" s="12"/>
      <c r="J35940" s="29"/>
      <c r="K35940" s="45"/>
      <c r="L35940" s="45"/>
      <c r="M35940" s="45"/>
    </row>
    <row r="35941" spans="8:13" s="28" customFormat="1" x14ac:dyDescent="0.2">
      <c r="H35941" s="12"/>
      <c r="J35941" s="29"/>
      <c r="K35941" s="45"/>
      <c r="L35941" s="45"/>
      <c r="M35941" s="45"/>
    </row>
    <row r="35942" spans="8:13" s="28" customFormat="1" x14ac:dyDescent="0.2">
      <c r="H35942" s="12"/>
      <c r="J35942" s="29"/>
      <c r="K35942" s="45"/>
      <c r="L35942" s="45"/>
      <c r="M35942" s="45"/>
    </row>
    <row r="35943" spans="8:13" s="28" customFormat="1" x14ac:dyDescent="0.2">
      <c r="H35943" s="12"/>
      <c r="J35943" s="29"/>
      <c r="K35943" s="45"/>
      <c r="L35943" s="45"/>
      <c r="M35943" s="45"/>
    </row>
    <row r="35944" spans="8:13" s="28" customFormat="1" x14ac:dyDescent="0.2">
      <c r="H35944" s="12"/>
      <c r="J35944" s="29"/>
      <c r="K35944" s="45"/>
      <c r="L35944" s="45"/>
      <c r="M35944" s="45"/>
    </row>
    <row r="35945" spans="8:13" s="28" customFormat="1" x14ac:dyDescent="0.2">
      <c r="H35945" s="12"/>
      <c r="J35945" s="29"/>
      <c r="K35945" s="45"/>
      <c r="L35945" s="45"/>
      <c r="M35945" s="45"/>
    </row>
    <row r="35946" spans="8:13" s="28" customFormat="1" x14ac:dyDescent="0.2">
      <c r="H35946" s="12"/>
      <c r="J35946" s="29"/>
      <c r="K35946" s="45"/>
      <c r="L35946" s="45"/>
      <c r="M35946" s="45"/>
    </row>
    <row r="35947" spans="8:13" s="28" customFormat="1" x14ac:dyDescent="0.2">
      <c r="H35947" s="12"/>
      <c r="J35947" s="29"/>
      <c r="K35947" s="45"/>
      <c r="L35947" s="45"/>
      <c r="M35947" s="45"/>
    </row>
    <row r="35948" spans="8:13" s="28" customFormat="1" x14ac:dyDescent="0.2">
      <c r="H35948" s="12"/>
      <c r="J35948" s="29"/>
      <c r="K35948" s="45"/>
      <c r="L35948" s="45"/>
      <c r="M35948" s="45"/>
    </row>
    <row r="35949" spans="8:13" s="28" customFormat="1" x14ac:dyDescent="0.2">
      <c r="H35949" s="12"/>
      <c r="J35949" s="29"/>
      <c r="K35949" s="45"/>
      <c r="L35949" s="45"/>
      <c r="M35949" s="45"/>
    </row>
    <row r="35950" spans="8:13" s="28" customFormat="1" x14ac:dyDescent="0.2">
      <c r="H35950" s="12"/>
      <c r="J35950" s="29"/>
      <c r="K35950" s="45"/>
      <c r="L35950" s="45"/>
      <c r="M35950" s="45"/>
    </row>
    <row r="35951" spans="8:13" s="28" customFormat="1" x14ac:dyDescent="0.2">
      <c r="H35951" s="12"/>
      <c r="J35951" s="29"/>
      <c r="K35951" s="45"/>
      <c r="L35951" s="45"/>
      <c r="M35951" s="45"/>
    </row>
    <row r="35952" spans="8:13" s="28" customFormat="1" x14ac:dyDescent="0.2">
      <c r="H35952" s="12"/>
      <c r="J35952" s="29"/>
      <c r="K35952" s="45"/>
      <c r="L35952" s="45"/>
      <c r="M35952" s="45"/>
    </row>
    <row r="35953" spans="8:13" s="28" customFormat="1" x14ac:dyDescent="0.2">
      <c r="H35953" s="12"/>
      <c r="J35953" s="29"/>
      <c r="K35953" s="45"/>
      <c r="L35953" s="45"/>
      <c r="M35953" s="45"/>
    </row>
    <row r="35954" spans="8:13" s="28" customFormat="1" x14ac:dyDescent="0.2">
      <c r="H35954" s="12"/>
      <c r="J35954" s="29"/>
      <c r="K35954" s="45"/>
      <c r="L35954" s="45"/>
      <c r="M35954" s="45"/>
    </row>
    <row r="35955" spans="8:13" s="28" customFormat="1" x14ac:dyDescent="0.2">
      <c r="H35955" s="12"/>
      <c r="J35955" s="29"/>
      <c r="K35955" s="45"/>
      <c r="L35955" s="45"/>
      <c r="M35955" s="45"/>
    </row>
    <row r="35956" spans="8:13" s="28" customFormat="1" x14ac:dyDescent="0.2">
      <c r="H35956" s="12"/>
      <c r="J35956" s="29"/>
      <c r="K35956" s="45"/>
      <c r="L35956" s="45"/>
      <c r="M35956" s="45"/>
    </row>
    <row r="35957" spans="8:13" s="28" customFormat="1" x14ac:dyDescent="0.2">
      <c r="H35957" s="12"/>
      <c r="J35957" s="29"/>
      <c r="K35957" s="45"/>
      <c r="L35957" s="45"/>
      <c r="M35957" s="45"/>
    </row>
    <row r="35958" spans="8:13" s="28" customFormat="1" x14ac:dyDescent="0.2">
      <c r="H35958" s="12"/>
      <c r="J35958" s="29"/>
      <c r="K35958" s="45"/>
      <c r="L35958" s="45"/>
      <c r="M35958" s="45"/>
    </row>
    <row r="35959" spans="8:13" s="28" customFormat="1" x14ac:dyDescent="0.2">
      <c r="H35959" s="12"/>
      <c r="J35959" s="29"/>
      <c r="K35959" s="45"/>
      <c r="L35959" s="45"/>
      <c r="M35959" s="45"/>
    </row>
    <row r="35960" spans="8:13" s="28" customFormat="1" x14ac:dyDescent="0.2">
      <c r="H35960" s="12"/>
      <c r="J35960" s="29"/>
      <c r="K35960" s="45"/>
      <c r="L35960" s="45"/>
      <c r="M35960" s="45"/>
    </row>
    <row r="35961" spans="8:13" s="28" customFormat="1" x14ac:dyDescent="0.2">
      <c r="H35961" s="12"/>
      <c r="J35961" s="29"/>
      <c r="K35961" s="45"/>
      <c r="L35961" s="45"/>
      <c r="M35961" s="45"/>
    </row>
    <row r="35962" spans="8:13" s="28" customFormat="1" x14ac:dyDescent="0.2">
      <c r="H35962" s="12"/>
      <c r="J35962" s="29"/>
      <c r="K35962" s="45"/>
      <c r="L35962" s="45"/>
      <c r="M35962" s="45"/>
    </row>
    <row r="35963" spans="8:13" s="28" customFormat="1" x14ac:dyDescent="0.2">
      <c r="H35963" s="12"/>
      <c r="J35963" s="29"/>
      <c r="K35963" s="45"/>
      <c r="L35963" s="45"/>
      <c r="M35963" s="45"/>
    </row>
    <row r="35964" spans="8:13" s="28" customFormat="1" x14ac:dyDescent="0.2">
      <c r="H35964" s="12"/>
      <c r="J35964" s="29"/>
      <c r="K35964" s="45"/>
      <c r="L35964" s="45"/>
      <c r="M35964" s="45"/>
    </row>
    <row r="35965" spans="8:13" s="28" customFormat="1" x14ac:dyDescent="0.2">
      <c r="H35965" s="12"/>
      <c r="J35965" s="29"/>
      <c r="K35965" s="45"/>
      <c r="L35965" s="45"/>
      <c r="M35965" s="45"/>
    </row>
    <row r="35966" spans="8:13" s="28" customFormat="1" x14ac:dyDescent="0.2">
      <c r="H35966" s="12"/>
      <c r="J35966" s="29"/>
      <c r="K35966" s="45"/>
      <c r="L35966" s="45"/>
      <c r="M35966" s="45"/>
    </row>
    <row r="35967" spans="8:13" s="28" customFormat="1" x14ac:dyDescent="0.2">
      <c r="H35967" s="12"/>
      <c r="J35967" s="29"/>
      <c r="K35967" s="45"/>
      <c r="L35967" s="45"/>
      <c r="M35967" s="45"/>
    </row>
    <row r="35968" spans="8:13" s="28" customFormat="1" x14ac:dyDescent="0.2">
      <c r="H35968" s="12"/>
      <c r="J35968" s="29"/>
      <c r="K35968" s="45"/>
      <c r="L35968" s="45"/>
      <c r="M35968" s="45"/>
    </row>
    <row r="35969" spans="8:13" s="28" customFormat="1" x14ac:dyDescent="0.2">
      <c r="H35969" s="12"/>
      <c r="J35969" s="29"/>
      <c r="K35969" s="45"/>
      <c r="L35969" s="45"/>
      <c r="M35969" s="45"/>
    </row>
    <row r="35970" spans="8:13" s="28" customFormat="1" x14ac:dyDescent="0.2">
      <c r="H35970" s="12"/>
      <c r="J35970" s="29"/>
      <c r="K35970" s="45"/>
      <c r="L35970" s="45"/>
      <c r="M35970" s="45"/>
    </row>
    <row r="35971" spans="8:13" s="28" customFormat="1" x14ac:dyDescent="0.2">
      <c r="H35971" s="12"/>
      <c r="J35971" s="29"/>
      <c r="K35971" s="45"/>
      <c r="L35971" s="45"/>
      <c r="M35971" s="45"/>
    </row>
    <row r="35972" spans="8:13" s="28" customFormat="1" x14ac:dyDescent="0.2">
      <c r="H35972" s="12"/>
      <c r="J35972" s="29"/>
      <c r="K35972" s="45"/>
      <c r="L35972" s="45"/>
      <c r="M35972" s="45"/>
    </row>
    <row r="35973" spans="8:13" s="28" customFormat="1" x14ac:dyDescent="0.2">
      <c r="H35973" s="12"/>
      <c r="J35973" s="29"/>
      <c r="K35973" s="45"/>
      <c r="L35973" s="45"/>
      <c r="M35973" s="45"/>
    </row>
    <row r="35974" spans="8:13" s="28" customFormat="1" x14ac:dyDescent="0.2">
      <c r="H35974" s="12"/>
      <c r="J35974" s="29"/>
      <c r="K35974" s="45"/>
      <c r="L35974" s="45"/>
      <c r="M35974" s="45"/>
    </row>
    <row r="35975" spans="8:13" s="28" customFormat="1" x14ac:dyDescent="0.2">
      <c r="H35975" s="12"/>
      <c r="J35975" s="29"/>
      <c r="K35975" s="45"/>
      <c r="L35975" s="45"/>
      <c r="M35975" s="45"/>
    </row>
    <row r="35976" spans="8:13" s="28" customFormat="1" x14ac:dyDescent="0.2">
      <c r="H35976" s="12"/>
      <c r="J35976" s="29"/>
      <c r="K35976" s="45"/>
      <c r="L35976" s="45"/>
      <c r="M35976" s="45"/>
    </row>
    <row r="35977" spans="8:13" s="28" customFormat="1" x14ac:dyDescent="0.2">
      <c r="H35977" s="12"/>
      <c r="J35977" s="29"/>
      <c r="K35977" s="45"/>
      <c r="L35977" s="45"/>
      <c r="M35977" s="45"/>
    </row>
    <row r="35978" spans="8:13" s="28" customFormat="1" x14ac:dyDescent="0.2">
      <c r="H35978" s="12"/>
      <c r="J35978" s="29"/>
      <c r="K35978" s="45"/>
      <c r="L35978" s="45"/>
      <c r="M35978" s="45"/>
    </row>
    <row r="35979" spans="8:13" s="28" customFormat="1" x14ac:dyDescent="0.2">
      <c r="H35979" s="12"/>
      <c r="J35979" s="29"/>
      <c r="K35979" s="45"/>
      <c r="L35979" s="45"/>
      <c r="M35979" s="45"/>
    </row>
    <row r="35980" spans="8:13" s="28" customFormat="1" x14ac:dyDescent="0.2">
      <c r="H35980" s="12"/>
      <c r="J35980" s="29"/>
      <c r="K35980" s="45"/>
      <c r="L35980" s="45"/>
      <c r="M35980" s="45"/>
    </row>
    <row r="35981" spans="8:13" s="28" customFormat="1" x14ac:dyDescent="0.2">
      <c r="H35981" s="12"/>
      <c r="J35981" s="29"/>
      <c r="K35981" s="45"/>
      <c r="L35981" s="45"/>
      <c r="M35981" s="45"/>
    </row>
    <row r="35982" spans="8:13" s="28" customFormat="1" x14ac:dyDescent="0.2">
      <c r="H35982" s="12"/>
      <c r="J35982" s="29"/>
      <c r="K35982" s="45"/>
      <c r="L35982" s="45"/>
      <c r="M35982" s="45"/>
    </row>
    <row r="35983" spans="8:13" s="28" customFormat="1" x14ac:dyDescent="0.2">
      <c r="H35983" s="12"/>
      <c r="J35983" s="29"/>
      <c r="K35983" s="45"/>
      <c r="L35983" s="45"/>
      <c r="M35983" s="45"/>
    </row>
    <row r="35984" spans="8:13" s="28" customFormat="1" x14ac:dyDescent="0.2">
      <c r="H35984" s="12"/>
      <c r="J35984" s="29"/>
      <c r="K35984" s="45"/>
      <c r="L35984" s="45"/>
      <c r="M35984" s="45"/>
    </row>
    <row r="35985" spans="8:13" s="28" customFormat="1" x14ac:dyDescent="0.2">
      <c r="H35985" s="12"/>
      <c r="J35985" s="29"/>
      <c r="K35985" s="45"/>
      <c r="L35985" s="45"/>
      <c r="M35985" s="45"/>
    </row>
    <row r="35986" spans="8:13" s="28" customFormat="1" x14ac:dyDescent="0.2">
      <c r="H35986" s="12"/>
      <c r="J35986" s="29"/>
      <c r="K35986" s="45"/>
      <c r="L35986" s="45"/>
      <c r="M35986" s="45"/>
    </row>
    <row r="35987" spans="8:13" s="28" customFormat="1" x14ac:dyDescent="0.2">
      <c r="H35987" s="12"/>
      <c r="J35987" s="29"/>
      <c r="K35987" s="45"/>
      <c r="L35987" s="45"/>
      <c r="M35987" s="45"/>
    </row>
    <row r="35988" spans="8:13" s="28" customFormat="1" x14ac:dyDescent="0.2">
      <c r="H35988" s="12"/>
      <c r="J35988" s="29"/>
      <c r="K35988" s="45"/>
      <c r="L35988" s="45"/>
      <c r="M35988" s="45"/>
    </row>
    <row r="35989" spans="8:13" s="28" customFormat="1" x14ac:dyDescent="0.2">
      <c r="H35989" s="12"/>
      <c r="J35989" s="29"/>
      <c r="K35989" s="45"/>
      <c r="L35989" s="45"/>
      <c r="M35989" s="45"/>
    </row>
    <row r="35990" spans="8:13" s="28" customFormat="1" x14ac:dyDescent="0.2">
      <c r="H35990" s="12"/>
      <c r="J35990" s="29"/>
      <c r="K35990" s="45"/>
      <c r="L35990" s="45"/>
      <c r="M35990" s="45"/>
    </row>
    <row r="35991" spans="8:13" s="28" customFormat="1" x14ac:dyDescent="0.2">
      <c r="H35991" s="12"/>
      <c r="J35991" s="29"/>
      <c r="K35991" s="45"/>
      <c r="L35991" s="45"/>
      <c r="M35991" s="45"/>
    </row>
    <row r="35992" spans="8:13" s="28" customFormat="1" x14ac:dyDescent="0.2">
      <c r="H35992" s="12"/>
      <c r="J35992" s="29"/>
      <c r="K35992" s="45"/>
      <c r="L35992" s="45"/>
      <c r="M35992" s="45"/>
    </row>
    <row r="35993" spans="8:13" s="28" customFormat="1" x14ac:dyDescent="0.2">
      <c r="H35993" s="12"/>
      <c r="J35993" s="29"/>
      <c r="K35993" s="45"/>
      <c r="L35993" s="45"/>
      <c r="M35993" s="45"/>
    </row>
    <row r="35994" spans="8:13" s="28" customFormat="1" x14ac:dyDescent="0.2">
      <c r="H35994" s="12"/>
      <c r="J35994" s="29"/>
      <c r="K35994" s="45"/>
      <c r="L35994" s="45"/>
      <c r="M35994" s="45"/>
    </row>
    <row r="35995" spans="8:13" s="28" customFormat="1" x14ac:dyDescent="0.2">
      <c r="H35995" s="12"/>
      <c r="J35995" s="29"/>
      <c r="K35995" s="45"/>
      <c r="L35995" s="45"/>
      <c r="M35995" s="45"/>
    </row>
    <row r="35996" spans="8:13" s="28" customFormat="1" x14ac:dyDescent="0.2">
      <c r="H35996" s="12"/>
      <c r="J35996" s="29"/>
      <c r="K35996" s="45"/>
      <c r="L35996" s="45"/>
      <c r="M35996" s="45"/>
    </row>
    <row r="35997" spans="8:13" s="28" customFormat="1" x14ac:dyDescent="0.2">
      <c r="H35997" s="12"/>
      <c r="J35997" s="29"/>
      <c r="K35997" s="45"/>
      <c r="L35997" s="45"/>
      <c r="M35997" s="45"/>
    </row>
    <row r="35998" spans="8:13" s="28" customFormat="1" x14ac:dyDescent="0.2">
      <c r="H35998" s="12"/>
      <c r="J35998" s="29"/>
      <c r="K35998" s="45"/>
      <c r="L35998" s="45"/>
      <c r="M35998" s="45"/>
    </row>
    <row r="35999" spans="8:13" s="28" customFormat="1" x14ac:dyDescent="0.2">
      <c r="H35999" s="12"/>
      <c r="J35999" s="29"/>
      <c r="K35999" s="45"/>
      <c r="L35999" s="45"/>
      <c r="M35999" s="45"/>
    </row>
    <row r="36000" spans="8:13" s="28" customFormat="1" x14ac:dyDescent="0.2">
      <c r="H36000" s="12"/>
      <c r="J36000" s="29"/>
      <c r="K36000" s="45"/>
      <c r="L36000" s="45"/>
      <c r="M36000" s="45"/>
    </row>
    <row r="36001" spans="8:13" s="28" customFormat="1" x14ac:dyDescent="0.2">
      <c r="H36001" s="12"/>
      <c r="J36001" s="29"/>
      <c r="K36001" s="45"/>
      <c r="L36001" s="45"/>
      <c r="M36001" s="45"/>
    </row>
    <row r="36002" spans="8:13" s="28" customFormat="1" x14ac:dyDescent="0.2">
      <c r="H36002" s="12"/>
      <c r="J36002" s="29"/>
      <c r="K36002" s="45"/>
      <c r="L36002" s="45"/>
      <c r="M36002" s="45"/>
    </row>
    <row r="36003" spans="8:13" s="28" customFormat="1" x14ac:dyDescent="0.2">
      <c r="H36003" s="12"/>
      <c r="J36003" s="29"/>
      <c r="K36003" s="45"/>
      <c r="L36003" s="45"/>
      <c r="M36003" s="45"/>
    </row>
    <row r="36004" spans="8:13" s="28" customFormat="1" x14ac:dyDescent="0.2">
      <c r="H36004" s="12"/>
      <c r="J36004" s="29"/>
      <c r="K36004" s="45"/>
      <c r="L36004" s="45"/>
      <c r="M36004" s="45"/>
    </row>
    <row r="36005" spans="8:13" s="28" customFormat="1" x14ac:dyDescent="0.2">
      <c r="H36005" s="12"/>
      <c r="J36005" s="29"/>
      <c r="K36005" s="45"/>
      <c r="L36005" s="45"/>
      <c r="M36005" s="45"/>
    </row>
    <row r="36006" spans="8:13" s="28" customFormat="1" x14ac:dyDescent="0.2">
      <c r="H36006" s="12"/>
      <c r="J36006" s="29"/>
      <c r="K36006" s="45"/>
      <c r="L36006" s="45"/>
      <c r="M36006" s="45"/>
    </row>
    <row r="36007" spans="8:13" s="28" customFormat="1" x14ac:dyDescent="0.2">
      <c r="H36007" s="12"/>
      <c r="J36007" s="29"/>
      <c r="K36007" s="45"/>
      <c r="L36007" s="45"/>
      <c r="M36007" s="45"/>
    </row>
    <row r="36008" spans="8:13" s="28" customFormat="1" x14ac:dyDescent="0.2">
      <c r="H36008" s="12"/>
      <c r="J36008" s="29"/>
      <c r="K36008" s="45"/>
      <c r="L36008" s="45"/>
      <c r="M36008" s="45"/>
    </row>
    <row r="36009" spans="8:13" s="28" customFormat="1" x14ac:dyDescent="0.2">
      <c r="H36009" s="12"/>
      <c r="J36009" s="29"/>
      <c r="K36009" s="45"/>
      <c r="L36009" s="45"/>
      <c r="M36009" s="45"/>
    </row>
    <row r="36010" spans="8:13" s="28" customFormat="1" x14ac:dyDescent="0.2">
      <c r="H36010" s="12"/>
      <c r="J36010" s="29"/>
      <c r="K36010" s="45"/>
      <c r="L36010" s="45"/>
      <c r="M36010" s="45"/>
    </row>
    <row r="36011" spans="8:13" s="28" customFormat="1" x14ac:dyDescent="0.2">
      <c r="H36011" s="12"/>
      <c r="J36011" s="29"/>
      <c r="K36011" s="45"/>
      <c r="L36011" s="45"/>
      <c r="M36011" s="45"/>
    </row>
    <row r="36012" spans="8:13" s="28" customFormat="1" x14ac:dyDescent="0.2">
      <c r="H36012" s="12"/>
      <c r="J36012" s="29"/>
      <c r="K36012" s="45"/>
      <c r="L36012" s="45"/>
      <c r="M36012" s="45"/>
    </row>
    <row r="36013" spans="8:13" s="28" customFormat="1" x14ac:dyDescent="0.2">
      <c r="H36013" s="12"/>
      <c r="J36013" s="29"/>
      <c r="K36013" s="45"/>
      <c r="L36013" s="45"/>
      <c r="M36013" s="45"/>
    </row>
    <row r="36014" spans="8:13" s="28" customFormat="1" x14ac:dyDescent="0.2">
      <c r="H36014" s="12"/>
      <c r="J36014" s="29"/>
      <c r="K36014" s="45"/>
      <c r="L36014" s="45"/>
      <c r="M36014" s="45"/>
    </row>
    <row r="36015" spans="8:13" s="28" customFormat="1" x14ac:dyDescent="0.2">
      <c r="H36015" s="12"/>
      <c r="J36015" s="29"/>
      <c r="K36015" s="45"/>
      <c r="L36015" s="45"/>
      <c r="M36015" s="45"/>
    </row>
    <row r="36016" spans="8:13" s="28" customFormat="1" x14ac:dyDescent="0.2">
      <c r="H36016" s="12"/>
      <c r="J36016" s="29"/>
      <c r="K36016" s="45"/>
      <c r="L36016" s="45"/>
      <c r="M36016" s="45"/>
    </row>
    <row r="36017" spans="8:13" s="28" customFormat="1" x14ac:dyDescent="0.2">
      <c r="H36017" s="12"/>
      <c r="J36017" s="29"/>
      <c r="K36017" s="45"/>
      <c r="L36017" s="45"/>
      <c r="M36017" s="45"/>
    </row>
    <row r="36018" spans="8:13" s="28" customFormat="1" x14ac:dyDescent="0.2">
      <c r="H36018" s="12"/>
      <c r="J36018" s="29"/>
      <c r="K36018" s="45"/>
      <c r="L36018" s="45"/>
      <c r="M36018" s="45"/>
    </row>
    <row r="36019" spans="8:13" s="28" customFormat="1" x14ac:dyDescent="0.2">
      <c r="H36019" s="12"/>
      <c r="J36019" s="29"/>
      <c r="K36019" s="45"/>
      <c r="L36019" s="45"/>
      <c r="M36019" s="45"/>
    </row>
    <row r="36020" spans="8:13" s="28" customFormat="1" x14ac:dyDescent="0.2">
      <c r="H36020" s="12"/>
      <c r="J36020" s="29"/>
      <c r="K36020" s="45"/>
      <c r="L36020" s="45"/>
      <c r="M36020" s="45"/>
    </row>
    <row r="36021" spans="8:13" s="28" customFormat="1" x14ac:dyDescent="0.2">
      <c r="H36021" s="12"/>
      <c r="J36021" s="29"/>
      <c r="K36021" s="45"/>
      <c r="L36021" s="45"/>
      <c r="M36021" s="45"/>
    </row>
    <row r="36022" spans="8:13" s="28" customFormat="1" x14ac:dyDescent="0.2">
      <c r="H36022" s="12"/>
      <c r="J36022" s="29"/>
      <c r="K36022" s="45"/>
      <c r="L36022" s="45"/>
      <c r="M36022" s="45"/>
    </row>
    <row r="36023" spans="8:13" s="28" customFormat="1" x14ac:dyDescent="0.2">
      <c r="H36023" s="12"/>
      <c r="J36023" s="29"/>
      <c r="K36023" s="45"/>
      <c r="L36023" s="45"/>
      <c r="M36023" s="45"/>
    </row>
    <row r="36024" spans="8:13" s="28" customFormat="1" x14ac:dyDescent="0.2">
      <c r="H36024" s="12"/>
      <c r="J36024" s="29"/>
      <c r="K36024" s="45"/>
      <c r="L36024" s="45"/>
      <c r="M36024" s="45"/>
    </row>
    <row r="36025" spans="8:13" s="28" customFormat="1" x14ac:dyDescent="0.2">
      <c r="H36025" s="12"/>
      <c r="J36025" s="29"/>
      <c r="K36025" s="45"/>
      <c r="L36025" s="45"/>
      <c r="M36025" s="45"/>
    </row>
    <row r="36026" spans="8:13" s="28" customFormat="1" x14ac:dyDescent="0.2">
      <c r="H36026" s="12"/>
      <c r="J36026" s="29"/>
      <c r="K36026" s="45"/>
      <c r="L36026" s="45"/>
      <c r="M36026" s="45"/>
    </row>
    <row r="36027" spans="8:13" s="28" customFormat="1" x14ac:dyDescent="0.2">
      <c r="H36027" s="12"/>
      <c r="J36027" s="29"/>
      <c r="K36027" s="45"/>
      <c r="L36027" s="45"/>
      <c r="M36027" s="45"/>
    </row>
    <row r="36028" spans="8:13" s="28" customFormat="1" x14ac:dyDescent="0.2">
      <c r="H36028" s="12"/>
      <c r="J36028" s="29"/>
      <c r="K36028" s="45"/>
      <c r="L36028" s="45"/>
      <c r="M36028" s="45"/>
    </row>
    <row r="36029" spans="8:13" s="28" customFormat="1" x14ac:dyDescent="0.2">
      <c r="H36029" s="12"/>
      <c r="J36029" s="29"/>
      <c r="K36029" s="45"/>
      <c r="L36029" s="45"/>
      <c r="M36029" s="45"/>
    </row>
    <row r="36030" spans="8:13" s="28" customFormat="1" x14ac:dyDescent="0.2">
      <c r="H36030" s="12"/>
      <c r="J36030" s="29"/>
      <c r="K36030" s="45"/>
      <c r="L36030" s="45"/>
      <c r="M36030" s="45"/>
    </row>
    <row r="36031" spans="8:13" s="28" customFormat="1" x14ac:dyDescent="0.2">
      <c r="H36031" s="12"/>
      <c r="J36031" s="29"/>
      <c r="K36031" s="45"/>
      <c r="L36031" s="45"/>
      <c r="M36031" s="45"/>
    </row>
    <row r="36032" spans="8:13" s="28" customFormat="1" x14ac:dyDescent="0.2">
      <c r="H36032" s="12"/>
      <c r="J36032" s="29"/>
      <c r="K36032" s="45"/>
      <c r="L36032" s="45"/>
      <c r="M36032" s="45"/>
    </row>
    <row r="36033" spans="8:13" s="28" customFormat="1" x14ac:dyDescent="0.2">
      <c r="H36033" s="12"/>
      <c r="J36033" s="29"/>
      <c r="K36033" s="45"/>
      <c r="L36033" s="45"/>
      <c r="M36033" s="45"/>
    </row>
    <row r="36034" spans="8:13" s="28" customFormat="1" x14ac:dyDescent="0.2">
      <c r="H36034" s="12"/>
      <c r="J36034" s="29"/>
      <c r="K36034" s="45"/>
      <c r="L36034" s="45"/>
      <c r="M36034" s="45"/>
    </row>
    <row r="36035" spans="8:13" s="28" customFormat="1" x14ac:dyDescent="0.2">
      <c r="H36035" s="12"/>
      <c r="J36035" s="29"/>
      <c r="K36035" s="45"/>
      <c r="L36035" s="45"/>
      <c r="M36035" s="45"/>
    </row>
    <row r="36036" spans="8:13" s="28" customFormat="1" x14ac:dyDescent="0.2">
      <c r="H36036" s="12"/>
      <c r="J36036" s="29"/>
      <c r="K36036" s="45"/>
      <c r="L36036" s="45"/>
      <c r="M36036" s="45"/>
    </row>
    <row r="36037" spans="8:13" s="28" customFormat="1" x14ac:dyDescent="0.2">
      <c r="H36037" s="12"/>
      <c r="J36037" s="29"/>
      <c r="K36037" s="45"/>
      <c r="L36037" s="45"/>
      <c r="M36037" s="45"/>
    </row>
    <row r="36038" spans="8:13" s="28" customFormat="1" x14ac:dyDescent="0.2">
      <c r="H36038" s="12"/>
      <c r="J36038" s="29"/>
      <c r="K36038" s="45"/>
      <c r="L36038" s="45"/>
      <c r="M36038" s="45"/>
    </row>
    <row r="36039" spans="8:13" s="28" customFormat="1" x14ac:dyDescent="0.2">
      <c r="H36039" s="12"/>
      <c r="J36039" s="29"/>
      <c r="K36039" s="45"/>
      <c r="L36039" s="45"/>
      <c r="M36039" s="45"/>
    </row>
    <row r="36040" spans="8:13" s="28" customFormat="1" x14ac:dyDescent="0.2">
      <c r="H36040" s="12"/>
      <c r="J36040" s="29"/>
      <c r="K36040" s="45"/>
      <c r="L36040" s="45"/>
      <c r="M36040" s="45"/>
    </row>
    <row r="36041" spans="8:13" s="28" customFormat="1" x14ac:dyDescent="0.2">
      <c r="H36041" s="12"/>
      <c r="J36041" s="29"/>
      <c r="K36041" s="45"/>
      <c r="L36041" s="45"/>
      <c r="M36041" s="45"/>
    </row>
    <row r="36042" spans="8:13" s="28" customFormat="1" x14ac:dyDescent="0.2">
      <c r="H36042" s="12"/>
      <c r="J36042" s="29"/>
      <c r="K36042" s="45"/>
      <c r="L36042" s="45"/>
      <c r="M36042" s="45"/>
    </row>
    <row r="36043" spans="8:13" s="28" customFormat="1" x14ac:dyDescent="0.2">
      <c r="H36043" s="12"/>
      <c r="J36043" s="29"/>
      <c r="K36043" s="45"/>
      <c r="L36043" s="45"/>
      <c r="M36043" s="45"/>
    </row>
    <row r="36044" spans="8:13" s="28" customFormat="1" x14ac:dyDescent="0.2">
      <c r="H36044" s="12"/>
      <c r="J36044" s="29"/>
      <c r="K36044" s="45"/>
      <c r="L36044" s="45"/>
      <c r="M36044" s="45"/>
    </row>
    <row r="36045" spans="8:13" s="28" customFormat="1" x14ac:dyDescent="0.2">
      <c r="H36045" s="12"/>
      <c r="J36045" s="29"/>
      <c r="K36045" s="45"/>
      <c r="L36045" s="45"/>
      <c r="M36045" s="45"/>
    </row>
    <row r="36046" spans="8:13" s="28" customFormat="1" x14ac:dyDescent="0.2">
      <c r="H36046" s="12"/>
      <c r="J36046" s="29"/>
      <c r="K36046" s="45"/>
      <c r="L36046" s="45"/>
      <c r="M36046" s="45"/>
    </row>
    <row r="36047" spans="8:13" s="28" customFormat="1" x14ac:dyDescent="0.2">
      <c r="H36047" s="12"/>
      <c r="J36047" s="29"/>
      <c r="K36047" s="45"/>
      <c r="L36047" s="45"/>
      <c r="M36047" s="45"/>
    </row>
    <row r="36048" spans="8:13" s="28" customFormat="1" x14ac:dyDescent="0.2">
      <c r="H36048" s="12"/>
      <c r="J36048" s="29"/>
      <c r="K36048" s="45"/>
      <c r="L36048" s="45"/>
      <c r="M36048" s="45"/>
    </row>
    <row r="36049" spans="8:13" s="28" customFormat="1" x14ac:dyDescent="0.2">
      <c r="H36049" s="12"/>
      <c r="J36049" s="29"/>
      <c r="K36049" s="45"/>
      <c r="L36049" s="45"/>
      <c r="M36049" s="45"/>
    </row>
    <row r="36050" spans="8:13" s="28" customFormat="1" x14ac:dyDescent="0.2">
      <c r="H36050" s="12"/>
      <c r="J36050" s="29"/>
      <c r="K36050" s="45"/>
      <c r="L36050" s="45"/>
      <c r="M36050" s="45"/>
    </row>
    <row r="36051" spans="8:13" s="28" customFormat="1" x14ac:dyDescent="0.2">
      <c r="H36051" s="12"/>
      <c r="J36051" s="29"/>
      <c r="K36051" s="45"/>
      <c r="L36051" s="45"/>
      <c r="M36051" s="45"/>
    </row>
    <row r="36052" spans="8:13" s="28" customFormat="1" x14ac:dyDescent="0.2">
      <c r="H36052" s="12"/>
      <c r="J36052" s="29"/>
      <c r="K36052" s="45"/>
      <c r="L36052" s="45"/>
      <c r="M36052" s="45"/>
    </row>
    <row r="36053" spans="8:13" s="28" customFormat="1" x14ac:dyDescent="0.2">
      <c r="H36053" s="12"/>
      <c r="J36053" s="29"/>
      <c r="K36053" s="45"/>
      <c r="L36053" s="45"/>
      <c r="M36053" s="45"/>
    </row>
    <row r="36054" spans="8:13" s="28" customFormat="1" x14ac:dyDescent="0.2">
      <c r="H36054" s="12"/>
      <c r="J36054" s="29"/>
      <c r="K36054" s="45"/>
      <c r="L36054" s="45"/>
      <c r="M36054" s="45"/>
    </row>
    <row r="36055" spans="8:13" s="28" customFormat="1" x14ac:dyDescent="0.2">
      <c r="H36055" s="12"/>
      <c r="J36055" s="29"/>
      <c r="K36055" s="45"/>
      <c r="L36055" s="45"/>
      <c r="M36055" s="45"/>
    </row>
    <row r="36056" spans="8:13" s="28" customFormat="1" x14ac:dyDescent="0.2">
      <c r="H36056" s="12"/>
      <c r="J36056" s="29"/>
      <c r="K36056" s="45"/>
      <c r="L36056" s="45"/>
      <c r="M36056" s="45"/>
    </row>
    <row r="36057" spans="8:13" s="28" customFormat="1" x14ac:dyDescent="0.2">
      <c r="H36057" s="12"/>
      <c r="J36057" s="29"/>
      <c r="K36057" s="45"/>
      <c r="L36057" s="45"/>
      <c r="M36057" s="45"/>
    </row>
    <row r="36058" spans="8:13" s="28" customFormat="1" x14ac:dyDescent="0.2">
      <c r="H36058" s="12"/>
      <c r="J36058" s="29"/>
      <c r="K36058" s="45"/>
      <c r="L36058" s="45"/>
      <c r="M36058" s="45"/>
    </row>
    <row r="36059" spans="8:13" s="28" customFormat="1" x14ac:dyDescent="0.2">
      <c r="H36059" s="12"/>
      <c r="J36059" s="29"/>
      <c r="K36059" s="45"/>
      <c r="L36059" s="45"/>
      <c r="M36059" s="45"/>
    </row>
    <row r="36060" spans="8:13" s="28" customFormat="1" x14ac:dyDescent="0.2">
      <c r="H36060" s="12"/>
      <c r="J36060" s="29"/>
      <c r="K36060" s="45"/>
      <c r="L36060" s="45"/>
      <c r="M36060" s="45"/>
    </row>
    <row r="36061" spans="8:13" s="28" customFormat="1" x14ac:dyDescent="0.2">
      <c r="H36061" s="12"/>
      <c r="J36061" s="29"/>
      <c r="K36061" s="45"/>
      <c r="L36061" s="45"/>
      <c r="M36061" s="45"/>
    </row>
    <row r="36062" spans="8:13" s="28" customFormat="1" x14ac:dyDescent="0.2">
      <c r="H36062" s="12"/>
      <c r="J36062" s="29"/>
      <c r="K36062" s="45"/>
      <c r="L36062" s="45"/>
      <c r="M36062" s="45"/>
    </row>
    <row r="36063" spans="8:13" s="28" customFormat="1" x14ac:dyDescent="0.2">
      <c r="H36063" s="12"/>
      <c r="J36063" s="29"/>
      <c r="K36063" s="45"/>
      <c r="L36063" s="45"/>
      <c r="M36063" s="45"/>
    </row>
    <row r="36064" spans="8:13" s="28" customFormat="1" x14ac:dyDescent="0.2">
      <c r="H36064" s="12"/>
      <c r="J36064" s="29"/>
      <c r="K36064" s="45"/>
      <c r="L36064" s="45"/>
      <c r="M36064" s="45"/>
    </row>
    <row r="36065" spans="8:13" s="28" customFormat="1" x14ac:dyDescent="0.2">
      <c r="H36065" s="12"/>
      <c r="J36065" s="29"/>
      <c r="K36065" s="45"/>
      <c r="L36065" s="45"/>
      <c r="M36065" s="45"/>
    </row>
    <row r="36066" spans="8:13" s="28" customFormat="1" x14ac:dyDescent="0.2">
      <c r="H36066" s="12"/>
      <c r="J36066" s="29"/>
      <c r="K36066" s="45"/>
      <c r="L36066" s="45"/>
      <c r="M36066" s="45"/>
    </row>
    <row r="36067" spans="8:13" s="28" customFormat="1" x14ac:dyDescent="0.2">
      <c r="H36067" s="12"/>
      <c r="J36067" s="29"/>
      <c r="K36067" s="45"/>
      <c r="L36067" s="45"/>
      <c r="M36067" s="45"/>
    </row>
    <row r="36068" spans="8:13" s="28" customFormat="1" x14ac:dyDescent="0.2">
      <c r="H36068" s="12"/>
      <c r="J36068" s="29"/>
      <c r="K36068" s="45"/>
      <c r="L36068" s="45"/>
      <c r="M36068" s="45"/>
    </row>
    <row r="36069" spans="8:13" s="28" customFormat="1" x14ac:dyDescent="0.2">
      <c r="H36069" s="12"/>
      <c r="J36069" s="29"/>
      <c r="K36069" s="45"/>
      <c r="L36069" s="45"/>
      <c r="M36069" s="45"/>
    </row>
    <row r="36070" spans="8:13" s="28" customFormat="1" x14ac:dyDescent="0.2">
      <c r="H36070" s="12"/>
      <c r="J36070" s="29"/>
      <c r="K36070" s="45"/>
      <c r="L36070" s="45"/>
      <c r="M36070" s="45"/>
    </row>
    <row r="36071" spans="8:13" s="28" customFormat="1" x14ac:dyDescent="0.2">
      <c r="H36071" s="12"/>
      <c r="J36071" s="29"/>
      <c r="K36071" s="45"/>
      <c r="L36071" s="45"/>
      <c r="M36071" s="45"/>
    </row>
    <row r="36072" spans="8:13" s="28" customFormat="1" x14ac:dyDescent="0.2">
      <c r="H36072" s="12"/>
      <c r="J36072" s="29"/>
      <c r="K36072" s="45"/>
      <c r="L36072" s="45"/>
      <c r="M36072" s="45"/>
    </row>
    <row r="36073" spans="8:13" s="28" customFormat="1" x14ac:dyDescent="0.2">
      <c r="H36073" s="12"/>
      <c r="J36073" s="29"/>
      <c r="K36073" s="45"/>
      <c r="L36073" s="45"/>
      <c r="M36073" s="45"/>
    </row>
    <row r="36074" spans="8:13" s="28" customFormat="1" x14ac:dyDescent="0.2">
      <c r="H36074" s="12"/>
      <c r="J36074" s="29"/>
      <c r="K36074" s="45"/>
      <c r="L36074" s="45"/>
      <c r="M36074" s="45"/>
    </row>
    <row r="36075" spans="8:13" s="28" customFormat="1" x14ac:dyDescent="0.2">
      <c r="H36075" s="12"/>
      <c r="J36075" s="29"/>
      <c r="K36075" s="45"/>
      <c r="L36075" s="45"/>
      <c r="M36075" s="45"/>
    </row>
    <row r="36076" spans="8:13" s="28" customFormat="1" x14ac:dyDescent="0.2">
      <c r="H36076" s="12"/>
      <c r="J36076" s="29"/>
      <c r="K36076" s="45"/>
      <c r="L36076" s="45"/>
      <c r="M36076" s="45"/>
    </row>
    <row r="36077" spans="8:13" s="28" customFormat="1" x14ac:dyDescent="0.2">
      <c r="H36077" s="12"/>
      <c r="J36077" s="29"/>
      <c r="K36077" s="45"/>
      <c r="L36077" s="45"/>
      <c r="M36077" s="45"/>
    </row>
    <row r="36078" spans="8:13" s="28" customFormat="1" x14ac:dyDescent="0.2">
      <c r="H36078" s="12"/>
      <c r="J36078" s="29"/>
      <c r="K36078" s="45"/>
      <c r="L36078" s="45"/>
      <c r="M36078" s="45"/>
    </row>
    <row r="36079" spans="8:13" s="28" customFormat="1" x14ac:dyDescent="0.2">
      <c r="H36079" s="12"/>
      <c r="J36079" s="29"/>
      <c r="K36079" s="45"/>
      <c r="L36079" s="45"/>
      <c r="M36079" s="45"/>
    </row>
    <row r="36080" spans="8:13" s="28" customFormat="1" x14ac:dyDescent="0.2">
      <c r="H36080" s="12"/>
      <c r="J36080" s="29"/>
      <c r="K36080" s="45"/>
      <c r="L36080" s="45"/>
      <c r="M36080" s="45"/>
    </row>
    <row r="36081" spans="8:13" s="28" customFormat="1" x14ac:dyDescent="0.2">
      <c r="H36081" s="12"/>
      <c r="J36081" s="29"/>
      <c r="K36081" s="45"/>
      <c r="L36081" s="45"/>
      <c r="M36081" s="45"/>
    </row>
    <row r="36082" spans="8:13" s="28" customFormat="1" x14ac:dyDescent="0.2">
      <c r="H36082" s="12"/>
      <c r="J36082" s="29"/>
      <c r="K36082" s="45"/>
      <c r="L36082" s="45"/>
      <c r="M36082" s="45"/>
    </row>
    <row r="36083" spans="8:13" s="28" customFormat="1" x14ac:dyDescent="0.2">
      <c r="H36083" s="12"/>
      <c r="J36083" s="29"/>
      <c r="K36083" s="45"/>
      <c r="L36083" s="45"/>
      <c r="M36083" s="45"/>
    </row>
    <row r="36084" spans="8:13" s="28" customFormat="1" x14ac:dyDescent="0.2">
      <c r="H36084" s="12"/>
      <c r="J36084" s="29"/>
      <c r="K36084" s="45"/>
      <c r="L36084" s="45"/>
      <c r="M36084" s="45"/>
    </row>
    <row r="36085" spans="8:13" s="28" customFormat="1" x14ac:dyDescent="0.2">
      <c r="H36085" s="12"/>
      <c r="J36085" s="29"/>
      <c r="K36085" s="45"/>
      <c r="L36085" s="45"/>
      <c r="M36085" s="45"/>
    </row>
    <row r="36086" spans="8:13" s="28" customFormat="1" x14ac:dyDescent="0.2">
      <c r="H36086" s="12"/>
      <c r="J36086" s="29"/>
      <c r="K36086" s="45"/>
      <c r="L36086" s="45"/>
      <c r="M36086" s="45"/>
    </row>
    <row r="36087" spans="8:13" s="28" customFormat="1" x14ac:dyDescent="0.2">
      <c r="H36087" s="12"/>
      <c r="J36087" s="29"/>
      <c r="K36087" s="45"/>
      <c r="L36087" s="45"/>
      <c r="M36087" s="45"/>
    </row>
    <row r="36088" spans="8:13" s="28" customFormat="1" x14ac:dyDescent="0.2">
      <c r="H36088" s="12"/>
      <c r="J36088" s="29"/>
      <c r="K36088" s="45"/>
      <c r="L36088" s="45"/>
      <c r="M36088" s="45"/>
    </row>
    <row r="36089" spans="8:13" s="28" customFormat="1" x14ac:dyDescent="0.2">
      <c r="H36089" s="12"/>
      <c r="J36089" s="29"/>
      <c r="K36089" s="45"/>
      <c r="L36089" s="45"/>
      <c r="M36089" s="45"/>
    </row>
    <row r="36090" spans="8:13" s="28" customFormat="1" x14ac:dyDescent="0.2">
      <c r="H36090" s="12"/>
      <c r="J36090" s="29"/>
      <c r="K36090" s="45"/>
      <c r="L36090" s="45"/>
      <c r="M36090" s="45"/>
    </row>
    <row r="36091" spans="8:13" s="28" customFormat="1" x14ac:dyDescent="0.2">
      <c r="H36091" s="12"/>
      <c r="J36091" s="29"/>
      <c r="K36091" s="45"/>
      <c r="L36091" s="45"/>
      <c r="M36091" s="45"/>
    </row>
    <row r="36092" spans="8:13" s="28" customFormat="1" x14ac:dyDescent="0.2">
      <c r="H36092" s="12"/>
      <c r="J36092" s="29"/>
      <c r="K36092" s="45"/>
      <c r="L36092" s="45"/>
      <c r="M36092" s="45"/>
    </row>
    <row r="36093" spans="8:13" s="28" customFormat="1" x14ac:dyDescent="0.2">
      <c r="H36093" s="12"/>
      <c r="J36093" s="29"/>
      <c r="K36093" s="45"/>
      <c r="L36093" s="45"/>
      <c r="M36093" s="45"/>
    </row>
    <row r="36094" spans="8:13" s="28" customFormat="1" x14ac:dyDescent="0.2">
      <c r="H36094" s="12"/>
      <c r="J36094" s="29"/>
      <c r="K36094" s="45"/>
      <c r="L36094" s="45"/>
      <c r="M36094" s="45"/>
    </row>
    <row r="36095" spans="8:13" s="28" customFormat="1" x14ac:dyDescent="0.2">
      <c r="H36095" s="12"/>
      <c r="J36095" s="29"/>
      <c r="K36095" s="45"/>
      <c r="L36095" s="45"/>
      <c r="M36095" s="45"/>
    </row>
    <row r="36096" spans="8:13" s="28" customFormat="1" x14ac:dyDescent="0.2">
      <c r="H36096" s="12"/>
      <c r="J36096" s="29"/>
      <c r="K36096" s="45"/>
      <c r="L36096" s="45"/>
      <c r="M36096" s="45"/>
    </row>
    <row r="36097" spans="8:13" s="28" customFormat="1" x14ac:dyDescent="0.2">
      <c r="H36097" s="12"/>
      <c r="J36097" s="29"/>
      <c r="K36097" s="45"/>
      <c r="L36097" s="45"/>
      <c r="M36097" s="45"/>
    </row>
    <row r="36098" spans="8:13" s="28" customFormat="1" x14ac:dyDescent="0.2">
      <c r="H36098" s="12"/>
      <c r="J36098" s="29"/>
      <c r="K36098" s="45"/>
      <c r="L36098" s="45"/>
      <c r="M36098" s="45"/>
    </row>
    <row r="36099" spans="8:13" s="28" customFormat="1" x14ac:dyDescent="0.2">
      <c r="H36099" s="12"/>
      <c r="J36099" s="29"/>
      <c r="K36099" s="45"/>
      <c r="L36099" s="45"/>
      <c r="M36099" s="45"/>
    </row>
    <row r="36100" spans="8:13" s="28" customFormat="1" x14ac:dyDescent="0.2">
      <c r="H36100" s="12"/>
      <c r="J36100" s="29"/>
      <c r="K36100" s="45"/>
      <c r="L36100" s="45"/>
      <c r="M36100" s="45"/>
    </row>
    <row r="36101" spans="8:13" s="28" customFormat="1" x14ac:dyDescent="0.2">
      <c r="H36101" s="12"/>
      <c r="J36101" s="29"/>
      <c r="K36101" s="45"/>
      <c r="L36101" s="45"/>
      <c r="M36101" s="45"/>
    </row>
    <row r="36102" spans="8:13" s="28" customFormat="1" x14ac:dyDescent="0.2">
      <c r="H36102" s="12"/>
      <c r="J36102" s="29"/>
      <c r="K36102" s="45"/>
      <c r="L36102" s="45"/>
      <c r="M36102" s="45"/>
    </row>
    <row r="36103" spans="8:13" s="28" customFormat="1" x14ac:dyDescent="0.2">
      <c r="H36103" s="12"/>
      <c r="J36103" s="29"/>
      <c r="K36103" s="45"/>
      <c r="L36103" s="45"/>
      <c r="M36103" s="45"/>
    </row>
    <row r="36104" spans="8:13" s="28" customFormat="1" x14ac:dyDescent="0.2">
      <c r="H36104" s="12"/>
      <c r="J36104" s="29"/>
      <c r="K36104" s="45"/>
      <c r="L36104" s="45"/>
      <c r="M36104" s="45"/>
    </row>
    <row r="36105" spans="8:13" s="28" customFormat="1" x14ac:dyDescent="0.2">
      <c r="H36105" s="12"/>
      <c r="J36105" s="29"/>
      <c r="K36105" s="45"/>
      <c r="L36105" s="45"/>
      <c r="M36105" s="45"/>
    </row>
    <row r="36106" spans="8:13" s="28" customFormat="1" x14ac:dyDescent="0.2">
      <c r="H36106" s="12"/>
      <c r="J36106" s="29"/>
      <c r="K36106" s="45"/>
      <c r="L36106" s="45"/>
      <c r="M36106" s="45"/>
    </row>
    <row r="36107" spans="8:13" s="28" customFormat="1" x14ac:dyDescent="0.2">
      <c r="H36107" s="12"/>
      <c r="J36107" s="29"/>
      <c r="K36107" s="45"/>
      <c r="L36107" s="45"/>
      <c r="M36107" s="45"/>
    </row>
    <row r="36108" spans="8:13" s="28" customFormat="1" x14ac:dyDescent="0.2">
      <c r="H36108" s="12"/>
      <c r="J36108" s="29"/>
      <c r="K36108" s="45"/>
      <c r="L36108" s="45"/>
      <c r="M36108" s="45"/>
    </row>
    <row r="36109" spans="8:13" s="28" customFormat="1" x14ac:dyDescent="0.2">
      <c r="H36109" s="12"/>
      <c r="J36109" s="29"/>
      <c r="K36109" s="45"/>
      <c r="L36109" s="45"/>
      <c r="M36109" s="45"/>
    </row>
    <row r="36110" spans="8:13" s="28" customFormat="1" x14ac:dyDescent="0.2">
      <c r="H36110" s="12"/>
      <c r="J36110" s="29"/>
      <c r="K36110" s="45"/>
      <c r="L36110" s="45"/>
      <c r="M36110" s="45"/>
    </row>
    <row r="36111" spans="8:13" s="28" customFormat="1" x14ac:dyDescent="0.2">
      <c r="H36111" s="12"/>
      <c r="J36111" s="29"/>
      <c r="K36111" s="45"/>
      <c r="L36111" s="45"/>
      <c r="M36111" s="45"/>
    </row>
    <row r="36112" spans="8:13" s="28" customFormat="1" x14ac:dyDescent="0.2">
      <c r="H36112" s="12"/>
      <c r="J36112" s="29"/>
      <c r="K36112" s="45"/>
      <c r="L36112" s="45"/>
      <c r="M36112" s="45"/>
    </row>
    <row r="36113" spans="8:13" s="28" customFormat="1" x14ac:dyDescent="0.2">
      <c r="H36113" s="12"/>
      <c r="J36113" s="29"/>
      <c r="K36113" s="45"/>
      <c r="L36113" s="45"/>
      <c r="M36113" s="45"/>
    </row>
    <row r="36114" spans="8:13" s="28" customFormat="1" x14ac:dyDescent="0.2">
      <c r="H36114" s="12"/>
      <c r="J36114" s="29"/>
      <c r="K36114" s="45"/>
      <c r="L36114" s="45"/>
      <c r="M36114" s="45"/>
    </row>
    <row r="36115" spans="8:13" s="28" customFormat="1" x14ac:dyDescent="0.2">
      <c r="H36115" s="12"/>
      <c r="J36115" s="29"/>
      <c r="K36115" s="45"/>
      <c r="L36115" s="45"/>
      <c r="M36115" s="45"/>
    </row>
    <row r="36116" spans="8:13" s="28" customFormat="1" x14ac:dyDescent="0.2">
      <c r="H36116" s="12"/>
      <c r="J36116" s="29"/>
      <c r="K36116" s="45"/>
      <c r="L36116" s="45"/>
      <c r="M36116" s="45"/>
    </row>
    <row r="36117" spans="8:13" s="28" customFormat="1" x14ac:dyDescent="0.2">
      <c r="H36117" s="12"/>
      <c r="J36117" s="29"/>
      <c r="K36117" s="45"/>
      <c r="L36117" s="45"/>
      <c r="M36117" s="45"/>
    </row>
    <row r="36118" spans="8:13" s="28" customFormat="1" x14ac:dyDescent="0.2">
      <c r="H36118" s="12"/>
      <c r="J36118" s="29"/>
      <c r="K36118" s="45"/>
      <c r="L36118" s="45"/>
      <c r="M36118" s="45"/>
    </row>
    <row r="36119" spans="8:13" s="28" customFormat="1" x14ac:dyDescent="0.2">
      <c r="H36119" s="12"/>
      <c r="J36119" s="29"/>
      <c r="K36119" s="45"/>
      <c r="L36119" s="45"/>
      <c r="M36119" s="45"/>
    </row>
    <row r="36120" spans="8:13" s="28" customFormat="1" x14ac:dyDescent="0.2">
      <c r="H36120" s="12"/>
      <c r="J36120" s="29"/>
      <c r="K36120" s="45"/>
      <c r="L36120" s="45"/>
      <c r="M36120" s="45"/>
    </row>
    <row r="36121" spans="8:13" s="28" customFormat="1" x14ac:dyDescent="0.2">
      <c r="H36121" s="12"/>
      <c r="J36121" s="29"/>
      <c r="K36121" s="45"/>
      <c r="L36121" s="45"/>
      <c r="M36121" s="45"/>
    </row>
    <row r="36122" spans="8:13" s="28" customFormat="1" x14ac:dyDescent="0.2">
      <c r="H36122" s="12"/>
      <c r="J36122" s="29"/>
      <c r="K36122" s="45"/>
      <c r="L36122" s="45"/>
      <c r="M36122" s="45"/>
    </row>
    <row r="36123" spans="8:13" s="28" customFormat="1" x14ac:dyDescent="0.2">
      <c r="H36123" s="12"/>
      <c r="J36123" s="29"/>
      <c r="K36123" s="45"/>
      <c r="L36123" s="45"/>
      <c r="M36123" s="45"/>
    </row>
    <row r="36124" spans="8:13" s="28" customFormat="1" x14ac:dyDescent="0.2">
      <c r="H36124" s="12"/>
      <c r="J36124" s="29"/>
      <c r="K36124" s="45"/>
      <c r="L36124" s="45"/>
      <c r="M36124" s="45"/>
    </row>
    <row r="36125" spans="8:13" s="28" customFormat="1" x14ac:dyDescent="0.2">
      <c r="H36125" s="12"/>
      <c r="J36125" s="29"/>
      <c r="K36125" s="45"/>
      <c r="L36125" s="45"/>
      <c r="M36125" s="45"/>
    </row>
    <row r="36126" spans="8:13" s="28" customFormat="1" x14ac:dyDescent="0.2">
      <c r="H36126" s="12"/>
      <c r="J36126" s="29"/>
      <c r="K36126" s="45"/>
      <c r="L36126" s="45"/>
      <c r="M36126" s="45"/>
    </row>
    <row r="36127" spans="8:13" s="28" customFormat="1" x14ac:dyDescent="0.2">
      <c r="H36127" s="12"/>
      <c r="J36127" s="29"/>
      <c r="K36127" s="45"/>
      <c r="L36127" s="45"/>
      <c r="M36127" s="45"/>
    </row>
    <row r="36128" spans="8:13" s="28" customFormat="1" x14ac:dyDescent="0.2">
      <c r="H36128" s="12"/>
      <c r="J36128" s="29"/>
      <c r="K36128" s="45"/>
      <c r="L36128" s="45"/>
      <c r="M36128" s="45"/>
    </row>
    <row r="36129" spans="8:13" s="28" customFormat="1" x14ac:dyDescent="0.2">
      <c r="H36129" s="12"/>
      <c r="J36129" s="29"/>
      <c r="K36129" s="45"/>
      <c r="L36129" s="45"/>
      <c r="M36129" s="45"/>
    </row>
    <row r="36130" spans="8:13" s="28" customFormat="1" x14ac:dyDescent="0.2">
      <c r="H36130" s="12"/>
      <c r="J36130" s="29"/>
      <c r="K36130" s="45"/>
      <c r="L36130" s="45"/>
      <c r="M36130" s="45"/>
    </row>
    <row r="36131" spans="8:13" s="28" customFormat="1" x14ac:dyDescent="0.2">
      <c r="H36131" s="12"/>
      <c r="J36131" s="29"/>
      <c r="K36131" s="45"/>
      <c r="L36131" s="45"/>
      <c r="M36131" s="45"/>
    </row>
    <row r="36132" spans="8:13" s="28" customFormat="1" x14ac:dyDescent="0.2">
      <c r="H36132" s="12"/>
      <c r="J36132" s="29"/>
      <c r="K36132" s="45"/>
      <c r="L36132" s="45"/>
      <c r="M36132" s="45"/>
    </row>
    <row r="36133" spans="8:13" s="28" customFormat="1" x14ac:dyDescent="0.2">
      <c r="H36133" s="12"/>
      <c r="J36133" s="29"/>
      <c r="K36133" s="45"/>
      <c r="L36133" s="45"/>
      <c r="M36133" s="45"/>
    </row>
    <row r="36134" spans="8:13" s="28" customFormat="1" x14ac:dyDescent="0.2">
      <c r="H36134" s="12"/>
      <c r="J36134" s="29"/>
      <c r="K36134" s="45"/>
      <c r="L36134" s="45"/>
      <c r="M36134" s="45"/>
    </row>
    <row r="36135" spans="8:13" s="28" customFormat="1" x14ac:dyDescent="0.2">
      <c r="H36135" s="12"/>
      <c r="J36135" s="29"/>
      <c r="K36135" s="45"/>
      <c r="L36135" s="45"/>
      <c r="M36135" s="45"/>
    </row>
    <row r="36136" spans="8:13" s="28" customFormat="1" x14ac:dyDescent="0.2">
      <c r="H36136" s="12"/>
      <c r="J36136" s="29"/>
      <c r="K36136" s="45"/>
      <c r="L36136" s="45"/>
      <c r="M36136" s="45"/>
    </row>
    <row r="36137" spans="8:13" s="28" customFormat="1" x14ac:dyDescent="0.2">
      <c r="H36137" s="12"/>
      <c r="J36137" s="29"/>
      <c r="K36137" s="45"/>
      <c r="L36137" s="45"/>
      <c r="M36137" s="45"/>
    </row>
    <row r="36138" spans="8:13" s="28" customFormat="1" x14ac:dyDescent="0.2">
      <c r="H36138" s="12"/>
      <c r="J36138" s="29"/>
      <c r="K36138" s="45"/>
      <c r="L36138" s="45"/>
      <c r="M36138" s="45"/>
    </row>
    <row r="36139" spans="8:13" s="28" customFormat="1" x14ac:dyDescent="0.2">
      <c r="H36139" s="12"/>
      <c r="J36139" s="29"/>
      <c r="K36139" s="45"/>
      <c r="L36139" s="45"/>
      <c r="M36139" s="45"/>
    </row>
    <row r="36140" spans="8:13" s="28" customFormat="1" x14ac:dyDescent="0.2">
      <c r="H36140" s="12"/>
      <c r="J36140" s="29"/>
      <c r="K36140" s="45"/>
      <c r="L36140" s="45"/>
      <c r="M36140" s="45"/>
    </row>
    <row r="36141" spans="8:13" s="28" customFormat="1" x14ac:dyDescent="0.2">
      <c r="H36141" s="12"/>
      <c r="J36141" s="29"/>
      <c r="K36141" s="45"/>
      <c r="L36141" s="45"/>
      <c r="M36141" s="45"/>
    </row>
    <row r="36142" spans="8:13" s="28" customFormat="1" x14ac:dyDescent="0.2">
      <c r="H36142" s="12"/>
      <c r="J36142" s="29"/>
      <c r="K36142" s="45"/>
      <c r="L36142" s="45"/>
      <c r="M36142" s="45"/>
    </row>
    <row r="36143" spans="8:13" s="28" customFormat="1" x14ac:dyDescent="0.2">
      <c r="H36143" s="12"/>
      <c r="J36143" s="29"/>
      <c r="K36143" s="45"/>
      <c r="L36143" s="45"/>
      <c r="M36143" s="45"/>
    </row>
    <row r="36144" spans="8:13" s="28" customFormat="1" x14ac:dyDescent="0.2">
      <c r="H36144" s="12"/>
      <c r="J36144" s="29"/>
      <c r="K36144" s="45"/>
      <c r="L36144" s="45"/>
      <c r="M36144" s="45"/>
    </row>
    <row r="36145" spans="8:13" s="28" customFormat="1" x14ac:dyDescent="0.2">
      <c r="H36145" s="12"/>
      <c r="J36145" s="29"/>
      <c r="K36145" s="45"/>
      <c r="L36145" s="45"/>
      <c r="M36145" s="45"/>
    </row>
    <row r="36146" spans="8:13" s="28" customFormat="1" x14ac:dyDescent="0.2">
      <c r="H36146" s="12"/>
      <c r="J36146" s="29"/>
      <c r="K36146" s="45"/>
      <c r="L36146" s="45"/>
      <c r="M36146" s="45"/>
    </row>
    <row r="36147" spans="8:13" s="28" customFormat="1" x14ac:dyDescent="0.2">
      <c r="H36147" s="12"/>
      <c r="J36147" s="29"/>
      <c r="K36147" s="45"/>
      <c r="L36147" s="45"/>
      <c r="M36147" s="45"/>
    </row>
    <row r="36148" spans="8:13" s="28" customFormat="1" x14ac:dyDescent="0.2">
      <c r="H36148" s="12"/>
      <c r="J36148" s="29"/>
      <c r="K36148" s="45"/>
      <c r="L36148" s="45"/>
      <c r="M36148" s="45"/>
    </row>
    <row r="36149" spans="8:13" s="28" customFormat="1" x14ac:dyDescent="0.2">
      <c r="H36149" s="12"/>
      <c r="J36149" s="29"/>
      <c r="K36149" s="45"/>
      <c r="L36149" s="45"/>
      <c r="M36149" s="45"/>
    </row>
    <row r="36150" spans="8:13" s="28" customFormat="1" x14ac:dyDescent="0.2">
      <c r="H36150" s="12"/>
      <c r="J36150" s="29"/>
      <c r="K36150" s="45"/>
      <c r="L36150" s="45"/>
      <c r="M36150" s="45"/>
    </row>
    <row r="36151" spans="8:13" s="28" customFormat="1" x14ac:dyDescent="0.2">
      <c r="H36151" s="12"/>
      <c r="J36151" s="29"/>
      <c r="K36151" s="45"/>
      <c r="L36151" s="45"/>
      <c r="M36151" s="45"/>
    </row>
    <row r="36152" spans="8:13" s="28" customFormat="1" x14ac:dyDescent="0.2">
      <c r="H36152" s="12"/>
      <c r="J36152" s="29"/>
      <c r="K36152" s="45"/>
      <c r="L36152" s="45"/>
      <c r="M36152" s="45"/>
    </row>
    <row r="36153" spans="8:13" s="28" customFormat="1" x14ac:dyDescent="0.2">
      <c r="H36153" s="12"/>
      <c r="J36153" s="29"/>
      <c r="K36153" s="45"/>
      <c r="L36153" s="45"/>
      <c r="M36153" s="45"/>
    </row>
    <row r="36154" spans="8:13" s="28" customFormat="1" x14ac:dyDescent="0.2">
      <c r="H36154" s="12"/>
      <c r="J36154" s="29"/>
      <c r="K36154" s="45"/>
      <c r="L36154" s="45"/>
      <c r="M36154" s="45"/>
    </row>
    <row r="36155" spans="8:13" s="28" customFormat="1" x14ac:dyDescent="0.2">
      <c r="H36155" s="12"/>
      <c r="J36155" s="29"/>
      <c r="K36155" s="45"/>
      <c r="L36155" s="45"/>
      <c r="M36155" s="45"/>
    </row>
    <row r="36156" spans="8:13" s="28" customFormat="1" x14ac:dyDescent="0.2">
      <c r="H36156" s="12"/>
      <c r="J36156" s="29"/>
      <c r="K36156" s="45"/>
      <c r="L36156" s="45"/>
      <c r="M36156" s="45"/>
    </row>
    <row r="36157" spans="8:13" s="28" customFormat="1" x14ac:dyDescent="0.2">
      <c r="H36157" s="12"/>
      <c r="J36157" s="29"/>
      <c r="K36157" s="45"/>
      <c r="L36157" s="45"/>
      <c r="M36157" s="45"/>
    </row>
    <row r="36158" spans="8:13" s="28" customFormat="1" x14ac:dyDescent="0.2">
      <c r="H36158" s="12"/>
      <c r="J36158" s="29"/>
      <c r="K36158" s="45"/>
      <c r="L36158" s="45"/>
      <c r="M36158" s="45"/>
    </row>
    <row r="36159" spans="8:13" s="28" customFormat="1" x14ac:dyDescent="0.2">
      <c r="H36159" s="12"/>
      <c r="J36159" s="29"/>
      <c r="K36159" s="45"/>
      <c r="L36159" s="45"/>
      <c r="M36159" s="45"/>
    </row>
    <row r="36160" spans="8:13" s="28" customFormat="1" x14ac:dyDescent="0.2">
      <c r="H36160" s="12"/>
      <c r="J36160" s="29"/>
      <c r="K36160" s="45"/>
      <c r="L36160" s="45"/>
      <c r="M36160" s="45"/>
    </row>
    <row r="36161" spans="8:13" s="28" customFormat="1" x14ac:dyDescent="0.2">
      <c r="H36161" s="12"/>
      <c r="J36161" s="29"/>
      <c r="K36161" s="45"/>
      <c r="L36161" s="45"/>
      <c r="M36161" s="45"/>
    </row>
    <row r="36162" spans="8:13" s="28" customFormat="1" x14ac:dyDescent="0.2">
      <c r="H36162" s="12"/>
      <c r="J36162" s="29"/>
      <c r="K36162" s="45"/>
      <c r="L36162" s="45"/>
      <c r="M36162" s="45"/>
    </row>
    <row r="36163" spans="8:13" s="28" customFormat="1" x14ac:dyDescent="0.2">
      <c r="H36163" s="12"/>
      <c r="J36163" s="29"/>
      <c r="K36163" s="45"/>
      <c r="L36163" s="45"/>
      <c r="M36163" s="45"/>
    </row>
    <row r="36164" spans="8:13" s="28" customFormat="1" x14ac:dyDescent="0.2">
      <c r="H36164" s="12"/>
      <c r="J36164" s="29"/>
      <c r="K36164" s="45"/>
      <c r="L36164" s="45"/>
      <c r="M36164" s="45"/>
    </row>
    <row r="36165" spans="8:13" s="28" customFormat="1" x14ac:dyDescent="0.2">
      <c r="H36165" s="12"/>
      <c r="J36165" s="29"/>
      <c r="K36165" s="45"/>
      <c r="L36165" s="45"/>
      <c r="M36165" s="45"/>
    </row>
    <row r="36166" spans="8:13" s="28" customFormat="1" x14ac:dyDescent="0.2">
      <c r="H36166" s="12"/>
      <c r="J36166" s="29"/>
      <c r="K36166" s="45"/>
      <c r="L36166" s="45"/>
      <c r="M36166" s="45"/>
    </row>
    <row r="36167" spans="8:13" s="28" customFormat="1" x14ac:dyDescent="0.2">
      <c r="H36167" s="12"/>
      <c r="J36167" s="29"/>
      <c r="K36167" s="45"/>
      <c r="L36167" s="45"/>
      <c r="M36167" s="45"/>
    </row>
    <row r="36168" spans="8:13" s="28" customFormat="1" x14ac:dyDescent="0.2">
      <c r="H36168" s="12"/>
      <c r="J36168" s="29"/>
      <c r="K36168" s="45"/>
      <c r="L36168" s="45"/>
      <c r="M36168" s="45"/>
    </row>
    <row r="36169" spans="8:13" s="28" customFormat="1" x14ac:dyDescent="0.2">
      <c r="H36169" s="12"/>
      <c r="J36169" s="29"/>
      <c r="K36169" s="45"/>
      <c r="L36169" s="45"/>
      <c r="M36169" s="45"/>
    </row>
    <row r="36170" spans="8:13" s="28" customFormat="1" x14ac:dyDescent="0.2">
      <c r="H36170" s="12"/>
      <c r="J36170" s="29"/>
      <c r="K36170" s="45"/>
      <c r="L36170" s="45"/>
      <c r="M36170" s="45"/>
    </row>
    <row r="36171" spans="8:13" s="28" customFormat="1" x14ac:dyDescent="0.2">
      <c r="H36171" s="12"/>
      <c r="J36171" s="29"/>
      <c r="K36171" s="45"/>
      <c r="L36171" s="45"/>
      <c r="M36171" s="45"/>
    </row>
    <row r="36172" spans="8:13" s="28" customFormat="1" x14ac:dyDescent="0.2">
      <c r="H36172" s="12"/>
      <c r="J36172" s="29"/>
      <c r="K36172" s="45"/>
      <c r="L36172" s="45"/>
      <c r="M36172" s="45"/>
    </row>
    <row r="36173" spans="8:13" s="28" customFormat="1" x14ac:dyDescent="0.2">
      <c r="H36173" s="12"/>
      <c r="J36173" s="29"/>
      <c r="K36173" s="45"/>
      <c r="L36173" s="45"/>
      <c r="M36173" s="45"/>
    </row>
    <row r="36174" spans="8:13" s="28" customFormat="1" x14ac:dyDescent="0.2">
      <c r="H36174" s="12"/>
      <c r="J36174" s="29"/>
      <c r="K36174" s="45"/>
      <c r="L36174" s="45"/>
      <c r="M36174" s="45"/>
    </row>
    <row r="36175" spans="8:13" s="28" customFormat="1" x14ac:dyDescent="0.2">
      <c r="H36175" s="12"/>
      <c r="J36175" s="29"/>
      <c r="K36175" s="45"/>
      <c r="L36175" s="45"/>
      <c r="M36175" s="45"/>
    </row>
    <row r="36176" spans="8:13" s="28" customFormat="1" x14ac:dyDescent="0.2">
      <c r="H36176" s="12"/>
      <c r="J36176" s="29"/>
      <c r="K36176" s="45"/>
      <c r="L36176" s="45"/>
      <c r="M36176" s="45"/>
    </row>
    <row r="36177" spans="8:13" s="28" customFormat="1" x14ac:dyDescent="0.2">
      <c r="H36177" s="12"/>
      <c r="J36177" s="29"/>
      <c r="K36177" s="45"/>
      <c r="L36177" s="45"/>
      <c r="M36177" s="45"/>
    </row>
    <row r="36178" spans="8:13" s="28" customFormat="1" x14ac:dyDescent="0.2">
      <c r="H36178" s="12"/>
      <c r="J36178" s="29"/>
      <c r="K36178" s="45"/>
      <c r="L36178" s="45"/>
      <c r="M36178" s="45"/>
    </row>
    <row r="36179" spans="8:13" s="28" customFormat="1" x14ac:dyDescent="0.2">
      <c r="H36179" s="12"/>
      <c r="J36179" s="29"/>
      <c r="K36179" s="45"/>
      <c r="L36179" s="45"/>
      <c r="M36179" s="45"/>
    </row>
    <row r="36180" spans="8:13" s="28" customFormat="1" x14ac:dyDescent="0.2">
      <c r="H36180" s="12"/>
      <c r="J36180" s="29"/>
      <c r="K36180" s="45"/>
      <c r="L36180" s="45"/>
      <c r="M36180" s="45"/>
    </row>
    <row r="36181" spans="8:13" s="28" customFormat="1" x14ac:dyDescent="0.2">
      <c r="H36181" s="12"/>
      <c r="J36181" s="29"/>
      <c r="K36181" s="45"/>
      <c r="L36181" s="45"/>
      <c r="M36181" s="45"/>
    </row>
    <row r="36182" spans="8:13" s="28" customFormat="1" x14ac:dyDescent="0.2">
      <c r="H36182" s="12"/>
      <c r="J36182" s="29"/>
      <c r="K36182" s="45"/>
      <c r="L36182" s="45"/>
      <c r="M36182" s="45"/>
    </row>
    <row r="36183" spans="8:13" s="28" customFormat="1" x14ac:dyDescent="0.2">
      <c r="H36183" s="12"/>
      <c r="J36183" s="29"/>
      <c r="K36183" s="45"/>
      <c r="L36183" s="45"/>
      <c r="M36183" s="45"/>
    </row>
    <row r="36184" spans="8:13" s="28" customFormat="1" x14ac:dyDescent="0.2">
      <c r="H36184" s="12"/>
      <c r="J36184" s="29"/>
      <c r="K36184" s="45"/>
      <c r="L36184" s="45"/>
      <c r="M36184" s="45"/>
    </row>
    <row r="36185" spans="8:13" s="28" customFormat="1" x14ac:dyDescent="0.2">
      <c r="H36185" s="12"/>
      <c r="J36185" s="29"/>
      <c r="K36185" s="45"/>
      <c r="L36185" s="45"/>
      <c r="M36185" s="45"/>
    </row>
    <row r="36186" spans="8:13" s="28" customFormat="1" x14ac:dyDescent="0.2">
      <c r="H36186" s="12"/>
      <c r="J36186" s="29"/>
      <c r="K36186" s="45"/>
      <c r="L36186" s="45"/>
      <c r="M36186" s="45"/>
    </row>
    <row r="36187" spans="8:13" s="28" customFormat="1" x14ac:dyDescent="0.2">
      <c r="H36187" s="12"/>
      <c r="J36187" s="29"/>
      <c r="K36187" s="45"/>
      <c r="L36187" s="45"/>
      <c r="M36187" s="45"/>
    </row>
    <row r="36188" spans="8:13" s="28" customFormat="1" x14ac:dyDescent="0.2">
      <c r="H36188" s="12"/>
      <c r="J36188" s="29"/>
      <c r="K36188" s="45"/>
      <c r="L36188" s="45"/>
      <c r="M36188" s="45"/>
    </row>
    <row r="36189" spans="8:13" s="28" customFormat="1" x14ac:dyDescent="0.2">
      <c r="H36189" s="12"/>
      <c r="J36189" s="29"/>
      <c r="K36189" s="45"/>
      <c r="L36189" s="45"/>
      <c r="M36189" s="45"/>
    </row>
    <row r="36190" spans="8:13" s="28" customFormat="1" x14ac:dyDescent="0.2">
      <c r="H36190" s="12"/>
      <c r="J36190" s="29"/>
      <c r="K36190" s="45"/>
      <c r="L36190" s="45"/>
      <c r="M36190" s="45"/>
    </row>
    <row r="36191" spans="8:13" s="28" customFormat="1" x14ac:dyDescent="0.2">
      <c r="H36191" s="12"/>
      <c r="J36191" s="29"/>
      <c r="K36191" s="45"/>
      <c r="L36191" s="45"/>
      <c r="M36191" s="45"/>
    </row>
    <row r="36192" spans="8:13" s="28" customFormat="1" x14ac:dyDescent="0.2">
      <c r="H36192" s="12"/>
      <c r="J36192" s="29"/>
      <c r="K36192" s="45"/>
      <c r="L36192" s="45"/>
      <c r="M36192" s="45"/>
    </row>
    <row r="36193" spans="8:13" s="28" customFormat="1" x14ac:dyDescent="0.2">
      <c r="H36193" s="12"/>
      <c r="J36193" s="29"/>
      <c r="K36193" s="45"/>
      <c r="L36193" s="45"/>
      <c r="M36193" s="45"/>
    </row>
    <row r="36194" spans="8:13" s="28" customFormat="1" x14ac:dyDescent="0.2">
      <c r="H36194" s="12"/>
      <c r="J36194" s="29"/>
      <c r="K36194" s="45"/>
      <c r="L36194" s="45"/>
      <c r="M36194" s="45"/>
    </row>
    <row r="36195" spans="8:13" s="28" customFormat="1" x14ac:dyDescent="0.2">
      <c r="H36195" s="12"/>
      <c r="J36195" s="29"/>
      <c r="K36195" s="45"/>
      <c r="L36195" s="45"/>
      <c r="M36195" s="45"/>
    </row>
    <row r="36196" spans="8:13" s="28" customFormat="1" x14ac:dyDescent="0.2">
      <c r="H36196" s="12"/>
      <c r="J36196" s="29"/>
      <c r="K36196" s="45"/>
      <c r="L36196" s="45"/>
      <c r="M36196" s="45"/>
    </row>
    <row r="36197" spans="8:13" s="28" customFormat="1" x14ac:dyDescent="0.2">
      <c r="H36197" s="12"/>
      <c r="J36197" s="29"/>
      <c r="K36197" s="45"/>
      <c r="L36197" s="45"/>
      <c r="M36197" s="45"/>
    </row>
    <row r="36198" spans="8:13" s="28" customFormat="1" x14ac:dyDescent="0.2">
      <c r="H36198" s="12"/>
      <c r="J36198" s="29"/>
      <c r="K36198" s="45"/>
      <c r="L36198" s="45"/>
      <c r="M36198" s="45"/>
    </row>
    <row r="36199" spans="8:13" s="28" customFormat="1" x14ac:dyDescent="0.2">
      <c r="H36199" s="12"/>
      <c r="J36199" s="29"/>
      <c r="K36199" s="45"/>
      <c r="L36199" s="45"/>
      <c r="M36199" s="45"/>
    </row>
    <row r="36200" spans="8:13" s="28" customFormat="1" x14ac:dyDescent="0.2">
      <c r="H36200" s="12"/>
      <c r="J36200" s="29"/>
      <c r="K36200" s="45"/>
      <c r="L36200" s="45"/>
      <c r="M36200" s="45"/>
    </row>
    <row r="36201" spans="8:13" s="28" customFormat="1" x14ac:dyDescent="0.2">
      <c r="H36201" s="12"/>
      <c r="J36201" s="29"/>
      <c r="K36201" s="45"/>
      <c r="L36201" s="45"/>
      <c r="M36201" s="45"/>
    </row>
    <row r="36202" spans="8:13" s="28" customFormat="1" x14ac:dyDescent="0.2">
      <c r="H36202" s="12"/>
      <c r="J36202" s="29"/>
      <c r="K36202" s="45"/>
      <c r="L36202" s="45"/>
      <c r="M36202" s="45"/>
    </row>
    <row r="36203" spans="8:13" s="28" customFormat="1" x14ac:dyDescent="0.2">
      <c r="H36203" s="12"/>
      <c r="J36203" s="29"/>
      <c r="K36203" s="45"/>
      <c r="L36203" s="45"/>
      <c r="M36203" s="45"/>
    </row>
    <row r="36204" spans="8:13" s="28" customFormat="1" x14ac:dyDescent="0.2">
      <c r="H36204" s="12"/>
      <c r="J36204" s="29"/>
      <c r="K36204" s="45"/>
      <c r="L36204" s="45"/>
      <c r="M36204" s="45"/>
    </row>
    <row r="36205" spans="8:13" s="28" customFormat="1" x14ac:dyDescent="0.2">
      <c r="H36205" s="12"/>
      <c r="J36205" s="29"/>
      <c r="K36205" s="45"/>
      <c r="L36205" s="45"/>
      <c r="M36205" s="45"/>
    </row>
    <row r="36206" spans="8:13" s="28" customFormat="1" x14ac:dyDescent="0.2">
      <c r="H36206" s="12"/>
      <c r="J36206" s="29"/>
      <c r="K36206" s="45"/>
      <c r="L36206" s="45"/>
      <c r="M36206" s="45"/>
    </row>
    <row r="36207" spans="8:13" s="28" customFormat="1" x14ac:dyDescent="0.2">
      <c r="H36207" s="12"/>
      <c r="J36207" s="29"/>
      <c r="K36207" s="45"/>
      <c r="L36207" s="45"/>
      <c r="M36207" s="45"/>
    </row>
    <row r="36208" spans="8:13" s="28" customFormat="1" x14ac:dyDescent="0.2">
      <c r="H36208" s="12"/>
      <c r="J36208" s="29"/>
      <c r="K36208" s="45"/>
      <c r="L36208" s="45"/>
      <c r="M36208" s="45"/>
    </row>
    <row r="36209" spans="8:13" s="28" customFormat="1" x14ac:dyDescent="0.2">
      <c r="H36209" s="12"/>
      <c r="J36209" s="29"/>
      <c r="K36209" s="45"/>
      <c r="L36209" s="45"/>
      <c r="M36209" s="45"/>
    </row>
    <row r="36210" spans="8:13" s="28" customFormat="1" x14ac:dyDescent="0.2">
      <c r="H36210" s="12"/>
      <c r="J36210" s="29"/>
      <c r="K36210" s="45"/>
      <c r="L36210" s="45"/>
      <c r="M36210" s="45"/>
    </row>
    <row r="36211" spans="8:13" s="28" customFormat="1" x14ac:dyDescent="0.2">
      <c r="H36211" s="12"/>
      <c r="J36211" s="29"/>
      <c r="K36211" s="45"/>
      <c r="L36211" s="45"/>
      <c r="M36211" s="45"/>
    </row>
    <row r="36212" spans="8:13" s="28" customFormat="1" x14ac:dyDescent="0.2">
      <c r="H36212" s="12"/>
      <c r="J36212" s="29"/>
      <c r="K36212" s="45"/>
      <c r="L36212" s="45"/>
      <c r="M36212" s="45"/>
    </row>
    <row r="36213" spans="8:13" s="28" customFormat="1" x14ac:dyDescent="0.2">
      <c r="H36213" s="12"/>
      <c r="J36213" s="29"/>
      <c r="K36213" s="45"/>
      <c r="L36213" s="45"/>
      <c r="M36213" s="45"/>
    </row>
    <row r="36214" spans="8:13" s="28" customFormat="1" x14ac:dyDescent="0.2">
      <c r="H36214" s="12"/>
      <c r="J36214" s="29"/>
      <c r="K36214" s="45"/>
      <c r="L36214" s="45"/>
      <c r="M36214" s="45"/>
    </row>
    <row r="36215" spans="8:13" s="28" customFormat="1" x14ac:dyDescent="0.2">
      <c r="H36215" s="12"/>
      <c r="J36215" s="29"/>
      <c r="K36215" s="45"/>
      <c r="L36215" s="45"/>
      <c r="M36215" s="45"/>
    </row>
    <row r="36216" spans="8:13" s="28" customFormat="1" x14ac:dyDescent="0.2">
      <c r="H36216" s="12"/>
      <c r="J36216" s="29"/>
      <c r="K36216" s="45"/>
      <c r="L36216" s="45"/>
      <c r="M36216" s="45"/>
    </row>
    <row r="36217" spans="8:13" s="28" customFormat="1" x14ac:dyDescent="0.2">
      <c r="H36217" s="12"/>
      <c r="J36217" s="29"/>
      <c r="K36217" s="45"/>
      <c r="L36217" s="45"/>
      <c r="M36217" s="45"/>
    </row>
    <row r="36218" spans="8:13" s="28" customFormat="1" x14ac:dyDescent="0.2">
      <c r="H36218" s="12"/>
      <c r="J36218" s="29"/>
      <c r="K36218" s="45"/>
      <c r="L36218" s="45"/>
      <c r="M36218" s="45"/>
    </row>
    <row r="36219" spans="8:13" s="28" customFormat="1" x14ac:dyDescent="0.2">
      <c r="H36219" s="12"/>
      <c r="J36219" s="29"/>
      <c r="K36219" s="45"/>
      <c r="L36219" s="45"/>
      <c r="M36219" s="45"/>
    </row>
    <row r="36220" spans="8:13" s="28" customFormat="1" x14ac:dyDescent="0.2">
      <c r="H36220" s="12"/>
      <c r="J36220" s="29"/>
      <c r="K36220" s="45"/>
      <c r="L36220" s="45"/>
      <c r="M36220" s="45"/>
    </row>
    <row r="36221" spans="8:13" s="28" customFormat="1" x14ac:dyDescent="0.2">
      <c r="H36221" s="12"/>
      <c r="J36221" s="29"/>
      <c r="K36221" s="45"/>
      <c r="L36221" s="45"/>
      <c r="M36221" s="45"/>
    </row>
    <row r="36222" spans="8:13" s="28" customFormat="1" x14ac:dyDescent="0.2">
      <c r="H36222" s="12"/>
      <c r="J36222" s="29"/>
      <c r="K36222" s="45"/>
      <c r="L36222" s="45"/>
      <c r="M36222" s="45"/>
    </row>
    <row r="36223" spans="8:13" s="28" customFormat="1" x14ac:dyDescent="0.2">
      <c r="H36223" s="12"/>
      <c r="J36223" s="29"/>
      <c r="K36223" s="45"/>
      <c r="L36223" s="45"/>
      <c r="M36223" s="45"/>
    </row>
    <row r="36224" spans="8:13" s="28" customFormat="1" x14ac:dyDescent="0.2">
      <c r="H36224" s="12"/>
      <c r="J36224" s="29"/>
      <c r="K36224" s="45"/>
      <c r="L36224" s="45"/>
      <c r="M36224" s="45"/>
    </row>
    <row r="36225" spans="8:13" s="28" customFormat="1" x14ac:dyDescent="0.2">
      <c r="H36225" s="12"/>
      <c r="J36225" s="29"/>
      <c r="K36225" s="45"/>
      <c r="L36225" s="45"/>
      <c r="M36225" s="45"/>
    </row>
    <row r="36226" spans="8:13" s="28" customFormat="1" x14ac:dyDescent="0.2">
      <c r="H36226" s="12"/>
      <c r="J36226" s="29"/>
      <c r="K36226" s="45"/>
      <c r="L36226" s="45"/>
      <c r="M36226" s="45"/>
    </row>
    <row r="36227" spans="8:13" s="28" customFormat="1" x14ac:dyDescent="0.2">
      <c r="H36227" s="12"/>
      <c r="J36227" s="29"/>
      <c r="K36227" s="45"/>
      <c r="L36227" s="45"/>
      <c r="M36227" s="45"/>
    </row>
    <row r="36228" spans="8:13" s="28" customFormat="1" x14ac:dyDescent="0.2">
      <c r="H36228" s="12"/>
      <c r="J36228" s="29"/>
      <c r="K36228" s="45"/>
      <c r="L36228" s="45"/>
      <c r="M36228" s="45"/>
    </row>
    <row r="36229" spans="8:13" s="28" customFormat="1" x14ac:dyDescent="0.2">
      <c r="H36229" s="12"/>
      <c r="J36229" s="29"/>
      <c r="K36229" s="45"/>
      <c r="L36229" s="45"/>
      <c r="M36229" s="45"/>
    </row>
    <row r="36230" spans="8:13" s="28" customFormat="1" x14ac:dyDescent="0.2">
      <c r="H36230" s="12"/>
      <c r="J36230" s="29"/>
      <c r="K36230" s="45"/>
      <c r="L36230" s="45"/>
      <c r="M36230" s="45"/>
    </row>
    <row r="36231" spans="8:13" s="28" customFormat="1" x14ac:dyDescent="0.2">
      <c r="H36231" s="12"/>
      <c r="J36231" s="29"/>
      <c r="K36231" s="45"/>
      <c r="L36231" s="45"/>
      <c r="M36231" s="45"/>
    </row>
    <row r="36232" spans="8:13" s="28" customFormat="1" x14ac:dyDescent="0.2">
      <c r="H36232" s="12"/>
      <c r="J36232" s="29"/>
      <c r="K36232" s="45"/>
      <c r="L36232" s="45"/>
      <c r="M36232" s="45"/>
    </row>
    <row r="36233" spans="8:13" s="28" customFormat="1" x14ac:dyDescent="0.2">
      <c r="H36233" s="12"/>
      <c r="J36233" s="29"/>
      <c r="K36233" s="45"/>
      <c r="L36233" s="45"/>
      <c r="M36233" s="45"/>
    </row>
    <row r="36234" spans="8:13" s="28" customFormat="1" x14ac:dyDescent="0.2">
      <c r="H36234" s="12"/>
      <c r="J36234" s="29"/>
      <c r="K36234" s="45"/>
      <c r="L36234" s="45"/>
      <c r="M36234" s="45"/>
    </row>
    <row r="36235" spans="8:13" s="28" customFormat="1" x14ac:dyDescent="0.2">
      <c r="H36235" s="12"/>
      <c r="J36235" s="29"/>
      <c r="K36235" s="45"/>
      <c r="L36235" s="45"/>
      <c r="M36235" s="45"/>
    </row>
    <row r="36236" spans="8:13" s="28" customFormat="1" x14ac:dyDescent="0.2">
      <c r="H36236" s="12"/>
      <c r="J36236" s="29"/>
      <c r="K36236" s="45"/>
      <c r="L36236" s="45"/>
      <c r="M36236" s="45"/>
    </row>
    <row r="36237" spans="8:13" s="28" customFormat="1" x14ac:dyDescent="0.2">
      <c r="H36237" s="12"/>
      <c r="J36237" s="29"/>
      <c r="K36237" s="45"/>
      <c r="L36237" s="45"/>
      <c r="M36237" s="45"/>
    </row>
    <row r="36238" spans="8:13" s="28" customFormat="1" x14ac:dyDescent="0.2">
      <c r="H36238" s="12"/>
      <c r="J36238" s="29"/>
      <c r="K36238" s="45"/>
      <c r="L36238" s="45"/>
      <c r="M36238" s="45"/>
    </row>
    <row r="36239" spans="8:13" s="28" customFormat="1" x14ac:dyDescent="0.2">
      <c r="H36239" s="12"/>
      <c r="J36239" s="29"/>
      <c r="K36239" s="45"/>
      <c r="L36239" s="45"/>
      <c r="M36239" s="45"/>
    </row>
    <row r="36240" spans="8:13" s="28" customFormat="1" x14ac:dyDescent="0.2">
      <c r="H36240" s="12"/>
      <c r="J36240" s="29"/>
      <c r="K36240" s="45"/>
      <c r="L36240" s="45"/>
      <c r="M36240" s="45"/>
    </row>
    <row r="36241" spans="8:13" s="28" customFormat="1" x14ac:dyDescent="0.2">
      <c r="H36241" s="12"/>
      <c r="J36241" s="29"/>
      <c r="K36241" s="45"/>
      <c r="L36241" s="45"/>
      <c r="M36241" s="45"/>
    </row>
    <row r="36242" spans="8:13" s="28" customFormat="1" x14ac:dyDescent="0.2">
      <c r="H36242" s="12"/>
      <c r="J36242" s="29"/>
      <c r="K36242" s="45"/>
      <c r="L36242" s="45"/>
      <c r="M36242" s="45"/>
    </row>
    <row r="36243" spans="8:13" s="28" customFormat="1" x14ac:dyDescent="0.2">
      <c r="H36243" s="12"/>
      <c r="J36243" s="29"/>
      <c r="K36243" s="45"/>
      <c r="L36243" s="45"/>
      <c r="M36243" s="45"/>
    </row>
    <row r="36244" spans="8:13" s="28" customFormat="1" x14ac:dyDescent="0.2">
      <c r="H36244" s="12"/>
      <c r="J36244" s="29"/>
      <c r="K36244" s="45"/>
      <c r="L36244" s="45"/>
      <c r="M36244" s="45"/>
    </row>
    <row r="36245" spans="8:13" s="28" customFormat="1" x14ac:dyDescent="0.2">
      <c r="H36245" s="12"/>
      <c r="J36245" s="29"/>
      <c r="K36245" s="45"/>
      <c r="L36245" s="45"/>
      <c r="M36245" s="45"/>
    </row>
    <row r="36246" spans="8:13" s="28" customFormat="1" x14ac:dyDescent="0.2">
      <c r="H36246" s="12"/>
      <c r="J36246" s="29"/>
      <c r="K36246" s="45"/>
      <c r="L36246" s="45"/>
      <c r="M36246" s="45"/>
    </row>
    <row r="36247" spans="8:13" s="28" customFormat="1" x14ac:dyDescent="0.2">
      <c r="H36247" s="12"/>
      <c r="J36247" s="29"/>
      <c r="K36247" s="45"/>
      <c r="L36247" s="45"/>
      <c r="M36247" s="45"/>
    </row>
    <row r="36248" spans="8:13" s="28" customFormat="1" x14ac:dyDescent="0.2">
      <c r="H36248" s="12"/>
      <c r="J36248" s="29"/>
      <c r="K36248" s="45"/>
      <c r="L36248" s="45"/>
      <c r="M36248" s="45"/>
    </row>
    <row r="36249" spans="8:13" s="28" customFormat="1" x14ac:dyDescent="0.2">
      <c r="H36249" s="12"/>
      <c r="J36249" s="29"/>
      <c r="K36249" s="45"/>
      <c r="L36249" s="45"/>
      <c r="M36249" s="45"/>
    </row>
    <row r="36250" spans="8:13" s="28" customFormat="1" x14ac:dyDescent="0.2">
      <c r="H36250" s="12"/>
      <c r="J36250" s="29"/>
      <c r="K36250" s="45"/>
      <c r="L36250" s="45"/>
      <c r="M36250" s="45"/>
    </row>
    <row r="36251" spans="8:13" s="28" customFormat="1" x14ac:dyDescent="0.2">
      <c r="H36251" s="12"/>
      <c r="J36251" s="29"/>
      <c r="K36251" s="45"/>
      <c r="L36251" s="45"/>
      <c r="M36251" s="45"/>
    </row>
    <row r="36252" spans="8:13" s="28" customFormat="1" x14ac:dyDescent="0.2">
      <c r="H36252" s="12"/>
      <c r="J36252" s="29"/>
      <c r="K36252" s="45"/>
      <c r="L36252" s="45"/>
      <c r="M36252" s="45"/>
    </row>
    <row r="36253" spans="8:13" s="28" customFormat="1" x14ac:dyDescent="0.2">
      <c r="H36253" s="12"/>
      <c r="J36253" s="29"/>
      <c r="K36253" s="45"/>
      <c r="L36253" s="45"/>
      <c r="M36253" s="45"/>
    </row>
    <row r="36254" spans="8:13" s="28" customFormat="1" x14ac:dyDescent="0.2">
      <c r="H36254" s="12"/>
      <c r="J36254" s="29"/>
      <c r="K36254" s="45"/>
      <c r="L36254" s="45"/>
      <c r="M36254" s="45"/>
    </row>
    <row r="36255" spans="8:13" s="28" customFormat="1" x14ac:dyDescent="0.2">
      <c r="H36255" s="12"/>
      <c r="J36255" s="29"/>
      <c r="K36255" s="45"/>
      <c r="L36255" s="45"/>
      <c r="M36255" s="45"/>
    </row>
    <row r="36256" spans="8:13" s="28" customFormat="1" x14ac:dyDescent="0.2">
      <c r="H36256" s="12"/>
      <c r="J36256" s="29"/>
      <c r="K36256" s="45"/>
      <c r="L36256" s="45"/>
      <c r="M36256" s="45"/>
    </row>
    <row r="36257" spans="8:13" s="28" customFormat="1" x14ac:dyDescent="0.2">
      <c r="H36257" s="12"/>
      <c r="J36257" s="29"/>
      <c r="K36257" s="45"/>
      <c r="L36257" s="45"/>
      <c r="M36257" s="45"/>
    </row>
    <row r="36258" spans="8:13" s="28" customFormat="1" x14ac:dyDescent="0.2">
      <c r="H36258" s="12"/>
      <c r="J36258" s="29"/>
      <c r="K36258" s="45"/>
      <c r="L36258" s="45"/>
      <c r="M36258" s="45"/>
    </row>
    <row r="36259" spans="8:13" s="28" customFormat="1" x14ac:dyDescent="0.2">
      <c r="H36259" s="12"/>
      <c r="J36259" s="29"/>
      <c r="K36259" s="45"/>
      <c r="L36259" s="45"/>
      <c r="M36259" s="45"/>
    </row>
    <row r="36260" spans="8:13" s="28" customFormat="1" x14ac:dyDescent="0.2">
      <c r="H36260" s="12"/>
      <c r="J36260" s="29"/>
      <c r="K36260" s="45"/>
      <c r="L36260" s="45"/>
      <c r="M36260" s="45"/>
    </row>
    <row r="36261" spans="8:13" s="28" customFormat="1" x14ac:dyDescent="0.2">
      <c r="H36261" s="12"/>
      <c r="J36261" s="29"/>
      <c r="K36261" s="45"/>
      <c r="L36261" s="45"/>
      <c r="M36261" s="45"/>
    </row>
    <row r="36262" spans="8:13" s="28" customFormat="1" x14ac:dyDescent="0.2">
      <c r="H36262" s="12"/>
      <c r="J36262" s="29"/>
      <c r="K36262" s="45"/>
      <c r="L36262" s="45"/>
      <c r="M36262" s="45"/>
    </row>
    <row r="36263" spans="8:13" s="28" customFormat="1" x14ac:dyDescent="0.2">
      <c r="H36263" s="12"/>
      <c r="J36263" s="29"/>
      <c r="K36263" s="45"/>
      <c r="L36263" s="45"/>
      <c r="M36263" s="45"/>
    </row>
    <row r="36264" spans="8:13" s="28" customFormat="1" x14ac:dyDescent="0.2">
      <c r="H36264" s="12"/>
      <c r="J36264" s="29"/>
      <c r="K36264" s="45"/>
      <c r="L36264" s="45"/>
      <c r="M36264" s="45"/>
    </row>
    <row r="36265" spans="8:13" s="28" customFormat="1" x14ac:dyDescent="0.2">
      <c r="H36265" s="12"/>
      <c r="J36265" s="29"/>
      <c r="K36265" s="45"/>
      <c r="L36265" s="45"/>
      <c r="M36265" s="45"/>
    </row>
    <row r="36266" spans="8:13" s="28" customFormat="1" x14ac:dyDescent="0.2">
      <c r="H36266" s="12"/>
      <c r="J36266" s="29"/>
      <c r="K36266" s="45"/>
      <c r="L36266" s="45"/>
      <c r="M36266" s="45"/>
    </row>
    <row r="36267" spans="8:13" s="28" customFormat="1" x14ac:dyDescent="0.2">
      <c r="H36267" s="12"/>
      <c r="J36267" s="29"/>
      <c r="K36267" s="45"/>
      <c r="L36267" s="45"/>
      <c r="M36267" s="45"/>
    </row>
    <row r="36268" spans="8:13" s="28" customFormat="1" x14ac:dyDescent="0.2">
      <c r="H36268" s="12"/>
      <c r="J36268" s="29"/>
      <c r="K36268" s="45"/>
      <c r="L36268" s="45"/>
      <c r="M36268" s="45"/>
    </row>
    <row r="36269" spans="8:13" s="28" customFormat="1" x14ac:dyDescent="0.2">
      <c r="H36269" s="12"/>
      <c r="J36269" s="29"/>
      <c r="K36269" s="45"/>
      <c r="L36269" s="45"/>
      <c r="M36269" s="45"/>
    </row>
    <row r="36270" spans="8:13" s="28" customFormat="1" x14ac:dyDescent="0.2">
      <c r="H36270" s="12"/>
      <c r="J36270" s="29"/>
      <c r="K36270" s="45"/>
      <c r="L36270" s="45"/>
      <c r="M36270" s="45"/>
    </row>
    <row r="36271" spans="8:13" s="28" customFormat="1" x14ac:dyDescent="0.2">
      <c r="H36271" s="12"/>
      <c r="J36271" s="29"/>
      <c r="K36271" s="45"/>
      <c r="L36271" s="45"/>
      <c r="M36271" s="45"/>
    </row>
    <row r="36272" spans="8:13" s="28" customFormat="1" x14ac:dyDescent="0.2">
      <c r="H36272" s="12"/>
      <c r="J36272" s="29"/>
      <c r="K36272" s="45"/>
      <c r="L36272" s="45"/>
      <c r="M36272" s="45"/>
    </row>
    <row r="36273" spans="8:13" s="28" customFormat="1" x14ac:dyDescent="0.2">
      <c r="H36273" s="12"/>
      <c r="J36273" s="29"/>
      <c r="K36273" s="45"/>
      <c r="L36273" s="45"/>
      <c r="M36273" s="45"/>
    </row>
    <row r="36274" spans="8:13" s="28" customFormat="1" x14ac:dyDescent="0.2">
      <c r="H36274" s="12"/>
      <c r="J36274" s="29"/>
      <c r="K36274" s="45"/>
      <c r="L36274" s="45"/>
      <c r="M36274" s="45"/>
    </row>
    <row r="36275" spans="8:13" s="28" customFormat="1" x14ac:dyDescent="0.2">
      <c r="H36275" s="12"/>
      <c r="J36275" s="29"/>
      <c r="K36275" s="45"/>
      <c r="L36275" s="45"/>
      <c r="M36275" s="45"/>
    </row>
    <row r="36276" spans="8:13" s="28" customFormat="1" x14ac:dyDescent="0.2">
      <c r="H36276" s="12"/>
      <c r="J36276" s="29"/>
      <c r="K36276" s="45"/>
      <c r="L36276" s="45"/>
      <c r="M36276" s="45"/>
    </row>
    <row r="36277" spans="8:13" s="28" customFormat="1" x14ac:dyDescent="0.2">
      <c r="H36277" s="12"/>
      <c r="J36277" s="29"/>
      <c r="K36277" s="45"/>
      <c r="L36277" s="45"/>
      <c r="M36277" s="45"/>
    </row>
    <row r="36278" spans="8:13" s="28" customFormat="1" x14ac:dyDescent="0.2">
      <c r="H36278" s="12"/>
      <c r="J36278" s="29"/>
      <c r="K36278" s="45"/>
      <c r="L36278" s="45"/>
      <c r="M36278" s="45"/>
    </row>
    <row r="36279" spans="8:13" s="28" customFormat="1" x14ac:dyDescent="0.2">
      <c r="H36279" s="12"/>
      <c r="J36279" s="29"/>
      <c r="K36279" s="45"/>
      <c r="L36279" s="45"/>
      <c r="M36279" s="45"/>
    </row>
    <row r="36280" spans="8:13" s="28" customFormat="1" x14ac:dyDescent="0.2">
      <c r="H36280" s="12"/>
      <c r="J36280" s="29"/>
      <c r="K36280" s="45"/>
      <c r="L36280" s="45"/>
      <c r="M36280" s="45"/>
    </row>
    <row r="36281" spans="8:13" s="28" customFormat="1" x14ac:dyDescent="0.2">
      <c r="H36281" s="12"/>
      <c r="J36281" s="29"/>
      <c r="K36281" s="45"/>
      <c r="L36281" s="45"/>
      <c r="M36281" s="45"/>
    </row>
    <row r="36282" spans="8:13" s="28" customFormat="1" x14ac:dyDescent="0.2">
      <c r="H36282" s="12"/>
      <c r="J36282" s="29"/>
      <c r="K36282" s="45"/>
      <c r="L36282" s="45"/>
      <c r="M36282" s="45"/>
    </row>
    <row r="36283" spans="8:13" s="28" customFormat="1" x14ac:dyDescent="0.2">
      <c r="H36283" s="12"/>
      <c r="J36283" s="29"/>
      <c r="K36283" s="45"/>
      <c r="L36283" s="45"/>
      <c r="M36283" s="45"/>
    </row>
    <row r="36284" spans="8:13" s="28" customFormat="1" x14ac:dyDescent="0.2">
      <c r="H36284" s="12"/>
      <c r="J36284" s="29"/>
      <c r="K36284" s="45"/>
      <c r="L36284" s="45"/>
      <c r="M36284" s="45"/>
    </row>
    <row r="36285" spans="8:13" s="28" customFormat="1" x14ac:dyDescent="0.2">
      <c r="H36285" s="12"/>
      <c r="J36285" s="29"/>
      <c r="K36285" s="45"/>
      <c r="L36285" s="45"/>
      <c r="M36285" s="45"/>
    </row>
    <row r="36286" spans="8:13" s="28" customFormat="1" x14ac:dyDescent="0.2">
      <c r="H36286" s="12"/>
      <c r="J36286" s="29"/>
      <c r="K36286" s="45"/>
      <c r="L36286" s="45"/>
      <c r="M36286" s="45"/>
    </row>
    <row r="36287" spans="8:13" s="28" customFormat="1" x14ac:dyDescent="0.2">
      <c r="H36287" s="12"/>
      <c r="J36287" s="29"/>
      <c r="K36287" s="45"/>
      <c r="L36287" s="45"/>
      <c r="M36287" s="45"/>
    </row>
    <row r="36288" spans="8:13" s="28" customFormat="1" x14ac:dyDescent="0.2">
      <c r="H36288" s="12"/>
      <c r="J36288" s="29"/>
      <c r="K36288" s="45"/>
      <c r="L36288" s="45"/>
      <c r="M36288" s="45"/>
    </row>
    <row r="36289" spans="8:13" s="28" customFormat="1" x14ac:dyDescent="0.2">
      <c r="H36289" s="12"/>
      <c r="J36289" s="29"/>
      <c r="K36289" s="45"/>
      <c r="L36289" s="45"/>
      <c r="M36289" s="45"/>
    </row>
    <row r="36290" spans="8:13" s="28" customFormat="1" x14ac:dyDescent="0.2">
      <c r="H36290" s="12"/>
      <c r="J36290" s="29"/>
      <c r="K36290" s="45"/>
      <c r="L36290" s="45"/>
      <c r="M36290" s="45"/>
    </row>
    <row r="36291" spans="8:13" s="28" customFormat="1" x14ac:dyDescent="0.2">
      <c r="H36291" s="12"/>
      <c r="J36291" s="29"/>
      <c r="K36291" s="45"/>
      <c r="L36291" s="45"/>
      <c r="M36291" s="45"/>
    </row>
    <row r="36292" spans="8:13" s="28" customFormat="1" x14ac:dyDescent="0.2">
      <c r="H36292" s="12"/>
      <c r="J36292" s="29"/>
      <c r="K36292" s="45"/>
      <c r="L36292" s="45"/>
      <c r="M36292" s="45"/>
    </row>
    <row r="36293" spans="8:13" s="28" customFormat="1" x14ac:dyDescent="0.2">
      <c r="H36293" s="12"/>
      <c r="J36293" s="29"/>
      <c r="K36293" s="45"/>
      <c r="L36293" s="45"/>
      <c r="M36293" s="45"/>
    </row>
    <row r="36294" spans="8:13" s="28" customFormat="1" x14ac:dyDescent="0.2">
      <c r="H36294" s="12"/>
      <c r="J36294" s="29"/>
      <c r="K36294" s="45"/>
      <c r="L36294" s="45"/>
      <c r="M36294" s="45"/>
    </row>
    <row r="36295" spans="8:13" s="28" customFormat="1" x14ac:dyDescent="0.2">
      <c r="H36295" s="12"/>
      <c r="J36295" s="29"/>
      <c r="K36295" s="45"/>
      <c r="L36295" s="45"/>
      <c r="M36295" s="45"/>
    </row>
    <row r="36296" spans="8:13" s="28" customFormat="1" x14ac:dyDescent="0.2">
      <c r="H36296" s="12"/>
      <c r="J36296" s="29"/>
      <c r="K36296" s="45"/>
      <c r="L36296" s="45"/>
      <c r="M36296" s="45"/>
    </row>
    <row r="36297" spans="8:13" s="28" customFormat="1" x14ac:dyDescent="0.2">
      <c r="H36297" s="12"/>
      <c r="J36297" s="29"/>
      <c r="K36297" s="45"/>
      <c r="L36297" s="45"/>
      <c r="M36297" s="45"/>
    </row>
    <row r="36298" spans="8:13" s="28" customFormat="1" x14ac:dyDescent="0.2">
      <c r="H36298" s="12"/>
      <c r="J36298" s="29"/>
      <c r="K36298" s="45"/>
      <c r="L36298" s="45"/>
      <c r="M36298" s="45"/>
    </row>
    <row r="36299" spans="8:13" s="28" customFormat="1" x14ac:dyDescent="0.2">
      <c r="H36299" s="12"/>
      <c r="J36299" s="29"/>
      <c r="K36299" s="45"/>
      <c r="L36299" s="45"/>
      <c r="M36299" s="45"/>
    </row>
    <row r="36300" spans="8:13" s="28" customFormat="1" x14ac:dyDescent="0.2">
      <c r="H36300" s="12"/>
      <c r="J36300" s="29"/>
      <c r="K36300" s="45"/>
      <c r="L36300" s="45"/>
      <c r="M36300" s="45"/>
    </row>
    <row r="36301" spans="8:13" s="28" customFormat="1" x14ac:dyDescent="0.2">
      <c r="H36301" s="12"/>
      <c r="J36301" s="29"/>
      <c r="K36301" s="45"/>
      <c r="L36301" s="45"/>
      <c r="M36301" s="45"/>
    </row>
    <row r="36302" spans="8:13" s="28" customFormat="1" x14ac:dyDescent="0.2">
      <c r="H36302" s="12"/>
      <c r="J36302" s="29"/>
      <c r="K36302" s="45"/>
      <c r="L36302" s="45"/>
      <c r="M36302" s="45"/>
    </row>
    <row r="36303" spans="8:13" s="28" customFormat="1" x14ac:dyDescent="0.2">
      <c r="H36303" s="12"/>
      <c r="J36303" s="29"/>
      <c r="K36303" s="45"/>
      <c r="L36303" s="45"/>
      <c r="M36303" s="45"/>
    </row>
    <row r="36304" spans="8:13" s="28" customFormat="1" x14ac:dyDescent="0.2">
      <c r="H36304" s="12"/>
      <c r="J36304" s="29"/>
      <c r="K36304" s="45"/>
      <c r="L36304" s="45"/>
      <c r="M36304" s="45"/>
    </row>
    <row r="36305" spans="8:13" s="28" customFormat="1" x14ac:dyDescent="0.2">
      <c r="H36305" s="12"/>
      <c r="J36305" s="29"/>
      <c r="K36305" s="45"/>
      <c r="L36305" s="45"/>
      <c r="M36305" s="45"/>
    </row>
    <row r="36306" spans="8:13" s="28" customFormat="1" x14ac:dyDescent="0.2">
      <c r="H36306" s="12"/>
      <c r="J36306" s="29"/>
      <c r="K36306" s="45"/>
      <c r="L36306" s="45"/>
      <c r="M36306" s="45"/>
    </row>
    <row r="36307" spans="8:13" s="28" customFormat="1" x14ac:dyDescent="0.2">
      <c r="H36307" s="12"/>
      <c r="J36307" s="29"/>
      <c r="K36307" s="45"/>
      <c r="L36307" s="45"/>
      <c r="M36307" s="45"/>
    </row>
    <row r="36308" spans="8:13" s="28" customFormat="1" x14ac:dyDescent="0.2">
      <c r="H36308" s="12"/>
      <c r="J36308" s="29"/>
      <c r="K36308" s="45"/>
      <c r="L36308" s="45"/>
      <c r="M36308" s="45"/>
    </row>
    <row r="36309" spans="8:13" s="28" customFormat="1" x14ac:dyDescent="0.2">
      <c r="H36309" s="12"/>
      <c r="J36309" s="29"/>
      <c r="K36309" s="45"/>
      <c r="L36309" s="45"/>
      <c r="M36309" s="45"/>
    </row>
    <row r="36310" spans="8:13" s="28" customFormat="1" x14ac:dyDescent="0.2">
      <c r="H36310" s="12"/>
      <c r="J36310" s="29"/>
      <c r="K36310" s="45"/>
      <c r="L36310" s="45"/>
      <c r="M36310" s="45"/>
    </row>
    <row r="36311" spans="8:13" s="28" customFormat="1" x14ac:dyDescent="0.2">
      <c r="H36311" s="12"/>
      <c r="J36311" s="29"/>
      <c r="K36311" s="45"/>
      <c r="L36311" s="45"/>
      <c r="M36311" s="45"/>
    </row>
    <row r="36312" spans="8:13" s="28" customFormat="1" x14ac:dyDescent="0.2">
      <c r="H36312" s="12"/>
      <c r="J36312" s="29"/>
      <c r="K36312" s="45"/>
      <c r="L36312" s="45"/>
      <c r="M36312" s="45"/>
    </row>
    <row r="36313" spans="8:13" s="28" customFormat="1" x14ac:dyDescent="0.2">
      <c r="H36313" s="12"/>
      <c r="J36313" s="29"/>
      <c r="K36313" s="45"/>
      <c r="L36313" s="45"/>
      <c r="M36313" s="45"/>
    </row>
    <row r="36314" spans="8:13" s="28" customFormat="1" x14ac:dyDescent="0.2">
      <c r="H36314" s="12"/>
      <c r="J36314" s="29"/>
      <c r="K36314" s="45"/>
      <c r="L36314" s="45"/>
      <c r="M36314" s="45"/>
    </row>
    <row r="36315" spans="8:13" s="28" customFormat="1" x14ac:dyDescent="0.2">
      <c r="H36315" s="12"/>
      <c r="J36315" s="29"/>
      <c r="K36315" s="45"/>
      <c r="L36315" s="45"/>
      <c r="M36315" s="45"/>
    </row>
    <row r="36316" spans="8:13" s="28" customFormat="1" x14ac:dyDescent="0.2">
      <c r="H36316" s="12"/>
      <c r="J36316" s="29"/>
      <c r="K36316" s="45"/>
      <c r="L36316" s="45"/>
      <c r="M36316" s="45"/>
    </row>
    <row r="36317" spans="8:13" s="28" customFormat="1" x14ac:dyDescent="0.2">
      <c r="H36317" s="12"/>
      <c r="J36317" s="29"/>
      <c r="K36317" s="45"/>
      <c r="L36317" s="45"/>
      <c r="M36317" s="45"/>
    </row>
    <row r="36318" spans="8:13" s="28" customFormat="1" x14ac:dyDescent="0.2">
      <c r="H36318" s="12"/>
      <c r="J36318" s="29"/>
      <c r="K36318" s="45"/>
      <c r="L36318" s="45"/>
      <c r="M36318" s="45"/>
    </row>
    <row r="36319" spans="8:13" s="28" customFormat="1" x14ac:dyDescent="0.2">
      <c r="H36319" s="12"/>
      <c r="J36319" s="29"/>
      <c r="K36319" s="45"/>
      <c r="L36319" s="45"/>
      <c r="M36319" s="45"/>
    </row>
    <row r="36320" spans="8:13" s="28" customFormat="1" x14ac:dyDescent="0.2">
      <c r="H36320" s="12"/>
      <c r="J36320" s="29"/>
      <c r="K36320" s="45"/>
      <c r="L36320" s="45"/>
      <c r="M36320" s="45"/>
    </row>
    <row r="36321" spans="8:13" s="28" customFormat="1" x14ac:dyDescent="0.2">
      <c r="H36321" s="12"/>
      <c r="J36321" s="29"/>
      <c r="K36321" s="45"/>
      <c r="L36321" s="45"/>
      <c r="M36321" s="45"/>
    </row>
    <row r="36322" spans="8:13" s="28" customFormat="1" x14ac:dyDescent="0.2">
      <c r="H36322" s="12"/>
      <c r="J36322" s="29"/>
      <c r="K36322" s="45"/>
      <c r="L36322" s="45"/>
      <c r="M36322" s="45"/>
    </row>
    <row r="36323" spans="8:13" s="28" customFormat="1" x14ac:dyDescent="0.2">
      <c r="H36323" s="12"/>
      <c r="J36323" s="29"/>
      <c r="K36323" s="45"/>
      <c r="L36323" s="45"/>
      <c r="M36323" s="45"/>
    </row>
    <row r="36324" spans="8:13" s="28" customFormat="1" x14ac:dyDescent="0.2">
      <c r="H36324" s="12"/>
      <c r="J36324" s="29"/>
      <c r="K36324" s="45"/>
      <c r="L36324" s="45"/>
      <c r="M36324" s="45"/>
    </row>
    <row r="36325" spans="8:13" s="28" customFormat="1" x14ac:dyDescent="0.2">
      <c r="H36325" s="12"/>
      <c r="J36325" s="29"/>
      <c r="K36325" s="45"/>
      <c r="L36325" s="45"/>
      <c r="M36325" s="45"/>
    </row>
    <row r="36326" spans="8:13" s="28" customFormat="1" x14ac:dyDescent="0.2">
      <c r="H36326" s="12"/>
      <c r="J36326" s="29"/>
      <c r="K36326" s="45"/>
      <c r="L36326" s="45"/>
      <c r="M36326" s="45"/>
    </row>
    <row r="36327" spans="8:13" s="28" customFormat="1" x14ac:dyDescent="0.2">
      <c r="H36327" s="12"/>
      <c r="J36327" s="29"/>
      <c r="K36327" s="45"/>
      <c r="L36327" s="45"/>
      <c r="M36327" s="45"/>
    </row>
    <row r="36328" spans="8:13" s="28" customFormat="1" x14ac:dyDescent="0.2">
      <c r="H36328" s="12"/>
      <c r="J36328" s="29"/>
      <c r="K36328" s="45"/>
      <c r="L36328" s="45"/>
      <c r="M36328" s="45"/>
    </row>
    <row r="36329" spans="8:13" s="28" customFormat="1" x14ac:dyDescent="0.2">
      <c r="H36329" s="12"/>
      <c r="J36329" s="29"/>
      <c r="K36329" s="45"/>
      <c r="L36329" s="45"/>
      <c r="M36329" s="45"/>
    </row>
    <row r="36330" spans="8:13" s="28" customFormat="1" x14ac:dyDescent="0.2">
      <c r="H36330" s="12"/>
      <c r="J36330" s="29"/>
      <c r="K36330" s="45"/>
      <c r="L36330" s="45"/>
      <c r="M36330" s="45"/>
    </row>
    <row r="36331" spans="8:13" s="28" customFormat="1" x14ac:dyDescent="0.2">
      <c r="H36331" s="12"/>
      <c r="J36331" s="29"/>
      <c r="K36331" s="45"/>
      <c r="L36331" s="45"/>
      <c r="M36331" s="45"/>
    </row>
    <row r="36332" spans="8:13" s="28" customFormat="1" x14ac:dyDescent="0.2">
      <c r="H36332" s="12"/>
      <c r="J36332" s="29"/>
      <c r="K36332" s="45"/>
      <c r="L36332" s="45"/>
      <c r="M36332" s="45"/>
    </row>
    <row r="36333" spans="8:13" s="28" customFormat="1" x14ac:dyDescent="0.2">
      <c r="H36333" s="12"/>
      <c r="J36333" s="29"/>
      <c r="K36333" s="45"/>
      <c r="L36333" s="45"/>
      <c r="M36333" s="45"/>
    </row>
    <row r="36334" spans="8:13" s="28" customFormat="1" x14ac:dyDescent="0.2">
      <c r="H36334" s="12"/>
      <c r="J36334" s="29"/>
      <c r="K36334" s="45"/>
      <c r="L36334" s="45"/>
      <c r="M36334" s="45"/>
    </row>
    <row r="36335" spans="8:13" s="28" customFormat="1" x14ac:dyDescent="0.2">
      <c r="H36335" s="12"/>
      <c r="J36335" s="29"/>
      <c r="K36335" s="45"/>
      <c r="L36335" s="45"/>
      <c r="M36335" s="45"/>
    </row>
    <row r="36336" spans="8:13" s="28" customFormat="1" x14ac:dyDescent="0.2">
      <c r="H36336" s="12"/>
      <c r="J36336" s="29"/>
      <c r="K36336" s="45"/>
      <c r="L36336" s="45"/>
      <c r="M36336" s="45"/>
    </row>
    <row r="36337" spans="8:13" s="28" customFormat="1" x14ac:dyDescent="0.2">
      <c r="H36337" s="12"/>
      <c r="J36337" s="29"/>
      <c r="K36337" s="45"/>
      <c r="L36337" s="45"/>
      <c r="M36337" s="45"/>
    </row>
    <row r="36338" spans="8:13" s="28" customFormat="1" x14ac:dyDescent="0.2">
      <c r="H36338" s="12"/>
      <c r="J36338" s="29"/>
      <c r="K36338" s="45"/>
      <c r="L36338" s="45"/>
      <c r="M36338" s="45"/>
    </row>
    <row r="36339" spans="8:13" s="28" customFormat="1" x14ac:dyDescent="0.2">
      <c r="H36339" s="12"/>
      <c r="J36339" s="29"/>
      <c r="K36339" s="45"/>
      <c r="L36339" s="45"/>
      <c r="M36339" s="45"/>
    </row>
    <row r="36340" spans="8:13" s="28" customFormat="1" x14ac:dyDescent="0.2">
      <c r="H36340" s="12"/>
      <c r="J36340" s="29"/>
      <c r="K36340" s="45"/>
      <c r="L36340" s="45"/>
      <c r="M36340" s="45"/>
    </row>
    <row r="36341" spans="8:13" s="28" customFormat="1" x14ac:dyDescent="0.2">
      <c r="H36341" s="12"/>
      <c r="J36341" s="29"/>
      <c r="K36341" s="45"/>
      <c r="L36341" s="45"/>
      <c r="M36341" s="45"/>
    </row>
    <row r="36342" spans="8:13" s="28" customFormat="1" x14ac:dyDescent="0.2">
      <c r="H36342" s="12"/>
      <c r="J36342" s="29"/>
      <c r="K36342" s="45"/>
      <c r="L36342" s="45"/>
      <c r="M36342" s="45"/>
    </row>
    <row r="36343" spans="8:13" s="28" customFormat="1" x14ac:dyDescent="0.2">
      <c r="H36343" s="12"/>
      <c r="J36343" s="29"/>
      <c r="K36343" s="45"/>
      <c r="L36343" s="45"/>
      <c r="M36343" s="45"/>
    </row>
    <row r="36344" spans="8:13" s="28" customFormat="1" x14ac:dyDescent="0.2">
      <c r="H36344" s="12"/>
      <c r="J36344" s="29"/>
      <c r="K36344" s="45"/>
      <c r="L36344" s="45"/>
      <c r="M36344" s="45"/>
    </row>
    <row r="36345" spans="8:13" s="28" customFormat="1" x14ac:dyDescent="0.2">
      <c r="H36345" s="12"/>
      <c r="J36345" s="29"/>
      <c r="K36345" s="45"/>
      <c r="L36345" s="45"/>
      <c r="M36345" s="45"/>
    </row>
    <row r="36346" spans="8:13" s="28" customFormat="1" x14ac:dyDescent="0.2">
      <c r="H36346" s="12"/>
      <c r="J36346" s="29"/>
      <c r="K36346" s="45"/>
      <c r="L36346" s="45"/>
      <c r="M36346" s="45"/>
    </row>
    <row r="36347" spans="8:13" s="28" customFormat="1" x14ac:dyDescent="0.2">
      <c r="H36347" s="12"/>
      <c r="J36347" s="29"/>
      <c r="K36347" s="45"/>
      <c r="L36347" s="45"/>
      <c r="M36347" s="45"/>
    </row>
    <row r="36348" spans="8:13" s="28" customFormat="1" x14ac:dyDescent="0.2">
      <c r="H36348" s="12"/>
      <c r="J36348" s="29"/>
      <c r="K36348" s="45"/>
      <c r="L36348" s="45"/>
      <c r="M36348" s="45"/>
    </row>
    <row r="36349" spans="8:13" s="28" customFormat="1" x14ac:dyDescent="0.2">
      <c r="H36349" s="12"/>
      <c r="J36349" s="29"/>
      <c r="K36349" s="45"/>
      <c r="L36349" s="45"/>
      <c r="M36349" s="45"/>
    </row>
    <row r="36350" spans="8:13" s="28" customFormat="1" x14ac:dyDescent="0.2">
      <c r="H36350" s="12"/>
      <c r="J36350" s="29"/>
      <c r="K36350" s="45"/>
      <c r="L36350" s="45"/>
      <c r="M36350" s="45"/>
    </row>
    <row r="36351" spans="8:13" s="28" customFormat="1" x14ac:dyDescent="0.2">
      <c r="H36351" s="12"/>
      <c r="J36351" s="29"/>
      <c r="K36351" s="45"/>
      <c r="L36351" s="45"/>
      <c r="M36351" s="45"/>
    </row>
    <row r="36352" spans="8:13" s="28" customFormat="1" x14ac:dyDescent="0.2">
      <c r="H36352" s="12"/>
      <c r="J36352" s="29"/>
      <c r="K36352" s="45"/>
      <c r="L36352" s="45"/>
      <c r="M36352" s="45"/>
    </row>
    <row r="36353" spans="8:13" s="28" customFormat="1" x14ac:dyDescent="0.2">
      <c r="H36353" s="12"/>
      <c r="J36353" s="29"/>
      <c r="K36353" s="45"/>
      <c r="L36353" s="45"/>
      <c r="M36353" s="45"/>
    </row>
    <row r="36354" spans="8:13" s="28" customFormat="1" x14ac:dyDescent="0.2">
      <c r="H36354" s="12"/>
      <c r="J36354" s="29"/>
      <c r="K36354" s="45"/>
      <c r="L36354" s="45"/>
      <c r="M36354" s="45"/>
    </row>
    <row r="36355" spans="8:13" s="28" customFormat="1" x14ac:dyDescent="0.2">
      <c r="H36355" s="12"/>
      <c r="J36355" s="29"/>
      <c r="K36355" s="45"/>
      <c r="L36355" s="45"/>
      <c r="M36355" s="45"/>
    </row>
    <row r="36356" spans="8:13" s="28" customFormat="1" x14ac:dyDescent="0.2">
      <c r="H36356" s="12"/>
      <c r="J36356" s="29"/>
      <c r="K36356" s="45"/>
      <c r="L36356" s="45"/>
      <c r="M36356" s="45"/>
    </row>
    <row r="36357" spans="8:13" s="28" customFormat="1" x14ac:dyDescent="0.2">
      <c r="H36357" s="12"/>
      <c r="J36357" s="29"/>
      <c r="K36357" s="45"/>
      <c r="L36357" s="45"/>
      <c r="M36357" s="45"/>
    </row>
    <row r="36358" spans="8:13" s="28" customFormat="1" x14ac:dyDescent="0.2">
      <c r="H36358" s="12"/>
      <c r="J36358" s="29"/>
      <c r="K36358" s="45"/>
      <c r="L36358" s="45"/>
      <c r="M36358" s="45"/>
    </row>
    <row r="36359" spans="8:13" s="28" customFormat="1" x14ac:dyDescent="0.2">
      <c r="H36359" s="12"/>
      <c r="J36359" s="29"/>
      <c r="K36359" s="45"/>
      <c r="L36359" s="45"/>
      <c r="M36359" s="45"/>
    </row>
    <row r="36360" spans="8:13" s="28" customFormat="1" x14ac:dyDescent="0.2">
      <c r="H36360" s="12"/>
      <c r="J36360" s="29"/>
      <c r="K36360" s="45"/>
      <c r="L36360" s="45"/>
      <c r="M36360" s="45"/>
    </row>
    <row r="36361" spans="8:13" s="28" customFormat="1" x14ac:dyDescent="0.2">
      <c r="H36361" s="12"/>
      <c r="J36361" s="29"/>
      <c r="K36361" s="45"/>
      <c r="L36361" s="45"/>
      <c r="M36361" s="45"/>
    </row>
    <row r="36362" spans="8:13" s="28" customFormat="1" x14ac:dyDescent="0.2">
      <c r="H36362" s="12"/>
      <c r="J36362" s="29"/>
      <c r="K36362" s="45"/>
      <c r="L36362" s="45"/>
      <c r="M36362" s="45"/>
    </row>
    <row r="36363" spans="8:13" s="28" customFormat="1" x14ac:dyDescent="0.2">
      <c r="H36363" s="12"/>
      <c r="J36363" s="29"/>
      <c r="K36363" s="45"/>
      <c r="L36363" s="45"/>
      <c r="M36363" s="45"/>
    </row>
    <row r="36364" spans="8:13" s="28" customFormat="1" x14ac:dyDescent="0.2">
      <c r="H36364" s="12"/>
      <c r="J36364" s="29"/>
      <c r="K36364" s="45"/>
      <c r="L36364" s="45"/>
      <c r="M36364" s="45"/>
    </row>
    <row r="36365" spans="8:13" s="28" customFormat="1" x14ac:dyDescent="0.2">
      <c r="H36365" s="12"/>
      <c r="J36365" s="29"/>
      <c r="K36365" s="45"/>
      <c r="L36365" s="45"/>
      <c r="M36365" s="45"/>
    </row>
    <row r="36366" spans="8:13" s="28" customFormat="1" x14ac:dyDescent="0.2">
      <c r="H36366" s="12"/>
      <c r="J36366" s="29"/>
      <c r="K36366" s="45"/>
      <c r="L36366" s="45"/>
      <c r="M36366" s="45"/>
    </row>
    <row r="36367" spans="8:13" s="28" customFormat="1" x14ac:dyDescent="0.2">
      <c r="H36367" s="12"/>
      <c r="J36367" s="29"/>
      <c r="K36367" s="45"/>
      <c r="L36367" s="45"/>
      <c r="M36367" s="45"/>
    </row>
    <row r="36368" spans="8:13" s="28" customFormat="1" x14ac:dyDescent="0.2">
      <c r="H36368" s="12"/>
      <c r="J36368" s="29"/>
      <c r="K36368" s="45"/>
      <c r="L36368" s="45"/>
      <c r="M36368" s="45"/>
    </row>
    <row r="36369" spans="8:13" s="28" customFormat="1" x14ac:dyDescent="0.2">
      <c r="H36369" s="12"/>
      <c r="J36369" s="29"/>
      <c r="K36369" s="45"/>
      <c r="L36369" s="45"/>
      <c r="M36369" s="45"/>
    </row>
    <row r="36370" spans="8:13" s="28" customFormat="1" x14ac:dyDescent="0.2">
      <c r="H36370" s="12"/>
      <c r="J36370" s="29"/>
      <c r="K36370" s="45"/>
      <c r="L36370" s="45"/>
      <c r="M36370" s="45"/>
    </row>
    <row r="36371" spans="8:13" s="28" customFormat="1" x14ac:dyDescent="0.2">
      <c r="H36371" s="12"/>
      <c r="J36371" s="29"/>
      <c r="K36371" s="45"/>
      <c r="L36371" s="45"/>
      <c r="M36371" s="45"/>
    </row>
    <row r="36372" spans="8:13" s="28" customFormat="1" x14ac:dyDescent="0.2">
      <c r="H36372" s="12"/>
      <c r="J36372" s="29"/>
      <c r="K36372" s="45"/>
      <c r="L36372" s="45"/>
      <c r="M36372" s="45"/>
    </row>
    <row r="36373" spans="8:13" s="28" customFormat="1" x14ac:dyDescent="0.2">
      <c r="H36373" s="12"/>
      <c r="J36373" s="29"/>
      <c r="K36373" s="45"/>
      <c r="L36373" s="45"/>
      <c r="M36373" s="45"/>
    </row>
    <row r="36374" spans="8:13" s="28" customFormat="1" x14ac:dyDescent="0.2">
      <c r="H36374" s="12"/>
      <c r="J36374" s="29"/>
      <c r="K36374" s="45"/>
      <c r="L36374" s="45"/>
      <c r="M36374" s="45"/>
    </row>
    <row r="36375" spans="8:13" s="28" customFormat="1" x14ac:dyDescent="0.2">
      <c r="H36375" s="12"/>
      <c r="J36375" s="29"/>
      <c r="K36375" s="45"/>
      <c r="L36375" s="45"/>
      <c r="M36375" s="45"/>
    </row>
    <row r="36376" spans="8:13" s="28" customFormat="1" x14ac:dyDescent="0.2">
      <c r="H36376" s="12"/>
      <c r="J36376" s="29"/>
      <c r="K36376" s="45"/>
      <c r="L36376" s="45"/>
      <c r="M36376" s="45"/>
    </row>
    <row r="36377" spans="8:13" s="28" customFormat="1" x14ac:dyDescent="0.2">
      <c r="H36377" s="12"/>
      <c r="J36377" s="29"/>
      <c r="K36377" s="45"/>
      <c r="L36377" s="45"/>
      <c r="M36377" s="45"/>
    </row>
    <row r="36378" spans="8:13" s="28" customFormat="1" x14ac:dyDescent="0.2">
      <c r="H36378" s="12"/>
      <c r="J36378" s="29"/>
      <c r="K36378" s="45"/>
      <c r="L36378" s="45"/>
      <c r="M36378" s="45"/>
    </row>
    <row r="36379" spans="8:13" s="28" customFormat="1" x14ac:dyDescent="0.2">
      <c r="H36379" s="12"/>
      <c r="J36379" s="29"/>
      <c r="K36379" s="45"/>
      <c r="L36379" s="45"/>
      <c r="M36379" s="45"/>
    </row>
    <row r="36380" spans="8:13" s="28" customFormat="1" x14ac:dyDescent="0.2">
      <c r="H36380" s="12"/>
      <c r="J36380" s="29"/>
      <c r="K36380" s="45"/>
      <c r="L36380" s="45"/>
      <c r="M36380" s="45"/>
    </row>
    <row r="36381" spans="8:13" s="28" customFormat="1" x14ac:dyDescent="0.2">
      <c r="H36381" s="12"/>
      <c r="J36381" s="29"/>
      <c r="K36381" s="45"/>
      <c r="L36381" s="45"/>
      <c r="M36381" s="45"/>
    </row>
    <row r="36382" spans="8:13" s="28" customFormat="1" x14ac:dyDescent="0.2">
      <c r="H36382" s="12"/>
      <c r="J36382" s="29"/>
      <c r="K36382" s="45"/>
      <c r="L36382" s="45"/>
      <c r="M36382" s="45"/>
    </row>
    <row r="36383" spans="8:13" s="28" customFormat="1" x14ac:dyDescent="0.2">
      <c r="H36383" s="12"/>
      <c r="J36383" s="29"/>
      <c r="K36383" s="45"/>
      <c r="L36383" s="45"/>
      <c r="M36383" s="45"/>
    </row>
    <row r="36384" spans="8:13" s="28" customFormat="1" x14ac:dyDescent="0.2">
      <c r="H36384" s="12"/>
      <c r="J36384" s="29"/>
      <c r="K36384" s="45"/>
      <c r="L36384" s="45"/>
      <c r="M36384" s="45"/>
    </row>
    <row r="36385" spans="8:13" s="28" customFormat="1" x14ac:dyDescent="0.2">
      <c r="H36385" s="12"/>
      <c r="J36385" s="29"/>
      <c r="K36385" s="45"/>
      <c r="L36385" s="45"/>
      <c r="M36385" s="45"/>
    </row>
    <row r="36386" spans="8:13" s="28" customFormat="1" x14ac:dyDescent="0.2">
      <c r="H36386" s="12"/>
      <c r="J36386" s="29"/>
      <c r="K36386" s="45"/>
      <c r="L36386" s="45"/>
      <c r="M36386" s="45"/>
    </row>
    <row r="36387" spans="8:13" s="28" customFormat="1" x14ac:dyDescent="0.2">
      <c r="H36387" s="12"/>
      <c r="J36387" s="29"/>
      <c r="K36387" s="45"/>
      <c r="L36387" s="45"/>
      <c r="M36387" s="45"/>
    </row>
    <row r="36388" spans="8:13" s="28" customFormat="1" x14ac:dyDescent="0.2">
      <c r="H36388" s="12"/>
      <c r="J36388" s="29"/>
      <c r="K36388" s="45"/>
      <c r="L36388" s="45"/>
      <c r="M36388" s="45"/>
    </row>
    <row r="36389" spans="8:13" s="28" customFormat="1" x14ac:dyDescent="0.2">
      <c r="H36389" s="12"/>
      <c r="J36389" s="29"/>
      <c r="K36389" s="45"/>
      <c r="L36389" s="45"/>
      <c r="M36389" s="45"/>
    </row>
    <row r="36390" spans="8:13" s="28" customFormat="1" x14ac:dyDescent="0.2">
      <c r="H36390" s="12"/>
      <c r="J36390" s="29"/>
      <c r="K36390" s="45"/>
      <c r="L36390" s="45"/>
      <c r="M36390" s="45"/>
    </row>
    <row r="36391" spans="8:13" s="28" customFormat="1" x14ac:dyDescent="0.2">
      <c r="H36391" s="12"/>
      <c r="J36391" s="29"/>
      <c r="K36391" s="45"/>
      <c r="L36391" s="45"/>
      <c r="M36391" s="45"/>
    </row>
    <row r="36392" spans="8:13" s="28" customFormat="1" x14ac:dyDescent="0.2">
      <c r="H36392" s="12"/>
      <c r="J36392" s="29"/>
      <c r="K36392" s="45"/>
      <c r="L36392" s="45"/>
      <c r="M36392" s="45"/>
    </row>
    <row r="36393" spans="8:13" s="28" customFormat="1" x14ac:dyDescent="0.2">
      <c r="H36393" s="12"/>
      <c r="J36393" s="29"/>
      <c r="K36393" s="45"/>
      <c r="L36393" s="45"/>
      <c r="M36393" s="45"/>
    </row>
    <row r="36394" spans="8:13" s="28" customFormat="1" x14ac:dyDescent="0.2">
      <c r="H36394" s="12"/>
      <c r="J36394" s="29"/>
      <c r="K36394" s="45"/>
      <c r="L36394" s="45"/>
      <c r="M36394" s="45"/>
    </row>
    <row r="36395" spans="8:13" s="28" customFormat="1" x14ac:dyDescent="0.2">
      <c r="H36395" s="12"/>
      <c r="J36395" s="29"/>
      <c r="K36395" s="45"/>
      <c r="L36395" s="45"/>
      <c r="M36395" s="45"/>
    </row>
    <row r="36396" spans="8:13" s="28" customFormat="1" x14ac:dyDescent="0.2">
      <c r="H36396" s="12"/>
      <c r="J36396" s="29"/>
      <c r="K36396" s="45"/>
      <c r="L36396" s="45"/>
      <c r="M36396" s="45"/>
    </row>
    <row r="36397" spans="8:13" s="28" customFormat="1" x14ac:dyDescent="0.2">
      <c r="H36397" s="12"/>
      <c r="J36397" s="29"/>
      <c r="K36397" s="45"/>
      <c r="L36397" s="45"/>
      <c r="M36397" s="45"/>
    </row>
    <row r="36398" spans="8:13" s="28" customFormat="1" x14ac:dyDescent="0.2">
      <c r="H36398" s="12"/>
      <c r="J36398" s="29"/>
      <c r="K36398" s="45"/>
      <c r="L36398" s="45"/>
      <c r="M36398" s="45"/>
    </row>
    <row r="36399" spans="8:13" s="28" customFormat="1" x14ac:dyDescent="0.2">
      <c r="H36399" s="12"/>
      <c r="J36399" s="29"/>
      <c r="K36399" s="45"/>
      <c r="L36399" s="45"/>
      <c r="M36399" s="45"/>
    </row>
    <row r="36400" spans="8:13" s="28" customFormat="1" x14ac:dyDescent="0.2">
      <c r="H36400" s="12"/>
      <c r="J36400" s="29"/>
      <c r="K36400" s="45"/>
      <c r="L36400" s="45"/>
      <c r="M36400" s="45"/>
    </row>
    <row r="36401" spans="8:13" s="28" customFormat="1" x14ac:dyDescent="0.2">
      <c r="H36401" s="12"/>
      <c r="J36401" s="29"/>
      <c r="K36401" s="45"/>
      <c r="L36401" s="45"/>
      <c r="M36401" s="45"/>
    </row>
    <row r="36402" spans="8:13" s="28" customFormat="1" x14ac:dyDescent="0.2">
      <c r="H36402" s="12"/>
      <c r="J36402" s="29"/>
      <c r="K36402" s="45"/>
      <c r="L36402" s="45"/>
      <c r="M36402" s="45"/>
    </row>
    <row r="36403" spans="8:13" s="28" customFormat="1" x14ac:dyDescent="0.2">
      <c r="H36403" s="12"/>
      <c r="J36403" s="29"/>
      <c r="K36403" s="45"/>
      <c r="L36403" s="45"/>
      <c r="M36403" s="45"/>
    </row>
    <row r="36404" spans="8:13" s="28" customFormat="1" x14ac:dyDescent="0.2">
      <c r="H36404" s="12"/>
      <c r="J36404" s="29"/>
      <c r="K36404" s="45"/>
      <c r="L36404" s="45"/>
      <c r="M36404" s="45"/>
    </row>
    <row r="36405" spans="8:13" s="28" customFormat="1" x14ac:dyDescent="0.2">
      <c r="H36405" s="12"/>
      <c r="J36405" s="29"/>
      <c r="K36405" s="45"/>
      <c r="L36405" s="45"/>
      <c r="M36405" s="45"/>
    </row>
    <row r="36406" spans="8:13" s="28" customFormat="1" x14ac:dyDescent="0.2">
      <c r="H36406" s="12"/>
      <c r="J36406" s="29"/>
      <c r="K36406" s="45"/>
      <c r="L36406" s="45"/>
      <c r="M36406" s="45"/>
    </row>
    <row r="36407" spans="8:13" s="28" customFormat="1" x14ac:dyDescent="0.2">
      <c r="H36407" s="12"/>
      <c r="J36407" s="29"/>
      <c r="K36407" s="45"/>
      <c r="L36407" s="45"/>
      <c r="M36407" s="45"/>
    </row>
    <row r="36408" spans="8:13" s="28" customFormat="1" x14ac:dyDescent="0.2">
      <c r="H36408" s="12"/>
      <c r="J36408" s="29"/>
      <c r="K36408" s="45"/>
      <c r="L36408" s="45"/>
      <c r="M36408" s="45"/>
    </row>
    <row r="36409" spans="8:13" s="28" customFormat="1" x14ac:dyDescent="0.2">
      <c r="H36409" s="12"/>
      <c r="J36409" s="29"/>
      <c r="K36409" s="45"/>
      <c r="L36409" s="45"/>
      <c r="M36409" s="45"/>
    </row>
    <row r="36410" spans="8:13" s="28" customFormat="1" x14ac:dyDescent="0.2">
      <c r="H36410" s="12"/>
      <c r="J36410" s="29"/>
      <c r="K36410" s="45"/>
      <c r="L36410" s="45"/>
      <c r="M36410" s="45"/>
    </row>
    <row r="36411" spans="8:13" s="28" customFormat="1" x14ac:dyDescent="0.2">
      <c r="H36411" s="12"/>
      <c r="J36411" s="29"/>
      <c r="K36411" s="45"/>
      <c r="L36411" s="45"/>
      <c r="M36411" s="45"/>
    </row>
    <row r="36412" spans="8:13" s="28" customFormat="1" x14ac:dyDescent="0.2">
      <c r="H36412" s="12"/>
      <c r="J36412" s="29"/>
      <c r="K36412" s="45"/>
      <c r="L36412" s="45"/>
      <c r="M36412" s="45"/>
    </row>
    <row r="36413" spans="8:13" s="28" customFormat="1" x14ac:dyDescent="0.2">
      <c r="H36413" s="12"/>
      <c r="J36413" s="29"/>
      <c r="K36413" s="45"/>
      <c r="L36413" s="45"/>
      <c r="M36413" s="45"/>
    </row>
    <row r="36414" spans="8:13" s="28" customFormat="1" x14ac:dyDescent="0.2">
      <c r="H36414" s="12"/>
      <c r="J36414" s="29"/>
      <c r="K36414" s="45"/>
      <c r="L36414" s="45"/>
      <c r="M36414" s="45"/>
    </row>
    <row r="36415" spans="8:13" s="28" customFormat="1" x14ac:dyDescent="0.2">
      <c r="H36415" s="12"/>
      <c r="J36415" s="29"/>
      <c r="K36415" s="45"/>
      <c r="L36415" s="45"/>
      <c r="M36415" s="45"/>
    </row>
    <row r="36416" spans="8:13" s="28" customFormat="1" x14ac:dyDescent="0.2">
      <c r="H36416" s="12"/>
      <c r="J36416" s="29"/>
      <c r="K36416" s="45"/>
      <c r="L36416" s="45"/>
      <c r="M36416" s="45"/>
    </row>
    <row r="36417" spans="8:13" s="28" customFormat="1" x14ac:dyDescent="0.2">
      <c r="H36417" s="12"/>
      <c r="J36417" s="29"/>
      <c r="K36417" s="45"/>
      <c r="L36417" s="45"/>
      <c r="M36417" s="45"/>
    </row>
    <row r="36418" spans="8:13" s="28" customFormat="1" x14ac:dyDescent="0.2">
      <c r="H36418" s="12"/>
      <c r="J36418" s="29"/>
      <c r="K36418" s="45"/>
      <c r="L36418" s="45"/>
      <c r="M36418" s="45"/>
    </row>
    <row r="36419" spans="8:13" s="28" customFormat="1" x14ac:dyDescent="0.2">
      <c r="H36419" s="12"/>
      <c r="J36419" s="29"/>
      <c r="K36419" s="45"/>
      <c r="L36419" s="45"/>
      <c r="M36419" s="45"/>
    </row>
    <row r="36420" spans="8:13" s="28" customFormat="1" x14ac:dyDescent="0.2">
      <c r="H36420" s="12"/>
      <c r="J36420" s="29"/>
      <c r="K36420" s="45"/>
      <c r="L36420" s="45"/>
      <c r="M36420" s="45"/>
    </row>
    <row r="36421" spans="8:13" s="28" customFormat="1" x14ac:dyDescent="0.2">
      <c r="H36421" s="12"/>
      <c r="J36421" s="29"/>
      <c r="K36421" s="45"/>
      <c r="L36421" s="45"/>
      <c r="M36421" s="45"/>
    </row>
    <row r="36422" spans="8:13" s="28" customFormat="1" x14ac:dyDescent="0.2">
      <c r="H36422" s="12"/>
      <c r="J36422" s="29"/>
      <c r="K36422" s="45"/>
      <c r="L36422" s="45"/>
      <c r="M36422" s="45"/>
    </row>
    <row r="36423" spans="8:13" s="28" customFormat="1" x14ac:dyDescent="0.2">
      <c r="H36423" s="12"/>
      <c r="J36423" s="29"/>
      <c r="K36423" s="45"/>
      <c r="L36423" s="45"/>
      <c r="M36423" s="45"/>
    </row>
    <row r="36424" spans="8:13" s="28" customFormat="1" x14ac:dyDescent="0.2">
      <c r="H36424" s="12"/>
      <c r="J36424" s="29"/>
      <c r="K36424" s="45"/>
      <c r="L36424" s="45"/>
      <c r="M36424" s="45"/>
    </row>
    <row r="36425" spans="8:13" s="28" customFormat="1" x14ac:dyDescent="0.2">
      <c r="H36425" s="12"/>
      <c r="J36425" s="29"/>
      <c r="K36425" s="45"/>
      <c r="L36425" s="45"/>
      <c r="M36425" s="45"/>
    </row>
    <row r="36426" spans="8:13" s="28" customFormat="1" x14ac:dyDescent="0.2">
      <c r="H36426" s="12"/>
      <c r="J36426" s="29"/>
      <c r="K36426" s="45"/>
      <c r="L36426" s="45"/>
      <c r="M36426" s="45"/>
    </row>
    <row r="36427" spans="8:13" s="28" customFormat="1" x14ac:dyDescent="0.2">
      <c r="H36427" s="12"/>
      <c r="J36427" s="29"/>
      <c r="K36427" s="45"/>
      <c r="L36427" s="45"/>
      <c r="M36427" s="45"/>
    </row>
    <row r="36428" spans="8:13" s="28" customFormat="1" x14ac:dyDescent="0.2">
      <c r="H36428" s="12"/>
      <c r="J36428" s="29"/>
      <c r="K36428" s="45"/>
      <c r="L36428" s="45"/>
      <c r="M36428" s="45"/>
    </row>
    <row r="36429" spans="8:13" s="28" customFormat="1" x14ac:dyDescent="0.2">
      <c r="H36429" s="12"/>
      <c r="J36429" s="29"/>
      <c r="K36429" s="45"/>
      <c r="L36429" s="45"/>
      <c r="M36429" s="45"/>
    </row>
    <row r="36430" spans="8:13" s="28" customFormat="1" x14ac:dyDescent="0.2">
      <c r="H36430" s="12"/>
      <c r="J36430" s="29"/>
      <c r="K36430" s="45"/>
      <c r="L36430" s="45"/>
      <c r="M36430" s="45"/>
    </row>
    <row r="36431" spans="8:13" s="28" customFormat="1" x14ac:dyDescent="0.2">
      <c r="H36431" s="12"/>
      <c r="J36431" s="29"/>
      <c r="K36431" s="45"/>
      <c r="L36431" s="45"/>
      <c r="M36431" s="45"/>
    </row>
    <row r="36432" spans="8:13" s="28" customFormat="1" x14ac:dyDescent="0.2">
      <c r="H36432" s="12"/>
      <c r="J36432" s="29"/>
      <c r="K36432" s="45"/>
      <c r="L36432" s="45"/>
      <c r="M36432" s="45"/>
    </row>
    <row r="36433" spans="8:13" s="28" customFormat="1" x14ac:dyDescent="0.2">
      <c r="H36433" s="12"/>
      <c r="J36433" s="29"/>
      <c r="K36433" s="45"/>
      <c r="L36433" s="45"/>
      <c r="M36433" s="45"/>
    </row>
    <row r="36434" spans="8:13" s="28" customFormat="1" x14ac:dyDescent="0.2">
      <c r="H36434" s="12"/>
      <c r="J36434" s="29"/>
      <c r="K36434" s="45"/>
      <c r="L36434" s="45"/>
      <c r="M36434" s="45"/>
    </row>
    <row r="36435" spans="8:13" s="28" customFormat="1" x14ac:dyDescent="0.2">
      <c r="H36435" s="12"/>
      <c r="J36435" s="29"/>
      <c r="K36435" s="45"/>
      <c r="L36435" s="45"/>
      <c r="M36435" s="45"/>
    </row>
    <row r="36436" spans="8:13" s="28" customFormat="1" x14ac:dyDescent="0.2">
      <c r="H36436" s="12"/>
      <c r="J36436" s="29"/>
      <c r="K36436" s="45"/>
      <c r="L36436" s="45"/>
      <c r="M36436" s="45"/>
    </row>
    <row r="36437" spans="8:13" s="28" customFormat="1" x14ac:dyDescent="0.2">
      <c r="H36437" s="12"/>
      <c r="J36437" s="29"/>
      <c r="K36437" s="45"/>
      <c r="L36437" s="45"/>
      <c r="M36437" s="45"/>
    </row>
    <row r="36438" spans="8:13" s="28" customFormat="1" x14ac:dyDescent="0.2">
      <c r="H36438" s="12"/>
      <c r="J36438" s="29"/>
      <c r="K36438" s="45"/>
      <c r="L36438" s="45"/>
      <c r="M36438" s="45"/>
    </row>
    <row r="36439" spans="8:13" s="28" customFormat="1" x14ac:dyDescent="0.2">
      <c r="H36439" s="12"/>
      <c r="J36439" s="29"/>
      <c r="K36439" s="45"/>
      <c r="L36439" s="45"/>
      <c r="M36439" s="45"/>
    </row>
    <row r="36440" spans="8:13" s="28" customFormat="1" x14ac:dyDescent="0.2">
      <c r="H36440" s="12"/>
      <c r="J36440" s="29"/>
      <c r="K36440" s="45"/>
      <c r="L36440" s="45"/>
      <c r="M36440" s="45"/>
    </row>
    <row r="36441" spans="8:13" s="28" customFormat="1" x14ac:dyDescent="0.2">
      <c r="H36441" s="12"/>
      <c r="J36441" s="29"/>
      <c r="K36441" s="45"/>
      <c r="L36441" s="45"/>
      <c r="M36441" s="45"/>
    </row>
    <row r="36442" spans="8:13" s="28" customFormat="1" x14ac:dyDescent="0.2">
      <c r="H36442" s="12"/>
      <c r="J36442" s="29"/>
      <c r="K36442" s="45"/>
      <c r="L36442" s="45"/>
      <c r="M36442" s="45"/>
    </row>
    <row r="36443" spans="8:13" s="28" customFormat="1" x14ac:dyDescent="0.2">
      <c r="H36443" s="12"/>
      <c r="J36443" s="29"/>
      <c r="K36443" s="45"/>
      <c r="L36443" s="45"/>
      <c r="M36443" s="45"/>
    </row>
    <row r="36444" spans="8:13" s="28" customFormat="1" x14ac:dyDescent="0.2">
      <c r="H36444" s="12"/>
      <c r="J36444" s="29"/>
      <c r="K36444" s="45"/>
      <c r="L36444" s="45"/>
      <c r="M36444" s="45"/>
    </row>
    <row r="36445" spans="8:13" s="28" customFormat="1" x14ac:dyDescent="0.2">
      <c r="H36445" s="12"/>
      <c r="J36445" s="29"/>
      <c r="K36445" s="45"/>
      <c r="L36445" s="45"/>
      <c r="M36445" s="45"/>
    </row>
    <row r="36446" spans="8:13" s="28" customFormat="1" x14ac:dyDescent="0.2">
      <c r="H36446" s="12"/>
      <c r="J36446" s="29"/>
      <c r="K36446" s="45"/>
      <c r="L36446" s="45"/>
      <c r="M36446" s="45"/>
    </row>
    <row r="36447" spans="8:13" s="28" customFormat="1" x14ac:dyDescent="0.2">
      <c r="H36447" s="12"/>
      <c r="J36447" s="29"/>
      <c r="K36447" s="45"/>
      <c r="L36447" s="45"/>
      <c r="M36447" s="45"/>
    </row>
    <row r="36448" spans="8:13" s="28" customFormat="1" x14ac:dyDescent="0.2">
      <c r="H36448" s="12"/>
      <c r="J36448" s="29"/>
      <c r="K36448" s="45"/>
      <c r="L36448" s="45"/>
      <c r="M36448" s="45"/>
    </row>
    <row r="36449" spans="8:13" s="28" customFormat="1" x14ac:dyDescent="0.2">
      <c r="H36449" s="12"/>
      <c r="J36449" s="29"/>
      <c r="K36449" s="45"/>
      <c r="L36449" s="45"/>
      <c r="M36449" s="45"/>
    </row>
    <row r="36450" spans="8:13" s="28" customFormat="1" x14ac:dyDescent="0.2">
      <c r="H36450" s="12"/>
      <c r="J36450" s="29"/>
      <c r="K36450" s="45"/>
      <c r="L36450" s="45"/>
      <c r="M36450" s="45"/>
    </row>
    <row r="36451" spans="8:13" s="28" customFormat="1" x14ac:dyDescent="0.2">
      <c r="H36451" s="12"/>
      <c r="J36451" s="29"/>
      <c r="K36451" s="45"/>
      <c r="L36451" s="45"/>
      <c r="M36451" s="45"/>
    </row>
    <row r="36452" spans="8:13" s="28" customFormat="1" x14ac:dyDescent="0.2">
      <c r="H36452" s="12"/>
      <c r="J36452" s="29"/>
      <c r="K36452" s="45"/>
      <c r="L36452" s="45"/>
      <c r="M36452" s="45"/>
    </row>
    <row r="36453" spans="8:13" s="28" customFormat="1" x14ac:dyDescent="0.2">
      <c r="H36453" s="12"/>
      <c r="J36453" s="29"/>
      <c r="K36453" s="45"/>
      <c r="L36453" s="45"/>
      <c r="M36453" s="45"/>
    </row>
    <row r="36454" spans="8:13" s="28" customFormat="1" x14ac:dyDescent="0.2">
      <c r="H36454" s="12"/>
      <c r="J36454" s="29"/>
      <c r="K36454" s="45"/>
      <c r="L36454" s="45"/>
      <c r="M36454" s="45"/>
    </row>
    <row r="36455" spans="8:13" s="28" customFormat="1" x14ac:dyDescent="0.2">
      <c r="H36455" s="12"/>
      <c r="J36455" s="29"/>
      <c r="K36455" s="45"/>
      <c r="L36455" s="45"/>
      <c r="M36455" s="45"/>
    </row>
    <row r="36456" spans="8:13" s="28" customFormat="1" x14ac:dyDescent="0.2">
      <c r="H36456" s="12"/>
      <c r="J36456" s="29"/>
      <c r="K36456" s="45"/>
      <c r="L36456" s="45"/>
      <c r="M36456" s="45"/>
    </row>
    <row r="36457" spans="8:13" s="28" customFormat="1" x14ac:dyDescent="0.2">
      <c r="H36457" s="12"/>
      <c r="J36457" s="29"/>
      <c r="K36457" s="45"/>
      <c r="L36457" s="45"/>
      <c r="M36457" s="45"/>
    </row>
    <row r="36458" spans="8:13" s="28" customFormat="1" x14ac:dyDescent="0.2">
      <c r="H36458" s="12"/>
      <c r="J36458" s="29"/>
      <c r="K36458" s="45"/>
      <c r="L36458" s="45"/>
      <c r="M36458" s="45"/>
    </row>
    <row r="36459" spans="8:13" s="28" customFormat="1" x14ac:dyDescent="0.2">
      <c r="H36459" s="12"/>
      <c r="J36459" s="29"/>
      <c r="K36459" s="45"/>
      <c r="L36459" s="45"/>
      <c r="M36459" s="45"/>
    </row>
    <row r="36460" spans="8:13" s="28" customFormat="1" x14ac:dyDescent="0.2">
      <c r="H36460" s="12"/>
      <c r="J36460" s="29"/>
      <c r="K36460" s="45"/>
      <c r="L36460" s="45"/>
      <c r="M36460" s="45"/>
    </row>
    <row r="36461" spans="8:13" s="28" customFormat="1" x14ac:dyDescent="0.2">
      <c r="H36461" s="12"/>
      <c r="J36461" s="29"/>
      <c r="K36461" s="45"/>
      <c r="L36461" s="45"/>
      <c r="M36461" s="45"/>
    </row>
    <row r="36462" spans="8:13" s="28" customFormat="1" x14ac:dyDescent="0.2">
      <c r="H36462" s="12"/>
      <c r="J36462" s="29"/>
      <c r="K36462" s="45"/>
      <c r="L36462" s="45"/>
      <c r="M36462" s="45"/>
    </row>
    <row r="36463" spans="8:13" s="28" customFormat="1" x14ac:dyDescent="0.2">
      <c r="H36463" s="12"/>
      <c r="J36463" s="29"/>
      <c r="K36463" s="45"/>
      <c r="L36463" s="45"/>
      <c r="M36463" s="45"/>
    </row>
    <row r="36464" spans="8:13" s="28" customFormat="1" x14ac:dyDescent="0.2">
      <c r="H36464" s="12"/>
      <c r="J36464" s="29"/>
      <c r="K36464" s="45"/>
      <c r="L36464" s="45"/>
      <c r="M36464" s="45"/>
    </row>
    <row r="36465" spans="8:13" s="28" customFormat="1" x14ac:dyDescent="0.2">
      <c r="H36465" s="12"/>
      <c r="J36465" s="29"/>
      <c r="K36465" s="45"/>
      <c r="L36465" s="45"/>
      <c r="M36465" s="45"/>
    </row>
    <row r="36466" spans="8:13" s="28" customFormat="1" x14ac:dyDescent="0.2">
      <c r="H36466" s="12"/>
      <c r="J36466" s="29"/>
      <c r="K36466" s="45"/>
      <c r="L36466" s="45"/>
      <c r="M36466" s="45"/>
    </row>
    <row r="36467" spans="8:13" s="28" customFormat="1" x14ac:dyDescent="0.2">
      <c r="H36467" s="12"/>
      <c r="J36467" s="29"/>
      <c r="K36467" s="45"/>
      <c r="L36467" s="45"/>
      <c r="M36467" s="45"/>
    </row>
    <row r="36468" spans="8:13" s="28" customFormat="1" x14ac:dyDescent="0.2">
      <c r="H36468" s="12"/>
      <c r="J36468" s="29"/>
      <c r="K36468" s="45"/>
      <c r="L36468" s="45"/>
      <c r="M36468" s="45"/>
    </row>
    <row r="36469" spans="8:13" s="28" customFormat="1" x14ac:dyDescent="0.2">
      <c r="H36469" s="12"/>
      <c r="J36469" s="29"/>
      <c r="K36469" s="45"/>
      <c r="L36469" s="45"/>
      <c r="M36469" s="45"/>
    </row>
    <row r="36470" spans="8:13" s="28" customFormat="1" x14ac:dyDescent="0.2">
      <c r="H36470" s="12"/>
      <c r="J36470" s="29"/>
      <c r="K36470" s="45"/>
      <c r="L36470" s="45"/>
      <c r="M36470" s="45"/>
    </row>
    <row r="36471" spans="8:13" s="28" customFormat="1" x14ac:dyDescent="0.2">
      <c r="H36471" s="12"/>
      <c r="J36471" s="29"/>
      <c r="K36471" s="45"/>
      <c r="L36471" s="45"/>
      <c r="M36471" s="45"/>
    </row>
    <row r="36472" spans="8:13" s="28" customFormat="1" x14ac:dyDescent="0.2">
      <c r="H36472" s="12"/>
      <c r="J36472" s="29"/>
      <c r="K36472" s="45"/>
      <c r="L36472" s="45"/>
      <c r="M36472" s="45"/>
    </row>
    <row r="36473" spans="8:13" s="28" customFormat="1" x14ac:dyDescent="0.2">
      <c r="H36473" s="12"/>
      <c r="J36473" s="29"/>
      <c r="K36473" s="45"/>
      <c r="L36473" s="45"/>
      <c r="M36473" s="45"/>
    </row>
    <row r="36474" spans="8:13" s="28" customFormat="1" x14ac:dyDescent="0.2">
      <c r="H36474" s="12"/>
      <c r="J36474" s="29"/>
      <c r="K36474" s="45"/>
      <c r="L36474" s="45"/>
      <c r="M36474" s="45"/>
    </row>
    <row r="36475" spans="8:13" s="28" customFormat="1" x14ac:dyDescent="0.2">
      <c r="H36475" s="12"/>
      <c r="J36475" s="29"/>
      <c r="K36475" s="45"/>
      <c r="L36475" s="45"/>
      <c r="M36475" s="45"/>
    </row>
    <row r="36476" spans="8:13" s="28" customFormat="1" x14ac:dyDescent="0.2">
      <c r="H36476" s="12"/>
      <c r="J36476" s="29"/>
      <c r="K36476" s="45"/>
      <c r="L36476" s="45"/>
      <c r="M36476" s="45"/>
    </row>
    <row r="36477" spans="8:13" s="28" customFormat="1" x14ac:dyDescent="0.2">
      <c r="H36477" s="12"/>
      <c r="J36477" s="29"/>
      <c r="K36477" s="45"/>
      <c r="L36477" s="45"/>
      <c r="M36477" s="45"/>
    </row>
    <row r="36478" spans="8:13" s="28" customFormat="1" x14ac:dyDescent="0.2">
      <c r="H36478" s="12"/>
      <c r="J36478" s="29"/>
      <c r="K36478" s="45"/>
      <c r="L36478" s="45"/>
      <c r="M36478" s="45"/>
    </row>
    <row r="36479" spans="8:13" s="28" customFormat="1" x14ac:dyDescent="0.2">
      <c r="H36479" s="12"/>
      <c r="J36479" s="29"/>
      <c r="K36479" s="45"/>
      <c r="L36479" s="45"/>
      <c r="M36479" s="45"/>
    </row>
    <row r="36480" spans="8:13" s="28" customFormat="1" x14ac:dyDescent="0.2">
      <c r="H36480" s="12"/>
      <c r="J36480" s="29"/>
      <c r="K36480" s="45"/>
      <c r="L36480" s="45"/>
      <c r="M36480" s="45"/>
    </row>
    <row r="36481" spans="8:13" s="28" customFormat="1" x14ac:dyDescent="0.2">
      <c r="H36481" s="12"/>
      <c r="J36481" s="29"/>
      <c r="K36481" s="45"/>
      <c r="L36481" s="45"/>
      <c r="M36481" s="45"/>
    </row>
    <row r="36482" spans="8:13" s="28" customFormat="1" x14ac:dyDescent="0.2">
      <c r="H36482" s="12"/>
      <c r="J36482" s="29"/>
      <c r="K36482" s="45"/>
      <c r="L36482" s="45"/>
      <c r="M36482" s="45"/>
    </row>
    <row r="36483" spans="8:13" s="28" customFormat="1" x14ac:dyDescent="0.2">
      <c r="H36483" s="12"/>
      <c r="J36483" s="29"/>
      <c r="K36483" s="45"/>
      <c r="L36483" s="45"/>
      <c r="M36483" s="45"/>
    </row>
    <row r="36484" spans="8:13" s="28" customFormat="1" x14ac:dyDescent="0.2">
      <c r="H36484" s="12"/>
      <c r="J36484" s="29"/>
      <c r="K36484" s="45"/>
      <c r="L36484" s="45"/>
      <c r="M36484" s="45"/>
    </row>
    <row r="36485" spans="8:13" s="28" customFormat="1" x14ac:dyDescent="0.2">
      <c r="H36485" s="12"/>
      <c r="J36485" s="29"/>
      <c r="K36485" s="45"/>
      <c r="L36485" s="45"/>
      <c r="M36485" s="45"/>
    </row>
    <row r="36486" spans="8:13" s="28" customFormat="1" x14ac:dyDescent="0.2">
      <c r="H36486" s="12"/>
      <c r="J36486" s="29"/>
      <c r="K36486" s="45"/>
      <c r="L36486" s="45"/>
      <c r="M36486" s="45"/>
    </row>
    <row r="36487" spans="8:13" s="28" customFormat="1" x14ac:dyDescent="0.2">
      <c r="H36487" s="12"/>
      <c r="J36487" s="29"/>
      <c r="K36487" s="45"/>
      <c r="L36487" s="45"/>
      <c r="M36487" s="45"/>
    </row>
    <row r="36488" spans="8:13" s="28" customFormat="1" x14ac:dyDescent="0.2">
      <c r="H36488" s="12"/>
      <c r="J36488" s="29"/>
      <c r="K36488" s="45"/>
      <c r="L36488" s="45"/>
      <c r="M36488" s="45"/>
    </row>
    <row r="36489" spans="8:13" s="28" customFormat="1" x14ac:dyDescent="0.2">
      <c r="H36489" s="12"/>
      <c r="J36489" s="29"/>
      <c r="K36489" s="45"/>
      <c r="L36489" s="45"/>
      <c r="M36489" s="45"/>
    </row>
    <row r="36490" spans="8:13" s="28" customFormat="1" x14ac:dyDescent="0.2">
      <c r="H36490" s="12"/>
      <c r="J36490" s="29"/>
      <c r="K36490" s="45"/>
      <c r="L36490" s="45"/>
      <c r="M36490" s="45"/>
    </row>
    <row r="36491" spans="8:13" s="28" customFormat="1" x14ac:dyDescent="0.2">
      <c r="H36491" s="12"/>
      <c r="J36491" s="29"/>
      <c r="K36491" s="45"/>
      <c r="L36491" s="45"/>
      <c r="M36491" s="45"/>
    </row>
    <row r="36492" spans="8:13" s="28" customFormat="1" x14ac:dyDescent="0.2">
      <c r="H36492" s="12"/>
      <c r="J36492" s="29"/>
      <c r="K36492" s="45"/>
      <c r="L36492" s="45"/>
      <c r="M36492" s="45"/>
    </row>
    <row r="36493" spans="8:13" s="28" customFormat="1" x14ac:dyDescent="0.2">
      <c r="H36493" s="12"/>
      <c r="J36493" s="29"/>
      <c r="K36493" s="45"/>
      <c r="L36493" s="45"/>
      <c r="M36493" s="45"/>
    </row>
    <row r="36494" spans="8:13" s="28" customFormat="1" x14ac:dyDescent="0.2">
      <c r="H36494" s="12"/>
      <c r="J36494" s="29"/>
      <c r="K36494" s="45"/>
      <c r="L36494" s="45"/>
      <c r="M36494" s="45"/>
    </row>
    <row r="36495" spans="8:13" s="28" customFormat="1" x14ac:dyDescent="0.2">
      <c r="H36495" s="12"/>
      <c r="J36495" s="29"/>
      <c r="K36495" s="45"/>
      <c r="L36495" s="45"/>
      <c r="M36495" s="45"/>
    </row>
    <row r="36496" spans="8:13" s="28" customFormat="1" x14ac:dyDescent="0.2">
      <c r="H36496" s="12"/>
      <c r="J36496" s="29"/>
      <c r="K36496" s="45"/>
      <c r="L36496" s="45"/>
      <c r="M36496" s="45"/>
    </row>
    <row r="36497" spans="8:13" s="28" customFormat="1" x14ac:dyDescent="0.2">
      <c r="H36497" s="12"/>
      <c r="J36497" s="29"/>
      <c r="K36497" s="45"/>
      <c r="L36497" s="45"/>
      <c r="M36497" s="45"/>
    </row>
    <row r="36498" spans="8:13" s="28" customFormat="1" x14ac:dyDescent="0.2">
      <c r="H36498" s="12"/>
      <c r="J36498" s="29"/>
      <c r="K36498" s="45"/>
      <c r="L36498" s="45"/>
      <c r="M36498" s="45"/>
    </row>
    <row r="36499" spans="8:13" s="28" customFormat="1" x14ac:dyDescent="0.2">
      <c r="H36499" s="12"/>
      <c r="J36499" s="29"/>
      <c r="K36499" s="45"/>
      <c r="L36499" s="45"/>
      <c r="M36499" s="45"/>
    </row>
    <row r="36500" spans="8:13" s="28" customFormat="1" x14ac:dyDescent="0.2">
      <c r="H36500" s="12"/>
      <c r="J36500" s="29"/>
      <c r="K36500" s="45"/>
      <c r="L36500" s="45"/>
      <c r="M36500" s="45"/>
    </row>
    <row r="36501" spans="8:13" s="28" customFormat="1" x14ac:dyDescent="0.2">
      <c r="H36501" s="12"/>
      <c r="J36501" s="29"/>
      <c r="K36501" s="45"/>
      <c r="L36501" s="45"/>
      <c r="M36501" s="45"/>
    </row>
    <row r="36502" spans="8:13" s="28" customFormat="1" x14ac:dyDescent="0.2">
      <c r="H36502" s="12"/>
      <c r="J36502" s="29"/>
      <c r="K36502" s="45"/>
      <c r="L36502" s="45"/>
      <c r="M36502" s="45"/>
    </row>
    <row r="36503" spans="8:13" s="28" customFormat="1" x14ac:dyDescent="0.2">
      <c r="H36503" s="12"/>
      <c r="J36503" s="29"/>
      <c r="K36503" s="45"/>
      <c r="L36503" s="45"/>
      <c r="M36503" s="45"/>
    </row>
    <row r="36504" spans="8:13" s="28" customFormat="1" x14ac:dyDescent="0.2">
      <c r="H36504" s="12"/>
      <c r="J36504" s="29"/>
      <c r="K36504" s="45"/>
      <c r="L36504" s="45"/>
      <c r="M36504" s="45"/>
    </row>
    <row r="36505" spans="8:13" s="28" customFormat="1" x14ac:dyDescent="0.2">
      <c r="H36505" s="12"/>
      <c r="J36505" s="29"/>
      <c r="K36505" s="45"/>
      <c r="L36505" s="45"/>
      <c r="M36505" s="45"/>
    </row>
    <row r="36506" spans="8:13" s="28" customFormat="1" x14ac:dyDescent="0.2">
      <c r="H36506" s="12"/>
      <c r="J36506" s="29"/>
      <c r="K36506" s="45"/>
      <c r="L36506" s="45"/>
      <c r="M36506" s="45"/>
    </row>
    <row r="36507" spans="8:13" s="28" customFormat="1" x14ac:dyDescent="0.2">
      <c r="H36507" s="12"/>
      <c r="J36507" s="29"/>
      <c r="K36507" s="45"/>
      <c r="L36507" s="45"/>
      <c r="M36507" s="45"/>
    </row>
    <row r="36508" spans="8:13" s="28" customFormat="1" x14ac:dyDescent="0.2">
      <c r="H36508" s="12"/>
      <c r="J36508" s="29"/>
      <c r="K36508" s="45"/>
      <c r="L36508" s="45"/>
      <c r="M36508" s="45"/>
    </row>
    <row r="36509" spans="8:13" s="28" customFormat="1" x14ac:dyDescent="0.2">
      <c r="H36509" s="12"/>
      <c r="J36509" s="29"/>
      <c r="K36509" s="45"/>
      <c r="L36509" s="45"/>
      <c r="M36509" s="45"/>
    </row>
    <row r="36510" spans="8:13" s="28" customFormat="1" x14ac:dyDescent="0.2">
      <c r="H36510" s="12"/>
      <c r="J36510" s="29"/>
      <c r="K36510" s="45"/>
      <c r="L36510" s="45"/>
      <c r="M36510" s="45"/>
    </row>
    <row r="36511" spans="8:13" s="28" customFormat="1" x14ac:dyDescent="0.2">
      <c r="H36511" s="12"/>
      <c r="J36511" s="29"/>
      <c r="K36511" s="45"/>
      <c r="L36511" s="45"/>
      <c r="M36511" s="45"/>
    </row>
    <row r="36512" spans="8:13" s="28" customFormat="1" x14ac:dyDescent="0.2">
      <c r="H36512" s="12"/>
      <c r="J36512" s="29"/>
      <c r="K36512" s="45"/>
      <c r="L36512" s="45"/>
      <c r="M36512" s="45"/>
    </row>
    <row r="36513" spans="8:13" s="28" customFormat="1" x14ac:dyDescent="0.2">
      <c r="H36513" s="12"/>
      <c r="J36513" s="29"/>
      <c r="K36513" s="45"/>
      <c r="L36513" s="45"/>
      <c r="M36513" s="45"/>
    </row>
    <row r="36514" spans="8:13" s="28" customFormat="1" x14ac:dyDescent="0.2">
      <c r="H36514" s="12"/>
      <c r="J36514" s="29"/>
      <c r="K36514" s="45"/>
      <c r="L36514" s="45"/>
      <c r="M36514" s="45"/>
    </row>
    <row r="36515" spans="8:13" s="28" customFormat="1" x14ac:dyDescent="0.2">
      <c r="H36515" s="12"/>
      <c r="J36515" s="29"/>
      <c r="K36515" s="45"/>
      <c r="L36515" s="45"/>
      <c r="M36515" s="45"/>
    </row>
    <row r="36516" spans="8:13" s="28" customFormat="1" x14ac:dyDescent="0.2">
      <c r="H36516" s="12"/>
      <c r="J36516" s="29"/>
      <c r="K36516" s="45"/>
      <c r="L36516" s="45"/>
      <c r="M36516" s="45"/>
    </row>
    <row r="36517" spans="8:13" s="28" customFormat="1" x14ac:dyDescent="0.2">
      <c r="H36517" s="12"/>
      <c r="J36517" s="29"/>
      <c r="K36517" s="45"/>
      <c r="L36517" s="45"/>
      <c r="M36517" s="45"/>
    </row>
    <row r="36518" spans="8:13" s="28" customFormat="1" x14ac:dyDescent="0.2">
      <c r="H36518" s="12"/>
      <c r="J36518" s="29"/>
      <c r="K36518" s="45"/>
      <c r="L36518" s="45"/>
      <c r="M36518" s="45"/>
    </row>
    <row r="36519" spans="8:13" s="28" customFormat="1" x14ac:dyDescent="0.2">
      <c r="H36519" s="12"/>
      <c r="J36519" s="29"/>
      <c r="K36519" s="45"/>
      <c r="L36519" s="45"/>
      <c r="M36519" s="45"/>
    </row>
    <row r="36520" spans="8:13" s="28" customFormat="1" x14ac:dyDescent="0.2">
      <c r="H36520" s="12"/>
      <c r="J36520" s="29"/>
      <c r="K36520" s="45"/>
      <c r="L36520" s="45"/>
      <c r="M36520" s="45"/>
    </row>
    <row r="36521" spans="8:13" s="28" customFormat="1" x14ac:dyDescent="0.2">
      <c r="H36521" s="12"/>
      <c r="J36521" s="29"/>
      <c r="K36521" s="45"/>
      <c r="L36521" s="45"/>
      <c r="M36521" s="45"/>
    </row>
    <row r="36522" spans="8:13" s="28" customFormat="1" x14ac:dyDescent="0.2">
      <c r="H36522" s="12"/>
      <c r="J36522" s="29"/>
      <c r="K36522" s="45"/>
      <c r="L36522" s="45"/>
      <c r="M36522" s="45"/>
    </row>
    <row r="36523" spans="8:13" s="28" customFormat="1" x14ac:dyDescent="0.2">
      <c r="H36523" s="12"/>
      <c r="J36523" s="29"/>
      <c r="K36523" s="45"/>
      <c r="L36523" s="45"/>
      <c r="M36523" s="45"/>
    </row>
    <row r="36524" spans="8:13" s="28" customFormat="1" x14ac:dyDescent="0.2">
      <c r="H36524" s="12"/>
      <c r="J36524" s="29"/>
      <c r="K36524" s="45"/>
      <c r="L36524" s="45"/>
      <c r="M36524" s="45"/>
    </row>
    <row r="36525" spans="8:13" s="28" customFormat="1" x14ac:dyDescent="0.2">
      <c r="H36525" s="12"/>
      <c r="J36525" s="29"/>
      <c r="K36525" s="45"/>
      <c r="L36525" s="45"/>
      <c r="M36525" s="45"/>
    </row>
    <row r="36526" spans="8:13" s="28" customFormat="1" x14ac:dyDescent="0.2">
      <c r="H36526" s="12"/>
      <c r="J36526" s="29"/>
      <c r="K36526" s="45"/>
      <c r="L36526" s="45"/>
      <c r="M36526" s="45"/>
    </row>
    <row r="36527" spans="8:13" s="28" customFormat="1" x14ac:dyDescent="0.2">
      <c r="H36527" s="12"/>
      <c r="J36527" s="29"/>
      <c r="K36527" s="45"/>
      <c r="L36527" s="45"/>
      <c r="M36527" s="45"/>
    </row>
    <row r="36528" spans="8:13" s="28" customFormat="1" x14ac:dyDescent="0.2">
      <c r="H36528" s="12"/>
      <c r="J36528" s="29"/>
      <c r="K36528" s="45"/>
      <c r="L36528" s="45"/>
      <c r="M36528" s="45"/>
    </row>
    <row r="36529" spans="8:13" s="28" customFormat="1" x14ac:dyDescent="0.2">
      <c r="H36529" s="12"/>
      <c r="J36529" s="29"/>
      <c r="K36529" s="45"/>
      <c r="L36529" s="45"/>
      <c r="M36529" s="45"/>
    </row>
    <row r="36530" spans="8:13" s="28" customFormat="1" x14ac:dyDescent="0.2">
      <c r="H36530" s="12"/>
      <c r="J36530" s="29"/>
      <c r="K36530" s="45"/>
      <c r="L36530" s="45"/>
      <c r="M36530" s="45"/>
    </row>
    <row r="36531" spans="8:13" s="28" customFormat="1" x14ac:dyDescent="0.2">
      <c r="H36531" s="12"/>
      <c r="J36531" s="29"/>
      <c r="K36531" s="45"/>
      <c r="L36531" s="45"/>
      <c r="M36531" s="45"/>
    </row>
    <row r="36532" spans="8:13" s="28" customFormat="1" x14ac:dyDescent="0.2">
      <c r="H36532" s="12"/>
      <c r="J36532" s="29"/>
      <c r="K36532" s="45"/>
      <c r="L36532" s="45"/>
      <c r="M36532" s="45"/>
    </row>
    <row r="36533" spans="8:13" s="28" customFormat="1" x14ac:dyDescent="0.2">
      <c r="H36533" s="12"/>
      <c r="J36533" s="29"/>
      <c r="K36533" s="45"/>
      <c r="L36533" s="45"/>
      <c r="M36533" s="45"/>
    </row>
    <row r="36534" spans="8:13" s="28" customFormat="1" x14ac:dyDescent="0.2">
      <c r="H36534" s="12"/>
      <c r="J36534" s="29"/>
      <c r="K36534" s="45"/>
      <c r="L36534" s="45"/>
      <c r="M36534" s="45"/>
    </row>
    <row r="36535" spans="8:13" s="28" customFormat="1" x14ac:dyDescent="0.2">
      <c r="H36535" s="12"/>
      <c r="J36535" s="29"/>
      <c r="K36535" s="45"/>
      <c r="L36535" s="45"/>
      <c r="M36535" s="45"/>
    </row>
    <row r="36536" spans="8:13" s="28" customFormat="1" x14ac:dyDescent="0.2">
      <c r="H36536" s="12"/>
      <c r="J36536" s="29"/>
      <c r="K36536" s="45"/>
      <c r="L36536" s="45"/>
      <c r="M36536" s="45"/>
    </row>
    <row r="36537" spans="8:13" s="28" customFormat="1" x14ac:dyDescent="0.2">
      <c r="H36537" s="12"/>
      <c r="J36537" s="29"/>
      <c r="K36537" s="45"/>
      <c r="L36537" s="45"/>
      <c r="M36537" s="45"/>
    </row>
    <row r="36538" spans="8:13" s="28" customFormat="1" x14ac:dyDescent="0.2">
      <c r="H36538" s="12"/>
      <c r="J36538" s="29"/>
      <c r="K36538" s="45"/>
      <c r="L36538" s="45"/>
      <c r="M36538" s="45"/>
    </row>
    <row r="36539" spans="8:13" s="28" customFormat="1" x14ac:dyDescent="0.2">
      <c r="H36539" s="12"/>
      <c r="J36539" s="29"/>
      <c r="K36539" s="45"/>
      <c r="L36539" s="45"/>
      <c r="M36539" s="45"/>
    </row>
    <row r="36540" spans="8:13" s="28" customFormat="1" x14ac:dyDescent="0.2">
      <c r="H36540" s="12"/>
      <c r="J36540" s="29"/>
      <c r="K36540" s="45"/>
      <c r="L36540" s="45"/>
      <c r="M36540" s="45"/>
    </row>
    <row r="36541" spans="8:13" s="28" customFormat="1" x14ac:dyDescent="0.2">
      <c r="H36541" s="12"/>
      <c r="J36541" s="29"/>
      <c r="K36541" s="45"/>
      <c r="L36541" s="45"/>
      <c r="M36541" s="45"/>
    </row>
    <row r="36542" spans="8:13" s="28" customFormat="1" x14ac:dyDescent="0.2">
      <c r="H36542" s="12"/>
      <c r="J36542" s="29"/>
      <c r="K36542" s="45"/>
      <c r="L36542" s="45"/>
      <c r="M36542" s="45"/>
    </row>
    <row r="36543" spans="8:13" s="28" customFormat="1" x14ac:dyDescent="0.2">
      <c r="H36543" s="12"/>
      <c r="J36543" s="29"/>
      <c r="K36543" s="45"/>
      <c r="L36543" s="45"/>
      <c r="M36543" s="45"/>
    </row>
    <row r="36544" spans="8:13" s="28" customFormat="1" x14ac:dyDescent="0.2">
      <c r="H36544" s="12"/>
      <c r="J36544" s="29"/>
      <c r="K36544" s="45"/>
      <c r="L36544" s="45"/>
      <c r="M36544" s="45"/>
    </row>
    <row r="36545" spans="8:13" s="28" customFormat="1" x14ac:dyDescent="0.2">
      <c r="H36545" s="12"/>
      <c r="J36545" s="29"/>
      <c r="K36545" s="45"/>
      <c r="L36545" s="45"/>
      <c r="M36545" s="45"/>
    </row>
    <row r="36546" spans="8:13" s="28" customFormat="1" x14ac:dyDescent="0.2">
      <c r="H36546" s="12"/>
      <c r="J36546" s="29"/>
      <c r="K36546" s="45"/>
      <c r="L36546" s="45"/>
      <c r="M36546" s="45"/>
    </row>
    <row r="36547" spans="8:13" s="28" customFormat="1" x14ac:dyDescent="0.2">
      <c r="H36547" s="12"/>
      <c r="J36547" s="29"/>
      <c r="K36547" s="45"/>
      <c r="L36547" s="45"/>
      <c r="M36547" s="45"/>
    </row>
    <row r="36548" spans="8:13" s="28" customFormat="1" x14ac:dyDescent="0.2">
      <c r="H36548" s="12"/>
      <c r="J36548" s="29"/>
      <c r="K36548" s="45"/>
      <c r="L36548" s="45"/>
      <c r="M36548" s="45"/>
    </row>
    <row r="36549" spans="8:13" s="28" customFormat="1" x14ac:dyDescent="0.2">
      <c r="H36549" s="12"/>
      <c r="J36549" s="29"/>
      <c r="K36549" s="45"/>
      <c r="L36549" s="45"/>
      <c r="M36549" s="45"/>
    </row>
    <row r="36550" spans="8:13" s="28" customFormat="1" x14ac:dyDescent="0.2">
      <c r="H36550" s="12"/>
      <c r="J36550" s="29"/>
      <c r="K36550" s="45"/>
      <c r="L36550" s="45"/>
      <c r="M36550" s="45"/>
    </row>
    <row r="36551" spans="8:13" s="28" customFormat="1" x14ac:dyDescent="0.2">
      <c r="H36551" s="12"/>
      <c r="J36551" s="29"/>
      <c r="K36551" s="45"/>
      <c r="L36551" s="45"/>
      <c r="M36551" s="45"/>
    </row>
    <row r="36552" spans="8:13" s="28" customFormat="1" x14ac:dyDescent="0.2">
      <c r="H36552" s="12"/>
      <c r="J36552" s="29"/>
      <c r="K36552" s="45"/>
      <c r="L36552" s="45"/>
      <c r="M36552" s="45"/>
    </row>
    <row r="36553" spans="8:13" s="28" customFormat="1" x14ac:dyDescent="0.2">
      <c r="H36553" s="12"/>
      <c r="J36553" s="29"/>
      <c r="K36553" s="45"/>
      <c r="L36553" s="45"/>
      <c r="M36553" s="45"/>
    </row>
    <row r="36554" spans="8:13" s="28" customFormat="1" x14ac:dyDescent="0.2">
      <c r="H36554" s="12"/>
      <c r="J36554" s="29"/>
      <c r="K36554" s="45"/>
      <c r="L36554" s="45"/>
      <c r="M36554" s="45"/>
    </row>
    <row r="36555" spans="8:13" s="28" customFormat="1" x14ac:dyDescent="0.2">
      <c r="H36555" s="12"/>
      <c r="J36555" s="29"/>
      <c r="K36555" s="45"/>
      <c r="L36555" s="45"/>
      <c r="M36555" s="45"/>
    </row>
    <row r="36556" spans="8:13" s="28" customFormat="1" x14ac:dyDescent="0.2">
      <c r="H36556" s="12"/>
      <c r="J36556" s="29"/>
      <c r="K36556" s="45"/>
      <c r="L36556" s="45"/>
      <c r="M36556" s="45"/>
    </row>
    <row r="36557" spans="8:13" s="28" customFormat="1" x14ac:dyDescent="0.2">
      <c r="H36557" s="12"/>
      <c r="J36557" s="29"/>
      <c r="K36557" s="45"/>
      <c r="L36557" s="45"/>
      <c r="M36557" s="45"/>
    </row>
    <row r="36558" spans="8:13" s="28" customFormat="1" x14ac:dyDescent="0.2">
      <c r="H36558" s="12"/>
      <c r="J36558" s="29"/>
      <c r="K36558" s="45"/>
      <c r="L36558" s="45"/>
      <c r="M36558" s="45"/>
    </row>
    <row r="36559" spans="8:13" s="28" customFormat="1" x14ac:dyDescent="0.2">
      <c r="H36559" s="12"/>
      <c r="J36559" s="29"/>
      <c r="K36559" s="45"/>
      <c r="L36559" s="45"/>
      <c r="M36559" s="45"/>
    </row>
    <row r="36560" spans="8:13" s="28" customFormat="1" x14ac:dyDescent="0.2">
      <c r="H36560" s="12"/>
      <c r="J36560" s="29"/>
      <c r="K36560" s="45"/>
      <c r="L36560" s="45"/>
      <c r="M36560" s="45"/>
    </row>
    <row r="36561" spans="8:13" s="28" customFormat="1" x14ac:dyDescent="0.2">
      <c r="H36561" s="12"/>
      <c r="J36561" s="29"/>
      <c r="K36561" s="45"/>
      <c r="L36561" s="45"/>
      <c r="M36561" s="45"/>
    </row>
    <row r="36562" spans="8:13" s="28" customFormat="1" x14ac:dyDescent="0.2">
      <c r="H36562" s="12"/>
      <c r="J36562" s="29"/>
      <c r="K36562" s="45"/>
      <c r="L36562" s="45"/>
      <c r="M36562" s="45"/>
    </row>
    <row r="36563" spans="8:13" s="28" customFormat="1" x14ac:dyDescent="0.2">
      <c r="H36563" s="12"/>
      <c r="J36563" s="29"/>
      <c r="K36563" s="45"/>
      <c r="L36563" s="45"/>
      <c r="M36563" s="45"/>
    </row>
    <row r="36564" spans="8:13" s="28" customFormat="1" x14ac:dyDescent="0.2">
      <c r="H36564" s="12"/>
      <c r="J36564" s="29"/>
      <c r="K36564" s="45"/>
      <c r="L36564" s="45"/>
      <c r="M36564" s="45"/>
    </row>
    <row r="36565" spans="8:13" s="28" customFormat="1" x14ac:dyDescent="0.2">
      <c r="H36565" s="12"/>
      <c r="J36565" s="29"/>
      <c r="K36565" s="45"/>
      <c r="L36565" s="45"/>
      <c r="M36565" s="45"/>
    </row>
    <row r="36566" spans="8:13" s="28" customFormat="1" x14ac:dyDescent="0.2">
      <c r="H36566" s="12"/>
      <c r="J36566" s="29"/>
      <c r="K36566" s="45"/>
      <c r="L36566" s="45"/>
      <c r="M36566" s="45"/>
    </row>
    <row r="36567" spans="8:13" s="28" customFormat="1" x14ac:dyDescent="0.2">
      <c r="H36567" s="12"/>
      <c r="J36567" s="29"/>
      <c r="K36567" s="45"/>
      <c r="L36567" s="45"/>
      <c r="M36567" s="45"/>
    </row>
    <row r="36568" spans="8:13" s="28" customFormat="1" x14ac:dyDescent="0.2">
      <c r="H36568" s="12"/>
      <c r="J36568" s="29"/>
      <c r="K36568" s="45"/>
      <c r="L36568" s="45"/>
      <c r="M36568" s="45"/>
    </row>
    <row r="36569" spans="8:13" s="28" customFormat="1" x14ac:dyDescent="0.2">
      <c r="H36569" s="12"/>
      <c r="J36569" s="29"/>
      <c r="K36569" s="45"/>
      <c r="L36569" s="45"/>
      <c r="M36569" s="45"/>
    </row>
    <row r="36570" spans="8:13" s="28" customFormat="1" x14ac:dyDescent="0.2">
      <c r="H36570" s="12"/>
      <c r="J36570" s="29"/>
      <c r="K36570" s="45"/>
      <c r="L36570" s="45"/>
      <c r="M36570" s="45"/>
    </row>
    <row r="36571" spans="8:13" s="28" customFormat="1" x14ac:dyDescent="0.2">
      <c r="H36571" s="12"/>
      <c r="J36571" s="29"/>
      <c r="K36571" s="45"/>
      <c r="L36571" s="45"/>
      <c r="M36571" s="45"/>
    </row>
    <row r="36572" spans="8:13" s="28" customFormat="1" x14ac:dyDescent="0.2">
      <c r="H36572" s="12"/>
      <c r="J36572" s="29"/>
      <c r="K36572" s="45"/>
      <c r="L36572" s="45"/>
      <c r="M36572" s="45"/>
    </row>
    <row r="36573" spans="8:13" s="28" customFormat="1" x14ac:dyDescent="0.2">
      <c r="H36573" s="12"/>
      <c r="J36573" s="29"/>
      <c r="K36573" s="45"/>
      <c r="L36573" s="45"/>
      <c r="M36573" s="45"/>
    </row>
    <row r="36574" spans="8:13" s="28" customFormat="1" x14ac:dyDescent="0.2">
      <c r="H36574" s="12"/>
      <c r="J36574" s="29"/>
      <c r="K36574" s="45"/>
      <c r="L36574" s="45"/>
      <c r="M36574" s="45"/>
    </row>
    <row r="36575" spans="8:13" s="28" customFormat="1" x14ac:dyDescent="0.2">
      <c r="H36575" s="12"/>
      <c r="J36575" s="29"/>
      <c r="K36575" s="45"/>
      <c r="L36575" s="45"/>
      <c r="M36575" s="45"/>
    </row>
    <row r="36576" spans="8:13" s="28" customFormat="1" x14ac:dyDescent="0.2">
      <c r="H36576" s="12"/>
      <c r="J36576" s="29"/>
      <c r="K36576" s="45"/>
      <c r="L36576" s="45"/>
      <c r="M36576" s="45"/>
    </row>
    <row r="36577" spans="8:13" s="28" customFormat="1" x14ac:dyDescent="0.2">
      <c r="H36577" s="12"/>
      <c r="J36577" s="29"/>
      <c r="K36577" s="45"/>
      <c r="L36577" s="45"/>
      <c r="M36577" s="45"/>
    </row>
    <row r="36578" spans="8:13" s="28" customFormat="1" x14ac:dyDescent="0.2">
      <c r="H36578" s="12"/>
      <c r="J36578" s="29"/>
      <c r="K36578" s="45"/>
      <c r="L36578" s="45"/>
      <c r="M36578" s="45"/>
    </row>
    <row r="36579" spans="8:13" s="28" customFormat="1" x14ac:dyDescent="0.2">
      <c r="H36579" s="12"/>
      <c r="J36579" s="29"/>
      <c r="K36579" s="45"/>
      <c r="L36579" s="45"/>
      <c r="M36579" s="45"/>
    </row>
    <row r="36580" spans="8:13" s="28" customFormat="1" x14ac:dyDescent="0.2">
      <c r="H36580" s="12"/>
      <c r="J36580" s="29"/>
      <c r="K36580" s="45"/>
      <c r="L36580" s="45"/>
      <c r="M36580" s="45"/>
    </row>
    <row r="36581" spans="8:13" s="28" customFormat="1" x14ac:dyDescent="0.2">
      <c r="H36581" s="12"/>
      <c r="J36581" s="29"/>
      <c r="K36581" s="45"/>
      <c r="L36581" s="45"/>
      <c r="M36581" s="45"/>
    </row>
    <row r="36582" spans="8:13" s="28" customFormat="1" x14ac:dyDescent="0.2">
      <c r="H36582" s="12"/>
      <c r="J36582" s="29"/>
      <c r="K36582" s="45"/>
      <c r="L36582" s="45"/>
      <c r="M36582" s="45"/>
    </row>
    <row r="36583" spans="8:13" s="28" customFormat="1" x14ac:dyDescent="0.2">
      <c r="H36583" s="12"/>
      <c r="J36583" s="29"/>
      <c r="K36583" s="45"/>
      <c r="L36583" s="45"/>
      <c r="M36583" s="45"/>
    </row>
    <row r="36584" spans="8:13" s="28" customFormat="1" x14ac:dyDescent="0.2">
      <c r="H36584" s="12"/>
      <c r="J36584" s="29"/>
      <c r="K36584" s="45"/>
      <c r="L36584" s="45"/>
      <c r="M36584" s="45"/>
    </row>
    <row r="36585" spans="8:13" s="28" customFormat="1" x14ac:dyDescent="0.2">
      <c r="H36585" s="12"/>
      <c r="J36585" s="29"/>
      <c r="K36585" s="45"/>
      <c r="L36585" s="45"/>
      <c r="M36585" s="45"/>
    </row>
    <row r="36586" spans="8:13" s="28" customFormat="1" x14ac:dyDescent="0.2">
      <c r="H36586" s="12"/>
      <c r="J36586" s="29"/>
      <c r="K36586" s="45"/>
      <c r="L36586" s="45"/>
      <c r="M36586" s="45"/>
    </row>
    <row r="36587" spans="8:13" s="28" customFormat="1" x14ac:dyDescent="0.2">
      <c r="H36587" s="12"/>
      <c r="J36587" s="29"/>
      <c r="K36587" s="45"/>
      <c r="L36587" s="45"/>
      <c r="M36587" s="45"/>
    </row>
    <row r="36588" spans="8:13" s="28" customFormat="1" x14ac:dyDescent="0.2">
      <c r="H36588" s="12"/>
      <c r="J36588" s="29"/>
      <c r="K36588" s="45"/>
      <c r="L36588" s="45"/>
      <c r="M36588" s="45"/>
    </row>
    <row r="36589" spans="8:13" s="28" customFormat="1" x14ac:dyDescent="0.2">
      <c r="H36589" s="12"/>
      <c r="J36589" s="29"/>
      <c r="K36589" s="45"/>
      <c r="L36589" s="45"/>
      <c r="M36589" s="45"/>
    </row>
    <row r="36590" spans="8:13" s="28" customFormat="1" x14ac:dyDescent="0.2">
      <c r="H36590" s="12"/>
      <c r="J36590" s="29"/>
      <c r="K36590" s="45"/>
      <c r="L36590" s="45"/>
      <c r="M36590" s="45"/>
    </row>
    <row r="36591" spans="8:13" s="28" customFormat="1" x14ac:dyDescent="0.2">
      <c r="H36591" s="12"/>
      <c r="J36591" s="29"/>
      <c r="K36591" s="45"/>
      <c r="L36591" s="45"/>
      <c r="M36591" s="45"/>
    </row>
    <row r="36592" spans="8:13" s="28" customFormat="1" x14ac:dyDescent="0.2">
      <c r="H36592" s="12"/>
      <c r="J36592" s="29"/>
      <c r="K36592" s="45"/>
      <c r="L36592" s="45"/>
      <c r="M36592" s="45"/>
    </row>
    <row r="36593" spans="8:13" s="28" customFormat="1" x14ac:dyDescent="0.2">
      <c r="H36593" s="12"/>
      <c r="J36593" s="29"/>
      <c r="K36593" s="45"/>
      <c r="L36593" s="45"/>
      <c r="M36593" s="45"/>
    </row>
    <row r="36594" spans="8:13" s="28" customFormat="1" x14ac:dyDescent="0.2">
      <c r="H36594" s="12"/>
      <c r="J36594" s="29"/>
      <c r="K36594" s="45"/>
      <c r="L36594" s="45"/>
      <c r="M36594" s="45"/>
    </row>
    <row r="36595" spans="8:13" s="28" customFormat="1" x14ac:dyDescent="0.2">
      <c r="H36595" s="12"/>
      <c r="J36595" s="29"/>
      <c r="K36595" s="45"/>
      <c r="L36595" s="45"/>
      <c r="M36595" s="45"/>
    </row>
    <row r="36596" spans="8:13" s="28" customFormat="1" x14ac:dyDescent="0.2">
      <c r="H36596" s="12"/>
      <c r="J36596" s="29"/>
      <c r="K36596" s="45"/>
      <c r="L36596" s="45"/>
      <c r="M36596" s="45"/>
    </row>
    <row r="36597" spans="8:13" s="28" customFormat="1" x14ac:dyDescent="0.2">
      <c r="H36597" s="12"/>
      <c r="J36597" s="29"/>
      <c r="K36597" s="45"/>
      <c r="L36597" s="45"/>
      <c r="M36597" s="45"/>
    </row>
    <row r="36598" spans="8:13" s="28" customFormat="1" x14ac:dyDescent="0.2">
      <c r="H36598" s="12"/>
      <c r="J36598" s="29"/>
      <c r="K36598" s="45"/>
      <c r="L36598" s="45"/>
      <c r="M36598" s="45"/>
    </row>
    <row r="36599" spans="8:13" s="28" customFormat="1" x14ac:dyDescent="0.2">
      <c r="H36599" s="12"/>
      <c r="J36599" s="29"/>
      <c r="K36599" s="45"/>
      <c r="L36599" s="45"/>
      <c r="M36599" s="45"/>
    </row>
    <row r="36600" spans="8:13" s="28" customFormat="1" x14ac:dyDescent="0.2">
      <c r="H36600" s="12"/>
      <c r="J36600" s="29"/>
      <c r="K36600" s="45"/>
      <c r="L36600" s="45"/>
      <c r="M36600" s="45"/>
    </row>
    <row r="36601" spans="8:13" s="28" customFormat="1" x14ac:dyDescent="0.2">
      <c r="H36601" s="12"/>
      <c r="J36601" s="29"/>
      <c r="K36601" s="45"/>
      <c r="L36601" s="45"/>
      <c r="M36601" s="45"/>
    </row>
    <row r="36602" spans="8:13" s="28" customFormat="1" x14ac:dyDescent="0.2">
      <c r="H36602" s="12"/>
      <c r="J36602" s="29"/>
      <c r="K36602" s="45"/>
      <c r="L36602" s="45"/>
      <c r="M36602" s="45"/>
    </row>
    <row r="36603" spans="8:13" s="28" customFormat="1" x14ac:dyDescent="0.2">
      <c r="H36603" s="12"/>
      <c r="J36603" s="29"/>
      <c r="K36603" s="45"/>
      <c r="L36603" s="45"/>
      <c r="M36603" s="45"/>
    </row>
    <row r="36604" spans="8:13" s="28" customFormat="1" x14ac:dyDescent="0.2">
      <c r="H36604" s="12"/>
      <c r="J36604" s="29"/>
      <c r="K36604" s="45"/>
      <c r="L36604" s="45"/>
      <c r="M36604" s="45"/>
    </row>
    <row r="36605" spans="8:13" s="28" customFormat="1" x14ac:dyDescent="0.2">
      <c r="H36605" s="12"/>
      <c r="J36605" s="29"/>
      <c r="K36605" s="45"/>
      <c r="L36605" s="45"/>
      <c r="M36605" s="45"/>
    </row>
    <row r="36606" spans="8:13" s="28" customFormat="1" x14ac:dyDescent="0.2">
      <c r="H36606" s="12"/>
      <c r="J36606" s="29"/>
      <c r="K36606" s="45"/>
      <c r="L36606" s="45"/>
      <c r="M36606" s="45"/>
    </row>
    <row r="36607" spans="8:13" s="28" customFormat="1" x14ac:dyDescent="0.2">
      <c r="H36607" s="12"/>
      <c r="J36607" s="29"/>
      <c r="K36607" s="45"/>
      <c r="L36607" s="45"/>
      <c r="M36607" s="45"/>
    </row>
    <row r="36608" spans="8:13" s="28" customFormat="1" x14ac:dyDescent="0.2">
      <c r="H36608" s="12"/>
      <c r="J36608" s="29"/>
      <c r="K36608" s="45"/>
      <c r="L36608" s="45"/>
      <c r="M36608" s="45"/>
    </row>
    <row r="36609" spans="8:13" s="28" customFormat="1" x14ac:dyDescent="0.2">
      <c r="H36609" s="12"/>
      <c r="J36609" s="29"/>
      <c r="K36609" s="45"/>
      <c r="L36609" s="45"/>
      <c r="M36609" s="45"/>
    </row>
    <row r="36610" spans="8:13" s="28" customFormat="1" x14ac:dyDescent="0.2">
      <c r="H36610" s="12"/>
      <c r="J36610" s="29"/>
      <c r="K36610" s="45"/>
      <c r="L36610" s="45"/>
      <c r="M36610" s="45"/>
    </row>
    <row r="36611" spans="8:13" s="28" customFormat="1" x14ac:dyDescent="0.2">
      <c r="H36611" s="12"/>
      <c r="J36611" s="29"/>
      <c r="K36611" s="45"/>
      <c r="L36611" s="45"/>
      <c r="M36611" s="45"/>
    </row>
    <row r="36612" spans="8:13" s="28" customFormat="1" x14ac:dyDescent="0.2">
      <c r="H36612" s="12"/>
      <c r="J36612" s="29"/>
      <c r="K36612" s="45"/>
      <c r="L36612" s="45"/>
      <c r="M36612" s="45"/>
    </row>
    <row r="36613" spans="8:13" s="28" customFormat="1" x14ac:dyDescent="0.2">
      <c r="H36613" s="12"/>
      <c r="J36613" s="29"/>
      <c r="K36613" s="45"/>
      <c r="L36613" s="45"/>
      <c r="M36613" s="45"/>
    </row>
    <row r="36614" spans="8:13" s="28" customFormat="1" x14ac:dyDescent="0.2">
      <c r="H36614" s="12"/>
      <c r="J36614" s="29"/>
      <c r="K36614" s="45"/>
      <c r="L36614" s="45"/>
      <c r="M36614" s="45"/>
    </row>
    <row r="36615" spans="8:13" s="28" customFormat="1" x14ac:dyDescent="0.2">
      <c r="H36615" s="12"/>
      <c r="J36615" s="29"/>
      <c r="K36615" s="45"/>
      <c r="L36615" s="45"/>
      <c r="M36615" s="45"/>
    </row>
    <row r="36616" spans="8:13" s="28" customFormat="1" x14ac:dyDescent="0.2">
      <c r="H36616" s="12"/>
      <c r="J36616" s="29"/>
      <c r="K36616" s="45"/>
      <c r="L36616" s="45"/>
      <c r="M36616" s="45"/>
    </row>
    <row r="36617" spans="8:13" s="28" customFormat="1" x14ac:dyDescent="0.2">
      <c r="H36617" s="12"/>
      <c r="J36617" s="29"/>
      <c r="K36617" s="45"/>
      <c r="L36617" s="45"/>
      <c r="M36617" s="45"/>
    </row>
    <row r="36618" spans="8:13" s="28" customFormat="1" x14ac:dyDescent="0.2">
      <c r="H36618" s="12"/>
      <c r="J36618" s="29"/>
      <c r="K36618" s="45"/>
      <c r="L36618" s="45"/>
      <c r="M36618" s="45"/>
    </row>
    <row r="36619" spans="8:13" s="28" customFormat="1" x14ac:dyDescent="0.2">
      <c r="H36619" s="12"/>
      <c r="J36619" s="29"/>
      <c r="K36619" s="45"/>
      <c r="L36619" s="45"/>
      <c r="M36619" s="45"/>
    </row>
    <row r="36620" spans="8:13" s="28" customFormat="1" x14ac:dyDescent="0.2">
      <c r="H36620" s="12"/>
      <c r="J36620" s="29"/>
      <c r="K36620" s="45"/>
      <c r="L36620" s="45"/>
      <c r="M36620" s="45"/>
    </row>
    <row r="36621" spans="8:13" s="28" customFormat="1" x14ac:dyDescent="0.2">
      <c r="H36621" s="12"/>
      <c r="J36621" s="29"/>
      <c r="K36621" s="45"/>
      <c r="L36621" s="45"/>
      <c r="M36621" s="45"/>
    </row>
    <row r="36622" spans="8:13" s="28" customFormat="1" x14ac:dyDescent="0.2">
      <c r="H36622" s="12"/>
      <c r="J36622" s="29"/>
      <c r="K36622" s="45"/>
      <c r="L36622" s="45"/>
      <c r="M36622" s="45"/>
    </row>
    <row r="36623" spans="8:13" s="28" customFormat="1" x14ac:dyDescent="0.2">
      <c r="H36623" s="12"/>
      <c r="J36623" s="29"/>
      <c r="K36623" s="45"/>
      <c r="L36623" s="45"/>
      <c r="M36623" s="45"/>
    </row>
    <row r="36624" spans="8:13" s="28" customFormat="1" x14ac:dyDescent="0.2">
      <c r="H36624" s="12"/>
      <c r="J36624" s="29"/>
      <c r="K36624" s="45"/>
      <c r="L36624" s="45"/>
      <c r="M36624" s="45"/>
    </row>
    <row r="36625" spans="8:13" s="28" customFormat="1" x14ac:dyDescent="0.2">
      <c r="H36625" s="12"/>
      <c r="J36625" s="29"/>
      <c r="K36625" s="45"/>
      <c r="L36625" s="45"/>
      <c r="M36625" s="45"/>
    </row>
    <row r="36626" spans="8:13" s="28" customFormat="1" x14ac:dyDescent="0.2">
      <c r="H36626" s="12"/>
      <c r="J36626" s="29"/>
      <c r="K36626" s="45"/>
      <c r="L36626" s="45"/>
      <c r="M36626" s="45"/>
    </row>
    <row r="36627" spans="8:13" s="28" customFormat="1" x14ac:dyDescent="0.2">
      <c r="H36627" s="12"/>
      <c r="J36627" s="29"/>
      <c r="K36627" s="45"/>
      <c r="L36627" s="45"/>
      <c r="M36627" s="45"/>
    </row>
    <row r="36628" spans="8:13" s="28" customFormat="1" x14ac:dyDescent="0.2">
      <c r="H36628" s="12"/>
      <c r="J36628" s="29"/>
      <c r="K36628" s="45"/>
      <c r="L36628" s="45"/>
      <c r="M36628" s="45"/>
    </row>
    <row r="36629" spans="8:13" s="28" customFormat="1" x14ac:dyDescent="0.2">
      <c r="H36629" s="12"/>
      <c r="J36629" s="29"/>
      <c r="K36629" s="45"/>
      <c r="L36629" s="45"/>
      <c r="M36629" s="45"/>
    </row>
    <row r="36630" spans="8:13" s="28" customFormat="1" x14ac:dyDescent="0.2">
      <c r="H36630" s="12"/>
      <c r="J36630" s="29"/>
      <c r="K36630" s="45"/>
      <c r="L36630" s="45"/>
      <c r="M36630" s="45"/>
    </row>
    <row r="36631" spans="8:13" s="28" customFormat="1" x14ac:dyDescent="0.2">
      <c r="H36631" s="12"/>
      <c r="J36631" s="29"/>
      <c r="K36631" s="45"/>
      <c r="L36631" s="45"/>
      <c r="M36631" s="45"/>
    </row>
    <row r="36632" spans="8:13" s="28" customFormat="1" x14ac:dyDescent="0.2">
      <c r="H36632" s="12"/>
      <c r="J36632" s="29"/>
      <c r="K36632" s="45"/>
      <c r="L36632" s="45"/>
      <c r="M36632" s="45"/>
    </row>
    <row r="36633" spans="8:13" s="28" customFormat="1" x14ac:dyDescent="0.2">
      <c r="H36633" s="12"/>
      <c r="J36633" s="29"/>
      <c r="K36633" s="45"/>
      <c r="L36633" s="45"/>
      <c r="M36633" s="45"/>
    </row>
    <row r="36634" spans="8:13" s="28" customFormat="1" x14ac:dyDescent="0.2">
      <c r="H36634" s="12"/>
      <c r="J36634" s="29"/>
      <c r="K36634" s="45"/>
      <c r="L36634" s="45"/>
      <c r="M36634" s="45"/>
    </row>
    <row r="36635" spans="8:13" s="28" customFormat="1" x14ac:dyDescent="0.2">
      <c r="H36635" s="12"/>
      <c r="J36635" s="29"/>
      <c r="K36635" s="45"/>
      <c r="L36635" s="45"/>
      <c r="M36635" s="45"/>
    </row>
    <row r="36636" spans="8:13" s="28" customFormat="1" x14ac:dyDescent="0.2">
      <c r="H36636" s="12"/>
      <c r="J36636" s="29"/>
      <c r="K36636" s="45"/>
      <c r="L36636" s="45"/>
      <c r="M36636" s="45"/>
    </row>
    <row r="36637" spans="8:13" s="28" customFormat="1" x14ac:dyDescent="0.2">
      <c r="H36637" s="12"/>
      <c r="J36637" s="29"/>
      <c r="K36637" s="45"/>
      <c r="L36637" s="45"/>
      <c r="M36637" s="45"/>
    </row>
    <row r="36638" spans="8:13" s="28" customFormat="1" x14ac:dyDescent="0.2">
      <c r="H36638" s="12"/>
      <c r="J36638" s="29"/>
      <c r="K36638" s="45"/>
      <c r="L36638" s="45"/>
      <c r="M36638" s="45"/>
    </row>
    <row r="36639" spans="8:13" s="28" customFormat="1" x14ac:dyDescent="0.2">
      <c r="H36639" s="12"/>
      <c r="J36639" s="29"/>
      <c r="K36639" s="45"/>
      <c r="L36639" s="45"/>
      <c r="M36639" s="45"/>
    </row>
    <row r="36640" spans="8:13" s="28" customFormat="1" x14ac:dyDescent="0.2">
      <c r="H36640" s="12"/>
      <c r="J36640" s="29"/>
      <c r="K36640" s="45"/>
      <c r="L36640" s="45"/>
      <c r="M36640" s="45"/>
    </row>
    <row r="36641" spans="8:13" s="28" customFormat="1" x14ac:dyDescent="0.2">
      <c r="H36641" s="12"/>
      <c r="J36641" s="29"/>
      <c r="K36641" s="45"/>
      <c r="L36641" s="45"/>
      <c r="M36641" s="45"/>
    </row>
    <row r="36642" spans="8:13" s="28" customFormat="1" x14ac:dyDescent="0.2">
      <c r="H36642" s="12"/>
      <c r="J36642" s="29"/>
      <c r="K36642" s="45"/>
      <c r="L36642" s="45"/>
      <c r="M36642" s="45"/>
    </row>
    <row r="36643" spans="8:13" s="28" customFormat="1" x14ac:dyDescent="0.2">
      <c r="H36643" s="12"/>
      <c r="J36643" s="29"/>
      <c r="K36643" s="45"/>
      <c r="L36643" s="45"/>
      <c r="M36643" s="45"/>
    </row>
    <row r="36644" spans="8:13" s="28" customFormat="1" x14ac:dyDescent="0.2">
      <c r="H36644" s="12"/>
      <c r="J36644" s="29"/>
      <c r="K36644" s="45"/>
      <c r="L36644" s="45"/>
      <c r="M36644" s="45"/>
    </row>
    <row r="36645" spans="8:13" s="28" customFormat="1" x14ac:dyDescent="0.2">
      <c r="H36645" s="12"/>
      <c r="J36645" s="29"/>
      <c r="K36645" s="45"/>
      <c r="L36645" s="45"/>
      <c r="M36645" s="45"/>
    </row>
    <row r="36646" spans="8:13" s="28" customFormat="1" x14ac:dyDescent="0.2">
      <c r="H36646" s="12"/>
      <c r="J36646" s="29"/>
      <c r="K36646" s="45"/>
      <c r="L36646" s="45"/>
      <c r="M36646" s="45"/>
    </row>
    <row r="36647" spans="8:13" s="28" customFormat="1" x14ac:dyDescent="0.2">
      <c r="H36647" s="12"/>
      <c r="J36647" s="29"/>
      <c r="K36647" s="45"/>
      <c r="L36647" s="45"/>
      <c r="M36647" s="45"/>
    </row>
    <row r="36648" spans="8:13" s="28" customFormat="1" x14ac:dyDescent="0.2">
      <c r="H36648" s="12"/>
      <c r="J36648" s="29"/>
      <c r="K36648" s="45"/>
      <c r="L36648" s="45"/>
      <c r="M36648" s="45"/>
    </row>
    <row r="36649" spans="8:13" s="28" customFormat="1" x14ac:dyDescent="0.2">
      <c r="H36649" s="12"/>
      <c r="J36649" s="29"/>
      <c r="K36649" s="45"/>
      <c r="L36649" s="45"/>
      <c r="M36649" s="45"/>
    </row>
    <row r="36650" spans="8:13" s="28" customFormat="1" x14ac:dyDescent="0.2">
      <c r="H36650" s="12"/>
      <c r="J36650" s="29"/>
      <c r="K36650" s="45"/>
      <c r="L36650" s="45"/>
      <c r="M36650" s="45"/>
    </row>
    <row r="36651" spans="8:13" s="28" customFormat="1" x14ac:dyDescent="0.2">
      <c r="H36651" s="12"/>
      <c r="J36651" s="29"/>
      <c r="K36651" s="45"/>
      <c r="L36651" s="45"/>
      <c r="M36651" s="45"/>
    </row>
    <row r="36652" spans="8:13" s="28" customFormat="1" x14ac:dyDescent="0.2">
      <c r="H36652" s="12"/>
      <c r="J36652" s="29"/>
      <c r="K36652" s="45"/>
      <c r="L36652" s="45"/>
      <c r="M36652" s="45"/>
    </row>
    <row r="36653" spans="8:13" s="28" customFormat="1" x14ac:dyDescent="0.2">
      <c r="H36653" s="12"/>
      <c r="J36653" s="29"/>
      <c r="K36653" s="45"/>
      <c r="L36653" s="45"/>
      <c r="M36653" s="45"/>
    </row>
    <row r="36654" spans="8:13" s="28" customFormat="1" x14ac:dyDescent="0.2">
      <c r="H36654" s="12"/>
      <c r="J36654" s="29"/>
      <c r="K36654" s="45"/>
      <c r="L36654" s="45"/>
      <c r="M36654" s="45"/>
    </row>
    <row r="36655" spans="8:13" s="28" customFormat="1" x14ac:dyDescent="0.2">
      <c r="H36655" s="12"/>
      <c r="J36655" s="29"/>
      <c r="K36655" s="45"/>
      <c r="L36655" s="45"/>
      <c r="M36655" s="45"/>
    </row>
    <row r="36656" spans="8:13" s="28" customFormat="1" x14ac:dyDescent="0.2">
      <c r="H36656" s="12"/>
      <c r="J36656" s="29"/>
      <c r="K36656" s="45"/>
      <c r="L36656" s="45"/>
      <c r="M36656" s="45"/>
    </row>
    <row r="36657" spans="8:13" s="28" customFormat="1" x14ac:dyDescent="0.2">
      <c r="H36657" s="12"/>
      <c r="J36657" s="29"/>
      <c r="K36657" s="45"/>
      <c r="L36657" s="45"/>
      <c r="M36657" s="45"/>
    </row>
    <row r="36658" spans="8:13" s="28" customFormat="1" x14ac:dyDescent="0.2">
      <c r="H36658" s="12"/>
      <c r="J36658" s="29"/>
      <c r="K36658" s="45"/>
      <c r="L36658" s="45"/>
      <c r="M36658" s="45"/>
    </row>
    <row r="36659" spans="8:13" s="28" customFormat="1" x14ac:dyDescent="0.2">
      <c r="H36659" s="12"/>
      <c r="J36659" s="29"/>
      <c r="K36659" s="45"/>
      <c r="L36659" s="45"/>
      <c r="M36659" s="45"/>
    </row>
    <row r="36660" spans="8:13" s="28" customFormat="1" x14ac:dyDescent="0.2">
      <c r="H36660" s="12"/>
      <c r="J36660" s="29"/>
      <c r="K36660" s="45"/>
      <c r="L36660" s="45"/>
      <c r="M36660" s="45"/>
    </row>
    <row r="36661" spans="8:13" s="28" customFormat="1" x14ac:dyDescent="0.2">
      <c r="H36661" s="12"/>
      <c r="J36661" s="29"/>
      <c r="K36661" s="45"/>
      <c r="L36661" s="45"/>
      <c r="M36661" s="45"/>
    </row>
    <row r="36662" spans="8:13" s="28" customFormat="1" x14ac:dyDescent="0.2">
      <c r="H36662" s="12"/>
      <c r="J36662" s="29"/>
      <c r="K36662" s="45"/>
      <c r="L36662" s="45"/>
      <c r="M36662" s="45"/>
    </row>
    <row r="36663" spans="8:13" s="28" customFormat="1" x14ac:dyDescent="0.2">
      <c r="H36663" s="12"/>
      <c r="J36663" s="29"/>
      <c r="K36663" s="45"/>
      <c r="L36663" s="45"/>
      <c r="M36663" s="45"/>
    </row>
    <row r="36664" spans="8:13" s="28" customFormat="1" x14ac:dyDescent="0.2">
      <c r="H36664" s="12"/>
      <c r="J36664" s="29"/>
      <c r="K36664" s="45"/>
      <c r="L36664" s="45"/>
      <c r="M36664" s="45"/>
    </row>
    <row r="36665" spans="8:13" s="28" customFormat="1" x14ac:dyDescent="0.2">
      <c r="H36665" s="12"/>
      <c r="J36665" s="29"/>
      <c r="K36665" s="45"/>
      <c r="L36665" s="45"/>
      <c r="M36665" s="45"/>
    </row>
    <row r="36666" spans="8:13" s="28" customFormat="1" x14ac:dyDescent="0.2">
      <c r="H36666" s="12"/>
      <c r="J36666" s="29"/>
      <c r="K36666" s="45"/>
      <c r="L36666" s="45"/>
      <c r="M36666" s="45"/>
    </row>
    <row r="36667" spans="8:13" s="28" customFormat="1" x14ac:dyDescent="0.2">
      <c r="H36667" s="12"/>
      <c r="J36667" s="29"/>
      <c r="K36667" s="45"/>
      <c r="L36667" s="45"/>
      <c r="M36667" s="45"/>
    </row>
    <row r="36668" spans="8:13" s="28" customFormat="1" x14ac:dyDescent="0.2">
      <c r="H36668" s="12"/>
      <c r="J36668" s="29"/>
      <c r="K36668" s="45"/>
      <c r="L36668" s="45"/>
      <c r="M36668" s="45"/>
    </row>
    <row r="36669" spans="8:13" s="28" customFormat="1" x14ac:dyDescent="0.2">
      <c r="H36669" s="12"/>
      <c r="J36669" s="29"/>
      <c r="K36669" s="45"/>
      <c r="L36669" s="45"/>
      <c r="M36669" s="45"/>
    </row>
    <row r="36670" spans="8:13" s="28" customFormat="1" x14ac:dyDescent="0.2">
      <c r="H36670" s="12"/>
      <c r="J36670" s="29"/>
      <c r="K36670" s="45"/>
      <c r="L36670" s="45"/>
      <c r="M36670" s="45"/>
    </row>
    <row r="36671" spans="8:13" s="28" customFormat="1" x14ac:dyDescent="0.2">
      <c r="H36671" s="12"/>
      <c r="J36671" s="29"/>
      <c r="K36671" s="45"/>
      <c r="L36671" s="45"/>
      <c r="M36671" s="45"/>
    </row>
    <row r="36672" spans="8:13" s="28" customFormat="1" x14ac:dyDescent="0.2">
      <c r="H36672" s="12"/>
      <c r="J36672" s="29"/>
      <c r="K36672" s="45"/>
      <c r="L36672" s="45"/>
      <c r="M36672" s="45"/>
    </row>
    <row r="36673" spans="8:13" s="28" customFormat="1" x14ac:dyDescent="0.2">
      <c r="H36673" s="12"/>
      <c r="J36673" s="29"/>
      <c r="K36673" s="45"/>
      <c r="L36673" s="45"/>
      <c r="M36673" s="45"/>
    </row>
    <row r="36674" spans="8:13" s="28" customFormat="1" x14ac:dyDescent="0.2">
      <c r="H36674" s="12"/>
      <c r="J36674" s="29"/>
      <c r="K36674" s="45"/>
      <c r="L36674" s="45"/>
      <c r="M36674" s="45"/>
    </row>
    <row r="36675" spans="8:13" s="28" customFormat="1" x14ac:dyDescent="0.2">
      <c r="H36675" s="12"/>
      <c r="J36675" s="29"/>
      <c r="K36675" s="45"/>
      <c r="L36675" s="45"/>
      <c r="M36675" s="45"/>
    </row>
    <row r="36676" spans="8:13" s="28" customFormat="1" x14ac:dyDescent="0.2">
      <c r="H36676" s="12"/>
      <c r="J36676" s="29"/>
      <c r="K36676" s="45"/>
      <c r="L36676" s="45"/>
      <c r="M36676" s="45"/>
    </row>
    <row r="36677" spans="8:13" s="28" customFormat="1" x14ac:dyDescent="0.2">
      <c r="H36677" s="12"/>
      <c r="J36677" s="29"/>
      <c r="K36677" s="45"/>
      <c r="L36677" s="45"/>
      <c r="M36677" s="45"/>
    </row>
    <row r="36678" spans="8:13" s="28" customFormat="1" x14ac:dyDescent="0.2">
      <c r="H36678" s="12"/>
      <c r="J36678" s="29"/>
      <c r="K36678" s="45"/>
      <c r="L36678" s="45"/>
      <c r="M36678" s="45"/>
    </row>
    <row r="36679" spans="8:13" s="28" customFormat="1" x14ac:dyDescent="0.2">
      <c r="H36679" s="12"/>
      <c r="J36679" s="29"/>
      <c r="K36679" s="45"/>
      <c r="L36679" s="45"/>
      <c r="M36679" s="45"/>
    </row>
    <row r="36680" spans="8:13" s="28" customFormat="1" x14ac:dyDescent="0.2">
      <c r="H36680" s="12"/>
      <c r="J36680" s="29"/>
      <c r="K36680" s="45"/>
      <c r="L36680" s="45"/>
      <c r="M36680" s="45"/>
    </row>
    <row r="36681" spans="8:13" s="28" customFormat="1" x14ac:dyDescent="0.2">
      <c r="H36681" s="12"/>
      <c r="J36681" s="29"/>
      <c r="K36681" s="45"/>
      <c r="L36681" s="45"/>
      <c r="M36681" s="45"/>
    </row>
    <row r="36682" spans="8:13" s="28" customFormat="1" x14ac:dyDescent="0.2">
      <c r="H36682" s="12"/>
      <c r="J36682" s="29"/>
      <c r="K36682" s="45"/>
      <c r="L36682" s="45"/>
      <c r="M36682" s="45"/>
    </row>
    <row r="36683" spans="8:13" s="28" customFormat="1" x14ac:dyDescent="0.2">
      <c r="H36683" s="12"/>
      <c r="J36683" s="29"/>
      <c r="K36683" s="45"/>
      <c r="L36683" s="45"/>
      <c r="M36683" s="45"/>
    </row>
    <row r="36684" spans="8:13" s="28" customFormat="1" x14ac:dyDescent="0.2">
      <c r="H36684" s="12"/>
      <c r="J36684" s="29"/>
      <c r="K36684" s="45"/>
      <c r="L36684" s="45"/>
      <c r="M36684" s="45"/>
    </row>
    <row r="36685" spans="8:13" s="28" customFormat="1" x14ac:dyDescent="0.2">
      <c r="H36685" s="12"/>
      <c r="J36685" s="29"/>
      <c r="K36685" s="45"/>
      <c r="L36685" s="45"/>
      <c r="M36685" s="45"/>
    </row>
    <row r="36686" spans="8:13" s="28" customFormat="1" x14ac:dyDescent="0.2">
      <c r="H36686" s="12"/>
      <c r="J36686" s="29"/>
      <c r="K36686" s="45"/>
      <c r="L36686" s="45"/>
      <c r="M36686" s="45"/>
    </row>
    <row r="36687" spans="8:13" s="28" customFormat="1" x14ac:dyDescent="0.2">
      <c r="H36687" s="12"/>
      <c r="J36687" s="29"/>
      <c r="K36687" s="45"/>
      <c r="L36687" s="45"/>
      <c r="M36687" s="45"/>
    </row>
    <row r="36688" spans="8:13" s="28" customFormat="1" x14ac:dyDescent="0.2">
      <c r="H36688" s="12"/>
      <c r="J36688" s="29"/>
      <c r="K36688" s="45"/>
      <c r="L36688" s="45"/>
      <c r="M36688" s="45"/>
    </row>
    <row r="36689" spans="8:13" s="28" customFormat="1" x14ac:dyDescent="0.2">
      <c r="H36689" s="12"/>
      <c r="J36689" s="29"/>
      <c r="K36689" s="45"/>
      <c r="L36689" s="45"/>
      <c r="M36689" s="45"/>
    </row>
    <row r="36690" spans="8:13" s="28" customFormat="1" x14ac:dyDescent="0.2">
      <c r="H36690" s="12"/>
      <c r="J36690" s="29"/>
      <c r="K36690" s="45"/>
      <c r="L36690" s="45"/>
      <c r="M36690" s="45"/>
    </row>
    <row r="36691" spans="8:13" s="28" customFormat="1" x14ac:dyDescent="0.2">
      <c r="H36691" s="12"/>
      <c r="J36691" s="29"/>
      <c r="K36691" s="45"/>
      <c r="L36691" s="45"/>
      <c r="M36691" s="45"/>
    </row>
    <row r="36692" spans="8:13" s="28" customFormat="1" x14ac:dyDescent="0.2">
      <c r="H36692" s="12"/>
      <c r="J36692" s="29"/>
      <c r="K36692" s="45"/>
      <c r="L36692" s="45"/>
      <c r="M36692" s="45"/>
    </row>
    <row r="36693" spans="8:13" s="28" customFormat="1" x14ac:dyDescent="0.2">
      <c r="H36693" s="12"/>
      <c r="J36693" s="29"/>
      <c r="K36693" s="45"/>
      <c r="L36693" s="45"/>
      <c r="M36693" s="45"/>
    </row>
    <row r="36694" spans="8:13" s="28" customFormat="1" x14ac:dyDescent="0.2">
      <c r="H36694" s="12"/>
      <c r="J36694" s="29"/>
      <c r="K36694" s="45"/>
      <c r="L36694" s="45"/>
      <c r="M36694" s="45"/>
    </row>
    <row r="36695" spans="8:13" s="28" customFormat="1" x14ac:dyDescent="0.2">
      <c r="H36695" s="12"/>
      <c r="J36695" s="29"/>
      <c r="K36695" s="45"/>
      <c r="L36695" s="45"/>
      <c r="M36695" s="45"/>
    </row>
    <row r="36696" spans="8:13" s="28" customFormat="1" x14ac:dyDescent="0.2">
      <c r="H36696" s="12"/>
      <c r="J36696" s="29"/>
      <c r="K36696" s="45"/>
      <c r="L36696" s="45"/>
      <c r="M36696" s="45"/>
    </row>
    <row r="36697" spans="8:13" s="28" customFormat="1" x14ac:dyDescent="0.2">
      <c r="H36697" s="12"/>
      <c r="J36697" s="29"/>
      <c r="K36697" s="45"/>
      <c r="L36697" s="45"/>
      <c r="M36697" s="45"/>
    </row>
    <row r="36698" spans="8:13" s="28" customFormat="1" x14ac:dyDescent="0.2">
      <c r="H36698" s="12"/>
      <c r="J36698" s="29"/>
      <c r="K36698" s="45"/>
      <c r="L36698" s="45"/>
      <c r="M36698" s="45"/>
    </row>
    <row r="36699" spans="8:13" s="28" customFormat="1" x14ac:dyDescent="0.2">
      <c r="H36699" s="12"/>
      <c r="J36699" s="29"/>
      <c r="K36699" s="45"/>
      <c r="L36699" s="45"/>
      <c r="M36699" s="45"/>
    </row>
    <row r="36700" spans="8:13" s="28" customFormat="1" x14ac:dyDescent="0.2">
      <c r="H36700" s="12"/>
      <c r="J36700" s="29"/>
      <c r="K36700" s="45"/>
      <c r="L36700" s="45"/>
      <c r="M36700" s="45"/>
    </row>
    <row r="36701" spans="8:13" s="28" customFormat="1" x14ac:dyDescent="0.2">
      <c r="H36701" s="12"/>
      <c r="J36701" s="29"/>
      <c r="K36701" s="45"/>
      <c r="L36701" s="45"/>
      <c r="M36701" s="45"/>
    </row>
    <row r="36702" spans="8:13" s="28" customFormat="1" x14ac:dyDescent="0.2">
      <c r="H36702" s="12"/>
      <c r="J36702" s="29"/>
      <c r="K36702" s="45"/>
      <c r="L36702" s="45"/>
      <c r="M36702" s="45"/>
    </row>
    <row r="36703" spans="8:13" s="28" customFormat="1" x14ac:dyDescent="0.2">
      <c r="H36703" s="12"/>
      <c r="J36703" s="29"/>
      <c r="K36703" s="45"/>
      <c r="L36703" s="45"/>
      <c r="M36703" s="45"/>
    </row>
    <row r="36704" spans="8:13" s="28" customFormat="1" x14ac:dyDescent="0.2">
      <c r="H36704" s="12"/>
      <c r="J36704" s="29"/>
      <c r="K36704" s="45"/>
      <c r="L36704" s="45"/>
      <c r="M36704" s="45"/>
    </row>
    <row r="36705" spans="8:13" s="28" customFormat="1" x14ac:dyDescent="0.2">
      <c r="H36705" s="12"/>
      <c r="J36705" s="29"/>
      <c r="K36705" s="45"/>
      <c r="L36705" s="45"/>
      <c r="M36705" s="45"/>
    </row>
    <row r="36706" spans="8:13" s="28" customFormat="1" x14ac:dyDescent="0.2">
      <c r="H36706" s="12"/>
      <c r="J36706" s="29"/>
      <c r="K36706" s="45"/>
      <c r="L36706" s="45"/>
      <c r="M36706" s="45"/>
    </row>
    <row r="36707" spans="8:13" s="28" customFormat="1" x14ac:dyDescent="0.2">
      <c r="H36707" s="12"/>
      <c r="J36707" s="29"/>
      <c r="K36707" s="45"/>
      <c r="L36707" s="45"/>
      <c r="M36707" s="45"/>
    </row>
    <row r="36708" spans="8:13" s="28" customFormat="1" x14ac:dyDescent="0.2">
      <c r="H36708" s="12"/>
      <c r="J36708" s="29"/>
      <c r="K36708" s="45"/>
      <c r="L36708" s="45"/>
      <c r="M36708" s="45"/>
    </row>
    <row r="36709" spans="8:13" s="28" customFormat="1" x14ac:dyDescent="0.2">
      <c r="H36709" s="12"/>
      <c r="J36709" s="29"/>
      <c r="K36709" s="45"/>
      <c r="L36709" s="45"/>
      <c r="M36709" s="45"/>
    </row>
    <row r="36710" spans="8:13" s="28" customFormat="1" x14ac:dyDescent="0.2">
      <c r="H36710" s="12"/>
      <c r="J36710" s="29"/>
      <c r="K36710" s="45"/>
      <c r="L36710" s="45"/>
      <c r="M36710" s="45"/>
    </row>
    <row r="36711" spans="8:13" s="28" customFormat="1" x14ac:dyDescent="0.2">
      <c r="H36711" s="12"/>
      <c r="J36711" s="29"/>
      <c r="K36711" s="45"/>
      <c r="L36711" s="45"/>
      <c r="M36711" s="45"/>
    </row>
    <row r="36712" spans="8:13" s="28" customFormat="1" x14ac:dyDescent="0.2">
      <c r="H36712" s="12"/>
      <c r="J36712" s="29"/>
      <c r="K36712" s="45"/>
      <c r="L36712" s="45"/>
      <c r="M36712" s="45"/>
    </row>
    <row r="36713" spans="8:13" s="28" customFormat="1" x14ac:dyDescent="0.2">
      <c r="H36713" s="12"/>
      <c r="J36713" s="29"/>
      <c r="K36713" s="45"/>
      <c r="L36713" s="45"/>
      <c r="M36713" s="45"/>
    </row>
    <row r="36714" spans="8:13" s="28" customFormat="1" x14ac:dyDescent="0.2">
      <c r="H36714" s="12"/>
      <c r="J36714" s="29"/>
      <c r="K36714" s="45"/>
      <c r="L36714" s="45"/>
      <c r="M36714" s="45"/>
    </row>
    <row r="36715" spans="8:13" s="28" customFormat="1" x14ac:dyDescent="0.2">
      <c r="H36715" s="12"/>
      <c r="J36715" s="29"/>
      <c r="K36715" s="45"/>
      <c r="L36715" s="45"/>
      <c r="M36715" s="45"/>
    </row>
    <row r="36716" spans="8:13" s="28" customFormat="1" x14ac:dyDescent="0.2">
      <c r="H36716" s="12"/>
      <c r="J36716" s="29"/>
      <c r="K36716" s="45"/>
      <c r="L36716" s="45"/>
      <c r="M36716" s="45"/>
    </row>
    <row r="36717" spans="8:13" s="28" customFormat="1" x14ac:dyDescent="0.2">
      <c r="H36717" s="12"/>
      <c r="J36717" s="29"/>
      <c r="K36717" s="45"/>
      <c r="L36717" s="45"/>
      <c r="M36717" s="45"/>
    </row>
    <row r="36718" spans="8:13" s="28" customFormat="1" x14ac:dyDescent="0.2">
      <c r="H36718" s="12"/>
      <c r="J36718" s="29"/>
      <c r="K36718" s="45"/>
      <c r="L36718" s="45"/>
      <c r="M36718" s="45"/>
    </row>
    <row r="36719" spans="8:13" s="28" customFormat="1" x14ac:dyDescent="0.2">
      <c r="H36719" s="12"/>
      <c r="J36719" s="29"/>
      <c r="K36719" s="45"/>
      <c r="L36719" s="45"/>
      <c r="M36719" s="45"/>
    </row>
    <row r="36720" spans="8:13" s="28" customFormat="1" x14ac:dyDescent="0.2">
      <c r="H36720" s="12"/>
      <c r="J36720" s="29"/>
      <c r="K36720" s="45"/>
      <c r="L36720" s="45"/>
      <c r="M36720" s="45"/>
    </row>
    <row r="36721" spans="8:13" s="28" customFormat="1" x14ac:dyDescent="0.2">
      <c r="H36721" s="12"/>
      <c r="J36721" s="29"/>
      <c r="K36721" s="45"/>
      <c r="L36721" s="45"/>
      <c r="M36721" s="45"/>
    </row>
    <row r="36722" spans="8:13" s="28" customFormat="1" x14ac:dyDescent="0.2">
      <c r="H36722" s="12"/>
      <c r="J36722" s="29"/>
      <c r="K36722" s="45"/>
      <c r="L36722" s="45"/>
      <c r="M36722" s="45"/>
    </row>
    <row r="36723" spans="8:13" s="28" customFormat="1" x14ac:dyDescent="0.2">
      <c r="H36723" s="12"/>
      <c r="J36723" s="29"/>
      <c r="K36723" s="45"/>
      <c r="L36723" s="45"/>
      <c r="M36723" s="45"/>
    </row>
    <row r="36724" spans="8:13" s="28" customFormat="1" x14ac:dyDescent="0.2">
      <c r="H36724" s="12"/>
      <c r="J36724" s="29"/>
      <c r="K36724" s="45"/>
      <c r="L36724" s="45"/>
      <c r="M36724" s="45"/>
    </row>
    <row r="36725" spans="8:13" s="28" customFormat="1" x14ac:dyDescent="0.2">
      <c r="H36725" s="12"/>
      <c r="J36725" s="29"/>
      <c r="K36725" s="45"/>
      <c r="L36725" s="45"/>
      <c r="M36725" s="45"/>
    </row>
    <row r="36726" spans="8:13" s="28" customFormat="1" x14ac:dyDescent="0.2">
      <c r="H36726" s="12"/>
      <c r="J36726" s="29"/>
      <c r="K36726" s="45"/>
      <c r="L36726" s="45"/>
      <c r="M36726" s="45"/>
    </row>
    <row r="36727" spans="8:13" s="28" customFormat="1" x14ac:dyDescent="0.2">
      <c r="H36727" s="12"/>
      <c r="J36727" s="29"/>
      <c r="K36727" s="45"/>
      <c r="L36727" s="45"/>
      <c r="M36727" s="45"/>
    </row>
    <row r="36728" spans="8:13" s="28" customFormat="1" x14ac:dyDescent="0.2">
      <c r="H36728" s="12"/>
      <c r="J36728" s="29"/>
      <c r="K36728" s="45"/>
      <c r="L36728" s="45"/>
      <c r="M36728" s="45"/>
    </row>
    <row r="36729" spans="8:13" s="28" customFormat="1" x14ac:dyDescent="0.2">
      <c r="H36729" s="12"/>
      <c r="J36729" s="29"/>
      <c r="K36729" s="45"/>
      <c r="L36729" s="45"/>
      <c r="M36729" s="45"/>
    </row>
    <row r="36730" spans="8:13" s="28" customFormat="1" x14ac:dyDescent="0.2">
      <c r="H36730" s="12"/>
      <c r="J36730" s="29"/>
      <c r="K36730" s="45"/>
      <c r="L36730" s="45"/>
      <c r="M36730" s="45"/>
    </row>
    <row r="36731" spans="8:13" s="28" customFormat="1" x14ac:dyDescent="0.2">
      <c r="H36731" s="12"/>
      <c r="J36731" s="29"/>
      <c r="K36731" s="45"/>
      <c r="L36731" s="45"/>
      <c r="M36731" s="45"/>
    </row>
    <row r="36732" spans="8:13" s="28" customFormat="1" x14ac:dyDescent="0.2">
      <c r="H36732" s="12"/>
      <c r="J36732" s="29"/>
      <c r="K36732" s="45"/>
      <c r="L36732" s="45"/>
      <c r="M36732" s="45"/>
    </row>
    <row r="36733" spans="8:13" s="28" customFormat="1" x14ac:dyDescent="0.2">
      <c r="H36733" s="12"/>
      <c r="J36733" s="29"/>
      <c r="K36733" s="45"/>
      <c r="L36733" s="45"/>
      <c r="M36733" s="45"/>
    </row>
    <row r="36734" spans="8:13" s="28" customFormat="1" x14ac:dyDescent="0.2">
      <c r="H36734" s="12"/>
      <c r="J36734" s="29"/>
      <c r="K36734" s="45"/>
      <c r="L36734" s="45"/>
      <c r="M36734" s="45"/>
    </row>
    <row r="36735" spans="8:13" s="28" customFormat="1" x14ac:dyDescent="0.2">
      <c r="H36735" s="12"/>
      <c r="J36735" s="29"/>
      <c r="K36735" s="45"/>
      <c r="L36735" s="45"/>
      <c r="M36735" s="45"/>
    </row>
    <row r="36736" spans="8:13" s="28" customFormat="1" x14ac:dyDescent="0.2">
      <c r="H36736" s="12"/>
      <c r="J36736" s="29"/>
      <c r="K36736" s="45"/>
      <c r="L36736" s="45"/>
      <c r="M36736" s="45"/>
    </row>
    <row r="36737" spans="8:13" s="28" customFormat="1" x14ac:dyDescent="0.2">
      <c r="H36737" s="12"/>
      <c r="J36737" s="29"/>
      <c r="K36737" s="45"/>
      <c r="L36737" s="45"/>
      <c r="M36737" s="45"/>
    </row>
    <row r="36738" spans="8:13" s="28" customFormat="1" x14ac:dyDescent="0.2">
      <c r="H36738" s="12"/>
      <c r="J36738" s="29"/>
      <c r="K36738" s="45"/>
      <c r="L36738" s="45"/>
      <c r="M36738" s="45"/>
    </row>
    <row r="36739" spans="8:13" s="28" customFormat="1" x14ac:dyDescent="0.2">
      <c r="H36739" s="12"/>
      <c r="J36739" s="29"/>
      <c r="K36739" s="45"/>
      <c r="L36739" s="45"/>
      <c r="M36739" s="45"/>
    </row>
    <row r="36740" spans="8:13" s="28" customFormat="1" x14ac:dyDescent="0.2">
      <c r="H36740" s="12"/>
      <c r="J36740" s="29"/>
      <c r="K36740" s="45"/>
      <c r="L36740" s="45"/>
      <c r="M36740" s="45"/>
    </row>
    <row r="36741" spans="8:13" s="28" customFormat="1" x14ac:dyDescent="0.2">
      <c r="H36741" s="12"/>
      <c r="J36741" s="29"/>
      <c r="K36741" s="45"/>
      <c r="L36741" s="45"/>
      <c r="M36741" s="45"/>
    </row>
    <row r="36742" spans="8:13" s="28" customFormat="1" x14ac:dyDescent="0.2">
      <c r="H36742" s="12"/>
      <c r="J36742" s="29"/>
      <c r="K36742" s="45"/>
      <c r="L36742" s="45"/>
      <c r="M36742" s="45"/>
    </row>
    <row r="36743" spans="8:13" s="28" customFormat="1" x14ac:dyDescent="0.2">
      <c r="H36743" s="12"/>
      <c r="J36743" s="29"/>
      <c r="K36743" s="45"/>
      <c r="L36743" s="45"/>
      <c r="M36743" s="45"/>
    </row>
    <row r="36744" spans="8:13" s="28" customFormat="1" x14ac:dyDescent="0.2">
      <c r="H36744" s="12"/>
      <c r="J36744" s="29"/>
      <c r="K36744" s="45"/>
      <c r="L36744" s="45"/>
      <c r="M36744" s="45"/>
    </row>
    <row r="36745" spans="8:13" s="28" customFormat="1" x14ac:dyDescent="0.2">
      <c r="H36745" s="12"/>
      <c r="J36745" s="29"/>
      <c r="K36745" s="45"/>
      <c r="L36745" s="45"/>
      <c r="M36745" s="45"/>
    </row>
    <row r="36746" spans="8:13" s="28" customFormat="1" x14ac:dyDescent="0.2">
      <c r="H36746" s="12"/>
      <c r="J36746" s="29"/>
      <c r="K36746" s="45"/>
      <c r="L36746" s="45"/>
      <c r="M36746" s="45"/>
    </row>
    <row r="36747" spans="8:13" s="28" customFormat="1" x14ac:dyDescent="0.2">
      <c r="H36747" s="12"/>
      <c r="J36747" s="29"/>
      <c r="K36747" s="45"/>
      <c r="L36747" s="45"/>
      <c r="M36747" s="45"/>
    </row>
    <row r="36748" spans="8:13" s="28" customFormat="1" x14ac:dyDescent="0.2">
      <c r="H36748" s="12"/>
      <c r="J36748" s="29"/>
      <c r="K36748" s="45"/>
      <c r="L36748" s="45"/>
      <c r="M36748" s="45"/>
    </row>
    <row r="36749" spans="8:13" s="28" customFormat="1" x14ac:dyDescent="0.2">
      <c r="H36749" s="12"/>
      <c r="J36749" s="29"/>
      <c r="K36749" s="45"/>
      <c r="L36749" s="45"/>
      <c r="M36749" s="45"/>
    </row>
    <row r="36750" spans="8:13" s="28" customFormat="1" x14ac:dyDescent="0.2">
      <c r="H36750" s="12"/>
      <c r="J36750" s="29"/>
      <c r="K36750" s="45"/>
      <c r="L36750" s="45"/>
      <c r="M36750" s="45"/>
    </row>
    <row r="36751" spans="8:13" s="28" customFormat="1" x14ac:dyDescent="0.2">
      <c r="H36751" s="12"/>
      <c r="J36751" s="29"/>
      <c r="K36751" s="45"/>
      <c r="L36751" s="45"/>
      <c r="M36751" s="45"/>
    </row>
    <row r="36752" spans="8:13" s="28" customFormat="1" x14ac:dyDescent="0.2">
      <c r="H36752" s="12"/>
      <c r="J36752" s="29"/>
      <c r="K36752" s="45"/>
      <c r="L36752" s="45"/>
      <c r="M36752" s="45"/>
    </row>
    <row r="36753" spans="8:13" s="28" customFormat="1" x14ac:dyDescent="0.2">
      <c r="H36753" s="12"/>
      <c r="J36753" s="29"/>
      <c r="K36753" s="45"/>
      <c r="L36753" s="45"/>
      <c r="M36753" s="45"/>
    </row>
    <row r="36754" spans="8:13" s="28" customFormat="1" x14ac:dyDescent="0.2">
      <c r="H36754" s="12"/>
      <c r="J36754" s="29"/>
      <c r="K36754" s="45"/>
      <c r="L36754" s="45"/>
      <c r="M36754" s="45"/>
    </row>
    <row r="36755" spans="8:13" s="28" customFormat="1" x14ac:dyDescent="0.2">
      <c r="H36755" s="12"/>
      <c r="J36755" s="29"/>
      <c r="K36755" s="45"/>
      <c r="L36755" s="45"/>
      <c r="M36755" s="45"/>
    </row>
    <row r="36756" spans="8:13" s="28" customFormat="1" x14ac:dyDescent="0.2">
      <c r="H36756" s="12"/>
      <c r="J36756" s="29"/>
      <c r="K36756" s="45"/>
      <c r="L36756" s="45"/>
      <c r="M36756" s="45"/>
    </row>
    <row r="36757" spans="8:13" s="28" customFormat="1" x14ac:dyDescent="0.2">
      <c r="H36757" s="12"/>
      <c r="J36757" s="29"/>
      <c r="K36757" s="45"/>
      <c r="L36757" s="45"/>
      <c r="M36757" s="45"/>
    </row>
    <row r="36758" spans="8:13" s="28" customFormat="1" x14ac:dyDescent="0.2">
      <c r="H36758" s="12"/>
      <c r="J36758" s="29"/>
      <c r="K36758" s="45"/>
      <c r="L36758" s="45"/>
      <c r="M36758" s="45"/>
    </row>
    <row r="36759" spans="8:13" s="28" customFormat="1" x14ac:dyDescent="0.2">
      <c r="H36759" s="12"/>
      <c r="J36759" s="29"/>
      <c r="K36759" s="45"/>
      <c r="L36759" s="45"/>
      <c r="M36759" s="45"/>
    </row>
    <row r="36760" spans="8:13" s="28" customFormat="1" x14ac:dyDescent="0.2">
      <c r="H36760" s="12"/>
      <c r="J36760" s="29"/>
      <c r="K36760" s="45"/>
      <c r="L36760" s="45"/>
      <c r="M36760" s="45"/>
    </row>
    <row r="36761" spans="8:13" s="28" customFormat="1" x14ac:dyDescent="0.2">
      <c r="H36761" s="12"/>
      <c r="J36761" s="29"/>
      <c r="K36761" s="45"/>
      <c r="L36761" s="45"/>
      <c r="M36761" s="45"/>
    </row>
    <row r="36762" spans="8:13" s="28" customFormat="1" x14ac:dyDescent="0.2">
      <c r="H36762" s="12"/>
      <c r="J36762" s="29"/>
      <c r="K36762" s="45"/>
      <c r="L36762" s="45"/>
      <c r="M36762" s="45"/>
    </row>
    <row r="36763" spans="8:13" s="28" customFormat="1" x14ac:dyDescent="0.2">
      <c r="H36763" s="12"/>
      <c r="J36763" s="29"/>
      <c r="K36763" s="45"/>
      <c r="L36763" s="45"/>
      <c r="M36763" s="45"/>
    </row>
    <row r="36764" spans="8:13" s="28" customFormat="1" x14ac:dyDescent="0.2">
      <c r="H36764" s="12"/>
      <c r="J36764" s="29"/>
      <c r="K36764" s="45"/>
      <c r="L36764" s="45"/>
      <c r="M36764" s="45"/>
    </row>
    <row r="36765" spans="8:13" s="28" customFormat="1" x14ac:dyDescent="0.2">
      <c r="H36765" s="12"/>
      <c r="J36765" s="29"/>
      <c r="K36765" s="45"/>
      <c r="L36765" s="45"/>
      <c r="M36765" s="45"/>
    </row>
    <row r="36766" spans="8:13" s="28" customFormat="1" x14ac:dyDescent="0.2">
      <c r="H36766" s="12"/>
      <c r="J36766" s="29"/>
      <c r="K36766" s="45"/>
      <c r="L36766" s="45"/>
      <c r="M36766" s="45"/>
    </row>
    <row r="36767" spans="8:13" s="28" customFormat="1" x14ac:dyDescent="0.2">
      <c r="H36767" s="12"/>
      <c r="J36767" s="29"/>
      <c r="K36767" s="45"/>
      <c r="L36767" s="45"/>
      <c r="M36767" s="45"/>
    </row>
    <row r="36768" spans="8:13" s="28" customFormat="1" x14ac:dyDescent="0.2">
      <c r="H36768" s="12"/>
      <c r="J36768" s="29"/>
      <c r="K36768" s="45"/>
      <c r="L36768" s="45"/>
      <c r="M36768" s="45"/>
    </row>
    <row r="36769" spans="8:13" s="28" customFormat="1" x14ac:dyDescent="0.2">
      <c r="H36769" s="12"/>
      <c r="J36769" s="29"/>
      <c r="K36769" s="45"/>
      <c r="L36769" s="45"/>
      <c r="M36769" s="45"/>
    </row>
    <row r="36770" spans="8:13" s="28" customFormat="1" x14ac:dyDescent="0.2">
      <c r="H36770" s="12"/>
      <c r="J36770" s="29"/>
      <c r="K36770" s="45"/>
      <c r="L36770" s="45"/>
      <c r="M36770" s="45"/>
    </row>
    <row r="36771" spans="8:13" s="28" customFormat="1" x14ac:dyDescent="0.2">
      <c r="H36771" s="12"/>
      <c r="J36771" s="29"/>
      <c r="K36771" s="45"/>
      <c r="L36771" s="45"/>
      <c r="M36771" s="45"/>
    </row>
    <row r="36772" spans="8:13" s="28" customFormat="1" x14ac:dyDescent="0.2">
      <c r="H36772" s="12"/>
      <c r="J36772" s="29"/>
      <c r="K36772" s="45"/>
      <c r="L36772" s="45"/>
      <c r="M36772" s="45"/>
    </row>
    <row r="36773" spans="8:13" s="28" customFormat="1" x14ac:dyDescent="0.2">
      <c r="H36773" s="12"/>
      <c r="J36773" s="29"/>
      <c r="K36773" s="45"/>
      <c r="L36773" s="45"/>
      <c r="M36773" s="45"/>
    </row>
    <row r="36774" spans="8:13" s="28" customFormat="1" x14ac:dyDescent="0.2">
      <c r="H36774" s="12"/>
      <c r="J36774" s="29"/>
      <c r="K36774" s="45"/>
      <c r="L36774" s="45"/>
      <c r="M36774" s="45"/>
    </row>
    <row r="36775" spans="8:13" s="28" customFormat="1" x14ac:dyDescent="0.2">
      <c r="H36775" s="12"/>
      <c r="J36775" s="29"/>
      <c r="K36775" s="45"/>
      <c r="L36775" s="45"/>
      <c r="M36775" s="45"/>
    </row>
    <row r="36776" spans="8:13" s="28" customFormat="1" x14ac:dyDescent="0.2">
      <c r="H36776" s="12"/>
      <c r="J36776" s="29"/>
      <c r="K36776" s="45"/>
      <c r="L36776" s="45"/>
      <c r="M36776" s="45"/>
    </row>
    <row r="36777" spans="8:13" s="28" customFormat="1" x14ac:dyDescent="0.2">
      <c r="H36777" s="12"/>
      <c r="J36777" s="29"/>
      <c r="K36777" s="45"/>
      <c r="L36777" s="45"/>
      <c r="M36777" s="45"/>
    </row>
    <row r="36778" spans="8:13" s="28" customFormat="1" x14ac:dyDescent="0.2">
      <c r="H36778" s="12"/>
      <c r="J36778" s="29"/>
      <c r="K36778" s="45"/>
      <c r="L36778" s="45"/>
      <c r="M36778" s="45"/>
    </row>
    <row r="36779" spans="8:13" s="28" customFormat="1" x14ac:dyDescent="0.2">
      <c r="H36779" s="12"/>
      <c r="J36779" s="29"/>
      <c r="K36779" s="45"/>
      <c r="L36779" s="45"/>
      <c r="M36779" s="45"/>
    </row>
    <row r="36780" spans="8:13" s="28" customFormat="1" x14ac:dyDescent="0.2">
      <c r="H36780" s="12"/>
      <c r="J36780" s="29"/>
      <c r="K36780" s="45"/>
      <c r="L36780" s="45"/>
      <c r="M36780" s="45"/>
    </row>
    <row r="36781" spans="8:13" s="28" customFormat="1" x14ac:dyDescent="0.2">
      <c r="H36781" s="12"/>
      <c r="J36781" s="29"/>
      <c r="K36781" s="45"/>
      <c r="L36781" s="45"/>
      <c r="M36781" s="45"/>
    </row>
    <row r="36782" spans="8:13" s="28" customFormat="1" x14ac:dyDescent="0.2">
      <c r="H36782" s="12"/>
      <c r="J36782" s="29"/>
      <c r="K36782" s="45"/>
      <c r="L36782" s="45"/>
      <c r="M36782" s="45"/>
    </row>
    <row r="36783" spans="8:13" s="28" customFormat="1" x14ac:dyDescent="0.2">
      <c r="H36783" s="12"/>
      <c r="J36783" s="29"/>
      <c r="K36783" s="45"/>
      <c r="L36783" s="45"/>
      <c r="M36783" s="45"/>
    </row>
    <row r="36784" spans="8:13" s="28" customFormat="1" x14ac:dyDescent="0.2">
      <c r="H36784" s="12"/>
      <c r="J36784" s="29"/>
      <c r="K36784" s="45"/>
      <c r="L36784" s="45"/>
      <c r="M36784" s="45"/>
    </row>
    <row r="36785" spans="8:13" s="28" customFormat="1" x14ac:dyDescent="0.2">
      <c r="H36785" s="12"/>
      <c r="J36785" s="29"/>
      <c r="K36785" s="45"/>
      <c r="L36785" s="45"/>
      <c r="M36785" s="45"/>
    </row>
    <row r="36786" spans="8:13" s="28" customFormat="1" x14ac:dyDescent="0.2">
      <c r="H36786" s="12"/>
      <c r="J36786" s="29"/>
      <c r="K36786" s="45"/>
      <c r="L36786" s="45"/>
      <c r="M36786" s="45"/>
    </row>
    <row r="36787" spans="8:13" s="28" customFormat="1" x14ac:dyDescent="0.2">
      <c r="H36787" s="12"/>
      <c r="J36787" s="29"/>
      <c r="K36787" s="45"/>
      <c r="L36787" s="45"/>
      <c r="M36787" s="45"/>
    </row>
    <row r="36788" spans="8:13" s="28" customFormat="1" x14ac:dyDescent="0.2">
      <c r="H36788" s="12"/>
      <c r="J36788" s="29"/>
      <c r="K36788" s="45"/>
      <c r="L36788" s="45"/>
      <c r="M36788" s="45"/>
    </row>
    <row r="36789" spans="8:13" s="28" customFormat="1" x14ac:dyDescent="0.2">
      <c r="H36789" s="12"/>
      <c r="J36789" s="29"/>
      <c r="K36789" s="45"/>
      <c r="L36789" s="45"/>
      <c r="M36789" s="45"/>
    </row>
    <row r="36790" spans="8:13" s="28" customFormat="1" x14ac:dyDescent="0.2">
      <c r="H36790" s="12"/>
      <c r="J36790" s="29"/>
      <c r="K36790" s="45"/>
      <c r="L36790" s="45"/>
      <c r="M36790" s="45"/>
    </row>
    <row r="36791" spans="8:13" s="28" customFormat="1" x14ac:dyDescent="0.2">
      <c r="H36791" s="12"/>
      <c r="J36791" s="29"/>
      <c r="K36791" s="45"/>
      <c r="L36791" s="45"/>
      <c r="M36791" s="45"/>
    </row>
    <row r="36792" spans="8:13" s="28" customFormat="1" x14ac:dyDescent="0.2">
      <c r="H36792" s="12"/>
      <c r="J36792" s="29"/>
      <c r="K36792" s="45"/>
      <c r="L36792" s="45"/>
      <c r="M36792" s="45"/>
    </row>
    <row r="36793" spans="8:13" s="28" customFormat="1" x14ac:dyDescent="0.2">
      <c r="H36793" s="12"/>
      <c r="J36793" s="29"/>
      <c r="K36793" s="45"/>
      <c r="L36793" s="45"/>
      <c r="M36793" s="45"/>
    </row>
    <row r="36794" spans="8:13" s="28" customFormat="1" x14ac:dyDescent="0.2">
      <c r="H36794" s="12"/>
      <c r="J36794" s="29"/>
      <c r="K36794" s="45"/>
      <c r="L36794" s="45"/>
      <c r="M36794" s="45"/>
    </row>
    <row r="36795" spans="8:13" s="28" customFormat="1" x14ac:dyDescent="0.2">
      <c r="H36795" s="12"/>
      <c r="J36795" s="29"/>
      <c r="K36795" s="45"/>
      <c r="L36795" s="45"/>
      <c r="M36795" s="45"/>
    </row>
    <row r="36796" spans="8:13" s="28" customFormat="1" x14ac:dyDescent="0.2">
      <c r="H36796" s="12"/>
      <c r="J36796" s="29"/>
      <c r="K36796" s="45"/>
      <c r="L36796" s="45"/>
      <c r="M36796" s="45"/>
    </row>
    <row r="36797" spans="8:13" s="28" customFormat="1" x14ac:dyDescent="0.2">
      <c r="H36797" s="12"/>
      <c r="J36797" s="29"/>
      <c r="K36797" s="45"/>
      <c r="L36797" s="45"/>
      <c r="M36797" s="45"/>
    </row>
    <row r="36798" spans="8:13" s="28" customFormat="1" x14ac:dyDescent="0.2">
      <c r="H36798" s="12"/>
      <c r="J36798" s="29"/>
      <c r="K36798" s="45"/>
      <c r="L36798" s="45"/>
      <c r="M36798" s="45"/>
    </row>
    <row r="36799" spans="8:13" s="28" customFormat="1" x14ac:dyDescent="0.2">
      <c r="H36799" s="12"/>
      <c r="J36799" s="29"/>
      <c r="K36799" s="45"/>
      <c r="L36799" s="45"/>
      <c r="M36799" s="45"/>
    </row>
    <row r="36800" spans="8:13" s="28" customFormat="1" x14ac:dyDescent="0.2">
      <c r="H36800" s="12"/>
      <c r="J36800" s="29"/>
      <c r="K36800" s="45"/>
      <c r="L36800" s="45"/>
      <c r="M36800" s="45"/>
    </row>
    <row r="36801" spans="8:13" s="28" customFormat="1" x14ac:dyDescent="0.2">
      <c r="H36801" s="12"/>
      <c r="J36801" s="29"/>
      <c r="K36801" s="45"/>
      <c r="L36801" s="45"/>
      <c r="M36801" s="45"/>
    </row>
    <row r="36802" spans="8:13" s="28" customFormat="1" x14ac:dyDescent="0.2">
      <c r="H36802" s="12"/>
      <c r="J36802" s="29"/>
      <c r="K36802" s="45"/>
      <c r="L36802" s="45"/>
      <c r="M36802" s="45"/>
    </row>
    <row r="36803" spans="8:13" s="28" customFormat="1" x14ac:dyDescent="0.2">
      <c r="H36803" s="12"/>
      <c r="J36803" s="29"/>
      <c r="K36803" s="45"/>
      <c r="L36803" s="45"/>
      <c r="M36803" s="45"/>
    </row>
    <row r="36804" spans="8:13" s="28" customFormat="1" x14ac:dyDescent="0.2">
      <c r="H36804" s="12"/>
      <c r="J36804" s="29"/>
      <c r="K36804" s="45"/>
      <c r="L36804" s="45"/>
      <c r="M36804" s="45"/>
    </row>
    <row r="36805" spans="8:13" s="28" customFormat="1" x14ac:dyDescent="0.2">
      <c r="H36805" s="12"/>
      <c r="J36805" s="29"/>
      <c r="K36805" s="45"/>
      <c r="L36805" s="45"/>
      <c r="M36805" s="45"/>
    </row>
    <row r="36806" spans="8:13" s="28" customFormat="1" x14ac:dyDescent="0.2">
      <c r="H36806" s="12"/>
      <c r="J36806" s="29"/>
      <c r="K36806" s="45"/>
      <c r="L36806" s="45"/>
      <c r="M36806" s="45"/>
    </row>
    <row r="36807" spans="8:13" s="28" customFormat="1" x14ac:dyDescent="0.2">
      <c r="H36807" s="12"/>
      <c r="J36807" s="29"/>
      <c r="K36807" s="45"/>
      <c r="L36807" s="45"/>
      <c r="M36807" s="45"/>
    </row>
    <row r="36808" spans="8:13" s="28" customFormat="1" x14ac:dyDescent="0.2">
      <c r="H36808" s="12"/>
      <c r="J36808" s="29"/>
      <c r="K36808" s="45"/>
      <c r="L36808" s="45"/>
      <c r="M36808" s="45"/>
    </row>
    <row r="36809" spans="8:13" s="28" customFormat="1" x14ac:dyDescent="0.2">
      <c r="H36809" s="12"/>
      <c r="J36809" s="29"/>
      <c r="K36809" s="45"/>
      <c r="L36809" s="45"/>
      <c r="M36809" s="45"/>
    </row>
    <row r="36810" spans="8:13" s="28" customFormat="1" x14ac:dyDescent="0.2">
      <c r="H36810" s="12"/>
      <c r="J36810" s="29"/>
      <c r="K36810" s="45"/>
      <c r="L36810" s="45"/>
      <c r="M36810" s="45"/>
    </row>
    <row r="36811" spans="8:13" s="28" customFormat="1" x14ac:dyDescent="0.2">
      <c r="H36811" s="12"/>
      <c r="J36811" s="29"/>
      <c r="K36811" s="45"/>
      <c r="L36811" s="45"/>
      <c r="M36811" s="45"/>
    </row>
    <row r="36812" spans="8:13" s="28" customFormat="1" x14ac:dyDescent="0.2">
      <c r="H36812" s="12"/>
      <c r="J36812" s="29"/>
      <c r="K36812" s="45"/>
      <c r="L36812" s="45"/>
      <c r="M36812" s="45"/>
    </row>
    <row r="36813" spans="8:13" s="28" customFormat="1" x14ac:dyDescent="0.2">
      <c r="H36813" s="12"/>
      <c r="J36813" s="29"/>
      <c r="K36813" s="45"/>
      <c r="L36813" s="45"/>
      <c r="M36813" s="45"/>
    </row>
    <row r="36814" spans="8:13" s="28" customFormat="1" x14ac:dyDescent="0.2">
      <c r="H36814" s="12"/>
      <c r="J36814" s="29"/>
      <c r="K36814" s="45"/>
      <c r="L36814" s="45"/>
      <c r="M36814" s="45"/>
    </row>
    <row r="36815" spans="8:13" s="28" customFormat="1" x14ac:dyDescent="0.2">
      <c r="H36815" s="12"/>
      <c r="J36815" s="29"/>
      <c r="K36815" s="45"/>
      <c r="L36815" s="45"/>
      <c r="M36815" s="45"/>
    </row>
    <row r="36816" spans="8:13" s="28" customFormat="1" x14ac:dyDescent="0.2">
      <c r="H36816" s="12"/>
      <c r="J36816" s="29"/>
      <c r="K36816" s="45"/>
      <c r="L36816" s="45"/>
      <c r="M36816" s="45"/>
    </row>
    <row r="36817" spans="8:13" s="28" customFormat="1" x14ac:dyDescent="0.2">
      <c r="H36817" s="12"/>
      <c r="J36817" s="29"/>
      <c r="K36817" s="45"/>
      <c r="L36817" s="45"/>
      <c r="M36817" s="45"/>
    </row>
    <row r="36818" spans="8:13" s="28" customFormat="1" x14ac:dyDescent="0.2">
      <c r="H36818" s="12"/>
      <c r="J36818" s="29"/>
      <c r="K36818" s="45"/>
      <c r="L36818" s="45"/>
      <c r="M36818" s="45"/>
    </row>
    <row r="36819" spans="8:13" s="28" customFormat="1" x14ac:dyDescent="0.2">
      <c r="H36819" s="12"/>
      <c r="J36819" s="29"/>
      <c r="K36819" s="45"/>
      <c r="L36819" s="45"/>
      <c r="M36819" s="45"/>
    </row>
    <row r="36820" spans="8:13" s="28" customFormat="1" x14ac:dyDescent="0.2">
      <c r="H36820" s="12"/>
      <c r="J36820" s="29"/>
      <c r="K36820" s="45"/>
      <c r="L36820" s="45"/>
      <c r="M36820" s="45"/>
    </row>
    <row r="36821" spans="8:13" s="28" customFormat="1" x14ac:dyDescent="0.2">
      <c r="H36821" s="12"/>
      <c r="J36821" s="29"/>
      <c r="K36821" s="45"/>
      <c r="L36821" s="45"/>
      <c r="M36821" s="45"/>
    </row>
    <row r="36822" spans="8:13" s="28" customFormat="1" x14ac:dyDescent="0.2">
      <c r="H36822" s="12"/>
      <c r="J36822" s="29"/>
      <c r="K36822" s="45"/>
      <c r="L36822" s="45"/>
      <c r="M36822" s="45"/>
    </row>
    <row r="36823" spans="8:13" s="28" customFormat="1" x14ac:dyDescent="0.2">
      <c r="H36823" s="12"/>
      <c r="J36823" s="29"/>
      <c r="K36823" s="45"/>
      <c r="L36823" s="45"/>
      <c r="M36823" s="45"/>
    </row>
    <row r="36824" spans="8:13" s="28" customFormat="1" x14ac:dyDescent="0.2">
      <c r="H36824" s="12"/>
      <c r="J36824" s="29"/>
      <c r="K36824" s="45"/>
      <c r="L36824" s="45"/>
      <c r="M36824" s="45"/>
    </row>
    <row r="36825" spans="8:13" s="28" customFormat="1" x14ac:dyDescent="0.2">
      <c r="H36825" s="12"/>
      <c r="J36825" s="29"/>
      <c r="K36825" s="45"/>
      <c r="L36825" s="45"/>
      <c r="M36825" s="45"/>
    </row>
    <row r="36826" spans="8:13" s="28" customFormat="1" x14ac:dyDescent="0.2">
      <c r="H36826" s="12"/>
      <c r="J36826" s="29"/>
      <c r="K36826" s="45"/>
      <c r="L36826" s="45"/>
      <c r="M36826" s="45"/>
    </row>
    <row r="36827" spans="8:13" s="28" customFormat="1" x14ac:dyDescent="0.2">
      <c r="H36827" s="12"/>
      <c r="J36827" s="29"/>
      <c r="K36827" s="45"/>
      <c r="L36827" s="45"/>
      <c r="M36827" s="45"/>
    </row>
    <row r="36828" spans="8:13" s="28" customFormat="1" x14ac:dyDescent="0.2">
      <c r="H36828" s="12"/>
      <c r="J36828" s="29"/>
      <c r="K36828" s="45"/>
      <c r="L36828" s="45"/>
      <c r="M36828" s="45"/>
    </row>
    <row r="36829" spans="8:13" s="28" customFormat="1" x14ac:dyDescent="0.2">
      <c r="H36829" s="12"/>
      <c r="J36829" s="29"/>
      <c r="K36829" s="45"/>
      <c r="L36829" s="45"/>
      <c r="M36829" s="45"/>
    </row>
    <row r="36830" spans="8:13" s="28" customFormat="1" x14ac:dyDescent="0.2">
      <c r="H36830" s="12"/>
      <c r="J36830" s="29"/>
      <c r="K36830" s="45"/>
      <c r="L36830" s="45"/>
      <c r="M36830" s="45"/>
    </row>
    <row r="36831" spans="8:13" s="28" customFormat="1" x14ac:dyDescent="0.2">
      <c r="H36831" s="12"/>
      <c r="J36831" s="29"/>
      <c r="K36831" s="45"/>
      <c r="L36831" s="45"/>
      <c r="M36831" s="45"/>
    </row>
    <row r="36832" spans="8:13" s="28" customFormat="1" x14ac:dyDescent="0.2">
      <c r="H36832" s="12"/>
      <c r="J36832" s="29"/>
      <c r="K36832" s="45"/>
      <c r="L36832" s="45"/>
      <c r="M36832" s="45"/>
    </row>
    <row r="36833" spans="8:13" s="28" customFormat="1" x14ac:dyDescent="0.2">
      <c r="H36833" s="12"/>
      <c r="J36833" s="29"/>
      <c r="K36833" s="45"/>
      <c r="L36833" s="45"/>
      <c r="M36833" s="45"/>
    </row>
    <row r="36834" spans="8:13" s="28" customFormat="1" x14ac:dyDescent="0.2">
      <c r="H36834" s="12"/>
      <c r="J36834" s="29"/>
      <c r="K36834" s="45"/>
      <c r="L36834" s="45"/>
      <c r="M36834" s="45"/>
    </row>
    <row r="36835" spans="8:13" s="28" customFormat="1" x14ac:dyDescent="0.2">
      <c r="H36835" s="12"/>
      <c r="J36835" s="29"/>
      <c r="K36835" s="45"/>
      <c r="L36835" s="45"/>
      <c r="M36835" s="45"/>
    </row>
    <row r="36836" spans="8:13" s="28" customFormat="1" x14ac:dyDescent="0.2">
      <c r="H36836" s="12"/>
      <c r="J36836" s="29"/>
      <c r="K36836" s="45"/>
      <c r="L36836" s="45"/>
      <c r="M36836" s="45"/>
    </row>
    <row r="36837" spans="8:13" s="28" customFormat="1" x14ac:dyDescent="0.2">
      <c r="H36837" s="12"/>
      <c r="J36837" s="29"/>
      <c r="K36837" s="45"/>
      <c r="L36837" s="45"/>
      <c r="M36837" s="45"/>
    </row>
    <row r="36838" spans="8:13" s="28" customFormat="1" x14ac:dyDescent="0.2">
      <c r="H36838" s="12"/>
      <c r="J36838" s="29"/>
      <c r="K36838" s="45"/>
      <c r="L36838" s="45"/>
      <c r="M36838" s="45"/>
    </row>
    <row r="36839" spans="8:13" s="28" customFormat="1" x14ac:dyDescent="0.2">
      <c r="H36839" s="12"/>
      <c r="J36839" s="29"/>
      <c r="K36839" s="45"/>
      <c r="L36839" s="45"/>
      <c r="M36839" s="45"/>
    </row>
    <row r="36840" spans="8:13" s="28" customFormat="1" x14ac:dyDescent="0.2">
      <c r="H36840" s="12"/>
      <c r="J36840" s="29"/>
      <c r="K36840" s="45"/>
      <c r="L36840" s="45"/>
      <c r="M36840" s="45"/>
    </row>
    <row r="36841" spans="8:13" s="28" customFormat="1" x14ac:dyDescent="0.2">
      <c r="H36841" s="12"/>
      <c r="J36841" s="29"/>
      <c r="K36841" s="45"/>
      <c r="L36841" s="45"/>
      <c r="M36841" s="45"/>
    </row>
    <row r="36842" spans="8:13" s="28" customFormat="1" x14ac:dyDescent="0.2">
      <c r="H36842" s="12"/>
      <c r="J36842" s="29"/>
      <c r="K36842" s="45"/>
      <c r="L36842" s="45"/>
      <c r="M36842" s="45"/>
    </row>
    <row r="36843" spans="8:13" s="28" customFormat="1" x14ac:dyDescent="0.2">
      <c r="H36843" s="12"/>
      <c r="J36843" s="29"/>
      <c r="K36843" s="45"/>
      <c r="L36843" s="45"/>
      <c r="M36843" s="45"/>
    </row>
    <row r="36844" spans="8:13" s="28" customFormat="1" x14ac:dyDescent="0.2">
      <c r="H36844" s="12"/>
      <c r="J36844" s="29"/>
      <c r="K36844" s="45"/>
      <c r="L36844" s="45"/>
      <c r="M36844" s="45"/>
    </row>
    <row r="36845" spans="8:13" s="28" customFormat="1" x14ac:dyDescent="0.2">
      <c r="H36845" s="12"/>
      <c r="J36845" s="29"/>
      <c r="K36845" s="45"/>
      <c r="L36845" s="45"/>
      <c r="M36845" s="45"/>
    </row>
    <row r="36846" spans="8:13" s="28" customFormat="1" x14ac:dyDescent="0.2">
      <c r="H36846" s="12"/>
      <c r="J36846" s="29"/>
      <c r="K36846" s="45"/>
      <c r="L36846" s="45"/>
      <c r="M36846" s="45"/>
    </row>
    <row r="36847" spans="8:13" s="28" customFormat="1" x14ac:dyDescent="0.2">
      <c r="H36847" s="12"/>
      <c r="J36847" s="29"/>
      <c r="K36847" s="45"/>
      <c r="L36847" s="45"/>
      <c r="M36847" s="45"/>
    </row>
    <row r="36848" spans="8:13" s="28" customFormat="1" x14ac:dyDescent="0.2">
      <c r="H36848" s="12"/>
      <c r="J36848" s="29"/>
      <c r="K36848" s="45"/>
      <c r="L36848" s="45"/>
      <c r="M36848" s="45"/>
    </row>
    <row r="36849" spans="8:13" s="28" customFormat="1" x14ac:dyDescent="0.2">
      <c r="H36849" s="12"/>
      <c r="J36849" s="29"/>
      <c r="K36849" s="45"/>
      <c r="L36849" s="45"/>
      <c r="M36849" s="45"/>
    </row>
    <row r="36850" spans="8:13" s="28" customFormat="1" x14ac:dyDescent="0.2">
      <c r="H36850" s="12"/>
      <c r="J36850" s="29"/>
      <c r="K36850" s="45"/>
      <c r="L36850" s="45"/>
      <c r="M36850" s="45"/>
    </row>
    <row r="36851" spans="8:13" s="28" customFormat="1" x14ac:dyDescent="0.2">
      <c r="H36851" s="12"/>
      <c r="J36851" s="29"/>
      <c r="K36851" s="45"/>
      <c r="L36851" s="45"/>
      <c r="M36851" s="45"/>
    </row>
    <row r="36852" spans="8:13" s="28" customFormat="1" x14ac:dyDescent="0.2">
      <c r="H36852" s="12"/>
      <c r="J36852" s="29"/>
      <c r="K36852" s="45"/>
      <c r="L36852" s="45"/>
      <c r="M36852" s="45"/>
    </row>
    <row r="36853" spans="8:13" s="28" customFormat="1" x14ac:dyDescent="0.2">
      <c r="H36853" s="12"/>
      <c r="J36853" s="29"/>
      <c r="K36853" s="45"/>
      <c r="L36853" s="45"/>
      <c r="M36853" s="45"/>
    </row>
    <row r="36854" spans="8:13" s="28" customFormat="1" x14ac:dyDescent="0.2">
      <c r="H36854" s="12"/>
      <c r="J36854" s="29"/>
      <c r="K36854" s="45"/>
      <c r="L36854" s="45"/>
      <c r="M36854" s="45"/>
    </row>
    <row r="36855" spans="8:13" s="28" customFormat="1" x14ac:dyDescent="0.2">
      <c r="H36855" s="12"/>
      <c r="J36855" s="29"/>
      <c r="K36855" s="45"/>
      <c r="L36855" s="45"/>
      <c r="M36855" s="45"/>
    </row>
    <row r="36856" spans="8:13" s="28" customFormat="1" x14ac:dyDescent="0.2">
      <c r="H36856" s="12"/>
      <c r="J36856" s="29"/>
      <c r="K36856" s="45"/>
      <c r="L36856" s="45"/>
      <c r="M36856" s="45"/>
    </row>
    <row r="36857" spans="8:13" s="28" customFormat="1" x14ac:dyDescent="0.2">
      <c r="H36857" s="12"/>
      <c r="J36857" s="29"/>
      <c r="K36857" s="45"/>
      <c r="L36857" s="45"/>
      <c r="M36857" s="45"/>
    </row>
    <row r="36858" spans="8:13" s="28" customFormat="1" x14ac:dyDescent="0.2">
      <c r="H36858" s="12"/>
      <c r="J36858" s="29"/>
      <c r="K36858" s="45"/>
      <c r="L36858" s="45"/>
      <c r="M36858" s="45"/>
    </row>
    <row r="36859" spans="8:13" s="28" customFormat="1" x14ac:dyDescent="0.2">
      <c r="H36859" s="12"/>
      <c r="J36859" s="29"/>
      <c r="K36859" s="45"/>
      <c r="L36859" s="45"/>
      <c r="M36859" s="45"/>
    </row>
    <row r="36860" spans="8:13" s="28" customFormat="1" x14ac:dyDescent="0.2">
      <c r="H36860" s="12"/>
      <c r="J36860" s="29"/>
      <c r="K36860" s="45"/>
      <c r="L36860" s="45"/>
      <c r="M36860" s="45"/>
    </row>
    <row r="36861" spans="8:13" s="28" customFormat="1" x14ac:dyDescent="0.2">
      <c r="H36861" s="12"/>
      <c r="J36861" s="29"/>
      <c r="K36861" s="45"/>
      <c r="L36861" s="45"/>
      <c r="M36861" s="45"/>
    </row>
    <row r="36862" spans="8:13" s="28" customFormat="1" x14ac:dyDescent="0.2">
      <c r="H36862" s="12"/>
      <c r="J36862" s="29"/>
      <c r="K36862" s="45"/>
      <c r="L36862" s="45"/>
      <c r="M36862" s="45"/>
    </row>
    <row r="36863" spans="8:13" s="28" customFormat="1" x14ac:dyDescent="0.2">
      <c r="H36863" s="12"/>
      <c r="J36863" s="29"/>
      <c r="K36863" s="45"/>
      <c r="L36863" s="45"/>
      <c r="M36863" s="45"/>
    </row>
    <row r="36864" spans="8:13" s="28" customFormat="1" x14ac:dyDescent="0.2">
      <c r="H36864" s="12"/>
      <c r="J36864" s="29"/>
      <c r="K36864" s="45"/>
      <c r="L36864" s="45"/>
      <c r="M36864" s="45"/>
    </row>
    <row r="36865" spans="8:13" s="28" customFormat="1" x14ac:dyDescent="0.2">
      <c r="H36865" s="12"/>
      <c r="J36865" s="29"/>
      <c r="K36865" s="45"/>
      <c r="L36865" s="45"/>
      <c r="M36865" s="45"/>
    </row>
    <row r="36866" spans="8:13" s="28" customFormat="1" x14ac:dyDescent="0.2">
      <c r="H36866" s="12"/>
      <c r="J36866" s="29"/>
      <c r="K36866" s="45"/>
      <c r="L36866" s="45"/>
      <c r="M36866" s="45"/>
    </row>
    <row r="36867" spans="8:13" s="28" customFormat="1" x14ac:dyDescent="0.2">
      <c r="H36867" s="12"/>
      <c r="J36867" s="29"/>
      <c r="K36867" s="45"/>
      <c r="L36867" s="45"/>
      <c r="M36867" s="45"/>
    </row>
    <row r="36868" spans="8:13" s="28" customFormat="1" x14ac:dyDescent="0.2">
      <c r="H36868" s="12"/>
      <c r="J36868" s="29"/>
      <c r="K36868" s="45"/>
      <c r="L36868" s="45"/>
      <c r="M36868" s="45"/>
    </row>
    <row r="36869" spans="8:13" s="28" customFormat="1" x14ac:dyDescent="0.2">
      <c r="H36869" s="12"/>
      <c r="J36869" s="29"/>
      <c r="K36869" s="45"/>
      <c r="L36869" s="45"/>
      <c r="M36869" s="45"/>
    </row>
    <row r="36870" spans="8:13" s="28" customFormat="1" x14ac:dyDescent="0.2">
      <c r="H36870" s="12"/>
      <c r="J36870" s="29"/>
      <c r="K36870" s="45"/>
      <c r="L36870" s="45"/>
      <c r="M36870" s="45"/>
    </row>
    <row r="36871" spans="8:13" s="28" customFormat="1" x14ac:dyDescent="0.2">
      <c r="H36871" s="12"/>
      <c r="J36871" s="29"/>
      <c r="K36871" s="45"/>
      <c r="L36871" s="45"/>
      <c r="M36871" s="45"/>
    </row>
    <row r="36872" spans="8:13" s="28" customFormat="1" x14ac:dyDescent="0.2">
      <c r="H36872" s="12"/>
      <c r="J36872" s="29"/>
      <c r="K36872" s="45"/>
      <c r="L36872" s="45"/>
      <c r="M36872" s="45"/>
    </row>
    <row r="36873" spans="8:13" s="28" customFormat="1" x14ac:dyDescent="0.2">
      <c r="H36873" s="12"/>
      <c r="J36873" s="29"/>
      <c r="K36873" s="45"/>
      <c r="L36873" s="45"/>
      <c r="M36873" s="45"/>
    </row>
    <row r="36874" spans="8:13" s="28" customFormat="1" x14ac:dyDescent="0.2">
      <c r="H36874" s="12"/>
      <c r="J36874" s="29"/>
      <c r="K36874" s="45"/>
      <c r="L36874" s="45"/>
      <c r="M36874" s="45"/>
    </row>
    <row r="36875" spans="8:13" s="28" customFormat="1" x14ac:dyDescent="0.2">
      <c r="H36875" s="12"/>
      <c r="J36875" s="29"/>
      <c r="K36875" s="45"/>
      <c r="L36875" s="45"/>
      <c r="M36875" s="45"/>
    </row>
    <row r="36876" spans="8:13" s="28" customFormat="1" x14ac:dyDescent="0.2">
      <c r="H36876" s="12"/>
      <c r="J36876" s="29"/>
      <c r="K36876" s="45"/>
      <c r="L36876" s="45"/>
      <c r="M36876" s="45"/>
    </row>
    <row r="36877" spans="8:13" s="28" customFormat="1" x14ac:dyDescent="0.2">
      <c r="H36877" s="12"/>
      <c r="J36877" s="29"/>
      <c r="K36877" s="45"/>
      <c r="L36877" s="45"/>
      <c r="M36877" s="45"/>
    </row>
    <row r="36878" spans="8:13" s="28" customFormat="1" x14ac:dyDescent="0.2">
      <c r="H36878" s="12"/>
      <c r="J36878" s="29"/>
      <c r="K36878" s="45"/>
      <c r="L36878" s="45"/>
      <c r="M36878" s="45"/>
    </row>
    <row r="36879" spans="8:13" s="28" customFormat="1" x14ac:dyDescent="0.2">
      <c r="H36879" s="12"/>
      <c r="J36879" s="29"/>
      <c r="K36879" s="45"/>
      <c r="L36879" s="45"/>
      <c r="M36879" s="45"/>
    </row>
    <row r="36880" spans="8:13" s="28" customFormat="1" x14ac:dyDescent="0.2">
      <c r="H36880" s="12"/>
      <c r="J36880" s="29"/>
      <c r="K36880" s="45"/>
      <c r="L36880" s="45"/>
      <c r="M36880" s="45"/>
    </row>
    <row r="36881" spans="8:13" s="28" customFormat="1" x14ac:dyDescent="0.2">
      <c r="H36881" s="12"/>
      <c r="J36881" s="29"/>
      <c r="K36881" s="45"/>
      <c r="L36881" s="45"/>
      <c r="M36881" s="45"/>
    </row>
    <row r="36882" spans="8:13" s="28" customFormat="1" x14ac:dyDescent="0.2">
      <c r="H36882" s="12"/>
      <c r="J36882" s="29"/>
      <c r="K36882" s="45"/>
      <c r="L36882" s="45"/>
      <c r="M36882" s="45"/>
    </row>
    <row r="36883" spans="8:13" s="28" customFormat="1" x14ac:dyDescent="0.2">
      <c r="H36883" s="12"/>
      <c r="J36883" s="29"/>
      <c r="K36883" s="45"/>
      <c r="L36883" s="45"/>
      <c r="M36883" s="45"/>
    </row>
    <row r="36884" spans="8:13" s="28" customFormat="1" x14ac:dyDescent="0.2">
      <c r="H36884" s="12"/>
      <c r="J36884" s="29"/>
      <c r="K36884" s="45"/>
      <c r="L36884" s="45"/>
      <c r="M36884" s="45"/>
    </row>
    <row r="36885" spans="8:13" s="28" customFormat="1" x14ac:dyDescent="0.2">
      <c r="H36885" s="12"/>
      <c r="J36885" s="29"/>
      <c r="K36885" s="45"/>
      <c r="L36885" s="45"/>
      <c r="M36885" s="45"/>
    </row>
    <row r="36886" spans="8:13" s="28" customFormat="1" x14ac:dyDescent="0.2">
      <c r="H36886" s="12"/>
      <c r="J36886" s="29"/>
      <c r="K36886" s="45"/>
      <c r="L36886" s="45"/>
      <c r="M36886" s="45"/>
    </row>
    <row r="36887" spans="8:13" s="28" customFormat="1" x14ac:dyDescent="0.2">
      <c r="H36887" s="12"/>
      <c r="J36887" s="29"/>
      <c r="K36887" s="45"/>
      <c r="L36887" s="45"/>
      <c r="M36887" s="45"/>
    </row>
    <row r="36888" spans="8:13" s="28" customFormat="1" x14ac:dyDescent="0.2">
      <c r="H36888" s="12"/>
      <c r="J36888" s="29"/>
      <c r="K36888" s="45"/>
      <c r="L36888" s="45"/>
      <c r="M36888" s="45"/>
    </row>
    <row r="36889" spans="8:13" s="28" customFormat="1" x14ac:dyDescent="0.2">
      <c r="H36889" s="12"/>
      <c r="J36889" s="29"/>
      <c r="K36889" s="45"/>
      <c r="L36889" s="45"/>
      <c r="M36889" s="45"/>
    </row>
    <row r="36890" spans="8:13" s="28" customFormat="1" x14ac:dyDescent="0.2">
      <c r="H36890" s="12"/>
      <c r="J36890" s="29"/>
      <c r="K36890" s="45"/>
      <c r="L36890" s="45"/>
      <c r="M36890" s="45"/>
    </row>
    <row r="36891" spans="8:13" s="28" customFormat="1" x14ac:dyDescent="0.2">
      <c r="H36891" s="12"/>
      <c r="J36891" s="29"/>
      <c r="K36891" s="45"/>
      <c r="L36891" s="45"/>
      <c r="M36891" s="45"/>
    </row>
    <row r="36892" spans="8:13" s="28" customFormat="1" x14ac:dyDescent="0.2">
      <c r="H36892" s="12"/>
      <c r="J36892" s="29"/>
      <c r="K36892" s="45"/>
      <c r="L36892" s="45"/>
      <c r="M36892" s="45"/>
    </row>
    <row r="36893" spans="8:13" s="28" customFormat="1" x14ac:dyDescent="0.2">
      <c r="H36893" s="12"/>
      <c r="J36893" s="29"/>
      <c r="K36893" s="45"/>
      <c r="L36893" s="45"/>
      <c r="M36893" s="45"/>
    </row>
    <row r="36894" spans="8:13" s="28" customFormat="1" x14ac:dyDescent="0.2">
      <c r="H36894" s="12"/>
      <c r="J36894" s="29"/>
      <c r="K36894" s="45"/>
      <c r="L36894" s="45"/>
      <c r="M36894" s="45"/>
    </row>
    <row r="36895" spans="8:13" s="28" customFormat="1" x14ac:dyDescent="0.2">
      <c r="H36895" s="12"/>
      <c r="J36895" s="29"/>
      <c r="K36895" s="45"/>
      <c r="L36895" s="45"/>
      <c r="M36895" s="45"/>
    </row>
    <row r="36896" spans="8:13" s="28" customFormat="1" x14ac:dyDescent="0.2">
      <c r="H36896" s="12"/>
      <c r="J36896" s="29"/>
      <c r="K36896" s="45"/>
      <c r="L36896" s="45"/>
      <c r="M36896" s="45"/>
    </row>
    <row r="36897" spans="8:13" s="28" customFormat="1" x14ac:dyDescent="0.2">
      <c r="H36897" s="12"/>
      <c r="J36897" s="29"/>
      <c r="K36897" s="45"/>
      <c r="L36897" s="45"/>
      <c r="M36897" s="45"/>
    </row>
    <row r="36898" spans="8:13" s="28" customFormat="1" x14ac:dyDescent="0.2">
      <c r="H36898" s="12"/>
      <c r="J36898" s="29"/>
      <c r="K36898" s="45"/>
      <c r="L36898" s="45"/>
      <c r="M36898" s="45"/>
    </row>
    <row r="36899" spans="8:13" s="28" customFormat="1" x14ac:dyDescent="0.2">
      <c r="H36899" s="12"/>
      <c r="J36899" s="29"/>
      <c r="K36899" s="45"/>
      <c r="L36899" s="45"/>
      <c r="M36899" s="45"/>
    </row>
    <row r="36900" spans="8:13" s="28" customFormat="1" x14ac:dyDescent="0.2">
      <c r="H36900" s="12"/>
      <c r="J36900" s="29"/>
      <c r="K36900" s="45"/>
      <c r="L36900" s="45"/>
      <c r="M36900" s="45"/>
    </row>
    <row r="36901" spans="8:13" s="28" customFormat="1" x14ac:dyDescent="0.2">
      <c r="H36901" s="12"/>
      <c r="J36901" s="29"/>
      <c r="K36901" s="45"/>
      <c r="L36901" s="45"/>
      <c r="M36901" s="45"/>
    </row>
    <row r="36902" spans="8:13" s="28" customFormat="1" x14ac:dyDescent="0.2">
      <c r="H36902" s="12"/>
      <c r="J36902" s="29"/>
      <c r="K36902" s="45"/>
      <c r="L36902" s="45"/>
      <c r="M36902" s="45"/>
    </row>
    <row r="36903" spans="8:13" s="28" customFormat="1" x14ac:dyDescent="0.2">
      <c r="H36903" s="12"/>
      <c r="J36903" s="29"/>
      <c r="K36903" s="45"/>
      <c r="L36903" s="45"/>
      <c r="M36903" s="45"/>
    </row>
    <row r="36904" spans="8:13" s="28" customFormat="1" x14ac:dyDescent="0.2">
      <c r="H36904" s="12"/>
      <c r="J36904" s="29"/>
      <c r="K36904" s="45"/>
      <c r="L36904" s="45"/>
      <c r="M36904" s="45"/>
    </row>
    <row r="36905" spans="8:13" s="28" customFormat="1" x14ac:dyDescent="0.2">
      <c r="H36905" s="12"/>
      <c r="J36905" s="29"/>
      <c r="K36905" s="45"/>
      <c r="L36905" s="45"/>
      <c r="M36905" s="45"/>
    </row>
    <row r="36906" spans="8:13" s="28" customFormat="1" x14ac:dyDescent="0.2">
      <c r="H36906" s="12"/>
      <c r="J36906" s="29"/>
      <c r="K36906" s="45"/>
      <c r="L36906" s="45"/>
      <c r="M36906" s="45"/>
    </row>
    <row r="36907" spans="8:13" s="28" customFormat="1" x14ac:dyDescent="0.2">
      <c r="H36907" s="12"/>
      <c r="J36907" s="29"/>
      <c r="K36907" s="45"/>
      <c r="L36907" s="45"/>
      <c r="M36907" s="45"/>
    </row>
    <row r="36908" spans="8:13" s="28" customFormat="1" x14ac:dyDescent="0.2">
      <c r="H36908" s="12"/>
      <c r="J36908" s="29"/>
      <c r="K36908" s="45"/>
      <c r="L36908" s="45"/>
      <c r="M36908" s="45"/>
    </row>
    <row r="36909" spans="8:13" s="28" customFormat="1" x14ac:dyDescent="0.2">
      <c r="H36909" s="12"/>
      <c r="J36909" s="29"/>
      <c r="K36909" s="45"/>
      <c r="L36909" s="45"/>
      <c r="M36909" s="45"/>
    </row>
    <row r="36910" spans="8:13" s="28" customFormat="1" x14ac:dyDescent="0.2">
      <c r="H36910" s="12"/>
      <c r="J36910" s="29"/>
      <c r="K36910" s="45"/>
      <c r="L36910" s="45"/>
      <c r="M36910" s="45"/>
    </row>
    <row r="36911" spans="8:13" s="28" customFormat="1" x14ac:dyDescent="0.2">
      <c r="H36911" s="12"/>
      <c r="J36911" s="29"/>
      <c r="K36911" s="45"/>
      <c r="L36911" s="45"/>
      <c r="M36911" s="45"/>
    </row>
    <row r="36912" spans="8:13" s="28" customFormat="1" x14ac:dyDescent="0.2">
      <c r="H36912" s="12"/>
      <c r="J36912" s="29"/>
      <c r="K36912" s="45"/>
      <c r="L36912" s="45"/>
      <c r="M36912" s="45"/>
    </row>
    <row r="36913" spans="8:13" s="28" customFormat="1" x14ac:dyDescent="0.2">
      <c r="H36913" s="12"/>
      <c r="J36913" s="29"/>
      <c r="K36913" s="45"/>
      <c r="L36913" s="45"/>
      <c r="M36913" s="45"/>
    </row>
    <row r="36914" spans="8:13" s="28" customFormat="1" x14ac:dyDescent="0.2">
      <c r="H36914" s="12"/>
      <c r="J36914" s="29"/>
      <c r="K36914" s="45"/>
      <c r="L36914" s="45"/>
      <c r="M36914" s="45"/>
    </row>
    <row r="36915" spans="8:13" s="28" customFormat="1" x14ac:dyDescent="0.2">
      <c r="H36915" s="12"/>
      <c r="J36915" s="29"/>
      <c r="K36915" s="45"/>
      <c r="L36915" s="45"/>
      <c r="M36915" s="45"/>
    </row>
    <row r="36916" spans="8:13" s="28" customFormat="1" x14ac:dyDescent="0.2">
      <c r="H36916" s="12"/>
      <c r="J36916" s="29"/>
      <c r="K36916" s="45"/>
      <c r="L36916" s="45"/>
      <c r="M36916" s="45"/>
    </row>
    <row r="36917" spans="8:13" s="28" customFormat="1" x14ac:dyDescent="0.2">
      <c r="H36917" s="12"/>
      <c r="J36917" s="29"/>
      <c r="K36917" s="45"/>
      <c r="L36917" s="45"/>
      <c r="M36917" s="45"/>
    </row>
    <row r="36918" spans="8:13" s="28" customFormat="1" x14ac:dyDescent="0.2">
      <c r="H36918" s="12"/>
      <c r="J36918" s="29"/>
      <c r="K36918" s="45"/>
      <c r="L36918" s="45"/>
      <c r="M36918" s="45"/>
    </row>
    <row r="36919" spans="8:13" s="28" customFormat="1" x14ac:dyDescent="0.2">
      <c r="H36919" s="12"/>
      <c r="J36919" s="29"/>
      <c r="K36919" s="45"/>
      <c r="L36919" s="45"/>
      <c r="M36919" s="45"/>
    </row>
    <row r="36920" spans="8:13" s="28" customFormat="1" x14ac:dyDescent="0.2">
      <c r="H36920" s="12"/>
      <c r="J36920" s="29"/>
      <c r="K36920" s="45"/>
      <c r="L36920" s="45"/>
      <c r="M36920" s="45"/>
    </row>
    <row r="36921" spans="8:13" s="28" customFormat="1" x14ac:dyDescent="0.2">
      <c r="H36921" s="12"/>
      <c r="J36921" s="29"/>
      <c r="K36921" s="45"/>
      <c r="L36921" s="45"/>
      <c r="M36921" s="45"/>
    </row>
    <row r="36922" spans="8:13" s="28" customFormat="1" x14ac:dyDescent="0.2">
      <c r="H36922" s="12"/>
      <c r="J36922" s="29"/>
      <c r="K36922" s="45"/>
      <c r="L36922" s="45"/>
      <c r="M36922" s="45"/>
    </row>
    <row r="36923" spans="8:13" s="28" customFormat="1" x14ac:dyDescent="0.2">
      <c r="H36923" s="12"/>
      <c r="J36923" s="29"/>
      <c r="K36923" s="45"/>
      <c r="L36923" s="45"/>
      <c r="M36923" s="45"/>
    </row>
    <row r="36924" spans="8:13" s="28" customFormat="1" x14ac:dyDescent="0.2">
      <c r="H36924" s="12"/>
      <c r="J36924" s="29"/>
      <c r="K36924" s="45"/>
      <c r="L36924" s="45"/>
      <c r="M36924" s="45"/>
    </row>
    <row r="36925" spans="8:13" s="28" customFormat="1" x14ac:dyDescent="0.2">
      <c r="H36925" s="12"/>
      <c r="J36925" s="29"/>
      <c r="K36925" s="45"/>
      <c r="L36925" s="45"/>
      <c r="M36925" s="45"/>
    </row>
    <row r="36926" spans="8:13" s="28" customFormat="1" x14ac:dyDescent="0.2">
      <c r="H36926" s="12"/>
      <c r="J36926" s="29"/>
      <c r="K36926" s="45"/>
      <c r="L36926" s="45"/>
      <c r="M36926" s="45"/>
    </row>
    <row r="36927" spans="8:13" s="28" customFormat="1" x14ac:dyDescent="0.2">
      <c r="H36927" s="12"/>
      <c r="J36927" s="29"/>
      <c r="K36927" s="45"/>
      <c r="L36927" s="45"/>
      <c r="M36927" s="45"/>
    </row>
    <row r="36928" spans="8:13" s="28" customFormat="1" x14ac:dyDescent="0.2">
      <c r="H36928" s="12"/>
      <c r="J36928" s="29"/>
      <c r="K36928" s="45"/>
      <c r="L36928" s="45"/>
      <c r="M36928" s="45"/>
    </row>
    <row r="36929" spans="8:13" s="28" customFormat="1" x14ac:dyDescent="0.2">
      <c r="H36929" s="12"/>
      <c r="J36929" s="29"/>
      <c r="K36929" s="45"/>
      <c r="L36929" s="45"/>
      <c r="M36929" s="45"/>
    </row>
    <row r="36930" spans="8:13" s="28" customFormat="1" x14ac:dyDescent="0.2">
      <c r="H36930" s="12"/>
      <c r="J36930" s="29"/>
      <c r="K36930" s="45"/>
      <c r="L36930" s="45"/>
      <c r="M36930" s="45"/>
    </row>
    <row r="36931" spans="8:13" s="28" customFormat="1" x14ac:dyDescent="0.2">
      <c r="H36931" s="12"/>
      <c r="J36931" s="29"/>
      <c r="K36931" s="45"/>
      <c r="L36931" s="45"/>
      <c r="M36931" s="45"/>
    </row>
    <row r="36932" spans="8:13" s="28" customFormat="1" x14ac:dyDescent="0.2">
      <c r="H36932" s="12"/>
      <c r="J36932" s="29"/>
      <c r="K36932" s="45"/>
      <c r="L36932" s="45"/>
      <c r="M36932" s="45"/>
    </row>
    <row r="36933" spans="8:13" s="28" customFormat="1" x14ac:dyDescent="0.2">
      <c r="H36933" s="12"/>
      <c r="J36933" s="29"/>
      <c r="K36933" s="45"/>
      <c r="L36933" s="45"/>
      <c r="M36933" s="45"/>
    </row>
    <row r="36934" spans="8:13" s="28" customFormat="1" x14ac:dyDescent="0.2">
      <c r="H36934" s="12"/>
      <c r="J36934" s="29"/>
      <c r="K36934" s="45"/>
      <c r="L36934" s="45"/>
      <c r="M36934" s="45"/>
    </row>
    <row r="36935" spans="8:13" s="28" customFormat="1" x14ac:dyDescent="0.2">
      <c r="H36935" s="12"/>
      <c r="J36935" s="29"/>
      <c r="K36935" s="45"/>
      <c r="L36935" s="45"/>
      <c r="M36935" s="45"/>
    </row>
    <row r="36936" spans="8:13" s="28" customFormat="1" x14ac:dyDescent="0.2">
      <c r="H36936" s="12"/>
      <c r="J36936" s="29"/>
      <c r="K36936" s="45"/>
      <c r="L36936" s="45"/>
      <c r="M36936" s="45"/>
    </row>
    <row r="36937" spans="8:13" s="28" customFormat="1" x14ac:dyDescent="0.2">
      <c r="H36937" s="12"/>
      <c r="J36937" s="29"/>
      <c r="K36937" s="45"/>
      <c r="L36937" s="45"/>
      <c r="M36937" s="45"/>
    </row>
    <row r="36938" spans="8:13" s="28" customFormat="1" x14ac:dyDescent="0.2">
      <c r="H36938" s="12"/>
      <c r="J36938" s="29"/>
      <c r="K36938" s="45"/>
      <c r="L36938" s="45"/>
      <c r="M36938" s="45"/>
    </row>
    <row r="36939" spans="8:13" s="28" customFormat="1" x14ac:dyDescent="0.2">
      <c r="H36939" s="12"/>
      <c r="J36939" s="29"/>
      <c r="K36939" s="45"/>
      <c r="L36939" s="45"/>
      <c r="M36939" s="45"/>
    </row>
    <row r="36940" spans="8:13" s="28" customFormat="1" x14ac:dyDescent="0.2">
      <c r="H36940" s="12"/>
      <c r="J36940" s="29"/>
      <c r="K36940" s="45"/>
      <c r="L36940" s="45"/>
      <c r="M36940" s="45"/>
    </row>
    <row r="36941" spans="8:13" s="28" customFormat="1" x14ac:dyDescent="0.2">
      <c r="H36941" s="12"/>
      <c r="J36941" s="29"/>
      <c r="K36941" s="45"/>
      <c r="L36941" s="45"/>
      <c r="M36941" s="45"/>
    </row>
    <row r="36942" spans="8:13" s="28" customFormat="1" x14ac:dyDescent="0.2">
      <c r="H36942" s="12"/>
      <c r="J36942" s="29"/>
      <c r="K36942" s="45"/>
      <c r="L36942" s="45"/>
      <c r="M36942" s="45"/>
    </row>
    <row r="36943" spans="8:13" s="28" customFormat="1" x14ac:dyDescent="0.2">
      <c r="H36943" s="12"/>
      <c r="J36943" s="29"/>
      <c r="K36943" s="45"/>
      <c r="L36943" s="45"/>
      <c r="M36943" s="45"/>
    </row>
    <row r="36944" spans="8:13" s="28" customFormat="1" x14ac:dyDescent="0.2">
      <c r="H36944" s="12"/>
      <c r="J36944" s="29"/>
      <c r="K36944" s="45"/>
      <c r="L36944" s="45"/>
      <c r="M36944" s="45"/>
    </row>
    <row r="36945" spans="8:13" s="28" customFormat="1" x14ac:dyDescent="0.2">
      <c r="H36945" s="12"/>
      <c r="J36945" s="29"/>
      <c r="K36945" s="45"/>
      <c r="L36945" s="45"/>
      <c r="M36945" s="45"/>
    </row>
    <row r="36946" spans="8:13" s="28" customFormat="1" x14ac:dyDescent="0.2">
      <c r="H36946" s="12"/>
      <c r="J36946" s="29"/>
      <c r="K36946" s="45"/>
      <c r="L36946" s="45"/>
      <c r="M36946" s="45"/>
    </row>
    <row r="36947" spans="8:13" s="28" customFormat="1" x14ac:dyDescent="0.2">
      <c r="H36947" s="12"/>
      <c r="J36947" s="29"/>
      <c r="K36947" s="45"/>
      <c r="L36947" s="45"/>
      <c r="M36947" s="45"/>
    </row>
    <row r="36948" spans="8:13" s="28" customFormat="1" x14ac:dyDescent="0.2">
      <c r="H36948" s="12"/>
      <c r="J36948" s="29"/>
      <c r="K36948" s="45"/>
      <c r="L36948" s="45"/>
      <c r="M36948" s="45"/>
    </row>
    <row r="36949" spans="8:13" s="28" customFormat="1" x14ac:dyDescent="0.2">
      <c r="H36949" s="12"/>
      <c r="J36949" s="29"/>
      <c r="K36949" s="45"/>
      <c r="L36949" s="45"/>
      <c r="M36949" s="45"/>
    </row>
    <row r="36950" spans="8:13" s="28" customFormat="1" x14ac:dyDescent="0.2">
      <c r="H36950" s="12"/>
      <c r="J36950" s="29"/>
      <c r="K36950" s="45"/>
      <c r="L36950" s="45"/>
      <c r="M36950" s="45"/>
    </row>
    <row r="36951" spans="8:13" s="28" customFormat="1" x14ac:dyDescent="0.2">
      <c r="H36951" s="12"/>
      <c r="J36951" s="29"/>
      <c r="K36951" s="45"/>
      <c r="L36951" s="45"/>
      <c r="M36951" s="45"/>
    </row>
    <row r="36952" spans="8:13" s="28" customFormat="1" x14ac:dyDescent="0.2">
      <c r="H36952" s="12"/>
      <c r="J36952" s="29"/>
      <c r="K36952" s="45"/>
      <c r="L36952" s="45"/>
      <c r="M36952" s="45"/>
    </row>
    <row r="36953" spans="8:13" s="28" customFormat="1" x14ac:dyDescent="0.2">
      <c r="H36953" s="12"/>
      <c r="J36953" s="29"/>
      <c r="K36953" s="45"/>
      <c r="L36953" s="45"/>
      <c r="M36953" s="45"/>
    </row>
    <row r="36954" spans="8:13" s="28" customFormat="1" x14ac:dyDescent="0.2">
      <c r="H36954" s="12"/>
      <c r="J36954" s="29"/>
      <c r="K36954" s="45"/>
      <c r="L36954" s="45"/>
      <c r="M36954" s="45"/>
    </row>
    <row r="36955" spans="8:13" s="28" customFormat="1" x14ac:dyDescent="0.2">
      <c r="H36955" s="12"/>
      <c r="J36955" s="29"/>
      <c r="K36955" s="45"/>
      <c r="L36955" s="45"/>
      <c r="M36955" s="45"/>
    </row>
    <row r="36956" spans="8:13" s="28" customFormat="1" x14ac:dyDescent="0.2">
      <c r="H36956" s="12"/>
      <c r="J36956" s="29"/>
      <c r="K36956" s="45"/>
      <c r="L36956" s="45"/>
      <c r="M36956" s="45"/>
    </row>
    <row r="36957" spans="8:13" s="28" customFormat="1" x14ac:dyDescent="0.2">
      <c r="H36957" s="12"/>
      <c r="J36957" s="29"/>
      <c r="K36957" s="45"/>
      <c r="L36957" s="45"/>
      <c r="M36957" s="45"/>
    </row>
    <row r="36958" spans="8:13" s="28" customFormat="1" x14ac:dyDescent="0.2">
      <c r="H36958" s="12"/>
      <c r="J36958" s="29"/>
      <c r="K36958" s="45"/>
      <c r="L36958" s="45"/>
      <c r="M36958" s="45"/>
    </row>
    <row r="36959" spans="8:13" s="28" customFormat="1" x14ac:dyDescent="0.2">
      <c r="H36959" s="12"/>
      <c r="J36959" s="29"/>
      <c r="K36959" s="45"/>
      <c r="L36959" s="45"/>
      <c r="M36959" s="45"/>
    </row>
    <row r="36960" spans="8:13" s="28" customFormat="1" x14ac:dyDescent="0.2">
      <c r="H36960" s="12"/>
      <c r="J36960" s="29"/>
      <c r="K36960" s="45"/>
      <c r="L36960" s="45"/>
      <c r="M36960" s="45"/>
    </row>
    <row r="36961" spans="8:13" s="28" customFormat="1" x14ac:dyDescent="0.2">
      <c r="H36961" s="12"/>
      <c r="J36961" s="29"/>
      <c r="K36961" s="45"/>
      <c r="L36961" s="45"/>
      <c r="M36961" s="45"/>
    </row>
    <row r="36962" spans="8:13" s="28" customFormat="1" x14ac:dyDescent="0.2">
      <c r="H36962" s="12"/>
      <c r="J36962" s="29"/>
      <c r="K36962" s="45"/>
      <c r="L36962" s="45"/>
      <c r="M36962" s="45"/>
    </row>
    <row r="36963" spans="8:13" s="28" customFormat="1" x14ac:dyDescent="0.2">
      <c r="H36963" s="12"/>
      <c r="J36963" s="29"/>
      <c r="K36963" s="45"/>
      <c r="L36963" s="45"/>
      <c r="M36963" s="45"/>
    </row>
    <row r="36964" spans="8:13" s="28" customFormat="1" x14ac:dyDescent="0.2">
      <c r="H36964" s="12"/>
      <c r="J36964" s="29"/>
      <c r="K36964" s="45"/>
      <c r="L36964" s="45"/>
      <c r="M36964" s="45"/>
    </row>
    <row r="36965" spans="8:13" s="28" customFormat="1" x14ac:dyDescent="0.2">
      <c r="H36965" s="12"/>
      <c r="J36965" s="29"/>
      <c r="K36965" s="45"/>
      <c r="L36965" s="45"/>
      <c r="M36965" s="45"/>
    </row>
    <row r="36966" spans="8:13" s="28" customFormat="1" x14ac:dyDescent="0.2">
      <c r="H36966" s="12"/>
      <c r="J36966" s="29"/>
      <c r="K36966" s="45"/>
      <c r="L36966" s="45"/>
      <c r="M36966" s="45"/>
    </row>
    <row r="36967" spans="8:13" s="28" customFormat="1" x14ac:dyDescent="0.2">
      <c r="H36967" s="12"/>
      <c r="J36967" s="29"/>
      <c r="K36967" s="45"/>
      <c r="L36967" s="45"/>
      <c r="M36967" s="45"/>
    </row>
    <row r="36968" spans="8:13" s="28" customFormat="1" x14ac:dyDescent="0.2">
      <c r="H36968" s="12"/>
      <c r="J36968" s="29"/>
      <c r="K36968" s="45"/>
      <c r="L36968" s="45"/>
      <c r="M36968" s="45"/>
    </row>
    <row r="36969" spans="8:13" s="28" customFormat="1" x14ac:dyDescent="0.2">
      <c r="H36969" s="12"/>
      <c r="J36969" s="29"/>
      <c r="K36969" s="45"/>
      <c r="L36969" s="45"/>
      <c r="M36969" s="45"/>
    </row>
    <row r="36970" spans="8:13" s="28" customFormat="1" x14ac:dyDescent="0.2">
      <c r="H36970" s="12"/>
      <c r="J36970" s="29"/>
      <c r="K36970" s="45"/>
      <c r="L36970" s="45"/>
      <c r="M36970" s="45"/>
    </row>
    <row r="36971" spans="8:13" s="28" customFormat="1" x14ac:dyDescent="0.2">
      <c r="H36971" s="12"/>
      <c r="J36971" s="29"/>
      <c r="K36971" s="45"/>
      <c r="L36971" s="45"/>
      <c r="M36971" s="45"/>
    </row>
    <row r="36972" spans="8:13" s="28" customFormat="1" x14ac:dyDescent="0.2">
      <c r="H36972" s="12"/>
      <c r="J36972" s="29"/>
      <c r="K36972" s="45"/>
      <c r="L36972" s="45"/>
      <c r="M36972" s="45"/>
    </row>
    <row r="36973" spans="8:13" s="28" customFormat="1" x14ac:dyDescent="0.2">
      <c r="H36973" s="12"/>
      <c r="J36973" s="29"/>
      <c r="K36973" s="45"/>
      <c r="L36973" s="45"/>
      <c r="M36973" s="45"/>
    </row>
    <row r="36974" spans="8:13" s="28" customFormat="1" x14ac:dyDescent="0.2">
      <c r="H36974" s="12"/>
      <c r="J36974" s="29"/>
      <c r="K36974" s="45"/>
      <c r="L36974" s="45"/>
      <c r="M36974" s="45"/>
    </row>
    <row r="36975" spans="8:13" s="28" customFormat="1" x14ac:dyDescent="0.2">
      <c r="H36975" s="12"/>
      <c r="J36975" s="29"/>
      <c r="K36975" s="45"/>
      <c r="L36975" s="45"/>
      <c r="M36975" s="45"/>
    </row>
    <row r="36976" spans="8:13" s="28" customFormat="1" x14ac:dyDescent="0.2">
      <c r="H36976" s="12"/>
      <c r="J36976" s="29"/>
      <c r="K36976" s="45"/>
      <c r="L36976" s="45"/>
      <c r="M36976" s="45"/>
    </row>
    <row r="36977" spans="8:13" s="28" customFormat="1" x14ac:dyDescent="0.2">
      <c r="H36977" s="12"/>
      <c r="J36977" s="29"/>
      <c r="K36977" s="45"/>
      <c r="L36977" s="45"/>
      <c r="M36977" s="45"/>
    </row>
    <row r="36978" spans="8:13" s="28" customFormat="1" x14ac:dyDescent="0.2">
      <c r="H36978" s="12"/>
      <c r="J36978" s="29"/>
      <c r="K36978" s="45"/>
      <c r="L36978" s="45"/>
      <c r="M36978" s="45"/>
    </row>
    <row r="36979" spans="8:13" s="28" customFormat="1" x14ac:dyDescent="0.2">
      <c r="H36979" s="12"/>
      <c r="J36979" s="29"/>
      <c r="K36979" s="45"/>
      <c r="L36979" s="45"/>
      <c r="M36979" s="45"/>
    </row>
    <row r="36980" spans="8:13" s="28" customFormat="1" x14ac:dyDescent="0.2">
      <c r="H36980" s="12"/>
      <c r="J36980" s="29"/>
      <c r="K36980" s="45"/>
      <c r="L36980" s="45"/>
      <c r="M36980" s="45"/>
    </row>
    <row r="36981" spans="8:13" s="28" customFormat="1" x14ac:dyDescent="0.2">
      <c r="H36981" s="12"/>
      <c r="J36981" s="29"/>
      <c r="K36981" s="45"/>
      <c r="L36981" s="45"/>
      <c r="M36981" s="45"/>
    </row>
    <row r="36982" spans="8:13" s="28" customFormat="1" x14ac:dyDescent="0.2">
      <c r="H36982" s="12"/>
      <c r="J36982" s="29"/>
      <c r="K36982" s="45"/>
      <c r="L36982" s="45"/>
      <c r="M36982" s="45"/>
    </row>
    <row r="36983" spans="8:13" s="28" customFormat="1" x14ac:dyDescent="0.2">
      <c r="H36983" s="12"/>
      <c r="J36983" s="29"/>
      <c r="K36983" s="45"/>
      <c r="L36983" s="45"/>
      <c r="M36983" s="45"/>
    </row>
    <row r="36984" spans="8:13" s="28" customFormat="1" x14ac:dyDescent="0.2">
      <c r="H36984" s="12"/>
      <c r="J36984" s="29"/>
      <c r="K36984" s="45"/>
      <c r="L36984" s="45"/>
      <c r="M36984" s="45"/>
    </row>
    <row r="36985" spans="8:13" s="28" customFormat="1" x14ac:dyDescent="0.2">
      <c r="H36985" s="12"/>
      <c r="J36985" s="29"/>
      <c r="K36985" s="45"/>
      <c r="L36985" s="45"/>
      <c r="M36985" s="45"/>
    </row>
    <row r="36986" spans="8:13" s="28" customFormat="1" x14ac:dyDescent="0.2">
      <c r="H36986" s="12"/>
      <c r="J36986" s="29"/>
      <c r="K36986" s="45"/>
      <c r="L36986" s="45"/>
      <c r="M36986" s="45"/>
    </row>
    <row r="36987" spans="8:13" s="28" customFormat="1" x14ac:dyDescent="0.2">
      <c r="H36987" s="12"/>
      <c r="J36987" s="29"/>
      <c r="K36987" s="45"/>
      <c r="L36987" s="45"/>
      <c r="M36987" s="45"/>
    </row>
    <row r="36988" spans="8:13" s="28" customFormat="1" x14ac:dyDescent="0.2">
      <c r="H36988" s="12"/>
      <c r="J36988" s="29"/>
      <c r="K36988" s="45"/>
      <c r="L36988" s="45"/>
      <c r="M36988" s="45"/>
    </row>
    <row r="36989" spans="8:13" s="28" customFormat="1" x14ac:dyDescent="0.2">
      <c r="H36989" s="12"/>
      <c r="J36989" s="29"/>
      <c r="K36989" s="45"/>
      <c r="L36989" s="45"/>
      <c r="M36989" s="45"/>
    </row>
    <row r="36990" spans="8:13" s="28" customFormat="1" x14ac:dyDescent="0.2">
      <c r="H36990" s="12"/>
      <c r="J36990" s="29"/>
      <c r="K36990" s="45"/>
      <c r="L36990" s="45"/>
      <c r="M36990" s="45"/>
    </row>
    <row r="36991" spans="8:13" s="28" customFormat="1" x14ac:dyDescent="0.2">
      <c r="H36991" s="12"/>
      <c r="J36991" s="29"/>
      <c r="K36991" s="45"/>
      <c r="L36991" s="45"/>
      <c r="M36991" s="45"/>
    </row>
    <row r="36992" spans="8:13" s="28" customFormat="1" x14ac:dyDescent="0.2">
      <c r="H36992" s="12"/>
      <c r="J36992" s="29"/>
      <c r="K36992" s="45"/>
      <c r="L36992" s="45"/>
      <c r="M36992" s="45"/>
    </row>
    <row r="36993" spans="8:13" s="28" customFormat="1" x14ac:dyDescent="0.2">
      <c r="H36993" s="12"/>
      <c r="J36993" s="29"/>
      <c r="K36993" s="45"/>
      <c r="L36993" s="45"/>
      <c r="M36993" s="45"/>
    </row>
    <row r="36994" spans="8:13" s="28" customFormat="1" x14ac:dyDescent="0.2">
      <c r="H36994" s="12"/>
      <c r="J36994" s="29"/>
      <c r="K36994" s="45"/>
      <c r="L36994" s="45"/>
      <c r="M36994" s="45"/>
    </row>
    <row r="36995" spans="8:13" s="28" customFormat="1" x14ac:dyDescent="0.2">
      <c r="H36995" s="12"/>
      <c r="J36995" s="29"/>
      <c r="K36995" s="45"/>
      <c r="L36995" s="45"/>
      <c r="M36995" s="45"/>
    </row>
    <row r="36996" spans="8:13" s="28" customFormat="1" x14ac:dyDescent="0.2">
      <c r="H36996" s="12"/>
      <c r="J36996" s="29"/>
      <c r="K36996" s="45"/>
      <c r="L36996" s="45"/>
      <c r="M36996" s="45"/>
    </row>
    <row r="36997" spans="8:13" s="28" customFormat="1" x14ac:dyDescent="0.2">
      <c r="H36997" s="12"/>
      <c r="J36997" s="29"/>
      <c r="K36997" s="45"/>
      <c r="L36997" s="45"/>
      <c r="M36997" s="45"/>
    </row>
    <row r="36998" spans="8:13" s="28" customFormat="1" x14ac:dyDescent="0.2">
      <c r="H36998" s="12"/>
      <c r="J36998" s="29"/>
      <c r="K36998" s="45"/>
      <c r="L36998" s="45"/>
      <c r="M36998" s="45"/>
    </row>
    <row r="36999" spans="8:13" s="28" customFormat="1" x14ac:dyDescent="0.2">
      <c r="H36999" s="12"/>
      <c r="J36999" s="29"/>
      <c r="K36999" s="45"/>
      <c r="L36999" s="45"/>
      <c r="M36999" s="45"/>
    </row>
    <row r="37000" spans="8:13" s="28" customFormat="1" x14ac:dyDescent="0.2">
      <c r="H37000" s="12"/>
      <c r="J37000" s="29"/>
      <c r="K37000" s="45"/>
      <c r="L37000" s="45"/>
      <c r="M37000" s="45"/>
    </row>
    <row r="37001" spans="8:13" s="28" customFormat="1" x14ac:dyDescent="0.2">
      <c r="H37001" s="12"/>
      <c r="J37001" s="29"/>
      <c r="K37001" s="45"/>
      <c r="L37001" s="45"/>
      <c r="M37001" s="45"/>
    </row>
    <row r="37002" spans="8:13" s="28" customFormat="1" x14ac:dyDescent="0.2">
      <c r="H37002" s="12"/>
      <c r="J37002" s="29"/>
      <c r="K37002" s="45"/>
      <c r="L37002" s="45"/>
      <c r="M37002" s="45"/>
    </row>
    <row r="37003" spans="8:13" s="28" customFormat="1" x14ac:dyDescent="0.2">
      <c r="H37003" s="12"/>
      <c r="J37003" s="29"/>
      <c r="K37003" s="45"/>
      <c r="L37003" s="45"/>
      <c r="M37003" s="45"/>
    </row>
    <row r="37004" spans="8:13" s="28" customFormat="1" x14ac:dyDescent="0.2">
      <c r="H37004" s="12"/>
      <c r="J37004" s="29"/>
      <c r="K37004" s="45"/>
      <c r="L37004" s="45"/>
      <c r="M37004" s="45"/>
    </row>
    <row r="37005" spans="8:13" s="28" customFormat="1" x14ac:dyDescent="0.2">
      <c r="H37005" s="12"/>
      <c r="J37005" s="29"/>
      <c r="K37005" s="45"/>
      <c r="L37005" s="45"/>
      <c r="M37005" s="45"/>
    </row>
    <row r="37006" spans="8:13" s="28" customFormat="1" x14ac:dyDescent="0.2">
      <c r="H37006" s="12"/>
      <c r="J37006" s="29"/>
      <c r="K37006" s="45"/>
      <c r="L37006" s="45"/>
      <c r="M37006" s="45"/>
    </row>
    <row r="37007" spans="8:13" s="28" customFormat="1" x14ac:dyDescent="0.2">
      <c r="H37007" s="12"/>
      <c r="J37007" s="29"/>
      <c r="K37007" s="45"/>
      <c r="L37007" s="45"/>
      <c r="M37007" s="45"/>
    </row>
    <row r="37008" spans="8:13" s="28" customFormat="1" x14ac:dyDescent="0.2">
      <c r="H37008" s="12"/>
      <c r="J37008" s="29"/>
      <c r="K37008" s="45"/>
      <c r="L37008" s="45"/>
      <c r="M37008" s="45"/>
    </row>
    <row r="37009" spans="8:13" s="28" customFormat="1" x14ac:dyDescent="0.2">
      <c r="H37009" s="12"/>
      <c r="J37009" s="29"/>
      <c r="K37009" s="45"/>
      <c r="L37009" s="45"/>
      <c r="M37009" s="45"/>
    </row>
    <row r="37010" spans="8:13" s="28" customFormat="1" x14ac:dyDescent="0.2">
      <c r="H37010" s="12"/>
      <c r="J37010" s="29"/>
      <c r="K37010" s="45"/>
      <c r="L37010" s="45"/>
      <c r="M37010" s="45"/>
    </row>
    <row r="37011" spans="8:13" s="28" customFormat="1" x14ac:dyDescent="0.2">
      <c r="H37011" s="12"/>
      <c r="J37011" s="29"/>
      <c r="K37011" s="45"/>
      <c r="L37011" s="45"/>
      <c r="M37011" s="45"/>
    </row>
    <row r="37012" spans="8:13" s="28" customFormat="1" x14ac:dyDescent="0.2">
      <c r="H37012" s="12"/>
      <c r="J37012" s="29"/>
      <c r="K37012" s="45"/>
      <c r="L37012" s="45"/>
      <c r="M37012" s="45"/>
    </row>
    <row r="37013" spans="8:13" s="28" customFormat="1" x14ac:dyDescent="0.2">
      <c r="H37013" s="12"/>
      <c r="J37013" s="29"/>
      <c r="K37013" s="45"/>
      <c r="L37013" s="45"/>
      <c r="M37013" s="45"/>
    </row>
    <row r="37014" spans="8:13" s="28" customFormat="1" x14ac:dyDescent="0.2">
      <c r="H37014" s="12"/>
      <c r="J37014" s="29"/>
      <c r="K37014" s="45"/>
      <c r="L37014" s="45"/>
      <c r="M37014" s="45"/>
    </row>
    <row r="37015" spans="8:13" s="28" customFormat="1" x14ac:dyDescent="0.2">
      <c r="H37015" s="12"/>
      <c r="J37015" s="29"/>
      <c r="K37015" s="45"/>
      <c r="L37015" s="45"/>
      <c r="M37015" s="45"/>
    </row>
    <row r="37016" spans="8:13" s="28" customFormat="1" x14ac:dyDescent="0.2">
      <c r="H37016" s="12"/>
      <c r="J37016" s="29"/>
      <c r="K37016" s="45"/>
      <c r="L37016" s="45"/>
      <c r="M37016" s="45"/>
    </row>
    <row r="37017" spans="8:13" s="28" customFormat="1" x14ac:dyDescent="0.2">
      <c r="H37017" s="12"/>
      <c r="J37017" s="29"/>
      <c r="K37017" s="45"/>
      <c r="L37017" s="45"/>
      <c r="M37017" s="45"/>
    </row>
    <row r="37018" spans="8:13" s="28" customFormat="1" x14ac:dyDescent="0.2">
      <c r="H37018" s="12"/>
      <c r="J37018" s="29"/>
      <c r="K37018" s="45"/>
      <c r="L37018" s="45"/>
      <c r="M37018" s="45"/>
    </row>
    <row r="37019" spans="8:13" s="28" customFormat="1" x14ac:dyDescent="0.2">
      <c r="H37019" s="12"/>
      <c r="J37019" s="29"/>
      <c r="K37019" s="45"/>
      <c r="L37019" s="45"/>
      <c r="M37019" s="45"/>
    </row>
    <row r="37020" spans="8:13" s="28" customFormat="1" x14ac:dyDescent="0.2">
      <c r="H37020" s="12"/>
      <c r="J37020" s="29"/>
      <c r="K37020" s="45"/>
      <c r="L37020" s="45"/>
      <c r="M37020" s="45"/>
    </row>
    <row r="37021" spans="8:13" s="28" customFormat="1" x14ac:dyDescent="0.2">
      <c r="H37021" s="12"/>
      <c r="J37021" s="29"/>
      <c r="K37021" s="45"/>
      <c r="L37021" s="45"/>
      <c r="M37021" s="45"/>
    </row>
    <row r="37022" spans="8:13" s="28" customFormat="1" x14ac:dyDescent="0.2">
      <c r="H37022" s="12"/>
      <c r="J37022" s="29"/>
      <c r="K37022" s="45"/>
      <c r="L37022" s="45"/>
      <c r="M37022" s="45"/>
    </row>
    <row r="37023" spans="8:13" s="28" customFormat="1" x14ac:dyDescent="0.2">
      <c r="H37023" s="12"/>
      <c r="J37023" s="29"/>
      <c r="K37023" s="45"/>
      <c r="L37023" s="45"/>
      <c r="M37023" s="45"/>
    </row>
    <row r="37024" spans="8:13" s="28" customFormat="1" x14ac:dyDescent="0.2">
      <c r="H37024" s="12"/>
      <c r="J37024" s="29"/>
      <c r="K37024" s="45"/>
      <c r="L37024" s="45"/>
      <c r="M37024" s="45"/>
    </row>
    <row r="37025" spans="8:13" s="28" customFormat="1" x14ac:dyDescent="0.2">
      <c r="H37025" s="12"/>
      <c r="J37025" s="29"/>
      <c r="K37025" s="45"/>
      <c r="L37025" s="45"/>
      <c r="M37025" s="45"/>
    </row>
    <row r="37026" spans="8:13" s="28" customFormat="1" x14ac:dyDescent="0.2">
      <c r="H37026" s="12"/>
      <c r="J37026" s="29"/>
      <c r="K37026" s="45"/>
      <c r="L37026" s="45"/>
      <c r="M37026" s="45"/>
    </row>
    <row r="37027" spans="8:13" s="28" customFormat="1" x14ac:dyDescent="0.2">
      <c r="H37027" s="12"/>
      <c r="J37027" s="29"/>
      <c r="K37027" s="45"/>
      <c r="L37027" s="45"/>
      <c r="M37027" s="45"/>
    </row>
    <row r="37028" spans="8:13" s="28" customFormat="1" x14ac:dyDescent="0.2">
      <c r="H37028" s="12"/>
      <c r="J37028" s="29"/>
      <c r="K37028" s="45"/>
      <c r="L37028" s="45"/>
      <c r="M37028" s="45"/>
    </row>
    <row r="37029" spans="8:13" s="28" customFormat="1" x14ac:dyDescent="0.2">
      <c r="H37029" s="12"/>
      <c r="J37029" s="29"/>
      <c r="K37029" s="45"/>
      <c r="L37029" s="45"/>
      <c r="M37029" s="45"/>
    </row>
    <row r="37030" spans="8:13" s="28" customFormat="1" x14ac:dyDescent="0.2">
      <c r="H37030" s="12"/>
      <c r="J37030" s="29"/>
      <c r="K37030" s="45"/>
      <c r="L37030" s="45"/>
      <c r="M37030" s="45"/>
    </row>
    <row r="37031" spans="8:13" s="28" customFormat="1" x14ac:dyDescent="0.2">
      <c r="H37031" s="12"/>
      <c r="J37031" s="29"/>
      <c r="K37031" s="45"/>
      <c r="L37031" s="45"/>
      <c r="M37031" s="45"/>
    </row>
    <row r="37032" spans="8:13" s="28" customFormat="1" x14ac:dyDescent="0.2">
      <c r="H37032" s="12"/>
      <c r="J37032" s="29"/>
      <c r="K37032" s="45"/>
      <c r="L37032" s="45"/>
      <c r="M37032" s="45"/>
    </row>
    <row r="37033" spans="8:13" s="28" customFormat="1" x14ac:dyDescent="0.2">
      <c r="H37033" s="12"/>
      <c r="J37033" s="29"/>
      <c r="K37033" s="45"/>
      <c r="L37033" s="45"/>
      <c r="M37033" s="45"/>
    </row>
    <row r="37034" spans="8:13" s="28" customFormat="1" x14ac:dyDescent="0.2">
      <c r="H37034" s="12"/>
      <c r="J37034" s="29"/>
      <c r="K37034" s="45"/>
      <c r="L37034" s="45"/>
      <c r="M37034" s="45"/>
    </row>
    <row r="37035" spans="8:13" s="28" customFormat="1" x14ac:dyDescent="0.2">
      <c r="H37035" s="12"/>
      <c r="J37035" s="29"/>
      <c r="K37035" s="45"/>
      <c r="L37035" s="45"/>
      <c r="M37035" s="45"/>
    </row>
    <row r="37036" spans="8:13" s="28" customFormat="1" x14ac:dyDescent="0.2">
      <c r="H37036" s="12"/>
      <c r="J37036" s="29"/>
      <c r="K37036" s="45"/>
      <c r="L37036" s="45"/>
      <c r="M37036" s="45"/>
    </row>
    <row r="37037" spans="8:13" s="28" customFormat="1" x14ac:dyDescent="0.2">
      <c r="H37037" s="12"/>
      <c r="J37037" s="29"/>
      <c r="K37037" s="45"/>
      <c r="L37037" s="45"/>
      <c r="M37037" s="45"/>
    </row>
    <row r="37038" spans="8:13" s="28" customFormat="1" x14ac:dyDescent="0.2">
      <c r="H37038" s="12"/>
      <c r="J37038" s="29"/>
      <c r="K37038" s="45"/>
      <c r="L37038" s="45"/>
      <c r="M37038" s="45"/>
    </row>
    <row r="37039" spans="8:13" s="28" customFormat="1" x14ac:dyDescent="0.2">
      <c r="H37039" s="12"/>
      <c r="J37039" s="29"/>
      <c r="K37039" s="45"/>
      <c r="L37039" s="45"/>
      <c r="M37039" s="45"/>
    </row>
    <row r="37040" spans="8:13" s="28" customFormat="1" x14ac:dyDescent="0.2">
      <c r="H37040" s="12"/>
      <c r="J37040" s="29"/>
      <c r="K37040" s="45"/>
      <c r="L37040" s="45"/>
      <c r="M37040" s="45"/>
    </row>
    <row r="37041" spans="8:13" s="28" customFormat="1" x14ac:dyDescent="0.2">
      <c r="H37041" s="12"/>
      <c r="J37041" s="29"/>
      <c r="K37041" s="45"/>
      <c r="L37041" s="45"/>
      <c r="M37041" s="45"/>
    </row>
    <row r="37042" spans="8:13" s="28" customFormat="1" x14ac:dyDescent="0.2">
      <c r="H37042" s="12"/>
      <c r="J37042" s="29"/>
      <c r="K37042" s="45"/>
      <c r="L37042" s="45"/>
      <c r="M37042" s="45"/>
    </row>
    <row r="37043" spans="8:13" s="28" customFormat="1" x14ac:dyDescent="0.2">
      <c r="H37043" s="12"/>
      <c r="J37043" s="29"/>
      <c r="K37043" s="45"/>
      <c r="L37043" s="45"/>
      <c r="M37043" s="45"/>
    </row>
    <row r="37044" spans="8:13" s="28" customFormat="1" x14ac:dyDescent="0.2">
      <c r="H37044" s="12"/>
      <c r="J37044" s="29"/>
      <c r="K37044" s="45"/>
      <c r="L37044" s="45"/>
      <c r="M37044" s="45"/>
    </row>
    <row r="37045" spans="8:13" s="28" customFormat="1" x14ac:dyDescent="0.2">
      <c r="H37045" s="12"/>
      <c r="J37045" s="29"/>
      <c r="K37045" s="45"/>
      <c r="L37045" s="45"/>
      <c r="M37045" s="45"/>
    </row>
    <row r="37046" spans="8:13" s="28" customFormat="1" x14ac:dyDescent="0.2">
      <c r="H37046" s="12"/>
      <c r="J37046" s="29"/>
      <c r="K37046" s="45"/>
      <c r="L37046" s="45"/>
      <c r="M37046" s="45"/>
    </row>
    <row r="37047" spans="8:13" s="28" customFormat="1" x14ac:dyDescent="0.2">
      <c r="H37047" s="12"/>
      <c r="J37047" s="29"/>
      <c r="K37047" s="45"/>
      <c r="L37047" s="45"/>
      <c r="M37047" s="45"/>
    </row>
    <row r="37048" spans="8:13" s="28" customFormat="1" x14ac:dyDescent="0.2">
      <c r="H37048" s="12"/>
      <c r="J37048" s="29"/>
      <c r="K37048" s="45"/>
      <c r="L37048" s="45"/>
      <c r="M37048" s="45"/>
    </row>
    <row r="37049" spans="8:13" s="28" customFormat="1" x14ac:dyDescent="0.2">
      <c r="H37049" s="12"/>
      <c r="J37049" s="29"/>
      <c r="K37049" s="45"/>
      <c r="L37049" s="45"/>
      <c r="M37049" s="45"/>
    </row>
    <row r="37050" spans="8:13" s="28" customFormat="1" x14ac:dyDescent="0.2">
      <c r="H37050" s="12"/>
      <c r="J37050" s="29"/>
      <c r="K37050" s="45"/>
      <c r="L37050" s="45"/>
      <c r="M37050" s="45"/>
    </row>
    <row r="37051" spans="8:13" s="28" customFormat="1" x14ac:dyDescent="0.2">
      <c r="H37051" s="12"/>
      <c r="J37051" s="29"/>
      <c r="K37051" s="45"/>
      <c r="L37051" s="45"/>
      <c r="M37051" s="45"/>
    </row>
    <row r="37052" spans="8:13" s="28" customFormat="1" x14ac:dyDescent="0.2">
      <c r="H37052" s="12"/>
      <c r="J37052" s="29"/>
      <c r="K37052" s="45"/>
      <c r="L37052" s="45"/>
      <c r="M37052" s="45"/>
    </row>
    <row r="37053" spans="8:13" s="28" customFormat="1" x14ac:dyDescent="0.2">
      <c r="H37053" s="12"/>
      <c r="J37053" s="29"/>
      <c r="K37053" s="45"/>
      <c r="L37053" s="45"/>
      <c r="M37053" s="45"/>
    </row>
    <row r="37054" spans="8:13" s="28" customFormat="1" x14ac:dyDescent="0.2">
      <c r="H37054" s="12"/>
      <c r="J37054" s="29"/>
      <c r="K37054" s="45"/>
      <c r="L37054" s="45"/>
      <c r="M37054" s="45"/>
    </row>
    <row r="37055" spans="8:13" s="28" customFormat="1" x14ac:dyDescent="0.2">
      <c r="H37055" s="12"/>
      <c r="J37055" s="29"/>
      <c r="K37055" s="45"/>
      <c r="L37055" s="45"/>
      <c r="M37055" s="45"/>
    </row>
    <row r="37056" spans="8:13" s="28" customFormat="1" x14ac:dyDescent="0.2">
      <c r="H37056" s="12"/>
      <c r="J37056" s="29"/>
      <c r="K37056" s="45"/>
      <c r="L37056" s="45"/>
      <c r="M37056" s="45"/>
    </row>
    <row r="37057" spans="8:13" s="28" customFormat="1" x14ac:dyDescent="0.2">
      <c r="H37057" s="12"/>
      <c r="J37057" s="29"/>
      <c r="K37057" s="45"/>
      <c r="L37057" s="45"/>
      <c r="M37057" s="45"/>
    </row>
    <row r="37058" spans="8:13" s="28" customFormat="1" x14ac:dyDescent="0.2">
      <c r="H37058" s="12"/>
      <c r="J37058" s="29"/>
      <c r="K37058" s="45"/>
      <c r="L37058" s="45"/>
      <c r="M37058" s="45"/>
    </row>
    <row r="37059" spans="8:13" s="28" customFormat="1" x14ac:dyDescent="0.2">
      <c r="H37059" s="12"/>
      <c r="J37059" s="29"/>
      <c r="K37059" s="45"/>
      <c r="L37059" s="45"/>
      <c r="M37059" s="45"/>
    </row>
    <row r="37060" spans="8:13" s="28" customFormat="1" x14ac:dyDescent="0.2">
      <c r="H37060" s="12"/>
      <c r="J37060" s="29"/>
      <c r="K37060" s="45"/>
      <c r="L37060" s="45"/>
      <c r="M37060" s="45"/>
    </row>
    <row r="37061" spans="8:13" s="28" customFormat="1" x14ac:dyDescent="0.2">
      <c r="H37061" s="12"/>
      <c r="J37061" s="29"/>
      <c r="K37061" s="45"/>
      <c r="L37061" s="45"/>
      <c r="M37061" s="45"/>
    </row>
    <row r="37062" spans="8:13" s="28" customFormat="1" x14ac:dyDescent="0.2">
      <c r="H37062" s="12"/>
      <c r="J37062" s="29"/>
      <c r="K37062" s="45"/>
      <c r="L37062" s="45"/>
      <c r="M37062" s="45"/>
    </row>
    <row r="37063" spans="8:13" s="28" customFormat="1" x14ac:dyDescent="0.2">
      <c r="H37063" s="12"/>
      <c r="J37063" s="29"/>
      <c r="K37063" s="45"/>
      <c r="L37063" s="45"/>
      <c r="M37063" s="45"/>
    </row>
    <row r="37064" spans="8:13" s="28" customFormat="1" x14ac:dyDescent="0.2">
      <c r="H37064" s="12"/>
      <c r="J37064" s="29"/>
      <c r="K37064" s="45"/>
      <c r="L37064" s="45"/>
      <c r="M37064" s="45"/>
    </row>
    <row r="37065" spans="8:13" s="28" customFormat="1" x14ac:dyDescent="0.2">
      <c r="H37065" s="12"/>
      <c r="J37065" s="29"/>
      <c r="K37065" s="45"/>
      <c r="L37065" s="45"/>
      <c r="M37065" s="45"/>
    </row>
    <row r="37066" spans="8:13" s="28" customFormat="1" x14ac:dyDescent="0.2">
      <c r="H37066" s="12"/>
      <c r="J37066" s="29"/>
      <c r="K37066" s="45"/>
      <c r="L37066" s="45"/>
      <c r="M37066" s="45"/>
    </row>
    <row r="37067" spans="8:13" s="28" customFormat="1" x14ac:dyDescent="0.2">
      <c r="H37067" s="12"/>
      <c r="J37067" s="29"/>
      <c r="K37067" s="45"/>
      <c r="L37067" s="45"/>
      <c r="M37067" s="45"/>
    </row>
    <row r="37068" spans="8:13" s="28" customFormat="1" x14ac:dyDescent="0.2">
      <c r="H37068" s="12"/>
      <c r="J37068" s="29"/>
      <c r="K37068" s="45"/>
      <c r="L37068" s="45"/>
      <c r="M37068" s="45"/>
    </row>
    <row r="37069" spans="8:13" s="28" customFormat="1" x14ac:dyDescent="0.2">
      <c r="H37069" s="12"/>
      <c r="J37069" s="29"/>
      <c r="K37069" s="45"/>
      <c r="L37069" s="45"/>
      <c r="M37069" s="45"/>
    </row>
    <row r="37070" spans="8:13" s="28" customFormat="1" x14ac:dyDescent="0.2">
      <c r="H37070" s="12"/>
      <c r="J37070" s="29"/>
      <c r="K37070" s="45"/>
      <c r="L37070" s="45"/>
      <c r="M37070" s="45"/>
    </row>
    <row r="37071" spans="8:13" s="28" customFormat="1" x14ac:dyDescent="0.2">
      <c r="H37071" s="12"/>
      <c r="J37071" s="29"/>
      <c r="K37071" s="45"/>
      <c r="L37071" s="45"/>
      <c r="M37071" s="45"/>
    </row>
    <row r="37072" spans="8:13" s="28" customFormat="1" x14ac:dyDescent="0.2">
      <c r="H37072" s="12"/>
      <c r="J37072" s="29"/>
      <c r="K37072" s="45"/>
      <c r="L37072" s="45"/>
      <c r="M37072" s="45"/>
    </row>
    <row r="37073" spans="8:13" s="28" customFormat="1" x14ac:dyDescent="0.2">
      <c r="H37073" s="12"/>
      <c r="J37073" s="29"/>
      <c r="K37073" s="45"/>
      <c r="L37073" s="45"/>
      <c r="M37073" s="45"/>
    </row>
    <row r="37074" spans="8:13" s="28" customFormat="1" x14ac:dyDescent="0.2">
      <c r="H37074" s="12"/>
      <c r="J37074" s="29"/>
      <c r="K37074" s="45"/>
      <c r="L37074" s="45"/>
      <c r="M37074" s="45"/>
    </row>
    <row r="37075" spans="8:13" s="28" customFormat="1" x14ac:dyDescent="0.2">
      <c r="H37075" s="12"/>
      <c r="J37075" s="29"/>
      <c r="K37075" s="45"/>
      <c r="L37075" s="45"/>
      <c r="M37075" s="45"/>
    </row>
    <row r="37076" spans="8:13" s="28" customFormat="1" x14ac:dyDescent="0.2">
      <c r="H37076" s="12"/>
      <c r="J37076" s="29"/>
      <c r="K37076" s="45"/>
      <c r="L37076" s="45"/>
      <c r="M37076" s="45"/>
    </row>
    <row r="37077" spans="8:13" s="28" customFormat="1" x14ac:dyDescent="0.2">
      <c r="H37077" s="12"/>
      <c r="J37077" s="29"/>
      <c r="K37077" s="45"/>
      <c r="L37077" s="45"/>
      <c r="M37077" s="45"/>
    </row>
    <row r="37078" spans="8:13" s="28" customFormat="1" x14ac:dyDescent="0.2">
      <c r="H37078" s="12"/>
      <c r="J37078" s="29"/>
      <c r="K37078" s="45"/>
      <c r="L37078" s="45"/>
      <c r="M37078" s="45"/>
    </row>
    <row r="37079" spans="8:13" s="28" customFormat="1" x14ac:dyDescent="0.2">
      <c r="H37079" s="12"/>
      <c r="J37079" s="29"/>
      <c r="K37079" s="45"/>
      <c r="L37079" s="45"/>
      <c r="M37079" s="45"/>
    </row>
    <row r="37080" spans="8:13" s="28" customFormat="1" x14ac:dyDescent="0.2">
      <c r="H37080" s="12"/>
      <c r="J37080" s="29"/>
      <c r="K37080" s="45"/>
      <c r="L37080" s="45"/>
      <c r="M37080" s="45"/>
    </row>
    <row r="37081" spans="8:13" s="28" customFormat="1" x14ac:dyDescent="0.2">
      <c r="H37081" s="12"/>
      <c r="J37081" s="29"/>
      <c r="K37081" s="45"/>
      <c r="L37081" s="45"/>
      <c r="M37081" s="45"/>
    </row>
    <row r="37082" spans="8:13" s="28" customFormat="1" x14ac:dyDescent="0.2">
      <c r="H37082" s="12"/>
      <c r="J37082" s="29"/>
      <c r="K37082" s="45"/>
      <c r="L37082" s="45"/>
      <c r="M37082" s="45"/>
    </row>
    <row r="37083" spans="8:13" s="28" customFormat="1" x14ac:dyDescent="0.2">
      <c r="H37083" s="12"/>
      <c r="J37083" s="29"/>
      <c r="K37083" s="45"/>
      <c r="L37083" s="45"/>
      <c r="M37083" s="45"/>
    </row>
    <row r="37084" spans="8:13" s="28" customFormat="1" x14ac:dyDescent="0.2">
      <c r="H37084" s="12"/>
      <c r="J37084" s="29"/>
      <c r="K37084" s="45"/>
      <c r="L37084" s="45"/>
      <c r="M37084" s="45"/>
    </row>
    <row r="37085" spans="8:13" s="28" customFormat="1" x14ac:dyDescent="0.2">
      <c r="H37085" s="12"/>
      <c r="J37085" s="29"/>
      <c r="K37085" s="45"/>
      <c r="L37085" s="45"/>
      <c r="M37085" s="45"/>
    </row>
    <row r="37086" spans="8:13" s="28" customFormat="1" x14ac:dyDescent="0.2">
      <c r="H37086" s="12"/>
      <c r="J37086" s="29"/>
      <c r="K37086" s="45"/>
      <c r="L37086" s="45"/>
      <c r="M37086" s="45"/>
    </row>
    <row r="37087" spans="8:13" s="28" customFormat="1" x14ac:dyDescent="0.2">
      <c r="H37087" s="12"/>
      <c r="J37087" s="29"/>
      <c r="K37087" s="45"/>
      <c r="L37087" s="45"/>
      <c r="M37087" s="45"/>
    </row>
    <row r="37088" spans="8:13" s="28" customFormat="1" x14ac:dyDescent="0.2">
      <c r="H37088" s="12"/>
      <c r="J37088" s="29"/>
      <c r="K37088" s="45"/>
      <c r="L37088" s="45"/>
      <c r="M37088" s="45"/>
    </row>
    <row r="37089" spans="8:13" s="28" customFormat="1" x14ac:dyDescent="0.2">
      <c r="H37089" s="12"/>
      <c r="J37089" s="29"/>
      <c r="K37089" s="45"/>
      <c r="L37089" s="45"/>
      <c r="M37089" s="45"/>
    </row>
    <row r="37090" spans="8:13" s="28" customFormat="1" x14ac:dyDescent="0.2">
      <c r="H37090" s="12"/>
      <c r="J37090" s="29"/>
      <c r="K37090" s="45"/>
      <c r="L37090" s="45"/>
      <c r="M37090" s="45"/>
    </row>
    <row r="37091" spans="8:13" s="28" customFormat="1" x14ac:dyDescent="0.2">
      <c r="H37091" s="12"/>
      <c r="J37091" s="29"/>
      <c r="K37091" s="45"/>
      <c r="L37091" s="45"/>
      <c r="M37091" s="45"/>
    </row>
    <row r="37092" spans="8:13" s="28" customFormat="1" x14ac:dyDescent="0.2">
      <c r="H37092" s="12"/>
      <c r="J37092" s="29"/>
      <c r="K37092" s="45"/>
      <c r="L37092" s="45"/>
      <c r="M37092" s="45"/>
    </row>
    <row r="37093" spans="8:13" s="28" customFormat="1" x14ac:dyDescent="0.2">
      <c r="H37093" s="12"/>
      <c r="J37093" s="29"/>
      <c r="K37093" s="45"/>
      <c r="L37093" s="45"/>
      <c r="M37093" s="45"/>
    </row>
    <row r="37094" spans="8:13" s="28" customFormat="1" x14ac:dyDescent="0.2">
      <c r="H37094" s="12"/>
      <c r="J37094" s="29"/>
      <c r="K37094" s="45"/>
      <c r="L37094" s="45"/>
      <c r="M37094" s="45"/>
    </row>
    <row r="37095" spans="8:13" s="28" customFormat="1" x14ac:dyDescent="0.2">
      <c r="H37095" s="12"/>
      <c r="J37095" s="29"/>
      <c r="K37095" s="45"/>
      <c r="L37095" s="45"/>
      <c r="M37095" s="45"/>
    </row>
    <row r="37096" spans="8:13" s="28" customFormat="1" x14ac:dyDescent="0.2">
      <c r="H37096" s="12"/>
      <c r="J37096" s="29"/>
      <c r="K37096" s="45"/>
      <c r="L37096" s="45"/>
      <c r="M37096" s="45"/>
    </row>
    <row r="37097" spans="8:13" s="28" customFormat="1" x14ac:dyDescent="0.2">
      <c r="H37097" s="12"/>
      <c r="J37097" s="29"/>
      <c r="K37097" s="45"/>
      <c r="L37097" s="45"/>
      <c r="M37097" s="45"/>
    </row>
    <row r="37098" spans="8:13" s="28" customFormat="1" x14ac:dyDescent="0.2">
      <c r="H37098" s="12"/>
      <c r="J37098" s="29"/>
      <c r="K37098" s="45"/>
      <c r="L37098" s="45"/>
      <c r="M37098" s="45"/>
    </row>
    <row r="37099" spans="8:13" s="28" customFormat="1" x14ac:dyDescent="0.2">
      <c r="H37099" s="12"/>
      <c r="J37099" s="29"/>
      <c r="K37099" s="45"/>
      <c r="L37099" s="45"/>
      <c r="M37099" s="45"/>
    </row>
    <row r="37100" spans="8:13" s="28" customFormat="1" x14ac:dyDescent="0.2">
      <c r="H37100" s="12"/>
      <c r="J37100" s="29"/>
      <c r="K37100" s="45"/>
      <c r="L37100" s="45"/>
      <c r="M37100" s="45"/>
    </row>
    <row r="37101" spans="8:13" s="28" customFormat="1" x14ac:dyDescent="0.2">
      <c r="H37101" s="12"/>
      <c r="J37101" s="29"/>
      <c r="K37101" s="45"/>
      <c r="L37101" s="45"/>
      <c r="M37101" s="45"/>
    </row>
    <row r="37102" spans="8:13" s="28" customFormat="1" x14ac:dyDescent="0.2">
      <c r="H37102" s="12"/>
      <c r="J37102" s="29"/>
      <c r="K37102" s="45"/>
      <c r="L37102" s="45"/>
      <c r="M37102" s="45"/>
    </row>
    <row r="37103" spans="8:13" s="28" customFormat="1" x14ac:dyDescent="0.2">
      <c r="H37103" s="12"/>
      <c r="J37103" s="29"/>
      <c r="K37103" s="45"/>
      <c r="L37103" s="45"/>
      <c r="M37103" s="45"/>
    </row>
    <row r="37104" spans="8:13" s="28" customFormat="1" x14ac:dyDescent="0.2">
      <c r="H37104" s="12"/>
      <c r="J37104" s="29"/>
      <c r="K37104" s="45"/>
      <c r="L37104" s="45"/>
      <c r="M37104" s="45"/>
    </row>
    <row r="37105" spans="8:13" s="28" customFormat="1" x14ac:dyDescent="0.2">
      <c r="H37105" s="12"/>
      <c r="J37105" s="29"/>
      <c r="K37105" s="45"/>
      <c r="L37105" s="45"/>
      <c r="M37105" s="45"/>
    </row>
    <row r="37106" spans="8:13" s="28" customFormat="1" x14ac:dyDescent="0.2">
      <c r="H37106" s="12"/>
      <c r="J37106" s="29"/>
      <c r="K37106" s="45"/>
      <c r="L37106" s="45"/>
      <c r="M37106" s="45"/>
    </row>
    <row r="37107" spans="8:13" s="28" customFormat="1" x14ac:dyDescent="0.2">
      <c r="H37107" s="12"/>
      <c r="J37107" s="29"/>
      <c r="K37107" s="45"/>
      <c r="L37107" s="45"/>
      <c r="M37107" s="45"/>
    </row>
    <row r="37108" spans="8:13" s="28" customFormat="1" x14ac:dyDescent="0.2">
      <c r="H37108" s="12"/>
      <c r="J37108" s="29"/>
      <c r="K37108" s="45"/>
      <c r="L37108" s="45"/>
      <c r="M37108" s="45"/>
    </row>
    <row r="37109" spans="8:13" s="28" customFormat="1" x14ac:dyDescent="0.2">
      <c r="H37109" s="12"/>
      <c r="J37109" s="29"/>
      <c r="K37109" s="45"/>
      <c r="L37109" s="45"/>
      <c r="M37109" s="45"/>
    </row>
    <row r="37110" spans="8:13" s="28" customFormat="1" x14ac:dyDescent="0.2">
      <c r="H37110" s="12"/>
      <c r="J37110" s="29"/>
      <c r="K37110" s="45"/>
      <c r="L37110" s="45"/>
      <c r="M37110" s="45"/>
    </row>
    <row r="37111" spans="8:13" s="28" customFormat="1" x14ac:dyDescent="0.2">
      <c r="H37111" s="12"/>
      <c r="J37111" s="29"/>
      <c r="K37111" s="45"/>
      <c r="L37111" s="45"/>
      <c r="M37111" s="45"/>
    </row>
    <row r="37112" spans="8:13" s="28" customFormat="1" x14ac:dyDescent="0.2">
      <c r="H37112" s="12"/>
      <c r="J37112" s="29"/>
      <c r="K37112" s="45"/>
      <c r="L37112" s="45"/>
      <c r="M37112" s="45"/>
    </row>
    <row r="37113" spans="8:13" s="28" customFormat="1" x14ac:dyDescent="0.2">
      <c r="H37113" s="12"/>
      <c r="J37113" s="29"/>
      <c r="K37113" s="45"/>
      <c r="L37113" s="45"/>
      <c r="M37113" s="45"/>
    </row>
    <row r="37114" spans="8:13" s="28" customFormat="1" x14ac:dyDescent="0.2">
      <c r="H37114" s="12"/>
      <c r="J37114" s="29"/>
      <c r="K37114" s="45"/>
      <c r="L37114" s="45"/>
      <c r="M37114" s="45"/>
    </row>
    <row r="37115" spans="8:13" s="28" customFormat="1" x14ac:dyDescent="0.2">
      <c r="H37115" s="12"/>
      <c r="J37115" s="29"/>
      <c r="K37115" s="45"/>
      <c r="L37115" s="45"/>
      <c r="M37115" s="45"/>
    </row>
    <row r="37116" spans="8:13" s="28" customFormat="1" x14ac:dyDescent="0.2">
      <c r="H37116" s="12"/>
      <c r="J37116" s="29"/>
      <c r="K37116" s="45"/>
      <c r="L37116" s="45"/>
      <c r="M37116" s="45"/>
    </row>
    <row r="37117" spans="8:13" s="28" customFormat="1" x14ac:dyDescent="0.2">
      <c r="H37117" s="12"/>
      <c r="J37117" s="29"/>
      <c r="K37117" s="45"/>
      <c r="L37117" s="45"/>
      <c r="M37117" s="45"/>
    </row>
    <row r="37118" spans="8:13" s="28" customFormat="1" x14ac:dyDescent="0.2">
      <c r="H37118" s="12"/>
      <c r="J37118" s="29"/>
      <c r="K37118" s="45"/>
      <c r="L37118" s="45"/>
      <c r="M37118" s="45"/>
    </row>
    <row r="37119" spans="8:13" s="28" customFormat="1" x14ac:dyDescent="0.2">
      <c r="H37119" s="12"/>
      <c r="J37119" s="29"/>
      <c r="K37119" s="45"/>
      <c r="L37119" s="45"/>
      <c r="M37119" s="45"/>
    </row>
    <row r="37120" spans="8:13" s="28" customFormat="1" x14ac:dyDescent="0.2">
      <c r="H37120" s="12"/>
      <c r="J37120" s="29"/>
      <c r="K37120" s="45"/>
      <c r="L37120" s="45"/>
      <c r="M37120" s="45"/>
    </row>
    <row r="37121" spans="8:13" s="28" customFormat="1" x14ac:dyDescent="0.2">
      <c r="H37121" s="12"/>
      <c r="J37121" s="29"/>
      <c r="K37121" s="45"/>
      <c r="L37121" s="45"/>
      <c r="M37121" s="45"/>
    </row>
    <row r="37122" spans="8:13" s="28" customFormat="1" x14ac:dyDescent="0.2">
      <c r="H37122" s="12"/>
      <c r="J37122" s="29"/>
      <c r="K37122" s="45"/>
      <c r="L37122" s="45"/>
      <c r="M37122" s="45"/>
    </row>
    <row r="37123" spans="8:13" s="28" customFormat="1" x14ac:dyDescent="0.2">
      <c r="H37123" s="12"/>
      <c r="J37123" s="29"/>
      <c r="K37123" s="45"/>
      <c r="L37123" s="45"/>
      <c r="M37123" s="45"/>
    </row>
    <row r="37124" spans="8:13" s="28" customFormat="1" x14ac:dyDescent="0.2">
      <c r="H37124" s="12"/>
      <c r="J37124" s="29"/>
      <c r="K37124" s="45"/>
      <c r="L37124" s="45"/>
      <c r="M37124" s="45"/>
    </row>
    <row r="37125" spans="8:13" s="28" customFormat="1" x14ac:dyDescent="0.2">
      <c r="H37125" s="12"/>
      <c r="J37125" s="29"/>
      <c r="K37125" s="45"/>
      <c r="L37125" s="45"/>
      <c r="M37125" s="45"/>
    </row>
    <row r="37126" spans="8:13" s="28" customFormat="1" x14ac:dyDescent="0.2">
      <c r="H37126" s="12"/>
      <c r="J37126" s="29"/>
      <c r="K37126" s="45"/>
      <c r="L37126" s="45"/>
      <c r="M37126" s="45"/>
    </row>
    <row r="37127" spans="8:13" s="28" customFormat="1" x14ac:dyDescent="0.2">
      <c r="H37127" s="12"/>
      <c r="J37127" s="29"/>
      <c r="K37127" s="45"/>
      <c r="L37127" s="45"/>
      <c r="M37127" s="45"/>
    </row>
    <row r="37128" spans="8:13" s="28" customFormat="1" x14ac:dyDescent="0.2">
      <c r="H37128" s="12"/>
      <c r="J37128" s="29"/>
      <c r="K37128" s="45"/>
      <c r="L37128" s="45"/>
      <c r="M37128" s="45"/>
    </row>
    <row r="37129" spans="8:13" s="28" customFormat="1" x14ac:dyDescent="0.2">
      <c r="H37129" s="12"/>
      <c r="J37129" s="29"/>
      <c r="K37129" s="45"/>
      <c r="L37129" s="45"/>
      <c r="M37129" s="45"/>
    </row>
    <row r="37130" spans="8:13" s="28" customFormat="1" x14ac:dyDescent="0.2">
      <c r="H37130" s="12"/>
      <c r="J37130" s="29"/>
      <c r="K37130" s="45"/>
      <c r="L37130" s="45"/>
      <c r="M37130" s="45"/>
    </row>
    <row r="37131" spans="8:13" s="28" customFormat="1" x14ac:dyDescent="0.2">
      <c r="H37131" s="12"/>
      <c r="J37131" s="29"/>
      <c r="K37131" s="45"/>
      <c r="L37131" s="45"/>
      <c r="M37131" s="45"/>
    </row>
    <row r="37132" spans="8:13" s="28" customFormat="1" x14ac:dyDescent="0.2">
      <c r="H37132" s="12"/>
      <c r="J37132" s="29"/>
      <c r="K37132" s="45"/>
      <c r="L37132" s="45"/>
      <c r="M37132" s="45"/>
    </row>
    <row r="37133" spans="8:13" s="28" customFormat="1" x14ac:dyDescent="0.2">
      <c r="H37133" s="12"/>
      <c r="J37133" s="29"/>
      <c r="K37133" s="45"/>
      <c r="L37133" s="45"/>
      <c r="M37133" s="45"/>
    </row>
    <row r="37134" spans="8:13" s="28" customFormat="1" x14ac:dyDescent="0.2">
      <c r="H37134" s="12"/>
      <c r="J37134" s="29"/>
      <c r="K37134" s="45"/>
      <c r="L37134" s="45"/>
      <c r="M37134" s="45"/>
    </row>
    <row r="37135" spans="8:13" s="28" customFormat="1" x14ac:dyDescent="0.2">
      <c r="H37135" s="12"/>
      <c r="J37135" s="29"/>
      <c r="K37135" s="45"/>
      <c r="L37135" s="45"/>
      <c r="M37135" s="45"/>
    </row>
    <row r="37136" spans="8:13" s="28" customFormat="1" x14ac:dyDescent="0.2">
      <c r="H37136" s="12"/>
      <c r="J37136" s="29"/>
      <c r="K37136" s="45"/>
      <c r="L37136" s="45"/>
      <c r="M37136" s="45"/>
    </row>
    <row r="37137" spans="8:13" s="28" customFormat="1" x14ac:dyDescent="0.2">
      <c r="H37137" s="12"/>
      <c r="J37137" s="29"/>
      <c r="K37137" s="45"/>
      <c r="L37137" s="45"/>
      <c r="M37137" s="45"/>
    </row>
    <row r="37138" spans="8:13" s="28" customFormat="1" x14ac:dyDescent="0.2">
      <c r="H37138" s="12"/>
      <c r="J37138" s="29"/>
      <c r="K37138" s="45"/>
      <c r="L37138" s="45"/>
      <c r="M37138" s="45"/>
    </row>
    <row r="37139" spans="8:13" s="28" customFormat="1" x14ac:dyDescent="0.2">
      <c r="H37139" s="12"/>
      <c r="J37139" s="29"/>
      <c r="K37139" s="45"/>
      <c r="L37139" s="45"/>
      <c r="M37139" s="45"/>
    </row>
    <row r="37140" spans="8:13" s="28" customFormat="1" x14ac:dyDescent="0.2">
      <c r="H37140" s="12"/>
      <c r="J37140" s="29"/>
      <c r="K37140" s="45"/>
      <c r="L37140" s="45"/>
      <c r="M37140" s="45"/>
    </row>
    <row r="37141" spans="8:13" s="28" customFormat="1" x14ac:dyDescent="0.2">
      <c r="H37141" s="12"/>
      <c r="J37141" s="29"/>
      <c r="K37141" s="45"/>
      <c r="L37141" s="45"/>
      <c r="M37141" s="45"/>
    </row>
    <row r="37142" spans="8:13" s="28" customFormat="1" x14ac:dyDescent="0.2">
      <c r="H37142" s="12"/>
      <c r="J37142" s="29"/>
      <c r="K37142" s="45"/>
      <c r="L37142" s="45"/>
      <c r="M37142" s="45"/>
    </row>
    <row r="37143" spans="8:13" s="28" customFormat="1" x14ac:dyDescent="0.2">
      <c r="H37143" s="12"/>
      <c r="J37143" s="29"/>
      <c r="K37143" s="45"/>
      <c r="L37143" s="45"/>
      <c r="M37143" s="45"/>
    </row>
    <row r="37144" spans="8:13" s="28" customFormat="1" x14ac:dyDescent="0.2">
      <c r="H37144" s="12"/>
      <c r="J37144" s="29"/>
      <c r="K37144" s="45"/>
      <c r="L37144" s="45"/>
      <c r="M37144" s="45"/>
    </row>
    <row r="37145" spans="8:13" s="28" customFormat="1" x14ac:dyDescent="0.2">
      <c r="H37145" s="12"/>
      <c r="J37145" s="29"/>
      <c r="K37145" s="45"/>
      <c r="L37145" s="45"/>
      <c r="M37145" s="45"/>
    </row>
    <row r="37146" spans="8:13" s="28" customFormat="1" x14ac:dyDescent="0.2">
      <c r="H37146" s="12"/>
      <c r="J37146" s="29"/>
      <c r="K37146" s="45"/>
      <c r="L37146" s="45"/>
      <c r="M37146" s="45"/>
    </row>
    <row r="37147" spans="8:13" s="28" customFormat="1" x14ac:dyDescent="0.2">
      <c r="H37147" s="12"/>
      <c r="J37147" s="29"/>
      <c r="K37147" s="45"/>
      <c r="L37147" s="45"/>
      <c r="M37147" s="45"/>
    </row>
    <row r="37148" spans="8:13" s="28" customFormat="1" x14ac:dyDescent="0.2">
      <c r="H37148" s="12"/>
      <c r="J37148" s="29"/>
      <c r="K37148" s="45"/>
      <c r="L37148" s="45"/>
      <c r="M37148" s="45"/>
    </row>
    <row r="37149" spans="8:13" s="28" customFormat="1" x14ac:dyDescent="0.2">
      <c r="H37149" s="12"/>
      <c r="J37149" s="29"/>
      <c r="K37149" s="45"/>
      <c r="L37149" s="45"/>
      <c r="M37149" s="45"/>
    </row>
    <row r="37150" spans="8:13" s="28" customFormat="1" x14ac:dyDescent="0.2">
      <c r="H37150" s="12"/>
      <c r="J37150" s="29"/>
      <c r="K37150" s="45"/>
      <c r="L37150" s="45"/>
      <c r="M37150" s="45"/>
    </row>
    <row r="37151" spans="8:13" s="28" customFormat="1" x14ac:dyDescent="0.2">
      <c r="H37151" s="12"/>
      <c r="J37151" s="29"/>
      <c r="K37151" s="45"/>
      <c r="L37151" s="45"/>
      <c r="M37151" s="45"/>
    </row>
    <row r="37152" spans="8:13" s="28" customFormat="1" x14ac:dyDescent="0.2">
      <c r="H37152" s="12"/>
      <c r="J37152" s="29"/>
      <c r="K37152" s="45"/>
      <c r="L37152" s="45"/>
      <c r="M37152" s="45"/>
    </row>
    <row r="37153" spans="8:13" s="28" customFormat="1" x14ac:dyDescent="0.2">
      <c r="H37153" s="12"/>
      <c r="J37153" s="29"/>
      <c r="K37153" s="45"/>
      <c r="L37153" s="45"/>
      <c r="M37153" s="45"/>
    </row>
    <row r="37154" spans="8:13" s="28" customFormat="1" x14ac:dyDescent="0.2">
      <c r="H37154" s="12"/>
      <c r="J37154" s="29"/>
      <c r="K37154" s="45"/>
      <c r="L37154" s="45"/>
      <c r="M37154" s="45"/>
    </row>
    <row r="37155" spans="8:13" s="28" customFormat="1" x14ac:dyDescent="0.2">
      <c r="H37155" s="12"/>
      <c r="J37155" s="29"/>
      <c r="K37155" s="45"/>
      <c r="L37155" s="45"/>
      <c r="M37155" s="45"/>
    </row>
    <row r="37156" spans="8:13" s="28" customFormat="1" x14ac:dyDescent="0.2">
      <c r="H37156" s="12"/>
      <c r="J37156" s="29"/>
      <c r="K37156" s="45"/>
      <c r="L37156" s="45"/>
      <c r="M37156" s="45"/>
    </row>
    <row r="37157" spans="8:13" s="28" customFormat="1" x14ac:dyDescent="0.2">
      <c r="H37157" s="12"/>
      <c r="J37157" s="29"/>
      <c r="K37157" s="45"/>
      <c r="L37157" s="45"/>
      <c r="M37157" s="45"/>
    </row>
    <row r="37158" spans="8:13" s="28" customFormat="1" x14ac:dyDescent="0.2">
      <c r="H37158" s="12"/>
      <c r="J37158" s="29"/>
      <c r="K37158" s="45"/>
      <c r="L37158" s="45"/>
      <c r="M37158" s="45"/>
    </row>
    <row r="37159" spans="8:13" s="28" customFormat="1" x14ac:dyDescent="0.2">
      <c r="H37159" s="12"/>
      <c r="J37159" s="29"/>
      <c r="K37159" s="45"/>
      <c r="L37159" s="45"/>
      <c r="M37159" s="45"/>
    </row>
    <row r="37160" spans="8:13" s="28" customFormat="1" x14ac:dyDescent="0.2">
      <c r="H37160" s="12"/>
      <c r="J37160" s="29"/>
      <c r="K37160" s="45"/>
      <c r="L37160" s="45"/>
      <c r="M37160" s="45"/>
    </row>
    <row r="37161" spans="8:13" s="28" customFormat="1" x14ac:dyDescent="0.2">
      <c r="H37161" s="12"/>
      <c r="J37161" s="29"/>
      <c r="K37161" s="45"/>
      <c r="L37161" s="45"/>
      <c r="M37161" s="45"/>
    </row>
    <row r="37162" spans="8:13" s="28" customFormat="1" x14ac:dyDescent="0.2">
      <c r="H37162" s="12"/>
      <c r="J37162" s="29"/>
      <c r="K37162" s="45"/>
      <c r="L37162" s="45"/>
      <c r="M37162" s="45"/>
    </row>
    <row r="37163" spans="8:13" s="28" customFormat="1" x14ac:dyDescent="0.2">
      <c r="H37163" s="12"/>
      <c r="J37163" s="29"/>
      <c r="K37163" s="45"/>
      <c r="L37163" s="45"/>
      <c r="M37163" s="45"/>
    </row>
    <row r="37164" spans="8:13" s="28" customFormat="1" x14ac:dyDescent="0.2">
      <c r="H37164" s="12"/>
      <c r="J37164" s="29"/>
      <c r="K37164" s="45"/>
      <c r="L37164" s="45"/>
      <c r="M37164" s="45"/>
    </row>
    <row r="37165" spans="8:13" s="28" customFormat="1" x14ac:dyDescent="0.2">
      <c r="H37165" s="12"/>
      <c r="J37165" s="29"/>
      <c r="K37165" s="45"/>
      <c r="L37165" s="45"/>
      <c r="M37165" s="45"/>
    </row>
    <row r="37166" spans="8:13" s="28" customFormat="1" x14ac:dyDescent="0.2">
      <c r="H37166" s="12"/>
      <c r="J37166" s="29"/>
      <c r="K37166" s="45"/>
      <c r="L37166" s="45"/>
      <c r="M37166" s="45"/>
    </row>
    <row r="37167" spans="8:13" s="28" customFormat="1" x14ac:dyDescent="0.2">
      <c r="H37167" s="12"/>
      <c r="J37167" s="29"/>
      <c r="K37167" s="45"/>
      <c r="L37167" s="45"/>
      <c r="M37167" s="45"/>
    </row>
    <row r="37168" spans="8:13" s="28" customFormat="1" x14ac:dyDescent="0.2">
      <c r="H37168" s="12"/>
      <c r="J37168" s="29"/>
      <c r="K37168" s="45"/>
      <c r="L37168" s="45"/>
      <c r="M37168" s="45"/>
    </row>
    <row r="37169" spans="8:13" s="28" customFormat="1" x14ac:dyDescent="0.2">
      <c r="H37169" s="12"/>
      <c r="J37169" s="29"/>
      <c r="K37169" s="45"/>
      <c r="L37169" s="45"/>
      <c r="M37169" s="45"/>
    </row>
    <row r="37170" spans="8:13" s="28" customFormat="1" x14ac:dyDescent="0.2">
      <c r="H37170" s="12"/>
      <c r="J37170" s="29"/>
      <c r="K37170" s="45"/>
      <c r="L37170" s="45"/>
      <c r="M37170" s="45"/>
    </row>
    <row r="37171" spans="8:13" s="28" customFormat="1" x14ac:dyDescent="0.2">
      <c r="H37171" s="12"/>
      <c r="J37171" s="29"/>
      <c r="K37171" s="45"/>
      <c r="L37171" s="45"/>
      <c r="M37171" s="45"/>
    </row>
    <row r="37172" spans="8:13" s="28" customFormat="1" x14ac:dyDescent="0.2">
      <c r="H37172" s="12"/>
      <c r="J37172" s="29"/>
      <c r="K37172" s="45"/>
      <c r="L37172" s="45"/>
      <c r="M37172" s="45"/>
    </row>
    <row r="37173" spans="8:13" s="28" customFormat="1" x14ac:dyDescent="0.2">
      <c r="H37173" s="12"/>
      <c r="J37173" s="29"/>
      <c r="K37173" s="45"/>
      <c r="L37173" s="45"/>
      <c r="M37173" s="45"/>
    </row>
    <row r="37174" spans="8:13" s="28" customFormat="1" x14ac:dyDescent="0.2">
      <c r="H37174" s="12"/>
      <c r="J37174" s="29"/>
      <c r="K37174" s="45"/>
      <c r="L37174" s="45"/>
      <c r="M37174" s="45"/>
    </row>
    <row r="37175" spans="8:13" s="28" customFormat="1" x14ac:dyDescent="0.2">
      <c r="H37175" s="12"/>
      <c r="J37175" s="29"/>
      <c r="K37175" s="45"/>
      <c r="L37175" s="45"/>
      <c r="M37175" s="45"/>
    </row>
    <row r="37176" spans="8:13" s="28" customFormat="1" x14ac:dyDescent="0.2">
      <c r="H37176" s="12"/>
      <c r="J37176" s="29"/>
      <c r="K37176" s="45"/>
      <c r="L37176" s="45"/>
      <c r="M37176" s="45"/>
    </row>
    <row r="37177" spans="8:13" s="28" customFormat="1" x14ac:dyDescent="0.2">
      <c r="H37177" s="12"/>
      <c r="J37177" s="29"/>
      <c r="K37177" s="45"/>
      <c r="L37177" s="45"/>
      <c r="M37177" s="45"/>
    </row>
    <row r="37178" spans="8:13" s="28" customFormat="1" x14ac:dyDescent="0.2">
      <c r="H37178" s="12"/>
      <c r="J37178" s="29"/>
      <c r="K37178" s="45"/>
      <c r="L37178" s="45"/>
      <c r="M37178" s="45"/>
    </row>
    <row r="37179" spans="8:13" s="28" customFormat="1" x14ac:dyDescent="0.2">
      <c r="H37179" s="12"/>
      <c r="J37179" s="29"/>
      <c r="K37179" s="45"/>
      <c r="L37179" s="45"/>
      <c r="M37179" s="45"/>
    </row>
    <row r="37180" spans="8:13" s="28" customFormat="1" x14ac:dyDescent="0.2">
      <c r="H37180" s="12"/>
      <c r="J37180" s="29"/>
      <c r="K37180" s="45"/>
      <c r="L37180" s="45"/>
      <c r="M37180" s="45"/>
    </row>
    <row r="37181" spans="8:13" s="28" customFormat="1" x14ac:dyDescent="0.2">
      <c r="H37181" s="12"/>
      <c r="J37181" s="29"/>
      <c r="K37181" s="45"/>
      <c r="L37181" s="45"/>
      <c r="M37181" s="45"/>
    </row>
    <row r="37182" spans="8:13" s="28" customFormat="1" x14ac:dyDescent="0.2">
      <c r="H37182" s="12"/>
      <c r="J37182" s="29"/>
      <c r="K37182" s="45"/>
      <c r="L37182" s="45"/>
      <c r="M37182" s="45"/>
    </row>
    <row r="37183" spans="8:13" s="28" customFormat="1" x14ac:dyDescent="0.2">
      <c r="H37183" s="12"/>
      <c r="J37183" s="29"/>
      <c r="K37183" s="45"/>
      <c r="L37183" s="45"/>
      <c r="M37183" s="45"/>
    </row>
    <row r="37184" spans="8:13" s="28" customFormat="1" x14ac:dyDescent="0.2">
      <c r="H37184" s="12"/>
      <c r="J37184" s="29"/>
      <c r="K37184" s="45"/>
      <c r="L37184" s="45"/>
      <c r="M37184" s="45"/>
    </row>
    <row r="37185" spans="8:13" s="28" customFormat="1" x14ac:dyDescent="0.2">
      <c r="H37185" s="12"/>
      <c r="J37185" s="29"/>
      <c r="K37185" s="45"/>
      <c r="L37185" s="45"/>
      <c r="M37185" s="45"/>
    </row>
    <row r="37186" spans="8:13" s="28" customFormat="1" x14ac:dyDescent="0.2">
      <c r="H37186" s="12"/>
      <c r="J37186" s="29"/>
      <c r="K37186" s="45"/>
      <c r="L37186" s="45"/>
      <c r="M37186" s="45"/>
    </row>
    <row r="37187" spans="8:13" s="28" customFormat="1" x14ac:dyDescent="0.2">
      <c r="H37187" s="12"/>
      <c r="J37187" s="29"/>
      <c r="K37187" s="45"/>
      <c r="L37187" s="45"/>
      <c r="M37187" s="45"/>
    </row>
    <row r="37188" spans="8:13" s="28" customFormat="1" x14ac:dyDescent="0.2">
      <c r="H37188" s="12"/>
      <c r="J37188" s="29"/>
      <c r="K37188" s="45"/>
      <c r="L37188" s="45"/>
      <c r="M37188" s="45"/>
    </row>
    <row r="37189" spans="8:13" s="28" customFormat="1" x14ac:dyDescent="0.2">
      <c r="H37189" s="12"/>
      <c r="J37189" s="29"/>
      <c r="K37189" s="45"/>
      <c r="L37189" s="45"/>
      <c r="M37189" s="45"/>
    </row>
    <row r="37190" spans="8:13" s="28" customFormat="1" x14ac:dyDescent="0.2">
      <c r="H37190" s="12"/>
      <c r="J37190" s="29"/>
      <c r="K37190" s="45"/>
      <c r="L37190" s="45"/>
      <c r="M37190" s="45"/>
    </row>
    <row r="37191" spans="8:13" s="28" customFormat="1" x14ac:dyDescent="0.2">
      <c r="H37191" s="12"/>
      <c r="J37191" s="29"/>
      <c r="K37191" s="45"/>
      <c r="L37191" s="45"/>
      <c r="M37191" s="45"/>
    </row>
    <row r="37192" spans="8:13" s="28" customFormat="1" x14ac:dyDescent="0.2">
      <c r="H37192" s="12"/>
      <c r="J37192" s="29"/>
      <c r="K37192" s="45"/>
      <c r="L37192" s="45"/>
      <c r="M37192" s="45"/>
    </row>
    <row r="37193" spans="8:13" s="28" customFormat="1" x14ac:dyDescent="0.2">
      <c r="H37193" s="12"/>
      <c r="J37193" s="29"/>
      <c r="K37193" s="45"/>
      <c r="L37193" s="45"/>
      <c r="M37193" s="45"/>
    </row>
    <row r="37194" spans="8:13" s="28" customFormat="1" x14ac:dyDescent="0.2">
      <c r="H37194" s="12"/>
      <c r="J37194" s="29"/>
      <c r="K37194" s="45"/>
      <c r="L37194" s="45"/>
      <c r="M37194" s="45"/>
    </row>
    <row r="37195" spans="8:13" s="28" customFormat="1" x14ac:dyDescent="0.2">
      <c r="H37195" s="12"/>
      <c r="J37195" s="29"/>
      <c r="K37195" s="45"/>
      <c r="L37195" s="45"/>
      <c r="M37195" s="45"/>
    </row>
    <row r="37196" spans="8:13" s="28" customFormat="1" x14ac:dyDescent="0.2">
      <c r="H37196" s="12"/>
      <c r="J37196" s="29"/>
      <c r="K37196" s="45"/>
      <c r="L37196" s="45"/>
      <c r="M37196" s="45"/>
    </row>
    <row r="37197" spans="8:13" s="28" customFormat="1" x14ac:dyDescent="0.2">
      <c r="H37197" s="12"/>
      <c r="J37197" s="29"/>
      <c r="K37197" s="45"/>
      <c r="L37197" s="45"/>
      <c r="M37197" s="45"/>
    </row>
    <row r="37198" spans="8:13" s="28" customFormat="1" x14ac:dyDescent="0.2">
      <c r="H37198" s="12"/>
      <c r="J37198" s="29"/>
      <c r="K37198" s="45"/>
      <c r="L37198" s="45"/>
      <c r="M37198" s="45"/>
    </row>
    <row r="37199" spans="8:13" s="28" customFormat="1" x14ac:dyDescent="0.2">
      <c r="H37199" s="12"/>
      <c r="J37199" s="29"/>
      <c r="K37199" s="45"/>
      <c r="L37199" s="45"/>
      <c r="M37199" s="45"/>
    </row>
    <row r="37200" spans="8:13" s="28" customFormat="1" x14ac:dyDescent="0.2">
      <c r="H37200" s="12"/>
      <c r="J37200" s="29"/>
      <c r="K37200" s="45"/>
      <c r="L37200" s="45"/>
      <c r="M37200" s="45"/>
    </row>
    <row r="37201" spans="8:13" s="28" customFormat="1" x14ac:dyDescent="0.2">
      <c r="H37201" s="12"/>
      <c r="J37201" s="29"/>
      <c r="K37201" s="45"/>
      <c r="L37201" s="45"/>
      <c r="M37201" s="45"/>
    </row>
    <row r="37202" spans="8:13" s="28" customFormat="1" x14ac:dyDescent="0.2">
      <c r="H37202" s="12"/>
      <c r="J37202" s="29"/>
      <c r="K37202" s="45"/>
      <c r="L37202" s="45"/>
      <c r="M37202" s="45"/>
    </row>
    <row r="37203" spans="8:13" s="28" customFormat="1" x14ac:dyDescent="0.2">
      <c r="H37203" s="12"/>
      <c r="J37203" s="29"/>
      <c r="K37203" s="45"/>
      <c r="L37203" s="45"/>
      <c r="M37203" s="45"/>
    </row>
    <row r="37204" spans="8:13" s="28" customFormat="1" x14ac:dyDescent="0.2">
      <c r="H37204" s="12"/>
      <c r="J37204" s="29"/>
      <c r="K37204" s="45"/>
      <c r="L37204" s="45"/>
      <c r="M37204" s="45"/>
    </row>
    <row r="37205" spans="8:13" s="28" customFormat="1" x14ac:dyDescent="0.2">
      <c r="H37205" s="12"/>
      <c r="J37205" s="29"/>
      <c r="K37205" s="45"/>
      <c r="L37205" s="45"/>
      <c r="M37205" s="45"/>
    </row>
    <row r="37206" spans="8:13" s="28" customFormat="1" x14ac:dyDescent="0.2">
      <c r="H37206" s="12"/>
      <c r="J37206" s="29"/>
      <c r="K37206" s="45"/>
      <c r="L37206" s="45"/>
      <c r="M37206" s="45"/>
    </row>
    <row r="37207" spans="8:13" s="28" customFormat="1" x14ac:dyDescent="0.2">
      <c r="H37207" s="12"/>
      <c r="J37207" s="29"/>
      <c r="K37207" s="45"/>
      <c r="L37207" s="45"/>
      <c r="M37207" s="45"/>
    </row>
    <row r="37208" spans="8:13" s="28" customFormat="1" x14ac:dyDescent="0.2">
      <c r="H37208" s="12"/>
      <c r="J37208" s="29"/>
      <c r="K37208" s="45"/>
      <c r="L37208" s="45"/>
      <c r="M37208" s="45"/>
    </row>
    <row r="37209" spans="8:13" s="28" customFormat="1" x14ac:dyDescent="0.2">
      <c r="H37209" s="12"/>
      <c r="J37209" s="29"/>
      <c r="K37209" s="45"/>
      <c r="L37209" s="45"/>
      <c r="M37209" s="45"/>
    </row>
    <row r="37210" spans="8:13" s="28" customFormat="1" x14ac:dyDescent="0.2">
      <c r="H37210" s="12"/>
      <c r="J37210" s="29"/>
      <c r="K37210" s="45"/>
      <c r="L37210" s="45"/>
      <c r="M37210" s="45"/>
    </row>
    <row r="37211" spans="8:13" s="28" customFormat="1" x14ac:dyDescent="0.2">
      <c r="H37211" s="12"/>
      <c r="J37211" s="29"/>
      <c r="K37211" s="45"/>
      <c r="L37211" s="45"/>
      <c r="M37211" s="45"/>
    </row>
    <row r="37212" spans="8:13" s="28" customFormat="1" x14ac:dyDescent="0.2">
      <c r="H37212" s="12"/>
      <c r="J37212" s="29"/>
      <c r="K37212" s="45"/>
      <c r="L37212" s="45"/>
      <c r="M37212" s="45"/>
    </row>
    <row r="37213" spans="8:13" s="28" customFormat="1" x14ac:dyDescent="0.2">
      <c r="H37213" s="12"/>
      <c r="J37213" s="29"/>
      <c r="K37213" s="45"/>
      <c r="L37213" s="45"/>
      <c r="M37213" s="45"/>
    </row>
    <row r="37214" spans="8:13" s="28" customFormat="1" x14ac:dyDescent="0.2">
      <c r="H37214" s="12"/>
      <c r="J37214" s="29"/>
      <c r="K37214" s="45"/>
      <c r="L37214" s="45"/>
      <c r="M37214" s="45"/>
    </row>
    <row r="37215" spans="8:13" s="28" customFormat="1" x14ac:dyDescent="0.2">
      <c r="H37215" s="12"/>
      <c r="J37215" s="29"/>
      <c r="K37215" s="45"/>
      <c r="L37215" s="45"/>
      <c r="M37215" s="45"/>
    </row>
    <row r="37216" spans="8:13" s="28" customFormat="1" x14ac:dyDescent="0.2">
      <c r="H37216" s="12"/>
      <c r="J37216" s="29"/>
      <c r="K37216" s="45"/>
      <c r="L37216" s="45"/>
      <c r="M37216" s="45"/>
    </row>
    <row r="37217" spans="8:13" s="28" customFormat="1" x14ac:dyDescent="0.2">
      <c r="H37217" s="12"/>
      <c r="J37217" s="29"/>
      <c r="K37217" s="45"/>
      <c r="L37217" s="45"/>
      <c r="M37217" s="45"/>
    </row>
    <row r="37218" spans="8:13" s="28" customFormat="1" x14ac:dyDescent="0.2">
      <c r="H37218" s="12"/>
      <c r="J37218" s="29"/>
      <c r="K37218" s="45"/>
      <c r="L37218" s="45"/>
      <c r="M37218" s="45"/>
    </row>
    <row r="37219" spans="8:13" s="28" customFormat="1" x14ac:dyDescent="0.2">
      <c r="H37219" s="12"/>
      <c r="J37219" s="29"/>
      <c r="K37219" s="45"/>
      <c r="L37219" s="45"/>
      <c r="M37219" s="45"/>
    </row>
    <row r="37220" spans="8:13" s="28" customFormat="1" x14ac:dyDescent="0.2">
      <c r="H37220" s="12"/>
      <c r="J37220" s="29"/>
      <c r="K37220" s="45"/>
      <c r="L37220" s="45"/>
      <c r="M37220" s="45"/>
    </row>
    <row r="37221" spans="8:13" s="28" customFormat="1" x14ac:dyDescent="0.2">
      <c r="H37221" s="12"/>
      <c r="J37221" s="29"/>
      <c r="K37221" s="45"/>
      <c r="L37221" s="45"/>
      <c r="M37221" s="45"/>
    </row>
    <row r="37222" spans="8:13" s="28" customFormat="1" x14ac:dyDescent="0.2">
      <c r="H37222" s="12"/>
      <c r="J37222" s="29"/>
      <c r="K37222" s="45"/>
      <c r="L37222" s="45"/>
      <c r="M37222" s="45"/>
    </row>
    <row r="37223" spans="8:13" s="28" customFormat="1" x14ac:dyDescent="0.2">
      <c r="H37223" s="12"/>
      <c r="J37223" s="29"/>
      <c r="K37223" s="45"/>
      <c r="L37223" s="45"/>
      <c r="M37223" s="45"/>
    </row>
    <row r="37224" spans="8:13" s="28" customFormat="1" x14ac:dyDescent="0.2">
      <c r="H37224" s="12"/>
      <c r="J37224" s="29"/>
      <c r="K37224" s="45"/>
      <c r="L37224" s="45"/>
      <c r="M37224" s="45"/>
    </row>
    <row r="37225" spans="8:13" s="28" customFormat="1" x14ac:dyDescent="0.2">
      <c r="H37225" s="12"/>
      <c r="J37225" s="29"/>
      <c r="K37225" s="45"/>
      <c r="L37225" s="45"/>
      <c r="M37225" s="45"/>
    </row>
    <row r="37226" spans="8:13" s="28" customFormat="1" x14ac:dyDescent="0.2">
      <c r="H37226" s="12"/>
      <c r="J37226" s="29"/>
      <c r="K37226" s="45"/>
      <c r="L37226" s="45"/>
      <c r="M37226" s="45"/>
    </row>
    <row r="37227" spans="8:13" s="28" customFormat="1" x14ac:dyDescent="0.2">
      <c r="H37227" s="12"/>
      <c r="J37227" s="29"/>
      <c r="K37227" s="45"/>
      <c r="L37227" s="45"/>
      <c r="M37227" s="45"/>
    </row>
    <row r="37228" spans="8:13" s="28" customFormat="1" x14ac:dyDescent="0.2">
      <c r="H37228" s="12"/>
      <c r="J37228" s="29"/>
      <c r="K37228" s="45"/>
      <c r="L37228" s="45"/>
      <c r="M37228" s="45"/>
    </row>
    <row r="37229" spans="8:13" s="28" customFormat="1" x14ac:dyDescent="0.2">
      <c r="H37229" s="12"/>
      <c r="J37229" s="29"/>
      <c r="K37229" s="45"/>
      <c r="L37229" s="45"/>
      <c r="M37229" s="45"/>
    </row>
    <row r="37230" spans="8:13" s="28" customFormat="1" x14ac:dyDescent="0.2">
      <c r="H37230" s="12"/>
      <c r="J37230" s="29"/>
      <c r="K37230" s="45"/>
      <c r="L37230" s="45"/>
      <c r="M37230" s="45"/>
    </row>
    <row r="37231" spans="8:13" s="28" customFormat="1" x14ac:dyDescent="0.2">
      <c r="H37231" s="12"/>
      <c r="J37231" s="29"/>
      <c r="K37231" s="45"/>
      <c r="L37231" s="45"/>
      <c r="M37231" s="45"/>
    </row>
    <row r="37232" spans="8:13" s="28" customFormat="1" x14ac:dyDescent="0.2">
      <c r="H37232" s="12"/>
      <c r="J37232" s="29"/>
      <c r="K37232" s="45"/>
      <c r="L37232" s="45"/>
      <c r="M37232" s="45"/>
    </row>
    <row r="37233" spans="8:13" s="28" customFormat="1" x14ac:dyDescent="0.2">
      <c r="H37233" s="12"/>
      <c r="J37233" s="29"/>
      <c r="K37233" s="45"/>
      <c r="L37233" s="45"/>
      <c r="M37233" s="45"/>
    </row>
    <row r="37234" spans="8:13" s="28" customFormat="1" x14ac:dyDescent="0.2">
      <c r="H37234" s="12"/>
      <c r="J37234" s="29"/>
      <c r="K37234" s="45"/>
      <c r="L37234" s="45"/>
      <c r="M37234" s="45"/>
    </row>
    <row r="37235" spans="8:13" s="28" customFormat="1" x14ac:dyDescent="0.2">
      <c r="H37235" s="12"/>
      <c r="J37235" s="29"/>
      <c r="K37235" s="45"/>
      <c r="L37235" s="45"/>
      <c r="M37235" s="45"/>
    </row>
    <row r="37236" spans="8:13" s="28" customFormat="1" x14ac:dyDescent="0.2">
      <c r="H37236" s="12"/>
      <c r="J37236" s="29"/>
      <c r="K37236" s="45"/>
      <c r="L37236" s="45"/>
      <c r="M37236" s="45"/>
    </row>
    <row r="37237" spans="8:13" s="28" customFormat="1" x14ac:dyDescent="0.2">
      <c r="H37237" s="12"/>
      <c r="J37237" s="29"/>
      <c r="K37237" s="45"/>
      <c r="L37237" s="45"/>
      <c r="M37237" s="45"/>
    </row>
    <row r="37238" spans="8:13" s="28" customFormat="1" x14ac:dyDescent="0.2">
      <c r="H37238" s="12"/>
      <c r="J37238" s="29"/>
      <c r="K37238" s="45"/>
      <c r="L37238" s="45"/>
      <c r="M37238" s="45"/>
    </row>
    <row r="37239" spans="8:13" s="28" customFormat="1" x14ac:dyDescent="0.2">
      <c r="H37239" s="12"/>
      <c r="J37239" s="29"/>
      <c r="K37239" s="45"/>
      <c r="L37239" s="45"/>
      <c r="M37239" s="45"/>
    </row>
    <row r="37240" spans="8:13" s="28" customFormat="1" x14ac:dyDescent="0.2">
      <c r="H37240" s="12"/>
      <c r="J37240" s="29"/>
      <c r="K37240" s="45"/>
      <c r="L37240" s="45"/>
      <c r="M37240" s="45"/>
    </row>
    <row r="37241" spans="8:13" s="28" customFormat="1" x14ac:dyDescent="0.2">
      <c r="H37241" s="12"/>
      <c r="J37241" s="29"/>
      <c r="K37241" s="45"/>
      <c r="L37241" s="45"/>
      <c r="M37241" s="45"/>
    </row>
    <row r="37242" spans="8:13" s="28" customFormat="1" x14ac:dyDescent="0.2">
      <c r="H37242" s="12"/>
      <c r="J37242" s="29"/>
      <c r="K37242" s="45"/>
      <c r="L37242" s="45"/>
      <c r="M37242" s="45"/>
    </row>
    <row r="37243" spans="8:13" s="28" customFormat="1" x14ac:dyDescent="0.2">
      <c r="H37243" s="12"/>
      <c r="J37243" s="29"/>
      <c r="K37243" s="45"/>
      <c r="L37243" s="45"/>
      <c r="M37243" s="45"/>
    </row>
    <row r="37244" spans="8:13" s="28" customFormat="1" x14ac:dyDescent="0.2">
      <c r="H37244" s="12"/>
      <c r="J37244" s="29"/>
      <c r="K37244" s="45"/>
      <c r="L37244" s="45"/>
      <c r="M37244" s="45"/>
    </row>
    <row r="37245" spans="8:13" s="28" customFormat="1" x14ac:dyDescent="0.2">
      <c r="H37245" s="12"/>
      <c r="J37245" s="29"/>
      <c r="K37245" s="45"/>
      <c r="L37245" s="45"/>
      <c r="M37245" s="45"/>
    </row>
    <row r="37246" spans="8:13" s="28" customFormat="1" x14ac:dyDescent="0.2">
      <c r="H37246" s="12"/>
      <c r="J37246" s="29"/>
      <c r="K37246" s="45"/>
      <c r="L37246" s="45"/>
      <c r="M37246" s="45"/>
    </row>
    <row r="37247" spans="8:13" s="28" customFormat="1" x14ac:dyDescent="0.2">
      <c r="H37247" s="12"/>
      <c r="J37247" s="29"/>
      <c r="K37247" s="45"/>
      <c r="L37247" s="45"/>
      <c r="M37247" s="45"/>
    </row>
    <row r="37248" spans="8:13" s="28" customFormat="1" x14ac:dyDescent="0.2">
      <c r="H37248" s="12"/>
      <c r="J37248" s="29"/>
      <c r="K37248" s="45"/>
      <c r="L37248" s="45"/>
      <c r="M37248" s="45"/>
    </row>
    <row r="37249" spans="8:13" s="28" customFormat="1" x14ac:dyDescent="0.2">
      <c r="H37249" s="12"/>
      <c r="J37249" s="29"/>
      <c r="K37249" s="45"/>
      <c r="L37249" s="45"/>
      <c r="M37249" s="45"/>
    </row>
    <row r="37250" spans="8:13" s="28" customFormat="1" x14ac:dyDescent="0.2">
      <c r="H37250" s="12"/>
      <c r="J37250" s="29"/>
      <c r="K37250" s="45"/>
      <c r="L37250" s="45"/>
      <c r="M37250" s="45"/>
    </row>
    <row r="37251" spans="8:13" s="28" customFormat="1" x14ac:dyDescent="0.2">
      <c r="H37251" s="12"/>
      <c r="J37251" s="29"/>
      <c r="K37251" s="45"/>
      <c r="L37251" s="45"/>
      <c r="M37251" s="45"/>
    </row>
    <row r="37252" spans="8:13" s="28" customFormat="1" x14ac:dyDescent="0.2">
      <c r="H37252" s="12"/>
      <c r="J37252" s="29"/>
      <c r="K37252" s="45"/>
      <c r="L37252" s="45"/>
      <c r="M37252" s="45"/>
    </row>
    <row r="37253" spans="8:13" s="28" customFormat="1" x14ac:dyDescent="0.2">
      <c r="H37253" s="12"/>
      <c r="J37253" s="29"/>
      <c r="K37253" s="45"/>
      <c r="L37253" s="45"/>
      <c r="M37253" s="45"/>
    </row>
    <row r="37254" spans="8:13" s="28" customFormat="1" x14ac:dyDescent="0.2">
      <c r="H37254" s="12"/>
      <c r="J37254" s="29"/>
      <c r="K37254" s="45"/>
      <c r="L37254" s="45"/>
      <c r="M37254" s="45"/>
    </row>
    <row r="37255" spans="8:13" s="28" customFormat="1" x14ac:dyDescent="0.2">
      <c r="H37255" s="12"/>
      <c r="J37255" s="29"/>
      <c r="K37255" s="45"/>
      <c r="L37255" s="45"/>
      <c r="M37255" s="45"/>
    </row>
    <row r="37256" spans="8:13" s="28" customFormat="1" x14ac:dyDescent="0.2">
      <c r="H37256" s="12"/>
      <c r="J37256" s="29"/>
      <c r="K37256" s="45"/>
      <c r="L37256" s="45"/>
      <c r="M37256" s="45"/>
    </row>
    <row r="37257" spans="8:13" s="28" customFormat="1" x14ac:dyDescent="0.2">
      <c r="H37257" s="12"/>
      <c r="J37257" s="29"/>
      <c r="K37257" s="45"/>
      <c r="L37257" s="45"/>
      <c r="M37257" s="45"/>
    </row>
    <row r="37258" spans="8:13" s="28" customFormat="1" x14ac:dyDescent="0.2">
      <c r="H37258" s="12"/>
      <c r="J37258" s="29"/>
      <c r="K37258" s="45"/>
      <c r="L37258" s="45"/>
      <c r="M37258" s="45"/>
    </row>
    <row r="37259" spans="8:13" s="28" customFormat="1" x14ac:dyDescent="0.2">
      <c r="H37259" s="12"/>
      <c r="J37259" s="29"/>
      <c r="K37259" s="45"/>
      <c r="L37259" s="45"/>
      <c r="M37259" s="45"/>
    </row>
    <row r="37260" spans="8:13" s="28" customFormat="1" x14ac:dyDescent="0.2">
      <c r="H37260" s="12"/>
      <c r="J37260" s="29"/>
      <c r="K37260" s="45"/>
      <c r="L37260" s="45"/>
      <c r="M37260" s="45"/>
    </row>
    <row r="37261" spans="8:13" s="28" customFormat="1" x14ac:dyDescent="0.2">
      <c r="H37261" s="12"/>
      <c r="J37261" s="29"/>
      <c r="K37261" s="45"/>
      <c r="L37261" s="45"/>
      <c r="M37261" s="45"/>
    </row>
    <row r="37262" spans="8:13" s="28" customFormat="1" x14ac:dyDescent="0.2">
      <c r="H37262" s="12"/>
      <c r="J37262" s="29"/>
      <c r="K37262" s="45"/>
      <c r="L37262" s="45"/>
      <c r="M37262" s="45"/>
    </row>
    <row r="37263" spans="8:13" s="28" customFormat="1" x14ac:dyDescent="0.2">
      <c r="H37263" s="12"/>
      <c r="J37263" s="29"/>
      <c r="K37263" s="45"/>
      <c r="L37263" s="45"/>
      <c r="M37263" s="45"/>
    </row>
    <row r="37264" spans="8:13" s="28" customFormat="1" x14ac:dyDescent="0.2">
      <c r="H37264" s="12"/>
      <c r="J37264" s="29"/>
      <c r="K37264" s="45"/>
      <c r="L37264" s="45"/>
      <c r="M37264" s="45"/>
    </row>
    <row r="37265" spans="8:13" s="28" customFormat="1" x14ac:dyDescent="0.2">
      <c r="H37265" s="12"/>
      <c r="J37265" s="29"/>
      <c r="K37265" s="45"/>
      <c r="L37265" s="45"/>
      <c r="M37265" s="45"/>
    </row>
    <row r="37266" spans="8:13" s="28" customFormat="1" x14ac:dyDescent="0.2">
      <c r="H37266" s="12"/>
      <c r="J37266" s="29"/>
      <c r="K37266" s="45"/>
      <c r="L37266" s="45"/>
      <c r="M37266" s="45"/>
    </row>
    <row r="37267" spans="8:13" s="28" customFormat="1" x14ac:dyDescent="0.2">
      <c r="H37267" s="12"/>
      <c r="J37267" s="29"/>
      <c r="K37267" s="45"/>
      <c r="L37267" s="45"/>
      <c r="M37267" s="45"/>
    </row>
    <row r="37268" spans="8:13" s="28" customFormat="1" x14ac:dyDescent="0.2">
      <c r="H37268" s="12"/>
      <c r="J37268" s="29"/>
      <c r="K37268" s="45"/>
      <c r="L37268" s="45"/>
      <c r="M37268" s="45"/>
    </row>
    <row r="37269" spans="8:13" s="28" customFormat="1" x14ac:dyDescent="0.2">
      <c r="H37269" s="12"/>
      <c r="J37269" s="29"/>
      <c r="K37269" s="45"/>
      <c r="L37269" s="45"/>
      <c r="M37269" s="45"/>
    </row>
    <row r="37270" spans="8:13" s="28" customFormat="1" x14ac:dyDescent="0.2">
      <c r="H37270" s="12"/>
      <c r="J37270" s="29"/>
      <c r="K37270" s="45"/>
      <c r="L37270" s="45"/>
      <c r="M37270" s="45"/>
    </row>
    <row r="37271" spans="8:13" s="28" customFormat="1" x14ac:dyDescent="0.2">
      <c r="H37271" s="12"/>
      <c r="J37271" s="29"/>
      <c r="K37271" s="45"/>
      <c r="L37271" s="45"/>
      <c r="M37271" s="45"/>
    </row>
    <row r="37272" spans="8:13" s="28" customFormat="1" x14ac:dyDescent="0.2">
      <c r="H37272" s="12"/>
      <c r="J37272" s="29"/>
      <c r="K37272" s="45"/>
      <c r="L37272" s="45"/>
      <c r="M37272" s="45"/>
    </row>
    <row r="37273" spans="8:13" s="28" customFormat="1" x14ac:dyDescent="0.2">
      <c r="H37273" s="12"/>
      <c r="J37273" s="29"/>
      <c r="K37273" s="45"/>
      <c r="L37273" s="45"/>
      <c r="M37273" s="45"/>
    </row>
    <row r="37274" spans="8:13" s="28" customFormat="1" x14ac:dyDescent="0.2">
      <c r="H37274" s="12"/>
      <c r="J37274" s="29"/>
      <c r="K37274" s="45"/>
      <c r="L37274" s="45"/>
      <c r="M37274" s="45"/>
    </row>
    <row r="37275" spans="8:13" s="28" customFormat="1" x14ac:dyDescent="0.2">
      <c r="H37275" s="12"/>
      <c r="J37275" s="29"/>
      <c r="K37275" s="45"/>
      <c r="L37275" s="45"/>
      <c r="M37275" s="45"/>
    </row>
    <row r="37276" spans="8:13" s="28" customFormat="1" x14ac:dyDescent="0.2">
      <c r="H37276" s="12"/>
      <c r="J37276" s="29"/>
      <c r="K37276" s="45"/>
      <c r="L37276" s="45"/>
      <c r="M37276" s="45"/>
    </row>
    <row r="37277" spans="8:13" s="28" customFormat="1" x14ac:dyDescent="0.2">
      <c r="H37277" s="12"/>
      <c r="J37277" s="29"/>
      <c r="K37277" s="45"/>
      <c r="L37277" s="45"/>
      <c r="M37277" s="45"/>
    </row>
    <row r="37278" spans="8:13" s="28" customFormat="1" x14ac:dyDescent="0.2">
      <c r="H37278" s="12"/>
      <c r="J37278" s="29"/>
      <c r="K37278" s="45"/>
      <c r="L37278" s="45"/>
      <c r="M37278" s="45"/>
    </row>
    <row r="37279" spans="8:13" s="28" customFormat="1" x14ac:dyDescent="0.2">
      <c r="H37279" s="12"/>
      <c r="J37279" s="29"/>
      <c r="K37279" s="45"/>
      <c r="L37279" s="45"/>
      <c r="M37279" s="45"/>
    </row>
    <row r="37280" spans="8:13" s="28" customFormat="1" x14ac:dyDescent="0.2">
      <c r="H37280" s="12"/>
      <c r="J37280" s="29"/>
      <c r="K37280" s="45"/>
      <c r="L37280" s="45"/>
      <c r="M37280" s="45"/>
    </row>
    <row r="37281" spans="8:13" s="28" customFormat="1" x14ac:dyDescent="0.2">
      <c r="H37281" s="12"/>
      <c r="J37281" s="29"/>
      <c r="K37281" s="45"/>
      <c r="L37281" s="45"/>
      <c r="M37281" s="45"/>
    </row>
    <row r="37282" spans="8:13" s="28" customFormat="1" x14ac:dyDescent="0.2">
      <c r="H37282" s="12"/>
      <c r="J37282" s="29"/>
      <c r="K37282" s="45"/>
      <c r="L37282" s="45"/>
      <c r="M37282" s="45"/>
    </row>
    <row r="37283" spans="8:13" s="28" customFormat="1" x14ac:dyDescent="0.2">
      <c r="H37283" s="12"/>
      <c r="J37283" s="29"/>
      <c r="K37283" s="45"/>
      <c r="L37283" s="45"/>
      <c r="M37283" s="45"/>
    </row>
    <row r="37284" spans="8:13" s="28" customFormat="1" x14ac:dyDescent="0.2">
      <c r="H37284" s="12"/>
      <c r="J37284" s="29"/>
      <c r="K37284" s="45"/>
      <c r="L37284" s="45"/>
      <c r="M37284" s="45"/>
    </row>
    <row r="37285" spans="8:13" s="28" customFormat="1" x14ac:dyDescent="0.2">
      <c r="H37285" s="12"/>
      <c r="J37285" s="29"/>
      <c r="K37285" s="45"/>
      <c r="L37285" s="45"/>
      <c r="M37285" s="45"/>
    </row>
    <row r="37286" spans="8:13" s="28" customFormat="1" x14ac:dyDescent="0.2">
      <c r="H37286" s="12"/>
      <c r="J37286" s="29"/>
      <c r="K37286" s="45"/>
      <c r="L37286" s="45"/>
      <c r="M37286" s="45"/>
    </row>
    <row r="37287" spans="8:13" s="28" customFormat="1" x14ac:dyDescent="0.2">
      <c r="H37287" s="12"/>
      <c r="J37287" s="29"/>
      <c r="K37287" s="45"/>
      <c r="L37287" s="45"/>
      <c r="M37287" s="45"/>
    </row>
    <row r="37288" spans="8:13" s="28" customFormat="1" x14ac:dyDescent="0.2">
      <c r="H37288" s="12"/>
      <c r="J37288" s="29"/>
      <c r="K37288" s="45"/>
      <c r="L37288" s="45"/>
      <c r="M37288" s="45"/>
    </row>
    <row r="37289" spans="8:13" s="28" customFormat="1" x14ac:dyDescent="0.2">
      <c r="H37289" s="12"/>
      <c r="J37289" s="29"/>
      <c r="K37289" s="45"/>
      <c r="L37289" s="45"/>
      <c r="M37289" s="45"/>
    </row>
    <row r="37290" spans="8:13" s="28" customFormat="1" x14ac:dyDescent="0.2">
      <c r="H37290" s="12"/>
      <c r="J37290" s="29"/>
      <c r="K37290" s="45"/>
      <c r="L37290" s="45"/>
      <c r="M37290" s="45"/>
    </row>
    <row r="37291" spans="8:13" s="28" customFormat="1" x14ac:dyDescent="0.2">
      <c r="H37291" s="12"/>
      <c r="J37291" s="29"/>
      <c r="K37291" s="45"/>
      <c r="L37291" s="45"/>
      <c r="M37291" s="45"/>
    </row>
    <row r="37292" spans="8:13" s="28" customFormat="1" x14ac:dyDescent="0.2">
      <c r="H37292" s="12"/>
      <c r="J37292" s="29"/>
      <c r="K37292" s="45"/>
      <c r="L37292" s="45"/>
      <c r="M37292" s="45"/>
    </row>
    <row r="37293" spans="8:13" s="28" customFormat="1" x14ac:dyDescent="0.2">
      <c r="H37293" s="12"/>
      <c r="J37293" s="29"/>
      <c r="K37293" s="45"/>
      <c r="L37293" s="45"/>
      <c r="M37293" s="45"/>
    </row>
    <row r="37294" spans="8:13" s="28" customFormat="1" x14ac:dyDescent="0.2">
      <c r="H37294" s="12"/>
      <c r="J37294" s="29"/>
      <c r="K37294" s="45"/>
      <c r="L37294" s="45"/>
      <c r="M37294" s="45"/>
    </row>
    <row r="37295" spans="8:13" s="28" customFormat="1" x14ac:dyDescent="0.2">
      <c r="H37295" s="12"/>
      <c r="J37295" s="29"/>
      <c r="K37295" s="45"/>
      <c r="L37295" s="45"/>
      <c r="M37295" s="45"/>
    </row>
    <row r="37296" spans="8:13" s="28" customFormat="1" x14ac:dyDescent="0.2">
      <c r="H37296" s="12"/>
      <c r="J37296" s="29"/>
      <c r="K37296" s="45"/>
      <c r="L37296" s="45"/>
      <c r="M37296" s="45"/>
    </row>
    <row r="37297" spans="8:13" s="28" customFormat="1" x14ac:dyDescent="0.2">
      <c r="H37297" s="12"/>
      <c r="J37297" s="29"/>
      <c r="K37297" s="45"/>
      <c r="L37297" s="45"/>
      <c r="M37297" s="45"/>
    </row>
    <row r="37298" spans="8:13" s="28" customFormat="1" x14ac:dyDescent="0.2">
      <c r="H37298" s="12"/>
      <c r="J37298" s="29"/>
      <c r="K37298" s="45"/>
      <c r="L37298" s="45"/>
      <c r="M37298" s="45"/>
    </row>
    <row r="37299" spans="8:13" s="28" customFormat="1" x14ac:dyDescent="0.2">
      <c r="H37299" s="12"/>
      <c r="J37299" s="29"/>
      <c r="K37299" s="45"/>
      <c r="L37299" s="45"/>
      <c r="M37299" s="45"/>
    </row>
    <row r="37300" spans="8:13" s="28" customFormat="1" x14ac:dyDescent="0.2">
      <c r="H37300" s="12"/>
      <c r="J37300" s="29"/>
      <c r="K37300" s="45"/>
      <c r="L37300" s="45"/>
      <c r="M37300" s="45"/>
    </row>
    <row r="37301" spans="8:13" s="28" customFormat="1" x14ac:dyDescent="0.2">
      <c r="H37301" s="12"/>
      <c r="J37301" s="29"/>
      <c r="K37301" s="45"/>
      <c r="L37301" s="45"/>
      <c r="M37301" s="45"/>
    </row>
    <row r="37302" spans="8:13" s="28" customFormat="1" x14ac:dyDescent="0.2">
      <c r="H37302" s="12"/>
      <c r="J37302" s="29"/>
      <c r="K37302" s="45"/>
      <c r="L37302" s="45"/>
      <c r="M37302" s="45"/>
    </row>
    <row r="37303" spans="8:13" s="28" customFormat="1" x14ac:dyDescent="0.2">
      <c r="H37303" s="12"/>
      <c r="J37303" s="29"/>
      <c r="K37303" s="45"/>
      <c r="L37303" s="45"/>
      <c r="M37303" s="45"/>
    </row>
    <row r="37304" spans="8:13" s="28" customFormat="1" x14ac:dyDescent="0.2">
      <c r="H37304" s="12"/>
      <c r="J37304" s="29"/>
      <c r="K37304" s="45"/>
      <c r="L37304" s="45"/>
      <c r="M37304" s="45"/>
    </row>
    <row r="37305" spans="8:13" s="28" customFormat="1" x14ac:dyDescent="0.2">
      <c r="H37305" s="12"/>
      <c r="J37305" s="29"/>
      <c r="K37305" s="45"/>
      <c r="L37305" s="45"/>
      <c r="M37305" s="45"/>
    </row>
    <row r="37306" spans="8:13" s="28" customFormat="1" x14ac:dyDescent="0.2">
      <c r="H37306" s="12"/>
      <c r="J37306" s="29"/>
      <c r="K37306" s="45"/>
      <c r="L37306" s="45"/>
      <c r="M37306" s="45"/>
    </row>
    <row r="37307" spans="8:13" s="28" customFormat="1" x14ac:dyDescent="0.2">
      <c r="H37307" s="12"/>
      <c r="J37307" s="29"/>
      <c r="K37307" s="45"/>
      <c r="L37307" s="45"/>
      <c r="M37307" s="45"/>
    </row>
    <row r="37308" spans="8:13" s="28" customFormat="1" x14ac:dyDescent="0.2">
      <c r="H37308" s="12"/>
      <c r="J37308" s="29"/>
      <c r="K37308" s="45"/>
      <c r="L37308" s="45"/>
      <c r="M37308" s="45"/>
    </row>
    <row r="37309" spans="8:13" s="28" customFormat="1" x14ac:dyDescent="0.2">
      <c r="H37309" s="12"/>
      <c r="J37309" s="29"/>
      <c r="K37309" s="45"/>
      <c r="L37309" s="45"/>
      <c r="M37309" s="45"/>
    </row>
    <row r="37310" spans="8:13" s="28" customFormat="1" x14ac:dyDescent="0.2">
      <c r="H37310" s="12"/>
      <c r="J37310" s="29"/>
      <c r="K37310" s="45"/>
      <c r="L37310" s="45"/>
      <c r="M37310" s="45"/>
    </row>
    <row r="37311" spans="8:13" s="28" customFormat="1" x14ac:dyDescent="0.2">
      <c r="H37311" s="12"/>
      <c r="J37311" s="29"/>
      <c r="K37311" s="45"/>
      <c r="L37311" s="45"/>
      <c r="M37311" s="45"/>
    </row>
    <row r="37312" spans="8:13" s="28" customFormat="1" x14ac:dyDescent="0.2">
      <c r="H37312" s="12"/>
      <c r="J37312" s="29"/>
      <c r="K37312" s="45"/>
      <c r="L37312" s="45"/>
      <c r="M37312" s="45"/>
    </row>
    <row r="37313" spans="8:13" s="28" customFormat="1" x14ac:dyDescent="0.2">
      <c r="H37313" s="12"/>
      <c r="J37313" s="29"/>
      <c r="K37313" s="45"/>
      <c r="L37313" s="45"/>
      <c r="M37313" s="45"/>
    </row>
    <row r="37314" spans="8:13" s="28" customFormat="1" x14ac:dyDescent="0.2">
      <c r="H37314" s="12"/>
      <c r="J37314" s="29"/>
      <c r="K37314" s="45"/>
      <c r="L37314" s="45"/>
      <c r="M37314" s="45"/>
    </row>
    <row r="37315" spans="8:13" s="28" customFormat="1" x14ac:dyDescent="0.2">
      <c r="H37315" s="12"/>
      <c r="J37315" s="29"/>
      <c r="K37315" s="45"/>
      <c r="L37315" s="45"/>
      <c r="M37315" s="45"/>
    </row>
    <row r="37316" spans="8:13" s="28" customFormat="1" x14ac:dyDescent="0.2">
      <c r="H37316" s="12"/>
      <c r="J37316" s="29"/>
      <c r="K37316" s="45"/>
      <c r="L37316" s="45"/>
      <c r="M37316" s="45"/>
    </row>
    <row r="37317" spans="8:13" s="28" customFormat="1" x14ac:dyDescent="0.2">
      <c r="H37317" s="12"/>
      <c r="J37317" s="29"/>
      <c r="K37317" s="45"/>
      <c r="L37317" s="45"/>
      <c r="M37317" s="45"/>
    </row>
    <row r="37318" spans="8:13" s="28" customFormat="1" x14ac:dyDescent="0.2">
      <c r="H37318" s="12"/>
      <c r="J37318" s="29"/>
      <c r="K37318" s="45"/>
      <c r="L37318" s="45"/>
      <c r="M37318" s="45"/>
    </row>
    <row r="37319" spans="8:13" s="28" customFormat="1" x14ac:dyDescent="0.2">
      <c r="H37319" s="12"/>
      <c r="J37319" s="29"/>
      <c r="K37319" s="45"/>
      <c r="L37319" s="45"/>
      <c r="M37319" s="45"/>
    </row>
    <row r="37320" spans="8:13" s="28" customFormat="1" x14ac:dyDescent="0.2">
      <c r="H37320" s="12"/>
      <c r="J37320" s="29"/>
      <c r="K37320" s="45"/>
      <c r="L37320" s="45"/>
      <c r="M37320" s="45"/>
    </row>
    <row r="37321" spans="8:13" s="28" customFormat="1" x14ac:dyDescent="0.2">
      <c r="H37321" s="12"/>
      <c r="J37321" s="29"/>
      <c r="K37321" s="45"/>
      <c r="L37321" s="45"/>
      <c r="M37321" s="45"/>
    </row>
    <row r="37322" spans="8:13" s="28" customFormat="1" x14ac:dyDescent="0.2">
      <c r="H37322" s="12"/>
      <c r="J37322" s="29"/>
      <c r="K37322" s="45"/>
      <c r="L37322" s="45"/>
      <c r="M37322" s="45"/>
    </row>
    <row r="37323" spans="8:13" s="28" customFormat="1" x14ac:dyDescent="0.2">
      <c r="H37323" s="12"/>
      <c r="J37323" s="29"/>
      <c r="K37323" s="45"/>
      <c r="L37323" s="45"/>
      <c r="M37323" s="45"/>
    </row>
    <row r="37324" spans="8:13" s="28" customFormat="1" x14ac:dyDescent="0.2">
      <c r="H37324" s="12"/>
      <c r="J37324" s="29"/>
      <c r="K37324" s="45"/>
      <c r="L37324" s="45"/>
      <c r="M37324" s="45"/>
    </row>
    <row r="37325" spans="8:13" s="28" customFormat="1" x14ac:dyDescent="0.2">
      <c r="H37325" s="12"/>
      <c r="J37325" s="29"/>
      <c r="K37325" s="45"/>
      <c r="L37325" s="45"/>
      <c r="M37325" s="45"/>
    </row>
    <row r="37326" spans="8:13" s="28" customFormat="1" x14ac:dyDescent="0.2">
      <c r="H37326" s="12"/>
      <c r="J37326" s="29"/>
      <c r="K37326" s="45"/>
      <c r="L37326" s="45"/>
      <c r="M37326" s="45"/>
    </row>
    <row r="37327" spans="8:13" s="28" customFormat="1" x14ac:dyDescent="0.2">
      <c r="H37327" s="12"/>
      <c r="J37327" s="29"/>
      <c r="K37327" s="45"/>
      <c r="L37327" s="45"/>
      <c r="M37327" s="45"/>
    </row>
    <row r="37328" spans="8:13" s="28" customFormat="1" x14ac:dyDescent="0.2">
      <c r="H37328" s="12"/>
      <c r="J37328" s="29"/>
      <c r="K37328" s="45"/>
      <c r="L37328" s="45"/>
      <c r="M37328" s="45"/>
    </row>
    <row r="37329" spans="8:13" s="28" customFormat="1" x14ac:dyDescent="0.2">
      <c r="H37329" s="12"/>
      <c r="J37329" s="29"/>
      <c r="K37329" s="45"/>
      <c r="L37329" s="45"/>
      <c r="M37329" s="45"/>
    </row>
    <row r="37330" spans="8:13" s="28" customFormat="1" x14ac:dyDescent="0.2">
      <c r="H37330" s="12"/>
      <c r="J37330" s="29"/>
      <c r="K37330" s="45"/>
      <c r="L37330" s="45"/>
      <c r="M37330" s="45"/>
    </row>
    <row r="37331" spans="8:13" s="28" customFormat="1" x14ac:dyDescent="0.2">
      <c r="H37331" s="12"/>
      <c r="J37331" s="29"/>
      <c r="K37331" s="45"/>
      <c r="L37331" s="45"/>
      <c r="M37331" s="45"/>
    </row>
    <row r="37332" spans="8:13" s="28" customFormat="1" x14ac:dyDescent="0.2">
      <c r="H37332" s="12"/>
      <c r="J37332" s="29"/>
      <c r="K37332" s="45"/>
      <c r="L37332" s="45"/>
      <c r="M37332" s="45"/>
    </row>
    <row r="37333" spans="8:13" s="28" customFormat="1" x14ac:dyDescent="0.2">
      <c r="H37333" s="12"/>
      <c r="J37333" s="29"/>
      <c r="K37333" s="45"/>
      <c r="L37333" s="45"/>
      <c r="M37333" s="45"/>
    </row>
    <row r="37334" spans="8:13" s="28" customFormat="1" x14ac:dyDescent="0.2">
      <c r="H37334" s="12"/>
      <c r="J37334" s="29"/>
      <c r="K37334" s="45"/>
      <c r="L37334" s="45"/>
      <c r="M37334" s="45"/>
    </row>
    <row r="37335" spans="8:13" s="28" customFormat="1" x14ac:dyDescent="0.2">
      <c r="H37335" s="12"/>
      <c r="J37335" s="29"/>
      <c r="K37335" s="45"/>
      <c r="L37335" s="45"/>
      <c r="M37335" s="45"/>
    </row>
    <row r="37336" spans="8:13" s="28" customFormat="1" x14ac:dyDescent="0.2">
      <c r="H37336" s="12"/>
      <c r="J37336" s="29"/>
      <c r="K37336" s="45"/>
      <c r="L37336" s="45"/>
      <c r="M37336" s="45"/>
    </row>
    <row r="37337" spans="8:13" s="28" customFormat="1" x14ac:dyDescent="0.2">
      <c r="H37337" s="12"/>
      <c r="J37337" s="29"/>
      <c r="K37337" s="45"/>
      <c r="L37337" s="45"/>
      <c r="M37337" s="45"/>
    </row>
    <row r="37338" spans="8:13" s="28" customFormat="1" x14ac:dyDescent="0.2">
      <c r="H37338" s="12"/>
      <c r="J37338" s="29"/>
      <c r="K37338" s="45"/>
      <c r="L37338" s="45"/>
      <c r="M37338" s="45"/>
    </row>
    <row r="37339" spans="8:13" s="28" customFormat="1" x14ac:dyDescent="0.2">
      <c r="H37339" s="12"/>
      <c r="J37339" s="29"/>
      <c r="K37339" s="45"/>
      <c r="L37339" s="45"/>
      <c r="M37339" s="45"/>
    </row>
    <row r="37340" spans="8:13" s="28" customFormat="1" x14ac:dyDescent="0.2">
      <c r="H37340" s="12"/>
      <c r="J37340" s="29"/>
      <c r="K37340" s="45"/>
      <c r="L37340" s="45"/>
      <c r="M37340" s="45"/>
    </row>
    <row r="37341" spans="8:13" s="28" customFormat="1" x14ac:dyDescent="0.2">
      <c r="H37341" s="12"/>
      <c r="J37341" s="29"/>
      <c r="K37341" s="45"/>
      <c r="L37341" s="45"/>
      <c r="M37341" s="45"/>
    </row>
    <row r="37342" spans="8:13" s="28" customFormat="1" x14ac:dyDescent="0.2">
      <c r="H37342" s="12"/>
      <c r="J37342" s="29"/>
      <c r="K37342" s="45"/>
      <c r="L37342" s="45"/>
      <c r="M37342" s="45"/>
    </row>
    <row r="37343" spans="8:13" s="28" customFormat="1" x14ac:dyDescent="0.2">
      <c r="H37343" s="12"/>
      <c r="J37343" s="29"/>
      <c r="K37343" s="45"/>
      <c r="L37343" s="45"/>
      <c r="M37343" s="45"/>
    </row>
    <row r="37344" spans="8:13" s="28" customFormat="1" x14ac:dyDescent="0.2">
      <c r="H37344" s="12"/>
      <c r="J37344" s="29"/>
      <c r="K37344" s="45"/>
      <c r="L37344" s="45"/>
      <c r="M37344" s="45"/>
    </row>
    <row r="37345" spans="8:13" s="28" customFormat="1" x14ac:dyDescent="0.2">
      <c r="H37345" s="12"/>
      <c r="J37345" s="29"/>
      <c r="K37345" s="45"/>
      <c r="L37345" s="45"/>
      <c r="M37345" s="45"/>
    </row>
    <row r="37346" spans="8:13" s="28" customFormat="1" x14ac:dyDescent="0.2">
      <c r="H37346" s="12"/>
      <c r="J37346" s="29"/>
      <c r="K37346" s="45"/>
      <c r="L37346" s="45"/>
      <c r="M37346" s="45"/>
    </row>
    <row r="37347" spans="8:13" s="28" customFormat="1" x14ac:dyDescent="0.2">
      <c r="H37347" s="12"/>
      <c r="J37347" s="29"/>
      <c r="K37347" s="45"/>
      <c r="L37347" s="45"/>
      <c r="M37347" s="45"/>
    </row>
    <row r="37348" spans="8:13" s="28" customFormat="1" x14ac:dyDescent="0.2">
      <c r="H37348" s="12"/>
      <c r="J37348" s="29"/>
      <c r="K37348" s="45"/>
      <c r="L37348" s="45"/>
      <c r="M37348" s="45"/>
    </row>
    <row r="37349" spans="8:13" s="28" customFormat="1" x14ac:dyDescent="0.2">
      <c r="H37349" s="12"/>
      <c r="J37349" s="29"/>
      <c r="K37349" s="45"/>
      <c r="L37349" s="45"/>
      <c r="M37349" s="45"/>
    </row>
    <row r="37350" spans="8:13" s="28" customFormat="1" x14ac:dyDescent="0.2">
      <c r="H37350" s="12"/>
      <c r="J37350" s="29"/>
      <c r="K37350" s="45"/>
      <c r="L37350" s="45"/>
      <c r="M37350" s="45"/>
    </row>
    <row r="37351" spans="8:13" s="28" customFormat="1" x14ac:dyDescent="0.2">
      <c r="H37351" s="12"/>
      <c r="J37351" s="29"/>
      <c r="K37351" s="45"/>
      <c r="L37351" s="45"/>
      <c r="M37351" s="45"/>
    </row>
    <row r="37352" spans="8:13" s="28" customFormat="1" x14ac:dyDescent="0.2">
      <c r="H37352" s="12"/>
      <c r="J37352" s="29"/>
      <c r="K37352" s="45"/>
      <c r="L37352" s="45"/>
      <c r="M37352" s="45"/>
    </row>
    <row r="37353" spans="8:13" s="28" customFormat="1" x14ac:dyDescent="0.2">
      <c r="H37353" s="12"/>
      <c r="J37353" s="29"/>
      <c r="K37353" s="45"/>
      <c r="L37353" s="45"/>
      <c r="M37353" s="45"/>
    </row>
    <row r="37354" spans="8:13" s="28" customFormat="1" x14ac:dyDescent="0.2">
      <c r="H37354" s="12"/>
      <c r="J37354" s="29"/>
      <c r="K37354" s="45"/>
      <c r="L37354" s="45"/>
      <c r="M37354" s="45"/>
    </row>
    <row r="37355" spans="8:13" s="28" customFormat="1" x14ac:dyDescent="0.2">
      <c r="H37355" s="12"/>
      <c r="J37355" s="29"/>
      <c r="K37355" s="45"/>
      <c r="L37355" s="45"/>
      <c r="M37355" s="45"/>
    </row>
    <row r="37356" spans="8:13" s="28" customFormat="1" x14ac:dyDescent="0.2">
      <c r="H37356" s="12"/>
      <c r="J37356" s="29"/>
      <c r="K37356" s="45"/>
      <c r="L37356" s="45"/>
      <c r="M37356" s="45"/>
    </row>
    <row r="37357" spans="8:13" s="28" customFormat="1" x14ac:dyDescent="0.2">
      <c r="H37357" s="12"/>
      <c r="J37357" s="29"/>
      <c r="K37357" s="45"/>
      <c r="L37357" s="45"/>
      <c r="M37357" s="45"/>
    </row>
    <row r="37358" spans="8:13" s="28" customFormat="1" x14ac:dyDescent="0.2">
      <c r="H37358" s="12"/>
      <c r="J37358" s="29"/>
      <c r="K37358" s="45"/>
      <c r="L37358" s="45"/>
      <c r="M37358" s="45"/>
    </row>
    <row r="37359" spans="8:13" s="28" customFormat="1" x14ac:dyDescent="0.2">
      <c r="H37359" s="12"/>
      <c r="J37359" s="29"/>
      <c r="K37359" s="45"/>
      <c r="L37359" s="45"/>
      <c r="M37359" s="45"/>
    </row>
    <row r="37360" spans="8:13" s="28" customFormat="1" x14ac:dyDescent="0.2">
      <c r="H37360" s="12"/>
      <c r="J37360" s="29"/>
      <c r="K37360" s="45"/>
      <c r="L37360" s="45"/>
      <c r="M37360" s="45"/>
    </row>
    <row r="37361" spans="8:13" s="28" customFormat="1" x14ac:dyDescent="0.2">
      <c r="H37361" s="12"/>
      <c r="J37361" s="29"/>
      <c r="K37361" s="45"/>
      <c r="L37361" s="45"/>
      <c r="M37361" s="45"/>
    </row>
    <row r="37362" spans="8:13" s="28" customFormat="1" x14ac:dyDescent="0.2">
      <c r="H37362" s="12"/>
      <c r="J37362" s="29"/>
      <c r="K37362" s="45"/>
      <c r="L37362" s="45"/>
      <c r="M37362" s="45"/>
    </row>
    <row r="37363" spans="8:13" s="28" customFormat="1" x14ac:dyDescent="0.2">
      <c r="H37363" s="12"/>
      <c r="J37363" s="29"/>
      <c r="K37363" s="45"/>
      <c r="L37363" s="45"/>
      <c r="M37363" s="45"/>
    </row>
    <row r="37364" spans="8:13" s="28" customFormat="1" x14ac:dyDescent="0.2">
      <c r="H37364" s="12"/>
      <c r="J37364" s="29"/>
      <c r="K37364" s="45"/>
      <c r="L37364" s="45"/>
      <c r="M37364" s="45"/>
    </row>
    <row r="37365" spans="8:13" s="28" customFormat="1" x14ac:dyDescent="0.2">
      <c r="H37365" s="12"/>
      <c r="J37365" s="29"/>
      <c r="K37365" s="45"/>
      <c r="L37365" s="45"/>
      <c r="M37365" s="45"/>
    </row>
    <row r="37366" spans="8:13" s="28" customFormat="1" x14ac:dyDescent="0.2">
      <c r="H37366" s="12"/>
      <c r="J37366" s="29"/>
      <c r="K37366" s="45"/>
      <c r="L37366" s="45"/>
      <c r="M37366" s="45"/>
    </row>
    <row r="37367" spans="8:13" s="28" customFormat="1" x14ac:dyDescent="0.2">
      <c r="H37367" s="12"/>
      <c r="J37367" s="29"/>
      <c r="K37367" s="45"/>
      <c r="L37367" s="45"/>
      <c r="M37367" s="45"/>
    </row>
    <row r="37368" spans="8:13" s="28" customFormat="1" x14ac:dyDescent="0.2">
      <c r="H37368" s="12"/>
      <c r="J37368" s="29"/>
      <c r="K37368" s="45"/>
      <c r="L37368" s="45"/>
      <c r="M37368" s="45"/>
    </row>
    <row r="37369" spans="8:13" s="28" customFormat="1" x14ac:dyDescent="0.2">
      <c r="H37369" s="12"/>
      <c r="J37369" s="29"/>
      <c r="K37369" s="45"/>
      <c r="L37369" s="45"/>
      <c r="M37369" s="45"/>
    </row>
    <row r="37370" spans="8:13" s="28" customFormat="1" x14ac:dyDescent="0.2">
      <c r="H37370" s="12"/>
      <c r="J37370" s="29"/>
      <c r="K37370" s="45"/>
      <c r="L37370" s="45"/>
      <c r="M37370" s="45"/>
    </row>
    <row r="37371" spans="8:13" s="28" customFormat="1" x14ac:dyDescent="0.2">
      <c r="H37371" s="12"/>
      <c r="J37371" s="29"/>
      <c r="K37371" s="45"/>
      <c r="L37371" s="45"/>
      <c r="M37371" s="45"/>
    </row>
    <row r="37372" spans="8:13" s="28" customFormat="1" x14ac:dyDescent="0.2">
      <c r="H37372" s="12"/>
      <c r="J37372" s="29"/>
      <c r="K37372" s="45"/>
      <c r="L37372" s="45"/>
      <c r="M37372" s="45"/>
    </row>
    <row r="37373" spans="8:13" s="28" customFormat="1" x14ac:dyDescent="0.2">
      <c r="H37373" s="12"/>
      <c r="J37373" s="29"/>
      <c r="K37373" s="45"/>
      <c r="L37373" s="45"/>
      <c r="M37373" s="45"/>
    </row>
    <row r="37374" spans="8:13" s="28" customFormat="1" x14ac:dyDescent="0.2">
      <c r="H37374" s="12"/>
      <c r="J37374" s="29"/>
      <c r="K37374" s="45"/>
      <c r="L37374" s="45"/>
      <c r="M37374" s="45"/>
    </row>
    <row r="37375" spans="8:13" s="28" customFormat="1" x14ac:dyDescent="0.2">
      <c r="H37375" s="12"/>
      <c r="J37375" s="29"/>
      <c r="K37375" s="45"/>
      <c r="L37375" s="45"/>
      <c r="M37375" s="45"/>
    </row>
    <row r="37376" spans="8:13" s="28" customFormat="1" x14ac:dyDescent="0.2">
      <c r="H37376" s="12"/>
      <c r="J37376" s="29"/>
      <c r="K37376" s="45"/>
      <c r="L37376" s="45"/>
      <c r="M37376" s="45"/>
    </row>
    <row r="37377" spans="8:13" s="28" customFormat="1" x14ac:dyDescent="0.2">
      <c r="H37377" s="12"/>
      <c r="J37377" s="29"/>
      <c r="K37377" s="45"/>
      <c r="L37377" s="45"/>
      <c r="M37377" s="45"/>
    </row>
    <row r="37378" spans="8:13" s="28" customFormat="1" x14ac:dyDescent="0.2">
      <c r="H37378" s="12"/>
      <c r="J37378" s="29"/>
      <c r="K37378" s="45"/>
      <c r="L37378" s="45"/>
      <c r="M37378" s="45"/>
    </row>
    <row r="37379" spans="8:13" s="28" customFormat="1" x14ac:dyDescent="0.2">
      <c r="H37379" s="12"/>
      <c r="J37379" s="29"/>
      <c r="K37379" s="45"/>
      <c r="L37379" s="45"/>
      <c r="M37379" s="45"/>
    </row>
    <row r="37380" spans="8:13" s="28" customFormat="1" x14ac:dyDescent="0.2">
      <c r="H37380" s="12"/>
      <c r="J37380" s="29"/>
      <c r="K37380" s="45"/>
      <c r="L37380" s="45"/>
      <c r="M37380" s="45"/>
    </row>
    <row r="37381" spans="8:13" s="28" customFormat="1" x14ac:dyDescent="0.2">
      <c r="H37381" s="12"/>
      <c r="J37381" s="29"/>
      <c r="K37381" s="45"/>
      <c r="L37381" s="45"/>
      <c r="M37381" s="45"/>
    </row>
    <row r="37382" spans="8:13" s="28" customFormat="1" x14ac:dyDescent="0.2">
      <c r="H37382" s="12"/>
      <c r="J37382" s="29"/>
      <c r="K37382" s="45"/>
      <c r="L37382" s="45"/>
      <c r="M37382" s="45"/>
    </row>
    <row r="37383" spans="8:13" s="28" customFormat="1" x14ac:dyDescent="0.2">
      <c r="H37383" s="12"/>
      <c r="J37383" s="29"/>
      <c r="K37383" s="45"/>
      <c r="L37383" s="45"/>
      <c r="M37383" s="45"/>
    </row>
    <row r="37384" spans="8:13" s="28" customFormat="1" x14ac:dyDescent="0.2">
      <c r="H37384" s="12"/>
      <c r="J37384" s="29"/>
      <c r="K37384" s="45"/>
      <c r="L37384" s="45"/>
      <c r="M37384" s="45"/>
    </row>
    <row r="37385" spans="8:13" s="28" customFormat="1" x14ac:dyDescent="0.2">
      <c r="H37385" s="12"/>
      <c r="J37385" s="29"/>
      <c r="K37385" s="45"/>
      <c r="L37385" s="45"/>
      <c r="M37385" s="45"/>
    </row>
    <row r="37386" spans="8:13" s="28" customFormat="1" x14ac:dyDescent="0.2">
      <c r="H37386" s="12"/>
      <c r="J37386" s="29"/>
      <c r="K37386" s="45"/>
      <c r="L37386" s="45"/>
      <c r="M37386" s="45"/>
    </row>
    <row r="37387" spans="8:13" s="28" customFormat="1" x14ac:dyDescent="0.2">
      <c r="H37387" s="12"/>
      <c r="J37387" s="29"/>
      <c r="K37387" s="45"/>
      <c r="L37387" s="45"/>
      <c r="M37387" s="45"/>
    </row>
    <row r="37388" spans="8:13" s="28" customFormat="1" x14ac:dyDescent="0.2">
      <c r="H37388" s="12"/>
      <c r="J37388" s="29"/>
      <c r="K37388" s="45"/>
      <c r="L37388" s="45"/>
      <c r="M37388" s="45"/>
    </row>
    <row r="37389" spans="8:13" s="28" customFormat="1" x14ac:dyDescent="0.2">
      <c r="H37389" s="12"/>
      <c r="J37389" s="29"/>
      <c r="K37389" s="45"/>
      <c r="L37389" s="45"/>
      <c r="M37389" s="45"/>
    </row>
    <row r="37390" spans="8:13" s="28" customFormat="1" x14ac:dyDescent="0.2">
      <c r="H37390" s="12"/>
      <c r="J37390" s="29"/>
      <c r="K37390" s="45"/>
      <c r="L37390" s="45"/>
      <c r="M37390" s="45"/>
    </row>
    <row r="37391" spans="8:13" s="28" customFormat="1" x14ac:dyDescent="0.2">
      <c r="H37391" s="12"/>
      <c r="J37391" s="29"/>
      <c r="K37391" s="45"/>
      <c r="L37391" s="45"/>
      <c r="M37391" s="45"/>
    </row>
    <row r="37392" spans="8:13" s="28" customFormat="1" x14ac:dyDescent="0.2">
      <c r="H37392" s="12"/>
      <c r="J37392" s="29"/>
      <c r="K37392" s="45"/>
      <c r="L37392" s="45"/>
      <c r="M37392" s="45"/>
    </row>
    <row r="37393" spans="8:13" s="28" customFormat="1" x14ac:dyDescent="0.2">
      <c r="H37393" s="12"/>
      <c r="J37393" s="29"/>
      <c r="K37393" s="45"/>
      <c r="L37393" s="45"/>
      <c r="M37393" s="45"/>
    </row>
    <row r="37394" spans="8:13" s="28" customFormat="1" x14ac:dyDescent="0.2">
      <c r="H37394" s="12"/>
      <c r="J37394" s="29"/>
      <c r="K37394" s="45"/>
      <c r="L37394" s="45"/>
      <c r="M37394" s="45"/>
    </row>
    <row r="37395" spans="8:13" s="28" customFormat="1" x14ac:dyDescent="0.2">
      <c r="H37395" s="12"/>
      <c r="J37395" s="29"/>
      <c r="K37395" s="45"/>
      <c r="L37395" s="45"/>
      <c r="M37395" s="45"/>
    </row>
    <row r="37396" spans="8:13" s="28" customFormat="1" x14ac:dyDescent="0.2">
      <c r="H37396" s="12"/>
      <c r="J37396" s="29"/>
      <c r="K37396" s="45"/>
      <c r="L37396" s="45"/>
      <c r="M37396" s="45"/>
    </row>
    <row r="37397" spans="8:13" s="28" customFormat="1" x14ac:dyDescent="0.2">
      <c r="H37397" s="12"/>
      <c r="J37397" s="29"/>
      <c r="K37397" s="45"/>
      <c r="L37397" s="45"/>
      <c r="M37397" s="45"/>
    </row>
    <row r="37398" spans="8:13" s="28" customFormat="1" x14ac:dyDescent="0.2">
      <c r="H37398" s="12"/>
      <c r="J37398" s="29"/>
      <c r="K37398" s="45"/>
      <c r="L37398" s="45"/>
      <c r="M37398" s="45"/>
    </row>
    <row r="37399" spans="8:13" s="28" customFormat="1" x14ac:dyDescent="0.2">
      <c r="H37399" s="12"/>
      <c r="J37399" s="29"/>
      <c r="K37399" s="45"/>
      <c r="L37399" s="45"/>
      <c r="M37399" s="45"/>
    </row>
    <row r="37400" spans="8:13" s="28" customFormat="1" x14ac:dyDescent="0.2">
      <c r="H37400" s="12"/>
      <c r="J37400" s="29"/>
      <c r="K37400" s="45"/>
      <c r="L37400" s="45"/>
      <c r="M37400" s="45"/>
    </row>
    <row r="37401" spans="8:13" s="28" customFormat="1" x14ac:dyDescent="0.2">
      <c r="H37401" s="12"/>
      <c r="J37401" s="29"/>
      <c r="K37401" s="45"/>
      <c r="L37401" s="45"/>
      <c r="M37401" s="45"/>
    </row>
    <row r="37402" spans="8:13" s="28" customFormat="1" x14ac:dyDescent="0.2">
      <c r="H37402" s="12"/>
      <c r="J37402" s="29"/>
      <c r="K37402" s="45"/>
      <c r="L37402" s="45"/>
      <c r="M37402" s="45"/>
    </row>
    <row r="37403" spans="8:13" s="28" customFormat="1" x14ac:dyDescent="0.2">
      <c r="H37403" s="12"/>
      <c r="J37403" s="29"/>
      <c r="K37403" s="45"/>
      <c r="L37403" s="45"/>
      <c r="M37403" s="45"/>
    </row>
    <row r="37404" spans="8:13" s="28" customFormat="1" x14ac:dyDescent="0.2">
      <c r="H37404" s="12"/>
      <c r="J37404" s="29"/>
      <c r="K37404" s="45"/>
      <c r="L37404" s="45"/>
      <c r="M37404" s="45"/>
    </row>
    <row r="37405" spans="8:13" s="28" customFormat="1" x14ac:dyDescent="0.2">
      <c r="H37405" s="12"/>
      <c r="J37405" s="29"/>
      <c r="K37405" s="45"/>
      <c r="L37405" s="45"/>
      <c r="M37405" s="45"/>
    </row>
    <row r="37406" spans="8:13" s="28" customFormat="1" x14ac:dyDescent="0.2">
      <c r="H37406" s="12"/>
      <c r="J37406" s="29"/>
      <c r="K37406" s="45"/>
      <c r="L37406" s="45"/>
      <c r="M37406" s="45"/>
    </row>
    <row r="37407" spans="8:13" s="28" customFormat="1" x14ac:dyDescent="0.2">
      <c r="H37407" s="12"/>
      <c r="J37407" s="29"/>
      <c r="K37407" s="45"/>
      <c r="L37407" s="45"/>
      <c r="M37407" s="45"/>
    </row>
    <row r="37408" spans="8:13" s="28" customFormat="1" x14ac:dyDescent="0.2">
      <c r="H37408" s="12"/>
      <c r="J37408" s="29"/>
      <c r="K37408" s="45"/>
      <c r="L37408" s="45"/>
      <c r="M37408" s="45"/>
    </row>
    <row r="37409" spans="8:13" s="28" customFormat="1" x14ac:dyDescent="0.2">
      <c r="H37409" s="12"/>
      <c r="J37409" s="29"/>
      <c r="K37409" s="45"/>
      <c r="L37409" s="45"/>
      <c r="M37409" s="45"/>
    </row>
    <row r="37410" spans="8:13" s="28" customFormat="1" x14ac:dyDescent="0.2">
      <c r="H37410" s="12"/>
      <c r="J37410" s="29"/>
      <c r="K37410" s="45"/>
      <c r="L37410" s="45"/>
      <c r="M37410" s="45"/>
    </row>
    <row r="37411" spans="8:13" s="28" customFormat="1" x14ac:dyDescent="0.2">
      <c r="H37411" s="12"/>
      <c r="J37411" s="29"/>
      <c r="K37411" s="45"/>
      <c r="L37411" s="45"/>
      <c r="M37411" s="45"/>
    </row>
    <row r="37412" spans="8:13" s="28" customFormat="1" x14ac:dyDescent="0.2">
      <c r="H37412" s="12"/>
      <c r="J37412" s="29"/>
      <c r="K37412" s="45"/>
      <c r="L37412" s="45"/>
      <c r="M37412" s="45"/>
    </row>
    <row r="37413" spans="8:13" s="28" customFormat="1" x14ac:dyDescent="0.2">
      <c r="H37413" s="12"/>
      <c r="J37413" s="29"/>
      <c r="K37413" s="45"/>
      <c r="L37413" s="45"/>
      <c r="M37413" s="45"/>
    </row>
    <row r="37414" spans="8:13" s="28" customFormat="1" x14ac:dyDescent="0.2">
      <c r="H37414" s="12"/>
      <c r="J37414" s="29"/>
      <c r="K37414" s="45"/>
      <c r="L37414" s="45"/>
      <c r="M37414" s="45"/>
    </row>
    <row r="37415" spans="8:13" s="28" customFormat="1" x14ac:dyDescent="0.2">
      <c r="H37415" s="12"/>
      <c r="J37415" s="29"/>
      <c r="K37415" s="45"/>
      <c r="L37415" s="45"/>
      <c r="M37415" s="45"/>
    </row>
    <row r="37416" spans="8:13" s="28" customFormat="1" x14ac:dyDescent="0.2">
      <c r="H37416" s="12"/>
      <c r="J37416" s="29"/>
      <c r="K37416" s="45"/>
      <c r="L37416" s="45"/>
      <c r="M37416" s="45"/>
    </row>
    <row r="37417" spans="8:13" s="28" customFormat="1" x14ac:dyDescent="0.2">
      <c r="H37417" s="12"/>
      <c r="J37417" s="29"/>
      <c r="K37417" s="45"/>
      <c r="L37417" s="45"/>
      <c r="M37417" s="45"/>
    </row>
    <row r="37418" spans="8:13" s="28" customFormat="1" x14ac:dyDescent="0.2">
      <c r="H37418" s="12"/>
      <c r="J37418" s="29"/>
      <c r="K37418" s="45"/>
      <c r="L37418" s="45"/>
      <c r="M37418" s="45"/>
    </row>
    <row r="37419" spans="8:13" s="28" customFormat="1" x14ac:dyDescent="0.2">
      <c r="H37419" s="12"/>
      <c r="J37419" s="29"/>
      <c r="K37419" s="45"/>
      <c r="L37419" s="45"/>
      <c r="M37419" s="45"/>
    </row>
    <row r="37420" spans="8:13" s="28" customFormat="1" x14ac:dyDescent="0.2">
      <c r="H37420" s="12"/>
      <c r="J37420" s="29"/>
      <c r="K37420" s="45"/>
      <c r="L37420" s="45"/>
      <c r="M37420" s="45"/>
    </row>
    <row r="37421" spans="8:13" s="28" customFormat="1" x14ac:dyDescent="0.2">
      <c r="H37421" s="12"/>
      <c r="J37421" s="29"/>
      <c r="K37421" s="45"/>
      <c r="L37421" s="45"/>
      <c r="M37421" s="45"/>
    </row>
    <row r="37422" spans="8:13" s="28" customFormat="1" x14ac:dyDescent="0.2">
      <c r="H37422" s="12"/>
      <c r="J37422" s="29"/>
      <c r="K37422" s="45"/>
      <c r="L37422" s="45"/>
      <c r="M37422" s="45"/>
    </row>
    <row r="37423" spans="8:13" s="28" customFormat="1" x14ac:dyDescent="0.2">
      <c r="H37423" s="12"/>
      <c r="J37423" s="29"/>
      <c r="K37423" s="45"/>
      <c r="L37423" s="45"/>
      <c r="M37423" s="45"/>
    </row>
    <row r="37424" spans="8:13" s="28" customFormat="1" x14ac:dyDescent="0.2">
      <c r="H37424" s="12"/>
      <c r="J37424" s="29"/>
      <c r="K37424" s="45"/>
      <c r="L37424" s="45"/>
      <c r="M37424" s="45"/>
    </row>
    <row r="37425" spans="8:13" s="28" customFormat="1" x14ac:dyDescent="0.2">
      <c r="H37425" s="12"/>
      <c r="J37425" s="29"/>
      <c r="K37425" s="45"/>
      <c r="L37425" s="45"/>
      <c r="M37425" s="45"/>
    </row>
    <row r="37426" spans="8:13" s="28" customFormat="1" x14ac:dyDescent="0.2">
      <c r="H37426" s="12"/>
      <c r="J37426" s="29"/>
      <c r="K37426" s="45"/>
      <c r="L37426" s="45"/>
      <c r="M37426" s="45"/>
    </row>
    <row r="37427" spans="8:13" s="28" customFormat="1" x14ac:dyDescent="0.2">
      <c r="H37427" s="12"/>
      <c r="J37427" s="29"/>
      <c r="K37427" s="45"/>
      <c r="L37427" s="45"/>
      <c r="M37427" s="45"/>
    </row>
    <row r="37428" spans="8:13" s="28" customFormat="1" x14ac:dyDescent="0.2">
      <c r="H37428" s="12"/>
      <c r="J37428" s="29"/>
      <c r="K37428" s="45"/>
      <c r="L37428" s="45"/>
      <c r="M37428" s="45"/>
    </row>
    <row r="37429" spans="8:13" s="28" customFormat="1" x14ac:dyDescent="0.2">
      <c r="H37429" s="12"/>
      <c r="J37429" s="29"/>
      <c r="K37429" s="45"/>
      <c r="L37429" s="45"/>
      <c r="M37429" s="45"/>
    </row>
    <row r="37430" spans="8:13" s="28" customFormat="1" x14ac:dyDescent="0.2">
      <c r="H37430" s="12"/>
      <c r="J37430" s="29"/>
      <c r="K37430" s="45"/>
      <c r="L37430" s="45"/>
      <c r="M37430" s="45"/>
    </row>
    <row r="37431" spans="8:13" s="28" customFormat="1" x14ac:dyDescent="0.2">
      <c r="H37431" s="12"/>
      <c r="J37431" s="29"/>
      <c r="K37431" s="45"/>
      <c r="L37431" s="45"/>
      <c r="M37431" s="45"/>
    </row>
    <row r="37432" spans="8:13" s="28" customFormat="1" x14ac:dyDescent="0.2">
      <c r="H37432" s="12"/>
      <c r="J37432" s="29"/>
      <c r="K37432" s="45"/>
      <c r="L37432" s="45"/>
      <c r="M37432" s="45"/>
    </row>
    <row r="37433" spans="8:13" s="28" customFormat="1" x14ac:dyDescent="0.2">
      <c r="H37433" s="12"/>
      <c r="J37433" s="29"/>
      <c r="K37433" s="45"/>
      <c r="L37433" s="45"/>
      <c r="M37433" s="45"/>
    </row>
    <row r="37434" spans="8:13" s="28" customFormat="1" x14ac:dyDescent="0.2">
      <c r="H37434" s="12"/>
      <c r="J37434" s="29"/>
      <c r="K37434" s="45"/>
      <c r="L37434" s="45"/>
      <c r="M37434" s="45"/>
    </row>
    <row r="37435" spans="8:13" s="28" customFormat="1" x14ac:dyDescent="0.2">
      <c r="H37435" s="12"/>
      <c r="J37435" s="29"/>
      <c r="K37435" s="45"/>
      <c r="L37435" s="45"/>
      <c r="M37435" s="45"/>
    </row>
    <row r="37436" spans="8:13" s="28" customFormat="1" x14ac:dyDescent="0.2">
      <c r="H37436" s="12"/>
      <c r="J37436" s="29"/>
      <c r="K37436" s="45"/>
      <c r="L37436" s="45"/>
      <c r="M37436" s="45"/>
    </row>
    <row r="37437" spans="8:13" s="28" customFormat="1" x14ac:dyDescent="0.2">
      <c r="H37437" s="12"/>
      <c r="J37437" s="29"/>
      <c r="K37437" s="45"/>
      <c r="L37437" s="45"/>
      <c r="M37437" s="45"/>
    </row>
    <row r="37438" spans="8:13" s="28" customFormat="1" x14ac:dyDescent="0.2">
      <c r="H37438" s="12"/>
      <c r="J37438" s="29"/>
      <c r="K37438" s="45"/>
      <c r="L37438" s="45"/>
      <c r="M37438" s="45"/>
    </row>
    <row r="37439" spans="8:13" s="28" customFormat="1" x14ac:dyDescent="0.2">
      <c r="H37439" s="12"/>
      <c r="J37439" s="29"/>
      <c r="K37439" s="45"/>
      <c r="L37439" s="45"/>
      <c r="M37439" s="45"/>
    </row>
    <row r="37440" spans="8:13" s="28" customFormat="1" x14ac:dyDescent="0.2">
      <c r="H37440" s="12"/>
      <c r="J37440" s="29"/>
      <c r="K37440" s="45"/>
      <c r="L37440" s="45"/>
      <c r="M37440" s="45"/>
    </row>
    <row r="37441" spans="8:13" s="28" customFormat="1" x14ac:dyDescent="0.2">
      <c r="H37441" s="12"/>
      <c r="J37441" s="29"/>
      <c r="K37441" s="45"/>
      <c r="L37441" s="45"/>
      <c r="M37441" s="45"/>
    </row>
    <row r="37442" spans="8:13" s="28" customFormat="1" x14ac:dyDescent="0.2">
      <c r="H37442" s="12"/>
      <c r="J37442" s="29"/>
      <c r="K37442" s="45"/>
      <c r="L37442" s="45"/>
      <c r="M37442" s="45"/>
    </row>
    <row r="37443" spans="8:13" s="28" customFormat="1" x14ac:dyDescent="0.2">
      <c r="H37443" s="12"/>
      <c r="J37443" s="29"/>
      <c r="K37443" s="45"/>
      <c r="L37443" s="45"/>
      <c r="M37443" s="45"/>
    </row>
    <row r="37444" spans="8:13" s="28" customFormat="1" x14ac:dyDescent="0.2">
      <c r="H37444" s="12"/>
      <c r="J37444" s="29"/>
      <c r="K37444" s="45"/>
      <c r="L37444" s="45"/>
      <c r="M37444" s="45"/>
    </row>
    <row r="37445" spans="8:13" s="28" customFormat="1" x14ac:dyDescent="0.2">
      <c r="H37445" s="12"/>
      <c r="J37445" s="29"/>
      <c r="K37445" s="45"/>
      <c r="L37445" s="45"/>
      <c r="M37445" s="45"/>
    </row>
    <row r="37446" spans="8:13" s="28" customFormat="1" x14ac:dyDescent="0.2">
      <c r="H37446" s="12"/>
      <c r="J37446" s="29"/>
      <c r="K37446" s="45"/>
      <c r="L37446" s="45"/>
      <c r="M37446" s="45"/>
    </row>
    <row r="37447" spans="8:13" s="28" customFormat="1" x14ac:dyDescent="0.2">
      <c r="H37447" s="12"/>
      <c r="J37447" s="29"/>
      <c r="K37447" s="45"/>
      <c r="L37447" s="45"/>
      <c r="M37447" s="45"/>
    </row>
    <row r="37448" spans="8:13" s="28" customFormat="1" x14ac:dyDescent="0.2">
      <c r="H37448" s="12"/>
      <c r="J37448" s="29"/>
      <c r="K37448" s="45"/>
      <c r="L37448" s="45"/>
      <c r="M37448" s="45"/>
    </row>
    <row r="37449" spans="8:13" s="28" customFormat="1" x14ac:dyDescent="0.2">
      <c r="H37449" s="12"/>
      <c r="J37449" s="29"/>
      <c r="K37449" s="45"/>
      <c r="L37449" s="45"/>
      <c r="M37449" s="45"/>
    </row>
    <row r="37450" spans="8:13" s="28" customFormat="1" x14ac:dyDescent="0.2">
      <c r="H37450" s="12"/>
      <c r="J37450" s="29"/>
      <c r="K37450" s="45"/>
      <c r="L37450" s="45"/>
      <c r="M37450" s="45"/>
    </row>
    <row r="37451" spans="8:13" s="28" customFormat="1" x14ac:dyDescent="0.2">
      <c r="H37451" s="12"/>
      <c r="J37451" s="29"/>
      <c r="K37451" s="45"/>
      <c r="L37451" s="45"/>
      <c r="M37451" s="45"/>
    </row>
    <row r="37452" spans="8:13" s="28" customFormat="1" x14ac:dyDescent="0.2">
      <c r="H37452" s="12"/>
      <c r="J37452" s="29"/>
      <c r="K37452" s="45"/>
      <c r="L37452" s="45"/>
      <c r="M37452" s="45"/>
    </row>
    <row r="37453" spans="8:13" s="28" customFormat="1" x14ac:dyDescent="0.2">
      <c r="H37453" s="12"/>
      <c r="J37453" s="29"/>
      <c r="K37453" s="45"/>
      <c r="L37453" s="45"/>
      <c r="M37453" s="45"/>
    </row>
    <row r="37454" spans="8:13" s="28" customFormat="1" x14ac:dyDescent="0.2">
      <c r="H37454" s="12"/>
      <c r="J37454" s="29"/>
      <c r="K37454" s="45"/>
      <c r="L37454" s="45"/>
      <c r="M37454" s="45"/>
    </row>
    <row r="37455" spans="8:13" s="28" customFormat="1" x14ac:dyDescent="0.2">
      <c r="H37455" s="12"/>
      <c r="J37455" s="29"/>
      <c r="K37455" s="45"/>
      <c r="L37455" s="45"/>
      <c r="M37455" s="45"/>
    </row>
    <row r="37456" spans="8:13" s="28" customFormat="1" x14ac:dyDescent="0.2">
      <c r="H37456" s="12"/>
      <c r="J37456" s="29"/>
      <c r="K37456" s="45"/>
      <c r="L37456" s="45"/>
      <c r="M37456" s="45"/>
    </row>
    <row r="37457" spans="8:13" s="28" customFormat="1" x14ac:dyDescent="0.2">
      <c r="H37457" s="12"/>
      <c r="J37457" s="29"/>
      <c r="K37457" s="45"/>
      <c r="L37457" s="45"/>
      <c r="M37457" s="45"/>
    </row>
    <row r="37458" spans="8:13" s="28" customFormat="1" x14ac:dyDescent="0.2">
      <c r="H37458" s="12"/>
      <c r="J37458" s="29"/>
      <c r="K37458" s="45"/>
      <c r="L37458" s="45"/>
      <c r="M37458" s="45"/>
    </row>
    <row r="37459" spans="8:13" s="28" customFormat="1" x14ac:dyDescent="0.2">
      <c r="H37459" s="12"/>
      <c r="J37459" s="29"/>
      <c r="K37459" s="45"/>
      <c r="L37459" s="45"/>
      <c r="M37459" s="45"/>
    </row>
    <row r="37460" spans="8:13" s="28" customFormat="1" x14ac:dyDescent="0.2">
      <c r="H37460" s="12"/>
      <c r="J37460" s="29"/>
      <c r="K37460" s="45"/>
      <c r="L37460" s="45"/>
      <c r="M37460" s="45"/>
    </row>
    <row r="37461" spans="8:13" s="28" customFormat="1" x14ac:dyDescent="0.2">
      <c r="H37461" s="12"/>
      <c r="J37461" s="29"/>
      <c r="K37461" s="45"/>
      <c r="L37461" s="45"/>
      <c r="M37461" s="45"/>
    </row>
    <row r="37462" spans="8:13" s="28" customFormat="1" x14ac:dyDescent="0.2">
      <c r="H37462" s="12"/>
      <c r="J37462" s="29"/>
      <c r="K37462" s="45"/>
      <c r="L37462" s="45"/>
      <c r="M37462" s="45"/>
    </row>
    <row r="37463" spans="8:13" s="28" customFormat="1" x14ac:dyDescent="0.2">
      <c r="H37463" s="12"/>
      <c r="J37463" s="29"/>
      <c r="K37463" s="45"/>
      <c r="L37463" s="45"/>
      <c r="M37463" s="45"/>
    </row>
    <row r="37464" spans="8:13" s="28" customFormat="1" x14ac:dyDescent="0.2">
      <c r="H37464" s="12"/>
      <c r="J37464" s="29"/>
      <c r="K37464" s="45"/>
      <c r="L37464" s="45"/>
      <c r="M37464" s="45"/>
    </row>
    <row r="37465" spans="8:13" s="28" customFormat="1" x14ac:dyDescent="0.2">
      <c r="H37465" s="12"/>
      <c r="J37465" s="29"/>
      <c r="K37465" s="45"/>
      <c r="L37465" s="45"/>
      <c r="M37465" s="45"/>
    </row>
    <row r="37466" spans="8:13" s="28" customFormat="1" x14ac:dyDescent="0.2">
      <c r="H37466" s="12"/>
      <c r="J37466" s="29"/>
      <c r="K37466" s="45"/>
      <c r="L37466" s="45"/>
      <c r="M37466" s="45"/>
    </row>
    <row r="37467" spans="8:13" s="28" customFormat="1" x14ac:dyDescent="0.2">
      <c r="H37467" s="12"/>
      <c r="J37467" s="29"/>
      <c r="K37467" s="45"/>
      <c r="L37467" s="45"/>
      <c r="M37467" s="45"/>
    </row>
    <row r="37468" spans="8:13" s="28" customFormat="1" x14ac:dyDescent="0.2">
      <c r="H37468" s="12"/>
      <c r="J37468" s="29"/>
      <c r="K37468" s="45"/>
      <c r="L37468" s="45"/>
      <c r="M37468" s="45"/>
    </row>
    <row r="37469" spans="8:13" s="28" customFormat="1" x14ac:dyDescent="0.2">
      <c r="H37469" s="12"/>
      <c r="J37469" s="29"/>
      <c r="K37469" s="45"/>
      <c r="L37469" s="45"/>
      <c r="M37469" s="45"/>
    </row>
    <row r="37470" spans="8:13" s="28" customFormat="1" x14ac:dyDescent="0.2">
      <c r="H37470" s="12"/>
      <c r="J37470" s="29"/>
      <c r="K37470" s="45"/>
      <c r="L37470" s="45"/>
      <c r="M37470" s="45"/>
    </row>
    <row r="37471" spans="8:13" s="28" customFormat="1" x14ac:dyDescent="0.2">
      <c r="H37471" s="12"/>
      <c r="J37471" s="29"/>
      <c r="K37471" s="45"/>
      <c r="L37471" s="45"/>
      <c r="M37471" s="45"/>
    </row>
    <row r="37472" spans="8:13" s="28" customFormat="1" x14ac:dyDescent="0.2">
      <c r="H37472" s="12"/>
      <c r="J37472" s="29"/>
      <c r="K37472" s="45"/>
      <c r="L37472" s="45"/>
      <c r="M37472" s="45"/>
    </row>
    <row r="37473" spans="8:13" s="28" customFormat="1" x14ac:dyDescent="0.2">
      <c r="H37473" s="12"/>
      <c r="J37473" s="29"/>
      <c r="K37473" s="45"/>
      <c r="L37473" s="45"/>
      <c r="M37473" s="45"/>
    </row>
    <row r="37474" spans="8:13" s="28" customFormat="1" x14ac:dyDescent="0.2">
      <c r="H37474" s="12"/>
      <c r="J37474" s="29"/>
      <c r="K37474" s="45"/>
      <c r="L37474" s="45"/>
      <c r="M37474" s="45"/>
    </row>
    <row r="37475" spans="8:13" s="28" customFormat="1" x14ac:dyDescent="0.2">
      <c r="H37475" s="12"/>
      <c r="J37475" s="29"/>
      <c r="K37475" s="45"/>
      <c r="L37475" s="45"/>
      <c r="M37475" s="45"/>
    </row>
    <row r="37476" spans="8:13" s="28" customFormat="1" x14ac:dyDescent="0.2">
      <c r="H37476" s="12"/>
      <c r="J37476" s="29"/>
      <c r="K37476" s="45"/>
      <c r="L37476" s="45"/>
      <c r="M37476" s="45"/>
    </row>
    <row r="37477" spans="8:13" s="28" customFormat="1" x14ac:dyDescent="0.2">
      <c r="H37477" s="12"/>
      <c r="J37477" s="29"/>
      <c r="K37477" s="45"/>
      <c r="L37477" s="45"/>
      <c r="M37477" s="45"/>
    </row>
    <row r="37478" spans="8:13" s="28" customFormat="1" x14ac:dyDescent="0.2">
      <c r="H37478" s="12"/>
      <c r="J37478" s="29"/>
      <c r="K37478" s="45"/>
      <c r="L37478" s="45"/>
      <c r="M37478" s="45"/>
    </row>
    <row r="37479" spans="8:13" s="28" customFormat="1" x14ac:dyDescent="0.2">
      <c r="H37479" s="12"/>
      <c r="J37479" s="29"/>
      <c r="K37479" s="45"/>
      <c r="L37479" s="45"/>
      <c r="M37479" s="45"/>
    </row>
    <row r="37480" spans="8:13" s="28" customFormat="1" x14ac:dyDescent="0.2">
      <c r="H37480" s="12"/>
      <c r="J37480" s="29"/>
      <c r="K37480" s="45"/>
      <c r="L37480" s="45"/>
      <c r="M37480" s="45"/>
    </row>
    <row r="37481" spans="8:13" s="28" customFormat="1" x14ac:dyDescent="0.2">
      <c r="H37481" s="12"/>
      <c r="J37481" s="29"/>
      <c r="K37481" s="45"/>
      <c r="L37481" s="45"/>
      <c r="M37481" s="45"/>
    </row>
    <row r="37482" spans="8:13" s="28" customFormat="1" x14ac:dyDescent="0.2">
      <c r="H37482" s="12"/>
      <c r="J37482" s="29"/>
      <c r="K37482" s="45"/>
      <c r="L37482" s="45"/>
      <c r="M37482" s="45"/>
    </row>
    <row r="37483" spans="8:13" s="28" customFormat="1" x14ac:dyDescent="0.2">
      <c r="H37483" s="12"/>
      <c r="J37483" s="29"/>
      <c r="K37483" s="45"/>
      <c r="L37483" s="45"/>
      <c r="M37483" s="45"/>
    </row>
    <row r="37484" spans="8:13" s="28" customFormat="1" x14ac:dyDescent="0.2">
      <c r="H37484" s="12"/>
      <c r="J37484" s="29"/>
      <c r="K37484" s="45"/>
      <c r="L37484" s="45"/>
      <c r="M37484" s="45"/>
    </row>
    <row r="37485" spans="8:13" s="28" customFormat="1" x14ac:dyDescent="0.2">
      <c r="H37485" s="12"/>
      <c r="J37485" s="29"/>
      <c r="K37485" s="45"/>
      <c r="L37485" s="45"/>
      <c r="M37485" s="45"/>
    </row>
    <row r="37486" spans="8:13" s="28" customFormat="1" x14ac:dyDescent="0.2">
      <c r="H37486" s="12"/>
      <c r="J37486" s="29"/>
      <c r="K37486" s="45"/>
      <c r="L37486" s="45"/>
      <c r="M37486" s="45"/>
    </row>
    <row r="37487" spans="8:13" s="28" customFormat="1" x14ac:dyDescent="0.2">
      <c r="H37487" s="12"/>
      <c r="J37487" s="29"/>
      <c r="K37487" s="45"/>
      <c r="L37487" s="45"/>
      <c r="M37487" s="45"/>
    </row>
    <row r="37488" spans="8:13" s="28" customFormat="1" x14ac:dyDescent="0.2">
      <c r="H37488" s="12"/>
      <c r="J37488" s="29"/>
      <c r="K37488" s="45"/>
      <c r="L37488" s="45"/>
      <c r="M37488" s="45"/>
    </row>
    <row r="37489" spans="8:13" s="28" customFormat="1" x14ac:dyDescent="0.2">
      <c r="H37489" s="12"/>
      <c r="J37489" s="29"/>
      <c r="K37489" s="45"/>
      <c r="L37489" s="45"/>
      <c r="M37489" s="45"/>
    </row>
    <row r="37490" spans="8:13" s="28" customFormat="1" x14ac:dyDescent="0.2">
      <c r="H37490" s="12"/>
      <c r="J37490" s="29"/>
      <c r="K37490" s="45"/>
      <c r="L37490" s="45"/>
      <c r="M37490" s="45"/>
    </row>
    <row r="37491" spans="8:13" s="28" customFormat="1" x14ac:dyDescent="0.2">
      <c r="H37491" s="12"/>
      <c r="J37491" s="29"/>
      <c r="K37491" s="45"/>
      <c r="L37491" s="45"/>
      <c r="M37491" s="45"/>
    </row>
    <row r="37492" spans="8:13" s="28" customFormat="1" x14ac:dyDescent="0.2">
      <c r="H37492" s="12"/>
      <c r="J37492" s="29"/>
      <c r="K37492" s="45"/>
      <c r="L37492" s="45"/>
      <c r="M37492" s="45"/>
    </row>
    <row r="37493" spans="8:13" s="28" customFormat="1" x14ac:dyDescent="0.2">
      <c r="H37493" s="12"/>
      <c r="J37493" s="29"/>
      <c r="K37493" s="45"/>
      <c r="L37493" s="45"/>
      <c r="M37493" s="45"/>
    </row>
    <row r="37494" spans="8:13" s="28" customFormat="1" x14ac:dyDescent="0.2">
      <c r="H37494" s="12"/>
      <c r="J37494" s="29"/>
      <c r="K37494" s="45"/>
      <c r="L37494" s="45"/>
      <c r="M37494" s="45"/>
    </row>
    <row r="37495" spans="8:13" s="28" customFormat="1" x14ac:dyDescent="0.2">
      <c r="H37495" s="12"/>
      <c r="J37495" s="29"/>
      <c r="K37495" s="45"/>
      <c r="L37495" s="45"/>
      <c r="M37495" s="45"/>
    </row>
    <row r="37496" spans="8:13" s="28" customFormat="1" x14ac:dyDescent="0.2">
      <c r="H37496" s="12"/>
      <c r="J37496" s="29"/>
      <c r="K37496" s="45"/>
      <c r="L37496" s="45"/>
      <c r="M37496" s="45"/>
    </row>
    <row r="37497" spans="8:13" s="28" customFormat="1" x14ac:dyDescent="0.2">
      <c r="H37497" s="12"/>
      <c r="J37497" s="29"/>
      <c r="K37497" s="45"/>
      <c r="L37497" s="45"/>
      <c r="M37497" s="45"/>
    </row>
    <row r="37498" spans="8:13" s="28" customFormat="1" x14ac:dyDescent="0.2">
      <c r="H37498" s="12"/>
      <c r="J37498" s="29"/>
      <c r="K37498" s="45"/>
      <c r="L37498" s="45"/>
      <c r="M37498" s="45"/>
    </row>
    <row r="37499" spans="8:13" s="28" customFormat="1" x14ac:dyDescent="0.2">
      <c r="H37499" s="12"/>
      <c r="J37499" s="29"/>
      <c r="K37499" s="45"/>
      <c r="L37499" s="45"/>
      <c r="M37499" s="45"/>
    </row>
    <row r="37500" spans="8:13" s="28" customFormat="1" x14ac:dyDescent="0.2">
      <c r="H37500" s="12"/>
      <c r="J37500" s="29"/>
      <c r="K37500" s="45"/>
      <c r="L37500" s="45"/>
      <c r="M37500" s="45"/>
    </row>
    <row r="37501" spans="8:13" s="28" customFormat="1" x14ac:dyDescent="0.2">
      <c r="H37501" s="12"/>
      <c r="J37501" s="29"/>
      <c r="K37501" s="45"/>
      <c r="L37501" s="45"/>
      <c r="M37501" s="45"/>
    </row>
    <row r="37502" spans="8:13" s="28" customFormat="1" x14ac:dyDescent="0.2">
      <c r="H37502" s="12"/>
      <c r="J37502" s="29"/>
      <c r="K37502" s="45"/>
      <c r="L37502" s="45"/>
      <c r="M37502" s="45"/>
    </row>
    <row r="37503" spans="8:13" s="28" customFormat="1" x14ac:dyDescent="0.2">
      <c r="H37503" s="12"/>
      <c r="J37503" s="29"/>
      <c r="K37503" s="45"/>
      <c r="L37503" s="45"/>
      <c r="M37503" s="45"/>
    </row>
    <row r="37504" spans="8:13" s="28" customFormat="1" x14ac:dyDescent="0.2">
      <c r="H37504" s="12"/>
      <c r="J37504" s="29"/>
      <c r="K37504" s="45"/>
      <c r="L37504" s="45"/>
      <c r="M37504" s="45"/>
    </row>
    <row r="37505" spans="8:13" s="28" customFormat="1" x14ac:dyDescent="0.2">
      <c r="H37505" s="12"/>
      <c r="J37505" s="29"/>
      <c r="K37505" s="45"/>
      <c r="L37505" s="45"/>
      <c r="M37505" s="45"/>
    </row>
    <row r="37506" spans="8:13" s="28" customFormat="1" x14ac:dyDescent="0.2">
      <c r="H37506" s="12"/>
      <c r="J37506" s="29"/>
      <c r="K37506" s="45"/>
      <c r="L37506" s="45"/>
      <c r="M37506" s="45"/>
    </row>
    <row r="37507" spans="8:13" s="28" customFormat="1" x14ac:dyDescent="0.2">
      <c r="H37507" s="12"/>
      <c r="J37507" s="29"/>
      <c r="K37507" s="45"/>
      <c r="L37507" s="45"/>
      <c r="M37507" s="45"/>
    </row>
    <row r="37508" spans="8:13" s="28" customFormat="1" x14ac:dyDescent="0.2">
      <c r="H37508" s="12"/>
      <c r="J37508" s="29"/>
      <c r="K37508" s="45"/>
      <c r="L37508" s="45"/>
      <c r="M37508" s="45"/>
    </row>
    <row r="37509" spans="8:13" s="28" customFormat="1" x14ac:dyDescent="0.2">
      <c r="H37509" s="12"/>
      <c r="J37509" s="29"/>
      <c r="K37509" s="45"/>
      <c r="L37509" s="45"/>
      <c r="M37509" s="45"/>
    </row>
    <row r="37510" spans="8:13" s="28" customFormat="1" x14ac:dyDescent="0.2">
      <c r="H37510" s="12"/>
      <c r="J37510" s="29"/>
      <c r="K37510" s="45"/>
      <c r="L37510" s="45"/>
      <c r="M37510" s="45"/>
    </row>
    <row r="37511" spans="8:13" s="28" customFormat="1" x14ac:dyDescent="0.2">
      <c r="H37511" s="12"/>
      <c r="J37511" s="29"/>
      <c r="K37511" s="45"/>
      <c r="L37511" s="45"/>
      <c r="M37511" s="45"/>
    </row>
    <row r="37512" spans="8:13" s="28" customFormat="1" x14ac:dyDescent="0.2">
      <c r="H37512" s="12"/>
      <c r="J37512" s="29"/>
      <c r="K37512" s="45"/>
      <c r="L37512" s="45"/>
      <c r="M37512" s="45"/>
    </row>
    <row r="37513" spans="8:13" s="28" customFormat="1" x14ac:dyDescent="0.2">
      <c r="H37513" s="12"/>
      <c r="J37513" s="29"/>
      <c r="K37513" s="45"/>
      <c r="L37513" s="45"/>
      <c r="M37513" s="45"/>
    </row>
    <row r="37514" spans="8:13" s="28" customFormat="1" x14ac:dyDescent="0.2">
      <c r="H37514" s="12"/>
      <c r="J37514" s="29"/>
      <c r="K37514" s="45"/>
      <c r="L37514" s="45"/>
      <c r="M37514" s="45"/>
    </row>
    <row r="37515" spans="8:13" s="28" customFormat="1" x14ac:dyDescent="0.2">
      <c r="H37515" s="12"/>
      <c r="J37515" s="29"/>
      <c r="K37515" s="45"/>
      <c r="L37515" s="45"/>
      <c r="M37515" s="45"/>
    </row>
    <row r="37516" spans="8:13" s="28" customFormat="1" x14ac:dyDescent="0.2">
      <c r="H37516" s="12"/>
      <c r="J37516" s="29"/>
      <c r="K37516" s="45"/>
      <c r="L37516" s="45"/>
      <c r="M37516" s="45"/>
    </row>
    <row r="37517" spans="8:13" s="28" customFormat="1" x14ac:dyDescent="0.2">
      <c r="H37517" s="12"/>
      <c r="J37517" s="29"/>
      <c r="K37517" s="45"/>
      <c r="L37517" s="45"/>
      <c r="M37517" s="45"/>
    </row>
    <row r="37518" spans="8:13" s="28" customFormat="1" x14ac:dyDescent="0.2">
      <c r="H37518" s="12"/>
      <c r="J37518" s="29"/>
      <c r="K37518" s="45"/>
      <c r="L37518" s="45"/>
      <c r="M37518" s="45"/>
    </row>
    <row r="37519" spans="8:13" s="28" customFormat="1" x14ac:dyDescent="0.2">
      <c r="H37519" s="12"/>
      <c r="J37519" s="29"/>
      <c r="K37519" s="45"/>
      <c r="L37519" s="45"/>
      <c r="M37519" s="45"/>
    </row>
    <row r="37520" spans="8:13" s="28" customFormat="1" x14ac:dyDescent="0.2">
      <c r="H37520" s="12"/>
      <c r="J37520" s="29"/>
      <c r="K37520" s="45"/>
      <c r="L37520" s="45"/>
      <c r="M37520" s="45"/>
    </row>
    <row r="37521" spans="8:13" s="28" customFormat="1" x14ac:dyDescent="0.2">
      <c r="H37521" s="12"/>
      <c r="J37521" s="29"/>
      <c r="K37521" s="45"/>
      <c r="L37521" s="45"/>
      <c r="M37521" s="45"/>
    </row>
    <row r="37522" spans="8:13" s="28" customFormat="1" x14ac:dyDescent="0.2">
      <c r="H37522" s="12"/>
      <c r="J37522" s="29"/>
      <c r="K37522" s="45"/>
      <c r="L37522" s="45"/>
      <c r="M37522" s="45"/>
    </row>
    <row r="37523" spans="8:13" s="28" customFormat="1" x14ac:dyDescent="0.2">
      <c r="H37523" s="12"/>
      <c r="J37523" s="29"/>
      <c r="K37523" s="45"/>
      <c r="L37523" s="45"/>
      <c r="M37523" s="45"/>
    </row>
    <row r="37524" spans="8:13" s="28" customFormat="1" x14ac:dyDescent="0.2">
      <c r="H37524" s="12"/>
      <c r="J37524" s="29"/>
      <c r="K37524" s="45"/>
      <c r="L37524" s="45"/>
      <c r="M37524" s="45"/>
    </row>
    <row r="37525" spans="8:13" s="28" customFormat="1" x14ac:dyDescent="0.2">
      <c r="H37525" s="12"/>
      <c r="J37525" s="29"/>
      <c r="K37525" s="45"/>
      <c r="L37525" s="45"/>
      <c r="M37525" s="45"/>
    </row>
    <row r="37526" spans="8:13" s="28" customFormat="1" x14ac:dyDescent="0.2">
      <c r="H37526" s="12"/>
      <c r="J37526" s="29"/>
      <c r="K37526" s="45"/>
      <c r="L37526" s="45"/>
      <c r="M37526" s="45"/>
    </row>
    <row r="37527" spans="8:13" s="28" customFormat="1" x14ac:dyDescent="0.2">
      <c r="H37527" s="12"/>
      <c r="J37527" s="29"/>
      <c r="K37527" s="45"/>
      <c r="L37527" s="45"/>
      <c r="M37527" s="45"/>
    </row>
    <row r="37528" spans="8:13" s="28" customFormat="1" x14ac:dyDescent="0.2">
      <c r="H37528" s="12"/>
      <c r="J37528" s="29"/>
      <c r="K37528" s="45"/>
      <c r="L37528" s="45"/>
      <c r="M37528" s="45"/>
    </row>
    <row r="37529" spans="8:13" s="28" customFormat="1" x14ac:dyDescent="0.2">
      <c r="H37529" s="12"/>
      <c r="J37529" s="29"/>
      <c r="K37529" s="45"/>
      <c r="L37529" s="45"/>
      <c r="M37529" s="45"/>
    </row>
    <row r="37530" spans="8:13" s="28" customFormat="1" x14ac:dyDescent="0.2">
      <c r="H37530" s="12"/>
      <c r="J37530" s="29"/>
      <c r="K37530" s="45"/>
      <c r="L37530" s="45"/>
      <c r="M37530" s="45"/>
    </row>
    <row r="37531" spans="8:13" s="28" customFormat="1" x14ac:dyDescent="0.2">
      <c r="H37531" s="12"/>
      <c r="J37531" s="29"/>
      <c r="K37531" s="45"/>
      <c r="L37531" s="45"/>
      <c r="M37531" s="45"/>
    </row>
    <row r="37532" spans="8:13" s="28" customFormat="1" x14ac:dyDescent="0.2">
      <c r="H37532" s="12"/>
      <c r="J37532" s="29"/>
      <c r="K37532" s="45"/>
      <c r="L37532" s="45"/>
      <c r="M37532" s="45"/>
    </row>
    <row r="37533" spans="8:13" s="28" customFormat="1" x14ac:dyDescent="0.2">
      <c r="H37533" s="12"/>
      <c r="J37533" s="29"/>
      <c r="K37533" s="45"/>
      <c r="L37533" s="45"/>
      <c r="M37533" s="45"/>
    </row>
    <row r="37534" spans="8:13" s="28" customFormat="1" x14ac:dyDescent="0.2">
      <c r="H37534" s="12"/>
      <c r="J37534" s="29"/>
      <c r="K37534" s="45"/>
      <c r="L37534" s="45"/>
      <c r="M37534" s="45"/>
    </row>
    <row r="37535" spans="8:13" s="28" customFormat="1" x14ac:dyDescent="0.2">
      <c r="H37535" s="12"/>
      <c r="J37535" s="29"/>
      <c r="K37535" s="45"/>
      <c r="L37535" s="45"/>
      <c r="M37535" s="45"/>
    </row>
    <row r="37536" spans="8:13" s="28" customFormat="1" x14ac:dyDescent="0.2">
      <c r="H37536" s="12"/>
      <c r="J37536" s="29"/>
      <c r="K37536" s="45"/>
      <c r="L37536" s="45"/>
      <c r="M37536" s="45"/>
    </row>
    <row r="37537" spans="8:13" s="28" customFormat="1" x14ac:dyDescent="0.2">
      <c r="H37537" s="12"/>
      <c r="J37537" s="29"/>
      <c r="K37537" s="45"/>
      <c r="L37537" s="45"/>
      <c r="M37537" s="45"/>
    </row>
    <row r="37538" spans="8:13" s="28" customFormat="1" x14ac:dyDescent="0.2">
      <c r="H37538" s="12"/>
      <c r="J37538" s="29"/>
      <c r="K37538" s="45"/>
      <c r="L37538" s="45"/>
      <c r="M37538" s="45"/>
    </row>
    <row r="37539" spans="8:13" s="28" customFormat="1" x14ac:dyDescent="0.2">
      <c r="H37539" s="12"/>
      <c r="J37539" s="29"/>
      <c r="K37539" s="45"/>
      <c r="L37539" s="45"/>
      <c r="M37539" s="45"/>
    </row>
    <row r="37540" spans="8:13" s="28" customFormat="1" x14ac:dyDescent="0.2">
      <c r="H37540" s="12"/>
      <c r="J37540" s="29"/>
      <c r="K37540" s="45"/>
      <c r="L37540" s="45"/>
      <c r="M37540" s="45"/>
    </row>
    <row r="37541" spans="8:13" s="28" customFormat="1" x14ac:dyDescent="0.2">
      <c r="H37541" s="12"/>
      <c r="J37541" s="29"/>
      <c r="K37541" s="45"/>
      <c r="L37541" s="45"/>
      <c r="M37541" s="45"/>
    </row>
    <row r="37542" spans="8:13" s="28" customFormat="1" x14ac:dyDescent="0.2">
      <c r="H37542" s="12"/>
      <c r="J37542" s="29"/>
      <c r="K37542" s="45"/>
      <c r="L37542" s="45"/>
      <c r="M37542" s="45"/>
    </row>
    <row r="37543" spans="8:13" s="28" customFormat="1" x14ac:dyDescent="0.2">
      <c r="H37543" s="12"/>
      <c r="J37543" s="29"/>
      <c r="K37543" s="45"/>
      <c r="L37543" s="45"/>
      <c r="M37543" s="45"/>
    </row>
    <row r="37544" spans="8:13" s="28" customFormat="1" x14ac:dyDescent="0.2">
      <c r="H37544" s="12"/>
      <c r="J37544" s="29"/>
      <c r="K37544" s="45"/>
      <c r="L37544" s="45"/>
      <c r="M37544" s="45"/>
    </row>
    <row r="37545" spans="8:13" s="28" customFormat="1" x14ac:dyDescent="0.2">
      <c r="H37545" s="12"/>
      <c r="J37545" s="29"/>
      <c r="K37545" s="45"/>
      <c r="L37545" s="45"/>
      <c r="M37545" s="45"/>
    </row>
    <row r="37546" spans="8:13" s="28" customFormat="1" x14ac:dyDescent="0.2">
      <c r="H37546" s="12"/>
      <c r="J37546" s="29"/>
      <c r="K37546" s="45"/>
      <c r="L37546" s="45"/>
      <c r="M37546" s="45"/>
    </row>
    <row r="37547" spans="8:13" s="28" customFormat="1" x14ac:dyDescent="0.2">
      <c r="H37547" s="12"/>
      <c r="J37547" s="29"/>
      <c r="K37547" s="45"/>
      <c r="L37547" s="45"/>
      <c r="M37547" s="45"/>
    </row>
    <row r="37548" spans="8:13" s="28" customFormat="1" x14ac:dyDescent="0.2">
      <c r="H37548" s="12"/>
      <c r="J37548" s="29"/>
      <c r="K37548" s="45"/>
      <c r="L37548" s="45"/>
      <c r="M37548" s="45"/>
    </row>
    <row r="37549" spans="8:13" s="28" customFormat="1" x14ac:dyDescent="0.2">
      <c r="H37549" s="12"/>
      <c r="J37549" s="29"/>
      <c r="K37549" s="45"/>
      <c r="L37549" s="45"/>
      <c r="M37549" s="45"/>
    </row>
    <row r="37550" spans="8:13" s="28" customFormat="1" x14ac:dyDescent="0.2">
      <c r="H37550" s="12"/>
      <c r="J37550" s="29"/>
      <c r="K37550" s="45"/>
      <c r="L37550" s="45"/>
      <c r="M37550" s="45"/>
    </row>
    <row r="37551" spans="8:13" s="28" customFormat="1" x14ac:dyDescent="0.2">
      <c r="H37551" s="12"/>
      <c r="J37551" s="29"/>
      <c r="K37551" s="45"/>
      <c r="L37551" s="45"/>
      <c r="M37551" s="45"/>
    </row>
    <row r="37552" spans="8:13" s="28" customFormat="1" x14ac:dyDescent="0.2">
      <c r="H37552" s="12"/>
      <c r="J37552" s="29"/>
      <c r="K37552" s="45"/>
      <c r="L37552" s="45"/>
      <c r="M37552" s="45"/>
    </row>
    <row r="37553" spans="8:13" s="28" customFormat="1" x14ac:dyDescent="0.2">
      <c r="H37553" s="12"/>
      <c r="J37553" s="29"/>
      <c r="K37553" s="45"/>
      <c r="L37553" s="45"/>
      <c r="M37553" s="45"/>
    </row>
    <row r="37554" spans="8:13" s="28" customFormat="1" x14ac:dyDescent="0.2">
      <c r="H37554" s="12"/>
      <c r="J37554" s="29"/>
      <c r="K37554" s="45"/>
      <c r="L37554" s="45"/>
      <c r="M37554" s="45"/>
    </row>
    <row r="37555" spans="8:13" s="28" customFormat="1" x14ac:dyDescent="0.2">
      <c r="H37555" s="12"/>
      <c r="J37555" s="29"/>
      <c r="K37555" s="45"/>
      <c r="L37555" s="45"/>
      <c r="M37555" s="45"/>
    </row>
    <row r="37556" spans="8:13" s="28" customFormat="1" x14ac:dyDescent="0.2">
      <c r="H37556" s="12"/>
      <c r="J37556" s="29"/>
      <c r="K37556" s="45"/>
      <c r="L37556" s="45"/>
      <c r="M37556" s="45"/>
    </row>
    <row r="37557" spans="8:13" s="28" customFormat="1" x14ac:dyDescent="0.2">
      <c r="H37557" s="12"/>
      <c r="J37557" s="29"/>
      <c r="K37557" s="45"/>
      <c r="L37557" s="45"/>
      <c r="M37557" s="45"/>
    </row>
    <row r="37558" spans="8:13" s="28" customFormat="1" x14ac:dyDescent="0.2">
      <c r="H37558" s="12"/>
      <c r="J37558" s="29"/>
      <c r="K37558" s="45"/>
      <c r="L37558" s="45"/>
      <c r="M37558" s="45"/>
    </row>
    <row r="37559" spans="8:13" s="28" customFormat="1" x14ac:dyDescent="0.2">
      <c r="H37559" s="12"/>
      <c r="J37559" s="29"/>
      <c r="K37559" s="45"/>
      <c r="L37559" s="45"/>
      <c r="M37559" s="45"/>
    </row>
    <row r="37560" spans="8:13" s="28" customFormat="1" x14ac:dyDescent="0.2">
      <c r="H37560" s="12"/>
      <c r="J37560" s="29"/>
      <c r="K37560" s="45"/>
      <c r="L37560" s="45"/>
      <c r="M37560" s="45"/>
    </row>
    <row r="37561" spans="8:13" s="28" customFormat="1" x14ac:dyDescent="0.2">
      <c r="H37561" s="12"/>
      <c r="J37561" s="29"/>
      <c r="K37561" s="45"/>
      <c r="L37561" s="45"/>
      <c r="M37561" s="45"/>
    </row>
    <row r="37562" spans="8:13" s="28" customFormat="1" x14ac:dyDescent="0.2">
      <c r="H37562" s="12"/>
      <c r="J37562" s="29"/>
      <c r="K37562" s="45"/>
      <c r="L37562" s="45"/>
      <c r="M37562" s="45"/>
    </row>
    <row r="37563" spans="8:13" s="28" customFormat="1" x14ac:dyDescent="0.2">
      <c r="H37563" s="12"/>
      <c r="J37563" s="29"/>
      <c r="K37563" s="45"/>
      <c r="L37563" s="45"/>
      <c r="M37563" s="45"/>
    </row>
    <row r="37564" spans="8:13" s="28" customFormat="1" x14ac:dyDescent="0.2">
      <c r="H37564" s="12"/>
      <c r="J37564" s="29"/>
      <c r="K37564" s="45"/>
      <c r="L37564" s="45"/>
      <c r="M37564" s="45"/>
    </row>
    <row r="37565" spans="8:13" s="28" customFormat="1" x14ac:dyDescent="0.2">
      <c r="H37565" s="12"/>
      <c r="J37565" s="29"/>
      <c r="K37565" s="45"/>
      <c r="L37565" s="45"/>
      <c r="M37565" s="45"/>
    </row>
    <row r="37566" spans="8:13" s="28" customFormat="1" x14ac:dyDescent="0.2">
      <c r="H37566" s="12"/>
      <c r="J37566" s="29"/>
      <c r="K37566" s="45"/>
      <c r="L37566" s="45"/>
      <c r="M37566" s="45"/>
    </row>
    <row r="37567" spans="8:13" s="28" customFormat="1" x14ac:dyDescent="0.2">
      <c r="H37567" s="12"/>
      <c r="J37567" s="29"/>
      <c r="K37567" s="45"/>
      <c r="L37567" s="45"/>
      <c r="M37567" s="45"/>
    </row>
    <row r="37568" spans="8:13" s="28" customFormat="1" x14ac:dyDescent="0.2">
      <c r="H37568" s="12"/>
      <c r="J37568" s="29"/>
      <c r="K37568" s="45"/>
      <c r="L37568" s="45"/>
      <c r="M37568" s="45"/>
    </row>
    <row r="37569" spans="8:13" s="28" customFormat="1" x14ac:dyDescent="0.2">
      <c r="H37569" s="12"/>
      <c r="J37569" s="29"/>
      <c r="K37569" s="45"/>
      <c r="L37569" s="45"/>
      <c r="M37569" s="45"/>
    </row>
    <row r="37570" spans="8:13" s="28" customFormat="1" x14ac:dyDescent="0.2">
      <c r="H37570" s="12"/>
      <c r="J37570" s="29"/>
      <c r="K37570" s="45"/>
      <c r="L37570" s="45"/>
      <c r="M37570" s="45"/>
    </row>
    <row r="37571" spans="8:13" s="28" customFormat="1" x14ac:dyDescent="0.2">
      <c r="H37571" s="12"/>
      <c r="J37571" s="29"/>
      <c r="K37571" s="45"/>
      <c r="L37571" s="45"/>
      <c r="M37571" s="45"/>
    </row>
    <row r="37572" spans="8:13" s="28" customFormat="1" x14ac:dyDescent="0.2">
      <c r="H37572" s="12"/>
      <c r="J37572" s="29"/>
      <c r="K37572" s="45"/>
      <c r="L37572" s="45"/>
      <c r="M37572" s="45"/>
    </row>
    <row r="37573" spans="8:13" s="28" customFormat="1" x14ac:dyDescent="0.2">
      <c r="H37573" s="12"/>
      <c r="J37573" s="29"/>
      <c r="K37573" s="45"/>
      <c r="L37573" s="45"/>
      <c r="M37573" s="45"/>
    </row>
    <row r="37574" spans="8:13" s="28" customFormat="1" x14ac:dyDescent="0.2">
      <c r="H37574" s="12"/>
      <c r="J37574" s="29"/>
      <c r="K37574" s="45"/>
      <c r="L37574" s="45"/>
      <c r="M37574" s="45"/>
    </row>
    <row r="37575" spans="8:13" s="28" customFormat="1" x14ac:dyDescent="0.2">
      <c r="H37575" s="12"/>
      <c r="J37575" s="29"/>
      <c r="K37575" s="45"/>
      <c r="L37575" s="45"/>
      <c r="M37575" s="45"/>
    </row>
    <row r="37576" spans="8:13" s="28" customFormat="1" x14ac:dyDescent="0.2">
      <c r="H37576" s="12"/>
      <c r="J37576" s="29"/>
      <c r="K37576" s="45"/>
      <c r="L37576" s="45"/>
      <c r="M37576" s="45"/>
    </row>
    <row r="37577" spans="8:13" s="28" customFormat="1" x14ac:dyDescent="0.2">
      <c r="H37577" s="12"/>
      <c r="J37577" s="29"/>
      <c r="K37577" s="45"/>
      <c r="L37577" s="45"/>
      <c r="M37577" s="45"/>
    </row>
    <row r="37578" spans="8:13" s="28" customFormat="1" x14ac:dyDescent="0.2">
      <c r="H37578" s="12"/>
      <c r="J37578" s="29"/>
      <c r="K37578" s="45"/>
      <c r="L37578" s="45"/>
      <c r="M37578" s="45"/>
    </row>
    <row r="37579" spans="8:13" s="28" customFormat="1" x14ac:dyDescent="0.2">
      <c r="H37579" s="12"/>
      <c r="J37579" s="29"/>
      <c r="K37579" s="45"/>
      <c r="L37579" s="45"/>
      <c r="M37579" s="45"/>
    </row>
    <row r="37580" spans="8:13" s="28" customFormat="1" x14ac:dyDescent="0.2">
      <c r="H37580" s="12"/>
      <c r="J37580" s="29"/>
      <c r="K37580" s="45"/>
      <c r="L37580" s="45"/>
      <c r="M37580" s="45"/>
    </row>
    <row r="37581" spans="8:13" s="28" customFormat="1" x14ac:dyDescent="0.2">
      <c r="H37581" s="12"/>
      <c r="J37581" s="29"/>
      <c r="K37581" s="45"/>
      <c r="L37581" s="45"/>
      <c r="M37581" s="45"/>
    </row>
    <row r="37582" spans="8:13" s="28" customFormat="1" x14ac:dyDescent="0.2">
      <c r="H37582" s="12"/>
      <c r="J37582" s="29"/>
      <c r="K37582" s="45"/>
      <c r="L37582" s="45"/>
      <c r="M37582" s="45"/>
    </row>
    <row r="37583" spans="8:13" s="28" customFormat="1" x14ac:dyDescent="0.2">
      <c r="H37583" s="12"/>
      <c r="J37583" s="29"/>
      <c r="K37583" s="45"/>
      <c r="L37583" s="45"/>
      <c r="M37583" s="45"/>
    </row>
    <row r="37584" spans="8:13" s="28" customFormat="1" x14ac:dyDescent="0.2">
      <c r="H37584" s="12"/>
      <c r="J37584" s="29"/>
      <c r="K37584" s="45"/>
      <c r="L37584" s="45"/>
      <c r="M37584" s="45"/>
    </row>
    <row r="37585" spans="8:13" s="28" customFormat="1" x14ac:dyDescent="0.2">
      <c r="H37585" s="12"/>
      <c r="J37585" s="29"/>
      <c r="K37585" s="45"/>
      <c r="L37585" s="45"/>
      <c r="M37585" s="45"/>
    </row>
    <row r="37586" spans="8:13" s="28" customFormat="1" x14ac:dyDescent="0.2">
      <c r="H37586" s="12"/>
      <c r="J37586" s="29"/>
      <c r="K37586" s="45"/>
      <c r="L37586" s="45"/>
      <c r="M37586" s="45"/>
    </row>
    <row r="37587" spans="8:13" s="28" customFormat="1" x14ac:dyDescent="0.2">
      <c r="H37587" s="12"/>
      <c r="J37587" s="29"/>
      <c r="K37587" s="45"/>
      <c r="L37587" s="45"/>
      <c r="M37587" s="45"/>
    </row>
    <row r="37588" spans="8:13" s="28" customFormat="1" x14ac:dyDescent="0.2">
      <c r="H37588" s="12"/>
      <c r="J37588" s="29"/>
      <c r="K37588" s="45"/>
      <c r="L37588" s="45"/>
      <c r="M37588" s="45"/>
    </row>
    <row r="37589" spans="8:13" s="28" customFormat="1" x14ac:dyDescent="0.2">
      <c r="H37589" s="12"/>
      <c r="J37589" s="29"/>
      <c r="K37589" s="45"/>
      <c r="L37589" s="45"/>
      <c r="M37589" s="45"/>
    </row>
    <row r="37590" spans="8:13" s="28" customFormat="1" x14ac:dyDescent="0.2">
      <c r="H37590" s="12"/>
      <c r="J37590" s="29"/>
      <c r="K37590" s="45"/>
      <c r="L37590" s="45"/>
      <c r="M37590" s="45"/>
    </row>
    <row r="37591" spans="8:13" s="28" customFormat="1" x14ac:dyDescent="0.2">
      <c r="H37591" s="12"/>
      <c r="J37591" s="29"/>
      <c r="K37591" s="45"/>
      <c r="L37591" s="45"/>
      <c r="M37591" s="45"/>
    </row>
    <row r="37592" spans="8:13" s="28" customFormat="1" x14ac:dyDescent="0.2">
      <c r="H37592" s="12"/>
      <c r="J37592" s="29"/>
      <c r="K37592" s="45"/>
      <c r="L37592" s="45"/>
      <c r="M37592" s="45"/>
    </row>
    <row r="37593" spans="8:13" s="28" customFormat="1" x14ac:dyDescent="0.2">
      <c r="H37593" s="12"/>
      <c r="J37593" s="29"/>
      <c r="K37593" s="45"/>
      <c r="L37593" s="45"/>
      <c r="M37593" s="45"/>
    </row>
    <row r="37594" spans="8:13" s="28" customFormat="1" x14ac:dyDescent="0.2">
      <c r="H37594" s="12"/>
      <c r="J37594" s="29"/>
      <c r="K37594" s="45"/>
      <c r="L37594" s="45"/>
      <c r="M37594" s="45"/>
    </row>
    <row r="37595" spans="8:13" s="28" customFormat="1" x14ac:dyDescent="0.2">
      <c r="H37595" s="12"/>
      <c r="J37595" s="29"/>
      <c r="K37595" s="45"/>
      <c r="L37595" s="45"/>
      <c r="M37595" s="45"/>
    </row>
    <row r="37596" spans="8:13" s="28" customFormat="1" x14ac:dyDescent="0.2">
      <c r="H37596" s="12"/>
      <c r="J37596" s="29"/>
      <c r="K37596" s="45"/>
      <c r="L37596" s="45"/>
      <c r="M37596" s="45"/>
    </row>
    <row r="37597" spans="8:13" s="28" customFormat="1" x14ac:dyDescent="0.2">
      <c r="H37597" s="12"/>
      <c r="J37597" s="29"/>
      <c r="K37597" s="45"/>
      <c r="L37597" s="45"/>
      <c r="M37597" s="45"/>
    </row>
    <row r="37598" spans="8:13" s="28" customFormat="1" x14ac:dyDescent="0.2">
      <c r="H37598" s="12"/>
      <c r="J37598" s="29"/>
      <c r="K37598" s="45"/>
      <c r="L37598" s="45"/>
      <c r="M37598" s="45"/>
    </row>
    <row r="37599" spans="8:13" s="28" customFormat="1" x14ac:dyDescent="0.2">
      <c r="H37599" s="12"/>
      <c r="J37599" s="29"/>
      <c r="K37599" s="45"/>
      <c r="L37599" s="45"/>
      <c r="M37599" s="45"/>
    </row>
    <row r="37600" spans="8:13" s="28" customFormat="1" x14ac:dyDescent="0.2">
      <c r="H37600" s="12"/>
      <c r="J37600" s="29"/>
      <c r="K37600" s="45"/>
      <c r="L37600" s="45"/>
      <c r="M37600" s="45"/>
    </row>
    <row r="37601" spans="8:13" s="28" customFormat="1" x14ac:dyDescent="0.2">
      <c r="H37601" s="12"/>
      <c r="J37601" s="29"/>
      <c r="K37601" s="45"/>
      <c r="L37601" s="45"/>
      <c r="M37601" s="45"/>
    </row>
    <row r="37602" spans="8:13" s="28" customFormat="1" x14ac:dyDescent="0.2">
      <c r="H37602" s="12"/>
      <c r="J37602" s="29"/>
      <c r="K37602" s="45"/>
      <c r="L37602" s="45"/>
      <c r="M37602" s="45"/>
    </row>
    <row r="37603" spans="8:13" s="28" customFormat="1" x14ac:dyDescent="0.2">
      <c r="H37603" s="12"/>
      <c r="J37603" s="29"/>
      <c r="K37603" s="45"/>
      <c r="L37603" s="45"/>
      <c r="M37603" s="45"/>
    </row>
    <row r="37604" spans="8:13" s="28" customFormat="1" x14ac:dyDescent="0.2">
      <c r="H37604" s="12"/>
      <c r="J37604" s="29"/>
      <c r="K37604" s="45"/>
      <c r="L37604" s="45"/>
      <c r="M37604" s="45"/>
    </row>
    <row r="37605" spans="8:13" s="28" customFormat="1" x14ac:dyDescent="0.2">
      <c r="H37605" s="12"/>
      <c r="J37605" s="29"/>
      <c r="K37605" s="45"/>
      <c r="L37605" s="45"/>
      <c r="M37605" s="45"/>
    </row>
    <row r="37606" spans="8:13" s="28" customFormat="1" x14ac:dyDescent="0.2">
      <c r="H37606" s="12"/>
      <c r="J37606" s="29"/>
      <c r="K37606" s="45"/>
      <c r="L37606" s="45"/>
      <c r="M37606" s="45"/>
    </row>
    <row r="37607" spans="8:13" s="28" customFormat="1" x14ac:dyDescent="0.2">
      <c r="H37607" s="12"/>
      <c r="J37607" s="29"/>
      <c r="K37607" s="45"/>
      <c r="L37607" s="45"/>
      <c r="M37607" s="45"/>
    </row>
    <row r="37608" spans="8:13" s="28" customFormat="1" x14ac:dyDescent="0.2">
      <c r="H37608" s="12"/>
      <c r="J37608" s="29"/>
      <c r="K37608" s="45"/>
      <c r="L37608" s="45"/>
      <c r="M37608" s="45"/>
    </row>
    <row r="37609" spans="8:13" s="28" customFormat="1" x14ac:dyDescent="0.2">
      <c r="H37609" s="12"/>
      <c r="J37609" s="29"/>
      <c r="K37609" s="45"/>
      <c r="L37609" s="45"/>
      <c r="M37609" s="45"/>
    </row>
    <row r="37610" spans="8:13" s="28" customFormat="1" x14ac:dyDescent="0.2">
      <c r="H37610" s="12"/>
      <c r="J37610" s="29"/>
      <c r="K37610" s="45"/>
      <c r="L37610" s="45"/>
      <c r="M37610" s="45"/>
    </row>
    <row r="37611" spans="8:13" s="28" customFormat="1" x14ac:dyDescent="0.2">
      <c r="H37611" s="12"/>
      <c r="J37611" s="29"/>
      <c r="K37611" s="45"/>
      <c r="L37611" s="45"/>
      <c r="M37611" s="45"/>
    </row>
    <row r="37612" spans="8:13" s="28" customFormat="1" x14ac:dyDescent="0.2">
      <c r="H37612" s="12"/>
      <c r="J37612" s="29"/>
      <c r="K37612" s="45"/>
      <c r="L37612" s="45"/>
      <c r="M37612" s="45"/>
    </row>
    <row r="37613" spans="8:13" s="28" customFormat="1" x14ac:dyDescent="0.2">
      <c r="H37613" s="12"/>
      <c r="J37613" s="29"/>
      <c r="K37613" s="45"/>
      <c r="L37613" s="45"/>
      <c r="M37613" s="45"/>
    </row>
    <row r="37614" spans="8:13" s="28" customFormat="1" x14ac:dyDescent="0.2">
      <c r="H37614" s="12"/>
      <c r="J37614" s="29"/>
      <c r="K37614" s="45"/>
      <c r="L37614" s="45"/>
      <c r="M37614" s="45"/>
    </row>
    <row r="37615" spans="8:13" s="28" customFormat="1" x14ac:dyDescent="0.2">
      <c r="H37615" s="12"/>
      <c r="J37615" s="29"/>
      <c r="K37615" s="45"/>
      <c r="L37615" s="45"/>
      <c r="M37615" s="45"/>
    </row>
    <row r="37616" spans="8:13" s="28" customFormat="1" x14ac:dyDescent="0.2">
      <c r="H37616" s="12"/>
      <c r="J37616" s="29"/>
      <c r="K37616" s="45"/>
      <c r="L37616" s="45"/>
      <c r="M37616" s="45"/>
    </row>
    <row r="37617" spans="8:13" s="28" customFormat="1" x14ac:dyDescent="0.2">
      <c r="H37617" s="12"/>
      <c r="J37617" s="29"/>
      <c r="K37617" s="45"/>
      <c r="L37617" s="45"/>
      <c r="M37617" s="45"/>
    </row>
    <row r="37618" spans="8:13" s="28" customFormat="1" x14ac:dyDescent="0.2">
      <c r="H37618" s="12"/>
      <c r="J37618" s="29"/>
      <c r="K37618" s="45"/>
      <c r="L37618" s="45"/>
      <c r="M37618" s="45"/>
    </row>
    <row r="37619" spans="8:13" s="28" customFormat="1" x14ac:dyDescent="0.2">
      <c r="H37619" s="12"/>
      <c r="J37619" s="29"/>
      <c r="K37619" s="45"/>
      <c r="L37619" s="45"/>
      <c r="M37619" s="45"/>
    </row>
    <row r="37620" spans="8:13" s="28" customFormat="1" x14ac:dyDescent="0.2">
      <c r="H37620" s="12"/>
      <c r="J37620" s="29"/>
      <c r="K37620" s="45"/>
      <c r="L37620" s="45"/>
      <c r="M37620" s="45"/>
    </row>
    <row r="37621" spans="8:13" s="28" customFormat="1" x14ac:dyDescent="0.2">
      <c r="H37621" s="12"/>
      <c r="J37621" s="29"/>
      <c r="K37621" s="45"/>
      <c r="L37621" s="45"/>
      <c r="M37621" s="45"/>
    </row>
    <row r="37622" spans="8:13" s="28" customFormat="1" x14ac:dyDescent="0.2">
      <c r="H37622" s="12"/>
      <c r="J37622" s="29"/>
      <c r="K37622" s="45"/>
      <c r="L37622" s="45"/>
      <c r="M37622" s="45"/>
    </row>
    <row r="37623" spans="8:13" s="28" customFormat="1" x14ac:dyDescent="0.2">
      <c r="H37623" s="12"/>
      <c r="J37623" s="29"/>
      <c r="K37623" s="45"/>
      <c r="L37623" s="45"/>
      <c r="M37623" s="45"/>
    </row>
    <row r="37624" spans="8:13" s="28" customFormat="1" x14ac:dyDescent="0.2">
      <c r="H37624" s="12"/>
      <c r="J37624" s="29"/>
      <c r="K37624" s="45"/>
      <c r="L37624" s="45"/>
      <c r="M37624" s="45"/>
    </row>
    <row r="37625" spans="8:13" s="28" customFormat="1" x14ac:dyDescent="0.2">
      <c r="H37625" s="12"/>
      <c r="J37625" s="29"/>
      <c r="K37625" s="45"/>
      <c r="L37625" s="45"/>
      <c r="M37625" s="45"/>
    </row>
    <row r="37626" spans="8:13" s="28" customFormat="1" x14ac:dyDescent="0.2">
      <c r="H37626" s="12"/>
      <c r="J37626" s="29"/>
      <c r="K37626" s="45"/>
      <c r="L37626" s="45"/>
      <c r="M37626" s="45"/>
    </row>
    <row r="37627" spans="8:13" s="28" customFormat="1" x14ac:dyDescent="0.2">
      <c r="H37627" s="12"/>
      <c r="J37627" s="29"/>
      <c r="K37627" s="45"/>
      <c r="L37627" s="45"/>
      <c r="M37627" s="45"/>
    </row>
    <row r="37628" spans="8:13" s="28" customFormat="1" x14ac:dyDescent="0.2">
      <c r="H37628" s="12"/>
      <c r="J37628" s="29"/>
      <c r="K37628" s="45"/>
      <c r="L37628" s="45"/>
      <c r="M37628" s="45"/>
    </row>
    <row r="37629" spans="8:13" s="28" customFormat="1" x14ac:dyDescent="0.2">
      <c r="H37629" s="12"/>
      <c r="J37629" s="29"/>
      <c r="K37629" s="45"/>
      <c r="L37629" s="45"/>
      <c r="M37629" s="45"/>
    </row>
    <row r="37630" spans="8:13" s="28" customFormat="1" x14ac:dyDescent="0.2">
      <c r="H37630" s="12"/>
      <c r="J37630" s="29"/>
      <c r="K37630" s="45"/>
      <c r="L37630" s="45"/>
      <c r="M37630" s="45"/>
    </row>
    <row r="37631" spans="8:13" s="28" customFormat="1" x14ac:dyDescent="0.2">
      <c r="H37631" s="12"/>
      <c r="J37631" s="29"/>
      <c r="K37631" s="45"/>
      <c r="L37631" s="45"/>
      <c r="M37631" s="45"/>
    </row>
    <row r="37632" spans="8:13" s="28" customFormat="1" x14ac:dyDescent="0.2">
      <c r="H37632" s="12"/>
      <c r="J37632" s="29"/>
      <c r="K37632" s="45"/>
      <c r="L37632" s="45"/>
      <c r="M37632" s="45"/>
    </row>
    <row r="37633" spans="8:13" s="28" customFormat="1" x14ac:dyDescent="0.2">
      <c r="H37633" s="12"/>
      <c r="J37633" s="29"/>
      <c r="K37633" s="45"/>
      <c r="L37633" s="45"/>
      <c r="M37633" s="45"/>
    </row>
    <row r="37634" spans="8:13" s="28" customFormat="1" x14ac:dyDescent="0.2">
      <c r="H37634" s="12"/>
      <c r="J37634" s="29"/>
      <c r="K37634" s="45"/>
      <c r="L37634" s="45"/>
      <c r="M37634" s="45"/>
    </row>
    <row r="37635" spans="8:13" s="28" customFormat="1" x14ac:dyDescent="0.2">
      <c r="H37635" s="12"/>
      <c r="J37635" s="29"/>
      <c r="K37635" s="45"/>
      <c r="L37635" s="45"/>
      <c r="M37635" s="45"/>
    </row>
    <row r="37636" spans="8:13" s="28" customFormat="1" x14ac:dyDescent="0.2">
      <c r="H37636" s="12"/>
      <c r="J37636" s="29"/>
      <c r="K37636" s="45"/>
      <c r="L37636" s="45"/>
      <c r="M37636" s="45"/>
    </row>
    <row r="37637" spans="8:13" s="28" customFormat="1" x14ac:dyDescent="0.2">
      <c r="H37637" s="12"/>
      <c r="J37637" s="29"/>
      <c r="K37637" s="45"/>
      <c r="L37637" s="45"/>
      <c r="M37637" s="45"/>
    </row>
    <row r="37638" spans="8:13" s="28" customFormat="1" x14ac:dyDescent="0.2">
      <c r="H37638" s="12"/>
      <c r="J37638" s="29"/>
      <c r="K37638" s="45"/>
      <c r="L37638" s="45"/>
      <c r="M37638" s="45"/>
    </row>
    <row r="37639" spans="8:13" s="28" customFormat="1" x14ac:dyDescent="0.2">
      <c r="H37639" s="12"/>
      <c r="J37639" s="29"/>
      <c r="K37639" s="45"/>
      <c r="L37639" s="45"/>
      <c r="M37639" s="45"/>
    </row>
    <row r="37640" spans="8:13" s="28" customFormat="1" x14ac:dyDescent="0.2">
      <c r="H37640" s="12"/>
      <c r="J37640" s="29"/>
      <c r="K37640" s="45"/>
      <c r="L37640" s="45"/>
      <c r="M37640" s="45"/>
    </row>
    <row r="37641" spans="8:13" s="28" customFormat="1" x14ac:dyDescent="0.2">
      <c r="H37641" s="12"/>
      <c r="J37641" s="29"/>
      <c r="K37641" s="45"/>
      <c r="L37641" s="45"/>
      <c r="M37641" s="45"/>
    </row>
    <row r="37642" spans="8:13" s="28" customFormat="1" x14ac:dyDescent="0.2">
      <c r="H37642" s="12"/>
      <c r="J37642" s="29"/>
      <c r="K37642" s="45"/>
      <c r="L37642" s="45"/>
      <c r="M37642" s="45"/>
    </row>
    <row r="37643" spans="8:13" s="28" customFormat="1" x14ac:dyDescent="0.2">
      <c r="H37643" s="12"/>
      <c r="J37643" s="29"/>
      <c r="K37643" s="45"/>
      <c r="L37643" s="45"/>
      <c r="M37643" s="45"/>
    </row>
    <row r="37644" spans="8:13" s="28" customFormat="1" x14ac:dyDescent="0.2">
      <c r="H37644" s="12"/>
      <c r="J37644" s="29"/>
      <c r="K37644" s="45"/>
      <c r="L37644" s="45"/>
      <c r="M37644" s="45"/>
    </row>
    <row r="37645" spans="8:13" s="28" customFormat="1" x14ac:dyDescent="0.2">
      <c r="H37645" s="12"/>
      <c r="J37645" s="29"/>
      <c r="K37645" s="45"/>
      <c r="L37645" s="45"/>
      <c r="M37645" s="45"/>
    </row>
    <row r="37646" spans="8:13" s="28" customFormat="1" x14ac:dyDescent="0.2">
      <c r="H37646" s="12"/>
      <c r="J37646" s="29"/>
      <c r="K37646" s="45"/>
      <c r="L37646" s="45"/>
      <c r="M37646" s="45"/>
    </row>
    <row r="37647" spans="8:13" s="28" customFormat="1" x14ac:dyDescent="0.2">
      <c r="H37647" s="12"/>
      <c r="J37647" s="29"/>
      <c r="K37647" s="45"/>
      <c r="L37647" s="45"/>
      <c r="M37647" s="45"/>
    </row>
    <row r="37648" spans="8:13" s="28" customFormat="1" x14ac:dyDescent="0.2">
      <c r="H37648" s="12"/>
      <c r="J37648" s="29"/>
      <c r="K37648" s="45"/>
      <c r="L37648" s="45"/>
      <c r="M37648" s="45"/>
    </row>
    <row r="37649" spans="8:13" s="28" customFormat="1" x14ac:dyDescent="0.2">
      <c r="H37649" s="12"/>
      <c r="J37649" s="29"/>
      <c r="K37649" s="45"/>
      <c r="L37649" s="45"/>
      <c r="M37649" s="45"/>
    </row>
    <row r="37650" spans="8:13" s="28" customFormat="1" x14ac:dyDescent="0.2">
      <c r="H37650" s="12"/>
      <c r="J37650" s="29"/>
      <c r="K37650" s="45"/>
      <c r="L37650" s="45"/>
      <c r="M37650" s="45"/>
    </row>
    <row r="37651" spans="8:13" s="28" customFormat="1" x14ac:dyDescent="0.2">
      <c r="H37651" s="12"/>
      <c r="J37651" s="29"/>
      <c r="K37651" s="45"/>
      <c r="L37651" s="45"/>
      <c r="M37651" s="45"/>
    </row>
    <row r="37652" spans="8:13" s="28" customFormat="1" x14ac:dyDescent="0.2">
      <c r="H37652" s="12"/>
      <c r="J37652" s="29"/>
      <c r="K37652" s="45"/>
      <c r="L37652" s="45"/>
      <c r="M37652" s="45"/>
    </row>
    <row r="37653" spans="8:13" s="28" customFormat="1" x14ac:dyDescent="0.2">
      <c r="H37653" s="12"/>
      <c r="J37653" s="29"/>
      <c r="K37653" s="45"/>
      <c r="L37653" s="45"/>
      <c r="M37653" s="45"/>
    </row>
    <row r="37654" spans="8:13" s="28" customFormat="1" x14ac:dyDescent="0.2">
      <c r="H37654" s="12"/>
      <c r="J37654" s="29"/>
      <c r="K37654" s="45"/>
      <c r="L37654" s="45"/>
      <c r="M37654" s="45"/>
    </row>
    <row r="37655" spans="8:13" s="28" customFormat="1" x14ac:dyDescent="0.2">
      <c r="H37655" s="12"/>
      <c r="J37655" s="29"/>
      <c r="K37655" s="45"/>
      <c r="L37655" s="45"/>
      <c r="M37655" s="45"/>
    </row>
    <row r="37656" spans="8:13" s="28" customFormat="1" x14ac:dyDescent="0.2">
      <c r="H37656" s="12"/>
      <c r="J37656" s="29"/>
      <c r="K37656" s="45"/>
      <c r="L37656" s="45"/>
      <c r="M37656" s="45"/>
    </row>
    <row r="37657" spans="8:13" s="28" customFormat="1" x14ac:dyDescent="0.2">
      <c r="H37657" s="12"/>
      <c r="J37657" s="29"/>
      <c r="K37657" s="45"/>
      <c r="L37657" s="45"/>
      <c r="M37657" s="45"/>
    </row>
    <row r="37658" spans="8:13" s="28" customFormat="1" x14ac:dyDescent="0.2">
      <c r="H37658" s="12"/>
      <c r="J37658" s="29"/>
      <c r="K37658" s="45"/>
      <c r="L37658" s="45"/>
      <c r="M37658" s="45"/>
    </row>
    <row r="37659" spans="8:13" s="28" customFormat="1" x14ac:dyDescent="0.2">
      <c r="H37659" s="12"/>
      <c r="J37659" s="29"/>
      <c r="K37659" s="45"/>
      <c r="L37659" s="45"/>
      <c r="M37659" s="45"/>
    </row>
    <row r="37660" spans="8:13" s="28" customFormat="1" x14ac:dyDescent="0.2">
      <c r="H37660" s="12"/>
      <c r="J37660" s="29"/>
      <c r="K37660" s="45"/>
      <c r="L37660" s="45"/>
      <c r="M37660" s="45"/>
    </row>
    <row r="37661" spans="8:13" s="28" customFormat="1" x14ac:dyDescent="0.2">
      <c r="H37661" s="12"/>
      <c r="J37661" s="29"/>
      <c r="K37661" s="45"/>
      <c r="L37661" s="45"/>
      <c r="M37661" s="45"/>
    </row>
    <row r="37662" spans="8:13" s="28" customFormat="1" x14ac:dyDescent="0.2">
      <c r="H37662" s="12"/>
      <c r="J37662" s="29"/>
      <c r="K37662" s="45"/>
      <c r="L37662" s="45"/>
      <c r="M37662" s="45"/>
    </row>
    <row r="37663" spans="8:13" s="28" customFormat="1" x14ac:dyDescent="0.2">
      <c r="H37663" s="12"/>
      <c r="J37663" s="29"/>
      <c r="K37663" s="45"/>
      <c r="L37663" s="45"/>
      <c r="M37663" s="45"/>
    </row>
    <row r="37664" spans="8:13" s="28" customFormat="1" x14ac:dyDescent="0.2">
      <c r="H37664" s="12"/>
      <c r="J37664" s="29"/>
      <c r="K37664" s="45"/>
      <c r="L37664" s="45"/>
      <c r="M37664" s="45"/>
    </row>
    <row r="37665" spans="8:13" s="28" customFormat="1" x14ac:dyDescent="0.2">
      <c r="H37665" s="12"/>
      <c r="J37665" s="29"/>
      <c r="K37665" s="45"/>
      <c r="L37665" s="45"/>
      <c r="M37665" s="45"/>
    </row>
    <row r="37666" spans="8:13" s="28" customFormat="1" x14ac:dyDescent="0.2">
      <c r="H37666" s="12"/>
      <c r="J37666" s="29"/>
      <c r="K37666" s="45"/>
      <c r="L37666" s="45"/>
      <c r="M37666" s="45"/>
    </row>
    <row r="37667" spans="8:13" s="28" customFormat="1" x14ac:dyDescent="0.2">
      <c r="H37667" s="12"/>
      <c r="J37667" s="29"/>
      <c r="K37667" s="45"/>
      <c r="L37667" s="45"/>
      <c r="M37667" s="45"/>
    </row>
    <row r="37668" spans="8:13" s="28" customFormat="1" x14ac:dyDescent="0.2">
      <c r="H37668" s="12"/>
      <c r="J37668" s="29"/>
      <c r="K37668" s="45"/>
      <c r="L37668" s="45"/>
      <c r="M37668" s="45"/>
    </row>
    <row r="37669" spans="8:13" s="28" customFormat="1" x14ac:dyDescent="0.2">
      <c r="H37669" s="12"/>
      <c r="J37669" s="29"/>
      <c r="K37669" s="45"/>
      <c r="L37669" s="45"/>
      <c r="M37669" s="45"/>
    </row>
    <row r="37670" spans="8:13" s="28" customFormat="1" x14ac:dyDescent="0.2">
      <c r="H37670" s="12"/>
      <c r="J37670" s="29"/>
      <c r="K37670" s="45"/>
      <c r="L37670" s="45"/>
      <c r="M37670" s="45"/>
    </row>
    <row r="37671" spans="8:13" s="28" customFormat="1" x14ac:dyDescent="0.2">
      <c r="H37671" s="12"/>
      <c r="J37671" s="29"/>
      <c r="K37671" s="45"/>
      <c r="L37671" s="45"/>
      <c r="M37671" s="45"/>
    </row>
    <row r="37672" spans="8:13" s="28" customFormat="1" x14ac:dyDescent="0.2">
      <c r="H37672" s="12"/>
      <c r="J37672" s="29"/>
      <c r="K37672" s="45"/>
      <c r="L37672" s="45"/>
      <c r="M37672" s="45"/>
    </row>
    <row r="37673" spans="8:13" s="28" customFormat="1" x14ac:dyDescent="0.2">
      <c r="H37673" s="12"/>
      <c r="J37673" s="29"/>
      <c r="K37673" s="45"/>
      <c r="L37673" s="45"/>
      <c r="M37673" s="45"/>
    </row>
    <row r="37674" spans="8:13" s="28" customFormat="1" x14ac:dyDescent="0.2">
      <c r="H37674" s="12"/>
      <c r="J37674" s="29"/>
      <c r="K37674" s="45"/>
      <c r="L37674" s="45"/>
      <c r="M37674" s="45"/>
    </row>
    <row r="37675" spans="8:13" s="28" customFormat="1" x14ac:dyDescent="0.2">
      <c r="H37675" s="12"/>
      <c r="J37675" s="29"/>
      <c r="K37675" s="45"/>
      <c r="L37675" s="45"/>
      <c r="M37675" s="45"/>
    </row>
    <row r="37676" spans="8:13" s="28" customFormat="1" x14ac:dyDescent="0.2">
      <c r="H37676" s="12"/>
      <c r="J37676" s="29"/>
      <c r="K37676" s="45"/>
      <c r="L37676" s="45"/>
      <c r="M37676" s="45"/>
    </row>
    <row r="37677" spans="8:13" s="28" customFormat="1" x14ac:dyDescent="0.2">
      <c r="H37677" s="12"/>
      <c r="J37677" s="29"/>
      <c r="K37677" s="45"/>
      <c r="L37677" s="45"/>
      <c r="M37677" s="45"/>
    </row>
    <row r="37678" spans="8:13" s="28" customFormat="1" x14ac:dyDescent="0.2">
      <c r="H37678" s="12"/>
      <c r="J37678" s="29"/>
      <c r="K37678" s="45"/>
      <c r="L37678" s="45"/>
      <c r="M37678" s="45"/>
    </row>
    <row r="37679" spans="8:13" s="28" customFormat="1" x14ac:dyDescent="0.2">
      <c r="H37679" s="12"/>
      <c r="J37679" s="29"/>
      <c r="K37679" s="45"/>
      <c r="L37679" s="45"/>
      <c r="M37679" s="45"/>
    </row>
    <row r="37680" spans="8:13" s="28" customFormat="1" x14ac:dyDescent="0.2">
      <c r="H37680" s="12"/>
      <c r="J37680" s="29"/>
      <c r="K37680" s="45"/>
      <c r="L37680" s="45"/>
      <c r="M37680" s="45"/>
    </row>
    <row r="37681" spans="8:13" s="28" customFormat="1" x14ac:dyDescent="0.2">
      <c r="H37681" s="12"/>
      <c r="J37681" s="29"/>
      <c r="K37681" s="45"/>
      <c r="L37681" s="45"/>
      <c r="M37681" s="45"/>
    </row>
    <row r="37682" spans="8:13" s="28" customFormat="1" x14ac:dyDescent="0.2">
      <c r="H37682" s="12"/>
      <c r="J37682" s="29"/>
      <c r="K37682" s="45"/>
      <c r="L37682" s="45"/>
      <c r="M37682" s="45"/>
    </row>
    <row r="37683" spans="8:13" s="28" customFormat="1" x14ac:dyDescent="0.2">
      <c r="H37683" s="12"/>
      <c r="J37683" s="29"/>
      <c r="K37683" s="45"/>
      <c r="L37683" s="45"/>
      <c r="M37683" s="45"/>
    </row>
    <row r="37684" spans="8:13" s="28" customFormat="1" x14ac:dyDescent="0.2">
      <c r="H37684" s="12"/>
      <c r="J37684" s="29"/>
      <c r="K37684" s="45"/>
      <c r="L37684" s="45"/>
      <c r="M37684" s="45"/>
    </row>
    <row r="37685" spans="8:13" s="28" customFormat="1" x14ac:dyDescent="0.2">
      <c r="H37685" s="12"/>
      <c r="J37685" s="29"/>
      <c r="K37685" s="45"/>
      <c r="L37685" s="45"/>
      <c r="M37685" s="45"/>
    </row>
    <row r="37686" spans="8:13" s="28" customFormat="1" x14ac:dyDescent="0.2">
      <c r="H37686" s="12"/>
      <c r="J37686" s="29"/>
      <c r="K37686" s="45"/>
      <c r="L37686" s="45"/>
      <c r="M37686" s="45"/>
    </row>
    <row r="37687" spans="8:13" s="28" customFormat="1" x14ac:dyDescent="0.2">
      <c r="H37687" s="12"/>
      <c r="J37687" s="29"/>
      <c r="K37687" s="45"/>
      <c r="L37687" s="45"/>
      <c r="M37687" s="45"/>
    </row>
    <row r="37688" spans="8:13" s="28" customFormat="1" x14ac:dyDescent="0.2">
      <c r="H37688" s="12"/>
      <c r="J37688" s="29"/>
      <c r="K37688" s="45"/>
      <c r="L37688" s="45"/>
      <c r="M37688" s="45"/>
    </row>
    <row r="37689" spans="8:13" s="28" customFormat="1" x14ac:dyDescent="0.2">
      <c r="H37689" s="12"/>
      <c r="J37689" s="29"/>
      <c r="K37689" s="45"/>
      <c r="L37689" s="45"/>
      <c r="M37689" s="45"/>
    </row>
    <row r="37690" spans="8:13" s="28" customFormat="1" x14ac:dyDescent="0.2">
      <c r="H37690" s="12"/>
      <c r="J37690" s="29"/>
      <c r="K37690" s="45"/>
      <c r="L37690" s="45"/>
      <c r="M37690" s="45"/>
    </row>
    <row r="37691" spans="8:13" s="28" customFormat="1" x14ac:dyDescent="0.2">
      <c r="H37691" s="12"/>
      <c r="J37691" s="29"/>
      <c r="K37691" s="45"/>
      <c r="L37691" s="45"/>
      <c r="M37691" s="45"/>
    </row>
    <row r="37692" spans="8:13" s="28" customFormat="1" x14ac:dyDescent="0.2">
      <c r="H37692" s="12"/>
      <c r="J37692" s="29"/>
      <c r="K37692" s="45"/>
      <c r="L37692" s="45"/>
      <c r="M37692" s="45"/>
    </row>
    <row r="37693" spans="8:13" s="28" customFormat="1" x14ac:dyDescent="0.2">
      <c r="H37693" s="12"/>
      <c r="J37693" s="29"/>
      <c r="K37693" s="45"/>
      <c r="L37693" s="45"/>
      <c r="M37693" s="45"/>
    </row>
    <row r="37694" spans="8:13" s="28" customFormat="1" x14ac:dyDescent="0.2">
      <c r="H37694" s="12"/>
      <c r="J37694" s="29"/>
      <c r="K37694" s="45"/>
      <c r="L37694" s="45"/>
      <c r="M37694" s="45"/>
    </row>
    <row r="37695" spans="8:13" s="28" customFormat="1" x14ac:dyDescent="0.2">
      <c r="H37695" s="12"/>
      <c r="J37695" s="29"/>
      <c r="K37695" s="45"/>
      <c r="L37695" s="45"/>
      <c r="M37695" s="45"/>
    </row>
    <row r="37696" spans="8:13" s="28" customFormat="1" x14ac:dyDescent="0.2">
      <c r="H37696" s="12"/>
      <c r="J37696" s="29"/>
      <c r="K37696" s="45"/>
      <c r="L37696" s="45"/>
      <c r="M37696" s="45"/>
    </row>
    <row r="37697" spans="8:13" s="28" customFormat="1" x14ac:dyDescent="0.2">
      <c r="H37697" s="12"/>
      <c r="J37697" s="29"/>
      <c r="K37697" s="45"/>
      <c r="L37697" s="45"/>
      <c r="M37697" s="45"/>
    </row>
    <row r="37698" spans="8:13" s="28" customFormat="1" x14ac:dyDescent="0.2">
      <c r="H37698" s="12"/>
      <c r="J37698" s="29"/>
      <c r="K37698" s="45"/>
      <c r="L37698" s="45"/>
      <c r="M37698" s="45"/>
    </row>
    <row r="37699" spans="8:13" s="28" customFormat="1" x14ac:dyDescent="0.2">
      <c r="H37699" s="12"/>
      <c r="J37699" s="29"/>
      <c r="K37699" s="45"/>
      <c r="L37699" s="45"/>
      <c r="M37699" s="45"/>
    </row>
    <row r="37700" spans="8:13" s="28" customFormat="1" x14ac:dyDescent="0.2">
      <c r="H37700" s="12"/>
      <c r="J37700" s="29"/>
      <c r="K37700" s="45"/>
      <c r="L37700" s="45"/>
      <c r="M37700" s="45"/>
    </row>
    <row r="37701" spans="8:13" s="28" customFormat="1" x14ac:dyDescent="0.2">
      <c r="H37701" s="12"/>
      <c r="J37701" s="29"/>
      <c r="K37701" s="45"/>
      <c r="L37701" s="45"/>
      <c r="M37701" s="45"/>
    </row>
    <row r="37702" spans="8:13" s="28" customFormat="1" x14ac:dyDescent="0.2">
      <c r="H37702" s="12"/>
      <c r="J37702" s="29"/>
      <c r="K37702" s="45"/>
      <c r="L37702" s="45"/>
      <c r="M37702" s="45"/>
    </row>
    <row r="37703" spans="8:13" s="28" customFormat="1" x14ac:dyDescent="0.2">
      <c r="H37703" s="12"/>
      <c r="J37703" s="29"/>
      <c r="K37703" s="45"/>
      <c r="L37703" s="45"/>
      <c r="M37703" s="45"/>
    </row>
    <row r="37704" spans="8:13" s="28" customFormat="1" x14ac:dyDescent="0.2">
      <c r="H37704" s="12"/>
      <c r="J37704" s="29"/>
      <c r="K37704" s="45"/>
      <c r="L37704" s="45"/>
      <c r="M37704" s="45"/>
    </row>
    <row r="37705" spans="8:13" s="28" customFormat="1" x14ac:dyDescent="0.2">
      <c r="H37705" s="12"/>
      <c r="J37705" s="29"/>
      <c r="K37705" s="45"/>
      <c r="L37705" s="45"/>
      <c r="M37705" s="45"/>
    </row>
    <row r="37706" spans="8:13" s="28" customFormat="1" x14ac:dyDescent="0.2">
      <c r="H37706" s="12"/>
      <c r="J37706" s="29"/>
      <c r="K37706" s="45"/>
      <c r="L37706" s="45"/>
      <c r="M37706" s="45"/>
    </row>
    <row r="37707" spans="8:13" s="28" customFormat="1" x14ac:dyDescent="0.2">
      <c r="H37707" s="12"/>
      <c r="J37707" s="29"/>
      <c r="K37707" s="45"/>
      <c r="L37707" s="45"/>
      <c r="M37707" s="45"/>
    </row>
    <row r="37708" spans="8:13" s="28" customFormat="1" x14ac:dyDescent="0.2">
      <c r="H37708" s="12"/>
      <c r="J37708" s="29"/>
      <c r="K37708" s="45"/>
      <c r="L37708" s="45"/>
      <c r="M37708" s="45"/>
    </row>
    <row r="37709" spans="8:13" s="28" customFormat="1" x14ac:dyDescent="0.2">
      <c r="H37709" s="12"/>
      <c r="J37709" s="29"/>
      <c r="K37709" s="45"/>
      <c r="L37709" s="45"/>
      <c r="M37709" s="45"/>
    </row>
    <row r="37710" spans="8:13" s="28" customFormat="1" x14ac:dyDescent="0.2">
      <c r="H37710" s="12"/>
      <c r="J37710" s="29"/>
      <c r="K37710" s="45"/>
      <c r="L37710" s="45"/>
      <c r="M37710" s="45"/>
    </row>
    <row r="37711" spans="8:13" s="28" customFormat="1" x14ac:dyDescent="0.2">
      <c r="H37711" s="12"/>
      <c r="J37711" s="29"/>
      <c r="K37711" s="45"/>
      <c r="L37711" s="45"/>
      <c r="M37711" s="45"/>
    </row>
    <row r="37712" spans="8:13" s="28" customFormat="1" x14ac:dyDescent="0.2">
      <c r="H37712" s="12"/>
      <c r="J37712" s="29"/>
      <c r="K37712" s="45"/>
      <c r="L37712" s="45"/>
      <c r="M37712" s="45"/>
    </row>
    <row r="37713" spans="8:13" s="28" customFormat="1" x14ac:dyDescent="0.2">
      <c r="H37713" s="12"/>
      <c r="J37713" s="29"/>
      <c r="K37713" s="45"/>
      <c r="L37713" s="45"/>
      <c r="M37713" s="45"/>
    </row>
    <row r="37714" spans="8:13" s="28" customFormat="1" x14ac:dyDescent="0.2">
      <c r="H37714" s="12"/>
      <c r="J37714" s="29"/>
      <c r="K37714" s="45"/>
      <c r="L37714" s="45"/>
      <c r="M37714" s="45"/>
    </row>
    <row r="37715" spans="8:13" s="28" customFormat="1" x14ac:dyDescent="0.2">
      <c r="H37715" s="12"/>
      <c r="J37715" s="29"/>
      <c r="K37715" s="45"/>
      <c r="L37715" s="45"/>
      <c r="M37715" s="45"/>
    </row>
    <row r="37716" spans="8:13" s="28" customFormat="1" x14ac:dyDescent="0.2">
      <c r="H37716" s="12"/>
      <c r="J37716" s="29"/>
      <c r="K37716" s="45"/>
      <c r="L37716" s="45"/>
      <c r="M37716" s="45"/>
    </row>
    <row r="37717" spans="8:13" s="28" customFormat="1" x14ac:dyDescent="0.2">
      <c r="H37717" s="12"/>
      <c r="J37717" s="29"/>
      <c r="K37717" s="45"/>
      <c r="L37717" s="45"/>
      <c r="M37717" s="45"/>
    </row>
    <row r="37718" spans="8:13" s="28" customFormat="1" x14ac:dyDescent="0.2">
      <c r="H37718" s="12"/>
      <c r="J37718" s="29"/>
      <c r="K37718" s="45"/>
      <c r="L37718" s="45"/>
      <c r="M37718" s="45"/>
    </row>
    <row r="37719" spans="8:13" s="28" customFormat="1" x14ac:dyDescent="0.2">
      <c r="H37719" s="12"/>
      <c r="J37719" s="29"/>
      <c r="K37719" s="45"/>
      <c r="L37719" s="45"/>
      <c r="M37719" s="45"/>
    </row>
    <row r="37720" spans="8:13" s="28" customFormat="1" x14ac:dyDescent="0.2">
      <c r="H37720" s="12"/>
      <c r="J37720" s="29"/>
      <c r="K37720" s="45"/>
      <c r="L37720" s="45"/>
      <c r="M37720" s="45"/>
    </row>
    <row r="37721" spans="8:13" s="28" customFormat="1" x14ac:dyDescent="0.2">
      <c r="H37721" s="12"/>
      <c r="J37721" s="29"/>
      <c r="K37721" s="45"/>
      <c r="L37721" s="45"/>
      <c r="M37721" s="45"/>
    </row>
    <row r="37722" spans="8:13" s="28" customFormat="1" x14ac:dyDescent="0.2">
      <c r="H37722" s="12"/>
      <c r="J37722" s="29"/>
      <c r="K37722" s="45"/>
      <c r="L37722" s="45"/>
      <c r="M37722" s="45"/>
    </row>
    <row r="37723" spans="8:13" s="28" customFormat="1" x14ac:dyDescent="0.2">
      <c r="H37723" s="12"/>
      <c r="J37723" s="29"/>
      <c r="K37723" s="45"/>
      <c r="L37723" s="45"/>
      <c r="M37723" s="45"/>
    </row>
    <row r="37724" spans="8:13" s="28" customFormat="1" x14ac:dyDescent="0.2">
      <c r="H37724" s="12"/>
      <c r="J37724" s="29"/>
      <c r="K37724" s="45"/>
      <c r="L37724" s="45"/>
      <c r="M37724" s="45"/>
    </row>
    <row r="37725" spans="8:13" s="28" customFormat="1" x14ac:dyDescent="0.2">
      <c r="H37725" s="12"/>
      <c r="J37725" s="29"/>
      <c r="K37725" s="45"/>
      <c r="L37725" s="45"/>
      <c r="M37725" s="45"/>
    </row>
    <row r="37726" spans="8:13" s="28" customFormat="1" x14ac:dyDescent="0.2">
      <c r="H37726" s="12"/>
      <c r="J37726" s="29"/>
      <c r="K37726" s="45"/>
      <c r="L37726" s="45"/>
      <c r="M37726" s="45"/>
    </row>
    <row r="37727" spans="8:13" s="28" customFormat="1" x14ac:dyDescent="0.2">
      <c r="H37727" s="12"/>
      <c r="J37727" s="29"/>
      <c r="K37727" s="45"/>
      <c r="L37727" s="45"/>
      <c r="M37727" s="45"/>
    </row>
    <row r="37728" spans="8:13" s="28" customFormat="1" x14ac:dyDescent="0.2">
      <c r="H37728" s="12"/>
      <c r="J37728" s="29"/>
      <c r="K37728" s="45"/>
      <c r="L37728" s="45"/>
      <c r="M37728" s="45"/>
    </row>
    <row r="37729" spans="8:13" s="28" customFormat="1" x14ac:dyDescent="0.2">
      <c r="H37729" s="12"/>
      <c r="J37729" s="29"/>
      <c r="K37729" s="45"/>
      <c r="L37729" s="45"/>
      <c r="M37729" s="45"/>
    </row>
    <row r="37730" spans="8:13" s="28" customFormat="1" x14ac:dyDescent="0.2">
      <c r="H37730" s="12"/>
      <c r="J37730" s="29"/>
      <c r="K37730" s="45"/>
      <c r="L37730" s="45"/>
      <c r="M37730" s="45"/>
    </row>
    <row r="37731" spans="8:13" s="28" customFormat="1" x14ac:dyDescent="0.2">
      <c r="H37731" s="12"/>
      <c r="J37731" s="29"/>
      <c r="K37731" s="45"/>
      <c r="L37731" s="45"/>
      <c r="M37731" s="45"/>
    </row>
    <row r="37732" spans="8:13" s="28" customFormat="1" x14ac:dyDescent="0.2">
      <c r="H37732" s="12"/>
      <c r="J37732" s="29"/>
      <c r="K37732" s="45"/>
      <c r="L37732" s="45"/>
      <c r="M37732" s="45"/>
    </row>
    <row r="37733" spans="8:13" s="28" customFormat="1" x14ac:dyDescent="0.2">
      <c r="H37733" s="12"/>
      <c r="J37733" s="29"/>
      <c r="K37733" s="45"/>
      <c r="L37733" s="45"/>
      <c r="M37733" s="45"/>
    </row>
    <row r="37734" spans="8:13" s="28" customFormat="1" x14ac:dyDescent="0.2">
      <c r="H37734" s="12"/>
      <c r="J37734" s="29"/>
      <c r="K37734" s="45"/>
      <c r="L37734" s="45"/>
      <c r="M37734" s="45"/>
    </row>
    <row r="37735" spans="8:13" s="28" customFormat="1" x14ac:dyDescent="0.2">
      <c r="H37735" s="12"/>
      <c r="J37735" s="29"/>
      <c r="K37735" s="45"/>
      <c r="L37735" s="45"/>
      <c r="M37735" s="45"/>
    </row>
    <row r="37736" spans="8:13" s="28" customFormat="1" x14ac:dyDescent="0.2">
      <c r="H37736" s="12"/>
      <c r="J37736" s="29"/>
      <c r="K37736" s="45"/>
      <c r="L37736" s="45"/>
      <c r="M37736" s="45"/>
    </row>
    <row r="37737" spans="8:13" s="28" customFormat="1" x14ac:dyDescent="0.2">
      <c r="H37737" s="12"/>
      <c r="J37737" s="29"/>
      <c r="K37737" s="45"/>
      <c r="L37737" s="45"/>
      <c r="M37737" s="45"/>
    </row>
    <row r="37738" spans="8:13" s="28" customFormat="1" x14ac:dyDescent="0.2">
      <c r="H37738" s="12"/>
      <c r="J37738" s="29"/>
      <c r="K37738" s="45"/>
      <c r="L37738" s="45"/>
      <c r="M37738" s="45"/>
    </row>
    <row r="37739" spans="8:13" s="28" customFormat="1" x14ac:dyDescent="0.2">
      <c r="H37739" s="12"/>
      <c r="J37739" s="29"/>
      <c r="K37739" s="45"/>
      <c r="L37739" s="45"/>
      <c r="M37739" s="45"/>
    </row>
    <row r="37740" spans="8:13" s="28" customFormat="1" x14ac:dyDescent="0.2">
      <c r="H37740" s="12"/>
      <c r="J37740" s="29"/>
      <c r="K37740" s="45"/>
      <c r="L37740" s="45"/>
      <c r="M37740" s="45"/>
    </row>
    <row r="37741" spans="8:13" s="28" customFormat="1" x14ac:dyDescent="0.2">
      <c r="H37741" s="12"/>
      <c r="J37741" s="29"/>
      <c r="K37741" s="45"/>
      <c r="L37741" s="45"/>
      <c r="M37741" s="45"/>
    </row>
    <row r="37742" spans="8:13" s="28" customFormat="1" x14ac:dyDescent="0.2">
      <c r="H37742" s="12"/>
      <c r="J37742" s="29"/>
      <c r="K37742" s="45"/>
      <c r="L37742" s="45"/>
      <c r="M37742" s="45"/>
    </row>
    <row r="37743" spans="8:13" s="28" customFormat="1" x14ac:dyDescent="0.2">
      <c r="H37743" s="12"/>
      <c r="J37743" s="29"/>
      <c r="K37743" s="45"/>
      <c r="L37743" s="45"/>
      <c r="M37743" s="45"/>
    </row>
    <row r="37744" spans="8:13" s="28" customFormat="1" x14ac:dyDescent="0.2">
      <c r="H37744" s="12"/>
      <c r="J37744" s="29"/>
      <c r="K37744" s="45"/>
      <c r="L37744" s="45"/>
      <c r="M37744" s="45"/>
    </row>
    <row r="37745" spans="8:13" s="28" customFormat="1" x14ac:dyDescent="0.2">
      <c r="H37745" s="12"/>
      <c r="J37745" s="29"/>
      <c r="K37745" s="45"/>
      <c r="L37745" s="45"/>
      <c r="M37745" s="45"/>
    </row>
    <row r="37746" spans="8:13" s="28" customFormat="1" x14ac:dyDescent="0.2">
      <c r="H37746" s="12"/>
      <c r="J37746" s="29"/>
      <c r="K37746" s="45"/>
      <c r="L37746" s="45"/>
      <c r="M37746" s="45"/>
    </row>
    <row r="37747" spans="8:13" s="28" customFormat="1" x14ac:dyDescent="0.2">
      <c r="H37747" s="12"/>
      <c r="J37747" s="29"/>
      <c r="K37747" s="45"/>
      <c r="L37747" s="45"/>
      <c r="M37747" s="45"/>
    </row>
    <row r="37748" spans="8:13" s="28" customFormat="1" x14ac:dyDescent="0.2">
      <c r="H37748" s="12"/>
      <c r="J37748" s="29"/>
      <c r="K37748" s="45"/>
      <c r="L37748" s="45"/>
      <c r="M37748" s="45"/>
    </row>
    <row r="37749" spans="8:13" s="28" customFormat="1" x14ac:dyDescent="0.2">
      <c r="H37749" s="12"/>
      <c r="J37749" s="29"/>
      <c r="K37749" s="45"/>
      <c r="L37749" s="45"/>
      <c r="M37749" s="45"/>
    </row>
    <row r="37750" spans="8:13" s="28" customFormat="1" x14ac:dyDescent="0.2">
      <c r="H37750" s="12"/>
      <c r="J37750" s="29"/>
      <c r="K37750" s="45"/>
      <c r="L37750" s="45"/>
      <c r="M37750" s="45"/>
    </row>
    <row r="37751" spans="8:13" s="28" customFormat="1" x14ac:dyDescent="0.2">
      <c r="H37751" s="12"/>
      <c r="J37751" s="29"/>
      <c r="K37751" s="45"/>
      <c r="L37751" s="45"/>
      <c r="M37751" s="45"/>
    </row>
    <row r="37752" spans="8:13" s="28" customFormat="1" x14ac:dyDescent="0.2">
      <c r="H37752" s="12"/>
      <c r="J37752" s="29"/>
      <c r="K37752" s="45"/>
      <c r="L37752" s="45"/>
      <c r="M37752" s="45"/>
    </row>
    <row r="37753" spans="8:13" s="28" customFormat="1" x14ac:dyDescent="0.2">
      <c r="H37753" s="12"/>
      <c r="J37753" s="29"/>
      <c r="K37753" s="45"/>
      <c r="L37753" s="45"/>
      <c r="M37753" s="45"/>
    </row>
    <row r="37754" spans="8:13" s="28" customFormat="1" x14ac:dyDescent="0.2">
      <c r="H37754" s="12"/>
      <c r="J37754" s="29"/>
      <c r="K37754" s="45"/>
      <c r="L37754" s="45"/>
      <c r="M37754" s="45"/>
    </row>
    <row r="37755" spans="8:13" s="28" customFormat="1" x14ac:dyDescent="0.2">
      <c r="H37755" s="12"/>
      <c r="J37755" s="29"/>
      <c r="K37755" s="45"/>
      <c r="L37755" s="45"/>
      <c r="M37755" s="45"/>
    </row>
    <row r="37756" spans="8:13" s="28" customFormat="1" x14ac:dyDescent="0.2">
      <c r="H37756" s="12"/>
      <c r="J37756" s="29"/>
      <c r="K37756" s="45"/>
      <c r="L37756" s="45"/>
      <c r="M37756" s="45"/>
    </row>
    <row r="37757" spans="8:13" s="28" customFormat="1" x14ac:dyDescent="0.2">
      <c r="H37757" s="12"/>
      <c r="J37757" s="29"/>
      <c r="K37757" s="45"/>
      <c r="L37757" s="45"/>
      <c r="M37757" s="45"/>
    </row>
    <row r="37758" spans="8:13" s="28" customFormat="1" x14ac:dyDescent="0.2">
      <c r="H37758" s="12"/>
      <c r="J37758" s="29"/>
      <c r="K37758" s="45"/>
      <c r="L37758" s="45"/>
      <c r="M37758" s="45"/>
    </row>
    <row r="37759" spans="8:13" s="28" customFormat="1" x14ac:dyDescent="0.2">
      <c r="H37759" s="12"/>
      <c r="J37759" s="29"/>
      <c r="K37759" s="45"/>
      <c r="L37759" s="45"/>
      <c r="M37759" s="45"/>
    </row>
    <row r="37760" spans="8:13" s="28" customFormat="1" x14ac:dyDescent="0.2">
      <c r="H37760" s="12"/>
      <c r="J37760" s="29"/>
      <c r="K37760" s="45"/>
      <c r="L37760" s="45"/>
      <c r="M37760" s="45"/>
    </row>
    <row r="37761" spans="8:13" s="28" customFormat="1" x14ac:dyDescent="0.2">
      <c r="H37761" s="12"/>
      <c r="J37761" s="29"/>
      <c r="K37761" s="45"/>
      <c r="L37761" s="45"/>
      <c r="M37761" s="45"/>
    </row>
    <row r="37762" spans="8:13" s="28" customFormat="1" x14ac:dyDescent="0.2">
      <c r="H37762" s="12"/>
      <c r="J37762" s="29"/>
      <c r="K37762" s="45"/>
      <c r="L37762" s="45"/>
      <c r="M37762" s="45"/>
    </row>
    <row r="37763" spans="8:13" s="28" customFormat="1" x14ac:dyDescent="0.2">
      <c r="H37763" s="12"/>
      <c r="J37763" s="29"/>
      <c r="K37763" s="45"/>
      <c r="L37763" s="45"/>
      <c r="M37763" s="45"/>
    </row>
    <row r="37764" spans="8:13" s="28" customFormat="1" x14ac:dyDescent="0.2">
      <c r="H37764" s="12"/>
      <c r="J37764" s="29"/>
      <c r="K37764" s="45"/>
      <c r="L37764" s="45"/>
      <c r="M37764" s="45"/>
    </row>
    <row r="37765" spans="8:13" s="28" customFormat="1" x14ac:dyDescent="0.2">
      <c r="H37765" s="12"/>
      <c r="J37765" s="29"/>
      <c r="K37765" s="45"/>
      <c r="L37765" s="45"/>
      <c r="M37765" s="45"/>
    </row>
    <row r="37766" spans="8:13" s="28" customFormat="1" x14ac:dyDescent="0.2">
      <c r="H37766" s="12"/>
      <c r="J37766" s="29"/>
      <c r="K37766" s="45"/>
      <c r="L37766" s="45"/>
      <c r="M37766" s="45"/>
    </row>
    <row r="37767" spans="8:13" s="28" customFormat="1" x14ac:dyDescent="0.2">
      <c r="H37767" s="12"/>
      <c r="J37767" s="29"/>
      <c r="K37767" s="45"/>
      <c r="L37767" s="45"/>
      <c r="M37767" s="45"/>
    </row>
    <row r="37768" spans="8:13" s="28" customFormat="1" x14ac:dyDescent="0.2">
      <c r="H37768" s="12"/>
      <c r="J37768" s="29"/>
      <c r="K37768" s="45"/>
      <c r="L37768" s="45"/>
      <c r="M37768" s="45"/>
    </row>
    <row r="37769" spans="8:13" s="28" customFormat="1" x14ac:dyDescent="0.2">
      <c r="H37769" s="12"/>
      <c r="J37769" s="29"/>
      <c r="K37769" s="45"/>
      <c r="L37769" s="45"/>
      <c r="M37769" s="45"/>
    </row>
    <row r="37770" spans="8:13" s="28" customFormat="1" x14ac:dyDescent="0.2">
      <c r="H37770" s="12"/>
      <c r="J37770" s="29"/>
      <c r="K37770" s="45"/>
      <c r="L37770" s="45"/>
      <c r="M37770" s="45"/>
    </row>
    <row r="37771" spans="8:13" s="28" customFormat="1" x14ac:dyDescent="0.2">
      <c r="H37771" s="12"/>
      <c r="J37771" s="29"/>
      <c r="K37771" s="45"/>
      <c r="L37771" s="45"/>
      <c r="M37771" s="45"/>
    </row>
    <row r="37772" spans="8:13" s="28" customFormat="1" x14ac:dyDescent="0.2">
      <c r="H37772" s="12"/>
      <c r="J37772" s="29"/>
      <c r="K37772" s="45"/>
      <c r="L37772" s="45"/>
      <c r="M37772" s="45"/>
    </row>
    <row r="37773" spans="8:13" s="28" customFormat="1" x14ac:dyDescent="0.2">
      <c r="H37773" s="12"/>
      <c r="J37773" s="29"/>
      <c r="K37773" s="45"/>
      <c r="L37773" s="45"/>
      <c r="M37773" s="45"/>
    </row>
    <row r="37774" spans="8:13" s="28" customFormat="1" x14ac:dyDescent="0.2">
      <c r="H37774" s="12"/>
      <c r="J37774" s="29"/>
      <c r="K37774" s="45"/>
      <c r="L37774" s="45"/>
      <c r="M37774" s="45"/>
    </row>
    <row r="37775" spans="8:13" s="28" customFormat="1" x14ac:dyDescent="0.2">
      <c r="H37775" s="12"/>
      <c r="J37775" s="29"/>
      <c r="K37775" s="45"/>
      <c r="L37775" s="45"/>
      <c r="M37775" s="45"/>
    </row>
    <row r="37776" spans="8:13" s="28" customFormat="1" x14ac:dyDescent="0.2">
      <c r="H37776" s="12"/>
      <c r="J37776" s="29"/>
      <c r="K37776" s="45"/>
      <c r="L37776" s="45"/>
      <c r="M37776" s="45"/>
    </row>
    <row r="37777" spans="8:13" s="28" customFormat="1" x14ac:dyDescent="0.2">
      <c r="H37777" s="12"/>
      <c r="J37777" s="29"/>
      <c r="K37777" s="45"/>
      <c r="L37777" s="45"/>
      <c r="M37777" s="45"/>
    </row>
    <row r="37778" spans="8:13" s="28" customFormat="1" x14ac:dyDescent="0.2">
      <c r="H37778" s="12"/>
      <c r="J37778" s="29"/>
      <c r="K37778" s="45"/>
      <c r="L37778" s="45"/>
      <c r="M37778" s="45"/>
    </row>
    <row r="37779" spans="8:13" s="28" customFormat="1" x14ac:dyDescent="0.2">
      <c r="H37779" s="12"/>
      <c r="J37779" s="29"/>
      <c r="K37779" s="45"/>
      <c r="L37779" s="45"/>
      <c r="M37779" s="45"/>
    </row>
    <row r="37780" spans="8:13" s="28" customFormat="1" x14ac:dyDescent="0.2">
      <c r="H37780" s="12"/>
      <c r="J37780" s="29"/>
      <c r="K37780" s="45"/>
      <c r="L37780" s="45"/>
      <c r="M37780" s="45"/>
    </row>
    <row r="37781" spans="8:13" s="28" customFormat="1" x14ac:dyDescent="0.2">
      <c r="H37781" s="12"/>
      <c r="J37781" s="29"/>
      <c r="K37781" s="45"/>
      <c r="L37781" s="45"/>
      <c r="M37781" s="45"/>
    </row>
    <row r="37782" spans="8:13" s="28" customFormat="1" x14ac:dyDescent="0.2">
      <c r="H37782" s="12"/>
      <c r="J37782" s="29"/>
      <c r="K37782" s="45"/>
      <c r="L37782" s="45"/>
      <c r="M37782" s="45"/>
    </row>
    <row r="37783" spans="8:13" s="28" customFormat="1" x14ac:dyDescent="0.2">
      <c r="H37783" s="12"/>
      <c r="J37783" s="29"/>
      <c r="K37783" s="45"/>
      <c r="L37783" s="45"/>
      <c r="M37783" s="45"/>
    </row>
    <row r="37784" spans="8:13" s="28" customFormat="1" x14ac:dyDescent="0.2">
      <c r="H37784" s="12"/>
      <c r="J37784" s="29"/>
      <c r="K37784" s="45"/>
      <c r="L37784" s="45"/>
      <c r="M37784" s="45"/>
    </row>
    <row r="37785" spans="8:13" s="28" customFormat="1" x14ac:dyDescent="0.2">
      <c r="H37785" s="12"/>
      <c r="J37785" s="29"/>
      <c r="K37785" s="45"/>
      <c r="L37785" s="45"/>
      <c r="M37785" s="45"/>
    </row>
    <row r="37786" spans="8:13" s="28" customFormat="1" x14ac:dyDescent="0.2">
      <c r="H37786" s="12"/>
      <c r="J37786" s="29"/>
      <c r="K37786" s="45"/>
      <c r="L37786" s="45"/>
      <c r="M37786" s="45"/>
    </row>
    <row r="37787" spans="8:13" s="28" customFormat="1" x14ac:dyDescent="0.2">
      <c r="H37787" s="12"/>
      <c r="J37787" s="29"/>
      <c r="K37787" s="45"/>
      <c r="L37787" s="45"/>
      <c r="M37787" s="45"/>
    </row>
    <row r="37788" spans="8:13" s="28" customFormat="1" x14ac:dyDescent="0.2">
      <c r="H37788" s="12"/>
      <c r="J37788" s="29"/>
      <c r="K37788" s="45"/>
      <c r="L37788" s="45"/>
      <c r="M37788" s="45"/>
    </row>
    <row r="37789" spans="8:13" s="28" customFormat="1" x14ac:dyDescent="0.2">
      <c r="H37789" s="12"/>
      <c r="J37789" s="29"/>
      <c r="K37789" s="45"/>
      <c r="L37789" s="45"/>
      <c r="M37789" s="45"/>
    </row>
    <row r="37790" spans="8:13" s="28" customFormat="1" x14ac:dyDescent="0.2">
      <c r="H37790" s="12"/>
      <c r="J37790" s="29"/>
      <c r="K37790" s="45"/>
      <c r="L37790" s="45"/>
      <c r="M37790" s="45"/>
    </row>
    <row r="37791" spans="8:13" s="28" customFormat="1" x14ac:dyDescent="0.2">
      <c r="H37791" s="12"/>
      <c r="J37791" s="29"/>
      <c r="K37791" s="45"/>
      <c r="L37791" s="45"/>
      <c r="M37791" s="45"/>
    </row>
    <row r="37792" spans="8:13" s="28" customFormat="1" x14ac:dyDescent="0.2">
      <c r="H37792" s="12"/>
      <c r="J37792" s="29"/>
      <c r="K37792" s="45"/>
      <c r="L37792" s="45"/>
      <c r="M37792" s="45"/>
    </row>
    <row r="37793" spans="8:13" s="28" customFormat="1" x14ac:dyDescent="0.2">
      <c r="H37793" s="12"/>
      <c r="J37793" s="29"/>
      <c r="K37793" s="45"/>
      <c r="L37793" s="45"/>
      <c r="M37793" s="45"/>
    </row>
    <row r="37794" spans="8:13" s="28" customFormat="1" x14ac:dyDescent="0.2">
      <c r="H37794" s="12"/>
      <c r="J37794" s="29"/>
      <c r="K37794" s="45"/>
      <c r="L37794" s="45"/>
      <c r="M37794" s="45"/>
    </row>
    <row r="37795" spans="8:13" s="28" customFormat="1" x14ac:dyDescent="0.2">
      <c r="H37795" s="12"/>
      <c r="J37795" s="29"/>
      <c r="K37795" s="45"/>
      <c r="L37795" s="45"/>
      <c r="M37795" s="45"/>
    </row>
    <row r="37796" spans="8:13" s="28" customFormat="1" x14ac:dyDescent="0.2">
      <c r="H37796" s="12"/>
      <c r="J37796" s="29"/>
      <c r="K37796" s="45"/>
      <c r="L37796" s="45"/>
      <c r="M37796" s="45"/>
    </row>
    <row r="37797" spans="8:13" s="28" customFormat="1" x14ac:dyDescent="0.2">
      <c r="H37797" s="12"/>
      <c r="J37797" s="29"/>
      <c r="K37797" s="45"/>
      <c r="L37797" s="45"/>
      <c r="M37797" s="45"/>
    </row>
    <row r="37798" spans="8:13" s="28" customFormat="1" x14ac:dyDescent="0.2">
      <c r="H37798" s="12"/>
      <c r="J37798" s="29"/>
      <c r="K37798" s="45"/>
      <c r="L37798" s="45"/>
      <c r="M37798" s="45"/>
    </row>
    <row r="37799" spans="8:13" s="28" customFormat="1" x14ac:dyDescent="0.2">
      <c r="H37799" s="12"/>
      <c r="J37799" s="29"/>
      <c r="K37799" s="45"/>
      <c r="L37799" s="45"/>
      <c r="M37799" s="45"/>
    </row>
    <row r="37800" spans="8:13" s="28" customFormat="1" x14ac:dyDescent="0.2">
      <c r="H37800" s="12"/>
      <c r="J37800" s="29"/>
      <c r="K37800" s="45"/>
      <c r="L37800" s="45"/>
      <c r="M37800" s="45"/>
    </row>
    <row r="37801" spans="8:13" s="28" customFormat="1" x14ac:dyDescent="0.2">
      <c r="H37801" s="12"/>
      <c r="J37801" s="29"/>
      <c r="K37801" s="45"/>
      <c r="L37801" s="45"/>
      <c r="M37801" s="45"/>
    </row>
    <row r="37802" spans="8:13" s="28" customFormat="1" x14ac:dyDescent="0.2">
      <c r="H37802" s="12"/>
      <c r="J37802" s="29"/>
      <c r="K37802" s="45"/>
      <c r="L37802" s="45"/>
      <c r="M37802" s="45"/>
    </row>
    <row r="37803" spans="8:13" s="28" customFormat="1" x14ac:dyDescent="0.2">
      <c r="H37803" s="12"/>
      <c r="J37803" s="29"/>
      <c r="K37803" s="45"/>
      <c r="L37803" s="45"/>
      <c r="M37803" s="45"/>
    </row>
    <row r="37804" spans="8:13" s="28" customFormat="1" x14ac:dyDescent="0.2">
      <c r="H37804" s="12"/>
      <c r="J37804" s="29"/>
      <c r="K37804" s="45"/>
      <c r="L37804" s="45"/>
      <c r="M37804" s="45"/>
    </row>
    <row r="37805" spans="8:13" s="28" customFormat="1" x14ac:dyDescent="0.2">
      <c r="H37805" s="12"/>
      <c r="J37805" s="29"/>
      <c r="K37805" s="45"/>
      <c r="L37805" s="45"/>
      <c r="M37805" s="45"/>
    </row>
    <row r="37806" spans="8:13" s="28" customFormat="1" x14ac:dyDescent="0.2">
      <c r="H37806" s="12"/>
      <c r="J37806" s="29"/>
      <c r="K37806" s="45"/>
      <c r="L37806" s="45"/>
      <c r="M37806" s="45"/>
    </row>
    <row r="37807" spans="8:13" s="28" customFormat="1" x14ac:dyDescent="0.2">
      <c r="H37807" s="12"/>
      <c r="J37807" s="29"/>
      <c r="K37807" s="45"/>
      <c r="L37807" s="45"/>
      <c r="M37807" s="45"/>
    </row>
    <row r="37808" spans="8:13" s="28" customFormat="1" x14ac:dyDescent="0.2">
      <c r="H37808" s="12"/>
      <c r="J37808" s="29"/>
      <c r="K37808" s="45"/>
      <c r="L37808" s="45"/>
      <c r="M37808" s="45"/>
    </row>
    <row r="37809" spans="8:13" s="28" customFormat="1" x14ac:dyDescent="0.2">
      <c r="H37809" s="12"/>
      <c r="J37809" s="29"/>
      <c r="K37809" s="45"/>
      <c r="L37809" s="45"/>
      <c r="M37809" s="45"/>
    </row>
    <row r="37810" spans="8:13" s="28" customFormat="1" x14ac:dyDescent="0.2">
      <c r="H37810" s="12"/>
      <c r="J37810" s="29"/>
      <c r="K37810" s="45"/>
      <c r="L37810" s="45"/>
      <c r="M37810" s="45"/>
    </row>
    <row r="37811" spans="8:13" s="28" customFormat="1" x14ac:dyDescent="0.2">
      <c r="H37811" s="12"/>
      <c r="J37811" s="29"/>
      <c r="K37811" s="45"/>
      <c r="L37811" s="45"/>
      <c r="M37811" s="45"/>
    </row>
    <row r="37812" spans="8:13" s="28" customFormat="1" x14ac:dyDescent="0.2">
      <c r="H37812" s="12"/>
      <c r="J37812" s="29"/>
      <c r="K37812" s="45"/>
      <c r="L37812" s="45"/>
      <c r="M37812" s="45"/>
    </row>
    <row r="37813" spans="8:13" s="28" customFormat="1" x14ac:dyDescent="0.2">
      <c r="H37813" s="12"/>
      <c r="J37813" s="29"/>
      <c r="K37813" s="45"/>
      <c r="L37813" s="45"/>
      <c r="M37813" s="45"/>
    </row>
    <row r="37814" spans="8:13" s="28" customFormat="1" x14ac:dyDescent="0.2">
      <c r="H37814" s="12"/>
      <c r="J37814" s="29"/>
      <c r="K37814" s="45"/>
      <c r="L37814" s="45"/>
      <c r="M37814" s="45"/>
    </row>
    <row r="37815" spans="8:13" s="28" customFormat="1" x14ac:dyDescent="0.2">
      <c r="H37815" s="12"/>
      <c r="J37815" s="29"/>
      <c r="K37815" s="45"/>
      <c r="L37815" s="45"/>
      <c r="M37815" s="45"/>
    </row>
    <row r="37816" spans="8:13" s="28" customFormat="1" x14ac:dyDescent="0.2">
      <c r="H37816" s="12"/>
      <c r="J37816" s="29"/>
      <c r="K37816" s="45"/>
      <c r="L37816" s="45"/>
      <c r="M37816" s="45"/>
    </row>
    <row r="37817" spans="8:13" s="28" customFormat="1" x14ac:dyDescent="0.2">
      <c r="H37817" s="12"/>
      <c r="J37817" s="29"/>
      <c r="K37817" s="45"/>
      <c r="L37817" s="45"/>
      <c r="M37817" s="45"/>
    </row>
    <row r="37818" spans="8:13" s="28" customFormat="1" x14ac:dyDescent="0.2">
      <c r="H37818" s="12"/>
      <c r="J37818" s="29"/>
      <c r="K37818" s="45"/>
      <c r="L37818" s="45"/>
      <c r="M37818" s="45"/>
    </row>
    <row r="37819" spans="8:13" s="28" customFormat="1" x14ac:dyDescent="0.2">
      <c r="H37819" s="12"/>
      <c r="J37819" s="29"/>
      <c r="K37819" s="45"/>
      <c r="L37819" s="45"/>
      <c r="M37819" s="45"/>
    </row>
    <row r="37820" spans="8:13" s="28" customFormat="1" x14ac:dyDescent="0.2">
      <c r="H37820" s="12"/>
      <c r="J37820" s="29"/>
      <c r="K37820" s="45"/>
      <c r="L37820" s="45"/>
      <c r="M37820" s="45"/>
    </row>
    <row r="37821" spans="8:13" s="28" customFormat="1" x14ac:dyDescent="0.2">
      <c r="H37821" s="12"/>
      <c r="J37821" s="29"/>
      <c r="K37821" s="45"/>
      <c r="L37821" s="45"/>
      <c r="M37821" s="45"/>
    </row>
    <row r="37822" spans="8:13" s="28" customFormat="1" x14ac:dyDescent="0.2">
      <c r="H37822" s="12"/>
      <c r="J37822" s="29"/>
      <c r="K37822" s="45"/>
      <c r="L37822" s="45"/>
      <c r="M37822" s="45"/>
    </row>
    <row r="37823" spans="8:13" s="28" customFormat="1" x14ac:dyDescent="0.2">
      <c r="H37823" s="12"/>
      <c r="J37823" s="29"/>
      <c r="K37823" s="45"/>
      <c r="L37823" s="45"/>
      <c r="M37823" s="45"/>
    </row>
    <row r="37824" spans="8:13" s="28" customFormat="1" x14ac:dyDescent="0.2">
      <c r="H37824" s="12"/>
      <c r="J37824" s="29"/>
      <c r="K37824" s="45"/>
      <c r="L37824" s="45"/>
      <c r="M37824" s="45"/>
    </row>
    <row r="37825" spans="8:13" s="28" customFormat="1" x14ac:dyDescent="0.2">
      <c r="H37825" s="12"/>
      <c r="J37825" s="29"/>
      <c r="K37825" s="45"/>
      <c r="L37825" s="45"/>
      <c r="M37825" s="45"/>
    </row>
    <row r="37826" spans="8:13" s="28" customFormat="1" x14ac:dyDescent="0.2">
      <c r="H37826" s="12"/>
      <c r="J37826" s="29"/>
      <c r="K37826" s="45"/>
      <c r="L37826" s="45"/>
      <c r="M37826" s="45"/>
    </row>
    <row r="37827" spans="8:13" s="28" customFormat="1" x14ac:dyDescent="0.2">
      <c r="H37827" s="12"/>
      <c r="J37827" s="29"/>
      <c r="K37827" s="45"/>
      <c r="L37827" s="45"/>
      <c r="M37827" s="45"/>
    </row>
    <row r="37828" spans="8:13" s="28" customFormat="1" x14ac:dyDescent="0.2">
      <c r="H37828" s="12"/>
      <c r="J37828" s="29"/>
      <c r="K37828" s="45"/>
      <c r="L37828" s="45"/>
      <c r="M37828" s="45"/>
    </row>
    <row r="37829" spans="8:13" s="28" customFormat="1" x14ac:dyDescent="0.2">
      <c r="H37829" s="12"/>
      <c r="J37829" s="29"/>
      <c r="K37829" s="45"/>
      <c r="L37829" s="45"/>
      <c r="M37829" s="45"/>
    </row>
    <row r="37830" spans="8:13" s="28" customFormat="1" x14ac:dyDescent="0.2">
      <c r="H37830" s="12"/>
      <c r="J37830" s="29"/>
      <c r="K37830" s="45"/>
      <c r="L37830" s="45"/>
      <c r="M37830" s="45"/>
    </row>
    <row r="37831" spans="8:13" s="28" customFormat="1" x14ac:dyDescent="0.2">
      <c r="H37831" s="12"/>
      <c r="J37831" s="29"/>
      <c r="K37831" s="45"/>
      <c r="L37831" s="45"/>
      <c r="M37831" s="45"/>
    </row>
    <row r="37832" spans="8:13" s="28" customFormat="1" x14ac:dyDescent="0.2">
      <c r="H37832" s="12"/>
      <c r="J37832" s="29"/>
      <c r="K37832" s="45"/>
      <c r="L37832" s="45"/>
      <c r="M37832" s="45"/>
    </row>
    <row r="37833" spans="8:13" s="28" customFormat="1" x14ac:dyDescent="0.2">
      <c r="H37833" s="12"/>
      <c r="J37833" s="29"/>
      <c r="K37833" s="45"/>
      <c r="L37833" s="45"/>
      <c r="M37833" s="45"/>
    </row>
    <row r="37834" spans="8:13" s="28" customFormat="1" x14ac:dyDescent="0.2">
      <c r="H37834" s="12"/>
      <c r="J37834" s="29"/>
      <c r="K37834" s="45"/>
      <c r="L37834" s="45"/>
      <c r="M37834" s="45"/>
    </row>
    <row r="37835" spans="8:13" s="28" customFormat="1" x14ac:dyDescent="0.2">
      <c r="H37835" s="12"/>
      <c r="J37835" s="29"/>
      <c r="K37835" s="45"/>
      <c r="L37835" s="45"/>
      <c r="M37835" s="45"/>
    </row>
    <row r="37836" spans="8:13" s="28" customFormat="1" x14ac:dyDescent="0.2">
      <c r="H37836" s="12"/>
      <c r="J37836" s="29"/>
      <c r="K37836" s="45"/>
      <c r="L37836" s="45"/>
      <c r="M37836" s="45"/>
    </row>
    <row r="37837" spans="8:13" s="28" customFormat="1" x14ac:dyDescent="0.2">
      <c r="H37837" s="12"/>
      <c r="J37837" s="29"/>
      <c r="K37837" s="45"/>
      <c r="L37837" s="45"/>
      <c r="M37837" s="45"/>
    </row>
    <row r="37838" spans="8:13" s="28" customFormat="1" x14ac:dyDescent="0.2">
      <c r="H37838" s="12"/>
      <c r="J37838" s="29"/>
      <c r="K37838" s="45"/>
      <c r="L37838" s="45"/>
      <c r="M37838" s="45"/>
    </row>
    <row r="37839" spans="8:13" s="28" customFormat="1" x14ac:dyDescent="0.2">
      <c r="H37839" s="12"/>
      <c r="J37839" s="29"/>
      <c r="K37839" s="45"/>
      <c r="L37839" s="45"/>
      <c r="M37839" s="45"/>
    </row>
    <row r="37840" spans="8:13" s="28" customFormat="1" x14ac:dyDescent="0.2">
      <c r="H37840" s="12"/>
      <c r="J37840" s="29"/>
      <c r="K37840" s="45"/>
      <c r="L37840" s="45"/>
      <c r="M37840" s="45"/>
    </row>
    <row r="37841" spans="8:13" s="28" customFormat="1" x14ac:dyDescent="0.2">
      <c r="H37841" s="12"/>
      <c r="J37841" s="29"/>
      <c r="K37841" s="45"/>
      <c r="L37841" s="45"/>
      <c r="M37841" s="45"/>
    </row>
    <row r="37842" spans="8:13" s="28" customFormat="1" x14ac:dyDescent="0.2">
      <c r="H37842" s="12"/>
      <c r="J37842" s="29"/>
      <c r="K37842" s="45"/>
      <c r="L37842" s="45"/>
      <c r="M37842" s="45"/>
    </row>
    <row r="37843" spans="8:13" s="28" customFormat="1" x14ac:dyDescent="0.2">
      <c r="H37843" s="12"/>
      <c r="J37843" s="29"/>
      <c r="K37843" s="45"/>
      <c r="L37843" s="45"/>
      <c r="M37843" s="45"/>
    </row>
    <row r="37844" spans="8:13" s="28" customFormat="1" x14ac:dyDescent="0.2">
      <c r="H37844" s="12"/>
      <c r="J37844" s="29"/>
      <c r="K37844" s="45"/>
      <c r="L37844" s="45"/>
      <c r="M37844" s="45"/>
    </row>
    <row r="37845" spans="8:13" s="28" customFormat="1" x14ac:dyDescent="0.2">
      <c r="H37845" s="12"/>
      <c r="J37845" s="29"/>
      <c r="K37845" s="45"/>
      <c r="L37845" s="45"/>
      <c r="M37845" s="45"/>
    </row>
    <row r="37846" spans="8:13" s="28" customFormat="1" x14ac:dyDescent="0.2">
      <c r="H37846" s="12"/>
      <c r="J37846" s="29"/>
      <c r="K37846" s="45"/>
      <c r="L37846" s="45"/>
      <c r="M37846" s="45"/>
    </row>
    <row r="37847" spans="8:13" s="28" customFormat="1" x14ac:dyDescent="0.2">
      <c r="H37847" s="12"/>
      <c r="J37847" s="29"/>
      <c r="K37847" s="45"/>
      <c r="L37847" s="45"/>
      <c r="M37847" s="45"/>
    </row>
    <row r="37848" spans="8:13" s="28" customFormat="1" x14ac:dyDescent="0.2">
      <c r="H37848" s="12"/>
      <c r="J37848" s="29"/>
      <c r="K37848" s="45"/>
      <c r="L37848" s="45"/>
      <c r="M37848" s="45"/>
    </row>
    <row r="37849" spans="8:13" s="28" customFormat="1" x14ac:dyDescent="0.2">
      <c r="H37849" s="12"/>
      <c r="J37849" s="29"/>
      <c r="K37849" s="45"/>
      <c r="L37849" s="45"/>
      <c r="M37849" s="45"/>
    </row>
    <row r="37850" spans="8:13" s="28" customFormat="1" x14ac:dyDescent="0.2">
      <c r="H37850" s="12"/>
      <c r="J37850" s="29"/>
      <c r="K37850" s="45"/>
      <c r="L37850" s="45"/>
      <c r="M37850" s="45"/>
    </row>
    <row r="37851" spans="8:13" s="28" customFormat="1" x14ac:dyDescent="0.2">
      <c r="H37851" s="12"/>
      <c r="J37851" s="29"/>
      <c r="K37851" s="45"/>
      <c r="L37851" s="45"/>
      <c r="M37851" s="45"/>
    </row>
    <row r="37852" spans="8:13" s="28" customFormat="1" x14ac:dyDescent="0.2">
      <c r="H37852" s="12"/>
      <c r="J37852" s="29"/>
      <c r="K37852" s="45"/>
      <c r="L37852" s="45"/>
      <c r="M37852" s="45"/>
    </row>
    <row r="37853" spans="8:13" s="28" customFormat="1" x14ac:dyDescent="0.2">
      <c r="H37853" s="12"/>
      <c r="J37853" s="29"/>
      <c r="K37853" s="45"/>
      <c r="L37853" s="45"/>
      <c r="M37853" s="45"/>
    </row>
    <row r="37854" spans="8:13" s="28" customFormat="1" x14ac:dyDescent="0.2">
      <c r="H37854" s="12"/>
      <c r="J37854" s="29"/>
      <c r="K37854" s="45"/>
      <c r="L37854" s="45"/>
      <c r="M37854" s="45"/>
    </row>
    <row r="37855" spans="8:13" s="28" customFormat="1" x14ac:dyDescent="0.2">
      <c r="H37855" s="12"/>
      <c r="J37855" s="29"/>
      <c r="K37855" s="45"/>
      <c r="L37855" s="45"/>
      <c r="M37855" s="45"/>
    </row>
    <row r="37856" spans="8:13" s="28" customFormat="1" x14ac:dyDescent="0.2">
      <c r="H37856" s="12"/>
      <c r="J37856" s="29"/>
      <c r="K37856" s="45"/>
      <c r="L37856" s="45"/>
      <c r="M37856" s="45"/>
    </row>
    <row r="37857" spans="8:13" s="28" customFormat="1" x14ac:dyDescent="0.2">
      <c r="H37857" s="12"/>
      <c r="J37857" s="29"/>
      <c r="K37857" s="45"/>
      <c r="L37857" s="45"/>
      <c r="M37857" s="45"/>
    </row>
    <row r="37858" spans="8:13" s="28" customFormat="1" x14ac:dyDescent="0.2">
      <c r="H37858" s="12"/>
      <c r="J37858" s="29"/>
      <c r="K37858" s="45"/>
      <c r="L37858" s="45"/>
      <c r="M37858" s="45"/>
    </row>
    <row r="37859" spans="8:13" s="28" customFormat="1" x14ac:dyDescent="0.2">
      <c r="H37859" s="12"/>
      <c r="J37859" s="29"/>
      <c r="K37859" s="45"/>
      <c r="L37859" s="45"/>
      <c r="M37859" s="45"/>
    </row>
    <row r="37860" spans="8:13" s="28" customFormat="1" x14ac:dyDescent="0.2">
      <c r="H37860" s="12"/>
      <c r="J37860" s="29"/>
      <c r="K37860" s="45"/>
      <c r="L37860" s="45"/>
      <c r="M37860" s="45"/>
    </row>
    <row r="37861" spans="8:13" s="28" customFormat="1" x14ac:dyDescent="0.2">
      <c r="H37861" s="12"/>
      <c r="J37861" s="29"/>
      <c r="K37861" s="45"/>
      <c r="L37861" s="45"/>
      <c r="M37861" s="45"/>
    </row>
    <row r="37862" spans="8:13" s="28" customFormat="1" x14ac:dyDescent="0.2">
      <c r="H37862" s="12"/>
      <c r="J37862" s="29"/>
      <c r="K37862" s="45"/>
      <c r="L37862" s="45"/>
      <c r="M37862" s="45"/>
    </row>
    <row r="37863" spans="8:13" s="28" customFormat="1" x14ac:dyDescent="0.2">
      <c r="H37863" s="12"/>
      <c r="J37863" s="29"/>
      <c r="K37863" s="45"/>
      <c r="L37863" s="45"/>
      <c r="M37863" s="45"/>
    </row>
    <row r="37864" spans="8:13" s="28" customFormat="1" x14ac:dyDescent="0.2">
      <c r="H37864" s="12"/>
      <c r="J37864" s="29"/>
      <c r="K37864" s="45"/>
      <c r="L37864" s="45"/>
      <c r="M37864" s="45"/>
    </row>
    <row r="37865" spans="8:13" s="28" customFormat="1" x14ac:dyDescent="0.2">
      <c r="H37865" s="12"/>
      <c r="J37865" s="29"/>
      <c r="K37865" s="45"/>
      <c r="L37865" s="45"/>
      <c r="M37865" s="45"/>
    </row>
    <row r="37866" spans="8:13" s="28" customFormat="1" x14ac:dyDescent="0.2">
      <c r="H37866" s="12"/>
      <c r="J37866" s="29"/>
      <c r="K37866" s="45"/>
      <c r="L37866" s="45"/>
      <c r="M37866" s="45"/>
    </row>
    <row r="37867" spans="8:13" s="28" customFormat="1" x14ac:dyDescent="0.2">
      <c r="H37867" s="12"/>
      <c r="J37867" s="29"/>
      <c r="K37867" s="45"/>
      <c r="L37867" s="45"/>
      <c r="M37867" s="45"/>
    </row>
    <row r="37868" spans="8:13" s="28" customFormat="1" x14ac:dyDescent="0.2">
      <c r="H37868" s="12"/>
      <c r="J37868" s="29"/>
      <c r="K37868" s="45"/>
      <c r="L37868" s="45"/>
      <c r="M37868" s="45"/>
    </row>
    <row r="37869" spans="8:13" s="28" customFormat="1" x14ac:dyDescent="0.2">
      <c r="H37869" s="12"/>
      <c r="J37869" s="29"/>
      <c r="K37869" s="45"/>
      <c r="L37869" s="45"/>
      <c r="M37869" s="45"/>
    </row>
    <row r="37870" spans="8:13" s="28" customFormat="1" x14ac:dyDescent="0.2">
      <c r="H37870" s="12"/>
      <c r="J37870" s="29"/>
      <c r="K37870" s="45"/>
      <c r="L37870" s="45"/>
      <c r="M37870" s="45"/>
    </row>
    <row r="37871" spans="8:13" s="28" customFormat="1" x14ac:dyDescent="0.2">
      <c r="H37871" s="12"/>
      <c r="J37871" s="29"/>
      <c r="K37871" s="45"/>
      <c r="L37871" s="45"/>
      <c r="M37871" s="45"/>
    </row>
    <row r="37872" spans="8:13" s="28" customFormat="1" x14ac:dyDescent="0.2">
      <c r="H37872" s="12"/>
      <c r="J37872" s="29"/>
      <c r="K37872" s="45"/>
      <c r="L37872" s="45"/>
      <c r="M37872" s="45"/>
    </row>
    <row r="37873" spans="8:13" s="28" customFormat="1" x14ac:dyDescent="0.2">
      <c r="H37873" s="12"/>
      <c r="J37873" s="29"/>
      <c r="K37873" s="45"/>
      <c r="L37873" s="45"/>
      <c r="M37873" s="45"/>
    </row>
    <row r="37874" spans="8:13" s="28" customFormat="1" x14ac:dyDescent="0.2">
      <c r="H37874" s="12"/>
      <c r="J37874" s="29"/>
      <c r="K37874" s="45"/>
      <c r="L37874" s="45"/>
      <c r="M37874" s="45"/>
    </row>
    <row r="37875" spans="8:13" s="28" customFormat="1" x14ac:dyDescent="0.2">
      <c r="H37875" s="12"/>
      <c r="J37875" s="29"/>
      <c r="K37875" s="45"/>
      <c r="L37875" s="45"/>
      <c r="M37875" s="45"/>
    </row>
    <row r="37876" spans="8:13" s="28" customFormat="1" x14ac:dyDescent="0.2">
      <c r="H37876" s="12"/>
      <c r="J37876" s="29"/>
      <c r="K37876" s="45"/>
      <c r="L37876" s="45"/>
      <c r="M37876" s="45"/>
    </row>
    <row r="37877" spans="8:13" s="28" customFormat="1" x14ac:dyDescent="0.2">
      <c r="H37877" s="12"/>
      <c r="J37877" s="29"/>
      <c r="K37877" s="45"/>
      <c r="L37877" s="45"/>
      <c r="M37877" s="45"/>
    </row>
    <row r="37878" spans="8:13" s="28" customFormat="1" x14ac:dyDescent="0.2">
      <c r="H37878" s="12"/>
      <c r="J37878" s="29"/>
      <c r="K37878" s="45"/>
      <c r="L37878" s="45"/>
      <c r="M37878" s="45"/>
    </row>
    <row r="37879" spans="8:13" s="28" customFormat="1" x14ac:dyDescent="0.2">
      <c r="H37879" s="12"/>
      <c r="J37879" s="29"/>
      <c r="K37879" s="45"/>
      <c r="L37879" s="45"/>
      <c r="M37879" s="45"/>
    </row>
    <row r="37880" spans="8:13" s="28" customFormat="1" x14ac:dyDescent="0.2">
      <c r="H37880" s="12"/>
      <c r="J37880" s="29"/>
      <c r="K37880" s="45"/>
      <c r="L37880" s="45"/>
      <c r="M37880" s="45"/>
    </row>
    <row r="37881" spans="8:13" s="28" customFormat="1" x14ac:dyDescent="0.2">
      <c r="H37881" s="12"/>
      <c r="J37881" s="29"/>
      <c r="K37881" s="45"/>
      <c r="L37881" s="45"/>
      <c r="M37881" s="45"/>
    </row>
    <row r="37882" spans="8:13" s="28" customFormat="1" x14ac:dyDescent="0.2">
      <c r="H37882" s="12"/>
      <c r="J37882" s="29"/>
      <c r="K37882" s="45"/>
      <c r="L37882" s="45"/>
      <c r="M37882" s="45"/>
    </row>
    <row r="37883" spans="8:13" s="28" customFormat="1" x14ac:dyDescent="0.2">
      <c r="H37883" s="12"/>
      <c r="J37883" s="29"/>
      <c r="K37883" s="45"/>
      <c r="L37883" s="45"/>
      <c r="M37883" s="45"/>
    </row>
    <row r="37884" spans="8:13" s="28" customFormat="1" x14ac:dyDescent="0.2">
      <c r="H37884" s="12"/>
      <c r="J37884" s="29"/>
      <c r="K37884" s="45"/>
      <c r="L37884" s="45"/>
      <c r="M37884" s="45"/>
    </row>
    <row r="37885" spans="8:13" s="28" customFormat="1" x14ac:dyDescent="0.2">
      <c r="H37885" s="12"/>
      <c r="J37885" s="29"/>
      <c r="K37885" s="45"/>
      <c r="L37885" s="45"/>
      <c r="M37885" s="45"/>
    </row>
    <row r="37886" spans="8:13" s="28" customFormat="1" x14ac:dyDescent="0.2">
      <c r="H37886" s="12"/>
      <c r="J37886" s="29"/>
      <c r="K37886" s="45"/>
      <c r="L37886" s="45"/>
      <c r="M37886" s="45"/>
    </row>
    <row r="37887" spans="8:13" s="28" customFormat="1" x14ac:dyDescent="0.2">
      <c r="H37887" s="12"/>
      <c r="J37887" s="29"/>
      <c r="K37887" s="45"/>
      <c r="L37887" s="45"/>
      <c r="M37887" s="45"/>
    </row>
    <row r="37888" spans="8:13" s="28" customFormat="1" x14ac:dyDescent="0.2">
      <c r="H37888" s="12"/>
      <c r="J37888" s="29"/>
      <c r="K37888" s="45"/>
      <c r="L37888" s="45"/>
      <c r="M37888" s="45"/>
    </row>
    <row r="37889" spans="8:13" s="28" customFormat="1" x14ac:dyDescent="0.2">
      <c r="H37889" s="12"/>
      <c r="J37889" s="29"/>
      <c r="K37889" s="45"/>
      <c r="L37889" s="45"/>
      <c r="M37889" s="45"/>
    </row>
    <row r="37890" spans="8:13" s="28" customFormat="1" x14ac:dyDescent="0.2">
      <c r="H37890" s="12"/>
      <c r="J37890" s="29"/>
      <c r="K37890" s="45"/>
      <c r="L37890" s="45"/>
      <c r="M37890" s="45"/>
    </row>
    <row r="37891" spans="8:13" s="28" customFormat="1" x14ac:dyDescent="0.2">
      <c r="H37891" s="12"/>
      <c r="J37891" s="29"/>
      <c r="K37891" s="45"/>
      <c r="L37891" s="45"/>
      <c r="M37891" s="45"/>
    </row>
    <row r="37892" spans="8:13" s="28" customFormat="1" x14ac:dyDescent="0.2">
      <c r="H37892" s="12"/>
      <c r="J37892" s="29"/>
      <c r="K37892" s="45"/>
      <c r="L37892" s="45"/>
      <c r="M37892" s="45"/>
    </row>
    <row r="37893" spans="8:13" s="28" customFormat="1" x14ac:dyDescent="0.2">
      <c r="H37893" s="12"/>
      <c r="J37893" s="29"/>
      <c r="K37893" s="45"/>
      <c r="L37893" s="45"/>
      <c r="M37893" s="45"/>
    </row>
    <row r="37894" spans="8:13" s="28" customFormat="1" x14ac:dyDescent="0.2">
      <c r="H37894" s="12"/>
      <c r="J37894" s="29"/>
      <c r="K37894" s="45"/>
      <c r="L37894" s="45"/>
      <c r="M37894" s="45"/>
    </row>
    <row r="37895" spans="8:13" s="28" customFormat="1" x14ac:dyDescent="0.2">
      <c r="H37895" s="12"/>
      <c r="J37895" s="29"/>
      <c r="K37895" s="45"/>
      <c r="L37895" s="45"/>
      <c r="M37895" s="45"/>
    </row>
    <row r="37896" spans="8:13" s="28" customFormat="1" x14ac:dyDescent="0.2">
      <c r="H37896" s="12"/>
      <c r="J37896" s="29"/>
      <c r="K37896" s="45"/>
      <c r="L37896" s="45"/>
      <c r="M37896" s="45"/>
    </row>
    <row r="37897" spans="8:13" s="28" customFormat="1" x14ac:dyDescent="0.2">
      <c r="H37897" s="12"/>
      <c r="J37897" s="29"/>
      <c r="K37897" s="45"/>
      <c r="L37897" s="45"/>
      <c r="M37897" s="45"/>
    </row>
    <row r="37898" spans="8:13" s="28" customFormat="1" x14ac:dyDescent="0.2">
      <c r="H37898" s="12"/>
      <c r="J37898" s="29"/>
      <c r="K37898" s="45"/>
      <c r="L37898" s="45"/>
      <c r="M37898" s="45"/>
    </row>
    <row r="37899" spans="8:13" s="28" customFormat="1" x14ac:dyDescent="0.2">
      <c r="H37899" s="12"/>
      <c r="J37899" s="29"/>
      <c r="K37899" s="45"/>
      <c r="L37899" s="45"/>
      <c r="M37899" s="45"/>
    </row>
    <row r="37900" spans="8:13" s="28" customFormat="1" x14ac:dyDescent="0.2">
      <c r="H37900" s="12"/>
      <c r="J37900" s="29"/>
      <c r="K37900" s="45"/>
      <c r="L37900" s="45"/>
      <c r="M37900" s="45"/>
    </row>
    <row r="37901" spans="8:13" s="28" customFormat="1" x14ac:dyDescent="0.2">
      <c r="H37901" s="12"/>
      <c r="J37901" s="29"/>
      <c r="K37901" s="45"/>
      <c r="L37901" s="45"/>
      <c r="M37901" s="45"/>
    </row>
    <row r="37902" spans="8:13" s="28" customFormat="1" x14ac:dyDescent="0.2">
      <c r="H37902" s="12"/>
      <c r="J37902" s="29"/>
      <c r="K37902" s="45"/>
      <c r="L37902" s="45"/>
      <c r="M37902" s="45"/>
    </row>
    <row r="37903" spans="8:13" s="28" customFormat="1" x14ac:dyDescent="0.2">
      <c r="H37903" s="12"/>
      <c r="J37903" s="29"/>
      <c r="K37903" s="45"/>
      <c r="L37903" s="45"/>
      <c r="M37903" s="45"/>
    </row>
    <row r="37904" spans="8:13" s="28" customFormat="1" x14ac:dyDescent="0.2">
      <c r="H37904" s="12"/>
      <c r="J37904" s="29"/>
      <c r="K37904" s="45"/>
      <c r="L37904" s="45"/>
      <c r="M37904" s="45"/>
    </row>
    <row r="37905" spans="8:13" s="28" customFormat="1" x14ac:dyDescent="0.2">
      <c r="H37905" s="12"/>
      <c r="J37905" s="29"/>
      <c r="K37905" s="45"/>
      <c r="L37905" s="45"/>
      <c r="M37905" s="45"/>
    </row>
    <row r="37906" spans="8:13" s="28" customFormat="1" x14ac:dyDescent="0.2">
      <c r="H37906" s="12"/>
      <c r="J37906" s="29"/>
      <c r="K37906" s="45"/>
      <c r="L37906" s="45"/>
      <c r="M37906" s="45"/>
    </row>
    <row r="37907" spans="8:13" s="28" customFormat="1" x14ac:dyDescent="0.2">
      <c r="H37907" s="12"/>
      <c r="J37907" s="29"/>
      <c r="K37907" s="45"/>
      <c r="L37907" s="45"/>
      <c r="M37907" s="45"/>
    </row>
    <row r="37908" spans="8:13" s="28" customFormat="1" x14ac:dyDescent="0.2">
      <c r="H37908" s="12"/>
      <c r="J37908" s="29"/>
      <c r="K37908" s="45"/>
      <c r="L37908" s="45"/>
      <c r="M37908" s="45"/>
    </row>
    <row r="37909" spans="8:13" s="28" customFormat="1" x14ac:dyDescent="0.2">
      <c r="H37909" s="12"/>
      <c r="J37909" s="29"/>
      <c r="K37909" s="45"/>
      <c r="L37909" s="45"/>
      <c r="M37909" s="45"/>
    </row>
    <row r="37910" spans="8:13" s="28" customFormat="1" x14ac:dyDescent="0.2">
      <c r="H37910" s="12"/>
      <c r="J37910" s="29"/>
      <c r="K37910" s="45"/>
      <c r="L37910" s="45"/>
      <c r="M37910" s="45"/>
    </row>
    <row r="37911" spans="8:13" s="28" customFormat="1" x14ac:dyDescent="0.2">
      <c r="H37911" s="12"/>
      <c r="J37911" s="29"/>
      <c r="K37911" s="45"/>
      <c r="L37911" s="45"/>
      <c r="M37911" s="45"/>
    </row>
    <row r="37912" spans="8:13" s="28" customFormat="1" x14ac:dyDescent="0.2">
      <c r="H37912" s="12"/>
      <c r="J37912" s="29"/>
      <c r="K37912" s="45"/>
      <c r="L37912" s="45"/>
      <c r="M37912" s="45"/>
    </row>
    <row r="37913" spans="8:13" s="28" customFormat="1" x14ac:dyDescent="0.2">
      <c r="H37913" s="12"/>
      <c r="J37913" s="29"/>
      <c r="K37913" s="45"/>
      <c r="L37913" s="45"/>
      <c r="M37913" s="45"/>
    </row>
    <row r="37914" spans="8:13" s="28" customFormat="1" x14ac:dyDescent="0.2">
      <c r="H37914" s="12"/>
      <c r="J37914" s="29"/>
      <c r="K37914" s="45"/>
      <c r="L37914" s="45"/>
      <c r="M37914" s="45"/>
    </row>
    <row r="37915" spans="8:13" s="28" customFormat="1" x14ac:dyDescent="0.2">
      <c r="H37915" s="12"/>
      <c r="J37915" s="29"/>
      <c r="K37915" s="45"/>
      <c r="L37915" s="45"/>
      <c r="M37915" s="45"/>
    </row>
    <row r="37916" spans="8:13" s="28" customFormat="1" x14ac:dyDescent="0.2">
      <c r="H37916" s="12"/>
      <c r="J37916" s="29"/>
      <c r="K37916" s="45"/>
      <c r="L37916" s="45"/>
      <c r="M37916" s="45"/>
    </row>
    <row r="37917" spans="8:13" s="28" customFormat="1" x14ac:dyDescent="0.2">
      <c r="H37917" s="12"/>
      <c r="J37917" s="29"/>
      <c r="K37917" s="45"/>
      <c r="L37917" s="45"/>
      <c r="M37917" s="45"/>
    </row>
    <row r="37918" spans="8:13" s="28" customFormat="1" x14ac:dyDescent="0.2">
      <c r="H37918" s="12"/>
      <c r="J37918" s="29"/>
      <c r="K37918" s="45"/>
      <c r="L37918" s="45"/>
      <c r="M37918" s="45"/>
    </row>
    <row r="37919" spans="8:13" s="28" customFormat="1" x14ac:dyDescent="0.2">
      <c r="H37919" s="12"/>
      <c r="J37919" s="29"/>
      <c r="K37919" s="45"/>
      <c r="L37919" s="45"/>
      <c r="M37919" s="45"/>
    </row>
    <row r="37920" spans="8:13" s="28" customFormat="1" x14ac:dyDescent="0.2">
      <c r="H37920" s="12"/>
      <c r="J37920" s="29"/>
      <c r="K37920" s="45"/>
      <c r="L37920" s="45"/>
      <c r="M37920" s="45"/>
    </row>
    <row r="37921" spans="8:13" s="28" customFormat="1" x14ac:dyDescent="0.2">
      <c r="H37921" s="12"/>
      <c r="J37921" s="29"/>
      <c r="K37921" s="45"/>
      <c r="L37921" s="45"/>
      <c r="M37921" s="45"/>
    </row>
    <row r="37922" spans="8:13" s="28" customFormat="1" x14ac:dyDescent="0.2">
      <c r="H37922" s="12"/>
      <c r="J37922" s="29"/>
      <c r="K37922" s="45"/>
      <c r="L37922" s="45"/>
      <c r="M37922" s="45"/>
    </row>
    <row r="37923" spans="8:13" s="28" customFormat="1" x14ac:dyDescent="0.2">
      <c r="H37923" s="12"/>
      <c r="J37923" s="29"/>
      <c r="K37923" s="45"/>
      <c r="L37923" s="45"/>
      <c r="M37923" s="45"/>
    </row>
    <row r="37924" spans="8:13" s="28" customFormat="1" x14ac:dyDescent="0.2">
      <c r="H37924" s="12"/>
      <c r="J37924" s="29"/>
      <c r="K37924" s="45"/>
      <c r="L37924" s="45"/>
      <c r="M37924" s="45"/>
    </row>
    <row r="37925" spans="8:13" s="28" customFormat="1" x14ac:dyDescent="0.2">
      <c r="H37925" s="12"/>
      <c r="J37925" s="29"/>
      <c r="K37925" s="45"/>
      <c r="L37925" s="45"/>
      <c r="M37925" s="45"/>
    </row>
    <row r="37926" spans="8:13" s="28" customFormat="1" x14ac:dyDescent="0.2">
      <c r="H37926" s="12"/>
      <c r="J37926" s="29"/>
      <c r="K37926" s="45"/>
      <c r="L37926" s="45"/>
      <c r="M37926" s="45"/>
    </row>
    <row r="37927" spans="8:13" s="28" customFormat="1" x14ac:dyDescent="0.2">
      <c r="H37927" s="12"/>
      <c r="J37927" s="29"/>
      <c r="K37927" s="45"/>
      <c r="L37927" s="45"/>
      <c r="M37927" s="45"/>
    </row>
    <row r="37928" spans="8:13" s="28" customFormat="1" x14ac:dyDescent="0.2">
      <c r="H37928" s="12"/>
      <c r="J37928" s="29"/>
      <c r="K37928" s="45"/>
      <c r="L37928" s="45"/>
      <c r="M37928" s="45"/>
    </row>
    <row r="37929" spans="8:13" s="28" customFormat="1" x14ac:dyDescent="0.2">
      <c r="H37929" s="12"/>
      <c r="J37929" s="29"/>
      <c r="K37929" s="45"/>
      <c r="L37929" s="45"/>
      <c r="M37929" s="45"/>
    </row>
    <row r="37930" spans="8:13" s="28" customFormat="1" x14ac:dyDescent="0.2">
      <c r="H37930" s="12"/>
      <c r="J37930" s="29"/>
      <c r="K37930" s="45"/>
      <c r="L37930" s="45"/>
      <c r="M37930" s="45"/>
    </row>
    <row r="37931" spans="8:13" s="28" customFormat="1" x14ac:dyDescent="0.2">
      <c r="H37931" s="12"/>
      <c r="J37931" s="29"/>
      <c r="K37931" s="45"/>
      <c r="L37931" s="45"/>
      <c r="M37931" s="45"/>
    </row>
    <row r="37932" spans="8:13" s="28" customFormat="1" x14ac:dyDescent="0.2">
      <c r="H37932" s="12"/>
      <c r="J37932" s="29"/>
      <c r="K37932" s="45"/>
      <c r="L37932" s="45"/>
      <c r="M37932" s="45"/>
    </row>
    <row r="37933" spans="8:13" s="28" customFormat="1" x14ac:dyDescent="0.2">
      <c r="H37933" s="12"/>
      <c r="J37933" s="29"/>
      <c r="K37933" s="45"/>
      <c r="L37933" s="45"/>
      <c r="M37933" s="45"/>
    </row>
    <row r="37934" spans="8:13" s="28" customFormat="1" x14ac:dyDescent="0.2">
      <c r="H37934" s="12"/>
      <c r="J37934" s="29"/>
      <c r="K37934" s="45"/>
      <c r="L37934" s="45"/>
      <c r="M37934" s="45"/>
    </row>
    <row r="37935" spans="8:13" s="28" customFormat="1" x14ac:dyDescent="0.2">
      <c r="H37935" s="12"/>
      <c r="J37935" s="29"/>
      <c r="K37935" s="45"/>
      <c r="L37935" s="45"/>
      <c r="M37935" s="45"/>
    </row>
    <row r="37936" spans="8:13" s="28" customFormat="1" x14ac:dyDescent="0.2">
      <c r="H37936" s="12"/>
      <c r="J37936" s="29"/>
      <c r="K37936" s="45"/>
      <c r="L37936" s="45"/>
      <c r="M37936" s="45"/>
    </row>
    <row r="37937" spans="8:13" s="28" customFormat="1" x14ac:dyDescent="0.2">
      <c r="H37937" s="12"/>
      <c r="J37937" s="29"/>
      <c r="K37937" s="45"/>
      <c r="L37937" s="45"/>
      <c r="M37937" s="45"/>
    </row>
    <row r="37938" spans="8:13" s="28" customFormat="1" x14ac:dyDescent="0.2">
      <c r="H37938" s="12"/>
      <c r="J37938" s="29"/>
      <c r="K37938" s="45"/>
      <c r="L37938" s="45"/>
      <c r="M37938" s="45"/>
    </row>
    <row r="37939" spans="8:13" s="28" customFormat="1" x14ac:dyDescent="0.2">
      <c r="H37939" s="12"/>
      <c r="J37939" s="29"/>
      <c r="K37939" s="45"/>
      <c r="L37939" s="45"/>
      <c r="M37939" s="45"/>
    </row>
    <row r="37940" spans="8:13" s="28" customFormat="1" x14ac:dyDescent="0.2">
      <c r="H37940" s="12"/>
      <c r="J37940" s="29"/>
      <c r="K37940" s="45"/>
      <c r="L37940" s="45"/>
      <c r="M37940" s="45"/>
    </row>
    <row r="37941" spans="8:13" s="28" customFormat="1" x14ac:dyDescent="0.2">
      <c r="H37941" s="12"/>
      <c r="J37941" s="29"/>
      <c r="K37941" s="45"/>
      <c r="L37941" s="45"/>
      <c r="M37941" s="45"/>
    </row>
    <row r="37942" spans="8:13" s="28" customFormat="1" x14ac:dyDescent="0.2">
      <c r="H37942" s="12"/>
      <c r="J37942" s="29"/>
      <c r="K37942" s="45"/>
      <c r="L37942" s="45"/>
      <c r="M37942" s="45"/>
    </row>
    <row r="37943" spans="8:13" s="28" customFormat="1" x14ac:dyDescent="0.2">
      <c r="H37943" s="12"/>
      <c r="J37943" s="29"/>
      <c r="K37943" s="45"/>
      <c r="L37943" s="45"/>
      <c r="M37943" s="45"/>
    </row>
    <row r="37944" spans="8:13" s="28" customFormat="1" x14ac:dyDescent="0.2">
      <c r="H37944" s="12"/>
      <c r="J37944" s="29"/>
      <c r="K37944" s="45"/>
      <c r="L37944" s="45"/>
      <c r="M37944" s="45"/>
    </row>
    <row r="37945" spans="8:13" s="28" customFormat="1" x14ac:dyDescent="0.2">
      <c r="H37945" s="12"/>
      <c r="J37945" s="29"/>
      <c r="K37945" s="45"/>
      <c r="L37945" s="45"/>
      <c r="M37945" s="45"/>
    </row>
    <row r="37946" spans="8:13" s="28" customFormat="1" x14ac:dyDescent="0.2">
      <c r="H37946" s="12"/>
      <c r="J37946" s="29"/>
      <c r="K37946" s="45"/>
      <c r="L37946" s="45"/>
      <c r="M37946" s="45"/>
    </row>
    <row r="37947" spans="8:13" s="28" customFormat="1" x14ac:dyDescent="0.2">
      <c r="H37947" s="12"/>
      <c r="J37947" s="29"/>
      <c r="K37947" s="45"/>
      <c r="L37947" s="45"/>
      <c r="M37947" s="45"/>
    </row>
    <row r="37948" spans="8:13" s="28" customFormat="1" x14ac:dyDescent="0.2">
      <c r="H37948" s="12"/>
      <c r="J37948" s="29"/>
      <c r="K37948" s="45"/>
      <c r="L37948" s="45"/>
      <c r="M37948" s="45"/>
    </row>
    <row r="37949" spans="8:13" s="28" customFormat="1" x14ac:dyDescent="0.2">
      <c r="H37949" s="12"/>
      <c r="J37949" s="29"/>
      <c r="K37949" s="45"/>
      <c r="L37949" s="45"/>
      <c r="M37949" s="45"/>
    </row>
    <row r="37950" spans="8:13" s="28" customFormat="1" x14ac:dyDescent="0.2">
      <c r="H37950" s="12"/>
      <c r="J37950" s="29"/>
      <c r="K37950" s="45"/>
      <c r="L37950" s="45"/>
      <c r="M37950" s="45"/>
    </row>
    <row r="37951" spans="8:13" s="28" customFormat="1" x14ac:dyDescent="0.2">
      <c r="H37951" s="12"/>
      <c r="J37951" s="29"/>
      <c r="K37951" s="45"/>
      <c r="L37951" s="45"/>
      <c r="M37951" s="45"/>
    </row>
    <row r="37952" spans="8:13" s="28" customFormat="1" x14ac:dyDescent="0.2">
      <c r="H37952" s="12"/>
      <c r="J37952" s="29"/>
      <c r="K37952" s="45"/>
      <c r="L37952" s="45"/>
      <c r="M37952" s="45"/>
    </row>
    <row r="37953" spans="8:13" s="28" customFormat="1" x14ac:dyDescent="0.2">
      <c r="H37953" s="12"/>
      <c r="J37953" s="29"/>
      <c r="K37953" s="45"/>
      <c r="L37953" s="45"/>
      <c r="M37953" s="45"/>
    </row>
    <row r="37954" spans="8:13" s="28" customFormat="1" x14ac:dyDescent="0.2">
      <c r="H37954" s="12"/>
      <c r="J37954" s="29"/>
      <c r="K37954" s="45"/>
      <c r="L37954" s="45"/>
      <c r="M37954" s="45"/>
    </row>
    <row r="37955" spans="8:13" s="28" customFormat="1" x14ac:dyDescent="0.2">
      <c r="H37955" s="12"/>
      <c r="J37955" s="29"/>
      <c r="K37955" s="45"/>
      <c r="L37955" s="45"/>
      <c r="M37955" s="45"/>
    </row>
    <row r="37956" spans="8:13" s="28" customFormat="1" x14ac:dyDescent="0.2">
      <c r="H37956" s="12"/>
      <c r="J37956" s="29"/>
      <c r="K37956" s="45"/>
      <c r="L37956" s="45"/>
      <c r="M37956" s="45"/>
    </row>
    <row r="37957" spans="8:13" s="28" customFormat="1" x14ac:dyDescent="0.2">
      <c r="H37957" s="12"/>
      <c r="J37957" s="29"/>
      <c r="K37957" s="45"/>
      <c r="L37957" s="45"/>
      <c r="M37957" s="45"/>
    </row>
    <row r="37958" spans="8:13" s="28" customFormat="1" x14ac:dyDescent="0.2">
      <c r="H37958" s="12"/>
      <c r="J37958" s="29"/>
      <c r="K37958" s="45"/>
      <c r="L37958" s="45"/>
      <c r="M37958" s="45"/>
    </row>
    <row r="37959" spans="8:13" s="28" customFormat="1" x14ac:dyDescent="0.2">
      <c r="H37959" s="12"/>
      <c r="J37959" s="29"/>
      <c r="K37959" s="45"/>
      <c r="L37959" s="45"/>
      <c r="M37959" s="45"/>
    </row>
    <row r="37960" spans="8:13" s="28" customFormat="1" x14ac:dyDescent="0.2">
      <c r="H37960" s="12"/>
      <c r="J37960" s="29"/>
      <c r="K37960" s="45"/>
      <c r="L37960" s="45"/>
      <c r="M37960" s="45"/>
    </row>
    <row r="37961" spans="8:13" s="28" customFormat="1" x14ac:dyDescent="0.2">
      <c r="H37961" s="12"/>
      <c r="J37961" s="29"/>
      <c r="K37961" s="45"/>
      <c r="L37961" s="45"/>
      <c r="M37961" s="45"/>
    </row>
    <row r="37962" spans="8:13" s="28" customFormat="1" x14ac:dyDescent="0.2">
      <c r="H37962" s="12"/>
      <c r="J37962" s="29"/>
      <c r="K37962" s="45"/>
      <c r="L37962" s="45"/>
      <c r="M37962" s="45"/>
    </row>
    <row r="37963" spans="8:13" s="28" customFormat="1" x14ac:dyDescent="0.2">
      <c r="H37963" s="12"/>
      <c r="J37963" s="29"/>
      <c r="K37963" s="45"/>
      <c r="L37963" s="45"/>
      <c r="M37963" s="45"/>
    </row>
    <row r="37964" spans="8:13" s="28" customFormat="1" x14ac:dyDescent="0.2">
      <c r="H37964" s="12"/>
      <c r="J37964" s="29"/>
      <c r="K37964" s="45"/>
      <c r="L37964" s="45"/>
      <c r="M37964" s="45"/>
    </row>
    <row r="37965" spans="8:13" s="28" customFormat="1" x14ac:dyDescent="0.2">
      <c r="H37965" s="12"/>
      <c r="J37965" s="29"/>
      <c r="K37965" s="45"/>
      <c r="L37965" s="45"/>
      <c r="M37965" s="45"/>
    </row>
    <row r="37966" spans="8:13" s="28" customFormat="1" x14ac:dyDescent="0.2">
      <c r="H37966" s="12"/>
      <c r="J37966" s="29"/>
      <c r="K37966" s="45"/>
      <c r="L37966" s="45"/>
      <c r="M37966" s="45"/>
    </row>
    <row r="37967" spans="8:13" s="28" customFormat="1" x14ac:dyDescent="0.2">
      <c r="H37967" s="12"/>
      <c r="J37967" s="29"/>
      <c r="K37967" s="45"/>
      <c r="L37967" s="45"/>
      <c r="M37967" s="45"/>
    </row>
    <row r="37968" spans="8:13" s="28" customFormat="1" x14ac:dyDescent="0.2">
      <c r="H37968" s="12"/>
      <c r="J37968" s="29"/>
      <c r="K37968" s="45"/>
      <c r="L37968" s="45"/>
      <c r="M37968" s="45"/>
    </row>
    <row r="37969" spans="8:13" s="28" customFormat="1" x14ac:dyDescent="0.2">
      <c r="H37969" s="12"/>
      <c r="J37969" s="29"/>
      <c r="K37969" s="45"/>
      <c r="L37969" s="45"/>
      <c r="M37969" s="45"/>
    </row>
    <row r="37970" spans="8:13" s="28" customFormat="1" x14ac:dyDescent="0.2">
      <c r="H37970" s="12"/>
      <c r="J37970" s="29"/>
      <c r="K37970" s="45"/>
      <c r="L37970" s="45"/>
      <c r="M37970" s="45"/>
    </row>
    <row r="37971" spans="8:13" s="28" customFormat="1" x14ac:dyDescent="0.2">
      <c r="H37971" s="12"/>
      <c r="J37971" s="29"/>
      <c r="K37971" s="45"/>
      <c r="L37971" s="45"/>
      <c r="M37971" s="45"/>
    </row>
    <row r="37972" spans="8:13" s="28" customFormat="1" x14ac:dyDescent="0.2">
      <c r="H37972" s="12"/>
      <c r="J37972" s="29"/>
      <c r="K37972" s="45"/>
      <c r="L37972" s="45"/>
      <c r="M37972" s="45"/>
    </row>
    <row r="37973" spans="8:13" s="28" customFormat="1" x14ac:dyDescent="0.2">
      <c r="H37973" s="12"/>
      <c r="J37973" s="29"/>
      <c r="K37973" s="45"/>
      <c r="L37973" s="45"/>
      <c r="M37973" s="45"/>
    </row>
    <row r="37974" spans="8:13" s="28" customFormat="1" x14ac:dyDescent="0.2">
      <c r="H37974" s="12"/>
      <c r="J37974" s="29"/>
      <c r="K37974" s="45"/>
      <c r="L37974" s="45"/>
      <c r="M37974" s="45"/>
    </row>
    <row r="37975" spans="8:13" s="28" customFormat="1" x14ac:dyDescent="0.2">
      <c r="H37975" s="12"/>
      <c r="J37975" s="29"/>
      <c r="K37975" s="45"/>
      <c r="L37975" s="45"/>
      <c r="M37975" s="45"/>
    </row>
    <row r="37976" spans="8:13" s="28" customFormat="1" x14ac:dyDescent="0.2">
      <c r="H37976" s="12"/>
      <c r="J37976" s="29"/>
      <c r="K37976" s="45"/>
      <c r="L37976" s="45"/>
      <c r="M37976" s="45"/>
    </row>
    <row r="37977" spans="8:13" s="28" customFormat="1" x14ac:dyDescent="0.2">
      <c r="H37977" s="12"/>
      <c r="J37977" s="29"/>
      <c r="K37977" s="45"/>
      <c r="L37977" s="45"/>
      <c r="M37977" s="45"/>
    </row>
    <row r="37978" spans="8:13" s="28" customFormat="1" x14ac:dyDescent="0.2">
      <c r="H37978" s="12"/>
      <c r="J37978" s="29"/>
      <c r="K37978" s="45"/>
      <c r="L37978" s="45"/>
      <c r="M37978" s="45"/>
    </row>
    <row r="37979" spans="8:13" s="28" customFormat="1" x14ac:dyDescent="0.2">
      <c r="H37979" s="12"/>
      <c r="J37979" s="29"/>
      <c r="K37979" s="45"/>
      <c r="L37979" s="45"/>
      <c r="M37979" s="45"/>
    </row>
    <row r="37980" spans="8:13" s="28" customFormat="1" x14ac:dyDescent="0.2">
      <c r="H37980" s="12"/>
      <c r="J37980" s="29"/>
      <c r="K37980" s="45"/>
      <c r="L37980" s="45"/>
      <c r="M37980" s="45"/>
    </row>
    <row r="37981" spans="8:13" s="28" customFormat="1" x14ac:dyDescent="0.2">
      <c r="H37981" s="12"/>
      <c r="J37981" s="29"/>
      <c r="K37981" s="45"/>
      <c r="L37981" s="45"/>
      <c r="M37981" s="45"/>
    </row>
    <row r="37982" spans="8:13" s="28" customFormat="1" x14ac:dyDescent="0.2">
      <c r="H37982" s="12"/>
      <c r="J37982" s="29"/>
      <c r="K37982" s="45"/>
      <c r="L37982" s="45"/>
      <c r="M37982" s="45"/>
    </row>
    <row r="37983" spans="8:13" s="28" customFormat="1" x14ac:dyDescent="0.2">
      <c r="H37983" s="12"/>
      <c r="J37983" s="29"/>
      <c r="K37983" s="45"/>
      <c r="L37983" s="45"/>
      <c r="M37983" s="45"/>
    </row>
    <row r="37984" spans="8:13" s="28" customFormat="1" x14ac:dyDescent="0.2">
      <c r="H37984" s="12"/>
      <c r="J37984" s="29"/>
      <c r="K37984" s="45"/>
      <c r="L37984" s="45"/>
      <c r="M37984" s="45"/>
    </row>
    <row r="37985" spans="8:13" s="28" customFormat="1" x14ac:dyDescent="0.2">
      <c r="H37985" s="12"/>
      <c r="J37985" s="29"/>
      <c r="K37985" s="45"/>
      <c r="L37985" s="45"/>
      <c r="M37985" s="45"/>
    </row>
    <row r="37986" spans="8:13" s="28" customFormat="1" x14ac:dyDescent="0.2">
      <c r="H37986" s="12"/>
      <c r="J37986" s="29"/>
      <c r="K37986" s="45"/>
      <c r="L37986" s="45"/>
      <c r="M37986" s="45"/>
    </row>
    <row r="37987" spans="8:13" s="28" customFormat="1" x14ac:dyDescent="0.2">
      <c r="H37987" s="12"/>
      <c r="J37987" s="29"/>
      <c r="K37987" s="45"/>
      <c r="L37987" s="45"/>
      <c r="M37987" s="45"/>
    </row>
    <row r="37988" spans="8:13" s="28" customFormat="1" x14ac:dyDescent="0.2">
      <c r="H37988" s="12"/>
      <c r="J37988" s="29"/>
      <c r="K37988" s="45"/>
      <c r="L37988" s="45"/>
      <c r="M37988" s="45"/>
    </row>
    <row r="37989" spans="8:13" s="28" customFormat="1" x14ac:dyDescent="0.2">
      <c r="H37989" s="12"/>
      <c r="J37989" s="29"/>
      <c r="K37989" s="45"/>
      <c r="L37989" s="45"/>
      <c r="M37989" s="45"/>
    </row>
    <row r="37990" spans="8:13" s="28" customFormat="1" x14ac:dyDescent="0.2">
      <c r="H37990" s="12"/>
      <c r="J37990" s="29"/>
      <c r="K37990" s="45"/>
      <c r="L37990" s="45"/>
      <c r="M37990" s="45"/>
    </row>
    <row r="37991" spans="8:13" s="28" customFormat="1" x14ac:dyDescent="0.2">
      <c r="H37991" s="12"/>
      <c r="J37991" s="29"/>
      <c r="K37991" s="45"/>
      <c r="L37991" s="45"/>
      <c r="M37991" s="45"/>
    </row>
    <row r="37992" spans="8:13" s="28" customFormat="1" x14ac:dyDescent="0.2">
      <c r="H37992" s="12"/>
      <c r="J37992" s="29"/>
      <c r="K37992" s="45"/>
      <c r="L37992" s="45"/>
      <c r="M37992" s="45"/>
    </row>
    <row r="37993" spans="8:13" s="28" customFormat="1" x14ac:dyDescent="0.2">
      <c r="H37993" s="12"/>
      <c r="J37993" s="29"/>
      <c r="K37993" s="45"/>
      <c r="L37993" s="45"/>
      <c r="M37993" s="45"/>
    </row>
    <row r="37994" spans="8:13" s="28" customFormat="1" x14ac:dyDescent="0.2">
      <c r="H37994" s="12"/>
      <c r="J37994" s="29"/>
      <c r="K37994" s="45"/>
      <c r="L37994" s="45"/>
      <c r="M37994" s="45"/>
    </row>
    <row r="37995" spans="8:13" s="28" customFormat="1" x14ac:dyDescent="0.2">
      <c r="H37995" s="12"/>
      <c r="J37995" s="29"/>
      <c r="K37995" s="45"/>
      <c r="L37995" s="45"/>
      <c r="M37995" s="45"/>
    </row>
    <row r="37996" spans="8:13" s="28" customFormat="1" x14ac:dyDescent="0.2">
      <c r="H37996" s="12"/>
      <c r="J37996" s="29"/>
      <c r="K37996" s="45"/>
      <c r="L37996" s="45"/>
      <c r="M37996" s="45"/>
    </row>
    <row r="37997" spans="8:13" s="28" customFormat="1" x14ac:dyDescent="0.2">
      <c r="H37997" s="12"/>
      <c r="J37997" s="29"/>
      <c r="K37997" s="45"/>
      <c r="L37997" s="45"/>
      <c r="M37997" s="45"/>
    </row>
    <row r="37998" spans="8:13" s="28" customFormat="1" x14ac:dyDescent="0.2">
      <c r="H37998" s="12"/>
      <c r="J37998" s="29"/>
      <c r="K37998" s="45"/>
      <c r="L37998" s="45"/>
      <c r="M37998" s="45"/>
    </row>
    <row r="37999" spans="8:13" s="28" customFormat="1" x14ac:dyDescent="0.2">
      <c r="H37999" s="12"/>
      <c r="J37999" s="29"/>
      <c r="K37999" s="45"/>
      <c r="L37999" s="45"/>
      <c r="M37999" s="45"/>
    </row>
    <row r="38000" spans="8:13" s="28" customFormat="1" x14ac:dyDescent="0.2">
      <c r="H38000" s="12"/>
      <c r="J38000" s="29"/>
      <c r="K38000" s="45"/>
      <c r="L38000" s="45"/>
      <c r="M38000" s="45"/>
    </row>
    <row r="38001" spans="8:13" s="28" customFormat="1" x14ac:dyDescent="0.2">
      <c r="H38001" s="12"/>
      <c r="J38001" s="29"/>
      <c r="K38001" s="45"/>
      <c r="L38001" s="45"/>
      <c r="M38001" s="45"/>
    </row>
    <row r="38002" spans="8:13" s="28" customFormat="1" x14ac:dyDescent="0.2">
      <c r="H38002" s="12"/>
      <c r="J38002" s="29"/>
      <c r="K38002" s="45"/>
      <c r="L38002" s="45"/>
      <c r="M38002" s="45"/>
    </row>
    <row r="38003" spans="8:13" s="28" customFormat="1" x14ac:dyDescent="0.2">
      <c r="H38003" s="12"/>
      <c r="J38003" s="29"/>
      <c r="K38003" s="45"/>
      <c r="L38003" s="45"/>
      <c r="M38003" s="45"/>
    </row>
    <row r="38004" spans="8:13" s="28" customFormat="1" x14ac:dyDescent="0.2">
      <c r="H38004" s="12"/>
      <c r="J38004" s="29"/>
      <c r="K38004" s="45"/>
      <c r="L38004" s="45"/>
      <c r="M38004" s="45"/>
    </row>
    <row r="38005" spans="8:13" s="28" customFormat="1" x14ac:dyDescent="0.2">
      <c r="H38005" s="12"/>
      <c r="J38005" s="29"/>
      <c r="K38005" s="45"/>
      <c r="L38005" s="45"/>
      <c r="M38005" s="45"/>
    </row>
    <row r="38006" spans="8:13" s="28" customFormat="1" x14ac:dyDescent="0.2">
      <c r="H38006" s="12"/>
      <c r="J38006" s="29"/>
      <c r="K38006" s="45"/>
      <c r="L38006" s="45"/>
      <c r="M38006" s="45"/>
    </row>
    <row r="38007" spans="8:13" s="28" customFormat="1" x14ac:dyDescent="0.2">
      <c r="H38007" s="12"/>
      <c r="J38007" s="29"/>
      <c r="K38007" s="45"/>
      <c r="L38007" s="45"/>
      <c r="M38007" s="45"/>
    </row>
    <row r="38008" spans="8:13" s="28" customFormat="1" x14ac:dyDescent="0.2">
      <c r="H38008" s="12"/>
      <c r="J38008" s="29"/>
      <c r="K38008" s="45"/>
      <c r="L38008" s="45"/>
      <c r="M38008" s="45"/>
    </row>
    <row r="38009" spans="8:13" s="28" customFormat="1" x14ac:dyDescent="0.2">
      <c r="H38009" s="12"/>
      <c r="J38009" s="29"/>
      <c r="K38009" s="45"/>
      <c r="L38009" s="45"/>
      <c r="M38009" s="45"/>
    </row>
    <row r="38010" spans="8:13" s="28" customFormat="1" x14ac:dyDescent="0.2">
      <c r="H38010" s="12"/>
      <c r="J38010" s="29"/>
      <c r="K38010" s="45"/>
      <c r="L38010" s="45"/>
      <c r="M38010" s="45"/>
    </row>
    <row r="38011" spans="8:13" s="28" customFormat="1" x14ac:dyDescent="0.2">
      <c r="H38011" s="12"/>
      <c r="J38011" s="29"/>
      <c r="K38011" s="45"/>
      <c r="L38011" s="45"/>
      <c r="M38011" s="45"/>
    </row>
    <row r="38012" spans="8:13" s="28" customFormat="1" x14ac:dyDescent="0.2">
      <c r="H38012" s="12"/>
      <c r="J38012" s="29"/>
      <c r="K38012" s="45"/>
      <c r="L38012" s="45"/>
      <c r="M38012" s="45"/>
    </row>
    <row r="38013" spans="8:13" s="28" customFormat="1" x14ac:dyDescent="0.2">
      <c r="H38013" s="12"/>
      <c r="J38013" s="29"/>
      <c r="K38013" s="45"/>
      <c r="L38013" s="45"/>
      <c r="M38013" s="45"/>
    </row>
    <row r="38014" spans="8:13" s="28" customFormat="1" x14ac:dyDescent="0.2">
      <c r="H38014" s="12"/>
      <c r="J38014" s="29"/>
      <c r="K38014" s="45"/>
      <c r="L38014" s="45"/>
      <c r="M38014" s="45"/>
    </row>
    <row r="38015" spans="8:13" s="28" customFormat="1" x14ac:dyDescent="0.2">
      <c r="H38015" s="12"/>
      <c r="J38015" s="29"/>
      <c r="K38015" s="45"/>
      <c r="L38015" s="45"/>
      <c r="M38015" s="45"/>
    </row>
    <row r="38016" spans="8:13" s="28" customFormat="1" x14ac:dyDescent="0.2">
      <c r="H38016" s="12"/>
      <c r="J38016" s="29"/>
      <c r="K38016" s="45"/>
      <c r="L38016" s="45"/>
      <c r="M38016" s="45"/>
    </row>
    <row r="38017" spans="8:13" s="28" customFormat="1" x14ac:dyDescent="0.2">
      <c r="H38017" s="12"/>
      <c r="J38017" s="29"/>
      <c r="K38017" s="45"/>
      <c r="L38017" s="45"/>
      <c r="M38017" s="45"/>
    </row>
    <row r="38018" spans="8:13" s="28" customFormat="1" x14ac:dyDescent="0.2">
      <c r="H38018" s="12"/>
      <c r="J38018" s="29"/>
      <c r="K38018" s="45"/>
      <c r="L38018" s="45"/>
      <c r="M38018" s="45"/>
    </row>
    <row r="38019" spans="8:13" s="28" customFormat="1" x14ac:dyDescent="0.2">
      <c r="H38019" s="12"/>
      <c r="J38019" s="29"/>
      <c r="K38019" s="45"/>
      <c r="L38019" s="45"/>
      <c r="M38019" s="45"/>
    </row>
    <row r="38020" spans="8:13" s="28" customFormat="1" x14ac:dyDescent="0.2">
      <c r="H38020" s="12"/>
      <c r="J38020" s="29"/>
      <c r="K38020" s="45"/>
      <c r="L38020" s="45"/>
      <c r="M38020" s="45"/>
    </row>
    <row r="38021" spans="8:13" s="28" customFormat="1" x14ac:dyDescent="0.2">
      <c r="H38021" s="12"/>
      <c r="J38021" s="29"/>
      <c r="K38021" s="45"/>
      <c r="L38021" s="45"/>
      <c r="M38021" s="45"/>
    </row>
    <row r="38022" spans="8:13" s="28" customFormat="1" x14ac:dyDescent="0.2">
      <c r="H38022" s="12"/>
      <c r="J38022" s="29"/>
      <c r="K38022" s="45"/>
      <c r="L38022" s="45"/>
      <c r="M38022" s="45"/>
    </row>
    <row r="38023" spans="8:13" s="28" customFormat="1" x14ac:dyDescent="0.2">
      <c r="H38023" s="12"/>
      <c r="J38023" s="29"/>
      <c r="K38023" s="45"/>
      <c r="L38023" s="45"/>
      <c r="M38023" s="45"/>
    </row>
    <row r="38024" spans="8:13" s="28" customFormat="1" x14ac:dyDescent="0.2">
      <c r="H38024" s="12"/>
      <c r="J38024" s="29"/>
      <c r="K38024" s="45"/>
      <c r="L38024" s="45"/>
      <c r="M38024" s="45"/>
    </row>
    <row r="38025" spans="8:13" s="28" customFormat="1" x14ac:dyDescent="0.2">
      <c r="H38025" s="12"/>
      <c r="J38025" s="29"/>
      <c r="K38025" s="45"/>
      <c r="L38025" s="45"/>
      <c r="M38025" s="45"/>
    </row>
    <row r="38026" spans="8:13" s="28" customFormat="1" x14ac:dyDescent="0.2">
      <c r="H38026" s="12"/>
      <c r="J38026" s="29"/>
      <c r="K38026" s="45"/>
      <c r="L38026" s="45"/>
      <c r="M38026" s="45"/>
    </row>
    <row r="38027" spans="8:13" s="28" customFormat="1" x14ac:dyDescent="0.2">
      <c r="H38027" s="12"/>
      <c r="J38027" s="29"/>
      <c r="K38027" s="45"/>
      <c r="L38027" s="45"/>
      <c r="M38027" s="45"/>
    </row>
    <row r="38028" spans="8:13" s="28" customFormat="1" x14ac:dyDescent="0.2">
      <c r="H38028" s="12"/>
      <c r="J38028" s="29"/>
      <c r="K38028" s="45"/>
      <c r="L38028" s="45"/>
      <c r="M38028" s="45"/>
    </row>
    <row r="38029" spans="8:13" s="28" customFormat="1" x14ac:dyDescent="0.2">
      <c r="H38029" s="12"/>
      <c r="J38029" s="29"/>
      <c r="K38029" s="45"/>
      <c r="L38029" s="45"/>
      <c r="M38029" s="45"/>
    </row>
    <row r="38030" spans="8:13" s="28" customFormat="1" x14ac:dyDescent="0.2">
      <c r="H38030" s="12"/>
      <c r="J38030" s="29"/>
      <c r="K38030" s="45"/>
      <c r="L38030" s="45"/>
      <c r="M38030" s="45"/>
    </row>
    <row r="38031" spans="8:13" s="28" customFormat="1" x14ac:dyDescent="0.2">
      <c r="H38031" s="12"/>
      <c r="J38031" s="29"/>
      <c r="K38031" s="45"/>
      <c r="L38031" s="45"/>
      <c r="M38031" s="45"/>
    </row>
    <row r="38032" spans="8:13" s="28" customFormat="1" x14ac:dyDescent="0.2">
      <c r="H38032" s="12"/>
      <c r="J38032" s="29"/>
      <c r="K38032" s="45"/>
      <c r="L38032" s="45"/>
      <c r="M38032" s="45"/>
    </row>
    <row r="38033" spans="8:13" s="28" customFormat="1" x14ac:dyDescent="0.2">
      <c r="H38033" s="12"/>
      <c r="J38033" s="29"/>
      <c r="K38033" s="45"/>
      <c r="L38033" s="45"/>
      <c r="M38033" s="45"/>
    </row>
    <row r="38034" spans="8:13" s="28" customFormat="1" x14ac:dyDescent="0.2">
      <c r="H38034" s="12"/>
      <c r="J38034" s="29"/>
      <c r="K38034" s="45"/>
      <c r="L38034" s="45"/>
      <c r="M38034" s="45"/>
    </row>
    <row r="38035" spans="8:13" s="28" customFormat="1" x14ac:dyDescent="0.2">
      <c r="H38035" s="12"/>
      <c r="J38035" s="29"/>
      <c r="K38035" s="45"/>
      <c r="L38035" s="45"/>
      <c r="M38035" s="45"/>
    </row>
    <row r="38036" spans="8:13" s="28" customFormat="1" x14ac:dyDescent="0.2">
      <c r="H38036" s="12"/>
      <c r="J38036" s="29"/>
      <c r="K38036" s="45"/>
      <c r="L38036" s="45"/>
      <c r="M38036" s="45"/>
    </row>
    <row r="38037" spans="8:13" s="28" customFormat="1" x14ac:dyDescent="0.2">
      <c r="H38037" s="12"/>
      <c r="J38037" s="29"/>
      <c r="K38037" s="45"/>
      <c r="L38037" s="45"/>
      <c r="M38037" s="45"/>
    </row>
    <row r="38038" spans="8:13" s="28" customFormat="1" x14ac:dyDescent="0.2">
      <c r="H38038" s="12"/>
      <c r="J38038" s="29"/>
      <c r="K38038" s="45"/>
      <c r="L38038" s="45"/>
      <c r="M38038" s="45"/>
    </row>
    <row r="38039" spans="8:13" s="28" customFormat="1" x14ac:dyDescent="0.2">
      <c r="H38039" s="12"/>
      <c r="J38039" s="29"/>
      <c r="K38039" s="45"/>
      <c r="L38039" s="45"/>
      <c r="M38039" s="45"/>
    </row>
    <row r="38040" spans="8:13" s="28" customFormat="1" x14ac:dyDescent="0.2">
      <c r="H38040" s="12"/>
      <c r="J38040" s="29"/>
      <c r="K38040" s="45"/>
      <c r="L38040" s="45"/>
      <c r="M38040" s="45"/>
    </row>
    <row r="38041" spans="8:13" s="28" customFormat="1" x14ac:dyDescent="0.2">
      <c r="H38041" s="12"/>
      <c r="J38041" s="29"/>
      <c r="K38041" s="45"/>
      <c r="L38041" s="45"/>
      <c r="M38041" s="45"/>
    </row>
    <row r="38042" spans="8:13" s="28" customFormat="1" x14ac:dyDescent="0.2">
      <c r="H38042" s="12"/>
      <c r="J38042" s="29"/>
      <c r="K38042" s="45"/>
      <c r="L38042" s="45"/>
      <c r="M38042" s="45"/>
    </row>
    <row r="38043" spans="8:13" s="28" customFormat="1" x14ac:dyDescent="0.2">
      <c r="H38043" s="12"/>
      <c r="J38043" s="29"/>
      <c r="K38043" s="45"/>
      <c r="L38043" s="45"/>
      <c r="M38043" s="45"/>
    </row>
    <row r="38044" spans="8:13" s="28" customFormat="1" x14ac:dyDescent="0.2">
      <c r="H38044" s="12"/>
      <c r="J38044" s="29"/>
      <c r="K38044" s="45"/>
      <c r="L38044" s="45"/>
      <c r="M38044" s="45"/>
    </row>
    <row r="38045" spans="8:13" s="28" customFormat="1" x14ac:dyDescent="0.2">
      <c r="H38045" s="12"/>
      <c r="J38045" s="29"/>
      <c r="K38045" s="45"/>
      <c r="L38045" s="45"/>
      <c r="M38045" s="45"/>
    </row>
    <row r="38046" spans="8:13" s="28" customFormat="1" x14ac:dyDescent="0.2">
      <c r="H38046" s="12"/>
      <c r="J38046" s="29"/>
      <c r="K38046" s="45"/>
      <c r="L38046" s="45"/>
      <c r="M38046" s="45"/>
    </row>
    <row r="38047" spans="8:13" s="28" customFormat="1" x14ac:dyDescent="0.2">
      <c r="H38047" s="12"/>
      <c r="J38047" s="29"/>
      <c r="K38047" s="45"/>
      <c r="L38047" s="45"/>
      <c r="M38047" s="45"/>
    </row>
    <row r="38048" spans="8:13" s="28" customFormat="1" x14ac:dyDescent="0.2">
      <c r="H38048" s="12"/>
      <c r="J38048" s="29"/>
      <c r="K38048" s="45"/>
      <c r="L38048" s="45"/>
      <c r="M38048" s="45"/>
    </row>
    <row r="38049" spans="8:13" s="28" customFormat="1" x14ac:dyDescent="0.2">
      <c r="H38049" s="12"/>
      <c r="J38049" s="29"/>
      <c r="K38049" s="45"/>
      <c r="L38049" s="45"/>
      <c r="M38049" s="45"/>
    </row>
    <row r="38050" spans="8:13" s="28" customFormat="1" x14ac:dyDescent="0.2">
      <c r="H38050" s="12"/>
      <c r="J38050" s="29"/>
      <c r="K38050" s="45"/>
      <c r="L38050" s="45"/>
      <c r="M38050" s="45"/>
    </row>
    <row r="38051" spans="8:13" s="28" customFormat="1" x14ac:dyDescent="0.2">
      <c r="H38051" s="12"/>
      <c r="J38051" s="29"/>
      <c r="K38051" s="45"/>
      <c r="L38051" s="45"/>
      <c r="M38051" s="45"/>
    </row>
    <row r="38052" spans="8:13" s="28" customFormat="1" x14ac:dyDescent="0.2">
      <c r="H38052" s="12"/>
      <c r="J38052" s="29"/>
      <c r="K38052" s="45"/>
      <c r="L38052" s="45"/>
      <c r="M38052" s="45"/>
    </row>
    <row r="38053" spans="8:13" s="28" customFormat="1" x14ac:dyDescent="0.2">
      <c r="H38053" s="12"/>
      <c r="J38053" s="29"/>
      <c r="K38053" s="45"/>
      <c r="L38053" s="45"/>
      <c r="M38053" s="45"/>
    </row>
    <row r="38054" spans="8:13" s="28" customFormat="1" x14ac:dyDescent="0.2">
      <c r="H38054" s="12"/>
      <c r="J38054" s="29"/>
      <c r="K38054" s="45"/>
      <c r="L38054" s="45"/>
      <c r="M38054" s="45"/>
    </row>
    <row r="38055" spans="8:13" s="28" customFormat="1" x14ac:dyDescent="0.2">
      <c r="H38055" s="12"/>
      <c r="J38055" s="29"/>
      <c r="K38055" s="45"/>
      <c r="L38055" s="45"/>
      <c r="M38055" s="45"/>
    </row>
    <row r="38056" spans="8:13" s="28" customFormat="1" x14ac:dyDescent="0.2">
      <c r="H38056" s="12"/>
      <c r="J38056" s="29"/>
      <c r="K38056" s="45"/>
      <c r="L38056" s="45"/>
      <c r="M38056" s="45"/>
    </row>
    <row r="38057" spans="8:13" s="28" customFormat="1" x14ac:dyDescent="0.2">
      <c r="H38057" s="12"/>
      <c r="J38057" s="29"/>
      <c r="K38057" s="45"/>
      <c r="L38057" s="45"/>
      <c r="M38057" s="45"/>
    </row>
    <row r="38058" spans="8:13" s="28" customFormat="1" x14ac:dyDescent="0.2">
      <c r="H38058" s="12"/>
      <c r="J38058" s="29"/>
      <c r="K38058" s="45"/>
      <c r="L38058" s="45"/>
      <c r="M38058" s="45"/>
    </row>
    <row r="38059" spans="8:13" s="28" customFormat="1" x14ac:dyDescent="0.2">
      <c r="H38059" s="12"/>
      <c r="J38059" s="29"/>
      <c r="K38059" s="45"/>
      <c r="L38059" s="45"/>
      <c r="M38059" s="45"/>
    </row>
    <row r="38060" spans="8:13" s="28" customFormat="1" x14ac:dyDescent="0.2">
      <c r="H38060" s="12"/>
      <c r="J38060" s="29"/>
      <c r="K38060" s="45"/>
      <c r="L38060" s="45"/>
      <c r="M38060" s="45"/>
    </row>
    <row r="38061" spans="8:13" s="28" customFormat="1" x14ac:dyDescent="0.2">
      <c r="H38061" s="12"/>
      <c r="J38061" s="29"/>
      <c r="K38061" s="45"/>
      <c r="L38061" s="45"/>
      <c r="M38061" s="45"/>
    </row>
    <row r="38062" spans="8:13" s="28" customFormat="1" x14ac:dyDescent="0.2">
      <c r="H38062" s="12"/>
      <c r="J38062" s="29"/>
      <c r="K38062" s="45"/>
      <c r="L38062" s="45"/>
      <c r="M38062" s="45"/>
    </row>
    <row r="38063" spans="8:13" s="28" customFormat="1" x14ac:dyDescent="0.2">
      <c r="H38063" s="12"/>
      <c r="J38063" s="29"/>
      <c r="K38063" s="45"/>
      <c r="L38063" s="45"/>
      <c r="M38063" s="45"/>
    </row>
    <row r="38064" spans="8:13" s="28" customFormat="1" x14ac:dyDescent="0.2">
      <c r="H38064" s="12"/>
      <c r="J38064" s="29"/>
      <c r="K38064" s="45"/>
      <c r="L38064" s="45"/>
      <c r="M38064" s="45"/>
    </row>
    <row r="38065" spans="8:13" s="28" customFormat="1" x14ac:dyDescent="0.2">
      <c r="H38065" s="12"/>
      <c r="J38065" s="29"/>
      <c r="K38065" s="45"/>
      <c r="L38065" s="45"/>
      <c r="M38065" s="45"/>
    </row>
    <row r="38066" spans="8:13" s="28" customFormat="1" x14ac:dyDescent="0.2">
      <c r="H38066" s="12"/>
      <c r="J38066" s="29"/>
      <c r="K38066" s="45"/>
      <c r="L38066" s="45"/>
      <c r="M38066" s="45"/>
    </row>
    <row r="38067" spans="8:13" s="28" customFormat="1" x14ac:dyDescent="0.2">
      <c r="H38067" s="12"/>
      <c r="J38067" s="29"/>
      <c r="K38067" s="45"/>
      <c r="L38067" s="45"/>
      <c r="M38067" s="45"/>
    </row>
    <row r="38068" spans="8:13" s="28" customFormat="1" x14ac:dyDescent="0.2">
      <c r="H38068" s="12"/>
      <c r="J38068" s="29"/>
      <c r="K38068" s="45"/>
      <c r="L38068" s="45"/>
      <c r="M38068" s="45"/>
    </row>
    <row r="38069" spans="8:13" s="28" customFormat="1" x14ac:dyDescent="0.2">
      <c r="H38069" s="12"/>
      <c r="J38069" s="29"/>
      <c r="K38069" s="45"/>
      <c r="L38069" s="45"/>
      <c r="M38069" s="45"/>
    </row>
    <row r="38070" spans="8:13" s="28" customFormat="1" x14ac:dyDescent="0.2">
      <c r="H38070" s="12"/>
      <c r="J38070" s="29"/>
      <c r="K38070" s="45"/>
      <c r="L38070" s="45"/>
      <c r="M38070" s="45"/>
    </row>
    <row r="38071" spans="8:13" s="28" customFormat="1" x14ac:dyDescent="0.2">
      <c r="H38071" s="12"/>
      <c r="J38071" s="29"/>
      <c r="K38071" s="45"/>
      <c r="L38071" s="45"/>
      <c r="M38071" s="45"/>
    </row>
    <row r="38072" spans="8:13" s="28" customFormat="1" x14ac:dyDescent="0.2">
      <c r="H38072" s="12"/>
      <c r="J38072" s="29"/>
      <c r="K38072" s="45"/>
      <c r="L38072" s="45"/>
      <c r="M38072" s="45"/>
    </row>
    <row r="38073" spans="8:13" s="28" customFormat="1" x14ac:dyDescent="0.2">
      <c r="H38073" s="12"/>
      <c r="J38073" s="29"/>
      <c r="K38073" s="45"/>
      <c r="L38073" s="45"/>
      <c r="M38073" s="45"/>
    </row>
    <row r="38074" spans="8:13" s="28" customFormat="1" x14ac:dyDescent="0.2">
      <c r="H38074" s="12"/>
      <c r="J38074" s="29"/>
      <c r="K38074" s="45"/>
      <c r="L38074" s="45"/>
      <c r="M38074" s="45"/>
    </row>
    <row r="38075" spans="8:13" s="28" customFormat="1" x14ac:dyDescent="0.2">
      <c r="H38075" s="12"/>
      <c r="J38075" s="29"/>
      <c r="K38075" s="45"/>
      <c r="L38075" s="45"/>
      <c r="M38075" s="45"/>
    </row>
    <row r="38076" spans="8:13" s="28" customFormat="1" x14ac:dyDescent="0.2">
      <c r="H38076" s="12"/>
      <c r="J38076" s="29"/>
      <c r="K38076" s="45"/>
      <c r="L38076" s="45"/>
      <c r="M38076" s="45"/>
    </row>
    <row r="38077" spans="8:13" s="28" customFormat="1" x14ac:dyDescent="0.2">
      <c r="H38077" s="12"/>
      <c r="J38077" s="29"/>
      <c r="K38077" s="45"/>
      <c r="L38077" s="45"/>
      <c r="M38077" s="45"/>
    </row>
    <row r="38078" spans="8:13" s="28" customFormat="1" x14ac:dyDescent="0.2">
      <c r="H38078" s="12"/>
      <c r="J38078" s="29"/>
      <c r="K38078" s="45"/>
      <c r="L38078" s="45"/>
      <c r="M38078" s="45"/>
    </row>
    <row r="38079" spans="8:13" s="28" customFormat="1" x14ac:dyDescent="0.2">
      <c r="H38079" s="12"/>
      <c r="J38079" s="29"/>
      <c r="K38079" s="45"/>
      <c r="L38079" s="45"/>
      <c r="M38079" s="45"/>
    </row>
    <row r="38080" spans="8:13" s="28" customFormat="1" x14ac:dyDescent="0.2">
      <c r="H38080" s="12"/>
      <c r="J38080" s="29"/>
      <c r="K38080" s="45"/>
      <c r="L38080" s="45"/>
      <c r="M38080" s="45"/>
    </row>
    <row r="38081" spans="8:13" s="28" customFormat="1" x14ac:dyDescent="0.2">
      <c r="H38081" s="12"/>
      <c r="J38081" s="29"/>
      <c r="K38081" s="45"/>
      <c r="L38081" s="45"/>
      <c r="M38081" s="45"/>
    </row>
    <row r="38082" spans="8:13" s="28" customFormat="1" x14ac:dyDescent="0.2">
      <c r="H38082" s="12"/>
      <c r="J38082" s="29"/>
      <c r="K38082" s="45"/>
      <c r="L38082" s="45"/>
      <c r="M38082" s="45"/>
    </row>
    <row r="38083" spans="8:13" s="28" customFormat="1" x14ac:dyDescent="0.2">
      <c r="H38083" s="12"/>
      <c r="J38083" s="29"/>
      <c r="K38083" s="45"/>
      <c r="L38083" s="45"/>
      <c r="M38083" s="45"/>
    </row>
    <row r="38084" spans="8:13" s="28" customFormat="1" x14ac:dyDescent="0.2">
      <c r="H38084" s="12"/>
      <c r="J38084" s="29"/>
      <c r="K38084" s="45"/>
      <c r="L38084" s="45"/>
      <c r="M38084" s="45"/>
    </row>
    <row r="38085" spans="8:13" s="28" customFormat="1" x14ac:dyDescent="0.2">
      <c r="H38085" s="12"/>
      <c r="J38085" s="29"/>
      <c r="K38085" s="45"/>
      <c r="L38085" s="45"/>
      <c r="M38085" s="45"/>
    </row>
    <row r="38086" spans="8:13" s="28" customFormat="1" x14ac:dyDescent="0.2">
      <c r="H38086" s="12"/>
      <c r="J38086" s="29"/>
      <c r="K38086" s="45"/>
      <c r="L38086" s="45"/>
      <c r="M38086" s="45"/>
    </row>
    <row r="38087" spans="8:13" s="28" customFormat="1" x14ac:dyDescent="0.2">
      <c r="H38087" s="12"/>
      <c r="J38087" s="29"/>
      <c r="K38087" s="45"/>
      <c r="L38087" s="45"/>
      <c r="M38087" s="45"/>
    </row>
    <row r="38088" spans="8:13" s="28" customFormat="1" x14ac:dyDescent="0.2">
      <c r="H38088" s="12"/>
      <c r="J38088" s="29"/>
      <c r="K38088" s="45"/>
      <c r="L38088" s="45"/>
      <c r="M38088" s="45"/>
    </row>
    <row r="38089" spans="8:13" s="28" customFormat="1" x14ac:dyDescent="0.2">
      <c r="H38089" s="12"/>
      <c r="J38089" s="29"/>
      <c r="K38089" s="45"/>
      <c r="L38089" s="45"/>
      <c r="M38089" s="45"/>
    </row>
    <row r="38090" spans="8:13" s="28" customFormat="1" x14ac:dyDescent="0.2">
      <c r="H38090" s="12"/>
      <c r="J38090" s="29"/>
      <c r="K38090" s="45"/>
      <c r="L38090" s="45"/>
      <c r="M38090" s="45"/>
    </row>
    <row r="38091" spans="8:13" s="28" customFormat="1" x14ac:dyDescent="0.2">
      <c r="H38091" s="12"/>
      <c r="J38091" s="29"/>
      <c r="K38091" s="45"/>
      <c r="L38091" s="45"/>
      <c r="M38091" s="45"/>
    </row>
    <row r="38092" spans="8:13" s="28" customFormat="1" x14ac:dyDescent="0.2">
      <c r="H38092" s="12"/>
      <c r="J38092" s="29"/>
      <c r="K38092" s="45"/>
      <c r="L38092" s="45"/>
      <c r="M38092" s="45"/>
    </row>
    <row r="38093" spans="8:13" s="28" customFormat="1" x14ac:dyDescent="0.2">
      <c r="H38093" s="12"/>
      <c r="J38093" s="29"/>
      <c r="K38093" s="45"/>
      <c r="L38093" s="45"/>
      <c r="M38093" s="45"/>
    </row>
    <row r="38094" spans="8:13" s="28" customFormat="1" x14ac:dyDescent="0.2">
      <c r="H38094" s="12"/>
      <c r="J38094" s="29"/>
      <c r="K38094" s="45"/>
      <c r="L38094" s="45"/>
      <c r="M38094" s="45"/>
    </row>
    <row r="38095" spans="8:13" s="28" customFormat="1" x14ac:dyDescent="0.2">
      <c r="H38095" s="12"/>
      <c r="J38095" s="29"/>
      <c r="K38095" s="45"/>
      <c r="L38095" s="45"/>
      <c r="M38095" s="45"/>
    </row>
    <row r="38096" spans="8:13" s="28" customFormat="1" x14ac:dyDescent="0.2">
      <c r="H38096" s="12"/>
      <c r="J38096" s="29"/>
      <c r="K38096" s="45"/>
      <c r="L38096" s="45"/>
      <c r="M38096" s="45"/>
    </row>
    <row r="38097" spans="8:13" s="28" customFormat="1" x14ac:dyDescent="0.2">
      <c r="H38097" s="12"/>
      <c r="J38097" s="29"/>
      <c r="K38097" s="45"/>
      <c r="L38097" s="45"/>
      <c r="M38097" s="45"/>
    </row>
    <row r="38098" spans="8:13" s="28" customFormat="1" x14ac:dyDescent="0.2">
      <c r="H38098" s="12"/>
      <c r="J38098" s="29"/>
      <c r="K38098" s="45"/>
      <c r="L38098" s="45"/>
      <c r="M38098" s="45"/>
    </row>
    <row r="38099" spans="8:13" s="28" customFormat="1" x14ac:dyDescent="0.2">
      <c r="H38099" s="12"/>
      <c r="J38099" s="29"/>
      <c r="K38099" s="45"/>
      <c r="L38099" s="45"/>
      <c r="M38099" s="45"/>
    </row>
    <row r="38100" spans="8:13" s="28" customFormat="1" x14ac:dyDescent="0.2">
      <c r="H38100" s="12"/>
      <c r="J38100" s="29"/>
      <c r="K38100" s="45"/>
      <c r="L38100" s="45"/>
      <c r="M38100" s="45"/>
    </row>
    <row r="38101" spans="8:13" s="28" customFormat="1" x14ac:dyDescent="0.2">
      <c r="H38101" s="12"/>
      <c r="J38101" s="29"/>
      <c r="K38101" s="45"/>
      <c r="L38101" s="45"/>
      <c r="M38101" s="45"/>
    </row>
    <row r="38102" spans="8:13" s="28" customFormat="1" x14ac:dyDescent="0.2">
      <c r="H38102" s="12"/>
      <c r="J38102" s="29"/>
      <c r="K38102" s="45"/>
      <c r="L38102" s="45"/>
      <c r="M38102" s="45"/>
    </row>
    <row r="38103" spans="8:13" s="28" customFormat="1" x14ac:dyDescent="0.2">
      <c r="H38103" s="12"/>
      <c r="J38103" s="29"/>
      <c r="K38103" s="45"/>
      <c r="L38103" s="45"/>
      <c r="M38103" s="45"/>
    </row>
    <row r="38104" spans="8:13" s="28" customFormat="1" x14ac:dyDescent="0.2">
      <c r="H38104" s="12"/>
      <c r="J38104" s="29"/>
      <c r="K38104" s="45"/>
      <c r="L38104" s="45"/>
      <c r="M38104" s="45"/>
    </row>
    <row r="38105" spans="8:13" s="28" customFormat="1" x14ac:dyDescent="0.2">
      <c r="H38105" s="12"/>
      <c r="J38105" s="29"/>
      <c r="K38105" s="45"/>
      <c r="L38105" s="45"/>
      <c r="M38105" s="45"/>
    </row>
    <row r="38106" spans="8:13" s="28" customFormat="1" x14ac:dyDescent="0.2">
      <c r="H38106" s="12"/>
      <c r="J38106" s="29"/>
      <c r="K38106" s="45"/>
      <c r="L38106" s="45"/>
      <c r="M38106" s="45"/>
    </row>
    <row r="38107" spans="8:13" s="28" customFormat="1" x14ac:dyDescent="0.2">
      <c r="H38107" s="12"/>
      <c r="J38107" s="29"/>
      <c r="K38107" s="45"/>
      <c r="L38107" s="45"/>
      <c r="M38107" s="45"/>
    </row>
    <row r="38108" spans="8:13" s="28" customFormat="1" x14ac:dyDescent="0.2">
      <c r="H38108" s="12"/>
      <c r="J38108" s="29"/>
      <c r="K38108" s="45"/>
      <c r="L38108" s="45"/>
      <c r="M38108" s="45"/>
    </row>
    <row r="38109" spans="8:13" s="28" customFormat="1" x14ac:dyDescent="0.2">
      <c r="H38109" s="12"/>
      <c r="J38109" s="29"/>
      <c r="K38109" s="45"/>
      <c r="L38109" s="45"/>
      <c r="M38109" s="45"/>
    </row>
    <row r="38110" spans="8:13" s="28" customFormat="1" x14ac:dyDescent="0.2">
      <c r="H38110" s="12"/>
      <c r="J38110" s="29"/>
      <c r="K38110" s="45"/>
      <c r="L38110" s="45"/>
      <c r="M38110" s="45"/>
    </row>
    <row r="38111" spans="8:13" s="28" customFormat="1" x14ac:dyDescent="0.2">
      <c r="H38111" s="12"/>
      <c r="J38111" s="29"/>
      <c r="K38111" s="45"/>
      <c r="L38111" s="45"/>
      <c r="M38111" s="45"/>
    </row>
    <row r="38112" spans="8:13" s="28" customFormat="1" x14ac:dyDescent="0.2">
      <c r="H38112" s="12"/>
      <c r="J38112" s="29"/>
      <c r="K38112" s="45"/>
      <c r="L38112" s="45"/>
      <c r="M38112" s="45"/>
    </row>
    <row r="38113" spans="8:13" s="28" customFormat="1" x14ac:dyDescent="0.2">
      <c r="H38113" s="12"/>
      <c r="J38113" s="29"/>
      <c r="K38113" s="45"/>
      <c r="L38113" s="45"/>
      <c r="M38113" s="45"/>
    </row>
    <row r="38114" spans="8:13" s="28" customFormat="1" x14ac:dyDescent="0.2">
      <c r="H38114" s="12"/>
      <c r="J38114" s="29"/>
      <c r="K38114" s="45"/>
      <c r="L38114" s="45"/>
      <c r="M38114" s="45"/>
    </row>
    <row r="38115" spans="8:13" s="28" customFormat="1" x14ac:dyDescent="0.2">
      <c r="H38115" s="12"/>
      <c r="J38115" s="29"/>
      <c r="K38115" s="45"/>
      <c r="L38115" s="45"/>
      <c r="M38115" s="45"/>
    </row>
    <row r="38116" spans="8:13" s="28" customFormat="1" x14ac:dyDescent="0.2">
      <c r="H38116" s="12"/>
      <c r="J38116" s="29"/>
      <c r="K38116" s="45"/>
      <c r="L38116" s="45"/>
      <c r="M38116" s="45"/>
    </row>
    <row r="38117" spans="8:13" s="28" customFormat="1" x14ac:dyDescent="0.2">
      <c r="H38117" s="12"/>
      <c r="J38117" s="29"/>
      <c r="K38117" s="45"/>
      <c r="L38117" s="45"/>
      <c r="M38117" s="45"/>
    </row>
    <row r="38118" spans="8:13" s="28" customFormat="1" x14ac:dyDescent="0.2">
      <c r="H38118" s="12"/>
      <c r="J38118" s="29"/>
      <c r="K38118" s="45"/>
      <c r="L38118" s="45"/>
      <c r="M38118" s="45"/>
    </row>
    <row r="38119" spans="8:13" s="28" customFormat="1" x14ac:dyDescent="0.2">
      <c r="H38119" s="12"/>
      <c r="J38119" s="29"/>
      <c r="K38119" s="45"/>
      <c r="L38119" s="45"/>
      <c r="M38119" s="45"/>
    </row>
    <row r="38120" spans="8:13" s="28" customFormat="1" x14ac:dyDescent="0.2">
      <c r="H38120" s="12"/>
      <c r="J38120" s="29"/>
      <c r="K38120" s="45"/>
      <c r="L38120" s="45"/>
      <c r="M38120" s="45"/>
    </row>
    <row r="38121" spans="8:13" s="28" customFormat="1" x14ac:dyDescent="0.2">
      <c r="H38121" s="12"/>
      <c r="J38121" s="29"/>
      <c r="K38121" s="45"/>
      <c r="L38121" s="45"/>
      <c r="M38121" s="45"/>
    </row>
    <row r="38122" spans="8:13" s="28" customFormat="1" x14ac:dyDescent="0.2">
      <c r="H38122" s="12"/>
      <c r="J38122" s="29"/>
      <c r="K38122" s="45"/>
      <c r="L38122" s="45"/>
      <c r="M38122" s="45"/>
    </row>
    <row r="38123" spans="8:13" s="28" customFormat="1" x14ac:dyDescent="0.2">
      <c r="H38123" s="12"/>
      <c r="J38123" s="29"/>
      <c r="K38123" s="45"/>
      <c r="L38123" s="45"/>
      <c r="M38123" s="45"/>
    </row>
    <row r="38124" spans="8:13" s="28" customFormat="1" x14ac:dyDescent="0.2">
      <c r="H38124" s="12"/>
      <c r="J38124" s="29"/>
      <c r="K38124" s="45"/>
      <c r="L38124" s="45"/>
      <c r="M38124" s="45"/>
    </row>
    <row r="38125" spans="8:13" s="28" customFormat="1" x14ac:dyDescent="0.2">
      <c r="H38125" s="12"/>
      <c r="J38125" s="29"/>
      <c r="K38125" s="45"/>
      <c r="L38125" s="45"/>
      <c r="M38125" s="45"/>
    </row>
    <row r="38126" spans="8:13" s="28" customFormat="1" x14ac:dyDescent="0.2">
      <c r="H38126" s="12"/>
      <c r="J38126" s="29"/>
      <c r="K38126" s="45"/>
      <c r="L38126" s="45"/>
      <c r="M38126" s="45"/>
    </row>
    <row r="38127" spans="8:13" s="28" customFormat="1" x14ac:dyDescent="0.2">
      <c r="H38127" s="12"/>
      <c r="J38127" s="29"/>
      <c r="K38127" s="45"/>
      <c r="L38127" s="45"/>
      <c r="M38127" s="45"/>
    </row>
    <row r="38128" spans="8:13" s="28" customFormat="1" x14ac:dyDescent="0.2">
      <c r="H38128" s="12"/>
      <c r="J38128" s="29"/>
      <c r="K38128" s="45"/>
      <c r="L38128" s="45"/>
      <c r="M38128" s="45"/>
    </row>
    <row r="38129" spans="8:13" s="28" customFormat="1" x14ac:dyDescent="0.2">
      <c r="H38129" s="12"/>
      <c r="J38129" s="29"/>
      <c r="K38129" s="45"/>
      <c r="L38129" s="45"/>
      <c r="M38129" s="45"/>
    </row>
    <row r="38130" spans="8:13" s="28" customFormat="1" x14ac:dyDescent="0.2">
      <c r="H38130" s="12"/>
      <c r="J38130" s="29"/>
      <c r="K38130" s="45"/>
      <c r="L38130" s="45"/>
      <c r="M38130" s="45"/>
    </row>
    <row r="38131" spans="8:13" s="28" customFormat="1" x14ac:dyDescent="0.2">
      <c r="H38131" s="12"/>
      <c r="J38131" s="29"/>
      <c r="K38131" s="45"/>
      <c r="L38131" s="45"/>
      <c r="M38131" s="45"/>
    </row>
    <row r="38132" spans="8:13" s="28" customFormat="1" x14ac:dyDescent="0.2">
      <c r="H38132" s="12"/>
      <c r="J38132" s="29"/>
      <c r="K38132" s="45"/>
      <c r="L38132" s="45"/>
      <c r="M38132" s="45"/>
    </row>
    <row r="38133" spans="8:13" s="28" customFormat="1" x14ac:dyDescent="0.2">
      <c r="H38133" s="12"/>
      <c r="J38133" s="29"/>
      <c r="K38133" s="45"/>
      <c r="L38133" s="45"/>
      <c r="M38133" s="45"/>
    </row>
    <row r="38134" spans="8:13" s="28" customFormat="1" x14ac:dyDescent="0.2">
      <c r="H38134" s="12"/>
      <c r="J38134" s="29"/>
      <c r="K38134" s="45"/>
      <c r="L38134" s="45"/>
      <c r="M38134" s="45"/>
    </row>
    <row r="38135" spans="8:13" s="28" customFormat="1" x14ac:dyDescent="0.2">
      <c r="H38135" s="12"/>
      <c r="J38135" s="29"/>
      <c r="K38135" s="45"/>
      <c r="L38135" s="45"/>
      <c r="M38135" s="45"/>
    </row>
    <row r="38136" spans="8:13" s="28" customFormat="1" x14ac:dyDescent="0.2">
      <c r="H38136" s="12"/>
      <c r="J38136" s="29"/>
      <c r="K38136" s="45"/>
      <c r="L38136" s="45"/>
      <c r="M38136" s="45"/>
    </row>
    <row r="38137" spans="8:13" s="28" customFormat="1" x14ac:dyDescent="0.2">
      <c r="H38137" s="12"/>
      <c r="J38137" s="29"/>
      <c r="K38137" s="45"/>
      <c r="L38137" s="45"/>
      <c r="M38137" s="45"/>
    </row>
    <row r="38138" spans="8:13" s="28" customFormat="1" x14ac:dyDescent="0.2">
      <c r="H38138" s="12"/>
      <c r="J38138" s="29"/>
      <c r="K38138" s="45"/>
      <c r="L38138" s="45"/>
      <c r="M38138" s="45"/>
    </row>
    <row r="38139" spans="8:13" s="28" customFormat="1" x14ac:dyDescent="0.2">
      <c r="H38139" s="12"/>
      <c r="J38139" s="29"/>
      <c r="K38139" s="45"/>
      <c r="L38139" s="45"/>
      <c r="M38139" s="45"/>
    </row>
    <row r="38140" spans="8:13" s="28" customFormat="1" x14ac:dyDescent="0.2">
      <c r="H38140" s="12"/>
      <c r="J38140" s="29"/>
      <c r="K38140" s="45"/>
      <c r="L38140" s="45"/>
      <c r="M38140" s="45"/>
    </row>
    <row r="38141" spans="8:13" s="28" customFormat="1" x14ac:dyDescent="0.2">
      <c r="H38141" s="12"/>
      <c r="J38141" s="29"/>
      <c r="K38141" s="45"/>
      <c r="L38141" s="45"/>
      <c r="M38141" s="45"/>
    </row>
    <row r="38142" spans="8:13" s="28" customFormat="1" x14ac:dyDescent="0.2">
      <c r="H38142" s="12"/>
      <c r="J38142" s="29"/>
      <c r="K38142" s="45"/>
      <c r="L38142" s="45"/>
      <c r="M38142" s="45"/>
    </row>
    <row r="38143" spans="8:13" s="28" customFormat="1" x14ac:dyDescent="0.2">
      <c r="H38143" s="12"/>
      <c r="J38143" s="29"/>
      <c r="K38143" s="45"/>
      <c r="L38143" s="45"/>
      <c r="M38143" s="45"/>
    </row>
    <row r="38144" spans="8:13" s="28" customFormat="1" x14ac:dyDescent="0.2">
      <c r="H38144" s="12"/>
      <c r="J38144" s="29"/>
      <c r="K38144" s="45"/>
      <c r="L38144" s="45"/>
      <c r="M38144" s="45"/>
    </row>
    <row r="38145" spans="8:13" s="28" customFormat="1" x14ac:dyDescent="0.2">
      <c r="H38145" s="12"/>
      <c r="J38145" s="29"/>
      <c r="K38145" s="45"/>
      <c r="L38145" s="45"/>
      <c r="M38145" s="45"/>
    </row>
    <row r="38146" spans="8:13" s="28" customFormat="1" x14ac:dyDescent="0.2">
      <c r="H38146" s="12"/>
      <c r="J38146" s="29"/>
      <c r="K38146" s="45"/>
      <c r="L38146" s="45"/>
      <c r="M38146" s="45"/>
    </row>
    <row r="38147" spans="8:13" s="28" customFormat="1" x14ac:dyDescent="0.2">
      <c r="H38147" s="12"/>
      <c r="J38147" s="29"/>
      <c r="K38147" s="45"/>
      <c r="L38147" s="45"/>
      <c r="M38147" s="45"/>
    </row>
    <row r="38148" spans="8:13" s="28" customFormat="1" x14ac:dyDescent="0.2">
      <c r="H38148" s="12"/>
      <c r="J38148" s="29"/>
      <c r="K38148" s="45"/>
      <c r="L38148" s="45"/>
      <c r="M38148" s="45"/>
    </row>
    <row r="38149" spans="8:13" s="28" customFormat="1" x14ac:dyDescent="0.2">
      <c r="H38149" s="12"/>
      <c r="J38149" s="29"/>
      <c r="K38149" s="45"/>
      <c r="L38149" s="45"/>
      <c r="M38149" s="45"/>
    </row>
    <row r="38150" spans="8:13" s="28" customFormat="1" x14ac:dyDescent="0.2">
      <c r="H38150" s="12"/>
      <c r="J38150" s="29"/>
      <c r="K38150" s="45"/>
      <c r="L38150" s="45"/>
      <c r="M38150" s="45"/>
    </row>
    <row r="38151" spans="8:13" s="28" customFormat="1" x14ac:dyDescent="0.2">
      <c r="H38151" s="12"/>
      <c r="J38151" s="29"/>
      <c r="K38151" s="45"/>
      <c r="L38151" s="45"/>
      <c r="M38151" s="45"/>
    </row>
    <row r="38152" spans="8:13" s="28" customFormat="1" x14ac:dyDescent="0.2">
      <c r="H38152" s="12"/>
      <c r="J38152" s="29"/>
      <c r="K38152" s="45"/>
      <c r="L38152" s="45"/>
      <c r="M38152" s="45"/>
    </row>
    <row r="38153" spans="8:13" s="28" customFormat="1" x14ac:dyDescent="0.2">
      <c r="H38153" s="12"/>
      <c r="J38153" s="29"/>
      <c r="K38153" s="45"/>
      <c r="L38153" s="45"/>
      <c r="M38153" s="45"/>
    </row>
    <row r="38154" spans="8:13" s="28" customFormat="1" x14ac:dyDescent="0.2">
      <c r="H38154" s="12"/>
      <c r="J38154" s="29"/>
      <c r="K38154" s="45"/>
      <c r="L38154" s="45"/>
      <c r="M38154" s="45"/>
    </row>
    <row r="38155" spans="8:13" s="28" customFormat="1" x14ac:dyDescent="0.2">
      <c r="H38155" s="12"/>
      <c r="J38155" s="29"/>
      <c r="K38155" s="45"/>
      <c r="L38155" s="45"/>
      <c r="M38155" s="45"/>
    </row>
    <row r="38156" spans="8:13" s="28" customFormat="1" x14ac:dyDescent="0.2">
      <c r="H38156" s="12"/>
      <c r="J38156" s="29"/>
      <c r="K38156" s="45"/>
      <c r="L38156" s="45"/>
      <c r="M38156" s="45"/>
    </row>
    <row r="38157" spans="8:13" s="28" customFormat="1" x14ac:dyDescent="0.2">
      <c r="H38157" s="12"/>
      <c r="J38157" s="29"/>
      <c r="K38157" s="45"/>
      <c r="L38157" s="45"/>
      <c r="M38157" s="45"/>
    </row>
    <row r="38158" spans="8:13" s="28" customFormat="1" x14ac:dyDescent="0.2">
      <c r="H38158" s="12"/>
      <c r="J38158" s="29"/>
      <c r="K38158" s="45"/>
      <c r="L38158" s="45"/>
      <c r="M38158" s="45"/>
    </row>
    <row r="38159" spans="8:13" s="28" customFormat="1" x14ac:dyDescent="0.2">
      <c r="H38159" s="12"/>
      <c r="J38159" s="29"/>
      <c r="K38159" s="45"/>
      <c r="L38159" s="45"/>
      <c r="M38159" s="45"/>
    </row>
    <row r="38160" spans="8:13" s="28" customFormat="1" x14ac:dyDescent="0.2">
      <c r="H38160" s="12"/>
      <c r="J38160" s="29"/>
      <c r="K38160" s="45"/>
      <c r="L38160" s="45"/>
      <c r="M38160" s="45"/>
    </row>
    <row r="38161" spans="8:13" s="28" customFormat="1" x14ac:dyDescent="0.2">
      <c r="H38161" s="12"/>
      <c r="J38161" s="29"/>
      <c r="K38161" s="45"/>
      <c r="L38161" s="45"/>
      <c r="M38161" s="45"/>
    </row>
    <row r="38162" spans="8:13" s="28" customFormat="1" x14ac:dyDescent="0.2">
      <c r="H38162" s="12"/>
      <c r="J38162" s="29"/>
      <c r="K38162" s="45"/>
      <c r="L38162" s="45"/>
      <c r="M38162" s="45"/>
    </row>
    <row r="38163" spans="8:13" s="28" customFormat="1" x14ac:dyDescent="0.2">
      <c r="H38163" s="12"/>
      <c r="J38163" s="29"/>
      <c r="K38163" s="45"/>
      <c r="L38163" s="45"/>
      <c r="M38163" s="45"/>
    </row>
    <row r="38164" spans="8:13" s="28" customFormat="1" x14ac:dyDescent="0.2">
      <c r="H38164" s="12"/>
      <c r="J38164" s="29"/>
      <c r="K38164" s="45"/>
      <c r="L38164" s="45"/>
      <c r="M38164" s="45"/>
    </row>
    <row r="38165" spans="8:13" s="28" customFormat="1" x14ac:dyDescent="0.2">
      <c r="H38165" s="12"/>
      <c r="J38165" s="29"/>
      <c r="K38165" s="45"/>
      <c r="L38165" s="45"/>
      <c r="M38165" s="45"/>
    </row>
    <row r="38166" spans="8:13" s="28" customFormat="1" x14ac:dyDescent="0.2">
      <c r="H38166" s="12"/>
      <c r="J38166" s="29"/>
      <c r="K38166" s="45"/>
      <c r="L38166" s="45"/>
      <c r="M38166" s="45"/>
    </row>
    <row r="38167" spans="8:13" s="28" customFormat="1" x14ac:dyDescent="0.2">
      <c r="H38167" s="12"/>
      <c r="J38167" s="29"/>
      <c r="K38167" s="45"/>
      <c r="L38167" s="45"/>
      <c r="M38167" s="45"/>
    </row>
    <row r="38168" spans="8:13" s="28" customFormat="1" x14ac:dyDescent="0.2">
      <c r="H38168" s="12"/>
      <c r="J38168" s="29"/>
      <c r="K38168" s="45"/>
      <c r="L38168" s="45"/>
      <c r="M38168" s="45"/>
    </row>
    <row r="38169" spans="8:13" s="28" customFormat="1" x14ac:dyDescent="0.2">
      <c r="H38169" s="12"/>
      <c r="J38169" s="29"/>
      <c r="K38169" s="45"/>
      <c r="L38169" s="45"/>
      <c r="M38169" s="45"/>
    </row>
    <row r="38170" spans="8:13" s="28" customFormat="1" x14ac:dyDescent="0.2">
      <c r="H38170" s="12"/>
      <c r="J38170" s="29"/>
      <c r="K38170" s="45"/>
      <c r="L38170" s="45"/>
      <c r="M38170" s="45"/>
    </row>
    <row r="38171" spans="8:13" s="28" customFormat="1" x14ac:dyDescent="0.2">
      <c r="H38171" s="12"/>
      <c r="J38171" s="29"/>
      <c r="K38171" s="45"/>
      <c r="L38171" s="45"/>
      <c r="M38171" s="45"/>
    </row>
    <row r="38172" spans="8:13" s="28" customFormat="1" x14ac:dyDescent="0.2">
      <c r="H38172" s="12"/>
      <c r="J38172" s="29"/>
      <c r="K38172" s="45"/>
      <c r="L38172" s="45"/>
      <c r="M38172" s="45"/>
    </row>
    <row r="38173" spans="8:13" s="28" customFormat="1" x14ac:dyDescent="0.2">
      <c r="H38173" s="12"/>
      <c r="J38173" s="29"/>
      <c r="K38173" s="45"/>
      <c r="L38173" s="45"/>
      <c r="M38173" s="45"/>
    </row>
    <row r="38174" spans="8:13" s="28" customFormat="1" x14ac:dyDescent="0.2">
      <c r="H38174" s="12"/>
      <c r="J38174" s="29"/>
      <c r="K38174" s="45"/>
      <c r="L38174" s="45"/>
      <c r="M38174" s="45"/>
    </row>
    <row r="38175" spans="8:13" s="28" customFormat="1" x14ac:dyDescent="0.2">
      <c r="H38175" s="12"/>
      <c r="J38175" s="29"/>
      <c r="K38175" s="45"/>
      <c r="L38175" s="45"/>
      <c r="M38175" s="45"/>
    </row>
    <row r="38176" spans="8:13" s="28" customFormat="1" x14ac:dyDescent="0.2">
      <c r="H38176" s="12"/>
      <c r="J38176" s="29"/>
      <c r="K38176" s="45"/>
      <c r="L38176" s="45"/>
      <c r="M38176" s="45"/>
    </row>
    <row r="38177" spans="8:13" s="28" customFormat="1" x14ac:dyDescent="0.2">
      <c r="H38177" s="12"/>
      <c r="J38177" s="29"/>
      <c r="K38177" s="45"/>
      <c r="L38177" s="45"/>
      <c r="M38177" s="45"/>
    </row>
    <row r="38178" spans="8:13" s="28" customFormat="1" x14ac:dyDescent="0.2">
      <c r="H38178" s="12"/>
      <c r="J38178" s="29"/>
      <c r="K38178" s="45"/>
      <c r="L38178" s="45"/>
      <c r="M38178" s="45"/>
    </row>
    <row r="38179" spans="8:13" s="28" customFormat="1" x14ac:dyDescent="0.2">
      <c r="H38179" s="12"/>
      <c r="J38179" s="29"/>
      <c r="K38179" s="45"/>
      <c r="L38179" s="45"/>
      <c r="M38179" s="45"/>
    </row>
    <row r="38180" spans="8:13" s="28" customFormat="1" x14ac:dyDescent="0.2">
      <c r="H38180" s="12"/>
      <c r="J38180" s="29"/>
      <c r="K38180" s="45"/>
      <c r="L38180" s="45"/>
      <c r="M38180" s="45"/>
    </row>
    <row r="38181" spans="8:13" s="28" customFormat="1" x14ac:dyDescent="0.2">
      <c r="H38181" s="12"/>
      <c r="J38181" s="29"/>
      <c r="K38181" s="45"/>
      <c r="L38181" s="45"/>
      <c r="M38181" s="45"/>
    </row>
    <row r="38182" spans="8:13" s="28" customFormat="1" x14ac:dyDescent="0.2">
      <c r="H38182" s="12"/>
      <c r="J38182" s="29"/>
      <c r="K38182" s="45"/>
      <c r="L38182" s="45"/>
      <c r="M38182" s="45"/>
    </row>
    <row r="38183" spans="8:13" s="28" customFormat="1" x14ac:dyDescent="0.2">
      <c r="H38183" s="12"/>
      <c r="J38183" s="29"/>
      <c r="K38183" s="45"/>
      <c r="L38183" s="45"/>
      <c r="M38183" s="45"/>
    </row>
    <row r="38184" spans="8:13" s="28" customFormat="1" x14ac:dyDescent="0.2">
      <c r="H38184" s="12"/>
      <c r="J38184" s="29"/>
      <c r="K38184" s="45"/>
      <c r="L38184" s="45"/>
      <c r="M38184" s="45"/>
    </row>
    <row r="38185" spans="8:13" s="28" customFormat="1" x14ac:dyDescent="0.2">
      <c r="H38185" s="12"/>
      <c r="J38185" s="29"/>
      <c r="K38185" s="45"/>
      <c r="L38185" s="45"/>
      <c r="M38185" s="45"/>
    </row>
    <row r="38186" spans="8:13" s="28" customFormat="1" x14ac:dyDescent="0.2">
      <c r="H38186" s="12"/>
      <c r="J38186" s="29"/>
      <c r="K38186" s="45"/>
      <c r="L38186" s="45"/>
      <c r="M38186" s="45"/>
    </row>
    <row r="38187" spans="8:13" s="28" customFormat="1" x14ac:dyDescent="0.2">
      <c r="H38187" s="12"/>
      <c r="J38187" s="29"/>
      <c r="K38187" s="45"/>
      <c r="L38187" s="45"/>
      <c r="M38187" s="45"/>
    </row>
    <row r="38188" spans="8:13" s="28" customFormat="1" x14ac:dyDescent="0.2">
      <c r="H38188" s="12"/>
      <c r="J38188" s="29"/>
      <c r="K38188" s="45"/>
      <c r="L38188" s="45"/>
      <c r="M38188" s="45"/>
    </row>
    <row r="38189" spans="8:13" s="28" customFormat="1" x14ac:dyDescent="0.2">
      <c r="H38189" s="12"/>
      <c r="J38189" s="29"/>
      <c r="K38189" s="45"/>
      <c r="L38189" s="45"/>
      <c r="M38189" s="45"/>
    </row>
    <row r="38190" spans="8:13" s="28" customFormat="1" x14ac:dyDescent="0.2">
      <c r="H38190" s="12"/>
      <c r="J38190" s="29"/>
      <c r="K38190" s="45"/>
      <c r="L38190" s="45"/>
      <c r="M38190" s="45"/>
    </row>
    <row r="38191" spans="8:13" s="28" customFormat="1" x14ac:dyDescent="0.2">
      <c r="H38191" s="12"/>
      <c r="J38191" s="29"/>
      <c r="K38191" s="45"/>
      <c r="L38191" s="45"/>
      <c r="M38191" s="45"/>
    </row>
    <row r="38192" spans="8:13" s="28" customFormat="1" x14ac:dyDescent="0.2">
      <c r="H38192" s="12"/>
      <c r="J38192" s="29"/>
      <c r="K38192" s="45"/>
      <c r="L38192" s="45"/>
      <c r="M38192" s="45"/>
    </row>
    <row r="38193" spans="8:13" s="28" customFormat="1" x14ac:dyDescent="0.2">
      <c r="H38193" s="12"/>
      <c r="J38193" s="29"/>
      <c r="K38193" s="45"/>
      <c r="L38193" s="45"/>
      <c r="M38193" s="45"/>
    </row>
    <row r="38194" spans="8:13" s="28" customFormat="1" x14ac:dyDescent="0.2">
      <c r="H38194" s="12"/>
      <c r="J38194" s="29"/>
      <c r="K38194" s="45"/>
      <c r="L38194" s="45"/>
      <c r="M38194" s="45"/>
    </row>
    <row r="38195" spans="8:13" s="28" customFormat="1" x14ac:dyDescent="0.2">
      <c r="H38195" s="12"/>
      <c r="J38195" s="29"/>
      <c r="K38195" s="45"/>
      <c r="L38195" s="45"/>
      <c r="M38195" s="45"/>
    </row>
    <row r="38196" spans="8:13" s="28" customFormat="1" x14ac:dyDescent="0.2">
      <c r="H38196" s="12"/>
      <c r="J38196" s="29"/>
      <c r="K38196" s="45"/>
      <c r="L38196" s="45"/>
      <c r="M38196" s="45"/>
    </row>
    <row r="38197" spans="8:13" s="28" customFormat="1" x14ac:dyDescent="0.2">
      <c r="H38197" s="12"/>
      <c r="J38197" s="29"/>
      <c r="K38197" s="45"/>
      <c r="L38197" s="45"/>
      <c r="M38197" s="45"/>
    </row>
    <row r="38198" spans="8:13" s="28" customFormat="1" x14ac:dyDescent="0.2">
      <c r="H38198" s="12"/>
      <c r="J38198" s="29"/>
      <c r="K38198" s="45"/>
      <c r="L38198" s="45"/>
      <c r="M38198" s="45"/>
    </row>
    <row r="38199" spans="8:13" s="28" customFormat="1" x14ac:dyDescent="0.2">
      <c r="H38199" s="12"/>
      <c r="J38199" s="29"/>
      <c r="K38199" s="45"/>
      <c r="L38199" s="45"/>
      <c r="M38199" s="45"/>
    </row>
    <row r="38200" spans="8:13" s="28" customFormat="1" x14ac:dyDescent="0.2">
      <c r="H38200" s="12"/>
      <c r="J38200" s="29"/>
      <c r="K38200" s="45"/>
      <c r="L38200" s="45"/>
      <c r="M38200" s="45"/>
    </row>
    <row r="38201" spans="8:13" s="28" customFormat="1" x14ac:dyDescent="0.2">
      <c r="H38201" s="12"/>
      <c r="J38201" s="29"/>
      <c r="K38201" s="45"/>
      <c r="L38201" s="45"/>
      <c r="M38201" s="45"/>
    </row>
    <row r="38202" spans="8:13" s="28" customFormat="1" x14ac:dyDescent="0.2">
      <c r="H38202" s="12"/>
      <c r="J38202" s="29"/>
      <c r="K38202" s="45"/>
      <c r="L38202" s="45"/>
      <c r="M38202" s="45"/>
    </row>
    <row r="38203" spans="8:13" s="28" customFormat="1" x14ac:dyDescent="0.2">
      <c r="H38203" s="12"/>
      <c r="J38203" s="29"/>
      <c r="K38203" s="45"/>
      <c r="L38203" s="45"/>
      <c r="M38203" s="45"/>
    </row>
    <row r="38204" spans="8:13" s="28" customFormat="1" x14ac:dyDescent="0.2">
      <c r="H38204" s="12"/>
      <c r="J38204" s="29"/>
      <c r="K38204" s="45"/>
      <c r="L38204" s="45"/>
      <c r="M38204" s="45"/>
    </row>
    <row r="38205" spans="8:13" s="28" customFormat="1" x14ac:dyDescent="0.2">
      <c r="H38205" s="12"/>
      <c r="J38205" s="29"/>
      <c r="K38205" s="45"/>
      <c r="L38205" s="45"/>
      <c r="M38205" s="45"/>
    </row>
    <row r="38206" spans="8:13" s="28" customFormat="1" x14ac:dyDescent="0.2">
      <c r="H38206" s="12"/>
      <c r="J38206" s="29"/>
      <c r="K38206" s="45"/>
      <c r="L38206" s="45"/>
      <c r="M38206" s="45"/>
    </row>
    <row r="38207" spans="8:13" s="28" customFormat="1" x14ac:dyDescent="0.2">
      <c r="H38207" s="12"/>
      <c r="J38207" s="29"/>
      <c r="K38207" s="45"/>
      <c r="L38207" s="45"/>
      <c r="M38207" s="45"/>
    </row>
    <row r="38208" spans="8:13" s="28" customFormat="1" x14ac:dyDescent="0.2">
      <c r="H38208" s="12"/>
      <c r="J38208" s="29"/>
      <c r="K38208" s="45"/>
      <c r="L38208" s="45"/>
      <c r="M38208" s="45"/>
    </row>
    <row r="38209" spans="8:13" s="28" customFormat="1" x14ac:dyDescent="0.2">
      <c r="H38209" s="12"/>
      <c r="J38209" s="29"/>
      <c r="K38209" s="45"/>
      <c r="L38209" s="45"/>
      <c r="M38209" s="45"/>
    </row>
    <row r="38210" spans="8:13" s="28" customFormat="1" x14ac:dyDescent="0.2">
      <c r="H38210" s="12"/>
      <c r="J38210" s="29"/>
      <c r="K38210" s="45"/>
      <c r="L38210" s="45"/>
      <c r="M38210" s="45"/>
    </row>
    <row r="38211" spans="8:13" s="28" customFormat="1" x14ac:dyDescent="0.2">
      <c r="H38211" s="12"/>
      <c r="J38211" s="29"/>
      <c r="K38211" s="45"/>
      <c r="L38211" s="45"/>
      <c r="M38211" s="45"/>
    </row>
    <row r="38212" spans="8:13" s="28" customFormat="1" x14ac:dyDescent="0.2">
      <c r="H38212" s="12"/>
      <c r="J38212" s="29"/>
      <c r="K38212" s="45"/>
      <c r="L38212" s="45"/>
      <c r="M38212" s="45"/>
    </row>
    <row r="38213" spans="8:13" s="28" customFormat="1" x14ac:dyDescent="0.2">
      <c r="H38213" s="12"/>
      <c r="J38213" s="29"/>
      <c r="K38213" s="45"/>
      <c r="L38213" s="45"/>
      <c r="M38213" s="45"/>
    </row>
    <row r="38214" spans="8:13" s="28" customFormat="1" x14ac:dyDescent="0.2">
      <c r="H38214" s="12"/>
      <c r="J38214" s="29"/>
      <c r="K38214" s="45"/>
      <c r="L38214" s="45"/>
      <c r="M38214" s="45"/>
    </row>
    <row r="38215" spans="8:13" s="28" customFormat="1" x14ac:dyDescent="0.2">
      <c r="H38215" s="12"/>
      <c r="J38215" s="29"/>
      <c r="K38215" s="45"/>
      <c r="L38215" s="45"/>
      <c r="M38215" s="45"/>
    </row>
    <row r="38216" spans="8:13" s="28" customFormat="1" x14ac:dyDescent="0.2">
      <c r="H38216" s="12"/>
      <c r="J38216" s="29"/>
      <c r="K38216" s="45"/>
      <c r="L38216" s="45"/>
      <c r="M38216" s="45"/>
    </row>
    <row r="38217" spans="8:13" s="28" customFormat="1" x14ac:dyDescent="0.2">
      <c r="H38217" s="12"/>
      <c r="J38217" s="29"/>
      <c r="K38217" s="45"/>
      <c r="L38217" s="45"/>
      <c r="M38217" s="45"/>
    </row>
    <row r="38218" spans="8:13" s="28" customFormat="1" x14ac:dyDescent="0.2">
      <c r="H38218" s="12"/>
      <c r="J38218" s="29"/>
      <c r="K38218" s="45"/>
      <c r="L38218" s="45"/>
      <c r="M38218" s="45"/>
    </row>
    <row r="38219" spans="8:13" s="28" customFormat="1" x14ac:dyDescent="0.2">
      <c r="H38219" s="12"/>
      <c r="J38219" s="29"/>
      <c r="K38219" s="45"/>
      <c r="L38219" s="45"/>
      <c r="M38219" s="45"/>
    </row>
    <row r="38220" spans="8:13" s="28" customFormat="1" x14ac:dyDescent="0.2">
      <c r="H38220" s="12"/>
      <c r="J38220" s="29"/>
      <c r="K38220" s="45"/>
      <c r="L38220" s="45"/>
      <c r="M38220" s="45"/>
    </row>
    <row r="38221" spans="8:13" s="28" customFormat="1" x14ac:dyDescent="0.2">
      <c r="H38221" s="12"/>
      <c r="J38221" s="29"/>
      <c r="K38221" s="45"/>
      <c r="L38221" s="45"/>
      <c r="M38221" s="45"/>
    </row>
    <row r="38222" spans="8:13" s="28" customFormat="1" x14ac:dyDescent="0.2">
      <c r="H38222" s="12"/>
      <c r="J38222" s="29"/>
      <c r="K38222" s="45"/>
      <c r="L38222" s="45"/>
      <c r="M38222" s="45"/>
    </row>
    <row r="38223" spans="8:13" s="28" customFormat="1" x14ac:dyDescent="0.2">
      <c r="H38223" s="12"/>
      <c r="J38223" s="29"/>
      <c r="K38223" s="45"/>
      <c r="L38223" s="45"/>
      <c r="M38223" s="45"/>
    </row>
    <row r="38224" spans="8:13" s="28" customFormat="1" x14ac:dyDescent="0.2">
      <c r="H38224" s="12"/>
      <c r="J38224" s="29"/>
      <c r="K38224" s="45"/>
      <c r="L38224" s="45"/>
      <c r="M38224" s="45"/>
    </row>
    <row r="38225" spans="8:13" s="28" customFormat="1" x14ac:dyDescent="0.2">
      <c r="H38225" s="12"/>
      <c r="J38225" s="29"/>
      <c r="K38225" s="45"/>
      <c r="L38225" s="45"/>
      <c r="M38225" s="45"/>
    </row>
    <row r="38226" spans="8:13" s="28" customFormat="1" x14ac:dyDescent="0.2">
      <c r="H38226" s="12"/>
      <c r="J38226" s="29"/>
      <c r="K38226" s="45"/>
      <c r="L38226" s="45"/>
      <c r="M38226" s="45"/>
    </row>
    <row r="38227" spans="8:13" s="28" customFormat="1" x14ac:dyDescent="0.2">
      <c r="H38227" s="12"/>
      <c r="J38227" s="29"/>
      <c r="K38227" s="45"/>
      <c r="L38227" s="45"/>
      <c r="M38227" s="45"/>
    </row>
    <row r="38228" spans="8:13" s="28" customFormat="1" x14ac:dyDescent="0.2">
      <c r="H38228" s="12"/>
      <c r="J38228" s="29"/>
      <c r="K38228" s="45"/>
      <c r="L38228" s="45"/>
      <c r="M38228" s="45"/>
    </row>
    <row r="38229" spans="8:13" s="28" customFormat="1" x14ac:dyDescent="0.2">
      <c r="H38229" s="12"/>
      <c r="J38229" s="29"/>
      <c r="K38229" s="45"/>
      <c r="L38229" s="45"/>
      <c r="M38229" s="45"/>
    </row>
    <row r="38230" spans="8:13" s="28" customFormat="1" x14ac:dyDescent="0.2">
      <c r="H38230" s="12"/>
      <c r="J38230" s="29"/>
      <c r="K38230" s="45"/>
      <c r="L38230" s="45"/>
      <c r="M38230" s="45"/>
    </row>
    <row r="38231" spans="8:13" s="28" customFormat="1" x14ac:dyDescent="0.2">
      <c r="H38231" s="12"/>
      <c r="J38231" s="29"/>
      <c r="K38231" s="45"/>
      <c r="L38231" s="45"/>
      <c r="M38231" s="45"/>
    </row>
    <row r="38232" spans="8:13" s="28" customFormat="1" x14ac:dyDescent="0.2">
      <c r="H38232" s="12"/>
      <c r="J38232" s="29"/>
      <c r="K38232" s="45"/>
      <c r="L38232" s="45"/>
      <c r="M38232" s="45"/>
    </row>
    <row r="38233" spans="8:13" s="28" customFormat="1" x14ac:dyDescent="0.2">
      <c r="H38233" s="12"/>
      <c r="J38233" s="29"/>
      <c r="K38233" s="45"/>
      <c r="L38233" s="45"/>
      <c r="M38233" s="45"/>
    </row>
    <row r="38234" spans="8:13" s="28" customFormat="1" x14ac:dyDescent="0.2">
      <c r="H38234" s="12"/>
      <c r="J38234" s="29"/>
      <c r="K38234" s="45"/>
      <c r="L38234" s="45"/>
      <c r="M38234" s="45"/>
    </row>
    <row r="38235" spans="8:13" s="28" customFormat="1" x14ac:dyDescent="0.2">
      <c r="H38235" s="12"/>
      <c r="J38235" s="29"/>
      <c r="K38235" s="45"/>
      <c r="L38235" s="45"/>
      <c r="M38235" s="45"/>
    </row>
    <row r="38236" spans="8:13" s="28" customFormat="1" x14ac:dyDescent="0.2">
      <c r="H38236" s="12"/>
      <c r="J38236" s="29"/>
      <c r="K38236" s="45"/>
      <c r="L38236" s="45"/>
      <c r="M38236" s="45"/>
    </row>
    <row r="38237" spans="8:13" s="28" customFormat="1" x14ac:dyDescent="0.2">
      <c r="H38237" s="12"/>
      <c r="J38237" s="29"/>
      <c r="K38237" s="45"/>
      <c r="L38237" s="45"/>
      <c r="M38237" s="45"/>
    </row>
    <row r="38238" spans="8:13" s="28" customFormat="1" x14ac:dyDescent="0.2">
      <c r="H38238" s="12"/>
      <c r="J38238" s="29"/>
      <c r="K38238" s="45"/>
      <c r="L38238" s="45"/>
      <c r="M38238" s="45"/>
    </row>
    <row r="38239" spans="8:13" s="28" customFormat="1" x14ac:dyDescent="0.2">
      <c r="H38239" s="12"/>
      <c r="J38239" s="29"/>
      <c r="K38239" s="45"/>
      <c r="L38239" s="45"/>
      <c r="M38239" s="45"/>
    </row>
    <row r="38240" spans="8:13" s="28" customFormat="1" x14ac:dyDescent="0.2">
      <c r="H38240" s="12"/>
      <c r="J38240" s="29"/>
      <c r="K38240" s="45"/>
      <c r="L38240" s="45"/>
      <c r="M38240" s="45"/>
    </row>
    <row r="38241" spans="8:13" s="28" customFormat="1" x14ac:dyDescent="0.2">
      <c r="H38241" s="12"/>
      <c r="J38241" s="29"/>
      <c r="K38241" s="45"/>
      <c r="L38241" s="45"/>
      <c r="M38241" s="45"/>
    </row>
    <row r="38242" spans="8:13" s="28" customFormat="1" x14ac:dyDescent="0.2">
      <c r="H38242" s="12"/>
      <c r="J38242" s="29"/>
      <c r="K38242" s="45"/>
      <c r="L38242" s="45"/>
      <c r="M38242" s="45"/>
    </row>
    <row r="38243" spans="8:13" s="28" customFormat="1" x14ac:dyDescent="0.2">
      <c r="H38243" s="12"/>
      <c r="J38243" s="29"/>
      <c r="K38243" s="45"/>
      <c r="L38243" s="45"/>
      <c r="M38243" s="45"/>
    </row>
    <row r="38244" spans="8:13" s="28" customFormat="1" x14ac:dyDescent="0.2">
      <c r="H38244" s="12"/>
      <c r="J38244" s="29"/>
      <c r="K38244" s="45"/>
      <c r="L38244" s="45"/>
      <c r="M38244" s="45"/>
    </row>
    <row r="38245" spans="8:13" s="28" customFormat="1" x14ac:dyDescent="0.2">
      <c r="H38245" s="12"/>
      <c r="J38245" s="29"/>
      <c r="K38245" s="45"/>
      <c r="L38245" s="45"/>
      <c r="M38245" s="45"/>
    </row>
    <row r="38246" spans="8:13" s="28" customFormat="1" x14ac:dyDescent="0.2">
      <c r="H38246" s="12"/>
      <c r="J38246" s="29"/>
      <c r="K38246" s="45"/>
      <c r="L38246" s="45"/>
      <c r="M38246" s="45"/>
    </row>
    <row r="38247" spans="8:13" s="28" customFormat="1" x14ac:dyDescent="0.2">
      <c r="H38247" s="12"/>
      <c r="J38247" s="29"/>
      <c r="K38247" s="45"/>
      <c r="L38247" s="45"/>
      <c r="M38247" s="45"/>
    </row>
    <row r="38248" spans="8:13" s="28" customFormat="1" x14ac:dyDescent="0.2">
      <c r="H38248" s="12"/>
      <c r="J38248" s="29"/>
      <c r="K38248" s="45"/>
      <c r="L38248" s="45"/>
      <c r="M38248" s="45"/>
    </row>
    <row r="38249" spans="8:13" s="28" customFormat="1" x14ac:dyDescent="0.2">
      <c r="H38249" s="12"/>
      <c r="J38249" s="29"/>
      <c r="K38249" s="45"/>
      <c r="L38249" s="45"/>
      <c r="M38249" s="45"/>
    </row>
    <row r="38250" spans="8:13" s="28" customFormat="1" x14ac:dyDescent="0.2">
      <c r="H38250" s="12"/>
      <c r="J38250" s="29"/>
      <c r="K38250" s="45"/>
      <c r="L38250" s="45"/>
      <c r="M38250" s="45"/>
    </row>
    <row r="38251" spans="8:13" s="28" customFormat="1" x14ac:dyDescent="0.2">
      <c r="H38251" s="12"/>
      <c r="J38251" s="29"/>
      <c r="K38251" s="45"/>
      <c r="L38251" s="45"/>
      <c r="M38251" s="45"/>
    </row>
    <row r="38252" spans="8:13" s="28" customFormat="1" x14ac:dyDescent="0.2">
      <c r="H38252" s="12"/>
      <c r="J38252" s="29"/>
      <c r="K38252" s="45"/>
      <c r="L38252" s="45"/>
      <c r="M38252" s="45"/>
    </row>
    <row r="38253" spans="8:13" s="28" customFormat="1" x14ac:dyDescent="0.2">
      <c r="H38253" s="12"/>
      <c r="J38253" s="29"/>
      <c r="K38253" s="45"/>
      <c r="L38253" s="45"/>
      <c r="M38253" s="45"/>
    </row>
    <row r="38254" spans="8:13" s="28" customFormat="1" x14ac:dyDescent="0.2">
      <c r="H38254" s="12"/>
      <c r="J38254" s="29"/>
      <c r="K38254" s="45"/>
      <c r="L38254" s="45"/>
      <c r="M38254" s="45"/>
    </row>
    <row r="38255" spans="8:13" s="28" customFormat="1" x14ac:dyDescent="0.2">
      <c r="H38255" s="12"/>
      <c r="J38255" s="29"/>
      <c r="K38255" s="45"/>
      <c r="L38255" s="45"/>
      <c r="M38255" s="45"/>
    </row>
    <row r="38256" spans="8:13" s="28" customFormat="1" x14ac:dyDescent="0.2">
      <c r="H38256" s="12"/>
      <c r="J38256" s="29"/>
      <c r="K38256" s="45"/>
      <c r="L38256" s="45"/>
      <c r="M38256" s="45"/>
    </row>
    <row r="38257" spans="8:13" s="28" customFormat="1" x14ac:dyDescent="0.2">
      <c r="H38257" s="12"/>
      <c r="J38257" s="29"/>
      <c r="K38257" s="45"/>
      <c r="L38257" s="45"/>
      <c r="M38257" s="45"/>
    </row>
    <row r="38258" spans="8:13" s="28" customFormat="1" x14ac:dyDescent="0.2">
      <c r="H38258" s="12"/>
      <c r="J38258" s="29"/>
      <c r="K38258" s="45"/>
      <c r="L38258" s="45"/>
      <c r="M38258" s="45"/>
    </row>
    <row r="38259" spans="8:13" s="28" customFormat="1" x14ac:dyDescent="0.2">
      <c r="H38259" s="12"/>
      <c r="J38259" s="29"/>
      <c r="K38259" s="45"/>
      <c r="L38259" s="45"/>
      <c r="M38259" s="45"/>
    </row>
    <row r="38260" spans="8:13" s="28" customFormat="1" x14ac:dyDescent="0.2">
      <c r="H38260" s="12"/>
      <c r="J38260" s="29"/>
      <c r="K38260" s="45"/>
      <c r="L38260" s="45"/>
      <c r="M38260" s="45"/>
    </row>
    <row r="38261" spans="8:13" s="28" customFormat="1" x14ac:dyDescent="0.2">
      <c r="H38261" s="12"/>
      <c r="J38261" s="29"/>
      <c r="K38261" s="45"/>
      <c r="L38261" s="45"/>
      <c r="M38261" s="45"/>
    </row>
    <row r="38262" spans="8:13" s="28" customFormat="1" x14ac:dyDescent="0.2">
      <c r="H38262" s="12"/>
      <c r="J38262" s="29"/>
      <c r="K38262" s="45"/>
      <c r="L38262" s="45"/>
      <c r="M38262" s="45"/>
    </row>
    <row r="38263" spans="8:13" s="28" customFormat="1" x14ac:dyDescent="0.2">
      <c r="H38263" s="12"/>
      <c r="J38263" s="29"/>
      <c r="K38263" s="45"/>
      <c r="L38263" s="45"/>
      <c r="M38263" s="45"/>
    </row>
    <row r="38264" spans="8:13" s="28" customFormat="1" x14ac:dyDescent="0.2">
      <c r="H38264" s="12"/>
      <c r="J38264" s="29"/>
      <c r="K38264" s="45"/>
      <c r="L38264" s="45"/>
      <c r="M38264" s="45"/>
    </row>
    <row r="38265" spans="8:13" s="28" customFormat="1" x14ac:dyDescent="0.2">
      <c r="H38265" s="12"/>
      <c r="J38265" s="29"/>
      <c r="K38265" s="45"/>
      <c r="L38265" s="45"/>
      <c r="M38265" s="45"/>
    </row>
    <row r="38266" spans="8:13" s="28" customFormat="1" x14ac:dyDescent="0.2">
      <c r="H38266" s="12"/>
      <c r="J38266" s="29"/>
      <c r="K38266" s="45"/>
      <c r="L38266" s="45"/>
      <c r="M38266" s="45"/>
    </row>
    <row r="38267" spans="8:13" s="28" customFormat="1" x14ac:dyDescent="0.2">
      <c r="H38267" s="12"/>
      <c r="J38267" s="29"/>
      <c r="K38267" s="45"/>
      <c r="L38267" s="45"/>
      <c r="M38267" s="45"/>
    </row>
    <row r="38268" spans="8:13" s="28" customFormat="1" x14ac:dyDescent="0.2">
      <c r="H38268" s="12"/>
      <c r="J38268" s="29"/>
      <c r="K38268" s="45"/>
      <c r="L38268" s="45"/>
      <c r="M38268" s="45"/>
    </row>
    <row r="38269" spans="8:13" s="28" customFormat="1" x14ac:dyDescent="0.2">
      <c r="H38269" s="12"/>
      <c r="J38269" s="29"/>
      <c r="K38269" s="45"/>
      <c r="L38269" s="45"/>
      <c r="M38269" s="45"/>
    </row>
    <row r="38270" spans="8:13" s="28" customFormat="1" x14ac:dyDescent="0.2">
      <c r="H38270" s="12"/>
      <c r="J38270" s="29"/>
      <c r="K38270" s="45"/>
      <c r="L38270" s="45"/>
      <c r="M38270" s="45"/>
    </row>
    <row r="38271" spans="8:13" s="28" customFormat="1" x14ac:dyDescent="0.2">
      <c r="H38271" s="12"/>
      <c r="J38271" s="29"/>
      <c r="K38271" s="45"/>
      <c r="L38271" s="45"/>
      <c r="M38271" s="45"/>
    </row>
    <row r="38272" spans="8:13" s="28" customFormat="1" x14ac:dyDescent="0.2">
      <c r="H38272" s="12"/>
      <c r="J38272" s="29"/>
      <c r="K38272" s="45"/>
      <c r="L38272" s="45"/>
      <c r="M38272" s="45"/>
    </row>
    <row r="38273" spans="8:13" s="28" customFormat="1" x14ac:dyDescent="0.2">
      <c r="H38273" s="12"/>
      <c r="J38273" s="29"/>
      <c r="K38273" s="45"/>
      <c r="L38273" s="45"/>
      <c r="M38273" s="45"/>
    </row>
    <row r="38274" spans="8:13" s="28" customFormat="1" x14ac:dyDescent="0.2">
      <c r="H38274" s="12"/>
      <c r="J38274" s="29"/>
      <c r="K38274" s="45"/>
      <c r="L38274" s="45"/>
      <c r="M38274" s="45"/>
    </row>
    <row r="38275" spans="8:13" s="28" customFormat="1" x14ac:dyDescent="0.2">
      <c r="H38275" s="12"/>
      <c r="J38275" s="29"/>
      <c r="K38275" s="45"/>
      <c r="L38275" s="45"/>
      <c r="M38275" s="45"/>
    </row>
    <row r="38276" spans="8:13" s="28" customFormat="1" x14ac:dyDescent="0.2">
      <c r="H38276" s="12"/>
      <c r="J38276" s="29"/>
      <c r="K38276" s="45"/>
      <c r="L38276" s="45"/>
      <c r="M38276" s="45"/>
    </row>
    <row r="38277" spans="8:13" s="28" customFormat="1" x14ac:dyDescent="0.2">
      <c r="H38277" s="12"/>
      <c r="J38277" s="29"/>
      <c r="K38277" s="45"/>
      <c r="L38277" s="45"/>
      <c r="M38277" s="45"/>
    </row>
    <row r="38278" spans="8:13" s="28" customFormat="1" x14ac:dyDescent="0.2">
      <c r="H38278" s="12"/>
      <c r="J38278" s="29"/>
      <c r="K38278" s="45"/>
      <c r="L38278" s="45"/>
      <c r="M38278" s="45"/>
    </row>
    <row r="38279" spans="8:13" s="28" customFormat="1" x14ac:dyDescent="0.2">
      <c r="H38279" s="12"/>
      <c r="J38279" s="29"/>
      <c r="K38279" s="45"/>
      <c r="L38279" s="45"/>
      <c r="M38279" s="45"/>
    </row>
    <row r="38280" spans="8:13" s="28" customFormat="1" x14ac:dyDescent="0.2">
      <c r="H38280" s="12"/>
      <c r="J38280" s="29"/>
      <c r="K38280" s="45"/>
      <c r="L38280" s="45"/>
      <c r="M38280" s="45"/>
    </row>
    <row r="38281" spans="8:13" s="28" customFormat="1" x14ac:dyDescent="0.2">
      <c r="H38281" s="12"/>
      <c r="J38281" s="29"/>
      <c r="K38281" s="45"/>
      <c r="L38281" s="45"/>
      <c r="M38281" s="45"/>
    </row>
    <row r="38282" spans="8:13" s="28" customFormat="1" x14ac:dyDescent="0.2">
      <c r="H38282" s="12"/>
      <c r="J38282" s="29"/>
      <c r="K38282" s="45"/>
      <c r="L38282" s="45"/>
      <c r="M38282" s="45"/>
    </row>
    <row r="38283" spans="8:13" s="28" customFormat="1" x14ac:dyDescent="0.2">
      <c r="H38283" s="12"/>
      <c r="J38283" s="29"/>
      <c r="K38283" s="45"/>
      <c r="L38283" s="45"/>
      <c r="M38283" s="45"/>
    </row>
    <row r="38284" spans="8:13" s="28" customFormat="1" x14ac:dyDescent="0.2">
      <c r="H38284" s="12"/>
      <c r="J38284" s="29"/>
      <c r="K38284" s="45"/>
      <c r="L38284" s="45"/>
      <c r="M38284" s="45"/>
    </row>
    <row r="38285" spans="8:13" s="28" customFormat="1" x14ac:dyDescent="0.2">
      <c r="H38285" s="12"/>
      <c r="J38285" s="29"/>
      <c r="K38285" s="45"/>
      <c r="L38285" s="45"/>
      <c r="M38285" s="45"/>
    </row>
    <row r="38286" spans="8:13" s="28" customFormat="1" x14ac:dyDescent="0.2">
      <c r="H38286" s="12"/>
      <c r="J38286" s="29"/>
      <c r="K38286" s="45"/>
      <c r="L38286" s="45"/>
      <c r="M38286" s="45"/>
    </row>
    <row r="38287" spans="8:13" s="28" customFormat="1" x14ac:dyDescent="0.2">
      <c r="H38287" s="12"/>
      <c r="J38287" s="29"/>
      <c r="K38287" s="45"/>
      <c r="L38287" s="45"/>
      <c r="M38287" s="45"/>
    </row>
    <row r="38288" spans="8:13" s="28" customFormat="1" x14ac:dyDescent="0.2">
      <c r="H38288" s="12"/>
      <c r="J38288" s="29"/>
      <c r="K38288" s="45"/>
      <c r="L38288" s="45"/>
      <c r="M38288" s="45"/>
    </row>
    <row r="38289" spans="8:13" s="28" customFormat="1" x14ac:dyDescent="0.2">
      <c r="H38289" s="12"/>
      <c r="J38289" s="29"/>
      <c r="K38289" s="45"/>
      <c r="L38289" s="45"/>
      <c r="M38289" s="45"/>
    </row>
    <row r="38290" spans="8:13" s="28" customFormat="1" x14ac:dyDescent="0.2">
      <c r="H38290" s="12"/>
      <c r="J38290" s="29"/>
      <c r="K38290" s="45"/>
      <c r="L38290" s="45"/>
      <c r="M38290" s="45"/>
    </row>
    <row r="38291" spans="8:13" s="28" customFormat="1" x14ac:dyDescent="0.2">
      <c r="H38291" s="12"/>
      <c r="J38291" s="29"/>
      <c r="K38291" s="45"/>
      <c r="L38291" s="45"/>
      <c r="M38291" s="45"/>
    </row>
    <row r="38292" spans="8:13" s="28" customFormat="1" x14ac:dyDescent="0.2">
      <c r="H38292" s="12"/>
      <c r="J38292" s="29"/>
      <c r="K38292" s="45"/>
      <c r="L38292" s="45"/>
      <c r="M38292" s="45"/>
    </row>
    <row r="38293" spans="8:13" s="28" customFormat="1" x14ac:dyDescent="0.2">
      <c r="H38293" s="12"/>
      <c r="J38293" s="29"/>
      <c r="K38293" s="45"/>
      <c r="L38293" s="45"/>
      <c r="M38293" s="45"/>
    </row>
    <row r="38294" spans="8:13" s="28" customFormat="1" x14ac:dyDescent="0.2">
      <c r="H38294" s="12"/>
      <c r="J38294" s="29"/>
      <c r="K38294" s="45"/>
      <c r="L38294" s="45"/>
      <c r="M38294" s="45"/>
    </row>
    <row r="38295" spans="8:13" s="28" customFormat="1" x14ac:dyDescent="0.2">
      <c r="H38295" s="12"/>
      <c r="J38295" s="29"/>
      <c r="K38295" s="45"/>
      <c r="L38295" s="45"/>
      <c r="M38295" s="45"/>
    </row>
    <row r="38296" spans="8:13" s="28" customFormat="1" x14ac:dyDescent="0.2">
      <c r="H38296" s="12"/>
      <c r="J38296" s="29"/>
      <c r="K38296" s="45"/>
      <c r="L38296" s="45"/>
      <c r="M38296" s="45"/>
    </row>
    <row r="38297" spans="8:13" s="28" customFormat="1" x14ac:dyDescent="0.2">
      <c r="H38297" s="12"/>
      <c r="J38297" s="29"/>
      <c r="K38297" s="45"/>
      <c r="L38297" s="45"/>
      <c r="M38297" s="45"/>
    </row>
    <row r="38298" spans="8:13" s="28" customFormat="1" x14ac:dyDescent="0.2">
      <c r="H38298" s="12"/>
      <c r="J38298" s="29"/>
      <c r="K38298" s="45"/>
      <c r="L38298" s="45"/>
      <c r="M38298" s="45"/>
    </row>
    <row r="38299" spans="8:13" s="28" customFormat="1" x14ac:dyDescent="0.2">
      <c r="H38299" s="12"/>
      <c r="J38299" s="29"/>
      <c r="K38299" s="45"/>
      <c r="L38299" s="45"/>
      <c r="M38299" s="45"/>
    </row>
    <row r="38300" spans="8:13" s="28" customFormat="1" x14ac:dyDescent="0.2">
      <c r="H38300" s="12"/>
      <c r="J38300" s="29"/>
      <c r="K38300" s="45"/>
      <c r="L38300" s="45"/>
      <c r="M38300" s="45"/>
    </row>
    <row r="38301" spans="8:13" s="28" customFormat="1" x14ac:dyDescent="0.2">
      <c r="H38301" s="12"/>
      <c r="J38301" s="29"/>
      <c r="K38301" s="45"/>
      <c r="L38301" s="45"/>
      <c r="M38301" s="45"/>
    </row>
    <row r="38302" spans="8:13" s="28" customFormat="1" x14ac:dyDescent="0.2">
      <c r="H38302" s="12"/>
      <c r="J38302" s="29"/>
      <c r="K38302" s="45"/>
      <c r="L38302" s="45"/>
      <c r="M38302" s="45"/>
    </row>
    <row r="38303" spans="8:13" s="28" customFormat="1" x14ac:dyDescent="0.2">
      <c r="H38303" s="12"/>
      <c r="J38303" s="29"/>
      <c r="K38303" s="45"/>
      <c r="L38303" s="45"/>
      <c r="M38303" s="45"/>
    </row>
    <row r="38304" spans="8:13" s="28" customFormat="1" x14ac:dyDescent="0.2">
      <c r="H38304" s="12"/>
      <c r="J38304" s="29"/>
      <c r="K38304" s="45"/>
      <c r="L38304" s="45"/>
      <c r="M38304" s="45"/>
    </row>
    <row r="38305" spans="8:13" s="28" customFormat="1" x14ac:dyDescent="0.2">
      <c r="H38305" s="12"/>
      <c r="J38305" s="29"/>
      <c r="K38305" s="45"/>
      <c r="L38305" s="45"/>
      <c r="M38305" s="45"/>
    </row>
    <row r="38306" spans="8:13" s="28" customFormat="1" x14ac:dyDescent="0.2">
      <c r="H38306" s="12"/>
      <c r="J38306" s="29"/>
      <c r="K38306" s="45"/>
      <c r="L38306" s="45"/>
      <c r="M38306" s="45"/>
    </row>
    <row r="38307" spans="8:13" s="28" customFormat="1" x14ac:dyDescent="0.2">
      <c r="H38307" s="12"/>
      <c r="J38307" s="29"/>
      <c r="K38307" s="45"/>
      <c r="L38307" s="45"/>
      <c r="M38307" s="45"/>
    </row>
    <row r="38308" spans="8:13" s="28" customFormat="1" x14ac:dyDescent="0.2">
      <c r="H38308" s="12"/>
      <c r="J38308" s="29"/>
      <c r="K38308" s="45"/>
      <c r="L38308" s="45"/>
      <c r="M38308" s="45"/>
    </row>
    <row r="38309" spans="8:13" s="28" customFormat="1" x14ac:dyDescent="0.2">
      <c r="H38309" s="12"/>
      <c r="J38309" s="29"/>
      <c r="K38309" s="45"/>
      <c r="L38309" s="45"/>
      <c r="M38309" s="45"/>
    </row>
    <row r="38310" spans="8:13" s="28" customFormat="1" x14ac:dyDescent="0.2">
      <c r="H38310" s="12"/>
      <c r="J38310" s="29"/>
      <c r="K38310" s="45"/>
      <c r="L38310" s="45"/>
      <c r="M38310" s="45"/>
    </row>
    <row r="38311" spans="8:13" s="28" customFormat="1" x14ac:dyDescent="0.2">
      <c r="H38311" s="12"/>
      <c r="J38311" s="29"/>
      <c r="K38311" s="45"/>
      <c r="L38311" s="45"/>
      <c r="M38311" s="45"/>
    </row>
    <row r="38312" spans="8:13" s="28" customFormat="1" x14ac:dyDescent="0.2">
      <c r="H38312" s="12"/>
      <c r="J38312" s="29"/>
      <c r="K38312" s="45"/>
      <c r="L38312" s="45"/>
      <c r="M38312" s="45"/>
    </row>
    <row r="38313" spans="8:13" s="28" customFormat="1" x14ac:dyDescent="0.2">
      <c r="H38313" s="12"/>
      <c r="J38313" s="29"/>
      <c r="K38313" s="45"/>
      <c r="L38313" s="45"/>
      <c r="M38313" s="45"/>
    </row>
    <row r="38314" spans="8:13" s="28" customFormat="1" x14ac:dyDescent="0.2">
      <c r="H38314" s="12"/>
      <c r="J38314" s="29"/>
      <c r="K38314" s="45"/>
      <c r="L38314" s="45"/>
      <c r="M38314" s="45"/>
    </row>
    <row r="38315" spans="8:13" s="28" customFormat="1" x14ac:dyDescent="0.2">
      <c r="H38315" s="12"/>
      <c r="J38315" s="29"/>
      <c r="K38315" s="45"/>
      <c r="L38315" s="45"/>
      <c r="M38315" s="45"/>
    </row>
    <row r="38316" spans="8:13" s="28" customFormat="1" x14ac:dyDescent="0.2">
      <c r="H38316" s="12"/>
      <c r="J38316" s="29"/>
      <c r="K38316" s="45"/>
      <c r="L38316" s="45"/>
      <c r="M38316" s="45"/>
    </row>
    <row r="38317" spans="8:13" s="28" customFormat="1" x14ac:dyDescent="0.2">
      <c r="H38317" s="12"/>
      <c r="J38317" s="29"/>
      <c r="K38317" s="45"/>
      <c r="L38317" s="45"/>
      <c r="M38317" s="45"/>
    </row>
    <row r="38318" spans="8:13" s="28" customFormat="1" x14ac:dyDescent="0.2">
      <c r="H38318" s="12"/>
      <c r="J38318" s="29"/>
      <c r="K38318" s="45"/>
      <c r="L38318" s="45"/>
      <c r="M38318" s="45"/>
    </row>
    <row r="38319" spans="8:13" s="28" customFormat="1" x14ac:dyDescent="0.2">
      <c r="H38319" s="12"/>
      <c r="J38319" s="29"/>
      <c r="K38319" s="45"/>
      <c r="L38319" s="45"/>
      <c r="M38319" s="45"/>
    </row>
    <row r="38320" spans="8:13" s="28" customFormat="1" x14ac:dyDescent="0.2">
      <c r="H38320" s="12"/>
      <c r="J38320" s="29"/>
      <c r="K38320" s="45"/>
      <c r="L38320" s="45"/>
      <c r="M38320" s="45"/>
    </row>
    <row r="38321" spans="8:13" s="28" customFormat="1" x14ac:dyDescent="0.2">
      <c r="H38321" s="12"/>
      <c r="J38321" s="29"/>
      <c r="K38321" s="45"/>
      <c r="L38321" s="45"/>
      <c r="M38321" s="45"/>
    </row>
    <row r="38322" spans="8:13" s="28" customFormat="1" x14ac:dyDescent="0.2">
      <c r="H38322" s="12"/>
      <c r="J38322" s="29"/>
      <c r="K38322" s="45"/>
      <c r="L38322" s="45"/>
      <c r="M38322" s="45"/>
    </row>
    <row r="38323" spans="8:13" s="28" customFormat="1" x14ac:dyDescent="0.2">
      <c r="H38323" s="12"/>
      <c r="J38323" s="29"/>
      <c r="K38323" s="45"/>
      <c r="L38323" s="45"/>
      <c r="M38323" s="45"/>
    </row>
    <row r="38324" spans="8:13" s="28" customFormat="1" x14ac:dyDescent="0.2">
      <c r="H38324" s="12"/>
      <c r="J38324" s="29"/>
      <c r="K38324" s="45"/>
      <c r="L38324" s="45"/>
      <c r="M38324" s="45"/>
    </row>
    <row r="38325" spans="8:13" s="28" customFormat="1" x14ac:dyDescent="0.2">
      <c r="H38325" s="12"/>
      <c r="J38325" s="29"/>
      <c r="K38325" s="45"/>
      <c r="L38325" s="45"/>
      <c r="M38325" s="45"/>
    </row>
    <row r="38326" spans="8:13" s="28" customFormat="1" x14ac:dyDescent="0.2">
      <c r="H38326" s="12"/>
      <c r="J38326" s="29"/>
      <c r="K38326" s="45"/>
      <c r="L38326" s="45"/>
      <c r="M38326" s="45"/>
    </row>
    <row r="38327" spans="8:13" s="28" customFormat="1" x14ac:dyDescent="0.2">
      <c r="H38327" s="12"/>
      <c r="J38327" s="29"/>
      <c r="K38327" s="45"/>
      <c r="L38327" s="45"/>
      <c r="M38327" s="45"/>
    </row>
    <row r="38328" spans="8:13" s="28" customFormat="1" x14ac:dyDescent="0.2">
      <c r="H38328" s="12"/>
      <c r="J38328" s="29"/>
      <c r="K38328" s="45"/>
      <c r="L38328" s="45"/>
      <c r="M38328" s="45"/>
    </row>
    <row r="38329" spans="8:13" s="28" customFormat="1" x14ac:dyDescent="0.2">
      <c r="H38329" s="12"/>
      <c r="J38329" s="29"/>
      <c r="K38329" s="45"/>
      <c r="L38329" s="45"/>
      <c r="M38329" s="45"/>
    </row>
    <row r="38330" spans="8:13" s="28" customFormat="1" x14ac:dyDescent="0.2">
      <c r="H38330" s="12"/>
      <c r="J38330" s="29"/>
      <c r="K38330" s="45"/>
      <c r="L38330" s="45"/>
      <c r="M38330" s="45"/>
    </row>
    <row r="38331" spans="8:13" s="28" customFormat="1" x14ac:dyDescent="0.2">
      <c r="H38331" s="12"/>
      <c r="J38331" s="29"/>
      <c r="K38331" s="45"/>
      <c r="L38331" s="45"/>
      <c r="M38331" s="45"/>
    </row>
    <row r="38332" spans="8:13" s="28" customFormat="1" x14ac:dyDescent="0.2">
      <c r="H38332" s="12"/>
      <c r="J38332" s="29"/>
      <c r="K38332" s="45"/>
      <c r="L38332" s="45"/>
      <c r="M38332" s="45"/>
    </row>
    <row r="38333" spans="8:13" s="28" customFormat="1" x14ac:dyDescent="0.2">
      <c r="H38333" s="12"/>
      <c r="J38333" s="29"/>
      <c r="K38333" s="45"/>
      <c r="L38333" s="45"/>
      <c r="M38333" s="45"/>
    </row>
    <row r="38334" spans="8:13" s="28" customFormat="1" x14ac:dyDescent="0.2">
      <c r="H38334" s="12"/>
      <c r="J38334" s="29"/>
      <c r="K38334" s="45"/>
      <c r="L38334" s="45"/>
      <c r="M38334" s="45"/>
    </row>
    <row r="38335" spans="8:13" s="28" customFormat="1" x14ac:dyDescent="0.2">
      <c r="H38335" s="12"/>
      <c r="J38335" s="29"/>
      <c r="K38335" s="45"/>
      <c r="L38335" s="45"/>
      <c r="M38335" s="45"/>
    </row>
    <row r="38336" spans="8:13" s="28" customFormat="1" x14ac:dyDescent="0.2">
      <c r="H38336" s="12"/>
      <c r="J38336" s="29"/>
      <c r="K38336" s="45"/>
      <c r="L38336" s="45"/>
      <c r="M38336" s="45"/>
    </row>
    <row r="38337" spans="8:13" s="28" customFormat="1" x14ac:dyDescent="0.2">
      <c r="H38337" s="12"/>
      <c r="J38337" s="29"/>
      <c r="K38337" s="45"/>
      <c r="L38337" s="45"/>
      <c r="M38337" s="45"/>
    </row>
    <row r="38338" spans="8:13" s="28" customFormat="1" x14ac:dyDescent="0.2">
      <c r="H38338" s="12"/>
      <c r="J38338" s="29"/>
      <c r="K38338" s="45"/>
      <c r="L38338" s="45"/>
      <c r="M38338" s="45"/>
    </row>
    <row r="38339" spans="8:13" s="28" customFormat="1" x14ac:dyDescent="0.2">
      <c r="H38339" s="12"/>
      <c r="J38339" s="29"/>
      <c r="K38339" s="45"/>
      <c r="L38339" s="45"/>
      <c r="M38339" s="45"/>
    </row>
    <row r="38340" spans="8:13" s="28" customFormat="1" x14ac:dyDescent="0.2">
      <c r="H38340" s="12"/>
      <c r="J38340" s="29"/>
      <c r="K38340" s="45"/>
      <c r="L38340" s="45"/>
      <c r="M38340" s="45"/>
    </row>
    <row r="38341" spans="8:13" s="28" customFormat="1" x14ac:dyDescent="0.2">
      <c r="H38341" s="12"/>
      <c r="J38341" s="29"/>
      <c r="K38341" s="45"/>
      <c r="L38341" s="45"/>
      <c r="M38341" s="45"/>
    </row>
    <row r="38342" spans="8:13" s="28" customFormat="1" x14ac:dyDescent="0.2">
      <c r="H38342" s="12"/>
      <c r="J38342" s="29"/>
      <c r="K38342" s="45"/>
      <c r="L38342" s="45"/>
      <c r="M38342" s="45"/>
    </row>
    <row r="38343" spans="8:13" s="28" customFormat="1" x14ac:dyDescent="0.2">
      <c r="H38343" s="12"/>
      <c r="J38343" s="29"/>
      <c r="K38343" s="45"/>
      <c r="L38343" s="45"/>
      <c r="M38343" s="45"/>
    </row>
    <row r="38344" spans="8:13" s="28" customFormat="1" x14ac:dyDescent="0.2">
      <c r="H38344" s="12"/>
      <c r="J38344" s="29"/>
      <c r="K38344" s="45"/>
      <c r="L38344" s="45"/>
      <c r="M38344" s="45"/>
    </row>
    <row r="38345" spans="8:13" s="28" customFormat="1" x14ac:dyDescent="0.2">
      <c r="H38345" s="12"/>
      <c r="J38345" s="29"/>
      <c r="K38345" s="45"/>
      <c r="L38345" s="45"/>
      <c r="M38345" s="45"/>
    </row>
    <row r="38346" spans="8:13" s="28" customFormat="1" x14ac:dyDescent="0.2">
      <c r="H38346" s="12"/>
      <c r="J38346" s="29"/>
      <c r="K38346" s="45"/>
      <c r="L38346" s="45"/>
      <c r="M38346" s="45"/>
    </row>
    <row r="38347" spans="8:13" s="28" customFormat="1" x14ac:dyDescent="0.2">
      <c r="H38347" s="12"/>
      <c r="J38347" s="29"/>
      <c r="K38347" s="45"/>
      <c r="L38347" s="45"/>
      <c r="M38347" s="45"/>
    </row>
    <row r="38348" spans="8:13" s="28" customFormat="1" x14ac:dyDescent="0.2">
      <c r="H38348" s="12"/>
      <c r="J38348" s="29"/>
      <c r="K38348" s="45"/>
      <c r="L38348" s="45"/>
      <c r="M38348" s="45"/>
    </row>
    <row r="38349" spans="8:13" s="28" customFormat="1" x14ac:dyDescent="0.2">
      <c r="H38349" s="12"/>
      <c r="J38349" s="29"/>
      <c r="K38349" s="45"/>
      <c r="L38349" s="45"/>
      <c r="M38349" s="45"/>
    </row>
    <row r="38350" spans="8:13" s="28" customFormat="1" x14ac:dyDescent="0.2">
      <c r="H38350" s="12"/>
      <c r="J38350" s="29"/>
      <c r="K38350" s="45"/>
      <c r="L38350" s="45"/>
      <c r="M38350" s="45"/>
    </row>
    <row r="38351" spans="8:13" s="28" customFormat="1" x14ac:dyDescent="0.2">
      <c r="H38351" s="12"/>
      <c r="J38351" s="29"/>
      <c r="K38351" s="45"/>
      <c r="L38351" s="45"/>
      <c r="M38351" s="45"/>
    </row>
    <row r="38352" spans="8:13" s="28" customFormat="1" x14ac:dyDescent="0.2">
      <c r="H38352" s="12"/>
      <c r="J38352" s="29"/>
      <c r="K38352" s="45"/>
      <c r="L38352" s="45"/>
      <c r="M38352" s="45"/>
    </row>
    <row r="38353" spans="8:13" s="28" customFormat="1" x14ac:dyDescent="0.2">
      <c r="H38353" s="12"/>
      <c r="J38353" s="29"/>
      <c r="K38353" s="45"/>
      <c r="L38353" s="45"/>
      <c r="M38353" s="45"/>
    </row>
    <row r="38354" spans="8:13" s="28" customFormat="1" x14ac:dyDescent="0.2">
      <c r="H38354" s="12"/>
      <c r="J38354" s="29"/>
      <c r="K38354" s="45"/>
      <c r="L38354" s="45"/>
      <c r="M38354" s="45"/>
    </row>
    <row r="38355" spans="8:13" s="28" customFormat="1" x14ac:dyDescent="0.2">
      <c r="H38355" s="12"/>
      <c r="J38355" s="29"/>
      <c r="K38355" s="45"/>
      <c r="L38355" s="45"/>
      <c r="M38355" s="45"/>
    </row>
    <row r="38356" spans="8:13" s="28" customFormat="1" x14ac:dyDescent="0.2">
      <c r="H38356" s="12"/>
      <c r="J38356" s="29"/>
      <c r="K38356" s="45"/>
      <c r="L38356" s="45"/>
      <c r="M38356" s="45"/>
    </row>
    <row r="38357" spans="8:13" s="28" customFormat="1" x14ac:dyDescent="0.2">
      <c r="H38357" s="12"/>
      <c r="J38357" s="29"/>
      <c r="K38357" s="45"/>
      <c r="L38357" s="45"/>
      <c r="M38357" s="45"/>
    </row>
    <row r="38358" spans="8:13" s="28" customFormat="1" x14ac:dyDescent="0.2">
      <c r="H38358" s="12"/>
      <c r="J38358" s="29"/>
      <c r="K38358" s="45"/>
      <c r="L38358" s="45"/>
      <c r="M38358" s="45"/>
    </row>
    <row r="38359" spans="8:13" s="28" customFormat="1" x14ac:dyDescent="0.2">
      <c r="H38359" s="12"/>
      <c r="J38359" s="29"/>
      <c r="K38359" s="45"/>
      <c r="L38359" s="45"/>
      <c r="M38359" s="45"/>
    </row>
    <row r="38360" spans="8:13" s="28" customFormat="1" x14ac:dyDescent="0.2">
      <c r="H38360" s="12"/>
      <c r="J38360" s="29"/>
      <c r="K38360" s="45"/>
      <c r="L38360" s="45"/>
      <c r="M38360" s="45"/>
    </row>
    <row r="38361" spans="8:13" s="28" customFormat="1" x14ac:dyDescent="0.2">
      <c r="H38361" s="12"/>
      <c r="J38361" s="29"/>
      <c r="K38361" s="45"/>
      <c r="L38361" s="45"/>
      <c r="M38361" s="45"/>
    </row>
    <row r="38362" spans="8:13" s="28" customFormat="1" x14ac:dyDescent="0.2">
      <c r="H38362" s="12"/>
      <c r="J38362" s="29"/>
      <c r="K38362" s="45"/>
      <c r="L38362" s="45"/>
      <c r="M38362" s="45"/>
    </row>
    <row r="38363" spans="8:13" s="28" customFormat="1" x14ac:dyDescent="0.2">
      <c r="H38363" s="12"/>
      <c r="J38363" s="29"/>
      <c r="K38363" s="45"/>
      <c r="L38363" s="45"/>
      <c r="M38363" s="45"/>
    </row>
    <row r="38364" spans="8:13" s="28" customFormat="1" x14ac:dyDescent="0.2">
      <c r="H38364" s="12"/>
      <c r="J38364" s="29"/>
      <c r="K38364" s="45"/>
      <c r="L38364" s="45"/>
      <c r="M38364" s="45"/>
    </row>
    <row r="38365" spans="8:13" s="28" customFormat="1" x14ac:dyDescent="0.2">
      <c r="H38365" s="12"/>
      <c r="J38365" s="29"/>
      <c r="K38365" s="45"/>
      <c r="L38365" s="45"/>
      <c r="M38365" s="45"/>
    </row>
    <row r="38366" spans="8:13" s="28" customFormat="1" x14ac:dyDescent="0.2">
      <c r="H38366" s="12"/>
      <c r="J38366" s="29"/>
      <c r="K38366" s="45"/>
      <c r="L38366" s="45"/>
      <c r="M38366" s="45"/>
    </row>
    <row r="38367" spans="8:13" s="28" customFormat="1" x14ac:dyDescent="0.2">
      <c r="H38367" s="12"/>
      <c r="J38367" s="29"/>
      <c r="K38367" s="45"/>
      <c r="L38367" s="45"/>
      <c r="M38367" s="45"/>
    </row>
    <row r="38368" spans="8:13" s="28" customFormat="1" x14ac:dyDescent="0.2">
      <c r="H38368" s="12"/>
      <c r="J38368" s="29"/>
      <c r="K38368" s="45"/>
      <c r="L38368" s="45"/>
      <c r="M38368" s="45"/>
    </row>
    <row r="38369" spans="8:13" s="28" customFormat="1" x14ac:dyDescent="0.2">
      <c r="H38369" s="12"/>
      <c r="J38369" s="29"/>
      <c r="K38369" s="45"/>
      <c r="L38369" s="45"/>
      <c r="M38369" s="45"/>
    </row>
    <row r="38370" spans="8:13" s="28" customFormat="1" x14ac:dyDescent="0.2">
      <c r="H38370" s="12"/>
      <c r="J38370" s="29"/>
      <c r="K38370" s="45"/>
      <c r="L38370" s="45"/>
      <c r="M38370" s="45"/>
    </row>
    <row r="38371" spans="8:13" s="28" customFormat="1" x14ac:dyDescent="0.2">
      <c r="H38371" s="12"/>
      <c r="J38371" s="29"/>
      <c r="K38371" s="45"/>
      <c r="L38371" s="45"/>
      <c r="M38371" s="45"/>
    </row>
    <row r="38372" spans="8:13" s="28" customFormat="1" x14ac:dyDescent="0.2">
      <c r="H38372" s="12"/>
      <c r="J38372" s="29"/>
      <c r="K38372" s="45"/>
      <c r="L38372" s="45"/>
      <c r="M38372" s="45"/>
    </row>
    <row r="38373" spans="8:13" s="28" customFormat="1" x14ac:dyDescent="0.2">
      <c r="H38373" s="12"/>
      <c r="J38373" s="29"/>
      <c r="K38373" s="45"/>
      <c r="L38373" s="45"/>
      <c r="M38373" s="45"/>
    </row>
    <row r="38374" spans="8:13" s="28" customFormat="1" x14ac:dyDescent="0.2">
      <c r="H38374" s="12"/>
      <c r="J38374" s="29"/>
      <c r="K38374" s="45"/>
      <c r="L38374" s="45"/>
      <c r="M38374" s="45"/>
    </row>
    <row r="38375" spans="8:13" s="28" customFormat="1" x14ac:dyDescent="0.2">
      <c r="H38375" s="12"/>
      <c r="J38375" s="29"/>
      <c r="K38375" s="45"/>
      <c r="L38375" s="45"/>
      <c r="M38375" s="45"/>
    </row>
    <row r="38376" spans="8:13" s="28" customFormat="1" x14ac:dyDescent="0.2">
      <c r="H38376" s="12"/>
      <c r="J38376" s="29"/>
      <c r="K38376" s="45"/>
      <c r="L38376" s="45"/>
      <c r="M38376" s="45"/>
    </row>
    <row r="38377" spans="8:13" s="28" customFormat="1" x14ac:dyDescent="0.2">
      <c r="H38377" s="12"/>
      <c r="J38377" s="29"/>
      <c r="K38377" s="45"/>
      <c r="L38377" s="45"/>
      <c r="M38377" s="45"/>
    </row>
    <row r="38378" spans="8:13" s="28" customFormat="1" x14ac:dyDescent="0.2">
      <c r="H38378" s="12"/>
      <c r="J38378" s="29"/>
      <c r="K38378" s="45"/>
      <c r="L38378" s="45"/>
      <c r="M38378" s="45"/>
    </row>
    <row r="38379" spans="8:13" s="28" customFormat="1" x14ac:dyDescent="0.2">
      <c r="H38379" s="12"/>
      <c r="J38379" s="29"/>
      <c r="K38379" s="45"/>
      <c r="L38379" s="45"/>
      <c r="M38379" s="45"/>
    </row>
    <row r="38380" spans="8:13" s="28" customFormat="1" x14ac:dyDescent="0.2">
      <c r="H38380" s="12"/>
      <c r="J38380" s="29"/>
      <c r="K38380" s="45"/>
      <c r="L38380" s="45"/>
      <c r="M38380" s="45"/>
    </row>
    <row r="38381" spans="8:13" s="28" customFormat="1" x14ac:dyDescent="0.2">
      <c r="H38381" s="12"/>
      <c r="J38381" s="29"/>
      <c r="K38381" s="45"/>
      <c r="L38381" s="45"/>
      <c r="M38381" s="45"/>
    </row>
    <row r="38382" spans="8:13" s="28" customFormat="1" x14ac:dyDescent="0.2">
      <c r="H38382" s="12"/>
      <c r="J38382" s="29"/>
      <c r="K38382" s="45"/>
      <c r="L38382" s="45"/>
      <c r="M38382" s="45"/>
    </row>
    <row r="38383" spans="8:13" s="28" customFormat="1" x14ac:dyDescent="0.2">
      <c r="H38383" s="12"/>
      <c r="J38383" s="29"/>
      <c r="K38383" s="45"/>
      <c r="L38383" s="45"/>
      <c r="M38383" s="45"/>
    </row>
    <row r="38384" spans="8:13" s="28" customFormat="1" x14ac:dyDescent="0.2">
      <c r="H38384" s="12"/>
      <c r="J38384" s="29"/>
      <c r="K38384" s="45"/>
      <c r="L38384" s="45"/>
      <c r="M38384" s="45"/>
    </row>
    <row r="38385" spans="8:13" s="28" customFormat="1" x14ac:dyDescent="0.2">
      <c r="H38385" s="12"/>
      <c r="J38385" s="29"/>
      <c r="K38385" s="45"/>
      <c r="L38385" s="45"/>
      <c r="M38385" s="45"/>
    </row>
    <row r="38386" spans="8:13" s="28" customFormat="1" x14ac:dyDescent="0.2">
      <c r="H38386" s="12"/>
      <c r="J38386" s="29"/>
      <c r="K38386" s="45"/>
      <c r="L38386" s="45"/>
      <c r="M38386" s="45"/>
    </row>
    <row r="38387" spans="8:13" s="28" customFormat="1" x14ac:dyDescent="0.2">
      <c r="H38387" s="12"/>
      <c r="J38387" s="29"/>
      <c r="K38387" s="45"/>
      <c r="L38387" s="45"/>
      <c r="M38387" s="45"/>
    </row>
    <row r="38388" spans="8:13" s="28" customFormat="1" x14ac:dyDescent="0.2">
      <c r="H38388" s="12"/>
      <c r="J38388" s="29"/>
      <c r="K38388" s="45"/>
      <c r="L38388" s="45"/>
      <c r="M38388" s="45"/>
    </row>
    <row r="38389" spans="8:13" s="28" customFormat="1" x14ac:dyDescent="0.2">
      <c r="H38389" s="12"/>
      <c r="J38389" s="29"/>
      <c r="K38389" s="45"/>
      <c r="L38389" s="45"/>
      <c r="M38389" s="45"/>
    </row>
    <row r="38390" spans="8:13" s="28" customFormat="1" x14ac:dyDescent="0.2">
      <c r="H38390" s="12"/>
      <c r="J38390" s="29"/>
      <c r="K38390" s="45"/>
      <c r="L38390" s="45"/>
      <c r="M38390" s="45"/>
    </row>
    <row r="38391" spans="8:13" s="28" customFormat="1" x14ac:dyDescent="0.2">
      <c r="H38391" s="12"/>
      <c r="J38391" s="29"/>
      <c r="K38391" s="45"/>
      <c r="L38391" s="45"/>
      <c r="M38391" s="45"/>
    </row>
    <row r="38392" spans="8:13" s="28" customFormat="1" x14ac:dyDescent="0.2">
      <c r="H38392" s="12"/>
      <c r="J38392" s="29"/>
      <c r="K38392" s="45"/>
      <c r="L38392" s="45"/>
      <c r="M38392" s="45"/>
    </row>
    <row r="38393" spans="8:13" s="28" customFormat="1" x14ac:dyDescent="0.2">
      <c r="H38393" s="12"/>
      <c r="J38393" s="29"/>
      <c r="K38393" s="45"/>
      <c r="L38393" s="45"/>
      <c r="M38393" s="45"/>
    </row>
    <row r="38394" spans="8:13" s="28" customFormat="1" x14ac:dyDescent="0.2">
      <c r="H38394" s="12"/>
      <c r="J38394" s="29"/>
      <c r="K38394" s="45"/>
      <c r="L38394" s="45"/>
      <c r="M38394" s="45"/>
    </row>
    <row r="38395" spans="8:13" s="28" customFormat="1" x14ac:dyDescent="0.2">
      <c r="H38395" s="12"/>
      <c r="J38395" s="29"/>
      <c r="K38395" s="45"/>
      <c r="L38395" s="45"/>
      <c r="M38395" s="45"/>
    </row>
    <row r="38396" spans="8:13" s="28" customFormat="1" x14ac:dyDescent="0.2">
      <c r="H38396" s="12"/>
      <c r="J38396" s="29"/>
      <c r="K38396" s="45"/>
      <c r="L38396" s="45"/>
      <c r="M38396" s="45"/>
    </row>
    <row r="38397" spans="8:13" s="28" customFormat="1" x14ac:dyDescent="0.2">
      <c r="H38397" s="12"/>
      <c r="J38397" s="29"/>
      <c r="K38397" s="45"/>
      <c r="L38397" s="45"/>
      <c r="M38397" s="45"/>
    </row>
    <row r="38398" spans="8:13" s="28" customFormat="1" x14ac:dyDescent="0.2">
      <c r="H38398" s="12"/>
      <c r="J38398" s="29"/>
      <c r="K38398" s="45"/>
      <c r="L38398" s="45"/>
      <c r="M38398" s="45"/>
    </row>
    <row r="38399" spans="8:13" s="28" customFormat="1" x14ac:dyDescent="0.2">
      <c r="H38399" s="12"/>
      <c r="J38399" s="29"/>
      <c r="K38399" s="45"/>
      <c r="L38399" s="45"/>
      <c r="M38399" s="45"/>
    </row>
    <row r="38400" spans="8:13" s="28" customFormat="1" x14ac:dyDescent="0.2">
      <c r="H38400" s="12"/>
      <c r="J38400" s="29"/>
      <c r="K38400" s="45"/>
      <c r="L38400" s="45"/>
      <c r="M38400" s="45"/>
    </row>
    <row r="38401" spans="8:13" s="28" customFormat="1" x14ac:dyDescent="0.2">
      <c r="H38401" s="12"/>
      <c r="J38401" s="29"/>
      <c r="K38401" s="45"/>
      <c r="L38401" s="45"/>
      <c r="M38401" s="45"/>
    </row>
    <row r="38402" spans="8:13" s="28" customFormat="1" x14ac:dyDescent="0.2">
      <c r="H38402" s="12"/>
      <c r="J38402" s="29"/>
      <c r="K38402" s="45"/>
      <c r="L38402" s="45"/>
      <c r="M38402" s="45"/>
    </row>
    <row r="38403" spans="8:13" s="28" customFormat="1" x14ac:dyDescent="0.2">
      <c r="H38403" s="12"/>
      <c r="J38403" s="29"/>
      <c r="K38403" s="45"/>
      <c r="L38403" s="45"/>
      <c r="M38403" s="45"/>
    </row>
    <row r="38404" spans="8:13" s="28" customFormat="1" x14ac:dyDescent="0.2">
      <c r="H38404" s="12"/>
      <c r="J38404" s="29"/>
      <c r="K38404" s="45"/>
      <c r="L38404" s="45"/>
      <c r="M38404" s="45"/>
    </row>
    <row r="38405" spans="8:13" s="28" customFormat="1" x14ac:dyDescent="0.2">
      <c r="H38405" s="12"/>
      <c r="J38405" s="29"/>
      <c r="K38405" s="45"/>
      <c r="L38405" s="45"/>
      <c r="M38405" s="45"/>
    </row>
    <row r="38406" spans="8:13" s="28" customFormat="1" x14ac:dyDescent="0.2">
      <c r="H38406" s="12"/>
      <c r="J38406" s="29"/>
      <c r="K38406" s="45"/>
      <c r="L38406" s="45"/>
      <c r="M38406" s="45"/>
    </row>
    <row r="38407" spans="8:13" s="28" customFormat="1" x14ac:dyDescent="0.2">
      <c r="H38407" s="12"/>
      <c r="J38407" s="29"/>
      <c r="K38407" s="45"/>
      <c r="L38407" s="45"/>
      <c r="M38407" s="45"/>
    </row>
    <row r="38408" spans="8:13" s="28" customFormat="1" x14ac:dyDescent="0.2">
      <c r="H38408" s="12"/>
      <c r="J38408" s="29"/>
      <c r="K38408" s="45"/>
      <c r="L38408" s="45"/>
      <c r="M38408" s="45"/>
    </row>
    <row r="38409" spans="8:13" s="28" customFormat="1" x14ac:dyDescent="0.2">
      <c r="H38409" s="12"/>
      <c r="J38409" s="29"/>
      <c r="K38409" s="45"/>
      <c r="L38409" s="45"/>
      <c r="M38409" s="45"/>
    </row>
    <row r="38410" spans="8:13" s="28" customFormat="1" x14ac:dyDescent="0.2">
      <c r="H38410" s="12"/>
      <c r="J38410" s="29"/>
      <c r="K38410" s="45"/>
      <c r="L38410" s="45"/>
      <c r="M38410" s="45"/>
    </row>
    <row r="38411" spans="8:13" s="28" customFormat="1" x14ac:dyDescent="0.2">
      <c r="H38411" s="12"/>
      <c r="J38411" s="29"/>
      <c r="K38411" s="45"/>
      <c r="L38411" s="45"/>
      <c r="M38411" s="45"/>
    </row>
    <row r="38412" spans="8:13" s="28" customFormat="1" x14ac:dyDescent="0.2">
      <c r="H38412" s="12"/>
      <c r="J38412" s="29"/>
      <c r="K38412" s="45"/>
      <c r="L38412" s="45"/>
      <c r="M38412" s="45"/>
    </row>
    <row r="38413" spans="8:13" s="28" customFormat="1" x14ac:dyDescent="0.2">
      <c r="H38413" s="12"/>
      <c r="J38413" s="29"/>
      <c r="K38413" s="45"/>
      <c r="L38413" s="45"/>
      <c r="M38413" s="45"/>
    </row>
    <row r="38414" spans="8:13" s="28" customFormat="1" x14ac:dyDescent="0.2">
      <c r="H38414" s="12"/>
      <c r="J38414" s="29"/>
      <c r="K38414" s="45"/>
      <c r="L38414" s="45"/>
      <c r="M38414" s="45"/>
    </row>
    <row r="38415" spans="8:13" s="28" customFormat="1" x14ac:dyDescent="0.2">
      <c r="H38415" s="12"/>
      <c r="J38415" s="29"/>
      <c r="K38415" s="45"/>
      <c r="L38415" s="45"/>
      <c r="M38415" s="45"/>
    </row>
    <row r="38416" spans="8:13" s="28" customFormat="1" x14ac:dyDescent="0.2">
      <c r="H38416" s="12"/>
      <c r="J38416" s="29"/>
      <c r="K38416" s="45"/>
      <c r="L38416" s="45"/>
      <c r="M38416" s="45"/>
    </row>
    <row r="38417" spans="8:13" s="28" customFormat="1" x14ac:dyDescent="0.2">
      <c r="H38417" s="12"/>
      <c r="J38417" s="29"/>
      <c r="K38417" s="45"/>
      <c r="L38417" s="45"/>
      <c r="M38417" s="45"/>
    </row>
    <row r="38418" spans="8:13" s="28" customFormat="1" x14ac:dyDescent="0.2">
      <c r="H38418" s="12"/>
      <c r="J38418" s="29"/>
      <c r="K38418" s="45"/>
      <c r="L38418" s="45"/>
      <c r="M38418" s="45"/>
    </row>
    <row r="38419" spans="8:13" s="28" customFormat="1" x14ac:dyDescent="0.2">
      <c r="H38419" s="12"/>
      <c r="J38419" s="29"/>
      <c r="K38419" s="45"/>
      <c r="L38419" s="45"/>
      <c r="M38419" s="45"/>
    </row>
    <row r="38420" spans="8:13" s="28" customFormat="1" x14ac:dyDescent="0.2">
      <c r="H38420" s="12"/>
      <c r="J38420" s="29"/>
      <c r="K38420" s="45"/>
      <c r="L38420" s="45"/>
      <c r="M38420" s="45"/>
    </row>
    <row r="38421" spans="8:13" s="28" customFormat="1" x14ac:dyDescent="0.2">
      <c r="H38421" s="12"/>
      <c r="J38421" s="29"/>
      <c r="K38421" s="45"/>
      <c r="L38421" s="45"/>
      <c r="M38421" s="45"/>
    </row>
    <row r="38422" spans="8:13" s="28" customFormat="1" x14ac:dyDescent="0.2">
      <c r="H38422" s="12"/>
      <c r="J38422" s="29"/>
      <c r="K38422" s="45"/>
      <c r="L38422" s="45"/>
      <c r="M38422" s="45"/>
    </row>
    <row r="38423" spans="8:13" s="28" customFormat="1" x14ac:dyDescent="0.2">
      <c r="H38423" s="12"/>
      <c r="J38423" s="29"/>
      <c r="K38423" s="45"/>
      <c r="L38423" s="45"/>
      <c r="M38423" s="45"/>
    </row>
    <row r="38424" spans="8:13" s="28" customFormat="1" x14ac:dyDescent="0.2">
      <c r="H38424" s="12"/>
      <c r="J38424" s="29"/>
      <c r="K38424" s="45"/>
      <c r="L38424" s="45"/>
      <c r="M38424" s="45"/>
    </row>
    <row r="38425" spans="8:13" s="28" customFormat="1" x14ac:dyDescent="0.2">
      <c r="H38425" s="12"/>
      <c r="J38425" s="29"/>
      <c r="K38425" s="45"/>
      <c r="L38425" s="45"/>
      <c r="M38425" s="45"/>
    </row>
    <row r="38426" spans="8:13" s="28" customFormat="1" x14ac:dyDescent="0.2">
      <c r="H38426" s="12"/>
      <c r="J38426" s="29"/>
      <c r="K38426" s="45"/>
      <c r="L38426" s="45"/>
      <c r="M38426" s="45"/>
    </row>
    <row r="38427" spans="8:13" s="28" customFormat="1" x14ac:dyDescent="0.2">
      <c r="H38427" s="12"/>
      <c r="J38427" s="29"/>
      <c r="K38427" s="45"/>
      <c r="L38427" s="45"/>
      <c r="M38427" s="45"/>
    </row>
    <row r="38428" spans="8:13" s="28" customFormat="1" x14ac:dyDescent="0.2">
      <c r="H38428" s="12"/>
      <c r="J38428" s="29"/>
      <c r="K38428" s="45"/>
      <c r="L38428" s="45"/>
      <c r="M38428" s="45"/>
    </row>
    <row r="38429" spans="8:13" s="28" customFormat="1" x14ac:dyDescent="0.2">
      <c r="H38429" s="12"/>
      <c r="J38429" s="29"/>
      <c r="K38429" s="45"/>
      <c r="L38429" s="45"/>
      <c r="M38429" s="45"/>
    </row>
    <row r="38430" spans="8:13" s="28" customFormat="1" x14ac:dyDescent="0.2">
      <c r="H38430" s="12"/>
      <c r="J38430" s="29"/>
      <c r="K38430" s="45"/>
      <c r="L38430" s="45"/>
      <c r="M38430" s="45"/>
    </row>
    <row r="38431" spans="8:13" s="28" customFormat="1" x14ac:dyDescent="0.2">
      <c r="H38431" s="12"/>
      <c r="J38431" s="29"/>
      <c r="K38431" s="45"/>
      <c r="L38431" s="45"/>
      <c r="M38431" s="45"/>
    </row>
    <row r="38432" spans="8:13" s="28" customFormat="1" x14ac:dyDescent="0.2">
      <c r="H38432" s="12"/>
      <c r="J38432" s="29"/>
      <c r="K38432" s="45"/>
      <c r="L38432" s="45"/>
      <c r="M38432" s="45"/>
    </row>
    <row r="38433" spans="8:13" s="28" customFormat="1" x14ac:dyDescent="0.2">
      <c r="H38433" s="12"/>
      <c r="J38433" s="29"/>
      <c r="K38433" s="45"/>
      <c r="L38433" s="45"/>
      <c r="M38433" s="45"/>
    </row>
    <row r="38434" spans="8:13" s="28" customFormat="1" x14ac:dyDescent="0.2">
      <c r="H38434" s="12"/>
      <c r="J38434" s="29"/>
      <c r="K38434" s="45"/>
      <c r="L38434" s="45"/>
      <c r="M38434" s="45"/>
    </row>
    <row r="38435" spans="8:13" s="28" customFormat="1" x14ac:dyDescent="0.2">
      <c r="H38435" s="12"/>
      <c r="J38435" s="29"/>
      <c r="K38435" s="45"/>
      <c r="L38435" s="45"/>
      <c r="M38435" s="45"/>
    </row>
    <row r="38436" spans="8:13" s="28" customFormat="1" x14ac:dyDescent="0.2">
      <c r="H38436" s="12"/>
      <c r="J38436" s="29"/>
      <c r="K38436" s="45"/>
      <c r="L38436" s="45"/>
      <c r="M38436" s="45"/>
    </row>
    <row r="38437" spans="8:13" s="28" customFormat="1" x14ac:dyDescent="0.2">
      <c r="H38437" s="12"/>
      <c r="J38437" s="29"/>
      <c r="K38437" s="45"/>
      <c r="L38437" s="45"/>
      <c r="M38437" s="45"/>
    </row>
    <row r="38438" spans="8:13" s="28" customFormat="1" x14ac:dyDescent="0.2">
      <c r="H38438" s="12"/>
      <c r="J38438" s="29"/>
      <c r="K38438" s="45"/>
      <c r="L38438" s="45"/>
      <c r="M38438" s="45"/>
    </row>
    <row r="38439" spans="8:13" s="28" customFormat="1" x14ac:dyDescent="0.2">
      <c r="H38439" s="12"/>
      <c r="J38439" s="29"/>
      <c r="K38439" s="45"/>
      <c r="L38439" s="45"/>
      <c r="M38439" s="45"/>
    </row>
    <row r="38440" spans="8:13" s="28" customFormat="1" x14ac:dyDescent="0.2">
      <c r="H38440" s="12"/>
      <c r="J38440" s="29"/>
      <c r="K38440" s="45"/>
      <c r="L38440" s="45"/>
      <c r="M38440" s="45"/>
    </row>
    <row r="38441" spans="8:13" s="28" customFormat="1" x14ac:dyDescent="0.2">
      <c r="H38441" s="12"/>
      <c r="J38441" s="29"/>
      <c r="K38441" s="45"/>
      <c r="L38441" s="45"/>
      <c r="M38441" s="45"/>
    </row>
    <row r="38442" spans="8:13" s="28" customFormat="1" x14ac:dyDescent="0.2">
      <c r="H38442" s="12"/>
      <c r="J38442" s="29"/>
      <c r="K38442" s="45"/>
      <c r="L38442" s="45"/>
      <c r="M38442" s="45"/>
    </row>
    <row r="38443" spans="8:13" s="28" customFormat="1" x14ac:dyDescent="0.2">
      <c r="H38443" s="12"/>
      <c r="J38443" s="29"/>
      <c r="K38443" s="45"/>
      <c r="L38443" s="45"/>
      <c r="M38443" s="45"/>
    </row>
    <row r="38444" spans="8:13" s="28" customFormat="1" x14ac:dyDescent="0.2">
      <c r="H38444" s="12"/>
      <c r="J38444" s="29"/>
      <c r="K38444" s="45"/>
      <c r="L38444" s="45"/>
      <c r="M38444" s="45"/>
    </row>
    <row r="38445" spans="8:13" s="28" customFormat="1" x14ac:dyDescent="0.2">
      <c r="H38445" s="12"/>
      <c r="J38445" s="29"/>
      <c r="K38445" s="45"/>
      <c r="L38445" s="45"/>
      <c r="M38445" s="45"/>
    </row>
    <row r="38446" spans="8:13" s="28" customFormat="1" x14ac:dyDescent="0.2">
      <c r="H38446" s="12"/>
      <c r="J38446" s="29"/>
      <c r="K38446" s="45"/>
      <c r="L38446" s="45"/>
      <c r="M38446" s="45"/>
    </row>
    <row r="38447" spans="8:13" s="28" customFormat="1" x14ac:dyDescent="0.2">
      <c r="H38447" s="12"/>
      <c r="J38447" s="29"/>
      <c r="K38447" s="45"/>
      <c r="L38447" s="45"/>
      <c r="M38447" s="45"/>
    </row>
    <row r="38448" spans="8:13" s="28" customFormat="1" x14ac:dyDescent="0.2">
      <c r="H38448" s="12"/>
      <c r="J38448" s="29"/>
      <c r="K38448" s="45"/>
      <c r="L38448" s="45"/>
      <c r="M38448" s="45"/>
    </row>
    <row r="38449" spans="8:13" s="28" customFormat="1" x14ac:dyDescent="0.2">
      <c r="H38449" s="12"/>
      <c r="J38449" s="29"/>
      <c r="K38449" s="45"/>
      <c r="L38449" s="45"/>
      <c r="M38449" s="45"/>
    </row>
    <row r="38450" spans="8:13" s="28" customFormat="1" x14ac:dyDescent="0.2">
      <c r="H38450" s="12"/>
      <c r="J38450" s="29"/>
      <c r="K38450" s="45"/>
      <c r="L38450" s="45"/>
      <c r="M38450" s="45"/>
    </row>
    <row r="38451" spans="8:13" s="28" customFormat="1" x14ac:dyDescent="0.2">
      <c r="H38451" s="12"/>
      <c r="J38451" s="29"/>
      <c r="K38451" s="45"/>
      <c r="L38451" s="45"/>
      <c r="M38451" s="45"/>
    </row>
    <row r="38452" spans="8:13" s="28" customFormat="1" x14ac:dyDescent="0.2">
      <c r="H38452" s="12"/>
      <c r="J38452" s="29"/>
      <c r="K38452" s="45"/>
      <c r="L38452" s="45"/>
      <c r="M38452" s="45"/>
    </row>
    <row r="38453" spans="8:13" s="28" customFormat="1" x14ac:dyDescent="0.2">
      <c r="H38453" s="12"/>
      <c r="J38453" s="29"/>
      <c r="K38453" s="45"/>
      <c r="L38453" s="45"/>
      <c r="M38453" s="45"/>
    </row>
    <row r="38454" spans="8:13" s="28" customFormat="1" x14ac:dyDescent="0.2">
      <c r="H38454" s="12"/>
      <c r="J38454" s="29"/>
      <c r="K38454" s="45"/>
      <c r="L38454" s="45"/>
      <c r="M38454" s="45"/>
    </row>
    <row r="38455" spans="8:13" s="28" customFormat="1" x14ac:dyDescent="0.2">
      <c r="H38455" s="12"/>
      <c r="J38455" s="29"/>
      <c r="K38455" s="45"/>
      <c r="L38455" s="45"/>
      <c r="M38455" s="45"/>
    </row>
    <row r="38456" spans="8:13" s="28" customFormat="1" x14ac:dyDescent="0.2">
      <c r="H38456" s="12"/>
      <c r="J38456" s="29"/>
      <c r="K38456" s="45"/>
      <c r="L38456" s="45"/>
      <c r="M38456" s="45"/>
    </row>
    <row r="38457" spans="8:13" s="28" customFormat="1" x14ac:dyDescent="0.2">
      <c r="H38457" s="12"/>
      <c r="J38457" s="29"/>
      <c r="K38457" s="45"/>
      <c r="L38457" s="45"/>
      <c r="M38457" s="45"/>
    </row>
    <row r="38458" spans="8:13" s="28" customFormat="1" x14ac:dyDescent="0.2">
      <c r="H38458" s="12"/>
      <c r="J38458" s="29"/>
      <c r="K38458" s="45"/>
      <c r="L38458" s="45"/>
      <c r="M38458" s="45"/>
    </row>
    <row r="38459" spans="8:13" s="28" customFormat="1" x14ac:dyDescent="0.2">
      <c r="H38459" s="12"/>
      <c r="J38459" s="29"/>
      <c r="K38459" s="45"/>
      <c r="L38459" s="45"/>
      <c r="M38459" s="45"/>
    </row>
    <row r="38460" spans="8:13" s="28" customFormat="1" x14ac:dyDescent="0.2">
      <c r="H38460" s="12"/>
      <c r="J38460" s="29"/>
      <c r="K38460" s="45"/>
      <c r="L38460" s="45"/>
      <c r="M38460" s="45"/>
    </row>
    <row r="38461" spans="8:13" s="28" customFormat="1" x14ac:dyDescent="0.2">
      <c r="H38461" s="12"/>
      <c r="J38461" s="29"/>
      <c r="K38461" s="45"/>
      <c r="L38461" s="45"/>
      <c r="M38461" s="45"/>
    </row>
    <row r="38462" spans="8:13" s="28" customFormat="1" x14ac:dyDescent="0.2">
      <c r="H38462" s="12"/>
      <c r="J38462" s="29"/>
      <c r="K38462" s="45"/>
      <c r="L38462" s="45"/>
      <c r="M38462" s="45"/>
    </row>
    <row r="38463" spans="8:13" s="28" customFormat="1" x14ac:dyDescent="0.2">
      <c r="H38463" s="12"/>
      <c r="J38463" s="29"/>
      <c r="K38463" s="45"/>
      <c r="L38463" s="45"/>
      <c r="M38463" s="45"/>
    </row>
    <row r="38464" spans="8:13" s="28" customFormat="1" x14ac:dyDescent="0.2">
      <c r="H38464" s="12"/>
      <c r="J38464" s="29"/>
      <c r="K38464" s="45"/>
      <c r="L38464" s="45"/>
      <c r="M38464" s="45"/>
    </row>
    <row r="38465" spans="8:13" s="28" customFormat="1" x14ac:dyDescent="0.2">
      <c r="H38465" s="12"/>
      <c r="J38465" s="29"/>
      <c r="K38465" s="45"/>
      <c r="L38465" s="45"/>
      <c r="M38465" s="45"/>
    </row>
    <row r="38466" spans="8:13" s="28" customFormat="1" x14ac:dyDescent="0.2">
      <c r="H38466" s="12"/>
      <c r="J38466" s="29"/>
      <c r="K38466" s="45"/>
      <c r="L38466" s="45"/>
      <c r="M38466" s="45"/>
    </row>
    <row r="38467" spans="8:13" s="28" customFormat="1" x14ac:dyDescent="0.2">
      <c r="H38467" s="12"/>
      <c r="J38467" s="29"/>
      <c r="K38467" s="45"/>
      <c r="L38467" s="45"/>
      <c r="M38467" s="45"/>
    </row>
    <row r="38468" spans="8:13" s="28" customFormat="1" x14ac:dyDescent="0.2">
      <c r="H38468" s="12"/>
      <c r="J38468" s="29"/>
      <c r="K38468" s="45"/>
      <c r="L38468" s="45"/>
      <c r="M38468" s="45"/>
    </row>
    <row r="38469" spans="8:13" s="28" customFormat="1" x14ac:dyDescent="0.2">
      <c r="H38469" s="12"/>
      <c r="J38469" s="29"/>
      <c r="K38469" s="45"/>
      <c r="L38469" s="45"/>
      <c r="M38469" s="45"/>
    </row>
    <row r="38470" spans="8:13" s="28" customFormat="1" x14ac:dyDescent="0.2">
      <c r="H38470" s="12"/>
      <c r="J38470" s="29"/>
      <c r="K38470" s="45"/>
      <c r="L38470" s="45"/>
      <c r="M38470" s="45"/>
    </row>
    <row r="38471" spans="8:13" s="28" customFormat="1" x14ac:dyDescent="0.2">
      <c r="H38471" s="12"/>
      <c r="J38471" s="29"/>
      <c r="K38471" s="45"/>
      <c r="L38471" s="45"/>
      <c r="M38471" s="45"/>
    </row>
    <row r="38472" spans="8:13" s="28" customFormat="1" x14ac:dyDescent="0.2">
      <c r="H38472" s="12"/>
      <c r="J38472" s="29"/>
      <c r="K38472" s="45"/>
      <c r="L38472" s="45"/>
      <c r="M38472" s="45"/>
    </row>
    <row r="38473" spans="8:13" s="28" customFormat="1" x14ac:dyDescent="0.2">
      <c r="H38473" s="12"/>
      <c r="J38473" s="29"/>
      <c r="K38473" s="45"/>
      <c r="L38473" s="45"/>
      <c r="M38473" s="45"/>
    </row>
    <row r="38474" spans="8:13" s="28" customFormat="1" x14ac:dyDescent="0.2">
      <c r="H38474" s="12"/>
      <c r="J38474" s="29"/>
      <c r="K38474" s="45"/>
      <c r="L38474" s="45"/>
      <c r="M38474" s="45"/>
    </row>
    <row r="38475" spans="8:13" s="28" customFormat="1" x14ac:dyDescent="0.2">
      <c r="H38475" s="12"/>
      <c r="J38475" s="29"/>
      <c r="K38475" s="45"/>
      <c r="L38475" s="45"/>
      <c r="M38475" s="45"/>
    </row>
    <row r="38476" spans="8:13" s="28" customFormat="1" x14ac:dyDescent="0.2">
      <c r="H38476" s="12"/>
      <c r="J38476" s="29"/>
      <c r="K38476" s="45"/>
      <c r="L38476" s="45"/>
      <c r="M38476" s="45"/>
    </row>
    <row r="38477" spans="8:13" s="28" customFormat="1" x14ac:dyDescent="0.2">
      <c r="H38477" s="12"/>
      <c r="J38477" s="29"/>
      <c r="K38477" s="45"/>
      <c r="L38477" s="45"/>
      <c r="M38477" s="45"/>
    </row>
    <row r="38478" spans="8:13" s="28" customFormat="1" x14ac:dyDescent="0.2">
      <c r="H38478" s="12"/>
      <c r="J38478" s="29"/>
      <c r="K38478" s="45"/>
      <c r="L38478" s="45"/>
      <c r="M38478" s="45"/>
    </row>
    <row r="38479" spans="8:13" s="28" customFormat="1" x14ac:dyDescent="0.2">
      <c r="H38479" s="12"/>
      <c r="J38479" s="29"/>
      <c r="K38479" s="45"/>
      <c r="L38479" s="45"/>
      <c r="M38479" s="45"/>
    </row>
    <row r="38480" spans="8:13" s="28" customFormat="1" x14ac:dyDescent="0.2">
      <c r="H38480" s="12"/>
      <c r="J38480" s="29"/>
      <c r="K38480" s="45"/>
      <c r="L38480" s="45"/>
      <c r="M38480" s="45"/>
    </row>
    <row r="38481" spans="8:13" s="28" customFormat="1" x14ac:dyDescent="0.2">
      <c r="H38481" s="12"/>
      <c r="J38481" s="29"/>
      <c r="K38481" s="45"/>
      <c r="L38481" s="45"/>
      <c r="M38481" s="45"/>
    </row>
    <row r="38482" spans="8:13" s="28" customFormat="1" x14ac:dyDescent="0.2">
      <c r="H38482" s="12"/>
      <c r="J38482" s="29"/>
      <c r="K38482" s="45"/>
      <c r="L38482" s="45"/>
      <c r="M38482" s="45"/>
    </row>
    <row r="38483" spans="8:13" s="28" customFormat="1" x14ac:dyDescent="0.2">
      <c r="H38483" s="12"/>
      <c r="J38483" s="29"/>
      <c r="K38483" s="45"/>
      <c r="L38483" s="45"/>
      <c r="M38483" s="45"/>
    </row>
    <row r="38484" spans="8:13" s="28" customFormat="1" x14ac:dyDescent="0.2">
      <c r="H38484" s="12"/>
      <c r="J38484" s="29"/>
      <c r="K38484" s="45"/>
      <c r="L38484" s="45"/>
      <c r="M38484" s="45"/>
    </row>
    <row r="38485" spans="8:13" s="28" customFormat="1" x14ac:dyDescent="0.2">
      <c r="H38485" s="12"/>
      <c r="J38485" s="29"/>
      <c r="K38485" s="45"/>
      <c r="L38485" s="45"/>
      <c r="M38485" s="45"/>
    </row>
    <row r="38486" spans="8:13" s="28" customFormat="1" x14ac:dyDescent="0.2">
      <c r="H38486" s="12"/>
      <c r="J38486" s="29"/>
      <c r="K38486" s="45"/>
      <c r="L38486" s="45"/>
      <c r="M38486" s="45"/>
    </row>
    <row r="38487" spans="8:13" s="28" customFormat="1" x14ac:dyDescent="0.2">
      <c r="H38487" s="12"/>
      <c r="J38487" s="29"/>
      <c r="K38487" s="45"/>
      <c r="L38487" s="45"/>
      <c r="M38487" s="45"/>
    </row>
    <row r="38488" spans="8:13" s="28" customFormat="1" x14ac:dyDescent="0.2">
      <c r="H38488" s="12"/>
      <c r="J38488" s="29"/>
      <c r="K38488" s="45"/>
      <c r="L38488" s="45"/>
      <c r="M38488" s="45"/>
    </row>
    <row r="38489" spans="8:13" s="28" customFormat="1" x14ac:dyDescent="0.2">
      <c r="H38489" s="12"/>
      <c r="J38489" s="29"/>
      <c r="K38489" s="45"/>
      <c r="L38489" s="45"/>
      <c r="M38489" s="45"/>
    </row>
    <row r="38490" spans="8:13" s="28" customFormat="1" x14ac:dyDescent="0.2">
      <c r="H38490" s="12"/>
      <c r="J38490" s="29"/>
      <c r="K38490" s="45"/>
      <c r="L38490" s="45"/>
      <c r="M38490" s="45"/>
    </row>
    <row r="38491" spans="8:13" s="28" customFormat="1" x14ac:dyDescent="0.2">
      <c r="H38491" s="12"/>
      <c r="J38491" s="29"/>
      <c r="K38491" s="45"/>
      <c r="L38491" s="45"/>
      <c r="M38491" s="45"/>
    </row>
    <row r="38492" spans="8:13" s="28" customFormat="1" x14ac:dyDescent="0.2">
      <c r="H38492" s="12"/>
      <c r="J38492" s="29"/>
      <c r="K38492" s="45"/>
      <c r="L38492" s="45"/>
      <c r="M38492" s="45"/>
    </row>
    <row r="38493" spans="8:13" s="28" customFormat="1" x14ac:dyDescent="0.2">
      <c r="H38493" s="12"/>
      <c r="J38493" s="29"/>
      <c r="K38493" s="45"/>
      <c r="L38493" s="45"/>
      <c r="M38493" s="45"/>
    </row>
    <row r="38494" spans="8:13" s="28" customFormat="1" x14ac:dyDescent="0.2">
      <c r="H38494" s="12"/>
      <c r="J38494" s="29"/>
      <c r="K38494" s="45"/>
      <c r="L38494" s="45"/>
      <c r="M38494" s="45"/>
    </row>
    <row r="38495" spans="8:13" s="28" customFormat="1" x14ac:dyDescent="0.2">
      <c r="H38495" s="12"/>
      <c r="J38495" s="29"/>
      <c r="K38495" s="45"/>
      <c r="L38495" s="45"/>
      <c r="M38495" s="45"/>
    </row>
    <row r="38496" spans="8:13" s="28" customFormat="1" x14ac:dyDescent="0.2">
      <c r="H38496" s="12"/>
      <c r="J38496" s="29"/>
      <c r="K38496" s="45"/>
      <c r="L38496" s="45"/>
      <c r="M38496" s="45"/>
    </row>
    <row r="38497" spans="8:13" s="28" customFormat="1" x14ac:dyDescent="0.2">
      <c r="H38497" s="12"/>
      <c r="J38497" s="29"/>
      <c r="K38497" s="45"/>
      <c r="L38497" s="45"/>
      <c r="M38497" s="45"/>
    </row>
    <row r="38498" spans="8:13" s="28" customFormat="1" x14ac:dyDescent="0.2">
      <c r="H38498" s="12"/>
      <c r="J38498" s="29"/>
      <c r="K38498" s="45"/>
      <c r="L38498" s="45"/>
      <c r="M38498" s="45"/>
    </row>
    <row r="38499" spans="8:13" s="28" customFormat="1" x14ac:dyDescent="0.2">
      <c r="H38499" s="12"/>
      <c r="J38499" s="29"/>
      <c r="K38499" s="45"/>
      <c r="L38499" s="45"/>
      <c r="M38499" s="45"/>
    </row>
    <row r="38500" spans="8:13" s="28" customFormat="1" x14ac:dyDescent="0.2">
      <c r="H38500" s="12"/>
      <c r="J38500" s="29"/>
      <c r="K38500" s="45"/>
      <c r="L38500" s="45"/>
      <c r="M38500" s="45"/>
    </row>
    <row r="38501" spans="8:13" s="28" customFormat="1" x14ac:dyDescent="0.2">
      <c r="H38501" s="12"/>
      <c r="J38501" s="29"/>
      <c r="K38501" s="45"/>
      <c r="L38501" s="45"/>
      <c r="M38501" s="45"/>
    </row>
    <row r="38502" spans="8:13" s="28" customFormat="1" x14ac:dyDescent="0.2">
      <c r="H38502" s="12"/>
      <c r="J38502" s="29"/>
      <c r="K38502" s="45"/>
      <c r="L38502" s="45"/>
      <c r="M38502" s="45"/>
    </row>
    <row r="38503" spans="8:13" s="28" customFormat="1" x14ac:dyDescent="0.2">
      <c r="H38503" s="12"/>
      <c r="J38503" s="29"/>
      <c r="K38503" s="45"/>
      <c r="L38503" s="45"/>
      <c r="M38503" s="45"/>
    </row>
    <row r="38504" spans="8:13" s="28" customFormat="1" x14ac:dyDescent="0.2">
      <c r="H38504" s="12"/>
      <c r="J38504" s="29"/>
      <c r="K38504" s="45"/>
      <c r="L38504" s="45"/>
      <c r="M38504" s="45"/>
    </row>
    <row r="38505" spans="8:13" s="28" customFormat="1" x14ac:dyDescent="0.2">
      <c r="H38505" s="12"/>
      <c r="J38505" s="29"/>
      <c r="K38505" s="45"/>
      <c r="L38505" s="45"/>
      <c r="M38505" s="45"/>
    </row>
    <row r="38506" spans="8:13" s="28" customFormat="1" x14ac:dyDescent="0.2">
      <c r="H38506" s="12"/>
      <c r="J38506" s="29"/>
      <c r="K38506" s="45"/>
      <c r="L38506" s="45"/>
      <c r="M38506" s="45"/>
    </row>
    <row r="38507" spans="8:13" s="28" customFormat="1" x14ac:dyDescent="0.2">
      <c r="H38507" s="12"/>
      <c r="J38507" s="29"/>
      <c r="K38507" s="45"/>
      <c r="L38507" s="45"/>
      <c r="M38507" s="45"/>
    </row>
    <row r="38508" spans="8:13" s="28" customFormat="1" x14ac:dyDescent="0.2">
      <c r="H38508" s="12"/>
      <c r="J38508" s="29"/>
      <c r="K38508" s="45"/>
      <c r="L38508" s="45"/>
      <c r="M38508" s="45"/>
    </row>
    <row r="38509" spans="8:13" s="28" customFormat="1" x14ac:dyDescent="0.2">
      <c r="H38509" s="12"/>
      <c r="J38509" s="29"/>
      <c r="K38509" s="45"/>
      <c r="L38509" s="45"/>
      <c r="M38509" s="45"/>
    </row>
    <row r="38510" spans="8:13" s="28" customFormat="1" x14ac:dyDescent="0.2">
      <c r="H38510" s="12"/>
      <c r="J38510" s="29"/>
      <c r="K38510" s="45"/>
      <c r="L38510" s="45"/>
      <c r="M38510" s="45"/>
    </row>
    <row r="38511" spans="8:13" s="28" customFormat="1" x14ac:dyDescent="0.2">
      <c r="H38511" s="12"/>
      <c r="J38511" s="29"/>
      <c r="K38511" s="45"/>
      <c r="L38511" s="45"/>
      <c r="M38511" s="45"/>
    </row>
    <row r="38512" spans="8:13" s="28" customFormat="1" x14ac:dyDescent="0.2">
      <c r="H38512" s="12"/>
      <c r="J38512" s="29"/>
      <c r="K38512" s="45"/>
      <c r="L38512" s="45"/>
      <c r="M38512" s="45"/>
    </row>
    <row r="38513" spans="8:13" s="28" customFormat="1" x14ac:dyDescent="0.2">
      <c r="H38513" s="12"/>
      <c r="J38513" s="29"/>
      <c r="K38513" s="45"/>
      <c r="L38513" s="45"/>
      <c r="M38513" s="45"/>
    </row>
    <row r="38514" spans="8:13" s="28" customFormat="1" x14ac:dyDescent="0.2">
      <c r="H38514" s="12"/>
      <c r="J38514" s="29"/>
      <c r="K38514" s="45"/>
      <c r="L38514" s="45"/>
      <c r="M38514" s="45"/>
    </row>
    <row r="38515" spans="8:13" s="28" customFormat="1" x14ac:dyDescent="0.2">
      <c r="H38515" s="12"/>
      <c r="J38515" s="29"/>
      <c r="K38515" s="45"/>
      <c r="L38515" s="45"/>
      <c r="M38515" s="45"/>
    </row>
    <row r="38516" spans="8:13" s="28" customFormat="1" x14ac:dyDescent="0.2">
      <c r="H38516" s="12"/>
      <c r="J38516" s="29"/>
      <c r="K38516" s="45"/>
      <c r="L38516" s="45"/>
      <c r="M38516" s="45"/>
    </row>
    <row r="38517" spans="8:13" s="28" customFormat="1" x14ac:dyDescent="0.2">
      <c r="H38517" s="12"/>
      <c r="J38517" s="29"/>
      <c r="K38517" s="45"/>
      <c r="L38517" s="45"/>
      <c r="M38517" s="45"/>
    </row>
    <row r="38518" spans="8:13" s="28" customFormat="1" x14ac:dyDescent="0.2">
      <c r="H38518" s="12"/>
      <c r="J38518" s="29"/>
      <c r="K38518" s="45"/>
      <c r="L38518" s="45"/>
      <c r="M38518" s="45"/>
    </row>
    <row r="38519" spans="8:13" s="28" customFormat="1" x14ac:dyDescent="0.2">
      <c r="H38519" s="12"/>
      <c r="J38519" s="29"/>
      <c r="K38519" s="45"/>
      <c r="L38519" s="45"/>
      <c r="M38519" s="45"/>
    </row>
    <row r="38520" spans="8:13" s="28" customFormat="1" x14ac:dyDescent="0.2">
      <c r="H38520" s="12"/>
      <c r="J38520" s="29"/>
      <c r="K38520" s="45"/>
      <c r="L38520" s="45"/>
      <c r="M38520" s="45"/>
    </row>
    <row r="38521" spans="8:13" s="28" customFormat="1" x14ac:dyDescent="0.2">
      <c r="H38521" s="12"/>
      <c r="J38521" s="29"/>
      <c r="K38521" s="45"/>
      <c r="L38521" s="45"/>
      <c r="M38521" s="45"/>
    </row>
    <row r="38522" spans="8:13" s="28" customFormat="1" x14ac:dyDescent="0.2">
      <c r="H38522" s="12"/>
      <c r="J38522" s="29"/>
      <c r="K38522" s="45"/>
      <c r="L38522" s="45"/>
      <c r="M38522" s="45"/>
    </row>
    <row r="38523" spans="8:13" s="28" customFormat="1" x14ac:dyDescent="0.2">
      <c r="H38523" s="12"/>
      <c r="J38523" s="29"/>
      <c r="K38523" s="45"/>
      <c r="L38523" s="45"/>
      <c r="M38523" s="45"/>
    </row>
    <row r="38524" spans="8:13" s="28" customFormat="1" x14ac:dyDescent="0.2">
      <c r="H38524" s="12"/>
      <c r="J38524" s="29"/>
      <c r="K38524" s="45"/>
      <c r="L38524" s="45"/>
      <c r="M38524" s="45"/>
    </row>
    <row r="38525" spans="8:13" s="28" customFormat="1" x14ac:dyDescent="0.2">
      <c r="H38525" s="12"/>
      <c r="J38525" s="29"/>
      <c r="K38525" s="45"/>
      <c r="L38525" s="45"/>
      <c r="M38525" s="45"/>
    </row>
    <row r="38526" spans="8:13" s="28" customFormat="1" x14ac:dyDescent="0.2">
      <c r="H38526" s="12"/>
      <c r="J38526" s="29"/>
      <c r="K38526" s="45"/>
      <c r="L38526" s="45"/>
      <c r="M38526" s="45"/>
    </row>
    <row r="38527" spans="8:13" s="28" customFormat="1" x14ac:dyDescent="0.2">
      <c r="H38527" s="12"/>
      <c r="J38527" s="29"/>
      <c r="K38527" s="45"/>
      <c r="L38527" s="45"/>
      <c r="M38527" s="45"/>
    </row>
    <row r="38528" spans="8:13" s="28" customFormat="1" x14ac:dyDescent="0.2">
      <c r="H38528" s="12"/>
      <c r="J38528" s="29"/>
      <c r="K38528" s="45"/>
      <c r="L38528" s="45"/>
      <c r="M38528" s="45"/>
    </row>
    <row r="38529" spans="8:13" s="28" customFormat="1" x14ac:dyDescent="0.2">
      <c r="H38529" s="12"/>
      <c r="J38529" s="29"/>
      <c r="K38529" s="45"/>
      <c r="L38529" s="45"/>
      <c r="M38529" s="45"/>
    </row>
    <row r="38530" spans="8:13" s="28" customFormat="1" x14ac:dyDescent="0.2">
      <c r="H38530" s="12"/>
      <c r="J38530" s="29"/>
      <c r="K38530" s="45"/>
      <c r="L38530" s="45"/>
      <c r="M38530" s="45"/>
    </row>
    <row r="38531" spans="8:13" s="28" customFormat="1" x14ac:dyDescent="0.2">
      <c r="H38531" s="12"/>
      <c r="J38531" s="29"/>
      <c r="K38531" s="45"/>
      <c r="L38531" s="45"/>
      <c r="M38531" s="45"/>
    </row>
    <row r="38532" spans="8:13" s="28" customFormat="1" x14ac:dyDescent="0.2">
      <c r="H38532" s="12"/>
      <c r="J38532" s="29"/>
      <c r="K38532" s="45"/>
      <c r="L38532" s="45"/>
      <c r="M38532" s="45"/>
    </row>
    <row r="38533" spans="8:13" s="28" customFormat="1" x14ac:dyDescent="0.2">
      <c r="H38533" s="12"/>
      <c r="J38533" s="29"/>
      <c r="K38533" s="45"/>
      <c r="L38533" s="45"/>
      <c r="M38533" s="45"/>
    </row>
    <row r="38534" spans="8:13" s="28" customFormat="1" x14ac:dyDescent="0.2">
      <c r="H38534" s="12"/>
      <c r="J38534" s="29"/>
      <c r="K38534" s="45"/>
      <c r="L38534" s="45"/>
      <c r="M38534" s="45"/>
    </row>
    <row r="38535" spans="8:13" s="28" customFormat="1" x14ac:dyDescent="0.2">
      <c r="H38535" s="12"/>
      <c r="J38535" s="29"/>
      <c r="K38535" s="45"/>
      <c r="L38535" s="45"/>
      <c r="M38535" s="45"/>
    </row>
    <row r="38536" spans="8:13" s="28" customFormat="1" x14ac:dyDescent="0.2">
      <c r="H38536" s="12"/>
      <c r="J38536" s="29"/>
      <c r="K38536" s="45"/>
      <c r="L38536" s="45"/>
      <c r="M38536" s="45"/>
    </row>
    <row r="38537" spans="8:13" s="28" customFormat="1" x14ac:dyDescent="0.2">
      <c r="H38537" s="12"/>
      <c r="J38537" s="29"/>
      <c r="K38537" s="45"/>
      <c r="L38537" s="45"/>
      <c r="M38537" s="45"/>
    </row>
    <row r="38538" spans="8:13" s="28" customFormat="1" x14ac:dyDescent="0.2">
      <c r="H38538" s="12"/>
      <c r="J38538" s="29"/>
      <c r="K38538" s="45"/>
      <c r="L38538" s="45"/>
      <c r="M38538" s="45"/>
    </row>
    <row r="38539" spans="8:13" s="28" customFormat="1" x14ac:dyDescent="0.2">
      <c r="H38539" s="12"/>
      <c r="J38539" s="29"/>
      <c r="K38539" s="45"/>
      <c r="L38539" s="45"/>
      <c r="M38539" s="45"/>
    </row>
    <row r="38540" spans="8:13" s="28" customFormat="1" x14ac:dyDescent="0.2">
      <c r="H38540" s="12"/>
      <c r="J38540" s="29"/>
      <c r="K38540" s="45"/>
      <c r="L38540" s="45"/>
      <c r="M38540" s="45"/>
    </row>
    <row r="38541" spans="8:13" s="28" customFormat="1" x14ac:dyDescent="0.2">
      <c r="H38541" s="12"/>
      <c r="J38541" s="29"/>
      <c r="K38541" s="45"/>
      <c r="L38541" s="45"/>
      <c r="M38541" s="45"/>
    </row>
    <row r="38542" spans="8:13" s="28" customFormat="1" x14ac:dyDescent="0.2">
      <c r="H38542" s="12"/>
      <c r="J38542" s="29"/>
      <c r="K38542" s="45"/>
      <c r="L38542" s="45"/>
      <c r="M38542" s="45"/>
    </row>
    <row r="38543" spans="8:13" s="28" customFormat="1" x14ac:dyDescent="0.2">
      <c r="H38543" s="12"/>
      <c r="J38543" s="29"/>
      <c r="K38543" s="45"/>
      <c r="L38543" s="45"/>
      <c r="M38543" s="45"/>
    </row>
    <row r="38544" spans="8:13" s="28" customFormat="1" x14ac:dyDescent="0.2">
      <c r="H38544" s="12"/>
      <c r="J38544" s="29"/>
      <c r="K38544" s="45"/>
      <c r="L38544" s="45"/>
      <c r="M38544" s="45"/>
    </row>
    <row r="38545" spans="8:13" s="28" customFormat="1" x14ac:dyDescent="0.2">
      <c r="H38545" s="12"/>
      <c r="J38545" s="29"/>
      <c r="K38545" s="45"/>
      <c r="L38545" s="45"/>
      <c r="M38545" s="45"/>
    </row>
    <row r="38546" spans="8:13" s="28" customFormat="1" x14ac:dyDescent="0.2">
      <c r="H38546" s="12"/>
      <c r="J38546" s="29"/>
      <c r="K38546" s="45"/>
      <c r="L38546" s="45"/>
      <c r="M38546" s="45"/>
    </row>
    <row r="38547" spans="8:13" s="28" customFormat="1" x14ac:dyDescent="0.2">
      <c r="H38547" s="12"/>
      <c r="J38547" s="29"/>
      <c r="K38547" s="45"/>
      <c r="L38547" s="45"/>
      <c r="M38547" s="45"/>
    </row>
    <row r="38548" spans="8:13" s="28" customFormat="1" x14ac:dyDescent="0.2">
      <c r="H38548" s="12"/>
      <c r="J38548" s="29"/>
      <c r="K38548" s="45"/>
      <c r="L38548" s="45"/>
      <c r="M38548" s="45"/>
    </row>
    <row r="38549" spans="8:13" s="28" customFormat="1" x14ac:dyDescent="0.2">
      <c r="H38549" s="12"/>
      <c r="J38549" s="29"/>
      <c r="K38549" s="45"/>
      <c r="L38549" s="45"/>
      <c r="M38549" s="45"/>
    </row>
    <row r="38550" spans="8:13" s="28" customFormat="1" x14ac:dyDescent="0.2">
      <c r="H38550" s="12"/>
      <c r="J38550" s="29"/>
      <c r="K38550" s="45"/>
      <c r="L38550" s="45"/>
      <c r="M38550" s="45"/>
    </row>
    <row r="38551" spans="8:13" s="28" customFormat="1" x14ac:dyDescent="0.2">
      <c r="H38551" s="12"/>
      <c r="J38551" s="29"/>
      <c r="K38551" s="45"/>
      <c r="L38551" s="45"/>
      <c r="M38551" s="45"/>
    </row>
    <row r="38552" spans="8:13" s="28" customFormat="1" x14ac:dyDescent="0.2">
      <c r="H38552" s="12"/>
      <c r="J38552" s="29"/>
      <c r="K38552" s="45"/>
      <c r="L38552" s="45"/>
      <c r="M38552" s="45"/>
    </row>
    <row r="38553" spans="8:13" s="28" customFormat="1" x14ac:dyDescent="0.2">
      <c r="H38553" s="12"/>
      <c r="J38553" s="29"/>
      <c r="K38553" s="45"/>
      <c r="L38553" s="45"/>
      <c r="M38553" s="45"/>
    </row>
    <row r="38554" spans="8:13" s="28" customFormat="1" x14ac:dyDescent="0.2">
      <c r="H38554" s="12"/>
      <c r="J38554" s="29"/>
      <c r="K38554" s="45"/>
      <c r="L38554" s="45"/>
      <c r="M38554" s="45"/>
    </row>
    <row r="38555" spans="8:13" s="28" customFormat="1" x14ac:dyDescent="0.2">
      <c r="H38555" s="12"/>
      <c r="J38555" s="29"/>
      <c r="K38555" s="45"/>
      <c r="L38555" s="45"/>
      <c r="M38555" s="45"/>
    </row>
    <row r="38556" spans="8:13" s="28" customFormat="1" x14ac:dyDescent="0.2">
      <c r="H38556" s="12"/>
      <c r="J38556" s="29"/>
      <c r="K38556" s="45"/>
      <c r="L38556" s="45"/>
      <c r="M38556" s="45"/>
    </row>
    <row r="38557" spans="8:13" s="28" customFormat="1" x14ac:dyDescent="0.2">
      <c r="H38557" s="12"/>
      <c r="J38557" s="29"/>
      <c r="K38557" s="45"/>
      <c r="L38557" s="45"/>
      <c r="M38557" s="45"/>
    </row>
    <row r="38558" spans="8:13" s="28" customFormat="1" x14ac:dyDescent="0.2">
      <c r="H38558" s="12"/>
      <c r="J38558" s="29"/>
      <c r="K38558" s="45"/>
      <c r="L38558" s="45"/>
      <c r="M38558" s="45"/>
    </row>
    <row r="38559" spans="8:13" s="28" customFormat="1" x14ac:dyDescent="0.2">
      <c r="H38559" s="12"/>
      <c r="J38559" s="29"/>
      <c r="K38559" s="45"/>
      <c r="L38559" s="45"/>
      <c r="M38559" s="45"/>
    </row>
    <row r="38560" spans="8:13" s="28" customFormat="1" x14ac:dyDescent="0.2">
      <c r="H38560" s="12"/>
      <c r="J38560" s="29"/>
      <c r="K38560" s="45"/>
      <c r="L38560" s="45"/>
      <c r="M38560" s="45"/>
    </row>
    <row r="38561" spans="8:13" s="28" customFormat="1" x14ac:dyDescent="0.2">
      <c r="H38561" s="12"/>
      <c r="J38561" s="29"/>
      <c r="K38561" s="45"/>
      <c r="L38561" s="45"/>
      <c r="M38561" s="45"/>
    </row>
    <row r="38562" spans="8:13" s="28" customFormat="1" x14ac:dyDescent="0.2">
      <c r="H38562" s="12"/>
      <c r="J38562" s="29"/>
      <c r="K38562" s="45"/>
      <c r="L38562" s="45"/>
      <c r="M38562" s="45"/>
    </row>
    <row r="38563" spans="8:13" s="28" customFormat="1" x14ac:dyDescent="0.2">
      <c r="H38563" s="12"/>
      <c r="J38563" s="29"/>
      <c r="K38563" s="45"/>
      <c r="L38563" s="45"/>
      <c r="M38563" s="45"/>
    </row>
    <row r="38564" spans="8:13" s="28" customFormat="1" x14ac:dyDescent="0.2">
      <c r="H38564" s="12"/>
      <c r="J38564" s="29"/>
      <c r="K38564" s="45"/>
      <c r="L38564" s="45"/>
      <c r="M38564" s="45"/>
    </row>
    <row r="38565" spans="8:13" s="28" customFormat="1" x14ac:dyDescent="0.2">
      <c r="H38565" s="12"/>
      <c r="J38565" s="29"/>
      <c r="K38565" s="45"/>
      <c r="L38565" s="45"/>
      <c r="M38565" s="45"/>
    </row>
    <row r="38566" spans="8:13" s="28" customFormat="1" x14ac:dyDescent="0.2">
      <c r="H38566" s="12"/>
      <c r="J38566" s="29"/>
      <c r="K38566" s="45"/>
      <c r="L38566" s="45"/>
      <c r="M38566" s="45"/>
    </row>
    <row r="38567" spans="8:13" s="28" customFormat="1" x14ac:dyDescent="0.2">
      <c r="H38567" s="12"/>
      <c r="J38567" s="29"/>
      <c r="K38567" s="45"/>
      <c r="L38567" s="45"/>
      <c r="M38567" s="45"/>
    </row>
    <row r="38568" spans="8:13" s="28" customFormat="1" x14ac:dyDescent="0.2">
      <c r="H38568" s="12"/>
      <c r="J38568" s="29"/>
      <c r="K38568" s="45"/>
      <c r="L38568" s="45"/>
      <c r="M38568" s="45"/>
    </row>
    <row r="38569" spans="8:13" s="28" customFormat="1" x14ac:dyDescent="0.2">
      <c r="H38569" s="12"/>
      <c r="J38569" s="29"/>
      <c r="K38569" s="45"/>
      <c r="L38569" s="45"/>
      <c r="M38569" s="45"/>
    </row>
    <row r="38570" spans="8:13" s="28" customFormat="1" x14ac:dyDescent="0.2">
      <c r="H38570" s="12"/>
      <c r="J38570" s="29"/>
      <c r="K38570" s="45"/>
      <c r="L38570" s="45"/>
      <c r="M38570" s="45"/>
    </row>
    <row r="38571" spans="8:13" s="28" customFormat="1" x14ac:dyDescent="0.2">
      <c r="H38571" s="12"/>
      <c r="J38571" s="29"/>
      <c r="K38571" s="45"/>
      <c r="L38571" s="45"/>
      <c r="M38571" s="45"/>
    </row>
    <row r="38572" spans="8:13" s="28" customFormat="1" x14ac:dyDescent="0.2">
      <c r="H38572" s="12"/>
      <c r="J38572" s="29"/>
      <c r="K38572" s="45"/>
      <c r="L38572" s="45"/>
      <c r="M38572" s="45"/>
    </row>
    <row r="38573" spans="8:13" s="28" customFormat="1" x14ac:dyDescent="0.2">
      <c r="H38573" s="12"/>
      <c r="J38573" s="29"/>
      <c r="K38573" s="45"/>
      <c r="L38573" s="45"/>
      <c r="M38573" s="45"/>
    </row>
    <row r="38574" spans="8:13" s="28" customFormat="1" x14ac:dyDescent="0.2">
      <c r="H38574" s="12"/>
      <c r="J38574" s="29"/>
      <c r="K38574" s="45"/>
      <c r="L38574" s="45"/>
      <c r="M38574" s="45"/>
    </row>
    <row r="38575" spans="8:13" s="28" customFormat="1" x14ac:dyDescent="0.2">
      <c r="H38575" s="12"/>
      <c r="J38575" s="29"/>
      <c r="K38575" s="45"/>
      <c r="L38575" s="45"/>
      <c r="M38575" s="45"/>
    </row>
    <row r="38576" spans="8:13" s="28" customFormat="1" x14ac:dyDescent="0.2">
      <c r="H38576" s="12"/>
      <c r="J38576" s="29"/>
      <c r="K38576" s="45"/>
      <c r="L38576" s="45"/>
      <c r="M38576" s="45"/>
    </row>
    <row r="38577" spans="8:13" s="28" customFormat="1" x14ac:dyDescent="0.2">
      <c r="H38577" s="12"/>
      <c r="J38577" s="29"/>
      <c r="K38577" s="45"/>
      <c r="L38577" s="45"/>
      <c r="M38577" s="45"/>
    </row>
    <row r="38578" spans="8:13" s="28" customFormat="1" x14ac:dyDescent="0.2">
      <c r="H38578" s="12"/>
      <c r="J38578" s="29"/>
      <c r="K38578" s="45"/>
      <c r="L38578" s="45"/>
      <c r="M38578" s="45"/>
    </row>
    <row r="38579" spans="8:13" s="28" customFormat="1" x14ac:dyDescent="0.2">
      <c r="H38579" s="12"/>
      <c r="J38579" s="29"/>
      <c r="K38579" s="45"/>
      <c r="L38579" s="45"/>
      <c r="M38579" s="45"/>
    </row>
    <row r="38580" spans="8:13" s="28" customFormat="1" x14ac:dyDescent="0.2">
      <c r="H38580" s="12"/>
      <c r="J38580" s="29"/>
      <c r="K38580" s="45"/>
      <c r="L38580" s="45"/>
      <c r="M38580" s="45"/>
    </row>
    <row r="38581" spans="8:13" s="28" customFormat="1" x14ac:dyDescent="0.2">
      <c r="H38581" s="12"/>
      <c r="J38581" s="29"/>
      <c r="K38581" s="45"/>
      <c r="L38581" s="45"/>
      <c r="M38581" s="45"/>
    </row>
    <row r="38582" spans="8:13" s="28" customFormat="1" x14ac:dyDescent="0.2">
      <c r="H38582" s="12"/>
      <c r="J38582" s="29"/>
      <c r="K38582" s="45"/>
      <c r="L38582" s="45"/>
      <c r="M38582" s="45"/>
    </row>
    <row r="38583" spans="8:13" s="28" customFormat="1" x14ac:dyDescent="0.2">
      <c r="H38583" s="12"/>
      <c r="J38583" s="29"/>
      <c r="K38583" s="45"/>
      <c r="L38583" s="45"/>
      <c r="M38583" s="45"/>
    </row>
    <row r="38584" spans="8:13" s="28" customFormat="1" x14ac:dyDescent="0.2">
      <c r="H38584" s="12"/>
      <c r="J38584" s="29"/>
      <c r="K38584" s="45"/>
      <c r="L38584" s="45"/>
      <c r="M38584" s="45"/>
    </row>
    <row r="38585" spans="8:13" s="28" customFormat="1" x14ac:dyDescent="0.2">
      <c r="H38585" s="12"/>
      <c r="J38585" s="29"/>
      <c r="K38585" s="45"/>
      <c r="L38585" s="45"/>
      <c r="M38585" s="45"/>
    </row>
    <row r="38586" spans="8:13" s="28" customFormat="1" x14ac:dyDescent="0.2">
      <c r="H38586" s="12"/>
      <c r="J38586" s="29"/>
      <c r="K38586" s="45"/>
      <c r="L38586" s="45"/>
      <c r="M38586" s="45"/>
    </row>
    <row r="38587" spans="8:13" s="28" customFormat="1" x14ac:dyDescent="0.2">
      <c r="H38587" s="12"/>
      <c r="J38587" s="29"/>
      <c r="K38587" s="45"/>
      <c r="L38587" s="45"/>
      <c r="M38587" s="45"/>
    </row>
    <row r="38588" spans="8:13" s="28" customFormat="1" x14ac:dyDescent="0.2">
      <c r="H38588" s="12"/>
      <c r="J38588" s="29"/>
      <c r="K38588" s="45"/>
      <c r="L38588" s="45"/>
      <c r="M38588" s="45"/>
    </row>
    <row r="38589" spans="8:13" s="28" customFormat="1" x14ac:dyDescent="0.2">
      <c r="H38589" s="12"/>
      <c r="J38589" s="29"/>
      <c r="K38589" s="45"/>
      <c r="L38589" s="45"/>
      <c r="M38589" s="45"/>
    </row>
    <row r="38590" spans="8:13" s="28" customFormat="1" x14ac:dyDescent="0.2">
      <c r="H38590" s="12"/>
      <c r="J38590" s="29"/>
      <c r="K38590" s="45"/>
      <c r="L38590" s="45"/>
      <c r="M38590" s="45"/>
    </row>
    <row r="38591" spans="8:13" s="28" customFormat="1" x14ac:dyDescent="0.2">
      <c r="H38591" s="12"/>
      <c r="J38591" s="29"/>
      <c r="K38591" s="45"/>
      <c r="L38591" s="45"/>
      <c r="M38591" s="45"/>
    </row>
    <row r="38592" spans="8:13" s="28" customFormat="1" x14ac:dyDescent="0.2">
      <c r="H38592" s="12"/>
      <c r="J38592" s="29"/>
      <c r="K38592" s="45"/>
      <c r="L38592" s="45"/>
      <c r="M38592" s="45"/>
    </row>
    <row r="38593" spans="8:13" s="28" customFormat="1" x14ac:dyDescent="0.2">
      <c r="H38593" s="12"/>
      <c r="J38593" s="29"/>
      <c r="K38593" s="45"/>
      <c r="L38593" s="45"/>
      <c r="M38593" s="45"/>
    </row>
    <row r="38594" spans="8:13" s="28" customFormat="1" x14ac:dyDescent="0.2">
      <c r="H38594" s="12"/>
      <c r="J38594" s="29"/>
      <c r="K38594" s="45"/>
      <c r="L38594" s="45"/>
      <c r="M38594" s="45"/>
    </row>
    <row r="38595" spans="8:13" s="28" customFormat="1" x14ac:dyDescent="0.2">
      <c r="H38595" s="12"/>
      <c r="J38595" s="29"/>
      <c r="K38595" s="45"/>
      <c r="L38595" s="45"/>
      <c r="M38595" s="45"/>
    </row>
    <row r="38596" spans="8:13" s="28" customFormat="1" x14ac:dyDescent="0.2">
      <c r="H38596" s="12"/>
      <c r="J38596" s="29"/>
      <c r="K38596" s="45"/>
      <c r="L38596" s="45"/>
      <c r="M38596" s="45"/>
    </row>
    <row r="38597" spans="8:13" s="28" customFormat="1" x14ac:dyDescent="0.2">
      <c r="H38597" s="12"/>
      <c r="J38597" s="29"/>
      <c r="K38597" s="45"/>
      <c r="L38597" s="45"/>
      <c r="M38597" s="45"/>
    </row>
    <row r="38598" spans="8:13" s="28" customFormat="1" x14ac:dyDescent="0.2">
      <c r="H38598" s="12"/>
      <c r="J38598" s="29"/>
      <c r="K38598" s="45"/>
      <c r="L38598" s="45"/>
      <c r="M38598" s="45"/>
    </row>
    <row r="38599" spans="8:13" s="28" customFormat="1" x14ac:dyDescent="0.2">
      <c r="H38599" s="12"/>
      <c r="J38599" s="29"/>
      <c r="K38599" s="45"/>
      <c r="L38599" s="45"/>
      <c r="M38599" s="45"/>
    </row>
    <row r="38600" spans="8:13" s="28" customFormat="1" x14ac:dyDescent="0.2">
      <c r="H38600" s="12"/>
      <c r="J38600" s="29"/>
      <c r="K38600" s="45"/>
      <c r="L38600" s="45"/>
      <c r="M38600" s="45"/>
    </row>
    <row r="38601" spans="8:13" s="28" customFormat="1" x14ac:dyDescent="0.2">
      <c r="H38601" s="12"/>
      <c r="J38601" s="29"/>
      <c r="K38601" s="45"/>
      <c r="L38601" s="45"/>
      <c r="M38601" s="45"/>
    </row>
    <row r="38602" spans="8:13" s="28" customFormat="1" x14ac:dyDescent="0.2">
      <c r="H38602" s="12"/>
      <c r="J38602" s="29"/>
      <c r="K38602" s="45"/>
      <c r="L38602" s="45"/>
      <c r="M38602" s="45"/>
    </row>
    <row r="38603" spans="8:13" s="28" customFormat="1" x14ac:dyDescent="0.2">
      <c r="H38603" s="12"/>
      <c r="J38603" s="29"/>
      <c r="K38603" s="45"/>
      <c r="L38603" s="45"/>
      <c r="M38603" s="45"/>
    </row>
    <row r="38604" spans="8:13" s="28" customFormat="1" x14ac:dyDescent="0.2">
      <c r="H38604" s="12"/>
      <c r="J38604" s="29"/>
      <c r="K38604" s="45"/>
      <c r="L38604" s="45"/>
      <c r="M38604" s="45"/>
    </row>
    <row r="38605" spans="8:13" s="28" customFormat="1" x14ac:dyDescent="0.2">
      <c r="H38605" s="12"/>
      <c r="J38605" s="29"/>
      <c r="K38605" s="45"/>
      <c r="L38605" s="45"/>
      <c r="M38605" s="45"/>
    </row>
    <row r="38606" spans="8:13" s="28" customFormat="1" x14ac:dyDescent="0.2">
      <c r="H38606" s="12"/>
      <c r="J38606" s="29"/>
      <c r="K38606" s="45"/>
      <c r="L38606" s="45"/>
      <c r="M38606" s="45"/>
    </row>
    <row r="38607" spans="8:13" s="28" customFormat="1" x14ac:dyDescent="0.2">
      <c r="H38607" s="12"/>
      <c r="J38607" s="29"/>
      <c r="K38607" s="45"/>
      <c r="L38607" s="45"/>
      <c r="M38607" s="45"/>
    </row>
    <row r="38608" spans="8:13" s="28" customFormat="1" x14ac:dyDescent="0.2">
      <c r="H38608" s="12"/>
      <c r="J38608" s="29"/>
      <c r="K38608" s="45"/>
      <c r="L38608" s="45"/>
      <c r="M38608" s="45"/>
    </row>
    <row r="38609" spans="8:13" s="28" customFormat="1" x14ac:dyDescent="0.2">
      <c r="H38609" s="12"/>
      <c r="J38609" s="29"/>
      <c r="K38609" s="45"/>
      <c r="L38609" s="45"/>
      <c r="M38609" s="45"/>
    </row>
    <row r="38610" spans="8:13" s="28" customFormat="1" x14ac:dyDescent="0.2">
      <c r="H38610" s="12"/>
      <c r="J38610" s="29"/>
      <c r="K38610" s="45"/>
      <c r="L38610" s="45"/>
      <c r="M38610" s="45"/>
    </row>
    <row r="38611" spans="8:13" s="28" customFormat="1" x14ac:dyDescent="0.2">
      <c r="H38611" s="12"/>
      <c r="J38611" s="29"/>
      <c r="K38611" s="45"/>
      <c r="L38611" s="45"/>
      <c r="M38611" s="45"/>
    </row>
    <row r="38612" spans="8:13" s="28" customFormat="1" x14ac:dyDescent="0.2">
      <c r="H38612" s="12"/>
      <c r="J38612" s="29"/>
      <c r="K38612" s="45"/>
      <c r="L38612" s="45"/>
      <c r="M38612" s="45"/>
    </row>
    <row r="38613" spans="8:13" s="28" customFormat="1" x14ac:dyDescent="0.2">
      <c r="H38613" s="12"/>
      <c r="J38613" s="29"/>
      <c r="K38613" s="45"/>
      <c r="L38613" s="45"/>
      <c r="M38613" s="45"/>
    </row>
    <row r="38614" spans="8:13" s="28" customFormat="1" x14ac:dyDescent="0.2">
      <c r="H38614" s="12"/>
      <c r="J38614" s="29"/>
      <c r="K38614" s="45"/>
      <c r="L38614" s="45"/>
      <c r="M38614" s="45"/>
    </row>
    <row r="38615" spans="8:13" s="28" customFormat="1" x14ac:dyDescent="0.2">
      <c r="H38615" s="12"/>
      <c r="J38615" s="29"/>
      <c r="K38615" s="45"/>
      <c r="L38615" s="45"/>
      <c r="M38615" s="45"/>
    </row>
    <row r="38616" spans="8:13" s="28" customFormat="1" x14ac:dyDescent="0.2">
      <c r="H38616" s="12"/>
      <c r="J38616" s="29"/>
      <c r="K38616" s="45"/>
      <c r="L38616" s="45"/>
      <c r="M38616" s="45"/>
    </row>
    <row r="38617" spans="8:13" s="28" customFormat="1" x14ac:dyDescent="0.2">
      <c r="H38617" s="12"/>
      <c r="J38617" s="29"/>
      <c r="K38617" s="45"/>
      <c r="L38617" s="45"/>
      <c r="M38617" s="45"/>
    </row>
    <row r="38618" spans="8:13" s="28" customFormat="1" x14ac:dyDescent="0.2">
      <c r="H38618" s="12"/>
      <c r="J38618" s="29"/>
      <c r="K38618" s="45"/>
      <c r="L38618" s="45"/>
      <c r="M38618" s="45"/>
    </row>
    <row r="38619" spans="8:13" s="28" customFormat="1" x14ac:dyDescent="0.2">
      <c r="H38619" s="12"/>
      <c r="J38619" s="29"/>
      <c r="K38619" s="45"/>
      <c r="L38619" s="45"/>
      <c r="M38619" s="45"/>
    </row>
    <row r="38620" spans="8:13" s="28" customFormat="1" x14ac:dyDescent="0.2">
      <c r="H38620" s="12"/>
      <c r="J38620" s="29"/>
      <c r="K38620" s="45"/>
      <c r="L38620" s="45"/>
      <c r="M38620" s="45"/>
    </row>
    <row r="38621" spans="8:13" s="28" customFormat="1" x14ac:dyDescent="0.2">
      <c r="H38621" s="12"/>
      <c r="J38621" s="29"/>
      <c r="K38621" s="45"/>
      <c r="L38621" s="45"/>
      <c r="M38621" s="45"/>
    </row>
    <row r="38622" spans="8:13" s="28" customFormat="1" x14ac:dyDescent="0.2">
      <c r="H38622" s="12"/>
      <c r="J38622" s="29"/>
      <c r="K38622" s="45"/>
      <c r="L38622" s="45"/>
      <c r="M38622" s="45"/>
    </row>
    <row r="38623" spans="8:13" s="28" customFormat="1" x14ac:dyDescent="0.2">
      <c r="H38623" s="12"/>
      <c r="J38623" s="29"/>
      <c r="K38623" s="45"/>
      <c r="L38623" s="45"/>
      <c r="M38623" s="45"/>
    </row>
    <row r="38624" spans="8:13" s="28" customFormat="1" x14ac:dyDescent="0.2">
      <c r="H38624" s="12"/>
      <c r="J38624" s="29"/>
      <c r="K38624" s="45"/>
      <c r="L38624" s="45"/>
      <c r="M38624" s="45"/>
    </row>
    <row r="38625" spans="8:13" s="28" customFormat="1" x14ac:dyDescent="0.2">
      <c r="H38625" s="12"/>
      <c r="J38625" s="29"/>
      <c r="K38625" s="45"/>
      <c r="L38625" s="45"/>
      <c r="M38625" s="45"/>
    </row>
    <row r="38626" spans="8:13" s="28" customFormat="1" x14ac:dyDescent="0.2">
      <c r="H38626" s="12"/>
      <c r="J38626" s="29"/>
      <c r="K38626" s="45"/>
      <c r="L38626" s="45"/>
      <c r="M38626" s="45"/>
    </row>
    <row r="38627" spans="8:13" s="28" customFormat="1" x14ac:dyDescent="0.2">
      <c r="H38627" s="12"/>
      <c r="J38627" s="29"/>
      <c r="K38627" s="45"/>
      <c r="L38627" s="45"/>
      <c r="M38627" s="45"/>
    </row>
    <row r="38628" spans="8:13" s="28" customFormat="1" x14ac:dyDescent="0.2">
      <c r="H38628" s="12"/>
      <c r="J38628" s="29"/>
      <c r="K38628" s="45"/>
      <c r="L38628" s="45"/>
      <c r="M38628" s="45"/>
    </row>
    <row r="38629" spans="8:13" s="28" customFormat="1" x14ac:dyDescent="0.2">
      <c r="H38629" s="12"/>
      <c r="J38629" s="29"/>
      <c r="K38629" s="45"/>
      <c r="L38629" s="45"/>
      <c r="M38629" s="45"/>
    </row>
    <row r="38630" spans="8:13" s="28" customFormat="1" x14ac:dyDescent="0.2">
      <c r="H38630" s="12"/>
      <c r="J38630" s="29"/>
      <c r="K38630" s="45"/>
      <c r="L38630" s="45"/>
      <c r="M38630" s="45"/>
    </row>
    <row r="38631" spans="8:13" s="28" customFormat="1" x14ac:dyDescent="0.2">
      <c r="H38631" s="12"/>
      <c r="J38631" s="29"/>
      <c r="K38631" s="45"/>
      <c r="L38631" s="45"/>
      <c r="M38631" s="45"/>
    </row>
    <row r="38632" spans="8:13" s="28" customFormat="1" x14ac:dyDescent="0.2">
      <c r="H38632" s="12"/>
      <c r="J38632" s="29"/>
      <c r="K38632" s="45"/>
      <c r="L38632" s="45"/>
      <c r="M38632" s="45"/>
    </row>
    <row r="38633" spans="8:13" s="28" customFormat="1" x14ac:dyDescent="0.2">
      <c r="H38633" s="12"/>
      <c r="J38633" s="29"/>
      <c r="K38633" s="45"/>
      <c r="L38633" s="45"/>
      <c r="M38633" s="45"/>
    </row>
    <row r="38634" spans="8:13" s="28" customFormat="1" x14ac:dyDescent="0.2">
      <c r="H38634" s="12"/>
      <c r="J38634" s="29"/>
      <c r="K38634" s="45"/>
      <c r="L38634" s="45"/>
      <c r="M38634" s="45"/>
    </row>
    <row r="38635" spans="8:13" s="28" customFormat="1" x14ac:dyDescent="0.2">
      <c r="H38635" s="12"/>
      <c r="J38635" s="29"/>
      <c r="K38635" s="45"/>
      <c r="L38635" s="45"/>
      <c r="M38635" s="45"/>
    </row>
    <row r="38636" spans="8:13" s="28" customFormat="1" x14ac:dyDescent="0.2">
      <c r="H38636" s="12"/>
      <c r="J38636" s="29"/>
      <c r="K38636" s="45"/>
      <c r="L38636" s="45"/>
      <c r="M38636" s="45"/>
    </row>
    <row r="38637" spans="8:13" s="28" customFormat="1" x14ac:dyDescent="0.2">
      <c r="H38637" s="12"/>
      <c r="J38637" s="29"/>
      <c r="K38637" s="45"/>
      <c r="L38637" s="45"/>
      <c r="M38637" s="45"/>
    </row>
    <row r="38638" spans="8:13" s="28" customFormat="1" x14ac:dyDescent="0.2">
      <c r="H38638" s="12"/>
      <c r="J38638" s="29"/>
      <c r="K38638" s="45"/>
      <c r="L38638" s="45"/>
      <c r="M38638" s="45"/>
    </row>
    <row r="38639" spans="8:13" s="28" customFormat="1" x14ac:dyDescent="0.2">
      <c r="H38639" s="12"/>
      <c r="J38639" s="29"/>
      <c r="K38639" s="45"/>
      <c r="L38639" s="45"/>
      <c r="M38639" s="45"/>
    </row>
    <row r="38640" spans="8:13" s="28" customFormat="1" x14ac:dyDescent="0.2">
      <c r="H38640" s="12"/>
      <c r="J38640" s="29"/>
      <c r="K38640" s="45"/>
      <c r="L38640" s="45"/>
      <c r="M38640" s="45"/>
    </row>
    <row r="38641" spans="8:13" s="28" customFormat="1" x14ac:dyDescent="0.2">
      <c r="H38641" s="12"/>
      <c r="J38641" s="29"/>
      <c r="K38641" s="45"/>
      <c r="L38641" s="45"/>
      <c r="M38641" s="45"/>
    </row>
    <row r="38642" spans="8:13" s="28" customFormat="1" x14ac:dyDescent="0.2">
      <c r="H38642" s="12"/>
      <c r="J38642" s="29"/>
      <c r="K38642" s="45"/>
      <c r="L38642" s="45"/>
      <c r="M38642" s="45"/>
    </row>
    <row r="38643" spans="8:13" s="28" customFormat="1" x14ac:dyDescent="0.2">
      <c r="H38643" s="12"/>
      <c r="J38643" s="29"/>
      <c r="K38643" s="45"/>
      <c r="L38643" s="45"/>
      <c r="M38643" s="45"/>
    </row>
    <row r="38644" spans="8:13" s="28" customFormat="1" x14ac:dyDescent="0.2">
      <c r="H38644" s="12"/>
      <c r="J38644" s="29"/>
      <c r="K38644" s="45"/>
      <c r="L38644" s="45"/>
      <c r="M38644" s="45"/>
    </row>
    <row r="38645" spans="8:13" s="28" customFormat="1" x14ac:dyDescent="0.2">
      <c r="H38645" s="12"/>
      <c r="J38645" s="29"/>
      <c r="K38645" s="45"/>
      <c r="L38645" s="45"/>
      <c r="M38645" s="45"/>
    </row>
    <row r="38646" spans="8:13" s="28" customFormat="1" x14ac:dyDescent="0.2">
      <c r="H38646" s="12"/>
      <c r="J38646" s="29"/>
      <c r="K38646" s="45"/>
      <c r="L38646" s="45"/>
      <c r="M38646" s="45"/>
    </row>
    <row r="38647" spans="8:13" s="28" customFormat="1" x14ac:dyDescent="0.2">
      <c r="H38647" s="12"/>
      <c r="J38647" s="29"/>
      <c r="K38647" s="45"/>
      <c r="L38647" s="45"/>
      <c r="M38647" s="45"/>
    </row>
    <row r="38648" spans="8:13" s="28" customFormat="1" x14ac:dyDescent="0.2">
      <c r="H38648" s="12"/>
      <c r="J38648" s="29"/>
      <c r="K38648" s="45"/>
      <c r="L38648" s="45"/>
      <c r="M38648" s="45"/>
    </row>
    <row r="38649" spans="8:13" s="28" customFormat="1" x14ac:dyDescent="0.2">
      <c r="H38649" s="12"/>
      <c r="J38649" s="29"/>
      <c r="K38649" s="45"/>
      <c r="L38649" s="45"/>
      <c r="M38649" s="45"/>
    </row>
    <row r="38650" spans="8:13" s="28" customFormat="1" x14ac:dyDescent="0.2">
      <c r="H38650" s="12"/>
      <c r="J38650" s="29"/>
      <c r="K38650" s="45"/>
      <c r="L38650" s="45"/>
      <c r="M38650" s="45"/>
    </row>
    <row r="38651" spans="8:13" s="28" customFormat="1" x14ac:dyDescent="0.2">
      <c r="H38651" s="12"/>
      <c r="J38651" s="29"/>
      <c r="K38651" s="45"/>
      <c r="L38651" s="45"/>
      <c r="M38651" s="45"/>
    </row>
    <row r="38652" spans="8:13" s="28" customFormat="1" x14ac:dyDescent="0.2">
      <c r="H38652" s="12"/>
      <c r="J38652" s="29"/>
      <c r="K38652" s="45"/>
      <c r="L38652" s="45"/>
      <c r="M38652" s="45"/>
    </row>
    <row r="38653" spans="8:13" s="28" customFormat="1" x14ac:dyDescent="0.2">
      <c r="H38653" s="12"/>
      <c r="J38653" s="29"/>
      <c r="K38653" s="45"/>
      <c r="L38653" s="45"/>
      <c r="M38653" s="45"/>
    </row>
    <row r="38654" spans="8:13" s="28" customFormat="1" x14ac:dyDescent="0.2">
      <c r="H38654" s="12"/>
      <c r="J38654" s="29"/>
      <c r="K38654" s="45"/>
      <c r="L38654" s="45"/>
      <c r="M38654" s="45"/>
    </row>
    <row r="38655" spans="8:13" s="28" customFormat="1" x14ac:dyDescent="0.2">
      <c r="H38655" s="12"/>
      <c r="J38655" s="29"/>
      <c r="K38655" s="45"/>
      <c r="L38655" s="45"/>
      <c r="M38655" s="45"/>
    </row>
    <row r="38656" spans="8:13" s="28" customFormat="1" x14ac:dyDescent="0.2">
      <c r="H38656" s="12"/>
      <c r="J38656" s="29"/>
      <c r="K38656" s="45"/>
      <c r="L38656" s="45"/>
      <c r="M38656" s="45"/>
    </row>
    <row r="38657" spans="8:13" s="28" customFormat="1" x14ac:dyDescent="0.2">
      <c r="H38657" s="12"/>
      <c r="J38657" s="29"/>
      <c r="K38657" s="45"/>
      <c r="L38657" s="45"/>
      <c r="M38657" s="45"/>
    </row>
    <row r="38658" spans="8:13" s="28" customFormat="1" x14ac:dyDescent="0.2">
      <c r="H38658" s="12"/>
      <c r="J38658" s="29"/>
      <c r="K38658" s="45"/>
      <c r="L38658" s="45"/>
      <c r="M38658" s="45"/>
    </row>
    <row r="38659" spans="8:13" s="28" customFormat="1" x14ac:dyDescent="0.2">
      <c r="H38659" s="12"/>
      <c r="J38659" s="29"/>
      <c r="K38659" s="45"/>
      <c r="L38659" s="45"/>
      <c r="M38659" s="45"/>
    </row>
    <row r="38660" spans="8:13" s="28" customFormat="1" x14ac:dyDescent="0.2">
      <c r="H38660" s="12"/>
      <c r="J38660" s="29"/>
      <c r="K38660" s="45"/>
      <c r="L38660" s="45"/>
      <c r="M38660" s="45"/>
    </row>
    <row r="38661" spans="8:13" s="28" customFormat="1" x14ac:dyDescent="0.2">
      <c r="H38661" s="12"/>
      <c r="J38661" s="29"/>
      <c r="K38661" s="45"/>
      <c r="L38661" s="45"/>
      <c r="M38661" s="45"/>
    </row>
    <row r="38662" spans="8:13" s="28" customFormat="1" x14ac:dyDescent="0.2">
      <c r="H38662" s="12"/>
      <c r="J38662" s="29"/>
      <c r="K38662" s="45"/>
      <c r="L38662" s="45"/>
      <c r="M38662" s="45"/>
    </row>
    <row r="38663" spans="8:13" s="28" customFormat="1" x14ac:dyDescent="0.2">
      <c r="H38663" s="12"/>
      <c r="J38663" s="29"/>
      <c r="K38663" s="45"/>
      <c r="L38663" s="45"/>
      <c r="M38663" s="45"/>
    </row>
    <row r="38664" spans="8:13" s="28" customFormat="1" x14ac:dyDescent="0.2">
      <c r="H38664" s="12"/>
      <c r="J38664" s="29"/>
      <c r="K38664" s="45"/>
      <c r="L38664" s="45"/>
      <c r="M38664" s="45"/>
    </row>
    <row r="38665" spans="8:13" s="28" customFormat="1" x14ac:dyDescent="0.2">
      <c r="H38665" s="12"/>
      <c r="J38665" s="29"/>
      <c r="K38665" s="45"/>
      <c r="L38665" s="45"/>
      <c r="M38665" s="45"/>
    </row>
    <row r="38666" spans="8:13" s="28" customFormat="1" x14ac:dyDescent="0.2">
      <c r="H38666" s="12"/>
      <c r="J38666" s="29"/>
      <c r="K38666" s="45"/>
      <c r="L38666" s="45"/>
      <c r="M38666" s="45"/>
    </row>
    <row r="38667" spans="8:13" s="28" customFormat="1" x14ac:dyDescent="0.2">
      <c r="H38667" s="12"/>
      <c r="J38667" s="29"/>
      <c r="K38667" s="45"/>
      <c r="L38667" s="45"/>
      <c r="M38667" s="45"/>
    </row>
    <row r="38668" spans="8:13" s="28" customFormat="1" x14ac:dyDescent="0.2">
      <c r="H38668" s="12"/>
      <c r="J38668" s="29"/>
      <c r="K38668" s="45"/>
      <c r="L38668" s="45"/>
      <c r="M38668" s="45"/>
    </row>
    <row r="38669" spans="8:13" s="28" customFormat="1" x14ac:dyDescent="0.2">
      <c r="H38669" s="12"/>
      <c r="J38669" s="29"/>
      <c r="K38669" s="45"/>
      <c r="L38669" s="45"/>
      <c r="M38669" s="45"/>
    </row>
    <row r="38670" spans="8:13" s="28" customFormat="1" x14ac:dyDescent="0.2">
      <c r="H38670" s="12"/>
      <c r="J38670" s="29"/>
      <c r="K38670" s="45"/>
      <c r="L38670" s="45"/>
      <c r="M38670" s="45"/>
    </row>
    <row r="38671" spans="8:13" s="28" customFormat="1" x14ac:dyDescent="0.2">
      <c r="H38671" s="12"/>
      <c r="J38671" s="29"/>
      <c r="K38671" s="45"/>
      <c r="L38671" s="45"/>
      <c r="M38671" s="45"/>
    </row>
    <row r="38672" spans="8:13" s="28" customFormat="1" x14ac:dyDescent="0.2">
      <c r="H38672" s="12"/>
      <c r="J38672" s="29"/>
      <c r="K38672" s="45"/>
      <c r="L38672" s="45"/>
      <c r="M38672" s="45"/>
    </row>
    <row r="38673" spans="8:13" s="28" customFormat="1" x14ac:dyDescent="0.2">
      <c r="H38673" s="12"/>
      <c r="J38673" s="29"/>
      <c r="K38673" s="45"/>
      <c r="L38673" s="45"/>
      <c r="M38673" s="45"/>
    </row>
    <row r="38674" spans="8:13" s="28" customFormat="1" x14ac:dyDescent="0.2">
      <c r="H38674" s="12"/>
      <c r="J38674" s="29"/>
      <c r="K38674" s="45"/>
      <c r="L38674" s="45"/>
      <c r="M38674" s="45"/>
    </row>
    <row r="38675" spans="8:13" s="28" customFormat="1" x14ac:dyDescent="0.2">
      <c r="H38675" s="12"/>
      <c r="J38675" s="29"/>
      <c r="K38675" s="45"/>
      <c r="L38675" s="45"/>
      <c r="M38675" s="45"/>
    </row>
    <row r="38676" spans="8:13" s="28" customFormat="1" x14ac:dyDescent="0.2">
      <c r="H38676" s="12"/>
      <c r="J38676" s="29"/>
      <c r="K38676" s="45"/>
      <c r="L38676" s="45"/>
      <c r="M38676" s="45"/>
    </row>
    <row r="38677" spans="8:13" s="28" customFormat="1" x14ac:dyDescent="0.2">
      <c r="H38677" s="12"/>
      <c r="J38677" s="29"/>
      <c r="K38677" s="45"/>
      <c r="L38677" s="45"/>
      <c r="M38677" s="45"/>
    </row>
    <row r="38678" spans="8:13" s="28" customFormat="1" x14ac:dyDescent="0.2">
      <c r="H38678" s="12"/>
      <c r="J38678" s="29"/>
      <c r="K38678" s="45"/>
      <c r="L38678" s="45"/>
      <c r="M38678" s="45"/>
    </row>
    <row r="38679" spans="8:13" s="28" customFormat="1" x14ac:dyDescent="0.2">
      <c r="H38679" s="12"/>
      <c r="J38679" s="29"/>
      <c r="K38679" s="45"/>
      <c r="L38679" s="45"/>
      <c r="M38679" s="45"/>
    </row>
    <row r="38680" spans="8:13" s="28" customFormat="1" x14ac:dyDescent="0.2">
      <c r="H38680" s="12"/>
      <c r="J38680" s="29"/>
      <c r="K38680" s="45"/>
      <c r="L38680" s="45"/>
      <c r="M38680" s="45"/>
    </row>
    <row r="38681" spans="8:13" s="28" customFormat="1" x14ac:dyDescent="0.2">
      <c r="H38681" s="12"/>
      <c r="J38681" s="29"/>
      <c r="K38681" s="45"/>
      <c r="L38681" s="45"/>
      <c r="M38681" s="45"/>
    </row>
    <row r="38682" spans="8:13" s="28" customFormat="1" x14ac:dyDescent="0.2">
      <c r="H38682" s="12"/>
      <c r="J38682" s="29"/>
      <c r="K38682" s="45"/>
      <c r="L38682" s="45"/>
      <c r="M38682" s="45"/>
    </row>
    <row r="38683" spans="8:13" s="28" customFormat="1" x14ac:dyDescent="0.2">
      <c r="H38683" s="12"/>
      <c r="J38683" s="29"/>
      <c r="K38683" s="45"/>
      <c r="L38683" s="45"/>
      <c r="M38683" s="45"/>
    </row>
    <row r="38684" spans="8:13" s="28" customFormat="1" x14ac:dyDescent="0.2">
      <c r="H38684" s="12"/>
      <c r="J38684" s="29"/>
      <c r="K38684" s="45"/>
      <c r="L38684" s="45"/>
      <c r="M38684" s="45"/>
    </row>
    <row r="38685" spans="8:13" s="28" customFormat="1" x14ac:dyDescent="0.2">
      <c r="H38685" s="12"/>
      <c r="J38685" s="29"/>
      <c r="K38685" s="45"/>
      <c r="L38685" s="45"/>
      <c r="M38685" s="45"/>
    </row>
    <row r="38686" spans="8:13" s="28" customFormat="1" x14ac:dyDescent="0.2">
      <c r="H38686" s="12"/>
      <c r="J38686" s="29"/>
      <c r="K38686" s="45"/>
      <c r="L38686" s="45"/>
      <c r="M38686" s="45"/>
    </row>
    <row r="38687" spans="8:13" s="28" customFormat="1" x14ac:dyDescent="0.2">
      <c r="H38687" s="12"/>
      <c r="J38687" s="29"/>
      <c r="K38687" s="45"/>
      <c r="L38687" s="45"/>
      <c r="M38687" s="45"/>
    </row>
    <row r="38688" spans="8:13" s="28" customFormat="1" x14ac:dyDescent="0.2">
      <c r="H38688" s="12"/>
      <c r="J38688" s="29"/>
      <c r="K38688" s="45"/>
      <c r="L38688" s="45"/>
      <c r="M38688" s="45"/>
    </row>
    <row r="38689" spans="8:13" s="28" customFormat="1" x14ac:dyDescent="0.2">
      <c r="H38689" s="12"/>
      <c r="J38689" s="29"/>
      <c r="K38689" s="45"/>
      <c r="L38689" s="45"/>
      <c r="M38689" s="45"/>
    </row>
    <row r="38690" spans="8:13" s="28" customFormat="1" x14ac:dyDescent="0.2">
      <c r="H38690" s="12"/>
      <c r="J38690" s="29"/>
      <c r="K38690" s="45"/>
      <c r="L38690" s="45"/>
      <c r="M38690" s="45"/>
    </row>
    <row r="38691" spans="8:13" s="28" customFormat="1" x14ac:dyDescent="0.2">
      <c r="H38691" s="12"/>
      <c r="J38691" s="29"/>
      <c r="K38691" s="45"/>
      <c r="L38691" s="45"/>
      <c r="M38691" s="45"/>
    </row>
    <row r="38692" spans="8:13" s="28" customFormat="1" x14ac:dyDescent="0.2">
      <c r="H38692" s="12"/>
      <c r="J38692" s="29"/>
      <c r="K38692" s="45"/>
      <c r="L38692" s="45"/>
      <c r="M38692" s="45"/>
    </row>
    <row r="38693" spans="8:13" s="28" customFormat="1" x14ac:dyDescent="0.2">
      <c r="H38693" s="12"/>
      <c r="J38693" s="29"/>
      <c r="K38693" s="45"/>
      <c r="L38693" s="45"/>
      <c r="M38693" s="45"/>
    </row>
    <row r="38694" spans="8:13" s="28" customFormat="1" x14ac:dyDescent="0.2">
      <c r="H38694" s="12"/>
      <c r="J38694" s="29"/>
      <c r="K38694" s="45"/>
      <c r="L38694" s="45"/>
      <c r="M38694" s="45"/>
    </row>
    <row r="38695" spans="8:13" s="28" customFormat="1" x14ac:dyDescent="0.2">
      <c r="H38695" s="12"/>
      <c r="J38695" s="29"/>
      <c r="K38695" s="45"/>
      <c r="L38695" s="45"/>
      <c r="M38695" s="45"/>
    </row>
    <row r="38696" spans="8:13" s="28" customFormat="1" x14ac:dyDescent="0.2">
      <c r="H38696" s="12"/>
      <c r="J38696" s="29"/>
      <c r="K38696" s="45"/>
      <c r="L38696" s="45"/>
      <c r="M38696" s="45"/>
    </row>
    <row r="38697" spans="8:13" s="28" customFormat="1" x14ac:dyDescent="0.2">
      <c r="H38697" s="12"/>
      <c r="J38697" s="29"/>
      <c r="K38697" s="45"/>
      <c r="L38697" s="45"/>
      <c r="M38697" s="45"/>
    </row>
    <row r="38698" spans="8:13" s="28" customFormat="1" x14ac:dyDescent="0.2">
      <c r="H38698" s="12"/>
      <c r="J38698" s="29"/>
      <c r="K38698" s="45"/>
      <c r="L38698" s="45"/>
      <c r="M38698" s="45"/>
    </row>
    <row r="38699" spans="8:13" s="28" customFormat="1" x14ac:dyDescent="0.2">
      <c r="H38699" s="12"/>
      <c r="J38699" s="29"/>
      <c r="K38699" s="45"/>
      <c r="L38699" s="45"/>
      <c r="M38699" s="45"/>
    </row>
    <row r="38700" spans="8:13" s="28" customFormat="1" x14ac:dyDescent="0.2">
      <c r="H38700" s="12"/>
      <c r="J38700" s="29"/>
      <c r="K38700" s="45"/>
      <c r="L38700" s="45"/>
      <c r="M38700" s="45"/>
    </row>
    <row r="38701" spans="8:13" s="28" customFormat="1" x14ac:dyDescent="0.2">
      <c r="H38701" s="12"/>
      <c r="J38701" s="29"/>
      <c r="K38701" s="45"/>
      <c r="L38701" s="45"/>
      <c r="M38701" s="45"/>
    </row>
    <row r="38702" spans="8:13" s="28" customFormat="1" x14ac:dyDescent="0.2">
      <c r="H38702" s="12"/>
      <c r="J38702" s="29"/>
      <c r="K38702" s="45"/>
      <c r="L38702" s="45"/>
      <c r="M38702" s="45"/>
    </row>
    <row r="38703" spans="8:13" s="28" customFormat="1" x14ac:dyDescent="0.2">
      <c r="H38703" s="12"/>
      <c r="J38703" s="29"/>
      <c r="K38703" s="45"/>
      <c r="L38703" s="45"/>
      <c r="M38703" s="45"/>
    </row>
    <row r="38704" spans="8:13" s="28" customFormat="1" x14ac:dyDescent="0.2">
      <c r="H38704" s="12"/>
      <c r="J38704" s="29"/>
      <c r="K38704" s="45"/>
      <c r="L38704" s="45"/>
      <c r="M38704" s="45"/>
    </row>
    <row r="38705" spans="8:13" s="28" customFormat="1" x14ac:dyDescent="0.2">
      <c r="H38705" s="12"/>
      <c r="J38705" s="29"/>
      <c r="K38705" s="45"/>
      <c r="L38705" s="45"/>
      <c r="M38705" s="45"/>
    </row>
    <row r="38706" spans="8:13" s="28" customFormat="1" x14ac:dyDescent="0.2">
      <c r="H38706" s="12"/>
      <c r="J38706" s="29"/>
      <c r="K38706" s="45"/>
      <c r="L38706" s="45"/>
      <c r="M38706" s="45"/>
    </row>
    <row r="38707" spans="8:13" s="28" customFormat="1" x14ac:dyDescent="0.2">
      <c r="H38707" s="12"/>
      <c r="J38707" s="29"/>
      <c r="K38707" s="45"/>
      <c r="L38707" s="45"/>
      <c r="M38707" s="45"/>
    </row>
    <row r="38708" spans="8:13" s="28" customFormat="1" x14ac:dyDescent="0.2">
      <c r="H38708" s="12"/>
      <c r="J38708" s="29"/>
      <c r="K38708" s="45"/>
      <c r="L38708" s="45"/>
      <c r="M38708" s="45"/>
    </row>
    <row r="38709" spans="8:13" s="28" customFormat="1" x14ac:dyDescent="0.2">
      <c r="H38709" s="12"/>
      <c r="J38709" s="29"/>
      <c r="K38709" s="45"/>
      <c r="L38709" s="45"/>
      <c r="M38709" s="45"/>
    </row>
    <row r="38710" spans="8:13" s="28" customFormat="1" x14ac:dyDescent="0.2">
      <c r="H38710" s="12"/>
      <c r="J38710" s="29"/>
      <c r="K38710" s="45"/>
      <c r="L38710" s="45"/>
      <c r="M38710" s="45"/>
    </row>
    <row r="38711" spans="8:13" s="28" customFormat="1" x14ac:dyDescent="0.2">
      <c r="H38711" s="12"/>
      <c r="J38711" s="29"/>
      <c r="K38711" s="45"/>
      <c r="L38711" s="45"/>
      <c r="M38711" s="45"/>
    </row>
    <row r="38712" spans="8:13" s="28" customFormat="1" x14ac:dyDescent="0.2">
      <c r="H38712" s="12"/>
      <c r="J38712" s="29"/>
      <c r="K38712" s="45"/>
      <c r="L38712" s="45"/>
      <c r="M38712" s="45"/>
    </row>
    <row r="38713" spans="8:13" s="28" customFormat="1" x14ac:dyDescent="0.2">
      <c r="H38713" s="12"/>
      <c r="J38713" s="29"/>
      <c r="K38713" s="45"/>
      <c r="L38713" s="45"/>
      <c r="M38713" s="45"/>
    </row>
    <row r="38714" spans="8:13" s="28" customFormat="1" x14ac:dyDescent="0.2">
      <c r="H38714" s="12"/>
      <c r="J38714" s="29"/>
      <c r="K38714" s="45"/>
      <c r="L38714" s="45"/>
      <c r="M38714" s="45"/>
    </row>
    <row r="38715" spans="8:13" s="28" customFormat="1" x14ac:dyDescent="0.2">
      <c r="H38715" s="12"/>
      <c r="J38715" s="29"/>
      <c r="K38715" s="45"/>
      <c r="L38715" s="45"/>
      <c r="M38715" s="45"/>
    </row>
    <row r="38716" spans="8:13" s="28" customFormat="1" x14ac:dyDescent="0.2">
      <c r="H38716" s="12"/>
      <c r="J38716" s="29"/>
      <c r="K38716" s="45"/>
      <c r="L38716" s="45"/>
      <c r="M38716" s="45"/>
    </row>
    <row r="38717" spans="8:13" s="28" customFormat="1" x14ac:dyDescent="0.2">
      <c r="H38717" s="12"/>
      <c r="J38717" s="29"/>
      <c r="K38717" s="45"/>
      <c r="L38717" s="45"/>
      <c r="M38717" s="45"/>
    </row>
    <row r="38718" spans="8:13" s="28" customFormat="1" x14ac:dyDescent="0.2">
      <c r="H38718" s="12"/>
      <c r="J38718" s="29"/>
      <c r="K38718" s="45"/>
      <c r="L38718" s="45"/>
      <c r="M38718" s="45"/>
    </row>
    <row r="38719" spans="8:13" s="28" customFormat="1" x14ac:dyDescent="0.2">
      <c r="H38719" s="12"/>
      <c r="J38719" s="29"/>
      <c r="K38719" s="45"/>
      <c r="L38719" s="45"/>
      <c r="M38719" s="45"/>
    </row>
    <row r="38720" spans="8:13" s="28" customFormat="1" x14ac:dyDescent="0.2">
      <c r="H38720" s="12"/>
      <c r="J38720" s="29"/>
      <c r="K38720" s="45"/>
      <c r="L38720" s="45"/>
      <c r="M38720" s="45"/>
    </row>
    <row r="38721" spans="8:13" s="28" customFormat="1" x14ac:dyDescent="0.2">
      <c r="H38721" s="12"/>
      <c r="J38721" s="29"/>
      <c r="K38721" s="45"/>
      <c r="L38721" s="45"/>
      <c r="M38721" s="45"/>
    </row>
    <row r="38722" spans="8:13" s="28" customFormat="1" x14ac:dyDescent="0.2">
      <c r="H38722" s="12"/>
      <c r="J38722" s="29"/>
      <c r="K38722" s="45"/>
      <c r="L38722" s="45"/>
      <c r="M38722" s="45"/>
    </row>
    <row r="38723" spans="8:13" s="28" customFormat="1" x14ac:dyDescent="0.2">
      <c r="H38723" s="12"/>
      <c r="J38723" s="29"/>
      <c r="K38723" s="45"/>
      <c r="L38723" s="45"/>
      <c r="M38723" s="45"/>
    </row>
    <row r="38724" spans="8:13" s="28" customFormat="1" x14ac:dyDescent="0.2">
      <c r="H38724" s="12"/>
      <c r="J38724" s="29"/>
      <c r="K38724" s="45"/>
      <c r="L38724" s="45"/>
      <c r="M38724" s="45"/>
    </row>
    <row r="38725" spans="8:13" s="28" customFormat="1" x14ac:dyDescent="0.2">
      <c r="H38725" s="12"/>
      <c r="J38725" s="29"/>
      <c r="K38725" s="45"/>
      <c r="L38725" s="45"/>
      <c r="M38725" s="45"/>
    </row>
    <row r="38726" spans="8:13" s="28" customFormat="1" x14ac:dyDescent="0.2">
      <c r="H38726" s="12"/>
      <c r="J38726" s="29"/>
      <c r="K38726" s="45"/>
      <c r="L38726" s="45"/>
      <c r="M38726" s="45"/>
    </row>
    <row r="38727" spans="8:13" s="28" customFormat="1" x14ac:dyDescent="0.2">
      <c r="H38727" s="12"/>
      <c r="J38727" s="29"/>
      <c r="K38727" s="45"/>
      <c r="L38727" s="45"/>
      <c r="M38727" s="45"/>
    </row>
    <row r="38728" spans="8:13" s="28" customFormat="1" x14ac:dyDescent="0.2">
      <c r="H38728" s="12"/>
      <c r="J38728" s="29"/>
      <c r="K38728" s="45"/>
      <c r="L38728" s="45"/>
      <c r="M38728" s="45"/>
    </row>
    <row r="38729" spans="8:13" s="28" customFormat="1" x14ac:dyDescent="0.2">
      <c r="H38729" s="12"/>
      <c r="J38729" s="29"/>
      <c r="K38729" s="45"/>
      <c r="L38729" s="45"/>
      <c r="M38729" s="45"/>
    </row>
    <row r="38730" spans="8:13" s="28" customFormat="1" x14ac:dyDescent="0.2">
      <c r="H38730" s="12"/>
      <c r="J38730" s="29"/>
      <c r="K38730" s="45"/>
      <c r="L38730" s="45"/>
      <c r="M38730" s="45"/>
    </row>
    <row r="38731" spans="8:13" s="28" customFormat="1" x14ac:dyDescent="0.2">
      <c r="H38731" s="12"/>
      <c r="J38731" s="29"/>
      <c r="K38731" s="45"/>
      <c r="L38731" s="45"/>
      <c r="M38731" s="45"/>
    </row>
    <row r="38732" spans="8:13" s="28" customFormat="1" x14ac:dyDescent="0.2">
      <c r="H38732" s="12"/>
      <c r="J38732" s="29"/>
      <c r="K38732" s="45"/>
      <c r="L38732" s="45"/>
      <c r="M38732" s="45"/>
    </row>
    <row r="38733" spans="8:13" s="28" customFormat="1" x14ac:dyDescent="0.2">
      <c r="H38733" s="12"/>
      <c r="J38733" s="29"/>
      <c r="K38733" s="45"/>
      <c r="L38733" s="45"/>
      <c r="M38733" s="45"/>
    </row>
    <row r="38734" spans="8:13" s="28" customFormat="1" x14ac:dyDescent="0.2">
      <c r="H38734" s="12"/>
      <c r="J38734" s="29"/>
      <c r="K38734" s="45"/>
      <c r="L38734" s="45"/>
      <c r="M38734" s="45"/>
    </row>
    <row r="38735" spans="8:13" s="28" customFormat="1" x14ac:dyDescent="0.2">
      <c r="H38735" s="12"/>
      <c r="J38735" s="29"/>
      <c r="K38735" s="45"/>
      <c r="L38735" s="45"/>
      <c r="M38735" s="45"/>
    </row>
    <row r="38736" spans="8:13" s="28" customFormat="1" x14ac:dyDescent="0.2">
      <c r="H38736" s="12"/>
      <c r="J38736" s="29"/>
      <c r="K38736" s="45"/>
      <c r="L38736" s="45"/>
      <c r="M38736" s="45"/>
    </row>
    <row r="38737" spans="8:13" s="28" customFormat="1" x14ac:dyDescent="0.2">
      <c r="H38737" s="12"/>
      <c r="J38737" s="29"/>
      <c r="K38737" s="45"/>
      <c r="L38737" s="45"/>
      <c r="M38737" s="45"/>
    </row>
    <row r="38738" spans="8:13" s="28" customFormat="1" x14ac:dyDescent="0.2">
      <c r="H38738" s="12"/>
      <c r="J38738" s="29"/>
      <c r="K38738" s="45"/>
      <c r="L38738" s="45"/>
      <c r="M38738" s="45"/>
    </row>
    <row r="38739" spans="8:13" s="28" customFormat="1" x14ac:dyDescent="0.2">
      <c r="H38739" s="12"/>
      <c r="J38739" s="29"/>
      <c r="K38739" s="45"/>
      <c r="L38739" s="45"/>
      <c r="M38739" s="45"/>
    </row>
    <row r="38740" spans="8:13" s="28" customFormat="1" x14ac:dyDescent="0.2">
      <c r="H38740" s="12"/>
      <c r="J38740" s="29"/>
      <c r="K38740" s="45"/>
      <c r="L38740" s="45"/>
      <c r="M38740" s="45"/>
    </row>
    <row r="38741" spans="8:13" s="28" customFormat="1" x14ac:dyDescent="0.2">
      <c r="H38741" s="12"/>
      <c r="J38741" s="29"/>
      <c r="K38741" s="45"/>
      <c r="L38741" s="45"/>
      <c r="M38741" s="45"/>
    </row>
    <row r="38742" spans="8:13" s="28" customFormat="1" x14ac:dyDescent="0.2">
      <c r="H38742" s="12"/>
      <c r="J38742" s="29"/>
      <c r="K38742" s="45"/>
      <c r="L38742" s="45"/>
      <c r="M38742" s="45"/>
    </row>
    <row r="38743" spans="8:13" s="28" customFormat="1" x14ac:dyDescent="0.2">
      <c r="H38743" s="12"/>
      <c r="J38743" s="29"/>
      <c r="K38743" s="45"/>
      <c r="L38743" s="45"/>
      <c r="M38743" s="45"/>
    </row>
    <row r="38744" spans="8:13" s="28" customFormat="1" x14ac:dyDescent="0.2">
      <c r="H38744" s="12"/>
      <c r="J38744" s="29"/>
      <c r="K38744" s="45"/>
      <c r="L38744" s="45"/>
      <c r="M38744" s="45"/>
    </row>
    <row r="38745" spans="8:13" s="28" customFormat="1" x14ac:dyDescent="0.2">
      <c r="H38745" s="12"/>
      <c r="J38745" s="29"/>
      <c r="K38745" s="45"/>
      <c r="L38745" s="45"/>
      <c r="M38745" s="45"/>
    </row>
    <row r="38746" spans="8:13" s="28" customFormat="1" x14ac:dyDescent="0.2">
      <c r="H38746" s="12"/>
      <c r="J38746" s="29"/>
      <c r="K38746" s="45"/>
      <c r="L38746" s="45"/>
      <c r="M38746" s="45"/>
    </row>
    <row r="38747" spans="8:13" s="28" customFormat="1" x14ac:dyDescent="0.2">
      <c r="H38747" s="12"/>
      <c r="J38747" s="29"/>
      <c r="K38747" s="45"/>
      <c r="L38747" s="45"/>
      <c r="M38747" s="45"/>
    </row>
    <row r="38748" spans="8:13" s="28" customFormat="1" x14ac:dyDescent="0.2">
      <c r="H38748" s="12"/>
      <c r="J38748" s="29"/>
      <c r="K38748" s="45"/>
      <c r="L38748" s="45"/>
      <c r="M38748" s="45"/>
    </row>
    <row r="38749" spans="8:13" s="28" customFormat="1" x14ac:dyDescent="0.2">
      <c r="H38749" s="12"/>
      <c r="J38749" s="29"/>
      <c r="K38749" s="45"/>
      <c r="L38749" s="45"/>
      <c r="M38749" s="45"/>
    </row>
    <row r="38750" spans="8:13" s="28" customFormat="1" x14ac:dyDescent="0.2">
      <c r="H38750" s="12"/>
      <c r="J38750" s="29"/>
      <c r="K38750" s="45"/>
      <c r="L38750" s="45"/>
      <c r="M38750" s="45"/>
    </row>
    <row r="38751" spans="8:13" s="28" customFormat="1" x14ac:dyDescent="0.2">
      <c r="H38751" s="12"/>
      <c r="J38751" s="29"/>
      <c r="K38751" s="45"/>
      <c r="L38751" s="45"/>
      <c r="M38751" s="45"/>
    </row>
    <row r="38752" spans="8:13" s="28" customFormat="1" x14ac:dyDescent="0.2">
      <c r="H38752" s="12"/>
      <c r="J38752" s="29"/>
      <c r="K38752" s="45"/>
      <c r="L38752" s="45"/>
      <c r="M38752" s="45"/>
    </row>
    <row r="38753" spans="8:13" s="28" customFormat="1" x14ac:dyDescent="0.2">
      <c r="H38753" s="12"/>
      <c r="J38753" s="29"/>
      <c r="K38753" s="45"/>
      <c r="L38753" s="45"/>
      <c r="M38753" s="45"/>
    </row>
    <row r="38754" spans="8:13" s="28" customFormat="1" x14ac:dyDescent="0.2">
      <c r="H38754" s="12"/>
      <c r="J38754" s="29"/>
      <c r="K38754" s="45"/>
      <c r="L38754" s="45"/>
      <c r="M38754" s="45"/>
    </row>
    <row r="38755" spans="8:13" s="28" customFormat="1" x14ac:dyDescent="0.2">
      <c r="H38755" s="12"/>
      <c r="J38755" s="29"/>
      <c r="K38755" s="45"/>
      <c r="L38755" s="45"/>
      <c r="M38755" s="45"/>
    </row>
    <row r="38756" spans="8:13" s="28" customFormat="1" x14ac:dyDescent="0.2">
      <c r="H38756" s="12"/>
      <c r="J38756" s="29"/>
      <c r="K38756" s="45"/>
      <c r="L38756" s="45"/>
      <c r="M38756" s="45"/>
    </row>
    <row r="38757" spans="8:13" s="28" customFormat="1" x14ac:dyDescent="0.2">
      <c r="H38757" s="12"/>
      <c r="J38757" s="29"/>
      <c r="K38757" s="45"/>
      <c r="L38757" s="45"/>
      <c r="M38757" s="45"/>
    </row>
    <row r="38758" spans="8:13" s="28" customFormat="1" x14ac:dyDescent="0.2">
      <c r="H38758" s="12"/>
      <c r="J38758" s="29"/>
      <c r="K38758" s="45"/>
      <c r="L38758" s="45"/>
      <c r="M38758" s="45"/>
    </row>
    <row r="38759" spans="8:13" s="28" customFormat="1" x14ac:dyDescent="0.2">
      <c r="H38759" s="12"/>
      <c r="J38759" s="29"/>
      <c r="K38759" s="45"/>
      <c r="L38759" s="45"/>
      <c r="M38759" s="45"/>
    </row>
    <row r="38760" spans="8:13" s="28" customFormat="1" x14ac:dyDescent="0.2">
      <c r="H38760" s="12"/>
      <c r="J38760" s="29"/>
      <c r="K38760" s="45"/>
      <c r="L38760" s="45"/>
      <c r="M38760" s="45"/>
    </row>
    <row r="38761" spans="8:13" s="28" customFormat="1" x14ac:dyDescent="0.2">
      <c r="H38761" s="12"/>
      <c r="J38761" s="29"/>
      <c r="K38761" s="45"/>
      <c r="L38761" s="45"/>
      <c r="M38761" s="45"/>
    </row>
    <row r="38762" spans="8:13" s="28" customFormat="1" x14ac:dyDescent="0.2">
      <c r="H38762" s="12"/>
      <c r="J38762" s="29"/>
      <c r="K38762" s="45"/>
      <c r="L38762" s="45"/>
      <c r="M38762" s="45"/>
    </row>
    <row r="38763" spans="8:13" s="28" customFormat="1" x14ac:dyDescent="0.2">
      <c r="H38763" s="12"/>
      <c r="J38763" s="29"/>
      <c r="K38763" s="45"/>
      <c r="L38763" s="45"/>
      <c r="M38763" s="45"/>
    </row>
    <row r="38764" spans="8:13" s="28" customFormat="1" x14ac:dyDescent="0.2">
      <c r="H38764" s="12"/>
      <c r="J38764" s="29"/>
      <c r="K38764" s="45"/>
      <c r="L38764" s="45"/>
      <c r="M38764" s="45"/>
    </row>
    <row r="38765" spans="8:13" s="28" customFormat="1" x14ac:dyDescent="0.2">
      <c r="H38765" s="12"/>
      <c r="J38765" s="29"/>
      <c r="K38765" s="45"/>
      <c r="L38765" s="45"/>
      <c r="M38765" s="45"/>
    </row>
    <row r="38766" spans="8:13" s="28" customFormat="1" x14ac:dyDescent="0.2">
      <c r="H38766" s="12"/>
      <c r="J38766" s="29"/>
      <c r="K38766" s="45"/>
      <c r="L38766" s="45"/>
      <c r="M38766" s="45"/>
    </row>
    <row r="38767" spans="8:13" s="28" customFormat="1" x14ac:dyDescent="0.2">
      <c r="H38767" s="12"/>
      <c r="J38767" s="29"/>
      <c r="K38767" s="45"/>
      <c r="L38767" s="45"/>
      <c r="M38767" s="45"/>
    </row>
    <row r="38768" spans="8:13" s="28" customFormat="1" x14ac:dyDescent="0.2">
      <c r="H38768" s="12"/>
      <c r="J38768" s="29"/>
      <c r="K38768" s="45"/>
      <c r="L38768" s="45"/>
      <c r="M38768" s="45"/>
    </row>
    <row r="38769" spans="8:13" s="28" customFormat="1" x14ac:dyDescent="0.2">
      <c r="H38769" s="12"/>
      <c r="J38769" s="29"/>
      <c r="K38769" s="45"/>
      <c r="L38769" s="45"/>
      <c r="M38769" s="45"/>
    </row>
    <row r="38770" spans="8:13" s="28" customFormat="1" x14ac:dyDescent="0.2">
      <c r="H38770" s="12"/>
      <c r="J38770" s="29"/>
      <c r="K38770" s="45"/>
      <c r="L38770" s="45"/>
      <c r="M38770" s="45"/>
    </row>
    <row r="38771" spans="8:13" s="28" customFormat="1" x14ac:dyDescent="0.2">
      <c r="H38771" s="12"/>
      <c r="J38771" s="29"/>
      <c r="K38771" s="45"/>
      <c r="L38771" s="45"/>
      <c r="M38771" s="45"/>
    </row>
    <row r="38772" spans="8:13" s="28" customFormat="1" x14ac:dyDescent="0.2">
      <c r="H38772" s="12"/>
      <c r="J38772" s="29"/>
      <c r="K38772" s="45"/>
      <c r="L38772" s="45"/>
      <c r="M38772" s="45"/>
    </row>
    <row r="38773" spans="8:13" s="28" customFormat="1" x14ac:dyDescent="0.2">
      <c r="H38773" s="12"/>
      <c r="J38773" s="29"/>
      <c r="K38773" s="45"/>
      <c r="L38773" s="45"/>
      <c r="M38773" s="45"/>
    </row>
    <row r="38774" spans="8:13" s="28" customFormat="1" x14ac:dyDescent="0.2">
      <c r="H38774" s="12"/>
      <c r="J38774" s="29"/>
      <c r="K38774" s="45"/>
      <c r="L38774" s="45"/>
      <c r="M38774" s="45"/>
    </row>
    <row r="38775" spans="8:13" s="28" customFormat="1" x14ac:dyDescent="0.2">
      <c r="H38775" s="12"/>
      <c r="J38775" s="29"/>
      <c r="K38775" s="45"/>
      <c r="L38775" s="45"/>
      <c r="M38775" s="45"/>
    </row>
    <row r="38776" spans="8:13" s="28" customFormat="1" x14ac:dyDescent="0.2">
      <c r="H38776" s="12"/>
      <c r="J38776" s="29"/>
      <c r="K38776" s="45"/>
      <c r="L38776" s="45"/>
      <c r="M38776" s="45"/>
    </row>
    <row r="38777" spans="8:13" s="28" customFormat="1" x14ac:dyDescent="0.2">
      <c r="H38777" s="12"/>
      <c r="J38777" s="29"/>
      <c r="K38777" s="45"/>
      <c r="L38777" s="45"/>
      <c r="M38777" s="45"/>
    </row>
    <row r="38778" spans="8:13" s="28" customFormat="1" x14ac:dyDescent="0.2">
      <c r="H38778" s="12"/>
      <c r="J38778" s="29"/>
      <c r="K38778" s="45"/>
      <c r="L38778" s="45"/>
      <c r="M38778" s="45"/>
    </row>
    <row r="38779" spans="8:13" s="28" customFormat="1" x14ac:dyDescent="0.2">
      <c r="H38779" s="12"/>
      <c r="J38779" s="29"/>
      <c r="K38779" s="45"/>
      <c r="L38779" s="45"/>
      <c r="M38779" s="45"/>
    </row>
    <row r="38780" spans="8:13" s="28" customFormat="1" x14ac:dyDescent="0.2">
      <c r="H38780" s="12"/>
      <c r="J38780" s="29"/>
      <c r="K38780" s="45"/>
      <c r="L38780" s="45"/>
      <c r="M38780" s="45"/>
    </row>
    <row r="38781" spans="8:13" s="28" customFormat="1" x14ac:dyDescent="0.2">
      <c r="H38781" s="12"/>
      <c r="J38781" s="29"/>
      <c r="K38781" s="45"/>
      <c r="L38781" s="45"/>
      <c r="M38781" s="45"/>
    </row>
    <row r="38782" spans="8:13" s="28" customFormat="1" x14ac:dyDescent="0.2">
      <c r="H38782" s="12"/>
      <c r="J38782" s="29"/>
      <c r="K38782" s="45"/>
      <c r="L38782" s="45"/>
      <c r="M38782" s="45"/>
    </row>
    <row r="38783" spans="8:13" s="28" customFormat="1" x14ac:dyDescent="0.2">
      <c r="H38783" s="12"/>
      <c r="J38783" s="29"/>
      <c r="K38783" s="45"/>
      <c r="L38783" s="45"/>
      <c r="M38783" s="45"/>
    </row>
    <row r="38784" spans="8:13" s="28" customFormat="1" x14ac:dyDescent="0.2">
      <c r="H38784" s="12"/>
      <c r="J38784" s="29"/>
      <c r="K38784" s="45"/>
      <c r="L38784" s="45"/>
      <c r="M38784" s="45"/>
    </row>
    <row r="38785" spans="8:13" s="28" customFormat="1" x14ac:dyDescent="0.2">
      <c r="H38785" s="12"/>
      <c r="J38785" s="29"/>
      <c r="K38785" s="45"/>
      <c r="L38785" s="45"/>
      <c r="M38785" s="45"/>
    </row>
    <row r="38786" spans="8:13" s="28" customFormat="1" x14ac:dyDescent="0.2">
      <c r="H38786" s="12"/>
      <c r="J38786" s="29"/>
      <c r="K38786" s="45"/>
      <c r="L38786" s="45"/>
      <c r="M38786" s="45"/>
    </row>
    <row r="38787" spans="8:13" s="28" customFormat="1" x14ac:dyDescent="0.2">
      <c r="H38787" s="12"/>
      <c r="J38787" s="29"/>
      <c r="K38787" s="45"/>
      <c r="L38787" s="45"/>
      <c r="M38787" s="45"/>
    </row>
    <row r="38788" spans="8:13" s="28" customFormat="1" x14ac:dyDescent="0.2">
      <c r="H38788" s="12"/>
      <c r="J38788" s="29"/>
      <c r="K38788" s="45"/>
      <c r="L38788" s="45"/>
      <c r="M38788" s="45"/>
    </row>
    <row r="38789" spans="8:13" s="28" customFormat="1" x14ac:dyDescent="0.2">
      <c r="H38789" s="12"/>
      <c r="J38789" s="29"/>
      <c r="K38789" s="45"/>
      <c r="L38789" s="45"/>
      <c r="M38789" s="45"/>
    </row>
    <row r="38790" spans="8:13" s="28" customFormat="1" x14ac:dyDescent="0.2">
      <c r="H38790" s="12"/>
      <c r="J38790" s="29"/>
      <c r="K38790" s="45"/>
      <c r="L38790" s="45"/>
      <c r="M38790" s="45"/>
    </row>
    <row r="38791" spans="8:13" s="28" customFormat="1" x14ac:dyDescent="0.2">
      <c r="H38791" s="12"/>
      <c r="J38791" s="29"/>
      <c r="K38791" s="45"/>
      <c r="L38791" s="45"/>
      <c r="M38791" s="45"/>
    </row>
    <row r="38792" spans="8:13" s="28" customFormat="1" x14ac:dyDescent="0.2">
      <c r="H38792" s="12"/>
      <c r="J38792" s="29"/>
      <c r="K38792" s="45"/>
      <c r="L38792" s="45"/>
      <c r="M38792" s="45"/>
    </row>
    <row r="38793" spans="8:13" s="28" customFormat="1" x14ac:dyDescent="0.2">
      <c r="H38793" s="12"/>
      <c r="J38793" s="29"/>
      <c r="K38793" s="45"/>
      <c r="L38793" s="45"/>
      <c r="M38793" s="45"/>
    </row>
    <row r="38794" spans="8:13" s="28" customFormat="1" x14ac:dyDescent="0.2">
      <c r="H38794" s="12"/>
      <c r="J38794" s="29"/>
      <c r="K38794" s="45"/>
      <c r="L38794" s="45"/>
      <c r="M38794" s="45"/>
    </row>
    <row r="38795" spans="8:13" s="28" customFormat="1" x14ac:dyDescent="0.2">
      <c r="H38795" s="12"/>
      <c r="J38795" s="29"/>
      <c r="K38795" s="45"/>
      <c r="L38795" s="45"/>
      <c r="M38795" s="45"/>
    </row>
    <row r="38796" spans="8:13" s="28" customFormat="1" x14ac:dyDescent="0.2">
      <c r="H38796" s="12"/>
      <c r="J38796" s="29"/>
      <c r="K38796" s="45"/>
      <c r="L38796" s="45"/>
      <c r="M38796" s="45"/>
    </row>
    <row r="38797" spans="8:13" s="28" customFormat="1" x14ac:dyDescent="0.2">
      <c r="H38797" s="12"/>
      <c r="J38797" s="29"/>
      <c r="K38797" s="45"/>
      <c r="L38797" s="45"/>
      <c r="M38797" s="45"/>
    </row>
    <row r="38798" spans="8:13" s="28" customFormat="1" x14ac:dyDescent="0.2">
      <c r="H38798" s="12"/>
      <c r="J38798" s="29"/>
      <c r="K38798" s="45"/>
      <c r="L38798" s="45"/>
      <c r="M38798" s="45"/>
    </row>
    <row r="38799" spans="8:13" s="28" customFormat="1" x14ac:dyDescent="0.2">
      <c r="H38799" s="12"/>
      <c r="J38799" s="29"/>
      <c r="K38799" s="45"/>
      <c r="L38799" s="45"/>
      <c r="M38799" s="45"/>
    </row>
    <row r="38800" spans="8:13" s="28" customFormat="1" x14ac:dyDescent="0.2">
      <c r="H38800" s="12"/>
      <c r="J38800" s="29"/>
      <c r="K38800" s="45"/>
      <c r="L38800" s="45"/>
      <c r="M38800" s="45"/>
    </row>
    <row r="38801" spans="8:13" s="28" customFormat="1" x14ac:dyDescent="0.2">
      <c r="H38801" s="12"/>
      <c r="J38801" s="29"/>
      <c r="K38801" s="45"/>
      <c r="L38801" s="45"/>
      <c r="M38801" s="45"/>
    </row>
    <row r="38802" spans="8:13" s="28" customFormat="1" x14ac:dyDescent="0.2">
      <c r="H38802" s="12"/>
      <c r="J38802" s="29"/>
      <c r="K38802" s="45"/>
      <c r="L38802" s="45"/>
      <c r="M38802" s="45"/>
    </row>
    <row r="38803" spans="8:13" s="28" customFormat="1" x14ac:dyDescent="0.2">
      <c r="H38803" s="12"/>
      <c r="J38803" s="29"/>
      <c r="K38803" s="45"/>
      <c r="L38803" s="45"/>
      <c r="M38803" s="45"/>
    </row>
    <row r="38804" spans="8:13" s="28" customFormat="1" x14ac:dyDescent="0.2">
      <c r="H38804" s="12"/>
      <c r="J38804" s="29"/>
      <c r="K38804" s="45"/>
      <c r="L38804" s="45"/>
      <c r="M38804" s="45"/>
    </row>
    <row r="38805" spans="8:13" s="28" customFormat="1" x14ac:dyDescent="0.2">
      <c r="H38805" s="12"/>
      <c r="J38805" s="29"/>
      <c r="K38805" s="45"/>
      <c r="L38805" s="45"/>
      <c r="M38805" s="45"/>
    </row>
    <row r="38806" spans="8:13" s="28" customFormat="1" x14ac:dyDescent="0.2">
      <c r="H38806" s="12"/>
      <c r="J38806" s="29"/>
      <c r="K38806" s="45"/>
      <c r="L38806" s="45"/>
      <c r="M38806" s="45"/>
    </row>
    <row r="38807" spans="8:13" s="28" customFormat="1" x14ac:dyDescent="0.2">
      <c r="H38807" s="12"/>
      <c r="J38807" s="29"/>
      <c r="K38807" s="45"/>
      <c r="L38807" s="45"/>
      <c r="M38807" s="45"/>
    </row>
    <row r="38808" spans="8:13" s="28" customFormat="1" x14ac:dyDescent="0.2">
      <c r="H38808" s="12"/>
      <c r="J38808" s="29"/>
      <c r="K38808" s="45"/>
      <c r="L38808" s="45"/>
      <c r="M38808" s="45"/>
    </row>
    <row r="38809" spans="8:13" s="28" customFormat="1" x14ac:dyDescent="0.2">
      <c r="H38809" s="12"/>
      <c r="J38809" s="29"/>
      <c r="K38809" s="45"/>
      <c r="L38809" s="45"/>
      <c r="M38809" s="45"/>
    </row>
    <row r="38810" spans="8:13" s="28" customFormat="1" x14ac:dyDescent="0.2">
      <c r="H38810" s="12"/>
      <c r="J38810" s="29"/>
      <c r="K38810" s="45"/>
      <c r="L38810" s="45"/>
      <c r="M38810" s="45"/>
    </row>
    <row r="38811" spans="8:13" s="28" customFormat="1" x14ac:dyDescent="0.2">
      <c r="H38811" s="12"/>
      <c r="J38811" s="29"/>
      <c r="K38811" s="45"/>
      <c r="L38811" s="45"/>
      <c r="M38811" s="45"/>
    </row>
    <row r="38812" spans="8:13" s="28" customFormat="1" x14ac:dyDescent="0.2">
      <c r="H38812" s="12"/>
      <c r="J38812" s="29"/>
      <c r="K38812" s="45"/>
      <c r="L38812" s="45"/>
      <c r="M38812" s="45"/>
    </row>
    <row r="38813" spans="8:13" s="28" customFormat="1" x14ac:dyDescent="0.2">
      <c r="H38813" s="12"/>
      <c r="J38813" s="29"/>
      <c r="K38813" s="45"/>
      <c r="L38813" s="45"/>
      <c r="M38813" s="45"/>
    </row>
    <row r="38814" spans="8:13" s="28" customFormat="1" x14ac:dyDescent="0.2">
      <c r="H38814" s="12"/>
      <c r="J38814" s="29"/>
      <c r="K38814" s="45"/>
      <c r="L38814" s="45"/>
      <c r="M38814" s="45"/>
    </row>
    <row r="38815" spans="8:13" s="28" customFormat="1" x14ac:dyDescent="0.2">
      <c r="H38815" s="12"/>
      <c r="J38815" s="29"/>
      <c r="K38815" s="45"/>
      <c r="L38815" s="45"/>
      <c r="M38815" s="45"/>
    </row>
    <row r="38816" spans="8:13" s="28" customFormat="1" x14ac:dyDescent="0.2">
      <c r="H38816" s="12"/>
      <c r="J38816" s="29"/>
      <c r="K38816" s="45"/>
      <c r="L38816" s="45"/>
      <c r="M38816" s="45"/>
    </row>
    <row r="38817" spans="8:13" s="28" customFormat="1" x14ac:dyDescent="0.2">
      <c r="H38817" s="12"/>
      <c r="J38817" s="29"/>
      <c r="K38817" s="45"/>
      <c r="L38817" s="45"/>
      <c r="M38817" s="45"/>
    </row>
    <row r="38818" spans="8:13" s="28" customFormat="1" x14ac:dyDescent="0.2">
      <c r="H38818" s="12"/>
      <c r="J38818" s="29"/>
      <c r="K38818" s="45"/>
      <c r="L38818" s="45"/>
      <c r="M38818" s="45"/>
    </row>
    <row r="38819" spans="8:13" s="28" customFormat="1" x14ac:dyDescent="0.2">
      <c r="H38819" s="12"/>
      <c r="J38819" s="29"/>
      <c r="K38819" s="45"/>
      <c r="L38819" s="45"/>
      <c r="M38819" s="45"/>
    </row>
    <row r="38820" spans="8:13" s="28" customFormat="1" x14ac:dyDescent="0.2">
      <c r="H38820" s="12"/>
      <c r="J38820" s="29"/>
      <c r="K38820" s="45"/>
      <c r="L38820" s="45"/>
      <c r="M38820" s="45"/>
    </row>
    <row r="38821" spans="8:13" s="28" customFormat="1" x14ac:dyDescent="0.2">
      <c r="H38821" s="12"/>
      <c r="J38821" s="29"/>
      <c r="K38821" s="45"/>
      <c r="L38821" s="45"/>
      <c r="M38821" s="45"/>
    </row>
    <row r="38822" spans="8:13" s="28" customFormat="1" x14ac:dyDescent="0.2">
      <c r="H38822" s="12"/>
      <c r="J38822" s="29"/>
      <c r="K38822" s="45"/>
      <c r="L38822" s="45"/>
      <c r="M38822" s="45"/>
    </row>
    <row r="38823" spans="8:13" s="28" customFormat="1" x14ac:dyDescent="0.2">
      <c r="H38823" s="12"/>
      <c r="J38823" s="29"/>
      <c r="K38823" s="45"/>
      <c r="L38823" s="45"/>
      <c r="M38823" s="45"/>
    </row>
    <row r="38824" spans="8:13" s="28" customFormat="1" x14ac:dyDescent="0.2">
      <c r="H38824" s="12"/>
      <c r="J38824" s="29"/>
      <c r="K38824" s="45"/>
      <c r="L38824" s="45"/>
      <c r="M38824" s="45"/>
    </row>
    <row r="38825" spans="8:13" s="28" customFormat="1" x14ac:dyDescent="0.2">
      <c r="H38825" s="12"/>
      <c r="J38825" s="29"/>
      <c r="K38825" s="45"/>
      <c r="L38825" s="45"/>
      <c r="M38825" s="45"/>
    </row>
    <row r="38826" spans="8:13" s="28" customFormat="1" x14ac:dyDescent="0.2">
      <c r="H38826" s="12"/>
      <c r="J38826" s="29"/>
      <c r="K38826" s="45"/>
      <c r="L38826" s="45"/>
      <c r="M38826" s="45"/>
    </row>
    <row r="38827" spans="8:13" s="28" customFormat="1" x14ac:dyDescent="0.2">
      <c r="H38827" s="12"/>
      <c r="J38827" s="29"/>
      <c r="K38827" s="45"/>
      <c r="L38827" s="45"/>
      <c r="M38827" s="45"/>
    </row>
    <row r="38828" spans="8:13" s="28" customFormat="1" x14ac:dyDescent="0.2">
      <c r="H38828" s="12"/>
      <c r="J38828" s="29"/>
      <c r="K38828" s="45"/>
      <c r="L38828" s="45"/>
      <c r="M38828" s="45"/>
    </row>
    <row r="38829" spans="8:13" s="28" customFormat="1" x14ac:dyDescent="0.2">
      <c r="H38829" s="12"/>
      <c r="J38829" s="29"/>
      <c r="K38829" s="45"/>
      <c r="L38829" s="45"/>
      <c r="M38829" s="45"/>
    </row>
    <row r="38830" spans="8:13" s="28" customFormat="1" x14ac:dyDescent="0.2">
      <c r="H38830" s="12"/>
      <c r="J38830" s="29"/>
      <c r="K38830" s="45"/>
      <c r="L38830" s="45"/>
      <c r="M38830" s="45"/>
    </row>
    <row r="38831" spans="8:13" s="28" customFormat="1" x14ac:dyDescent="0.2">
      <c r="H38831" s="12"/>
      <c r="J38831" s="29"/>
      <c r="K38831" s="45"/>
      <c r="L38831" s="45"/>
      <c r="M38831" s="45"/>
    </row>
    <row r="38832" spans="8:13" s="28" customFormat="1" x14ac:dyDescent="0.2">
      <c r="H38832" s="12"/>
      <c r="J38832" s="29"/>
      <c r="K38832" s="45"/>
      <c r="L38832" s="45"/>
      <c r="M38832" s="45"/>
    </row>
    <row r="38833" spans="8:13" s="28" customFormat="1" x14ac:dyDescent="0.2">
      <c r="H38833" s="12"/>
      <c r="J38833" s="29"/>
      <c r="K38833" s="45"/>
      <c r="L38833" s="45"/>
      <c r="M38833" s="45"/>
    </row>
    <row r="38834" spans="8:13" s="28" customFormat="1" x14ac:dyDescent="0.2">
      <c r="H38834" s="12"/>
      <c r="J38834" s="29"/>
      <c r="K38834" s="45"/>
      <c r="L38834" s="45"/>
      <c r="M38834" s="45"/>
    </row>
    <row r="38835" spans="8:13" s="28" customFormat="1" x14ac:dyDescent="0.2">
      <c r="H38835" s="12"/>
      <c r="J38835" s="29"/>
      <c r="K38835" s="45"/>
      <c r="L38835" s="45"/>
      <c r="M38835" s="45"/>
    </row>
    <row r="38836" spans="8:13" s="28" customFormat="1" x14ac:dyDescent="0.2">
      <c r="H38836" s="12"/>
      <c r="J38836" s="29"/>
      <c r="K38836" s="45"/>
      <c r="L38836" s="45"/>
      <c r="M38836" s="45"/>
    </row>
    <row r="38837" spans="8:13" s="28" customFormat="1" x14ac:dyDescent="0.2">
      <c r="H38837" s="12"/>
      <c r="J38837" s="29"/>
      <c r="K38837" s="45"/>
      <c r="L38837" s="45"/>
      <c r="M38837" s="45"/>
    </row>
    <row r="38838" spans="8:13" s="28" customFormat="1" x14ac:dyDescent="0.2">
      <c r="H38838" s="12"/>
      <c r="J38838" s="29"/>
      <c r="K38838" s="45"/>
      <c r="L38838" s="45"/>
      <c r="M38838" s="45"/>
    </row>
    <row r="38839" spans="8:13" s="28" customFormat="1" x14ac:dyDescent="0.2">
      <c r="H38839" s="12"/>
      <c r="J38839" s="29"/>
      <c r="K38839" s="45"/>
      <c r="L38839" s="45"/>
      <c r="M38839" s="45"/>
    </row>
    <row r="38840" spans="8:13" s="28" customFormat="1" x14ac:dyDescent="0.2">
      <c r="H38840" s="12"/>
      <c r="J38840" s="29"/>
      <c r="K38840" s="45"/>
      <c r="L38840" s="45"/>
      <c r="M38840" s="45"/>
    </row>
    <row r="38841" spans="8:13" s="28" customFormat="1" x14ac:dyDescent="0.2">
      <c r="H38841" s="12"/>
      <c r="J38841" s="29"/>
      <c r="K38841" s="45"/>
      <c r="L38841" s="45"/>
      <c r="M38841" s="45"/>
    </row>
    <row r="38842" spans="8:13" s="28" customFormat="1" x14ac:dyDescent="0.2">
      <c r="H38842" s="12"/>
      <c r="J38842" s="29"/>
      <c r="K38842" s="45"/>
      <c r="L38842" s="45"/>
      <c r="M38842" s="45"/>
    </row>
    <row r="38843" spans="8:13" s="28" customFormat="1" x14ac:dyDescent="0.2">
      <c r="H38843" s="12"/>
      <c r="J38843" s="29"/>
      <c r="K38843" s="45"/>
      <c r="L38843" s="45"/>
      <c r="M38843" s="45"/>
    </row>
    <row r="38844" spans="8:13" s="28" customFormat="1" x14ac:dyDescent="0.2">
      <c r="H38844" s="12"/>
      <c r="J38844" s="29"/>
      <c r="K38844" s="45"/>
      <c r="L38844" s="45"/>
      <c r="M38844" s="45"/>
    </row>
    <row r="38845" spans="8:13" s="28" customFormat="1" x14ac:dyDescent="0.2">
      <c r="H38845" s="12"/>
      <c r="J38845" s="29"/>
      <c r="K38845" s="45"/>
      <c r="L38845" s="45"/>
      <c r="M38845" s="45"/>
    </row>
    <row r="38846" spans="8:13" s="28" customFormat="1" x14ac:dyDescent="0.2">
      <c r="H38846" s="12"/>
      <c r="J38846" s="29"/>
      <c r="K38846" s="45"/>
      <c r="L38846" s="45"/>
      <c r="M38846" s="45"/>
    </row>
    <row r="38847" spans="8:13" s="28" customFormat="1" x14ac:dyDescent="0.2">
      <c r="H38847" s="12"/>
      <c r="J38847" s="29"/>
      <c r="K38847" s="45"/>
      <c r="L38847" s="45"/>
      <c r="M38847" s="45"/>
    </row>
    <row r="38848" spans="8:13" s="28" customFormat="1" x14ac:dyDescent="0.2">
      <c r="H38848" s="12"/>
      <c r="J38848" s="29"/>
      <c r="K38848" s="45"/>
      <c r="L38848" s="45"/>
      <c r="M38848" s="45"/>
    </row>
    <row r="38849" spans="8:13" s="28" customFormat="1" x14ac:dyDescent="0.2">
      <c r="H38849" s="12"/>
      <c r="J38849" s="29"/>
      <c r="K38849" s="45"/>
      <c r="L38849" s="45"/>
      <c r="M38849" s="45"/>
    </row>
    <row r="38850" spans="8:13" s="28" customFormat="1" x14ac:dyDescent="0.2">
      <c r="H38850" s="12"/>
      <c r="J38850" s="29"/>
      <c r="K38850" s="45"/>
      <c r="L38850" s="45"/>
      <c r="M38850" s="45"/>
    </row>
    <row r="38851" spans="8:13" s="28" customFormat="1" x14ac:dyDescent="0.2">
      <c r="H38851" s="12"/>
      <c r="J38851" s="29"/>
      <c r="K38851" s="45"/>
      <c r="L38851" s="45"/>
      <c r="M38851" s="45"/>
    </row>
    <row r="38852" spans="8:13" s="28" customFormat="1" x14ac:dyDescent="0.2">
      <c r="H38852" s="12"/>
      <c r="J38852" s="29"/>
      <c r="K38852" s="45"/>
      <c r="L38852" s="45"/>
      <c r="M38852" s="45"/>
    </row>
    <row r="38853" spans="8:13" s="28" customFormat="1" x14ac:dyDescent="0.2">
      <c r="H38853" s="12"/>
      <c r="J38853" s="29"/>
      <c r="K38853" s="45"/>
      <c r="L38853" s="45"/>
      <c r="M38853" s="45"/>
    </row>
    <row r="38854" spans="8:13" s="28" customFormat="1" x14ac:dyDescent="0.2">
      <c r="H38854" s="12"/>
      <c r="J38854" s="29"/>
      <c r="K38854" s="45"/>
      <c r="L38854" s="45"/>
      <c r="M38854" s="45"/>
    </row>
    <row r="38855" spans="8:13" s="28" customFormat="1" x14ac:dyDescent="0.2">
      <c r="H38855" s="12"/>
      <c r="J38855" s="29"/>
      <c r="K38855" s="45"/>
      <c r="L38855" s="45"/>
      <c r="M38855" s="45"/>
    </row>
    <row r="38856" spans="8:13" s="28" customFormat="1" x14ac:dyDescent="0.2">
      <c r="H38856" s="12"/>
      <c r="J38856" s="29"/>
      <c r="K38856" s="45"/>
      <c r="L38856" s="45"/>
      <c r="M38856" s="45"/>
    </row>
    <row r="38857" spans="8:13" s="28" customFormat="1" x14ac:dyDescent="0.2">
      <c r="H38857" s="12"/>
      <c r="J38857" s="29"/>
      <c r="K38857" s="45"/>
      <c r="L38857" s="45"/>
      <c r="M38857" s="45"/>
    </row>
    <row r="38858" spans="8:13" s="28" customFormat="1" x14ac:dyDescent="0.2">
      <c r="H38858" s="12"/>
      <c r="J38858" s="29"/>
      <c r="K38858" s="45"/>
      <c r="L38858" s="45"/>
      <c r="M38858" s="45"/>
    </row>
    <row r="38859" spans="8:13" s="28" customFormat="1" x14ac:dyDescent="0.2">
      <c r="H38859" s="12"/>
      <c r="J38859" s="29"/>
      <c r="K38859" s="45"/>
      <c r="L38859" s="45"/>
      <c r="M38859" s="45"/>
    </row>
    <row r="38860" spans="8:13" s="28" customFormat="1" x14ac:dyDescent="0.2">
      <c r="H38860" s="12"/>
      <c r="J38860" s="29"/>
      <c r="K38860" s="45"/>
      <c r="L38860" s="45"/>
      <c r="M38860" s="45"/>
    </row>
    <row r="38861" spans="8:13" s="28" customFormat="1" x14ac:dyDescent="0.2">
      <c r="H38861" s="12"/>
      <c r="J38861" s="29"/>
      <c r="K38861" s="45"/>
      <c r="L38861" s="45"/>
      <c r="M38861" s="45"/>
    </row>
    <row r="38862" spans="8:13" s="28" customFormat="1" x14ac:dyDescent="0.2">
      <c r="H38862" s="12"/>
      <c r="J38862" s="29"/>
      <c r="K38862" s="45"/>
      <c r="L38862" s="45"/>
      <c r="M38862" s="45"/>
    </row>
    <row r="38863" spans="8:13" s="28" customFormat="1" x14ac:dyDescent="0.2">
      <c r="H38863" s="12"/>
      <c r="J38863" s="29"/>
      <c r="K38863" s="45"/>
      <c r="L38863" s="45"/>
      <c r="M38863" s="45"/>
    </row>
    <row r="38864" spans="8:13" s="28" customFormat="1" x14ac:dyDescent="0.2">
      <c r="H38864" s="12"/>
      <c r="J38864" s="29"/>
      <c r="K38864" s="45"/>
      <c r="L38864" s="45"/>
      <c r="M38864" s="45"/>
    </row>
    <row r="38865" spans="8:13" s="28" customFormat="1" x14ac:dyDescent="0.2">
      <c r="H38865" s="12"/>
      <c r="J38865" s="29"/>
      <c r="K38865" s="45"/>
      <c r="L38865" s="45"/>
      <c r="M38865" s="45"/>
    </row>
    <row r="38866" spans="8:13" s="28" customFormat="1" x14ac:dyDescent="0.2">
      <c r="H38866" s="12"/>
      <c r="J38866" s="29"/>
      <c r="K38866" s="45"/>
      <c r="L38866" s="45"/>
      <c r="M38866" s="45"/>
    </row>
    <row r="38867" spans="8:13" s="28" customFormat="1" x14ac:dyDescent="0.2">
      <c r="H38867" s="12"/>
      <c r="J38867" s="29"/>
      <c r="K38867" s="45"/>
      <c r="L38867" s="45"/>
      <c r="M38867" s="45"/>
    </row>
    <row r="38868" spans="8:13" s="28" customFormat="1" x14ac:dyDescent="0.2">
      <c r="H38868" s="12"/>
      <c r="J38868" s="29"/>
      <c r="K38868" s="45"/>
      <c r="L38868" s="45"/>
      <c r="M38868" s="45"/>
    </row>
    <row r="38869" spans="8:13" s="28" customFormat="1" x14ac:dyDescent="0.2">
      <c r="H38869" s="12"/>
      <c r="J38869" s="29"/>
      <c r="K38869" s="45"/>
      <c r="L38869" s="45"/>
      <c r="M38869" s="45"/>
    </row>
    <row r="38870" spans="8:13" s="28" customFormat="1" x14ac:dyDescent="0.2">
      <c r="H38870" s="12"/>
      <c r="J38870" s="29"/>
      <c r="K38870" s="45"/>
      <c r="L38870" s="45"/>
      <c r="M38870" s="45"/>
    </row>
    <row r="38871" spans="8:13" s="28" customFormat="1" x14ac:dyDescent="0.2">
      <c r="H38871" s="12"/>
      <c r="J38871" s="29"/>
      <c r="K38871" s="45"/>
      <c r="L38871" s="45"/>
      <c r="M38871" s="45"/>
    </row>
    <row r="38872" spans="8:13" s="28" customFormat="1" x14ac:dyDescent="0.2">
      <c r="H38872" s="12"/>
      <c r="J38872" s="29"/>
      <c r="K38872" s="45"/>
      <c r="L38872" s="45"/>
      <c r="M38872" s="45"/>
    </row>
    <row r="38873" spans="8:13" s="28" customFormat="1" x14ac:dyDescent="0.2">
      <c r="H38873" s="12"/>
      <c r="J38873" s="29"/>
      <c r="K38873" s="45"/>
      <c r="L38873" s="45"/>
      <c r="M38873" s="45"/>
    </row>
    <row r="38874" spans="8:13" s="28" customFormat="1" x14ac:dyDescent="0.2">
      <c r="H38874" s="12"/>
      <c r="J38874" s="29"/>
      <c r="K38874" s="45"/>
      <c r="L38874" s="45"/>
      <c r="M38874" s="45"/>
    </row>
    <row r="38875" spans="8:13" s="28" customFormat="1" x14ac:dyDescent="0.2">
      <c r="H38875" s="12"/>
      <c r="J38875" s="29"/>
      <c r="K38875" s="45"/>
      <c r="L38875" s="45"/>
      <c r="M38875" s="45"/>
    </row>
    <row r="38876" spans="8:13" s="28" customFormat="1" x14ac:dyDescent="0.2">
      <c r="H38876" s="12"/>
      <c r="J38876" s="29"/>
      <c r="K38876" s="45"/>
      <c r="L38876" s="45"/>
      <c r="M38876" s="45"/>
    </row>
    <row r="38877" spans="8:13" s="28" customFormat="1" x14ac:dyDescent="0.2">
      <c r="H38877" s="12"/>
      <c r="J38877" s="29"/>
      <c r="K38877" s="45"/>
      <c r="L38877" s="45"/>
      <c r="M38877" s="45"/>
    </row>
    <row r="38878" spans="8:13" s="28" customFormat="1" x14ac:dyDescent="0.2">
      <c r="H38878" s="12"/>
      <c r="J38878" s="29"/>
      <c r="K38878" s="45"/>
      <c r="L38878" s="45"/>
      <c r="M38878" s="45"/>
    </row>
    <row r="38879" spans="8:13" s="28" customFormat="1" x14ac:dyDescent="0.2">
      <c r="H38879" s="12"/>
      <c r="J38879" s="29"/>
      <c r="K38879" s="45"/>
      <c r="L38879" s="45"/>
      <c r="M38879" s="45"/>
    </row>
    <row r="38880" spans="8:13" s="28" customFormat="1" x14ac:dyDescent="0.2">
      <c r="H38880" s="12"/>
      <c r="J38880" s="29"/>
      <c r="K38880" s="45"/>
      <c r="L38880" s="45"/>
      <c r="M38880" s="45"/>
    </row>
    <row r="38881" spans="8:13" s="28" customFormat="1" x14ac:dyDescent="0.2">
      <c r="H38881" s="12"/>
      <c r="J38881" s="29"/>
      <c r="K38881" s="45"/>
      <c r="L38881" s="45"/>
      <c r="M38881" s="45"/>
    </row>
    <row r="38882" spans="8:13" s="28" customFormat="1" x14ac:dyDescent="0.2">
      <c r="H38882" s="12"/>
      <c r="J38882" s="29"/>
      <c r="K38882" s="45"/>
      <c r="L38882" s="45"/>
      <c r="M38882" s="45"/>
    </row>
    <row r="38883" spans="8:13" s="28" customFormat="1" x14ac:dyDescent="0.2">
      <c r="H38883" s="12"/>
      <c r="J38883" s="29"/>
      <c r="K38883" s="45"/>
      <c r="L38883" s="45"/>
      <c r="M38883" s="45"/>
    </row>
    <row r="38884" spans="8:13" s="28" customFormat="1" x14ac:dyDescent="0.2">
      <c r="H38884" s="12"/>
      <c r="J38884" s="29"/>
      <c r="K38884" s="45"/>
      <c r="L38884" s="45"/>
      <c r="M38884" s="45"/>
    </row>
    <row r="38885" spans="8:13" s="28" customFormat="1" x14ac:dyDescent="0.2">
      <c r="H38885" s="12"/>
      <c r="J38885" s="29"/>
      <c r="K38885" s="45"/>
      <c r="L38885" s="45"/>
      <c r="M38885" s="45"/>
    </row>
    <row r="38886" spans="8:13" s="28" customFormat="1" x14ac:dyDescent="0.2">
      <c r="H38886" s="12"/>
      <c r="J38886" s="29"/>
      <c r="K38886" s="45"/>
      <c r="L38886" s="45"/>
      <c r="M38886" s="45"/>
    </row>
    <row r="38887" spans="8:13" s="28" customFormat="1" x14ac:dyDescent="0.2">
      <c r="H38887" s="12"/>
      <c r="J38887" s="29"/>
      <c r="K38887" s="45"/>
      <c r="L38887" s="45"/>
      <c r="M38887" s="45"/>
    </row>
    <row r="38888" spans="8:13" s="28" customFormat="1" x14ac:dyDescent="0.2">
      <c r="H38888" s="12"/>
      <c r="J38888" s="29"/>
      <c r="K38888" s="45"/>
      <c r="L38888" s="45"/>
      <c r="M38888" s="45"/>
    </row>
    <row r="38889" spans="8:13" s="28" customFormat="1" x14ac:dyDescent="0.2">
      <c r="H38889" s="12"/>
      <c r="J38889" s="29"/>
      <c r="K38889" s="45"/>
      <c r="L38889" s="45"/>
      <c r="M38889" s="45"/>
    </row>
    <row r="38890" spans="8:13" s="28" customFormat="1" x14ac:dyDescent="0.2">
      <c r="H38890" s="12"/>
      <c r="J38890" s="29"/>
      <c r="K38890" s="45"/>
      <c r="L38890" s="45"/>
      <c r="M38890" s="45"/>
    </row>
    <row r="38891" spans="8:13" s="28" customFormat="1" x14ac:dyDescent="0.2">
      <c r="H38891" s="12"/>
      <c r="J38891" s="29"/>
      <c r="K38891" s="45"/>
      <c r="L38891" s="45"/>
      <c r="M38891" s="45"/>
    </row>
    <row r="38892" spans="8:13" s="28" customFormat="1" x14ac:dyDescent="0.2">
      <c r="H38892" s="12"/>
      <c r="J38892" s="29"/>
      <c r="K38892" s="45"/>
      <c r="L38892" s="45"/>
      <c r="M38892" s="45"/>
    </row>
    <row r="38893" spans="8:13" s="28" customFormat="1" x14ac:dyDescent="0.2">
      <c r="H38893" s="12"/>
      <c r="J38893" s="29"/>
      <c r="K38893" s="45"/>
      <c r="L38893" s="45"/>
      <c r="M38893" s="45"/>
    </row>
    <row r="38894" spans="8:13" s="28" customFormat="1" x14ac:dyDescent="0.2">
      <c r="H38894" s="12"/>
      <c r="J38894" s="29"/>
      <c r="K38894" s="45"/>
      <c r="L38894" s="45"/>
      <c r="M38894" s="45"/>
    </row>
    <row r="38895" spans="8:13" s="28" customFormat="1" x14ac:dyDescent="0.2">
      <c r="H38895" s="12"/>
      <c r="J38895" s="29"/>
      <c r="K38895" s="45"/>
      <c r="L38895" s="45"/>
      <c r="M38895" s="45"/>
    </row>
    <row r="38896" spans="8:13" s="28" customFormat="1" x14ac:dyDescent="0.2">
      <c r="H38896" s="12"/>
      <c r="J38896" s="29"/>
      <c r="K38896" s="45"/>
      <c r="L38896" s="45"/>
      <c r="M38896" s="45"/>
    </row>
    <row r="38897" spans="8:13" s="28" customFormat="1" x14ac:dyDescent="0.2">
      <c r="H38897" s="12"/>
      <c r="J38897" s="29"/>
      <c r="K38897" s="45"/>
      <c r="L38897" s="45"/>
      <c r="M38897" s="45"/>
    </row>
    <row r="38898" spans="8:13" s="28" customFormat="1" x14ac:dyDescent="0.2">
      <c r="H38898" s="12"/>
      <c r="J38898" s="29"/>
      <c r="K38898" s="45"/>
      <c r="L38898" s="45"/>
      <c r="M38898" s="45"/>
    </row>
    <row r="38899" spans="8:13" s="28" customFormat="1" x14ac:dyDescent="0.2">
      <c r="H38899" s="12"/>
      <c r="J38899" s="29"/>
      <c r="K38899" s="45"/>
      <c r="L38899" s="45"/>
      <c r="M38899" s="45"/>
    </row>
    <row r="38900" spans="8:13" s="28" customFormat="1" x14ac:dyDescent="0.2">
      <c r="H38900" s="12"/>
      <c r="J38900" s="29"/>
      <c r="K38900" s="45"/>
      <c r="L38900" s="45"/>
      <c r="M38900" s="45"/>
    </row>
    <row r="38901" spans="8:13" s="28" customFormat="1" x14ac:dyDescent="0.2">
      <c r="H38901" s="12"/>
      <c r="J38901" s="29"/>
      <c r="K38901" s="45"/>
      <c r="L38901" s="45"/>
      <c r="M38901" s="45"/>
    </row>
    <row r="38902" spans="8:13" s="28" customFormat="1" x14ac:dyDescent="0.2">
      <c r="H38902" s="12"/>
      <c r="J38902" s="29"/>
      <c r="K38902" s="45"/>
      <c r="L38902" s="45"/>
      <c r="M38902" s="45"/>
    </row>
    <row r="38903" spans="8:13" s="28" customFormat="1" x14ac:dyDescent="0.2">
      <c r="H38903" s="12"/>
      <c r="J38903" s="29"/>
      <c r="K38903" s="45"/>
      <c r="L38903" s="45"/>
      <c r="M38903" s="45"/>
    </row>
    <row r="38904" spans="8:13" s="28" customFormat="1" x14ac:dyDescent="0.2">
      <c r="H38904" s="12"/>
      <c r="J38904" s="29"/>
      <c r="K38904" s="45"/>
      <c r="L38904" s="45"/>
      <c r="M38904" s="45"/>
    </row>
    <row r="38905" spans="8:13" s="28" customFormat="1" x14ac:dyDescent="0.2">
      <c r="H38905" s="12"/>
      <c r="J38905" s="29"/>
      <c r="K38905" s="45"/>
      <c r="L38905" s="45"/>
      <c r="M38905" s="45"/>
    </row>
    <row r="38906" spans="8:13" s="28" customFormat="1" x14ac:dyDescent="0.2">
      <c r="H38906" s="12"/>
      <c r="J38906" s="29"/>
      <c r="K38906" s="45"/>
      <c r="L38906" s="45"/>
      <c r="M38906" s="45"/>
    </row>
    <row r="38907" spans="8:13" s="28" customFormat="1" x14ac:dyDescent="0.2">
      <c r="H38907" s="12"/>
      <c r="J38907" s="29"/>
      <c r="K38907" s="45"/>
      <c r="L38907" s="45"/>
      <c r="M38907" s="45"/>
    </row>
    <row r="38908" spans="8:13" s="28" customFormat="1" x14ac:dyDescent="0.2">
      <c r="H38908" s="12"/>
      <c r="J38908" s="29"/>
      <c r="K38908" s="45"/>
      <c r="L38908" s="45"/>
      <c r="M38908" s="45"/>
    </row>
    <row r="38909" spans="8:13" s="28" customFormat="1" x14ac:dyDescent="0.2">
      <c r="H38909" s="12"/>
      <c r="J38909" s="29"/>
      <c r="K38909" s="45"/>
      <c r="L38909" s="45"/>
      <c r="M38909" s="45"/>
    </row>
    <row r="38910" spans="8:13" s="28" customFormat="1" x14ac:dyDescent="0.2">
      <c r="H38910" s="12"/>
      <c r="J38910" s="29"/>
      <c r="K38910" s="45"/>
      <c r="L38910" s="45"/>
      <c r="M38910" s="45"/>
    </row>
    <row r="38911" spans="8:13" s="28" customFormat="1" x14ac:dyDescent="0.2">
      <c r="H38911" s="12"/>
      <c r="J38911" s="29"/>
      <c r="K38911" s="45"/>
      <c r="L38911" s="45"/>
      <c r="M38911" s="45"/>
    </row>
    <row r="38912" spans="8:13" s="28" customFormat="1" x14ac:dyDescent="0.2">
      <c r="H38912" s="12"/>
      <c r="J38912" s="29"/>
      <c r="K38912" s="45"/>
      <c r="L38912" s="45"/>
      <c r="M38912" s="45"/>
    </row>
    <row r="38913" spans="8:13" s="28" customFormat="1" x14ac:dyDescent="0.2">
      <c r="H38913" s="12"/>
      <c r="J38913" s="29"/>
      <c r="K38913" s="45"/>
      <c r="L38913" s="45"/>
      <c r="M38913" s="45"/>
    </row>
    <row r="38914" spans="8:13" s="28" customFormat="1" x14ac:dyDescent="0.2">
      <c r="H38914" s="12"/>
      <c r="J38914" s="29"/>
      <c r="K38914" s="45"/>
      <c r="L38914" s="45"/>
      <c r="M38914" s="45"/>
    </row>
    <row r="38915" spans="8:13" s="28" customFormat="1" x14ac:dyDescent="0.2">
      <c r="H38915" s="12"/>
      <c r="J38915" s="29"/>
      <c r="K38915" s="45"/>
      <c r="L38915" s="45"/>
      <c r="M38915" s="45"/>
    </row>
    <row r="38916" spans="8:13" s="28" customFormat="1" x14ac:dyDescent="0.2">
      <c r="H38916" s="12"/>
      <c r="J38916" s="29"/>
      <c r="K38916" s="45"/>
      <c r="L38916" s="45"/>
      <c r="M38916" s="45"/>
    </row>
    <row r="38917" spans="8:13" s="28" customFormat="1" x14ac:dyDescent="0.2">
      <c r="H38917" s="12"/>
      <c r="J38917" s="29"/>
      <c r="K38917" s="45"/>
      <c r="L38917" s="45"/>
      <c r="M38917" s="45"/>
    </row>
    <row r="38918" spans="8:13" s="28" customFormat="1" x14ac:dyDescent="0.2">
      <c r="H38918" s="12"/>
      <c r="J38918" s="29"/>
      <c r="K38918" s="45"/>
      <c r="L38918" s="45"/>
      <c r="M38918" s="45"/>
    </row>
    <row r="38919" spans="8:13" s="28" customFormat="1" x14ac:dyDescent="0.2">
      <c r="H38919" s="12"/>
      <c r="J38919" s="29"/>
      <c r="K38919" s="45"/>
      <c r="L38919" s="45"/>
      <c r="M38919" s="45"/>
    </row>
    <row r="38920" spans="8:13" s="28" customFormat="1" x14ac:dyDescent="0.2">
      <c r="H38920" s="12"/>
      <c r="J38920" s="29"/>
      <c r="K38920" s="45"/>
      <c r="L38920" s="45"/>
      <c r="M38920" s="45"/>
    </row>
    <row r="38921" spans="8:13" s="28" customFormat="1" x14ac:dyDescent="0.2">
      <c r="H38921" s="12"/>
      <c r="J38921" s="29"/>
      <c r="K38921" s="45"/>
      <c r="L38921" s="45"/>
      <c r="M38921" s="45"/>
    </row>
    <row r="38922" spans="8:13" s="28" customFormat="1" x14ac:dyDescent="0.2">
      <c r="H38922" s="12"/>
      <c r="J38922" s="29"/>
      <c r="K38922" s="45"/>
      <c r="L38922" s="45"/>
      <c r="M38922" s="45"/>
    </row>
    <row r="38923" spans="8:13" s="28" customFormat="1" x14ac:dyDescent="0.2">
      <c r="H38923" s="12"/>
      <c r="J38923" s="29"/>
      <c r="K38923" s="45"/>
      <c r="L38923" s="45"/>
      <c r="M38923" s="45"/>
    </row>
    <row r="38924" spans="8:13" s="28" customFormat="1" x14ac:dyDescent="0.2">
      <c r="H38924" s="12"/>
      <c r="J38924" s="29"/>
      <c r="K38924" s="45"/>
      <c r="L38924" s="45"/>
      <c r="M38924" s="45"/>
    </row>
    <row r="38925" spans="8:13" s="28" customFormat="1" x14ac:dyDescent="0.2">
      <c r="H38925" s="12"/>
      <c r="J38925" s="29"/>
      <c r="K38925" s="45"/>
      <c r="L38925" s="45"/>
      <c r="M38925" s="45"/>
    </row>
    <row r="38926" spans="8:13" s="28" customFormat="1" x14ac:dyDescent="0.2">
      <c r="H38926" s="12"/>
      <c r="J38926" s="29"/>
      <c r="K38926" s="45"/>
      <c r="L38926" s="45"/>
      <c r="M38926" s="45"/>
    </row>
    <row r="38927" spans="8:13" s="28" customFormat="1" x14ac:dyDescent="0.2">
      <c r="H38927" s="12"/>
      <c r="J38927" s="29"/>
      <c r="K38927" s="45"/>
      <c r="L38927" s="45"/>
      <c r="M38927" s="45"/>
    </row>
    <row r="38928" spans="8:13" s="28" customFormat="1" x14ac:dyDescent="0.2">
      <c r="H38928" s="12"/>
      <c r="J38928" s="29"/>
      <c r="K38928" s="45"/>
      <c r="L38928" s="45"/>
      <c r="M38928" s="45"/>
    </row>
    <row r="38929" spans="8:13" s="28" customFormat="1" x14ac:dyDescent="0.2">
      <c r="H38929" s="12"/>
      <c r="J38929" s="29"/>
      <c r="K38929" s="45"/>
      <c r="L38929" s="45"/>
      <c r="M38929" s="45"/>
    </row>
    <row r="38930" spans="8:13" s="28" customFormat="1" x14ac:dyDescent="0.2">
      <c r="H38930" s="12"/>
      <c r="J38930" s="29"/>
      <c r="K38930" s="45"/>
      <c r="L38930" s="45"/>
      <c r="M38930" s="45"/>
    </row>
    <row r="38931" spans="8:13" s="28" customFormat="1" x14ac:dyDescent="0.2">
      <c r="H38931" s="12"/>
      <c r="J38931" s="29"/>
      <c r="K38931" s="45"/>
      <c r="L38931" s="45"/>
      <c r="M38931" s="45"/>
    </row>
    <row r="38932" spans="8:13" s="28" customFormat="1" x14ac:dyDescent="0.2">
      <c r="H38932" s="12"/>
      <c r="J38932" s="29"/>
      <c r="K38932" s="45"/>
      <c r="L38932" s="45"/>
      <c r="M38932" s="45"/>
    </row>
    <row r="38933" spans="8:13" s="28" customFormat="1" x14ac:dyDescent="0.2">
      <c r="H38933" s="12"/>
      <c r="J38933" s="29"/>
      <c r="K38933" s="45"/>
      <c r="L38933" s="45"/>
      <c r="M38933" s="45"/>
    </row>
    <row r="38934" spans="8:13" s="28" customFormat="1" x14ac:dyDescent="0.2">
      <c r="H38934" s="12"/>
      <c r="J38934" s="29"/>
      <c r="K38934" s="45"/>
      <c r="L38934" s="45"/>
      <c r="M38934" s="45"/>
    </row>
    <row r="38935" spans="8:13" s="28" customFormat="1" x14ac:dyDescent="0.2">
      <c r="H38935" s="12"/>
      <c r="J38935" s="29"/>
      <c r="K38935" s="45"/>
      <c r="L38935" s="45"/>
      <c r="M38935" s="45"/>
    </row>
    <row r="38936" spans="8:13" s="28" customFormat="1" x14ac:dyDescent="0.2">
      <c r="H38936" s="12"/>
      <c r="J38936" s="29"/>
      <c r="K38936" s="45"/>
      <c r="L38936" s="45"/>
      <c r="M38936" s="45"/>
    </row>
    <row r="38937" spans="8:13" s="28" customFormat="1" x14ac:dyDescent="0.2">
      <c r="H38937" s="12"/>
      <c r="J38937" s="29"/>
      <c r="K38937" s="45"/>
      <c r="L38937" s="45"/>
      <c r="M38937" s="45"/>
    </row>
    <row r="38938" spans="8:13" s="28" customFormat="1" x14ac:dyDescent="0.2">
      <c r="H38938" s="12"/>
      <c r="J38938" s="29"/>
      <c r="K38938" s="45"/>
      <c r="L38938" s="45"/>
      <c r="M38938" s="45"/>
    </row>
    <row r="38939" spans="8:13" s="28" customFormat="1" x14ac:dyDescent="0.2">
      <c r="H38939" s="12"/>
      <c r="J38939" s="29"/>
      <c r="K38939" s="45"/>
      <c r="L38939" s="45"/>
      <c r="M38939" s="45"/>
    </row>
    <row r="38940" spans="8:13" s="28" customFormat="1" x14ac:dyDescent="0.2">
      <c r="H38940" s="12"/>
      <c r="J38940" s="29"/>
      <c r="K38940" s="45"/>
      <c r="L38940" s="45"/>
      <c r="M38940" s="45"/>
    </row>
    <row r="38941" spans="8:13" s="28" customFormat="1" x14ac:dyDescent="0.2">
      <c r="H38941" s="12"/>
      <c r="J38941" s="29"/>
      <c r="K38941" s="45"/>
      <c r="L38941" s="45"/>
      <c r="M38941" s="45"/>
    </row>
    <row r="38942" spans="8:13" s="28" customFormat="1" x14ac:dyDescent="0.2">
      <c r="H38942" s="12"/>
      <c r="J38942" s="29"/>
      <c r="K38942" s="45"/>
      <c r="L38942" s="45"/>
      <c r="M38942" s="45"/>
    </row>
    <row r="38943" spans="8:13" s="28" customFormat="1" x14ac:dyDescent="0.2">
      <c r="H38943" s="12"/>
      <c r="J38943" s="29"/>
      <c r="K38943" s="45"/>
      <c r="L38943" s="45"/>
      <c r="M38943" s="45"/>
    </row>
    <row r="38944" spans="8:13" s="28" customFormat="1" x14ac:dyDescent="0.2">
      <c r="H38944" s="12"/>
      <c r="J38944" s="29"/>
      <c r="K38944" s="45"/>
      <c r="L38944" s="45"/>
      <c r="M38944" s="45"/>
    </row>
    <row r="38945" spans="8:13" s="28" customFormat="1" x14ac:dyDescent="0.2">
      <c r="H38945" s="12"/>
      <c r="J38945" s="29"/>
      <c r="K38945" s="45"/>
      <c r="L38945" s="45"/>
      <c r="M38945" s="45"/>
    </row>
    <row r="38946" spans="8:13" s="28" customFormat="1" x14ac:dyDescent="0.2">
      <c r="H38946" s="12"/>
      <c r="J38946" s="29"/>
      <c r="K38946" s="45"/>
      <c r="L38946" s="45"/>
      <c r="M38946" s="45"/>
    </row>
    <row r="38947" spans="8:13" s="28" customFormat="1" x14ac:dyDescent="0.2">
      <c r="H38947" s="12"/>
      <c r="J38947" s="29"/>
      <c r="K38947" s="45"/>
      <c r="L38947" s="45"/>
      <c r="M38947" s="45"/>
    </row>
    <row r="38948" spans="8:13" s="28" customFormat="1" x14ac:dyDescent="0.2">
      <c r="H38948" s="12"/>
      <c r="J38948" s="29"/>
      <c r="K38948" s="45"/>
      <c r="L38948" s="45"/>
      <c r="M38948" s="45"/>
    </row>
    <row r="38949" spans="8:13" s="28" customFormat="1" x14ac:dyDescent="0.2">
      <c r="H38949" s="12"/>
      <c r="J38949" s="29"/>
      <c r="K38949" s="45"/>
      <c r="L38949" s="45"/>
      <c r="M38949" s="45"/>
    </row>
    <row r="38950" spans="8:13" s="28" customFormat="1" x14ac:dyDescent="0.2">
      <c r="H38950" s="12"/>
      <c r="J38950" s="29"/>
      <c r="K38950" s="45"/>
      <c r="L38950" s="45"/>
      <c r="M38950" s="45"/>
    </row>
    <row r="38951" spans="8:13" s="28" customFormat="1" x14ac:dyDescent="0.2">
      <c r="H38951" s="12"/>
      <c r="J38951" s="29"/>
      <c r="K38951" s="45"/>
      <c r="L38951" s="45"/>
      <c r="M38951" s="45"/>
    </row>
    <row r="38952" spans="8:13" s="28" customFormat="1" x14ac:dyDescent="0.2">
      <c r="H38952" s="12"/>
      <c r="J38952" s="29"/>
      <c r="K38952" s="45"/>
      <c r="L38952" s="45"/>
      <c r="M38952" s="45"/>
    </row>
    <row r="38953" spans="8:13" s="28" customFormat="1" x14ac:dyDescent="0.2">
      <c r="H38953" s="12"/>
      <c r="J38953" s="29"/>
      <c r="K38953" s="45"/>
      <c r="L38953" s="45"/>
      <c r="M38953" s="45"/>
    </row>
    <row r="38954" spans="8:13" s="28" customFormat="1" x14ac:dyDescent="0.2">
      <c r="H38954" s="12"/>
      <c r="J38954" s="29"/>
      <c r="K38954" s="45"/>
      <c r="L38954" s="45"/>
      <c r="M38954" s="45"/>
    </row>
    <row r="38955" spans="8:13" s="28" customFormat="1" x14ac:dyDescent="0.2">
      <c r="H38955" s="12"/>
      <c r="J38955" s="29"/>
      <c r="K38955" s="45"/>
      <c r="L38955" s="45"/>
      <c r="M38955" s="45"/>
    </row>
    <row r="38956" spans="8:13" s="28" customFormat="1" x14ac:dyDescent="0.2">
      <c r="H38956" s="12"/>
      <c r="J38956" s="29"/>
      <c r="K38956" s="45"/>
      <c r="L38956" s="45"/>
      <c r="M38956" s="45"/>
    </row>
    <row r="38957" spans="8:13" s="28" customFormat="1" x14ac:dyDescent="0.2">
      <c r="H38957" s="12"/>
      <c r="J38957" s="29"/>
      <c r="K38957" s="45"/>
      <c r="L38957" s="45"/>
      <c r="M38957" s="45"/>
    </row>
    <row r="38958" spans="8:13" s="28" customFormat="1" x14ac:dyDescent="0.2">
      <c r="H38958" s="12"/>
      <c r="J38958" s="29"/>
      <c r="K38958" s="45"/>
      <c r="L38958" s="45"/>
      <c r="M38958" s="45"/>
    </row>
    <row r="38959" spans="8:13" s="28" customFormat="1" x14ac:dyDescent="0.2">
      <c r="H38959" s="12"/>
      <c r="J38959" s="29"/>
      <c r="K38959" s="45"/>
      <c r="L38959" s="45"/>
      <c r="M38959" s="45"/>
    </row>
    <row r="38960" spans="8:13" s="28" customFormat="1" x14ac:dyDescent="0.2">
      <c r="H38960" s="12"/>
      <c r="J38960" s="29"/>
      <c r="K38960" s="45"/>
      <c r="L38960" s="45"/>
      <c r="M38960" s="45"/>
    </row>
    <row r="38961" spans="8:13" s="28" customFormat="1" x14ac:dyDescent="0.2">
      <c r="H38961" s="12"/>
      <c r="J38961" s="29"/>
      <c r="K38961" s="45"/>
      <c r="L38961" s="45"/>
      <c r="M38961" s="45"/>
    </row>
    <row r="38962" spans="8:13" s="28" customFormat="1" x14ac:dyDescent="0.2">
      <c r="H38962" s="12"/>
      <c r="J38962" s="29"/>
      <c r="K38962" s="45"/>
      <c r="L38962" s="45"/>
      <c r="M38962" s="45"/>
    </row>
    <row r="38963" spans="8:13" s="28" customFormat="1" x14ac:dyDescent="0.2">
      <c r="H38963" s="12"/>
      <c r="J38963" s="29"/>
      <c r="K38963" s="45"/>
      <c r="L38963" s="45"/>
      <c r="M38963" s="45"/>
    </row>
    <row r="38964" spans="8:13" s="28" customFormat="1" x14ac:dyDescent="0.2">
      <c r="H38964" s="12"/>
      <c r="J38964" s="29"/>
      <c r="K38964" s="45"/>
      <c r="L38964" s="45"/>
      <c r="M38964" s="45"/>
    </row>
    <row r="38965" spans="8:13" s="28" customFormat="1" x14ac:dyDescent="0.2">
      <c r="H38965" s="12"/>
      <c r="J38965" s="29"/>
      <c r="K38965" s="45"/>
      <c r="L38965" s="45"/>
      <c r="M38965" s="45"/>
    </row>
    <row r="38966" spans="8:13" s="28" customFormat="1" x14ac:dyDescent="0.2">
      <c r="H38966" s="12"/>
      <c r="J38966" s="29"/>
      <c r="K38966" s="45"/>
      <c r="L38966" s="45"/>
      <c r="M38966" s="45"/>
    </row>
    <row r="38967" spans="8:13" s="28" customFormat="1" x14ac:dyDescent="0.2">
      <c r="H38967" s="12"/>
      <c r="J38967" s="29"/>
      <c r="K38967" s="45"/>
      <c r="L38967" s="45"/>
      <c r="M38967" s="45"/>
    </row>
    <row r="38968" spans="8:13" s="28" customFormat="1" x14ac:dyDescent="0.2">
      <c r="H38968" s="12"/>
      <c r="J38968" s="29"/>
      <c r="K38968" s="45"/>
      <c r="L38968" s="45"/>
      <c r="M38968" s="45"/>
    </row>
    <row r="38969" spans="8:13" s="28" customFormat="1" x14ac:dyDescent="0.2">
      <c r="H38969" s="12"/>
      <c r="J38969" s="29"/>
      <c r="K38969" s="45"/>
      <c r="L38969" s="45"/>
      <c r="M38969" s="45"/>
    </row>
    <row r="38970" spans="8:13" s="28" customFormat="1" x14ac:dyDescent="0.2">
      <c r="H38970" s="12"/>
      <c r="J38970" s="29"/>
      <c r="K38970" s="45"/>
      <c r="L38970" s="45"/>
      <c r="M38970" s="45"/>
    </row>
    <row r="38971" spans="8:13" s="28" customFormat="1" x14ac:dyDescent="0.2">
      <c r="H38971" s="12"/>
      <c r="J38971" s="29"/>
      <c r="K38971" s="45"/>
      <c r="L38971" s="45"/>
      <c r="M38971" s="45"/>
    </row>
    <row r="38972" spans="8:13" s="28" customFormat="1" x14ac:dyDescent="0.2">
      <c r="H38972" s="12"/>
      <c r="J38972" s="29"/>
      <c r="K38972" s="45"/>
      <c r="L38972" s="45"/>
      <c r="M38972" s="45"/>
    </row>
    <row r="38973" spans="8:13" s="28" customFormat="1" x14ac:dyDescent="0.2">
      <c r="H38973" s="12"/>
      <c r="J38973" s="29"/>
      <c r="K38973" s="45"/>
      <c r="L38973" s="45"/>
      <c r="M38973" s="45"/>
    </row>
    <row r="38974" spans="8:13" s="28" customFormat="1" x14ac:dyDescent="0.2">
      <c r="H38974" s="12"/>
      <c r="J38974" s="29"/>
      <c r="K38974" s="45"/>
      <c r="L38974" s="45"/>
      <c r="M38974" s="45"/>
    </row>
    <row r="38975" spans="8:13" s="28" customFormat="1" x14ac:dyDescent="0.2">
      <c r="H38975" s="12"/>
      <c r="J38975" s="29"/>
      <c r="K38975" s="45"/>
      <c r="L38975" s="45"/>
      <c r="M38975" s="45"/>
    </row>
    <row r="38976" spans="8:13" s="28" customFormat="1" x14ac:dyDescent="0.2">
      <c r="H38976" s="12"/>
      <c r="J38976" s="29"/>
      <c r="K38976" s="45"/>
      <c r="L38976" s="45"/>
      <c r="M38976" s="45"/>
    </row>
    <row r="38977" spans="8:13" s="28" customFormat="1" x14ac:dyDescent="0.2">
      <c r="H38977" s="12"/>
      <c r="J38977" s="29"/>
      <c r="K38977" s="45"/>
      <c r="L38977" s="45"/>
      <c r="M38977" s="45"/>
    </row>
    <row r="38978" spans="8:13" s="28" customFormat="1" x14ac:dyDescent="0.2">
      <c r="H38978" s="12"/>
      <c r="J38978" s="29"/>
      <c r="K38978" s="45"/>
      <c r="L38978" s="45"/>
      <c r="M38978" s="45"/>
    </row>
    <row r="38979" spans="8:13" s="28" customFormat="1" x14ac:dyDescent="0.2">
      <c r="H38979" s="12"/>
      <c r="J38979" s="29"/>
      <c r="K38979" s="45"/>
      <c r="L38979" s="45"/>
      <c r="M38979" s="45"/>
    </row>
    <row r="38980" spans="8:13" s="28" customFormat="1" x14ac:dyDescent="0.2">
      <c r="H38980" s="12"/>
      <c r="J38980" s="29"/>
      <c r="K38980" s="45"/>
      <c r="L38980" s="45"/>
      <c r="M38980" s="45"/>
    </row>
    <row r="38981" spans="8:13" s="28" customFormat="1" x14ac:dyDescent="0.2">
      <c r="H38981" s="12"/>
      <c r="J38981" s="29"/>
      <c r="K38981" s="45"/>
      <c r="L38981" s="45"/>
      <c r="M38981" s="45"/>
    </row>
    <row r="38982" spans="8:13" s="28" customFormat="1" x14ac:dyDescent="0.2">
      <c r="H38982" s="12"/>
      <c r="J38982" s="29"/>
      <c r="K38982" s="45"/>
      <c r="L38982" s="45"/>
      <c r="M38982" s="45"/>
    </row>
    <row r="38983" spans="8:13" s="28" customFormat="1" x14ac:dyDescent="0.2">
      <c r="H38983" s="12"/>
      <c r="J38983" s="29"/>
      <c r="K38983" s="45"/>
      <c r="L38983" s="45"/>
      <c r="M38983" s="45"/>
    </row>
    <row r="38984" spans="8:13" s="28" customFormat="1" x14ac:dyDescent="0.2">
      <c r="H38984" s="12"/>
      <c r="J38984" s="29"/>
      <c r="K38984" s="45"/>
      <c r="L38984" s="45"/>
      <c r="M38984" s="45"/>
    </row>
    <row r="38985" spans="8:13" s="28" customFormat="1" x14ac:dyDescent="0.2">
      <c r="H38985" s="12"/>
      <c r="J38985" s="29"/>
      <c r="K38985" s="45"/>
      <c r="L38985" s="45"/>
      <c r="M38985" s="45"/>
    </row>
    <row r="38986" spans="8:13" s="28" customFormat="1" x14ac:dyDescent="0.2">
      <c r="H38986" s="12"/>
      <c r="J38986" s="29"/>
      <c r="K38986" s="45"/>
      <c r="L38986" s="45"/>
      <c r="M38986" s="45"/>
    </row>
    <row r="38987" spans="8:13" s="28" customFormat="1" x14ac:dyDescent="0.2">
      <c r="H38987" s="12"/>
      <c r="J38987" s="29"/>
      <c r="K38987" s="45"/>
      <c r="L38987" s="45"/>
      <c r="M38987" s="45"/>
    </row>
    <row r="38988" spans="8:13" s="28" customFormat="1" x14ac:dyDescent="0.2">
      <c r="H38988" s="12"/>
      <c r="J38988" s="29"/>
      <c r="K38988" s="45"/>
      <c r="L38988" s="45"/>
      <c r="M38988" s="45"/>
    </row>
    <row r="38989" spans="8:13" s="28" customFormat="1" x14ac:dyDescent="0.2">
      <c r="H38989" s="12"/>
      <c r="J38989" s="29"/>
      <c r="K38989" s="45"/>
      <c r="L38989" s="45"/>
      <c r="M38989" s="45"/>
    </row>
    <row r="38990" spans="8:13" s="28" customFormat="1" x14ac:dyDescent="0.2">
      <c r="H38990" s="12"/>
      <c r="J38990" s="29"/>
      <c r="K38990" s="45"/>
      <c r="L38990" s="45"/>
      <c r="M38990" s="45"/>
    </row>
    <row r="38991" spans="8:13" s="28" customFormat="1" x14ac:dyDescent="0.2">
      <c r="H38991" s="12"/>
      <c r="J38991" s="29"/>
      <c r="K38991" s="45"/>
      <c r="L38991" s="45"/>
      <c r="M38991" s="45"/>
    </row>
    <row r="38992" spans="8:13" s="28" customFormat="1" x14ac:dyDescent="0.2">
      <c r="H38992" s="12"/>
      <c r="J38992" s="29"/>
      <c r="K38992" s="45"/>
      <c r="L38992" s="45"/>
      <c r="M38992" s="45"/>
    </row>
    <row r="38993" spans="8:13" s="28" customFormat="1" x14ac:dyDescent="0.2">
      <c r="H38993" s="12"/>
      <c r="J38993" s="29"/>
      <c r="K38993" s="45"/>
      <c r="L38993" s="45"/>
      <c r="M38993" s="45"/>
    </row>
    <row r="38994" spans="8:13" s="28" customFormat="1" x14ac:dyDescent="0.2">
      <c r="H38994" s="12"/>
      <c r="J38994" s="29"/>
      <c r="K38994" s="45"/>
      <c r="L38994" s="45"/>
      <c r="M38994" s="45"/>
    </row>
    <row r="38995" spans="8:13" s="28" customFormat="1" x14ac:dyDescent="0.2">
      <c r="H38995" s="12"/>
      <c r="J38995" s="29"/>
      <c r="K38995" s="45"/>
      <c r="L38995" s="45"/>
      <c r="M38995" s="45"/>
    </row>
    <row r="38996" spans="8:13" s="28" customFormat="1" x14ac:dyDescent="0.2">
      <c r="H38996" s="12"/>
      <c r="J38996" s="29"/>
      <c r="K38996" s="45"/>
      <c r="L38996" s="45"/>
      <c r="M38996" s="45"/>
    </row>
    <row r="38997" spans="8:13" s="28" customFormat="1" x14ac:dyDescent="0.2">
      <c r="H38997" s="12"/>
      <c r="J38997" s="29"/>
      <c r="K38997" s="45"/>
      <c r="L38997" s="45"/>
      <c r="M38997" s="45"/>
    </row>
    <row r="38998" spans="8:13" s="28" customFormat="1" x14ac:dyDescent="0.2">
      <c r="H38998" s="12"/>
      <c r="J38998" s="29"/>
      <c r="K38998" s="45"/>
      <c r="L38998" s="45"/>
      <c r="M38998" s="45"/>
    </row>
    <row r="38999" spans="8:13" s="28" customFormat="1" x14ac:dyDescent="0.2">
      <c r="H38999" s="12"/>
      <c r="J38999" s="29"/>
      <c r="K38999" s="45"/>
      <c r="L38999" s="45"/>
      <c r="M38999" s="45"/>
    </row>
    <row r="39000" spans="8:13" s="28" customFormat="1" x14ac:dyDescent="0.2">
      <c r="H39000" s="12"/>
      <c r="J39000" s="29"/>
      <c r="K39000" s="45"/>
      <c r="L39000" s="45"/>
      <c r="M39000" s="45"/>
    </row>
    <row r="39001" spans="8:13" s="28" customFormat="1" x14ac:dyDescent="0.2">
      <c r="H39001" s="12"/>
      <c r="J39001" s="29"/>
      <c r="K39001" s="45"/>
      <c r="L39001" s="45"/>
      <c r="M39001" s="45"/>
    </row>
    <row r="39002" spans="8:13" s="28" customFormat="1" x14ac:dyDescent="0.2">
      <c r="H39002" s="12"/>
      <c r="J39002" s="29"/>
      <c r="K39002" s="45"/>
      <c r="L39002" s="45"/>
      <c r="M39002" s="45"/>
    </row>
    <row r="39003" spans="8:13" s="28" customFormat="1" x14ac:dyDescent="0.2">
      <c r="H39003" s="12"/>
      <c r="J39003" s="29"/>
      <c r="K39003" s="45"/>
      <c r="L39003" s="45"/>
      <c r="M39003" s="45"/>
    </row>
    <row r="39004" spans="8:13" s="28" customFormat="1" x14ac:dyDescent="0.2">
      <c r="H39004" s="12"/>
      <c r="J39004" s="29"/>
      <c r="K39004" s="45"/>
      <c r="L39004" s="45"/>
      <c r="M39004" s="45"/>
    </row>
    <row r="39005" spans="8:13" s="28" customFormat="1" x14ac:dyDescent="0.2">
      <c r="H39005" s="12"/>
      <c r="J39005" s="29"/>
      <c r="K39005" s="45"/>
      <c r="L39005" s="45"/>
      <c r="M39005" s="45"/>
    </row>
    <row r="39006" spans="8:13" s="28" customFormat="1" x14ac:dyDescent="0.2">
      <c r="H39006" s="12"/>
      <c r="J39006" s="29"/>
      <c r="K39006" s="45"/>
      <c r="L39006" s="45"/>
      <c r="M39006" s="45"/>
    </row>
    <row r="39007" spans="8:13" s="28" customFormat="1" x14ac:dyDescent="0.2">
      <c r="H39007" s="12"/>
      <c r="J39007" s="29"/>
      <c r="K39007" s="45"/>
      <c r="L39007" s="45"/>
      <c r="M39007" s="45"/>
    </row>
    <row r="39008" spans="8:13" s="28" customFormat="1" x14ac:dyDescent="0.2">
      <c r="H39008" s="12"/>
      <c r="J39008" s="29"/>
      <c r="K39008" s="45"/>
      <c r="L39008" s="45"/>
      <c r="M39008" s="45"/>
    </row>
    <row r="39009" spans="8:13" s="28" customFormat="1" x14ac:dyDescent="0.2">
      <c r="H39009" s="12"/>
      <c r="J39009" s="29"/>
      <c r="K39009" s="45"/>
      <c r="L39009" s="45"/>
      <c r="M39009" s="45"/>
    </row>
    <row r="39010" spans="8:13" s="28" customFormat="1" x14ac:dyDescent="0.2">
      <c r="H39010" s="12"/>
      <c r="J39010" s="29"/>
      <c r="K39010" s="45"/>
      <c r="L39010" s="45"/>
      <c r="M39010" s="45"/>
    </row>
    <row r="39011" spans="8:13" s="28" customFormat="1" x14ac:dyDescent="0.2">
      <c r="H39011" s="12"/>
      <c r="J39011" s="29"/>
      <c r="K39011" s="45"/>
      <c r="L39011" s="45"/>
      <c r="M39011" s="45"/>
    </row>
    <row r="39012" spans="8:13" s="28" customFormat="1" x14ac:dyDescent="0.2">
      <c r="H39012" s="12"/>
      <c r="J39012" s="29"/>
      <c r="K39012" s="45"/>
      <c r="L39012" s="45"/>
      <c r="M39012" s="45"/>
    </row>
    <row r="39013" spans="8:13" s="28" customFormat="1" x14ac:dyDescent="0.2">
      <c r="H39013" s="12"/>
      <c r="J39013" s="29"/>
      <c r="K39013" s="45"/>
      <c r="L39013" s="45"/>
      <c r="M39013" s="45"/>
    </row>
    <row r="39014" spans="8:13" s="28" customFormat="1" x14ac:dyDescent="0.2">
      <c r="H39014" s="12"/>
      <c r="J39014" s="29"/>
      <c r="K39014" s="45"/>
      <c r="L39014" s="45"/>
      <c r="M39014" s="45"/>
    </row>
    <row r="39015" spans="8:13" s="28" customFormat="1" x14ac:dyDescent="0.2">
      <c r="H39015" s="12"/>
      <c r="J39015" s="29"/>
      <c r="K39015" s="45"/>
      <c r="L39015" s="45"/>
      <c r="M39015" s="45"/>
    </row>
    <row r="39016" spans="8:13" s="28" customFormat="1" x14ac:dyDescent="0.2">
      <c r="H39016" s="12"/>
      <c r="J39016" s="29"/>
      <c r="K39016" s="45"/>
      <c r="L39016" s="45"/>
      <c r="M39016" s="45"/>
    </row>
    <row r="39017" spans="8:13" s="28" customFormat="1" x14ac:dyDescent="0.2">
      <c r="H39017" s="12"/>
      <c r="J39017" s="29"/>
      <c r="K39017" s="45"/>
      <c r="L39017" s="45"/>
      <c r="M39017" s="45"/>
    </row>
    <row r="39018" spans="8:13" s="28" customFormat="1" x14ac:dyDescent="0.2">
      <c r="H39018" s="12"/>
      <c r="J39018" s="29"/>
      <c r="K39018" s="45"/>
      <c r="L39018" s="45"/>
      <c r="M39018" s="45"/>
    </row>
    <row r="39019" spans="8:13" s="28" customFormat="1" x14ac:dyDescent="0.2">
      <c r="H39019" s="12"/>
      <c r="J39019" s="29"/>
      <c r="K39019" s="45"/>
      <c r="L39019" s="45"/>
      <c r="M39019" s="45"/>
    </row>
    <row r="39020" spans="8:13" s="28" customFormat="1" x14ac:dyDescent="0.2">
      <c r="H39020" s="12"/>
      <c r="J39020" s="29"/>
      <c r="K39020" s="45"/>
      <c r="L39020" s="45"/>
      <c r="M39020" s="45"/>
    </row>
    <row r="39021" spans="8:13" s="28" customFormat="1" x14ac:dyDescent="0.2">
      <c r="H39021" s="12"/>
      <c r="J39021" s="29"/>
      <c r="K39021" s="45"/>
      <c r="L39021" s="45"/>
      <c r="M39021" s="45"/>
    </row>
    <row r="39022" spans="8:13" s="28" customFormat="1" x14ac:dyDescent="0.2">
      <c r="H39022" s="12"/>
      <c r="J39022" s="29"/>
      <c r="K39022" s="45"/>
      <c r="L39022" s="45"/>
      <c r="M39022" s="45"/>
    </row>
    <row r="39023" spans="8:13" s="28" customFormat="1" x14ac:dyDescent="0.2">
      <c r="H39023" s="12"/>
      <c r="J39023" s="29"/>
      <c r="K39023" s="45"/>
      <c r="L39023" s="45"/>
      <c r="M39023" s="45"/>
    </row>
    <row r="39024" spans="8:13" s="28" customFormat="1" x14ac:dyDescent="0.2">
      <c r="H39024" s="12"/>
      <c r="J39024" s="29"/>
      <c r="K39024" s="45"/>
      <c r="L39024" s="45"/>
      <c r="M39024" s="45"/>
    </row>
    <row r="39025" spans="8:13" s="28" customFormat="1" x14ac:dyDescent="0.2">
      <c r="H39025" s="12"/>
      <c r="J39025" s="29"/>
      <c r="K39025" s="45"/>
      <c r="L39025" s="45"/>
      <c r="M39025" s="45"/>
    </row>
    <row r="39026" spans="8:13" s="28" customFormat="1" x14ac:dyDescent="0.2">
      <c r="H39026" s="12"/>
      <c r="J39026" s="29"/>
      <c r="K39026" s="45"/>
      <c r="L39026" s="45"/>
      <c r="M39026" s="45"/>
    </row>
    <row r="39027" spans="8:13" s="28" customFormat="1" x14ac:dyDescent="0.2">
      <c r="H39027" s="12"/>
      <c r="J39027" s="29"/>
      <c r="K39027" s="45"/>
      <c r="L39027" s="45"/>
      <c r="M39027" s="45"/>
    </row>
    <row r="39028" spans="8:13" s="28" customFormat="1" x14ac:dyDescent="0.2">
      <c r="H39028" s="12"/>
      <c r="J39028" s="29"/>
      <c r="K39028" s="45"/>
      <c r="L39028" s="45"/>
      <c r="M39028" s="45"/>
    </row>
    <row r="39029" spans="8:13" s="28" customFormat="1" x14ac:dyDescent="0.2">
      <c r="H39029" s="12"/>
      <c r="J39029" s="29"/>
      <c r="K39029" s="45"/>
      <c r="L39029" s="45"/>
      <c r="M39029" s="45"/>
    </row>
    <row r="39030" spans="8:13" s="28" customFormat="1" x14ac:dyDescent="0.2">
      <c r="H39030" s="12"/>
      <c r="J39030" s="29"/>
      <c r="K39030" s="45"/>
      <c r="L39030" s="45"/>
      <c r="M39030" s="45"/>
    </row>
    <row r="39031" spans="8:13" s="28" customFormat="1" x14ac:dyDescent="0.2">
      <c r="H39031" s="12"/>
      <c r="J39031" s="29"/>
      <c r="K39031" s="45"/>
      <c r="L39031" s="45"/>
      <c r="M39031" s="45"/>
    </row>
    <row r="39032" spans="8:13" s="28" customFormat="1" x14ac:dyDescent="0.2">
      <c r="H39032" s="12"/>
      <c r="J39032" s="29"/>
      <c r="K39032" s="45"/>
      <c r="L39032" s="45"/>
      <c r="M39032" s="45"/>
    </row>
    <row r="39033" spans="8:13" s="28" customFormat="1" x14ac:dyDescent="0.2">
      <c r="H39033" s="12"/>
      <c r="J39033" s="29"/>
      <c r="K39033" s="45"/>
      <c r="L39033" s="45"/>
      <c r="M39033" s="45"/>
    </row>
    <row r="39034" spans="8:13" s="28" customFormat="1" x14ac:dyDescent="0.2">
      <c r="H39034" s="12"/>
      <c r="J39034" s="29"/>
      <c r="K39034" s="45"/>
      <c r="L39034" s="45"/>
      <c r="M39034" s="45"/>
    </row>
    <row r="39035" spans="8:13" s="28" customFormat="1" x14ac:dyDescent="0.2">
      <c r="H39035" s="12"/>
      <c r="J39035" s="29"/>
      <c r="K39035" s="45"/>
      <c r="L39035" s="45"/>
      <c r="M39035" s="45"/>
    </row>
    <row r="39036" spans="8:13" s="28" customFormat="1" x14ac:dyDescent="0.2">
      <c r="H39036" s="12"/>
      <c r="J39036" s="29"/>
      <c r="K39036" s="45"/>
      <c r="L39036" s="45"/>
      <c r="M39036" s="45"/>
    </row>
    <row r="39037" spans="8:13" s="28" customFormat="1" x14ac:dyDescent="0.2">
      <c r="H39037" s="12"/>
      <c r="J39037" s="29"/>
      <c r="K39037" s="45"/>
      <c r="L39037" s="45"/>
      <c r="M39037" s="45"/>
    </row>
    <row r="39038" spans="8:13" s="28" customFormat="1" x14ac:dyDescent="0.2">
      <c r="H39038" s="12"/>
      <c r="J39038" s="29"/>
      <c r="K39038" s="45"/>
      <c r="L39038" s="45"/>
      <c r="M39038" s="45"/>
    </row>
    <row r="39039" spans="8:13" s="28" customFormat="1" x14ac:dyDescent="0.2">
      <c r="H39039" s="12"/>
      <c r="J39039" s="29"/>
      <c r="K39039" s="45"/>
      <c r="L39039" s="45"/>
      <c r="M39039" s="45"/>
    </row>
    <row r="39040" spans="8:13" s="28" customFormat="1" x14ac:dyDescent="0.2">
      <c r="H39040" s="12"/>
      <c r="J39040" s="29"/>
      <c r="K39040" s="45"/>
      <c r="L39040" s="45"/>
      <c r="M39040" s="45"/>
    </row>
    <row r="39041" spans="8:13" s="28" customFormat="1" x14ac:dyDescent="0.2">
      <c r="H39041" s="12"/>
      <c r="J39041" s="29"/>
      <c r="K39041" s="45"/>
      <c r="L39041" s="45"/>
      <c r="M39041" s="45"/>
    </row>
    <row r="39042" spans="8:13" s="28" customFormat="1" x14ac:dyDescent="0.2">
      <c r="H39042" s="12"/>
      <c r="J39042" s="29"/>
      <c r="K39042" s="45"/>
      <c r="L39042" s="45"/>
      <c r="M39042" s="45"/>
    </row>
    <row r="39043" spans="8:13" s="28" customFormat="1" x14ac:dyDescent="0.2">
      <c r="H39043" s="12"/>
      <c r="J39043" s="29"/>
      <c r="K39043" s="45"/>
      <c r="L39043" s="45"/>
      <c r="M39043" s="45"/>
    </row>
    <row r="39044" spans="8:13" s="28" customFormat="1" x14ac:dyDescent="0.2">
      <c r="H39044" s="12"/>
      <c r="J39044" s="29"/>
      <c r="K39044" s="45"/>
      <c r="L39044" s="45"/>
      <c r="M39044" s="45"/>
    </row>
    <row r="39045" spans="8:13" s="28" customFormat="1" x14ac:dyDescent="0.2">
      <c r="H39045" s="12"/>
      <c r="J39045" s="29"/>
      <c r="K39045" s="45"/>
      <c r="L39045" s="45"/>
      <c r="M39045" s="45"/>
    </row>
    <row r="39046" spans="8:13" s="28" customFormat="1" x14ac:dyDescent="0.2">
      <c r="H39046" s="12"/>
      <c r="J39046" s="29"/>
      <c r="K39046" s="45"/>
      <c r="L39046" s="45"/>
      <c r="M39046" s="45"/>
    </row>
    <row r="39047" spans="8:13" s="28" customFormat="1" x14ac:dyDescent="0.2">
      <c r="H39047" s="12"/>
      <c r="J39047" s="29"/>
      <c r="K39047" s="45"/>
      <c r="L39047" s="45"/>
      <c r="M39047" s="45"/>
    </row>
    <row r="39048" spans="8:13" s="28" customFormat="1" x14ac:dyDescent="0.2">
      <c r="H39048" s="12"/>
      <c r="J39048" s="29"/>
      <c r="K39048" s="45"/>
      <c r="L39048" s="45"/>
      <c r="M39048" s="45"/>
    </row>
    <row r="39049" spans="8:13" s="28" customFormat="1" x14ac:dyDescent="0.2">
      <c r="H39049" s="12"/>
      <c r="J39049" s="29"/>
      <c r="K39049" s="45"/>
      <c r="L39049" s="45"/>
      <c r="M39049" s="45"/>
    </row>
    <row r="39050" spans="8:13" s="28" customFormat="1" x14ac:dyDescent="0.2">
      <c r="H39050" s="12"/>
      <c r="J39050" s="29"/>
      <c r="K39050" s="45"/>
      <c r="L39050" s="45"/>
      <c r="M39050" s="45"/>
    </row>
    <row r="39051" spans="8:13" s="28" customFormat="1" x14ac:dyDescent="0.2">
      <c r="H39051" s="12"/>
      <c r="J39051" s="29"/>
      <c r="K39051" s="45"/>
      <c r="L39051" s="45"/>
      <c r="M39051" s="45"/>
    </row>
    <row r="39052" spans="8:13" s="28" customFormat="1" x14ac:dyDescent="0.2">
      <c r="H39052" s="12"/>
      <c r="J39052" s="29"/>
      <c r="K39052" s="45"/>
      <c r="L39052" s="45"/>
      <c r="M39052" s="45"/>
    </row>
    <row r="39053" spans="8:13" s="28" customFormat="1" x14ac:dyDescent="0.2">
      <c r="H39053" s="12"/>
      <c r="J39053" s="29"/>
      <c r="K39053" s="45"/>
      <c r="L39053" s="45"/>
      <c r="M39053" s="45"/>
    </row>
    <row r="39054" spans="8:13" s="28" customFormat="1" x14ac:dyDescent="0.2">
      <c r="H39054" s="12"/>
      <c r="J39054" s="29"/>
      <c r="K39054" s="45"/>
      <c r="L39054" s="45"/>
      <c r="M39054" s="45"/>
    </row>
    <row r="39055" spans="8:13" s="28" customFormat="1" x14ac:dyDescent="0.2">
      <c r="H39055" s="12"/>
      <c r="J39055" s="29"/>
      <c r="K39055" s="45"/>
      <c r="L39055" s="45"/>
      <c r="M39055" s="45"/>
    </row>
    <row r="39056" spans="8:13" s="28" customFormat="1" x14ac:dyDescent="0.2">
      <c r="H39056" s="12"/>
      <c r="J39056" s="29"/>
      <c r="K39056" s="45"/>
      <c r="L39056" s="45"/>
      <c r="M39056" s="45"/>
    </row>
    <row r="39057" spans="8:13" s="28" customFormat="1" x14ac:dyDescent="0.2">
      <c r="H39057" s="12"/>
      <c r="J39057" s="29"/>
      <c r="K39057" s="45"/>
      <c r="L39057" s="45"/>
      <c r="M39057" s="45"/>
    </row>
    <row r="39058" spans="8:13" s="28" customFormat="1" x14ac:dyDescent="0.2">
      <c r="H39058" s="12"/>
      <c r="J39058" s="29"/>
      <c r="K39058" s="45"/>
      <c r="L39058" s="45"/>
      <c r="M39058" s="45"/>
    </row>
    <row r="39059" spans="8:13" s="28" customFormat="1" x14ac:dyDescent="0.2">
      <c r="H39059" s="12"/>
      <c r="J39059" s="29"/>
      <c r="K39059" s="45"/>
      <c r="L39059" s="45"/>
      <c r="M39059" s="45"/>
    </row>
    <row r="39060" spans="8:13" s="28" customFormat="1" x14ac:dyDescent="0.2">
      <c r="H39060" s="12"/>
      <c r="J39060" s="29"/>
      <c r="K39060" s="45"/>
      <c r="L39060" s="45"/>
      <c r="M39060" s="45"/>
    </row>
    <row r="39061" spans="8:13" s="28" customFormat="1" x14ac:dyDescent="0.2">
      <c r="H39061" s="12"/>
      <c r="J39061" s="29"/>
      <c r="K39061" s="45"/>
      <c r="L39061" s="45"/>
      <c r="M39061" s="45"/>
    </row>
    <row r="39062" spans="8:13" s="28" customFormat="1" x14ac:dyDescent="0.2">
      <c r="H39062" s="12"/>
      <c r="J39062" s="29"/>
      <c r="K39062" s="45"/>
      <c r="L39062" s="45"/>
      <c r="M39062" s="45"/>
    </row>
    <row r="39063" spans="8:13" s="28" customFormat="1" x14ac:dyDescent="0.2">
      <c r="H39063" s="12"/>
      <c r="J39063" s="29"/>
      <c r="K39063" s="45"/>
      <c r="L39063" s="45"/>
      <c r="M39063" s="45"/>
    </row>
    <row r="39064" spans="8:13" s="28" customFormat="1" x14ac:dyDescent="0.2">
      <c r="H39064" s="12"/>
      <c r="J39064" s="29"/>
      <c r="K39064" s="45"/>
      <c r="L39064" s="45"/>
      <c r="M39064" s="45"/>
    </row>
    <row r="39065" spans="8:13" s="28" customFormat="1" x14ac:dyDescent="0.2">
      <c r="H39065" s="12"/>
      <c r="J39065" s="29"/>
      <c r="K39065" s="45"/>
      <c r="L39065" s="45"/>
      <c r="M39065" s="45"/>
    </row>
    <row r="39066" spans="8:13" s="28" customFormat="1" x14ac:dyDescent="0.2">
      <c r="H39066" s="12"/>
      <c r="J39066" s="29"/>
      <c r="K39066" s="45"/>
      <c r="L39066" s="45"/>
      <c r="M39066" s="45"/>
    </row>
    <row r="39067" spans="8:13" s="28" customFormat="1" x14ac:dyDescent="0.2">
      <c r="H39067" s="12"/>
      <c r="J39067" s="29"/>
      <c r="K39067" s="45"/>
      <c r="L39067" s="45"/>
      <c r="M39067" s="45"/>
    </row>
    <row r="39068" spans="8:13" s="28" customFormat="1" x14ac:dyDescent="0.2">
      <c r="H39068" s="12"/>
      <c r="J39068" s="29"/>
      <c r="K39068" s="45"/>
      <c r="L39068" s="45"/>
      <c r="M39068" s="45"/>
    </row>
    <row r="39069" spans="8:13" s="28" customFormat="1" x14ac:dyDescent="0.2">
      <c r="H39069" s="12"/>
      <c r="J39069" s="29"/>
      <c r="K39069" s="45"/>
      <c r="L39069" s="45"/>
      <c r="M39069" s="45"/>
    </row>
    <row r="39070" spans="8:13" s="28" customFormat="1" x14ac:dyDescent="0.2">
      <c r="H39070" s="12"/>
      <c r="J39070" s="29"/>
      <c r="K39070" s="45"/>
      <c r="L39070" s="45"/>
      <c r="M39070" s="45"/>
    </row>
    <row r="39071" spans="8:13" s="28" customFormat="1" x14ac:dyDescent="0.2">
      <c r="H39071" s="12"/>
      <c r="J39071" s="29"/>
      <c r="K39071" s="45"/>
      <c r="L39071" s="45"/>
      <c r="M39071" s="45"/>
    </row>
    <row r="39072" spans="8:13" s="28" customFormat="1" x14ac:dyDescent="0.2">
      <c r="H39072" s="12"/>
      <c r="J39072" s="29"/>
      <c r="K39072" s="45"/>
      <c r="L39072" s="45"/>
      <c r="M39072" s="45"/>
    </row>
    <row r="39073" spans="8:13" s="28" customFormat="1" x14ac:dyDescent="0.2">
      <c r="H39073" s="12"/>
      <c r="J39073" s="29"/>
      <c r="K39073" s="45"/>
      <c r="L39073" s="45"/>
      <c r="M39073" s="45"/>
    </row>
    <row r="39074" spans="8:13" s="28" customFormat="1" x14ac:dyDescent="0.2">
      <c r="H39074" s="12"/>
      <c r="J39074" s="29"/>
      <c r="K39074" s="45"/>
      <c r="L39074" s="45"/>
      <c r="M39074" s="45"/>
    </row>
    <row r="39075" spans="8:13" s="28" customFormat="1" x14ac:dyDescent="0.2">
      <c r="H39075" s="12"/>
      <c r="J39075" s="29"/>
      <c r="K39075" s="45"/>
      <c r="L39075" s="45"/>
      <c r="M39075" s="45"/>
    </row>
    <row r="39076" spans="8:13" s="28" customFormat="1" x14ac:dyDescent="0.2">
      <c r="H39076" s="12"/>
      <c r="J39076" s="29"/>
      <c r="K39076" s="45"/>
      <c r="L39076" s="45"/>
      <c r="M39076" s="45"/>
    </row>
    <row r="39077" spans="8:13" s="28" customFormat="1" x14ac:dyDescent="0.2">
      <c r="H39077" s="12"/>
      <c r="J39077" s="29"/>
      <c r="K39077" s="45"/>
      <c r="L39077" s="45"/>
      <c r="M39077" s="45"/>
    </row>
    <row r="39078" spans="8:13" s="28" customFormat="1" x14ac:dyDescent="0.2">
      <c r="H39078" s="12"/>
      <c r="J39078" s="29"/>
      <c r="K39078" s="45"/>
      <c r="L39078" s="45"/>
      <c r="M39078" s="45"/>
    </row>
    <row r="39079" spans="8:13" s="28" customFormat="1" x14ac:dyDescent="0.2">
      <c r="H39079" s="12"/>
      <c r="J39079" s="29"/>
      <c r="K39079" s="45"/>
      <c r="L39079" s="45"/>
      <c r="M39079" s="45"/>
    </row>
    <row r="39080" spans="8:13" s="28" customFormat="1" x14ac:dyDescent="0.2">
      <c r="H39080" s="12"/>
      <c r="J39080" s="29"/>
      <c r="K39080" s="45"/>
      <c r="L39080" s="45"/>
      <c r="M39080" s="45"/>
    </row>
    <row r="39081" spans="8:13" s="28" customFormat="1" x14ac:dyDescent="0.2">
      <c r="H39081" s="12"/>
      <c r="J39081" s="29"/>
      <c r="K39081" s="45"/>
      <c r="L39081" s="45"/>
      <c r="M39081" s="45"/>
    </row>
    <row r="39082" spans="8:13" s="28" customFormat="1" x14ac:dyDescent="0.2">
      <c r="H39082" s="12"/>
      <c r="J39082" s="29"/>
      <c r="K39082" s="45"/>
      <c r="L39082" s="45"/>
      <c r="M39082" s="45"/>
    </row>
    <row r="39083" spans="8:13" s="28" customFormat="1" x14ac:dyDescent="0.2">
      <c r="H39083" s="12"/>
      <c r="J39083" s="29"/>
      <c r="K39083" s="45"/>
      <c r="L39083" s="45"/>
      <c r="M39083" s="45"/>
    </row>
    <row r="39084" spans="8:13" s="28" customFormat="1" x14ac:dyDescent="0.2">
      <c r="H39084" s="12"/>
      <c r="J39084" s="29"/>
      <c r="K39084" s="45"/>
      <c r="L39084" s="45"/>
      <c r="M39084" s="45"/>
    </row>
    <row r="39085" spans="8:13" s="28" customFormat="1" x14ac:dyDescent="0.2">
      <c r="H39085" s="12"/>
      <c r="J39085" s="29"/>
      <c r="K39085" s="45"/>
      <c r="L39085" s="45"/>
      <c r="M39085" s="45"/>
    </row>
    <row r="39086" spans="8:13" s="28" customFormat="1" x14ac:dyDescent="0.2">
      <c r="H39086" s="12"/>
      <c r="J39086" s="29"/>
      <c r="K39086" s="45"/>
      <c r="L39086" s="45"/>
      <c r="M39086" s="45"/>
    </row>
    <row r="39087" spans="8:13" s="28" customFormat="1" x14ac:dyDescent="0.2">
      <c r="H39087" s="12"/>
      <c r="J39087" s="29"/>
      <c r="K39087" s="45"/>
      <c r="L39087" s="45"/>
      <c r="M39087" s="45"/>
    </row>
    <row r="39088" spans="8:13" s="28" customFormat="1" x14ac:dyDescent="0.2">
      <c r="H39088" s="12"/>
      <c r="J39088" s="29"/>
      <c r="K39088" s="45"/>
      <c r="L39088" s="45"/>
      <c r="M39088" s="45"/>
    </row>
    <row r="39089" spans="8:13" s="28" customFormat="1" x14ac:dyDescent="0.2">
      <c r="H39089" s="12"/>
      <c r="J39089" s="29"/>
      <c r="K39089" s="45"/>
      <c r="L39089" s="45"/>
      <c r="M39089" s="45"/>
    </row>
    <row r="39090" spans="8:13" s="28" customFormat="1" x14ac:dyDescent="0.2">
      <c r="H39090" s="12"/>
      <c r="J39090" s="29"/>
      <c r="K39090" s="45"/>
      <c r="L39090" s="45"/>
      <c r="M39090" s="45"/>
    </row>
    <row r="39091" spans="8:13" s="28" customFormat="1" x14ac:dyDescent="0.2">
      <c r="H39091" s="12"/>
      <c r="J39091" s="29"/>
      <c r="K39091" s="45"/>
      <c r="L39091" s="45"/>
      <c r="M39091" s="45"/>
    </row>
    <row r="39092" spans="8:13" s="28" customFormat="1" x14ac:dyDescent="0.2">
      <c r="H39092" s="12"/>
      <c r="J39092" s="29"/>
      <c r="K39092" s="45"/>
      <c r="L39092" s="45"/>
      <c r="M39092" s="45"/>
    </row>
    <row r="39093" spans="8:13" s="28" customFormat="1" x14ac:dyDescent="0.2">
      <c r="H39093" s="12"/>
      <c r="J39093" s="29"/>
      <c r="K39093" s="45"/>
      <c r="L39093" s="45"/>
      <c r="M39093" s="45"/>
    </row>
    <row r="39094" spans="8:13" s="28" customFormat="1" x14ac:dyDescent="0.2">
      <c r="H39094" s="12"/>
      <c r="J39094" s="29"/>
      <c r="K39094" s="45"/>
      <c r="L39094" s="45"/>
      <c r="M39094" s="45"/>
    </row>
    <row r="39095" spans="8:13" s="28" customFormat="1" x14ac:dyDescent="0.2">
      <c r="H39095" s="12"/>
      <c r="J39095" s="29"/>
      <c r="K39095" s="45"/>
      <c r="L39095" s="45"/>
      <c r="M39095" s="45"/>
    </row>
    <row r="39096" spans="8:13" s="28" customFormat="1" x14ac:dyDescent="0.2">
      <c r="H39096" s="12"/>
      <c r="J39096" s="29"/>
      <c r="K39096" s="45"/>
      <c r="L39096" s="45"/>
      <c r="M39096" s="45"/>
    </row>
    <row r="39097" spans="8:13" s="28" customFormat="1" x14ac:dyDescent="0.2">
      <c r="H39097" s="12"/>
      <c r="J39097" s="29"/>
      <c r="K39097" s="45"/>
      <c r="L39097" s="45"/>
      <c r="M39097" s="45"/>
    </row>
    <row r="39098" spans="8:13" s="28" customFormat="1" x14ac:dyDescent="0.2">
      <c r="H39098" s="12"/>
      <c r="J39098" s="29"/>
      <c r="K39098" s="45"/>
      <c r="L39098" s="45"/>
      <c r="M39098" s="45"/>
    </row>
    <row r="39099" spans="8:13" s="28" customFormat="1" x14ac:dyDescent="0.2">
      <c r="H39099" s="12"/>
      <c r="J39099" s="29"/>
      <c r="K39099" s="45"/>
      <c r="L39099" s="45"/>
      <c r="M39099" s="45"/>
    </row>
    <row r="39100" spans="8:13" s="28" customFormat="1" x14ac:dyDescent="0.2">
      <c r="H39100" s="12"/>
      <c r="J39100" s="29"/>
      <c r="K39100" s="45"/>
      <c r="L39100" s="45"/>
      <c r="M39100" s="45"/>
    </row>
    <row r="39101" spans="8:13" s="28" customFormat="1" x14ac:dyDescent="0.2">
      <c r="H39101" s="12"/>
      <c r="J39101" s="29"/>
      <c r="K39101" s="45"/>
      <c r="L39101" s="45"/>
      <c r="M39101" s="45"/>
    </row>
    <row r="39102" spans="8:13" s="28" customFormat="1" x14ac:dyDescent="0.2">
      <c r="H39102" s="12"/>
      <c r="J39102" s="29"/>
      <c r="K39102" s="45"/>
      <c r="L39102" s="45"/>
      <c r="M39102" s="45"/>
    </row>
    <row r="39103" spans="8:13" s="28" customFormat="1" x14ac:dyDescent="0.2">
      <c r="H39103" s="12"/>
      <c r="J39103" s="29"/>
      <c r="K39103" s="45"/>
      <c r="L39103" s="45"/>
      <c r="M39103" s="45"/>
    </row>
    <row r="39104" spans="8:13" s="28" customFormat="1" x14ac:dyDescent="0.2">
      <c r="H39104" s="12"/>
      <c r="J39104" s="29"/>
      <c r="K39104" s="45"/>
      <c r="L39104" s="45"/>
      <c r="M39104" s="45"/>
    </row>
    <row r="39105" spans="8:13" s="28" customFormat="1" x14ac:dyDescent="0.2">
      <c r="H39105" s="12"/>
      <c r="J39105" s="29"/>
      <c r="K39105" s="45"/>
      <c r="L39105" s="45"/>
      <c r="M39105" s="45"/>
    </row>
    <row r="39106" spans="8:13" s="28" customFormat="1" x14ac:dyDescent="0.2">
      <c r="H39106" s="12"/>
      <c r="J39106" s="29"/>
      <c r="K39106" s="45"/>
      <c r="L39106" s="45"/>
      <c r="M39106" s="45"/>
    </row>
    <row r="39107" spans="8:13" s="28" customFormat="1" x14ac:dyDescent="0.2">
      <c r="H39107" s="12"/>
      <c r="J39107" s="29"/>
      <c r="K39107" s="45"/>
      <c r="L39107" s="45"/>
      <c r="M39107" s="45"/>
    </row>
    <row r="39108" spans="8:13" s="28" customFormat="1" x14ac:dyDescent="0.2">
      <c r="H39108" s="12"/>
      <c r="J39108" s="29"/>
      <c r="K39108" s="45"/>
      <c r="L39108" s="45"/>
      <c r="M39108" s="45"/>
    </row>
    <row r="39109" spans="8:13" s="28" customFormat="1" x14ac:dyDescent="0.2">
      <c r="H39109" s="12"/>
      <c r="J39109" s="29"/>
      <c r="K39109" s="45"/>
      <c r="L39109" s="45"/>
      <c r="M39109" s="45"/>
    </row>
    <row r="39110" spans="8:13" s="28" customFormat="1" x14ac:dyDescent="0.2">
      <c r="H39110" s="12"/>
      <c r="J39110" s="29"/>
      <c r="K39110" s="45"/>
      <c r="L39110" s="45"/>
      <c r="M39110" s="45"/>
    </row>
    <row r="39111" spans="8:13" s="28" customFormat="1" x14ac:dyDescent="0.2">
      <c r="H39111" s="12"/>
      <c r="J39111" s="29"/>
      <c r="K39111" s="45"/>
      <c r="L39111" s="45"/>
      <c r="M39111" s="45"/>
    </row>
    <row r="39112" spans="8:13" s="28" customFormat="1" x14ac:dyDescent="0.2">
      <c r="H39112" s="12"/>
      <c r="J39112" s="29"/>
      <c r="K39112" s="45"/>
      <c r="L39112" s="45"/>
      <c r="M39112" s="45"/>
    </row>
    <row r="39113" spans="8:13" s="28" customFormat="1" x14ac:dyDescent="0.2">
      <c r="H39113" s="12"/>
      <c r="J39113" s="29"/>
      <c r="K39113" s="45"/>
      <c r="L39113" s="45"/>
      <c r="M39113" s="45"/>
    </row>
    <row r="39114" spans="8:13" s="28" customFormat="1" x14ac:dyDescent="0.2">
      <c r="H39114" s="12"/>
      <c r="J39114" s="29"/>
      <c r="K39114" s="45"/>
      <c r="L39114" s="45"/>
      <c r="M39114" s="45"/>
    </row>
    <row r="39115" spans="8:13" s="28" customFormat="1" x14ac:dyDescent="0.2">
      <c r="H39115" s="12"/>
      <c r="J39115" s="29"/>
      <c r="K39115" s="45"/>
      <c r="L39115" s="45"/>
      <c r="M39115" s="45"/>
    </row>
    <row r="39116" spans="8:13" s="28" customFormat="1" x14ac:dyDescent="0.2">
      <c r="H39116" s="12"/>
      <c r="J39116" s="29"/>
      <c r="K39116" s="45"/>
      <c r="L39116" s="45"/>
      <c r="M39116" s="45"/>
    </row>
    <row r="39117" spans="8:13" s="28" customFormat="1" x14ac:dyDescent="0.2">
      <c r="H39117" s="12"/>
      <c r="J39117" s="29"/>
      <c r="K39117" s="45"/>
      <c r="L39117" s="45"/>
      <c r="M39117" s="45"/>
    </row>
    <row r="39118" spans="8:13" s="28" customFormat="1" x14ac:dyDescent="0.2">
      <c r="H39118" s="12"/>
      <c r="J39118" s="29"/>
      <c r="K39118" s="45"/>
      <c r="L39118" s="45"/>
      <c r="M39118" s="45"/>
    </row>
    <row r="39119" spans="8:13" s="28" customFormat="1" x14ac:dyDescent="0.2">
      <c r="H39119" s="12"/>
      <c r="J39119" s="29"/>
      <c r="K39119" s="45"/>
      <c r="L39119" s="45"/>
      <c r="M39119" s="45"/>
    </row>
    <row r="39120" spans="8:13" s="28" customFormat="1" x14ac:dyDescent="0.2">
      <c r="H39120" s="12"/>
      <c r="J39120" s="29"/>
      <c r="K39120" s="45"/>
      <c r="L39120" s="45"/>
      <c r="M39120" s="45"/>
    </row>
    <row r="39121" spans="8:13" s="28" customFormat="1" x14ac:dyDescent="0.2">
      <c r="H39121" s="12"/>
      <c r="J39121" s="29"/>
      <c r="K39121" s="45"/>
      <c r="L39121" s="45"/>
      <c r="M39121" s="45"/>
    </row>
    <row r="39122" spans="8:13" s="28" customFormat="1" x14ac:dyDescent="0.2">
      <c r="H39122" s="12"/>
      <c r="J39122" s="29"/>
      <c r="K39122" s="45"/>
      <c r="L39122" s="45"/>
      <c r="M39122" s="45"/>
    </row>
    <row r="39123" spans="8:13" s="28" customFormat="1" x14ac:dyDescent="0.2">
      <c r="H39123" s="12"/>
      <c r="J39123" s="29"/>
      <c r="K39123" s="45"/>
      <c r="L39123" s="45"/>
      <c r="M39123" s="45"/>
    </row>
    <row r="39124" spans="8:13" s="28" customFormat="1" x14ac:dyDescent="0.2">
      <c r="H39124" s="12"/>
      <c r="J39124" s="29"/>
      <c r="K39124" s="45"/>
      <c r="L39124" s="45"/>
      <c r="M39124" s="45"/>
    </row>
    <row r="39125" spans="8:13" s="28" customFormat="1" x14ac:dyDescent="0.2">
      <c r="H39125" s="12"/>
      <c r="J39125" s="29"/>
      <c r="K39125" s="45"/>
      <c r="L39125" s="45"/>
      <c r="M39125" s="45"/>
    </row>
    <row r="39126" spans="8:13" s="28" customFormat="1" x14ac:dyDescent="0.2">
      <c r="H39126" s="12"/>
      <c r="J39126" s="29"/>
      <c r="K39126" s="45"/>
      <c r="L39126" s="45"/>
      <c r="M39126" s="45"/>
    </row>
    <row r="39127" spans="8:13" s="28" customFormat="1" x14ac:dyDescent="0.2">
      <c r="H39127" s="12"/>
      <c r="J39127" s="29"/>
      <c r="K39127" s="45"/>
      <c r="L39127" s="45"/>
      <c r="M39127" s="45"/>
    </row>
    <row r="39128" spans="8:13" s="28" customFormat="1" x14ac:dyDescent="0.2">
      <c r="H39128" s="12"/>
      <c r="J39128" s="29"/>
      <c r="K39128" s="45"/>
      <c r="L39128" s="45"/>
      <c r="M39128" s="45"/>
    </row>
    <row r="39129" spans="8:13" s="28" customFormat="1" x14ac:dyDescent="0.2">
      <c r="H39129" s="12"/>
      <c r="J39129" s="29"/>
      <c r="K39129" s="45"/>
      <c r="L39129" s="45"/>
      <c r="M39129" s="45"/>
    </row>
    <row r="39130" spans="8:13" s="28" customFormat="1" x14ac:dyDescent="0.2">
      <c r="H39130" s="12"/>
      <c r="J39130" s="29"/>
      <c r="K39130" s="45"/>
      <c r="L39130" s="45"/>
      <c r="M39130" s="45"/>
    </row>
    <row r="39131" spans="8:13" s="28" customFormat="1" x14ac:dyDescent="0.2">
      <c r="H39131" s="12"/>
      <c r="J39131" s="29"/>
      <c r="K39131" s="45"/>
      <c r="L39131" s="45"/>
      <c r="M39131" s="45"/>
    </row>
    <row r="39132" spans="8:13" s="28" customFormat="1" x14ac:dyDescent="0.2">
      <c r="H39132" s="12"/>
      <c r="J39132" s="29"/>
      <c r="K39132" s="45"/>
      <c r="L39132" s="45"/>
      <c r="M39132" s="45"/>
    </row>
    <row r="39133" spans="8:13" s="28" customFormat="1" x14ac:dyDescent="0.2">
      <c r="H39133" s="12"/>
      <c r="J39133" s="29"/>
      <c r="K39133" s="45"/>
      <c r="L39133" s="45"/>
      <c r="M39133" s="45"/>
    </row>
    <row r="39134" spans="8:13" s="28" customFormat="1" x14ac:dyDescent="0.2">
      <c r="H39134" s="12"/>
      <c r="J39134" s="29"/>
      <c r="K39134" s="45"/>
      <c r="L39134" s="45"/>
      <c r="M39134" s="45"/>
    </row>
    <row r="39135" spans="8:13" s="28" customFormat="1" x14ac:dyDescent="0.2">
      <c r="H39135" s="12"/>
      <c r="J39135" s="29"/>
      <c r="K39135" s="45"/>
      <c r="L39135" s="45"/>
      <c r="M39135" s="45"/>
    </row>
    <row r="39136" spans="8:13" s="28" customFormat="1" x14ac:dyDescent="0.2">
      <c r="H39136" s="12"/>
      <c r="J39136" s="29"/>
      <c r="K39136" s="45"/>
      <c r="L39136" s="45"/>
      <c r="M39136" s="45"/>
    </row>
    <row r="39137" spans="8:13" s="28" customFormat="1" x14ac:dyDescent="0.2">
      <c r="H39137" s="12"/>
      <c r="J39137" s="29"/>
      <c r="K39137" s="45"/>
      <c r="L39137" s="45"/>
      <c r="M39137" s="45"/>
    </row>
    <row r="39138" spans="8:13" s="28" customFormat="1" x14ac:dyDescent="0.2">
      <c r="H39138" s="12"/>
      <c r="J39138" s="29"/>
      <c r="K39138" s="45"/>
      <c r="L39138" s="45"/>
      <c r="M39138" s="45"/>
    </row>
    <row r="39139" spans="8:13" s="28" customFormat="1" x14ac:dyDescent="0.2">
      <c r="H39139" s="12"/>
      <c r="J39139" s="29"/>
      <c r="K39139" s="45"/>
      <c r="L39139" s="45"/>
      <c r="M39139" s="45"/>
    </row>
    <row r="39140" spans="8:13" s="28" customFormat="1" x14ac:dyDescent="0.2">
      <c r="H39140" s="12"/>
      <c r="J39140" s="29"/>
      <c r="K39140" s="45"/>
      <c r="L39140" s="45"/>
      <c r="M39140" s="45"/>
    </row>
    <row r="39141" spans="8:13" s="28" customFormat="1" x14ac:dyDescent="0.2">
      <c r="H39141" s="12"/>
      <c r="J39141" s="29"/>
      <c r="K39141" s="45"/>
      <c r="L39141" s="45"/>
      <c r="M39141" s="45"/>
    </row>
    <row r="39142" spans="8:13" s="28" customFormat="1" x14ac:dyDescent="0.2">
      <c r="H39142" s="12"/>
      <c r="J39142" s="29"/>
      <c r="K39142" s="45"/>
      <c r="L39142" s="45"/>
      <c r="M39142" s="45"/>
    </row>
    <row r="39143" spans="8:13" s="28" customFormat="1" x14ac:dyDescent="0.2">
      <c r="H39143" s="12"/>
      <c r="J39143" s="29"/>
      <c r="K39143" s="45"/>
      <c r="L39143" s="45"/>
      <c r="M39143" s="45"/>
    </row>
    <row r="39144" spans="8:13" s="28" customFormat="1" x14ac:dyDescent="0.2">
      <c r="H39144" s="12"/>
      <c r="J39144" s="29"/>
      <c r="K39144" s="45"/>
      <c r="L39144" s="45"/>
      <c r="M39144" s="45"/>
    </row>
    <row r="39145" spans="8:13" s="28" customFormat="1" x14ac:dyDescent="0.2">
      <c r="H39145" s="12"/>
      <c r="J39145" s="29"/>
      <c r="K39145" s="45"/>
      <c r="L39145" s="45"/>
      <c r="M39145" s="45"/>
    </row>
    <row r="39146" spans="8:13" s="28" customFormat="1" x14ac:dyDescent="0.2">
      <c r="H39146" s="12"/>
      <c r="J39146" s="29"/>
      <c r="K39146" s="45"/>
      <c r="L39146" s="45"/>
      <c r="M39146" s="45"/>
    </row>
    <row r="39147" spans="8:13" s="28" customFormat="1" x14ac:dyDescent="0.2">
      <c r="H39147" s="12"/>
      <c r="J39147" s="29"/>
      <c r="K39147" s="45"/>
      <c r="L39147" s="45"/>
      <c r="M39147" s="45"/>
    </row>
    <row r="39148" spans="8:13" s="28" customFormat="1" x14ac:dyDescent="0.2">
      <c r="H39148" s="12"/>
      <c r="J39148" s="29"/>
      <c r="K39148" s="45"/>
      <c r="L39148" s="45"/>
      <c r="M39148" s="45"/>
    </row>
    <row r="39149" spans="8:13" s="28" customFormat="1" x14ac:dyDescent="0.2">
      <c r="H39149" s="12"/>
      <c r="J39149" s="29"/>
      <c r="K39149" s="45"/>
      <c r="L39149" s="45"/>
      <c r="M39149" s="45"/>
    </row>
    <row r="39150" spans="8:13" s="28" customFormat="1" x14ac:dyDescent="0.2">
      <c r="H39150" s="12"/>
      <c r="J39150" s="29"/>
      <c r="K39150" s="45"/>
      <c r="L39150" s="45"/>
      <c r="M39150" s="45"/>
    </row>
    <row r="39151" spans="8:13" s="28" customFormat="1" x14ac:dyDescent="0.2">
      <c r="H39151" s="12"/>
      <c r="J39151" s="29"/>
      <c r="K39151" s="45"/>
      <c r="L39151" s="45"/>
      <c r="M39151" s="45"/>
    </row>
    <row r="39152" spans="8:13" s="28" customFormat="1" x14ac:dyDescent="0.2">
      <c r="H39152" s="12"/>
      <c r="J39152" s="29"/>
      <c r="K39152" s="45"/>
      <c r="L39152" s="45"/>
      <c r="M39152" s="45"/>
    </row>
    <row r="39153" spans="8:13" s="28" customFormat="1" x14ac:dyDescent="0.2">
      <c r="H39153" s="12"/>
      <c r="J39153" s="29"/>
      <c r="K39153" s="45"/>
      <c r="L39153" s="45"/>
      <c r="M39153" s="45"/>
    </row>
    <row r="39154" spans="8:13" s="28" customFormat="1" x14ac:dyDescent="0.2">
      <c r="H39154" s="12"/>
      <c r="J39154" s="29"/>
      <c r="K39154" s="45"/>
      <c r="L39154" s="45"/>
      <c r="M39154" s="45"/>
    </row>
    <row r="39155" spans="8:13" s="28" customFormat="1" x14ac:dyDescent="0.2">
      <c r="H39155" s="12"/>
      <c r="J39155" s="29"/>
      <c r="K39155" s="45"/>
      <c r="L39155" s="45"/>
      <c r="M39155" s="45"/>
    </row>
    <row r="39156" spans="8:13" s="28" customFormat="1" x14ac:dyDescent="0.2">
      <c r="H39156" s="12"/>
      <c r="J39156" s="29"/>
      <c r="K39156" s="45"/>
      <c r="L39156" s="45"/>
      <c r="M39156" s="45"/>
    </row>
    <row r="39157" spans="8:13" s="28" customFormat="1" x14ac:dyDescent="0.2">
      <c r="H39157" s="12"/>
      <c r="J39157" s="29"/>
      <c r="K39157" s="45"/>
      <c r="L39157" s="45"/>
      <c r="M39157" s="45"/>
    </row>
    <row r="39158" spans="8:13" s="28" customFormat="1" x14ac:dyDescent="0.2">
      <c r="H39158" s="12"/>
      <c r="J39158" s="29"/>
      <c r="K39158" s="45"/>
      <c r="L39158" s="45"/>
      <c r="M39158" s="45"/>
    </row>
    <row r="39159" spans="8:13" s="28" customFormat="1" x14ac:dyDescent="0.2">
      <c r="H39159" s="12"/>
      <c r="J39159" s="29"/>
      <c r="K39159" s="45"/>
      <c r="L39159" s="45"/>
      <c r="M39159" s="45"/>
    </row>
    <row r="39160" spans="8:13" s="28" customFormat="1" x14ac:dyDescent="0.2">
      <c r="H39160" s="12"/>
      <c r="J39160" s="29"/>
      <c r="K39160" s="45"/>
      <c r="L39160" s="45"/>
      <c r="M39160" s="45"/>
    </row>
    <row r="39161" spans="8:13" s="28" customFormat="1" x14ac:dyDescent="0.2">
      <c r="H39161" s="12"/>
      <c r="J39161" s="29"/>
      <c r="K39161" s="45"/>
      <c r="L39161" s="45"/>
      <c r="M39161" s="45"/>
    </row>
    <row r="39162" spans="8:13" s="28" customFormat="1" x14ac:dyDescent="0.2">
      <c r="H39162" s="12"/>
      <c r="J39162" s="29"/>
      <c r="K39162" s="45"/>
      <c r="L39162" s="45"/>
      <c r="M39162" s="45"/>
    </row>
    <row r="39163" spans="8:13" s="28" customFormat="1" x14ac:dyDescent="0.2">
      <c r="H39163" s="12"/>
      <c r="J39163" s="29"/>
      <c r="K39163" s="45"/>
      <c r="L39163" s="45"/>
      <c r="M39163" s="45"/>
    </row>
    <row r="39164" spans="8:13" s="28" customFormat="1" x14ac:dyDescent="0.2">
      <c r="H39164" s="12"/>
      <c r="J39164" s="29"/>
      <c r="K39164" s="45"/>
      <c r="L39164" s="45"/>
      <c r="M39164" s="45"/>
    </row>
    <row r="39165" spans="8:13" s="28" customFormat="1" x14ac:dyDescent="0.2">
      <c r="H39165" s="12"/>
      <c r="J39165" s="29"/>
      <c r="K39165" s="45"/>
      <c r="L39165" s="45"/>
      <c r="M39165" s="45"/>
    </row>
    <row r="39166" spans="8:13" s="28" customFormat="1" x14ac:dyDescent="0.2">
      <c r="H39166" s="12"/>
      <c r="J39166" s="29"/>
      <c r="K39166" s="45"/>
      <c r="L39166" s="45"/>
      <c r="M39166" s="45"/>
    </row>
    <row r="39167" spans="8:13" s="28" customFormat="1" x14ac:dyDescent="0.2">
      <c r="H39167" s="12"/>
      <c r="J39167" s="29"/>
      <c r="K39167" s="45"/>
      <c r="L39167" s="45"/>
      <c r="M39167" s="45"/>
    </row>
    <row r="39168" spans="8:13" s="28" customFormat="1" x14ac:dyDescent="0.2">
      <c r="H39168" s="12"/>
      <c r="J39168" s="29"/>
      <c r="K39168" s="45"/>
      <c r="L39168" s="45"/>
      <c r="M39168" s="45"/>
    </row>
    <row r="39169" spans="8:13" s="28" customFormat="1" x14ac:dyDescent="0.2">
      <c r="H39169" s="12"/>
      <c r="J39169" s="29"/>
      <c r="K39169" s="45"/>
      <c r="L39169" s="45"/>
      <c r="M39169" s="45"/>
    </row>
    <row r="39170" spans="8:13" s="28" customFormat="1" x14ac:dyDescent="0.2">
      <c r="H39170" s="12"/>
      <c r="J39170" s="29"/>
      <c r="K39170" s="45"/>
      <c r="L39170" s="45"/>
      <c r="M39170" s="45"/>
    </row>
    <row r="39171" spans="8:13" s="28" customFormat="1" x14ac:dyDescent="0.2">
      <c r="H39171" s="12"/>
      <c r="J39171" s="29"/>
      <c r="K39171" s="45"/>
      <c r="L39171" s="45"/>
      <c r="M39171" s="45"/>
    </row>
    <row r="39172" spans="8:13" s="28" customFormat="1" x14ac:dyDescent="0.2">
      <c r="H39172" s="12"/>
      <c r="J39172" s="29"/>
      <c r="K39172" s="45"/>
      <c r="L39172" s="45"/>
      <c r="M39172" s="45"/>
    </row>
    <row r="39173" spans="8:13" s="28" customFormat="1" x14ac:dyDescent="0.2">
      <c r="H39173" s="12"/>
      <c r="J39173" s="29"/>
      <c r="K39173" s="45"/>
      <c r="L39173" s="45"/>
      <c r="M39173" s="45"/>
    </row>
    <row r="39174" spans="8:13" s="28" customFormat="1" x14ac:dyDescent="0.2">
      <c r="H39174" s="12"/>
      <c r="J39174" s="29"/>
      <c r="K39174" s="45"/>
      <c r="L39174" s="45"/>
      <c r="M39174" s="45"/>
    </row>
    <row r="39175" spans="8:13" s="28" customFormat="1" x14ac:dyDescent="0.2">
      <c r="H39175" s="12"/>
      <c r="J39175" s="29"/>
      <c r="K39175" s="45"/>
      <c r="L39175" s="45"/>
      <c r="M39175" s="45"/>
    </row>
    <row r="39176" spans="8:13" s="28" customFormat="1" x14ac:dyDescent="0.2">
      <c r="H39176" s="12"/>
      <c r="J39176" s="29"/>
      <c r="K39176" s="45"/>
      <c r="L39176" s="45"/>
      <c r="M39176" s="45"/>
    </row>
    <row r="39177" spans="8:13" s="28" customFormat="1" x14ac:dyDescent="0.2">
      <c r="H39177" s="12"/>
      <c r="J39177" s="29"/>
      <c r="K39177" s="45"/>
      <c r="L39177" s="45"/>
      <c r="M39177" s="45"/>
    </row>
    <row r="39178" spans="8:13" s="28" customFormat="1" x14ac:dyDescent="0.2">
      <c r="H39178" s="12"/>
      <c r="J39178" s="29"/>
      <c r="K39178" s="45"/>
      <c r="L39178" s="45"/>
      <c r="M39178" s="45"/>
    </row>
    <row r="39179" spans="8:13" s="28" customFormat="1" x14ac:dyDescent="0.2">
      <c r="H39179" s="12"/>
      <c r="J39179" s="29"/>
      <c r="K39179" s="45"/>
      <c r="L39179" s="45"/>
      <c r="M39179" s="45"/>
    </row>
    <row r="39180" spans="8:13" s="28" customFormat="1" x14ac:dyDescent="0.2">
      <c r="H39180" s="12"/>
      <c r="J39180" s="29"/>
      <c r="K39180" s="45"/>
      <c r="L39180" s="45"/>
      <c r="M39180" s="45"/>
    </row>
    <row r="39181" spans="8:13" s="28" customFormat="1" x14ac:dyDescent="0.2">
      <c r="H39181" s="12"/>
      <c r="J39181" s="29"/>
      <c r="K39181" s="45"/>
      <c r="L39181" s="45"/>
      <c r="M39181" s="45"/>
    </row>
    <row r="39182" spans="8:13" s="28" customFormat="1" x14ac:dyDescent="0.2">
      <c r="H39182" s="12"/>
      <c r="J39182" s="29"/>
      <c r="K39182" s="45"/>
      <c r="L39182" s="45"/>
      <c r="M39182" s="45"/>
    </row>
    <row r="39183" spans="8:13" s="28" customFormat="1" x14ac:dyDescent="0.2">
      <c r="H39183" s="12"/>
      <c r="J39183" s="29"/>
      <c r="K39183" s="45"/>
      <c r="L39183" s="45"/>
      <c r="M39183" s="45"/>
    </row>
    <row r="39184" spans="8:13" s="28" customFormat="1" x14ac:dyDescent="0.2">
      <c r="H39184" s="12"/>
      <c r="J39184" s="29"/>
      <c r="K39184" s="45"/>
      <c r="L39184" s="45"/>
      <c r="M39184" s="45"/>
    </row>
    <row r="39185" spans="8:13" s="28" customFormat="1" x14ac:dyDescent="0.2">
      <c r="H39185" s="12"/>
      <c r="J39185" s="29"/>
      <c r="K39185" s="45"/>
      <c r="L39185" s="45"/>
      <c r="M39185" s="45"/>
    </row>
    <row r="39186" spans="8:13" s="28" customFormat="1" x14ac:dyDescent="0.2">
      <c r="H39186" s="12"/>
      <c r="J39186" s="29"/>
      <c r="K39186" s="45"/>
      <c r="L39186" s="45"/>
      <c r="M39186" s="45"/>
    </row>
    <row r="39187" spans="8:13" s="28" customFormat="1" x14ac:dyDescent="0.2">
      <c r="H39187" s="12"/>
      <c r="J39187" s="29"/>
      <c r="K39187" s="45"/>
      <c r="L39187" s="45"/>
      <c r="M39187" s="45"/>
    </row>
    <row r="39188" spans="8:13" s="28" customFormat="1" x14ac:dyDescent="0.2">
      <c r="H39188" s="12"/>
      <c r="J39188" s="29"/>
      <c r="K39188" s="45"/>
      <c r="L39188" s="45"/>
      <c r="M39188" s="45"/>
    </row>
    <row r="39189" spans="8:13" s="28" customFormat="1" x14ac:dyDescent="0.2">
      <c r="H39189" s="12"/>
      <c r="J39189" s="29"/>
      <c r="K39189" s="45"/>
      <c r="L39189" s="45"/>
      <c r="M39189" s="45"/>
    </row>
    <row r="39190" spans="8:13" s="28" customFormat="1" x14ac:dyDescent="0.2">
      <c r="H39190" s="12"/>
      <c r="J39190" s="29"/>
      <c r="K39190" s="45"/>
      <c r="L39190" s="45"/>
      <c r="M39190" s="45"/>
    </row>
    <row r="39191" spans="8:13" s="28" customFormat="1" x14ac:dyDescent="0.2">
      <c r="H39191" s="12"/>
      <c r="J39191" s="29"/>
      <c r="K39191" s="45"/>
      <c r="L39191" s="45"/>
      <c r="M39191" s="45"/>
    </row>
    <row r="39192" spans="8:13" s="28" customFormat="1" x14ac:dyDescent="0.2">
      <c r="H39192" s="12"/>
      <c r="J39192" s="29"/>
      <c r="K39192" s="45"/>
      <c r="L39192" s="45"/>
      <c r="M39192" s="45"/>
    </row>
    <row r="39193" spans="8:13" s="28" customFormat="1" x14ac:dyDescent="0.2">
      <c r="H39193" s="12"/>
      <c r="J39193" s="29"/>
      <c r="K39193" s="45"/>
      <c r="L39193" s="45"/>
      <c r="M39193" s="45"/>
    </row>
    <row r="39194" spans="8:13" s="28" customFormat="1" x14ac:dyDescent="0.2">
      <c r="H39194" s="12"/>
      <c r="J39194" s="29"/>
      <c r="K39194" s="45"/>
      <c r="L39194" s="45"/>
      <c r="M39194" s="45"/>
    </row>
    <row r="39195" spans="8:13" s="28" customFormat="1" x14ac:dyDescent="0.2">
      <c r="H39195" s="12"/>
      <c r="J39195" s="29"/>
      <c r="K39195" s="45"/>
      <c r="L39195" s="45"/>
      <c r="M39195" s="45"/>
    </row>
    <row r="39196" spans="8:13" s="28" customFormat="1" x14ac:dyDescent="0.2">
      <c r="H39196" s="12"/>
      <c r="J39196" s="29"/>
      <c r="K39196" s="45"/>
      <c r="L39196" s="45"/>
      <c r="M39196" s="45"/>
    </row>
    <row r="39197" spans="8:13" s="28" customFormat="1" x14ac:dyDescent="0.2">
      <c r="H39197" s="12"/>
      <c r="J39197" s="29"/>
      <c r="K39197" s="45"/>
      <c r="L39197" s="45"/>
      <c r="M39197" s="45"/>
    </row>
    <row r="39198" spans="8:13" s="28" customFormat="1" x14ac:dyDescent="0.2">
      <c r="H39198" s="12"/>
      <c r="J39198" s="29"/>
      <c r="K39198" s="45"/>
      <c r="L39198" s="45"/>
      <c r="M39198" s="45"/>
    </row>
    <row r="39199" spans="8:13" s="28" customFormat="1" x14ac:dyDescent="0.2">
      <c r="H39199" s="12"/>
      <c r="J39199" s="29"/>
      <c r="K39199" s="45"/>
      <c r="L39199" s="45"/>
      <c r="M39199" s="45"/>
    </row>
    <row r="39200" spans="8:13" s="28" customFormat="1" x14ac:dyDescent="0.2">
      <c r="H39200" s="12"/>
      <c r="J39200" s="29"/>
      <c r="K39200" s="45"/>
      <c r="L39200" s="45"/>
      <c r="M39200" s="45"/>
    </row>
    <row r="39201" spans="8:13" s="28" customFormat="1" x14ac:dyDescent="0.2">
      <c r="H39201" s="12"/>
      <c r="J39201" s="29"/>
      <c r="K39201" s="45"/>
      <c r="L39201" s="45"/>
      <c r="M39201" s="45"/>
    </row>
    <row r="39202" spans="8:13" s="28" customFormat="1" x14ac:dyDescent="0.2">
      <c r="H39202" s="12"/>
      <c r="J39202" s="29"/>
      <c r="K39202" s="45"/>
      <c r="L39202" s="45"/>
      <c r="M39202" s="45"/>
    </row>
    <row r="39203" spans="8:13" s="28" customFormat="1" x14ac:dyDescent="0.2">
      <c r="H39203" s="12"/>
      <c r="J39203" s="29"/>
      <c r="K39203" s="45"/>
      <c r="L39203" s="45"/>
      <c r="M39203" s="45"/>
    </row>
    <row r="39204" spans="8:13" s="28" customFormat="1" x14ac:dyDescent="0.2">
      <c r="H39204" s="12"/>
      <c r="J39204" s="29"/>
      <c r="K39204" s="45"/>
      <c r="L39204" s="45"/>
      <c r="M39204" s="45"/>
    </row>
    <row r="39205" spans="8:13" s="28" customFormat="1" x14ac:dyDescent="0.2">
      <c r="H39205" s="12"/>
      <c r="J39205" s="29"/>
      <c r="K39205" s="45"/>
      <c r="L39205" s="45"/>
      <c r="M39205" s="45"/>
    </row>
    <row r="39206" spans="8:13" s="28" customFormat="1" x14ac:dyDescent="0.2">
      <c r="H39206" s="12"/>
      <c r="J39206" s="29"/>
      <c r="K39206" s="45"/>
      <c r="L39206" s="45"/>
      <c r="M39206" s="45"/>
    </row>
    <row r="39207" spans="8:13" s="28" customFormat="1" x14ac:dyDescent="0.2">
      <c r="H39207" s="12"/>
      <c r="J39207" s="29"/>
      <c r="K39207" s="45"/>
      <c r="L39207" s="45"/>
      <c r="M39207" s="45"/>
    </row>
    <row r="39208" spans="8:13" s="28" customFormat="1" x14ac:dyDescent="0.2">
      <c r="H39208" s="12"/>
      <c r="J39208" s="29"/>
      <c r="K39208" s="45"/>
      <c r="L39208" s="45"/>
      <c r="M39208" s="45"/>
    </row>
    <row r="39209" spans="8:13" s="28" customFormat="1" x14ac:dyDescent="0.2">
      <c r="H39209" s="12"/>
      <c r="J39209" s="29"/>
      <c r="K39209" s="45"/>
      <c r="L39209" s="45"/>
      <c r="M39209" s="45"/>
    </row>
    <row r="39210" spans="8:13" s="28" customFormat="1" x14ac:dyDescent="0.2">
      <c r="H39210" s="12"/>
      <c r="J39210" s="29"/>
      <c r="K39210" s="45"/>
      <c r="L39210" s="45"/>
      <c r="M39210" s="45"/>
    </row>
    <row r="39211" spans="8:13" s="28" customFormat="1" x14ac:dyDescent="0.2">
      <c r="H39211" s="12"/>
      <c r="J39211" s="29"/>
      <c r="K39211" s="45"/>
      <c r="L39211" s="45"/>
      <c r="M39211" s="45"/>
    </row>
    <row r="39212" spans="8:13" s="28" customFormat="1" x14ac:dyDescent="0.2">
      <c r="H39212" s="12"/>
      <c r="J39212" s="29"/>
      <c r="K39212" s="45"/>
      <c r="L39212" s="45"/>
      <c r="M39212" s="45"/>
    </row>
    <row r="39213" spans="8:13" s="28" customFormat="1" x14ac:dyDescent="0.2">
      <c r="H39213" s="12"/>
      <c r="J39213" s="29"/>
      <c r="K39213" s="45"/>
      <c r="L39213" s="45"/>
      <c r="M39213" s="45"/>
    </row>
    <row r="39214" spans="8:13" s="28" customFormat="1" x14ac:dyDescent="0.2">
      <c r="H39214" s="12"/>
      <c r="J39214" s="29"/>
      <c r="K39214" s="45"/>
      <c r="L39214" s="45"/>
      <c r="M39214" s="45"/>
    </row>
    <row r="39215" spans="8:13" s="28" customFormat="1" x14ac:dyDescent="0.2">
      <c r="H39215" s="12"/>
      <c r="J39215" s="29"/>
      <c r="K39215" s="45"/>
      <c r="L39215" s="45"/>
      <c r="M39215" s="45"/>
    </row>
    <row r="39216" spans="8:13" s="28" customFormat="1" x14ac:dyDescent="0.2">
      <c r="H39216" s="12"/>
      <c r="J39216" s="29"/>
      <c r="K39216" s="45"/>
      <c r="L39216" s="45"/>
      <c r="M39216" s="45"/>
    </row>
    <row r="39217" spans="8:13" s="28" customFormat="1" x14ac:dyDescent="0.2">
      <c r="H39217" s="12"/>
      <c r="J39217" s="29"/>
      <c r="K39217" s="45"/>
      <c r="L39217" s="45"/>
      <c r="M39217" s="45"/>
    </row>
    <row r="39218" spans="8:13" s="28" customFormat="1" x14ac:dyDescent="0.2">
      <c r="H39218" s="12"/>
      <c r="J39218" s="29"/>
      <c r="K39218" s="45"/>
      <c r="L39218" s="45"/>
      <c r="M39218" s="45"/>
    </row>
    <row r="39219" spans="8:13" s="28" customFormat="1" x14ac:dyDescent="0.2">
      <c r="H39219" s="12"/>
      <c r="J39219" s="29"/>
      <c r="K39219" s="45"/>
      <c r="L39219" s="45"/>
      <c r="M39219" s="45"/>
    </row>
    <row r="39220" spans="8:13" s="28" customFormat="1" x14ac:dyDescent="0.2">
      <c r="H39220" s="12"/>
      <c r="J39220" s="29"/>
      <c r="K39220" s="45"/>
      <c r="L39220" s="45"/>
      <c r="M39220" s="45"/>
    </row>
    <row r="39221" spans="8:13" s="28" customFormat="1" x14ac:dyDescent="0.2">
      <c r="H39221" s="12"/>
      <c r="J39221" s="29"/>
      <c r="K39221" s="45"/>
      <c r="L39221" s="45"/>
      <c r="M39221" s="45"/>
    </row>
    <row r="39222" spans="8:13" s="28" customFormat="1" x14ac:dyDescent="0.2">
      <c r="H39222" s="12"/>
      <c r="J39222" s="29"/>
      <c r="K39222" s="45"/>
      <c r="L39222" s="45"/>
      <c r="M39222" s="45"/>
    </row>
    <row r="39223" spans="8:13" s="28" customFormat="1" x14ac:dyDescent="0.2">
      <c r="H39223" s="12"/>
      <c r="J39223" s="29"/>
      <c r="K39223" s="45"/>
      <c r="L39223" s="45"/>
      <c r="M39223" s="45"/>
    </row>
    <row r="39224" spans="8:13" s="28" customFormat="1" x14ac:dyDescent="0.2">
      <c r="H39224" s="12"/>
      <c r="J39224" s="29"/>
      <c r="K39224" s="45"/>
      <c r="L39224" s="45"/>
      <c r="M39224" s="45"/>
    </row>
    <row r="39225" spans="8:13" s="28" customFormat="1" x14ac:dyDescent="0.2">
      <c r="H39225" s="12"/>
      <c r="J39225" s="29"/>
      <c r="K39225" s="45"/>
      <c r="L39225" s="45"/>
      <c r="M39225" s="45"/>
    </row>
    <row r="39226" spans="8:13" s="28" customFormat="1" x14ac:dyDescent="0.2">
      <c r="H39226" s="12"/>
      <c r="J39226" s="29"/>
      <c r="K39226" s="45"/>
      <c r="L39226" s="45"/>
      <c r="M39226" s="45"/>
    </row>
    <row r="39227" spans="8:13" s="28" customFormat="1" x14ac:dyDescent="0.2">
      <c r="H39227" s="12"/>
      <c r="J39227" s="29"/>
      <c r="K39227" s="45"/>
      <c r="L39227" s="45"/>
      <c r="M39227" s="45"/>
    </row>
    <row r="39228" spans="8:13" s="28" customFormat="1" x14ac:dyDescent="0.2">
      <c r="H39228" s="12"/>
      <c r="J39228" s="29"/>
      <c r="K39228" s="45"/>
      <c r="L39228" s="45"/>
      <c r="M39228" s="45"/>
    </row>
    <row r="39229" spans="8:13" s="28" customFormat="1" x14ac:dyDescent="0.2">
      <c r="H39229" s="12"/>
      <c r="J39229" s="29"/>
      <c r="K39229" s="45"/>
      <c r="L39229" s="45"/>
      <c r="M39229" s="45"/>
    </row>
    <row r="39230" spans="8:13" s="28" customFormat="1" x14ac:dyDescent="0.2">
      <c r="H39230" s="12"/>
      <c r="J39230" s="29"/>
      <c r="K39230" s="45"/>
      <c r="L39230" s="45"/>
      <c r="M39230" s="45"/>
    </row>
    <row r="39231" spans="8:13" s="28" customFormat="1" x14ac:dyDescent="0.2">
      <c r="H39231" s="12"/>
      <c r="J39231" s="29"/>
      <c r="K39231" s="45"/>
      <c r="L39231" s="45"/>
      <c r="M39231" s="45"/>
    </row>
    <row r="39232" spans="8:13" s="28" customFormat="1" x14ac:dyDescent="0.2">
      <c r="H39232" s="12"/>
      <c r="J39232" s="29"/>
      <c r="K39232" s="45"/>
      <c r="L39232" s="45"/>
      <c r="M39232" s="45"/>
    </row>
    <row r="39233" spans="8:13" s="28" customFormat="1" x14ac:dyDescent="0.2">
      <c r="H39233" s="12"/>
      <c r="J39233" s="29"/>
      <c r="K39233" s="45"/>
      <c r="L39233" s="45"/>
      <c r="M39233" s="45"/>
    </row>
    <row r="39234" spans="8:13" s="28" customFormat="1" x14ac:dyDescent="0.2">
      <c r="H39234" s="12"/>
      <c r="J39234" s="29"/>
      <c r="K39234" s="45"/>
      <c r="L39234" s="45"/>
      <c r="M39234" s="45"/>
    </row>
    <row r="39235" spans="8:13" s="28" customFormat="1" x14ac:dyDescent="0.2">
      <c r="H39235" s="12"/>
      <c r="J39235" s="29"/>
      <c r="K39235" s="45"/>
      <c r="L39235" s="45"/>
      <c r="M39235" s="45"/>
    </row>
    <row r="39236" spans="8:13" s="28" customFormat="1" x14ac:dyDescent="0.2">
      <c r="H39236" s="12"/>
      <c r="J39236" s="29"/>
      <c r="K39236" s="45"/>
      <c r="L39236" s="45"/>
      <c r="M39236" s="45"/>
    </row>
    <row r="39237" spans="8:13" s="28" customFormat="1" x14ac:dyDescent="0.2">
      <c r="H39237" s="12"/>
      <c r="J39237" s="29"/>
      <c r="K39237" s="45"/>
      <c r="L39237" s="45"/>
      <c r="M39237" s="45"/>
    </row>
    <row r="39238" spans="8:13" s="28" customFormat="1" x14ac:dyDescent="0.2">
      <c r="H39238" s="12"/>
      <c r="J39238" s="29"/>
      <c r="K39238" s="45"/>
      <c r="L39238" s="45"/>
      <c r="M39238" s="45"/>
    </row>
    <row r="39239" spans="8:13" s="28" customFormat="1" x14ac:dyDescent="0.2">
      <c r="H39239" s="12"/>
      <c r="J39239" s="29"/>
      <c r="K39239" s="45"/>
      <c r="L39239" s="45"/>
      <c r="M39239" s="45"/>
    </row>
    <row r="39240" spans="8:13" s="28" customFormat="1" x14ac:dyDescent="0.2">
      <c r="H39240" s="12"/>
      <c r="J39240" s="29"/>
      <c r="K39240" s="45"/>
      <c r="L39240" s="45"/>
      <c r="M39240" s="45"/>
    </row>
    <row r="39241" spans="8:13" s="28" customFormat="1" x14ac:dyDescent="0.2">
      <c r="H39241" s="12"/>
      <c r="J39241" s="29"/>
      <c r="K39241" s="45"/>
      <c r="L39241" s="45"/>
      <c r="M39241" s="45"/>
    </row>
    <row r="39242" spans="8:13" s="28" customFormat="1" x14ac:dyDescent="0.2">
      <c r="H39242" s="12"/>
      <c r="J39242" s="29"/>
      <c r="K39242" s="45"/>
      <c r="L39242" s="45"/>
      <c r="M39242" s="45"/>
    </row>
    <row r="39243" spans="8:13" s="28" customFormat="1" x14ac:dyDescent="0.2">
      <c r="H39243" s="12"/>
      <c r="J39243" s="29"/>
      <c r="K39243" s="45"/>
      <c r="L39243" s="45"/>
      <c r="M39243" s="45"/>
    </row>
    <row r="39244" spans="8:13" s="28" customFormat="1" x14ac:dyDescent="0.2">
      <c r="H39244" s="12"/>
      <c r="J39244" s="29"/>
      <c r="K39244" s="45"/>
      <c r="L39244" s="45"/>
      <c r="M39244" s="45"/>
    </row>
    <row r="39245" spans="8:13" s="28" customFormat="1" x14ac:dyDescent="0.2">
      <c r="H39245" s="12"/>
      <c r="J39245" s="29"/>
      <c r="K39245" s="45"/>
      <c r="L39245" s="45"/>
      <c r="M39245" s="45"/>
    </row>
    <row r="39246" spans="8:13" s="28" customFormat="1" x14ac:dyDescent="0.2">
      <c r="H39246" s="12"/>
      <c r="J39246" s="29"/>
      <c r="K39246" s="45"/>
      <c r="L39246" s="45"/>
      <c r="M39246" s="45"/>
    </row>
    <row r="39247" spans="8:13" s="28" customFormat="1" x14ac:dyDescent="0.2">
      <c r="H39247" s="12"/>
      <c r="J39247" s="29"/>
      <c r="K39247" s="45"/>
      <c r="L39247" s="45"/>
      <c r="M39247" s="45"/>
    </row>
    <row r="39248" spans="8:13" s="28" customFormat="1" x14ac:dyDescent="0.2">
      <c r="H39248" s="12"/>
      <c r="J39248" s="29"/>
      <c r="K39248" s="45"/>
      <c r="L39248" s="45"/>
      <c r="M39248" s="45"/>
    </row>
    <row r="39249" spans="8:13" s="28" customFormat="1" x14ac:dyDescent="0.2">
      <c r="H39249" s="12"/>
      <c r="J39249" s="29"/>
      <c r="K39249" s="45"/>
      <c r="L39249" s="45"/>
      <c r="M39249" s="45"/>
    </row>
    <row r="39250" spans="8:13" s="28" customFormat="1" x14ac:dyDescent="0.2">
      <c r="H39250" s="12"/>
      <c r="J39250" s="29"/>
      <c r="K39250" s="45"/>
      <c r="L39250" s="45"/>
      <c r="M39250" s="45"/>
    </row>
    <row r="39251" spans="8:13" s="28" customFormat="1" x14ac:dyDescent="0.2">
      <c r="H39251" s="12"/>
      <c r="J39251" s="29"/>
      <c r="K39251" s="45"/>
      <c r="L39251" s="45"/>
      <c r="M39251" s="45"/>
    </row>
    <row r="39252" spans="8:13" s="28" customFormat="1" x14ac:dyDescent="0.2">
      <c r="H39252" s="12"/>
      <c r="J39252" s="29"/>
      <c r="K39252" s="45"/>
      <c r="L39252" s="45"/>
      <c r="M39252" s="45"/>
    </row>
    <row r="39253" spans="8:13" s="28" customFormat="1" x14ac:dyDescent="0.2">
      <c r="H39253" s="12"/>
      <c r="J39253" s="29"/>
      <c r="K39253" s="45"/>
      <c r="L39253" s="45"/>
      <c r="M39253" s="45"/>
    </row>
    <row r="39254" spans="8:13" s="28" customFormat="1" x14ac:dyDescent="0.2">
      <c r="H39254" s="12"/>
      <c r="J39254" s="29"/>
      <c r="K39254" s="45"/>
      <c r="L39254" s="45"/>
      <c r="M39254" s="45"/>
    </row>
    <row r="39255" spans="8:13" s="28" customFormat="1" x14ac:dyDescent="0.2">
      <c r="H39255" s="12"/>
      <c r="J39255" s="29"/>
      <c r="K39255" s="45"/>
      <c r="L39255" s="45"/>
      <c r="M39255" s="45"/>
    </row>
    <row r="39256" spans="8:13" s="28" customFormat="1" x14ac:dyDescent="0.2">
      <c r="H39256" s="12"/>
      <c r="J39256" s="29"/>
      <c r="K39256" s="45"/>
      <c r="L39256" s="45"/>
      <c r="M39256" s="45"/>
    </row>
    <row r="39257" spans="8:13" s="28" customFormat="1" x14ac:dyDescent="0.2">
      <c r="H39257" s="12"/>
      <c r="J39257" s="29"/>
      <c r="K39257" s="45"/>
      <c r="L39257" s="45"/>
      <c r="M39257" s="45"/>
    </row>
    <row r="39258" spans="8:13" s="28" customFormat="1" x14ac:dyDescent="0.2">
      <c r="H39258" s="12"/>
      <c r="J39258" s="29"/>
      <c r="K39258" s="45"/>
      <c r="L39258" s="45"/>
      <c r="M39258" s="45"/>
    </row>
    <row r="39259" spans="8:13" s="28" customFormat="1" x14ac:dyDescent="0.2">
      <c r="H39259" s="12"/>
      <c r="J39259" s="29"/>
      <c r="K39259" s="45"/>
      <c r="L39259" s="45"/>
      <c r="M39259" s="45"/>
    </row>
    <row r="39260" spans="8:13" s="28" customFormat="1" x14ac:dyDescent="0.2">
      <c r="H39260" s="12"/>
      <c r="J39260" s="29"/>
      <c r="K39260" s="45"/>
      <c r="L39260" s="45"/>
      <c r="M39260" s="45"/>
    </row>
    <row r="39261" spans="8:13" s="28" customFormat="1" x14ac:dyDescent="0.2">
      <c r="H39261" s="12"/>
      <c r="J39261" s="29"/>
      <c r="K39261" s="45"/>
      <c r="L39261" s="45"/>
      <c r="M39261" s="45"/>
    </row>
    <row r="39262" spans="8:13" s="28" customFormat="1" x14ac:dyDescent="0.2">
      <c r="H39262" s="12"/>
      <c r="J39262" s="29"/>
      <c r="K39262" s="45"/>
      <c r="L39262" s="45"/>
      <c r="M39262" s="45"/>
    </row>
    <row r="39263" spans="8:13" s="28" customFormat="1" x14ac:dyDescent="0.2">
      <c r="H39263" s="12"/>
      <c r="J39263" s="29"/>
      <c r="K39263" s="45"/>
      <c r="L39263" s="45"/>
      <c r="M39263" s="45"/>
    </row>
    <row r="39264" spans="8:13" s="28" customFormat="1" x14ac:dyDescent="0.2">
      <c r="H39264" s="12"/>
      <c r="J39264" s="29"/>
      <c r="K39264" s="45"/>
      <c r="L39264" s="45"/>
      <c r="M39264" s="45"/>
    </row>
    <row r="39265" spans="8:13" s="28" customFormat="1" x14ac:dyDescent="0.2">
      <c r="H39265" s="12"/>
      <c r="J39265" s="29"/>
      <c r="K39265" s="45"/>
      <c r="L39265" s="45"/>
      <c r="M39265" s="45"/>
    </row>
    <row r="39266" spans="8:13" s="28" customFormat="1" x14ac:dyDescent="0.2">
      <c r="H39266" s="12"/>
      <c r="J39266" s="29"/>
      <c r="K39266" s="45"/>
      <c r="L39266" s="45"/>
      <c r="M39266" s="45"/>
    </row>
    <row r="39267" spans="8:13" s="28" customFormat="1" x14ac:dyDescent="0.2">
      <c r="H39267" s="12"/>
      <c r="J39267" s="29"/>
      <c r="K39267" s="45"/>
      <c r="L39267" s="45"/>
      <c r="M39267" s="45"/>
    </row>
    <row r="39268" spans="8:13" s="28" customFormat="1" x14ac:dyDescent="0.2">
      <c r="H39268" s="12"/>
      <c r="J39268" s="29"/>
      <c r="K39268" s="45"/>
      <c r="L39268" s="45"/>
      <c r="M39268" s="45"/>
    </row>
    <row r="39269" spans="8:13" s="28" customFormat="1" x14ac:dyDescent="0.2">
      <c r="H39269" s="12"/>
      <c r="J39269" s="29"/>
      <c r="K39269" s="45"/>
      <c r="L39269" s="45"/>
      <c r="M39269" s="45"/>
    </row>
    <row r="39270" spans="8:13" s="28" customFormat="1" x14ac:dyDescent="0.2">
      <c r="H39270" s="12"/>
      <c r="J39270" s="29"/>
      <c r="K39270" s="45"/>
      <c r="L39270" s="45"/>
      <c r="M39270" s="45"/>
    </row>
    <row r="39271" spans="8:13" s="28" customFormat="1" x14ac:dyDescent="0.2">
      <c r="H39271" s="12"/>
      <c r="J39271" s="29"/>
      <c r="K39271" s="45"/>
      <c r="L39271" s="45"/>
      <c r="M39271" s="45"/>
    </row>
    <row r="39272" spans="8:13" s="28" customFormat="1" x14ac:dyDescent="0.2">
      <c r="H39272" s="12"/>
      <c r="J39272" s="29"/>
      <c r="K39272" s="45"/>
      <c r="L39272" s="45"/>
      <c r="M39272" s="45"/>
    </row>
    <row r="39273" spans="8:13" s="28" customFormat="1" x14ac:dyDescent="0.2">
      <c r="H39273" s="12"/>
      <c r="J39273" s="29"/>
      <c r="K39273" s="45"/>
      <c r="L39273" s="45"/>
      <c r="M39273" s="45"/>
    </row>
    <row r="39274" spans="8:13" s="28" customFormat="1" x14ac:dyDescent="0.2">
      <c r="H39274" s="12"/>
      <c r="J39274" s="29"/>
      <c r="K39274" s="45"/>
      <c r="L39274" s="45"/>
      <c r="M39274" s="45"/>
    </row>
    <row r="39275" spans="8:13" s="28" customFormat="1" x14ac:dyDescent="0.2">
      <c r="H39275" s="12"/>
      <c r="J39275" s="29"/>
      <c r="K39275" s="45"/>
      <c r="L39275" s="45"/>
      <c r="M39275" s="45"/>
    </row>
    <row r="39276" spans="8:13" s="28" customFormat="1" x14ac:dyDescent="0.2">
      <c r="H39276" s="12"/>
      <c r="J39276" s="29"/>
      <c r="K39276" s="45"/>
      <c r="L39276" s="45"/>
      <c r="M39276" s="45"/>
    </row>
    <row r="39277" spans="8:13" s="28" customFormat="1" x14ac:dyDescent="0.2">
      <c r="H39277" s="12"/>
      <c r="J39277" s="29"/>
      <c r="K39277" s="45"/>
      <c r="L39277" s="45"/>
      <c r="M39277" s="45"/>
    </row>
    <row r="39278" spans="8:13" s="28" customFormat="1" x14ac:dyDescent="0.2">
      <c r="H39278" s="12"/>
      <c r="J39278" s="29"/>
      <c r="K39278" s="45"/>
      <c r="L39278" s="45"/>
      <c r="M39278" s="45"/>
    </row>
    <row r="39279" spans="8:13" s="28" customFormat="1" x14ac:dyDescent="0.2">
      <c r="H39279" s="12"/>
      <c r="J39279" s="29"/>
      <c r="K39279" s="45"/>
      <c r="L39279" s="45"/>
      <c r="M39279" s="45"/>
    </row>
    <row r="39280" spans="8:13" s="28" customFormat="1" x14ac:dyDescent="0.2">
      <c r="H39280" s="12"/>
      <c r="J39280" s="29"/>
      <c r="K39280" s="45"/>
      <c r="L39280" s="45"/>
      <c r="M39280" s="45"/>
    </row>
    <row r="39281" spans="8:13" s="28" customFormat="1" x14ac:dyDescent="0.2">
      <c r="H39281" s="12"/>
      <c r="J39281" s="29"/>
      <c r="K39281" s="45"/>
      <c r="L39281" s="45"/>
      <c r="M39281" s="45"/>
    </row>
    <row r="39282" spans="8:13" s="28" customFormat="1" x14ac:dyDescent="0.2">
      <c r="H39282" s="12"/>
      <c r="J39282" s="29"/>
      <c r="K39282" s="45"/>
      <c r="L39282" s="45"/>
      <c r="M39282" s="45"/>
    </row>
    <row r="39283" spans="8:13" s="28" customFormat="1" x14ac:dyDescent="0.2">
      <c r="H39283" s="12"/>
      <c r="J39283" s="29"/>
      <c r="K39283" s="45"/>
      <c r="L39283" s="45"/>
      <c r="M39283" s="45"/>
    </row>
    <row r="39284" spans="8:13" s="28" customFormat="1" x14ac:dyDescent="0.2">
      <c r="H39284" s="12"/>
      <c r="J39284" s="29"/>
      <c r="K39284" s="45"/>
      <c r="L39284" s="45"/>
      <c r="M39284" s="45"/>
    </row>
    <row r="39285" spans="8:13" s="28" customFormat="1" x14ac:dyDescent="0.2">
      <c r="H39285" s="12"/>
      <c r="J39285" s="29"/>
      <c r="K39285" s="45"/>
      <c r="L39285" s="45"/>
      <c r="M39285" s="45"/>
    </row>
    <row r="39286" spans="8:13" s="28" customFormat="1" x14ac:dyDescent="0.2">
      <c r="H39286" s="12"/>
      <c r="J39286" s="29"/>
      <c r="K39286" s="45"/>
      <c r="L39286" s="45"/>
      <c r="M39286" s="45"/>
    </row>
    <row r="39287" spans="8:13" s="28" customFormat="1" x14ac:dyDescent="0.2">
      <c r="H39287" s="12"/>
      <c r="J39287" s="29"/>
      <c r="K39287" s="45"/>
      <c r="L39287" s="45"/>
      <c r="M39287" s="45"/>
    </row>
    <row r="39288" spans="8:13" s="28" customFormat="1" x14ac:dyDescent="0.2">
      <c r="H39288" s="12"/>
      <c r="J39288" s="29"/>
      <c r="K39288" s="45"/>
      <c r="L39288" s="45"/>
      <c r="M39288" s="45"/>
    </row>
    <row r="39289" spans="8:13" s="28" customFormat="1" x14ac:dyDescent="0.2">
      <c r="H39289" s="12"/>
      <c r="J39289" s="29"/>
      <c r="K39289" s="45"/>
      <c r="L39289" s="45"/>
      <c r="M39289" s="45"/>
    </row>
    <row r="39290" spans="8:13" s="28" customFormat="1" x14ac:dyDescent="0.2">
      <c r="H39290" s="12"/>
      <c r="J39290" s="29"/>
      <c r="K39290" s="45"/>
      <c r="L39290" s="45"/>
      <c r="M39290" s="45"/>
    </row>
    <row r="39291" spans="8:13" s="28" customFormat="1" x14ac:dyDescent="0.2">
      <c r="H39291" s="12"/>
      <c r="J39291" s="29"/>
      <c r="K39291" s="45"/>
      <c r="L39291" s="45"/>
      <c r="M39291" s="45"/>
    </row>
    <row r="39292" spans="8:13" s="28" customFormat="1" x14ac:dyDescent="0.2">
      <c r="H39292" s="12"/>
      <c r="J39292" s="29"/>
      <c r="K39292" s="45"/>
      <c r="L39292" s="45"/>
      <c r="M39292" s="45"/>
    </row>
    <row r="39293" spans="8:13" s="28" customFormat="1" x14ac:dyDescent="0.2">
      <c r="H39293" s="12"/>
      <c r="J39293" s="29"/>
      <c r="K39293" s="45"/>
      <c r="L39293" s="45"/>
      <c r="M39293" s="45"/>
    </row>
    <row r="39294" spans="8:13" s="28" customFormat="1" x14ac:dyDescent="0.2">
      <c r="H39294" s="12"/>
      <c r="J39294" s="29"/>
      <c r="K39294" s="45"/>
      <c r="L39294" s="45"/>
      <c r="M39294" s="45"/>
    </row>
    <row r="39295" spans="8:13" s="28" customFormat="1" x14ac:dyDescent="0.2">
      <c r="H39295" s="12"/>
      <c r="J39295" s="29"/>
      <c r="K39295" s="45"/>
      <c r="L39295" s="45"/>
      <c r="M39295" s="45"/>
    </row>
    <row r="39296" spans="8:13" s="28" customFormat="1" x14ac:dyDescent="0.2">
      <c r="H39296" s="12"/>
      <c r="J39296" s="29"/>
      <c r="K39296" s="45"/>
      <c r="L39296" s="45"/>
      <c r="M39296" s="45"/>
    </row>
    <row r="39297" spans="8:13" s="28" customFormat="1" x14ac:dyDescent="0.2">
      <c r="H39297" s="12"/>
      <c r="J39297" s="29"/>
      <c r="K39297" s="45"/>
      <c r="L39297" s="45"/>
      <c r="M39297" s="45"/>
    </row>
    <row r="39298" spans="8:13" s="28" customFormat="1" x14ac:dyDescent="0.2">
      <c r="H39298" s="12"/>
      <c r="J39298" s="29"/>
      <c r="K39298" s="45"/>
      <c r="L39298" s="45"/>
      <c r="M39298" s="45"/>
    </row>
    <row r="39299" spans="8:13" s="28" customFormat="1" x14ac:dyDescent="0.2">
      <c r="H39299" s="12"/>
      <c r="J39299" s="29"/>
      <c r="K39299" s="45"/>
      <c r="L39299" s="45"/>
      <c r="M39299" s="45"/>
    </row>
    <row r="39300" spans="8:13" s="28" customFormat="1" x14ac:dyDescent="0.2">
      <c r="H39300" s="12"/>
      <c r="J39300" s="29"/>
      <c r="K39300" s="45"/>
      <c r="L39300" s="45"/>
      <c r="M39300" s="45"/>
    </row>
    <row r="39301" spans="8:13" s="28" customFormat="1" x14ac:dyDescent="0.2">
      <c r="H39301" s="12"/>
      <c r="J39301" s="29"/>
      <c r="K39301" s="45"/>
      <c r="L39301" s="45"/>
      <c r="M39301" s="45"/>
    </row>
    <row r="39302" spans="8:13" s="28" customFormat="1" x14ac:dyDescent="0.2">
      <c r="H39302" s="12"/>
      <c r="J39302" s="29"/>
      <c r="K39302" s="45"/>
      <c r="L39302" s="45"/>
      <c r="M39302" s="45"/>
    </row>
    <row r="39303" spans="8:13" s="28" customFormat="1" x14ac:dyDescent="0.2">
      <c r="H39303" s="12"/>
      <c r="J39303" s="29"/>
      <c r="K39303" s="45"/>
      <c r="L39303" s="45"/>
      <c r="M39303" s="45"/>
    </row>
    <row r="39304" spans="8:13" s="28" customFormat="1" x14ac:dyDescent="0.2">
      <c r="H39304" s="12"/>
      <c r="J39304" s="29"/>
      <c r="K39304" s="45"/>
      <c r="L39304" s="45"/>
      <c r="M39304" s="45"/>
    </row>
    <row r="39305" spans="8:13" s="28" customFormat="1" x14ac:dyDescent="0.2">
      <c r="H39305" s="12"/>
      <c r="J39305" s="29"/>
      <c r="K39305" s="45"/>
      <c r="L39305" s="45"/>
      <c r="M39305" s="45"/>
    </row>
    <row r="39306" spans="8:13" s="28" customFormat="1" x14ac:dyDescent="0.2">
      <c r="H39306" s="12"/>
      <c r="J39306" s="29"/>
      <c r="K39306" s="45"/>
      <c r="L39306" s="45"/>
      <c r="M39306" s="45"/>
    </row>
    <row r="39307" spans="8:13" s="28" customFormat="1" x14ac:dyDescent="0.2">
      <c r="H39307" s="12"/>
      <c r="J39307" s="29"/>
      <c r="K39307" s="45"/>
      <c r="L39307" s="45"/>
      <c r="M39307" s="45"/>
    </row>
    <row r="39308" spans="8:13" s="28" customFormat="1" x14ac:dyDescent="0.2">
      <c r="H39308" s="12"/>
      <c r="J39308" s="29"/>
      <c r="K39308" s="45"/>
      <c r="L39308" s="45"/>
      <c r="M39308" s="45"/>
    </row>
    <row r="39309" spans="8:13" s="28" customFormat="1" x14ac:dyDescent="0.2">
      <c r="H39309" s="12"/>
      <c r="J39309" s="29"/>
      <c r="K39309" s="45"/>
      <c r="L39309" s="45"/>
      <c r="M39309" s="45"/>
    </row>
    <row r="39310" spans="8:13" s="28" customFormat="1" x14ac:dyDescent="0.2">
      <c r="H39310" s="12"/>
      <c r="J39310" s="29"/>
      <c r="K39310" s="45"/>
      <c r="L39310" s="45"/>
      <c r="M39310" s="45"/>
    </row>
    <row r="39311" spans="8:13" s="28" customFormat="1" x14ac:dyDescent="0.2">
      <c r="H39311" s="12"/>
      <c r="J39311" s="29"/>
      <c r="K39311" s="45"/>
      <c r="L39311" s="45"/>
      <c r="M39311" s="45"/>
    </row>
    <row r="39312" spans="8:13" s="28" customFormat="1" x14ac:dyDescent="0.2">
      <c r="H39312" s="12"/>
      <c r="J39312" s="29"/>
      <c r="K39312" s="45"/>
      <c r="L39312" s="45"/>
      <c r="M39312" s="45"/>
    </row>
    <row r="39313" spans="8:13" s="28" customFormat="1" x14ac:dyDescent="0.2">
      <c r="H39313" s="12"/>
      <c r="J39313" s="29"/>
      <c r="K39313" s="45"/>
      <c r="L39313" s="45"/>
      <c r="M39313" s="45"/>
    </row>
    <row r="39314" spans="8:13" s="28" customFormat="1" x14ac:dyDescent="0.2">
      <c r="H39314" s="12"/>
      <c r="J39314" s="29"/>
      <c r="K39314" s="45"/>
      <c r="L39314" s="45"/>
      <c r="M39314" s="45"/>
    </row>
    <row r="39315" spans="8:13" s="28" customFormat="1" x14ac:dyDescent="0.2">
      <c r="H39315" s="12"/>
      <c r="J39315" s="29"/>
      <c r="K39315" s="45"/>
      <c r="L39315" s="45"/>
      <c r="M39315" s="45"/>
    </row>
    <row r="39316" spans="8:13" s="28" customFormat="1" x14ac:dyDescent="0.2">
      <c r="H39316" s="12"/>
      <c r="J39316" s="29"/>
      <c r="K39316" s="45"/>
      <c r="L39316" s="45"/>
      <c r="M39316" s="45"/>
    </row>
    <row r="39317" spans="8:13" s="28" customFormat="1" x14ac:dyDescent="0.2">
      <c r="H39317" s="12"/>
      <c r="J39317" s="29"/>
      <c r="K39317" s="45"/>
      <c r="L39317" s="45"/>
      <c r="M39317" s="45"/>
    </row>
    <row r="39318" spans="8:13" s="28" customFormat="1" x14ac:dyDescent="0.2">
      <c r="H39318" s="12"/>
      <c r="J39318" s="29"/>
      <c r="K39318" s="45"/>
      <c r="L39318" s="45"/>
      <c r="M39318" s="45"/>
    </row>
    <row r="39319" spans="8:13" s="28" customFormat="1" x14ac:dyDescent="0.2">
      <c r="H39319" s="12"/>
      <c r="J39319" s="29"/>
      <c r="K39319" s="45"/>
      <c r="L39319" s="45"/>
      <c r="M39319" s="45"/>
    </row>
    <row r="39320" spans="8:13" s="28" customFormat="1" x14ac:dyDescent="0.2">
      <c r="H39320" s="12"/>
      <c r="J39320" s="29"/>
      <c r="K39320" s="45"/>
      <c r="L39320" s="45"/>
      <c r="M39320" s="45"/>
    </row>
    <row r="39321" spans="8:13" s="28" customFormat="1" x14ac:dyDescent="0.2">
      <c r="H39321" s="12"/>
      <c r="J39321" s="29"/>
      <c r="K39321" s="45"/>
      <c r="L39321" s="45"/>
      <c r="M39321" s="45"/>
    </row>
    <row r="39322" spans="8:13" s="28" customFormat="1" x14ac:dyDescent="0.2">
      <c r="H39322" s="12"/>
      <c r="J39322" s="29"/>
      <c r="K39322" s="45"/>
      <c r="L39322" s="45"/>
      <c r="M39322" s="45"/>
    </row>
    <row r="39323" spans="8:13" s="28" customFormat="1" x14ac:dyDescent="0.2">
      <c r="H39323" s="12"/>
      <c r="J39323" s="29"/>
      <c r="K39323" s="45"/>
      <c r="L39323" s="45"/>
      <c r="M39323" s="45"/>
    </row>
    <row r="39324" spans="8:13" s="28" customFormat="1" x14ac:dyDescent="0.2">
      <c r="H39324" s="12"/>
      <c r="J39324" s="29"/>
      <c r="K39324" s="45"/>
      <c r="L39324" s="45"/>
      <c r="M39324" s="45"/>
    </row>
    <row r="39325" spans="8:13" s="28" customFormat="1" x14ac:dyDescent="0.2">
      <c r="H39325" s="12"/>
      <c r="J39325" s="29"/>
      <c r="K39325" s="45"/>
      <c r="L39325" s="45"/>
      <c r="M39325" s="45"/>
    </row>
    <row r="39326" spans="8:13" s="28" customFormat="1" x14ac:dyDescent="0.2">
      <c r="H39326" s="12"/>
      <c r="J39326" s="29"/>
      <c r="K39326" s="45"/>
      <c r="L39326" s="45"/>
      <c r="M39326" s="45"/>
    </row>
    <row r="39327" spans="8:13" s="28" customFormat="1" x14ac:dyDescent="0.2">
      <c r="H39327" s="12"/>
      <c r="J39327" s="29"/>
      <c r="K39327" s="45"/>
      <c r="L39327" s="45"/>
      <c r="M39327" s="45"/>
    </row>
    <row r="39328" spans="8:13" s="28" customFormat="1" x14ac:dyDescent="0.2">
      <c r="H39328" s="12"/>
      <c r="J39328" s="29"/>
      <c r="K39328" s="45"/>
      <c r="L39328" s="45"/>
      <c r="M39328" s="45"/>
    </row>
    <row r="39329" spans="8:13" s="28" customFormat="1" x14ac:dyDescent="0.2">
      <c r="H39329" s="12"/>
      <c r="J39329" s="29"/>
      <c r="K39329" s="45"/>
      <c r="L39329" s="45"/>
      <c r="M39329" s="45"/>
    </row>
    <row r="39330" spans="8:13" s="28" customFormat="1" x14ac:dyDescent="0.2">
      <c r="H39330" s="12"/>
      <c r="J39330" s="29"/>
      <c r="K39330" s="45"/>
      <c r="L39330" s="45"/>
      <c r="M39330" s="45"/>
    </row>
    <row r="39331" spans="8:13" s="28" customFormat="1" x14ac:dyDescent="0.2">
      <c r="H39331" s="12"/>
      <c r="J39331" s="29"/>
      <c r="K39331" s="45"/>
      <c r="L39331" s="45"/>
      <c r="M39331" s="45"/>
    </row>
    <row r="39332" spans="8:13" s="28" customFormat="1" x14ac:dyDescent="0.2">
      <c r="H39332" s="12"/>
      <c r="J39332" s="29"/>
      <c r="K39332" s="45"/>
      <c r="L39332" s="45"/>
      <c r="M39332" s="45"/>
    </row>
    <row r="39333" spans="8:13" s="28" customFormat="1" x14ac:dyDescent="0.2">
      <c r="H39333" s="12"/>
      <c r="J39333" s="29"/>
      <c r="K39333" s="45"/>
      <c r="L39333" s="45"/>
      <c r="M39333" s="45"/>
    </row>
    <row r="39334" spans="8:13" s="28" customFormat="1" x14ac:dyDescent="0.2">
      <c r="H39334" s="12"/>
      <c r="J39334" s="29"/>
      <c r="K39334" s="45"/>
      <c r="L39334" s="45"/>
      <c r="M39334" s="45"/>
    </row>
    <row r="39335" spans="8:13" s="28" customFormat="1" x14ac:dyDescent="0.2">
      <c r="H39335" s="12"/>
      <c r="J39335" s="29"/>
      <c r="K39335" s="45"/>
      <c r="L39335" s="45"/>
      <c r="M39335" s="45"/>
    </row>
    <row r="39336" spans="8:13" s="28" customFormat="1" x14ac:dyDescent="0.2">
      <c r="H39336" s="12"/>
      <c r="J39336" s="29"/>
      <c r="K39336" s="45"/>
      <c r="L39336" s="45"/>
      <c r="M39336" s="45"/>
    </row>
    <row r="39337" spans="8:13" s="28" customFormat="1" x14ac:dyDescent="0.2">
      <c r="H39337" s="12"/>
      <c r="J39337" s="29"/>
      <c r="K39337" s="45"/>
      <c r="L39337" s="45"/>
      <c r="M39337" s="45"/>
    </row>
    <row r="39338" spans="8:13" s="28" customFormat="1" x14ac:dyDescent="0.2">
      <c r="H39338" s="12"/>
      <c r="J39338" s="29"/>
      <c r="K39338" s="45"/>
      <c r="L39338" s="45"/>
      <c r="M39338" s="45"/>
    </row>
    <row r="39339" spans="8:13" s="28" customFormat="1" x14ac:dyDescent="0.2">
      <c r="H39339" s="12"/>
      <c r="J39339" s="29"/>
      <c r="K39339" s="45"/>
      <c r="L39339" s="45"/>
      <c r="M39339" s="45"/>
    </row>
    <row r="39340" spans="8:13" s="28" customFormat="1" x14ac:dyDescent="0.2">
      <c r="H39340" s="12"/>
      <c r="J39340" s="29"/>
      <c r="K39340" s="45"/>
      <c r="L39340" s="45"/>
      <c r="M39340" s="45"/>
    </row>
    <row r="39341" spans="8:13" s="28" customFormat="1" x14ac:dyDescent="0.2">
      <c r="H39341" s="12"/>
      <c r="J39341" s="29"/>
      <c r="K39341" s="45"/>
      <c r="L39341" s="45"/>
      <c r="M39341" s="45"/>
    </row>
    <row r="39342" spans="8:13" s="28" customFormat="1" x14ac:dyDescent="0.2">
      <c r="H39342" s="12"/>
      <c r="J39342" s="29"/>
      <c r="K39342" s="45"/>
      <c r="L39342" s="45"/>
      <c r="M39342" s="45"/>
    </row>
    <row r="39343" spans="8:13" s="28" customFormat="1" x14ac:dyDescent="0.2">
      <c r="H39343" s="12"/>
      <c r="J39343" s="29"/>
      <c r="K39343" s="45"/>
      <c r="L39343" s="45"/>
      <c r="M39343" s="45"/>
    </row>
    <row r="39344" spans="8:13" s="28" customFormat="1" x14ac:dyDescent="0.2">
      <c r="H39344" s="12"/>
      <c r="J39344" s="29"/>
      <c r="K39344" s="45"/>
      <c r="L39344" s="45"/>
      <c r="M39344" s="45"/>
    </row>
    <row r="39345" spans="8:13" s="28" customFormat="1" x14ac:dyDescent="0.2">
      <c r="H39345" s="12"/>
      <c r="J39345" s="29"/>
      <c r="K39345" s="45"/>
      <c r="L39345" s="45"/>
      <c r="M39345" s="45"/>
    </row>
    <row r="39346" spans="8:13" s="28" customFormat="1" x14ac:dyDescent="0.2">
      <c r="H39346" s="12"/>
      <c r="J39346" s="29"/>
      <c r="K39346" s="45"/>
      <c r="L39346" s="45"/>
      <c r="M39346" s="45"/>
    </row>
    <row r="39347" spans="8:13" s="28" customFormat="1" x14ac:dyDescent="0.2">
      <c r="H39347" s="12"/>
      <c r="J39347" s="29"/>
      <c r="K39347" s="45"/>
      <c r="L39347" s="45"/>
      <c r="M39347" s="45"/>
    </row>
    <row r="39348" spans="8:13" s="28" customFormat="1" x14ac:dyDescent="0.2">
      <c r="H39348" s="12"/>
      <c r="J39348" s="29"/>
      <c r="K39348" s="45"/>
      <c r="L39348" s="45"/>
      <c r="M39348" s="45"/>
    </row>
    <row r="39349" spans="8:13" s="28" customFormat="1" x14ac:dyDescent="0.2">
      <c r="H39349" s="12"/>
      <c r="J39349" s="29"/>
      <c r="K39349" s="45"/>
      <c r="L39349" s="45"/>
      <c r="M39349" s="45"/>
    </row>
    <row r="39350" spans="8:13" s="28" customFormat="1" x14ac:dyDescent="0.2">
      <c r="H39350" s="12"/>
      <c r="J39350" s="29"/>
      <c r="K39350" s="45"/>
      <c r="L39350" s="45"/>
      <c r="M39350" s="45"/>
    </row>
    <row r="39351" spans="8:13" s="28" customFormat="1" x14ac:dyDescent="0.2">
      <c r="H39351" s="12"/>
      <c r="J39351" s="29"/>
      <c r="K39351" s="45"/>
      <c r="L39351" s="45"/>
      <c r="M39351" s="45"/>
    </row>
    <row r="39352" spans="8:13" s="28" customFormat="1" x14ac:dyDescent="0.2">
      <c r="H39352" s="12"/>
      <c r="J39352" s="29"/>
      <c r="K39352" s="45"/>
      <c r="L39352" s="45"/>
      <c r="M39352" s="45"/>
    </row>
    <row r="39353" spans="8:13" s="28" customFormat="1" x14ac:dyDescent="0.2">
      <c r="H39353" s="12"/>
      <c r="J39353" s="29"/>
      <c r="K39353" s="45"/>
      <c r="L39353" s="45"/>
      <c r="M39353" s="45"/>
    </row>
    <row r="39354" spans="8:13" s="28" customFormat="1" x14ac:dyDescent="0.2">
      <c r="H39354" s="12"/>
      <c r="J39354" s="29"/>
      <c r="K39354" s="45"/>
      <c r="L39354" s="45"/>
      <c r="M39354" s="45"/>
    </row>
    <row r="39355" spans="8:13" s="28" customFormat="1" x14ac:dyDescent="0.2">
      <c r="H39355" s="12"/>
      <c r="J39355" s="29"/>
      <c r="K39355" s="45"/>
      <c r="L39355" s="45"/>
      <c r="M39355" s="45"/>
    </row>
    <row r="39356" spans="8:13" s="28" customFormat="1" x14ac:dyDescent="0.2">
      <c r="H39356" s="12"/>
      <c r="J39356" s="29"/>
      <c r="K39356" s="45"/>
      <c r="L39356" s="45"/>
      <c r="M39356" s="45"/>
    </row>
    <row r="39357" spans="8:13" s="28" customFormat="1" x14ac:dyDescent="0.2">
      <c r="H39357" s="12"/>
      <c r="J39357" s="29"/>
      <c r="K39357" s="45"/>
      <c r="L39357" s="45"/>
      <c r="M39357" s="45"/>
    </row>
    <row r="39358" spans="8:13" s="28" customFormat="1" x14ac:dyDescent="0.2">
      <c r="H39358" s="12"/>
      <c r="J39358" s="29"/>
      <c r="K39358" s="45"/>
      <c r="L39358" s="45"/>
      <c r="M39358" s="45"/>
    </row>
    <row r="39359" spans="8:13" s="28" customFormat="1" x14ac:dyDescent="0.2">
      <c r="H39359" s="12"/>
      <c r="J39359" s="29"/>
      <c r="K39359" s="45"/>
      <c r="L39359" s="45"/>
      <c r="M39359" s="45"/>
    </row>
    <row r="39360" spans="8:13" s="28" customFormat="1" x14ac:dyDescent="0.2">
      <c r="H39360" s="12"/>
      <c r="J39360" s="29"/>
      <c r="K39360" s="45"/>
      <c r="L39360" s="45"/>
      <c r="M39360" s="45"/>
    </row>
    <row r="39361" spans="8:13" s="28" customFormat="1" x14ac:dyDescent="0.2">
      <c r="H39361" s="12"/>
      <c r="J39361" s="29"/>
      <c r="K39361" s="45"/>
      <c r="L39361" s="45"/>
      <c r="M39361" s="45"/>
    </row>
    <row r="39362" spans="8:13" s="28" customFormat="1" x14ac:dyDescent="0.2">
      <c r="H39362" s="12"/>
      <c r="J39362" s="29"/>
      <c r="K39362" s="45"/>
      <c r="L39362" s="45"/>
      <c r="M39362" s="45"/>
    </row>
    <row r="39363" spans="8:13" s="28" customFormat="1" x14ac:dyDescent="0.2">
      <c r="H39363" s="12"/>
      <c r="J39363" s="29"/>
      <c r="K39363" s="45"/>
      <c r="L39363" s="45"/>
      <c r="M39363" s="45"/>
    </row>
    <row r="39364" spans="8:13" s="28" customFormat="1" x14ac:dyDescent="0.2">
      <c r="H39364" s="12"/>
      <c r="J39364" s="29"/>
      <c r="K39364" s="45"/>
      <c r="L39364" s="45"/>
      <c r="M39364" s="45"/>
    </row>
    <row r="39365" spans="8:13" s="28" customFormat="1" x14ac:dyDescent="0.2">
      <c r="H39365" s="12"/>
      <c r="J39365" s="29"/>
      <c r="K39365" s="45"/>
      <c r="L39365" s="45"/>
      <c r="M39365" s="45"/>
    </row>
    <row r="39366" spans="8:13" s="28" customFormat="1" x14ac:dyDescent="0.2">
      <c r="H39366" s="12"/>
      <c r="J39366" s="29"/>
      <c r="K39366" s="45"/>
      <c r="L39366" s="45"/>
      <c r="M39366" s="45"/>
    </row>
    <row r="39367" spans="8:13" s="28" customFormat="1" x14ac:dyDescent="0.2">
      <c r="H39367" s="12"/>
      <c r="J39367" s="29"/>
      <c r="K39367" s="45"/>
      <c r="L39367" s="45"/>
      <c r="M39367" s="45"/>
    </row>
    <row r="39368" spans="8:13" s="28" customFormat="1" x14ac:dyDescent="0.2">
      <c r="H39368" s="12"/>
      <c r="J39368" s="29"/>
      <c r="K39368" s="45"/>
      <c r="L39368" s="45"/>
      <c r="M39368" s="45"/>
    </row>
    <row r="39369" spans="8:13" s="28" customFormat="1" x14ac:dyDescent="0.2">
      <c r="H39369" s="12"/>
      <c r="J39369" s="29"/>
      <c r="K39369" s="45"/>
      <c r="L39369" s="45"/>
      <c r="M39369" s="45"/>
    </row>
    <row r="39370" spans="8:13" s="28" customFormat="1" x14ac:dyDescent="0.2">
      <c r="H39370" s="12"/>
      <c r="J39370" s="29"/>
      <c r="K39370" s="45"/>
      <c r="L39370" s="45"/>
      <c r="M39370" s="45"/>
    </row>
    <row r="39371" spans="8:13" s="28" customFormat="1" x14ac:dyDescent="0.2">
      <c r="H39371" s="12"/>
      <c r="J39371" s="29"/>
      <c r="K39371" s="45"/>
      <c r="L39371" s="45"/>
      <c r="M39371" s="45"/>
    </row>
    <row r="39372" spans="8:13" s="28" customFormat="1" x14ac:dyDescent="0.2">
      <c r="H39372" s="12"/>
      <c r="J39372" s="29"/>
      <c r="K39372" s="45"/>
      <c r="L39372" s="45"/>
      <c r="M39372" s="45"/>
    </row>
    <row r="39373" spans="8:13" s="28" customFormat="1" x14ac:dyDescent="0.2">
      <c r="H39373" s="12"/>
      <c r="J39373" s="29"/>
      <c r="K39373" s="45"/>
      <c r="L39373" s="45"/>
      <c r="M39373" s="45"/>
    </row>
    <row r="39374" spans="8:13" s="28" customFormat="1" x14ac:dyDescent="0.2">
      <c r="H39374" s="12"/>
      <c r="J39374" s="29"/>
      <c r="K39374" s="45"/>
      <c r="L39374" s="45"/>
      <c r="M39374" s="45"/>
    </row>
    <row r="39375" spans="8:13" s="28" customFormat="1" x14ac:dyDescent="0.2">
      <c r="H39375" s="12"/>
      <c r="J39375" s="29"/>
      <c r="K39375" s="45"/>
      <c r="L39375" s="45"/>
      <c r="M39375" s="45"/>
    </row>
    <row r="39376" spans="8:13" s="28" customFormat="1" x14ac:dyDescent="0.2">
      <c r="H39376" s="12"/>
      <c r="J39376" s="29"/>
      <c r="K39376" s="45"/>
      <c r="L39376" s="45"/>
      <c r="M39376" s="45"/>
    </row>
    <row r="39377" spans="8:13" s="28" customFormat="1" x14ac:dyDescent="0.2">
      <c r="H39377" s="12"/>
      <c r="J39377" s="29"/>
      <c r="K39377" s="45"/>
      <c r="L39377" s="45"/>
      <c r="M39377" s="45"/>
    </row>
    <row r="39378" spans="8:13" s="28" customFormat="1" x14ac:dyDescent="0.2">
      <c r="H39378" s="12"/>
      <c r="J39378" s="29"/>
      <c r="K39378" s="45"/>
      <c r="L39378" s="45"/>
      <c r="M39378" s="45"/>
    </row>
    <row r="39379" spans="8:13" s="28" customFormat="1" x14ac:dyDescent="0.2">
      <c r="H39379" s="12"/>
      <c r="J39379" s="29"/>
      <c r="K39379" s="45"/>
      <c r="L39379" s="45"/>
      <c r="M39379" s="45"/>
    </row>
    <row r="39380" spans="8:13" s="28" customFormat="1" x14ac:dyDescent="0.2">
      <c r="H39380" s="12"/>
      <c r="J39380" s="29"/>
      <c r="K39380" s="45"/>
      <c r="L39380" s="45"/>
      <c r="M39380" s="45"/>
    </row>
    <row r="39381" spans="8:13" s="28" customFormat="1" x14ac:dyDescent="0.2">
      <c r="H39381" s="12"/>
      <c r="J39381" s="29"/>
      <c r="K39381" s="45"/>
      <c r="L39381" s="45"/>
      <c r="M39381" s="45"/>
    </row>
    <row r="39382" spans="8:13" s="28" customFormat="1" x14ac:dyDescent="0.2">
      <c r="H39382" s="12"/>
      <c r="J39382" s="29"/>
      <c r="K39382" s="45"/>
      <c r="L39382" s="45"/>
      <c r="M39382" s="45"/>
    </row>
    <row r="39383" spans="8:13" s="28" customFormat="1" x14ac:dyDescent="0.2">
      <c r="H39383" s="12"/>
      <c r="J39383" s="29"/>
      <c r="K39383" s="45"/>
      <c r="L39383" s="45"/>
      <c r="M39383" s="45"/>
    </row>
    <row r="39384" spans="8:13" s="28" customFormat="1" x14ac:dyDescent="0.2">
      <c r="H39384" s="12"/>
      <c r="J39384" s="29"/>
      <c r="K39384" s="45"/>
      <c r="L39384" s="45"/>
      <c r="M39384" s="45"/>
    </row>
    <row r="39385" spans="8:13" s="28" customFormat="1" x14ac:dyDescent="0.2">
      <c r="H39385" s="12"/>
      <c r="J39385" s="29"/>
      <c r="K39385" s="45"/>
      <c r="L39385" s="45"/>
      <c r="M39385" s="45"/>
    </row>
    <row r="39386" spans="8:13" s="28" customFormat="1" x14ac:dyDescent="0.2">
      <c r="H39386" s="12"/>
      <c r="J39386" s="29"/>
      <c r="K39386" s="45"/>
      <c r="L39386" s="45"/>
      <c r="M39386" s="45"/>
    </row>
    <row r="39387" spans="8:13" s="28" customFormat="1" x14ac:dyDescent="0.2">
      <c r="H39387" s="12"/>
      <c r="J39387" s="29"/>
      <c r="K39387" s="45"/>
      <c r="L39387" s="45"/>
      <c r="M39387" s="45"/>
    </row>
    <row r="39388" spans="8:13" s="28" customFormat="1" x14ac:dyDescent="0.2">
      <c r="H39388" s="12"/>
      <c r="J39388" s="29"/>
      <c r="K39388" s="45"/>
      <c r="L39388" s="45"/>
      <c r="M39388" s="45"/>
    </row>
    <row r="39389" spans="8:13" s="28" customFormat="1" x14ac:dyDescent="0.2">
      <c r="H39389" s="12"/>
      <c r="J39389" s="29"/>
      <c r="K39389" s="45"/>
      <c r="L39389" s="45"/>
      <c r="M39389" s="45"/>
    </row>
    <row r="39390" spans="8:13" s="28" customFormat="1" x14ac:dyDescent="0.2">
      <c r="H39390" s="12"/>
      <c r="J39390" s="29"/>
      <c r="K39390" s="45"/>
      <c r="L39390" s="45"/>
      <c r="M39390" s="45"/>
    </row>
    <row r="39391" spans="8:13" s="28" customFormat="1" x14ac:dyDescent="0.2">
      <c r="H39391" s="12"/>
      <c r="J39391" s="29"/>
      <c r="K39391" s="45"/>
      <c r="L39391" s="45"/>
      <c r="M39391" s="45"/>
    </row>
    <row r="39392" spans="8:13" s="28" customFormat="1" x14ac:dyDescent="0.2">
      <c r="H39392" s="12"/>
      <c r="J39392" s="29"/>
      <c r="K39392" s="45"/>
      <c r="L39392" s="45"/>
      <c r="M39392" s="45"/>
    </row>
    <row r="39393" spans="8:13" s="28" customFormat="1" x14ac:dyDescent="0.2">
      <c r="H39393" s="12"/>
      <c r="J39393" s="29"/>
      <c r="K39393" s="45"/>
      <c r="L39393" s="45"/>
      <c r="M39393" s="45"/>
    </row>
    <row r="39394" spans="8:13" s="28" customFormat="1" x14ac:dyDescent="0.2">
      <c r="H39394" s="12"/>
      <c r="J39394" s="29"/>
      <c r="K39394" s="45"/>
      <c r="L39394" s="45"/>
      <c r="M39394" s="45"/>
    </row>
    <row r="39395" spans="8:13" s="28" customFormat="1" x14ac:dyDescent="0.2">
      <c r="H39395" s="12"/>
      <c r="J39395" s="29"/>
      <c r="K39395" s="45"/>
      <c r="L39395" s="45"/>
      <c r="M39395" s="45"/>
    </row>
    <row r="39396" spans="8:13" s="28" customFormat="1" x14ac:dyDescent="0.2">
      <c r="H39396" s="12"/>
      <c r="J39396" s="29"/>
      <c r="K39396" s="45"/>
      <c r="L39396" s="45"/>
      <c r="M39396" s="45"/>
    </row>
    <row r="39397" spans="8:13" s="28" customFormat="1" x14ac:dyDescent="0.2">
      <c r="H39397" s="12"/>
      <c r="J39397" s="29"/>
      <c r="K39397" s="45"/>
      <c r="L39397" s="45"/>
      <c r="M39397" s="45"/>
    </row>
    <row r="39398" spans="8:13" s="28" customFormat="1" x14ac:dyDescent="0.2">
      <c r="H39398" s="12"/>
      <c r="J39398" s="29"/>
      <c r="K39398" s="45"/>
      <c r="L39398" s="45"/>
      <c r="M39398" s="45"/>
    </row>
    <row r="39399" spans="8:13" s="28" customFormat="1" x14ac:dyDescent="0.2">
      <c r="H39399" s="12"/>
      <c r="J39399" s="29"/>
      <c r="K39399" s="45"/>
      <c r="L39399" s="45"/>
      <c r="M39399" s="45"/>
    </row>
    <row r="39400" spans="8:13" s="28" customFormat="1" x14ac:dyDescent="0.2">
      <c r="H39400" s="12"/>
      <c r="J39400" s="29"/>
      <c r="K39400" s="45"/>
      <c r="L39400" s="45"/>
      <c r="M39400" s="45"/>
    </row>
    <row r="39401" spans="8:13" s="28" customFormat="1" x14ac:dyDescent="0.2">
      <c r="H39401" s="12"/>
      <c r="J39401" s="29"/>
      <c r="K39401" s="45"/>
      <c r="L39401" s="45"/>
      <c r="M39401" s="45"/>
    </row>
    <row r="39402" spans="8:13" s="28" customFormat="1" x14ac:dyDescent="0.2">
      <c r="H39402" s="12"/>
      <c r="J39402" s="29"/>
      <c r="K39402" s="45"/>
      <c r="L39402" s="45"/>
      <c r="M39402" s="45"/>
    </row>
    <row r="39403" spans="8:13" s="28" customFormat="1" x14ac:dyDescent="0.2">
      <c r="H39403" s="12"/>
      <c r="J39403" s="29"/>
      <c r="K39403" s="45"/>
      <c r="L39403" s="45"/>
      <c r="M39403" s="45"/>
    </row>
    <row r="39404" spans="8:13" s="28" customFormat="1" x14ac:dyDescent="0.2">
      <c r="H39404" s="12"/>
      <c r="J39404" s="29"/>
      <c r="K39404" s="45"/>
      <c r="L39404" s="45"/>
      <c r="M39404" s="45"/>
    </row>
    <row r="39405" spans="8:13" s="28" customFormat="1" x14ac:dyDescent="0.2">
      <c r="H39405" s="12"/>
      <c r="J39405" s="29"/>
      <c r="K39405" s="45"/>
      <c r="L39405" s="45"/>
      <c r="M39405" s="45"/>
    </row>
    <row r="39406" spans="8:13" s="28" customFormat="1" x14ac:dyDescent="0.2">
      <c r="H39406" s="12"/>
      <c r="J39406" s="29"/>
      <c r="K39406" s="45"/>
      <c r="L39406" s="45"/>
      <c r="M39406" s="45"/>
    </row>
    <row r="39407" spans="8:13" s="28" customFormat="1" x14ac:dyDescent="0.2">
      <c r="H39407" s="12"/>
      <c r="J39407" s="29"/>
      <c r="K39407" s="45"/>
      <c r="L39407" s="45"/>
      <c r="M39407" s="45"/>
    </row>
    <row r="39408" spans="8:13" s="28" customFormat="1" x14ac:dyDescent="0.2">
      <c r="H39408" s="12"/>
      <c r="J39408" s="29"/>
      <c r="K39408" s="45"/>
      <c r="L39408" s="45"/>
      <c r="M39408" s="45"/>
    </row>
    <row r="39409" spans="8:13" s="28" customFormat="1" x14ac:dyDescent="0.2">
      <c r="H39409" s="12"/>
      <c r="J39409" s="29"/>
      <c r="K39409" s="45"/>
      <c r="L39409" s="45"/>
      <c r="M39409" s="45"/>
    </row>
    <row r="39410" spans="8:13" s="28" customFormat="1" x14ac:dyDescent="0.2">
      <c r="H39410" s="12"/>
      <c r="J39410" s="29"/>
      <c r="K39410" s="45"/>
      <c r="L39410" s="45"/>
      <c r="M39410" s="45"/>
    </row>
    <row r="39411" spans="8:13" s="28" customFormat="1" x14ac:dyDescent="0.2">
      <c r="H39411" s="12"/>
      <c r="J39411" s="29"/>
      <c r="K39411" s="45"/>
      <c r="L39411" s="45"/>
      <c r="M39411" s="45"/>
    </row>
    <row r="39412" spans="8:13" s="28" customFormat="1" x14ac:dyDescent="0.2">
      <c r="H39412" s="12"/>
      <c r="J39412" s="29"/>
      <c r="K39412" s="45"/>
      <c r="L39412" s="45"/>
      <c r="M39412" s="45"/>
    </row>
    <row r="39413" spans="8:13" s="28" customFormat="1" x14ac:dyDescent="0.2">
      <c r="H39413" s="12"/>
      <c r="J39413" s="29"/>
      <c r="K39413" s="45"/>
      <c r="L39413" s="45"/>
      <c r="M39413" s="45"/>
    </row>
    <row r="39414" spans="8:13" s="28" customFormat="1" x14ac:dyDescent="0.2">
      <c r="H39414" s="12"/>
      <c r="J39414" s="29"/>
      <c r="K39414" s="45"/>
      <c r="L39414" s="45"/>
      <c r="M39414" s="45"/>
    </row>
    <row r="39415" spans="8:13" s="28" customFormat="1" x14ac:dyDescent="0.2">
      <c r="H39415" s="12"/>
      <c r="J39415" s="29"/>
      <c r="K39415" s="45"/>
      <c r="L39415" s="45"/>
      <c r="M39415" s="45"/>
    </row>
    <row r="39416" spans="8:13" s="28" customFormat="1" x14ac:dyDescent="0.2">
      <c r="H39416" s="12"/>
      <c r="J39416" s="29"/>
      <c r="K39416" s="45"/>
      <c r="L39416" s="45"/>
      <c r="M39416" s="45"/>
    </row>
    <row r="39417" spans="8:13" s="28" customFormat="1" x14ac:dyDescent="0.2">
      <c r="H39417" s="12"/>
      <c r="J39417" s="29"/>
      <c r="K39417" s="45"/>
      <c r="L39417" s="45"/>
      <c r="M39417" s="45"/>
    </row>
    <row r="39418" spans="8:13" s="28" customFormat="1" x14ac:dyDescent="0.2">
      <c r="H39418" s="12"/>
      <c r="J39418" s="29"/>
      <c r="K39418" s="45"/>
      <c r="L39418" s="45"/>
      <c r="M39418" s="45"/>
    </row>
    <row r="39419" spans="8:13" s="28" customFormat="1" x14ac:dyDescent="0.2">
      <c r="H39419" s="12"/>
      <c r="J39419" s="29"/>
      <c r="K39419" s="45"/>
      <c r="L39419" s="45"/>
      <c r="M39419" s="45"/>
    </row>
    <row r="39420" spans="8:13" s="28" customFormat="1" x14ac:dyDescent="0.2">
      <c r="H39420" s="12"/>
      <c r="J39420" s="29"/>
      <c r="K39420" s="45"/>
      <c r="L39420" s="45"/>
      <c r="M39420" s="45"/>
    </row>
    <row r="39421" spans="8:13" s="28" customFormat="1" x14ac:dyDescent="0.2">
      <c r="H39421" s="12"/>
      <c r="J39421" s="29"/>
      <c r="K39421" s="45"/>
      <c r="L39421" s="45"/>
      <c r="M39421" s="45"/>
    </row>
    <row r="39422" spans="8:13" s="28" customFormat="1" x14ac:dyDescent="0.2">
      <c r="H39422" s="12"/>
      <c r="J39422" s="29"/>
      <c r="K39422" s="45"/>
      <c r="L39422" s="45"/>
      <c r="M39422" s="45"/>
    </row>
    <row r="39423" spans="8:13" s="28" customFormat="1" x14ac:dyDescent="0.2">
      <c r="H39423" s="12"/>
      <c r="J39423" s="29"/>
      <c r="K39423" s="45"/>
      <c r="L39423" s="45"/>
      <c r="M39423" s="45"/>
    </row>
    <row r="39424" spans="8:13" s="28" customFormat="1" x14ac:dyDescent="0.2">
      <c r="H39424" s="12"/>
      <c r="J39424" s="29"/>
      <c r="K39424" s="45"/>
      <c r="L39424" s="45"/>
      <c r="M39424" s="45"/>
    </row>
    <row r="39425" spans="8:13" s="28" customFormat="1" x14ac:dyDescent="0.2">
      <c r="H39425" s="12"/>
      <c r="J39425" s="29"/>
      <c r="K39425" s="45"/>
      <c r="L39425" s="45"/>
      <c r="M39425" s="45"/>
    </row>
    <row r="39426" spans="8:13" s="28" customFormat="1" x14ac:dyDescent="0.2">
      <c r="H39426" s="12"/>
      <c r="J39426" s="29"/>
      <c r="K39426" s="45"/>
      <c r="L39426" s="45"/>
      <c r="M39426" s="45"/>
    </row>
    <row r="39427" spans="8:13" s="28" customFormat="1" x14ac:dyDescent="0.2">
      <c r="H39427" s="12"/>
      <c r="J39427" s="29"/>
      <c r="K39427" s="45"/>
      <c r="L39427" s="45"/>
      <c r="M39427" s="45"/>
    </row>
    <row r="39428" spans="8:13" s="28" customFormat="1" x14ac:dyDescent="0.2">
      <c r="H39428" s="12"/>
      <c r="J39428" s="29"/>
      <c r="K39428" s="45"/>
      <c r="L39428" s="45"/>
      <c r="M39428" s="45"/>
    </row>
    <row r="39429" spans="8:13" s="28" customFormat="1" x14ac:dyDescent="0.2">
      <c r="H39429" s="12"/>
      <c r="J39429" s="29"/>
      <c r="K39429" s="45"/>
      <c r="L39429" s="45"/>
      <c r="M39429" s="45"/>
    </row>
    <row r="39430" spans="8:13" s="28" customFormat="1" x14ac:dyDescent="0.2">
      <c r="H39430" s="12"/>
      <c r="J39430" s="29"/>
      <c r="K39430" s="45"/>
      <c r="L39430" s="45"/>
      <c r="M39430" s="45"/>
    </row>
    <row r="39431" spans="8:13" s="28" customFormat="1" x14ac:dyDescent="0.2">
      <c r="H39431" s="12"/>
      <c r="J39431" s="29"/>
      <c r="K39431" s="45"/>
      <c r="L39431" s="45"/>
      <c r="M39431" s="45"/>
    </row>
    <row r="39432" spans="8:13" s="28" customFormat="1" x14ac:dyDescent="0.2">
      <c r="H39432" s="12"/>
      <c r="J39432" s="29"/>
      <c r="K39432" s="45"/>
      <c r="L39432" s="45"/>
      <c r="M39432" s="45"/>
    </row>
    <row r="39433" spans="8:13" s="28" customFormat="1" x14ac:dyDescent="0.2">
      <c r="H39433" s="12"/>
      <c r="J39433" s="29"/>
      <c r="K39433" s="45"/>
      <c r="L39433" s="45"/>
      <c r="M39433" s="45"/>
    </row>
    <row r="39434" spans="8:13" s="28" customFormat="1" x14ac:dyDescent="0.2">
      <c r="H39434" s="12"/>
      <c r="J39434" s="29"/>
      <c r="K39434" s="45"/>
      <c r="L39434" s="45"/>
      <c r="M39434" s="45"/>
    </row>
    <row r="39435" spans="8:13" s="28" customFormat="1" x14ac:dyDescent="0.2">
      <c r="H39435" s="12"/>
      <c r="J39435" s="29"/>
      <c r="K39435" s="45"/>
      <c r="L39435" s="45"/>
      <c r="M39435" s="45"/>
    </row>
    <row r="39436" spans="8:13" s="28" customFormat="1" x14ac:dyDescent="0.2">
      <c r="H39436" s="12"/>
      <c r="J39436" s="29"/>
      <c r="K39436" s="45"/>
      <c r="L39436" s="45"/>
      <c r="M39436" s="45"/>
    </row>
    <row r="39437" spans="8:13" s="28" customFormat="1" x14ac:dyDescent="0.2">
      <c r="H39437" s="12"/>
      <c r="J39437" s="29"/>
      <c r="K39437" s="45"/>
      <c r="L39437" s="45"/>
      <c r="M39437" s="45"/>
    </row>
    <row r="39438" spans="8:13" s="28" customFormat="1" x14ac:dyDescent="0.2">
      <c r="H39438" s="12"/>
      <c r="J39438" s="29"/>
      <c r="K39438" s="45"/>
      <c r="L39438" s="45"/>
      <c r="M39438" s="45"/>
    </row>
    <row r="39439" spans="8:13" s="28" customFormat="1" x14ac:dyDescent="0.2">
      <c r="H39439" s="12"/>
      <c r="J39439" s="29"/>
      <c r="K39439" s="45"/>
      <c r="L39439" s="45"/>
      <c r="M39439" s="45"/>
    </row>
    <row r="39440" spans="8:13" s="28" customFormat="1" x14ac:dyDescent="0.2">
      <c r="H39440" s="12"/>
      <c r="J39440" s="29"/>
      <c r="K39440" s="45"/>
      <c r="L39440" s="45"/>
      <c r="M39440" s="45"/>
    </row>
    <row r="39441" spans="8:13" s="28" customFormat="1" x14ac:dyDescent="0.2">
      <c r="H39441" s="12"/>
      <c r="J39441" s="29"/>
      <c r="K39441" s="45"/>
      <c r="L39441" s="45"/>
      <c r="M39441" s="45"/>
    </row>
    <row r="39442" spans="8:13" s="28" customFormat="1" x14ac:dyDescent="0.2">
      <c r="H39442" s="12"/>
      <c r="J39442" s="29"/>
      <c r="K39442" s="45"/>
      <c r="L39442" s="45"/>
      <c r="M39442" s="45"/>
    </row>
    <row r="39443" spans="8:13" s="28" customFormat="1" x14ac:dyDescent="0.2">
      <c r="H39443" s="12"/>
      <c r="J39443" s="29"/>
      <c r="K39443" s="45"/>
      <c r="L39443" s="45"/>
      <c r="M39443" s="45"/>
    </row>
    <row r="39444" spans="8:13" s="28" customFormat="1" x14ac:dyDescent="0.2">
      <c r="H39444" s="12"/>
      <c r="J39444" s="29"/>
      <c r="K39444" s="45"/>
      <c r="L39444" s="45"/>
      <c r="M39444" s="45"/>
    </row>
    <row r="39445" spans="8:13" s="28" customFormat="1" x14ac:dyDescent="0.2">
      <c r="H39445" s="12"/>
      <c r="J39445" s="29"/>
      <c r="K39445" s="45"/>
      <c r="L39445" s="45"/>
      <c r="M39445" s="45"/>
    </row>
    <row r="39446" spans="8:13" s="28" customFormat="1" x14ac:dyDescent="0.2">
      <c r="H39446" s="12"/>
      <c r="J39446" s="29"/>
      <c r="K39446" s="45"/>
      <c r="L39446" s="45"/>
      <c r="M39446" s="45"/>
    </row>
    <row r="39447" spans="8:13" s="28" customFormat="1" x14ac:dyDescent="0.2">
      <c r="H39447" s="12"/>
      <c r="J39447" s="29"/>
      <c r="K39447" s="45"/>
      <c r="L39447" s="45"/>
      <c r="M39447" s="45"/>
    </row>
    <row r="39448" spans="8:13" s="28" customFormat="1" x14ac:dyDescent="0.2">
      <c r="H39448" s="12"/>
      <c r="J39448" s="29"/>
      <c r="K39448" s="45"/>
      <c r="L39448" s="45"/>
      <c r="M39448" s="45"/>
    </row>
    <row r="39449" spans="8:13" s="28" customFormat="1" x14ac:dyDescent="0.2">
      <c r="H39449" s="12"/>
      <c r="J39449" s="29"/>
      <c r="K39449" s="45"/>
      <c r="L39449" s="45"/>
      <c r="M39449" s="45"/>
    </row>
    <row r="39450" spans="8:13" s="28" customFormat="1" x14ac:dyDescent="0.2">
      <c r="H39450" s="12"/>
      <c r="J39450" s="29"/>
      <c r="K39450" s="45"/>
      <c r="L39450" s="45"/>
      <c r="M39450" s="45"/>
    </row>
    <row r="39451" spans="8:13" s="28" customFormat="1" x14ac:dyDescent="0.2">
      <c r="H39451" s="12"/>
      <c r="J39451" s="29"/>
      <c r="K39451" s="45"/>
      <c r="L39451" s="45"/>
      <c r="M39451" s="45"/>
    </row>
    <row r="39452" spans="8:13" s="28" customFormat="1" x14ac:dyDescent="0.2">
      <c r="H39452" s="12"/>
      <c r="J39452" s="29"/>
      <c r="K39452" s="45"/>
      <c r="L39452" s="45"/>
      <c r="M39452" s="45"/>
    </row>
    <row r="39453" spans="8:13" s="28" customFormat="1" x14ac:dyDescent="0.2">
      <c r="H39453" s="12"/>
      <c r="J39453" s="29"/>
      <c r="K39453" s="45"/>
      <c r="L39453" s="45"/>
      <c r="M39453" s="45"/>
    </row>
    <row r="39454" spans="8:13" s="28" customFormat="1" x14ac:dyDescent="0.2">
      <c r="H39454" s="12"/>
      <c r="J39454" s="29"/>
      <c r="K39454" s="45"/>
      <c r="L39454" s="45"/>
      <c r="M39454" s="45"/>
    </row>
    <row r="39455" spans="8:13" s="28" customFormat="1" x14ac:dyDescent="0.2">
      <c r="H39455" s="12"/>
      <c r="J39455" s="29"/>
      <c r="K39455" s="45"/>
      <c r="L39455" s="45"/>
      <c r="M39455" s="45"/>
    </row>
    <row r="39456" spans="8:13" s="28" customFormat="1" x14ac:dyDescent="0.2">
      <c r="H39456" s="12"/>
      <c r="J39456" s="29"/>
      <c r="K39456" s="45"/>
      <c r="L39456" s="45"/>
      <c r="M39456" s="45"/>
    </row>
    <row r="39457" spans="8:13" s="28" customFormat="1" x14ac:dyDescent="0.2">
      <c r="H39457" s="12"/>
      <c r="J39457" s="29"/>
      <c r="K39457" s="45"/>
      <c r="L39457" s="45"/>
      <c r="M39457" s="45"/>
    </row>
    <row r="39458" spans="8:13" s="28" customFormat="1" x14ac:dyDescent="0.2">
      <c r="H39458" s="12"/>
      <c r="J39458" s="29"/>
      <c r="K39458" s="45"/>
      <c r="L39458" s="45"/>
      <c r="M39458" s="45"/>
    </row>
    <row r="39459" spans="8:13" s="28" customFormat="1" x14ac:dyDescent="0.2">
      <c r="H39459" s="12"/>
      <c r="J39459" s="29"/>
      <c r="K39459" s="45"/>
      <c r="L39459" s="45"/>
      <c r="M39459" s="45"/>
    </row>
    <row r="39460" spans="8:13" s="28" customFormat="1" x14ac:dyDescent="0.2">
      <c r="H39460" s="12"/>
      <c r="J39460" s="29"/>
      <c r="K39460" s="45"/>
      <c r="L39460" s="45"/>
      <c r="M39460" s="45"/>
    </row>
    <row r="39461" spans="8:13" s="28" customFormat="1" x14ac:dyDescent="0.2">
      <c r="H39461" s="12"/>
      <c r="J39461" s="29"/>
      <c r="K39461" s="45"/>
      <c r="L39461" s="45"/>
      <c r="M39461" s="45"/>
    </row>
    <row r="39462" spans="8:13" s="28" customFormat="1" x14ac:dyDescent="0.2">
      <c r="H39462" s="12"/>
      <c r="J39462" s="29"/>
      <c r="K39462" s="45"/>
      <c r="L39462" s="45"/>
      <c r="M39462" s="45"/>
    </row>
    <row r="39463" spans="8:13" s="28" customFormat="1" x14ac:dyDescent="0.2">
      <c r="H39463" s="12"/>
      <c r="J39463" s="29"/>
      <c r="K39463" s="45"/>
      <c r="L39463" s="45"/>
      <c r="M39463" s="45"/>
    </row>
    <row r="39464" spans="8:13" s="28" customFormat="1" x14ac:dyDescent="0.2">
      <c r="H39464" s="12"/>
      <c r="J39464" s="29"/>
      <c r="K39464" s="45"/>
      <c r="L39464" s="45"/>
      <c r="M39464" s="45"/>
    </row>
    <row r="39465" spans="8:13" s="28" customFormat="1" x14ac:dyDescent="0.2">
      <c r="H39465" s="12"/>
      <c r="J39465" s="29"/>
      <c r="K39465" s="45"/>
      <c r="L39465" s="45"/>
      <c r="M39465" s="45"/>
    </row>
    <row r="39466" spans="8:13" s="28" customFormat="1" x14ac:dyDescent="0.2">
      <c r="H39466" s="12"/>
      <c r="J39466" s="29"/>
      <c r="K39466" s="45"/>
      <c r="L39466" s="45"/>
      <c r="M39466" s="45"/>
    </row>
    <row r="39467" spans="8:13" s="28" customFormat="1" x14ac:dyDescent="0.2">
      <c r="H39467" s="12"/>
      <c r="J39467" s="29"/>
      <c r="K39467" s="45"/>
      <c r="L39467" s="45"/>
      <c r="M39467" s="45"/>
    </row>
    <row r="39468" spans="8:13" s="28" customFormat="1" x14ac:dyDescent="0.2">
      <c r="H39468" s="12"/>
      <c r="J39468" s="29"/>
      <c r="K39468" s="45"/>
      <c r="L39468" s="45"/>
      <c r="M39468" s="45"/>
    </row>
    <row r="39469" spans="8:13" s="28" customFormat="1" x14ac:dyDescent="0.2">
      <c r="H39469" s="12"/>
      <c r="J39469" s="29"/>
      <c r="K39469" s="45"/>
      <c r="L39469" s="45"/>
      <c r="M39469" s="45"/>
    </row>
    <row r="39470" spans="8:13" s="28" customFormat="1" x14ac:dyDescent="0.2">
      <c r="H39470" s="12"/>
      <c r="J39470" s="29"/>
      <c r="K39470" s="45"/>
      <c r="L39470" s="45"/>
      <c r="M39470" s="45"/>
    </row>
    <row r="39471" spans="8:13" s="28" customFormat="1" x14ac:dyDescent="0.2">
      <c r="H39471" s="12"/>
      <c r="J39471" s="29"/>
      <c r="K39471" s="45"/>
      <c r="L39471" s="45"/>
      <c r="M39471" s="45"/>
    </row>
    <row r="39472" spans="8:13" s="28" customFormat="1" x14ac:dyDescent="0.2">
      <c r="H39472" s="12"/>
      <c r="J39472" s="29"/>
      <c r="K39472" s="45"/>
      <c r="L39472" s="45"/>
      <c r="M39472" s="45"/>
    </row>
    <row r="39473" spans="8:13" s="28" customFormat="1" x14ac:dyDescent="0.2">
      <c r="H39473" s="12"/>
      <c r="J39473" s="29"/>
      <c r="K39473" s="45"/>
      <c r="L39473" s="45"/>
      <c r="M39473" s="45"/>
    </row>
    <row r="39474" spans="8:13" s="28" customFormat="1" x14ac:dyDescent="0.2">
      <c r="H39474" s="12"/>
      <c r="J39474" s="29"/>
      <c r="K39474" s="45"/>
      <c r="L39474" s="45"/>
      <c r="M39474" s="45"/>
    </row>
    <row r="39475" spans="8:13" s="28" customFormat="1" x14ac:dyDescent="0.2">
      <c r="H39475" s="12"/>
      <c r="J39475" s="29"/>
      <c r="K39475" s="45"/>
      <c r="L39475" s="45"/>
      <c r="M39475" s="45"/>
    </row>
    <row r="39476" spans="8:13" s="28" customFormat="1" x14ac:dyDescent="0.2">
      <c r="H39476" s="12"/>
      <c r="J39476" s="29"/>
      <c r="K39476" s="45"/>
      <c r="L39476" s="45"/>
      <c r="M39476" s="45"/>
    </row>
    <row r="39477" spans="8:13" s="28" customFormat="1" x14ac:dyDescent="0.2">
      <c r="H39477" s="12"/>
      <c r="J39477" s="29"/>
      <c r="K39477" s="45"/>
      <c r="L39477" s="45"/>
      <c r="M39477" s="45"/>
    </row>
    <row r="39478" spans="8:13" s="28" customFormat="1" x14ac:dyDescent="0.2">
      <c r="H39478" s="12"/>
      <c r="J39478" s="29"/>
      <c r="K39478" s="45"/>
      <c r="L39478" s="45"/>
      <c r="M39478" s="45"/>
    </row>
    <row r="39479" spans="8:13" s="28" customFormat="1" x14ac:dyDescent="0.2">
      <c r="H39479" s="12"/>
      <c r="J39479" s="29"/>
      <c r="K39479" s="45"/>
      <c r="L39479" s="45"/>
      <c r="M39479" s="45"/>
    </row>
    <row r="39480" spans="8:13" s="28" customFormat="1" x14ac:dyDescent="0.2">
      <c r="H39480" s="12"/>
      <c r="J39480" s="29"/>
      <c r="K39480" s="45"/>
      <c r="L39480" s="45"/>
      <c r="M39480" s="45"/>
    </row>
    <row r="39481" spans="8:13" s="28" customFormat="1" x14ac:dyDescent="0.2">
      <c r="H39481" s="12"/>
      <c r="J39481" s="29"/>
      <c r="K39481" s="45"/>
      <c r="L39481" s="45"/>
      <c r="M39481" s="45"/>
    </row>
    <row r="39482" spans="8:13" s="28" customFormat="1" x14ac:dyDescent="0.2">
      <c r="H39482" s="12"/>
      <c r="J39482" s="29"/>
      <c r="K39482" s="45"/>
      <c r="L39482" s="45"/>
      <c r="M39482" s="45"/>
    </row>
    <row r="39483" spans="8:13" s="28" customFormat="1" x14ac:dyDescent="0.2">
      <c r="H39483" s="12"/>
      <c r="J39483" s="29"/>
      <c r="K39483" s="45"/>
      <c r="L39483" s="45"/>
      <c r="M39483" s="45"/>
    </row>
    <row r="39484" spans="8:13" s="28" customFormat="1" x14ac:dyDescent="0.2">
      <c r="H39484" s="12"/>
      <c r="J39484" s="29"/>
      <c r="K39484" s="45"/>
      <c r="L39484" s="45"/>
      <c r="M39484" s="45"/>
    </row>
    <row r="39485" spans="8:13" s="28" customFormat="1" x14ac:dyDescent="0.2">
      <c r="H39485" s="12"/>
      <c r="J39485" s="29"/>
      <c r="K39485" s="45"/>
      <c r="L39485" s="45"/>
      <c r="M39485" s="45"/>
    </row>
    <row r="39486" spans="8:13" s="28" customFormat="1" x14ac:dyDescent="0.2">
      <c r="H39486" s="12"/>
      <c r="J39486" s="29"/>
      <c r="K39486" s="45"/>
      <c r="L39486" s="45"/>
      <c r="M39486" s="45"/>
    </row>
    <row r="39487" spans="8:13" s="28" customFormat="1" x14ac:dyDescent="0.2">
      <c r="H39487" s="12"/>
      <c r="J39487" s="29"/>
      <c r="K39487" s="45"/>
      <c r="L39487" s="45"/>
      <c r="M39487" s="45"/>
    </row>
    <row r="39488" spans="8:13" s="28" customFormat="1" x14ac:dyDescent="0.2">
      <c r="H39488" s="12"/>
      <c r="J39488" s="29"/>
      <c r="K39488" s="45"/>
      <c r="L39488" s="45"/>
      <c r="M39488" s="45"/>
    </row>
    <row r="39489" spans="8:13" s="28" customFormat="1" x14ac:dyDescent="0.2">
      <c r="H39489" s="12"/>
      <c r="J39489" s="29"/>
      <c r="K39489" s="45"/>
      <c r="L39489" s="45"/>
      <c r="M39489" s="45"/>
    </row>
    <row r="39490" spans="8:13" s="28" customFormat="1" x14ac:dyDescent="0.2">
      <c r="H39490" s="12"/>
      <c r="J39490" s="29"/>
      <c r="K39490" s="45"/>
      <c r="L39490" s="45"/>
      <c r="M39490" s="45"/>
    </row>
    <row r="39491" spans="8:13" s="28" customFormat="1" x14ac:dyDescent="0.2">
      <c r="H39491" s="12"/>
      <c r="J39491" s="29"/>
      <c r="K39491" s="45"/>
      <c r="L39491" s="45"/>
      <c r="M39491" s="45"/>
    </row>
    <row r="39492" spans="8:13" s="28" customFormat="1" x14ac:dyDescent="0.2">
      <c r="H39492" s="12"/>
      <c r="J39492" s="29"/>
      <c r="K39492" s="45"/>
      <c r="L39492" s="45"/>
      <c r="M39492" s="45"/>
    </row>
    <row r="39493" spans="8:13" s="28" customFormat="1" x14ac:dyDescent="0.2">
      <c r="H39493" s="12"/>
      <c r="J39493" s="29"/>
      <c r="K39493" s="45"/>
      <c r="L39493" s="45"/>
      <c r="M39493" s="45"/>
    </row>
    <row r="39494" spans="8:13" s="28" customFormat="1" x14ac:dyDescent="0.2">
      <c r="H39494" s="12"/>
      <c r="J39494" s="29"/>
      <c r="K39494" s="45"/>
      <c r="L39494" s="45"/>
      <c r="M39494" s="45"/>
    </row>
    <row r="39495" spans="8:13" s="28" customFormat="1" x14ac:dyDescent="0.2">
      <c r="H39495" s="12"/>
      <c r="J39495" s="29"/>
      <c r="K39495" s="45"/>
      <c r="L39495" s="45"/>
      <c r="M39495" s="45"/>
    </row>
    <row r="39496" spans="8:13" s="28" customFormat="1" x14ac:dyDescent="0.2">
      <c r="H39496" s="12"/>
      <c r="J39496" s="29"/>
      <c r="K39496" s="45"/>
      <c r="L39496" s="45"/>
      <c r="M39496" s="45"/>
    </row>
    <row r="39497" spans="8:13" s="28" customFormat="1" x14ac:dyDescent="0.2">
      <c r="H39497" s="12"/>
      <c r="J39497" s="29"/>
      <c r="K39497" s="45"/>
      <c r="L39497" s="45"/>
      <c r="M39497" s="45"/>
    </row>
    <row r="39498" spans="8:13" s="28" customFormat="1" x14ac:dyDescent="0.2">
      <c r="H39498" s="12"/>
      <c r="J39498" s="29"/>
      <c r="K39498" s="45"/>
      <c r="L39498" s="45"/>
      <c r="M39498" s="45"/>
    </row>
    <row r="39499" spans="8:13" s="28" customFormat="1" x14ac:dyDescent="0.2">
      <c r="H39499" s="12"/>
      <c r="J39499" s="29"/>
      <c r="K39499" s="45"/>
      <c r="L39499" s="45"/>
      <c r="M39499" s="45"/>
    </row>
    <row r="39500" spans="8:13" s="28" customFormat="1" x14ac:dyDescent="0.2">
      <c r="H39500" s="12"/>
      <c r="J39500" s="29"/>
      <c r="K39500" s="45"/>
      <c r="L39500" s="45"/>
      <c r="M39500" s="45"/>
    </row>
    <row r="39501" spans="8:13" s="28" customFormat="1" x14ac:dyDescent="0.2">
      <c r="H39501" s="12"/>
      <c r="J39501" s="29"/>
      <c r="K39501" s="45"/>
      <c r="L39501" s="45"/>
      <c r="M39501" s="45"/>
    </row>
    <row r="39502" spans="8:13" s="28" customFormat="1" x14ac:dyDescent="0.2">
      <c r="H39502" s="12"/>
      <c r="J39502" s="29"/>
      <c r="K39502" s="45"/>
      <c r="L39502" s="45"/>
      <c r="M39502" s="45"/>
    </row>
    <row r="39503" spans="8:13" s="28" customFormat="1" x14ac:dyDescent="0.2">
      <c r="H39503" s="12"/>
      <c r="J39503" s="29"/>
      <c r="K39503" s="45"/>
      <c r="L39503" s="45"/>
      <c r="M39503" s="45"/>
    </row>
    <row r="39504" spans="8:13" s="28" customFormat="1" x14ac:dyDescent="0.2">
      <c r="H39504" s="12"/>
      <c r="J39504" s="29"/>
      <c r="K39504" s="45"/>
      <c r="L39504" s="45"/>
      <c r="M39504" s="45"/>
    </row>
    <row r="39505" spans="8:13" s="28" customFormat="1" x14ac:dyDescent="0.2">
      <c r="H39505" s="12"/>
      <c r="J39505" s="29"/>
      <c r="K39505" s="45"/>
      <c r="L39505" s="45"/>
      <c r="M39505" s="45"/>
    </row>
    <row r="39506" spans="8:13" s="28" customFormat="1" x14ac:dyDescent="0.2">
      <c r="H39506" s="12"/>
      <c r="J39506" s="29"/>
      <c r="K39506" s="45"/>
      <c r="L39506" s="45"/>
      <c r="M39506" s="45"/>
    </row>
    <row r="39507" spans="8:13" s="28" customFormat="1" x14ac:dyDescent="0.2">
      <c r="H39507" s="12"/>
      <c r="J39507" s="29"/>
      <c r="K39507" s="45"/>
      <c r="L39507" s="45"/>
      <c r="M39507" s="45"/>
    </row>
    <row r="39508" spans="8:13" s="28" customFormat="1" x14ac:dyDescent="0.2">
      <c r="H39508" s="12"/>
      <c r="J39508" s="29"/>
      <c r="K39508" s="45"/>
      <c r="L39508" s="45"/>
      <c r="M39508" s="45"/>
    </row>
    <row r="39509" spans="8:13" s="28" customFormat="1" x14ac:dyDescent="0.2">
      <c r="H39509" s="12"/>
      <c r="J39509" s="29"/>
      <c r="K39509" s="45"/>
      <c r="L39509" s="45"/>
      <c r="M39509" s="45"/>
    </row>
    <row r="39510" spans="8:13" s="28" customFormat="1" x14ac:dyDescent="0.2">
      <c r="H39510" s="12"/>
      <c r="J39510" s="29"/>
      <c r="K39510" s="45"/>
      <c r="L39510" s="45"/>
      <c r="M39510" s="45"/>
    </row>
    <row r="39511" spans="8:13" s="28" customFormat="1" x14ac:dyDescent="0.2">
      <c r="H39511" s="12"/>
      <c r="J39511" s="29"/>
      <c r="K39511" s="45"/>
      <c r="L39511" s="45"/>
      <c r="M39511" s="45"/>
    </row>
    <row r="39512" spans="8:13" s="28" customFormat="1" x14ac:dyDescent="0.2">
      <c r="H39512" s="12"/>
      <c r="J39512" s="29"/>
      <c r="K39512" s="45"/>
      <c r="L39512" s="45"/>
      <c r="M39512" s="45"/>
    </row>
    <row r="39513" spans="8:13" s="28" customFormat="1" x14ac:dyDescent="0.2">
      <c r="H39513" s="12"/>
      <c r="J39513" s="29"/>
      <c r="K39513" s="45"/>
      <c r="L39513" s="45"/>
      <c r="M39513" s="45"/>
    </row>
    <row r="39514" spans="8:13" s="28" customFormat="1" x14ac:dyDescent="0.2">
      <c r="H39514" s="12"/>
      <c r="J39514" s="29"/>
      <c r="K39514" s="45"/>
      <c r="L39514" s="45"/>
      <c r="M39514" s="45"/>
    </row>
    <row r="39515" spans="8:13" s="28" customFormat="1" x14ac:dyDescent="0.2">
      <c r="H39515" s="12"/>
      <c r="J39515" s="29"/>
      <c r="K39515" s="45"/>
      <c r="L39515" s="45"/>
      <c r="M39515" s="45"/>
    </row>
    <row r="39516" spans="8:13" s="28" customFormat="1" x14ac:dyDescent="0.2">
      <c r="H39516" s="12"/>
      <c r="J39516" s="29"/>
      <c r="K39516" s="45"/>
      <c r="L39516" s="45"/>
      <c r="M39516" s="45"/>
    </row>
    <row r="39517" spans="8:13" s="28" customFormat="1" x14ac:dyDescent="0.2">
      <c r="H39517" s="12"/>
      <c r="J39517" s="29"/>
      <c r="K39517" s="45"/>
      <c r="L39517" s="45"/>
      <c r="M39517" s="45"/>
    </row>
    <row r="39518" spans="8:13" s="28" customFormat="1" x14ac:dyDescent="0.2">
      <c r="H39518" s="12"/>
      <c r="J39518" s="29"/>
      <c r="K39518" s="45"/>
      <c r="L39518" s="45"/>
      <c r="M39518" s="45"/>
    </row>
    <row r="39519" spans="8:13" s="28" customFormat="1" x14ac:dyDescent="0.2">
      <c r="H39519" s="12"/>
      <c r="J39519" s="29"/>
      <c r="K39519" s="45"/>
      <c r="L39519" s="45"/>
      <c r="M39519" s="45"/>
    </row>
    <row r="39520" spans="8:13" s="28" customFormat="1" x14ac:dyDescent="0.2">
      <c r="H39520" s="12"/>
      <c r="J39520" s="29"/>
      <c r="K39520" s="45"/>
      <c r="L39520" s="45"/>
      <c r="M39520" s="45"/>
    </row>
    <row r="39521" spans="8:13" s="28" customFormat="1" x14ac:dyDescent="0.2">
      <c r="H39521" s="12"/>
      <c r="J39521" s="29"/>
      <c r="K39521" s="45"/>
      <c r="L39521" s="45"/>
      <c r="M39521" s="45"/>
    </row>
    <row r="39522" spans="8:13" s="28" customFormat="1" x14ac:dyDescent="0.2">
      <c r="H39522" s="12"/>
      <c r="J39522" s="29"/>
      <c r="K39522" s="45"/>
      <c r="L39522" s="45"/>
      <c r="M39522" s="45"/>
    </row>
    <row r="39523" spans="8:13" s="28" customFormat="1" x14ac:dyDescent="0.2">
      <c r="H39523" s="12"/>
      <c r="J39523" s="29"/>
      <c r="K39523" s="45"/>
      <c r="L39523" s="45"/>
      <c r="M39523" s="45"/>
    </row>
    <row r="39524" spans="8:13" s="28" customFormat="1" x14ac:dyDescent="0.2">
      <c r="H39524" s="12"/>
      <c r="J39524" s="29"/>
      <c r="K39524" s="45"/>
      <c r="L39524" s="45"/>
      <c r="M39524" s="45"/>
    </row>
    <row r="39525" spans="8:13" s="28" customFormat="1" x14ac:dyDescent="0.2">
      <c r="H39525" s="12"/>
      <c r="J39525" s="29"/>
      <c r="K39525" s="45"/>
      <c r="L39525" s="45"/>
      <c r="M39525" s="45"/>
    </row>
    <row r="39526" spans="8:13" s="28" customFormat="1" x14ac:dyDescent="0.2">
      <c r="H39526" s="12"/>
      <c r="J39526" s="29"/>
      <c r="K39526" s="45"/>
      <c r="L39526" s="45"/>
      <c r="M39526" s="45"/>
    </row>
    <row r="39527" spans="8:13" s="28" customFormat="1" x14ac:dyDescent="0.2">
      <c r="H39527" s="12"/>
      <c r="J39527" s="29"/>
      <c r="K39527" s="45"/>
      <c r="L39527" s="45"/>
      <c r="M39527" s="45"/>
    </row>
    <row r="39528" spans="8:13" s="28" customFormat="1" x14ac:dyDescent="0.2">
      <c r="H39528" s="12"/>
      <c r="J39528" s="29"/>
      <c r="K39528" s="45"/>
      <c r="L39528" s="45"/>
      <c r="M39528" s="45"/>
    </row>
    <row r="39529" spans="8:13" s="28" customFormat="1" x14ac:dyDescent="0.2">
      <c r="H39529" s="12"/>
      <c r="J39529" s="29"/>
      <c r="K39529" s="45"/>
      <c r="L39529" s="45"/>
      <c r="M39529" s="45"/>
    </row>
    <row r="39530" spans="8:13" s="28" customFormat="1" x14ac:dyDescent="0.2">
      <c r="H39530" s="12"/>
      <c r="J39530" s="29"/>
      <c r="K39530" s="45"/>
      <c r="L39530" s="45"/>
      <c r="M39530" s="45"/>
    </row>
    <row r="39531" spans="8:13" s="28" customFormat="1" x14ac:dyDescent="0.2">
      <c r="H39531" s="12"/>
      <c r="J39531" s="29"/>
      <c r="K39531" s="45"/>
      <c r="L39531" s="45"/>
      <c r="M39531" s="45"/>
    </row>
    <row r="39532" spans="8:13" s="28" customFormat="1" x14ac:dyDescent="0.2">
      <c r="H39532" s="12"/>
      <c r="J39532" s="29"/>
      <c r="K39532" s="45"/>
      <c r="L39532" s="45"/>
      <c r="M39532" s="45"/>
    </row>
    <row r="39533" spans="8:13" s="28" customFormat="1" x14ac:dyDescent="0.2">
      <c r="H39533" s="12"/>
      <c r="J39533" s="29"/>
      <c r="K39533" s="45"/>
      <c r="L39533" s="45"/>
      <c r="M39533" s="45"/>
    </row>
    <row r="39534" spans="8:13" s="28" customFormat="1" x14ac:dyDescent="0.2">
      <c r="H39534" s="12"/>
      <c r="J39534" s="29"/>
      <c r="K39534" s="45"/>
      <c r="L39534" s="45"/>
      <c r="M39534" s="45"/>
    </row>
    <row r="39535" spans="8:13" s="28" customFormat="1" x14ac:dyDescent="0.2">
      <c r="H39535" s="12"/>
      <c r="J39535" s="29"/>
      <c r="K39535" s="45"/>
      <c r="L39535" s="45"/>
      <c r="M39535" s="45"/>
    </row>
    <row r="39536" spans="8:13" s="28" customFormat="1" x14ac:dyDescent="0.2">
      <c r="H39536" s="12"/>
      <c r="J39536" s="29"/>
      <c r="K39536" s="45"/>
      <c r="L39536" s="45"/>
      <c r="M39536" s="45"/>
    </row>
    <row r="39537" spans="8:13" s="28" customFormat="1" x14ac:dyDescent="0.2">
      <c r="H39537" s="12"/>
      <c r="J39537" s="29"/>
      <c r="K39537" s="45"/>
      <c r="L39537" s="45"/>
      <c r="M39537" s="45"/>
    </row>
    <row r="39538" spans="8:13" s="28" customFormat="1" x14ac:dyDescent="0.2">
      <c r="H39538" s="12"/>
      <c r="J39538" s="29"/>
      <c r="K39538" s="45"/>
      <c r="L39538" s="45"/>
      <c r="M39538" s="45"/>
    </row>
    <row r="39539" spans="8:13" s="28" customFormat="1" x14ac:dyDescent="0.2">
      <c r="H39539" s="12"/>
      <c r="J39539" s="29"/>
      <c r="K39539" s="45"/>
      <c r="L39539" s="45"/>
      <c r="M39539" s="45"/>
    </row>
    <row r="39540" spans="8:13" s="28" customFormat="1" x14ac:dyDescent="0.2">
      <c r="H39540" s="12"/>
      <c r="J39540" s="29"/>
      <c r="K39540" s="45"/>
      <c r="L39540" s="45"/>
      <c r="M39540" s="45"/>
    </row>
    <row r="39541" spans="8:13" s="28" customFormat="1" x14ac:dyDescent="0.2">
      <c r="H39541" s="12"/>
      <c r="J39541" s="29"/>
      <c r="K39541" s="45"/>
      <c r="L39541" s="45"/>
      <c r="M39541" s="45"/>
    </row>
    <row r="39542" spans="8:13" s="28" customFormat="1" x14ac:dyDescent="0.2">
      <c r="H39542" s="12"/>
      <c r="J39542" s="29"/>
      <c r="K39542" s="45"/>
      <c r="L39542" s="45"/>
      <c r="M39542" s="45"/>
    </row>
    <row r="39543" spans="8:13" s="28" customFormat="1" x14ac:dyDescent="0.2">
      <c r="H39543" s="12"/>
      <c r="J39543" s="29"/>
      <c r="K39543" s="45"/>
      <c r="L39543" s="45"/>
      <c r="M39543" s="45"/>
    </row>
    <row r="39544" spans="8:13" s="28" customFormat="1" x14ac:dyDescent="0.2">
      <c r="H39544" s="12"/>
      <c r="J39544" s="29"/>
      <c r="K39544" s="45"/>
      <c r="L39544" s="45"/>
      <c r="M39544" s="45"/>
    </row>
    <row r="39545" spans="8:13" s="28" customFormat="1" x14ac:dyDescent="0.2">
      <c r="H39545" s="12"/>
      <c r="J39545" s="29"/>
      <c r="K39545" s="45"/>
      <c r="L39545" s="45"/>
      <c r="M39545" s="45"/>
    </row>
    <row r="39546" spans="8:13" s="28" customFormat="1" x14ac:dyDescent="0.2">
      <c r="H39546" s="12"/>
      <c r="J39546" s="29"/>
      <c r="K39546" s="45"/>
      <c r="L39546" s="45"/>
      <c r="M39546" s="45"/>
    </row>
    <row r="39547" spans="8:13" s="28" customFormat="1" x14ac:dyDescent="0.2">
      <c r="H39547" s="12"/>
      <c r="J39547" s="29"/>
      <c r="K39547" s="45"/>
      <c r="L39547" s="45"/>
      <c r="M39547" s="45"/>
    </row>
    <row r="39548" spans="8:13" s="28" customFormat="1" x14ac:dyDescent="0.2">
      <c r="H39548" s="12"/>
      <c r="J39548" s="29"/>
      <c r="K39548" s="45"/>
      <c r="L39548" s="45"/>
      <c r="M39548" s="45"/>
    </row>
    <row r="39549" spans="8:13" s="28" customFormat="1" x14ac:dyDescent="0.2">
      <c r="H39549" s="12"/>
      <c r="J39549" s="29"/>
      <c r="K39549" s="45"/>
      <c r="L39549" s="45"/>
      <c r="M39549" s="45"/>
    </row>
    <row r="39550" spans="8:13" s="28" customFormat="1" x14ac:dyDescent="0.2">
      <c r="H39550" s="12"/>
      <c r="J39550" s="29"/>
      <c r="K39550" s="45"/>
      <c r="L39550" s="45"/>
      <c r="M39550" s="45"/>
    </row>
    <row r="39551" spans="8:13" s="28" customFormat="1" x14ac:dyDescent="0.2">
      <c r="H39551" s="12"/>
      <c r="J39551" s="29"/>
      <c r="K39551" s="45"/>
      <c r="L39551" s="45"/>
      <c r="M39551" s="45"/>
    </row>
    <row r="39552" spans="8:13" s="28" customFormat="1" x14ac:dyDescent="0.2">
      <c r="H39552" s="12"/>
      <c r="J39552" s="29"/>
      <c r="K39552" s="45"/>
      <c r="L39552" s="45"/>
      <c r="M39552" s="45"/>
    </row>
    <row r="39553" spans="8:13" s="28" customFormat="1" x14ac:dyDescent="0.2">
      <c r="H39553" s="12"/>
      <c r="J39553" s="29"/>
      <c r="K39553" s="45"/>
      <c r="L39553" s="45"/>
      <c r="M39553" s="45"/>
    </row>
    <row r="39554" spans="8:13" s="28" customFormat="1" x14ac:dyDescent="0.2">
      <c r="H39554" s="12"/>
      <c r="J39554" s="29"/>
      <c r="K39554" s="45"/>
      <c r="L39554" s="45"/>
      <c r="M39554" s="45"/>
    </row>
    <row r="39555" spans="8:13" s="28" customFormat="1" x14ac:dyDescent="0.2">
      <c r="H39555" s="12"/>
      <c r="J39555" s="29"/>
      <c r="K39555" s="45"/>
      <c r="L39555" s="45"/>
      <c r="M39555" s="45"/>
    </row>
    <row r="39556" spans="8:13" s="28" customFormat="1" x14ac:dyDescent="0.2">
      <c r="H39556" s="12"/>
      <c r="J39556" s="29"/>
      <c r="K39556" s="45"/>
      <c r="L39556" s="45"/>
      <c r="M39556" s="45"/>
    </row>
    <row r="39557" spans="8:13" s="28" customFormat="1" x14ac:dyDescent="0.2">
      <c r="H39557" s="12"/>
      <c r="J39557" s="29"/>
      <c r="K39557" s="45"/>
      <c r="L39557" s="45"/>
      <c r="M39557" s="45"/>
    </row>
    <row r="39558" spans="8:13" s="28" customFormat="1" x14ac:dyDescent="0.2">
      <c r="H39558" s="12"/>
      <c r="J39558" s="29"/>
      <c r="K39558" s="45"/>
      <c r="L39558" s="45"/>
      <c r="M39558" s="45"/>
    </row>
    <row r="39559" spans="8:13" s="28" customFormat="1" x14ac:dyDescent="0.2">
      <c r="H39559" s="12"/>
      <c r="J39559" s="29"/>
      <c r="K39559" s="45"/>
      <c r="L39559" s="45"/>
      <c r="M39559" s="45"/>
    </row>
    <row r="39560" spans="8:13" s="28" customFormat="1" x14ac:dyDescent="0.2">
      <c r="H39560" s="12"/>
      <c r="J39560" s="29"/>
      <c r="K39560" s="45"/>
      <c r="L39560" s="45"/>
      <c r="M39560" s="45"/>
    </row>
    <row r="39561" spans="8:13" s="28" customFormat="1" x14ac:dyDescent="0.2">
      <c r="H39561" s="12"/>
      <c r="J39561" s="29"/>
      <c r="K39561" s="45"/>
      <c r="L39561" s="45"/>
      <c r="M39561" s="45"/>
    </row>
    <row r="39562" spans="8:13" s="28" customFormat="1" x14ac:dyDescent="0.2">
      <c r="H39562" s="12"/>
      <c r="J39562" s="29"/>
      <c r="K39562" s="45"/>
      <c r="L39562" s="45"/>
      <c r="M39562" s="45"/>
    </row>
    <row r="39563" spans="8:13" s="28" customFormat="1" x14ac:dyDescent="0.2">
      <c r="H39563" s="12"/>
      <c r="J39563" s="29"/>
      <c r="K39563" s="45"/>
      <c r="L39563" s="45"/>
      <c r="M39563" s="45"/>
    </row>
    <row r="39564" spans="8:13" s="28" customFormat="1" x14ac:dyDescent="0.2">
      <c r="H39564" s="12"/>
      <c r="J39564" s="29"/>
      <c r="K39564" s="45"/>
      <c r="L39564" s="45"/>
      <c r="M39564" s="45"/>
    </row>
    <row r="39565" spans="8:13" s="28" customFormat="1" x14ac:dyDescent="0.2">
      <c r="H39565" s="12"/>
      <c r="J39565" s="29"/>
      <c r="K39565" s="45"/>
      <c r="L39565" s="45"/>
      <c r="M39565" s="45"/>
    </row>
    <row r="39566" spans="8:13" s="28" customFormat="1" x14ac:dyDescent="0.2">
      <c r="H39566" s="12"/>
      <c r="J39566" s="29"/>
      <c r="K39566" s="45"/>
      <c r="L39566" s="45"/>
      <c r="M39566" s="45"/>
    </row>
    <row r="39567" spans="8:13" s="28" customFormat="1" x14ac:dyDescent="0.2">
      <c r="H39567" s="12"/>
      <c r="J39567" s="29"/>
      <c r="K39567" s="45"/>
      <c r="L39567" s="45"/>
      <c r="M39567" s="45"/>
    </row>
    <row r="39568" spans="8:13" s="28" customFormat="1" x14ac:dyDescent="0.2">
      <c r="H39568" s="12"/>
      <c r="J39568" s="29"/>
      <c r="K39568" s="45"/>
      <c r="L39568" s="45"/>
      <c r="M39568" s="45"/>
    </row>
    <row r="39569" spans="8:13" s="28" customFormat="1" x14ac:dyDescent="0.2">
      <c r="H39569" s="12"/>
      <c r="J39569" s="29"/>
      <c r="K39569" s="45"/>
      <c r="L39569" s="45"/>
      <c r="M39569" s="45"/>
    </row>
    <row r="39570" spans="8:13" s="28" customFormat="1" x14ac:dyDescent="0.2">
      <c r="H39570" s="12"/>
      <c r="J39570" s="29"/>
      <c r="K39570" s="45"/>
      <c r="L39570" s="45"/>
      <c r="M39570" s="45"/>
    </row>
    <row r="39571" spans="8:13" s="28" customFormat="1" x14ac:dyDescent="0.2">
      <c r="H39571" s="12"/>
      <c r="J39571" s="29"/>
      <c r="K39571" s="45"/>
      <c r="L39571" s="45"/>
      <c r="M39571" s="45"/>
    </row>
    <row r="39572" spans="8:13" s="28" customFormat="1" x14ac:dyDescent="0.2">
      <c r="H39572" s="12"/>
      <c r="J39572" s="29"/>
      <c r="K39572" s="45"/>
      <c r="L39572" s="45"/>
      <c r="M39572" s="45"/>
    </row>
    <row r="39573" spans="8:13" s="28" customFormat="1" x14ac:dyDescent="0.2">
      <c r="H39573" s="12"/>
      <c r="J39573" s="29"/>
      <c r="K39573" s="45"/>
      <c r="L39573" s="45"/>
      <c r="M39573" s="45"/>
    </row>
    <row r="39574" spans="8:13" s="28" customFormat="1" x14ac:dyDescent="0.2">
      <c r="H39574" s="12"/>
      <c r="J39574" s="29"/>
      <c r="K39574" s="45"/>
      <c r="L39574" s="45"/>
      <c r="M39574" s="45"/>
    </row>
    <row r="39575" spans="8:13" s="28" customFormat="1" x14ac:dyDescent="0.2">
      <c r="H39575" s="12"/>
      <c r="J39575" s="29"/>
      <c r="K39575" s="45"/>
      <c r="L39575" s="45"/>
      <c r="M39575" s="45"/>
    </row>
    <row r="39576" spans="8:13" s="28" customFormat="1" x14ac:dyDescent="0.2">
      <c r="H39576" s="12"/>
      <c r="J39576" s="29"/>
      <c r="K39576" s="45"/>
      <c r="L39576" s="45"/>
      <c r="M39576" s="45"/>
    </row>
    <row r="39577" spans="8:13" s="28" customFormat="1" x14ac:dyDescent="0.2">
      <c r="H39577" s="12"/>
      <c r="J39577" s="29"/>
      <c r="K39577" s="45"/>
      <c r="L39577" s="45"/>
      <c r="M39577" s="45"/>
    </row>
    <row r="39578" spans="8:13" s="28" customFormat="1" x14ac:dyDescent="0.2">
      <c r="H39578" s="12"/>
      <c r="J39578" s="29"/>
      <c r="K39578" s="45"/>
      <c r="L39578" s="45"/>
      <c r="M39578" s="45"/>
    </row>
    <row r="39579" spans="8:13" s="28" customFormat="1" x14ac:dyDescent="0.2">
      <c r="H39579" s="12"/>
      <c r="J39579" s="29"/>
      <c r="K39579" s="45"/>
      <c r="L39579" s="45"/>
      <c r="M39579" s="45"/>
    </row>
    <row r="39580" spans="8:13" s="28" customFormat="1" x14ac:dyDescent="0.2">
      <c r="H39580" s="12"/>
      <c r="J39580" s="29"/>
      <c r="K39580" s="45"/>
      <c r="L39580" s="45"/>
      <c r="M39580" s="45"/>
    </row>
    <row r="39581" spans="8:13" s="28" customFormat="1" x14ac:dyDescent="0.2">
      <c r="H39581" s="12"/>
      <c r="J39581" s="29"/>
      <c r="K39581" s="45"/>
      <c r="L39581" s="45"/>
      <c r="M39581" s="45"/>
    </row>
    <row r="39582" spans="8:13" s="28" customFormat="1" x14ac:dyDescent="0.2">
      <c r="H39582" s="12"/>
      <c r="J39582" s="29"/>
      <c r="K39582" s="45"/>
      <c r="L39582" s="45"/>
      <c r="M39582" s="45"/>
    </row>
    <row r="39583" spans="8:13" s="28" customFormat="1" x14ac:dyDescent="0.2">
      <c r="H39583" s="12"/>
      <c r="J39583" s="29"/>
      <c r="K39583" s="45"/>
      <c r="L39583" s="45"/>
      <c r="M39583" s="45"/>
    </row>
    <row r="39584" spans="8:13" s="28" customFormat="1" x14ac:dyDescent="0.2">
      <c r="H39584" s="12"/>
      <c r="J39584" s="29"/>
      <c r="K39584" s="45"/>
      <c r="L39584" s="45"/>
      <c r="M39584" s="45"/>
    </row>
    <row r="39585" spans="8:13" s="28" customFormat="1" x14ac:dyDescent="0.2">
      <c r="H39585" s="12"/>
      <c r="J39585" s="29"/>
      <c r="K39585" s="45"/>
      <c r="L39585" s="45"/>
      <c r="M39585" s="45"/>
    </row>
    <row r="39586" spans="8:13" s="28" customFormat="1" x14ac:dyDescent="0.2">
      <c r="H39586" s="12"/>
      <c r="J39586" s="29"/>
      <c r="K39586" s="45"/>
      <c r="L39586" s="45"/>
      <c r="M39586" s="45"/>
    </row>
    <row r="39587" spans="8:13" s="28" customFormat="1" x14ac:dyDescent="0.2">
      <c r="H39587" s="12"/>
      <c r="J39587" s="29"/>
      <c r="K39587" s="45"/>
      <c r="L39587" s="45"/>
      <c r="M39587" s="45"/>
    </row>
    <row r="39588" spans="8:13" s="28" customFormat="1" x14ac:dyDescent="0.2">
      <c r="H39588" s="12"/>
      <c r="J39588" s="29"/>
      <c r="K39588" s="45"/>
      <c r="L39588" s="45"/>
      <c r="M39588" s="45"/>
    </row>
    <row r="39589" spans="8:13" s="28" customFormat="1" x14ac:dyDescent="0.2">
      <c r="H39589" s="12"/>
      <c r="J39589" s="29"/>
      <c r="K39589" s="45"/>
      <c r="L39589" s="45"/>
      <c r="M39589" s="45"/>
    </row>
    <row r="39590" spans="8:13" s="28" customFormat="1" x14ac:dyDescent="0.2">
      <c r="H39590" s="12"/>
      <c r="J39590" s="29"/>
      <c r="K39590" s="45"/>
      <c r="L39590" s="45"/>
      <c r="M39590" s="45"/>
    </row>
    <row r="39591" spans="8:13" s="28" customFormat="1" x14ac:dyDescent="0.2">
      <c r="H39591" s="12"/>
      <c r="J39591" s="29"/>
      <c r="K39591" s="45"/>
      <c r="L39591" s="45"/>
      <c r="M39591" s="45"/>
    </row>
    <row r="39592" spans="8:13" s="28" customFormat="1" x14ac:dyDescent="0.2">
      <c r="H39592" s="12"/>
      <c r="J39592" s="29"/>
      <c r="K39592" s="45"/>
      <c r="L39592" s="45"/>
      <c r="M39592" s="45"/>
    </row>
    <row r="39593" spans="8:13" s="28" customFormat="1" x14ac:dyDescent="0.2">
      <c r="H39593" s="12"/>
      <c r="J39593" s="29"/>
      <c r="K39593" s="45"/>
      <c r="L39593" s="45"/>
      <c r="M39593" s="45"/>
    </row>
    <row r="39594" spans="8:13" s="28" customFormat="1" x14ac:dyDescent="0.2">
      <c r="H39594" s="12"/>
      <c r="J39594" s="29"/>
      <c r="K39594" s="45"/>
      <c r="L39594" s="45"/>
      <c r="M39594" s="45"/>
    </row>
    <row r="39595" spans="8:13" s="28" customFormat="1" x14ac:dyDescent="0.2">
      <c r="H39595" s="12"/>
      <c r="J39595" s="29"/>
      <c r="K39595" s="45"/>
      <c r="L39595" s="45"/>
      <c r="M39595" s="45"/>
    </row>
    <row r="39596" spans="8:13" s="28" customFormat="1" x14ac:dyDescent="0.2">
      <c r="H39596" s="12"/>
      <c r="J39596" s="29"/>
      <c r="K39596" s="45"/>
      <c r="L39596" s="45"/>
      <c r="M39596" s="45"/>
    </row>
    <row r="39597" spans="8:13" s="28" customFormat="1" x14ac:dyDescent="0.2">
      <c r="H39597" s="12"/>
      <c r="J39597" s="29"/>
      <c r="K39597" s="45"/>
      <c r="L39597" s="45"/>
      <c r="M39597" s="45"/>
    </row>
    <row r="39598" spans="8:13" s="28" customFormat="1" x14ac:dyDescent="0.2">
      <c r="H39598" s="12"/>
      <c r="J39598" s="29"/>
      <c r="K39598" s="45"/>
      <c r="L39598" s="45"/>
      <c r="M39598" s="45"/>
    </row>
    <row r="39599" spans="8:13" s="28" customFormat="1" x14ac:dyDescent="0.2">
      <c r="H39599" s="12"/>
      <c r="J39599" s="29"/>
      <c r="K39599" s="45"/>
      <c r="L39599" s="45"/>
      <c r="M39599" s="45"/>
    </row>
    <row r="39600" spans="8:13" s="28" customFormat="1" x14ac:dyDescent="0.2">
      <c r="H39600" s="12"/>
      <c r="J39600" s="29"/>
      <c r="K39600" s="45"/>
      <c r="L39600" s="45"/>
      <c r="M39600" s="45"/>
    </row>
    <row r="39601" spans="8:13" s="28" customFormat="1" x14ac:dyDescent="0.2">
      <c r="H39601" s="12"/>
      <c r="J39601" s="29"/>
      <c r="K39601" s="45"/>
      <c r="L39601" s="45"/>
      <c r="M39601" s="45"/>
    </row>
    <row r="39602" spans="8:13" s="28" customFormat="1" x14ac:dyDescent="0.2">
      <c r="H39602" s="12"/>
      <c r="J39602" s="29"/>
      <c r="K39602" s="45"/>
      <c r="L39602" s="45"/>
      <c r="M39602" s="45"/>
    </row>
    <row r="39603" spans="8:13" s="28" customFormat="1" x14ac:dyDescent="0.2">
      <c r="H39603" s="12"/>
      <c r="J39603" s="29"/>
      <c r="K39603" s="45"/>
      <c r="L39603" s="45"/>
      <c r="M39603" s="45"/>
    </row>
    <row r="39604" spans="8:13" s="28" customFormat="1" x14ac:dyDescent="0.2">
      <c r="H39604" s="12"/>
      <c r="J39604" s="29"/>
      <c r="K39604" s="45"/>
      <c r="L39604" s="45"/>
      <c r="M39604" s="45"/>
    </row>
    <row r="39605" spans="8:13" s="28" customFormat="1" x14ac:dyDescent="0.2">
      <c r="H39605" s="12"/>
      <c r="J39605" s="29"/>
      <c r="K39605" s="45"/>
      <c r="L39605" s="45"/>
      <c r="M39605" s="45"/>
    </row>
    <row r="39606" spans="8:13" s="28" customFormat="1" x14ac:dyDescent="0.2">
      <c r="H39606" s="12"/>
      <c r="J39606" s="29"/>
      <c r="K39606" s="45"/>
      <c r="L39606" s="45"/>
      <c r="M39606" s="45"/>
    </row>
    <row r="39607" spans="8:13" s="28" customFormat="1" x14ac:dyDescent="0.2">
      <c r="H39607" s="12"/>
      <c r="J39607" s="29"/>
      <c r="K39607" s="45"/>
      <c r="L39607" s="45"/>
      <c r="M39607" s="45"/>
    </row>
    <row r="39608" spans="8:13" s="28" customFormat="1" x14ac:dyDescent="0.2">
      <c r="H39608" s="12"/>
      <c r="J39608" s="29"/>
      <c r="K39608" s="45"/>
      <c r="L39608" s="45"/>
      <c r="M39608" s="45"/>
    </row>
    <row r="39609" spans="8:13" s="28" customFormat="1" x14ac:dyDescent="0.2">
      <c r="H39609" s="12"/>
      <c r="J39609" s="29"/>
      <c r="K39609" s="45"/>
      <c r="L39609" s="45"/>
      <c r="M39609" s="45"/>
    </row>
    <row r="39610" spans="8:13" s="28" customFormat="1" x14ac:dyDescent="0.2">
      <c r="H39610" s="12"/>
      <c r="J39610" s="29"/>
      <c r="K39610" s="45"/>
      <c r="L39610" s="45"/>
      <c r="M39610" s="45"/>
    </row>
    <row r="39611" spans="8:13" s="28" customFormat="1" x14ac:dyDescent="0.2">
      <c r="H39611" s="12"/>
      <c r="J39611" s="29"/>
      <c r="K39611" s="45"/>
      <c r="L39611" s="45"/>
      <c r="M39611" s="45"/>
    </row>
    <row r="39612" spans="8:13" s="28" customFormat="1" x14ac:dyDescent="0.2">
      <c r="H39612" s="12"/>
      <c r="J39612" s="29"/>
      <c r="K39612" s="45"/>
      <c r="L39612" s="45"/>
      <c r="M39612" s="45"/>
    </row>
    <row r="39613" spans="8:13" s="28" customFormat="1" x14ac:dyDescent="0.2">
      <c r="H39613" s="12"/>
      <c r="J39613" s="29"/>
      <c r="K39613" s="45"/>
      <c r="L39613" s="45"/>
      <c r="M39613" s="45"/>
    </row>
    <row r="39614" spans="8:13" s="28" customFormat="1" x14ac:dyDescent="0.2">
      <c r="H39614" s="12"/>
      <c r="J39614" s="29"/>
      <c r="K39614" s="45"/>
      <c r="L39614" s="45"/>
      <c r="M39614" s="45"/>
    </row>
    <row r="39615" spans="8:13" s="28" customFormat="1" x14ac:dyDescent="0.2">
      <c r="H39615" s="12"/>
      <c r="J39615" s="29"/>
      <c r="K39615" s="45"/>
      <c r="L39615" s="45"/>
      <c r="M39615" s="45"/>
    </row>
    <row r="39616" spans="8:13" s="28" customFormat="1" x14ac:dyDescent="0.2">
      <c r="H39616" s="12"/>
      <c r="J39616" s="29"/>
      <c r="K39616" s="45"/>
      <c r="L39616" s="45"/>
      <c r="M39616" s="45"/>
    </row>
    <row r="39617" spans="8:13" s="28" customFormat="1" x14ac:dyDescent="0.2">
      <c r="H39617" s="12"/>
      <c r="J39617" s="29"/>
      <c r="K39617" s="45"/>
      <c r="L39617" s="45"/>
      <c r="M39617" s="45"/>
    </row>
    <row r="39618" spans="8:13" s="28" customFormat="1" x14ac:dyDescent="0.2">
      <c r="H39618" s="12"/>
      <c r="J39618" s="29"/>
      <c r="K39618" s="45"/>
      <c r="L39618" s="45"/>
      <c r="M39618" s="45"/>
    </row>
    <row r="39619" spans="8:13" s="28" customFormat="1" x14ac:dyDescent="0.2">
      <c r="H39619" s="12"/>
      <c r="J39619" s="29"/>
      <c r="K39619" s="45"/>
      <c r="L39619" s="45"/>
      <c r="M39619" s="45"/>
    </row>
    <row r="39620" spans="8:13" s="28" customFormat="1" x14ac:dyDescent="0.2">
      <c r="H39620" s="12"/>
      <c r="J39620" s="29"/>
      <c r="K39620" s="45"/>
      <c r="L39620" s="45"/>
      <c r="M39620" s="45"/>
    </row>
    <row r="39621" spans="8:13" s="28" customFormat="1" x14ac:dyDescent="0.2">
      <c r="H39621" s="12"/>
      <c r="J39621" s="29"/>
      <c r="K39621" s="45"/>
      <c r="L39621" s="45"/>
      <c r="M39621" s="45"/>
    </row>
    <row r="39622" spans="8:13" s="28" customFormat="1" x14ac:dyDescent="0.2">
      <c r="H39622" s="12"/>
      <c r="J39622" s="29"/>
      <c r="K39622" s="45"/>
      <c r="L39622" s="45"/>
      <c r="M39622" s="45"/>
    </row>
    <row r="39623" spans="8:13" s="28" customFormat="1" x14ac:dyDescent="0.2">
      <c r="H39623" s="12"/>
      <c r="J39623" s="29"/>
      <c r="K39623" s="45"/>
      <c r="L39623" s="45"/>
      <c r="M39623" s="45"/>
    </row>
    <row r="39624" spans="8:13" s="28" customFormat="1" x14ac:dyDescent="0.2">
      <c r="H39624" s="12"/>
      <c r="J39624" s="29"/>
      <c r="K39624" s="45"/>
      <c r="L39624" s="45"/>
      <c r="M39624" s="45"/>
    </row>
    <row r="39625" spans="8:13" s="28" customFormat="1" x14ac:dyDescent="0.2">
      <c r="H39625" s="12"/>
      <c r="J39625" s="29"/>
      <c r="K39625" s="45"/>
      <c r="L39625" s="45"/>
      <c r="M39625" s="45"/>
    </row>
    <row r="39626" spans="8:13" s="28" customFormat="1" x14ac:dyDescent="0.2">
      <c r="H39626" s="12"/>
      <c r="J39626" s="29"/>
      <c r="K39626" s="45"/>
      <c r="L39626" s="45"/>
      <c r="M39626" s="45"/>
    </row>
    <row r="39627" spans="8:13" s="28" customFormat="1" x14ac:dyDescent="0.2">
      <c r="H39627" s="12"/>
      <c r="J39627" s="29"/>
      <c r="K39627" s="45"/>
      <c r="L39627" s="45"/>
      <c r="M39627" s="45"/>
    </row>
    <row r="39628" spans="8:13" s="28" customFormat="1" x14ac:dyDescent="0.2">
      <c r="H39628" s="12"/>
      <c r="J39628" s="29"/>
      <c r="K39628" s="45"/>
      <c r="L39628" s="45"/>
      <c r="M39628" s="45"/>
    </row>
    <row r="39629" spans="8:13" s="28" customFormat="1" x14ac:dyDescent="0.2">
      <c r="H39629" s="12"/>
      <c r="J39629" s="29"/>
      <c r="K39629" s="45"/>
      <c r="L39629" s="45"/>
      <c r="M39629" s="45"/>
    </row>
    <row r="39630" spans="8:13" s="28" customFormat="1" x14ac:dyDescent="0.2">
      <c r="H39630" s="12"/>
      <c r="J39630" s="29"/>
      <c r="K39630" s="45"/>
      <c r="L39630" s="45"/>
      <c r="M39630" s="45"/>
    </row>
    <row r="39631" spans="8:13" s="28" customFormat="1" x14ac:dyDescent="0.2">
      <c r="H39631" s="12"/>
      <c r="J39631" s="29"/>
      <c r="K39631" s="45"/>
      <c r="L39631" s="45"/>
      <c r="M39631" s="45"/>
    </row>
    <row r="39632" spans="8:13" s="28" customFormat="1" x14ac:dyDescent="0.2">
      <c r="H39632" s="12"/>
      <c r="J39632" s="29"/>
      <c r="K39632" s="45"/>
      <c r="L39632" s="45"/>
      <c r="M39632" s="45"/>
    </row>
    <row r="39633" spans="8:13" s="28" customFormat="1" x14ac:dyDescent="0.2">
      <c r="H39633" s="12"/>
      <c r="J39633" s="29"/>
      <c r="K39633" s="45"/>
      <c r="L39633" s="45"/>
      <c r="M39633" s="45"/>
    </row>
    <row r="39634" spans="8:13" s="28" customFormat="1" x14ac:dyDescent="0.2">
      <c r="H39634" s="12"/>
      <c r="J39634" s="29"/>
      <c r="K39634" s="45"/>
      <c r="L39634" s="45"/>
      <c r="M39634" s="45"/>
    </row>
    <row r="39635" spans="8:13" s="28" customFormat="1" x14ac:dyDescent="0.2">
      <c r="H39635" s="12"/>
      <c r="J39635" s="29"/>
      <c r="K39635" s="45"/>
      <c r="L39635" s="45"/>
      <c r="M39635" s="45"/>
    </row>
    <row r="39636" spans="8:13" s="28" customFormat="1" x14ac:dyDescent="0.2">
      <c r="H39636" s="12"/>
      <c r="J39636" s="29"/>
      <c r="K39636" s="45"/>
      <c r="L39636" s="45"/>
      <c r="M39636" s="45"/>
    </row>
    <row r="39637" spans="8:13" s="28" customFormat="1" x14ac:dyDescent="0.2">
      <c r="H39637" s="12"/>
      <c r="J39637" s="29"/>
      <c r="K39637" s="45"/>
      <c r="L39637" s="45"/>
      <c r="M39637" s="45"/>
    </row>
    <row r="39638" spans="8:13" s="28" customFormat="1" x14ac:dyDescent="0.2">
      <c r="H39638" s="12"/>
      <c r="J39638" s="29"/>
      <c r="K39638" s="45"/>
      <c r="L39638" s="45"/>
      <c r="M39638" s="45"/>
    </row>
    <row r="39639" spans="8:13" s="28" customFormat="1" x14ac:dyDescent="0.2">
      <c r="H39639" s="12"/>
      <c r="J39639" s="29"/>
      <c r="K39639" s="45"/>
      <c r="L39639" s="45"/>
      <c r="M39639" s="45"/>
    </row>
    <row r="39640" spans="8:13" s="28" customFormat="1" x14ac:dyDescent="0.2">
      <c r="H39640" s="12"/>
      <c r="J39640" s="29"/>
      <c r="K39640" s="45"/>
      <c r="L39640" s="45"/>
      <c r="M39640" s="45"/>
    </row>
    <row r="39641" spans="8:13" s="28" customFormat="1" x14ac:dyDescent="0.2">
      <c r="H39641" s="12"/>
      <c r="J39641" s="29"/>
      <c r="K39641" s="45"/>
      <c r="L39641" s="45"/>
      <c r="M39641" s="45"/>
    </row>
    <row r="39642" spans="8:13" s="28" customFormat="1" x14ac:dyDescent="0.2">
      <c r="H39642" s="12"/>
      <c r="J39642" s="29"/>
      <c r="K39642" s="45"/>
      <c r="L39642" s="45"/>
      <c r="M39642" s="45"/>
    </row>
    <row r="39643" spans="8:13" s="28" customFormat="1" x14ac:dyDescent="0.2">
      <c r="H39643" s="12"/>
      <c r="J39643" s="29"/>
      <c r="K39643" s="45"/>
      <c r="L39643" s="45"/>
      <c r="M39643" s="45"/>
    </row>
    <row r="39644" spans="8:13" s="28" customFormat="1" x14ac:dyDescent="0.2">
      <c r="H39644" s="12"/>
      <c r="J39644" s="29"/>
      <c r="K39644" s="45"/>
      <c r="L39644" s="45"/>
      <c r="M39644" s="45"/>
    </row>
    <row r="39645" spans="8:13" s="28" customFormat="1" x14ac:dyDescent="0.2">
      <c r="H39645" s="12"/>
      <c r="J39645" s="29"/>
      <c r="K39645" s="45"/>
      <c r="L39645" s="45"/>
      <c r="M39645" s="45"/>
    </row>
    <row r="39646" spans="8:13" s="28" customFormat="1" x14ac:dyDescent="0.2">
      <c r="H39646" s="12"/>
      <c r="J39646" s="29"/>
      <c r="K39646" s="45"/>
      <c r="L39646" s="45"/>
      <c r="M39646" s="45"/>
    </row>
    <row r="39647" spans="8:13" s="28" customFormat="1" x14ac:dyDescent="0.2">
      <c r="H39647" s="12"/>
      <c r="J39647" s="29"/>
      <c r="K39647" s="45"/>
      <c r="L39647" s="45"/>
      <c r="M39647" s="45"/>
    </row>
    <row r="39648" spans="8:13" s="28" customFormat="1" x14ac:dyDescent="0.2">
      <c r="H39648" s="12"/>
      <c r="J39648" s="29"/>
      <c r="K39648" s="45"/>
      <c r="L39648" s="45"/>
      <c r="M39648" s="45"/>
    </row>
    <row r="39649" spans="8:13" s="28" customFormat="1" x14ac:dyDescent="0.2">
      <c r="H39649" s="12"/>
      <c r="J39649" s="29"/>
      <c r="K39649" s="45"/>
      <c r="L39649" s="45"/>
      <c r="M39649" s="45"/>
    </row>
    <row r="39650" spans="8:13" s="28" customFormat="1" x14ac:dyDescent="0.2">
      <c r="H39650" s="12"/>
      <c r="J39650" s="29"/>
      <c r="K39650" s="45"/>
      <c r="L39650" s="45"/>
      <c r="M39650" s="45"/>
    </row>
    <row r="39651" spans="8:13" s="28" customFormat="1" x14ac:dyDescent="0.2">
      <c r="H39651" s="12"/>
      <c r="J39651" s="29"/>
      <c r="K39651" s="45"/>
      <c r="L39651" s="45"/>
      <c r="M39651" s="45"/>
    </row>
    <row r="39652" spans="8:13" s="28" customFormat="1" x14ac:dyDescent="0.2">
      <c r="H39652" s="12"/>
      <c r="J39652" s="29"/>
      <c r="K39652" s="45"/>
      <c r="L39652" s="45"/>
      <c r="M39652" s="45"/>
    </row>
    <row r="39653" spans="8:13" s="28" customFormat="1" x14ac:dyDescent="0.2">
      <c r="H39653" s="12"/>
      <c r="J39653" s="29"/>
      <c r="K39653" s="45"/>
      <c r="L39653" s="45"/>
      <c r="M39653" s="45"/>
    </row>
    <row r="39654" spans="8:13" s="28" customFormat="1" x14ac:dyDescent="0.2">
      <c r="H39654" s="12"/>
      <c r="J39654" s="29"/>
      <c r="K39654" s="45"/>
      <c r="L39654" s="45"/>
      <c r="M39654" s="45"/>
    </row>
    <row r="39655" spans="8:13" s="28" customFormat="1" x14ac:dyDescent="0.2">
      <c r="H39655" s="12"/>
      <c r="J39655" s="29"/>
      <c r="K39655" s="45"/>
      <c r="L39655" s="45"/>
      <c r="M39655" s="45"/>
    </row>
    <row r="39656" spans="8:13" s="28" customFormat="1" x14ac:dyDescent="0.2">
      <c r="H39656" s="12"/>
      <c r="J39656" s="29"/>
      <c r="K39656" s="45"/>
      <c r="L39656" s="45"/>
      <c r="M39656" s="45"/>
    </row>
    <row r="39657" spans="8:13" s="28" customFormat="1" x14ac:dyDescent="0.2">
      <c r="H39657" s="12"/>
      <c r="J39657" s="29"/>
      <c r="K39657" s="45"/>
      <c r="L39657" s="45"/>
      <c r="M39657" s="45"/>
    </row>
    <row r="39658" spans="8:13" s="28" customFormat="1" x14ac:dyDescent="0.2">
      <c r="H39658" s="12"/>
      <c r="J39658" s="29"/>
      <c r="K39658" s="45"/>
      <c r="L39658" s="45"/>
      <c r="M39658" s="45"/>
    </row>
    <row r="39659" spans="8:13" s="28" customFormat="1" x14ac:dyDescent="0.2">
      <c r="H39659" s="12"/>
      <c r="J39659" s="29"/>
      <c r="K39659" s="45"/>
      <c r="L39659" s="45"/>
      <c r="M39659" s="45"/>
    </row>
    <row r="39660" spans="8:13" s="28" customFormat="1" x14ac:dyDescent="0.2">
      <c r="H39660" s="12"/>
      <c r="J39660" s="29"/>
      <c r="K39660" s="45"/>
      <c r="L39660" s="45"/>
      <c r="M39660" s="45"/>
    </row>
    <row r="39661" spans="8:13" s="28" customFormat="1" x14ac:dyDescent="0.2">
      <c r="H39661" s="12"/>
      <c r="J39661" s="29"/>
      <c r="K39661" s="45"/>
      <c r="L39661" s="45"/>
      <c r="M39661" s="45"/>
    </row>
    <row r="39662" spans="8:13" s="28" customFormat="1" x14ac:dyDescent="0.2">
      <c r="H39662" s="12"/>
      <c r="J39662" s="29"/>
      <c r="K39662" s="45"/>
      <c r="L39662" s="45"/>
      <c r="M39662" s="45"/>
    </row>
    <row r="39663" spans="8:13" s="28" customFormat="1" x14ac:dyDescent="0.2">
      <c r="H39663" s="12"/>
      <c r="J39663" s="29"/>
      <c r="K39663" s="45"/>
      <c r="L39663" s="45"/>
      <c r="M39663" s="45"/>
    </row>
    <row r="39664" spans="8:13" s="28" customFormat="1" x14ac:dyDescent="0.2">
      <c r="H39664" s="12"/>
      <c r="J39664" s="29"/>
      <c r="K39664" s="45"/>
      <c r="L39664" s="45"/>
      <c r="M39664" s="45"/>
    </row>
    <row r="39665" spans="8:13" s="28" customFormat="1" x14ac:dyDescent="0.2">
      <c r="H39665" s="12"/>
      <c r="J39665" s="29"/>
      <c r="K39665" s="45"/>
      <c r="L39665" s="45"/>
      <c r="M39665" s="45"/>
    </row>
    <row r="39666" spans="8:13" s="28" customFormat="1" x14ac:dyDescent="0.2">
      <c r="H39666" s="12"/>
      <c r="J39666" s="29"/>
      <c r="K39666" s="45"/>
      <c r="L39666" s="45"/>
      <c r="M39666" s="45"/>
    </row>
    <row r="39667" spans="8:13" s="28" customFormat="1" x14ac:dyDescent="0.2">
      <c r="H39667" s="12"/>
      <c r="J39667" s="29"/>
      <c r="K39667" s="45"/>
      <c r="L39667" s="45"/>
      <c r="M39667" s="45"/>
    </row>
    <row r="39668" spans="8:13" s="28" customFormat="1" x14ac:dyDescent="0.2">
      <c r="H39668" s="12"/>
      <c r="J39668" s="29"/>
      <c r="K39668" s="45"/>
      <c r="L39668" s="45"/>
      <c r="M39668" s="45"/>
    </row>
    <row r="39669" spans="8:13" s="28" customFormat="1" x14ac:dyDescent="0.2">
      <c r="H39669" s="12"/>
      <c r="J39669" s="29"/>
      <c r="K39669" s="45"/>
      <c r="L39669" s="45"/>
      <c r="M39669" s="45"/>
    </row>
    <row r="39670" spans="8:13" s="28" customFormat="1" x14ac:dyDescent="0.2">
      <c r="H39670" s="12"/>
      <c r="J39670" s="29"/>
      <c r="K39670" s="45"/>
      <c r="L39670" s="45"/>
      <c r="M39670" s="45"/>
    </row>
    <row r="39671" spans="8:13" s="28" customFormat="1" x14ac:dyDescent="0.2">
      <c r="H39671" s="12"/>
      <c r="J39671" s="29"/>
      <c r="K39671" s="45"/>
      <c r="L39671" s="45"/>
      <c r="M39671" s="45"/>
    </row>
    <row r="39672" spans="8:13" s="28" customFormat="1" x14ac:dyDescent="0.2">
      <c r="H39672" s="12"/>
      <c r="J39672" s="29"/>
      <c r="K39672" s="45"/>
      <c r="L39672" s="45"/>
      <c r="M39672" s="45"/>
    </row>
    <row r="39673" spans="8:13" s="28" customFormat="1" x14ac:dyDescent="0.2">
      <c r="H39673" s="12"/>
      <c r="J39673" s="29"/>
      <c r="K39673" s="45"/>
      <c r="L39673" s="45"/>
      <c r="M39673" s="45"/>
    </row>
    <row r="39674" spans="8:13" s="28" customFormat="1" x14ac:dyDescent="0.2">
      <c r="H39674" s="12"/>
      <c r="J39674" s="29"/>
      <c r="K39674" s="45"/>
      <c r="L39674" s="45"/>
      <c r="M39674" s="45"/>
    </row>
    <row r="39675" spans="8:13" s="28" customFormat="1" x14ac:dyDescent="0.2">
      <c r="H39675" s="12"/>
      <c r="J39675" s="29"/>
      <c r="K39675" s="45"/>
      <c r="L39675" s="45"/>
      <c r="M39675" s="45"/>
    </row>
    <row r="39676" spans="8:13" s="28" customFormat="1" x14ac:dyDescent="0.2">
      <c r="H39676" s="12"/>
      <c r="J39676" s="29"/>
      <c r="K39676" s="45"/>
      <c r="L39676" s="45"/>
      <c r="M39676" s="45"/>
    </row>
    <row r="39677" spans="8:13" s="28" customFormat="1" x14ac:dyDescent="0.2">
      <c r="H39677" s="12"/>
      <c r="J39677" s="29"/>
      <c r="K39677" s="45"/>
      <c r="L39677" s="45"/>
      <c r="M39677" s="45"/>
    </row>
    <row r="39678" spans="8:13" s="28" customFormat="1" x14ac:dyDescent="0.2">
      <c r="H39678" s="12"/>
      <c r="J39678" s="29"/>
      <c r="K39678" s="45"/>
      <c r="L39678" s="45"/>
      <c r="M39678" s="45"/>
    </row>
    <row r="39679" spans="8:13" s="28" customFormat="1" x14ac:dyDescent="0.2">
      <c r="H39679" s="12"/>
      <c r="J39679" s="29"/>
      <c r="K39679" s="45"/>
      <c r="L39679" s="45"/>
      <c r="M39679" s="45"/>
    </row>
    <row r="39680" spans="8:13" s="28" customFormat="1" x14ac:dyDescent="0.2">
      <c r="H39680" s="12"/>
      <c r="J39680" s="29"/>
      <c r="K39680" s="45"/>
      <c r="L39680" s="45"/>
      <c r="M39680" s="45"/>
    </row>
    <row r="39681" spans="8:13" s="28" customFormat="1" x14ac:dyDescent="0.2">
      <c r="H39681" s="12"/>
      <c r="J39681" s="29"/>
      <c r="K39681" s="45"/>
      <c r="L39681" s="45"/>
      <c r="M39681" s="45"/>
    </row>
    <row r="39682" spans="8:13" s="28" customFormat="1" x14ac:dyDescent="0.2">
      <c r="H39682" s="12"/>
      <c r="J39682" s="29"/>
      <c r="K39682" s="45"/>
      <c r="L39682" s="45"/>
      <c r="M39682" s="45"/>
    </row>
    <row r="39683" spans="8:13" s="28" customFormat="1" x14ac:dyDescent="0.2">
      <c r="H39683" s="12"/>
      <c r="J39683" s="29"/>
      <c r="K39683" s="45"/>
      <c r="L39683" s="45"/>
      <c r="M39683" s="45"/>
    </row>
    <row r="39684" spans="8:13" s="28" customFormat="1" x14ac:dyDescent="0.2">
      <c r="H39684" s="12"/>
      <c r="J39684" s="29"/>
      <c r="K39684" s="45"/>
      <c r="L39684" s="45"/>
      <c r="M39684" s="45"/>
    </row>
    <row r="39685" spans="8:13" s="28" customFormat="1" x14ac:dyDescent="0.2">
      <c r="H39685" s="12"/>
      <c r="J39685" s="29"/>
      <c r="K39685" s="45"/>
      <c r="L39685" s="45"/>
      <c r="M39685" s="45"/>
    </row>
    <row r="39686" spans="8:13" s="28" customFormat="1" x14ac:dyDescent="0.2">
      <c r="H39686" s="12"/>
      <c r="J39686" s="29"/>
      <c r="K39686" s="45"/>
      <c r="L39686" s="45"/>
      <c r="M39686" s="45"/>
    </row>
    <row r="39687" spans="8:13" s="28" customFormat="1" x14ac:dyDescent="0.2">
      <c r="H39687" s="12"/>
      <c r="J39687" s="29"/>
      <c r="K39687" s="45"/>
      <c r="L39687" s="45"/>
      <c r="M39687" s="45"/>
    </row>
    <row r="39688" spans="8:13" s="28" customFormat="1" x14ac:dyDescent="0.2">
      <c r="H39688" s="12"/>
      <c r="J39688" s="29"/>
      <c r="K39688" s="45"/>
      <c r="L39688" s="45"/>
      <c r="M39688" s="45"/>
    </row>
    <row r="39689" spans="8:13" s="28" customFormat="1" x14ac:dyDescent="0.2">
      <c r="H39689" s="12"/>
      <c r="J39689" s="29"/>
      <c r="K39689" s="45"/>
      <c r="L39689" s="45"/>
      <c r="M39689" s="45"/>
    </row>
    <row r="39690" spans="8:13" s="28" customFormat="1" x14ac:dyDescent="0.2">
      <c r="H39690" s="12"/>
      <c r="J39690" s="29"/>
      <c r="K39690" s="45"/>
      <c r="L39690" s="45"/>
      <c r="M39690" s="45"/>
    </row>
    <row r="39691" spans="8:13" s="28" customFormat="1" x14ac:dyDescent="0.2">
      <c r="H39691" s="12"/>
      <c r="J39691" s="29"/>
      <c r="K39691" s="45"/>
      <c r="L39691" s="45"/>
      <c r="M39691" s="45"/>
    </row>
    <row r="39692" spans="8:13" s="28" customFormat="1" x14ac:dyDescent="0.2">
      <c r="H39692" s="12"/>
      <c r="J39692" s="29"/>
      <c r="K39692" s="45"/>
      <c r="L39692" s="45"/>
      <c r="M39692" s="45"/>
    </row>
    <row r="39693" spans="8:13" s="28" customFormat="1" x14ac:dyDescent="0.2">
      <c r="H39693" s="12"/>
      <c r="J39693" s="29"/>
      <c r="K39693" s="45"/>
      <c r="L39693" s="45"/>
      <c r="M39693" s="45"/>
    </row>
    <row r="39694" spans="8:13" s="28" customFormat="1" x14ac:dyDescent="0.2">
      <c r="H39694" s="12"/>
      <c r="J39694" s="29"/>
      <c r="K39694" s="45"/>
      <c r="L39694" s="45"/>
      <c r="M39694" s="45"/>
    </row>
    <row r="39695" spans="8:13" s="28" customFormat="1" x14ac:dyDescent="0.2">
      <c r="H39695" s="12"/>
      <c r="J39695" s="29"/>
      <c r="K39695" s="45"/>
      <c r="L39695" s="45"/>
      <c r="M39695" s="45"/>
    </row>
    <row r="39696" spans="8:13" s="28" customFormat="1" x14ac:dyDescent="0.2">
      <c r="H39696" s="12"/>
      <c r="J39696" s="29"/>
      <c r="K39696" s="45"/>
      <c r="L39696" s="45"/>
      <c r="M39696" s="45"/>
    </row>
    <row r="39697" spans="8:13" s="28" customFormat="1" x14ac:dyDescent="0.2">
      <c r="H39697" s="12"/>
      <c r="J39697" s="29"/>
      <c r="K39697" s="45"/>
      <c r="L39697" s="45"/>
      <c r="M39697" s="45"/>
    </row>
    <row r="39698" spans="8:13" s="28" customFormat="1" x14ac:dyDescent="0.2">
      <c r="H39698" s="12"/>
      <c r="J39698" s="29"/>
      <c r="K39698" s="45"/>
      <c r="L39698" s="45"/>
      <c r="M39698" s="45"/>
    </row>
    <row r="39699" spans="8:13" s="28" customFormat="1" x14ac:dyDescent="0.2">
      <c r="H39699" s="12"/>
      <c r="J39699" s="29"/>
      <c r="K39699" s="45"/>
      <c r="L39699" s="45"/>
      <c r="M39699" s="45"/>
    </row>
    <row r="39700" spans="8:13" s="28" customFormat="1" x14ac:dyDescent="0.2">
      <c r="H39700" s="12"/>
      <c r="J39700" s="29"/>
      <c r="K39700" s="45"/>
      <c r="L39700" s="45"/>
      <c r="M39700" s="45"/>
    </row>
    <row r="39701" spans="8:13" s="28" customFormat="1" x14ac:dyDescent="0.2">
      <c r="H39701" s="12"/>
      <c r="J39701" s="29"/>
      <c r="K39701" s="45"/>
      <c r="L39701" s="45"/>
      <c r="M39701" s="45"/>
    </row>
    <row r="39702" spans="8:13" s="28" customFormat="1" x14ac:dyDescent="0.2">
      <c r="H39702" s="12"/>
      <c r="J39702" s="29"/>
      <c r="K39702" s="45"/>
      <c r="L39702" s="45"/>
      <c r="M39702" s="45"/>
    </row>
    <row r="39703" spans="8:13" s="28" customFormat="1" x14ac:dyDescent="0.2">
      <c r="H39703" s="12"/>
      <c r="J39703" s="29"/>
      <c r="K39703" s="45"/>
      <c r="L39703" s="45"/>
      <c r="M39703" s="45"/>
    </row>
    <row r="39704" spans="8:13" s="28" customFormat="1" x14ac:dyDescent="0.2">
      <c r="H39704" s="12"/>
      <c r="J39704" s="29"/>
      <c r="K39704" s="45"/>
      <c r="L39704" s="45"/>
      <c r="M39704" s="45"/>
    </row>
    <row r="39705" spans="8:13" s="28" customFormat="1" x14ac:dyDescent="0.2">
      <c r="H39705" s="12"/>
      <c r="J39705" s="29"/>
      <c r="K39705" s="45"/>
      <c r="L39705" s="45"/>
      <c r="M39705" s="45"/>
    </row>
    <row r="39706" spans="8:13" s="28" customFormat="1" x14ac:dyDescent="0.2">
      <c r="H39706" s="12"/>
      <c r="J39706" s="29"/>
      <c r="K39706" s="45"/>
      <c r="L39706" s="45"/>
      <c r="M39706" s="45"/>
    </row>
    <row r="39707" spans="8:13" s="28" customFormat="1" x14ac:dyDescent="0.2">
      <c r="H39707" s="12"/>
      <c r="J39707" s="29"/>
      <c r="K39707" s="45"/>
      <c r="L39707" s="45"/>
      <c r="M39707" s="45"/>
    </row>
    <row r="39708" spans="8:13" s="28" customFormat="1" x14ac:dyDescent="0.2">
      <c r="H39708" s="12"/>
      <c r="J39708" s="29"/>
      <c r="K39708" s="45"/>
      <c r="L39708" s="45"/>
      <c r="M39708" s="45"/>
    </row>
    <row r="39709" spans="8:13" s="28" customFormat="1" x14ac:dyDescent="0.2">
      <c r="H39709" s="12"/>
      <c r="J39709" s="29"/>
      <c r="K39709" s="45"/>
      <c r="L39709" s="45"/>
      <c r="M39709" s="45"/>
    </row>
    <row r="39710" spans="8:13" s="28" customFormat="1" x14ac:dyDescent="0.2">
      <c r="H39710" s="12"/>
      <c r="J39710" s="29"/>
      <c r="K39710" s="45"/>
      <c r="L39710" s="45"/>
      <c r="M39710" s="45"/>
    </row>
    <row r="39711" spans="8:13" s="28" customFormat="1" x14ac:dyDescent="0.2">
      <c r="H39711" s="12"/>
      <c r="J39711" s="29"/>
      <c r="K39711" s="45"/>
      <c r="L39711" s="45"/>
      <c r="M39711" s="45"/>
    </row>
    <row r="39712" spans="8:13" s="28" customFormat="1" x14ac:dyDescent="0.2">
      <c r="H39712" s="12"/>
      <c r="J39712" s="29"/>
      <c r="K39712" s="45"/>
      <c r="L39712" s="45"/>
      <c r="M39712" s="45"/>
    </row>
    <row r="39713" spans="8:13" s="28" customFormat="1" x14ac:dyDescent="0.2">
      <c r="H39713" s="12"/>
      <c r="J39713" s="29"/>
      <c r="K39713" s="45"/>
      <c r="L39713" s="45"/>
      <c r="M39713" s="45"/>
    </row>
    <row r="39714" spans="8:13" s="28" customFormat="1" x14ac:dyDescent="0.2">
      <c r="H39714" s="12"/>
      <c r="J39714" s="29"/>
      <c r="K39714" s="45"/>
      <c r="L39714" s="45"/>
      <c r="M39714" s="45"/>
    </row>
    <row r="39715" spans="8:13" s="28" customFormat="1" x14ac:dyDescent="0.2">
      <c r="H39715" s="12"/>
      <c r="J39715" s="29"/>
      <c r="K39715" s="45"/>
      <c r="L39715" s="45"/>
      <c r="M39715" s="45"/>
    </row>
    <row r="39716" spans="8:13" s="28" customFormat="1" x14ac:dyDescent="0.2">
      <c r="H39716" s="12"/>
      <c r="J39716" s="29"/>
      <c r="K39716" s="45"/>
      <c r="L39716" s="45"/>
      <c r="M39716" s="45"/>
    </row>
    <row r="39717" spans="8:13" s="28" customFormat="1" x14ac:dyDescent="0.2">
      <c r="H39717" s="12"/>
      <c r="J39717" s="29"/>
      <c r="K39717" s="45"/>
      <c r="L39717" s="45"/>
      <c r="M39717" s="45"/>
    </row>
    <row r="39718" spans="8:13" s="28" customFormat="1" x14ac:dyDescent="0.2">
      <c r="H39718" s="12"/>
      <c r="J39718" s="29"/>
      <c r="K39718" s="45"/>
      <c r="L39718" s="45"/>
      <c r="M39718" s="45"/>
    </row>
    <row r="39719" spans="8:13" s="28" customFormat="1" x14ac:dyDescent="0.2">
      <c r="H39719" s="12"/>
      <c r="J39719" s="29"/>
      <c r="K39719" s="45"/>
      <c r="L39719" s="45"/>
      <c r="M39719" s="45"/>
    </row>
    <row r="39720" spans="8:13" s="28" customFormat="1" x14ac:dyDescent="0.2">
      <c r="H39720" s="12"/>
      <c r="J39720" s="29"/>
      <c r="K39720" s="45"/>
      <c r="L39720" s="45"/>
      <c r="M39720" s="45"/>
    </row>
    <row r="39721" spans="8:13" s="28" customFormat="1" x14ac:dyDescent="0.2">
      <c r="H39721" s="12"/>
      <c r="J39721" s="29"/>
      <c r="K39721" s="45"/>
      <c r="L39721" s="45"/>
      <c r="M39721" s="45"/>
    </row>
    <row r="39722" spans="8:13" s="28" customFormat="1" x14ac:dyDescent="0.2">
      <c r="H39722" s="12"/>
      <c r="J39722" s="29"/>
      <c r="K39722" s="45"/>
      <c r="L39722" s="45"/>
      <c r="M39722" s="45"/>
    </row>
    <row r="39723" spans="8:13" s="28" customFormat="1" x14ac:dyDescent="0.2">
      <c r="H39723" s="12"/>
      <c r="J39723" s="29"/>
      <c r="K39723" s="45"/>
      <c r="L39723" s="45"/>
      <c r="M39723" s="45"/>
    </row>
    <row r="39724" spans="8:13" s="28" customFormat="1" x14ac:dyDescent="0.2">
      <c r="H39724" s="12"/>
      <c r="J39724" s="29"/>
      <c r="K39724" s="45"/>
      <c r="L39724" s="45"/>
      <c r="M39724" s="45"/>
    </row>
    <row r="39725" spans="8:13" s="28" customFormat="1" x14ac:dyDescent="0.2">
      <c r="H39725" s="12"/>
      <c r="J39725" s="29"/>
      <c r="K39725" s="45"/>
      <c r="L39725" s="45"/>
      <c r="M39725" s="45"/>
    </row>
    <row r="39726" spans="8:13" s="28" customFormat="1" x14ac:dyDescent="0.2">
      <c r="H39726" s="12"/>
      <c r="J39726" s="29"/>
      <c r="K39726" s="45"/>
      <c r="L39726" s="45"/>
      <c r="M39726" s="45"/>
    </row>
    <row r="39727" spans="8:13" s="28" customFormat="1" x14ac:dyDescent="0.2">
      <c r="H39727" s="12"/>
      <c r="J39727" s="29"/>
      <c r="K39727" s="45"/>
      <c r="L39727" s="45"/>
      <c r="M39727" s="45"/>
    </row>
    <row r="39728" spans="8:13" s="28" customFormat="1" x14ac:dyDescent="0.2">
      <c r="H39728" s="12"/>
      <c r="J39728" s="29"/>
      <c r="K39728" s="45"/>
      <c r="L39728" s="45"/>
      <c r="M39728" s="45"/>
    </row>
    <row r="39729" spans="8:13" s="28" customFormat="1" x14ac:dyDescent="0.2">
      <c r="H39729" s="12"/>
      <c r="J39729" s="29"/>
      <c r="K39729" s="45"/>
      <c r="L39729" s="45"/>
      <c r="M39729" s="45"/>
    </row>
    <row r="39730" spans="8:13" s="28" customFormat="1" x14ac:dyDescent="0.2">
      <c r="H39730" s="12"/>
      <c r="J39730" s="29"/>
      <c r="K39730" s="45"/>
      <c r="L39730" s="45"/>
      <c r="M39730" s="45"/>
    </row>
    <row r="39731" spans="8:13" s="28" customFormat="1" x14ac:dyDescent="0.2">
      <c r="H39731" s="12"/>
      <c r="J39731" s="29"/>
      <c r="K39731" s="45"/>
      <c r="L39731" s="45"/>
      <c r="M39731" s="45"/>
    </row>
    <row r="39732" spans="8:13" s="28" customFormat="1" x14ac:dyDescent="0.2">
      <c r="H39732" s="12"/>
      <c r="J39732" s="29"/>
      <c r="K39732" s="45"/>
      <c r="L39732" s="45"/>
      <c r="M39732" s="45"/>
    </row>
    <row r="39733" spans="8:13" s="28" customFormat="1" x14ac:dyDescent="0.2">
      <c r="H39733" s="12"/>
      <c r="J39733" s="29"/>
      <c r="K39733" s="45"/>
      <c r="L39733" s="45"/>
      <c r="M39733" s="45"/>
    </row>
    <row r="39734" spans="8:13" s="28" customFormat="1" x14ac:dyDescent="0.2">
      <c r="H39734" s="12"/>
      <c r="J39734" s="29"/>
      <c r="K39734" s="45"/>
      <c r="L39734" s="45"/>
      <c r="M39734" s="45"/>
    </row>
    <row r="39735" spans="8:13" s="28" customFormat="1" x14ac:dyDescent="0.2">
      <c r="H39735" s="12"/>
      <c r="J39735" s="29"/>
      <c r="K39735" s="45"/>
      <c r="L39735" s="45"/>
      <c r="M39735" s="45"/>
    </row>
    <row r="39736" spans="8:13" s="28" customFormat="1" x14ac:dyDescent="0.2">
      <c r="H39736" s="12"/>
      <c r="J39736" s="29"/>
      <c r="K39736" s="45"/>
      <c r="L39736" s="45"/>
      <c r="M39736" s="45"/>
    </row>
    <row r="39737" spans="8:13" s="28" customFormat="1" x14ac:dyDescent="0.2">
      <c r="H39737" s="12"/>
      <c r="J39737" s="29"/>
      <c r="K39737" s="45"/>
      <c r="L39737" s="45"/>
      <c r="M39737" s="45"/>
    </row>
    <row r="39738" spans="8:13" s="28" customFormat="1" x14ac:dyDescent="0.2">
      <c r="H39738" s="12"/>
      <c r="J39738" s="29"/>
      <c r="K39738" s="45"/>
      <c r="L39738" s="45"/>
      <c r="M39738" s="45"/>
    </row>
    <row r="39739" spans="8:13" s="28" customFormat="1" x14ac:dyDescent="0.2">
      <c r="H39739" s="12"/>
      <c r="J39739" s="29"/>
      <c r="K39739" s="45"/>
      <c r="L39739" s="45"/>
      <c r="M39739" s="45"/>
    </row>
    <row r="39740" spans="8:13" s="28" customFormat="1" x14ac:dyDescent="0.2">
      <c r="H39740" s="12"/>
      <c r="J39740" s="29"/>
      <c r="K39740" s="45"/>
      <c r="L39740" s="45"/>
      <c r="M39740" s="45"/>
    </row>
    <row r="39741" spans="8:13" s="28" customFormat="1" x14ac:dyDescent="0.2">
      <c r="H39741" s="12"/>
      <c r="J39741" s="29"/>
      <c r="K39741" s="45"/>
      <c r="L39741" s="45"/>
      <c r="M39741" s="45"/>
    </row>
    <row r="39742" spans="8:13" s="28" customFormat="1" x14ac:dyDescent="0.2">
      <c r="H39742" s="12"/>
      <c r="J39742" s="29"/>
      <c r="K39742" s="45"/>
      <c r="L39742" s="45"/>
      <c r="M39742" s="45"/>
    </row>
    <row r="39743" spans="8:13" s="28" customFormat="1" x14ac:dyDescent="0.2">
      <c r="H39743" s="12"/>
      <c r="J39743" s="29"/>
      <c r="K39743" s="45"/>
      <c r="L39743" s="45"/>
      <c r="M39743" s="45"/>
    </row>
    <row r="39744" spans="8:13" s="28" customFormat="1" x14ac:dyDescent="0.2">
      <c r="H39744" s="12"/>
      <c r="J39744" s="29"/>
      <c r="K39744" s="45"/>
      <c r="L39744" s="45"/>
      <c r="M39744" s="45"/>
    </row>
    <row r="39745" spans="8:13" s="28" customFormat="1" x14ac:dyDescent="0.2">
      <c r="H39745" s="12"/>
      <c r="J39745" s="29"/>
      <c r="K39745" s="45"/>
      <c r="L39745" s="45"/>
      <c r="M39745" s="45"/>
    </row>
    <row r="39746" spans="8:13" s="28" customFormat="1" x14ac:dyDescent="0.2">
      <c r="H39746" s="12"/>
      <c r="J39746" s="29"/>
      <c r="K39746" s="45"/>
      <c r="L39746" s="45"/>
      <c r="M39746" s="45"/>
    </row>
    <row r="39747" spans="8:13" s="28" customFormat="1" x14ac:dyDescent="0.2">
      <c r="H39747" s="12"/>
      <c r="J39747" s="29"/>
      <c r="K39747" s="45"/>
      <c r="L39747" s="45"/>
      <c r="M39747" s="45"/>
    </row>
    <row r="39748" spans="8:13" s="28" customFormat="1" x14ac:dyDescent="0.2">
      <c r="H39748" s="12"/>
      <c r="J39748" s="29"/>
      <c r="K39748" s="45"/>
      <c r="L39748" s="45"/>
      <c r="M39748" s="45"/>
    </row>
    <row r="39749" spans="8:13" s="28" customFormat="1" x14ac:dyDescent="0.2">
      <c r="H39749" s="12"/>
      <c r="J39749" s="29"/>
      <c r="K39749" s="45"/>
      <c r="L39749" s="45"/>
      <c r="M39749" s="45"/>
    </row>
    <row r="39750" spans="8:13" s="28" customFormat="1" x14ac:dyDescent="0.2">
      <c r="H39750" s="12"/>
      <c r="J39750" s="29"/>
      <c r="K39750" s="45"/>
      <c r="L39750" s="45"/>
      <c r="M39750" s="45"/>
    </row>
    <row r="39751" spans="8:13" s="28" customFormat="1" x14ac:dyDescent="0.2">
      <c r="H39751" s="12"/>
      <c r="J39751" s="29"/>
      <c r="K39751" s="45"/>
      <c r="L39751" s="45"/>
      <c r="M39751" s="45"/>
    </row>
    <row r="39752" spans="8:13" s="28" customFormat="1" x14ac:dyDescent="0.2">
      <c r="H39752" s="12"/>
      <c r="J39752" s="29"/>
      <c r="K39752" s="45"/>
      <c r="L39752" s="45"/>
      <c r="M39752" s="45"/>
    </row>
    <row r="39753" spans="8:13" s="28" customFormat="1" x14ac:dyDescent="0.2">
      <c r="H39753" s="12"/>
      <c r="J39753" s="29"/>
      <c r="K39753" s="45"/>
      <c r="L39753" s="45"/>
      <c r="M39753" s="45"/>
    </row>
    <row r="39754" spans="8:13" s="28" customFormat="1" x14ac:dyDescent="0.2">
      <c r="H39754" s="12"/>
      <c r="J39754" s="29"/>
      <c r="K39754" s="45"/>
      <c r="L39754" s="45"/>
      <c r="M39754" s="45"/>
    </row>
    <row r="39755" spans="8:13" s="28" customFormat="1" x14ac:dyDescent="0.2">
      <c r="H39755" s="12"/>
      <c r="J39755" s="29"/>
      <c r="K39755" s="45"/>
      <c r="L39755" s="45"/>
      <c r="M39755" s="45"/>
    </row>
    <row r="39756" spans="8:13" s="28" customFormat="1" x14ac:dyDescent="0.2">
      <c r="H39756" s="12"/>
      <c r="J39756" s="29"/>
      <c r="K39756" s="45"/>
      <c r="L39756" s="45"/>
      <c r="M39756" s="45"/>
    </row>
    <row r="39757" spans="8:13" s="28" customFormat="1" x14ac:dyDescent="0.2">
      <c r="H39757" s="12"/>
      <c r="J39757" s="29"/>
      <c r="K39757" s="45"/>
      <c r="L39757" s="45"/>
      <c r="M39757" s="45"/>
    </row>
    <row r="39758" spans="8:13" s="28" customFormat="1" x14ac:dyDescent="0.2">
      <c r="H39758" s="12"/>
      <c r="J39758" s="29"/>
      <c r="K39758" s="45"/>
      <c r="L39758" s="45"/>
      <c r="M39758" s="45"/>
    </row>
    <row r="39759" spans="8:13" s="28" customFormat="1" x14ac:dyDescent="0.2">
      <c r="H39759" s="12"/>
      <c r="J39759" s="29"/>
      <c r="K39759" s="45"/>
      <c r="L39759" s="45"/>
      <c r="M39759" s="45"/>
    </row>
    <row r="39760" spans="8:13" s="28" customFormat="1" x14ac:dyDescent="0.2">
      <c r="H39760" s="12"/>
      <c r="J39760" s="29"/>
      <c r="K39760" s="45"/>
      <c r="L39760" s="45"/>
      <c r="M39760" s="45"/>
    </row>
    <row r="39761" spans="8:13" s="28" customFormat="1" x14ac:dyDescent="0.2">
      <c r="H39761" s="12"/>
      <c r="J39761" s="29"/>
      <c r="K39761" s="45"/>
      <c r="L39761" s="45"/>
      <c r="M39761" s="45"/>
    </row>
    <row r="39762" spans="8:13" s="28" customFormat="1" x14ac:dyDescent="0.2">
      <c r="H39762" s="12"/>
      <c r="J39762" s="29"/>
      <c r="K39762" s="45"/>
      <c r="L39762" s="45"/>
      <c r="M39762" s="45"/>
    </row>
    <row r="39763" spans="8:13" s="28" customFormat="1" x14ac:dyDescent="0.2">
      <c r="H39763" s="12"/>
      <c r="J39763" s="29"/>
      <c r="K39763" s="45"/>
      <c r="L39763" s="45"/>
      <c r="M39763" s="45"/>
    </row>
    <row r="39764" spans="8:13" s="28" customFormat="1" x14ac:dyDescent="0.2">
      <c r="H39764" s="12"/>
      <c r="J39764" s="29"/>
      <c r="K39764" s="45"/>
      <c r="L39764" s="45"/>
      <c r="M39764" s="45"/>
    </row>
    <row r="39765" spans="8:13" s="28" customFormat="1" x14ac:dyDescent="0.2">
      <c r="H39765" s="12"/>
      <c r="J39765" s="29"/>
      <c r="K39765" s="45"/>
      <c r="L39765" s="45"/>
      <c r="M39765" s="45"/>
    </row>
    <row r="39766" spans="8:13" s="28" customFormat="1" x14ac:dyDescent="0.2">
      <c r="H39766" s="12"/>
      <c r="J39766" s="29"/>
      <c r="K39766" s="45"/>
      <c r="L39766" s="45"/>
      <c r="M39766" s="45"/>
    </row>
    <row r="39767" spans="8:13" s="28" customFormat="1" x14ac:dyDescent="0.2">
      <c r="H39767" s="12"/>
      <c r="J39767" s="29"/>
      <c r="K39767" s="45"/>
      <c r="L39767" s="45"/>
      <c r="M39767" s="45"/>
    </row>
    <row r="39768" spans="8:13" s="28" customFormat="1" x14ac:dyDescent="0.2">
      <c r="H39768" s="12"/>
      <c r="J39768" s="29"/>
      <c r="K39768" s="45"/>
      <c r="L39768" s="45"/>
      <c r="M39768" s="45"/>
    </row>
    <row r="39769" spans="8:13" s="28" customFormat="1" x14ac:dyDescent="0.2">
      <c r="H39769" s="12"/>
      <c r="J39769" s="29"/>
      <c r="K39769" s="45"/>
      <c r="L39769" s="45"/>
      <c r="M39769" s="45"/>
    </row>
    <row r="39770" spans="8:13" s="28" customFormat="1" x14ac:dyDescent="0.2">
      <c r="H39770" s="12"/>
      <c r="J39770" s="29"/>
      <c r="K39770" s="45"/>
      <c r="L39770" s="45"/>
      <c r="M39770" s="45"/>
    </row>
    <row r="39771" spans="8:13" s="28" customFormat="1" x14ac:dyDescent="0.2">
      <c r="H39771" s="12"/>
      <c r="J39771" s="29"/>
      <c r="K39771" s="45"/>
      <c r="L39771" s="45"/>
      <c r="M39771" s="45"/>
    </row>
    <row r="39772" spans="8:13" s="28" customFormat="1" x14ac:dyDescent="0.2">
      <c r="H39772" s="12"/>
      <c r="J39772" s="29"/>
      <c r="K39772" s="45"/>
      <c r="L39772" s="45"/>
      <c r="M39772" s="45"/>
    </row>
    <row r="39773" spans="8:13" s="28" customFormat="1" x14ac:dyDescent="0.2">
      <c r="H39773" s="12"/>
      <c r="J39773" s="29"/>
      <c r="K39773" s="45"/>
      <c r="L39773" s="45"/>
      <c r="M39773" s="45"/>
    </row>
    <row r="39774" spans="8:13" s="28" customFormat="1" x14ac:dyDescent="0.2">
      <c r="H39774" s="12"/>
      <c r="J39774" s="29"/>
      <c r="K39774" s="45"/>
      <c r="L39774" s="45"/>
      <c r="M39774" s="45"/>
    </row>
    <row r="39775" spans="8:13" s="28" customFormat="1" x14ac:dyDescent="0.2">
      <c r="H39775" s="12"/>
      <c r="J39775" s="29"/>
      <c r="K39775" s="45"/>
      <c r="L39775" s="45"/>
      <c r="M39775" s="45"/>
    </row>
    <row r="39776" spans="8:13" s="28" customFormat="1" x14ac:dyDescent="0.2">
      <c r="H39776" s="12"/>
      <c r="J39776" s="29"/>
      <c r="K39776" s="45"/>
      <c r="L39776" s="45"/>
      <c r="M39776" s="45"/>
    </row>
    <row r="39777" spans="8:13" s="28" customFormat="1" x14ac:dyDescent="0.2">
      <c r="H39777" s="12"/>
      <c r="J39777" s="29"/>
      <c r="K39777" s="45"/>
      <c r="L39777" s="45"/>
      <c r="M39777" s="45"/>
    </row>
    <row r="39778" spans="8:13" s="28" customFormat="1" x14ac:dyDescent="0.2">
      <c r="H39778" s="12"/>
      <c r="J39778" s="29"/>
      <c r="K39778" s="45"/>
      <c r="L39778" s="45"/>
      <c r="M39778" s="45"/>
    </row>
    <row r="39779" spans="8:13" s="28" customFormat="1" x14ac:dyDescent="0.2">
      <c r="H39779" s="12"/>
      <c r="J39779" s="29"/>
      <c r="K39779" s="45"/>
      <c r="L39779" s="45"/>
      <c r="M39779" s="45"/>
    </row>
    <row r="39780" spans="8:13" s="28" customFormat="1" x14ac:dyDescent="0.2">
      <c r="H39780" s="12"/>
      <c r="J39780" s="29"/>
      <c r="K39780" s="45"/>
      <c r="L39780" s="45"/>
      <c r="M39780" s="45"/>
    </row>
    <row r="39781" spans="8:13" s="28" customFormat="1" x14ac:dyDescent="0.2">
      <c r="H39781" s="12"/>
      <c r="J39781" s="29"/>
      <c r="K39781" s="45"/>
      <c r="L39781" s="45"/>
      <c r="M39781" s="45"/>
    </row>
    <row r="39782" spans="8:13" s="28" customFormat="1" x14ac:dyDescent="0.2">
      <c r="H39782" s="12"/>
      <c r="J39782" s="29"/>
      <c r="K39782" s="45"/>
      <c r="L39782" s="45"/>
      <c r="M39782" s="45"/>
    </row>
    <row r="39783" spans="8:13" s="28" customFormat="1" x14ac:dyDescent="0.2">
      <c r="H39783" s="12"/>
      <c r="J39783" s="29"/>
      <c r="K39783" s="45"/>
      <c r="L39783" s="45"/>
      <c r="M39783" s="45"/>
    </row>
    <row r="39784" spans="8:13" s="28" customFormat="1" x14ac:dyDescent="0.2">
      <c r="H39784" s="12"/>
      <c r="J39784" s="29"/>
      <c r="K39784" s="45"/>
      <c r="L39784" s="45"/>
      <c r="M39784" s="45"/>
    </row>
    <row r="39785" spans="8:13" s="28" customFormat="1" x14ac:dyDescent="0.2">
      <c r="H39785" s="12"/>
      <c r="J39785" s="29"/>
      <c r="K39785" s="45"/>
      <c r="L39785" s="45"/>
      <c r="M39785" s="45"/>
    </row>
    <row r="39786" spans="8:13" s="28" customFormat="1" x14ac:dyDescent="0.2">
      <c r="H39786" s="12"/>
      <c r="J39786" s="29"/>
      <c r="K39786" s="45"/>
      <c r="L39786" s="45"/>
      <c r="M39786" s="45"/>
    </row>
    <row r="39787" spans="8:13" s="28" customFormat="1" x14ac:dyDescent="0.2">
      <c r="H39787" s="12"/>
      <c r="J39787" s="29"/>
      <c r="K39787" s="45"/>
      <c r="L39787" s="45"/>
      <c r="M39787" s="45"/>
    </row>
    <row r="39788" spans="8:13" s="28" customFormat="1" x14ac:dyDescent="0.2">
      <c r="H39788" s="12"/>
      <c r="J39788" s="29"/>
      <c r="K39788" s="45"/>
      <c r="L39788" s="45"/>
      <c r="M39788" s="45"/>
    </row>
    <row r="39789" spans="8:13" s="28" customFormat="1" x14ac:dyDescent="0.2">
      <c r="H39789" s="12"/>
      <c r="J39789" s="29"/>
      <c r="K39789" s="45"/>
      <c r="L39789" s="45"/>
      <c r="M39789" s="45"/>
    </row>
    <row r="39790" spans="8:13" s="28" customFormat="1" x14ac:dyDescent="0.2">
      <c r="H39790" s="12"/>
      <c r="J39790" s="29"/>
      <c r="K39790" s="45"/>
      <c r="L39790" s="45"/>
      <c r="M39790" s="45"/>
    </row>
    <row r="39791" spans="8:13" s="28" customFormat="1" x14ac:dyDescent="0.2">
      <c r="H39791" s="12"/>
      <c r="J39791" s="29"/>
      <c r="K39791" s="45"/>
      <c r="L39791" s="45"/>
      <c r="M39791" s="45"/>
    </row>
    <row r="39792" spans="8:13" s="28" customFormat="1" x14ac:dyDescent="0.2">
      <c r="H39792" s="12"/>
      <c r="J39792" s="29"/>
      <c r="K39792" s="45"/>
      <c r="L39792" s="45"/>
      <c r="M39792" s="45"/>
    </row>
    <row r="39793" spans="8:13" s="28" customFormat="1" x14ac:dyDescent="0.2">
      <c r="H39793" s="12"/>
      <c r="J39793" s="29"/>
      <c r="K39793" s="45"/>
      <c r="L39793" s="45"/>
      <c r="M39793" s="45"/>
    </row>
    <row r="39794" spans="8:13" s="28" customFormat="1" x14ac:dyDescent="0.2">
      <c r="H39794" s="12"/>
      <c r="J39794" s="29"/>
      <c r="K39794" s="45"/>
      <c r="L39794" s="45"/>
      <c r="M39794" s="45"/>
    </row>
    <row r="39795" spans="8:13" s="28" customFormat="1" x14ac:dyDescent="0.2">
      <c r="H39795" s="12"/>
      <c r="J39795" s="29"/>
      <c r="K39795" s="45"/>
      <c r="L39795" s="45"/>
      <c r="M39795" s="45"/>
    </row>
    <row r="39796" spans="8:13" s="28" customFormat="1" x14ac:dyDescent="0.2">
      <c r="H39796" s="12"/>
      <c r="J39796" s="29"/>
      <c r="K39796" s="45"/>
      <c r="L39796" s="45"/>
      <c r="M39796" s="45"/>
    </row>
    <row r="39797" spans="8:13" s="28" customFormat="1" x14ac:dyDescent="0.2">
      <c r="H39797" s="12"/>
      <c r="J39797" s="29"/>
      <c r="K39797" s="45"/>
      <c r="L39797" s="45"/>
      <c r="M39797" s="45"/>
    </row>
    <row r="39798" spans="8:13" s="28" customFormat="1" x14ac:dyDescent="0.2">
      <c r="H39798" s="12"/>
      <c r="J39798" s="29"/>
      <c r="K39798" s="45"/>
      <c r="L39798" s="45"/>
      <c r="M39798" s="45"/>
    </row>
    <row r="39799" spans="8:13" s="28" customFormat="1" x14ac:dyDescent="0.2">
      <c r="H39799" s="12"/>
      <c r="J39799" s="29"/>
      <c r="K39799" s="45"/>
      <c r="L39799" s="45"/>
      <c r="M39799" s="45"/>
    </row>
    <row r="39800" spans="8:13" s="28" customFormat="1" x14ac:dyDescent="0.2">
      <c r="H39800" s="12"/>
      <c r="J39800" s="29"/>
      <c r="K39800" s="45"/>
      <c r="L39800" s="45"/>
      <c r="M39800" s="45"/>
    </row>
    <row r="39801" spans="8:13" s="28" customFormat="1" x14ac:dyDescent="0.2">
      <c r="H39801" s="12"/>
      <c r="J39801" s="29"/>
      <c r="K39801" s="45"/>
      <c r="L39801" s="45"/>
      <c r="M39801" s="45"/>
    </row>
    <row r="39802" spans="8:13" s="28" customFormat="1" x14ac:dyDescent="0.2">
      <c r="H39802" s="12"/>
      <c r="J39802" s="29"/>
      <c r="K39802" s="45"/>
      <c r="L39802" s="45"/>
      <c r="M39802" s="45"/>
    </row>
    <row r="39803" spans="8:13" s="28" customFormat="1" x14ac:dyDescent="0.2">
      <c r="H39803" s="12"/>
      <c r="J39803" s="29"/>
      <c r="K39803" s="45"/>
      <c r="L39803" s="45"/>
      <c r="M39803" s="45"/>
    </row>
    <row r="39804" spans="8:13" s="28" customFormat="1" x14ac:dyDescent="0.2">
      <c r="H39804" s="12"/>
      <c r="J39804" s="29"/>
      <c r="K39804" s="45"/>
      <c r="L39804" s="45"/>
      <c r="M39804" s="45"/>
    </row>
    <row r="39805" spans="8:13" s="28" customFormat="1" x14ac:dyDescent="0.2">
      <c r="H39805" s="12"/>
      <c r="J39805" s="29"/>
      <c r="K39805" s="45"/>
      <c r="L39805" s="45"/>
      <c r="M39805" s="45"/>
    </row>
    <row r="39806" spans="8:13" s="28" customFormat="1" x14ac:dyDescent="0.2">
      <c r="H39806" s="12"/>
      <c r="J39806" s="29"/>
      <c r="K39806" s="45"/>
      <c r="L39806" s="45"/>
      <c r="M39806" s="45"/>
    </row>
    <row r="39807" spans="8:13" s="28" customFormat="1" x14ac:dyDescent="0.2">
      <c r="H39807" s="12"/>
      <c r="J39807" s="29"/>
      <c r="K39807" s="45"/>
      <c r="L39807" s="45"/>
      <c r="M39807" s="45"/>
    </row>
    <row r="39808" spans="8:13" s="28" customFormat="1" x14ac:dyDescent="0.2">
      <c r="H39808" s="12"/>
      <c r="J39808" s="29"/>
      <c r="K39808" s="45"/>
      <c r="L39808" s="45"/>
      <c r="M39808" s="45"/>
    </row>
    <row r="39809" spans="8:13" s="28" customFormat="1" x14ac:dyDescent="0.2">
      <c r="H39809" s="12"/>
      <c r="J39809" s="29"/>
      <c r="K39809" s="45"/>
      <c r="L39809" s="45"/>
      <c r="M39809" s="45"/>
    </row>
    <row r="39810" spans="8:13" s="28" customFormat="1" x14ac:dyDescent="0.2">
      <c r="H39810" s="12"/>
      <c r="J39810" s="29"/>
      <c r="K39810" s="45"/>
      <c r="L39810" s="45"/>
      <c r="M39810" s="45"/>
    </row>
    <row r="39811" spans="8:13" s="28" customFormat="1" x14ac:dyDescent="0.2">
      <c r="H39811" s="12"/>
      <c r="J39811" s="29"/>
      <c r="K39811" s="45"/>
      <c r="L39811" s="45"/>
      <c r="M39811" s="45"/>
    </row>
    <row r="39812" spans="8:13" s="28" customFormat="1" x14ac:dyDescent="0.2">
      <c r="H39812" s="12"/>
      <c r="J39812" s="29"/>
      <c r="K39812" s="45"/>
      <c r="L39812" s="45"/>
      <c r="M39812" s="45"/>
    </row>
    <row r="39813" spans="8:13" s="28" customFormat="1" x14ac:dyDescent="0.2">
      <c r="H39813" s="12"/>
      <c r="J39813" s="29"/>
      <c r="K39813" s="45"/>
      <c r="L39813" s="45"/>
      <c r="M39813" s="45"/>
    </row>
    <row r="39814" spans="8:13" s="28" customFormat="1" x14ac:dyDescent="0.2">
      <c r="H39814" s="12"/>
      <c r="J39814" s="29"/>
      <c r="K39814" s="45"/>
      <c r="L39814" s="45"/>
      <c r="M39814" s="45"/>
    </row>
    <row r="39815" spans="8:13" s="28" customFormat="1" x14ac:dyDescent="0.2">
      <c r="H39815" s="12"/>
      <c r="J39815" s="29"/>
      <c r="K39815" s="45"/>
      <c r="L39815" s="45"/>
      <c r="M39815" s="45"/>
    </row>
    <row r="39816" spans="8:13" s="28" customFormat="1" x14ac:dyDescent="0.2">
      <c r="H39816" s="12"/>
      <c r="J39816" s="29"/>
      <c r="K39816" s="45"/>
      <c r="L39816" s="45"/>
      <c r="M39816" s="45"/>
    </row>
    <row r="39817" spans="8:13" s="28" customFormat="1" x14ac:dyDescent="0.2">
      <c r="H39817" s="12"/>
      <c r="J39817" s="29"/>
      <c r="K39817" s="45"/>
      <c r="L39817" s="45"/>
      <c r="M39817" s="45"/>
    </row>
    <row r="39818" spans="8:13" s="28" customFormat="1" x14ac:dyDescent="0.2">
      <c r="H39818" s="12"/>
      <c r="J39818" s="29"/>
      <c r="K39818" s="45"/>
      <c r="L39818" s="45"/>
      <c r="M39818" s="45"/>
    </row>
    <row r="39819" spans="8:13" s="28" customFormat="1" x14ac:dyDescent="0.2">
      <c r="H39819" s="12"/>
      <c r="J39819" s="29"/>
      <c r="K39819" s="45"/>
      <c r="L39819" s="45"/>
      <c r="M39819" s="45"/>
    </row>
    <row r="39820" spans="8:13" s="28" customFormat="1" x14ac:dyDescent="0.2">
      <c r="H39820" s="12"/>
      <c r="J39820" s="29"/>
      <c r="K39820" s="45"/>
      <c r="L39820" s="45"/>
      <c r="M39820" s="45"/>
    </row>
    <row r="39821" spans="8:13" s="28" customFormat="1" x14ac:dyDescent="0.2">
      <c r="H39821" s="12"/>
      <c r="J39821" s="29"/>
      <c r="K39821" s="45"/>
      <c r="L39821" s="45"/>
      <c r="M39821" s="45"/>
    </row>
    <row r="39822" spans="8:13" s="28" customFormat="1" x14ac:dyDescent="0.2">
      <c r="H39822" s="12"/>
      <c r="J39822" s="29"/>
      <c r="K39822" s="45"/>
      <c r="L39822" s="45"/>
      <c r="M39822" s="45"/>
    </row>
    <row r="39823" spans="8:13" s="28" customFormat="1" x14ac:dyDescent="0.2">
      <c r="H39823" s="12"/>
      <c r="J39823" s="29"/>
      <c r="K39823" s="45"/>
      <c r="L39823" s="45"/>
      <c r="M39823" s="45"/>
    </row>
    <row r="39824" spans="8:13" s="28" customFormat="1" x14ac:dyDescent="0.2">
      <c r="H39824" s="12"/>
      <c r="J39824" s="29"/>
      <c r="K39824" s="45"/>
      <c r="L39824" s="45"/>
      <c r="M39824" s="45"/>
    </row>
    <row r="39825" spans="8:13" s="28" customFormat="1" x14ac:dyDescent="0.2">
      <c r="H39825" s="12"/>
      <c r="J39825" s="29"/>
      <c r="K39825" s="45"/>
      <c r="L39825" s="45"/>
      <c r="M39825" s="45"/>
    </row>
    <row r="39826" spans="8:13" s="28" customFormat="1" x14ac:dyDescent="0.2">
      <c r="H39826" s="12"/>
      <c r="J39826" s="29"/>
      <c r="K39826" s="45"/>
      <c r="L39826" s="45"/>
      <c r="M39826" s="45"/>
    </row>
    <row r="39827" spans="8:13" s="28" customFormat="1" x14ac:dyDescent="0.2">
      <c r="H39827" s="12"/>
      <c r="J39827" s="29"/>
      <c r="K39827" s="45"/>
      <c r="L39827" s="45"/>
      <c r="M39827" s="45"/>
    </row>
    <row r="39828" spans="8:13" s="28" customFormat="1" x14ac:dyDescent="0.2">
      <c r="H39828" s="12"/>
      <c r="J39828" s="29"/>
      <c r="K39828" s="45"/>
      <c r="L39828" s="45"/>
      <c r="M39828" s="45"/>
    </row>
    <row r="39829" spans="8:13" s="28" customFormat="1" x14ac:dyDescent="0.2">
      <c r="H39829" s="12"/>
      <c r="J39829" s="29"/>
      <c r="K39829" s="45"/>
      <c r="L39829" s="45"/>
      <c r="M39829" s="45"/>
    </row>
    <row r="39830" spans="8:13" s="28" customFormat="1" x14ac:dyDescent="0.2">
      <c r="H39830" s="12"/>
      <c r="J39830" s="29"/>
      <c r="K39830" s="45"/>
      <c r="L39830" s="45"/>
      <c r="M39830" s="45"/>
    </row>
    <row r="39831" spans="8:13" s="28" customFormat="1" x14ac:dyDescent="0.2">
      <c r="H39831" s="12"/>
      <c r="J39831" s="29"/>
      <c r="K39831" s="45"/>
      <c r="L39831" s="45"/>
      <c r="M39831" s="45"/>
    </row>
    <row r="39832" spans="8:13" s="28" customFormat="1" x14ac:dyDescent="0.2">
      <c r="H39832" s="12"/>
      <c r="J39832" s="29"/>
      <c r="K39832" s="45"/>
      <c r="L39832" s="45"/>
      <c r="M39832" s="45"/>
    </row>
    <row r="39833" spans="8:13" s="28" customFormat="1" x14ac:dyDescent="0.2">
      <c r="H39833" s="12"/>
      <c r="J39833" s="29"/>
      <c r="K39833" s="45"/>
      <c r="L39833" s="45"/>
      <c r="M39833" s="45"/>
    </row>
    <row r="39834" spans="8:13" s="28" customFormat="1" x14ac:dyDescent="0.2">
      <c r="H39834" s="12"/>
      <c r="J39834" s="29"/>
      <c r="K39834" s="45"/>
      <c r="L39834" s="45"/>
      <c r="M39834" s="45"/>
    </row>
    <row r="39835" spans="8:13" s="28" customFormat="1" x14ac:dyDescent="0.2">
      <c r="H39835" s="12"/>
      <c r="J39835" s="29"/>
      <c r="K39835" s="45"/>
      <c r="L39835" s="45"/>
      <c r="M39835" s="45"/>
    </row>
    <row r="39836" spans="8:13" s="28" customFormat="1" x14ac:dyDescent="0.2">
      <c r="H39836" s="12"/>
      <c r="J39836" s="29"/>
      <c r="K39836" s="45"/>
      <c r="L39836" s="45"/>
      <c r="M39836" s="45"/>
    </row>
    <row r="39837" spans="8:13" s="28" customFormat="1" x14ac:dyDescent="0.2">
      <c r="H39837" s="12"/>
      <c r="J39837" s="29"/>
      <c r="K39837" s="45"/>
      <c r="L39837" s="45"/>
      <c r="M39837" s="45"/>
    </row>
    <row r="39838" spans="8:13" s="28" customFormat="1" x14ac:dyDescent="0.2">
      <c r="H39838" s="12"/>
      <c r="J39838" s="29"/>
      <c r="K39838" s="45"/>
      <c r="L39838" s="45"/>
      <c r="M39838" s="45"/>
    </row>
    <row r="39839" spans="8:13" s="28" customFormat="1" x14ac:dyDescent="0.2">
      <c r="H39839" s="12"/>
      <c r="J39839" s="29"/>
      <c r="K39839" s="45"/>
      <c r="L39839" s="45"/>
      <c r="M39839" s="45"/>
    </row>
    <row r="39840" spans="8:13" s="28" customFormat="1" x14ac:dyDescent="0.2">
      <c r="H39840" s="12"/>
      <c r="J39840" s="29"/>
      <c r="K39840" s="45"/>
      <c r="L39840" s="45"/>
      <c r="M39840" s="45"/>
    </row>
    <row r="39841" spans="8:13" s="28" customFormat="1" x14ac:dyDescent="0.2">
      <c r="H39841" s="12"/>
      <c r="J39841" s="29"/>
      <c r="K39841" s="45"/>
      <c r="L39841" s="45"/>
      <c r="M39841" s="45"/>
    </row>
    <row r="39842" spans="8:13" s="28" customFormat="1" x14ac:dyDescent="0.2">
      <c r="H39842" s="12"/>
      <c r="J39842" s="29"/>
      <c r="K39842" s="45"/>
      <c r="L39842" s="45"/>
      <c r="M39842" s="45"/>
    </row>
    <row r="39843" spans="8:13" s="28" customFormat="1" x14ac:dyDescent="0.2">
      <c r="H39843" s="12"/>
      <c r="J39843" s="29"/>
      <c r="K39843" s="45"/>
      <c r="L39843" s="45"/>
      <c r="M39843" s="45"/>
    </row>
    <row r="39844" spans="8:13" s="28" customFormat="1" x14ac:dyDescent="0.2">
      <c r="H39844" s="12"/>
      <c r="J39844" s="29"/>
      <c r="K39844" s="45"/>
      <c r="L39844" s="45"/>
      <c r="M39844" s="45"/>
    </row>
    <row r="39845" spans="8:13" s="28" customFormat="1" x14ac:dyDescent="0.2">
      <c r="H39845" s="12"/>
      <c r="J39845" s="29"/>
      <c r="K39845" s="45"/>
      <c r="L39845" s="45"/>
      <c r="M39845" s="45"/>
    </row>
    <row r="39846" spans="8:13" s="28" customFormat="1" x14ac:dyDescent="0.2">
      <c r="H39846" s="12"/>
      <c r="J39846" s="29"/>
      <c r="K39846" s="45"/>
      <c r="L39846" s="45"/>
      <c r="M39846" s="45"/>
    </row>
    <row r="39847" spans="8:13" s="28" customFormat="1" x14ac:dyDescent="0.2">
      <c r="H39847" s="12"/>
      <c r="J39847" s="29"/>
      <c r="K39847" s="45"/>
      <c r="L39847" s="45"/>
      <c r="M39847" s="45"/>
    </row>
    <row r="39848" spans="8:13" s="28" customFormat="1" x14ac:dyDescent="0.2">
      <c r="H39848" s="12"/>
      <c r="J39848" s="29"/>
      <c r="K39848" s="45"/>
      <c r="L39848" s="45"/>
      <c r="M39848" s="45"/>
    </row>
    <row r="39849" spans="8:13" s="28" customFormat="1" x14ac:dyDescent="0.2">
      <c r="H39849" s="12"/>
      <c r="J39849" s="29"/>
      <c r="K39849" s="45"/>
      <c r="L39849" s="45"/>
      <c r="M39849" s="45"/>
    </row>
    <row r="39850" spans="8:13" s="28" customFormat="1" x14ac:dyDescent="0.2">
      <c r="H39850" s="12"/>
      <c r="J39850" s="29"/>
      <c r="K39850" s="45"/>
      <c r="L39850" s="45"/>
      <c r="M39850" s="45"/>
    </row>
    <row r="39851" spans="8:13" s="28" customFormat="1" x14ac:dyDescent="0.2">
      <c r="H39851" s="12"/>
      <c r="J39851" s="29"/>
      <c r="K39851" s="45"/>
      <c r="L39851" s="45"/>
      <c r="M39851" s="45"/>
    </row>
    <row r="39852" spans="8:13" s="28" customFormat="1" x14ac:dyDescent="0.2">
      <c r="H39852" s="12"/>
      <c r="J39852" s="29"/>
      <c r="K39852" s="45"/>
      <c r="L39852" s="45"/>
      <c r="M39852" s="45"/>
    </row>
    <row r="39853" spans="8:13" s="28" customFormat="1" x14ac:dyDescent="0.2">
      <c r="H39853" s="12"/>
      <c r="J39853" s="29"/>
      <c r="K39853" s="45"/>
      <c r="L39853" s="45"/>
      <c r="M39853" s="45"/>
    </row>
    <row r="39854" spans="8:13" s="28" customFormat="1" x14ac:dyDescent="0.2">
      <c r="H39854" s="12"/>
      <c r="J39854" s="29"/>
      <c r="K39854" s="45"/>
      <c r="L39854" s="45"/>
      <c r="M39854" s="45"/>
    </row>
    <row r="39855" spans="8:13" s="28" customFormat="1" x14ac:dyDescent="0.2">
      <c r="H39855" s="12"/>
      <c r="J39855" s="29"/>
      <c r="K39855" s="45"/>
      <c r="L39855" s="45"/>
      <c r="M39855" s="45"/>
    </row>
    <row r="39856" spans="8:13" s="28" customFormat="1" x14ac:dyDescent="0.2">
      <c r="H39856" s="12"/>
      <c r="J39856" s="29"/>
      <c r="K39856" s="45"/>
      <c r="L39856" s="45"/>
      <c r="M39856" s="45"/>
    </row>
    <row r="39857" spans="8:13" s="28" customFormat="1" x14ac:dyDescent="0.2">
      <c r="H39857" s="12"/>
      <c r="J39857" s="29"/>
      <c r="K39857" s="45"/>
      <c r="L39857" s="45"/>
      <c r="M39857" s="45"/>
    </row>
    <row r="39858" spans="8:13" s="28" customFormat="1" x14ac:dyDescent="0.2">
      <c r="H39858" s="12"/>
      <c r="J39858" s="29"/>
      <c r="K39858" s="45"/>
      <c r="L39858" s="45"/>
      <c r="M39858" s="45"/>
    </row>
    <row r="39859" spans="8:13" s="28" customFormat="1" x14ac:dyDescent="0.2">
      <c r="H39859" s="12"/>
      <c r="J39859" s="29"/>
      <c r="K39859" s="45"/>
      <c r="L39859" s="45"/>
      <c r="M39859" s="45"/>
    </row>
    <row r="39860" spans="8:13" s="28" customFormat="1" x14ac:dyDescent="0.2">
      <c r="H39860" s="12"/>
      <c r="J39860" s="29"/>
      <c r="K39860" s="45"/>
      <c r="L39860" s="45"/>
      <c r="M39860" s="45"/>
    </row>
    <row r="39861" spans="8:13" s="28" customFormat="1" x14ac:dyDescent="0.2">
      <c r="H39861" s="12"/>
      <c r="J39861" s="29"/>
      <c r="K39861" s="45"/>
      <c r="L39861" s="45"/>
      <c r="M39861" s="45"/>
    </row>
    <row r="39862" spans="8:13" s="28" customFormat="1" x14ac:dyDescent="0.2">
      <c r="H39862" s="12"/>
      <c r="J39862" s="29"/>
      <c r="K39862" s="45"/>
      <c r="L39862" s="45"/>
      <c r="M39862" s="45"/>
    </row>
    <row r="39863" spans="8:13" s="28" customFormat="1" x14ac:dyDescent="0.2">
      <c r="H39863" s="12"/>
      <c r="J39863" s="29"/>
      <c r="K39863" s="45"/>
      <c r="L39863" s="45"/>
      <c r="M39863" s="45"/>
    </row>
    <row r="39864" spans="8:13" s="28" customFormat="1" x14ac:dyDescent="0.2">
      <c r="H39864" s="12"/>
      <c r="J39864" s="29"/>
      <c r="K39864" s="45"/>
      <c r="L39864" s="45"/>
      <c r="M39864" s="45"/>
    </row>
    <row r="39865" spans="8:13" s="28" customFormat="1" x14ac:dyDescent="0.2">
      <c r="H39865" s="12"/>
      <c r="J39865" s="29"/>
      <c r="K39865" s="45"/>
      <c r="L39865" s="45"/>
      <c r="M39865" s="45"/>
    </row>
    <row r="39866" spans="8:13" s="28" customFormat="1" x14ac:dyDescent="0.2">
      <c r="H39866" s="12"/>
      <c r="J39866" s="29"/>
      <c r="K39866" s="45"/>
      <c r="L39866" s="45"/>
      <c r="M39866" s="45"/>
    </row>
    <row r="39867" spans="8:13" s="28" customFormat="1" x14ac:dyDescent="0.2">
      <c r="H39867" s="12"/>
      <c r="J39867" s="29"/>
      <c r="K39867" s="45"/>
      <c r="L39867" s="45"/>
      <c r="M39867" s="45"/>
    </row>
    <row r="39868" spans="8:13" s="28" customFormat="1" x14ac:dyDescent="0.2">
      <c r="H39868" s="12"/>
      <c r="J39868" s="29"/>
      <c r="K39868" s="45"/>
      <c r="L39868" s="45"/>
      <c r="M39868" s="45"/>
    </row>
    <row r="39869" spans="8:13" s="28" customFormat="1" x14ac:dyDescent="0.2">
      <c r="H39869" s="12"/>
      <c r="J39869" s="29"/>
      <c r="K39869" s="45"/>
      <c r="L39869" s="45"/>
      <c r="M39869" s="45"/>
    </row>
    <row r="39870" spans="8:13" s="28" customFormat="1" x14ac:dyDescent="0.2">
      <c r="H39870" s="12"/>
      <c r="J39870" s="29"/>
      <c r="K39870" s="45"/>
      <c r="L39870" s="45"/>
      <c r="M39870" s="45"/>
    </row>
    <row r="39871" spans="8:13" s="28" customFormat="1" x14ac:dyDescent="0.2">
      <c r="H39871" s="12"/>
      <c r="J39871" s="29"/>
      <c r="K39871" s="45"/>
      <c r="L39871" s="45"/>
      <c r="M39871" s="45"/>
    </row>
    <row r="39872" spans="8:13" s="28" customFormat="1" x14ac:dyDescent="0.2">
      <c r="H39872" s="12"/>
      <c r="J39872" s="29"/>
      <c r="K39872" s="45"/>
      <c r="L39872" s="45"/>
      <c r="M39872" s="45"/>
    </row>
    <row r="39873" spans="8:13" s="28" customFormat="1" x14ac:dyDescent="0.2">
      <c r="H39873" s="12"/>
      <c r="J39873" s="29"/>
      <c r="K39873" s="45"/>
      <c r="L39873" s="45"/>
      <c r="M39873" s="45"/>
    </row>
    <row r="39874" spans="8:13" s="28" customFormat="1" x14ac:dyDescent="0.2">
      <c r="H39874" s="12"/>
      <c r="J39874" s="29"/>
      <c r="K39874" s="45"/>
      <c r="L39874" s="45"/>
      <c r="M39874" s="45"/>
    </row>
    <row r="39875" spans="8:13" s="28" customFormat="1" x14ac:dyDescent="0.2">
      <c r="H39875" s="12"/>
      <c r="J39875" s="29"/>
      <c r="K39875" s="45"/>
      <c r="L39875" s="45"/>
      <c r="M39875" s="45"/>
    </row>
    <row r="39876" spans="8:13" s="28" customFormat="1" x14ac:dyDescent="0.2">
      <c r="H39876" s="12"/>
      <c r="J39876" s="29"/>
      <c r="K39876" s="45"/>
      <c r="L39876" s="45"/>
      <c r="M39876" s="45"/>
    </row>
    <row r="39877" spans="8:13" s="28" customFormat="1" x14ac:dyDescent="0.2">
      <c r="H39877" s="12"/>
      <c r="J39877" s="29"/>
      <c r="K39877" s="45"/>
      <c r="L39877" s="45"/>
      <c r="M39877" s="45"/>
    </row>
    <row r="39878" spans="8:13" s="28" customFormat="1" x14ac:dyDescent="0.2">
      <c r="H39878" s="12"/>
      <c r="J39878" s="29"/>
      <c r="K39878" s="45"/>
      <c r="L39878" s="45"/>
      <c r="M39878" s="45"/>
    </row>
    <row r="39879" spans="8:13" s="28" customFormat="1" x14ac:dyDescent="0.2">
      <c r="H39879" s="12"/>
      <c r="J39879" s="29"/>
      <c r="K39879" s="45"/>
      <c r="L39879" s="45"/>
      <c r="M39879" s="45"/>
    </row>
    <row r="39880" spans="8:13" s="28" customFormat="1" x14ac:dyDescent="0.2">
      <c r="H39880" s="12"/>
      <c r="J39880" s="29"/>
      <c r="K39880" s="45"/>
      <c r="L39880" s="45"/>
      <c r="M39880" s="45"/>
    </row>
    <row r="39881" spans="8:13" s="28" customFormat="1" x14ac:dyDescent="0.2">
      <c r="H39881" s="12"/>
      <c r="J39881" s="29"/>
      <c r="K39881" s="45"/>
      <c r="L39881" s="45"/>
      <c r="M39881" s="45"/>
    </row>
    <row r="39882" spans="8:13" s="28" customFormat="1" x14ac:dyDescent="0.2">
      <c r="H39882" s="12"/>
      <c r="J39882" s="29"/>
      <c r="K39882" s="45"/>
      <c r="L39882" s="45"/>
      <c r="M39882" s="45"/>
    </row>
    <row r="39883" spans="8:13" s="28" customFormat="1" x14ac:dyDescent="0.2">
      <c r="H39883" s="12"/>
      <c r="J39883" s="29"/>
      <c r="K39883" s="45"/>
      <c r="L39883" s="45"/>
      <c r="M39883" s="45"/>
    </row>
    <row r="39884" spans="8:13" s="28" customFormat="1" x14ac:dyDescent="0.2">
      <c r="H39884" s="12"/>
      <c r="J39884" s="29"/>
      <c r="K39884" s="45"/>
      <c r="L39884" s="45"/>
      <c r="M39884" s="45"/>
    </row>
    <row r="39885" spans="8:13" s="28" customFormat="1" x14ac:dyDescent="0.2">
      <c r="H39885" s="12"/>
      <c r="J39885" s="29"/>
      <c r="K39885" s="45"/>
      <c r="L39885" s="45"/>
      <c r="M39885" s="45"/>
    </row>
    <row r="39886" spans="8:13" s="28" customFormat="1" x14ac:dyDescent="0.2">
      <c r="H39886" s="12"/>
      <c r="J39886" s="29"/>
      <c r="K39886" s="45"/>
      <c r="L39886" s="45"/>
      <c r="M39886" s="45"/>
    </row>
    <row r="39887" spans="8:13" s="28" customFormat="1" x14ac:dyDescent="0.2">
      <c r="H39887" s="12"/>
      <c r="J39887" s="29"/>
      <c r="K39887" s="45"/>
      <c r="L39887" s="45"/>
      <c r="M39887" s="45"/>
    </row>
    <row r="39888" spans="8:13" s="28" customFormat="1" x14ac:dyDescent="0.2">
      <c r="H39888" s="12"/>
      <c r="J39888" s="29"/>
      <c r="K39888" s="45"/>
      <c r="L39888" s="45"/>
      <c r="M39888" s="45"/>
    </row>
    <row r="39889" spans="8:13" s="28" customFormat="1" x14ac:dyDescent="0.2">
      <c r="H39889" s="12"/>
      <c r="J39889" s="29"/>
      <c r="K39889" s="45"/>
      <c r="L39889" s="45"/>
      <c r="M39889" s="45"/>
    </row>
    <row r="39890" spans="8:13" s="28" customFormat="1" x14ac:dyDescent="0.2">
      <c r="H39890" s="12"/>
      <c r="J39890" s="29"/>
      <c r="K39890" s="45"/>
      <c r="L39890" s="45"/>
      <c r="M39890" s="45"/>
    </row>
    <row r="39891" spans="8:13" s="28" customFormat="1" x14ac:dyDescent="0.2">
      <c r="H39891" s="12"/>
      <c r="J39891" s="29"/>
      <c r="K39891" s="45"/>
      <c r="L39891" s="45"/>
      <c r="M39891" s="45"/>
    </row>
    <row r="39892" spans="8:13" s="28" customFormat="1" x14ac:dyDescent="0.2">
      <c r="H39892" s="12"/>
      <c r="J39892" s="29"/>
      <c r="K39892" s="45"/>
      <c r="L39892" s="45"/>
      <c r="M39892" s="45"/>
    </row>
    <row r="39893" spans="8:13" s="28" customFormat="1" x14ac:dyDescent="0.2">
      <c r="H39893" s="12"/>
      <c r="J39893" s="29"/>
      <c r="K39893" s="45"/>
      <c r="L39893" s="45"/>
      <c r="M39893" s="45"/>
    </row>
    <row r="39894" spans="8:13" s="28" customFormat="1" x14ac:dyDescent="0.2">
      <c r="H39894" s="12"/>
      <c r="J39894" s="29"/>
      <c r="K39894" s="45"/>
      <c r="L39894" s="45"/>
      <c r="M39894" s="45"/>
    </row>
    <row r="39895" spans="8:13" s="28" customFormat="1" x14ac:dyDescent="0.2">
      <c r="H39895" s="12"/>
      <c r="J39895" s="29"/>
      <c r="K39895" s="45"/>
      <c r="L39895" s="45"/>
      <c r="M39895" s="45"/>
    </row>
    <row r="39896" spans="8:13" s="28" customFormat="1" x14ac:dyDescent="0.2">
      <c r="H39896" s="12"/>
      <c r="J39896" s="29"/>
      <c r="K39896" s="45"/>
      <c r="L39896" s="45"/>
      <c r="M39896" s="45"/>
    </row>
    <row r="39897" spans="8:13" s="28" customFormat="1" x14ac:dyDescent="0.2">
      <c r="H39897" s="12"/>
      <c r="J39897" s="29"/>
      <c r="K39897" s="45"/>
      <c r="L39897" s="45"/>
      <c r="M39897" s="45"/>
    </row>
    <row r="39898" spans="8:13" s="28" customFormat="1" x14ac:dyDescent="0.2">
      <c r="H39898" s="12"/>
      <c r="J39898" s="29"/>
      <c r="K39898" s="45"/>
      <c r="L39898" s="45"/>
      <c r="M39898" s="45"/>
    </row>
    <row r="39899" spans="8:13" s="28" customFormat="1" x14ac:dyDescent="0.2">
      <c r="H39899" s="12"/>
      <c r="J39899" s="29"/>
      <c r="K39899" s="45"/>
      <c r="L39899" s="45"/>
      <c r="M39899" s="45"/>
    </row>
    <row r="39900" spans="8:13" s="28" customFormat="1" x14ac:dyDescent="0.2">
      <c r="H39900" s="12"/>
      <c r="J39900" s="29"/>
      <c r="K39900" s="45"/>
      <c r="L39900" s="45"/>
      <c r="M39900" s="45"/>
    </row>
    <row r="39901" spans="8:13" s="28" customFormat="1" x14ac:dyDescent="0.2">
      <c r="H39901" s="12"/>
      <c r="J39901" s="29"/>
      <c r="K39901" s="45"/>
      <c r="L39901" s="45"/>
      <c r="M39901" s="45"/>
    </row>
    <row r="39902" spans="8:13" s="28" customFormat="1" x14ac:dyDescent="0.2">
      <c r="H39902" s="12"/>
      <c r="J39902" s="29"/>
      <c r="K39902" s="45"/>
      <c r="L39902" s="45"/>
      <c r="M39902" s="45"/>
    </row>
    <row r="39903" spans="8:13" s="28" customFormat="1" x14ac:dyDescent="0.2">
      <c r="H39903" s="12"/>
      <c r="J39903" s="29"/>
      <c r="K39903" s="45"/>
      <c r="L39903" s="45"/>
      <c r="M39903" s="45"/>
    </row>
    <row r="39904" spans="8:13" s="28" customFormat="1" x14ac:dyDescent="0.2">
      <c r="H39904" s="12"/>
      <c r="J39904" s="29"/>
      <c r="K39904" s="45"/>
      <c r="L39904" s="45"/>
      <c r="M39904" s="45"/>
    </row>
    <row r="39905" spans="8:13" s="28" customFormat="1" x14ac:dyDescent="0.2">
      <c r="H39905" s="12"/>
      <c r="J39905" s="29"/>
      <c r="K39905" s="45"/>
      <c r="L39905" s="45"/>
      <c r="M39905" s="45"/>
    </row>
    <row r="39906" spans="8:13" s="28" customFormat="1" x14ac:dyDescent="0.2">
      <c r="H39906" s="12"/>
      <c r="J39906" s="29"/>
      <c r="K39906" s="45"/>
      <c r="L39906" s="45"/>
      <c r="M39906" s="45"/>
    </row>
    <row r="39907" spans="8:13" s="28" customFormat="1" x14ac:dyDescent="0.2">
      <c r="H39907" s="12"/>
      <c r="J39907" s="29"/>
      <c r="K39907" s="45"/>
      <c r="L39907" s="45"/>
      <c r="M39907" s="45"/>
    </row>
    <row r="39908" spans="8:13" s="28" customFormat="1" x14ac:dyDescent="0.2">
      <c r="H39908" s="12"/>
      <c r="J39908" s="29"/>
      <c r="K39908" s="45"/>
      <c r="L39908" s="45"/>
      <c r="M39908" s="45"/>
    </row>
    <row r="39909" spans="8:13" s="28" customFormat="1" x14ac:dyDescent="0.2">
      <c r="H39909" s="12"/>
      <c r="J39909" s="29"/>
      <c r="K39909" s="45"/>
      <c r="L39909" s="45"/>
      <c r="M39909" s="45"/>
    </row>
    <row r="39910" spans="8:13" s="28" customFormat="1" x14ac:dyDescent="0.2">
      <c r="H39910" s="12"/>
      <c r="J39910" s="29"/>
      <c r="K39910" s="45"/>
      <c r="L39910" s="45"/>
      <c r="M39910" s="45"/>
    </row>
    <row r="39911" spans="8:13" s="28" customFormat="1" x14ac:dyDescent="0.2">
      <c r="H39911" s="12"/>
      <c r="J39911" s="29"/>
      <c r="K39911" s="45"/>
      <c r="L39911" s="45"/>
      <c r="M39911" s="45"/>
    </row>
    <row r="39912" spans="8:13" s="28" customFormat="1" x14ac:dyDescent="0.2">
      <c r="H39912" s="12"/>
      <c r="J39912" s="29"/>
      <c r="K39912" s="45"/>
      <c r="L39912" s="45"/>
      <c r="M39912" s="45"/>
    </row>
    <row r="39913" spans="8:13" s="28" customFormat="1" x14ac:dyDescent="0.2">
      <c r="H39913" s="12"/>
      <c r="J39913" s="29"/>
      <c r="K39913" s="45"/>
      <c r="L39913" s="45"/>
      <c r="M39913" s="45"/>
    </row>
    <row r="39914" spans="8:13" s="28" customFormat="1" x14ac:dyDescent="0.2">
      <c r="H39914" s="12"/>
      <c r="J39914" s="29"/>
      <c r="K39914" s="45"/>
      <c r="L39914" s="45"/>
      <c r="M39914" s="45"/>
    </row>
    <row r="39915" spans="8:13" s="28" customFormat="1" x14ac:dyDescent="0.2">
      <c r="H39915" s="12"/>
      <c r="J39915" s="29"/>
      <c r="K39915" s="45"/>
      <c r="L39915" s="45"/>
      <c r="M39915" s="45"/>
    </row>
    <row r="39916" spans="8:13" s="28" customFormat="1" x14ac:dyDescent="0.2">
      <c r="H39916" s="12"/>
      <c r="J39916" s="29"/>
      <c r="K39916" s="45"/>
      <c r="L39916" s="45"/>
      <c r="M39916" s="45"/>
    </row>
    <row r="39917" spans="8:13" s="28" customFormat="1" x14ac:dyDescent="0.2">
      <c r="H39917" s="12"/>
      <c r="J39917" s="29"/>
      <c r="K39917" s="45"/>
      <c r="L39917" s="45"/>
      <c r="M39917" s="45"/>
    </row>
    <row r="39918" spans="8:13" s="28" customFormat="1" x14ac:dyDescent="0.2">
      <c r="H39918" s="12"/>
      <c r="J39918" s="29"/>
      <c r="K39918" s="45"/>
      <c r="L39918" s="45"/>
      <c r="M39918" s="45"/>
    </row>
    <row r="39919" spans="8:13" s="28" customFormat="1" x14ac:dyDescent="0.2">
      <c r="H39919" s="12"/>
      <c r="J39919" s="29"/>
      <c r="K39919" s="45"/>
      <c r="L39919" s="45"/>
      <c r="M39919" s="45"/>
    </row>
    <row r="39920" spans="8:13" s="28" customFormat="1" x14ac:dyDescent="0.2">
      <c r="H39920" s="12"/>
      <c r="J39920" s="29"/>
      <c r="K39920" s="45"/>
      <c r="L39920" s="45"/>
      <c r="M39920" s="45"/>
    </row>
    <row r="39921" spans="8:13" s="28" customFormat="1" x14ac:dyDescent="0.2">
      <c r="H39921" s="12"/>
      <c r="J39921" s="29"/>
      <c r="K39921" s="45"/>
      <c r="L39921" s="45"/>
      <c r="M39921" s="45"/>
    </row>
    <row r="39922" spans="8:13" s="28" customFormat="1" x14ac:dyDescent="0.2">
      <c r="H39922" s="12"/>
      <c r="J39922" s="29"/>
      <c r="K39922" s="45"/>
      <c r="L39922" s="45"/>
      <c r="M39922" s="45"/>
    </row>
    <row r="39923" spans="8:13" s="28" customFormat="1" x14ac:dyDescent="0.2">
      <c r="H39923" s="12"/>
      <c r="J39923" s="29"/>
      <c r="K39923" s="45"/>
      <c r="L39923" s="45"/>
      <c r="M39923" s="45"/>
    </row>
    <row r="39924" spans="8:13" s="28" customFormat="1" x14ac:dyDescent="0.2">
      <c r="H39924" s="12"/>
      <c r="J39924" s="29"/>
      <c r="K39924" s="45"/>
      <c r="L39924" s="45"/>
      <c r="M39924" s="45"/>
    </row>
    <row r="39925" spans="8:13" s="28" customFormat="1" x14ac:dyDescent="0.2">
      <c r="H39925" s="12"/>
      <c r="J39925" s="29"/>
      <c r="K39925" s="45"/>
      <c r="L39925" s="45"/>
      <c r="M39925" s="45"/>
    </row>
    <row r="39926" spans="8:13" s="28" customFormat="1" x14ac:dyDescent="0.2">
      <c r="H39926" s="12"/>
      <c r="J39926" s="29"/>
      <c r="K39926" s="45"/>
      <c r="L39926" s="45"/>
      <c r="M39926" s="45"/>
    </row>
    <row r="39927" spans="8:13" s="28" customFormat="1" x14ac:dyDescent="0.2">
      <c r="H39927" s="12"/>
      <c r="J39927" s="29"/>
      <c r="K39927" s="45"/>
      <c r="L39927" s="45"/>
      <c r="M39927" s="45"/>
    </row>
    <row r="39928" spans="8:13" s="28" customFormat="1" x14ac:dyDescent="0.2">
      <c r="H39928" s="12"/>
      <c r="J39928" s="29"/>
      <c r="K39928" s="45"/>
      <c r="L39928" s="45"/>
      <c r="M39928" s="45"/>
    </row>
    <row r="39929" spans="8:13" s="28" customFormat="1" x14ac:dyDescent="0.2">
      <c r="H39929" s="12"/>
      <c r="J39929" s="29"/>
      <c r="K39929" s="45"/>
      <c r="L39929" s="45"/>
      <c r="M39929" s="45"/>
    </row>
    <row r="39930" spans="8:13" s="28" customFormat="1" x14ac:dyDescent="0.2">
      <c r="H39930" s="12"/>
      <c r="J39930" s="29"/>
      <c r="K39930" s="45"/>
      <c r="L39930" s="45"/>
      <c r="M39930" s="45"/>
    </row>
    <row r="39931" spans="8:13" s="28" customFormat="1" x14ac:dyDescent="0.2">
      <c r="H39931" s="12"/>
      <c r="J39931" s="29"/>
      <c r="K39931" s="45"/>
      <c r="L39931" s="45"/>
      <c r="M39931" s="45"/>
    </row>
    <row r="39932" spans="8:13" s="28" customFormat="1" x14ac:dyDescent="0.2">
      <c r="H39932" s="12"/>
      <c r="J39932" s="29"/>
      <c r="K39932" s="45"/>
      <c r="L39932" s="45"/>
      <c r="M39932" s="45"/>
    </row>
    <row r="39933" spans="8:13" s="28" customFormat="1" x14ac:dyDescent="0.2">
      <c r="H39933" s="12"/>
      <c r="J39933" s="29"/>
      <c r="K39933" s="45"/>
      <c r="L39933" s="45"/>
      <c r="M39933" s="45"/>
    </row>
    <row r="39934" spans="8:13" s="28" customFormat="1" x14ac:dyDescent="0.2">
      <c r="H39934" s="12"/>
      <c r="J39934" s="29"/>
      <c r="K39934" s="45"/>
      <c r="L39934" s="45"/>
      <c r="M39934" s="45"/>
    </row>
    <row r="39935" spans="8:13" s="28" customFormat="1" x14ac:dyDescent="0.2">
      <c r="H39935" s="12"/>
      <c r="J39935" s="29"/>
      <c r="K39935" s="45"/>
      <c r="L39935" s="45"/>
      <c r="M39935" s="45"/>
    </row>
    <row r="39936" spans="8:13" s="28" customFormat="1" x14ac:dyDescent="0.2">
      <c r="H39936" s="12"/>
      <c r="J39936" s="29"/>
      <c r="K39936" s="45"/>
      <c r="L39936" s="45"/>
      <c r="M39936" s="45"/>
    </row>
    <row r="39937" spans="8:13" s="28" customFormat="1" x14ac:dyDescent="0.2">
      <c r="H39937" s="12"/>
      <c r="J39937" s="29"/>
      <c r="K39937" s="45"/>
      <c r="L39937" s="45"/>
      <c r="M39937" s="45"/>
    </row>
    <row r="39938" spans="8:13" s="28" customFormat="1" x14ac:dyDescent="0.2">
      <c r="H39938" s="12"/>
      <c r="J39938" s="29"/>
      <c r="K39938" s="45"/>
      <c r="L39938" s="45"/>
      <c r="M39938" s="45"/>
    </row>
    <row r="39939" spans="8:13" s="28" customFormat="1" x14ac:dyDescent="0.2">
      <c r="H39939" s="12"/>
      <c r="J39939" s="29"/>
      <c r="K39939" s="45"/>
      <c r="L39939" s="45"/>
      <c r="M39939" s="45"/>
    </row>
    <row r="39940" spans="8:13" s="28" customFormat="1" x14ac:dyDescent="0.2">
      <c r="H39940" s="12"/>
      <c r="J39940" s="29"/>
      <c r="K39940" s="45"/>
      <c r="L39940" s="45"/>
      <c r="M39940" s="45"/>
    </row>
    <row r="39941" spans="8:13" s="28" customFormat="1" x14ac:dyDescent="0.2">
      <c r="H39941" s="12"/>
      <c r="J39941" s="29"/>
      <c r="K39941" s="45"/>
      <c r="L39941" s="45"/>
      <c r="M39941" s="45"/>
    </row>
    <row r="39942" spans="8:13" s="28" customFormat="1" x14ac:dyDescent="0.2">
      <c r="H39942" s="12"/>
      <c r="J39942" s="29"/>
      <c r="K39942" s="45"/>
      <c r="L39942" s="45"/>
      <c r="M39942" s="45"/>
    </row>
    <row r="39943" spans="8:13" s="28" customFormat="1" x14ac:dyDescent="0.2">
      <c r="H39943" s="12"/>
      <c r="J39943" s="29"/>
      <c r="K39943" s="45"/>
      <c r="L39943" s="45"/>
      <c r="M39943" s="45"/>
    </row>
    <row r="39944" spans="8:13" s="28" customFormat="1" x14ac:dyDescent="0.2">
      <c r="H39944" s="12"/>
      <c r="J39944" s="29"/>
      <c r="K39944" s="45"/>
      <c r="L39944" s="45"/>
      <c r="M39944" s="45"/>
    </row>
    <row r="39945" spans="8:13" s="28" customFormat="1" x14ac:dyDescent="0.2">
      <c r="H39945" s="12"/>
      <c r="J39945" s="29"/>
      <c r="K39945" s="45"/>
      <c r="L39945" s="45"/>
      <c r="M39945" s="45"/>
    </row>
    <row r="39946" spans="8:13" s="28" customFormat="1" x14ac:dyDescent="0.2">
      <c r="H39946" s="12"/>
      <c r="J39946" s="29"/>
      <c r="K39946" s="45"/>
      <c r="L39946" s="45"/>
      <c r="M39946" s="45"/>
    </row>
    <row r="39947" spans="8:13" s="28" customFormat="1" x14ac:dyDescent="0.2">
      <c r="H39947" s="12"/>
      <c r="J39947" s="29"/>
      <c r="K39947" s="45"/>
      <c r="L39947" s="45"/>
      <c r="M39947" s="45"/>
    </row>
    <row r="39948" spans="8:13" s="28" customFormat="1" x14ac:dyDescent="0.2">
      <c r="H39948" s="12"/>
      <c r="J39948" s="29"/>
      <c r="K39948" s="45"/>
      <c r="L39948" s="45"/>
      <c r="M39948" s="45"/>
    </row>
    <row r="39949" spans="8:13" s="28" customFormat="1" x14ac:dyDescent="0.2">
      <c r="H39949" s="12"/>
      <c r="J39949" s="29"/>
      <c r="K39949" s="45"/>
      <c r="L39949" s="45"/>
      <c r="M39949" s="45"/>
    </row>
    <row r="39950" spans="8:13" s="28" customFormat="1" x14ac:dyDescent="0.2">
      <c r="H39950" s="12"/>
      <c r="J39950" s="29"/>
      <c r="K39950" s="45"/>
      <c r="L39950" s="45"/>
      <c r="M39950" s="45"/>
    </row>
    <row r="39951" spans="8:13" s="28" customFormat="1" x14ac:dyDescent="0.2">
      <c r="H39951" s="12"/>
      <c r="J39951" s="29"/>
      <c r="K39951" s="45"/>
      <c r="L39951" s="45"/>
      <c r="M39951" s="45"/>
    </row>
    <row r="39952" spans="8:13" s="28" customFormat="1" x14ac:dyDescent="0.2">
      <c r="H39952" s="12"/>
      <c r="J39952" s="29"/>
      <c r="K39952" s="45"/>
      <c r="L39952" s="45"/>
      <c r="M39952" s="45"/>
    </row>
    <row r="39953" spans="8:13" s="28" customFormat="1" x14ac:dyDescent="0.2">
      <c r="H39953" s="12"/>
      <c r="J39953" s="29"/>
      <c r="K39953" s="45"/>
      <c r="L39953" s="45"/>
      <c r="M39953" s="45"/>
    </row>
    <row r="39954" spans="8:13" s="28" customFormat="1" x14ac:dyDescent="0.2">
      <c r="H39954" s="12"/>
      <c r="J39954" s="29"/>
      <c r="K39954" s="45"/>
      <c r="L39954" s="45"/>
      <c r="M39954" s="45"/>
    </row>
    <row r="39955" spans="8:13" s="28" customFormat="1" x14ac:dyDescent="0.2">
      <c r="H39955" s="12"/>
      <c r="J39955" s="29"/>
      <c r="K39955" s="45"/>
      <c r="L39955" s="45"/>
      <c r="M39955" s="45"/>
    </row>
    <row r="39956" spans="8:13" s="28" customFormat="1" x14ac:dyDescent="0.2">
      <c r="H39956" s="12"/>
      <c r="J39956" s="29"/>
      <c r="K39956" s="45"/>
      <c r="L39956" s="45"/>
      <c r="M39956" s="45"/>
    </row>
    <row r="39957" spans="8:13" s="28" customFormat="1" x14ac:dyDescent="0.2">
      <c r="H39957" s="12"/>
      <c r="J39957" s="29"/>
      <c r="K39957" s="45"/>
      <c r="L39957" s="45"/>
      <c r="M39957" s="45"/>
    </row>
    <row r="39958" spans="8:13" s="28" customFormat="1" x14ac:dyDescent="0.2">
      <c r="H39958" s="12"/>
      <c r="J39958" s="29"/>
      <c r="K39958" s="45"/>
      <c r="L39958" s="45"/>
      <c r="M39958" s="45"/>
    </row>
    <row r="39959" spans="8:13" s="28" customFormat="1" x14ac:dyDescent="0.2">
      <c r="H39959" s="12"/>
      <c r="J39959" s="29"/>
      <c r="K39959" s="45"/>
      <c r="L39959" s="45"/>
      <c r="M39959" s="45"/>
    </row>
    <row r="39960" spans="8:13" s="28" customFormat="1" x14ac:dyDescent="0.2">
      <c r="H39960" s="12"/>
      <c r="J39960" s="29"/>
      <c r="K39960" s="45"/>
      <c r="L39960" s="45"/>
      <c r="M39960" s="45"/>
    </row>
    <row r="39961" spans="8:13" s="28" customFormat="1" x14ac:dyDescent="0.2">
      <c r="H39961" s="12"/>
      <c r="J39961" s="29"/>
      <c r="K39961" s="45"/>
      <c r="L39961" s="45"/>
      <c r="M39961" s="45"/>
    </row>
    <row r="39962" spans="8:13" s="28" customFormat="1" x14ac:dyDescent="0.2">
      <c r="H39962" s="12"/>
      <c r="J39962" s="29"/>
      <c r="K39962" s="45"/>
      <c r="L39962" s="45"/>
      <c r="M39962" s="45"/>
    </row>
    <row r="39963" spans="8:13" s="28" customFormat="1" x14ac:dyDescent="0.2">
      <c r="H39963" s="12"/>
      <c r="J39963" s="29"/>
      <c r="K39963" s="45"/>
      <c r="L39963" s="45"/>
      <c r="M39963" s="45"/>
    </row>
    <row r="39964" spans="8:13" s="28" customFormat="1" x14ac:dyDescent="0.2">
      <c r="H39964" s="12"/>
      <c r="J39964" s="29"/>
      <c r="K39964" s="45"/>
      <c r="L39964" s="45"/>
      <c r="M39964" s="45"/>
    </row>
    <row r="39965" spans="8:13" s="28" customFormat="1" x14ac:dyDescent="0.2">
      <c r="H39965" s="12"/>
      <c r="J39965" s="29"/>
      <c r="K39965" s="45"/>
      <c r="L39965" s="45"/>
      <c r="M39965" s="45"/>
    </row>
    <row r="39966" spans="8:13" s="28" customFormat="1" x14ac:dyDescent="0.2">
      <c r="H39966" s="12"/>
      <c r="J39966" s="29"/>
      <c r="K39966" s="45"/>
      <c r="L39966" s="45"/>
      <c r="M39966" s="45"/>
    </row>
    <row r="39967" spans="8:13" s="28" customFormat="1" x14ac:dyDescent="0.2">
      <c r="H39967" s="12"/>
      <c r="J39967" s="29"/>
      <c r="K39967" s="45"/>
      <c r="L39967" s="45"/>
      <c r="M39967" s="45"/>
    </row>
    <row r="39968" spans="8:13" s="28" customFormat="1" x14ac:dyDescent="0.2">
      <c r="H39968" s="12"/>
      <c r="J39968" s="29"/>
      <c r="K39968" s="45"/>
      <c r="L39968" s="45"/>
      <c r="M39968" s="45"/>
    </row>
    <row r="39969" spans="8:13" s="28" customFormat="1" x14ac:dyDescent="0.2">
      <c r="H39969" s="12"/>
      <c r="J39969" s="29"/>
      <c r="K39969" s="45"/>
      <c r="L39969" s="45"/>
      <c r="M39969" s="45"/>
    </row>
    <row r="39970" spans="8:13" s="28" customFormat="1" x14ac:dyDescent="0.2">
      <c r="H39970" s="12"/>
      <c r="J39970" s="29"/>
      <c r="K39970" s="45"/>
      <c r="L39970" s="45"/>
      <c r="M39970" s="45"/>
    </row>
    <row r="39971" spans="8:13" s="28" customFormat="1" x14ac:dyDescent="0.2">
      <c r="H39971" s="12"/>
      <c r="J39971" s="29"/>
      <c r="K39971" s="45"/>
      <c r="L39971" s="45"/>
      <c r="M39971" s="45"/>
    </row>
    <row r="39972" spans="8:13" s="28" customFormat="1" x14ac:dyDescent="0.2">
      <c r="H39972" s="12"/>
      <c r="J39972" s="29"/>
      <c r="K39972" s="45"/>
      <c r="L39972" s="45"/>
      <c r="M39972" s="45"/>
    </row>
    <row r="39973" spans="8:13" s="28" customFormat="1" x14ac:dyDescent="0.2">
      <c r="H39973" s="12"/>
      <c r="J39973" s="29"/>
      <c r="K39973" s="45"/>
      <c r="L39973" s="45"/>
      <c r="M39973" s="45"/>
    </row>
    <row r="39974" spans="8:13" s="28" customFormat="1" x14ac:dyDescent="0.2">
      <c r="H39974" s="12"/>
      <c r="J39974" s="29"/>
      <c r="K39974" s="45"/>
      <c r="L39974" s="45"/>
      <c r="M39974" s="45"/>
    </row>
    <row r="39975" spans="8:13" s="28" customFormat="1" x14ac:dyDescent="0.2">
      <c r="H39975" s="12"/>
      <c r="J39975" s="29"/>
      <c r="K39975" s="45"/>
      <c r="L39975" s="45"/>
      <c r="M39975" s="45"/>
    </row>
    <row r="39976" spans="8:13" s="28" customFormat="1" x14ac:dyDescent="0.2">
      <c r="H39976" s="12"/>
      <c r="J39976" s="29"/>
      <c r="K39976" s="45"/>
      <c r="L39976" s="45"/>
      <c r="M39976" s="45"/>
    </row>
    <row r="39977" spans="8:13" s="28" customFormat="1" x14ac:dyDescent="0.2">
      <c r="H39977" s="12"/>
      <c r="J39977" s="29"/>
      <c r="K39977" s="45"/>
      <c r="L39977" s="45"/>
      <c r="M39977" s="45"/>
    </row>
    <row r="39978" spans="8:13" s="28" customFormat="1" x14ac:dyDescent="0.2">
      <c r="H39978" s="12"/>
      <c r="J39978" s="29"/>
      <c r="K39978" s="45"/>
      <c r="L39978" s="45"/>
      <c r="M39978" s="45"/>
    </row>
    <row r="39979" spans="8:13" s="28" customFormat="1" x14ac:dyDescent="0.2">
      <c r="H39979" s="12"/>
      <c r="J39979" s="29"/>
      <c r="K39979" s="45"/>
      <c r="L39979" s="45"/>
      <c r="M39979" s="45"/>
    </row>
    <row r="39980" spans="8:13" s="28" customFormat="1" x14ac:dyDescent="0.2">
      <c r="H39980" s="12"/>
      <c r="J39980" s="29"/>
      <c r="K39980" s="45"/>
      <c r="L39980" s="45"/>
      <c r="M39980" s="45"/>
    </row>
    <row r="39981" spans="8:13" s="28" customFormat="1" x14ac:dyDescent="0.2">
      <c r="H39981" s="12"/>
      <c r="J39981" s="29"/>
      <c r="K39981" s="45"/>
      <c r="L39981" s="45"/>
      <c r="M39981" s="45"/>
    </row>
    <row r="39982" spans="8:13" s="28" customFormat="1" x14ac:dyDescent="0.2">
      <c r="H39982" s="12"/>
      <c r="J39982" s="29"/>
      <c r="K39982" s="45"/>
      <c r="L39982" s="45"/>
      <c r="M39982" s="45"/>
    </row>
    <row r="39983" spans="8:13" s="28" customFormat="1" x14ac:dyDescent="0.2">
      <c r="H39983" s="12"/>
      <c r="J39983" s="29"/>
      <c r="K39983" s="45"/>
      <c r="L39983" s="45"/>
      <c r="M39983" s="45"/>
    </row>
    <row r="39984" spans="8:13" s="28" customFormat="1" x14ac:dyDescent="0.2">
      <c r="H39984" s="12"/>
      <c r="J39984" s="29"/>
      <c r="K39984" s="45"/>
      <c r="L39984" s="45"/>
      <c r="M39984" s="45"/>
    </row>
    <row r="39985" spans="8:13" s="28" customFormat="1" x14ac:dyDescent="0.2">
      <c r="H39985" s="12"/>
      <c r="J39985" s="29"/>
      <c r="K39985" s="45"/>
      <c r="L39985" s="45"/>
      <c r="M39985" s="45"/>
    </row>
    <row r="39986" spans="8:13" s="28" customFormat="1" x14ac:dyDescent="0.2">
      <c r="H39986" s="12"/>
      <c r="J39986" s="29"/>
      <c r="K39986" s="45"/>
      <c r="L39986" s="45"/>
      <c r="M39986" s="45"/>
    </row>
    <row r="39987" spans="8:13" s="28" customFormat="1" x14ac:dyDescent="0.2">
      <c r="H39987" s="12"/>
      <c r="J39987" s="29"/>
      <c r="K39987" s="45"/>
      <c r="L39987" s="45"/>
      <c r="M39987" s="45"/>
    </row>
    <row r="39988" spans="8:13" s="28" customFormat="1" x14ac:dyDescent="0.2">
      <c r="H39988" s="12"/>
      <c r="J39988" s="29"/>
      <c r="K39988" s="45"/>
      <c r="L39988" s="45"/>
      <c r="M39988" s="45"/>
    </row>
    <row r="39989" spans="8:13" s="28" customFormat="1" x14ac:dyDescent="0.2">
      <c r="H39989" s="12"/>
      <c r="J39989" s="29"/>
      <c r="K39989" s="45"/>
      <c r="L39989" s="45"/>
      <c r="M39989" s="45"/>
    </row>
    <row r="39990" spans="8:13" s="28" customFormat="1" x14ac:dyDescent="0.2">
      <c r="H39990" s="12"/>
      <c r="J39990" s="29"/>
      <c r="K39990" s="45"/>
      <c r="L39990" s="45"/>
      <c r="M39990" s="45"/>
    </row>
    <row r="39991" spans="8:13" s="28" customFormat="1" x14ac:dyDescent="0.2">
      <c r="H39991" s="12"/>
      <c r="J39991" s="29"/>
      <c r="K39991" s="45"/>
      <c r="L39991" s="45"/>
      <c r="M39991" s="45"/>
    </row>
    <row r="39992" spans="8:13" s="28" customFormat="1" x14ac:dyDescent="0.2">
      <c r="H39992" s="12"/>
      <c r="J39992" s="29"/>
      <c r="K39992" s="45"/>
      <c r="L39992" s="45"/>
      <c r="M39992" s="45"/>
    </row>
    <row r="39993" spans="8:13" s="28" customFormat="1" x14ac:dyDescent="0.2">
      <c r="H39993" s="12"/>
      <c r="J39993" s="29"/>
      <c r="K39993" s="45"/>
      <c r="L39993" s="45"/>
      <c r="M39993" s="45"/>
    </row>
    <row r="39994" spans="8:13" s="28" customFormat="1" x14ac:dyDescent="0.2">
      <c r="H39994" s="12"/>
      <c r="J39994" s="29"/>
      <c r="K39994" s="45"/>
      <c r="L39994" s="45"/>
      <c r="M39994" s="45"/>
    </row>
    <row r="39995" spans="8:13" s="28" customFormat="1" x14ac:dyDescent="0.2">
      <c r="H39995" s="12"/>
      <c r="J39995" s="29"/>
      <c r="K39995" s="45"/>
      <c r="L39995" s="45"/>
      <c r="M39995" s="45"/>
    </row>
    <row r="39996" spans="8:13" s="28" customFormat="1" x14ac:dyDescent="0.2">
      <c r="H39996" s="12"/>
      <c r="J39996" s="29"/>
      <c r="K39996" s="45"/>
      <c r="L39996" s="45"/>
      <c r="M39996" s="45"/>
    </row>
    <row r="39997" spans="8:13" s="28" customFormat="1" x14ac:dyDescent="0.2">
      <c r="H39997" s="12"/>
      <c r="J39997" s="29"/>
      <c r="K39997" s="45"/>
      <c r="L39997" s="45"/>
      <c r="M39997" s="45"/>
    </row>
    <row r="39998" spans="8:13" s="28" customFormat="1" x14ac:dyDescent="0.2">
      <c r="H39998" s="12"/>
      <c r="J39998" s="29"/>
      <c r="K39998" s="45"/>
      <c r="L39998" s="45"/>
      <c r="M39998" s="45"/>
    </row>
    <row r="39999" spans="8:13" s="28" customFormat="1" x14ac:dyDescent="0.2">
      <c r="H39999" s="12"/>
      <c r="J39999" s="29"/>
      <c r="K39999" s="45"/>
      <c r="L39999" s="45"/>
      <c r="M39999" s="45"/>
    </row>
    <row r="40000" spans="8:13" s="28" customFormat="1" x14ac:dyDescent="0.2">
      <c r="H40000" s="12"/>
      <c r="J40000" s="29"/>
      <c r="K40000" s="45"/>
      <c r="L40000" s="45"/>
      <c r="M40000" s="45"/>
    </row>
    <row r="40001" spans="8:13" s="28" customFormat="1" x14ac:dyDescent="0.2">
      <c r="H40001" s="12"/>
      <c r="J40001" s="29"/>
      <c r="K40001" s="45"/>
      <c r="L40001" s="45"/>
      <c r="M40001" s="45"/>
    </row>
    <row r="40002" spans="8:13" s="28" customFormat="1" x14ac:dyDescent="0.2">
      <c r="H40002" s="12"/>
      <c r="J40002" s="29"/>
      <c r="K40002" s="45"/>
      <c r="L40002" s="45"/>
      <c r="M40002" s="45"/>
    </row>
    <row r="40003" spans="8:13" s="28" customFormat="1" x14ac:dyDescent="0.2">
      <c r="H40003" s="12"/>
      <c r="J40003" s="29"/>
      <c r="K40003" s="45"/>
      <c r="L40003" s="45"/>
      <c r="M40003" s="45"/>
    </row>
    <row r="40004" spans="8:13" s="28" customFormat="1" x14ac:dyDescent="0.2">
      <c r="H40004" s="12"/>
      <c r="J40004" s="29"/>
      <c r="K40004" s="45"/>
      <c r="L40004" s="45"/>
      <c r="M40004" s="45"/>
    </row>
    <row r="40005" spans="8:13" s="28" customFormat="1" x14ac:dyDescent="0.2">
      <c r="H40005" s="12"/>
      <c r="J40005" s="29"/>
      <c r="K40005" s="45"/>
      <c r="L40005" s="45"/>
      <c r="M40005" s="45"/>
    </row>
    <row r="40006" spans="8:13" s="28" customFormat="1" x14ac:dyDescent="0.2">
      <c r="H40006" s="12"/>
      <c r="J40006" s="29"/>
      <c r="K40006" s="45"/>
      <c r="L40006" s="45"/>
      <c r="M40006" s="45"/>
    </row>
    <row r="40007" spans="8:13" s="28" customFormat="1" x14ac:dyDescent="0.2">
      <c r="H40007" s="12"/>
      <c r="J40007" s="29"/>
      <c r="K40007" s="45"/>
      <c r="L40007" s="45"/>
      <c r="M40007" s="45"/>
    </row>
    <row r="40008" spans="8:13" s="28" customFormat="1" x14ac:dyDescent="0.2">
      <c r="H40008" s="12"/>
      <c r="J40008" s="29"/>
      <c r="K40008" s="45"/>
      <c r="L40008" s="45"/>
      <c r="M40008" s="45"/>
    </row>
    <row r="40009" spans="8:13" s="28" customFormat="1" x14ac:dyDescent="0.2">
      <c r="H40009" s="12"/>
      <c r="J40009" s="29"/>
      <c r="K40009" s="45"/>
      <c r="L40009" s="45"/>
      <c r="M40009" s="45"/>
    </row>
    <row r="40010" spans="8:13" s="28" customFormat="1" x14ac:dyDescent="0.2">
      <c r="H40010" s="12"/>
      <c r="J40010" s="29"/>
      <c r="K40010" s="45"/>
      <c r="L40010" s="45"/>
      <c r="M40010" s="45"/>
    </row>
    <row r="40011" spans="8:13" s="28" customFormat="1" x14ac:dyDescent="0.2">
      <c r="H40011" s="12"/>
      <c r="J40011" s="29"/>
      <c r="K40011" s="45"/>
      <c r="L40011" s="45"/>
      <c r="M40011" s="45"/>
    </row>
    <row r="40012" spans="8:13" s="28" customFormat="1" x14ac:dyDescent="0.2">
      <c r="H40012" s="12"/>
      <c r="J40012" s="29"/>
      <c r="K40012" s="45"/>
      <c r="L40012" s="45"/>
      <c r="M40012" s="45"/>
    </row>
    <row r="40013" spans="8:13" s="28" customFormat="1" x14ac:dyDescent="0.2">
      <c r="H40013" s="12"/>
      <c r="J40013" s="29"/>
      <c r="K40013" s="45"/>
      <c r="L40013" s="45"/>
      <c r="M40013" s="45"/>
    </row>
    <row r="40014" spans="8:13" s="28" customFormat="1" x14ac:dyDescent="0.2">
      <c r="H40014" s="12"/>
      <c r="J40014" s="29"/>
      <c r="K40014" s="45"/>
      <c r="L40014" s="45"/>
      <c r="M40014" s="45"/>
    </row>
    <row r="40015" spans="8:13" s="28" customFormat="1" x14ac:dyDescent="0.2">
      <c r="H40015" s="12"/>
      <c r="J40015" s="29"/>
      <c r="K40015" s="45"/>
      <c r="L40015" s="45"/>
      <c r="M40015" s="45"/>
    </row>
    <row r="40016" spans="8:13" s="28" customFormat="1" x14ac:dyDescent="0.2">
      <c r="H40016" s="12"/>
      <c r="J40016" s="29"/>
      <c r="K40016" s="45"/>
      <c r="L40016" s="45"/>
      <c r="M40016" s="45"/>
    </row>
    <row r="40017" spans="8:13" s="28" customFormat="1" x14ac:dyDescent="0.2">
      <c r="H40017" s="12"/>
      <c r="J40017" s="29"/>
      <c r="K40017" s="45"/>
      <c r="L40017" s="45"/>
      <c r="M40017" s="45"/>
    </row>
    <row r="40018" spans="8:13" s="28" customFormat="1" x14ac:dyDescent="0.2">
      <c r="H40018" s="12"/>
      <c r="J40018" s="29"/>
      <c r="K40018" s="45"/>
      <c r="L40018" s="45"/>
      <c r="M40018" s="45"/>
    </row>
    <row r="40019" spans="8:13" s="28" customFormat="1" x14ac:dyDescent="0.2">
      <c r="H40019" s="12"/>
      <c r="J40019" s="29"/>
      <c r="K40019" s="45"/>
      <c r="L40019" s="45"/>
      <c r="M40019" s="45"/>
    </row>
    <row r="40020" spans="8:13" s="28" customFormat="1" x14ac:dyDescent="0.2">
      <c r="H40020" s="12"/>
      <c r="J40020" s="29"/>
      <c r="K40020" s="45"/>
      <c r="L40020" s="45"/>
      <c r="M40020" s="45"/>
    </row>
    <row r="40021" spans="8:13" s="28" customFormat="1" x14ac:dyDescent="0.2">
      <c r="H40021" s="12"/>
      <c r="J40021" s="29"/>
      <c r="K40021" s="45"/>
      <c r="L40021" s="45"/>
      <c r="M40021" s="45"/>
    </row>
    <row r="40022" spans="8:13" s="28" customFormat="1" x14ac:dyDescent="0.2">
      <c r="H40022" s="12"/>
      <c r="J40022" s="29"/>
      <c r="K40022" s="45"/>
      <c r="L40022" s="45"/>
      <c r="M40022" s="45"/>
    </row>
    <row r="40023" spans="8:13" s="28" customFormat="1" x14ac:dyDescent="0.2">
      <c r="H40023" s="12"/>
      <c r="J40023" s="29"/>
      <c r="K40023" s="45"/>
      <c r="L40023" s="45"/>
      <c r="M40023" s="45"/>
    </row>
    <row r="40024" spans="8:13" s="28" customFormat="1" x14ac:dyDescent="0.2">
      <c r="H40024" s="12"/>
      <c r="J40024" s="29"/>
      <c r="K40024" s="45"/>
      <c r="L40024" s="45"/>
      <c r="M40024" s="45"/>
    </row>
    <row r="40025" spans="8:13" s="28" customFormat="1" x14ac:dyDescent="0.2">
      <c r="H40025" s="12"/>
      <c r="J40025" s="29"/>
      <c r="K40025" s="45"/>
      <c r="L40025" s="45"/>
      <c r="M40025" s="45"/>
    </row>
    <row r="40026" spans="8:13" s="28" customFormat="1" x14ac:dyDescent="0.2">
      <c r="H40026" s="12"/>
      <c r="J40026" s="29"/>
      <c r="K40026" s="45"/>
      <c r="L40026" s="45"/>
      <c r="M40026" s="45"/>
    </row>
    <row r="40027" spans="8:13" s="28" customFormat="1" x14ac:dyDescent="0.2">
      <c r="H40027" s="12"/>
      <c r="J40027" s="29"/>
      <c r="K40027" s="45"/>
      <c r="L40027" s="45"/>
      <c r="M40027" s="45"/>
    </row>
    <row r="40028" spans="8:13" s="28" customFormat="1" x14ac:dyDescent="0.2">
      <c r="H40028" s="12"/>
      <c r="J40028" s="29"/>
      <c r="K40028" s="45"/>
      <c r="L40028" s="45"/>
      <c r="M40028" s="45"/>
    </row>
    <row r="40029" spans="8:13" s="28" customFormat="1" x14ac:dyDescent="0.2">
      <c r="H40029" s="12"/>
      <c r="J40029" s="29"/>
      <c r="K40029" s="45"/>
      <c r="L40029" s="45"/>
      <c r="M40029" s="45"/>
    </row>
    <row r="40030" spans="8:13" s="28" customFormat="1" x14ac:dyDescent="0.2">
      <c r="H40030" s="12"/>
      <c r="J40030" s="29"/>
      <c r="K40030" s="45"/>
      <c r="L40030" s="45"/>
      <c r="M40030" s="45"/>
    </row>
    <row r="40031" spans="8:13" s="28" customFormat="1" x14ac:dyDescent="0.2">
      <c r="H40031" s="12"/>
      <c r="J40031" s="29"/>
      <c r="K40031" s="45"/>
      <c r="L40031" s="45"/>
      <c r="M40031" s="45"/>
    </row>
    <row r="40032" spans="8:13" s="28" customFormat="1" x14ac:dyDescent="0.2">
      <c r="H40032" s="12"/>
      <c r="J40032" s="29"/>
      <c r="K40032" s="45"/>
      <c r="L40032" s="45"/>
      <c r="M40032" s="45"/>
    </row>
    <row r="40033" spans="8:13" s="28" customFormat="1" x14ac:dyDescent="0.2">
      <c r="H40033" s="12"/>
      <c r="J40033" s="29"/>
      <c r="K40033" s="45"/>
      <c r="L40033" s="45"/>
      <c r="M40033" s="45"/>
    </row>
    <row r="40034" spans="8:13" s="28" customFormat="1" x14ac:dyDescent="0.2">
      <c r="H40034" s="12"/>
      <c r="J40034" s="29"/>
      <c r="K40034" s="45"/>
      <c r="L40034" s="45"/>
      <c r="M40034" s="45"/>
    </row>
    <row r="40035" spans="8:13" s="28" customFormat="1" x14ac:dyDescent="0.2">
      <c r="H40035" s="12"/>
      <c r="J40035" s="29"/>
      <c r="K40035" s="45"/>
      <c r="L40035" s="45"/>
      <c r="M40035" s="45"/>
    </row>
    <row r="40036" spans="8:13" s="28" customFormat="1" x14ac:dyDescent="0.2">
      <c r="H40036" s="12"/>
      <c r="J40036" s="29"/>
      <c r="K40036" s="45"/>
      <c r="L40036" s="45"/>
      <c r="M40036" s="45"/>
    </row>
    <row r="40037" spans="8:13" s="28" customFormat="1" x14ac:dyDescent="0.2">
      <c r="H40037" s="12"/>
      <c r="J40037" s="29"/>
      <c r="K40037" s="45"/>
      <c r="L40037" s="45"/>
      <c r="M40037" s="45"/>
    </row>
    <row r="40038" spans="8:13" s="28" customFormat="1" x14ac:dyDescent="0.2">
      <c r="H40038" s="12"/>
      <c r="J40038" s="29"/>
      <c r="K40038" s="45"/>
      <c r="L40038" s="45"/>
      <c r="M40038" s="45"/>
    </row>
    <row r="40039" spans="8:13" s="28" customFormat="1" x14ac:dyDescent="0.2">
      <c r="H40039" s="12"/>
      <c r="J40039" s="29"/>
      <c r="K40039" s="45"/>
      <c r="L40039" s="45"/>
      <c r="M40039" s="45"/>
    </row>
    <row r="40040" spans="8:13" s="28" customFormat="1" x14ac:dyDescent="0.2">
      <c r="H40040" s="12"/>
      <c r="J40040" s="29"/>
      <c r="K40040" s="45"/>
      <c r="L40040" s="45"/>
      <c r="M40040" s="45"/>
    </row>
    <row r="40041" spans="8:13" s="28" customFormat="1" x14ac:dyDescent="0.2">
      <c r="H40041" s="12"/>
      <c r="J40041" s="29"/>
      <c r="K40041" s="45"/>
      <c r="L40041" s="45"/>
      <c r="M40041" s="45"/>
    </row>
    <row r="40042" spans="8:13" s="28" customFormat="1" x14ac:dyDescent="0.2">
      <c r="H40042" s="12"/>
      <c r="J40042" s="29"/>
      <c r="K40042" s="45"/>
      <c r="L40042" s="45"/>
      <c r="M40042" s="45"/>
    </row>
    <row r="40043" spans="8:13" s="28" customFormat="1" x14ac:dyDescent="0.2">
      <c r="H40043" s="12"/>
      <c r="J40043" s="29"/>
      <c r="K40043" s="45"/>
      <c r="L40043" s="45"/>
      <c r="M40043" s="45"/>
    </row>
    <row r="40044" spans="8:13" s="28" customFormat="1" x14ac:dyDescent="0.2">
      <c r="H40044" s="12"/>
      <c r="J40044" s="29"/>
      <c r="K40044" s="45"/>
      <c r="L40044" s="45"/>
      <c r="M40044" s="45"/>
    </row>
    <row r="40045" spans="8:13" s="28" customFormat="1" x14ac:dyDescent="0.2">
      <c r="H40045" s="12"/>
      <c r="J40045" s="29"/>
      <c r="K40045" s="45"/>
      <c r="L40045" s="45"/>
      <c r="M40045" s="45"/>
    </row>
    <row r="40046" spans="8:13" s="28" customFormat="1" x14ac:dyDescent="0.2">
      <c r="H40046" s="12"/>
      <c r="J40046" s="29"/>
      <c r="K40046" s="45"/>
      <c r="L40046" s="45"/>
      <c r="M40046" s="45"/>
    </row>
    <row r="40047" spans="8:13" s="28" customFormat="1" x14ac:dyDescent="0.2">
      <c r="H40047" s="12"/>
      <c r="J40047" s="29"/>
      <c r="K40047" s="45"/>
      <c r="L40047" s="45"/>
      <c r="M40047" s="45"/>
    </row>
    <row r="40048" spans="8:13" s="28" customFormat="1" x14ac:dyDescent="0.2">
      <c r="H40048" s="12"/>
      <c r="J40048" s="29"/>
      <c r="K40048" s="45"/>
      <c r="L40048" s="45"/>
      <c r="M40048" s="45"/>
    </row>
    <row r="40049" spans="8:13" s="28" customFormat="1" x14ac:dyDescent="0.2">
      <c r="H40049" s="12"/>
      <c r="J40049" s="29"/>
      <c r="K40049" s="45"/>
      <c r="L40049" s="45"/>
      <c r="M40049" s="45"/>
    </row>
    <row r="40050" spans="8:13" s="28" customFormat="1" x14ac:dyDescent="0.2">
      <c r="H40050" s="12"/>
      <c r="J40050" s="29"/>
      <c r="K40050" s="45"/>
      <c r="L40050" s="45"/>
      <c r="M40050" s="45"/>
    </row>
    <row r="40051" spans="8:13" s="28" customFormat="1" x14ac:dyDescent="0.2">
      <c r="H40051" s="12"/>
      <c r="J40051" s="29"/>
      <c r="K40051" s="45"/>
      <c r="L40051" s="45"/>
      <c r="M40051" s="45"/>
    </row>
    <row r="40052" spans="8:13" s="28" customFormat="1" x14ac:dyDescent="0.2">
      <c r="H40052" s="12"/>
      <c r="J40052" s="29"/>
      <c r="K40052" s="45"/>
      <c r="L40052" s="45"/>
      <c r="M40052" s="45"/>
    </row>
    <row r="40053" spans="8:13" s="28" customFormat="1" x14ac:dyDescent="0.2">
      <c r="H40053" s="12"/>
      <c r="J40053" s="29"/>
      <c r="K40053" s="45"/>
      <c r="L40053" s="45"/>
      <c r="M40053" s="45"/>
    </row>
    <row r="40054" spans="8:13" s="28" customFormat="1" x14ac:dyDescent="0.2">
      <c r="H40054" s="12"/>
      <c r="J40054" s="29"/>
      <c r="K40054" s="45"/>
      <c r="L40054" s="45"/>
      <c r="M40054" s="45"/>
    </row>
    <row r="40055" spans="8:13" s="28" customFormat="1" x14ac:dyDescent="0.2">
      <c r="H40055" s="12"/>
      <c r="J40055" s="29"/>
      <c r="K40055" s="45"/>
      <c r="L40055" s="45"/>
      <c r="M40055" s="45"/>
    </row>
    <row r="40056" spans="8:13" s="28" customFormat="1" x14ac:dyDescent="0.2">
      <c r="H40056" s="12"/>
      <c r="J40056" s="29"/>
      <c r="K40056" s="45"/>
      <c r="L40056" s="45"/>
      <c r="M40056" s="45"/>
    </row>
    <row r="40057" spans="8:13" s="28" customFormat="1" x14ac:dyDescent="0.2">
      <c r="H40057" s="12"/>
      <c r="J40057" s="29"/>
      <c r="K40057" s="45"/>
      <c r="L40057" s="45"/>
      <c r="M40057" s="45"/>
    </row>
    <row r="40058" spans="8:13" s="28" customFormat="1" x14ac:dyDescent="0.2">
      <c r="H40058" s="12"/>
      <c r="J40058" s="29"/>
      <c r="K40058" s="45"/>
      <c r="L40058" s="45"/>
      <c r="M40058" s="45"/>
    </row>
    <row r="40059" spans="8:13" s="28" customFormat="1" x14ac:dyDescent="0.2">
      <c r="H40059" s="12"/>
      <c r="J40059" s="29"/>
      <c r="K40059" s="45"/>
      <c r="L40059" s="45"/>
      <c r="M40059" s="45"/>
    </row>
    <row r="40060" spans="8:13" s="28" customFormat="1" x14ac:dyDescent="0.2">
      <c r="H40060" s="12"/>
      <c r="J40060" s="29"/>
      <c r="K40060" s="45"/>
      <c r="L40060" s="45"/>
      <c r="M40060" s="45"/>
    </row>
    <row r="40061" spans="8:13" s="28" customFormat="1" x14ac:dyDescent="0.2">
      <c r="H40061" s="12"/>
      <c r="J40061" s="29"/>
      <c r="K40061" s="45"/>
      <c r="L40061" s="45"/>
      <c r="M40061" s="45"/>
    </row>
    <row r="40062" spans="8:13" s="28" customFormat="1" x14ac:dyDescent="0.2">
      <c r="H40062" s="12"/>
      <c r="J40062" s="29"/>
      <c r="K40062" s="45"/>
      <c r="L40062" s="45"/>
      <c r="M40062" s="45"/>
    </row>
    <row r="40063" spans="8:13" s="28" customFormat="1" x14ac:dyDescent="0.2">
      <c r="H40063" s="12"/>
      <c r="J40063" s="29"/>
      <c r="K40063" s="45"/>
      <c r="L40063" s="45"/>
      <c r="M40063" s="45"/>
    </row>
    <row r="40064" spans="8:13" s="28" customFormat="1" x14ac:dyDescent="0.2">
      <c r="H40064" s="12"/>
      <c r="J40064" s="29"/>
      <c r="K40064" s="45"/>
      <c r="L40064" s="45"/>
      <c r="M40064" s="45"/>
    </row>
    <row r="40065" spans="8:13" s="28" customFormat="1" x14ac:dyDescent="0.2">
      <c r="H40065" s="12"/>
      <c r="J40065" s="29"/>
      <c r="K40065" s="45"/>
      <c r="L40065" s="45"/>
      <c r="M40065" s="45"/>
    </row>
    <row r="40066" spans="8:13" s="28" customFormat="1" x14ac:dyDescent="0.2">
      <c r="H40066" s="12"/>
      <c r="J40066" s="29"/>
      <c r="K40066" s="45"/>
      <c r="L40066" s="45"/>
      <c r="M40066" s="45"/>
    </row>
    <row r="40067" spans="8:13" s="28" customFormat="1" x14ac:dyDescent="0.2">
      <c r="H40067" s="12"/>
      <c r="J40067" s="29"/>
      <c r="K40067" s="45"/>
      <c r="L40067" s="45"/>
      <c r="M40067" s="45"/>
    </row>
    <row r="40068" spans="8:13" s="28" customFormat="1" x14ac:dyDescent="0.2">
      <c r="H40068" s="12"/>
      <c r="J40068" s="29"/>
      <c r="K40068" s="45"/>
      <c r="L40068" s="45"/>
      <c r="M40068" s="45"/>
    </row>
    <row r="40069" spans="8:13" s="28" customFormat="1" x14ac:dyDescent="0.2">
      <c r="H40069" s="12"/>
      <c r="J40069" s="29"/>
      <c r="K40069" s="45"/>
      <c r="L40069" s="45"/>
      <c r="M40069" s="45"/>
    </row>
    <row r="40070" spans="8:13" s="28" customFormat="1" x14ac:dyDescent="0.2">
      <c r="H40070" s="12"/>
      <c r="J40070" s="29"/>
      <c r="K40070" s="45"/>
      <c r="L40070" s="45"/>
      <c r="M40070" s="45"/>
    </row>
    <row r="40071" spans="8:13" s="28" customFormat="1" x14ac:dyDescent="0.2">
      <c r="H40071" s="12"/>
      <c r="J40071" s="29"/>
      <c r="K40071" s="45"/>
      <c r="L40071" s="45"/>
      <c r="M40071" s="45"/>
    </row>
    <row r="40072" spans="8:13" s="28" customFormat="1" x14ac:dyDescent="0.2">
      <c r="H40072" s="12"/>
      <c r="J40072" s="29"/>
      <c r="K40072" s="45"/>
      <c r="L40072" s="45"/>
      <c r="M40072" s="45"/>
    </row>
    <row r="40073" spans="8:13" s="28" customFormat="1" x14ac:dyDescent="0.2">
      <c r="H40073" s="12"/>
      <c r="J40073" s="29"/>
      <c r="K40073" s="45"/>
      <c r="L40073" s="45"/>
      <c r="M40073" s="45"/>
    </row>
    <row r="40074" spans="8:13" s="28" customFormat="1" x14ac:dyDescent="0.2">
      <c r="H40074" s="12"/>
      <c r="J40074" s="29"/>
      <c r="K40074" s="45"/>
      <c r="L40074" s="45"/>
      <c r="M40074" s="45"/>
    </row>
    <row r="40075" spans="8:13" s="28" customFormat="1" x14ac:dyDescent="0.2">
      <c r="H40075" s="12"/>
      <c r="J40075" s="29"/>
      <c r="K40075" s="45"/>
      <c r="L40075" s="45"/>
      <c r="M40075" s="45"/>
    </row>
    <row r="40076" spans="8:13" s="28" customFormat="1" x14ac:dyDescent="0.2">
      <c r="H40076" s="12"/>
      <c r="J40076" s="29"/>
      <c r="K40076" s="45"/>
      <c r="L40076" s="45"/>
      <c r="M40076" s="45"/>
    </row>
    <row r="40077" spans="8:13" s="28" customFormat="1" x14ac:dyDescent="0.2">
      <c r="H40077" s="12"/>
      <c r="J40077" s="29"/>
      <c r="K40077" s="45"/>
      <c r="L40077" s="45"/>
      <c r="M40077" s="45"/>
    </row>
    <row r="40078" spans="8:13" s="28" customFormat="1" x14ac:dyDescent="0.2">
      <c r="H40078" s="12"/>
      <c r="J40078" s="29"/>
      <c r="K40078" s="45"/>
      <c r="L40078" s="45"/>
      <c r="M40078" s="45"/>
    </row>
    <row r="40079" spans="8:13" s="28" customFormat="1" x14ac:dyDescent="0.2">
      <c r="H40079" s="12"/>
      <c r="J40079" s="29"/>
      <c r="K40079" s="45"/>
      <c r="L40079" s="45"/>
      <c r="M40079" s="45"/>
    </row>
    <row r="40080" spans="8:13" s="28" customFormat="1" x14ac:dyDescent="0.2">
      <c r="H40080" s="12"/>
      <c r="J40080" s="29"/>
      <c r="K40080" s="45"/>
      <c r="L40080" s="45"/>
      <c r="M40080" s="45"/>
    </row>
    <row r="40081" spans="8:13" s="28" customFormat="1" x14ac:dyDescent="0.2">
      <c r="H40081" s="12"/>
      <c r="J40081" s="29"/>
      <c r="K40081" s="45"/>
      <c r="L40081" s="45"/>
      <c r="M40081" s="45"/>
    </row>
    <row r="40082" spans="8:13" s="28" customFormat="1" x14ac:dyDescent="0.2">
      <c r="H40082" s="12"/>
      <c r="J40082" s="29"/>
      <c r="K40082" s="45"/>
      <c r="L40082" s="45"/>
      <c r="M40082" s="45"/>
    </row>
    <row r="40083" spans="8:13" s="28" customFormat="1" x14ac:dyDescent="0.2">
      <c r="H40083" s="12"/>
      <c r="J40083" s="29"/>
      <c r="K40083" s="45"/>
      <c r="L40083" s="45"/>
      <c r="M40083" s="45"/>
    </row>
    <row r="40084" spans="8:13" s="28" customFormat="1" x14ac:dyDescent="0.2">
      <c r="H40084" s="12"/>
      <c r="J40084" s="29"/>
      <c r="K40084" s="45"/>
      <c r="L40084" s="45"/>
      <c r="M40084" s="45"/>
    </row>
    <row r="40085" spans="8:13" s="28" customFormat="1" x14ac:dyDescent="0.2">
      <c r="H40085" s="12"/>
      <c r="J40085" s="29"/>
      <c r="K40085" s="45"/>
      <c r="L40085" s="45"/>
      <c r="M40085" s="45"/>
    </row>
    <row r="40086" spans="8:13" s="28" customFormat="1" x14ac:dyDescent="0.2">
      <c r="H40086" s="12"/>
      <c r="J40086" s="29"/>
      <c r="K40086" s="45"/>
      <c r="L40086" s="45"/>
      <c r="M40086" s="45"/>
    </row>
    <row r="40087" spans="8:13" s="28" customFormat="1" x14ac:dyDescent="0.2">
      <c r="H40087" s="12"/>
      <c r="J40087" s="29"/>
      <c r="K40087" s="45"/>
      <c r="L40087" s="45"/>
      <c r="M40087" s="45"/>
    </row>
    <row r="40088" spans="8:13" s="28" customFormat="1" x14ac:dyDescent="0.2">
      <c r="H40088" s="12"/>
      <c r="J40088" s="29"/>
      <c r="K40088" s="45"/>
      <c r="L40088" s="45"/>
      <c r="M40088" s="45"/>
    </row>
    <row r="40089" spans="8:13" s="28" customFormat="1" x14ac:dyDescent="0.2">
      <c r="H40089" s="12"/>
      <c r="J40089" s="29"/>
      <c r="K40089" s="45"/>
      <c r="L40089" s="45"/>
      <c r="M40089" s="45"/>
    </row>
    <row r="40090" spans="8:13" s="28" customFormat="1" x14ac:dyDescent="0.2">
      <c r="H40090" s="12"/>
      <c r="J40090" s="29"/>
      <c r="K40090" s="45"/>
      <c r="L40090" s="45"/>
      <c r="M40090" s="45"/>
    </row>
    <row r="40091" spans="8:13" s="28" customFormat="1" x14ac:dyDescent="0.2">
      <c r="H40091" s="12"/>
      <c r="J40091" s="29"/>
      <c r="K40091" s="45"/>
      <c r="L40091" s="45"/>
      <c r="M40091" s="45"/>
    </row>
    <row r="40092" spans="8:13" s="28" customFormat="1" x14ac:dyDescent="0.2">
      <c r="H40092" s="12"/>
      <c r="J40092" s="29"/>
      <c r="K40092" s="45"/>
      <c r="L40092" s="45"/>
      <c r="M40092" s="45"/>
    </row>
    <row r="40093" spans="8:13" s="28" customFormat="1" x14ac:dyDescent="0.2">
      <c r="H40093" s="12"/>
      <c r="J40093" s="29"/>
      <c r="K40093" s="45"/>
      <c r="L40093" s="45"/>
      <c r="M40093" s="45"/>
    </row>
    <row r="40094" spans="8:13" s="28" customFormat="1" x14ac:dyDescent="0.2">
      <c r="H40094" s="12"/>
      <c r="J40094" s="29"/>
      <c r="K40094" s="45"/>
      <c r="L40094" s="45"/>
      <c r="M40094" s="45"/>
    </row>
    <row r="40095" spans="8:13" s="28" customFormat="1" x14ac:dyDescent="0.2">
      <c r="H40095" s="12"/>
      <c r="J40095" s="29"/>
      <c r="K40095" s="45"/>
      <c r="L40095" s="45"/>
      <c r="M40095" s="45"/>
    </row>
    <row r="40096" spans="8:13" s="28" customFormat="1" x14ac:dyDescent="0.2">
      <c r="H40096" s="12"/>
      <c r="J40096" s="29"/>
      <c r="K40096" s="45"/>
      <c r="L40096" s="45"/>
      <c r="M40096" s="45"/>
    </row>
    <row r="40097" spans="8:13" s="28" customFormat="1" x14ac:dyDescent="0.2">
      <c r="H40097" s="12"/>
      <c r="J40097" s="29"/>
      <c r="K40097" s="45"/>
      <c r="L40097" s="45"/>
      <c r="M40097" s="45"/>
    </row>
    <row r="40098" spans="8:13" s="28" customFormat="1" x14ac:dyDescent="0.2">
      <c r="H40098" s="12"/>
      <c r="J40098" s="29"/>
      <c r="K40098" s="45"/>
      <c r="L40098" s="45"/>
      <c r="M40098" s="45"/>
    </row>
    <row r="40099" spans="8:13" s="28" customFormat="1" x14ac:dyDescent="0.2">
      <c r="H40099" s="12"/>
      <c r="J40099" s="29"/>
      <c r="K40099" s="45"/>
      <c r="L40099" s="45"/>
      <c r="M40099" s="45"/>
    </row>
    <row r="40100" spans="8:13" s="28" customFormat="1" x14ac:dyDescent="0.2">
      <c r="H40100" s="12"/>
      <c r="J40100" s="29"/>
      <c r="K40100" s="45"/>
      <c r="L40100" s="45"/>
      <c r="M40100" s="45"/>
    </row>
    <row r="40101" spans="8:13" s="28" customFormat="1" x14ac:dyDescent="0.2">
      <c r="H40101" s="12"/>
      <c r="J40101" s="29"/>
      <c r="K40101" s="45"/>
      <c r="L40101" s="45"/>
      <c r="M40101" s="45"/>
    </row>
    <row r="40102" spans="8:13" s="28" customFormat="1" x14ac:dyDescent="0.2">
      <c r="H40102" s="12"/>
      <c r="J40102" s="29"/>
      <c r="K40102" s="45"/>
      <c r="L40102" s="45"/>
      <c r="M40102" s="45"/>
    </row>
    <row r="40103" spans="8:13" s="28" customFormat="1" x14ac:dyDescent="0.2">
      <c r="H40103" s="12"/>
      <c r="J40103" s="29"/>
      <c r="K40103" s="45"/>
      <c r="L40103" s="45"/>
      <c r="M40103" s="45"/>
    </row>
    <row r="40104" spans="8:13" s="28" customFormat="1" x14ac:dyDescent="0.2">
      <c r="H40104" s="12"/>
      <c r="J40104" s="29"/>
      <c r="K40104" s="45"/>
      <c r="L40104" s="45"/>
      <c r="M40104" s="45"/>
    </row>
    <row r="40105" spans="8:13" s="28" customFormat="1" x14ac:dyDescent="0.2">
      <c r="H40105" s="12"/>
      <c r="J40105" s="29"/>
      <c r="K40105" s="45"/>
      <c r="L40105" s="45"/>
      <c r="M40105" s="45"/>
    </row>
    <row r="40106" spans="8:13" s="28" customFormat="1" x14ac:dyDescent="0.2">
      <c r="H40106" s="12"/>
      <c r="J40106" s="29"/>
      <c r="K40106" s="45"/>
      <c r="L40106" s="45"/>
      <c r="M40106" s="45"/>
    </row>
    <row r="40107" spans="8:13" s="28" customFormat="1" x14ac:dyDescent="0.2">
      <c r="H40107" s="12"/>
      <c r="J40107" s="29"/>
      <c r="K40107" s="45"/>
      <c r="L40107" s="45"/>
      <c r="M40107" s="45"/>
    </row>
    <row r="40108" spans="8:13" s="28" customFormat="1" x14ac:dyDescent="0.2">
      <c r="H40108" s="12"/>
      <c r="J40108" s="29"/>
      <c r="K40108" s="45"/>
      <c r="L40108" s="45"/>
      <c r="M40108" s="45"/>
    </row>
    <row r="40109" spans="8:13" s="28" customFormat="1" x14ac:dyDescent="0.2">
      <c r="H40109" s="12"/>
      <c r="J40109" s="29"/>
      <c r="K40109" s="45"/>
      <c r="L40109" s="45"/>
      <c r="M40109" s="45"/>
    </row>
    <row r="40110" spans="8:13" s="28" customFormat="1" x14ac:dyDescent="0.2">
      <c r="H40110" s="12"/>
      <c r="J40110" s="29"/>
      <c r="K40110" s="45"/>
      <c r="L40110" s="45"/>
      <c r="M40110" s="45"/>
    </row>
    <row r="40111" spans="8:13" s="28" customFormat="1" x14ac:dyDescent="0.2">
      <c r="H40111" s="12"/>
      <c r="J40111" s="29"/>
      <c r="K40111" s="45"/>
      <c r="L40111" s="45"/>
      <c r="M40111" s="45"/>
    </row>
    <row r="40112" spans="8:13" s="28" customFormat="1" x14ac:dyDescent="0.2">
      <c r="H40112" s="12"/>
      <c r="J40112" s="29"/>
      <c r="K40112" s="45"/>
      <c r="L40112" s="45"/>
      <c r="M40112" s="45"/>
    </row>
    <row r="40113" spans="8:13" s="28" customFormat="1" x14ac:dyDescent="0.2">
      <c r="H40113" s="12"/>
      <c r="J40113" s="29"/>
      <c r="K40113" s="45"/>
      <c r="L40113" s="45"/>
      <c r="M40113" s="45"/>
    </row>
    <row r="40114" spans="8:13" s="28" customFormat="1" x14ac:dyDescent="0.2">
      <c r="H40114" s="12"/>
      <c r="J40114" s="29"/>
      <c r="K40114" s="45"/>
      <c r="L40114" s="45"/>
      <c r="M40114" s="45"/>
    </row>
    <row r="40115" spans="8:13" s="28" customFormat="1" x14ac:dyDescent="0.2">
      <c r="H40115" s="12"/>
      <c r="J40115" s="29"/>
      <c r="K40115" s="45"/>
      <c r="L40115" s="45"/>
      <c r="M40115" s="45"/>
    </row>
    <row r="40116" spans="8:13" s="28" customFormat="1" x14ac:dyDescent="0.2">
      <c r="H40116" s="12"/>
      <c r="J40116" s="29"/>
      <c r="K40116" s="45"/>
      <c r="L40116" s="45"/>
      <c r="M40116" s="45"/>
    </row>
    <row r="40117" spans="8:13" s="28" customFormat="1" x14ac:dyDescent="0.2">
      <c r="H40117" s="12"/>
      <c r="J40117" s="29"/>
      <c r="K40117" s="45"/>
      <c r="L40117" s="45"/>
      <c r="M40117" s="45"/>
    </row>
    <row r="40118" spans="8:13" s="28" customFormat="1" x14ac:dyDescent="0.2">
      <c r="H40118" s="12"/>
      <c r="J40118" s="29"/>
      <c r="K40118" s="45"/>
      <c r="L40118" s="45"/>
      <c r="M40118" s="45"/>
    </row>
    <row r="40119" spans="8:13" s="28" customFormat="1" x14ac:dyDescent="0.2">
      <c r="H40119" s="12"/>
      <c r="J40119" s="29"/>
      <c r="K40119" s="45"/>
      <c r="L40119" s="45"/>
      <c r="M40119" s="45"/>
    </row>
    <row r="40120" spans="8:13" s="28" customFormat="1" x14ac:dyDescent="0.2">
      <c r="H40120" s="12"/>
      <c r="J40120" s="29"/>
      <c r="K40120" s="45"/>
      <c r="L40120" s="45"/>
      <c r="M40120" s="45"/>
    </row>
    <row r="40121" spans="8:13" s="28" customFormat="1" x14ac:dyDescent="0.2">
      <c r="H40121" s="12"/>
      <c r="J40121" s="29"/>
      <c r="K40121" s="45"/>
      <c r="L40121" s="45"/>
      <c r="M40121" s="45"/>
    </row>
    <row r="40122" spans="8:13" s="28" customFormat="1" x14ac:dyDescent="0.2">
      <c r="H40122" s="12"/>
      <c r="J40122" s="29"/>
      <c r="K40122" s="45"/>
      <c r="L40122" s="45"/>
      <c r="M40122" s="45"/>
    </row>
    <row r="40123" spans="8:13" s="28" customFormat="1" x14ac:dyDescent="0.2">
      <c r="H40123" s="12"/>
      <c r="J40123" s="29"/>
      <c r="K40123" s="45"/>
      <c r="L40123" s="45"/>
      <c r="M40123" s="45"/>
    </row>
    <row r="40124" spans="8:13" s="28" customFormat="1" x14ac:dyDescent="0.2">
      <c r="H40124" s="12"/>
      <c r="J40124" s="29"/>
      <c r="K40124" s="45"/>
      <c r="L40124" s="45"/>
      <c r="M40124" s="45"/>
    </row>
    <row r="40125" spans="8:13" s="28" customFormat="1" x14ac:dyDescent="0.2">
      <c r="H40125" s="12"/>
      <c r="J40125" s="29"/>
      <c r="K40125" s="45"/>
      <c r="L40125" s="45"/>
      <c r="M40125" s="45"/>
    </row>
    <row r="40126" spans="8:13" s="28" customFormat="1" x14ac:dyDescent="0.2">
      <c r="H40126" s="12"/>
      <c r="J40126" s="29"/>
      <c r="K40126" s="45"/>
      <c r="L40126" s="45"/>
      <c r="M40126" s="45"/>
    </row>
    <row r="40127" spans="8:13" s="28" customFormat="1" x14ac:dyDescent="0.2">
      <c r="H40127" s="12"/>
      <c r="J40127" s="29"/>
      <c r="K40127" s="45"/>
      <c r="L40127" s="45"/>
      <c r="M40127" s="45"/>
    </row>
    <row r="40128" spans="8:13" s="28" customFormat="1" x14ac:dyDescent="0.2">
      <c r="H40128" s="12"/>
      <c r="J40128" s="29"/>
      <c r="K40128" s="45"/>
      <c r="L40128" s="45"/>
      <c r="M40128" s="45"/>
    </row>
    <row r="40129" spans="8:13" s="28" customFormat="1" x14ac:dyDescent="0.2">
      <c r="H40129" s="12"/>
      <c r="J40129" s="29"/>
      <c r="K40129" s="45"/>
      <c r="L40129" s="45"/>
      <c r="M40129" s="45"/>
    </row>
    <row r="40130" spans="8:13" s="28" customFormat="1" x14ac:dyDescent="0.2">
      <c r="H40130" s="12"/>
      <c r="J40130" s="29"/>
      <c r="K40130" s="45"/>
      <c r="L40130" s="45"/>
      <c r="M40130" s="45"/>
    </row>
    <row r="40131" spans="8:13" s="28" customFormat="1" x14ac:dyDescent="0.2">
      <c r="H40131" s="12"/>
      <c r="J40131" s="29"/>
      <c r="K40131" s="45"/>
      <c r="L40131" s="45"/>
      <c r="M40131" s="45"/>
    </row>
    <row r="40132" spans="8:13" s="28" customFormat="1" x14ac:dyDescent="0.2">
      <c r="H40132" s="12"/>
      <c r="J40132" s="29"/>
      <c r="K40132" s="45"/>
      <c r="L40132" s="45"/>
      <c r="M40132" s="45"/>
    </row>
    <row r="40133" spans="8:13" s="28" customFormat="1" x14ac:dyDescent="0.2">
      <c r="H40133" s="12"/>
      <c r="J40133" s="29"/>
      <c r="K40133" s="45"/>
      <c r="L40133" s="45"/>
      <c r="M40133" s="45"/>
    </row>
    <row r="40134" spans="8:13" s="28" customFormat="1" x14ac:dyDescent="0.2">
      <c r="H40134" s="12"/>
      <c r="J40134" s="29"/>
      <c r="K40134" s="45"/>
      <c r="L40134" s="45"/>
      <c r="M40134" s="45"/>
    </row>
    <row r="40135" spans="8:13" s="28" customFormat="1" x14ac:dyDescent="0.2">
      <c r="H40135" s="12"/>
      <c r="J40135" s="29"/>
      <c r="K40135" s="45"/>
      <c r="L40135" s="45"/>
      <c r="M40135" s="45"/>
    </row>
    <row r="40136" spans="8:13" s="28" customFormat="1" x14ac:dyDescent="0.2">
      <c r="H40136" s="12"/>
      <c r="J40136" s="29"/>
      <c r="K40136" s="45"/>
      <c r="L40136" s="45"/>
      <c r="M40136" s="45"/>
    </row>
    <row r="40137" spans="8:13" s="28" customFormat="1" x14ac:dyDescent="0.2">
      <c r="H40137" s="12"/>
      <c r="J40137" s="29"/>
      <c r="K40137" s="45"/>
      <c r="L40137" s="45"/>
      <c r="M40137" s="45"/>
    </row>
    <row r="40138" spans="8:13" s="28" customFormat="1" x14ac:dyDescent="0.2">
      <c r="H40138" s="12"/>
      <c r="J40138" s="29"/>
      <c r="K40138" s="45"/>
      <c r="L40138" s="45"/>
      <c r="M40138" s="45"/>
    </row>
    <row r="40139" spans="8:13" s="28" customFormat="1" x14ac:dyDescent="0.2">
      <c r="H40139" s="12"/>
      <c r="J40139" s="29"/>
      <c r="K40139" s="45"/>
      <c r="L40139" s="45"/>
      <c r="M40139" s="45"/>
    </row>
    <row r="40140" spans="8:13" s="28" customFormat="1" x14ac:dyDescent="0.2">
      <c r="H40140" s="12"/>
      <c r="J40140" s="29"/>
      <c r="K40140" s="45"/>
      <c r="L40140" s="45"/>
      <c r="M40140" s="45"/>
    </row>
    <row r="40141" spans="8:13" s="28" customFormat="1" x14ac:dyDescent="0.2">
      <c r="H40141" s="12"/>
      <c r="J40141" s="29"/>
      <c r="K40141" s="45"/>
      <c r="L40141" s="45"/>
      <c r="M40141" s="45"/>
    </row>
    <row r="40142" spans="8:13" s="28" customFormat="1" x14ac:dyDescent="0.2">
      <c r="H40142" s="12"/>
      <c r="J40142" s="29"/>
      <c r="K40142" s="45"/>
      <c r="L40142" s="45"/>
      <c r="M40142" s="45"/>
    </row>
    <row r="40143" spans="8:13" s="28" customFormat="1" x14ac:dyDescent="0.2">
      <c r="H40143" s="12"/>
      <c r="J40143" s="29"/>
      <c r="K40143" s="45"/>
      <c r="L40143" s="45"/>
      <c r="M40143" s="45"/>
    </row>
    <row r="40144" spans="8:13" s="28" customFormat="1" x14ac:dyDescent="0.2">
      <c r="H40144" s="12"/>
      <c r="J40144" s="29"/>
      <c r="K40144" s="45"/>
      <c r="L40144" s="45"/>
      <c r="M40144" s="45"/>
    </row>
    <row r="40145" spans="8:13" s="28" customFormat="1" x14ac:dyDescent="0.2">
      <c r="H40145" s="12"/>
      <c r="J40145" s="29"/>
      <c r="K40145" s="45"/>
      <c r="L40145" s="45"/>
      <c r="M40145" s="45"/>
    </row>
    <row r="40146" spans="8:13" s="28" customFormat="1" x14ac:dyDescent="0.2">
      <c r="H40146" s="12"/>
      <c r="J40146" s="29"/>
      <c r="K40146" s="45"/>
      <c r="L40146" s="45"/>
      <c r="M40146" s="45"/>
    </row>
    <row r="40147" spans="8:13" s="28" customFormat="1" x14ac:dyDescent="0.2">
      <c r="H40147" s="12"/>
      <c r="J40147" s="29"/>
      <c r="K40147" s="45"/>
      <c r="L40147" s="45"/>
      <c r="M40147" s="45"/>
    </row>
    <row r="40148" spans="8:13" s="28" customFormat="1" x14ac:dyDescent="0.2">
      <c r="H40148" s="12"/>
      <c r="J40148" s="29"/>
      <c r="K40148" s="45"/>
      <c r="L40148" s="45"/>
      <c r="M40148" s="45"/>
    </row>
    <row r="40149" spans="8:13" s="28" customFormat="1" x14ac:dyDescent="0.2">
      <c r="H40149" s="12"/>
      <c r="J40149" s="29"/>
      <c r="K40149" s="45"/>
      <c r="L40149" s="45"/>
      <c r="M40149" s="45"/>
    </row>
    <row r="40150" spans="8:13" s="28" customFormat="1" x14ac:dyDescent="0.2">
      <c r="H40150" s="12"/>
      <c r="J40150" s="29"/>
      <c r="K40150" s="45"/>
      <c r="L40150" s="45"/>
      <c r="M40150" s="45"/>
    </row>
    <row r="40151" spans="8:13" s="28" customFormat="1" x14ac:dyDescent="0.2">
      <c r="H40151" s="12"/>
      <c r="J40151" s="29"/>
      <c r="K40151" s="45"/>
      <c r="L40151" s="45"/>
      <c r="M40151" s="45"/>
    </row>
    <row r="40152" spans="8:13" s="28" customFormat="1" x14ac:dyDescent="0.2">
      <c r="H40152" s="12"/>
      <c r="J40152" s="29"/>
      <c r="K40152" s="45"/>
      <c r="L40152" s="45"/>
      <c r="M40152" s="45"/>
    </row>
    <row r="40153" spans="8:13" s="28" customFormat="1" x14ac:dyDescent="0.2">
      <c r="H40153" s="12"/>
      <c r="J40153" s="29"/>
      <c r="K40153" s="45"/>
      <c r="L40153" s="45"/>
      <c r="M40153" s="45"/>
    </row>
    <row r="40154" spans="8:13" s="28" customFormat="1" x14ac:dyDescent="0.2">
      <c r="H40154" s="12"/>
      <c r="J40154" s="29"/>
      <c r="K40154" s="45"/>
      <c r="L40154" s="45"/>
      <c r="M40154" s="45"/>
    </row>
    <row r="40155" spans="8:13" s="28" customFormat="1" x14ac:dyDescent="0.2">
      <c r="H40155" s="12"/>
      <c r="J40155" s="29"/>
      <c r="K40155" s="45"/>
      <c r="L40155" s="45"/>
      <c r="M40155" s="45"/>
    </row>
    <row r="40156" spans="8:13" s="28" customFormat="1" x14ac:dyDescent="0.2">
      <c r="H40156" s="12"/>
      <c r="J40156" s="29"/>
      <c r="K40156" s="45"/>
      <c r="L40156" s="45"/>
      <c r="M40156" s="45"/>
    </row>
    <row r="40157" spans="8:13" s="28" customFormat="1" x14ac:dyDescent="0.2">
      <c r="H40157" s="12"/>
      <c r="J40157" s="29"/>
      <c r="K40157" s="45"/>
      <c r="L40157" s="45"/>
      <c r="M40157" s="45"/>
    </row>
    <row r="40158" spans="8:13" s="28" customFormat="1" x14ac:dyDescent="0.2">
      <c r="H40158" s="12"/>
      <c r="J40158" s="29"/>
      <c r="K40158" s="45"/>
      <c r="L40158" s="45"/>
      <c r="M40158" s="45"/>
    </row>
    <row r="40159" spans="8:13" s="28" customFormat="1" x14ac:dyDescent="0.2">
      <c r="H40159" s="12"/>
      <c r="J40159" s="29"/>
      <c r="K40159" s="45"/>
      <c r="L40159" s="45"/>
      <c r="M40159" s="45"/>
    </row>
    <row r="40160" spans="8:13" s="28" customFormat="1" x14ac:dyDescent="0.2">
      <c r="H40160" s="12"/>
      <c r="J40160" s="29"/>
      <c r="K40160" s="45"/>
      <c r="L40160" s="45"/>
      <c r="M40160" s="45"/>
    </row>
    <row r="40161" spans="8:13" s="28" customFormat="1" x14ac:dyDescent="0.2">
      <c r="H40161" s="12"/>
      <c r="J40161" s="29"/>
      <c r="K40161" s="45"/>
      <c r="L40161" s="45"/>
      <c r="M40161" s="45"/>
    </row>
    <row r="40162" spans="8:13" s="28" customFormat="1" x14ac:dyDescent="0.2">
      <c r="H40162" s="12"/>
      <c r="J40162" s="29"/>
      <c r="K40162" s="45"/>
      <c r="L40162" s="45"/>
      <c r="M40162" s="45"/>
    </row>
    <row r="40163" spans="8:13" s="28" customFormat="1" x14ac:dyDescent="0.2">
      <c r="H40163" s="12"/>
      <c r="J40163" s="29"/>
      <c r="K40163" s="45"/>
      <c r="L40163" s="45"/>
      <c r="M40163" s="45"/>
    </row>
    <row r="40164" spans="8:13" s="28" customFormat="1" x14ac:dyDescent="0.2">
      <c r="H40164" s="12"/>
      <c r="J40164" s="29"/>
      <c r="K40164" s="45"/>
      <c r="L40164" s="45"/>
      <c r="M40164" s="45"/>
    </row>
    <row r="40165" spans="8:13" s="28" customFormat="1" x14ac:dyDescent="0.2">
      <c r="H40165" s="12"/>
      <c r="J40165" s="29"/>
      <c r="K40165" s="45"/>
      <c r="L40165" s="45"/>
      <c r="M40165" s="45"/>
    </row>
    <row r="40166" spans="8:13" s="28" customFormat="1" x14ac:dyDescent="0.2">
      <c r="H40166" s="12"/>
      <c r="J40166" s="29"/>
      <c r="K40166" s="45"/>
      <c r="L40166" s="45"/>
      <c r="M40166" s="45"/>
    </row>
    <row r="40167" spans="8:13" s="28" customFormat="1" x14ac:dyDescent="0.2">
      <c r="H40167" s="12"/>
      <c r="J40167" s="29"/>
      <c r="K40167" s="45"/>
      <c r="L40167" s="45"/>
      <c r="M40167" s="45"/>
    </row>
    <row r="40168" spans="8:13" s="28" customFormat="1" x14ac:dyDescent="0.2">
      <c r="H40168" s="12"/>
      <c r="J40168" s="29"/>
      <c r="K40168" s="45"/>
      <c r="L40168" s="45"/>
      <c r="M40168" s="45"/>
    </row>
    <row r="40169" spans="8:13" s="28" customFormat="1" x14ac:dyDescent="0.2">
      <c r="H40169" s="12"/>
      <c r="J40169" s="29"/>
      <c r="K40169" s="45"/>
      <c r="L40169" s="45"/>
      <c r="M40169" s="45"/>
    </row>
    <row r="40170" spans="8:13" s="28" customFormat="1" x14ac:dyDescent="0.2">
      <c r="H40170" s="12"/>
      <c r="J40170" s="29"/>
      <c r="K40170" s="45"/>
      <c r="L40170" s="45"/>
      <c r="M40170" s="45"/>
    </row>
    <row r="40171" spans="8:13" s="28" customFormat="1" x14ac:dyDescent="0.2">
      <c r="H40171" s="12"/>
      <c r="J40171" s="29"/>
      <c r="K40171" s="45"/>
      <c r="L40171" s="45"/>
      <c r="M40171" s="45"/>
    </row>
    <row r="40172" spans="8:13" s="28" customFormat="1" x14ac:dyDescent="0.2">
      <c r="H40172" s="12"/>
      <c r="J40172" s="29"/>
      <c r="K40172" s="45"/>
      <c r="L40172" s="45"/>
      <c r="M40172" s="45"/>
    </row>
    <row r="40173" spans="8:13" s="28" customFormat="1" x14ac:dyDescent="0.2">
      <c r="H40173" s="12"/>
      <c r="J40173" s="29"/>
      <c r="K40173" s="45"/>
      <c r="L40173" s="45"/>
      <c r="M40173" s="45"/>
    </row>
    <row r="40174" spans="8:13" s="28" customFormat="1" x14ac:dyDescent="0.2">
      <c r="H40174" s="12"/>
      <c r="J40174" s="29"/>
      <c r="K40174" s="45"/>
      <c r="L40174" s="45"/>
      <c r="M40174" s="45"/>
    </row>
    <row r="40175" spans="8:13" s="28" customFormat="1" x14ac:dyDescent="0.2">
      <c r="H40175" s="12"/>
      <c r="J40175" s="29"/>
      <c r="K40175" s="45"/>
      <c r="L40175" s="45"/>
      <c r="M40175" s="45"/>
    </row>
    <row r="40176" spans="8:13" s="28" customFormat="1" x14ac:dyDescent="0.2">
      <c r="H40176" s="12"/>
      <c r="J40176" s="29"/>
      <c r="K40176" s="45"/>
      <c r="L40176" s="45"/>
      <c r="M40176" s="45"/>
    </row>
    <row r="40177" spans="8:13" s="28" customFormat="1" x14ac:dyDescent="0.2">
      <c r="H40177" s="12"/>
      <c r="J40177" s="29"/>
      <c r="K40177" s="45"/>
      <c r="L40177" s="45"/>
      <c r="M40177" s="45"/>
    </row>
    <row r="40178" spans="8:13" s="28" customFormat="1" x14ac:dyDescent="0.2">
      <c r="H40178" s="12"/>
      <c r="J40178" s="29"/>
      <c r="K40178" s="45"/>
      <c r="L40178" s="45"/>
      <c r="M40178" s="45"/>
    </row>
    <row r="40179" spans="8:13" s="28" customFormat="1" x14ac:dyDescent="0.2">
      <c r="H40179" s="12"/>
      <c r="J40179" s="29"/>
      <c r="K40179" s="45"/>
      <c r="L40179" s="45"/>
      <c r="M40179" s="45"/>
    </row>
    <row r="40180" spans="8:13" s="28" customFormat="1" x14ac:dyDescent="0.2">
      <c r="H40180" s="12"/>
      <c r="J40180" s="29"/>
      <c r="K40180" s="45"/>
      <c r="L40180" s="45"/>
      <c r="M40180" s="45"/>
    </row>
    <row r="40181" spans="8:13" s="28" customFormat="1" x14ac:dyDescent="0.2">
      <c r="H40181" s="12"/>
      <c r="J40181" s="29"/>
      <c r="K40181" s="45"/>
      <c r="L40181" s="45"/>
      <c r="M40181" s="45"/>
    </row>
    <row r="40182" spans="8:13" s="28" customFormat="1" x14ac:dyDescent="0.2">
      <c r="H40182" s="12"/>
      <c r="J40182" s="29"/>
      <c r="K40182" s="45"/>
      <c r="L40182" s="45"/>
      <c r="M40182" s="45"/>
    </row>
    <row r="40183" spans="8:13" s="28" customFormat="1" x14ac:dyDescent="0.2">
      <c r="H40183" s="12"/>
      <c r="J40183" s="29"/>
      <c r="K40183" s="45"/>
      <c r="L40183" s="45"/>
      <c r="M40183" s="45"/>
    </row>
    <row r="40184" spans="8:13" s="28" customFormat="1" x14ac:dyDescent="0.2">
      <c r="H40184" s="12"/>
      <c r="J40184" s="29"/>
      <c r="K40184" s="45"/>
      <c r="L40184" s="45"/>
      <c r="M40184" s="45"/>
    </row>
    <row r="40185" spans="8:13" s="28" customFormat="1" x14ac:dyDescent="0.2">
      <c r="H40185" s="12"/>
      <c r="J40185" s="29"/>
      <c r="K40185" s="45"/>
      <c r="L40185" s="45"/>
      <c r="M40185" s="45"/>
    </row>
    <row r="40186" spans="8:13" s="28" customFormat="1" x14ac:dyDescent="0.2">
      <c r="H40186" s="12"/>
      <c r="J40186" s="29"/>
      <c r="K40186" s="45"/>
      <c r="L40186" s="45"/>
      <c r="M40186" s="45"/>
    </row>
    <row r="40187" spans="8:13" s="28" customFormat="1" x14ac:dyDescent="0.2">
      <c r="H40187" s="12"/>
      <c r="J40187" s="29"/>
      <c r="K40187" s="45"/>
      <c r="L40187" s="45"/>
      <c r="M40187" s="45"/>
    </row>
    <row r="40188" spans="8:13" s="28" customFormat="1" x14ac:dyDescent="0.2">
      <c r="H40188" s="12"/>
      <c r="J40188" s="29"/>
      <c r="K40188" s="45"/>
      <c r="L40188" s="45"/>
      <c r="M40188" s="45"/>
    </row>
    <row r="40189" spans="8:13" s="28" customFormat="1" x14ac:dyDescent="0.2">
      <c r="H40189" s="12"/>
      <c r="J40189" s="29"/>
      <c r="K40189" s="45"/>
      <c r="L40189" s="45"/>
      <c r="M40189" s="45"/>
    </row>
    <row r="40190" spans="8:13" s="28" customFormat="1" x14ac:dyDescent="0.2">
      <c r="H40190" s="12"/>
      <c r="J40190" s="29"/>
      <c r="K40190" s="45"/>
      <c r="L40190" s="45"/>
      <c r="M40190" s="45"/>
    </row>
    <row r="40191" spans="8:13" s="28" customFormat="1" x14ac:dyDescent="0.2">
      <c r="H40191" s="12"/>
      <c r="J40191" s="29"/>
      <c r="K40191" s="45"/>
      <c r="L40191" s="45"/>
      <c r="M40191" s="45"/>
    </row>
    <row r="40192" spans="8:13" s="28" customFormat="1" x14ac:dyDescent="0.2">
      <c r="H40192" s="12"/>
      <c r="J40192" s="29"/>
      <c r="K40192" s="45"/>
      <c r="L40192" s="45"/>
      <c r="M40192" s="45"/>
    </row>
    <row r="40193" spans="8:13" s="28" customFormat="1" x14ac:dyDescent="0.2">
      <c r="H40193" s="12"/>
      <c r="J40193" s="29"/>
      <c r="K40193" s="45"/>
      <c r="L40193" s="45"/>
      <c r="M40193" s="45"/>
    </row>
    <row r="40194" spans="8:13" s="28" customFormat="1" x14ac:dyDescent="0.2">
      <c r="H40194" s="12"/>
      <c r="J40194" s="29"/>
      <c r="K40194" s="45"/>
      <c r="L40194" s="45"/>
      <c r="M40194" s="45"/>
    </row>
    <row r="40195" spans="8:13" s="28" customFormat="1" x14ac:dyDescent="0.2">
      <c r="H40195" s="12"/>
      <c r="J40195" s="29"/>
      <c r="K40195" s="45"/>
      <c r="L40195" s="45"/>
      <c r="M40195" s="45"/>
    </row>
    <row r="40196" spans="8:13" s="28" customFormat="1" x14ac:dyDescent="0.2">
      <c r="H40196" s="12"/>
      <c r="J40196" s="29"/>
      <c r="K40196" s="45"/>
      <c r="L40196" s="45"/>
      <c r="M40196" s="45"/>
    </row>
    <row r="40197" spans="8:13" s="28" customFormat="1" x14ac:dyDescent="0.2">
      <c r="H40197" s="12"/>
      <c r="J40197" s="29"/>
      <c r="K40197" s="45"/>
      <c r="L40197" s="45"/>
      <c r="M40197" s="45"/>
    </row>
    <row r="40198" spans="8:13" s="28" customFormat="1" x14ac:dyDescent="0.2">
      <c r="H40198" s="12"/>
      <c r="J40198" s="29"/>
      <c r="K40198" s="45"/>
      <c r="L40198" s="45"/>
      <c r="M40198" s="45"/>
    </row>
    <row r="40199" spans="8:13" s="28" customFormat="1" x14ac:dyDescent="0.2">
      <c r="H40199" s="12"/>
      <c r="J40199" s="29"/>
      <c r="K40199" s="45"/>
      <c r="L40199" s="45"/>
      <c r="M40199" s="45"/>
    </row>
    <row r="40200" spans="8:13" s="28" customFormat="1" x14ac:dyDescent="0.2">
      <c r="H40200" s="12"/>
      <c r="J40200" s="29"/>
      <c r="K40200" s="45"/>
      <c r="L40200" s="45"/>
      <c r="M40200" s="45"/>
    </row>
    <row r="40201" spans="8:13" s="28" customFormat="1" x14ac:dyDescent="0.2">
      <c r="H40201" s="12"/>
      <c r="J40201" s="29"/>
      <c r="K40201" s="45"/>
      <c r="L40201" s="45"/>
      <c r="M40201" s="45"/>
    </row>
    <row r="40202" spans="8:13" s="28" customFormat="1" x14ac:dyDescent="0.2">
      <c r="H40202" s="12"/>
      <c r="J40202" s="29"/>
      <c r="K40202" s="45"/>
      <c r="L40202" s="45"/>
      <c r="M40202" s="45"/>
    </row>
    <row r="40203" spans="8:13" s="28" customFormat="1" x14ac:dyDescent="0.2">
      <c r="H40203" s="12"/>
      <c r="J40203" s="29"/>
      <c r="K40203" s="45"/>
      <c r="L40203" s="45"/>
      <c r="M40203" s="45"/>
    </row>
    <row r="40204" spans="8:13" s="28" customFormat="1" x14ac:dyDescent="0.2">
      <c r="H40204" s="12"/>
      <c r="J40204" s="29"/>
      <c r="K40204" s="45"/>
      <c r="L40204" s="45"/>
      <c r="M40204" s="45"/>
    </row>
    <row r="40205" spans="8:13" s="28" customFormat="1" x14ac:dyDescent="0.2">
      <c r="H40205" s="12"/>
      <c r="J40205" s="29"/>
      <c r="K40205" s="45"/>
      <c r="L40205" s="45"/>
      <c r="M40205" s="45"/>
    </row>
    <row r="40206" spans="8:13" s="28" customFormat="1" x14ac:dyDescent="0.2">
      <c r="H40206" s="12"/>
      <c r="J40206" s="29"/>
      <c r="K40206" s="45"/>
      <c r="L40206" s="45"/>
      <c r="M40206" s="45"/>
    </row>
    <row r="40207" spans="8:13" s="28" customFormat="1" x14ac:dyDescent="0.2">
      <c r="H40207" s="12"/>
      <c r="J40207" s="29"/>
      <c r="K40207" s="45"/>
      <c r="L40207" s="45"/>
      <c r="M40207" s="45"/>
    </row>
    <row r="40208" spans="8:13" s="28" customFormat="1" x14ac:dyDescent="0.2">
      <c r="H40208" s="12"/>
      <c r="J40208" s="29"/>
      <c r="K40208" s="45"/>
      <c r="L40208" s="45"/>
      <c r="M40208" s="45"/>
    </row>
    <row r="40209" spans="8:13" s="28" customFormat="1" x14ac:dyDescent="0.2">
      <c r="H40209" s="12"/>
      <c r="J40209" s="29"/>
      <c r="K40209" s="45"/>
      <c r="L40209" s="45"/>
      <c r="M40209" s="45"/>
    </row>
    <row r="40210" spans="8:13" s="28" customFormat="1" x14ac:dyDescent="0.2">
      <c r="H40210" s="12"/>
      <c r="J40210" s="29"/>
      <c r="K40210" s="45"/>
      <c r="L40210" s="45"/>
      <c r="M40210" s="45"/>
    </row>
    <row r="40211" spans="8:13" s="28" customFormat="1" x14ac:dyDescent="0.2">
      <c r="H40211" s="12"/>
      <c r="J40211" s="29"/>
      <c r="K40211" s="45"/>
      <c r="L40211" s="45"/>
      <c r="M40211" s="45"/>
    </row>
    <row r="40212" spans="8:13" s="28" customFormat="1" x14ac:dyDescent="0.2">
      <c r="H40212" s="12"/>
      <c r="J40212" s="29"/>
      <c r="K40212" s="45"/>
      <c r="L40212" s="45"/>
      <c r="M40212" s="45"/>
    </row>
    <row r="40213" spans="8:13" s="28" customFormat="1" x14ac:dyDescent="0.2">
      <c r="H40213" s="12"/>
      <c r="J40213" s="29"/>
      <c r="K40213" s="45"/>
      <c r="L40213" s="45"/>
      <c r="M40213" s="45"/>
    </row>
    <row r="40214" spans="8:13" s="28" customFormat="1" x14ac:dyDescent="0.2">
      <c r="H40214" s="12"/>
      <c r="J40214" s="29"/>
      <c r="K40214" s="45"/>
      <c r="L40214" s="45"/>
      <c r="M40214" s="45"/>
    </row>
    <row r="40215" spans="8:13" s="28" customFormat="1" x14ac:dyDescent="0.2">
      <c r="H40215" s="12"/>
      <c r="J40215" s="29"/>
      <c r="K40215" s="45"/>
      <c r="L40215" s="45"/>
      <c r="M40215" s="45"/>
    </row>
    <row r="40216" spans="8:13" s="28" customFormat="1" x14ac:dyDescent="0.2">
      <c r="H40216" s="12"/>
      <c r="J40216" s="29"/>
      <c r="K40216" s="45"/>
      <c r="L40216" s="45"/>
      <c r="M40216" s="45"/>
    </row>
    <row r="40217" spans="8:13" s="28" customFormat="1" x14ac:dyDescent="0.2">
      <c r="H40217" s="12"/>
      <c r="J40217" s="29"/>
      <c r="K40217" s="45"/>
      <c r="L40217" s="45"/>
      <c r="M40217" s="45"/>
    </row>
    <row r="40218" spans="8:13" s="28" customFormat="1" x14ac:dyDescent="0.2">
      <c r="H40218" s="12"/>
      <c r="J40218" s="29"/>
      <c r="K40218" s="45"/>
      <c r="L40218" s="45"/>
      <c r="M40218" s="45"/>
    </row>
    <row r="40219" spans="8:13" s="28" customFormat="1" x14ac:dyDescent="0.2">
      <c r="H40219" s="12"/>
      <c r="J40219" s="29"/>
      <c r="K40219" s="45"/>
      <c r="L40219" s="45"/>
      <c r="M40219" s="45"/>
    </row>
    <row r="40220" spans="8:13" s="28" customFormat="1" x14ac:dyDescent="0.2">
      <c r="H40220" s="12"/>
      <c r="J40220" s="29"/>
      <c r="K40220" s="45"/>
      <c r="L40220" s="45"/>
      <c r="M40220" s="45"/>
    </row>
    <row r="40221" spans="8:13" s="28" customFormat="1" x14ac:dyDescent="0.2">
      <c r="H40221" s="12"/>
      <c r="J40221" s="29"/>
      <c r="K40221" s="45"/>
      <c r="L40221" s="45"/>
      <c r="M40221" s="45"/>
    </row>
    <row r="40222" spans="8:13" s="28" customFormat="1" x14ac:dyDescent="0.2">
      <c r="H40222" s="12"/>
      <c r="J40222" s="29"/>
      <c r="K40222" s="45"/>
      <c r="L40222" s="45"/>
      <c r="M40222" s="45"/>
    </row>
    <row r="40223" spans="8:13" s="28" customFormat="1" x14ac:dyDescent="0.2">
      <c r="H40223" s="12"/>
      <c r="J40223" s="29"/>
      <c r="K40223" s="45"/>
      <c r="L40223" s="45"/>
      <c r="M40223" s="45"/>
    </row>
    <row r="40224" spans="8:13" s="28" customFormat="1" x14ac:dyDescent="0.2">
      <c r="H40224" s="12"/>
      <c r="J40224" s="29"/>
      <c r="K40224" s="45"/>
      <c r="L40224" s="45"/>
      <c r="M40224" s="45"/>
    </row>
    <row r="40225" spans="8:13" s="28" customFormat="1" x14ac:dyDescent="0.2">
      <c r="H40225" s="12"/>
      <c r="J40225" s="29"/>
      <c r="K40225" s="45"/>
      <c r="L40225" s="45"/>
      <c r="M40225" s="45"/>
    </row>
    <row r="40226" spans="8:13" s="28" customFormat="1" x14ac:dyDescent="0.2">
      <c r="H40226" s="12"/>
      <c r="J40226" s="29"/>
      <c r="K40226" s="45"/>
      <c r="L40226" s="45"/>
      <c r="M40226" s="45"/>
    </row>
    <row r="40227" spans="8:13" s="28" customFormat="1" x14ac:dyDescent="0.2">
      <c r="H40227" s="12"/>
      <c r="J40227" s="29"/>
      <c r="K40227" s="45"/>
      <c r="L40227" s="45"/>
      <c r="M40227" s="45"/>
    </row>
    <row r="40228" spans="8:13" s="28" customFormat="1" x14ac:dyDescent="0.2">
      <c r="H40228" s="12"/>
      <c r="J40228" s="29"/>
      <c r="K40228" s="45"/>
      <c r="L40228" s="45"/>
      <c r="M40228" s="45"/>
    </row>
    <row r="40229" spans="8:13" s="28" customFormat="1" x14ac:dyDescent="0.2">
      <c r="H40229" s="12"/>
      <c r="J40229" s="29"/>
      <c r="K40229" s="45"/>
      <c r="L40229" s="45"/>
      <c r="M40229" s="45"/>
    </row>
    <row r="40230" spans="8:13" s="28" customFormat="1" x14ac:dyDescent="0.2">
      <c r="H40230" s="12"/>
      <c r="J40230" s="29"/>
      <c r="K40230" s="45"/>
      <c r="L40230" s="45"/>
      <c r="M40230" s="45"/>
    </row>
    <row r="40231" spans="8:13" s="28" customFormat="1" x14ac:dyDescent="0.2">
      <c r="H40231" s="12"/>
      <c r="J40231" s="29"/>
      <c r="K40231" s="45"/>
      <c r="L40231" s="45"/>
      <c r="M40231" s="45"/>
    </row>
    <row r="40232" spans="8:13" s="28" customFormat="1" x14ac:dyDescent="0.2">
      <c r="H40232" s="12"/>
      <c r="J40232" s="29"/>
      <c r="K40232" s="45"/>
      <c r="L40232" s="45"/>
      <c r="M40232" s="45"/>
    </row>
    <row r="40233" spans="8:13" s="28" customFormat="1" x14ac:dyDescent="0.2">
      <c r="H40233" s="12"/>
      <c r="J40233" s="29"/>
      <c r="K40233" s="45"/>
      <c r="L40233" s="45"/>
      <c r="M40233" s="45"/>
    </row>
    <row r="40234" spans="8:13" s="28" customFormat="1" x14ac:dyDescent="0.2">
      <c r="H40234" s="12"/>
      <c r="J40234" s="29"/>
      <c r="K40234" s="45"/>
      <c r="L40234" s="45"/>
      <c r="M40234" s="45"/>
    </row>
    <row r="40235" spans="8:13" s="28" customFormat="1" x14ac:dyDescent="0.2">
      <c r="H40235" s="12"/>
      <c r="J40235" s="29"/>
      <c r="K40235" s="45"/>
      <c r="L40235" s="45"/>
      <c r="M40235" s="45"/>
    </row>
    <row r="40236" spans="8:13" s="28" customFormat="1" x14ac:dyDescent="0.2">
      <c r="H40236" s="12"/>
      <c r="J40236" s="29"/>
      <c r="K40236" s="45"/>
      <c r="L40236" s="45"/>
      <c r="M40236" s="45"/>
    </row>
    <row r="40237" spans="8:13" s="28" customFormat="1" x14ac:dyDescent="0.2">
      <c r="H40237" s="12"/>
      <c r="J40237" s="29"/>
      <c r="K40237" s="45"/>
      <c r="L40237" s="45"/>
      <c r="M40237" s="45"/>
    </row>
    <row r="40238" spans="8:13" s="28" customFormat="1" x14ac:dyDescent="0.2">
      <c r="H40238" s="12"/>
      <c r="J40238" s="29"/>
      <c r="K40238" s="45"/>
      <c r="L40238" s="45"/>
      <c r="M40238" s="45"/>
    </row>
    <row r="40239" spans="8:13" s="28" customFormat="1" x14ac:dyDescent="0.2">
      <c r="H40239" s="12"/>
      <c r="J40239" s="29"/>
      <c r="K40239" s="45"/>
      <c r="L40239" s="45"/>
      <c r="M40239" s="45"/>
    </row>
    <row r="40240" spans="8:13" s="28" customFormat="1" x14ac:dyDescent="0.2">
      <c r="H40240" s="12"/>
      <c r="J40240" s="29"/>
      <c r="K40240" s="45"/>
      <c r="L40240" s="45"/>
      <c r="M40240" s="45"/>
    </row>
    <row r="40241" spans="8:13" s="28" customFormat="1" x14ac:dyDescent="0.2">
      <c r="H40241" s="12"/>
      <c r="J40241" s="29"/>
      <c r="K40241" s="45"/>
      <c r="L40241" s="45"/>
      <c r="M40241" s="45"/>
    </row>
    <row r="40242" spans="8:13" s="28" customFormat="1" x14ac:dyDescent="0.2">
      <c r="H40242" s="12"/>
      <c r="J40242" s="29"/>
      <c r="K40242" s="45"/>
      <c r="L40242" s="45"/>
      <c r="M40242" s="45"/>
    </row>
    <row r="40243" spans="8:13" s="28" customFormat="1" x14ac:dyDescent="0.2">
      <c r="H40243" s="12"/>
      <c r="J40243" s="29"/>
      <c r="K40243" s="45"/>
      <c r="L40243" s="45"/>
      <c r="M40243" s="45"/>
    </row>
    <row r="40244" spans="8:13" s="28" customFormat="1" x14ac:dyDescent="0.2">
      <c r="H40244" s="12"/>
      <c r="J40244" s="29"/>
      <c r="K40244" s="45"/>
      <c r="L40244" s="45"/>
      <c r="M40244" s="45"/>
    </row>
    <row r="40245" spans="8:13" s="28" customFormat="1" x14ac:dyDescent="0.2">
      <c r="H40245" s="12"/>
      <c r="J40245" s="29"/>
      <c r="K40245" s="45"/>
      <c r="L40245" s="45"/>
      <c r="M40245" s="45"/>
    </row>
    <row r="40246" spans="8:13" s="28" customFormat="1" x14ac:dyDescent="0.2">
      <c r="H40246" s="12"/>
      <c r="J40246" s="29"/>
      <c r="K40246" s="45"/>
      <c r="L40246" s="45"/>
      <c r="M40246" s="45"/>
    </row>
    <row r="40247" spans="8:13" s="28" customFormat="1" x14ac:dyDescent="0.2">
      <c r="H40247" s="12"/>
      <c r="J40247" s="29"/>
      <c r="K40247" s="45"/>
      <c r="L40247" s="45"/>
      <c r="M40247" s="45"/>
    </row>
    <row r="40248" spans="8:13" s="28" customFormat="1" x14ac:dyDescent="0.2">
      <c r="H40248" s="12"/>
      <c r="J40248" s="29"/>
      <c r="K40248" s="45"/>
      <c r="L40248" s="45"/>
      <c r="M40248" s="45"/>
    </row>
    <row r="40249" spans="8:13" s="28" customFormat="1" x14ac:dyDescent="0.2">
      <c r="H40249" s="12"/>
      <c r="J40249" s="29"/>
      <c r="K40249" s="45"/>
      <c r="L40249" s="45"/>
      <c r="M40249" s="45"/>
    </row>
    <row r="40250" spans="8:13" s="28" customFormat="1" x14ac:dyDescent="0.2">
      <c r="H40250" s="12"/>
      <c r="J40250" s="29"/>
      <c r="K40250" s="45"/>
      <c r="L40250" s="45"/>
      <c r="M40250" s="45"/>
    </row>
    <row r="40251" spans="8:13" s="28" customFormat="1" x14ac:dyDescent="0.2">
      <c r="H40251" s="12"/>
      <c r="J40251" s="29"/>
      <c r="K40251" s="45"/>
      <c r="L40251" s="45"/>
      <c r="M40251" s="45"/>
    </row>
    <row r="40252" spans="8:13" s="28" customFormat="1" x14ac:dyDescent="0.2">
      <c r="H40252" s="12"/>
      <c r="J40252" s="29"/>
      <c r="K40252" s="45"/>
      <c r="L40252" s="45"/>
      <c r="M40252" s="45"/>
    </row>
    <row r="40253" spans="8:13" s="28" customFormat="1" x14ac:dyDescent="0.2">
      <c r="H40253" s="12"/>
      <c r="J40253" s="29"/>
      <c r="K40253" s="45"/>
      <c r="L40253" s="45"/>
      <c r="M40253" s="45"/>
    </row>
    <row r="40254" spans="8:13" s="28" customFormat="1" x14ac:dyDescent="0.2">
      <c r="H40254" s="12"/>
      <c r="J40254" s="29"/>
      <c r="K40254" s="45"/>
      <c r="L40254" s="45"/>
      <c r="M40254" s="45"/>
    </row>
    <row r="40255" spans="8:13" s="28" customFormat="1" x14ac:dyDescent="0.2">
      <c r="H40255" s="12"/>
      <c r="J40255" s="29"/>
      <c r="K40255" s="45"/>
      <c r="L40255" s="45"/>
      <c r="M40255" s="45"/>
    </row>
    <row r="40256" spans="8:13" s="28" customFormat="1" x14ac:dyDescent="0.2">
      <c r="H40256" s="12"/>
      <c r="J40256" s="29"/>
      <c r="K40256" s="45"/>
      <c r="L40256" s="45"/>
      <c r="M40256" s="45"/>
    </row>
    <row r="40257" spans="8:13" s="28" customFormat="1" x14ac:dyDescent="0.2">
      <c r="H40257" s="12"/>
      <c r="J40257" s="29"/>
      <c r="K40257" s="45"/>
      <c r="L40257" s="45"/>
      <c r="M40257" s="45"/>
    </row>
    <row r="40258" spans="8:13" s="28" customFormat="1" x14ac:dyDescent="0.2">
      <c r="H40258" s="12"/>
      <c r="J40258" s="29"/>
      <c r="K40258" s="45"/>
      <c r="L40258" s="45"/>
      <c r="M40258" s="45"/>
    </row>
    <row r="40259" spans="8:13" s="28" customFormat="1" x14ac:dyDescent="0.2">
      <c r="H40259" s="12"/>
      <c r="J40259" s="29"/>
      <c r="K40259" s="45"/>
      <c r="L40259" s="45"/>
      <c r="M40259" s="45"/>
    </row>
    <row r="40260" spans="8:13" s="28" customFormat="1" x14ac:dyDescent="0.2">
      <c r="H40260" s="12"/>
      <c r="J40260" s="29"/>
      <c r="K40260" s="45"/>
      <c r="L40260" s="45"/>
      <c r="M40260" s="45"/>
    </row>
    <row r="40261" spans="8:13" s="28" customFormat="1" x14ac:dyDescent="0.2">
      <c r="H40261" s="12"/>
      <c r="J40261" s="29"/>
      <c r="K40261" s="45"/>
      <c r="L40261" s="45"/>
      <c r="M40261" s="45"/>
    </row>
    <row r="40262" spans="8:13" s="28" customFormat="1" x14ac:dyDescent="0.2">
      <c r="H40262" s="12"/>
      <c r="J40262" s="29"/>
      <c r="K40262" s="45"/>
      <c r="L40262" s="45"/>
      <c r="M40262" s="45"/>
    </row>
    <row r="40263" spans="8:13" s="28" customFormat="1" x14ac:dyDescent="0.2">
      <c r="H40263" s="12"/>
      <c r="J40263" s="29"/>
      <c r="K40263" s="45"/>
      <c r="L40263" s="45"/>
      <c r="M40263" s="45"/>
    </row>
    <row r="40264" spans="8:13" s="28" customFormat="1" x14ac:dyDescent="0.2">
      <c r="H40264" s="12"/>
      <c r="J40264" s="29"/>
      <c r="K40264" s="45"/>
      <c r="L40264" s="45"/>
      <c r="M40264" s="45"/>
    </row>
    <row r="40265" spans="8:13" s="28" customFormat="1" x14ac:dyDescent="0.2">
      <c r="H40265" s="12"/>
      <c r="J40265" s="29"/>
      <c r="K40265" s="45"/>
      <c r="L40265" s="45"/>
      <c r="M40265" s="45"/>
    </row>
    <row r="40266" spans="8:13" s="28" customFormat="1" x14ac:dyDescent="0.2">
      <c r="H40266" s="12"/>
      <c r="J40266" s="29"/>
      <c r="K40266" s="45"/>
      <c r="L40266" s="45"/>
      <c r="M40266" s="45"/>
    </row>
    <row r="40267" spans="8:13" s="28" customFormat="1" x14ac:dyDescent="0.2">
      <c r="H40267" s="12"/>
      <c r="J40267" s="29"/>
      <c r="K40267" s="45"/>
      <c r="L40267" s="45"/>
      <c r="M40267" s="45"/>
    </row>
    <row r="40268" spans="8:13" s="28" customFormat="1" x14ac:dyDescent="0.2">
      <c r="H40268" s="12"/>
      <c r="J40268" s="29"/>
      <c r="K40268" s="45"/>
      <c r="L40268" s="45"/>
      <c r="M40268" s="45"/>
    </row>
    <row r="40269" spans="8:13" s="28" customFormat="1" x14ac:dyDescent="0.2">
      <c r="H40269" s="12"/>
      <c r="J40269" s="29"/>
      <c r="K40269" s="45"/>
      <c r="L40269" s="45"/>
      <c r="M40269" s="45"/>
    </row>
    <row r="40270" spans="8:13" s="28" customFormat="1" x14ac:dyDescent="0.2">
      <c r="H40270" s="12"/>
      <c r="J40270" s="29"/>
      <c r="K40270" s="45"/>
      <c r="L40270" s="45"/>
      <c r="M40270" s="45"/>
    </row>
    <row r="40271" spans="8:13" s="28" customFormat="1" x14ac:dyDescent="0.2">
      <c r="H40271" s="12"/>
      <c r="J40271" s="29"/>
      <c r="K40271" s="45"/>
      <c r="L40271" s="45"/>
      <c r="M40271" s="45"/>
    </row>
    <row r="40272" spans="8:13" s="28" customFormat="1" x14ac:dyDescent="0.2">
      <c r="H40272" s="12"/>
      <c r="J40272" s="29"/>
      <c r="K40272" s="45"/>
      <c r="L40272" s="45"/>
      <c r="M40272" s="45"/>
    </row>
    <row r="40273" spans="8:13" s="28" customFormat="1" x14ac:dyDescent="0.2">
      <c r="H40273" s="12"/>
      <c r="J40273" s="29"/>
      <c r="K40273" s="45"/>
      <c r="L40273" s="45"/>
      <c r="M40273" s="45"/>
    </row>
    <row r="40274" spans="8:13" s="28" customFormat="1" x14ac:dyDescent="0.2">
      <c r="H40274" s="12"/>
      <c r="J40274" s="29"/>
      <c r="K40274" s="45"/>
      <c r="L40274" s="45"/>
      <c r="M40274" s="45"/>
    </row>
    <row r="40275" spans="8:13" s="28" customFormat="1" x14ac:dyDescent="0.2">
      <c r="H40275" s="12"/>
      <c r="J40275" s="29"/>
      <c r="K40275" s="45"/>
      <c r="L40275" s="45"/>
      <c r="M40275" s="45"/>
    </row>
    <row r="40276" spans="8:13" s="28" customFormat="1" x14ac:dyDescent="0.2">
      <c r="H40276" s="12"/>
      <c r="J40276" s="29"/>
      <c r="K40276" s="45"/>
      <c r="L40276" s="45"/>
      <c r="M40276" s="45"/>
    </row>
    <row r="40277" spans="8:13" s="28" customFormat="1" x14ac:dyDescent="0.2">
      <c r="H40277" s="12"/>
      <c r="J40277" s="29"/>
      <c r="K40277" s="45"/>
      <c r="L40277" s="45"/>
      <c r="M40277" s="45"/>
    </row>
    <row r="40278" spans="8:13" s="28" customFormat="1" x14ac:dyDescent="0.2">
      <c r="H40278" s="12"/>
      <c r="J40278" s="29"/>
      <c r="K40278" s="45"/>
      <c r="L40278" s="45"/>
      <c r="M40278" s="45"/>
    </row>
    <row r="40279" spans="8:13" s="28" customFormat="1" x14ac:dyDescent="0.2">
      <c r="H40279" s="12"/>
      <c r="J40279" s="29"/>
      <c r="K40279" s="45"/>
      <c r="L40279" s="45"/>
      <c r="M40279" s="45"/>
    </row>
    <row r="40280" spans="8:13" s="28" customFormat="1" x14ac:dyDescent="0.2">
      <c r="H40280" s="12"/>
      <c r="J40280" s="29"/>
      <c r="K40280" s="45"/>
      <c r="L40280" s="45"/>
      <c r="M40280" s="45"/>
    </row>
    <row r="40281" spans="8:13" s="28" customFormat="1" x14ac:dyDescent="0.2">
      <c r="H40281" s="12"/>
      <c r="J40281" s="29"/>
      <c r="K40281" s="45"/>
      <c r="L40281" s="45"/>
      <c r="M40281" s="45"/>
    </row>
    <row r="40282" spans="8:13" s="28" customFormat="1" x14ac:dyDescent="0.2">
      <c r="H40282" s="12"/>
      <c r="J40282" s="29"/>
      <c r="K40282" s="45"/>
      <c r="L40282" s="45"/>
      <c r="M40282" s="45"/>
    </row>
    <row r="40283" spans="8:13" s="28" customFormat="1" x14ac:dyDescent="0.2">
      <c r="H40283" s="12"/>
      <c r="J40283" s="29"/>
      <c r="K40283" s="45"/>
      <c r="L40283" s="45"/>
      <c r="M40283" s="45"/>
    </row>
    <row r="40284" spans="8:13" s="28" customFormat="1" x14ac:dyDescent="0.2">
      <c r="H40284" s="12"/>
      <c r="J40284" s="29"/>
      <c r="K40284" s="45"/>
      <c r="L40284" s="45"/>
      <c r="M40284" s="45"/>
    </row>
    <row r="40285" spans="8:13" s="28" customFormat="1" x14ac:dyDescent="0.2">
      <c r="H40285" s="12"/>
      <c r="J40285" s="29"/>
      <c r="K40285" s="45"/>
      <c r="L40285" s="45"/>
      <c r="M40285" s="45"/>
    </row>
    <row r="40286" spans="8:13" s="28" customFormat="1" x14ac:dyDescent="0.2">
      <c r="H40286" s="12"/>
      <c r="J40286" s="29"/>
      <c r="K40286" s="45"/>
      <c r="L40286" s="45"/>
      <c r="M40286" s="45"/>
    </row>
    <row r="40287" spans="8:13" s="28" customFormat="1" x14ac:dyDescent="0.2">
      <c r="H40287" s="12"/>
      <c r="J40287" s="29"/>
      <c r="K40287" s="45"/>
      <c r="L40287" s="45"/>
      <c r="M40287" s="45"/>
    </row>
    <row r="40288" spans="8:13" s="28" customFormat="1" x14ac:dyDescent="0.2">
      <c r="H40288" s="12"/>
      <c r="J40288" s="29"/>
      <c r="K40288" s="45"/>
      <c r="L40288" s="45"/>
      <c r="M40288" s="45"/>
    </row>
    <row r="40289" spans="8:13" s="28" customFormat="1" x14ac:dyDescent="0.2">
      <c r="H40289" s="12"/>
      <c r="J40289" s="29"/>
      <c r="K40289" s="45"/>
      <c r="L40289" s="45"/>
      <c r="M40289" s="45"/>
    </row>
    <row r="40290" spans="8:13" s="28" customFormat="1" x14ac:dyDescent="0.2">
      <c r="H40290" s="12"/>
      <c r="J40290" s="29"/>
      <c r="K40290" s="45"/>
      <c r="L40290" s="45"/>
      <c r="M40290" s="45"/>
    </row>
    <row r="40291" spans="8:13" s="28" customFormat="1" x14ac:dyDescent="0.2">
      <c r="H40291" s="12"/>
      <c r="J40291" s="29"/>
      <c r="K40291" s="45"/>
      <c r="L40291" s="45"/>
      <c r="M40291" s="45"/>
    </row>
    <row r="40292" spans="8:13" s="28" customFormat="1" x14ac:dyDescent="0.2">
      <c r="H40292" s="12"/>
      <c r="J40292" s="29"/>
      <c r="K40292" s="45"/>
      <c r="L40292" s="45"/>
      <c r="M40292" s="45"/>
    </row>
    <row r="40293" spans="8:13" s="28" customFormat="1" x14ac:dyDescent="0.2">
      <c r="H40293" s="12"/>
      <c r="J40293" s="29"/>
      <c r="K40293" s="45"/>
      <c r="L40293" s="45"/>
      <c r="M40293" s="45"/>
    </row>
    <row r="40294" spans="8:13" s="28" customFormat="1" x14ac:dyDescent="0.2">
      <c r="H40294" s="12"/>
      <c r="J40294" s="29"/>
      <c r="K40294" s="45"/>
      <c r="L40294" s="45"/>
      <c r="M40294" s="45"/>
    </row>
    <row r="40295" spans="8:13" s="28" customFormat="1" x14ac:dyDescent="0.2">
      <c r="H40295" s="12"/>
      <c r="J40295" s="29"/>
      <c r="K40295" s="45"/>
      <c r="L40295" s="45"/>
      <c r="M40295" s="45"/>
    </row>
    <row r="40296" spans="8:13" s="28" customFormat="1" x14ac:dyDescent="0.2">
      <c r="H40296" s="12"/>
      <c r="J40296" s="29"/>
      <c r="K40296" s="45"/>
      <c r="L40296" s="45"/>
      <c r="M40296" s="45"/>
    </row>
    <row r="40297" spans="8:13" s="28" customFormat="1" x14ac:dyDescent="0.2">
      <c r="H40297" s="12"/>
      <c r="J40297" s="29"/>
      <c r="K40297" s="45"/>
      <c r="L40297" s="45"/>
      <c r="M40297" s="45"/>
    </row>
    <row r="40298" spans="8:13" s="28" customFormat="1" x14ac:dyDescent="0.2">
      <c r="H40298" s="12"/>
      <c r="J40298" s="29"/>
      <c r="K40298" s="45"/>
      <c r="L40298" s="45"/>
      <c r="M40298" s="45"/>
    </row>
    <row r="40299" spans="8:13" s="28" customFormat="1" x14ac:dyDescent="0.2">
      <c r="H40299" s="12"/>
      <c r="J40299" s="29"/>
      <c r="K40299" s="45"/>
      <c r="L40299" s="45"/>
      <c r="M40299" s="45"/>
    </row>
    <row r="40300" spans="8:13" s="28" customFormat="1" x14ac:dyDescent="0.2">
      <c r="H40300" s="12"/>
      <c r="J40300" s="29"/>
      <c r="K40300" s="45"/>
      <c r="L40300" s="45"/>
      <c r="M40300" s="45"/>
    </row>
    <row r="40301" spans="8:13" s="28" customFormat="1" x14ac:dyDescent="0.2">
      <c r="H40301" s="12"/>
      <c r="J40301" s="29"/>
      <c r="K40301" s="45"/>
      <c r="L40301" s="45"/>
      <c r="M40301" s="45"/>
    </row>
    <row r="40302" spans="8:13" s="28" customFormat="1" x14ac:dyDescent="0.2">
      <c r="H40302" s="12"/>
      <c r="J40302" s="29"/>
      <c r="K40302" s="45"/>
      <c r="L40302" s="45"/>
      <c r="M40302" s="45"/>
    </row>
    <row r="40303" spans="8:13" s="28" customFormat="1" x14ac:dyDescent="0.2">
      <c r="H40303" s="12"/>
      <c r="J40303" s="29"/>
      <c r="K40303" s="45"/>
      <c r="L40303" s="45"/>
      <c r="M40303" s="45"/>
    </row>
    <row r="40304" spans="8:13" s="28" customFormat="1" x14ac:dyDescent="0.2">
      <c r="H40304" s="12"/>
      <c r="J40304" s="29"/>
      <c r="K40304" s="45"/>
      <c r="L40304" s="45"/>
      <c r="M40304" s="45"/>
    </row>
    <row r="40305" spans="8:13" s="28" customFormat="1" x14ac:dyDescent="0.2">
      <c r="H40305" s="12"/>
      <c r="J40305" s="29"/>
      <c r="K40305" s="45"/>
      <c r="L40305" s="45"/>
      <c r="M40305" s="45"/>
    </row>
    <row r="40306" spans="8:13" s="28" customFormat="1" x14ac:dyDescent="0.2">
      <c r="H40306" s="12"/>
      <c r="J40306" s="29"/>
      <c r="K40306" s="45"/>
      <c r="L40306" s="45"/>
      <c r="M40306" s="45"/>
    </row>
    <row r="40307" spans="8:13" s="28" customFormat="1" x14ac:dyDescent="0.2">
      <c r="H40307" s="12"/>
      <c r="J40307" s="29"/>
      <c r="K40307" s="45"/>
      <c r="L40307" s="45"/>
      <c r="M40307" s="45"/>
    </row>
    <row r="40308" spans="8:13" s="28" customFormat="1" x14ac:dyDescent="0.2">
      <c r="H40308" s="12"/>
      <c r="J40308" s="29"/>
      <c r="K40308" s="45"/>
      <c r="L40308" s="45"/>
      <c r="M40308" s="45"/>
    </row>
    <row r="40309" spans="8:13" s="28" customFormat="1" x14ac:dyDescent="0.2">
      <c r="H40309" s="12"/>
      <c r="J40309" s="29"/>
      <c r="K40309" s="45"/>
      <c r="L40309" s="45"/>
      <c r="M40309" s="45"/>
    </row>
    <row r="40310" spans="8:13" s="28" customFormat="1" x14ac:dyDescent="0.2">
      <c r="H40310" s="12"/>
      <c r="J40310" s="29"/>
      <c r="K40310" s="45"/>
      <c r="L40310" s="45"/>
      <c r="M40310" s="45"/>
    </row>
    <row r="40311" spans="8:13" s="28" customFormat="1" x14ac:dyDescent="0.2">
      <c r="H40311" s="12"/>
      <c r="J40311" s="29"/>
      <c r="K40311" s="45"/>
      <c r="L40311" s="45"/>
      <c r="M40311" s="45"/>
    </row>
    <row r="40312" spans="8:13" s="28" customFormat="1" x14ac:dyDescent="0.2">
      <c r="H40312" s="12"/>
      <c r="J40312" s="29"/>
      <c r="K40312" s="45"/>
      <c r="L40312" s="45"/>
      <c r="M40312" s="45"/>
    </row>
    <row r="40313" spans="8:13" s="28" customFormat="1" x14ac:dyDescent="0.2">
      <c r="H40313" s="12"/>
      <c r="J40313" s="29"/>
      <c r="K40313" s="45"/>
      <c r="L40313" s="45"/>
      <c r="M40313" s="45"/>
    </row>
    <row r="40314" spans="8:13" s="28" customFormat="1" x14ac:dyDescent="0.2">
      <c r="H40314" s="12"/>
      <c r="J40314" s="29"/>
      <c r="K40314" s="45"/>
      <c r="L40314" s="45"/>
      <c r="M40314" s="45"/>
    </row>
    <row r="40315" spans="8:13" s="28" customFormat="1" x14ac:dyDescent="0.2">
      <c r="H40315" s="12"/>
      <c r="J40315" s="29"/>
      <c r="K40315" s="45"/>
      <c r="L40315" s="45"/>
      <c r="M40315" s="45"/>
    </row>
    <row r="40316" spans="8:13" s="28" customFormat="1" x14ac:dyDescent="0.2">
      <c r="H40316" s="12"/>
      <c r="J40316" s="29"/>
      <c r="K40316" s="45"/>
      <c r="L40316" s="45"/>
      <c r="M40316" s="45"/>
    </row>
    <row r="40317" spans="8:13" s="28" customFormat="1" x14ac:dyDescent="0.2">
      <c r="H40317" s="12"/>
      <c r="J40317" s="29"/>
      <c r="K40317" s="45"/>
      <c r="L40317" s="45"/>
      <c r="M40317" s="45"/>
    </row>
    <row r="40318" spans="8:13" s="28" customFormat="1" x14ac:dyDescent="0.2">
      <c r="H40318" s="12"/>
      <c r="J40318" s="29"/>
      <c r="K40318" s="45"/>
      <c r="L40318" s="45"/>
      <c r="M40318" s="45"/>
    </row>
    <row r="40319" spans="8:13" s="28" customFormat="1" x14ac:dyDescent="0.2">
      <c r="H40319" s="12"/>
      <c r="J40319" s="29"/>
      <c r="K40319" s="45"/>
      <c r="L40319" s="45"/>
      <c r="M40319" s="45"/>
    </row>
    <row r="40320" spans="8:13" s="28" customFormat="1" x14ac:dyDescent="0.2">
      <c r="H40320" s="12"/>
      <c r="J40320" s="29"/>
      <c r="K40320" s="45"/>
      <c r="L40320" s="45"/>
      <c r="M40320" s="45"/>
    </row>
    <row r="40321" spans="8:13" s="28" customFormat="1" x14ac:dyDescent="0.2">
      <c r="H40321" s="12"/>
      <c r="J40321" s="29"/>
      <c r="K40321" s="45"/>
      <c r="L40321" s="45"/>
      <c r="M40321" s="45"/>
    </row>
    <row r="40322" spans="8:13" s="28" customFormat="1" x14ac:dyDescent="0.2">
      <c r="H40322" s="12"/>
      <c r="J40322" s="29"/>
      <c r="K40322" s="45"/>
      <c r="L40322" s="45"/>
      <c r="M40322" s="45"/>
    </row>
    <row r="40323" spans="8:13" s="28" customFormat="1" x14ac:dyDescent="0.2">
      <c r="H40323" s="12"/>
      <c r="J40323" s="29"/>
      <c r="K40323" s="45"/>
      <c r="L40323" s="45"/>
      <c r="M40323" s="45"/>
    </row>
    <row r="40324" spans="8:13" s="28" customFormat="1" x14ac:dyDescent="0.2">
      <c r="H40324" s="12"/>
      <c r="J40324" s="29"/>
      <c r="K40324" s="45"/>
      <c r="L40324" s="45"/>
      <c r="M40324" s="45"/>
    </row>
    <row r="40325" spans="8:13" s="28" customFormat="1" x14ac:dyDescent="0.2">
      <c r="H40325" s="12"/>
      <c r="J40325" s="29"/>
      <c r="K40325" s="45"/>
      <c r="L40325" s="45"/>
      <c r="M40325" s="45"/>
    </row>
    <row r="40326" spans="8:13" s="28" customFormat="1" x14ac:dyDescent="0.2">
      <c r="H40326" s="12"/>
      <c r="J40326" s="29"/>
      <c r="K40326" s="45"/>
      <c r="L40326" s="45"/>
      <c r="M40326" s="45"/>
    </row>
    <row r="40327" spans="8:13" s="28" customFormat="1" x14ac:dyDescent="0.2">
      <c r="H40327" s="12"/>
      <c r="J40327" s="29"/>
      <c r="K40327" s="45"/>
      <c r="L40327" s="45"/>
      <c r="M40327" s="45"/>
    </row>
    <row r="40328" spans="8:13" s="28" customFormat="1" x14ac:dyDescent="0.2">
      <c r="H40328" s="12"/>
      <c r="J40328" s="29"/>
      <c r="K40328" s="45"/>
      <c r="L40328" s="45"/>
      <c r="M40328" s="45"/>
    </row>
    <row r="40329" spans="8:13" s="28" customFormat="1" x14ac:dyDescent="0.2">
      <c r="H40329" s="12"/>
      <c r="J40329" s="29"/>
      <c r="K40329" s="45"/>
      <c r="L40329" s="45"/>
      <c r="M40329" s="45"/>
    </row>
    <row r="40330" spans="8:13" s="28" customFormat="1" x14ac:dyDescent="0.2">
      <c r="H40330" s="12"/>
      <c r="J40330" s="29"/>
      <c r="K40330" s="45"/>
      <c r="L40330" s="45"/>
      <c r="M40330" s="45"/>
    </row>
    <row r="40331" spans="8:13" s="28" customFormat="1" x14ac:dyDescent="0.2">
      <c r="H40331" s="12"/>
      <c r="J40331" s="29"/>
      <c r="K40331" s="45"/>
      <c r="L40331" s="45"/>
      <c r="M40331" s="45"/>
    </row>
    <row r="40332" spans="8:13" s="28" customFormat="1" x14ac:dyDescent="0.2">
      <c r="H40332" s="12"/>
      <c r="J40332" s="29"/>
      <c r="K40332" s="45"/>
      <c r="L40332" s="45"/>
      <c r="M40332" s="45"/>
    </row>
    <row r="40333" spans="8:13" s="28" customFormat="1" x14ac:dyDescent="0.2">
      <c r="H40333" s="12"/>
      <c r="J40333" s="29"/>
      <c r="K40333" s="45"/>
      <c r="L40333" s="45"/>
      <c r="M40333" s="45"/>
    </row>
    <row r="40334" spans="8:13" s="28" customFormat="1" x14ac:dyDescent="0.2">
      <c r="H40334" s="12"/>
      <c r="J40334" s="29"/>
      <c r="K40334" s="45"/>
      <c r="L40334" s="45"/>
      <c r="M40334" s="45"/>
    </row>
    <row r="40335" spans="8:13" s="28" customFormat="1" x14ac:dyDescent="0.2">
      <c r="H40335" s="12"/>
      <c r="J40335" s="29"/>
      <c r="K40335" s="45"/>
      <c r="L40335" s="45"/>
      <c r="M40335" s="45"/>
    </row>
    <row r="40336" spans="8:13" s="28" customFormat="1" x14ac:dyDescent="0.2">
      <c r="H40336" s="12"/>
      <c r="J40336" s="29"/>
      <c r="K40336" s="45"/>
      <c r="L40336" s="45"/>
      <c r="M40336" s="45"/>
    </row>
    <row r="40337" spans="8:13" s="28" customFormat="1" x14ac:dyDescent="0.2">
      <c r="H40337" s="12"/>
      <c r="J40337" s="29"/>
      <c r="K40337" s="45"/>
      <c r="L40337" s="45"/>
      <c r="M40337" s="45"/>
    </row>
    <row r="40338" spans="8:13" s="28" customFormat="1" x14ac:dyDescent="0.2">
      <c r="H40338" s="12"/>
      <c r="J40338" s="29"/>
      <c r="K40338" s="45"/>
      <c r="L40338" s="45"/>
      <c r="M40338" s="45"/>
    </row>
    <row r="40339" spans="8:13" s="28" customFormat="1" x14ac:dyDescent="0.2">
      <c r="H40339" s="12"/>
      <c r="J40339" s="29"/>
      <c r="K40339" s="45"/>
      <c r="L40339" s="45"/>
      <c r="M40339" s="45"/>
    </row>
    <row r="40340" spans="8:13" s="28" customFormat="1" x14ac:dyDescent="0.2">
      <c r="H40340" s="12"/>
      <c r="J40340" s="29"/>
      <c r="K40340" s="45"/>
      <c r="L40340" s="45"/>
      <c r="M40340" s="45"/>
    </row>
    <row r="40341" spans="8:13" s="28" customFormat="1" x14ac:dyDescent="0.2">
      <c r="H40341" s="12"/>
      <c r="J40341" s="29"/>
      <c r="K40341" s="45"/>
      <c r="L40341" s="45"/>
      <c r="M40341" s="45"/>
    </row>
    <row r="40342" spans="8:13" s="28" customFormat="1" x14ac:dyDescent="0.2">
      <c r="H40342" s="12"/>
      <c r="J40342" s="29"/>
      <c r="K40342" s="45"/>
      <c r="L40342" s="45"/>
      <c r="M40342" s="45"/>
    </row>
    <row r="40343" spans="8:13" s="28" customFormat="1" x14ac:dyDescent="0.2">
      <c r="H40343" s="12"/>
      <c r="J40343" s="29"/>
      <c r="K40343" s="45"/>
      <c r="L40343" s="45"/>
      <c r="M40343" s="45"/>
    </row>
    <row r="40344" spans="8:13" s="28" customFormat="1" x14ac:dyDescent="0.2">
      <c r="H40344" s="12"/>
      <c r="J40344" s="29"/>
      <c r="K40344" s="45"/>
      <c r="L40344" s="45"/>
      <c r="M40344" s="45"/>
    </row>
    <row r="40345" spans="8:13" s="28" customFormat="1" x14ac:dyDescent="0.2">
      <c r="H40345" s="12"/>
      <c r="J40345" s="29"/>
      <c r="K40345" s="45"/>
      <c r="L40345" s="45"/>
      <c r="M40345" s="45"/>
    </row>
    <row r="40346" spans="8:13" s="28" customFormat="1" x14ac:dyDescent="0.2">
      <c r="H40346" s="12"/>
      <c r="J40346" s="29"/>
      <c r="K40346" s="45"/>
      <c r="L40346" s="45"/>
      <c r="M40346" s="45"/>
    </row>
    <row r="40347" spans="8:13" s="28" customFormat="1" x14ac:dyDescent="0.2">
      <c r="H40347" s="12"/>
      <c r="J40347" s="29"/>
      <c r="K40347" s="45"/>
      <c r="L40347" s="45"/>
      <c r="M40347" s="45"/>
    </row>
    <row r="40348" spans="8:13" s="28" customFormat="1" x14ac:dyDescent="0.2">
      <c r="H40348" s="12"/>
      <c r="J40348" s="29"/>
      <c r="K40348" s="45"/>
      <c r="L40348" s="45"/>
      <c r="M40348" s="45"/>
    </row>
    <row r="40349" spans="8:13" s="28" customFormat="1" x14ac:dyDescent="0.2">
      <c r="H40349" s="12"/>
      <c r="J40349" s="29"/>
      <c r="K40349" s="45"/>
      <c r="L40349" s="45"/>
      <c r="M40349" s="45"/>
    </row>
    <row r="40350" spans="8:13" s="28" customFormat="1" x14ac:dyDescent="0.2">
      <c r="H40350" s="12"/>
      <c r="J40350" s="29"/>
      <c r="K40350" s="45"/>
      <c r="L40350" s="45"/>
      <c r="M40350" s="45"/>
    </row>
    <row r="40351" spans="8:13" s="28" customFormat="1" x14ac:dyDescent="0.2">
      <c r="H40351" s="12"/>
      <c r="J40351" s="29"/>
      <c r="K40351" s="45"/>
      <c r="L40351" s="45"/>
      <c r="M40351" s="45"/>
    </row>
    <row r="40352" spans="8:13" s="28" customFormat="1" x14ac:dyDescent="0.2">
      <c r="H40352" s="12"/>
      <c r="J40352" s="29"/>
      <c r="K40352" s="45"/>
      <c r="L40352" s="45"/>
      <c r="M40352" s="45"/>
    </row>
    <row r="40353" spans="8:13" s="28" customFormat="1" x14ac:dyDescent="0.2">
      <c r="H40353" s="12"/>
      <c r="J40353" s="29"/>
      <c r="K40353" s="45"/>
      <c r="L40353" s="45"/>
      <c r="M40353" s="45"/>
    </row>
    <row r="40354" spans="8:13" s="28" customFormat="1" x14ac:dyDescent="0.2">
      <c r="H40354" s="12"/>
      <c r="J40354" s="29"/>
      <c r="K40354" s="45"/>
      <c r="L40354" s="45"/>
      <c r="M40354" s="45"/>
    </row>
    <row r="40355" spans="8:13" s="28" customFormat="1" x14ac:dyDescent="0.2">
      <c r="H40355" s="12"/>
      <c r="J40355" s="29"/>
      <c r="K40355" s="45"/>
      <c r="L40355" s="45"/>
      <c r="M40355" s="45"/>
    </row>
    <row r="40356" spans="8:13" s="28" customFormat="1" x14ac:dyDescent="0.2">
      <c r="H40356" s="12"/>
      <c r="J40356" s="29"/>
      <c r="K40356" s="45"/>
      <c r="L40356" s="45"/>
      <c r="M40356" s="45"/>
    </row>
    <row r="40357" spans="8:13" s="28" customFormat="1" x14ac:dyDescent="0.2">
      <c r="H40357" s="12"/>
      <c r="J40357" s="29"/>
      <c r="K40357" s="45"/>
      <c r="L40357" s="45"/>
      <c r="M40357" s="45"/>
    </row>
    <row r="40358" spans="8:13" s="28" customFormat="1" x14ac:dyDescent="0.2">
      <c r="H40358" s="12"/>
      <c r="J40358" s="29"/>
      <c r="K40358" s="45"/>
      <c r="L40358" s="45"/>
      <c r="M40358" s="45"/>
    </row>
    <row r="40359" spans="8:13" s="28" customFormat="1" x14ac:dyDescent="0.2">
      <c r="H40359" s="12"/>
      <c r="J40359" s="29"/>
      <c r="K40359" s="45"/>
      <c r="L40359" s="45"/>
      <c r="M40359" s="45"/>
    </row>
    <row r="40360" spans="8:13" s="28" customFormat="1" x14ac:dyDescent="0.2">
      <c r="H40360" s="12"/>
      <c r="J40360" s="29"/>
      <c r="K40360" s="45"/>
      <c r="L40360" s="45"/>
      <c r="M40360" s="45"/>
    </row>
    <row r="40361" spans="8:13" s="28" customFormat="1" x14ac:dyDescent="0.2">
      <c r="H40361" s="12"/>
      <c r="J40361" s="29"/>
      <c r="K40361" s="45"/>
      <c r="L40361" s="45"/>
      <c r="M40361" s="45"/>
    </row>
    <row r="40362" spans="8:13" s="28" customFormat="1" x14ac:dyDescent="0.2">
      <c r="H40362" s="12"/>
      <c r="J40362" s="29"/>
      <c r="K40362" s="45"/>
      <c r="L40362" s="45"/>
      <c r="M40362" s="45"/>
    </row>
    <row r="40363" spans="8:13" s="28" customFormat="1" x14ac:dyDescent="0.2">
      <c r="H40363" s="12"/>
      <c r="J40363" s="29"/>
      <c r="K40363" s="45"/>
      <c r="L40363" s="45"/>
      <c r="M40363" s="45"/>
    </row>
    <row r="40364" spans="8:13" s="28" customFormat="1" x14ac:dyDescent="0.2">
      <c r="H40364" s="12"/>
      <c r="J40364" s="29"/>
      <c r="K40364" s="45"/>
      <c r="L40364" s="45"/>
      <c r="M40364" s="45"/>
    </row>
    <row r="40365" spans="8:13" s="28" customFormat="1" x14ac:dyDescent="0.2">
      <c r="H40365" s="12"/>
      <c r="J40365" s="29"/>
      <c r="K40365" s="45"/>
      <c r="L40365" s="45"/>
      <c r="M40365" s="45"/>
    </row>
    <row r="40366" spans="8:13" s="28" customFormat="1" x14ac:dyDescent="0.2">
      <c r="H40366" s="12"/>
      <c r="J40366" s="29"/>
      <c r="K40366" s="45"/>
      <c r="L40366" s="45"/>
      <c r="M40366" s="45"/>
    </row>
    <row r="40367" spans="8:13" s="28" customFormat="1" x14ac:dyDescent="0.2">
      <c r="H40367" s="12"/>
      <c r="J40367" s="29"/>
      <c r="K40367" s="45"/>
      <c r="L40367" s="45"/>
      <c r="M40367" s="45"/>
    </row>
    <row r="40368" spans="8:13" s="28" customFormat="1" x14ac:dyDescent="0.2">
      <c r="H40368" s="12"/>
      <c r="J40368" s="29"/>
      <c r="K40368" s="45"/>
      <c r="L40368" s="45"/>
      <c r="M40368" s="45"/>
    </row>
    <row r="40369" spans="8:13" s="28" customFormat="1" x14ac:dyDescent="0.2">
      <c r="H40369" s="12"/>
      <c r="J40369" s="29"/>
      <c r="K40369" s="45"/>
      <c r="L40369" s="45"/>
      <c r="M40369" s="45"/>
    </row>
    <row r="40370" spans="8:13" s="28" customFormat="1" x14ac:dyDescent="0.2">
      <c r="H40370" s="12"/>
      <c r="J40370" s="29"/>
      <c r="K40370" s="45"/>
      <c r="L40370" s="45"/>
      <c r="M40370" s="45"/>
    </row>
    <row r="40371" spans="8:13" s="28" customFormat="1" x14ac:dyDescent="0.2">
      <c r="H40371" s="12"/>
      <c r="J40371" s="29"/>
      <c r="K40371" s="45"/>
      <c r="L40371" s="45"/>
      <c r="M40371" s="45"/>
    </row>
    <row r="40372" spans="8:13" s="28" customFormat="1" x14ac:dyDescent="0.2">
      <c r="H40372" s="12"/>
      <c r="J40372" s="29"/>
      <c r="K40372" s="45"/>
      <c r="L40372" s="45"/>
      <c r="M40372" s="45"/>
    </row>
    <row r="40373" spans="8:13" s="28" customFormat="1" x14ac:dyDescent="0.2">
      <c r="H40373" s="12"/>
      <c r="J40373" s="29"/>
      <c r="K40373" s="45"/>
      <c r="L40373" s="45"/>
      <c r="M40373" s="45"/>
    </row>
    <row r="40374" spans="8:13" s="28" customFormat="1" x14ac:dyDescent="0.2">
      <c r="H40374" s="12"/>
      <c r="J40374" s="29"/>
      <c r="K40374" s="45"/>
      <c r="L40374" s="45"/>
      <c r="M40374" s="45"/>
    </row>
    <row r="40375" spans="8:13" s="28" customFormat="1" x14ac:dyDescent="0.2">
      <c r="H40375" s="12"/>
      <c r="J40375" s="29"/>
      <c r="K40375" s="45"/>
      <c r="L40375" s="45"/>
      <c r="M40375" s="45"/>
    </row>
    <row r="40376" spans="8:13" s="28" customFormat="1" x14ac:dyDescent="0.2">
      <c r="H40376" s="12"/>
      <c r="J40376" s="29"/>
      <c r="K40376" s="45"/>
      <c r="L40376" s="45"/>
      <c r="M40376" s="45"/>
    </row>
    <row r="40377" spans="8:13" s="28" customFormat="1" x14ac:dyDescent="0.2">
      <c r="H40377" s="12"/>
      <c r="J40377" s="29"/>
      <c r="K40377" s="45"/>
      <c r="L40377" s="45"/>
      <c r="M40377" s="45"/>
    </row>
    <row r="40378" spans="8:13" s="28" customFormat="1" x14ac:dyDescent="0.2">
      <c r="H40378" s="12"/>
      <c r="J40378" s="29"/>
      <c r="K40378" s="45"/>
      <c r="L40378" s="45"/>
      <c r="M40378" s="45"/>
    </row>
    <row r="40379" spans="8:13" s="28" customFormat="1" x14ac:dyDescent="0.2">
      <c r="H40379" s="12"/>
      <c r="J40379" s="29"/>
      <c r="K40379" s="45"/>
      <c r="L40379" s="45"/>
      <c r="M40379" s="45"/>
    </row>
    <row r="40380" spans="8:13" s="28" customFormat="1" x14ac:dyDescent="0.2">
      <c r="H40380" s="12"/>
      <c r="J40380" s="29"/>
      <c r="K40380" s="45"/>
      <c r="L40380" s="45"/>
      <c r="M40380" s="45"/>
    </row>
    <row r="40381" spans="8:13" s="28" customFormat="1" x14ac:dyDescent="0.2">
      <c r="H40381" s="12"/>
      <c r="J40381" s="29"/>
      <c r="K40381" s="45"/>
      <c r="L40381" s="45"/>
      <c r="M40381" s="45"/>
    </row>
    <row r="40382" spans="8:13" s="28" customFormat="1" x14ac:dyDescent="0.2">
      <c r="H40382" s="12"/>
      <c r="J40382" s="29"/>
      <c r="K40382" s="45"/>
      <c r="L40382" s="45"/>
      <c r="M40382" s="45"/>
    </row>
    <row r="40383" spans="8:13" s="28" customFormat="1" x14ac:dyDescent="0.2">
      <c r="H40383" s="12"/>
      <c r="J40383" s="29"/>
      <c r="K40383" s="45"/>
      <c r="L40383" s="45"/>
      <c r="M40383" s="45"/>
    </row>
    <row r="40384" spans="8:13" s="28" customFormat="1" x14ac:dyDescent="0.2">
      <c r="H40384" s="12"/>
      <c r="J40384" s="29"/>
      <c r="K40384" s="45"/>
      <c r="L40384" s="45"/>
      <c r="M40384" s="45"/>
    </row>
    <row r="40385" spans="8:13" s="28" customFormat="1" x14ac:dyDescent="0.2">
      <c r="H40385" s="12"/>
      <c r="J40385" s="29"/>
      <c r="K40385" s="45"/>
      <c r="L40385" s="45"/>
      <c r="M40385" s="45"/>
    </row>
    <row r="40386" spans="8:13" s="28" customFormat="1" x14ac:dyDescent="0.2">
      <c r="H40386" s="12"/>
      <c r="J40386" s="29"/>
      <c r="K40386" s="45"/>
      <c r="L40386" s="45"/>
      <c r="M40386" s="45"/>
    </row>
    <row r="40387" spans="8:13" s="28" customFormat="1" x14ac:dyDescent="0.2">
      <c r="H40387" s="12"/>
      <c r="J40387" s="29"/>
      <c r="K40387" s="45"/>
      <c r="L40387" s="45"/>
      <c r="M40387" s="45"/>
    </row>
    <row r="40388" spans="8:13" s="28" customFormat="1" x14ac:dyDescent="0.2">
      <c r="H40388" s="12"/>
      <c r="J40388" s="29"/>
      <c r="K40388" s="45"/>
      <c r="L40388" s="45"/>
      <c r="M40388" s="45"/>
    </row>
    <row r="40389" spans="8:13" s="28" customFormat="1" x14ac:dyDescent="0.2">
      <c r="H40389" s="12"/>
      <c r="J40389" s="29"/>
      <c r="K40389" s="45"/>
      <c r="L40389" s="45"/>
      <c r="M40389" s="45"/>
    </row>
    <row r="40390" spans="8:13" s="28" customFormat="1" x14ac:dyDescent="0.2">
      <c r="H40390" s="12"/>
      <c r="J40390" s="29"/>
      <c r="K40390" s="45"/>
      <c r="L40390" s="45"/>
      <c r="M40390" s="45"/>
    </row>
    <row r="40391" spans="8:13" s="28" customFormat="1" x14ac:dyDescent="0.2">
      <c r="H40391" s="12"/>
      <c r="J40391" s="29"/>
      <c r="K40391" s="45"/>
      <c r="L40391" s="45"/>
      <c r="M40391" s="45"/>
    </row>
    <row r="40392" spans="8:13" s="28" customFormat="1" x14ac:dyDescent="0.2">
      <c r="H40392" s="12"/>
      <c r="J40392" s="29"/>
      <c r="K40392" s="45"/>
      <c r="L40392" s="45"/>
      <c r="M40392" s="45"/>
    </row>
    <row r="40393" spans="8:13" s="28" customFormat="1" x14ac:dyDescent="0.2">
      <c r="H40393" s="12"/>
      <c r="J40393" s="29"/>
      <c r="K40393" s="45"/>
      <c r="L40393" s="45"/>
      <c r="M40393" s="45"/>
    </row>
    <row r="40394" spans="8:13" s="28" customFormat="1" x14ac:dyDescent="0.2">
      <c r="H40394" s="12"/>
      <c r="J40394" s="29"/>
      <c r="K40394" s="45"/>
      <c r="L40394" s="45"/>
      <c r="M40394" s="45"/>
    </row>
    <row r="40395" spans="8:13" s="28" customFormat="1" x14ac:dyDescent="0.2">
      <c r="H40395" s="12"/>
      <c r="J40395" s="29"/>
      <c r="K40395" s="45"/>
      <c r="L40395" s="45"/>
      <c r="M40395" s="45"/>
    </row>
    <row r="40396" spans="8:13" s="28" customFormat="1" x14ac:dyDescent="0.2">
      <c r="H40396" s="12"/>
      <c r="J40396" s="29"/>
      <c r="K40396" s="45"/>
      <c r="L40396" s="45"/>
      <c r="M40396" s="45"/>
    </row>
    <row r="40397" spans="8:13" s="28" customFormat="1" x14ac:dyDescent="0.2">
      <c r="H40397" s="12"/>
      <c r="J40397" s="29"/>
      <c r="K40397" s="45"/>
      <c r="L40397" s="45"/>
      <c r="M40397" s="45"/>
    </row>
    <row r="40398" spans="8:13" s="28" customFormat="1" x14ac:dyDescent="0.2">
      <c r="H40398" s="12"/>
      <c r="J40398" s="29"/>
      <c r="K40398" s="45"/>
      <c r="L40398" s="45"/>
      <c r="M40398" s="45"/>
    </row>
    <row r="40399" spans="8:13" s="28" customFormat="1" x14ac:dyDescent="0.2">
      <c r="H40399" s="12"/>
      <c r="J40399" s="29"/>
      <c r="K40399" s="45"/>
      <c r="L40399" s="45"/>
      <c r="M40399" s="45"/>
    </row>
    <row r="40400" spans="8:13" s="28" customFormat="1" x14ac:dyDescent="0.2">
      <c r="H40400" s="12"/>
      <c r="J40400" s="29"/>
      <c r="K40400" s="45"/>
      <c r="L40400" s="45"/>
      <c r="M40400" s="45"/>
    </row>
    <row r="40401" spans="8:13" s="28" customFormat="1" x14ac:dyDescent="0.2">
      <c r="H40401" s="12"/>
      <c r="J40401" s="29"/>
      <c r="K40401" s="45"/>
      <c r="L40401" s="45"/>
      <c r="M40401" s="45"/>
    </row>
    <row r="40402" spans="8:13" s="28" customFormat="1" x14ac:dyDescent="0.2">
      <c r="H40402" s="12"/>
      <c r="J40402" s="29"/>
      <c r="K40402" s="45"/>
      <c r="L40402" s="45"/>
      <c r="M40402" s="45"/>
    </row>
    <row r="40403" spans="8:13" s="28" customFormat="1" x14ac:dyDescent="0.2">
      <c r="H40403" s="12"/>
      <c r="J40403" s="29"/>
      <c r="K40403" s="45"/>
      <c r="L40403" s="45"/>
      <c r="M40403" s="45"/>
    </row>
    <row r="40404" spans="8:13" s="28" customFormat="1" x14ac:dyDescent="0.2">
      <c r="H40404" s="12"/>
      <c r="J40404" s="29"/>
      <c r="K40404" s="45"/>
      <c r="L40404" s="45"/>
      <c r="M40404" s="45"/>
    </row>
    <row r="40405" spans="8:13" s="28" customFormat="1" x14ac:dyDescent="0.2">
      <c r="H40405" s="12"/>
      <c r="J40405" s="29"/>
      <c r="K40405" s="45"/>
      <c r="L40405" s="45"/>
      <c r="M40405" s="45"/>
    </row>
    <row r="40406" spans="8:13" s="28" customFormat="1" x14ac:dyDescent="0.2">
      <c r="H40406" s="12"/>
      <c r="J40406" s="29"/>
      <c r="K40406" s="45"/>
      <c r="L40406" s="45"/>
      <c r="M40406" s="45"/>
    </row>
    <row r="40407" spans="8:13" s="28" customFormat="1" x14ac:dyDescent="0.2">
      <c r="H40407" s="12"/>
      <c r="J40407" s="29"/>
      <c r="K40407" s="45"/>
      <c r="L40407" s="45"/>
      <c r="M40407" s="45"/>
    </row>
    <row r="40408" spans="8:13" s="28" customFormat="1" x14ac:dyDescent="0.2">
      <c r="H40408" s="12"/>
      <c r="J40408" s="29"/>
      <c r="K40408" s="45"/>
      <c r="L40408" s="45"/>
      <c r="M40408" s="45"/>
    </row>
    <row r="40409" spans="8:13" s="28" customFormat="1" x14ac:dyDescent="0.2">
      <c r="H40409" s="12"/>
      <c r="J40409" s="29"/>
      <c r="K40409" s="45"/>
      <c r="L40409" s="45"/>
      <c r="M40409" s="45"/>
    </row>
    <row r="40410" spans="8:13" s="28" customFormat="1" x14ac:dyDescent="0.2">
      <c r="H40410" s="12"/>
      <c r="J40410" s="29"/>
      <c r="K40410" s="45"/>
      <c r="L40410" s="45"/>
      <c r="M40410" s="45"/>
    </row>
    <row r="40411" spans="8:13" s="28" customFormat="1" x14ac:dyDescent="0.2">
      <c r="H40411" s="12"/>
      <c r="J40411" s="29"/>
      <c r="K40411" s="45"/>
      <c r="L40411" s="45"/>
      <c r="M40411" s="45"/>
    </row>
    <row r="40412" spans="8:13" s="28" customFormat="1" x14ac:dyDescent="0.2">
      <c r="H40412" s="12"/>
      <c r="J40412" s="29"/>
      <c r="K40412" s="45"/>
      <c r="L40412" s="45"/>
      <c r="M40412" s="45"/>
    </row>
    <row r="40413" spans="8:13" s="28" customFormat="1" x14ac:dyDescent="0.2">
      <c r="H40413" s="12"/>
      <c r="J40413" s="29"/>
      <c r="K40413" s="45"/>
      <c r="L40413" s="45"/>
      <c r="M40413" s="45"/>
    </row>
    <row r="40414" spans="8:13" s="28" customFormat="1" x14ac:dyDescent="0.2">
      <c r="H40414" s="12"/>
      <c r="J40414" s="29"/>
      <c r="K40414" s="45"/>
      <c r="L40414" s="45"/>
      <c r="M40414" s="45"/>
    </row>
    <row r="40415" spans="8:13" s="28" customFormat="1" x14ac:dyDescent="0.2">
      <c r="H40415" s="12"/>
      <c r="J40415" s="29"/>
      <c r="K40415" s="45"/>
      <c r="L40415" s="45"/>
      <c r="M40415" s="45"/>
    </row>
    <row r="40416" spans="8:13" s="28" customFormat="1" x14ac:dyDescent="0.2">
      <c r="H40416" s="12"/>
      <c r="J40416" s="29"/>
      <c r="K40416" s="45"/>
      <c r="L40416" s="45"/>
      <c r="M40416" s="45"/>
    </row>
    <row r="40417" spans="8:13" s="28" customFormat="1" x14ac:dyDescent="0.2">
      <c r="H40417" s="12"/>
      <c r="J40417" s="29"/>
      <c r="K40417" s="45"/>
      <c r="L40417" s="45"/>
      <c r="M40417" s="45"/>
    </row>
    <row r="40418" spans="8:13" s="28" customFormat="1" x14ac:dyDescent="0.2">
      <c r="H40418" s="12"/>
      <c r="J40418" s="29"/>
      <c r="K40418" s="45"/>
      <c r="L40418" s="45"/>
      <c r="M40418" s="45"/>
    </row>
    <row r="40419" spans="8:13" s="28" customFormat="1" x14ac:dyDescent="0.2">
      <c r="H40419" s="12"/>
      <c r="J40419" s="29"/>
      <c r="K40419" s="45"/>
      <c r="L40419" s="45"/>
      <c r="M40419" s="45"/>
    </row>
    <row r="40420" spans="8:13" s="28" customFormat="1" x14ac:dyDescent="0.2">
      <c r="H40420" s="12"/>
      <c r="J40420" s="29"/>
      <c r="K40420" s="45"/>
      <c r="L40420" s="45"/>
      <c r="M40420" s="45"/>
    </row>
    <row r="40421" spans="8:13" s="28" customFormat="1" x14ac:dyDescent="0.2">
      <c r="H40421" s="12"/>
      <c r="J40421" s="29"/>
      <c r="K40421" s="45"/>
      <c r="L40421" s="45"/>
      <c r="M40421" s="45"/>
    </row>
    <row r="40422" spans="8:13" s="28" customFormat="1" x14ac:dyDescent="0.2">
      <c r="H40422" s="12"/>
      <c r="J40422" s="29"/>
      <c r="K40422" s="45"/>
      <c r="L40422" s="45"/>
      <c r="M40422" s="45"/>
    </row>
    <row r="40423" spans="8:13" s="28" customFormat="1" x14ac:dyDescent="0.2">
      <c r="H40423" s="12"/>
      <c r="J40423" s="29"/>
      <c r="K40423" s="45"/>
      <c r="L40423" s="45"/>
      <c r="M40423" s="45"/>
    </row>
    <row r="40424" spans="8:13" s="28" customFormat="1" x14ac:dyDescent="0.2">
      <c r="H40424" s="12"/>
      <c r="J40424" s="29"/>
      <c r="K40424" s="45"/>
      <c r="L40424" s="45"/>
      <c r="M40424" s="45"/>
    </row>
    <row r="40425" spans="8:13" s="28" customFormat="1" x14ac:dyDescent="0.2">
      <c r="H40425" s="12"/>
      <c r="J40425" s="29"/>
      <c r="K40425" s="45"/>
      <c r="L40425" s="45"/>
      <c r="M40425" s="45"/>
    </row>
    <row r="40426" spans="8:13" s="28" customFormat="1" x14ac:dyDescent="0.2">
      <c r="H40426" s="12"/>
      <c r="J40426" s="29"/>
      <c r="K40426" s="45"/>
      <c r="L40426" s="45"/>
      <c r="M40426" s="45"/>
    </row>
    <row r="40427" spans="8:13" s="28" customFormat="1" x14ac:dyDescent="0.2">
      <c r="H40427" s="12"/>
      <c r="J40427" s="29"/>
      <c r="K40427" s="45"/>
      <c r="L40427" s="45"/>
      <c r="M40427" s="45"/>
    </row>
    <row r="40428" spans="8:13" s="28" customFormat="1" x14ac:dyDescent="0.2">
      <c r="H40428" s="12"/>
      <c r="J40428" s="29"/>
      <c r="K40428" s="45"/>
      <c r="L40428" s="45"/>
      <c r="M40428" s="45"/>
    </row>
    <row r="40429" spans="8:13" s="28" customFormat="1" x14ac:dyDescent="0.2">
      <c r="H40429" s="12"/>
      <c r="J40429" s="29"/>
      <c r="K40429" s="45"/>
      <c r="L40429" s="45"/>
      <c r="M40429" s="45"/>
    </row>
    <row r="40430" spans="8:13" s="28" customFormat="1" x14ac:dyDescent="0.2">
      <c r="H40430" s="12"/>
      <c r="J40430" s="29"/>
      <c r="K40430" s="45"/>
      <c r="L40430" s="45"/>
      <c r="M40430" s="45"/>
    </row>
    <row r="40431" spans="8:13" s="28" customFormat="1" x14ac:dyDescent="0.2">
      <c r="H40431" s="12"/>
      <c r="J40431" s="29"/>
      <c r="K40431" s="45"/>
      <c r="L40431" s="45"/>
      <c r="M40431" s="45"/>
    </row>
    <row r="40432" spans="8:13" s="28" customFormat="1" x14ac:dyDescent="0.2">
      <c r="H40432" s="12"/>
      <c r="J40432" s="29"/>
      <c r="K40432" s="45"/>
      <c r="L40432" s="45"/>
      <c r="M40432" s="45"/>
    </row>
    <row r="40433" spans="8:13" s="28" customFormat="1" x14ac:dyDescent="0.2">
      <c r="H40433" s="12"/>
      <c r="J40433" s="29"/>
      <c r="K40433" s="45"/>
      <c r="L40433" s="45"/>
      <c r="M40433" s="45"/>
    </row>
    <row r="40434" spans="8:13" s="28" customFormat="1" x14ac:dyDescent="0.2">
      <c r="H40434" s="12"/>
      <c r="J40434" s="29"/>
      <c r="K40434" s="45"/>
      <c r="L40434" s="45"/>
      <c r="M40434" s="45"/>
    </row>
    <row r="40435" spans="8:13" s="28" customFormat="1" x14ac:dyDescent="0.2">
      <c r="H40435" s="12"/>
      <c r="J40435" s="29"/>
      <c r="K40435" s="45"/>
      <c r="L40435" s="45"/>
      <c r="M40435" s="45"/>
    </row>
    <row r="40436" spans="8:13" s="28" customFormat="1" x14ac:dyDescent="0.2">
      <c r="H40436" s="12"/>
      <c r="J40436" s="29"/>
      <c r="K40436" s="45"/>
      <c r="L40436" s="45"/>
      <c r="M40436" s="45"/>
    </row>
    <row r="40437" spans="8:13" s="28" customFormat="1" x14ac:dyDescent="0.2">
      <c r="H40437" s="12"/>
      <c r="J40437" s="29"/>
      <c r="K40437" s="45"/>
      <c r="L40437" s="45"/>
      <c r="M40437" s="45"/>
    </row>
    <row r="40438" spans="8:13" s="28" customFormat="1" x14ac:dyDescent="0.2">
      <c r="H40438" s="12"/>
      <c r="J40438" s="29"/>
      <c r="K40438" s="45"/>
      <c r="L40438" s="45"/>
      <c r="M40438" s="45"/>
    </row>
    <row r="40439" spans="8:13" s="28" customFormat="1" x14ac:dyDescent="0.2">
      <c r="H40439" s="12"/>
      <c r="J40439" s="29"/>
      <c r="K40439" s="45"/>
      <c r="L40439" s="45"/>
      <c r="M40439" s="45"/>
    </row>
    <row r="40440" spans="8:13" s="28" customFormat="1" x14ac:dyDescent="0.2">
      <c r="H40440" s="12"/>
      <c r="J40440" s="29"/>
      <c r="K40440" s="45"/>
      <c r="L40440" s="45"/>
      <c r="M40440" s="45"/>
    </row>
    <row r="40441" spans="8:13" s="28" customFormat="1" x14ac:dyDescent="0.2">
      <c r="H40441" s="12"/>
      <c r="J40441" s="29"/>
      <c r="K40441" s="45"/>
      <c r="L40441" s="45"/>
      <c r="M40441" s="45"/>
    </row>
    <row r="40442" spans="8:13" s="28" customFormat="1" x14ac:dyDescent="0.2">
      <c r="H40442" s="12"/>
      <c r="J40442" s="29"/>
      <c r="K40442" s="45"/>
      <c r="L40442" s="45"/>
      <c r="M40442" s="45"/>
    </row>
    <row r="40443" spans="8:13" s="28" customFormat="1" x14ac:dyDescent="0.2">
      <c r="H40443" s="12"/>
      <c r="J40443" s="29"/>
      <c r="K40443" s="45"/>
      <c r="L40443" s="45"/>
      <c r="M40443" s="45"/>
    </row>
    <row r="40444" spans="8:13" s="28" customFormat="1" x14ac:dyDescent="0.2">
      <c r="H40444" s="12"/>
      <c r="J40444" s="29"/>
      <c r="K40444" s="45"/>
      <c r="L40444" s="45"/>
      <c r="M40444" s="45"/>
    </row>
    <row r="40445" spans="8:13" s="28" customFormat="1" x14ac:dyDescent="0.2">
      <c r="H40445" s="12"/>
      <c r="J40445" s="29"/>
      <c r="K40445" s="45"/>
      <c r="L40445" s="45"/>
      <c r="M40445" s="45"/>
    </row>
    <row r="40446" spans="8:13" s="28" customFormat="1" x14ac:dyDescent="0.2">
      <c r="H40446" s="12"/>
      <c r="J40446" s="29"/>
      <c r="K40446" s="45"/>
      <c r="L40446" s="45"/>
      <c r="M40446" s="45"/>
    </row>
    <row r="40447" spans="8:13" s="28" customFormat="1" x14ac:dyDescent="0.2">
      <c r="H40447" s="12"/>
      <c r="J40447" s="29"/>
      <c r="K40447" s="45"/>
      <c r="L40447" s="45"/>
      <c r="M40447" s="45"/>
    </row>
    <row r="40448" spans="8:13" s="28" customFormat="1" x14ac:dyDescent="0.2">
      <c r="H40448" s="12"/>
      <c r="J40448" s="29"/>
      <c r="K40448" s="45"/>
      <c r="L40448" s="45"/>
      <c r="M40448" s="45"/>
    </row>
    <row r="40449" spans="8:13" s="28" customFormat="1" x14ac:dyDescent="0.2">
      <c r="H40449" s="12"/>
      <c r="J40449" s="29"/>
      <c r="K40449" s="45"/>
      <c r="L40449" s="45"/>
      <c r="M40449" s="45"/>
    </row>
    <row r="40450" spans="8:13" s="28" customFormat="1" x14ac:dyDescent="0.2">
      <c r="H40450" s="12"/>
      <c r="J40450" s="29"/>
      <c r="K40450" s="45"/>
      <c r="L40450" s="45"/>
      <c r="M40450" s="45"/>
    </row>
    <row r="40451" spans="8:13" s="28" customFormat="1" x14ac:dyDescent="0.2">
      <c r="H40451" s="12"/>
      <c r="J40451" s="29"/>
      <c r="K40451" s="45"/>
      <c r="L40451" s="45"/>
      <c r="M40451" s="45"/>
    </row>
    <row r="40452" spans="8:13" s="28" customFormat="1" x14ac:dyDescent="0.2">
      <c r="H40452" s="12"/>
      <c r="J40452" s="29"/>
      <c r="K40452" s="45"/>
      <c r="L40452" s="45"/>
      <c r="M40452" s="45"/>
    </row>
    <row r="40453" spans="8:13" s="28" customFormat="1" x14ac:dyDescent="0.2">
      <c r="H40453" s="12"/>
      <c r="J40453" s="29"/>
      <c r="K40453" s="45"/>
      <c r="L40453" s="45"/>
      <c r="M40453" s="45"/>
    </row>
    <row r="40454" spans="8:13" s="28" customFormat="1" x14ac:dyDescent="0.2">
      <c r="H40454" s="12"/>
      <c r="J40454" s="29"/>
      <c r="K40454" s="45"/>
      <c r="L40454" s="45"/>
      <c r="M40454" s="45"/>
    </row>
    <row r="40455" spans="8:13" s="28" customFormat="1" x14ac:dyDescent="0.2">
      <c r="H40455" s="12"/>
      <c r="J40455" s="29"/>
      <c r="K40455" s="45"/>
      <c r="L40455" s="45"/>
      <c r="M40455" s="45"/>
    </row>
    <row r="40456" spans="8:13" s="28" customFormat="1" x14ac:dyDescent="0.2">
      <c r="H40456" s="12"/>
      <c r="J40456" s="29"/>
      <c r="K40456" s="45"/>
      <c r="L40456" s="45"/>
      <c r="M40456" s="45"/>
    </row>
    <row r="40457" spans="8:13" s="28" customFormat="1" x14ac:dyDescent="0.2">
      <c r="H40457" s="12"/>
      <c r="J40457" s="29"/>
      <c r="K40457" s="45"/>
      <c r="L40457" s="45"/>
      <c r="M40457" s="45"/>
    </row>
    <row r="40458" spans="8:13" s="28" customFormat="1" x14ac:dyDescent="0.2">
      <c r="H40458" s="12"/>
      <c r="J40458" s="29"/>
      <c r="K40458" s="45"/>
      <c r="L40458" s="45"/>
      <c r="M40458" s="45"/>
    </row>
    <row r="40459" spans="8:13" s="28" customFormat="1" x14ac:dyDescent="0.2">
      <c r="H40459" s="12"/>
      <c r="J40459" s="29"/>
      <c r="K40459" s="45"/>
      <c r="L40459" s="45"/>
      <c r="M40459" s="45"/>
    </row>
    <row r="40460" spans="8:13" s="28" customFormat="1" x14ac:dyDescent="0.2">
      <c r="H40460" s="12"/>
      <c r="J40460" s="29"/>
      <c r="K40460" s="45"/>
      <c r="L40460" s="45"/>
      <c r="M40460" s="45"/>
    </row>
    <row r="40461" spans="8:13" s="28" customFormat="1" x14ac:dyDescent="0.2">
      <c r="H40461" s="12"/>
      <c r="J40461" s="29"/>
      <c r="K40461" s="45"/>
      <c r="L40461" s="45"/>
      <c r="M40461" s="45"/>
    </row>
    <row r="40462" spans="8:13" s="28" customFormat="1" x14ac:dyDescent="0.2">
      <c r="H40462" s="12"/>
      <c r="J40462" s="29"/>
      <c r="K40462" s="45"/>
      <c r="L40462" s="45"/>
      <c r="M40462" s="45"/>
    </row>
    <row r="40463" spans="8:13" s="28" customFormat="1" x14ac:dyDescent="0.2">
      <c r="H40463" s="12"/>
      <c r="J40463" s="29"/>
      <c r="K40463" s="45"/>
      <c r="L40463" s="45"/>
      <c r="M40463" s="45"/>
    </row>
    <row r="40464" spans="8:13" s="28" customFormat="1" x14ac:dyDescent="0.2">
      <c r="H40464" s="12"/>
      <c r="J40464" s="29"/>
      <c r="K40464" s="45"/>
      <c r="L40464" s="45"/>
      <c r="M40464" s="45"/>
    </row>
    <row r="40465" spans="8:13" s="28" customFormat="1" x14ac:dyDescent="0.2">
      <c r="H40465" s="12"/>
      <c r="J40465" s="29"/>
      <c r="K40465" s="45"/>
      <c r="L40465" s="45"/>
      <c r="M40465" s="45"/>
    </row>
    <row r="40466" spans="8:13" s="28" customFormat="1" x14ac:dyDescent="0.2">
      <c r="H40466" s="12"/>
      <c r="J40466" s="29"/>
      <c r="K40466" s="45"/>
      <c r="L40466" s="45"/>
      <c r="M40466" s="45"/>
    </row>
    <row r="40467" spans="8:13" s="28" customFormat="1" x14ac:dyDescent="0.2">
      <c r="H40467" s="12"/>
      <c r="J40467" s="29"/>
      <c r="K40467" s="45"/>
      <c r="L40467" s="45"/>
      <c r="M40467" s="45"/>
    </row>
    <row r="40468" spans="8:13" s="28" customFormat="1" x14ac:dyDescent="0.2">
      <c r="H40468" s="12"/>
      <c r="J40468" s="29"/>
      <c r="K40468" s="45"/>
      <c r="L40468" s="45"/>
      <c r="M40468" s="45"/>
    </row>
    <row r="40469" spans="8:13" s="28" customFormat="1" x14ac:dyDescent="0.2">
      <c r="H40469" s="12"/>
      <c r="J40469" s="29"/>
      <c r="K40469" s="45"/>
      <c r="L40469" s="45"/>
      <c r="M40469" s="45"/>
    </row>
    <row r="40470" spans="8:13" s="28" customFormat="1" x14ac:dyDescent="0.2">
      <c r="H40470" s="12"/>
      <c r="J40470" s="29"/>
      <c r="K40470" s="45"/>
      <c r="L40470" s="45"/>
      <c r="M40470" s="45"/>
    </row>
    <row r="40471" spans="8:13" s="28" customFormat="1" x14ac:dyDescent="0.2">
      <c r="H40471" s="12"/>
      <c r="J40471" s="29"/>
      <c r="K40471" s="45"/>
      <c r="L40471" s="45"/>
      <c r="M40471" s="45"/>
    </row>
    <row r="40472" spans="8:13" s="28" customFormat="1" x14ac:dyDescent="0.2">
      <c r="H40472" s="12"/>
      <c r="J40472" s="29"/>
      <c r="K40472" s="45"/>
      <c r="L40472" s="45"/>
      <c r="M40472" s="45"/>
    </row>
    <row r="40473" spans="8:13" s="28" customFormat="1" x14ac:dyDescent="0.2">
      <c r="H40473" s="12"/>
      <c r="J40473" s="29"/>
      <c r="K40473" s="45"/>
      <c r="L40473" s="45"/>
      <c r="M40473" s="45"/>
    </row>
    <row r="40474" spans="8:13" s="28" customFormat="1" x14ac:dyDescent="0.2">
      <c r="H40474" s="12"/>
      <c r="J40474" s="29"/>
      <c r="K40474" s="45"/>
      <c r="L40474" s="45"/>
      <c r="M40474" s="45"/>
    </row>
    <row r="40475" spans="8:13" s="28" customFormat="1" x14ac:dyDescent="0.2">
      <c r="H40475" s="12"/>
      <c r="J40475" s="29"/>
      <c r="K40475" s="45"/>
      <c r="L40475" s="45"/>
      <c r="M40475" s="45"/>
    </row>
    <row r="40476" spans="8:13" s="28" customFormat="1" x14ac:dyDescent="0.2">
      <c r="H40476" s="12"/>
      <c r="J40476" s="29"/>
      <c r="K40476" s="45"/>
      <c r="L40476" s="45"/>
      <c r="M40476" s="45"/>
    </row>
    <row r="40477" spans="8:13" s="28" customFormat="1" x14ac:dyDescent="0.2">
      <c r="H40477" s="12"/>
      <c r="J40477" s="29"/>
      <c r="K40477" s="45"/>
      <c r="L40477" s="45"/>
      <c r="M40477" s="45"/>
    </row>
    <row r="40478" spans="8:13" s="28" customFormat="1" x14ac:dyDescent="0.2">
      <c r="H40478" s="12"/>
      <c r="J40478" s="29"/>
      <c r="K40478" s="45"/>
      <c r="L40478" s="45"/>
      <c r="M40478" s="45"/>
    </row>
    <row r="40479" spans="8:13" s="28" customFormat="1" x14ac:dyDescent="0.2">
      <c r="H40479" s="12"/>
      <c r="J40479" s="29"/>
      <c r="K40479" s="45"/>
      <c r="L40479" s="45"/>
      <c r="M40479" s="45"/>
    </row>
    <row r="40480" spans="8:13" s="28" customFormat="1" x14ac:dyDescent="0.2">
      <c r="H40480" s="12"/>
      <c r="J40480" s="29"/>
      <c r="K40480" s="45"/>
      <c r="L40480" s="45"/>
      <c r="M40480" s="45"/>
    </row>
    <row r="40481" spans="8:13" s="28" customFormat="1" x14ac:dyDescent="0.2">
      <c r="H40481" s="12"/>
      <c r="J40481" s="29"/>
      <c r="K40481" s="45"/>
      <c r="L40481" s="45"/>
      <c r="M40481" s="45"/>
    </row>
    <row r="40482" spans="8:13" s="28" customFormat="1" x14ac:dyDescent="0.2">
      <c r="H40482" s="12"/>
      <c r="J40482" s="29"/>
      <c r="K40482" s="45"/>
      <c r="L40482" s="45"/>
      <c r="M40482" s="45"/>
    </row>
    <row r="40483" spans="8:13" s="28" customFormat="1" x14ac:dyDescent="0.2">
      <c r="H40483" s="12"/>
      <c r="J40483" s="29"/>
      <c r="K40483" s="45"/>
      <c r="L40483" s="45"/>
      <c r="M40483" s="45"/>
    </row>
    <row r="40484" spans="8:13" s="28" customFormat="1" x14ac:dyDescent="0.2">
      <c r="H40484" s="12"/>
      <c r="J40484" s="29"/>
      <c r="K40484" s="45"/>
      <c r="L40484" s="45"/>
      <c r="M40484" s="45"/>
    </row>
    <row r="40485" spans="8:13" s="28" customFormat="1" x14ac:dyDescent="0.2">
      <c r="H40485" s="12"/>
      <c r="J40485" s="29"/>
      <c r="K40485" s="45"/>
      <c r="L40485" s="45"/>
      <c r="M40485" s="45"/>
    </row>
    <row r="40486" spans="8:13" s="28" customFormat="1" x14ac:dyDescent="0.2">
      <c r="H40486" s="12"/>
      <c r="J40486" s="29"/>
      <c r="K40486" s="45"/>
      <c r="L40486" s="45"/>
      <c r="M40486" s="45"/>
    </row>
    <row r="40487" spans="8:13" s="28" customFormat="1" x14ac:dyDescent="0.2">
      <c r="H40487" s="12"/>
      <c r="J40487" s="29"/>
      <c r="K40487" s="45"/>
      <c r="L40487" s="45"/>
      <c r="M40487" s="45"/>
    </row>
    <row r="40488" spans="8:13" s="28" customFormat="1" x14ac:dyDescent="0.2">
      <c r="H40488" s="12"/>
      <c r="J40488" s="29"/>
      <c r="K40488" s="45"/>
      <c r="L40488" s="45"/>
      <c r="M40488" s="45"/>
    </row>
    <row r="40489" spans="8:13" s="28" customFormat="1" x14ac:dyDescent="0.2">
      <c r="H40489" s="12"/>
      <c r="J40489" s="29"/>
      <c r="K40489" s="45"/>
      <c r="L40489" s="45"/>
      <c r="M40489" s="45"/>
    </row>
    <row r="40490" spans="8:13" s="28" customFormat="1" x14ac:dyDescent="0.2">
      <c r="H40490" s="12"/>
      <c r="J40490" s="29"/>
      <c r="K40490" s="45"/>
      <c r="L40490" s="45"/>
      <c r="M40490" s="45"/>
    </row>
    <row r="40491" spans="8:13" s="28" customFormat="1" x14ac:dyDescent="0.2">
      <c r="H40491" s="12"/>
      <c r="J40491" s="29"/>
      <c r="K40491" s="45"/>
      <c r="L40491" s="45"/>
      <c r="M40491" s="45"/>
    </row>
    <row r="40492" spans="8:13" s="28" customFormat="1" x14ac:dyDescent="0.2">
      <c r="H40492" s="12"/>
      <c r="J40492" s="29"/>
      <c r="K40492" s="45"/>
      <c r="L40492" s="45"/>
      <c r="M40492" s="45"/>
    </row>
    <row r="40493" spans="8:13" s="28" customFormat="1" x14ac:dyDescent="0.2">
      <c r="H40493" s="12"/>
      <c r="J40493" s="29"/>
      <c r="K40493" s="45"/>
      <c r="L40493" s="45"/>
      <c r="M40493" s="45"/>
    </row>
    <row r="40494" spans="8:13" s="28" customFormat="1" x14ac:dyDescent="0.2">
      <c r="H40494" s="12"/>
      <c r="J40494" s="29"/>
      <c r="K40494" s="45"/>
      <c r="L40494" s="45"/>
      <c r="M40494" s="45"/>
    </row>
    <row r="40495" spans="8:13" s="28" customFormat="1" x14ac:dyDescent="0.2">
      <c r="H40495" s="12"/>
      <c r="J40495" s="29"/>
      <c r="K40495" s="45"/>
      <c r="L40495" s="45"/>
      <c r="M40495" s="45"/>
    </row>
    <row r="40496" spans="8:13" s="28" customFormat="1" x14ac:dyDescent="0.2">
      <c r="H40496" s="12"/>
      <c r="J40496" s="29"/>
      <c r="K40496" s="45"/>
      <c r="L40496" s="45"/>
      <c r="M40496" s="45"/>
    </row>
    <row r="40497" spans="8:13" s="28" customFormat="1" x14ac:dyDescent="0.2">
      <c r="H40497" s="12"/>
      <c r="J40497" s="29"/>
      <c r="K40497" s="45"/>
      <c r="L40497" s="45"/>
      <c r="M40497" s="45"/>
    </row>
    <row r="40498" spans="8:13" s="28" customFormat="1" x14ac:dyDescent="0.2">
      <c r="H40498" s="12"/>
      <c r="J40498" s="29"/>
      <c r="K40498" s="45"/>
      <c r="L40498" s="45"/>
      <c r="M40498" s="45"/>
    </row>
    <row r="40499" spans="8:13" s="28" customFormat="1" x14ac:dyDescent="0.2">
      <c r="H40499" s="12"/>
      <c r="J40499" s="29"/>
      <c r="K40499" s="45"/>
      <c r="L40499" s="45"/>
      <c r="M40499" s="45"/>
    </row>
    <row r="40500" spans="8:13" s="28" customFormat="1" x14ac:dyDescent="0.2">
      <c r="H40500" s="12"/>
      <c r="J40500" s="29"/>
      <c r="K40500" s="45"/>
      <c r="L40500" s="45"/>
      <c r="M40500" s="45"/>
    </row>
    <row r="40501" spans="8:13" s="28" customFormat="1" x14ac:dyDescent="0.2">
      <c r="H40501" s="12"/>
      <c r="J40501" s="29"/>
      <c r="K40501" s="45"/>
      <c r="L40501" s="45"/>
      <c r="M40501" s="45"/>
    </row>
    <row r="40502" spans="8:13" s="28" customFormat="1" x14ac:dyDescent="0.2">
      <c r="H40502" s="12"/>
      <c r="J40502" s="29"/>
      <c r="K40502" s="45"/>
      <c r="L40502" s="45"/>
      <c r="M40502" s="45"/>
    </row>
    <row r="40503" spans="8:13" s="28" customFormat="1" x14ac:dyDescent="0.2">
      <c r="H40503" s="12"/>
      <c r="J40503" s="29"/>
      <c r="K40503" s="45"/>
      <c r="L40503" s="45"/>
      <c r="M40503" s="45"/>
    </row>
    <row r="40504" spans="8:13" s="28" customFormat="1" x14ac:dyDescent="0.2">
      <c r="H40504" s="12"/>
      <c r="J40504" s="29"/>
      <c r="K40504" s="45"/>
      <c r="L40504" s="45"/>
      <c r="M40504" s="45"/>
    </row>
    <row r="40505" spans="8:13" s="28" customFormat="1" x14ac:dyDescent="0.2">
      <c r="H40505" s="12"/>
      <c r="J40505" s="29"/>
      <c r="K40505" s="45"/>
      <c r="L40505" s="45"/>
      <c r="M40505" s="45"/>
    </row>
    <row r="40506" spans="8:13" s="28" customFormat="1" x14ac:dyDescent="0.2">
      <c r="H40506" s="12"/>
      <c r="J40506" s="29"/>
      <c r="K40506" s="45"/>
      <c r="L40506" s="45"/>
      <c r="M40506" s="45"/>
    </row>
    <row r="40507" spans="8:13" s="28" customFormat="1" x14ac:dyDescent="0.2">
      <c r="H40507" s="12"/>
      <c r="J40507" s="29"/>
      <c r="K40507" s="45"/>
      <c r="L40507" s="45"/>
      <c r="M40507" s="45"/>
    </row>
    <row r="40508" spans="8:13" s="28" customFormat="1" x14ac:dyDescent="0.2">
      <c r="H40508" s="12"/>
      <c r="J40508" s="29"/>
      <c r="K40508" s="45"/>
      <c r="L40508" s="45"/>
      <c r="M40508" s="45"/>
    </row>
    <row r="40509" spans="8:13" s="28" customFormat="1" x14ac:dyDescent="0.2">
      <c r="H40509" s="12"/>
      <c r="J40509" s="29"/>
      <c r="K40509" s="45"/>
      <c r="L40509" s="45"/>
      <c r="M40509" s="45"/>
    </row>
    <row r="40510" spans="8:13" s="28" customFormat="1" x14ac:dyDescent="0.2">
      <c r="H40510" s="12"/>
      <c r="J40510" s="29"/>
      <c r="K40510" s="45"/>
      <c r="L40510" s="45"/>
      <c r="M40510" s="45"/>
    </row>
    <row r="40511" spans="8:13" s="28" customFormat="1" x14ac:dyDescent="0.2">
      <c r="H40511" s="12"/>
      <c r="J40511" s="29"/>
      <c r="K40511" s="45"/>
      <c r="L40511" s="45"/>
      <c r="M40511" s="45"/>
    </row>
    <row r="40512" spans="8:13" s="28" customFormat="1" x14ac:dyDescent="0.2">
      <c r="H40512" s="12"/>
      <c r="J40512" s="29"/>
      <c r="K40512" s="45"/>
      <c r="L40512" s="45"/>
      <c r="M40512" s="45"/>
    </row>
    <row r="40513" spans="8:13" s="28" customFormat="1" x14ac:dyDescent="0.2">
      <c r="H40513" s="12"/>
      <c r="J40513" s="29"/>
      <c r="K40513" s="45"/>
      <c r="L40513" s="45"/>
      <c r="M40513" s="45"/>
    </row>
    <row r="40514" spans="8:13" s="28" customFormat="1" x14ac:dyDescent="0.2">
      <c r="H40514" s="12"/>
      <c r="J40514" s="29"/>
      <c r="K40514" s="45"/>
      <c r="L40514" s="45"/>
      <c r="M40514" s="45"/>
    </row>
    <row r="40515" spans="8:13" s="28" customFormat="1" x14ac:dyDescent="0.2">
      <c r="H40515" s="12"/>
      <c r="J40515" s="29"/>
      <c r="K40515" s="45"/>
      <c r="L40515" s="45"/>
      <c r="M40515" s="45"/>
    </row>
    <row r="40516" spans="8:13" s="28" customFormat="1" x14ac:dyDescent="0.2">
      <c r="H40516" s="12"/>
      <c r="J40516" s="29"/>
      <c r="K40516" s="45"/>
      <c r="L40516" s="45"/>
      <c r="M40516" s="45"/>
    </row>
    <row r="40517" spans="8:13" s="28" customFormat="1" x14ac:dyDescent="0.2">
      <c r="H40517" s="12"/>
      <c r="J40517" s="29"/>
      <c r="K40517" s="45"/>
      <c r="L40517" s="45"/>
      <c r="M40517" s="45"/>
    </row>
    <row r="40518" spans="8:13" s="28" customFormat="1" x14ac:dyDescent="0.2">
      <c r="H40518" s="12"/>
      <c r="J40518" s="29"/>
      <c r="K40518" s="45"/>
      <c r="L40518" s="45"/>
      <c r="M40518" s="45"/>
    </row>
    <row r="40519" spans="8:13" s="28" customFormat="1" x14ac:dyDescent="0.2">
      <c r="H40519" s="12"/>
      <c r="J40519" s="29"/>
      <c r="K40519" s="45"/>
      <c r="L40519" s="45"/>
      <c r="M40519" s="45"/>
    </row>
    <row r="40520" spans="8:13" s="28" customFormat="1" x14ac:dyDescent="0.2">
      <c r="H40520" s="12"/>
      <c r="J40520" s="29"/>
      <c r="K40520" s="45"/>
      <c r="L40520" s="45"/>
      <c r="M40520" s="45"/>
    </row>
    <row r="40521" spans="8:13" s="28" customFormat="1" x14ac:dyDescent="0.2">
      <c r="H40521" s="12"/>
      <c r="J40521" s="29"/>
      <c r="K40521" s="45"/>
      <c r="L40521" s="45"/>
      <c r="M40521" s="45"/>
    </row>
    <row r="40522" spans="8:13" s="28" customFormat="1" x14ac:dyDescent="0.2">
      <c r="H40522" s="12"/>
      <c r="J40522" s="29"/>
      <c r="K40522" s="45"/>
      <c r="L40522" s="45"/>
      <c r="M40522" s="45"/>
    </row>
    <row r="40523" spans="8:13" s="28" customFormat="1" x14ac:dyDescent="0.2">
      <c r="H40523" s="12"/>
      <c r="J40523" s="29"/>
      <c r="K40523" s="45"/>
      <c r="L40523" s="45"/>
      <c r="M40523" s="45"/>
    </row>
    <row r="40524" spans="8:13" s="28" customFormat="1" x14ac:dyDescent="0.2">
      <c r="H40524" s="12"/>
      <c r="J40524" s="29"/>
      <c r="K40524" s="45"/>
      <c r="L40524" s="45"/>
      <c r="M40524" s="45"/>
    </row>
    <row r="40525" spans="8:13" s="28" customFormat="1" x14ac:dyDescent="0.2">
      <c r="H40525" s="12"/>
      <c r="J40525" s="29"/>
      <c r="K40525" s="45"/>
      <c r="L40525" s="45"/>
      <c r="M40525" s="45"/>
    </row>
    <row r="40526" spans="8:13" s="28" customFormat="1" x14ac:dyDescent="0.2">
      <c r="H40526" s="12"/>
      <c r="J40526" s="29"/>
      <c r="K40526" s="45"/>
      <c r="L40526" s="45"/>
      <c r="M40526" s="45"/>
    </row>
    <row r="40527" spans="8:13" s="28" customFormat="1" x14ac:dyDescent="0.2">
      <c r="H40527" s="12"/>
      <c r="J40527" s="29"/>
      <c r="K40527" s="45"/>
      <c r="L40527" s="45"/>
      <c r="M40527" s="45"/>
    </row>
    <row r="40528" spans="8:13" s="28" customFormat="1" x14ac:dyDescent="0.2">
      <c r="H40528" s="12"/>
      <c r="J40528" s="29"/>
      <c r="K40528" s="45"/>
      <c r="L40528" s="45"/>
      <c r="M40528" s="45"/>
    </row>
    <row r="40529" spans="8:13" s="28" customFormat="1" x14ac:dyDescent="0.2">
      <c r="H40529" s="12"/>
      <c r="J40529" s="29"/>
      <c r="K40529" s="45"/>
      <c r="L40529" s="45"/>
      <c r="M40529" s="45"/>
    </row>
    <row r="40530" spans="8:13" s="28" customFormat="1" x14ac:dyDescent="0.2">
      <c r="H40530" s="12"/>
      <c r="J40530" s="29"/>
      <c r="K40530" s="45"/>
      <c r="L40530" s="45"/>
      <c r="M40530" s="45"/>
    </row>
    <row r="40531" spans="8:13" s="28" customFormat="1" x14ac:dyDescent="0.2">
      <c r="H40531" s="12"/>
      <c r="J40531" s="29"/>
      <c r="K40531" s="45"/>
      <c r="L40531" s="45"/>
      <c r="M40531" s="45"/>
    </row>
    <row r="40532" spans="8:13" s="28" customFormat="1" x14ac:dyDescent="0.2">
      <c r="H40532" s="12"/>
      <c r="J40532" s="29"/>
      <c r="K40532" s="45"/>
      <c r="L40532" s="45"/>
      <c r="M40532" s="45"/>
    </row>
    <row r="40533" spans="8:13" s="28" customFormat="1" x14ac:dyDescent="0.2">
      <c r="H40533" s="12"/>
      <c r="J40533" s="29"/>
      <c r="K40533" s="45"/>
      <c r="L40533" s="45"/>
      <c r="M40533" s="45"/>
    </row>
    <row r="40534" spans="8:13" s="28" customFormat="1" x14ac:dyDescent="0.2">
      <c r="H40534" s="12"/>
      <c r="J40534" s="29"/>
      <c r="K40534" s="45"/>
      <c r="L40534" s="45"/>
      <c r="M40534" s="45"/>
    </row>
    <row r="40535" spans="8:13" s="28" customFormat="1" x14ac:dyDescent="0.2">
      <c r="H40535" s="12"/>
      <c r="J40535" s="29"/>
      <c r="K40535" s="45"/>
      <c r="L40535" s="45"/>
      <c r="M40535" s="45"/>
    </row>
    <row r="40536" spans="8:13" s="28" customFormat="1" x14ac:dyDescent="0.2">
      <c r="H40536" s="12"/>
      <c r="J40536" s="29"/>
      <c r="K40536" s="45"/>
      <c r="L40536" s="45"/>
      <c r="M40536" s="45"/>
    </row>
    <row r="40537" spans="8:13" s="28" customFormat="1" x14ac:dyDescent="0.2">
      <c r="H40537" s="12"/>
      <c r="J40537" s="29"/>
      <c r="K40537" s="45"/>
      <c r="L40537" s="45"/>
      <c r="M40537" s="45"/>
    </row>
    <row r="40538" spans="8:13" s="28" customFormat="1" x14ac:dyDescent="0.2">
      <c r="H40538" s="12"/>
      <c r="J40538" s="29"/>
      <c r="K40538" s="45"/>
      <c r="L40538" s="45"/>
      <c r="M40538" s="45"/>
    </row>
    <row r="40539" spans="8:13" s="28" customFormat="1" x14ac:dyDescent="0.2">
      <c r="H40539" s="12"/>
      <c r="J40539" s="29"/>
      <c r="K40539" s="45"/>
      <c r="L40539" s="45"/>
      <c r="M40539" s="45"/>
    </row>
    <row r="40540" spans="8:13" s="28" customFormat="1" x14ac:dyDescent="0.2">
      <c r="H40540" s="12"/>
      <c r="J40540" s="29"/>
      <c r="K40540" s="45"/>
      <c r="L40540" s="45"/>
      <c r="M40540" s="45"/>
    </row>
    <row r="40541" spans="8:13" s="28" customFormat="1" x14ac:dyDescent="0.2">
      <c r="H40541" s="12"/>
      <c r="J40541" s="29"/>
      <c r="K40541" s="45"/>
      <c r="L40541" s="45"/>
      <c r="M40541" s="45"/>
    </row>
    <row r="40542" spans="8:13" s="28" customFormat="1" x14ac:dyDescent="0.2">
      <c r="H40542" s="12"/>
      <c r="J40542" s="29"/>
      <c r="K40542" s="45"/>
      <c r="L40542" s="45"/>
      <c r="M40542" s="45"/>
    </row>
    <row r="40543" spans="8:13" s="28" customFormat="1" x14ac:dyDescent="0.2">
      <c r="H40543" s="12"/>
      <c r="J40543" s="29"/>
      <c r="K40543" s="45"/>
      <c r="L40543" s="45"/>
      <c r="M40543" s="45"/>
    </row>
    <row r="40544" spans="8:13" s="28" customFormat="1" x14ac:dyDescent="0.2">
      <c r="H40544" s="12"/>
      <c r="J40544" s="29"/>
      <c r="K40544" s="45"/>
      <c r="L40544" s="45"/>
      <c r="M40544" s="45"/>
    </row>
    <row r="40545" spans="8:13" s="28" customFormat="1" x14ac:dyDescent="0.2">
      <c r="H40545" s="12"/>
      <c r="J40545" s="29"/>
      <c r="K40545" s="45"/>
      <c r="L40545" s="45"/>
      <c r="M40545" s="45"/>
    </row>
    <row r="40546" spans="8:13" s="28" customFormat="1" x14ac:dyDescent="0.2">
      <c r="H40546" s="12"/>
      <c r="J40546" s="29"/>
      <c r="K40546" s="45"/>
      <c r="L40546" s="45"/>
      <c r="M40546" s="45"/>
    </row>
    <row r="40547" spans="8:13" s="28" customFormat="1" x14ac:dyDescent="0.2">
      <c r="H40547" s="12"/>
      <c r="J40547" s="29"/>
      <c r="K40547" s="45"/>
      <c r="L40547" s="45"/>
      <c r="M40547" s="45"/>
    </row>
    <row r="40548" spans="8:13" s="28" customFormat="1" x14ac:dyDescent="0.2">
      <c r="H40548" s="12"/>
      <c r="J40548" s="29"/>
      <c r="K40548" s="45"/>
      <c r="L40548" s="45"/>
      <c r="M40548" s="45"/>
    </row>
    <row r="40549" spans="8:13" s="28" customFormat="1" x14ac:dyDescent="0.2">
      <c r="H40549" s="12"/>
      <c r="J40549" s="29"/>
      <c r="K40549" s="45"/>
      <c r="L40549" s="45"/>
      <c r="M40549" s="45"/>
    </row>
    <row r="40550" spans="8:13" s="28" customFormat="1" x14ac:dyDescent="0.2">
      <c r="H40550" s="12"/>
      <c r="J40550" s="29"/>
      <c r="K40550" s="45"/>
      <c r="L40550" s="45"/>
      <c r="M40550" s="45"/>
    </row>
    <row r="40551" spans="8:13" s="28" customFormat="1" x14ac:dyDescent="0.2">
      <c r="H40551" s="12"/>
      <c r="J40551" s="29"/>
      <c r="K40551" s="45"/>
      <c r="L40551" s="45"/>
      <c r="M40551" s="45"/>
    </row>
    <row r="40552" spans="8:13" s="28" customFormat="1" x14ac:dyDescent="0.2">
      <c r="H40552" s="12"/>
      <c r="J40552" s="29"/>
      <c r="K40552" s="45"/>
      <c r="L40552" s="45"/>
      <c r="M40552" s="45"/>
    </row>
    <row r="40553" spans="8:13" s="28" customFormat="1" x14ac:dyDescent="0.2">
      <c r="H40553" s="12"/>
      <c r="J40553" s="29"/>
      <c r="K40553" s="45"/>
      <c r="L40553" s="45"/>
      <c r="M40553" s="45"/>
    </row>
    <row r="40554" spans="8:13" s="28" customFormat="1" x14ac:dyDescent="0.2">
      <c r="H40554" s="12"/>
      <c r="J40554" s="29"/>
      <c r="K40554" s="45"/>
      <c r="L40554" s="45"/>
      <c r="M40554" s="45"/>
    </row>
    <row r="40555" spans="8:13" s="28" customFormat="1" x14ac:dyDescent="0.2">
      <c r="H40555" s="12"/>
      <c r="J40555" s="29"/>
      <c r="K40555" s="45"/>
      <c r="L40555" s="45"/>
      <c r="M40555" s="45"/>
    </row>
    <row r="40556" spans="8:13" s="28" customFormat="1" x14ac:dyDescent="0.2">
      <c r="H40556" s="12"/>
      <c r="J40556" s="29"/>
      <c r="K40556" s="45"/>
      <c r="L40556" s="45"/>
      <c r="M40556" s="45"/>
    </row>
    <row r="40557" spans="8:13" s="28" customFormat="1" x14ac:dyDescent="0.2">
      <c r="H40557" s="12"/>
      <c r="J40557" s="29"/>
      <c r="K40557" s="45"/>
      <c r="L40557" s="45"/>
      <c r="M40557" s="45"/>
    </row>
    <row r="40558" spans="8:13" s="28" customFormat="1" x14ac:dyDescent="0.2">
      <c r="H40558" s="12"/>
      <c r="J40558" s="29"/>
      <c r="K40558" s="45"/>
      <c r="L40558" s="45"/>
      <c r="M40558" s="45"/>
    </row>
    <row r="40559" spans="8:13" s="28" customFormat="1" x14ac:dyDescent="0.2">
      <c r="H40559" s="12"/>
      <c r="J40559" s="29"/>
      <c r="K40559" s="45"/>
      <c r="L40559" s="45"/>
      <c r="M40559" s="45"/>
    </row>
    <row r="40560" spans="8:13" s="28" customFormat="1" x14ac:dyDescent="0.2">
      <c r="H40560" s="12"/>
      <c r="J40560" s="29"/>
      <c r="K40560" s="45"/>
      <c r="L40560" s="45"/>
      <c r="M40560" s="45"/>
    </row>
    <row r="40561" spans="8:13" s="28" customFormat="1" x14ac:dyDescent="0.2">
      <c r="H40561" s="12"/>
      <c r="J40561" s="29"/>
      <c r="K40561" s="45"/>
      <c r="L40561" s="45"/>
      <c r="M40561" s="45"/>
    </row>
    <row r="40562" spans="8:13" s="28" customFormat="1" x14ac:dyDescent="0.2">
      <c r="H40562" s="12"/>
      <c r="J40562" s="29"/>
      <c r="K40562" s="45"/>
      <c r="L40562" s="45"/>
      <c r="M40562" s="45"/>
    </row>
    <row r="40563" spans="8:13" s="28" customFormat="1" x14ac:dyDescent="0.2">
      <c r="H40563" s="12"/>
      <c r="J40563" s="29"/>
      <c r="K40563" s="45"/>
      <c r="L40563" s="45"/>
      <c r="M40563" s="45"/>
    </row>
    <row r="40564" spans="8:13" s="28" customFormat="1" x14ac:dyDescent="0.2">
      <c r="H40564" s="12"/>
      <c r="J40564" s="29"/>
      <c r="K40564" s="45"/>
      <c r="L40564" s="45"/>
      <c r="M40564" s="45"/>
    </row>
    <row r="40565" spans="8:13" s="28" customFormat="1" x14ac:dyDescent="0.2">
      <c r="H40565" s="12"/>
      <c r="J40565" s="29"/>
      <c r="K40565" s="45"/>
      <c r="L40565" s="45"/>
      <c r="M40565" s="45"/>
    </row>
    <row r="40566" spans="8:13" s="28" customFormat="1" x14ac:dyDescent="0.2">
      <c r="H40566" s="12"/>
      <c r="J40566" s="29"/>
      <c r="K40566" s="45"/>
      <c r="L40566" s="45"/>
      <c r="M40566" s="45"/>
    </row>
    <row r="40567" spans="8:13" s="28" customFormat="1" x14ac:dyDescent="0.2">
      <c r="H40567" s="12"/>
      <c r="J40567" s="29"/>
      <c r="K40567" s="45"/>
      <c r="L40567" s="45"/>
      <c r="M40567" s="45"/>
    </row>
    <row r="40568" spans="8:13" s="28" customFormat="1" x14ac:dyDescent="0.2">
      <c r="H40568" s="12"/>
      <c r="J40568" s="29"/>
      <c r="K40568" s="45"/>
      <c r="L40568" s="45"/>
      <c r="M40568" s="45"/>
    </row>
    <row r="40569" spans="8:13" s="28" customFormat="1" x14ac:dyDescent="0.2">
      <c r="H40569" s="12"/>
      <c r="J40569" s="29"/>
      <c r="K40569" s="45"/>
      <c r="L40569" s="45"/>
      <c r="M40569" s="45"/>
    </row>
    <row r="40570" spans="8:13" s="28" customFormat="1" x14ac:dyDescent="0.2">
      <c r="H40570" s="12"/>
      <c r="J40570" s="29"/>
      <c r="K40570" s="45"/>
      <c r="L40570" s="45"/>
      <c r="M40570" s="45"/>
    </row>
    <row r="40571" spans="8:13" s="28" customFormat="1" x14ac:dyDescent="0.2">
      <c r="H40571" s="12"/>
      <c r="J40571" s="29"/>
      <c r="K40571" s="45"/>
      <c r="L40571" s="45"/>
      <c r="M40571" s="45"/>
    </row>
    <row r="40572" spans="8:13" s="28" customFormat="1" x14ac:dyDescent="0.2">
      <c r="H40572" s="12"/>
      <c r="J40572" s="29"/>
      <c r="K40572" s="45"/>
      <c r="L40572" s="45"/>
      <c r="M40572" s="45"/>
    </row>
    <row r="40573" spans="8:13" s="28" customFormat="1" x14ac:dyDescent="0.2">
      <c r="H40573" s="12"/>
      <c r="J40573" s="29"/>
      <c r="K40573" s="45"/>
      <c r="L40573" s="45"/>
      <c r="M40573" s="45"/>
    </row>
    <row r="40574" spans="8:13" s="28" customFormat="1" x14ac:dyDescent="0.2">
      <c r="H40574" s="12"/>
      <c r="J40574" s="29"/>
      <c r="K40574" s="45"/>
      <c r="L40574" s="45"/>
      <c r="M40574" s="45"/>
    </row>
    <row r="40575" spans="8:13" s="28" customFormat="1" x14ac:dyDescent="0.2">
      <c r="H40575" s="12"/>
      <c r="J40575" s="29"/>
      <c r="K40575" s="45"/>
      <c r="L40575" s="45"/>
      <c r="M40575" s="45"/>
    </row>
    <row r="40576" spans="8:13" s="28" customFormat="1" x14ac:dyDescent="0.2">
      <c r="H40576" s="12"/>
      <c r="J40576" s="29"/>
      <c r="K40576" s="45"/>
      <c r="L40576" s="45"/>
      <c r="M40576" s="45"/>
    </row>
    <row r="40577" spans="8:13" s="28" customFormat="1" x14ac:dyDescent="0.2">
      <c r="H40577" s="12"/>
      <c r="J40577" s="29"/>
      <c r="K40577" s="45"/>
      <c r="L40577" s="45"/>
      <c r="M40577" s="45"/>
    </row>
    <row r="40578" spans="8:13" s="28" customFormat="1" x14ac:dyDescent="0.2">
      <c r="H40578" s="12"/>
      <c r="J40578" s="29"/>
      <c r="K40578" s="45"/>
      <c r="L40578" s="45"/>
      <c r="M40578" s="45"/>
    </row>
    <row r="40579" spans="8:13" s="28" customFormat="1" x14ac:dyDescent="0.2">
      <c r="H40579" s="12"/>
      <c r="J40579" s="29"/>
      <c r="K40579" s="45"/>
      <c r="L40579" s="45"/>
      <c r="M40579" s="45"/>
    </row>
    <row r="40580" spans="8:13" s="28" customFormat="1" x14ac:dyDescent="0.2">
      <c r="H40580" s="12"/>
      <c r="J40580" s="29"/>
      <c r="K40580" s="45"/>
      <c r="L40580" s="45"/>
      <c r="M40580" s="45"/>
    </row>
    <row r="40581" spans="8:13" s="28" customFormat="1" x14ac:dyDescent="0.2">
      <c r="H40581" s="12"/>
      <c r="J40581" s="29"/>
      <c r="K40581" s="45"/>
      <c r="L40581" s="45"/>
      <c r="M40581" s="45"/>
    </row>
    <row r="40582" spans="8:13" s="28" customFormat="1" x14ac:dyDescent="0.2">
      <c r="H40582" s="12"/>
      <c r="J40582" s="29"/>
      <c r="K40582" s="45"/>
      <c r="L40582" s="45"/>
      <c r="M40582" s="45"/>
    </row>
    <row r="40583" spans="8:13" s="28" customFormat="1" x14ac:dyDescent="0.2">
      <c r="H40583" s="12"/>
      <c r="J40583" s="29"/>
      <c r="K40583" s="45"/>
      <c r="L40583" s="45"/>
      <c r="M40583" s="45"/>
    </row>
    <row r="40584" spans="8:13" s="28" customFormat="1" x14ac:dyDescent="0.2">
      <c r="H40584" s="12"/>
      <c r="J40584" s="29"/>
      <c r="K40584" s="45"/>
      <c r="L40584" s="45"/>
      <c r="M40584" s="45"/>
    </row>
    <row r="40585" spans="8:13" s="28" customFormat="1" x14ac:dyDescent="0.2">
      <c r="H40585" s="12"/>
      <c r="J40585" s="29"/>
      <c r="K40585" s="45"/>
      <c r="L40585" s="45"/>
      <c r="M40585" s="45"/>
    </row>
    <row r="40586" spans="8:13" s="28" customFormat="1" x14ac:dyDescent="0.2">
      <c r="H40586" s="12"/>
      <c r="J40586" s="29"/>
      <c r="K40586" s="45"/>
      <c r="L40586" s="45"/>
      <c r="M40586" s="45"/>
    </row>
    <row r="40587" spans="8:13" s="28" customFormat="1" x14ac:dyDescent="0.2">
      <c r="H40587" s="12"/>
      <c r="J40587" s="29"/>
      <c r="K40587" s="45"/>
      <c r="L40587" s="45"/>
      <c r="M40587" s="45"/>
    </row>
    <row r="40588" spans="8:13" s="28" customFormat="1" x14ac:dyDescent="0.2">
      <c r="H40588" s="12"/>
      <c r="J40588" s="29"/>
      <c r="K40588" s="45"/>
      <c r="L40588" s="45"/>
      <c r="M40588" s="45"/>
    </row>
    <row r="40589" spans="8:13" s="28" customFormat="1" x14ac:dyDescent="0.2">
      <c r="H40589" s="12"/>
      <c r="J40589" s="29"/>
      <c r="K40589" s="45"/>
      <c r="L40589" s="45"/>
      <c r="M40589" s="45"/>
    </row>
    <row r="40590" spans="8:13" s="28" customFormat="1" x14ac:dyDescent="0.2">
      <c r="H40590" s="12"/>
      <c r="J40590" s="29"/>
      <c r="K40590" s="45"/>
      <c r="L40590" s="45"/>
      <c r="M40590" s="45"/>
    </row>
    <row r="40591" spans="8:13" s="28" customFormat="1" x14ac:dyDescent="0.2">
      <c r="H40591" s="12"/>
      <c r="J40591" s="29"/>
      <c r="K40591" s="45"/>
      <c r="L40591" s="45"/>
      <c r="M40591" s="45"/>
    </row>
    <row r="40592" spans="8:13" s="28" customFormat="1" x14ac:dyDescent="0.2">
      <c r="H40592" s="12"/>
      <c r="J40592" s="29"/>
      <c r="K40592" s="45"/>
      <c r="L40592" s="45"/>
      <c r="M40592" s="45"/>
    </row>
    <row r="40593" spans="8:13" s="28" customFormat="1" x14ac:dyDescent="0.2">
      <c r="H40593" s="12"/>
      <c r="J40593" s="29"/>
      <c r="K40593" s="45"/>
      <c r="L40593" s="45"/>
      <c r="M40593" s="45"/>
    </row>
    <row r="40594" spans="8:13" s="28" customFormat="1" x14ac:dyDescent="0.2">
      <c r="H40594" s="12"/>
      <c r="J40594" s="29"/>
      <c r="K40594" s="45"/>
      <c r="L40594" s="45"/>
      <c r="M40594" s="45"/>
    </row>
    <row r="40595" spans="8:13" s="28" customFormat="1" x14ac:dyDescent="0.2">
      <c r="H40595" s="12"/>
      <c r="J40595" s="29"/>
      <c r="K40595" s="45"/>
      <c r="L40595" s="45"/>
      <c r="M40595" s="45"/>
    </row>
    <row r="40596" spans="8:13" s="28" customFormat="1" x14ac:dyDescent="0.2">
      <c r="H40596" s="12"/>
      <c r="J40596" s="29"/>
      <c r="K40596" s="45"/>
      <c r="L40596" s="45"/>
      <c r="M40596" s="45"/>
    </row>
    <row r="40597" spans="8:13" s="28" customFormat="1" x14ac:dyDescent="0.2">
      <c r="H40597" s="12"/>
      <c r="J40597" s="29"/>
      <c r="K40597" s="45"/>
      <c r="L40597" s="45"/>
      <c r="M40597" s="45"/>
    </row>
    <row r="40598" spans="8:13" s="28" customFormat="1" x14ac:dyDescent="0.2">
      <c r="H40598" s="12"/>
      <c r="J40598" s="29"/>
      <c r="K40598" s="45"/>
      <c r="L40598" s="45"/>
      <c r="M40598" s="45"/>
    </row>
    <row r="40599" spans="8:13" s="28" customFormat="1" x14ac:dyDescent="0.2">
      <c r="H40599" s="12"/>
      <c r="J40599" s="29"/>
      <c r="K40599" s="45"/>
      <c r="L40599" s="45"/>
      <c r="M40599" s="45"/>
    </row>
    <row r="40600" spans="8:13" s="28" customFormat="1" x14ac:dyDescent="0.2">
      <c r="H40600" s="12"/>
      <c r="J40600" s="29"/>
      <c r="K40600" s="45"/>
      <c r="L40600" s="45"/>
      <c r="M40600" s="45"/>
    </row>
    <row r="40601" spans="8:13" s="28" customFormat="1" x14ac:dyDescent="0.2">
      <c r="H40601" s="12"/>
      <c r="J40601" s="29"/>
      <c r="K40601" s="45"/>
      <c r="L40601" s="45"/>
      <c r="M40601" s="45"/>
    </row>
    <row r="40602" spans="8:13" s="28" customFormat="1" x14ac:dyDescent="0.2">
      <c r="H40602" s="12"/>
      <c r="J40602" s="29"/>
      <c r="K40602" s="45"/>
      <c r="L40602" s="45"/>
      <c r="M40602" s="45"/>
    </row>
    <row r="40603" spans="8:13" s="28" customFormat="1" x14ac:dyDescent="0.2">
      <c r="H40603" s="12"/>
      <c r="J40603" s="29"/>
      <c r="K40603" s="45"/>
      <c r="L40603" s="45"/>
      <c r="M40603" s="45"/>
    </row>
    <row r="40604" spans="8:13" s="28" customFormat="1" x14ac:dyDescent="0.2">
      <c r="H40604" s="12"/>
      <c r="J40604" s="29"/>
      <c r="K40604" s="45"/>
      <c r="L40604" s="45"/>
      <c r="M40604" s="45"/>
    </row>
    <row r="40605" spans="8:13" s="28" customFormat="1" x14ac:dyDescent="0.2">
      <c r="H40605" s="12"/>
      <c r="J40605" s="29"/>
      <c r="K40605" s="45"/>
      <c r="L40605" s="45"/>
      <c r="M40605" s="45"/>
    </row>
    <row r="40606" spans="8:13" s="28" customFormat="1" x14ac:dyDescent="0.2">
      <c r="H40606" s="12"/>
      <c r="J40606" s="29"/>
      <c r="K40606" s="45"/>
      <c r="L40606" s="45"/>
      <c r="M40606" s="45"/>
    </row>
    <row r="40607" spans="8:13" s="28" customFormat="1" x14ac:dyDescent="0.2">
      <c r="H40607" s="12"/>
      <c r="J40607" s="29"/>
      <c r="K40607" s="45"/>
      <c r="L40607" s="45"/>
      <c r="M40607" s="45"/>
    </row>
    <row r="40608" spans="8:13" s="28" customFormat="1" x14ac:dyDescent="0.2">
      <c r="H40608" s="12"/>
      <c r="J40608" s="29"/>
      <c r="K40608" s="45"/>
      <c r="L40608" s="45"/>
      <c r="M40608" s="45"/>
    </row>
    <row r="40609" spans="8:13" s="28" customFormat="1" x14ac:dyDescent="0.2">
      <c r="H40609" s="12"/>
      <c r="J40609" s="29"/>
      <c r="K40609" s="45"/>
      <c r="L40609" s="45"/>
      <c r="M40609" s="45"/>
    </row>
    <row r="40610" spans="8:13" s="28" customFormat="1" x14ac:dyDescent="0.2">
      <c r="H40610" s="12"/>
      <c r="J40610" s="29"/>
      <c r="K40610" s="45"/>
      <c r="L40610" s="45"/>
      <c r="M40610" s="45"/>
    </row>
    <row r="40611" spans="8:13" s="28" customFormat="1" x14ac:dyDescent="0.2">
      <c r="H40611" s="12"/>
      <c r="J40611" s="29"/>
      <c r="K40611" s="45"/>
      <c r="L40611" s="45"/>
      <c r="M40611" s="45"/>
    </row>
    <row r="40612" spans="8:13" s="28" customFormat="1" x14ac:dyDescent="0.2">
      <c r="H40612" s="12"/>
      <c r="J40612" s="29"/>
      <c r="K40612" s="45"/>
      <c r="L40612" s="45"/>
      <c r="M40612" s="45"/>
    </row>
    <row r="40613" spans="8:13" s="28" customFormat="1" x14ac:dyDescent="0.2">
      <c r="H40613" s="12"/>
      <c r="J40613" s="29"/>
      <c r="K40613" s="45"/>
      <c r="L40613" s="45"/>
      <c r="M40613" s="45"/>
    </row>
    <row r="40614" spans="8:13" s="28" customFormat="1" x14ac:dyDescent="0.2">
      <c r="H40614" s="12"/>
      <c r="J40614" s="29"/>
      <c r="K40614" s="45"/>
      <c r="L40614" s="45"/>
      <c r="M40614" s="45"/>
    </row>
    <row r="40615" spans="8:13" s="28" customFormat="1" x14ac:dyDescent="0.2">
      <c r="H40615" s="12"/>
      <c r="J40615" s="29"/>
      <c r="K40615" s="45"/>
      <c r="L40615" s="45"/>
      <c r="M40615" s="45"/>
    </row>
    <row r="40616" spans="8:13" s="28" customFormat="1" x14ac:dyDescent="0.2">
      <c r="H40616" s="12"/>
      <c r="J40616" s="29"/>
      <c r="K40616" s="45"/>
      <c r="L40616" s="45"/>
      <c r="M40616" s="45"/>
    </row>
    <row r="40617" spans="8:13" s="28" customFormat="1" x14ac:dyDescent="0.2">
      <c r="H40617" s="12"/>
      <c r="J40617" s="29"/>
      <c r="K40617" s="45"/>
      <c r="L40617" s="45"/>
      <c r="M40617" s="45"/>
    </row>
    <row r="40618" spans="8:13" s="28" customFormat="1" x14ac:dyDescent="0.2">
      <c r="H40618" s="12"/>
      <c r="J40618" s="29"/>
      <c r="K40618" s="45"/>
      <c r="L40618" s="45"/>
      <c r="M40618" s="45"/>
    </row>
    <row r="40619" spans="8:13" s="28" customFormat="1" x14ac:dyDescent="0.2">
      <c r="H40619" s="12"/>
      <c r="J40619" s="29"/>
      <c r="K40619" s="45"/>
      <c r="L40619" s="45"/>
      <c r="M40619" s="45"/>
    </row>
    <row r="40620" spans="8:13" s="28" customFormat="1" x14ac:dyDescent="0.2">
      <c r="H40620" s="12"/>
      <c r="J40620" s="29"/>
      <c r="K40620" s="45"/>
      <c r="L40620" s="45"/>
      <c r="M40620" s="45"/>
    </row>
    <row r="40621" spans="8:13" s="28" customFormat="1" x14ac:dyDescent="0.2">
      <c r="H40621" s="12"/>
      <c r="J40621" s="29"/>
      <c r="K40621" s="45"/>
      <c r="L40621" s="45"/>
      <c r="M40621" s="45"/>
    </row>
    <row r="40622" spans="8:13" s="28" customFormat="1" x14ac:dyDescent="0.2">
      <c r="H40622" s="12"/>
      <c r="J40622" s="29"/>
      <c r="K40622" s="45"/>
      <c r="L40622" s="45"/>
      <c r="M40622" s="45"/>
    </row>
    <row r="40623" spans="8:13" s="28" customFormat="1" x14ac:dyDescent="0.2">
      <c r="H40623" s="12"/>
      <c r="J40623" s="29"/>
      <c r="K40623" s="45"/>
      <c r="L40623" s="45"/>
      <c r="M40623" s="45"/>
    </row>
    <row r="40624" spans="8:13" s="28" customFormat="1" x14ac:dyDescent="0.2">
      <c r="H40624" s="12"/>
      <c r="J40624" s="29"/>
      <c r="K40624" s="45"/>
      <c r="L40624" s="45"/>
      <c r="M40624" s="45"/>
    </row>
    <row r="40625" spans="8:13" s="28" customFormat="1" x14ac:dyDescent="0.2">
      <c r="H40625" s="12"/>
      <c r="J40625" s="29"/>
      <c r="K40625" s="45"/>
      <c r="L40625" s="45"/>
      <c r="M40625" s="45"/>
    </row>
    <row r="40626" spans="8:13" s="28" customFormat="1" x14ac:dyDescent="0.2">
      <c r="H40626" s="12"/>
      <c r="J40626" s="29"/>
      <c r="K40626" s="45"/>
      <c r="L40626" s="45"/>
      <c r="M40626" s="45"/>
    </row>
    <row r="40627" spans="8:13" s="28" customFormat="1" x14ac:dyDescent="0.2">
      <c r="H40627" s="12"/>
      <c r="J40627" s="29"/>
      <c r="K40627" s="45"/>
      <c r="L40627" s="45"/>
      <c r="M40627" s="45"/>
    </row>
    <row r="40628" spans="8:13" s="28" customFormat="1" x14ac:dyDescent="0.2">
      <c r="H40628" s="12"/>
      <c r="J40628" s="29"/>
      <c r="K40628" s="45"/>
      <c r="L40628" s="45"/>
      <c r="M40628" s="45"/>
    </row>
    <row r="40629" spans="8:13" s="28" customFormat="1" x14ac:dyDescent="0.2">
      <c r="H40629" s="12"/>
      <c r="J40629" s="29"/>
      <c r="K40629" s="45"/>
      <c r="L40629" s="45"/>
      <c r="M40629" s="45"/>
    </row>
    <row r="40630" spans="8:13" s="28" customFormat="1" x14ac:dyDescent="0.2">
      <c r="H40630" s="12"/>
      <c r="J40630" s="29"/>
      <c r="K40630" s="45"/>
      <c r="L40630" s="45"/>
      <c r="M40630" s="45"/>
    </row>
    <row r="40631" spans="8:13" s="28" customFormat="1" x14ac:dyDescent="0.2">
      <c r="H40631" s="12"/>
      <c r="J40631" s="29"/>
      <c r="K40631" s="45"/>
      <c r="L40631" s="45"/>
      <c r="M40631" s="45"/>
    </row>
    <row r="40632" spans="8:13" s="28" customFormat="1" x14ac:dyDescent="0.2">
      <c r="H40632" s="12"/>
      <c r="J40632" s="29"/>
      <c r="K40632" s="45"/>
      <c r="L40632" s="45"/>
      <c r="M40632" s="45"/>
    </row>
    <row r="40633" spans="8:13" s="28" customFormat="1" x14ac:dyDescent="0.2">
      <c r="H40633" s="12"/>
      <c r="J40633" s="29"/>
      <c r="K40633" s="45"/>
      <c r="L40633" s="45"/>
      <c r="M40633" s="45"/>
    </row>
    <row r="40634" spans="8:13" s="28" customFormat="1" x14ac:dyDescent="0.2">
      <c r="H40634" s="12"/>
      <c r="J40634" s="29"/>
      <c r="K40634" s="45"/>
      <c r="L40634" s="45"/>
      <c r="M40634" s="45"/>
    </row>
    <row r="40635" spans="8:13" s="28" customFormat="1" x14ac:dyDescent="0.2">
      <c r="H40635" s="12"/>
      <c r="J40635" s="29"/>
      <c r="K40635" s="45"/>
      <c r="L40635" s="45"/>
      <c r="M40635" s="45"/>
    </row>
    <row r="40636" spans="8:13" s="28" customFormat="1" x14ac:dyDescent="0.2">
      <c r="H40636" s="12"/>
      <c r="J40636" s="29"/>
      <c r="K40636" s="45"/>
      <c r="L40636" s="45"/>
      <c r="M40636" s="45"/>
    </row>
    <row r="40637" spans="8:13" s="28" customFormat="1" x14ac:dyDescent="0.2">
      <c r="H40637" s="12"/>
      <c r="J40637" s="29"/>
      <c r="K40637" s="45"/>
      <c r="L40637" s="45"/>
      <c r="M40637" s="45"/>
    </row>
    <row r="40638" spans="8:13" s="28" customFormat="1" x14ac:dyDescent="0.2">
      <c r="H40638" s="12"/>
      <c r="J40638" s="29"/>
      <c r="K40638" s="45"/>
      <c r="L40638" s="45"/>
      <c r="M40638" s="45"/>
    </row>
    <row r="40639" spans="8:13" s="28" customFormat="1" x14ac:dyDescent="0.2">
      <c r="H40639" s="12"/>
      <c r="J40639" s="29"/>
      <c r="K40639" s="45"/>
      <c r="L40639" s="45"/>
      <c r="M40639" s="45"/>
    </row>
    <row r="40640" spans="8:13" s="28" customFormat="1" x14ac:dyDescent="0.2">
      <c r="H40640" s="12"/>
      <c r="J40640" s="29"/>
      <c r="K40640" s="45"/>
      <c r="L40640" s="45"/>
      <c r="M40640" s="45"/>
    </row>
    <row r="40641" spans="8:13" s="28" customFormat="1" x14ac:dyDescent="0.2">
      <c r="H40641" s="12"/>
      <c r="J40641" s="29"/>
      <c r="K40641" s="45"/>
      <c r="L40641" s="45"/>
      <c r="M40641" s="45"/>
    </row>
    <row r="40642" spans="8:13" s="28" customFormat="1" x14ac:dyDescent="0.2">
      <c r="H40642" s="12"/>
      <c r="J40642" s="29"/>
      <c r="K40642" s="45"/>
      <c r="L40642" s="45"/>
      <c r="M40642" s="45"/>
    </row>
    <row r="40643" spans="8:13" s="28" customFormat="1" x14ac:dyDescent="0.2">
      <c r="H40643" s="12"/>
      <c r="J40643" s="29"/>
      <c r="K40643" s="45"/>
      <c r="L40643" s="45"/>
      <c r="M40643" s="45"/>
    </row>
    <row r="40644" spans="8:13" s="28" customFormat="1" x14ac:dyDescent="0.2">
      <c r="H40644" s="12"/>
      <c r="J40644" s="29"/>
      <c r="K40644" s="45"/>
      <c r="L40644" s="45"/>
      <c r="M40644" s="45"/>
    </row>
    <row r="40645" spans="8:13" s="28" customFormat="1" x14ac:dyDescent="0.2">
      <c r="H40645" s="12"/>
      <c r="J40645" s="29"/>
      <c r="K40645" s="45"/>
      <c r="L40645" s="45"/>
      <c r="M40645" s="45"/>
    </row>
    <row r="40646" spans="8:13" s="28" customFormat="1" x14ac:dyDescent="0.2">
      <c r="H40646" s="12"/>
      <c r="J40646" s="29"/>
      <c r="K40646" s="45"/>
      <c r="L40646" s="45"/>
      <c r="M40646" s="45"/>
    </row>
    <row r="40647" spans="8:13" s="28" customFormat="1" x14ac:dyDescent="0.2">
      <c r="H40647" s="12"/>
      <c r="J40647" s="29"/>
      <c r="K40647" s="45"/>
      <c r="L40647" s="45"/>
      <c r="M40647" s="45"/>
    </row>
    <row r="40648" spans="8:13" s="28" customFormat="1" x14ac:dyDescent="0.2">
      <c r="H40648" s="12"/>
      <c r="J40648" s="29"/>
      <c r="K40648" s="45"/>
      <c r="L40648" s="45"/>
      <c r="M40648" s="45"/>
    </row>
    <row r="40649" spans="8:13" s="28" customFormat="1" x14ac:dyDescent="0.2">
      <c r="H40649" s="12"/>
      <c r="J40649" s="29"/>
      <c r="K40649" s="45"/>
      <c r="L40649" s="45"/>
      <c r="M40649" s="45"/>
    </row>
    <row r="40650" spans="8:13" s="28" customFormat="1" x14ac:dyDescent="0.2">
      <c r="H40650" s="12"/>
      <c r="J40650" s="29"/>
      <c r="K40650" s="45"/>
      <c r="L40650" s="45"/>
      <c r="M40650" s="45"/>
    </row>
    <row r="40651" spans="8:13" s="28" customFormat="1" x14ac:dyDescent="0.2">
      <c r="H40651" s="12"/>
      <c r="J40651" s="29"/>
      <c r="K40651" s="45"/>
      <c r="L40651" s="45"/>
      <c r="M40651" s="45"/>
    </row>
    <row r="40652" spans="8:13" s="28" customFormat="1" x14ac:dyDescent="0.2">
      <c r="H40652" s="12"/>
      <c r="J40652" s="29"/>
      <c r="K40652" s="45"/>
      <c r="L40652" s="45"/>
      <c r="M40652" s="45"/>
    </row>
    <row r="40653" spans="8:13" s="28" customFormat="1" x14ac:dyDescent="0.2">
      <c r="H40653" s="12"/>
      <c r="J40653" s="29"/>
      <c r="K40653" s="45"/>
      <c r="L40653" s="45"/>
      <c r="M40653" s="45"/>
    </row>
    <row r="40654" spans="8:13" s="28" customFormat="1" x14ac:dyDescent="0.2">
      <c r="H40654" s="12"/>
      <c r="J40654" s="29"/>
      <c r="K40654" s="45"/>
      <c r="L40654" s="45"/>
      <c r="M40654" s="45"/>
    </row>
    <row r="40655" spans="8:13" s="28" customFormat="1" x14ac:dyDescent="0.2">
      <c r="H40655" s="12"/>
      <c r="J40655" s="29"/>
      <c r="K40655" s="45"/>
      <c r="L40655" s="45"/>
      <c r="M40655" s="45"/>
    </row>
    <row r="40656" spans="8:13" s="28" customFormat="1" x14ac:dyDescent="0.2">
      <c r="H40656" s="12"/>
      <c r="J40656" s="29"/>
      <c r="K40656" s="45"/>
      <c r="L40656" s="45"/>
      <c r="M40656" s="45"/>
    </row>
    <row r="40657" spans="8:13" s="28" customFormat="1" x14ac:dyDescent="0.2">
      <c r="H40657" s="12"/>
      <c r="J40657" s="29"/>
      <c r="K40657" s="45"/>
      <c r="L40657" s="45"/>
      <c r="M40657" s="45"/>
    </row>
    <row r="40658" spans="8:13" s="28" customFormat="1" x14ac:dyDescent="0.2">
      <c r="H40658" s="12"/>
      <c r="J40658" s="29"/>
      <c r="K40658" s="45"/>
      <c r="L40658" s="45"/>
      <c r="M40658" s="45"/>
    </row>
    <row r="40659" spans="8:13" s="28" customFormat="1" x14ac:dyDescent="0.2">
      <c r="H40659" s="12"/>
      <c r="J40659" s="29"/>
      <c r="K40659" s="45"/>
      <c r="L40659" s="45"/>
      <c r="M40659" s="45"/>
    </row>
    <row r="40660" spans="8:13" s="28" customFormat="1" x14ac:dyDescent="0.2">
      <c r="H40660" s="12"/>
      <c r="J40660" s="29"/>
      <c r="K40660" s="45"/>
      <c r="L40660" s="45"/>
      <c r="M40660" s="45"/>
    </row>
    <row r="40661" spans="8:13" s="28" customFormat="1" x14ac:dyDescent="0.2">
      <c r="H40661" s="12"/>
      <c r="J40661" s="29"/>
      <c r="K40661" s="45"/>
      <c r="L40661" s="45"/>
      <c r="M40661" s="45"/>
    </row>
    <row r="40662" spans="8:13" s="28" customFormat="1" x14ac:dyDescent="0.2">
      <c r="H40662" s="12"/>
      <c r="J40662" s="29"/>
      <c r="K40662" s="45"/>
      <c r="L40662" s="45"/>
      <c r="M40662" s="45"/>
    </row>
    <row r="40663" spans="8:13" s="28" customFormat="1" x14ac:dyDescent="0.2">
      <c r="H40663" s="12"/>
      <c r="J40663" s="29"/>
      <c r="K40663" s="45"/>
      <c r="L40663" s="45"/>
      <c r="M40663" s="45"/>
    </row>
    <row r="40664" spans="8:13" s="28" customFormat="1" x14ac:dyDescent="0.2">
      <c r="H40664" s="12"/>
      <c r="J40664" s="29"/>
      <c r="K40664" s="45"/>
      <c r="L40664" s="45"/>
      <c r="M40664" s="45"/>
    </row>
    <row r="40665" spans="8:13" s="28" customFormat="1" x14ac:dyDescent="0.2">
      <c r="H40665" s="12"/>
      <c r="J40665" s="29"/>
      <c r="K40665" s="45"/>
      <c r="L40665" s="45"/>
      <c r="M40665" s="45"/>
    </row>
    <row r="40666" spans="8:13" s="28" customFormat="1" x14ac:dyDescent="0.2">
      <c r="H40666" s="12"/>
      <c r="J40666" s="29"/>
      <c r="K40666" s="45"/>
      <c r="L40666" s="45"/>
      <c r="M40666" s="45"/>
    </row>
    <row r="40667" spans="8:13" s="28" customFormat="1" x14ac:dyDescent="0.2">
      <c r="H40667" s="12"/>
      <c r="J40667" s="29"/>
      <c r="K40667" s="45"/>
      <c r="L40667" s="45"/>
      <c r="M40667" s="45"/>
    </row>
    <row r="40668" spans="8:13" s="28" customFormat="1" x14ac:dyDescent="0.2">
      <c r="H40668" s="12"/>
      <c r="J40668" s="29"/>
      <c r="K40668" s="45"/>
      <c r="L40668" s="45"/>
      <c r="M40668" s="45"/>
    </row>
    <row r="40669" spans="8:13" s="28" customFormat="1" x14ac:dyDescent="0.2">
      <c r="H40669" s="12"/>
      <c r="J40669" s="29"/>
      <c r="K40669" s="45"/>
      <c r="L40669" s="45"/>
      <c r="M40669" s="45"/>
    </row>
    <row r="40670" spans="8:13" s="28" customFormat="1" x14ac:dyDescent="0.2">
      <c r="H40670" s="12"/>
      <c r="J40670" s="29"/>
      <c r="K40670" s="45"/>
      <c r="L40670" s="45"/>
      <c r="M40670" s="45"/>
    </row>
    <row r="40671" spans="8:13" s="28" customFormat="1" x14ac:dyDescent="0.2">
      <c r="H40671" s="12"/>
      <c r="J40671" s="29"/>
      <c r="K40671" s="45"/>
      <c r="L40671" s="45"/>
      <c r="M40671" s="45"/>
    </row>
    <row r="40672" spans="8:13" s="28" customFormat="1" x14ac:dyDescent="0.2">
      <c r="H40672" s="12"/>
      <c r="J40672" s="29"/>
      <c r="K40672" s="45"/>
      <c r="L40672" s="45"/>
      <c r="M40672" s="45"/>
    </row>
    <row r="40673" spans="8:13" s="28" customFormat="1" x14ac:dyDescent="0.2">
      <c r="H40673" s="12"/>
      <c r="J40673" s="29"/>
      <c r="K40673" s="45"/>
      <c r="L40673" s="45"/>
      <c r="M40673" s="45"/>
    </row>
    <row r="40674" spans="8:13" s="28" customFormat="1" x14ac:dyDescent="0.2">
      <c r="H40674" s="12"/>
      <c r="J40674" s="29"/>
      <c r="K40674" s="45"/>
      <c r="L40674" s="45"/>
      <c r="M40674" s="45"/>
    </row>
    <row r="40675" spans="8:13" s="28" customFormat="1" x14ac:dyDescent="0.2">
      <c r="H40675" s="12"/>
      <c r="J40675" s="29"/>
      <c r="K40675" s="45"/>
      <c r="L40675" s="45"/>
      <c r="M40675" s="45"/>
    </row>
    <row r="40676" spans="8:13" s="28" customFormat="1" x14ac:dyDescent="0.2">
      <c r="H40676" s="12"/>
      <c r="J40676" s="29"/>
      <c r="K40676" s="45"/>
      <c r="L40676" s="45"/>
      <c r="M40676" s="45"/>
    </row>
    <row r="40677" spans="8:13" s="28" customFormat="1" x14ac:dyDescent="0.2">
      <c r="H40677" s="12"/>
      <c r="J40677" s="29"/>
      <c r="K40677" s="45"/>
      <c r="L40677" s="45"/>
      <c r="M40677" s="45"/>
    </row>
    <row r="40678" spans="8:13" s="28" customFormat="1" x14ac:dyDescent="0.2">
      <c r="H40678" s="12"/>
      <c r="J40678" s="29"/>
      <c r="K40678" s="45"/>
      <c r="L40678" s="45"/>
      <c r="M40678" s="45"/>
    </row>
    <row r="40679" spans="8:13" s="28" customFormat="1" x14ac:dyDescent="0.2">
      <c r="H40679" s="12"/>
      <c r="J40679" s="29"/>
      <c r="K40679" s="45"/>
      <c r="L40679" s="45"/>
      <c r="M40679" s="45"/>
    </row>
    <row r="40680" spans="8:13" s="28" customFormat="1" x14ac:dyDescent="0.2">
      <c r="H40680" s="12"/>
      <c r="J40680" s="29"/>
      <c r="K40680" s="45"/>
      <c r="L40680" s="45"/>
      <c r="M40680" s="45"/>
    </row>
    <row r="40681" spans="8:13" s="28" customFormat="1" x14ac:dyDescent="0.2">
      <c r="H40681" s="12"/>
      <c r="J40681" s="29"/>
      <c r="K40681" s="45"/>
      <c r="L40681" s="45"/>
      <c r="M40681" s="45"/>
    </row>
    <row r="40682" spans="8:13" s="28" customFormat="1" x14ac:dyDescent="0.2">
      <c r="H40682" s="12"/>
      <c r="J40682" s="29"/>
      <c r="K40682" s="45"/>
      <c r="L40682" s="45"/>
      <c r="M40682" s="45"/>
    </row>
    <row r="40683" spans="8:13" s="28" customFormat="1" x14ac:dyDescent="0.2">
      <c r="H40683" s="12"/>
      <c r="J40683" s="29"/>
      <c r="K40683" s="45"/>
      <c r="L40683" s="45"/>
      <c r="M40683" s="45"/>
    </row>
    <row r="40684" spans="8:13" s="28" customFormat="1" x14ac:dyDescent="0.2">
      <c r="H40684" s="12"/>
      <c r="J40684" s="29"/>
      <c r="K40684" s="45"/>
      <c r="L40684" s="45"/>
      <c r="M40684" s="45"/>
    </row>
    <row r="40685" spans="8:13" s="28" customFormat="1" x14ac:dyDescent="0.2">
      <c r="H40685" s="12"/>
      <c r="J40685" s="29"/>
      <c r="K40685" s="45"/>
      <c r="L40685" s="45"/>
      <c r="M40685" s="45"/>
    </row>
    <row r="40686" spans="8:13" s="28" customFormat="1" x14ac:dyDescent="0.2">
      <c r="H40686" s="12"/>
      <c r="J40686" s="29"/>
      <c r="K40686" s="45"/>
      <c r="L40686" s="45"/>
      <c r="M40686" s="45"/>
    </row>
    <row r="40687" spans="8:13" s="28" customFormat="1" x14ac:dyDescent="0.2">
      <c r="H40687" s="12"/>
      <c r="J40687" s="29"/>
      <c r="K40687" s="45"/>
      <c r="L40687" s="45"/>
      <c r="M40687" s="45"/>
    </row>
    <row r="40688" spans="8:13" s="28" customFormat="1" x14ac:dyDescent="0.2">
      <c r="H40688" s="12"/>
      <c r="J40688" s="29"/>
      <c r="K40688" s="45"/>
      <c r="L40688" s="45"/>
      <c r="M40688" s="45"/>
    </row>
    <row r="40689" spans="8:13" s="28" customFormat="1" x14ac:dyDescent="0.2">
      <c r="H40689" s="12"/>
      <c r="J40689" s="29"/>
      <c r="K40689" s="45"/>
      <c r="L40689" s="45"/>
      <c r="M40689" s="45"/>
    </row>
    <row r="40690" spans="8:13" s="28" customFormat="1" x14ac:dyDescent="0.2">
      <c r="H40690" s="12"/>
      <c r="J40690" s="29"/>
      <c r="K40690" s="45"/>
      <c r="L40690" s="45"/>
      <c r="M40690" s="45"/>
    </row>
    <row r="40691" spans="8:13" s="28" customFormat="1" x14ac:dyDescent="0.2">
      <c r="H40691" s="12"/>
      <c r="J40691" s="29"/>
      <c r="K40691" s="45"/>
      <c r="L40691" s="45"/>
      <c r="M40691" s="45"/>
    </row>
    <row r="40692" spans="8:13" s="28" customFormat="1" x14ac:dyDescent="0.2">
      <c r="H40692" s="12"/>
      <c r="J40692" s="29"/>
      <c r="K40692" s="45"/>
      <c r="L40692" s="45"/>
      <c r="M40692" s="45"/>
    </row>
    <row r="40693" spans="8:13" s="28" customFormat="1" x14ac:dyDescent="0.2">
      <c r="H40693" s="12"/>
      <c r="J40693" s="29"/>
      <c r="K40693" s="45"/>
      <c r="L40693" s="45"/>
      <c r="M40693" s="45"/>
    </row>
    <row r="40694" spans="8:13" s="28" customFormat="1" x14ac:dyDescent="0.2">
      <c r="H40694" s="12"/>
      <c r="J40694" s="29"/>
      <c r="K40694" s="45"/>
      <c r="L40694" s="45"/>
      <c r="M40694" s="45"/>
    </row>
    <row r="40695" spans="8:13" s="28" customFormat="1" x14ac:dyDescent="0.2">
      <c r="H40695" s="12"/>
      <c r="J40695" s="29"/>
      <c r="K40695" s="45"/>
      <c r="L40695" s="45"/>
      <c r="M40695" s="45"/>
    </row>
    <row r="40696" spans="8:13" s="28" customFormat="1" x14ac:dyDescent="0.2">
      <c r="H40696" s="12"/>
      <c r="J40696" s="29"/>
      <c r="K40696" s="45"/>
      <c r="L40696" s="45"/>
      <c r="M40696" s="45"/>
    </row>
    <row r="40697" spans="8:13" s="28" customFormat="1" x14ac:dyDescent="0.2">
      <c r="H40697" s="12"/>
      <c r="J40697" s="29"/>
      <c r="K40697" s="45"/>
      <c r="L40697" s="45"/>
      <c r="M40697" s="45"/>
    </row>
    <row r="40698" spans="8:13" s="28" customFormat="1" x14ac:dyDescent="0.2">
      <c r="H40698" s="12"/>
      <c r="J40698" s="29"/>
      <c r="K40698" s="45"/>
      <c r="L40698" s="45"/>
      <c r="M40698" s="45"/>
    </row>
    <row r="40699" spans="8:13" s="28" customFormat="1" x14ac:dyDescent="0.2">
      <c r="H40699" s="12"/>
      <c r="J40699" s="29"/>
      <c r="K40699" s="45"/>
      <c r="L40699" s="45"/>
      <c r="M40699" s="45"/>
    </row>
    <row r="40700" spans="8:13" s="28" customFormat="1" x14ac:dyDescent="0.2">
      <c r="H40700" s="12"/>
      <c r="J40700" s="29"/>
      <c r="K40700" s="45"/>
      <c r="L40700" s="45"/>
      <c r="M40700" s="45"/>
    </row>
    <row r="40701" spans="8:13" s="28" customFormat="1" x14ac:dyDescent="0.2">
      <c r="H40701" s="12"/>
      <c r="J40701" s="29"/>
      <c r="K40701" s="45"/>
      <c r="L40701" s="45"/>
      <c r="M40701" s="45"/>
    </row>
    <row r="40702" spans="8:13" s="28" customFormat="1" x14ac:dyDescent="0.2">
      <c r="H40702" s="12"/>
      <c r="J40702" s="29"/>
      <c r="K40702" s="45"/>
      <c r="L40702" s="45"/>
      <c r="M40702" s="45"/>
    </row>
    <row r="40703" spans="8:13" s="28" customFormat="1" x14ac:dyDescent="0.2">
      <c r="H40703" s="12"/>
      <c r="J40703" s="29"/>
      <c r="K40703" s="45"/>
      <c r="L40703" s="45"/>
      <c r="M40703" s="45"/>
    </row>
    <row r="40704" spans="8:13" s="28" customFormat="1" x14ac:dyDescent="0.2">
      <c r="H40704" s="12"/>
      <c r="J40704" s="29"/>
      <c r="K40704" s="45"/>
      <c r="L40704" s="45"/>
      <c r="M40704" s="45"/>
    </row>
    <row r="40705" spans="8:13" s="28" customFormat="1" x14ac:dyDescent="0.2">
      <c r="H40705" s="12"/>
      <c r="J40705" s="29"/>
      <c r="K40705" s="45"/>
      <c r="L40705" s="45"/>
      <c r="M40705" s="45"/>
    </row>
    <row r="40706" spans="8:13" s="28" customFormat="1" x14ac:dyDescent="0.2">
      <c r="H40706" s="12"/>
      <c r="J40706" s="29"/>
      <c r="K40706" s="45"/>
      <c r="L40706" s="45"/>
      <c r="M40706" s="45"/>
    </row>
    <row r="40707" spans="8:13" s="28" customFormat="1" x14ac:dyDescent="0.2">
      <c r="H40707" s="12"/>
      <c r="J40707" s="29"/>
      <c r="K40707" s="45"/>
      <c r="L40707" s="45"/>
      <c r="M40707" s="45"/>
    </row>
    <row r="40708" spans="8:13" s="28" customFormat="1" x14ac:dyDescent="0.2">
      <c r="H40708" s="12"/>
      <c r="J40708" s="29"/>
      <c r="K40708" s="45"/>
      <c r="L40708" s="45"/>
      <c r="M40708" s="45"/>
    </row>
    <row r="40709" spans="8:13" s="28" customFormat="1" x14ac:dyDescent="0.2">
      <c r="H40709" s="12"/>
      <c r="J40709" s="29"/>
      <c r="K40709" s="45"/>
      <c r="L40709" s="45"/>
      <c r="M40709" s="45"/>
    </row>
    <row r="40710" spans="8:13" s="28" customFormat="1" x14ac:dyDescent="0.2">
      <c r="H40710" s="12"/>
      <c r="J40710" s="29"/>
      <c r="K40710" s="45"/>
      <c r="L40710" s="45"/>
      <c r="M40710" s="45"/>
    </row>
    <row r="40711" spans="8:13" s="28" customFormat="1" x14ac:dyDescent="0.2">
      <c r="H40711" s="12"/>
      <c r="J40711" s="29"/>
      <c r="K40711" s="45"/>
      <c r="L40711" s="45"/>
      <c r="M40711" s="45"/>
    </row>
    <row r="40712" spans="8:13" s="28" customFormat="1" x14ac:dyDescent="0.2">
      <c r="H40712" s="12"/>
      <c r="J40712" s="29"/>
      <c r="K40712" s="45"/>
      <c r="L40712" s="45"/>
      <c r="M40712" s="45"/>
    </row>
    <row r="40713" spans="8:13" s="28" customFormat="1" x14ac:dyDescent="0.2">
      <c r="H40713" s="12"/>
      <c r="J40713" s="29"/>
      <c r="K40713" s="45"/>
      <c r="L40713" s="45"/>
      <c r="M40713" s="45"/>
    </row>
    <row r="40714" spans="8:13" s="28" customFormat="1" x14ac:dyDescent="0.2">
      <c r="H40714" s="12"/>
      <c r="J40714" s="29"/>
      <c r="K40714" s="45"/>
      <c r="L40714" s="45"/>
      <c r="M40714" s="45"/>
    </row>
    <row r="40715" spans="8:13" s="28" customFormat="1" x14ac:dyDescent="0.2">
      <c r="H40715" s="12"/>
      <c r="J40715" s="29"/>
      <c r="K40715" s="45"/>
      <c r="L40715" s="45"/>
      <c r="M40715" s="45"/>
    </row>
    <row r="40716" spans="8:13" s="28" customFormat="1" x14ac:dyDescent="0.2">
      <c r="H40716" s="12"/>
      <c r="J40716" s="29"/>
      <c r="K40716" s="45"/>
      <c r="L40716" s="45"/>
      <c r="M40716" s="45"/>
    </row>
    <row r="40717" spans="8:13" s="28" customFormat="1" x14ac:dyDescent="0.2">
      <c r="H40717" s="12"/>
      <c r="J40717" s="29"/>
      <c r="K40717" s="45"/>
      <c r="L40717" s="45"/>
      <c r="M40717" s="45"/>
    </row>
    <row r="40718" spans="8:13" s="28" customFormat="1" x14ac:dyDescent="0.2">
      <c r="H40718" s="12"/>
      <c r="J40718" s="29"/>
      <c r="K40718" s="45"/>
      <c r="L40718" s="45"/>
      <c r="M40718" s="45"/>
    </row>
    <row r="40719" spans="8:13" s="28" customFormat="1" x14ac:dyDescent="0.2">
      <c r="H40719" s="12"/>
      <c r="J40719" s="29"/>
      <c r="K40719" s="45"/>
      <c r="L40719" s="45"/>
      <c r="M40719" s="45"/>
    </row>
    <row r="40720" spans="8:13" s="28" customFormat="1" x14ac:dyDescent="0.2">
      <c r="H40720" s="12"/>
      <c r="J40720" s="29"/>
      <c r="K40720" s="45"/>
      <c r="L40720" s="45"/>
      <c r="M40720" s="45"/>
    </row>
    <row r="40721" spans="8:13" s="28" customFormat="1" x14ac:dyDescent="0.2">
      <c r="H40721" s="12"/>
      <c r="J40721" s="29"/>
      <c r="K40721" s="45"/>
      <c r="L40721" s="45"/>
      <c r="M40721" s="45"/>
    </row>
    <row r="40722" spans="8:13" s="28" customFormat="1" x14ac:dyDescent="0.2">
      <c r="H40722" s="12"/>
      <c r="J40722" s="29"/>
      <c r="K40722" s="45"/>
      <c r="L40722" s="45"/>
      <c r="M40722" s="45"/>
    </row>
    <row r="40723" spans="8:13" s="28" customFormat="1" x14ac:dyDescent="0.2">
      <c r="H40723" s="12"/>
      <c r="J40723" s="29"/>
      <c r="K40723" s="45"/>
      <c r="L40723" s="45"/>
      <c r="M40723" s="45"/>
    </row>
    <row r="40724" spans="8:13" s="28" customFormat="1" x14ac:dyDescent="0.2">
      <c r="H40724" s="12"/>
      <c r="J40724" s="29"/>
      <c r="K40724" s="45"/>
      <c r="L40724" s="45"/>
      <c r="M40724" s="45"/>
    </row>
    <row r="40725" spans="8:13" s="28" customFormat="1" x14ac:dyDescent="0.2">
      <c r="H40725" s="12"/>
      <c r="J40725" s="29"/>
      <c r="K40725" s="45"/>
      <c r="L40725" s="45"/>
      <c r="M40725" s="45"/>
    </row>
    <row r="40726" spans="8:13" s="28" customFormat="1" x14ac:dyDescent="0.2">
      <c r="H40726" s="12"/>
      <c r="J40726" s="29"/>
      <c r="K40726" s="45"/>
      <c r="L40726" s="45"/>
      <c r="M40726" s="45"/>
    </row>
    <row r="40727" spans="8:13" s="28" customFormat="1" x14ac:dyDescent="0.2">
      <c r="H40727" s="12"/>
      <c r="J40727" s="29"/>
      <c r="K40727" s="45"/>
      <c r="L40727" s="45"/>
      <c r="M40727" s="45"/>
    </row>
    <row r="40728" spans="8:13" s="28" customFormat="1" x14ac:dyDescent="0.2">
      <c r="H40728" s="12"/>
      <c r="J40728" s="29"/>
      <c r="K40728" s="45"/>
      <c r="L40728" s="45"/>
      <c r="M40728" s="45"/>
    </row>
    <row r="40729" spans="8:13" s="28" customFormat="1" x14ac:dyDescent="0.2">
      <c r="H40729" s="12"/>
      <c r="J40729" s="29"/>
      <c r="K40729" s="45"/>
      <c r="L40729" s="45"/>
      <c r="M40729" s="45"/>
    </row>
    <row r="40730" spans="8:13" s="28" customFormat="1" x14ac:dyDescent="0.2">
      <c r="H40730" s="12"/>
      <c r="J40730" s="29"/>
      <c r="K40730" s="45"/>
      <c r="L40730" s="45"/>
      <c r="M40730" s="45"/>
    </row>
    <row r="40731" spans="8:13" s="28" customFormat="1" x14ac:dyDescent="0.2">
      <c r="H40731" s="12"/>
      <c r="J40731" s="29"/>
      <c r="K40731" s="45"/>
      <c r="L40731" s="45"/>
      <c r="M40731" s="45"/>
    </row>
    <row r="40732" spans="8:13" s="28" customFormat="1" x14ac:dyDescent="0.2">
      <c r="H40732" s="12"/>
      <c r="J40732" s="29"/>
      <c r="K40732" s="45"/>
      <c r="L40732" s="45"/>
      <c r="M40732" s="45"/>
    </row>
    <row r="40733" spans="8:13" s="28" customFormat="1" x14ac:dyDescent="0.2">
      <c r="H40733" s="12"/>
      <c r="J40733" s="29"/>
      <c r="K40733" s="45"/>
      <c r="L40733" s="45"/>
      <c r="M40733" s="45"/>
    </row>
    <row r="40734" spans="8:13" s="28" customFormat="1" x14ac:dyDescent="0.2">
      <c r="H40734" s="12"/>
      <c r="J40734" s="29"/>
      <c r="K40734" s="45"/>
      <c r="L40734" s="45"/>
      <c r="M40734" s="45"/>
    </row>
    <row r="40735" spans="8:13" s="28" customFormat="1" x14ac:dyDescent="0.2">
      <c r="H40735" s="12"/>
      <c r="J40735" s="29"/>
      <c r="K40735" s="45"/>
      <c r="L40735" s="45"/>
      <c r="M40735" s="45"/>
    </row>
    <row r="40736" spans="8:13" s="28" customFormat="1" x14ac:dyDescent="0.2">
      <c r="H40736" s="12"/>
      <c r="J40736" s="29"/>
      <c r="K40736" s="45"/>
      <c r="L40736" s="45"/>
      <c r="M40736" s="45"/>
    </row>
    <row r="40737" spans="8:13" s="28" customFormat="1" x14ac:dyDescent="0.2">
      <c r="H40737" s="12"/>
      <c r="J40737" s="29"/>
      <c r="K40737" s="45"/>
      <c r="L40737" s="45"/>
      <c r="M40737" s="45"/>
    </row>
    <row r="40738" spans="8:13" s="28" customFormat="1" x14ac:dyDescent="0.2">
      <c r="H40738" s="12"/>
      <c r="J40738" s="29"/>
      <c r="K40738" s="45"/>
      <c r="L40738" s="45"/>
      <c r="M40738" s="45"/>
    </row>
    <row r="40739" spans="8:13" s="28" customFormat="1" x14ac:dyDescent="0.2">
      <c r="H40739" s="12"/>
      <c r="J40739" s="29"/>
      <c r="K40739" s="45"/>
      <c r="L40739" s="45"/>
      <c r="M40739" s="45"/>
    </row>
    <row r="40740" spans="8:13" s="28" customFormat="1" x14ac:dyDescent="0.2">
      <c r="H40740" s="12"/>
      <c r="J40740" s="29"/>
      <c r="K40740" s="45"/>
      <c r="L40740" s="45"/>
      <c r="M40740" s="45"/>
    </row>
    <row r="40741" spans="8:13" s="28" customFormat="1" x14ac:dyDescent="0.2">
      <c r="H40741" s="12"/>
      <c r="J40741" s="29"/>
      <c r="K40741" s="45"/>
      <c r="L40741" s="45"/>
      <c r="M40741" s="45"/>
    </row>
    <row r="40742" spans="8:13" s="28" customFormat="1" x14ac:dyDescent="0.2">
      <c r="H40742" s="12"/>
      <c r="J40742" s="29"/>
      <c r="K40742" s="45"/>
      <c r="L40742" s="45"/>
      <c r="M40742" s="45"/>
    </row>
    <row r="40743" spans="8:13" s="28" customFormat="1" x14ac:dyDescent="0.2">
      <c r="H40743" s="12"/>
      <c r="J40743" s="29"/>
      <c r="K40743" s="45"/>
      <c r="L40743" s="45"/>
      <c r="M40743" s="45"/>
    </row>
    <row r="40744" spans="8:13" s="28" customFormat="1" x14ac:dyDescent="0.2">
      <c r="H40744" s="12"/>
      <c r="J40744" s="29"/>
      <c r="K40744" s="45"/>
      <c r="L40744" s="45"/>
      <c r="M40744" s="45"/>
    </row>
    <row r="40745" spans="8:13" s="28" customFormat="1" x14ac:dyDescent="0.2">
      <c r="H40745" s="12"/>
      <c r="J40745" s="29"/>
      <c r="K40745" s="45"/>
      <c r="L40745" s="45"/>
      <c r="M40745" s="45"/>
    </row>
    <row r="40746" spans="8:13" s="28" customFormat="1" x14ac:dyDescent="0.2">
      <c r="H40746" s="12"/>
      <c r="J40746" s="29"/>
      <c r="K40746" s="45"/>
      <c r="L40746" s="45"/>
      <c r="M40746" s="45"/>
    </row>
    <row r="40747" spans="8:13" s="28" customFormat="1" x14ac:dyDescent="0.2">
      <c r="H40747" s="12"/>
      <c r="J40747" s="29"/>
      <c r="K40747" s="45"/>
      <c r="L40747" s="45"/>
      <c r="M40747" s="45"/>
    </row>
    <row r="40748" spans="8:13" s="28" customFormat="1" x14ac:dyDescent="0.2">
      <c r="H40748" s="12"/>
      <c r="J40748" s="29"/>
      <c r="K40748" s="45"/>
      <c r="L40748" s="45"/>
      <c r="M40748" s="45"/>
    </row>
    <row r="40749" spans="8:13" s="28" customFormat="1" x14ac:dyDescent="0.2">
      <c r="H40749" s="12"/>
      <c r="J40749" s="29"/>
      <c r="K40749" s="45"/>
      <c r="L40749" s="45"/>
      <c r="M40749" s="45"/>
    </row>
    <row r="40750" spans="8:13" s="28" customFormat="1" x14ac:dyDescent="0.2">
      <c r="H40750" s="12"/>
      <c r="J40750" s="29"/>
      <c r="K40750" s="45"/>
      <c r="L40750" s="45"/>
      <c r="M40750" s="45"/>
    </row>
    <row r="40751" spans="8:13" s="28" customFormat="1" x14ac:dyDescent="0.2">
      <c r="H40751" s="12"/>
      <c r="J40751" s="29"/>
      <c r="K40751" s="45"/>
      <c r="L40751" s="45"/>
      <c r="M40751" s="45"/>
    </row>
    <row r="40752" spans="8:13" s="28" customFormat="1" x14ac:dyDescent="0.2">
      <c r="H40752" s="12"/>
      <c r="J40752" s="29"/>
      <c r="K40752" s="45"/>
      <c r="L40752" s="45"/>
      <c r="M40752" s="45"/>
    </row>
    <row r="40753" spans="8:13" s="28" customFormat="1" x14ac:dyDescent="0.2">
      <c r="H40753" s="12"/>
      <c r="J40753" s="29"/>
      <c r="K40753" s="45"/>
      <c r="L40753" s="45"/>
      <c r="M40753" s="45"/>
    </row>
    <row r="40754" spans="8:13" s="28" customFormat="1" x14ac:dyDescent="0.2">
      <c r="H40754" s="12"/>
      <c r="J40754" s="29"/>
      <c r="K40754" s="45"/>
      <c r="L40754" s="45"/>
      <c r="M40754" s="45"/>
    </row>
    <row r="40755" spans="8:13" s="28" customFormat="1" x14ac:dyDescent="0.2">
      <c r="H40755" s="12"/>
      <c r="J40755" s="29"/>
      <c r="K40755" s="45"/>
      <c r="L40755" s="45"/>
      <c r="M40755" s="45"/>
    </row>
    <row r="40756" spans="8:13" s="28" customFormat="1" x14ac:dyDescent="0.2">
      <c r="H40756" s="12"/>
      <c r="J40756" s="29"/>
      <c r="K40756" s="45"/>
      <c r="L40756" s="45"/>
      <c r="M40756" s="45"/>
    </row>
    <row r="40757" spans="8:13" s="28" customFormat="1" x14ac:dyDescent="0.2">
      <c r="H40757" s="12"/>
      <c r="J40757" s="29"/>
      <c r="K40757" s="45"/>
      <c r="L40757" s="45"/>
      <c r="M40757" s="45"/>
    </row>
    <row r="40758" spans="8:13" s="28" customFormat="1" x14ac:dyDescent="0.2">
      <c r="H40758" s="12"/>
      <c r="J40758" s="29"/>
      <c r="K40758" s="45"/>
      <c r="L40758" s="45"/>
      <c r="M40758" s="45"/>
    </row>
    <row r="40759" spans="8:13" s="28" customFormat="1" x14ac:dyDescent="0.2">
      <c r="H40759" s="12"/>
      <c r="J40759" s="29"/>
      <c r="K40759" s="45"/>
      <c r="L40759" s="45"/>
      <c r="M40759" s="45"/>
    </row>
    <row r="40760" spans="8:13" s="28" customFormat="1" x14ac:dyDescent="0.2">
      <c r="H40760" s="12"/>
      <c r="J40760" s="29"/>
      <c r="K40760" s="45"/>
      <c r="L40760" s="45"/>
      <c r="M40760" s="45"/>
    </row>
    <row r="40761" spans="8:13" s="28" customFormat="1" x14ac:dyDescent="0.2">
      <c r="H40761" s="12"/>
      <c r="J40761" s="29"/>
      <c r="K40761" s="45"/>
      <c r="L40761" s="45"/>
      <c r="M40761" s="45"/>
    </row>
    <row r="40762" spans="8:13" s="28" customFormat="1" x14ac:dyDescent="0.2">
      <c r="H40762" s="12"/>
      <c r="J40762" s="29"/>
      <c r="K40762" s="45"/>
      <c r="L40762" s="45"/>
      <c r="M40762" s="45"/>
    </row>
    <row r="40763" spans="8:13" s="28" customFormat="1" x14ac:dyDescent="0.2">
      <c r="H40763" s="12"/>
      <c r="J40763" s="29"/>
      <c r="K40763" s="45"/>
      <c r="L40763" s="45"/>
      <c r="M40763" s="45"/>
    </row>
    <row r="40764" spans="8:13" s="28" customFormat="1" x14ac:dyDescent="0.2">
      <c r="H40764" s="12"/>
      <c r="J40764" s="29"/>
      <c r="K40764" s="45"/>
      <c r="L40764" s="45"/>
      <c r="M40764" s="45"/>
    </row>
    <row r="40765" spans="8:13" s="28" customFormat="1" x14ac:dyDescent="0.2">
      <c r="H40765" s="12"/>
      <c r="J40765" s="29"/>
      <c r="K40765" s="45"/>
      <c r="L40765" s="45"/>
      <c r="M40765" s="45"/>
    </row>
    <row r="40766" spans="8:13" s="28" customFormat="1" x14ac:dyDescent="0.2">
      <c r="H40766" s="12"/>
      <c r="J40766" s="29"/>
      <c r="K40766" s="45"/>
      <c r="L40766" s="45"/>
      <c r="M40766" s="45"/>
    </row>
    <row r="40767" spans="8:13" s="28" customFormat="1" x14ac:dyDescent="0.2">
      <c r="H40767" s="12"/>
      <c r="J40767" s="29"/>
      <c r="K40767" s="45"/>
      <c r="L40767" s="45"/>
      <c r="M40767" s="45"/>
    </row>
    <row r="40768" spans="8:13" s="28" customFormat="1" x14ac:dyDescent="0.2">
      <c r="H40768" s="12"/>
      <c r="J40768" s="29"/>
      <c r="K40768" s="45"/>
      <c r="L40768" s="45"/>
      <c r="M40768" s="45"/>
    </row>
    <row r="40769" spans="8:13" s="28" customFormat="1" x14ac:dyDescent="0.2">
      <c r="H40769" s="12"/>
      <c r="J40769" s="29"/>
      <c r="K40769" s="45"/>
      <c r="L40769" s="45"/>
      <c r="M40769" s="45"/>
    </row>
    <row r="40770" spans="8:13" s="28" customFormat="1" x14ac:dyDescent="0.2">
      <c r="H40770" s="12"/>
      <c r="J40770" s="29"/>
      <c r="K40770" s="45"/>
      <c r="L40770" s="45"/>
      <c r="M40770" s="45"/>
    </row>
    <row r="40771" spans="8:13" s="28" customFormat="1" x14ac:dyDescent="0.2">
      <c r="H40771" s="12"/>
      <c r="J40771" s="29"/>
      <c r="K40771" s="45"/>
      <c r="L40771" s="45"/>
      <c r="M40771" s="45"/>
    </row>
    <row r="40772" spans="8:13" s="28" customFormat="1" x14ac:dyDescent="0.2">
      <c r="H40772" s="12"/>
      <c r="J40772" s="29"/>
      <c r="K40772" s="45"/>
      <c r="L40772" s="45"/>
      <c r="M40772" s="45"/>
    </row>
    <row r="40773" spans="8:13" s="28" customFormat="1" x14ac:dyDescent="0.2">
      <c r="H40773" s="12"/>
      <c r="J40773" s="29"/>
      <c r="K40773" s="45"/>
      <c r="L40773" s="45"/>
      <c r="M40773" s="45"/>
    </row>
    <row r="40774" spans="8:13" s="28" customFormat="1" x14ac:dyDescent="0.2">
      <c r="H40774" s="12"/>
      <c r="J40774" s="29"/>
      <c r="K40774" s="45"/>
      <c r="L40774" s="45"/>
      <c r="M40774" s="45"/>
    </row>
    <row r="40775" spans="8:13" s="28" customFormat="1" x14ac:dyDescent="0.2">
      <c r="H40775" s="12"/>
      <c r="J40775" s="29"/>
      <c r="K40775" s="45"/>
      <c r="L40775" s="45"/>
      <c r="M40775" s="45"/>
    </row>
    <row r="40776" spans="8:13" s="28" customFormat="1" x14ac:dyDescent="0.2">
      <c r="H40776" s="12"/>
      <c r="J40776" s="29"/>
      <c r="K40776" s="45"/>
      <c r="L40776" s="45"/>
      <c r="M40776" s="45"/>
    </row>
    <row r="40777" spans="8:13" s="28" customFormat="1" x14ac:dyDescent="0.2">
      <c r="H40777" s="12"/>
      <c r="J40777" s="29"/>
      <c r="K40777" s="45"/>
      <c r="L40777" s="45"/>
      <c r="M40777" s="45"/>
    </row>
    <row r="40778" spans="8:13" s="28" customFormat="1" x14ac:dyDescent="0.2">
      <c r="H40778" s="12"/>
      <c r="J40778" s="29"/>
      <c r="K40778" s="45"/>
      <c r="L40778" s="45"/>
      <c r="M40778" s="45"/>
    </row>
    <row r="40779" spans="8:13" s="28" customFormat="1" x14ac:dyDescent="0.2">
      <c r="H40779" s="12"/>
      <c r="J40779" s="29"/>
      <c r="K40779" s="45"/>
      <c r="L40779" s="45"/>
      <c r="M40779" s="45"/>
    </row>
    <row r="40780" spans="8:13" s="28" customFormat="1" x14ac:dyDescent="0.2">
      <c r="H40780" s="12"/>
      <c r="J40780" s="29"/>
      <c r="K40780" s="45"/>
      <c r="L40780" s="45"/>
      <c r="M40780" s="45"/>
    </row>
    <row r="40781" spans="8:13" s="28" customFormat="1" x14ac:dyDescent="0.2">
      <c r="H40781" s="12"/>
      <c r="J40781" s="29"/>
      <c r="K40781" s="45"/>
      <c r="L40781" s="45"/>
      <c r="M40781" s="45"/>
    </row>
    <row r="40782" spans="8:13" s="28" customFormat="1" x14ac:dyDescent="0.2">
      <c r="H40782" s="12"/>
      <c r="J40782" s="29"/>
      <c r="K40782" s="45"/>
      <c r="L40782" s="45"/>
      <c r="M40782" s="45"/>
    </row>
    <row r="40783" spans="8:13" s="28" customFormat="1" x14ac:dyDescent="0.2">
      <c r="H40783" s="12"/>
      <c r="J40783" s="29"/>
      <c r="K40783" s="45"/>
      <c r="L40783" s="45"/>
      <c r="M40783" s="45"/>
    </row>
    <row r="40784" spans="8:13" s="28" customFormat="1" x14ac:dyDescent="0.2">
      <c r="H40784" s="12"/>
      <c r="J40784" s="29"/>
      <c r="K40784" s="45"/>
      <c r="L40784" s="45"/>
      <c r="M40784" s="45"/>
    </row>
    <row r="40785" spans="8:13" s="28" customFormat="1" x14ac:dyDescent="0.2">
      <c r="H40785" s="12"/>
      <c r="J40785" s="29"/>
      <c r="K40785" s="45"/>
      <c r="L40785" s="45"/>
      <c r="M40785" s="45"/>
    </row>
    <row r="40786" spans="8:13" s="28" customFormat="1" x14ac:dyDescent="0.2">
      <c r="H40786" s="12"/>
      <c r="J40786" s="29"/>
      <c r="K40786" s="45"/>
      <c r="L40786" s="45"/>
      <c r="M40786" s="45"/>
    </row>
    <row r="40787" spans="8:13" s="28" customFormat="1" x14ac:dyDescent="0.2">
      <c r="H40787" s="12"/>
      <c r="J40787" s="29"/>
      <c r="K40787" s="45"/>
      <c r="L40787" s="45"/>
      <c r="M40787" s="45"/>
    </row>
    <row r="40788" spans="8:13" s="28" customFormat="1" x14ac:dyDescent="0.2">
      <c r="H40788" s="12"/>
      <c r="J40788" s="29"/>
      <c r="K40788" s="45"/>
      <c r="L40788" s="45"/>
      <c r="M40788" s="45"/>
    </row>
    <row r="40789" spans="8:13" s="28" customFormat="1" x14ac:dyDescent="0.2">
      <c r="H40789" s="12"/>
      <c r="J40789" s="29"/>
      <c r="K40789" s="45"/>
      <c r="L40789" s="45"/>
      <c r="M40789" s="45"/>
    </row>
    <row r="40790" spans="8:13" s="28" customFormat="1" x14ac:dyDescent="0.2">
      <c r="H40790" s="12"/>
      <c r="J40790" s="29"/>
      <c r="K40790" s="45"/>
      <c r="L40790" s="45"/>
      <c r="M40790" s="45"/>
    </row>
    <row r="40791" spans="8:13" s="28" customFormat="1" x14ac:dyDescent="0.2">
      <c r="H40791" s="12"/>
      <c r="J40791" s="29"/>
      <c r="K40791" s="45"/>
      <c r="L40791" s="45"/>
      <c r="M40791" s="45"/>
    </row>
    <row r="40792" spans="8:13" s="28" customFormat="1" x14ac:dyDescent="0.2">
      <c r="H40792" s="12"/>
      <c r="J40792" s="29"/>
      <c r="K40792" s="45"/>
      <c r="L40792" s="45"/>
      <c r="M40792" s="45"/>
    </row>
    <row r="40793" spans="8:13" s="28" customFormat="1" x14ac:dyDescent="0.2">
      <c r="H40793" s="12"/>
      <c r="J40793" s="29"/>
      <c r="K40793" s="45"/>
      <c r="L40793" s="45"/>
      <c r="M40793" s="45"/>
    </row>
    <row r="40794" spans="8:13" s="28" customFormat="1" x14ac:dyDescent="0.2">
      <c r="H40794" s="12"/>
      <c r="J40794" s="29"/>
      <c r="K40794" s="45"/>
      <c r="L40794" s="45"/>
      <c r="M40794" s="45"/>
    </row>
    <row r="40795" spans="8:13" s="28" customFormat="1" x14ac:dyDescent="0.2">
      <c r="H40795" s="12"/>
      <c r="J40795" s="29"/>
      <c r="K40795" s="45"/>
      <c r="L40795" s="45"/>
      <c r="M40795" s="45"/>
    </row>
    <row r="40796" spans="8:13" s="28" customFormat="1" x14ac:dyDescent="0.2">
      <c r="H40796" s="12"/>
      <c r="J40796" s="29"/>
      <c r="K40796" s="45"/>
      <c r="L40796" s="45"/>
      <c r="M40796" s="45"/>
    </row>
    <row r="40797" spans="8:13" s="28" customFormat="1" x14ac:dyDescent="0.2">
      <c r="H40797" s="12"/>
      <c r="J40797" s="29"/>
      <c r="K40797" s="45"/>
      <c r="L40797" s="45"/>
      <c r="M40797" s="45"/>
    </row>
    <row r="40798" spans="8:13" s="28" customFormat="1" x14ac:dyDescent="0.2">
      <c r="H40798" s="12"/>
      <c r="J40798" s="29"/>
      <c r="K40798" s="45"/>
      <c r="L40798" s="45"/>
      <c r="M40798" s="45"/>
    </row>
    <row r="40799" spans="8:13" s="28" customFormat="1" x14ac:dyDescent="0.2">
      <c r="H40799" s="12"/>
      <c r="J40799" s="29"/>
      <c r="K40799" s="45"/>
      <c r="L40799" s="45"/>
      <c r="M40799" s="45"/>
    </row>
    <row r="40800" spans="8:13" s="28" customFormat="1" x14ac:dyDescent="0.2">
      <c r="H40800" s="12"/>
      <c r="J40800" s="29"/>
      <c r="K40800" s="45"/>
      <c r="L40800" s="45"/>
      <c r="M40800" s="45"/>
    </row>
    <row r="40801" spans="8:13" s="28" customFormat="1" x14ac:dyDescent="0.2">
      <c r="H40801" s="12"/>
      <c r="J40801" s="29"/>
      <c r="K40801" s="45"/>
      <c r="L40801" s="45"/>
      <c r="M40801" s="45"/>
    </row>
    <row r="40802" spans="8:13" s="28" customFormat="1" x14ac:dyDescent="0.2">
      <c r="H40802" s="12"/>
      <c r="J40802" s="29"/>
      <c r="K40802" s="45"/>
      <c r="L40802" s="45"/>
      <c r="M40802" s="45"/>
    </row>
    <row r="40803" spans="8:13" s="28" customFormat="1" x14ac:dyDescent="0.2">
      <c r="H40803" s="12"/>
      <c r="J40803" s="29"/>
      <c r="K40803" s="45"/>
      <c r="L40803" s="45"/>
      <c r="M40803" s="45"/>
    </row>
    <row r="40804" spans="8:13" s="28" customFormat="1" x14ac:dyDescent="0.2">
      <c r="H40804" s="12"/>
      <c r="J40804" s="29"/>
      <c r="K40804" s="45"/>
      <c r="L40804" s="45"/>
      <c r="M40804" s="45"/>
    </row>
    <row r="40805" spans="8:13" s="28" customFormat="1" x14ac:dyDescent="0.2">
      <c r="H40805" s="12"/>
      <c r="J40805" s="29"/>
      <c r="K40805" s="45"/>
      <c r="L40805" s="45"/>
      <c r="M40805" s="45"/>
    </row>
    <row r="40806" spans="8:13" s="28" customFormat="1" x14ac:dyDescent="0.2">
      <c r="H40806" s="12"/>
      <c r="J40806" s="29"/>
      <c r="K40806" s="45"/>
      <c r="L40806" s="45"/>
      <c r="M40806" s="45"/>
    </row>
    <row r="40807" spans="8:13" s="28" customFormat="1" x14ac:dyDescent="0.2">
      <c r="H40807" s="12"/>
      <c r="J40807" s="29"/>
      <c r="K40807" s="45"/>
      <c r="L40807" s="45"/>
      <c r="M40807" s="45"/>
    </row>
    <row r="40808" spans="8:13" s="28" customFormat="1" x14ac:dyDescent="0.2">
      <c r="H40808" s="12"/>
      <c r="J40808" s="29"/>
      <c r="K40808" s="45"/>
      <c r="L40808" s="45"/>
      <c r="M40808" s="45"/>
    </row>
    <row r="40809" spans="8:13" s="28" customFormat="1" x14ac:dyDescent="0.2">
      <c r="H40809" s="12"/>
      <c r="J40809" s="29"/>
      <c r="K40809" s="45"/>
      <c r="L40809" s="45"/>
      <c r="M40809" s="45"/>
    </row>
    <row r="40810" spans="8:13" s="28" customFormat="1" x14ac:dyDescent="0.2">
      <c r="H40810" s="12"/>
      <c r="J40810" s="29"/>
      <c r="K40810" s="45"/>
      <c r="L40810" s="45"/>
      <c r="M40810" s="45"/>
    </row>
    <row r="40811" spans="8:13" s="28" customFormat="1" x14ac:dyDescent="0.2">
      <c r="H40811" s="12"/>
      <c r="J40811" s="29"/>
      <c r="K40811" s="45"/>
      <c r="L40811" s="45"/>
      <c r="M40811" s="45"/>
    </row>
    <row r="40812" spans="8:13" s="28" customFormat="1" x14ac:dyDescent="0.2">
      <c r="H40812" s="12"/>
      <c r="J40812" s="29"/>
      <c r="K40812" s="45"/>
      <c r="L40812" s="45"/>
      <c r="M40812" s="45"/>
    </row>
    <row r="40813" spans="8:13" s="28" customFormat="1" x14ac:dyDescent="0.2">
      <c r="H40813" s="12"/>
      <c r="J40813" s="29"/>
      <c r="K40813" s="45"/>
      <c r="L40813" s="45"/>
      <c r="M40813" s="45"/>
    </row>
    <row r="40814" spans="8:13" s="28" customFormat="1" x14ac:dyDescent="0.2">
      <c r="H40814" s="12"/>
      <c r="J40814" s="29"/>
      <c r="K40814" s="45"/>
      <c r="L40814" s="45"/>
      <c r="M40814" s="45"/>
    </row>
    <row r="40815" spans="8:13" s="28" customFormat="1" x14ac:dyDescent="0.2">
      <c r="H40815" s="12"/>
      <c r="J40815" s="29"/>
      <c r="K40815" s="45"/>
      <c r="L40815" s="45"/>
      <c r="M40815" s="45"/>
    </row>
    <row r="40816" spans="8:13" s="28" customFormat="1" x14ac:dyDescent="0.2">
      <c r="H40816" s="12"/>
      <c r="J40816" s="29"/>
      <c r="K40816" s="45"/>
      <c r="L40816" s="45"/>
      <c r="M40816" s="45"/>
    </row>
    <row r="40817" spans="8:13" s="28" customFormat="1" x14ac:dyDescent="0.2">
      <c r="H40817" s="12"/>
      <c r="J40817" s="29"/>
      <c r="K40817" s="45"/>
      <c r="L40817" s="45"/>
      <c r="M40817" s="45"/>
    </row>
    <row r="40818" spans="8:13" s="28" customFormat="1" x14ac:dyDescent="0.2">
      <c r="H40818" s="12"/>
      <c r="J40818" s="29"/>
      <c r="K40818" s="45"/>
      <c r="L40818" s="45"/>
      <c r="M40818" s="45"/>
    </row>
    <row r="40819" spans="8:13" s="28" customFormat="1" x14ac:dyDescent="0.2">
      <c r="H40819" s="12"/>
      <c r="J40819" s="29"/>
      <c r="K40819" s="45"/>
      <c r="L40819" s="45"/>
      <c r="M40819" s="45"/>
    </row>
    <row r="40820" spans="8:13" s="28" customFormat="1" x14ac:dyDescent="0.2">
      <c r="H40820" s="12"/>
      <c r="J40820" s="29"/>
      <c r="K40820" s="45"/>
      <c r="L40820" s="45"/>
      <c r="M40820" s="45"/>
    </row>
    <row r="40821" spans="8:13" s="28" customFormat="1" x14ac:dyDescent="0.2">
      <c r="H40821" s="12"/>
      <c r="J40821" s="29"/>
      <c r="K40821" s="45"/>
      <c r="L40821" s="45"/>
      <c r="M40821" s="45"/>
    </row>
    <row r="40822" spans="8:13" s="28" customFormat="1" x14ac:dyDescent="0.2">
      <c r="H40822" s="12"/>
      <c r="J40822" s="29"/>
      <c r="K40822" s="45"/>
      <c r="L40822" s="45"/>
      <c r="M40822" s="45"/>
    </row>
    <row r="40823" spans="8:13" s="28" customFormat="1" x14ac:dyDescent="0.2">
      <c r="H40823" s="12"/>
      <c r="J40823" s="29"/>
      <c r="K40823" s="45"/>
      <c r="L40823" s="45"/>
      <c r="M40823" s="45"/>
    </row>
    <row r="40824" spans="8:13" s="28" customFormat="1" x14ac:dyDescent="0.2">
      <c r="H40824" s="12"/>
      <c r="J40824" s="29"/>
      <c r="K40824" s="45"/>
      <c r="L40824" s="45"/>
      <c r="M40824" s="45"/>
    </row>
    <row r="40825" spans="8:13" s="28" customFormat="1" x14ac:dyDescent="0.2">
      <c r="H40825" s="12"/>
      <c r="J40825" s="29"/>
      <c r="K40825" s="45"/>
      <c r="L40825" s="45"/>
      <c r="M40825" s="45"/>
    </row>
    <row r="40826" spans="8:13" s="28" customFormat="1" x14ac:dyDescent="0.2">
      <c r="H40826" s="12"/>
      <c r="J40826" s="29"/>
      <c r="K40826" s="45"/>
      <c r="L40826" s="45"/>
      <c r="M40826" s="45"/>
    </row>
    <row r="40827" spans="8:13" s="28" customFormat="1" x14ac:dyDescent="0.2">
      <c r="H40827" s="12"/>
      <c r="J40827" s="29"/>
      <c r="K40827" s="45"/>
      <c r="L40827" s="45"/>
      <c r="M40827" s="45"/>
    </row>
    <row r="40828" spans="8:13" s="28" customFormat="1" x14ac:dyDescent="0.2">
      <c r="H40828" s="12"/>
      <c r="J40828" s="29"/>
      <c r="K40828" s="45"/>
      <c r="L40828" s="45"/>
      <c r="M40828" s="45"/>
    </row>
    <row r="40829" spans="8:13" s="28" customFormat="1" x14ac:dyDescent="0.2">
      <c r="H40829" s="12"/>
      <c r="J40829" s="29"/>
      <c r="K40829" s="45"/>
      <c r="L40829" s="45"/>
      <c r="M40829" s="45"/>
    </row>
    <row r="40830" spans="8:13" s="28" customFormat="1" x14ac:dyDescent="0.2">
      <c r="H40830" s="12"/>
      <c r="J40830" s="29"/>
      <c r="K40830" s="45"/>
      <c r="L40830" s="45"/>
      <c r="M40830" s="45"/>
    </row>
    <row r="40831" spans="8:13" s="28" customFormat="1" x14ac:dyDescent="0.2">
      <c r="H40831" s="12"/>
      <c r="J40831" s="29"/>
      <c r="K40831" s="45"/>
      <c r="L40831" s="45"/>
      <c r="M40831" s="45"/>
    </row>
    <row r="40832" spans="8:13" s="28" customFormat="1" x14ac:dyDescent="0.2">
      <c r="H40832" s="12"/>
      <c r="J40832" s="29"/>
      <c r="K40832" s="45"/>
      <c r="L40832" s="45"/>
      <c r="M40832" s="45"/>
    </row>
    <row r="40833" spans="8:13" s="28" customFormat="1" x14ac:dyDescent="0.2">
      <c r="H40833" s="12"/>
      <c r="J40833" s="29"/>
      <c r="K40833" s="45"/>
      <c r="L40833" s="45"/>
      <c r="M40833" s="45"/>
    </row>
    <row r="40834" spans="8:13" s="28" customFormat="1" x14ac:dyDescent="0.2">
      <c r="H40834" s="12"/>
      <c r="J40834" s="29"/>
      <c r="K40834" s="45"/>
      <c r="L40834" s="45"/>
      <c r="M40834" s="45"/>
    </row>
    <row r="40835" spans="8:13" s="28" customFormat="1" x14ac:dyDescent="0.2">
      <c r="H40835" s="12"/>
      <c r="J40835" s="29"/>
      <c r="K40835" s="45"/>
      <c r="L40835" s="45"/>
      <c r="M40835" s="45"/>
    </row>
    <row r="40836" spans="8:13" s="28" customFormat="1" x14ac:dyDescent="0.2">
      <c r="H40836" s="12"/>
      <c r="J40836" s="29"/>
      <c r="K40836" s="45"/>
      <c r="L40836" s="45"/>
      <c r="M40836" s="45"/>
    </row>
    <row r="40837" spans="8:13" s="28" customFormat="1" x14ac:dyDescent="0.2">
      <c r="H40837" s="12"/>
      <c r="J40837" s="29"/>
      <c r="K40837" s="45"/>
      <c r="L40837" s="45"/>
      <c r="M40837" s="45"/>
    </row>
    <row r="40838" spans="8:13" s="28" customFormat="1" x14ac:dyDescent="0.2">
      <c r="H40838" s="12"/>
      <c r="J40838" s="29"/>
      <c r="K40838" s="45"/>
      <c r="L40838" s="45"/>
      <c r="M40838" s="45"/>
    </row>
    <row r="40839" spans="8:13" s="28" customFormat="1" x14ac:dyDescent="0.2">
      <c r="H40839" s="12"/>
      <c r="J40839" s="29"/>
      <c r="K40839" s="45"/>
      <c r="L40839" s="45"/>
      <c r="M40839" s="45"/>
    </row>
    <row r="40840" spans="8:13" s="28" customFormat="1" x14ac:dyDescent="0.2">
      <c r="H40840" s="12"/>
      <c r="J40840" s="29"/>
      <c r="K40840" s="45"/>
      <c r="L40840" s="45"/>
      <c r="M40840" s="45"/>
    </row>
    <row r="40841" spans="8:13" s="28" customFormat="1" x14ac:dyDescent="0.2">
      <c r="H40841" s="12"/>
      <c r="J40841" s="29"/>
      <c r="K40841" s="45"/>
      <c r="L40841" s="45"/>
      <c r="M40841" s="45"/>
    </row>
    <row r="40842" spans="8:13" s="28" customFormat="1" x14ac:dyDescent="0.2">
      <c r="H40842" s="12"/>
      <c r="J40842" s="29"/>
      <c r="K40842" s="45"/>
      <c r="L40842" s="45"/>
      <c r="M40842" s="45"/>
    </row>
    <row r="40843" spans="8:13" s="28" customFormat="1" x14ac:dyDescent="0.2">
      <c r="H40843" s="12"/>
      <c r="J40843" s="29"/>
      <c r="K40843" s="45"/>
      <c r="L40843" s="45"/>
      <c r="M40843" s="45"/>
    </row>
    <row r="40844" spans="8:13" s="28" customFormat="1" x14ac:dyDescent="0.2">
      <c r="H40844" s="12"/>
      <c r="J40844" s="29"/>
      <c r="K40844" s="45"/>
      <c r="L40844" s="45"/>
      <c r="M40844" s="45"/>
    </row>
    <row r="40845" spans="8:13" s="28" customFormat="1" x14ac:dyDescent="0.2">
      <c r="H40845" s="12"/>
      <c r="J40845" s="29"/>
      <c r="K40845" s="45"/>
      <c r="L40845" s="45"/>
      <c r="M40845" s="45"/>
    </row>
    <row r="40846" spans="8:13" s="28" customFormat="1" x14ac:dyDescent="0.2">
      <c r="H40846" s="12"/>
      <c r="J40846" s="29"/>
      <c r="K40846" s="45"/>
      <c r="L40846" s="45"/>
      <c r="M40846" s="45"/>
    </row>
    <row r="40847" spans="8:13" s="28" customFormat="1" x14ac:dyDescent="0.2">
      <c r="H40847" s="12"/>
      <c r="J40847" s="29"/>
      <c r="K40847" s="45"/>
      <c r="L40847" s="45"/>
      <c r="M40847" s="45"/>
    </row>
    <row r="40848" spans="8:13" s="28" customFormat="1" x14ac:dyDescent="0.2">
      <c r="H40848" s="12"/>
      <c r="J40848" s="29"/>
      <c r="K40848" s="45"/>
      <c r="L40848" s="45"/>
      <c r="M40848" s="45"/>
    </row>
    <row r="40849" spans="8:13" s="28" customFormat="1" x14ac:dyDescent="0.2">
      <c r="H40849" s="12"/>
      <c r="J40849" s="29"/>
      <c r="K40849" s="45"/>
      <c r="L40849" s="45"/>
      <c r="M40849" s="45"/>
    </row>
    <row r="40850" spans="8:13" s="28" customFormat="1" x14ac:dyDescent="0.2">
      <c r="H40850" s="12"/>
      <c r="J40850" s="29"/>
      <c r="K40850" s="45"/>
      <c r="L40850" s="45"/>
      <c r="M40850" s="45"/>
    </row>
    <row r="40851" spans="8:13" s="28" customFormat="1" x14ac:dyDescent="0.2">
      <c r="H40851" s="12"/>
      <c r="J40851" s="29"/>
      <c r="K40851" s="45"/>
      <c r="L40851" s="45"/>
      <c r="M40851" s="45"/>
    </row>
    <row r="40852" spans="8:13" s="28" customFormat="1" x14ac:dyDescent="0.2">
      <c r="H40852" s="12"/>
      <c r="J40852" s="29"/>
      <c r="K40852" s="45"/>
      <c r="L40852" s="45"/>
      <c r="M40852" s="45"/>
    </row>
    <row r="40853" spans="8:13" s="28" customFormat="1" x14ac:dyDescent="0.2">
      <c r="H40853" s="12"/>
      <c r="J40853" s="29"/>
      <c r="K40853" s="45"/>
      <c r="L40853" s="45"/>
      <c r="M40853" s="45"/>
    </row>
    <row r="40854" spans="8:13" s="28" customFormat="1" x14ac:dyDescent="0.2">
      <c r="H40854" s="12"/>
      <c r="J40854" s="29"/>
      <c r="K40854" s="45"/>
      <c r="L40854" s="45"/>
      <c r="M40854" s="45"/>
    </row>
    <row r="40855" spans="8:13" s="28" customFormat="1" x14ac:dyDescent="0.2">
      <c r="H40855" s="12"/>
      <c r="J40855" s="29"/>
      <c r="K40855" s="45"/>
      <c r="L40855" s="45"/>
      <c r="M40855" s="45"/>
    </row>
    <row r="40856" spans="8:13" s="28" customFormat="1" x14ac:dyDescent="0.2">
      <c r="H40856" s="12"/>
      <c r="J40856" s="29"/>
      <c r="K40856" s="45"/>
      <c r="L40856" s="45"/>
      <c r="M40856" s="45"/>
    </row>
    <row r="40857" spans="8:13" s="28" customFormat="1" x14ac:dyDescent="0.2">
      <c r="H40857" s="12"/>
      <c r="J40857" s="29"/>
      <c r="K40857" s="45"/>
      <c r="L40857" s="45"/>
      <c r="M40857" s="45"/>
    </row>
    <row r="40858" spans="8:13" s="28" customFormat="1" x14ac:dyDescent="0.2">
      <c r="H40858" s="12"/>
      <c r="J40858" s="29"/>
      <c r="K40858" s="45"/>
      <c r="L40858" s="45"/>
      <c r="M40858" s="45"/>
    </row>
    <row r="40859" spans="8:13" s="28" customFormat="1" x14ac:dyDescent="0.2">
      <c r="H40859" s="12"/>
      <c r="J40859" s="29"/>
      <c r="K40859" s="45"/>
      <c r="L40859" s="45"/>
      <c r="M40859" s="45"/>
    </row>
    <row r="40860" spans="8:13" s="28" customFormat="1" x14ac:dyDescent="0.2">
      <c r="H40860" s="12"/>
      <c r="J40860" s="29"/>
      <c r="K40860" s="45"/>
      <c r="L40860" s="45"/>
      <c r="M40860" s="45"/>
    </row>
    <row r="40861" spans="8:13" s="28" customFormat="1" x14ac:dyDescent="0.2">
      <c r="H40861" s="12"/>
      <c r="J40861" s="29"/>
      <c r="K40861" s="45"/>
      <c r="L40861" s="45"/>
      <c r="M40861" s="45"/>
    </row>
    <row r="40862" spans="8:13" s="28" customFormat="1" x14ac:dyDescent="0.2">
      <c r="H40862" s="12"/>
      <c r="J40862" s="29"/>
      <c r="K40862" s="45"/>
      <c r="L40862" s="45"/>
      <c r="M40862" s="45"/>
    </row>
    <row r="40863" spans="8:13" s="28" customFormat="1" x14ac:dyDescent="0.2">
      <c r="H40863" s="12"/>
      <c r="J40863" s="29"/>
      <c r="K40863" s="45"/>
      <c r="L40863" s="45"/>
      <c r="M40863" s="45"/>
    </row>
    <row r="40864" spans="8:13" s="28" customFormat="1" x14ac:dyDescent="0.2">
      <c r="H40864" s="12"/>
      <c r="J40864" s="29"/>
      <c r="K40864" s="45"/>
      <c r="L40864" s="45"/>
      <c r="M40864" s="45"/>
    </row>
    <row r="40865" spans="8:13" s="28" customFormat="1" x14ac:dyDescent="0.2">
      <c r="H40865" s="12"/>
      <c r="J40865" s="29"/>
      <c r="K40865" s="45"/>
      <c r="L40865" s="45"/>
      <c r="M40865" s="45"/>
    </row>
    <row r="40866" spans="8:13" s="28" customFormat="1" x14ac:dyDescent="0.2">
      <c r="H40866" s="12"/>
      <c r="J40866" s="29"/>
      <c r="K40866" s="45"/>
      <c r="L40866" s="45"/>
      <c r="M40866" s="45"/>
    </row>
    <row r="40867" spans="8:13" s="28" customFormat="1" x14ac:dyDescent="0.2">
      <c r="H40867" s="12"/>
      <c r="J40867" s="29"/>
      <c r="K40867" s="45"/>
      <c r="L40867" s="45"/>
      <c r="M40867" s="45"/>
    </row>
    <row r="40868" spans="8:13" s="28" customFormat="1" x14ac:dyDescent="0.2">
      <c r="H40868" s="12"/>
      <c r="J40868" s="29"/>
      <c r="K40868" s="45"/>
      <c r="L40868" s="45"/>
      <c r="M40868" s="45"/>
    </row>
    <row r="40869" spans="8:13" s="28" customFormat="1" x14ac:dyDescent="0.2">
      <c r="H40869" s="12"/>
      <c r="J40869" s="29"/>
      <c r="K40869" s="45"/>
      <c r="L40869" s="45"/>
      <c r="M40869" s="45"/>
    </row>
    <row r="40870" spans="8:13" s="28" customFormat="1" x14ac:dyDescent="0.2">
      <c r="H40870" s="12"/>
      <c r="J40870" s="29"/>
      <c r="K40870" s="45"/>
      <c r="L40870" s="45"/>
      <c r="M40870" s="45"/>
    </row>
    <row r="40871" spans="8:13" s="28" customFormat="1" x14ac:dyDescent="0.2">
      <c r="H40871" s="12"/>
      <c r="J40871" s="29"/>
      <c r="K40871" s="45"/>
      <c r="L40871" s="45"/>
      <c r="M40871" s="45"/>
    </row>
    <row r="40872" spans="8:13" s="28" customFormat="1" x14ac:dyDescent="0.2">
      <c r="H40872" s="12"/>
      <c r="J40872" s="29"/>
      <c r="K40872" s="45"/>
      <c r="L40872" s="45"/>
      <c r="M40872" s="45"/>
    </row>
    <row r="40873" spans="8:13" s="28" customFormat="1" x14ac:dyDescent="0.2">
      <c r="H40873" s="12"/>
      <c r="J40873" s="29"/>
      <c r="K40873" s="45"/>
      <c r="L40873" s="45"/>
      <c r="M40873" s="45"/>
    </row>
    <row r="40874" spans="8:13" s="28" customFormat="1" x14ac:dyDescent="0.2">
      <c r="H40874" s="12"/>
      <c r="J40874" s="29"/>
      <c r="K40874" s="45"/>
      <c r="L40874" s="45"/>
      <c r="M40874" s="45"/>
    </row>
    <row r="40875" spans="8:13" s="28" customFormat="1" x14ac:dyDescent="0.2">
      <c r="H40875" s="12"/>
      <c r="J40875" s="29"/>
      <c r="K40875" s="45"/>
      <c r="L40875" s="45"/>
      <c r="M40875" s="45"/>
    </row>
    <row r="40876" spans="8:13" s="28" customFormat="1" x14ac:dyDescent="0.2">
      <c r="H40876" s="12"/>
      <c r="J40876" s="29"/>
      <c r="K40876" s="45"/>
      <c r="L40876" s="45"/>
      <c r="M40876" s="45"/>
    </row>
    <row r="40877" spans="8:13" s="28" customFormat="1" x14ac:dyDescent="0.2">
      <c r="H40877" s="12"/>
      <c r="J40877" s="29"/>
      <c r="K40877" s="45"/>
      <c r="L40877" s="45"/>
      <c r="M40877" s="45"/>
    </row>
    <row r="40878" spans="8:13" s="28" customFormat="1" x14ac:dyDescent="0.2">
      <c r="H40878" s="12"/>
      <c r="J40878" s="29"/>
      <c r="K40878" s="45"/>
      <c r="L40878" s="45"/>
      <c r="M40878" s="45"/>
    </row>
    <row r="40879" spans="8:13" s="28" customFormat="1" x14ac:dyDescent="0.2">
      <c r="H40879" s="12"/>
      <c r="J40879" s="29"/>
      <c r="K40879" s="45"/>
      <c r="L40879" s="45"/>
      <c r="M40879" s="45"/>
    </row>
    <row r="40880" spans="8:13" s="28" customFormat="1" x14ac:dyDescent="0.2">
      <c r="H40880" s="12"/>
      <c r="J40880" s="29"/>
      <c r="K40880" s="45"/>
      <c r="L40880" s="45"/>
      <c r="M40880" s="45"/>
    </row>
    <row r="40881" spans="8:13" s="28" customFormat="1" x14ac:dyDescent="0.2">
      <c r="H40881" s="12"/>
      <c r="J40881" s="29"/>
      <c r="K40881" s="45"/>
      <c r="L40881" s="45"/>
      <c r="M40881" s="45"/>
    </row>
    <row r="40882" spans="8:13" s="28" customFormat="1" x14ac:dyDescent="0.2">
      <c r="H40882" s="12"/>
      <c r="J40882" s="29"/>
      <c r="K40882" s="45"/>
      <c r="L40882" s="45"/>
      <c r="M40882" s="45"/>
    </row>
    <row r="40883" spans="8:13" s="28" customFormat="1" x14ac:dyDescent="0.2">
      <c r="H40883" s="12"/>
      <c r="J40883" s="29"/>
      <c r="K40883" s="45"/>
      <c r="L40883" s="45"/>
      <c r="M40883" s="45"/>
    </row>
    <row r="40884" spans="8:13" s="28" customFormat="1" x14ac:dyDescent="0.2">
      <c r="H40884" s="12"/>
      <c r="J40884" s="29"/>
      <c r="K40884" s="45"/>
      <c r="L40884" s="45"/>
      <c r="M40884" s="45"/>
    </row>
    <row r="40885" spans="8:13" s="28" customFormat="1" x14ac:dyDescent="0.2">
      <c r="H40885" s="12"/>
      <c r="J40885" s="29"/>
      <c r="K40885" s="45"/>
      <c r="L40885" s="45"/>
      <c r="M40885" s="45"/>
    </row>
    <row r="40886" spans="8:13" s="28" customFormat="1" x14ac:dyDescent="0.2">
      <c r="H40886" s="12"/>
      <c r="J40886" s="29"/>
      <c r="K40886" s="45"/>
      <c r="L40886" s="45"/>
      <c r="M40886" s="45"/>
    </row>
    <row r="40887" spans="8:13" s="28" customFormat="1" x14ac:dyDescent="0.2">
      <c r="H40887" s="12"/>
      <c r="J40887" s="29"/>
      <c r="K40887" s="45"/>
      <c r="L40887" s="45"/>
      <c r="M40887" s="45"/>
    </row>
    <row r="40888" spans="8:13" s="28" customFormat="1" x14ac:dyDescent="0.2">
      <c r="H40888" s="12"/>
      <c r="J40888" s="29"/>
      <c r="K40888" s="45"/>
      <c r="L40888" s="45"/>
      <c r="M40888" s="45"/>
    </row>
    <row r="40889" spans="8:13" s="28" customFormat="1" x14ac:dyDescent="0.2">
      <c r="H40889" s="12"/>
      <c r="J40889" s="29"/>
      <c r="K40889" s="45"/>
      <c r="L40889" s="45"/>
      <c r="M40889" s="45"/>
    </row>
    <row r="40890" spans="8:13" s="28" customFormat="1" x14ac:dyDescent="0.2">
      <c r="H40890" s="12"/>
      <c r="J40890" s="29"/>
      <c r="K40890" s="45"/>
      <c r="L40890" s="45"/>
      <c r="M40890" s="45"/>
    </row>
    <row r="40891" spans="8:13" s="28" customFormat="1" x14ac:dyDescent="0.2">
      <c r="H40891" s="12"/>
      <c r="J40891" s="29"/>
      <c r="K40891" s="45"/>
      <c r="L40891" s="45"/>
      <c r="M40891" s="45"/>
    </row>
    <row r="40892" spans="8:13" s="28" customFormat="1" x14ac:dyDescent="0.2">
      <c r="H40892" s="12"/>
      <c r="J40892" s="29"/>
      <c r="K40892" s="45"/>
      <c r="L40892" s="45"/>
      <c r="M40892" s="45"/>
    </row>
    <row r="40893" spans="8:13" s="28" customFormat="1" x14ac:dyDescent="0.2">
      <c r="H40893" s="12"/>
      <c r="J40893" s="29"/>
      <c r="K40893" s="45"/>
      <c r="L40893" s="45"/>
      <c r="M40893" s="45"/>
    </row>
    <row r="40894" spans="8:13" s="28" customFormat="1" x14ac:dyDescent="0.2">
      <c r="H40894" s="12"/>
      <c r="J40894" s="29"/>
      <c r="K40894" s="45"/>
      <c r="L40894" s="45"/>
      <c r="M40894" s="45"/>
    </row>
    <row r="40895" spans="8:13" s="28" customFormat="1" x14ac:dyDescent="0.2">
      <c r="H40895" s="12"/>
      <c r="J40895" s="29"/>
      <c r="K40895" s="45"/>
      <c r="L40895" s="45"/>
      <c r="M40895" s="45"/>
    </row>
    <row r="40896" spans="8:13" s="28" customFormat="1" x14ac:dyDescent="0.2">
      <c r="H40896" s="12"/>
      <c r="J40896" s="29"/>
      <c r="K40896" s="45"/>
      <c r="L40896" s="45"/>
      <c r="M40896" s="45"/>
    </row>
    <row r="40897" spans="8:13" s="28" customFormat="1" x14ac:dyDescent="0.2">
      <c r="H40897" s="12"/>
      <c r="J40897" s="29"/>
      <c r="K40897" s="45"/>
      <c r="L40897" s="45"/>
      <c r="M40897" s="45"/>
    </row>
    <row r="40898" spans="8:13" s="28" customFormat="1" x14ac:dyDescent="0.2">
      <c r="H40898" s="12"/>
      <c r="J40898" s="29"/>
      <c r="K40898" s="45"/>
      <c r="L40898" s="45"/>
      <c r="M40898" s="45"/>
    </row>
    <row r="40899" spans="8:13" s="28" customFormat="1" x14ac:dyDescent="0.2">
      <c r="H40899" s="12"/>
      <c r="J40899" s="29"/>
      <c r="K40899" s="45"/>
      <c r="L40899" s="45"/>
      <c r="M40899" s="45"/>
    </row>
    <row r="40900" spans="8:13" s="28" customFormat="1" x14ac:dyDescent="0.2">
      <c r="H40900" s="12"/>
      <c r="J40900" s="29"/>
      <c r="K40900" s="45"/>
      <c r="L40900" s="45"/>
      <c r="M40900" s="45"/>
    </row>
    <row r="40901" spans="8:13" s="28" customFormat="1" x14ac:dyDescent="0.2">
      <c r="H40901" s="12"/>
      <c r="J40901" s="29"/>
      <c r="K40901" s="45"/>
      <c r="L40901" s="45"/>
      <c r="M40901" s="45"/>
    </row>
    <row r="40902" spans="8:13" s="28" customFormat="1" x14ac:dyDescent="0.2">
      <c r="H40902" s="12"/>
      <c r="J40902" s="29"/>
      <c r="K40902" s="45"/>
      <c r="L40902" s="45"/>
      <c r="M40902" s="45"/>
    </row>
    <row r="40903" spans="8:13" s="28" customFormat="1" x14ac:dyDescent="0.2">
      <c r="H40903" s="12"/>
      <c r="J40903" s="29"/>
      <c r="K40903" s="45"/>
      <c r="L40903" s="45"/>
      <c r="M40903" s="45"/>
    </row>
    <row r="40904" spans="8:13" s="28" customFormat="1" x14ac:dyDescent="0.2">
      <c r="H40904" s="12"/>
      <c r="J40904" s="29"/>
      <c r="K40904" s="45"/>
      <c r="L40904" s="45"/>
      <c r="M40904" s="45"/>
    </row>
    <row r="40905" spans="8:13" s="28" customFormat="1" x14ac:dyDescent="0.2">
      <c r="H40905" s="12"/>
      <c r="J40905" s="29"/>
      <c r="K40905" s="45"/>
      <c r="L40905" s="45"/>
      <c r="M40905" s="45"/>
    </row>
    <row r="40906" spans="8:13" s="28" customFormat="1" x14ac:dyDescent="0.2">
      <c r="H40906" s="12"/>
      <c r="J40906" s="29"/>
      <c r="K40906" s="45"/>
      <c r="L40906" s="45"/>
      <c r="M40906" s="45"/>
    </row>
    <row r="40907" spans="8:13" s="28" customFormat="1" x14ac:dyDescent="0.2">
      <c r="H40907" s="12"/>
      <c r="J40907" s="29"/>
      <c r="K40907" s="45"/>
      <c r="L40907" s="45"/>
      <c r="M40907" s="45"/>
    </row>
    <row r="40908" spans="8:13" s="28" customFormat="1" x14ac:dyDescent="0.2">
      <c r="H40908" s="12"/>
      <c r="J40908" s="29"/>
      <c r="K40908" s="45"/>
      <c r="L40908" s="45"/>
      <c r="M40908" s="45"/>
    </row>
    <row r="40909" spans="8:13" s="28" customFormat="1" x14ac:dyDescent="0.2">
      <c r="H40909" s="12"/>
      <c r="J40909" s="29"/>
      <c r="K40909" s="45"/>
      <c r="L40909" s="45"/>
      <c r="M40909" s="45"/>
    </row>
    <row r="40910" spans="8:13" s="28" customFormat="1" x14ac:dyDescent="0.2">
      <c r="H40910" s="12"/>
      <c r="J40910" s="29"/>
      <c r="K40910" s="45"/>
      <c r="L40910" s="45"/>
      <c r="M40910" s="45"/>
    </row>
    <row r="40911" spans="8:13" s="28" customFormat="1" x14ac:dyDescent="0.2">
      <c r="H40911" s="12"/>
      <c r="J40911" s="29"/>
      <c r="K40911" s="45"/>
      <c r="L40911" s="45"/>
      <c r="M40911" s="45"/>
    </row>
    <row r="40912" spans="8:13" s="28" customFormat="1" x14ac:dyDescent="0.2">
      <c r="H40912" s="12"/>
      <c r="J40912" s="29"/>
      <c r="K40912" s="45"/>
      <c r="L40912" s="45"/>
      <c r="M40912" s="45"/>
    </row>
    <row r="40913" spans="8:13" s="28" customFormat="1" x14ac:dyDescent="0.2">
      <c r="H40913" s="12"/>
      <c r="J40913" s="29"/>
      <c r="K40913" s="45"/>
      <c r="L40913" s="45"/>
      <c r="M40913" s="45"/>
    </row>
    <row r="40914" spans="8:13" s="28" customFormat="1" x14ac:dyDescent="0.2">
      <c r="H40914" s="12"/>
      <c r="J40914" s="29"/>
      <c r="K40914" s="45"/>
      <c r="L40914" s="45"/>
      <c r="M40914" s="45"/>
    </row>
    <row r="40915" spans="8:13" s="28" customFormat="1" x14ac:dyDescent="0.2">
      <c r="H40915" s="12"/>
      <c r="J40915" s="29"/>
      <c r="K40915" s="45"/>
      <c r="L40915" s="45"/>
      <c r="M40915" s="45"/>
    </row>
    <row r="40916" spans="8:13" s="28" customFormat="1" x14ac:dyDescent="0.2">
      <c r="H40916" s="12"/>
      <c r="J40916" s="29"/>
      <c r="K40916" s="45"/>
      <c r="L40916" s="45"/>
      <c r="M40916" s="45"/>
    </row>
    <row r="40917" spans="8:13" s="28" customFormat="1" x14ac:dyDescent="0.2">
      <c r="H40917" s="12"/>
      <c r="J40917" s="29"/>
      <c r="K40917" s="45"/>
      <c r="L40917" s="45"/>
      <c r="M40917" s="45"/>
    </row>
    <row r="40918" spans="8:13" s="28" customFormat="1" x14ac:dyDescent="0.2">
      <c r="H40918" s="12"/>
      <c r="J40918" s="29"/>
      <c r="K40918" s="45"/>
      <c r="L40918" s="45"/>
      <c r="M40918" s="45"/>
    </row>
    <row r="40919" spans="8:13" s="28" customFormat="1" x14ac:dyDescent="0.2">
      <c r="H40919" s="12"/>
      <c r="J40919" s="29"/>
      <c r="K40919" s="45"/>
      <c r="L40919" s="45"/>
      <c r="M40919" s="45"/>
    </row>
    <row r="40920" spans="8:13" s="28" customFormat="1" x14ac:dyDescent="0.2">
      <c r="H40920" s="12"/>
      <c r="J40920" s="29"/>
      <c r="K40920" s="45"/>
      <c r="L40920" s="45"/>
      <c r="M40920" s="45"/>
    </row>
    <row r="40921" spans="8:13" s="28" customFormat="1" x14ac:dyDescent="0.2">
      <c r="H40921" s="12"/>
      <c r="J40921" s="29"/>
      <c r="K40921" s="45"/>
      <c r="L40921" s="45"/>
      <c r="M40921" s="45"/>
    </row>
    <row r="40922" spans="8:13" s="28" customFormat="1" x14ac:dyDescent="0.2">
      <c r="H40922" s="12"/>
      <c r="J40922" s="29"/>
      <c r="K40922" s="45"/>
      <c r="L40922" s="45"/>
      <c r="M40922" s="45"/>
    </row>
    <row r="40923" spans="8:13" s="28" customFormat="1" x14ac:dyDescent="0.2">
      <c r="H40923" s="12"/>
      <c r="J40923" s="29"/>
      <c r="K40923" s="45"/>
      <c r="L40923" s="45"/>
      <c r="M40923" s="45"/>
    </row>
    <row r="40924" spans="8:13" s="28" customFormat="1" x14ac:dyDescent="0.2">
      <c r="H40924" s="12"/>
      <c r="J40924" s="29"/>
      <c r="K40924" s="45"/>
      <c r="L40924" s="45"/>
      <c r="M40924" s="45"/>
    </row>
    <row r="40925" spans="8:13" s="28" customFormat="1" x14ac:dyDescent="0.2">
      <c r="H40925" s="12"/>
      <c r="J40925" s="29"/>
      <c r="K40925" s="45"/>
      <c r="L40925" s="45"/>
      <c r="M40925" s="45"/>
    </row>
    <row r="40926" spans="8:13" s="28" customFormat="1" x14ac:dyDescent="0.2">
      <c r="H40926" s="12"/>
      <c r="J40926" s="29"/>
      <c r="K40926" s="45"/>
      <c r="L40926" s="45"/>
      <c r="M40926" s="45"/>
    </row>
    <row r="40927" spans="8:13" s="28" customFormat="1" x14ac:dyDescent="0.2">
      <c r="H40927" s="12"/>
      <c r="J40927" s="29"/>
      <c r="K40927" s="45"/>
      <c r="L40927" s="45"/>
      <c r="M40927" s="45"/>
    </row>
    <row r="40928" spans="8:13" s="28" customFormat="1" x14ac:dyDescent="0.2">
      <c r="H40928" s="12"/>
      <c r="J40928" s="29"/>
      <c r="K40928" s="45"/>
      <c r="L40928" s="45"/>
      <c r="M40928" s="45"/>
    </row>
    <row r="40929" spans="8:13" s="28" customFormat="1" x14ac:dyDescent="0.2">
      <c r="H40929" s="12"/>
      <c r="J40929" s="29"/>
      <c r="K40929" s="45"/>
      <c r="L40929" s="45"/>
      <c r="M40929" s="45"/>
    </row>
    <row r="40930" spans="8:13" s="28" customFormat="1" x14ac:dyDescent="0.2">
      <c r="H40930" s="12"/>
      <c r="J40930" s="29"/>
      <c r="K40930" s="45"/>
      <c r="L40930" s="45"/>
      <c r="M40930" s="45"/>
    </row>
    <row r="40931" spans="8:13" s="28" customFormat="1" x14ac:dyDescent="0.2">
      <c r="H40931" s="12"/>
      <c r="J40931" s="29"/>
      <c r="K40931" s="45"/>
      <c r="L40931" s="45"/>
      <c r="M40931" s="45"/>
    </row>
    <row r="40932" spans="8:13" s="28" customFormat="1" x14ac:dyDescent="0.2">
      <c r="H40932" s="12"/>
      <c r="J40932" s="29"/>
      <c r="K40932" s="45"/>
      <c r="L40932" s="45"/>
      <c r="M40932" s="45"/>
    </row>
    <row r="40933" spans="8:13" s="28" customFormat="1" x14ac:dyDescent="0.2">
      <c r="H40933" s="12"/>
      <c r="J40933" s="29"/>
      <c r="K40933" s="45"/>
      <c r="L40933" s="45"/>
      <c r="M40933" s="45"/>
    </row>
    <row r="40934" spans="8:13" s="28" customFormat="1" x14ac:dyDescent="0.2">
      <c r="H40934" s="12"/>
      <c r="J40934" s="29"/>
      <c r="K40934" s="45"/>
      <c r="L40934" s="45"/>
      <c r="M40934" s="45"/>
    </row>
    <row r="40935" spans="8:13" s="28" customFormat="1" x14ac:dyDescent="0.2">
      <c r="H40935" s="12"/>
      <c r="J40935" s="29"/>
      <c r="K40935" s="45"/>
      <c r="L40935" s="45"/>
      <c r="M40935" s="45"/>
    </row>
    <row r="40936" spans="8:13" s="28" customFormat="1" x14ac:dyDescent="0.2">
      <c r="H40936" s="12"/>
      <c r="J40936" s="29"/>
      <c r="K40936" s="45"/>
      <c r="L40936" s="45"/>
      <c r="M40936" s="45"/>
    </row>
    <row r="40937" spans="8:13" s="28" customFormat="1" x14ac:dyDescent="0.2">
      <c r="H40937" s="12"/>
      <c r="J40937" s="29"/>
      <c r="K40937" s="45"/>
      <c r="L40937" s="45"/>
      <c r="M40937" s="45"/>
    </row>
    <row r="40938" spans="8:13" s="28" customFormat="1" x14ac:dyDescent="0.2">
      <c r="H40938" s="12"/>
      <c r="J40938" s="29"/>
      <c r="K40938" s="45"/>
      <c r="L40938" s="45"/>
      <c r="M40938" s="45"/>
    </row>
    <row r="40939" spans="8:13" s="28" customFormat="1" x14ac:dyDescent="0.2">
      <c r="H40939" s="12"/>
      <c r="J40939" s="29"/>
      <c r="K40939" s="45"/>
      <c r="L40939" s="45"/>
      <c r="M40939" s="45"/>
    </row>
    <row r="40940" spans="8:13" s="28" customFormat="1" x14ac:dyDescent="0.2">
      <c r="H40940" s="12"/>
      <c r="J40940" s="29"/>
      <c r="K40940" s="45"/>
      <c r="L40940" s="45"/>
      <c r="M40940" s="45"/>
    </row>
    <row r="40941" spans="8:13" s="28" customFormat="1" x14ac:dyDescent="0.2">
      <c r="H40941" s="12"/>
      <c r="J40941" s="29"/>
      <c r="K40941" s="45"/>
      <c r="L40941" s="45"/>
      <c r="M40941" s="45"/>
    </row>
    <row r="40942" spans="8:13" s="28" customFormat="1" x14ac:dyDescent="0.2">
      <c r="H40942" s="12"/>
      <c r="J40942" s="29"/>
      <c r="K40942" s="45"/>
      <c r="L40942" s="45"/>
      <c r="M40942" s="45"/>
    </row>
    <row r="40943" spans="8:13" s="28" customFormat="1" x14ac:dyDescent="0.2">
      <c r="H40943" s="12"/>
      <c r="J40943" s="29"/>
      <c r="K40943" s="45"/>
      <c r="L40943" s="45"/>
      <c r="M40943" s="45"/>
    </row>
    <row r="40944" spans="8:13" s="28" customFormat="1" x14ac:dyDescent="0.2">
      <c r="H40944" s="12"/>
      <c r="J40944" s="29"/>
      <c r="K40944" s="45"/>
      <c r="L40944" s="45"/>
      <c r="M40944" s="45"/>
    </row>
    <row r="40945" spans="8:13" s="28" customFormat="1" x14ac:dyDescent="0.2">
      <c r="H40945" s="12"/>
      <c r="J40945" s="29"/>
      <c r="K40945" s="45"/>
      <c r="L40945" s="45"/>
      <c r="M40945" s="45"/>
    </row>
    <row r="40946" spans="8:13" s="28" customFormat="1" x14ac:dyDescent="0.2">
      <c r="H40946" s="12"/>
      <c r="J40946" s="29"/>
      <c r="K40946" s="45"/>
      <c r="L40946" s="45"/>
      <c r="M40946" s="45"/>
    </row>
    <row r="40947" spans="8:13" s="28" customFormat="1" x14ac:dyDescent="0.2">
      <c r="H40947" s="12"/>
      <c r="J40947" s="29"/>
      <c r="K40947" s="45"/>
      <c r="L40947" s="45"/>
      <c r="M40947" s="45"/>
    </row>
    <row r="40948" spans="8:13" s="28" customFormat="1" x14ac:dyDescent="0.2">
      <c r="H40948" s="12"/>
      <c r="J40948" s="29"/>
      <c r="K40948" s="45"/>
      <c r="L40948" s="45"/>
      <c r="M40948" s="45"/>
    </row>
    <row r="40949" spans="8:13" s="28" customFormat="1" x14ac:dyDescent="0.2">
      <c r="H40949" s="12"/>
      <c r="J40949" s="29"/>
      <c r="K40949" s="45"/>
      <c r="L40949" s="45"/>
      <c r="M40949" s="45"/>
    </row>
    <row r="40950" spans="8:13" s="28" customFormat="1" x14ac:dyDescent="0.2">
      <c r="H40950" s="12"/>
      <c r="J40950" s="29"/>
      <c r="K40950" s="45"/>
      <c r="L40950" s="45"/>
      <c r="M40950" s="45"/>
    </row>
    <row r="40951" spans="8:13" s="28" customFormat="1" x14ac:dyDescent="0.2">
      <c r="H40951" s="12"/>
      <c r="J40951" s="29"/>
      <c r="K40951" s="45"/>
      <c r="L40951" s="45"/>
      <c r="M40951" s="45"/>
    </row>
    <row r="40952" spans="8:13" s="28" customFormat="1" x14ac:dyDescent="0.2">
      <c r="H40952" s="12"/>
      <c r="J40952" s="29"/>
      <c r="K40952" s="45"/>
      <c r="L40952" s="45"/>
      <c r="M40952" s="45"/>
    </row>
    <row r="40953" spans="8:13" s="28" customFormat="1" x14ac:dyDescent="0.2">
      <c r="H40953" s="12"/>
      <c r="J40953" s="29"/>
      <c r="K40953" s="45"/>
      <c r="L40953" s="45"/>
      <c r="M40953" s="45"/>
    </row>
    <row r="40954" spans="8:13" s="28" customFormat="1" x14ac:dyDescent="0.2">
      <c r="H40954" s="12"/>
      <c r="J40954" s="29"/>
      <c r="K40954" s="45"/>
      <c r="L40954" s="45"/>
      <c r="M40954" s="45"/>
    </row>
    <row r="40955" spans="8:13" s="28" customFormat="1" x14ac:dyDescent="0.2">
      <c r="H40955" s="12"/>
      <c r="J40955" s="29"/>
      <c r="K40955" s="45"/>
      <c r="L40955" s="45"/>
      <c r="M40955" s="45"/>
    </row>
    <row r="40956" spans="8:13" s="28" customFormat="1" x14ac:dyDescent="0.2">
      <c r="H40956" s="12"/>
      <c r="J40956" s="29"/>
      <c r="K40956" s="45"/>
      <c r="L40956" s="45"/>
      <c r="M40956" s="45"/>
    </row>
    <row r="40957" spans="8:13" s="28" customFormat="1" x14ac:dyDescent="0.2">
      <c r="H40957" s="12"/>
      <c r="J40957" s="29"/>
      <c r="K40957" s="45"/>
      <c r="L40957" s="45"/>
      <c r="M40957" s="45"/>
    </row>
    <row r="40958" spans="8:13" s="28" customFormat="1" x14ac:dyDescent="0.2">
      <c r="H40958" s="12"/>
      <c r="J40958" s="29"/>
      <c r="K40958" s="45"/>
      <c r="L40958" s="45"/>
      <c r="M40958" s="45"/>
    </row>
    <row r="40959" spans="8:13" s="28" customFormat="1" x14ac:dyDescent="0.2">
      <c r="H40959" s="12"/>
      <c r="J40959" s="29"/>
      <c r="K40959" s="45"/>
      <c r="L40959" s="45"/>
      <c r="M40959" s="45"/>
    </row>
    <row r="40960" spans="8:13" s="28" customFormat="1" x14ac:dyDescent="0.2">
      <c r="H40960" s="12"/>
      <c r="J40960" s="29"/>
      <c r="K40960" s="45"/>
      <c r="L40960" s="45"/>
      <c r="M40960" s="45"/>
    </row>
    <row r="40961" spans="8:13" s="28" customFormat="1" x14ac:dyDescent="0.2">
      <c r="H40961" s="12"/>
      <c r="J40961" s="29"/>
      <c r="K40961" s="45"/>
      <c r="L40961" s="45"/>
      <c r="M40961" s="45"/>
    </row>
    <row r="40962" spans="8:13" s="28" customFormat="1" x14ac:dyDescent="0.2">
      <c r="H40962" s="12"/>
      <c r="J40962" s="29"/>
      <c r="K40962" s="45"/>
      <c r="L40962" s="45"/>
      <c r="M40962" s="45"/>
    </row>
    <row r="40963" spans="8:13" s="28" customFormat="1" x14ac:dyDescent="0.2">
      <c r="H40963" s="12"/>
      <c r="J40963" s="29"/>
      <c r="K40963" s="45"/>
      <c r="L40963" s="45"/>
      <c r="M40963" s="45"/>
    </row>
    <row r="40964" spans="8:13" s="28" customFormat="1" x14ac:dyDescent="0.2">
      <c r="H40964" s="12"/>
      <c r="J40964" s="29"/>
      <c r="K40964" s="45"/>
      <c r="L40964" s="45"/>
      <c r="M40964" s="45"/>
    </row>
    <row r="40965" spans="8:13" s="28" customFormat="1" x14ac:dyDescent="0.2">
      <c r="H40965" s="12"/>
      <c r="J40965" s="29"/>
      <c r="K40965" s="45"/>
      <c r="L40965" s="45"/>
      <c r="M40965" s="45"/>
    </row>
    <row r="40966" spans="8:13" s="28" customFormat="1" x14ac:dyDescent="0.2">
      <c r="H40966" s="12"/>
      <c r="J40966" s="29"/>
      <c r="K40966" s="45"/>
      <c r="L40966" s="45"/>
      <c r="M40966" s="45"/>
    </row>
    <row r="40967" spans="8:13" s="28" customFormat="1" x14ac:dyDescent="0.2">
      <c r="H40967" s="12"/>
      <c r="J40967" s="29"/>
      <c r="K40967" s="45"/>
      <c r="L40967" s="45"/>
      <c r="M40967" s="45"/>
    </row>
    <row r="40968" spans="8:13" s="28" customFormat="1" x14ac:dyDescent="0.2">
      <c r="H40968" s="12"/>
      <c r="J40968" s="29"/>
      <c r="K40968" s="45"/>
      <c r="L40968" s="45"/>
      <c r="M40968" s="45"/>
    </row>
    <row r="40969" spans="8:13" s="28" customFormat="1" x14ac:dyDescent="0.2">
      <c r="H40969" s="12"/>
      <c r="J40969" s="29"/>
      <c r="K40969" s="45"/>
      <c r="L40969" s="45"/>
      <c r="M40969" s="45"/>
    </row>
    <row r="40970" spans="8:13" s="28" customFormat="1" x14ac:dyDescent="0.2">
      <c r="H40970" s="12"/>
      <c r="J40970" s="29"/>
      <c r="K40970" s="45"/>
      <c r="L40970" s="45"/>
      <c r="M40970" s="45"/>
    </row>
    <row r="40971" spans="8:13" s="28" customFormat="1" x14ac:dyDescent="0.2">
      <c r="H40971" s="12"/>
      <c r="J40971" s="29"/>
      <c r="K40971" s="45"/>
      <c r="L40971" s="45"/>
      <c r="M40971" s="45"/>
    </row>
    <row r="40972" spans="8:13" s="28" customFormat="1" x14ac:dyDescent="0.2">
      <c r="H40972" s="12"/>
      <c r="J40972" s="29"/>
      <c r="K40972" s="45"/>
      <c r="L40972" s="45"/>
      <c r="M40972" s="45"/>
    </row>
    <row r="40973" spans="8:13" s="28" customFormat="1" x14ac:dyDescent="0.2">
      <c r="H40973" s="12"/>
      <c r="J40973" s="29"/>
      <c r="K40973" s="45"/>
      <c r="L40973" s="45"/>
      <c r="M40973" s="45"/>
    </row>
    <row r="40974" spans="8:13" s="28" customFormat="1" x14ac:dyDescent="0.2">
      <c r="H40974" s="12"/>
      <c r="J40974" s="29"/>
      <c r="K40974" s="45"/>
      <c r="L40974" s="45"/>
      <c r="M40974" s="45"/>
    </row>
    <row r="40975" spans="8:13" s="28" customFormat="1" x14ac:dyDescent="0.2">
      <c r="H40975" s="12"/>
      <c r="J40975" s="29"/>
      <c r="K40975" s="45"/>
      <c r="L40975" s="45"/>
      <c r="M40975" s="45"/>
    </row>
    <row r="40976" spans="8:13" s="28" customFormat="1" x14ac:dyDescent="0.2">
      <c r="H40976" s="12"/>
      <c r="J40976" s="29"/>
      <c r="K40976" s="45"/>
      <c r="L40976" s="45"/>
      <c r="M40976" s="45"/>
    </row>
    <row r="40977" spans="8:13" s="28" customFormat="1" x14ac:dyDescent="0.2">
      <c r="H40977" s="12"/>
      <c r="J40977" s="29"/>
      <c r="K40977" s="45"/>
      <c r="L40977" s="45"/>
      <c r="M40977" s="45"/>
    </row>
    <row r="40978" spans="8:13" s="28" customFormat="1" x14ac:dyDescent="0.2">
      <c r="H40978" s="12"/>
      <c r="J40978" s="29"/>
      <c r="K40978" s="45"/>
      <c r="L40978" s="45"/>
      <c r="M40978" s="45"/>
    </row>
    <row r="40979" spans="8:13" s="28" customFormat="1" x14ac:dyDescent="0.2">
      <c r="H40979" s="12"/>
      <c r="J40979" s="29"/>
      <c r="K40979" s="45"/>
      <c r="L40979" s="45"/>
      <c r="M40979" s="45"/>
    </row>
    <row r="40980" spans="8:13" s="28" customFormat="1" x14ac:dyDescent="0.2">
      <c r="H40980" s="12"/>
      <c r="J40980" s="29"/>
      <c r="K40980" s="45"/>
      <c r="L40980" s="45"/>
      <c r="M40980" s="45"/>
    </row>
    <row r="40981" spans="8:13" s="28" customFormat="1" x14ac:dyDescent="0.2">
      <c r="H40981" s="12"/>
      <c r="J40981" s="29"/>
      <c r="K40981" s="45"/>
      <c r="L40981" s="45"/>
      <c r="M40981" s="45"/>
    </row>
    <row r="40982" spans="8:13" s="28" customFormat="1" x14ac:dyDescent="0.2">
      <c r="H40982" s="12"/>
      <c r="J40982" s="29"/>
      <c r="K40982" s="45"/>
      <c r="L40982" s="45"/>
      <c r="M40982" s="45"/>
    </row>
    <row r="40983" spans="8:13" s="28" customFormat="1" x14ac:dyDescent="0.2">
      <c r="H40983" s="12"/>
      <c r="J40983" s="29"/>
      <c r="K40983" s="45"/>
      <c r="L40983" s="45"/>
      <c r="M40983" s="45"/>
    </row>
    <row r="40984" spans="8:13" s="28" customFormat="1" x14ac:dyDescent="0.2">
      <c r="H40984" s="12"/>
      <c r="J40984" s="29"/>
      <c r="K40984" s="45"/>
      <c r="L40984" s="45"/>
      <c r="M40984" s="45"/>
    </row>
    <row r="40985" spans="8:13" s="28" customFormat="1" x14ac:dyDescent="0.2">
      <c r="H40985" s="12"/>
      <c r="J40985" s="29"/>
      <c r="K40985" s="45"/>
      <c r="L40985" s="45"/>
      <c r="M40985" s="45"/>
    </row>
    <row r="40986" spans="8:13" s="28" customFormat="1" x14ac:dyDescent="0.2">
      <c r="H40986" s="12"/>
      <c r="J40986" s="29"/>
      <c r="K40986" s="45"/>
      <c r="L40986" s="45"/>
      <c r="M40986" s="45"/>
    </row>
    <row r="40987" spans="8:13" s="28" customFormat="1" x14ac:dyDescent="0.2">
      <c r="H40987" s="12"/>
      <c r="J40987" s="29"/>
      <c r="K40987" s="45"/>
      <c r="L40987" s="45"/>
      <c r="M40987" s="45"/>
    </row>
    <row r="40988" spans="8:13" s="28" customFormat="1" x14ac:dyDescent="0.2">
      <c r="H40988" s="12"/>
      <c r="J40988" s="29"/>
      <c r="K40988" s="45"/>
      <c r="L40988" s="45"/>
      <c r="M40988" s="45"/>
    </row>
    <row r="40989" spans="8:13" s="28" customFormat="1" x14ac:dyDescent="0.2">
      <c r="H40989" s="12"/>
      <c r="J40989" s="29"/>
      <c r="K40989" s="45"/>
      <c r="L40989" s="45"/>
      <c r="M40989" s="45"/>
    </row>
    <row r="40990" spans="8:13" s="28" customFormat="1" x14ac:dyDescent="0.2">
      <c r="H40990" s="12"/>
      <c r="J40990" s="29"/>
      <c r="K40990" s="45"/>
      <c r="L40990" s="45"/>
      <c r="M40990" s="45"/>
    </row>
    <row r="40991" spans="8:13" s="28" customFormat="1" x14ac:dyDescent="0.2">
      <c r="H40991" s="12"/>
      <c r="J40991" s="29"/>
      <c r="K40991" s="45"/>
      <c r="L40991" s="45"/>
      <c r="M40991" s="45"/>
    </row>
    <row r="40992" spans="8:13" s="28" customFormat="1" x14ac:dyDescent="0.2">
      <c r="H40992" s="12"/>
      <c r="J40992" s="29"/>
      <c r="K40992" s="45"/>
      <c r="L40992" s="45"/>
      <c r="M40992" s="45"/>
    </row>
    <row r="40993" spans="8:13" s="28" customFormat="1" x14ac:dyDescent="0.2">
      <c r="H40993" s="12"/>
      <c r="J40993" s="29"/>
      <c r="K40993" s="45"/>
      <c r="L40993" s="45"/>
      <c r="M40993" s="45"/>
    </row>
    <row r="40994" spans="8:13" s="28" customFormat="1" x14ac:dyDescent="0.2">
      <c r="H40994" s="12"/>
      <c r="J40994" s="29"/>
      <c r="K40994" s="45"/>
      <c r="L40994" s="45"/>
      <c r="M40994" s="45"/>
    </row>
    <row r="40995" spans="8:13" s="28" customFormat="1" x14ac:dyDescent="0.2">
      <c r="H40995" s="12"/>
      <c r="J40995" s="29"/>
      <c r="K40995" s="45"/>
      <c r="L40995" s="45"/>
      <c r="M40995" s="45"/>
    </row>
    <row r="40996" spans="8:13" s="28" customFormat="1" x14ac:dyDescent="0.2">
      <c r="H40996" s="12"/>
      <c r="J40996" s="29"/>
      <c r="K40996" s="45"/>
      <c r="L40996" s="45"/>
      <c r="M40996" s="45"/>
    </row>
    <row r="40997" spans="8:13" s="28" customFormat="1" x14ac:dyDescent="0.2">
      <c r="H40997" s="12"/>
      <c r="J40997" s="29"/>
      <c r="K40997" s="45"/>
      <c r="L40997" s="45"/>
      <c r="M40997" s="45"/>
    </row>
    <row r="40998" spans="8:13" s="28" customFormat="1" x14ac:dyDescent="0.2">
      <c r="H40998" s="12"/>
      <c r="J40998" s="29"/>
      <c r="K40998" s="45"/>
      <c r="L40998" s="45"/>
      <c r="M40998" s="45"/>
    </row>
    <row r="40999" spans="8:13" s="28" customFormat="1" x14ac:dyDescent="0.2">
      <c r="H40999" s="12"/>
      <c r="J40999" s="29"/>
      <c r="K40999" s="45"/>
      <c r="L40999" s="45"/>
      <c r="M40999" s="45"/>
    </row>
    <row r="41000" spans="8:13" s="28" customFormat="1" x14ac:dyDescent="0.2">
      <c r="H41000" s="12"/>
      <c r="J41000" s="29"/>
      <c r="K41000" s="45"/>
      <c r="L41000" s="45"/>
      <c r="M41000" s="45"/>
    </row>
    <row r="41001" spans="8:13" s="28" customFormat="1" x14ac:dyDescent="0.2">
      <c r="H41001" s="12"/>
      <c r="J41001" s="29"/>
      <c r="K41001" s="45"/>
      <c r="L41001" s="45"/>
      <c r="M41001" s="45"/>
    </row>
    <row r="41002" spans="8:13" s="28" customFormat="1" x14ac:dyDescent="0.2">
      <c r="H41002" s="12"/>
      <c r="J41002" s="29"/>
      <c r="K41002" s="45"/>
      <c r="L41002" s="45"/>
      <c r="M41002" s="45"/>
    </row>
    <row r="41003" spans="8:13" s="28" customFormat="1" x14ac:dyDescent="0.2">
      <c r="H41003" s="12"/>
      <c r="J41003" s="29"/>
      <c r="K41003" s="45"/>
      <c r="L41003" s="45"/>
      <c r="M41003" s="45"/>
    </row>
    <row r="41004" spans="8:13" s="28" customFormat="1" x14ac:dyDescent="0.2">
      <c r="H41004" s="12"/>
      <c r="J41004" s="29"/>
      <c r="K41004" s="45"/>
      <c r="L41004" s="45"/>
      <c r="M41004" s="45"/>
    </row>
    <row r="41005" spans="8:13" s="28" customFormat="1" x14ac:dyDescent="0.2">
      <c r="H41005" s="12"/>
      <c r="J41005" s="29"/>
      <c r="K41005" s="45"/>
      <c r="L41005" s="45"/>
      <c r="M41005" s="45"/>
    </row>
    <row r="41006" spans="8:13" s="28" customFormat="1" x14ac:dyDescent="0.2">
      <c r="H41006" s="12"/>
      <c r="J41006" s="29"/>
      <c r="K41006" s="45"/>
      <c r="L41006" s="45"/>
      <c r="M41006" s="45"/>
    </row>
    <row r="41007" spans="8:13" s="28" customFormat="1" x14ac:dyDescent="0.2">
      <c r="H41007" s="12"/>
      <c r="J41007" s="29"/>
      <c r="K41007" s="45"/>
      <c r="L41007" s="45"/>
      <c r="M41007" s="45"/>
    </row>
    <row r="41008" spans="8:13" s="28" customFormat="1" x14ac:dyDescent="0.2">
      <c r="H41008" s="12"/>
      <c r="J41008" s="29"/>
      <c r="K41008" s="45"/>
      <c r="L41008" s="45"/>
      <c r="M41008" s="45"/>
    </row>
    <row r="41009" spans="8:13" s="28" customFormat="1" x14ac:dyDescent="0.2">
      <c r="H41009" s="12"/>
      <c r="J41009" s="29"/>
      <c r="K41009" s="45"/>
      <c r="L41009" s="45"/>
      <c r="M41009" s="45"/>
    </row>
    <row r="41010" spans="8:13" s="28" customFormat="1" x14ac:dyDescent="0.2">
      <c r="H41010" s="12"/>
      <c r="J41010" s="29"/>
      <c r="K41010" s="45"/>
      <c r="L41010" s="45"/>
      <c r="M41010" s="45"/>
    </row>
    <row r="41011" spans="8:13" s="28" customFormat="1" x14ac:dyDescent="0.2">
      <c r="H41011" s="12"/>
      <c r="J41011" s="29"/>
      <c r="K41011" s="45"/>
      <c r="L41011" s="45"/>
      <c r="M41011" s="45"/>
    </row>
    <row r="41012" spans="8:13" s="28" customFormat="1" x14ac:dyDescent="0.2">
      <c r="H41012" s="12"/>
      <c r="J41012" s="29"/>
      <c r="K41012" s="45"/>
      <c r="L41012" s="45"/>
      <c r="M41012" s="45"/>
    </row>
    <row r="41013" spans="8:13" s="28" customFormat="1" x14ac:dyDescent="0.2">
      <c r="H41013" s="12"/>
      <c r="J41013" s="29"/>
      <c r="K41013" s="45"/>
      <c r="L41013" s="45"/>
      <c r="M41013" s="45"/>
    </row>
    <row r="41014" spans="8:13" s="28" customFormat="1" x14ac:dyDescent="0.2">
      <c r="H41014" s="12"/>
      <c r="J41014" s="29"/>
      <c r="K41014" s="45"/>
      <c r="L41014" s="45"/>
      <c r="M41014" s="45"/>
    </row>
    <row r="41015" spans="8:13" s="28" customFormat="1" x14ac:dyDescent="0.2">
      <c r="H41015" s="12"/>
      <c r="J41015" s="29"/>
      <c r="K41015" s="45"/>
      <c r="L41015" s="45"/>
      <c r="M41015" s="45"/>
    </row>
    <row r="41016" spans="8:13" s="28" customFormat="1" x14ac:dyDescent="0.2">
      <c r="H41016" s="12"/>
      <c r="J41016" s="29"/>
      <c r="K41016" s="45"/>
      <c r="L41016" s="45"/>
      <c r="M41016" s="45"/>
    </row>
    <row r="41017" spans="8:13" s="28" customFormat="1" x14ac:dyDescent="0.2">
      <c r="H41017" s="12"/>
      <c r="J41017" s="29"/>
      <c r="K41017" s="45"/>
      <c r="L41017" s="45"/>
      <c r="M41017" s="45"/>
    </row>
    <row r="41018" spans="8:13" s="28" customFormat="1" x14ac:dyDescent="0.2">
      <c r="H41018" s="12"/>
      <c r="J41018" s="29"/>
      <c r="K41018" s="45"/>
      <c r="L41018" s="45"/>
      <c r="M41018" s="45"/>
    </row>
    <row r="41019" spans="8:13" s="28" customFormat="1" x14ac:dyDescent="0.2">
      <c r="H41019" s="12"/>
      <c r="J41019" s="29"/>
      <c r="K41019" s="45"/>
      <c r="L41019" s="45"/>
      <c r="M41019" s="45"/>
    </row>
    <row r="41020" spans="8:13" s="28" customFormat="1" x14ac:dyDescent="0.2">
      <c r="H41020" s="12"/>
      <c r="J41020" s="29"/>
      <c r="K41020" s="45"/>
      <c r="L41020" s="45"/>
      <c r="M41020" s="45"/>
    </row>
    <row r="41021" spans="8:13" s="28" customFormat="1" x14ac:dyDescent="0.2">
      <c r="H41021" s="12"/>
      <c r="J41021" s="29"/>
      <c r="K41021" s="45"/>
      <c r="L41021" s="45"/>
      <c r="M41021" s="45"/>
    </row>
    <row r="41022" spans="8:13" s="28" customFormat="1" x14ac:dyDescent="0.2">
      <c r="H41022" s="12"/>
      <c r="J41022" s="29"/>
      <c r="K41022" s="45"/>
      <c r="L41022" s="45"/>
      <c r="M41022" s="45"/>
    </row>
    <row r="41023" spans="8:13" s="28" customFormat="1" x14ac:dyDescent="0.2">
      <c r="H41023" s="12"/>
      <c r="J41023" s="29"/>
      <c r="K41023" s="45"/>
      <c r="L41023" s="45"/>
      <c r="M41023" s="45"/>
    </row>
    <row r="41024" spans="8:13" s="28" customFormat="1" x14ac:dyDescent="0.2">
      <c r="H41024" s="12"/>
      <c r="J41024" s="29"/>
      <c r="K41024" s="45"/>
      <c r="L41024" s="45"/>
      <c r="M41024" s="45"/>
    </row>
    <row r="41025" spans="8:13" s="28" customFormat="1" x14ac:dyDescent="0.2">
      <c r="H41025" s="12"/>
      <c r="J41025" s="29"/>
      <c r="K41025" s="45"/>
      <c r="L41025" s="45"/>
      <c r="M41025" s="45"/>
    </row>
    <row r="41026" spans="8:13" s="28" customFormat="1" x14ac:dyDescent="0.2">
      <c r="H41026" s="12"/>
      <c r="J41026" s="29"/>
      <c r="K41026" s="45"/>
      <c r="L41026" s="45"/>
      <c r="M41026" s="45"/>
    </row>
    <row r="41027" spans="8:13" s="28" customFormat="1" x14ac:dyDescent="0.2">
      <c r="H41027" s="12"/>
      <c r="J41027" s="29"/>
      <c r="K41027" s="45"/>
      <c r="L41027" s="45"/>
      <c r="M41027" s="45"/>
    </row>
    <row r="41028" spans="8:13" s="28" customFormat="1" x14ac:dyDescent="0.2">
      <c r="H41028" s="12"/>
      <c r="J41028" s="29"/>
      <c r="K41028" s="45"/>
      <c r="L41028" s="45"/>
      <c r="M41028" s="45"/>
    </row>
    <row r="41029" spans="8:13" s="28" customFormat="1" x14ac:dyDescent="0.2">
      <c r="H41029" s="12"/>
      <c r="J41029" s="29"/>
      <c r="K41029" s="45"/>
      <c r="L41029" s="45"/>
      <c r="M41029" s="45"/>
    </row>
    <row r="41030" spans="8:13" s="28" customFormat="1" x14ac:dyDescent="0.2">
      <c r="H41030" s="12"/>
      <c r="J41030" s="29"/>
      <c r="K41030" s="45"/>
      <c r="L41030" s="45"/>
      <c r="M41030" s="45"/>
    </row>
    <row r="41031" spans="8:13" s="28" customFormat="1" x14ac:dyDescent="0.2">
      <c r="H41031" s="12"/>
      <c r="J41031" s="29"/>
      <c r="K41031" s="45"/>
      <c r="L41031" s="45"/>
      <c r="M41031" s="45"/>
    </row>
    <row r="41032" spans="8:13" s="28" customFormat="1" x14ac:dyDescent="0.2">
      <c r="H41032" s="12"/>
      <c r="J41032" s="29"/>
      <c r="K41032" s="45"/>
      <c r="L41032" s="45"/>
      <c r="M41032" s="45"/>
    </row>
    <row r="41033" spans="8:13" s="28" customFormat="1" x14ac:dyDescent="0.2">
      <c r="H41033" s="12"/>
      <c r="J41033" s="29"/>
      <c r="K41033" s="45"/>
      <c r="L41033" s="45"/>
      <c r="M41033" s="45"/>
    </row>
    <row r="41034" spans="8:13" s="28" customFormat="1" x14ac:dyDescent="0.2">
      <c r="H41034" s="12"/>
      <c r="J41034" s="29"/>
      <c r="K41034" s="45"/>
      <c r="L41034" s="45"/>
      <c r="M41034" s="45"/>
    </row>
    <row r="41035" spans="8:13" s="28" customFormat="1" x14ac:dyDescent="0.2">
      <c r="H41035" s="12"/>
      <c r="J41035" s="29"/>
      <c r="K41035" s="45"/>
      <c r="L41035" s="45"/>
      <c r="M41035" s="45"/>
    </row>
    <row r="41036" spans="8:13" s="28" customFormat="1" x14ac:dyDescent="0.2">
      <c r="H41036" s="12"/>
      <c r="J41036" s="29"/>
      <c r="K41036" s="45"/>
      <c r="L41036" s="45"/>
      <c r="M41036" s="45"/>
    </row>
    <row r="41037" spans="8:13" s="28" customFormat="1" x14ac:dyDescent="0.2">
      <c r="H41037" s="12"/>
      <c r="J41037" s="29"/>
      <c r="K41037" s="45"/>
      <c r="L41037" s="45"/>
      <c r="M41037" s="45"/>
    </row>
    <row r="41038" spans="8:13" s="28" customFormat="1" x14ac:dyDescent="0.2">
      <c r="H41038" s="12"/>
      <c r="J41038" s="29"/>
      <c r="K41038" s="45"/>
      <c r="L41038" s="45"/>
      <c r="M41038" s="45"/>
    </row>
    <row r="41039" spans="8:13" s="28" customFormat="1" x14ac:dyDescent="0.2">
      <c r="H41039" s="12"/>
      <c r="J41039" s="29"/>
      <c r="K41039" s="45"/>
      <c r="L41039" s="45"/>
      <c r="M41039" s="45"/>
    </row>
    <row r="41040" spans="8:13" s="28" customFormat="1" x14ac:dyDescent="0.2">
      <c r="H41040" s="12"/>
      <c r="J41040" s="29"/>
      <c r="K41040" s="45"/>
      <c r="L41040" s="45"/>
      <c r="M41040" s="45"/>
    </row>
    <row r="41041" spans="8:13" s="28" customFormat="1" x14ac:dyDescent="0.2">
      <c r="H41041" s="12"/>
      <c r="J41041" s="29"/>
      <c r="K41041" s="45"/>
      <c r="L41041" s="45"/>
      <c r="M41041" s="45"/>
    </row>
    <row r="41042" spans="8:13" s="28" customFormat="1" x14ac:dyDescent="0.2">
      <c r="H41042" s="12"/>
      <c r="J41042" s="29"/>
      <c r="K41042" s="45"/>
      <c r="L41042" s="45"/>
      <c r="M41042" s="45"/>
    </row>
    <row r="41043" spans="8:13" s="28" customFormat="1" x14ac:dyDescent="0.2">
      <c r="H41043" s="12"/>
      <c r="J41043" s="29"/>
      <c r="K41043" s="45"/>
      <c r="L41043" s="45"/>
      <c r="M41043" s="45"/>
    </row>
    <row r="41044" spans="8:13" s="28" customFormat="1" x14ac:dyDescent="0.2">
      <c r="H41044" s="12"/>
      <c r="J41044" s="29"/>
      <c r="K41044" s="45"/>
      <c r="L41044" s="45"/>
      <c r="M41044" s="45"/>
    </row>
    <row r="41045" spans="8:13" s="28" customFormat="1" x14ac:dyDescent="0.2">
      <c r="H41045" s="12"/>
      <c r="J41045" s="29"/>
      <c r="K41045" s="45"/>
      <c r="L41045" s="45"/>
      <c r="M41045" s="45"/>
    </row>
    <row r="41046" spans="8:13" s="28" customFormat="1" x14ac:dyDescent="0.2">
      <c r="H41046" s="12"/>
      <c r="J41046" s="29"/>
      <c r="K41046" s="45"/>
      <c r="L41046" s="45"/>
      <c r="M41046" s="45"/>
    </row>
    <row r="41047" spans="8:13" s="28" customFormat="1" x14ac:dyDescent="0.2">
      <c r="H41047" s="12"/>
      <c r="J41047" s="29"/>
      <c r="K41047" s="45"/>
      <c r="L41047" s="45"/>
      <c r="M41047" s="45"/>
    </row>
    <row r="41048" spans="8:13" s="28" customFormat="1" x14ac:dyDescent="0.2">
      <c r="H41048" s="12"/>
      <c r="J41048" s="29"/>
      <c r="K41048" s="45"/>
      <c r="L41048" s="45"/>
      <c r="M41048" s="45"/>
    </row>
    <row r="41049" spans="8:13" s="28" customFormat="1" x14ac:dyDescent="0.2">
      <c r="H41049" s="12"/>
      <c r="J41049" s="29"/>
      <c r="K41049" s="45"/>
      <c r="L41049" s="45"/>
      <c r="M41049" s="45"/>
    </row>
    <row r="41050" spans="8:13" s="28" customFormat="1" x14ac:dyDescent="0.2">
      <c r="H41050" s="12"/>
      <c r="J41050" s="29"/>
      <c r="K41050" s="45"/>
      <c r="L41050" s="45"/>
      <c r="M41050" s="45"/>
    </row>
    <row r="41051" spans="8:13" s="28" customFormat="1" x14ac:dyDescent="0.2">
      <c r="H41051" s="12"/>
      <c r="J41051" s="29"/>
      <c r="K41051" s="45"/>
      <c r="L41051" s="45"/>
      <c r="M41051" s="45"/>
    </row>
    <row r="41052" spans="8:13" s="28" customFormat="1" x14ac:dyDescent="0.2">
      <c r="H41052" s="12"/>
      <c r="J41052" s="29"/>
      <c r="K41052" s="45"/>
      <c r="L41052" s="45"/>
      <c r="M41052" s="45"/>
    </row>
    <row r="41053" spans="8:13" s="28" customFormat="1" x14ac:dyDescent="0.2">
      <c r="H41053" s="12"/>
      <c r="J41053" s="29"/>
      <c r="K41053" s="45"/>
      <c r="L41053" s="45"/>
      <c r="M41053" s="45"/>
    </row>
    <row r="41054" spans="8:13" s="28" customFormat="1" x14ac:dyDescent="0.2">
      <c r="H41054" s="12"/>
      <c r="J41054" s="29"/>
      <c r="K41054" s="45"/>
      <c r="L41054" s="45"/>
      <c r="M41054" s="45"/>
    </row>
    <row r="41055" spans="8:13" s="28" customFormat="1" x14ac:dyDescent="0.2">
      <c r="H41055" s="12"/>
      <c r="J41055" s="29"/>
      <c r="K41055" s="45"/>
      <c r="L41055" s="45"/>
      <c r="M41055" s="45"/>
    </row>
    <row r="41056" spans="8:13" s="28" customFormat="1" x14ac:dyDescent="0.2">
      <c r="H41056" s="12"/>
      <c r="J41056" s="29"/>
      <c r="K41056" s="45"/>
      <c r="L41056" s="45"/>
      <c r="M41056" s="45"/>
    </row>
    <row r="41057" spans="8:13" s="28" customFormat="1" x14ac:dyDescent="0.2">
      <c r="H41057" s="12"/>
      <c r="J41057" s="29"/>
      <c r="K41057" s="45"/>
      <c r="L41057" s="45"/>
      <c r="M41057" s="45"/>
    </row>
    <row r="41058" spans="8:13" s="28" customFormat="1" x14ac:dyDescent="0.2">
      <c r="H41058" s="12"/>
      <c r="J41058" s="29"/>
      <c r="K41058" s="45"/>
      <c r="L41058" s="45"/>
      <c r="M41058" s="45"/>
    </row>
    <row r="41059" spans="8:13" s="28" customFormat="1" x14ac:dyDescent="0.2">
      <c r="H41059" s="12"/>
      <c r="J41059" s="29"/>
      <c r="K41059" s="45"/>
      <c r="L41059" s="45"/>
      <c r="M41059" s="45"/>
    </row>
    <row r="41060" spans="8:13" s="28" customFormat="1" x14ac:dyDescent="0.2">
      <c r="H41060" s="12"/>
      <c r="J41060" s="29"/>
      <c r="K41060" s="45"/>
      <c r="L41060" s="45"/>
      <c r="M41060" s="45"/>
    </row>
    <row r="41061" spans="8:13" s="28" customFormat="1" x14ac:dyDescent="0.2">
      <c r="H41061" s="12"/>
      <c r="J41061" s="29"/>
      <c r="K41061" s="45"/>
      <c r="L41061" s="45"/>
      <c r="M41061" s="45"/>
    </row>
    <row r="41062" spans="8:13" s="28" customFormat="1" x14ac:dyDescent="0.2">
      <c r="H41062" s="12"/>
      <c r="J41062" s="29"/>
      <c r="K41062" s="45"/>
      <c r="L41062" s="45"/>
      <c r="M41062" s="45"/>
    </row>
    <row r="41063" spans="8:13" s="28" customFormat="1" x14ac:dyDescent="0.2">
      <c r="H41063" s="12"/>
      <c r="J41063" s="29"/>
      <c r="K41063" s="45"/>
      <c r="L41063" s="45"/>
      <c r="M41063" s="45"/>
    </row>
    <row r="41064" spans="8:13" s="28" customFormat="1" x14ac:dyDescent="0.2">
      <c r="H41064" s="12"/>
      <c r="J41064" s="29"/>
      <c r="K41064" s="45"/>
      <c r="L41064" s="45"/>
      <c r="M41064" s="45"/>
    </row>
    <row r="41065" spans="8:13" s="28" customFormat="1" x14ac:dyDescent="0.2">
      <c r="H41065" s="12"/>
      <c r="J41065" s="29"/>
      <c r="K41065" s="45"/>
      <c r="L41065" s="45"/>
      <c r="M41065" s="45"/>
    </row>
    <row r="41066" spans="8:13" s="28" customFormat="1" x14ac:dyDescent="0.2">
      <c r="H41066" s="12"/>
      <c r="J41066" s="29"/>
      <c r="K41066" s="45"/>
      <c r="L41066" s="45"/>
      <c r="M41066" s="45"/>
    </row>
    <row r="41067" spans="8:13" s="28" customFormat="1" x14ac:dyDescent="0.2">
      <c r="H41067" s="12"/>
      <c r="J41067" s="29"/>
      <c r="K41067" s="45"/>
      <c r="L41067" s="45"/>
      <c r="M41067" s="45"/>
    </row>
    <row r="41068" spans="8:13" s="28" customFormat="1" x14ac:dyDescent="0.2">
      <c r="H41068" s="12"/>
      <c r="J41068" s="29"/>
      <c r="K41068" s="45"/>
      <c r="L41068" s="45"/>
      <c r="M41068" s="45"/>
    </row>
    <row r="41069" spans="8:13" s="28" customFormat="1" x14ac:dyDescent="0.2">
      <c r="H41069" s="12"/>
      <c r="J41069" s="29"/>
      <c r="K41069" s="45"/>
      <c r="L41069" s="45"/>
      <c r="M41069" s="45"/>
    </row>
    <row r="41070" spans="8:13" s="28" customFormat="1" x14ac:dyDescent="0.2">
      <c r="H41070" s="12"/>
      <c r="J41070" s="29"/>
      <c r="K41070" s="45"/>
      <c r="L41070" s="45"/>
      <c r="M41070" s="45"/>
    </row>
    <row r="41071" spans="8:13" s="28" customFormat="1" x14ac:dyDescent="0.2">
      <c r="H41071" s="12"/>
      <c r="J41071" s="29"/>
      <c r="K41071" s="45"/>
      <c r="L41071" s="45"/>
      <c r="M41071" s="45"/>
    </row>
    <row r="41072" spans="8:13" s="28" customFormat="1" x14ac:dyDescent="0.2">
      <c r="H41072" s="12"/>
      <c r="J41072" s="29"/>
      <c r="K41072" s="45"/>
      <c r="L41072" s="45"/>
      <c r="M41072" s="45"/>
    </row>
    <row r="41073" spans="8:13" s="28" customFormat="1" x14ac:dyDescent="0.2">
      <c r="H41073" s="12"/>
      <c r="J41073" s="29"/>
      <c r="K41073" s="45"/>
      <c r="L41073" s="45"/>
      <c r="M41073" s="45"/>
    </row>
    <row r="41074" spans="8:13" s="28" customFormat="1" x14ac:dyDescent="0.2">
      <c r="H41074" s="12"/>
      <c r="J41074" s="29"/>
      <c r="K41074" s="45"/>
      <c r="L41074" s="45"/>
      <c r="M41074" s="45"/>
    </row>
    <row r="41075" spans="8:13" s="28" customFormat="1" x14ac:dyDescent="0.2">
      <c r="H41075" s="12"/>
      <c r="J41075" s="29"/>
      <c r="K41075" s="45"/>
      <c r="L41075" s="45"/>
      <c r="M41075" s="45"/>
    </row>
    <row r="41076" spans="8:13" s="28" customFormat="1" x14ac:dyDescent="0.2">
      <c r="H41076" s="12"/>
      <c r="J41076" s="29"/>
      <c r="K41076" s="45"/>
      <c r="L41076" s="45"/>
      <c r="M41076" s="45"/>
    </row>
    <row r="41077" spans="8:13" s="28" customFormat="1" x14ac:dyDescent="0.2">
      <c r="H41077" s="12"/>
      <c r="J41077" s="29"/>
      <c r="K41077" s="45"/>
      <c r="L41077" s="45"/>
      <c r="M41077" s="45"/>
    </row>
    <row r="41078" spans="8:13" s="28" customFormat="1" x14ac:dyDescent="0.2">
      <c r="H41078" s="12"/>
      <c r="J41078" s="29"/>
      <c r="K41078" s="45"/>
      <c r="L41078" s="45"/>
      <c r="M41078" s="45"/>
    </row>
    <row r="41079" spans="8:13" s="28" customFormat="1" x14ac:dyDescent="0.2">
      <c r="H41079" s="12"/>
      <c r="J41079" s="29"/>
      <c r="K41079" s="45"/>
      <c r="L41079" s="45"/>
      <c r="M41079" s="45"/>
    </row>
    <row r="41080" spans="8:13" s="28" customFormat="1" x14ac:dyDescent="0.2">
      <c r="H41080" s="12"/>
      <c r="J41080" s="29"/>
      <c r="K41080" s="45"/>
      <c r="L41080" s="45"/>
      <c r="M41080" s="45"/>
    </row>
    <row r="41081" spans="8:13" s="28" customFormat="1" x14ac:dyDescent="0.2">
      <c r="H41081" s="12"/>
      <c r="J41081" s="29"/>
      <c r="K41081" s="45"/>
      <c r="L41081" s="45"/>
      <c r="M41081" s="45"/>
    </row>
    <row r="41082" spans="8:13" s="28" customFormat="1" x14ac:dyDescent="0.2">
      <c r="H41082" s="12"/>
      <c r="J41082" s="29"/>
      <c r="K41082" s="45"/>
      <c r="L41082" s="45"/>
      <c r="M41082" s="45"/>
    </row>
    <row r="41083" spans="8:13" s="28" customFormat="1" x14ac:dyDescent="0.2">
      <c r="H41083" s="12"/>
      <c r="J41083" s="29"/>
      <c r="K41083" s="45"/>
      <c r="L41083" s="45"/>
      <c r="M41083" s="45"/>
    </row>
    <row r="41084" spans="8:13" s="28" customFormat="1" x14ac:dyDescent="0.2">
      <c r="H41084" s="12"/>
      <c r="J41084" s="29"/>
      <c r="K41084" s="45"/>
      <c r="L41084" s="45"/>
      <c r="M41084" s="45"/>
    </row>
    <row r="41085" spans="8:13" s="28" customFormat="1" x14ac:dyDescent="0.2">
      <c r="H41085" s="12"/>
      <c r="J41085" s="29"/>
      <c r="K41085" s="45"/>
      <c r="L41085" s="45"/>
      <c r="M41085" s="45"/>
    </row>
    <row r="41086" spans="8:13" s="28" customFormat="1" x14ac:dyDescent="0.2">
      <c r="H41086" s="12"/>
      <c r="J41086" s="29"/>
      <c r="K41086" s="45"/>
      <c r="L41086" s="45"/>
      <c r="M41086" s="45"/>
    </row>
    <row r="41087" spans="8:13" s="28" customFormat="1" x14ac:dyDescent="0.2">
      <c r="H41087" s="12"/>
      <c r="J41087" s="29"/>
      <c r="K41087" s="45"/>
      <c r="L41087" s="45"/>
      <c r="M41087" s="45"/>
    </row>
    <row r="41088" spans="8:13" s="28" customFormat="1" x14ac:dyDescent="0.2">
      <c r="H41088" s="12"/>
      <c r="J41088" s="29"/>
      <c r="K41088" s="45"/>
      <c r="L41088" s="45"/>
      <c r="M41088" s="45"/>
    </row>
    <row r="41089" spans="8:13" s="28" customFormat="1" x14ac:dyDescent="0.2">
      <c r="H41089" s="12"/>
      <c r="J41089" s="29"/>
      <c r="K41089" s="45"/>
      <c r="L41089" s="45"/>
      <c r="M41089" s="45"/>
    </row>
    <row r="41090" spans="8:13" s="28" customFormat="1" x14ac:dyDescent="0.2">
      <c r="H41090" s="12"/>
      <c r="J41090" s="29"/>
      <c r="K41090" s="45"/>
      <c r="L41090" s="45"/>
      <c r="M41090" s="45"/>
    </row>
    <row r="41091" spans="8:13" s="28" customFormat="1" x14ac:dyDescent="0.2">
      <c r="H41091" s="12"/>
      <c r="J41091" s="29"/>
      <c r="K41091" s="45"/>
      <c r="L41091" s="45"/>
      <c r="M41091" s="45"/>
    </row>
    <row r="41092" spans="8:13" s="28" customFormat="1" x14ac:dyDescent="0.2">
      <c r="H41092" s="12"/>
      <c r="J41092" s="29"/>
      <c r="K41092" s="45"/>
      <c r="L41092" s="45"/>
      <c r="M41092" s="45"/>
    </row>
    <row r="41093" spans="8:13" s="28" customFormat="1" x14ac:dyDescent="0.2">
      <c r="H41093" s="12"/>
      <c r="J41093" s="29"/>
      <c r="K41093" s="45"/>
      <c r="L41093" s="45"/>
      <c r="M41093" s="45"/>
    </row>
    <row r="41094" spans="8:13" s="28" customFormat="1" x14ac:dyDescent="0.2">
      <c r="H41094" s="12"/>
      <c r="J41094" s="29"/>
      <c r="K41094" s="45"/>
      <c r="L41094" s="45"/>
      <c r="M41094" s="45"/>
    </row>
    <row r="41095" spans="8:13" s="28" customFormat="1" x14ac:dyDescent="0.2">
      <c r="H41095" s="12"/>
      <c r="J41095" s="29"/>
      <c r="K41095" s="45"/>
      <c r="L41095" s="45"/>
      <c r="M41095" s="45"/>
    </row>
    <row r="41096" spans="8:13" s="28" customFormat="1" x14ac:dyDescent="0.2">
      <c r="H41096" s="12"/>
      <c r="J41096" s="29"/>
      <c r="K41096" s="45"/>
      <c r="L41096" s="45"/>
      <c r="M41096" s="45"/>
    </row>
    <row r="41097" spans="8:13" s="28" customFormat="1" x14ac:dyDescent="0.2">
      <c r="H41097" s="12"/>
      <c r="J41097" s="29"/>
      <c r="K41097" s="45"/>
      <c r="L41097" s="45"/>
      <c r="M41097" s="45"/>
    </row>
    <row r="41098" spans="8:13" s="28" customFormat="1" x14ac:dyDescent="0.2">
      <c r="H41098" s="12"/>
      <c r="J41098" s="29"/>
      <c r="K41098" s="45"/>
      <c r="L41098" s="45"/>
      <c r="M41098" s="45"/>
    </row>
    <row r="41099" spans="8:13" s="28" customFormat="1" x14ac:dyDescent="0.2">
      <c r="H41099" s="12"/>
      <c r="J41099" s="29"/>
      <c r="K41099" s="45"/>
      <c r="L41099" s="45"/>
      <c r="M41099" s="45"/>
    </row>
    <row r="41100" spans="8:13" s="28" customFormat="1" x14ac:dyDescent="0.2">
      <c r="H41100" s="12"/>
      <c r="J41100" s="29"/>
      <c r="K41100" s="45"/>
      <c r="L41100" s="45"/>
      <c r="M41100" s="45"/>
    </row>
    <row r="41101" spans="8:13" s="28" customFormat="1" x14ac:dyDescent="0.2">
      <c r="H41101" s="12"/>
      <c r="J41101" s="29"/>
      <c r="K41101" s="45"/>
      <c r="L41101" s="45"/>
      <c r="M41101" s="45"/>
    </row>
    <row r="41102" spans="8:13" s="28" customFormat="1" x14ac:dyDescent="0.2">
      <c r="H41102" s="12"/>
      <c r="J41102" s="29"/>
      <c r="K41102" s="45"/>
      <c r="L41102" s="45"/>
      <c r="M41102" s="45"/>
    </row>
    <row r="41103" spans="8:13" s="28" customFormat="1" x14ac:dyDescent="0.2">
      <c r="H41103" s="12"/>
      <c r="J41103" s="29"/>
      <c r="K41103" s="45"/>
      <c r="L41103" s="45"/>
      <c r="M41103" s="45"/>
    </row>
    <row r="41104" spans="8:13" s="28" customFormat="1" x14ac:dyDescent="0.2">
      <c r="H41104" s="12"/>
      <c r="J41104" s="29"/>
      <c r="K41104" s="45"/>
      <c r="L41104" s="45"/>
      <c r="M41104" s="45"/>
    </row>
    <row r="41105" spans="8:13" s="28" customFormat="1" x14ac:dyDescent="0.2">
      <c r="H41105" s="12"/>
      <c r="J41105" s="29"/>
      <c r="K41105" s="45"/>
      <c r="L41105" s="45"/>
      <c r="M41105" s="45"/>
    </row>
    <row r="41106" spans="8:13" s="28" customFormat="1" x14ac:dyDescent="0.2">
      <c r="H41106" s="12"/>
      <c r="J41106" s="29"/>
      <c r="K41106" s="45"/>
      <c r="L41106" s="45"/>
      <c r="M41106" s="45"/>
    </row>
    <row r="41107" spans="8:13" s="28" customFormat="1" x14ac:dyDescent="0.2">
      <c r="H41107" s="12"/>
      <c r="J41107" s="29"/>
      <c r="K41107" s="45"/>
      <c r="L41107" s="45"/>
      <c r="M41107" s="45"/>
    </row>
    <row r="41108" spans="8:13" s="28" customFormat="1" x14ac:dyDescent="0.2">
      <c r="H41108" s="12"/>
      <c r="J41108" s="29"/>
      <c r="K41108" s="45"/>
      <c r="L41108" s="45"/>
      <c r="M41108" s="45"/>
    </row>
    <row r="41109" spans="8:13" s="28" customFormat="1" x14ac:dyDescent="0.2">
      <c r="H41109" s="12"/>
      <c r="J41109" s="29"/>
      <c r="K41109" s="45"/>
      <c r="L41109" s="45"/>
      <c r="M41109" s="45"/>
    </row>
    <row r="41110" spans="8:13" s="28" customFormat="1" x14ac:dyDescent="0.2">
      <c r="H41110" s="12"/>
      <c r="J41110" s="29"/>
      <c r="K41110" s="45"/>
      <c r="L41110" s="45"/>
      <c r="M41110" s="45"/>
    </row>
    <row r="41111" spans="8:13" s="28" customFormat="1" x14ac:dyDescent="0.2">
      <c r="H41111" s="12"/>
      <c r="J41111" s="29"/>
      <c r="K41111" s="45"/>
      <c r="L41111" s="45"/>
      <c r="M41111" s="45"/>
    </row>
    <row r="41112" spans="8:13" s="28" customFormat="1" x14ac:dyDescent="0.2">
      <c r="H41112" s="12"/>
      <c r="J41112" s="29"/>
      <c r="K41112" s="45"/>
      <c r="L41112" s="45"/>
      <c r="M41112" s="45"/>
    </row>
    <row r="41113" spans="8:13" s="28" customFormat="1" x14ac:dyDescent="0.2">
      <c r="H41113" s="12"/>
      <c r="J41113" s="29"/>
      <c r="K41113" s="45"/>
      <c r="L41113" s="45"/>
      <c r="M41113" s="45"/>
    </row>
    <row r="41114" spans="8:13" s="28" customFormat="1" x14ac:dyDescent="0.2">
      <c r="H41114" s="12"/>
      <c r="J41114" s="29"/>
      <c r="K41114" s="45"/>
      <c r="L41114" s="45"/>
      <c r="M41114" s="45"/>
    </row>
    <row r="41115" spans="8:13" s="28" customFormat="1" x14ac:dyDescent="0.2">
      <c r="H41115" s="12"/>
      <c r="J41115" s="29"/>
      <c r="K41115" s="45"/>
      <c r="L41115" s="45"/>
      <c r="M41115" s="45"/>
    </row>
    <row r="41116" spans="8:13" s="28" customFormat="1" x14ac:dyDescent="0.2">
      <c r="H41116" s="12"/>
      <c r="J41116" s="29"/>
      <c r="K41116" s="45"/>
      <c r="L41116" s="45"/>
      <c r="M41116" s="45"/>
    </row>
    <row r="41117" spans="8:13" s="28" customFormat="1" x14ac:dyDescent="0.2">
      <c r="H41117" s="12"/>
      <c r="J41117" s="29"/>
      <c r="K41117" s="45"/>
      <c r="L41117" s="45"/>
      <c r="M41117" s="45"/>
    </row>
    <row r="41118" spans="8:13" s="28" customFormat="1" x14ac:dyDescent="0.2">
      <c r="H41118" s="12"/>
      <c r="J41118" s="29"/>
      <c r="K41118" s="45"/>
      <c r="L41118" s="45"/>
      <c r="M41118" s="45"/>
    </row>
    <row r="41119" spans="8:13" s="28" customFormat="1" x14ac:dyDescent="0.2">
      <c r="H41119" s="12"/>
      <c r="J41119" s="29"/>
      <c r="K41119" s="45"/>
      <c r="L41119" s="45"/>
      <c r="M41119" s="45"/>
    </row>
    <row r="41120" spans="8:13" s="28" customFormat="1" x14ac:dyDescent="0.2">
      <c r="H41120" s="12"/>
      <c r="J41120" s="29"/>
      <c r="K41120" s="45"/>
      <c r="L41120" s="45"/>
      <c r="M41120" s="45"/>
    </row>
    <row r="41121" spans="8:13" s="28" customFormat="1" x14ac:dyDescent="0.2">
      <c r="H41121" s="12"/>
      <c r="J41121" s="29"/>
      <c r="K41121" s="45"/>
      <c r="L41121" s="45"/>
      <c r="M41121" s="45"/>
    </row>
    <row r="41122" spans="8:13" s="28" customFormat="1" x14ac:dyDescent="0.2">
      <c r="H41122" s="12"/>
      <c r="J41122" s="29"/>
      <c r="K41122" s="45"/>
      <c r="L41122" s="45"/>
      <c r="M41122" s="45"/>
    </row>
    <row r="41123" spans="8:13" s="28" customFormat="1" x14ac:dyDescent="0.2">
      <c r="H41123" s="12"/>
      <c r="J41123" s="29"/>
      <c r="K41123" s="45"/>
      <c r="L41123" s="45"/>
      <c r="M41123" s="45"/>
    </row>
    <row r="41124" spans="8:13" s="28" customFormat="1" x14ac:dyDescent="0.2">
      <c r="H41124" s="12"/>
      <c r="J41124" s="29"/>
      <c r="K41124" s="45"/>
      <c r="L41124" s="45"/>
      <c r="M41124" s="45"/>
    </row>
    <row r="41125" spans="8:13" s="28" customFormat="1" x14ac:dyDescent="0.2">
      <c r="H41125" s="12"/>
      <c r="J41125" s="29"/>
      <c r="K41125" s="45"/>
      <c r="L41125" s="45"/>
      <c r="M41125" s="45"/>
    </row>
    <row r="41126" spans="8:13" s="28" customFormat="1" x14ac:dyDescent="0.2">
      <c r="H41126" s="12"/>
      <c r="J41126" s="29"/>
      <c r="K41126" s="45"/>
      <c r="L41126" s="45"/>
      <c r="M41126" s="45"/>
    </row>
    <row r="41127" spans="8:13" s="28" customFormat="1" x14ac:dyDescent="0.2">
      <c r="H41127" s="12"/>
      <c r="J41127" s="29"/>
      <c r="K41127" s="45"/>
      <c r="L41127" s="45"/>
      <c r="M41127" s="45"/>
    </row>
    <row r="41128" spans="8:13" s="28" customFormat="1" x14ac:dyDescent="0.2">
      <c r="H41128" s="12"/>
      <c r="J41128" s="29"/>
      <c r="K41128" s="45"/>
      <c r="L41128" s="45"/>
      <c r="M41128" s="45"/>
    </row>
    <row r="41129" spans="8:13" s="28" customFormat="1" x14ac:dyDescent="0.2">
      <c r="H41129" s="12"/>
      <c r="J41129" s="29"/>
      <c r="K41129" s="45"/>
      <c r="L41129" s="45"/>
      <c r="M41129" s="45"/>
    </row>
    <row r="41130" spans="8:13" s="28" customFormat="1" x14ac:dyDescent="0.2">
      <c r="H41130" s="12"/>
      <c r="J41130" s="29"/>
      <c r="K41130" s="45"/>
      <c r="L41130" s="45"/>
      <c r="M41130" s="45"/>
    </row>
    <row r="41131" spans="8:13" s="28" customFormat="1" x14ac:dyDescent="0.2">
      <c r="H41131" s="12"/>
      <c r="J41131" s="29"/>
      <c r="K41131" s="45"/>
      <c r="L41131" s="45"/>
      <c r="M41131" s="45"/>
    </row>
    <row r="41132" spans="8:13" s="28" customFormat="1" x14ac:dyDescent="0.2">
      <c r="H41132" s="12"/>
      <c r="J41132" s="29"/>
      <c r="K41132" s="45"/>
      <c r="L41132" s="45"/>
      <c r="M41132" s="45"/>
    </row>
    <row r="41133" spans="8:13" s="28" customFormat="1" x14ac:dyDescent="0.2">
      <c r="H41133" s="12"/>
      <c r="J41133" s="29"/>
      <c r="K41133" s="45"/>
      <c r="L41133" s="45"/>
      <c r="M41133" s="45"/>
    </row>
    <row r="41134" spans="8:13" s="28" customFormat="1" x14ac:dyDescent="0.2">
      <c r="H41134" s="12"/>
      <c r="J41134" s="29"/>
      <c r="K41134" s="45"/>
      <c r="L41134" s="45"/>
      <c r="M41134" s="45"/>
    </row>
    <row r="41135" spans="8:13" s="28" customFormat="1" x14ac:dyDescent="0.2">
      <c r="H41135" s="12"/>
      <c r="J41135" s="29"/>
      <c r="K41135" s="45"/>
      <c r="L41135" s="45"/>
      <c r="M41135" s="45"/>
    </row>
    <row r="41136" spans="8:13" s="28" customFormat="1" x14ac:dyDescent="0.2">
      <c r="H41136" s="12"/>
      <c r="J41136" s="29"/>
      <c r="K41136" s="45"/>
      <c r="L41136" s="45"/>
      <c r="M41136" s="45"/>
    </row>
    <row r="41137" spans="8:13" s="28" customFormat="1" x14ac:dyDescent="0.2">
      <c r="H41137" s="12"/>
      <c r="J41137" s="29"/>
      <c r="K41137" s="45"/>
      <c r="L41137" s="45"/>
      <c r="M41137" s="45"/>
    </row>
    <row r="41138" spans="8:13" s="28" customFormat="1" x14ac:dyDescent="0.2">
      <c r="H41138" s="12"/>
      <c r="J41138" s="29"/>
      <c r="K41138" s="45"/>
      <c r="L41138" s="45"/>
      <c r="M41138" s="45"/>
    </row>
    <row r="41139" spans="8:13" s="28" customFormat="1" x14ac:dyDescent="0.2">
      <c r="H41139" s="12"/>
      <c r="J41139" s="29"/>
      <c r="K41139" s="45"/>
      <c r="L41139" s="45"/>
      <c r="M41139" s="45"/>
    </row>
    <row r="41140" spans="8:13" s="28" customFormat="1" x14ac:dyDescent="0.2">
      <c r="H41140" s="12"/>
      <c r="J41140" s="29"/>
      <c r="K41140" s="45"/>
      <c r="L41140" s="45"/>
      <c r="M41140" s="45"/>
    </row>
    <row r="41141" spans="8:13" s="28" customFormat="1" x14ac:dyDescent="0.2">
      <c r="H41141" s="12"/>
      <c r="J41141" s="29"/>
      <c r="K41141" s="45"/>
      <c r="L41141" s="45"/>
      <c r="M41141" s="45"/>
    </row>
    <row r="41142" spans="8:13" s="28" customFormat="1" x14ac:dyDescent="0.2">
      <c r="H41142" s="12"/>
      <c r="J41142" s="29"/>
      <c r="K41142" s="45"/>
      <c r="L41142" s="45"/>
      <c r="M41142" s="45"/>
    </row>
    <row r="41143" spans="8:13" s="28" customFormat="1" x14ac:dyDescent="0.2">
      <c r="H41143" s="12"/>
      <c r="J41143" s="29"/>
      <c r="K41143" s="45"/>
      <c r="L41143" s="45"/>
      <c r="M41143" s="45"/>
    </row>
    <row r="41144" spans="8:13" s="28" customFormat="1" x14ac:dyDescent="0.2">
      <c r="H41144" s="12"/>
      <c r="J41144" s="29"/>
      <c r="K41144" s="45"/>
      <c r="L41144" s="45"/>
      <c r="M41144" s="45"/>
    </row>
    <row r="41145" spans="8:13" s="28" customFormat="1" x14ac:dyDescent="0.2">
      <c r="H41145" s="12"/>
      <c r="J41145" s="29"/>
      <c r="K41145" s="45"/>
      <c r="L41145" s="45"/>
      <c r="M41145" s="45"/>
    </row>
    <row r="41146" spans="8:13" s="28" customFormat="1" x14ac:dyDescent="0.2">
      <c r="H41146" s="12"/>
      <c r="J41146" s="29"/>
      <c r="K41146" s="45"/>
      <c r="L41146" s="45"/>
      <c r="M41146" s="45"/>
    </row>
    <row r="41147" spans="8:13" s="28" customFormat="1" x14ac:dyDescent="0.2">
      <c r="H41147" s="12"/>
      <c r="J41147" s="29"/>
      <c r="K41147" s="45"/>
      <c r="L41147" s="45"/>
      <c r="M41147" s="45"/>
    </row>
    <row r="41148" spans="8:13" s="28" customFormat="1" x14ac:dyDescent="0.2">
      <c r="H41148" s="12"/>
      <c r="J41148" s="29"/>
      <c r="K41148" s="45"/>
      <c r="L41148" s="45"/>
      <c r="M41148" s="45"/>
    </row>
    <row r="41149" spans="8:13" s="28" customFormat="1" x14ac:dyDescent="0.2">
      <c r="H41149" s="12"/>
      <c r="J41149" s="29"/>
      <c r="K41149" s="45"/>
      <c r="L41149" s="45"/>
      <c r="M41149" s="45"/>
    </row>
    <row r="41150" spans="8:13" s="28" customFormat="1" x14ac:dyDescent="0.2">
      <c r="H41150" s="12"/>
      <c r="J41150" s="29"/>
      <c r="K41150" s="45"/>
      <c r="L41150" s="45"/>
      <c r="M41150" s="45"/>
    </row>
    <row r="41151" spans="8:13" s="28" customFormat="1" x14ac:dyDescent="0.2">
      <c r="H41151" s="12"/>
      <c r="J41151" s="29"/>
      <c r="K41151" s="45"/>
      <c r="L41151" s="45"/>
      <c r="M41151" s="45"/>
    </row>
    <row r="41152" spans="8:13" s="28" customFormat="1" x14ac:dyDescent="0.2">
      <c r="H41152" s="12"/>
      <c r="J41152" s="29"/>
      <c r="K41152" s="45"/>
      <c r="L41152" s="45"/>
      <c r="M41152" s="45"/>
    </row>
    <row r="41153" spans="8:13" s="28" customFormat="1" x14ac:dyDescent="0.2">
      <c r="H41153" s="12"/>
      <c r="J41153" s="29"/>
      <c r="K41153" s="45"/>
      <c r="L41153" s="45"/>
      <c r="M41153" s="45"/>
    </row>
    <row r="41154" spans="8:13" s="28" customFormat="1" x14ac:dyDescent="0.2">
      <c r="H41154" s="12"/>
      <c r="J41154" s="29"/>
      <c r="K41154" s="45"/>
      <c r="L41154" s="45"/>
      <c r="M41154" s="45"/>
    </row>
    <row r="41155" spans="8:13" s="28" customFormat="1" x14ac:dyDescent="0.2">
      <c r="H41155" s="12"/>
      <c r="J41155" s="29"/>
      <c r="K41155" s="45"/>
      <c r="L41155" s="45"/>
      <c r="M41155" s="45"/>
    </row>
    <row r="41156" spans="8:13" s="28" customFormat="1" x14ac:dyDescent="0.2">
      <c r="H41156" s="12"/>
      <c r="J41156" s="29"/>
      <c r="K41156" s="45"/>
      <c r="L41156" s="45"/>
      <c r="M41156" s="45"/>
    </row>
    <row r="41157" spans="8:13" s="28" customFormat="1" x14ac:dyDescent="0.2">
      <c r="H41157" s="12"/>
      <c r="J41157" s="29"/>
      <c r="K41157" s="45"/>
      <c r="L41157" s="45"/>
      <c r="M41157" s="45"/>
    </row>
    <row r="41158" spans="8:13" s="28" customFormat="1" x14ac:dyDescent="0.2">
      <c r="H41158" s="12"/>
      <c r="J41158" s="29"/>
      <c r="K41158" s="45"/>
      <c r="L41158" s="45"/>
      <c r="M41158" s="45"/>
    </row>
    <row r="41159" spans="8:13" s="28" customFormat="1" x14ac:dyDescent="0.2">
      <c r="H41159" s="12"/>
      <c r="J41159" s="29"/>
      <c r="K41159" s="45"/>
      <c r="L41159" s="45"/>
      <c r="M41159" s="45"/>
    </row>
    <row r="41160" spans="8:13" s="28" customFormat="1" x14ac:dyDescent="0.2">
      <c r="H41160" s="12"/>
      <c r="J41160" s="29"/>
      <c r="K41160" s="45"/>
      <c r="L41160" s="45"/>
      <c r="M41160" s="45"/>
    </row>
    <row r="41161" spans="8:13" s="28" customFormat="1" x14ac:dyDescent="0.2">
      <c r="H41161" s="12"/>
      <c r="J41161" s="29"/>
      <c r="K41161" s="45"/>
      <c r="L41161" s="45"/>
      <c r="M41161" s="45"/>
    </row>
    <row r="41162" spans="8:13" s="28" customFormat="1" x14ac:dyDescent="0.2">
      <c r="H41162" s="12"/>
      <c r="J41162" s="29"/>
      <c r="K41162" s="45"/>
      <c r="L41162" s="45"/>
      <c r="M41162" s="45"/>
    </row>
    <row r="41163" spans="8:13" s="28" customFormat="1" x14ac:dyDescent="0.2">
      <c r="H41163" s="12"/>
      <c r="J41163" s="29"/>
      <c r="K41163" s="45"/>
      <c r="L41163" s="45"/>
      <c r="M41163" s="45"/>
    </row>
    <row r="41164" spans="8:13" s="28" customFormat="1" x14ac:dyDescent="0.2">
      <c r="H41164" s="12"/>
      <c r="J41164" s="29"/>
      <c r="K41164" s="45"/>
      <c r="L41164" s="45"/>
      <c r="M41164" s="45"/>
    </row>
    <row r="41165" spans="8:13" s="28" customFormat="1" x14ac:dyDescent="0.2">
      <c r="H41165" s="12"/>
      <c r="J41165" s="29"/>
      <c r="K41165" s="45"/>
      <c r="L41165" s="45"/>
      <c r="M41165" s="45"/>
    </row>
    <row r="41166" spans="8:13" s="28" customFormat="1" x14ac:dyDescent="0.2">
      <c r="H41166" s="12"/>
      <c r="J41166" s="29"/>
      <c r="K41166" s="45"/>
      <c r="L41166" s="45"/>
      <c r="M41166" s="45"/>
    </row>
    <row r="41167" spans="8:13" s="28" customFormat="1" x14ac:dyDescent="0.2">
      <c r="H41167" s="12"/>
      <c r="J41167" s="29"/>
      <c r="K41167" s="45"/>
      <c r="L41167" s="45"/>
      <c r="M41167" s="45"/>
    </row>
    <row r="41168" spans="8:13" s="28" customFormat="1" x14ac:dyDescent="0.2">
      <c r="H41168" s="12"/>
      <c r="J41168" s="29"/>
      <c r="K41168" s="45"/>
      <c r="L41168" s="45"/>
      <c r="M41168" s="45"/>
    </row>
    <row r="41169" spans="8:13" s="28" customFormat="1" x14ac:dyDescent="0.2">
      <c r="H41169" s="12"/>
      <c r="J41169" s="29"/>
      <c r="K41169" s="45"/>
      <c r="L41169" s="45"/>
      <c r="M41169" s="45"/>
    </row>
    <row r="41170" spans="8:13" s="28" customFormat="1" x14ac:dyDescent="0.2">
      <c r="H41170" s="12"/>
      <c r="J41170" s="29"/>
      <c r="K41170" s="45"/>
      <c r="L41170" s="45"/>
      <c r="M41170" s="45"/>
    </row>
    <row r="41171" spans="8:13" s="28" customFormat="1" x14ac:dyDescent="0.2">
      <c r="H41171" s="12"/>
      <c r="J41171" s="29"/>
      <c r="K41171" s="45"/>
      <c r="L41171" s="45"/>
      <c r="M41171" s="45"/>
    </row>
    <row r="41172" spans="8:13" s="28" customFormat="1" x14ac:dyDescent="0.2">
      <c r="H41172" s="12"/>
      <c r="J41172" s="29"/>
      <c r="K41172" s="45"/>
      <c r="L41172" s="45"/>
      <c r="M41172" s="45"/>
    </row>
    <row r="41173" spans="8:13" s="28" customFormat="1" x14ac:dyDescent="0.2">
      <c r="H41173" s="12"/>
      <c r="J41173" s="29"/>
      <c r="K41173" s="45"/>
      <c r="L41173" s="45"/>
      <c r="M41173" s="45"/>
    </row>
    <row r="41174" spans="8:13" s="28" customFormat="1" x14ac:dyDescent="0.2">
      <c r="H41174" s="12"/>
      <c r="J41174" s="29"/>
      <c r="K41174" s="45"/>
      <c r="L41174" s="45"/>
      <c r="M41174" s="45"/>
    </row>
    <row r="41175" spans="8:13" s="28" customFormat="1" x14ac:dyDescent="0.2">
      <c r="H41175" s="12"/>
      <c r="J41175" s="29"/>
      <c r="K41175" s="45"/>
      <c r="L41175" s="45"/>
      <c r="M41175" s="45"/>
    </row>
    <row r="41176" spans="8:13" s="28" customFormat="1" x14ac:dyDescent="0.2">
      <c r="H41176" s="12"/>
      <c r="J41176" s="29"/>
      <c r="K41176" s="45"/>
      <c r="L41176" s="45"/>
      <c r="M41176" s="45"/>
    </row>
    <row r="41177" spans="8:13" s="28" customFormat="1" x14ac:dyDescent="0.2">
      <c r="H41177" s="12"/>
      <c r="J41177" s="29"/>
      <c r="K41177" s="45"/>
      <c r="L41177" s="45"/>
      <c r="M41177" s="45"/>
    </row>
    <row r="41178" spans="8:13" s="28" customFormat="1" x14ac:dyDescent="0.2">
      <c r="H41178" s="12"/>
      <c r="J41178" s="29"/>
      <c r="K41178" s="45"/>
      <c r="L41178" s="45"/>
      <c r="M41178" s="45"/>
    </row>
    <row r="41179" spans="8:13" s="28" customFormat="1" x14ac:dyDescent="0.2">
      <c r="H41179" s="12"/>
      <c r="J41179" s="29"/>
      <c r="K41179" s="45"/>
      <c r="L41179" s="45"/>
      <c r="M41179" s="45"/>
    </row>
    <row r="41180" spans="8:13" s="28" customFormat="1" x14ac:dyDescent="0.2">
      <c r="H41180" s="12"/>
      <c r="J41180" s="29"/>
      <c r="K41180" s="45"/>
      <c r="L41180" s="45"/>
      <c r="M41180" s="45"/>
    </row>
    <row r="41181" spans="8:13" s="28" customFormat="1" x14ac:dyDescent="0.2">
      <c r="H41181" s="12"/>
      <c r="J41181" s="29"/>
      <c r="K41181" s="45"/>
      <c r="L41181" s="45"/>
      <c r="M41181" s="45"/>
    </row>
    <row r="41182" spans="8:13" s="28" customFormat="1" x14ac:dyDescent="0.2">
      <c r="H41182" s="12"/>
      <c r="J41182" s="29"/>
      <c r="K41182" s="45"/>
      <c r="L41182" s="45"/>
      <c r="M41182" s="45"/>
    </row>
    <row r="41183" spans="8:13" s="28" customFormat="1" x14ac:dyDescent="0.2">
      <c r="H41183" s="12"/>
      <c r="J41183" s="29"/>
      <c r="K41183" s="45"/>
      <c r="L41183" s="45"/>
      <c r="M41183" s="45"/>
    </row>
    <row r="41184" spans="8:13" s="28" customFormat="1" x14ac:dyDescent="0.2">
      <c r="H41184" s="12"/>
      <c r="J41184" s="29"/>
      <c r="K41184" s="45"/>
      <c r="L41184" s="45"/>
      <c r="M41184" s="45"/>
    </row>
    <row r="41185" spans="8:13" s="28" customFormat="1" x14ac:dyDescent="0.2">
      <c r="H41185" s="12"/>
      <c r="J41185" s="29"/>
      <c r="K41185" s="45"/>
      <c r="L41185" s="45"/>
      <c r="M41185" s="45"/>
    </row>
    <row r="41186" spans="8:13" s="28" customFormat="1" x14ac:dyDescent="0.2">
      <c r="H41186" s="12"/>
      <c r="J41186" s="29"/>
      <c r="K41186" s="45"/>
      <c r="L41186" s="45"/>
      <c r="M41186" s="45"/>
    </row>
    <row r="41187" spans="8:13" s="28" customFormat="1" x14ac:dyDescent="0.2">
      <c r="H41187" s="12"/>
      <c r="J41187" s="29"/>
      <c r="K41187" s="45"/>
      <c r="L41187" s="45"/>
      <c r="M41187" s="45"/>
    </row>
    <row r="41188" spans="8:13" s="28" customFormat="1" x14ac:dyDescent="0.2">
      <c r="H41188" s="12"/>
      <c r="J41188" s="29"/>
      <c r="K41188" s="45"/>
      <c r="L41188" s="45"/>
      <c r="M41188" s="45"/>
    </row>
    <row r="41189" spans="8:13" s="28" customFormat="1" x14ac:dyDescent="0.2">
      <c r="H41189" s="12"/>
      <c r="J41189" s="29"/>
      <c r="K41189" s="45"/>
      <c r="L41189" s="45"/>
      <c r="M41189" s="45"/>
    </row>
    <row r="41190" spans="8:13" s="28" customFormat="1" x14ac:dyDescent="0.2">
      <c r="H41190" s="12"/>
      <c r="J41190" s="29"/>
      <c r="K41190" s="45"/>
      <c r="L41190" s="45"/>
      <c r="M41190" s="45"/>
    </row>
    <row r="41191" spans="8:13" s="28" customFormat="1" x14ac:dyDescent="0.2">
      <c r="H41191" s="12"/>
      <c r="J41191" s="29"/>
      <c r="K41191" s="45"/>
      <c r="L41191" s="45"/>
      <c r="M41191" s="45"/>
    </row>
    <row r="41192" spans="8:13" s="28" customFormat="1" x14ac:dyDescent="0.2">
      <c r="H41192" s="12"/>
      <c r="J41192" s="29"/>
      <c r="K41192" s="45"/>
      <c r="L41192" s="45"/>
      <c r="M41192" s="45"/>
    </row>
    <row r="41193" spans="8:13" s="28" customFormat="1" x14ac:dyDescent="0.2">
      <c r="H41193" s="12"/>
      <c r="J41193" s="29"/>
      <c r="K41193" s="45"/>
      <c r="L41193" s="45"/>
      <c r="M41193" s="45"/>
    </row>
    <row r="41194" spans="8:13" s="28" customFormat="1" x14ac:dyDescent="0.2">
      <c r="H41194" s="12"/>
      <c r="J41194" s="29"/>
      <c r="K41194" s="45"/>
      <c r="L41194" s="45"/>
      <c r="M41194" s="45"/>
    </row>
    <row r="41195" spans="8:13" s="28" customFormat="1" x14ac:dyDescent="0.2">
      <c r="H41195" s="12"/>
      <c r="J41195" s="29"/>
      <c r="K41195" s="45"/>
      <c r="L41195" s="45"/>
      <c r="M41195" s="45"/>
    </row>
    <row r="41196" spans="8:13" s="28" customFormat="1" x14ac:dyDescent="0.2">
      <c r="H41196" s="12"/>
      <c r="J41196" s="29"/>
      <c r="K41196" s="45"/>
      <c r="L41196" s="45"/>
      <c r="M41196" s="45"/>
    </row>
    <row r="41197" spans="8:13" s="28" customFormat="1" x14ac:dyDescent="0.2">
      <c r="H41197" s="12"/>
      <c r="J41197" s="29"/>
      <c r="K41197" s="45"/>
      <c r="L41197" s="45"/>
      <c r="M41197" s="45"/>
    </row>
    <row r="41198" spans="8:13" s="28" customFormat="1" x14ac:dyDescent="0.2">
      <c r="H41198" s="12"/>
      <c r="J41198" s="29"/>
      <c r="K41198" s="45"/>
      <c r="L41198" s="45"/>
      <c r="M41198" s="45"/>
    </row>
    <row r="41199" spans="8:13" s="28" customFormat="1" x14ac:dyDescent="0.2">
      <c r="H41199" s="12"/>
      <c r="J41199" s="29"/>
      <c r="K41199" s="45"/>
      <c r="L41199" s="45"/>
      <c r="M41199" s="45"/>
    </row>
    <row r="41200" spans="8:13" s="28" customFormat="1" x14ac:dyDescent="0.2">
      <c r="H41200" s="12"/>
      <c r="J41200" s="29"/>
      <c r="K41200" s="45"/>
      <c r="L41200" s="45"/>
      <c r="M41200" s="45"/>
    </row>
    <row r="41201" spans="8:13" s="28" customFormat="1" x14ac:dyDescent="0.2">
      <c r="H41201" s="12"/>
      <c r="J41201" s="29"/>
      <c r="K41201" s="45"/>
      <c r="L41201" s="45"/>
      <c r="M41201" s="45"/>
    </row>
    <row r="41202" spans="8:13" s="28" customFormat="1" x14ac:dyDescent="0.2">
      <c r="H41202" s="12"/>
      <c r="J41202" s="29"/>
      <c r="K41202" s="45"/>
      <c r="L41202" s="45"/>
      <c r="M41202" s="45"/>
    </row>
    <row r="41203" spans="8:13" s="28" customFormat="1" x14ac:dyDescent="0.2">
      <c r="H41203" s="12"/>
      <c r="J41203" s="29"/>
      <c r="K41203" s="45"/>
      <c r="L41203" s="45"/>
      <c r="M41203" s="45"/>
    </row>
    <row r="41204" spans="8:13" s="28" customFormat="1" x14ac:dyDescent="0.2">
      <c r="H41204" s="12"/>
      <c r="J41204" s="29"/>
      <c r="K41204" s="45"/>
      <c r="L41204" s="45"/>
      <c r="M41204" s="45"/>
    </row>
    <row r="41205" spans="8:13" s="28" customFormat="1" x14ac:dyDescent="0.2">
      <c r="H41205" s="12"/>
      <c r="J41205" s="29"/>
      <c r="K41205" s="45"/>
      <c r="L41205" s="45"/>
      <c r="M41205" s="45"/>
    </row>
    <row r="41206" spans="8:13" s="28" customFormat="1" x14ac:dyDescent="0.2">
      <c r="H41206" s="12"/>
      <c r="J41206" s="29"/>
      <c r="K41206" s="45"/>
      <c r="L41206" s="45"/>
      <c r="M41206" s="45"/>
    </row>
    <row r="41207" spans="8:13" s="28" customFormat="1" x14ac:dyDescent="0.2">
      <c r="H41207" s="12"/>
      <c r="J41207" s="29"/>
      <c r="K41207" s="45"/>
      <c r="L41207" s="45"/>
      <c r="M41207" s="45"/>
    </row>
    <row r="41208" spans="8:13" s="28" customFormat="1" x14ac:dyDescent="0.2">
      <c r="H41208" s="12"/>
      <c r="J41208" s="29"/>
      <c r="K41208" s="45"/>
      <c r="L41208" s="45"/>
      <c r="M41208" s="45"/>
    </row>
    <row r="41209" spans="8:13" s="28" customFormat="1" x14ac:dyDescent="0.2">
      <c r="H41209" s="12"/>
      <c r="J41209" s="29"/>
      <c r="K41209" s="45"/>
      <c r="L41209" s="45"/>
      <c r="M41209" s="45"/>
    </row>
    <row r="41210" spans="8:13" s="28" customFormat="1" x14ac:dyDescent="0.2">
      <c r="H41210" s="12"/>
      <c r="J41210" s="29"/>
      <c r="K41210" s="45"/>
      <c r="L41210" s="45"/>
      <c r="M41210" s="45"/>
    </row>
    <row r="41211" spans="8:13" s="28" customFormat="1" x14ac:dyDescent="0.2">
      <c r="H41211" s="12"/>
      <c r="J41211" s="29"/>
      <c r="K41211" s="45"/>
      <c r="L41211" s="45"/>
      <c r="M41211" s="45"/>
    </row>
    <row r="41212" spans="8:13" s="28" customFormat="1" x14ac:dyDescent="0.2">
      <c r="H41212" s="12"/>
      <c r="J41212" s="29"/>
      <c r="K41212" s="45"/>
      <c r="L41212" s="45"/>
      <c r="M41212" s="45"/>
    </row>
    <row r="41213" spans="8:13" s="28" customFormat="1" x14ac:dyDescent="0.2">
      <c r="H41213" s="12"/>
      <c r="J41213" s="29"/>
      <c r="K41213" s="45"/>
      <c r="L41213" s="45"/>
      <c r="M41213" s="45"/>
    </row>
    <row r="41214" spans="8:13" s="28" customFormat="1" x14ac:dyDescent="0.2">
      <c r="H41214" s="12"/>
      <c r="J41214" s="29"/>
      <c r="K41214" s="45"/>
      <c r="L41214" s="45"/>
      <c r="M41214" s="45"/>
    </row>
    <row r="41215" spans="8:13" s="28" customFormat="1" x14ac:dyDescent="0.2">
      <c r="H41215" s="12"/>
      <c r="J41215" s="29"/>
      <c r="K41215" s="45"/>
      <c r="L41215" s="45"/>
      <c r="M41215" s="45"/>
    </row>
    <row r="41216" spans="8:13" s="28" customFormat="1" x14ac:dyDescent="0.2">
      <c r="H41216" s="12"/>
      <c r="J41216" s="29"/>
      <c r="K41216" s="45"/>
      <c r="L41216" s="45"/>
      <c r="M41216" s="45"/>
    </row>
    <row r="41217" spans="8:13" s="28" customFormat="1" x14ac:dyDescent="0.2">
      <c r="H41217" s="12"/>
      <c r="J41217" s="29"/>
      <c r="K41217" s="45"/>
      <c r="L41217" s="45"/>
      <c r="M41217" s="45"/>
    </row>
    <row r="41218" spans="8:13" s="28" customFormat="1" x14ac:dyDescent="0.2">
      <c r="H41218" s="12"/>
      <c r="J41218" s="29"/>
      <c r="K41218" s="45"/>
      <c r="L41218" s="45"/>
      <c r="M41218" s="45"/>
    </row>
    <row r="41219" spans="8:13" s="28" customFormat="1" x14ac:dyDescent="0.2">
      <c r="H41219" s="12"/>
      <c r="J41219" s="29"/>
      <c r="K41219" s="45"/>
      <c r="L41219" s="45"/>
      <c r="M41219" s="45"/>
    </row>
    <row r="41220" spans="8:13" s="28" customFormat="1" x14ac:dyDescent="0.2">
      <c r="H41220" s="12"/>
      <c r="J41220" s="29"/>
      <c r="K41220" s="45"/>
      <c r="L41220" s="45"/>
      <c r="M41220" s="45"/>
    </row>
    <row r="41221" spans="8:13" s="28" customFormat="1" x14ac:dyDescent="0.2">
      <c r="H41221" s="12"/>
      <c r="J41221" s="29"/>
      <c r="K41221" s="45"/>
      <c r="L41221" s="45"/>
      <c r="M41221" s="45"/>
    </row>
    <row r="41222" spans="8:13" s="28" customFormat="1" x14ac:dyDescent="0.2">
      <c r="H41222" s="12"/>
      <c r="J41222" s="29"/>
      <c r="K41222" s="45"/>
      <c r="L41222" s="45"/>
      <c r="M41222" s="45"/>
    </row>
    <row r="41223" spans="8:13" s="28" customFormat="1" x14ac:dyDescent="0.2">
      <c r="H41223" s="12"/>
      <c r="J41223" s="29"/>
      <c r="K41223" s="45"/>
      <c r="L41223" s="45"/>
      <c r="M41223" s="45"/>
    </row>
    <row r="41224" spans="8:13" s="28" customFormat="1" x14ac:dyDescent="0.2">
      <c r="H41224" s="12"/>
      <c r="J41224" s="29"/>
      <c r="K41224" s="45"/>
      <c r="L41224" s="45"/>
      <c r="M41224" s="45"/>
    </row>
    <row r="41225" spans="8:13" s="28" customFormat="1" x14ac:dyDescent="0.2">
      <c r="H41225" s="12"/>
      <c r="J41225" s="29"/>
      <c r="K41225" s="45"/>
      <c r="L41225" s="45"/>
      <c r="M41225" s="45"/>
    </row>
    <row r="41226" spans="8:13" s="28" customFormat="1" x14ac:dyDescent="0.2">
      <c r="H41226" s="12"/>
      <c r="J41226" s="29"/>
      <c r="K41226" s="45"/>
      <c r="L41226" s="45"/>
      <c r="M41226" s="45"/>
    </row>
    <row r="41227" spans="8:13" s="28" customFormat="1" x14ac:dyDescent="0.2">
      <c r="H41227" s="12"/>
      <c r="J41227" s="29"/>
      <c r="K41227" s="45"/>
      <c r="L41227" s="45"/>
      <c r="M41227" s="45"/>
    </row>
    <row r="41228" spans="8:13" s="28" customFormat="1" x14ac:dyDescent="0.2">
      <c r="H41228" s="12"/>
      <c r="J41228" s="29"/>
      <c r="K41228" s="45"/>
      <c r="L41228" s="45"/>
      <c r="M41228" s="45"/>
    </row>
    <row r="41229" spans="8:13" s="28" customFormat="1" x14ac:dyDescent="0.2">
      <c r="H41229" s="12"/>
      <c r="J41229" s="29"/>
      <c r="K41229" s="45"/>
      <c r="L41229" s="45"/>
      <c r="M41229" s="45"/>
    </row>
    <row r="41230" spans="8:13" s="28" customFormat="1" x14ac:dyDescent="0.2">
      <c r="H41230" s="12"/>
      <c r="J41230" s="29"/>
      <c r="K41230" s="45"/>
      <c r="L41230" s="45"/>
      <c r="M41230" s="45"/>
    </row>
    <row r="41231" spans="8:13" s="28" customFormat="1" x14ac:dyDescent="0.2">
      <c r="H41231" s="12"/>
      <c r="J41231" s="29"/>
      <c r="K41231" s="45"/>
      <c r="L41231" s="45"/>
      <c r="M41231" s="45"/>
    </row>
    <row r="41232" spans="8:13" s="28" customFormat="1" x14ac:dyDescent="0.2">
      <c r="H41232" s="12"/>
      <c r="J41232" s="29"/>
      <c r="K41232" s="45"/>
      <c r="L41232" s="45"/>
      <c r="M41232" s="45"/>
    </row>
    <row r="41233" spans="8:13" s="28" customFormat="1" x14ac:dyDescent="0.2">
      <c r="H41233" s="12"/>
      <c r="J41233" s="29"/>
      <c r="K41233" s="45"/>
      <c r="L41233" s="45"/>
      <c r="M41233" s="45"/>
    </row>
    <row r="41234" spans="8:13" s="28" customFormat="1" x14ac:dyDescent="0.2">
      <c r="H41234" s="12"/>
      <c r="J41234" s="29"/>
      <c r="K41234" s="45"/>
      <c r="L41234" s="45"/>
      <c r="M41234" s="45"/>
    </row>
    <row r="41235" spans="8:13" s="28" customFormat="1" x14ac:dyDescent="0.2">
      <c r="H41235" s="12"/>
      <c r="J41235" s="29"/>
      <c r="K41235" s="45"/>
      <c r="L41235" s="45"/>
      <c r="M41235" s="45"/>
    </row>
    <row r="41236" spans="8:13" s="28" customFormat="1" x14ac:dyDescent="0.2">
      <c r="H41236" s="12"/>
      <c r="J41236" s="29"/>
      <c r="K41236" s="45"/>
      <c r="L41236" s="45"/>
      <c r="M41236" s="45"/>
    </row>
    <row r="41237" spans="8:13" s="28" customFormat="1" x14ac:dyDescent="0.2">
      <c r="H41237" s="12"/>
      <c r="J41237" s="29"/>
      <c r="K41237" s="45"/>
      <c r="L41237" s="45"/>
      <c r="M41237" s="45"/>
    </row>
    <row r="41238" spans="8:13" s="28" customFormat="1" x14ac:dyDescent="0.2">
      <c r="H41238" s="12"/>
      <c r="J41238" s="29"/>
      <c r="K41238" s="45"/>
      <c r="L41238" s="45"/>
      <c r="M41238" s="45"/>
    </row>
    <row r="41239" spans="8:13" s="28" customFormat="1" x14ac:dyDescent="0.2">
      <c r="H41239" s="12"/>
      <c r="J41239" s="29"/>
      <c r="K41239" s="45"/>
      <c r="L41239" s="45"/>
      <c r="M41239" s="45"/>
    </row>
    <row r="41240" spans="8:13" s="28" customFormat="1" x14ac:dyDescent="0.2">
      <c r="H41240" s="12"/>
      <c r="J41240" s="29"/>
      <c r="K41240" s="45"/>
      <c r="L41240" s="45"/>
      <c r="M41240" s="45"/>
    </row>
    <row r="41241" spans="8:13" s="28" customFormat="1" x14ac:dyDescent="0.2">
      <c r="H41241" s="12"/>
      <c r="J41241" s="29"/>
      <c r="K41241" s="45"/>
      <c r="L41241" s="45"/>
      <c r="M41241" s="45"/>
    </row>
    <row r="41242" spans="8:13" s="28" customFormat="1" x14ac:dyDescent="0.2">
      <c r="H41242" s="12"/>
      <c r="J41242" s="29"/>
      <c r="K41242" s="45"/>
      <c r="L41242" s="45"/>
      <c r="M41242" s="45"/>
    </row>
    <row r="41243" spans="8:13" s="28" customFormat="1" x14ac:dyDescent="0.2">
      <c r="H41243" s="12"/>
      <c r="J41243" s="29"/>
      <c r="K41243" s="45"/>
      <c r="L41243" s="45"/>
      <c r="M41243" s="45"/>
    </row>
    <row r="41244" spans="8:13" s="28" customFormat="1" x14ac:dyDescent="0.2">
      <c r="H41244" s="12"/>
      <c r="J41244" s="29"/>
      <c r="K41244" s="45"/>
      <c r="L41244" s="45"/>
      <c r="M41244" s="45"/>
    </row>
    <row r="41245" spans="8:13" s="28" customFormat="1" x14ac:dyDescent="0.2">
      <c r="H41245" s="12"/>
      <c r="J41245" s="29"/>
      <c r="K41245" s="45"/>
      <c r="L41245" s="45"/>
      <c r="M41245" s="45"/>
    </row>
    <row r="41246" spans="8:13" s="28" customFormat="1" x14ac:dyDescent="0.2">
      <c r="H41246" s="12"/>
      <c r="J41246" s="29"/>
      <c r="K41246" s="45"/>
      <c r="L41246" s="45"/>
      <c r="M41246" s="45"/>
    </row>
    <row r="41247" spans="8:13" s="28" customFormat="1" x14ac:dyDescent="0.2">
      <c r="H41247" s="12"/>
      <c r="J41247" s="29"/>
      <c r="K41247" s="45"/>
      <c r="L41247" s="45"/>
      <c r="M41247" s="45"/>
    </row>
    <row r="41248" spans="8:13" s="28" customFormat="1" x14ac:dyDescent="0.2">
      <c r="H41248" s="12"/>
      <c r="J41248" s="29"/>
      <c r="K41248" s="45"/>
      <c r="L41248" s="45"/>
      <c r="M41248" s="45"/>
    </row>
    <row r="41249" spans="8:13" s="28" customFormat="1" x14ac:dyDescent="0.2">
      <c r="H41249" s="12"/>
      <c r="J41249" s="29"/>
      <c r="K41249" s="45"/>
      <c r="L41249" s="45"/>
      <c r="M41249" s="45"/>
    </row>
    <row r="41250" spans="8:13" s="28" customFormat="1" x14ac:dyDescent="0.2">
      <c r="H41250" s="12"/>
      <c r="J41250" s="29"/>
      <c r="K41250" s="45"/>
      <c r="L41250" s="45"/>
      <c r="M41250" s="45"/>
    </row>
    <row r="41251" spans="8:13" s="28" customFormat="1" x14ac:dyDescent="0.2">
      <c r="H41251" s="12"/>
      <c r="J41251" s="29"/>
      <c r="K41251" s="45"/>
      <c r="L41251" s="45"/>
      <c r="M41251" s="45"/>
    </row>
    <row r="41252" spans="8:13" s="28" customFormat="1" x14ac:dyDescent="0.2">
      <c r="H41252" s="12"/>
      <c r="J41252" s="29"/>
      <c r="K41252" s="45"/>
      <c r="L41252" s="45"/>
      <c r="M41252" s="45"/>
    </row>
    <row r="41253" spans="8:13" s="28" customFormat="1" x14ac:dyDescent="0.2">
      <c r="H41253" s="12"/>
      <c r="J41253" s="29"/>
      <c r="K41253" s="45"/>
      <c r="L41253" s="45"/>
      <c r="M41253" s="45"/>
    </row>
    <row r="41254" spans="8:13" s="28" customFormat="1" x14ac:dyDescent="0.2">
      <c r="H41254" s="12"/>
      <c r="J41254" s="29"/>
      <c r="K41254" s="45"/>
      <c r="L41254" s="45"/>
      <c r="M41254" s="45"/>
    </row>
    <row r="41255" spans="8:13" s="28" customFormat="1" x14ac:dyDescent="0.2">
      <c r="H41255" s="12"/>
      <c r="J41255" s="29"/>
      <c r="K41255" s="45"/>
      <c r="L41255" s="45"/>
      <c r="M41255" s="45"/>
    </row>
    <row r="41256" spans="8:13" s="28" customFormat="1" x14ac:dyDescent="0.2">
      <c r="H41256" s="12"/>
      <c r="J41256" s="29"/>
      <c r="K41256" s="45"/>
      <c r="L41256" s="45"/>
      <c r="M41256" s="45"/>
    </row>
    <row r="41257" spans="8:13" s="28" customFormat="1" x14ac:dyDescent="0.2">
      <c r="H41257" s="12"/>
      <c r="J41257" s="29"/>
      <c r="K41257" s="45"/>
      <c r="L41257" s="45"/>
      <c r="M41257" s="45"/>
    </row>
    <row r="41258" spans="8:13" s="28" customFormat="1" x14ac:dyDescent="0.2">
      <c r="H41258" s="12"/>
      <c r="J41258" s="29"/>
      <c r="K41258" s="45"/>
      <c r="L41258" s="45"/>
      <c r="M41258" s="45"/>
    </row>
    <row r="41259" spans="8:13" s="28" customFormat="1" x14ac:dyDescent="0.2">
      <c r="H41259" s="12"/>
      <c r="J41259" s="29"/>
      <c r="K41259" s="45"/>
      <c r="L41259" s="45"/>
      <c r="M41259" s="45"/>
    </row>
    <row r="41260" spans="8:13" s="28" customFormat="1" x14ac:dyDescent="0.2">
      <c r="H41260" s="12"/>
      <c r="J41260" s="29"/>
      <c r="K41260" s="45"/>
      <c r="L41260" s="45"/>
      <c r="M41260" s="45"/>
    </row>
    <row r="41261" spans="8:13" s="28" customFormat="1" x14ac:dyDescent="0.2">
      <c r="H41261" s="12"/>
      <c r="J41261" s="29"/>
      <c r="K41261" s="45"/>
      <c r="L41261" s="45"/>
      <c r="M41261" s="45"/>
    </row>
    <row r="41262" spans="8:13" s="28" customFormat="1" x14ac:dyDescent="0.2">
      <c r="H41262" s="12"/>
      <c r="J41262" s="29"/>
      <c r="K41262" s="45"/>
      <c r="L41262" s="45"/>
      <c r="M41262" s="45"/>
    </row>
    <row r="41263" spans="8:13" s="28" customFormat="1" x14ac:dyDescent="0.2">
      <c r="H41263" s="12"/>
      <c r="J41263" s="29"/>
      <c r="K41263" s="45"/>
      <c r="L41263" s="45"/>
      <c r="M41263" s="45"/>
    </row>
    <row r="41264" spans="8:13" s="28" customFormat="1" x14ac:dyDescent="0.2">
      <c r="H41264" s="12"/>
      <c r="J41264" s="29"/>
      <c r="K41264" s="45"/>
      <c r="L41264" s="45"/>
      <c r="M41264" s="45"/>
    </row>
    <row r="41265" spans="8:13" s="28" customFormat="1" x14ac:dyDescent="0.2">
      <c r="H41265" s="12"/>
      <c r="J41265" s="29"/>
      <c r="K41265" s="45"/>
      <c r="L41265" s="45"/>
      <c r="M41265" s="45"/>
    </row>
    <row r="41266" spans="8:13" s="28" customFormat="1" x14ac:dyDescent="0.2">
      <c r="H41266" s="12"/>
      <c r="J41266" s="29"/>
      <c r="K41266" s="45"/>
      <c r="L41266" s="45"/>
      <c r="M41266" s="45"/>
    </row>
    <row r="41267" spans="8:13" s="28" customFormat="1" x14ac:dyDescent="0.2">
      <c r="H41267" s="12"/>
      <c r="J41267" s="29"/>
      <c r="K41267" s="45"/>
      <c r="L41267" s="45"/>
      <c r="M41267" s="45"/>
    </row>
    <row r="41268" spans="8:13" s="28" customFormat="1" x14ac:dyDescent="0.2">
      <c r="H41268" s="12"/>
      <c r="J41268" s="29"/>
      <c r="K41268" s="45"/>
      <c r="L41268" s="45"/>
      <c r="M41268" s="45"/>
    </row>
    <row r="41269" spans="8:13" s="28" customFormat="1" x14ac:dyDescent="0.2">
      <c r="H41269" s="12"/>
      <c r="J41269" s="29"/>
      <c r="K41269" s="45"/>
      <c r="L41269" s="45"/>
      <c r="M41269" s="45"/>
    </row>
    <row r="41270" spans="8:13" s="28" customFormat="1" x14ac:dyDescent="0.2">
      <c r="H41270" s="12"/>
      <c r="J41270" s="29"/>
      <c r="K41270" s="45"/>
      <c r="L41270" s="45"/>
      <c r="M41270" s="45"/>
    </row>
    <row r="41271" spans="8:13" s="28" customFormat="1" x14ac:dyDescent="0.2">
      <c r="H41271" s="12"/>
      <c r="J41271" s="29"/>
      <c r="K41271" s="45"/>
      <c r="L41271" s="45"/>
      <c r="M41271" s="45"/>
    </row>
    <row r="41272" spans="8:13" s="28" customFormat="1" x14ac:dyDescent="0.2">
      <c r="H41272" s="12"/>
      <c r="J41272" s="29"/>
      <c r="K41272" s="45"/>
      <c r="L41272" s="45"/>
      <c r="M41272" s="45"/>
    </row>
    <row r="41273" spans="8:13" s="28" customFormat="1" x14ac:dyDescent="0.2">
      <c r="H41273" s="12"/>
      <c r="J41273" s="29"/>
      <c r="K41273" s="45"/>
      <c r="L41273" s="45"/>
      <c r="M41273" s="45"/>
    </row>
    <row r="41274" spans="8:13" s="28" customFormat="1" x14ac:dyDescent="0.2">
      <c r="H41274" s="12"/>
      <c r="J41274" s="29"/>
      <c r="K41274" s="45"/>
      <c r="L41274" s="45"/>
      <c r="M41274" s="45"/>
    </row>
    <row r="41275" spans="8:13" s="28" customFormat="1" x14ac:dyDescent="0.2">
      <c r="H41275" s="12"/>
      <c r="J41275" s="29"/>
      <c r="K41275" s="45"/>
      <c r="L41275" s="45"/>
      <c r="M41275" s="45"/>
    </row>
    <row r="41276" spans="8:13" s="28" customFormat="1" x14ac:dyDescent="0.2">
      <c r="H41276" s="12"/>
      <c r="J41276" s="29"/>
      <c r="K41276" s="45"/>
      <c r="L41276" s="45"/>
      <c r="M41276" s="45"/>
    </row>
    <row r="41277" spans="8:13" s="28" customFormat="1" x14ac:dyDescent="0.2">
      <c r="H41277" s="12"/>
      <c r="J41277" s="29"/>
      <c r="K41277" s="45"/>
      <c r="L41277" s="45"/>
      <c r="M41277" s="45"/>
    </row>
    <row r="41278" spans="8:13" s="28" customFormat="1" x14ac:dyDescent="0.2">
      <c r="H41278" s="12"/>
      <c r="J41278" s="29"/>
      <c r="K41278" s="45"/>
      <c r="L41278" s="45"/>
      <c r="M41278" s="45"/>
    </row>
    <row r="41279" spans="8:13" s="28" customFormat="1" x14ac:dyDescent="0.2">
      <c r="H41279" s="12"/>
      <c r="J41279" s="29"/>
      <c r="K41279" s="45"/>
      <c r="L41279" s="45"/>
      <c r="M41279" s="45"/>
    </row>
    <row r="41280" spans="8:13" s="28" customFormat="1" x14ac:dyDescent="0.2">
      <c r="H41280" s="12"/>
      <c r="J41280" s="29"/>
      <c r="K41280" s="45"/>
      <c r="L41280" s="45"/>
      <c r="M41280" s="45"/>
    </row>
    <row r="41281" spans="8:13" s="28" customFormat="1" x14ac:dyDescent="0.2">
      <c r="H41281" s="12"/>
      <c r="J41281" s="29"/>
      <c r="K41281" s="45"/>
      <c r="L41281" s="45"/>
      <c r="M41281" s="45"/>
    </row>
    <row r="41282" spans="8:13" s="28" customFormat="1" x14ac:dyDescent="0.2">
      <c r="H41282" s="12"/>
      <c r="J41282" s="29"/>
      <c r="K41282" s="45"/>
      <c r="L41282" s="45"/>
      <c r="M41282" s="45"/>
    </row>
    <row r="41283" spans="8:13" s="28" customFormat="1" x14ac:dyDescent="0.2">
      <c r="H41283" s="12"/>
      <c r="J41283" s="29"/>
      <c r="K41283" s="45"/>
      <c r="L41283" s="45"/>
      <c r="M41283" s="45"/>
    </row>
    <row r="41284" spans="8:13" s="28" customFormat="1" x14ac:dyDescent="0.2">
      <c r="H41284" s="12"/>
      <c r="J41284" s="29"/>
      <c r="K41284" s="45"/>
      <c r="L41284" s="45"/>
      <c r="M41284" s="45"/>
    </row>
    <row r="41285" spans="8:13" s="28" customFormat="1" x14ac:dyDescent="0.2">
      <c r="H41285" s="12"/>
      <c r="J41285" s="29"/>
      <c r="K41285" s="45"/>
      <c r="L41285" s="45"/>
      <c r="M41285" s="45"/>
    </row>
    <row r="41286" spans="8:13" s="28" customFormat="1" x14ac:dyDescent="0.2">
      <c r="H41286" s="12"/>
      <c r="J41286" s="29"/>
      <c r="K41286" s="45"/>
      <c r="L41286" s="45"/>
      <c r="M41286" s="45"/>
    </row>
    <row r="41287" spans="8:13" s="28" customFormat="1" x14ac:dyDescent="0.2">
      <c r="H41287" s="12"/>
      <c r="J41287" s="29"/>
      <c r="K41287" s="45"/>
      <c r="L41287" s="45"/>
      <c r="M41287" s="45"/>
    </row>
    <row r="41288" spans="8:13" s="28" customFormat="1" x14ac:dyDescent="0.2">
      <c r="H41288" s="12"/>
      <c r="J41288" s="29"/>
      <c r="K41288" s="45"/>
      <c r="L41288" s="45"/>
      <c r="M41288" s="45"/>
    </row>
    <row r="41289" spans="8:13" s="28" customFormat="1" x14ac:dyDescent="0.2">
      <c r="H41289" s="12"/>
      <c r="J41289" s="29"/>
      <c r="K41289" s="45"/>
      <c r="L41289" s="45"/>
      <c r="M41289" s="45"/>
    </row>
    <row r="41290" spans="8:13" s="28" customFormat="1" x14ac:dyDescent="0.2">
      <c r="H41290" s="12"/>
      <c r="J41290" s="29"/>
      <c r="K41290" s="45"/>
      <c r="L41290" s="45"/>
      <c r="M41290" s="45"/>
    </row>
    <row r="41291" spans="8:13" s="28" customFormat="1" x14ac:dyDescent="0.2">
      <c r="H41291" s="12"/>
      <c r="J41291" s="29"/>
      <c r="K41291" s="45"/>
      <c r="L41291" s="45"/>
      <c r="M41291" s="45"/>
    </row>
    <row r="41292" spans="8:13" s="28" customFormat="1" x14ac:dyDescent="0.2">
      <c r="H41292" s="12"/>
      <c r="J41292" s="29"/>
      <c r="K41292" s="45"/>
      <c r="L41292" s="45"/>
      <c r="M41292" s="45"/>
    </row>
    <row r="41293" spans="8:13" s="28" customFormat="1" x14ac:dyDescent="0.2">
      <c r="H41293" s="12"/>
      <c r="J41293" s="29"/>
      <c r="K41293" s="45"/>
      <c r="L41293" s="45"/>
      <c r="M41293" s="45"/>
    </row>
    <row r="41294" spans="8:13" s="28" customFormat="1" x14ac:dyDescent="0.2">
      <c r="H41294" s="12"/>
      <c r="J41294" s="29"/>
      <c r="K41294" s="45"/>
      <c r="L41294" s="45"/>
      <c r="M41294" s="45"/>
    </row>
    <row r="41295" spans="8:13" s="28" customFormat="1" x14ac:dyDescent="0.2">
      <c r="H41295" s="12"/>
      <c r="J41295" s="29"/>
      <c r="K41295" s="45"/>
      <c r="L41295" s="45"/>
      <c r="M41295" s="45"/>
    </row>
    <row r="41296" spans="8:13" s="28" customFormat="1" x14ac:dyDescent="0.2">
      <c r="H41296" s="12"/>
      <c r="J41296" s="29"/>
      <c r="K41296" s="45"/>
      <c r="L41296" s="45"/>
      <c r="M41296" s="45"/>
    </row>
    <row r="41297" spans="8:13" s="28" customFormat="1" x14ac:dyDescent="0.2">
      <c r="H41297" s="12"/>
      <c r="J41297" s="29"/>
      <c r="K41297" s="45"/>
      <c r="L41297" s="45"/>
      <c r="M41297" s="45"/>
    </row>
    <row r="41298" spans="8:13" s="28" customFormat="1" x14ac:dyDescent="0.2">
      <c r="H41298" s="12"/>
      <c r="J41298" s="29"/>
      <c r="K41298" s="45"/>
      <c r="L41298" s="45"/>
      <c r="M41298" s="45"/>
    </row>
    <row r="41299" spans="8:13" s="28" customFormat="1" x14ac:dyDescent="0.2">
      <c r="H41299" s="12"/>
      <c r="J41299" s="29"/>
      <c r="K41299" s="45"/>
      <c r="L41299" s="45"/>
      <c r="M41299" s="45"/>
    </row>
    <row r="41300" spans="8:13" s="28" customFormat="1" x14ac:dyDescent="0.2">
      <c r="H41300" s="12"/>
      <c r="J41300" s="29"/>
      <c r="K41300" s="45"/>
      <c r="L41300" s="45"/>
      <c r="M41300" s="45"/>
    </row>
    <row r="41301" spans="8:13" s="28" customFormat="1" x14ac:dyDescent="0.2">
      <c r="H41301" s="12"/>
      <c r="J41301" s="29"/>
      <c r="K41301" s="45"/>
      <c r="L41301" s="45"/>
      <c r="M41301" s="45"/>
    </row>
    <row r="41302" spans="8:13" s="28" customFormat="1" x14ac:dyDescent="0.2">
      <c r="H41302" s="12"/>
      <c r="J41302" s="29"/>
      <c r="K41302" s="45"/>
      <c r="L41302" s="45"/>
      <c r="M41302" s="45"/>
    </row>
    <row r="41303" spans="8:13" s="28" customFormat="1" x14ac:dyDescent="0.2">
      <c r="H41303" s="12"/>
      <c r="J41303" s="29"/>
      <c r="K41303" s="45"/>
      <c r="L41303" s="45"/>
      <c r="M41303" s="45"/>
    </row>
    <row r="41304" spans="8:13" s="28" customFormat="1" x14ac:dyDescent="0.2">
      <c r="H41304" s="12"/>
      <c r="J41304" s="29"/>
      <c r="K41304" s="45"/>
      <c r="L41304" s="45"/>
      <c r="M41304" s="45"/>
    </row>
    <row r="41305" spans="8:13" s="28" customFormat="1" x14ac:dyDescent="0.2">
      <c r="H41305" s="12"/>
      <c r="J41305" s="29"/>
      <c r="K41305" s="45"/>
      <c r="L41305" s="45"/>
      <c r="M41305" s="45"/>
    </row>
    <row r="41306" spans="8:13" s="28" customFormat="1" x14ac:dyDescent="0.2">
      <c r="H41306" s="12"/>
      <c r="J41306" s="29"/>
      <c r="K41306" s="45"/>
      <c r="L41306" s="45"/>
      <c r="M41306" s="45"/>
    </row>
    <row r="41307" spans="8:13" s="28" customFormat="1" x14ac:dyDescent="0.2">
      <c r="H41307" s="12"/>
      <c r="J41307" s="29"/>
      <c r="K41307" s="45"/>
      <c r="L41307" s="45"/>
      <c r="M41307" s="45"/>
    </row>
    <row r="41308" spans="8:13" s="28" customFormat="1" x14ac:dyDescent="0.2">
      <c r="H41308" s="12"/>
      <c r="J41308" s="29"/>
      <c r="K41308" s="45"/>
      <c r="L41308" s="45"/>
      <c r="M41308" s="45"/>
    </row>
    <row r="41309" spans="8:13" s="28" customFormat="1" x14ac:dyDescent="0.2">
      <c r="H41309" s="12"/>
      <c r="J41309" s="29"/>
      <c r="K41309" s="45"/>
      <c r="L41309" s="45"/>
      <c r="M41309" s="45"/>
    </row>
    <row r="41310" spans="8:13" s="28" customFormat="1" x14ac:dyDescent="0.2">
      <c r="H41310" s="12"/>
      <c r="J41310" s="29"/>
      <c r="K41310" s="45"/>
      <c r="L41310" s="45"/>
      <c r="M41310" s="45"/>
    </row>
    <row r="41311" spans="8:13" s="28" customFormat="1" x14ac:dyDescent="0.2">
      <c r="H41311" s="12"/>
      <c r="J41311" s="29"/>
      <c r="K41311" s="45"/>
      <c r="L41311" s="45"/>
      <c r="M41311" s="45"/>
    </row>
    <row r="41312" spans="8:13" s="28" customFormat="1" x14ac:dyDescent="0.2">
      <c r="H41312" s="12"/>
      <c r="J41312" s="29"/>
      <c r="K41312" s="45"/>
      <c r="L41312" s="45"/>
      <c r="M41312" s="45"/>
    </row>
    <row r="41313" spans="8:13" s="28" customFormat="1" x14ac:dyDescent="0.2">
      <c r="H41313" s="12"/>
      <c r="J41313" s="29"/>
      <c r="K41313" s="45"/>
      <c r="L41313" s="45"/>
      <c r="M41313" s="45"/>
    </row>
    <row r="41314" spans="8:13" s="28" customFormat="1" x14ac:dyDescent="0.2">
      <c r="H41314" s="12"/>
      <c r="J41314" s="29"/>
      <c r="K41314" s="45"/>
      <c r="L41314" s="45"/>
      <c r="M41314" s="45"/>
    </row>
    <row r="41315" spans="8:13" s="28" customFormat="1" x14ac:dyDescent="0.2">
      <c r="H41315" s="12"/>
      <c r="J41315" s="29"/>
      <c r="K41315" s="45"/>
      <c r="L41315" s="45"/>
      <c r="M41315" s="45"/>
    </row>
    <row r="41316" spans="8:13" s="28" customFormat="1" x14ac:dyDescent="0.2">
      <c r="H41316" s="12"/>
      <c r="J41316" s="29"/>
      <c r="K41316" s="45"/>
      <c r="L41316" s="45"/>
      <c r="M41316" s="45"/>
    </row>
    <row r="41317" spans="8:13" s="28" customFormat="1" x14ac:dyDescent="0.2">
      <c r="H41317" s="12"/>
      <c r="J41317" s="29"/>
      <c r="K41317" s="45"/>
      <c r="L41317" s="45"/>
      <c r="M41317" s="45"/>
    </row>
    <row r="41318" spans="8:13" s="28" customFormat="1" x14ac:dyDescent="0.2">
      <c r="H41318" s="12"/>
      <c r="J41318" s="29"/>
      <c r="K41318" s="45"/>
      <c r="L41318" s="45"/>
      <c r="M41318" s="45"/>
    </row>
    <row r="41319" spans="8:13" s="28" customFormat="1" x14ac:dyDescent="0.2">
      <c r="H41319" s="12"/>
      <c r="J41319" s="29"/>
      <c r="K41319" s="45"/>
      <c r="L41319" s="45"/>
      <c r="M41319" s="45"/>
    </row>
    <row r="41320" spans="8:13" s="28" customFormat="1" x14ac:dyDescent="0.2">
      <c r="H41320" s="12"/>
      <c r="J41320" s="29"/>
      <c r="K41320" s="45"/>
      <c r="L41320" s="45"/>
      <c r="M41320" s="45"/>
    </row>
    <row r="41321" spans="8:13" s="28" customFormat="1" x14ac:dyDescent="0.2">
      <c r="H41321" s="12"/>
      <c r="J41321" s="29"/>
      <c r="K41321" s="45"/>
      <c r="L41321" s="45"/>
      <c r="M41321" s="45"/>
    </row>
    <row r="41322" spans="8:13" s="28" customFormat="1" x14ac:dyDescent="0.2">
      <c r="H41322" s="12"/>
      <c r="J41322" s="29"/>
      <c r="K41322" s="45"/>
      <c r="L41322" s="45"/>
      <c r="M41322" s="45"/>
    </row>
    <row r="41323" spans="8:13" s="28" customFormat="1" x14ac:dyDescent="0.2">
      <c r="H41323" s="12"/>
      <c r="J41323" s="29"/>
      <c r="K41323" s="45"/>
      <c r="L41323" s="45"/>
      <c r="M41323" s="45"/>
    </row>
    <row r="41324" spans="8:13" s="28" customFormat="1" x14ac:dyDescent="0.2">
      <c r="H41324" s="12"/>
      <c r="J41324" s="29"/>
      <c r="K41324" s="45"/>
      <c r="L41324" s="45"/>
      <c r="M41324" s="45"/>
    </row>
    <row r="41325" spans="8:13" s="28" customFormat="1" x14ac:dyDescent="0.2">
      <c r="H41325" s="12"/>
      <c r="J41325" s="29"/>
      <c r="K41325" s="45"/>
      <c r="L41325" s="45"/>
      <c r="M41325" s="45"/>
    </row>
    <row r="41326" spans="8:13" s="28" customFormat="1" x14ac:dyDescent="0.2">
      <c r="H41326" s="12"/>
      <c r="J41326" s="29"/>
      <c r="K41326" s="45"/>
      <c r="L41326" s="45"/>
      <c r="M41326" s="45"/>
    </row>
    <row r="41327" spans="8:13" s="28" customFormat="1" x14ac:dyDescent="0.2">
      <c r="H41327" s="12"/>
      <c r="J41327" s="29"/>
      <c r="K41327" s="45"/>
      <c r="L41327" s="45"/>
      <c r="M41327" s="45"/>
    </row>
    <row r="41328" spans="8:13" s="28" customFormat="1" x14ac:dyDescent="0.2">
      <c r="H41328" s="12"/>
      <c r="J41328" s="29"/>
      <c r="K41328" s="45"/>
      <c r="L41328" s="45"/>
      <c r="M41328" s="45"/>
    </row>
    <row r="41329" spans="8:13" s="28" customFormat="1" x14ac:dyDescent="0.2">
      <c r="H41329" s="12"/>
      <c r="J41329" s="29"/>
      <c r="K41329" s="45"/>
      <c r="L41329" s="45"/>
      <c r="M41329" s="45"/>
    </row>
    <row r="41330" spans="8:13" s="28" customFormat="1" x14ac:dyDescent="0.2">
      <c r="H41330" s="12"/>
      <c r="J41330" s="29"/>
      <c r="K41330" s="45"/>
      <c r="L41330" s="45"/>
      <c r="M41330" s="45"/>
    </row>
    <row r="41331" spans="8:13" s="28" customFormat="1" x14ac:dyDescent="0.2">
      <c r="H41331" s="12"/>
      <c r="J41331" s="29"/>
      <c r="K41331" s="45"/>
      <c r="L41331" s="45"/>
      <c r="M41331" s="45"/>
    </row>
    <row r="41332" spans="8:13" s="28" customFormat="1" x14ac:dyDescent="0.2">
      <c r="H41332" s="12"/>
      <c r="J41332" s="29"/>
      <c r="K41332" s="45"/>
      <c r="L41332" s="45"/>
      <c r="M41332" s="45"/>
    </row>
    <row r="41333" spans="8:13" s="28" customFormat="1" x14ac:dyDescent="0.2">
      <c r="H41333" s="12"/>
      <c r="J41333" s="29"/>
      <c r="K41333" s="45"/>
      <c r="L41333" s="45"/>
      <c r="M41333" s="45"/>
    </row>
    <row r="41334" spans="8:13" s="28" customFormat="1" x14ac:dyDescent="0.2">
      <c r="H41334" s="12"/>
      <c r="J41334" s="29"/>
      <c r="K41334" s="45"/>
      <c r="L41334" s="45"/>
      <c r="M41334" s="45"/>
    </row>
    <row r="41335" spans="8:13" s="28" customFormat="1" x14ac:dyDescent="0.2">
      <c r="H41335" s="12"/>
      <c r="J41335" s="29"/>
      <c r="K41335" s="45"/>
      <c r="L41335" s="45"/>
      <c r="M41335" s="45"/>
    </row>
    <row r="41336" spans="8:13" s="28" customFormat="1" x14ac:dyDescent="0.2">
      <c r="H41336" s="12"/>
      <c r="J41336" s="29"/>
      <c r="K41336" s="45"/>
      <c r="L41336" s="45"/>
      <c r="M41336" s="45"/>
    </row>
    <row r="41337" spans="8:13" s="28" customFormat="1" x14ac:dyDescent="0.2">
      <c r="H41337" s="12"/>
      <c r="J41337" s="29"/>
      <c r="K41337" s="45"/>
      <c r="L41337" s="45"/>
      <c r="M41337" s="45"/>
    </row>
    <row r="41338" spans="8:13" s="28" customFormat="1" x14ac:dyDescent="0.2">
      <c r="H41338" s="12"/>
      <c r="J41338" s="29"/>
      <c r="K41338" s="45"/>
      <c r="L41338" s="45"/>
      <c r="M41338" s="45"/>
    </row>
    <row r="41339" spans="8:13" s="28" customFormat="1" x14ac:dyDescent="0.2">
      <c r="H41339" s="12"/>
      <c r="J41339" s="29"/>
      <c r="K41339" s="45"/>
      <c r="L41339" s="45"/>
      <c r="M41339" s="45"/>
    </row>
    <row r="41340" spans="8:13" s="28" customFormat="1" x14ac:dyDescent="0.2">
      <c r="H41340" s="12"/>
      <c r="J41340" s="29"/>
      <c r="K41340" s="45"/>
      <c r="L41340" s="45"/>
      <c r="M41340" s="45"/>
    </row>
    <row r="41341" spans="8:13" s="28" customFormat="1" x14ac:dyDescent="0.2">
      <c r="H41341" s="12"/>
      <c r="J41341" s="29"/>
      <c r="K41341" s="45"/>
      <c r="L41341" s="45"/>
      <c r="M41341" s="45"/>
    </row>
    <row r="41342" spans="8:13" s="28" customFormat="1" x14ac:dyDescent="0.2">
      <c r="H41342" s="12"/>
      <c r="J41342" s="29"/>
      <c r="K41342" s="45"/>
      <c r="L41342" s="45"/>
      <c r="M41342" s="45"/>
    </row>
    <row r="41343" spans="8:13" s="28" customFormat="1" x14ac:dyDescent="0.2">
      <c r="H41343" s="12"/>
      <c r="J41343" s="29"/>
      <c r="K41343" s="45"/>
      <c r="L41343" s="45"/>
      <c r="M41343" s="45"/>
    </row>
    <row r="41344" spans="8:13" s="28" customFormat="1" x14ac:dyDescent="0.2">
      <c r="H41344" s="12"/>
      <c r="J41344" s="29"/>
      <c r="K41344" s="45"/>
      <c r="L41344" s="45"/>
      <c r="M41344" s="45"/>
    </row>
    <row r="41345" spans="8:13" s="28" customFormat="1" x14ac:dyDescent="0.2">
      <c r="H41345" s="12"/>
      <c r="J41345" s="29"/>
      <c r="K41345" s="45"/>
      <c r="L41345" s="45"/>
      <c r="M41345" s="45"/>
    </row>
    <row r="41346" spans="8:13" s="28" customFormat="1" x14ac:dyDescent="0.2">
      <c r="H41346" s="12"/>
      <c r="J41346" s="29"/>
      <c r="K41346" s="45"/>
      <c r="L41346" s="45"/>
      <c r="M41346" s="45"/>
    </row>
    <row r="41347" spans="8:13" s="28" customFormat="1" x14ac:dyDescent="0.2">
      <c r="H41347" s="12"/>
      <c r="J41347" s="29"/>
      <c r="K41347" s="45"/>
      <c r="L41347" s="45"/>
      <c r="M41347" s="45"/>
    </row>
    <row r="41348" spans="8:13" s="28" customFormat="1" x14ac:dyDescent="0.2">
      <c r="H41348" s="12"/>
      <c r="J41348" s="29"/>
      <c r="K41348" s="45"/>
      <c r="L41348" s="45"/>
      <c r="M41348" s="45"/>
    </row>
    <row r="41349" spans="8:13" s="28" customFormat="1" x14ac:dyDescent="0.2">
      <c r="H41349" s="12"/>
      <c r="J41349" s="29"/>
      <c r="K41349" s="45"/>
      <c r="L41349" s="45"/>
      <c r="M41349" s="45"/>
    </row>
    <row r="41350" spans="8:13" s="28" customFormat="1" x14ac:dyDescent="0.2">
      <c r="H41350" s="12"/>
      <c r="J41350" s="29"/>
      <c r="K41350" s="45"/>
      <c r="L41350" s="45"/>
      <c r="M41350" s="45"/>
    </row>
    <row r="41351" spans="8:13" s="28" customFormat="1" x14ac:dyDescent="0.2">
      <c r="H41351" s="12"/>
      <c r="J41351" s="29"/>
      <c r="K41351" s="45"/>
      <c r="L41351" s="45"/>
      <c r="M41351" s="45"/>
    </row>
    <row r="41352" spans="8:13" s="28" customFormat="1" x14ac:dyDescent="0.2">
      <c r="H41352" s="12"/>
      <c r="J41352" s="29"/>
      <c r="K41352" s="45"/>
      <c r="L41352" s="45"/>
      <c r="M41352" s="45"/>
    </row>
    <row r="41353" spans="8:13" s="28" customFormat="1" x14ac:dyDescent="0.2">
      <c r="H41353" s="12"/>
      <c r="J41353" s="29"/>
      <c r="K41353" s="45"/>
      <c r="L41353" s="45"/>
      <c r="M41353" s="45"/>
    </row>
    <row r="41354" spans="8:13" s="28" customFormat="1" x14ac:dyDescent="0.2">
      <c r="H41354" s="12"/>
      <c r="J41354" s="29"/>
      <c r="K41354" s="45"/>
      <c r="L41354" s="45"/>
      <c r="M41354" s="45"/>
    </row>
    <row r="41355" spans="8:13" s="28" customFormat="1" x14ac:dyDescent="0.2">
      <c r="H41355" s="12"/>
      <c r="J41355" s="29"/>
      <c r="K41355" s="45"/>
      <c r="L41355" s="45"/>
      <c r="M41355" s="45"/>
    </row>
    <row r="41356" spans="8:13" s="28" customFormat="1" x14ac:dyDescent="0.2">
      <c r="H41356" s="12"/>
      <c r="J41356" s="29"/>
      <c r="K41356" s="45"/>
      <c r="L41356" s="45"/>
      <c r="M41356" s="45"/>
    </row>
    <row r="41357" spans="8:13" s="28" customFormat="1" x14ac:dyDescent="0.2">
      <c r="H41357" s="12"/>
      <c r="J41357" s="29"/>
      <c r="K41357" s="45"/>
      <c r="L41357" s="45"/>
      <c r="M41357" s="45"/>
    </row>
    <row r="41358" spans="8:13" s="28" customFormat="1" x14ac:dyDescent="0.2">
      <c r="H41358" s="12"/>
      <c r="J41358" s="29"/>
      <c r="K41358" s="45"/>
      <c r="L41358" s="45"/>
      <c r="M41358" s="45"/>
    </row>
    <row r="41359" spans="8:13" s="28" customFormat="1" x14ac:dyDescent="0.2">
      <c r="H41359" s="12"/>
      <c r="J41359" s="29"/>
      <c r="K41359" s="45"/>
      <c r="L41359" s="45"/>
      <c r="M41359" s="45"/>
    </row>
    <row r="41360" spans="8:13" s="28" customFormat="1" x14ac:dyDescent="0.2">
      <c r="H41360" s="12"/>
      <c r="J41360" s="29"/>
      <c r="K41360" s="45"/>
      <c r="L41360" s="45"/>
      <c r="M41360" s="45"/>
    </row>
    <row r="41361" spans="8:13" s="28" customFormat="1" x14ac:dyDescent="0.2">
      <c r="H41361" s="12"/>
      <c r="J41361" s="29"/>
      <c r="K41361" s="45"/>
      <c r="L41361" s="45"/>
      <c r="M41361" s="45"/>
    </row>
    <row r="41362" spans="8:13" s="28" customFormat="1" x14ac:dyDescent="0.2">
      <c r="H41362" s="12"/>
      <c r="J41362" s="29"/>
      <c r="K41362" s="45"/>
      <c r="L41362" s="45"/>
      <c r="M41362" s="45"/>
    </row>
    <row r="41363" spans="8:13" s="28" customFormat="1" x14ac:dyDescent="0.2">
      <c r="H41363" s="12"/>
      <c r="J41363" s="29"/>
      <c r="K41363" s="45"/>
      <c r="L41363" s="45"/>
      <c r="M41363" s="45"/>
    </row>
    <row r="41364" spans="8:13" s="28" customFormat="1" x14ac:dyDescent="0.2">
      <c r="H41364" s="12"/>
      <c r="J41364" s="29"/>
      <c r="K41364" s="45"/>
      <c r="L41364" s="45"/>
      <c r="M41364" s="45"/>
    </row>
    <row r="41365" spans="8:13" s="28" customFormat="1" x14ac:dyDescent="0.2">
      <c r="H41365" s="12"/>
      <c r="J41365" s="29"/>
      <c r="K41365" s="45"/>
      <c r="L41365" s="45"/>
      <c r="M41365" s="45"/>
    </row>
    <row r="41366" spans="8:13" s="28" customFormat="1" x14ac:dyDescent="0.2">
      <c r="H41366" s="12"/>
      <c r="J41366" s="29"/>
      <c r="K41366" s="45"/>
      <c r="L41366" s="45"/>
      <c r="M41366" s="45"/>
    </row>
    <row r="41367" spans="8:13" s="28" customFormat="1" x14ac:dyDescent="0.2">
      <c r="H41367" s="12"/>
      <c r="J41367" s="29"/>
      <c r="K41367" s="45"/>
      <c r="L41367" s="45"/>
      <c r="M41367" s="45"/>
    </row>
    <row r="41368" spans="8:13" s="28" customFormat="1" x14ac:dyDescent="0.2">
      <c r="H41368" s="12"/>
      <c r="J41368" s="29"/>
      <c r="K41368" s="45"/>
      <c r="L41368" s="45"/>
      <c r="M41368" s="45"/>
    </row>
    <row r="41369" spans="8:13" s="28" customFormat="1" x14ac:dyDescent="0.2">
      <c r="H41369" s="12"/>
      <c r="J41369" s="29"/>
      <c r="K41369" s="45"/>
      <c r="L41369" s="45"/>
      <c r="M41369" s="45"/>
    </row>
    <row r="41370" spans="8:13" s="28" customFormat="1" x14ac:dyDescent="0.2">
      <c r="H41370" s="12"/>
      <c r="J41370" s="29"/>
      <c r="K41370" s="45"/>
      <c r="L41370" s="45"/>
      <c r="M41370" s="45"/>
    </row>
    <row r="41371" spans="8:13" s="28" customFormat="1" x14ac:dyDescent="0.2">
      <c r="H41371" s="12"/>
      <c r="J41371" s="29"/>
      <c r="K41371" s="45"/>
      <c r="L41371" s="45"/>
      <c r="M41371" s="45"/>
    </row>
    <row r="41372" spans="8:13" s="28" customFormat="1" x14ac:dyDescent="0.2">
      <c r="H41372" s="12"/>
      <c r="J41372" s="29"/>
      <c r="K41372" s="45"/>
      <c r="L41372" s="45"/>
      <c r="M41372" s="45"/>
    </row>
    <row r="41373" spans="8:13" s="28" customFormat="1" x14ac:dyDescent="0.2">
      <c r="H41373" s="12"/>
      <c r="J41373" s="29"/>
      <c r="K41373" s="45"/>
      <c r="L41373" s="45"/>
      <c r="M41373" s="45"/>
    </row>
    <row r="41374" spans="8:13" s="28" customFormat="1" x14ac:dyDescent="0.2">
      <c r="H41374" s="12"/>
      <c r="J41374" s="29"/>
      <c r="K41374" s="45"/>
      <c r="L41374" s="45"/>
      <c r="M41374" s="45"/>
    </row>
    <row r="41375" spans="8:13" s="28" customFormat="1" x14ac:dyDescent="0.2">
      <c r="H41375" s="12"/>
      <c r="J41375" s="29"/>
      <c r="K41375" s="45"/>
      <c r="L41375" s="45"/>
      <c r="M41375" s="45"/>
    </row>
    <row r="41376" spans="8:13" s="28" customFormat="1" x14ac:dyDescent="0.2">
      <c r="H41376" s="12"/>
      <c r="J41376" s="29"/>
      <c r="K41376" s="45"/>
      <c r="L41376" s="45"/>
      <c r="M41376" s="45"/>
    </row>
    <row r="41377" spans="8:13" s="28" customFormat="1" x14ac:dyDescent="0.2">
      <c r="H41377" s="12"/>
      <c r="J41377" s="29"/>
      <c r="K41377" s="45"/>
      <c r="L41377" s="45"/>
      <c r="M41377" s="45"/>
    </row>
    <row r="41378" spans="8:13" s="28" customFormat="1" x14ac:dyDescent="0.2">
      <c r="H41378" s="12"/>
      <c r="J41378" s="29"/>
      <c r="K41378" s="45"/>
      <c r="L41378" s="45"/>
      <c r="M41378" s="45"/>
    </row>
    <row r="41379" spans="8:13" s="28" customFormat="1" x14ac:dyDescent="0.2">
      <c r="H41379" s="12"/>
      <c r="J41379" s="29"/>
      <c r="K41379" s="45"/>
      <c r="L41379" s="45"/>
      <c r="M41379" s="45"/>
    </row>
    <row r="41380" spans="8:13" s="28" customFormat="1" x14ac:dyDescent="0.2">
      <c r="H41380" s="12"/>
      <c r="J41380" s="29"/>
      <c r="K41380" s="45"/>
      <c r="L41380" s="45"/>
      <c r="M41380" s="45"/>
    </row>
    <row r="41381" spans="8:13" s="28" customFormat="1" x14ac:dyDescent="0.2">
      <c r="H41381" s="12"/>
      <c r="J41381" s="29"/>
      <c r="K41381" s="45"/>
      <c r="L41381" s="45"/>
      <c r="M41381" s="45"/>
    </row>
    <row r="41382" spans="8:13" s="28" customFormat="1" x14ac:dyDescent="0.2">
      <c r="H41382" s="12"/>
      <c r="J41382" s="29"/>
      <c r="K41382" s="45"/>
      <c r="L41382" s="45"/>
      <c r="M41382" s="45"/>
    </row>
    <row r="41383" spans="8:13" s="28" customFormat="1" x14ac:dyDescent="0.2">
      <c r="H41383" s="12"/>
      <c r="J41383" s="29"/>
      <c r="K41383" s="45"/>
      <c r="L41383" s="45"/>
      <c r="M41383" s="45"/>
    </row>
    <row r="41384" spans="8:13" s="28" customFormat="1" x14ac:dyDescent="0.2">
      <c r="H41384" s="12"/>
      <c r="J41384" s="29"/>
      <c r="K41384" s="45"/>
      <c r="L41384" s="45"/>
      <c r="M41384" s="45"/>
    </row>
    <row r="41385" spans="8:13" s="28" customFormat="1" x14ac:dyDescent="0.2">
      <c r="H41385" s="12"/>
      <c r="J41385" s="29"/>
      <c r="K41385" s="45"/>
      <c r="L41385" s="45"/>
      <c r="M41385" s="45"/>
    </row>
    <row r="41386" spans="8:13" s="28" customFormat="1" x14ac:dyDescent="0.2">
      <c r="H41386" s="12"/>
      <c r="J41386" s="29"/>
      <c r="K41386" s="45"/>
      <c r="L41386" s="45"/>
      <c r="M41386" s="45"/>
    </row>
    <row r="41387" spans="8:13" s="28" customFormat="1" x14ac:dyDescent="0.2">
      <c r="H41387" s="12"/>
      <c r="J41387" s="29"/>
      <c r="K41387" s="45"/>
      <c r="L41387" s="45"/>
      <c r="M41387" s="45"/>
    </row>
    <row r="41388" spans="8:13" s="28" customFormat="1" x14ac:dyDescent="0.2">
      <c r="H41388" s="12"/>
      <c r="J41388" s="29"/>
      <c r="K41388" s="45"/>
      <c r="L41388" s="45"/>
      <c r="M41388" s="45"/>
    </row>
    <row r="41389" spans="8:13" s="28" customFormat="1" x14ac:dyDescent="0.2">
      <c r="H41389" s="12"/>
      <c r="J41389" s="29"/>
      <c r="K41389" s="45"/>
      <c r="L41389" s="45"/>
      <c r="M41389" s="45"/>
    </row>
    <row r="41390" spans="8:13" s="28" customFormat="1" x14ac:dyDescent="0.2">
      <c r="H41390" s="12"/>
      <c r="J41390" s="29"/>
      <c r="K41390" s="45"/>
      <c r="L41390" s="45"/>
      <c r="M41390" s="45"/>
    </row>
    <row r="41391" spans="8:13" s="28" customFormat="1" x14ac:dyDescent="0.2">
      <c r="H41391" s="12"/>
      <c r="J41391" s="29"/>
      <c r="K41391" s="45"/>
      <c r="L41391" s="45"/>
      <c r="M41391" s="45"/>
    </row>
    <row r="41392" spans="8:13" s="28" customFormat="1" x14ac:dyDescent="0.2">
      <c r="H41392" s="12"/>
      <c r="J41392" s="29"/>
      <c r="K41392" s="45"/>
      <c r="L41392" s="45"/>
      <c r="M41392" s="45"/>
    </row>
    <row r="41393" spans="8:13" s="28" customFormat="1" x14ac:dyDescent="0.2">
      <c r="H41393" s="12"/>
      <c r="J41393" s="29"/>
      <c r="K41393" s="45"/>
      <c r="L41393" s="45"/>
      <c r="M41393" s="45"/>
    </row>
    <row r="41394" spans="8:13" s="28" customFormat="1" x14ac:dyDescent="0.2">
      <c r="H41394" s="12"/>
      <c r="J41394" s="29"/>
      <c r="K41394" s="45"/>
      <c r="L41394" s="45"/>
      <c r="M41394" s="45"/>
    </row>
    <row r="41395" spans="8:13" s="28" customFormat="1" x14ac:dyDescent="0.2">
      <c r="H41395" s="12"/>
      <c r="J41395" s="29"/>
      <c r="K41395" s="45"/>
      <c r="L41395" s="45"/>
      <c r="M41395" s="45"/>
    </row>
    <row r="41396" spans="8:13" s="28" customFormat="1" x14ac:dyDescent="0.2">
      <c r="H41396" s="12"/>
      <c r="J41396" s="29"/>
      <c r="K41396" s="45"/>
      <c r="L41396" s="45"/>
      <c r="M41396" s="45"/>
    </row>
    <row r="41397" spans="8:13" s="28" customFormat="1" x14ac:dyDescent="0.2">
      <c r="H41397" s="12"/>
      <c r="J41397" s="29"/>
      <c r="K41397" s="45"/>
      <c r="L41397" s="45"/>
      <c r="M41397" s="45"/>
    </row>
    <row r="41398" spans="8:13" s="28" customFormat="1" x14ac:dyDescent="0.2">
      <c r="H41398" s="12"/>
      <c r="J41398" s="29"/>
      <c r="K41398" s="45"/>
      <c r="L41398" s="45"/>
      <c r="M41398" s="45"/>
    </row>
    <row r="41399" spans="8:13" s="28" customFormat="1" x14ac:dyDescent="0.2">
      <c r="H41399" s="12"/>
      <c r="J41399" s="29"/>
      <c r="K41399" s="45"/>
      <c r="L41399" s="45"/>
      <c r="M41399" s="45"/>
    </row>
    <row r="41400" spans="8:13" s="28" customFormat="1" x14ac:dyDescent="0.2">
      <c r="H41400" s="12"/>
      <c r="J41400" s="29"/>
      <c r="K41400" s="45"/>
      <c r="L41400" s="45"/>
      <c r="M41400" s="45"/>
    </row>
    <row r="41401" spans="8:13" s="28" customFormat="1" x14ac:dyDescent="0.2">
      <c r="H41401" s="12"/>
      <c r="J41401" s="29"/>
      <c r="K41401" s="45"/>
      <c r="L41401" s="45"/>
      <c r="M41401" s="45"/>
    </row>
    <row r="41402" spans="8:13" s="28" customFormat="1" x14ac:dyDescent="0.2">
      <c r="H41402" s="12"/>
      <c r="J41402" s="29"/>
      <c r="K41402" s="45"/>
      <c r="L41402" s="45"/>
      <c r="M41402" s="45"/>
    </row>
    <row r="41403" spans="8:13" s="28" customFormat="1" x14ac:dyDescent="0.2">
      <c r="H41403" s="12"/>
      <c r="J41403" s="29"/>
      <c r="K41403" s="45"/>
      <c r="L41403" s="45"/>
      <c r="M41403" s="45"/>
    </row>
    <row r="41404" spans="8:13" s="28" customFormat="1" x14ac:dyDescent="0.2">
      <c r="H41404" s="12"/>
      <c r="J41404" s="29"/>
      <c r="K41404" s="45"/>
      <c r="L41404" s="45"/>
      <c r="M41404" s="45"/>
    </row>
    <row r="41405" spans="8:13" s="28" customFormat="1" x14ac:dyDescent="0.2">
      <c r="H41405" s="12"/>
      <c r="J41405" s="29"/>
      <c r="K41405" s="45"/>
      <c r="L41405" s="45"/>
      <c r="M41405" s="45"/>
    </row>
    <row r="41406" spans="8:13" s="28" customFormat="1" x14ac:dyDescent="0.2">
      <c r="H41406" s="12"/>
      <c r="J41406" s="29"/>
      <c r="K41406" s="45"/>
      <c r="L41406" s="45"/>
      <c r="M41406" s="45"/>
    </row>
    <row r="41407" spans="8:13" s="28" customFormat="1" x14ac:dyDescent="0.2">
      <c r="H41407" s="12"/>
      <c r="J41407" s="29"/>
      <c r="K41407" s="45"/>
      <c r="L41407" s="45"/>
      <c r="M41407" s="45"/>
    </row>
    <row r="41408" spans="8:13" s="28" customFormat="1" x14ac:dyDescent="0.2">
      <c r="H41408" s="12"/>
      <c r="J41408" s="29"/>
      <c r="K41408" s="45"/>
      <c r="L41408" s="45"/>
      <c r="M41408" s="45"/>
    </row>
    <row r="41409" spans="8:13" s="28" customFormat="1" x14ac:dyDescent="0.2">
      <c r="H41409" s="12"/>
      <c r="J41409" s="29"/>
      <c r="K41409" s="45"/>
      <c r="L41409" s="45"/>
      <c r="M41409" s="45"/>
    </row>
    <row r="41410" spans="8:13" s="28" customFormat="1" x14ac:dyDescent="0.2">
      <c r="H41410" s="12"/>
      <c r="J41410" s="29"/>
      <c r="K41410" s="45"/>
      <c r="L41410" s="45"/>
      <c r="M41410" s="45"/>
    </row>
    <row r="41411" spans="8:13" s="28" customFormat="1" x14ac:dyDescent="0.2">
      <c r="H41411" s="12"/>
      <c r="J41411" s="29"/>
      <c r="K41411" s="45"/>
      <c r="L41411" s="45"/>
      <c r="M41411" s="45"/>
    </row>
    <row r="41412" spans="8:13" s="28" customFormat="1" x14ac:dyDescent="0.2">
      <c r="H41412" s="12"/>
      <c r="J41412" s="29"/>
      <c r="K41412" s="45"/>
      <c r="L41412" s="45"/>
      <c r="M41412" s="45"/>
    </row>
    <row r="41413" spans="8:13" s="28" customFormat="1" x14ac:dyDescent="0.2">
      <c r="H41413" s="12"/>
      <c r="J41413" s="29"/>
      <c r="K41413" s="45"/>
      <c r="L41413" s="45"/>
      <c r="M41413" s="45"/>
    </row>
    <row r="41414" spans="8:13" s="28" customFormat="1" x14ac:dyDescent="0.2">
      <c r="H41414" s="12"/>
      <c r="J41414" s="29"/>
      <c r="K41414" s="45"/>
      <c r="L41414" s="45"/>
      <c r="M41414" s="45"/>
    </row>
    <row r="41415" spans="8:13" s="28" customFormat="1" x14ac:dyDescent="0.2">
      <c r="H41415" s="12"/>
      <c r="J41415" s="29"/>
      <c r="K41415" s="45"/>
      <c r="L41415" s="45"/>
      <c r="M41415" s="45"/>
    </row>
    <row r="41416" spans="8:13" s="28" customFormat="1" x14ac:dyDescent="0.2">
      <c r="H41416" s="12"/>
      <c r="J41416" s="29"/>
      <c r="K41416" s="45"/>
      <c r="L41416" s="45"/>
      <c r="M41416" s="45"/>
    </row>
    <row r="41417" spans="8:13" s="28" customFormat="1" x14ac:dyDescent="0.2">
      <c r="H41417" s="12"/>
      <c r="J41417" s="29"/>
      <c r="K41417" s="45"/>
      <c r="L41417" s="45"/>
      <c r="M41417" s="45"/>
    </row>
    <row r="41418" spans="8:13" s="28" customFormat="1" x14ac:dyDescent="0.2">
      <c r="H41418" s="12"/>
      <c r="J41418" s="29"/>
      <c r="K41418" s="45"/>
      <c r="L41418" s="45"/>
      <c r="M41418" s="45"/>
    </row>
    <row r="41419" spans="8:13" s="28" customFormat="1" x14ac:dyDescent="0.2">
      <c r="H41419" s="12"/>
      <c r="J41419" s="29"/>
      <c r="K41419" s="45"/>
      <c r="L41419" s="45"/>
      <c r="M41419" s="45"/>
    </row>
    <row r="41420" spans="8:13" s="28" customFormat="1" x14ac:dyDescent="0.2">
      <c r="H41420" s="12"/>
      <c r="J41420" s="29"/>
      <c r="K41420" s="45"/>
      <c r="L41420" s="45"/>
      <c r="M41420" s="45"/>
    </row>
    <row r="41421" spans="8:13" s="28" customFormat="1" x14ac:dyDescent="0.2">
      <c r="H41421" s="12"/>
      <c r="J41421" s="29"/>
      <c r="K41421" s="45"/>
      <c r="L41421" s="45"/>
      <c r="M41421" s="45"/>
    </row>
    <row r="41422" spans="8:13" s="28" customFormat="1" x14ac:dyDescent="0.2">
      <c r="H41422" s="12"/>
      <c r="J41422" s="29"/>
      <c r="K41422" s="45"/>
      <c r="L41422" s="45"/>
      <c r="M41422" s="45"/>
    </row>
    <row r="41423" spans="8:13" s="28" customFormat="1" x14ac:dyDescent="0.2">
      <c r="H41423" s="12"/>
      <c r="J41423" s="29"/>
      <c r="K41423" s="45"/>
      <c r="L41423" s="45"/>
      <c r="M41423" s="45"/>
    </row>
    <row r="41424" spans="8:13" s="28" customFormat="1" x14ac:dyDescent="0.2">
      <c r="H41424" s="12"/>
      <c r="J41424" s="29"/>
      <c r="K41424" s="45"/>
      <c r="L41424" s="45"/>
      <c r="M41424" s="45"/>
    </row>
    <row r="41425" spans="8:13" s="28" customFormat="1" x14ac:dyDescent="0.2">
      <c r="H41425" s="12"/>
      <c r="J41425" s="29"/>
      <c r="K41425" s="45"/>
      <c r="L41425" s="45"/>
      <c r="M41425" s="45"/>
    </row>
    <row r="41426" spans="8:13" s="28" customFormat="1" x14ac:dyDescent="0.2">
      <c r="H41426" s="12"/>
      <c r="J41426" s="29"/>
      <c r="K41426" s="45"/>
      <c r="L41426" s="45"/>
      <c r="M41426" s="45"/>
    </row>
    <row r="41427" spans="8:13" s="28" customFormat="1" x14ac:dyDescent="0.2">
      <c r="H41427" s="12"/>
      <c r="J41427" s="29"/>
      <c r="K41427" s="45"/>
      <c r="L41427" s="45"/>
      <c r="M41427" s="45"/>
    </row>
    <row r="41428" spans="8:13" s="28" customFormat="1" x14ac:dyDescent="0.2">
      <c r="H41428" s="12"/>
      <c r="J41428" s="29"/>
      <c r="K41428" s="45"/>
      <c r="L41428" s="45"/>
      <c r="M41428" s="45"/>
    </row>
    <row r="41429" spans="8:13" s="28" customFormat="1" x14ac:dyDescent="0.2">
      <c r="H41429" s="12"/>
      <c r="J41429" s="29"/>
      <c r="K41429" s="45"/>
      <c r="L41429" s="45"/>
      <c r="M41429" s="45"/>
    </row>
    <row r="41430" spans="8:13" s="28" customFormat="1" x14ac:dyDescent="0.2">
      <c r="H41430" s="12"/>
      <c r="J41430" s="29"/>
      <c r="K41430" s="45"/>
      <c r="L41430" s="45"/>
      <c r="M41430" s="45"/>
    </row>
    <row r="41431" spans="8:13" s="28" customFormat="1" x14ac:dyDescent="0.2">
      <c r="H41431" s="12"/>
      <c r="J41431" s="29"/>
      <c r="K41431" s="45"/>
      <c r="L41431" s="45"/>
      <c r="M41431" s="45"/>
    </row>
    <row r="41432" spans="8:13" s="28" customFormat="1" x14ac:dyDescent="0.2">
      <c r="H41432" s="12"/>
      <c r="J41432" s="29"/>
      <c r="K41432" s="45"/>
      <c r="L41432" s="45"/>
      <c r="M41432" s="45"/>
    </row>
    <row r="41433" spans="8:13" s="28" customFormat="1" x14ac:dyDescent="0.2">
      <c r="H41433" s="12"/>
      <c r="J41433" s="29"/>
      <c r="K41433" s="45"/>
      <c r="L41433" s="45"/>
      <c r="M41433" s="45"/>
    </row>
    <row r="41434" spans="8:13" s="28" customFormat="1" x14ac:dyDescent="0.2">
      <c r="H41434" s="12"/>
      <c r="J41434" s="29"/>
      <c r="K41434" s="45"/>
      <c r="L41434" s="45"/>
      <c r="M41434" s="45"/>
    </row>
    <row r="41435" spans="8:13" s="28" customFormat="1" x14ac:dyDescent="0.2">
      <c r="H41435" s="12"/>
      <c r="J41435" s="29"/>
      <c r="K41435" s="45"/>
      <c r="L41435" s="45"/>
      <c r="M41435" s="45"/>
    </row>
    <row r="41436" spans="8:13" s="28" customFormat="1" x14ac:dyDescent="0.2">
      <c r="H41436" s="12"/>
      <c r="J41436" s="29"/>
      <c r="K41436" s="45"/>
      <c r="L41436" s="45"/>
      <c r="M41436" s="45"/>
    </row>
    <row r="41437" spans="8:13" s="28" customFormat="1" x14ac:dyDescent="0.2">
      <c r="H41437" s="12"/>
      <c r="J41437" s="29"/>
      <c r="K41437" s="45"/>
      <c r="L41437" s="45"/>
      <c r="M41437" s="45"/>
    </row>
    <row r="41438" spans="8:13" s="28" customFormat="1" x14ac:dyDescent="0.2">
      <c r="H41438" s="12"/>
      <c r="J41438" s="29"/>
      <c r="K41438" s="45"/>
      <c r="L41438" s="45"/>
      <c r="M41438" s="45"/>
    </row>
    <row r="41439" spans="8:13" s="28" customFormat="1" x14ac:dyDescent="0.2">
      <c r="H41439" s="12"/>
      <c r="J41439" s="29"/>
      <c r="K41439" s="45"/>
      <c r="L41439" s="45"/>
      <c r="M41439" s="45"/>
    </row>
    <row r="41440" spans="8:13" s="28" customFormat="1" x14ac:dyDescent="0.2">
      <c r="H41440" s="12"/>
      <c r="J41440" s="29"/>
      <c r="K41440" s="45"/>
      <c r="L41440" s="45"/>
      <c r="M41440" s="45"/>
    </row>
    <row r="41441" spans="8:13" s="28" customFormat="1" x14ac:dyDescent="0.2">
      <c r="H41441" s="12"/>
      <c r="J41441" s="29"/>
      <c r="K41441" s="45"/>
      <c r="L41441" s="45"/>
      <c r="M41441" s="45"/>
    </row>
    <row r="41442" spans="8:13" s="28" customFormat="1" x14ac:dyDescent="0.2">
      <c r="H41442" s="12"/>
      <c r="J41442" s="29"/>
      <c r="K41442" s="45"/>
      <c r="L41442" s="45"/>
      <c r="M41442" s="45"/>
    </row>
    <row r="41443" spans="8:13" s="28" customFormat="1" x14ac:dyDescent="0.2">
      <c r="H41443" s="12"/>
      <c r="J41443" s="29"/>
      <c r="K41443" s="45"/>
      <c r="L41443" s="45"/>
      <c r="M41443" s="45"/>
    </row>
    <row r="41444" spans="8:13" s="28" customFormat="1" x14ac:dyDescent="0.2">
      <c r="H41444" s="12"/>
      <c r="J41444" s="29"/>
      <c r="K41444" s="45"/>
      <c r="L41444" s="45"/>
      <c r="M41444" s="45"/>
    </row>
    <row r="41445" spans="8:13" s="28" customFormat="1" x14ac:dyDescent="0.2">
      <c r="H41445" s="12"/>
      <c r="J41445" s="29"/>
      <c r="K41445" s="45"/>
      <c r="L41445" s="45"/>
      <c r="M41445" s="45"/>
    </row>
    <row r="41446" spans="8:13" s="28" customFormat="1" x14ac:dyDescent="0.2">
      <c r="H41446" s="12"/>
      <c r="J41446" s="29"/>
      <c r="K41446" s="45"/>
      <c r="L41446" s="45"/>
      <c r="M41446" s="45"/>
    </row>
    <row r="41447" spans="8:13" s="28" customFormat="1" x14ac:dyDescent="0.2">
      <c r="H41447" s="12"/>
      <c r="J41447" s="29"/>
      <c r="K41447" s="45"/>
      <c r="L41447" s="45"/>
      <c r="M41447" s="45"/>
    </row>
    <row r="41448" spans="8:13" s="28" customFormat="1" x14ac:dyDescent="0.2">
      <c r="H41448" s="12"/>
      <c r="J41448" s="29"/>
      <c r="K41448" s="45"/>
      <c r="L41448" s="45"/>
      <c r="M41448" s="45"/>
    </row>
    <row r="41449" spans="8:13" s="28" customFormat="1" x14ac:dyDescent="0.2">
      <c r="H41449" s="12"/>
      <c r="J41449" s="29"/>
      <c r="K41449" s="45"/>
      <c r="L41449" s="45"/>
      <c r="M41449" s="45"/>
    </row>
    <row r="41450" spans="8:13" s="28" customFormat="1" x14ac:dyDescent="0.2">
      <c r="H41450" s="12"/>
      <c r="J41450" s="29"/>
      <c r="K41450" s="45"/>
      <c r="L41450" s="45"/>
      <c r="M41450" s="45"/>
    </row>
    <row r="41451" spans="8:13" s="28" customFormat="1" x14ac:dyDescent="0.2">
      <c r="H41451" s="12"/>
      <c r="J41451" s="29"/>
      <c r="K41451" s="45"/>
      <c r="L41451" s="45"/>
      <c r="M41451" s="45"/>
    </row>
    <row r="41452" spans="8:13" s="28" customFormat="1" x14ac:dyDescent="0.2">
      <c r="H41452" s="12"/>
      <c r="J41452" s="29"/>
      <c r="K41452" s="45"/>
      <c r="L41452" s="45"/>
      <c r="M41452" s="45"/>
    </row>
    <row r="41453" spans="8:13" s="28" customFormat="1" x14ac:dyDescent="0.2">
      <c r="H41453" s="12"/>
      <c r="J41453" s="29"/>
      <c r="K41453" s="45"/>
      <c r="L41453" s="45"/>
      <c r="M41453" s="45"/>
    </row>
    <row r="41454" spans="8:13" s="28" customFormat="1" x14ac:dyDescent="0.2">
      <c r="H41454" s="12"/>
      <c r="J41454" s="29"/>
      <c r="K41454" s="45"/>
      <c r="L41454" s="45"/>
      <c r="M41454" s="45"/>
    </row>
    <row r="41455" spans="8:13" s="28" customFormat="1" x14ac:dyDescent="0.2">
      <c r="H41455" s="12"/>
      <c r="J41455" s="29"/>
      <c r="K41455" s="45"/>
      <c r="L41455" s="45"/>
      <c r="M41455" s="45"/>
    </row>
    <row r="41456" spans="8:13" s="28" customFormat="1" x14ac:dyDescent="0.2">
      <c r="H41456" s="12"/>
      <c r="J41456" s="29"/>
      <c r="K41456" s="45"/>
      <c r="L41456" s="45"/>
      <c r="M41456" s="45"/>
    </row>
    <row r="41457" spans="8:13" s="28" customFormat="1" x14ac:dyDescent="0.2">
      <c r="H41457" s="12"/>
      <c r="J41457" s="29"/>
      <c r="K41457" s="45"/>
      <c r="L41457" s="45"/>
      <c r="M41457" s="45"/>
    </row>
    <row r="41458" spans="8:13" s="28" customFormat="1" x14ac:dyDescent="0.2">
      <c r="H41458" s="12"/>
      <c r="J41458" s="29"/>
      <c r="K41458" s="45"/>
      <c r="L41458" s="45"/>
      <c r="M41458" s="45"/>
    </row>
    <row r="41459" spans="8:13" s="28" customFormat="1" x14ac:dyDescent="0.2">
      <c r="H41459" s="12"/>
      <c r="J41459" s="29"/>
      <c r="K41459" s="45"/>
      <c r="L41459" s="45"/>
      <c r="M41459" s="45"/>
    </row>
    <row r="41460" spans="8:13" s="28" customFormat="1" x14ac:dyDescent="0.2">
      <c r="H41460" s="12"/>
      <c r="J41460" s="29"/>
      <c r="K41460" s="45"/>
      <c r="L41460" s="45"/>
      <c r="M41460" s="45"/>
    </row>
    <row r="41461" spans="8:13" s="28" customFormat="1" x14ac:dyDescent="0.2">
      <c r="H41461" s="12"/>
      <c r="J41461" s="29"/>
      <c r="K41461" s="45"/>
      <c r="L41461" s="45"/>
      <c r="M41461" s="45"/>
    </row>
    <row r="41462" spans="8:13" s="28" customFormat="1" x14ac:dyDescent="0.2">
      <c r="H41462" s="12"/>
      <c r="J41462" s="29"/>
      <c r="K41462" s="45"/>
      <c r="L41462" s="45"/>
      <c r="M41462" s="45"/>
    </row>
    <row r="41463" spans="8:13" s="28" customFormat="1" x14ac:dyDescent="0.2">
      <c r="H41463" s="12"/>
      <c r="J41463" s="29"/>
      <c r="K41463" s="45"/>
      <c r="L41463" s="45"/>
      <c r="M41463" s="45"/>
    </row>
    <row r="41464" spans="8:13" s="28" customFormat="1" x14ac:dyDescent="0.2">
      <c r="H41464" s="12"/>
      <c r="J41464" s="29"/>
      <c r="K41464" s="45"/>
      <c r="L41464" s="45"/>
      <c r="M41464" s="45"/>
    </row>
    <row r="41465" spans="8:13" s="28" customFormat="1" x14ac:dyDescent="0.2">
      <c r="H41465" s="12"/>
      <c r="J41465" s="29"/>
      <c r="K41465" s="45"/>
      <c r="L41465" s="45"/>
      <c r="M41465" s="45"/>
    </row>
    <row r="41466" spans="8:13" s="28" customFormat="1" x14ac:dyDescent="0.2">
      <c r="H41466" s="12"/>
      <c r="J41466" s="29"/>
      <c r="K41466" s="45"/>
      <c r="L41466" s="45"/>
      <c r="M41466" s="45"/>
    </row>
    <row r="41467" spans="8:13" s="28" customFormat="1" x14ac:dyDescent="0.2">
      <c r="H41467" s="12"/>
      <c r="J41467" s="29"/>
      <c r="K41467" s="45"/>
      <c r="L41467" s="45"/>
      <c r="M41467" s="45"/>
    </row>
    <row r="41468" spans="8:13" s="28" customFormat="1" x14ac:dyDescent="0.2">
      <c r="H41468" s="12"/>
      <c r="J41468" s="29"/>
      <c r="K41468" s="45"/>
      <c r="L41468" s="45"/>
      <c r="M41468" s="45"/>
    </row>
    <row r="41469" spans="8:13" s="28" customFormat="1" x14ac:dyDescent="0.2">
      <c r="H41469" s="12"/>
      <c r="J41469" s="29"/>
      <c r="K41469" s="45"/>
      <c r="L41469" s="45"/>
      <c r="M41469" s="45"/>
    </row>
    <row r="41470" spans="8:13" s="28" customFormat="1" x14ac:dyDescent="0.2">
      <c r="H41470" s="12"/>
      <c r="J41470" s="29"/>
      <c r="K41470" s="45"/>
      <c r="L41470" s="45"/>
      <c r="M41470" s="45"/>
    </row>
    <row r="41471" spans="8:13" s="28" customFormat="1" x14ac:dyDescent="0.2">
      <c r="H41471" s="12"/>
      <c r="J41471" s="29"/>
      <c r="K41471" s="45"/>
      <c r="L41471" s="45"/>
      <c r="M41471" s="45"/>
    </row>
    <row r="41472" spans="8:13" s="28" customFormat="1" x14ac:dyDescent="0.2">
      <c r="H41472" s="12"/>
      <c r="J41472" s="29"/>
      <c r="K41472" s="45"/>
      <c r="L41472" s="45"/>
      <c r="M41472" s="45"/>
    </row>
    <row r="41473" spans="8:13" s="28" customFormat="1" x14ac:dyDescent="0.2">
      <c r="H41473" s="12"/>
      <c r="J41473" s="29"/>
      <c r="K41473" s="45"/>
      <c r="L41473" s="45"/>
      <c r="M41473" s="45"/>
    </row>
    <row r="41474" spans="8:13" s="28" customFormat="1" x14ac:dyDescent="0.2">
      <c r="H41474" s="12"/>
      <c r="J41474" s="29"/>
      <c r="K41474" s="45"/>
      <c r="L41474" s="45"/>
      <c r="M41474" s="45"/>
    </row>
    <row r="41475" spans="8:13" s="28" customFormat="1" x14ac:dyDescent="0.2">
      <c r="H41475" s="12"/>
      <c r="J41475" s="29"/>
      <c r="K41475" s="45"/>
      <c r="L41475" s="45"/>
      <c r="M41475" s="45"/>
    </row>
    <row r="41476" spans="8:13" s="28" customFormat="1" x14ac:dyDescent="0.2">
      <c r="H41476" s="12"/>
      <c r="J41476" s="29"/>
      <c r="K41476" s="45"/>
      <c r="L41476" s="45"/>
      <c r="M41476" s="45"/>
    </row>
    <row r="41477" spans="8:13" s="28" customFormat="1" x14ac:dyDescent="0.2">
      <c r="H41477" s="12"/>
      <c r="J41477" s="29"/>
      <c r="K41477" s="45"/>
      <c r="L41477" s="45"/>
      <c r="M41477" s="45"/>
    </row>
    <row r="41478" spans="8:13" s="28" customFormat="1" x14ac:dyDescent="0.2">
      <c r="H41478" s="12"/>
      <c r="J41478" s="29"/>
      <c r="K41478" s="45"/>
      <c r="L41478" s="45"/>
      <c r="M41478" s="45"/>
    </row>
    <row r="41479" spans="8:13" s="28" customFormat="1" x14ac:dyDescent="0.2">
      <c r="H41479" s="12"/>
      <c r="J41479" s="29"/>
      <c r="K41479" s="45"/>
      <c r="L41479" s="45"/>
      <c r="M41479" s="45"/>
    </row>
    <row r="41480" spans="8:13" s="28" customFormat="1" x14ac:dyDescent="0.2">
      <c r="H41480" s="12"/>
      <c r="J41480" s="29"/>
      <c r="K41480" s="45"/>
      <c r="L41480" s="45"/>
      <c r="M41480" s="45"/>
    </row>
    <row r="41481" spans="8:13" s="28" customFormat="1" x14ac:dyDescent="0.2">
      <c r="H41481" s="12"/>
      <c r="J41481" s="29"/>
      <c r="K41481" s="45"/>
      <c r="L41481" s="45"/>
      <c r="M41481" s="45"/>
    </row>
    <row r="41482" spans="8:13" s="28" customFormat="1" x14ac:dyDescent="0.2">
      <c r="H41482" s="12"/>
      <c r="J41482" s="29"/>
      <c r="K41482" s="45"/>
      <c r="L41482" s="45"/>
      <c r="M41482" s="45"/>
    </row>
    <row r="41483" spans="8:13" s="28" customFormat="1" x14ac:dyDescent="0.2">
      <c r="H41483" s="12"/>
      <c r="J41483" s="29"/>
      <c r="K41483" s="45"/>
      <c r="L41483" s="45"/>
      <c r="M41483" s="45"/>
    </row>
    <row r="41484" spans="8:13" s="28" customFormat="1" x14ac:dyDescent="0.2">
      <c r="H41484" s="12"/>
      <c r="J41484" s="29"/>
      <c r="K41484" s="45"/>
      <c r="L41484" s="45"/>
      <c r="M41484" s="45"/>
    </row>
    <row r="41485" spans="8:13" s="28" customFormat="1" x14ac:dyDescent="0.2">
      <c r="H41485" s="12"/>
      <c r="J41485" s="29"/>
      <c r="K41485" s="45"/>
      <c r="L41485" s="45"/>
      <c r="M41485" s="45"/>
    </row>
    <row r="41486" spans="8:13" s="28" customFormat="1" x14ac:dyDescent="0.2">
      <c r="H41486" s="12"/>
      <c r="J41486" s="29"/>
      <c r="K41486" s="45"/>
      <c r="L41486" s="45"/>
      <c r="M41486" s="45"/>
    </row>
    <row r="41487" spans="8:13" s="28" customFormat="1" x14ac:dyDescent="0.2">
      <c r="H41487" s="12"/>
      <c r="J41487" s="29"/>
      <c r="K41487" s="45"/>
      <c r="L41487" s="45"/>
      <c r="M41487" s="45"/>
    </row>
    <row r="41488" spans="8:13" s="28" customFormat="1" x14ac:dyDescent="0.2">
      <c r="H41488" s="12"/>
      <c r="J41488" s="29"/>
      <c r="K41488" s="45"/>
      <c r="L41488" s="45"/>
      <c r="M41488" s="45"/>
    </row>
    <row r="41489" spans="8:13" s="28" customFormat="1" x14ac:dyDescent="0.2">
      <c r="H41489" s="12"/>
      <c r="J41489" s="29"/>
      <c r="K41489" s="45"/>
      <c r="L41489" s="45"/>
      <c r="M41489" s="45"/>
    </row>
    <row r="41490" spans="8:13" s="28" customFormat="1" x14ac:dyDescent="0.2">
      <c r="H41490" s="12"/>
      <c r="J41490" s="29"/>
      <c r="K41490" s="45"/>
      <c r="L41490" s="45"/>
      <c r="M41490" s="45"/>
    </row>
    <row r="41491" spans="8:13" s="28" customFormat="1" x14ac:dyDescent="0.2">
      <c r="H41491" s="12"/>
      <c r="J41491" s="29"/>
      <c r="K41491" s="45"/>
      <c r="L41491" s="45"/>
      <c r="M41491" s="45"/>
    </row>
    <row r="41492" spans="8:13" s="28" customFormat="1" x14ac:dyDescent="0.2">
      <c r="H41492" s="12"/>
      <c r="J41492" s="29"/>
      <c r="K41492" s="45"/>
      <c r="L41492" s="45"/>
      <c r="M41492" s="45"/>
    </row>
    <row r="41493" spans="8:13" s="28" customFormat="1" x14ac:dyDescent="0.2">
      <c r="H41493" s="12"/>
      <c r="J41493" s="29"/>
      <c r="K41493" s="45"/>
      <c r="L41493" s="45"/>
      <c r="M41493" s="45"/>
    </row>
    <row r="41494" spans="8:13" s="28" customFormat="1" x14ac:dyDescent="0.2">
      <c r="H41494" s="12"/>
      <c r="J41494" s="29"/>
      <c r="K41494" s="45"/>
      <c r="L41494" s="45"/>
      <c r="M41494" s="45"/>
    </row>
    <row r="41495" spans="8:13" s="28" customFormat="1" x14ac:dyDescent="0.2">
      <c r="H41495" s="12"/>
      <c r="J41495" s="29"/>
      <c r="K41495" s="45"/>
      <c r="L41495" s="45"/>
      <c r="M41495" s="45"/>
    </row>
    <row r="41496" spans="8:13" s="28" customFormat="1" x14ac:dyDescent="0.2">
      <c r="H41496" s="12"/>
      <c r="J41496" s="29"/>
      <c r="K41496" s="45"/>
      <c r="L41496" s="45"/>
      <c r="M41496" s="45"/>
    </row>
    <row r="41497" spans="8:13" s="28" customFormat="1" x14ac:dyDescent="0.2">
      <c r="H41497" s="12"/>
      <c r="J41497" s="29"/>
      <c r="K41497" s="45"/>
      <c r="L41497" s="45"/>
      <c r="M41497" s="45"/>
    </row>
    <row r="41498" spans="8:13" s="28" customFormat="1" x14ac:dyDescent="0.2">
      <c r="H41498" s="12"/>
      <c r="J41498" s="29"/>
      <c r="K41498" s="45"/>
      <c r="L41498" s="45"/>
      <c r="M41498" s="45"/>
    </row>
    <row r="41499" spans="8:13" s="28" customFormat="1" x14ac:dyDescent="0.2">
      <c r="H41499" s="12"/>
      <c r="J41499" s="29"/>
      <c r="K41499" s="45"/>
      <c r="L41499" s="45"/>
      <c r="M41499" s="45"/>
    </row>
    <row r="41500" spans="8:13" s="28" customFormat="1" x14ac:dyDescent="0.2">
      <c r="H41500" s="12"/>
      <c r="J41500" s="29"/>
      <c r="K41500" s="45"/>
      <c r="L41500" s="45"/>
      <c r="M41500" s="45"/>
    </row>
    <row r="41501" spans="8:13" s="28" customFormat="1" x14ac:dyDescent="0.2">
      <c r="H41501" s="12"/>
      <c r="J41501" s="29"/>
      <c r="K41501" s="45"/>
      <c r="L41501" s="45"/>
      <c r="M41501" s="45"/>
    </row>
    <row r="41502" spans="8:13" s="28" customFormat="1" x14ac:dyDescent="0.2">
      <c r="H41502" s="12"/>
      <c r="J41502" s="29"/>
      <c r="K41502" s="45"/>
      <c r="L41502" s="45"/>
      <c r="M41502" s="45"/>
    </row>
    <row r="41503" spans="8:13" s="28" customFormat="1" x14ac:dyDescent="0.2">
      <c r="H41503" s="12"/>
      <c r="J41503" s="29"/>
      <c r="K41503" s="45"/>
      <c r="L41503" s="45"/>
      <c r="M41503" s="45"/>
    </row>
    <row r="41504" spans="8:13" s="28" customFormat="1" x14ac:dyDescent="0.2">
      <c r="H41504" s="12"/>
      <c r="J41504" s="29"/>
      <c r="K41504" s="45"/>
      <c r="L41504" s="45"/>
      <c r="M41504" s="45"/>
    </row>
    <row r="41505" spans="8:13" s="28" customFormat="1" x14ac:dyDescent="0.2">
      <c r="H41505" s="12"/>
      <c r="J41505" s="29"/>
      <c r="K41505" s="45"/>
      <c r="L41505" s="45"/>
      <c r="M41505" s="45"/>
    </row>
    <row r="41506" spans="8:13" s="28" customFormat="1" x14ac:dyDescent="0.2">
      <c r="H41506" s="12"/>
      <c r="J41506" s="29"/>
      <c r="K41506" s="45"/>
      <c r="L41506" s="45"/>
      <c r="M41506" s="45"/>
    </row>
    <row r="41507" spans="8:13" s="28" customFormat="1" x14ac:dyDescent="0.2">
      <c r="H41507" s="12"/>
      <c r="J41507" s="29"/>
      <c r="K41507" s="45"/>
      <c r="L41507" s="45"/>
      <c r="M41507" s="45"/>
    </row>
    <row r="41508" spans="8:13" s="28" customFormat="1" x14ac:dyDescent="0.2">
      <c r="H41508" s="12"/>
      <c r="J41508" s="29"/>
      <c r="K41508" s="45"/>
      <c r="L41508" s="45"/>
      <c r="M41508" s="45"/>
    </row>
    <row r="41509" spans="8:13" s="28" customFormat="1" x14ac:dyDescent="0.2">
      <c r="H41509" s="12"/>
      <c r="J41509" s="29"/>
      <c r="K41509" s="45"/>
      <c r="L41509" s="45"/>
      <c r="M41509" s="45"/>
    </row>
    <row r="41510" spans="8:13" s="28" customFormat="1" x14ac:dyDescent="0.2">
      <c r="H41510" s="12"/>
      <c r="J41510" s="29"/>
      <c r="K41510" s="45"/>
      <c r="L41510" s="45"/>
      <c r="M41510" s="45"/>
    </row>
    <row r="41511" spans="8:13" s="28" customFormat="1" x14ac:dyDescent="0.2">
      <c r="H41511" s="12"/>
      <c r="J41511" s="29"/>
      <c r="K41511" s="45"/>
      <c r="L41511" s="45"/>
      <c r="M41511" s="45"/>
    </row>
    <row r="41512" spans="8:13" s="28" customFormat="1" x14ac:dyDescent="0.2">
      <c r="H41512" s="12"/>
      <c r="J41512" s="29"/>
      <c r="K41512" s="45"/>
      <c r="L41512" s="45"/>
      <c r="M41512" s="45"/>
    </row>
    <row r="41513" spans="8:13" s="28" customFormat="1" x14ac:dyDescent="0.2">
      <c r="H41513" s="12"/>
      <c r="J41513" s="29"/>
      <c r="K41513" s="45"/>
      <c r="L41513" s="45"/>
      <c r="M41513" s="45"/>
    </row>
    <row r="41514" spans="8:13" s="28" customFormat="1" x14ac:dyDescent="0.2">
      <c r="H41514" s="12"/>
      <c r="J41514" s="29"/>
      <c r="K41514" s="45"/>
      <c r="L41514" s="45"/>
      <c r="M41514" s="45"/>
    </row>
    <row r="41515" spans="8:13" s="28" customFormat="1" x14ac:dyDescent="0.2">
      <c r="H41515" s="12"/>
      <c r="J41515" s="29"/>
      <c r="K41515" s="45"/>
      <c r="L41515" s="45"/>
      <c r="M41515" s="45"/>
    </row>
    <row r="41516" spans="8:13" s="28" customFormat="1" x14ac:dyDescent="0.2">
      <c r="H41516" s="12"/>
      <c r="J41516" s="29"/>
      <c r="K41516" s="45"/>
      <c r="L41516" s="45"/>
      <c r="M41516" s="45"/>
    </row>
    <row r="41517" spans="8:13" s="28" customFormat="1" x14ac:dyDescent="0.2">
      <c r="H41517" s="12"/>
      <c r="J41517" s="29"/>
      <c r="K41517" s="45"/>
      <c r="L41517" s="45"/>
      <c r="M41517" s="45"/>
    </row>
    <row r="41518" spans="8:13" s="28" customFormat="1" x14ac:dyDescent="0.2">
      <c r="H41518" s="12"/>
      <c r="J41518" s="29"/>
      <c r="K41518" s="45"/>
      <c r="L41518" s="45"/>
      <c r="M41518" s="45"/>
    </row>
    <row r="41519" spans="8:13" s="28" customFormat="1" x14ac:dyDescent="0.2">
      <c r="H41519" s="12"/>
      <c r="J41519" s="29"/>
      <c r="K41519" s="45"/>
      <c r="L41519" s="45"/>
      <c r="M41519" s="45"/>
    </row>
    <row r="41520" spans="8:13" s="28" customFormat="1" x14ac:dyDescent="0.2">
      <c r="H41520" s="12"/>
      <c r="J41520" s="29"/>
      <c r="K41520" s="45"/>
      <c r="L41520" s="45"/>
      <c r="M41520" s="45"/>
    </row>
    <row r="41521" spans="8:13" s="28" customFormat="1" x14ac:dyDescent="0.2">
      <c r="H41521" s="12"/>
      <c r="J41521" s="29"/>
      <c r="K41521" s="45"/>
      <c r="L41521" s="45"/>
      <c r="M41521" s="45"/>
    </row>
    <row r="41522" spans="8:13" s="28" customFormat="1" x14ac:dyDescent="0.2">
      <c r="H41522" s="12"/>
      <c r="J41522" s="29"/>
      <c r="K41522" s="45"/>
      <c r="L41522" s="45"/>
      <c r="M41522" s="45"/>
    </row>
    <row r="41523" spans="8:13" s="28" customFormat="1" x14ac:dyDescent="0.2">
      <c r="H41523" s="12"/>
      <c r="J41523" s="29"/>
      <c r="K41523" s="45"/>
      <c r="L41523" s="45"/>
      <c r="M41523" s="45"/>
    </row>
    <row r="41524" spans="8:13" s="28" customFormat="1" x14ac:dyDescent="0.2">
      <c r="H41524" s="12"/>
      <c r="J41524" s="29"/>
      <c r="K41524" s="45"/>
      <c r="L41524" s="45"/>
      <c r="M41524" s="45"/>
    </row>
    <row r="41525" spans="8:13" s="28" customFormat="1" x14ac:dyDescent="0.2">
      <c r="H41525" s="12"/>
      <c r="J41525" s="29"/>
      <c r="K41525" s="45"/>
      <c r="L41525" s="45"/>
      <c r="M41525" s="45"/>
    </row>
    <row r="41526" spans="8:13" s="28" customFormat="1" x14ac:dyDescent="0.2">
      <c r="H41526" s="12"/>
      <c r="J41526" s="29"/>
      <c r="K41526" s="45"/>
      <c r="L41526" s="45"/>
      <c r="M41526" s="45"/>
    </row>
    <row r="41527" spans="8:13" s="28" customFormat="1" x14ac:dyDescent="0.2">
      <c r="H41527" s="12"/>
      <c r="J41527" s="29"/>
      <c r="K41527" s="45"/>
      <c r="L41527" s="45"/>
      <c r="M41527" s="45"/>
    </row>
    <row r="41528" spans="8:13" s="28" customFormat="1" x14ac:dyDescent="0.2">
      <c r="H41528" s="12"/>
      <c r="J41528" s="29"/>
      <c r="K41528" s="45"/>
      <c r="L41528" s="45"/>
      <c r="M41528" s="45"/>
    </row>
    <row r="41529" spans="8:13" s="28" customFormat="1" x14ac:dyDescent="0.2">
      <c r="H41529" s="12"/>
      <c r="J41529" s="29"/>
      <c r="K41529" s="45"/>
      <c r="L41529" s="45"/>
      <c r="M41529" s="45"/>
    </row>
    <row r="41530" spans="8:13" s="28" customFormat="1" x14ac:dyDescent="0.2">
      <c r="H41530" s="12"/>
      <c r="J41530" s="29"/>
      <c r="K41530" s="45"/>
      <c r="L41530" s="45"/>
      <c r="M41530" s="45"/>
    </row>
    <row r="41531" spans="8:13" s="28" customFormat="1" x14ac:dyDescent="0.2">
      <c r="H41531" s="12"/>
      <c r="J41531" s="29"/>
      <c r="K41531" s="45"/>
      <c r="L41531" s="45"/>
      <c r="M41531" s="45"/>
    </row>
    <row r="41532" spans="8:13" s="28" customFormat="1" x14ac:dyDescent="0.2">
      <c r="H41532" s="12"/>
      <c r="J41532" s="29"/>
      <c r="K41532" s="45"/>
      <c r="L41532" s="45"/>
      <c r="M41532" s="45"/>
    </row>
    <row r="41533" spans="8:13" s="28" customFormat="1" x14ac:dyDescent="0.2">
      <c r="H41533" s="12"/>
      <c r="J41533" s="29"/>
      <c r="K41533" s="45"/>
      <c r="L41533" s="45"/>
      <c r="M41533" s="45"/>
    </row>
    <row r="41534" spans="8:13" s="28" customFormat="1" x14ac:dyDescent="0.2">
      <c r="H41534" s="12"/>
      <c r="J41534" s="29"/>
      <c r="K41534" s="45"/>
      <c r="L41534" s="45"/>
      <c r="M41534" s="45"/>
    </row>
    <row r="41535" spans="8:13" s="28" customFormat="1" x14ac:dyDescent="0.2">
      <c r="H41535" s="12"/>
      <c r="J41535" s="29"/>
      <c r="K41535" s="45"/>
      <c r="L41535" s="45"/>
      <c r="M41535" s="45"/>
    </row>
    <row r="41536" spans="8:13" s="28" customFormat="1" x14ac:dyDescent="0.2">
      <c r="H41536" s="12"/>
      <c r="J41536" s="29"/>
      <c r="K41536" s="45"/>
      <c r="L41536" s="45"/>
      <c r="M41536" s="45"/>
    </row>
    <row r="41537" spans="8:13" s="28" customFormat="1" x14ac:dyDescent="0.2">
      <c r="H41537" s="12"/>
      <c r="J41537" s="29"/>
      <c r="K41537" s="45"/>
      <c r="L41537" s="45"/>
      <c r="M41537" s="45"/>
    </row>
    <row r="41538" spans="8:13" s="28" customFormat="1" x14ac:dyDescent="0.2">
      <c r="H41538" s="12"/>
      <c r="J41538" s="29"/>
      <c r="K41538" s="45"/>
      <c r="L41538" s="45"/>
      <c r="M41538" s="45"/>
    </row>
    <row r="41539" spans="8:13" s="28" customFormat="1" x14ac:dyDescent="0.2">
      <c r="H41539" s="12"/>
      <c r="J41539" s="29"/>
      <c r="K41539" s="45"/>
      <c r="L41539" s="45"/>
      <c r="M41539" s="45"/>
    </row>
    <row r="41540" spans="8:13" s="28" customFormat="1" x14ac:dyDescent="0.2">
      <c r="H41540" s="12"/>
      <c r="J41540" s="29"/>
      <c r="K41540" s="45"/>
      <c r="L41540" s="45"/>
      <c r="M41540" s="45"/>
    </row>
    <row r="41541" spans="8:13" s="28" customFormat="1" x14ac:dyDescent="0.2">
      <c r="H41541" s="12"/>
      <c r="J41541" s="29"/>
      <c r="K41541" s="45"/>
      <c r="L41541" s="45"/>
      <c r="M41541" s="45"/>
    </row>
    <row r="41542" spans="8:13" s="28" customFormat="1" x14ac:dyDescent="0.2">
      <c r="H41542" s="12"/>
      <c r="J41542" s="29"/>
      <c r="K41542" s="45"/>
      <c r="L41542" s="45"/>
      <c r="M41542" s="45"/>
    </row>
    <row r="41543" spans="8:13" s="28" customFormat="1" x14ac:dyDescent="0.2">
      <c r="H41543" s="12"/>
      <c r="J41543" s="29"/>
      <c r="K41543" s="45"/>
      <c r="L41543" s="45"/>
      <c r="M41543" s="45"/>
    </row>
    <row r="41544" spans="8:13" s="28" customFormat="1" x14ac:dyDescent="0.2">
      <c r="H41544" s="12"/>
      <c r="J41544" s="29"/>
      <c r="K41544" s="45"/>
      <c r="L41544" s="45"/>
      <c r="M41544" s="45"/>
    </row>
    <row r="41545" spans="8:13" s="28" customFormat="1" x14ac:dyDescent="0.2">
      <c r="H41545" s="12"/>
      <c r="J41545" s="29"/>
      <c r="K41545" s="45"/>
      <c r="L41545" s="45"/>
      <c r="M41545" s="45"/>
    </row>
    <row r="41546" spans="8:13" s="28" customFormat="1" x14ac:dyDescent="0.2">
      <c r="H41546" s="12"/>
      <c r="J41546" s="29"/>
      <c r="K41546" s="45"/>
      <c r="L41546" s="45"/>
      <c r="M41546" s="45"/>
    </row>
    <row r="41547" spans="8:13" s="28" customFormat="1" x14ac:dyDescent="0.2">
      <c r="H41547" s="12"/>
      <c r="J41547" s="29"/>
      <c r="K41547" s="45"/>
      <c r="L41547" s="45"/>
      <c r="M41547" s="45"/>
    </row>
    <row r="41548" spans="8:13" s="28" customFormat="1" x14ac:dyDescent="0.2">
      <c r="H41548" s="12"/>
      <c r="J41548" s="29"/>
      <c r="K41548" s="45"/>
      <c r="L41548" s="45"/>
      <c r="M41548" s="45"/>
    </row>
    <row r="41549" spans="8:13" s="28" customFormat="1" x14ac:dyDescent="0.2">
      <c r="H41549" s="12"/>
      <c r="J41549" s="29"/>
      <c r="K41549" s="45"/>
      <c r="L41549" s="45"/>
      <c r="M41549" s="45"/>
    </row>
    <row r="41550" spans="8:13" s="28" customFormat="1" x14ac:dyDescent="0.2">
      <c r="H41550" s="12"/>
      <c r="J41550" s="29"/>
      <c r="K41550" s="45"/>
      <c r="L41550" s="45"/>
      <c r="M41550" s="45"/>
    </row>
    <row r="41551" spans="8:13" s="28" customFormat="1" x14ac:dyDescent="0.2">
      <c r="H41551" s="12"/>
      <c r="J41551" s="29"/>
      <c r="K41551" s="45"/>
      <c r="L41551" s="45"/>
      <c r="M41551" s="45"/>
    </row>
    <row r="41552" spans="8:13" s="28" customFormat="1" x14ac:dyDescent="0.2">
      <c r="H41552" s="12"/>
      <c r="J41552" s="29"/>
      <c r="K41552" s="45"/>
      <c r="L41552" s="45"/>
      <c r="M41552" s="45"/>
    </row>
    <row r="41553" spans="8:13" s="28" customFormat="1" x14ac:dyDescent="0.2">
      <c r="H41553" s="12"/>
      <c r="J41553" s="29"/>
      <c r="K41553" s="45"/>
      <c r="L41553" s="45"/>
      <c r="M41553" s="45"/>
    </row>
    <row r="41554" spans="8:13" s="28" customFormat="1" x14ac:dyDescent="0.2">
      <c r="H41554" s="12"/>
      <c r="J41554" s="29"/>
      <c r="K41554" s="45"/>
      <c r="L41554" s="45"/>
      <c r="M41554" s="45"/>
    </row>
    <row r="41555" spans="8:13" s="28" customFormat="1" x14ac:dyDescent="0.2">
      <c r="H41555" s="12"/>
      <c r="J41555" s="29"/>
      <c r="K41555" s="45"/>
      <c r="L41555" s="45"/>
      <c r="M41555" s="45"/>
    </row>
    <row r="41556" spans="8:13" s="28" customFormat="1" x14ac:dyDescent="0.2">
      <c r="H41556" s="12"/>
      <c r="J41556" s="29"/>
      <c r="K41556" s="45"/>
      <c r="L41556" s="45"/>
      <c r="M41556" s="45"/>
    </row>
    <row r="41557" spans="8:13" s="28" customFormat="1" x14ac:dyDescent="0.2">
      <c r="H41557" s="12"/>
      <c r="J41557" s="29"/>
      <c r="K41557" s="45"/>
      <c r="L41557" s="45"/>
      <c r="M41557" s="45"/>
    </row>
    <row r="41558" spans="8:13" s="28" customFormat="1" x14ac:dyDescent="0.2">
      <c r="H41558" s="12"/>
      <c r="J41558" s="29"/>
      <c r="K41558" s="45"/>
      <c r="L41558" s="45"/>
      <c r="M41558" s="45"/>
    </row>
    <row r="41559" spans="8:13" s="28" customFormat="1" x14ac:dyDescent="0.2">
      <c r="H41559" s="12"/>
      <c r="J41559" s="29"/>
      <c r="K41559" s="45"/>
      <c r="L41559" s="45"/>
      <c r="M41559" s="45"/>
    </row>
    <row r="41560" spans="8:13" s="28" customFormat="1" x14ac:dyDescent="0.2">
      <c r="H41560" s="12"/>
      <c r="J41560" s="29"/>
      <c r="K41560" s="45"/>
      <c r="L41560" s="45"/>
      <c r="M41560" s="45"/>
    </row>
    <row r="41561" spans="8:13" s="28" customFormat="1" x14ac:dyDescent="0.2">
      <c r="H41561" s="12"/>
      <c r="J41561" s="29"/>
      <c r="K41561" s="45"/>
      <c r="L41561" s="45"/>
      <c r="M41561" s="45"/>
    </row>
    <row r="41562" spans="8:13" s="28" customFormat="1" x14ac:dyDescent="0.2">
      <c r="H41562" s="12"/>
      <c r="J41562" s="29"/>
      <c r="K41562" s="45"/>
      <c r="L41562" s="45"/>
      <c r="M41562" s="45"/>
    </row>
    <row r="41563" spans="8:13" s="28" customFormat="1" x14ac:dyDescent="0.2">
      <c r="H41563" s="12"/>
      <c r="J41563" s="29"/>
      <c r="K41563" s="45"/>
      <c r="L41563" s="45"/>
      <c r="M41563" s="45"/>
    </row>
    <row r="41564" spans="8:13" s="28" customFormat="1" x14ac:dyDescent="0.2">
      <c r="H41564" s="12"/>
      <c r="J41564" s="29"/>
      <c r="K41564" s="45"/>
      <c r="L41564" s="45"/>
      <c r="M41564" s="45"/>
    </row>
    <row r="41565" spans="8:13" s="28" customFormat="1" x14ac:dyDescent="0.2">
      <c r="H41565" s="12"/>
      <c r="J41565" s="29"/>
      <c r="K41565" s="45"/>
      <c r="L41565" s="45"/>
      <c r="M41565" s="45"/>
    </row>
    <row r="41566" spans="8:13" s="28" customFormat="1" x14ac:dyDescent="0.2">
      <c r="H41566" s="12"/>
      <c r="J41566" s="29"/>
      <c r="K41566" s="45"/>
      <c r="L41566" s="45"/>
      <c r="M41566" s="45"/>
    </row>
    <row r="41567" spans="8:13" s="28" customFormat="1" x14ac:dyDescent="0.2">
      <c r="H41567" s="12"/>
      <c r="J41567" s="29"/>
      <c r="K41567" s="45"/>
      <c r="L41567" s="45"/>
      <c r="M41567" s="45"/>
    </row>
    <row r="41568" spans="8:13" s="28" customFormat="1" x14ac:dyDescent="0.2">
      <c r="H41568" s="12"/>
      <c r="J41568" s="29"/>
      <c r="K41568" s="45"/>
      <c r="L41568" s="45"/>
      <c r="M41568" s="45"/>
    </row>
    <row r="41569" spans="8:13" s="28" customFormat="1" x14ac:dyDescent="0.2">
      <c r="H41569" s="12"/>
      <c r="J41569" s="29"/>
      <c r="K41569" s="45"/>
      <c r="L41569" s="45"/>
      <c r="M41569" s="45"/>
    </row>
    <row r="41570" spans="8:13" s="28" customFormat="1" x14ac:dyDescent="0.2">
      <c r="H41570" s="12"/>
      <c r="J41570" s="29"/>
      <c r="K41570" s="45"/>
      <c r="L41570" s="45"/>
      <c r="M41570" s="45"/>
    </row>
    <row r="41571" spans="8:13" s="28" customFormat="1" x14ac:dyDescent="0.2">
      <c r="H41571" s="12"/>
      <c r="J41571" s="29"/>
      <c r="K41571" s="45"/>
      <c r="L41571" s="45"/>
      <c r="M41571" s="45"/>
    </row>
    <row r="41572" spans="8:13" s="28" customFormat="1" x14ac:dyDescent="0.2">
      <c r="H41572" s="12"/>
      <c r="J41572" s="29"/>
      <c r="K41572" s="45"/>
      <c r="L41572" s="45"/>
      <c r="M41572" s="45"/>
    </row>
    <row r="41573" spans="8:13" s="28" customFormat="1" x14ac:dyDescent="0.2">
      <c r="H41573" s="12"/>
      <c r="J41573" s="29"/>
      <c r="K41573" s="45"/>
      <c r="L41573" s="45"/>
      <c r="M41573" s="45"/>
    </row>
    <row r="41574" spans="8:13" s="28" customFormat="1" x14ac:dyDescent="0.2">
      <c r="H41574" s="12"/>
      <c r="J41574" s="29"/>
      <c r="K41574" s="45"/>
      <c r="L41574" s="45"/>
      <c r="M41574" s="45"/>
    </row>
    <row r="41575" spans="8:13" s="28" customFormat="1" x14ac:dyDescent="0.2">
      <c r="H41575" s="12"/>
      <c r="J41575" s="29"/>
      <c r="K41575" s="45"/>
      <c r="L41575" s="45"/>
      <c r="M41575" s="45"/>
    </row>
    <row r="41576" spans="8:13" s="28" customFormat="1" x14ac:dyDescent="0.2">
      <c r="H41576" s="12"/>
      <c r="J41576" s="29"/>
      <c r="K41576" s="45"/>
      <c r="L41576" s="45"/>
      <c r="M41576" s="45"/>
    </row>
    <row r="41577" spans="8:13" s="28" customFormat="1" x14ac:dyDescent="0.2">
      <c r="H41577" s="12"/>
      <c r="J41577" s="29"/>
      <c r="K41577" s="45"/>
      <c r="L41577" s="45"/>
      <c r="M41577" s="45"/>
    </row>
    <row r="41578" spans="8:13" s="28" customFormat="1" x14ac:dyDescent="0.2">
      <c r="H41578" s="12"/>
      <c r="J41578" s="29"/>
      <c r="K41578" s="45"/>
      <c r="L41578" s="45"/>
      <c r="M41578" s="45"/>
    </row>
    <row r="41579" spans="8:13" s="28" customFormat="1" x14ac:dyDescent="0.2">
      <c r="H41579" s="12"/>
      <c r="J41579" s="29"/>
      <c r="K41579" s="45"/>
      <c r="L41579" s="45"/>
      <c r="M41579" s="45"/>
    </row>
    <row r="41580" spans="8:13" s="28" customFormat="1" x14ac:dyDescent="0.2">
      <c r="H41580" s="12"/>
      <c r="J41580" s="29"/>
      <c r="K41580" s="45"/>
      <c r="L41580" s="45"/>
      <c r="M41580" s="45"/>
    </row>
    <row r="41581" spans="8:13" s="28" customFormat="1" x14ac:dyDescent="0.2">
      <c r="H41581" s="12"/>
      <c r="J41581" s="29"/>
      <c r="K41581" s="45"/>
      <c r="L41581" s="45"/>
      <c r="M41581" s="45"/>
    </row>
    <row r="41582" spans="8:13" s="28" customFormat="1" x14ac:dyDescent="0.2">
      <c r="H41582" s="12"/>
      <c r="J41582" s="29"/>
      <c r="K41582" s="45"/>
      <c r="L41582" s="45"/>
      <c r="M41582" s="45"/>
    </row>
    <row r="41583" spans="8:13" s="28" customFormat="1" x14ac:dyDescent="0.2">
      <c r="H41583" s="12"/>
      <c r="J41583" s="29"/>
      <c r="K41583" s="45"/>
      <c r="L41583" s="45"/>
      <c r="M41583" s="45"/>
    </row>
    <row r="41584" spans="8:13" s="28" customFormat="1" x14ac:dyDescent="0.2">
      <c r="H41584" s="12"/>
      <c r="J41584" s="29"/>
      <c r="K41584" s="45"/>
      <c r="L41584" s="45"/>
      <c r="M41584" s="45"/>
    </row>
    <row r="41585" spans="8:13" s="28" customFormat="1" x14ac:dyDescent="0.2">
      <c r="H41585" s="12"/>
      <c r="J41585" s="29"/>
      <c r="K41585" s="45"/>
      <c r="L41585" s="45"/>
      <c r="M41585" s="45"/>
    </row>
    <row r="41586" spans="8:13" s="28" customFormat="1" x14ac:dyDescent="0.2">
      <c r="H41586" s="12"/>
      <c r="J41586" s="29"/>
      <c r="K41586" s="45"/>
      <c r="L41586" s="45"/>
      <c r="M41586" s="45"/>
    </row>
    <row r="41587" spans="8:13" s="28" customFormat="1" x14ac:dyDescent="0.2">
      <c r="H41587" s="12"/>
      <c r="J41587" s="29"/>
      <c r="K41587" s="45"/>
      <c r="L41587" s="45"/>
      <c r="M41587" s="45"/>
    </row>
    <row r="41588" spans="8:13" s="28" customFormat="1" x14ac:dyDescent="0.2">
      <c r="H41588" s="12"/>
      <c r="J41588" s="29"/>
      <c r="K41588" s="45"/>
      <c r="L41588" s="45"/>
      <c r="M41588" s="45"/>
    </row>
    <row r="41589" spans="8:13" s="28" customFormat="1" x14ac:dyDescent="0.2">
      <c r="H41589" s="12"/>
      <c r="J41589" s="29"/>
      <c r="K41589" s="45"/>
      <c r="L41589" s="45"/>
      <c r="M41589" s="45"/>
    </row>
    <row r="41590" spans="8:13" s="28" customFormat="1" x14ac:dyDescent="0.2">
      <c r="H41590" s="12"/>
      <c r="J41590" s="29"/>
      <c r="K41590" s="45"/>
      <c r="L41590" s="45"/>
      <c r="M41590" s="45"/>
    </row>
    <row r="41591" spans="8:13" s="28" customFormat="1" x14ac:dyDescent="0.2">
      <c r="H41591" s="12"/>
      <c r="J41591" s="29"/>
      <c r="K41591" s="45"/>
      <c r="L41591" s="45"/>
      <c r="M41591" s="45"/>
    </row>
    <row r="41592" spans="8:13" s="28" customFormat="1" x14ac:dyDescent="0.2">
      <c r="H41592" s="12"/>
      <c r="J41592" s="29"/>
      <c r="K41592" s="45"/>
      <c r="L41592" s="45"/>
      <c r="M41592" s="45"/>
    </row>
    <row r="41593" spans="8:13" s="28" customFormat="1" x14ac:dyDescent="0.2">
      <c r="H41593" s="12"/>
      <c r="J41593" s="29"/>
      <c r="K41593" s="45"/>
      <c r="L41593" s="45"/>
      <c r="M41593" s="45"/>
    </row>
    <row r="41594" spans="8:13" s="28" customFormat="1" x14ac:dyDescent="0.2">
      <c r="H41594" s="12"/>
      <c r="J41594" s="29"/>
      <c r="K41594" s="45"/>
      <c r="L41594" s="45"/>
      <c r="M41594" s="45"/>
    </row>
    <row r="41595" spans="8:13" s="28" customFormat="1" x14ac:dyDescent="0.2">
      <c r="H41595" s="12"/>
      <c r="J41595" s="29"/>
      <c r="K41595" s="45"/>
      <c r="L41595" s="45"/>
      <c r="M41595" s="45"/>
    </row>
    <row r="41596" spans="8:13" s="28" customFormat="1" x14ac:dyDescent="0.2">
      <c r="H41596" s="12"/>
      <c r="J41596" s="29"/>
      <c r="K41596" s="45"/>
      <c r="L41596" s="45"/>
      <c r="M41596" s="45"/>
    </row>
    <row r="41597" spans="8:13" s="28" customFormat="1" x14ac:dyDescent="0.2">
      <c r="H41597" s="12"/>
      <c r="J41597" s="29"/>
      <c r="K41597" s="45"/>
      <c r="L41597" s="45"/>
      <c r="M41597" s="45"/>
    </row>
    <row r="41598" spans="8:13" s="28" customFormat="1" x14ac:dyDescent="0.2">
      <c r="H41598" s="12"/>
      <c r="J41598" s="29"/>
      <c r="K41598" s="45"/>
      <c r="L41598" s="45"/>
      <c r="M41598" s="45"/>
    </row>
    <row r="41599" spans="8:13" s="28" customFormat="1" x14ac:dyDescent="0.2">
      <c r="H41599" s="12"/>
      <c r="J41599" s="29"/>
      <c r="K41599" s="45"/>
      <c r="L41599" s="45"/>
      <c r="M41599" s="45"/>
    </row>
    <row r="41600" spans="8:13" s="28" customFormat="1" x14ac:dyDescent="0.2">
      <c r="H41600" s="12"/>
      <c r="J41600" s="29"/>
      <c r="K41600" s="45"/>
      <c r="L41600" s="45"/>
      <c r="M41600" s="45"/>
    </row>
    <row r="41601" spans="8:13" s="28" customFormat="1" x14ac:dyDescent="0.2">
      <c r="H41601" s="12"/>
      <c r="J41601" s="29"/>
      <c r="K41601" s="45"/>
      <c r="L41601" s="45"/>
      <c r="M41601" s="45"/>
    </row>
    <row r="41602" spans="8:13" s="28" customFormat="1" x14ac:dyDescent="0.2">
      <c r="H41602" s="12"/>
      <c r="J41602" s="29"/>
      <c r="K41602" s="45"/>
      <c r="L41602" s="45"/>
      <c r="M41602" s="45"/>
    </row>
    <row r="41603" spans="8:13" s="28" customFormat="1" x14ac:dyDescent="0.2">
      <c r="H41603" s="12"/>
      <c r="J41603" s="29"/>
      <c r="K41603" s="45"/>
      <c r="L41603" s="45"/>
      <c r="M41603" s="45"/>
    </row>
    <row r="41604" spans="8:13" s="28" customFormat="1" x14ac:dyDescent="0.2">
      <c r="H41604" s="12"/>
      <c r="J41604" s="29"/>
      <c r="K41604" s="45"/>
      <c r="L41604" s="45"/>
      <c r="M41604" s="45"/>
    </row>
    <row r="41605" spans="8:13" s="28" customFormat="1" x14ac:dyDescent="0.2">
      <c r="H41605" s="12"/>
      <c r="J41605" s="29"/>
      <c r="K41605" s="45"/>
      <c r="L41605" s="45"/>
      <c r="M41605" s="45"/>
    </row>
    <row r="41606" spans="8:13" s="28" customFormat="1" x14ac:dyDescent="0.2">
      <c r="H41606" s="12"/>
      <c r="J41606" s="29"/>
      <c r="K41606" s="45"/>
      <c r="L41606" s="45"/>
      <c r="M41606" s="45"/>
    </row>
    <row r="41607" spans="8:13" s="28" customFormat="1" x14ac:dyDescent="0.2">
      <c r="H41607" s="12"/>
      <c r="J41607" s="29"/>
      <c r="K41607" s="45"/>
      <c r="L41607" s="45"/>
      <c r="M41607" s="45"/>
    </row>
    <row r="41608" spans="8:13" s="28" customFormat="1" x14ac:dyDescent="0.2">
      <c r="H41608" s="12"/>
      <c r="J41608" s="29"/>
      <c r="K41608" s="45"/>
      <c r="L41608" s="45"/>
      <c r="M41608" s="45"/>
    </row>
    <row r="41609" spans="8:13" s="28" customFormat="1" x14ac:dyDescent="0.2">
      <c r="H41609" s="12"/>
      <c r="J41609" s="29"/>
      <c r="K41609" s="45"/>
      <c r="L41609" s="45"/>
      <c r="M41609" s="45"/>
    </row>
    <row r="41610" spans="8:13" s="28" customFormat="1" x14ac:dyDescent="0.2">
      <c r="H41610" s="12"/>
      <c r="J41610" s="29"/>
      <c r="K41610" s="45"/>
      <c r="L41610" s="45"/>
      <c r="M41610" s="45"/>
    </row>
    <row r="41611" spans="8:13" s="28" customFormat="1" x14ac:dyDescent="0.2">
      <c r="H41611" s="12"/>
      <c r="J41611" s="29"/>
      <c r="K41611" s="45"/>
      <c r="L41611" s="45"/>
      <c r="M41611" s="45"/>
    </row>
    <row r="41612" spans="8:13" s="28" customFormat="1" x14ac:dyDescent="0.2">
      <c r="H41612" s="12"/>
      <c r="J41612" s="29"/>
      <c r="K41612" s="45"/>
      <c r="L41612" s="45"/>
      <c r="M41612" s="45"/>
    </row>
    <row r="41613" spans="8:13" s="28" customFormat="1" x14ac:dyDescent="0.2">
      <c r="H41613" s="12"/>
      <c r="J41613" s="29"/>
      <c r="K41613" s="45"/>
      <c r="L41613" s="45"/>
      <c r="M41613" s="45"/>
    </row>
    <row r="41614" spans="8:13" s="28" customFormat="1" x14ac:dyDescent="0.2">
      <c r="H41614" s="12"/>
      <c r="J41614" s="29"/>
      <c r="K41614" s="45"/>
      <c r="L41614" s="45"/>
      <c r="M41614" s="45"/>
    </row>
    <row r="41615" spans="8:13" s="28" customFormat="1" x14ac:dyDescent="0.2">
      <c r="H41615" s="12"/>
      <c r="J41615" s="29"/>
      <c r="K41615" s="45"/>
      <c r="L41615" s="45"/>
      <c r="M41615" s="45"/>
    </row>
    <row r="41616" spans="8:13" s="28" customFormat="1" x14ac:dyDescent="0.2">
      <c r="H41616" s="12"/>
      <c r="J41616" s="29"/>
      <c r="K41616" s="45"/>
      <c r="L41616" s="45"/>
      <c r="M41616" s="45"/>
    </row>
    <row r="41617" spans="8:13" s="28" customFormat="1" x14ac:dyDescent="0.2">
      <c r="H41617" s="12"/>
      <c r="J41617" s="29"/>
      <c r="K41617" s="45"/>
      <c r="L41617" s="45"/>
      <c r="M41617" s="45"/>
    </row>
    <row r="41618" spans="8:13" s="28" customFormat="1" x14ac:dyDescent="0.2">
      <c r="H41618" s="12"/>
      <c r="J41618" s="29"/>
      <c r="K41618" s="45"/>
      <c r="L41618" s="45"/>
      <c r="M41618" s="45"/>
    </row>
    <row r="41619" spans="8:13" s="28" customFormat="1" x14ac:dyDescent="0.2">
      <c r="H41619" s="12"/>
      <c r="J41619" s="29"/>
      <c r="K41619" s="45"/>
      <c r="L41619" s="45"/>
      <c r="M41619" s="45"/>
    </row>
    <row r="41620" spans="8:13" s="28" customFormat="1" x14ac:dyDescent="0.2">
      <c r="H41620" s="12"/>
      <c r="J41620" s="29"/>
      <c r="K41620" s="45"/>
      <c r="L41620" s="45"/>
      <c r="M41620" s="45"/>
    </row>
    <row r="41621" spans="8:13" s="28" customFormat="1" x14ac:dyDescent="0.2">
      <c r="H41621" s="12"/>
      <c r="J41621" s="29"/>
      <c r="K41621" s="45"/>
      <c r="L41621" s="45"/>
      <c r="M41621" s="45"/>
    </row>
    <row r="41622" spans="8:13" s="28" customFormat="1" x14ac:dyDescent="0.2">
      <c r="H41622" s="12"/>
      <c r="J41622" s="29"/>
      <c r="K41622" s="45"/>
      <c r="L41622" s="45"/>
      <c r="M41622" s="45"/>
    </row>
    <row r="41623" spans="8:13" s="28" customFormat="1" x14ac:dyDescent="0.2">
      <c r="H41623" s="12"/>
      <c r="J41623" s="29"/>
      <c r="K41623" s="45"/>
      <c r="L41623" s="45"/>
      <c r="M41623" s="45"/>
    </row>
    <row r="41624" spans="8:13" s="28" customFormat="1" x14ac:dyDescent="0.2">
      <c r="H41624" s="12"/>
      <c r="J41624" s="29"/>
      <c r="K41624" s="45"/>
      <c r="L41624" s="45"/>
      <c r="M41624" s="45"/>
    </row>
    <row r="41625" spans="8:13" s="28" customFormat="1" x14ac:dyDescent="0.2">
      <c r="H41625" s="12"/>
      <c r="J41625" s="29"/>
      <c r="K41625" s="45"/>
      <c r="L41625" s="45"/>
      <c r="M41625" s="45"/>
    </row>
    <row r="41626" spans="8:13" s="28" customFormat="1" x14ac:dyDescent="0.2">
      <c r="H41626" s="12"/>
      <c r="J41626" s="29"/>
      <c r="K41626" s="45"/>
      <c r="L41626" s="45"/>
      <c r="M41626" s="45"/>
    </row>
    <row r="41627" spans="8:13" s="28" customFormat="1" x14ac:dyDescent="0.2">
      <c r="H41627" s="12"/>
      <c r="J41627" s="29"/>
      <c r="K41627" s="45"/>
      <c r="L41627" s="45"/>
      <c r="M41627" s="45"/>
    </row>
    <row r="41628" spans="8:13" s="28" customFormat="1" x14ac:dyDescent="0.2">
      <c r="H41628" s="12"/>
      <c r="J41628" s="29"/>
      <c r="K41628" s="45"/>
      <c r="L41628" s="45"/>
      <c r="M41628" s="45"/>
    </row>
    <row r="41629" spans="8:13" s="28" customFormat="1" x14ac:dyDescent="0.2">
      <c r="H41629" s="12"/>
      <c r="J41629" s="29"/>
      <c r="K41629" s="45"/>
      <c r="L41629" s="45"/>
      <c r="M41629" s="45"/>
    </row>
    <row r="41630" spans="8:13" s="28" customFormat="1" x14ac:dyDescent="0.2">
      <c r="H41630" s="12"/>
      <c r="J41630" s="29"/>
      <c r="K41630" s="45"/>
      <c r="L41630" s="45"/>
      <c r="M41630" s="45"/>
    </row>
    <row r="41631" spans="8:13" s="28" customFormat="1" x14ac:dyDescent="0.2">
      <c r="H41631" s="12"/>
      <c r="J41631" s="29"/>
      <c r="K41631" s="45"/>
      <c r="L41631" s="45"/>
      <c r="M41631" s="45"/>
    </row>
    <row r="41632" spans="8:13" s="28" customFormat="1" x14ac:dyDescent="0.2">
      <c r="H41632" s="12"/>
      <c r="J41632" s="29"/>
      <c r="K41632" s="45"/>
      <c r="L41632" s="45"/>
      <c r="M41632" s="45"/>
    </row>
    <row r="41633" spans="8:13" s="28" customFormat="1" x14ac:dyDescent="0.2">
      <c r="H41633" s="12"/>
      <c r="J41633" s="29"/>
      <c r="K41633" s="45"/>
      <c r="L41633" s="45"/>
      <c r="M41633" s="45"/>
    </row>
    <row r="41634" spans="8:13" s="28" customFormat="1" x14ac:dyDescent="0.2">
      <c r="H41634" s="12"/>
      <c r="J41634" s="29"/>
      <c r="K41634" s="45"/>
      <c r="L41634" s="45"/>
      <c r="M41634" s="45"/>
    </row>
    <row r="41635" spans="8:13" s="28" customFormat="1" x14ac:dyDescent="0.2">
      <c r="H41635" s="12"/>
      <c r="J41635" s="29"/>
      <c r="K41635" s="45"/>
      <c r="L41635" s="45"/>
      <c r="M41635" s="45"/>
    </row>
    <row r="41636" spans="8:13" s="28" customFormat="1" x14ac:dyDescent="0.2">
      <c r="H41636" s="12"/>
      <c r="J41636" s="29"/>
      <c r="K41636" s="45"/>
      <c r="L41636" s="45"/>
      <c r="M41636" s="45"/>
    </row>
    <row r="41637" spans="8:13" s="28" customFormat="1" x14ac:dyDescent="0.2">
      <c r="H41637" s="12"/>
      <c r="J41637" s="29"/>
      <c r="K41637" s="45"/>
      <c r="L41637" s="45"/>
      <c r="M41637" s="45"/>
    </row>
    <row r="41638" spans="8:13" s="28" customFormat="1" x14ac:dyDescent="0.2">
      <c r="H41638" s="12"/>
      <c r="J41638" s="29"/>
      <c r="K41638" s="45"/>
      <c r="L41638" s="45"/>
      <c r="M41638" s="45"/>
    </row>
    <row r="41639" spans="8:13" s="28" customFormat="1" x14ac:dyDescent="0.2">
      <c r="H41639" s="12"/>
      <c r="J41639" s="29"/>
      <c r="K41639" s="45"/>
      <c r="L41639" s="45"/>
      <c r="M41639" s="45"/>
    </row>
    <row r="41640" spans="8:13" s="28" customFormat="1" x14ac:dyDescent="0.2">
      <c r="H41640" s="12"/>
      <c r="J41640" s="29"/>
      <c r="K41640" s="45"/>
      <c r="L41640" s="45"/>
      <c r="M41640" s="45"/>
    </row>
    <row r="41641" spans="8:13" s="28" customFormat="1" x14ac:dyDescent="0.2">
      <c r="H41641" s="12"/>
      <c r="J41641" s="29"/>
      <c r="K41641" s="45"/>
      <c r="L41641" s="45"/>
      <c r="M41641" s="45"/>
    </row>
    <row r="41642" spans="8:13" s="28" customFormat="1" x14ac:dyDescent="0.2">
      <c r="H41642" s="12"/>
      <c r="J41642" s="29"/>
      <c r="K41642" s="45"/>
      <c r="L41642" s="45"/>
      <c r="M41642" s="45"/>
    </row>
    <row r="41643" spans="8:13" s="28" customFormat="1" x14ac:dyDescent="0.2">
      <c r="H41643" s="12"/>
      <c r="J41643" s="29"/>
      <c r="K41643" s="45"/>
      <c r="L41643" s="45"/>
      <c r="M41643" s="45"/>
    </row>
    <row r="41644" spans="8:13" s="28" customFormat="1" x14ac:dyDescent="0.2">
      <c r="H41644" s="12"/>
      <c r="J41644" s="29"/>
      <c r="K41644" s="45"/>
      <c r="L41644" s="45"/>
      <c r="M41644" s="45"/>
    </row>
    <row r="41645" spans="8:13" s="28" customFormat="1" x14ac:dyDescent="0.2">
      <c r="H41645" s="12"/>
      <c r="J41645" s="29"/>
      <c r="K41645" s="45"/>
      <c r="L41645" s="45"/>
      <c r="M41645" s="45"/>
    </row>
    <row r="41646" spans="8:13" s="28" customFormat="1" x14ac:dyDescent="0.2">
      <c r="H41646" s="12"/>
      <c r="J41646" s="29"/>
      <c r="K41646" s="45"/>
      <c r="L41646" s="45"/>
      <c r="M41646" s="45"/>
    </row>
    <row r="41647" spans="8:13" s="28" customFormat="1" x14ac:dyDescent="0.2">
      <c r="H41647" s="12"/>
      <c r="J41647" s="29"/>
      <c r="K41647" s="45"/>
      <c r="L41647" s="45"/>
      <c r="M41647" s="45"/>
    </row>
    <row r="41648" spans="8:13" s="28" customFormat="1" x14ac:dyDescent="0.2">
      <c r="H41648" s="12"/>
      <c r="J41648" s="29"/>
      <c r="K41648" s="45"/>
      <c r="L41648" s="45"/>
      <c r="M41648" s="45"/>
    </row>
    <row r="41649" spans="8:13" s="28" customFormat="1" x14ac:dyDescent="0.2">
      <c r="H41649" s="12"/>
      <c r="J41649" s="29"/>
      <c r="K41649" s="45"/>
      <c r="L41649" s="45"/>
      <c r="M41649" s="45"/>
    </row>
    <row r="41650" spans="8:13" s="28" customFormat="1" x14ac:dyDescent="0.2">
      <c r="H41650" s="12"/>
      <c r="J41650" s="29"/>
      <c r="K41650" s="45"/>
      <c r="L41650" s="45"/>
      <c r="M41650" s="45"/>
    </row>
    <row r="41651" spans="8:13" s="28" customFormat="1" x14ac:dyDescent="0.2">
      <c r="H41651" s="12"/>
      <c r="J41651" s="29"/>
      <c r="K41651" s="45"/>
      <c r="L41651" s="45"/>
      <c r="M41651" s="45"/>
    </row>
    <row r="41652" spans="8:13" s="28" customFormat="1" x14ac:dyDescent="0.2">
      <c r="H41652" s="12"/>
      <c r="J41652" s="29"/>
      <c r="K41652" s="45"/>
      <c r="L41652" s="45"/>
      <c r="M41652" s="45"/>
    </row>
    <row r="41653" spans="8:13" s="28" customFormat="1" x14ac:dyDescent="0.2">
      <c r="H41653" s="12"/>
      <c r="J41653" s="29"/>
      <c r="K41653" s="45"/>
      <c r="L41653" s="45"/>
      <c r="M41653" s="45"/>
    </row>
    <row r="41654" spans="8:13" s="28" customFormat="1" x14ac:dyDescent="0.2">
      <c r="H41654" s="12"/>
      <c r="J41654" s="29"/>
      <c r="K41654" s="45"/>
      <c r="L41654" s="45"/>
      <c r="M41654" s="45"/>
    </row>
    <row r="41655" spans="8:13" s="28" customFormat="1" x14ac:dyDescent="0.2">
      <c r="H41655" s="12"/>
      <c r="J41655" s="29"/>
      <c r="K41655" s="45"/>
      <c r="L41655" s="45"/>
      <c r="M41655" s="45"/>
    </row>
    <row r="41656" spans="8:13" s="28" customFormat="1" x14ac:dyDescent="0.2">
      <c r="H41656" s="12"/>
      <c r="J41656" s="29"/>
      <c r="K41656" s="45"/>
      <c r="L41656" s="45"/>
      <c r="M41656" s="45"/>
    </row>
    <row r="41657" spans="8:13" s="28" customFormat="1" x14ac:dyDescent="0.2">
      <c r="H41657" s="12"/>
      <c r="J41657" s="29"/>
      <c r="K41657" s="45"/>
      <c r="L41657" s="45"/>
      <c r="M41657" s="45"/>
    </row>
    <row r="41658" spans="8:13" s="28" customFormat="1" x14ac:dyDescent="0.2">
      <c r="H41658" s="12"/>
      <c r="J41658" s="29"/>
      <c r="K41658" s="45"/>
      <c r="L41658" s="45"/>
      <c r="M41658" s="45"/>
    </row>
    <row r="41659" spans="8:13" s="28" customFormat="1" x14ac:dyDescent="0.2">
      <c r="H41659" s="12"/>
      <c r="J41659" s="29"/>
      <c r="K41659" s="45"/>
      <c r="L41659" s="45"/>
      <c r="M41659" s="45"/>
    </row>
    <row r="41660" spans="8:13" s="28" customFormat="1" x14ac:dyDescent="0.2">
      <c r="H41660" s="12"/>
      <c r="J41660" s="29"/>
      <c r="K41660" s="45"/>
      <c r="L41660" s="45"/>
      <c r="M41660" s="45"/>
    </row>
    <row r="41661" spans="8:13" s="28" customFormat="1" x14ac:dyDescent="0.2">
      <c r="H41661" s="12"/>
      <c r="J41661" s="29"/>
      <c r="K41661" s="45"/>
      <c r="L41661" s="45"/>
      <c r="M41661" s="45"/>
    </row>
    <row r="41662" spans="8:13" s="28" customFormat="1" x14ac:dyDescent="0.2">
      <c r="H41662" s="12"/>
      <c r="J41662" s="29"/>
      <c r="K41662" s="45"/>
      <c r="L41662" s="45"/>
      <c r="M41662" s="45"/>
    </row>
    <row r="41663" spans="8:13" s="28" customFormat="1" x14ac:dyDescent="0.2">
      <c r="H41663" s="12"/>
      <c r="J41663" s="29"/>
      <c r="K41663" s="45"/>
      <c r="L41663" s="45"/>
      <c r="M41663" s="45"/>
    </row>
    <row r="41664" spans="8:13" s="28" customFormat="1" x14ac:dyDescent="0.2">
      <c r="H41664" s="12"/>
      <c r="J41664" s="29"/>
      <c r="K41664" s="45"/>
      <c r="L41664" s="45"/>
      <c r="M41664" s="45"/>
    </row>
    <row r="41665" spans="8:13" s="28" customFormat="1" x14ac:dyDescent="0.2">
      <c r="H41665" s="12"/>
      <c r="J41665" s="29"/>
      <c r="K41665" s="45"/>
      <c r="L41665" s="45"/>
      <c r="M41665" s="45"/>
    </row>
    <row r="41666" spans="8:13" s="28" customFormat="1" x14ac:dyDescent="0.2">
      <c r="H41666" s="12"/>
      <c r="J41666" s="29"/>
      <c r="K41666" s="45"/>
      <c r="L41666" s="45"/>
      <c r="M41666" s="45"/>
    </row>
    <row r="41667" spans="8:13" s="28" customFormat="1" x14ac:dyDescent="0.2">
      <c r="H41667" s="12"/>
      <c r="J41667" s="29"/>
      <c r="K41667" s="45"/>
      <c r="L41667" s="45"/>
      <c r="M41667" s="45"/>
    </row>
    <row r="41668" spans="8:13" s="28" customFormat="1" x14ac:dyDescent="0.2">
      <c r="H41668" s="12"/>
      <c r="J41668" s="29"/>
      <c r="K41668" s="45"/>
      <c r="L41668" s="45"/>
      <c r="M41668" s="45"/>
    </row>
    <row r="41669" spans="8:13" s="28" customFormat="1" x14ac:dyDescent="0.2">
      <c r="H41669" s="12"/>
      <c r="J41669" s="29"/>
      <c r="K41669" s="45"/>
      <c r="L41669" s="45"/>
      <c r="M41669" s="45"/>
    </row>
    <row r="41670" spans="8:13" s="28" customFormat="1" x14ac:dyDescent="0.2">
      <c r="H41670" s="12"/>
      <c r="J41670" s="29"/>
      <c r="K41670" s="45"/>
      <c r="L41670" s="45"/>
      <c r="M41670" s="45"/>
    </row>
    <row r="41671" spans="8:13" s="28" customFormat="1" x14ac:dyDescent="0.2">
      <c r="H41671" s="12"/>
      <c r="J41671" s="29"/>
      <c r="K41671" s="45"/>
      <c r="L41671" s="45"/>
      <c r="M41671" s="45"/>
    </row>
    <row r="41672" spans="8:13" s="28" customFormat="1" x14ac:dyDescent="0.2">
      <c r="H41672" s="12"/>
      <c r="J41672" s="29"/>
      <c r="K41672" s="45"/>
      <c r="L41672" s="45"/>
      <c r="M41672" s="45"/>
    </row>
    <row r="41673" spans="8:13" s="28" customFormat="1" x14ac:dyDescent="0.2">
      <c r="H41673" s="12"/>
      <c r="J41673" s="29"/>
      <c r="K41673" s="45"/>
      <c r="L41673" s="45"/>
      <c r="M41673" s="45"/>
    </row>
    <row r="41674" spans="8:13" s="28" customFormat="1" x14ac:dyDescent="0.2">
      <c r="H41674" s="12"/>
      <c r="J41674" s="29"/>
      <c r="K41674" s="45"/>
      <c r="L41674" s="45"/>
      <c r="M41674" s="45"/>
    </row>
    <row r="41675" spans="8:13" s="28" customFormat="1" x14ac:dyDescent="0.2">
      <c r="H41675" s="12"/>
      <c r="J41675" s="29"/>
      <c r="K41675" s="45"/>
      <c r="L41675" s="45"/>
      <c r="M41675" s="45"/>
    </row>
    <row r="41676" spans="8:13" s="28" customFormat="1" x14ac:dyDescent="0.2">
      <c r="H41676" s="12"/>
      <c r="J41676" s="29"/>
      <c r="K41676" s="45"/>
      <c r="L41676" s="45"/>
      <c r="M41676" s="45"/>
    </row>
    <row r="41677" spans="8:13" s="28" customFormat="1" x14ac:dyDescent="0.2">
      <c r="H41677" s="12"/>
      <c r="J41677" s="29"/>
      <c r="K41677" s="45"/>
      <c r="L41677" s="45"/>
      <c r="M41677" s="45"/>
    </row>
    <row r="41678" spans="8:13" s="28" customFormat="1" x14ac:dyDescent="0.2">
      <c r="H41678" s="12"/>
      <c r="J41678" s="29"/>
      <c r="K41678" s="45"/>
      <c r="L41678" s="45"/>
      <c r="M41678" s="45"/>
    </row>
    <row r="41679" spans="8:13" s="28" customFormat="1" x14ac:dyDescent="0.2">
      <c r="H41679" s="12"/>
      <c r="J41679" s="29"/>
      <c r="K41679" s="45"/>
      <c r="L41679" s="45"/>
      <c r="M41679" s="45"/>
    </row>
    <row r="41680" spans="8:13" s="28" customFormat="1" x14ac:dyDescent="0.2">
      <c r="H41680" s="12"/>
      <c r="J41680" s="29"/>
      <c r="K41680" s="45"/>
      <c r="L41680" s="45"/>
      <c r="M41680" s="45"/>
    </row>
    <row r="41681" spans="8:13" s="28" customFormat="1" x14ac:dyDescent="0.2">
      <c r="H41681" s="12"/>
      <c r="J41681" s="29"/>
      <c r="K41681" s="45"/>
      <c r="L41681" s="45"/>
      <c r="M41681" s="45"/>
    </row>
    <row r="41682" spans="8:13" s="28" customFormat="1" x14ac:dyDescent="0.2">
      <c r="H41682" s="12"/>
      <c r="J41682" s="29"/>
      <c r="K41682" s="45"/>
      <c r="L41682" s="45"/>
      <c r="M41682" s="45"/>
    </row>
    <row r="41683" spans="8:13" s="28" customFormat="1" x14ac:dyDescent="0.2">
      <c r="H41683" s="12"/>
      <c r="J41683" s="29"/>
      <c r="K41683" s="45"/>
      <c r="L41683" s="45"/>
      <c r="M41683" s="45"/>
    </row>
    <row r="41684" spans="8:13" s="28" customFormat="1" x14ac:dyDescent="0.2">
      <c r="H41684" s="12"/>
      <c r="J41684" s="29"/>
      <c r="K41684" s="45"/>
      <c r="L41684" s="45"/>
      <c r="M41684" s="45"/>
    </row>
    <row r="41685" spans="8:13" s="28" customFormat="1" x14ac:dyDescent="0.2">
      <c r="H41685" s="12"/>
      <c r="J41685" s="29"/>
      <c r="K41685" s="45"/>
      <c r="L41685" s="45"/>
      <c r="M41685" s="45"/>
    </row>
    <row r="41686" spans="8:13" s="28" customFormat="1" x14ac:dyDescent="0.2">
      <c r="H41686" s="12"/>
      <c r="J41686" s="29"/>
      <c r="K41686" s="45"/>
      <c r="L41686" s="45"/>
      <c r="M41686" s="45"/>
    </row>
    <row r="41687" spans="8:13" s="28" customFormat="1" x14ac:dyDescent="0.2">
      <c r="H41687" s="12"/>
      <c r="J41687" s="29"/>
      <c r="K41687" s="45"/>
      <c r="L41687" s="45"/>
      <c r="M41687" s="45"/>
    </row>
    <row r="41688" spans="8:13" s="28" customFormat="1" x14ac:dyDescent="0.2">
      <c r="H41688" s="12"/>
      <c r="J41688" s="29"/>
      <c r="K41688" s="45"/>
      <c r="L41688" s="45"/>
      <c r="M41688" s="45"/>
    </row>
    <row r="41689" spans="8:13" s="28" customFormat="1" x14ac:dyDescent="0.2">
      <c r="H41689" s="12"/>
      <c r="J41689" s="29"/>
      <c r="K41689" s="45"/>
      <c r="L41689" s="45"/>
      <c r="M41689" s="45"/>
    </row>
    <row r="41690" spans="8:13" s="28" customFormat="1" x14ac:dyDescent="0.2">
      <c r="H41690" s="12"/>
      <c r="J41690" s="29"/>
      <c r="K41690" s="45"/>
      <c r="L41690" s="45"/>
      <c r="M41690" s="45"/>
    </row>
    <row r="41691" spans="8:13" s="28" customFormat="1" x14ac:dyDescent="0.2">
      <c r="H41691" s="12"/>
      <c r="J41691" s="29"/>
      <c r="K41691" s="45"/>
      <c r="L41691" s="45"/>
      <c r="M41691" s="45"/>
    </row>
    <row r="41692" spans="8:13" s="28" customFormat="1" x14ac:dyDescent="0.2">
      <c r="H41692" s="12"/>
      <c r="J41692" s="29"/>
      <c r="K41692" s="45"/>
      <c r="L41692" s="45"/>
      <c r="M41692" s="45"/>
    </row>
    <row r="41693" spans="8:13" s="28" customFormat="1" x14ac:dyDescent="0.2">
      <c r="H41693" s="12"/>
      <c r="J41693" s="29"/>
      <c r="K41693" s="45"/>
      <c r="L41693" s="45"/>
      <c r="M41693" s="45"/>
    </row>
    <row r="41694" spans="8:13" s="28" customFormat="1" x14ac:dyDescent="0.2">
      <c r="H41694" s="12"/>
      <c r="J41694" s="29"/>
      <c r="K41694" s="45"/>
      <c r="L41694" s="45"/>
      <c r="M41694" s="45"/>
    </row>
    <row r="41695" spans="8:13" s="28" customFormat="1" x14ac:dyDescent="0.2">
      <c r="H41695" s="12"/>
      <c r="J41695" s="29"/>
      <c r="K41695" s="45"/>
      <c r="L41695" s="45"/>
      <c r="M41695" s="45"/>
    </row>
    <row r="41696" spans="8:13" s="28" customFormat="1" x14ac:dyDescent="0.2">
      <c r="H41696" s="12"/>
      <c r="J41696" s="29"/>
      <c r="K41696" s="45"/>
      <c r="L41696" s="45"/>
      <c r="M41696" s="45"/>
    </row>
    <row r="41697" spans="8:13" s="28" customFormat="1" x14ac:dyDescent="0.2">
      <c r="H41697" s="12"/>
      <c r="J41697" s="29"/>
      <c r="K41697" s="45"/>
      <c r="L41697" s="45"/>
      <c r="M41697" s="45"/>
    </row>
    <row r="41698" spans="8:13" s="28" customFormat="1" x14ac:dyDescent="0.2">
      <c r="H41698" s="12"/>
      <c r="J41698" s="29"/>
      <c r="K41698" s="45"/>
      <c r="L41698" s="45"/>
      <c r="M41698" s="45"/>
    </row>
    <row r="41699" spans="8:13" s="28" customFormat="1" x14ac:dyDescent="0.2">
      <c r="H41699" s="12"/>
      <c r="J41699" s="29"/>
      <c r="K41699" s="45"/>
      <c r="L41699" s="45"/>
      <c r="M41699" s="45"/>
    </row>
    <row r="41700" spans="8:13" s="28" customFormat="1" x14ac:dyDescent="0.2">
      <c r="H41700" s="12"/>
      <c r="J41700" s="29"/>
      <c r="K41700" s="45"/>
      <c r="L41700" s="45"/>
      <c r="M41700" s="45"/>
    </row>
    <row r="41701" spans="8:13" s="28" customFormat="1" x14ac:dyDescent="0.2">
      <c r="H41701" s="12"/>
      <c r="J41701" s="29"/>
      <c r="K41701" s="45"/>
      <c r="L41701" s="45"/>
      <c r="M41701" s="45"/>
    </row>
    <row r="41702" spans="8:13" s="28" customFormat="1" x14ac:dyDescent="0.2">
      <c r="H41702" s="12"/>
      <c r="J41702" s="29"/>
      <c r="K41702" s="45"/>
      <c r="L41702" s="45"/>
      <c r="M41702" s="45"/>
    </row>
    <row r="41703" spans="8:13" s="28" customFormat="1" x14ac:dyDescent="0.2">
      <c r="H41703" s="12"/>
      <c r="J41703" s="29"/>
      <c r="K41703" s="45"/>
      <c r="L41703" s="45"/>
      <c r="M41703" s="45"/>
    </row>
    <row r="41704" spans="8:13" s="28" customFormat="1" x14ac:dyDescent="0.2">
      <c r="H41704" s="12"/>
      <c r="J41704" s="29"/>
      <c r="K41704" s="45"/>
      <c r="L41704" s="45"/>
      <c r="M41704" s="45"/>
    </row>
    <row r="41705" spans="8:13" s="28" customFormat="1" x14ac:dyDescent="0.2">
      <c r="H41705" s="12"/>
      <c r="J41705" s="29"/>
      <c r="K41705" s="45"/>
      <c r="L41705" s="45"/>
      <c r="M41705" s="45"/>
    </row>
    <row r="41706" spans="8:13" s="28" customFormat="1" x14ac:dyDescent="0.2">
      <c r="H41706" s="12"/>
      <c r="J41706" s="29"/>
      <c r="K41706" s="45"/>
      <c r="L41706" s="45"/>
      <c r="M41706" s="45"/>
    </row>
    <row r="41707" spans="8:13" s="28" customFormat="1" x14ac:dyDescent="0.2">
      <c r="H41707" s="12"/>
      <c r="J41707" s="29"/>
      <c r="K41707" s="45"/>
      <c r="L41707" s="45"/>
      <c r="M41707" s="45"/>
    </row>
    <row r="41708" spans="8:13" s="28" customFormat="1" x14ac:dyDescent="0.2">
      <c r="H41708" s="12"/>
      <c r="J41708" s="29"/>
      <c r="K41708" s="45"/>
      <c r="L41708" s="45"/>
      <c r="M41708" s="45"/>
    </row>
    <row r="41709" spans="8:13" s="28" customFormat="1" x14ac:dyDescent="0.2">
      <c r="H41709" s="12"/>
      <c r="J41709" s="29"/>
      <c r="K41709" s="45"/>
      <c r="L41709" s="45"/>
      <c r="M41709" s="45"/>
    </row>
    <row r="41710" spans="8:13" s="28" customFormat="1" x14ac:dyDescent="0.2">
      <c r="H41710" s="12"/>
      <c r="J41710" s="29"/>
      <c r="K41710" s="45"/>
      <c r="L41710" s="45"/>
      <c r="M41710" s="45"/>
    </row>
    <row r="41711" spans="8:13" s="28" customFormat="1" x14ac:dyDescent="0.2">
      <c r="H41711" s="12"/>
      <c r="J41711" s="29"/>
      <c r="K41711" s="45"/>
      <c r="L41711" s="45"/>
      <c r="M41711" s="45"/>
    </row>
    <row r="41712" spans="8:13" s="28" customFormat="1" x14ac:dyDescent="0.2">
      <c r="H41712" s="12"/>
      <c r="J41712" s="29"/>
      <c r="K41712" s="45"/>
      <c r="L41712" s="45"/>
      <c r="M41712" s="45"/>
    </row>
    <row r="41713" spans="8:13" s="28" customFormat="1" x14ac:dyDescent="0.2">
      <c r="H41713" s="12"/>
      <c r="J41713" s="29"/>
      <c r="K41713" s="45"/>
      <c r="L41713" s="45"/>
      <c r="M41713" s="45"/>
    </row>
    <row r="41714" spans="8:13" s="28" customFormat="1" x14ac:dyDescent="0.2">
      <c r="H41714" s="12"/>
      <c r="J41714" s="29"/>
      <c r="K41714" s="45"/>
      <c r="L41714" s="45"/>
      <c r="M41714" s="45"/>
    </row>
    <row r="41715" spans="8:13" s="28" customFormat="1" x14ac:dyDescent="0.2">
      <c r="H41715" s="12"/>
      <c r="J41715" s="29"/>
      <c r="K41715" s="45"/>
      <c r="L41715" s="45"/>
      <c r="M41715" s="45"/>
    </row>
    <row r="41716" spans="8:13" s="28" customFormat="1" x14ac:dyDescent="0.2">
      <c r="H41716" s="12"/>
      <c r="J41716" s="29"/>
      <c r="K41716" s="45"/>
      <c r="L41716" s="45"/>
      <c r="M41716" s="45"/>
    </row>
    <row r="41717" spans="8:13" s="28" customFormat="1" x14ac:dyDescent="0.2">
      <c r="H41717" s="12"/>
      <c r="J41717" s="29"/>
      <c r="K41717" s="45"/>
      <c r="L41717" s="45"/>
      <c r="M41717" s="45"/>
    </row>
    <row r="41718" spans="8:13" s="28" customFormat="1" x14ac:dyDescent="0.2">
      <c r="H41718" s="12"/>
      <c r="J41718" s="29"/>
      <c r="K41718" s="45"/>
      <c r="L41718" s="45"/>
      <c r="M41718" s="45"/>
    </row>
    <row r="41719" spans="8:13" s="28" customFormat="1" x14ac:dyDescent="0.2">
      <c r="H41719" s="12"/>
      <c r="J41719" s="29"/>
      <c r="K41719" s="45"/>
      <c r="L41719" s="45"/>
      <c r="M41719" s="45"/>
    </row>
    <row r="41720" spans="8:13" s="28" customFormat="1" x14ac:dyDescent="0.2">
      <c r="H41720" s="12"/>
      <c r="J41720" s="29"/>
      <c r="K41720" s="45"/>
      <c r="L41720" s="45"/>
      <c r="M41720" s="45"/>
    </row>
    <row r="41721" spans="8:13" s="28" customFormat="1" x14ac:dyDescent="0.2">
      <c r="H41721" s="12"/>
      <c r="J41721" s="29"/>
      <c r="K41721" s="45"/>
      <c r="L41721" s="45"/>
      <c r="M41721" s="45"/>
    </row>
    <row r="41722" spans="8:13" s="28" customFormat="1" x14ac:dyDescent="0.2">
      <c r="H41722" s="12"/>
      <c r="J41722" s="29"/>
      <c r="K41722" s="45"/>
      <c r="L41722" s="45"/>
      <c r="M41722" s="45"/>
    </row>
    <row r="41723" spans="8:13" s="28" customFormat="1" x14ac:dyDescent="0.2">
      <c r="H41723" s="12"/>
      <c r="J41723" s="29"/>
      <c r="K41723" s="45"/>
      <c r="L41723" s="45"/>
      <c r="M41723" s="45"/>
    </row>
    <row r="41724" spans="8:13" s="28" customFormat="1" x14ac:dyDescent="0.2">
      <c r="H41724" s="12"/>
      <c r="J41724" s="29"/>
      <c r="K41724" s="45"/>
      <c r="L41724" s="45"/>
      <c r="M41724" s="45"/>
    </row>
    <row r="41725" spans="8:13" s="28" customFormat="1" x14ac:dyDescent="0.2">
      <c r="H41725" s="12"/>
      <c r="J41725" s="29"/>
      <c r="K41725" s="45"/>
      <c r="L41725" s="45"/>
      <c r="M41725" s="45"/>
    </row>
    <row r="41726" spans="8:13" s="28" customFormat="1" x14ac:dyDescent="0.2">
      <c r="H41726" s="12"/>
      <c r="J41726" s="29"/>
      <c r="K41726" s="45"/>
      <c r="L41726" s="45"/>
      <c r="M41726" s="45"/>
    </row>
    <row r="41727" spans="8:13" s="28" customFormat="1" x14ac:dyDescent="0.2">
      <c r="H41727" s="12"/>
      <c r="J41727" s="29"/>
      <c r="K41727" s="45"/>
      <c r="L41727" s="45"/>
      <c r="M41727" s="45"/>
    </row>
    <row r="41728" spans="8:13" s="28" customFormat="1" x14ac:dyDescent="0.2">
      <c r="H41728" s="12"/>
      <c r="J41728" s="29"/>
      <c r="K41728" s="45"/>
      <c r="L41728" s="45"/>
      <c r="M41728" s="45"/>
    </row>
    <row r="41729" spans="8:13" s="28" customFormat="1" x14ac:dyDescent="0.2">
      <c r="H41729" s="12"/>
      <c r="J41729" s="29"/>
      <c r="K41729" s="45"/>
      <c r="L41729" s="45"/>
      <c r="M41729" s="45"/>
    </row>
    <row r="41730" spans="8:13" s="28" customFormat="1" x14ac:dyDescent="0.2">
      <c r="H41730" s="12"/>
      <c r="J41730" s="29"/>
      <c r="K41730" s="45"/>
      <c r="L41730" s="45"/>
      <c r="M41730" s="45"/>
    </row>
    <row r="41731" spans="8:13" s="28" customFormat="1" x14ac:dyDescent="0.2">
      <c r="H41731" s="12"/>
      <c r="J41731" s="29"/>
      <c r="K41731" s="45"/>
      <c r="L41731" s="45"/>
      <c r="M41731" s="45"/>
    </row>
    <row r="41732" spans="8:13" s="28" customFormat="1" x14ac:dyDescent="0.2">
      <c r="H41732" s="12"/>
      <c r="J41732" s="29"/>
      <c r="K41732" s="45"/>
      <c r="L41732" s="45"/>
      <c r="M41732" s="45"/>
    </row>
    <row r="41733" spans="8:13" s="28" customFormat="1" x14ac:dyDescent="0.2">
      <c r="H41733" s="12"/>
      <c r="J41733" s="29"/>
      <c r="K41733" s="45"/>
      <c r="L41733" s="45"/>
      <c r="M41733" s="45"/>
    </row>
    <row r="41734" spans="8:13" s="28" customFormat="1" x14ac:dyDescent="0.2">
      <c r="H41734" s="12"/>
      <c r="J41734" s="29"/>
      <c r="K41734" s="45"/>
      <c r="L41734" s="45"/>
      <c r="M41734" s="45"/>
    </row>
    <row r="41735" spans="8:13" s="28" customFormat="1" x14ac:dyDescent="0.2">
      <c r="H41735" s="12"/>
      <c r="J41735" s="29"/>
      <c r="K41735" s="45"/>
      <c r="L41735" s="45"/>
      <c r="M41735" s="45"/>
    </row>
    <row r="41736" spans="8:13" s="28" customFormat="1" x14ac:dyDescent="0.2">
      <c r="H41736" s="12"/>
      <c r="J41736" s="29"/>
      <c r="K41736" s="45"/>
      <c r="L41736" s="45"/>
      <c r="M41736" s="45"/>
    </row>
    <row r="41737" spans="8:13" s="28" customFormat="1" x14ac:dyDescent="0.2">
      <c r="H41737" s="12"/>
      <c r="J41737" s="29"/>
      <c r="K41737" s="45"/>
      <c r="L41737" s="45"/>
      <c r="M41737" s="45"/>
    </row>
    <row r="41738" spans="8:13" s="28" customFormat="1" x14ac:dyDescent="0.2">
      <c r="H41738" s="12"/>
      <c r="J41738" s="29"/>
      <c r="K41738" s="45"/>
      <c r="L41738" s="45"/>
      <c r="M41738" s="45"/>
    </row>
    <row r="41739" spans="8:13" s="28" customFormat="1" x14ac:dyDescent="0.2">
      <c r="H41739" s="12"/>
      <c r="J41739" s="29"/>
      <c r="K41739" s="45"/>
      <c r="L41739" s="45"/>
      <c r="M41739" s="45"/>
    </row>
    <row r="41740" spans="8:13" s="28" customFormat="1" x14ac:dyDescent="0.2">
      <c r="H41740" s="12"/>
      <c r="J41740" s="29"/>
      <c r="K41740" s="45"/>
      <c r="L41740" s="45"/>
      <c r="M41740" s="45"/>
    </row>
    <row r="41741" spans="8:13" s="28" customFormat="1" x14ac:dyDescent="0.2">
      <c r="H41741" s="12"/>
      <c r="J41741" s="29"/>
      <c r="K41741" s="45"/>
      <c r="L41741" s="45"/>
      <c r="M41741" s="45"/>
    </row>
    <row r="41742" spans="8:13" s="28" customFormat="1" x14ac:dyDescent="0.2">
      <c r="H41742" s="12"/>
      <c r="J41742" s="29"/>
      <c r="K41742" s="45"/>
      <c r="L41742" s="45"/>
      <c r="M41742" s="45"/>
    </row>
    <row r="41743" spans="8:13" s="28" customFormat="1" x14ac:dyDescent="0.2">
      <c r="H41743" s="12"/>
      <c r="J41743" s="29"/>
      <c r="K41743" s="45"/>
      <c r="L41743" s="45"/>
      <c r="M41743" s="45"/>
    </row>
    <row r="41744" spans="8:13" s="28" customFormat="1" x14ac:dyDescent="0.2">
      <c r="H41744" s="12"/>
      <c r="J41744" s="29"/>
      <c r="K41744" s="45"/>
      <c r="L41744" s="45"/>
      <c r="M41744" s="45"/>
    </row>
    <row r="41745" spans="8:13" s="28" customFormat="1" x14ac:dyDescent="0.2">
      <c r="H41745" s="12"/>
      <c r="J41745" s="29"/>
      <c r="K41745" s="45"/>
      <c r="L41745" s="45"/>
      <c r="M41745" s="45"/>
    </row>
    <row r="41746" spans="8:13" s="28" customFormat="1" x14ac:dyDescent="0.2">
      <c r="H41746" s="12"/>
      <c r="J41746" s="29"/>
      <c r="K41746" s="45"/>
      <c r="L41746" s="45"/>
      <c r="M41746" s="45"/>
    </row>
    <row r="41747" spans="8:13" s="28" customFormat="1" x14ac:dyDescent="0.2">
      <c r="H41747" s="12"/>
      <c r="J41747" s="29"/>
      <c r="K41747" s="45"/>
      <c r="L41747" s="45"/>
      <c r="M41747" s="45"/>
    </row>
    <row r="41748" spans="8:13" s="28" customFormat="1" x14ac:dyDescent="0.2">
      <c r="H41748" s="12"/>
      <c r="J41748" s="29"/>
      <c r="K41748" s="45"/>
      <c r="L41748" s="45"/>
      <c r="M41748" s="45"/>
    </row>
    <row r="41749" spans="8:13" s="28" customFormat="1" x14ac:dyDescent="0.2">
      <c r="H41749" s="12"/>
      <c r="J41749" s="29"/>
      <c r="K41749" s="45"/>
      <c r="L41749" s="45"/>
      <c r="M41749" s="45"/>
    </row>
    <row r="41750" spans="8:13" s="28" customFormat="1" x14ac:dyDescent="0.2">
      <c r="H41750" s="12"/>
      <c r="J41750" s="29"/>
      <c r="K41750" s="45"/>
      <c r="L41750" s="45"/>
      <c r="M41750" s="45"/>
    </row>
    <row r="41751" spans="8:13" s="28" customFormat="1" x14ac:dyDescent="0.2">
      <c r="H41751" s="12"/>
      <c r="J41751" s="29"/>
      <c r="K41751" s="45"/>
      <c r="L41751" s="45"/>
      <c r="M41751" s="45"/>
    </row>
    <row r="41752" spans="8:13" s="28" customFormat="1" x14ac:dyDescent="0.2">
      <c r="H41752" s="12"/>
      <c r="J41752" s="29"/>
      <c r="K41752" s="45"/>
      <c r="L41752" s="45"/>
      <c r="M41752" s="45"/>
    </row>
    <row r="41753" spans="8:13" s="28" customFormat="1" x14ac:dyDescent="0.2">
      <c r="H41753" s="12"/>
      <c r="J41753" s="29"/>
      <c r="K41753" s="45"/>
      <c r="L41753" s="45"/>
      <c r="M41753" s="45"/>
    </row>
    <row r="41754" spans="8:13" s="28" customFormat="1" x14ac:dyDescent="0.2">
      <c r="H41754" s="12"/>
      <c r="J41754" s="29"/>
      <c r="K41754" s="45"/>
      <c r="L41754" s="45"/>
      <c r="M41754" s="45"/>
    </row>
    <row r="41755" spans="8:13" s="28" customFormat="1" x14ac:dyDescent="0.2">
      <c r="H41755" s="12"/>
      <c r="J41755" s="29"/>
      <c r="K41755" s="45"/>
      <c r="L41755" s="45"/>
      <c r="M41755" s="45"/>
    </row>
    <row r="41756" spans="8:13" s="28" customFormat="1" x14ac:dyDescent="0.2">
      <c r="H41756" s="12"/>
      <c r="J41756" s="29"/>
      <c r="K41756" s="45"/>
      <c r="L41756" s="45"/>
      <c r="M41756" s="45"/>
    </row>
    <row r="41757" spans="8:13" s="28" customFormat="1" x14ac:dyDescent="0.2">
      <c r="H41757" s="12"/>
      <c r="J41757" s="29"/>
      <c r="K41757" s="45"/>
      <c r="L41757" s="45"/>
      <c r="M41757" s="45"/>
    </row>
    <row r="41758" spans="8:13" s="28" customFormat="1" x14ac:dyDescent="0.2">
      <c r="H41758" s="12"/>
      <c r="J41758" s="29"/>
      <c r="K41758" s="45"/>
      <c r="L41758" s="45"/>
      <c r="M41758" s="45"/>
    </row>
    <row r="41759" spans="8:13" s="28" customFormat="1" x14ac:dyDescent="0.2">
      <c r="H41759" s="12"/>
      <c r="J41759" s="29"/>
      <c r="K41759" s="45"/>
      <c r="L41759" s="45"/>
      <c r="M41759" s="45"/>
    </row>
    <row r="41760" spans="8:13" s="28" customFormat="1" x14ac:dyDescent="0.2">
      <c r="H41760" s="12"/>
      <c r="J41760" s="29"/>
      <c r="K41760" s="45"/>
      <c r="L41760" s="45"/>
      <c r="M41760" s="45"/>
    </row>
    <row r="41761" spans="8:13" s="28" customFormat="1" x14ac:dyDescent="0.2">
      <c r="H41761" s="12"/>
      <c r="J41761" s="29"/>
      <c r="K41761" s="45"/>
      <c r="L41761" s="45"/>
      <c r="M41761" s="45"/>
    </row>
    <row r="41762" spans="8:13" s="28" customFormat="1" x14ac:dyDescent="0.2">
      <c r="H41762" s="12"/>
      <c r="J41762" s="29"/>
      <c r="K41762" s="45"/>
      <c r="L41762" s="45"/>
      <c r="M41762" s="45"/>
    </row>
    <row r="41763" spans="8:13" s="28" customFormat="1" x14ac:dyDescent="0.2">
      <c r="H41763" s="12"/>
      <c r="J41763" s="29"/>
      <c r="K41763" s="45"/>
      <c r="L41763" s="45"/>
      <c r="M41763" s="45"/>
    </row>
    <row r="41764" spans="8:13" s="28" customFormat="1" x14ac:dyDescent="0.2">
      <c r="H41764" s="12"/>
      <c r="J41764" s="29"/>
      <c r="K41764" s="45"/>
      <c r="L41764" s="45"/>
      <c r="M41764" s="45"/>
    </row>
    <row r="41765" spans="8:13" s="28" customFormat="1" x14ac:dyDescent="0.2">
      <c r="H41765" s="12"/>
      <c r="J41765" s="29"/>
      <c r="K41765" s="45"/>
      <c r="L41765" s="45"/>
      <c r="M41765" s="45"/>
    </row>
    <row r="41766" spans="8:13" s="28" customFormat="1" x14ac:dyDescent="0.2">
      <c r="H41766" s="12"/>
      <c r="J41766" s="29"/>
      <c r="K41766" s="45"/>
      <c r="L41766" s="45"/>
      <c r="M41766" s="45"/>
    </row>
    <row r="41767" spans="8:13" s="28" customFormat="1" x14ac:dyDescent="0.2">
      <c r="H41767" s="12"/>
      <c r="J41767" s="29"/>
      <c r="K41767" s="45"/>
      <c r="L41767" s="45"/>
      <c r="M41767" s="45"/>
    </row>
    <row r="41768" spans="8:13" s="28" customFormat="1" x14ac:dyDescent="0.2">
      <c r="H41768" s="12"/>
      <c r="J41768" s="29"/>
      <c r="K41768" s="45"/>
      <c r="L41768" s="45"/>
      <c r="M41768" s="45"/>
    </row>
    <row r="41769" spans="8:13" s="28" customFormat="1" x14ac:dyDescent="0.2">
      <c r="H41769" s="12"/>
      <c r="J41769" s="29"/>
      <c r="K41769" s="45"/>
      <c r="L41769" s="45"/>
      <c r="M41769" s="45"/>
    </row>
    <row r="41770" spans="8:13" s="28" customFormat="1" x14ac:dyDescent="0.2">
      <c r="H41770" s="12"/>
      <c r="J41770" s="29"/>
      <c r="K41770" s="45"/>
      <c r="L41770" s="45"/>
      <c r="M41770" s="45"/>
    </row>
    <row r="41771" spans="8:13" s="28" customFormat="1" x14ac:dyDescent="0.2">
      <c r="H41771" s="12"/>
      <c r="J41771" s="29"/>
      <c r="K41771" s="45"/>
      <c r="L41771" s="45"/>
      <c r="M41771" s="45"/>
    </row>
    <row r="41772" spans="8:13" s="28" customFormat="1" x14ac:dyDescent="0.2">
      <c r="H41772" s="12"/>
      <c r="J41772" s="29"/>
      <c r="K41772" s="45"/>
      <c r="L41772" s="45"/>
      <c r="M41772" s="45"/>
    </row>
    <row r="41773" spans="8:13" s="28" customFormat="1" x14ac:dyDescent="0.2">
      <c r="H41773" s="12"/>
      <c r="J41773" s="29"/>
      <c r="K41773" s="45"/>
      <c r="L41773" s="45"/>
      <c r="M41773" s="45"/>
    </row>
    <row r="41774" spans="8:13" s="28" customFormat="1" x14ac:dyDescent="0.2">
      <c r="H41774" s="12"/>
      <c r="J41774" s="29"/>
      <c r="K41774" s="45"/>
      <c r="L41774" s="45"/>
      <c r="M41774" s="45"/>
    </row>
    <row r="41775" spans="8:13" s="28" customFormat="1" x14ac:dyDescent="0.2">
      <c r="H41775" s="12"/>
      <c r="J41775" s="29"/>
      <c r="K41775" s="45"/>
      <c r="L41775" s="45"/>
      <c r="M41775" s="45"/>
    </row>
    <row r="41776" spans="8:13" s="28" customFormat="1" x14ac:dyDescent="0.2">
      <c r="H41776" s="12"/>
      <c r="J41776" s="29"/>
      <c r="K41776" s="45"/>
      <c r="L41776" s="45"/>
      <c r="M41776" s="45"/>
    </row>
    <row r="41777" spans="8:13" s="28" customFormat="1" x14ac:dyDescent="0.2">
      <c r="H41777" s="12"/>
      <c r="J41777" s="29"/>
      <c r="K41777" s="45"/>
      <c r="L41777" s="45"/>
      <c r="M41777" s="45"/>
    </row>
    <row r="41778" spans="8:13" s="28" customFormat="1" x14ac:dyDescent="0.2">
      <c r="H41778" s="12"/>
      <c r="J41778" s="29"/>
      <c r="K41778" s="45"/>
      <c r="L41778" s="45"/>
      <c r="M41778" s="45"/>
    </row>
    <row r="41779" spans="8:13" s="28" customFormat="1" x14ac:dyDescent="0.2">
      <c r="H41779" s="12"/>
      <c r="J41779" s="29"/>
      <c r="K41779" s="45"/>
      <c r="L41779" s="45"/>
      <c r="M41779" s="45"/>
    </row>
    <row r="41780" spans="8:13" s="28" customFormat="1" x14ac:dyDescent="0.2">
      <c r="H41780" s="12"/>
      <c r="J41780" s="29"/>
      <c r="K41780" s="45"/>
      <c r="L41780" s="45"/>
      <c r="M41780" s="45"/>
    </row>
    <row r="41781" spans="8:13" s="28" customFormat="1" x14ac:dyDescent="0.2">
      <c r="H41781" s="12"/>
      <c r="J41781" s="29"/>
      <c r="K41781" s="45"/>
      <c r="L41781" s="45"/>
      <c r="M41781" s="45"/>
    </row>
    <row r="41782" spans="8:13" s="28" customFormat="1" x14ac:dyDescent="0.2">
      <c r="H41782" s="12"/>
      <c r="J41782" s="29"/>
      <c r="K41782" s="45"/>
      <c r="L41782" s="45"/>
      <c r="M41782" s="45"/>
    </row>
    <row r="41783" spans="8:13" s="28" customFormat="1" x14ac:dyDescent="0.2">
      <c r="H41783" s="12"/>
      <c r="J41783" s="29"/>
      <c r="K41783" s="45"/>
      <c r="L41783" s="45"/>
      <c r="M41783" s="45"/>
    </row>
    <row r="41784" spans="8:13" s="28" customFormat="1" x14ac:dyDescent="0.2">
      <c r="H41784" s="12"/>
      <c r="J41784" s="29"/>
      <c r="K41784" s="45"/>
      <c r="L41784" s="45"/>
      <c r="M41784" s="45"/>
    </row>
    <row r="41785" spans="8:13" s="28" customFormat="1" x14ac:dyDescent="0.2">
      <c r="H41785" s="12"/>
      <c r="J41785" s="29"/>
      <c r="K41785" s="45"/>
      <c r="L41785" s="45"/>
      <c r="M41785" s="45"/>
    </row>
    <row r="41786" spans="8:13" s="28" customFormat="1" x14ac:dyDescent="0.2">
      <c r="H41786" s="12"/>
      <c r="J41786" s="29"/>
      <c r="K41786" s="45"/>
      <c r="L41786" s="45"/>
      <c r="M41786" s="45"/>
    </row>
    <row r="41787" spans="8:13" s="28" customFormat="1" x14ac:dyDescent="0.2">
      <c r="H41787" s="12"/>
      <c r="J41787" s="29"/>
      <c r="K41787" s="45"/>
      <c r="L41787" s="45"/>
      <c r="M41787" s="45"/>
    </row>
    <row r="41788" spans="8:13" s="28" customFormat="1" x14ac:dyDescent="0.2">
      <c r="H41788" s="12"/>
      <c r="J41788" s="29"/>
      <c r="K41788" s="45"/>
      <c r="L41788" s="45"/>
      <c r="M41788" s="45"/>
    </row>
    <row r="41789" spans="8:13" s="28" customFormat="1" x14ac:dyDescent="0.2">
      <c r="H41789" s="12"/>
      <c r="J41789" s="29"/>
      <c r="K41789" s="45"/>
      <c r="L41789" s="45"/>
      <c r="M41789" s="45"/>
    </row>
    <row r="41790" spans="8:13" s="28" customFormat="1" x14ac:dyDescent="0.2">
      <c r="H41790" s="12"/>
      <c r="J41790" s="29"/>
      <c r="K41790" s="45"/>
      <c r="L41790" s="45"/>
      <c r="M41790" s="45"/>
    </row>
    <row r="41791" spans="8:13" s="28" customFormat="1" x14ac:dyDescent="0.2">
      <c r="H41791" s="12"/>
      <c r="J41791" s="29"/>
      <c r="K41791" s="45"/>
      <c r="L41791" s="45"/>
      <c r="M41791" s="45"/>
    </row>
    <row r="41792" spans="8:13" s="28" customFormat="1" x14ac:dyDescent="0.2">
      <c r="H41792" s="12"/>
      <c r="J41792" s="29"/>
      <c r="K41792" s="45"/>
      <c r="L41792" s="45"/>
      <c r="M41792" s="45"/>
    </row>
    <row r="41793" spans="8:13" s="28" customFormat="1" x14ac:dyDescent="0.2">
      <c r="H41793" s="12"/>
      <c r="J41793" s="29"/>
      <c r="K41793" s="45"/>
      <c r="L41793" s="45"/>
      <c r="M41793" s="45"/>
    </row>
    <row r="41794" spans="8:13" s="28" customFormat="1" x14ac:dyDescent="0.2">
      <c r="H41794" s="12"/>
      <c r="J41794" s="29"/>
      <c r="K41794" s="45"/>
      <c r="L41794" s="45"/>
      <c r="M41794" s="45"/>
    </row>
    <row r="41795" spans="8:13" s="28" customFormat="1" x14ac:dyDescent="0.2">
      <c r="H41795" s="12"/>
      <c r="J41795" s="29"/>
      <c r="K41795" s="45"/>
      <c r="L41795" s="45"/>
      <c r="M41795" s="45"/>
    </row>
    <row r="41796" spans="8:13" s="28" customFormat="1" x14ac:dyDescent="0.2">
      <c r="H41796" s="12"/>
      <c r="J41796" s="29"/>
      <c r="K41796" s="45"/>
      <c r="L41796" s="45"/>
      <c r="M41796" s="45"/>
    </row>
    <row r="41797" spans="8:13" s="28" customFormat="1" x14ac:dyDescent="0.2">
      <c r="H41797" s="12"/>
      <c r="J41797" s="29"/>
      <c r="K41797" s="45"/>
      <c r="L41797" s="45"/>
      <c r="M41797" s="45"/>
    </row>
    <row r="41798" spans="8:13" s="28" customFormat="1" x14ac:dyDescent="0.2">
      <c r="H41798" s="12"/>
      <c r="J41798" s="29"/>
      <c r="K41798" s="45"/>
      <c r="L41798" s="45"/>
      <c r="M41798" s="45"/>
    </row>
    <row r="41799" spans="8:13" s="28" customFormat="1" x14ac:dyDescent="0.2">
      <c r="H41799" s="12"/>
      <c r="J41799" s="29"/>
      <c r="K41799" s="45"/>
      <c r="L41799" s="45"/>
      <c r="M41799" s="45"/>
    </row>
    <row r="41800" spans="8:13" s="28" customFormat="1" x14ac:dyDescent="0.2">
      <c r="H41800" s="12"/>
      <c r="J41800" s="29"/>
      <c r="K41800" s="45"/>
      <c r="L41800" s="45"/>
      <c r="M41800" s="45"/>
    </row>
    <row r="41801" spans="8:13" s="28" customFormat="1" x14ac:dyDescent="0.2">
      <c r="H41801" s="12"/>
      <c r="J41801" s="29"/>
      <c r="K41801" s="45"/>
      <c r="L41801" s="45"/>
      <c r="M41801" s="45"/>
    </row>
    <row r="41802" spans="8:13" s="28" customFormat="1" x14ac:dyDescent="0.2">
      <c r="H41802" s="12"/>
      <c r="J41802" s="29"/>
      <c r="K41802" s="45"/>
      <c r="L41802" s="45"/>
      <c r="M41802" s="45"/>
    </row>
    <row r="41803" spans="8:13" s="28" customFormat="1" x14ac:dyDescent="0.2">
      <c r="H41803" s="12"/>
      <c r="J41803" s="29"/>
      <c r="K41803" s="45"/>
      <c r="L41803" s="45"/>
      <c r="M41803" s="45"/>
    </row>
    <row r="41804" spans="8:13" s="28" customFormat="1" x14ac:dyDescent="0.2">
      <c r="H41804" s="12"/>
      <c r="J41804" s="29"/>
      <c r="K41804" s="45"/>
      <c r="L41804" s="45"/>
      <c r="M41804" s="45"/>
    </row>
    <row r="41805" spans="8:13" s="28" customFormat="1" x14ac:dyDescent="0.2">
      <c r="H41805" s="12"/>
      <c r="J41805" s="29"/>
      <c r="K41805" s="45"/>
      <c r="L41805" s="45"/>
      <c r="M41805" s="45"/>
    </row>
    <row r="41806" spans="8:13" s="28" customFormat="1" x14ac:dyDescent="0.2">
      <c r="H41806" s="12"/>
      <c r="J41806" s="29"/>
      <c r="K41806" s="45"/>
      <c r="L41806" s="45"/>
      <c r="M41806" s="45"/>
    </row>
    <row r="41807" spans="8:13" s="28" customFormat="1" x14ac:dyDescent="0.2">
      <c r="H41807" s="12"/>
      <c r="J41807" s="29"/>
      <c r="K41807" s="45"/>
      <c r="L41807" s="45"/>
      <c r="M41807" s="45"/>
    </row>
    <row r="41808" spans="8:13" s="28" customFormat="1" x14ac:dyDescent="0.2">
      <c r="H41808" s="12"/>
      <c r="J41808" s="29"/>
      <c r="K41808" s="45"/>
      <c r="L41808" s="45"/>
      <c r="M41808" s="45"/>
    </row>
    <row r="41809" spans="8:13" s="28" customFormat="1" x14ac:dyDescent="0.2">
      <c r="H41809" s="12"/>
      <c r="J41809" s="29"/>
      <c r="K41809" s="45"/>
      <c r="L41809" s="45"/>
      <c r="M41809" s="45"/>
    </row>
    <row r="41810" spans="8:13" s="28" customFormat="1" x14ac:dyDescent="0.2">
      <c r="H41810" s="12"/>
      <c r="J41810" s="29"/>
      <c r="K41810" s="45"/>
      <c r="L41810" s="45"/>
      <c r="M41810" s="45"/>
    </row>
    <row r="41811" spans="8:13" s="28" customFormat="1" x14ac:dyDescent="0.2">
      <c r="H41811" s="12"/>
      <c r="J41811" s="29"/>
      <c r="K41811" s="45"/>
      <c r="L41811" s="45"/>
      <c r="M41811" s="45"/>
    </row>
    <row r="41812" spans="8:13" s="28" customFormat="1" x14ac:dyDescent="0.2">
      <c r="H41812" s="12"/>
      <c r="J41812" s="29"/>
      <c r="K41812" s="45"/>
      <c r="L41812" s="45"/>
      <c r="M41812" s="45"/>
    </row>
    <row r="41813" spans="8:13" s="28" customFormat="1" x14ac:dyDescent="0.2">
      <c r="H41813" s="12"/>
      <c r="J41813" s="29"/>
      <c r="K41813" s="45"/>
      <c r="L41813" s="45"/>
      <c r="M41813" s="45"/>
    </row>
    <row r="41814" spans="8:13" s="28" customFormat="1" x14ac:dyDescent="0.2">
      <c r="H41814" s="12"/>
      <c r="J41814" s="29"/>
      <c r="K41814" s="45"/>
      <c r="L41814" s="45"/>
      <c r="M41814" s="45"/>
    </row>
    <row r="41815" spans="8:13" s="28" customFormat="1" x14ac:dyDescent="0.2">
      <c r="H41815" s="12"/>
      <c r="J41815" s="29"/>
      <c r="K41815" s="45"/>
      <c r="L41815" s="45"/>
      <c r="M41815" s="45"/>
    </row>
    <row r="41816" spans="8:13" s="28" customFormat="1" x14ac:dyDescent="0.2">
      <c r="H41816" s="12"/>
      <c r="J41816" s="29"/>
      <c r="K41816" s="45"/>
      <c r="L41816" s="45"/>
      <c r="M41816" s="45"/>
    </row>
    <row r="41817" spans="8:13" s="28" customFormat="1" x14ac:dyDescent="0.2">
      <c r="H41817" s="12"/>
      <c r="J41817" s="29"/>
      <c r="K41817" s="45"/>
      <c r="L41817" s="45"/>
      <c r="M41817" s="45"/>
    </row>
    <row r="41818" spans="8:13" s="28" customFormat="1" x14ac:dyDescent="0.2">
      <c r="H41818" s="12"/>
      <c r="J41818" s="29"/>
      <c r="K41818" s="45"/>
      <c r="L41818" s="45"/>
      <c r="M41818" s="45"/>
    </row>
    <row r="41819" spans="8:13" s="28" customFormat="1" x14ac:dyDescent="0.2">
      <c r="H41819" s="12"/>
      <c r="J41819" s="29"/>
      <c r="K41819" s="45"/>
      <c r="L41819" s="45"/>
      <c r="M41819" s="45"/>
    </row>
    <row r="41820" spans="8:13" s="28" customFormat="1" x14ac:dyDescent="0.2">
      <c r="H41820" s="12"/>
      <c r="J41820" s="29"/>
      <c r="K41820" s="45"/>
      <c r="L41820" s="45"/>
      <c r="M41820" s="45"/>
    </row>
    <row r="41821" spans="8:13" s="28" customFormat="1" x14ac:dyDescent="0.2">
      <c r="H41821" s="12"/>
      <c r="J41821" s="29"/>
      <c r="K41821" s="45"/>
      <c r="L41821" s="45"/>
      <c r="M41821" s="45"/>
    </row>
    <row r="41822" spans="8:13" s="28" customFormat="1" x14ac:dyDescent="0.2">
      <c r="H41822" s="12"/>
      <c r="J41822" s="29"/>
      <c r="K41822" s="45"/>
      <c r="L41822" s="45"/>
      <c r="M41822" s="45"/>
    </row>
    <row r="41823" spans="8:13" s="28" customFormat="1" x14ac:dyDescent="0.2">
      <c r="H41823" s="12"/>
      <c r="J41823" s="29"/>
      <c r="K41823" s="45"/>
      <c r="L41823" s="45"/>
      <c r="M41823" s="45"/>
    </row>
    <row r="41824" spans="8:13" s="28" customFormat="1" x14ac:dyDescent="0.2">
      <c r="H41824" s="12"/>
      <c r="J41824" s="29"/>
      <c r="K41824" s="45"/>
      <c r="L41824" s="45"/>
      <c r="M41824" s="45"/>
    </row>
    <row r="41825" spans="8:13" s="28" customFormat="1" x14ac:dyDescent="0.2">
      <c r="H41825" s="12"/>
      <c r="J41825" s="29"/>
      <c r="K41825" s="45"/>
      <c r="L41825" s="45"/>
      <c r="M41825" s="45"/>
    </row>
    <row r="41826" spans="8:13" s="28" customFormat="1" x14ac:dyDescent="0.2">
      <c r="H41826" s="12"/>
      <c r="J41826" s="29"/>
      <c r="K41826" s="45"/>
      <c r="L41826" s="45"/>
      <c r="M41826" s="45"/>
    </row>
    <row r="41827" spans="8:13" s="28" customFormat="1" x14ac:dyDescent="0.2">
      <c r="H41827" s="12"/>
      <c r="J41827" s="29"/>
      <c r="K41827" s="45"/>
      <c r="L41827" s="45"/>
      <c r="M41827" s="45"/>
    </row>
    <row r="41828" spans="8:13" s="28" customFormat="1" x14ac:dyDescent="0.2">
      <c r="H41828" s="12"/>
      <c r="J41828" s="29"/>
      <c r="K41828" s="45"/>
      <c r="L41828" s="45"/>
      <c r="M41828" s="45"/>
    </row>
    <row r="41829" spans="8:13" s="28" customFormat="1" x14ac:dyDescent="0.2">
      <c r="H41829" s="12"/>
      <c r="J41829" s="29"/>
      <c r="K41829" s="45"/>
      <c r="L41829" s="45"/>
      <c r="M41829" s="45"/>
    </row>
    <row r="41830" spans="8:13" s="28" customFormat="1" x14ac:dyDescent="0.2">
      <c r="H41830" s="12"/>
      <c r="J41830" s="29"/>
      <c r="K41830" s="45"/>
      <c r="L41830" s="45"/>
      <c r="M41830" s="45"/>
    </row>
    <row r="41831" spans="8:13" s="28" customFormat="1" x14ac:dyDescent="0.2">
      <c r="H41831" s="12"/>
      <c r="J41831" s="29"/>
      <c r="K41831" s="45"/>
      <c r="L41831" s="45"/>
      <c r="M41831" s="45"/>
    </row>
    <row r="41832" spans="8:13" s="28" customFormat="1" x14ac:dyDescent="0.2">
      <c r="H41832" s="12"/>
      <c r="J41832" s="29"/>
      <c r="K41832" s="45"/>
      <c r="L41832" s="45"/>
      <c r="M41832" s="45"/>
    </row>
    <row r="41833" spans="8:13" s="28" customFormat="1" x14ac:dyDescent="0.2">
      <c r="H41833" s="12"/>
      <c r="J41833" s="29"/>
      <c r="K41833" s="45"/>
      <c r="L41833" s="45"/>
      <c r="M41833" s="45"/>
    </row>
    <row r="41834" spans="8:13" s="28" customFormat="1" x14ac:dyDescent="0.2">
      <c r="H41834" s="12"/>
      <c r="J41834" s="29"/>
      <c r="K41834" s="45"/>
      <c r="L41834" s="45"/>
      <c r="M41834" s="45"/>
    </row>
    <row r="41835" spans="8:13" s="28" customFormat="1" x14ac:dyDescent="0.2">
      <c r="H41835" s="12"/>
      <c r="J41835" s="29"/>
      <c r="K41835" s="45"/>
      <c r="L41835" s="45"/>
      <c r="M41835" s="45"/>
    </row>
    <row r="41836" spans="8:13" s="28" customFormat="1" x14ac:dyDescent="0.2">
      <c r="H41836" s="12"/>
      <c r="J41836" s="29"/>
      <c r="K41836" s="45"/>
      <c r="L41836" s="45"/>
      <c r="M41836" s="45"/>
    </row>
    <row r="41837" spans="8:13" s="28" customFormat="1" x14ac:dyDescent="0.2">
      <c r="H41837" s="12"/>
      <c r="J41837" s="29"/>
      <c r="K41837" s="45"/>
      <c r="L41837" s="45"/>
      <c r="M41837" s="45"/>
    </row>
    <row r="41838" spans="8:13" s="28" customFormat="1" x14ac:dyDescent="0.2">
      <c r="H41838" s="12"/>
      <c r="J41838" s="29"/>
      <c r="K41838" s="45"/>
      <c r="L41838" s="45"/>
      <c r="M41838" s="45"/>
    </row>
    <row r="41839" spans="8:13" s="28" customFormat="1" x14ac:dyDescent="0.2">
      <c r="H41839" s="12"/>
      <c r="J41839" s="29"/>
      <c r="K41839" s="45"/>
      <c r="L41839" s="45"/>
      <c r="M41839" s="45"/>
    </row>
    <row r="41840" spans="8:13" s="28" customFormat="1" x14ac:dyDescent="0.2">
      <c r="H41840" s="12"/>
      <c r="J41840" s="29"/>
      <c r="K41840" s="45"/>
      <c r="L41840" s="45"/>
      <c r="M41840" s="45"/>
    </row>
    <row r="41841" spans="8:13" s="28" customFormat="1" x14ac:dyDescent="0.2">
      <c r="H41841" s="12"/>
      <c r="J41841" s="29"/>
      <c r="K41841" s="45"/>
      <c r="L41841" s="45"/>
      <c r="M41841" s="45"/>
    </row>
    <row r="41842" spans="8:13" s="28" customFormat="1" x14ac:dyDescent="0.2">
      <c r="H41842" s="12"/>
      <c r="J41842" s="29"/>
      <c r="K41842" s="45"/>
      <c r="L41842" s="45"/>
      <c r="M41842" s="45"/>
    </row>
    <row r="41843" spans="8:13" s="28" customFormat="1" x14ac:dyDescent="0.2">
      <c r="H41843" s="12"/>
      <c r="J41843" s="29"/>
      <c r="K41843" s="45"/>
      <c r="L41843" s="45"/>
      <c r="M41843" s="45"/>
    </row>
    <row r="41844" spans="8:13" s="28" customFormat="1" x14ac:dyDescent="0.2">
      <c r="H41844" s="12"/>
      <c r="J41844" s="29"/>
      <c r="K41844" s="45"/>
      <c r="L41844" s="45"/>
      <c r="M41844" s="45"/>
    </row>
    <row r="41845" spans="8:13" s="28" customFormat="1" x14ac:dyDescent="0.2">
      <c r="H41845" s="12"/>
      <c r="J41845" s="29"/>
      <c r="K41845" s="45"/>
      <c r="L41845" s="45"/>
      <c r="M41845" s="45"/>
    </row>
    <row r="41846" spans="8:13" s="28" customFormat="1" x14ac:dyDescent="0.2">
      <c r="H41846" s="12"/>
      <c r="J41846" s="29"/>
      <c r="K41846" s="45"/>
      <c r="L41846" s="45"/>
      <c r="M41846" s="45"/>
    </row>
    <row r="41847" spans="8:13" s="28" customFormat="1" x14ac:dyDescent="0.2">
      <c r="H41847" s="12"/>
      <c r="J41847" s="29"/>
      <c r="K41847" s="45"/>
      <c r="L41847" s="45"/>
      <c r="M41847" s="45"/>
    </row>
    <row r="41848" spans="8:13" s="28" customFormat="1" x14ac:dyDescent="0.2">
      <c r="H41848" s="12"/>
      <c r="J41848" s="29"/>
      <c r="K41848" s="45"/>
      <c r="L41848" s="45"/>
      <c r="M41848" s="45"/>
    </row>
    <row r="41849" spans="8:13" s="28" customFormat="1" x14ac:dyDescent="0.2">
      <c r="H41849" s="12"/>
      <c r="J41849" s="29"/>
      <c r="K41849" s="45"/>
      <c r="L41849" s="45"/>
      <c r="M41849" s="45"/>
    </row>
    <row r="41850" spans="8:13" s="28" customFormat="1" x14ac:dyDescent="0.2">
      <c r="H41850" s="12"/>
      <c r="J41850" s="29"/>
      <c r="K41850" s="45"/>
      <c r="L41850" s="45"/>
      <c r="M41850" s="45"/>
    </row>
    <row r="41851" spans="8:13" s="28" customFormat="1" x14ac:dyDescent="0.2">
      <c r="H41851" s="12"/>
      <c r="J41851" s="29"/>
      <c r="K41851" s="45"/>
      <c r="L41851" s="45"/>
      <c r="M41851" s="45"/>
    </row>
    <row r="41852" spans="8:13" s="28" customFormat="1" x14ac:dyDescent="0.2">
      <c r="H41852" s="12"/>
      <c r="J41852" s="29"/>
      <c r="K41852" s="45"/>
      <c r="L41852" s="45"/>
      <c r="M41852" s="45"/>
    </row>
    <row r="41853" spans="8:13" s="28" customFormat="1" x14ac:dyDescent="0.2">
      <c r="H41853" s="12"/>
      <c r="J41853" s="29"/>
      <c r="K41853" s="45"/>
      <c r="L41853" s="45"/>
      <c r="M41853" s="45"/>
    </row>
    <row r="41854" spans="8:13" s="28" customFormat="1" x14ac:dyDescent="0.2">
      <c r="H41854" s="12"/>
      <c r="J41854" s="29"/>
      <c r="K41854" s="45"/>
      <c r="L41854" s="45"/>
      <c r="M41854" s="45"/>
    </row>
    <row r="41855" spans="8:13" s="28" customFormat="1" x14ac:dyDescent="0.2">
      <c r="H41855" s="12"/>
      <c r="J41855" s="29"/>
      <c r="K41855" s="45"/>
      <c r="L41855" s="45"/>
      <c r="M41855" s="45"/>
    </row>
    <row r="41856" spans="8:13" s="28" customFormat="1" x14ac:dyDescent="0.2">
      <c r="H41856" s="12"/>
      <c r="J41856" s="29"/>
      <c r="K41856" s="45"/>
      <c r="L41856" s="45"/>
      <c r="M41856" s="45"/>
    </row>
    <row r="41857" spans="8:13" s="28" customFormat="1" x14ac:dyDescent="0.2">
      <c r="H41857" s="12"/>
      <c r="J41857" s="29"/>
      <c r="K41857" s="45"/>
      <c r="L41857" s="45"/>
      <c r="M41857" s="45"/>
    </row>
    <row r="41858" spans="8:13" s="28" customFormat="1" x14ac:dyDescent="0.2">
      <c r="H41858" s="12"/>
      <c r="J41858" s="29"/>
      <c r="K41858" s="45"/>
      <c r="L41858" s="45"/>
      <c r="M41858" s="45"/>
    </row>
    <row r="41859" spans="8:13" s="28" customFormat="1" x14ac:dyDescent="0.2">
      <c r="H41859" s="12"/>
      <c r="J41859" s="29"/>
      <c r="K41859" s="45"/>
      <c r="L41859" s="45"/>
      <c r="M41859" s="45"/>
    </row>
    <row r="41860" spans="8:13" s="28" customFormat="1" x14ac:dyDescent="0.2">
      <c r="H41860" s="12"/>
      <c r="J41860" s="29"/>
      <c r="K41860" s="45"/>
      <c r="L41860" s="45"/>
      <c r="M41860" s="45"/>
    </row>
    <row r="41861" spans="8:13" s="28" customFormat="1" x14ac:dyDescent="0.2">
      <c r="H41861" s="12"/>
      <c r="J41861" s="29"/>
      <c r="K41861" s="45"/>
      <c r="L41861" s="45"/>
      <c r="M41861" s="45"/>
    </row>
    <row r="41862" spans="8:13" s="28" customFormat="1" x14ac:dyDescent="0.2">
      <c r="H41862" s="12"/>
      <c r="J41862" s="29"/>
      <c r="K41862" s="45"/>
      <c r="L41862" s="45"/>
      <c r="M41862" s="45"/>
    </row>
    <row r="41863" spans="8:13" s="28" customFormat="1" x14ac:dyDescent="0.2">
      <c r="H41863" s="12"/>
      <c r="J41863" s="29"/>
      <c r="K41863" s="45"/>
      <c r="L41863" s="45"/>
      <c r="M41863" s="45"/>
    </row>
    <row r="41864" spans="8:13" s="28" customFormat="1" x14ac:dyDescent="0.2">
      <c r="H41864" s="12"/>
      <c r="J41864" s="29"/>
      <c r="K41864" s="45"/>
      <c r="L41864" s="45"/>
      <c r="M41864" s="45"/>
    </row>
    <row r="41865" spans="8:13" s="28" customFormat="1" x14ac:dyDescent="0.2">
      <c r="H41865" s="12"/>
      <c r="J41865" s="29"/>
      <c r="K41865" s="45"/>
      <c r="L41865" s="45"/>
      <c r="M41865" s="45"/>
    </row>
    <row r="41866" spans="8:13" s="28" customFormat="1" x14ac:dyDescent="0.2">
      <c r="H41866" s="12"/>
      <c r="J41866" s="29"/>
      <c r="K41866" s="45"/>
      <c r="L41866" s="45"/>
      <c r="M41866" s="45"/>
    </row>
    <row r="41867" spans="8:13" s="28" customFormat="1" x14ac:dyDescent="0.2">
      <c r="H41867" s="12"/>
      <c r="J41867" s="29"/>
      <c r="K41867" s="45"/>
      <c r="L41867" s="45"/>
      <c r="M41867" s="45"/>
    </row>
    <row r="41868" spans="8:13" s="28" customFormat="1" x14ac:dyDescent="0.2">
      <c r="H41868" s="12"/>
      <c r="J41868" s="29"/>
      <c r="K41868" s="45"/>
      <c r="L41868" s="45"/>
      <c r="M41868" s="45"/>
    </row>
    <row r="41869" spans="8:13" s="28" customFormat="1" x14ac:dyDescent="0.2">
      <c r="H41869" s="12"/>
      <c r="J41869" s="29"/>
      <c r="K41869" s="45"/>
      <c r="L41869" s="45"/>
      <c r="M41869" s="45"/>
    </row>
    <row r="41870" spans="8:13" s="28" customFormat="1" x14ac:dyDescent="0.2">
      <c r="H41870" s="12"/>
      <c r="J41870" s="29"/>
      <c r="K41870" s="45"/>
      <c r="L41870" s="45"/>
      <c r="M41870" s="45"/>
    </row>
    <row r="41871" spans="8:13" s="28" customFormat="1" x14ac:dyDescent="0.2">
      <c r="H41871" s="12"/>
      <c r="J41871" s="29"/>
      <c r="K41871" s="45"/>
      <c r="L41871" s="45"/>
      <c r="M41871" s="45"/>
    </row>
    <row r="41872" spans="8:13" s="28" customFormat="1" x14ac:dyDescent="0.2">
      <c r="H41872" s="12"/>
      <c r="J41872" s="29"/>
      <c r="K41872" s="45"/>
      <c r="L41872" s="45"/>
      <c r="M41872" s="45"/>
    </row>
    <row r="41873" spans="8:13" s="28" customFormat="1" x14ac:dyDescent="0.2">
      <c r="H41873" s="12"/>
      <c r="J41873" s="29"/>
      <c r="K41873" s="45"/>
      <c r="L41873" s="45"/>
      <c r="M41873" s="45"/>
    </row>
    <row r="41874" spans="8:13" s="28" customFormat="1" x14ac:dyDescent="0.2">
      <c r="H41874" s="12"/>
      <c r="J41874" s="29"/>
      <c r="K41874" s="45"/>
      <c r="L41874" s="45"/>
      <c r="M41874" s="45"/>
    </row>
    <row r="41875" spans="8:13" s="28" customFormat="1" x14ac:dyDescent="0.2">
      <c r="H41875" s="12"/>
      <c r="J41875" s="29"/>
      <c r="K41875" s="45"/>
      <c r="L41875" s="45"/>
      <c r="M41875" s="45"/>
    </row>
    <row r="41876" spans="8:13" s="28" customFormat="1" x14ac:dyDescent="0.2">
      <c r="H41876" s="12"/>
      <c r="J41876" s="29"/>
      <c r="K41876" s="45"/>
      <c r="L41876" s="45"/>
      <c r="M41876" s="45"/>
    </row>
    <row r="41877" spans="8:13" s="28" customFormat="1" x14ac:dyDescent="0.2">
      <c r="H41877" s="12"/>
      <c r="J41877" s="29"/>
      <c r="K41877" s="45"/>
      <c r="L41877" s="45"/>
      <c r="M41877" s="45"/>
    </row>
    <row r="41878" spans="8:13" s="28" customFormat="1" x14ac:dyDescent="0.2">
      <c r="H41878" s="12"/>
      <c r="J41878" s="29"/>
      <c r="K41878" s="45"/>
      <c r="L41878" s="45"/>
      <c r="M41878" s="45"/>
    </row>
    <row r="41879" spans="8:13" s="28" customFormat="1" x14ac:dyDescent="0.2">
      <c r="H41879" s="12"/>
      <c r="J41879" s="29"/>
      <c r="K41879" s="45"/>
      <c r="L41879" s="45"/>
      <c r="M41879" s="45"/>
    </row>
    <row r="41880" spans="8:13" s="28" customFormat="1" x14ac:dyDescent="0.2">
      <c r="H41880" s="12"/>
      <c r="J41880" s="29"/>
      <c r="K41880" s="45"/>
      <c r="L41880" s="45"/>
      <c r="M41880" s="45"/>
    </row>
    <row r="41881" spans="8:13" s="28" customFormat="1" x14ac:dyDescent="0.2">
      <c r="H41881" s="12"/>
      <c r="J41881" s="29"/>
      <c r="K41881" s="45"/>
      <c r="L41881" s="45"/>
      <c r="M41881" s="45"/>
    </row>
    <row r="41882" spans="8:13" s="28" customFormat="1" x14ac:dyDescent="0.2">
      <c r="H41882" s="12"/>
      <c r="J41882" s="29"/>
      <c r="K41882" s="45"/>
      <c r="L41882" s="45"/>
      <c r="M41882" s="45"/>
    </row>
    <row r="41883" spans="8:13" s="28" customFormat="1" x14ac:dyDescent="0.2">
      <c r="H41883" s="12"/>
      <c r="J41883" s="29"/>
      <c r="K41883" s="45"/>
      <c r="L41883" s="45"/>
      <c r="M41883" s="45"/>
    </row>
    <row r="41884" spans="8:13" s="28" customFormat="1" x14ac:dyDescent="0.2">
      <c r="H41884" s="12"/>
      <c r="J41884" s="29"/>
      <c r="K41884" s="45"/>
      <c r="L41884" s="45"/>
      <c r="M41884" s="45"/>
    </row>
    <row r="41885" spans="8:13" s="28" customFormat="1" x14ac:dyDescent="0.2">
      <c r="H41885" s="12"/>
      <c r="J41885" s="29"/>
      <c r="K41885" s="45"/>
      <c r="L41885" s="45"/>
      <c r="M41885" s="45"/>
    </row>
    <row r="41886" spans="8:13" s="28" customFormat="1" x14ac:dyDescent="0.2">
      <c r="H41886" s="12"/>
      <c r="J41886" s="29"/>
      <c r="K41886" s="45"/>
      <c r="L41886" s="45"/>
      <c r="M41886" s="45"/>
    </row>
    <row r="41887" spans="8:13" s="28" customFormat="1" x14ac:dyDescent="0.2">
      <c r="H41887" s="12"/>
      <c r="J41887" s="29"/>
      <c r="K41887" s="45"/>
      <c r="L41887" s="45"/>
      <c r="M41887" s="45"/>
    </row>
    <row r="41888" spans="8:13" s="28" customFormat="1" x14ac:dyDescent="0.2">
      <c r="H41888" s="12"/>
      <c r="J41888" s="29"/>
      <c r="K41888" s="45"/>
      <c r="L41888" s="45"/>
      <c r="M41888" s="45"/>
    </row>
    <row r="41889" spans="8:13" s="28" customFormat="1" x14ac:dyDescent="0.2">
      <c r="H41889" s="12"/>
      <c r="J41889" s="29"/>
      <c r="K41889" s="45"/>
      <c r="L41889" s="45"/>
      <c r="M41889" s="45"/>
    </row>
    <row r="41890" spans="8:13" s="28" customFormat="1" x14ac:dyDescent="0.2">
      <c r="H41890" s="12"/>
      <c r="J41890" s="29"/>
      <c r="K41890" s="45"/>
      <c r="L41890" s="45"/>
      <c r="M41890" s="45"/>
    </row>
    <row r="41891" spans="8:13" s="28" customFormat="1" x14ac:dyDescent="0.2">
      <c r="H41891" s="12"/>
      <c r="J41891" s="29"/>
      <c r="K41891" s="45"/>
      <c r="L41891" s="45"/>
      <c r="M41891" s="45"/>
    </row>
    <row r="41892" spans="8:13" s="28" customFormat="1" x14ac:dyDescent="0.2">
      <c r="H41892" s="12"/>
      <c r="J41892" s="29"/>
      <c r="K41892" s="45"/>
      <c r="L41892" s="45"/>
      <c r="M41892" s="45"/>
    </row>
    <row r="41893" spans="8:13" s="28" customFormat="1" x14ac:dyDescent="0.2">
      <c r="H41893" s="12"/>
      <c r="J41893" s="29"/>
      <c r="K41893" s="45"/>
      <c r="L41893" s="45"/>
      <c r="M41893" s="45"/>
    </row>
    <row r="41894" spans="8:13" s="28" customFormat="1" x14ac:dyDescent="0.2">
      <c r="H41894" s="12"/>
      <c r="J41894" s="29"/>
      <c r="K41894" s="45"/>
      <c r="L41894" s="45"/>
      <c r="M41894" s="45"/>
    </row>
    <row r="41895" spans="8:13" s="28" customFormat="1" x14ac:dyDescent="0.2">
      <c r="H41895" s="12"/>
      <c r="J41895" s="29"/>
      <c r="K41895" s="45"/>
      <c r="L41895" s="45"/>
      <c r="M41895" s="45"/>
    </row>
    <row r="41896" spans="8:13" s="28" customFormat="1" x14ac:dyDescent="0.2">
      <c r="H41896" s="12"/>
      <c r="J41896" s="29"/>
      <c r="K41896" s="45"/>
      <c r="L41896" s="45"/>
      <c r="M41896" s="45"/>
    </row>
    <row r="41897" spans="8:13" s="28" customFormat="1" x14ac:dyDescent="0.2">
      <c r="H41897" s="12"/>
      <c r="J41897" s="29"/>
      <c r="K41897" s="45"/>
      <c r="L41897" s="45"/>
      <c r="M41897" s="45"/>
    </row>
    <row r="41898" spans="8:13" s="28" customFormat="1" x14ac:dyDescent="0.2">
      <c r="H41898" s="12"/>
      <c r="J41898" s="29"/>
      <c r="K41898" s="45"/>
      <c r="L41898" s="45"/>
      <c r="M41898" s="45"/>
    </row>
    <row r="41899" spans="8:13" s="28" customFormat="1" x14ac:dyDescent="0.2">
      <c r="H41899" s="12"/>
      <c r="J41899" s="29"/>
      <c r="K41899" s="45"/>
      <c r="L41899" s="45"/>
      <c r="M41899" s="45"/>
    </row>
    <row r="41900" spans="8:13" s="28" customFormat="1" x14ac:dyDescent="0.2">
      <c r="H41900" s="12"/>
      <c r="J41900" s="29"/>
      <c r="K41900" s="45"/>
      <c r="L41900" s="45"/>
      <c r="M41900" s="45"/>
    </row>
    <row r="41901" spans="8:13" s="28" customFormat="1" x14ac:dyDescent="0.2">
      <c r="H41901" s="12"/>
      <c r="J41901" s="29"/>
      <c r="K41901" s="45"/>
      <c r="L41901" s="45"/>
      <c r="M41901" s="45"/>
    </row>
    <row r="41902" spans="8:13" s="28" customFormat="1" x14ac:dyDescent="0.2">
      <c r="H41902" s="12"/>
      <c r="J41902" s="29"/>
      <c r="K41902" s="45"/>
      <c r="L41902" s="45"/>
      <c r="M41902" s="45"/>
    </row>
    <row r="41903" spans="8:13" s="28" customFormat="1" x14ac:dyDescent="0.2">
      <c r="H41903" s="12"/>
      <c r="J41903" s="29"/>
      <c r="K41903" s="45"/>
      <c r="L41903" s="45"/>
      <c r="M41903" s="45"/>
    </row>
    <row r="41904" spans="8:13" s="28" customFormat="1" x14ac:dyDescent="0.2">
      <c r="H41904" s="12"/>
      <c r="J41904" s="29"/>
      <c r="K41904" s="45"/>
      <c r="L41904" s="45"/>
      <c r="M41904" s="45"/>
    </row>
    <row r="41905" spans="8:13" s="28" customFormat="1" x14ac:dyDescent="0.2">
      <c r="H41905" s="12"/>
      <c r="J41905" s="29"/>
      <c r="K41905" s="45"/>
      <c r="L41905" s="45"/>
      <c r="M41905" s="45"/>
    </row>
    <row r="41906" spans="8:13" s="28" customFormat="1" x14ac:dyDescent="0.2">
      <c r="H41906" s="12"/>
      <c r="J41906" s="29"/>
      <c r="K41906" s="45"/>
      <c r="L41906" s="45"/>
      <c r="M41906" s="45"/>
    </row>
    <row r="41907" spans="8:13" s="28" customFormat="1" x14ac:dyDescent="0.2">
      <c r="H41907" s="12"/>
      <c r="J41907" s="29"/>
      <c r="K41907" s="45"/>
      <c r="L41907" s="45"/>
      <c r="M41907" s="45"/>
    </row>
    <row r="41908" spans="8:13" s="28" customFormat="1" x14ac:dyDescent="0.2">
      <c r="H41908" s="12"/>
      <c r="J41908" s="29"/>
      <c r="K41908" s="45"/>
      <c r="L41908" s="45"/>
      <c r="M41908" s="45"/>
    </row>
    <row r="41909" spans="8:13" s="28" customFormat="1" x14ac:dyDescent="0.2">
      <c r="H41909" s="12"/>
      <c r="J41909" s="29"/>
      <c r="K41909" s="45"/>
      <c r="L41909" s="45"/>
      <c r="M41909" s="45"/>
    </row>
    <row r="41910" spans="8:13" s="28" customFormat="1" x14ac:dyDescent="0.2">
      <c r="H41910" s="12"/>
      <c r="J41910" s="29"/>
      <c r="K41910" s="45"/>
      <c r="L41910" s="45"/>
      <c r="M41910" s="45"/>
    </row>
    <row r="41911" spans="8:13" s="28" customFormat="1" x14ac:dyDescent="0.2">
      <c r="H41911" s="12"/>
      <c r="J41911" s="29"/>
      <c r="K41911" s="45"/>
      <c r="L41911" s="45"/>
      <c r="M41911" s="45"/>
    </row>
    <row r="41912" spans="8:13" s="28" customFormat="1" x14ac:dyDescent="0.2">
      <c r="H41912" s="12"/>
      <c r="J41912" s="29"/>
      <c r="K41912" s="45"/>
      <c r="L41912" s="45"/>
      <c r="M41912" s="45"/>
    </row>
    <row r="41913" spans="8:13" s="28" customFormat="1" x14ac:dyDescent="0.2">
      <c r="H41913" s="12"/>
      <c r="J41913" s="29"/>
      <c r="K41913" s="45"/>
      <c r="L41913" s="45"/>
      <c r="M41913" s="45"/>
    </row>
    <row r="41914" spans="8:13" s="28" customFormat="1" x14ac:dyDescent="0.2">
      <c r="H41914" s="12"/>
      <c r="J41914" s="29"/>
      <c r="K41914" s="45"/>
      <c r="L41914" s="45"/>
      <c r="M41914" s="45"/>
    </row>
    <row r="41915" spans="8:13" s="28" customFormat="1" x14ac:dyDescent="0.2">
      <c r="H41915" s="12"/>
      <c r="J41915" s="29"/>
      <c r="K41915" s="45"/>
      <c r="L41915" s="45"/>
      <c r="M41915" s="45"/>
    </row>
    <row r="41916" spans="8:13" s="28" customFormat="1" x14ac:dyDescent="0.2">
      <c r="H41916" s="12"/>
      <c r="J41916" s="29"/>
      <c r="K41916" s="45"/>
      <c r="L41916" s="45"/>
      <c r="M41916" s="45"/>
    </row>
    <row r="41917" spans="8:13" s="28" customFormat="1" x14ac:dyDescent="0.2">
      <c r="H41917" s="12"/>
      <c r="J41917" s="29"/>
      <c r="K41917" s="45"/>
      <c r="L41917" s="45"/>
      <c r="M41917" s="45"/>
    </row>
    <row r="41918" spans="8:13" s="28" customFormat="1" x14ac:dyDescent="0.2">
      <c r="H41918" s="12"/>
      <c r="J41918" s="29"/>
      <c r="K41918" s="45"/>
      <c r="L41918" s="45"/>
      <c r="M41918" s="45"/>
    </row>
    <row r="41919" spans="8:13" s="28" customFormat="1" x14ac:dyDescent="0.2">
      <c r="H41919" s="12"/>
      <c r="J41919" s="29"/>
      <c r="K41919" s="45"/>
      <c r="L41919" s="45"/>
      <c r="M41919" s="45"/>
    </row>
    <row r="41920" spans="8:13" s="28" customFormat="1" x14ac:dyDescent="0.2">
      <c r="H41920" s="12"/>
      <c r="J41920" s="29"/>
      <c r="K41920" s="45"/>
      <c r="L41920" s="45"/>
      <c r="M41920" s="45"/>
    </row>
    <row r="41921" spans="8:13" s="28" customFormat="1" x14ac:dyDescent="0.2">
      <c r="H41921" s="12"/>
      <c r="J41921" s="29"/>
      <c r="K41921" s="45"/>
      <c r="L41921" s="45"/>
      <c r="M41921" s="45"/>
    </row>
    <row r="41922" spans="8:13" s="28" customFormat="1" x14ac:dyDescent="0.2">
      <c r="H41922" s="12"/>
      <c r="J41922" s="29"/>
      <c r="K41922" s="45"/>
      <c r="L41922" s="45"/>
      <c r="M41922" s="45"/>
    </row>
    <row r="41923" spans="8:13" s="28" customFormat="1" x14ac:dyDescent="0.2">
      <c r="H41923" s="12"/>
      <c r="J41923" s="29"/>
      <c r="K41923" s="45"/>
      <c r="L41923" s="45"/>
      <c r="M41923" s="45"/>
    </row>
    <row r="41924" spans="8:13" s="28" customFormat="1" x14ac:dyDescent="0.2">
      <c r="H41924" s="12"/>
      <c r="J41924" s="29"/>
      <c r="K41924" s="45"/>
      <c r="L41924" s="45"/>
      <c r="M41924" s="45"/>
    </row>
    <row r="41925" spans="8:13" s="28" customFormat="1" x14ac:dyDescent="0.2">
      <c r="H41925" s="12"/>
      <c r="J41925" s="29"/>
      <c r="K41925" s="45"/>
      <c r="L41925" s="45"/>
      <c r="M41925" s="45"/>
    </row>
    <row r="41926" spans="8:13" s="28" customFormat="1" x14ac:dyDescent="0.2">
      <c r="H41926" s="12"/>
      <c r="J41926" s="29"/>
      <c r="K41926" s="45"/>
      <c r="L41926" s="45"/>
      <c r="M41926" s="45"/>
    </row>
    <row r="41927" spans="8:13" s="28" customFormat="1" x14ac:dyDescent="0.2">
      <c r="H41927" s="12"/>
      <c r="J41927" s="29"/>
      <c r="K41927" s="45"/>
      <c r="L41927" s="45"/>
      <c r="M41927" s="45"/>
    </row>
    <row r="41928" spans="8:13" s="28" customFormat="1" x14ac:dyDescent="0.2">
      <c r="H41928" s="12"/>
      <c r="J41928" s="29"/>
      <c r="K41928" s="45"/>
      <c r="L41928" s="45"/>
      <c r="M41928" s="45"/>
    </row>
    <row r="41929" spans="8:13" s="28" customFormat="1" x14ac:dyDescent="0.2">
      <c r="H41929" s="12"/>
      <c r="J41929" s="29"/>
      <c r="K41929" s="45"/>
      <c r="L41929" s="45"/>
      <c r="M41929" s="45"/>
    </row>
    <row r="41930" spans="8:13" s="28" customFormat="1" x14ac:dyDescent="0.2">
      <c r="H41930" s="12"/>
      <c r="J41930" s="29"/>
      <c r="K41930" s="45"/>
      <c r="L41930" s="45"/>
      <c r="M41930" s="45"/>
    </row>
    <row r="41931" spans="8:13" s="28" customFormat="1" x14ac:dyDescent="0.2">
      <c r="H41931" s="12"/>
      <c r="J41931" s="29"/>
      <c r="K41931" s="45"/>
      <c r="L41931" s="45"/>
      <c r="M41931" s="45"/>
    </row>
    <row r="41932" spans="8:13" s="28" customFormat="1" x14ac:dyDescent="0.2">
      <c r="H41932" s="12"/>
      <c r="J41932" s="29"/>
      <c r="K41932" s="45"/>
      <c r="L41932" s="45"/>
      <c r="M41932" s="45"/>
    </row>
    <row r="41933" spans="8:13" s="28" customFormat="1" x14ac:dyDescent="0.2">
      <c r="H41933" s="12"/>
      <c r="J41933" s="29"/>
      <c r="K41933" s="45"/>
      <c r="L41933" s="45"/>
      <c r="M41933" s="45"/>
    </row>
    <row r="41934" spans="8:13" s="28" customFormat="1" x14ac:dyDescent="0.2">
      <c r="H41934" s="12"/>
      <c r="J41934" s="29"/>
      <c r="K41934" s="45"/>
      <c r="L41934" s="45"/>
      <c r="M41934" s="45"/>
    </row>
    <row r="41935" spans="8:13" s="28" customFormat="1" x14ac:dyDescent="0.2">
      <c r="H41935" s="12"/>
      <c r="J41935" s="29"/>
      <c r="K41935" s="45"/>
      <c r="L41935" s="45"/>
      <c r="M41935" s="45"/>
    </row>
    <row r="41936" spans="8:13" s="28" customFormat="1" x14ac:dyDescent="0.2">
      <c r="H41936" s="12"/>
      <c r="J41936" s="29"/>
      <c r="K41936" s="45"/>
      <c r="L41936" s="45"/>
      <c r="M41936" s="45"/>
    </row>
    <row r="41937" spans="8:13" s="28" customFormat="1" x14ac:dyDescent="0.2">
      <c r="H41937" s="12"/>
      <c r="J41937" s="29"/>
      <c r="K41937" s="45"/>
      <c r="L41937" s="45"/>
      <c r="M41937" s="45"/>
    </row>
    <row r="41938" spans="8:13" s="28" customFormat="1" x14ac:dyDescent="0.2">
      <c r="H41938" s="12"/>
      <c r="J41938" s="29"/>
      <c r="K41938" s="45"/>
      <c r="L41938" s="45"/>
      <c r="M41938" s="45"/>
    </row>
    <row r="41939" spans="8:13" s="28" customFormat="1" x14ac:dyDescent="0.2">
      <c r="H41939" s="12"/>
      <c r="J41939" s="29"/>
      <c r="K41939" s="45"/>
      <c r="L41939" s="45"/>
      <c r="M41939" s="45"/>
    </row>
    <row r="41940" spans="8:13" s="28" customFormat="1" x14ac:dyDescent="0.2">
      <c r="H41940" s="12"/>
      <c r="J41940" s="29"/>
      <c r="K41940" s="45"/>
      <c r="L41940" s="45"/>
      <c r="M41940" s="45"/>
    </row>
    <row r="41941" spans="8:13" s="28" customFormat="1" x14ac:dyDescent="0.2">
      <c r="H41941" s="12"/>
      <c r="J41941" s="29"/>
      <c r="K41941" s="45"/>
      <c r="L41941" s="45"/>
      <c r="M41941" s="45"/>
    </row>
    <row r="41942" spans="8:13" s="28" customFormat="1" x14ac:dyDescent="0.2">
      <c r="H41942" s="12"/>
      <c r="J41942" s="29"/>
      <c r="K41942" s="45"/>
      <c r="L41942" s="45"/>
      <c r="M41942" s="45"/>
    </row>
    <row r="41943" spans="8:13" s="28" customFormat="1" x14ac:dyDescent="0.2">
      <c r="H41943" s="12"/>
      <c r="J41943" s="29"/>
      <c r="K41943" s="45"/>
      <c r="L41943" s="45"/>
      <c r="M41943" s="45"/>
    </row>
    <row r="41944" spans="8:13" s="28" customFormat="1" x14ac:dyDescent="0.2">
      <c r="H41944" s="12"/>
      <c r="J41944" s="29"/>
      <c r="K41944" s="45"/>
      <c r="L41944" s="45"/>
      <c r="M41944" s="45"/>
    </row>
    <row r="41945" spans="8:13" s="28" customFormat="1" x14ac:dyDescent="0.2">
      <c r="H41945" s="12"/>
      <c r="J41945" s="29"/>
      <c r="K41945" s="45"/>
      <c r="L41945" s="45"/>
      <c r="M41945" s="45"/>
    </row>
    <row r="41946" spans="8:13" s="28" customFormat="1" x14ac:dyDescent="0.2">
      <c r="H41946" s="12"/>
      <c r="J41946" s="29"/>
      <c r="K41946" s="45"/>
      <c r="L41946" s="45"/>
      <c r="M41946" s="45"/>
    </row>
    <row r="41947" spans="8:13" s="28" customFormat="1" x14ac:dyDescent="0.2">
      <c r="H41947" s="12"/>
      <c r="J41947" s="29"/>
      <c r="K41947" s="45"/>
      <c r="L41947" s="45"/>
      <c r="M41947" s="45"/>
    </row>
    <row r="41948" spans="8:13" s="28" customFormat="1" x14ac:dyDescent="0.2">
      <c r="H41948" s="12"/>
      <c r="J41948" s="29"/>
      <c r="K41948" s="45"/>
      <c r="L41948" s="45"/>
      <c r="M41948" s="45"/>
    </row>
    <row r="41949" spans="8:13" s="28" customFormat="1" x14ac:dyDescent="0.2">
      <c r="H41949" s="12"/>
      <c r="J41949" s="29"/>
      <c r="K41949" s="45"/>
      <c r="L41949" s="45"/>
      <c r="M41949" s="45"/>
    </row>
    <row r="41950" spans="8:13" s="28" customFormat="1" x14ac:dyDescent="0.2">
      <c r="H41950" s="12"/>
      <c r="J41950" s="29"/>
      <c r="K41950" s="45"/>
      <c r="L41950" s="45"/>
      <c r="M41950" s="45"/>
    </row>
    <row r="41951" spans="8:13" s="28" customFormat="1" x14ac:dyDescent="0.2">
      <c r="H41951" s="12"/>
      <c r="J41951" s="29"/>
      <c r="K41951" s="45"/>
      <c r="L41951" s="45"/>
      <c r="M41951" s="45"/>
    </row>
    <row r="41952" spans="8:13" s="28" customFormat="1" x14ac:dyDescent="0.2">
      <c r="H41952" s="12"/>
      <c r="J41952" s="29"/>
      <c r="K41952" s="45"/>
      <c r="L41952" s="45"/>
      <c r="M41952" s="45"/>
    </row>
    <row r="41953" spans="8:13" s="28" customFormat="1" x14ac:dyDescent="0.2">
      <c r="H41953" s="12"/>
      <c r="J41953" s="29"/>
      <c r="K41953" s="45"/>
      <c r="L41953" s="45"/>
      <c r="M41953" s="45"/>
    </row>
    <row r="41954" spans="8:13" s="28" customFormat="1" x14ac:dyDescent="0.2">
      <c r="H41954" s="12"/>
      <c r="J41954" s="29"/>
      <c r="K41954" s="45"/>
      <c r="L41954" s="45"/>
      <c r="M41954" s="45"/>
    </row>
    <row r="41955" spans="8:13" s="28" customFormat="1" x14ac:dyDescent="0.2">
      <c r="H41955" s="12"/>
      <c r="J41955" s="29"/>
      <c r="K41955" s="45"/>
      <c r="L41955" s="45"/>
      <c r="M41955" s="45"/>
    </row>
    <row r="41956" spans="8:13" s="28" customFormat="1" x14ac:dyDescent="0.2">
      <c r="H41956" s="12"/>
      <c r="J41956" s="29"/>
      <c r="K41956" s="45"/>
      <c r="L41956" s="45"/>
      <c r="M41956" s="45"/>
    </row>
    <row r="41957" spans="8:13" s="28" customFormat="1" x14ac:dyDescent="0.2">
      <c r="H41957" s="12"/>
      <c r="J41957" s="29"/>
      <c r="K41957" s="45"/>
      <c r="L41957" s="45"/>
      <c r="M41957" s="45"/>
    </row>
    <row r="41958" spans="8:13" s="28" customFormat="1" x14ac:dyDescent="0.2">
      <c r="H41958" s="12"/>
      <c r="J41958" s="29"/>
      <c r="K41958" s="45"/>
      <c r="L41958" s="45"/>
      <c r="M41958" s="45"/>
    </row>
    <row r="41959" spans="8:13" s="28" customFormat="1" x14ac:dyDescent="0.2">
      <c r="H41959" s="12"/>
      <c r="J41959" s="29"/>
      <c r="K41959" s="45"/>
      <c r="L41959" s="45"/>
      <c r="M41959" s="45"/>
    </row>
    <row r="41960" spans="8:13" s="28" customFormat="1" x14ac:dyDescent="0.2">
      <c r="H41960" s="12"/>
      <c r="J41960" s="29"/>
      <c r="K41960" s="45"/>
      <c r="L41960" s="45"/>
      <c r="M41960" s="45"/>
    </row>
    <row r="41961" spans="8:13" s="28" customFormat="1" x14ac:dyDescent="0.2">
      <c r="H41961" s="12"/>
      <c r="J41961" s="29"/>
      <c r="K41961" s="45"/>
      <c r="L41961" s="45"/>
      <c r="M41961" s="45"/>
    </row>
    <row r="41962" spans="8:13" s="28" customFormat="1" x14ac:dyDescent="0.2">
      <c r="H41962" s="12"/>
      <c r="J41962" s="29"/>
      <c r="K41962" s="45"/>
      <c r="L41962" s="45"/>
      <c r="M41962" s="45"/>
    </row>
    <row r="41963" spans="8:13" s="28" customFormat="1" x14ac:dyDescent="0.2">
      <c r="H41963" s="12"/>
      <c r="J41963" s="29"/>
      <c r="K41963" s="45"/>
      <c r="L41963" s="45"/>
      <c r="M41963" s="45"/>
    </row>
    <row r="41964" spans="8:13" s="28" customFormat="1" x14ac:dyDescent="0.2">
      <c r="H41964" s="12"/>
      <c r="J41964" s="29"/>
      <c r="K41964" s="45"/>
      <c r="L41964" s="45"/>
      <c r="M41964" s="45"/>
    </row>
    <row r="41965" spans="8:13" s="28" customFormat="1" x14ac:dyDescent="0.2">
      <c r="H41965" s="12"/>
      <c r="J41965" s="29"/>
      <c r="K41965" s="45"/>
      <c r="L41965" s="45"/>
      <c r="M41965" s="45"/>
    </row>
    <row r="41966" spans="8:13" s="28" customFormat="1" x14ac:dyDescent="0.2">
      <c r="H41966" s="12"/>
      <c r="J41966" s="29"/>
      <c r="K41966" s="45"/>
      <c r="L41966" s="45"/>
      <c r="M41966" s="45"/>
    </row>
    <row r="41967" spans="8:13" s="28" customFormat="1" x14ac:dyDescent="0.2">
      <c r="H41967" s="12"/>
      <c r="J41967" s="29"/>
      <c r="K41967" s="45"/>
      <c r="L41967" s="45"/>
      <c r="M41967" s="45"/>
    </row>
    <row r="41968" spans="8:13" s="28" customFormat="1" x14ac:dyDescent="0.2">
      <c r="H41968" s="12"/>
      <c r="J41968" s="29"/>
      <c r="K41968" s="45"/>
      <c r="L41968" s="45"/>
      <c r="M41968" s="45"/>
    </row>
    <row r="41969" spans="8:13" s="28" customFormat="1" x14ac:dyDescent="0.2">
      <c r="H41969" s="12"/>
      <c r="J41969" s="29"/>
      <c r="K41969" s="45"/>
      <c r="L41969" s="45"/>
      <c r="M41969" s="45"/>
    </row>
    <row r="41970" spans="8:13" s="28" customFormat="1" x14ac:dyDescent="0.2">
      <c r="H41970" s="12"/>
      <c r="J41970" s="29"/>
      <c r="K41970" s="45"/>
      <c r="L41970" s="45"/>
      <c r="M41970" s="45"/>
    </row>
    <row r="41971" spans="8:13" s="28" customFormat="1" x14ac:dyDescent="0.2">
      <c r="H41971" s="12"/>
      <c r="J41971" s="29"/>
      <c r="K41971" s="45"/>
      <c r="L41971" s="45"/>
      <c r="M41971" s="45"/>
    </row>
    <row r="41972" spans="8:13" s="28" customFormat="1" x14ac:dyDescent="0.2">
      <c r="H41972" s="12"/>
      <c r="J41972" s="29"/>
      <c r="K41972" s="45"/>
      <c r="L41972" s="45"/>
      <c r="M41972" s="45"/>
    </row>
    <row r="41973" spans="8:13" s="28" customFormat="1" x14ac:dyDescent="0.2">
      <c r="H41973" s="12"/>
      <c r="J41973" s="29"/>
      <c r="K41973" s="45"/>
      <c r="L41973" s="45"/>
      <c r="M41973" s="45"/>
    </row>
    <row r="41974" spans="8:13" s="28" customFormat="1" x14ac:dyDescent="0.2">
      <c r="H41974" s="12"/>
      <c r="J41974" s="29"/>
      <c r="K41974" s="45"/>
      <c r="L41974" s="45"/>
      <c r="M41974" s="45"/>
    </row>
    <row r="41975" spans="8:13" s="28" customFormat="1" x14ac:dyDescent="0.2">
      <c r="H41975" s="12"/>
      <c r="J41975" s="29"/>
      <c r="K41975" s="45"/>
      <c r="L41975" s="45"/>
      <c r="M41975" s="45"/>
    </row>
    <row r="41976" spans="8:13" s="28" customFormat="1" x14ac:dyDescent="0.2">
      <c r="H41976" s="12"/>
      <c r="J41976" s="29"/>
      <c r="K41976" s="45"/>
      <c r="L41976" s="45"/>
      <c r="M41976" s="45"/>
    </row>
    <row r="41977" spans="8:13" s="28" customFormat="1" x14ac:dyDescent="0.2">
      <c r="H41977" s="12"/>
      <c r="J41977" s="29"/>
      <c r="K41977" s="45"/>
      <c r="L41977" s="45"/>
      <c r="M41977" s="45"/>
    </row>
    <row r="41978" spans="8:13" s="28" customFormat="1" x14ac:dyDescent="0.2">
      <c r="H41978" s="12"/>
      <c r="J41978" s="29"/>
      <c r="K41978" s="45"/>
      <c r="L41978" s="45"/>
      <c r="M41978" s="45"/>
    </row>
    <row r="41979" spans="8:13" s="28" customFormat="1" x14ac:dyDescent="0.2">
      <c r="H41979" s="12"/>
      <c r="J41979" s="29"/>
      <c r="K41979" s="45"/>
      <c r="L41979" s="45"/>
      <c r="M41979" s="45"/>
    </row>
    <row r="41980" spans="8:13" s="28" customFormat="1" x14ac:dyDescent="0.2">
      <c r="H41980" s="12"/>
      <c r="J41980" s="29"/>
      <c r="K41980" s="45"/>
      <c r="L41980" s="45"/>
      <c r="M41980" s="45"/>
    </row>
    <row r="41981" spans="8:13" s="28" customFormat="1" x14ac:dyDescent="0.2">
      <c r="H41981" s="12"/>
      <c r="J41981" s="29"/>
      <c r="K41981" s="45"/>
      <c r="L41981" s="45"/>
      <c r="M41981" s="45"/>
    </row>
    <row r="41982" spans="8:13" s="28" customFormat="1" x14ac:dyDescent="0.2">
      <c r="H41982" s="12"/>
      <c r="J41982" s="29"/>
      <c r="K41982" s="45"/>
      <c r="L41982" s="45"/>
      <c r="M41982" s="45"/>
    </row>
    <row r="41983" spans="8:13" s="28" customFormat="1" x14ac:dyDescent="0.2">
      <c r="H41983" s="12"/>
      <c r="J41983" s="29"/>
      <c r="K41983" s="45"/>
      <c r="L41983" s="45"/>
      <c r="M41983" s="45"/>
    </row>
    <row r="41984" spans="8:13" s="28" customFormat="1" x14ac:dyDescent="0.2">
      <c r="H41984" s="12"/>
      <c r="J41984" s="29"/>
      <c r="K41984" s="45"/>
      <c r="L41984" s="45"/>
      <c r="M41984" s="45"/>
    </row>
    <row r="41985" spans="8:13" s="28" customFormat="1" x14ac:dyDescent="0.2">
      <c r="H41985" s="12"/>
      <c r="J41985" s="29"/>
      <c r="K41985" s="45"/>
      <c r="L41985" s="45"/>
      <c r="M41985" s="45"/>
    </row>
    <row r="41986" spans="8:13" s="28" customFormat="1" x14ac:dyDescent="0.2">
      <c r="H41986" s="12"/>
      <c r="J41986" s="29"/>
      <c r="K41986" s="45"/>
      <c r="L41986" s="45"/>
      <c r="M41986" s="45"/>
    </row>
    <row r="41987" spans="8:13" s="28" customFormat="1" x14ac:dyDescent="0.2">
      <c r="H41987" s="12"/>
      <c r="J41987" s="29"/>
      <c r="K41987" s="45"/>
      <c r="L41987" s="45"/>
      <c r="M41987" s="45"/>
    </row>
    <row r="41988" spans="8:13" s="28" customFormat="1" x14ac:dyDescent="0.2">
      <c r="H41988" s="12"/>
      <c r="J41988" s="29"/>
      <c r="K41988" s="45"/>
      <c r="L41988" s="45"/>
      <c r="M41988" s="45"/>
    </row>
    <row r="41989" spans="8:13" s="28" customFormat="1" x14ac:dyDescent="0.2">
      <c r="H41989" s="12"/>
      <c r="J41989" s="29"/>
      <c r="K41989" s="45"/>
      <c r="L41989" s="45"/>
      <c r="M41989" s="45"/>
    </row>
    <row r="41990" spans="8:13" s="28" customFormat="1" x14ac:dyDescent="0.2">
      <c r="H41990" s="12"/>
      <c r="J41990" s="29"/>
      <c r="K41990" s="45"/>
      <c r="L41990" s="45"/>
      <c r="M41990" s="45"/>
    </row>
    <row r="41991" spans="8:13" s="28" customFormat="1" x14ac:dyDescent="0.2">
      <c r="H41991" s="12"/>
      <c r="J41991" s="29"/>
      <c r="K41991" s="45"/>
      <c r="L41991" s="45"/>
      <c r="M41991" s="45"/>
    </row>
    <row r="41992" spans="8:13" s="28" customFormat="1" x14ac:dyDescent="0.2">
      <c r="H41992" s="12"/>
      <c r="J41992" s="29"/>
      <c r="K41992" s="45"/>
      <c r="L41992" s="45"/>
      <c r="M41992" s="45"/>
    </row>
    <row r="41993" spans="8:13" s="28" customFormat="1" x14ac:dyDescent="0.2">
      <c r="H41993" s="12"/>
      <c r="J41993" s="29"/>
      <c r="K41993" s="45"/>
      <c r="L41993" s="45"/>
      <c r="M41993" s="45"/>
    </row>
    <row r="41994" spans="8:13" s="28" customFormat="1" x14ac:dyDescent="0.2">
      <c r="H41994" s="12"/>
      <c r="J41994" s="29"/>
      <c r="K41994" s="45"/>
      <c r="L41994" s="45"/>
      <c r="M41994" s="45"/>
    </row>
    <row r="41995" spans="8:13" s="28" customFormat="1" x14ac:dyDescent="0.2">
      <c r="H41995" s="12"/>
      <c r="J41995" s="29"/>
      <c r="K41995" s="45"/>
      <c r="L41995" s="45"/>
      <c r="M41995" s="45"/>
    </row>
    <row r="41996" spans="8:13" s="28" customFormat="1" x14ac:dyDescent="0.2">
      <c r="H41996" s="12"/>
      <c r="J41996" s="29"/>
      <c r="K41996" s="45"/>
      <c r="L41996" s="45"/>
      <c r="M41996" s="45"/>
    </row>
    <row r="41997" spans="8:13" s="28" customFormat="1" x14ac:dyDescent="0.2">
      <c r="H41997" s="12"/>
      <c r="J41997" s="29"/>
      <c r="K41997" s="45"/>
      <c r="L41997" s="45"/>
      <c r="M41997" s="45"/>
    </row>
    <row r="41998" spans="8:13" s="28" customFormat="1" x14ac:dyDescent="0.2">
      <c r="H41998" s="12"/>
      <c r="J41998" s="29"/>
      <c r="K41998" s="45"/>
      <c r="L41998" s="45"/>
      <c r="M41998" s="45"/>
    </row>
    <row r="41999" spans="8:13" s="28" customFormat="1" x14ac:dyDescent="0.2">
      <c r="H41999" s="12"/>
      <c r="J41999" s="29"/>
      <c r="K41999" s="45"/>
      <c r="L41999" s="45"/>
      <c r="M41999" s="45"/>
    </row>
    <row r="42000" spans="8:13" s="28" customFormat="1" x14ac:dyDescent="0.2">
      <c r="H42000" s="12"/>
      <c r="J42000" s="29"/>
      <c r="K42000" s="45"/>
      <c r="L42000" s="45"/>
      <c r="M42000" s="45"/>
    </row>
    <row r="42001" spans="8:13" s="28" customFormat="1" x14ac:dyDescent="0.2">
      <c r="H42001" s="12"/>
      <c r="J42001" s="29"/>
      <c r="K42001" s="45"/>
      <c r="L42001" s="45"/>
      <c r="M42001" s="45"/>
    </row>
    <row r="42002" spans="8:13" s="28" customFormat="1" x14ac:dyDescent="0.2">
      <c r="H42002" s="12"/>
      <c r="J42002" s="29"/>
      <c r="K42002" s="45"/>
      <c r="L42002" s="45"/>
      <c r="M42002" s="45"/>
    </row>
    <row r="42003" spans="8:13" s="28" customFormat="1" x14ac:dyDescent="0.2">
      <c r="H42003" s="12"/>
      <c r="J42003" s="29"/>
      <c r="K42003" s="45"/>
      <c r="L42003" s="45"/>
      <c r="M42003" s="45"/>
    </row>
    <row r="42004" spans="8:13" s="28" customFormat="1" x14ac:dyDescent="0.2">
      <c r="H42004" s="12"/>
      <c r="J42004" s="29"/>
      <c r="K42004" s="45"/>
      <c r="L42004" s="45"/>
      <c r="M42004" s="45"/>
    </row>
    <row r="42005" spans="8:13" s="28" customFormat="1" x14ac:dyDescent="0.2">
      <c r="H42005" s="12"/>
      <c r="J42005" s="29"/>
      <c r="K42005" s="45"/>
      <c r="L42005" s="45"/>
      <c r="M42005" s="45"/>
    </row>
    <row r="42006" spans="8:13" s="28" customFormat="1" x14ac:dyDescent="0.2">
      <c r="H42006" s="12"/>
      <c r="J42006" s="29"/>
      <c r="K42006" s="45"/>
      <c r="L42006" s="45"/>
      <c r="M42006" s="45"/>
    </row>
    <row r="42007" spans="8:13" s="28" customFormat="1" x14ac:dyDescent="0.2">
      <c r="H42007" s="12"/>
      <c r="J42007" s="29"/>
      <c r="K42007" s="45"/>
      <c r="L42007" s="45"/>
      <c r="M42007" s="45"/>
    </row>
    <row r="42008" spans="8:13" s="28" customFormat="1" x14ac:dyDescent="0.2">
      <c r="H42008" s="12"/>
      <c r="J42008" s="29"/>
      <c r="K42008" s="45"/>
      <c r="L42008" s="45"/>
      <c r="M42008" s="45"/>
    </row>
    <row r="42009" spans="8:13" s="28" customFormat="1" x14ac:dyDescent="0.2">
      <c r="H42009" s="12"/>
      <c r="J42009" s="29"/>
      <c r="K42009" s="45"/>
      <c r="L42009" s="45"/>
      <c r="M42009" s="45"/>
    </row>
    <row r="42010" spans="8:13" s="28" customFormat="1" x14ac:dyDescent="0.2">
      <c r="H42010" s="12"/>
      <c r="J42010" s="29"/>
      <c r="K42010" s="45"/>
      <c r="L42010" s="45"/>
      <c r="M42010" s="45"/>
    </row>
    <row r="42011" spans="8:13" s="28" customFormat="1" x14ac:dyDescent="0.2">
      <c r="H42011" s="12"/>
      <c r="J42011" s="29"/>
      <c r="K42011" s="45"/>
      <c r="L42011" s="45"/>
      <c r="M42011" s="45"/>
    </row>
    <row r="42012" spans="8:13" s="28" customFormat="1" x14ac:dyDescent="0.2">
      <c r="H42012" s="12"/>
      <c r="J42012" s="29"/>
      <c r="K42012" s="45"/>
      <c r="L42012" s="45"/>
      <c r="M42012" s="45"/>
    </row>
    <row r="42013" spans="8:13" s="28" customFormat="1" x14ac:dyDescent="0.2">
      <c r="H42013" s="12"/>
      <c r="J42013" s="29"/>
      <c r="K42013" s="45"/>
      <c r="L42013" s="45"/>
      <c r="M42013" s="45"/>
    </row>
    <row r="42014" spans="8:13" s="28" customFormat="1" x14ac:dyDescent="0.2">
      <c r="H42014" s="12"/>
      <c r="J42014" s="29"/>
      <c r="K42014" s="45"/>
      <c r="L42014" s="45"/>
      <c r="M42014" s="45"/>
    </row>
    <row r="42015" spans="8:13" s="28" customFormat="1" x14ac:dyDescent="0.2">
      <c r="H42015" s="12"/>
      <c r="J42015" s="29"/>
      <c r="K42015" s="45"/>
      <c r="L42015" s="45"/>
      <c r="M42015" s="45"/>
    </row>
    <row r="42016" spans="8:13" s="28" customFormat="1" x14ac:dyDescent="0.2">
      <c r="H42016" s="12"/>
      <c r="J42016" s="29"/>
      <c r="K42016" s="45"/>
      <c r="L42016" s="45"/>
      <c r="M42016" s="45"/>
    </row>
    <row r="42017" spans="8:13" s="28" customFormat="1" x14ac:dyDescent="0.2">
      <c r="H42017" s="12"/>
      <c r="J42017" s="29"/>
      <c r="K42017" s="45"/>
      <c r="L42017" s="45"/>
      <c r="M42017" s="45"/>
    </row>
    <row r="42018" spans="8:13" s="28" customFormat="1" x14ac:dyDescent="0.2">
      <c r="H42018" s="12"/>
      <c r="J42018" s="29"/>
      <c r="K42018" s="45"/>
      <c r="L42018" s="45"/>
      <c r="M42018" s="45"/>
    </row>
    <row r="42019" spans="8:13" s="28" customFormat="1" x14ac:dyDescent="0.2">
      <c r="H42019" s="12"/>
      <c r="J42019" s="29"/>
      <c r="K42019" s="45"/>
      <c r="L42019" s="45"/>
      <c r="M42019" s="45"/>
    </row>
    <row r="42020" spans="8:13" s="28" customFormat="1" x14ac:dyDescent="0.2">
      <c r="H42020" s="12"/>
      <c r="J42020" s="29"/>
      <c r="K42020" s="45"/>
      <c r="L42020" s="45"/>
      <c r="M42020" s="45"/>
    </row>
    <row r="42021" spans="8:13" s="28" customFormat="1" x14ac:dyDescent="0.2">
      <c r="H42021" s="12"/>
      <c r="J42021" s="29"/>
      <c r="K42021" s="45"/>
      <c r="L42021" s="45"/>
      <c r="M42021" s="45"/>
    </row>
    <row r="42022" spans="8:13" s="28" customFormat="1" x14ac:dyDescent="0.2">
      <c r="H42022" s="12"/>
      <c r="J42022" s="29"/>
      <c r="K42022" s="45"/>
      <c r="L42022" s="45"/>
      <c r="M42022" s="45"/>
    </row>
    <row r="42023" spans="8:13" s="28" customFormat="1" x14ac:dyDescent="0.2">
      <c r="H42023" s="12"/>
      <c r="J42023" s="29"/>
      <c r="K42023" s="45"/>
      <c r="L42023" s="45"/>
      <c r="M42023" s="45"/>
    </row>
    <row r="42024" spans="8:13" s="28" customFormat="1" x14ac:dyDescent="0.2">
      <c r="H42024" s="12"/>
      <c r="J42024" s="29"/>
      <c r="K42024" s="45"/>
      <c r="L42024" s="45"/>
      <c r="M42024" s="45"/>
    </row>
    <row r="42025" spans="8:13" s="28" customFormat="1" x14ac:dyDescent="0.2">
      <c r="H42025" s="12"/>
      <c r="J42025" s="29"/>
      <c r="K42025" s="45"/>
      <c r="L42025" s="45"/>
      <c r="M42025" s="45"/>
    </row>
    <row r="42026" spans="8:13" s="28" customFormat="1" x14ac:dyDescent="0.2">
      <c r="H42026" s="12"/>
      <c r="J42026" s="29"/>
      <c r="K42026" s="45"/>
      <c r="L42026" s="45"/>
      <c r="M42026" s="45"/>
    </row>
    <row r="42027" spans="8:13" s="28" customFormat="1" x14ac:dyDescent="0.2">
      <c r="H42027" s="12"/>
      <c r="J42027" s="29"/>
      <c r="K42027" s="45"/>
      <c r="L42027" s="45"/>
      <c r="M42027" s="45"/>
    </row>
    <row r="42028" spans="8:13" s="28" customFormat="1" x14ac:dyDescent="0.2">
      <c r="H42028" s="12"/>
      <c r="J42028" s="29"/>
      <c r="K42028" s="45"/>
      <c r="L42028" s="45"/>
      <c r="M42028" s="45"/>
    </row>
    <row r="42029" spans="8:13" s="28" customFormat="1" x14ac:dyDescent="0.2">
      <c r="H42029" s="12"/>
      <c r="J42029" s="29"/>
      <c r="K42029" s="45"/>
      <c r="L42029" s="45"/>
      <c r="M42029" s="45"/>
    </row>
    <row r="42030" spans="8:13" s="28" customFormat="1" x14ac:dyDescent="0.2">
      <c r="H42030" s="12"/>
      <c r="J42030" s="29"/>
      <c r="K42030" s="45"/>
      <c r="L42030" s="45"/>
      <c r="M42030" s="45"/>
    </row>
    <row r="42031" spans="8:13" s="28" customFormat="1" x14ac:dyDescent="0.2">
      <c r="H42031" s="12"/>
      <c r="J42031" s="29"/>
      <c r="K42031" s="45"/>
      <c r="L42031" s="45"/>
      <c r="M42031" s="45"/>
    </row>
    <row r="42032" spans="8:13" s="28" customFormat="1" x14ac:dyDescent="0.2">
      <c r="H42032" s="12"/>
      <c r="J42032" s="29"/>
      <c r="K42032" s="45"/>
      <c r="L42032" s="45"/>
      <c r="M42032" s="45"/>
    </row>
    <row r="42033" spans="8:13" s="28" customFormat="1" x14ac:dyDescent="0.2">
      <c r="H42033" s="12"/>
      <c r="J42033" s="29"/>
      <c r="K42033" s="45"/>
      <c r="L42033" s="45"/>
      <c r="M42033" s="45"/>
    </row>
    <row r="42034" spans="8:13" s="28" customFormat="1" x14ac:dyDescent="0.2">
      <c r="H42034" s="12"/>
      <c r="J42034" s="29"/>
      <c r="K42034" s="45"/>
      <c r="L42034" s="45"/>
      <c r="M42034" s="45"/>
    </row>
    <row r="42035" spans="8:13" s="28" customFormat="1" x14ac:dyDescent="0.2">
      <c r="H42035" s="12"/>
      <c r="J42035" s="29"/>
      <c r="K42035" s="45"/>
      <c r="L42035" s="45"/>
      <c r="M42035" s="45"/>
    </row>
    <row r="42036" spans="8:13" s="28" customFormat="1" x14ac:dyDescent="0.2">
      <c r="H42036" s="12"/>
      <c r="J42036" s="29"/>
      <c r="K42036" s="45"/>
      <c r="L42036" s="45"/>
      <c r="M42036" s="45"/>
    </row>
    <row r="42037" spans="8:13" s="28" customFormat="1" x14ac:dyDescent="0.2">
      <c r="H42037" s="12"/>
      <c r="J42037" s="29"/>
      <c r="K42037" s="45"/>
      <c r="L42037" s="45"/>
      <c r="M42037" s="45"/>
    </row>
    <row r="42038" spans="8:13" s="28" customFormat="1" x14ac:dyDescent="0.2">
      <c r="H42038" s="12"/>
      <c r="J42038" s="29"/>
      <c r="K42038" s="45"/>
      <c r="L42038" s="45"/>
      <c r="M42038" s="45"/>
    </row>
    <row r="42039" spans="8:13" s="28" customFormat="1" x14ac:dyDescent="0.2">
      <c r="H42039" s="12"/>
      <c r="J42039" s="29"/>
      <c r="K42039" s="45"/>
      <c r="L42039" s="45"/>
      <c r="M42039" s="45"/>
    </row>
    <row r="42040" spans="8:13" s="28" customFormat="1" x14ac:dyDescent="0.2">
      <c r="H42040" s="12"/>
      <c r="J42040" s="29"/>
      <c r="K42040" s="45"/>
      <c r="L42040" s="45"/>
      <c r="M42040" s="45"/>
    </row>
    <row r="42041" spans="8:13" s="28" customFormat="1" x14ac:dyDescent="0.2">
      <c r="H42041" s="12"/>
      <c r="J42041" s="29"/>
      <c r="K42041" s="45"/>
      <c r="L42041" s="45"/>
      <c r="M42041" s="45"/>
    </row>
    <row r="42042" spans="8:13" s="28" customFormat="1" x14ac:dyDescent="0.2">
      <c r="H42042" s="12"/>
      <c r="J42042" s="29"/>
      <c r="K42042" s="45"/>
      <c r="L42042" s="45"/>
      <c r="M42042" s="45"/>
    </row>
    <row r="42043" spans="8:13" s="28" customFormat="1" x14ac:dyDescent="0.2">
      <c r="H42043" s="12"/>
      <c r="J42043" s="29"/>
      <c r="K42043" s="45"/>
      <c r="L42043" s="45"/>
      <c r="M42043" s="45"/>
    </row>
    <row r="42044" spans="8:13" s="28" customFormat="1" x14ac:dyDescent="0.2">
      <c r="H42044" s="12"/>
      <c r="J42044" s="29"/>
      <c r="K42044" s="45"/>
      <c r="L42044" s="45"/>
      <c r="M42044" s="45"/>
    </row>
    <row r="42045" spans="8:13" s="28" customFormat="1" x14ac:dyDescent="0.2">
      <c r="H42045" s="12"/>
      <c r="J42045" s="29"/>
      <c r="K42045" s="45"/>
      <c r="L42045" s="45"/>
      <c r="M42045" s="45"/>
    </row>
    <row r="42046" spans="8:13" s="28" customFormat="1" x14ac:dyDescent="0.2">
      <c r="H42046" s="12"/>
      <c r="J42046" s="29"/>
      <c r="K42046" s="45"/>
      <c r="L42046" s="45"/>
      <c r="M42046" s="45"/>
    </row>
    <row r="42047" spans="8:13" s="28" customFormat="1" x14ac:dyDescent="0.2">
      <c r="H42047" s="12"/>
      <c r="J42047" s="29"/>
      <c r="K42047" s="45"/>
      <c r="L42047" s="45"/>
      <c r="M42047" s="45"/>
    </row>
    <row r="42048" spans="8:13" s="28" customFormat="1" x14ac:dyDescent="0.2">
      <c r="H42048" s="12"/>
      <c r="J42048" s="29"/>
      <c r="K42048" s="45"/>
      <c r="L42048" s="45"/>
      <c r="M42048" s="45"/>
    </row>
    <row r="42049" spans="8:13" s="28" customFormat="1" x14ac:dyDescent="0.2">
      <c r="H42049" s="12"/>
      <c r="J42049" s="29"/>
      <c r="K42049" s="45"/>
      <c r="L42049" s="45"/>
      <c r="M42049" s="45"/>
    </row>
    <row r="42050" spans="8:13" s="28" customFormat="1" x14ac:dyDescent="0.2">
      <c r="H42050" s="12"/>
      <c r="J42050" s="29"/>
      <c r="K42050" s="45"/>
      <c r="L42050" s="45"/>
      <c r="M42050" s="45"/>
    </row>
    <row r="42051" spans="8:13" s="28" customFormat="1" x14ac:dyDescent="0.2">
      <c r="H42051" s="12"/>
      <c r="J42051" s="29"/>
      <c r="K42051" s="45"/>
      <c r="L42051" s="45"/>
      <c r="M42051" s="45"/>
    </row>
    <row r="42052" spans="8:13" s="28" customFormat="1" x14ac:dyDescent="0.2">
      <c r="H42052" s="12"/>
      <c r="J42052" s="29"/>
      <c r="K42052" s="45"/>
      <c r="L42052" s="45"/>
      <c r="M42052" s="45"/>
    </row>
    <row r="42053" spans="8:13" s="28" customFormat="1" x14ac:dyDescent="0.2">
      <c r="H42053" s="12"/>
      <c r="J42053" s="29"/>
      <c r="K42053" s="45"/>
      <c r="L42053" s="45"/>
      <c r="M42053" s="45"/>
    </row>
    <row r="42054" spans="8:13" s="28" customFormat="1" x14ac:dyDescent="0.2">
      <c r="H42054" s="12"/>
      <c r="J42054" s="29"/>
      <c r="K42054" s="45"/>
      <c r="L42054" s="45"/>
      <c r="M42054" s="45"/>
    </row>
    <row r="42055" spans="8:13" s="28" customFormat="1" x14ac:dyDescent="0.2">
      <c r="H42055" s="12"/>
      <c r="J42055" s="29"/>
      <c r="K42055" s="45"/>
      <c r="L42055" s="45"/>
      <c r="M42055" s="45"/>
    </row>
    <row r="42056" spans="8:13" s="28" customFormat="1" x14ac:dyDescent="0.2">
      <c r="H42056" s="12"/>
      <c r="J42056" s="29"/>
      <c r="K42056" s="45"/>
      <c r="L42056" s="45"/>
      <c r="M42056" s="45"/>
    </row>
    <row r="42057" spans="8:13" s="28" customFormat="1" x14ac:dyDescent="0.2">
      <c r="H42057" s="12"/>
      <c r="J42057" s="29"/>
      <c r="K42057" s="45"/>
      <c r="L42057" s="45"/>
      <c r="M42057" s="45"/>
    </row>
    <row r="42058" spans="8:13" s="28" customFormat="1" x14ac:dyDescent="0.2">
      <c r="H42058" s="12"/>
      <c r="J42058" s="29"/>
      <c r="K42058" s="45"/>
      <c r="L42058" s="45"/>
      <c r="M42058" s="45"/>
    </row>
    <row r="42059" spans="8:13" s="28" customFormat="1" x14ac:dyDescent="0.2">
      <c r="H42059" s="12"/>
      <c r="J42059" s="29"/>
      <c r="K42059" s="45"/>
      <c r="L42059" s="45"/>
      <c r="M42059" s="45"/>
    </row>
    <row r="42060" spans="8:13" s="28" customFormat="1" x14ac:dyDescent="0.2">
      <c r="H42060" s="12"/>
      <c r="J42060" s="29"/>
      <c r="K42060" s="45"/>
      <c r="L42060" s="45"/>
      <c r="M42060" s="45"/>
    </row>
    <row r="42061" spans="8:13" s="28" customFormat="1" x14ac:dyDescent="0.2">
      <c r="H42061" s="12"/>
      <c r="J42061" s="29"/>
      <c r="K42061" s="45"/>
      <c r="L42061" s="45"/>
      <c r="M42061" s="45"/>
    </row>
    <row r="42062" spans="8:13" s="28" customFormat="1" x14ac:dyDescent="0.2">
      <c r="H42062" s="12"/>
      <c r="J42062" s="29"/>
      <c r="K42062" s="45"/>
      <c r="L42062" s="45"/>
      <c r="M42062" s="45"/>
    </row>
    <row r="42063" spans="8:13" s="28" customFormat="1" x14ac:dyDescent="0.2">
      <c r="H42063" s="12"/>
      <c r="J42063" s="29"/>
      <c r="K42063" s="45"/>
      <c r="L42063" s="45"/>
      <c r="M42063" s="45"/>
    </row>
    <row r="42064" spans="8:13" s="28" customFormat="1" x14ac:dyDescent="0.2">
      <c r="H42064" s="12"/>
      <c r="J42064" s="29"/>
      <c r="K42064" s="45"/>
      <c r="L42064" s="45"/>
      <c r="M42064" s="45"/>
    </row>
    <row r="42065" spans="8:13" s="28" customFormat="1" x14ac:dyDescent="0.2">
      <c r="H42065" s="12"/>
      <c r="J42065" s="29"/>
      <c r="K42065" s="45"/>
      <c r="L42065" s="45"/>
      <c r="M42065" s="45"/>
    </row>
    <row r="42066" spans="8:13" s="28" customFormat="1" x14ac:dyDescent="0.2">
      <c r="H42066" s="12"/>
      <c r="J42066" s="29"/>
      <c r="K42066" s="45"/>
      <c r="L42066" s="45"/>
      <c r="M42066" s="45"/>
    </row>
    <row r="42067" spans="8:13" s="28" customFormat="1" x14ac:dyDescent="0.2">
      <c r="H42067" s="12"/>
      <c r="J42067" s="29"/>
      <c r="K42067" s="45"/>
      <c r="L42067" s="45"/>
      <c r="M42067" s="45"/>
    </row>
    <row r="42068" spans="8:13" s="28" customFormat="1" x14ac:dyDescent="0.2">
      <c r="H42068" s="12"/>
      <c r="J42068" s="29"/>
      <c r="K42068" s="45"/>
      <c r="L42068" s="45"/>
      <c r="M42068" s="45"/>
    </row>
    <row r="42069" spans="8:13" s="28" customFormat="1" x14ac:dyDescent="0.2">
      <c r="H42069" s="12"/>
      <c r="J42069" s="29"/>
      <c r="K42069" s="45"/>
      <c r="L42069" s="45"/>
      <c r="M42069" s="45"/>
    </row>
    <row r="42070" spans="8:13" s="28" customFormat="1" x14ac:dyDescent="0.2">
      <c r="H42070" s="12"/>
      <c r="J42070" s="29"/>
      <c r="K42070" s="45"/>
      <c r="L42070" s="45"/>
      <c r="M42070" s="45"/>
    </row>
    <row r="42071" spans="8:13" s="28" customFormat="1" x14ac:dyDescent="0.2">
      <c r="H42071" s="12"/>
      <c r="J42071" s="29"/>
      <c r="K42071" s="45"/>
      <c r="L42071" s="45"/>
      <c r="M42071" s="45"/>
    </row>
    <row r="42072" spans="8:13" s="28" customFormat="1" x14ac:dyDescent="0.2">
      <c r="H42072" s="12"/>
      <c r="J42072" s="29"/>
      <c r="K42072" s="45"/>
      <c r="L42072" s="45"/>
      <c r="M42072" s="45"/>
    </row>
    <row r="42073" spans="8:13" s="28" customFormat="1" x14ac:dyDescent="0.2">
      <c r="H42073" s="12"/>
      <c r="J42073" s="29"/>
      <c r="K42073" s="45"/>
      <c r="L42073" s="45"/>
      <c r="M42073" s="45"/>
    </row>
    <row r="42074" spans="8:13" s="28" customFormat="1" x14ac:dyDescent="0.2">
      <c r="H42074" s="12"/>
      <c r="J42074" s="29"/>
      <c r="K42074" s="45"/>
      <c r="L42074" s="45"/>
      <c r="M42074" s="45"/>
    </row>
    <row r="42075" spans="8:13" s="28" customFormat="1" x14ac:dyDescent="0.2">
      <c r="H42075" s="12"/>
      <c r="J42075" s="29"/>
      <c r="K42075" s="45"/>
      <c r="L42075" s="45"/>
      <c r="M42075" s="45"/>
    </row>
    <row r="42076" spans="8:13" s="28" customFormat="1" x14ac:dyDescent="0.2">
      <c r="H42076" s="12"/>
      <c r="J42076" s="29"/>
      <c r="K42076" s="45"/>
      <c r="L42076" s="45"/>
      <c r="M42076" s="45"/>
    </row>
    <row r="42077" spans="8:13" s="28" customFormat="1" x14ac:dyDescent="0.2">
      <c r="H42077" s="12"/>
      <c r="J42077" s="29"/>
      <c r="K42077" s="45"/>
      <c r="L42077" s="45"/>
      <c r="M42077" s="45"/>
    </row>
    <row r="42078" spans="8:13" s="28" customFormat="1" x14ac:dyDescent="0.2">
      <c r="H42078" s="12"/>
      <c r="J42078" s="29"/>
      <c r="K42078" s="45"/>
      <c r="L42078" s="45"/>
      <c r="M42078" s="45"/>
    </row>
    <row r="42079" spans="8:13" s="28" customFormat="1" x14ac:dyDescent="0.2">
      <c r="H42079" s="12"/>
      <c r="J42079" s="29"/>
      <c r="K42079" s="45"/>
      <c r="L42079" s="45"/>
      <c r="M42079" s="45"/>
    </row>
    <row r="42080" spans="8:13" s="28" customFormat="1" x14ac:dyDescent="0.2">
      <c r="H42080" s="12"/>
      <c r="J42080" s="29"/>
      <c r="K42080" s="45"/>
      <c r="L42080" s="45"/>
      <c r="M42080" s="45"/>
    </row>
    <row r="42081" spans="8:13" s="28" customFormat="1" x14ac:dyDescent="0.2">
      <c r="H42081" s="12"/>
      <c r="J42081" s="29"/>
      <c r="K42081" s="45"/>
      <c r="L42081" s="45"/>
      <c r="M42081" s="45"/>
    </row>
    <row r="42082" spans="8:13" s="28" customFormat="1" x14ac:dyDescent="0.2">
      <c r="H42082" s="12"/>
      <c r="J42082" s="29"/>
      <c r="K42082" s="45"/>
      <c r="L42082" s="45"/>
      <c r="M42082" s="45"/>
    </row>
    <row r="42083" spans="8:13" s="28" customFormat="1" x14ac:dyDescent="0.2">
      <c r="H42083" s="12"/>
      <c r="J42083" s="29"/>
      <c r="K42083" s="45"/>
      <c r="L42083" s="45"/>
      <c r="M42083" s="45"/>
    </row>
    <row r="42084" spans="8:13" s="28" customFormat="1" x14ac:dyDescent="0.2">
      <c r="H42084" s="12"/>
      <c r="J42084" s="29"/>
      <c r="K42084" s="45"/>
      <c r="L42084" s="45"/>
      <c r="M42084" s="45"/>
    </row>
    <row r="42085" spans="8:13" s="28" customFormat="1" x14ac:dyDescent="0.2">
      <c r="H42085" s="12"/>
      <c r="J42085" s="29"/>
      <c r="K42085" s="45"/>
      <c r="L42085" s="45"/>
      <c r="M42085" s="45"/>
    </row>
    <row r="42086" spans="8:13" s="28" customFormat="1" x14ac:dyDescent="0.2">
      <c r="H42086" s="12"/>
      <c r="J42086" s="29"/>
      <c r="K42086" s="45"/>
      <c r="L42086" s="45"/>
      <c r="M42086" s="45"/>
    </row>
    <row r="42087" spans="8:13" s="28" customFormat="1" x14ac:dyDescent="0.2">
      <c r="H42087" s="12"/>
      <c r="J42087" s="29"/>
      <c r="K42087" s="45"/>
      <c r="L42087" s="45"/>
      <c r="M42087" s="45"/>
    </row>
    <row r="42088" spans="8:13" s="28" customFormat="1" x14ac:dyDescent="0.2">
      <c r="H42088" s="12"/>
      <c r="J42088" s="29"/>
      <c r="K42088" s="45"/>
      <c r="L42088" s="45"/>
      <c r="M42088" s="45"/>
    </row>
    <row r="42089" spans="8:13" s="28" customFormat="1" x14ac:dyDescent="0.2">
      <c r="H42089" s="12"/>
      <c r="J42089" s="29"/>
      <c r="K42089" s="45"/>
      <c r="L42089" s="45"/>
      <c r="M42089" s="45"/>
    </row>
    <row r="42090" spans="8:13" s="28" customFormat="1" x14ac:dyDescent="0.2">
      <c r="H42090" s="12"/>
      <c r="J42090" s="29"/>
      <c r="K42090" s="45"/>
      <c r="L42090" s="45"/>
      <c r="M42090" s="45"/>
    </row>
    <row r="42091" spans="8:13" s="28" customFormat="1" x14ac:dyDescent="0.2">
      <c r="H42091" s="12"/>
      <c r="J42091" s="29"/>
      <c r="K42091" s="45"/>
      <c r="L42091" s="45"/>
      <c r="M42091" s="45"/>
    </row>
    <row r="42092" spans="8:13" s="28" customFormat="1" x14ac:dyDescent="0.2">
      <c r="H42092" s="12"/>
      <c r="J42092" s="29"/>
      <c r="K42092" s="45"/>
      <c r="L42092" s="45"/>
      <c r="M42092" s="45"/>
    </row>
    <row r="42093" spans="8:13" s="28" customFormat="1" x14ac:dyDescent="0.2">
      <c r="H42093" s="12"/>
      <c r="J42093" s="29"/>
      <c r="K42093" s="45"/>
      <c r="L42093" s="45"/>
      <c r="M42093" s="45"/>
    </row>
    <row r="42094" spans="8:13" s="28" customFormat="1" x14ac:dyDescent="0.2">
      <c r="H42094" s="12"/>
      <c r="J42094" s="29"/>
      <c r="K42094" s="45"/>
      <c r="L42094" s="45"/>
      <c r="M42094" s="45"/>
    </row>
    <row r="42095" spans="8:13" s="28" customFormat="1" x14ac:dyDescent="0.2">
      <c r="H42095" s="12"/>
      <c r="J42095" s="29"/>
      <c r="K42095" s="45"/>
      <c r="L42095" s="45"/>
      <c r="M42095" s="45"/>
    </row>
    <row r="42096" spans="8:13" s="28" customFormat="1" x14ac:dyDescent="0.2">
      <c r="H42096" s="12"/>
      <c r="J42096" s="29"/>
      <c r="K42096" s="45"/>
      <c r="L42096" s="45"/>
      <c r="M42096" s="45"/>
    </row>
    <row r="42097" spans="8:13" s="28" customFormat="1" x14ac:dyDescent="0.2">
      <c r="H42097" s="12"/>
      <c r="J42097" s="29"/>
      <c r="K42097" s="45"/>
      <c r="L42097" s="45"/>
      <c r="M42097" s="45"/>
    </row>
    <row r="42098" spans="8:13" s="28" customFormat="1" x14ac:dyDescent="0.2">
      <c r="H42098" s="12"/>
      <c r="J42098" s="29"/>
      <c r="K42098" s="45"/>
      <c r="L42098" s="45"/>
      <c r="M42098" s="45"/>
    </row>
    <row r="42099" spans="8:13" s="28" customFormat="1" x14ac:dyDescent="0.2">
      <c r="H42099" s="12"/>
      <c r="J42099" s="29"/>
      <c r="K42099" s="45"/>
      <c r="L42099" s="45"/>
      <c r="M42099" s="45"/>
    </row>
    <row r="42100" spans="8:13" s="28" customFormat="1" x14ac:dyDescent="0.2">
      <c r="H42100" s="12"/>
      <c r="J42100" s="29"/>
      <c r="K42100" s="45"/>
      <c r="L42100" s="45"/>
      <c r="M42100" s="45"/>
    </row>
    <row r="42101" spans="8:13" s="28" customFormat="1" x14ac:dyDescent="0.2">
      <c r="H42101" s="12"/>
      <c r="J42101" s="29"/>
      <c r="K42101" s="45"/>
      <c r="L42101" s="45"/>
      <c r="M42101" s="45"/>
    </row>
    <row r="42102" spans="8:13" s="28" customFormat="1" x14ac:dyDescent="0.2">
      <c r="H42102" s="12"/>
      <c r="J42102" s="29"/>
      <c r="K42102" s="45"/>
      <c r="L42102" s="45"/>
      <c r="M42102" s="45"/>
    </row>
    <row r="42103" spans="8:13" s="28" customFormat="1" x14ac:dyDescent="0.2">
      <c r="H42103" s="12"/>
      <c r="J42103" s="29"/>
      <c r="K42103" s="45"/>
      <c r="L42103" s="45"/>
      <c r="M42103" s="45"/>
    </row>
    <row r="42104" spans="8:13" s="28" customFormat="1" x14ac:dyDescent="0.2">
      <c r="H42104" s="12"/>
      <c r="J42104" s="29"/>
      <c r="K42104" s="45"/>
      <c r="L42104" s="45"/>
      <c r="M42104" s="45"/>
    </row>
    <row r="42105" spans="8:13" s="28" customFormat="1" x14ac:dyDescent="0.2">
      <c r="H42105" s="12"/>
      <c r="J42105" s="29"/>
      <c r="K42105" s="45"/>
      <c r="L42105" s="45"/>
      <c r="M42105" s="45"/>
    </row>
    <row r="42106" spans="8:13" s="28" customFormat="1" x14ac:dyDescent="0.2">
      <c r="H42106" s="12"/>
      <c r="J42106" s="29"/>
      <c r="K42106" s="45"/>
      <c r="L42106" s="45"/>
      <c r="M42106" s="45"/>
    </row>
    <row r="42107" spans="8:13" s="28" customFormat="1" x14ac:dyDescent="0.2">
      <c r="H42107" s="12"/>
      <c r="J42107" s="29"/>
      <c r="K42107" s="45"/>
      <c r="L42107" s="45"/>
      <c r="M42107" s="45"/>
    </row>
    <row r="42108" spans="8:13" s="28" customFormat="1" x14ac:dyDescent="0.2">
      <c r="H42108" s="12"/>
      <c r="J42108" s="29"/>
      <c r="K42108" s="45"/>
      <c r="L42108" s="45"/>
      <c r="M42108" s="45"/>
    </row>
    <row r="42109" spans="8:13" s="28" customFormat="1" x14ac:dyDescent="0.2">
      <c r="H42109" s="12"/>
      <c r="J42109" s="29"/>
      <c r="K42109" s="45"/>
      <c r="L42109" s="45"/>
      <c r="M42109" s="45"/>
    </row>
    <row r="42110" spans="8:13" s="28" customFormat="1" x14ac:dyDescent="0.2">
      <c r="H42110" s="12"/>
      <c r="J42110" s="29"/>
      <c r="K42110" s="45"/>
      <c r="L42110" s="45"/>
      <c r="M42110" s="45"/>
    </row>
    <row r="42111" spans="8:13" s="28" customFormat="1" x14ac:dyDescent="0.2">
      <c r="H42111" s="12"/>
      <c r="J42111" s="29"/>
      <c r="K42111" s="45"/>
      <c r="L42111" s="45"/>
      <c r="M42111" s="45"/>
    </row>
    <row r="42112" spans="8:13" s="28" customFormat="1" x14ac:dyDescent="0.2">
      <c r="H42112" s="12"/>
      <c r="J42112" s="29"/>
      <c r="K42112" s="45"/>
      <c r="L42112" s="45"/>
      <c r="M42112" s="45"/>
    </row>
    <row r="42113" spans="8:13" s="28" customFormat="1" x14ac:dyDescent="0.2">
      <c r="H42113" s="12"/>
      <c r="J42113" s="29"/>
      <c r="K42113" s="45"/>
      <c r="L42113" s="45"/>
      <c r="M42113" s="45"/>
    </row>
    <row r="42114" spans="8:13" s="28" customFormat="1" x14ac:dyDescent="0.2">
      <c r="H42114" s="12"/>
      <c r="J42114" s="29"/>
      <c r="K42114" s="45"/>
      <c r="L42114" s="45"/>
      <c r="M42114" s="45"/>
    </row>
    <row r="42115" spans="8:13" s="28" customFormat="1" x14ac:dyDescent="0.2">
      <c r="H42115" s="12"/>
      <c r="J42115" s="29"/>
      <c r="K42115" s="45"/>
      <c r="L42115" s="45"/>
      <c r="M42115" s="45"/>
    </row>
    <row r="42116" spans="8:13" s="28" customFormat="1" x14ac:dyDescent="0.2">
      <c r="H42116" s="12"/>
      <c r="J42116" s="29"/>
      <c r="K42116" s="45"/>
      <c r="L42116" s="45"/>
      <c r="M42116" s="45"/>
    </row>
    <row r="42117" spans="8:13" s="28" customFormat="1" x14ac:dyDescent="0.2">
      <c r="H42117" s="12"/>
      <c r="J42117" s="29"/>
      <c r="K42117" s="45"/>
      <c r="L42117" s="45"/>
      <c r="M42117" s="45"/>
    </row>
    <row r="42118" spans="8:13" s="28" customFormat="1" x14ac:dyDescent="0.2">
      <c r="H42118" s="12"/>
      <c r="J42118" s="29"/>
      <c r="K42118" s="45"/>
      <c r="L42118" s="45"/>
      <c r="M42118" s="45"/>
    </row>
    <row r="42119" spans="8:13" s="28" customFormat="1" x14ac:dyDescent="0.2">
      <c r="H42119" s="12"/>
      <c r="J42119" s="29"/>
      <c r="K42119" s="45"/>
      <c r="L42119" s="45"/>
      <c r="M42119" s="45"/>
    </row>
    <row r="42120" spans="8:13" s="28" customFormat="1" x14ac:dyDescent="0.2">
      <c r="H42120" s="12"/>
      <c r="J42120" s="29"/>
      <c r="K42120" s="45"/>
      <c r="L42120" s="45"/>
      <c r="M42120" s="45"/>
    </row>
    <row r="42121" spans="8:13" s="28" customFormat="1" x14ac:dyDescent="0.2">
      <c r="H42121" s="12"/>
      <c r="J42121" s="29"/>
      <c r="K42121" s="45"/>
      <c r="L42121" s="45"/>
      <c r="M42121" s="45"/>
    </row>
    <row r="42122" spans="8:13" s="28" customFormat="1" x14ac:dyDescent="0.2">
      <c r="H42122" s="12"/>
      <c r="J42122" s="29"/>
      <c r="K42122" s="45"/>
      <c r="L42122" s="45"/>
      <c r="M42122" s="45"/>
    </row>
    <row r="42123" spans="8:13" s="28" customFormat="1" x14ac:dyDescent="0.2">
      <c r="H42123" s="12"/>
      <c r="J42123" s="29"/>
      <c r="K42123" s="45"/>
      <c r="L42123" s="45"/>
      <c r="M42123" s="45"/>
    </row>
    <row r="42124" spans="8:13" s="28" customFormat="1" x14ac:dyDescent="0.2">
      <c r="H42124" s="12"/>
      <c r="J42124" s="29"/>
      <c r="K42124" s="45"/>
      <c r="L42124" s="45"/>
      <c r="M42124" s="45"/>
    </row>
    <row r="42125" spans="8:13" s="28" customFormat="1" x14ac:dyDescent="0.2">
      <c r="H42125" s="12"/>
      <c r="J42125" s="29"/>
      <c r="K42125" s="45"/>
      <c r="L42125" s="45"/>
      <c r="M42125" s="45"/>
    </row>
    <row r="42126" spans="8:13" s="28" customFormat="1" x14ac:dyDescent="0.2">
      <c r="H42126" s="12"/>
      <c r="J42126" s="29"/>
      <c r="K42126" s="45"/>
      <c r="L42126" s="45"/>
      <c r="M42126" s="45"/>
    </row>
    <row r="42127" spans="8:13" s="28" customFormat="1" x14ac:dyDescent="0.2">
      <c r="H42127" s="12"/>
      <c r="J42127" s="29"/>
      <c r="K42127" s="45"/>
      <c r="L42127" s="45"/>
      <c r="M42127" s="45"/>
    </row>
    <row r="42128" spans="8:13" s="28" customFormat="1" x14ac:dyDescent="0.2">
      <c r="H42128" s="12"/>
      <c r="J42128" s="29"/>
      <c r="K42128" s="45"/>
      <c r="L42128" s="45"/>
      <c r="M42128" s="45"/>
    </row>
    <row r="42129" spans="8:13" s="28" customFormat="1" x14ac:dyDescent="0.2">
      <c r="H42129" s="12"/>
      <c r="J42129" s="29"/>
      <c r="K42129" s="45"/>
      <c r="L42129" s="45"/>
      <c r="M42129" s="45"/>
    </row>
    <row r="42130" spans="8:13" s="28" customFormat="1" x14ac:dyDescent="0.2">
      <c r="H42130" s="12"/>
      <c r="J42130" s="29"/>
      <c r="K42130" s="45"/>
      <c r="L42130" s="45"/>
      <c r="M42130" s="45"/>
    </row>
    <row r="42131" spans="8:13" s="28" customFormat="1" x14ac:dyDescent="0.2">
      <c r="H42131" s="12"/>
      <c r="J42131" s="29"/>
      <c r="K42131" s="45"/>
      <c r="L42131" s="45"/>
      <c r="M42131" s="45"/>
    </row>
    <row r="42132" spans="8:13" s="28" customFormat="1" x14ac:dyDescent="0.2">
      <c r="H42132" s="12"/>
      <c r="J42132" s="29"/>
      <c r="K42132" s="45"/>
      <c r="L42132" s="45"/>
      <c r="M42132" s="45"/>
    </row>
    <row r="42133" spans="8:13" s="28" customFormat="1" x14ac:dyDescent="0.2">
      <c r="H42133" s="12"/>
      <c r="J42133" s="29"/>
      <c r="K42133" s="45"/>
      <c r="L42133" s="45"/>
      <c r="M42133" s="45"/>
    </row>
    <row r="42134" spans="8:13" s="28" customFormat="1" x14ac:dyDescent="0.2">
      <c r="H42134" s="12"/>
      <c r="J42134" s="29"/>
      <c r="K42134" s="45"/>
      <c r="L42134" s="45"/>
      <c r="M42134" s="45"/>
    </row>
    <row r="42135" spans="8:13" s="28" customFormat="1" x14ac:dyDescent="0.2">
      <c r="H42135" s="12"/>
      <c r="J42135" s="29"/>
      <c r="K42135" s="45"/>
      <c r="L42135" s="45"/>
      <c r="M42135" s="45"/>
    </row>
    <row r="42136" spans="8:13" s="28" customFormat="1" x14ac:dyDescent="0.2">
      <c r="H42136" s="12"/>
      <c r="J42136" s="29"/>
      <c r="K42136" s="45"/>
      <c r="L42136" s="45"/>
      <c r="M42136" s="45"/>
    </row>
    <row r="42137" spans="8:13" s="28" customFormat="1" x14ac:dyDescent="0.2">
      <c r="H42137" s="12"/>
      <c r="J42137" s="29"/>
      <c r="K42137" s="45"/>
      <c r="L42137" s="45"/>
      <c r="M42137" s="45"/>
    </row>
    <row r="42138" spans="8:13" s="28" customFormat="1" x14ac:dyDescent="0.2">
      <c r="H42138" s="12"/>
      <c r="J42138" s="29"/>
      <c r="K42138" s="45"/>
      <c r="L42138" s="45"/>
      <c r="M42138" s="45"/>
    </row>
    <row r="42139" spans="8:13" s="28" customFormat="1" x14ac:dyDescent="0.2">
      <c r="H42139" s="12"/>
      <c r="J42139" s="29"/>
      <c r="K42139" s="45"/>
      <c r="L42139" s="45"/>
      <c r="M42139" s="45"/>
    </row>
    <row r="42140" spans="8:13" s="28" customFormat="1" x14ac:dyDescent="0.2">
      <c r="H42140" s="12"/>
      <c r="J42140" s="29"/>
      <c r="K42140" s="45"/>
      <c r="L42140" s="45"/>
      <c r="M42140" s="45"/>
    </row>
    <row r="42141" spans="8:13" s="28" customFormat="1" x14ac:dyDescent="0.2">
      <c r="H42141" s="12"/>
      <c r="J42141" s="29"/>
      <c r="K42141" s="45"/>
      <c r="L42141" s="45"/>
      <c r="M42141" s="45"/>
    </row>
    <row r="42142" spans="8:13" s="28" customFormat="1" x14ac:dyDescent="0.2">
      <c r="H42142" s="12"/>
      <c r="J42142" s="29"/>
      <c r="K42142" s="45"/>
      <c r="L42142" s="45"/>
      <c r="M42142" s="45"/>
    </row>
    <row r="42143" spans="8:13" s="28" customFormat="1" x14ac:dyDescent="0.2">
      <c r="H42143" s="12"/>
      <c r="J42143" s="29"/>
      <c r="K42143" s="45"/>
      <c r="L42143" s="45"/>
      <c r="M42143" s="45"/>
    </row>
    <row r="42144" spans="8:13" s="28" customFormat="1" x14ac:dyDescent="0.2">
      <c r="H42144" s="12"/>
      <c r="J42144" s="29"/>
      <c r="K42144" s="45"/>
      <c r="L42144" s="45"/>
      <c r="M42144" s="45"/>
    </row>
    <row r="42145" spans="8:13" s="28" customFormat="1" x14ac:dyDescent="0.2">
      <c r="H42145" s="12"/>
      <c r="J42145" s="29"/>
      <c r="K42145" s="45"/>
      <c r="L42145" s="45"/>
      <c r="M42145" s="45"/>
    </row>
    <row r="42146" spans="8:13" s="28" customFormat="1" x14ac:dyDescent="0.2">
      <c r="H42146" s="12"/>
      <c r="J42146" s="29"/>
      <c r="K42146" s="45"/>
      <c r="L42146" s="45"/>
      <c r="M42146" s="45"/>
    </row>
    <row r="42147" spans="8:13" s="28" customFormat="1" x14ac:dyDescent="0.2">
      <c r="H42147" s="12"/>
      <c r="J42147" s="29"/>
      <c r="K42147" s="45"/>
      <c r="L42147" s="45"/>
      <c r="M42147" s="45"/>
    </row>
    <row r="42148" spans="8:13" s="28" customFormat="1" x14ac:dyDescent="0.2">
      <c r="H42148" s="12"/>
      <c r="J42148" s="29"/>
      <c r="K42148" s="45"/>
      <c r="L42148" s="45"/>
      <c r="M42148" s="45"/>
    </row>
    <row r="42149" spans="8:13" s="28" customFormat="1" x14ac:dyDescent="0.2">
      <c r="H42149" s="12"/>
      <c r="J42149" s="29"/>
      <c r="K42149" s="45"/>
      <c r="L42149" s="45"/>
      <c r="M42149" s="45"/>
    </row>
    <row r="42150" spans="8:13" s="28" customFormat="1" x14ac:dyDescent="0.2">
      <c r="H42150" s="12"/>
      <c r="J42150" s="29"/>
      <c r="K42150" s="45"/>
      <c r="L42150" s="45"/>
      <c r="M42150" s="45"/>
    </row>
    <row r="42151" spans="8:13" s="28" customFormat="1" x14ac:dyDescent="0.2">
      <c r="H42151" s="12"/>
      <c r="J42151" s="29"/>
      <c r="K42151" s="45"/>
      <c r="L42151" s="45"/>
      <c r="M42151" s="45"/>
    </row>
    <row r="42152" spans="8:13" s="28" customFormat="1" x14ac:dyDescent="0.2">
      <c r="H42152" s="12"/>
      <c r="J42152" s="29"/>
      <c r="K42152" s="45"/>
      <c r="L42152" s="45"/>
      <c r="M42152" s="45"/>
    </row>
    <row r="42153" spans="8:13" s="28" customFormat="1" x14ac:dyDescent="0.2">
      <c r="H42153" s="12"/>
      <c r="J42153" s="29"/>
      <c r="K42153" s="45"/>
      <c r="L42153" s="45"/>
      <c r="M42153" s="45"/>
    </row>
    <row r="42154" spans="8:13" s="28" customFormat="1" x14ac:dyDescent="0.2">
      <c r="H42154" s="12"/>
      <c r="J42154" s="29"/>
      <c r="K42154" s="45"/>
      <c r="L42154" s="45"/>
      <c r="M42154" s="45"/>
    </row>
    <row r="42155" spans="8:13" s="28" customFormat="1" x14ac:dyDescent="0.2">
      <c r="H42155" s="12"/>
      <c r="J42155" s="29"/>
      <c r="K42155" s="45"/>
      <c r="L42155" s="45"/>
      <c r="M42155" s="45"/>
    </row>
    <row r="42156" spans="8:13" s="28" customFormat="1" x14ac:dyDescent="0.2">
      <c r="H42156" s="12"/>
      <c r="J42156" s="29"/>
      <c r="K42156" s="45"/>
      <c r="L42156" s="45"/>
      <c r="M42156" s="45"/>
    </row>
    <row r="42157" spans="8:13" s="28" customFormat="1" x14ac:dyDescent="0.2">
      <c r="H42157" s="12"/>
      <c r="J42157" s="29"/>
      <c r="K42157" s="45"/>
      <c r="L42157" s="45"/>
      <c r="M42157" s="45"/>
    </row>
    <row r="42158" spans="8:13" s="28" customFormat="1" x14ac:dyDescent="0.2">
      <c r="H42158" s="12"/>
      <c r="J42158" s="29"/>
      <c r="K42158" s="45"/>
      <c r="L42158" s="45"/>
      <c r="M42158" s="45"/>
    </row>
    <row r="42159" spans="8:13" s="28" customFormat="1" x14ac:dyDescent="0.2">
      <c r="H42159" s="12"/>
      <c r="J42159" s="29"/>
      <c r="K42159" s="45"/>
      <c r="L42159" s="45"/>
      <c r="M42159" s="45"/>
    </row>
    <row r="42160" spans="8:13" s="28" customFormat="1" x14ac:dyDescent="0.2">
      <c r="H42160" s="12"/>
      <c r="J42160" s="29"/>
      <c r="K42160" s="45"/>
      <c r="L42160" s="45"/>
      <c r="M42160" s="45"/>
    </row>
    <row r="42161" spans="8:13" s="28" customFormat="1" x14ac:dyDescent="0.2">
      <c r="H42161" s="12"/>
      <c r="J42161" s="29"/>
      <c r="K42161" s="45"/>
      <c r="L42161" s="45"/>
      <c r="M42161" s="45"/>
    </row>
    <row r="42162" spans="8:13" s="28" customFormat="1" x14ac:dyDescent="0.2">
      <c r="H42162" s="12"/>
      <c r="J42162" s="29"/>
      <c r="K42162" s="45"/>
      <c r="L42162" s="45"/>
      <c r="M42162" s="45"/>
    </row>
    <row r="42163" spans="8:13" s="28" customFormat="1" x14ac:dyDescent="0.2">
      <c r="H42163" s="12"/>
      <c r="J42163" s="29"/>
      <c r="K42163" s="45"/>
      <c r="L42163" s="45"/>
      <c r="M42163" s="45"/>
    </row>
    <row r="42164" spans="8:13" s="28" customFormat="1" x14ac:dyDescent="0.2">
      <c r="H42164" s="12"/>
      <c r="J42164" s="29"/>
      <c r="K42164" s="45"/>
      <c r="L42164" s="45"/>
      <c r="M42164" s="45"/>
    </row>
    <row r="42165" spans="8:13" s="28" customFormat="1" x14ac:dyDescent="0.2">
      <c r="H42165" s="12"/>
      <c r="J42165" s="29"/>
      <c r="K42165" s="45"/>
      <c r="L42165" s="45"/>
      <c r="M42165" s="45"/>
    </row>
    <row r="42166" spans="8:13" s="28" customFormat="1" x14ac:dyDescent="0.2">
      <c r="H42166" s="12"/>
      <c r="J42166" s="29"/>
      <c r="K42166" s="45"/>
      <c r="L42166" s="45"/>
      <c r="M42166" s="45"/>
    </row>
    <row r="42167" spans="8:13" s="28" customFormat="1" x14ac:dyDescent="0.2">
      <c r="H42167" s="12"/>
      <c r="J42167" s="29"/>
      <c r="K42167" s="45"/>
      <c r="L42167" s="45"/>
      <c r="M42167" s="45"/>
    </row>
    <row r="42168" spans="8:13" s="28" customFormat="1" x14ac:dyDescent="0.2">
      <c r="H42168" s="12"/>
      <c r="J42168" s="29"/>
      <c r="K42168" s="45"/>
      <c r="L42168" s="45"/>
      <c r="M42168" s="45"/>
    </row>
    <row r="42169" spans="8:13" s="28" customFormat="1" x14ac:dyDescent="0.2">
      <c r="H42169" s="12"/>
      <c r="J42169" s="29"/>
      <c r="K42169" s="45"/>
      <c r="L42169" s="45"/>
      <c r="M42169" s="45"/>
    </row>
    <row r="42170" spans="8:13" s="28" customFormat="1" x14ac:dyDescent="0.2">
      <c r="H42170" s="12"/>
      <c r="J42170" s="29"/>
      <c r="K42170" s="45"/>
      <c r="L42170" s="45"/>
      <c r="M42170" s="45"/>
    </row>
    <row r="42171" spans="8:13" s="28" customFormat="1" x14ac:dyDescent="0.2">
      <c r="H42171" s="12"/>
      <c r="J42171" s="29"/>
      <c r="K42171" s="45"/>
      <c r="L42171" s="45"/>
      <c r="M42171" s="45"/>
    </row>
    <row r="42172" spans="8:13" s="28" customFormat="1" x14ac:dyDescent="0.2">
      <c r="H42172" s="12"/>
      <c r="J42172" s="29"/>
      <c r="K42172" s="45"/>
      <c r="L42172" s="45"/>
      <c r="M42172" s="45"/>
    </row>
    <row r="42173" spans="8:13" s="28" customFormat="1" x14ac:dyDescent="0.2">
      <c r="H42173" s="12"/>
      <c r="J42173" s="29"/>
      <c r="K42173" s="45"/>
      <c r="L42173" s="45"/>
      <c r="M42173" s="45"/>
    </row>
    <row r="42174" spans="8:13" s="28" customFormat="1" x14ac:dyDescent="0.2">
      <c r="H42174" s="12"/>
      <c r="J42174" s="29"/>
      <c r="K42174" s="45"/>
      <c r="L42174" s="45"/>
      <c r="M42174" s="45"/>
    </row>
    <row r="42175" spans="8:13" s="28" customFormat="1" x14ac:dyDescent="0.2">
      <c r="H42175" s="12"/>
      <c r="J42175" s="29"/>
      <c r="K42175" s="45"/>
      <c r="L42175" s="45"/>
      <c r="M42175" s="45"/>
    </row>
    <row r="42176" spans="8:13" s="28" customFormat="1" x14ac:dyDescent="0.2">
      <c r="H42176" s="12"/>
      <c r="J42176" s="29"/>
      <c r="K42176" s="45"/>
      <c r="L42176" s="45"/>
      <c r="M42176" s="45"/>
    </row>
    <row r="42177" spans="8:13" s="28" customFormat="1" x14ac:dyDescent="0.2">
      <c r="H42177" s="12"/>
      <c r="J42177" s="29"/>
      <c r="K42177" s="45"/>
      <c r="L42177" s="45"/>
      <c r="M42177" s="45"/>
    </row>
    <row r="42178" spans="8:13" s="28" customFormat="1" x14ac:dyDescent="0.2">
      <c r="H42178" s="12"/>
      <c r="J42178" s="29"/>
      <c r="K42178" s="45"/>
      <c r="L42178" s="45"/>
      <c r="M42178" s="45"/>
    </row>
    <row r="42179" spans="8:13" s="28" customFormat="1" x14ac:dyDescent="0.2">
      <c r="H42179" s="12"/>
      <c r="J42179" s="29"/>
      <c r="K42179" s="45"/>
      <c r="L42179" s="45"/>
      <c r="M42179" s="45"/>
    </row>
    <row r="42180" spans="8:13" s="28" customFormat="1" x14ac:dyDescent="0.2">
      <c r="H42180" s="12"/>
      <c r="J42180" s="29"/>
      <c r="K42180" s="45"/>
      <c r="L42180" s="45"/>
      <c r="M42180" s="45"/>
    </row>
    <row r="42181" spans="8:13" s="28" customFormat="1" x14ac:dyDescent="0.2">
      <c r="H42181" s="12"/>
      <c r="J42181" s="29"/>
      <c r="K42181" s="45"/>
      <c r="L42181" s="45"/>
      <c r="M42181" s="45"/>
    </row>
    <row r="42182" spans="8:13" s="28" customFormat="1" x14ac:dyDescent="0.2">
      <c r="H42182" s="12"/>
      <c r="J42182" s="29"/>
      <c r="K42182" s="45"/>
      <c r="L42182" s="45"/>
      <c r="M42182" s="45"/>
    </row>
    <row r="42183" spans="8:13" s="28" customFormat="1" x14ac:dyDescent="0.2">
      <c r="H42183" s="12"/>
      <c r="J42183" s="29"/>
      <c r="K42183" s="45"/>
      <c r="L42183" s="45"/>
      <c r="M42183" s="45"/>
    </row>
    <row r="42184" spans="8:13" s="28" customFormat="1" x14ac:dyDescent="0.2">
      <c r="H42184" s="12"/>
      <c r="J42184" s="29"/>
      <c r="K42184" s="45"/>
      <c r="L42184" s="45"/>
      <c r="M42184" s="45"/>
    </row>
    <row r="42185" spans="8:13" s="28" customFormat="1" x14ac:dyDescent="0.2">
      <c r="H42185" s="12"/>
      <c r="J42185" s="29"/>
      <c r="K42185" s="45"/>
      <c r="L42185" s="45"/>
      <c r="M42185" s="45"/>
    </row>
    <row r="42186" spans="8:13" s="28" customFormat="1" x14ac:dyDescent="0.2">
      <c r="H42186" s="12"/>
      <c r="J42186" s="29"/>
      <c r="K42186" s="45"/>
      <c r="L42186" s="45"/>
      <c r="M42186" s="45"/>
    </row>
    <row r="42187" spans="8:13" s="28" customFormat="1" x14ac:dyDescent="0.2">
      <c r="H42187" s="12"/>
      <c r="J42187" s="29"/>
      <c r="K42187" s="45"/>
      <c r="L42187" s="45"/>
      <c r="M42187" s="45"/>
    </row>
    <row r="42188" spans="8:13" s="28" customFormat="1" x14ac:dyDescent="0.2">
      <c r="H42188" s="12"/>
      <c r="J42188" s="29"/>
      <c r="K42188" s="45"/>
      <c r="L42188" s="45"/>
      <c r="M42188" s="45"/>
    </row>
    <row r="42189" spans="8:13" s="28" customFormat="1" x14ac:dyDescent="0.2">
      <c r="H42189" s="12"/>
      <c r="J42189" s="29"/>
      <c r="K42189" s="45"/>
      <c r="L42189" s="45"/>
      <c r="M42189" s="45"/>
    </row>
    <row r="42190" spans="8:13" s="28" customFormat="1" x14ac:dyDescent="0.2">
      <c r="H42190" s="12"/>
      <c r="J42190" s="29"/>
      <c r="K42190" s="45"/>
      <c r="L42190" s="45"/>
      <c r="M42190" s="45"/>
    </row>
    <row r="42191" spans="8:13" s="28" customFormat="1" x14ac:dyDescent="0.2">
      <c r="H42191" s="12"/>
      <c r="J42191" s="29"/>
      <c r="K42191" s="45"/>
      <c r="L42191" s="45"/>
      <c r="M42191" s="45"/>
    </row>
    <row r="42192" spans="8:13" s="28" customFormat="1" x14ac:dyDescent="0.2">
      <c r="H42192" s="12"/>
      <c r="J42192" s="29"/>
      <c r="K42192" s="45"/>
      <c r="L42192" s="45"/>
      <c r="M42192" s="45"/>
    </row>
    <row r="42193" spans="8:13" s="28" customFormat="1" x14ac:dyDescent="0.2">
      <c r="H42193" s="12"/>
      <c r="J42193" s="29"/>
      <c r="K42193" s="45"/>
      <c r="L42193" s="45"/>
      <c r="M42193" s="45"/>
    </row>
    <row r="42194" spans="8:13" s="28" customFormat="1" x14ac:dyDescent="0.2">
      <c r="H42194" s="12"/>
      <c r="J42194" s="29"/>
      <c r="K42194" s="45"/>
      <c r="L42194" s="45"/>
      <c r="M42194" s="45"/>
    </row>
    <row r="42195" spans="8:13" s="28" customFormat="1" x14ac:dyDescent="0.2">
      <c r="H42195" s="12"/>
      <c r="J42195" s="29"/>
      <c r="K42195" s="45"/>
      <c r="L42195" s="45"/>
      <c r="M42195" s="45"/>
    </row>
    <row r="42196" spans="8:13" s="28" customFormat="1" x14ac:dyDescent="0.2">
      <c r="H42196" s="12"/>
      <c r="J42196" s="29"/>
      <c r="K42196" s="45"/>
      <c r="L42196" s="45"/>
      <c r="M42196" s="45"/>
    </row>
    <row r="42197" spans="8:13" s="28" customFormat="1" x14ac:dyDescent="0.2">
      <c r="H42197" s="12"/>
      <c r="J42197" s="29"/>
      <c r="K42197" s="45"/>
      <c r="L42197" s="45"/>
      <c r="M42197" s="45"/>
    </row>
    <row r="42198" spans="8:13" s="28" customFormat="1" x14ac:dyDescent="0.2">
      <c r="H42198" s="12"/>
      <c r="J42198" s="29"/>
      <c r="K42198" s="45"/>
      <c r="L42198" s="45"/>
      <c r="M42198" s="45"/>
    </row>
    <row r="42199" spans="8:13" s="28" customFormat="1" x14ac:dyDescent="0.2">
      <c r="H42199" s="12"/>
      <c r="J42199" s="29"/>
      <c r="K42199" s="45"/>
      <c r="L42199" s="45"/>
      <c r="M42199" s="45"/>
    </row>
    <row r="42200" spans="8:13" s="28" customFormat="1" x14ac:dyDescent="0.2">
      <c r="H42200" s="12"/>
      <c r="J42200" s="29"/>
      <c r="K42200" s="45"/>
      <c r="L42200" s="45"/>
      <c r="M42200" s="45"/>
    </row>
    <row r="42201" spans="8:13" s="28" customFormat="1" x14ac:dyDescent="0.2">
      <c r="H42201" s="12"/>
      <c r="J42201" s="29"/>
      <c r="K42201" s="45"/>
      <c r="L42201" s="45"/>
      <c r="M42201" s="45"/>
    </row>
    <row r="42202" spans="8:13" s="28" customFormat="1" x14ac:dyDescent="0.2">
      <c r="H42202" s="12"/>
      <c r="J42202" s="29"/>
      <c r="K42202" s="45"/>
      <c r="L42202" s="45"/>
      <c r="M42202" s="45"/>
    </row>
    <row r="42203" spans="8:13" s="28" customFormat="1" x14ac:dyDescent="0.2">
      <c r="H42203" s="12"/>
      <c r="J42203" s="29"/>
      <c r="K42203" s="45"/>
      <c r="L42203" s="45"/>
      <c r="M42203" s="45"/>
    </row>
    <row r="42204" spans="8:13" s="28" customFormat="1" x14ac:dyDescent="0.2">
      <c r="H42204" s="12"/>
      <c r="J42204" s="29"/>
      <c r="K42204" s="45"/>
      <c r="L42204" s="45"/>
      <c r="M42204" s="45"/>
    </row>
    <row r="42205" spans="8:13" s="28" customFormat="1" x14ac:dyDescent="0.2">
      <c r="H42205" s="12"/>
      <c r="J42205" s="29"/>
      <c r="K42205" s="45"/>
      <c r="L42205" s="45"/>
      <c r="M42205" s="45"/>
    </row>
    <row r="42206" spans="8:13" s="28" customFormat="1" x14ac:dyDescent="0.2">
      <c r="H42206" s="12"/>
      <c r="J42206" s="29"/>
      <c r="K42206" s="45"/>
      <c r="L42206" s="45"/>
      <c r="M42206" s="45"/>
    </row>
    <row r="42207" spans="8:13" s="28" customFormat="1" x14ac:dyDescent="0.2">
      <c r="H42207" s="12"/>
      <c r="J42207" s="29"/>
      <c r="K42207" s="45"/>
      <c r="L42207" s="45"/>
      <c r="M42207" s="45"/>
    </row>
    <row r="42208" spans="8:13" s="28" customFormat="1" x14ac:dyDescent="0.2">
      <c r="H42208" s="12"/>
      <c r="J42208" s="29"/>
      <c r="K42208" s="45"/>
      <c r="L42208" s="45"/>
      <c r="M42208" s="45"/>
    </row>
    <row r="42209" spans="8:13" s="28" customFormat="1" x14ac:dyDescent="0.2">
      <c r="H42209" s="12"/>
      <c r="J42209" s="29"/>
      <c r="K42209" s="45"/>
      <c r="L42209" s="45"/>
      <c r="M42209" s="45"/>
    </row>
    <row r="42210" spans="8:13" s="28" customFormat="1" x14ac:dyDescent="0.2">
      <c r="H42210" s="12"/>
      <c r="J42210" s="29"/>
      <c r="K42210" s="45"/>
      <c r="L42210" s="45"/>
      <c r="M42210" s="45"/>
    </row>
    <row r="42211" spans="8:13" s="28" customFormat="1" x14ac:dyDescent="0.2">
      <c r="H42211" s="12"/>
      <c r="J42211" s="29"/>
      <c r="K42211" s="45"/>
      <c r="L42211" s="45"/>
      <c r="M42211" s="45"/>
    </row>
    <row r="42212" spans="8:13" s="28" customFormat="1" x14ac:dyDescent="0.2">
      <c r="H42212" s="12"/>
      <c r="J42212" s="29"/>
      <c r="K42212" s="45"/>
      <c r="L42212" s="45"/>
      <c r="M42212" s="45"/>
    </row>
    <row r="42213" spans="8:13" s="28" customFormat="1" x14ac:dyDescent="0.2">
      <c r="H42213" s="12"/>
      <c r="J42213" s="29"/>
      <c r="K42213" s="45"/>
      <c r="L42213" s="45"/>
      <c r="M42213" s="45"/>
    </row>
    <row r="42214" spans="8:13" s="28" customFormat="1" x14ac:dyDescent="0.2">
      <c r="H42214" s="12"/>
      <c r="J42214" s="29"/>
      <c r="K42214" s="45"/>
      <c r="L42214" s="45"/>
      <c r="M42214" s="45"/>
    </row>
    <row r="42215" spans="8:13" s="28" customFormat="1" x14ac:dyDescent="0.2">
      <c r="H42215" s="12"/>
      <c r="J42215" s="29"/>
      <c r="K42215" s="45"/>
      <c r="L42215" s="45"/>
      <c r="M42215" s="45"/>
    </row>
    <row r="42216" spans="8:13" s="28" customFormat="1" x14ac:dyDescent="0.2">
      <c r="H42216" s="12"/>
      <c r="J42216" s="29"/>
      <c r="K42216" s="45"/>
      <c r="L42216" s="45"/>
      <c r="M42216" s="45"/>
    </row>
    <row r="42217" spans="8:13" s="28" customFormat="1" x14ac:dyDescent="0.2">
      <c r="H42217" s="12"/>
      <c r="J42217" s="29"/>
      <c r="K42217" s="45"/>
      <c r="L42217" s="45"/>
      <c r="M42217" s="45"/>
    </row>
    <row r="42218" spans="8:13" s="28" customFormat="1" x14ac:dyDescent="0.2">
      <c r="H42218" s="12"/>
      <c r="J42218" s="29"/>
      <c r="K42218" s="45"/>
      <c r="L42218" s="45"/>
      <c r="M42218" s="45"/>
    </row>
    <row r="42219" spans="8:13" s="28" customFormat="1" x14ac:dyDescent="0.2">
      <c r="H42219" s="12"/>
      <c r="J42219" s="29"/>
      <c r="K42219" s="45"/>
      <c r="L42219" s="45"/>
      <c r="M42219" s="45"/>
    </row>
    <row r="42220" spans="8:13" s="28" customFormat="1" x14ac:dyDescent="0.2">
      <c r="H42220" s="12"/>
      <c r="J42220" s="29"/>
      <c r="K42220" s="45"/>
      <c r="L42220" s="45"/>
      <c r="M42220" s="45"/>
    </row>
    <row r="42221" spans="8:13" s="28" customFormat="1" x14ac:dyDescent="0.2">
      <c r="H42221" s="12"/>
      <c r="J42221" s="29"/>
      <c r="K42221" s="45"/>
      <c r="L42221" s="45"/>
      <c r="M42221" s="45"/>
    </row>
    <row r="42222" spans="8:13" s="28" customFormat="1" x14ac:dyDescent="0.2">
      <c r="H42222" s="12"/>
      <c r="J42222" s="29"/>
      <c r="K42222" s="45"/>
      <c r="L42222" s="45"/>
      <c r="M42222" s="45"/>
    </row>
    <row r="42223" spans="8:13" s="28" customFormat="1" x14ac:dyDescent="0.2">
      <c r="H42223" s="12"/>
      <c r="J42223" s="29"/>
      <c r="K42223" s="45"/>
      <c r="L42223" s="45"/>
      <c r="M42223" s="45"/>
    </row>
    <row r="42224" spans="8:13" s="28" customFormat="1" x14ac:dyDescent="0.2">
      <c r="H42224" s="12"/>
      <c r="J42224" s="29"/>
      <c r="K42224" s="45"/>
      <c r="L42224" s="45"/>
      <c r="M42224" s="45"/>
    </row>
    <row r="42225" spans="8:13" s="28" customFormat="1" x14ac:dyDescent="0.2">
      <c r="H42225" s="12"/>
      <c r="J42225" s="29"/>
      <c r="K42225" s="45"/>
      <c r="L42225" s="45"/>
      <c r="M42225" s="45"/>
    </row>
    <row r="42226" spans="8:13" s="28" customFormat="1" x14ac:dyDescent="0.2">
      <c r="H42226" s="12"/>
      <c r="J42226" s="29"/>
      <c r="K42226" s="45"/>
      <c r="L42226" s="45"/>
      <c r="M42226" s="45"/>
    </row>
    <row r="42227" spans="8:13" s="28" customFormat="1" x14ac:dyDescent="0.2">
      <c r="H42227" s="12"/>
      <c r="J42227" s="29"/>
      <c r="K42227" s="45"/>
      <c r="L42227" s="45"/>
      <c r="M42227" s="45"/>
    </row>
    <row r="42228" spans="8:13" s="28" customFormat="1" x14ac:dyDescent="0.2">
      <c r="H42228" s="12"/>
      <c r="J42228" s="29"/>
      <c r="K42228" s="45"/>
      <c r="L42228" s="45"/>
      <c r="M42228" s="45"/>
    </row>
    <row r="42229" spans="8:13" s="28" customFormat="1" x14ac:dyDescent="0.2">
      <c r="H42229" s="12"/>
      <c r="J42229" s="29"/>
      <c r="K42229" s="45"/>
      <c r="L42229" s="45"/>
      <c r="M42229" s="45"/>
    </row>
    <row r="42230" spans="8:13" s="28" customFormat="1" x14ac:dyDescent="0.2">
      <c r="H42230" s="12"/>
      <c r="J42230" s="29"/>
      <c r="K42230" s="45"/>
      <c r="L42230" s="45"/>
      <c r="M42230" s="45"/>
    </row>
    <row r="42231" spans="8:13" s="28" customFormat="1" x14ac:dyDescent="0.2">
      <c r="H42231" s="12"/>
      <c r="J42231" s="29"/>
      <c r="K42231" s="45"/>
      <c r="L42231" s="45"/>
      <c r="M42231" s="45"/>
    </row>
    <row r="42232" spans="8:13" s="28" customFormat="1" x14ac:dyDescent="0.2">
      <c r="H42232" s="12"/>
      <c r="J42232" s="29"/>
      <c r="K42232" s="45"/>
      <c r="L42232" s="45"/>
      <c r="M42232" s="45"/>
    </row>
    <row r="42233" spans="8:13" s="28" customFormat="1" x14ac:dyDescent="0.2">
      <c r="H42233" s="12"/>
      <c r="J42233" s="29"/>
      <c r="K42233" s="45"/>
      <c r="L42233" s="45"/>
      <c r="M42233" s="45"/>
    </row>
    <row r="42234" spans="8:13" s="28" customFormat="1" x14ac:dyDescent="0.2">
      <c r="H42234" s="12"/>
      <c r="J42234" s="29"/>
      <c r="K42234" s="45"/>
      <c r="L42234" s="45"/>
      <c r="M42234" s="45"/>
    </row>
    <row r="42235" spans="8:13" s="28" customFormat="1" x14ac:dyDescent="0.2">
      <c r="H42235" s="12"/>
      <c r="J42235" s="29"/>
      <c r="K42235" s="45"/>
      <c r="L42235" s="45"/>
      <c r="M42235" s="45"/>
    </row>
    <row r="42236" spans="8:13" s="28" customFormat="1" x14ac:dyDescent="0.2">
      <c r="H42236" s="12"/>
      <c r="J42236" s="29"/>
      <c r="K42236" s="45"/>
      <c r="L42236" s="45"/>
      <c r="M42236" s="45"/>
    </row>
    <row r="42237" spans="8:13" s="28" customFormat="1" x14ac:dyDescent="0.2">
      <c r="H42237" s="12"/>
      <c r="J42237" s="29"/>
      <c r="K42237" s="45"/>
      <c r="L42237" s="45"/>
      <c r="M42237" s="45"/>
    </row>
    <row r="42238" spans="8:13" s="28" customFormat="1" x14ac:dyDescent="0.2">
      <c r="H42238" s="12"/>
      <c r="J42238" s="29"/>
      <c r="K42238" s="45"/>
      <c r="L42238" s="45"/>
      <c r="M42238" s="45"/>
    </row>
    <row r="42239" spans="8:13" s="28" customFormat="1" x14ac:dyDescent="0.2">
      <c r="H42239" s="12"/>
      <c r="J42239" s="29"/>
      <c r="K42239" s="45"/>
      <c r="L42239" s="45"/>
      <c r="M42239" s="45"/>
    </row>
    <row r="42240" spans="8:13" s="28" customFormat="1" x14ac:dyDescent="0.2">
      <c r="H42240" s="12"/>
      <c r="J42240" s="29"/>
      <c r="K42240" s="45"/>
      <c r="L42240" s="45"/>
      <c r="M42240" s="45"/>
    </row>
    <row r="42241" spans="8:13" s="28" customFormat="1" x14ac:dyDescent="0.2">
      <c r="H42241" s="12"/>
      <c r="J42241" s="29"/>
      <c r="K42241" s="45"/>
      <c r="L42241" s="45"/>
      <c r="M42241" s="45"/>
    </row>
    <row r="42242" spans="8:13" s="28" customFormat="1" x14ac:dyDescent="0.2">
      <c r="H42242" s="12"/>
      <c r="J42242" s="29"/>
      <c r="K42242" s="45"/>
      <c r="L42242" s="45"/>
      <c r="M42242" s="45"/>
    </row>
    <row r="42243" spans="8:13" s="28" customFormat="1" x14ac:dyDescent="0.2">
      <c r="H42243" s="12"/>
      <c r="J42243" s="29"/>
      <c r="K42243" s="45"/>
      <c r="L42243" s="45"/>
      <c r="M42243" s="45"/>
    </row>
    <row r="42244" spans="8:13" s="28" customFormat="1" x14ac:dyDescent="0.2">
      <c r="H42244" s="12"/>
      <c r="J42244" s="29"/>
      <c r="K42244" s="45"/>
      <c r="L42244" s="45"/>
      <c r="M42244" s="45"/>
    </row>
    <row r="42245" spans="8:13" s="28" customFormat="1" x14ac:dyDescent="0.2">
      <c r="H42245" s="12"/>
      <c r="J42245" s="29"/>
      <c r="K42245" s="45"/>
      <c r="L42245" s="45"/>
      <c r="M42245" s="45"/>
    </row>
    <row r="42246" spans="8:13" s="28" customFormat="1" x14ac:dyDescent="0.2">
      <c r="H42246" s="12"/>
      <c r="J42246" s="29"/>
      <c r="K42246" s="45"/>
      <c r="L42246" s="45"/>
      <c r="M42246" s="45"/>
    </row>
    <row r="42247" spans="8:13" s="28" customFormat="1" x14ac:dyDescent="0.2">
      <c r="H42247" s="12"/>
      <c r="J42247" s="29"/>
      <c r="K42247" s="45"/>
      <c r="L42247" s="45"/>
      <c r="M42247" s="45"/>
    </row>
    <row r="42248" spans="8:13" s="28" customFormat="1" x14ac:dyDescent="0.2">
      <c r="H42248" s="12"/>
      <c r="J42248" s="29"/>
      <c r="K42248" s="45"/>
      <c r="L42248" s="45"/>
      <c r="M42248" s="45"/>
    </row>
    <row r="42249" spans="8:13" s="28" customFormat="1" x14ac:dyDescent="0.2">
      <c r="H42249" s="12"/>
      <c r="J42249" s="29"/>
      <c r="K42249" s="45"/>
      <c r="L42249" s="45"/>
      <c r="M42249" s="45"/>
    </row>
    <row r="42250" spans="8:13" s="28" customFormat="1" x14ac:dyDescent="0.2">
      <c r="H42250" s="12"/>
      <c r="J42250" s="29"/>
      <c r="K42250" s="45"/>
      <c r="L42250" s="45"/>
      <c r="M42250" s="45"/>
    </row>
    <row r="42251" spans="8:13" s="28" customFormat="1" x14ac:dyDescent="0.2">
      <c r="H42251" s="12"/>
      <c r="J42251" s="29"/>
      <c r="K42251" s="45"/>
      <c r="L42251" s="45"/>
      <c r="M42251" s="45"/>
    </row>
    <row r="42252" spans="8:13" s="28" customFormat="1" x14ac:dyDescent="0.2">
      <c r="H42252" s="12"/>
      <c r="J42252" s="29"/>
      <c r="K42252" s="45"/>
      <c r="L42252" s="45"/>
      <c r="M42252" s="45"/>
    </row>
    <row r="42253" spans="8:13" s="28" customFormat="1" x14ac:dyDescent="0.2">
      <c r="H42253" s="12"/>
      <c r="J42253" s="29"/>
      <c r="K42253" s="45"/>
      <c r="L42253" s="45"/>
      <c r="M42253" s="45"/>
    </row>
    <row r="42254" spans="8:13" s="28" customFormat="1" x14ac:dyDescent="0.2">
      <c r="H42254" s="12"/>
      <c r="J42254" s="29"/>
      <c r="K42254" s="45"/>
      <c r="L42254" s="45"/>
      <c r="M42254" s="45"/>
    </row>
    <row r="42255" spans="8:13" s="28" customFormat="1" x14ac:dyDescent="0.2">
      <c r="H42255" s="12"/>
      <c r="J42255" s="29"/>
      <c r="K42255" s="45"/>
      <c r="L42255" s="45"/>
      <c r="M42255" s="45"/>
    </row>
    <row r="42256" spans="8:13" s="28" customFormat="1" x14ac:dyDescent="0.2">
      <c r="H42256" s="12"/>
      <c r="J42256" s="29"/>
      <c r="K42256" s="45"/>
      <c r="L42256" s="45"/>
      <c r="M42256" s="45"/>
    </row>
    <row r="42257" spans="8:13" s="28" customFormat="1" x14ac:dyDescent="0.2">
      <c r="H42257" s="12"/>
      <c r="J42257" s="29"/>
      <c r="K42257" s="45"/>
      <c r="L42257" s="45"/>
      <c r="M42257" s="45"/>
    </row>
    <row r="42258" spans="8:13" s="28" customFormat="1" x14ac:dyDescent="0.2">
      <c r="H42258" s="12"/>
      <c r="J42258" s="29"/>
      <c r="K42258" s="45"/>
      <c r="L42258" s="45"/>
      <c r="M42258" s="45"/>
    </row>
    <row r="42259" spans="8:13" s="28" customFormat="1" x14ac:dyDescent="0.2">
      <c r="H42259" s="12"/>
      <c r="J42259" s="29"/>
      <c r="K42259" s="45"/>
      <c r="L42259" s="45"/>
      <c r="M42259" s="45"/>
    </row>
    <row r="42260" spans="8:13" s="28" customFormat="1" x14ac:dyDescent="0.2">
      <c r="H42260" s="12"/>
      <c r="J42260" s="29"/>
      <c r="K42260" s="45"/>
      <c r="L42260" s="45"/>
      <c r="M42260" s="45"/>
    </row>
    <row r="42261" spans="8:13" s="28" customFormat="1" x14ac:dyDescent="0.2">
      <c r="H42261" s="12"/>
      <c r="J42261" s="29"/>
      <c r="K42261" s="45"/>
      <c r="L42261" s="45"/>
      <c r="M42261" s="45"/>
    </row>
    <row r="42262" spans="8:13" s="28" customFormat="1" x14ac:dyDescent="0.2">
      <c r="H42262" s="12"/>
      <c r="J42262" s="29"/>
      <c r="K42262" s="45"/>
      <c r="L42262" s="45"/>
      <c r="M42262" s="45"/>
    </row>
    <row r="42263" spans="8:13" s="28" customFormat="1" x14ac:dyDescent="0.2">
      <c r="H42263" s="12"/>
      <c r="J42263" s="29"/>
      <c r="K42263" s="45"/>
      <c r="L42263" s="45"/>
      <c r="M42263" s="45"/>
    </row>
    <row r="42264" spans="8:13" s="28" customFormat="1" x14ac:dyDescent="0.2">
      <c r="H42264" s="12"/>
      <c r="J42264" s="29"/>
      <c r="K42264" s="45"/>
      <c r="L42264" s="45"/>
      <c r="M42264" s="45"/>
    </row>
    <row r="42265" spans="8:13" s="28" customFormat="1" x14ac:dyDescent="0.2">
      <c r="H42265" s="12"/>
      <c r="J42265" s="29"/>
      <c r="K42265" s="45"/>
      <c r="L42265" s="45"/>
      <c r="M42265" s="45"/>
    </row>
    <row r="42266" spans="8:13" s="28" customFormat="1" x14ac:dyDescent="0.2">
      <c r="H42266" s="12"/>
      <c r="J42266" s="29"/>
      <c r="K42266" s="45"/>
      <c r="L42266" s="45"/>
      <c r="M42266" s="45"/>
    </row>
    <row r="42267" spans="8:13" s="28" customFormat="1" x14ac:dyDescent="0.2">
      <c r="H42267" s="12"/>
      <c r="J42267" s="29"/>
      <c r="K42267" s="45"/>
      <c r="L42267" s="45"/>
      <c r="M42267" s="45"/>
    </row>
    <row r="42268" spans="8:13" s="28" customFormat="1" x14ac:dyDescent="0.2">
      <c r="H42268" s="12"/>
      <c r="J42268" s="29"/>
      <c r="K42268" s="45"/>
      <c r="L42268" s="45"/>
      <c r="M42268" s="45"/>
    </row>
    <row r="42269" spans="8:13" s="28" customFormat="1" x14ac:dyDescent="0.2">
      <c r="H42269" s="12"/>
      <c r="J42269" s="29"/>
      <c r="K42269" s="45"/>
      <c r="L42269" s="45"/>
      <c r="M42269" s="45"/>
    </row>
    <row r="42270" spans="8:13" s="28" customFormat="1" x14ac:dyDescent="0.2">
      <c r="H42270" s="12"/>
      <c r="J42270" s="29"/>
      <c r="K42270" s="45"/>
      <c r="L42270" s="45"/>
      <c r="M42270" s="45"/>
    </row>
    <row r="42271" spans="8:13" s="28" customFormat="1" x14ac:dyDescent="0.2">
      <c r="H42271" s="12"/>
      <c r="J42271" s="29"/>
      <c r="K42271" s="45"/>
      <c r="L42271" s="45"/>
      <c r="M42271" s="45"/>
    </row>
    <row r="42272" spans="8:13" s="28" customFormat="1" x14ac:dyDescent="0.2">
      <c r="H42272" s="12"/>
      <c r="J42272" s="29"/>
      <c r="K42272" s="45"/>
      <c r="L42272" s="45"/>
      <c r="M42272" s="45"/>
    </row>
    <row r="42273" spans="8:13" s="28" customFormat="1" x14ac:dyDescent="0.2">
      <c r="H42273" s="12"/>
      <c r="J42273" s="29"/>
      <c r="K42273" s="45"/>
      <c r="L42273" s="45"/>
      <c r="M42273" s="45"/>
    </row>
    <row r="42274" spans="8:13" s="28" customFormat="1" x14ac:dyDescent="0.2">
      <c r="H42274" s="12"/>
      <c r="J42274" s="29"/>
      <c r="K42274" s="45"/>
      <c r="L42274" s="45"/>
      <c r="M42274" s="45"/>
    </row>
    <row r="42275" spans="8:13" s="28" customFormat="1" x14ac:dyDescent="0.2">
      <c r="H42275" s="12"/>
      <c r="J42275" s="29"/>
      <c r="K42275" s="45"/>
      <c r="L42275" s="45"/>
      <c r="M42275" s="45"/>
    </row>
    <row r="42276" spans="8:13" s="28" customFormat="1" x14ac:dyDescent="0.2">
      <c r="H42276" s="12"/>
      <c r="J42276" s="29"/>
      <c r="K42276" s="45"/>
      <c r="L42276" s="45"/>
      <c r="M42276" s="45"/>
    </row>
    <row r="42277" spans="8:13" s="28" customFormat="1" x14ac:dyDescent="0.2">
      <c r="H42277" s="12"/>
      <c r="J42277" s="29"/>
      <c r="K42277" s="45"/>
      <c r="L42277" s="45"/>
      <c r="M42277" s="45"/>
    </row>
    <row r="42278" spans="8:13" s="28" customFormat="1" x14ac:dyDescent="0.2">
      <c r="H42278" s="12"/>
      <c r="J42278" s="29"/>
      <c r="K42278" s="45"/>
      <c r="L42278" s="45"/>
      <c r="M42278" s="45"/>
    </row>
    <row r="42279" spans="8:13" s="28" customFormat="1" x14ac:dyDescent="0.2">
      <c r="H42279" s="12"/>
      <c r="J42279" s="29"/>
      <c r="K42279" s="45"/>
      <c r="L42279" s="45"/>
      <c r="M42279" s="45"/>
    </row>
    <row r="42280" spans="8:13" s="28" customFormat="1" x14ac:dyDescent="0.2">
      <c r="H42280" s="12"/>
      <c r="J42280" s="29"/>
      <c r="K42280" s="45"/>
      <c r="L42280" s="45"/>
      <c r="M42280" s="45"/>
    </row>
    <row r="42281" spans="8:13" s="28" customFormat="1" x14ac:dyDescent="0.2">
      <c r="H42281" s="12"/>
      <c r="J42281" s="29"/>
      <c r="K42281" s="45"/>
      <c r="L42281" s="45"/>
      <c r="M42281" s="45"/>
    </row>
    <row r="42282" spans="8:13" s="28" customFormat="1" x14ac:dyDescent="0.2">
      <c r="H42282" s="12"/>
      <c r="J42282" s="29"/>
      <c r="K42282" s="45"/>
      <c r="L42282" s="45"/>
      <c r="M42282" s="45"/>
    </row>
    <row r="42283" spans="8:13" s="28" customFormat="1" x14ac:dyDescent="0.2">
      <c r="H42283" s="12"/>
      <c r="J42283" s="29"/>
      <c r="K42283" s="45"/>
      <c r="L42283" s="45"/>
      <c r="M42283" s="45"/>
    </row>
    <row r="42284" spans="8:13" s="28" customFormat="1" x14ac:dyDescent="0.2">
      <c r="H42284" s="12"/>
      <c r="J42284" s="29"/>
      <c r="K42284" s="45"/>
      <c r="L42284" s="45"/>
      <c r="M42284" s="45"/>
    </row>
    <row r="42285" spans="8:13" s="28" customFormat="1" x14ac:dyDescent="0.2">
      <c r="H42285" s="12"/>
      <c r="J42285" s="29"/>
      <c r="K42285" s="45"/>
      <c r="L42285" s="45"/>
      <c r="M42285" s="45"/>
    </row>
    <row r="42286" spans="8:13" s="28" customFormat="1" x14ac:dyDescent="0.2">
      <c r="H42286" s="12"/>
      <c r="J42286" s="29"/>
      <c r="K42286" s="45"/>
      <c r="L42286" s="45"/>
      <c r="M42286" s="45"/>
    </row>
    <row r="42287" spans="8:13" s="28" customFormat="1" x14ac:dyDescent="0.2">
      <c r="H42287" s="12"/>
      <c r="J42287" s="29"/>
      <c r="K42287" s="45"/>
      <c r="L42287" s="45"/>
      <c r="M42287" s="45"/>
    </row>
    <row r="42288" spans="8:13" s="28" customFormat="1" x14ac:dyDescent="0.2">
      <c r="H42288" s="12"/>
      <c r="J42288" s="29"/>
      <c r="K42288" s="45"/>
      <c r="L42288" s="45"/>
      <c r="M42288" s="45"/>
    </row>
    <row r="42289" spans="8:13" s="28" customFormat="1" x14ac:dyDescent="0.2">
      <c r="H42289" s="12"/>
      <c r="J42289" s="29"/>
      <c r="K42289" s="45"/>
      <c r="L42289" s="45"/>
      <c r="M42289" s="45"/>
    </row>
    <row r="42290" spans="8:13" s="28" customFormat="1" x14ac:dyDescent="0.2">
      <c r="H42290" s="12"/>
      <c r="J42290" s="29"/>
      <c r="K42290" s="45"/>
      <c r="L42290" s="45"/>
      <c r="M42290" s="45"/>
    </row>
    <row r="42291" spans="8:13" s="28" customFormat="1" x14ac:dyDescent="0.2">
      <c r="H42291" s="12"/>
      <c r="J42291" s="29"/>
      <c r="K42291" s="45"/>
      <c r="L42291" s="45"/>
      <c r="M42291" s="45"/>
    </row>
    <row r="42292" spans="8:13" s="28" customFormat="1" x14ac:dyDescent="0.2">
      <c r="H42292" s="12"/>
      <c r="J42292" s="29"/>
      <c r="K42292" s="45"/>
      <c r="L42292" s="45"/>
      <c r="M42292" s="45"/>
    </row>
    <row r="42293" spans="8:13" s="28" customFormat="1" x14ac:dyDescent="0.2">
      <c r="H42293" s="12"/>
      <c r="J42293" s="29"/>
      <c r="K42293" s="45"/>
      <c r="L42293" s="45"/>
      <c r="M42293" s="45"/>
    </row>
    <row r="42294" spans="8:13" s="28" customFormat="1" x14ac:dyDescent="0.2">
      <c r="H42294" s="12"/>
      <c r="J42294" s="29"/>
      <c r="K42294" s="45"/>
      <c r="L42294" s="45"/>
      <c r="M42294" s="45"/>
    </row>
    <row r="42295" spans="8:13" s="28" customFormat="1" x14ac:dyDescent="0.2">
      <c r="H42295" s="12"/>
      <c r="J42295" s="29"/>
      <c r="K42295" s="45"/>
      <c r="L42295" s="45"/>
      <c r="M42295" s="45"/>
    </row>
    <row r="42296" spans="8:13" s="28" customFormat="1" x14ac:dyDescent="0.2">
      <c r="H42296" s="12"/>
      <c r="J42296" s="29"/>
      <c r="K42296" s="45"/>
      <c r="L42296" s="45"/>
      <c r="M42296" s="45"/>
    </row>
    <row r="42297" spans="8:13" s="28" customFormat="1" x14ac:dyDescent="0.2">
      <c r="H42297" s="12"/>
      <c r="J42297" s="29"/>
      <c r="K42297" s="45"/>
      <c r="L42297" s="45"/>
      <c r="M42297" s="45"/>
    </row>
    <row r="42298" spans="8:13" s="28" customFormat="1" x14ac:dyDescent="0.2">
      <c r="H42298" s="12"/>
      <c r="J42298" s="29"/>
      <c r="K42298" s="45"/>
      <c r="L42298" s="45"/>
      <c r="M42298" s="45"/>
    </row>
    <row r="42299" spans="8:13" s="28" customFormat="1" x14ac:dyDescent="0.2">
      <c r="H42299" s="12"/>
      <c r="J42299" s="29"/>
      <c r="K42299" s="45"/>
      <c r="L42299" s="45"/>
      <c r="M42299" s="45"/>
    </row>
    <row r="42300" spans="8:13" s="28" customFormat="1" x14ac:dyDescent="0.2">
      <c r="H42300" s="12"/>
      <c r="J42300" s="29"/>
      <c r="K42300" s="45"/>
      <c r="L42300" s="45"/>
      <c r="M42300" s="45"/>
    </row>
    <row r="42301" spans="8:13" s="28" customFormat="1" x14ac:dyDescent="0.2">
      <c r="H42301" s="12"/>
      <c r="J42301" s="29"/>
      <c r="K42301" s="45"/>
      <c r="L42301" s="45"/>
      <c r="M42301" s="45"/>
    </row>
    <row r="42302" spans="8:13" s="28" customFormat="1" x14ac:dyDescent="0.2">
      <c r="H42302" s="12"/>
      <c r="J42302" s="29"/>
      <c r="K42302" s="45"/>
      <c r="L42302" s="45"/>
      <c r="M42302" s="45"/>
    </row>
    <row r="42303" spans="8:13" s="28" customFormat="1" x14ac:dyDescent="0.2">
      <c r="H42303" s="12"/>
      <c r="J42303" s="29"/>
      <c r="K42303" s="45"/>
      <c r="L42303" s="45"/>
      <c r="M42303" s="45"/>
    </row>
    <row r="42304" spans="8:13" s="28" customFormat="1" x14ac:dyDescent="0.2">
      <c r="H42304" s="12"/>
      <c r="J42304" s="29"/>
      <c r="K42304" s="45"/>
      <c r="L42304" s="45"/>
      <c r="M42304" s="45"/>
    </row>
    <row r="42305" spans="8:13" s="28" customFormat="1" x14ac:dyDescent="0.2">
      <c r="H42305" s="12"/>
      <c r="J42305" s="29"/>
      <c r="K42305" s="45"/>
      <c r="L42305" s="45"/>
      <c r="M42305" s="45"/>
    </row>
    <row r="42306" spans="8:13" s="28" customFormat="1" x14ac:dyDescent="0.2">
      <c r="H42306" s="12"/>
      <c r="J42306" s="29"/>
      <c r="K42306" s="45"/>
      <c r="L42306" s="45"/>
      <c r="M42306" s="45"/>
    </row>
    <row r="42307" spans="8:13" s="28" customFormat="1" x14ac:dyDescent="0.2">
      <c r="H42307" s="12"/>
      <c r="J42307" s="29"/>
      <c r="K42307" s="45"/>
      <c r="L42307" s="45"/>
      <c r="M42307" s="45"/>
    </row>
    <row r="42308" spans="8:13" s="28" customFormat="1" x14ac:dyDescent="0.2">
      <c r="H42308" s="12"/>
      <c r="J42308" s="29"/>
      <c r="K42308" s="45"/>
      <c r="L42308" s="45"/>
      <c r="M42308" s="45"/>
    </row>
    <row r="42309" spans="8:13" s="28" customFormat="1" x14ac:dyDescent="0.2">
      <c r="H42309" s="12"/>
      <c r="J42309" s="29"/>
      <c r="K42309" s="45"/>
      <c r="L42309" s="45"/>
      <c r="M42309" s="45"/>
    </row>
    <row r="42310" spans="8:13" s="28" customFormat="1" x14ac:dyDescent="0.2">
      <c r="H42310" s="12"/>
      <c r="J42310" s="29"/>
      <c r="K42310" s="45"/>
      <c r="L42310" s="45"/>
      <c r="M42310" s="45"/>
    </row>
    <row r="42311" spans="8:13" s="28" customFormat="1" x14ac:dyDescent="0.2">
      <c r="H42311" s="12"/>
      <c r="J42311" s="29"/>
      <c r="K42311" s="45"/>
      <c r="L42311" s="45"/>
      <c r="M42311" s="45"/>
    </row>
    <row r="42312" spans="8:13" s="28" customFormat="1" x14ac:dyDescent="0.2">
      <c r="H42312" s="12"/>
      <c r="J42312" s="29"/>
      <c r="K42312" s="45"/>
      <c r="L42312" s="45"/>
      <c r="M42312" s="45"/>
    </row>
    <row r="42313" spans="8:13" s="28" customFormat="1" x14ac:dyDescent="0.2">
      <c r="H42313" s="12"/>
      <c r="J42313" s="29"/>
      <c r="K42313" s="45"/>
      <c r="L42313" s="45"/>
      <c r="M42313" s="45"/>
    </row>
    <row r="42314" spans="8:13" s="28" customFormat="1" x14ac:dyDescent="0.2">
      <c r="H42314" s="12"/>
      <c r="J42314" s="29"/>
      <c r="K42314" s="45"/>
      <c r="L42314" s="45"/>
      <c r="M42314" s="45"/>
    </row>
    <row r="42315" spans="8:13" s="28" customFormat="1" x14ac:dyDescent="0.2">
      <c r="H42315" s="12"/>
      <c r="J42315" s="29"/>
      <c r="K42315" s="45"/>
      <c r="L42315" s="45"/>
      <c r="M42315" s="45"/>
    </row>
    <row r="42316" spans="8:13" s="28" customFormat="1" x14ac:dyDescent="0.2">
      <c r="H42316" s="12"/>
      <c r="J42316" s="29"/>
      <c r="K42316" s="45"/>
      <c r="L42316" s="45"/>
      <c r="M42316" s="45"/>
    </row>
    <row r="42317" spans="8:13" s="28" customFormat="1" x14ac:dyDescent="0.2">
      <c r="H42317" s="12"/>
      <c r="J42317" s="29"/>
      <c r="K42317" s="45"/>
      <c r="L42317" s="45"/>
      <c r="M42317" s="45"/>
    </row>
    <row r="42318" spans="8:13" s="28" customFormat="1" x14ac:dyDescent="0.2">
      <c r="H42318" s="12"/>
      <c r="J42318" s="29"/>
      <c r="K42318" s="45"/>
      <c r="L42318" s="45"/>
      <c r="M42318" s="45"/>
    </row>
    <row r="42319" spans="8:13" s="28" customFormat="1" x14ac:dyDescent="0.2">
      <c r="H42319" s="12"/>
      <c r="J42319" s="29"/>
      <c r="K42319" s="45"/>
      <c r="L42319" s="45"/>
      <c r="M42319" s="45"/>
    </row>
    <row r="42320" spans="8:13" s="28" customFormat="1" x14ac:dyDescent="0.2">
      <c r="H42320" s="12"/>
      <c r="J42320" s="29"/>
      <c r="K42320" s="45"/>
      <c r="L42320" s="45"/>
      <c r="M42320" s="45"/>
    </row>
    <row r="42321" spans="8:13" s="28" customFormat="1" x14ac:dyDescent="0.2">
      <c r="H42321" s="12"/>
      <c r="J42321" s="29"/>
      <c r="K42321" s="45"/>
      <c r="L42321" s="45"/>
      <c r="M42321" s="45"/>
    </row>
    <row r="42322" spans="8:13" s="28" customFormat="1" x14ac:dyDescent="0.2">
      <c r="H42322" s="12"/>
      <c r="J42322" s="29"/>
      <c r="K42322" s="45"/>
      <c r="L42322" s="45"/>
      <c r="M42322" s="45"/>
    </row>
    <row r="42323" spans="8:13" s="28" customFormat="1" x14ac:dyDescent="0.2">
      <c r="H42323" s="12"/>
      <c r="J42323" s="29"/>
      <c r="K42323" s="45"/>
      <c r="L42323" s="45"/>
      <c r="M42323" s="45"/>
    </row>
    <row r="42324" spans="8:13" s="28" customFormat="1" x14ac:dyDescent="0.2">
      <c r="H42324" s="12"/>
      <c r="J42324" s="29"/>
      <c r="K42324" s="45"/>
      <c r="L42324" s="45"/>
      <c r="M42324" s="45"/>
    </row>
    <row r="42325" spans="8:13" s="28" customFormat="1" x14ac:dyDescent="0.2">
      <c r="H42325" s="12"/>
      <c r="J42325" s="29"/>
      <c r="K42325" s="45"/>
      <c r="L42325" s="45"/>
      <c r="M42325" s="45"/>
    </row>
    <row r="42326" spans="8:13" s="28" customFormat="1" x14ac:dyDescent="0.2">
      <c r="H42326" s="12"/>
      <c r="J42326" s="29"/>
      <c r="K42326" s="45"/>
      <c r="L42326" s="45"/>
      <c r="M42326" s="45"/>
    </row>
    <row r="42327" spans="8:13" s="28" customFormat="1" x14ac:dyDescent="0.2">
      <c r="H42327" s="12"/>
      <c r="J42327" s="29"/>
      <c r="K42327" s="45"/>
      <c r="L42327" s="45"/>
      <c r="M42327" s="45"/>
    </row>
    <row r="42328" spans="8:13" s="28" customFormat="1" x14ac:dyDescent="0.2">
      <c r="H42328" s="12"/>
      <c r="J42328" s="29"/>
      <c r="K42328" s="45"/>
      <c r="L42328" s="45"/>
      <c r="M42328" s="45"/>
    </row>
    <row r="42329" spans="8:13" s="28" customFormat="1" x14ac:dyDescent="0.2">
      <c r="H42329" s="12"/>
      <c r="J42329" s="29"/>
      <c r="K42329" s="45"/>
      <c r="L42329" s="45"/>
      <c r="M42329" s="45"/>
    </row>
    <row r="42330" spans="8:13" s="28" customFormat="1" x14ac:dyDescent="0.2">
      <c r="H42330" s="12"/>
      <c r="J42330" s="29"/>
      <c r="K42330" s="45"/>
      <c r="L42330" s="45"/>
      <c r="M42330" s="45"/>
    </row>
    <row r="42331" spans="8:13" s="28" customFormat="1" x14ac:dyDescent="0.2">
      <c r="H42331" s="12"/>
      <c r="J42331" s="29"/>
      <c r="K42331" s="45"/>
      <c r="L42331" s="45"/>
      <c r="M42331" s="45"/>
    </row>
    <row r="42332" spans="8:13" s="28" customFormat="1" x14ac:dyDescent="0.2">
      <c r="H42332" s="12"/>
      <c r="J42332" s="29"/>
      <c r="K42332" s="45"/>
      <c r="L42332" s="45"/>
      <c r="M42332" s="45"/>
    </row>
    <row r="42333" spans="8:13" s="28" customFormat="1" x14ac:dyDescent="0.2">
      <c r="H42333" s="12"/>
      <c r="J42333" s="29"/>
      <c r="K42333" s="45"/>
      <c r="L42333" s="45"/>
      <c r="M42333" s="45"/>
    </row>
    <row r="42334" spans="8:13" s="28" customFormat="1" x14ac:dyDescent="0.2">
      <c r="H42334" s="12"/>
      <c r="J42334" s="29"/>
      <c r="K42334" s="45"/>
      <c r="L42334" s="45"/>
      <c r="M42334" s="45"/>
    </row>
    <row r="42335" spans="8:13" s="28" customFormat="1" x14ac:dyDescent="0.2">
      <c r="H42335" s="12"/>
      <c r="J42335" s="29"/>
      <c r="K42335" s="45"/>
      <c r="L42335" s="45"/>
      <c r="M42335" s="45"/>
    </row>
    <row r="42336" spans="8:13" s="28" customFormat="1" x14ac:dyDescent="0.2">
      <c r="H42336" s="12"/>
      <c r="J42336" s="29"/>
      <c r="K42336" s="45"/>
      <c r="L42336" s="45"/>
      <c r="M42336" s="45"/>
    </row>
    <row r="42337" spans="8:13" s="28" customFormat="1" x14ac:dyDescent="0.2">
      <c r="H42337" s="12"/>
      <c r="J42337" s="29"/>
      <c r="K42337" s="45"/>
      <c r="L42337" s="45"/>
      <c r="M42337" s="45"/>
    </row>
    <row r="42338" spans="8:13" s="28" customFormat="1" x14ac:dyDescent="0.2">
      <c r="H42338" s="12"/>
      <c r="J42338" s="29"/>
      <c r="K42338" s="45"/>
      <c r="L42338" s="45"/>
      <c r="M42338" s="45"/>
    </row>
    <row r="42339" spans="8:13" s="28" customFormat="1" x14ac:dyDescent="0.2">
      <c r="H42339" s="12"/>
      <c r="J42339" s="29"/>
      <c r="K42339" s="45"/>
      <c r="L42339" s="45"/>
      <c r="M42339" s="45"/>
    </row>
    <row r="42340" spans="8:13" s="28" customFormat="1" x14ac:dyDescent="0.2">
      <c r="H42340" s="12"/>
      <c r="J42340" s="29"/>
      <c r="K42340" s="45"/>
      <c r="L42340" s="45"/>
      <c r="M42340" s="45"/>
    </row>
    <row r="42341" spans="8:13" s="28" customFormat="1" x14ac:dyDescent="0.2">
      <c r="H42341" s="12"/>
      <c r="J42341" s="29"/>
      <c r="K42341" s="45"/>
      <c r="L42341" s="45"/>
      <c r="M42341" s="45"/>
    </row>
    <row r="42342" spans="8:13" s="28" customFormat="1" x14ac:dyDescent="0.2">
      <c r="H42342" s="12"/>
      <c r="J42342" s="29"/>
      <c r="K42342" s="45"/>
      <c r="L42342" s="45"/>
      <c r="M42342" s="45"/>
    </row>
    <row r="42343" spans="8:13" s="28" customFormat="1" x14ac:dyDescent="0.2">
      <c r="H42343" s="12"/>
      <c r="J42343" s="29"/>
      <c r="K42343" s="45"/>
      <c r="L42343" s="45"/>
      <c r="M42343" s="45"/>
    </row>
    <row r="42344" spans="8:13" s="28" customFormat="1" x14ac:dyDescent="0.2">
      <c r="H42344" s="12"/>
      <c r="J42344" s="29"/>
      <c r="K42344" s="45"/>
      <c r="L42344" s="45"/>
      <c r="M42344" s="45"/>
    </row>
    <row r="42345" spans="8:13" s="28" customFormat="1" x14ac:dyDescent="0.2">
      <c r="H42345" s="12"/>
      <c r="J42345" s="29"/>
      <c r="K42345" s="45"/>
      <c r="L42345" s="45"/>
      <c r="M42345" s="45"/>
    </row>
    <row r="42346" spans="8:13" s="28" customFormat="1" x14ac:dyDescent="0.2">
      <c r="H42346" s="12"/>
      <c r="J42346" s="29"/>
      <c r="K42346" s="45"/>
      <c r="L42346" s="45"/>
      <c r="M42346" s="45"/>
    </row>
    <row r="42347" spans="8:13" s="28" customFormat="1" x14ac:dyDescent="0.2">
      <c r="H42347" s="12"/>
      <c r="J42347" s="29"/>
      <c r="K42347" s="45"/>
      <c r="L42347" s="45"/>
      <c r="M42347" s="45"/>
    </row>
    <row r="42348" spans="8:13" s="28" customFormat="1" x14ac:dyDescent="0.2">
      <c r="H42348" s="12"/>
      <c r="J42348" s="29"/>
      <c r="K42348" s="45"/>
      <c r="L42348" s="45"/>
      <c r="M42348" s="45"/>
    </row>
    <row r="42349" spans="8:13" s="28" customFormat="1" x14ac:dyDescent="0.2">
      <c r="H42349" s="12"/>
      <c r="J42349" s="29"/>
      <c r="K42349" s="45"/>
      <c r="L42349" s="45"/>
      <c r="M42349" s="45"/>
    </row>
    <row r="42350" spans="8:13" s="28" customFormat="1" x14ac:dyDescent="0.2">
      <c r="H42350" s="12"/>
      <c r="J42350" s="29"/>
      <c r="K42350" s="45"/>
      <c r="L42350" s="45"/>
      <c r="M42350" s="45"/>
    </row>
    <row r="42351" spans="8:13" s="28" customFormat="1" x14ac:dyDescent="0.2">
      <c r="H42351" s="12"/>
      <c r="J42351" s="29"/>
      <c r="K42351" s="45"/>
      <c r="L42351" s="45"/>
      <c r="M42351" s="45"/>
    </row>
    <row r="42352" spans="8:13" s="28" customFormat="1" x14ac:dyDescent="0.2">
      <c r="H42352" s="12"/>
      <c r="J42352" s="29"/>
      <c r="K42352" s="45"/>
      <c r="L42352" s="45"/>
      <c r="M42352" s="45"/>
    </row>
    <row r="42353" spans="8:13" s="28" customFormat="1" x14ac:dyDescent="0.2">
      <c r="H42353" s="12"/>
      <c r="J42353" s="29"/>
      <c r="K42353" s="45"/>
      <c r="L42353" s="45"/>
      <c r="M42353" s="45"/>
    </row>
    <row r="42354" spans="8:13" s="28" customFormat="1" x14ac:dyDescent="0.2">
      <c r="H42354" s="12"/>
      <c r="J42354" s="29"/>
      <c r="K42354" s="45"/>
      <c r="L42354" s="45"/>
      <c r="M42354" s="45"/>
    </row>
    <row r="42355" spans="8:13" s="28" customFormat="1" x14ac:dyDescent="0.2">
      <c r="H42355" s="12"/>
      <c r="J42355" s="29"/>
      <c r="K42355" s="45"/>
      <c r="L42355" s="45"/>
      <c r="M42355" s="45"/>
    </row>
    <row r="42356" spans="8:13" s="28" customFormat="1" x14ac:dyDescent="0.2">
      <c r="H42356" s="12"/>
      <c r="J42356" s="29"/>
      <c r="K42356" s="45"/>
      <c r="L42356" s="45"/>
      <c r="M42356" s="45"/>
    </row>
    <row r="42357" spans="8:13" s="28" customFormat="1" x14ac:dyDescent="0.2">
      <c r="H42357" s="12"/>
      <c r="J42357" s="29"/>
      <c r="K42357" s="45"/>
      <c r="L42357" s="45"/>
      <c r="M42357" s="45"/>
    </row>
    <row r="42358" spans="8:13" s="28" customFormat="1" x14ac:dyDescent="0.2">
      <c r="H42358" s="12"/>
      <c r="J42358" s="29"/>
      <c r="K42358" s="45"/>
      <c r="L42358" s="45"/>
      <c r="M42358" s="45"/>
    </row>
    <row r="42359" spans="8:13" s="28" customFormat="1" x14ac:dyDescent="0.2">
      <c r="H42359" s="12"/>
      <c r="J42359" s="29"/>
      <c r="K42359" s="45"/>
      <c r="L42359" s="45"/>
      <c r="M42359" s="45"/>
    </row>
    <row r="42360" spans="8:13" s="28" customFormat="1" x14ac:dyDescent="0.2">
      <c r="H42360" s="12"/>
      <c r="J42360" s="29"/>
      <c r="K42360" s="45"/>
      <c r="L42360" s="45"/>
      <c r="M42360" s="45"/>
    </row>
    <row r="42361" spans="8:13" s="28" customFormat="1" x14ac:dyDescent="0.2">
      <c r="H42361" s="12"/>
      <c r="J42361" s="29"/>
      <c r="K42361" s="45"/>
      <c r="L42361" s="45"/>
      <c r="M42361" s="45"/>
    </row>
    <row r="42362" spans="8:13" s="28" customFormat="1" x14ac:dyDescent="0.2">
      <c r="H42362" s="12"/>
      <c r="J42362" s="29"/>
      <c r="K42362" s="45"/>
      <c r="L42362" s="45"/>
      <c r="M42362" s="45"/>
    </row>
    <row r="42363" spans="8:13" s="28" customFormat="1" x14ac:dyDescent="0.2">
      <c r="H42363" s="12"/>
      <c r="J42363" s="29"/>
      <c r="K42363" s="45"/>
      <c r="L42363" s="45"/>
      <c r="M42363" s="45"/>
    </row>
    <row r="42364" spans="8:13" s="28" customFormat="1" x14ac:dyDescent="0.2">
      <c r="H42364" s="12"/>
      <c r="J42364" s="29"/>
      <c r="K42364" s="45"/>
      <c r="L42364" s="45"/>
      <c r="M42364" s="45"/>
    </row>
    <row r="42365" spans="8:13" s="28" customFormat="1" x14ac:dyDescent="0.2">
      <c r="H42365" s="12"/>
      <c r="J42365" s="29"/>
      <c r="K42365" s="45"/>
      <c r="L42365" s="45"/>
      <c r="M42365" s="45"/>
    </row>
    <row r="42366" spans="8:13" s="28" customFormat="1" x14ac:dyDescent="0.2">
      <c r="H42366" s="12"/>
      <c r="J42366" s="29"/>
      <c r="K42366" s="45"/>
      <c r="L42366" s="45"/>
      <c r="M42366" s="45"/>
    </row>
    <row r="42367" spans="8:13" s="28" customFormat="1" x14ac:dyDescent="0.2">
      <c r="H42367" s="12"/>
      <c r="J42367" s="29"/>
      <c r="K42367" s="45"/>
      <c r="L42367" s="45"/>
      <c r="M42367" s="45"/>
    </row>
    <row r="42368" spans="8:13" s="28" customFormat="1" x14ac:dyDescent="0.2">
      <c r="H42368" s="12"/>
      <c r="J42368" s="29"/>
      <c r="K42368" s="45"/>
      <c r="L42368" s="45"/>
      <c r="M42368" s="45"/>
    </row>
    <row r="42369" spans="8:13" s="28" customFormat="1" x14ac:dyDescent="0.2">
      <c r="H42369" s="12"/>
      <c r="J42369" s="29"/>
      <c r="K42369" s="45"/>
      <c r="L42369" s="45"/>
      <c r="M42369" s="45"/>
    </row>
    <row r="42370" spans="8:13" s="28" customFormat="1" x14ac:dyDescent="0.2">
      <c r="H42370" s="12"/>
      <c r="J42370" s="29"/>
      <c r="K42370" s="45"/>
      <c r="L42370" s="45"/>
      <c r="M42370" s="45"/>
    </row>
    <row r="42371" spans="8:13" s="28" customFormat="1" x14ac:dyDescent="0.2">
      <c r="H42371" s="12"/>
      <c r="J42371" s="29"/>
      <c r="K42371" s="45"/>
      <c r="L42371" s="45"/>
      <c r="M42371" s="45"/>
    </row>
    <row r="42372" spans="8:13" s="28" customFormat="1" x14ac:dyDescent="0.2">
      <c r="H42372" s="12"/>
      <c r="J42372" s="29"/>
      <c r="K42372" s="45"/>
      <c r="L42372" s="45"/>
      <c r="M42372" s="45"/>
    </row>
    <row r="42373" spans="8:13" s="28" customFormat="1" x14ac:dyDescent="0.2">
      <c r="H42373" s="12"/>
      <c r="J42373" s="29"/>
      <c r="K42373" s="45"/>
      <c r="L42373" s="45"/>
      <c r="M42373" s="45"/>
    </row>
    <row r="42374" spans="8:13" s="28" customFormat="1" x14ac:dyDescent="0.2">
      <c r="H42374" s="12"/>
      <c r="J42374" s="29"/>
      <c r="K42374" s="45"/>
      <c r="L42374" s="45"/>
      <c r="M42374" s="45"/>
    </row>
    <row r="42375" spans="8:13" s="28" customFormat="1" x14ac:dyDescent="0.2">
      <c r="H42375" s="12"/>
      <c r="J42375" s="29"/>
      <c r="K42375" s="45"/>
      <c r="L42375" s="45"/>
      <c r="M42375" s="45"/>
    </row>
    <row r="42376" spans="8:13" s="28" customFormat="1" x14ac:dyDescent="0.2">
      <c r="H42376" s="12"/>
      <c r="J42376" s="29"/>
      <c r="K42376" s="45"/>
      <c r="L42376" s="45"/>
      <c r="M42376" s="45"/>
    </row>
    <row r="42377" spans="8:13" s="28" customFormat="1" x14ac:dyDescent="0.2">
      <c r="H42377" s="12"/>
      <c r="J42377" s="29"/>
      <c r="K42377" s="45"/>
      <c r="L42377" s="45"/>
      <c r="M42377" s="45"/>
    </row>
    <row r="42378" spans="8:13" s="28" customFormat="1" x14ac:dyDescent="0.2">
      <c r="H42378" s="12"/>
      <c r="J42378" s="29"/>
      <c r="K42378" s="45"/>
      <c r="L42378" s="45"/>
      <c r="M42378" s="45"/>
    </row>
    <row r="42379" spans="8:13" s="28" customFormat="1" x14ac:dyDescent="0.2">
      <c r="H42379" s="12"/>
      <c r="J42379" s="29"/>
      <c r="K42379" s="45"/>
      <c r="L42379" s="45"/>
      <c r="M42379" s="45"/>
    </row>
    <row r="42380" spans="8:13" s="28" customFormat="1" x14ac:dyDescent="0.2">
      <c r="H42380" s="12"/>
      <c r="J42380" s="29"/>
      <c r="K42380" s="45"/>
      <c r="L42380" s="45"/>
      <c r="M42380" s="45"/>
    </row>
    <row r="42381" spans="8:13" s="28" customFormat="1" x14ac:dyDescent="0.2">
      <c r="H42381" s="12"/>
      <c r="J42381" s="29"/>
      <c r="K42381" s="45"/>
      <c r="L42381" s="45"/>
      <c r="M42381" s="45"/>
    </row>
    <row r="42382" spans="8:13" s="28" customFormat="1" x14ac:dyDescent="0.2">
      <c r="H42382" s="12"/>
      <c r="J42382" s="29"/>
      <c r="K42382" s="45"/>
      <c r="L42382" s="45"/>
      <c r="M42382" s="45"/>
    </row>
    <row r="42383" spans="8:13" s="28" customFormat="1" x14ac:dyDescent="0.2">
      <c r="H42383" s="12"/>
      <c r="J42383" s="29"/>
      <c r="K42383" s="45"/>
      <c r="L42383" s="45"/>
      <c r="M42383" s="45"/>
    </row>
    <row r="42384" spans="8:13" s="28" customFormat="1" x14ac:dyDescent="0.2">
      <c r="H42384" s="12"/>
      <c r="J42384" s="29"/>
      <c r="K42384" s="45"/>
      <c r="L42384" s="45"/>
      <c r="M42384" s="45"/>
    </row>
    <row r="42385" spans="8:13" s="28" customFormat="1" x14ac:dyDescent="0.2">
      <c r="H42385" s="12"/>
      <c r="J42385" s="29"/>
      <c r="K42385" s="45"/>
      <c r="L42385" s="45"/>
      <c r="M42385" s="45"/>
    </row>
    <row r="42386" spans="8:13" s="28" customFormat="1" x14ac:dyDescent="0.2">
      <c r="H42386" s="12"/>
      <c r="J42386" s="29"/>
      <c r="K42386" s="45"/>
      <c r="L42386" s="45"/>
      <c r="M42386" s="45"/>
    </row>
    <row r="42387" spans="8:13" s="28" customFormat="1" x14ac:dyDescent="0.2">
      <c r="H42387" s="12"/>
      <c r="J42387" s="29"/>
      <c r="K42387" s="45"/>
      <c r="L42387" s="45"/>
      <c r="M42387" s="45"/>
    </row>
    <row r="42388" spans="8:13" s="28" customFormat="1" x14ac:dyDescent="0.2">
      <c r="H42388" s="12"/>
      <c r="J42388" s="29"/>
      <c r="K42388" s="45"/>
      <c r="L42388" s="45"/>
      <c r="M42388" s="45"/>
    </row>
    <row r="42389" spans="8:13" s="28" customFormat="1" x14ac:dyDescent="0.2">
      <c r="H42389" s="12"/>
      <c r="J42389" s="29"/>
      <c r="K42389" s="45"/>
      <c r="L42389" s="45"/>
      <c r="M42389" s="45"/>
    </row>
    <row r="42390" spans="8:13" s="28" customFormat="1" x14ac:dyDescent="0.2">
      <c r="H42390" s="12"/>
      <c r="J42390" s="29"/>
      <c r="K42390" s="45"/>
      <c r="L42390" s="45"/>
      <c r="M42390" s="45"/>
    </row>
    <row r="42391" spans="8:13" s="28" customFormat="1" x14ac:dyDescent="0.2">
      <c r="H42391" s="12"/>
      <c r="J42391" s="29"/>
      <c r="K42391" s="45"/>
      <c r="L42391" s="45"/>
      <c r="M42391" s="45"/>
    </row>
    <row r="42392" spans="8:13" s="28" customFormat="1" x14ac:dyDescent="0.2">
      <c r="H42392" s="12"/>
      <c r="J42392" s="29"/>
      <c r="K42392" s="45"/>
      <c r="L42392" s="45"/>
      <c r="M42392" s="45"/>
    </row>
    <row r="42393" spans="8:13" s="28" customFormat="1" x14ac:dyDescent="0.2">
      <c r="H42393" s="12"/>
      <c r="J42393" s="29"/>
      <c r="K42393" s="45"/>
      <c r="L42393" s="45"/>
      <c r="M42393" s="45"/>
    </row>
    <row r="42394" spans="8:13" s="28" customFormat="1" x14ac:dyDescent="0.2">
      <c r="H42394" s="12"/>
      <c r="J42394" s="29"/>
      <c r="K42394" s="45"/>
      <c r="L42394" s="45"/>
      <c r="M42394" s="45"/>
    </row>
    <row r="42395" spans="8:13" s="28" customFormat="1" x14ac:dyDescent="0.2">
      <c r="H42395" s="12"/>
      <c r="J42395" s="29"/>
      <c r="K42395" s="45"/>
      <c r="L42395" s="45"/>
      <c r="M42395" s="45"/>
    </row>
    <row r="42396" spans="8:13" s="28" customFormat="1" x14ac:dyDescent="0.2">
      <c r="H42396" s="12"/>
      <c r="J42396" s="29"/>
      <c r="K42396" s="45"/>
      <c r="L42396" s="45"/>
      <c r="M42396" s="45"/>
    </row>
    <row r="42397" spans="8:13" s="28" customFormat="1" x14ac:dyDescent="0.2">
      <c r="H42397" s="12"/>
      <c r="J42397" s="29"/>
      <c r="K42397" s="45"/>
      <c r="L42397" s="45"/>
      <c r="M42397" s="45"/>
    </row>
    <row r="42398" spans="8:13" s="28" customFormat="1" x14ac:dyDescent="0.2">
      <c r="H42398" s="12"/>
      <c r="J42398" s="29"/>
      <c r="K42398" s="45"/>
      <c r="L42398" s="45"/>
      <c r="M42398" s="45"/>
    </row>
    <row r="42399" spans="8:13" s="28" customFormat="1" x14ac:dyDescent="0.2">
      <c r="H42399" s="12"/>
      <c r="J42399" s="29"/>
      <c r="K42399" s="45"/>
      <c r="L42399" s="45"/>
      <c r="M42399" s="45"/>
    </row>
    <row r="42400" spans="8:13" s="28" customFormat="1" x14ac:dyDescent="0.2">
      <c r="H42400" s="12"/>
      <c r="J42400" s="29"/>
      <c r="K42400" s="45"/>
      <c r="L42400" s="45"/>
      <c r="M42400" s="45"/>
    </row>
    <row r="42401" spans="8:13" s="28" customFormat="1" x14ac:dyDescent="0.2">
      <c r="H42401" s="12"/>
      <c r="J42401" s="29"/>
      <c r="K42401" s="45"/>
      <c r="L42401" s="45"/>
      <c r="M42401" s="45"/>
    </row>
    <row r="42402" spans="8:13" s="28" customFormat="1" x14ac:dyDescent="0.2">
      <c r="H42402" s="12"/>
      <c r="J42402" s="29"/>
      <c r="K42402" s="45"/>
      <c r="L42402" s="45"/>
      <c r="M42402" s="45"/>
    </row>
    <row r="42403" spans="8:13" s="28" customFormat="1" x14ac:dyDescent="0.2">
      <c r="H42403" s="12"/>
      <c r="J42403" s="29"/>
      <c r="K42403" s="45"/>
      <c r="L42403" s="45"/>
      <c r="M42403" s="45"/>
    </row>
    <row r="42404" spans="8:13" s="28" customFormat="1" x14ac:dyDescent="0.2">
      <c r="H42404" s="12"/>
      <c r="J42404" s="29"/>
      <c r="K42404" s="45"/>
      <c r="L42404" s="45"/>
      <c r="M42404" s="45"/>
    </row>
    <row r="42405" spans="8:13" s="28" customFormat="1" x14ac:dyDescent="0.2">
      <c r="H42405" s="12"/>
      <c r="J42405" s="29"/>
      <c r="K42405" s="45"/>
      <c r="L42405" s="45"/>
      <c r="M42405" s="45"/>
    </row>
    <row r="42406" spans="8:13" s="28" customFormat="1" x14ac:dyDescent="0.2">
      <c r="H42406" s="12"/>
      <c r="J42406" s="29"/>
      <c r="K42406" s="45"/>
      <c r="L42406" s="45"/>
      <c r="M42406" s="45"/>
    </row>
    <row r="42407" spans="8:13" s="28" customFormat="1" x14ac:dyDescent="0.2">
      <c r="H42407" s="12"/>
      <c r="J42407" s="29"/>
      <c r="K42407" s="45"/>
      <c r="L42407" s="45"/>
      <c r="M42407" s="45"/>
    </row>
    <row r="42408" spans="8:13" s="28" customFormat="1" x14ac:dyDescent="0.2">
      <c r="H42408" s="12"/>
      <c r="J42408" s="29"/>
      <c r="K42408" s="45"/>
      <c r="L42408" s="45"/>
      <c r="M42408" s="45"/>
    </row>
    <row r="42409" spans="8:13" s="28" customFormat="1" x14ac:dyDescent="0.2">
      <c r="H42409" s="12"/>
      <c r="J42409" s="29"/>
      <c r="K42409" s="45"/>
      <c r="L42409" s="45"/>
      <c r="M42409" s="45"/>
    </row>
    <row r="42410" spans="8:13" s="28" customFormat="1" x14ac:dyDescent="0.2">
      <c r="H42410" s="12"/>
      <c r="J42410" s="29"/>
      <c r="K42410" s="45"/>
      <c r="L42410" s="45"/>
      <c r="M42410" s="45"/>
    </row>
    <row r="42411" spans="8:13" s="28" customFormat="1" x14ac:dyDescent="0.2">
      <c r="H42411" s="12"/>
      <c r="J42411" s="29"/>
      <c r="K42411" s="45"/>
      <c r="L42411" s="45"/>
      <c r="M42411" s="45"/>
    </row>
    <row r="42412" spans="8:13" s="28" customFormat="1" x14ac:dyDescent="0.2">
      <c r="H42412" s="12"/>
      <c r="J42412" s="29"/>
      <c r="K42412" s="45"/>
      <c r="L42412" s="45"/>
      <c r="M42412" s="45"/>
    </row>
    <row r="42413" spans="8:13" s="28" customFormat="1" x14ac:dyDescent="0.2">
      <c r="H42413" s="12"/>
      <c r="J42413" s="29"/>
      <c r="K42413" s="45"/>
      <c r="L42413" s="45"/>
      <c r="M42413" s="45"/>
    </row>
    <row r="42414" spans="8:13" s="28" customFormat="1" x14ac:dyDescent="0.2">
      <c r="H42414" s="12"/>
      <c r="J42414" s="29"/>
      <c r="K42414" s="45"/>
      <c r="L42414" s="45"/>
      <c r="M42414" s="45"/>
    </row>
    <row r="42415" spans="8:13" s="28" customFormat="1" x14ac:dyDescent="0.2">
      <c r="H42415" s="12"/>
      <c r="J42415" s="29"/>
      <c r="K42415" s="45"/>
      <c r="L42415" s="45"/>
      <c r="M42415" s="45"/>
    </row>
    <row r="42416" spans="8:13" s="28" customFormat="1" x14ac:dyDescent="0.2">
      <c r="H42416" s="12"/>
      <c r="J42416" s="29"/>
      <c r="K42416" s="45"/>
      <c r="L42416" s="45"/>
      <c r="M42416" s="45"/>
    </row>
    <row r="42417" spans="8:13" s="28" customFormat="1" x14ac:dyDescent="0.2">
      <c r="H42417" s="12"/>
      <c r="J42417" s="29"/>
      <c r="K42417" s="45"/>
      <c r="L42417" s="45"/>
      <c r="M42417" s="45"/>
    </row>
    <row r="42418" spans="8:13" s="28" customFormat="1" x14ac:dyDescent="0.2">
      <c r="H42418" s="12"/>
      <c r="J42418" s="29"/>
      <c r="K42418" s="45"/>
      <c r="L42418" s="45"/>
      <c r="M42418" s="45"/>
    </row>
    <row r="42419" spans="8:13" s="28" customFormat="1" x14ac:dyDescent="0.2">
      <c r="H42419" s="12"/>
      <c r="J42419" s="29"/>
      <c r="K42419" s="45"/>
      <c r="L42419" s="45"/>
      <c r="M42419" s="45"/>
    </row>
    <row r="42420" spans="8:13" s="28" customFormat="1" x14ac:dyDescent="0.2">
      <c r="H42420" s="12"/>
      <c r="J42420" s="29"/>
      <c r="K42420" s="45"/>
      <c r="L42420" s="45"/>
      <c r="M42420" s="45"/>
    </row>
    <row r="42421" spans="8:13" s="28" customFormat="1" x14ac:dyDescent="0.2">
      <c r="H42421" s="12"/>
      <c r="J42421" s="29"/>
      <c r="K42421" s="45"/>
      <c r="L42421" s="45"/>
      <c r="M42421" s="45"/>
    </row>
    <row r="42422" spans="8:13" s="28" customFormat="1" x14ac:dyDescent="0.2">
      <c r="H42422" s="12"/>
      <c r="J42422" s="29"/>
      <c r="K42422" s="45"/>
      <c r="L42422" s="45"/>
      <c r="M42422" s="45"/>
    </row>
    <row r="42423" spans="8:13" s="28" customFormat="1" x14ac:dyDescent="0.2">
      <c r="H42423" s="12"/>
      <c r="J42423" s="29"/>
      <c r="K42423" s="45"/>
      <c r="L42423" s="45"/>
      <c r="M42423" s="45"/>
    </row>
    <row r="42424" spans="8:13" s="28" customFormat="1" x14ac:dyDescent="0.2">
      <c r="H42424" s="12"/>
      <c r="J42424" s="29"/>
      <c r="K42424" s="45"/>
      <c r="L42424" s="45"/>
      <c r="M42424" s="45"/>
    </row>
    <row r="42425" spans="8:13" s="28" customFormat="1" x14ac:dyDescent="0.2">
      <c r="H42425" s="12"/>
      <c r="J42425" s="29"/>
      <c r="K42425" s="45"/>
      <c r="L42425" s="45"/>
      <c r="M42425" s="45"/>
    </row>
    <row r="42426" spans="8:13" s="28" customFormat="1" x14ac:dyDescent="0.2">
      <c r="H42426" s="12"/>
      <c r="J42426" s="29"/>
      <c r="K42426" s="45"/>
      <c r="L42426" s="45"/>
      <c r="M42426" s="45"/>
    </row>
    <row r="42427" spans="8:13" s="28" customFormat="1" x14ac:dyDescent="0.2">
      <c r="H42427" s="12"/>
      <c r="J42427" s="29"/>
      <c r="K42427" s="45"/>
      <c r="L42427" s="45"/>
      <c r="M42427" s="45"/>
    </row>
    <row r="42428" spans="8:13" s="28" customFormat="1" x14ac:dyDescent="0.2">
      <c r="H42428" s="12"/>
      <c r="J42428" s="29"/>
      <c r="K42428" s="45"/>
      <c r="L42428" s="45"/>
      <c r="M42428" s="45"/>
    </row>
    <row r="42429" spans="8:13" s="28" customFormat="1" x14ac:dyDescent="0.2">
      <c r="H42429" s="12"/>
      <c r="J42429" s="29"/>
      <c r="K42429" s="45"/>
      <c r="L42429" s="45"/>
      <c r="M42429" s="45"/>
    </row>
    <row r="42430" spans="8:13" s="28" customFormat="1" x14ac:dyDescent="0.2">
      <c r="H42430" s="12"/>
      <c r="J42430" s="29"/>
      <c r="K42430" s="45"/>
      <c r="L42430" s="45"/>
      <c r="M42430" s="45"/>
    </row>
    <row r="42431" spans="8:13" s="28" customFormat="1" x14ac:dyDescent="0.2">
      <c r="H42431" s="12"/>
      <c r="J42431" s="29"/>
      <c r="K42431" s="45"/>
      <c r="L42431" s="45"/>
      <c r="M42431" s="45"/>
    </row>
    <row r="42432" spans="8:13" s="28" customFormat="1" x14ac:dyDescent="0.2">
      <c r="H42432" s="12"/>
      <c r="J42432" s="29"/>
      <c r="K42432" s="45"/>
      <c r="L42432" s="45"/>
      <c r="M42432" s="45"/>
    </row>
    <row r="42433" spans="8:13" s="28" customFormat="1" x14ac:dyDescent="0.2">
      <c r="H42433" s="12"/>
      <c r="J42433" s="29"/>
      <c r="K42433" s="45"/>
      <c r="L42433" s="45"/>
      <c r="M42433" s="45"/>
    </row>
    <row r="42434" spans="8:13" s="28" customFormat="1" x14ac:dyDescent="0.2">
      <c r="H42434" s="12"/>
      <c r="J42434" s="29"/>
      <c r="K42434" s="45"/>
      <c r="L42434" s="45"/>
      <c r="M42434" s="45"/>
    </row>
    <row r="42435" spans="8:13" s="28" customFormat="1" x14ac:dyDescent="0.2">
      <c r="H42435" s="12"/>
      <c r="J42435" s="29"/>
      <c r="K42435" s="45"/>
      <c r="L42435" s="45"/>
      <c r="M42435" s="45"/>
    </row>
    <row r="42436" spans="8:13" s="28" customFormat="1" x14ac:dyDescent="0.2">
      <c r="H42436" s="12"/>
      <c r="J42436" s="29"/>
      <c r="K42436" s="45"/>
      <c r="L42436" s="45"/>
      <c r="M42436" s="45"/>
    </row>
    <row r="42437" spans="8:13" s="28" customFormat="1" x14ac:dyDescent="0.2">
      <c r="H42437" s="12"/>
      <c r="J42437" s="29"/>
      <c r="K42437" s="45"/>
      <c r="L42437" s="45"/>
      <c r="M42437" s="45"/>
    </row>
    <row r="42438" spans="8:13" s="28" customFormat="1" x14ac:dyDescent="0.2">
      <c r="H42438" s="12"/>
      <c r="J42438" s="29"/>
      <c r="K42438" s="45"/>
      <c r="L42438" s="45"/>
      <c r="M42438" s="45"/>
    </row>
    <row r="42439" spans="8:13" s="28" customFormat="1" x14ac:dyDescent="0.2">
      <c r="H42439" s="12"/>
      <c r="J42439" s="29"/>
      <c r="K42439" s="45"/>
      <c r="L42439" s="45"/>
      <c r="M42439" s="45"/>
    </row>
    <row r="42440" spans="8:13" s="28" customFormat="1" x14ac:dyDescent="0.2">
      <c r="H42440" s="12"/>
      <c r="J42440" s="29"/>
      <c r="K42440" s="45"/>
      <c r="L42440" s="45"/>
      <c r="M42440" s="45"/>
    </row>
    <row r="42441" spans="8:13" s="28" customFormat="1" x14ac:dyDescent="0.2">
      <c r="H42441" s="12"/>
      <c r="J42441" s="29"/>
      <c r="K42441" s="45"/>
      <c r="L42441" s="45"/>
      <c r="M42441" s="45"/>
    </row>
    <row r="42442" spans="8:13" s="28" customFormat="1" x14ac:dyDescent="0.2">
      <c r="H42442" s="12"/>
      <c r="J42442" s="29"/>
      <c r="K42442" s="45"/>
      <c r="L42442" s="45"/>
      <c r="M42442" s="45"/>
    </row>
    <row r="42443" spans="8:13" s="28" customFormat="1" x14ac:dyDescent="0.2">
      <c r="H42443" s="12"/>
      <c r="J42443" s="29"/>
      <c r="K42443" s="45"/>
      <c r="L42443" s="45"/>
      <c r="M42443" s="45"/>
    </row>
    <row r="42444" spans="8:13" s="28" customFormat="1" x14ac:dyDescent="0.2">
      <c r="H42444" s="12"/>
      <c r="J42444" s="29"/>
      <c r="K42444" s="45"/>
      <c r="L42444" s="45"/>
      <c r="M42444" s="45"/>
    </row>
    <row r="42445" spans="8:13" s="28" customFormat="1" x14ac:dyDescent="0.2">
      <c r="H42445" s="12"/>
      <c r="J42445" s="29"/>
      <c r="K42445" s="45"/>
      <c r="L42445" s="45"/>
      <c r="M42445" s="45"/>
    </row>
    <row r="42446" spans="8:13" s="28" customFormat="1" x14ac:dyDescent="0.2">
      <c r="H42446" s="12"/>
      <c r="J42446" s="29"/>
      <c r="K42446" s="45"/>
      <c r="L42446" s="45"/>
      <c r="M42446" s="45"/>
    </row>
    <row r="42447" spans="8:13" s="28" customFormat="1" x14ac:dyDescent="0.2">
      <c r="H42447" s="12"/>
      <c r="J42447" s="29"/>
      <c r="K42447" s="45"/>
      <c r="L42447" s="45"/>
      <c r="M42447" s="45"/>
    </row>
    <row r="42448" spans="8:13" s="28" customFormat="1" x14ac:dyDescent="0.2">
      <c r="H42448" s="12"/>
      <c r="J42448" s="29"/>
      <c r="K42448" s="45"/>
      <c r="L42448" s="45"/>
      <c r="M42448" s="45"/>
    </row>
    <row r="42449" spans="8:13" s="28" customFormat="1" x14ac:dyDescent="0.2">
      <c r="H42449" s="12"/>
      <c r="J42449" s="29"/>
      <c r="K42449" s="45"/>
      <c r="L42449" s="45"/>
      <c r="M42449" s="45"/>
    </row>
    <row r="42450" spans="8:13" s="28" customFormat="1" x14ac:dyDescent="0.2">
      <c r="H42450" s="12"/>
      <c r="J42450" s="29"/>
      <c r="K42450" s="45"/>
      <c r="L42450" s="45"/>
      <c r="M42450" s="45"/>
    </row>
    <row r="42451" spans="8:13" s="28" customFormat="1" x14ac:dyDescent="0.2">
      <c r="H42451" s="12"/>
      <c r="J42451" s="29"/>
      <c r="K42451" s="45"/>
      <c r="L42451" s="45"/>
      <c r="M42451" s="45"/>
    </row>
    <row r="42452" spans="8:13" s="28" customFormat="1" x14ac:dyDescent="0.2">
      <c r="H42452" s="12"/>
      <c r="J42452" s="29"/>
      <c r="K42452" s="45"/>
      <c r="L42452" s="45"/>
      <c r="M42452" s="45"/>
    </row>
    <row r="42453" spans="8:13" s="28" customFormat="1" x14ac:dyDescent="0.2">
      <c r="H42453" s="12"/>
      <c r="J42453" s="29"/>
      <c r="K42453" s="45"/>
      <c r="L42453" s="45"/>
      <c r="M42453" s="45"/>
    </row>
    <row r="42454" spans="8:13" s="28" customFormat="1" x14ac:dyDescent="0.2">
      <c r="H42454" s="12"/>
      <c r="J42454" s="29"/>
      <c r="K42454" s="45"/>
      <c r="L42454" s="45"/>
      <c r="M42454" s="45"/>
    </row>
    <row r="42455" spans="8:13" s="28" customFormat="1" x14ac:dyDescent="0.2">
      <c r="H42455" s="12"/>
      <c r="J42455" s="29"/>
      <c r="K42455" s="45"/>
      <c r="L42455" s="45"/>
      <c r="M42455" s="45"/>
    </row>
    <row r="42456" spans="8:13" s="28" customFormat="1" x14ac:dyDescent="0.2">
      <c r="H42456" s="12"/>
      <c r="J42456" s="29"/>
      <c r="K42456" s="45"/>
      <c r="L42456" s="45"/>
      <c r="M42456" s="45"/>
    </row>
    <row r="42457" spans="8:13" s="28" customFormat="1" x14ac:dyDescent="0.2">
      <c r="H42457" s="12"/>
      <c r="J42457" s="29"/>
      <c r="K42457" s="45"/>
      <c r="L42457" s="45"/>
      <c r="M42457" s="45"/>
    </row>
    <row r="42458" spans="8:13" s="28" customFormat="1" x14ac:dyDescent="0.2">
      <c r="H42458" s="12"/>
      <c r="J42458" s="29"/>
      <c r="K42458" s="45"/>
      <c r="L42458" s="45"/>
      <c r="M42458" s="45"/>
    </row>
    <row r="42459" spans="8:13" s="28" customFormat="1" x14ac:dyDescent="0.2">
      <c r="H42459" s="12"/>
      <c r="J42459" s="29"/>
      <c r="K42459" s="45"/>
      <c r="L42459" s="45"/>
      <c r="M42459" s="45"/>
    </row>
    <row r="42460" spans="8:13" s="28" customFormat="1" x14ac:dyDescent="0.2">
      <c r="H42460" s="12"/>
      <c r="J42460" s="29"/>
      <c r="K42460" s="45"/>
      <c r="L42460" s="45"/>
      <c r="M42460" s="45"/>
    </row>
    <row r="42461" spans="8:13" s="28" customFormat="1" x14ac:dyDescent="0.2">
      <c r="H42461" s="12"/>
      <c r="J42461" s="29"/>
      <c r="K42461" s="45"/>
      <c r="L42461" s="45"/>
      <c r="M42461" s="45"/>
    </row>
    <row r="42462" spans="8:13" s="28" customFormat="1" x14ac:dyDescent="0.2">
      <c r="H42462" s="12"/>
      <c r="J42462" s="29"/>
      <c r="K42462" s="45"/>
      <c r="L42462" s="45"/>
      <c r="M42462" s="45"/>
    </row>
    <row r="42463" spans="8:13" s="28" customFormat="1" x14ac:dyDescent="0.2">
      <c r="H42463" s="12"/>
      <c r="J42463" s="29"/>
      <c r="K42463" s="45"/>
      <c r="L42463" s="45"/>
      <c r="M42463" s="45"/>
    </row>
    <row r="42464" spans="8:13" s="28" customFormat="1" x14ac:dyDescent="0.2">
      <c r="H42464" s="12"/>
      <c r="J42464" s="29"/>
      <c r="K42464" s="45"/>
      <c r="L42464" s="45"/>
      <c r="M42464" s="45"/>
    </row>
    <row r="42465" spans="8:13" s="28" customFormat="1" x14ac:dyDescent="0.2">
      <c r="H42465" s="12"/>
      <c r="J42465" s="29"/>
      <c r="K42465" s="45"/>
      <c r="L42465" s="45"/>
      <c r="M42465" s="45"/>
    </row>
    <row r="42466" spans="8:13" s="28" customFormat="1" x14ac:dyDescent="0.2">
      <c r="H42466" s="12"/>
      <c r="J42466" s="29"/>
      <c r="K42466" s="45"/>
      <c r="L42466" s="45"/>
      <c r="M42466" s="45"/>
    </row>
    <row r="42467" spans="8:13" s="28" customFormat="1" x14ac:dyDescent="0.2">
      <c r="H42467" s="12"/>
      <c r="J42467" s="29"/>
      <c r="K42467" s="45"/>
      <c r="L42467" s="45"/>
      <c r="M42467" s="45"/>
    </row>
    <row r="42468" spans="8:13" s="28" customFormat="1" x14ac:dyDescent="0.2">
      <c r="H42468" s="12"/>
      <c r="J42468" s="29"/>
      <c r="K42468" s="45"/>
      <c r="L42468" s="45"/>
      <c r="M42468" s="45"/>
    </row>
    <row r="42469" spans="8:13" s="28" customFormat="1" x14ac:dyDescent="0.2">
      <c r="H42469" s="12"/>
      <c r="J42469" s="29"/>
      <c r="K42469" s="45"/>
      <c r="L42469" s="45"/>
      <c r="M42469" s="45"/>
    </row>
    <row r="42470" spans="8:13" s="28" customFormat="1" x14ac:dyDescent="0.2">
      <c r="H42470" s="12"/>
      <c r="J42470" s="29"/>
      <c r="K42470" s="45"/>
      <c r="L42470" s="45"/>
      <c r="M42470" s="45"/>
    </row>
    <row r="42471" spans="8:13" s="28" customFormat="1" x14ac:dyDescent="0.2">
      <c r="H42471" s="12"/>
      <c r="J42471" s="29"/>
      <c r="K42471" s="45"/>
      <c r="L42471" s="45"/>
      <c r="M42471" s="45"/>
    </row>
    <row r="42472" spans="8:13" s="28" customFormat="1" x14ac:dyDescent="0.2">
      <c r="H42472" s="12"/>
      <c r="J42472" s="29"/>
      <c r="K42472" s="45"/>
      <c r="L42472" s="45"/>
      <c r="M42472" s="45"/>
    </row>
    <row r="42473" spans="8:13" s="28" customFormat="1" x14ac:dyDescent="0.2">
      <c r="H42473" s="12"/>
      <c r="J42473" s="29"/>
      <c r="K42473" s="45"/>
      <c r="L42473" s="45"/>
      <c r="M42473" s="45"/>
    </row>
    <row r="42474" spans="8:13" s="28" customFormat="1" x14ac:dyDescent="0.2">
      <c r="H42474" s="12"/>
      <c r="J42474" s="29"/>
      <c r="K42474" s="45"/>
      <c r="L42474" s="45"/>
      <c r="M42474" s="45"/>
    </row>
    <row r="42475" spans="8:13" s="28" customFormat="1" x14ac:dyDescent="0.2">
      <c r="H42475" s="12"/>
      <c r="J42475" s="29"/>
      <c r="K42475" s="45"/>
      <c r="L42475" s="45"/>
      <c r="M42475" s="45"/>
    </row>
    <row r="42476" spans="8:13" s="28" customFormat="1" x14ac:dyDescent="0.2">
      <c r="H42476" s="12"/>
      <c r="J42476" s="29"/>
      <c r="K42476" s="45"/>
      <c r="L42476" s="45"/>
      <c r="M42476" s="45"/>
    </row>
    <row r="42477" spans="8:13" s="28" customFormat="1" x14ac:dyDescent="0.2">
      <c r="H42477" s="12"/>
      <c r="J42477" s="29"/>
      <c r="K42477" s="45"/>
      <c r="L42477" s="45"/>
      <c r="M42477" s="45"/>
    </row>
    <row r="42478" spans="8:13" s="28" customFormat="1" x14ac:dyDescent="0.2">
      <c r="H42478" s="12"/>
      <c r="J42478" s="29"/>
      <c r="K42478" s="45"/>
      <c r="L42478" s="45"/>
      <c r="M42478" s="45"/>
    </row>
    <row r="42479" spans="8:13" s="28" customFormat="1" x14ac:dyDescent="0.2">
      <c r="H42479" s="12"/>
      <c r="J42479" s="29"/>
      <c r="K42479" s="45"/>
      <c r="L42479" s="45"/>
      <c r="M42479" s="45"/>
    </row>
    <row r="42480" spans="8:13" s="28" customFormat="1" x14ac:dyDescent="0.2">
      <c r="H42480" s="12"/>
      <c r="J42480" s="29"/>
      <c r="K42480" s="45"/>
      <c r="L42480" s="45"/>
      <c r="M42480" s="45"/>
    </row>
    <row r="42481" spans="8:13" s="28" customFormat="1" x14ac:dyDescent="0.2">
      <c r="H42481" s="12"/>
      <c r="J42481" s="29"/>
      <c r="K42481" s="45"/>
      <c r="L42481" s="45"/>
      <c r="M42481" s="45"/>
    </row>
    <row r="42482" spans="8:13" s="28" customFormat="1" x14ac:dyDescent="0.2">
      <c r="H42482" s="12"/>
      <c r="J42482" s="29"/>
      <c r="K42482" s="45"/>
      <c r="L42482" s="45"/>
      <c r="M42482" s="45"/>
    </row>
    <row r="42483" spans="8:13" s="28" customFormat="1" x14ac:dyDescent="0.2">
      <c r="H42483" s="12"/>
      <c r="J42483" s="29"/>
      <c r="K42483" s="45"/>
      <c r="L42483" s="45"/>
      <c r="M42483" s="45"/>
    </row>
    <row r="42484" spans="8:13" s="28" customFormat="1" x14ac:dyDescent="0.2">
      <c r="H42484" s="12"/>
      <c r="J42484" s="29"/>
      <c r="K42484" s="45"/>
      <c r="L42484" s="45"/>
      <c r="M42484" s="45"/>
    </row>
    <row r="42485" spans="8:13" s="28" customFormat="1" x14ac:dyDescent="0.2">
      <c r="H42485" s="12"/>
      <c r="J42485" s="29"/>
      <c r="K42485" s="45"/>
      <c r="L42485" s="45"/>
      <c r="M42485" s="45"/>
    </row>
    <row r="42486" spans="8:13" s="28" customFormat="1" x14ac:dyDescent="0.2">
      <c r="H42486" s="12"/>
      <c r="J42486" s="29"/>
      <c r="K42486" s="45"/>
      <c r="L42486" s="45"/>
      <c r="M42486" s="45"/>
    </row>
    <row r="42487" spans="8:13" s="28" customFormat="1" x14ac:dyDescent="0.2">
      <c r="H42487" s="12"/>
      <c r="J42487" s="29"/>
      <c r="K42487" s="45"/>
      <c r="L42487" s="45"/>
      <c r="M42487" s="45"/>
    </row>
    <row r="42488" spans="8:13" s="28" customFormat="1" x14ac:dyDescent="0.2">
      <c r="H42488" s="12"/>
      <c r="J42488" s="29"/>
      <c r="K42488" s="45"/>
      <c r="L42488" s="45"/>
      <c r="M42488" s="45"/>
    </row>
    <row r="42489" spans="8:13" s="28" customFormat="1" x14ac:dyDescent="0.2">
      <c r="H42489" s="12"/>
      <c r="J42489" s="29"/>
      <c r="K42489" s="45"/>
      <c r="L42489" s="45"/>
      <c r="M42489" s="45"/>
    </row>
    <row r="42490" spans="8:13" s="28" customFormat="1" x14ac:dyDescent="0.2">
      <c r="H42490" s="12"/>
      <c r="J42490" s="29"/>
      <c r="K42490" s="45"/>
      <c r="L42490" s="45"/>
      <c r="M42490" s="45"/>
    </row>
    <row r="42491" spans="8:13" s="28" customFormat="1" x14ac:dyDescent="0.2">
      <c r="H42491" s="12"/>
      <c r="J42491" s="29"/>
      <c r="K42491" s="45"/>
      <c r="L42491" s="45"/>
      <c r="M42491" s="45"/>
    </row>
    <row r="42492" spans="8:13" s="28" customFormat="1" x14ac:dyDescent="0.2">
      <c r="H42492" s="12"/>
      <c r="J42492" s="29"/>
      <c r="K42492" s="45"/>
      <c r="L42492" s="45"/>
      <c r="M42492" s="45"/>
    </row>
    <row r="42493" spans="8:13" s="28" customFormat="1" x14ac:dyDescent="0.2">
      <c r="H42493" s="12"/>
      <c r="J42493" s="29"/>
      <c r="K42493" s="45"/>
      <c r="L42493" s="45"/>
      <c r="M42493" s="45"/>
    </row>
    <row r="42494" spans="8:13" s="28" customFormat="1" x14ac:dyDescent="0.2">
      <c r="H42494" s="12"/>
      <c r="J42494" s="29"/>
      <c r="K42494" s="45"/>
      <c r="L42494" s="45"/>
      <c r="M42494" s="45"/>
    </row>
    <row r="42495" spans="8:13" s="28" customFormat="1" x14ac:dyDescent="0.2">
      <c r="H42495" s="12"/>
      <c r="J42495" s="29"/>
      <c r="K42495" s="45"/>
      <c r="L42495" s="45"/>
      <c r="M42495" s="45"/>
    </row>
    <row r="42496" spans="8:13" s="28" customFormat="1" x14ac:dyDescent="0.2">
      <c r="H42496" s="12"/>
      <c r="J42496" s="29"/>
      <c r="K42496" s="45"/>
      <c r="L42496" s="45"/>
      <c r="M42496" s="45"/>
    </row>
    <row r="42497" spans="8:13" s="28" customFormat="1" x14ac:dyDescent="0.2">
      <c r="H42497" s="12"/>
      <c r="J42497" s="29"/>
      <c r="K42497" s="45"/>
      <c r="L42497" s="45"/>
      <c r="M42497" s="45"/>
    </row>
    <row r="42498" spans="8:13" s="28" customFormat="1" x14ac:dyDescent="0.2">
      <c r="H42498" s="12"/>
      <c r="J42498" s="29"/>
      <c r="K42498" s="45"/>
      <c r="L42498" s="45"/>
      <c r="M42498" s="45"/>
    </row>
    <row r="42499" spans="8:13" s="28" customFormat="1" x14ac:dyDescent="0.2">
      <c r="H42499" s="12"/>
      <c r="J42499" s="29"/>
      <c r="K42499" s="45"/>
      <c r="L42499" s="45"/>
      <c r="M42499" s="45"/>
    </row>
    <row r="42500" spans="8:13" s="28" customFormat="1" x14ac:dyDescent="0.2">
      <c r="H42500" s="12"/>
      <c r="J42500" s="29"/>
      <c r="K42500" s="45"/>
      <c r="L42500" s="45"/>
      <c r="M42500" s="45"/>
    </row>
    <row r="42501" spans="8:13" s="28" customFormat="1" x14ac:dyDescent="0.2">
      <c r="H42501" s="12"/>
      <c r="J42501" s="29"/>
      <c r="K42501" s="45"/>
      <c r="L42501" s="45"/>
      <c r="M42501" s="45"/>
    </row>
    <row r="42502" spans="8:13" s="28" customFormat="1" x14ac:dyDescent="0.2">
      <c r="H42502" s="12"/>
      <c r="J42502" s="29"/>
      <c r="K42502" s="45"/>
      <c r="L42502" s="45"/>
      <c r="M42502" s="45"/>
    </row>
    <row r="42503" spans="8:13" s="28" customFormat="1" x14ac:dyDescent="0.2">
      <c r="H42503" s="12"/>
      <c r="J42503" s="29"/>
      <c r="K42503" s="45"/>
      <c r="L42503" s="45"/>
      <c r="M42503" s="45"/>
    </row>
    <row r="42504" spans="8:13" s="28" customFormat="1" x14ac:dyDescent="0.2">
      <c r="H42504" s="12"/>
      <c r="J42504" s="29"/>
      <c r="K42504" s="45"/>
      <c r="L42504" s="45"/>
      <c r="M42504" s="45"/>
    </row>
    <row r="42505" spans="8:13" s="28" customFormat="1" x14ac:dyDescent="0.2">
      <c r="H42505" s="12"/>
      <c r="J42505" s="29"/>
      <c r="K42505" s="45"/>
      <c r="L42505" s="45"/>
      <c r="M42505" s="45"/>
    </row>
    <row r="42506" spans="8:13" s="28" customFormat="1" x14ac:dyDescent="0.2">
      <c r="H42506" s="12"/>
      <c r="J42506" s="29"/>
      <c r="K42506" s="45"/>
      <c r="L42506" s="45"/>
      <c r="M42506" s="45"/>
    </row>
    <row r="42507" spans="8:13" s="28" customFormat="1" x14ac:dyDescent="0.2">
      <c r="H42507" s="12"/>
      <c r="J42507" s="29"/>
      <c r="K42507" s="45"/>
      <c r="L42507" s="45"/>
      <c r="M42507" s="45"/>
    </row>
    <row r="42508" spans="8:13" s="28" customFormat="1" x14ac:dyDescent="0.2">
      <c r="H42508" s="12"/>
      <c r="J42508" s="29"/>
      <c r="K42508" s="45"/>
      <c r="L42508" s="45"/>
      <c r="M42508" s="45"/>
    </row>
    <row r="42509" spans="8:13" s="28" customFormat="1" x14ac:dyDescent="0.2">
      <c r="H42509" s="12"/>
      <c r="J42509" s="29"/>
      <c r="K42509" s="45"/>
      <c r="L42509" s="45"/>
      <c r="M42509" s="45"/>
    </row>
    <row r="42510" spans="8:13" s="28" customFormat="1" x14ac:dyDescent="0.2">
      <c r="H42510" s="12"/>
      <c r="J42510" s="29"/>
      <c r="K42510" s="45"/>
      <c r="L42510" s="45"/>
      <c r="M42510" s="45"/>
    </row>
    <row r="42511" spans="8:13" s="28" customFormat="1" x14ac:dyDescent="0.2">
      <c r="H42511" s="12"/>
      <c r="J42511" s="29"/>
      <c r="K42511" s="45"/>
      <c r="L42511" s="45"/>
      <c r="M42511" s="45"/>
    </row>
    <row r="42512" spans="8:13" s="28" customFormat="1" x14ac:dyDescent="0.2">
      <c r="H42512" s="12"/>
      <c r="J42512" s="29"/>
      <c r="K42512" s="45"/>
      <c r="L42512" s="45"/>
      <c r="M42512" s="45"/>
    </row>
    <row r="42513" spans="8:13" s="28" customFormat="1" x14ac:dyDescent="0.2">
      <c r="H42513" s="12"/>
      <c r="J42513" s="29"/>
      <c r="K42513" s="45"/>
      <c r="L42513" s="45"/>
      <c r="M42513" s="45"/>
    </row>
    <row r="42514" spans="8:13" s="28" customFormat="1" x14ac:dyDescent="0.2">
      <c r="H42514" s="12"/>
      <c r="J42514" s="29"/>
      <c r="K42514" s="45"/>
      <c r="L42514" s="45"/>
      <c r="M42514" s="45"/>
    </row>
    <row r="42515" spans="8:13" s="28" customFormat="1" x14ac:dyDescent="0.2">
      <c r="H42515" s="12"/>
      <c r="J42515" s="29"/>
      <c r="K42515" s="45"/>
      <c r="L42515" s="45"/>
      <c r="M42515" s="45"/>
    </row>
    <row r="42516" spans="8:13" s="28" customFormat="1" x14ac:dyDescent="0.2">
      <c r="H42516" s="12"/>
      <c r="J42516" s="29"/>
      <c r="K42516" s="45"/>
      <c r="L42516" s="45"/>
      <c r="M42516" s="45"/>
    </row>
    <row r="42517" spans="8:13" s="28" customFormat="1" x14ac:dyDescent="0.2">
      <c r="H42517" s="12"/>
      <c r="J42517" s="29"/>
      <c r="K42517" s="45"/>
      <c r="L42517" s="45"/>
      <c r="M42517" s="45"/>
    </row>
    <row r="42518" spans="8:13" s="28" customFormat="1" x14ac:dyDescent="0.2">
      <c r="H42518" s="12"/>
      <c r="J42518" s="29"/>
      <c r="K42518" s="45"/>
      <c r="L42518" s="45"/>
      <c r="M42518" s="45"/>
    </row>
    <row r="42519" spans="8:13" s="28" customFormat="1" x14ac:dyDescent="0.2">
      <c r="H42519" s="12"/>
      <c r="J42519" s="29"/>
      <c r="K42519" s="45"/>
      <c r="L42519" s="45"/>
      <c r="M42519" s="45"/>
    </row>
    <row r="42520" spans="8:13" s="28" customFormat="1" x14ac:dyDescent="0.2">
      <c r="H42520" s="12"/>
      <c r="J42520" s="29"/>
      <c r="K42520" s="45"/>
      <c r="L42520" s="45"/>
      <c r="M42520" s="45"/>
    </row>
    <row r="42521" spans="8:13" s="28" customFormat="1" x14ac:dyDescent="0.2">
      <c r="H42521" s="12"/>
      <c r="J42521" s="29"/>
      <c r="K42521" s="45"/>
      <c r="L42521" s="45"/>
      <c r="M42521" s="45"/>
    </row>
    <row r="42522" spans="8:13" s="28" customFormat="1" x14ac:dyDescent="0.2">
      <c r="H42522" s="12"/>
      <c r="J42522" s="29"/>
      <c r="K42522" s="45"/>
      <c r="L42522" s="45"/>
      <c r="M42522" s="45"/>
    </row>
    <row r="42523" spans="8:13" s="28" customFormat="1" x14ac:dyDescent="0.2">
      <c r="H42523" s="12"/>
      <c r="J42523" s="29"/>
      <c r="K42523" s="45"/>
      <c r="L42523" s="45"/>
      <c r="M42523" s="45"/>
    </row>
    <row r="42524" spans="8:13" s="28" customFormat="1" x14ac:dyDescent="0.2">
      <c r="H42524" s="12"/>
      <c r="J42524" s="29"/>
      <c r="K42524" s="45"/>
      <c r="L42524" s="45"/>
      <c r="M42524" s="45"/>
    </row>
    <row r="42525" spans="8:13" s="28" customFormat="1" x14ac:dyDescent="0.2">
      <c r="H42525" s="12"/>
      <c r="J42525" s="29"/>
      <c r="K42525" s="45"/>
      <c r="L42525" s="45"/>
      <c r="M42525" s="45"/>
    </row>
    <row r="42526" spans="8:13" s="28" customFormat="1" x14ac:dyDescent="0.2">
      <c r="H42526" s="12"/>
      <c r="J42526" s="29"/>
      <c r="K42526" s="45"/>
      <c r="L42526" s="45"/>
      <c r="M42526" s="45"/>
    </row>
    <row r="42527" spans="8:13" s="28" customFormat="1" x14ac:dyDescent="0.2">
      <c r="H42527" s="12"/>
      <c r="J42527" s="29"/>
      <c r="K42527" s="45"/>
      <c r="L42527" s="45"/>
      <c r="M42527" s="45"/>
    </row>
    <row r="42528" spans="8:13" s="28" customFormat="1" x14ac:dyDescent="0.2">
      <c r="H42528" s="12"/>
      <c r="J42528" s="29"/>
      <c r="K42528" s="45"/>
      <c r="L42528" s="45"/>
      <c r="M42528" s="45"/>
    </row>
    <row r="42529" spans="8:13" s="28" customFormat="1" x14ac:dyDescent="0.2">
      <c r="H42529" s="12"/>
      <c r="J42529" s="29"/>
      <c r="K42529" s="45"/>
      <c r="L42529" s="45"/>
      <c r="M42529" s="45"/>
    </row>
    <row r="42530" spans="8:13" s="28" customFormat="1" x14ac:dyDescent="0.2">
      <c r="H42530" s="12"/>
      <c r="J42530" s="29"/>
      <c r="K42530" s="45"/>
      <c r="L42530" s="45"/>
      <c r="M42530" s="45"/>
    </row>
    <row r="42531" spans="8:13" s="28" customFormat="1" x14ac:dyDescent="0.2">
      <c r="H42531" s="12"/>
      <c r="J42531" s="29"/>
      <c r="K42531" s="45"/>
      <c r="L42531" s="45"/>
      <c r="M42531" s="45"/>
    </row>
    <row r="42532" spans="8:13" s="28" customFormat="1" x14ac:dyDescent="0.2">
      <c r="H42532" s="12"/>
      <c r="J42532" s="29"/>
      <c r="K42532" s="45"/>
      <c r="L42532" s="45"/>
      <c r="M42532" s="45"/>
    </row>
    <row r="42533" spans="8:13" s="28" customFormat="1" x14ac:dyDescent="0.2">
      <c r="H42533" s="12"/>
      <c r="J42533" s="29"/>
      <c r="K42533" s="45"/>
      <c r="L42533" s="45"/>
      <c r="M42533" s="45"/>
    </row>
    <row r="42534" spans="8:13" s="28" customFormat="1" x14ac:dyDescent="0.2">
      <c r="H42534" s="12"/>
      <c r="J42534" s="29"/>
      <c r="K42534" s="45"/>
      <c r="L42534" s="45"/>
      <c r="M42534" s="45"/>
    </row>
    <row r="42535" spans="8:13" s="28" customFormat="1" x14ac:dyDescent="0.2">
      <c r="H42535" s="12"/>
      <c r="J42535" s="29"/>
      <c r="K42535" s="45"/>
      <c r="L42535" s="45"/>
      <c r="M42535" s="45"/>
    </row>
    <row r="42536" spans="8:13" s="28" customFormat="1" x14ac:dyDescent="0.2">
      <c r="H42536" s="12"/>
      <c r="J42536" s="29"/>
      <c r="K42536" s="45"/>
      <c r="L42536" s="45"/>
      <c r="M42536" s="45"/>
    </row>
    <row r="42537" spans="8:13" s="28" customFormat="1" x14ac:dyDescent="0.2">
      <c r="H42537" s="12"/>
      <c r="J42537" s="29"/>
      <c r="K42537" s="45"/>
      <c r="L42537" s="45"/>
      <c r="M42537" s="45"/>
    </row>
    <row r="42538" spans="8:13" s="28" customFormat="1" x14ac:dyDescent="0.2">
      <c r="H42538" s="12"/>
      <c r="J42538" s="29"/>
      <c r="K42538" s="45"/>
      <c r="L42538" s="45"/>
      <c r="M42538" s="45"/>
    </row>
    <row r="42539" spans="8:13" s="28" customFormat="1" x14ac:dyDescent="0.2">
      <c r="H42539" s="12"/>
      <c r="J42539" s="29"/>
      <c r="K42539" s="45"/>
      <c r="L42539" s="45"/>
      <c r="M42539" s="45"/>
    </row>
    <row r="42540" spans="8:13" s="28" customFormat="1" x14ac:dyDescent="0.2">
      <c r="H42540" s="12"/>
      <c r="J42540" s="29"/>
      <c r="K42540" s="45"/>
      <c r="L42540" s="45"/>
      <c r="M42540" s="45"/>
    </row>
    <row r="42541" spans="8:13" s="28" customFormat="1" x14ac:dyDescent="0.2">
      <c r="H42541" s="12"/>
      <c r="J42541" s="29"/>
      <c r="K42541" s="45"/>
      <c r="L42541" s="45"/>
      <c r="M42541" s="45"/>
    </row>
    <row r="42542" spans="8:13" s="28" customFormat="1" x14ac:dyDescent="0.2">
      <c r="H42542" s="12"/>
      <c r="J42542" s="29"/>
      <c r="K42542" s="45"/>
      <c r="L42542" s="45"/>
      <c r="M42542" s="45"/>
    </row>
    <row r="42543" spans="8:13" s="28" customFormat="1" x14ac:dyDescent="0.2">
      <c r="H42543" s="12"/>
      <c r="J42543" s="29"/>
      <c r="K42543" s="45"/>
      <c r="L42543" s="45"/>
      <c r="M42543" s="45"/>
    </row>
    <row r="42544" spans="8:13" s="28" customFormat="1" x14ac:dyDescent="0.2">
      <c r="H42544" s="12"/>
      <c r="J42544" s="29"/>
      <c r="K42544" s="45"/>
      <c r="L42544" s="45"/>
      <c r="M42544" s="45"/>
    </row>
    <row r="42545" spans="8:13" s="28" customFormat="1" x14ac:dyDescent="0.2">
      <c r="H42545" s="12"/>
      <c r="J42545" s="29"/>
      <c r="K42545" s="45"/>
      <c r="L42545" s="45"/>
      <c r="M42545" s="45"/>
    </row>
    <row r="42546" spans="8:13" s="28" customFormat="1" x14ac:dyDescent="0.2">
      <c r="H42546" s="12"/>
      <c r="J42546" s="29"/>
      <c r="K42546" s="45"/>
      <c r="L42546" s="45"/>
      <c r="M42546" s="45"/>
    </row>
    <row r="42547" spans="8:13" s="28" customFormat="1" x14ac:dyDescent="0.2">
      <c r="H42547" s="12"/>
      <c r="J42547" s="29"/>
      <c r="K42547" s="45"/>
      <c r="L42547" s="45"/>
      <c r="M42547" s="45"/>
    </row>
    <row r="42548" spans="8:13" s="28" customFormat="1" x14ac:dyDescent="0.2">
      <c r="H42548" s="12"/>
      <c r="J42548" s="29"/>
      <c r="K42548" s="45"/>
      <c r="L42548" s="45"/>
      <c r="M42548" s="45"/>
    </row>
    <row r="42549" spans="8:13" s="28" customFormat="1" x14ac:dyDescent="0.2">
      <c r="H42549" s="12"/>
      <c r="J42549" s="29"/>
      <c r="K42549" s="45"/>
      <c r="L42549" s="45"/>
      <c r="M42549" s="45"/>
    </row>
    <row r="42550" spans="8:13" s="28" customFormat="1" x14ac:dyDescent="0.2">
      <c r="H42550" s="12"/>
      <c r="J42550" s="29"/>
      <c r="K42550" s="45"/>
      <c r="L42550" s="45"/>
      <c r="M42550" s="45"/>
    </row>
    <row r="42551" spans="8:13" s="28" customFormat="1" x14ac:dyDescent="0.2">
      <c r="H42551" s="12"/>
      <c r="J42551" s="29"/>
      <c r="K42551" s="45"/>
      <c r="L42551" s="45"/>
      <c r="M42551" s="45"/>
    </row>
    <row r="42552" spans="8:13" s="28" customFormat="1" x14ac:dyDescent="0.2">
      <c r="H42552" s="12"/>
      <c r="J42552" s="29"/>
      <c r="K42552" s="45"/>
      <c r="L42552" s="45"/>
      <c r="M42552" s="45"/>
    </row>
    <row r="42553" spans="8:13" s="28" customFormat="1" x14ac:dyDescent="0.2">
      <c r="H42553" s="12"/>
      <c r="J42553" s="29"/>
      <c r="K42553" s="45"/>
      <c r="L42553" s="45"/>
      <c r="M42553" s="45"/>
    </row>
    <row r="42554" spans="8:13" s="28" customFormat="1" x14ac:dyDescent="0.2">
      <c r="H42554" s="12"/>
      <c r="J42554" s="29"/>
      <c r="K42554" s="45"/>
      <c r="L42554" s="45"/>
      <c r="M42554" s="45"/>
    </row>
    <row r="42555" spans="8:13" s="28" customFormat="1" x14ac:dyDescent="0.2">
      <c r="H42555" s="12"/>
      <c r="J42555" s="29"/>
      <c r="K42555" s="45"/>
      <c r="L42555" s="45"/>
      <c r="M42555" s="45"/>
    </row>
    <row r="42556" spans="8:13" s="28" customFormat="1" x14ac:dyDescent="0.2">
      <c r="H42556" s="12"/>
      <c r="J42556" s="29"/>
      <c r="K42556" s="45"/>
      <c r="L42556" s="45"/>
      <c r="M42556" s="45"/>
    </row>
    <row r="42557" spans="8:13" s="28" customFormat="1" x14ac:dyDescent="0.2">
      <c r="H42557" s="12"/>
      <c r="J42557" s="29"/>
      <c r="K42557" s="45"/>
      <c r="L42557" s="45"/>
      <c r="M42557" s="45"/>
    </row>
    <row r="42558" spans="8:13" s="28" customFormat="1" x14ac:dyDescent="0.2">
      <c r="H42558" s="12"/>
      <c r="J42558" s="29"/>
      <c r="K42558" s="45"/>
      <c r="L42558" s="45"/>
      <c r="M42558" s="45"/>
    </row>
    <row r="42559" spans="8:13" s="28" customFormat="1" x14ac:dyDescent="0.2">
      <c r="H42559" s="12"/>
      <c r="J42559" s="29"/>
      <c r="K42559" s="45"/>
      <c r="L42559" s="45"/>
      <c r="M42559" s="45"/>
    </row>
    <row r="42560" spans="8:13" s="28" customFormat="1" x14ac:dyDescent="0.2">
      <c r="H42560" s="12"/>
      <c r="J42560" s="29"/>
      <c r="K42560" s="45"/>
      <c r="L42560" s="45"/>
      <c r="M42560" s="45"/>
    </row>
    <row r="42561" spans="8:13" s="28" customFormat="1" x14ac:dyDescent="0.2">
      <c r="H42561" s="12"/>
      <c r="J42561" s="29"/>
      <c r="K42561" s="45"/>
      <c r="L42561" s="45"/>
      <c r="M42561" s="45"/>
    </row>
    <row r="42562" spans="8:13" s="28" customFormat="1" x14ac:dyDescent="0.2">
      <c r="H42562" s="12"/>
      <c r="J42562" s="29"/>
      <c r="K42562" s="45"/>
      <c r="L42562" s="45"/>
      <c r="M42562" s="45"/>
    </row>
    <row r="42563" spans="8:13" s="28" customFormat="1" x14ac:dyDescent="0.2">
      <c r="H42563" s="12"/>
      <c r="J42563" s="29"/>
      <c r="K42563" s="45"/>
      <c r="L42563" s="45"/>
      <c r="M42563" s="45"/>
    </row>
    <row r="42564" spans="8:13" s="28" customFormat="1" x14ac:dyDescent="0.2">
      <c r="H42564" s="12"/>
      <c r="J42564" s="29"/>
      <c r="K42564" s="45"/>
      <c r="L42564" s="45"/>
      <c r="M42564" s="45"/>
    </row>
    <row r="42565" spans="8:13" s="28" customFormat="1" x14ac:dyDescent="0.2">
      <c r="H42565" s="12"/>
      <c r="J42565" s="29"/>
      <c r="K42565" s="45"/>
      <c r="L42565" s="45"/>
      <c r="M42565" s="45"/>
    </row>
    <row r="42566" spans="8:13" s="28" customFormat="1" x14ac:dyDescent="0.2">
      <c r="H42566" s="12"/>
      <c r="J42566" s="29"/>
      <c r="K42566" s="45"/>
      <c r="L42566" s="45"/>
      <c r="M42566" s="45"/>
    </row>
    <row r="42567" spans="8:13" s="28" customFormat="1" x14ac:dyDescent="0.2">
      <c r="H42567" s="12"/>
      <c r="J42567" s="29"/>
      <c r="K42567" s="45"/>
      <c r="L42567" s="45"/>
      <c r="M42567" s="45"/>
    </row>
    <row r="42568" spans="8:13" s="28" customFormat="1" x14ac:dyDescent="0.2">
      <c r="H42568" s="12"/>
      <c r="J42568" s="29"/>
      <c r="K42568" s="45"/>
      <c r="L42568" s="45"/>
      <c r="M42568" s="45"/>
    </row>
    <row r="42569" spans="8:13" s="28" customFormat="1" x14ac:dyDescent="0.2">
      <c r="H42569" s="12"/>
      <c r="J42569" s="29"/>
      <c r="K42569" s="45"/>
      <c r="L42569" s="45"/>
      <c r="M42569" s="45"/>
    </row>
    <row r="42570" spans="8:13" s="28" customFormat="1" x14ac:dyDescent="0.2">
      <c r="H42570" s="12"/>
      <c r="J42570" s="29"/>
      <c r="K42570" s="45"/>
      <c r="L42570" s="45"/>
      <c r="M42570" s="45"/>
    </row>
    <row r="42571" spans="8:13" s="28" customFormat="1" x14ac:dyDescent="0.2">
      <c r="H42571" s="12"/>
      <c r="J42571" s="29"/>
      <c r="K42571" s="45"/>
      <c r="L42571" s="45"/>
      <c r="M42571" s="45"/>
    </row>
    <row r="42572" spans="8:13" s="28" customFormat="1" x14ac:dyDescent="0.2">
      <c r="H42572" s="12"/>
      <c r="J42572" s="29"/>
      <c r="K42572" s="45"/>
      <c r="L42572" s="45"/>
      <c r="M42572" s="45"/>
    </row>
    <row r="42573" spans="8:13" s="28" customFormat="1" x14ac:dyDescent="0.2">
      <c r="H42573" s="12"/>
      <c r="J42573" s="29"/>
      <c r="K42573" s="45"/>
      <c r="L42573" s="45"/>
      <c r="M42573" s="45"/>
    </row>
    <row r="42574" spans="8:13" s="28" customFormat="1" x14ac:dyDescent="0.2">
      <c r="H42574" s="12"/>
      <c r="J42574" s="29"/>
      <c r="K42574" s="45"/>
      <c r="L42574" s="45"/>
      <c r="M42574" s="45"/>
    </row>
    <row r="42575" spans="8:13" s="28" customFormat="1" x14ac:dyDescent="0.2">
      <c r="H42575" s="12"/>
      <c r="J42575" s="29"/>
      <c r="K42575" s="45"/>
      <c r="L42575" s="45"/>
      <c r="M42575" s="45"/>
    </row>
    <row r="42576" spans="8:13" s="28" customFormat="1" x14ac:dyDescent="0.2">
      <c r="H42576" s="12"/>
      <c r="J42576" s="29"/>
      <c r="K42576" s="45"/>
      <c r="L42576" s="45"/>
      <c r="M42576" s="45"/>
    </row>
    <row r="42577" spans="8:13" s="28" customFormat="1" x14ac:dyDescent="0.2">
      <c r="H42577" s="12"/>
      <c r="J42577" s="29"/>
      <c r="K42577" s="45"/>
      <c r="L42577" s="45"/>
      <c r="M42577" s="45"/>
    </row>
    <row r="42578" spans="8:13" s="28" customFormat="1" x14ac:dyDescent="0.2">
      <c r="H42578" s="12"/>
      <c r="J42578" s="29"/>
      <c r="K42578" s="45"/>
      <c r="L42578" s="45"/>
      <c r="M42578" s="45"/>
    </row>
    <row r="42579" spans="8:13" s="28" customFormat="1" x14ac:dyDescent="0.2">
      <c r="H42579" s="12"/>
      <c r="J42579" s="29"/>
      <c r="K42579" s="45"/>
      <c r="L42579" s="45"/>
      <c r="M42579" s="45"/>
    </row>
    <row r="42580" spans="8:13" s="28" customFormat="1" x14ac:dyDescent="0.2">
      <c r="H42580" s="12"/>
      <c r="J42580" s="29"/>
      <c r="K42580" s="45"/>
      <c r="L42580" s="45"/>
      <c r="M42580" s="45"/>
    </row>
    <row r="42581" spans="8:13" s="28" customFormat="1" x14ac:dyDescent="0.2">
      <c r="H42581" s="12"/>
      <c r="J42581" s="29"/>
      <c r="K42581" s="45"/>
      <c r="L42581" s="45"/>
      <c r="M42581" s="45"/>
    </row>
    <row r="42582" spans="8:13" s="28" customFormat="1" x14ac:dyDescent="0.2">
      <c r="H42582" s="12"/>
      <c r="J42582" s="29"/>
      <c r="K42582" s="45"/>
      <c r="L42582" s="45"/>
      <c r="M42582" s="45"/>
    </row>
    <row r="42583" spans="8:13" s="28" customFormat="1" x14ac:dyDescent="0.2">
      <c r="H42583" s="12"/>
      <c r="J42583" s="29"/>
      <c r="K42583" s="45"/>
      <c r="L42583" s="45"/>
      <c r="M42583" s="45"/>
    </row>
    <row r="42584" spans="8:13" s="28" customFormat="1" x14ac:dyDescent="0.2">
      <c r="H42584" s="12"/>
      <c r="J42584" s="29"/>
      <c r="K42584" s="45"/>
      <c r="L42584" s="45"/>
      <c r="M42584" s="45"/>
    </row>
    <row r="42585" spans="8:13" s="28" customFormat="1" x14ac:dyDescent="0.2">
      <c r="H42585" s="12"/>
      <c r="J42585" s="29"/>
      <c r="K42585" s="45"/>
      <c r="L42585" s="45"/>
      <c r="M42585" s="45"/>
    </row>
    <row r="42586" spans="8:13" s="28" customFormat="1" x14ac:dyDescent="0.2">
      <c r="H42586" s="12"/>
      <c r="J42586" s="29"/>
      <c r="K42586" s="45"/>
      <c r="L42586" s="45"/>
      <c r="M42586" s="45"/>
    </row>
    <row r="42587" spans="8:13" s="28" customFormat="1" x14ac:dyDescent="0.2">
      <c r="H42587" s="12"/>
      <c r="J42587" s="29"/>
      <c r="K42587" s="45"/>
      <c r="L42587" s="45"/>
      <c r="M42587" s="45"/>
    </row>
    <row r="42588" spans="8:13" s="28" customFormat="1" x14ac:dyDescent="0.2">
      <c r="H42588" s="12"/>
      <c r="J42588" s="29"/>
      <c r="K42588" s="45"/>
      <c r="L42588" s="45"/>
      <c r="M42588" s="45"/>
    </row>
    <row r="42589" spans="8:13" s="28" customFormat="1" x14ac:dyDescent="0.2">
      <c r="H42589" s="12"/>
      <c r="J42589" s="29"/>
      <c r="K42589" s="45"/>
      <c r="L42589" s="45"/>
      <c r="M42589" s="45"/>
    </row>
    <row r="42590" spans="8:13" s="28" customFormat="1" x14ac:dyDescent="0.2">
      <c r="H42590" s="12"/>
      <c r="J42590" s="29"/>
      <c r="K42590" s="45"/>
      <c r="L42590" s="45"/>
      <c r="M42590" s="45"/>
    </row>
    <row r="42591" spans="8:13" s="28" customFormat="1" x14ac:dyDescent="0.2">
      <c r="H42591" s="12"/>
      <c r="J42591" s="29"/>
      <c r="K42591" s="45"/>
      <c r="L42591" s="45"/>
      <c r="M42591" s="45"/>
    </row>
    <row r="42592" spans="8:13" s="28" customFormat="1" x14ac:dyDescent="0.2">
      <c r="H42592" s="12"/>
      <c r="J42592" s="29"/>
      <c r="K42592" s="45"/>
      <c r="L42592" s="45"/>
      <c r="M42592" s="45"/>
    </row>
    <row r="42593" spans="8:13" s="28" customFormat="1" x14ac:dyDescent="0.2">
      <c r="H42593" s="12"/>
      <c r="J42593" s="29"/>
      <c r="K42593" s="45"/>
      <c r="L42593" s="45"/>
      <c r="M42593" s="45"/>
    </row>
    <row r="42594" spans="8:13" s="28" customFormat="1" x14ac:dyDescent="0.2">
      <c r="H42594" s="12"/>
      <c r="J42594" s="29"/>
      <c r="K42594" s="45"/>
      <c r="L42594" s="45"/>
      <c r="M42594" s="45"/>
    </row>
    <row r="42595" spans="8:13" s="28" customFormat="1" x14ac:dyDescent="0.2">
      <c r="H42595" s="12"/>
      <c r="J42595" s="29"/>
      <c r="K42595" s="45"/>
      <c r="L42595" s="45"/>
      <c r="M42595" s="45"/>
    </row>
    <row r="42596" spans="8:13" s="28" customFormat="1" x14ac:dyDescent="0.2">
      <c r="H42596" s="12"/>
      <c r="J42596" s="29"/>
      <c r="K42596" s="45"/>
      <c r="L42596" s="45"/>
      <c r="M42596" s="45"/>
    </row>
    <row r="42597" spans="8:13" s="28" customFormat="1" x14ac:dyDescent="0.2">
      <c r="H42597" s="12"/>
      <c r="J42597" s="29"/>
      <c r="K42597" s="45"/>
      <c r="L42597" s="45"/>
      <c r="M42597" s="45"/>
    </row>
    <row r="42598" spans="8:13" s="28" customFormat="1" x14ac:dyDescent="0.2">
      <c r="H42598" s="12"/>
      <c r="J42598" s="29"/>
      <c r="K42598" s="45"/>
      <c r="L42598" s="45"/>
      <c r="M42598" s="45"/>
    </row>
    <row r="42599" spans="8:13" s="28" customFormat="1" x14ac:dyDescent="0.2">
      <c r="H42599" s="12"/>
      <c r="J42599" s="29"/>
      <c r="K42599" s="45"/>
      <c r="L42599" s="45"/>
      <c r="M42599" s="45"/>
    </row>
    <row r="42600" spans="8:13" s="28" customFormat="1" x14ac:dyDescent="0.2">
      <c r="H42600" s="12"/>
      <c r="J42600" s="29"/>
      <c r="K42600" s="45"/>
      <c r="L42600" s="45"/>
      <c r="M42600" s="45"/>
    </row>
    <row r="42601" spans="8:13" s="28" customFormat="1" x14ac:dyDescent="0.2">
      <c r="H42601" s="12"/>
      <c r="J42601" s="29"/>
      <c r="K42601" s="45"/>
      <c r="L42601" s="45"/>
      <c r="M42601" s="45"/>
    </row>
    <row r="42602" spans="8:13" s="28" customFormat="1" x14ac:dyDescent="0.2">
      <c r="H42602" s="12"/>
      <c r="J42602" s="29"/>
      <c r="K42602" s="45"/>
      <c r="L42602" s="45"/>
      <c r="M42602" s="45"/>
    </row>
    <row r="42603" spans="8:13" s="28" customFormat="1" x14ac:dyDescent="0.2">
      <c r="H42603" s="12"/>
      <c r="J42603" s="29"/>
      <c r="K42603" s="45"/>
      <c r="L42603" s="45"/>
      <c r="M42603" s="45"/>
    </row>
    <row r="42604" spans="8:13" s="28" customFormat="1" x14ac:dyDescent="0.2">
      <c r="H42604" s="12"/>
      <c r="J42604" s="29"/>
      <c r="K42604" s="45"/>
      <c r="L42604" s="45"/>
      <c r="M42604" s="45"/>
    </row>
    <row r="42605" spans="8:13" s="28" customFormat="1" x14ac:dyDescent="0.2">
      <c r="H42605" s="12"/>
      <c r="J42605" s="29"/>
      <c r="K42605" s="45"/>
      <c r="L42605" s="45"/>
      <c r="M42605" s="45"/>
    </row>
    <row r="42606" spans="8:13" s="28" customFormat="1" x14ac:dyDescent="0.2">
      <c r="H42606" s="12"/>
      <c r="J42606" s="29"/>
      <c r="K42606" s="45"/>
      <c r="L42606" s="45"/>
      <c r="M42606" s="45"/>
    </row>
    <row r="42607" spans="8:13" s="28" customFormat="1" x14ac:dyDescent="0.2">
      <c r="H42607" s="12"/>
      <c r="J42607" s="29"/>
      <c r="K42607" s="45"/>
      <c r="L42607" s="45"/>
      <c r="M42607" s="45"/>
    </row>
    <row r="42608" spans="8:13" s="28" customFormat="1" x14ac:dyDescent="0.2">
      <c r="H42608" s="12"/>
      <c r="J42608" s="29"/>
      <c r="K42608" s="45"/>
      <c r="L42608" s="45"/>
      <c r="M42608" s="45"/>
    </row>
    <row r="42609" spans="8:13" s="28" customFormat="1" x14ac:dyDescent="0.2">
      <c r="H42609" s="12"/>
      <c r="J42609" s="29"/>
      <c r="K42609" s="45"/>
      <c r="L42609" s="45"/>
      <c r="M42609" s="45"/>
    </row>
    <row r="42610" spans="8:13" s="28" customFormat="1" x14ac:dyDescent="0.2">
      <c r="H42610" s="12"/>
      <c r="J42610" s="29"/>
      <c r="K42610" s="45"/>
      <c r="L42610" s="45"/>
      <c r="M42610" s="45"/>
    </row>
    <row r="42611" spans="8:13" s="28" customFormat="1" x14ac:dyDescent="0.2">
      <c r="H42611" s="12"/>
      <c r="J42611" s="29"/>
      <c r="K42611" s="45"/>
      <c r="L42611" s="45"/>
      <c r="M42611" s="45"/>
    </row>
    <row r="42612" spans="8:13" s="28" customFormat="1" x14ac:dyDescent="0.2">
      <c r="H42612" s="12"/>
      <c r="J42612" s="29"/>
      <c r="K42612" s="45"/>
      <c r="L42612" s="45"/>
      <c r="M42612" s="45"/>
    </row>
    <row r="42613" spans="8:13" s="28" customFormat="1" x14ac:dyDescent="0.2">
      <c r="H42613" s="12"/>
      <c r="J42613" s="29"/>
      <c r="K42613" s="45"/>
      <c r="L42613" s="45"/>
      <c r="M42613" s="45"/>
    </row>
    <row r="42614" spans="8:13" s="28" customFormat="1" x14ac:dyDescent="0.2">
      <c r="H42614" s="12"/>
      <c r="J42614" s="29"/>
      <c r="K42614" s="45"/>
      <c r="L42614" s="45"/>
      <c r="M42614" s="45"/>
    </row>
    <row r="42615" spans="8:13" s="28" customFormat="1" x14ac:dyDescent="0.2">
      <c r="H42615" s="12"/>
      <c r="J42615" s="29"/>
      <c r="K42615" s="45"/>
      <c r="L42615" s="45"/>
      <c r="M42615" s="45"/>
    </row>
    <row r="42616" spans="8:13" s="28" customFormat="1" x14ac:dyDescent="0.2">
      <c r="H42616" s="12"/>
      <c r="J42616" s="29"/>
      <c r="K42616" s="45"/>
      <c r="L42616" s="45"/>
      <c r="M42616" s="45"/>
    </row>
    <row r="42617" spans="8:13" s="28" customFormat="1" x14ac:dyDescent="0.2">
      <c r="H42617" s="12"/>
      <c r="J42617" s="29"/>
      <c r="K42617" s="45"/>
      <c r="L42617" s="45"/>
      <c r="M42617" s="45"/>
    </row>
    <row r="42618" spans="8:13" s="28" customFormat="1" x14ac:dyDescent="0.2">
      <c r="H42618" s="12"/>
      <c r="J42618" s="29"/>
      <c r="K42618" s="45"/>
      <c r="L42618" s="45"/>
      <c r="M42618" s="45"/>
    </row>
    <row r="42619" spans="8:13" s="28" customFormat="1" x14ac:dyDescent="0.2">
      <c r="H42619" s="12"/>
      <c r="J42619" s="29"/>
      <c r="K42619" s="45"/>
      <c r="L42619" s="45"/>
      <c r="M42619" s="45"/>
    </row>
    <row r="42620" spans="8:13" s="28" customFormat="1" x14ac:dyDescent="0.2">
      <c r="H42620" s="12"/>
      <c r="J42620" s="29"/>
      <c r="K42620" s="45"/>
      <c r="L42620" s="45"/>
      <c r="M42620" s="45"/>
    </row>
    <row r="42621" spans="8:13" s="28" customFormat="1" x14ac:dyDescent="0.2">
      <c r="H42621" s="12"/>
      <c r="J42621" s="29"/>
      <c r="K42621" s="45"/>
      <c r="L42621" s="45"/>
      <c r="M42621" s="45"/>
    </row>
    <row r="42622" spans="8:13" s="28" customFormat="1" x14ac:dyDescent="0.2">
      <c r="H42622" s="12"/>
      <c r="J42622" s="29"/>
      <c r="K42622" s="45"/>
      <c r="L42622" s="45"/>
      <c r="M42622" s="45"/>
    </row>
    <row r="42623" spans="8:13" s="28" customFormat="1" x14ac:dyDescent="0.2">
      <c r="H42623" s="12"/>
      <c r="J42623" s="29"/>
      <c r="K42623" s="45"/>
      <c r="L42623" s="45"/>
      <c r="M42623" s="45"/>
    </row>
    <row r="42624" spans="8:13" s="28" customFormat="1" x14ac:dyDescent="0.2">
      <c r="H42624" s="12"/>
      <c r="J42624" s="29"/>
      <c r="K42624" s="45"/>
      <c r="L42624" s="45"/>
      <c r="M42624" s="45"/>
    </row>
    <row r="42625" spans="8:13" s="28" customFormat="1" x14ac:dyDescent="0.2">
      <c r="H42625" s="12"/>
      <c r="J42625" s="29"/>
      <c r="K42625" s="45"/>
      <c r="L42625" s="45"/>
      <c r="M42625" s="45"/>
    </row>
    <row r="42626" spans="8:13" s="28" customFormat="1" x14ac:dyDescent="0.2">
      <c r="H42626" s="12"/>
      <c r="J42626" s="29"/>
      <c r="K42626" s="45"/>
      <c r="L42626" s="45"/>
      <c r="M42626" s="45"/>
    </row>
    <row r="42627" spans="8:13" s="28" customFormat="1" x14ac:dyDescent="0.2">
      <c r="H42627" s="12"/>
      <c r="J42627" s="29"/>
      <c r="K42627" s="45"/>
      <c r="L42627" s="45"/>
      <c r="M42627" s="45"/>
    </row>
    <row r="42628" spans="8:13" s="28" customFormat="1" x14ac:dyDescent="0.2">
      <c r="H42628" s="12"/>
      <c r="J42628" s="29"/>
      <c r="K42628" s="45"/>
      <c r="L42628" s="45"/>
      <c r="M42628" s="45"/>
    </row>
    <row r="42629" spans="8:13" s="28" customFormat="1" x14ac:dyDescent="0.2">
      <c r="H42629" s="12"/>
      <c r="J42629" s="29"/>
      <c r="K42629" s="45"/>
      <c r="L42629" s="45"/>
      <c r="M42629" s="45"/>
    </row>
    <row r="42630" spans="8:13" s="28" customFormat="1" x14ac:dyDescent="0.2">
      <c r="H42630" s="12"/>
      <c r="J42630" s="29"/>
      <c r="K42630" s="45"/>
      <c r="L42630" s="45"/>
      <c r="M42630" s="45"/>
    </row>
    <row r="42631" spans="8:13" s="28" customFormat="1" x14ac:dyDescent="0.2">
      <c r="H42631" s="12"/>
      <c r="J42631" s="29"/>
      <c r="K42631" s="45"/>
      <c r="L42631" s="45"/>
      <c r="M42631" s="45"/>
    </row>
    <row r="42632" spans="8:13" s="28" customFormat="1" x14ac:dyDescent="0.2">
      <c r="H42632" s="12"/>
      <c r="J42632" s="29"/>
      <c r="K42632" s="45"/>
      <c r="L42632" s="45"/>
      <c r="M42632" s="45"/>
    </row>
    <row r="42633" spans="8:13" s="28" customFormat="1" x14ac:dyDescent="0.2">
      <c r="H42633" s="12"/>
      <c r="J42633" s="29"/>
      <c r="K42633" s="45"/>
      <c r="L42633" s="45"/>
      <c r="M42633" s="45"/>
    </row>
    <row r="42634" spans="8:13" s="28" customFormat="1" x14ac:dyDescent="0.2">
      <c r="H42634" s="12"/>
      <c r="J42634" s="29"/>
      <c r="K42634" s="45"/>
      <c r="L42634" s="45"/>
      <c r="M42634" s="45"/>
    </row>
    <row r="42635" spans="8:13" s="28" customFormat="1" x14ac:dyDescent="0.2">
      <c r="H42635" s="12"/>
      <c r="J42635" s="29"/>
      <c r="K42635" s="45"/>
      <c r="L42635" s="45"/>
      <c r="M42635" s="45"/>
    </row>
    <row r="42636" spans="8:13" s="28" customFormat="1" x14ac:dyDescent="0.2">
      <c r="H42636" s="12"/>
      <c r="J42636" s="29"/>
      <c r="K42636" s="45"/>
      <c r="L42636" s="45"/>
      <c r="M42636" s="45"/>
    </row>
    <row r="42637" spans="8:13" s="28" customFormat="1" x14ac:dyDescent="0.2">
      <c r="H42637" s="12"/>
      <c r="J42637" s="29"/>
      <c r="K42637" s="45"/>
      <c r="L42637" s="45"/>
      <c r="M42637" s="45"/>
    </row>
    <row r="42638" spans="8:13" s="28" customFormat="1" x14ac:dyDescent="0.2">
      <c r="H42638" s="12"/>
      <c r="J42638" s="29"/>
      <c r="K42638" s="45"/>
      <c r="L42638" s="45"/>
      <c r="M42638" s="45"/>
    </row>
    <row r="42639" spans="8:13" s="28" customFormat="1" x14ac:dyDescent="0.2">
      <c r="H42639" s="12"/>
      <c r="J42639" s="29"/>
      <c r="K42639" s="45"/>
      <c r="L42639" s="45"/>
      <c r="M42639" s="45"/>
    </row>
    <row r="42640" spans="8:13" s="28" customFormat="1" x14ac:dyDescent="0.2">
      <c r="H42640" s="12"/>
      <c r="J42640" s="29"/>
      <c r="K42640" s="45"/>
      <c r="L42640" s="45"/>
      <c r="M42640" s="45"/>
    </row>
    <row r="42641" spans="8:13" s="28" customFormat="1" x14ac:dyDescent="0.2">
      <c r="H42641" s="12"/>
      <c r="J42641" s="29"/>
      <c r="K42641" s="45"/>
      <c r="L42641" s="45"/>
      <c r="M42641" s="45"/>
    </row>
    <row r="42642" spans="8:13" s="28" customFormat="1" x14ac:dyDescent="0.2">
      <c r="H42642" s="12"/>
      <c r="J42642" s="29"/>
      <c r="K42642" s="45"/>
      <c r="L42642" s="45"/>
      <c r="M42642" s="45"/>
    </row>
    <row r="42643" spans="8:13" s="28" customFormat="1" x14ac:dyDescent="0.2">
      <c r="H42643" s="12"/>
      <c r="J42643" s="29"/>
      <c r="K42643" s="45"/>
      <c r="L42643" s="45"/>
      <c r="M42643" s="45"/>
    </row>
    <row r="42644" spans="8:13" s="28" customFormat="1" x14ac:dyDescent="0.2">
      <c r="H42644" s="12"/>
      <c r="J42644" s="29"/>
      <c r="K42644" s="45"/>
      <c r="L42644" s="45"/>
      <c r="M42644" s="45"/>
    </row>
    <row r="42645" spans="8:13" s="28" customFormat="1" x14ac:dyDescent="0.2">
      <c r="H42645" s="12"/>
      <c r="J42645" s="29"/>
      <c r="K42645" s="45"/>
      <c r="L42645" s="45"/>
      <c r="M42645" s="45"/>
    </row>
    <row r="42646" spans="8:13" s="28" customFormat="1" x14ac:dyDescent="0.2">
      <c r="H42646" s="12"/>
      <c r="J42646" s="29"/>
      <c r="K42646" s="45"/>
      <c r="L42646" s="45"/>
      <c r="M42646" s="45"/>
    </row>
    <row r="42647" spans="8:13" s="28" customFormat="1" x14ac:dyDescent="0.2">
      <c r="H42647" s="12"/>
      <c r="J42647" s="29"/>
      <c r="K42647" s="45"/>
      <c r="L42647" s="45"/>
      <c r="M42647" s="45"/>
    </row>
    <row r="42648" spans="8:13" s="28" customFormat="1" x14ac:dyDescent="0.2">
      <c r="H42648" s="12"/>
      <c r="J42648" s="29"/>
      <c r="K42648" s="45"/>
      <c r="L42648" s="45"/>
      <c r="M42648" s="45"/>
    </row>
    <row r="42649" spans="8:13" s="28" customFormat="1" x14ac:dyDescent="0.2">
      <c r="H42649" s="12"/>
      <c r="J42649" s="29"/>
      <c r="K42649" s="45"/>
      <c r="L42649" s="45"/>
      <c r="M42649" s="45"/>
    </row>
    <row r="42650" spans="8:13" s="28" customFormat="1" x14ac:dyDescent="0.2">
      <c r="H42650" s="12"/>
      <c r="J42650" s="29"/>
      <c r="K42650" s="45"/>
      <c r="L42650" s="45"/>
      <c r="M42650" s="45"/>
    </row>
    <row r="42651" spans="8:13" s="28" customFormat="1" x14ac:dyDescent="0.2">
      <c r="H42651" s="12"/>
      <c r="J42651" s="29"/>
      <c r="K42651" s="45"/>
      <c r="L42651" s="45"/>
      <c r="M42651" s="45"/>
    </row>
    <row r="42652" spans="8:13" s="28" customFormat="1" x14ac:dyDescent="0.2">
      <c r="H42652" s="12"/>
      <c r="J42652" s="29"/>
      <c r="K42652" s="45"/>
      <c r="L42652" s="45"/>
      <c r="M42652" s="45"/>
    </row>
    <row r="42653" spans="8:13" s="28" customFormat="1" x14ac:dyDescent="0.2">
      <c r="H42653" s="12"/>
      <c r="J42653" s="29"/>
      <c r="K42653" s="45"/>
      <c r="L42653" s="45"/>
      <c r="M42653" s="45"/>
    </row>
    <row r="42654" spans="8:13" s="28" customFormat="1" x14ac:dyDescent="0.2">
      <c r="H42654" s="12"/>
      <c r="J42654" s="29"/>
      <c r="K42654" s="45"/>
      <c r="L42654" s="45"/>
      <c r="M42654" s="45"/>
    </row>
    <row r="42655" spans="8:13" s="28" customFormat="1" x14ac:dyDescent="0.2">
      <c r="H42655" s="12"/>
      <c r="J42655" s="29"/>
      <c r="K42655" s="45"/>
      <c r="L42655" s="45"/>
      <c r="M42655" s="45"/>
    </row>
    <row r="42656" spans="8:13" s="28" customFormat="1" x14ac:dyDescent="0.2">
      <c r="H42656" s="12"/>
      <c r="J42656" s="29"/>
      <c r="K42656" s="45"/>
      <c r="L42656" s="45"/>
      <c r="M42656" s="45"/>
    </row>
    <row r="42657" spans="8:13" s="28" customFormat="1" x14ac:dyDescent="0.2">
      <c r="H42657" s="12"/>
      <c r="J42657" s="29"/>
      <c r="K42657" s="45"/>
      <c r="L42657" s="45"/>
      <c r="M42657" s="45"/>
    </row>
    <row r="42658" spans="8:13" s="28" customFormat="1" x14ac:dyDescent="0.2">
      <c r="H42658" s="12"/>
      <c r="J42658" s="29"/>
      <c r="K42658" s="45"/>
      <c r="L42658" s="45"/>
      <c r="M42658" s="45"/>
    </row>
    <row r="42659" spans="8:13" s="28" customFormat="1" x14ac:dyDescent="0.2">
      <c r="H42659" s="12"/>
      <c r="J42659" s="29"/>
      <c r="K42659" s="45"/>
      <c r="L42659" s="45"/>
      <c r="M42659" s="45"/>
    </row>
    <row r="42660" spans="8:13" s="28" customFormat="1" x14ac:dyDescent="0.2">
      <c r="H42660" s="12"/>
      <c r="J42660" s="29"/>
      <c r="K42660" s="45"/>
      <c r="L42660" s="45"/>
      <c r="M42660" s="45"/>
    </row>
    <row r="42661" spans="8:13" s="28" customFormat="1" x14ac:dyDescent="0.2">
      <c r="H42661" s="12"/>
      <c r="J42661" s="29"/>
      <c r="K42661" s="45"/>
      <c r="L42661" s="45"/>
      <c r="M42661" s="45"/>
    </row>
    <row r="42662" spans="8:13" s="28" customFormat="1" x14ac:dyDescent="0.2">
      <c r="H42662" s="12"/>
      <c r="J42662" s="29"/>
      <c r="K42662" s="45"/>
      <c r="L42662" s="45"/>
      <c r="M42662" s="45"/>
    </row>
    <row r="42663" spans="8:13" s="28" customFormat="1" x14ac:dyDescent="0.2">
      <c r="H42663" s="12"/>
      <c r="J42663" s="29"/>
      <c r="K42663" s="45"/>
      <c r="L42663" s="45"/>
      <c r="M42663" s="45"/>
    </row>
    <row r="42664" spans="8:13" s="28" customFormat="1" x14ac:dyDescent="0.2">
      <c r="H42664" s="12"/>
      <c r="J42664" s="29"/>
      <c r="K42664" s="45"/>
      <c r="L42664" s="45"/>
      <c r="M42664" s="45"/>
    </row>
    <row r="42665" spans="8:13" s="28" customFormat="1" x14ac:dyDescent="0.2">
      <c r="H42665" s="12"/>
      <c r="J42665" s="29"/>
      <c r="K42665" s="45"/>
      <c r="L42665" s="45"/>
      <c r="M42665" s="45"/>
    </row>
    <row r="42666" spans="8:13" s="28" customFormat="1" x14ac:dyDescent="0.2">
      <c r="H42666" s="12"/>
      <c r="J42666" s="29"/>
      <c r="K42666" s="45"/>
      <c r="L42666" s="45"/>
      <c r="M42666" s="45"/>
    </row>
    <row r="42667" spans="8:13" s="28" customFormat="1" x14ac:dyDescent="0.2">
      <c r="H42667" s="12"/>
      <c r="J42667" s="29"/>
      <c r="K42667" s="45"/>
      <c r="L42667" s="45"/>
      <c r="M42667" s="45"/>
    </row>
    <row r="42668" spans="8:13" s="28" customFormat="1" x14ac:dyDescent="0.2">
      <c r="H42668" s="12"/>
      <c r="J42668" s="29"/>
      <c r="K42668" s="45"/>
      <c r="L42668" s="45"/>
      <c r="M42668" s="45"/>
    </row>
    <row r="42669" spans="8:13" s="28" customFormat="1" x14ac:dyDescent="0.2">
      <c r="H42669" s="12"/>
      <c r="J42669" s="29"/>
      <c r="K42669" s="45"/>
      <c r="L42669" s="45"/>
      <c r="M42669" s="45"/>
    </row>
    <row r="42670" spans="8:13" s="28" customFormat="1" x14ac:dyDescent="0.2">
      <c r="H42670" s="12"/>
      <c r="J42670" s="29"/>
      <c r="K42670" s="45"/>
      <c r="L42670" s="45"/>
      <c r="M42670" s="45"/>
    </row>
    <row r="42671" spans="8:13" s="28" customFormat="1" x14ac:dyDescent="0.2">
      <c r="H42671" s="12"/>
      <c r="J42671" s="29"/>
      <c r="K42671" s="45"/>
      <c r="L42671" s="45"/>
      <c r="M42671" s="45"/>
    </row>
    <row r="42672" spans="8:13" s="28" customFormat="1" x14ac:dyDescent="0.2">
      <c r="H42672" s="12"/>
      <c r="J42672" s="29"/>
      <c r="K42672" s="45"/>
      <c r="L42672" s="45"/>
      <c r="M42672" s="45"/>
    </row>
    <row r="42673" spans="8:13" s="28" customFormat="1" x14ac:dyDescent="0.2">
      <c r="H42673" s="12"/>
      <c r="J42673" s="29"/>
      <c r="K42673" s="45"/>
      <c r="L42673" s="45"/>
      <c r="M42673" s="45"/>
    </row>
    <row r="42674" spans="8:13" s="28" customFormat="1" x14ac:dyDescent="0.2">
      <c r="H42674" s="12"/>
      <c r="J42674" s="29"/>
      <c r="K42674" s="45"/>
      <c r="L42674" s="45"/>
      <c r="M42674" s="45"/>
    </row>
    <row r="42675" spans="8:13" s="28" customFormat="1" x14ac:dyDescent="0.2">
      <c r="H42675" s="12"/>
      <c r="J42675" s="29"/>
      <c r="K42675" s="45"/>
      <c r="L42675" s="45"/>
      <c r="M42675" s="45"/>
    </row>
    <row r="42676" spans="8:13" s="28" customFormat="1" x14ac:dyDescent="0.2">
      <c r="H42676" s="12"/>
      <c r="J42676" s="29"/>
      <c r="K42676" s="45"/>
      <c r="L42676" s="45"/>
      <c r="M42676" s="45"/>
    </row>
    <row r="42677" spans="8:13" s="28" customFormat="1" x14ac:dyDescent="0.2">
      <c r="H42677" s="12"/>
      <c r="J42677" s="29"/>
      <c r="K42677" s="45"/>
      <c r="L42677" s="45"/>
      <c r="M42677" s="45"/>
    </row>
    <row r="42678" spans="8:13" s="28" customFormat="1" x14ac:dyDescent="0.2">
      <c r="H42678" s="12"/>
      <c r="J42678" s="29"/>
      <c r="K42678" s="45"/>
      <c r="L42678" s="45"/>
      <c r="M42678" s="45"/>
    </row>
    <row r="42679" spans="8:13" s="28" customFormat="1" x14ac:dyDescent="0.2">
      <c r="H42679" s="12"/>
      <c r="J42679" s="29"/>
      <c r="K42679" s="45"/>
      <c r="L42679" s="45"/>
      <c r="M42679" s="45"/>
    </row>
    <row r="42680" spans="8:13" s="28" customFormat="1" x14ac:dyDescent="0.2">
      <c r="H42680" s="12"/>
      <c r="J42680" s="29"/>
      <c r="K42680" s="45"/>
      <c r="L42680" s="45"/>
      <c r="M42680" s="45"/>
    </row>
    <row r="42681" spans="8:13" s="28" customFormat="1" x14ac:dyDescent="0.2">
      <c r="H42681" s="12"/>
      <c r="J42681" s="29"/>
      <c r="K42681" s="45"/>
      <c r="L42681" s="45"/>
      <c r="M42681" s="45"/>
    </row>
    <row r="42682" spans="8:13" s="28" customFormat="1" x14ac:dyDescent="0.2">
      <c r="H42682" s="12"/>
      <c r="J42682" s="29"/>
      <c r="K42682" s="45"/>
      <c r="L42682" s="45"/>
      <c r="M42682" s="45"/>
    </row>
    <row r="42683" spans="8:13" s="28" customFormat="1" x14ac:dyDescent="0.2">
      <c r="H42683" s="12"/>
      <c r="J42683" s="29"/>
      <c r="K42683" s="45"/>
      <c r="L42683" s="45"/>
      <c r="M42683" s="45"/>
    </row>
    <row r="42684" spans="8:13" s="28" customFormat="1" x14ac:dyDescent="0.2">
      <c r="H42684" s="12"/>
      <c r="J42684" s="29"/>
      <c r="K42684" s="45"/>
      <c r="L42684" s="45"/>
      <c r="M42684" s="45"/>
    </row>
    <row r="42685" spans="8:13" s="28" customFormat="1" x14ac:dyDescent="0.2">
      <c r="H42685" s="12"/>
      <c r="J42685" s="29"/>
      <c r="K42685" s="45"/>
      <c r="L42685" s="45"/>
      <c r="M42685" s="45"/>
    </row>
    <row r="42686" spans="8:13" s="28" customFormat="1" x14ac:dyDescent="0.2">
      <c r="H42686" s="12"/>
      <c r="J42686" s="29"/>
      <c r="K42686" s="45"/>
      <c r="L42686" s="45"/>
      <c r="M42686" s="45"/>
    </row>
    <row r="42687" spans="8:13" s="28" customFormat="1" x14ac:dyDescent="0.2">
      <c r="H42687" s="12"/>
      <c r="J42687" s="29"/>
      <c r="K42687" s="45"/>
      <c r="L42687" s="45"/>
      <c r="M42687" s="45"/>
    </row>
    <row r="42688" spans="8:13" s="28" customFormat="1" x14ac:dyDescent="0.2">
      <c r="H42688" s="12"/>
      <c r="J42688" s="29"/>
      <c r="K42688" s="45"/>
      <c r="L42688" s="45"/>
      <c r="M42688" s="45"/>
    </row>
    <row r="42689" spans="8:13" s="28" customFormat="1" x14ac:dyDescent="0.2">
      <c r="H42689" s="12"/>
      <c r="J42689" s="29"/>
      <c r="K42689" s="45"/>
      <c r="L42689" s="45"/>
      <c r="M42689" s="45"/>
    </row>
    <row r="42690" spans="8:13" s="28" customFormat="1" x14ac:dyDescent="0.2">
      <c r="H42690" s="12"/>
      <c r="J42690" s="29"/>
      <c r="K42690" s="45"/>
      <c r="L42690" s="45"/>
      <c r="M42690" s="45"/>
    </row>
    <row r="42691" spans="8:13" s="28" customFormat="1" x14ac:dyDescent="0.2">
      <c r="H42691" s="12"/>
      <c r="J42691" s="29"/>
      <c r="K42691" s="45"/>
      <c r="L42691" s="45"/>
      <c r="M42691" s="45"/>
    </row>
    <row r="42692" spans="8:13" s="28" customFormat="1" x14ac:dyDescent="0.2">
      <c r="H42692" s="12"/>
      <c r="J42692" s="29"/>
      <c r="K42692" s="45"/>
      <c r="L42692" s="45"/>
      <c r="M42692" s="45"/>
    </row>
    <row r="42693" spans="8:13" s="28" customFormat="1" x14ac:dyDescent="0.2">
      <c r="H42693" s="12"/>
      <c r="J42693" s="29"/>
      <c r="K42693" s="45"/>
      <c r="L42693" s="45"/>
      <c r="M42693" s="45"/>
    </row>
    <row r="42694" spans="8:13" s="28" customFormat="1" x14ac:dyDescent="0.2">
      <c r="H42694" s="12"/>
      <c r="J42694" s="29"/>
      <c r="K42694" s="45"/>
      <c r="L42694" s="45"/>
      <c r="M42694" s="45"/>
    </row>
    <row r="42695" spans="8:13" s="28" customFormat="1" x14ac:dyDescent="0.2">
      <c r="H42695" s="12"/>
      <c r="J42695" s="29"/>
      <c r="K42695" s="45"/>
      <c r="L42695" s="45"/>
      <c r="M42695" s="45"/>
    </row>
    <row r="42696" spans="8:13" s="28" customFormat="1" x14ac:dyDescent="0.2">
      <c r="H42696" s="12"/>
      <c r="J42696" s="29"/>
      <c r="K42696" s="45"/>
      <c r="L42696" s="45"/>
      <c r="M42696" s="45"/>
    </row>
    <row r="42697" spans="8:13" s="28" customFormat="1" x14ac:dyDescent="0.2">
      <c r="H42697" s="12"/>
      <c r="J42697" s="29"/>
      <c r="K42697" s="45"/>
      <c r="L42697" s="45"/>
      <c r="M42697" s="45"/>
    </row>
    <row r="42698" spans="8:13" s="28" customFormat="1" x14ac:dyDescent="0.2">
      <c r="H42698" s="12"/>
      <c r="J42698" s="29"/>
      <c r="K42698" s="45"/>
      <c r="L42698" s="45"/>
      <c r="M42698" s="45"/>
    </row>
    <row r="42699" spans="8:13" s="28" customFormat="1" x14ac:dyDescent="0.2">
      <c r="H42699" s="12"/>
      <c r="J42699" s="29"/>
      <c r="K42699" s="45"/>
      <c r="L42699" s="45"/>
      <c r="M42699" s="45"/>
    </row>
    <row r="42700" spans="8:13" s="28" customFormat="1" x14ac:dyDescent="0.2">
      <c r="H42700" s="12"/>
      <c r="J42700" s="29"/>
      <c r="K42700" s="45"/>
      <c r="L42700" s="45"/>
      <c r="M42700" s="45"/>
    </row>
    <row r="42701" spans="8:13" s="28" customFormat="1" x14ac:dyDescent="0.2">
      <c r="H42701" s="12"/>
      <c r="J42701" s="29"/>
      <c r="K42701" s="45"/>
      <c r="L42701" s="45"/>
      <c r="M42701" s="45"/>
    </row>
    <row r="42702" spans="8:13" s="28" customFormat="1" x14ac:dyDescent="0.2">
      <c r="H42702" s="12"/>
      <c r="J42702" s="29"/>
      <c r="K42702" s="45"/>
      <c r="L42702" s="45"/>
      <c r="M42702" s="45"/>
    </row>
    <row r="42703" spans="8:13" s="28" customFormat="1" x14ac:dyDescent="0.2">
      <c r="H42703" s="12"/>
      <c r="J42703" s="29"/>
      <c r="K42703" s="45"/>
      <c r="L42703" s="45"/>
      <c r="M42703" s="45"/>
    </row>
    <row r="42704" spans="8:13" s="28" customFormat="1" x14ac:dyDescent="0.2">
      <c r="H42704" s="12"/>
      <c r="J42704" s="29"/>
      <c r="K42704" s="45"/>
      <c r="L42704" s="45"/>
      <c r="M42704" s="45"/>
    </row>
    <row r="42705" spans="8:13" s="28" customFormat="1" x14ac:dyDescent="0.2">
      <c r="H42705" s="12"/>
      <c r="J42705" s="29"/>
      <c r="K42705" s="45"/>
      <c r="L42705" s="45"/>
      <c r="M42705" s="45"/>
    </row>
    <row r="42706" spans="8:13" s="28" customFormat="1" x14ac:dyDescent="0.2">
      <c r="H42706" s="12"/>
      <c r="J42706" s="29"/>
      <c r="K42706" s="45"/>
      <c r="L42706" s="45"/>
      <c r="M42706" s="45"/>
    </row>
    <row r="42707" spans="8:13" s="28" customFormat="1" x14ac:dyDescent="0.2">
      <c r="H42707" s="12"/>
      <c r="J42707" s="29"/>
      <c r="K42707" s="45"/>
      <c r="L42707" s="45"/>
      <c r="M42707" s="45"/>
    </row>
    <row r="42708" spans="8:13" s="28" customFormat="1" x14ac:dyDescent="0.2">
      <c r="H42708" s="12"/>
      <c r="J42708" s="29"/>
      <c r="K42708" s="45"/>
      <c r="L42708" s="45"/>
      <c r="M42708" s="45"/>
    </row>
    <row r="42709" spans="8:13" s="28" customFormat="1" x14ac:dyDescent="0.2">
      <c r="H42709" s="12"/>
      <c r="J42709" s="29"/>
      <c r="K42709" s="45"/>
      <c r="L42709" s="45"/>
      <c r="M42709" s="45"/>
    </row>
    <row r="42710" spans="8:13" s="28" customFormat="1" x14ac:dyDescent="0.2">
      <c r="H42710" s="12"/>
      <c r="J42710" s="29"/>
      <c r="K42710" s="45"/>
      <c r="L42710" s="45"/>
      <c r="M42710" s="45"/>
    </row>
    <row r="42711" spans="8:13" s="28" customFormat="1" x14ac:dyDescent="0.2">
      <c r="H42711" s="12"/>
      <c r="J42711" s="29"/>
      <c r="K42711" s="45"/>
      <c r="L42711" s="45"/>
      <c r="M42711" s="45"/>
    </row>
    <row r="42712" spans="8:13" s="28" customFormat="1" x14ac:dyDescent="0.2">
      <c r="H42712" s="12"/>
      <c r="J42712" s="29"/>
      <c r="K42712" s="45"/>
      <c r="L42712" s="45"/>
      <c r="M42712" s="45"/>
    </row>
    <row r="42713" spans="8:13" s="28" customFormat="1" x14ac:dyDescent="0.2">
      <c r="H42713" s="12"/>
      <c r="J42713" s="29"/>
      <c r="K42713" s="45"/>
      <c r="L42713" s="45"/>
      <c r="M42713" s="45"/>
    </row>
    <row r="42714" spans="8:13" s="28" customFormat="1" x14ac:dyDescent="0.2">
      <c r="H42714" s="12"/>
      <c r="J42714" s="29"/>
      <c r="K42714" s="45"/>
      <c r="L42714" s="45"/>
      <c r="M42714" s="45"/>
    </row>
    <row r="42715" spans="8:13" s="28" customFormat="1" x14ac:dyDescent="0.2">
      <c r="H42715" s="12"/>
      <c r="J42715" s="29"/>
      <c r="K42715" s="45"/>
      <c r="L42715" s="45"/>
      <c r="M42715" s="45"/>
    </row>
    <row r="42716" spans="8:13" s="28" customFormat="1" x14ac:dyDescent="0.2">
      <c r="H42716" s="12"/>
      <c r="J42716" s="29"/>
      <c r="K42716" s="45"/>
      <c r="L42716" s="45"/>
      <c r="M42716" s="45"/>
    </row>
    <row r="42717" spans="8:13" s="28" customFormat="1" x14ac:dyDescent="0.2">
      <c r="H42717" s="12"/>
      <c r="J42717" s="29"/>
      <c r="K42717" s="45"/>
      <c r="L42717" s="45"/>
      <c r="M42717" s="45"/>
    </row>
    <row r="42718" spans="8:13" s="28" customFormat="1" x14ac:dyDescent="0.2">
      <c r="H42718" s="12"/>
      <c r="J42718" s="29"/>
      <c r="K42718" s="45"/>
      <c r="L42718" s="45"/>
      <c r="M42718" s="45"/>
    </row>
    <row r="42719" spans="8:13" s="28" customFormat="1" x14ac:dyDescent="0.2">
      <c r="H42719" s="12"/>
      <c r="J42719" s="29"/>
      <c r="K42719" s="45"/>
      <c r="L42719" s="45"/>
      <c r="M42719" s="45"/>
    </row>
    <row r="42720" spans="8:13" s="28" customFormat="1" x14ac:dyDescent="0.2">
      <c r="H42720" s="12"/>
      <c r="J42720" s="29"/>
      <c r="K42720" s="45"/>
      <c r="L42720" s="45"/>
      <c r="M42720" s="45"/>
    </row>
    <row r="42721" spans="8:13" s="28" customFormat="1" x14ac:dyDescent="0.2">
      <c r="H42721" s="12"/>
      <c r="J42721" s="29"/>
      <c r="K42721" s="45"/>
      <c r="L42721" s="45"/>
      <c r="M42721" s="45"/>
    </row>
    <row r="42722" spans="8:13" s="28" customFormat="1" x14ac:dyDescent="0.2">
      <c r="H42722" s="12"/>
      <c r="J42722" s="29"/>
      <c r="K42722" s="45"/>
      <c r="L42722" s="45"/>
      <c r="M42722" s="45"/>
    </row>
    <row r="42723" spans="8:13" s="28" customFormat="1" x14ac:dyDescent="0.2">
      <c r="H42723" s="12"/>
      <c r="J42723" s="29"/>
      <c r="K42723" s="45"/>
      <c r="L42723" s="45"/>
      <c r="M42723" s="45"/>
    </row>
    <row r="42724" spans="8:13" s="28" customFormat="1" x14ac:dyDescent="0.2">
      <c r="H42724" s="12"/>
      <c r="J42724" s="29"/>
      <c r="K42724" s="45"/>
      <c r="L42724" s="45"/>
      <c r="M42724" s="45"/>
    </row>
    <row r="42725" spans="8:13" s="28" customFormat="1" x14ac:dyDescent="0.2">
      <c r="H42725" s="12"/>
      <c r="J42725" s="29"/>
      <c r="K42725" s="45"/>
      <c r="L42725" s="45"/>
      <c r="M42725" s="45"/>
    </row>
    <row r="42726" spans="8:13" s="28" customFormat="1" x14ac:dyDescent="0.2">
      <c r="H42726" s="12"/>
      <c r="J42726" s="29"/>
      <c r="K42726" s="45"/>
      <c r="L42726" s="45"/>
      <c r="M42726" s="45"/>
    </row>
    <row r="42727" spans="8:13" s="28" customFormat="1" x14ac:dyDescent="0.2">
      <c r="H42727" s="12"/>
      <c r="J42727" s="29"/>
      <c r="K42727" s="45"/>
      <c r="L42727" s="45"/>
      <c r="M42727" s="45"/>
    </row>
    <row r="42728" spans="8:13" s="28" customFormat="1" x14ac:dyDescent="0.2">
      <c r="H42728" s="12"/>
      <c r="J42728" s="29"/>
      <c r="K42728" s="45"/>
      <c r="L42728" s="45"/>
      <c r="M42728" s="45"/>
    </row>
    <row r="42729" spans="8:13" s="28" customFormat="1" x14ac:dyDescent="0.2">
      <c r="H42729" s="12"/>
      <c r="J42729" s="29"/>
      <c r="K42729" s="45"/>
      <c r="L42729" s="45"/>
      <c r="M42729" s="45"/>
    </row>
    <row r="42730" spans="8:13" s="28" customFormat="1" x14ac:dyDescent="0.2">
      <c r="H42730" s="12"/>
      <c r="J42730" s="29"/>
      <c r="K42730" s="45"/>
      <c r="L42730" s="45"/>
      <c r="M42730" s="45"/>
    </row>
    <row r="42731" spans="8:13" s="28" customFormat="1" x14ac:dyDescent="0.2">
      <c r="H42731" s="12"/>
      <c r="J42731" s="29"/>
      <c r="K42731" s="45"/>
      <c r="L42731" s="45"/>
      <c r="M42731" s="45"/>
    </row>
    <row r="42732" spans="8:13" s="28" customFormat="1" x14ac:dyDescent="0.2">
      <c r="H42732" s="12"/>
      <c r="J42732" s="29"/>
      <c r="K42732" s="45"/>
      <c r="L42732" s="45"/>
      <c r="M42732" s="45"/>
    </row>
    <row r="42733" spans="8:13" s="28" customFormat="1" x14ac:dyDescent="0.2">
      <c r="H42733" s="12"/>
      <c r="J42733" s="29"/>
      <c r="K42733" s="45"/>
      <c r="L42733" s="45"/>
      <c r="M42733" s="45"/>
    </row>
    <row r="42734" spans="8:13" s="28" customFormat="1" x14ac:dyDescent="0.2">
      <c r="H42734" s="12"/>
      <c r="J42734" s="29"/>
      <c r="K42734" s="45"/>
      <c r="L42734" s="45"/>
      <c r="M42734" s="45"/>
    </row>
    <row r="42735" spans="8:13" s="28" customFormat="1" x14ac:dyDescent="0.2">
      <c r="H42735" s="12"/>
      <c r="J42735" s="29"/>
      <c r="K42735" s="45"/>
      <c r="L42735" s="45"/>
      <c r="M42735" s="45"/>
    </row>
    <row r="42736" spans="8:13" s="28" customFormat="1" x14ac:dyDescent="0.2">
      <c r="H42736" s="12"/>
      <c r="J42736" s="29"/>
      <c r="K42736" s="45"/>
      <c r="L42736" s="45"/>
      <c r="M42736" s="45"/>
    </row>
    <row r="42737" spans="8:13" s="28" customFormat="1" x14ac:dyDescent="0.2">
      <c r="H42737" s="12"/>
      <c r="J42737" s="29"/>
      <c r="K42737" s="45"/>
      <c r="L42737" s="45"/>
      <c r="M42737" s="45"/>
    </row>
    <row r="42738" spans="8:13" s="28" customFormat="1" x14ac:dyDescent="0.2">
      <c r="H42738" s="12"/>
      <c r="J42738" s="29"/>
      <c r="K42738" s="45"/>
      <c r="L42738" s="45"/>
      <c r="M42738" s="45"/>
    </row>
    <row r="42739" spans="8:13" s="28" customFormat="1" x14ac:dyDescent="0.2">
      <c r="H42739" s="12"/>
      <c r="J42739" s="29"/>
      <c r="K42739" s="45"/>
      <c r="L42739" s="45"/>
      <c r="M42739" s="45"/>
    </row>
    <row r="42740" spans="8:13" s="28" customFormat="1" x14ac:dyDescent="0.2">
      <c r="H42740" s="12"/>
      <c r="J42740" s="29"/>
      <c r="K42740" s="45"/>
      <c r="L42740" s="45"/>
      <c r="M42740" s="45"/>
    </row>
    <row r="42741" spans="8:13" s="28" customFormat="1" x14ac:dyDescent="0.2">
      <c r="H42741" s="12"/>
      <c r="J42741" s="29"/>
      <c r="K42741" s="45"/>
      <c r="L42741" s="45"/>
      <c r="M42741" s="45"/>
    </row>
    <row r="42742" spans="8:13" s="28" customFormat="1" x14ac:dyDescent="0.2">
      <c r="H42742" s="12"/>
      <c r="J42742" s="29"/>
      <c r="K42742" s="45"/>
      <c r="L42742" s="45"/>
      <c r="M42742" s="45"/>
    </row>
    <row r="42743" spans="8:13" s="28" customFormat="1" x14ac:dyDescent="0.2">
      <c r="H42743" s="12"/>
      <c r="J42743" s="29"/>
      <c r="K42743" s="45"/>
      <c r="L42743" s="45"/>
      <c r="M42743" s="45"/>
    </row>
    <row r="42744" spans="8:13" s="28" customFormat="1" x14ac:dyDescent="0.2">
      <c r="H42744" s="12"/>
      <c r="J42744" s="29"/>
      <c r="K42744" s="45"/>
      <c r="L42744" s="45"/>
      <c r="M42744" s="45"/>
    </row>
    <row r="42745" spans="8:13" s="28" customFormat="1" x14ac:dyDescent="0.2">
      <c r="H42745" s="12"/>
      <c r="J42745" s="29"/>
      <c r="K42745" s="45"/>
      <c r="L42745" s="45"/>
      <c r="M42745" s="45"/>
    </row>
    <row r="42746" spans="8:13" s="28" customFormat="1" x14ac:dyDescent="0.2">
      <c r="H42746" s="12"/>
      <c r="J42746" s="29"/>
      <c r="K42746" s="45"/>
      <c r="L42746" s="45"/>
      <c r="M42746" s="45"/>
    </row>
    <row r="42747" spans="8:13" s="28" customFormat="1" x14ac:dyDescent="0.2">
      <c r="H42747" s="12"/>
      <c r="J42747" s="29"/>
      <c r="K42747" s="45"/>
      <c r="L42747" s="45"/>
      <c r="M42747" s="45"/>
    </row>
    <row r="42748" spans="8:13" s="28" customFormat="1" x14ac:dyDescent="0.2">
      <c r="H42748" s="12"/>
      <c r="J42748" s="29"/>
      <c r="K42748" s="45"/>
      <c r="L42748" s="45"/>
      <c r="M42748" s="45"/>
    </row>
    <row r="42749" spans="8:13" s="28" customFormat="1" x14ac:dyDescent="0.2">
      <c r="H42749" s="12"/>
      <c r="J42749" s="29"/>
      <c r="K42749" s="45"/>
      <c r="L42749" s="45"/>
      <c r="M42749" s="45"/>
    </row>
    <row r="42750" spans="8:13" s="28" customFormat="1" x14ac:dyDescent="0.2">
      <c r="H42750" s="12"/>
      <c r="J42750" s="29"/>
      <c r="K42750" s="45"/>
      <c r="L42750" s="45"/>
      <c r="M42750" s="45"/>
    </row>
    <row r="42751" spans="8:13" s="28" customFormat="1" x14ac:dyDescent="0.2">
      <c r="H42751" s="12"/>
      <c r="J42751" s="29"/>
      <c r="K42751" s="45"/>
      <c r="L42751" s="45"/>
      <c r="M42751" s="45"/>
    </row>
    <row r="42752" spans="8:13" s="28" customFormat="1" x14ac:dyDescent="0.2">
      <c r="H42752" s="12"/>
      <c r="J42752" s="29"/>
      <c r="K42752" s="45"/>
      <c r="L42752" s="45"/>
      <c r="M42752" s="45"/>
    </row>
    <row r="42753" spans="8:13" s="28" customFormat="1" x14ac:dyDescent="0.2">
      <c r="H42753" s="12"/>
      <c r="J42753" s="29"/>
      <c r="K42753" s="45"/>
      <c r="L42753" s="45"/>
      <c r="M42753" s="45"/>
    </row>
    <row r="42754" spans="8:13" s="28" customFormat="1" x14ac:dyDescent="0.2">
      <c r="H42754" s="12"/>
      <c r="J42754" s="29"/>
      <c r="K42754" s="45"/>
      <c r="L42754" s="45"/>
      <c r="M42754" s="45"/>
    </row>
    <row r="42755" spans="8:13" s="28" customFormat="1" x14ac:dyDescent="0.2">
      <c r="H42755" s="12"/>
      <c r="J42755" s="29"/>
      <c r="K42755" s="45"/>
      <c r="L42755" s="45"/>
      <c r="M42755" s="45"/>
    </row>
    <row r="42756" spans="8:13" s="28" customFormat="1" x14ac:dyDescent="0.2">
      <c r="H42756" s="12"/>
      <c r="J42756" s="29"/>
      <c r="K42756" s="45"/>
      <c r="L42756" s="45"/>
      <c r="M42756" s="45"/>
    </row>
    <row r="42757" spans="8:13" s="28" customFormat="1" x14ac:dyDescent="0.2">
      <c r="H42757" s="12"/>
      <c r="J42757" s="29"/>
      <c r="K42757" s="45"/>
      <c r="L42757" s="45"/>
      <c r="M42757" s="45"/>
    </row>
    <row r="42758" spans="8:13" s="28" customFormat="1" x14ac:dyDescent="0.2">
      <c r="H42758" s="12"/>
      <c r="J42758" s="29"/>
      <c r="K42758" s="45"/>
      <c r="L42758" s="45"/>
      <c r="M42758" s="45"/>
    </row>
    <row r="42759" spans="8:13" s="28" customFormat="1" x14ac:dyDescent="0.2">
      <c r="H42759" s="12"/>
      <c r="J42759" s="29"/>
      <c r="K42759" s="45"/>
      <c r="L42759" s="45"/>
      <c r="M42759" s="45"/>
    </row>
    <row r="42760" spans="8:13" s="28" customFormat="1" x14ac:dyDescent="0.2">
      <c r="H42760" s="12"/>
      <c r="J42760" s="29"/>
      <c r="K42760" s="45"/>
      <c r="L42760" s="45"/>
      <c r="M42760" s="45"/>
    </row>
    <row r="42761" spans="8:13" s="28" customFormat="1" x14ac:dyDescent="0.2">
      <c r="H42761" s="12"/>
      <c r="J42761" s="29"/>
      <c r="K42761" s="45"/>
      <c r="L42761" s="45"/>
      <c r="M42761" s="45"/>
    </row>
    <row r="42762" spans="8:13" s="28" customFormat="1" x14ac:dyDescent="0.2">
      <c r="H42762" s="12"/>
      <c r="J42762" s="29"/>
      <c r="K42762" s="45"/>
      <c r="L42762" s="45"/>
      <c r="M42762" s="45"/>
    </row>
    <row r="42763" spans="8:13" s="28" customFormat="1" x14ac:dyDescent="0.2">
      <c r="H42763" s="12"/>
      <c r="J42763" s="29"/>
      <c r="K42763" s="45"/>
      <c r="L42763" s="45"/>
      <c r="M42763" s="45"/>
    </row>
    <row r="42764" spans="8:13" s="28" customFormat="1" x14ac:dyDescent="0.2">
      <c r="H42764" s="12"/>
      <c r="J42764" s="29"/>
      <c r="K42764" s="45"/>
      <c r="L42764" s="45"/>
      <c r="M42764" s="45"/>
    </row>
    <row r="42765" spans="8:13" s="28" customFormat="1" x14ac:dyDescent="0.2">
      <c r="H42765" s="12"/>
      <c r="J42765" s="29"/>
      <c r="K42765" s="45"/>
      <c r="L42765" s="45"/>
      <c r="M42765" s="45"/>
    </row>
    <row r="42766" spans="8:13" s="28" customFormat="1" x14ac:dyDescent="0.2">
      <c r="H42766" s="12"/>
      <c r="J42766" s="29"/>
      <c r="K42766" s="45"/>
      <c r="L42766" s="45"/>
      <c r="M42766" s="45"/>
    </row>
    <row r="42767" spans="8:13" s="28" customFormat="1" x14ac:dyDescent="0.2">
      <c r="H42767" s="12"/>
      <c r="J42767" s="29"/>
      <c r="K42767" s="45"/>
      <c r="L42767" s="45"/>
      <c r="M42767" s="45"/>
    </row>
    <row r="42768" spans="8:13" s="28" customFormat="1" x14ac:dyDescent="0.2">
      <c r="H42768" s="12"/>
      <c r="J42768" s="29"/>
      <c r="K42768" s="45"/>
      <c r="L42768" s="45"/>
      <c r="M42768" s="45"/>
    </row>
    <row r="42769" spans="8:13" s="28" customFormat="1" x14ac:dyDescent="0.2">
      <c r="H42769" s="12"/>
      <c r="J42769" s="29"/>
      <c r="K42769" s="45"/>
      <c r="L42769" s="45"/>
      <c r="M42769" s="45"/>
    </row>
    <row r="42770" spans="8:13" s="28" customFormat="1" x14ac:dyDescent="0.2">
      <c r="H42770" s="12"/>
      <c r="J42770" s="29"/>
      <c r="K42770" s="45"/>
      <c r="L42770" s="45"/>
      <c r="M42770" s="45"/>
    </row>
    <row r="42771" spans="8:13" s="28" customFormat="1" x14ac:dyDescent="0.2">
      <c r="H42771" s="12"/>
      <c r="J42771" s="29"/>
      <c r="K42771" s="45"/>
      <c r="L42771" s="45"/>
      <c r="M42771" s="45"/>
    </row>
    <row r="42772" spans="8:13" s="28" customFormat="1" x14ac:dyDescent="0.2">
      <c r="H42772" s="12"/>
      <c r="J42772" s="29"/>
      <c r="K42772" s="45"/>
      <c r="L42772" s="45"/>
      <c r="M42772" s="45"/>
    </row>
    <row r="42773" spans="8:13" s="28" customFormat="1" x14ac:dyDescent="0.2">
      <c r="H42773" s="12"/>
      <c r="J42773" s="29"/>
      <c r="K42773" s="45"/>
      <c r="L42773" s="45"/>
      <c r="M42773" s="45"/>
    </row>
    <row r="42774" spans="8:13" s="28" customFormat="1" x14ac:dyDescent="0.2">
      <c r="H42774" s="12"/>
      <c r="J42774" s="29"/>
      <c r="K42774" s="45"/>
      <c r="L42774" s="45"/>
      <c r="M42774" s="45"/>
    </row>
    <row r="42775" spans="8:13" s="28" customFormat="1" x14ac:dyDescent="0.2">
      <c r="H42775" s="12"/>
      <c r="J42775" s="29"/>
      <c r="K42775" s="45"/>
      <c r="L42775" s="45"/>
      <c r="M42775" s="45"/>
    </row>
    <row r="42776" spans="8:13" s="28" customFormat="1" x14ac:dyDescent="0.2">
      <c r="H42776" s="12"/>
      <c r="J42776" s="29"/>
      <c r="K42776" s="45"/>
      <c r="L42776" s="45"/>
      <c r="M42776" s="45"/>
    </row>
    <row r="42777" spans="8:13" s="28" customFormat="1" x14ac:dyDescent="0.2">
      <c r="H42777" s="12"/>
      <c r="J42777" s="29"/>
      <c r="K42777" s="45"/>
      <c r="L42777" s="45"/>
      <c r="M42777" s="45"/>
    </row>
    <row r="42778" spans="8:13" s="28" customFormat="1" x14ac:dyDescent="0.2">
      <c r="H42778" s="12"/>
      <c r="J42778" s="29"/>
      <c r="K42778" s="45"/>
      <c r="L42778" s="45"/>
      <c r="M42778" s="45"/>
    </row>
    <row r="42779" spans="8:13" s="28" customFormat="1" x14ac:dyDescent="0.2">
      <c r="H42779" s="12"/>
      <c r="J42779" s="29"/>
      <c r="K42779" s="45"/>
      <c r="L42779" s="45"/>
      <c r="M42779" s="45"/>
    </row>
    <row r="42780" spans="8:13" s="28" customFormat="1" x14ac:dyDescent="0.2">
      <c r="H42780" s="12"/>
      <c r="J42780" s="29"/>
      <c r="K42780" s="45"/>
      <c r="L42780" s="45"/>
      <c r="M42780" s="45"/>
    </row>
    <row r="42781" spans="8:13" s="28" customFormat="1" x14ac:dyDescent="0.2">
      <c r="H42781" s="12"/>
      <c r="J42781" s="29"/>
      <c r="K42781" s="45"/>
      <c r="L42781" s="45"/>
      <c r="M42781" s="45"/>
    </row>
    <row r="42782" spans="8:13" s="28" customFormat="1" x14ac:dyDescent="0.2">
      <c r="H42782" s="12"/>
      <c r="J42782" s="29"/>
      <c r="K42782" s="45"/>
      <c r="L42782" s="45"/>
      <c r="M42782" s="45"/>
    </row>
    <row r="42783" spans="8:13" s="28" customFormat="1" x14ac:dyDescent="0.2">
      <c r="H42783" s="12"/>
      <c r="J42783" s="29"/>
      <c r="K42783" s="45"/>
      <c r="L42783" s="45"/>
      <c r="M42783" s="45"/>
    </row>
    <row r="42784" spans="8:13" s="28" customFormat="1" x14ac:dyDescent="0.2">
      <c r="H42784" s="12"/>
      <c r="J42784" s="29"/>
      <c r="K42784" s="45"/>
      <c r="L42784" s="45"/>
      <c r="M42784" s="45"/>
    </row>
    <row r="42785" spans="8:13" s="28" customFormat="1" x14ac:dyDescent="0.2">
      <c r="H42785" s="12"/>
      <c r="J42785" s="29"/>
      <c r="K42785" s="45"/>
      <c r="L42785" s="45"/>
      <c r="M42785" s="45"/>
    </row>
    <row r="42786" spans="8:13" s="28" customFormat="1" x14ac:dyDescent="0.2">
      <c r="H42786" s="12"/>
      <c r="J42786" s="29"/>
      <c r="K42786" s="45"/>
      <c r="L42786" s="45"/>
      <c r="M42786" s="45"/>
    </row>
    <row r="42787" spans="8:13" s="28" customFormat="1" x14ac:dyDescent="0.2">
      <c r="H42787" s="12"/>
      <c r="J42787" s="29"/>
      <c r="K42787" s="45"/>
      <c r="L42787" s="45"/>
      <c r="M42787" s="45"/>
    </row>
    <row r="42788" spans="8:13" s="28" customFormat="1" x14ac:dyDescent="0.2">
      <c r="H42788" s="12"/>
      <c r="J42788" s="29"/>
      <c r="K42788" s="45"/>
      <c r="L42788" s="45"/>
      <c r="M42788" s="45"/>
    </row>
    <row r="42789" spans="8:13" s="28" customFormat="1" x14ac:dyDescent="0.2">
      <c r="H42789" s="12"/>
      <c r="J42789" s="29"/>
      <c r="K42789" s="45"/>
      <c r="L42789" s="45"/>
      <c r="M42789" s="45"/>
    </row>
    <row r="42790" spans="8:13" s="28" customFormat="1" x14ac:dyDescent="0.2">
      <c r="H42790" s="12"/>
      <c r="J42790" s="29"/>
      <c r="K42790" s="45"/>
      <c r="L42790" s="45"/>
      <c r="M42790" s="45"/>
    </row>
    <row r="42791" spans="8:13" s="28" customFormat="1" x14ac:dyDescent="0.2">
      <c r="H42791" s="12"/>
      <c r="J42791" s="29"/>
      <c r="K42791" s="45"/>
      <c r="L42791" s="45"/>
      <c r="M42791" s="45"/>
    </row>
    <row r="42792" spans="8:13" s="28" customFormat="1" x14ac:dyDescent="0.2">
      <c r="H42792" s="12"/>
      <c r="J42792" s="29"/>
      <c r="K42792" s="45"/>
      <c r="L42792" s="45"/>
      <c r="M42792" s="45"/>
    </row>
    <row r="42793" spans="8:13" s="28" customFormat="1" x14ac:dyDescent="0.2">
      <c r="H42793" s="12"/>
      <c r="J42793" s="29"/>
      <c r="K42793" s="45"/>
      <c r="L42793" s="45"/>
      <c r="M42793" s="45"/>
    </row>
    <row r="42794" spans="8:13" s="28" customFormat="1" x14ac:dyDescent="0.2">
      <c r="H42794" s="12"/>
      <c r="J42794" s="29"/>
      <c r="K42794" s="45"/>
      <c r="L42794" s="45"/>
      <c r="M42794" s="45"/>
    </row>
    <row r="42795" spans="8:13" s="28" customFormat="1" x14ac:dyDescent="0.2">
      <c r="H42795" s="12"/>
      <c r="J42795" s="29"/>
      <c r="K42795" s="45"/>
      <c r="L42795" s="45"/>
      <c r="M42795" s="45"/>
    </row>
    <row r="42796" spans="8:13" s="28" customFormat="1" x14ac:dyDescent="0.2">
      <c r="H42796" s="12"/>
      <c r="J42796" s="29"/>
      <c r="K42796" s="45"/>
      <c r="L42796" s="45"/>
      <c r="M42796" s="45"/>
    </row>
    <row r="42797" spans="8:13" s="28" customFormat="1" x14ac:dyDescent="0.2">
      <c r="H42797" s="12"/>
      <c r="J42797" s="29"/>
      <c r="K42797" s="45"/>
      <c r="L42797" s="45"/>
      <c r="M42797" s="45"/>
    </row>
    <row r="42798" spans="8:13" s="28" customFormat="1" x14ac:dyDescent="0.2">
      <c r="H42798" s="12"/>
      <c r="J42798" s="29"/>
      <c r="K42798" s="45"/>
      <c r="L42798" s="45"/>
      <c r="M42798" s="45"/>
    </row>
    <row r="42799" spans="8:13" s="28" customFormat="1" x14ac:dyDescent="0.2">
      <c r="H42799" s="12"/>
      <c r="J42799" s="29"/>
      <c r="K42799" s="45"/>
      <c r="L42799" s="45"/>
      <c r="M42799" s="45"/>
    </row>
    <row r="42800" spans="8:13" s="28" customFormat="1" x14ac:dyDescent="0.2">
      <c r="H42800" s="12"/>
      <c r="J42800" s="29"/>
      <c r="K42800" s="45"/>
      <c r="L42800" s="45"/>
      <c r="M42800" s="45"/>
    </row>
    <row r="42801" spans="8:13" s="28" customFormat="1" x14ac:dyDescent="0.2">
      <c r="H42801" s="12"/>
      <c r="J42801" s="29"/>
      <c r="K42801" s="45"/>
      <c r="L42801" s="45"/>
      <c r="M42801" s="45"/>
    </row>
    <row r="42802" spans="8:13" s="28" customFormat="1" x14ac:dyDescent="0.2">
      <c r="H42802" s="12"/>
      <c r="J42802" s="29"/>
      <c r="K42802" s="45"/>
      <c r="L42802" s="45"/>
      <c r="M42802" s="45"/>
    </row>
    <row r="42803" spans="8:13" s="28" customFormat="1" x14ac:dyDescent="0.2">
      <c r="H42803" s="12"/>
      <c r="J42803" s="29"/>
      <c r="K42803" s="45"/>
      <c r="L42803" s="45"/>
      <c r="M42803" s="45"/>
    </row>
    <row r="42804" spans="8:13" s="28" customFormat="1" x14ac:dyDescent="0.2">
      <c r="H42804" s="12"/>
      <c r="J42804" s="29"/>
      <c r="K42804" s="45"/>
      <c r="L42804" s="45"/>
      <c r="M42804" s="45"/>
    </row>
    <row r="42805" spans="8:13" s="28" customFormat="1" x14ac:dyDescent="0.2">
      <c r="H42805" s="12"/>
      <c r="J42805" s="29"/>
      <c r="K42805" s="45"/>
      <c r="L42805" s="45"/>
      <c r="M42805" s="45"/>
    </row>
    <row r="42806" spans="8:13" s="28" customFormat="1" x14ac:dyDescent="0.2">
      <c r="H42806" s="12"/>
      <c r="J42806" s="29"/>
      <c r="K42806" s="45"/>
      <c r="L42806" s="45"/>
      <c r="M42806" s="45"/>
    </row>
    <row r="42807" spans="8:13" s="28" customFormat="1" x14ac:dyDescent="0.2">
      <c r="H42807" s="12"/>
      <c r="J42807" s="29"/>
      <c r="K42807" s="45"/>
      <c r="L42807" s="45"/>
      <c r="M42807" s="45"/>
    </row>
    <row r="42808" spans="8:13" s="28" customFormat="1" x14ac:dyDescent="0.2">
      <c r="H42808" s="12"/>
      <c r="J42808" s="29"/>
      <c r="K42808" s="45"/>
      <c r="L42808" s="45"/>
      <c r="M42808" s="45"/>
    </row>
    <row r="42809" spans="8:13" s="28" customFormat="1" x14ac:dyDescent="0.2">
      <c r="H42809" s="12"/>
      <c r="J42809" s="29"/>
      <c r="K42809" s="45"/>
      <c r="L42809" s="45"/>
      <c r="M42809" s="45"/>
    </row>
    <row r="42810" spans="8:13" s="28" customFormat="1" x14ac:dyDescent="0.2">
      <c r="H42810" s="12"/>
      <c r="J42810" s="29"/>
      <c r="K42810" s="45"/>
      <c r="L42810" s="45"/>
      <c r="M42810" s="45"/>
    </row>
    <row r="42811" spans="8:13" s="28" customFormat="1" x14ac:dyDescent="0.2">
      <c r="H42811" s="12"/>
      <c r="J42811" s="29"/>
      <c r="K42811" s="45"/>
      <c r="L42811" s="45"/>
      <c r="M42811" s="45"/>
    </row>
    <row r="42812" spans="8:13" s="28" customFormat="1" x14ac:dyDescent="0.2">
      <c r="H42812" s="12"/>
      <c r="J42812" s="29"/>
      <c r="K42812" s="45"/>
      <c r="L42812" s="45"/>
      <c r="M42812" s="45"/>
    </row>
    <row r="42813" spans="8:13" s="28" customFormat="1" x14ac:dyDescent="0.2">
      <c r="H42813" s="12"/>
      <c r="J42813" s="29"/>
      <c r="K42813" s="45"/>
      <c r="L42813" s="45"/>
      <c r="M42813" s="45"/>
    </row>
    <row r="42814" spans="8:13" s="28" customFormat="1" x14ac:dyDescent="0.2">
      <c r="H42814" s="12"/>
      <c r="J42814" s="29"/>
      <c r="K42814" s="45"/>
      <c r="L42814" s="45"/>
      <c r="M42814" s="45"/>
    </row>
    <row r="42815" spans="8:13" s="28" customFormat="1" x14ac:dyDescent="0.2">
      <c r="H42815" s="12"/>
      <c r="J42815" s="29"/>
      <c r="K42815" s="45"/>
      <c r="L42815" s="45"/>
      <c r="M42815" s="45"/>
    </row>
    <row r="42816" spans="8:13" s="28" customFormat="1" x14ac:dyDescent="0.2">
      <c r="H42816" s="12"/>
      <c r="J42816" s="29"/>
      <c r="K42816" s="45"/>
      <c r="L42816" s="45"/>
      <c r="M42816" s="45"/>
    </row>
    <row r="42817" spans="8:13" s="28" customFormat="1" x14ac:dyDescent="0.2">
      <c r="H42817" s="12"/>
      <c r="J42817" s="29"/>
      <c r="K42817" s="45"/>
      <c r="L42817" s="45"/>
      <c r="M42817" s="45"/>
    </row>
    <row r="42818" spans="8:13" s="28" customFormat="1" x14ac:dyDescent="0.2">
      <c r="H42818" s="12"/>
      <c r="J42818" s="29"/>
      <c r="K42818" s="45"/>
      <c r="L42818" s="45"/>
      <c r="M42818" s="45"/>
    </row>
    <row r="42819" spans="8:13" s="28" customFormat="1" x14ac:dyDescent="0.2">
      <c r="H42819" s="12"/>
      <c r="J42819" s="29"/>
      <c r="K42819" s="45"/>
      <c r="L42819" s="45"/>
      <c r="M42819" s="45"/>
    </row>
    <row r="42820" spans="8:13" s="28" customFormat="1" x14ac:dyDescent="0.2">
      <c r="H42820" s="12"/>
      <c r="J42820" s="29"/>
      <c r="K42820" s="45"/>
      <c r="L42820" s="45"/>
      <c r="M42820" s="45"/>
    </row>
    <row r="42821" spans="8:13" s="28" customFormat="1" x14ac:dyDescent="0.2">
      <c r="H42821" s="12"/>
      <c r="J42821" s="29"/>
      <c r="K42821" s="45"/>
      <c r="L42821" s="45"/>
      <c r="M42821" s="45"/>
    </row>
    <row r="42822" spans="8:13" s="28" customFormat="1" x14ac:dyDescent="0.2">
      <c r="H42822" s="12"/>
      <c r="J42822" s="29"/>
      <c r="K42822" s="45"/>
      <c r="L42822" s="45"/>
      <c r="M42822" s="45"/>
    </row>
    <row r="42823" spans="8:13" s="28" customFormat="1" x14ac:dyDescent="0.2">
      <c r="H42823" s="12"/>
      <c r="J42823" s="29"/>
      <c r="K42823" s="45"/>
      <c r="L42823" s="45"/>
      <c r="M42823" s="45"/>
    </row>
    <row r="42824" spans="8:13" s="28" customFormat="1" x14ac:dyDescent="0.2">
      <c r="H42824" s="12"/>
      <c r="J42824" s="29"/>
      <c r="K42824" s="45"/>
      <c r="L42824" s="45"/>
      <c r="M42824" s="45"/>
    </row>
    <row r="42825" spans="8:13" s="28" customFormat="1" x14ac:dyDescent="0.2">
      <c r="H42825" s="12"/>
      <c r="J42825" s="29"/>
      <c r="K42825" s="45"/>
      <c r="L42825" s="45"/>
      <c r="M42825" s="45"/>
    </row>
    <row r="42826" spans="8:13" s="28" customFormat="1" x14ac:dyDescent="0.2">
      <c r="H42826" s="12"/>
      <c r="J42826" s="29"/>
      <c r="K42826" s="45"/>
      <c r="L42826" s="45"/>
      <c r="M42826" s="45"/>
    </row>
    <row r="42827" spans="8:13" s="28" customFormat="1" x14ac:dyDescent="0.2">
      <c r="H42827" s="12"/>
      <c r="J42827" s="29"/>
      <c r="K42827" s="45"/>
      <c r="L42827" s="45"/>
      <c r="M42827" s="45"/>
    </row>
    <row r="42828" spans="8:13" s="28" customFormat="1" x14ac:dyDescent="0.2">
      <c r="H42828" s="12"/>
      <c r="J42828" s="29"/>
      <c r="K42828" s="45"/>
      <c r="L42828" s="45"/>
      <c r="M42828" s="45"/>
    </row>
    <row r="42829" spans="8:13" s="28" customFormat="1" x14ac:dyDescent="0.2">
      <c r="H42829" s="12"/>
      <c r="J42829" s="29"/>
      <c r="K42829" s="45"/>
      <c r="L42829" s="45"/>
      <c r="M42829" s="45"/>
    </row>
    <row r="42830" spans="8:13" s="28" customFormat="1" x14ac:dyDescent="0.2">
      <c r="H42830" s="12"/>
      <c r="J42830" s="29"/>
      <c r="K42830" s="45"/>
      <c r="L42830" s="45"/>
      <c r="M42830" s="45"/>
    </row>
    <row r="42831" spans="8:13" s="28" customFormat="1" x14ac:dyDescent="0.2">
      <c r="H42831" s="12"/>
      <c r="J42831" s="29"/>
      <c r="K42831" s="45"/>
      <c r="L42831" s="45"/>
      <c r="M42831" s="45"/>
    </row>
    <row r="42832" spans="8:13" s="28" customFormat="1" x14ac:dyDescent="0.2">
      <c r="H42832" s="12"/>
      <c r="J42832" s="29"/>
      <c r="K42832" s="45"/>
      <c r="L42832" s="45"/>
      <c r="M42832" s="45"/>
    </row>
    <row r="42833" spans="8:13" s="28" customFormat="1" x14ac:dyDescent="0.2">
      <c r="H42833" s="12"/>
      <c r="J42833" s="29"/>
      <c r="K42833" s="45"/>
      <c r="L42833" s="45"/>
      <c r="M42833" s="45"/>
    </row>
    <row r="42834" spans="8:13" s="28" customFormat="1" x14ac:dyDescent="0.2">
      <c r="H42834" s="12"/>
      <c r="J42834" s="29"/>
      <c r="K42834" s="45"/>
      <c r="L42834" s="45"/>
      <c r="M42834" s="45"/>
    </row>
    <row r="42835" spans="8:13" s="28" customFormat="1" x14ac:dyDescent="0.2">
      <c r="H42835" s="12"/>
      <c r="J42835" s="29"/>
      <c r="K42835" s="45"/>
      <c r="L42835" s="45"/>
      <c r="M42835" s="45"/>
    </row>
    <row r="42836" spans="8:13" s="28" customFormat="1" x14ac:dyDescent="0.2">
      <c r="H42836" s="12"/>
      <c r="J42836" s="29"/>
      <c r="K42836" s="45"/>
      <c r="L42836" s="45"/>
      <c r="M42836" s="45"/>
    </row>
    <row r="42837" spans="8:13" s="28" customFormat="1" x14ac:dyDescent="0.2">
      <c r="H42837" s="12"/>
      <c r="J42837" s="29"/>
      <c r="K42837" s="45"/>
      <c r="L42837" s="45"/>
      <c r="M42837" s="45"/>
    </row>
    <row r="42838" spans="8:13" s="28" customFormat="1" x14ac:dyDescent="0.2">
      <c r="H42838" s="12"/>
      <c r="J42838" s="29"/>
      <c r="K42838" s="45"/>
      <c r="L42838" s="45"/>
      <c r="M42838" s="45"/>
    </row>
    <row r="42839" spans="8:13" s="28" customFormat="1" x14ac:dyDescent="0.2">
      <c r="H42839" s="12"/>
      <c r="J42839" s="29"/>
      <c r="K42839" s="45"/>
      <c r="L42839" s="45"/>
      <c r="M42839" s="45"/>
    </row>
    <row r="42840" spans="8:13" s="28" customFormat="1" x14ac:dyDescent="0.2">
      <c r="H42840" s="12"/>
      <c r="J42840" s="29"/>
      <c r="K42840" s="45"/>
      <c r="L42840" s="45"/>
      <c r="M42840" s="45"/>
    </row>
    <row r="42841" spans="8:13" s="28" customFormat="1" x14ac:dyDescent="0.2">
      <c r="H42841" s="12"/>
      <c r="J42841" s="29"/>
      <c r="K42841" s="45"/>
      <c r="L42841" s="45"/>
      <c r="M42841" s="45"/>
    </row>
    <row r="42842" spans="8:13" s="28" customFormat="1" x14ac:dyDescent="0.2">
      <c r="H42842" s="12"/>
      <c r="J42842" s="29"/>
      <c r="K42842" s="45"/>
      <c r="L42842" s="45"/>
      <c r="M42842" s="45"/>
    </row>
    <row r="42843" spans="8:13" s="28" customFormat="1" x14ac:dyDescent="0.2">
      <c r="H42843" s="12"/>
      <c r="J42843" s="29"/>
      <c r="K42843" s="45"/>
      <c r="L42843" s="45"/>
      <c r="M42843" s="45"/>
    </row>
    <row r="42844" spans="8:13" s="28" customFormat="1" x14ac:dyDescent="0.2">
      <c r="H42844" s="12"/>
      <c r="J42844" s="29"/>
      <c r="K42844" s="45"/>
      <c r="L42844" s="45"/>
      <c r="M42844" s="45"/>
    </row>
    <row r="42845" spans="8:13" s="28" customFormat="1" x14ac:dyDescent="0.2">
      <c r="H42845" s="12"/>
      <c r="J42845" s="29"/>
      <c r="K42845" s="45"/>
      <c r="L42845" s="45"/>
      <c r="M42845" s="45"/>
    </row>
    <row r="42846" spans="8:13" s="28" customFormat="1" x14ac:dyDescent="0.2">
      <c r="H42846" s="12"/>
      <c r="J42846" s="29"/>
      <c r="K42846" s="45"/>
      <c r="L42846" s="45"/>
      <c r="M42846" s="45"/>
    </row>
    <row r="42847" spans="8:13" s="28" customFormat="1" x14ac:dyDescent="0.2">
      <c r="H42847" s="12"/>
      <c r="J42847" s="29"/>
      <c r="K42847" s="45"/>
      <c r="L42847" s="45"/>
      <c r="M42847" s="45"/>
    </row>
    <row r="42848" spans="8:13" s="28" customFormat="1" x14ac:dyDescent="0.2">
      <c r="H42848" s="12"/>
      <c r="J42848" s="29"/>
      <c r="K42848" s="45"/>
      <c r="L42848" s="45"/>
      <c r="M42848" s="45"/>
    </row>
    <row r="42849" spans="8:13" s="28" customFormat="1" x14ac:dyDescent="0.2">
      <c r="H42849" s="12"/>
      <c r="J42849" s="29"/>
      <c r="K42849" s="45"/>
      <c r="L42849" s="45"/>
      <c r="M42849" s="45"/>
    </row>
    <row r="42850" spans="8:13" s="28" customFormat="1" x14ac:dyDescent="0.2">
      <c r="H42850" s="12"/>
      <c r="J42850" s="29"/>
      <c r="K42850" s="45"/>
      <c r="L42850" s="45"/>
      <c r="M42850" s="45"/>
    </row>
    <row r="42851" spans="8:13" s="28" customFormat="1" x14ac:dyDescent="0.2">
      <c r="H42851" s="12"/>
      <c r="J42851" s="29"/>
      <c r="K42851" s="45"/>
      <c r="L42851" s="45"/>
      <c r="M42851" s="45"/>
    </row>
    <row r="42852" spans="8:13" s="28" customFormat="1" x14ac:dyDescent="0.2">
      <c r="H42852" s="12"/>
      <c r="J42852" s="29"/>
      <c r="K42852" s="45"/>
      <c r="L42852" s="45"/>
      <c r="M42852" s="45"/>
    </row>
    <row r="42853" spans="8:13" s="28" customFormat="1" x14ac:dyDescent="0.2">
      <c r="H42853" s="12"/>
      <c r="J42853" s="29"/>
      <c r="K42853" s="45"/>
      <c r="L42853" s="45"/>
      <c r="M42853" s="45"/>
    </row>
    <row r="42854" spans="8:13" s="28" customFormat="1" x14ac:dyDescent="0.2">
      <c r="H42854" s="12"/>
      <c r="J42854" s="29"/>
      <c r="K42854" s="45"/>
      <c r="L42854" s="45"/>
      <c r="M42854" s="45"/>
    </row>
    <row r="42855" spans="8:13" s="28" customFormat="1" x14ac:dyDescent="0.2">
      <c r="H42855" s="12"/>
      <c r="J42855" s="29"/>
      <c r="K42855" s="45"/>
      <c r="L42855" s="45"/>
      <c r="M42855" s="45"/>
    </row>
    <row r="42856" spans="8:13" s="28" customFormat="1" x14ac:dyDescent="0.2">
      <c r="H42856" s="12"/>
      <c r="J42856" s="29"/>
      <c r="K42856" s="45"/>
      <c r="L42856" s="45"/>
      <c r="M42856" s="45"/>
    </row>
    <row r="42857" spans="8:13" s="28" customFormat="1" x14ac:dyDescent="0.2">
      <c r="H42857" s="12"/>
      <c r="J42857" s="29"/>
      <c r="K42857" s="45"/>
      <c r="L42857" s="45"/>
      <c r="M42857" s="45"/>
    </row>
    <row r="42858" spans="8:13" s="28" customFormat="1" x14ac:dyDescent="0.2">
      <c r="H42858" s="12"/>
      <c r="J42858" s="29"/>
      <c r="K42858" s="45"/>
      <c r="L42858" s="45"/>
      <c r="M42858" s="45"/>
    </row>
    <row r="42859" spans="8:13" s="28" customFormat="1" x14ac:dyDescent="0.2">
      <c r="H42859" s="12"/>
      <c r="J42859" s="29"/>
      <c r="K42859" s="45"/>
      <c r="L42859" s="45"/>
      <c r="M42859" s="45"/>
    </row>
    <row r="42860" spans="8:13" s="28" customFormat="1" x14ac:dyDescent="0.2">
      <c r="H42860" s="12"/>
      <c r="J42860" s="29"/>
      <c r="K42860" s="45"/>
      <c r="L42860" s="45"/>
      <c r="M42860" s="45"/>
    </row>
    <row r="42861" spans="8:13" s="28" customFormat="1" x14ac:dyDescent="0.2">
      <c r="H42861" s="12"/>
      <c r="J42861" s="29"/>
      <c r="K42861" s="45"/>
      <c r="L42861" s="45"/>
      <c r="M42861" s="45"/>
    </row>
    <row r="42862" spans="8:13" s="28" customFormat="1" x14ac:dyDescent="0.2">
      <c r="H42862" s="12"/>
      <c r="J42862" s="29"/>
      <c r="K42862" s="45"/>
      <c r="L42862" s="45"/>
      <c r="M42862" s="45"/>
    </row>
    <row r="42863" spans="8:13" s="28" customFormat="1" x14ac:dyDescent="0.2">
      <c r="H42863" s="12"/>
      <c r="J42863" s="29"/>
      <c r="K42863" s="45"/>
      <c r="L42863" s="45"/>
      <c r="M42863" s="45"/>
    </row>
    <row r="42864" spans="8:13" s="28" customFormat="1" x14ac:dyDescent="0.2">
      <c r="H42864" s="12"/>
      <c r="J42864" s="29"/>
      <c r="K42864" s="45"/>
      <c r="L42864" s="45"/>
      <c r="M42864" s="45"/>
    </row>
    <row r="42865" spans="8:13" s="28" customFormat="1" x14ac:dyDescent="0.2">
      <c r="H42865" s="12"/>
      <c r="J42865" s="29"/>
      <c r="K42865" s="45"/>
      <c r="L42865" s="45"/>
      <c r="M42865" s="45"/>
    </row>
    <row r="42866" spans="8:13" s="28" customFormat="1" x14ac:dyDescent="0.2">
      <c r="H42866" s="12"/>
      <c r="J42866" s="29"/>
      <c r="K42866" s="45"/>
      <c r="L42866" s="45"/>
      <c r="M42866" s="45"/>
    </row>
    <row r="42867" spans="8:13" s="28" customFormat="1" x14ac:dyDescent="0.2">
      <c r="H42867" s="12"/>
      <c r="J42867" s="29"/>
      <c r="K42867" s="45"/>
      <c r="L42867" s="45"/>
      <c r="M42867" s="45"/>
    </row>
    <row r="42868" spans="8:13" s="28" customFormat="1" x14ac:dyDescent="0.2">
      <c r="H42868" s="12"/>
      <c r="J42868" s="29"/>
      <c r="K42868" s="45"/>
      <c r="L42868" s="45"/>
      <c r="M42868" s="45"/>
    </row>
    <row r="42869" spans="8:13" s="28" customFormat="1" x14ac:dyDescent="0.2">
      <c r="H42869" s="12"/>
      <c r="J42869" s="29"/>
      <c r="K42869" s="45"/>
      <c r="L42869" s="45"/>
      <c r="M42869" s="45"/>
    </row>
    <row r="42870" spans="8:13" s="28" customFormat="1" x14ac:dyDescent="0.2">
      <c r="H42870" s="12"/>
      <c r="J42870" s="29"/>
      <c r="K42870" s="45"/>
      <c r="L42870" s="45"/>
      <c r="M42870" s="45"/>
    </row>
    <row r="42871" spans="8:13" s="28" customFormat="1" x14ac:dyDescent="0.2">
      <c r="H42871" s="12"/>
      <c r="J42871" s="29"/>
      <c r="K42871" s="45"/>
      <c r="L42871" s="45"/>
      <c r="M42871" s="45"/>
    </row>
    <row r="42872" spans="8:13" s="28" customFormat="1" x14ac:dyDescent="0.2">
      <c r="H42872" s="12"/>
      <c r="J42872" s="29"/>
      <c r="K42872" s="45"/>
      <c r="L42872" s="45"/>
      <c r="M42872" s="45"/>
    </row>
    <row r="42873" spans="8:13" s="28" customFormat="1" x14ac:dyDescent="0.2">
      <c r="H42873" s="12"/>
      <c r="J42873" s="29"/>
      <c r="K42873" s="45"/>
      <c r="L42873" s="45"/>
      <c r="M42873" s="45"/>
    </row>
    <row r="42874" spans="8:13" s="28" customFormat="1" x14ac:dyDescent="0.2">
      <c r="H42874" s="12"/>
      <c r="J42874" s="29"/>
      <c r="K42874" s="45"/>
      <c r="L42874" s="45"/>
      <c r="M42874" s="45"/>
    </row>
    <row r="42875" spans="8:13" s="28" customFormat="1" x14ac:dyDescent="0.2">
      <c r="H42875" s="12"/>
      <c r="J42875" s="29"/>
      <c r="K42875" s="45"/>
      <c r="L42875" s="45"/>
      <c r="M42875" s="45"/>
    </row>
    <row r="42876" spans="8:13" s="28" customFormat="1" x14ac:dyDescent="0.2">
      <c r="H42876" s="12"/>
      <c r="J42876" s="29"/>
      <c r="K42876" s="45"/>
      <c r="L42876" s="45"/>
      <c r="M42876" s="45"/>
    </row>
    <row r="42877" spans="8:13" s="28" customFormat="1" x14ac:dyDescent="0.2">
      <c r="H42877" s="12"/>
      <c r="J42877" s="29"/>
      <c r="K42877" s="45"/>
      <c r="L42877" s="45"/>
      <c r="M42877" s="45"/>
    </row>
    <row r="42878" spans="8:13" s="28" customFormat="1" x14ac:dyDescent="0.2">
      <c r="H42878" s="12"/>
      <c r="J42878" s="29"/>
      <c r="K42878" s="45"/>
      <c r="L42878" s="45"/>
      <c r="M42878" s="45"/>
    </row>
    <row r="42879" spans="8:13" s="28" customFormat="1" x14ac:dyDescent="0.2">
      <c r="H42879" s="12"/>
      <c r="J42879" s="29"/>
      <c r="K42879" s="45"/>
      <c r="L42879" s="45"/>
      <c r="M42879" s="45"/>
    </row>
    <row r="42880" spans="8:13" s="28" customFormat="1" x14ac:dyDescent="0.2">
      <c r="H42880" s="12"/>
      <c r="J42880" s="29"/>
      <c r="K42880" s="45"/>
      <c r="L42880" s="45"/>
      <c r="M42880" s="45"/>
    </row>
    <row r="42881" spans="8:13" s="28" customFormat="1" x14ac:dyDescent="0.2">
      <c r="H42881" s="12"/>
      <c r="J42881" s="29"/>
      <c r="K42881" s="45"/>
      <c r="L42881" s="45"/>
      <c r="M42881" s="45"/>
    </row>
    <row r="42882" spans="8:13" s="28" customFormat="1" x14ac:dyDescent="0.2">
      <c r="H42882" s="12"/>
      <c r="J42882" s="29"/>
      <c r="K42882" s="45"/>
      <c r="L42882" s="45"/>
      <c r="M42882" s="45"/>
    </row>
    <row r="42883" spans="8:13" s="28" customFormat="1" x14ac:dyDescent="0.2">
      <c r="H42883" s="12"/>
      <c r="J42883" s="29"/>
      <c r="K42883" s="45"/>
      <c r="L42883" s="45"/>
      <c r="M42883" s="45"/>
    </row>
    <row r="42884" spans="8:13" s="28" customFormat="1" x14ac:dyDescent="0.2">
      <c r="H42884" s="12"/>
      <c r="J42884" s="29"/>
      <c r="K42884" s="45"/>
      <c r="L42884" s="45"/>
      <c r="M42884" s="45"/>
    </row>
    <row r="42885" spans="8:13" s="28" customFormat="1" x14ac:dyDescent="0.2">
      <c r="H42885" s="12"/>
      <c r="J42885" s="29"/>
      <c r="K42885" s="45"/>
      <c r="L42885" s="45"/>
      <c r="M42885" s="45"/>
    </row>
    <row r="42886" spans="8:13" s="28" customFormat="1" x14ac:dyDescent="0.2">
      <c r="H42886" s="12"/>
      <c r="J42886" s="29"/>
      <c r="K42886" s="45"/>
      <c r="L42886" s="45"/>
      <c r="M42886" s="45"/>
    </row>
    <row r="42887" spans="8:13" s="28" customFormat="1" x14ac:dyDescent="0.2">
      <c r="H42887" s="12"/>
      <c r="J42887" s="29"/>
      <c r="K42887" s="45"/>
      <c r="L42887" s="45"/>
      <c r="M42887" s="45"/>
    </row>
    <row r="42888" spans="8:13" s="28" customFormat="1" x14ac:dyDescent="0.2">
      <c r="H42888" s="12"/>
      <c r="J42888" s="29"/>
      <c r="K42888" s="45"/>
      <c r="L42888" s="45"/>
      <c r="M42888" s="45"/>
    </row>
    <row r="42889" spans="8:13" s="28" customFormat="1" x14ac:dyDescent="0.2">
      <c r="H42889" s="12"/>
      <c r="J42889" s="29"/>
      <c r="K42889" s="45"/>
      <c r="L42889" s="45"/>
      <c r="M42889" s="45"/>
    </row>
    <row r="42890" spans="8:13" s="28" customFormat="1" x14ac:dyDescent="0.2">
      <c r="H42890" s="12"/>
      <c r="J42890" s="29"/>
      <c r="K42890" s="45"/>
      <c r="L42890" s="45"/>
      <c r="M42890" s="45"/>
    </row>
    <row r="42891" spans="8:13" s="28" customFormat="1" x14ac:dyDescent="0.2">
      <c r="H42891" s="12"/>
      <c r="J42891" s="29"/>
      <c r="K42891" s="45"/>
      <c r="L42891" s="45"/>
      <c r="M42891" s="45"/>
    </row>
    <row r="42892" spans="8:13" s="28" customFormat="1" x14ac:dyDescent="0.2">
      <c r="H42892" s="12"/>
      <c r="J42892" s="29"/>
      <c r="K42892" s="45"/>
      <c r="L42892" s="45"/>
      <c r="M42892" s="45"/>
    </row>
    <row r="42893" spans="8:13" s="28" customFormat="1" x14ac:dyDescent="0.2">
      <c r="H42893" s="12"/>
      <c r="J42893" s="29"/>
      <c r="K42893" s="45"/>
      <c r="L42893" s="45"/>
      <c r="M42893" s="45"/>
    </row>
    <row r="42894" spans="8:13" s="28" customFormat="1" x14ac:dyDescent="0.2">
      <c r="H42894" s="12"/>
      <c r="J42894" s="29"/>
      <c r="K42894" s="45"/>
      <c r="L42894" s="45"/>
      <c r="M42894" s="45"/>
    </row>
    <row r="42895" spans="8:13" s="28" customFormat="1" x14ac:dyDescent="0.2">
      <c r="H42895" s="12"/>
      <c r="J42895" s="29"/>
      <c r="K42895" s="45"/>
      <c r="L42895" s="45"/>
      <c r="M42895" s="45"/>
    </row>
    <row r="42896" spans="8:13" s="28" customFormat="1" x14ac:dyDescent="0.2">
      <c r="H42896" s="12"/>
      <c r="J42896" s="29"/>
      <c r="K42896" s="45"/>
      <c r="L42896" s="45"/>
      <c r="M42896" s="45"/>
    </row>
    <row r="42897" spans="8:13" s="28" customFormat="1" x14ac:dyDescent="0.2">
      <c r="H42897" s="12"/>
      <c r="J42897" s="29"/>
      <c r="K42897" s="45"/>
      <c r="L42897" s="45"/>
      <c r="M42897" s="45"/>
    </row>
    <row r="42898" spans="8:13" s="28" customFormat="1" x14ac:dyDescent="0.2">
      <c r="H42898" s="12"/>
      <c r="J42898" s="29"/>
      <c r="K42898" s="45"/>
      <c r="L42898" s="45"/>
      <c r="M42898" s="45"/>
    </row>
    <row r="42899" spans="8:13" s="28" customFormat="1" x14ac:dyDescent="0.2">
      <c r="H42899" s="12"/>
      <c r="J42899" s="29"/>
      <c r="K42899" s="45"/>
      <c r="L42899" s="45"/>
      <c r="M42899" s="45"/>
    </row>
    <row r="42900" spans="8:13" s="28" customFormat="1" x14ac:dyDescent="0.2">
      <c r="H42900" s="12"/>
      <c r="J42900" s="29"/>
      <c r="K42900" s="45"/>
      <c r="L42900" s="45"/>
      <c r="M42900" s="45"/>
    </row>
    <row r="42901" spans="8:13" s="28" customFormat="1" x14ac:dyDescent="0.2">
      <c r="H42901" s="12"/>
      <c r="J42901" s="29"/>
      <c r="K42901" s="45"/>
      <c r="L42901" s="45"/>
      <c r="M42901" s="45"/>
    </row>
    <row r="42902" spans="8:13" s="28" customFormat="1" x14ac:dyDescent="0.2">
      <c r="H42902" s="12"/>
      <c r="J42902" s="29"/>
      <c r="K42902" s="45"/>
      <c r="L42902" s="45"/>
      <c r="M42902" s="45"/>
    </row>
    <row r="42903" spans="8:13" s="28" customFormat="1" x14ac:dyDescent="0.2">
      <c r="H42903" s="12"/>
      <c r="J42903" s="29"/>
      <c r="K42903" s="45"/>
      <c r="L42903" s="45"/>
      <c r="M42903" s="45"/>
    </row>
    <row r="42904" spans="8:13" s="28" customFormat="1" x14ac:dyDescent="0.2">
      <c r="H42904" s="12"/>
      <c r="J42904" s="29"/>
      <c r="K42904" s="45"/>
      <c r="L42904" s="45"/>
      <c r="M42904" s="45"/>
    </row>
    <row r="42905" spans="8:13" s="28" customFormat="1" x14ac:dyDescent="0.2">
      <c r="H42905" s="12"/>
      <c r="J42905" s="29"/>
      <c r="K42905" s="45"/>
      <c r="L42905" s="45"/>
      <c r="M42905" s="45"/>
    </row>
    <row r="42906" spans="8:13" s="28" customFormat="1" x14ac:dyDescent="0.2">
      <c r="H42906" s="12"/>
      <c r="J42906" s="29"/>
      <c r="K42906" s="45"/>
      <c r="L42906" s="45"/>
      <c r="M42906" s="45"/>
    </row>
    <row r="42907" spans="8:13" s="28" customFormat="1" x14ac:dyDescent="0.2">
      <c r="H42907" s="12"/>
      <c r="J42907" s="29"/>
      <c r="K42907" s="45"/>
      <c r="L42907" s="45"/>
      <c r="M42907" s="45"/>
    </row>
    <row r="42908" spans="8:13" s="28" customFormat="1" x14ac:dyDescent="0.2">
      <c r="H42908" s="12"/>
      <c r="J42908" s="29"/>
      <c r="K42908" s="45"/>
      <c r="L42908" s="45"/>
      <c r="M42908" s="45"/>
    </row>
    <row r="42909" spans="8:13" s="28" customFormat="1" x14ac:dyDescent="0.2">
      <c r="H42909" s="12"/>
      <c r="J42909" s="29"/>
      <c r="K42909" s="45"/>
      <c r="L42909" s="45"/>
      <c r="M42909" s="45"/>
    </row>
    <row r="42910" spans="8:13" s="28" customFormat="1" x14ac:dyDescent="0.2">
      <c r="H42910" s="12"/>
      <c r="J42910" s="29"/>
      <c r="K42910" s="45"/>
      <c r="L42910" s="45"/>
      <c r="M42910" s="45"/>
    </row>
    <row r="42911" spans="8:13" s="28" customFormat="1" x14ac:dyDescent="0.2">
      <c r="H42911" s="12"/>
      <c r="J42911" s="29"/>
      <c r="K42911" s="45"/>
      <c r="L42911" s="45"/>
      <c r="M42911" s="45"/>
    </row>
    <row r="42912" spans="8:13" s="28" customFormat="1" x14ac:dyDescent="0.2">
      <c r="H42912" s="12"/>
      <c r="J42912" s="29"/>
      <c r="K42912" s="45"/>
      <c r="L42912" s="45"/>
      <c r="M42912" s="45"/>
    </row>
    <row r="42913" spans="8:13" s="28" customFormat="1" x14ac:dyDescent="0.2">
      <c r="H42913" s="12"/>
      <c r="J42913" s="29"/>
      <c r="K42913" s="45"/>
      <c r="L42913" s="45"/>
      <c r="M42913" s="45"/>
    </row>
    <row r="42914" spans="8:13" s="28" customFormat="1" x14ac:dyDescent="0.2">
      <c r="H42914" s="12"/>
      <c r="J42914" s="29"/>
      <c r="K42914" s="45"/>
      <c r="L42914" s="45"/>
      <c r="M42914" s="45"/>
    </row>
    <row r="42915" spans="8:13" s="28" customFormat="1" x14ac:dyDescent="0.2">
      <c r="H42915" s="12"/>
      <c r="J42915" s="29"/>
      <c r="K42915" s="45"/>
      <c r="L42915" s="45"/>
      <c r="M42915" s="45"/>
    </row>
    <row r="42916" spans="8:13" s="28" customFormat="1" x14ac:dyDescent="0.2">
      <c r="H42916" s="12"/>
      <c r="J42916" s="29"/>
      <c r="K42916" s="45"/>
      <c r="L42916" s="45"/>
      <c r="M42916" s="45"/>
    </row>
    <row r="42917" spans="8:13" s="28" customFormat="1" x14ac:dyDescent="0.2">
      <c r="H42917" s="12"/>
      <c r="J42917" s="29"/>
      <c r="K42917" s="45"/>
      <c r="L42917" s="45"/>
      <c r="M42917" s="45"/>
    </row>
    <row r="42918" spans="8:13" s="28" customFormat="1" x14ac:dyDescent="0.2">
      <c r="H42918" s="12"/>
      <c r="J42918" s="29"/>
      <c r="K42918" s="45"/>
      <c r="L42918" s="45"/>
      <c r="M42918" s="45"/>
    </row>
    <row r="42919" spans="8:13" s="28" customFormat="1" x14ac:dyDescent="0.2">
      <c r="H42919" s="12"/>
      <c r="J42919" s="29"/>
      <c r="K42919" s="45"/>
      <c r="L42919" s="45"/>
      <c r="M42919" s="45"/>
    </row>
    <row r="42920" spans="8:13" s="28" customFormat="1" x14ac:dyDescent="0.2">
      <c r="H42920" s="12"/>
      <c r="J42920" s="29"/>
      <c r="K42920" s="45"/>
      <c r="L42920" s="45"/>
      <c r="M42920" s="45"/>
    </row>
    <row r="42921" spans="8:13" s="28" customFormat="1" x14ac:dyDescent="0.2">
      <c r="H42921" s="12"/>
      <c r="J42921" s="29"/>
      <c r="K42921" s="45"/>
      <c r="L42921" s="45"/>
      <c r="M42921" s="45"/>
    </row>
    <row r="42922" spans="8:13" s="28" customFormat="1" x14ac:dyDescent="0.2">
      <c r="H42922" s="12"/>
      <c r="J42922" s="29"/>
      <c r="K42922" s="45"/>
      <c r="L42922" s="45"/>
      <c r="M42922" s="45"/>
    </row>
    <row r="42923" spans="8:13" s="28" customFormat="1" x14ac:dyDescent="0.2">
      <c r="H42923" s="12"/>
      <c r="J42923" s="29"/>
      <c r="K42923" s="45"/>
      <c r="L42923" s="45"/>
      <c r="M42923" s="45"/>
    </row>
    <row r="42924" spans="8:13" s="28" customFormat="1" x14ac:dyDescent="0.2">
      <c r="H42924" s="12"/>
      <c r="J42924" s="29"/>
      <c r="K42924" s="45"/>
      <c r="L42924" s="45"/>
      <c r="M42924" s="45"/>
    </row>
    <row r="42925" spans="8:13" s="28" customFormat="1" x14ac:dyDescent="0.2">
      <c r="H42925" s="12"/>
      <c r="J42925" s="29"/>
      <c r="K42925" s="45"/>
      <c r="L42925" s="45"/>
      <c r="M42925" s="45"/>
    </row>
    <row r="42926" spans="8:13" s="28" customFormat="1" x14ac:dyDescent="0.2">
      <c r="H42926" s="12"/>
      <c r="J42926" s="29"/>
      <c r="K42926" s="45"/>
      <c r="L42926" s="45"/>
      <c r="M42926" s="45"/>
    </row>
    <row r="42927" spans="8:13" s="28" customFormat="1" x14ac:dyDescent="0.2">
      <c r="H42927" s="12"/>
      <c r="J42927" s="29"/>
      <c r="K42927" s="45"/>
      <c r="L42927" s="45"/>
      <c r="M42927" s="45"/>
    </row>
    <row r="42928" spans="8:13" s="28" customFormat="1" x14ac:dyDescent="0.2">
      <c r="H42928" s="12"/>
      <c r="J42928" s="29"/>
      <c r="K42928" s="45"/>
      <c r="L42928" s="45"/>
      <c r="M42928" s="45"/>
    </row>
    <row r="42929" spans="8:13" s="28" customFormat="1" x14ac:dyDescent="0.2">
      <c r="H42929" s="12"/>
      <c r="J42929" s="29"/>
      <c r="K42929" s="45"/>
      <c r="L42929" s="45"/>
      <c r="M42929" s="45"/>
    </row>
    <row r="42930" spans="8:13" s="28" customFormat="1" x14ac:dyDescent="0.2">
      <c r="H42930" s="12"/>
      <c r="J42930" s="29"/>
      <c r="K42930" s="45"/>
      <c r="L42930" s="45"/>
      <c r="M42930" s="45"/>
    </row>
    <row r="42931" spans="8:13" s="28" customFormat="1" x14ac:dyDescent="0.2">
      <c r="H42931" s="12"/>
      <c r="J42931" s="29"/>
      <c r="K42931" s="45"/>
      <c r="L42931" s="45"/>
      <c r="M42931" s="45"/>
    </row>
    <row r="42932" spans="8:13" s="28" customFormat="1" x14ac:dyDescent="0.2">
      <c r="H42932" s="12"/>
      <c r="J42932" s="29"/>
      <c r="K42932" s="45"/>
      <c r="L42932" s="45"/>
      <c r="M42932" s="45"/>
    </row>
    <row r="42933" spans="8:13" s="28" customFormat="1" x14ac:dyDescent="0.2">
      <c r="H42933" s="12"/>
      <c r="J42933" s="29"/>
      <c r="K42933" s="45"/>
      <c r="L42933" s="45"/>
      <c r="M42933" s="45"/>
    </row>
    <row r="42934" spans="8:13" s="28" customFormat="1" x14ac:dyDescent="0.2">
      <c r="H42934" s="12"/>
      <c r="J42934" s="29"/>
      <c r="K42934" s="45"/>
      <c r="L42934" s="45"/>
      <c r="M42934" s="45"/>
    </row>
    <row r="42935" spans="8:13" s="28" customFormat="1" x14ac:dyDescent="0.2">
      <c r="H42935" s="12"/>
      <c r="J42935" s="29"/>
      <c r="K42935" s="45"/>
      <c r="L42935" s="45"/>
      <c r="M42935" s="45"/>
    </row>
    <row r="42936" spans="8:13" s="28" customFormat="1" x14ac:dyDescent="0.2">
      <c r="H42936" s="12"/>
      <c r="J42936" s="29"/>
      <c r="K42936" s="45"/>
      <c r="L42936" s="45"/>
      <c r="M42936" s="45"/>
    </row>
    <row r="42937" spans="8:13" s="28" customFormat="1" x14ac:dyDescent="0.2">
      <c r="H42937" s="12"/>
      <c r="J42937" s="29"/>
      <c r="K42937" s="45"/>
      <c r="L42937" s="45"/>
      <c r="M42937" s="45"/>
    </row>
    <row r="42938" spans="8:13" s="28" customFormat="1" x14ac:dyDescent="0.2">
      <c r="H42938" s="12"/>
      <c r="J42938" s="29"/>
      <c r="K42938" s="45"/>
      <c r="L42938" s="45"/>
      <c r="M42938" s="45"/>
    </row>
    <row r="42939" spans="8:13" s="28" customFormat="1" x14ac:dyDescent="0.2">
      <c r="H42939" s="12"/>
      <c r="J42939" s="29"/>
      <c r="K42939" s="45"/>
      <c r="L42939" s="45"/>
      <c r="M42939" s="45"/>
    </row>
    <row r="42940" spans="8:13" s="28" customFormat="1" x14ac:dyDescent="0.2">
      <c r="H42940" s="12"/>
      <c r="J42940" s="29"/>
      <c r="K42940" s="45"/>
      <c r="L42940" s="45"/>
      <c r="M42940" s="45"/>
    </row>
    <row r="42941" spans="8:13" s="28" customFormat="1" x14ac:dyDescent="0.2">
      <c r="H42941" s="12"/>
      <c r="J42941" s="29"/>
      <c r="K42941" s="45"/>
      <c r="L42941" s="45"/>
      <c r="M42941" s="45"/>
    </row>
    <row r="42942" spans="8:13" s="28" customFormat="1" x14ac:dyDescent="0.2">
      <c r="H42942" s="12"/>
      <c r="J42942" s="29"/>
      <c r="K42942" s="45"/>
      <c r="L42942" s="45"/>
      <c r="M42942" s="45"/>
    </row>
    <row r="42943" spans="8:13" s="28" customFormat="1" x14ac:dyDescent="0.2">
      <c r="H42943" s="12"/>
      <c r="J42943" s="29"/>
      <c r="K42943" s="45"/>
      <c r="L42943" s="45"/>
      <c r="M42943" s="45"/>
    </row>
    <row r="42944" spans="8:13" s="28" customFormat="1" x14ac:dyDescent="0.2">
      <c r="H42944" s="12"/>
      <c r="J42944" s="29"/>
      <c r="K42944" s="45"/>
      <c r="L42944" s="45"/>
      <c r="M42944" s="45"/>
    </row>
    <row r="42945" spans="8:13" s="28" customFormat="1" x14ac:dyDescent="0.2">
      <c r="H42945" s="12"/>
      <c r="J42945" s="29"/>
      <c r="K42945" s="45"/>
      <c r="L42945" s="45"/>
      <c r="M42945" s="45"/>
    </row>
    <row r="42946" spans="8:13" s="28" customFormat="1" x14ac:dyDescent="0.2">
      <c r="H42946" s="12"/>
      <c r="J42946" s="29"/>
      <c r="K42946" s="45"/>
      <c r="L42946" s="45"/>
      <c r="M42946" s="45"/>
    </row>
    <row r="42947" spans="8:13" s="28" customFormat="1" x14ac:dyDescent="0.2">
      <c r="H42947" s="12"/>
      <c r="J42947" s="29"/>
      <c r="K42947" s="45"/>
      <c r="L42947" s="45"/>
      <c r="M42947" s="45"/>
    </row>
    <row r="42948" spans="8:13" s="28" customFormat="1" x14ac:dyDescent="0.2">
      <c r="H42948" s="12"/>
      <c r="J42948" s="29"/>
      <c r="K42948" s="45"/>
      <c r="L42948" s="45"/>
      <c r="M42948" s="45"/>
    </row>
    <row r="42949" spans="8:13" s="28" customFormat="1" x14ac:dyDescent="0.2">
      <c r="H42949" s="12"/>
      <c r="J42949" s="29"/>
      <c r="K42949" s="45"/>
      <c r="L42949" s="45"/>
      <c r="M42949" s="45"/>
    </row>
    <row r="42950" spans="8:13" s="28" customFormat="1" x14ac:dyDescent="0.2">
      <c r="H42950" s="12"/>
      <c r="J42950" s="29"/>
      <c r="K42950" s="45"/>
      <c r="L42950" s="45"/>
      <c r="M42950" s="45"/>
    </row>
    <row r="42951" spans="8:13" s="28" customFormat="1" x14ac:dyDescent="0.2">
      <c r="H42951" s="12"/>
      <c r="J42951" s="29"/>
      <c r="K42951" s="45"/>
      <c r="L42951" s="45"/>
      <c r="M42951" s="45"/>
    </row>
    <row r="42952" spans="8:13" s="28" customFormat="1" x14ac:dyDescent="0.2">
      <c r="H42952" s="12"/>
      <c r="J42952" s="29"/>
      <c r="K42952" s="45"/>
      <c r="L42952" s="45"/>
      <c r="M42952" s="45"/>
    </row>
    <row r="42953" spans="8:13" s="28" customFormat="1" x14ac:dyDescent="0.2">
      <c r="H42953" s="12"/>
      <c r="J42953" s="29"/>
      <c r="K42953" s="45"/>
      <c r="L42953" s="45"/>
      <c r="M42953" s="45"/>
    </row>
    <row r="42954" spans="8:13" s="28" customFormat="1" x14ac:dyDescent="0.2">
      <c r="H42954" s="12"/>
      <c r="J42954" s="29"/>
      <c r="K42954" s="45"/>
      <c r="L42954" s="45"/>
      <c r="M42954" s="45"/>
    </row>
    <row r="42955" spans="8:13" s="28" customFormat="1" x14ac:dyDescent="0.2">
      <c r="H42955" s="12"/>
      <c r="J42955" s="29"/>
      <c r="K42955" s="45"/>
      <c r="L42955" s="45"/>
      <c r="M42955" s="45"/>
    </row>
    <row r="42956" spans="8:13" s="28" customFormat="1" x14ac:dyDescent="0.2">
      <c r="H42956" s="12"/>
      <c r="J42956" s="29"/>
      <c r="K42956" s="45"/>
      <c r="L42956" s="45"/>
      <c r="M42956" s="45"/>
    </row>
    <row r="42957" spans="8:13" s="28" customFormat="1" x14ac:dyDescent="0.2">
      <c r="H42957" s="12"/>
      <c r="J42957" s="29"/>
      <c r="K42957" s="45"/>
      <c r="L42957" s="45"/>
      <c r="M42957" s="45"/>
    </row>
    <row r="42958" spans="8:13" s="28" customFormat="1" x14ac:dyDescent="0.2">
      <c r="H42958" s="12"/>
      <c r="J42958" s="29"/>
      <c r="K42958" s="45"/>
      <c r="L42958" s="45"/>
      <c r="M42958" s="45"/>
    </row>
    <row r="42959" spans="8:13" s="28" customFormat="1" x14ac:dyDescent="0.2">
      <c r="H42959" s="12"/>
      <c r="J42959" s="29"/>
      <c r="K42959" s="45"/>
      <c r="L42959" s="45"/>
      <c r="M42959" s="45"/>
    </row>
    <row r="42960" spans="8:13" s="28" customFormat="1" x14ac:dyDescent="0.2">
      <c r="H42960" s="12"/>
      <c r="J42960" s="29"/>
      <c r="K42960" s="45"/>
      <c r="L42960" s="45"/>
      <c r="M42960" s="45"/>
    </row>
    <row r="42961" spans="8:13" s="28" customFormat="1" x14ac:dyDescent="0.2">
      <c r="H42961" s="12"/>
      <c r="J42961" s="29"/>
      <c r="K42961" s="45"/>
      <c r="L42961" s="45"/>
      <c r="M42961" s="45"/>
    </row>
    <row r="42962" spans="8:13" s="28" customFormat="1" x14ac:dyDescent="0.2">
      <c r="H42962" s="12"/>
      <c r="J42962" s="29"/>
      <c r="K42962" s="45"/>
      <c r="L42962" s="45"/>
      <c r="M42962" s="45"/>
    </row>
    <row r="42963" spans="8:13" s="28" customFormat="1" x14ac:dyDescent="0.2">
      <c r="H42963" s="12"/>
      <c r="J42963" s="29"/>
      <c r="K42963" s="45"/>
      <c r="L42963" s="45"/>
      <c r="M42963" s="45"/>
    </row>
    <row r="42964" spans="8:13" s="28" customFormat="1" x14ac:dyDescent="0.2">
      <c r="H42964" s="12"/>
      <c r="J42964" s="29"/>
      <c r="K42964" s="45"/>
      <c r="L42964" s="45"/>
      <c r="M42964" s="45"/>
    </row>
    <row r="42965" spans="8:13" s="28" customFormat="1" x14ac:dyDescent="0.2">
      <c r="H42965" s="12"/>
      <c r="J42965" s="29"/>
      <c r="K42965" s="45"/>
      <c r="L42965" s="45"/>
      <c r="M42965" s="45"/>
    </row>
    <row r="42966" spans="8:13" s="28" customFormat="1" x14ac:dyDescent="0.2">
      <c r="H42966" s="12"/>
      <c r="J42966" s="29"/>
      <c r="K42966" s="45"/>
      <c r="L42966" s="45"/>
      <c r="M42966" s="45"/>
    </row>
    <row r="42967" spans="8:13" s="28" customFormat="1" x14ac:dyDescent="0.2">
      <c r="H42967" s="12"/>
      <c r="J42967" s="29"/>
      <c r="K42967" s="45"/>
      <c r="L42967" s="45"/>
      <c r="M42967" s="45"/>
    </row>
    <row r="42968" spans="8:13" s="28" customFormat="1" x14ac:dyDescent="0.2">
      <c r="H42968" s="12"/>
      <c r="J42968" s="29"/>
      <c r="K42968" s="45"/>
      <c r="L42968" s="45"/>
      <c r="M42968" s="45"/>
    </row>
    <row r="42969" spans="8:13" s="28" customFormat="1" x14ac:dyDescent="0.2">
      <c r="H42969" s="12"/>
      <c r="J42969" s="29"/>
      <c r="K42969" s="45"/>
      <c r="L42969" s="45"/>
      <c r="M42969" s="45"/>
    </row>
    <row r="42970" spans="8:13" s="28" customFormat="1" x14ac:dyDescent="0.2">
      <c r="H42970" s="12"/>
      <c r="J42970" s="29"/>
      <c r="K42970" s="45"/>
      <c r="L42970" s="45"/>
      <c r="M42970" s="45"/>
    </row>
    <row r="42971" spans="8:13" s="28" customFormat="1" x14ac:dyDescent="0.2">
      <c r="H42971" s="12"/>
      <c r="J42971" s="29"/>
      <c r="K42971" s="45"/>
      <c r="L42971" s="45"/>
      <c r="M42971" s="45"/>
    </row>
    <row r="42972" spans="8:13" s="28" customFormat="1" x14ac:dyDescent="0.2">
      <c r="H42972" s="12"/>
      <c r="J42972" s="29"/>
      <c r="K42972" s="45"/>
      <c r="L42972" s="45"/>
      <c r="M42972" s="45"/>
    </row>
    <row r="42973" spans="8:13" s="28" customFormat="1" x14ac:dyDescent="0.2">
      <c r="H42973" s="12"/>
      <c r="J42973" s="29"/>
      <c r="K42973" s="45"/>
      <c r="L42973" s="45"/>
      <c r="M42973" s="45"/>
    </row>
    <row r="42974" spans="8:13" s="28" customFormat="1" x14ac:dyDescent="0.2">
      <c r="H42974" s="12"/>
      <c r="J42974" s="29"/>
      <c r="K42974" s="45"/>
      <c r="L42974" s="45"/>
      <c r="M42974" s="45"/>
    </row>
    <row r="42975" spans="8:13" s="28" customFormat="1" x14ac:dyDescent="0.2">
      <c r="H42975" s="12"/>
      <c r="J42975" s="29"/>
      <c r="K42975" s="45"/>
      <c r="L42975" s="45"/>
      <c r="M42975" s="45"/>
    </row>
    <row r="42976" spans="8:13" s="28" customFormat="1" x14ac:dyDescent="0.2">
      <c r="H42976" s="12"/>
      <c r="J42976" s="29"/>
      <c r="K42976" s="45"/>
      <c r="L42976" s="45"/>
      <c r="M42976" s="45"/>
    </row>
    <row r="42977" spans="8:13" s="28" customFormat="1" x14ac:dyDescent="0.2">
      <c r="H42977" s="12"/>
      <c r="J42977" s="29"/>
      <c r="K42977" s="45"/>
      <c r="L42977" s="45"/>
      <c r="M42977" s="45"/>
    </row>
    <row r="42978" spans="8:13" s="28" customFormat="1" x14ac:dyDescent="0.2">
      <c r="H42978" s="12"/>
      <c r="J42978" s="29"/>
      <c r="K42978" s="45"/>
      <c r="L42978" s="45"/>
      <c r="M42978" s="45"/>
    </row>
    <row r="42979" spans="8:13" s="28" customFormat="1" x14ac:dyDescent="0.2">
      <c r="H42979" s="12"/>
      <c r="J42979" s="29"/>
      <c r="K42979" s="45"/>
      <c r="L42979" s="45"/>
      <c r="M42979" s="45"/>
    </row>
    <row r="42980" spans="8:13" s="28" customFormat="1" x14ac:dyDescent="0.2">
      <c r="H42980" s="12"/>
      <c r="J42980" s="29"/>
      <c r="K42980" s="45"/>
      <c r="L42980" s="45"/>
      <c r="M42980" s="45"/>
    </row>
    <row r="42981" spans="8:13" s="28" customFormat="1" x14ac:dyDescent="0.2">
      <c r="H42981" s="12"/>
      <c r="J42981" s="29"/>
      <c r="K42981" s="45"/>
      <c r="L42981" s="45"/>
      <c r="M42981" s="45"/>
    </row>
    <row r="42982" spans="8:13" s="28" customFormat="1" x14ac:dyDescent="0.2">
      <c r="H42982" s="12"/>
      <c r="J42982" s="29"/>
      <c r="K42982" s="45"/>
      <c r="L42982" s="45"/>
      <c r="M42982" s="45"/>
    </row>
    <row r="42983" spans="8:13" s="28" customFormat="1" x14ac:dyDescent="0.2">
      <c r="H42983" s="12"/>
      <c r="J42983" s="29"/>
      <c r="K42983" s="45"/>
      <c r="L42983" s="45"/>
      <c r="M42983" s="45"/>
    </row>
    <row r="42984" spans="8:13" s="28" customFormat="1" x14ac:dyDescent="0.2">
      <c r="H42984" s="12"/>
      <c r="J42984" s="29"/>
      <c r="K42984" s="45"/>
      <c r="L42984" s="45"/>
      <c r="M42984" s="45"/>
    </row>
    <row r="42985" spans="8:13" s="28" customFormat="1" x14ac:dyDescent="0.2">
      <c r="H42985" s="12"/>
      <c r="J42985" s="29"/>
      <c r="K42985" s="45"/>
      <c r="L42985" s="45"/>
      <c r="M42985" s="45"/>
    </row>
    <row r="42986" spans="8:13" s="28" customFormat="1" x14ac:dyDescent="0.2">
      <c r="H42986" s="12"/>
      <c r="J42986" s="29"/>
      <c r="K42986" s="45"/>
      <c r="L42986" s="45"/>
      <c r="M42986" s="45"/>
    </row>
    <row r="42987" spans="8:13" s="28" customFormat="1" x14ac:dyDescent="0.2">
      <c r="H42987" s="12"/>
      <c r="J42987" s="29"/>
      <c r="K42987" s="45"/>
      <c r="L42987" s="45"/>
      <c r="M42987" s="45"/>
    </row>
    <row r="42988" spans="8:13" s="28" customFormat="1" x14ac:dyDescent="0.2">
      <c r="H42988" s="12"/>
      <c r="J42988" s="29"/>
      <c r="K42988" s="45"/>
      <c r="L42988" s="45"/>
      <c r="M42988" s="45"/>
    </row>
    <row r="42989" spans="8:13" s="28" customFormat="1" x14ac:dyDescent="0.2">
      <c r="H42989" s="12"/>
      <c r="J42989" s="29"/>
      <c r="K42989" s="45"/>
      <c r="L42989" s="45"/>
      <c r="M42989" s="45"/>
    </row>
    <row r="42990" spans="8:13" s="28" customFormat="1" x14ac:dyDescent="0.2">
      <c r="H42990" s="12"/>
      <c r="J42990" s="29"/>
      <c r="K42990" s="45"/>
      <c r="L42990" s="45"/>
      <c r="M42990" s="45"/>
    </row>
    <row r="42991" spans="8:13" s="28" customFormat="1" x14ac:dyDescent="0.2">
      <c r="H42991" s="12"/>
      <c r="J42991" s="29"/>
      <c r="K42991" s="45"/>
      <c r="L42991" s="45"/>
      <c r="M42991" s="45"/>
    </row>
    <row r="42992" spans="8:13" s="28" customFormat="1" x14ac:dyDescent="0.2">
      <c r="H42992" s="12"/>
      <c r="J42992" s="29"/>
      <c r="K42992" s="45"/>
      <c r="L42992" s="45"/>
      <c r="M42992" s="45"/>
    </row>
    <row r="42993" spans="8:13" s="28" customFormat="1" x14ac:dyDescent="0.2">
      <c r="H42993" s="12"/>
      <c r="J42993" s="29"/>
      <c r="K42993" s="45"/>
      <c r="L42993" s="45"/>
      <c r="M42993" s="45"/>
    </row>
    <row r="42994" spans="8:13" s="28" customFormat="1" x14ac:dyDescent="0.2">
      <c r="H42994" s="12"/>
      <c r="J42994" s="29"/>
      <c r="K42994" s="45"/>
      <c r="L42994" s="45"/>
      <c r="M42994" s="45"/>
    </row>
    <row r="42995" spans="8:13" s="28" customFormat="1" x14ac:dyDescent="0.2">
      <c r="H42995" s="12"/>
      <c r="J42995" s="29"/>
      <c r="K42995" s="45"/>
      <c r="L42995" s="45"/>
      <c r="M42995" s="45"/>
    </row>
    <row r="42996" spans="8:13" s="28" customFormat="1" x14ac:dyDescent="0.2">
      <c r="H42996" s="12"/>
      <c r="J42996" s="29"/>
      <c r="K42996" s="45"/>
      <c r="L42996" s="45"/>
      <c r="M42996" s="45"/>
    </row>
    <row r="42997" spans="8:13" s="28" customFormat="1" x14ac:dyDescent="0.2">
      <c r="H42997" s="12"/>
      <c r="J42997" s="29"/>
      <c r="K42997" s="45"/>
      <c r="L42997" s="45"/>
      <c r="M42997" s="45"/>
    </row>
    <row r="42998" spans="8:13" s="28" customFormat="1" x14ac:dyDescent="0.2">
      <c r="H42998" s="12"/>
      <c r="J42998" s="29"/>
      <c r="K42998" s="45"/>
      <c r="L42998" s="45"/>
      <c r="M42998" s="45"/>
    </row>
    <row r="42999" spans="8:13" s="28" customFormat="1" x14ac:dyDescent="0.2">
      <c r="H42999" s="12"/>
      <c r="J42999" s="29"/>
      <c r="K42999" s="45"/>
      <c r="L42999" s="45"/>
      <c r="M42999" s="45"/>
    </row>
    <row r="43000" spans="8:13" s="28" customFormat="1" x14ac:dyDescent="0.2">
      <c r="H43000" s="12"/>
      <c r="J43000" s="29"/>
      <c r="K43000" s="45"/>
      <c r="L43000" s="45"/>
      <c r="M43000" s="45"/>
    </row>
    <row r="43001" spans="8:13" s="28" customFormat="1" x14ac:dyDescent="0.2">
      <c r="H43001" s="12"/>
      <c r="J43001" s="29"/>
      <c r="K43001" s="45"/>
      <c r="L43001" s="45"/>
      <c r="M43001" s="45"/>
    </row>
    <row r="43002" spans="8:13" s="28" customFormat="1" x14ac:dyDescent="0.2">
      <c r="H43002" s="12"/>
      <c r="J43002" s="29"/>
      <c r="K43002" s="45"/>
      <c r="L43002" s="45"/>
      <c r="M43002" s="45"/>
    </row>
    <row r="43003" spans="8:13" s="28" customFormat="1" x14ac:dyDescent="0.2">
      <c r="H43003" s="12"/>
      <c r="J43003" s="29"/>
      <c r="K43003" s="45"/>
      <c r="L43003" s="45"/>
      <c r="M43003" s="45"/>
    </row>
    <row r="43004" spans="8:13" s="28" customFormat="1" x14ac:dyDescent="0.2">
      <c r="H43004" s="12"/>
      <c r="J43004" s="29"/>
      <c r="K43004" s="45"/>
      <c r="L43004" s="45"/>
      <c r="M43004" s="45"/>
    </row>
    <row r="43005" spans="8:13" s="28" customFormat="1" x14ac:dyDescent="0.2">
      <c r="H43005" s="12"/>
      <c r="J43005" s="29"/>
      <c r="K43005" s="45"/>
      <c r="L43005" s="45"/>
      <c r="M43005" s="45"/>
    </row>
    <row r="43006" spans="8:13" s="28" customFormat="1" x14ac:dyDescent="0.2">
      <c r="H43006" s="12"/>
      <c r="J43006" s="29"/>
      <c r="K43006" s="45"/>
      <c r="L43006" s="45"/>
      <c r="M43006" s="45"/>
    </row>
    <row r="43007" spans="8:13" s="28" customFormat="1" x14ac:dyDescent="0.2">
      <c r="H43007" s="12"/>
      <c r="J43007" s="29"/>
      <c r="K43007" s="45"/>
      <c r="L43007" s="45"/>
      <c r="M43007" s="45"/>
    </row>
    <row r="43008" spans="8:13" s="28" customFormat="1" x14ac:dyDescent="0.2">
      <c r="H43008" s="12"/>
      <c r="J43008" s="29"/>
      <c r="K43008" s="45"/>
      <c r="L43008" s="45"/>
      <c r="M43008" s="45"/>
    </row>
    <row r="43009" spans="8:13" s="28" customFormat="1" x14ac:dyDescent="0.2">
      <c r="H43009" s="12"/>
      <c r="J43009" s="29"/>
      <c r="K43009" s="45"/>
      <c r="L43009" s="45"/>
      <c r="M43009" s="45"/>
    </row>
    <row r="43010" spans="8:13" s="28" customFormat="1" x14ac:dyDescent="0.2">
      <c r="H43010" s="12"/>
      <c r="J43010" s="29"/>
      <c r="K43010" s="45"/>
      <c r="L43010" s="45"/>
      <c r="M43010" s="45"/>
    </row>
    <row r="43011" spans="8:13" s="28" customFormat="1" x14ac:dyDescent="0.2">
      <c r="H43011" s="12"/>
      <c r="J43011" s="29"/>
      <c r="K43011" s="45"/>
      <c r="L43011" s="45"/>
      <c r="M43011" s="45"/>
    </row>
    <row r="43012" spans="8:13" s="28" customFormat="1" x14ac:dyDescent="0.2">
      <c r="H43012" s="12"/>
      <c r="J43012" s="29"/>
      <c r="K43012" s="45"/>
      <c r="L43012" s="45"/>
      <c r="M43012" s="45"/>
    </row>
    <row r="43013" spans="8:13" s="28" customFormat="1" x14ac:dyDescent="0.2">
      <c r="H43013" s="12"/>
      <c r="J43013" s="29"/>
      <c r="K43013" s="45"/>
      <c r="L43013" s="45"/>
      <c r="M43013" s="45"/>
    </row>
    <row r="43014" spans="8:13" s="28" customFormat="1" x14ac:dyDescent="0.2">
      <c r="H43014" s="12"/>
      <c r="J43014" s="29"/>
      <c r="K43014" s="45"/>
      <c r="L43014" s="45"/>
      <c r="M43014" s="45"/>
    </row>
    <row r="43015" spans="8:13" s="28" customFormat="1" x14ac:dyDescent="0.2">
      <c r="H43015" s="12"/>
      <c r="J43015" s="29"/>
      <c r="K43015" s="45"/>
      <c r="L43015" s="45"/>
      <c r="M43015" s="45"/>
    </row>
    <row r="43016" spans="8:13" s="28" customFormat="1" x14ac:dyDescent="0.2">
      <c r="H43016" s="12"/>
      <c r="J43016" s="29"/>
      <c r="K43016" s="45"/>
      <c r="L43016" s="45"/>
      <c r="M43016" s="45"/>
    </row>
    <row r="43017" spans="8:13" s="28" customFormat="1" x14ac:dyDescent="0.2">
      <c r="H43017" s="12"/>
      <c r="J43017" s="29"/>
      <c r="K43017" s="45"/>
      <c r="L43017" s="45"/>
      <c r="M43017" s="45"/>
    </row>
    <row r="43018" spans="8:13" s="28" customFormat="1" x14ac:dyDescent="0.2">
      <c r="H43018" s="12"/>
      <c r="J43018" s="29"/>
      <c r="K43018" s="45"/>
      <c r="L43018" s="45"/>
      <c r="M43018" s="45"/>
    </row>
    <row r="43019" spans="8:13" s="28" customFormat="1" x14ac:dyDescent="0.2">
      <c r="H43019" s="12"/>
      <c r="J43019" s="29"/>
      <c r="K43019" s="45"/>
      <c r="L43019" s="45"/>
      <c r="M43019" s="45"/>
    </row>
    <row r="43020" spans="8:13" s="28" customFormat="1" x14ac:dyDescent="0.2">
      <c r="H43020" s="12"/>
      <c r="J43020" s="29"/>
      <c r="K43020" s="45"/>
      <c r="L43020" s="45"/>
      <c r="M43020" s="45"/>
    </row>
    <row r="43021" spans="8:13" s="28" customFormat="1" x14ac:dyDescent="0.2">
      <c r="H43021" s="12"/>
      <c r="J43021" s="29"/>
      <c r="K43021" s="45"/>
      <c r="L43021" s="45"/>
      <c r="M43021" s="45"/>
    </row>
    <row r="43022" spans="8:13" s="28" customFormat="1" x14ac:dyDescent="0.2">
      <c r="H43022" s="12"/>
      <c r="J43022" s="29"/>
      <c r="K43022" s="45"/>
      <c r="L43022" s="45"/>
      <c r="M43022" s="45"/>
    </row>
    <row r="43023" spans="8:13" s="28" customFormat="1" x14ac:dyDescent="0.2">
      <c r="H43023" s="12"/>
      <c r="J43023" s="29"/>
      <c r="K43023" s="45"/>
      <c r="L43023" s="45"/>
      <c r="M43023" s="45"/>
    </row>
    <row r="43024" spans="8:13" s="28" customFormat="1" x14ac:dyDescent="0.2">
      <c r="H43024" s="12"/>
      <c r="J43024" s="29"/>
      <c r="K43024" s="45"/>
      <c r="L43024" s="45"/>
      <c r="M43024" s="45"/>
    </row>
    <row r="43025" spans="8:13" s="28" customFormat="1" x14ac:dyDescent="0.2">
      <c r="H43025" s="12"/>
      <c r="J43025" s="29"/>
      <c r="K43025" s="45"/>
      <c r="L43025" s="45"/>
      <c r="M43025" s="45"/>
    </row>
    <row r="43026" spans="8:13" s="28" customFormat="1" x14ac:dyDescent="0.2">
      <c r="H43026" s="12"/>
      <c r="J43026" s="29"/>
      <c r="K43026" s="45"/>
      <c r="L43026" s="45"/>
      <c r="M43026" s="45"/>
    </row>
    <row r="43027" spans="8:13" s="28" customFormat="1" x14ac:dyDescent="0.2">
      <c r="H43027" s="12"/>
      <c r="J43027" s="29"/>
      <c r="K43027" s="45"/>
      <c r="L43027" s="45"/>
      <c r="M43027" s="45"/>
    </row>
    <row r="43028" spans="8:13" s="28" customFormat="1" x14ac:dyDescent="0.2">
      <c r="H43028" s="12"/>
      <c r="J43028" s="29"/>
      <c r="K43028" s="45"/>
      <c r="L43028" s="45"/>
      <c r="M43028" s="45"/>
    </row>
    <row r="43029" spans="8:13" s="28" customFormat="1" x14ac:dyDescent="0.2">
      <c r="H43029" s="12"/>
      <c r="J43029" s="29"/>
      <c r="K43029" s="45"/>
      <c r="L43029" s="45"/>
      <c r="M43029" s="45"/>
    </row>
    <row r="43030" spans="8:13" s="28" customFormat="1" x14ac:dyDescent="0.2">
      <c r="H43030" s="12"/>
      <c r="J43030" s="29"/>
      <c r="K43030" s="45"/>
      <c r="L43030" s="45"/>
      <c r="M43030" s="45"/>
    </row>
    <row r="43031" spans="8:13" s="28" customFormat="1" x14ac:dyDescent="0.2">
      <c r="H43031" s="12"/>
      <c r="J43031" s="29"/>
      <c r="K43031" s="45"/>
      <c r="L43031" s="45"/>
      <c r="M43031" s="45"/>
    </row>
    <row r="43032" spans="8:13" s="28" customFormat="1" x14ac:dyDescent="0.2">
      <c r="H43032" s="12"/>
      <c r="J43032" s="29"/>
      <c r="K43032" s="45"/>
      <c r="L43032" s="45"/>
      <c r="M43032" s="45"/>
    </row>
    <row r="43033" spans="8:13" s="28" customFormat="1" x14ac:dyDescent="0.2">
      <c r="H43033" s="12"/>
      <c r="J43033" s="29"/>
      <c r="K43033" s="45"/>
      <c r="L43033" s="45"/>
      <c r="M43033" s="45"/>
    </row>
    <row r="43034" spans="8:13" s="28" customFormat="1" x14ac:dyDescent="0.2">
      <c r="H43034" s="12"/>
      <c r="J43034" s="29"/>
      <c r="K43034" s="45"/>
      <c r="L43034" s="45"/>
      <c r="M43034" s="45"/>
    </row>
    <row r="43035" spans="8:13" s="28" customFormat="1" x14ac:dyDescent="0.2">
      <c r="H43035" s="12"/>
      <c r="J43035" s="29"/>
      <c r="K43035" s="45"/>
      <c r="L43035" s="45"/>
      <c r="M43035" s="45"/>
    </row>
    <row r="43036" spans="8:13" s="28" customFormat="1" x14ac:dyDescent="0.2">
      <c r="H43036" s="12"/>
      <c r="J43036" s="29"/>
      <c r="K43036" s="45"/>
      <c r="L43036" s="45"/>
      <c r="M43036" s="45"/>
    </row>
    <row r="43037" spans="8:13" s="28" customFormat="1" x14ac:dyDescent="0.2">
      <c r="H43037" s="12"/>
      <c r="J43037" s="29"/>
      <c r="K43037" s="45"/>
      <c r="L43037" s="45"/>
      <c r="M43037" s="45"/>
    </row>
    <row r="43038" spans="8:13" s="28" customFormat="1" x14ac:dyDescent="0.2">
      <c r="H43038" s="12"/>
      <c r="J43038" s="29"/>
      <c r="K43038" s="45"/>
      <c r="L43038" s="45"/>
      <c r="M43038" s="45"/>
    </row>
    <row r="43039" spans="8:13" s="28" customFormat="1" x14ac:dyDescent="0.2">
      <c r="H43039" s="12"/>
      <c r="J43039" s="29"/>
      <c r="K43039" s="45"/>
      <c r="L43039" s="45"/>
      <c r="M43039" s="45"/>
    </row>
    <row r="43040" spans="8:13" s="28" customFormat="1" x14ac:dyDescent="0.2">
      <c r="H43040" s="12"/>
      <c r="J43040" s="29"/>
      <c r="K43040" s="45"/>
      <c r="L43040" s="45"/>
      <c r="M43040" s="45"/>
    </row>
    <row r="43041" spans="8:13" s="28" customFormat="1" x14ac:dyDescent="0.2">
      <c r="H43041" s="12"/>
      <c r="J43041" s="29"/>
      <c r="K43041" s="45"/>
      <c r="L43041" s="45"/>
      <c r="M43041" s="45"/>
    </row>
    <row r="43042" spans="8:13" s="28" customFormat="1" x14ac:dyDescent="0.2">
      <c r="H43042" s="12"/>
      <c r="J43042" s="29"/>
      <c r="K43042" s="45"/>
      <c r="L43042" s="45"/>
      <c r="M43042" s="45"/>
    </row>
    <row r="43043" spans="8:13" s="28" customFormat="1" x14ac:dyDescent="0.2">
      <c r="H43043" s="12"/>
      <c r="J43043" s="29"/>
      <c r="K43043" s="45"/>
      <c r="L43043" s="45"/>
      <c r="M43043" s="45"/>
    </row>
    <row r="43044" spans="8:13" s="28" customFormat="1" x14ac:dyDescent="0.2">
      <c r="H43044" s="12"/>
      <c r="J43044" s="29"/>
      <c r="K43044" s="45"/>
      <c r="L43044" s="45"/>
      <c r="M43044" s="45"/>
    </row>
    <row r="43045" spans="8:13" s="28" customFormat="1" x14ac:dyDescent="0.2">
      <c r="H43045" s="12"/>
      <c r="J43045" s="29"/>
      <c r="K43045" s="45"/>
      <c r="L43045" s="45"/>
      <c r="M43045" s="45"/>
    </row>
    <row r="43046" spans="8:13" s="28" customFormat="1" x14ac:dyDescent="0.2">
      <c r="H43046" s="12"/>
      <c r="J43046" s="29"/>
      <c r="K43046" s="45"/>
      <c r="L43046" s="45"/>
      <c r="M43046" s="45"/>
    </row>
    <row r="43047" spans="8:13" s="28" customFormat="1" x14ac:dyDescent="0.2">
      <c r="H43047" s="12"/>
      <c r="J43047" s="29"/>
      <c r="K43047" s="45"/>
      <c r="L43047" s="45"/>
      <c r="M43047" s="45"/>
    </row>
    <row r="43048" spans="8:13" s="28" customFormat="1" x14ac:dyDescent="0.2">
      <c r="H43048" s="12"/>
      <c r="J43048" s="29"/>
      <c r="K43048" s="45"/>
      <c r="L43048" s="45"/>
      <c r="M43048" s="45"/>
    </row>
    <row r="43049" spans="8:13" s="28" customFormat="1" x14ac:dyDescent="0.2">
      <c r="H43049" s="12"/>
      <c r="J43049" s="29"/>
      <c r="K43049" s="45"/>
      <c r="L43049" s="45"/>
      <c r="M43049" s="45"/>
    </row>
    <row r="43050" spans="8:13" s="28" customFormat="1" x14ac:dyDescent="0.2">
      <c r="H43050" s="12"/>
      <c r="J43050" s="29"/>
      <c r="K43050" s="45"/>
      <c r="L43050" s="45"/>
      <c r="M43050" s="45"/>
    </row>
    <row r="43051" spans="8:13" s="28" customFormat="1" x14ac:dyDescent="0.2">
      <c r="H43051" s="12"/>
      <c r="J43051" s="29"/>
      <c r="K43051" s="45"/>
      <c r="L43051" s="45"/>
      <c r="M43051" s="45"/>
    </row>
    <row r="43052" spans="8:13" s="28" customFormat="1" x14ac:dyDescent="0.2">
      <c r="H43052" s="12"/>
      <c r="J43052" s="29"/>
      <c r="K43052" s="45"/>
      <c r="L43052" s="45"/>
      <c r="M43052" s="45"/>
    </row>
    <row r="43053" spans="8:13" s="28" customFormat="1" x14ac:dyDescent="0.2">
      <c r="H43053" s="12"/>
      <c r="J43053" s="29"/>
      <c r="K43053" s="45"/>
      <c r="L43053" s="45"/>
      <c r="M43053" s="45"/>
    </row>
    <row r="43054" spans="8:13" s="28" customFormat="1" x14ac:dyDescent="0.2">
      <c r="H43054" s="12"/>
      <c r="J43054" s="29"/>
      <c r="K43054" s="45"/>
      <c r="L43054" s="45"/>
      <c r="M43054" s="45"/>
    </row>
    <row r="43055" spans="8:13" s="28" customFormat="1" x14ac:dyDescent="0.2">
      <c r="H43055" s="12"/>
      <c r="J43055" s="29"/>
      <c r="K43055" s="45"/>
      <c r="L43055" s="45"/>
      <c r="M43055" s="45"/>
    </row>
    <row r="43056" spans="8:13" s="28" customFormat="1" x14ac:dyDescent="0.2">
      <c r="H43056" s="12"/>
      <c r="J43056" s="29"/>
      <c r="K43056" s="45"/>
      <c r="L43056" s="45"/>
      <c r="M43056" s="45"/>
    </row>
    <row r="43057" spans="8:13" s="28" customFormat="1" x14ac:dyDescent="0.2">
      <c r="H43057" s="12"/>
      <c r="J43057" s="29"/>
      <c r="K43057" s="45"/>
      <c r="L43057" s="45"/>
      <c r="M43057" s="45"/>
    </row>
    <row r="43058" spans="8:13" s="28" customFormat="1" x14ac:dyDescent="0.2">
      <c r="H43058" s="12"/>
      <c r="J43058" s="29"/>
      <c r="K43058" s="45"/>
      <c r="L43058" s="45"/>
      <c r="M43058" s="45"/>
    </row>
    <row r="43059" spans="8:13" s="28" customFormat="1" x14ac:dyDescent="0.2">
      <c r="H43059" s="12"/>
      <c r="J43059" s="29"/>
      <c r="K43059" s="45"/>
      <c r="L43059" s="45"/>
      <c r="M43059" s="45"/>
    </row>
    <row r="43060" spans="8:13" s="28" customFormat="1" x14ac:dyDescent="0.2">
      <c r="H43060" s="12"/>
      <c r="J43060" s="29"/>
      <c r="K43060" s="45"/>
      <c r="L43060" s="45"/>
      <c r="M43060" s="45"/>
    </row>
    <row r="43061" spans="8:13" s="28" customFormat="1" x14ac:dyDescent="0.2">
      <c r="H43061" s="12"/>
      <c r="J43061" s="29"/>
      <c r="K43061" s="45"/>
      <c r="L43061" s="45"/>
      <c r="M43061" s="45"/>
    </row>
    <row r="43062" spans="8:13" s="28" customFormat="1" x14ac:dyDescent="0.2">
      <c r="H43062" s="12"/>
      <c r="J43062" s="29"/>
      <c r="K43062" s="45"/>
      <c r="L43062" s="45"/>
      <c r="M43062" s="45"/>
    </row>
    <row r="43063" spans="8:13" s="28" customFormat="1" x14ac:dyDescent="0.2">
      <c r="H43063" s="12"/>
      <c r="J43063" s="29"/>
      <c r="K43063" s="45"/>
      <c r="L43063" s="45"/>
      <c r="M43063" s="45"/>
    </row>
    <row r="43064" spans="8:13" s="28" customFormat="1" x14ac:dyDescent="0.2">
      <c r="H43064" s="12"/>
      <c r="J43064" s="29"/>
      <c r="K43064" s="45"/>
      <c r="L43064" s="45"/>
      <c r="M43064" s="45"/>
    </row>
    <row r="43065" spans="8:13" s="28" customFormat="1" x14ac:dyDescent="0.2">
      <c r="H43065" s="12"/>
      <c r="J43065" s="29"/>
      <c r="K43065" s="45"/>
      <c r="L43065" s="45"/>
      <c r="M43065" s="45"/>
    </row>
    <row r="43066" spans="8:13" s="28" customFormat="1" x14ac:dyDescent="0.2">
      <c r="H43066" s="12"/>
      <c r="J43066" s="29"/>
      <c r="K43066" s="45"/>
      <c r="L43066" s="45"/>
      <c r="M43066" s="45"/>
    </row>
    <row r="43067" spans="8:13" s="28" customFormat="1" x14ac:dyDescent="0.2">
      <c r="H43067" s="12"/>
      <c r="J43067" s="29"/>
      <c r="K43067" s="45"/>
      <c r="L43067" s="45"/>
      <c r="M43067" s="45"/>
    </row>
    <row r="43068" spans="8:13" s="28" customFormat="1" x14ac:dyDescent="0.2">
      <c r="H43068" s="12"/>
      <c r="J43068" s="29"/>
      <c r="K43068" s="45"/>
      <c r="L43068" s="45"/>
      <c r="M43068" s="45"/>
    </row>
    <row r="43069" spans="8:13" s="28" customFormat="1" x14ac:dyDescent="0.2">
      <c r="H43069" s="12"/>
      <c r="J43069" s="29"/>
      <c r="K43069" s="45"/>
      <c r="L43069" s="45"/>
      <c r="M43069" s="45"/>
    </row>
    <row r="43070" spans="8:13" s="28" customFormat="1" x14ac:dyDescent="0.2">
      <c r="H43070" s="12"/>
      <c r="J43070" s="29"/>
      <c r="K43070" s="45"/>
      <c r="L43070" s="45"/>
      <c r="M43070" s="45"/>
    </row>
    <row r="43071" spans="8:13" s="28" customFormat="1" x14ac:dyDescent="0.2">
      <c r="H43071" s="12"/>
      <c r="J43071" s="29"/>
      <c r="K43071" s="45"/>
      <c r="L43071" s="45"/>
      <c r="M43071" s="45"/>
    </row>
    <row r="43072" spans="8:13" s="28" customFormat="1" x14ac:dyDescent="0.2">
      <c r="H43072" s="12"/>
      <c r="J43072" s="29"/>
      <c r="K43072" s="45"/>
      <c r="L43072" s="45"/>
      <c r="M43072" s="45"/>
    </row>
    <row r="43073" spans="8:13" s="28" customFormat="1" x14ac:dyDescent="0.2">
      <c r="H43073" s="12"/>
      <c r="J43073" s="29"/>
      <c r="K43073" s="45"/>
      <c r="L43073" s="45"/>
      <c r="M43073" s="45"/>
    </row>
    <row r="43074" spans="8:13" s="28" customFormat="1" x14ac:dyDescent="0.2">
      <c r="H43074" s="12"/>
      <c r="J43074" s="29"/>
      <c r="K43074" s="45"/>
      <c r="L43074" s="45"/>
      <c r="M43074" s="45"/>
    </row>
    <row r="43075" spans="8:13" s="28" customFormat="1" x14ac:dyDescent="0.2">
      <c r="H43075" s="12"/>
      <c r="J43075" s="29"/>
      <c r="K43075" s="45"/>
      <c r="L43075" s="45"/>
      <c r="M43075" s="45"/>
    </row>
    <row r="43076" spans="8:13" s="28" customFormat="1" x14ac:dyDescent="0.2">
      <c r="H43076" s="12"/>
      <c r="J43076" s="29"/>
      <c r="K43076" s="45"/>
      <c r="L43076" s="45"/>
      <c r="M43076" s="45"/>
    </row>
    <row r="43077" spans="8:13" s="28" customFormat="1" x14ac:dyDescent="0.2">
      <c r="H43077" s="12"/>
      <c r="J43077" s="29"/>
      <c r="K43077" s="45"/>
      <c r="L43077" s="45"/>
      <c r="M43077" s="45"/>
    </row>
    <row r="43078" spans="8:13" s="28" customFormat="1" x14ac:dyDescent="0.2">
      <c r="H43078" s="12"/>
      <c r="J43078" s="29"/>
      <c r="K43078" s="45"/>
      <c r="L43078" s="45"/>
      <c r="M43078" s="45"/>
    </row>
    <row r="43079" spans="8:13" s="28" customFormat="1" x14ac:dyDescent="0.2">
      <c r="H43079" s="12"/>
      <c r="J43079" s="29"/>
      <c r="K43079" s="45"/>
      <c r="L43079" s="45"/>
      <c r="M43079" s="45"/>
    </row>
    <row r="43080" spans="8:13" s="28" customFormat="1" x14ac:dyDescent="0.2">
      <c r="H43080" s="12"/>
      <c r="J43080" s="29"/>
      <c r="K43080" s="45"/>
      <c r="L43080" s="45"/>
      <c r="M43080" s="45"/>
    </row>
    <row r="43081" spans="8:13" s="28" customFormat="1" x14ac:dyDescent="0.2">
      <c r="H43081" s="12"/>
      <c r="J43081" s="29"/>
      <c r="K43081" s="45"/>
      <c r="L43081" s="45"/>
      <c r="M43081" s="45"/>
    </row>
    <row r="43082" spans="8:13" s="28" customFormat="1" x14ac:dyDescent="0.2">
      <c r="H43082" s="12"/>
      <c r="J43082" s="29"/>
      <c r="K43082" s="45"/>
      <c r="L43082" s="45"/>
      <c r="M43082" s="45"/>
    </row>
    <row r="43083" spans="8:13" s="28" customFormat="1" x14ac:dyDescent="0.2">
      <c r="H43083" s="12"/>
      <c r="J43083" s="29"/>
      <c r="K43083" s="45"/>
      <c r="L43083" s="45"/>
      <c r="M43083" s="45"/>
    </row>
    <row r="43084" spans="8:13" s="28" customFormat="1" x14ac:dyDescent="0.2">
      <c r="H43084" s="12"/>
      <c r="J43084" s="29"/>
      <c r="K43084" s="45"/>
      <c r="L43084" s="45"/>
      <c r="M43084" s="45"/>
    </row>
    <row r="43085" spans="8:13" s="28" customFormat="1" x14ac:dyDescent="0.2">
      <c r="H43085" s="12"/>
      <c r="J43085" s="29"/>
      <c r="K43085" s="45"/>
      <c r="L43085" s="45"/>
      <c r="M43085" s="45"/>
    </row>
    <row r="43086" spans="8:13" s="28" customFormat="1" x14ac:dyDescent="0.2">
      <c r="H43086" s="12"/>
      <c r="J43086" s="29"/>
      <c r="K43086" s="45"/>
      <c r="L43086" s="45"/>
      <c r="M43086" s="45"/>
    </row>
    <row r="43087" spans="8:13" s="28" customFormat="1" x14ac:dyDescent="0.2">
      <c r="H43087" s="12"/>
      <c r="J43087" s="29"/>
      <c r="K43087" s="45"/>
      <c r="L43087" s="45"/>
      <c r="M43087" s="45"/>
    </row>
    <row r="43088" spans="8:13" s="28" customFormat="1" x14ac:dyDescent="0.2">
      <c r="H43088" s="12"/>
      <c r="J43088" s="29"/>
      <c r="K43088" s="45"/>
      <c r="L43088" s="45"/>
      <c r="M43088" s="45"/>
    </row>
    <row r="43089" spans="8:13" s="28" customFormat="1" x14ac:dyDescent="0.2">
      <c r="H43089" s="12"/>
      <c r="J43089" s="29"/>
      <c r="K43089" s="45"/>
      <c r="L43089" s="45"/>
      <c r="M43089" s="45"/>
    </row>
    <row r="43090" spans="8:13" s="28" customFormat="1" x14ac:dyDescent="0.2">
      <c r="H43090" s="12"/>
      <c r="J43090" s="29"/>
      <c r="K43090" s="45"/>
      <c r="L43090" s="45"/>
      <c r="M43090" s="45"/>
    </row>
    <row r="43091" spans="8:13" s="28" customFormat="1" x14ac:dyDescent="0.2">
      <c r="H43091" s="12"/>
      <c r="J43091" s="29"/>
      <c r="K43091" s="45"/>
      <c r="L43091" s="45"/>
      <c r="M43091" s="45"/>
    </row>
    <row r="43092" spans="8:13" s="28" customFormat="1" x14ac:dyDescent="0.2">
      <c r="H43092" s="12"/>
      <c r="J43092" s="29"/>
      <c r="K43092" s="45"/>
      <c r="L43092" s="45"/>
      <c r="M43092" s="45"/>
    </row>
    <row r="43093" spans="8:13" s="28" customFormat="1" x14ac:dyDescent="0.2">
      <c r="H43093" s="12"/>
      <c r="J43093" s="29"/>
      <c r="K43093" s="45"/>
      <c r="L43093" s="45"/>
      <c r="M43093" s="45"/>
    </row>
    <row r="43094" spans="8:13" s="28" customFormat="1" x14ac:dyDescent="0.2">
      <c r="H43094" s="12"/>
      <c r="J43094" s="29"/>
      <c r="K43094" s="45"/>
      <c r="L43094" s="45"/>
      <c r="M43094" s="45"/>
    </row>
    <row r="43095" spans="8:13" s="28" customFormat="1" x14ac:dyDescent="0.2">
      <c r="H43095" s="12"/>
      <c r="J43095" s="29"/>
      <c r="K43095" s="45"/>
      <c r="L43095" s="45"/>
      <c r="M43095" s="45"/>
    </row>
    <row r="43096" spans="8:13" s="28" customFormat="1" x14ac:dyDescent="0.2">
      <c r="H43096" s="12"/>
      <c r="J43096" s="29"/>
      <c r="K43096" s="45"/>
      <c r="L43096" s="45"/>
      <c r="M43096" s="45"/>
    </row>
    <row r="43097" spans="8:13" s="28" customFormat="1" x14ac:dyDescent="0.2">
      <c r="H43097" s="12"/>
      <c r="J43097" s="29"/>
      <c r="K43097" s="45"/>
      <c r="L43097" s="45"/>
      <c r="M43097" s="45"/>
    </row>
    <row r="43098" spans="8:13" s="28" customFormat="1" x14ac:dyDescent="0.2">
      <c r="H43098" s="12"/>
      <c r="J43098" s="29"/>
      <c r="K43098" s="45"/>
      <c r="L43098" s="45"/>
      <c r="M43098" s="45"/>
    </row>
    <row r="43099" spans="8:13" s="28" customFormat="1" x14ac:dyDescent="0.2">
      <c r="H43099" s="12"/>
      <c r="J43099" s="29"/>
      <c r="K43099" s="45"/>
      <c r="L43099" s="45"/>
      <c r="M43099" s="45"/>
    </row>
    <row r="43100" spans="8:13" s="28" customFormat="1" x14ac:dyDescent="0.2">
      <c r="H43100" s="12"/>
      <c r="J43100" s="29"/>
      <c r="K43100" s="45"/>
      <c r="L43100" s="45"/>
      <c r="M43100" s="45"/>
    </row>
    <row r="43101" spans="8:13" s="28" customFormat="1" x14ac:dyDescent="0.2">
      <c r="H43101" s="12"/>
      <c r="J43101" s="29"/>
      <c r="K43101" s="45"/>
      <c r="L43101" s="45"/>
      <c r="M43101" s="45"/>
    </row>
    <row r="43102" spans="8:13" s="28" customFormat="1" x14ac:dyDescent="0.2">
      <c r="H43102" s="12"/>
      <c r="J43102" s="29"/>
      <c r="K43102" s="45"/>
      <c r="L43102" s="45"/>
      <c r="M43102" s="45"/>
    </row>
    <row r="43103" spans="8:13" s="28" customFormat="1" x14ac:dyDescent="0.2">
      <c r="H43103" s="12"/>
      <c r="J43103" s="29"/>
      <c r="K43103" s="45"/>
      <c r="L43103" s="45"/>
      <c r="M43103" s="45"/>
    </row>
    <row r="43104" spans="8:13" s="28" customFormat="1" x14ac:dyDescent="0.2">
      <c r="H43104" s="12"/>
      <c r="J43104" s="29"/>
      <c r="K43104" s="45"/>
      <c r="L43104" s="45"/>
      <c r="M43104" s="45"/>
    </row>
    <row r="43105" spans="8:13" s="28" customFormat="1" x14ac:dyDescent="0.2">
      <c r="H43105" s="12"/>
      <c r="J43105" s="29"/>
      <c r="K43105" s="45"/>
      <c r="L43105" s="45"/>
      <c r="M43105" s="45"/>
    </row>
    <row r="43106" spans="8:13" s="28" customFormat="1" x14ac:dyDescent="0.2">
      <c r="H43106" s="12"/>
      <c r="J43106" s="29"/>
      <c r="K43106" s="45"/>
      <c r="L43106" s="45"/>
      <c r="M43106" s="45"/>
    </row>
    <row r="43107" spans="8:13" s="28" customFormat="1" x14ac:dyDescent="0.2">
      <c r="H43107" s="12"/>
      <c r="J43107" s="29"/>
      <c r="K43107" s="45"/>
      <c r="L43107" s="45"/>
      <c r="M43107" s="45"/>
    </row>
    <row r="43108" spans="8:13" s="28" customFormat="1" x14ac:dyDescent="0.2">
      <c r="H43108" s="12"/>
      <c r="J43108" s="29"/>
      <c r="K43108" s="45"/>
      <c r="L43108" s="45"/>
      <c r="M43108" s="45"/>
    </row>
    <row r="43109" spans="8:13" s="28" customFormat="1" x14ac:dyDescent="0.2">
      <c r="H43109" s="12"/>
      <c r="J43109" s="29"/>
      <c r="K43109" s="45"/>
      <c r="L43109" s="45"/>
      <c r="M43109" s="45"/>
    </row>
    <row r="43110" spans="8:13" s="28" customFormat="1" x14ac:dyDescent="0.2">
      <c r="H43110" s="12"/>
      <c r="J43110" s="29"/>
      <c r="K43110" s="45"/>
      <c r="L43110" s="45"/>
      <c r="M43110" s="45"/>
    </row>
    <row r="43111" spans="8:13" s="28" customFormat="1" x14ac:dyDescent="0.2">
      <c r="H43111" s="12"/>
      <c r="J43111" s="29"/>
      <c r="K43111" s="45"/>
      <c r="L43111" s="45"/>
      <c r="M43111" s="45"/>
    </row>
    <row r="43112" spans="8:13" s="28" customFormat="1" x14ac:dyDescent="0.2">
      <c r="H43112" s="12"/>
      <c r="J43112" s="29"/>
      <c r="K43112" s="45"/>
      <c r="L43112" s="45"/>
      <c r="M43112" s="45"/>
    </row>
    <row r="43113" spans="8:13" s="28" customFormat="1" x14ac:dyDescent="0.2">
      <c r="H43113" s="12"/>
      <c r="J43113" s="29"/>
      <c r="K43113" s="45"/>
      <c r="L43113" s="45"/>
      <c r="M43113" s="45"/>
    </row>
    <row r="43114" spans="8:13" s="28" customFormat="1" x14ac:dyDescent="0.2">
      <c r="H43114" s="12"/>
      <c r="J43114" s="29"/>
      <c r="K43114" s="45"/>
      <c r="L43114" s="45"/>
      <c r="M43114" s="45"/>
    </row>
    <row r="43115" spans="8:13" s="28" customFormat="1" x14ac:dyDescent="0.2">
      <c r="H43115" s="12"/>
      <c r="J43115" s="29"/>
      <c r="K43115" s="45"/>
      <c r="L43115" s="45"/>
      <c r="M43115" s="45"/>
    </row>
    <row r="43116" spans="8:13" s="28" customFormat="1" x14ac:dyDescent="0.2">
      <c r="H43116" s="12"/>
      <c r="J43116" s="29"/>
      <c r="K43116" s="45"/>
      <c r="L43116" s="45"/>
      <c r="M43116" s="45"/>
    </row>
    <row r="43117" spans="8:13" s="28" customFormat="1" x14ac:dyDescent="0.2">
      <c r="H43117" s="12"/>
      <c r="J43117" s="29"/>
      <c r="K43117" s="45"/>
      <c r="L43117" s="45"/>
      <c r="M43117" s="45"/>
    </row>
    <row r="43118" spans="8:13" s="28" customFormat="1" x14ac:dyDescent="0.2">
      <c r="H43118" s="12"/>
      <c r="J43118" s="29"/>
      <c r="K43118" s="45"/>
      <c r="L43118" s="45"/>
      <c r="M43118" s="45"/>
    </row>
    <row r="43119" spans="8:13" s="28" customFormat="1" x14ac:dyDescent="0.2">
      <c r="H43119" s="12"/>
      <c r="J43119" s="29"/>
      <c r="K43119" s="45"/>
      <c r="L43119" s="45"/>
      <c r="M43119" s="45"/>
    </row>
    <row r="43120" spans="8:13" s="28" customFormat="1" x14ac:dyDescent="0.2">
      <c r="H43120" s="12"/>
      <c r="J43120" s="29"/>
      <c r="K43120" s="45"/>
      <c r="L43120" s="45"/>
      <c r="M43120" s="45"/>
    </row>
    <row r="43121" spans="8:13" s="28" customFormat="1" x14ac:dyDescent="0.2">
      <c r="H43121" s="12"/>
      <c r="J43121" s="29"/>
      <c r="K43121" s="45"/>
      <c r="L43121" s="45"/>
      <c r="M43121" s="45"/>
    </row>
    <row r="43122" spans="8:13" s="28" customFormat="1" x14ac:dyDescent="0.2">
      <c r="H43122" s="12"/>
      <c r="J43122" s="29"/>
      <c r="K43122" s="45"/>
      <c r="L43122" s="45"/>
      <c r="M43122" s="45"/>
    </row>
    <row r="43123" spans="8:13" s="28" customFormat="1" x14ac:dyDescent="0.2">
      <c r="H43123" s="12"/>
      <c r="J43123" s="29"/>
      <c r="K43123" s="45"/>
      <c r="L43123" s="45"/>
      <c r="M43123" s="45"/>
    </row>
    <row r="43124" spans="8:13" s="28" customFormat="1" x14ac:dyDescent="0.2">
      <c r="H43124" s="12"/>
      <c r="J43124" s="29"/>
      <c r="K43124" s="45"/>
      <c r="L43124" s="45"/>
      <c r="M43124" s="45"/>
    </row>
    <row r="43125" spans="8:13" s="28" customFormat="1" x14ac:dyDescent="0.2">
      <c r="H43125" s="12"/>
      <c r="J43125" s="29"/>
      <c r="K43125" s="45"/>
      <c r="L43125" s="45"/>
      <c r="M43125" s="45"/>
    </row>
    <row r="43126" spans="8:13" s="28" customFormat="1" x14ac:dyDescent="0.2">
      <c r="H43126" s="12"/>
      <c r="J43126" s="29"/>
      <c r="K43126" s="45"/>
      <c r="L43126" s="45"/>
      <c r="M43126" s="45"/>
    </row>
    <row r="43127" spans="8:13" s="28" customFormat="1" x14ac:dyDescent="0.2">
      <c r="H43127" s="12"/>
      <c r="J43127" s="29"/>
      <c r="K43127" s="45"/>
      <c r="L43127" s="45"/>
      <c r="M43127" s="45"/>
    </row>
    <row r="43128" spans="8:13" s="28" customFormat="1" x14ac:dyDescent="0.2">
      <c r="H43128" s="12"/>
      <c r="J43128" s="29"/>
      <c r="K43128" s="45"/>
      <c r="L43128" s="45"/>
      <c r="M43128" s="45"/>
    </row>
    <row r="43129" spans="8:13" s="28" customFormat="1" x14ac:dyDescent="0.2">
      <c r="H43129" s="12"/>
      <c r="J43129" s="29"/>
      <c r="K43129" s="45"/>
      <c r="L43129" s="45"/>
      <c r="M43129" s="45"/>
    </row>
    <row r="43130" spans="8:13" s="28" customFormat="1" x14ac:dyDescent="0.2">
      <c r="H43130" s="12"/>
      <c r="J43130" s="29"/>
      <c r="K43130" s="45"/>
      <c r="L43130" s="45"/>
      <c r="M43130" s="45"/>
    </row>
    <row r="43131" spans="8:13" s="28" customFormat="1" x14ac:dyDescent="0.2">
      <c r="H43131" s="12"/>
      <c r="J43131" s="29"/>
      <c r="K43131" s="45"/>
      <c r="L43131" s="45"/>
      <c r="M43131" s="45"/>
    </row>
    <row r="43132" spans="8:13" s="28" customFormat="1" x14ac:dyDescent="0.2">
      <c r="H43132" s="12"/>
      <c r="J43132" s="29"/>
      <c r="K43132" s="45"/>
      <c r="L43132" s="45"/>
      <c r="M43132" s="45"/>
    </row>
    <row r="43133" spans="8:13" s="28" customFormat="1" x14ac:dyDescent="0.2">
      <c r="H43133" s="12"/>
      <c r="J43133" s="29"/>
      <c r="K43133" s="45"/>
      <c r="L43133" s="45"/>
      <c r="M43133" s="45"/>
    </row>
    <row r="43134" spans="8:13" s="28" customFormat="1" x14ac:dyDescent="0.2">
      <c r="H43134" s="12"/>
      <c r="J43134" s="29"/>
      <c r="K43134" s="45"/>
      <c r="L43134" s="45"/>
      <c r="M43134" s="45"/>
    </row>
    <row r="43135" spans="8:13" s="28" customFormat="1" x14ac:dyDescent="0.2">
      <c r="H43135" s="12"/>
      <c r="J43135" s="29"/>
      <c r="K43135" s="45"/>
      <c r="L43135" s="45"/>
      <c r="M43135" s="45"/>
    </row>
    <row r="43136" spans="8:13" s="28" customFormat="1" x14ac:dyDescent="0.2">
      <c r="H43136" s="12"/>
      <c r="J43136" s="29"/>
      <c r="K43136" s="45"/>
      <c r="L43136" s="45"/>
      <c r="M43136" s="45"/>
    </row>
    <row r="43137" spans="8:13" s="28" customFormat="1" x14ac:dyDescent="0.2">
      <c r="H43137" s="12"/>
      <c r="J43137" s="29"/>
      <c r="K43137" s="45"/>
      <c r="L43137" s="45"/>
      <c r="M43137" s="45"/>
    </row>
    <row r="43138" spans="8:13" s="28" customFormat="1" x14ac:dyDescent="0.2">
      <c r="H43138" s="12"/>
      <c r="J43138" s="29"/>
      <c r="K43138" s="45"/>
      <c r="L43138" s="45"/>
      <c r="M43138" s="45"/>
    </row>
    <row r="43139" spans="8:13" s="28" customFormat="1" x14ac:dyDescent="0.2">
      <c r="H43139" s="12"/>
      <c r="J43139" s="29"/>
      <c r="K43139" s="45"/>
      <c r="L43139" s="45"/>
      <c r="M43139" s="45"/>
    </row>
    <row r="43140" spans="8:13" s="28" customFormat="1" x14ac:dyDescent="0.2">
      <c r="H43140" s="12"/>
      <c r="J43140" s="29"/>
      <c r="K43140" s="45"/>
      <c r="L43140" s="45"/>
      <c r="M43140" s="45"/>
    </row>
    <row r="43141" spans="8:13" s="28" customFormat="1" x14ac:dyDescent="0.2">
      <c r="H43141" s="12"/>
      <c r="J43141" s="29"/>
      <c r="K43141" s="45"/>
      <c r="L43141" s="45"/>
      <c r="M43141" s="45"/>
    </row>
    <row r="43142" spans="8:13" s="28" customFormat="1" x14ac:dyDescent="0.2">
      <c r="H43142" s="12"/>
      <c r="J43142" s="29"/>
      <c r="K43142" s="45"/>
      <c r="L43142" s="45"/>
      <c r="M43142" s="45"/>
    </row>
    <row r="43143" spans="8:13" s="28" customFormat="1" x14ac:dyDescent="0.2">
      <c r="H43143" s="12"/>
      <c r="J43143" s="29"/>
      <c r="K43143" s="45"/>
      <c r="L43143" s="45"/>
      <c r="M43143" s="45"/>
    </row>
    <row r="43144" spans="8:13" s="28" customFormat="1" x14ac:dyDescent="0.2">
      <c r="H43144" s="12"/>
      <c r="J43144" s="29"/>
      <c r="K43144" s="45"/>
      <c r="L43144" s="45"/>
      <c r="M43144" s="45"/>
    </row>
    <row r="43145" spans="8:13" s="28" customFormat="1" x14ac:dyDescent="0.2">
      <c r="H43145" s="12"/>
      <c r="J43145" s="29"/>
      <c r="K43145" s="45"/>
      <c r="L43145" s="45"/>
      <c r="M43145" s="45"/>
    </row>
    <row r="43146" spans="8:13" s="28" customFormat="1" x14ac:dyDescent="0.2">
      <c r="H43146" s="12"/>
      <c r="J43146" s="29"/>
      <c r="K43146" s="45"/>
      <c r="L43146" s="45"/>
      <c r="M43146" s="45"/>
    </row>
    <row r="43147" spans="8:13" s="28" customFormat="1" x14ac:dyDescent="0.2">
      <c r="H43147" s="12"/>
      <c r="J43147" s="29"/>
      <c r="K43147" s="45"/>
      <c r="L43147" s="45"/>
      <c r="M43147" s="45"/>
    </row>
    <row r="43148" spans="8:13" s="28" customFormat="1" x14ac:dyDescent="0.2">
      <c r="H43148" s="12"/>
      <c r="J43148" s="29"/>
      <c r="K43148" s="45"/>
      <c r="L43148" s="45"/>
      <c r="M43148" s="45"/>
    </row>
    <row r="43149" spans="8:13" s="28" customFormat="1" x14ac:dyDescent="0.2">
      <c r="H43149" s="12"/>
      <c r="J43149" s="29"/>
      <c r="K43149" s="45"/>
      <c r="L43149" s="45"/>
      <c r="M43149" s="45"/>
    </row>
    <row r="43150" spans="8:13" s="28" customFormat="1" x14ac:dyDescent="0.2">
      <c r="H43150" s="12"/>
      <c r="J43150" s="29"/>
      <c r="K43150" s="45"/>
      <c r="L43150" s="45"/>
      <c r="M43150" s="45"/>
    </row>
    <row r="43151" spans="8:13" s="28" customFormat="1" x14ac:dyDescent="0.2">
      <c r="H43151" s="12"/>
      <c r="J43151" s="29"/>
      <c r="K43151" s="45"/>
      <c r="L43151" s="45"/>
      <c r="M43151" s="45"/>
    </row>
    <row r="43152" spans="8:13" s="28" customFormat="1" x14ac:dyDescent="0.2">
      <c r="H43152" s="12"/>
      <c r="J43152" s="29"/>
      <c r="K43152" s="45"/>
      <c r="L43152" s="45"/>
      <c r="M43152" s="45"/>
    </row>
    <row r="43153" spans="8:13" s="28" customFormat="1" x14ac:dyDescent="0.2">
      <c r="H43153" s="12"/>
      <c r="J43153" s="29"/>
      <c r="K43153" s="45"/>
      <c r="L43153" s="45"/>
      <c r="M43153" s="45"/>
    </row>
    <row r="43154" spans="8:13" s="28" customFormat="1" x14ac:dyDescent="0.2">
      <c r="H43154" s="12"/>
      <c r="J43154" s="29"/>
      <c r="K43154" s="45"/>
      <c r="L43154" s="45"/>
      <c r="M43154" s="45"/>
    </row>
    <row r="43155" spans="8:13" s="28" customFormat="1" x14ac:dyDescent="0.2">
      <c r="H43155" s="12"/>
      <c r="J43155" s="29"/>
      <c r="K43155" s="45"/>
      <c r="L43155" s="45"/>
      <c r="M43155" s="45"/>
    </row>
    <row r="43156" spans="8:13" s="28" customFormat="1" x14ac:dyDescent="0.2">
      <c r="H43156" s="12"/>
      <c r="J43156" s="29"/>
      <c r="K43156" s="45"/>
      <c r="L43156" s="45"/>
      <c r="M43156" s="45"/>
    </row>
    <row r="43157" spans="8:13" s="28" customFormat="1" x14ac:dyDescent="0.2">
      <c r="H43157" s="12"/>
      <c r="J43157" s="29"/>
      <c r="K43157" s="45"/>
      <c r="L43157" s="45"/>
      <c r="M43157" s="45"/>
    </row>
    <row r="43158" spans="8:13" s="28" customFormat="1" x14ac:dyDescent="0.2">
      <c r="H43158" s="12"/>
      <c r="J43158" s="29"/>
      <c r="K43158" s="45"/>
      <c r="L43158" s="45"/>
      <c r="M43158" s="45"/>
    </row>
    <row r="43159" spans="8:13" s="28" customFormat="1" x14ac:dyDescent="0.2">
      <c r="H43159" s="12"/>
      <c r="J43159" s="29"/>
      <c r="K43159" s="45"/>
      <c r="L43159" s="45"/>
      <c r="M43159" s="45"/>
    </row>
    <row r="43160" spans="8:13" s="28" customFormat="1" x14ac:dyDescent="0.2">
      <c r="H43160" s="12"/>
      <c r="J43160" s="29"/>
      <c r="K43160" s="45"/>
      <c r="L43160" s="45"/>
      <c r="M43160" s="45"/>
    </row>
    <row r="43161" spans="8:13" s="28" customFormat="1" x14ac:dyDescent="0.2">
      <c r="H43161" s="12"/>
      <c r="J43161" s="29"/>
      <c r="K43161" s="45"/>
      <c r="L43161" s="45"/>
      <c r="M43161" s="45"/>
    </row>
    <row r="43162" spans="8:13" s="28" customFormat="1" x14ac:dyDescent="0.2">
      <c r="H43162" s="12"/>
      <c r="J43162" s="29"/>
      <c r="K43162" s="45"/>
      <c r="L43162" s="45"/>
      <c r="M43162" s="45"/>
    </row>
    <row r="43163" spans="8:13" s="28" customFormat="1" x14ac:dyDescent="0.2">
      <c r="H43163" s="12"/>
      <c r="J43163" s="29"/>
      <c r="K43163" s="45"/>
      <c r="L43163" s="45"/>
      <c r="M43163" s="45"/>
    </row>
    <row r="43164" spans="8:13" s="28" customFormat="1" x14ac:dyDescent="0.2">
      <c r="H43164" s="12"/>
      <c r="J43164" s="29"/>
      <c r="K43164" s="45"/>
      <c r="L43164" s="45"/>
      <c r="M43164" s="45"/>
    </row>
    <row r="43165" spans="8:13" s="28" customFormat="1" x14ac:dyDescent="0.2">
      <c r="H43165" s="12"/>
      <c r="J43165" s="29"/>
      <c r="K43165" s="45"/>
      <c r="L43165" s="45"/>
      <c r="M43165" s="45"/>
    </row>
    <row r="43166" spans="8:13" s="28" customFormat="1" x14ac:dyDescent="0.2">
      <c r="H43166" s="12"/>
      <c r="J43166" s="29"/>
      <c r="K43166" s="45"/>
      <c r="L43166" s="45"/>
      <c r="M43166" s="45"/>
    </row>
    <row r="43167" spans="8:13" s="28" customFormat="1" x14ac:dyDescent="0.2">
      <c r="H43167" s="12"/>
      <c r="J43167" s="29"/>
      <c r="K43167" s="45"/>
      <c r="L43167" s="45"/>
      <c r="M43167" s="45"/>
    </row>
    <row r="43168" spans="8:13" s="28" customFormat="1" x14ac:dyDescent="0.2">
      <c r="H43168" s="12"/>
      <c r="J43168" s="29"/>
      <c r="K43168" s="45"/>
      <c r="L43168" s="45"/>
      <c r="M43168" s="45"/>
    </row>
    <row r="43169" spans="8:13" s="28" customFormat="1" x14ac:dyDescent="0.2">
      <c r="H43169" s="12"/>
      <c r="J43169" s="29"/>
      <c r="K43169" s="45"/>
      <c r="L43169" s="45"/>
      <c r="M43169" s="45"/>
    </row>
    <row r="43170" spans="8:13" s="28" customFormat="1" x14ac:dyDescent="0.2">
      <c r="H43170" s="12"/>
      <c r="J43170" s="29"/>
      <c r="K43170" s="45"/>
      <c r="L43170" s="45"/>
      <c r="M43170" s="45"/>
    </row>
    <row r="43171" spans="8:13" s="28" customFormat="1" x14ac:dyDescent="0.2">
      <c r="H43171" s="12"/>
      <c r="J43171" s="29"/>
      <c r="K43171" s="45"/>
      <c r="L43171" s="45"/>
      <c r="M43171" s="45"/>
    </row>
    <row r="43172" spans="8:13" s="28" customFormat="1" x14ac:dyDescent="0.2">
      <c r="H43172" s="12"/>
      <c r="J43172" s="29"/>
      <c r="K43172" s="45"/>
      <c r="L43172" s="45"/>
      <c r="M43172" s="45"/>
    </row>
    <row r="43173" spans="8:13" s="28" customFormat="1" x14ac:dyDescent="0.2">
      <c r="H43173" s="12"/>
      <c r="J43173" s="29"/>
      <c r="K43173" s="45"/>
      <c r="L43173" s="45"/>
      <c r="M43173" s="45"/>
    </row>
    <row r="43174" spans="8:13" s="28" customFormat="1" x14ac:dyDescent="0.2">
      <c r="H43174" s="12"/>
      <c r="J43174" s="29"/>
      <c r="K43174" s="45"/>
      <c r="L43174" s="45"/>
      <c r="M43174" s="45"/>
    </row>
    <row r="43175" spans="8:13" s="28" customFormat="1" x14ac:dyDescent="0.2">
      <c r="H43175" s="12"/>
      <c r="J43175" s="29"/>
      <c r="K43175" s="45"/>
      <c r="L43175" s="45"/>
      <c r="M43175" s="45"/>
    </row>
    <row r="43176" spans="8:13" s="28" customFormat="1" x14ac:dyDescent="0.2">
      <c r="H43176" s="12"/>
      <c r="J43176" s="29"/>
      <c r="K43176" s="45"/>
      <c r="L43176" s="45"/>
      <c r="M43176" s="45"/>
    </row>
    <row r="43177" spans="8:13" s="28" customFormat="1" x14ac:dyDescent="0.2">
      <c r="H43177" s="12"/>
      <c r="J43177" s="29"/>
      <c r="K43177" s="45"/>
      <c r="L43177" s="45"/>
      <c r="M43177" s="45"/>
    </row>
    <row r="43178" spans="8:13" s="28" customFormat="1" x14ac:dyDescent="0.2">
      <c r="H43178" s="12"/>
      <c r="J43178" s="29"/>
      <c r="K43178" s="45"/>
      <c r="L43178" s="45"/>
      <c r="M43178" s="45"/>
    </row>
    <row r="43179" spans="8:13" s="28" customFormat="1" x14ac:dyDescent="0.2">
      <c r="H43179" s="12"/>
      <c r="J43179" s="29"/>
      <c r="K43179" s="45"/>
      <c r="L43179" s="45"/>
      <c r="M43179" s="45"/>
    </row>
    <row r="43180" spans="8:13" s="28" customFormat="1" x14ac:dyDescent="0.2">
      <c r="H43180" s="12"/>
      <c r="J43180" s="29"/>
      <c r="K43180" s="45"/>
      <c r="L43180" s="45"/>
      <c r="M43180" s="45"/>
    </row>
    <row r="43181" spans="8:13" s="28" customFormat="1" x14ac:dyDescent="0.2">
      <c r="H43181" s="12"/>
      <c r="J43181" s="29"/>
      <c r="K43181" s="45"/>
      <c r="L43181" s="45"/>
      <c r="M43181" s="45"/>
    </row>
    <row r="43182" spans="8:13" s="28" customFormat="1" x14ac:dyDescent="0.2">
      <c r="H43182" s="12"/>
      <c r="J43182" s="29"/>
      <c r="K43182" s="45"/>
      <c r="L43182" s="45"/>
      <c r="M43182" s="45"/>
    </row>
    <row r="43183" spans="8:13" s="28" customFormat="1" x14ac:dyDescent="0.2">
      <c r="H43183" s="12"/>
      <c r="J43183" s="29"/>
      <c r="K43183" s="45"/>
      <c r="L43183" s="45"/>
      <c r="M43183" s="45"/>
    </row>
    <row r="43184" spans="8:13" s="28" customFormat="1" x14ac:dyDescent="0.2">
      <c r="H43184" s="12"/>
      <c r="J43184" s="29"/>
      <c r="K43184" s="45"/>
      <c r="L43184" s="45"/>
      <c r="M43184" s="45"/>
    </row>
    <row r="43185" spans="8:13" s="28" customFormat="1" x14ac:dyDescent="0.2">
      <c r="H43185" s="12"/>
      <c r="J43185" s="29"/>
      <c r="K43185" s="45"/>
      <c r="L43185" s="45"/>
      <c r="M43185" s="45"/>
    </row>
    <row r="43186" spans="8:13" s="28" customFormat="1" x14ac:dyDescent="0.2">
      <c r="H43186" s="12"/>
      <c r="J43186" s="29"/>
      <c r="K43186" s="45"/>
      <c r="L43186" s="45"/>
      <c r="M43186" s="45"/>
    </row>
    <row r="43187" spans="8:13" s="28" customFormat="1" x14ac:dyDescent="0.2">
      <c r="H43187" s="12"/>
      <c r="J43187" s="29"/>
      <c r="K43187" s="45"/>
      <c r="L43187" s="45"/>
      <c r="M43187" s="45"/>
    </row>
    <row r="43188" spans="8:13" s="28" customFormat="1" x14ac:dyDescent="0.2">
      <c r="H43188" s="12"/>
      <c r="J43188" s="29"/>
      <c r="K43188" s="45"/>
      <c r="L43188" s="45"/>
      <c r="M43188" s="45"/>
    </row>
    <row r="43189" spans="8:13" s="28" customFormat="1" x14ac:dyDescent="0.2">
      <c r="H43189" s="12"/>
      <c r="J43189" s="29"/>
      <c r="K43189" s="45"/>
      <c r="L43189" s="45"/>
      <c r="M43189" s="45"/>
    </row>
    <row r="43190" spans="8:13" s="28" customFormat="1" x14ac:dyDescent="0.2">
      <c r="H43190" s="12"/>
      <c r="J43190" s="29"/>
      <c r="K43190" s="45"/>
      <c r="L43190" s="45"/>
      <c r="M43190" s="45"/>
    </row>
    <row r="43191" spans="8:13" s="28" customFormat="1" x14ac:dyDescent="0.2">
      <c r="H43191" s="12"/>
      <c r="J43191" s="29"/>
      <c r="K43191" s="45"/>
      <c r="L43191" s="45"/>
      <c r="M43191" s="45"/>
    </row>
    <row r="43192" spans="8:13" s="28" customFormat="1" x14ac:dyDescent="0.2">
      <c r="H43192" s="12"/>
      <c r="J43192" s="29"/>
      <c r="K43192" s="45"/>
      <c r="L43192" s="45"/>
      <c r="M43192" s="45"/>
    </row>
    <row r="43193" spans="8:13" s="28" customFormat="1" x14ac:dyDescent="0.2">
      <c r="H43193" s="12"/>
      <c r="J43193" s="29"/>
      <c r="K43193" s="45"/>
      <c r="L43193" s="45"/>
      <c r="M43193" s="45"/>
    </row>
    <row r="43194" spans="8:13" s="28" customFormat="1" x14ac:dyDescent="0.2">
      <c r="H43194" s="12"/>
      <c r="J43194" s="29"/>
      <c r="K43194" s="45"/>
      <c r="L43194" s="45"/>
      <c r="M43194" s="45"/>
    </row>
    <row r="43195" spans="8:13" s="28" customFormat="1" x14ac:dyDescent="0.2">
      <c r="H43195" s="12"/>
      <c r="J43195" s="29"/>
      <c r="K43195" s="45"/>
      <c r="L43195" s="45"/>
      <c r="M43195" s="45"/>
    </row>
    <row r="43196" spans="8:13" s="28" customFormat="1" x14ac:dyDescent="0.2">
      <c r="H43196" s="12"/>
      <c r="J43196" s="29"/>
      <c r="K43196" s="45"/>
      <c r="L43196" s="45"/>
      <c r="M43196" s="45"/>
    </row>
    <row r="43197" spans="8:13" s="28" customFormat="1" x14ac:dyDescent="0.2">
      <c r="H43197" s="12"/>
      <c r="J43197" s="29"/>
      <c r="K43197" s="45"/>
      <c r="L43197" s="45"/>
      <c r="M43197" s="45"/>
    </row>
    <row r="43198" spans="8:13" s="28" customFormat="1" x14ac:dyDescent="0.2">
      <c r="H43198" s="12"/>
      <c r="J43198" s="29"/>
      <c r="K43198" s="45"/>
      <c r="L43198" s="45"/>
      <c r="M43198" s="45"/>
    </row>
    <row r="43199" spans="8:13" s="28" customFormat="1" x14ac:dyDescent="0.2">
      <c r="H43199" s="12"/>
      <c r="J43199" s="29"/>
      <c r="K43199" s="45"/>
      <c r="L43199" s="45"/>
      <c r="M43199" s="45"/>
    </row>
    <row r="43200" spans="8:13" s="28" customFormat="1" x14ac:dyDescent="0.2">
      <c r="H43200" s="12"/>
      <c r="J43200" s="29"/>
      <c r="K43200" s="45"/>
      <c r="L43200" s="45"/>
      <c r="M43200" s="45"/>
    </row>
    <row r="43201" spans="8:13" s="28" customFormat="1" x14ac:dyDescent="0.2">
      <c r="H43201" s="12"/>
      <c r="J43201" s="29"/>
      <c r="K43201" s="45"/>
      <c r="L43201" s="45"/>
      <c r="M43201" s="45"/>
    </row>
    <row r="43202" spans="8:13" s="28" customFormat="1" x14ac:dyDescent="0.2">
      <c r="H43202" s="12"/>
      <c r="J43202" s="29"/>
      <c r="K43202" s="45"/>
      <c r="L43202" s="45"/>
      <c r="M43202" s="45"/>
    </row>
    <row r="43203" spans="8:13" s="28" customFormat="1" x14ac:dyDescent="0.2">
      <c r="H43203" s="12"/>
      <c r="J43203" s="29"/>
      <c r="K43203" s="45"/>
      <c r="L43203" s="45"/>
      <c r="M43203" s="45"/>
    </row>
    <row r="43204" spans="8:13" s="28" customFormat="1" x14ac:dyDescent="0.2">
      <c r="H43204" s="12"/>
      <c r="J43204" s="29"/>
      <c r="K43204" s="45"/>
      <c r="L43204" s="45"/>
      <c r="M43204" s="45"/>
    </row>
    <row r="43205" spans="8:13" s="28" customFormat="1" x14ac:dyDescent="0.2">
      <c r="H43205" s="12"/>
      <c r="J43205" s="29"/>
      <c r="K43205" s="45"/>
      <c r="L43205" s="45"/>
      <c r="M43205" s="45"/>
    </row>
    <row r="43206" spans="8:13" s="28" customFormat="1" x14ac:dyDescent="0.2">
      <c r="H43206" s="12"/>
      <c r="J43206" s="29"/>
      <c r="K43206" s="45"/>
      <c r="L43206" s="45"/>
      <c r="M43206" s="45"/>
    </row>
    <row r="43207" spans="8:13" s="28" customFormat="1" x14ac:dyDescent="0.2">
      <c r="H43207" s="12"/>
      <c r="J43207" s="29"/>
      <c r="K43207" s="45"/>
      <c r="L43207" s="45"/>
      <c r="M43207" s="45"/>
    </row>
    <row r="43208" spans="8:13" s="28" customFormat="1" x14ac:dyDescent="0.2">
      <c r="H43208" s="12"/>
      <c r="J43208" s="29"/>
      <c r="K43208" s="45"/>
      <c r="L43208" s="45"/>
      <c r="M43208" s="45"/>
    </row>
    <row r="43209" spans="8:13" s="28" customFormat="1" x14ac:dyDescent="0.2">
      <c r="H43209" s="12"/>
      <c r="J43209" s="29"/>
      <c r="K43209" s="45"/>
      <c r="L43209" s="45"/>
      <c r="M43209" s="45"/>
    </row>
    <row r="43210" spans="8:13" s="28" customFormat="1" x14ac:dyDescent="0.2">
      <c r="H43210" s="12"/>
      <c r="J43210" s="29"/>
      <c r="K43210" s="45"/>
      <c r="L43210" s="45"/>
      <c r="M43210" s="45"/>
    </row>
    <row r="43211" spans="8:13" s="28" customFormat="1" x14ac:dyDescent="0.2">
      <c r="H43211" s="12"/>
      <c r="J43211" s="29"/>
      <c r="K43211" s="45"/>
      <c r="L43211" s="45"/>
      <c r="M43211" s="45"/>
    </row>
    <row r="43212" spans="8:13" s="28" customFormat="1" x14ac:dyDescent="0.2">
      <c r="H43212" s="12"/>
      <c r="J43212" s="29"/>
      <c r="K43212" s="45"/>
      <c r="L43212" s="45"/>
      <c r="M43212" s="45"/>
    </row>
    <row r="43213" spans="8:13" s="28" customFormat="1" x14ac:dyDescent="0.2">
      <c r="H43213" s="12"/>
      <c r="J43213" s="29"/>
      <c r="K43213" s="45"/>
      <c r="L43213" s="45"/>
      <c r="M43213" s="45"/>
    </row>
    <row r="43214" spans="8:13" s="28" customFormat="1" x14ac:dyDescent="0.2">
      <c r="H43214" s="12"/>
      <c r="J43214" s="29"/>
      <c r="K43214" s="45"/>
      <c r="L43214" s="45"/>
      <c r="M43214" s="45"/>
    </row>
    <row r="43215" spans="8:13" s="28" customFormat="1" x14ac:dyDescent="0.2">
      <c r="H43215" s="12"/>
      <c r="J43215" s="29"/>
      <c r="K43215" s="45"/>
      <c r="L43215" s="45"/>
      <c r="M43215" s="45"/>
    </row>
    <row r="43216" spans="8:13" s="28" customFormat="1" x14ac:dyDescent="0.2">
      <c r="H43216" s="12"/>
      <c r="J43216" s="29"/>
      <c r="K43216" s="45"/>
      <c r="L43216" s="45"/>
      <c r="M43216" s="45"/>
    </row>
    <row r="43217" spans="8:13" s="28" customFormat="1" x14ac:dyDescent="0.2">
      <c r="H43217" s="12"/>
      <c r="J43217" s="29"/>
      <c r="K43217" s="45"/>
      <c r="L43217" s="45"/>
      <c r="M43217" s="45"/>
    </row>
    <row r="43218" spans="8:13" s="28" customFormat="1" x14ac:dyDescent="0.2">
      <c r="H43218" s="12"/>
      <c r="J43218" s="29"/>
      <c r="K43218" s="45"/>
      <c r="L43218" s="45"/>
      <c r="M43218" s="45"/>
    </row>
    <row r="43219" spans="8:13" s="28" customFormat="1" x14ac:dyDescent="0.2">
      <c r="H43219" s="12"/>
      <c r="J43219" s="29"/>
      <c r="K43219" s="45"/>
      <c r="L43219" s="45"/>
      <c r="M43219" s="45"/>
    </row>
    <row r="43220" spans="8:13" s="28" customFormat="1" x14ac:dyDescent="0.2">
      <c r="H43220" s="12"/>
      <c r="J43220" s="29"/>
      <c r="K43220" s="45"/>
      <c r="L43220" s="45"/>
      <c r="M43220" s="45"/>
    </row>
    <row r="43221" spans="8:13" s="28" customFormat="1" x14ac:dyDescent="0.2">
      <c r="H43221" s="12"/>
      <c r="J43221" s="29"/>
      <c r="K43221" s="45"/>
      <c r="L43221" s="45"/>
      <c r="M43221" s="45"/>
    </row>
    <row r="43222" spans="8:13" s="28" customFormat="1" x14ac:dyDescent="0.2">
      <c r="H43222" s="12"/>
      <c r="J43222" s="29"/>
      <c r="K43222" s="45"/>
      <c r="L43222" s="45"/>
      <c r="M43222" s="45"/>
    </row>
    <row r="43223" spans="8:13" s="28" customFormat="1" x14ac:dyDescent="0.2">
      <c r="H43223" s="12"/>
      <c r="J43223" s="29"/>
      <c r="K43223" s="45"/>
      <c r="L43223" s="45"/>
      <c r="M43223" s="45"/>
    </row>
    <row r="43224" spans="8:13" s="28" customFormat="1" x14ac:dyDescent="0.2">
      <c r="H43224" s="12"/>
      <c r="J43224" s="29"/>
      <c r="K43224" s="45"/>
      <c r="L43224" s="45"/>
      <c r="M43224" s="45"/>
    </row>
    <row r="43225" spans="8:13" s="28" customFormat="1" x14ac:dyDescent="0.2">
      <c r="H43225" s="12"/>
      <c r="J43225" s="29"/>
      <c r="K43225" s="45"/>
      <c r="L43225" s="45"/>
      <c r="M43225" s="45"/>
    </row>
    <row r="43226" spans="8:13" s="28" customFormat="1" x14ac:dyDescent="0.2">
      <c r="H43226" s="12"/>
      <c r="J43226" s="29"/>
      <c r="K43226" s="45"/>
      <c r="L43226" s="45"/>
      <c r="M43226" s="45"/>
    </row>
    <row r="43227" spans="8:13" s="28" customFormat="1" x14ac:dyDescent="0.2">
      <c r="H43227" s="12"/>
      <c r="J43227" s="29"/>
      <c r="K43227" s="45"/>
      <c r="L43227" s="45"/>
      <c r="M43227" s="45"/>
    </row>
    <row r="43228" spans="8:13" s="28" customFormat="1" x14ac:dyDescent="0.2">
      <c r="H43228" s="12"/>
      <c r="J43228" s="29"/>
      <c r="K43228" s="45"/>
      <c r="L43228" s="45"/>
      <c r="M43228" s="45"/>
    </row>
    <row r="43229" spans="8:13" s="28" customFormat="1" x14ac:dyDescent="0.2">
      <c r="H43229" s="12"/>
      <c r="J43229" s="29"/>
      <c r="K43229" s="45"/>
      <c r="L43229" s="45"/>
      <c r="M43229" s="45"/>
    </row>
    <row r="43230" spans="8:13" s="28" customFormat="1" x14ac:dyDescent="0.2">
      <c r="H43230" s="12"/>
      <c r="J43230" s="29"/>
      <c r="K43230" s="45"/>
      <c r="L43230" s="45"/>
      <c r="M43230" s="45"/>
    </row>
    <row r="43231" spans="8:13" s="28" customFormat="1" x14ac:dyDescent="0.2">
      <c r="H43231" s="12"/>
      <c r="J43231" s="29"/>
      <c r="K43231" s="45"/>
      <c r="L43231" s="45"/>
      <c r="M43231" s="45"/>
    </row>
    <row r="43232" spans="8:13" s="28" customFormat="1" x14ac:dyDescent="0.2">
      <c r="H43232" s="12"/>
      <c r="J43232" s="29"/>
      <c r="K43232" s="45"/>
      <c r="L43232" s="45"/>
      <c r="M43232" s="45"/>
    </row>
    <row r="43233" spans="8:13" s="28" customFormat="1" x14ac:dyDescent="0.2">
      <c r="H43233" s="12"/>
      <c r="J43233" s="29"/>
      <c r="K43233" s="45"/>
      <c r="L43233" s="45"/>
      <c r="M43233" s="45"/>
    </row>
    <row r="43234" spans="8:13" s="28" customFormat="1" x14ac:dyDescent="0.2">
      <c r="H43234" s="12"/>
      <c r="J43234" s="29"/>
      <c r="K43234" s="45"/>
      <c r="L43234" s="45"/>
      <c r="M43234" s="45"/>
    </row>
    <row r="43235" spans="8:13" s="28" customFormat="1" x14ac:dyDescent="0.2">
      <c r="H43235" s="12"/>
      <c r="J43235" s="29"/>
      <c r="K43235" s="45"/>
      <c r="L43235" s="45"/>
      <c r="M43235" s="45"/>
    </row>
    <row r="43236" spans="8:13" s="28" customFormat="1" x14ac:dyDescent="0.2">
      <c r="H43236" s="12"/>
      <c r="J43236" s="29"/>
      <c r="K43236" s="45"/>
      <c r="L43236" s="45"/>
      <c r="M43236" s="45"/>
    </row>
    <row r="43237" spans="8:13" s="28" customFormat="1" x14ac:dyDescent="0.2">
      <c r="H43237" s="12"/>
      <c r="J43237" s="29"/>
      <c r="K43237" s="45"/>
      <c r="L43237" s="45"/>
      <c r="M43237" s="45"/>
    </row>
    <row r="43238" spans="8:13" s="28" customFormat="1" x14ac:dyDescent="0.2">
      <c r="H43238" s="12"/>
      <c r="J43238" s="29"/>
      <c r="K43238" s="45"/>
      <c r="L43238" s="45"/>
      <c r="M43238" s="45"/>
    </row>
    <row r="43239" spans="8:13" s="28" customFormat="1" x14ac:dyDescent="0.2">
      <c r="H43239" s="12"/>
      <c r="J43239" s="29"/>
      <c r="K43239" s="45"/>
      <c r="L43239" s="45"/>
      <c r="M43239" s="45"/>
    </row>
    <row r="43240" spans="8:13" s="28" customFormat="1" x14ac:dyDescent="0.2">
      <c r="H43240" s="12"/>
      <c r="J43240" s="29"/>
      <c r="K43240" s="45"/>
      <c r="L43240" s="45"/>
      <c r="M43240" s="45"/>
    </row>
    <row r="43241" spans="8:13" s="28" customFormat="1" x14ac:dyDescent="0.2">
      <c r="H43241" s="12"/>
      <c r="J43241" s="29"/>
      <c r="K43241" s="45"/>
      <c r="L43241" s="45"/>
      <c r="M43241" s="45"/>
    </row>
    <row r="43242" spans="8:13" s="28" customFormat="1" x14ac:dyDescent="0.2">
      <c r="H43242" s="12"/>
      <c r="J43242" s="29"/>
      <c r="K43242" s="45"/>
      <c r="L43242" s="45"/>
      <c r="M43242" s="45"/>
    </row>
    <row r="43243" spans="8:13" s="28" customFormat="1" x14ac:dyDescent="0.2">
      <c r="H43243" s="12"/>
      <c r="J43243" s="29"/>
      <c r="K43243" s="45"/>
      <c r="L43243" s="45"/>
      <c r="M43243" s="45"/>
    </row>
    <row r="43244" spans="8:13" s="28" customFormat="1" x14ac:dyDescent="0.2">
      <c r="H43244" s="12"/>
      <c r="J43244" s="29"/>
      <c r="K43244" s="45"/>
      <c r="L43244" s="45"/>
      <c r="M43244" s="45"/>
    </row>
    <row r="43245" spans="8:13" s="28" customFormat="1" x14ac:dyDescent="0.2">
      <c r="H43245" s="12"/>
      <c r="J43245" s="29"/>
      <c r="K43245" s="45"/>
      <c r="L43245" s="45"/>
      <c r="M43245" s="45"/>
    </row>
    <row r="43246" spans="8:13" s="28" customFormat="1" x14ac:dyDescent="0.2">
      <c r="H43246" s="12"/>
      <c r="J43246" s="29"/>
      <c r="K43246" s="45"/>
      <c r="L43246" s="45"/>
      <c r="M43246" s="45"/>
    </row>
    <row r="43247" spans="8:13" s="28" customFormat="1" x14ac:dyDescent="0.2">
      <c r="H43247" s="12"/>
      <c r="J43247" s="29"/>
      <c r="K43247" s="45"/>
      <c r="L43247" s="45"/>
      <c r="M43247" s="45"/>
    </row>
    <row r="43248" spans="8:13" s="28" customFormat="1" x14ac:dyDescent="0.2">
      <c r="H43248" s="12"/>
      <c r="J43248" s="29"/>
      <c r="K43248" s="45"/>
      <c r="L43248" s="45"/>
      <c r="M43248" s="45"/>
    </row>
    <row r="43249" spans="8:13" s="28" customFormat="1" x14ac:dyDescent="0.2">
      <c r="H43249" s="12"/>
      <c r="J43249" s="29"/>
      <c r="K43249" s="45"/>
      <c r="L43249" s="45"/>
      <c r="M43249" s="45"/>
    </row>
    <row r="43250" spans="8:13" s="28" customFormat="1" x14ac:dyDescent="0.2">
      <c r="H43250" s="12"/>
      <c r="J43250" s="29"/>
      <c r="K43250" s="45"/>
      <c r="L43250" s="45"/>
      <c r="M43250" s="45"/>
    </row>
    <row r="43251" spans="8:13" s="28" customFormat="1" x14ac:dyDescent="0.2">
      <c r="H43251" s="12"/>
      <c r="J43251" s="29"/>
      <c r="K43251" s="45"/>
      <c r="L43251" s="45"/>
      <c r="M43251" s="45"/>
    </row>
    <row r="43252" spans="8:13" s="28" customFormat="1" x14ac:dyDescent="0.2">
      <c r="H43252" s="12"/>
      <c r="J43252" s="29"/>
      <c r="K43252" s="45"/>
      <c r="L43252" s="45"/>
      <c r="M43252" s="45"/>
    </row>
    <row r="43253" spans="8:13" s="28" customFormat="1" x14ac:dyDescent="0.2">
      <c r="H43253" s="12"/>
      <c r="J43253" s="29"/>
      <c r="K43253" s="45"/>
      <c r="L43253" s="45"/>
      <c r="M43253" s="45"/>
    </row>
    <row r="43254" spans="8:13" s="28" customFormat="1" x14ac:dyDescent="0.2">
      <c r="H43254" s="12"/>
      <c r="J43254" s="29"/>
      <c r="K43254" s="45"/>
      <c r="L43254" s="45"/>
      <c r="M43254" s="45"/>
    </row>
    <row r="43255" spans="8:13" s="28" customFormat="1" x14ac:dyDescent="0.2">
      <c r="H43255" s="12"/>
      <c r="J43255" s="29"/>
      <c r="K43255" s="45"/>
      <c r="L43255" s="45"/>
      <c r="M43255" s="45"/>
    </row>
    <row r="43256" spans="8:13" s="28" customFormat="1" x14ac:dyDescent="0.2">
      <c r="H43256" s="12"/>
      <c r="J43256" s="29"/>
      <c r="K43256" s="45"/>
      <c r="L43256" s="45"/>
      <c r="M43256" s="45"/>
    </row>
    <row r="43257" spans="8:13" s="28" customFormat="1" x14ac:dyDescent="0.2">
      <c r="H43257" s="12"/>
      <c r="J43257" s="29"/>
      <c r="K43257" s="45"/>
      <c r="L43257" s="45"/>
      <c r="M43257" s="45"/>
    </row>
    <row r="43258" spans="8:13" s="28" customFormat="1" x14ac:dyDescent="0.2">
      <c r="H43258" s="12"/>
      <c r="J43258" s="29"/>
      <c r="K43258" s="45"/>
      <c r="L43258" s="45"/>
      <c r="M43258" s="45"/>
    </row>
    <row r="43259" spans="8:13" s="28" customFormat="1" x14ac:dyDescent="0.2">
      <c r="H43259" s="12"/>
      <c r="J43259" s="29"/>
      <c r="K43259" s="45"/>
      <c r="L43259" s="45"/>
      <c r="M43259" s="45"/>
    </row>
    <row r="43260" spans="8:13" s="28" customFormat="1" x14ac:dyDescent="0.2">
      <c r="H43260" s="12"/>
      <c r="J43260" s="29"/>
      <c r="K43260" s="45"/>
      <c r="L43260" s="45"/>
      <c r="M43260" s="45"/>
    </row>
    <row r="43261" spans="8:13" s="28" customFormat="1" x14ac:dyDescent="0.2">
      <c r="H43261" s="12"/>
      <c r="J43261" s="29"/>
      <c r="K43261" s="45"/>
      <c r="L43261" s="45"/>
      <c r="M43261" s="45"/>
    </row>
    <row r="43262" spans="8:13" s="28" customFormat="1" x14ac:dyDescent="0.2">
      <c r="H43262" s="12"/>
      <c r="J43262" s="29"/>
      <c r="K43262" s="45"/>
      <c r="L43262" s="45"/>
      <c r="M43262" s="45"/>
    </row>
    <row r="43263" spans="8:13" s="28" customFormat="1" x14ac:dyDescent="0.2">
      <c r="H43263" s="12"/>
      <c r="J43263" s="29"/>
      <c r="K43263" s="45"/>
      <c r="L43263" s="45"/>
      <c r="M43263" s="45"/>
    </row>
    <row r="43264" spans="8:13" s="28" customFormat="1" x14ac:dyDescent="0.2">
      <c r="H43264" s="12"/>
      <c r="J43264" s="29"/>
      <c r="K43264" s="45"/>
      <c r="L43264" s="45"/>
      <c r="M43264" s="45"/>
    </row>
    <row r="43265" spans="8:13" s="28" customFormat="1" x14ac:dyDescent="0.2">
      <c r="H43265" s="12"/>
      <c r="J43265" s="29"/>
      <c r="K43265" s="45"/>
      <c r="L43265" s="45"/>
      <c r="M43265" s="45"/>
    </row>
    <row r="43266" spans="8:13" s="28" customFormat="1" x14ac:dyDescent="0.2">
      <c r="H43266" s="12"/>
      <c r="J43266" s="29"/>
      <c r="K43266" s="45"/>
      <c r="L43266" s="45"/>
      <c r="M43266" s="45"/>
    </row>
    <row r="43267" spans="8:13" s="28" customFormat="1" x14ac:dyDescent="0.2">
      <c r="H43267" s="12"/>
      <c r="J43267" s="29"/>
      <c r="K43267" s="45"/>
      <c r="L43267" s="45"/>
      <c r="M43267" s="45"/>
    </row>
    <row r="43268" spans="8:13" s="28" customFormat="1" x14ac:dyDescent="0.2">
      <c r="H43268" s="12"/>
      <c r="J43268" s="29"/>
      <c r="K43268" s="45"/>
      <c r="L43268" s="45"/>
      <c r="M43268" s="45"/>
    </row>
    <row r="43269" spans="8:13" s="28" customFormat="1" x14ac:dyDescent="0.2">
      <c r="H43269" s="12"/>
      <c r="J43269" s="29"/>
      <c r="K43269" s="45"/>
      <c r="L43269" s="45"/>
      <c r="M43269" s="45"/>
    </row>
    <row r="43270" spans="8:13" s="28" customFormat="1" x14ac:dyDescent="0.2">
      <c r="H43270" s="12"/>
      <c r="J43270" s="29"/>
      <c r="K43270" s="45"/>
      <c r="L43270" s="45"/>
      <c r="M43270" s="45"/>
    </row>
    <row r="43271" spans="8:13" s="28" customFormat="1" x14ac:dyDescent="0.2">
      <c r="H43271" s="12"/>
      <c r="J43271" s="29"/>
      <c r="K43271" s="45"/>
      <c r="L43271" s="45"/>
      <c r="M43271" s="45"/>
    </row>
    <row r="43272" spans="8:13" s="28" customFormat="1" x14ac:dyDescent="0.2">
      <c r="H43272" s="12"/>
      <c r="J43272" s="29"/>
      <c r="K43272" s="45"/>
      <c r="L43272" s="45"/>
      <c r="M43272" s="45"/>
    </row>
    <row r="43273" spans="8:13" s="28" customFormat="1" x14ac:dyDescent="0.2">
      <c r="H43273" s="12"/>
      <c r="J43273" s="29"/>
      <c r="K43273" s="45"/>
      <c r="L43273" s="45"/>
      <c r="M43273" s="45"/>
    </row>
    <row r="43274" spans="8:13" s="28" customFormat="1" x14ac:dyDescent="0.2">
      <c r="H43274" s="12"/>
      <c r="J43274" s="29"/>
      <c r="K43274" s="45"/>
      <c r="L43274" s="45"/>
      <c r="M43274" s="45"/>
    </row>
    <row r="43275" spans="8:13" s="28" customFormat="1" x14ac:dyDescent="0.2">
      <c r="H43275" s="12"/>
      <c r="J43275" s="29"/>
      <c r="K43275" s="45"/>
      <c r="L43275" s="45"/>
      <c r="M43275" s="45"/>
    </row>
    <row r="43276" spans="8:13" s="28" customFormat="1" x14ac:dyDescent="0.2">
      <c r="H43276" s="12"/>
      <c r="J43276" s="29"/>
      <c r="K43276" s="45"/>
      <c r="L43276" s="45"/>
      <c r="M43276" s="45"/>
    </row>
    <row r="43277" spans="8:13" s="28" customFormat="1" x14ac:dyDescent="0.2">
      <c r="H43277" s="12"/>
      <c r="J43277" s="29"/>
      <c r="K43277" s="45"/>
      <c r="L43277" s="45"/>
      <c r="M43277" s="45"/>
    </row>
    <row r="43278" spans="8:13" s="28" customFormat="1" x14ac:dyDescent="0.2">
      <c r="H43278" s="12"/>
      <c r="J43278" s="29"/>
      <c r="K43278" s="45"/>
      <c r="L43278" s="45"/>
      <c r="M43278" s="45"/>
    </row>
    <row r="43279" spans="8:13" s="28" customFormat="1" x14ac:dyDescent="0.2">
      <c r="H43279" s="12"/>
      <c r="J43279" s="29"/>
      <c r="K43279" s="45"/>
      <c r="L43279" s="45"/>
      <c r="M43279" s="45"/>
    </row>
    <row r="43280" spans="8:13" s="28" customFormat="1" x14ac:dyDescent="0.2">
      <c r="H43280" s="12"/>
      <c r="J43280" s="29"/>
      <c r="K43280" s="45"/>
      <c r="L43280" s="45"/>
      <c r="M43280" s="45"/>
    </row>
    <row r="43281" spans="8:13" s="28" customFormat="1" x14ac:dyDescent="0.2">
      <c r="H43281" s="12"/>
      <c r="J43281" s="29"/>
      <c r="K43281" s="45"/>
      <c r="L43281" s="45"/>
      <c r="M43281" s="45"/>
    </row>
    <row r="43282" spans="8:13" s="28" customFormat="1" x14ac:dyDescent="0.2">
      <c r="H43282" s="12"/>
      <c r="J43282" s="29"/>
      <c r="K43282" s="45"/>
      <c r="L43282" s="45"/>
      <c r="M43282" s="45"/>
    </row>
    <row r="43283" spans="8:13" s="28" customFormat="1" x14ac:dyDescent="0.2">
      <c r="H43283" s="12"/>
      <c r="J43283" s="29"/>
      <c r="K43283" s="45"/>
      <c r="L43283" s="45"/>
      <c r="M43283" s="45"/>
    </row>
    <row r="43284" spans="8:13" s="28" customFormat="1" x14ac:dyDescent="0.2">
      <c r="H43284" s="12"/>
      <c r="J43284" s="29"/>
      <c r="K43284" s="45"/>
      <c r="L43284" s="45"/>
      <c r="M43284" s="45"/>
    </row>
    <row r="43285" spans="8:13" s="28" customFormat="1" x14ac:dyDescent="0.2">
      <c r="H43285" s="12"/>
      <c r="J43285" s="29"/>
      <c r="K43285" s="45"/>
      <c r="L43285" s="45"/>
      <c r="M43285" s="45"/>
    </row>
    <row r="43286" spans="8:13" s="28" customFormat="1" x14ac:dyDescent="0.2">
      <c r="H43286" s="12"/>
      <c r="J43286" s="29"/>
      <c r="K43286" s="45"/>
      <c r="L43286" s="45"/>
      <c r="M43286" s="45"/>
    </row>
    <row r="43287" spans="8:13" s="28" customFormat="1" x14ac:dyDescent="0.2">
      <c r="H43287" s="12"/>
      <c r="J43287" s="29"/>
      <c r="K43287" s="45"/>
      <c r="L43287" s="45"/>
      <c r="M43287" s="45"/>
    </row>
    <row r="43288" spans="8:13" s="28" customFormat="1" x14ac:dyDescent="0.2">
      <c r="H43288" s="12"/>
      <c r="J43288" s="29"/>
      <c r="K43288" s="45"/>
      <c r="L43288" s="45"/>
      <c r="M43288" s="45"/>
    </row>
    <row r="43289" spans="8:13" s="28" customFormat="1" x14ac:dyDescent="0.2">
      <c r="H43289" s="12"/>
      <c r="J43289" s="29"/>
      <c r="K43289" s="45"/>
      <c r="L43289" s="45"/>
      <c r="M43289" s="45"/>
    </row>
    <row r="43290" spans="8:13" s="28" customFormat="1" x14ac:dyDescent="0.2">
      <c r="H43290" s="12"/>
      <c r="J43290" s="29"/>
      <c r="K43290" s="45"/>
      <c r="L43290" s="45"/>
      <c r="M43290" s="45"/>
    </row>
    <row r="43291" spans="8:13" s="28" customFormat="1" x14ac:dyDescent="0.2">
      <c r="H43291" s="12"/>
      <c r="J43291" s="29"/>
      <c r="K43291" s="45"/>
      <c r="L43291" s="45"/>
      <c r="M43291" s="45"/>
    </row>
    <row r="43292" spans="8:13" s="28" customFormat="1" x14ac:dyDescent="0.2">
      <c r="H43292" s="12"/>
      <c r="J43292" s="29"/>
      <c r="K43292" s="45"/>
      <c r="L43292" s="45"/>
      <c r="M43292" s="45"/>
    </row>
    <row r="43293" spans="8:13" s="28" customFormat="1" x14ac:dyDescent="0.2">
      <c r="H43293" s="12"/>
      <c r="J43293" s="29"/>
      <c r="K43293" s="45"/>
      <c r="L43293" s="45"/>
      <c r="M43293" s="45"/>
    </row>
    <row r="43294" spans="8:13" s="28" customFormat="1" x14ac:dyDescent="0.2">
      <c r="H43294" s="12"/>
      <c r="J43294" s="29"/>
      <c r="K43294" s="45"/>
      <c r="L43294" s="45"/>
      <c r="M43294" s="45"/>
    </row>
    <row r="43295" spans="8:13" s="28" customFormat="1" x14ac:dyDescent="0.2">
      <c r="H43295" s="12"/>
      <c r="J43295" s="29"/>
      <c r="K43295" s="45"/>
      <c r="L43295" s="45"/>
      <c r="M43295" s="45"/>
    </row>
    <row r="43296" spans="8:13" s="28" customFormat="1" x14ac:dyDescent="0.2">
      <c r="H43296" s="12"/>
      <c r="J43296" s="29"/>
      <c r="K43296" s="45"/>
      <c r="L43296" s="45"/>
      <c r="M43296" s="45"/>
    </row>
    <row r="43297" spans="8:13" s="28" customFormat="1" x14ac:dyDescent="0.2">
      <c r="H43297" s="12"/>
      <c r="J43297" s="29"/>
      <c r="K43297" s="45"/>
      <c r="L43297" s="45"/>
      <c r="M43297" s="45"/>
    </row>
    <row r="43298" spans="8:13" s="28" customFormat="1" x14ac:dyDescent="0.2">
      <c r="H43298" s="12"/>
      <c r="J43298" s="29"/>
      <c r="K43298" s="45"/>
      <c r="L43298" s="45"/>
      <c r="M43298" s="45"/>
    </row>
    <row r="43299" spans="8:13" s="28" customFormat="1" x14ac:dyDescent="0.2">
      <c r="H43299" s="12"/>
      <c r="J43299" s="29"/>
      <c r="K43299" s="45"/>
      <c r="L43299" s="45"/>
      <c r="M43299" s="45"/>
    </row>
    <row r="43300" spans="8:13" s="28" customFormat="1" x14ac:dyDescent="0.2">
      <c r="H43300" s="12"/>
      <c r="J43300" s="29"/>
      <c r="K43300" s="45"/>
      <c r="L43300" s="45"/>
      <c r="M43300" s="45"/>
    </row>
    <row r="43301" spans="8:13" s="28" customFormat="1" x14ac:dyDescent="0.2">
      <c r="H43301" s="12"/>
      <c r="J43301" s="29"/>
      <c r="K43301" s="45"/>
      <c r="L43301" s="45"/>
      <c r="M43301" s="45"/>
    </row>
    <row r="43302" spans="8:13" s="28" customFormat="1" x14ac:dyDescent="0.2">
      <c r="H43302" s="12"/>
      <c r="J43302" s="29"/>
      <c r="K43302" s="45"/>
      <c r="L43302" s="45"/>
      <c r="M43302" s="45"/>
    </row>
    <row r="43303" spans="8:13" s="28" customFormat="1" x14ac:dyDescent="0.2">
      <c r="H43303" s="12"/>
      <c r="J43303" s="29"/>
      <c r="K43303" s="45"/>
      <c r="L43303" s="45"/>
      <c r="M43303" s="45"/>
    </row>
    <row r="43304" spans="8:13" s="28" customFormat="1" x14ac:dyDescent="0.2">
      <c r="H43304" s="12"/>
      <c r="J43304" s="29"/>
      <c r="K43304" s="45"/>
      <c r="L43304" s="45"/>
      <c r="M43304" s="45"/>
    </row>
    <row r="43305" spans="8:13" s="28" customFormat="1" x14ac:dyDescent="0.2">
      <c r="H43305" s="12"/>
      <c r="J43305" s="29"/>
      <c r="K43305" s="45"/>
      <c r="L43305" s="45"/>
      <c r="M43305" s="45"/>
    </row>
    <row r="43306" spans="8:13" s="28" customFormat="1" x14ac:dyDescent="0.2">
      <c r="H43306" s="12"/>
      <c r="J43306" s="29"/>
      <c r="K43306" s="45"/>
      <c r="L43306" s="45"/>
      <c r="M43306" s="45"/>
    </row>
    <row r="43307" spans="8:13" s="28" customFormat="1" x14ac:dyDescent="0.2">
      <c r="H43307" s="12"/>
      <c r="J43307" s="29"/>
      <c r="K43307" s="45"/>
      <c r="L43307" s="45"/>
      <c r="M43307" s="45"/>
    </row>
    <row r="43308" spans="8:13" s="28" customFormat="1" x14ac:dyDescent="0.2">
      <c r="H43308" s="12"/>
      <c r="J43308" s="29"/>
      <c r="K43308" s="45"/>
      <c r="L43308" s="45"/>
      <c r="M43308" s="45"/>
    </row>
    <row r="43309" spans="8:13" s="28" customFormat="1" x14ac:dyDescent="0.2">
      <c r="H43309" s="12"/>
      <c r="J43309" s="29"/>
      <c r="K43309" s="45"/>
      <c r="L43309" s="45"/>
      <c r="M43309" s="45"/>
    </row>
    <row r="43310" spans="8:13" s="28" customFormat="1" x14ac:dyDescent="0.2">
      <c r="H43310" s="12"/>
      <c r="J43310" s="29"/>
      <c r="K43310" s="45"/>
      <c r="L43310" s="45"/>
      <c r="M43310" s="45"/>
    </row>
    <row r="43311" spans="8:13" s="28" customFormat="1" x14ac:dyDescent="0.2">
      <c r="H43311" s="12"/>
      <c r="J43311" s="29"/>
      <c r="K43311" s="45"/>
      <c r="L43311" s="45"/>
      <c r="M43311" s="45"/>
    </row>
    <row r="43312" spans="8:13" s="28" customFormat="1" x14ac:dyDescent="0.2">
      <c r="H43312" s="12"/>
      <c r="J43312" s="29"/>
      <c r="K43312" s="45"/>
      <c r="L43312" s="45"/>
      <c r="M43312" s="45"/>
    </row>
    <row r="43313" spans="8:13" s="28" customFormat="1" x14ac:dyDescent="0.2">
      <c r="H43313" s="12"/>
      <c r="J43313" s="29"/>
      <c r="K43313" s="45"/>
      <c r="L43313" s="45"/>
      <c r="M43313" s="45"/>
    </row>
    <row r="43314" spans="8:13" s="28" customFormat="1" x14ac:dyDescent="0.2">
      <c r="H43314" s="12"/>
      <c r="J43314" s="29"/>
      <c r="K43314" s="45"/>
      <c r="L43314" s="45"/>
      <c r="M43314" s="45"/>
    </row>
    <row r="43315" spans="8:13" s="28" customFormat="1" x14ac:dyDescent="0.2">
      <c r="H43315" s="12"/>
      <c r="J43315" s="29"/>
      <c r="K43315" s="45"/>
      <c r="L43315" s="45"/>
      <c r="M43315" s="45"/>
    </row>
    <row r="43316" spans="8:13" s="28" customFormat="1" x14ac:dyDescent="0.2">
      <c r="H43316" s="12"/>
      <c r="J43316" s="29"/>
      <c r="K43316" s="45"/>
      <c r="L43316" s="45"/>
      <c r="M43316" s="45"/>
    </row>
    <row r="43317" spans="8:13" s="28" customFormat="1" x14ac:dyDescent="0.2">
      <c r="H43317" s="12"/>
      <c r="J43317" s="29"/>
      <c r="K43317" s="45"/>
      <c r="L43317" s="45"/>
      <c r="M43317" s="45"/>
    </row>
    <row r="43318" spans="8:13" s="28" customFormat="1" x14ac:dyDescent="0.2">
      <c r="H43318" s="12"/>
      <c r="J43318" s="29"/>
      <c r="K43318" s="45"/>
      <c r="L43318" s="45"/>
      <c r="M43318" s="45"/>
    </row>
    <row r="43319" spans="8:13" s="28" customFormat="1" x14ac:dyDescent="0.2">
      <c r="H43319" s="12"/>
      <c r="J43319" s="29"/>
      <c r="K43319" s="45"/>
      <c r="L43319" s="45"/>
      <c r="M43319" s="45"/>
    </row>
    <row r="43320" spans="8:13" s="28" customFormat="1" x14ac:dyDescent="0.2">
      <c r="H43320" s="12"/>
      <c r="J43320" s="29"/>
      <c r="K43320" s="45"/>
      <c r="L43320" s="45"/>
      <c r="M43320" s="45"/>
    </row>
    <row r="43321" spans="8:13" s="28" customFormat="1" x14ac:dyDescent="0.2">
      <c r="H43321" s="12"/>
      <c r="J43321" s="29"/>
      <c r="K43321" s="45"/>
      <c r="L43321" s="45"/>
      <c r="M43321" s="45"/>
    </row>
    <row r="43322" spans="8:13" s="28" customFormat="1" x14ac:dyDescent="0.2">
      <c r="H43322" s="12"/>
      <c r="J43322" s="29"/>
      <c r="K43322" s="45"/>
      <c r="L43322" s="45"/>
      <c r="M43322" s="45"/>
    </row>
    <row r="43323" spans="8:13" s="28" customFormat="1" x14ac:dyDescent="0.2">
      <c r="H43323" s="12"/>
      <c r="J43323" s="29"/>
      <c r="K43323" s="45"/>
      <c r="L43323" s="45"/>
      <c r="M43323" s="45"/>
    </row>
    <row r="43324" spans="8:13" s="28" customFormat="1" x14ac:dyDescent="0.2">
      <c r="H43324" s="12"/>
      <c r="J43324" s="29"/>
      <c r="K43324" s="45"/>
      <c r="L43324" s="45"/>
      <c r="M43324" s="45"/>
    </row>
    <row r="43325" spans="8:13" s="28" customFormat="1" x14ac:dyDescent="0.2">
      <c r="H43325" s="12"/>
      <c r="J43325" s="29"/>
      <c r="K43325" s="45"/>
      <c r="L43325" s="45"/>
      <c r="M43325" s="45"/>
    </row>
    <row r="43326" spans="8:13" s="28" customFormat="1" x14ac:dyDescent="0.2">
      <c r="H43326" s="12"/>
      <c r="J43326" s="29"/>
      <c r="K43326" s="45"/>
      <c r="L43326" s="45"/>
      <c r="M43326" s="45"/>
    </row>
    <row r="43327" spans="8:13" s="28" customFormat="1" x14ac:dyDescent="0.2">
      <c r="H43327" s="12"/>
      <c r="J43327" s="29"/>
      <c r="K43327" s="45"/>
      <c r="L43327" s="45"/>
      <c r="M43327" s="45"/>
    </row>
    <row r="43328" spans="8:13" s="28" customFormat="1" x14ac:dyDescent="0.2">
      <c r="H43328" s="12"/>
      <c r="J43328" s="29"/>
      <c r="K43328" s="45"/>
      <c r="L43328" s="45"/>
      <c r="M43328" s="45"/>
    </row>
    <row r="43329" spans="8:13" s="28" customFormat="1" x14ac:dyDescent="0.2">
      <c r="H43329" s="12"/>
      <c r="J43329" s="29"/>
      <c r="K43329" s="45"/>
      <c r="L43329" s="45"/>
      <c r="M43329" s="45"/>
    </row>
    <row r="43330" spans="8:13" s="28" customFormat="1" x14ac:dyDescent="0.2">
      <c r="H43330" s="12"/>
      <c r="J43330" s="29"/>
      <c r="K43330" s="45"/>
      <c r="L43330" s="45"/>
      <c r="M43330" s="45"/>
    </row>
    <row r="43331" spans="8:13" s="28" customFormat="1" x14ac:dyDescent="0.2">
      <c r="H43331" s="12"/>
      <c r="J43331" s="29"/>
      <c r="K43331" s="45"/>
      <c r="L43331" s="45"/>
      <c r="M43331" s="45"/>
    </row>
    <row r="43332" spans="8:13" s="28" customFormat="1" x14ac:dyDescent="0.2">
      <c r="H43332" s="12"/>
      <c r="J43332" s="29"/>
      <c r="K43332" s="45"/>
      <c r="L43332" s="45"/>
      <c r="M43332" s="45"/>
    </row>
    <row r="43333" spans="8:13" s="28" customFormat="1" x14ac:dyDescent="0.2">
      <c r="H43333" s="12"/>
      <c r="J43333" s="29"/>
      <c r="K43333" s="45"/>
      <c r="L43333" s="45"/>
      <c r="M43333" s="45"/>
    </row>
    <row r="43334" spans="8:13" s="28" customFormat="1" x14ac:dyDescent="0.2">
      <c r="H43334" s="12"/>
      <c r="J43334" s="29"/>
      <c r="K43334" s="45"/>
      <c r="L43334" s="45"/>
      <c r="M43334" s="45"/>
    </row>
    <row r="43335" spans="8:13" s="28" customFormat="1" x14ac:dyDescent="0.2">
      <c r="H43335" s="12"/>
      <c r="J43335" s="29"/>
      <c r="K43335" s="45"/>
      <c r="L43335" s="45"/>
      <c r="M43335" s="45"/>
    </row>
    <row r="43336" spans="8:13" s="28" customFormat="1" x14ac:dyDescent="0.2">
      <c r="H43336" s="12"/>
      <c r="J43336" s="29"/>
      <c r="K43336" s="45"/>
      <c r="L43336" s="45"/>
      <c r="M43336" s="45"/>
    </row>
    <row r="43337" spans="8:13" s="28" customFormat="1" x14ac:dyDescent="0.2">
      <c r="H43337" s="12"/>
      <c r="J43337" s="29"/>
      <c r="K43337" s="45"/>
      <c r="L43337" s="45"/>
      <c r="M43337" s="45"/>
    </row>
    <row r="43338" spans="8:13" s="28" customFormat="1" x14ac:dyDescent="0.2">
      <c r="H43338" s="12"/>
      <c r="J43338" s="29"/>
      <c r="K43338" s="45"/>
      <c r="L43338" s="45"/>
      <c r="M43338" s="45"/>
    </row>
    <row r="43339" spans="8:13" s="28" customFormat="1" x14ac:dyDescent="0.2">
      <c r="H43339" s="12"/>
      <c r="J43339" s="29"/>
      <c r="K43339" s="45"/>
      <c r="L43339" s="45"/>
      <c r="M43339" s="45"/>
    </row>
    <row r="43340" spans="8:13" s="28" customFormat="1" x14ac:dyDescent="0.2">
      <c r="H43340" s="12"/>
      <c r="J43340" s="29"/>
      <c r="K43340" s="45"/>
      <c r="L43340" s="45"/>
      <c r="M43340" s="45"/>
    </row>
    <row r="43341" spans="8:13" s="28" customFormat="1" x14ac:dyDescent="0.2">
      <c r="H43341" s="12"/>
      <c r="J43341" s="29"/>
      <c r="K43341" s="45"/>
      <c r="L43341" s="45"/>
      <c r="M43341" s="45"/>
    </row>
    <row r="43342" spans="8:13" s="28" customFormat="1" x14ac:dyDescent="0.2">
      <c r="H43342" s="12"/>
      <c r="J43342" s="29"/>
      <c r="K43342" s="45"/>
      <c r="L43342" s="45"/>
      <c r="M43342" s="45"/>
    </row>
    <row r="43343" spans="8:13" s="28" customFormat="1" x14ac:dyDescent="0.2">
      <c r="H43343" s="12"/>
      <c r="J43343" s="29"/>
      <c r="K43343" s="45"/>
      <c r="L43343" s="45"/>
      <c r="M43343" s="45"/>
    </row>
    <row r="43344" spans="8:13" s="28" customFormat="1" x14ac:dyDescent="0.2">
      <c r="H43344" s="12"/>
      <c r="J43344" s="29"/>
      <c r="K43344" s="45"/>
      <c r="L43344" s="45"/>
      <c r="M43344" s="45"/>
    </row>
    <row r="43345" spans="8:13" s="28" customFormat="1" x14ac:dyDescent="0.2">
      <c r="H43345" s="12"/>
      <c r="J43345" s="29"/>
      <c r="K43345" s="45"/>
      <c r="L43345" s="45"/>
      <c r="M43345" s="45"/>
    </row>
    <row r="43346" spans="8:13" s="28" customFormat="1" x14ac:dyDescent="0.2">
      <c r="H43346" s="12"/>
      <c r="J43346" s="29"/>
      <c r="K43346" s="45"/>
      <c r="L43346" s="45"/>
      <c r="M43346" s="45"/>
    </row>
    <row r="43347" spans="8:13" s="28" customFormat="1" x14ac:dyDescent="0.2">
      <c r="H43347" s="12"/>
      <c r="J43347" s="29"/>
      <c r="K43347" s="45"/>
      <c r="L43347" s="45"/>
      <c r="M43347" s="45"/>
    </row>
    <row r="43348" spans="8:13" s="28" customFormat="1" x14ac:dyDescent="0.2">
      <c r="H43348" s="12"/>
      <c r="J43348" s="29"/>
      <c r="K43348" s="45"/>
      <c r="L43348" s="45"/>
      <c r="M43348" s="45"/>
    </row>
    <row r="43349" spans="8:13" s="28" customFormat="1" x14ac:dyDescent="0.2">
      <c r="H43349" s="12"/>
      <c r="J43349" s="29"/>
      <c r="K43349" s="45"/>
      <c r="L43349" s="45"/>
      <c r="M43349" s="45"/>
    </row>
    <row r="43350" spans="8:13" s="28" customFormat="1" x14ac:dyDescent="0.2">
      <c r="H43350" s="12"/>
      <c r="J43350" s="29"/>
      <c r="K43350" s="45"/>
      <c r="L43350" s="45"/>
      <c r="M43350" s="45"/>
    </row>
    <row r="43351" spans="8:13" s="28" customFormat="1" x14ac:dyDescent="0.2">
      <c r="H43351" s="12"/>
      <c r="J43351" s="29"/>
      <c r="K43351" s="45"/>
      <c r="L43351" s="45"/>
      <c r="M43351" s="45"/>
    </row>
    <row r="43352" spans="8:13" s="28" customFormat="1" x14ac:dyDescent="0.2">
      <c r="H43352" s="12"/>
      <c r="J43352" s="29"/>
      <c r="K43352" s="45"/>
      <c r="L43352" s="45"/>
      <c r="M43352" s="45"/>
    </row>
    <row r="43353" spans="8:13" s="28" customFormat="1" x14ac:dyDescent="0.2">
      <c r="H43353" s="12"/>
      <c r="J43353" s="29"/>
      <c r="K43353" s="45"/>
      <c r="L43353" s="45"/>
      <c r="M43353" s="45"/>
    </row>
    <row r="43354" spans="8:13" s="28" customFormat="1" x14ac:dyDescent="0.2">
      <c r="H43354" s="12"/>
      <c r="J43354" s="29"/>
      <c r="K43354" s="45"/>
      <c r="L43354" s="45"/>
      <c r="M43354" s="45"/>
    </row>
    <row r="43355" spans="8:13" s="28" customFormat="1" x14ac:dyDescent="0.2">
      <c r="H43355" s="12"/>
      <c r="J43355" s="29"/>
      <c r="K43355" s="45"/>
      <c r="L43355" s="45"/>
      <c r="M43355" s="45"/>
    </row>
    <row r="43356" spans="8:13" s="28" customFormat="1" x14ac:dyDescent="0.2">
      <c r="H43356" s="12"/>
      <c r="J43356" s="29"/>
      <c r="K43356" s="45"/>
      <c r="L43356" s="45"/>
      <c r="M43356" s="45"/>
    </row>
    <row r="43357" spans="8:13" s="28" customFormat="1" x14ac:dyDescent="0.2">
      <c r="H43357" s="12"/>
      <c r="J43357" s="29"/>
      <c r="K43357" s="45"/>
      <c r="L43357" s="45"/>
      <c r="M43357" s="45"/>
    </row>
    <row r="43358" spans="8:13" s="28" customFormat="1" x14ac:dyDescent="0.2">
      <c r="H43358" s="12"/>
      <c r="J43358" s="29"/>
      <c r="K43358" s="45"/>
      <c r="L43358" s="45"/>
      <c r="M43358" s="45"/>
    </row>
    <row r="43359" spans="8:13" s="28" customFormat="1" x14ac:dyDescent="0.2">
      <c r="H43359" s="12"/>
      <c r="J43359" s="29"/>
      <c r="K43359" s="45"/>
      <c r="L43359" s="45"/>
      <c r="M43359" s="45"/>
    </row>
    <row r="43360" spans="8:13" s="28" customFormat="1" x14ac:dyDescent="0.2">
      <c r="H43360" s="12"/>
      <c r="J43360" s="29"/>
      <c r="K43360" s="45"/>
      <c r="L43360" s="45"/>
      <c r="M43360" s="45"/>
    </row>
    <row r="43361" spans="8:13" s="28" customFormat="1" x14ac:dyDescent="0.2">
      <c r="H43361" s="12"/>
      <c r="J43361" s="29"/>
      <c r="K43361" s="45"/>
      <c r="L43361" s="45"/>
      <c r="M43361" s="45"/>
    </row>
    <row r="43362" spans="8:13" s="28" customFormat="1" x14ac:dyDescent="0.2">
      <c r="H43362" s="12"/>
      <c r="J43362" s="29"/>
      <c r="K43362" s="45"/>
      <c r="L43362" s="45"/>
      <c r="M43362" s="45"/>
    </row>
    <row r="43363" spans="8:13" s="28" customFormat="1" x14ac:dyDescent="0.2">
      <c r="H43363" s="12"/>
      <c r="J43363" s="29"/>
      <c r="K43363" s="45"/>
      <c r="L43363" s="45"/>
      <c r="M43363" s="45"/>
    </row>
    <row r="43364" spans="8:13" s="28" customFormat="1" x14ac:dyDescent="0.2">
      <c r="H43364" s="12"/>
      <c r="J43364" s="29"/>
      <c r="K43364" s="45"/>
      <c r="L43364" s="45"/>
      <c r="M43364" s="45"/>
    </row>
    <row r="43365" spans="8:13" s="28" customFormat="1" x14ac:dyDescent="0.2">
      <c r="H43365" s="12"/>
      <c r="J43365" s="29"/>
      <c r="K43365" s="45"/>
      <c r="L43365" s="45"/>
      <c r="M43365" s="45"/>
    </row>
    <row r="43366" spans="8:13" s="28" customFormat="1" x14ac:dyDescent="0.2">
      <c r="H43366" s="12"/>
      <c r="J43366" s="29"/>
      <c r="K43366" s="45"/>
      <c r="L43366" s="45"/>
      <c r="M43366" s="45"/>
    </row>
    <row r="43367" spans="8:13" s="28" customFormat="1" x14ac:dyDescent="0.2">
      <c r="H43367" s="12"/>
      <c r="J43367" s="29"/>
      <c r="K43367" s="45"/>
      <c r="L43367" s="45"/>
      <c r="M43367" s="45"/>
    </row>
    <row r="43368" spans="8:13" s="28" customFormat="1" x14ac:dyDescent="0.2">
      <c r="H43368" s="12"/>
      <c r="J43368" s="29"/>
      <c r="K43368" s="45"/>
      <c r="L43368" s="45"/>
      <c r="M43368" s="45"/>
    </row>
    <row r="43369" spans="8:13" s="28" customFormat="1" x14ac:dyDescent="0.2">
      <c r="H43369" s="12"/>
      <c r="J43369" s="29"/>
      <c r="K43369" s="45"/>
      <c r="L43369" s="45"/>
      <c r="M43369" s="45"/>
    </row>
    <row r="43370" spans="8:13" s="28" customFormat="1" x14ac:dyDescent="0.2">
      <c r="H43370" s="12"/>
      <c r="J43370" s="29"/>
      <c r="K43370" s="45"/>
      <c r="L43370" s="45"/>
      <c r="M43370" s="45"/>
    </row>
    <row r="43371" spans="8:13" s="28" customFormat="1" x14ac:dyDescent="0.2">
      <c r="H43371" s="12"/>
      <c r="J43371" s="29"/>
      <c r="K43371" s="45"/>
      <c r="L43371" s="45"/>
      <c r="M43371" s="45"/>
    </row>
    <row r="43372" spans="8:13" s="28" customFormat="1" x14ac:dyDescent="0.2">
      <c r="H43372" s="12"/>
      <c r="J43372" s="29"/>
      <c r="K43372" s="45"/>
      <c r="L43372" s="45"/>
      <c r="M43372" s="45"/>
    </row>
    <row r="43373" spans="8:13" s="28" customFormat="1" x14ac:dyDescent="0.2">
      <c r="H43373" s="12"/>
      <c r="J43373" s="29"/>
      <c r="K43373" s="45"/>
      <c r="L43373" s="45"/>
      <c r="M43373" s="45"/>
    </row>
    <row r="43374" spans="8:13" s="28" customFormat="1" x14ac:dyDescent="0.2">
      <c r="H43374" s="12"/>
      <c r="J43374" s="29"/>
      <c r="K43374" s="45"/>
      <c r="L43374" s="45"/>
      <c r="M43374" s="45"/>
    </row>
    <row r="43375" spans="8:13" s="28" customFormat="1" x14ac:dyDescent="0.2">
      <c r="H43375" s="12"/>
      <c r="J43375" s="29"/>
      <c r="K43375" s="45"/>
      <c r="L43375" s="45"/>
      <c r="M43375" s="45"/>
    </row>
    <row r="43376" spans="8:13" s="28" customFormat="1" x14ac:dyDescent="0.2">
      <c r="H43376" s="12"/>
      <c r="J43376" s="29"/>
      <c r="K43376" s="45"/>
      <c r="L43376" s="45"/>
      <c r="M43376" s="45"/>
    </row>
    <row r="43377" spans="8:13" s="28" customFormat="1" x14ac:dyDescent="0.2">
      <c r="H43377" s="12"/>
      <c r="J43377" s="29"/>
      <c r="K43377" s="45"/>
      <c r="L43377" s="45"/>
      <c r="M43377" s="45"/>
    </row>
    <row r="43378" spans="8:13" s="28" customFormat="1" x14ac:dyDescent="0.2">
      <c r="H43378" s="12"/>
      <c r="J43378" s="29"/>
      <c r="K43378" s="45"/>
      <c r="L43378" s="45"/>
      <c r="M43378" s="45"/>
    </row>
    <row r="43379" spans="8:13" s="28" customFormat="1" x14ac:dyDescent="0.2">
      <c r="H43379" s="12"/>
      <c r="J43379" s="29"/>
      <c r="K43379" s="45"/>
      <c r="L43379" s="45"/>
      <c r="M43379" s="45"/>
    </row>
    <row r="43380" spans="8:13" s="28" customFormat="1" x14ac:dyDescent="0.2">
      <c r="H43380" s="12"/>
      <c r="J43380" s="29"/>
      <c r="K43380" s="45"/>
      <c r="L43380" s="45"/>
      <c r="M43380" s="45"/>
    </row>
    <row r="43381" spans="8:13" s="28" customFormat="1" x14ac:dyDescent="0.2">
      <c r="H43381" s="12"/>
      <c r="J43381" s="29"/>
      <c r="K43381" s="45"/>
      <c r="L43381" s="45"/>
      <c r="M43381" s="45"/>
    </row>
    <row r="43382" spans="8:13" s="28" customFormat="1" x14ac:dyDescent="0.2">
      <c r="H43382" s="12"/>
      <c r="J43382" s="29"/>
      <c r="K43382" s="45"/>
      <c r="L43382" s="45"/>
      <c r="M43382" s="45"/>
    </row>
    <row r="43383" spans="8:13" s="28" customFormat="1" x14ac:dyDescent="0.2">
      <c r="H43383" s="12"/>
      <c r="J43383" s="29"/>
      <c r="K43383" s="45"/>
      <c r="L43383" s="45"/>
      <c r="M43383" s="45"/>
    </row>
    <row r="43384" spans="8:13" s="28" customFormat="1" x14ac:dyDescent="0.2">
      <c r="H43384" s="12"/>
      <c r="J43384" s="29"/>
      <c r="K43384" s="45"/>
      <c r="L43384" s="45"/>
      <c r="M43384" s="45"/>
    </row>
    <row r="43385" spans="8:13" s="28" customFormat="1" x14ac:dyDescent="0.2">
      <c r="H43385" s="12"/>
      <c r="J43385" s="29"/>
      <c r="K43385" s="45"/>
      <c r="L43385" s="45"/>
      <c r="M43385" s="45"/>
    </row>
    <row r="43386" spans="8:13" s="28" customFormat="1" x14ac:dyDescent="0.2">
      <c r="H43386" s="12"/>
      <c r="J43386" s="29"/>
      <c r="K43386" s="45"/>
      <c r="L43386" s="45"/>
      <c r="M43386" s="45"/>
    </row>
    <row r="43387" spans="8:13" s="28" customFormat="1" x14ac:dyDescent="0.2">
      <c r="H43387" s="12"/>
      <c r="J43387" s="29"/>
      <c r="K43387" s="45"/>
      <c r="L43387" s="45"/>
      <c r="M43387" s="45"/>
    </row>
    <row r="43388" spans="8:13" s="28" customFormat="1" x14ac:dyDescent="0.2">
      <c r="H43388" s="12"/>
      <c r="J43388" s="29"/>
      <c r="K43388" s="45"/>
      <c r="L43388" s="45"/>
      <c r="M43388" s="45"/>
    </row>
    <row r="43389" spans="8:13" s="28" customFormat="1" x14ac:dyDescent="0.2">
      <c r="H43389" s="12"/>
      <c r="J43389" s="29"/>
      <c r="K43389" s="45"/>
      <c r="L43389" s="45"/>
      <c r="M43389" s="45"/>
    </row>
    <row r="43390" spans="8:13" s="28" customFormat="1" x14ac:dyDescent="0.2">
      <c r="H43390" s="12"/>
      <c r="J43390" s="29"/>
      <c r="K43390" s="45"/>
      <c r="L43390" s="45"/>
      <c r="M43390" s="45"/>
    </row>
    <row r="43391" spans="8:13" s="28" customFormat="1" x14ac:dyDescent="0.2">
      <c r="H43391" s="12"/>
      <c r="J43391" s="29"/>
      <c r="K43391" s="45"/>
      <c r="L43391" s="45"/>
      <c r="M43391" s="45"/>
    </row>
    <row r="43392" spans="8:13" s="28" customFormat="1" x14ac:dyDescent="0.2">
      <c r="H43392" s="12"/>
      <c r="J43392" s="29"/>
      <c r="K43392" s="45"/>
      <c r="L43392" s="45"/>
      <c r="M43392" s="45"/>
    </row>
    <row r="43393" spans="8:13" s="28" customFormat="1" x14ac:dyDescent="0.2">
      <c r="H43393" s="12"/>
      <c r="J43393" s="29"/>
      <c r="K43393" s="45"/>
      <c r="L43393" s="45"/>
      <c r="M43393" s="45"/>
    </row>
    <row r="43394" spans="8:13" s="28" customFormat="1" x14ac:dyDescent="0.2">
      <c r="H43394" s="12"/>
      <c r="J43394" s="29"/>
      <c r="K43394" s="45"/>
      <c r="L43394" s="45"/>
      <c r="M43394" s="45"/>
    </row>
    <row r="43395" spans="8:13" s="28" customFormat="1" x14ac:dyDescent="0.2">
      <c r="H43395" s="12"/>
      <c r="J43395" s="29"/>
      <c r="K43395" s="45"/>
      <c r="L43395" s="45"/>
      <c r="M43395" s="45"/>
    </row>
    <row r="43396" spans="8:13" s="28" customFormat="1" x14ac:dyDescent="0.2">
      <c r="H43396" s="12"/>
      <c r="J43396" s="29"/>
      <c r="K43396" s="45"/>
      <c r="L43396" s="45"/>
      <c r="M43396" s="45"/>
    </row>
    <row r="43397" spans="8:13" s="28" customFormat="1" x14ac:dyDescent="0.2">
      <c r="H43397" s="12"/>
      <c r="J43397" s="29"/>
      <c r="K43397" s="45"/>
      <c r="L43397" s="45"/>
      <c r="M43397" s="45"/>
    </row>
    <row r="43398" spans="8:13" s="28" customFormat="1" x14ac:dyDescent="0.2">
      <c r="H43398" s="12"/>
      <c r="J43398" s="29"/>
      <c r="K43398" s="45"/>
      <c r="L43398" s="45"/>
      <c r="M43398" s="45"/>
    </row>
    <row r="43399" spans="8:13" s="28" customFormat="1" x14ac:dyDescent="0.2">
      <c r="H43399" s="12"/>
      <c r="J43399" s="29"/>
      <c r="K43399" s="45"/>
      <c r="L43399" s="45"/>
      <c r="M43399" s="45"/>
    </row>
    <row r="43400" spans="8:13" s="28" customFormat="1" x14ac:dyDescent="0.2">
      <c r="H43400" s="12"/>
      <c r="J43400" s="29"/>
      <c r="K43400" s="45"/>
      <c r="L43400" s="45"/>
      <c r="M43400" s="45"/>
    </row>
    <row r="43401" spans="8:13" s="28" customFormat="1" x14ac:dyDescent="0.2">
      <c r="H43401" s="12"/>
      <c r="J43401" s="29"/>
      <c r="K43401" s="45"/>
      <c r="L43401" s="45"/>
      <c r="M43401" s="45"/>
    </row>
    <row r="43402" spans="8:13" s="28" customFormat="1" x14ac:dyDescent="0.2">
      <c r="H43402" s="12"/>
      <c r="J43402" s="29"/>
      <c r="K43402" s="45"/>
      <c r="L43402" s="45"/>
      <c r="M43402" s="45"/>
    </row>
    <row r="43403" spans="8:13" s="28" customFormat="1" x14ac:dyDescent="0.2">
      <c r="H43403" s="12"/>
      <c r="J43403" s="29"/>
      <c r="K43403" s="45"/>
      <c r="L43403" s="45"/>
      <c r="M43403" s="45"/>
    </row>
    <row r="43404" spans="8:13" s="28" customFormat="1" x14ac:dyDescent="0.2">
      <c r="H43404" s="12"/>
      <c r="J43404" s="29"/>
      <c r="K43404" s="45"/>
      <c r="L43404" s="45"/>
      <c r="M43404" s="45"/>
    </row>
    <row r="43405" spans="8:13" s="28" customFormat="1" x14ac:dyDescent="0.2">
      <c r="H43405" s="12"/>
      <c r="J43405" s="29"/>
      <c r="K43405" s="45"/>
      <c r="L43405" s="45"/>
      <c r="M43405" s="45"/>
    </row>
    <row r="43406" spans="8:13" s="28" customFormat="1" x14ac:dyDescent="0.2">
      <c r="H43406" s="12"/>
      <c r="J43406" s="29"/>
      <c r="K43406" s="45"/>
      <c r="L43406" s="45"/>
      <c r="M43406" s="45"/>
    </row>
    <row r="43407" spans="8:13" s="28" customFormat="1" x14ac:dyDescent="0.2">
      <c r="H43407" s="12"/>
      <c r="J43407" s="29"/>
      <c r="K43407" s="45"/>
      <c r="L43407" s="45"/>
      <c r="M43407" s="45"/>
    </row>
    <row r="43408" spans="8:13" s="28" customFormat="1" x14ac:dyDescent="0.2">
      <c r="H43408" s="12"/>
      <c r="J43408" s="29"/>
      <c r="K43408" s="45"/>
      <c r="L43408" s="45"/>
      <c r="M43408" s="45"/>
    </row>
    <row r="43409" spans="8:13" s="28" customFormat="1" x14ac:dyDescent="0.2">
      <c r="H43409" s="12"/>
      <c r="J43409" s="29"/>
      <c r="K43409" s="45"/>
      <c r="L43409" s="45"/>
      <c r="M43409" s="45"/>
    </row>
    <row r="43410" spans="8:13" s="28" customFormat="1" x14ac:dyDescent="0.2">
      <c r="H43410" s="12"/>
      <c r="J43410" s="29"/>
      <c r="K43410" s="45"/>
      <c r="L43410" s="45"/>
      <c r="M43410" s="45"/>
    </row>
    <row r="43411" spans="8:13" s="28" customFormat="1" x14ac:dyDescent="0.2">
      <c r="H43411" s="12"/>
      <c r="J43411" s="29"/>
      <c r="K43411" s="45"/>
      <c r="L43411" s="45"/>
      <c r="M43411" s="45"/>
    </row>
    <row r="43412" spans="8:13" s="28" customFormat="1" x14ac:dyDescent="0.2">
      <c r="H43412" s="12"/>
      <c r="J43412" s="29"/>
      <c r="K43412" s="45"/>
      <c r="L43412" s="45"/>
      <c r="M43412" s="45"/>
    </row>
    <row r="43413" spans="8:13" s="28" customFormat="1" x14ac:dyDescent="0.2">
      <c r="H43413" s="12"/>
      <c r="J43413" s="29"/>
      <c r="K43413" s="45"/>
      <c r="L43413" s="45"/>
      <c r="M43413" s="45"/>
    </row>
    <row r="43414" spans="8:13" s="28" customFormat="1" x14ac:dyDescent="0.2">
      <c r="H43414" s="12"/>
      <c r="J43414" s="29"/>
      <c r="K43414" s="45"/>
      <c r="L43414" s="45"/>
      <c r="M43414" s="45"/>
    </row>
    <row r="43415" spans="8:13" s="28" customFormat="1" x14ac:dyDescent="0.2">
      <c r="H43415" s="12"/>
      <c r="J43415" s="29"/>
      <c r="K43415" s="45"/>
      <c r="L43415" s="45"/>
      <c r="M43415" s="45"/>
    </row>
    <row r="43416" spans="8:13" s="28" customFormat="1" x14ac:dyDescent="0.2">
      <c r="H43416" s="12"/>
      <c r="J43416" s="29"/>
      <c r="K43416" s="45"/>
      <c r="L43416" s="45"/>
      <c r="M43416" s="45"/>
    </row>
    <row r="43417" spans="8:13" s="28" customFormat="1" x14ac:dyDescent="0.2">
      <c r="H43417" s="12"/>
      <c r="J43417" s="29"/>
      <c r="K43417" s="45"/>
      <c r="L43417" s="45"/>
      <c r="M43417" s="45"/>
    </row>
    <row r="43418" spans="8:13" s="28" customFormat="1" x14ac:dyDescent="0.2">
      <c r="H43418" s="12"/>
      <c r="J43418" s="29"/>
      <c r="K43418" s="45"/>
      <c r="L43418" s="45"/>
      <c r="M43418" s="45"/>
    </row>
    <row r="43419" spans="8:13" s="28" customFormat="1" x14ac:dyDescent="0.2">
      <c r="H43419" s="12"/>
      <c r="J43419" s="29"/>
      <c r="K43419" s="45"/>
      <c r="L43419" s="45"/>
      <c r="M43419" s="45"/>
    </row>
    <row r="43420" spans="8:13" s="28" customFormat="1" x14ac:dyDescent="0.2">
      <c r="H43420" s="12"/>
      <c r="J43420" s="29"/>
      <c r="K43420" s="45"/>
      <c r="L43420" s="45"/>
      <c r="M43420" s="45"/>
    </row>
    <row r="43421" spans="8:13" s="28" customFormat="1" x14ac:dyDescent="0.2">
      <c r="H43421" s="12"/>
      <c r="J43421" s="29"/>
      <c r="K43421" s="45"/>
      <c r="L43421" s="45"/>
      <c r="M43421" s="45"/>
    </row>
    <row r="43422" spans="8:13" s="28" customFormat="1" x14ac:dyDescent="0.2">
      <c r="H43422" s="12"/>
      <c r="J43422" s="29"/>
      <c r="K43422" s="45"/>
      <c r="L43422" s="45"/>
      <c r="M43422" s="45"/>
    </row>
    <row r="43423" spans="8:13" s="28" customFormat="1" x14ac:dyDescent="0.2">
      <c r="H43423" s="12"/>
      <c r="J43423" s="29"/>
      <c r="K43423" s="45"/>
      <c r="L43423" s="45"/>
      <c r="M43423" s="45"/>
    </row>
    <row r="43424" spans="8:13" s="28" customFormat="1" x14ac:dyDescent="0.2">
      <c r="H43424" s="12"/>
      <c r="J43424" s="29"/>
      <c r="K43424" s="45"/>
      <c r="L43424" s="45"/>
      <c r="M43424" s="45"/>
    </row>
    <row r="43425" spans="8:13" s="28" customFormat="1" x14ac:dyDescent="0.2">
      <c r="H43425" s="12"/>
      <c r="J43425" s="29"/>
      <c r="K43425" s="45"/>
      <c r="L43425" s="45"/>
      <c r="M43425" s="45"/>
    </row>
    <row r="43426" spans="8:13" s="28" customFormat="1" x14ac:dyDescent="0.2">
      <c r="H43426" s="12"/>
      <c r="J43426" s="29"/>
      <c r="K43426" s="45"/>
      <c r="L43426" s="45"/>
      <c r="M43426" s="45"/>
    </row>
    <row r="43427" spans="8:13" s="28" customFormat="1" x14ac:dyDescent="0.2">
      <c r="H43427" s="12"/>
      <c r="J43427" s="29"/>
      <c r="K43427" s="45"/>
      <c r="L43427" s="45"/>
      <c r="M43427" s="45"/>
    </row>
    <row r="43428" spans="8:13" s="28" customFormat="1" x14ac:dyDescent="0.2">
      <c r="H43428" s="12"/>
      <c r="J43428" s="29"/>
      <c r="K43428" s="45"/>
      <c r="L43428" s="45"/>
      <c r="M43428" s="45"/>
    </row>
    <row r="43429" spans="8:13" s="28" customFormat="1" x14ac:dyDescent="0.2">
      <c r="H43429" s="12"/>
      <c r="J43429" s="29"/>
      <c r="K43429" s="45"/>
      <c r="L43429" s="45"/>
      <c r="M43429" s="45"/>
    </row>
    <row r="43430" spans="8:13" s="28" customFormat="1" x14ac:dyDescent="0.2">
      <c r="H43430" s="12"/>
      <c r="J43430" s="29"/>
      <c r="K43430" s="45"/>
      <c r="L43430" s="45"/>
      <c r="M43430" s="45"/>
    </row>
    <row r="43431" spans="8:13" s="28" customFormat="1" x14ac:dyDescent="0.2">
      <c r="H43431" s="12"/>
      <c r="J43431" s="29"/>
      <c r="K43431" s="45"/>
      <c r="L43431" s="45"/>
      <c r="M43431" s="45"/>
    </row>
    <row r="43432" spans="8:13" s="28" customFormat="1" x14ac:dyDescent="0.2">
      <c r="H43432" s="12"/>
      <c r="J43432" s="29"/>
      <c r="K43432" s="45"/>
      <c r="L43432" s="45"/>
      <c r="M43432" s="45"/>
    </row>
    <row r="43433" spans="8:13" s="28" customFormat="1" x14ac:dyDescent="0.2">
      <c r="H43433" s="12"/>
      <c r="J43433" s="29"/>
      <c r="K43433" s="45"/>
      <c r="L43433" s="45"/>
      <c r="M43433" s="45"/>
    </row>
    <row r="43434" spans="8:13" s="28" customFormat="1" x14ac:dyDescent="0.2">
      <c r="H43434" s="12"/>
      <c r="J43434" s="29"/>
      <c r="K43434" s="45"/>
      <c r="L43434" s="45"/>
      <c r="M43434" s="45"/>
    </row>
    <row r="43435" spans="8:13" s="28" customFormat="1" x14ac:dyDescent="0.2">
      <c r="H43435" s="12"/>
      <c r="J43435" s="29"/>
      <c r="K43435" s="45"/>
      <c r="L43435" s="45"/>
      <c r="M43435" s="45"/>
    </row>
    <row r="43436" spans="8:13" s="28" customFormat="1" x14ac:dyDescent="0.2">
      <c r="H43436" s="12"/>
      <c r="J43436" s="29"/>
      <c r="K43436" s="45"/>
      <c r="L43436" s="45"/>
      <c r="M43436" s="45"/>
    </row>
    <row r="43437" spans="8:13" s="28" customFormat="1" x14ac:dyDescent="0.2">
      <c r="H43437" s="12"/>
      <c r="J43437" s="29"/>
      <c r="K43437" s="45"/>
      <c r="L43437" s="45"/>
      <c r="M43437" s="45"/>
    </row>
    <row r="43438" spans="8:13" s="28" customFormat="1" x14ac:dyDescent="0.2">
      <c r="H43438" s="12"/>
      <c r="J43438" s="29"/>
      <c r="K43438" s="45"/>
      <c r="L43438" s="45"/>
      <c r="M43438" s="45"/>
    </row>
    <row r="43439" spans="8:13" s="28" customFormat="1" x14ac:dyDescent="0.2">
      <c r="H43439" s="12"/>
      <c r="J43439" s="29"/>
      <c r="K43439" s="45"/>
      <c r="L43439" s="45"/>
      <c r="M43439" s="45"/>
    </row>
    <row r="43440" spans="8:13" s="28" customFormat="1" x14ac:dyDescent="0.2">
      <c r="H43440" s="12"/>
      <c r="J43440" s="29"/>
      <c r="K43440" s="45"/>
      <c r="L43440" s="45"/>
      <c r="M43440" s="45"/>
    </row>
    <row r="43441" spans="8:13" s="28" customFormat="1" x14ac:dyDescent="0.2">
      <c r="H43441" s="12"/>
      <c r="J43441" s="29"/>
      <c r="K43441" s="45"/>
      <c r="L43441" s="45"/>
      <c r="M43441" s="45"/>
    </row>
    <row r="43442" spans="8:13" s="28" customFormat="1" x14ac:dyDescent="0.2">
      <c r="H43442" s="12"/>
      <c r="J43442" s="29"/>
      <c r="K43442" s="45"/>
      <c r="L43442" s="45"/>
      <c r="M43442" s="45"/>
    </row>
    <row r="43443" spans="8:13" s="28" customFormat="1" x14ac:dyDescent="0.2">
      <c r="H43443" s="12"/>
      <c r="J43443" s="29"/>
      <c r="K43443" s="45"/>
      <c r="L43443" s="45"/>
      <c r="M43443" s="45"/>
    </row>
    <row r="43444" spans="8:13" s="28" customFormat="1" x14ac:dyDescent="0.2">
      <c r="H43444" s="12"/>
      <c r="J43444" s="29"/>
      <c r="K43444" s="45"/>
      <c r="L43444" s="45"/>
      <c r="M43444" s="45"/>
    </row>
    <row r="43445" spans="8:13" s="28" customFormat="1" x14ac:dyDescent="0.2">
      <c r="H43445" s="12"/>
      <c r="J43445" s="29"/>
      <c r="K43445" s="45"/>
      <c r="L43445" s="45"/>
      <c r="M43445" s="45"/>
    </row>
    <row r="43446" spans="8:13" s="28" customFormat="1" x14ac:dyDescent="0.2">
      <c r="H43446" s="12"/>
      <c r="J43446" s="29"/>
      <c r="K43446" s="45"/>
      <c r="L43446" s="45"/>
      <c r="M43446" s="45"/>
    </row>
    <row r="43447" spans="8:13" s="28" customFormat="1" x14ac:dyDescent="0.2">
      <c r="H43447" s="12"/>
      <c r="J43447" s="29"/>
      <c r="K43447" s="45"/>
      <c r="L43447" s="45"/>
      <c r="M43447" s="45"/>
    </row>
    <row r="43448" spans="8:13" s="28" customFormat="1" x14ac:dyDescent="0.2">
      <c r="H43448" s="12"/>
      <c r="J43448" s="29"/>
      <c r="K43448" s="45"/>
      <c r="L43448" s="45"/>
      <c r="M43448" s="45"/>
    </row>
    <row r="43449" spans="8:13" s="28" customFormat="1" x14ac:dyDescent="0.2">
      <c r="H43449" s="12"/>
      <c r="J43449" s="29"/>
      <c r="K43449" s="45"/>
      <c r="L43449" s="45"/>
      <c r="M43449" s="45"/>
    </row>
    <row r="43450" spans="8:13" s="28" customFormat="1" x14ac:dyDescent="0.2">
      <c r="H43450" s="12"/>
      <c r="J43450" s="29"/>
      <c r="K43450" s="45"/>
      <c r="L43450" s="45"/>
      <c r="M43450" s="45"/>
    </row>
    <row r="43451" spans="8:13" s="28" customFormat="1" x14ac:dyDescent="0.2">
      <c r="H43451" s="12"/>
      <c r="J43451" s="29"/>
      <c r="K43451" s="45"/>
      <c r="L43451" s="45"/>
      <c r="M43451" s="45"/>
    </row>
    <row r="43452" spans="8:13" s="28" customFormat="1" x14ac:dyDescent="0.2">
      <c r="H43452" s="12"/>
      <c r="J43452" s="29"/>
      <c r="K43452" s="45"/>
      <c r="L43452" s="45"/>
      <c r="M43452" s="45"/>
    </row>
    <row r="43453" spans="8:13" s="28" customFormat="1" x14ac:dyDescent="0.2">
      <c r="H43453" s="12"/>
      <c r="J43453" s="29"/>
      <c r="K43453" s="45"/>
      <c r="L43453" s="45"/>
      <c r="M43453" s="45"/>
    </row>
    <row r="43454" spans="8:13" s="28" customFormat="1" x14ac:dyDescent="0.2">
      <c r="H43454" s="12"/>
      <c r="J43454" s="29"/>
      <c r="K43454" s="45"/>
      <c r="L43454" s="45"/>
      <c r="M43454" s="45"/>
    </row>
    <row r="43455" spans="8:13" s="28" customFormat="1" x14ac:dyDescent="0.2">
      <c r="H43455" s="12"/>
      <c r="J43455" s="29"/>
      <c r="K43455" s="45"/>
      <c r="L43455" s="45"/>
      <c r="M43455" s="45"/>
    </row>
    <row r="43456" spans="8:13" s="28" customFormat="1" x14ac:dyDescent="0.2">
      <c r="H43456" s="12"/>
      <c r="J43456" s="29"/>
      <c r="K43456" s="45"/>
      <c r="L43456" s="45"/>
      <c r="M43456" s="45"/>
    </row>
    <row r="43457" spans="8:13" s="28" customFormat="1" x14ac:dyDescent="0.2">
      <c r="H43457" s="12"/>
      <c r="J43457" s="29"/>
      <c r="K43457" s="45"/>
      <c r="L43457" s="45"/>
      <c r="M43457" s="45"/>
    </row>
    <row r="43458" spans="8:13" s="28" customFormat="1" x14ac:dyDescent="0.2">
      <c r="H43458" s="12"/>
      <c r="J43458" s="29"/>
      <c r="K43458" s="45"/>
      <c r="L43458" s="45"/>
      <c r="M43458" s="45"/>
    </row>
    <row r="43459" spans="8:13" s="28" customFormat="1" x14ac:dyDescent="0.2">
      <c r="H43459" s="12"/>
      <c r="J43459" s="29"/>
      <c r="K43459" s="45"/>
      <c r="L43459" s="45"/>
      <c r="M43459" s="45"/>
    </row>
    <row r="43460" spans="8:13" s="28" customFormat="1" x14ac:dyDescent="0.2">
      <c r="H43460" s="12"/>
      <c r="J43460" s="29"/>
      <c r="K43460" s="45"/>
      <c r="L43460" s="45"/>
      <c r="M43460" s="45"/>
    </row>
    <row r="43461" spans="8:13" s="28" customFormat="1" x14ac:dyDescent="0.2">
      <c r="H43461" s="12"/>
      <c r="J43461" s="29"/>
      <c r="K43461" s="45"/>
      <c r="L43461" s="45"/>
      <c r="M43461" s="45"/>
    </row>
    <row r="43462" spans="8:13" s="28" customFormat="1" x14ac:dyDescent="0.2">
      <c r="H43462" s="12"/>
      <c r="J43462" s="29"/>
      <c r="K43462" s="45"/>
      <c r="L43462" s="45"/>
      <c r="M43462" s="45"/>
    </row>
    <row r="43463" spans="8:13" s="28" customFormat="1" x14ac:dyDescent="0.2">
      <c r="H43463" s="12"/>
      <c r="J43463" s="29"/>
      <c r="K43463" s="45"/>
      <c r="L43463" s="45"/>
      <c r="M43463" s="45"/>
    </row>
    <row r="43464" spans="8:13" s="28" customFormat="1" x14ac:dyDescent="0.2">
      <c r="H43464" s="12"/>
      <c r="J43464" s="29"/>
      <c r="K43464" s="45"/>
      <c r="L43464" s="45"/>
      <c r="M43464" s="45"/>
    </row>
    <row r="43465" spans="8:13" s="28" customFormat="1" x14ac:dyDescent="0.2">
      <c r="H43465" s="12"/>
      <c r="J43465" s="29"/>
      <c r="K43465" s="45"/>
      <c r="L43465" s="45"/>
      <c r="M43465" s="45"/>
    </row>
    <row r="43466" spans="8:13" s="28" customFormat="1" x14ac:dyDescent="0.2">
      <c r="H43466" s="12"/>
      <c r="J43466" s="29"/>
      <c r="K43466" s="45"/>
      <c r="L43466" s="45"/>
      <c r="M43466" s="45"/>
    </row>
    <row r="43467" spans="8:13" s="28" customFormat="1" x14ac:dyDescent="0.2">
      <c r="H43467" s="12"/>
      <c r="J43467" s="29"/>
      <c r="K43467" s="45"/>
      <c r="L43467" s="45"/>
      <c r="M43467" s="45"/>
    </row>
    <row r="43468" spans="8:13" s="28" customFormat="1" x14ac:dyDescent="0.2">
      <c r="H43468" s="12"/>
      <c r="J43468" s="29"/>
      <c r="K43468" s="45"/>
      <c r="L43468" s="45"/>
      <c r="M43468" s="45"/>
    </row>
    <row r="43469" spans="8:13" s="28" customFormat="1" x14ac:dyDescent="0.2">
      <c r="H43469" s="12"/>
      <c r="J43469" s="29"/>
      <c r="K43469" s="45"/>
      <c r="L43469" s="45"/>
      <c r="M43469" s="45"/>
    </row>
    <row r="43470" spans="8:13" s="28" customFormat="1" x14ac:dyDescent="0.2">
      <c r="H43470" s="12"/>
      <c r="J43470" s="29"/>
      <c r="K43470" s="45"/>
      <c r="L43470" s="45"/>
      <c r="M43470" s="45"/>
    </row>
    <row r="43471" spans="8:13" s="28" customFormat="1" x14ac:dyDescent="0.2">
      <c r="H43471" s="12"/>
      <c r="J43471" s="29"/>
      <c r="K43471" s="45"/>
      <c r="L43471" s="45"/>
      <c r="M43471" s="45"/>
    </row>
    <row r="43472" spans="8:13" s="28" customFormat="1" x14ac:dyDescent="0.2">
      <c r="H43472" s="12"/>
      <c r="J43472" s="29"/>
      <c r="K43472" s="45"/>
      <c r="L43472" s="45"/>
      <c r="M43472" s="45"/>
    </row>
    <row r="43473" spans="8:13" s="28" customFormat="1" x14ac:dyDescent="0.2">
      <c r="H43473" s="12"/>
      <c r="J43473" s="29"/>
      <c r="K43473" s="45"/>
      <c r="L43473" s="45"/>
      <c r="M43473" s="45"/>
    </row>
    <row r="43474" spans="8:13" s="28" customFormat="1" x14ac:dyDescent="0.2">
      <c r="H43474" s="12"/>
      <c r="J43474" s="29"/>
      <c r="K43474" s="45"/>
      <c r="L43474" s="45"/>
      <c r="M43474" s="45"/>
    </row>
    <row r="43475" spans="8:13" s="28" customFormat="1" x14ac:dyDescent="0.2">
      <c r="H43475" s="12"/>
      <c r="J43475" s="29"/>
      <c r="K43475" s="45"/>
      <c r="L43475" s="45"/>
      <c r="M43475" s="45"/>
    </row>
    <row r="43476" spans="8:13" s="28" customFormat="1" x14ac:dyDescent="0.2">
      <c r="H43476" s="12"/>
      <c r="J43476" s="29"/>
      <c r="K43476" s="45"/>
      <c r="L43476" s="45"/>
      <c r="M43476" s="45"/>
    </row>
    <row r="43477" spans="8:13" s="28" customFormat="1" x14ac:dyDescent="0.2">
      <c r="H43477" s="12"/>
      <c r="J43477" s="29"/>
      <c r="K43477" s="45"/>
      <c r="L43477" s="45"/>
      <c r="M43477" s="45"/>
    </row>
    <row r="43478" spans="8:13" s="28" customFormat="1" x14ac:dyDescent="0.2">
      <c r="H43478" s="12"/>
      <c r="J43478" s="29"/>
      <c r="K43478" s="45"/>
      <c r="L43478" s="45"/>
      <c r="M43478" s="45"/>
    </row>
    <row r="43479" spans="8:13" s="28" customFormat="1" x14ac:dyDescent="0.2">
      <c r="H43479" s="12"/>
      <c r="J43479" s="29"/>
      <c r="K43479" s="45"/>
      <c r="L43479" s="45"/>
      <c r="M43479" s="45"/>
    </row>
    <row r="43480" spans="8:13" s="28" customFormat="1" x14ac:dyDescent="0.2">
      <c r="H43480" s="12"/>
      <c r="J43480" s="29"/>
      <c r="K43480" s="45"/>
      <c r="L43480" s="45"/>
      <c r="M43480" s="45"/>
    </row>
    <row r="43481" spans="8:13" s="28" customFormat="1" x14ac:dyDescent="0.2">
      <c r="H43481" s="12"/>
      <c r="J43481" s="29"/>
      <c r="K43481" s="45"/>
      <c r="L43481" s="45"/>
      <c r="M43481" s="45"/>
    </row>
    <row r="43482" spans="8:13" s="28" customFormat="1" x14ac:dyDescent="0.2">
      <c r="H43482" s="12"/>
      <c r="J43482" s="29"/>
      <c r="K43482" s="45"/>
      <c r="L43482" s="45"/>
      <c r="M43482" s="45"/>
    </row>
    <row r="43483" spans="8:13" s="28" customFormat="1" x14ac:dyDescent="0.2">
      <c r="H43483" s="12"/>
      <c r="J43483" s="29"/>
      <c r="K43483" s="45"/>
      <c r="L43483" s="45"/>
      <c r="M43483" s="45"/>
    </row>
    <row r="43484" spans="8:13" s="28" customFormat="1" x14ac:dyDescent="0.2">
      <c r="H43484" s="12"/>
      <c r="J43484" s="29"/>
      <c r="K43484" s="45"/>
      <c r="L43484" s="45"/>
      <c r="M43484" s="45"/>
    </row>
    <row r="43485" spans="8:13" s="28" customFormat="1" x14ac:dyDescent="0.2">
      <c r="H43485" s="12"/>
      <c r="J43485" s="29"/>
      <c r="K43485" s="45"/>
      <c r="L43485" s="45"/>
      <c r="M43485" s="45"/>
    </row>
    <row r="43486" spans="8:13" s="28" customFormat="1" x14ac:dyDescent="0.2">
      <c r="H43486" s="12"/>
      <c r="J43486" s="29"/>
      <c r="K43486" s="45"/>
      <c r="L43486" s="45"/>
      <c r="M43486" s="45"/>
    </row>
    <row r="43487" spans="8:13" s="28" customFormat="1" x14ac:dyDescent="0.2">
      <c r="H43487" s="12"/>
      <c r="J43487" s="29"/>
      <c r="K43487" s="45"/>
      <c r="L43487" s="45"/>
      <c r="M43487" s="45"/>
    </row>
    <row r="43488" spans="8:13" s="28" customFormat="1" x14ac:dyDescent="0.2">
      <c r="H43488" s="12"/>
      <c r="J43488" s="29"/>
      <c r="K43488" s="45"/>
      <c r="L43488" s="45"/>
      <c r="M43488" s="45"/>
    </row>
    <row r="43489" spans="8:13" s="28" customFormat="1" x14ac:dyDescent="0.2">
      <c r="H43489" s="12"/>
      <c r="J43489" s="29"/>
      <c r="K43489" s="45"/>
      <c r="L43489" s="45"/>
      <c r="M43489" s="45"/>
    </row>
    <row r="43490" spans="8:13" s="28" customFormat="1" x14ac:dyDescent="0.2">
      <c r="H43490" s="12"/>
      <c r="J43490" s="29"/>
      <c r="K43490" s="45"/>
      <c r="L43490" s="45"/>
      <c r="M43490" s="45"/>
    </row>
    <row r="43491" spans="8:13" s="28" customFormat="1" x14ac:dyDescent="0.2">
      <c r="H43491" s="12"/>
      <c r="J43491" s="29"/>
      <c r="K43491" s="45"/>
      <c r="L43491" s="45"/>
      <c r="M43491" s="45"/>
    </row>
    <row r="43492" spans="8:13" s="28" customFormat="1" x14ac:dyDescent="0.2">
      <c r="H43492" s="12"/>
      <c r="J43492" s="29"/>
      <c r="K43492" s="45"/>
      <c r="L43492" s="45"/>
      <c r="M43492" s="45"/>
    </row>
    <row r="43493" spans="8:13" s="28" customFormat="1" x14ac:dyDescent="0.2">
      <c r="H43493" s="12"/>
      <c r="J43493" s="29"/>
      <c r="K43493" s="45"/>
      <c r="L43493" s="45"/>
      <c r="M43493" s="45"/>
    </row>
    <row r="43494" spans="8:13" s="28" customFormat="1" x14ac:dyDescent="0.2">
      <c r="H43494" s="12"/>
      <c r="J43494" s="29"/>
      <c r="K43494" s="45"/>
      <c r="L43494" s="45"/>
      <c r="M43494" s="45"/>
    </row>
    <row r="43495" spans="8:13" s="28" customFormat="1" x14ac:dyDescent="0.2">
      <c r="H43495" s="12"/>
      <c r="J43495" s="29"/>
      <c r="K43495" s="45"/>
      <c r="L43495" s="45"/>
      <c r="M43495" s="45"/>
    </row>
    <row r="43496" spans="8:13" s="28" customFormat="1" x14ac:dyDescent="0.2">
      <c r="H43496" s="12"/>
      <c r="J43496" s="29"/>
      <c r="K43496" s="45"/>
      <c r="L43496" s="45"/>
      <c r="M43496" s="45"/>
    </row>
    <row r="43497" spans="8:13" s="28" customFormat="1" x14ac:dyDescent="0.2">
      <c r="H43497" s="12"/>
      <c r="J43497" s="29"/>
      <c r="K43497" s="45"/>
      <c r="L43497" s="45"/>
      <c r="M43497" s="45"/>
    </row>
    <row r="43498" spans="8:13" s="28" customFormat="1" x14ac:dyDescent="0.2">
      <c r="H43498" s="12"/>
      <c r="J43498" s="29"/>
      <c r="K43498" s="45"/>
      <c r="L43498" s="45"/>
      <c r="M43498" s="45"/>
    </row>
    <row r="43499" spans="8:13" s="28" customFormat="1" x14ac:dyDescent="0.2">
      <c r="H43499" s="12"/>
      <c r="J43499" s="29"/>
      <c r="K43499" s="45"/>
      <c r="L43499" s="45"/>
      <c r="M43499" s="45"/>
    </row>
    <row r="43500" spans="8:13" s="28" customFormat="1" x14ac:dyDescent="0.2">
      <c r="H43500" s="12"/>
      <c r="J43500" s="29"/>
      <c r="K43500" s="45"/>
      <c r="L43500" s="45"/>
      <c r="M43500" s="45"/>
    </row>
    <row r="43501" spans="8:13" s="28" customFormat="1" x14ac:dyDescent="0.2">
      <c r="H43501" s="12"/>
      <c r="J43501" s="29"/>
      <c r="K43501" s="45"/>
      <c r="L43501" s="45"/>
      <c r="M43501" s="45"/>
    </row>
    <row r="43502" spans="8:13" s="28" customFormat="1" x14ac:dyDescent="0.2">
      <c r="H43502" s="12"/>
      <c r="J43502" s="29"/>
      <c r="K43502" s="45"/>
      <c r="L43502" s="45"/>
      <c r="M43502" s="45"/>
    </row>
    <row r="43503" spans="8:13" s="28" customFormat="1" x14ac:dyDescent="0.2">
      <c r="H43503" s="12"/>
      <c r="J43503" s="29"/>
      <c r="K43503" s="45"/>
      <c r="L43503" s="45"/>
      <c r="M43503" s="45"/>
    </row>
    <row r="43504" spans="8:13" s="28" customFormat="1" x14ac:dyDescent="0.2">
      <c r="H43504" s="12"/>
      <c r="J43504" s="29"/>
      <c r="K43504" s="45"/>
      <c r="L43504" s="45"/>
      <c r="M43504" s="45"/>
    </row>
    <row r="43505" spans="8:13" s="28" customFormat="1" x14ac:dyDescent="0.2">
      <c r="H43505" s="12"/>
      <c r="J43505" s="29"/>
      <c r="K43505" s="45"/>
      <c r="L43505" s="45"/>
      <c r="M43505" s="45"/>
    </row>
    <row r="43506" spans="8:13" s="28" customFormat="1" x14ac:dyDescent="0.2">
      <c r="H43506" s="12"/>
      <c r="J43506" s="29"/>
      <c r="K43506" s="45"/>
      <c r="L43506" s="45"/>
      <c r="M43506" s="45"/>
    </row>
    <row r="43507" spans="8:13" s="28" customFormat="1" x14ac:dyDescent="0.2">
      <c r="H43507" s="12"/>
      <c r="J43507" s="29"/>
      <c r="K43507" s="45"/>
      <c r="L43507" s="45"/>
      <c r="M43507" s="45"/>
    </row>
    <row r="43508" spans="8:13" s="28" customFormat="1" x14ac:dyDescent="0.2">
      <c r="H43508" s="12"/>
      <c r="J43508" s="29"/>
      <c r="K43508" s="45"/>
      <c r="L43508" s="45"/>
      <c r="M43508" s="45"/>
    </row>
    <row r="43509" spans="8:13" s="28" customFormat="1" x14ac:dyDescent="0.2">
      <c r="H43509" s="12"/>
      <c r="J43509" s="29"/>
      <c r="K43509" s="45"/>
      <c r="L43509" s="45"/>
      <c r="M43509" s="45"/>
    </row>
    <row r="43510" spans="8:13" s="28" customFormat="1" x14ac:dyDescent="0.2">
      <c r="H43510" s="12"/>
      <c r="J43510" s="29"/>
      <c r="K43510" s="45"/>
      <c r="L43510" s="45"/>
      <c r="M43510" s="45"/>
    </row>
    <row r="43511" spans="8:13" s="28" customFormat="1" x14ac:dyDescent="0.2">
      <c r="H43511" s="12"/>
      <c r="J43511" s="29"/>
      <c r="K43511" s="45"/>
      <c r="L43511" s="45"/>
      <c r="M43511" s="45"/>
    </row>
    <row r="43512" spans="8:13" s="28" customFormat="1" x14ac:dyDescent="0.2">
      <c r="H43512" s="12"/>
      <c r="J43512" s="29"/>
      <c r="K43512" s="45"/>
      <c r="L43512" s="45"/>
      <c r="M43512" s="45"/>
    </row>
    <row r="43513" spans="8:13" s="28" customFormat="1" x14ac:dyDescent="0.2">
      <c r="H43513" s="12"/>
      <c r="J43513" s="29"/>
      <c r="K43513" s="45"/>
      <c r="L43513" s="45"/>
      <c r="M43513" s="45"/>
    </row>
    <row r="43514" spans="8:13" s="28" customFormat="1" x14ac:dyDescent="0.2">
      <c r="H43514" s="12"/>
      <c r="J43514" s="29"/>
      <c r="K43514" s="45"/>
      <c r="L43514" s="45"/>
      <c r="M43514" s="45"/>
    </row>
    <row r="43515" spans="8:13" s="28" customFormat="1" x14ac:dyDescent="0.2">
      <c r="H43515" s="12"/>
      <c r="J43515" s="29"/>
      <c r="K43515" s="45"/>
      <c r="L43515" s="45"/>
      <c r="M43515" s="45"/>
    </row>
    <row r="43516" spans="8:13" s="28" customFormat="1" x14ac:dyDescent="0.2">
      <c r="H43516" s="12"/>
      <c r="J43516" s="29"/>
      <c r="K43516" s="45"/>
      <c r="L43516" s="45"/>
      <c r="M43516" s="45"/>
    </row>
    <row r="43517" spans="8:13" s="28" customFormat="1" x14ac:dyDescent="0.2">
      <c r="H43517" s="12"/>
      <c r="J43517" s="29"/>
      <c r="K43517" s="45"/>
      <c r="L43517" s="45"/>
      <c r="M43517" s="45"/>
    </row>
    <row r="43518" spans="8:13" s="28" customFormat="1" x14ac:dyDescent="0.2">
      <c r="H43518" s="12"/>
      <c r="J43518" s="29"/>
      <c r="K43518" s="45"/>
      <c r="L43518" s="45"/>
      <c r="M43518" s="45"/>
    </row>
    <row r="43519" spans="8:13" s="28" customFormat="1" x14ac:dyDescent="0.2">
      <c r="H43519" s="12"/>
      <c r="J43519" s="29"/>
      <c r="K43519" s="45"/>
      <c r="L43519" s="45"/>
      <c r="M43519" s="45"/>
    </row>
    <row r="43520" spans="8:13" s="28" customFormat="1" x14ac:dyDescent="0.2">
      <c r="H43520" s="12"/>
      <c r="J43520" s="29"/>
      <c r="K43520" s="45"/>
      <c r="L43520" s="45"/>
      <c r="M43520" s="45"/>
    </row>
    <row r="43521" spans="8:13" s="28" customFormat="1" x14ac:dyDescent="0.2">
      <c r="H43521" s="12"/>
      <c r="J43521" s="29"/>
      <c r="K43521" s="45"/>
      <c r="L43521" s="45"/>
      <c r="M43521" s="45"/>
    </row>
    <row r="43522" spans="8:13" s="28" customFormat="1" x14ac:dyDescent="0.2">
      <c r="H43522" s="12"/>
      <c r="J43522" s="29"/>
      <c r="K43522" s="45"/>
      <c r="L43522" s="45"/>
      <c r="M43522" s="45"/>
    </row>
    <row r="43523" spans="8:13" s="28" customFormat="1" x14ac:dyDescent="0.2">
      <c r="H43523" s="12"/>
      <c r="J43523" s="29"/>
      <c r="K43523" s="45"/>
      <c r="L43523" s="45"/>
      <c r="M43523" s="45"/>
    </row>
    <row r="43524" spans="8:13" s="28" customFormat="1" x14ac:dyDescent="0.2">
      <c r="H43524" s="12"/>
      <c r="J43524" s="29"/>
      <c r="K43524" s="45"/>
      <c r="L43524" s="45"/>
      <c r="M43524" s="45"/>
    </row>
    <row r="43525" spans="8:13" s="28" customFormat="1" x14ac:dyDescent="0.2">
      <c r="H43525" s="12"/>
      <c r="J43525" s="29"/>
      <c r="K43525" s="45"/>
      <c r="L43525" s="45"/>
      <c r="M43525" s="45"/>
    </row>
    <row r="43526" spans="8:13" s="28" customFormat="1" x14ac:dyDescent="0.2">
      <c r="H43526" s="12"/>
      <c r="J43526" s="29"/>
      <c r="K43526" s="45"/>
      <c r="L43526" s="45"/>
      <c r="M43526" s="45"/>
    </row>
    <row r="43527" spans="8:13" s="28" customFormat="1" x14ac:dyDescent="0.2">
      <c r="H43527" s="12"/>
      <c r="J43527" s="29"/>
      <c r="K43527" s="45"/>
      <c r="L43527" s="45"/>
      <c r="M43527" s="45"/>
    </row>
    <row r="43528" spans="8:13" s="28" customFormat="1" x14ac:dyDescent="0.2">
      <c r="H43528" s="12"/>
      <c r="J43528" s="29"/>
      <c r="K43528" s="45"/>
      <c r="L43528" s="45"/>
      <c r="M43528" s="45"/>
    </row>
    <row r="43529" spans="8:13" s="28" customFormat="1" x14ac:dyDescent="0.2">
      <c r="H43529" s="12"/>
      <c r="J43529" s="29"/>
      <c r="K43529" s="45"/>
      <c r="L43529" s="45"/>
      <c r="M43529" s="45"/>
    </row>
    <row r="43530" spans="8:13" s="28" customFormat="1" x14ac:dyDescent="0.2">
      <c r="H43530" s="12"/>
      <c r="J43530" s="29"/>
      <c r="K43530" s="45"/>
      <c r="L43530" s="45"/>
      <c r="M43530" s="45"/>
    </row>
    <row r="43531" spans="8:13" s="28" customFormat="1" x14ac:dyDescent="0.2">
      <c r="H43531" s="12"/>
      <c r="J43531" s="29"/>
      <c r="K43531" s="45"/>
      <c r="L43531" s="45"/>
      <c r="M43531" s="45"/>
    </row>
    <row r="43532" spans="8:13" s="28" customFormat="1" x14ac:dyDescent="0.2">
      <c r="H43532" s="12"/>
      <c r="J43532" s="29"/>
      <c r="K43532" s="45"/>
      <c r="L43532" s="45"/>
      <c r="M43532" s="45"/>
    </row>
    <row r="43533" spans="8:13" s="28" customFormat="1" x14ac:dyDescent="0.2">
      <c r="H43533" s="12"/>
      <c r="J43533" s="29"/>
      <c r="K43533" s="45"/>
      <c r="L43533" s="45"/>
      <c r="M43533" s="45"/>
    </row>
    <row r="43534" spans="8:13" s="28" customFormat="1" x14ac:dyDescent="0.2">
      <c r="H43534" s="12"/>
      <c r="J43534" s="29"/>
      <c r="K43534" s="45"/>
      <c r="L43534" s="45"/>
      <c r="M43534" s="45"/>
    </row>
    <row r="43535" spans="8:13" s="28" customFormat="1" x14ac:dyDescent="0.2">
      <c r="H43535" s="12"/>
      <c r="J43535" s="29"/>
      <c r="K43535" s="45"/>
      <c r="L43535" s="45"/>
      <c r="M43535" s="45"/>
    </row>
    <row r="43536" spans="8:13" s="28" customFormat="1" x14ac:dyDescent="0.2">
      <c r="H43536" s="12"/>
      <c r="J43536" s="29"/>
      <c r="K43536" s="45"/>
      <c r="L43536" s="45"/>
      <c r="M43536" s="45"/>
    </row>
    <row r="43537" spans="8:13" s="28" customFormat="1" x14ac:dyDescent="0.2">
      <c r="H43537" s="12"/>
      <c r="J43537" s="29"/>
      <c r="K43537" s="45"/>
      <c r="L43537" s="45"/>
      <c r="M43537" s="45"/>
    </row>
    <row r="43538" spans="8:13" s="28" customFormat="1" x14ac:dyDescent="0.2">
      <c r="H43538" s="12"/>
      <c r="J43538" s="29"/>
      <c r="K43538" s="45"/>
      <c r="L43538" s="45"/>
      <c r="M43538" s="45"/>
    </row>
    <row r="43539" spans="8:13" s="28" customFormat="1" x14ac:dyDescent="0.2">
      <c r="H43539" s="12"/>
      <c r="J43539" s="29"/>
      <c r="K43539" s="45"/>
      <c r="L43539" s="45"/>
      <c r="M43539" s="45"/>
    </row>
    <row r="43540" spans="8:13" s="28" customFormat="1" x14ac:dyDescent="0.2">
      <c r="H43540" s="12"/>
      <c r="J43540" s="29"/>
      <c r="K43540" s="45"/>
      <c r="L43540" s="45"/>
      <c r="M43540" s="45"/>
    </row>
    <row r="43541" spans="8:13" s="28" customFormat="1" x14ac:dyDescent="0.2">
      <c r="H43541" s="12"/>
      <c r="J43541" s="29"/>
      <c r="K43541" s="45"/>
      <c r="L43541" s="45"/>
      <c r="M43541" s="45"/>
    </row>
    <row r="43542" spans="8:13" s="28" customFormat="1" x14ac:dyDescent="0.2">
      <c r="H43542" s="12"/>
      <c r="J43542" s="29"/>
      <c r="K43542" s="45"/>
      <c r="L43542" s="45"/>
      <c r="M43542" s="45"/>
    </row>
    <row r="43543" spans="8:13" s="28" customFormat="1" x14ac:dyDescent="0.2">
      <c r="H43543" s="12"/>
      <c r="J43543" s="29"/>
      <c r="K43543" s="45"/>
      <c r="L43543" s="45"/>
      <c r="M43543" s="45"/>
    </row>
    <row r="43544" spans="8:13" s="28" customFormat="1" x14ac:dyDescent="0.2">
      <c r="H43544" s="12"/>
      <c r="J43544" s="29"/>
      <c r="K43544" s="45"/>
      <c r="L43544" s="45"/>
      <c r="M43544" s="45"/>
    </row>
    <row r="43545" spans="8:13" s="28" customFormat="1" x14ac:dyDescent="0.2">
      <c r="H43545" s="12"/>
      <c r="J43545" s="29"/>
      <c r="K43545" s="45"/>
      <c r="L43545" s="45"/>
      <c r="M43545" s="45"/>
    </row>
    <row r="43546" spans="8:13" s="28" customFormat="1" x14ac:dyDescent="0.2">
      <c r="H43546" s="12"/>
      <c r="J43546" s="29"/>
      <c r="K43546" s="45"/>
      <c r="L43546" s="45"/>
      <c r="M43546" s="45"/>
    </row>
    <row r="43547" spans="8:13" s="28" customFormat="1" x14ac:dyDescent="0.2">
      <c r="H43547" s="12"/>
      <c r="J43547" s="29"/>
      <c r="K43547" s="45"/>
      <c r="L43547" s="45"/>
      <c r="M43547" s="45"/>
    </row>
    <row r="43548" spans="8:13" s="28" customFormat="1" x14ac:dyDescent="0.2">
      <c r="H43548" s="12"/>
      <c r="J43548" s="29"/>
      <c r="K43548" s="45"/>
      <c r="L43548" s="45"/>
      <c r="M43548" s="45"/>
    </row>
    <row r="43549" spans="8:13" s="28" customFormat="1" x14ac:dyDescent="0.2">
      <c r="H43549" s="12"/>
      <c r="J43549" s="29"/>
      <c r="K43549" s="45"/>
      <c r="L43549" s="45"/>
      <c r="M43549" s="45"/>
    </row>
    <row r="43550" spans="8:13" s="28" customFormat="1" x14ac:dyDescent="0.2">
      <c r="H43550" s="12"/>
      <c r="J43550" s="29"/>
      <c r="K43550" s="45"/>
      <c r="L43550" s="45"/>
      <c r="M43550" s="45"/>
    </row>
    <row r="43551" spans="8:13" s="28" customFormat="1" x14ac:dyDescent="0.2">
      <c r="H43551" s="12"/>
      <c r="J43551" s="29"/>
      <c r="K43551" s="45"/>
      <c r="L43551" s="45"/>
      <c r="M43551" s="45"/>
    </row>
    <row r="43552" spans="8:13" s="28" customFormat="1" x14ac:dyDescent="0.2">
      <c r="H43552" s="12"/>
      <c r="J43552" s="29"/>
      <c r="K43552" s="45"/>
      <c r="L43552" s="45"/>
      <c r="M43552" s="45"/>
    </row>
    <row r="43553" spans="8:13" s="28" customFormat="1" x14ac:dyDescent="0.2">
      <c r="H43553" s="12"/>
      <c r="J43553" s="29"/>
      <c r="K43553" s="45"/>
      <c r="L43553" s="45"/>
      <c r="M43553" s="45"/>
    </row>
    <row r="43554" spans="8:13" s="28" customFormat="1" x14ac:dyDescent="0.2">
      <c r="H43554" s="12"/>
      <c r="J43554" s="29"/>
      <c r="K43554" s="45"/>
      <c r="L43554" s="45"/>
      <c r="M43554" s="45"/>
    </row>
    <row r="43555" spans="8:13" s="28" customFormat="1" x14ac:dyDescent="0.2">
      <c r="H43555" s="12"/>
      <c r="J43555" s="29"/>
      <c r="K43555" s="45"/>
      <c r="L43555" s="45"/>
      <c r="M43555" s="45"/>
    </row>
    <row r="43556" spans="8:13" s="28" customFormat="1" x14ac:dyDescent="0.2">
      <c r="H43556" s="12"/>
      <c r="J43556" s="29"/>
      <c r="K43556" s="45"/>
      <c r="L43556" s="45"/>
      <c r="M43556" s="45"/>
    </row>
    <row r="43557" spans="8:13" s="28" customFormat="1" x14ac:dyDescent="0.2">
      <c r="H43557" s="12"/>
      <c r="J43557" s="29"/>
      <c r="K43557" s="45"/>
      <c r="L43557" s="45"/>
      <c r="M43557" s="45"/>
    </row>
    <row r="43558" spans="8:13" s="28" customFormat="1" x14ac:dyDescent="0.2">
      <c r="H43558" s="12"/>
      <c r="J43558" s="29"/>
      <c r="K43558" s="45"/>
      <c r="L43558" s="45"/>
      <c r="M43558" s="45"/>
    </row>
    <row r="43559" spans="8:13" s="28" customFormat="1" x14ac:dyDescent="0.2">
      <c r="H43559" s="12"/>
      <c r="J43559" s="29"/>
      <c r="K43559" s="45"/>
      <c r="L43559" s="45"/>
      <c r="M43559" s="45"/>
    </row>
    <row r="43560" spans="8:13" s="28" customFormat="1" x14ac:dyDescent="0.2">
      <c r="H43560" s="12"/>
      <c r="J43560" s="29"/>
      <c r="K43560" s="45"/>
      <c r="L43560" s="45"/>
      <c r="M43560" s="45"/>
    </row>
    <row r="43561" spans="8:13" s="28" customFormat="1" x14ac:dyDescent="0.2">
      <c r="H43561" s="12"/>
      <c r="J43561" s="29"/>
      <c r="K43561" s="45"/>
      <c r="L43561" s="45"/>
      <c r="M43561" s="45"/>
    </row>
    <row r="43562" spans="8:13" s="28" customFormat="1" x14ac:dyDescent="0.2">
      <c r="H43562" s="12"/>
      <c r="J43562" s="29"/>
      <c r="K43562" s="45"/>
      <c r="L43562" s="45"/>
      <c r="M43562" s="45"/>
    </row>
    <row r="43563" spans="8:13" s="28" customFormat="1" x14ac:dyDescent="0.2">
      <c r="H43563" s="12"/>
      <c r="J43563" s="29"/>
      <c r="K43563" s="45"/>
      <c r="L43563" s="45"/>
      <c r="M43563" s="45"/>
    </row>
    <row r="43564" spans="8:13" s="28" customFormat="1" x14ac:dyDescent="0.2">
      <c r="H43564" s="12"/>
      <c r="J43564" s="29"/>
      <c r="K43564" s="45"/>
      <c r="L43564" s="45"/>
      <c r="M43564" s="45"/>
    </row>
    <row r="43565" spans="8:13" s="28" customFormat="1" x14ac:dyDescent="0.2">
      <c r="H43565" s="12"/>
      <c r="J43565" s="29"/>
      <c r="K43565" s="45"/>
      <c r="L43565" s="45"/>
      <c r="M43565" s="45"/>
    </row>
    <row r="43566" spans="8:13" s="28" customFormat="1" x14ac:dyDescent="0.2">
      <c r="H43566" s="12"/>
      <c r="J43566" s="29"/>
      <c r="K43566" s="45"/>
      <c r="L43566" s="45"/>
      <c r="M43566" s="45"/>
    </row>
    <row r="43567" spans="8:13" s="28" customFormat="1" x14ac:dyDescent="0.2">
      <c r="H43567" s="12"/>
      <c r="J43567" s="29"/>
      <c r="K43567" s="45"/>
      <c r="L43567" s="45"/>
      <c r="M43567" s="45"/>
    </row>
    <row r="43568" spans="8:13" s="28" customFormat="1" x14ac:dyDescent="0.2">
      <c r="H43568" s="12"/>
      <c r="J43568" s="29"/>
      <c r="K43568" s="45"/>
      <c r="L43568" s="45"/>
      <c r="M43568" s="45"/>
    </row>
    <row r="43569" spans="8:13" s="28" customFormat="1" x14ac:dyDescent="0.2">
      <c r="H43569" s="12"/>
      <c r="J43569" s="29"/>
      <c r="K43569" s="45"/>
      <c r="L43569" s="45"/>
      <c r="M43569" s="45"/>
    </row>
    <row r="43570" spans="8:13" s="28" customFormat="1" x14ac:dyDescent="0.2">
      <c r="H43570" s="12"/>
      <c r="J43570" s="29"/>
      <c r="K43570" s="45"/>
      <c r="L43570" s="45"/>
      <c r="M43570" s="45"/>
    </row>
    <row r="43571" spans="8:13" s="28" customFormat="1" x14ac:dyDescent="0.2">
      <c r="H43571" s="12"/>
      <c r="J43571" s="29"/>
      <c r="K43571" s="45"/>
      <c r="L43571" s="45"/>
      <c r="M43571" s="45"/>
    </row>
    <row r="43572" spans="8:13" s="28" customFormat="1" x14ac:dyDescent="0.2">
      <c r="H43572" s="12"/>
      <c r="J43572" s="29"/>
      <c r="K43572" s="45"/>
      <c r="L43572" s="45"/>
      <c r="M43572" s="45"/>
    </row>
    <row r="43573" spans="8:13" s="28" customFormat="1" x14ac:dyDescent="0.2">
      <c r="H43573" s="12"/>
      <c r="J43573" s="29"/>
      <c r="K43573" s="45"/>
      <c r="L43573" s="45"/>
      <c r="M43573" s="45"/>
    </row>
    <row r="43574" spans="8:13" s="28" customFormat="1" x14ac:dyDescent="0.2">
      <c r="H43574" s="12"/>
      <c r="J43574" s="29"/>
      <c r="K43574" s="45"/>
      <c r="L43574" s="45"/>
      <c r="M43574" s="45"/>
    </row>
    <row r="43575" spans="8:13" s="28" customFormat="1" x14ac:dyDescent="0.2">
      <c r="H43575" s="12"/>
      <c r="J43575" s="29"/>
      <c r="K43575" s="45"/>
      <c r="L43575" s="45"/>
      <c r="M43575" s="45"/>
    </row>
    <row r="43576" spans="8:13" s="28" customFormat="1" x14ac:dyDescent="0.2">
      <c r="H43576" s="12"/>
      <c r="J43576" s="29"/>
      <c r="K43576" s="45"/>
      <c r="L43576" s="45"/>
      <c r="M43576" s="45"/>
    </row>
    <row r="43577" spans="8:13" s="28" customFormat="1" x14ac:dyDescent="0.2">
      <c r="H43577" s="12"/>
      <c r="J43577" s="29"/>
      <c r="K43577" s="45"/>
      <c r="L43577" s="45"/>
      <c r="M43577" s="45"/>
    </row>
    <row r="43578" spans="8:13" s="28" customFormat="1" x14ac:dyDescent="0.2">
      <c r="H43578" s="12"/>
      <c r="J43578" s="29"/>
      <c r="K43578" s="45"/>
      <c r="L43578" s="45"/>
      <c r="M43578" s="45"/>
    </row>
    <row r="43579" spans="8:13" s="28" customFormat="1" x14ac:dyDescent="0.2">
      <c r="H43579" s="12"/>
      <c r="J43579" s="29"/>
      <c r="K43579" s="45"/>
      <c r="L43579" s="45"/>
      <c r="M43579" s="45"/>
    </row>
    <row r="43580" spans="8:13" s="28" customFormat="1" x14ac:dyDescent="0.2">
      <c r="H43580" s="12"/>
      <c r="J43580" s="29"/>
      <c r="K43580" s="45"/>
      <c r="L43580" s="45"/>
      <c r="M43580" s="45"/>
    </row>
    <row r="43581" spans="8:13" s="28" customFormat="1" x14ac:dyDescent="0.2">
      <c r="H43581" s="12"/>
      <c r="J43581" s="29"/>
      <c r="K43581" s="45"/>
      <c r="L43581" s="45"/>
      <c r="M43581" s="45"/>
    </row>
    <row r="43582" spans="8:13" s="28" customFormat="1" x14ac:dyDescent="0.2">
      <c r="H43582" s="12"/>
      <c r="J43582" s="29"/>
      <c r="K43582" s="45"/>
      <c r="L43582" s="45"/>
      <c r="M43582" s="45"/>
    </row>
    <row r="43583" spans="8:13" s="28" customFormat="1" x14ac:dyDescent="0.2">
      <c r="H43583" s="12"/>
      <c r="J43583" s="29"/>
      <c r="K43583" s="45"/>
      <c r="L43583" s="45"/>
      <c r="M43583" s="45"/>
    </row>
    <row r="43584" spans="8:13" s="28" customFormat="1" x14ac:dyDescent="0.2">
      <c r="H43584" s="12"/>
      <c r="J43584" s="29"/>
      <c r="K43584" s="45"/>
      <c r="L43584" s="45"/>
      <c r="M43584" s="45"/>
    </row>
    <row r="43585" spans="8:13" s="28" customFormat="1" x14ac:dyDescent="0.2">
      <c r="H43585" s="12"/>
      <c r="J43585" s="29"/>
      <c r="K43585" s="45"/>
      <c r="L43585" s="45"/>
      <c r="M43585" s="45"/>
    </row>
    <row r="43586" spans="8:13" s="28" customFormat="1" x14ac:dyDescent="0.2">
      <c r="H43586" s="12"/>
      <c r="J43586" s="29"/>
      <c r="K43586" s="45"/>
      <c r="L43586" s="45"/>
      <c r="M43586" s="45"/>
    </row>
    <row r="43587" spans="8:13" s="28" customFormat="1" x14ac:dyDescent="0.2">
      <c r="H43587" s="12"/>
      <c r="J43587" s="29"/>
      <c r="K43587" s="45"/>
      <c r="L43587" s="45"/>
      <c r="M43587" s="45"/>
    </row>
    <row r="43588" spans="8:13" s="28" customFormat="1" x14ac:dyDescent="0.2">
      <c r="H43588" s="12"/>
      <c r="J43588" s="29"/>
      <c r="K43588" s="45"/>
      <c r="L43588" s="45"/>
      <c r="M43588" s="45"/>
    </row>
    <row r="43589" spans="8:13" s="28" customFormat="1" x14ac:dyDescent="0.2">
      <c r="H43589" s="12"/>
      <c r="J43589" s="29"/>
      <c r="K43589" s="45"/>
      <c r="L43589" s="45"/>
      <c r="M43589" s="45"/>
    </row>
    <row r="43590" spans="8:13" s="28" customFormat="1" x14ac:dyDescent="0.2">
      <c r="H43590" s="12"/>
      <c r="J43590" s="29"/>
      <c r="K43590" s="45"/>
      <c r="L43590" s="45"/>
      <c r="M43590" s="45"/>
    </row>
    <row r="43591" spans="8:13" s="28" customFormat="1" x14ac:dyDescent="0.2">
      <c r="H43591" s="12"/>
      <c r="J43591" s="29"/>
      <c r="K43591" s="45"/>
      <c r="L43591" s="45"/>
      <c r="M43591" s="45"/>
    </row>
    <row r="43592" spans="8:13" s="28" customFormat="1" x14ac:dyDescent="0.2">
      <c r="H43592" s="12"/>
      <c r="J43592" s="29"/>
      <c r="K43592" s="45"/>
      <c r="L43592" s="45"/>
      <c r="M43592" s="45"/>
    </row>
    <row r="43593" spans="8:13" s="28" customFormat="1" x14ac:dyDescent="0.2">
      <c r="H43593" s="12"/>
      <c r="J43593" s="29"/>
      <c r="K43593" s="45"/>
      <c r="L43593" s="45"/>
      <c r="M43593" s="45"/>
    </row>
    <row r="43594" spans="8:13" s="28" customFormat="1" x14ac:dyDescent="0.2">
      <c r="H43594" s="12"/>
      <c r="J43594" s="29"/>
      <c r="K43594" s="45"/>
      <c r="L43594" s="45"/>
      <c r="M43594" s="45"/>
    </row>
    <row r="43595" spans="8:13" s="28" customFormat="1" x14ac:dyDescent="0.2">
      <c r="H43595" s="12"/>
      <c r="J43595" s="29"/>
      <c r="K43595" s="45"/>
      <c r="L43595" s="45"/>
      <c r="M43595" s="45"/>
    </row>
    <row r="43596" spans="8:13" s="28" customFormat="1" x14ac:dyDescent="0.2">
      <c r="H43596" s="12"/>
      <c r="J43596" s="29"/>
      <c r="K43596" s="45"/>
      <c r="L43596" s="45"/>
      <c r="M43596" s="45"/>
    </row>
    <row r="43597" spans="8:13" s="28" customFormat="1" x14ac:dyDescent="0.2">
      <c r="H43597" s="12"/>
      <c r="J43597" s="29"/>
      <c r="K43597" s="45"/>
      <c r="L43597" s="45"/>
      <c r="M43597" s="45"/>
    </row>
    <row r="43598" spans="8:13" s="28" customFormat="1" x14ac:dyDescent="0.2">
      <c r="H43598" s="12"/>
      <c r="J43598" s="29"/>
      <c r="K43598" s="45"/>
      <c r="L43598" s="45"/>
      <c r="M43598" s="45"/>
    </row>
    <row r="43599" spans="8:13" s="28" customFormat="1" x14ac:dyDescent="0.2">
      <c r="H43599" s="12"/>
      <c r="J43599" s="29"/>
      <c r="K43599" s="45"/>
      <c r="L43599" s="45"/>
      <c r="M43599" s="45"/>
    </row>
    <row r="43600" spans="8:13" s="28" customFormat="1" x14ac:dyDescent="0.2">
      <c r="H43600" s="12"/>
      <c r="J43600" s="29"/>
      <c r="K43600" s="45"/>
      <c r="L43600" s="45"/>
      <c r="M43600" s="45"/>
    </row>
    <row r="43601" spans="8:13" s="28" customFormat="1" x14ac:dyDescent="0.2">
      <c r="H43601" s="12"/>
      <c r="J43601" s="29"/>
      <c r="K43601" s="45"/>
      <c r="L43601" s="45"/>
      <c r="M43601" s="45"/>
    </row>
    <row r="43602" spans="8:13" s="28" customFormat="1" x14ac:dyDescent="0.2">
      <c r="H43602" s="12"/>
      <c r="J43602" s="29"/>
      <c r="K43602" s="45"/>
      <c r="L43602" s="45"/>
      <c r="M43602" s="45"/>
    </row>
    <row r="43603" spans="8:13" s="28" customFormat="1" x14ac:dyDescent="0.2">
      <c r="H43603" s="12"/>
      <c r="J43603" s="29"/>
      <c r="K43603" s="45"/>
      <c r="L43603" s="45"/>
      <c r="M43603" s="45"/>
    </row>
    <row r="43604" spans="8:13" s="28" customFormat="1" x14ac:dyDescent="0.2">
      <c r="H43604" s="12"/>
      <c r="J43604" s="29"/>
      <c r="K43604" s="45"/>
      <c r="L43604" s="45"/>
      <c r="M43604" s="45"/>
    </row>
    <row r="43605" spans="8:13" s="28" customFormat="1" x14ac:dyDescent="0.2">
      <c r="H43605" s="12"/>
      <c r="J43605" s="29"/>
      <c r="K43605" s="45"/>
      <c r="L43605" s="45"/>
      <c r="M43605" s="45"/>
    </row>
    <row r="43606" spans="8:13" s="28" customFormat="1" x14ac:dyDescent="0.2">
      <c r="H43606" s="12"/>
      <c r="J43606" s="29"/>
      <c r="K43606" s="45"/>
      <c r="L43606" s="45"/>
      <c r="M43606" s="45"/>
    </row>
    <row r="43607" spans="8:13" s="28" customFormat="1" x14ac:dyDescent="0.2">
      <c r="H43607" s="12"/>
      <c r="J43607" s="29"/>
      <c r="K43607" s="45"/>
      <c r="L43607" s="45"/>
      <c r="M43607" s="45"/>
    </row>
    <row r="43608" spans="8:13" s="28" customFormat="1" x14ac:dyDescent="0.2">
      <c r="H43608" s="12"/>
      <c r="J43608" s="29"/>
      <c r="K43608" s="45"/>
      <c r="L43608" s="45"/>
      <c r="M43608" s="45"/>
    </row>
    <row r="43609" spans="8:13" s="28" customFormat="1" x14ac:dyDescent="0.2">
      <c r="H43609" s="12"/>
      <c r="J43609" s="29"/>
      <c r="K43609" s="45"/>
      <c r="L43609" s="45"/>
      <c r="M43609" s="45"/>
    </row>
    <row r="43610" spans="8:13" s="28" customFormat="1" x14ac:dyDescent="0.2">
      <c r="H43610" s="12"/>
      <c r="J43610" s="29"/>
      <c r="K43610" s="45"/>
      <c r="L43610" s="45"/>
      <c r="M43610" s="45"/>
    </row>
    <row r="43611" spans="8:13" s="28" customFormat="1" x14ac:dyDescent="0.2">
      <c r="H43611" s="12"/>
      <c r="J43611" s="29"/>
      <c r="K43611" s="45"/>
      <c r="L43611" s="45"/>
      <c r="M43611" s="45"/>
    </row>
    <row r="43612" spans="8:13" s="28" customFormat="1" x14ac:dyDescent="0.2">
      <c r="H43612" s="12"/>
      <c r="J43612" s="29"/>
      <c r="K43612" s="45"/>
      <c r="L43612" s="45"/>
      <c r="M43612" s="45"/>
    </row>
    <row r="43613" spans="8:13" s="28" customFormat="1" x14ac:dyDescent="0.2">
      <c r="H43613" s="12"/>
      <c r="J43613" s="29"/>
      <c r="K43613" s="45"/>
      <c r="L43613" s="45"/>
      <c r="M43613" s="45"/>
    </row>
    <row r="43614" spans="8:13" s="28" customFormat="1" x14ac:dyDescent="0.2">
      <c r="H43614" s="12"/>
      <c r="J43614" s="29"/>
      <c r="K43614" s="45"/>
      <c r="L43614" s="45"/>
      <c r="M43614" s="45"/>
    </row>
    <row r="43615" spans="8:13" s="28" customFormat="1" x14ac:dyDescent="0.2">
      <c r="H43615" s="12"/>
      <c r="J43615" s="29"/>
      <c r="K43615" s="45"/>
      <c r="L43615" s="45"/>
      <c r="M43615" s="45"/>
    </row>
    <row r="43616" spans="8:13" s="28" customFormat="1" x14ac:dyDescent="0.2">
      <c r="H43616" s="12"/>
      <c r="J43616" s="29"/>
      <c r="K43616" s="45"/>
      <c r="L43616" s="45"/>
      <c r="M43616" s="45"/>
    </row>
    <row r="43617" spans="8:13" s="28" customFormat="1" x14ac:dyDescent="0.2">
      <c r="H43617" s="12"/>
      <c r="J43617" s="29"/>
      <c r="K43617" s="45"/>
      <c r="L43617" s="45"/>
      <c r="M43617" s="45"/>
    </row>
    <row r="43618" spans="8:13" s="28" customFormat="1" x14ac:dyDescent="0.2">
      <c r="H43618" s="12"/>
      <c r="J43618" s="29"/>
      <c r="K43618" s="45"/>
      <c r="L43618" s="45"/>
      <c r="M43618" s="45"/>
    </row>
    <row r="43619" spans="8:13" s="28" customFormat="1" x14ac:dyDescent="0.2">
      <c r="H43619" s="12"/>
      <c r="J43619" s="29"/>
      <c r="K43619" s="45"/>
      <c r="L43619" s="45"/>
      <c r="M43619" s="45"/>
    </row>
    <row r="43620" spans="8:13" s="28" customFormat="1" x14ac:dyDescent="0.2">
      <c r="H43620" s="12"/>
      <c r="J43620" s="29"/>
      <c r="K43620" s="45"/>
      <c r="L43620" s="45"/>
      <c r="M43620" s="45"/>
    </row>
    <row r="43621" spans="8:13" s="28" customFormat="1" x14ac:dyDescent="0.2">
      <c r="H43621" s="12"/>
      <c r="J43621" s="29"/>
      <c r="K43621" s="45"/>
      <c r="L43621" s="45"/>
      <c r="M43621" s="45"/>
    </row>
    <row r="43622" spans="8:13" s="28" customFormat="1" x14ac:dyDescent="0.2">
      <c r="H43622" s="12"/>
      <c r="J43622" s="29"/>
      <c r="K43622" s="45"/>
      <c r="L43622" s="45"/>
      <c r="M43622" s="45"/>
    </row>
    <row r="43623" spans="8:13" s="28" customFormat="1" x14ac:dyDescent="0.2">
      <c r="H43623" s="12"/>
      <c r="J43623" s="29"/>
      <c r="K43623" s="45"/>
      <c r="L43623" s="45"/>
      <c r="M43623" s="45"/>
    </row>
    <row r="43624" spans="8:13" s="28" customFormat="1" x14ac:dyDescent="0.2">
      <c r="H43624" s="12"/>
      <c r="J43624" s="29"/>
      <c r="K43624" s="45"/>
      <c r="L43624" s="45"/>
      <c r="M43624" s="45"/>
    </row>
    <row r="43625" spans="8:13" s="28" customFormat="1" x14ac:dyDescent="0.2">
      <c r="H43625" s="12"/>
      <c r="J43625" s="29"/>
      <c r="K43625" s="45"/>
      <c r="L43625" s="45"/>
      <c r="M43625" s="45"/>
    </row>
    <row r="43626" spans="8:13" s="28" customFormat="1" x14ac:dyDescent="0.2">
      <c r="H43626" s="12"/>
      <c r="J43626" s="29"/>
      <c r="K43626" s="45"/>
      <c r="L43626" s="45"/>
      <c r="M43626" s="45"/>
    </row>
    <row r="43627" spans="8:13" s="28" customFormat="1" x14ac:dyDescent="0.2">
      <c r="H43627" s="12"/>
      <c r="J43627" s="29"/>
      <c r="K43627" s="45"/>
      <c r="L43627" s="45"/>
      <c r="M43627" s="45"/>
    </row>
    <row r="43628" spans="8:13" s="28" customFormat="1" x14ac:dyDescent="0.2">
      <c r="H43628" s="12"/>
      <c r="J43628" s="29"/>
      <c r="K43628" s="45"/>
      <c r="L43628" s="45"/>
      <c r="M43628" s="45"/>
    </row>
    <row r="43629" spans="8:13" s="28" customFormat="1" x14ac:dyDescent="0.2">
      <c r="H43629" s="12"/>
      <c r="J43629" s="29"/>
      <c r="K43629" s="45"/>
      <c r="L43629" s="45"/>
      <c r="M43629" s="45"/>
    </row>
    <row r="43630" spans="8:13" s="28" customFormat="1" x14ac:dyDescent="0.2">
      <c r="H43630" s="12"/>
      <c r="J43630" s="29"/>
      <c r="K43630" s="45"/>
      <c r="L43630" s="45"/>
      <c r="M43630" s="45"/>
    </row>
    <row r="43631" spans="8:13" s="28" customFormat="1" x14ac:dyDescent="0.2">
      <c r="H43631" s="12"/>
      <c r="J43631" s="29"/>
      <c r="K43631" s="45"/>
      <c r="L43631" s="45"/>
      <c r="M43631" s="45"/>
    </row>
    <row r="43632" spans="8:13" s="28" customFormat="1" x14ac:dyDescent="0.2">
      <c r="H43632" s="12"/>
      <c r="J43632" s="29"/>
      <c r="K43632" s="45"/>
      <c r="L43632" s="45"/>
      <c r="M43632" s="45"/>
    </row>
    <row r="43633" spans="8:13" s="28" customFormat="1" x14ac:dyDescent="0.2">
      <c r="H43633" s="12"/>
      <c r="J43633" s="29"/>
      <c r="K43633" s="45"/>
      <c r="L43633" s="45"/>
      <c r="M43633" s="45"/>
    </row>
    <row r="43634" spans="8:13" s="28" customFormat="1" x14ac:dyDescent="0.2">
      <c r="H43634" s="12"/>
      <c r="J43634" s="29"/>
      <c r="K43634" s="45"/>
      <c r="L43634" s="45"/>
      <c r="M43634" s="45"/>
    </row>
    <row r="43635" spans="8:13" s="28" customFormat="1" x14ac:dyDescent="0.2">
      <c r="H43635" s="12"/>
      <c r="J43635" s="29"/>
      <c r="K43635" s="45"/>
      <c r="L43635" s="45"/>
      <c r="M43635" s="45"/>
    </row>
    <row r="43636" spans="8:13" s="28" customFormat="1" x14ac:dyDescent="0.2">
      <c r="H43636" s="12"/>
      <c r="J43636" s="29"/>
      <c r="K43636" s="45"/>
      <c r="L43636" s="45"/>
      <c r="M43636" s="45"/>
    </row>
    <row r="43637" spans="8:13" s="28" customFormat="1" x14ac:dyDescent="0.2">
      <c r="H43637" s="12"/>
      <c r="J43637" s="29"/>
      <c r="K43637" s="45"/>
      <c r="L43637" s="45"/>
      <c r="M43637" s="45"/>
    </row>
    <row r="43638" spans="8:13" s="28" customFormat="1" x14ac:dyDescent="0.2">
      <c r="H43638" s="12"/>
      <c r="J43638" s="29"/>
      <c r="K43638" s="45"/>
      <c r="L43638" s="45"/>
      <c r="M43638" s="45"/>
    </row>
    <row r="43639" spans="8:13" s="28" customFormat="1" x14ac:dyDescent="0.2">
      <c r="H43639" s="12"/>
      <c r="J43639" s="29"/>
      <c r="K43639" s="45"/>
      <c r="L43639" s="45"/>
      <c r="M43639" s="45"/>
    </row>
    <row r="43640" spans="8:13" s="28" customFormat="1" x14ac:dyDescent="0.2">
      <c r="H43640" s="12"/>
      <c r="J43640" s="29"/>
      <c r="K43640" s="45"/>
      <c r="L43640" s="45"/>
      <c r="M43640" s="45"/>
    </row>
    <row r="43641" spans="8:13" s="28" customFormat="1" x14ac:dyDescent="0.2">
      <c r="H43641" s="12"/>
      <c r="J43641" s="29"/>
      <c r="K43641" s="45"/>
      <c r="L43641" s="45"/>
      <c r="M43641" s="45"/>
    </row>
    <row r="43642" spans="8:13" s="28" customFormat="1" x14ac:dyDescent="0.2">
      <c r="H43642" s="12"/>
      <c r="J43642" s="29"/>
      <c r="K43642" s="45"/>
      <c r="L43642" s="45"/>
      <c r="M43642" s="45"/>
    </row>
    <row r="43643" spans="8:13" s="28" customFormat="1" x14ac:dyDescent="0.2">
      <c r="H43643" s="12"/>
      <c r="J43643" s="29"/>
      <c r="K43643" s="45"/>
      <c r="L43643" s="45"/>
      <c r="M43643" s="45"/>
    </row>
    <row r="43644" spans="8:13" s="28" customFormat="1" x14ac:dyDescent="0.2">
      <c r="H43644" s="12"/>
      <c r="J43644" s="29"/>
      <c r="K43644" s="45"/>
      <c r="L43644" s="45"/>
      <c r="M43644" s="45"/>
    </row>
    <row r="43645" spans="8:13" s="28" customFormat="1" x14ac:dyDescent="0.2">
      <c r="H43645" s="12"/>
      <c r="J43645" s="29"/>
      <c r="K43645" s="45"/>
      <c r="L43645" s="45"/>
      <c r="M43645" s="45"/>
    </row>
    <row r="43646" spans="8:13" s="28" customFormat="1" x14ac:dyDescent="0.2">
      <c r="H43646" s="12"/>
      <c r="J43646" s="29"/>
      <c r="K43646" s="45"/>
      <c r="L43646" s="45"/>
      <c r="M43646" s="45"/>
    </row>
    <row r="43647" spans="8:13" s="28" customFormat="1" x14ac:dyDescent="0.2">
      <c r="H43647" s="12"/>
      <c r="J43647" s="29"/>
      <c r="K43647" s="45"/>
      <c r="L43647" s="45"/>
      <c r="M43647" s="45"/>
    </row>
    <row r="43648" spans="8:13" s="28" customFormat="1" x14ac:dyDescent="0.2">
      <c r="H43648" s="12"/>
      <c r="J43648" s="29"/>
      <c r="K43648" s="45"/>
      <c r="L43648" s="45"/>
      <c r="M43648" s="45"/>
    </row>
    <row r="43649" spans="8:13" s="28" customFormat="1" x14ac:dyDescent="0.2">
      <c r="H43649" s="12"/>
      <c r="J43649" s="29"/>
      <c r="K43649" s="45"/>
      <c r="L43649" s="45"/>
      <c r="M43649" s="45"/>
    </row>
    <row r="43650" spans="8:13" s="28" customFormat="1" x14ac:dyDescent="0.2">
      <c r="H43650" s="12"/>
      <c r="J43650" s="29"/>
      <c r="K43650" s="45"/>
      <c r="L43650" s="45"/>
      <c r="M43650" s="45"/>
    </row>
    <row r="43651" spans="8:13" s="28" customFormat="1" x14ac:dyDescent="0.2">
      <c r="H43651" s="12"/>
      <c r="J43651" s="29"/>
      <c r="K43651" s="45"/>
      <c r="L43651" s="45"/>
      <c r="M43651" s="45"/>
    </row>
    <row r="43652" spans="8:13" s="28" customFormat="1" x14ac:dyDescent="0.2">
      <c r="H43652" s="12"/>
      <c r="J43652" s="29"/>
      <c r="K43652" s="45"/>
      <c r="L43652" s="45"/>
      <c r="M43652" s="45"/>
    </row>
    <row r="43653" spans="8:13" s="28" customFormat="1" x14ac:dyDescent="0.2">
      <c r="H43653" s="12"/>
      <c r="J43653" s="29"/>
      <c r="K43653" s="45"/>
      <c r="L43653" s="45"/>
      <c r="M43653" s="45"/>
    </row>
    <row r="43654" spans="8:13" s="28" customFormat="1" x14ac:dyDescent="0.2">
      <c r="H43654" s="12"/>
      <c r="J43654" s="29"/>
      <c r="K43654" s="45"/>
      <c r="L43654" s="45"/>
      <c r="M43654" s="45"/>
    </row>
    <row r="43655" spans="8:13" s="28" customFormat="1" x14ac:dyDescent="0.2">
      <c r="H43655" s="12"/>
      <c r="J43655" s="29"/>
      <c r="K43655" s="45"/>
      <c r="L43655" s="45"/>
      <c r="M43655" s="45"/>
    </row>
    <row r="43656" spans="8:13" s="28" customFormat="1" x14ac:dyDescent="0.2">
      <c r="H43656" s="12"/>
      <c r="J43656" s="29"/>
      <c r="K43656" s="45"/>
      <c r="L43656" s="45"/>
      <c r="M43656" s="45"/>
    </row>
    <row r="43657" spans="8:13" s="28" customFormat="1" x14ac:dyDescent="0.2">
      <c r="H43657" s="12"/>
      <c r="J43657" s="29"/>
      <c r="K43657" s="45"/>
      <c r="L43657" s="45"/>
      <c r="M43657" s="45"/>
    </row>
    <row r="43658" spans="8:13" s="28" customFormat="1" x14ac:dyDescent="0.2">
      <c r="H43658" s="12"/>
      <c r="J43658" s="29"/>
      <c r="K43658" s="45"/>
      <c r="L43658" s="45"/>
      <c r="M43658" s="45"/>
    </row>
    <row r="43659" spans="8:13" s="28" customFormat="1" x14ac:dyDescent="0.2">
      <c r="H43659" s="12"/>
      <c r="J43659" s="29"/>
      <c r="K43659" s="45"/>
      <c r="L43659" s="45"/>
      <c r="M43659" s="45"/>
    </row>
    <row r="43660" spans="8:13" s="28" customFormat="1" x14ac:dyDescent="0.2">
      <c r="H43660" s="12"/>
      <c r="J43660" s="29"/>
      <c r="K43660" s="45"/>
      <c r="L43660" s="45"/>
      <c r="M43660" s="45"/>
    </row>
    <row r="43661" spans="8:13" s="28" customFormat="1" x14ac:dyDescent="0.2">
      <c r="H43661" s="12"/>
      <c r="J43661" s="29"/>
      <c r="K43661" s="45"/>
      <c r="L43661" s="45"/>
      <c r="M43661" s="45"/>
    </row>
    <row r="43662" spans="8:13" s="28" customFormat="1" x14ac:dyDescent="0.2">
      <c r="H43662" s="12"/>
      <c r="J43662" s="29"/>
      <c r="K43662" s="45"/>
      <c r="L43662" s="45"/>
      <c r="M43662" s="45"/>
    </row>
    <row r="43663" spans="8:13" s="28" customFormat="1" x14ac:dyDescent="0.2">
      <c r="H43663" s="12"/>
      <c r="J43663" s="29"/>
      <c r="K43663" s="45"/>
      <c r="L43663" s="45"/>
      <c r="M43663" s="45"/>
    </row>
    <row r="43664" spans="8:13" s="28" customFormat="1" x14ac:dyDescent="0.2">
      <c r="H43664" s="12"/>
      <c r="J43664" s="29"/>
      <c r="K43664" s="45"/>
      <c r="L43664" s="45"/>
      <c r="M43664" s="45"/>
    </row>
    <row r="43665" spans="8:13" s="28" customFormat="1" x14ac:dyDescent="0.2">
      <c r="H43665" s="12"/>
      <c r="J43665" s="29"/>
      <c r="K43665" s="45"/>
      <c r="L43665" s="45"/>
      <c r="M43665" s="45"/>
    </row>
    <row r="43666" spans="8:13" s="28" customFormat="1" x14ac:dyDescent="0.2">
      <c r="H43666" s="12"/>
      <c r="J43666" s="29"/>
      <c r="K43666" s="45"/>
      <c r="L43666" s="45"/>
      <c r="M43666" s="45"/>
    </row>
    <row r="43667" spans="8:13" s="28" customFormat="1" x14ac:dyDescent="0.2">
      <c r="H43667" s="12"/>
      <c r="J43667" s="29"/>
      <c r="K43667" s="45"/>
      <c r="L43667" s="45"/>
      <c r="M43667" s="45"/>
    </row>
    <row r="43668" spans="8:13" s="28" customFormat="1" x14ac:dyDescent="0.2">
      <c r="H43668" s="12"/>
      <c r="J43668" s="29"/>
      <c r="K43668" s="45"/>
      <c r="L43668" s="45"/>
      <c r="M43668" s="45"/>
    </row>
    <row r="43669" spans="8:13" s="28" customFormat="1" x14ac:dyDescent="0.2">
      <c r="H43669" s="12"/>
      <c r="J43669" s="29"/>
      <c r="K43669" s="45"/>
      <c r="L43669" s="45"/>
      <c r="M43669" s="45"/>
    </row>
    <row r="43670" spans="8:13" s="28" customFormat="1" x14ac:dyDescent="0.2">
      <c r="H43670" s="12"/>
      <c r="J43670" s="29"/>
      <c r="K43670" s="45"/>
      <c r="L43670" s="45"/>
      <c r="M43670" s="45"/>
    </row>
    <row r="43671" spans="8:13" s="28" customFormat="1" x14ac:dyDescent="0.2">
      <c r="H43671" s="12"/>
      <c r="J43671" s="29"/>
      <c r="K43671" s="45"/>
      <c r="L43671" s="45"/>
      <c r="M43671" s="45"/>
    </row>
    <row r="43672" spans="8:13" s="28" customFormat="1" x14ac:dyDescent="0.2">
      <c r="H43672" s="12"/>
      <c r="J43672" s="29"/>
      <c r="K43672" s="45"/>
      <c r="L43672" s="45"/>
      <c r="M43672" s="45"/>
    </row>
    <row r="43673" spans="8:13" s="28" customFormat="1" x14ac:dyDescent="0.2">
      <c r="H43673" s="12"/>
      <c r="J43673" s="29"/>
      <c r="K43673" s="45"/>
      <c r="L43673" s="45"/>
      <c r="M43673" s="45"/>
    </row>
    <row r="43674" spans="8:13" s="28" customFormat="1" x14ac:dyDescent="0.2">
      <c r="H43674" s="12"/>
      <c r="J43674" s="29"/>
      <c r="K43674" s="45"/>
      <c r="L43674" s="45"/>
      <c r="M43674" s="45"/>
    </row>
    <row r="43675" spans="8:13" s="28" customFormat="1" x14ac:dyDescent="0.2">
      <c r="H43675" s="12"/>
      <c r="J43675" s="29"/>
      <c r="K43675" s="45"/>
      <c r="L43675" s="45"/>
      <c r="M43675" s="45"/>
    </row>
    <row r="43676" spans="8:13" s="28" customFormat="1" x14ac:dyDescent="0.2">
      <c r="H43676" s="12"/>
      <c r="J43676" s="29"/>
      <c r="K43676" s="45"/>
      <c r="L43676" s="45"/>
      <c r="M43676" s="45"/>
    </row>
    <row r="43677" spans="8:13" s="28" customFormat="1" x14ac:dyDescent="0.2">
      <c r="H43677" s="12"/>
      <c r="J43677" s="29"/>
      <c r="K43677" s="45"/>
      <c r="L43677" s="45"/>
      <c r="M43677" s="45"/>
    </row>
    <row r="43678" spans="8:13" s="28" customFormat="1" x14ac:dyDescent="0.2">
      <c r="H43678" s="12"/>
      <c r="J43678" s="29"/>
      <c r="K43678" s="45"/>
      <c r="L43678" s="45"/>
      <c r="M43678" s="45"/>
    </row>
    <row r="43679" spans="8:13" s="28" customFormat="1" x14ac:dyDescent="0.2">
      <c r="H43679" s="12"/>
      <c r="J43679" s="29"/>
      <c r="K43679" s="45"/>
      <c r="L43679" s="45"/>
      <c r="M43679" s="45"/>
    </row>
    <row r="43680" spans="8:13" s="28" customFormat="1" x14ac:dyDescent="0.2">
      <c r="H43680" s="12"/>
      <c r="J43680" s="29"/>
      <c r="K43680" s="45"/>
      <c r="L43680" s="45"/>
      <c r="M43680" s="45"/>
    </row>
    <row r="43681" spans="8:13" s="28" customFormat="1" x14ac:dyDescent="0.2">
      <c r="H43681" s="12"/>
      <c r="J43681" s="29"/>
      <c r="K43681" s="45"/>
      <c r="L43681" s="45"/>
      <c r="M43681" s="45"/>
    </row>
    <row r="43682" spans="8:13" s="28" customFormat="1" x14ac:dyDescent="0.2">
      <c r="H43682" s="12"/>
      <c r="J43682" s="29"/>
      <c r="K43682" s="45"/>
      <c r="L43682" s="45"/>
      <c r="M43682" s="45"/>
    </row>
    <row r="43683" spans="8:13" s="28" customFormat="1" x14ac:dyDescent="0.2">
      <c r="H43683" s="12"/>
      <c r="J43683" s="29"/>
      <c r="K43683" s="45"/>
      <c r="L43683" s="45"/>
      <c r="M43683" s="45"/>
    </row>
    <row r="43684" spans="8:13" s="28" customFormat="1" x14ac:dyDescent="0.2">
      <c r="H43684" s="12"/>
      <c r="J43684" s="29"/>
      <c r="K43684" s="45"/>
      <c r="L43684" s="45"/>
      <c r="M43684" s="45"/>
    </row>
    <row r="43685" spans="8:13" s="28" customFormat="1" x14ac:dyDescent="0.2">
      <c r="H43685" s="12"/>
      <c r="J43685" s="29"/>
      <c r="K43685" s="45"/>
      <c r="L43685" s="45"/>
      <c r="M43685" s="45"/>
    </row>
    <row r="43686" spans="8:13" s="28" customFormat="1" x14ac:dyDescent="0.2">
      <c r="H43686" s="12"/>
      <c r="J43686" s="29"/>
      <c r="K43686" s="45"/>
      <c r="L43686" s="45"/>
      <c r="M43686" s="45"/>
    </row>
    <row r="43687" spans="8:13" s="28" customFormat="1" x14ac:dyDescent="0.2">
      <c r="H43687" s="12"/>
      <c r="J43687" s="29"/>
      <c r="K43687" s="45"/>
      <c r="L43687" s="45"/>
      <c r="M43687" s="45"/>
    </row>
    <row r="43688" spans="8:13" s="28" customFormat="1" x14ac:dyDescent="0.2">
      <c r="H43688" s="12"/>
      <c r="J43688" s="29"/>
      <c r="K43688" s="45"/>
      <c r="L43688" s="45"/>
      <c r="M43688" s="45"/>
    </row>
    <row r="43689" spans="8:13" s="28" customFormat="1" x14ac:dyDescent="0.2">
      <c r="H43689" s="12"/>
      <c r="J43689" s="29"/>
      <c r="K43689" s="45"/>
      <c r="L43689" s="45"/>
      <c r="M43689" s="45"/>
    </row>
    <row r="43690" spans="8:13" s="28" customFormat="1" x14ac:dyDescent="0.2">
      <c r="H43690" s="12"/>
      <c r="J43690" s="29"/>
      <c r="K43690" s="45"/>
      <c r="L43690" s="45"/>
      <c r="M43690" s="45"/>
    </row>
    <row r="43691" spans="8:13" s="28" customFormat="1" x14ac:dyDescent="0.2">
      <c r="H43691" s="12"/>
      <c r="J43691" s="29"/>
      <c r="K43691" s="45"/>
      <c r="L43691" s="45"/>
      <c r="M43691" s="45"/>
    </row>
    <row r="43692" spans="8:13" s="28" customFormat="1" x14ac:dyDescent="0.2">
      <c r="H43692" s="12"/>
      <c r="J43692" s="29"/>
      <c r="K43692" s="45"/>
      <c r="L43692" s="45"/>
      <c r="M43692" s="45"/>
    </row>
    <row r="43693" spans="8:13" s="28" customFormat="1" x14ac:dyDescent="0.2">
      <c r="H43693" s="12"/>
      <c r="J43693" s="29"/>
      <c r="K43693" s="45"/>
      <c r="L43693" s="45"/>
      <c r="M43693" s="45"/>
    </row>
    <row r="43694" spans="8:13" s="28" customFormat="1" x14ac:dyDescent="0.2">
      <c r="H43694" s="12"/>
      <c r="J43694" s="29"/>
      <c r="K43694" s="45"/>
      <c r="L43694" s="45"/>
      <c r="M43694" s="45"/>
    </row>
    <row r="43695" spans="8:13" s="28" customFormat="1" x14ac:dyDescent="0.2">
      <c r="H43695" s="12"/>
      <c r="J43695" s="29"/>
      <c r="K43695" s="45"/>
      <c r="L43695" s="45"/>
      <c r="M43695" s="45"/>
    </row>
    <row r="43696" spans="8:13" s="28" customFormat="1" x14ac:dyDescent="0.2">
      <c r="H43696" s="12"/>
      <c r="J43696" s="29"/>
      <c r="K43696" s="45"/>
      <c r="L43696" s="45"/>
      <c r="M43696" s="45"/>
    </row>
    <row r="43697" spans="8:13" s="28" customFormat="1" x14ac:dyDescent="0.2">
      <c r="H43697" s="12"/>
      <c r="J43697" s="29"/>
      <c r="K43697" s="45"/>
      <c r="L43697" s="45"/>
      <c r="M43697" s="45"/>
    </row>
    <row r="43698" spans="8:13" s="28" customFormat="1" x14ac:dyDescent="0.2">
      <c r="H43698" s="12"/>
      <c r="J43698" s="29"/>
      <c r="K43698" s="45"/>
      <c r="L43698" s="45"/>
      <c r="M43698" s="45"/>
    </row>
    <row r="43699" spans="8:13" s="28" customFormat="1" x14ac:dyDescent="0.2">
      <c r="H43699" s="12"/>
      <c r="J43699" s="29"/>
      <c r="K43699" s="45"/>
      <c r="L43699" s="45"/>
      <c r="M43699" s="45"/>
    </row>
    <row r="43700" spans="8:13" s="28" customFormat="1" x14ac:dyDescent="0.2">
      <c r="H43700" s="12"/>
      <c r="J43700" s="29"/>
      <c r="K43700" s="45"/>
      <c r="L43700" s="45"/>
      <c r="M43700" s="45"/>
    </row>
    <row r="43701" spans="8:13" s="28" customFormat="1" x14ac:dyDescent="0.2">
      <c r="H43701" s="12"/>
      <c r="J43701" s="29"/>
      <c r="K43701" s="45"/>
      <c r="L43701" s="45"/>
      <c r="M43701" s="45"/>
    </row>
    <row r="43702" spans="8:13" s="28" customFormat="1" x14ac:dyDescent="0.2">
      <c r="H43702" s="12"/>
      <c r="J43702" s="29"/>
      <c r="K43702" s="45"/>
      <c r="L43702" s="45"/>
      <c r="M43702" s="45"/>
    </row>
    <row r="43703" spans="8:13" s="28" customFormat="1" x14ac:dyDescent="0.2">
      <c r="H43703" s="12"/>
      <c r="J43703" s="29"/>
      <c r="K43703" s="45"/>
      <c r="L43703" s="45"/>
      <c r="M43703" s="45"/>
    </row>
    <row r="43704" spans="8:13" s="28" customFormat="1" x14ac:dyDescent="0.2">
      <c r="H43704" s="12"/>
      <c r="J43704" s="29"/>
      <c r="K43704" s="45"/>
      <c r="L43704" s="45"/>
      <c r="M43704" s="45"/>
    </row>
    <row r="43705" spans="8:13" s="28" customFormat="1" x14ac:dyDescent="0.2">
      <c r="H43705" s="12"/>
      <c r="J43705" s="29"/>
      <c r="K43705" s="45"/>
      <c r="L43705" s="45"/>
      <c r="M43705" s="45"/>
    </row>
    <row r="43706" spans="8:13" s="28" customFormat="1" x14ac:dyDescent="0.2">
      <c r="H43706" s="12"/>
      <c r="J43706" s="29"/>
      <c r="K43706" s="45"/>
      <c r="L43706" s="45"/>
      <c r="M43706" s="45"/>
    </row>
    <row r="43707" spans="8:13" s="28" customFormat="1" x14ac:dyDescent="0.2">
      <c r="H43707" s="12"/>
      <c r="J43707" s="29"/>
      <c r="K43707" s="45"/>
      <c r="L43707" s="45"/>
      <c r="M43707" s="45"/>
    </row>
    <row r="43708" spans="8:13" s="28" customFormat="1" x14ac:dyDescent="0.2">
      <c r="H43708" s="12"/>
      <c r="J43708" s="29"/>
      <c r="K43708" s="45"/>
      <c r="L43708" s="45"/>
      <c r="M43708" s="45"/>
    </row>
    <row r="43709" spans="8:13" s="28" customFormat="1" x14ac:dyDescent="0.2">
      <c r="H43709" s="12"/>
      <c r="J43709" s="29"/>
      <c r="K43709" s="45"/>
      <c r="L43709" s="45"/>
      <c r="M43709" s="45"/>
    </row>
    <row r="43710" spans="8:13" s="28" customFormat="1" x14ac:dyDescent="0.2">
      <c r="H43710" s="12"/>
      <c r="J43710" s="29"/>
      <c r="K43710" s="45"/>
      <c r="L43710" s="45"/>
      <c r="M43710" s="45"/>
    </row>
    <row r="43711" spans="8:13" s="28" customFormat="1" x14ac:dyDescent="0.2">
      <c r="H43711" s="12"/>
      <c r="J43711" s="29"/>
      <c r="K43711" s="45"/>
      <c r="L43711" s="45"/>
      <c r="M43711" s="45"/>
    </row>
    <row r="43712" spans="8:13" s="28" customFormat="1" x14ac:dyDescent="0.2">
      <c r="H43712" s="12"/>
      <c r="J43712" s="29"/>
      <c r="K43712" s="45"/>
      <c r="L43712" s="45"/>
      <c r="M43712" s="45"/>
    </row>
    <row r="43713" spans="8:13" s="28" customFormat="1" x14ac:dyDescent="0.2">
      <c r="H43713" s="12"/>
      <c r="J43713" s="29"/>
      <c r="K43713" s="45"/>
      <c r="L43713" s="45"/>
      <c r="M43713" s="45"/>
    </row>
    <row r="43714" spans="8:13" s="28" customFormat="1" x14ac:dyDescent="0.2">
      <c r="H43714" s="12"/>
      <c r="J43714" s="29"/>
      <c r="K43714" s="45"/>
      <c r="L43714" s="45"/>
      <c r="M43714" s="45"/>
    </row>
    <row r="43715" spans="8:13" s="28" customFormat="1" x14ac:dyDescent="0.2">
      <c r="H43715" s="12"/>
      <c r="J43715" s="29"/>
      <c r="K43715" s="45"/>
      <c r="L43715" s="45"/>
      <c r="M43715" s="45"/>
    </row>
    <row r="43716" spans="8:13" s="28" customFormat="1" x14ac:dyDescent="0.2">
      <c r="H43716" s="12"/>
      <c r="J43716" s="29"/>
      <c r="K43716" s="45"/>
      <c r="L43716" s="45"/>
      <c r="M43716" s="45"/>
    </row>
    <row r="43717" spans="8:13" s="28" customFormat="1" x14ac:dyDescent="0.2">
      <c r="H43717" s="12"/>
      <c r="J43717" s="29"/>
      <c r="K43717" s="45"/>
      <c r="L43717" s="45"/>
      <c r="M43717" s="45"/>
    </row>
    <row r="43718" spans="8:13" s="28" customFormat="1" x14ac:dyDescent="0.2">
      <c r="H43718" s="12"/>
      <c r="J43718" s="29"/>
      <c r="K43718" s="45"/>
      <c r="L43718" s="45"/>
      <c r="M43718" s="45"/>
    </row>
    <row r="43719" spans="8:13" s="28" customFormat="1" x14ac:dyDescent="0.2">
      <c r="H43719" s="12"/>
      <c r="J43719" s="29"/>
      <c r="K43719" s="45"/>
      <c r="L43719" s="45"/>
      <c r="M43719" s="45"/>
    </row>
    <row r="43720" spans="8:13" s="28" customFormat="1" x14ac:dyDescent="0.2">
      <c r="H43720" s="12"/>
      <c r="J43720" s="29"/>
      <c r="K43720" s="45"/>
      <c r="L43720" s="45"/>
      <c r="M43720" s="45"/>
    </row>
    <row r="43721" spans="8:13" s="28" customFormat="1" x14ac:dyDescent="0.2">
      <c r="H43721" s="12"/>
      <c r="J43721" s="29"/>
      <c r="K43721" s="45"/>
      <c r="L43721" s="45"/>
      <c r="M43721" s="45"/>
    </row>
    <row r="43722" spans="8:13" s="28" customFormat="1" x14ac:dyDescent="0.2">
      <c r="H43722" s="12"/>
      <c r="J43722" s="29"/>
      <c r="K43722" s="45"/>
      <c r="L43722" s="45"/>
      <c r="M43722" s="45"/>
    </row>
    <row r="43723" spans="8:13" s="28" customFormat="1" x14ac:dyDescent="0.2">
      <c r="H43723" s="12"/>
      <c r="J43723" s="29"/>
      <c r="K43723" s="45"/>
      <c r="L43723" s="45"/>
      <c r="M43723" s="45"/>
    </row>
    <row r="43724" spans="8:13" s="28" customFormat="1" x14ac:dyDescent="0.2">
      <c r="H43724" s="12"/>
      <c r="J43724" s="29"/>
      <c r="K43724" s="45"/>
      <c r="L43724" s="45"/>
      <c r="M43724" s="45"/>
    </row>
    <row r="43725" spans="8:13" s="28" customFormat="1" x14ac:dyDescent="0.2">
      <c r="H43725" s="12"/>
      <c r="J43725" s="29"/>
      <c r="K43725" s="45"/>
      <c r="L43725" s="45"/>
      <c r="M43725" s="45"/>
    </row>
    <row r="43726" spans="8:13" s="28" customFormat="1" x14ac:dyDescent="0.2">
      <c r="H43726" s="12"/>
      <c r="J43726" s="29"/>
      <c r="K43726" s="45"/>
      <c r="L43726" s="45"/>
      <c r="M43726" s="45"/>
    </row>
    <row r="43727" spans="8:13" s="28" customFormat="1" x14ac:dyDescent="0.2">
      <c r="H43727" s="12"/>
      <c r="J43727" s="29"/>
      <c r="K43727" s="45"/>
      <c r="L43727" s="45"/>
      <c r="M43727" s="45"/>
    </row>
    <row r="43728" spans="8:13" s="28" customFormat="1" x14ac:dyDescent="0.2">
      <c r="H43728" s="12"/>
      <c r="J43728" s="29"/>
      <c r="K43728" s="45"/>
      <c r="L43728" s="45"/>
      <c r="M43728" s="45"/>
    </row>
    <row r="43729" spans="8:13" s="28" customFormat="1" x14ac:dyDescent="0.2">
      <c r="H43729" s="12"/>
      <c r="J43729" s="29"/>
      <c r="K43729" s="45"/>
      <c r="L43729" s="45"/>
      <c r="M43729" s="45"/>
    </row>
    <row r="43730" spans="8:13" s="28" customFormat="1" x14ac:dyDescent="0.2">
      <c r="H43730" s="12"/>
      <c r="J43730" s="29"/>
      <c r="K43730" s="45"/>
      <c r="L43730" s="45"/>
      <c r="M43730" s="45"/>
    </row>
    <row r="43731" spans="8:13" s="28" customFormat="1" x14ac:dyDescent="0.2">
      <c r="H43731" s="12"/>
      <c r="J43731" s="29"/>
      <c r="K43731" s="45"/>
      <c r="L43731" s="45"/>
      <c r="M43731" s="45"/>
    </row>
    <row r="43732" spans="8:13" s="28" customFormat="1" x14ac:dyDescent="0.2">
      <c r="H43732" s="12"/>
      <c r="J43732" s="29"/>
      <c r="K43732" s="45"/>
      <c r="L43732" s="45"/>
      <c r="M43732" s="45"/>
    </row>
    <row r="43733" spans="8:13" s="28" customFormat="1" x14ac:dyDescent="0.2">
      <c r="H43733" s="12"/>
      <c r="J43733" s="29"/>
      <c r="K43733" s="45"/>
      <c r="L43733" s="45"/>
      <c r="M43733" s="45"/>
    </row>
    <row r="43734" spans="8:13" s="28" customFormat="1" x14ac:dyDescent="0.2">
      <c r="H43734" s="12"/>
      <c r="J43734" s="29"/>
      <c r="K43734" s="45"/>
      <c r="L43734" s="45"/>
      <c r="M43734" s="45"/>
    </row>
    <row r="43735" spans="8:13" s="28" customFormat="1" x14ac:dyDescent="0.2">
      <c r="H43735" s="12"/>
      <c r="J43735" s="29"/>
      <c r="K43735" s="45"/>
      <c r="L43735" s="45"/>
      <c r="M43735" s="45"/>
    </row>
    <row r="43736" spans="8:13" s="28" customFormat="1" x14ac:dyDescent="0.2">
      <c r="H43736" s="12"/>
      <c r="J43736" s="29"/>
      <c r="K43736" s="45"/>
      <c r="L43736" s="45"/>
      <c r="M43736" s="45"/>
    </row>
    <row r="43737" spans="8:13" s="28" customFormat="1" x14ac:dyDescent="0.2">
      <c r="H43737" s="12"/>
      <c r="J43737" s="29"/>
      <c r="K43737" s="45"/>
      <c r="L43737" s="45"/>
      <c r="M43737" s="45"/>
    </row>
    <row r="43738" spans="8:13" s="28" customFormat="1" x14ac:dyDescent="0.2">
      <c r="H43738" s="12"/>
      <c r="J43738" s="29"/>
      <c r="K43738" s="45"/>
      <c r="L43738" s="45"/>
      <c r="M43738" s="45"/>
    </row>
    <row r="43739" spans="8:13" s="28" customFormat="1" x14ac:dyDescent="0.2">
      <c r="H43739" s="12"/>
      <c r="J43739" s="29"/>
      <c r="K43739" s="45"/>
      <c r="L43739" s="45"/>
      <c r="M43739" s="45"/>
    </row>
    <row r="43740" spans="8:13" s="28" customFormat="1" x14ac:dyDescent="0.2">
      <c r="H43740" s="12"/>
      <c r="J43740" s="29"/>
      <c r="K43740" s="45"/>
      <c r="L43740" s="45"/>
      <c r="M43740" s="45"/>
    </row>
    <row r="43741" spans="8:13" s="28" customFormat="1" x14ac:dyDescent="0.2">
      <c r="H43741" s="12"/>
      <c r="J43741" s="29"/>
      <c r="K43741" s="45"/>
      <c r="L43741" s="45"/>
      <c r="M43741" s="45"/>
    </row>
    <row r="43742" spans="8:13" s="28" customFormat="1" x14ac:dyDescent="0.2">
      <c r="H43742" s="12"/>
      <c r="J43742" s="29"/>
      <c r="K43742" s="45"/>
      <c r="L43742" s="45"/>
      <c r="M43742" s="45"/>
    </row>
    <row r="43743" spans="8:13" s="28" customFormat="1" x14ac:dyDescent="0.2">
      <c r="H43743" s="12"/>
      <c r="J43743" s="29"/>
      <c r="K43743" s="45"/>
      <c r="L43743" s="45"/>
      <c r="M43743" s="45"/>
    </row>
    <row r="43744" spans="8:13" s="28" customFormat="1" x14ac:dyDescent="0.2">
      <c r="H43744" s="12"/>
      <c r="J43744" s="29"/>
      <c r="K43744" s="45"/>
      <c r="L43744" s="45"/>
      <c r="M43744" s="45"/>
    </row>
    <row r="43745" spans="8:13" s="28" customFormat="1" x14ac:dyDescent="0.2">
      <c r="H43745" s="12"/>
      <c r="J43745" s="29"/>
      <c r="K43745" s="45"/>
      <c r="L43745" s="45"/>
      <c r="M43745" s="45"/>
    </row>
    <row r="43746" spans="8:13" s="28" customFormat="1" x14ac:dyDescent="0.2">
      <c r="H43746" s="12"/>
      <c r="J43746" s="29"/>
      <c r="K43746" s="45"/>
      <c r="L43746" s="45"/>
      <c r="M43746" s="45"/>
    </row>
    <row r="43747" spans="8:13" s="28" customFormat="1" x14ac:dyDescent="0.2">
      <c r="H43747" s="12"/>
      <c r="J43747" s="29"/>
      <c r="K43747" s="45"/>
      <c r="L43747" s="45"/>
      <c r="M43747" s="45"/>
    </row>
    <row r="43748" spans="8:13" s="28" customFormat="1" x14ac:dyDescent="0.2">
      <c r="H43748" s="12"/>
      <c r="J43748" s="29"/>
      <c r="K43748" s="45"/>
      <c r="L43748" s="45"/>
      <c r="M43748" s="45"/>
    </row>
    <row r="43749" spans="8:13" s="28" customFormat="1" x14ac:dyDescent="0.2">
      <c r="H43749" s="12"/>
      <c r="J43749" s="29"/>
      <c r="K43749" s="45"/>
      <c r="L43749" s="45"/>
      <c r="M43749" s="45"/>
    </row>
    <row r="43750" spans="8:13" s="28" customFormat="1" x14ac:dyDescent="0.2">
      <c r="H43750" s="12"/>
      <c r="J43750" s="29"/>
      <c r="K43750" s="45"/>
      <c r="L43750" s="45"/>
      <c r="M43750" s="45"/>
    </row>
    <row r="43751" spans="8:13" s="28" customFormat="1" x14ac:dyDescent="0.2">
      <c r="H43751" s="12"/>
      <c r="J43751" s="29"/>
      <c r="K43751" s="45"/>
      <c r="L43751" s="45"/>
      <c r="M43751" s="45"/>
    </row>
    <row r="43752" spans="8:13" s="28" customFormat="1" x14ac:dyDescent="0.2">
      <c r="H43752" s="12"/>
      <c r="J43752" s="29"/>
      <c r="K43752" s="45"/>
      <c r="L43752" s="45"/>
      <c r="M43752" s="45"/>
    </row>
    <row r="43753" spans="8:13" s="28" customFormat="1" x14ac:dyDescent="0.2">
      <c r="H43753" s="12"/>
      <c r="J43753" s="29"/>
      <c r="K43753" s="45"/>
      <c r="L43753" s="45"/>
      <c r="M43753" s="45"/>
    </row>
    <row r="43754" spans="8:13" s="28" customFormat="1" x14ac:dyDescent="0.2">
      <c r="H43754" s="12"/>
      <c r="J43754" s="29"/>
      <c r="K43754" s="45"/>
      <c r="L43754" s="45"/>
      <c r="M43754" s="45"/>
    </row>
    <row r="43755" spans="8:13" s="28" customFormat="1" x14ac:dyDescent="0.2">
      <c r="H43755" s="12"/>
      <c r="J43755" s="29"/>
      <c r="K43755" s="45"/>
      <c r="L43755" s="45"/>
      <c r="M43755" s="45"/>
    </row>
    <row r="43756" spans="8:13" s="28" customFormat="1" x14ac:dyDescent="0.2">
      <c r="H43756" s="12"/>
      <c r="J43756" s="29"/>
      <c r="K43756" s="45"/>
      <c r="L43756" s="45"/>
      <c r="M43756" s="45"/>
    </row>
    <row r="43757" spans="8:13" s="28" customFormat="1" x14ac:dyDescent="0.2">
      <c r="H43757" s="12"/>
      <c r="J43757" s="29"/>
      <c r="K43757" s="45"/>
      <c r="L43757" s="45"/>
      <c r="M43757" s="45"/>
    </row>
    <row r="43758" spans="8:13" s="28" customFormat="1" x14ac:dyDescent="0.2">
      <c r="H43758" s="12"/>
      <c r="J43758" s="29"/>
      <c r="K43758" s="45"/>
      <c r="L43758" s="45"/>
      <c r="M43758" s="45"/>
    </row>
    <row r="43759" spans="8:13" s="28" customFormat="1" x14ac:dyDescent="0.2">
      <c r="H43759" s="12"/>
      <c r="J43759" s="29"/>
      <c r="K43759" s="45"/>
      <c r="L43759" s="45"/>
      <c r="M43759" s="45"/>
    </row>
    <row r="43760" spans="8:13" s="28" customFormat="1" x14ac:dyDescent="0.2">
      <c r="H43760" s="12"/>
      <c r="J43760" s="29"/>
      <c r="K43760" s="45"/>
      <c r="L43760" s="45"/>
      <c r="M43760" s="45"/>
    </row>
    <row r="43761" spans="8:13" s="28" customFormat="1" x14ac:dyDescent="0.2">
      <c r="H43761" s="12"/>
      <c r="J43761" s="29"/>
      <c r="K43761" s="45"/>
      <c r="L43761" s="45"/>
      <c r="M43761" s="45"/>
    </row>
    <row r="43762" spans="8:13" s="28" customFormat="1" x14ac:dyDescent="0.2">
      <c r="H43762" s="12"/>
      <c r="J43762" s="29"/>
      <c r="K43762" s="45"/>
      <c r="L43762" s="45"/>
      <c r="M43762" s="45"/>
    </row>
    <row r="43763" spans="8:13" s="28" customFormat="1" x14ac:dyDescent="0.2">
      <c r="H43763" s="12"/>
      <c r="J43763" s="29"/>
      <c r="K43763" s="45"/>
      <c r="L43763" s="45"/>
      <c r="M43763" s="45"/>
    </row>
    <row r="43764" spans="8:13" s="28" customFormat="1" x14ac:dyDescent="0.2">
      <c r="H43764" s="12"/>
      <c r="J43764" s="29"/>
      <c r="K43764" s="45"/>
      <c r="L43764" s="45"/>
      <c r="M43764" s="45"/>
    </row>
    <row r="43765" spans="8:13" s="28" customFormat="1" x14ac:dyDescent="0.2">
      <c r="H43765" s="12"/>
      <c r="J43765" s="29"/>
      <c r="K43765" s="45"/>
      <c r="L43765" s="45"/>
      <c r="M43765" s="45"/>
    </row>
    <row r="43766" spans="8:13" s="28" customFormat="1" x14ac:dyDescent="0.2">
      <c r="H43766" s="12"/>
      <c r="J43766" s="29"/>
      <c r="K43766" s="45"/>
      <c r="L43766" s="45"/>
      <c r="M43766" s="45"/>
    </row>
    <row r="43767" spans="8:13" s="28" customFormat="1" x14ac:dyDescent="0.2">
      <c r="H43767" s="12"/>
      <c r="J43767" s="29"/>
      <c r="K43767" s="45"/>
      <c r="L43767" s="45"/>
      <c r="M43767" s="45"/>
    </row>
    <row r="43768" spans="8:13" s="28" customFormat="1" x14ac:dyDescent="0.2">
      <c r="H43768" s="12"/>
      <c r="J43768" s="29"/>
      <c r="K43768" s="45"/>
      <c r="L43768" s="45"/>
      <c r="M43768" s="45"/>
    </row>
    <row r="43769" spans="8:13" s="28" customFormat="1" x14ac:dyDescent="0.2">
      <c r="H43769" s="12"/>
      <c r="J43769" s="29"/>
      <c r="K43769" s="45"/>
      <c r="L43769" s="45"/>
      <c r="M43769" s="45"/>
    </row>
    <row r="43770" spans="8:13" s="28" customFormat="1" x14ac:dyDescent="0.2">
      <c r="H43770" s="12"/>
      <c r="J43770" s="29"/>
      <c r="K43770" s="45"/>
      <c r="L43770" s="45"/>
      <c r="M43770" s="45"/>
    </row>
    <row r="43771" spans="8:13" s="28" customFormat="1" x14ac:dyDescent="0.2">
      <c r="H43771" s="12"/>
      <c r="J43771" s="29"/>
      <c r="K43771" s="45"/>
      <c r="L43771" s="45"/>
      <c r="M43771" s="45"/>
    </row>
    <row r="43772" spans="8:13" s="28" customFormat="1" x14ac:dyDescent="0.2">
      <c r="H43772" s="12"/>
      <c r="J43772" s="29"/>
      <c r="K43772" s="45"/>
      <c r="L43772" s="45"/>
      <c r="M43772" s="45"/>
    </row>
    <row r="43773" spans="8:13" s="28" customFormat="1" x14ac:dyDescent="0.2">
      <c r="H43773" s="12"/>
      <c r="J43773" s="29"/>
      <c r="K43773" s="45"/>
      <c r="L43773" s="45"/>
      <c r="M43773" s="45"/>
    </row>
    <row r="43774" spans="8:13" s="28" customFormat="1" x14ac:dyDescent="0.2">
      <c r="H43774" s="12"/>
      <c r="J43774" s="29"/>
      <c r="K43774" s="45"/>
      <c r="L43774" s="45"/>
      <c r="M43774" s="45"/>
    </row>
    <row r="43775" spans="8:13" s="28" customFormat="1" x14ac:dyDescent="0.2">
      <c r="H43775" s="12"/>
      <c r="J43775" s="29"/>
      <c r="K43775" s="45"/>
      <c r="L43775" s="45"/>
      <c r="M43775" s="45"/>
    </row>
    <row r="43776" spans="8:13" s="28" customFormat="1" x14ac:dyDescent="0.2">
      <c r="H43776" s="12"/>
      <c r="J43776" s="29"/>
      <c r="K43776" s="45"/>
      <c r="L43776" s="45"/>
      <c r="M43776" s="45"/>
    </row>
    <row r="43777" spans="8:13" s="28" customFormat="1" x14ac:dyDescent="0.2">
      <c r="H43777" s="12"/>
      <c r="J43777" s="29"/>
      <c r="K43777" s="45"/>
      <c r="L43777" s="45"/>
      <c r="M43777" s="45"/>
    </row>
    <row r="43778" spans="8:13" s="28" customFormat="1" x14ac:dyDescent="0.2">
      <c r="H43778" s="12"/>
      <c r="J43778" s="29"/>
      <c r="K43778" s="45"/>
      <c r="L43778" s="45"/>
      <c r="M43778" s="45"/>
    </row>
    <row r="43779" spans="8:13" s="28" customFormat="1" x14ac:dyDescent="0.2">
      <c r="H43779" s="12"/>
      <c r="J43779" s="29"/>
      <c r="K43779" s="45"/>
      <c r="L43779" s="45"/>
      <c r="M43779" s="45"/>
    </row>
    <row r="43780" spans="8:13" s="28" customFormat="1" x14ac:dyDescent="0.2">
      <c r="H43780" s="12"/>
      <c r="J43780" s="29"/>
      <c r="K43780" s="45"/>
      <c r="L43780" s="45"/>
      <c r="M43780" s="45"/>
    </row>
    <row r="43781" spans="8:13" s="28" customFormat="1" x14ac:dyDescent="0.2">
      <c r="H43781" s="12"/>
      <c r="J43781" s="29"/>
      <c r="K43781" s="45"/>
      <c r="L43781" s="45"/>
      <c r="M43781" s="45"/>
    </row>
    <row r="43782" spans="8:13" s="28" customFormat="1" x14ac:dyDescent="0.2">
      <c r="H43782" s="12"/>
      <c r="J43782" s="29"/>
      <c r="K43782" s="45"/>
      <c r="L43782" s="45"/>
      <c r="M43782" s="45"/>
    </row>
    <row r="43783" spans="8:13" s="28" customFormat="1" x14ac:dyDescent="0.2">
      <c r="H43783" s="12"/>
      <c r="J43783" s="29"/>
      <c r="K43783" s="45"/>
      <c r="L43783" s="45"/>
      <c r="M43783" s="45"/>
    </row>
    <row r="43784" spans="8:13" s="28" customFormat="1" x14ac:dyDescent="0.2">
      <c r="H43784" s="12"/>
      <c r="J43784" s="29"/>
      <c r="K43784" s="45"/>
      <c r="L43784" s="45"/>
      <c r="M43784" s="45"/>
    </row>
    <row r="43785" spans="8:13" s="28" customFormat="1" x14ac:dyDescent="0.2">
      <c r="H43785" s="12"/>
      <c r="J43785" s="29"/>
      <c r="K43785" s="45"/>
      <c r="L43785" s="45"/>
      <c r="M43785" s="45"/>
    </row>
    <row r="43786" spans="8:13" s="28" customFormat="1" x14ac:dyDescent="0.2">
      <c r="H43786" s="12"/>
      <c r="J43786" s="29"/>
      <c r="K43786" s="45"/>
      <c r="L43786" s="45"/>
      <c r="M43786" s="45"/>
    </row>
    <row r="43787" spans="8:13" s="28" customFormat="1" x14ac:dyDescent="0.2">
      <c r="H43787" s="12"/>
      <c r="J43787" s="29"/>
      <c r="K43787" s="45"/>
      <c r="L43787" s="45"/>
      <c r="M43787" s="45"/>
    </row>
    <row r="43788" spans="8:13" s="28" customFormat="1" x14ac:dyDescent="0.2">
      <c r="H43788" s="12"/>
      <c r="J43788" s="29"/>
      <c r="K43788" s="45"/>
      <c r="L43788" s="45"/>
      <c r="M43788" s="45"/>
    </row>
    <row r="43789" spans="8:13" s="28" customFormat="1" x14ac:dyDescent="0.2">
      <c r="H43789" s="12"/>
      <c r="J43789" s="29"/>
      <c r="K43789" s="45"/>
      <c r="L43789" s="45"/>
      <c r="M43789" s="45"/>
    </row>
    <row r="43790" spans="8:13" s="28" customFormat="1" x14ac:dyDescent="0.2">
      <c r="H43790" s="12"/>
      <c r="J43790" s="29"/>
      <c r="K43790" s="45"/>
      <c r="L43790" s="45"/>
      <c r="M43790" s="45"/>
    </row>
    <row r="43791" spans="8:13" s="28" customFormat="1" x14ac:dyDescent="0.2">
      <c r="H43791" s="12"/>
      <c r="J43791" s="29"/>
      <c r="K43791" s="45"/>
      <c r="L43791" s="45"/>
      <c r="M43791" s="45"/>
    </row>
    <row r="43792" spans="8:13" s="28" customFormat="1" x14ac:dyDescent="0.2">
      <c r="H43792" s="12"/>
      <c r="J43792" s="29"/>
      <c r="K43792" s="45"/>
      <c r="L43792" s="45"/>
      <c r="M43792" s="45"/>
    </row>
    <row r="43793" spans="8:13" s="28" customFormat="1" x14ac:dyDescent="0.2">
      <c r="H43793" s="12"/>
      <c r="J43793" s="29"/>
      <c r="K43793" s="45"/>
      <c r="L43793" s="45"/>
      <c r="M43793" s="45"/>
    </row>
    <row r="43794" spans="8:13" s="28" customFormat="1" x14ac:dyDescent="0.2">
      <c r="H43794" s="12"/>
      <c r="J43794" s="29"/>
      <c r="K43794" s="45"/>
      <c r="L43794" s="45"/>
      <c r="M43794" s="45"/>
    </row>
    <row r="43795" spans="8:13" s="28" customFormat="1" x14ac:dyDescent="0.2">
      <c r="H43795" s="12"/>
      <c r="J43795" s="29"/>
      <c r="K43795" s="45"/>
      <c r="L43795" s="45"/>
      <c r="M43795" s="45"/>
    </row>
    <row r="43796" spans="8:13" s="28" customFormat="1" x14ac:dyDescent="0.2">
      <c r="H43796" s="12"/>
      <c r="J43796" s="29"/>
      <c r="K43796" s="45"/>
      <c r="L43796" s="45"/>
      <c r="M43796" s="45"/>
    </row>
    <row r="43797" spans="8:13" s="28" customFormat="1" x14ac:dyDescent="0.2">
      <c r="H43797" s="12"/>
      <c r="J43797" s="29"/>
      <c r="K43797" s="45"/>
      <c r="L43797" s="45"/>
      <c r="M43797" s="45"/>
    </row>
    <row r="43798" spans="8:13" s="28" customFormat="1" x14ac:dyDescent="0.2">
      <c r="H43798" s="12"/>
      <c r="J43798" s="29"/>
      <c r="K43798" s="45"/>
      <c r="L43798" s="45"/>
      <c r="M43798" s="45"/>
    </row>
    <row r="43799" spans="8:13" s="28" customFormat="1" x14ac:dyDescent="0.2">
      <c r="H43799" s="12"/>
      <c r="J43799" s="29"/>
      <c r="K43799" s="45"/>
      <c r="L43799" s="45"/>
      <c r="M43799" s="45"/>
    </row>
    <row r="43800" spans="8:13" s="28" customFormat="1" x14ac:dyDescent="0.2">
      <c r="H43800" s="12"/>
      <c r="J43800" s="29"/>
      <c r="K43800" s="45"/>
      <c r="L43800" s="45"/>
      <c r="M43800" s="45"/>
    </row>
    <row r="43801" spans="8:13" s="28" customFormat="1" x14ac:dyDescent="0.2">
      <c r="H43801" s="12"/>
      <c r="J43801" s="29"/>
      <c r="K43801" s="45"/>
      <c r="L43801" s="45"/>
      <c r="M43801" s="45"/>
    </row>
    <row r="43802" spans="8:13" s="28" customFormat="1" x14ac:dyDescent="0.2">
      <c r="H43802" s="12"/>
      <c r="J43802" s="29"/>
      <c r="K43802" s="45"/>
      <c r="L43802" s="45"/>
      <c r="M43802" s="45"/>
    </row>
    <row r="43803" spans="8:13" s="28" customFormat="1" x14ac:dyDescent="0.2">
      <c r="H43803" s="12"/>
      <c r="J43803" s="29"/>
      <c r="K43803" s="45"/>
      <c r="L43803" s="45"/>
      <c r="M43803" s="45"/>
    </row>
    <row r="43804" spans="8:13" s="28" customFormat="1" x14ac:dyDescent="0.2">
      <c r="H43804" s="12"/>
      <c r="J43804" s="29"/>
      <c r="K43804" s="45"/>
      <c r="L43804" s="45"/>
      <c r="M43804" s="45"/>
    </row>
    <row r="43805" spans="8:13" s="28" customFormat="1" x14ac:dyDescent="0.2">
      <c r="H43805" s="12"/>
      <c r="J43805" s="29"/>
      <c r="K43805" s="45"/>
      <c r="L43805" s="45"/>
      <c r="M43805" s="45"/>
    </row>
    <row r="43806" spans="8:13" s="28" customFormat="1" x14ac:dyDescent="0.2">
      <c r="H43806" s="12"/>
      <c r="J43806" s="29"/>
      <c r="K43806" s="45"/>
      <c r="L43806" s="45"/>
      <c r="M43806" s="45"/>
    </row>
    <row r="43807" spans="8:13" s="28" customFormat="1" x14ac:dyDescent="0.2">
      <c r="H43807" s="12"/>
      <c r="J43807" s="29"/>
      <c r="K43807" s="45"/>
      <c r="L43807" s="45"/>
      <c r="M43807" s="45"/>
    </row>
    <row r="43808" spans="8:13" s="28" customFormat="1" x14ac:dyDescent="0.2">
      <c r="H43808" s="12"/>
      <c r="J43808" s="29"/>
      <c r="K43808" s="45"/>
      <c r="L43808" s="45"/>
      <c r="M43808" s="45"/>
    </row>
    <row r="43809" spans="8:13" s="28" customFormat="1" x14ac:dyDescent="0.2">
      <c r="H43809" s="12"/>
      <c r="J43809" s="29"/>
      <c r="K43809" s="45"/>
      <c r="L43809" s="45"/>
      <c r="M43809" s="45"/>
    </row>
    <row r="43810" spans="8:13" s="28" customFormat="1" x14ac:dyDescent="0.2">
      <c r="H43810" s="12"/>
      <c r="J43810" s="29"/>
      <c r="K43810" s="45"/>
      <c r="L43810" s="45"/>
      <c r="M43810" s="45"/>
    </row>
    <row r="43811" spans="8:13" s="28" customFormat="1" x14ac:dyDescent="0.2">
      <c r="H43811" s="12"/>
      <c r="J43811" s="29"/>
      <c r="K43811" s="45"/>
      <c r="L43811" s="45"/>
      <c r="M43811" s="45"/>
    </row>
    <row r="43812" spans="8:13" s="28" customFormat="1" x14ac:dyDescent="0.2">
      <c r="H43812" s="12"/>
      <c r="J43812" s="29"/>
      <c r="K43812" s="45"/>
      <c r="L43812" s="45"/>
      <c r="M43812" s="45"/>
    </row>
    <row r="43813" spans="8:13" s="28" customFormat="1" x14ac:dyDescent="0.2">
      <c r="H43813" s="12"/>
      <c r="J43813" s="29"/>
      <c r="K43813" s="45"/>
      <c r="L43813" s="45"/>
      <c r="M43813" s="45"/>
    </row>
    <row r="43814" spans="8:13" s="28" customFormat="1" x14ac:dyDescent="0.2">
      <c r="H43814" s="12"/>
      <c r="J43814" s="29"/>
      <c r="K43814" s="45"/>
      <c r="L43814" s="45"/>
      <c r="M43814" s="45"/>
    </row>
    <row r="43815" spans="8:13" s="28" customFormat="1" x14ac:dyDescent="0.2">
      <c r="H43815" s="12"/>
      <c r="J43815" s="29"/>
      <c r="K43815" s="45"/>
      <c r="L43815" s="45"/>
      <c r="M43815" s="45"/>
    </row>
    <row r="43816" spans="8:13" s="28" customFormat="1" x14ac:dyDescent="0.2">
      <c r="H43816" s="12"/>
      <c r="J43816" s="29"/>
      <c r="K43816" s="45"/>
      <c r="L43816" s="45"/>
      <c r="M43816" s="45"/>
    </row>
    <row r="43817" spans="8:13" s="28" customFormat="1" x14ac:dyDescent="0.2">
      <c r="H43817" s="12"/>
      <c r="J43817" s="29"/>
      <c r="K43817" s="45"/>
      <c r="L43817" s="45"/>
      <c r="M43817" s="45"/>
    </row>
    <row r="43818" spans="8:13" s="28" customFormat="1" x14ac:dyDescent="0.2">
      <c r="H43818" s="12"/>
      <c r="J43818" s="29"/>
      <c r="K43818" s="45"/>
      <c r="L43818" s="45"/>
      <c r="M43818" s="45"/>
    </row>
    <row r="43819" spans="8:13" s="28" customFormat="1" x14ac:dyDescent="0.2">
      <c r="H43819" s="12"/>
      <c r="J43819" s="29"/>
      <c r="K43819" s="45"/>
      <c r="L43819" s="45"/>
      <c r="M43819" s="45"/>
    </row>
    <row r="43820" spans="8:13" s="28" customFormat="1" x14ac:dyDescent="0.2">
      <c r="H43820" s="12"/>
      <c r="J43820" s="29"/>
      <c r="K43820" s="45"/>
      <c r="L43820" s="45"/>
      <c r="M43820" s="45"/>
    </row>
    <row r="43821" spans="8:13" s="28" customFormat="1" x14ac:dyDescent="0.2">
      <c r="H43821" s="12"/>
      <c r="J43821" s="29"/>
      <c r="K43821" s="45"/>
      <c r="L43821" s="45"/>
      <c r="M43821" s="45"/>
    </row>
    <row r="43822" spans="8:13" s="28" customFormat="1" x14ac:dyDescent="0.2">
      <c r="H43822" s="12"/>
      <c r="J43822" s="29"/>
      <c r="K43822" s="45"/>
      <c r="L43822" s="45"/>
      <c r="M43822" s="45"/>
    </row>
    <row r="43823" spans="8:13" s="28" customFormat="1" x14ac:dyDescent="0.2">
      <c r="H43823" s="12"/>
      <c r="J43823" s="29"/>
      <c r="K43823" s="45"/>
      <c r="L43823" s="45"/>
      <c r="M43823" s="45"/>
    </row>
    <row r="43824" spans="8:13" s="28" customFormat="1" x14ac:dyDescent="0.2">
      <c r="H43824" s="12"/>
      <c r="J43824" s="29"/>
      <c r="K43824" s="45"/>
      <c r="L43824" s="45"/>
      <c r="M43824" s="45"/>
    </row>
    <row r="43825" spans="8:13" s="28" customFormat="1" x14ac:dyDescent="0.2">
      <c r="H43825" s="12"/>
      <c r="J43825" s="29"/>
      <c r="K43825" s="45"/>
      <c r="L43825" s="45"/>
      <c r="M43825" s="45"/>
    </row>
    <row r="43826" spans="8:13" s="28" customFormat="1" x14ac:dyDescent="0.2">
      <c r="H43826" s="12"/>
      <c r="J43826" s="29"/>
      <c r="K43826" s="45"/>
      <c r="L43826" s="45"/>
      <c r="M43826" s="45"/>
    </row>
    <row r="43827" spans="8:13" s="28" customFormat="1" x14ac:dyDescent="0.2">
      <c r="H43827" s="12"/>
      <c r="J43827" s="29"/>
      <c r="K43827" s="45"/>
      <c r="L43827" s="45"/>
      <c r="M43827" s="45"/>
    </row>
    <row r="43828" spans="8:13" s="28" customFormat="1" x14ac:dyDescent="0.2">
      <c r="H43828" s="12"/>
      <c r="J43828" s="29"/>
      <c r="K43828" s="45"/>
      <c r="L43828" s="45"/>
      <c r="M43828" s="45"/>
    </row>
    <row r="43829" spans="8:13" s="28" customFormat="1" x14ac:dyDescent="0.2">
      <c r="H43829" s="12"/>
      <c r="J43829" s="29"/>
      <c r="K43829" s="45"/>
      <c r="L43829" s="45"/>
      <c r="M43829" s="45"/>
    </row>
    <row r="43830" spans="8:13" s="28" customFormat="1" x14ac:dyDescent="0.2">
      <c r="H43830" s="12"/>
      <c r="J43830" s="29"/>
      <c r="K43830" s="45"/>
      <c r="L43830" s="45"/>
      <c r="M43830" s="45"/>
    </row>
    <row r="43831" spans="8:13" s="28" customFormat="1" x14ac:dyDescent="0.2">
      <c r="H43831" s="12"/>
      <c r="J43831" s="29"/>
      <c r="K43831" s="45"/>
      <c r="L43831" s="45"/>
      <c r="M43831" s="45"/>
    </row>
    <row r="43832" spans="8:13" s="28" customFormat="1" x14ac:dyDescent="0.2">
      <c r="H43832" s="12"/>
      <c r="J43832" s="29"/>
      <c r="K43832" s="45"/>
      <c r="L43832" s="45"/>
      <c r="M43832" s="45"/>
    </row>
    <row r="43833" spans="8:13" s="28" customFormat="1" x14ac:dyDescent="0.2">
      <c r="H43833" s="12"/>
      <c r="J43833" s="29"/>
      <c r="K43833" s="45"/>
      <c r="L43833" s="45"/>
      <c r="M43833" s="45"/>
    </row>
    <row r="43834" spans="8:13" s="28" customFormat="1" x14ac:dyDescent="0.2">
      <c r="H43834" s="12"/>
      <c r="J43834" s="29"/>
      <c r="K43834" s="45"/>
      <c r="L43834" s="45"/>
      <c r="M43834" s="45"/>
    </row>
    <row r="43835" spans="8:13" s="28" customFormat="1" x14ac:dyDescent="0.2">
      <c r="H43835" s="12"/>
      <c r="J43835" s="29"/>
      <c r="K43835" s="45"/>
      <c r="L43835" s="45"/>
      <c r="M43835" s="45"/>
    </row>
    <row r="43836" spans="8:13" s="28" customFormat="1" x14ac:dyDescent="0.2">
      <c r="H43836" s="12"/>
      <c r="J43836" s="29"/>
      <c r="K43836" s="45"/>
      <c r="L43836" s="45"/>
      <c r="M43836" s="45"/>
    </row>
    <row r="43837" spans="8:13" s="28" customFormat="1" x14ac:dyDescent="0.2">
      <c r="H43837" s="12"/>
      <c r="J43837" s="29"/>
      <c r="K43837" s="45"/>
      <c r="L43837" s="45"/>
      <c r="M43837" s="45"/>
    </row>
    <row r="43838" spans="8:13" s="28" customFormat="1" x14ac:dyDescent="0.2">
      <c r="H43838" s="12"/>
      <c r="J43838" s="29"/>
      <c r="K43838" s="45"/>
      <c r="L43838" s="45"/>
      <c r="M43838" s="45"/>
    </row>
    <row r="43839" spans="8:13" s="28" customFormat="1" x14ac:dyDescent="0.2">
      <c r="H43839" s="12"/>
      <c r="J43839" s="29"/>
      <c r="K43839" s="45"/>
      <c r="L43839" s="45"/>
      <c r="M43839" s="45"/>
    </row>
    <row r="43840" spans="8:13" s="28" customFormat="1" x14ac:dyDescent="0.2">
      <c r="H43840" s="12"/>
      <c r="J43840" s="29"/>
      <c r="K43840" s="45"/>
      <c r="L43840" s="45"/>
      <c r="M43840" s="45"/>
    </row>
    <row r="43841" spans="8:13" s="28" customFormat="1" x14ac:dyDescent="0.2">
      <c r="H43841" s="12"/>
      <c r="J43841" s="29"/>
      <c r="K43841" s="45"/>
      <c r="L43841" s="45"/>
      <c r="M43841" s="45"/>
    </row>
    <row r="43842" spans="8:13" s="28" customFormat="1" x14ac:dyDescent="0.2">
      <c r="H43842" s="12"/>
      <c r="J43842" s="29"/>
      <c r="K43842" s="45"/>
      <c r="L43842" s="45"/>
      <c r="M43842" s="45"/>
    </row>
    <row r="43843" spans="8:13" s="28" customFormat="1" x14ac:dyDescent="0.2">
      <c r="H43843" s="12"/>
      <c r="J43843" s="29"/>
      <c r="K43843" s="45"/>
      <c r="L43843" s="45"/>
      <c r="M43843" s="45"/>
    </row>
    <row r="43844" spans="8:13" s="28" customFormat="1" x14ac:dyDescent="0.2">
      <c r="H43844" s="12"/>
      <c r="J43844" s="29"/>
      <c r="K43844" s="45"/>
      <c r="L43844" s="45"/>
      <c r="M43844" s="45"/>
    </row>
    <row r="43845" spans="8:13" s="28" customFormat="1" x14ac:dyDescent="0.2">
      <c r="H43845" s="12"/>
      <c r="J43845" s="29"/>
      <c r="K43845" s="45"/>
      <c r="L43845" s="45"/>
      <c r="M43845" s="45"/>
    </row>
    <row r="43846" spans="8:13" s="28" customFormat="1" x14ac:dyDescent="0.2">
      <c r="H43846" s="12"/>
      <c r="J43846" s="29"/>
      <c r="K43846" s="45"/>
      <c r="L43846" s="45"/>
      <c r="M43846" s="45"/>
    </row>
    <row r="43847" spans="8:13" s="28" customFormat="1" x14ac:dyDescent="0.2">
      <c r="H43847" s="12"/>
      <c r="J43847" s="29"/>
      <c r="K43847" s="45"/>
      <c r="L43847" s="45"/>
      <c r="M43847" s="45"/>
    </row>
    <row r="43848" spans="8:13" s="28" customFormat="1" x14ac:dyDescent="0.2">
      <c r="H43848" s="12"/>
      <c r="J43848" s="29"/>
      <c r="K43848" s="45"/>
      <c r="L43848" s="45"/>
      <c r="M43848" s="45"/>
    </row>
    <row r="43849" spans="8:13" s="28" customFormat="1" x14ac:dyDescent="0.2">
      <c r="H43849" s="12"/>
      <c r="J43849" s="29"/>
      <c r="K43849" s="45"/>
      <c r="L43849" s="45"/>
      <c r="M43849" s="45"/>
    </row>
    <row r="43850" spans="8:13" s="28" customFormat="1" x14ac:dyDescent="0.2">
      <c r="H43850" s="12"/>
      <c r="J43850" s="29"/>
      <c r="K43850" s="45"/>
      <c r="L43850" s="45"/>
      <c r="M43850" s="45"/>
    </row>
    <row r="43851" spans="8:13" s="28" customFormat="1" x14ac:dyDescent="0.2">
      <c r="H43851" s="12"/>
      <c r="J43851" s="29"/>
      <c r="K43851" s="45"/>
      <c r="L43851" s="45"/>
      <c r="M43851" s="45"/>
    </row>
    <row r="43852" spans="8:13" s="28" customFormat="1" x14ac:dyDescent="0.2">
      <c r="H43852" s="12"/>
      <c r="J43852" s="29"/>
      <c r="K43852" s="45"/>
      <c r="L43852" s="45"/>
      <c r="M43852" s="45"/>
    </row>
    <row r="43853" spans="8:13" s="28" customFormat="1" x14ac:dyDescent="0.2">
      <c r="H43853" s="12"/>
      <c r="J43853" s="29"/>
      <c r="K43853" s="45"/>
      <c r="L43853" s="45"/>
      <c r="M43853" s="45"/>
    </row>
    <row r="43854" spans="8:13" s="28" customFormat="1" x14ac:dyDescent="0.2">
      <c r="H43854" s="12"/>
      <c r="J43854" s="29"/>
      <c r="K43854" s="45"/>
      <c r="L43854" s="45"/>
      <c r="M43854" s="45"/>
    </row>
    <row r="43855" spans="8:13" s="28" customFormat="1" x14ac:dyDescent="0.2">
      <c r="H43855" s="12"/>
      <c r="J43855" s="29"/>
      <c r="K43855" s="45"/>
      <c r="L43855" s="45"/>
      <c r="M43855" s="45"/>
    </row>
    <row r="43856" spans="8:13" s="28" customFormat="1" x14ac:dyDescent="0.2">
      <c r="H43856" s="12"/>
      <c r="J43856" s="29"/>
      <c r="K43856" s="45"/>
      <c r="L43856" s="45"/>
      <c r="M43856" s="45"/>
    </row>
    <row r="43857" spans="8:13" s="28" customFormat="1" x14ac:dyDescent="0.2">
      <c r="H43857" s="12"/>
      <c r="J43857" s="29"/>
      <c r="K43857" s="45"/>
      <c r="L43857" s="45"/>
      <c r="M43857" s="45"/>
    </row>
    <row r="43858" spans="8:13" s="28" customFormat="1" x14ac:dyDescent="0.2">
      <c r="H43858" s="12"/>
      <c r="J43858" s="29"/>
      <c r="K43858" s="45"/>
      <c r="L43858" s="45"/>
      <c r="M43858" s="45"/>
    </row>
    <row r="43859" spans="8:13" s="28" customFormat="1" x14ac:dyDescent="0.2">
      <c r="H43859" s="12"/>
      <c r="J43859" s="29"/>
      <c r="K43859" s="45"/>
      <c r="L43859" s="45"/>
      <c r="M43859" s="45"/>
    </row>
    <row r="43860" spans="8:13" s="28" customFormat="1" x14ac:dyDescent="0.2">
      <c r="H43860" s="12"/>
      <c r="J43860" s="29"/>
      <c r="K43860" s="45"/>
      <c r="L43860" s="45"/>
      <c r="M43860" s="45"/>
    </row>
    <row r="43861" spans="8:13" s="28" customFormat="1" x14ac:dyDescent="0.2">
      <c r="H43861" s="12"/>
      <c r="J43861" s="29"/>
      <c r="K43861" s="45"/>
      <c r="L43861" s="45"/>
      <c r="M43861" s="45"/>
    </row>
    <row r="43862" spans="8:13" s="28" customFormat="1" x14ac:dyDescent="0.2">
      <c r="H43862" s="12"/>
      <c r="J43862" s="29"/>
      <c r="K43862" s="45"/>
      <c r="L43862" s="45"/>
      <c r="M43862" s="45"/>
    </row>
    <row r="43863" spans="8:13" s="28" customFormat="1" x14ac:dyDescent="0.2">
      <c r="H43863" s="12"/>
      <c r="J43863" s="29"/>
      <c r="K43863" s="45"/>
      <c r="L43863" s="45"/>
      <c r="M43863" s="45"/>
    </row>
    <row r="43864" spans="8:13" s="28" customFormat="1" x14ac:dyDescent="0.2">
      <c r="H43864" s="12"/>
      <c r="J43864" s="29"/>
      <c r="K43864" s="45"/>
      <c r="L43864" s="45"/>
      <c r="M43864" s="45"/>
    </row>
    <row r="43865" spans="8:13" s="28" customFormat="1" x14ac:dyDescent="0.2">
      <c r="H43865" s="12"/>
      <c r="J43865" s="29"/>
      <c r="K43865" s="45"/>
      <c r="L43865" s="45"/>
      <c r="M43865" s="45"/>
    </row>
    <row r="43866" spans="8:13" s="28" customFormat="1" x14ac:dyDescent="0.2">
      <c r="H43866" s="12"/>
      <c r="J43866" s="29"/>
      <c r="K43866" s="45"/>
      <c r="L43866" s="45"/>
      <c r="M43866" s="45"/>
    </row>
    <row r="43867" spans="8:13" s="28" customFormat="1" x14ac:dyDescent="0.2">
      <c r="H43867" s="12"/>
      <c r="J43867" s="29"/>
      <c r="K43867" s="45"/>
      <c r="L43867" s="45"/>
      <c r="M43867" s="45"/>
    </row>
    <row r="43868" spans="8:13" s="28" customFormat="1" x14ac:dyDescent="0.2">
      <c r="H43868" s="12"/>
      <c r="J43868" s="29"/>
      <c r="K43868" s="45"/>
      <c r="L43868" s="45"/>
      <c r="M43868" s="45"/>
    </row>
    <row r="43869" spans="8:13" s="28" customFormat="1" x14ac:dyDescent="0.2">
      <c r="H43869" s="12"/>
      <c r="J43869" s="29"/>
      <c r="K43869" s="45"/>
      <c r="L43869" s="45"/>
      <c r="M43869" s="45"/>
    </row>
    <row r="43870" spans="8:13" s="28" customFormat="1" x14ac:dyDescent="0.2">
      <c r="H43870" s="12"/>
      <c r="J43870" s="29"/>
      <c r="K43870" s="45"/>
      <c r="L43870" s="45"/>
      <c r="M43870" s="45"/>
    </row>
    <row r="43871" spans="8:13" s="28" customFormat="1" x14ac:dyDescent="0.2">
      <c r="H43871" s="12"/>
      <c r="J43871" s="29"/>
      <c r="K43871" s="45"/>
      <c r="L43871" s="45"/>
      <c r="M43871" s="45"/>
    </row>
    <row r="43872" spans="8:13" s="28" customFormat="1" x14ac:dyDescent="0.2">
      <c r="H43872" s="12"/>
      <c r="J43872" s="29"/>
      <c r="K43872" s="45"/>
      <c r="L43872" s="45"/>
      <c r="M43872" s="45"/>
    </row>
    <row r="43873" spans="8:13" s="28" customFormat="1" x14ac:dyDescent="0.2">
      <c r="H43873" s="12"/>
      <c r="J43873" s="29"/>
      <c r="K43873" s="45"/>
      <c r="L43873" s="45"/>
      <c r="M43873" s="45"/>
    </row>
    <row r="43874" spans="8:13" s="28" customFormat="1" x14ac:dyDescent="0.2">
      <c r="H43874" s="12"/>
      <c r="J43874" s="29"/>
      <c r="K43874" s="45"/>
      <c r="L43874" s="45"/>
      <c r="M43874" s="45"/>
    </row>
    <row r="43875" spans="8:13" s="28" customFormat="1" x14ac:dyDescent="0.2">
      <c r="H43875" s="12"/>
      <c r="J43875" s="29"/>
      <c r="K43875" s="45"/>
      <c r="L43875" s="45"/>
      <c r="M43875" s="45"/>
    </row>
    <row r="43876" spans="8:13" s="28" customFormat="1" x14ac:dyDescent="0.2">
      <c r="H43876" s="12"/>
      <c r="J43876" s="29"/>
      <c r="K43876" s="45"/>
      <c r="L43876" s="45"/>
      <c r="M43876" s="45"/>
    </row>
    <row r="43877" spans="8:13" s="28" customFormat="1" x14ac:dyDescent="0.2">
      <c r="H43877" s="12"/>
      <c r="J43877" s="29"/>
      <c r="K43877" s="45"/>
      <c r="L43877" s="45"/>
      <c r="M43877" s="45"/>
    </row>
    <row r="43878" spans="8:13" s="28" customFormat="1" x14ac:dyDescent="0.2">
      <c r="H43878" s="12"/>
      <c r="J43878" s="29"/>
      <c r="K43878" s="45"/>
      <c r="L43878" s="45"/>
      <c r="M43878" s="45"/>
    </row>
    <row r="43879" spans="8:13" s="28" customFormat="1" x14ac:dyDescent="0.2">
      <c r="H43879" s="12"/>
      <c r="J43879" s="29"/>
      <c r="K43879" s="45"/>
      <c r="L43879" s="45"/>
      <c r="M43879" s="45"/>
    </row>
    <row r="43880" spans="8:13" s="28" customFormat="1" x14ac:dyDescent="0.2">
      <c r="H43880" s="12"/>
      <c r="J43880" s="29"/>
      <c r="K43880" s="45"/>
      <c r="L43880" s="45"/>
      <c r="M43880" s="45"/>
    </row>
    <row r="43881" spans="8:13" s="28" customFormat="1" x14ac:dyDescent="0.2">
      <c r="H43881" s="12"/>
      <c r="J43881" s="29"/>
      <c r="K43881" s="45"/>
      <c r="L43881" s="45"/>
      <c r="M43881" s="45"/>
    </row>
    <row r="43882" spans="8:13" s="28" customFormat="1" x14ac:dyDescent="0.2">
      <c r="H43882" s="12"/>
      <c r="J43882" s="29"/>
      <c r="K43882" s="45"/>
      <c r="L43882" s="45"/>
      <c r="M43882" s="45"/>
    </row>
    <row r="43883" spans="8:13" s="28" customFormat="1" x14ac:dyDescent="0.2">
      <c r="H43883" s="12"/>
      <c r="J43883" s="29"/>
      <c r="K43883" s="45"/>
      <c r="L43883" s="45"/>
      <c r="M43883" s="45"/>
    </row>
    <row r="43884" spans="8:13" s="28" customFormat="1" x14ac:dyDescent="0.2">
      <c r="H43884" s="12"/>
      <c r="J43884" s="29"/>
      <c r="K43884" s="45"/>
      <c r="L43884" s="45"/>
      <c r="M43884" s="45"/>
    </row>
    <row r="43885" spans="8:13" s="28" customFormat="1" x14ac:dyDescent="0.2">
      <c r="H43885" s="12"/>
      <c r="J43885" s="29"/>
      <c r="K43885" s="45"/>
      <c r="L43885" s="45"/>
      <c r="M43885" s="45"/>
    </row>
    <row r="43886" spans="8:13" s="28" customFormat="1" x14ac:dyDescent="0.2">
      <c r="H43886" s="12"/>
      <c r="J43886" s="29"/>
      <c r="K43886" s="45"/>
      <c r="L43886" s="45"/>
      <c r="M43886" s="45"/>
    </row>
    <row r="43887" spans="8:13" s="28" customFormat="1" x14ac:dyDescent="0.2">
      <c r="H43887" s="12"/>
      <c r="J43887" s="29"/>
      <c r="K43887" s="45"/>
      <c r="L43887" s="45"/>
      <c r="M43887" s="45"/>
    </row>
    <row r="43888" spans="8:13" s="28" customFormat="1" x14ac:dyDescent="0.2">
      <c r="H43888" s="12"/>
      <c r="J43888" s="29"/>
      <c r="K43888" s="45"/>
      <c r="L43888" s="45"/>
      <c r="M43888" s="45"/>
    </row>
    <row r="43889" spans="8:13" s="28" customFormat="1" x14ac:dyDescent="0.2">
      <c r="H43889" s="12"/>
      <c r="J43889" s="29"/>
      <c r="K43889" s="45"/>
      <c r="L43889" s="45"/>
      <c r="M43889" s="45"/>
    </row>
    <row r="43890" spans="8:13" s="28" customFormat="1" x14ac:dyDescent="0.2">
      <c r="H43890" s="12"/>
      <c r="J43890" s="29"/>
      <c r="K43890" s="45"/>
      <c r="L43890" s="45"/>
      <c r="M43890" s="45"/>
    </row>
    <row r="43891" spans="8:13" s="28" customFormat="1" x14ac:dyDescent="0.2">
      <c r="H43891" s="12"/>
      <c r="J43891" s="29"/>
      <c r="K43891" s="45"/>
      <c r="L43891" s="45"/>
      <c r="M43891" s="45"/>
    </row>
    <row r="43892" spans="8:13" s="28" customFormat="1" x14ac:dyDescent="0.2">
      <c r="H43892" s="12"/>
      <c r="J43892" s="29"/>
      <c r="K43892" s="45"/>
      <c r="L43892" s="45"/>
      <c r="M43892" s="45"/>
    </row>
    <row r="43893" spans="8:13" s="28" customFormat="1" x14ac:dyDescent="0.2">
      <c r="H43893" s="12"/>
      <c r="J43893" s="29"/>
      <c r="K43893" s="45"/>
      <c r="L43893" s="45"/>
      <c r="M43893" s="45"/>
    </row>
    <row r="43894" spans="8:13" s="28" customFormat="1" x14ac:dyDescent="0.2">
      <c r="H43894" s="12"/>
      <c r="J43894" s="29"/>
      <c r="K43894" s="45"/>
      <c r="L43894" s="45"/>
      <c r="M43894" s="45"/>
    </row>
    <row r="43895" spans="8:13" s="28" customFormat="1" x14ac:dyDescent="0.2">
      <c r="H43895" s="12"/>
      <c r="J43895" s="29"/>
      <c r="K43895" s="45"/>
      <c r="L43895" s="45"/>
      <c r="M43895" s="45"/>
    </row>
    <row r="43896" spans="8:13" s="28" customFormat="1" x14ac:dyDescent="0.2">
      <c r="H43896" s="12"/>
      <c r="J43896" s="29"/>
      <c r="K43896" s="45"/>
      <c r="L43896" s="45"/>
      <c r="M43896" s="45"/>
    </row>
    <row r="43897" spans="8:13" s="28" customFormat="1" x14ac:dyDescent="0.2">
      <c r="H43897" s="12"/>
      <c r="J43897" s="29"/>
      <c r="K43897" s="45"/>
      <c r="L43897" s="45"/>
      <c r="M43897" s="45"/>
    </row>
    <row r="43898" spans="8:13" s="28" customFormat="1" x14ac:dyDescent="0.2">
      <c r="H43898" s="12"/>
      <c r="J43898" s="29"/>
      <c r="K43898" s="45"/>
      <c r="L43898" s="45"/>
      <c r="M43898" s="45"/>
    </row>
    <row r="43899" spans="8:13" s="28" customFormat="1" x14ac:dyDescent="0.2">
      <c r="H43899" s="12"/>
      <c r="J43899" s="29"/>
      <c r="K43899" s="45"/>
      <c r="L43899" s="45"/>
      <c r="M43899" s="45"/>
    </row>
    <row r="43900" spans="8:13" s="28" customFormat="1" x14ac:dyDescent="0.2">
      <c r="H43900" s="12"/>
      <c r="J43900" s="29"/>
      <c r="K43900" s="45"/>
      <c r="L43900" s="45"/>
      <c r="M43900" s="45"/>
    </row>
    <row r="43901" spans="8:13" s="28" customFormat="1" x14ac:dyDescent="0.2">
      <c r="H43901" s="12"/>
      <c r="J43901" s="29"/>
      <c r="K43901" s="45"/>
      <c r="L43901" s="45"/>
      <c r="M43901" s="45"/>
    </row>
    <row r="43902" spans="8:13" s="28" customFormat="1" x14ac:dyDescent="0.2">
      <c r="H43902" s="12"/>
      <c r="J43902" s="29"/>
      <c r="K43902" s="45"/>
      <c r="L43902" s="45"/>
      <c r="M43902" s="45"/>
    </row>
    <row r="43903" spans="8:13" s="28" customFormat="1" x14ac:dyDescent="0.2">
      <c r="H43903" s="12"/>
      <c r="J43903" s="29"/>
      <c r="K43903" s="45"/>
      <c r="L43903" s="45"/>
      <c r="M43903" s="45"/>
    </row>
    <row r="43904" spans="8:13" s="28" customFormat="1" x14ac:dyDescent="0.2">
      <c r="H43904" s="12"/>
      <c r="J43904" s="29"/>
      <c r="K43904" s="45"/>
      <c r="L43904" s="45"/>
      <c r="M43904" s="45"/>
    </row>
    <row r="43905" spans="8:13" s="28" customFormat="1" x14ac:dyDescent="0.2">
      <c r="H43905" s="12"/>
      <c r="J43905" s="29"/>
      <c r="K43905" s="45"/>
      <c r="L43905" s="45"/>
      <c r="M43905" s="45"/>
    </row>
    <row r="43906" spans="8:13" s="28" customFormat="1" x14ac:dyDescent="0.2">
      <c r="H43906" s="12"/>
      <c r="J43906" s="29"/>
      <c r="K43906" s="45"/>
      <c r="L43906" s="45"/>
      <c r="M43906" s="45"/>
    </row>
    <row r="43907" spans="8:13" s="28" customFormat="1" x14ac:dyDescent="0.2">
      <c r="H43907" s="12"/>
      <c r="J43907" s="29"/>
      <c r="K43907" s="45"/>
      <c r="L43907" s="45"/>
      <c r="M43907" s="45"/>
    </row>
    <row r="43908" spans="8:13" s="28" customFormat="1" x14ac:dyDescent="0.2">
      <c r="H43908" s="12"/>
      <c r="J43908" s="29"/>
      <c r="K43908" s="45"/>
      <c r="L43908" s="45"/>
      <c r="M43908" s="45"/>
    </row>
    <row r="43909" spans="8:13" s="28" customFormat="1" x14ac:dyDescent="0.2">
      <c r="H43909" s="12"/>
      <c r="J43909" s="29"/>
      <c r="K43909" s="45"/>
      <c r="L43909" s="45"/>
      <c r="M43909" s="45"/>
    </row>
    <row r="43910" spans="8:13" s="28" customFormat="1" x14ac:dyDescent="0.2">
      <c r="H43910" s="12"/>
      <c r="J43910" s="29"/>
      <c r="K43910" s="45"/>
      <c r="L43910" s="45"/>
      <c r="M43910" s="45"/>
    </row>
    <row r="43911" spans="8:13" s="28" customFormat="1" x14ac:dyDescent="0.2">
      <c r="H43911" s="12"/>
      <c r="J43911" s="29"/>
      <c r="K43911" s="45"/>
      <c r="L43911" s="45"/>
      <c r="M43911" s="45"/>
    </row>
    <row r="43912" spans="8:13" s="28" customFormat="1" x14ac:dyDescent="0.2">
      <c r="H43912" s="12"/>
      <c r="J43912" s="29"/>
      <c r="K43912" s="45"/>
      <c r="L43912" s="45"/>
      <c r="M43912" s="45"/>
    </row>
    <row r="43913" spans="8:13" s="28" customFormat="1" x14ac:dyDescent="0.2">
      <c r="H43913" s="12"/>
      <c r="J43913" s="29"/>
      <c r="K43913" s="45"/>
      <c r="L43913" s="45"/>
      <c r="M43913" s="45"/>
    </row>
    <row r="43914" spans="8:13" s="28" customFormat="1" x14ac:dyDescent="0.2">
      <c r="H43914" s="12"/>
      <c r="J43914" s="29"/>
      <c r="K43914" s="45"/>
      <c r="L43914" s="45"/>
      <c r="M43914" s="45"/>
    </row>
    <row r="43915" spans="8:13" s="28" customFormat="1" x14ac:dyDescent="0.2">
      <c r="H43915" s="12"/>
      <c r="J43915" s="29"/>
      <c r="K43915" s="45"/>
      <c r="L43915" s="45"/>
      <c r="M43915" s="45"/>
    </row>
    <row r="43916" spans="8:13" s="28" customFormat="1" x14ac:dyDescent="0.2">
      <c r="H43916" s="12"/>
      <c r="J43916" s="29"/>
      <c r="K43916" s="45"/>
      <c r="L43916" s="45"/>
      <c r="M43916" s="45"/>
    </row>
    <row r="43917" spans="8:13" s="28" customFormat="1" x14ac:dyDescent="0.2">
      <c r="H43917" s="12"/>
      <c r="J43917" s="29"/>
      <c r="K43917" s="45"/>
      <c r="L43917" s="45"/>
      <c r="M43917" s="45"/>
    </row>
    <row r="43918" spans="8:13" s="28" customFormat="1" x14ac:dyDescent="0.2">
      <c r="H43918" s="12"/>
      <c r="J43918" s="29"/>
      <c r="K43918" s="45"/>
      <c r="L43918" s="45"/>
      <c r="M43918" s="45"/>
    </row>
    <row r="43919" spans="8:13" s="28" customFormat="1" x14ac:dyDescent="0.2">
      <c r="H43919" s="12"/>
      <c r="J43919" s="29"/>
      <c r="K43919" s="45"/>
      <c r="L43919" s="45"/>
      <c r="M43919" s="45"/>
    </row>
    <row r="43920" spans="8:13" s="28" customFormat="1" x14ac:dyDescent="0.2">
      <c r="H43920" s="12"/>
      <c r="J43920" s="29"/>
      <c r="K43920" s="45"/>
      <c r="L43920" s="45"/>
      <c r="M43920" s="45"/>
    </row>
    <row r="43921" spans="8:13" s="28" customFormat="1" x14ac:dyDescent="0.2">
      <c r="H43921" s="12"/>
      <c r="J43921" s="29"/>
      <c r="K43921" s="45"/>
      <c r="L43921" s="45"/>
      <c r="M43921" s="45"/>
    </row>
    <row r="43922" spans="8:13" s="28" customFormat="1" x14ac:dyDescent="0.2">
      <c r="H43922" s="12"/>
      <c r="J43922" s="29"/>
      <c r="K43922" s="45"/>
      <c r="L43922" s="45"/>
      <c r="M43922" s="45"/>
    </row>
    <row r="43923" spans="8:13" s="28" customFormat="1" x14ac:dyDescent="0.2">
      <c r="H43923" s="12"/>
      <c r="J43923" s="29"/>
      <c r="K43923" s="45"/>
      <c r="L43923" s="45"/>
      <c r="M43923" s="45"/>
    </row>
    <row r="43924" spans="8:13" s="28" customFormat="1" x14ac:dyDescent="0.2">
      <c r="H43924" s="12"/>
      <c r="J43924" s="29"/>
      <c r="K43924" s="45"/>
      <c r="L43924" s="45"/>
      <c r="M43924" s="45"/>
    </row>
    <row r="43925" spans="8:13" s="28" customFormat="1" x14ac:dyDescent="0.2">
      <c r="H43925" s="12"/>
      <c r="J43925" s="29"/>
      <c r="K43925" s="45"/>
      <c r="L43925" s="45"/>
      <c r="M43925" s="45"/>
    </row>
    <row r="43926" spans="8:13" s="28" customFormat="1" x14ac:dyDescent="0.2">
      <c r="H43926" s="12"/>
      <c r="J43926" s="29"/>
      <c r="K43926" s="45"/>
      <c r="L43926" s="45"/>
      <c r="M43926" s="45"/>
    </row>
    <row r="43927" spans="8:13" s="28" customFormat="1" x14ac:dyDescent="0.2">
      <c r="H43927" s="12"/>
      <c r="J43927" s="29"/>
      <c r="K43927" s="45"/>
      <c r="L43927" s="45"/>
      <c r="M43927" s="45"/>
    </row>
    <row r="43928" spans="8:13" s="28" customFormat="1" x14ac:dyDescent="0.2">
      <c r="H43928" s="12"/>
      <c r="J43928" s="29"/>
      <c r="K43928" s="45"/>
      <c r="L43928" s="45"/>
      <c r="M43928" s="45"/>
    </row>
    <row r="43929" spans="8:13" s="28" customFormat="1" x14ac:dyDescent="0.2">
      <c r="H43929" s="12"/>
      <c r="J43929" s="29"/>
      <c r="K43929" s="45"/>
      <c r="L43929" s="45"/>
      <c r="M43929" s="45"/>
    </row>
    <row r="43930" spans="8:13" s="28" customFormat="1" x14ac:dyDescent="0.2">
      <c r="H43930" s="12"/>
      <c r="J43930" s="29"/>
      <c r="K43930" s="45"/>
      <c r="L43930" s="45"/>
      <c r="M43930" s="45"/>
    </row>
    <row r="43931" spans="8:13" s="28" customFormat="1" x14ac:dyDescent="0.2">
      <c r="H43931" s="12"/>
      <c r="J43931" s="29"/>
      <c r="K43931" s="45"/>
      <c r="L43931" s="45"/>
      <c r="M43931" s="45"/>
    </row>
    <row r="43932" spans="8:13" s="28" customFormat="1" x14ac:dyDescent="0.2">
      <c r="H43932" s="12"/>
      <c r="J43932" s="29"/>
      <c r="K43932" s="45"/>
      <c r="L43932" s="45"/>
      <c r="M43932" s="45"/>
    </row>
    <row r="43933" spans="8:13" s="28" customFormat="1" x14ac:dyDescent="0.2">
      <c r="H43933" s="12"/>
      <c r="J43933" s="29"/>
      <c r="K43933" s="45"/>
      <c r="L43933" s="45"/>
      <c r="M43933" s="45"/>
    </row>
    <row r="43934" spans="8:13" s="28" customFormat="1" x14ac:dyDescent="0.2">
      <c r="H43934" s="12"/>
      <c r="J43934" s="29"/>
      <c r="K43934" s="45"/>
      <c r="L43934" s="45"/>
      <c r="M43934" s="45"/>
    </row>
    <row r="43935" spans="8:13" s="28" customFormat="1" x14ac:dyDescent="0.2">
      <c r="H43935" s="12"/>
      <c r="J43935" s="29"/>
      <c r="K43935" s="45"/>
      <c r="L43935" s="45"/>
      <c r="M43935" s="45"/>
    </row>
    <row r="43936" spans="8:13" s="28" customFormat="1" x14ac:dyDescent="0.2">
      <c r="H43936" s="12"/>
      <c r="J43936" s="29"/>
      <c r="K43936" s="45"/>
      <c r="L43936" s="45"/>
      <c r="M43936" s="45"/>
    </row>
    <row r="43937" spans="8:13" s="28" customFormat="1" x14ac:dyDescent="0.2">
      <c r="H43937" s="12"/>
      <c r="J43937" s="29"/>
      <c r="K43937" s="45"/>
      <c r="L43937" s="45"/>
      <c r="M43937" s="45"/>
    </row>
    <row r="43938" spans="8:13" s="28" customFormat="1" x14ac:dyDescent="0.2">
      <c r="H43938" s="12"/>
      <c r="J43938" s="29"/>
      <c r="K43938" s="45"/>
      <c r="L43938" s="45"/>
      <c r="M43938" s="45"/>
    </row>
    <row r="43939" spans="8:13" s="28" customFormat="1" x14ac:dyDescent="0.2">
      <c r="H43939" s="12"/>
      <c r="J43939" s="29"/>
      <c r="K43939" s="45"/>
      <c r="L43939" s="45"/>
      <c r="M43939" s="45"/>
    </row>
    <row r="43940" spans="8:13" s="28" customFormat="1" x14ac:dyDescent="0.2">
      <c r="H43940" s="12"/>
      <c r="J43940" s="29"/>
      <c r="K43940" s="45"/>
      <c r="L43940" s="45"/>
      <c r="M43940" s="45"/>
    </row>
    <row r="43941" spans="8:13" s="28" customFormat="1" x14ac:dyDescent="0.2">
      <c r="H43941" s="12"/>
      <c r="J43941" s="29"/>
      <c r="K43941" s="45"/>
      <c r="L43941" s="45"/>
      <c r="M43941" s="45"/>
    </row>
    <row r="43942" spans="8:13" s="28" customFormat="1" x14ac:dyDescent="0.2">
      <c r="H43942" s="12"/>
      <c r="J43942" s="29"/>
      <c r="K43942" s="45"/>
      <c r="L43942" s="45"/>
      <c r="M43942" s="45"/>
    </row>
    <row r="43943" spans="8:13" s="28" customFormat="1" x14ac:dyDescent="0.2">
      <c r="H43943" s="12"/>
      <c r="J43943" s="29"/>
      <c r="K43943" s="45"/>
      <c r="L43943" s="45"/>
      <c r="M43943" s="45"/>
    </row>
    <row r="43944" spans="8:13" s="28" customFormat="1" x14ac:dyDescent="0.2">
      <c r="H43944" s="12"/>
      <c r="J43944" s="29"/>
      <c r="K43944" s="45"/>
      <c r="L43944" s="45"/>
      <c r="M43944" s="45"/>
    </row>
    <row r="43945" spans="8:13" s="28" customFormat="1" x14ac:dyDescent="0.2">
      <c r="H43945" s="12"/>
      <c r="J43945" s="29"/>
      <c r="K43945" s="45"/>
      <c r="L43945" s="45"/>
      <c r="M43945" s="45"/>
    </row>
    <row r="43946" spans="8:13" s="28" customFormat="1" x14ac:dyDescent="0.2">
      <c r="H43946" s="12"/>
      <c r="J43946" s="29"/>
      <c r="K43946" s="45"/>
      <c r="L43946" s="45"/>
      <c r="M43946" s="45"/>
    </row>
    <row r="43947" spans="8:13" s="28" customFormat="1" x14ac:dyDescent="0.2">
      <c r="H43947" s="12"/>
      <c r="J43947" s="29"/>
      <c r="K43947" s="45"/>
      <c r="L43947" s="45"/>
      <c r="M43947" s="45"/>
    </row>
    <row r="43948" spans="8:13" s="28" customFormat="1" x14ac:dyDescent="0.2">
      <c r="H43948" s="12"/>
      <c r="J43948" s="29"/>
      <c r="K43948" s="45"/>
      <c r="L43948" s="45"/>
      <c r="M43948" s="45"/>
    </row>
    <row r="43949" spans="8:13" s="28" customFormat="1" x14ac:dyDescent="0.2">
      <c r="H43949" s="12"/>
      <c r="J43949" s="29"/>
      <c r="K43949" s="45"/>
      <c r="L43949" s="45"/>
      <c r="M43949" s="45"/>
    </row>
    <row r="43950" spans="8:13" s="28" customFormat="1" x14ac:dyDescent="0.2">
      <c r="H43950" s="12"/>
      <c r="J43950" s="29"/>
      <c r="K43950" s="45"/>
      <c r="L43950" s="45"/>
      <c r="M43950" s="45"/>
    </row>
    <row r="43951" spans="8:13" s="28" customFormat="1" x14ac:dyDescent="0.2">
      <c r="H43951" s="12"/>
      <c r="J43951" s="29"/>
      <c r="K43951" s="45"/>
      <c r="L43951" s="45"/>
      <c r="M43951" s="45"/>
    </row>
    <row r="43952" spans="8:13" s="28" customFormat="1" x14ac:dyDescent="0.2">
      <c r="H43952" s="12"/>
      <c r="J43952" s="29"/>
      <c r="K43952" s="45"/>
      <c r="L43952" s="45"/>
      <c r="M43952" s="45"/>
    </row>
    <row r="43953" spans="8:13" s="28" customFormat="1" x14ac:dyDescent="0.2">
      <c r="H43953" s="12"/>
      <c r="J43953" s="29"/>
      <c r="K43953" s="45"/>
      <c r="L43953" s="45"/>
      <c r="M43953" s="45"/>
    </row>
    <row r="43954" spans="8:13" s="28" customFormat="1" x14ac:dyDescent="0.2">
      <c r="H43954" s="12"/>
      <c r="J43954" s="29"/>
      <c r="K43954" s="45"/>
      <c r="L43954" s="45"/>
      <c r="M43954" s="45"/>
    </row>
    <row r="43955" spans="8:13" s="28" customFormat="1" x14ac:dyDescent="0.2">
      <c r="H43955" s="12"/>
      <c r="J43955" s="29"/>
      <c r="K43955" s="45"/>
      <c r="L43955" s="45"/>
      <c r="M43955" s="45"/>
    </row>
    <row r="43956" spans="8:13" s="28" customFormat="1" x14ac:dyDescent="0.2">
      <c r="H43956" s="12"/>
      <c r="J43956" s="29"/>
      <c r="K43956" s="45"/>
      <c r="L43956" s="45"/>
      <c r="M43956" s="45"/>
    </row>
    <row r="43957" spans="8:13" s="28" customFormat="1" x14ac:dyDescent="0.2">
      <c r="H43957" s="12"/>
      <c r="J43957" s="29"/>
      <c r="K43957" s="45"/>
      <c r="L43957" s="45"/>
      <c r="M43957" s="45"/>
    </row>
    <row r="43958" spans="8:13" s="28" customFormat="1" x14ac:dyDescent="0.2">
      <c r="H43958" s="12"/>
      <c r="J43958" s="29"/>
      <c r="K43958" s="45"/>
      <c r="L43958" s="45"/>
      <c r="M43958" s="45"/>
    </row>
    <row r="43959" spans="8:13" s="28" customFormat="1" x14ac:dyDescent="0.2">
      <c r="H43959" s="12"/>
      <c r="J43959" s="29"/>
      <c r="K43959" s="45"/>
      <c r="L43959" s="45"/>
      <c r="M43959" s="45"/>
    </row>
    <row r="43960" spans="8:13" s="28" customFormat="1" x14ac:dyDescent="0.2">
      <c r="H43960" s="12"/>
      <c r="J43960" s="29"/>
      <c r="K43960" s="45"/>
      <c r="L43960" s="45"/>
      <c r="M43960" s="45"/>
    </row>
    <row r="43961" spans="8:13" s="28" customFormat="1" x14ac:dyDescent="0.2">
      <c r="H43961" s="12"/>
      <c r="J43961" s="29"/>
      <c r="K43961" s="45"/>
      <c r="L43961" s="45"/>
      <c r="M43961" s="45"/>
    </row>
    <row r="43962" spans="8:13" s="28" customFormat="1" x14ac:dyDescent="0.2">
      <c r="H43962" s="12"/>
      <c r="J43962" s="29"/>
      <c r="K43962" s="45"/>
      <c r="L43962" s="45"/>
      <c r="M43962" s="45"/>
    </row>
    <row r="43963" spans="8:13" s="28" customFormat="1" x14ac:dyDescent="0.2">
      <c r="H43963" s="12"/>
      <c r="J43963" s="29"/>
      <c r="K43963" s="45"/>
      <c r="L43963" s="45"/>
      <c r="M43963" s="45"/>
    </row>
    <row r="43964" spans="8:13" s="28" customFormat="1" x14ac:dyDescent="0.2">
      <c r="H43964" s="12"/>
      <c r="J43964" s="29"/>
      <c r="K43964" s="45"/>
      <c r="L43964" s="45"/>
      <c r="M43964" s="45"/>
    </row>
    <row r="43965" spans="8:13" s="28" customFormat="1" x14ac:dyDescent="0.2">
      <c r="H43965" s="12"/>
      <c r="J43965" s="29"/>
      <c r="K43965" s="45"/>
      <c r="L43965" s="45"/>
      <c r="M43965" s="45"/>
    </row>
    <row r="43966" spans="8:13" s="28" customFormat="1" x14ac:dyDescent="0.2">
      <c r="H43966" s="12"/>
      <c r="J43966" s="29"/>
      <c r="K43966" s="45"/>
      <c r="L43966" s="45"/>
      <c r="M43966" s="45"/>
    </row>
    <row r="43967" spans="8:13" s="28" customFormat="1" x14ac:dyDescent="0.2">
      <c r="H43967" s="12"/>
      <c r="J43967" s="29"/>
      <c r="K43967" s="45"/>
      <c r="L43967" s="45"/>
      <c r="M43967" s="45"/>
    </row>
    <row r="43968" spans="8:13" s="28" customFormat="1" x14ac:dyDescent="0.2">
      <c r="H43968" s="12"/>
      <c r="J43968" s="29"/>
      <c r="K43968" s="45"/>
      <c r="L43968" s="45"/>
      <c r="M43968" s="45"/>
    </row>
    <row r="43969" spans="8:13" s="28" customFormat="1" x14ac:dyDescent="0.2">
      <c r="H43969" s="12"/>
      <c r="J43969" s="29"/>
      <c r="K43969" s="45"/>
      <c r="L43969" s="45"/>
      <c r="M43969" s="45"/>
    </row>
    <row r="43970" spans="8:13" s="28" customFormat="1" x14ac:dyDescent="0.2">
      <c r="H43970" s="12"/>
      <c r="J43970" s="29"/>
      <c r="K43970" s="45"/>
      <c r="L43970" s="45"/>
      <c r="M43970" s="45"/>
    </row>
    <row r="43971" spans="8:13" s="28" customFormat="1" x14ac:dyDescent="0.2">
      <c r="H43971" s="12"/>
      <c r="J43971" s="29"/>
      <c r="K43971" s="45"/>
      <c r="L43971" s="45"/>
      <c r="M43971" s="45"/>
    </row>
    <row r="43972" spans="8:13" s="28" customFormat="1" x14ac:dyDescent="0.2">
      <c r="H43972" s="12"/>
      <c r="J43972" s="29"/>
      <c r="K43972" s="45"/>
      <c r="L43972" s="45"/>
      <c r="M43972" s="45"/>
    </row>
    <row r="43973" spans="8:13" s="28" customFormat="1" x14ac:dyDescent="0.2">
      <c r="H43973" s="12"/>
      <c r="J43973" s="29"/>
      <c r="K43973" s="45"/>
      <c r="L43973" s="45"/>
      <c r="M43973" s="45"/>
    </row>
    <row r="43974" spans="8:13" s="28" customFormat="1" x14ac:dyDescent="0.2">
      <c r="H43974" s="12"/>
      <c r="J43974" s="29"/>
      <c r="K43974" s="45"/>
      <c r="L43974" s="45"/>
      <c r="M43974" s="45"/>
    </row>
    <row r="43975" spans="8:13" s="28" customFormat="1" x14ac:dyDescent="0.2">
      <c r="H43975" s="12"/>
      <c r="J43975" s="29"/>
      <c r="K43975" s="45"/>
      <c r="L43975" s="45"/>
      <c r="M43975" s="45"/>
    </row>
    <row r="43976" spans="8:13" s="28" customFormat="1" x14ac:dyDescent="0.2">
      <c r="H43976" s="12"/>
      <c r="J43976" s="29"/>
      <c r="K43976" s="45"/>
      <c r="L43976" s="45"/>
      <c r="M43976" s="45"/>
    </row>
    <row r="43977" spans="8:13" s="28" customFormat="1" x14ac:dyDescent="0.2">
      <c r="H43977" s="12"/>
      <c r="J43977" s="29"/>
      <c r="K43977" s="45"/>
      <c r="L43977" s="45"/>
      <c r="M43977" s="45"/>
    </row>
    <row r="43978" spans="8:13" s="28" customFormat="1" x14ac:dyDescent="0.2">
      <c r="H43978" s="12"/>
      <c r="J43978" s="29"/>
      <c r="K43978" s="45"/>
      <c r="L43978" s="45"/>
      <c r="M43978" s="45"/>
    </row>
    <row r="43979" spans="8:13" s="28" customFormat="1" x14ac:dyDescent="0.2">
      <c r="H43979" s="12"/>
      <c r="J43979" s="29"/>
      <c r="K43979" s="45"/>
      <c r="L43979" s="45"/>
      <c r="M43979" s="45"/>
    </row>
    <row r="43980" spans="8:13" s="28" customFormat="1" x14ac:dyDescent="0.2">
      <c r="H43980" s="12"/>
      <c r="J43980" s="29"/>
      <c r="K43980" s="45"/>
      <c r="L43980" s="45"/>
      <c r="M43980" s="45"/>
    </row>
    <row r="43981" spans="8:13" s="28" customFormat="1" x14ac:dyDescent="0.2">
      <c r="H43981" s="12"/>
      <c r="J43981" s="29"/>
      <c r="K43981" s="45"/>
      <c r="L43981" s="45"/>
      <c r="M43981" s="45"/>
    </row>
    <row r="43982" spans="8:13" s="28" customFormat="1" x14ac:dyDescent="0.2">
      <c r="H43982" s="12"/>
      <c r="J43982" s="29"/>
      <c r="K43982" s="45"/>
      <c r="L43982" s="45"/>
      <c r="M43982" s="45"/>
    </row>
    <row r="43983" spans="8:13" s="28" customFormat="1" x14ac:dyDescent="0.2">
      <c r="H43983" s="12"/>
      <c r="J43983" s="29"/>
      <c r="K43983" s="45"/>
      <c r="L43983" s="45"/>
      <c r="M43983" s="45"/>
    </row>
    <row r="43984" spans="8:13" s="28" customFormat="1" x14ac:dyDescent="0.2">
      <c r="H43984" s="12"/>
      <c r="J43984" s="29"/>
      <c r="K43984" s="45"/>
      <c r="L43984" s="45"/>
      <c r="M43984" s="45"/>
    </row>
    <row r="43985" spans="8:13" s="28" customFormat="1" x14ac:dyDescent="0.2">
      <c r="H43985" s="12"/>
      <c r="J43985" s="29"/>
      <c r="K43985" s="45"/>
      <c r="L43985" s="45"/>
      <c r="M43985" s="45"/>
    </row>
    <row r="43986" spans="8:13" s="28" customFormat="1" x14ac:dyDescent="0.2">
      <c r="H43986" s="12"/>
      <c r="J43986" s="29"/>
      <c r="K43986" s="45"/>
      <c r="L43986" s="45"/>
      <c r="M43986" s="45"/>
    </row>
    <row r="43987" spans="8:13" s="28" customFormat="1" x14ac:dyDescent="0.2">
      <c r="H43987" s="12"/>
      <c r="J43987" s="29"/>
      <c r="K43987" s="45"/>
      <c r="L43987" s="45"/>
      <c r="M43987" s="45"/>
    </row>
    <row r="43988" spans="8:13" s="28" customFormat="1" x14ac:dyDescent="0.2">
      <c r="H43988" s="12"/>
      <c r="J43988" s="29"/>
      <c r="K43988" s="45"/>
      <c r="L43988" s="45"/>
      <c r="M43988" s="45"/>
    </row>
    <row r="43989" spans="8:13" s="28" customFormat="1" x14ac:dyDescent="0.2">
      <c r="H43989" s="12"/>
      <c r="J43989" s="29"/>
      <c r="K43989" s="45"/>
      <c r="L43989" s="45"/>
      <c r="M43989" s="45"/>
    </row>
    <row r="43990" spans="8:13" s="28" customFormat="1" x14ac:dyDescent="0.2">
      <c r="H43990" s="12"/>
      <c r="J43990" s="29"/>
      <c r="K43990" s="45"/>
      <c r="L43990" s="45"/>
      <c r="M43990" s="45"/>
    </row>
    <row r="43991" spans="8:13" s="28" customFormat="1" x14ac:dyDescent="0.2">
      <c r="H43991" s="12"/>
      <c r="J43991" s="29"/>
      <c r="K43991" s="45"/>
      <c r="L43991" s="45"/>
      <c r="M43991" s="45"/>
    </row>
    <row r="43992" spans="8:13" s="28" customFormat="1" x14ac:dyDescent="0.2">
      <c r="H43992" s="12"/>
      <c r="J43992" s="29"/>
      <c r="K43992" s="45"/>
      <c r="L43992" s="45"/>
      <c r="M43992" s="45"/>
    </row>
    <row r="43993" spans="8:13" s="28" customFormat="1" x14ac:dyDescent="0.2">
      <c r="H43993" s="12"/>
      <c r="J43993" s="29"/>
      <c r="K43993" s="45"/>
      <c r="L43993" s="45"/>
      <c r="M43993" s="45"/>
    </row>
    <row r="43994" spans="8:13" s="28" customFormat="1" x14ac:dyDescent="0.2">
      <c r="H43994" s="12"/>
      <c r="J43994" s="29"/>
      <c r="K43994" s="45"/>
      <c r="L43994" s="45"/>
      <c r="M43994" s="45"/>
    </row>
    <row r="43995" spans="8:13" s="28" customFormat="1" x14ac:dyDescent="0.2">
      <c r="H43995" s="12"/>
      <c r="J43995" s="29"/>
      <c r="K43995" s="45"/>
      <c r="L43995" s="45"/>
      <c r="M43995" s="45"/>
    </row>
    <row r="43996" spans="8:13" s="28" customFormat="1" x14ac:dyDescent="0.2">
      <c r="H43996" s="12"/>
      <c r="J43996" s="29"/>
      <c r="K43996" s="45"/>
      <c r="L43996" s="45"/>
      <c r="M43996" s="45"/>
    </row>
    <row r="43997" spans="8:13" s="28" customFormat="1" x14ac:dyDescent="0.2">
      <c r="H43997" s="12"/>
      <c r="J43997" s="29"/>
      <c r="K43997" s="45"/>
      <c r="L43997" s="45"/>
      <c r="M43997" s="45"/>
    </row>
    <row r="43998" spans="8:13" s="28" customFormat="1" x14ac:dyDescent="0.2">
      <c r="H43998" s="12"/>
      <c r="J43998" s="29"/>
      <c r="K43998" s="45"/>
      <c r="L43998" s="45"/>
      <c r="M43998" s="45"/>
    </row>
    <row r="43999" spans="8:13" s="28" customFormat="1" x14ac:dyDescent="0.2">
      <c r="H43999" s="12"/>
      <c r="J43999" s="29"/>
      <c r="K43999" s="45"/>
      <c r="L43999" s="45"/>
      <c r="M43999" s="45"/>
    </row>
    <row r="44000" spans="8:13" s="28" customFormat="1" x14ac:dyDescent="0.2">
      <c r="H44000" s="12"/>
      <c r="J44000" s="29"/>
      <c r="K44000" s="45"/>
      <c r="L44000" s="45"/>
      <c r="M44000" s="45"/>
    </row>
    <row r="44001" spans="8:13" s="28" customFormat="1" x14ac:dyDescent="0.2">
      <c r="H44001" s="12"/>
      <c r="J44001" s="29"/>
      <c r="K44001" s="45"/>
      <c r="L44001" s="45"/>
      <c r="M44001" s="45"/>
    </row>
    <row r="44002" spans="8:13" s="28" customFormat="1" x14ac:dyDescent="0.2">
      <c r="H44002" s="12"/>
      <c r="J44002" s="29"/>
      <c r="K44002" s="45"/>
      <c r="L44002" s="45"/>
      <c r="M44002" s="45"/>
    </row>
    <row r="44003" spans="8:13" s="28" customFormat="1" x14ac:dyDescent="0.2">
      <c r="H44003" s="12"/>
      <c r="J44003" s="29"/>
      <c r="K44003" s="45"/>
      <c r="L44003" s="45"/>
      <c r="M44003" s="45"/>
    </row>
    <row r="44004" spans="8:13" s="28" customFormat="1" x14ac:dyDescent="0.2">
      <c r="H44004" s="12"/>
      <c r="J44004" s="29"/>
      <c r="K44004" s="45"/>
      <c r="L44004" s="45"/>
      <c r="M44004" s="45"/>
    </row>
    <row r="44005" spans="8:13" s="28" customFormat="1" x14ac:dyDescent="0.2">
      <c r="H44005" s="12"/>
      <c r="J44005" s="29"/>
      <c r="K44005" s="45"/>
      <c r="L44005" s="45"/>
      <c r="M44005" s="45"/>
    </row>
    <row r="44006" spans="8:13" s="28" customFormat="1" x14ac:dyDescent="0.2">
      <c r="H44006" s="12"/>
      <c r="J44006" s="29"/>
      <c r="K44006" s="45"/>
      <c r="L44006" s="45"/>
      <c r="M44006" s="45"/>
    </row>
    <row r="44007" spans="8:13" s="28" customFormat="1" x14ac:dyDescent="0.2">
      <c r="H44007" s="12"/>
      <c r="J44007" s="29"/>
      <c r="K44007" s="45"/>
      <c r="L44007" s="45"/>
      <c r="M44007" s="45"/>
    </row>
    <row r="44008" spans="8:13" s="28" customFormat="1" x14ac:dyDescent="0.2">
      <c r="H44008" s="12"/>
      <c r="J44008" s="29"/>
      <c r="K44008" s="45"/>
      <c r="L44008" s="45"/>
      <c r="M44008" s="45"/>
    </row>
    <row r="44009" spans="8:13" s="28" customFormat="1" x14ac:dyDescent="0.2">
      <c r="H44009" s="12"/>
      <c r="J44009" s="29"/>
      <c r="K44009" s="45"/>
      <c r="L44009" s="45"/>
      <c r="M44009" s="45"/>
    </row>
    <row r="44010" spans="8:13" s="28" customFormat="1" x14ac:dyDescent="0.2">
      <c r="H44010" s="12"/>
      <c r="J44010" s="29"/>
      <c r="K44010" s="45"/>
      <c r="L44010" s="45"/>
      <c r="M44010" s="45"/>
    </row>
    <row r="44011" spans="8:13" s="28" customFormat="1" x14ac:dyDescent="0.2">
      <c r="H44011" s="12"/>
      <c r="J44011" s="29"/>
      <c r="K44011" s="45"/>
      <c r="L44011" s="45"/>
      <c r="M44011" s="45"/>
    </row>
    <row r="44012" spans="8:13" s="28" customFormat="1" x14ac:dyDescent="0.2">
      <c r="H44012" s="12"/>
      <c r="J44012" s="29"/>
      <c r="K44012" s="45"/>
      <c r="L44012" s="45"/>
      <c r="M44012" s="45"/>
    </row>
    <row r="44013" spans="8:13" s="28" customFormat="1" x14ac:dyDescent="0.2">
      <c r="H44013" s="12"/>
      <c r="J44013" s="29"/>
      <c r="K44013" s="45"/>
      <c r="L44013" s="45"/>
      <c r="M44013" s="45"/>
    </row>
    <row r="44014" spans="8:13" s="28" customFormat="1" x14ac:dyDescent="0.2">
      <c r="H44014" s="12"/>
      <c r="J44014" s="29"/>
      <c r="K44014" s="45"/>
      <c r="L44014" s="45"/>
      <c r="M44014" s="45"/>
    </row>
    <row r="44015" spans="8:13" s="28" customFormat="1" x14ac:dyDescent="0.2">
      <c r="H44015" s="12"/>
      <c r="J44015" s="29"/>
      <c r="K44015" s="45"/>
      <c r="L44015" s="45"/>
      <c r="M44015" s="45"/>
    </row>
    <row r="44016" spans="8:13" s="28" customFormat="1" x14ac:dyDescent="0.2">
      <c r="H44016" s="12"/>
      <c r="J44016" s="29"/>
      <c r="K44016" s="45"/>
      <c r="L44016" s="45"/>
      <c r="M44016" s="45"/>
    </row>
    <row r="44017" spans="8:13" s="28" customFormat="1" x14ac:dyDescent="0.2">
      <c r="H44017" s="12"/>
      <c r="J44017" s="29"/>
      <c r="K44017" s="45"/>
      <c r="L44017" s="45"/>
      <c r="M44017" s="45"/>
    </row>
    <row r="44018" spans="8:13" s="28" customFormat="1" x14ac:dyDescent="0.2">
      <c r="H44018" s="12"/>
      <c r="J44018" s="29"/>
      <c r="K44018" s="45"/>
      <c r="L44018" s="45"/>
      <c r="M44018" s="45"/>
    </row>
    <row r="44019" spans="8:13" s="28" customFormat="1" x14ac:dyDescent="0.2">
      <c r="H44019" s="12"/>
      <c r="J44019" s="29"/>
      <c r="K44019" s="45"/>
      <c r="L44019" s="45"/>
      <c r="M44019" s="45"/>
    </row>
    <row r="44020" spans="8:13" s="28" customFormat="1" x14ac:dyDescent="0.2">
      <c r="H44020" s="12"/>
      <c r="J44020" s="29"/>
      <c r="K44020" s="45"/>
      <c r="L44020" s="45"/>
      <c r="M44020" s="45"/>
    </row>
    <row r="44021" spans="8:13" s="28" customFormat="1" x14ac:dyDescent="0.2">
      <c r="H44021" s="12"/>
      <c r="J44021" s="29"/>
      <c r="K44021" s="45"/>
      <c r="L44021" s="45"/>
      <c r="M44021" s="45"/>
    </row>
    <row r="44022" spans="8:13" s="28" customFormat="1" x14ac:dyDescent="0.2">
      <c r="H44022" s="12"/>
      <c r="J44022" s="29"/>
      <c r="K44022" s="45"/>
      <c r="L44022" s="45"/>
      <c r="M44022" s="45"/>
    </row>
    <row r="44023" spans="8:13" s="28" customFormat="1" x14ac:dyDescent="0.2">
      <c r="H44023" s="12"/>
      <c r="J44023" s="29"/>
      <c r="K44023" s="45"/>
      <c r="L44023" s="45"/>
      <c r="M44023" s="45"/>
    </row>
    <row r="44024" spans="8:13" s="28" customFormat="1" x14ac:dyDescent="0.2">
      <c r="H44024" s="12"/>
      <c r="J44024" s="29"/>
      <c r="K44024" s="45"/>
      <c r="L44024" s="45"/>
      <c r="M44024" s="45"/>
    </row>
    <row r="44025" spans="8:13" s="28" customFormat="1" x14ac:dyDescent="0.2">
      <c r="H44025" s="12"/>
      <c r="J44025" s="29"/>
      <c r="K44025" s="45"/>
      <c r="L44025" s="45"/>
      <c r="M44025" s="45"/>
    </row>
    <row r="44026" spans="8:13" s="28" customFormat="1" x14ac:dyDescent="0.2">
      <c r="H44026" s="12"/>
      <c r="J44026" s="29"/>
      <c r="K44026" s="45"/>
      <c r="L44026" s="45"/>
      <c r="M44026" s="45"/>
    </row>
    <row r="44027" spans="8:13" s="28" customFormat="1" x14ac:dyDescent="0.2">
      <c r="H44027" s="12"/>
      <c r="J44027" s="29"/>
      <c r="K44027" s="45"/>
      <c r="L44027" s="45"/>
      <c r="M44027" s="45"/>
    </row>
    <row r="44028" spans="8:13" s="28" customFormat="1" x14ac:dyDescent="0.2">
      <c r="H44028" s="12"/>
      <c r="J44028" s="29"/>
      <c r="K44028" s="45"/>
      <c r="L44028" s="45"/>
      <c r="M44028" s="45"/>
    </row>
    <row r="44029" spans="8:13" s="28" customFormat="1" x14ac:dyDescent="0.2">
      <c r="H44029" s="12"/>
      <c r="J44029" s="29"/>
      <c r="K44029" s="45"/>
      <c r="L44029" s="45"/>
      <c r="M44029" s="45"/>
    </row>
    <row r="44030" spans="8:13" s="28" customFormat="1" x14ac:dyDescent="0.2">
      <c r="H44030" s="12"/>
      <c r="J44030" s="29"/>
      <c r="K44030" s="45"/>
      <c r="L44030" s="45"/>
      <c r="M44030" s="45"/>
    </row>
    <row r="44031" spans="8:13" s="28" customFormat="1" x14ac:dyDescent="0.2">
      <c r="H44031" s="12"/>
      <c r="J44031" s="29"/>
      <c r="K44031" s="45"/>
      <c r="L44031" s="45"/>
      <c r="M44031" s="45"/>
    </row>
    <row r="44032" spans="8:13" s="28" customFormat="1" x14ac:dyDescent="0.2">
      <c r="H44032" s="12"/>
      <c r="J44032" s="29"/>
      <c r="K44032" s="45"/>
      <c r="L44032" s="45"/>
      <c r="M44032" s="45"/>
    </row>
    <row r="44033" spans="8:13" s="28" customFormat="1" x14ac:dyDescent="0.2">
      <c r="H44033" s="12"/>
      <c r="J44033" s="29"/>
      <c r="K44033" s="45"/>
      <c r="L44033" s="45"/>
      <c r="M44033" s="45"/>
    </row>
    <row r="44034" spans="8:13" s="28" customFormat="1" x14ac:dyDescent="0.2">
      <c r="H44034" s="12"/>
      <c r="J44034" s="29"/>
      <c r="K44034" s="45"/>
      <c r="L44034" s="45"/>
      <c r="M44034" s="45"/>
    </row>
    <row r="44035" spans="8:13" s="28" customFormat="1" x14ac:dyDescent="0.2">
      <c r="H44035" s="12"/>
      <c r="J44035" s="29"/>
      <c r="K44035" s="45"/>
      <c r="L44035" s="45"/>
      <c r="M44035" s="45"/>
    </row>
    <row r="44036" spans="8:13" s="28" customFormat="1" x14ac:dyDescent="0.2">
      <c r="H44036" s="12"/>
      <c r="J44036" s="29"/>
      <c r="K44036" s="45"/>
      <c r="L44036" s="45"/>
      <c r="M44036" s="45"/>
    </row>
    <row r="44037" spans="8:13" s="28" customFormat="1" x14ac:dyDescent="0.2">
      <c r="H44037" s="12"/>
      <c r="J44037" s="29"/>
      <c r="K44037" s="45"/>
      <c r="L44037" s="45"/>
      <c r="M44037" s="45"/>
    </row>
    <row r="44038" spans="8:13" s="28" customFormat="1" x14ac:dyDescent="0.2">
      <c r="H44038" s="12"/>
      <c r="J44038" s="29"/>
      <c r="K44038" s="45"/>
      <c r="L44038" s="45"/>
      <c r="M44038" s="45"/>
    </row>
    <row r="44039" spans="8:13" s="28" customFormat="1" x14ac:dyDescent="0.2">
      <c r="H44039" s="12"/>
      <c r="J44039" s="29"/>
      <c r="K44039" s="45"/>
      <c r="L44039" s="45"/>
      <c r="M44039" s="45"/>
    </row>
    <row r="44040" spans="8:13" s="28" customFormat="1" x14ac:dyDescent="0.2">
      <c r="H44040" s="12"/>
      <c r="J44040" s="29"/>
      <c r="K44040" s="45"/>
      <c r="L44040" s="45"/>
      <c r="M44040" s="45"/>
    </row>
    <row r="44041" spans="8:13" s="28" customFormat="1" x14ac:dyDescent="0.2">
      <c r="H44041" s="12"/>
      <c r="J44041" s="29"/>
      <c r="K44041" s="45"/>
      <c r="L44041" s="45"/>
      <c r="M44041" s="45"/>
    </row>
    <row r="44042" spans="8:13" s="28" customFormat="1" x14ac:dyDescent="0.2">
      <c r="H44042" s="12"/>
      <c r="J44042" s="29"/>
      <c r="K44042" s="45"/>
      <c r="L44042" s="45"/>
      <c r="M44042" s="45"/>
    </row>
    <row r="44043" spans="8:13" s="28" customFormat="1" x14ac:dyDescent="0.2">
      <c r="H44043" s="12"/>
      <c r="J44043" s="29"/>
      <c r="K44043" s="45"/>
      <c r="L44043" s="45"/>
      <c r="M44043" s="45"/>
    </row>
    <row r="44044" spans="8:13" s="28" customFormat="1" x14ac:dyDescent="0.2">
      <c r="H44044" s="12"/>
      <c r="J44044" s="29"/>
      <c r="K44044" s="45"/>
      <c r="L44044" s="45"/>
      <c r="M44044" s="45"/>
    </row>
    <row r="44045" spans="8:13" s="28" customFormat="1" x14ac:dyDescent="0.2">
      <c r="H44045" s="12"/>
      <c r="J44045" s="29"/>
      <c r="K44045" s="45"/>
      <c r="L44045" s="45"/>
      <c r="M44045" s="45"/>
    </row>
    <row r="44046" spans="8:13" s="28" customFormat="1" x14ac:dyDescent="0.2">
      <c r="H44046" s="12"/>
      <c r="J44046" s="29"/>
      <c r="K44046" s="45"/>
      <c r="L44046" s="45"/>
      <c r="M44046" s="45"/>
    </row>
    <row r="44047" spans="8:13" s="28" customFormat="1" x14ac:dyDescent="0.2">
      <c r="H44047" s="12"/>
      <c r="J44047" s="29"/>
      <c r="K44047" s="45"/>
      <c r="L44047" s="45"/>
      <c r="M44047" s="45"/>
    </row>
    <row r="44048" spans="8:13" s="28" customFormat="1" x14ac:dyDescent="0.2">
      <c r="H44048" s="12"/>
      <c r="J44048" s="29"/>
      <c r="K44048" s="45"/>
      <c r="L44048" s="45"/>
      <c r="M44048" s="45"/>
    </row>
    <row r="44049" spans="8:13" s="28" customFormat="1" x14ac:dyDescent="0.2">
      <c r="H44049" s="12"/>
      <c r="J44049" s="29"/>
      <c r="K44049" s="45"/>
      <c r="L44049" s="45"/>
      <c r="M44049" s="45"/>
    </row>
    <row r="44050" spans="8:13" s="28" customFormat="1" x14ac:dyDescent="0.2">
      <c r="H44050" s="12"/>
      <c r="J44050" s="29"/>
      <c r="K44050" s="45"/>
      <c r="L44050" s="45"/>
      <c r="M44050" s="45"/>
    </row>
    <row r="44051" spans="8:13" s="28" customFormat="1" x14ac:dyDescent="0.2">
      <c r="H44051" s="12"/>
      <c r="J44051" s="29"/>
      <c r="K44051" s="45"/>
      <c r="L44051" s="45"/>
      <c r="M44051" s="45"/>
    </row>
    <row r="44052" spans="8:13" s="28" customFormat="1" x14ac:dyDescent="0.2">
      <c r="H44052" s="12"/>
      <c r="J44052" s="29"/>
      <c r="K44052" s="45"/>
      <c r="L44052" s="45"/>
      <c r="M44052" s="45"/>
    </row>
    <row r="44053" spans="8:13" s="28" customFormat="1" x14ac:dyDescent="0.2">
      <c r="H44053" s="12"/>
      <c r="J44053" s="29"/>
      <c r="K44053" s="45"/>
      <c r="L44053" s="45"/>
      <c r="M44053" s="45"/>
    </row>
    <row r="44054" spans="8:13" s="28" customFormat="1" x14ac:dyDescent="0.2">
      <c r="H44054" s="12"/>
      <c r="J44054" s="29"/>
      <c r="K44054" s="45"/>
      <c r="L44054" s="45"/>
      <c r="M44054" s="45"/>
    </row>
    <row r="44055" spans="8:13" s="28" customFormat="1" x14ac:dyDescent="0.2">
      <c r="H44055" s="12"/>
      <c r="J44055" s="29"/>
      <c r="K44055" s="45"/>
      <c r="L44055" s="45"/>
      <c r="M44055" s="45"/>
    </row>
    <row r="44056" spans="8:13" s="28" customFormat="1" x14ac:dyDescent="0.2">
      <c r="H44056" s="12"/>
      <c r="J44056" s="29"/>
      <c r="K44056" s="45"/>
      <c r="L44056" s="45"/>
      <c r="M44056" s="45"/>
    </row>
    <row r="44057" spans="8:13" s="28" customFormat="1" x14ac:dyDescent="0.2">
      <c r="H44057" s="12"/>
      <c r="J44057" s="29"/>
      <c r="K44057" s="45"/>
      <c r="L44057" s="45"/>
      <c r="M44057" s="45"/>
    </row>
    <row r="44058" spans="8:13" s="28" customFormat="1" x14ac:dyDescent="0.2">
      <c r="H44058" s="12"/>
      <c r="J44058" s="29"/>
      <c r="K44058" s="45"/>
      <c r="L44058" s="45"/>
      <c r="M44058" s="45"/>
    </row>
    <row r="44059" spans="8:13" s="28" customFormat="1" x14ac:dyDescent="0.2">
      <c r="H44059" s="12"/>
      <c r="J44059" s="29"/>
      <c r="K44059" s="45"/>
      <c r="L44059" s="45"/>
      <c r="M44059" s="45"/>
    </row>
    <row r="44060" spans="8:13" s="28" customFormat="1" x14ac:dyDescent="0.2">
      <c r="H44060" s="12"/>
      <c r="J44060" s="29"/>
      <c r="K44060" s="45"/>
      <c r="L44060" s="45"/>
      <c r="M44060" s="45"/>
    </row>
    <row r="44061" spans="8:13" s="28" customFormat="1" x14ac:dyDescent="0.2">
      <c r="H44061" s="12"/>
      <c r="J44061" s="29"/>
      <c r="K44061" s="45"/>
      <c r="L44061" s="45"/>
      <c r="M44061" s="45"/>
    </row>
    <row r="44062" spans="8:13" s="28" customFormat="1" x14ac:dyDescent="0.2">
      <c r="H44062" s="12"/>
      <c r="J44062" s="29"/>
      <c r="K44062" s="45"/>
      <c r="L44062" s="45"/>
      <c r="M44062" s="45"/>
    </row>
    <row r="44063" spans="8:13" s="28" customFormat="1" x14ac:dyDescent="0.2">
      <c r="H44063" s="12"/>
      <c r="J44063" s="29"/>
      <c r="K44063" s="45"/>
      <c r="L44063" s="45"/>
      <c r="M44063" s="45"/>
    </row>
    <row r="44064" spans="8:13" s="28" customFormat="1" x14ac:dyDescent="0.2">
      <c r="H44064" s="12"/>
      <c r="J44064" s="29"/>
      <c r="K44064" s="45"/>
      <c r="L44064" s="45"/>
      <c r="M44064" s="45"/>
    </row>
    <row r="44065" spans="8:13" s="28" customFormat="1" x14ac:dyDescent="0.2">
      <c r="H44065" s="12"/>
      <c r="J44065" s="29"/>
      <c r="K44065" s="45"/>
      <c r="L44065" s="45"/>
      <c r="M44065" s="45"/>
    </row>
    <row r="44066" spans="8:13" s="28" customFormat="1" x14ac:dyDescent="0.2">
      <c r="H44066" s="12"/>
      <c r="J44066" s="29"/>
      <c r="K44066" s="45"/>
      <c r="L44066" s="45"/>
      <c r="M44066" s="45"/>
    </row>
    <row r="44067" spans="8:13" s="28" customFormat="1" x14ac:dyDescent="0.2">
      <c r="H44067" s="12"/>
      <c r="J44067" s="29"/>
      <c r="K44067" s="45"/>
      <c r="L44067" s="45"/>
      <c r="M44067" s="45"/>
    </row>
    <row r="44068" spans="8:13" s="28" customFormat="1" x14ac:dyDescent="0.2">
      <c r="H44068" s="12"/>
      <c r="J44068" s="29"/>
      <c r="K44068" s="45"/>
      <c r="L44068" s="45"/>
      <c r="M44068" s="45"/>
    </row>
    <row r="44069" spans="8:13" s="28" customFormat="1" x14ac:dyDescent="0.2">
      <c r="H44069" s="12"/>
      <c r="J44069" s="29"/>
      <c r="K44069" s="45"/>
      <c r="L44069" s="45"/>
      <c r="M44069" s="45"/>
    </row>
    <row r="44070" spans="8:13" s="28" customFormat="1" x14ac:dyDescent="0.2">
      <c r="H44070" s="12"/>
      <c r="J44070" s="29"/>
      <c r="K44070" s="45"/>
      <c r="L44070" s="45"/>
      <c r="M44070" s="45"/>
    </row>
    <row r="44071" spans="8:13" s="28" customFormat="1" x14ac:dyDescent="0.2">
      <c r="H44071" s="12"/>
      <c r="J44071" s="29"/>
      <c r="K44071" s="45"/>
      <c r="L44071" s="45"/>
      <c r="M44071" s="45"/>
    </row>
    <row r="44072" spans="8:13" s="28" customFormat="1" x14ac:dyDescent="0.2">
      <c r="H44072" s="12"/>
      <c r="J44072" s="29"/>
      <c r="K44072" s="45"/>
      <c r="L44072" s="45"/>
      <c r="M44072" s="45"/>
    </row>
    <row r="44073" spans="8:13" s="28" customFormat="1" x14ac:dyDescent="0.2">
      <c r="H44073" s="12"/>
      <c r="J44073" s="29"/>
      <c r="K44073" s="45"/>
      <c r="L44073" s="45"/>
      <c r="M44073" s="45"/>
    </row>
    <row r="44074" spans="8:13" s="28" customFormat="1" x14ac:dyDescent="0.2">
      <c r="H44074" s="12"/>
      <c r="J44074" s="29"/>
      <c r="K44074" s="45"/>
      <c r="L44074" s="45"/>
      <c r="M44074" s="45"/>
    </row>
    <row r="44075" spans="8:13" s="28" customFormat="1" x14ac:dyDescent="0.2">
      <c r="H44075" s="12"/>
      <c r="J44075" s="29"/>
      <c r="K44075" s="45"/>
      <c r="L44075" s="45"/>
      <c r="M44075" s="45"/>
    </row>
    <row r="44076" spans="8:13" s="28" customFormat="1" x14ac:dyDescent="0.2">
      <c r="H44076" s="12"/>
      <c r="J44076" s="29"/>
      <c r="K44076" s="45"/>
      <c r="L44076" s="45"/>
      <c r="M44076" s="45"/>
    </row>
    <row r="44077" spans="8:13" s="28" customFormat="1" x14ac:dyDescent="0.2">
      <c r="H44077" s="12"/>
      <c r="J44077" s="29"/>
      <c r="K44077" s="45"/>
      <c r="L44077" s="45"/>
      <c r="M44077" s="45"/>
    </row>
    <row r="44078" spans="8:13" s="28" customFormat="1" x14ac:dyDescent="0.2">
      <c r="H44078" s="12"/>
      <c r="J44078" s="29"/>
      <c r="K44078" s="45"/>
      <c r="L44078" s="45"/>
      <c r="M44078" s="45"/>
    </row>
    <row r="44079" spans="8:13" s="28" customFormat="1" x14ac:dyDescent="0.2">
      <c r="H44079" s="12"/>
      <c r="J44079" s="29"/>
      <c r="K44079" s="45"/>
      <c r="L44079" s="45"/>
      <c r="M44079" s="45"/>
    </row>
    <row r="44080" spans="8:13" s="28" customFormat="1" x14ac:dyDescent="0.2">
      <c r="H44080" s="12"/>
      <c r="J44080" s="29"/>
      <c r="K44080" s="45"/>
      <c r="L44080" s="45"/>
      <c r="M44080" s="45"/>
    </row>
    <row r="44081" spans="8:13" s="28" customFormat="1" x14ac:dyDescent="0.2">
      <c r="H44081" s="12"/>
      <c r="J44081" s="29"/>
      <c r="K44081" s="45"/>
      <c r="L44081" s="45"/>
      <c r="M44081" s="45"/>
    </row>
    <row r="44082" spans="8:13" s="28" customFormat="1" x14ac:dyDescent="0.2">
      <c r="H44082" s="12"/>
      <c r="J44082" s="29"/>
      <c r="K44082" s="45"/>
      <c r="L44082" s="45"/>
      <c r="M44082" s="45"/>
    </row>
    <row r="44083" spans="8:13" s="28" customFormat="1" x14ac:dyDescent="0.2">
      <c r="H44083" s="12"/>
      <c r="J44083" s="29"/>
      <c r="K44083" s="45"/>
      <c r="L44083" s="45"/>
      <c r="M44083" s="45"/>
    </row>
    <row r="44084" spans="8:13" s="28" customFormat="1" x14ac:dyDescent="0.2">
      <c r="H44084" s="12"/>
      <c r="J44084" s="29"/>
      <c r="K44084" s="45"/>
      <c r="L44084" s="45"/>
      <c r="M44084" s="45"/>
    </row>
    <row r="44085" spans="8:13" s="28" customFormat="1" x14ac:dyDescent="0.2">
      <c r="H44085" s="12"/>
      <c r="J44085" s="29"/>
      <c r="K44085" s="45"/>
      <c r="L44085" s="45"/>
      <c r="M44085" s="45"/>
    </row>
    <row r="44086" spans="8:13" s="28" customFormat="1" x14ac:dyDescent="0.2">
      <c r="H44086" s="12"/>
      <c r="J44086" s="29"/>
      <c r="K44086" s="45"/>
      <c r="L44086" s="45"/>
      <c r="M44086" s="45"/>
    </row>
    <row r="44087" spans="8:13" s="28" customFormat="1" x14ac:dyDescent="0.2">
      <c r="H44087" s="12"/>
      <c r="J44087" s="29"/>
      <c r="K44087" s="45"/>
      <c r="L44087" s="45"/>
      <c r="M44087" s="45"/>
    </row>
    <row r="44088" spans="8:13" s="28" customFormat="1" x14ac:dyDescent="0.2">
      <c r="H44088" s="12"/>
      <c r="J44088" s="29"/>
      <c r="K44088" s="45"/>
      <c r="L44088" s="45"/>
      <c r="M44088" s="45"/>
    </row>
    <row r="44089" spans="8:13" s="28" customFormat="1" x14ac:dyDescent="0.2">
      <c r="H44089" s="12"/>
      <c r="J44089" s="29"/>
      <c r="K44089" s="45"/>
      <c r="L44089" s="45"/>
      <c r="M44089" s="45"/>
    </row>
    <row r="44090" spans="8:13" s="28" customFormat="1" x14ac:dyDescent="0.2">
      <c r="H44090" s="12"/>
      <c r="J44090" s="29"/>
      <c r="K44090" s="45"/>
      <c r="L44090" s="45"/>
      <c r="M44090" s="45"/>
    </row>
    <row r="44091" spans="8:13" s="28" customFormat="1" x14ac:dyDescent="0.2">
      <c r="H44091" s="12"/>
      <c r="J44091" s="29"/>
      <c r="K44091" s="45"/>
      <c r="L44091" s="45"/>
      <c r="M44091" s="45"/>
    </row>
    <row r="44092" spans="8:13" s="28" customFormat="1" x14ac:dyDescent="0.2">
      <c r="H44092" s="12"/>
      <c r="J44092" s="29"/>
      <c r="K44092" s="45"/>
      <c r="L44092" s="45"/>
      <c r="M44092" s="45"/>
    </row>
    <row r="44093" spans="8:13" s="28" customFormat="1" x14ac:dyDescent="0.2">
      <c r="H44093" s="12"/>
      <c r="J44093" s="29"/>
      <c r="K44093" s="45"/>
      <c r="L44093" s="45"/>
      <c r="M44093" s="45"/>
    </row>
    <row r="44094" spans="8:13" s="28" customFormat="1" x14ac:dyDescent="0.2">
      <c r="H44094" s="12"/>
      <c r="J44094" s="29"/>
      <c r="K44094" s="45"/>
      <c r="L44094" s="45"/>
      <c r="M44094" s="45"/>
    </row>
    <row r="44095" spans="8:13" s="28" customFormat="1" x14ac:dyDescent="0.2">
      <c r="H44095" s="12"/>
      <c r="J44095" s="29"/>
      <c r="K44095" s="45"/>
      <c r="L44095" s="45"/>
      <c r="M44095" s="45"/>
    </row>
    <row r="44096" spans="8:13" s="28" customFormat="1" x14ac:dyDescent="0.2">
      <c r="H44096" s="12"/>
      <c r="J44096" s="29"/>
      <c r="K44096" s="45"/>
      <c r="L44096" s="45"/>
      <c r="M44096" s="45"/>
    </row>
    <row r="44097" spans="8:13" s="28" customFormat="1" x14ac:dyDescent="0.2">
      <c r="H44097" s="12"/>
      <c r="J44097" s="29"/>
      <c r="K44097" s="45"/>
      <c r="L44097" s="45"/>
      <c r="M44097" s="45"/>
    </row>
    <row r="44098" spans="8:13" s="28" customFormat="1" x14ac:dyDescent="0.2">
      <c r="H44098" s="12"/>
      <c r="J44098" s="29"/>
      <c r="K44098" s="45"/>
      <c r="L44098" s="45"/>
      <c r="M44098" s="45"/>
    </row>
    <row r="44099" spans="8:13" s="28" customFormat="1" x14ac:dyDescent="0.2">
      <c r="H44099" s="12"/>
      <c r="J44099" s="29"/>
      <c r="K44099" s="45"/>
      <c r="L44099" s="45"/>
      <c r="M44099" s="45"/>
    </row>
    <row r="44100" spans="8:13" s="28" customFormat="1" x14ac:dyDescent="0.2">
      <c r="H44100" s="12"/>
      <c r="J44100" s="29"/>
      <c r="K44100" s="45"/>
      <c r="L44100" s="45"/>
      <c r="M44100" s="45"/>
    </row>
    <row r="44101" spans="8:13" s="28" customFormat="1" x14ac:dyDescent="0.2">
      <c r="H44101" s="12"/>
      <c r="J44101" s="29"/>
      <c r="K44101" s="45"/>
      <c r="L44101" s="45"/>
      <c r="M44101" s="45"/>
    </row>
    <row r="44102" spans="8:13" s="28" customFormat="1" x14ac:dyDescent="0.2">
      <c r="H44102" s="12"/>
      <c r="J44102" s="29"/>
      <c r="K44102" s="45"/>
      <c r="L44102" s="45"/>
      <c r="M44102" s="45"/>
    </row>
    <row r="44103" spans="8:13" s="28" customFormat="1" x14ac:dyDescent="0.2">
      <c r="H44103" s="12"/>
      <c r="J44103" s="29"/>
      <c r="K44103" s="45"/>
      <c r="L44103" s="45"/>
      <c r="M44103" s="45"/>
    </row>
    <row r="44104" spans="8:13" s="28" customFormat="1" x14ac:dyDescent="0.2">
      <c r="H44104" s="12"/>
      <c r="J44104" s="29"/>
      <c r="K44104" s="45"/>
      <c r="L44104" s="45"/>
      <c r="M44104" s="45"/>
    </row>
    <row r="44105" spans="8:13" s="28" customFormat="1" x14ac:dyDescent="0.2">
      <c r="H44105" s="12"/>
      <c r="J44105" s="29"/>
      <c r="K44105" s="45"/>
      <c r="L44105" s="45"/>
      <c r="M44105" s="45"/>
    </row>
    <row r="44106" spans="8:13" s="28" customFormat="1" x14ac:dyDescent="0.2">
      <c r="H44106" s="12"/>
      <c r="J44106" s="29"/>
      <c r="K44106" s="45"/>
      <c r="L44106" s="45"/>
      <c r="M44106" s="45"/>
    </row>
    <row r="44107" spans="8:13" s="28" customFormat="1" x14ac:dyDescent="0.2">
      <c r="H44107" s="12"/>
      <c r="J44107" s="29"/>
      <c r="K44107" s="45"/>
      <c r="L44107" s="45"/>
      <c r="M44107" s="45"/>
    </row>
    <row r="44108" spans="8:13" s="28" customFormat="1" x14ac:dyDescent="0.2">
      <c r="H44108" s="12"/>
      <c r="J44108" s="29"/>
      <c r="K44108" s="45"/>
      <c r="L44108" s="45"/>
      <c r="M44108" s="45"/>
    </row>
    <row r="44109" spans="8:13" s="28" customFormat="1" x14ac:dyDescent="0.2">
      <c r="H44109" s="12"/>
      <c r="J44109" s="29"/>
      <c r="K44109" s="45"/>
      <c r="L44109" s="45"/>
      <c r="M44109" s="45"/>
    </row>
    <row r="44110" spans="8:13" s="28" customFormat="1" x14ac:dyDescent="0.2">
      <c r="H44110" s="12"/>
      <c r="J44110" s="29"/>
      <c r="K44110" s="45"/>
      <c r="L44110" s="45"/>
      <c r="M44110" s="45"/>
    </row>
    <row r="44111" spans="8:13" s="28" customFormat="1" x14ac:dyDescent="0.2">
      <c r="H44111" s="12"/>
      <c r="J44111" s="29"/>
      <c r="K44111" s="45"/>
      <c r="L44111" s="45"/>
      <c r="M44111" s="45"/>
    </row>
    <row r="44112" spans="8:13" s="28" customFormat="1" x14ac:dyDescent="0.2">
      <c r="H44112" s="12"/>
      <c r="J44112" s="29"/>
      <c r="K44112" s="45"/>
      <c r="L44112" s="45"/>
      <c r="M44112" s="45"/>
    </row>
    <row r="44113" spans="8:13" s="28" customFormat="1" x14ac:dyDescent="0.2">
      <c r="H44113" s="12"/>
      <c r="J44113" s="29"/>
      <c r="K44113" s="45"/>
      <c r="L44113" s="45"/>
      <c r="M44113" s="45"/>
    </row>
    <row r="44114" spans="8:13" s="28" customFormat="1" x14ac:dyDescent="0.2">
      <c r="H44114" s="12"/>
      <c r="J44114" s="29"/>
      <c r="K44114" s="45"/>
      <c r="L44114" s="45"/>
      <c r="M44114" s="45"/>
    </row>
    <row r="44115" spans="8:13" s="28" customFormat="1" x14ac:dyDescent="0.2">
      <c r="H44115" s="12"/>
      <c r="J44115" s="29"/>
      <c r="K44115" s="45"/>
      <c r="L44115" s="45"/>
      <c r="M44115" s="45"/>
    </row>
    <row r="44116" spans="8:13" s="28" customFormat="1" x14ac:dyDescent="0.2">
      <c r="H44116" s="12"/>
      <c r="J44116" s="29"/>
      <c r="K44116" s="45"/>
      <c r="L44116" s="45"/>
      <c r="M44116" s="45"/>
    </row>
    <row r="44117" spans="8:13" s="28" customFormat="1" x14ac:dyDescent="0.2">
      <c r="H44117" s="12"/>
      <c r="J44117" s="29"/>
      <c r="K44117" s="45"/>
      <c r="L44117" s="45"/>
      <c r="M44117" s="45"/>
    </row>
    <row r="44118" spans="8:13" s="28" customFormat="1" x14ac:dyDescent="0.2">
      <c r="H44118" s="12"/>
      <c r="J44118" s="29"/>
      <c r="K44118" s="45"/>
      <c r="L44118" s="45"/>
      <c r="M44118" s="45"/>
    </row>
    <row r="44119" spans="8:13" s="28" customFormat="1" x14ac:dyDescent="0.2">
      <c r="H44119" s="12"/>
      <c r="J44119" s="29"/>
      <c r="K44119" s="45"/>
      <c r="L44119" s="45"/>
      <c r="M44119" s="45"/>
    </row>
    <row r="44120" spans="8:13" s="28" customFormat="1" x14ac:dyDescent="0.2">
      <c r="H44120" s="12"/>
      <c r="J44120" s="29"/>
      <c r="K44120" s="45"/>
      <c r="L44120" s="45"/>
      <c r="M44120" s="45"/>
    </row>
    <row r="44121" spans="8:13" s="28" customFormat="1" x14ac:dyDescent="0.2">
      <c r="H44121" s="12"/>
      <c r="J44121" s="29"/>
      <c r="K44121" s="45"/>
      <c r="L44121" s="45"/>
      <c r="M44121" s="45"/>
    </row>
    <row r="44122" spans="8:13" s="28" customFormat="1" x14ac:dyDescent="0.2">
      <c r="H44122" s="12"/>
      <c r="J44122" s="29"/>
      <c r="K44122" s="45"/>
      <c r="L44122" s="45"/>
      <c r="M44122" s="45"/>
    </row>
    <row r="44123" spans="8:13" s="28" customFormat="1" x14ac:dyDescent="0.2">
      <c r="H44123" s="12"/>
      <c r="J44123" s="29"/>
      <c r="K44123" s="45"/>
      <c r="L44123" s="45"/>
      <c r="M44123" s="45"/>
    </row>
    <row r="44124" spans="8:13" s="28" customFormat="1" x14ac:dyDescent="0.2">
      <c r="H44124" s="12"/>
      <c r="J44124" s="29"/>
      <c r="K44124" s="45"/>
      <c r="L44124" s="45"/>
      <c r="M44124" s="45"/>
    </row>
    <row r="44125" spans="8:13" s="28" customFormat="1" x14ac:dyDescent="0.2">
      <c r="H44125" s="12"/>
      <c r="J44125" s="29"/>
      <c r="K44125" s="45"/>
      <c r="L44125" s="45"/>
      <c r="M44125" s="45"/>
    </row>
    <row r="44126" spans="8:13" s="28" customFormat="1" x14ac:dyDescent="0.2">
      <c r="H44126" s="12"/>
      <c r="J44126" s="29"/>
      <c r="K44126" s="45"/>
      <c r="L44126" s="45"/>
      <c r="M44126" s="45"/>
    </row>
    <row r="44127" spans="8:13" s="28" customFormat="1" x14ac:dyDescent="0.2">
      <c r="H44127" s="12"/>
      <c r="J44127" s="29"/>
      <c r="K44127" s="45"/>
      <c r="L44127" s="45"/>
      <c r="M44127" s="45"/>
    </row>
    <row r="44128" spans="8:13" s="28" customFormat="1" x14ac:dyDescent="0.2">
      <c r="H44128" s="12"/>
      <c r="J44128" s="29"/>
      <c r="K44128" s="45"/>
      <c r="L44128" s="45"/>
      <c r="M44128" s="45"/>
    </row>
    <row r="44129" spans="8:13" s="28" customFormat="1" x14ac:dyDescent="0.2">
      <c r="H44129" s="12"/>
      <c r="J44129" s="29"/>
      <c r="K44129" s="45"/>
      <c r="L44129" s="45"/>
      <c r="M44129" s="45"/>
    </row>
    <row r="44130" spans="8:13" s="28" customFormat="1" x14ac:dyDescent="0.2">
      <c r="H44130" s="12"/>
      <c r="J44130" s="29"/>
      <c r="K44130" s="45"/>
      <c r="L44130" s="45"/>
      <c r="M44130" s="45"/>
    </row>
    <row r="44131" spans="8:13" s="28" customFormat="1" x14ac:dyDescent="0.2">
      <c r="H44131" s="12"/>
      <c r="J44131" s="29"/>
      <c r="K44131" s="45"/>
      <c r="L44131" s="45"/>
      <c r="M44131" s="45"/>
    </row>
    <row r="44132" spans="8:13" s="28" customFormat="1" x14ac:dyDescent="0.2">
      <c r="H44132" s="12"/>
      <c r="J44132" s="29"/>
      <c r="K44132" s="45"/>
      <c r="L44132" s="45"/>
      <c r="M44132" s="45"/>
    </row>
    <row r="44133" spans="8:13" s="28" customFormat="1" x14ac:dyDescent="0.2">
      <c r="H44133" s="12"/>
      <c r="J44133" s="29"/>
      <c r="K44133" s="45"/>
      <c r="L44133" s="45"/>
      <c r="M44133" s="45"/>
    </row>
    <row r="44134" spans="8:13" s="28" customFormat="1" x14ac:dyDescent="0.2">
      <c r="H44134" s="12"/>
      <c r="J44134" s="29"/>
      <c r="K44134" s="45"/>
      <c r="L44134" s="45"/>
      <c r="M44134" s="45"/>
    </row>
    <row r="44135" spans="8:13" s="28" customFormat="1" x14ac:dyDescent="0.2">
      <c r="H44135" s="12"/>
      <c r="J44135" s="29"/>
      <c r="K44135" s="45"/>
      <c r="L44135" s="45"/>
      <c r="M44135" s="45"/>
    </row>
    <row r="44136" spans="8:13" s="28" customFormat="1" x14ac:dyDescent="0.2">
      <c r="H44136" s="12"/>
      <c r="J44136" s="29"/>
      <c r="K44136" s="45"/>
      <c r="L44136" s="45"/>
      <c r="M44136" s="45"/>
    </row>
    <row r="44137" spans="8:13" s="28" customFormat="1" x14ac:dyDescent="0.2">
      <c r="H44137" s="12"/>
      <c r="J44137" s="29"/>
      <c r="K44137" s="45"/>
      <c r="L44137" s="45"/>
      <c r="M44137" s="45"/>
    </row>
    <row r="44138" spans="8:13" s="28" customFormat="1" x14ac:dyDescent="0.2">
      <c r="H44138" s="12"/>
      <c r="J44138" s="29"/>
      <c r="K44138" s="45"/>
      <c r="L44138" s="45"/>
      <c r="M44138" s="45"/>
    </row>
    <row r="44139" spans="8:13" s="28" customFormat="1" x14ac:dyDescent="0.2">
      <c r="H44139" s="12"/>
      <c r="J44139" s="29"/>
      <c r="K44139" s="45"/>
      <c r="L44139" s="45"/>
      <c r="M44139" s="45"/>
    </row>
    <row r="44140" spans="8:13" s="28" customFormat="1" x14ac:dyDescent="0.2">
      <c r="H44140" s="12"/>
      <c r="J44140" s="29"/>
      <c r="K44140" s="45"/>
      <c r="L44140" s="45"/>
      <c r="M44140" s="45"/>
    </row>
    <row r="44141" spans="8:13" s="28" customFormat="1" x14ac:dyDescent="0.2">
      <c r="H44141" s="12"/>
      <c r="J44141" s="29"/>
      <c r="K44141" s="45"/>
      <c r="L44141" s="45"/>
      <c r="M44141" s="45"/>
    </row>
    <row r="44142" spans="8:13" s="28" customFormat="1" x14ac:dyDescent="0.2">
      <c r="H44142" s="12"/>
      <c r="J44142" s="29"/>
      <c r="K44142" s="45"/>
      <c r="L44142" s="45"/>
      <c r="M44142" s="45"/>
    </row>
    <row r="44143" spans="8:13" s="28" customFormat="1" x14ac:dyDescent="0.2">
      <c r="H44143" s="12"/>
      <c r="J44143" s="29"/>
      <c r="K44143" s="45"/>
      <c r="L44143" s="45"/>
      <c r="M44143" s="45"/>
    </row>
    <row r="44144" spans="8:13" s="28" customFormat="1" x14ac:dyDescent="0.2">
      <c r="H44144" s="12"/>
      <c r="J44144" s="29"/>
      <c r="K44144" s="45"/>
      <c r="L44144" s="45"/>
      <c r="M44144" s="45"/>
    </row>
    <row r="44145" spans="8:13" s="28" customFormat="1" x14ac:dyDescent="0.2">
      <c r="H44145" s="12"/>
      <c r="J44145" s="29"/>
      <c r="K44145" s="45"/>
      <c r="L44145" s="45"/>
      <c r="M44145" s="45"/>
    </row>
    <row r="44146" spans="8:13" s="28" customFormat="1" x14ac:dyDescent="0.2">
      <c r="H44146" s="12"/>
      <c r="J44146" s="29"/>
      <c r="K44146" s="45"/>
      <c r="L44146" s="45"/>
      <c r="M44146" s="45"/>
    </row>
    <row r="44147" spans="8:13" s="28" customFormat="1" x14ac:dyDescent="0.2">
      <c r="H44147" s="12"/>
      <c r="J44147" s="29"/>
      <c r="K44147" s="45"/>
      <c r="L44147" s="45"/>
      <c r="M44147" s="45"/>
    </row>
    <row r="44148" spans="8:13" s="28" customFormat="1" x14ac:dyDescent="0.2">
      <c r="H44148" s="12"/>
      <c r="J44148" s="29"/>
      <c r="K44148" s="45"/>
      <c r="L44148" s="45"/>
      <c r="M44148" s="45"/>
    </row>
    <row r="44149" spans="8:13" s="28" customFormat="1" x14ac:dyDescent="0.2">
      <c r="H44149" s="12"/>
      <c r="J44149" s="29"/>
      <c r="K44149" s="45"/>
      <c r="L44149" s="45"/>
      <c r="M44149" s="45"/>
    </row>
    <row r="44150" spans="8:13" s="28" customFormat="1" x14ac:dyDescent="0.2">
      <c r="H44150" s="12"/>
      <c r="J44150" s="29"/>
      <c r="K44150" s="45"/>
      <c r="L44150" s="45"/>
      <c r="M44150" s="45"/>
    </row>
    <row r="44151" spans="8:13" s="28" customFormat="1" x14ac:dyDescent="0.2">
      <c r="H44151" s="12"/>
      <c r="J44151" s="29"/>
      <c r="K44151" s="45"/>
      <c r="L44151" s="45"/>
      <c r="M44151" s="45"/>
    </row>
    <row r="44152" spans="8:13" s="28" customFormat="1" x14ac:dyDescent="0.2">
      <c r="H44152" s="12"/>
      <c r="J44152" s="29"/>
      <c r="K44152" s="45"/>
      <c r="L44152" s="45"/>
      <c r="M44152" s="45"/>
    </row>
    <row r="44153" spans="8:13" s="28" customFormat="1" x14ac:dyDescent="0.2">
      <c r="H44153" s="12"/>
      <c r="J44153" s="29"/>
      <c r="K44153" s="45"/>
      <c r="L44153" s="45"/>
      <c r="M44153" s="45"/>
    </row>
    <row r="44154" spans="8:13" s="28" customFormat="1" x14ac:dyDescent="0.2">
      <c r="H44154" s="12"/>
      <c r="J44154" s="29"/>
      <c r="K44154" s="45"/>
      <c r="L44154" s="45"/>
      <c r="M44154" s="45"/>
    </row>
    <row r="44155" spans="8:13" s="28" customFormat="1" x14ac:dyDescent="0.2">
      <c r="H44155" s="12"/>
      <c r="J44155" s="29"/>
      <c r="K44155" s="45"/>
      <c r="L44155" s="45"/>
      <c r="M44155" s="45"/>
    </row>
    <row r="44156" spans="8:13" s="28" customFormat="1" x14ac:dyDescent="0.2">
      <c r="H44156" s="12"/>
      <c r="J44156" s="29"/>
      <c r="K44156" s="45"/>
      <c r="L44156" s="45"/>
      <c r="M44156" s="45"/>
    </row>
    <row r="44157" spans="8:13" s="28" customFormat="1" x14ac:dyDescent="0.2">
      <c r="H44157" s="12"/>
      <c r="J44157" s="29"/>
      <c r="K44157" s="45"/>
      <c r="L44157" s="45"/>
      <c r="M44157" s="45"/>
    </row>
    <row r="44158" spans="8:13" s="28" customFormat="1" x14ac:dyDescent="0.2">
      <c r="H44158" s="12"/>
      <c r="J44158" s="29"/>
      <c r="K44158" s="45"/>
      <c r="L44158" s="45"/>
      <c r="M44158" s="45"/>
    </row>
    <row r="44159" spans="8:13" s="28" customFormat="1" x14ac:dyDescent="0.2">
      <c r="H44159" s="12"/>
      <c r="J44159" s="29"/>
      <c r="K44159" s="45"/>
      <c r="L44159" s="45"/>
      <c r="M44159" s="45"/>
    </row>
    <row r="44160" spans="8:13" s="28" customFormat="1" x14ac:dyDescent="0.2">
      <c r="H44160" s="12"/>
      <c r="J44160" s="29"/>
      <c r="K44160" s="45"/>
      <c r="L44160" s="45"/>
      <c r="M44160" s="45"/>
    </row>
    <row r="44161" spans="8:13" s="28" customFormat="1" x14ac:dyDescent="0.2">
      <c r="H44161" s="12"/>
      <c r="J44161" s="29"/>
      <c r="K44161" s="45"/>
      <c r="L44161" s="45"/>
      <c r="M44161" s="45"/>
    </row>
    <row r="44162" spans="8:13" s="28" customFormat="1" x14ac:dyDescent="0.2">
      <c r="H44162" s="12"/>
      <c r="J44162" s="29"/>
      <c r="K44162" s="45"/>
      <c r="L44162" s="45"/>
      <c r="M44162" s="45"/>
    </row>
    <row r="44163" spans="8:13" s="28" customFormat="1" x14ac:dyDescent="0.2">
      <c r="H44163" s="12"/>
      <c r="J44163" s="29"/>
      <c r="K44163" s="45"/>
      <c r="L44163" s="45"/>
      <c r="M44163" s="45"/>
    </row>
    <row r="44164" spans="8:13" s="28" customFormat="1" x14ac:dyDescent="0.2">
      <c r="H44164" s="12"/>
      <c r="J44164" s="29"/>
      <c r="K44164" s="45"/>
      <c r="L44164" s="45"/>
      <c r="M44164" s="45"/>
    </row>
    <row r="44165" spans="8:13" s="28" customFormat="1" x14ac:dyDescent="0.2">
      <c r="H44165" s="12"/>
      <c r="J44165" s="29"/>
      <c r="K44165" s="45"/>
      <c r="L44165" s="45"/>
      <c r="M44165" s="45"/>
    </row>
    <row r="44166" spans="8:13" s="28" customFormat="1" x14ac:dyDescent="0.2">
      <c r="H44166" s="12"/>
      <c r="J44166" s="29"/>
      <c r="K44166" s="45"/>
      <c r="L44166" s="45"/>
      <c r="M44166" s="45"/>
    </row>
    <row r="44167" spans="8:13" s="28" customFormat="1" x14ac:dyDescent="0.2">
      <c r="H44167" s="12"/>
      <c r="J44167" s="29"/>
      <c r="K44167" s="45"/>
      <c r="L44167" s="45"/>
      <c r="M44167" s="45"/>
    </row>
    <row r="44168" spans="8:13" s="28" customFormat="1" x14ac:dyDescent="0.2">
      <c r="H44168" s="12"/>
      <c r="J44168" s="29"/>
      <c r="K44168" s="45"/>
      <c r="L44168" s="45"/>
      <c r="M44168" s="45"/>
    </row>
    <row r="44169" spans="8:13" s="28" customFormat="1" x14ac:dyDescent="0.2">
      <c r="H44169" s="12"/>
      <c r="J44169" s="29"/>
      <c r="K44169" s="45"/>
      <c r="L44169" s="45"/>
      <c r="M44169" s="45"/>
    </row>
    <row r="44170" spans="8:13" s="28" customFormat="1" x14ac:dyDescent="0.2">
      <c r="H44170" s="12"/>
      <c r="J44170" s="29"/>
      <c r="K44170" s="45"/>
      <c r="L44170" s="45"/>
      <c r="M44170" s="45"/>
    </row>
    <row r="44171" spans="8:13" s="28" customFormat="1" x14ac:dyDescent="0.2">
      <c r="H44171" s="12"/>
      <c r="J44171" s="29"/>
      <c r="K44171" s="45"/>
      <c r="L44171" s="45"/>
      <c r="M44171" s="45"/>
    </row>
    <row r="44172" spans="8:13" s="28" customFormat="1" x14ac:dyDescent="0.2">
      <c r="H44172" s="12"/>
      <c r="J44172" s="29"/>
      <c r="K44172" s="45"/>
      <c r="L44172" s="45"/>
      <c r="M44172" s="45"/>
    </row>
    <row r="44173" spans="8:13" s="28" customFormat="1" x14ac:dyDescent="0.2">
      <c r="H44173" s="12"/>
      <c r="J44173" s="29"/>
      <c r="K44173" s="45"/>
      <c r="L44173" s="45"/>
      <c r="M44173" s="45"/>
    </row>
    <row r="44174" spans="8:13" s="28" customFormat="1" x14ac:dyDescent="0.2">
      <c r="H44174" s="12"/>
      <c r="J44174" s="29"/>
      <c r="K44174" s="45"/>
      <c r="L44174" s="45"/>
      <c r="M44174" s="45"/>
    </row>
    <row r="44175" spans="8:13" s="28" customFormat="1" x14ac:dyDescent="0.2">
      <c r="H44175" s="12"/>
      <c r="J44175" s="29"/>
      <c r="K44175" s="45"/>
      <c r="L44175" s="45"/>
      <c r="M44175" s="45"/>
    </row>
    <row r="44176" spans="8:13" s="28" customFormat="1" x14ac:dyDescent="0.2">
      <c r="H44176" s="12"/>
      <c r="J44176" s="29"/>
      <c r="K44176" s="45"/>
      <c r="L44176" s="45"/>
      <c r="M44176" s="45"/>
    </row>
    <row r="44177" spans="8:13" s="28" customFormat="1" x14ac:dyDescent="0.2">
      <c r="H44177" s="12"/>
      <c r="J44177" s="29"/>
      <c r="K44177" s="45"/>
      <c r="L44177" s="45"/>
      <c r="M44177" s="45"/>
    </row>
    <row r="44178" spans="8:13" s="28" customFormat="1" x14ac:dyDescent="0.2">
      <c r="H44178" s="12"/>
      <c r="J44178" s="29"/>
      <c r="K44178" s="45"/>
      <c r="L44178" s="45"/>
      <c r="M44178" s="45"/>
    </row>
    <row r="44179" spans="8:13" s="28" customFormat="1" x14ac:dyDescent="0.2">
      <c r="H44179" s="12"/>
      <c r="J44179" s="29"/>
      <c r="K44179" s="45"/>
      <c r="L44179" s="45"/>
      <c r="M44179" s="45"/>
    </row>
    <row r="44180" spans="8:13" s="28" customFormat="1" x14ac:dyDescent="0.2">
      <c r="H44180" s="12"/>
      <c r="J44180" s="29"/>
      <c r="K44180" s="45"/>
      <c r="L44180" s="45"/>
      <c r="M44180" s="45"/>
    </row>
    <row r="44181" spans="8:13" s="28" customFormat="1" x14ac:dyDescent="0.2">
      <c r="H44181" s="12"/>
      <c r="J44181" s="29"/>
      <c r="K44181" s="45"/>
      <c r="L44181" s="45"/>
      <c r="M44181" s="45"/>
    </row>
    <row r="44182" spans="8:13" s="28" customFormat="1" x14ac:dyDescent="0.2">
      <c r="H44182" s="12"/>
      <c r="J44182" s="29"/>
      <c r="K44182" s="45"/>
      <c r="L44182" s="45"/>
      <c r="M44182" s="45"/>
    </row>
    <row r="44183" spans="8:13" s="28" customFormat="1" x14ac:dyDescent="0.2">
      <c r="H44183" s="12"/>
      <c r="J44183" s="29"/>
      <c r="K44183" s="45"/>
      <c r="L44183" s="45"/>
      <c r="M44183" s="45"/>
    </row>
    <row r="44184" spans="8:13" s="28" customFormat="1" x14ac:dyDescent="0.2">
      <c r="H44184" s="12"/>
      <c r="J44184" s="29"/>
      <c r="K44184" s="45"/>
      <c r="L44184" s="45"/>
      <c r="M44184" s="45"/>
    </row>
    <row r="44185" spans="8:13" s="28" customFormat="1" x14ac:dyDescent="0.2">
      <c r="H44185" s="12"/>
      <c r="J44185" s="29"/>
      <c r="K44185" s="45"/>
      <c r="L44185" s="45"/>
      <c r="M44185" s="45"/>
    </row>
    <row r="44186" spans="8:13" s="28" customFormat="1" x14ac:dyDescent="0.2">
      <c r="H44186" s="12"/>
      <c r="J44186" s="29"/>
      <c r="K44186" s="45"/>
      <c r="L44186" s="45"/>
      <c r="M44186" s="45"/>
    </row>
    <row r="44187" spans="8:13" s="28" customFormat="1" x14ac:dyDescent="0.2">
      <c r="H44187" s="12"/>
      <c r="J44187" s="29"/>
      <c r="K44187" s="45"/>
      <c r="L44187" s="45"/>
      <c r="M44187" s="45"/>
    </row>
    <row r="44188" spans="8:13" s="28" customFormat="1" x14ac:dyDescent="0.2">
      <c r="H44188" s="12"/>
      <c r="J44188" s="29"/>
      <c r="K44188" s="45"/>
      <c r="L44188" s="45"/>
      <c r="M44188" s="45"/>
    </row>
    <row r="44189" spans="8:13" s="28" customFormat="1" x14ac:dyDescent="0.2">
      <c r="H44189" s="12"/>
      <c r="J44189" s="29"/>
      <c r="K44189" s="45"/>
      <c r="L44189" s="45"/>
      <c r="M44189" s="45"/>
    </row>
    <row r="44190" spans="8:13" s="28" customFormat="1" x14ac:dyDescent="0.2">
      <c r="H44190" s="12"/>
      <c r="J44190" s="29"/>
      <c r="K44190" s="45"/>
      <c r="L44190" s="45"/>
      <c r="M44190" s="45"/>
    </row>
    <row r="44191" spans="8:13" s="28" customFormat="1" x14ac:dyDescent="0.2">
      <c r="H44191" s="12"/>
      <c r="J44191" s="29"/>
      <c r="K44191" s="45"/>
      <c r="L44191" s="45"/>
      <c r="M44191" s="45"/>
    </row>
    <row r="44192" spans="8:13" s="28" customFormat="1" x14ac:dyDescent="0.2">
      <c r="H44192" s="12"/>
      <c r="J44192" s="29"/>
      <c r="K44192" s="45"/>
      <c r="L44192" s="45"/>
      <c r="M44192" s="45"/>
    </row>
    <row r="44193" spans="8:13" s="28" customFormat="1" x14ac:dyDescent="0.2">
      <c r="H44193" s="12"/>
      <c r="J44193" s="29"/>
      <c r="K44193" s="45"/>
      <c r="L44193" s="45"/>
      <c r="M44193" s="45"/>
    </row>
    <row r="44194" spans="8:13" s="28" customFormat="1" x14ac:dyDescent="0.2">
      <c r="H44194" s="12"/>
      <c r="J44194" s="29"/>
      <c r="K44194" s="45"/>
      <c r="L44194" s="45"/>
      <c r="M44194" s="45"/>
    </row>
    <row r="44195" spans="8:13" s="28" customFormat="1" x14ac:dyDescent="0.2">
      <c r="H44195" s="12"/>
      <c r="J44195" s="29"/>
      <c r="K44195" s="45"/>
      <c r="L44195" s="45"/>
      <c r="M44195" s="45"/>
    </row>
    <row r="44196" spans="8:13" s="28" customFormat="1" x14ac:dyDescent="0.2">
      <c r="H44196" s="12"/>
      <c r="J44196" s="29"/>
      <c r="K44196" s="45"/>
      <c r="L44196" s="45"/>
      <c r="M44196" s="45"/>
    </row>
    <row r="44197" spans="8:13" s="28" customFormat="1" x14ac:dyDescent="0.2">
      <c r="H44197" s="12"/>
      <c r="J44197" s="29"/>
      <c r="K44197" s="45"/>
      <c r="L44197" s="45"/>
      <c r="M44197" s="45"/>
    </row>
    <row r="44198" spans="8:13" s="28" customFormat="1" x14ac:dyDescent="0.2">
      <c r="H44198" s="12"/>
      <c r="J44198" s="29"/>
      <c r="K44198" s="45"/>
      <c r="L44198" s="45"/>
      <c r="M44198" s="45"/>
    </row>
    <row r="44199" spans="8:13" s="28" customFormat="1" x14ac:dyDescent="0.2">
      <c r="H44199" s="12"/>
      <c r="J44199" s="29"/>
      <c r="K44199" s="45"/>
      <c r="L44199" s="45"/>
      <c r="M44199" s="45"/>
    </row>
    <row r="44200" spans="8:13" s="28" customFormat="1" x14ac:dyDescent="0.2">
      <c r="H44200" s="12"/>
      <c r="J44200" s="29"/>
      <c r="K44200" s="45"/>
      <c r="L44200" s="45"/>
      <c r="M44200" s="45"/>
    </row>
    <row r="44201" spans="8:13" s="28" customFormat="1" x14ac:dyDescent="0.2">
      <c r="H44201" s="12"/>
      <c r="J44201" s="29"/>
      <c r="K44201" s="45"/>
      <c r="L44201" s="45"/>
      <c r="M44201" s="45"/>
    </row>
    <row r="44202" spans="8:13" s="28" customFormat="1" x14ac:dyDescent="0.2">
      <c r="H44202" s="12"/>
      <c r="J44202" s="29"/>
      <c r="K44202" s="45"/>
      <c r="L44202" s="45"/>
      <c r="M44202" s="45"/>
    </row>
    <row r="44203" spans="8:13" s="28" customFormat="1" x14ac:dyDescent="0.2">
      <c r="H44203" s="12"/>
      <c r="J44203" s="29"/>
      <c r="K44203" s="45"/>
      <c r="L44203" s="45"/>
      <c r="M44203" s="45"/>
    </row>
    <row r="44204" spans="8:13" s="28" customFormat="1" x14ac:dyDescent="0.2">
      <c r="H44204" s="12"/>
      <c r="J44204" s="29"/>
      <c r="K44204" s="45"/>
      <c r="L44204" s="45"/>
      <c r="M44204" s="45"/>
    </row>
    <row r="44205" spans="8:13" s="28" customFormat="1" x14ac:dyDescent="0.2">
      <c r="H44205" s="12"/>
      <c r="J44205" s="29"/>
      <c r="K44205" s="45"/>
      <c r="L44205" s="45"/>
      <c r="M44205" s="45"/>
    </row>
    <row r="44206" spans="8:13" s="28" customFormat="1" x14ac:dyDescent="0.2">
      <c r="H44206" s="12"/>
      <c r="J44206" s="29"/>
      <c r="K44206" s="45"/>
      <c r="L44206" s="45"/>
      <c r="M44206" s="45"/>
    </row>
    <row r="44207" spans="8:13" s="28" customFormat="1" x14ac:dyDescent="0.2">
      <c r="H44207" s="12"/>
      <c r="J44207" s="29"/>
      <c r="K44207" s="45"/>
      <c r="L44207" s="45"/>
      <c r="M44207" s="45"/>
    </row>
    <row r="44208" spans="8:13" s="28" customFormat="1" x14ac:dyDescent="0.2">
      <c r="H44208" s="12"/>
      <c r="J44208" s="29"/>
      <c r="K44208" s="45"/>
      <c r="L44208" s="45"/>
      <c r="M44208" s="45"/>
    </row>
    <row r="44209" spans="8:13" s="28" customFormat="1" x14ac:dyDescent="0.2">
      <c r="H44209" s="12"/>
      <c r="J44209" s="29"/>
      <c r="K44209" s="45"/>
      <c r="L44209" s="45"/>
      <c r="M44209" s="45"/>
    </row>
    <row r="44210" spans="8:13" s="28" customFormat="1" x14ac:dyDescent="0.2">
      <c r="H44210" s="12"/>
      <c r="J44210" s="29"/>
      <c r="K44210" s="45"/>
      <c r="L44210" s="45"/>
      <c r="M44210" s="45"/>
    </row>
    <row r="44211" spans="8:13" s="28" customFormat="1" x14ac:dyDescent="0.2">
      <c r="H44211" s="12"/>
      <c r="J44211" s="29"/>
      <c r="K44211" s="45"/>
      <c r="L44211" s="45"/>
      <c r="M44211" s="45"/>
    </row>
    <row r="44212" spans="8:13" s="28" customFormat="1" x14ac:dyDescent="0.2">
      <c r="H44212" s="12"/>
      <c r="J44212" s="29"/>
      <c r="K44212" s="45"/>
      <c r="L44212" s="45"/>
      <c r="M44212" s="45"/>
    </row>
    <row r="44213" spans="8:13" s="28" customFormat="1" x14ac:dyDescent="0.2">
      <c r="H44213" s="12"/>
      <c r="J44213" s="29"/>
      <c r="K44213" s="45"/>
      <c r="L44213" s="45"/>
      <c r="M44213" s="45"/>
    </row>
    <row r="44214" spans="8:13" s="28" customFormat="1" x14ac:dyDescent="0.2">
      <c r="H44214" s="12"/>
      <c r="J44214" s="29"/>
      <c r="K44214" s="45"/>
      <c r="L44214" s="45"/>
      <c r="M44214" s="45"/>
    </row>
    <row r="44215" spans="8:13" s="28" customFormat="1" x14ac:dyDescent="0.2">
      <c r="H44215" s="12"/>
      <c r="J44215" s="29"/>
      <c r="K44215" s="45"/>
      <c r="L44215" s="45"/>
      <c r="M44215" s="45"/>
    </row>
    <row r="44216" spans="8:13" s="28" customFormat="1" x14ac:dyDescent="0.2">
      <c r="H44216" s="12"/>
      <c r="J44216" s="29"/>
      <c r="K44216" s="45"/>
      <c r="L44216" s="45"/>
      <c r="M44216" s="45"/>
    </row>
    <row r="44217" spans="8:13" s="28" customFormat="1" x14ac:dyDescent="0.2">
      <c r="H44217" s="12"/>
      <c r="J44217" s="29"/>
      <c r="K44217" s="45"/>
      <c r="L44217" s="45"/>
      <c r="M44217" s="45"/>
    </row>
    <row r="44218" spans="8:13" s="28" customFormat="1" x14ac:dyDescent="0.2">
      <c r="H44218" s="12"/>
      <c r="J44218" s="29"/>
      <c r="K44218" s="45"/>
      <c r="L44218" s="45"/>
      <c r="M44218" s="45"/>
    </row>
    <row r="44219" spans="8:13" s="28" customFormat="1" x14ac:dyDescent="0.2">
      <c r="H44219" s="12"/>
      <c r="J44219" s="29"/>
      <c r="K44219" s="45"/>
      <c r="L44219" s="45"/>
      <c r="M44219" s="45"/>
    </row>
    <row r="44220" spans="8:13" s="28" customFormat="1" x14ac:dyDescent="0.2">
      <c r="H44220" s="12"/>
      <c r="J44220" s="29"/>
      <c r="K44220" s="45"/>
      <c r="L44220" s="45"/>
      <c r="M44220" s="45"/>
    </row>
    <row r="44221" spans="8:13" s="28" customFormat="1" x14ac:dyDescent="0.2">
      <c r="H44221" s="12"/>
      <c r="J44221" s="29"/>
      <c r="K44221" s="45"/>
      <c r="L44221" s="45"/>
      <c r="M44221" s="45"/>
    </row>
    <row r="44222" spans="8:13" s="28" customFormat="1" x14ac:dyDescent="0.2">
      <c r="H44222" s="12"/>
      <c r="J44222" s="29"/>
      <c r="K44222" s="45"/>
      <c r="L44222" s="45"/>
      <c r="M44222" s="45"/>
    </row>
    <row r="44223" spans="8:13" s="28" customFormat="1" x14ac:dyDescent="0.2">
      <c r="H44223" s="12"/>
      <c r="J44223" s="29"/>
      <c r="K44223" s="45"/>
      <c r="L44223" s="45"/>
      <c r="M44223" s="45"/>
    </row>
    <row r="44224" spans="8:13" s="28" customFormat="1" x14ac:dyDescent="0.2">
      <c r="H44224" s="12"/>
      <c r="J44224" s="29"/>
      <c r="K44224" s="45"/>
      <c r="L44224" s="45"/>
      <c r="M44224" s="45"/>
    </row>
    <row r="44225" spans="8:13" s="28" customFormat="1" x14ac:dyDescent="0.2">
      <c r="H44225" s="12"/>
      <c r="J44225" s="29"/>
      <c r="K44225" s="45"/>
      <c r="L44225" s="45"/>
      <c r="M44225" s="45"/>
    </row>
    <row r="44226" spans="8:13" s="28" customFormat="1" x14ac:dyDescent="0.2">
      <c r="H44226" s="12"/>
      <c r="J44226" s="29"/>
      <c r="K44226" s="45"/>
      <c r="L44226" s="45"/>
      <c r="M44226" s="45"/>
    </row>
    <row r="44227" spans="8:13" s="28" customFormat="1" x14ac:dyDescent="0.2">
      <c r="H44227" s="12"/>
      <c r="J44227" s="29"/>
      <c r="K44227" s="45"/>
      <c r="L44227" s="45"/>
      <c r="M44227" s="45"/>
    </row>
    <row r="44228" spans="8:13" s="28" customFormat="1" x14ac:dyDescent="0.2">
      <c r="H44228" s="12"/>
      <c r="J44228" s="29"/>
      <c r="K44228" s="45"/>
      <c r="L44228" s="45"/>
      <c r="M44228" s="45"/>
    </row>
    <row r="44229" spans="8:13" s="28" customFormat="1" x14ac:dyDescent="0.2">
      <c r="H44229" s="12"/>
      <c r="J44229" s="29"/>
      <c r="K44229" s="45"/>
      <c r="L44229" s="45"/>
      <c r="M44229" s="45"/>
    </row>
    <row r="44230" spans="8:13" s="28" customFormat="1" x14ac:dyDescent="0.2">
      <c r="H44230" s="12"/>
      <c r="J44230" s="29"/>
      <c r="K44230" s="45"/>
      <c r="L44230" s="45"/>
      <c r="M44230" s="45"/>
    </row>
    <row r="44231" spans="8:13" s="28" customFormat="1" x14ac:dyDescent="0.2">
      <c r="H44231" s="12"/>
      <c r="J44231" s="29"/>
      <c r="K44231" s="45"/>
      <c r="L44231" s="45"/>
      <c r="M44231" s="45"/>
    </row>
    <row r="44232" spans="8:13" s="28" customFormat="1" x14ac:dyDescent="0.2">
      <c r="H44232" s="12"/>
      <c r="J44232" s="29"/>
      <c r="K44232" s="45"/>
      <c r="L44232" s="45"/>
      <c r="M44232" s="45"/>
    </row>
    <row r="44233" spans="8:13" s="28" customFormat="1" x14ac:dyDescent="0.2">
      <c r="H44233" s="12"/>
      <c r="J44233" s="29"/>
      <c r="K44233" s="45"/>
      <c r="L44233" s="45"/>
      <c r="M44233" s="45"/>
    </row>
    <row r="44234" spans="8:13" s="28" customFormat="1" x14ac:dyDescent="0.2">
      <c r="H44234" s="12"/>
      <c r="J44234" s="29"/>
      <c r="K44234" s="45"/>
      <c r="L44234" s="45"/>
      <c r="M44234" s="45"/>
    </row>
    <row r="44235" spans="8:13" s="28" customFormat="1" x14ac:dyDescent="0.2">
      <c r="H44235" s="12"/>
      <c r="J44235" s="29"/>
      <c r="K44235" s="45"/>
      <c r="L44235" s="45"/>
      <c r="M44235" s="45"/>
    </row>
    <row r="44236" spans="8:13" s="28" customFormat="1" x14ac:dyDescent="0.2">
      <c r="H44236" s="12"/>
      <c r="J44236" s="29"/>
      <c r="K44236" s="45"/>
      <c r="L44236" s="45"/>
      <c r="M44236" s="45"/>
    </row>
    <row r="44237" spans="8:13" s="28" customFormat="1" x14ac:dyDescent="0.2">
      <c r="H44237" s="12"/>
      <c r="J44237" s="29"/>
      <c r="K44237" s="45"/>
      <c r="L44237" s="45"/>
      <c r="M44237" s="45"/>
    </row>
    <row r="44238" spans="8:13" s="28" customFormat="1" x14ac:dyDescent="0.2">
      <c r="H44238" s="12"/>
      <c r="J44238" s="29"/>
      <c r="K44238" s="45"/>
      <c r="L44238" s="45"/>
      <c r="M44238" s="45"/>
    </row>
    <row r="44239" spans="8:13" s="28" customFormat="1" x14ac:dyDescent="0.2">
      <c r="H44239" s="12"/>
      <c r="J44239" s="29"/>
      <c r="K44239" s="45"/>
      <c r="L44239" s="45"/>
      <c r="M44239" s="45"/>
    </row>
    <row r="44240" spans="8:13" s="28" customFormat="1" x14ac:dyDescent="0.2">
      <c r="H44240" s="12"/>
      <c r="J44240" s="29"/>
      <c r="K44240" s="45"/>
      <c r="L44240" s="45"/>
      <c r="M44240" s="45"/>
    </row>
    <row r="44241" spans="8:13" s="28" customFormat="1" x14ac:dyDescent="0.2">
      <c r="H44241" s="12"/>
      <c r="J44241" s="29"/>
      <c r="K44241" s="45"/>
      <c r="L44241" s="45"/>
      <c r="M44241" s="45"/>
    </row>
    <row r="44242" spans="8:13" s="28" customFormat="1" x14ac:dyDescent="0.2">
      <c r="H44242" s="12"/>
      <c r="J44242" s="29"/>
      <c r="K44242" s="45"/>
      <c r="L44242" s="45"/>
      <c r="M44242" s="45"/>
    </row>
    <row r="44243" spans="8:13" s="28" customFormat="1" x14ac:dyDescent="0.2">
      <c r="H44243" s="12"/>
      <c r="J44243" s="29"/>
      <c r="K44243" s="45"/>
      <c r="L44243" s="45"/>
      <c r="M44243" s="45"/>
    </row>
    <row r="44244" spans="8:13" s="28" customFormat="1" x14ac:dyDescent="0.2">
      <c r="H44244" s="12"/>
      <c r="J44244" s="29"/>
      <c r="K44244" s="45"/>
      <c r="L44244" s="45"/>
      <c r="M44244" s="45"/>
    </row>
    <row r="44245" spans="8:13" s="28" customFormat="1" x14ac:dyDescent="0.2">
      <c r="H44245" s="12"/>
      <c r="J44245" s="29"/>
      <c r="K44245" s="45"/>
      <c r="L44245" s="45"/>
      <c r="M44245" s="45"/>
    </row>
    <row r="44246" spans="8:13" s="28" customFormat="1" x14ac:dyDescent="0.2">
      <c r="H44246" s="12"/>
      <c r="J44246" s="29"/>
      <c r="K44246" s="45"/>
      <c r="L44246" s="45"/>
      <c r="M44246" s="45"/>
    </row>
    <row r="44247" spans="8:13" s="28" customFormat="1" x14ac:dyDescent="0.2">
      <c r="H44247" s="12"/>
      <c r="J44247" s="29"/>
      <c r="K44247" s="45"/>
      <c r="L44247" s="45"/>
      <c r="M44247" s="45"/>
    </row>
    <row r="44248" spans="8:13" s="28" customFormat="1" x14ac:dyDescent="0.2">
      <c r="H44248" s="12"/>
      <c r="J44248" s="29"/>
      <c r="K44248" s="45"/>
      <c r="L44248" s="45"/>
      <c r="M44248" s="45"/>
    </row>
    <row r="44249" spans="8:13" s="28" customFormat="1" x14ac:dyDescent="0.2">
      <c r="H44249" s="12"/>
      <c r="J44249" s="29"/>
      <c r="K44249" s="45"/>
      <c r="L44249" s="45"/>
      <c r="M44249" s="45"/>
    </row>
    <row r="44250" spans="8:13" s="28" customFormat="1" x14ac:dyDescent="0.2">
      <c r="H44250" s="12"/>
      <c r="J44250" s="29"/>
      <c r="K44250" s="45"/>
      <c r="L44250" s="45"/>
      <c r="M44250" s="45"/>
    </row>
    <row r="44251" spans="8:13" s="28" customFormat="1" x14ac:dyDescent="0.2">
      <c r="H44251" s="12"/>
      <c r="J44251" s="29"/>
      <c r="K44251" s="45"/>
      <c r="L44251" s="45"/>
      <c r="M44251" s="45"/>
    </row>
    <row r="44252" spans="8:13" s="28" customFormat="1" x14ac:dyDescent="0.2">
      <c r="H44252" s="12"/>
      <c r="J44252" s="29"/>
      <c r="K44252" s="45"/>
      <c r="L44252" s="45"/>
      <c r="M44252" s="45"/>
    </row>
    <row r="44253" spans="8:13" s="28" customFormat="1" x14ac:dyDescent="0.2">
      <c r="H44253" s="12"/>
      <c r="J44253" s="29"/>
      <c r="K44253" s="45"/>
      <c r="L44253" s="45"/>
      <c r="M44253" s="45"/>
    </row>
    <row r="44254" spans="8:13" s="28" customFormat="1" x14ac:dyDescent="0.2">
      <c r="H44254" s="12"/>
      <c r="J44254" s="29"/>
      <c r="K44254" s="45"/>
      <c r="L44254" s="45"/>
      <c r="M44254" s="45"/>
    </row>
    <row r="44255" spans="8:13" s="28" customFormat="1" x14ac:dyDescent="0.2">
      <c r="H44255" s="12"/>
      <c r="J44255" s="29"/>
      <c r="K44255" s="45"/>
      <c r="L44255" s="45"/>
      <c r="M44255" s="45"/>
    </row>
    <row r="44256" spans="8:13" s="28" customFormat="1" x14ac:dyDescent="0.2">
      <c r="H44256" s="12"/>
      <c r="J44256" s="29"/>
      <c r="K44256" s="45"/>
      <c r="L44256" s="45"/>
      <c r="M44256" s="45"/>
    </row>
    <row r="44257" spans="8:13" s="28" customFormat="1" x14ac:dyDescent="0.2">
      <c r="H44257" s="12"/>
      <c r="J44257" s="29"/>
      <c r="K44257" s="45"/>
      <c r="L44257" s="45"/>
      <c r="M44257" s="45"/>
    </row>
    <row r="44258" spans="8:13" s="28" customFormat="1" x14ac:dyDescent="0.2">
      <c r="H44258" s="12"/>
      <c r="J44258" s="29"/>
      <c r="K44258" s="45"/>
      <c r="L44258" s="45"/>
      <c r="M44258" s="45"/>
    </row>
    <row r="44259" spans="8:13" s="28" customFormat="1" x14ac:dyDescent="0.2">
      <c r="H44259" s="12"/>
      <c r="J44259" s="29"/>
      <c r="K44259" s="45"/>
      <c r="L44259" s="45"/>
      <c r="M44259" s="45"/>
    </row>
    <row r="44260" spans="8:13" s="28" customFormat="1" x14ac:dyDescent="0.2">
      <c r="H44260" s="12"/>
      <c r="J44260" s="29"/>
      <c r="K44260" s="45"/>
      <c r="L44260" s="45"/>
      <c r="M44260" s="45"/>
    </row>
    <row r="44261" spans="8:13" s="28" customFormat="1" x14ac:dyDescent="0.2">
      <c r="H44261" s="12"/>
      <c r="J44261" s="29"/>
      <c r="K44261" s="45"/>
      <c r="L44261" s="45"/>
      <c r="M44261" s="45"/>
    </row>
    <row r="44262" spans="8:13" s="28" customFormat="1" x14ac:dyDescent="0.2">
      <c r="H44262" s="12"/>
      <c r="J44262" s="29"/>
      <c r="K44262" s="45"/>
      <c r="L44262" s="45"/>
      <c r="M44262" s="45"/>
    </row>
    <row r="44263" spans="8:13" s="28" customFormat="1" x14ac:dyDescent="0.2">
      <c r="H44263" s="12"/>
      <c r="J44263" s="29"/>
      <c r="K44263" s="45"/>
      <c r="L44263" s="45"/>
      <c r="M44263" s="45"/>
    </row>
    <row r="44264" spans="8:13" s="28" customFormat="1" x14ac:dyDescent="0.2">
      <c r="H44264" s="12"/>
      <c r="J44264" s="29"/>
      <c r="K44264" s="45"/>
      <c r="L44264" s="45"/>
      <c r="M44264" s="45"/>
    </row>
    <row r="44265" spans="8:13" s="28" customFormat="1" x14ac:dyDescent="0.2">
      <c r="H44265" s="12"/>
      <c r="J44265" s="29"/>
      <c r="K44265" s="45"/>
      <c r="L44265" s="45"/>
      <c r="M44265" s="45"/>
    </row>
    <row r="44266" spans="8:13" s="28" customFormat="1" x14ac:dyDescent="0.2">
      <c r="H44266" s="12"/>
      <c r="J44266" s="29"/>
      <c r="K44266" s="45"/>
      <c r="L44266" s="45"/>
      <c r="M44266" s="45"/>
    </row>
    <row r="44267" spans="8:13" s="28" customFormat="1" x14ac:dyDescent="0.2">
      <c r="H44267" s="12"/>
      <c r="J44267" s="29"/>
      <c r="K44267" s="45"/>
      <c r="L44267" s="45"/>
      <c r="M44267" s="45"/>
    </row>
    <row r="44268" spans="8:13" s="28" customFormat="1" x14ac:dyDescent="0.2">
      <c r="H44268" s="12"/>
      <c r="J44268" s="29"/>
      <c r="K44268" s="45"/>
      <c r="L44268" s="45"/>
      <c r="M44268" s="45"/>
    </row>
    <row r="44269" spans="8:13" s="28" customFormat="1" x14ac:dyDescent="0.2">
      <c r="H44269" s="12"/>
      <c r="J44269" s="29"/>
      <c r="K44269" s="45"/>
      <c r="L44269" s="45"/>
      <c r="M44269" s="45"/>
    </row>
    <row r="44270" spans="8:13" s="28" customFormat="1" x14ac:dyDescent="0.2">
      <c r="H44270" s="12"/>
      <c r="J44270" s="29"/>
      <c r="K44270" s="45"/>
      <c r="L44270" s="45"/>
      <c r="M44270" s="45"/>
    </row>
    <row r="44271" spans="8:13" s="28" customFormat="1" x14ac:dyDescent="0.2">
      <c r="H44271" s="12"/>
      <c r="J44271" s="29"/>
      <c r="K44271" s="45"/>
      <c r="L44271" s="45"/>
      <c r="M44271" s="45"/>
    </row>
    <row r="44272" spans="8:13" s="28" customFormat="1" x14ac:dyDescent="0.2">
      <c r="H44272" s="12"/>
      <c r="J44272" s="29"/>
      <c r="K44272" s="45"/>
      <c r="L44272" s="45"/>
      <c r="M44272" s="45"/>
    </row>
    <row r="44273" spans="8:13" s="28" customFormat="1" x14ac:dyDescent="0.2">
      <c r="H44273" s="12"/>
      <c r="J44273" s="29"/>
      <c r="K44273" s="45"/>
      <c r="L44273" s="45"/>
      <c r="M44273" s="45"/>
    </row>
    <row r="44274" spans="8:13" s="28" customFormat="1" x14ac:dyDescent="0.2">
      <c r="H44274" s="12"/>
      <c r="J44274" s="29"/>
      <c r="K44274" s="45"/>
      <c r="L44274" s="45"/>
      <c r="M44274" s="45"/>
    </row>
    <row r="44275" spans="8:13" s="28" customFormat="1" x14ac:dyDescent="0.2">
      <c r="H44275" s="12"/>
      <c r="J44275" s="29"/>
      <c r="K44275" s="45"/>
      <c r="L44275" s="45"/>
      <c r="M44275" s="45"/>
    </row>
    <row r="44276" spans="8:13" s="28" customFormat="1" x14ac:dyDescent="0.2">
      <c r="H44276" s="12"/>
      <c r="J44276" s="29"/>
      <c r="K44276" s="45"/>
      <c r="L44276" s="45"/>
      <c r="M44276" s="45"/>
    </row>
    <row r="44277" spans="8:13" s="28" customFormat="1" x14ac:dyDescent="0.2">
      <c r="H44277" s="12"/>
      <c r="J44277" s="29"/>
      <c r="K44277" s="45"/>
      <c r="L44277" s="45"/>
      <c r="M44277" s="45"/>
    </row>
    <row r="44278" spans="8:13" s="28" customFormat="1" x14ac:dyDescent="0.2">
      <c r="H44278" s="12"/>
      <c r="J44278" s="29"/>
      <c r="K44278" s="45"/>
      <c r="L44278" s="45"/>
      <c r="M44278" s="45"/>
    </row>
    <row r="44279" spans="8:13" s="28" customFormat="1" x14ac:dyDescent="0.2">
      <c r="H44279" s="12"/>
      <c r="J44279" s="29"/>
      <c r="K44279" s="45"/>
      <c r="L44279" s="45"/>
      <c r="M44279" s="45"/>
    </row>
    <row r="44280" spans="8:13" s="28" customFormat="1" x14ac:dyDescent="0.2">
      <c r="H44280" s="12"/>
      <c r="J44280" s="29"/>
      <c r="K44280" s="45"/>
      <c r="L44280" s="45"/>
      <c r="M44280" s="45"/>
    </row>
    <row r="44281" spans="8:13" s="28" customFormat="1" x14ac:dyDescent="0.2">
      <c r="H44281" s="12"/>
      <c r="J44281" s="29"/>
      <c r="K44281" s="45"/>
      <c r="L44281" s="45"/>
      <c r="M44281" s="45"/>
    </row>
    <row r="44282" spans="8:13" s="28" customFormat="1" x14ac:dyDescent="0.2">
      <c r="H44282" s="12"/>
      <c r="J44282" s="29"/>
      <c r="K44282" s="45"/>
      <c r="L44282" s="45"/>
      <c r="M44282" s="45"/>
    </row>
    <row r="44283" spans="8:13" s="28" customFormat="1" x14ac:dyDescent="0.2">
      <c r="H44283" s="12"/>
      <c r="J44283" s="29"/>
      <c r="K44283" s="45"/>
      <c r="L44283" s="45"/>
      <c r="M44283" s="45"/>
    </row>
    <row r="44284" spans="8:13" s="28" customFormat="1" x14ac:dyDescent="0.2">
      <c r="H44284" s="12"/>
      <c r="J44284" s="29"/>
      <c r="K44284" s="45"/>
      <c r="L44284" s="45"/>
      <c r="M44284" s="45"/>
    </row>
    <row r="44285" spans="8:13" s="28" customFormat="1" x14ac:dyDescent="0.2">
      <c r="H44285" s="12"/>
      <c r="J44285" s="29"/>
      <c r="K44285" s="45"/>
      <c r="L44285" s="45"/>
      <c r="M44285" s="45"/>
    </row>
    <row r="44286" spans="8:13" s="28" customFormat="1" x14ac:dyDescent="0.2">
      <c r="H44286" s="12"/>
      <c r="J44286" s="29"/>
      <c r="K44286" s="45"/>
      <c r="L44286" s="45"/>
      <c r="M44286" s="45"/>
    </row>
    <row r="44287" spans="8:13" s="28" customFormat="1" x14ac:dyDescent="0.2">
      <c r="H44287" s="12"/>
      <c r="J44287" s="29"/>
      <c r="K44287" s="45"/>
      <c r="L44287" s="45"/>
      <c r="M44287" s="45"/>
    </row>
    <row r="44288" spans="8:13" s="28" customFormat="1" x14ac:dyDescent="0.2">
      <c r="H44288" s="12"/>
      <c r="J44288" s="29"/>
      <c r="K44288" s="45"/>
      <c r="L44288" s="45"/>
      <c r="M44288" s="45"/>
    </row>
    <row r="44289" spans="8:13" s="28" customFormat="1" x14ac:dyDescent="0.2">
      <c r="H44289" s="12"/>
      <c r="J44289" s="29"/>
      <c r="K44289" s="45"/>
      <c r="L44289" s="45"/>
      <c r="M44289" s="45"/>
    </row>
    <row r="44290" spans="8:13" s="28" customFormat="1" x14ac:dyDescent="0.2">
      <c r="H44290" s="12"/>
      <c r="J44290" s="29"/>
      <c r="K44290" s="45"/>
      <c r="L44290" s="45"/>
      <c r="M44290" s="45"/>
    </row>
    <row r="44291" spans="8:13" s="28" customFormat="1" x14ac:dyDescent="0.2">
      <c r="H44291" s="12"/>
      <c r="J44291" s="29"/>
      <c r="K44291" s="45"/>
      <c r="L44291" s="45"/>
      <c r="M44291" s="45"/>
    </row>
    <row r="44292" spans="8:13" s="28" customFormat="1" x14ac:dyDescent="0.2">
      <c r="H44292" s="12"/>
      <c r="J44292" s="29"/>
      <c r="K44292" s="45"/>
      <c r="L44292" s="45"/>
      <c r="M44292" s="45"/>
    </row>
    <row r="44293" spans="8:13" s="28" customFormat="1" x14ac:dyDescent="0.2">
      <c r="H44293" s="12"/>
      <c r="J44293" s="29"/>
      <c r="K44293" s="45"/>
      <c r="L44293" s="45"/>
      <c r="M44293" s="45"/>
    </row>
    <row r="44294" spans="8:13" s="28" customFormat="1" x14ac:dyDescent="0.2">
      <c r="H44294" s="12"/>
      <c r="J44294" s="29"/>
      <c r="K44294" s="45"/>
      <c r="L44294" s="45"/>
      <c r="M44294" s="45"/>
    </row>
    <row r="44295" spans="8:13" s="28" customFormat="1" x14ac:dyDescent="0.2">
      <c r="H44295" s="12"/>
      <c r="J44295" s="29"/>
      <c r="K44295" s="45"/>
      <c r="L44295" s="45"/>
      <c r="M44295" s="45"/>
    </row>
    <row r="44296" spans="8:13" s="28" customFormat="1" x14ac:dyDescent="0.2">
      <c r="H44296" s="12"/>
      <c r="J44296" s="29"/>
      <c r="K44296" s="45"/>
      <c r="L44296" s="45"/>
      <c r="M44296" s="45"/>
    </row>
    <row r="44297" spans="8:13" s="28" customFormat="1" x14ac:dyDescent="0.2">
      <c r="H44297" s="12"/>
      <c r="J44297" s="29"/>
      <c r="K44297" s="45"/>
      <c r="L44297" s="45"/>
      <c r="M44297" s="45"/>
    </row>
    <row r="44298" spans="8:13" s="28" customFormat="1" x14ac:dyDescent="0.2">
      <c r="H44298" s="12"/>
      <c r="J44298" s="29"/>
      <c r="K44298" s="45"/>
      <c r="L44298" s="45"/>
      <c r="M44298" s="45"/>
    </row>
    <row r="44299" spans="8:13" s="28" customFormat="1" x14ac:dyDescent="0.2">
      <c r="H44299" s="12"/>
      <c r="J44299" s="29"/>
      <c r="K44299" s="45"/>
      <c r="L44299" s="45"/>
      <c r="M44299" s="45"/>
    </row>
    <row r="44300" spans="8:13" s="28" customFormat="1" x14ac:dyDescent="0.2">
      <c r="H44300" s="12"/>
      <c r="J44300" s="29"/>
      <c r="K44300" s="45"/>
      <c r="L44300" s="45"/>
      <c r="M44300" s="45"/>
    </row>
    <row r="44301" spans="8:13" s="28" customFormat="1" x14ac:dyDescent="0.2">
      <c r="H44301" s="12"/>
      <c r="J44301" s="29"/>
      <c r="K44301" s="45"/>
      <c r="L44301" s="45"/>
      <c r="M44301" s="45"/>
    </row>
    <row r="44302" spans="8:13" s="28" customFormat="1" x14ac:dyDescent="0.2">
      <c r="H44302" s="12"/>
      <c r="J44302" s="29"/>
      <c r="K44302" s="45"/>
      <c r="L44302" s="45"/>
      <c r="M44302" s="45"/>
    </row>
    <row r="44303" spans="8:13" s="28" customFormat="1" x14ac:dyDescent="0.2">
      <c r="H44303" s="12"/>
      <c r="J44303" s="29"/>
      <c r="K44303" s="45"/>
      <c r="L44303" s="45"/>
      <c r="M44303" s="45"/>
    </row>
    <row r="44304" spans="8:13" s="28" customFormat="1" x14ac:dyDescent="0.2">
      <c r="H44304" s="12"/>
      <c r="J44304" s="29"/>
      <c r="K44304" s="45"/>
      <c r="L44304" s="45"/>
      <c r="M44304" s="45"/>
    </row>
    <row r="44305" spans="8:13" s="28" customFormat="1" x14ac:dyDescent="0.2">
      <c r="H44305" s="12"/>
      <c r="J44305" s="29"/>
      <c r="K44305" s="45"/>
      <c r="L44305" s="45"/>
      <c r="M44305" s="45"/>
    </row>
    <row r="44306" spans="8:13" s="28" customFormat="1" x14ac:dyDescent="0.2">
      <c r="H44306" s="12"/>
      <c r="J44306" s="29"/>
      <c r="K44306" s="45"/>
      <c r="L44306" s="45"/>
      <c r="M44306" s="45"/>
    </row>
    <row r="44307" spans="8:13" s="28" customFormat="1" x14ac:dyDescent="0.2">
      <c r="H44307" s="12"/>
      <c r="J44307" s="29"/>
      <c r="K44307" s="45"/>
      <c r="L44307" s="45"/>
      <c r="M44307" s="45"/>
    </row>
    <row r="44308" spans="8:13" s="28" customFormat="1" x14ac:dyDescent="0.2">
      <c r="H44308" s="12"/>
      <c r="J44308" s="29"/>
      <c r="K44308" s="45"/>
      <c r="L44308" s="45"/>
      <c r="M44308" s="45"/>
    </row>
    <row r="44309" spans="8:13" s="28" customFormat="1" x14ac:dyDescent="0.2">
      <c r="H44309" s="12"/>
      <c r="J44309" s="29"/>
      <c r="K44309" s="45"/>
      <c r="L44309" s="45"/>
      <c r="M44309" s="45"/>
    </row>
    <row r="44310" spans="8:13" s="28" customFormat="1" x14ac:dyDescent="0.2">
      <c r="H44310" s="12"/>
      <c r="J44310" s="29"/>
      <c r="K44310" s="45"/>
      <c r="L44310" s="45"/>
      <c r="M44310" s="45"/>
    </row>
    <row r="44311" spans="8:13" s="28" customFormat="1" x14ac:dyDescent="0.2">
      <c r="H44311" s="12"/>
      <c r="J44311" s="29"/>
      <c r="K44311" s="45"/>
      <c r="L44311" s="45"/>
      <c r="M44311" s="45"/>
    </row>
    <row r="44312" spans="8:13" s="28" customFormat="1" x14ac:dyDescent="0.2">
      <c r="H44312" s="12"/>
      <c r="J44312" s="29"/>
      <c r="K44312" s="45"/>
      <c r="L44312" s="45"/>
      <c r="M44312" s="45"/>
    </row>
    <row r="44313" spans="8:13" s="28" customFormat="1" x14ac:dyDescent="0.2">
      <c r="H44313" s="12"/>
      <c r="J44313" s="29"/>
      <c r="K44313" s="45"/>
      <c r="L44313" s="45"/>
      <c r="M44313" s="45"/>
    </row>
    <row r="44314" spans="8:13" s="28" customFormat="1" x14ac:dyDescent="0.2">
      <c r="H44314" s="12"/>
      <c r="J44314" s="29"/>
      <c r="K44314" s="45"/>
      <c r="L44314" s="45"/>
      <c r="M44314" s="45"/>
    </row>
    <row r="44315" spans="8:13" s="28" customFormat="1" x14ac:dyDescent="0.2">
      <c r="H44315" s="12"/>
      <c r="J44315" s="29"/>
      <c r="K44315" s="45"/>
      <c r="L44315" s="45"/>
      <c r="M44315" s="45"/>
    </row>
    <row r="44316" spans="8:13" s="28" customFormat="1" x14ac:dyDescent="0.2">
      <c r="H44316" s="12"/>
      <c r="J44316" s="29"/>
      <c r="K44316" s="45"/>
      <c r="L44316" s="45"/>
      <c r="M44316" s="45"/>
    </row>
    <row r="44317" spans="8:13" s="28" customFormat="1" x14ac:dyDescent="0.2">
      <c r="H44317" s="12"/>
      <c r="J44317" s="29"/>
      <c r="K44317" s="45"/>
      <c r="L44317" s="45"/>
      <c r="M44317" s="45"/>
    </row>
    <row r="44318" spans="8:13" s="28" customFormat="1" x14ac:dyDescent="0.2">
      <c r="H44318" s="12"/>
      <c r="J44318" s="29"/>
      <c r="K44318" s="45"/>
      <c r="L44318" s="45"/>
      <c r="M44318" s="45"/>
    </row>
    <row r="44319" spans="8:13" s="28" customFormat="1" x14ac:dyDescent="0.2">
      <c r="H44319" s="12"/>
      <c r="J44319" s="29"/>
      <c r="K44319" s="45"/>
      <c r="L44319" s="45"/>
      <c r="M44319" s="45"/>
    </row>
    <row r="44320" spans="8:13" s="28" customFormat="1" x14ac:dyDescent="0.2">
      <c r="H44320" s="12"/>
      <c r="J44320" s="29"/>
      <c r="K44320" s="45"/>
      <c r="L44320" s="45"/>
      <c r="M44320" s="45"/>
    </row>
    <row r="44321" spans="8:13" s="28" customFormat="1" x14ac:dyDescent="0.2">
      <c r="H44321" s="12"/>
      <c r="J44321" s="29"/>
      <c r="K44321" s="45"/>
      <c r="L44321" s="45"/>
      <c r="M44321" s="45"/>
    </row>
    <row r="44322" spans="8:13" s="28" customFormat="1" x14ac:dyDescent="0.2">
      <c r="H44322" s="12"/>
      <c r="J44322" s="29"/>
      <c r="K44322" s="45"/>
      <c r="L44322" s="45"/>
      <c r="M44322" s="45"/>
    </row>
    <row r="44323" spans="8:13" s="28" customFormat="1" x14ac:dyDescent="0.2">
      <c r="H44323" s="12"/>
      <c r="J44323" s="29"/>
      <c r="K44323" s="45"/>
      <c r="L44323" s="45"/>
      <c r="M44323" s="45"/>
    </row>
    <row r="44324" spans="8:13" s="28" customFormat="1" x14ac:dyDescent="0.2">
      <c r="H44324" s="12"/>
      <c r="J44324" s="29"/>
      <c r="K44324" s="45"/>
      <c r="L44324" s="45"/>
      <c r="M44324" s="45"/>
    </row>
    <row r="44325" spans="8:13" s="28" customFormat="1" x14ac:dyDescent="0.2">
      <c r="H44325" s="12"/>
      <c r="J44325" s="29"/>
      <c r="K44325" s="45"/>
      <c r="L44325" s="45"/>
      <c r="M44325" s="45"/>
    </row>
    <row r="44326" spans="8:13" s="28" customFormat="1" x14ac:dyDescent="0.2">
      <c r="H44326" s="12"/>
      <c r="J44326" s="29"/>
      <c r="K44326" s="45"/>
      <c r="L44326" s="45"/>
      <c r="M44326" s="45"/>
    </row>
    <row r="44327" spans="8:13" s="28" customFormat="1" x14ac:dyDescent="0.2">
      <c r="H44327" s="12"/>
      <c r="J44327" s="29"/>
      <c r="K44327" s="45"/>
      <c r="L44327" s="45"/>
      <c r="M44327" s="45"/>
    </row>
    <row r="44328" spans="8:13" s="28" customFormat="1" x14ac:dyDescent="0.2">
      <c r="H44328" s="12"/>
      <c r="J44328" s="29"/>
      <c r="K44328" s="45"/>
      <c r="L44328" s="45"/>
      <c r="M44328" s="45"/>
    </row>
    <row r="44329" spans="8:13" s="28" customFormat="1" x14ac:dyDescent="0.2">
      <c r="H44329" s="12"/>
      <c r="J44329" s="29"/>
      <c r="K44329" s="45"/>
      <c r="L44329" s="45"/>
      <c r="M44329" s="45"/>
    </row>
    <row r="44330" spans="8:13" s="28" customFormat="1" x14ac:dyDescent="0.2">
      <c r="H44330" s="12"/>
      <c r="J44330" s="29"/>
      <c r="K44330" s="45"/>
      <c r="L44330" s="45"/>
      <c r="M44330" s="45"/>
    </row>
    <row r="44331" spans="8:13" s="28" customFormat="1" x14ac:dyDescent="0.2">
      <c r="H44331" s="12"/>
      <c r="J44331" s="29"/>
      <c r="K44331" s="45"/>
      <c r="L44331" s="45"/>
      <c r="M44331" s="45"/>
    </row>
    <row r="44332" spans="8:13" s="28" customFormat="1" x14ac:dyDescent="0.2">
      <c r="H44332" s="12"/>
      <c r="J44332" s="29"/>
      <c r="K44332" s="45"/>
      <c r="L44332" s="45"/>
      <c r="M44332" s="45"/>
    </row>
    <row r="44333" spans="8:13" s="28" customFormat="1" x14ac:dyDescent="0.2">
      <c r="H44333" s="12"/>
      <c r="J44333" s="29"/>
      <c r="K44333" s="45"/>
      <c r="L44333" s="45"/>
      <c r="M44333" s="45"/>
    </row>
    <row r="44334" spans="8:13" s="28" customFormat="1" x14ac:dyDescent="0.2">
      <c r="H44334" s="12"/>
      <c r="J44334" s="29"/>
      <c r="K44334" s="45"/>
      <c r="L44334" s="45"/>
      <c r="M44334" s="45"/>
    </row>
    <row r="44335" spans="8:13" s="28" customFormat="1" x14ac:dyDescent="0.2">
      <c r="H44335" s="12"/>
      <c r="J44335" s="29"/>
      <c r="K44335" s="45"/>
      <c r="L44335" s="45"/>
      <c r="M44335" s="45"/>
    </row>
    <row r="44336" spans="8:13" s="28" customFormat="1" x14ac:dyDescent="0.2">
      <c r="H44336" s="12"/>
      <c r="J44336" s="29"/>
      <c r="K44336" s="45"/>
      <c r="L44336" s="45"/>
      <c r="M44336" s="45"/>
    </row>
    <row r="44337" spans="8:13" s="28" customFormat="1" x14ac:dyDescent="0.2">
      <c r="H44337" s="12"/>
      <c r="J44337" s="29"/>
      <c r="K44337" s="45"/>
      <c r="L44337" s="45"/>
      <c r="M44337" s="45"/>
    </row>
    <row r="44338" spans="8:13" s="28" customFormat="1" x14ac:dyDescent="0.2">
      <c r="H44338" s="12"/>
      <c r="J44338" s="29"/>
      <c r="K44338" s="45"/>
      <c r="L44338" s="45"/>
      <c r="M44338" s="45"/>
    </row>
    <row r="44339" spans="8:13" s="28" customFormat="1" x14ac:dyDescent="0.2">
      <c r="H44339" s="12"/>
      <c r="J44339" s="29"/>
      <c r="K44339" s="45"/>
      <c r="L44339" s="45"/>
      <c r="M44339" s="45"/>
    </row>
    <row r="44340" spans="8:13" s="28" customFormat="1" x14ac:dyDescent="0.2">
      <c r="H44340" s="12"/>
      <c r="J44340" s="29"/>
      <c r="K44340" s="45"/>
      <c r="L44340" s="45"/>
      <c r="M44340" s="45"/>
    </row>
    <row r="44341" spans="8:13" s="28" customFormat="1" x14ac:dyDescent="0.2">
      <c r="H44341" s="12"/>
      <c r="J44341" s="29"/>
      <c r="K44341" s="45"/>
      <c r="L44341" s="45"/>
      <c r="M44341" s="45"/>
    </row>
    <row r="44342" spans="8:13" s="28" customFormat="1" x14ac:dyDescent="0.2">
      <c r="H44342" s="12"/>
      <c r="J44342" s="29"/>
      <c r="K44342" s="45"/>
      <c r="L44342" s="45"/>
      <c r="M44342" s="45"/>
    </row>
    <row r="44343" spans="8:13" s="28" customFormat="1" x14ac:dyDescent="0.2">
      <c r="H44343" s="12"/>
      <c r="J44343" s="29"/>
      <c r="K44343" s="45"/>
      <c r="L44343" s="45"/>
      <c r="M44343" s="45"/>
    </row>
    <row r="44344" spans="8:13" s="28" customFormat="1" x14ac:dyDescent="0.2">
      <c r="H44344" s="12"/>
      <c r="J44344" s="29"/>
      <c r="K44344" s="45"/>
      <c r="L44344" s="45"/>
      <c r="M44344" s="45"/>
    </row>
    <row r="44345" spans="8:13" s="28" customFormat="1" x14ac:dyDescent="0.2">
      <c r="H44345" s="12"/>
      <c r="J44345" s="29"/>
      <c r="K44345" s="45"/>
      <c r="L44345" s="45"/>
      <c r="M44345" s="45"/>
    </row>
    <row r="44346" spans="8:13" s="28" customFormat="1" x14ac:dyDescent="0.2">
      <c r="H44346" s="12"/>
      <c r="J44346" s="29"/>
      <c r="K44346" s="45"/>
      <c r="L44346" s="45"/>
      <c r="M44346" s="45"/>
    </row>
    <row r="44347" spans="8:13" s="28" customFormat="1" x14ac:dyDescent="0.2">
      <c r="H44347" s="12"/>
      <c r="J44347" s="29"/>
      <c r="K44347" s="45"/>
      <c r="L44347" s="45"/>
      <c r="M44347" s="45"/>
    </row>
    <row r="44348" spans="8:13" s="28" customFormat="1" x14ac:dyDescent="0.2">
      <c r="H44348" s="12"/>
      <c r="J44348" s="29"/>
      <c r="K44348" s="45"/>
      <c r="L44348" s="45"/>
      <c r="M44348" s="45"/>
    </row>
    <row r="44349" spans="8:13" s="28" customFormat="1" x14ac:dyDescent="0.2">
      <c r="H44349" s="12"/>
      <c r="J44349" s="29"/>
      <c r="K44349" s="45"/>
      <c r="L44349" s="45"/>
      <c r="M44349" s="45"/>
    </row>
    <row r="44350" spans="8:13" s="28" customFormat="1" x14ac:dyDescent="0.2">
      <c r="H44350" s="12"/>
      <c r="J44350" s="29"/>
      <c r="K44350" s="45"/>
      <c r="L44350" s="45"/>
      <c r="M44350" s="45"/>
    </row>
    <row r="44351" spans="8:13" s="28" customFormat="1" x14ac:dyDescent="0.2">
      <c r="H44351" s="12"/>
      <c r="J44351" s="29"/>
      <c r="K44351" s="45"/>
      <c r="L44351" s="45"/>
      <c r="M44351" s="45"/>
    </row>
    <row r="44352" spans="8:13" s="28" customFormat="1" x14ac:dyDescent="0.2">
      <c r="H44352" s="12"/>
      <c r="J44352" s="29"/>
      <c r="K44352" s="45"/>
      <c r="L44352" s="45"/>
      <c r="M44352" s="45"/>
    </row>
    <row r="44353" spans="8:13" s="28" customFormat="1" x14ac:dyDescent="0.2">
      <c r="H44353" s="12"/>
      <c r="J44353" s="29"/>
      <c r="K44353" s="45"/>
      <c r="L44353" s="45"/>
      <c r="M44353" s="45"/>
    </row>
    <row r="44354" spans="8:13" s="28" customFormat="1" x14ac:dyDescent="0.2">
      <c r="H44354" s="12"/>
      <c r="J44354" s="29"/>
      <c r="K44354" s="45"/>
      <c r="L44354" s="45"/>
      <c r="M44354" s="45"/>
    </row>
    <row r="44355" spans="8:13" s="28" customFormat="1" x14ac:dyDescent="0.2">
      <c r="H44355" s="12"/>
      <c r="J44355" s="29"/>
      <c r="K44355" s="45"/>
      <c r="L44355" s="45"/>
      <c r="M44355" s="45"/>
    </row>
    <row r="44356" spans="8:13" s="28" customFormat="1" x14ac:dyDescent="0.2">
      <c r="H44356" s="12"/>
      <c r="J44356" s="29"/>
      <c r="K44356" s="45"/>
      <c r="L44356" s="45"/>
      <c r="M44356" s="45"/>
    </row>
    <row r="44357" spans="8:13" s="28" customFormat="1" x14ac:dyDescent="0.2">
      <c r="H44357" s="12"/>
      <c r="J44357" s="29"/>
      <c r="K44357" s="45"/>
      <c r="L44357" s="45"/>
      <c r="M44357" s="45"/>
    </row>
    <row r="44358" spans="8:13" s="28" customFormat="1" x14ac:dyDescent="0.2">
      <c r="H44358" s="12"/>
      <c r="J44358" s="29"/>
      <c r="K44358" s="45"/>
      <c r="L44358" s="45"/>
      <c r="M44358" s="45"/>
    </row>
    <row r="44359" spans="8:13" s="28" customFormat="1" x14ac:dyDescent="0.2">
      <c r="H44359" s="12"/>
      <c r="J44359" s="29"/>
      <c r="K44359" s="45"/>
      <c r="L44359" s="45"/>
      <c r="M44359" s="45"/>
    </row>
    <row r="44360" spans="8:13" s="28" customFormat="1" x14ac:dyDescent="0.2">
      <c r="H44360" s="12"/>
      <c r="J44360" s="29"/>
      <c r="K44360" s="45"/>
      <c r="L44360" s="45"/>
      <c r="M44360" s="45"/>
    </row>
    <row r="44361" spans="8:13" s="28" customFormat="1" x14ac:dyDescent="0.2">
      <c r="H44361" s="12"/>
      <c r="J44361" s="29"/>
      <c r="K44361" s="45"/>
      <c r="L44361" s="45"/>
      <c r="M44361" s="45"/>
    </row>
    <row r="44362" spans="8:13" s="28" customFormat="1" x14ac:dyDescent="0.2">
      <c r="H44362" s="12"/>
      <c r="J44362" s="29"/>
      <c r="K44362" s="45"/>
      <c r="L44362" s="45"/>
      <c r="M44362" s="45"/>
    </row>
    <row r="44363" spans="8:13" s="28" customFormat="1" x14ac:dyDescent="0.2">
      <c r="H44363" s="12"/>
      <c r="J44363" s="29"/>
      <c r="K44363" s="45"/>
      <c r="L44363" s="45"/>
      <c r="M44363" s="45"/>
    </row>
    <row r="44364" spans="8:13" s="28" customFormat="1" x14ac:dyDescent="0.2">
      <c r="H44364" s="12"/>
      <c r="J44364" s="29"/>
      <c r="K44364" s="45"/>
      <c r="L44364" s="45"/>
      <c r="M44364" s="45"/>
    </row>
    <row r="44365" spans="8:13" s="28" customFormat="1" x14ac:dyDescent="0.2">
      <c r="H44365" s="12"/>
      <c r="J44365" s="29"/>
      <c r="K44365" s="45"/>
      <c r="L44365" s="45"/>
      <c r="M44365" s="45"/>
    </row>
    <row r="44366" spans="8:13" s="28" customFormat="1" x14ac:dyDescent="0.2">
      <c r="H44366" s="12"/>
      <c r="J44366" s="29"/>
      <c r="K44366" s="45"/>
      <c r="L44366" s="45"/>
      <c r="M44366" s="45"/>
    </row>
    <row r="44367" spans="8:13" s="28" customFormat="1" x14ac:dyDescent="0.2">
      <c r="H44367" s="12"/>
      <c r="J44367" s="29"/>
      <c r="K44367" s="45"/>
      <c r="L44367" s="45"/>
      <c r="M44367" s="45"/>
    </row>
    <row r="44368" spans="8:13" s="28" customFormat="1" x14ac:dyDescent="0.2">
      <c r="H44368" s="12"/>
      <c r="J44368" s="29"/>
      <c r="K44368" s="45"/>
      <c r="L44368" s="45"/>
      <c r="M44368" s="45"/>
    </row>
    <row r="44369" spans="8:13" s="28" customFormat="1" x14ac:dyDescent="0.2">
      <c r="H44369" s="12"/>
      <c r="J44369" s="29"/>
      <c r="K44369" s="45"/>
      <c r="L44369" s="45"/>
      <c r="M44369" s="45"/>
    </row>
    <row r="44370" spans="8:13" s="28" customFormat="1" x14ac:dyDescent="0.2">
      <c r="H44370" s="12"/>
      <c r="J44370" s="29"/>
      <c r="K44370" s="45"/>
      <c r="L44370" s="45"/>
      <c r="M44370" s="45"/>
    </row>
    <row r="44371" spans="8:13" s="28" customFormat="1" x14ac:dyDescent="0.2">
      <c r="H44371" s="12"/>
      <c r="J44371" s="29"/>
      <c r="K44371" s="45"/>
      <c r="L44371" s="45"/>
      <c r="M44371" s="45"/>
    </row>
    <row r="44372" spans="8:13" s="28" customFormat="1" x14ac:dyDescent="0.2">
      <c r="H44372" s="12"/>
      <c r="J44372" s="29"/>
      <c r="K44372" s="45"/>
      <c r="L44372" s="45"/>
      <c r="M44372" s="45"/>
    </row>
    <row r="44373" spans="8:13" s="28" customFormat="1" x14ac:dyDescent="0.2">
      <c r="H44373" s="12"/>
      <c r="J44373" s="29"/>
      <c r="K44373" s="45"/>
      <c r="L44373" s="45"/>
      <c r="M44373" s="45"/>
    </row>
    <row r="44374" spans="8:13" s="28" customFormat="1" x14ac:dyDescent="0.2">
      <c r="H44374" s="12"/>
      <c r="J44374" s="29"/>
      <c r="K44374" s="45"/>
      <c r="L44374" s="45"/>
      <c r="M44374" s="45"/>
    </row>
    <row r="44375" spans="8:13" s="28" customFormat="1" x14ac:dyDescent="0.2">
      <c r="H44375" s="12"/>
      <c r="J44375" s="29"/>
      <c r="K44375" s="45"/>
      <c r="L44375" s="45"/>
      <c r="M44375" s="45"/>
    </row>
    <row r="44376" spans="8:13" s="28" customFormat="1" x14ac:dyDescent="0.2">
      <c r="H44376" s="12"/>
      <c r="J44376" s="29"/>
      <c r="K44376" s="45"/>
      <c r="L44376" s="45"/>
      <c r="M44376" s="45"/>
    </row>
    <row r="44377" spans="8:13" s="28" customFormat="1" x14ac:dyDescent="0.2">
      <c r="H44377" s="12"/>
      <c r="J44377" s="29"/>
      <c r="K44377" s="45"/>
      <c r="L44377" s="45"/>
      <c r="M44377" s="45"/>
    </row>
    <row r="44378" spans="8:13" s="28" customFormat="1" x14ac:dyDescent="0.2">
      <c r="H44378" s="12"/>
      <c r="J44378" s="29"/>
      <c r="K44378" s="45"/>
      <c r="L44378" s="45"/>
      <c r="M44378" s="45"/>
    </row>
    <row r="44379" spans="8:13" s="28" customFormat="1" x14ac:dyDescent="0.2">
      <c r="H44379" s="12"/>
      <c r="J44379" s="29"/>
      <c r="K44379" s="45"/>
      <c r="L44379" s="45"/>
      <c r="M44379" s="45"/>
    </row>
    <row r="44380" spans="8:13" s="28" customFormat="1" x14ac:dyDescent="0.2">
      <c r="H44380" s="12"/>
      <c r="J44380" s="29"/>
      <c r="K44380" s="45"/>
      <c r="L44380" s="45"/>
      <c r="M44380" s="45"/>
    </row>
    <row r="44381" spans="8:13" s="28" customFormat="1" x14ac:dyDescent="0.2">
      <c r="H44381" s="12"/>
      <c r="J44381" s="29"/>
      <c r="K44381" s="45"/>
      <c r="L44381" s="45"/>
      <c r="M44381" s="45"/>
    </row>
    <row r="44382" spans="8:13" s="28" customFormat="1" x14ac:dyDescent="0.2">
      <c r="H44382" s="12"/>
      <c r="J44382" s="29"/>
      <c r="K44382" s="45"/>
      <c r="L44382" s="45"/>
      <c r="M44382" s="45"/>
    </row>
    <row r="44383" spans="8:13" s="28" customFormat="1" x14ac:dyDescent="0.2">
      <c r="H44383" s="12"/>
      <c r="J44383" s="29"/>
      <c r="K44383" s="45"/>
      <c r="L44383" s="45"/>
      <c r="M44383" s="45"/>
    </row>
    <row r="44384" spans="8:13" s="28" customFormat="1" x14ac:dyDescent="0.2">
      <c r="H44384" s="12"/>
      <c r="J44384" s="29"/>
      <c r="K44384" s="45"/>
      <c r="L44384" s="45"/>
      <c r="M44384" s="45"/>
    </row>
    <row r="44385" spans="8:13" s="28" customFormat="1" x14ac:dyDescent="0.2">
      <c r="H44385" s="12"/>
      <c r="J44385" s="29"/>
      <c r="K44385" s="45"/>
      <c r="L44385" s="45"/>
      <c r="M44385" s="45"/>
    </row>
    <row r="44386" spans="8:13" s="28" customFormat="1" x14ac:dyDescent="0.2">
      <c r="H44386" s="12"/>
      <c r="J44386" s="29"/>
      <c r="K44386" s="45"/>
      <c r="L44386" s="45"/>
      <c r="M44386" s="45"/>
    </row>
    <row r="44387" spans="8:13" s="28" customFormat="1" x14ac:dyDescent="0.2">
      <c r="H44387" s="12"/>
      <c r="J44387" s="29"/>
      <c r="K44387" s="45"/>
      <c r="L44387" s="45"/>
      <c r="M44387" s="45"/>
    </row>
    <row r="44388" spans="8:13" s="28" customFormat="1" x14ac:dyDescent="0.2">
      <c r="H44388" s="12"/>
      <c r="J44388" s="29"/>
      <c r="K44388" s="45"/>
      <c r="L44388" s="45"/>
      <c r="M44388" s="45"/>
    </row>
    <row r="44389" spans="8:13" s="28" customFormat="1" x14ac:dyDescent="0.2">
      <c r="H44389" s="12"/>
      <c r="J44389" s="29"/>
      <c r="K44389" s="45"/>
      <c r="L44389" s="45"/>
      <c r="M44389" s="45"/>
    </row>
    <row r="44390" spans="8:13" s="28" customFormat="1" x14ac:dyDescent="0.2">
      <c r="H44390" s="12"/>
      <c r="J44390" s="29"/>
      <c r="K44390" s="45"/>
      <c r="L44390" s="45"/>
      <c r="M44390" s="45"/>
    </row>
    <row r="44391" spans="8:13" s="28" customFormat="1" x14ac:dyDescent="0.2">
      <c r="H44391" s="12"/>
      <c r="J44391" s="29"/>
      <c r="K44391" s="45"/>
      <c r="L44391" s="45"/>
      <c r="M44391" s="45"/>
    </row>
    <row r="44392" spans="8:13" s="28" customFormat="1" x14ac:dyDescent="0.2">
      <c r="H44392" s="12"/>
      <c r="J44392" s="29"/>
      <c r="K44392" s="45"/>
      <c r="L44392" s="45"/>
      <c r="M44392" s="45"/>
    </row>
    <row r="44393" spans="8:13" s="28" customFormat="1" x14ac:dyDescent="0.2">
      <c r="H44393" s="12"/>
      <c r="J44393" s="29"/>
      <c r="K44393" s="45"/>
      <c r="L44393" s="45"/>
      <c r="M44393" s="45"/>
    </row>
    <row r="44394" spans="8:13" s="28" customFormat="1" x14ac:dyDescent="0.2">
      <c r="H44394" s="12"/>
      <c r="J44394" s="29"/>
      <c r="K44394" s="45"/>
      <c r="L44394" s="45"/>
      <c r="M44394" s="45"/>
    </row>
    <row r="44395" spans="8:13" s="28" customFormat="1" x14ac:dyDescent="0.2">
      <c r="H44395" s="12"/>
      <c r="J44395" s="29"/>
      <c r="K44395" s="45"/>
      <c r="L44395" s="45"/>
      <c r="M44395" s="45"/>
    </row>
    <row r="44396" spans="8:13" s="28" customFormat="1" x14ac:dyDescent="0.2">
      <c r="H44396" s="12"/>
      <c r="J44396" s="29"/>
      <c r="K44396" s="45"/>
      <c r="L44396" s="45"/>
      <c r="M44396" s="45"/>
    </row>
    <row r="44397" spans="8:13" s="28" customFormat="1" x14ac:dyDescent="0.2">
      <c r="H44397" s="12"/>
      <c r="J44397" s="29"/>
      <c r="K44397" s="45"/>
      <c r="L44397" s="45"/>
      <c r="M44397" s="45"/>
    </row>
    <row r="44398" spans="8:13" s="28" customFormat="1" x14ac:dyDescent="0.2">
      <c r="H44398" s="12"/>
      <c r="J44398" s="29"/>
      <c r="K44398" s="45"/>
      <c r="L44398" s="45"/>
      <c r="M44398" s="45"/>
    </row>
    <row r="44399" spans="8:13" s="28" customFormat="1" x14ac:dyDescent="0.2">
      <c r="H44399" s="12"/>
      <c r="J44399" s="29"/>
      <c r="K44399" s="45"/>
      <c r="L44399" s="45"/>
      <c r="M44399" s="45"/>
    </row>
    <row r="44400" spans="8:13" s="28" customFormat="1" x14ac:dyDescent="0.2">
      <c r="H44400" s="12"/>
      <c r="J44400" s="29"/>
      <c r="K44400" s="45"/>
      <c r="L44400" s="45"/>
      <c r="M44400" s="45"/>
    </row>
    <row r="44401" spans="8:13" s="28" customFormat="1" x14ac:dyDescent="0.2">
      <c r="H44401" s="12"/>
      <c r="J44401" s="29"/>
      <c r="K44401" s="45"/>
      <c r="L44401" s="45"/>
      <c r="M44401" s="45"/>
    </row>
    <row r="44402" spans="8:13" s="28" customFormat="1" x14ac:dyDescent="0.2">
      <c r="H44402" s="12"/>
      <c r="J44402" s="29"/>
      <c r="K44402" s="45"/>
      <c r="L44402" s="45"/>
      <c r="M44402" s="45"/>
    </row>
    <row r="44403" spans="8:13" s="28" customFormat="1" x14ac:dyDescent="0.2">
      <c r="H44403" s="12"/>
      <c r="J44403" s="29"/>
      <c r="K44403" s="45"/>
      <c r="L44403" s="45"/>
      <c r="M44403" s="45"/>
    </row>
    <row r="44404" spans="8:13" s="28" customFormat="1" x14ac:dyDescent="0.2">
      <c r="H44404" s="12"/>
      <c r="J44404" s="29"/>
      <c r="K44404" s="45"/>
      <c r="L44404" s="45"/>
      <c r="M44404" s="45"/>
    </row>
    <row r="44405" spans="8:13" s="28" customFormat="1" x14ac:dyDescent="0.2">
      <c r="H44405" s="12"/>
      <c r="J44405" s="29"/>
      <c r="K44405" s="45"/>
      <c r="L44405" s="45"/>
      <c r="M44405" s="45"/>
    </row>
    <row r="44406" spans="8:13" s="28" customFormat="1" x14ac:dyDescent="0.2">
      <c r="H44406" s="12"/>
      <c r="J44406" s="29"/>
      <c r="K44406" s="45"/>
      <c r="L44406" s="45"/>
      <c r="M44406" s="45"/>
    </row>
    <row r="44407" spans="8:13" s="28" customFormat="1" x14ac:dyDescent="0.2">
      <c r="H44407" s="12"/>
      <c r="J44407" s="29"/>
      <c r="K44407" s="45"/>
      <c r="L44407" s="45"/>
      <c r="M44407" s="45"/>
    </row>
    <row r="44408" spans="8:13" s="28" customFormat="1" x14ac:dyDescent="0.2">
      <c r="H44408" s="12"/>
      <c r="J44408" s="29"/>
      <c r="K44408" s="45"/>
      <c r="L44408" s="45"/>
      <c r="M44408" s="45"/>
    </row>
    <row r="44409" spans="8:13" s="28" customFormat="1" x14ac:dyDescent="0.2">
      <c r="H44409" s="12"/>
      <c r="J44409" s="29"/>
      <c r="K44409" s="45"/>
      <c r="L44409" s="45"/>
      <c r="M44409" s="45"/>
    </row>
    <row r="44410" spans="8:13" s="28" customFormat="1" x14ac:dyDescent="0.2">
      <c r="H44410" s="12"/>
      <c r="J44410" s="29"/>
      <c r="K44410" s="45"/>
      <c r="L44410" s="45"/>
      <c r="M44410" s="45"/>
    </row>
    <row r="44411" spans="8:13" s="28" customFormat="1" x14ac:dyDescent="0.2">
      <c r="H44411" s="12"/>
      <c r="J44411" s="29"/>
      <c r="K44411" s="45"/>
      <c r="L44411" s="45"/>
      <c r="M44411" s="45"/>
    </row>
    <row r="44412" spans="8:13" s="28" customFormat="1" x14ac:dyDescent="0.2">
      <c r="H44412" s="12"/>
      <c r="J44412" s="29"/>
      <c r="K44412" s="45"/>
      <c r="L44412" s="45"/>
      <c r="M44412" s="45"/>
    </row>
    <row r="44413" spans="8:13" s="28" customFormat="1" x14ac:dyDescent="0.2">
      <c r="H44413" s="12"/>
      <c r="J44413" s="29"/>
      <c r="K44413" s="45"/>
      <c r="L44413" s="45"/>
      <c r="M44413" s="45"/>
    </row>
    <row r="44414" spans="8:13" s="28" customFormat="1" x14ac:dyDescent="0.2">
      <c r="H44414" s="12"/>
      <c r="J44414" s="29"/>
      <c r="K44414" s="45"/>
      <c r="L44414" s="45"/>
      <c r="M44414" s="45"/>
    </row>
    <row r="44415" spans="8:13" s="28" customFormat="1" x14ac:dyDescent="0.2">
      <c r="H44415" s="12"/>
      <c r="J44415" s="29"/>
      <c r="K44415" s="45"/>
      <c r="L44415" s="45"/>
      <c r="M44415" s="45"/>
    </row>
    <row r="44416" spans="8:13" s="28" customFormat="1" x14ac:dyDescent="0.2">
      <c r="H44416" s="12"/>
      <c r="J44416" s="29"/>
      <c r="K44416" s="45"/>
      <c r="L44416" s="45"/>
      <c r="M44416" s="45"/>
    </row>
    <row r="44417" spans="8:13" s="28" customFormat="1" x14ac:dyDescent="0.2">
      <c r="H44417" s="12"/>
      <c r="J44417" s="29"/>
      <c r="K44417" s="45"/>
      <c r="L44417" s="45"/>
      <c r="M44417" s="45"/>
    </row>
    <row r="44418" spans="8:13" s="28" customFormat="1" x14ac:dyDescent="0.2">
      <c r="H44418" s="12"/>
      <c r="J44418" s="29"/>
      <c r="K44418" s="45"/>
      <c r="L44418" s="45"/>
      <c r="M44418" s="45"/>
    </row>
    <row r="44419" spans="8:13" s="28" customFormat="1" x14ac:dyDescent="0.2">
      <c r="H44419" s="12"/>
      <c r="J44419" s="29"/>
      <c r="K44419" s="45"/>
      <c r="L44419" s="45"/>
      <c r="M44419" s="45"/>
    </row>
    <row r="44420" spans="8:13" s="28" customFormat="1" x14ac:dyDescent="0.2">
      <c r="H44420" s="12"/>
      <c r="J44420" s="29"/>
      <c r="K44420" s="45"/>
      <c r="L44420" s="45"/>
      <c r="M44420" s="45"/>
    </row>
    <row r="44421" spans="8:13" s="28" customFormat="1" x14ac:dyDescent="0.2">
      <c r="H44421" s="12"/>
      <c r="J44421" s="29"/>
      <c r="K44421" s="45"/>
      <c r="L44421" s="45"/>
      <c r="M44421" s="45"/>
    </row>
    <row r="44422" spans="8:13" s="28" customFormat="1" x14ac:dyDescent="0.2">
      <c r="H44422" s="12"/>
      <c r="J44422" s="29"/>
      <c r="K44422" s="45"/>
      <c r="L44422" s="45"/>
      <c r="M44422" s="45"/>
    </row>
    <row r="44423" spans="8:13" s="28" customFormat="1" x14ac:dyDescent="0.2">
      <c r="H44423" s="12"/>
      <c r="J44423" s="29"/>
      <c r="K44423" s="45"/>
      <c r="L44423" s="45"/>
      <c r="M44423" s="45"/>
    </row>
    <row r="44424" spans="8:13" s="28" customFormat="1" x14ac:dyDescent="0.2">
      <c r="H44424" s="12"/>
      <c r="J44424" s="29"/>
      <c r="K44424" s="45"/>
      <c r="L44424" s="45"/>
      <c r="M44424" s="45"/>
    </row>
    <row r="44425" spans="8:13" s="28" customFormat="1" x14ac:dyDescent="0.2">
      <c r="H44425" s="12"/>
      <c r="J44425" s="29"/>
      <c r="K44425" s="45"/>
      <c r="L44425" s="45"/>
      <c r="M44425" s="45"/>
    </row>
    <row r="44426" spans="8:13" s="28" customFormat="1" x14ac:dyDescent="0.2">
      <c r="H44426" s="12"/>
      <c r="J44426" s="29"/>
      <c r="K44426" s="45"/>
      <c r="L44426" s="45"/>
      <c r="M44426" s="45"/>
    </row>
    <row r="44427" spans="8:13" s="28" customFormat="1" x14ac:dyDescent="0.2">
      <c r="H44427" s="12"/>
      <c r="J44427" s="29"/>
      <c r="K44427" s="45"/>
      <c r="L44427" s="45"/>
      <c r="M44427" s="45"/>
    </row>
    <row r="44428" spans="8:13" s="28" customFormat="1" x14ac:dyDescent="0.2">
      <c r="H44428" s="12"/>
      <c r="J44428" s="29"/>
      <c r="K44428" s="45"/>
      <c r="L44428" s="45"/>
      <c r="M44428" s="45"/>
    </row>
    <row r="44429" spans="8:13" s="28" customFormat="1" x14ac:dyDescent="0.2">
      <c r="H44429" s="12"/>
      <c r="J44429" s="29"/>
      <c r="K44429" s="45"/>
      <c r="L44429" s="45"/>
      <c r="M44429" s="45"/>
    </row>
    <row r="44430" spans="8:13" s="28" customFormat="1" x14ac:dyDescent="0.2">
      <c r="H44430" s="12"/>
      <c r="J44430" s="29"/>
      <c r="K44430" s="45"/>
      <c r="L44430" s="45"/>
      <c r="M44430" s="45"/>
    </row>
    <row r="44431" spans="8:13" s="28" customFormat="1" x14ac:dyDescent="0.2">
      <c r="H44431" s="12"/>
      <c r="J44431" s="29"/>
      <c r="K44431" s="45"/>
      <c r="L44431" s="45"/>
      <c r="M44431" s="45"/>
    </row>
    <row r="44432" spans="8:13" s="28" customFormat="1" x14ac:dyDescent="0.2">
      <c r="H44432" s="12"/>
      <c r="J44432" s="29"/>
      <c r="K44432" s="45"/>
      <c r="L44432" s="45"/>
      <c r="M44432" s="45"/>
    </row>
    <row r="44433" spans="8:13" s="28" customFormat="1" x14ac:dyDescent="0.2">
      <c r="H44433" s="12"/>
      <c r="J44433" s="29"/>
      <c r="K44433" s="45"/>
      <c r="L44433" s="45"/>
      <c r="M44433" s="45"/>
    </row>
    <row r="44434" spans="8:13" s="28" customFormat="1" x14ac:dyDescent="0.2">
      <c r="H44434" s="12"/>
      <c r="J44434" s="29"/>
      <c r="K44434" s="45"/>
      <c r="L44434" s="45"/>
      <c r="M44434" s="45"/>
    </row>
    <row r="44435" spans="8:13" s="28" customFormat="1" x14ac:dyDescent="0.2">
      <c r="H44435" s="12"/>
      <c r="J44435" s="29"/>
      <c r="K44435" s="45"/>
      <c r="L44435" s="45"/>
      <c r="M44435" s="45"/>
    </row>
    <row r="44436" spans="8:13" s="28" customFormat="1" x14ac:dyDescent="0.2">
      <c r="H44436" s="12"/>
      <c r="J44436" s="29"/>
      <c r="K44436" s="45"/>
      <c r="L44436" s="45"/>
      <c r="M44436" s="45"/>
    </row>
    <row r="44437" spans="8:13" s="28" customFormat="1" x14ac:dyDescent="0.2">
      <c r="H44437" s="12"/>
      <c r="J44437" s="29"/>
      <c r="K44437" s="45"/>
      <c r="L44437" s="45"/>
      <c r="M44437" s="45"/>
    </row>
    <row r="44438" spans="8:13" s="28" customFormat="1" x14ac:dyDescent="0.2">
      <c r="H44438" s="12"/>
      <c r="J44438" s="29"/>
      <c r="K44438" s="45"/>
      <c r="L44438" s="45"/>
      <c r="M44438" s="45"/>
    </row>
    <row r="44439" spans="8:13" s="28" customFormat="1" x14ac:dyDescent="0.2">
      <c r="H44439" s="12"/>
      <c r="J44439" s="29"/>
      <c r="K44439" s="45"/>
      <c r="L44439" s="45"/>
      <c r="M44439" s="45"/>
    </row>
    <row r="44440" spans="8:13" s="28" customFormat="1" x14ac:dyDescent="0.2">
      <c r="H44440" s="12"/>
      <c r="J44440" s="29"/>
      <c r="K44440" s="45"/>
      <c r="L44440" s="45"/>
      <c r="M44440" s="45"/>
    </row>
    <row r="44441" spans="8:13" s="28" customFormat="1" x14ac:dyDescent="0.2">
      <c r="H44441" s="12"/>
      <c r="J44441" s="29"/>
      <c r="K44441" s="45"/>
      <c r="L44441" s="45"/>
      <c r="M44441" s="45"/>
    </row>
    <row r="44442" spans="8:13" s="28" customFormat="1" x14ac:dyDescent="0.2">
      <c r="H44442" s="12"/>
      <c r="J44442" s="29"/>
      <c r="K44442" s="45"/>
      <c r="L44442" s="45"/>
      <c r="M44442" s="45"/>
    </row>
    <row r="44443" spans="8:13" s="28" customFormat="1" x14ac:dyDescent="0.2">
      <c r="H44443" s="12"/>
      <c r="J44443" s="29"/>
      <c r="K44443" s="45"/>
      <c r="L44443" s="45"/>
      <c r="M44443" s="45"/>
    </row>
    <row r="44444" spans="8:13" s="28" customFormat="1" x14ac:dyDescent="0.2">
      <c r="H44444" s="12"/>
      <c r="J44444" s="29"/>
      <c r="K44444" s="45"/>
      <c r="L44444" s="45"/>
      <c r="M44444" s="45"/>
    </row>
    <row r="44445" spans="8:13" s="28" customFormat="1" x14ac:dyDescent="0.2">
      <c r="H44445" s="12"/>
      <c r="J44445" s="29"/>
      <c r="K44445" s="45"/>
      <c r="L44445" s="45"/>
      <c r="M44445" s="45"/>
    </row>
    <row r="44446" spans="8:13" s="28" customFormat="1" x14ac:dyDescent="0.2">
      <c r="H44446" s="12"/>
      <c r="J44446" s="29"/>
      <c r="K44446" s="45"/>
      <c r="L44446" s="45"/>
      <c r="M44446" s="45"/>
    </row>
    <row r="44447" spans="8:13" s="28" customFormat="1" x14ac:dyDescent="0.2">
      <c r="H44447" s="12"/>
      <c r="J44447" s="29"/>
      <c r="K44447" s="45"/>
      <c r="L44447" s="45"/>
      <c r="M44447" s="45"/>
    </row>
    <row r="44448" spans="8:13" s="28" customFormat="1" x14ac:dyDescent="0.2">
      <c r="H44448" s="12"/>
      <c r="J44448" s="29"/>
      <c r="K44448" s="45"/>
      <c r="L44448" s="45"/>
      <c r="M44448" s="45"/>
    </row>
    <row r="44449" spans="8:13" s="28" customFormat="1" x14ac:dyDescent="0.2">
      <c r="H44449" s="12"/>
      <c r="J44449" s="29"/>
      <c r="K44449" s="45"/>
      <c r="L44449" s="45"/>
      <c r="M44449" s="45"/>
    </row>
    <row r="44450" spans="8:13" s="28" customFormat="1" x14ac:dyDescent="0.2">
      <c r="H44450" s="12"/>
      <c r="J44450" s="29"/>
      <c r="K44450" s="45"/>
      <c r="L44450" s="45"/>
      <c r="M44450" s="45"/>
    </row>
    <row r="44451" spans="8:13" s="28" customFormat="1" x14ac:dyDescent="0.2">
      <c r="H44451" s="12"/>
      <c r="J44451" s="29"/>
      <c r="K44451" s="45"/>
      <c r="L44451" s="45"/>
      <c r="M44451" s="45"/>
    </row>
    <row r="44452" spans="8:13" s="28" customFormat="1" x14ac:dyDescent="0.2">
      <c r="H44452" s="12"/>
      <c r="J44452" s="29"/>
      <c r="K44452" s="45"/>
      <c r="L44452" s="45"/>
      <c r="M44452" s="45"/>
    </row>
    <row r="44453" spans="8:13" s="28" customFormat="1" x14ac:dyDescent="0.2">
      <c r="H44453" s="12"/>
      <c r="J44453" s="29"/>
      <c r="K44453" s="45"/>
      <c r="L44453" s="45"/>
      <c r="M44453" s="45"/>
    </row>
    <row r="44454" spans="8:13" s="28" customFormat="1" x14ac:dyDescent="0.2">
      <c r="H44454" s="12"/>
      <c r="J44454" s="29"/>
      <c r="K44454" s="45"/>
      <c r="L44454" s="45"/>
      <c r="M44454" s="45"/>
    </row>
    <row r="44455" spans="8:13" s="28" customFormat="1" x14ac:dyDescent="0.2">
      <c r="H44455" s="12"/>
      <c r="J44455" s="29"/>
      <c r="K44455" s="45"/>
      <c r="L44455" s="45"/>
      <c r="M44455" s="45"/>
    </row>
    <row r="44456" spans="8:13" s="28" customFormat="1" x14ac:dyDescent="0.2">
      <c r="H44456" s="12"/>
      <c r="J44456" s="29"/>
      <c r="K44456" s="45"/>
      <c r="L44456" s="45"/>
      <c r="M44456" s="45"/>
    </row>
    <row r="44457" spans="8:13" s="28" customFormat="1" x14ac:dyDescent="0.2">
      <c r="H44457" s="12"/>
      <c r="J44457" s="29"/>
      <c r="K44457" s="45"/>
      <c r="L44457" s="45"/>
      <c r="M44457" s="45"/>
    </row>
    <row r="44458" spans="8:13" s="28" customFormat="1" x14ac:dyDescent="0.2">
      <c r="H44458" s="12"/>
      <c r="J44458" s="29"/>
      <c r="K44458" s="45"/>
      <c r="L44458" s="45"/>
      <c r="M44458" s="45"/>
    </row>
    <row r="44459" spans="8:13" s="28" customFormat="1" x14ac:dyDescent="0.2">
      <c r="H44459" s="12"/>
      <c r="J44459" s="29"/>
      <c r="K44459" s="45"/>
      <c r="L44459" s="45"/>
      <c r="M44459" s="45"/>
    </row>
    <row r="44460" spans="8:13" s="28" customFormat="1" x14ac:dyDescent="0.2">
      <c r="H44460" s="12"/>
      <c r="J44460" s="29"/>
      <c r="K44460" s="45"/>
      <c r="L44460" s="45"/>
      <c r="M44460" s="45"/>
    </row>
    <row r="44461" spans="8:13" s="28" customFormat="1" x14ac:dyDescent="0.2">
      <c r="H44461" s="12"/>
      <c r="J44461" s="29"/>
      <c r="K44461" s="45"/>
      <c r="L44461" s="45"/>
      <c r="M44461" s="45"/>
    </row>
    <row r="44462" spans="8:13" s="28" customFormat="1" x14ac:dyDescent="0.2">
      <c r="H44462" s="12"/>
      <c r="J44462" s="29"/>
      <c r="K44462" s="45"/>
      <c r="L44462" s="45"/>
      <c r="M44462" s="45"/>
    </row>
    <row r="44463" spans="8:13" s="28" customFormat="1" x14ac:dyDescent="0.2">
      <c r="H44463" s="12"/>
      <c r="J44463" s="29"/>
      <c r="K44463" s="45"/>
      <c r="L44463" s="45"/>
      <c r="M44463" s="45"/>
    </row>
    <row r="44464" spans="8:13" s="28" customFormat="1" x14ac:dyDescent="0.2">
      <c r="H44464" s="12"/>
      <c r="J44464" s="29"/>
      <c r="K44464" s="45"/>
      <c r="L44464" s="45"/>
      <c r="M44464" s="45"/>
    </row>
    <row r="44465" spans="8:13" s="28" customFormat="1" x14ac:dyDescent="0.2">
      <c r="H44465" s="12"/>
      <c r="J44465" s="29"/>
      <c r="K44465" s="45"/>
      <c r="L44465" s="45"/>
      <c r="M44465" s="45"/>
    </row>
    <row r="44466" spans="8:13" s="28" customFormat="1" x14ac:dyDescent="0.2">
      <c r="H44466" s="12"/>
      <c r="J44466" s="29"/>
      <c r="K44466" s="45"/>
      <c r="L44466" s="45"/>
      <c r="M44466" s="45"/>
    </row>
    <row r="44467" spans="8:13" s="28" customFormat="1" x14ac:dyDescent="0.2">
      <c r="H44467" s="12"/>
      <c r="J44467" s="29"/>
      <c r="K44467" s="45"/>
      <c r="L44467" s="45"/>
      <c r="M44467" s="45"/>
    </row>
    <row r="44468" spans="8:13" s="28" customFormat="1" x14ac:dyDescent="0.2">
      <c r="H44468" s="12"/>
      <c r="J44468" s="29"/>
      <c r="K44468" s="45"/>
      <c r="L44468" s="45"/>
      <c r="M44468" s="45"/>
    </row>
    <row r="44469" spans="8:13" s="28" customFormat="1" x14ac:dyDescent="0.2">
      <c r="H44469" s="12"/>
      <c r="J44469" s="29"/>
      <c r="K44469" s="45"/>
      <c r="L44469" s="45"/>
      <c r="M44469" s="45"/>
    </row>
    <row r="44470" spans="8:13" s="28" customFormat="1" x14ac:dyDescent="0.2">
      <c r="H44470" s="12"/>
      <c r="J44470" s="29"/>
      <c r="K44470" s="45"/>
      <c r="L44470" s="45"/>
      <c r="M44470" s="45"/>
    </row>
    <row r="44471" spans="8:13" s="28" customFormat="1" x14ac:dyDescent="0.2">
      <c r="H44471" s="12"/>
      <c r="J44471" s="29"/>
      <c r="K44471" s="45"/>
      <c r="L44471" s="45"/>
      <c r="M44471" s="45"/>
    </row>
    <row r="44472" spans="8:13" s="28" customFormat="1" x14ac:dyDescent="0.2">
      <c r="H44472" s="12"/>
      <c r="J44472" s="29"/>
      <c r="K44472" s="45"/>
      <c r="L44472" s="45"/>
      <c r="M44472" s="45"/>
    </row>
    <row r="44473" spans="8:13" s="28" customFormat="1" x14ac:dyDescent="0.2">
      <c r="H44473" s="12"/>
      <c r="J44473" s="29"/>
      <c r="K44473" s="45"/>
      <c r="L44473" s="45"/>
      <c r="M44473" s="45"/>
    </row>
    <row r="44474" spans="8:13" s="28" customFormat="1" x14ac:dyDescent="0.2">
      <c r="H44474" s="12"/>
      <c r="J44474" s="29"/>
      <c r="K44474" s="45"/>
      <c r="L44474" s="45"/>
      <c r="M44474" s="45"/>
    </row>
    <row r="44475" spans="8:13" s="28" customFormat="1" x14ac:dyDescent="0.2">
      <c r="H44475" s="12"/>
      <c r="J44475" s="29"/>
      <c r="K44475" s="45"/>
      <c r="L44475" s="45"/>
      <c r="M44475" s="45"/>
    </row>
    <row r="44476" spans="8:13" s="28" customFormat="1" x14ac:dyDescent="0.2">
      <c r="H44476" s="12"/>
      <c r="J44476" s="29"/>
      <c r="K44476" s="45"/>
      <c r="L44476" s="45"/>
      <c r="M44476" s="45"/>
    </row>
    <row r="44477" spans="8:13" s="28" customFormat="1" x14ac:dyDescent="0.2">
      <c r="H44477" s="12"/>
      <c r="J44477" s="29"/>
      <c r="K44477" s="45"/>
      <c r="L44477" s="45"/>
      <c r="M44477" s="45"/>
    </row>
    <row r="44478" spans="8:13" s="28" customFormat="1" x14ac:dyDescent="0.2">
      <c r="H44478" s="12"/>
      <c r="J44478" s="29"/>
      <c r="K44478" s="45"/>
      <c r="L44478" s="45"/>
      <c r="M44478" s="45"/>
    </row>
    <row r="44479" spans="8:13" s="28" customFormat="1" x14ac:dyDescent="0.2">
      <c r="H44479" s="12"/>
      <c r="J44479" s="29"/>
      <c r="K44479" s="45"/>
      <c r="L44479" s="45"/>
      <c r="M44479" s="45"/>
    </row>
    <row r="44480" spans="8:13" s="28" customFormat="1" x14ac:dyDescent="0.2">
      <c r="H44480" s="12"/>
      <c r="J44480" s="29"/>
      <c r="K44480" s="45"/>
      <c r="L44480" s="45"/>
      <c r="M44480" s="45"/>
    </row>
    <row r="44481" spans="8:13" s="28" customFormat="1" x14ac:dyDescent="0.2">
      <c r="H44481" s="12"/>
      <c r="J44481" s="29"/>
      <c r="K44481" s="45"/>
      <c r="L44481" s="45"/>
      <c r="M44481" s="45"/>
    </row>
    <row r="44482" spans="8:13" s="28" customFormat="1" x14ac:dyDescent="0.2">
      <c r="H44482" s="12"/>
      <c r="J44482" s="29"/>
      <c r="K44482" s="45"/>
      <c r="L44482" s="45"/>
      <c r="M44482" s="45"/>
    </row>
    <row r="44483" spans="8:13" s="28" customFormat="1" x14ac:dyDescent="0.2">
      <c r="H44483" s="12"/>
      <c r="J44483" s="29"/>
      <c r="K44483" s="45"/>
      <c r="L44483" s="45"/>
      <c r="M44483" s="45"/>
    </row>
    <row r="44484" spans="8:13" s="28" customFormat="1" x14ac:dyDescent="0.2">
      <c r="H44484" s="12"/>
      <c r="J44484" s="29"/>
      <c r="K44484" s="45"/>
      <c r="L44484" s="45"/>
      <c r="M44484" s="45"/>
    </row>
    <row r="44485" spans="8:13" s="28" customFormat="1" x14ac:dyDescent="0.2">
      <c r="H44485" s="12"/>
      <c r="J44485" s="29"/>
      <c r="K44485" s="45"/>
      <c r="L44485" s="45"/>
      <c r="M44485" s="45"/>
    </row>
    <row r="44486" spans="8:13" s="28" customFormat="1" x14ac:dyDescent="0.2">
      <c r="H44486" s="12"/>
      <c r="J44486" s="29"/>
      <c r="K44486" s="45"/>
      <c r="L44486" s="45"/>
      <c r="M44486" s="45"/>
    </row>
    <row r="44487" spans="8:13" s="28" customFormat="1" x14ac:dyDescent="0.2">
      <c r="H44487" s="12"/>
      <c r="J44487" s="29"/>
      <c r="K44487" s="45"/>
      <c r="L44487" s="45"/>
      <c r="M44487" s="45"/>
    </row>
    <row r="44488" spans="8:13" s="28" customFormat="1" x14ac:dyDescent="0.2">
      <c r="H44488" s="12"/>
      <c r="J44488" s="29"/>
      <c r="K44488" s="45"/>
      <c r="L44488" s="45"/>
      <c r="M44488" s="45"/>
    </row>
    <row r="44489" spans="8:13" s="28" customFormat="1" x14ac:dyDescent="0.2">
      <c r="H44489" s="12"/>
      <c r="J44489" s="29"/>
      <c r="K44489" s="45"/>
      <c r="L44489" s="45"/>
      <c r="M44489" s="45"/>
    </row>
    <row r="44490" spans="8:13" s="28" customFormat="1" x14ac:dyDescent="0.2">
      <c r="H44490" s="12"/>
      <c r="J44490" s="29"/>
      <c r="K44490" s="45"/>
      <c r="L44490" s="45"/>
      <c r="M44490" s="45"/>
    </row>
    <row r="44491" spans="8:13" s="28" customFormat="1" x14ac:dyDescent="0.2">
      <c r="H44491" s="12"/>
      <c r="J44491" s="29"/>
      <c r="K44491" s="45"/>
      <c r="L44491" s="45"/>
      <c r="M44491" s="45"/>
    </row>
    <row r="44492" spans="8:13" s="28" customFormat="1" x14ac:dyDescent="0.2">
      <c r="H44492" s="12"/>
      <c r="J44492" s="29"/>
      <c r="K44492" s="45"/>
      <c r="L44492" s="45"/>
      <c r="M44492" s="45"/>
    </row>
    <row r="44493" spans="8:13" s="28" customFormat="1" x14ac:dyDescent="0.2">
      <c r="H44493" s="12"/>
      <c r="J44493" s="29"/>
      <c r="K44493" s="45"/>
      <c r="L44493" s="45"/>
      <c r="M44493" s="45"/>
    </row>
    <row r="44494" spans="8:13" s="28" customFormat="1" x14ac:dyDescent="0.2">
      <c r="H44494" s="12"/>
      <c r="J44494" s="29"/>
      <c r="K44494" s="45"/>
      <c r="L44494" s="45"/>
      <c r="M44494" s="45"/>
    </row>
    <row r="44495" spans="8:13" s="28" customFormat="1" x14ac:dyDescent="0.2">
      <c r="H44495" s="12"/>
      <c r="J44495" s="29"/>
      <c r="K44495" s="45"/>
      <c r="L44495" s="45"/>
      <c r="M44495" s="45"/>
    </row>
    <row r="44496" spans="8:13" s="28" customFormat="1" x14ac:dyDescent="0.2">
      <c r="H44496" s="12"/>
      <c r="J44496" s="29"/>
      <c r="K44496" s="45"/>
      <c r="L44496" s="45"/>
      <c r="M44496" s="45"/>
    </row>
    <row r="44497" spans="8:13" s="28" customFormat="1" x14ac:dyDescent="0.2">
      <c r="H44497" s="12"/>
      <c r="J44497" s="29"/>
      <c r="K44497" s="45"/>
      <c r="L44497" s="45"/>
      <c r="M44497" s="45"/>
    </row>
    <row r="44498" spans="8:13" s="28" customFormat="1" x14ac:dyDescent="0.2">
      <c r="H44498" s="12"/>
      <c r="J44498" s="29"/>
      <c r="K44498" s="45"/>
      <c r="L44498" s="45"/>
      <c r="M44498" s="45"/>
    </row>
    <row r="44499" spans="8:13" s="28" customFormat="1" x14ac:dyDescent="0.2">
      <c r="H44499" s="12"/>
      <c r="J44499" s="29"/>
      <c r="K44499" s="45"/>
      <c r="L44499" s="45"/>
      <c r="M44499" s="45"/>
    </row>
    <row r="44500" spans="8:13" s="28" customFormat="1" x14ac:dyDescent="0.2">
      <c r="H44500" s="12"/>
      <c r="J44500" s="29"/>
      <c r="K44500" s="45"/>
      <c r="L44500" s="45"/>
      <c r="M44500" s="45"/>
    </row>
    <row r="44501" spans="8:13" s="28" customFormat="1" x14ac:dyDescent="0.2">
      <c r="H44501" s="12"/>
      <c r="J44501" s="29"/>
      <c r="K44501" s="45"/>
      <c r="L44501" s="45"/>
      <c r="M44501" s="45"/>
    </row>
    <row r="44502" spans="8:13" s="28" customFormat="1" x14ac:dyDescent="0.2">
      <c r="H44502" s="12"/>
      <c r="J44502" s="29"/>
      <c r="K44502" s="45"/>
      <c r="L44502" s="45"/>
      <c r="M44502" s="45"/>
    </row>
    <row r="44503" spans="8:13" s="28" customFormat="1" x14ac:dyDescent="0.2">
      <c r="H44503" s="12"/>
      <c r="J44503" s="29"/>
      <c r="K44503" s="45"/>
      <c r="L44503" s="45"/>
      <c r="M44503" s="45"/>
    </row>
    <row r="44504" spans="8:13" s="28" customFormat="1" x14ac:dyDescent="0.2">
      <c r="H44504" s="12"/>
      <c r="J44504" s="29"/>
      <c r="K44504" s="45"/>
      <c r="L44504" s="45"/>
      <c r="M44504" s="45"/>
    </row>
    <row r="44505" spans="8:13" s="28" customFormat="1" x14ac:dyDescent="0.2">
      <c r="H44505" s="12"/>
      <c r="J44505" s="29"/>
      <c r="K44505" s="45"/>
      <c r="L44505" s="45"/>
      <c r="M44505" s="45"/>
    </row>
    <row r="44506" spans="8:13" s="28" customFormat="1" x14ac:dyDescent="0.2">
      <c r="H44506" s="12"/>
      <c r="J44506" s="29"/>
      <c r="K44506" s="45"/>
      <c r="L44506" s="45"/>
      <c r="M44506" s="45"/>
    </row>
    <row r="44507" spans="8:13" s="28" customFormat="1" x14ac:dyDescent="0.2">
      <c r="H44507" s="12"/>
      <c r="J44507" s="29"/>
      <c r="K44507" s="45"/>
      <c r="L44507" s="45"/>
      <c r="M44507" s="45"/>
    </row>
    <row r="44508" spans="8:13" s="28" customFormat="1" x14ac:dyDescent="0.2">
      <c r="H44508" s="12"/>
      <c r="J44508" s="29"/>
      <c r="K44508" s="45"/>
      <c r="L44508" s="45"/>
      <c r="M44508" s="45"/>
    </row>
    <row r="44509" spans="8:13" s="28" customFormat="1" x14ac:dyDescent="0.2">
      <c r="H44509" s="12"/>
      <c r="J44509" s="29"/>
      <c r="K44509" s="45"/>
      <c r="L44509" s="45"/>
      <c r="M44509" s="45"/>
    </row>
    <row r="44510" spans="8:13" s="28" customFormat="1" x14ac:dyDescent="0.2">
      <c r="H44510" s="12"/>
      <c r="J44510" s="29"/>
      <c r="K44510" s="45"/>
      <c r="L44510" s="45"/>
      <c r="M44510" s="45"/>
    </row>
    <row r="44511" spans="8:13" s="28" customFormat="1" x14ac:dyDescent="0.2">
      <c r="H44511" s="12"/>
      <c r="J44511" s="29"/>
      <c r="K44511" s="45"/>
      <c r="L44511" s="45"/>
      <c r="M44511" s="45"/>
    </row>
    <row r="44512" spans="8:13" s="28" customFormat="1" x14ac:dyDescent="0.2">
      <c r="H44512" s="12"/>
      <c r="J44512" s="29"/>
      <c r="K44512" s="45"/>
      <c r="L44512" s="45"/>
      <c r="M44512" s="45"/>
    </row>
    <row r="44513" spans="8:13" s="28" customFormat="1" x14ac:dyDescent="0.2">
      <c r="H44513" s="12"/>
      <c r="J44513" s="29"/>
      <c r="K44513" s="45"/>
      <c r="L44513" s="45"/>
      <c r="M44513" s="45"/>
    </row>
    <row r="44514" spans="8:13" s="28" customFormat="1" x14ac:dyDescent="0.2">
      <c r="H44514" s="12"/>
      <c r="J44514" s="29"/>
      <c r="K44514" s="45"/>
      <c r="L44514" s="45"/>
      <c r="M44514" s="45"/>
    </row>
    <row r="44515" spans="8:13" s="28" customFormat="1" x14ac:dyDescent="0.2">
      <c r="H44515" s="12"/>
      <c r="J44515" s="29"/>
      <c r="K44515" s="45"/>
      <c r="L44515" s="45"/>
      <c r="M44515" s="45"/>
    </row>
    <row r="44516" spans="8:13" s="28" customFormat="1" x14ac:dyDescent="0.2">
      <c r="H44516" s="12"/>
      <c r="J44516" s="29"/>
      <c r="K44516" s="45"/>
      <c r="L44516" s="45"/>
      <c r="M44516" s="45"/>
    </row>
    <row r="44517" spans="8:13" s="28" customFormat="1" x14ac:dyDescent="0.2">
      <c r="H44517" s="12"/>
      <c r="J44517" s="29"/>
      <c r="K44517" s="45"/>
      <c r="L44517" s="45"/>
      <c r="M44517" s="45"/>
    </row>
    <row r="44518" spans="8:13" s="28" customFormat="1" x14ac:dyDescent="0.2">
      <c r="H44518" s="12"/>
      <c r="J44518" s="29"/>
      <c r="K44518" s="45"/>
      <c r="L44518" s="45"/>
      <c r="M44518" s="45"/>
    </row>
    <row r="44519" spans="8:13" s="28" customFormat="1" x14ac:dyDescent="0.2">
      <c r="H44519" s="12"/>
      <c r="J44519" s="29"/>
      <c r="K44519" s="45"/>
      <c r="L44519" s="45"/>
      <c r="M44519" s="45"/>
    </row>
    <row r="44520" spans="8:13" s="28" customFormat="1" x14ac:dyDescent="0.2">
      <c r="H44520" s="12"/>
      <c r="J44520" s="29"/>
      <c r="K44520" s="45"/>
      <c r="L44520" s="45"/>
      <c r="M44520" s="45"/>
    </row>
    <row r="44521" spans="8:13" s="28" customFormat="1" x14ac:dyDescent="0.2">
      <c r="H44521" s="12"/>
      <c r="J44521" s="29"/>
      <c r="K44521" s="45"/>
      <c r="L44521" s="45"/>
      <c r="M44521" s="45"/>
    </row>
    <row r="44522" spans="8:13" s="28" customFormat="1" x14ac:dyDescent="0.2">
      <c r="H44522" s="12"/>
      <c r="J44522" s="29"/>
      <c r="K44522" s="45"/>
      <c r="L44522" s="45"/>
      <c r="M44522" s="45"/>
    </row>
    <row r="44523" spans="8:13" s="28" customFormat="1" x14ac:dyDescent="0.2">
      <c r="H44523" s="12"/>
      <c r="J44523" s="29"/>
      <c r="K44523" s="45"/>
      <c r="L44523" s="45"/>
      <c r="M44523" s="45"/>
    </row>
    <row r="44524" spans="8:13" s="28" customFormat="1" x14ac:dyDescent="0.2">
      <c r="H44524" s="12"/>
      <c r="J44524" s="29"/>
      <c r="K44524" s="45"/>
      <c r="L44524" s="45"/>
      <c r="M44524" s="45"/>
    </row>
    <row r="44525" spans="8:13" s="28" customFormat="1" x14ac:dyDescent="0.2">
      <c r="H44525" s="12"/>
      <c r="J44525" s="29"/>
      <c r="K44525" s="45"/>
      <c r="L44525" s="45"/>
      <c r="M44525" s="45"/>
    </row>
    <row r="44526" spans="8:13" s="28" customFormat="1" x14ac:dyDescent="0.2">
      <c r="H44526" s="12"/>
      <c r="J44526" s="29"/>
      <c r="K44526" s="45"/>
      <c r="L44526" s="45"/>
      <c r="M44526" s="45"/>
    </row>
    <row r="44527" spans="8:13" s="28" customFormat="1" x14ac:dyDescent="0.2">
      <c r="H44527" s="12"/>
      <c r="J44527" s="29"/>
      <c r="K44527" s="45"/>
      <c r="L44527" s="45"/>
      <c r="M44527" s="45"/>
    </row>
    <row r="44528" spans="8:13" s="28" customFormat="1" x14ac:dyDescent="0.2">
      <c r="H44528" s="12"/>
      <c r="J44528" s="29"/>
      <c r="K44528" s="45"/>
      <c r="L44528" s="45"/>
      <c r="M44528" s="45"/>
    </row>
    <row r="44529" spans="8:13" s="28" customFormat="1" x14ac:dyDescent="0.2">
      <c r="H44529" s="12"/>
      <c r="J44529" s="29"/>
      <c r="K44529" s="45"/>
      <c r="L44529" s="45"/>
      <c r="M44529" s="45"/>
    </row>
    <row r="44530" spans="8:13" s="28" customFormat="1" x14ac:dyDescent="0.2">
      <c r="H44530" s="12"/>
      <c r="J44530" s="29"/>
      <c r="K44530" s="45"/>
      <c r="L44530" s="45"/>
      <c r="M44530" s="45"/>
    </row>
    <row r="44531" spans="8:13" s="28" customFormat="1" x14ac:dyDescent="0.2">
      <c r="H44531" s="12"/>
      <c r="J44531" s="29"/>
      <c r="K44531" s="45"/>
      <c r="L44531" s="45"/>
      <c r="M44531" s="45"/>
    </row>
    <row r="44532" spans="8:13" s="28" customFormat="1" x14ac:dyDescent="0.2">
      <c r="H44532" s="12"/>
      <c r="J44532" s="29"/>
      <c r="K44532" s="45"/>
      <c r="L44532" s="45"/>
      <c r="M44532" s="45"/>
    </row>
    <row r="44533" spans="8:13" s="28" customFormat="1" x14ac:dyDescent="0.2">
      <c r="H44533" s="12"/>
      <c r="J44533" s="29"/>
      <c r="K44533" s="45"/>
      <c r="L44533" s="45"/>
      <c r="M44533" s="45"/>
    </row>
    <row r="44534" spans="8:13" s="28" customFormat="1" x14ac:dyDescent="0.2">
      <c r="H44534" s="12"/>
      <c r="J44534" s="29"/>
      <c r="K44534" s="45"/>
      <c r="L44534" s="45"/>
      <c r="M44534" s="45"/>
    </row>
    <row r="44535" spans="8:13" s="28" customFormat="1" x14ac:dyDescent="0.2">
      <c r="H44535" s="12"/>
      <c r="J44535" s="29"/>
      <c r="K44535" s="45"/>
      <c r="L44535" s="45"/>
      <c r="M44535" s="45"/>
    </row>
    <row r="44536" spans="8:13" s="28" customFormat="1" x14ac:dyDescent="0.2">
      <c r="H44536" s="12"/>
      <c r="J44536" s="29"/>
      <c r="K44536" s="45"/>
      <c r="L44536" s="45"/>
      <c r="M44536" s="45"/>
    </row>
    <row r="44537" spans="8:13" s="28" customFormat="1" x14ac:dyDescent="0.2">
      <c r="H44537" s="12"/>
      <c r="J44537" s="29"/>
      <c r="K44537" s="45"/>
      <c r="L44537" s="45"/>
      <c r="M44537" s="45"/>
    </row>
    <row r="44538" spans="8:13" s="28" customFormat="1" x14ac:dyDescent="0.2">
      <c r="H44538" s="12"/>
      <c r="J44538" s="29"/>
      <c r="K44538" s="45"/>
      <c r="L44538" s="45"/>
      <c r="M44538" s="45"/>
    </row>
    <row r="44539" spans="8:13" s="28" customFormat="1" x14ac:dyDescent="0.2">
      <c r="H44539" s="12"/>
      <c r="J44539" s="29"/>
      <c r="K44539" s="45"/>
      <c r="L44539" s="45"/>
      <c r="M44539" s="45"/>
    </row>
    <row r="44540" spans="8:13" s="28" customFormat="1" x14ac:dyDescent="0.2">
      <c r="H44540" s="12"/>
      <c r="J44540" s="29"/>
      <c r="K44540" s="45"/>
      <c r="L44540" s="45"/>
      <c r="M44540" s="45"/>
    </row>
    <row r="44541" spans="8:13" s="28" customFormat="1" x14ac:dyDescent="0.2">
      <c r="H44541" s="12"/>
      <c r="J44541" s="29"/>
      <c r="K44541" s="45"/>
      <c r="L44541" s="45"/>
      <c r="M44541" s="45"/>
    </row>
    <row r="44542" spans="8:13" s="28" customFormat="1" x14ac:dyDescent="0.2">
      <c r="H44542" s="12"/>
      <c r="J44542" s="29"/>
      <c r="K44542" s="45"/>
      <c r="L44542" s="45"/>
      <c r="M44542" s="45"/>
    </row>
    <row r="44543" spans="8:13" s="28" customFormat="1" x14ac:dyDescent="0.2">
      <c r="H44543" s="12"/>
      <c r="J44543" s="29"/>
      <c r="K44543" s="45"/>
      <c r="L44543" s="45"/>
      <c r="M44543" s="45"/>
    </row>
    <row r="44544" spans="8:13" s="28" customFormat="1" x14ac:dyDescent="0.2">
      <c r="H44544" s="12"/>
      <c r="J44544" s="29"/>
      <c r="K44544" s="45"/>
      <c r="L44544" s="45"/>
      <c r="M44544" s="45"/>
    </row>
    <row r="44545" spans="8:13" s="28" customFormat="1" x14ac:dyDescent="0.2">
      <c r="H44545" s="12"/>
      <c r="J44545" s="29"/>
      <c r="K44545" s="45"/>
      <c r="L44545" s="45"/>
      <c r="M44545" s="45"/>
    </row>
    <row r="44546" spans="8:13" s="28" customFormat="1" x14ac:dyDescent="0.2">
      <c r="H44546" s="12"/>
      <c r="J44546" s="29"/>
      <c r="K44546" s="45"/>
      <c r="L44546" s="45"/>
      <c r="M44546" s="45"/>
    </row>
    <row r="44547" spans="8:13" s="28" customFormat="1" x14ac:dyDescent="0.2">
      <c r="H44547" s="12"/>
      <c r="J44547" s="29"/>
      <c r="K44547" s="45"/>
      <c r="L44547" s="45"/>
      <c r="M44547" s="45"/>
    </row>
    <row r="44548" spans="8:13" s="28" customFormat="1" x14ac:dyDescent="0.2">
      <c r="H44548" s="12"/>
      <c r="J44548" s="29"/>
      <c r="K44548" s="45"/>
      <c r="L44548" s="45"/>
      <c r="M44548" s="45"/>
    </row>
    <row r="44549" spans="8:13" s="28" customFormat="1" x14ac:dyDescent="0.2">
      <c r="H44549" s="12"/>
      <c r="J44549" s="29"/>
      <c r="K44549" s="45"/>
      <c r="L44549" s="45"/>
      <c r="M44549" s="45"/>
    </row>
    <row r="44550" spans="8:13" s="28" customFormat="1" x14ac:dyDescent="0.2">
      <c r="H44550" s="12"/>
      <c r="J44550" s="29"/>
      <c r="K44550" s="45"/>
      <c r="L44550" s="45"/>
      <c r="M44550" s="45"/>
    </row>
    <row r="44551" spans="8:13" s="28" customFormat="1" x14ac:dyDescent="0.2">
      <c r="H44551" s="12"/>
      <c r="J44551" s="29"/>
      <c r="K44551" s="45"/>
      <c r="L44551" s="45"/>
      <c r="M44551" s="45"/>
    </row>
    <row r="44552" spans="8:13" s="28" customFormat="1" x14ac:dyDescent="0.2">
      <c r="H44552" s="12"/>
      <c r="J44552" s="29"/>
      <c r="K44552" s="45"/>
      <c r="L44552" s="45"/>
      <c r="M44552" s="45"/>
    </row>
    <row r="44553" spans="8:13" s="28" customFormat="1" x14ac:dyDescent="0.2">
      <c r="H44553" s="12"/>
      <c r="J44553" s="29"/>
      <c r="K44553" s="45"/>
      <c r="L44553" s="45"/>
      <c r="M44553" s="45"/>
    </row>
    <row r="44554" spans="8:13" s="28" customFormat="1" x14ac:dyDescent="0.2">
      <c r="H44554" s="12"/>
      <c r="J44554" s="29"/>
      <c r="K44554" s="45"/>
      <c r="L44554" s="45"/>
      <c r="M44554" s="45"/>
    </row>
    <row r="44555" spans="8:13" s="28" customFormat="1" x14ac:dyDescent="0.2">
      <c r="H44555" s="12"/>
      <c r="J44555" s="29"/>
      <c r="K44555" s="45"/>
      <c r="L44555" s="45"/>
      <c r="M44555" s="45"/>
    </row>
    <row r="44556" spans="8:13" s="28" customFormat="1" x14ac:dyDescent="0.2">
      <c r="H44556" s="12"/>
      <c r="J44556" s="29"/>
      <c r="K44556" s="45"/>
      <c r="L44556" s="45"/>
      <c r="M44556" s="45"/>
    </row>
    <row r="44557" spans="8:13" s="28" customFormat="1" x14ac:dyDescent="0.2">
      <c r="H44557" s="12"/>
      <c r="J44557" s="29"/>
      <c r="K44557" s="45"/>
      <c r="L44557" s="45"/>
      <c r="M44557" s="45"/>
    </row>
    <row r="44558" spans="8:13" s="28" customFormat="1" x14ac:dyDescent="0.2">
      <c r="H44558" s="12"/>
      <c r="J44558" s="29"/>
      <c r="K44558" s="45"/>
      <c r="L44558" s="45"/>
      <c r="M44558" s="45"/>
    </row>
    <row r="44559" spans="8:13" s="28" customFormat="1" x14ac:dyDescent="0.2">
      <c r="H44559" s="12"/>
      <c r="J44559" s="29"/>
      <c r="K44559" s="45"/>
      <c r="L44559" s="45"/>
      <c r="M44559" s="45"/>
    </row>
    <row r="44560" spans="8:13" s="28" customFormat="1" x14ac:dyDescent="0.2">
      <c r="H44560" s="12"/>
      <c r="J44560" s="29"/>
      <c r="K44560" s="45"/>
      <c r="L44560" s="45"/>
      <c r="M44560" s="45"/>
    </row>
    <row r="44561" spans="8:13" s="28" customFormat="1" x14ac:dyDescent="0.2">
      <c r="H44561" s="12"/>
      <c r="J44561" s="29"/>
      <c r="K44561" s="45"/>
      <c r="L44561" s="45"/>
      <c r="M44561" s="45"/>
    </row>
    <row r="44562" spans="8:13" s="28" customFormat="1" x14ac:dyDescent="0.2">
      <c r="H44562" s="12"/>
      <c r="J44562" s="29"/>
      <c r="K44562" s="45"/>
      <c r="L44562" s="45"/>
      <c r="M44562" s="45"/>
    </row>
    <row r="44563" spans="8:13" s="28" customFormat="1" x14ac:dyDescent="0.2">
      <c r="H44563" s="12"/>
      <c r="J44563" s="29"/>
      <c r="K44563" s="45"/>
      <c r="L44563" s="45"/>
      <c r="M44563" s="45"/>
    </row>
    <row r="44564" spans="8:13" s="28" customFormat="1" x14ac:dyDescent="0.2">
      <c r="H44564" s="12"/>
      <c r="J44564" s="29"/>
      <c r="K44564" s="45"/>
      <c r="L44564" s="45"/>
      <c r="M44564" s="45"/>
    </row>
    <row r="44565" spans="8:13" s="28" customFormat="1" x14ac:dyDescent="0.2">
      <c r="H44565" s="12"/>
      <c r="J44565" s="29"/>
      <c r="K44565" s="45"/>
      <c r="L44565" s="45"/>
      <c r="M44565" s="45"/>
    </row>
    <row r="44566" spans="8:13" s="28" customFormat="1" x14ac:dyDescent="0.2">
      <c r="H44566" s="12"/>
      <c r="J44566" s="29"/>
      <c r="K44566" s="45"/>
      <c r="L44566" s="45"/>
      <c r="M44566" s="45"/>
    </row>
    <row r="44567" spans="8:13" s="28" customFormat="1" x14ac:dyDescent="0.2">
      <c r="H44567" s="12"/>
      <c r="J44567" s="29"/>
      <c r="K44567" s="45"/>
      <c r="L44567" s="45"/>
      <c r="M44567" s="45"/>
    </row>
    <row r="44568" spans="8:13" s="28" customFormat="1" x14ac:dyDescent="0.2">
      <c r="H44568" s="12"/>
      <c r="J44568" s="29"/>
      <c r="K44568" s="45"/>
      <c r="L44568" s="45"/>
      <c r="M44568" s="45"/>
    </row>
    <row r="44569" spans="8:13" s="28" customFormat="1" x14ac:dyDescent="0.2">
      <c r="H44569" s="12"/>
      <c r="J44569" s="29"/>
      <c r="K44569" s="45"/>
      <c r="L44569" s="45"/>
      <c r="M44569" s="45"/>
    </row>
    <row r="44570" spans="8:13" s="28" customFormat="1" x14ac:dyDescent="0.2">
      <c r="H44570" s="12"/>
      <c r="J44570" s="29"/>
      <c r="K44570" s="45"/>
      <c r="L44570" s="45"/>
      <c r="M44570" s="45"/>
    </row>
    <row r="44571" spans="8:13" s="28" customFormat="1" x14ac:dyDescent="0.2">
      <c r="H44571" s="12"/>
      <c r="J44571" s="29"/>
      <c r="K44571" s="45"/>
      <c r="L44571" s="45"/>
      <c r="M44571" s="45"/>
    </row>
    <row r="44572" spans="8:13" s="28" customFormat="1" x14ac:dyDescent="0.2">
      <c r="H44572" s="12"/>
      <c r="J44572" s="29"/>
      <c r="K44572" s="45"/>
      <c r="L44572" s="45"/>
      <c r="M44572" s="45"/>
    </row>
    <row r="44573" spans="8:13" s="28" customFormat="1" x14ac:dyDescent="0.2">
      <c r="H44573" s="12"/>
      <c r="J44573" s="29"/>
      <c r="K44573" s="45"/>
      <c r="L44573" s="45"/>
      <c r="M44573" s="45"/>
    </row>
    <row r="44574" spans="8:13" s="28" customFormat="1" x14ac:dyDescent="0.2">
      <c r="H44574" s="12"/>
      <c r="J44574" s="29"/>
      <c r="K44574" s="45"/>
      <c r="L44574" s="45"/>
      <c r="M44574" s="45"/>
    </row>
    <row r="44575" spans="8:13" s="28" customFormat="1" x14ac:dyDescent="0.2">
      <c r="H44575" s="12"/>
      <c r="J44575" s="29"/>
      <c r="K44575" s="45"/>
      <c r="L44575" s="45"/>
      <c r="M44575" s="45"/>
    </row>
    <row r="44576" spans="8:13" s="28" customFormat="1" x14ac:dyDescent="0.2">
      <c r="H44576" s="12"/>
      <c r="J44576" s="29"/>
      <c r="K44576" s="45"/>
      <c r="L44576" s="45"/>
      <c r="M44576" s="45"/>
    </row>
    <row r="44577" spans="8:13" s="28" customFormat="1" x14ac:dyDescent="0.2">
      <c r="H44577" s="12"/>
      <c r="J44577" s="29"/>
      <c r="K44577" s="45"/>
      <c r="L44577" s="45"/>
      <c r="M44577" s="45"/>
    </row>
    <row r="44578" spans="8:13" s="28" customFormat="1" x14ac:dyDescent="0.2">
      <c r="H44578" s="12"/>
      <c r="J44578" s="29"/>
      <c r="K44578" s="45"/>
      <c r="L44578" s="45"/>
      <c r="M44578" s="45"/>
    </row>
    <row r="44579" spans="8:13" s="28" customFormat="1" x14ac:dyDescent="0.2">
      <c r="H44579" s="12"/>
      <c r="J44579" s="29"/>
      <c r="K44579" s="45"/>
      <c r="L44579" s="45"/>
      <c r="M44579" s="45"/>
    </row>
    <row r="44580" spans="8:13" s="28" customFormat="1" x14ac:dyDescent="0.2">
      <c r="H44580" s="12"/>
      <c r="J44580" s="29"/>
      <c r="K44580" s="45"/>
      <c r="L44580" s="45"/>
      <c r="M44580" s="45"/>
    </row>
    <row r="44581" spans="8:13" s="28" customFormat="1" x14ac:dyDescent="0.2">
      <c r="H44581" s="12"/>
      <c r="J44581" s="29"/>
      <c r="K44581" s="45"/>
      <c r="L44581" s="45"/>
      <c r="M44581" s="45"/>
    </row>
    <row r="44582" spans="8:13" s="28" customFormat="1" x14ac:dyDescent="0.2">
      <c r="H44582" s="12"/>
      <c r="J44582" s="29"/>
      <c r="K44582" s="45"/>
      <c r="L44582" s="45"/>
      <c r="M44582" s="45"/>
    </row>
    <row r="44583" spans="8:13" s="28" customFormat="1" x14ac:dyDescent="0.2">
      <c r="H44583" s="12"/>
      <c r="J44583" s="29"/>
      <c r="K44583" s="45"/>
      <c r="L44583" s="45"/>
      <c r="M44583" s="45"/>
    </row>
    <row r="44584" spans="8:13" s="28" customFormat="1" x14ac:dyDescent="0.2">
      <c r="H44584" s="12"/>
      <c r="J44584" s="29"/>
      <c r="K44584" s="45"/>
      <c r="L44584" s="45"/>
      <c r="M44584" s="45"/>
    </row>
    <row r="44585" spans="8:13" s="28" customFormat="1" x14ac:dyDescent="0.2">
      <c r="H44585" s="12"/>
      <c r="J44585" s="29"/>
      <c r="K44585" s="45"/>
      <c r="L44585" s="45"/>
      <c r="M44585" s="45"/>
    </row>
    <row r="44586" spans="8:13" s="28" customFormat="1" x14ac:dyDescent="0.2">
      <c r="H44586" s="12"/>
      <c r="J44586" s="29"/>
      <c r="K44586" s="45"/>
      <c r="L44586" s="45"/>
      <c r="M44586" s="45"/>
    </row>
    <row r="44587" spans="8:13" s="28" customFormat="1" x14ac:dyDescent="0.2">
      <c r="H44587" s="12"/>
      <c r="J44587" s="29"/>
      <c r="K44587" s="45"/>
      <c r="L44587" s="45"/>
      <c r="M44587" s="45"/>
    </row>
    <row r="44588" spans="8:13" s="28" customFormat="1" x14ac:dyDescent="0.2">
      <c r="H44588" s="12"/>
      <c r="J44588" s="29"/>
      <c r="K44588" s="45"/>
      <c r="L44588" s="45"/>
      <c r="M44588" s="45"/>
    </row>
    <row r="44589" spans="8:13" s="28" customFormat="1" x14ac:dyDescent="0.2">
      <c r="H44589" s="12"/>
      <c r="J44589" s="29"/>
      <c r="K44589" s="45"/>
      <c r="L44589" s="45"/>
      <c r="M44589" s="45"/>
    </row>
    <row r="44590" spans="8:13" s="28" customFormat="1" x14ac:dyDescent="0.2">
      <c r="H44590" s="12"/>
      <c r="J44590" s="29"/>
      <c r="K44590" s="45"/>
      <c r="L44590" s="45"/>
      <c r="M44590" s="45"/>
    </row>
    <row r="44591" spans="8:13" s="28" customFormat="1" x14ac:dyDescent="0.2">
      <c r="H44591" s="12"/>
      <c r="J44591" s="29"/>
      <c r="K44591" s="45"/>
      <c r="L44591" s="45"/>
      <c r="M44591" s="45"/>
    </row>
    <row r="44592" spans="8:13" s="28" customFormat="1" x14ac:dyDescent="0.2">
      <c r="H44592" s="12"/>
      <c r="J44592" s="29"/>
      <c r="K44592" s="45"/>
      <c r="L44592" s="45"/>
      <c r="M44592" s="45"/>
    </row>
    <row r="44593" spans="8:13" s="28" customFormat="1" x14ac:dyDescent="0.2">
      <c r="H44593" s="12"/>
      <c r="J44593" s="29"/>
      <c r="K44593" s="45"/>
      <c r="L44593" s="45"/>
      <c r="M44593" s="45"/>
    </row>
    <row r="44594" spans="8:13" s="28" customFormat="1" x14ac:dyDescent="0.2">
      <c r="H44594" s="12"/>
      <c r="J44594" s="29"/>
      <c r="K44594" s="45"/>
      <c r="L44594" s="45"/>
      <c r="M44594" s="45"/>
    </row>
    <row r="44595" spans="8:13" s="28" customFormat="1" x14ac:dyDescent="0.2">
      <c r="H44595" s="12"/>
      <c r="J44595" s="29"/>
      <c r="K44595" s="45"/>
      <c r="L44595" s="45"/>
      <c r="M44595" s="45"/>
    </row>
    <row r="44596" spans="8:13" s="28" customFormat="1" x14ac:dyDescent="0.2">
      <c r="H44596" s="12"/>
      <c r="J44596" s="29"/>
      <c r="K44596" s="45"/>
      <c r="L44596" s="45"/>
      <c r="M44596" s="45"/>
    </row>
    <row r="44597" spans="8:13" s="28" customFormat="1" x14ac:dyDescent="0.2">
      <c r="H44597" s="12"/>
      <c r="J44597" s="29"/>
      <c r="K44597" s="45"/>
      <c r="L44597" s="45"/>
      <c r="M44597" s="45"/>
    </row>
    <row r="44598" spans="8:13" s="28" customFormat="1" x14ac:dyDescent="0.2">
      <c r="H44598" s="12"/>
      <c r="J44598" s="29"/>
      <c r="K44598" s="45"/>
      <c r="L44598" s="45"/>
      <c r="M44598" s="45"/>
    </row>
    <row r="44599" spans="8:13" s="28" customFormat="1" x14ac:dyDescent="0.2">
      <c r="H44599" s="12"/>
      <c r="J44599" s="29"/>
      <c r="K44599" s="45"/>
      <c r="L44599" s="45"/>
      <c r="M44599" s="45"/>
    </row>
    <row r="44600" spans="8:13" s="28" customFormat="1" x14ac:dyDescent="0.2">
      <c r="H44600" s="12"/>
      <c r="J44600" s="29"/>
      <c r="K44600" s="45"/>
      <c r="L44600" s="45"/>
      <c r="M44600" s="45"/>
    </row>
    <row r="44601" spans="8:13" s="28" customFormat="1" x14ac:dyDescent="0.2">
      <c r="H44601" s="12"/>
      <c r="J44601" s="29"/>
      <c r="K44601" s="45"/>
      <c r="L44601" s="45"/>
      <c r="M44601" s="45"/>
    </row>
    <row r="44602" spans="8:13" s="28" customFormat="1" x14ac:dyDescent="0.2">
      <c r="H44602" s="12"/>
      <c r="J44602" s="29"/>
      <c r="K44602" s="45"/>
      <c r="L44602" s="45"/>
      <c r="M44602" s="45"/>
    </row>
    <row r="44603" spans="8:13" s="28" customFormat="1" x14ac:dyDescent="0.2">
      <c r="H44603" s="12"/>
      <c r="J44603" s="29"/>
      <c r="K44603" s="45"/>
      <c r="L44603" s="45"/>
      <c r="M44603" s="45"/>
    </row>
    <row r="44604" spans="8:13" s="28" customFormat="1" x14ac:dyDescent="0.2">
      <c r="H44604" s="12"/>
      <c r="J44604" s="29"/>
      <c r="K44604" s="45"/>
      <c r="L44604" s="45"/>
      <c r="M44604" s="45"/>
    </row>
    <row r="44605" spans="8:13" s="28" customFormat="1" x14ac:dyDescent="0.2">
      <c r="H44605" s="12"/>
      <c r="J44605" s="29"/>
      <c r="K44605" s="45"/>
      <c r="L44605" s="45"/>
      <c r="M44605" s="45"/>
    </row>
    <row r="44606" spans="8:13" s="28" customFormat="1" x14ac:dyDescent="0.2">
      <c r="H44606" s="12"/>
      <c r="J44606" s="29"/>
      <c r="K44606" s="45"/>
      <c r="L44606" s="45"/>
      <c r="M44606" s="45"/>
    </row>
    <row r="44607" spans="8:13" s="28" customFormat="1" x14ac:dyDescent="0.2">
      <c r="H44607" s="12"/>
      <c r="J44607" s="29"/>
      <c r="K44607" s="45"/>
      <c r="L44607" s="45"/>
      <c r="M44607" s="45"/>
    </row>
    <row r="44608" spans="8:13" s="28" customFormat="1" x14ac:dyDescent="0.2">
      <c r="H44608" s="12"/>
      <c r="J44608" s="29"/>
      <c r="K44608" s="45"/>
      <c r="L44608" s="45"/>
      <c r="M44608" s="45"/>
    </row>
    <row r="44609" spans="8:13" s="28" customFormat="1" x14ac:dyDescent="0.2">
      <c r="H44609" s="12"/>
      <c r="J44609" s="29"/>
      <c r="K44609" s="45"/>
      <c r="L44609" s="45"/>
      <c r="M44609" s="45"/>
    </row>
    <row r="44610" spans="8:13" s="28" customFormat="1" x14ac:dyDescent="0.2">
      <c r="H44610" s="12"/>
      <c r="J44610" s="29"/>
      <c r="K44610" s="45"/>
      <c r="L44610" s="45"/>
      <c r="M44610" s="45"/>
    </row>
    <row r="44611" spans="8:13" s="28" customFormat="1" x14ac:dyDescent="0.2">
      <c r="H44611" s="12"/>
      <c r="J44611" s="29"/>
      <c r="K44611" s="45"/>
      <c r="L44611" s="45"/>
      <c r="M44611" s="45"/>
    </row>
    <row r="44612" spans="8:13" s="28" customFormat="1" x14ac:dyDescent="0.2">
      <c r="H44612" s="12"/>
      <c r="J44612" s="29"/>
      <c r="K44612" s="45"/>
      <c r="L44612" s="45"/>
      <c r="M44612" s="45"/>
    </row>
    <row r="44613" spans="8:13" s="28" customFormat="1" x14ac:dyDescent="0.2">
      <c r="H44613" s="12"/>
      <c r="J44613" s="29"/>
      <c r="K44613" s="45"/>
      <c r="L44613" s="45"/>
      <c r="M44613" s="45"/>
    </row>
    <row r="44614" spans="8:13" s="28" customFormat="1" x14ac:dyDescent="0.2">
      <c r="H44614" s="12"/>
      <c r="J44614" s="29"/>
      <c r="K44614" s="45"/>
      <c r="L44614" s="45"/>
      <c r="M44614" s="45"/>
    </row>
    <row r="44615" spans="8:13" s="28" customFormat="1" x14ac:dyDescent="0.2">
      <c r="H44615" s="12"/>
      <c r="J44615" s="29"/>
      <c r="K44615" s="45"/>
      <c r="L44615" s="45"/>
      <c r="M44615" s="45"/>
    </row>
    <row r="44616" spans="8:13" s="28" customFormat="1" x14ac:dyDescent="0.2">
      <c r="H44616" s="12"/>
      <c r="J44616" s="29"/>
      <c r="K44616" s="45"/>
      <c r="L44616" s="45"/>
      <c r="M44616" s="45"/>
    </row>
    <row r="44617" spans="8:13" s="28" customFormat="1" x14ac:dyDescent="0.2">
      <c r="H44617" s="12"/>
      <c r="J44617" s="29"/>
      <c r="K44617" s="45"/>
      <c r="L44617" s="45"/>
      <c r="M44617" s="45"/>
    </row>
    <row r="44618" spans="8:13" s="28" customFormat="1" x14ac:dyDescent="0.2">
      <c r="H44618" s="12"/>
      <c r="J44618" s="29"/>
      <c r="K44618" s="45"/>
      <c r="L44618" s="45"/>
      <c r="M44618" s="45"/>
    </row>
    <row r="44619" spans="8:13" s="28" customFormat="1" x14ac:dyDescent="0.2">
      <c r="H44619" s="12"/>
      <c r="J44619" s="29"/>
      <c r="K44619" s="45"/>
      <c r="L44619" s="45"/>
      <c r="M44619" s="45"/>
    </row>
    <row r="44620" spans="8:13" s="28" customFormat="1" x14ac:dyDescent="0.2">
      <c r="H44620" s="12"/>
      <c r="J44620" s="29"/>
      <c r="K44620" s="45"/>
      <c r="L44620" s="45"/>
      <c r="M44620" s="45"/>
    </row>
    <row r="44621" spans="8:13" s="28" customFormat="1" x14ac:dyDescent="0.2">
      <c r="H44621" s="12"/>
      <c r="J44621" s="29"/>
      <c r="K44621" s="45"/>
      <c r="L44621" s="45"/>
      <c r="M44621" s="45"/>
    </row>
    <row r="44622" spans="8:13" s="28" customFormat="1" x14ac:dyDescent="0.2">
      <c r="H44622" s="12"/>
      <c r="J44622" s="29"/>
      <c r="K44622" s="45"/>
      <c r="L44622" s="45"/>
      <c r="M44622" s="45"/>
    </row>
    <row r="44623" spans="8:13" s="28" customFormat="1" x14ac:dyDescent="0.2">
      <c r="H44623" s="12"/>
      <c r="J44623" s="29"/>
      <c r="K44623" s="45"/>
      <c r="L44623" s="45"/>
      <c r="M44623" s="45"/>
    </row>
    <row r="44624" spans="8:13" s="28" customFormat="1" x14ac:dyDescent="0.2">
      <c r="H44624" s="12"/>
      <c r="J44624" s="29"/>
      <c r="K44624" s="45"/>
      <c r="L44624" s="45"/>
      <c r="M44624" s="45"/>
    </row>
    <row r="44625" spans="8:13" s="28" customFormat="1" x14ac:dyDescent="0.2">
      <c r="H44625" s="12"/>
      <c r="J44625" s="29"/>
      <c r="K44625" s="45"/>
      <c r="L44625" s="45"/>
      <c r="M44625" s="45"/>
    </row>
    <row r="44626" spans="8:13" s="28" customFormat="1" x14ac:dyDescent="0.2">
      <c r="H44626" s="12"/>
      <c r="J44626" s="29"/>
      <c r="K44626" s="45"/>
      <c r="L44626" s="45"/>
      <c r="M44626" s="45"/>
    </row>
    <row r="44627" spans="8:13" s="28" customFormat="1" x14ac:dyDescent="0.2">
      <c r="H44627" s="12"/>
      <c r="J44627" s="29"/>
      <c r="K44627" s="45"/>
      <c r="L44627" s="45"/>
      <c r="M44627" s="45"/>
    </row>
    <row r="44628" spans="8:13" s="28" customFormat="1" x14ac:dyDescent="0.2">
      <c r="H44628" s="12"/>
      <c r="J44628" s="29"/>
      <c r="K44628" s="45"/>
      <c r="L44628" s="45"/>
      <c r="M44628" s="45"/>
    </row>
    <row r="44629" spans="8:13" s="28" customFormat="1" x14ac:dyDescent="0.2">
      <c r="H44629" s="12"/>
      <c r="J44629" s="29"/>
      <c r="K44629" s="45"/>
      <c r="L44629" s="45"/>
      <c r="M44629" s="45"/>
    </row>
    <row r="44630" spans="8:13" s="28" customFormat="1" x14ac:dyDescent="0.2">
      <c r="H44630" s="12"/>
      <c r="J44630" s="29"/>
      <c r="K44630" s="45"/>
      <c r="L44630" s="45"/>
      <c r="M44630" s="45"/>
    </row>
    <row r="44631" spans="8:13" s="28" customFormat="1" x14ac:dyDescent="0.2">
      <c r="H44631" s="12"/>
      <c r="J44631" s="29"/>
      <c r="K44631" s="45"/>
      <c r="L44631" s="45"/>
      <c r="M44631" s="45"/>
    </row>
    <row r="44632" spans="8:13" s="28" customFormat="1" x14ac:dyDescent="0.2">
      <c r="H44632" s="12"/>
      <c r="J44632" s="29"/>
      <c r="K44632" s="45"/>
      <c r="L44632" s="45"/>
      <c r="M44632" s="45"/>
    </row>
    <row r="44633" spans="8:13" s="28" customFormat="1" x14ac:dyDescent="0.2">
      <c r="H44633" s="12"/>
      <c r="J44633" s="29"/>
      <c r="K44633" s="45"/>
      <c r="L44633" s="45"/>
      <c r="M44633" s="45"/>
    </row>
    <row r="44634" spans="8:13" s="28" customFormat="1" x14ac:dyDescent="0.2">
      <c r="H44634" s="12"/>
      <c r="J44634" s="29"/>
      <c r="K44634" s="45"/>
      <c r="L44634" s="45"/>
      <c r="M44634" s="45"/>
    </row>
    <row r="44635" spans="8:13" s="28" customFormat="1" x14ac:dyDescent="0.2">
      <c r="H44635" s="12"/>
      <c r="J44635" s="29"/>
      <c r="K44635" s="45"/>
      <c r="L44635" s="45"/>
      <c r="M44635" s="45"/>
    </row>
    <row r="44636" spans="8:13" s="28" customFormat="1" x14ac:dyDescent="0.2">
      <c r="H44636" s="12"/>
      <c r="J44636" s="29"/>
      <c r="K44636" s="45"/>
      <c r="L44636" s="45"/>
      <c r="M44636" s="45"/>
    </row>
    <row r="44637" spans="8:13" s="28" customFormat="1" x14ac:dyDescent="0.2">
      <c r="H44637" s="12"/>
      <c r="J44637" s="29"/>
      <c r="K44637" s="45"/>
      <c r="L44637" s="45"/>
      <c r="M44637" s="45"/>
    </row>
    <row r="44638" spans="8:13" s="28" customFormat="1" x14ac:dyDescent="0.2">
      <c r="H44638" s="12"/>
      <c r="J44638" s="29"/>
      <c r="K44638" s="45"/>
      <c r="L44638" s="45"/>
      <c r="M44638" s="45"/>
    </row>
    <row r="44639" spans="8:13" s="28" customFormat="1" x14ac:dyDescent="0.2">
      <c r="H44639" s="12"/>
      <c r="J44639" s="29"/>
      <c r="K44639" s="45"/>
      <c r="L44639" s="45"/>
      <c r="M44639" s="45"/>
    </row>
    <row r="44640" spans="8:13" s="28" customFormat="1" x14ac:dyDescent="0.2">
      <c r="H44640" s="12"/>
      <c r="J44640" s="29"/>
      <c r="K44640" s="45"/>
      <c r="L44640" s="45"/>
      <c r="M44640" s="45"/>
    </row>
    <row r="44641" spans="8:13" s="28" customFormat="1" x14ac:dyDescent="0.2">
      <c r="H44641" s="12"/>
      <c r="J44641" s="29"/>
      <c r="K44641" s="45"/>
      <c r="L44641" s="45"/>
      <c r="M44641" s="45"/>
    </row>
    <row r="44642" spans="8:13" s="28" customFormat="1" x14ac:dyDescent="0.2">
      <c r="H44642" s="12"/>
      <c r="J44642" s="29"/>
      <c r="K44642" s="45"/>
      <c r="L44642" s="45"/>
      <c r="M44642" s="45"/>
    </row>
    <row r="44643" spans="8:13" s="28" customFormat="1" x14ac:dyDescent="0.2">
      <c r="H44643" s="12"/>
      <c r="J44643" s="29"/>
      <c r="K44643" s="45"/>
      <c r="L44643" s="45"/>
      <c r="M44643" s="45"/>
    </row>
    <row r="44644" spans="8:13" s="28" customFormat="1" x14ac:dyDescent="0.2">
      <c r="H44644" s="12"/>
      <c r="J44644" s="29"/>
      <c r="K44644" s="45"/>
      <c r="L44644" s="45"/>
      <c r="M44644" s="45"/>
    </row>
    <row r="44645" spans="8:13" s="28" customFormat="1" x14ac:dyDescent="0.2">
      <c r="H44645" s="12"/>
      <c r="J44645" s="29"/>
      <c r="K44645" s="45"/>
      <c r="L44645" s="45"/>
      <c r="M44645" s="45"/>
    </row>
    <row r="44646" spans="8:13" s="28" customFormat="1" x14ac:dyDescent="0.2">
      <c r="H44646" s="12"/>
      <c r="J44646" s="29"/>
      <c r="K44646" s="45"/>
      <c r="L44646" s="45"/>
      <c r="M44646" s="45"/>
    </row>
    <row r="44647" spans="8:13" s="28" customFormat="1" x14ac:dyDescent="0.2">
      <c r="H44647" s="12"/>
      <c r="J44647" s="29"/>
      <c r="K44647" s="45"/>
      <c r="L44647" s="45"/>
      <c r="M44647" s="45"/>
    </row>
    <row r="44648" spans="8:13" s="28" customFormat="1" x14ac:dyDescent="0.2">
      <c r="H44648" s="12"/>
      <c r="J44648" s="29"/>
      <c r="K44648" s="45"/>
      <c r="L44648" s="45"/>
      <c r="M44648" s="45"/>
    </row>
    <row r="44649" spans="8:13" s="28" customFormat="1" x14ac:dyDescent="0.2">
      <c r="H44649" s="12"/>
      <c r="J44649" s="29"/>
      <c r="K44649" s="45"/>
      <c r="L44649" s="45"/>
      <c r="M44649" s="45"/>
    </row>
    <row r="44650" spans="8:13" s="28" customFormat="1" x14ac:dyDescent="0.2">
      <c r="H44650" s="12"/>
      <c r="J44650" s="29"/>
      <c r="K44650" s="45"/>
      <c r="L44650" s="45"/>
      <c r="M44650" s="45"/>
    </row>
    <row r="44651" spans="8:13" s="28" customFormat="1" x14ac:dyDescent="0.2">
      <c r="H44651" s="12"/>
      <c r="J44651" s="29"/>
      <c r="K44651" s="45"/>
      <c r="L44651" s="45"/>
      <c r="M44651" s="45"/>
    </row>
    <row r="44652" spans="8:13" s="28" customFormat="1" x14ac:dyDescent="0.2">
      <c r="H44652" s="12"/>
      <c r="J44652" s="29"/>
      <c r="K44652" s="45"/>
      <c r="L44652" s="45"/>
      <c r="M44652" s="45"/>
    </row>
    <row r="44653" spans="8:13" s="28" customFormat="1" x14ac:dyDescent="0.2">
      <c r="H44653" s="12"/>
      <c r="J44653" s="29"/>
      <c r="K44653" s="45"/>
      <c r="L44653" s="45"/>
      <c r="M44653" s="45"/>
    </row>
    <row r="44654" spans="8:13" s="28" customFormat="1" x14ac:dyDescent="0.2">
      <c r="H44654" s="12"/>
      <c r="J44654" s="29"/>
      <c r="K44654" s="45"/>
      <c r="L44654" s="45"/>
      <c r="M44654" s="45"/>
    </row>
    <row r="44655" spans="8:13" s="28" customFormat="1" x14ac:dyDescent="0.2">
      <c r="H44655" s="12"/>
      <c r="J44655" s="29"/>
      <c r="K44655" s="45"/>
      <c r="L44655" s="45"/>
      <c r="M44655" s="45"/>
    </row>
    <row r="44656" spans="8:13" s="28" customFormat="1" x14ac:dyDescent="0.2">
      <c r="H44656" s="12"/>
      <c r="J44656" s="29"/>
      <c r="K44656" s="45"/>
      <c r="L44656" s="45"/>
      <c r="M44656" s="45"/>
    </row>
    <row r="44657" spans="8:13" s="28" customFormat="1" x14ac:dyDescent="0.2">
      <c r="H44657" s="12"/>
      <c r="J44657" s="29"/>
      <c r="K44657" s="45"/>
      <c r="L44657" s="45"/>
      <c r="M44657" s="45"/>
    </row>
    <row r="44658" spans="8:13" s="28" customFormat="1" x14ac:dyDescent="0.2">
      <c r="H44658" s="12"/>
      <c r="J44658" s="29"/>
      <c r="K44658" s="45"/>
      <c r="L44658" s="45"/>
      <c r="M44658" s="45"/>
    </row>
    <row r="44659" spans="8:13" s="28" customFormat="1" x14ac:dyDescent="0.2">
      <c r="H44659" s="12"/>
      <c r="J44659" s="29"/>
      <c r="K44659" s="45"/>
      <c r="L44659" s="45"/>
      <c r="M44659" s="45"/>
    </row>
    <row r="44660" spans="8:13" s="28" customFormat="1" x14ac:dyDescent="0.2">
      <c r="H44660" s="12"/>
      <c r="J44660" s="29"/>
      <c r="K44660" s="45"/>
      <c r="L44660" s="45"/>
      <c r="M44660" s="45"/>
    </row>
    <row r="44661" spans="8:13" s="28" customFormat="1" x14ac:dyDescent="0.2">
      <c r="H44661" s="12"/>
      <c r="J44661" s="29"/>
      <c r="K44661" s="45"/>
      <c r="L44661" s="45"/>
      <c r="M44661" s="45"/>
    </row>
    <row r="44662" spans="8:13" s="28" customFormat="1" x14ac:dyDescent="0.2">
      <c r="H44662" s="12"/>
      <c r="J44662" s="29"/>
      <c r="K44662" s="45"/>
      <c r="L44662" s="45"/>
      <c r="M44662" s="45"/>
    </row>
    <row r="44663" spans="8:13" s="28" customFormat="1" x14ac:dyDescent="0.2">
      <c r="H44663" s="12"/>
      <c r="J44663" s="29"/>
      <c r="K44663" s="45"/>
      <c r="L44663" s="45"/>
      <c r="M44663" s="45"/>
    </row>
    <row r="44664" spans="8:13" s="28" customFormat="1" x14ac:dyDescent="0.2">
      <c r="H44664" s="12"/>
      <c r="J44664" s="29"/>
      <c r="K44664" s="45"/>
      <c r="L44664" s="45"/>
      <c r="M44664" s="45"/>
    </row>
    <row r="44665" spans="8:13" s="28" customFormat="1" x14ac:dyDescent="0.2">
      <c r="H44665" s="12"/>
      <c r="J44665" s="29"/>
      <c r="K44665" s="45"/>
      <c r="L44665" s="45"/>
      <c r="M44665" s="45"/>
    </row>
    <row r="44666" spans="8:13" s="28" customFormat="1" x14ac:dyDescent="0.2">
      <c r="H44666" s="12"/>
      <c r="J44666" s="29"/>
      <c r="K44666" s="45"/>
      <c r="L44666" s="45"/>
      <c r="M44666" s="45"/>
    </row>
    <row r="44667" spans="8:13" s="28" customFormat="1" x14ac:dyDescent="0.2">
      <c r="H44667" s="12"/>
      <c r="J44667" s="29"/>
      <c r="K44667" s="45"/>
      <c r="L44667" s="45"/>
      <c r="M44667" s="45"/>
    </row>
    <row r="44668" spans="8:13" s="28" customFormat="1" x14ac:dyDescent="0.2">
      <c r="H44668" s="12"/>
      <c r="J44668" s="29"/>
      <c r="K44668" s="45"/>
      <c r="L44668" s="45"/>
      <c r="M44668" s="45"/>
    </row>
    <row r="44669" spans="8:13" s="28" customFormat="1" x14ac:dyDescent="0.2">
      <c r="H44669" s="12"/>
      <c r="J44669" s="29"/>
      <c r="K44669" s="45"/>
      <c r="L44669" s="45"/>
      <c r="M44669" s="45"/>
    </row>
    <row r="44670" spans="8:13" s="28" customFormat="1" x14ac:dyDescent="0.2">
      <c r="H44670" s="12"/>
      <c r="J44670" s="29"/>
      <c r="K44670" s="45"/>
      <c r="L44670" s="45"/>
      <c r="M44670" s="45"/>
    </row>
    <row r="44671" spans="8:13" s="28" customFormat="1" x14ac:dyDescent="0.2">
      <c r="H44671" s="12"/>
      <c r="J44671" s="29"/>
      <c r="K44671" s="45"/>
      <c r="L44671" s="45"/>
      <c r="M44671" s="45"/>
    </row>
    <row r="44672" spans="8:13" s="28" customFormat="1" x14ac:dyDescent="0.2">
      <c r="H44672" s="12"/>
      <c r="J44672" s="29"/>
      <c r="K44672" s="45"/>
      <c r="L44672" s="45"/>
      <c r="M44672" s="45"/>
    </row>
    <row r="44673" spans="8:13" s="28" customFormat="1" x14ac:dyDescent="0.2">
      <c r="H44673" s="12"/>
      <c r="J44673" s="29"/>
      <c r="K44673" s="45"/>
      <c r="L44673" s="45"/>
      <c r="M44673" s="45"/>
    </row>
    <row r="44674" spans="8:13" s="28" customFormat="1" x14ac:dyDescent="0.2">
      <c r="H44674" s="12"/>
      <c r="J44674" s="29"/>
      <c r="K44674" s="45"/>
      <c r="L44674" s="45"/>
      <c r="M44674" s="45"/>
    </row>
    <row r="44675" spans="8:13" s="28" customFormat="1" x14ac:dyDescent="0.2">
      <c r="H44675" s="12"/>
      <c r="J44675" s="29"/>
      <c r="K44675" s="45"/>
      <c r="L44675" s="45"/>
      <c r="M44675" s="45"/>
    </row>
    <row r="44676" spans="8:13" s="28" customFormat="1" x14ac:dyDescent="0.2">
      <c r="H44676" s="12"/>
      <c r="J44676" s="29"/>
      <c r="K44676" s="45"/>
      <c r="L44676" s="45"/>
      <c r="M44676" s="45"/>
    </row>
    <row r="44677" spans="8:13" s="28" customFormat="1" x14ac:dyDescent="0.2">
      <c r="H44677" s="12"/>
      <c r="J44677" s="29"/>
      <c r="K44677" s="45"/>
      <c r="L44677" s="45"/>
      <c r="M44677" s="45"/>
    </row>
    <row r="44678" spans="8:13" s="28" customFormat="1" x14ac:dyDescent="0.2">
      <c r="H44678" s="12"/>
      <c r="J44678" s="29"/>
      <c r="K44678" s="45"/>
      <c r="L44678" s="45"/>
      <c r="M44678" s="45"/>
    </row>
    <row r="44679" spans="8:13" s="28" customFormat="1" x14ac:dyDescent="0.2">
      <c r="H44679" s="12"/>
      <c r="J44679" s="29"/>
      <c r="K44679" s="45"/>
      <c r="L44679" s="45"/>
      <c r="M44679" s="45"/>
    </row>
    <row r="44680" spans="8:13" s="28" customFormat="1" x14ac:dyDescent="0.2">
      <c r="H44680" s="12"/>
      <c r="J44680" s="29"/>
      <c r="K44680" s="45"/>
      <c r="L44680" s="45"/>
      <c r="M44680" s="45"/>
    </row>
    <row r="44681" spans="8:13" s="28" customFormat="1" x14ac:dyDescent="0.2">
      <c r="H44681" s="12"/>
      <c r="J44681" s="29"/>
      <c r="K44681" s="45"/>
      <c r="L44681" s="45"/>
      <c r="M44681" s="45"/>
    </row>
    <row r="44682" spans="8:13" s="28" customFormat="1" x14ac:dyDescent="0.2">
      <c r="H44682" s="12"/>
      <c r="J44682" s="29"/>
      <c r="K44682" s="45"/>
      <c r="L44682" s="45"/>
      <c r="M44682" s="45"/>
    </row>
    <row r="44683" spans="8:13" s="28" customFormat="1" x14ac:dyDescent="0.2">
      <c r="H44683" s="12"/>
      <c r="J44683" s="29"/>
      <c r="K44683" s="45"/>
      <c r="L44683" s="45"/>
      <c r="M44683" s="45"/>
    </row>
    <row r="44684" spans="8:13" s="28" customFormat="1" x14ac:dyDescent="0.2">
      <c r="H44684" s="12"/>
      <c r="J44684" s="29"/>
      <c r="K44684" s="45"/>
      <c r="L44684" s="45"/>
      <c r="M44684" s="45"/>
    </row>
    <row r="44685" spans="8:13" s="28" customFormat="1" x14ac:dyDescent="0.2">
      <c r="H44685" s="12"/>
      <c r="J44685" s="29"/>
      <c r="K44685" s="45"/>
      <c r="L44685" s="45"/>
      <c r="M44685" s="45"/>
    </row>
    <row r="44686" spans="8:13" s="28" customFormat="1" x14ac:dyDescent="0.2">
      <c r="H44686" s="12"/>
      <c r="J44686" s="29"/>
      <c r="K44686" s="45"/>
      <c r="L44686" s="45"/>
      <c r="M44686" s="45"/>
    </row>
    <row r="44687" spans="8:13" s="28" customFormat="1" x14ac:dyDescent="0.2">
      <c r="H44687" s="12"/>
      <c r="J44687" s="29"/>
      <c r="K44687" s="45"/>
      <c r="L44687" s="45"/>
      <c r="M44687" s="45"/>
    </row>
    <row r="44688" spans="8:13" s="28" customFormat="1" x14ac:dyDescent="0.2">
      <c r="H44688" s="12"/>
      <c r="J44688" s="29"/>
      <c r="K44688" s="45"/>
      <c r="L44688" s="45"/>
      <c r="M44688" s="45"/>
    </row>
    <row r="44689" spans="8:13" s="28" customFormat="1" x14ac:dyDescent="0.2">
      <c r="H44689" s="12"/>
      <c r="J44689" s="29"/>
      <c r="K44689" s="45"/>
      <c r="L44689" s="45"/>
      <c r="M44689" s="45"/>
    </row>
    <row r="44690" spans="8:13" s="28" customFormat="1" x14ac:dyDescent="0.2">
      <c r="H44690" s="12"/>
      <c r="J44690" s="29"/>
      <c r="K44690" s="45"/>
      <c r="L44690" s="45"/>
      <c r="M44690" s="45"/>
    </row>
    <row r="44691" spans="8:13" s="28" customFormat="1" x14ac:dyDescent="0.2">
      <c r="H44691" s="12"/>
      <c r="J44691" s="29"/>
      <c r="K44691" s="45"/>
      <c r="L44691" s="45"/>
      <c r="M44691" s="45"/>
    </row>
    <row r="44692" spans="8:13" s="28" customFormat="1" x14ac:dyDescent="0.2">
      <c r="H44692" s="12"/>
      <c r="J44692" s="29"/>
      <c r="K44692" s="45"/>
      <c r="L44692" s="45"/>
      <c r="M44692" s="45"/>
    </row>
    <row r="44693" spans="8:13" s="28" customFormat="1" x14ac:dyDescent="0.2">
      <c r="H44693" s="12"/>
      <c r="J44693" s="29"/>
      <c r="K44693" s="45"/>
      <c r="L44693" s="45"/>
      <c r="M44693" s="45"/>
    </row>
    <row r="44694" spans="8:13" s="28" customFormat="1" x14ac:dyDescent="0.2">
      <c r="H44694" s="12"/>
      <c r="J44694" s="29"/>
      <c r="K44694" s="45"/>
      <c r="L44694" s="45"/>
      <c r="M44694" s="45"/>
    </row>
    <row r="44695" spans="8:13" s="28" customFormat="1" x14ac:dyDescent="0.2">
      <c r="H44695" s="12"/>
      <c r="J44695" s="29"/>
      <c r="K44695" s="45"/>
      <c r="L44695" s="45"/>
      <c r="M44695" s="45"/>
    </row>
    <row r="44696" spans="8:13" s="28" customFormat="1" x14ac:dyDescent="0.2">
      <c r="H44696" s="12"/>
      <c r="J44696" s="29"/>
      <c r="K44696" s="45"/>
      <c r="L44696" s="45"/>
      <c r="M44696" s="45"/>
    </row>
    <row r="44697" spans="8:13" s="28" customFormat="1" x14ac:dyDescent="0.2">
      <c r="H44697" s="12"/>
      <c r="J44697" s="29"/>
      <c r="K44697" s="45"/>
      <c r="L44697" s="45"/>
      <c r="M44697" s="45"/>
    </row>
    <row r="44698" spans="8:13" s="28" customFormat="1" x14ac:dyDescent="0.2">
      <c r="H44698" s="12"/>
      <c r="J44698" s="29"/>
      <c r="K44698" s="45"/>
      <c r="L44698" s="45"/>
      <c r="M44698" s="45"/>
    </row>
    <row r="44699" spans="8:13" s="28" customFormat="1" x14ac:dyDescent="0.2">
      <c r="H44699" s="12"/>
      <c r="J44699" s="29"/>
      <c r="K44699" s="45"/>
      <c r="L44699" s="45"/>
      <c r="M44699" s="45"/>
    </row>
    <row r="44700" spans="8:13" s="28" customFormat="1" x14ac:dyDescent="0.2">
      <c r="H44700" s="12"/>
      <c r="J44700" s="29"/>
      <c r="K44700" s="45"/>
      <c r="L44700" s="45"/>
      <c r="M44700" s="45"/>
    </row>
    <row r="44701" spans="8:13" s="28" customFormat="1" x14ac:dyDescent="0.2">
      <c r="H44701" s="12"/>
      <c r="J44701" s="29"/>
      <c r="K44701" s="45"/>
      <c r="L44701" s="45"/>
      <c r="M44701" s="45"/>
    </row>
    <row r="44702" spans="8:13" s="28" customFormat="1" x14ac:dyDescent="0.2">
      <c r="H44702" s="12"/>
      <c r="J44702" s="29"/>
      <c r="K44702" s="45"/>
      <c r="L44702" s="45"/>
      <c r="M44702" s="45"/>
    </row>
    <row r="44703" spans="8:13" s="28" customFormat="1" x14ac:dyDescent="0.2">
      <c r="H44703" s="12"/>
      <c r="J44703" s="29"/>
      <c r="K44703" s="45"/>
      <c r="L44703" s="45"/>
      <c r="M44703" s="45"/>
    </row>
    <row r="44704" spans="8:13" s="28" customFormat="1" x14ac:dyDescent="0.2">
      <c r="H44704" s="12"/>
      <c r="J44704" s="29"/>
      <c r="K44704" s="45"/>
      <c r="L44704" s="45"/>
      <c r="M44704" s="45"/>
    </row>
    <row r="44705" spans="8:13" s="28" customFormat="1" x14ac:dyDescent="0.2">
      <c r="H44705" s="12"/>
      <c r="J44705" s="29"/>
      <c r="K44705" s="45"/>
      <c r="L44705" s="45"/>
      <c r="M44705" s="45"/>
    </row>
    <row r="44706" spans="8:13" s="28" customFormat="1" x14ac:dyDescent="0.2">
      <c r="H44706" s="12"/>
      <c r="J44706" s="29"/>
      <c r="K44706" s="45"/>
      <c r="L44706" s="45"/>
      <c r="M44706" s="45"/>
    </row>
    <row r="44707" spans="8:13" s="28" customFormat="1" x14ac:dyDescent="0.2">
      <c r="H44707" s="12"/>
      <c r="J44707" s="29"/>
      <c r="K44707" s="45"/>
      <c r="L44707" s="45"/>
      <c r="M44707" s="45"/>
    </row>
    <row r="44708" spans="8:13" s="28" customFormat="1" x14ac:dyDescent="0.2">
      <c r="H44708" s="12"/>
      <c r="J44708" s="29"/>
      <c r="K44708" s="45"/>
      <c r="L44708" s="45"/>
      <c r="M44708" s="45"/>
    </row>
    <row r="44709" spans="8:13" s="28" customFormat="1" x14ac:dyDescent="0.2">
      <c r="H44709" s="12"/>
      <c r="J44709" s="29"/>
      <c r="K44709" s="45"/>
      <c r="L44709" s="45"/>
      <c r="M44709" s="45"/>
    </row>
    <row r="44710" spans="8:13" s="28" customFormat="1" x14ac:dyDescent="0.2">
      <c r="H44710" s="12"/>
      <c r="J44710" s="29"/>
      <c r="K44710" s="45"/>
      <c r="L44710" s="45"/>
      <c r="M44710" s="45"/>
    </row>
    <row r="44711" spans="8:13" s="28" customFormat="1" x14ac:dyDescent="0.2">
      <c r="H44711" s="12"/>
      <c r="J44711" s="29"/>
      <c r="K44711" s="45"/>
      <c r="L44711" s="45"/>
      <c r="M44711" s="45"/>
    </row>
    <row r="44712" spans="8:13" s="28" customFormat="1" x14ac:dyDescent="0.2">
      <c r="H44712" s="12"/>
      <c r="J44712" s="29"/>
      <c r="K44712" s="45"/>
      <c r="L44712" s="45"/>
      <c r="M44712" s="45"/>
    </row>
    <row r="44713" spans="8:13" s="28" customFormat="1" x14ac:dyDescent="0.2">
      <c r="H44713" s="12"/>
      <c r="J44713" s="29"/>
      <c r="K44713" s="45"/>
      <c r="L44713" s="45"/>
      <c r="M44713" s="45"/>
    </row>
    <row r="44714" spans="8:13" s="28" customFormat="1" x14ac:dyDescent="0.2">
      <c r="H44714" s="12"/>
      <c r="J44714" s="29"/>
      <c r="K44714" s="45"/>
      <c r="L44714" s="45"/>
      <c r="M44714" s="45"/>
    </row>
    <row r="44715" spans="8:13" s="28" customFormat="1" x14ac:dyDescent="0.2">
      <c r="H44715" s="12"/>
      <c r="J44715" s="29"/>
      <c r="K44715" s="45"/>
      <c r="L44715" s="45"/>
      <c r="M44715" s="45"/>
    </row>
    <row r="44716" spans="8:13" s="28" customFormat="1" x14ac:dyDescent="0.2">
      <c r="H44716" s="12"/>
      <c r="J44716" s="29"/>
      <c r="K44716" s="45"/>
      <c r="L44716" s="45"/>
      <c r="M44716" s="45"/>
    </row>
    <row r="44717" spans="8:13" s="28" customFormat="1" x14ac:dyDescent="0.2">
      <c r="H44717" s="12"/>
      <c r="J44717" s="29"/>
      <c r="K44717" s="45"/>
      <c r="L44717" s="45"/>
      <c r="M44717" s="45"/>
    </row>
    <row r="44718" spans="8:13" s="28" customFormat="1" x14ac:dyDescent="0.2">
      <c r="H44718" s="12"/>
      <c r="J44718" s="29"/>
      <c r="K44718" s="45"/>
      <c r="L44718" s="45"/>
      <c r="M44718" s="45"/>
    </row>
    <row r="44719" spans="8:13" s="28" customFormat="1" x14ac:dyDescent="0.2">
      <c r="H44719" s="12"/>
      <c r="J44719" s="29"/>
      <c r="K44719" s="45"/>
      <c r="L44719" s="45"/>
      <c r="M44719" s="45"/>
    </row>
    <row r="44720" spans="8:13" s="28" customFormat="1" x14ac:dyDescent="0.2">
      <c r="H44720" s="12"/>
      <c r="J44720" s="29"/>
      <c r="K44720" s="45"/>
      <c r="L44720" s="45"/>
      <c r="M44720" s="45"/>
    </row>
    <row r="44721" spans="8:13" s="28" customFormat="1" x14ac:dyDescent="0.2">
      <c r="H44721" s="12"/>
      <c r="J44721" s="29"/>
      <c r="K44721" s="45"/>
      <c r="L44721" s="45"/>
      <c r="M44721" s="45"/>
    </row>
    <row r="44722" spans="8:13" s="28" customFormat="1" x14ac:dyDescent="0.2">
      <c r="H44722" s="12"/>
      <c r="J44722" s="29"/>
      <c r="K44722" s="45"/>
      <c r="L44722" s="45"/>
      <c r="M44722" s="45"/>
    </row>
    <row r="44723" spans="8:13" s="28" customFormat="1" x14ac:dyDescent="0.2">
      <c r="H44723" s="12"/>
      <c r="J44723" s="29"/>
      <c r="K44723" s="45"/>
      <c r="L44723" s="45"/>
      <c r="M44723" s="45"/>
    </row>
    <row r="44724" spans="8:13" s="28" customFormat="1" x14ac:dyDescent="0.2">
      <c r="H44724" s="12"/>
      <c r="J44724" s="29"/>
      <c r="K44724" s="45"/>
      <c r="L44724" s="45"/>
      <c r="M44724" s="45"/>
    </row>
    <row r="44725" spans="8:13" s="28" customFormat="1" x14ac:dyDescent="0.2">
      <c r="H44725" s="12"/>
      <c r="J44725" s="29"/>
      <c r="K44725" s="45"/>
      <c r="L44725" s="45"/>
      <c r="M44725" s="45"/>
    </row>
    <row r="44726" spans="8:13" s="28" customFormat="1" x14ac:dyDescent="0.2">
      <c r="H44726" s="12"/>
      <c r="J44726" s="29"/>
      <c r="K44726" s="45"/>
      <c r="L44726" s="45"/>
      <c r="M44726" s="45"/>
    </row>
    <row r="44727" spans="8:13" s="28" customFormat="1" x14ac:dyDescent="0.2">
      <c r="H44727" s="12"/>
      <c r="J44727" s="29"/>
      <c r="K44727" s="45"/>
      <c r="L44727" s="45"/>
      <c r="M44727" s="45"/>
    </row>
    <row r="44728" spans="8:13" s="28" customFormat="1" x14ac:dyDescent="0.2">
      <c r="H44728" s="12"/>
      <c r="J44728" s="29"/>
      <c r="K44728" s="45"/>
      <c r="L44728" s="45"/>
      <c r="M44728" s="45"/>
    </row>
    <row r="44729" spans="8:13" s="28" customFormat="1" x14ac:dyDescent="0.2">
      <c r="H44729" s="12"/>
      <c r="J44729" s="29"/>
      <c r="K44729" s="45"/>
      <c r="L44729" s="45"/>
      <c r="M44729" s="45"/>
    </row>
    <row r="44730" spans="8:13" s="28" customFormat="1" x14ac:dyDescent="0.2">
      <c r="H44730" s="12"/>
      <c r="J44730" s="29"/>
      <c r="K44730" s="45"/>
      <c r="L44730" s="45"/>
      <c r="M44730" s="45"/>
    </row>
    <row r="44731" spans="8:13" s="28" customFormat="1" x14ac:dyDescent="0.2">
      <c r="H44731" s="12"/>
      <c r="J44731" s="29"/>
      <c r="K44731" s="45"/>
      <c r="L44731" s="45"/>
      <c r="M44731" s="45"/>
    </row>
    <row r="44732" spans="8:13" s="28" customFormat="1" x14ac:dyDescent="0.2">
      <c r="H44732" s="12"/>
      <c r="J44732" s="29"/>
      <c r="K44732" s="45"/>
      <c r="L44732" s="45"/>
      <c r="M44732" s="45"/>
    </row>
    <row r="44733" spans="8:13" s="28" customFormat="1" x14ac:dyDescent="0.2">
      <c r="H44733" s="12"/>
      <c r="J44733" s="29"/>
      <c r="K44733" s="45"/>
      <c r="L44733" s="45"/>
      <c r="M44733" s="45"/>
    </row>
    <row r="44734" spans="8:13" s="28" customFormat="1" x14ac:dyDescent="0.2">
      <c r="H44734" s="12"/>
      <c r="J44734" s="29"/>
      <c r="K44734" s="45"/>
      <c r="L44734" s="45"/>
      <c r="M44734" s="45"/>
    </row>
    <row r="44735" spans="8:13" s="28" customFormat="1" x14ac:dyDescent="0.2">
      <c r="H44735" s="12"/>
      <c r="J44735" s="29"/>
      <c r="K44735" s="45"/>
      <c r="L44735" s="45"/>
      <c r="M44735" s="45"/>
    </row>
    <row r="44736" spans="8:13" s="28" customFormat="1" x14ac:dyDescent="0.2">
      <c r="H44736" s="12"/>
      <c r="J44736" s="29"/>
      <c r="K44736" s="45"/>
      <c r="L44736" s="45"/>
      <c r="M44736" s="45"/>
    </row>
    <row r="44737" spans="8:13" s="28" customFormat="1" x14ac:dyDescent="0.2">
      <c r="H44737" s="12"/>
      <c r="J44737" s="29"/>
      <c r="K44737" s="45"/>
      <c r="L44737" s="45"/>
      <c r="M44737" s="45"/>
    </row>
    <row r="44738" spans="8:13" s="28" customFormat="1" x14ac:dyDescent="0.2">
      <c r="H44738" s="12"/>
      <c r="J44738" s="29"/>
      <c r="K44738" s="45"/>
      <c r="L44738" s="45"/>
      <c r="M44738" s="45"/>
    </row>
    <row r="44739" spans="8:13" s="28" customFormat="1" x14ac:dyDescent="0.2">
      <c r="H44739" s="12"/>
      <c r="J44739" s="29"/>
      <c r="K44739" s="45"/>
      <c r="L44739" s="45"/>
      <c r="M44739" s="45"/>
    </row>
    <row r="44740" spans="8:13" s="28" customFormat="1" x14ac:dyDescent="0.2">
      <c r="H44740" s="12"/>
      <c r="J44740" s="29"/>
      <c r="K44740" s="45"/>
      <c r="L44740" s="45"/>
      <c r="M44740" s="45"/>
    </row>
    <row r="44741" spans="8:13" s="28" customFormat="1" x14ac:dyDescent="0.2">
      <c r="H44741" s="12"/>
      <c r="J44741" s="29"/>
      <c r="K44741" s="45"/>
      <c r="L44741" s="45"/>
      <c r="M44741" s="45"/>
    </row>
    <row r="44742" spans="8:13" s="28" customFormat="1" x14ac:dyDescent="0.2">
      <c r="H44742" s="12"/>
      <c r="J44742" s="29"/>
      <c r="K44742" s="45"/>
      <c r="L44742" s="45"/>
      <c r="M44742" s="45"/>
    </row>
    <row r="44743" spans="8:13" s="28" customFormat="1" x14ac:dyDescent="0.2">
      <c r="H44743" s="12"/>
      <c r="J44743" s="29"/>
      <c r="K44743" s="45"/>
      <c r="L44743" s="45"/>
      <c r="M44743" s="45"/>
    </row>
    <row r="44744" spans="8:13" s="28" customFormat="1" x14ac:dyDescent="0.2">
      <c r="H44744" s="12"/>
      <c r="J44744" s="29"/>
      <c r="K44744" s="45"/>
      <c r="L44744" s="45"/>
      <c r="M44744" s="45"/>
    </row>
    <row r="44745" spans="8:13" s="28" customFormat="1" x14ac:dyDescent="0.2">
      <c r="H44745" s="12"/>
      <c r="J44745" s="29"/>
      <c r="K44745" s="45"/>
      <c r="L44745" s="45"/>
      <c r="M44745" s="45"/>
    </row>
    <row r="44746" spans="8:13" s="28" customFormat="1" x14ac:dyDescent="0.2">
      <c r="H44746" s="12"/>
      <c r="J44746" s="29"/>
      <c r="K44746" s="45"/>
      <c r="L44746" s="45"/>
      <c r="M44746" s="45"/>
    </row>
    <row r="44747" spans="8:13" s="28" customFormat="1" x14ac:dyDescent="0.2">
      <c r="H44747" s="12"/>
      <c r="J44747" s="29"/>
      <c r="K44747" s="45"/>
      <c r="L44747" s="45"/>
      <c r="M44747" s="45"/>
    </row>
    <row r="44748" spans="8:13" s="28" customFormat="1" x14ac:dyDescent="0.2">
      <c r="H44748" s="12"/>
      <c r="J44748" s="29"/>
      <c r="K44748" s="45"/>
      <c r="L44748" s="45"/>
      <c r="M44748" s="45"/>
    </row>
    <row r="44749" spans="8:13" s="28" customFormat="1" x14ac:dyDescent="0.2">
      <c r="H44749" s="12"/>
      <c r="J44749" s="29"/>
      <c r="K44749" s="45"/>
      <c r="L44749" s="45"/>
      <c r="M44749" s="45"/>
    </row>
    <row r="44750" spans="8:13" s="28" customFormat="1" x14ac:dyDescent="0.2">
      <c r="H44750" s="12"/>
      <c r="J44750" s="29"/>
      <c r="K44750" s="45"/>
      <c r="L44750" s="45"/>
      <c r="M44750" s="45"/>
    </row>
    <row r="44751" spans="8:13" s="28" customFormat="1" x14ac:dyDescent="0.2">
      <c r="H44751" s="12"/>
      <c r="J44751" s="29"/>
      <c r="K44751" s="45"/>
      <c r="L44751" s="45"/>
      <c r="M44751" s="45"/>
    </row>
    <row r="44752" spans="8:13" s="28" customFormat="1" x14ac:dyDescent="0.2">
      <c r="H44752" s="12"/>
      <c r="J44752" s="29"/>
      <c r="K44752" s="45"/>
      <c r="L44752" s="45"/>
      <c r="M44752" s="45"/>
    </row>
    <row r="44753" spans="8:13" s="28" customFormat="1" x14ac:dyDescent="0.2">
      <c r="H44753" s="12"/>
      <c r="J44753" s="29"/>
      <c r="K44753" s="45"/>
      <c r="L44753" s="45"/>
      <c r="M44753" s="45"/>
    </row>
    <row r="44754" spans="8:13" s="28" customFormat="1" x14ac:dyDescent="0.2">
      <c r="H44754" s="12"/>
      <c r="J44754" s="29"/>
      <c r="K44754" s="45"/>
      <c r="L44754" s="45"/>
      <c r="M44754" s="45"/>
    </row>
    <row r="44755" spans="8:13" s="28" customFormat="1" x14ac:dyDescent="0.2">
      <c r="H44755" s="12"/>
      <c r="J44755" s="29"/>
      <c r="K44755" s="45"/>
      <c r="L44755" s="45"/>
      <c r="M44755" s="45"/>
    </row>
    <row r="44756" spans="8:13" s="28" customFormat="1" x14ac:dyDescent="0.2">
      <c r="H44756" s="12"/>
      <c r="J44756" s="29"/>
      <c r="K44756" s="45"/>
      <c r="L44756" s="45"/>
      <c r="M44756" s="45"/>
    </row>
    <row r="44757" spans="8:13" s="28" customFormat="1" x14ac:dyDescent="0.2">
      <c r="H44757" s="12"/>
      <c r="J44757" s="29"/>
      <c r="K44757" s="45"/>
      <c r="L44757" s="45"/>
      <c r="M44757" s="45"/>
    </row>
    <row r="44758" spans="8:13" s="28" customFormat="1" x14ac:dyDescent="0.2">
      <c r="H44758" s="12"/>
      <c r="J44758" s="29"/>
      <c r="K44758" s="45"/>
      <c r="L44758" s="45"/>
      <c r="M44758" s="45"/>
    </row>
    <row r="44759" spans="8:13" s="28" customFormat="1" x14ac:dyDescent="0.2">
      <c r="H44759" s="12"/>
      <c r="J44759" s="29"/>
      <c r="K44759" s="45"/>
      <c r="L44759" s="45"/>
      <c r="M44759" s="45"/>
    </row>
    <row r="44760" spans="8:13" s="28" customFormat="1" x14ac:dyDescent="0.2">
      <c r="H44760" s="12"/>
      <c r="J44760" s="29"/>
      <c r="K44760" s="45"/>
      <c r="L44760" s="45"/>
      <c r="M44760" s="45"/>
    </row>
    <row r="44761" spans="8:13" s="28" customFormat="1" x14ac:dyDescent="0.2">
      <c r="H44761" s="12"/>
      <c r="J44761" s="29"/>
      <c r="K44761" s="45"/>
      <c r="L44761" s="45"/>
      <c r="M44761" s="45"/>
    </row>
    <row r="44762" spans="8:13" s="28" customFormat="1" x14ac:dyDescent="0.2">
      <c r="H44762" s="12"/>
      <c r="J44762" s="29"/>
      <c r="K44762" s="45"/>
      <c r="L44762" s="45"/>
      <c r="M44762" s="45"/>
    </row>
    <row r="44763" spans="8:13" s="28" customFormat="1" x14ac:dyDescent="0.2">
      <c r="H44763" s="12"/>
      <c r="J44763" s="29"/>
      <c r="K44763" s="45"/>
      <c r="L44763" s="45"/>
      <c r="M44763" s="45"/>
    </row>
    <row r="44764" spans="8:13" s="28" customFormat="1" x14ac:dyDescent="0.2">
      <c r="H44764" s="12"/>
      <c r="J44764" s="29"/>
      <c r="K44764" s="45"/>
      <c r="L44764" s="45"/>
      <c r="M44764" s="45"/>
    </row>
    <row r="44765" spans="8:13" s="28" customFormat="1" x14ac:dyDescent="0.2">
      <c r="H44765" s="12"/>
      <c r="J44765" s="29"/>
      <c r="K44765" s="45"/>
      <c r="L44765" s="45"/>
      <c r="M44765" s="45"/>
    </row>
    <row r="44766" spans="8:13" s="28" customFormat="1" x14ac:dyDescent="0.2">
      <c r="H44766" s="12"/>
      <c r="J44766" s="29"/>
      <c r="K44766" s="45"/>
      <c r="L44766" s="45"/>
      <c r="M44766" s="45"/>
    </row>
    <row r="44767" spans="8:13" s="28" customFormat="1" x14ac:dyDescent="0.2">
      <c r="H44767" s="12"/>
      <c r="J44767" s="29"/>
      <c r="K44767" s="45"/>
      <c r="L44767" s="45"/>
      <c r="M44767" s="45"/>
    </row>
    <row r="44768" spans="8:13" s="28" customFormat="1" x14ac:dyDescent="0.2">
      <c r="H44768" s="12"/>
      <c r="J44768" s="29"/>
      <c r="K44768" s="45"/>
      <c r="L44768" s="45"/>
      <c r="M44768" s="45"/>
    </row>
    <row r="44769" spans="8:13" s="28" customFormat="1" x14ac:dyDescent="0.2">
      <c r="H44769" s="12"/>
      <c r="J44769" s="29"/>
      <c r="K44769" s="45"/>
      <c r="L44769" s="45"/>
      <c r="M44769" s="45"/>
    </row>
    <row r="44770" spans="8:13" s="28" customFormat="1" x14ac:dyDescent="0.2">
      <c r="H44770" s="12"/>
      <c r="J44770" s="29"/>
      <c r="K44770" s="45"/>
      <c r="L44770" s="45"/>
      <c r="M44770" s="45"/>
    </row>
    <row r="44771" spans="8:13" s="28" customFormat="1" x14ac:dyDescent="0.2">
      <c r="H44771" s="12"/>
      <c r="J44771" s="29"/>
      <c r="K44771" s="45"/>
      <c r="L44771" s="45"/>
      <c r="M44771" s="45"/>
    </row>
    <row r="44772" spans="8:13" s="28" customFormat="1" x14ac:dyDescent="0.2">
      <c r="H44772" s="12"/>
      <c r="J44772" s="29"/>
      <c r="K44772" s="45"/>
      <c r="L44772" s="45"/>
      <c r="M44772" s="45"/>
    </row>
    <row r="44773" spans="8:13" s="28" customFormat="1" x14ac:dyDescent="0.2">
      <c r="H44773" s="12"/>
      <c r="J44773" s="29"/>
      <c r="K44773" s="45"/>
      <c r="L44773" s="45"/>
      <c r="M44773" s="45"/>
    </row>
    <row r="44774" spans="8:13" s="28" customFormat="1" x14ac:dyDescent="0.2">
      <c r="H44774" s="12"/>
      <c r="J44774" s="29"/>
      <c r="K44774" s="45"/>
      <c r="L44774" s="45"/>
      <c r="M44774" s="45"/>
    </row>
    <row r="44775" spans="8:13" s="28" customFormat="1" x14ac:dyDescent="0.2">
      <c r="H44775" s="12"/>
      <c r="J44775" s="29"/>
      <c r="K44775" s="45"/>
      <c r="L44775" s="45"/>
      <c r="M44775" s="45"/>
    </row>
    <row r="44776" spans="8:13" s="28" customFormat="1" x14ac:dyDescent="0.2">
      <c r="H44776" s="12"/>
      <c r="J44776" s="29"/>
      <c r="K44776" s="45"/>
      <c r="L44776" s="45"/>
      <c r="M44776" s="45"/>
    </row>
    <row r="44777" spans="8:13" s="28" customFormat="1" x14ac:dyDescent="0.2">
      <c r="H44777" s="12"/>
      <c r="J44777" s="29"/>
      <c r="K44777" s="45"/>
      <c r="L44777" s="45"/>
      <c r="M44777" s="45"/>
    </row>
    <row r="44778" spans="8:13" s="28" customFormat="1" x14ac:dyDescent="0.2">
      <c r="H44778" s="12"/>
      <c r="J44778" s="29"/>
      <c r="K44778" s="45"/>
      <c r="L44778" s="45"/>
      <c r="M44778" s="45"/>
    </row>
    <row r="44779" spans="8:13" s="28" customFormat="1" x14ac:dyDescent="0.2">
      <c r="H44779" s="12"/>
      <c r="J44779" s="29"/>
      <c r="K44779" s="45"/>
      <c r="L44779" s="45"/>
      <c r="M44779" s="45"/>
    </row>
    <row r="44780" spans="8:13" s="28" customFormat="1" x14ac:dyDescent="0.2">
      <c r="H44780" s="12"/>
      <c r="J44780" s="29"/>
      <c r="K44780" s="45"/>
      <c r="L44780" s="45"/>
      <c r="M44780" s="45"/>
    </row>
    <row r="44781" spans="8:13" s="28" customFormat="1" x14ac:dyDescent="0.2">
      <c r="H44781" s="12"/>
      <c r="J44781" s="29"/>
      <c r="K44781" s="45"/>
      <c r="L44781" s="45"/>
      <c r="M44781" s="45"/>
    </row>
    <row r="44782" spans="8:13" s="28" customFormat="1" x14ac:dyDescent="0.2">
      <c r="H44782" s="12"/>
      <c r="J44782" s="29"/>
      <c r="K44782" s="45"/>
      <c r="L44782" s="45"/>
      <c r="M44782" s="45"/>
    </row>
    <row r="44783" spans="8:13" s="28" customFormat="1" x14ac:dyDescent="0.2">
      <c r="H44783" s="12"/>
      <c r="J44783" s="29"/>
      <c r="K44783" s="45"/>
      <c r="L44783" s="45"/>
      <c r="M44783" s="45"/>
    </row>
    <row r="44784" spans="8:13" s="28" customFormat="1" x14ac:dyDescent="0.2">
      <c r="H44784" s="12"/>
      <c r="J44784" s="29"/>
      <c r="K44784" s="45"/>
      <c r="L44784" s="45"/>
      <c r="M44784" s="45"/>
    </row>
    <row r="44785" spans="8:13" s="28" customFormat="1" x14ac:dyDescent="0.2">
      <c r="H44785" s="12"/>
      <c r="J44785" s="29"/>
      <c r="K44785" s="45"/>
      <c r="L44785" s="45"/>
      <c r="M44785" s="45"/>
    </row>
    <row r="44786" spans="8:13" s="28" customFormat="1" x14ac:dyDescent="0.2">
      <c r="H44786" s="12"/>
      <c r="J44786" s="29"/>
      <c r="K44786" s="45"/>
      <c r="L44786" s="45"/>
      <c r="M44786" s="45"/>
    </row>
    <row r="44787" spans="8:13" s="28" customFormat="1" x14ac:dyDescent="0.2">
      <c r="H44787" s="12"/>
      <c r="J44787" s="29"/>
      <c r="K44787" s="45"/>
      <c r="L44787" s="45"/>
      <c r="M44787" s="45"/>
    </row>
    <row r="44788" spans="8:13" s="28" customFormat="1" x14ac:dyDescent="0.2">
      <c r="H44788" s="12"/>
      <c r="J44788" s="29"/>
      <c r="K44788" s="45"/>
      <c r="L44788" s="45"/>
      <c r="M44788" s="45"/>
    </row>
    <row r="44789" spans="8:13" s="28" customFormat="1" x14ac:dyDescent="0.2">
      <c r="H44789" s="12"/>
      <c r="J44789" s="29"/>
      <c r="K44789" s="45"/>
      <c r="L44789" s="45"/>
      <c r="M44789" s="45"/>
    </row>
    <row r="44790" spans="8:13" s="28" customFormat="1" x14ac:dyDescent="0.2">
      <c r="H44790" s="12"/>
      <c r="J44790" s="29"/>
      <c r="K44790" s="45"/>
      <c r="L44790" s="45"/>
      <c r="M44790" s="45"/>
    </row>
    <row r="44791" spans="8:13" s="28" customFormat="1" x14ac:dyDescent="0.2">
      <c r="H44791" s="12"/>
      <c r="J44791" s="29"/>
      <c r="K44791" s="45"/>
      <c r="L44791" s="45"/>
      <c r="M44791" s="45"/>
    </row>
    <row r="44792" spans="8:13" s="28" customFormat="1" x14ac:dyDescent="0.2">
      <c r="H44792" s="12"/>
      <c r="J44792" s="29"/>
      <c r="K44792" s="45"/>
      <c r="L44792" s="45"/>
      <c r="M44792" s="45"/>
    </row>
    <row r="44793" spans="8:13" s="28" customFormat="1" x14ac:dyDescent="0.2">
      <c r="H44793" s="12"/>
      <c r="J44793" s="29"/>
      <c r="K44793" s="45"/>
      <c r="L44793" s="45"/>
      <c r="M44793" s="45"/>
    </row>
    <row r="44794" spans="8:13" s="28" customFormat="1" x14ac:dyDescent="0.2">
      <c r="H44794" s="12"/>
      <c r="J44794" s="29"/>
      <c r="K44794" s="45"/>
      <c r="L44794" s="45"/>
      <c r="M44794" s="45"/>
    </row>
    <row r="44795" spans="8:13" s="28" customFormat="1" x14ac:dyDescent="0.2">
      <c r="H44795" s="12"/>
      <c r="J44795" s="29"/>
      <c r="K44795" s="45"/>
      <c r="L44795" s="45"/>
      <c r="M44795" s="45"/>
    </row>
    <row r="44796" spans="8:13" s="28" customFormat="1" x14ac:dyDescent="0.2">
      <c r="H44796" s="12"/>
      <c r="J44796" s="29"/>
      <c r="K44796" s="45"/>
      <c r="L44796" s="45"/>
      <c r="M44796" s="45"/>
    </row>
    <row r="44797" spans="8:13" s="28" customFormat="1" x14ac:dyDescent="0.2">
      <c r="H44797" s="12"/>
      <c r="J44797" s="29"/>
      <c r="K44797" s="45"/>
      <c r="L44797" s="45"/>
      <c r="M44797" s="45"/>
    </row>
    <row r="44798" spans="8:13" s="28" customFormat="1" x14ac:dyDescent="0.2">
      <c r="H44798" s="12"/>
      <c r="J44798" s="29"/>
      <c r="K44798" s="45"/>
      <c r="L44798" s="45"/>
      <c r="M44798" s="45"/>
    </row>
    <row r="44799" spans="8:13" s="28" customFormat="1" x14ac:dyDescent="0.2">
      <c r="H44799" s="12"/>
      <c r="J44799" s="29"/>
      <c r="K44799" s="45"/>
      <c r="L44799" s="45"/>
      <c r="M44799" s="45"/>
    </row>
    <row r="44800" spans="8:13" s="28" customFormat="1" x14ac:dyDescent="0.2">
      <c r="H44800" s="12"/>
      <c r="J44800" s="29"/>
      <c r="K44800" s="45"/>
      <c r="L44800" s="45"/>
      <c r="M44800" s="45"/>
    </row>
    <row r="44801" spans="8:13" s="28" customFormat="1" x14ac:dyDescent="0.2">
      <c r="H44801" s="12"/>
      <c r="J44801" s="29"/>
      <c r="K44801" s="45"/>
      <c r="L44801" s="45"/>
      <c r="M44801" s="45"/>
    </row>
    <row r="44802" spans="8:13" s="28" customFormat="1" x14ac:dyDescent="0.2">
      <c r="H44802" s="12"/>
      <c r="J44802" s="29"/>
      <c r="K44802" s="45"/>
      <c r="L44802" s="45"/>
      <c r="M44802" s="45"/>
    </row>
    <row r="44803" spans="8:13" s="28" customFormat="1" x14ac:dyDescent="0.2">
      <c r="H44803" s="12"/>
      <c r="J44803" s="29"/>
      <c r="K44803" s="45"/>
      <c r="L44803" s="45"/>
      <c r="M44803" s="45"/>
    </row>
    <row r="44804" spans="8:13" s="28" customFormat="1" x14ac:dyDescent="0.2">
      <c r="H44804" s="12"/>
      <c r="J44804" s="29"/>
      <c r="K44804" s="45"/>
      <c r="L44804" s="45"/>
      <c r="M44804" s="45"/>
    </row>
    <row r="44805" spans="8:13" s="28" customFormat="1" x14ac:dyDescent="0.2">
      <c r="H44805" s="12"/>
      <c r="J44805" s="29"/>
      <c r="K44805" s="45"/>
      <c r="L44805" s="45"/>
      <c r="M44805" s="45"/>
    </row>
    <row r="44806" spans="8:13" s="28" customFormat="1" x14ac:dyDescent="0.2">
      <c r="H44806" s="12"/>
      <c r="J44806" s="29"/>
      <c r="K44806" s="45"/>
      <c r="L44806" s="45"/>
      <c r="M44806" s="45"/>
    </row>
    <row r="44807" spans="8:13" s="28" customFormat="1" x14ac:dyDescent="0.2">
      <c r="H44807" s="12"/>
      <c r="J44807" s="29"/>
      <c r="K44807" s="45"/>
      <c r="L44807" s="45"/>
      <c r="M44807" s="45"/>
    </row>
    <row r="44808" spans="8:13" s="28" customFormat="1" x14ac:dyDescent="0.2">
      <c r="H44808" s="12"/>
      <c r="J44808" s="29"/>
      <c r="K44808" s="45"/>
      <c r="L44808" s="45"/>
      <c r="M44808" s="45"/>
    </row>
    <row r="44809" spans="8:13" s="28" customFormat="1" x14ac:dyDescent="0.2">
      <c r="H44809" s="12"/>
      <c r="J44809" s="29"/>
      <c r="K44809" s="45"/>
      <c r="L44809" s="45"/>
      <c r="M44809" s="45"/>
    </row>
    <row r="44810" spans="8:13" s="28" customFormat="1" x14ac:dyDescent="0.2">
      <c r="H44810" s="12"/>
      <c r="J44810" s="29"/>
      <c r="K44810" s="45"/>
      <c r="L44810" s="45"/>
      <c r="M44810" s="45"/>
    </row>
    <row r="44811" spans="8:13" s="28" customFormat="1" x14ac:dyDescent="0.2">
      <c r="H44811" s="12"/>
      <c r="J44811" s="29"/>
      <c r="K44811" s="45"/>
      <c r="L44811" s="45"/>
      <c r="M44811" s="45"/>
    </row>
    <row r="44812" spans="8:13" s="28" customFormat="1" x14ac:dyDescent="0.2">
      <c r="H44812" s="12"/>
      <c r="J44812" s="29"/>
      <c r="K44812" s="45"/>
      <c r="L44812" s="45"/>
      <c r="M44812" s="45"/>
    </row>
    <row r="44813" spans="8:13" s="28" customFormat="1" x14ac:dyDescent="0.2">
      <c r="H44813" s="12"/>
      <c r="J44813" s="29"/>
      <c r="K44813" s="45"/>
      <c r="L44813" s="45"/>
      <c r="M44813" s="45"/>
    </row>
    <row r="44814" spans="8:13" s="28" customFormat="1" x14ac:dyDescent="0.2">
      <c r="H44814" s="12"/>
      <c r="J44814" s="29"/>
      <c r="K44814" s="45"/>
      <c r="L44814" s="45"/>
      <c r="M44814" s="45"/>
    </row>
    <row r="44815" spans="8:13" s="28" customFormat="1" x14ac:dyDescent="0.2">
      <c r="H44815" s="12"/>
      <c r="J44815" s="29"/>
      <c r="K44815" s="45"/>
      <c r="L44815" s="45"/>
      <c r="M44815" s="45"/>
    </row>
    <row r="44816" spans="8:13" s="28" customFormat="1" x14ac:dyDescent="0.2">
      <c r="H44816" s="12"/>
      <c r="J44816" s="29"/>
      <c r="K44816" s="45"/>
      <c r="L44816" s="45"/>
      <c r="M44816" s="45"/>
    </row>
    <row r="44817" spans="8:13" s="28" customFormat="1" x14ac:dyDescent="0.2">
      <c r="H44817" s="12"/>
      <c r="J44817" s="29"/>
      <c r="K44817" s="45"/>
      <c r="L44817" s="45"/>
      <c r="M44817" s="45"/>
    </row>
    <row r="44818" spans="8:13" s="28" customFormat="1" x14ac:dyDescent="0.2">
      <c r="H44818" s="12"/>
      <c r="J44818" s="29"/>
      <c r="K44818" s="45"/>
      <c r="L44818" s="45"/>
      <c r="M44818" s="45"/>
    </row>
    <row r="44819" spans="8:13" s="28" customFormat="1" x14ac:dyDescent="0.2">
      <c r="H44819" s="12"/>
      <c r="J44819" s="29"/>
      <c r="K44819" s="45"/>
      <c r="L44819" s="45"/>
      <c r="M44819" s="45"/>
    </row>
    <row r="44820" spans="8:13" s="28" customFormat="1" x14ac:dyDescent="0.2">
      <c r="H44820" s="12"/>
      <c r="J44820" s="29"/>
      <c r="K44820" s="45"/>
      <c r="L44820" s="45"/>
      <c r="M44820" s="45"/>
    </row>
    <row r="44821" spans="8:13" s="28" customFormat="1" x14ac:dyDescent="0.2">
      <c r="H44821" s="12"/>
      <c r="J44821" s="29"/>
      <c r="K44821" s="45"/>
      <c r="L44821" s="45"/>
      <c r="M44821" s="45"/>
    </row>
    <row r="44822" spans="8:13" s="28" customFormat="1" x14ac:dyDescent="0.2">
      <c r="H44822" s="12"/>
      <c r="J44822" s="29"/>
      <c r="K44822" s="45"/>
      <c r="L44822" s="45"/>
      <c r="M44822" s="45"/>
    </row>
    <row r="44823" spans="8:13" s="28" customFormat="1" x14ac:dyDescent="0.2">
      <c r="H44823" s="12"/>
      <c r="J44823" s="29"/>
      <c r="K44823" s="45"/>
      <c r="L44823" s="45"/>
      <c r="M44823" s="45"/>
    </row>
    <row r="44824" spans="8:13" s="28" customFormat="1" x14ac:dyDescent="0.2">
      <c r="H44824" s="12"/>
      <c r="J44824" s="29"/>
      <c r="K44824" s="45"/>
      <c r="L44824" s="45"/>
      <c r="M44824" s="45"/>
    </row>
    <row r="44825" spans="8:13" s="28" customFormat="1" x14ac:dyDescent="0.2">
      <c r="H44825" s="12"/>
      <c r="J44825" s="29"/>
      <c r="K44825" s="45"/>
      <c r="L44825" s="45"/>
      <c r="M44825" s="45"/>
    </row>
    <row r="44826" spans="8:13" s="28" customFormat="1" x14ac:dyDescent="0.2">
      <c r="H44826" s="12"/>
      <c r="J44826" s="29"/>
      <c r="K44826" s="45"/>
      <c r="L44826" s="45"/>
      <c r="M44826" s="45"/>
    </row>
    <row r="44827" spans="8:13" s="28" customFormat="1" x14ac:dyDescent="0.2">
      <c r="H44827" s="12"/>
      <c r="J44827" s="29"/>
      <c r="K44827" s="45"/>
      <c r="L44827" s="45"/>
      <c r="M44827" s="45"/>
    </row>
    <row r="44828" spans="8:13" s="28" customFormat="1" x14ac:dyDescent="0.2">
      <c r="H44828" s="12"/>
      <c r="J44828" s="29"/>
      <c r="K44828" s="45"/>
      <c r="L44828" s="45"/>
      <c r="M44828" s="45"/>
    </row>
    <row r="44829" spans="8:13" s="28" customFormat="1" x14ac:dyDescent="0.2">
      <c r="H44829" s="12"/>
      <c r="J44829" s="29"/>
      <c r="K44829" s="45"/>
      <c r="L44829" s="45"/>
      <c r="M44829" s="45"/>
    </row>
    <row r="44830" spans="8:13" s="28" customFormat="1" x14ac:dyDescent="0.2">
      <c r="H44830" s="12"/>
      <c r="J44830" s="29"/>
      <c r="K44830" s="45"/>
      <c r="L44830" s="45"/>
      <c r="M44830" s="45"/>
    </row>
    <row r="44831" spans="8:13" s="28" customFormat="1" x14ac:dyDescent="0.2">
      <c r="H44831" s="12"/>
      <c r="J44831" s="29"/>
      <c r="K44831" s="45"/>
      <c r="L44831" s="45"/>
      <c r="M44831" s="45"/>
    </row>
    <row r="44832" spans="8:13" s="28" customFormat="1" x14ac:dyDescent="0.2">
      <c r="H44832" s="12"/>
      <c r="J44832" s="29"/>
      <c r="K44832" s="45"/>
      <c r="L44832" s="45"/>
      <c r="M44832" s="45"/>
    </row>
    <row r="44833" spans="8:13" s="28" customFormat="1" x14ac:dyDescent="0.2">
      <c r="H44833" s="12"/>
      <c r="J44833" s="29"/>
      <c r="K44833" s="45"/>
      <c r="L44833" s="45"/>
      <c r="M44833" s="45"/>
    </row>
    <row r="44834" spans="8:13" s="28" customFormat="1" x14ac:dyDescent="0.2">
      <c r="H44834" s="12"/>
      <c r="J44834" s="29"/>
      <c r="K44834" s="45"/>
      <c r="L44834" s="45"/>
      <c r="M44834" s="45"/>
    </row>
    <row r="44835" spans="8:13" s="28" customFormat="1" x14ac:dyDescent="0.2">
      <c r="H44835" s="12"/>
      <c r="J44835" s="29"/>
      <c r="K44835" s="45"/>
      <c r="L44835" s="45"/>
      <c r="M44835" s="45"/>
    </row>
    <row r="44836" spans="8:13" s="28" customFormat="1" x14ac:dyDescent="0.2">
      <c r="H44836" s="12"/>
      <c r="J44836" s="29"/>
      <c r="K44836" s="45"/>
      <c r="L44836" s="45"/>
      <c r="M44836" s="45"/>
    </row>
  </sheetData>
  <sheetProtection algorithmName="SHA-512" hashValue="Mpstm2VpDJAgGieP4SE5XHRIuspVPECnMuadpl/BZ6VDW15ebmXMXwWwN3pDPofkk4thz50KmGIJvO20zjuZgQ==" saltValue="K3by5sXBFKXXmI7MqgJYBw==" spinCount="100000" sheet="1" objects="1" scenarios="1"/>
  <mergeCells count="62">
    <mergeCell ref="F436:H436"/>
    <mergeCell ref="F441:H441"/>
    <mergeCell ref="F446:H446"/>
    <mergeCell ref="F452:H452"/>
    <mergeCell ref="F395:H395"/>
    <mergeCell ref="F402:H402"/>
    <mergeCell ref="F408:H408"/>
    <mergeCell ref="F416:H416"/>
    <mergeCell ref="F420:H420"/>
    <mergeCell ref="F412:H412"/>
    <mergeCell ref="B478:H478"/>
    <mergeCell ref="F453:H453"/>
    <mergeCell ref="B462:H462"/>
    <mergeCell ref="B468:H468"/>
    <mergeCell ref="B473:H473"/>
    <mergeCell ref="F365:H365"/>
    <mergeCell ref="F371:H371"/>
    <mergeCell ref="F383:H383"/>
    <mergeCell ref="F391:H391"/>
    <mergeCell ref="F308:H308"/>
    <mergeCell ref="F312:H312"/>
    <mergeCell ref="F321:H321"/>
    <mergeCell ref="F339:H339"/>
    <mergeCell ref="F346:H346"/>
    <mergeCell ref="F350:H350"/>
    <mergeCell ref="F273:H273"/>
    <mergeCell ref="F281:H281"/>
    <mergeCell ref="F287:H287"/>
    <mergeCell ref="F294:H294"/>
    <mergeCell ref="F300:H300"/>
    <mergeCell ref="F222:H222"/>
    <mergeCell ref="F233:H233"/>
    <mergeCell ref="F254:H254"/>
    <mergeCell ref="F261:H261"/>
    <mergeCell ref="F266:H266"/>
    <mergeCell ref="F157:H157"/>
    <mergeCell ref="F163:H163"/>
    <mergeCell ref="F190:H190"/>
    <mergeCell ref="F204:H204"/>
    <mergeCell ref="F215:H215"/>
    <mergeCell ref="F54:H54"/>
    <mergeCell ref="F60:H60"/>
    <mergeCell ref="F79:H79"/>
    <mergeCell ref="G1:J1"/>
    <mergeCell ref="F88:H88"/>
    <mergeCell ref="F26:H26"/>
    <mergeCell ref="F31:H31"/>
    <mergeCell ref="F36:H36"/>
    <mergeCell ref="F40:H40"/>
    <mergeCell ref="F84:H84"/>
    <mergeCell ref="F45:H45"/>
    <mergeCell ref="F97:H97"/>
    <mergeCell ref="F104:H104"/>
    <mergeCell ref="F146:H146"/>
    <mergeCell ref="F113:H113"/>
    <mergeCell ref="F118:H118"/>
    <mergeCell ref="F127:H127"/>
    <mergeCell ref="D123:H123"/>
    <mergeCell ref="F110:H110"/>
    <mergeCell ref="F131:H131"/>
    <mergeCell ref="F136:H136"/>
    <mergeCell ref="F141:H141"/>
  </mergeCells>
  <phoneticPr fontId="0" type="noConversion"/>
  <conditionalFormatting sqref="B12 B29:B30 B39 D57:D59 D87 D91:D96 D100:D103 B116 D117 B121 D122 B126 D145 D82:D83 B48:B49 D53 B144 B43 D44 B14:B19 D20:D25 B34:B35 B476 B471 B465:B466 B459:B460 D450 D444 D439 D433:D434 D67:D78 D107:D109">
    <cfRule type="cellIs" dxfId="58" priority="19" stopIfTrue="1" operator="notEqual">
      <formula>$K12</formula>
    </cfRule>
  </conditionalFormatting>
  <conditionalFormatting sqref="D51:D52">
    <cfRule type="cellIs" dxfId="57" priority="20" stopIfTrue="1" operator="notEqual">
      <formula>#REF!</formula>
    </cfRule>
  </conditionalFormatting>
  <conditionalFormatting sqref="D50">
    <cfRule type="cellIs" dxfId="56" priority="21" stopIfTrue="1" operator="notEqual">
      <formula>$K$50</formula>
    </cfRule>
  </conditionalFormatting>
  <conditionalFormatting sqref="F34:F35">
    <cfRule type="cellIs" dxfId="55" priority="22" stopIfTrue="1" operator="equal">
      <formula>"Please enter cost code on CFR Return Sheet"</formula>
    </cfRule>
  </conditionalFormatting>
  <conditionalFormatting sqref="D160:D162 D207:D214 D218:D221 D269:D272 D297:D299 D303:D306 D311 D290:D293 D349 D368:D370 D427 D394 D405:D407 D415 D419 D423 D374:D382 D152:D156 D166:D189 D193:D203 D225:D232 D236:D253 D257:D260 D276:D280 D284:D286 D342:D345 D353:D364 D386:D390 D264:D265 D324:D336 D398:D401 D315:D320 D338">
    <cfRule type="cellIs" dxfId="54" priority="18" stopIfTrue="1" operator="notEqual">
      <formula>$K152</formula>
    </cfRule>
  </conditionalFormatting>
  <conditionalFormatting sqref="H7:H9">
    <cfRule type="expression" dxfId="53" priority="10">
      <formula>$F7=1</formula>
    </cfRule>
  </conditionalFormatting>
  <conditionalFormatting sqref="D63">
    <cfRule type="cellIs" dxfId="52" priority="7" stopIfTrue="1" operator="notEqual">
      <formula>$K63</formula>
    </cfRule>
  </conditionalFormatting>
  <conditionalFormatting sqref="D411">
    <cfRule type="cellIs" dxfId="51" priority="6" stopIfTrue="1" operator="notEqual">
      <formula>$K411</formula>
    </cfRule>
  </conditionalFormatting>
  <conditionalFormatting sqref="B130">
    <cfRule type="cellIs" dxfId="50" priority="5" stopIfTrue="1" operator="notEqual">
      <formula>$K130</formula>
    </cfRule>
  </conditionalFormatting>
  <conditionalFormatting sqref="D135 B134">
    <cfRule type="cellIs" dxfId="49" priority="4" stopIfTrue="1" operator="notEqual">
      <formula>$K134</formula>
    </cfRule>
  </conditionalFormatting>
  <conditionalFormatting sqref="D140 B139">
    <cfRule type="cellIs" dxfId="48" priority="3" stopIfTrue="1" operator="notEqual">
      <formula>$K139</formula>
    </cfRule>
  </conditionalFormatting>
  <conditionalFormatting sqref="D307">
    <cfRule type="cellIs" dxfId="47" priority="2" stopIfTrue="1" operator="notEqual">
      <formula>$K307</formula>
    </cfRule>
  </conditionalFormatting>
  <conditionalFormatting sqref="D337">
    <cfRule type="cellIs" dxfId="46" priority="1" stopIfTrue="1" operator="notEqual">
      <formula>$K337</formula>
    </cfRule>
  </conditionalFormatting>
  <dataValidations count="2">
    <dataValidation type="decimal" operator="greaterThanOrEqual" allowBlank="1" showInputMessage="1" showErrorMessage="1" sqref="H126 H144:H145 H48:H53 H87 H100:H103 H91:H96 H82:H83 H12 H39 H34:H35 H29:H30 H121:H122 H57:H59 H116:H117 H43:H44 H14:H25 H427 H423 H394 H368:H370 H415 H419 H386:H390 H315:H320 H374:H381 H264:H265 H257:H260 H207:H214 H218:H221 H225:H232 H152:H155 H166:H189 H160:H162 H193:H203 H433:H434 H276:H280 H269:H272 H349 H290:H293 H284:H286 H311 H107:H109 H297:H299 H342:H345 H353:H364 H405:H407 H459:H460 H465:H466 H471 H476 H439 H444 H450 H236:H253 H63 H67:H78 H411 H130 H134:H135 H139:H140 H303:H307 H324:H338 H398:H401">
      <formula1>0</formula1>
    </dataValidation>
    <dataValidation type="decimal" operator="lessThanOrEqual" allowBlank="1" showInputMessage="1" showErrorMessage="1" sqref="H382 H156">
      <formula1>0</formula1>
    </dataValidation>
  </dataValidations>
  <pageMargins left="0.74803149606299213" right="0.59055118110236227" top="0.59055118110236227" bottom="0.19685039370078741" header="0.19685039370078741" footer="0.19685039370078741"/>
  <pageSetup paperSize="9" scale="89" orientation="portrait" blackAndWhite="1" r:id="rId1"/>
  <headerFooter alignWithMargins="0">
    <oddHeader>&amp;R&amp;F</oddHeader>
    <oddFooter>&amp;LFormat Prepared by the Schools Finance Team</oddFooter>
  </headerFooter>
  <rowBreaks count="5" manualBreakCount="5">
    <brk id="65" max="9" man="1"/>
    <brk id="149" max="9" man="1"/>
    <brk id="216" max="9" man="1"/>
    <brk id="282" max="9" man="1"/>
    <brk id="351" max="9" man="1"/>
  </rowBreaks>
  <ignoredErrors>
    <ignoredError sqref="D20 B15:B17 B31:B32 B49 B18 B45:B47 B12:B13 B113:B116 B39:B41 B43 B144 B29:B30 B14"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FF99"/>
  </sheetPr>
  <dimension ref="A1:O343"/>
  <sheetViews>
    <sheetView zoomScale="90" zoomScaleNormal="90" workbookViewId="0">
      <pane ySplit="2" topLeftCell="A63" activePane="bottomLeft" state="frozen"/>
      <selection pane="bottomLeft" activeCell="B14" sqref="B14"/>
    </sheetView>
  </sheetViews>
  <sheetFormatPr defaultColWidth="9" defaultRowHeight="14.25" x14ac:dyDescent="0.2"/>
  <cols>
    <col min="1" max="1" width="17.375" style="64" customWidth="1"/>
    <col min="2" max="2" width="29" style="64" customWidth="1"/>
    <col min="3" max="3" width="15.375" style="64" customWidth="1"/>
    <col min="4" max="4" width="10.25" style="64" customWidth="1"/>
    <col min="5" max="5" width="3.375" style="152" hidden="1" customWidth="1"/>
    <col min="6" max="6" width="2" style="64" hidden="1" customWidth="1"/>
    <col min="7" max="7" width="77.375" style="165" customWidth="1"/>
    <col min="8" max="9" width="2.25" style="64" hidden="1" customWidth="1"/>
    <col min="10" max="10" width="15.375" style="64" customWidth="1"/>
    <col min="11" max="11" width="6.125" style="64" customWidth="1"/>
    <col min="12" max="12" width="6" style="64" customWidth="1"/>
    <col min="13" max="16384" width="9" style="64"/>
  </cols>
  <sheetData>
    <row r="1" spans="1:15" s="61" customFormat="1" ht="70.5" customHeight="1" x14ac:dyDescent="0.3">
      <c r="A1" s="153" t="str">
        <f>Lookup!O3&amp;" CFR Return"</f>
        <v>2021-22 CFR Return</v>
      </c>
      <c r="B1" s="59"/>
      <c r="C1" s="102"/>
      <c r="D1" s="170"/>
      <c r="E1" s="60">
        <f>IF(B2="XML File",1,IF(B2="Manual Entry",2,0))</f>
        <v>1</v>
      </c>
      <c r="F1" s="60"/>
      <c r="G1" s="514" t="s">
        <v>709</v>
      </c>
      <c r="H1" s="227" t="s">
        <v>705</v>
      </c>
      <c r="I1" s="227" t="s">
        <v>706</v>
      </c>
      <c r="J1" s="164"/>
      <c r="K1" s="164"/>
      <c r="L1" s="164"/>
      <c r="M1" s="164"/>
      <c r="N1" s="164"/>
      <c r="O1" s="164"/>
    </row>
    <row r="2" spans="1:15" ht="36.75" customHeight="1" x14ac:dyDescent="0.2">
      <c r="A2" s="154" t="s">
        <v>562</v>
      </c>
      <c r="B2" s="418" t="s">
        <v>588</v>
      </c>
      <c r="C2" s="62"/>
      <c r="D2" s="103"/>
      <c r="E2" s="145"/>
      <c r="G2" s="514"/>
      <c r="H2" s="227">
        <f>SUM(H3:H106)</f>
        <v>0</v>
      </c>
      <c r="I2" s="227">
        <f>SUM(I3:I106)</f>
        <v>0</v>
      </c>
      <c r="J2" s="165"/>
      <c r="K2" s="165"/>
      <c r="L2" s="165"/>
      <c r="M2" s="165"/>
      <c r="N2" s="165"/>
      <c r="O2" s="165"/>
    </row>
    <row r="3" spans="1:15" ht="21" customHeight="1" x14ac:dyDescent="0.2">
      <c r="A3" s="62"/>
      <c r="B3" s="65" t="s">
        <v>114</v>
      </c>
      <c r="C3" s="194">
        <f>'Checklist &amp; Authorisation'!F1</f>
        <v>3370</v>
      </c>
      <c r="D3" s="63"/>
      <c r="E3" s="145"/>
      <c r="F3" s="66"/>
      <c r="G3" s="229" t="str">
        <f>IF(ISNA(VLOOKUP('Checklist &amp; Authorisation'!F1,Lookup!A:A,1,FALSE)),"Please enter cost code on Checklist &amp; Authorisation tab","")</f>
        <v/>
      </c>
      <c r="H3" s="66"/>
      <c r="I3" s="66">
        <f>IF(G3="",0,1)</f>
        <v>0</v>
      </c>
      <c r="J3" s="166"/>
      <c r="K3" s="165"/>
      <c r="L3" s="165"/>
      <c r="M3" s="165"/>
      <c r="N3" s="165"/>
      <c r="O3" s="165"/>
    </row>
    <row r="4" spans="1:15" ht="10.5" customHeight="1" x14ac:dyDescent="0.2">
      <c r="A4" s="62"/>
      <c r="B4" s="62"/>
      <c r="C4" s="62"/>
      <c r="D4" s="63"/>
      <c r="E4" s="145"/>
      <c r="F4" s="66"/>
      <c r="G4" s="168"/>
      <c r="H4" s="66"/>
      <c r="I4" s="66"/>
      <c r="J4" s="165"/>
      <c r="K4" s="165"/>
      <c r="L4" s="165"/>
      <c r="M4" s="165"/>
      <c r="N4" s="165"/>
      <c r="O4" s="165"/>
    </row>
    <row r="5" spans="1:15" ht="18" customHeight="1" x14ac:dyDescent="0.2">
      <c r="A5" s="67" t="s">
        <v>30</v>
      </c>
      <c r="B5" s="521" t="str">
        <f>IF(ISNA(VLOOKUP(C3,Lookup!A:C,3,FALSE)),"",VLOOKUP(C3,Lookup!A:C,3,FALSE))</f>
        <v>Matching Green CE P</v>
      </c>
      <c r="C5" s="522"/>
      <c r="D5" s="523"/>
      <c r="E5" s="144"/>
      <c r="F5" s="66"/>
      <c r="G5" s="168"/>
      <c r="H5" s="66"/>
      <c r="I5" s="66"/>
      <c r="J5" s="166"/>
      <c r="K5" s="165"/>
      <c r="L5" s="165"/>
      <c r="M5" s="165"/>
      <c r="N5" s="165"/>
      <c r="O5" s="165"/>
    </row>
    <row r="6" spans="1:15" ht="18" customHeight="1" x14ac:dyDescent="0.2">
      <c r="A6" s="101" t="s">
        <v>307</v>
      </c>
      <c r="B6" s="68">
        <f>IF(ISNA(VLOOKUP(C3,Lookup!A:B,2,FALSE)),"",VLOOKUP(C3,Lookup!A:B,2,FALSE))</f>
        <v>3239</v>
      </c>
      <c r="C6" s="69"/>
      <c r="D6" s="70"/>
      <c r="E6" s="146"/>
      <c r="F6" s="66"/>
      <c r="G6" s="168"/>
      <c r="H6" s="66"/>
      <c r="I6" s="66"/>
      <c r="J6" s="166"/>
      <c r="K6" s="165"/>
      <c r="L6" s="165"/>
      <c r="M6" s="165"/>
      <c r="N6" s="165"/>
      <c r="O6" s="165"/>
    </row>
    <row r="7" spans="1:15" ht="18" customHeight="1" x14ac:dyDescent="0.2">
      <c r="A7" s="65" t="s">
        <v>68</v>
      </c>
      <c r="B7" s="524" t="s">
        <v>2863</v>
      </c>
      <c r="C7" s="525"/>
      <c r="D7" s="526"/>
      <c r="E7" s="146"/>
      <c r="F7" s="66">
        <f>IF(B7="",1,0)</f>
        <v>0</v>
      </c>
      <c r="G7" s="237" t="str">
        <f>IF(OR(B7="",B7=0),"Error: A contact name must be entered","Check information is correct and amend if necessary")</f>
        <v>Check information is correct and amend if necessary</v>
      </c>
      <c r="H7" s="66">
        <f>IF(LEFT(G7,5)="Query",1,0)</f>
        <v>0</v>
      </c>
      <c r="I7" s="66">
        <f>IF(LEFT(G7,5)="Error",1,0)</f>
        <v>0</v>
      </c>
      <c r="J7" s="166"/>
      <c r="K7" s="165"/>
      <c r="L7" s="165"/>
      <c r="M7" s="165"/>
      <c r="N7" s="165"/>
      <c r="O7" s="165"/>
    </row>
    <row r="8" spans="1:15" ht="18" customHeight="1" x14ac:dyDescent="0.2">
      <c r="A8" s="65" t="s">
        <v>70</v>
      </c>
      <c r="B8" s="524" t="s">
        <v>2864</v>
      </c>
      <c r="C8" s="525"/>
      <c r="D8" s="526"/>
      <c r="E8" s="146"/>
      <c r="F8" s="66">
        <f>IF(B8="",1,0)</f>
        <v>0</v>
      </c>
      <c r="G8" s="237" t="str">
        <f>IF(OR(B8="",B8=0),"Error: A contact e-mail must be entered","Check information is correct and amend if necessary")</f>
        <v>Check information is correct and amend if necessary</v>
      </c>
      <c r="H8" s="66">
        <f t="shared" ref="H8:H76" si="0">IF(LEFT(G8,5)="Query",1,0)</f>
        <v>0</v>
      </c>
      <c r="I8" s="66">
        <f t="shared" ref="I8:I76" si="1">IF(LEFT(G8,5)="Error",1,0)</f>
        <v>0</v>
      </c>
      <c r="J8" s="166"/>
      <c r="K8" s="165"/>
      <c r="L8" s="165"/>
      <c r="M8" s="165"/>
      <c r="N8" s="165"/>
      <c r="O8" s="165"/>
    </row>
    <row r="9" spans="1:15" ht="18" customHeight="1" x14ac:dyDescent="0.2">
      <c r="A9" s="65" t="s">
        <v>69</v>
      </c>
      <c r="B9" s="519" t="s">
        <v>2865</v>
      </c>
      <c r="C9" s="520"/>
      <c r="D9" s="70"/>
      <c r="E9" s="146"/>
      <c r="F9" s="66">
        <f>IF(B9="",1,0)</f>
        <v>0</v>
      </c>
      <c r="G9" s="237" t="str">
        <f>IF(OR(B9="",B9=0),"Error: A contact phone must be entered","Check information is correct and amend if necessary")</f>
        <v>Check information is correct and amend if necessary</v>
      </c>
      <c r="H9" s="66">
        <f t="shared" si="0"/>
        <v>0</v>
      </c>
      <c r="I9" s="66">
        <f t="shared" si="1"/>
        <v>0</v>
      </c>
      <c r="J9" s="166"/>
      <c r="K9" s="165"/>
      <c r="L9" s="165"/>
      <c r="M9" s="165"/>
      <c r="N9" s="165"/>
      <c r="O9" s="165"/>
    </row>
    <row r="10" spans="1:15" ht="18" customHeight="1" x14ac:dyDescent="0.2">
      <c r="A10" s="202" t="s">
        <v>687</v>
      </c>
      <c r="B10" s="201" t="str">
        <f>IF(E1=1,'xml convertor'!CM5,"")</f>
        <v>N</v>
      </c>
      <c r="C10" s="203" t="s">
        <v>689</v>
      </c>
      <c r="D10" s="70"/>
      <c r="E10" s="146"/>
      <c r="F10" s="66">
        <f>IF(B10="",1,0)</f>
        <v>0</v>
      </c>
      <c r="G10" s="237" t="str">
        <f>IF(OR(B10="",B10=0),"Error: federation status must be entered","Check information is correct and amend if necessary")</f>
        <v>Check information is correct and amend if necessary</v>
      </c>
      <c r="H10" s="66">
        <f t="shared" si="0"/>
        <v>0</v>
      </c>
      <c r="I10" s="66">
        <f t="shared" si="1"/>
        <v>0</v>
      </c>
      <c r="J10" s="166"/>
      <c r="K10" s="165"/>
      <c r="L10" s="165"/>
      <c r="M10" s="165"/>
      <c r="N10" s="165"/>
      <c r="O10" s="165"/>
    </row>
    <row r="11" spans="1:15" ht="18" customHeight="1" x14ac:dyDescent="0.2">
      <c r="A11" s="65" t="s">
        <v>71</v>
      </c>
      <c r="B11" s="71" t="s">
        <v>683</v>
      </c>
      <c r="C11" s="203" t="s">
        <v>689</v>
      </c>
      <c r="D11" s="70"/>
      <c r="E11" s="146"/>
      <c r="F11" s="66">
        <f>IF(B11="",1,0)</f>
        <v>0</v>
      </c>
      <c r="G11" s="237"/>
      <c r="H11" s="66">
        <f t="shared" si="0"/>
        <v>0</v>
      </c>
      <c r="I11" s="66">
        <f t="shared" si="1"/>
        <v>0</v>
      </c>
      <c r="J11" s="166"/>
      <c r="K11" s="165"/>
      <c r="L11" s="165"/>
      <c r="M11" s="165"/>
      <c r="N11" s="165"/>
      <c r="O11" s="165"/>
    </row>
    <row r="12" spans="1:15" ht="18" customHeight="1" x14ac:dyDescent="0.2">
      <c r="A12" s="65" t="s">
        <v>72</v>
      </c>
      <c r="B12" s="71" t="str">
        <f>IF(ISBLANK(C3),"Please enter cost code above",IF(C3&lt;8000,"N","Y"))</f>
        <v>N</v>
      </c>
      <c r="C12" s="204"/>
      <c r="D12" s="70"/>
      <c r="E12" s="146"/>
      <c r="F12" s="66"/>
      <c r="G12" s="237"/>
      <c r="H12" s="66">
        <f t="shared" si="0"/>
        <v>0</v>
      </c>
      <c r="I12" s="66">
        <f t="shared" si="1"/>
        <v>0</v>
      </c>
      <c r="J12" s="166"/>
      <c r="K12" s="165"/>
      <c r="L12" s="165"/>
      <c r="M12" s="165"/>
      <c r="N12" s="165"/>
      <c r="O12" s="165"/>
    </row>
    <row r="13" spans="1:15" ht="18" customHeight="1" x14ac:dyDescent="0.2">
      <c r="A13" s="65" t="s">
        <v>261</v>
      </c>
      <c r="B13" s="196">
        <v>44585</v>
      </c>
      <c r="C13" s="205" t="s">
        <v>615</v>
      </c>
      <c r="D13" s="70"/>
      <c r="E13" s="146"/>
      <c r="F13" s="66">
        <f>IF(B13="",1,0)</f>
        <v>0</v>
      </c>
      <c r="G13" s="237" t="str">
        <f>IF(OR(B13="",B13=0),"Error: A date must be entered","Check information is correct and amend if necessary")</f>
        <v>Check information is correct and amend if necessary</v>
      </c>
      <c r="H13" s="66">
        <f t="shared" si="0"/>
        <v>0</v>
      </c>
      <c r="I13" s="66">
        <f t="shared" si="1"/>
        <v>0</v>
      </c>
      <c r="J13" s="166"/>
      <c r="K13" s="165"/>
      <c r="L13" s="165"/>
      <c r="M13" s="165"/>
      <c r="N13" s="165"/>
      <c r="O13" s="165"/>
    </row>
    <row r="14" spans="1:15" ht="11.25" customHeight="1" x14ac:dyDescent="0.25">
      <c r="A14" s="65"/>
      <c r="B14" s="72"/>
      <c r="C14" s="62"/>
      <c r="D14" s="73"/>
      <c r="E14" s="147"/>
      <c r="F14" s="76">
        <f>SUM(F3:F13)</f>
        <v>0</v>
      </c>
      <c r="G14" s="417"/>
      <c r="H14" s="66">
        <f t="shared" si="0"/>
        <v>0</v>
      </c>
      <c r="I14" s="66">
        <f t="shared" si="1"/>
        <v>0</v>
      </c>
      <c r="J14" s="165"/>
      <c r="K14" s="165"/>
      <c r="L14" s="165"/>
      <c r="M14" s="165"/>
      <c r="N14" s="165"/>
      <c r="O14" s="165"/>
    </row>
    <row r="15" spans="1:15" ht="15" x14ac:dyDescent="0.25">
      <c r="A15" s="74" t="s">
        <v>2</v>
      </c>
      <c r="B15" s="72"/>
      <c r="C15" s="62"/>
      <c r="D15" s="73"/>
      <c r="E15" s="147"/>
      <c r="F15" s="66"/>
      <c r="G15" s="168"/>
      <c r="H15" s="66">
        <f t="shared" si="0"/>
        <v>0</v>
      </c>
      <c r="I15" s="66">
        <f t="shared" si="1"/>
        <v>0</v>
      </c>
      <c r="J15" s="165"/>
      <c r="K15" s="165"/>
      <c r="L15" s="165"/>
      <c r="M15" s="165"/>
      <c r="N15" s="165"/>
      <c r="O15" s="165"/>
    </row>
    <row r="16" spans="1:15" ht="18" customHeight="1" x14ac:dyDescent="0.2">
      <c r="A16" s="75" t="s">
        <v>75</v>
      </c>
      <c r="B16" s="75"/>
      <c r="C16" s="143">
        <f>E16</f>
        <v>61333.26</v>
      </c>
      <c r="D16" s="75"/>
      <c r="E16" s="148">
        <f>IF($E$1=1,'xml convertor'!$G$5,IF($E$1=2,'CFR - Manual Entry'!H7,""))</f>
        <v>61333.26</v>
      </c>
      <c r="F16" s="66"/>
      <c r="G16" s="237" t="str">
        <f>IF(ISBLANK(C16),"Error: An opening balance must be entered","")</f>
        <v/>
      </c>
      <c r="H16" s="66">
        <f t="shared" si="0"/>
        <v>0</v>
      </c>
      <c r="I16" s="66">
        <f t="shared" si="1"/>
        <v>0</v>
      </c>
      <c r="J16" s="165"/>
      <c r="K16" s="165"/>
      <c r="L16" s="165"/>
      <c r="M16" s="165"/>
      <c r="N16" s="165"/>
      <c r="O16" s="165"/>
    </row>
    <row r="17" spans="1:15" ht="18" customHeight="1" x14ac:dyDescent="0.2">
      <c r="A17" s="75" t="s">
        <v>76</v>
      </c>
      <c r="B17" s="75"/>
      <c r="C17" s="143">
        <f>E17</f>
        <v>0</v>
      </c>
      <c r="D17" s="75"/>
      <c r="E17" s="148">
        <f>IF($E$1=1,'xml convertor'!$H$5,IF($E$1=2,'CFR - Manual Entry'!H8,""))</f>
        <v>0</v>
      </c>
      <c r="F17" s="66"/>
      <c r="G17" s="237" t="str">
        <f t="shared" ref="G17:G18" si="2">IF(ISBLANK(C17),"Error: An opening balance must be entered","")</f>
        <v/>
      </c>
      <c r="H17" s="66">
        <f t="shared" si="0"/>
        <v>0</v>
      </c>
      <c r="I17" s="66">
        <f t="shared" si="1"/>
        <v>0</v>
      </c>
      <c r="J17" s="165"/>
      <c r="K17" s="165"/>
      <c r="L17" s="165"/>
      <c r="M17" s="165"/>
      <c r="N17" s="165"/>
      <c r="O17" s="165"/>
    </row>
    <row r="18" spans="1:15" ht="18" customHeight="1" x14ac:dyDescent="0.2">
      <c r="A18" s="75" t="s">
        <v>77</v>
      </c>
      <c r="B18" s="75"/>
      <c r="C18" s="143">
        <f>E18</f>
        <v>4582.54</v>
      </c>
      <c r="D18" s="75"/>
      <c r="E18" s="148">
        <f>IF($E$1=1,'xml convertor'!$I$5,IF($E$1=2,'CFR - Manual Entry'!H9,""))</f>
        <v>4582.54</v>
      </c>
      <c r="F18" s="66"/>
      <c r="G18" s="237" t="str">
        <f t="shared" si="2"/>
        <v/>
      </c>
      <c r="H18" s="66">
        <f t="shared" si="0"/>
        <v>0</v>
      </c>
      <c r="I18" s="66">
        <f t="shared" si="1"/>
        <v>0</v>
      </c>
      <c r="J18" s="165"/>
      <c r="K18" s="165"/>
      <c r="L18" s="165"/>
      <c r="M18" s="165"/>
      <c r="N18" s="165"/>
      <c r="O18" s="165"/>
    </row>
    <row r="19" spans="1:15" ht="10.5" customHeight="1" x14ac:dyDescent="0.2">
      <c r="A19" s="65"/>
      <c r="B19" s="72"/>
      <c r="C19" s="62"/>
      <c r="D19" s="73"/>
      <c r="E19" s="147"/>
      <c r="G19" s="233"/>
      <c r="H19" s="66"/>
      <c r="I19" s="66"/>
      <c r="J19" s="165"/>
      <c r="K19" s="165"/>
      <c r="L19" s="165"/>
      <c r="M19" s="165"/>
      <c r="N19" s="165"/>
      <c r="O19" s="165"/>
    </row>
    <row r="20" spans="1:15" s="81" customFormat="1" ht="12.75" x14ac:dyDescent="0.2">
      <c r="A20" s="77" t="s">
        <v>276</v>
      </c>
      <c r="B20" s="77"/>
      <c r="C20" s="78" t="s">
        <v>16</v>
      </c>
      <c r="D20" s="79"/>
      <c r="E20" s="149"/>
      <c r="F20" s="80"/>
      <c r="G20" s="234"/>
      <c r="H20" s="66"/>
      <c r="I20" s="66"/>
      <c r="J20" s="167"/>
      <c r="K20" s="167"/>
      <c r="L20" s="167"/>
      <c r="M20" s="167"/>
      <c r="N20" s="167"/>
      <c r="O20" s="167"/>
    </row>
    <row r="21" spans="1:15" s="66" customFormat="1" ht="12.75" x14ac:dyDescent="0.2">
      <c r="A21" s="75" t="s">
        <v>259</v>
      </c>
      <c r="B21" s="75"/>
      <c r="C21" s="143">
        <f>E21</f>
        <v>361494.85</v>
      </c>
      <c r="D21" s="75"/>
      <c r="E21" s="148">
        <f>IF($E$1=1,'xml convertor'!J5,IF($E$1=2,'CFR - Manual Entry'!J26,""))</f>
        <v>361494.85</v>
      </c>
      <c r="G21" s="237" t="str">
        <f>IF(C21&lt;1000,"Error: I01 Must be &gt; £1,000","")</f>
        <v/>
      </c>
      <c r="H21" s="66">
        <f t="shared" si="0"/>
        <v>0</v>
      </c>
      <c r="I21" s="66">
        <f t="shared" si="1"/>
        <v>0</v>
      </c>
      <c r="J21" s="168"/>
      <c r="K21" s="168"/>
      <c r="L21" s="168"/>
      <c r="M21" s="168"/>
      <c r="N21" s="168"/>
      <c r="O21" s="168"/>
    </row>
    <row r="22" spans="1:15" s="66" customFormat="1" ht="12.75" x14ac:dyDescent="0.2">
      <c r="A22" s="75" t="s">
        <v>260</v>
      </c>
      <c r="B22" s="75"/>
      <c r="C22" s="143">
        <f t="shared" ref="C22:C42" si="3">E22</f>
        <v>0</v>
      </c>
      <c r="D22" s="75"/>
      <c r="E22" s="148">
        <f>IF($E$1=1,'xml convertor'!K5,IF($E$1=2,'CFR - Manual Entry'!J31,""))</f>
        <v>0</v>
      </c>
      <c r="G22" s="237" t="str">
        <f>IF(C22&lt;0,"Error: I02 must not be &lt; £0","")</f>
        <v/>
      </c>
      <c r="H22" s="66">
        <f t="shared" si="0"/>
        <v>0</v>
      </c>
      <c r="I22" s="66">
        <f t="shared" si="1"/>
        <v>0</v>
      </c>
      <c r="J22" s="168"/>
      <c r="K22" s="168"/>
      <c r="L22" s="168"/>
      <c r="M22" s="168"/>
      <c r="N22" s="168"/>
      <c r="O22" s="168"/>
    </row>
    <row r="23" spans="1:15" s="66" customFormat="1" ht="12.75" x14ac:dyDescent="0.2">
      <c r="A23" s="75" t="s">
        <v>44</v>
      </c>
      <c r="B23" s="75"/>
      <c r="C23" s="143">
        <f t="shared" si="3"/>
        <v>1020</v>
      </c>
      <c r="D23" s="75"/>
      <c r="E23" s="148">
        <f>IF($E$1=1,'xml convertor'!L5,IF($E$1=2,'CFR - Manual Entry'!J36,""))</f>
        <v>1020</v>
      </c>
      <c r="G23" s="237" t="str">
        <f>IF(C23&lt;0,"Error: I03 must not be &lt; £0","")</f>
        <v/>
      </c>
      <c r="H23" s="66">
        <f t="shared" si="0"/>
        <v>0</v>
      </c>
      <c r="I23" s="66">
        <f t="shared" si="1"/>
        <v>0</v>
      </c>
      <c r="J23" s="168"/>
      <c r="K23" s="168"/>
      <c r="L23" s="168"/>
      <c r="M23" s="168"/>
      <c r="N23" s="168"/>
      <c r="O23" s="168"/>
    </row>
    <row r="24" spans="1:15" s="66" customFormat="1" ht="12.75" x14ac:dyDescent="0.2">
      <c r="A24" s="75" t="s">
        <v>251</v>
      </c>
      <c r="B24" s="75"/>
      <c r="C24" s="143">
        <f t="shared" si="3"/>
        <v>0</v>
      </c>
      <c r="D24" s="75"/>
      <c r="E24" s="148">
        <f>IF($E$1=1,'xml convertor'!M5,IF($E$1=2,'CFR - Manual Entry'!J40,""))</f>
        <v>0</v>
      </c>
      <c r="G24" s="237" t="str">
        <f>IF(C24&lt;0,"Error: I04 must not be &lt; £0","")</f>
        <v/>
      </c>
      <c r="H24" s="66">
        <f t="shared" si="0"/>
        <v>0</v>
      </c>
      <c r="I24" s="66">
        <f t="shared" si="1"/>
        <v>0</v>
      </c>
      <c r="J24" s="168"/>
      <c r="K24" s="168"/>
      <c r="L24" s="168"/>
      <c r="M24" s="168"/>
      <c r="N24" s="168"/>
      <c r="O24" s="168"/>
    </row>
    <row r="25" spans="1:15" s="66" customFormat="1" ht="12.75" x14ac:dyDescent="0.2">
      <c r="A25" s="75" t="s">
        <v>106</v>
      </c>
      <c r="B25" s="75"/>
      <c r="C25" s="143">
        <f t="shared" si="3"/>
        <v>8070</v>
      </c>
      <c r="D25" s="75"/>
      <c r="E25" s="148">
        <f>IF($E$1=1,'xml convertor'!N5,IF($E$1=2,'CFR - Manual Entry'!J45,""))</f>
        <v>8070</v>
      </c>
      <c r="G25" s="237" t="str">
        <f>IF(C25&lt;0,"Error: I05 must not be &lt; £0","")</f>
        <v/>
      </c>
      <c r="H25" s="66">
        <f t="shared" si="0"/>
        <v>0</v>
      </c>
      <c r="I25" s="66">
        <f t="shared" si="1"/>
        <v>0</v>
      </c>
      <c r="J25" s="168"/>
      <c r="K25" s="168"/>
      <c r="L25" s="168"/>
      <c r="M25" s="168"/>
      <c r="N25" s="168"/>
      <c r="O25" s="168"/>
    </row>
    <row r="26" spans="1:15" s="66" customFormat="1" ht="12.75" x14ac:dyDescent="0.2">
      <c r="A26" s="75" t="s">
        <v>23</v>
      </c>
      <c r="B26" s="75"/>
      <c r="C26" s="143">
        <f t="shared" si="3"/>
        <v>0</v>
      </c>
      <c r="D26" s="75"/>
      <c r="E26" s="148">
        <f>IF($E$1=1,'xml convertor'!O5,IF($E$1=2,'CFR - Manual Entry'!J54,""))</f>
        <v>0</v>
      </c>
      <c r="G26" s="237" t="str">
        <f>IF(C26&lt;0,"Query: I06 should not normally be &lt; £0","")</f>
        <v/>
      </c>
      <c r="H26" s="66">
        <f t="shared" si="0"/>
        <v>0</v>
      </c>
      <c r="I26" s="66">
        <f t="shared" si="1"/>
        <v>0</v>
      </c>
      <c r="J26" s="168"/>
      <c r="K26" s="168"/>
      <c r="L26" s="168"/>
      <c r="M26" s="168"/>
      <c r="N26" s="168"/>
      <c r="O26" s="168"/>
    </row>
    <row r="27" spans="1:15" s="66" customFormat="1" ht="12.75" x14ac:dyDescent="0.2">
      <c r="A27" s="75" t="s">
        <v>253</v>
      </c>
      <c r="B27" s="75"/>
      <c r="C27" s="143">
        <f t="shared" si="3"/>
        <v>0</v>
      </c>
      <c r="D27" s="75"/>
      <c r="E27" s="148">
        <f>IF($E$1=1,'xml convertor'!P5,IF($E$1=2,'CFR - Manual Entry'!J60,""))</f>
        <v>0</v>
      </c>
      <c r="G27" s="237" t="str">
        <f>IF(C27&lt;0,"Query: I07 should not normally be &lt; £0","")</f>
        <v/>
      </c>
      <c r="H27" s="66">
        <f t="shared" si="0"/>
        <v>0</v>
      </c>
      <c r="I27" s="66">
        <f t="shared" si="1"/>
        <v>0</v>
      </c>
      <c r="J27" s="168"/>
      <c r="K27" s="168"/>
      <c r="L27" s="168"/>
      <c r="M27" s="168"/>
      <c r="N27" s="168"/>
      <c r="O27" s="168"/>
    </row>
    <row r="28" spans="1:15" s="66" customFormat="1" ht="12.75" x14ac:dyDescent="0.2">
      <c r="A28" s="75" t="s">
        <v>1104</v>
      </c>
      <c r="B28" s="75"/>
      <c r="C28" s="143">
        <f t="shared" si="3"/>
        <v>0</v>
      </c>
      <c r="D28" s="75"/>
      <c r="E28" s="148">
        <f>IF($E$1=1,'xml convertor'!Q5,IF($E$1=2,'CFR - Manual Entry'!J64,""))</f>
        <v>0</v>
      </c>
      <c r="G28" s="237" t="str">
        <f>IF(C28&lt;0,"Query: I08a should not normally be &lt; £0","")</f>
        <v/>
      </c>
      <c r="H28" s="66">
        <f t="shared" si="0"/>
        <v>0</v>
      </c>
      <c r="I28" s="66">
        <f t="shared" si="1"/>
        <v>0</v>
      </c>
      <c r="J28" s="168"/>
      <c r="K28" s="168"/>
      <c r="L28" s="168"/>
      <c r="M28" s="168"/>
      <c r="N28" s="168"/>
      <c r="O28" s="168"/>
    </row>
    <row r="29" spans="1:15" s="66" customFormat="1" ht="12.75" x14ac:dyDescent="0.2">
      <c r="A29" s="75" t="s">
        <v>1105</v>
      </c>
      <c r="B29" s="75"/>
      <c r="C29" s="143">
        <f t="shared" ref="C29" si="4">E29</f>
        <v>5019.72</v>
      </c>
      <c r="D29" s="75"/>
      <c r="E29" s="148">
        <f>IF($E$1=1,'xml convertor'!R5,IF($E$1=2,'CFR - Manual Entry'!J79,""))</f>
        <v>5019.72</v>
      </c>
      <c r="G29" s="237" t="str">
        <f>IF(C29&lt;0,"Query: I08b should not normally be &lt; £0","")</f>
        <v/>
      </c>
      <c r="H29" s="66">
        <f t="shared" ref="H29" si="5">IF(LEFT(G29,5)="Query",1,0)</f>
        <v>0</v>
      </c>
      <c r="I29" s="66">
        <f t="shared" ref="I29" si="6">IF(LEFT(G29,5)="Error",1,0)</f>
        <v>0</v>
      </c>
      <c r="J29" s="168"/>
      <c r="K29" s="168"/>
      <c r="L29" s="168"/>
      <c r="M29" s="168"/>
      <c r="N29" s="168"/>
      <c r="O29" s="168"/>
    </row>
    <row r="30" spans="1:15" s="66" customFormat="1" ht="12.75" x14ac:dyDescent="0.2">
      <c r="A30" s="75" t="s">
        <v>262</v>
      </c>
      <c r="B30" s="75"/>
      <c r="C30" s="143">
        <f t="shared" si="3"/>
        <v>10595.11</v>
      </c>
      <c r="D30" s="75"/>
      <c r="E30" s="148">
        <f>IF($E$1=1,'xml convertor'!S5,IF($E$1=2,'CFR - Manual Entry'!J84,""))</f>
        <v>10595.11</v>
      </c>
      <c r="G30" s="237" t="str">
        <f>IF(C30&lt;0,"Query: I09 should not normally be &lt; £0","")</f>
        <v/>
      </c>
      <c r="H30" s="66">
        <f t="shared" si="0"/>
        <v>0</v>
      </c>
      <c r="I30" s="66">
        <f t="shared" si="1"/>
        <v>0</v>
      </c>
      <c r="J30" s="168"/>
      <c r="K30" s="168"/>
      <c r="L30" s="168"/>
      <c r="M30" s="168"/>
      <c r="N30" s="168"/>
      <c r="O30" s="168"/>
    </row>
    <row r="31" spans="1:15" s="66" customFormat="1" ht="12.75" x14ac:dyDescent="0.2">
      <c r="A31" s="75" t="s">
        <v>263</v>
      </c>
      <c r="B31" s="75"/>
      <c r="C31" s="143">
        <f t="shared" si="3"/>
        <v>0</v>
      </c>
      <c r="D31" s="75"/>
      <c r="E31" s="148">
        <f>IF($E$1=1,'xml convertor'!T5,IF($E$1=2,'CFR - Manual Entry'!J88,""))</f>
        <v>0</v>
      </c>
      <c r="G31" s="237" t="str">
        <f>IF(C31&lt;0,"Query: I10 should not normally be &lt; £0","")</f>
        <v/>
      </c>
      <c r="H31" s="66">
        <f t="shared" si="0"/>
        <v>0</v>
      </c>
      <c r="I31" s="66">
        <f t="shared" si="1"/>
        <v>0</v>
      </c>
      <c r="J31" s="168"/>
      <c r="K31" s="168"/>
      <c r="L31" s="168"/>
      <c r="M31" s="168"/>
      <c r="N31" s="168"/>
      <c r="O31" s="168"/>
    </row>
    <row r="32" spans="1:15" s="66" customFormat="1" ht="12.75" x14ac:dyDescent="0.2">
      <c r="A32" s="75" t="s">
        <v>264</v>
      </c>
      <c r="B32" s="75"/>
      <c r="C32" s="143">
        <f t="shared" si="3"/>
        <v>5269.76</v>
      </c>
      <c r="D32" s="75"/>
      <c r="E32" s="148">
        <f>IF($E$1=1,'xml convertor'!U5,IF($E$1=2,'CFR - Manual Entry'!J97,""))</f>
        <v>5269.76</v>
      </c>
      <c r="G32" s="237" t="str">
        <f>IF(C32&lt;0,"Query: I11 should not normally be &lt; £0","")</f>
        <v/>
      </c>
      <c r="H32" s="66">
        <f t="shared" si="0"/>
        <v>0</v>
      </c>
      <c r="I32" s="66">
        <f t="shared" si="1"/>
        <v>0</v>
      </c>
      <c r="J32" s="168"/>
      <c r="K32" s="168"/>
      <c r="L32" s="168"/>
      <c r="M32" s="168"/>
      <c r="N32" s="168"/>
      <c r="O32" s="168"/>
    </row>
    <row r="33" spans="1:15" s="66" customFormat="1" ht="12.75" x14ac:dyDescent="0.2">
      <c r="A33" s="75" t="s">
        <v>265</v>
      </c>
      <c r="B33" s="75"/>
      <c r="C33" s="143">
        <f t="shared" si="3"/>
        <v>2149.54</v>
      </c>
      <c r="D33" s="75"/>
      <c r="E33" s="148">
        <f>IF($E$1=1,'xml convertor'!V5,IF($E$1=2,'CFR - Manual Entry'!J104,""))</f>
        <v>2149.54</v>
      </c>
      <c r="G33" s="237" t="str">
        <f>IF(C33&lt;0,"Query: I12 should not normally be &lt; £0","")</f>
        <v/>
      </c>
      <c r="H33" s="66">
        <f t="shared" si="0"/>
        <v>0</v>
      </c>
      <c r="I33" s="66">
        <f t="shared" si="1"/>
        <v>0</v>
      </c>
      <c r="J33" s="168"/>
      <c r="K33" s="168"/>
      <c r="L33" s="168"/>
      <c r="M33" s="168"/>
      <c r="N33" s="168"/>
      <c r="O33" s="168"/>
    </row>
    <row r="34" spans="1:15" s="66" customFormat="1" ht="12.75" x14ac:dyDescent="0.2">
      <c r="A34" s="75" t="s">
        <v>1399</v>
      </c>
      <c r="B34" s="75"/>
      <c r="C34" s="143">
        <f t="shared" si="3"/>
        <v>11633.96</v>
      </c>
      <c r="D34" s="75"/>
      <c r="E34" s="148">
        <f>IF($E$1=1,'xml convertor'!W5,IF($E$1=2,'CFR - Manual Entry'!J110,""))</f>
        <v>11633.96</v>
      </c>
      <c r="G34" s="237" t="str">
        <f>IF(C34&lt;0,"Query: I12 should not normally be &lt; £0","")</f>
        <v/>
      </c>
      <c r="H34" s="66">
        <f t="shared" si="0"/>
        <v>0</v>
      </c>
      <c r="I34" s="66">
        <f t="shared" si="1"/>
        <v>0</v>
      </c>
      <c r="J34" s="168"/>
      <c r="K34" s="168"/>
      <c r="L34" s="168"/>
      <c r="M34" s="168"/>
      <c r="N34" s="168"/>
      <c r="O34" s="168"/>
    </row>
    <row r="35" spans="1:15" s="66" customFormat="1" ht="12.75" x14ac:dyDescent="0.2">
      <c r="A35" s="75" t="s">
        <v>95</v>
      </c>
      <c r="B35" s="75"/>
      <c r="C35" s="52">
        <v>0</v>
      </c>
      <c r="D35" s="75"/>
      <c r="E35" s="148"/>
      <c r="G35" s="237"/>
      <c r="H35" s="66">
        <f t="shared" ref="H35" si="7">IF(LEFT(G35,5)="Query",1,0)</f>
        <v>0</v>
      </c>
      <c r="I35" s="66">
        <f t="shared" ref="I35" si="8">IF(LEFT(G35,5)="Error",1,0)</f>
        <v>0</v>
      </c>
      <c r="J35" s="168"/>
      <c r="K35" s="168"/>
      <c r="L35" s="168"/>
      <c r="M35" s="168"/>
      <c r="N35" s="168"/>
      <c r="O35" s="168"/>
    </row>
    <row r="36" spans="1:15" s="66" customFormat="1" ht="12.75" x14ac:dyDescent="0.2">
      <c r="A36" s="75" t="s">
        <v>46</v>
      </c>
      <c r="B36" s="75"/>
      <c r="C36" s="143">
        <f t="shared" si="3"/>
        <v>0</v>
      </c>
      <c r="D36" s="75"/>
      <c r="E36" s="148">
        <f>IF($E$1=1,'xml convertor'!Y5,IF($E$1=2,'CFR - Manual Entry'!J118,""))</f>
        <v>0</v>
      </c>
      <c r="G36" s="237" t="str">
        <f>IF(C36&lt;0,"Error: I15 must not be &lt; £0","")</f>
        <v/>
      </c>
      <c r="H36" s="66">
        <f t="shared" si="0"/>
        <v>0</v>
      </c>
      <c r="I36" s="66">
        <f t="shared" si="1"/>
        <v>0</v>
      </c>
      <c r="J36" s="168"/>
      <c r="K36" s="168"/>
      <c r="L36" s="168"/>
      <c r="M36" s="168"/>
      <c r="N36" s="168"/>
      <c r="O36" s="168"/>
    </row>
    <row r="37" spans="1:15" s="66" customFormat="1" ht="12.75" x14ac:dyDescent="0.2">
      <c r="A37" s="75" t="s">
        <v>49</v>
      </c>
      <c r="B37" s="75"/>
      <c r="C37" s="143">
        <f t="shared" si="3"/>
        <v>0</v>
      </c>
      <c r="D37" s="75"/>
      <c r="E37" s="148">
        <f>IF($E$1=1,'xml convertor'!Z5,IF($E$1=2,'CFR - Manual Entry'!J123,""))</f>
        <v>0</v>
      </c>
      <c r="G37" s="237" t="str">
        <f>IF(C37&lt;0,"Error: I16 must not be &lt; £0","")</f>
        <v/>
      </c>
      <c r="H37" s="66">
        <f t="shared" si="0"/>
        <v>0</v>
      </c>
      <c r="I37" s="66">
        <f t="shared" si="1"/>
        <v>0</v>
      </c>
      <c r="J37" s="168"/>
      <c r="K37" s="168"/>
      <c r="L37" s="168"/>
      <c r="M37" s="168"/>
      <c r="N37" s="168"/>
      <c r="O37" s="168"/>
    </row>
    <row r="38" spans="1:15" s="66" customFormat="1" ht="12.75" x14ac:dyDescent="0.2">
      <c r="A38" s="75" t="s">
        <v>59</v>
      </c>
      <c r="B38" s="75"/>
      <c r="C38" s="143">
        <f t="shared" si="3"/>
        <v>0</v>
      </c>
      <c r="D38" s="75"/>
      <c r="E38" s="148">
        <f>IF($E$1=1,'xml convertor'!AA5,IF($E$1=2,'CFR - Manual Entry'!J127,""))</f>
        <v>0</v>
      </c>
      <c r="G38" s="237" t="str">
        <f>IF(C38&lt;0,"Query: I17 should not normally be &lt; £0","")</f>
        <v/>
      </c>
      <c r="H38" s="66">
        <f t="shared" si="0"/>
        <v>0</v>
      </c>
      <c r="I38" s="66">
        <f t="shared" si="1"/>
        <v>0</v>
      </c>
      <c r="J38" s="168"/>
      <c r="K38" s="168"/>
      <c r="L38" s="168"/>
      <c r="M38" s="168"/>
      <c r="N38" s="168"/>
      <c r="O38" s="168"/>
    </row>
    <row r="39" spans="1:15" s="66" customFormat="1" ht="12.75" x14ac:dyDescent="0.2">
      <c r="A39" s="75" t="s">
        <v>1255</v>
      </c>
      <c r="B39" s="75"/>
      <c r="C39" s="143">
        <f t="shared" si="3"/>
        <v>0</v>
      </c>
      <c r="D39" s="75"/>
      <c r="E39" s="148">
        <f>IF($E$1=1,'xml convertor'!AB5,IF($E$1=2,'CFR - Manual Entry'!J131,""))</f>
        <v>0</v>
      </c>
      <c r="G39" s="237" t="str">
        <f>IF(C39&lt;0,"Error: I18A must not be &lt; £0","")</f>
        <v/>
      </c>
      <c r="H39" s="66">
        <f t="shared" ref="H39:H41" si="9">IF(LEFT(G39,5)="Query",1,0)</f>
        <v>0</v>
      </c>
      <c r="I39" s="66">
        <f t="shared" ref="I39:I41" si="10">IF(LEFT(G39,5)="Error",1,0)</f>
        <v>0</v>
      </c>
      <c r="J39" s="168"/>
      <c r="K39" s="168"/>
      <c r="L39" s="168"/>
      <c r="M39" s="168"/>
      <c r="N39" s="168"/>
      <c r="O39" s="168"/>
    </row>
    <row r="40" spans="1:15" s="66" customFormat="1" ht="12.75" x14ac:dyDescent="0.2">
      <c r="A40" s="75" t="s">
        <v>1397</v>
      </c>
      <c r="B40" s="75"/>
      <c r="C40" s="143">
        <f t="shared" si="3"/>
        <v>720</v>
      </c>
      <c r="D40" s="75"/>
      <c r="E40" s="148">
        <f>IF($E$1=1,'xml convertor'!AC5,IF($E$1=2,'CFR - Manual Entry'!J136,""))</f>
        <v>720</v>
      </c>
      <c r="G40" s="237" t="str">
        <f>IF(C40&lt;0,"Error: I18B must not be &lt; £0","")</f>
        <v/>
      </c>
      <c r="H40" s="66">
        <f t="shared" si="9"/>
        <v>0</v>
      </c>
      <c r="I40" s="66">
        <f t="shared" si="10"/>
        <v>0</v>
      </c>
      <c r="J40" s="168"/>
      <c r="K40" s="168"/>
      <c r="L40" s="168"/>
      <c r="M40" s="168"/>
      <c r="N40" s="168"/>
      <c r="O40" s="168"/>
    </row>
    <row r="41" spans="1:15" s="66" customFormat="1" ht="12.75" x14ac:dyDescent="0.2">
      <c r="A41" s="75" t="s">
        <v>1398</v>
      </c>
      <c r="B41" s="75"/>
      <c r="C41" s="143">
        <f t="shared" si="3"/>
        <v>3666.25</v>
      </c>
      <c r="D41" s="75"/>
      <c r="E41" s="148">
        <f>IF($E$1=1,'xml convertor'!AD5,IF($E$1=2,'CFR - Manual Entry'!J141,""))</f>
        <v>3666.25</v>
      </c>
      <c r="G41" s="237" t="str">
        <f>IF(C41&lt;0,"Error: I18C must not be &lt; £0","")</f>
        <v/>
      </c>
      <c r="H41" s="66">
        <f t="shared" si="9"/>
        <v>0</v>
      </c>
      <c r="I41" s="66">
        <f t="shared" si="10"/>
        <v>0</v>
      </c>
      <c r="J41" s="168"/>
      <c r="K41" s="168"/>
      <c r="L41" s="168"/>
      <c r="M41" s="168"/>
      <c r="N41" s="168"/>
      <c r="O41" s="168"/>
    </row>
    <row r="42" spans="1:15" s="66" customFormat="1" ht="13.5" thickBot="1" x14ac:dyDescent="0.25">
      <c r="A42" s="75" t="s">
        <v>1256</v>
      </c>
      <c r="B42" s="75"/>
      <c r="C42" s="143">
        <f t="shared" si="3"/>
        <v>29805</v>
      </c>
      <c r="D42" s="75"/>
      <c r="E42" s="148">
        <f>IF($E$1=1,'xml convertor'!AE5,IF($E$1=2,'CFR - Manual Entry'!J146,""))</f>
        <v>29805</v>
      </c>
      <c r="G42" s="237" t="str">
        <f>IF(C42&lt;0,"Error: I18D must not be &lt; £0","")</f>
        <v/>
      </c>
      <c r="H42" s="66">
        <f t="shared" si="0"/>
        <v>0</v>
      </c>
      <c r="I42" s="66">
        <f t="shared" si="1"/>
        <v>0</v>
      </c>
      <c r="J42" s="168"/>
      <c r="K42" s="168"/>
      <c r="L42" s="168"/>
      <c r="M42" s="168"/>
      <c r="N42" s="168"/>
      <c r="O42" s="168"/>
    </row>
    <row r="43" spans="1:15" s="66" customFormat="1" ht="13.5" thickBot="1" x14ac:dyDescent="0.25">
      <c r="A43" s="77" t="s">
        <v>9</v>
      </c>
      <c r="B43" s="75"/>
      <c r="C43" s="82">
        <f>SUM(C21:C42)</f>
        <v>439444.18999999994</v>
      </c>
      <c r="D43" s="75"/>
      <c r="E43" s="148"/>
      <c r="G43" s="232"/>
      <c r="J43" s="168"/>
      <c r="K43" s="168"/>
      <c r="L43" s="168"/>
      <c r="M43" s="168"/>
      <c r="N43" s="168"/>
      <c r="O43" s="168"/>
    </row>
    <row r="44" spans="1:15" s="66" customFormat="1" ht="14.25" customHeight="1" x14ac:dyDescent="0.2">
      <c r="A44" s="75"/>
      <c r="B44" s="75"/>
      <c r="C44" s="75"/>
      <c r="D44" s="75"/>
      <c r="E44" s="148"/>
      <c r="G44" s="232"/>
      <c r="J44" s="168"/>
      <c r="K44" s="168"/>
      <c r="L44" s="168"/>
      <c r="M44" s="168"/>
      <c r="N44" s="168"/>
      <c r="O44" s="168"/>
    </row>
    <row r="45" spans="1:15" s="66" customFormat="1" ht="12.75" x14ac:dyDescent="0.2">
      <c r="A45" s="77" t="s">
        <v>277</v>
      </c>
      <c r="B45" s="75"/>
      <c r="C45" s="78" t="s">
        <v>16</v>
      </c>
      <c r="D45" s="75"/>
      <c r="E45" s="148"/>
      <c r="G45" s="232"/>
      <c r="J45" s="168"/>
      <c r="K45" s="168"/>
      <c r="L45" s="168"/>
      <c r="M45" s="168"/>
      <c r="N45" s="168"/>
      <c r="O45" s="168"/>
    </row>
    <row r="46" spans="1:15" s="66" customFormat="1" ht="12.75" x14ac:dyDescent="0.2">
      <c r="A46" s="75" t="s">
        <v>208</v>
      </c>
      <c r="B46" s="75"/>
      <c r="C46" s="143">
        <f t="shared" ref="C46:C78" si="11">E46</f>
        <v>191944.82</v>
      </c>
      <c r="D46" s="75"/>
      <c r="E46" s="148">
        <f>IF($E$1=1,'xml convertor'!AF5,IF($E$1=2,'CFR - Manual Entry'!J157,""))</f>
        <v>191944.82</v>
      </c>
      <c r="G46" s="232" t="str">
        <f>IF(C46&lt;0,"Query: E01 should not normally be &lt; £0. Please add explanatory note below","")</f>
        <v/>
      </c>
      <c r="H46" s="66">
        <f t="shared" si="0"/>
        <v>0</v>
      </c>
      <c r="I46" s="66">
        <f t="shared" si="1"/>
        <v>0</v>
      </c>
      <c r="J46" s="168"/>
      <c r="K46" s="168"/>
      <c r="L46" s="168"/>
      <c r="M46" s="168"/>
      <c r="N46" s="168"/>
      <c r="O46" s="168"/>
    </row>
    <row r="47" spans="1:15" s="66" customFormat="1" ht="12.75" x14ac:dyDescent="0.2">
      <c r="A47" s="75" t="s">
        <v>209</v>
      </c>
      <c r="B47" s="75"/>
      <c r="C47" s="143">
        <f t="shared" si="11"/>
        <v>9931.32</v>
      </c>
      <c r="D47" s="75"/>
      <c r="E47" s="148">
        <f>IF($E$1=1,'xml convertor'!AG5,IF($E$1=2,'CFR - Manual Entry'!J163,""))</f>
        <v>9931.32</v>
      </c>
      <c r="G47" s="232" t="str">
        <f>IF(C47&lt;0,"Query: E02 should not normally be &lt; £0. Please add explanatory note below","")</f>
        <v/>
      </c>
      <c r="H47" s="66">
        <f t="shared" si="0"/>
        <v>0</v>
      </c>
      <c r="I47" s="66">
        <f t="shared" si="1"/>
        <v>0</v>
      </c>
      <c r="J47" s="168"/>
      <c r="K47" s="168"/>
      <c r="L47" s="168"/>
      <c r="M47" s="168"/>
      <c r="N47" s="168"/>
      <c r="O47" s="168"/>
    </row>
    <row r="48" spans="1:15" s="66" customFormat="1" ht="12.75" x14ac:dyDescent="0.2">
      <c r="A48" s="75" t="s">
        <v>210</v>
      </c>
      <c r="B48" s="75"/>
      <c r="C48" s="143">
        <f t="shared" si="11"/>
        <v>60802.38</v>
      </c>
      <c r="D48" s="75"/>
      <c r="E48" s="148">
        <f>IF($E$1=1,'xml convertor'!AH5,IF($E$1=2,'CFR - Manual Entry'!J190,""))</f>
        <v>60802.38</v>
      </c>
      <c r="G48" s="232" t="str">
        <f>IF(C48&lt;0,"Query: E03 should not normally be &lt; £0. Please add explanatory note below","")</f>
        <v/>
      </c>
      <c r="H48" s="66">
        <f t="shared" si="0"/>
        <v>0</v>
      </c>
      <c r="I48" s="66">
        <f t="shared" si="1"/>
        <v>0</v>
      </c>
      <c r="J48" s="168"/>
      <c r="K48" s="168"/>
      <c r="L48" s="168"/>
      <c r="M48" s="168"/>
      <c r="N48" s="168"/>
      <c r="O48" s="168"/>
    </row>
    <row r="49" spans="1:15" s="66" customFormat="1" ht="12.75" x14ac:dyDescent="0.2">
      <c r="A49" s="75" t="s">
        <v>211</v>
      </c>
      <c r="B49" s="75"/>
      <c r="C49" s="143">
        <f t="shared" si="11"/>
        <v>11229.82</v>
      </c>
      <c r="D49" s="75"/>
      <c r="E49" s="148">
        <f>IF($E$1=1,'xml convertor'!AI5,IF($E$1=2,'CFR - Manual Entry'!J204,""))</f>
        <v>11229.82</v>
      </c>
      <c r="G49" s="232" t="str">
        <f>IF(C49&lt;0,"Query: E04 should not normally be &lt; £0. Please add explanatory note below","")</f>
        <v/>
      </c>
      <c r="H49" s="66">
        <f t="shared" si="0"/>
        <v>0</v>
      </c>
      <c r="I49" s="66">
        <f t="shared" si="1"/>
        <v>0</v>
      </c>
      <c r="J49" s="168"/>
      <c r="K49" s="168"/>
      <c r="L49" s="168"/>
      <c r="M49" s="168"/>
      <c r="N49" s="168"/>
      <c r="O49" s="168"/>
    </row>
    <row r="50" spans="1:15" s="66" customFormat="1" ht="12.75" x14ac:dyDescent="0.2">
      <c r="A50" s="75" t="s">
        <v>212</v>
      </c>
      <c r="B50" s="75"/>
      <c r="C50" s="143">
        <f t="shared" si="11"/>
        <v>24815.96</v>
      </c>
      <c r="D50" s="75"/>
      <c r="E50" s="148">
        <f>IF($E$1=1,'xml convertor'!AJ5,IF($E$1=2,'CFR - Manual Entry'!J215,""))</f>
        <v>24815.96</v>
      </c>
      <c r="G50" s="232" t="str">
        <f>IF(C50&lt;0,"Query: E05 should not normally be &lt; £0. Please add explanatory note below","")</f>
        <v/>
      </c>
      <c r="H50" s="66">
        <f t="shared" si="0"/>
        <v>0</v>
      </c>
      <c r="I50" s="66">
        <f t="shared" si="1"/>
        <v>0</v>
      </c>
      <c r="J50" s="168"/>
      <c r="K50" s="168"/>
      <c r="L50" s="168"/>
      <c r="M50" s="168"/>
      <c r="N50" s="168"/>
      <c r="O50" s="168"/>
    </row>
    <row r="51" spans="1:15" s="66" customFormat="1" ht="12.75" x14ac:dyDescent="0.2">
      <c r="A51" s="75" t="s">
        <v>213</v>
      </c>
      <c r="B51" s="75"/>
      <c r="C51" s="143">
        <f t="shared" si="11"/>
        <v>13360.04</v>
      </c>
      <c r="D51" s="75"/>
      <c r="E51" s="148">
        <f>IF($E$1=1,'xml convertor'!AK5,IF($E$1=2,'CFR - Manual Entry'!J222,""))</f>
        <v>13360.04</v>
      </c>
      <c r="G51" s="232" t="str">
        <f>IF(C51&lt;0,"Query: E06 should not normally be &lt; £0. Please add explanatory note below","")</f>
        <v/>
      </c>
      <c r="H51" s="66">
        <f t="shared" si="0"/>
        <v>0</v>
      </c>
      <c r="I51" s="66">
        <f t="shared" si="1"/>
        <v>0</v>
      </c>
      <c r="J51" s="168"/>
      <c r="K51" s="168"/>
      <c r="L51" s="168"/>
      <c r="M51" s="168"/>
      <c r="N51" s="168"/>
      <c r="O51" s="168"/>
    </row>
    <row r="52" spans="1:15" s="66" customFormat="1" ht="12.75" x14ac:dyDescent="0.2">
      <c r="A52" s="75" t="s">
        <v>214</v>
      </c>
      <c r="B52" s="75"/>
      <c r="C52" s="143">
        <f t="shared" si="11"/>
        <v>3758.43</v>
      </c>
      <c r="D52" s="75"/>
      <c r="E52" s="148">
        <f>IF($E$1=1,'xml convertor'!AL5,IF($E$1=2,'CFR - Manual Entry'!J233,""))</f>
        <v>3758.43</v>
      </c>
      <c r="G52" s="232" t="str">
        <f>IF(C52&lt;0,"Query: E07 should not normally be &lt; £0. Please add explanatory note below","")</f>
        <v/>
      </c>
      <c r="H52" s="66">
        <f t="shared" si="0"/>
        <v>0</v>
      </c>
      <c r="I52" s="66">
        <f t="shared" si="1"/>
        <v>0</v>
      </c>
      <c r="J52" s="168"/>
      <c r="K52" s="168"/>
      <c r="L52" s="168"/>
      <c r="M52" s="168"/>
      <c r="N52" s="168"/>
      <c r="O52" s="168"/>
    </row>
    <row r="53" spans="1:15" s="66" customFormat="1" ht="12.75" x14ac:dyDescent="0.2">
      <c r="A53" s="75" t="s">
        <v>215</v>
      </c>
      <c r="B53" s="75"/>
      <c r="C53" s="143">
        <f t="shared" si="11"/>
        <v>1473.5</v>
      </c>
      <c r="D53" s="75"/>
      <c r="E53" s="148">
        <f>IF($E$1=1,'xml convertor'!AM5,IF($E$1=2,'CFR - Manual Entry'!J254,""))</f>
        <v>1473.5</v>
      </c>
      <c r="G53" s="232" t="str">
        <f>IF(C53&lt;0,"Query: E08 should not normally be &lt; £0. Please add explanatory note below","")</f>
        <v/>
      </c>
      <c r="H53" s="66">
        <f t="shared" si="0"/>
        <v>0</v>
      </c>
      <c r="I53" s="66">
        <f t="shared" si="1"/>
        <v>0</v>
      </c>
      <c r="J53" s="168"/>
      <c r="K53" s="168"/>
      <c r="L53" s="168"/>
      <c r="M53" s="168"/>
      <c r="N53" s="168"/>
      <c r="O53" s="168"/>
    </row>
    <row r="54" spans="1:15" s="66" customFormat="1" ht="12.75" x14ac:dyDescent="0.2">
      <c r="A54" s="75" t="s">
        <v>216</v>
      </c>
      <c r="B54" s="75"/>
      <c r="C54" s="143">
        <f t="shared" si="11"/>
        <v>2581</v>
      </c>
      <c r="D54" s="75"/>
      <c r="E54" s="148">
        <f>IF($E$1=1,'xml convertor'!AN5,IF($E$1=2,'CFR - Manual Entry'!J261,""))</f>
        <v>2581</v>
      </c>
      <c r="G54" s="232" t="str">
        <f>IF(C54&lt;0,"Query: E09 should not normally be &lt; £0. Please add explanatory note below","")</f>
        <v/>
      </c>
      <c r="H54" s="66">
        <f t="shared" si="0"/>
        <v>0</v>
      </c>
      <c r="I54" s="66">
        <f t="shared" si="1"/>
        <v>0</v>
      </c>
      <c r="J54" s="168"/>
      <c r="K54" s="168"/>
      <c r="L54" s="168"/>
      <c r="M54" s="168"/>
      <c r="N54" s="168"/>
      <c r="O54" s="168"/>
    </row>
    <row r="55" spans="1:15" s="66" customFormat="1" ht="12.75" x14ac:dyDescent="0.2">
      <c r="A55" s="75" t="s">
        <v>217</v>
      </c>
      <c r="B55" s="75"/>
      <c r="C55" s="143">
        <f t="shared" si="11"/>
        <v>9574.58</v>
      </c>
      <c r="D55" s="75"/>
      <c r="E55" s="148">
        <f>IF($E$1=1,'xml convertor'!AO5,IF($E$1=2,'CFR - Manual Entry'!J266,""))</f>
        <v>9574.58</v>
      </c>
      <c r="G55" s="232" t="str">
        <f>IF(C55&lt;0,"Query: E10 should not normally be &lt; £0. Please add explanatory note below","")</f>
        <v/>
      </c>
      <c r="H55" s="66">
        <f t="shared" si="0"/>
        <v>0</v>
      </c>
      <c r="I55" s="66">
        <f t="shared" si="1"/>
        <v>0</v>
      </c>
      <c r="J55" s="168"/>
      <c r="K55" s="168"/>
      <c r="L55" s="168"/>
      <c r="M55" s="168"/>
      <c r="N55" s="168"/>
      <c r="O55" s="168"/>
    </row>
    <row r="56" spans="1:15" s="66" customFormat="1" ht="12.75" x14ac:dyDescent="0.2">
      <c r="A56" s="75" t="s">
        <v>218</v>
      </c>
      <c r="B56" s="75"/>
      <c r="C56" s="143">
        <f t="shared" si="11"/>
        <v>451.44</v>
      </c>
      <c r="D56" s="75"/>
      <c r="E56" s="148">
        <f>IF($E$1=1,'xml convertor'!AP5,IF($E$1=2,'CFR - Manual Entry'!J273,""))</f>
        <v>451.44</v>
      </c>
      <c r="G56" s="232" t="str">
        <f>IF(C56&lt;0,"Query: E11 should not normally be &lt; £0. Please add explanatory note below","")</f>
        <v/>
      </c>
      <c r="H56" s="66">
        <f t="shared" si="0"/>
        <v>0</v>
      </c>
      <c r="I56" s="66">
        <f t="shared" si="1"/>
        <v>0</v>
      </c>
      <c r="J56" s="168"/>
      <c r="K56" s="168"/>
      <c r="L56" s="168"/>
      <c r="M56" s="168"/>
      <c r="N56" s="168"/>
      <c r="O56" s="168"/>
    </row>
    <row r="57" spans="1:15" s="66" customFormat="1" ht="12.75" x14ac:dyDescent="0.2">
      <c r="A57" s="75" t="s">
        <v>219</v>
      </c>
      <c r="B57" s="75"/>
      <c r="C57" s="143">
        <f t="shared" si="11"/>
        <v>4339.7299999999996</v>
      </c>
      <c r="D57" s="75"/>
      <c r="E57" s="148">
        <f>IF($E$1=1,'xml convertor'!AQ5,IF($E$1=2,'CFR - Manual Entry'!J281,""))</f>
        <v>4339.7299999999996</v>
      </c>
      <c r="G57" s="232" t="str">
        <f>IF(C57&lt;0,"Query: E12 should not normally be &lt; £0. Please add explanatory note below","")</f>
        <v/>
      </c>
      <c r="H57" s="66">
        <f t="shared" si="0"/>
        <v>0</v>
      </c>
      <c r="I57" s="66">
        <f t="shared" si="1"/>
        <v>0</v>
      </c>
      <c r="J57" s="168"/>
      <c r="K57" s="168"/>
      <c r="L57" s="168"/>
      <c r="M57" s="168"/>
      <c r="N57" s="168"/>
      <c r="O57" s="168"/>
    </row>
    <row r="58" spans="1:15" s="66" customFormat="1" ht="12.75" x14ac:dyDescent="0.2">
      <c r="A58" s="75" t="s">
        <v>220</v>
      </c>
      <c r="B58" s="75"/>
      <c r="C58" s="143">
        <f t="shared" si="11"/>
        <v>4732.08</v>
      </c>
      <c r="D58" s="75"/>
      <c r="E58" s="148">
        <f>IF($E$1=1,'xml convertor'!AR5,IF($E$1=2,'CFR - Manual Entry'!J287,""))</f>
        <v>4732.08</v>
      </c>
      <c r="G58" s="232" t="str">
        <f>IF(C58&lt;0,"Query: E13 should not normally be &lt; £0. Please add explanatory note below","")</f>
        <v/>
      </c>
      <c r="H58" s="66">
        <f t="shared" si="0"/>
        <v>0</v>
      </c>
      <c r="I58" s="66">
        <f t="shared" si="1"/>
        <v>0</v>
      </c>
      <c r="J58" s="168"/>
      <c r="K58" s="168"/>
      <c r="L58" s="168"/>
      <c r="M58" s="168"/>
      <c r="N58" s="168"/>
      <c r="O58" s="168"/>
    </row>
    <row r="59" spans="1:15" s="66" customFormat="1" ht="12.75" x14ac:dyDescent="0.2">
      <c r="A59" s="75" t="s">
        <v>221</v>
      </c>
      <c r="B59" s="75"/>
      <c r="C59" s="143">
        <f t="shared" si="11"/>
        <v>359.38</v>
      </c>
      <c r="D59" s="75"/>
      <c r="E59" s="148">
        <f>IF($E$1=1,'xml convertor'!AS5,IF($E$1=2,'CFR - Manual Entry'!J294,""))</f>
        <v>359.38</v>
      </c>
      <c r="G59" s="232" t="str">
        <f>IF(C59&lt;0,"Query: E14 should not normally be &lt; £0. Please add explanatory note below","")</f>
        <v/>
      </c>
      <c r="H59" s="66">
        <f t="shared" si="0"/>
        <v>0</v>
      </c>
      <c r="I59" s="66">
        <f t="shared" si="1"/>
        <v>0</v>
      </c>
      <c r="J59" s="168"/>
      <c r="K59" s="168"/>
      <c r="L59" s="168"/>
      <c r="M59" s="168"/>
      <c r="N59" s="168"/>
      <c r="O59" s="168"/>
    </row>
    <row r="60" spans="1:15" s="66" customFormat="1" ht="12.75" x14ac:dyDescent="0.2">
      <c r="A60" s="75" t="s">
        <v>10</v>
      </c>
      <c r="B60" s="75"/>
      <c r="C60" s="143">
        <f t="shared" si="11"/>
        <v>529.57000000000005</v>
      </c>
      <c r="D60" s="75"/>
      <c r="E60" s="148">
        <f>IF($E$1=1,'xml convertor'!AT5,IF($E$1=2,'CFR - Manual Entry'!J300,""))</f>
        <v>529.57000000000005</v>
      </c>
      <c r="G60" s="232" t="str">
        <f>IF(C60&lt;0,"Query: E15 should not normally be &lt; £0. Please add explanatory note below","")</f>
        <v/>
      </c>
      <c r="H60" s="66">
        <f t="shared" si="0"/>
        <v>0</v>
      </c>
      <c r="I60" s="66">
        <f t="shared" si="1"/>
        <v>0</v>
      </c>
      <c r="J60" s="168"/>
      <c r="K60" s="168"/>
      <c r="L60" s="168"/>
      <c r="M60" s="168"/>
      <c r="N60" s="168"/>
      <c r="O60" s="168"/>
    </row>
    <row r="61" spans="1:15" s="66" customFormat="1" ht="12.75" x14ac:dyDescent="0.2">
      <c r="A61" s="75" t="s">
        <v>222</v>
      </c>
      <c r="B61" s="75"/>
      <c r="C61" s="143">
        <f t="shared" si="11"/>
        <v>7097.41</v>
      </c>
      <c r="D61" s="75"/>
      <c r="E61" s="148">
        <f>IF($E$1=1,'xml convertor'!AU5,IF($E$1=2,'CFR - Manual Entry'!J308,""))</f>
        <v>7097.41</v>
      </c>
      <c r="G61" s="232" t="str">
        <f>IF(C61&lt;0,"Query: E16 should not normally be &lt; £0. Please add explanatory note below","")</f>
        <v/>
      </c>
      <c r="H61" s="66">
        <f t="shared" si="0"/>
        <v>0</v>
      </c>
      <c r="I61" s="66">
        <f t="shared" si="1"/>
        <v>0</v>
      </c>
      <c r="J61" s="168"/>
      <c r="K61" s="168"/>
      <c r="L61" s="168"/>
      <c r="M61" s="168"/>
      <c r="N61" s="168"/>
      <c r="O61" s="168"/>
    </row>
    <row r="62" spans="1:15" s="66" customFormat="1" ht="12.75" x14ac:dyDescent="0.2">
      <c r="A62" s="75" t="s">
        <v>223</v>
      </c>
      <c r="B62" s="75"/>
      <c r="C62" s="143">
        <f t="shared" si="11"/>
        <v>8316</v>
      </c>
      <c r="D62" s="75"/>
      <c r="E62" s="148">
        <f>IF($E$1=1,'xml convertor'!AV5,IF($E$1=2,'CFR - Manual Entry'!J312,""))</f>
        <v>8316</v>
      </c>
      <c r="G62" s="232" t="str">
        <f>IF(C62&lt;0,"Query: E17 should not normally be &lt; £0. Please add explanatory note below","")</f>
        <v/>
      </c>
      <c r="H62" s="66">
        <f t="shared" si="0"/>
        <v>0</v>
      </c>
      <c r="I62" s="66">
        <f t="shared" si="1"/>
        <v>0</v>
      </c>
      <c r="J62" s="168"/>
      <c r="K62" s="168"/>
      <c r="L62" s="168"/>
      <c r="M62" s="168"/>
      <c r="N62" s="168"/>
      <c r="O62" s="168"/>
    </row>
    <row r="63" spans="1:15" s="66" customFormat="1" ht="12.75" x14ac:dyDescent="0.2">
      <c r="A63" s="75" t="s">
        <v>224</v>
      </c>
      <c r="B63" s="75"/>
      <c r="C63" s="143">
        <f t="shared" si="11"/>
        <v>4956.82</v>
      </c>
      <c r="D63" s="75"/>
      <c r="E63" s="148">
        <f>IF($E$1=1,'xml convertor'!AW5,IF($E$1=2,'CFR - Manual Entry'!J321,""))</f>
        <v>4956.82</v>
      </c>
      <c r="G63" s="232" t="str">
        <f>IF(C63&lt;0,"Query: E18 should not normally be &lt; £0. Please add explanatory note below","")</f>
        <v/>
      </c>
      <c r="H63" s="66">
        <f t="shared" si="0"/>
        <v>0</v>
      </c>
      <c r="I63" s="66">
        <f t="shared" si="1"/>
        <v>0</v>
      </c>
      <c r="J63" s="168"/>
      <c r="K63" s="168"/>
      <c r="L63" s="168"/>
      <c r="M63" s="168"/>
      <c r="N63" s="168"/>
      <c r="O63" s="168"/>
    </row>
    <row r="64" spans="1:15" s="66" customFormat="1" ht="12.75" x14ac:dyDescent="0.2">
      <c r="A64" s="75" t="s">
        <v>225</v>
      </c>
      <c r="B64" s="75"/>
      <c r="C64" s="143">
        <f t="shared" si="11"/>
        <v>15077.54</v>
      </c>
      <c r="D64" s="75"/>
      <c r="E64" s="148">
        <f>IF($E$1=1,'xml convertor'!AX5,IF($E$1=2,'CFR - Manual Entry'!J339,""))</f>
        <v>15077.54</v>
      </c>
      <c r="G64" s="232" t="str">
        <f>IF(C64&lt;0,"Query: E19 should not normally be &lt; £0. Please add explanatory note below","")</f>
        <v/>
      </c>
      <c r="H64" s="66">
        <f t="shared" si="0"/>
        <v>0</v>
      </c>
      <c r="I64" s="66">
        <f t="shared" si="1"/>
        <v>0</v>
      </c>
      <c r="J64" s="168"/>
      <c r="K64" s="168"/>
      <c r="L64" s="168"/>
      <c r="M64" s="168"/>
      <c r="N64" s="168"/>
      <c r="O64" s="168"/>
    </row>
    <row r="65" spans="1:15" s="66" customFormat="1" ht="12.75" x14ac:dyDescent="0.2">
      <c r="A65" s="75" t="s">
        <v>226</v>
      </c>
      <c r="B65" s="75"/>
      <c r="C65" s="143">
        <f t="shared" si="11"/>
        <v>2797.58</v>
      </c>
      <c r="D65" s="75"/>
      <c r="E65" s="148">
        <f>IF($E$1=1,'xml convertor'!AY5,IF($E$1=2,'CFR - Manual Entry'!J346,""))</f>
        <v>2797.58</v>
      </c>
      <c r="G65" s="232" t="str">
        <f>IF(C65&lt;0,"Query: E20 should not normally be &lt; £0. Please add explanatory note below","")</f>
        <v/>
      </c>
      <c r="H65" s="66">
        <f t="shared" si="0"/>
        <v>0</v>
      </c>
      <c r="I65" s="66">
        <f t="shared" si="1"/>
        <v>0</v>
      </c>
      <c r="J65" s="168"/>
      <c r="K65" s="168"/>
      <c r="L65" s="168"/>
      <c r="M65" s="168"/>
      <c r="N65" s="168"/>
      <c r="O65" s="168"/>
    </row>
    <row r="66" spans="1:15" s="66" customFormat="1" ht="12.75" x14ac:dyDescent="0.2">
      <c r="A66" s="75" t="s">
        <v>227</v>
      </c>
      <c r="B66" s="75"/>
      <c r="C66" s="143">
        <f t="shared" si="11"/>
        <v>0</v>
      </c>
      <c r="D66" s="75"/>
      <c r="E66" s="148">
        <f>IF($E$1=1,'xml convertor'!AZ5,IF($E$1=2,'CFR - Manual Entry'!J350,""))</f>
        <v>0</v>
      </c>
      <c r="G66" s="232" t="str">
        <f>IF(C66&lt;0,"Query: E21 should not normally be &lt; £0. Please add explanatory note below",IF(AND('Checklist &amp; Authorisation'!F1&lt;5000,'CFR Return'!C66&gt;0),"Query: Exam Fees should be zero for primary sector schools. Pease add explanatory note below",IF(AND('Checklist &amp; Authorisation'!F1&gt;4999,'Checklist &amp; Authorisation'!F1&lt;8000,'CFR Return'!C66&lt;1),"Query: Exam Fees should be above zero for secondary schools. Pease add explanatory note below","")))</f>
        <v/>
      </c>
      <c r="H66" s="66">
        <f t="shared" si="0"/>
        <v>0</v>
      </c>
      <c r="I66" s="66">
        <f t="shared" si="1"/>
        <v>0</v>
      </c>
      <c r="J66" s="168"/>
      <c r="K66" s="168"/>
      <c r="L66" s="168"/>
      <c r="M66" s="168"/>
      <c r="N66" s="168"/>
      <c r="O66" s="168"/>
    </row>
    <row r="67" spans="1:15" s="66" customFormat="1" ht="12.75" x14ac:dyDescent="0.2">
      <c r="A67" s="75" t="s">
        <v>228</v>
      </c>
      <c r="B67" s="75"/>
      <c r="C67" s="143">
        <f t="shared" si="11"/>
        <v>5187.63</v>
      </c>
      <c r="D67" s="75"/>
      <c r="E67" s="148">
        <f>IF($E$1=1,'xml convertor'!BA5,IF($E$1=2,'CFR - Manual Entry'!J365,""))</f>
        <v>5187.63</v>
      </c>
      <c r="G67" s="232" t="str">
        <f>IF(C67&lt;0,"Query: E22 should not normally be &lt; £0. Please add explanatory note below","")</f>
        <v/>
      </c>
      <c r="H67" s="66">
        <f t="shared" si="0"/>
        <v>0</v>
      </c>
      <c r="I67" s="66">
        <f t="shared" si="1"/>
        <v>0</v>
      </c>
      <c r="J67" s="168"/>
      <c r="K67" s="168"/>
      <c r="L67" s="168"/>
      <c r="M67" s="168"/>
      <c r="N67" s="168"/>
      <c r="O67" s="168"/>
    </row>
    <row r="68" spans="1:15" s="66" customFormat="1" ht="12.75" x14ac:dyDescent="0.2">
      <c r="A68" s="75" t="s">
        <v>229</v>
      </c>
      <c r="B68" s="75"/>
      <c r="C68" s="143">
        <f t="shared" si="11"/>
        <v>1220.56</v>
      </c>
      <c r="D68" s="75"/>
      <c r="E68" s="148">
        <f>IF($E$1=1,'xml convertor'!BB5,IF($E$1=2,'CFR - Manual Entry'!J371,""))</f>
        <v>1220.56</v>
      </c>
      <c r="G68" s="232" t="str">
        <f>IF(C68&lt;0,"Query: E23 should not normally be &lt; £0. Please add explanatory note below","")</f>
        <v/>
      </c>
      <c r="H68" s="66">
        <f t="shared" si="0"/>
        <v>0</v>
      </c>
      <c r="I68" s="66">
        <f t="shared" si="1"/>
        <v>0</v>
      </c>
      <c r="J68" s="168"/>
      <c r="K68" s="168"/>
      <c r="L68" s="168"/>
      <c r="M68" s="168"/>
      <c r="N68" s="168"/>
      <c r="O68" s="168"/>
    </row>
    <row r="69" spans="1:15" s="66" customFormat="1" ht="12.75" x14ac:dyDescent="0.2">
      <c r="A69" s="75" t="s">
        <v>245</v>
      </c>
      <c r="B69" s="75"/>
      <c r="C69" s="143">
        <f t="shared" si="11"/>
        <v>0</v>
      </c>
      <c r="D69" s="75"/>
      <c r="E69" s="148">
        <f>IF($E$1=1,'xml convertor'!BC5,IF($E$1=2,'CFR - Manual Entry'!J383,""))</f>
        <v>0</v>
      </c>
      <c r="G69" s="232" t="str">
        <f>IF(C69&lt;0,"Query: E24 should not normally be &lt; £0. Please add explanatory note below","")</f>
        <v/>
      </c>
      <c r="H69" s="66">
        <f t="shared" si="0"/>
        <v>0</v>
      </c>
      <c r="I69" s="66">
        <f t="shared" si="1"/>
        <v>0</v>
      </c>
      <c r="J69" s="168"/>
      <c r="K69" s="168"/>
      <c r="L69" s="168"/>
      <c r="M69" s="168"/>
      <c r="N69" s="168"/>
      <c r="O69" s="168"/>
    </row>
    <row r="70" spans="1:15" s="66" customFormat="1" ht="12.75" x14ac:dyDescent="0.2">
      <c r="A70" s="75" t="s">
        <v>230</v>
      </c>
      <c r="B70" s="75"/>
      <c r="C70" s="143">
        <f t="shared" si="11"/>
        <v>10185.93</v>
      </c>
      <c r="D70" s="75"/>
      <c r="E70" s="148">
        <f>IF($E$1=1,'xml convertor'!BD5,IF($E$1=2,'CFR - Manual Entry'!J391,""))</f>
        <v>10185.93</v>
      </c>
      <c r="G70" s="232" t="str">
        <f>IF(C70&lt;0,"Query: E25 should not normally be &lt; £0. Please add explanatory note below","")</f>
        <v/>
      </c>
      <c r="H70" s="66">
        <f t="shared" si="0"/>
        <v>0</v>
      </c>
      <c r="I70" s="66">
        <f t="shared" si="1"/>
        <v>0</v>
      </c>
      <c r="J70" s="168"/>
      <c r="K70" s="168"/>
      <c r="L70" s="168"/>
      <c r="M70" s="168"/>
      <c r="N70" s="168"/>
      <c r="O70" s="168"/>
    </row>
    <row r="71" spans="1:15" s="66" customFormat="1" ht="12.75" x14ac:dyDescent="0.2">
      <c r="A71" s="75" t="s">
        <v>231</v>
      </c>
      <c r="B71" s="75"/>
      <c r="C71" s="143">
        <f t="shared" si="11"/>
        <v>0</v>
      </c>
      <c r="D71" s="75"/>
      <c r="E71" s="148">
        <f>IF($E$1=1,'xml convertor'!BE5,IF($E$1=2,'CFR - Manual Entry'!J395,""))</f>
        <v>0</v>
      </c>
      <c r="G71" s="232" t="str">
        <f>IF(C71&lt;0,"Query: E26 should not normally be &lt; £0. Please add explanatory note below","")</f>
        <v/>
      </c>
      <c r="H71" s="66">
        <f t="shared" si="0"/>
        <v>0</v>
      </c>
      <c r="I71" s="66">
        <f t="shared" si="1"/>
        <v>0</v>
      </c>
      <c r="J71" s="168"/>
      <c r="K71" s="168"/>
      <c r="L71" s="168"/>
      <c r="M71" s="168"/>
      <c r="N71" s="168"/>
      <c r="O71" s="168"/>
    </row>
    <row r="72" spans="1:15" s="66" customFormat="1" ht="12.75" x14ac:dyDescent="0.2">
      <c r="A72" s="75" t="s">
        <v>232</v>
      </c>
      <c r="B72" s="75"/>
      <c r="C72" s="143">
        <f t="shared" si="11"/>
        <v>7363.21</v>
      </c>
      <c r="D72" s="75"/>
      <c r="E72" s="148">
        <f>IF($E$1=1,'xml convertor'!BF5,IF($E$1=2,'CFR - Manual Entry'!J402,""))</f>
        <v>7363.21</v>
      </c>
      <c r="G72" s="232" t="str">
        <f>IF(C72&lt;0,"Query: E27 should not normally be &lt; £0. Please add explanatory note below","")</f>
        <v/>
      </c>
      <c r="H72" s="66">
        <f t="shared" si="0"/>
        <v>0</v>
      </c>
      <c r="I72" s="66">
        <f t="shared" si="1"/>
        <v>0</v>
      </c>
      <c r="J72" s="168"/>
      <c r="K72" s="168"/>
      <c r="L72" s="168"/>
      <c r="M72" s="168"/>
      <c r="N72" s="168"/>
      <c r="O72" s="168"/>
    </row>
    <row r="73" spans="1:15" s="66" customFormat="1" ht="12.75" x14ac:dyDescent="0.2">
      <c r="A73" s="75" t="s">
        <v>1111</v>
      </c>
      <c r="B73" s="75"/>
      <c r="C73" s="143">
        <f t="shared" si="11"/>
        <v>19866.96</v>
      </c>
      <c r="D73" s="75"/>
      <c r="E73" s="148">
        <f>IF($E$1=1,'xml convertor'!BG5,IF($E$1=2,'CFR - Manual Entry'!J408,""))</f>
        <v>19866.96</v>
      </c>
      <c r="G73" s="232" t="str">
        <f>IF(C73&lt;0,"Query: E28a should not normally be &lt; £0. Please add explanatory note below","")</f>
        <v/>
      </c>
      <c r="H73" s="66">
        <f t="shared" si="0"/>
        <v>0</v>
      </c>
      <c r="I73" s="66">
        <f t="shared" si="1"/>
        <v>0</v>
      </c>
      <c r="J73" s="168"/>
      <c r="K73" s="168"/>
      <c r="L73" s="168"/>
      <c r="M73" s="168"/>
      <c r="N73" s="168"/>
      <c r="O73" s="168"/>
    </row>
    <row r="74" spans="1:15" s="66" customFormat="1" ht="12.75" x14ac:dyDescent="0.2">
      <c r="A74" s="75" t="s">
        <v>1108</v>
      </c>
      <c r="B74" s="75"/>
      <c r="C74" s="143">
        <f t="shared" ref="C74" si="12">E74</f>
        <v>0</v>
      </c>
      <c r="D74" s="75"/>
      <c r="E74" s="148">
        <f>IF($E$1=1,'xml convertor'!BH5,IF($E$1=2,'CFR - Manual Entry'!J412,""))</f>
        <v>0</v>
      </c>
      <c r="G74" s="232" t="str">
        <f>IF(ISNA(VLOOKUP('Checklist &amp; Authorisation'!F1,Lookup!A:A,1,FALSE)),"",IF(AND(C74&lt;0.001,VLOOKUP('Checklist &amp; Authorisation'!F1,Lookup!A:L,11,FALSE)="Y"),"Error: E28b must be greater than £0",IF(AND(C74&gt;0,VLOOKUP('Checklist &amp; Authorisation'!F1,Lookup!A:L,11,FALSE)=""),"Error: E28b must be £0","")))</f>
        <v/>
      </c>
      <c r="H74" s="66">
        <f t="shared" ref="H74" si="13">IF(LEFT(G74,5)="Query",1,0)</f>
        <v>0</v>
      </c>
      <c r="I74" s="66">
        <f t="shared" ref="I74" si="14">IF(LEFT(G74,5)="Error",1,0)</f>
        <v>0</v>
      </c>
      <c r="J74" s="168"/>
      <c r="K74" s="168"/>
      <c r="L74" s="168"/>
      <c r="M74" s="168"/>
      <c r="N74" s="168"/>
      <c r="O74" s="168"/>
    </row>
    <row r="75" spans="1:15" s="66" customFormat="1" ht="12.75" x14ac:dyDescent="0.2">
      <c r="A75" s="75" t="s">
        <v>233</v>
      </c>
      <c r="B75" s="75"/>
      <c r="C75" s="143">
        <f t="shared" si="11"/>
        <v>0</v>
      </c>
      <c r="D75" s="75"/>
      <c r="E75" s="148">
        <f>IF($E$1=1,'xml convertor'!BI5,IF($E$1=2,'CFR - Manual Entry'!J416,""))</f>
        <v>0</v>
      </c>
      <c r="G75" s="232" t="str">
        <f>IF(C75&lt;0,"Query: E29 should not normally be &lt; £0. Please add explanatory note below","")</f>
        <v/>
      </c>
      <c r="H75" s="66">
        <f t="shared" si="0"/>
        <v>0</v>
      </c>
      <c r="I75" s="66">
        <f t="shared" si="1"/>
        <v>0</v>
      </c>
      <c r="J75" s="168"/>
      <c r="K75" s="168"/>
      <c r="L75" s="168"/>
      <c r="M75" s="168"/>
      <c r="N75" s="168"/>
      <c r="O75" s="168"/>
    </row>
    <row r="76" spans="1:15" s="66" customFormat="1" ht="12.75" x14ac:dyDescent="0.2">
      <c r="A76" s="75" t="s">
        <v>234</v>
      </c>
      <c r="B76" s="75"/>
      <c r="C76" s="143">
        <f t="shared" si="11"/>
        <v>0</v>
      </c>
      <c r="D76" s="75"/>
      <c r="E76" s="148">
        <f>IF($E$1=1,'xml convertor'!BJ5,IF($E$1=2,'CFR - Manual Entry'!J420,""))</f>
        <v>0</v>
      </c>
      <c r="G76" s="232" t="str">
        <f>IF(C76&lt;0,"Query: E30 should not normally be &lt; £0. Please add explanatory note below","")</f>
        <v/>
      </c>
      <c r="H76" s="66">
        <f t="shared" si="0"/>
        <v>0</v>
      </c>
      <c r="I76" s="66">
        <f t="shared" si="1"/>
        <v>0</v>
      </c>
      <c r="J76" s="168"/>
      <c r="K76" s="168"/>
      <c r="L76" s="168"/>
      <c r="M76" s="168"/>
      <c r="N76" s="168"/>
      <c r="O76" s="168"/>
    </row>
    <row r="77" spans="1:15" s="84" customFormat="1" ht="12.75" x14ac:dyDescent="0.2">
      <c r="A77" s="75" t="s">
        <v>103</v>
      </c>
      <c r="B77" s="83"/>
      <c r="C77" s="143">
        <f t="shared" si="11"/>
        <v>0</v>
      </c>
      <c r="D77" s="83"/>
      <c r="E77" s="148">
        <f>IF($E$1=1,'xml convertor'!BK5,IF($E$1=2,'CFR - Manual Entry'!J424,""))</f>
        <v>0</v>
      </c>
      <c r="G77" s="232" t="str">
        <f>IF(C77&lt;0,"Query: E31 should not normally be &lt; £0. Please add explanatory note below","")</f>
        <v/>
      </c>
      <c r="H77" s="66">
        <f t="shared" ref="H77:H106" si="15">IF(LEFT(G77,5)="Query",1,0)</f>
        <v>0</v>
      </c>
      <c r="I77" s="66">
        <f t="shared" ref="I77:I106" si="16">IF(LEFT(G77,5)="Error",1,0)</f>
        <v>0</v>
      </c>
      <c r="J77" s="169"/>
      <c r="K77" s="169"/>
      <c r="L77" s="169"/>
      <c r="M77" s="169"/>
      <c r="N77" s="169"/>
      <c r="O77" s="169"/>
    </row>
    <row r="78" spans="1:15" s="84" customFormat="1" ht="13.5" thickBot="1" x14ac:dyDescent="0.25">
      <c r="A78" s="75" t="s">
        <v>104</v>
      </c>
      <c r="B78" s="83"/>
      <c r="C78" s="143">
        <f t="shared" si="11"/>
        <v>0</v>
      </c>
      <c r="D78" s="83"/>
      <c r="E78" s="148">
        <f>IF($E$1=1,'xml convertor'!BL5,IF($E$1=2,'CFR - Manual Entry'!J428,""))</f>
        <v>0</v>
      </c>
      <c r="G78" s="232" t="str">
        <f>IF(C78&lt;0,"Query: E32 should not normally be &lt; £0. Please add explanatory note below","")</f>
        <v/>
      </c>
      <c r="H78" s="66">
        <f t="shared" si="15"/>
        <v>0</v>
      </c>
      <c r="I78" s="66">
        <f t="shared" si="16"/>
        <v>0</v>
      </c>
      <c r="J78" s="169"/>
      <c r="K78" s="169"/>
      <c r="L78" s="169"/>
      <c r="M78" s="169"/>
      <c r="N78" s="169"/>
      <c r="O78" s="169"/>
    </row>
    <row r="79" spans="1:15" s="66" customFormat="1" ht="13.5" thickBot="1" x14ac:dyDescent="0.25">
      <c r="A79" s="77" t="s">
        <v>11</v>
      </c>
      <c r="B79" s="75"/>
      <c r="C79" s="82">
        <f>SUM(C46:C78)</f>
        <v>421953.69000000006</v>
      </c>
      <c r="D79" s="75"/>
      <c r="E79" s="148"/>
      <c r="G79" s="232"/>
      <c r="J79" s="168"/>
      <c r="K79" s="168"/>
      <c r="L79" s="168"/>
      <c r="M79" s="168"/>
      <c r="N79" s="168"/>
      <c r="O79" s="168"/>
    </row>
    <row r="80" spans="1:15" s="84" customFormat="1" ht="12.75" x14ac:dyDescent="0.2">
      <c r="A80" s="83"/>
      <c r="B80" s="83"/>
      <c r="C80" s="83"/>
      <c r="D80" s="83"/>
      <c r="E80" s="150"/>
      <c r="G80" s="235"/>
      <c r="H80" s="66"/>
      <c r="I80" s="66"/>
      <c r="J80" s="169"/>
      <c r="K80" s="169"/>
      <c r="L80" s="169"/>
      <c r="M80" s="169"/>
      <c r="N80" s="169"/>
      <c r="O80" s="169"/>
    </row>
    <row r="81" spans="1:15" s="66" customFormat="1" ht="12.75" x14ac:dyDescent="0.2">
      <c r="A81" s="77" t="s">
        <v>273</v>
      </c>
      <c r="B81" s="75"/>
      <c r="C81" s="78" t="s">
        <v>16</v>
      </c>
      <c r="D81" s="75"/>
      <c r="E81" s="148"/>
      <c r="G81" s="232"/>
      <c r="J81" s="168"/>
      <c r="K81" s="168"/>
      <c r="L81" s="168"/>
      <c r="M81" s="168"/>
      <c r="N81" s="168"/>
      <c r="O81" s="168"/>
    </row>
    <row r="82" spans="1:15" s="66" customFormat="1" ht="12.75" x14ac:dyDescent="0.2">
      <c r="A82" s="75" t="s">
        <v>268</v>
      </c>
      <c r="B82" s="75"/>
      <c r="C82" s="143">
        <f t="shared" ref="C82:C84" si="17">E82</f>
        <v>4777.7</v>
      </c>
      <c r="D82" s="75"/>
      <c r="E82" s="148">
        <f>IF($E$1=1,'xml convertor'!BM5,IF($E$1=2,'CFR - Manual Entry'!J436,""))</f>
        <v>4777.7</v>
      </c>
      <c r="G82" s="237" t="str">
        <f>IF(C82&lt;0,"Error: CI01 must not be &lt; £0","")</f>
        <v/>
      </c>
      <c r="H82" s="66">
        <f t="shared" si="15"/>
        <v>0</v>
      </c>
      <c r="I82" s="66">
        <f t="shared" si="16"/>
        <v>0</v>
      </c>
      <c r="J82" s="168"/>
      <c r="K82" s="168"/>
      <c r="L82" s="168"/>
      <c r="M82" s="168"/>
      <c r="N82" s="168"/>
      <c r="O82" s="168"/>
    </row>
    <row r="83" spans="1:15" s="66" customFormat="1" ht="12.75" x14ac:dyDescent="0.2">
      <c r="A83" s="75" t="s">
        <v>24</v>
      </c>
      <c r="B83" s="75"/>
      <c r="C83" s="143">
        <f t="shared" si="17"/>
        <v>0</v>
      </c>
      <c r="D83" s="75"/>
      <c r="E83" s="148">
        <f>IF($E$1=1,'xml convertor'!BN5,IF($E$1=2,'CFR - Manual Entry'!J446,""))</f>
        <v>0</v>
      </c>
      <c r="G83" s="237" t="str">
        <f>IF(C83&lt;0,"Error: CI03 must not be &lt; £0","")</f>
        <v/>
      </c>
      <c r="H83" s="66">
        <f t="shared" si="15"/>
        <v>0</v>
      </c>
      <c r="I83" s="66">
        <f t="shared" si="16"/>
        <v>0</v>
      </c>
      <c r="J83" s="168"/>
      <c r="K83" s="168"/>
      <c r="L83" s="168"/>
      <c r="M83" s="168"/>
      <c r="N83" s="168"/>
      <c r="O83" s="168"/>
    </row>
    <row r="84" spans="1:15" s="66" customFormat="1" ht="13.5" thickBot="1" x14ac:dyDescent="0.25">
      <c r="A84" s="75" t="s">
        <v>12</v>
      </c>
      <c r="B84" s="75"/>
      <c r="C84" s="143">
        <f t="shared" si="17"/>
        <v>0</v>
      </c>
      <c r="D84" s="75"/>
      <c r="E84" s="148">
        <f>IF($E$1=1,'xml convertor'!BO5,IF($E$1=2,'CFR - Manual Entry'!J453,""))</f>
        <v>0</v>
      </c>
      <c r="G84" s="237" t="str">
        <f>IF(C84&lt;0,"Error: CI04 must not be &lt; £0","")</f>
        <v/>
      </c>
      <c r="H84" s="66">
        <f t="shared" si="15"/>
        <v>0</v>
      </c>
      <c r="I84" s="66">
        <f t="shared" si="16"/>
        <v>0</v>
      </c>
      <c r="J84" s="168"/>
      <c r="K84" s="168"/>
      <c r="L84" s="168"/>
      <c r="M84" s="168"/>
      <c r="N84" s="168"/>
      <c r="O84" s="168"/>
    </row>
    <row r="85" spans="1:15" s="66" customFormat="1" ht="13.5" thickBot="1" x14ac:dyDescent="0.25">
      <c r="A85" s="77" t="s">
        <v>13</v>
      </c>
      <c r="B85" s="75"/>
      <c r="C85" s="82">
        <f>SUM(C82:C84)</f>
        <v>4777.7</v>
      </c>
      <c r="D85" s="75"/>
      <c r="E85" s="148"/>
      <c r="G85" s="232"/>
      <c r="J85" s="168"/>
      <c r="K85" s="168"/>
      <c r="L85" s="168"/>
      <c r="M85" s="168"/>
      <c r="N85" s="168"/>
      <c r="O85" s="168"/>
    </row>
    <row r="86" spans="1:15" s="84" customFormat="1" ht="12.75" x14ac:dyDescent="0.2">
      <c r="A86" s="83"/>
      <c r="B86" s="83"/>
      <c r="C86" s="83"/>
      <c r="D86" s="83"/>
      <c r="E86" s="150"/>
      <c r="G86" s="235"/>
      <c r="H86" s="66"/>
      <c r="I86" s="66"/>
      <c r="J86" s="169"/>
      <c r="K86" s="169"/>
      <c r="L86" s="169"/>
      <c r="M86" s="169"/>
      <c r="N86" s="169"/>
      <c r="O86" s="169"/>
    </row>
    <row r="87" spans="1:15" s="66" customFormat="1" ht="12.75" x14ac:dyDescent="0.2">
      <c r="A87" s="77" t="s">
        <v>275</v>
      </c>
      <c r="B87" s="75"/>
      <c r="C87" s="78" t="s">
        <v>16</v>
      </c>
      <c r="D87" s="75"/>
      <c r="E87" s="148"/>
      <c r="G87" s="232"/>
      <c r="J87" s="168"/>
      <c r="K87" s="168"/>
      <c r="L87" s="168"/>
      <c r="M87" s="168"/>
      <c r="N87" s="168"/>
      <c r="O87" s="168"/>
    </row>
    <row r="88" spans="1:15" s="66" customFormat="1" ht="12.75" x14ac:dyDescent="0.2">
      <c r="A88" s="75" t="s">
        <v>255</v>
      </c>
      <c r="B88" s="75"/>
      <c r="C88" s="143">
        <f t="shared" ref="C88:C91" si="18">E88</f>
        <v>0</v>
      </c>
      <c r="D88" s="75"/>
      <c r="E88" s="148">
        <f>IF($E$1=1,'xml convertor'!BQ5,IF($E$1=2,'CFR - Manual Entry'!J462,""))</f>
        <v>0</v>
      </c>
      <c r="G88" s="237" t="str">
        <f>IF(C88&lt;0,"Error: CE01 must not be &lt; £0","")</f>
        <v/>
      </c>
      <c r="H88" s="66">
        <f t="shared" si="15"/>
        <v>0</v>
      </c>
      <c r="I88" s="66">
        <f t="shared" si="16"/>
        <v>0</v>
      </c>
      <c r="J88" s="168"/>
      <c r="K88" s="168"/>
      <c r="L88" s="168"/>
      <c r="M88" s="168"/>
      <c r="N88" s="168"/>
      <c r="O88" s="168"/>
    </row>
    <row r="89" spans="1:15" s="66" customFormat="1" ht="12.75" x14ac:dyDescent="0.2">
      <c r="A89" s="75" t="s">
        <v>271</v>
      </c>
      <c r="B89" s="75"/>
      <c r="C89" s="143">
        <f t="shared" si="18"/>
        <v>0</v>
      </c>
      <c r="D89" s="75"/>
      <c r="E89" s="148">
        <f>IF($E$1=1,'xml convertor'!BR5,IF($E$1=2,'CFR - Manual Entry'!J468,""))</f>
        <v>0</v>
      </c>
      <c r="G89" s="237" t="str">
        <f>IF(C89&lt;0,"Error: CE02 must not be &lt; £0","")</f>
        <v/>
      </c>
      <c r="H89" s="66">
        <f t="shared" si="15"/>
        <v>0</v>
      </c>
      <c r="I89" s="66">
        <f t="shared" si="16"/>
        <v>0</v>
      </c>
      <c r="J89" s="168"/>
      <c r="K89" s="168"/>
      <c r="L89" s="168"/>
      <c r="M89" s="168"/>
      <c r="N89" s="168"/>
      <c r="O89" s="168"/>
    </row>
    <row r="90" spans="1:15" s="66" customFormat="1" ht="12.75" x14ac:dyDescent="0.2">
      <c r="A90" s="75" t="s">
        <v>272</v>
      </c>
      <c r="B90" s="75"/>
      <c r="C90" s="143">
        <f t="shared" si="18"/>
        <v>0</v>
      </c>
      <c r="D90" s="75"/>
      <c r="E90" s="148">
        <f>IF($E$1=1,'xml convertor'!BS5,IF($E$1=2,'CFR - Manual Entry'!J473,""))</f>
        <v>0</v>
      </c>
      <c r="G90" s="237" t="str">
        <f>IF(C90&lt;0,"Error: CE03 must not be &lt; £0","")</f>
        <v/>
      </c>
      <c r="H90" s="66">
        <f t="shared" si="15"/>
        <v>0</v>
      </c>
      <c r="I90" s="66">
        <f t="shared" si="16"/>
        <v>0</v>
      </c>
      <c r="J90" s="168"/>
      <c r="K90" s="168"/>
      <c r="L90" s="168"/>
      <c r="M90" s="168"/>
      <c r="N90" s="168"/>
      <c r="O90" s="168"/>
    </row>
    <row r="91" spans="1:15" s="66" customFormat="1" ht="13.5" thickBot="1" x14ac:dyDescent="0.25">
      <c r="A91" s="75" t="s">
        <v>256</v>
      </c>
      <c r="B91" s="75"/>
      <c r="C91" s="143">
        <f t="shared" si="18"/>
        <v>5180</v>
      </c>
      <c r="D91" s="75"/>
      <c r="E91" s="148">
        <f>IF($E$1=1,'xml convertor'!BT5,IF($E$1=2,'CFR - Manual Entry'!J478,""))</f>
        <v>5180</v>
      </c>
      <c r="G91" s="237" t="str">
        <f>IF(C91&lt;0,"Error: CE04 must not be &lt; £0","")</f>
        <v/>
      </c>
      <c r="H91" s="66">
        <f t="shared" si="15"/>
        <v>0</v>
      </c>
      <c r="I91" s="66">
        <f t="shared" si="16"/>
        <v>0</v>
      </c>
      <c r="J91" s="168"/>
      <c r="K91" s="168"/>
      <c r="L91" s="168"/>
      <c r="M91" s="168"/>
      <c r="N91" s="168"/>
      <c r="O91" s="168"/>
    </row>
    <row r="92" spans="1:15" s="66" customFormat="1" ht="13.5" thickBot="1" x14ac:dyDescent="0.25">
      <c r="A92" s="77" t="s">
        <v>14</v>
      </c>
      <c r="B92" s="75"/>
      <c r="C92" s="82">
        <f>SUM(C88:C91)</f>
        <v>5180</v>
      </c>
      <c r="D92" s="75"/>
      <c r="E92" s="148"/>
      <c r="G92" s="168"/>
      <c r="J92" s="168"/>
      <c r="K92" s="168"/>
      <c r="L92" s="168"/>
      <c r="M92" s="168"/>
      <c r="N92" s="168"/>
      <c r="O92" s="168"/>
    </row>
    <row r="93" spans="1:15" s="66" customFormat="1" ht="12.75" x14ac:dyDescent="0.2">
      <c r="A93" s="75"/>
      <c r="B93" s="75"/>
      <c r="C93" s="75"/>
      <c r="D93" s="75"/>
      <c r="E93" s="148"/>
      <c r="G93" s="168"/>
      <c r="J93" s="168"/>
      <c r="K93" s="168"/>
      <c r="L93" s="168"/>
      <c r="M93" s="168"/>
      <c r="N93" s="168"/>
      <c r="O93" s="168"/>
    </row>
    <row r="94" spans="1:15" s="84" customFormat="1" ht="12.75" x14ac:dyDescent="0.2">
      <c r="A94" s="77" t="s">
        <v>115</v>
      </c>
      <c r="B94" s="83"/>
      <c r="C94" s="83"/>
      <c r="D94" s="83"/>
      <c r="E94" s="150"/>
      <c r="G94" s="169"/>
      <c r="H94" s="66"/>
      <c r="I94" s="66"/>
      <c r="J94" s="169"/>
      <c r="K94" s="169"/>
      <c r="L94" s="169"/>
      <c r="M94" s="169"/>
      <c r="N94" s="169"/>
      <c r="O94" s="169"/>
    </row>
    <row r="95" spans="1:15" s="66" customFormat="1" ht="12.75" customHeight="1" x14ac:dyDescent="0.2">
      <c r="A95" s="75" t="s">
        <v>25</v>
      </c>
      <c r="B95" s="75"/>
      <c r="C95" s="143">
        <f>IF((C16+C43-C37-C38-C79+C78+C77)&lt;0,0,C16+C43-C37-C38-C79+C78+C77)</f>
        <v>78823.759999999893</v>
      </c>
      <c r="D95" s="75"/>
      <c r="E95" s="150">
        <f>IF((C16+C43-C37-C38-C79+C78+C77)&lt;0,0,C16+C43-C37-C38-C79+C78+C77)</f>
        <v>78823.759999999893</v>
      </c>
      <c r="G95" s="513" t="str">
        <f>IF(OR(C43=0,ROUND(SUM(C95:C96),2)=ROUND(C16+C43-C37-C38-C79+C77+C78,2)),"Please note that the entire pupil focused surplus revenue balance will be shown under B01 if it is a surplus or B02 if it is a deficit","Error: Your closing revenue balance (B01 &amp; B02) must equal OB01 plus Income (I01 to I15) less expenditure (E01 to E30)")</f>
        <v>Please note that the entire pupil focused surplus revenue balance will be shown under B01 if it is a surplus or B02 if it is a deficit</v>
      </c>
      <c r="H95" s="512">
        <f t="shared" si="15"/>
        <v>0</v>
      </c>
      <c r="I95" s="512">
        <f t="shared" si="16"/>
        <v>0</v>
      </c>
      <c r="J95" s="168"/>
      <c r="K95" s="168"/>
      <c r="L95" s="168"/>
      <c r="M95" s="168"/>
      <c r="N95" s="168"/>
      <c r="O95" s="168"/>
    </row>
    <row r="96" spans="1:15" s="66" customFormat="1" ht="12.75" x14ac:dyDescent="0.2">
      <c r="A96" s="75" t="s">
        <v>26</v>
      </c>
      <c r="B96" s="75"/>
      <c r="C96" s="143">
        <f>IF((C16+C43-C37-C38-C79+C78+C77)&lt;0,C16+C43-C37-C38-C79+C78+C77,0)</f>
        <v>0</v>
      </c>
      <c r="D96" s="75"/>
      <c r="E96" s="150">
        <f>IF((C16+C43-C37-C38-C79+C78+C77)&lt;0,C16+C43-C37-C38-C79+C78+C77,0)</f>
        <v>0</v>
      </c>
      <c r="G96" s="513"/>
      <c r="H96" s="512"/>
      <c r="I96" s="512"/>
      <c r="J96" s="168"/>
      <c r="K96" s="168"/>
      <c r="L96" s="168"/>
      <c r="M96" s="168"/>
      <c r="N96" s="168"/>
      <c r="O96" s="168"/>
    </row>
    <row r="97" spans="1:15" s="66" customFormat="1" ht="12.75" customHeight="1" x14ac:dyDescent="0.2">
      <c r="A97" s="75" t="s">
        <v>27</v>
      </c>
      <c r="B97" s="75"/>
      <c r="C97" s="143">
        <f>C18+C85-C92</f>
        <v>4180.24</v>
      </c>
      <c r="D97" s="75"/>
      <c r="E97" s="236">
        <f>C18+C85-C92</f>
        <v>4180.24</v>
      </c>
      <c r="G97" s="513" t="str">
        <f>IF(ROUND(SUM(C97:C99),2)=ROUND(C18+C85-C92,2),"Please note that the entire capital balance will be shown under B03, but you can amend this manually if necessary","Error: Your closing capital balance (B03 to B05) must equal OB03 plus income (CI01 to CI04) less expenditure (CE01 to CE04)")</f>
        <v>Please note that the entire capital balance will be shown under B03, but you can amend this manually if necessary</v>
      </c>
      <c r="H97" s="512">
        <f t="shared" si="15"/>
        <v>0</v>
      </c>
      <c r="I97" s="512">
        <f t="shared" si="16"/>
        <v>0</v>
      </c>
      <c r="J97" s="168"/>
      <c r="K97" s="168"/>
      <c r="L97" s="168"/>
      <c r="M97" s="168"/>
      <c r="N97" s="168"/>
      <c r="O97" s="168"/>
    </row>
    <row r="98" spans="1:15" s="66" customFormat="1" ht="12.75" hidden="1" customHeight="1" x14ac:dyDescent="0.2">
      <c r="A98" s="75" t="s">
        <v>28</v>
      </c>
      <c r="B98" s="75"/>
      <c r="C98" s="143">
        <f t="shared" ref="C98" si="19">E98</f>
        <v>0</v>
      </c>
      <c r="D98" s="75"/>
      <c r="E98" s="150"/>
      <c r="G98" s="513"/>
      <c r="H98" s="512"/>
      <c r="I98" s="512"/>
      <c r="J98" s="168"/>
      <c r="K98" s="168"/>
      <c r="L98" s="168"/>
      <c r="M98" s="168"/>
      <c r="N98" s="168"/>
      <c r="O98" s="168"/>
    </row>
    <row r="99" spans="1:15" s="66" customFormat="1" ht="12.75" x14ac:dyDescent="0.2">
      <c r="A99" s="75" t="s">
        <v>29</v>
      </c>
      <c r="B99" s="75"/>
      <c r="C99" s="143">
        <v>0</v>
      </c>
      <c r="D99" s="75"/>
      <c r="E99" s="150">
        <v>0</v>
      </c>
      <c r="G99" s="513"/>
      <c r="H99" s="512"/>
      <c r="I99" s="512"/>
      <c r="J99" s="168"/>
      <c r="K99" s="168"/>
      <c r="L99" s="168"/>
      <c r="M99" s="168"/>
      <c r="N99" s="168"/>
      <c r="O99" s="168"/>
    </row>
    <row r="100" spans="1:15" s="66" customFormat="1" ht="13.5" thickBot="1" x14ac:dyDescent="0.25">
      <c r="A100" s="75" t="s">
        <v>105</v>
      </c>
      <c r="B100" s="75"/>
      <c r="C100" s="52">
        <f>C17+C37+C38-C77-C78</f>
        <v>0</v>
      </c>
      <c r="D100" s="75"/>
      <c r="E100" s="150"/>
      <c r="G100" s="168"/>
      <c r="J100" s="168"/>
      <c r="K100" s="168"/>
      <c r="L100" s="168"/>
      <c r="M100" s="168"/>
      <c r="N100" s="168"/>
      <c r="O100" s="168"/>
    </row>
    <row r="101" spans="1:15" s="66" customFormat="1" ht="13.5" thickBot="1" x14ac:dyDescent="0.25">
      <c r="A101" s="77" t="s">
        <v>15</v>
      </c>
      <c r="B101" s="75"/>
      <c r="C101" s="85">
        <f>SUM(C95:C100)</f>
        <v>83003.999999999898</v>
      </c>
      <c r="D101" s="75"/>
      <c r="E101" s="150"/>
      <c r="G101" s="168"/>
      <c r="J101" s="168"/>
      <c r="K101" s="168"/>
      <c r="L101" s="168"/>
      <c r="M101" s="168"/>
      <c r="N101" s="168"/>
      <c r="O101" s="168"/>
    </row>
    <row r="102" spans="1:15" s="66" customFormat="1" ht="12.75" x14ac:dyDescent="0.2">
      <c r="A102" s="77"/>
      <c r="B102" s="75"/>
      <c r="C102" s="86"/>
      <c r="D102" s="75"/>
      <c r="E102" s="148"/>
      <c r="G102" s="168"/>
      <c r="J102" s="168"/>
      <c r="K102" s="168"/>
      <c r="L102" s="168"/>
      <c r="M102" s="168"/>
      <c r="N102" s="168"/>
      <c r="O102" s="168"/>
    </row>
    <row r="103" spans="1:15" s="66" customFormat="1" ht="12.75" x14ac:dyDescent="0.2">
      <c r="A103" s="77" t="s">
        <v>725</v>
      </c>
      <c r="B103" s="75"/>
      <c r="C103" s="86"/>
      <c r="D103" s="75"/>
      <c r="E103" s="148"/>
      <c r="G103" s="168"/>
      <c r="J103" s="168"/>
      <c r="K103" s="168"/>
      <c r="L103" s="168"/>
      <c r="M103" s="168"/>
      <c r="N103" s="168"/>
      <c r="O103" s="168"/>
    </row>
    <row r="104" spans="1:15" s="66" customFormat="1" ht="203.25" customHeight="1" x14ac:dyDescent="0.2">
      <c r="A104" s="518"/>
      <c r="B104" s="518"/>
      <c r="C104" s="518"/>
      <c r="D104" s="518"/>
      <c r="E104" s="341"/>
      <c r="G104" s="229" t="str">
        <f>IF(AND(H2&gt;0,A104=""),"Error: explanatory notes must be entered in cell A99 for all queries shown above","")</f>
        <v/>
      </c>
      <c r="H104" s="81" t="s">
        <v>708</v>
      </c>
      <c r="I104" s="66">
        <f t="shared" si="16"/>
        <v>0</v>
      </c>
      <c r="J104" s="168"/>
      <c r="K104" s="168"/>
      <c r="L104" s="168"/>
      <c r="M104" s="168"/>
      <c r="N104" s="168"/>
      <c r="O104" s="168"/>
    </row>
    <row r="105" spans="1:15" s="66" customFormat="1" ht="12.75" x14ac:dyDescent="0.2">
      <c r="A105" s="75"/>
      <c r="B105" s="75"/>
      <c r="C105" s="87"/>
      <c r="D105" s="75"/>
      <c r="E105" s="148"/>
      <c r="G105" s="168"/>
      <c r="H105" s="66">
        <f t="shared" si="15"/>
        <v>0</v>
      </c>
      <c r="I105" s="66">
        <f t="shared" si="16"/>
        <v>0</v>
      </c>
      <c r="J105" s="168"/>
      <c r="K105" s="168"/>
      <c r="L105" s="168"/>
      <c r="M105" s="168"/>
      <c r="N105" s="168"/>
      <c r="O105" s="168"/>
    </row>
    <row r="106" spans="1:15" s="66" customFormat="1" ht="56.25" customHeight="1" x14ac:dyDescent="0.2">
      <c r="A106" s="515" t="str">
        <f>IF(I2&gt;0,"This form contains "&amp;I2&amp;" errors. Please refer to column G &amp; address these before submitting this return",IF(H2&gt;0,"This form has generated "&amp;H2&amp;" queries. Please ensure notes have been added on row 99 to address all queries before submitting this return","Thank you, your CFR Return has been completed"))</f>
        <v>Thank you, your CFR Return has been completed</v>
      </c>
      <c r="B106" s="516"/>
      <c r="C106" s="516"/>
      <c r="D106" s="517"/>
      <c r="E106" s="151"/>
      <c r="G106" s="168"/>
      <c r="H106" s="66">
        <f t="shared" si="15"/>
        <v>0</v>
      </c>
      <c r="I106" s="66">
        <f t="shared" si="16"/>
        <v>0</v>
      </c>
      <c r="J106" s="168"/>
      <c r="K106" s="168"/>
      <c r="L106" s="168"/>
      <c r="M106" s="168"/>
      <c r="N106" s="168"/>
      <c r="O106" s="168"/>
    </row>
    <row r="107" spans="1:15" s="66" customFormat="1" ht="12.75" x14ac:dyDescent="0.2">
      <c r="A107" s="75"/>
      <c r="B107" s="75"/>
      <c r="C107" s="87"/>
      <c r="D107" s="75"/>
      <c r="E107" s="148"/>
      <c r="G107" s="168"/>
      <c r="J107" s="168"/>
      <c r="K107" s="168"/>
      <c r="L107" s="168"/>
      <c r="M107" s="168"/>
      <c r="N107" s="168"/>
      <c r="O107" s="168"/>
    </row>
    <row r="108" spans="1:15" s="66" customFormat="1" ht="12.75" x14ac:dyDescent="0.2">
      <c r="A108" s="168"/>
      <c r="B108" s="168"/>
      <c r="C108" s="168"/>
      <c r="D108" s="168"/>
      <c r="E108" s="148"/>
      <c r="G108" s="168"/>
      <c r="J108" s="168"/>
      <c r="K108" s="168"/>
      <c r="L108" s="168"/>
      <c r="M108" s="168"/>
      <c r="N108" s="168"/>
      <c r="O108" s="168"/>
    </row>
    <row r="109" spans="1:15" s="66" customFormat="1" ht="12.75" x14ac:dyDescent="0.2">
      <c r="A109" s="168"/>
      <c r="B109" s="168"/>
      <c r="C109" s="168"/>
      <c r="D109" s="168"/>
      <c r="E109" s="148"/>
      <c r="G109" s="168"/>
      <c r="J109" s="168"/>
      <c r="K109" s="168"/>
      <c r="L109" s="168"/>
      <c r="M109" s="168"/>
      <c r="N109" s="168"/>
      <c r="O109" s="168"/>
    </row>
    <row r="110" spans="1:15" s="66" customFormat="1" ht="12.75" x14ac:dyDescent="0.2">
      <c r="A110" s="168"/>
      <c r="B110" s="168"/>
      <c r="C110" s="168"/>
      <c r="D110" s="168"/>
      <c r="E110" s="148"/>
      <c r="G110" s="168"/>
      <c r="J110" s="168"/>
      <c r="K110" s="168"/>
      <c r="L110" s="168"/>
      <c r="M110" s="168"/>
      <c r="N110" s="168"/>
      <c r="O110" s="168"/>
    </row>
    <row r="111" spans="1:15" s="66" customFormat="1" ht="12.75" x14ac:dyDescent="0.2">
      <c r="A111" s="168"/>
      <c r="B111" s="168"/>
      <c r="C111" s="168"/>
      <c r="D111" s="168"/>
      <c r="E111" s="148"/>
      <c r="G111" s="168"/>
      <c r="J111" s="168"/>
      <c r="K111" s="168"/>
      <c r="L111" s="168"/>
      <c r="M111" s="168"/>
      <c r="N111" s="168"/>
      <c r="O111" s="168"/>
    </row>
    <row r="112" spans="1:15" s="66" customFormat="1" ht="12.75" x14ac:dyDescent="0.2">
      <c r="A112" s="168"/>
      <c r="B112" s="168"/>
      <c r="C112" s="168"/>
      <c r="D112" s="168"/>
      <c r="E112" s="148"/>
      <c r="G112" s="168"/>
      <c r="J112" s="168"/>
      <c r="K112" s="168"/>
      <c r="L112" s="168"/>
      <c r="M112" s="168"/>
      <c r="N112" s="168"/>
      <c r="O112" s="168"/>
    </row>
    <row r="113" spans="1:15" s="66" customFormat="1" ht="12.75" x14ac:dyDescent="0.2">
      <c r="A113" s="168"/>
      <c r="B113" s="168"/>
      <c r="C113" s="168"/>
      <c r="D113" s="168"/>
      <c r="E113" s="148"/>
      <c r="G113" s="168"/>
      <c r="J113" s="168"/>
      <c r="K113" s="168"/>
      <c r="L113" s="168"/>
      <c r="M113" s="168"/>
      <c r="N113" s="168"/>
      <c r="O113" s="168"/>
    </row>
    <row r="114" spans="1:15" s="66" customFormat="1" ht="12.75" x14ac:dyDescent="0.2">
      <c r="A114" s="168"/>
      <c r="B114" s="168"/>
      <c r="C114" s="168"/>
      <c r="D114" s="168"/>
      <c r="E114" s="148"/>
      <c r="G114" s="168"/>
      <c r="J114" s="168"/>
      <c r="K114" s="168"/>
      <c r="L114" s="168"/>
      <c r="M114" s="168"/>
      <c r="N114" s="168"/>
      <c r="O114" s="168"/>
    </row>
    <row r="115" spans="1:15" s="66" customFormat="1" ht="12.75" x14ac:dyDescent="0.2">
      <c r="A115" s="168"/>
      <c r="B115" s="168"/>
      <c r="C115" s="168"/>
      <c r="D115" s="168"/>
      <c r="E115" s="148"/>
      <c r="G115" s="168"/>
      <c r="J115" s="168"/>
      <c r="K115" s="168"/>
      <c r="L115" s="168"/>
      <c r="M115" s="168"/>
      <c r="N115" s="168"/>
      <c r="O115" s="168"/>
    </row>
    <row r="116" spans="1:15" s="66" customFormat="1" ht="12.75" x14ac:dyDescent="0.2">
      <c r="A116" s="168"/>
      <c r="B116" s="168"/>
      <c r="C116" s="168"/>
      <c r="D116" s="168"/>
      <c r="E116" s="148"/>
      <c r="G116" s="168"/>
      <c r="J116" s="168"/>
      <c r="K116" s="168"/>
      <c r="L116" s="168"/>
      <c r="M116" s="168"/>
      <c r="N116" s="168"/>
      <c r="O116" s="168"/>
    </row>
    <row r="117" spans="1:15" s="66" customFormat="1" ht="12.75" x14ac:dyDescent="0.2">
      <c r="A117" s="168"/>
      <c r="B117" s="168"/>
      <c r="C117" s="168"/>
      <c r="D117" s="168"/>
      <c r="E117" s="148"/>
      <c r="G117" s="168"/>
      <c r="J117" s="168"/>
      <c r="K117" s="168"/>
      <c r="L117" s="168"/>
      <c r="M117" s="168"/>
      <c r="N117" s="168"/>
      <c r="O117" s="168"/>
    </row>
    <row r="118" spans="1:15" s="66" customFormat="1" ht="12.75" x14ac:dyDescent="0.2">
      <c r="A118" s="168"/>
      <c r="B118" s="168"/>
      <c r="C118" s="168"/>
      <c r="D118" s="168"/>
      <c r="E118" s="148"/>
      <c r="G118" s="168"/>
      <c r="J118" s="168"/>
      <c r="K118" s="168"/>
      <c r="L118" s="168"/>
      <c r="M118" s="168"/>
      <c r="N118" s="168"/>
      <c r="O118" s="168"/>
    </row>
    <row r="119" spans="1:15" s="66" customFormat="1" ht="12.75" x14ac:dyDescent="0.2">
      <c r="A119" s="168"/>
      <c r="B119" s="168"/>
      <c r="C119" s="168"/>
      <c r="D119" s="168"/>
      <c r="E119" s="148"/>
      <c r="G119" s="168"/>
      <c r="J119" s="168"/>
      <c r="K119" s="168"/>
      <c r="L119" s="168"/>
      <c r="M119" s="168"/>
      <c r="N119" s="168"/>
      <c r="O119" s="168"/>
    </row>
    <row r="120" spans="1:15" s="66" customFormat="1" ht="12.75" x14ac:dyDescent="0.2">
      <c r="A120" s="168"/>
      <c r="B120" s="168"/>
      <c r="C120" s="168"/>
      <c r="D120" s="168"/>
      <c r="E120" s="148"/>
      <c r="G120" s="168"/>
      <c r="J120" s="168"/>
      <c r="K120" s="168"/>
      <c r="L120" s="168"/>
      <c r="M120" s="168"/>
      <c r="N120" s="168"/>
      <c r="O120" s="168"/>
    </row>
    <row r="121" spans="1:15" s="66" customFormat="1" ht="12.75" x14ac:dyDescent="0.2">
      <c r="A121" s="168"/>
      <c r="B121" s="168"/>
      <c r="C121" s="168"/>
      <c r="D121" s="168"/>
      <c r="E121" s="148"/>
      <c r="G121" s="168"/>
      <c r="J121" s="168"/>
      <c r="K121" s="168"/>
      <c r="L121" s="168"/>
      <c r="M121" s="168"/>
      <c r="N121" s="168"/>
      <c r="O121" s="168"/>
    </row>
    <row r="122" spans="1:15" s="66" customFormat="1" ht="12.75" x14ac:dyDescent="0.2">
      <c r="A122" s="168"/>
      <c r="B122" s="168"/>
      <c r="C122" s="168"/>
      <c r="D122" s="168"/>
      <c r="E122" s="148"/>
      <c r="G122" s="168"/>
      <c r="J122" s="168"/>
      <c r="K122" s="168"/>
      <c r="L122" s="168"/>
      <c r="M122" s="168"/>
      <c r="N122" s="168"/>
      <c r="O122" s="168"/>
    </row>
    <row r="123" spans="1:15" s="66" customFormat="1" ht="12.75" x14ac:dyDescent="0.2">
      <c r="A123" s="168"/>
      <c r="B123" s="168"/>
      <c r="C123" s="168"/>
      <c r="D123" s="168"/>
      <c r="E123" s="148"/>
      <c r="G123" s="168"/>
      <c r="J123" s="168"/>
      <c r="K123" s="168"/>
      <c r="L123" s="168"/>
      <c r="M123" s="168"/>
      <c r="N123" s="168"/>
      <c r="O123" s="168"/>
    </row>
    <row r="124" spans="1:15" s="66" customFormat="1" ht="12.75" x14ac:dyDescent="0.2">
      <c r="A124" s="168"/>
      <c r="B124" s="168"/>
      <c r="C124" s="168"/>
      <c r="D124" s="168"/>
      <c r="E124" s="148"/>
      <c r="G124" s="168"/>
      <c r="J124" s="168"/>
      <c r="K124" s="168"/>
      <c r="L124" s="168"/>
      <c r="M124" s="168"/>
      <c r="N124" s="168"/>
      <c r="O124" s="168"/>
    </row>
    <row r="125" spans="1:15" s="66" customFormat="1" ht="12.75" x14ac:dyDescent="0.2">
      <c r="A125" s="168"/>
      <c r="B125" s="168"/>
      <c r="C125" s="168"/>
      <c r="D125" s="168"/>
      <c r="E125" s="148"/>
      <c r="G125" s="168"/>
      <c r="J125" s="168"/>
      <c r="K125" s="168"/>
      <c r="L125" s="168"/>
      <c r="M125" s="168"/>
      <c r="N125" s="168"/>
      <c r="O125" s="168"/>
    </row>
    <row r="126" spans="1:15" x14ac:dyDescent="0.2">
      <c r="A126" s="165"/>
      <c r="B126" s="165"/>
      <c r="C126" s="165"/>
      <c r="D126" s="165"/>
      <c r="J126" s="165"/>
      <c r="K126" s="165"/>
      <c r="L126" s="165"/>
      <c r="M126" s="165"/>
      <c r="N126" s="165"/>
      <c r="O126" s="165"/>
    </row>
    <row r="127" spans="1:15" x14ac:dyDescent="0.2">
      <c r="A127" s="165"/>
      <c r="B127" s="165"/>
      <c r="C127" s="165"/>
      <c r="D127" s="165"/>
      <c r="J127" s="165"/>
      <c r="K127" s="165"/>
      <c r="L127" s="165"/>
      <c r="M127" s="165"/>
      <c r="N127" s="165"/>
      <c r="O127" s="165"/>
    </row>
    <row r="128" spans="1:15" x14ac:dyDescent="0.2">
      <c r="A128" s="165"/>
      <c r="B128" s="165"/>
      <c r="C128" s="165"/>
      <c r="D128" s="165"/>
      <c r="J128" s="165"/>
      <c r="K128" s="165"/>
      <c r="L128" s="165"/>
      <c r="M128" s="165"/>
      <c r="N128" s="165"/>
      <c r="O128" s="165"/>
    </row>
    <row r="129" spans="1:15" x14ac:dyDescent="0.2">
      <c r="A129" s="165"/>
      <c r="B129" s="165"/>
      <c r="C129" s="165"/>
      <c r="D129" s="165"/>
      <c r="J129" s="165"/>
      <c r="K129" s="165"/>
      <c r="L129" s="165"/>
      <c r="M129" s="165"/>
      <c r="N129" s="165"/>
      <c r="O129" s="165"/>
    </row>
    <row r="130" spans="1:15" x14ac:dyDescent="0.2">
      <c r="A130" s="165"/>
      <c r="B130" s="165"/>
      <c r="C130" s="165"/>
      <c r="D130" s="165"/>
      <c r="J130" s="165"/>
      <c r="K130" s="165"/>
      <c r="L130" s="165"/>
      <c r="M130" s="165"/>
      <c r="N130" s="165"/>
      <c r="O130" s="165"/>
    </row>
    <row r="131" spans="1:15" x14ac:dyDescent="0.2">
      <c r="A131" s="165"/>
      <c r="B131" s="165"/>
      <c r="C131" s="165"/>
      <c r="D131" s="165"/>
      <c r="J131" s="165"/>
      <c r="K131" s="165"/>
      <c r="L131" s="165"/>
      <c r="M131" s="165"/>
      <c r="N131" s="165"/>
      <c r="O131" s="165"/>
    </row>
    <row r="132" spans="1:15" x14ac:dyDescent="0.2">
      <c r="A132" s="165"/>
      <c r="B132" s="165"/>
      <c r="C132" s="165"/>
      <c r="D132" s="165"/>
      <c r="J132" s="165"/>
      <c r="K132" s="165"/>
      <c r="L132" s="165"/>
      <c r="M132" s="165"/>
      <c r="N132" s="165"/>
      <c r="O132" s="165"/>
    </row>
    <row r="133" spans="1:15" x14ac:dyDescent="0.2">
      <c r="A133" s="165"/>
      <c r="B133" s="165"/>
      <c r="C133" s="165"/>
      <c r="D133" s="165"/>
      <c r="J133" s="165"/>
      <c r="K133" s="165"/>
      <c r="L133" s="165"/>
      <c r="M133" s="165"/>
      <c r="N133" s="165"/>
      <c r="O133" s="165"/>
    </row>
    <row r="134" spans="1:15" x14ac:dyDescent="0.2">
      <c r="A134" s="165"/>
      <c r="B134" s="165"/>
      <c r="C134" s="165"/>
      <c r="D134" s="165"/>
      <c r="J134" s="165"/>
      <c r="K134" s="165"/>
      <c r="L134" s="165"/>
      <c r="M134" s="165"/>
      <c r="N134" s="165"/>
      <c r="O134" s="165"/>
    </row>
    <row r="135" spans="1:15" x14ac:dyDescent="0.2">
      <c r="A135" s="165"/>
      <c r="B135" s="165"/>
      <c r="C135" s="165"/>
      <c r="D135" s="165"/>
      <c r="J135" s="165"/>
      <c r="K135" s="165"/>
      <c r="L135" s="165"/>
      <c r="M135" s="165"/>
      <c r="N135" s="165"/>
      <c r="O135" s="165"/>
    </row>
    <row r="136" spans="1:15" x14ac:dyDescent="0.2">
      <c r="A136" s="165"/>
      <c r="B136" s="165"/>
      <c r="C136" s="165"/>
      <c r="D136" s="165"/>
      <c r="J136" s="165"/>
      <c r="K136" s="165"/>
      <c r="L136" s="165"/>
      <c r="M136" s="165"/>
      <c r="N136" s="165"/>
      <c r="O136" s="165"/>
    </row>
    <row r="137" spans="1:15" x14ac:dyDescent="0.2">
      <c r="A137" s="165"/>
      <c r="B137" s="165"/>
      <c r="C137" s="165"/>
      <c r="D137" s="165"/>
      <c r="J137" s="165"/>
      <c r="K137" s="165"/>
      <c r="L137" s="165"/>
      <c r="M137" s="165"/>
      <c r="N137" s="165"/>
      <c r="O137" s="165"/>
    </row>
    <row r="138" spans="1:15" x14ac:dyDescent="0.2">
      <c r="A138" s="165"/>
      <c r="B138" s="165"/>
      <c r="C138" s="165"/>
      <c r="D138" s="165"/>
      <c r="J138" s="165"/>
      <c r="K138" s="165"/>
      <c r="L138" s="165"/>
      <c r="M138" s="165"/>
      <c r="N138" s="165"/>
      <c r="O138" s="165"/>
    </row>
    <row r="139" spans="1:15" x14ac:dyDescent="0.2">
      <c r="A139" s="165"/>
      <c r="B139" s="165"/>
      <c r="C139" s="165"/>
      <c r="D139" s="165"/>
      <c r="J139" s="165"/>
      <c r="K139" s="165"/>
      <c r="L139" s="165"/>
      <c r="M139" s="165"/>
      <c r="N139" s="165"/>
      <c r="O139" s="165"/>
    </row>
    <row r="140" spans="1:15" x14ac:dyDescent="0.2">
      <c r="A140" s="165"/>
      <c r="B140" s="165"/>
      <c r="C140" s="165"/>
      <c r="D140" s="165"/>
      <c r="J140" s="165"/>
      <c r="K140" s="165"/>
      <c r="L140" s="165"/>
      <c r="M140" s="165"/>
      <c r="N140" s="165"/>
      <c r="O140" s="165"/>
    </row>
    <row r="141" spans="1:15" x14ac:dyDescent="0.2">
      <c r="A141" s="165"/>
      <c r="B141" s="165"/>
      <c r="C141" s="165"/>
      <c r="D141" s="165"/>
      <c r="J141" s="165"/>
      <c r="K141" s="165"/>
      <c r="L141" s="165"/>
      <c r="M141" s="165"/>
      <c r="N141" s="165"/>
      <c r="O141" s="165"/>
    </row>
    <row r="142" spans="1:15" x14ac:dyDescent="0.2">
      <c r="A142" s="165"/>
      <c r="B142" s="165"/>
      <c r="C142" s="165"/>
      <c r="D142" s="165"/>
      <c r="J142" s="165"/>
      <c r="K142" s="165"/>
      <c r="L142" s="165"/>
      <c r="M142" s="165"/>
      <c r="N142" s="165"/>
      <c r="O142" s="165"/>
    </row>
    <row r="143" spans="1:15" x14ac:dyDescent="0.2">
      <c r="A143" s="165"/>
      <c r="B143" s="165"/>
      <c r="C143" s="165"/>
      <c r="D143" s="165"/>
      <c r="J143" s="165"/>
      <c r="K143" s="165"/>
      <c r="L143" s="165"/>
      <c r="M143" s="165"/>
      <c r="N143" s="165"/>
      <c r="O143" s="165"/>
    </row>
    <row r="144" spans="1:15" x14ac:dyDescent="0.2">
      <c r="A144" s="165"/>
      <c r="B144" s="165"/>
      <c r="C144" s="165"/>
      <c r="D144" s="165"/>
      <c r="J144" s="165"/>
      <c r="K144" s="165"/>
      <c r="L144" s="165"/>
      <c r="M144" s="165"/>
      <c r="N144" s="165"/>
      <c r="O144" s="165"/>
    </row>
    <row r="145" spans="1:15" x14ac:dyDescent="0.2">
      <c r="A145" s="165"/>
      <c r="B145" s="165"/>
      <c r="C145" s="165"/>
      <c r="D145" s="165"/>
      <c r="J145" s="165"/>
      <c r="K145" s="165"/>
      <c r="L145" s="165"/>
      <c r="M145" s="165"/>
      <c r="N145" s="165"/>
      <c r="O145" s="165"/>
    </row>
    <row r="146" spans="1:15" x14ac:dyDescent="0.2">
      <c r="A146" s="165"/>
      <c r="B146" s="165"/>
      <c r="C146" s="165"/>
      <c r="D146" s="165"/>
      <c r="J146" s="165"/>
      <c r="K146" s="165"/>
      <c r="L146" s="165"/>
      <c r="M146" s="165"/>
      <c r="N146" s="165"/>
      <c r="O146" s="165"/>
    </row>
    <row r="147" spans="1:15" x14ac:dyDescent="0.2">
      <c r="A147" s="165"/>
      <c r="B147" s="165"/>
      <c r="C147" s="165"/>
      <c r="D147" s="165"/>
      <c r="J147" s="165"/>
      <c r="K147" s="165"/>
      <c r="L147" s="165"/>
      <c r="M147" s="165"/>
      <c r="N147" s="165"/>
      <c r="O147" s="165"/>
    </row>
    <row r="148" spans="1:15" x14ac:dyDescent="0.2">
      <c r="A148" s="165"/>
      <c r="B148" s="165"/>
      <c r="C148" s="165"/>
      <c r="D148" s="165"/>
      <c r="J148" s="165"/>
      <c r="K148" s="165"/>
      <c r="L148" s="165"/>
      <c r="M148" s="165"/>
      <c r="N148" s="165"/>
      <c r="O148" s="165"/>
    </row>
    <row r="149" spans="1:15" x14ac:dyDescent="0.2">
      <c r="A149" s="165"/>
      <c r="B149" s="165"/>
      <c r="C149" s="165"/>
      <c r="D149" s="165"/>
      <c r="J149" s="165"/>
      <c r="K149" s="165"/>
      <c r="L149" s="165"/>
      <c r="M149" s="165"/>
      <c r="N149" s="165"/>
      <c r="O149" s="165"/>
    </row>
    <row r="150" spans="1:15" x14ac:dyDescent="0.2">
      <c r="A150" s="165"/>
      <c r="B150" s="165"/>
      <c r="C150" s="165"/>
      <c r="D150" s="165"/>
      <c r="J150" s="165"/>
      <c r="K150" s="165"/>
      <c r="L150" s="165"/>
      <c r="M150" s="165"/>
      <c r="N150" s="165"/>
      <c r="O150" s="165"/>
    </row>
    <row r="151" spans="1:15" x14ac:dyDescent="0.2">
      <c r="A151" s="165"/>
      <c r="B151" s="165"/>
      <c r="C151" s="165"/>
      <c r="D151" s="165"/>
      <c r="J151" s="165"/>
      <c r="K151" s="165"/>
      <c r="L151" s="165"/>
      <c r="M151" s="165"/>
      <c r="N151" s="165"/>
      <c r="O151" s="165"/>
    </row>
    <row r="152" spans="1:15" x14ac:dyDescent="0.2">
      <c r="A152" s="165"/>
      <c r="B152" s="165"/>
      <c r="C152" s="165"/>
      <c r="D152" s="165"/>
      <c r="J152" s="165"/>
      <c r="K152" s="165"/>
      <c r="L152" s="165"/>
      <c r="M152" s="165"/>
      <c r="N152" s="165"/>
      <c r="O152" s="165"/>
    </row>
    <row r="153" spans="1:15" x14ac:dyDescent="0.2">
      <c r="A153" s="165"/>
      <c r="B153" s="165"/>
      <c r="C153" s="165"/>
      <c r="D153" s="165"/>
      <c r="J153" s="165"/>
      <c r="K153" s="165"/>
      <c r="L153" s="165"/>
      <c r="M153" s="165"/>
      <c r="N153" s="165"/>
      <c r="O153" s="165"/>
    </row>
    <row r="154" spans="1:15" x14ac:dyDescent="0.2">
      <c r="A154" s="165"/>
      <c r="B154" s="165"/>
      <c r="C154" s="165"/>
      <c r="D154" s="165"/>
      <c r="J154" s="165"/>
      <c r="K154" s="165"/>
      <c r="L154" s="165"/>
      <c r="M154" s="165"/>
      <c r="N154" s="165"/>
      <c r="O154" s="165"/>
    </row>
    <row r="155" spans="1:15" x14ac:dyDescent="0.2">
      <c r="A155" s="165"/>
      <c r="B155" s="165"/>
      <c r="C155" s="165"/>
      <c r="D155" s="165"/>
      <c r="J155" s="165"/>
      <c r="K155" s="165"/>
      <c r="L155" s="165"/>
      <c r="M155" s="165"/>
      <c r="N155" s="165"/>
      <c r="O155" s="165"/>
    </row>
    <row r="156" spans="1:15" x14ac:dyDescent="0.2">
      <c r="A156" s="165"/>
      <c r="B156" s="165"/>
      <c r="C156" s="165"/>
      <c r="D156" s="165"/>
      <c r="J156" s="165"/>
      <c r="K156" s="165"/>
      <c r="L156" s="165"/>
      <c r="M156" s="165"/>
      <c r="N156" s="165"/>
      <c r="O156" s="165"/>
    </row>
    <row r="157" spans="1:15" x14ac:dyDescent="0.2">
      <c r="A157" s="165"/>
      <c r="B157" s="165"/>
      <c r="C157" s="165"/>
      <c r="D157" s="165"/>
      <c r="J157" s="165"/>
      <c r="K157" s="165"/>
      <c r="L157" s="165"/>
      <c r="M157" s="165"/>
      <c r="N157" s="165"/>
      <c r="O157" s="165"/>
    </row>
    <row r="158" spans="1:15" x14ac:dyDescent="0.2">
      <c r="A158" s="165"/>
      <c r="B158" s="165"/>
      <c r="C158" s="165"/>
      <c r="D158" s="165"/>
      <c r="J158" s="165"/>
      <c r="K158" s="165"/>
      <c r="L158" s="165"/>
      <c r="M158" s="165"/>
      <c r="N158" s="165"/>
      <c r="O158" s="165"/>
    </row>
    <row r="159" spans="1:15" x14ac:dyDescent="0.2">
      <c r="A159" s="165"/>
      <c r="B159" s="165"/>
      <c r="C159" s="165"/>
      <c r="D159" s="165"/>
      <c r="J159" s="165"/>
      <c r="K159" s="165"/>
      <c r="L159" s="165"/>
      <c r="M159" s="165"/>
      <c r="N159" s="165"/>
      <c r="O159" s="165"/>
    </row>
    <row r="160" spans="1:15" x14ac:dyDescent="0.2">
      <c r="A160" s="165"/>
      <c r="B160" s="165"/>
      <c r="C160" s="165"/>
      <c r="D160" s="165"/>
      <c r="J160" s="165"/>
      <c r="K160" s="165"/>
      <c r="L160" s="165"/>
      <c r="M160" s="165"/>
      <c r="N160" s="165"/>
      <c r="O160" s="165"/>
    </row>
    <row r="161" spans="1:15" x14ac:dyDescent="0.2">
      <c r="A161" s="165"/>
      <c r="B161" s="165"/>
      <c r="C161" s="165"/>
      <c r="D161" s="165"/>
      <c r="J161" s="165"/>
      <c r="K161" s="165"/>
      <c r="L161" s="165"/>
      <c r="M161" s="165"/>
      <c r="N161" s="165"/>
      <c r="O161" s="165"/>
    </row>
    <row r="162" spans="1:15" x14ac:dyDescent="0.2">
      <c r="A162" s="165"/>
      <c r="B162" s="165"/>
      <c r="C162" s="165"/>
      <c r="D162" s="165"/>
      <c r="J162" s="165"/>
      <c r="K162" s="165"/>
      <c r="L162" s="165"/>
      <c r="M162" s="165"/>
      <c r="N162" s="165"/>
      <c r="O162" s="165"/>
    </row>
    <row r="163" spans="1:15" x14ac:dyDescent="0.2">
      <c r="A163" s="165"/>
      <c r="B163" s="165"/>
      <c r="C163" s="165"/>
      <c r="D163" s="165"/>
      <c r="J163" s="165"/>
      <c r="K163" s="165"/>
      <c r="L163" s="165"/>
      <c r="M163" s="165"/>
      <c r="N163" s="165"/>
      <c r="O163" s="165"/>
    </row>
    <row r="164" spans="1:15" x14ac:dyDescent="0.2">
      <c r="A164" s="165"/>
      <c r="B164" s="165"/>
      <c r="C164" s="165"/>
      <c r="D164" s="165"/>
      <c r="J164" s="165"/>
      <c r="K164" s="165"/>
      <c r="L164" s="165"/>
      <c r="M164" s="165"/>
      <c r="N164" s="165"/>
      <c r="O164" s="165"/>
    </row>
    <row r="165" spans="1:15" x14ac:dyDescent="0.2">
      <c r="A165" s="165"/>
      <c r="B165" s="165"/>
      <c r="C165" s="165"/>
      <c r="D165" s="165"/>
      <c r="J165" s="165"/>
      <c r="K165" s="165"/>
      <c r="L165" s="165"/>
      <c r="M165" s="165"/>
      <c r="N165" s="165"/>
      <c r="O165" s="165"/>
    </row>
    <row r="166" spans="1:15" x14ac:dyDescent="0.2">
      <c r="A166" s="165"/>
      <c r="B166" s="165"/>
      <c r="C166" s="165"/>
      <c r="D166" s="165"/>
      <c r="J166" s="165"/>
      <c r="K166" s="165"/>
      <c r="L166" s="165"/>
      <c r="M166" s="165"/>
      <c r="N166" s="165"/>
      <c r="O166" s="165"/>
    </row>
    <row r="167" spans="1:15" x14ac:dyDescent="0.2">
      <c r="A167" s="165"/>
      <c r="B167" s="165"/>
      <c r="C167" s="165"/>
      <c r="D167" s="165"/>
      <c r="J167" s="165"/>
      <c r="K167" s="165"/>
      <c r="L167" s="165"/>
      <c r="M167" s="165"/>
      <c r="N167" s="165"/>
      <c r="O167" s="165"/>
    </row>
    <row r="168" spans="1:15" x14ac:dyDescent="0.2">
      <c r="A168" s="165"/>
      <c r="B168" s="165"/>
      <c r="C168" s="165"/>
      <c r="D168" s="165"/>
      <c r="J168" s="165"/>
      <c r="K168" s="165"/>
      <c r="L168" s="165"/>
      <c r="M168" s="165"/>
      <c r="N168" s="165"/>
      <c r="O168" s="165"/>
    </row>
    <row r="169" spans="1:15" x14ac:dyDescent="0.2">
      <c r="A169" s="165"/>
      <c r="B169" s="165"/>
      <c r="C169" s="165"/>
      <c r="D169" s="165"/>
      <c r="J169" s="165"/>
      <c r="K169" s="165"/>
      <c r="L169" s="165"/>
      <c r="M169" s="165"/>
      <c r="N169" s="165"/>
      <c r="O169" s="165"/>
    </row>
    <row r="170" spans="1:15" x14ac:dyDescent="0.2">
      <c r="A170" s="165"/>
      <c r="B170" s="165"/>
      <c r="C170" s="165"/>
      <c r="D170" s="165"/>
      <c r="J170" s="165"/>
      <c r="K170" s="165"/>
      <c r="L170" s="165"/>
      <c r="M170" s="165"/>
      <c r="N170" s="165"/>
      <c r="O170" s="165"/>
    </row>
    <row r="171" spans="1:15" x14ac:dyDescent="0.2">
      <c r="A171" s="165"/>
      <c r="B171" s="165"/>
      <c r="C171" s="165"/>
      <c r="D171" s="165"/>
      <c r="J171" s="165"/>
      <c r="K171" s="165"/>
      <c r="L171" s="165"/>
      <c r="M171" s="165"/>
      <c r="N171" s="165"/>
      <c r="O171" s="165"/>
    </row>
    <row r="172" spans="1:15" x14ac:dyDescent="0.2">
      <c r="A172" s="165"/>
      <c r="B172" s="165"/>
      <c r="C172" s="165"/>
      <c r="D172" s="165"/>
      <c r="J172" s="165"/>
      <c r="K172" s="165"/>
      <c r="L172" s="165"/>
      <c r="M172" s="165"/>
      <c r="N172" s="165"/>
      <c r="O172" s="165"/>
    </row>
    <row r="173" spans="1:15" x14ac:dyDescent="0.2">
      <c r="A173" s="165"/>
      <c r="B173" s="165"/>
      <c r="C173" s="165"/>
      <c r="D173" s="165"/>
      <c r="J173" s="165"/>
      <c r="K173" s="165"/>
      <c r="L173" s="165"/>
      <c r="M173" s="165"/>
      <c r="N173" s="165"/>
      <c r="O173" s="165"/>
    </row>
    <row r="174" spans="1:15" x14ac:dyDescent="0.2">
      <c r="A174" s="165"/>
      <c r="B174" s="165"/>
      <c r="C174" s="165"/>
      <c r="D174" s="165"/>
      <c r="J174" s="165"/>
      <c r="K174" s="165"/>
      <c r="L174" s="165"/>
      <c r="M174" s="165"/>
      <c r="N174" s="165"/>
      <c r="O174" s="165"/>
    </row>
    <row r="175" spans="1:15" x14ac:dyDescent="0.2">
      <c r="A175" s="165"/>
      <c r="B175" s="165"/>
      <c r="C175" s="165"/>
      <c r="D175" s="165"/>
      <c r="J175" s="165"/>
      <c r="K175" s="165"/>
      <c r="L175" s="165"/>
      <c r="M175" s="165"/>
      <c r="N175" s="165"/>
      <c r="O175" s="165"/>
    </row>
    <row r="176" spans="1:15" x14ac:dyDescent="0.2">
      <c r="A176" s="165"/>
      <c r="B176" s="165"/>
      <c r="C176" s="165"/>
      <c r="D176" s="165"/>
      <c r="J176" s="165"/>
      <c r="K176" s="165"/>
      <c r="L176" s="165"/>
      <c r="M176" s="165"/>
      <c r="N176" s="165"/>
      <c r="O176" s="165"/>
    </row>
    <row r="177" spans="1:15" x14ac:dyDescent="0.2">
      <c r="A177" s="165"/>
      <c r="B177" s="165"/>
      <c r="C177" s="165"/>
      <c r="D177" s="165"/>
      <c r="J177" s="165"/>
      <c r="K177" s="165"/>
      <c r="L177" s="165"/>
      <c r="M177" s="165"/>
      <c r="N177" s="165"/>
      <c r="O177" s="165"/>
    </row>
    <row r="178" spans="1:15" x14ac:dyDescent="0.2">
      <c r="A178" s="165"/>
      <c r="B178" s="165"/>
      <c r="C178" s="165"/>
      <c r="D178" s="165"/>
      <c r="J178" s="165"/>
      <c r="K178" s="165"/>
      <c r="L178" s="165"/>
      <c r="M178" s="165"/>
      <c r="N178" s="165"/>
      <c r="O178" s="165"/>
    </row>
    <row r="179" spans="1:15" x14ac:dyDescent="0.2">
      <c r="A179" s="165"/>
      <c r="B179" s="165"/>
      <c r="C179" s="165"/>
      <c r="D179" s="165"/>
      <c r="J179" s="165"/>
      <c r="K179" s="165"/>
      <c r="L179" s="165"/>
      <c r="M179" s="165"/>
      <c r="N179" s="165"/>
      <c r="O179" s="165"/>
    </row>
    <row r="180" spans="1:15" x14ac:dyDescent="0.2">
      <c r="A180" s="165"/>
      <c r="B180" s="165"/>
      <c r="C180" s="165"/>
      <c r="D180" s="165"/>
      <c r="J180" s="165"/>
      <c r="K180" s="165"/>
      <c r="L180" s="165"/>
      <c r="M180" s="165"/>
      <c r="N180" s="165"/>
      <c r="O180" s="165"/>
    </row>
    <row r="181" spans="1:15" x14ac:dyDescent="0.2">
      <c r="A181" s="165"/>
      <c r="B181" s="165"/>
      <c r="C181" s="165"/>
      <c r="D181" s="165"/>
      <c r="J181" s="165"/>
      <c r="K181" s="165"/>
      <c r="L181" s="165"/>
      <c r="M181" s="165"/>
      <c r="N181" s="165"/>
      <c r="O181" s="165"/>
    </row>
    <row r="182" spans="1:15" x14ac:dyDescent="0.2">
      <c r="A182" s="165"/>
      <c r="B182" s="165"/>
      <c r="C182" s="165"/>
      <c r="D182" s="165"/>
      <c r="J182" s="165"/>
      <c r="K182" s="165"/>
      <c r="L182" s="165"/>
      <c r="M182" s="165"/>
      <c r="N182" s="165"/>
      <c r="O182" s="165"/>
    </row>
    <row r="183" spans="1:15" x14ac:dyDescent="0.2">
      <c r="A183" s="165"/>
      <c r="B183" s="165"/>
      <c r="C183" s="165"/>
      <c r="D183" s="165"/>
      <c r="J183" s="165"/>
      <c r="K183" s="165"/>
      <c r="L183" s="165"/>
      <c r="M183" s="165"/>
      <c r="N183" s="165"/>
      <c r="O183" s="165"/>
    </row>
    <row r="184" spans="1:15" x14ac:dyDescent="0.2">
      <c r="A184" s="165"/>
      <c r="B184" s="165"/>
      <c r="C184" s="165"/>
      <c r="D184" s="165"/>
      <c r="J184" s="165"/>
      <c r="K184" s="165"/>
      <c r="L184" s="165"/>
      <c r="M184" s="165"/>
      <c r="N184" s="165"/>
      <c r="O184" s="165"/>
    </row>
    <row r="185" spans="1:15" x14ac:dyDescent="0.2">
      <c r="A185" s="165"/>
      <c r="B185" s="165"/>
      <c r="C185" s="165"/>
      <c r="D185" s="165"/>
      <c r="J185" s="165"/>
      <c r="K185" s="165"/>
      <c r="L185" s="165"/>
      <c r="M185" s="165"/>
      <c r="N185" s="165"/>
      <c r="O185" s="165"/>
    </row>
    <row r="186" spans="1:15" x14ac:dyDescent="0.2">
      <c r="A186" s="165"/>
      <c r="B186" s="165"/>
      <c r="C186" s="165"/>
      <c r="D186" s="165"/>
      <c r="J186" s="165"/>
      <c r="K186" s="165"/>
      <c r="L186" s="165"/>
      <c r="M186" s="165"/>
      <c r="N186" s="165"/>
      <c r="O186" s="165"/>
    </row>
    <row r="187" spans="1:15" x14ac:dyDescent="0.2">
      <c r="A187" s="165"/>
      <c r="B187" s="165"/>
      <c r="C187" s="165"/>
      <c r="D187" s="165"/>
      <c r="J187" s="165"/>
      <c r="K187" s="165"/>
      <c r="L187" s="165"/>
      <c r="M187" s="165"/>
      <c r="N187" s="165"/>
      <c r="O187" s="165"/>
    </row>
    <row r="188" spans="1:15" x14ac:dyDescent="0.2">
      <c r="A188" s="165"/>
      <c r="B188" s="165"/>
      <c r="C188" s="165"/>
      <c r="D188" s="165"/>
      <c r="J188" s="165"/>
      <c r="K188" s="165"/>
      <c r="L188" s="165"/>
      <c r="M188" s="165"/>
      <c r="N188" s="165"/>
      <c r="O188" s="165"/>
    </row>
    <row r="189" spans="1:15" x14ac:dyDescent="0.2">
      <c r="A189" s="165"/>
      <c r="B189" s="165"/>
      <c r="C189" s="165"/>
      <c r="D189" s="165"/>
      <c r="J189" s="165"/>
      <c r="K189" s="165"/>
      <c r="L189" s="165"/>
      <c r="M189" s="165"/>
      <c r="N189" s="165"/>
      <c r="O189" s="165"/>
    </row>
    <row r="190" spans="1:15" x14ac:dyDescent="0.2">
      <c r="A190" s="165"/>
      <c r="B190" s="165"/>
      <c r="C190" s="165"/>
      <c r="D190" s="165"/>
      <c r="J190" s="165"/>
      <c r="K190" s="165"/>
      <c r="L190" s="165"/>
      <c r="M190" s="165"/>
      <c r="N190" s="165"/>
      <c r="O190" s="165"/>
    </row>
    <row r="191" spans="1:15" x14ac:dyDescent="0.2">
      <c r="A191" s="165"/>
      <c r="B191" s="165"/>
      <c r="C191" s="165"/>
      <c r="D191" s="165"/>
      <c r="J191" s="165"/>
      <c r="K191" s="165"/>
      <c r="L191" s="165"/>
      <c r="M191" s="165"/>
      <c r="N191" s="165"/>
      <c r="O191" s="165"/>
    </row>
    <row r="192" spans="1:15" x14ac:dyDescent="0.2">
      <c r="A192" s="165"/>
      <c r="B192" s="165"/>
      <c r="C192" s="165"/>
      <c r="D192" s="165"/>
      <c r="J192" s="165"/>
      <c r="K192" s="165"/>
      <c r="L192" s="165"/>
      <c r="M192" s="165"/>
      <c r="N192" s="165"/>
      <c r="O192" s="165"/>
    </row>
    <row r="193" spans="1:15" x14ac:dyDescent="0.2">
      <c r="A193" s="165"/>
      <c r="B193" s="165"/>
      <c r="C193" s="165"/>
      <c r="D193" s="165"/>
      <c r="J193" s="165"/>
      <c r="K193" s="165"/>
      <c r="L193" s="165"/>
      <c r="M193" s="165"/>
      <c r="N193" s="165"/>
      <c r="O193" s="165"/>
    </row>
    <row r="194" spans="1:15" x14ac:dyDescent="0.2">
      <c r="A194" s="165"/>
      <c r="B194" s="165"/>
      <c r="C194" s="165"/>
      <c r="D194" s="165"/>
      <c r="J194" s="165"/>
      <c r="K194" s="165"/>
      <c r="L194" s="165"/>
      <c r="M194" s="165"/>
      <c r="N194" s="165"/>
      <c r="O194" s="165"/>
    </row>
    <row r="195" spans="1:15" x14ac:dyDescent="0.2">
      <c r="A195" s="165"/>
      <c r="B195" s="165"/>
      <c r="C195" s="165"/>
      <c r="D195" s="165"/>
      <c r="J195" s="165"/>
      <c r="K195" s="165"/>
      <c r="L195" s="165"/>
      <c r="M195" s="165"/>
      <c r="N195" s="165"/>
      <c r="O195" s="165"/>
    </row>
    <row r="196" spans="1:15" x14ac:dyDescent="0.2">
      <c r="A196" s="165"/>
      <c r="B196" s="165"/>
      <c r="C196" s="165"/>
      <c r="D196" s="165"/>
      <c r="J196" s="165"/>
      <c r="K196" s="165"/>
      <c r="L196" s="165"/>
      <c r="M196" s="165"/>
      <c r="N196" s="165"/>
      <c r="O196" s="165"/>
    </row>
    <row r="197" spans="1:15" x14ac:dyDescent="0.2">
      <c r="A197" s="165"/>
      <c r="B197" s="165"/>
      <c r="C197" s="165"/>
      <c r="D197" s="165"/>
      <c r="J197" s="165"/>
      <c r="K197" s="165"/>
      <c r="L197" s="165"/>
      <c r="M197" s="165"/>
      <c r="N197" s="165"/>
      <c r="O197" s="165"/>
    </row>
    <row r="198" spans="1:15" x14ac:dyDescent="0.2">
      <c r="A198" s="165"/>
      <c r="B198" s="165"/>
      <c r="C198" s="165"/>
      <c r="D198" s="165"/>
      <c r="J198" s="165"/>
      <c r="K198" s="165"/>
      <c r="L198" s="165"/>
      <c r="M198" s="165"/>
      <c r="N198" s="165"/>
      <c r="O198" s="165"/>
    </row>
    <row r="199" spans="1:15" x14ac:dyDescent="0.2">
      <c r="A199" s="165"/>
      <c r="B199" s="165"/>
      <c r="C199" s="165"/>
      <c r="D199" s="165"/>
      <c r="J199" s="165"/>
      <c r="K199" s="165"/>
      <c r="L199" s="165"/>
      <c r="M199" s="165"/>
      <c r="N199" s="165"/>
      <c r="O199" s="165"/>
    </row>
    <row r="200" spans="1:15" x14ac:dyDescent="0.2">
      <c r="A200" s="165"/>
      <c r="B200" s="165"/>
      <c r="C200" s="165"/>
      <c r="D200" s="165"/>
      <c r="J200" s="165"/>
      <c r="K200" s="165"/>
      <c r="L200" s="165"/>
      <c r="M200" s="165"/>
      <c r="N200" s="165"/>
      <c r="O200" s="165"/>
    </row>
    <row r="201" spans="1:15" x14ac:dyDescent="0.2">
      <c r="A201" s="165"/>
      <c r="B201" s="165"/>
      <c r="C201" s="165"/>
      <c r="D201" s="165"/>
      <c r="J201" s="165"/>
      <c r="K201" s="165"/>
      <c r="L201" s="165"/>
      <c r="M201" s="165"/>
      <c r="N201" s="165"/>
      <c r="O201" s="165"/>
    </row>
    <row r="202" spans="1:15" x14ac:dyDescent="0.2">
      <c r="A202" s="165"/>
      <c r="B202" s="165"/>
      <c r="C202" s="165"/>
      <c r="D202" s="165"/>
      <c r="J202" s="165"/>
      <c r="K202" s="165"/>
      <c r="L202" s="165"/>
      <c r="M202" s="165"/>
      <c r="N202" s="165"/>
      <c r="O202" s="165"/>
    </row>
    <row r="203" spans="1:15" x14ac:dyDescent="0.2">
      <c r="A203" s="165"/>
      <c r="B203" s="165"/>
      <c r="C203" s="165"/>
      <c r="D203" s="165"/>
      <c r="J203" s="165"/>
      <c r="K203" s="165"/>
      <c r="L203" s="165"/>
      <c r="M203" s="165"/>
      <c r="N203" s="165"/>
      <c r="O203" s="165"/>
    </row>
    <row r="204" spans="1:15" x14ac:dyDescent="0.2">
      <c r="A204" s="165"/>
      <c r="B204" s="165"/>
      <c r="C204" s="165"/>
      <c r="D204" s="165"/>
      <c r="J204" s="165"/>
      <c r="K204" s="165"/>
      <c r="L204" s="165"/>
      <c r="M204" s="165"/>
      <c r="N204" s="165"/>
      <c r="O204" s="165"/>
    </row>
    <row r="205" spans="1:15" x14ac:dyDescent="0.2">
      <c r="A205" s="165"/>
      <c r="B205" s="165"/>
      <c r="C205" s="165"/>
      <c r="D205" s="165"/>
      <c r="J205" s="165"/>
      <c r="K205" s="165"/>
      <c r="L205" s="165"/>
      <c r="M205" s="165"/>
      <c r="N205" s="165"/>
      <c r="O205" s="165"/>
    </row>
    <row r="206" spans="1:15" x14ac:dyDescent="0.2">
      <c r="A206" s="165"/>
      <c r="B206" s="165"/>
      <c r="C206" s="165"/>
      <c r="D206" s="165"/>
      <c r="J206" s="165"/>
      <c r="K206" s="165"/>
      <c r="L206" s="165"/>
      <c r="M206" s="165"/>
      <c r="N206" s="165"/>
      <c r="O206" s="165"/>
    </row>
    <row r="207" spans="1:15" x14ac:dyDescent="0.2">
      <c r="A207" s="165"/>
      <c r="B207" s="165"/>
      <c r="C207" s="165"/>
      <c r="D207" s="165"/>
      <c r="J207" s="165"/>
      <c r="K207" s="165"/>
      <c r="L207" s="165"/>
      <c r="M207" s="165"/>
      <c r="N207" s="165"/>
      <c r="O207" s="165"/>
    </row>
    <row r="208" spans="1:15" x14ac:dyDescent="0.2">
      <c r="A208" s="165"/>
      <c r="B208" s="165"/>
      <c r="C208" s="165"/>
      <c r="D208" s="165"/>
      <c r="J208" s="165"/>
      <c r="K208" s="165"/>
      <c r="L208" s="165"/>
      <c r="M208" s="165"/>
      <c r="N208" s="165"/>
      <c r="O208" s="165"/>
    </row>
    <row r="209" spans="1:15" x14ac:dyDescent="0.2">
      <c r="A209" s="165"/>
      <c r="B209" s="165"/>
      <c r="C209" s="165"/>
      <c r="D209" s="165"/>
      <c r="J209" s="165"/>
      <c r="K209" s="165"/>
      <c r="L209" s="165"/>
      <c r="M209" s="165"/>
      <c r="N209" s="165"/>
      <c r="O209" s="165"/>
    </row>
    <row r="210" spans="1:15" x14ac:dyDescent="0.2">
      <c r="A210" s="165"/>
      <c r="B210" s="165"/>
      <c r="C210" s="165"/>
      <c r="D210" s="165"/>
      <c r="J210" s="165"/>
      <c r="K210" s="165"/>
      <c r="L210" s="165"/>
      <c r="M210" s="165"/>
      <c r="N210" s="165"/>
      <c r="O210" s="165"/>
    </row>
    <row r="211" spans="1:15" x14ac:dyDescent="0.2">
      <c r="A211" s="165"/>
      <c r="B211" s="165"/>
      <c r="C211" s="165"/>
      <c r="D211" s="165"/>
      <c r="J211" s="165"/>
      <c r="K211" s="165"/>
      <c r="L211" s="165"/>
      <c r="M211" s="165"/>
      <c r="N211" s="165"/>
      <c r="O211" s="165"/>
    </row>
    <row r="212" spans="1:15" x14ac:dyDescent="0.2">
      <c r="A212" s="165"/>
      <c r="B212" s="165"/>
      <c r="C212" s="165"/>
      <c r="D212" s="165"/>
      <c r="J212" s="165"/>
      <c r="K212" s="165"/>
      <c r="L212" s="165"/>
      <c r="M212" s="165"/>
      <c r="N212" s="165"/>
      <c r="O212" s="165"/>
    </row>
    <row r="213" spans="1:15" x14ac:dyDescent="0.2">
      <c r="A213" s="165"/>
      <c r="B213" s="165"/>
      <c r="C213" s="165"/>
      <c r="D213" s="165"/>
      <c r="J213" s="165"/>
      <c r="K213" s="165"/>
      <c r="L213" s="165"/>
      <c r="M213" s="165"/>
      <c r="N213" s="165"/>
      <c r="O213" s="165"/>
    </row>
    <row r="214" spans="1:15" x14ac:dyDescent="0.2">
      <c r="A214" s="165"/>
      <c r="B214" s="165"/>
      <c r="C214" s="165"/>
      <c r="D214" s="165"/>
      <c r="J214" s="165"/>
      <c r="K214" s="165"/>
      <c r="L214" s="165"/>
      <c r="M214" s="165"/>
      <c r="N214" s="165"/>
      <c r="O214" s="165"/>
    </row>
    <row r="215" spans="1:15" x14ac:dyDescent="0.2">
      <c r="A215" s="165"/>
      <c r="B215" s="165"/>
      <c r="C215" s="165"/>
      <c r="D215" s="165"/>
      <c r="J215" s="165"/>
      <c r="K215" s="165"/>
      <c r="L215" s="165"/>
      <c r="M215" s="165"/>
      <c r="N215" s="165"/>
      <c r="O215" s="165"/>
    </row>
    <row r="216" spans="1:15" x14ac:dyDescent="0.2">
      <c r="A216" s="165"/>
      <c r="B216" s="165"/>
      <c r="C216" s="165"/>
      <c r="D216" s="165"/>
      <c r="J216" s="165"/>
      <c r="K216" s="165"/>
      <c r="L216" s="165"/>
      <c r="M216" s="165"/>
      <c r="N216" s="165"/>
      <c r="O216" s="165"/>
    </row>
    <row r="217" spans="1:15" x14ac:dyDescent="0.2">
      <c r="A217" s="165"/>
      <c r="B217" s="165"/>
      <c r="C217" s="165"/>
      <c r="D217" s="165"/>
      <c r="J217" s="165"/>
      <c r="K217" s="165"/>
      <c r="L217" s="165"/>
      <c r="M217" s="165"/>
      <c r="N217" s="165"/>
      <c r="O217" s="165"/>
    </row>
    <row r="218" spans="1:15" x14ac:dyDescent="0.2">
      <c r="A218" s="165"/>
      <c r="B218" s="165"/>
      <c r="C218" s="165"/>
      <c r="D218" s="165"/>
      <c r="J218" s="165"/>
      <c r="K218" s="165"/>
      <c r="L218" s="165"/>
      <c r="M218" s="165"/>
      <c r="N218" s="165"/>
      <c r="O218" s="165"/>
    </row>
    <row r="219" spans="1:15" x14ac:dyDescent="0.2">
      <c r="A219" s="165"/>
      <c r="B219" s="165"/>
      <c r="C219" s="165"/>
      <c r="D219" s="165"/>
      <c r="J219" s="165"/>
      <c r="K219" s="165"/>
      <c r="L219" s="165"/>
      <c r="M219" s="165"/>
      <c r="N219" s="165"/>
      <c r="O219" s="165"/>
    </row>
    <row r="220" spans="1:15" x14ac:dyDescent="0.2">
      <c r="A220" s="165"/>
      <c r="B220" s="165"/>
      <c r="C220" s="165"/>
      <c r="D220" s="165"/>
      <c r="J220" s="165"/>
      <c r="K220" s="165"/>
      <c r="L220" s="165"/>
      <c r="M220" s="165"/>
      <c r="N220" s="165"/>
      <c r="O220" s="165"/>
    </row>
    <row r="221" spans="1:15" x14ac:dyDescent="0.2">
      <c r="A221" s="165"/>
      <c r="B221" s="165"/>
      <c r="C221" s="165"/>
      <c r="D221" s="165"/>
      <c r="J221" s="165"/>
      <c r="K221" s="165"/>
      <c r="L221" s="165"/>
      <c r="M221" s="165"/>
      <c r="N221" s="165"/>
      <c r="O221" s="165"/>
    </row>
    <row r="222" spans="1:15" x14ac:dyDescent="0.2">
      <c r="A222" s="165"/>
      <c r="B222" s="165"/>
      <c r="C222" s="165"/>
      <c r="D222" s="165"/>
      <c r="J222" s="165"/>
      <c r="K222" s="165"/>
      <c r="L222" s="165"/>
      <c r="M222" s="165"/>
      <c r="N222" s="165"/>
      <c r="O222" s="165"/>
    </row>
    <row r="223" spans="1:15" x14ac:dyDescent="0.2">
      <c r="A223" s="165"/>
      <c r="B223" s="165"/>
      <c r="C223" s="165"/>
      <c r="D223" s="165"/>
      <c r="J223" s="165"/>
      <c r="K223" s="165"/>
      <c r="L223" s="165"/>
      <c r="M223" s="165"/>
      <c r="N223" s="165"/>
      <c r="O223" s="165"/>
    </row>
    <row r="224" spans="1:15" x14ac:dyDescent="0.2">
      <c r="A224" s="165"/>
      <c r="B224" s="165"/>
      <c r="C224" s="165"/>
      <c r="D224" s="165"/>
      <c r="J224" s="165"/>
      <c r="K224" s="165"/>
      <c r="L224" s="165"/>
      <c r="M224" s="165"/>
      <c r="N224" s="165"/>
      <c r="O224" s="165"/>
    </row>
    <row r="225" spans="1:15" x14ac:dyDescent="0.2">
      <c r="A225" s="165"/>
      <c r="B225" s="165"/>
      <c r="C225" s="165"/>
      <c r="D225" s="165"/>
      <c r="J225" s="165"/>
      <c r="K225" s="165"/>
      <c r="L225" s="165"/>
      <c r="M225" s="165"/>
      <c r="N225" s="165"/>
      <c r="O225" s="165"/>
    </row>
    <row r="226" spans="1:15" x14ac:dyDescent="0.2">
      <c r="A226" s="165"/>
      <c r="B226" s="165"/>
      <c r="C226" s="165"/>
      <c r="D226" s="165"/>
      <c r="J226" s="165"/>
      <c r="K226" s="165"/>
      <c r="L226" s="165"/>
      <c r="M226" s="165"/>
      <c r="N226" s="165"/>
      <c r="O226" s="165"/>
    </row>
    <row r="227" spans="1:15" x14ac:dyDescent="0.2">
      <c r="A227" s="165"/>
      <c r="B227" s="165"/>
      <c r="C227" s="165"/>
      <c r="D227" s="165"/>
      <c r="J227" s="165"/>
      <c r="K227" s="165"/>
      <c r="L227" s="165"/>
      <c r="M227" s="165"/>
      <c r="N227" s="165"/>
      <c r="O227" s="165"/>
    </row>
    <row r="228" spans="1:15" x14ac:dyDescent="0.2">
      <c r="A228" s="165"/>
      <c r="B228" s="165"/>
      <c r="C228" s="165"/>
      <c r="D228" s="165"/>
      <c r="J228" s="165"/>
      <c r="K228" s="165"/>
      <c r="L228" s="165"/>
      <c r="M228" s="165"/>
      <c r="N228" s="165"/>
      <c r="O228" s="165"/>
    </row>
    <row r="229" spans="1:15" x14ac:dyDescent="0.2">
      <c r="A229" s="165"/>
      <c r="B229" s="165"/>
      <c r="C229" s="165"/>
      <c r="D229" s="165"/>
      <c r="J229" s="165"/>
      <c r="K229" s="165"/>
      <c r="L229" s="165"/>
      <c r="M229" s="165"/>
      <c r="N229" s="165"/>
      <c r="O229" s="165"/>
    </row>
    <row r="230" spans="1:15" x14ac:dyDescent="0.2">
      <c r="A230" s="165"/>
      <c r="B230" s="165"/>
      <c r="C230" s="165"/>
      <c r="D230" s="165"/>
      <c r="J230" s="165"/>
      <c r="K230" s="165"/>
      <c r="L230" s="165"/>
      <c r="M230" s="165"/>
      <c r="N230" s="165"/>
      <c r="O230" s="165"/>
    </row>
    <row r="231" spans="1:15" x14ac:dyDescent="0.2">
      <c r="A231" s="165"/>
      <c r="B231" s="165"/>
      <c r="C231" s="165"/>
      <c r="D231" s="165"/>
      <c r="J231" s="165"/>
      <c r="K231" s="165"/>
      <c r="L231" s="165"/>
      <c r="M231" s="165"/>
      <c r="N231" s="165"/>
      <c r="O231" s="165"/>
    </row>
    <row r="232" spans="1:15" x14ac:dyDescent="0.2">
      <c r="A232" s="165"/>
      <c r="B232" s="165"/>
      <c r="C232" s="165"/>
      <c r="D232" s="165"/>
      <c r="J232" s="165"/>
      <c r="K232" s="165"/>
      <c r="L232" s="165"/>
      <c r="M232" s="165"/>
      <c r="N232" s="165"/>
      <c r="O232" s="165"/>
    </row>
    <row r="233" spans="1:15" x14ac:dyDescent="0.2">
      <c r="A233" s="165"/>
      <c r="B233" s="165"/>
      <c r="C233" s="165"/>
      <c r="D233" s="165"/>
      <c r="J233" s="165"/>
      <c r="K233" s="165"/>
      <c r="L233" s="165"/>
      <c r="M233" s="165"/>
      <c r="N233" s="165"/>
      <c r="O233" s="165"/>
    </row>
    <row r="234" spans="1:15" x14ac:dyDescent="0.2">
      <c r="A234" s="165"/>
      <c r="B234" s="165"/>
      <c r="C234" s="165"/>
      <c r="D234" s="165"/>
      <c r="J234" s="165"/>
      <c r="K234" s="165"/>
      <c r="L234" s="165"/>
      <c r="M234" s="165"/>
      <c r="N234" s="165"/>
      <c r="O234" s="165"/>
    </row>
    <row r="235" spans="1:15" x14ac:dyDescent="0.2">
      <c r="A235" s="165"/>
      <c r="B235" s="165"/>
      <c r="C235" s="165"/>
      <c r="D235" s="165"/>
      <c r="J235" s="165"/>
      <c r="K235" s="165"/>
      <c r="L235" s="165"/>
      <c r="M235" s="165"/>
      <c r="N235" s="165"/>
      <c r="O235" s="165"/>
    </row>
    <row r="236" spans="1:15" x14ac:dyDescent="0.2">
      <c r="A236" s="165"/>
      <c r="B236" s="165"/>
      <c r="C236" s="165"/>
      <c r="D236" s="165"/>
      <c r="J236" s="165"/>
      <c r="K236" s="165"/>
      <c r="L236" s="165"/>
      <c r="M236" s="165"/>
      <c r="N236" s="165"/>
      <c r="O236" s="165"/>
    </row>
    <row r="237" spans="1:15" x14ac:dyDescent="0.2">
      <c r="A237" s="165"/>
      <c r="B237" s="165"/>
      <c r="C237" s="165"/>
      <c r="D237" s="165"/>
      <c r="J237" s="165"/>
      <c r="K237" s="165"/>
      <c r="L237" s="165"/>
      <c r="M237" s="165"/>
      <c r="N237" s="165"/>
      <c r="O237" s="165"/>
    </row>
    <row r="238" spans="1:15" x14ac:dyDescent="0.2">
      <c r="A238" s="165"/>
      <c r="B238" s="165"/>
      <c r="C238" s="165"/>
      <c r="D238" s="165"/>
      <c r="J238" s="165"/>
      <c r="K238" s="165"/>
      <c r="L238" s="165"/>
      <c r="M238" s="165"/>
      <c r="N238" s="165"/>
      <c r="O238" s="165"/>
    </row>
    <row r="239" spans="1:15" x14ac:dyDescent="0.2">
      <c r="A239" s="165"/>
      <c r="B239" s="165"/>
      <c r="C239" s="165"/>
      <c r="D239" s="165"/>
      <c r="J239" s="165"/>
      <c r="K239" s="165"/>
      <c r="L239" s="165"/>
      <c r="M239" s="165"/>
      <c r="N239" s="165"/>
      <c r="O239" s="165"/>
    </row>
    <row r="240" spans="1:15" x14ac:dyDescent="0.2">
      <c r="A240" s="165"/>
      <c r="B240" s="165"/>
      <c r="C240" s="165"/>
      <c r="D240" s="165"/>
      <c r="J240" s="165"/>
      <c r="K240" s="165"/>
      <c r="L240" s="165"/>
      <c r="M240" s="165"/>
      <c r="N240" s="165"/>
      <c r="O240" s="165"/>
    </row>
    <row r="241" spans="1:15" x14ac:dyDescent="0.2">
      <c r="A241" s="165"/>
      <c r="B241" s="165"/>
      <c r="C241" s="165"/>
      <c r="D241" s="165"/>
      <c r="J241" s="165"/>
      <c r="K241" s="165"/>
      <c r="L241" s="165"/>
      <c r="M241" s="165"/>
      <c r="N241" s="165"/>
      <c r="O241" s="165"/>
    </row>
    <row r="242" spans="1:15" x14ac:dyDescent="0.2">
      <c r="A242" s="165"/>
      <c r="B242" s="165"/>
      <c r="C242" s="165"/>
      <c r="D242" s="165"/>
      <c r="J242" s="165"/>
      <c r="K242" s="165"/>
      <c r="L242" s="165"/>
      <c r="M242" s="165"/>
      <c r="N242" s="165"/>
      <c r="O242" s="165"/>
    </row>
    <row r="243" spans="1:15" x14ac:dyDescent="0.2">
      <c r="A243" s="165"/>
      <c r="B243" s="165"/>
      <c r="C243" s="165"/>
      <c r="D243" s="165"/>
      <c r="J243" s="165"/>
      <c r="K243" s="165"/>
      <c r="L243" s="165"/>
      <c r="M243" s="165"/>
      <c r="N243" s="165"/>
      <c r="O243" s="165"/>
    </row>
    <row r="244" spans="1:15" x14ac:dyDescent="0.2">
      <c r="A244" s="165"/>
      <c r="B244" s="165"/>
      <c r="C244" s="165"/>
      <c r="D244" s="165"/>
      <c r="J244" s="165"/>
      <c r="K244" s="165"/>
      <c r="L244" s="165"/>
      <c r="M244" s="165"/>
      <c r="N244" s="165"/>
      <c r="O244" s="165"/>
    </row>
    <row r="245" spans="1:15" x14ac:dyDescent="0.2">
      <c r="A245" s="165"/>
      <c r="B245" s="165"/>
      <c r="C245" s="165"/>
      <c r="D245" s="165"/>
      <c r="J245" s="165"/>
      <c r="K245" s="165"/>
      <c r="L245" s="165"/>
      <c r="M245" s="165"/>
      <c r="N245" s="165"/>
      <c r="O245" s="165"/>
    </row>
    <row r="246" spans="1:15" x14ac:dyDescent="0.2">
      <c r="A246" s="165"/>
      <c r="B246" s="165"/>
      <c r="C246" s="165"/>
      <c r="D246" s="165"/>
      <c r="J246" s="165"/>
      <c r="K246" s="165"/>
      <c r="L246" s="165"/>
      <c r="M246" s="165"/>
      <c r="N246" s="165"/>
      <c r="O246" s="165"/>
    </row>
    <row r="247" spans="1:15" x14ac:dyDescent="0.2">
      <c r="A247" s="165"/>
      <c r="B247" s="165"/>
      <c r="C247" s="165"/>
      <c r="D247" s="165"/>
      <c r="J247" s="165"/>
      <c r="K247" s="165"/>
      <c r="L247" s="165"/>
      <c r="M247" s="165"/>
      <c r="N247" s="165"/>
      <c r="O247" s="165"/>
    </row>
    <row r="248" spans="1:15" x14ac:dyDescent="0.2">
      <c r="A248" s="165"/>
      <c r="B248" s="165"/>
      <c r="C248" s="165"/>
      <c r="D248" s="165"/>
      <c r="J248" s="165"/>
      <c r="K248" s="165"/>
      <c r="L248" s="165"/>
      <c r="M248" s="165"/>
      <c r="N248" s="165"/>
      <c r="O248" s="165"/>
    </row>
    <row r="249" spans="1:15" x14ac:dyDescent="0.2">
      <c r="A249" s="165"/>
      <c r="B249" s="165"/>
      <c r="C249" s="165"/>
      <c r="D249" s="165"/>
      <c r="J249" s="165"/>
      <c r="K249" s="165"/>
      <c r="L249" s="165"/>
      <c r="M249" s="165"/>
      <c r="N249" s="165"/>
      <c r="O249" s="165"/>
    </row>
    <row r="250" spans="1:15" x14ac:dyDescent="0.2">
      <c r="A250" s="165"/>
      <c r="B250" s="165"/>
      <c r="C250" s="165"/>
      <c r="D250" s="165"/>
      <c r="J250" s="165"/>
      <c r="K250" s="165"/>
      <c r="L250" s="165"/>
      <c r="M250" s="165"/>
      <c r="N250" s="165"/>
      <c r="O250" s="165"/>
    </row>
    <row r="251" spans="1:15" x14ac:dyDescent="0.2">
      <c r="A251" s="165"/>
      <c r="B251" s="165"/>
      <c r="C251" s="165"/>
      <c r="D251" s="165"/>
      <c r="J251" s="165"/>
      <c r="K251" s="165"/>
      <c r="L251" s="165"/>
      <c r="M251" s="165"/>
      <c r="N251" s="165"/>
      <c r="O251" s="165"/>
    </row>
    <row r="252" spans="1:15" x14ac:dyDescent="0.2">
      <c r="A252" s="165"/>
      <c r="B252" s="165"/>
      <c r="C252" s="165"/>
      <c r="D252" s="165"/>
      <c r="J252" s="165"/>
      <c r="K252" s="165"/>
      <c r="L252" s="165"/>
      <c r="M252" s="165"/>
      <c r="N252" s="165"/>
      <c r="O252" s="165"/>
    </row>
    <row r="253" spans="1:15" x14ac:dyDescent="0.2">
      <c r="A253" s="165"/>
      <c r="B253" s="165"/>
      <c r="C253" s="165"/>
      <c r="D253" s="165"/>
      <c r="J253" s="165"/>
      <c r="K253" s="165"/>
      <c r="L253" s="165"/>
      <c r="M253" s="165"/>
      <c r="N253" s="165"/>
      <c r="O253" s="165"/>
    </row>
    <row r="254" spans="1:15" x14ac:dyDescent="0.2">
      <c r="A254" s="165"/>
      <c r="B254" s="165"/>
      <c r="C254" s="165"/>
      <c r="D254" s="165"/>
      <c r="J254" s="165"/>
      <c r="K254" s="165"/>
      <c r="L254" s="165"/>
      <c r="M254" s="165"/>
      <c r="N254" s="165"/>
      <c r="O254" s="165"/>
    </row>
    <row r="255" spans="1:15" x14ac:dyDescent="0.2">
      <c r="A255" s="165"/>
      <c r="B255" s="165"/>
      <c r="C255" s="165"/>
      <c r="D255" s="165"/>
      <c r="J255" s="165"/>
      <c r="K255" s="165"/>
      <c r="L255" s="165"/>
      <c r="M255" s="165"/>
      <c r="N255" s="165"/>
      <c r="O255" s="165"/>
    </row>
    <row r="256" spans="1:15" x14ac:dyDescent="0.2">
      <c r="A256" s="165"/>
      <c r="B256" s="165"/>
      <c r="C256" s="165"/>
      <c r="D256" s="165"/>
      <c r="J256" s="165"/>
      <c r="K256" s="165"/>
      <c r="L256" s="165"/>
      <c r="M256" s="165"/>
      <c r="N256" s="165"/>
      <c r="O256" s="165"/>
    </row>
    <row r="257" spans="1:15" x14ac:dyDescent="0.2">
      <c r="A257" s="165"/>
      <c r="B257" s="165"/>
      <c r="C257" s="165"/>
      <c r="D257" s="165"/>
      <c r="J257" s="165"/>
      <c r="K257" s="165"/>
      <c r="L257" s="165"/>
      <c r="M257" s="165"/>
      <c r="N257" s="165"/>
      <c r="O257" s="165"/>
    </row>
    <row r="258" spans="1:15" x14ac:dyDescent="0.2">
      <c r="A258" s="165"/>
      <c r="B258" s="165"/>
      <c r="C258" s="165"/>
      <c r="D258" s="165"/>
      <c r="J258" s="165"/>
      <c r="K258" s="165"/>
      <c r="L258" s="165"/>
      <c r="M258" s="165"/>
      <c r="N258" s="165"/>
      <c r="O258" s="165"/>
    </row>
    <row r="259" spans="1:15" x14ac:dyDescent="0.2">
      <c r="A259" s="165"/>
      <c r="B259" s="165"/>
      <c r="C259" s="165"/>
      <c r="D259" s="165"/>
      <c r="J259" s="165"/>
      <c r="K259" s="165"/>
      <c r="L259" s="165"/>
      <c r="M259" s="165"/>
      <c r="N259" s="165"/>
      <c r="O259" s="165"/>
    </row>
    <row r="260" spans="1:15" x14ac:dyDescent="0.2">
      <c r="A260" s="165"/>
      <c r="B260" s="165"/>
      <c r="C260" s="165"/>
      <c r="D260" s="165"/>
      <c r="J260" s="165"/>
      <c r="K260" s="165"/>
      <c r="L260" s="165"/>
      <c r="M260" s="165"/>
      <c r="N260" s="165"/>
      <c r="O260" s="165"/>
    </row>
    <row r="261" spans="1:15" x14ac:dyDescent="0.2">
      <c r="A261" s="165"/>
      <c r="B261" s="165"/>
      <c r="C261" s="165"/>
      <c r="D261" s="165"/>
      <c r="J261" s="165"/>
      <c r="K261" s="165"/>
      <c r="L261" s="165"/>
      <c r="M261" s="165"/>
      <c r="N261" s="165"/>
      <c r="O261" s="165"/>
    </row>
    <row r="262" spans="1:15" x14ac:dyDescent="0.2">
      <c r="A262" s="165"/>
      <c r="B262" s="165"/>
      <c r="C262" s="165"/>
      <c r="D262" s="165"/>
      <c r="J262" s="165"/>
      <c r="K262" s="165"/>
      <c r="L262" s="165"/>
      <c r="M262" s="165"/>
      <c r="N262" s="165"/>
      <c r="O262" s="165"/>
    </row>
    <row r="263" spans="1:15" x14ac:dyDescent="0.2">
      <c r="A263" s="165"/>
      <c r="B263" s="165"/>
      <c r="C263" s="165"/>
      <c r="D263" s="165"/>
      <c r="J263" s="165"/>
      <c r="K263" s="165"/>
      <c r="L263" s="165"/>
      <c r="M263" s="165"/>
      <c r="N263" s="165"/>
      <c r="O263" s="165"/>
    </row>
    <row r="264" spans="1:15" x14ac:dyDescent="0.2">
      <c r="A264" s="165"/>
      <c r="B264" s="165"/>
      <c r="C264" s="165"/>
      <c r="D264" s="165"/>
      <c r="J264" s="165"/>
      <c r="K264" s="165"/>
      <c r="L264" s="165"/>
      <c r="M264" s="165"/>
      <c r="N264" s="165"/>
      <c r="O264" s="165"/>
    </row>
    <row r="265" spans="1:15" x14ac:dyDescent="0.2">
      <c r="A265" s="165"/>
      <c r="B265" s="165"/>
      <c r="C265" s="165"/>
      <c r="D265" s="165"/>
      <c r="J265" s="165"/>
      <c r="K265" s="165"/>
      <c r="L265" s="165"/>
      <c r="M265" s="165"/>
      <c r="N265" s="165"/>
      <c r="O265" s="165"/>
    </row>
    <row r="266" spans="1:15" x14ac:dyDescent="0.2">
      <c r="A266" s="165"/>
      <c r="B266" s="165"/>
      <c r="C266" s="165"/>
      <c r="D266" s="165"/>
      <c r="J266" s="165"/>
      <c r="K266" s="165"/>
      <c r="L266" s="165"/>
      <c r="M266" s="165"/>
      <c r="N266" s="165"/>
      <c r="O266" s="165"/>
    </row>
    <row r="267" spans="1:15" x14ac:dyDescent="0.2">
      <c r="A267" s="165"/>
      <c r="B267" s="165"/>
      <c r="C267" s="165"/>
      <c r="D267" s="165"/>
      <c r="J267" s="165"/>
      <c r="K267" s="165"/>
      <c r="L267" s="165"/>
      <c r="M267" s="165"/>
      <c r="N267" s="165"/>
      <c r="O267" s="165"/>
    </row>
    <row r="268" spans="1:15" x14ac:dyDescent="0.2">
      <c r="A268" s="165"/>
      <c r="B268" s="165"/>
      <c r="C268" s="165"/>
      <c r="D268" s="165"/>
      <c r="J268" s="165"/>
      <c r="K268" s="165"/>
      <c r="L268" s="165"/>
      <c r="M268" s="165"/>
      <c r="N268" s="165"/>
      <c r="O268" s="165"/>
    </row>
    <row r="269" spans="1:15" x14ac:dyDescent="0.2">
      <c r="A269" s="165"/>
      <c r="B269" s="165"/>
      <c r="C269" s="165"/>
      <c r="D269" s="165"/>
      <c r="J269" s="165"/>
      <c r="K269" s="165"/>
      <c r="L269" s="165"/>
      <c r="M269" s="165"/>
      <c r="N269" s="165"/>
      <c r="O269" s="165"/>
    </row>
    <row r="270" spans="1:15" x14ac:dyDescent="0.2">
      <c r="A270" s="165"/>
      <c r="B270" s="165"/>
      <c r="C270" s="165"/>
      <c r="D270" s="165"/>
      <c r="J270" s="165"/>
      <c r="K270" s="165"/>
      <c r="L270" s="165"/>
      <c r="M270" s="165"/>
      <c r="N270" s="165"/>
      <c r="O270" s="165"/>
    </row>
    <row r="271" spans="1:15" x14ac:dyDescent="0.2">
      <c r="A271" s="165"/>
      <c r="B271" s="165"/>
      <c r="C271" s="165"/>
      <c r="D271" s="165"/>
      <c r="J271" s="165"/>
      <c r="K271" s="165"/>
      <c r="L271" s="165"/>
      <c r="M271" s="165"/>
      <c r="N271" s="165"/>
      <c r="O271" s="165"/>
    </row>
    <row r="272" spans="1:15" x14ac:dyDescent="0.2">
      <c r="A272" s="165"/>
      <c r="B272" s="165"/>
      <c r="C272" s="165"/>
      <c r="D272" s="165"/>
      <c r="J272" s="165"/>
      <c r="K272" s="165"/>
      <c r="L272" s="165"/>
      <c r="M272" s="165"/>
      <c r="N272" s="165"/>
      <c r="O272" s="165"/>
    </row>
    <row r="273" spans="1:15" x14ac:dyDescent="0.2">
      <c r="A273" s="165"/>
      <c r="B273" s="165"/>
      <c r="C273" s="165"/>
      <c r="D273" s="165"/>
      <c r="J273" s="165"/>
      <c r="K273" s="165"/>
      <c r="L273" s="165"/>
      <c r="M273" s="165"/>
      <c r="N273" s="165"/>
      <c r="O273" s="165"/>
    </row>
    <row r="274" spans="1:15" x14ac:dyDescent="0.2">
      <c r="A274" s="165"/>
      <c r="B274" s="165"/>
      <c r="C274" s="165"/>
      <c r="D274" s="165"/>
      <c r="J274" s="165"/>
      <c r="K274" s="165"/>
      <c r="L274" s="165"/>
      <c r="M274" s="165"/>
      <c r="N274" s="165"/>
      <c r="O274" s="165"/>
    </row>
    <row r="275" spans="1:15" x14ac:dyDescent="0.2">
      <c r="A275" s="165"/>
      <c r="B275" s="165"/>
      <c r="C275" s="165"/>
      <c r="D275" s="165"/>
      <c r="J275" s="165"/>
      <c r="K275" s="165"/>
      <c r="L275" s="165"/>
      <c r="M275" s="165"/>
      <c r="N275" s="165"/>
      <c r="O275" s="165"/>
    </row>
    <row r="276" spans="1:15" x14ac:dyDescent="0.2">
      <c r="A276" s="165"/>
      <c r="B276" s="165"/>
      <c r="C276" s="165"/>
      <c r="D276" s="165"/>
      <c r="J276" s="165"/>
      <c r="K276" s="165"/>
      <c r="L276" s="165"/>
      <c r="M276" s="165"/>
      <c r="N276" s="165"/>
      <c r="O276" s="165"/>
    </row>
    <row r="277" spans="1:15" x14ac:dyDescent="0.2">
      <c r="A277" s="165"/>
      <c r="B277" s="165"/>
      <c r="C277" s="165"/>
      <c r="D277" s="165"/>
      <c r="J277" s="165"/>
      <c r="K277" s="165"/>
      <c r="L277" s="165"/>
      <c r="M277" s="165"/>
      <c r="N277" s="165"/>
      <c r="O277" s="165"/>
    </row>
    <row r="278" spans="1:15" x14ac:dyDescent="0.2">
      <c r="A278" s="165"/>
      <c r="B278" s="165"/>
      <c r="C278" s="165"/>
      <c r="D278" s="165"/>
      <c r="J278" s="165"/>
      <c r="K278" s="165"/>
      <c r="L278" s="165"/>
      <c r="M278" s="165"/>
      <c r="N278" s="165"/>
      <c r="O278" s="165"/>
    </row>
    <row r="279" spans="1:15" x14ac:dyDescent="0.2">
      <c r="A279" s="165"/>
      <c r="B279" s="165"/>
      <c r="C279" s="165"/>
      <c r="D279" s="165"/>
      <c r="J279" s="165"/>
      <c r="K279" s="165"/>
      <c r="L279" s="165"/>
      <c r="M279" s="165"/>
      <c r="N279" s="165"/>
      <c r="O279" s="165"/>
    </row>
    <row r="280" spans="1:15" x14ac:dyDescent="0.2">
      <c r="A280" s="165"/>
      <c r="B280" s="165"/>
      <c r="C280" s="165"/>
      <c r="D280" s="165"/>
      <c r="J280" s="165"/>
      <c r="K280" s="165"/>
      <c r="L280" s="165"/>
      <c r="M280" s="165"/>
      <c r="N280" s="165"/>
      <c r="O280" s="165"/>
    </row>
    <row r="281" spans="1:15" x14ac:dyDescent="0.2">
      <c r="A281" s="165"/>
      <c r="B281" s="165"/>
      <c r="C281" s="165"/>
      <c r="D281" s="165"/>
      <c r="J281" s="165"/>
      <c r="K281" s="165"/>
      <c r="L281" s="165"/>
      <c r="M281" s="165"/>
      <c r="N281" s="165"/>
      <c r="O281" s="165"/>
    </row>
    <row r="282" spans="1:15" x14ac:dyDescent="0.2">
      <c r="A282" s="165"/>
      <c r="B282" s="165"/>
      <c r="C282" s="165"/>
      <c r="D282" s="165"/>
      <c r="J282" s="165"/>
      <c r="K282" s="165"/>
      <c r="L282" s="165"/>
      <c r="M282" s="165"/>
      <c r="N282" s="165"/>
      <c r="O282" s="165"/>
    </row>
    <row r="283" spans="1:15" x14ac:dyDescent="0.2">
      <c r="A283" s="165"/>
      <c r="B283" s="165"/>
      <c r="C283" s="165"/>
      <c r="D283" s="165"/>
      <c r="J283" s="165"/>
      <c r="K283" s="165"/>
      <c r="L283" s="165"/>
      <c r="M283" s="165"/>
      <c r="N283" s="165"/>
      <c r="O283" s="165"/>
    </row>
    <row r="284" spans="1:15" x14ac:dyDescent="0.2">
      <c r="A284" s="165"/>
      <c r="B284" s="165"/>
      <c r="C284" s="165"/>
      <c r="D284" s="165"/>
      <c r="J284" s="165"/>
      <c r="K284" s="165"/>
      <c r="L284" s="165"/>
      <c r="M284" s="165"/>
      <c r="N284" s="165"/>
      <c r="O284" s="165"/>
    </row>
    <row r="285" spans="1:15" x14ac:dyDescent="0.2">
      <c r="A285" s="165"/>
      <c r="B285" s="165"/>
      <c r="C285" s="165"/>
      <c r="D285" s="165"/>
      <c r="J285" s="165"/>
      <c r="K285" s="165"/>
      <c r="L285" s="165"/>
      <c r="M285" s="165"/>
      <c r="N285" s="165"/>
      <c r="O285" s="165"/>
    </row>
    <row r="286" spans="1:15" x14ac:dyDescent="0.2">
      <c r="A286" s="165"/>
      <c r="B286" s="165"/>
      <c r="C286" s="165"/>
      <c r="D286" s="165"/>
      <c r="J286" s="165"/>
      <c r="K286" s="165"/>
      <c r="L286" s="165"/>
      <c r="M286" s="165"/>
      <c r="N286" s="165"/>
      <c r="O286" s="165"/>
    </row>
    <row r="287" spans="1:15" x14ac:dyDescent="0.2">
      <c r="A287" s="165"/>
      <c r="B287" s="165"/>
      <c r="C287" s="165"/>
      <c r="D287" s="165"/>
      <c r="J287" s="165"/>
      <c r="K287" s="165"/>
      <c r="L287" s="165"/>
      <c r="M287" s="165"/>
      <c r="N287" s="165"/>
      <c r="O287" s="165"/>
    </row>
    <row r="288" spans="1:15" x14ac:dyDescent="0.2">
      <c r="A288" s="165"/>
      <c r="B288" s="165"/>
      <c r="C288" s="165"/>
      <c r="D288" s="165"/>
      <c r="J288" s="165"/>
      <c r="K288" s="165"/>
      <c r="L288" s="165"/>
      <c r="M288" s="165"/>
      <c r="N288" s="165"/>
      <c r="O288" s="165"/>
    </row>
    <row r="289" spans="1:15" x14ac:dyDescent="0.2">
      <c r="A289" s="165"/>
      <c r="B289" s="165"/>
      <c r="C289" s="165"/>
      <c r="D289" s="165"/>
      <c r="J289" s="165"/>
      <c r="K289" s="165"/>
      <c r="L289" s="165"/>
      <c r="M289" s="165"/>
      <c r="N289" s="165"/>
      <c r="O289" s="165"/>
    </row>
    <row r="290" spans="1:15" x14ac:dyDescent="0.2">
      <c r="A290" s="165"/>
      <c r="B290" s="165"/>
      <c r="C290" s="165"/>
      <c r="D290" s="165"/>
      <c r="J290" s="165"/>
      <c r="K290" s="165"/>
      <c r="L290" s="165"/>
      <c r="M290" s="165"/>
      <c r="N290" s="165"/>
      <c r="O290" s="165"/>
    </row>
    <row r="291" spans="1:15" x14ac:dyDescent="0.2">
      <c r="A291" s="165"/>
      <c r="B291" s="165"/>
      <c r="C291" s="165"/>
      <c r="D291" s="165"/>
      <c r="J291" s="165"/>
      <c r="K291" s="165"/>
      <c r="L291" s="165"/>
      <c r="M291" s="165"/>
      <c r="N291" s="165"/>
      <c r="O291" s="165"/>
    </row>
    <row r="292" spans="1:15" x14ac:dyDescent="0.2">
      <c r="A292" s="165"/>
      <c r="B292" s="165"/>
      <c r="C292" s="165"/>
      <c r="D292" s="165"/>
      <c r="J292" s="165"/>
      <c r="K292" s="165"/>
      <c r="L292" s="165"/>
      <c r="M292" s="165"/>
      <c r="N292" s="165"/>
      <c r="O292" s="165"/>
    </row>
    <row r="293" spans="1:15" x14ac:dyDescent="0.2">
      <c r="A293" s="165"/>
      <c r="B293" s="165"/>
      <c r="C293" s="165"/>
      <c r="D293" s="165"/>
      <c r="J293" s="165"/>
      <c r="K293" s="165"/>
      <c r="L293" s="165"/>
      <c r="M293" s="165"/>
      <c r="N293" s="165"/>
      <c r="O293" s="165"/>
    </row>
    <row r="294" spans="1:15" x14ac:dyDescent="0.2">
      <c r="A294" s="165"/>
      <c r="B294" s="165"/>
      <c r="C294" s="165"/>
      <c r="D294" s="165"/>
      <c r="J294" s="165"/>
      <c r="K294" s="165"/>
      <c r="L294" s="165"/>
      <c r="M294" s="165"/>
      <c r="N294" s="165"/>
      <c r="O294" s="165"/>
    </row>
    <row r="295" spans="1:15" x14ac:dyDescent="0.2">
      <c r="A295" s="165"/>
      <c r="B295" s="165"/>
      <c r="C295" s="165"/>
      <c r="D295" s="165"/>
      <c r="J295" s="165"/>
      <c r="K295" s="165"/>
      <c r="L295" s="165"/>
      <c r="M295" s="165"/>
      <c r="N295" s="165"/>
      <c r="O295" s="165"/>
    </row>
    <row r="296" spans="1:15" x14ac:dyDescent="0.2">
      <c r="A296" s="165"/>
      <c r="B296" s="165"/>
      <c r="C296" s="165"/>
      <c r="D296" s="165"/>
      <c r="J296" s="165"/>
      <c r="K296" s="165"/>
      <c r="L296" s="165"/>
      <c r="M296" s="165"/>
      <c r="N296" s="165"/>
      <c r="O296" s="165"/>
    </row>
    <row r="297" spans="1:15" x14ac:dyDescent="0.2">
      <c r="A297" s="165"/>
      <c r="B297" s="165"/>
      <c r="C297" s="165"/>
      <c r="D297" s="165"/>
      <c r="J297" s="165"/>
      <c r="K297" s="165"/>
      <c r="L297" s="165"/>
      <c r="M297" s="165"/>
      <c r="N297" s="165"/>
      <c r="O297" s="165"/>
    </row>
    <row r="298" spans="1:15" x14ac:dyDescent="0.2">
      <c r="A298" s="165"/>
      <c r="B298" s="165"/>
      <c r="C298" s="165"/>
      <c r="D298" s="165"/>
      <c r="J298" s="165"/>
      <c r="K298" s="165"/>
      <c r="L298" s="165"/>
      <c r="M298" s="165"/>
      <c r="N298" s="165"/>
      <c r="O298" s="165"/>
    </row>
    <row r="299" spans="1:15" x14ac:dyDescent="0.2">
      <c r="A299" s="165"/>
      <c r="B299" s="165"/>
      <c r="C299" s="165"/>
      <c r="D299" s="165"/>
      <c r="J299" s="165"/>
      <c r="K299" s="165"/>
      <c r="L299" s="165"/>
      <c r="M299" s="165"/>
      <c r="N299" s="165"/>
      <c r="O299" s="165"/>
    </row>
    <row r="300" spans="1:15" x14ac:dyDescent="0.2">
      <c r="A300" s="165"/>
      <c r="B300" s="165"/>
      <c r="C300" s="165"/>
      <c r="D300" s="165"/>
      <c r="J300" s="165"/>
      <c r="K300" s="165"/>
      <c r="L300" s="165"/>
      <c r="M300" s="165"/>
      <c r="N300" s="165"/>
      <c r="O300" s="165"/>
    </row>
    <row r="301" spans="1:15" x14ac:dyDescent="0.2">
      <c r="A301" s="165"/>
      <c r="B301" s="165"/>
      <c r="C301" s="165"/>
      <c r="D301" s="165"/>
      <c r="J301" s="165"/>
      <c r="K301" s="165"/>
      <c r="L301" s="165"/>
      <c r="M301" s="165"/>
      <c r="N301" s="165"/>
      <c r="O301" s="165"/>
    </row>
    <row r="302" spans="1:15" x14ac:dyDescent="0.2">
      <c r="A302" s="165"/>
      <c r="B302" s="165"/>
      <c r="C302" s="165"/>
      <c r="D302" s="165"/>
      <c r="J302" s="165"/>
      <c r="K302" s="165"/>
      <c r="L302" s="165"/>
      <c r="M302" s="165"/>
      <c r="N302" s="165"/>
      <c r="O302" s="165"/>
    </row>
    <row r="303" spans="1:15" x14ac:dyDescent="0.2">
      <c r="A303" s="165"/>
      <c r="B303" s="165"/>
      <c r="C303" s="165"/>
      <c r="D303" s="165"/>
      <c r="J303" s="165"/>
      <c r="K303" s="165"/>
      <c r="L303" s="165"/>
      <c r="M303" s="165"/>
      <c r="N303" s="165"/>
      <c r="O303" s="165"/>
    </row>
    <row r="304" spans="1:15" x14ac:dyDescent="0.2">
      <c r="A304" s="165"/>
      <c r="B304" s="165"/>
      <c r="C304" s="165"/>
      <c r="D304" s="165"/>
      <c r="J304" s="165"/>
      <c r="K304" s="165"/>
      <c r="L304" s="165"/>
      <c r="M304" s="165"/>
      <c r="N304" s="165"/>
      <c r="O304" s="165"/>
    </row>
    <row r="305" spans="1:15" x14ac:dyDescent="0.2">
      <c r="A305" s="165"/>
      <c r="B305" s="165"/>
      <c r="C305" s="165"/>
      <c r="D305" s="165"/>
      <c r="J305" s="165"/>
      <c r="K305" s="165"/>
      <c r="L305" s="165"/>
      <c r="M305" s="165"/>
      <c r="N305" s="165"/>
      <c r="O305" s="165"/>
    </row>
    <row r="306" spans="1:15" x14ac:dyDescent="0.2">
      <c r="A306" s="165"/>
      <c r="B306" s="165"/>
      <c r="C306" s="165"/>
      <c r="D306" s="165"/>
      <c r="J306" s="165"/>
      <c r="K306" s="165"/>
      <c r="L306" s="165"/>
      <c r="M306" s="165"/>
      <c r="N306" s="165"/>
      <c r="O306" s="165"/>
    </row>
    <row r="307" spans="1:15" x14ac:dyDescent="0.2">
      <c r="A307" s="165"/>
      <c r="B307" s="165"/>
      <c r="C307" s="165"/>
      <c r="D307" s="165"/>
      <c r="J307" s="165"/>
      <c r="K307" s="165"/>
      <c r="L307" s="165"/>
      <c r="M307" s="165"/>
      <c r="N307" s="165"/>
      <c r="O307" s="165"/>
    </row>
    <row r="308" spans="1:15" x14ac:dyDescent="0.2">
      <c r="A308" s="165"/>
      <c r="B308" s="165"/>
      <c r="C308" s="165"/>
      <c r="D308" s="165"/>
      <c r="J308" s="165"/>
      <c r="K308" s="165"/>
      <c r="L308" s="165"/>
      <c r="M308" s="165"/>
      <c r="N308" s="165"/>
      <c r="O308" s="165"/>
    </row>
    <row r="309" spans="1:15" x14ac:dyDescent="0.2">
      <c r="A309" s="165"/>
      <c r="B309" s="165"/>
      <c r="C309" s="165"/>
      <c r="D309" s="165"/>
      <c r="J309" s="165"/>
      <c r="K309" s="165"/>
      <c r="L309" s="165"/>
      <c r="M309" s="165"/>
      <c r="N309" s="165"/>
      <c r="O309" s="165"/>
    </row>
    <row r="310" spans="1:15" x14ac:dyDescent="0.2">
      <c r="A310" s="165"/>
      <c r="B310" s="165"/>
      <c r="C310" s="165"/>
      <c r="D310" s="165"/>
      <c r="J310" s="165"/>
      <c r="K310" s="165"/>
      <c r="L310" s="165"/>
      <c r="M310" s="165"/>
      <c r="N310" s="165"/>
      <c r="O310" s="165"/>
    </row>
    <row r="311" spans="1:15" x14ac:dyDescent="0.2">
      <c r="A311" s="165"/>
      <c r="B311" s="165"/>
      <c r="C311" s="165"/>
      <c r="D311" s="165"/>
      <c r="J311" s="165"/>
      <c r="K311" s="165"/>
      <c r="L311" s="165"/>
      <c r="M311" s="165"/>
      <c r="N311" s="165"/>
      <c r="O311" s="165"/>
    </row>
    <row r="312" spans="1:15" x14ac:dyDescent="0.2">
      <c r="A312" s="165"/>
      <c r="B312" s="165"/>
      <c r="C312" s="165"/>
      <c r="D312" s="165"/>
      <c r="J312" s="165"/>
      <c r="K312" s="165"/>
      <c r="L312" s="165"/>
      <c r="M312" s="165"/>
      <c r="N312" s="165"/>
      <c r="O312" s="165"/>
    </row>
    <row r="313" spans="1:15" x14ac:dyDescent="0.2">
      <c r="A313" s="165"/>
      <c r="B313" s="165"/>
      <c r="C313" s="165"/>
      <c r="D313" s="165"/>
      <c r="J313" s="165"/>
      <c r="K313" s="165"/>
      <c r="L313" s="165"/>
      <c r="M313" s="165"/>
      <c r="N313" s="165"/>
      <c r="O313" s="165"/>
    </row>
    <row r="314" spans="1:15" x14ac:dyDescent="0.2">
      <c r="A314" s="165"/>
      <c r="B314" s="165"/>
      <c r="C314" s="165"/>
      <c r="D314" s="165"/>
      <c r="J314" s="165"/>
      <c r="K314" s="165"/>
      <c r="L314" s="165"/>
      <c r="M314" s="165"/>
      <c r="N314" s="165"/>
      <c r="O314" s="165"/>
    </row>
    <row r="315" spans="1:15" x14ac:dyDescent="0.2">
      <c r="A315" s="165"/>
      <c r="B315" s="165"/>
      <c r="C315" s="165"/>
      <c r="D315" s="165"/>
      <c r="J315" s="165"/>
      <c r="K315" s="165"/>
      <c r="L315" s="165"/>
      <c r="M315" s="165"/>
      <c r="N315" s="165"/>
      <c r="O315" s="165"/>
    </row>
    <row r="316" spans="1:15" x14ac:dyDescent="0.2">
      <c r="A316" s="165"/>
      <c r="B316" s="165"/>
      <c r="C316" s="165"/>
      <c r="D316" s="165"/>
      <c r="J316" s="165"/>
      <c r="K316" s="165"/>
      <c r="L316" s="165"/>
      <c r="M316" s="165"/>
      <c r="N316" s="165"/>
      <c r="O316" s="165"/>
    </row>
    <row r="317" spans="1:15" x14ac:dyDescent="0.2">
      <c r="A317" s="165"/>
      <c r="B317" s="165"/>
      <c r="C317" s="165"/>
      <c r="D317" s="165"/>
      <c r="J317" s="165"/>
      <c r="K317" s="165"/>
      <c r="L317" s="165"/>
      <c r="M317" s="165"/>
      <c r="N317" s="165"/>
      <c r="O317" s="165"/>
    </row>
    <row r="318" spans="1:15" x14ac:dyDescent="0.2">
      <c r="A318" s="165"/>
      <c r="B318" s="165"/>
      <c r="C318" s="165"/>
      <c r="D318" s="165"/>
      <c r="J318" s="165"/>
      <c r="K318" s="165"/>
      <c r="L318" s="165"/>
      <c r="M318" s="165"/>
      <c r="N318" s="165"/>
      <c r="O318" s="165"/>
    </row>
    <row r="319" spans="1:15" x14ac:dyDescent="0.2">
      <c r="A319" s="165"/>
      <c r="B319" s="165"/>
      <c r="C319" s="165"/>
      <c r="D319" s="165"/>
      <c r="J319" s="165"/>
      <c r="K319" s="165"/>
      <c r="L319" s="165"/>
      <c r="M319" s="165"/>
      <c r="N319" s="165"/>
      <c r="O319" s="165"/>
    </row>
    <row r="320" spans="1:15" x14ac:dyDescent="0.2">
      <c r="A320" s="165"/>
      <c r="B320" s="165"/>
      <c r="C320" s="165"/>
      <c r="D320" s="165"/>
      <c r="J320" s="165"/>
      <c r="K320" s="165"/>
      <c r="L320" s="165"/>
      <c r="M320" s="165"/>
      <c r="N320" s="165"/>
      <c r="O320" s="165"/>
    </row>
    <row r="321" spans="1:15" x14ac:dyDescent="0.2">
      <c r="A321" s="165"/>
      <c r="B321" s="165"/>
      <c r="C321" s="165"/>
      <c r="D321" s="165"/>
      <c r="J321" s="165"/>
      <c r="K321" s="165"/>
      <c r="L321" s="165"/>
      <c r="M321" s="165"/>
      <c r="N321" s="165"/>
      <c r="O321" s="165"/>
    </row>
    <row r="322" spans="1:15" x14ac:dyDescent="0.2">
      <c r="A322" s="165"/>
      <c r="B322" s="165"/>
      <c r="C322" s="165"/>
      <c r="D322" s="165"/>
      <c r="J322" s="165"/>
      <c r="K322" s="165"/>
      <c r="L322" s="165"/>
      <c r="M322" s="165"/>
      <c r="N322" s="165"/>
      <c r="O322" s="165"/>
    </row>
    <row r="323" spans="1:15" x14ac:dyDescent="0.2">
      <c r="A323" s="165"/>
      <c r="B323" s="165"/>
      <c r="C323" s="165"/>
      <c r="D323" s="165"/>
      <c r="J323" s="165"/>
      <c r="K323" s="165"/>
      <c r="L323" s="165"/>
      <c r="M323" s="165"/>
      <c r="N323" s="165"/>
      <c r="O323" s="165"/>
    </row>
    <row r="324" spans="1:15" x14ac:dyDescent="0.2">
      <c r="A324" s="165"/>
      <c r="B324" s="165"/>
      <c r="C324" s="165"/>
      <c r="D324" s="165"/>
      <c r="J324" s="165"/>
      <c r="K324" s="165"/>
      <c r="L324" s="165"/>
      <c r="M324" s="165"/>
      <c r="N324" s="165"/>
      <c r="O324" s="165"/>
    </row>
    <row r="325" spans="1:15" x14ac:dyDescent="0.2">
      <c r="A325" s="165"/>
      <c r="B325" s="165"/>
      <c r="C325" s="165"/>
      <c r="D325" s="165"/>
      <c r="J325" s="165"/>
      <c r="K325" s="165"/>
      <c r="L325" s="165"/>
      <c r="M325" s="165"/>
      <c r="N325" s="165"/>
      <c r="O325" s="165"/>
    </row>
    <row r="326" spans="1:15" x14ac:dyDescent="0.2">
      <c r="A326" s="165"/>
      <c r="B326" s="165"/>
      <c r="C326" s="165"/>
      <c r="D326" s="165"/>
      <c r="J326" s="165"/>
      <c r="K326" s="165"/>
      <c r="L326" s="165"/>
      <c r="M326" s="165"/>
      <c r="N326" s="165"/>
      <c r="O326" s="165"/>
    </row>
    <row r="327" spans="1:15" x14ac:dyDescent="0.2">
      <c r="A327" s="165"/>
      <c r="B327" s="165"/>
      <c r="C327" s="165"/>
      <c r="D327" s="165"/>
      <c r="J327" s="165"/>
      <c r="K327" s="165"/>
      <c r="L327" s="165"/>
      <c r="M327" s="165"/>
      <c r="N327" s="165"/>
      <c r="O327" s="165"/>
    </row>
    <row r="328" spans="1:15" x14ac:dyDescent="0.2">
      <c r="A328" s="165"/>
      <c r="B328" s="165"/>
      <c r="C328" s="165"/>
      <c r="D328" s="165"/>
      <c r="J328" s="165"/>
      <c r="K328" s="165"/>
      <c r="L328" s="165"/>
      <c r="M328" s="165"/>
      <c r="N328" s="165"/>
      <c r="O328" s="165"/>
    </row>
    <row r="329" spans="1:15" x14ac:dyDescent="0.2">
      <c r="A329" s="165"/>
      <c r="B329" s="165"/>
      <c r="C329" s="165"/>
      <c r="D329" s="165"/>
      <c r="J329" s="165"/>
      <c r="K329" s="165"/>
      <c r="L329" s="165"/>
      <c r="M329" s="165"/>
      <c r="N329" s="165"/>
      <c r="O329" s="165"/>
    </row>
    <row r="330" spans="1:15" x14ac:dyDescent="0.2">
      <c r="A330" s="165"/>
      <c r="B330" s="165"/>
      <c r="C330" s="165"/>
      <c r="D330" s="165"/>
      <c r="J330" s="165"/>
      <c r="K330" s="165"/>
      <c r="L330" s="165"/>
      <c r="M330" s="165"/>
      <c r="N330" s="165"/>
      <c r="O330" s="165"/>
    </row>
    <row r="331" spans="1:15" x14ac:dyDescent="0.2">
      <c r="A331" s="165"/>
      <c r="B331" s="165"/>
      <c r="C331" s="165"/>
      <c r="D331" s="165"/>
      <c r="J331" s="165"/>
      <c r="K331" s="165"/>
      <c r="L331" s="165"/>
      <c r="M331" s="165"/>
      <c r="N331" s="165"/>
      <c r="O331" s="165"/>
    </row>
    <row r="332" spans="1:15" x14ac:dyDescent="0.2">
      <c r="A332" s="165"/>
      <c r="B332" s="165"/>
      <c r="C332" s="165"/>
      <c r="D332" s="165"/>
      <c r="J332" s="165"/>
      <c r="K332" s="165"/>
      <c r="L332" s="165"/>
      <c r="M332" s="165"/>
      <c r="N332" s="165"/>
      <c r="O332" s="165"/>
    </row>
    <row r="333" spans="1:15" x14ac:dyDescent="0.2">
      <c r="A333" s="165"/>
      <c r="B333" s="165"/>
      <c r="C333" s="165"/>
      <c r="D333" s="165"/>
      <c r="J333" s="165"/>
      <c r="K333" s="165"/>
      <c r="L333" s="165"/>
      <c r="M333" s="165"/>
      <c r="N333" s="165"/>
      <c r="O333" s="165"/>
    </row>
    <row r="334" spans="1:15" x14ac:dyDescent="0.2">
      <c r="A334" s="165"/>
      <c r="B334" s="165"/>
      <c r="C334" s="165"/>
      <c r="D334" s="165"/>
      <c r="J334" s="165"/>
      <c r="K334" s="165"/>
      <c r="L334" s="165"/>
      <c r="M334" s="165"/>
      <c r="N334" s="165"/>
      <c r="O334" s="165"/>
    </row>
    <row r="335" spans="1:15" x14ac:dyDescent="0.2">
      <c r="A335" s="165"/>
      <c r="B335" s="165"/>
      <c r="C335" s="165"/>
      <c r="D335" s="165"/>
      <c r="J335" s="165"/>
      <c r="K335" s="165"/>
      <c r="L335" s="165"/>
      <c r="M335" s="165"/>
      <c r="N335" s="165"/>
      <c r="O335" s="165"/>
    </row>
    <row r="336" spans="1:15" x14ac:dyDescent="0.2">
      <c r="A336" s="165"/>
      <c r="B336" s="165"/>
      <c r="C336" s="165"/>
      <c r="D336" s="165"/>
      <c r="J336" s="165"/>
      <c r="K336" s="165"/>
      <c r="L336" s="165"/>
      <c r="M336" s="165"/>
      <c r="N336" s="165"/>
      <c r="O336" s="165"/>
    </row>
    <row r="337" spans="1:15" x14ac:dyDescent="0.2">
      <c r="A337" s="165"/>
      <c r="B337" s="165"/>
      <c r="C337" s="165"/>
      <c r="D337" s="165"/>
      <c r="J337" s="165"/>
      <c r="K337" s="165"/>
      <c r="L337" s="165"/>
      <c r="M337" s="165"/>
      <c r="N337" s="165"/>
      <c r="O337" s="165"/>
    </row>
    <row r="338" spans="1:15" x14ac:dyDescent="0.2">
      <c r="A338" s="165"/>
      <c r="B338" s="165"/>
      <c r="C338" s="165"/>
      <c r="D338" s="165"/>
      <c r="J338" s="165"/>
      <c r="K338" s="165"/>
      <c r="L338" s="165"/>
      <c r="M338" s="165"/>
      <c r="N338" s="165"/>
      <c r="O338" s="165"/>
    </row>
    <row r="339" spans="1:15" x14ac:dyDescent="0.2">
      <c r="A339" s="165"/>
      <c r="B339" s="165"/>
      <c r="C339" s="165"/>
      <c r="D339" s="165"/>
      <c r="J339" s="165"/>
      <c r="K339" s="165"/>
      <c r="L339" s="165"/>
      <c r="M339" s="165"/>
      <c r="N339" s="165"/>
      <c r="O339" s="165"/>
    </row>
    <row r="340" spans="1:15" x14ac:dyDescent="0.2">
      <c r="A340" s="165"/>
      <c r="B340" s="165"/>
      <c r="C340" s="165"/>
      <c r="D340" s="165"/>
      <c r="J340" s="165"/>
      <c r="K340" s="165"/>
      <c r="L340" s="165"/>
      <c r="M340" s="165"/>
      <c r="N340" s="165"/>
      <c r="O340" s="165"/>
    </row>
    <row r="341" spans="1:15" x14ac:dyDescent="0.2">
      <c r="A341" s="165"/>
      <c r="B341" s="165"/>
      <c r="C341" s="165"/>
      <c r="D341" s="165"/>
      <c r="J341" s="165"/>
      <c r="K341" s="165"/>
      <c r="L341" s="165"/>
      <c r="M341" s="165"/>
      <c r="N341" s="165"/>
      <c r="O341" s="165"/>
    </row>
    <row r="342" spans="1:15" x14ac:dyDescent="0.2">
      <c r="A342" s="165"/>
      <c r="B342" s="165"/>
      <c r="C342" s="165"/>
      <c r="D342" s="165"/>
      <c r="J342" s="165"/>
      <c r="K342" s="165"/>
      <c r="L342" s="165"/>
      <c r="M342" s="165"/>
      <c r="N342" s="165"/>
      <c r="O342" s="165"/>
    </row>
    <row r="343" spans="1:15" x14ac:dyDescent="0.2">
      <c r="A343" s="165"/>
      <c r="B343" s="165"/>
      <c r="C343" s="165"/>
      <c r="D343" s="165"/>
      <c r="J343" s="165"/>
      <c r="K343" s="165"/>
      <c r="L343" s="165"/>
      <c r="M343" s="165"/>
      <c r="N343" s="165"/>
      <c r="O343" s="165"/>
    </row>
  </sheetData>
  <sheetProtection algorithmName="SHA-512" hashValue="oMBmJozzI1eAyIEpk7vZ4K4k//+SKHr2jERNAhHNMz7cXnugJI+5+6Hb55Hzmeji3E3R/kKNaOHCNNgCi7GDTQ==" saltValue="U5ZjbsolfozW5JExiDyXEA==" spinCount="100000" sheet="1" objects="1" scenarios="1"/>
  <mergeCells count="13">
    <mergeCell ref="G1:G2"/>
    <mergeCell ref="A106:D106"/>
    <mergeCell ref="A104:D104"/>
    <mergeCell ref="B9:C9"/>
    <mergeCell ref="B5:D5"/>
    <mergeCell ref="B7:D7"/>
    <mergeCell ref="B8:D8"/>
    <mergeCell ref="I95:I96"/>
    <mergeCell ref="H97:H99"/>
    <mergeCell ref="I97:I99"/>
    <mergeCell ref="G95:G96"/>
    <mergeCell ref="G97:G99"/>
    <mergeCell ref="H95:H96"/>
  </mergeCells>
  <phoneticPr fontId="0" type="noConversion"/>
  <conditionalFormatting sqref="B13">
    <cfRule type="expression" dxfId="45" priority="26">
      <formula>$F13=1</formula>
    </cfRule>
  </conditionalFormatting>
  <conditionalFormatting sqref="B7">
    <cfRule type="expression" dxfId="44" priority="24">
      <formula>$F7=1</formula>
    </cfRule>
  </conditionalFormatting>
  <conditionalFormatting sqref="B8">
    <cfRule type="expression" dxfId="43" priority="23">
      <formula>$F8=1</formula>
    </cfRule>
  </conditionalFormatting>
  <conditionalFormatting sqref="C3">
    <cfRule type="expression" dxfId="42" priority="22">
      <formula>$F3=1</formula>
    </cfRule>
  </conditionalFormatting>
  <conditionalFormatting sqref="C21 C46:C78">
    <cfRule type="expression" dxfId="41" priority="20">
      <formula>$C21&lt;&gt;$E21</formula>
    </cfRule>
  </conditionalFormatting>
  <conditionalFormatting sqref="C22:C34">
    <cfRule type="expression" dxfId="40" priority="19">
      <formula>$C22&lt;&gt;$E22</formula>
    </cfRule>
  </conditionalFormatting>
  <conditionalFormatting sqref="C36:C42">
    <cfRule type="expression" dxfId="39" priority="18">
      <formula>$C36&lt;&gt;$E36</formula>
    </cfRule>
  </conditionalFormatting>
  <conditionalFormatting sqref="C82:C84">
    <cfRule type="expression" dxfId="38" priority="16">
      <formula>$C82&lt;&gt;$E82</formula>
    </cfRule>
  </conditionalFormatting>
  <conditionalFormatting sqref="C88:C91">
    <cfRule type="expression" dxfId="37" priority="15">
      <formula>$C88&lt;&gt;$E88</formula>
    </cfRule>
  </conditionalFormatting>
  <conditionalFormatting sqref="C95:C100">
    <cfRule type="expression" dxfId="36" priority="14">
      <formula>$C95&lt;&gt;$E95</formula>
    </cfRule>
  </conditionalFormatting>
  <conditionalFormatting sqref="C16:C18">
    <cfRule type="expression" dxfId="35" priority="13">
      <formula>$C16&lt;&gt;$E16</formula>
    </cfRule>
  </conditionalFormatting>
  <conditionalFormatting sqref="A106:D106">
    <cfRule type="expression" dxfId="34" priority="10">
      <formula>$A$106="Thank you, your CFR Return has been completed"</formula>
    </cfRule>
  </conditionalFormatting>
  <conditionalFormatting sqref="G95:G96">
    <cfRule type="expression" dxfId="33" priority="9">
      <formula>$G$95="Error: Your closing revenue balance (B01 &amp; B02) must equal OB01 plus Income (I01 to I15) less expenditure (E01 to E30)"</formula>
    </cfRule>
  </conditionalFormatting>
  <conditionalFormatting sqref="G97:G99">
    <cfRule type="expression" dxfId="32" priority="8">
      <formula>$G$97="Error: Your closing capital balance (B03 to B05) must equal OB03 plus income (CI01 to CI04) less expenditure (CE01 to CE04)"</formula>
    </cfRule>
  </conditionalFormatting>
  <conditionalFormatting sqref="B9:C9">
    <cfRule type="expression" dxfId="31" priority="7">
      <formula>$F$9=1</formula>
    </cfRule>
  </conditionalFormatting>
  <conditionalFormatting sqref="B10">
    <cfRule type="expression" dxfId="30" priority="6">
      <formula>$F$10=1</formula>
    </cfRule>
  </conditionalFormatting>
  <conditionalFormatting sqref="G7">
    <cfRule type="cellIs" dxfId="29" priority="5" operator="equal">
      <formula>"Check information is correct and amend if necessary"</formula>
    </cfRule>
  </conditionalFormatting>
  <conditionalFormatting sqref="G8:G10">
    <cfRule type="cellIs" dxfId="28" priority="2" operator="equal">
      <formula>"Check information is correct and amend if necessary"</formula>
    </cfRule>
  </conditionalFormatting>
  <conditionalFormatting sqref="G13">
    <cfRule type="cellIs" dxfId="27" priority="1" operator="equal">
      <formula>"Check information is correct and amend if necessary"</formula>
    </cfRule>
  </conditionalFormatting>
  <dataValidations disablePrompts="1" count="1">
    <dataValidation type="decimal" operator="greaterThanOrEqual" allowBlank="1" showInputMessage="1" showErrorMessage="1" error="B01 must not be negative. Deficit pupil focused revenue balances should be entered in B02" sqref="C95">
      <formula1>0</formula1>
    </dataValidation>
  </dataValidations>
  <pageMargins left="0.59055118110236227" right="0.59055118110236227" top="0.59055118110236227" bottom="0.59055118110236227" header="0.19685039370078741" footer="0.19685039370078741"/>
  <pageSetup paperSize="9" scale="86" orientation="portrait" blackAndWhite="1" r:id="rId1"/>
  <headerFooter alignWithMargins="0">
    <oddHeader>&amp;R&amp;F</oddHeader>
    <oddFooter xml:space="preserve">&amp;LFormat Prepared by the Schools Finance Team&amp;R </oddFooter>
  </headerFooter>
  <rowBreaks count="1" manualBreakCount="1">
    <brk id="6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3" r:id="rId4" name="Button 9">
              <controlPr defaultSize="0" print="0" autoFill="0" autoPict="0" macro="[0]!ManualEntry">
                <anchor moveWithCells="1" sizeWithCells="1">
                  <from>
                    <xdr:col>0</xdr:col>
                    <xdr:colOff>28575</xdr:colOff>
                    <xdr:row>0</xdr:row>
                    <xdr:rowOff>409575</xdr:rowOff>
                  </from>
                  <to>
                    <xdr:col>1</xdr:col>
                    <xdr:colOff>1533525</xdr:colOff>
                    <xdr:row>0</xdr:row>
                    <xdr:rowOff>742950</xdr:rowOff>
                  </to>
                </anchor>
              </controlPr>
            </control>
          </mc:Choice>
        </mc:AlternateContent>
        <mc:AlternateContent xmlns:mc="http://schemas.openxmlformats.org/markup-compatibility/2006">
          <mc:Choice Requires="x14">
            <control shapeId="1034" r:id="rId5" name="Button 10">
              <controlPr defaultSize="0" print="0" autoFill="0" autoPict="0" macro="[0]!XMLfile">
                <anchor moveWithCells="1" sizeWithCells="1">
                  <from>
                    <xdr:col>1</xdr:col>
                    <xdr:colOff>1724025</xdr:colOff>
                    <xdr:row>0</xdr:row>
                    <xdr:rowOff>400050</xdr:rowOff>
                  </from>
                  <to>
                    <xdr:col>3</xdr:col>
                    <xdr:colOff>762000</xdr:colOff>
                    <xdr:row>0</xdr:row>
                    <xdr:rowOff>762000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CCFFFF"/>
  </sheetPr>
  <dimension ref="A1:AB124"/>
  <sheetViews>
    <sheetView tabSelected="1" zoomScaleNormal="100" workbookViewId="0">
      <selection activeCell="G66" sqref="G66"/>
    </sheetView>
  </sheetViews>
  <sheetFormatPr defaultColWidth="9" defaultRowHeight="14.25" x14ac:dyDescent="0.2"/>
  <cols>
    <col min="1" max="1" width="9" style="174"/>
    <col min="2" max="2" width="14" style="174" customWidth="1"/>
    <col min="3" max="3" width="9" style="174"/>
    <col min="4" max="4" width="11.5" style="174" customWidth="1"/>
    <col min="5" max="5" width="14.625" style="174" customWidth="1"/>
    <col min="6" max="6" width="3.375" style="174" customWidth="1"/>
    <col min="7" max="7" width="14" style="174" customWidth="1"/>
    <col min="8" max="8" width="4.375" style="182" customWidth="1"/>
    <col min="9" max="9" width="11.375" style="182" hidden="1" customWidth="1"/>
    <col min="10" max="10" width="5.875" style="182" hidden="1" customWidth="1"/>
    <col min="11" max="11" width="3.625" style="174" customWidth="1"/>
    <col min="12" max="16384" width="9" style="174"/>
  </cols>
  <sheetData>
    <row r="1" spans="1:28" ht="48.75" customHeight="1" x14ac:dyDescent="0.25">
      <c r="A1" s="543" t="str">
        <f>"Reconciliation of the School's Financial Accounting System (FAS) to the ECC General Ledger: "&amp;Lookup!O3</f>
        <v>Reconciliation of the School's Financial Accounting System (FAS) to the ECC General Ledger: 2021-22</v>
      </c>
      <c r="B1" s="544"/>
      <c r="C1" s="544"/>
      <c r="D1" s="544"/>
      <c r="E1" s="544"/>
      <c r="F1" s="544"/>
      <c r="G1" s="544"/>
      <c r="H1" s="545"/>
      <c r="K1" s="173"/>
      <c r="L1" s="173"/>
      <c r="M1" s="173"/>
      <c r="N1" s="173"/>
      <c r="O1" s="173"/>
      <c r="P1" s="173"/>
      <c r="Q1" s="173"/>
      <c r="R1" s="173"/>
      <c r="S1" s="173"/>
      <c r="T1" s="173"/>
      <c r="U1" s="173"/>
      <c r="V1" s="173"/>
      <c r="W1" s="173"/>
      <c r="X1" s="173"/>
      <c r="Y1" s="173"/>
      <c r="Z1" s="173"/>
      <c r="AA1" s="173"/>
      <c r="AB1" s="173"/>
    </row>
    <row r="2" spans="1:28" ht="12.75" customHeight="1" x14ac:dyDescent="0.2">
      <c r="A2" s="175"/>
      <c r="B2" s="176"/>
      <c r="C2" s="176"/>
      <c r="D2" s="176"/>
      <c r="E2" s="176"/>
      <c r="F2" s="176"/>
      <c r="G2" s="176"/>
      <c r="H2" s="177"/>
      <c r="K2" s="179"/>
      <c r="L2" s="173"/>
      <c r="M2" s="173"/>
      <c r="N2" s="173"/>
      <c r="O2" s="173"/>
      <c r="P2" s="173"/>
      <c r="Q2" s="173"/>
      <c r="R2" s="173"/>
      <c r="S2" s="173"/>
      <c r="T2" s="173"/>
      <c r="U2" s="173"/>
      <c r="V2" s="173"/>
      <c r="W2" s="173"/>
      <c r="X2" s="173"/>
      <c r="Y2" s="173"/>
      <c r="Z2" s="173"/>
      <c r="AA2" s="173"/>
      <c r="AB2" s="173"/>
    </row>
    <row r="3" spans="1:28" ht="18" customHeight="1" x14ac:dyDescent="0.2">
      <c r="A3" s="175"/>
      <c r="B3" s="178" t="s">
        <v>768</v>
      </c>
      <c r="C3" s="546" t="str">
        <f>IF(ISNA(VLOOKUP(G5,Lookup!A:C,3,FALSE)),"Please enter cost code on Checklist &amp; Authorisation sheet",'Checklist &amp; Authorisation'!A2)</f>
        <v>Matching Green CE P</v>
      </c>
      <c r="D3" s="547"/>
      <c r="E3" s="547"/>
      <c r="F3" s="547"/>
      <c r="G3" s="548"/>
      <c r="H3" s="345"/>
      <c r="K3" s="179"/>
      <c r="L3" s="173"/>
      <c r="M3" s="173"/>
      <c r="N3" s="173"/>
      <c r="O3" s="173"/>
      <c r="P3" s="173"/>
      <c r="Q3" s="173"/>
      <c r="R3" s="173"/>
      <c r="S3" s="173"/>
      <c r="T3" s="173"/>
      <c r="U3" s="173"/>
      <c r="V3" s="173"/>
      <c r="W3" s="173"/>
      <c r="X3" s="173"/>
      <c r="Y3" s="173"/>
      <c r="Z3" s="173"/>
      <c r="AA3" s="173"/>
      <c r="AB3" s="173"/>
    </row>
    <row r="4" spans="1:28" x14ac:dyDescent="0.2">
      <c r="A4" s="175"/>
      <c r="B4" s="178"/>
      <c r="C4" s="176"/>
      <c r="D4" s="176"/>
      <c r="E4" s="176"/>
      <c r="F4" s="176"/>
      <c r="G4" s="176"/>
      <c r="H4" s="177"/>
      <c r="K4" s="179"/>
      <c r="L4" s="173"/>
      <c r="M4" s="173"/>
      <c r="N4" s="173"/>
      <c r="O4" s="173"/>
      <c r="P4" s="173"/>
      <c r="Q4" s="173"/>
      <c r="R4" s="173"/>
      <c r="S4" s="173"/>
      <c r="T4" s="173"/>
      <c r="U4" s="173"/>
      <c r="V4" s="173"/>
      <c r="W4" s="173"/>
      <c r="X4" s="173"/>
      <c r="Y4" s="173"/>
      <c r="Z4" s="173"/>
      <c r="AA4" s="173"/>
      <c r="AB4" s="173"/>
    </row>
    <row r="5" spans="1:28" x14ac:dyDescent="0.2">
      <c r="A5" s="175"/>
      <c r="B5" s="346" t="s">
        <v>769</v>
      </c>
      <c r="C5" s="366">
        <f>Lookup!O5</f>
        <v>9</v>
      </c>
      <c r="D5" s="176"/>
      <c r="E5" s="176"/>
      <c r="F5" s="178" t="s">
        <v>589</v>
      </c>
      <c r="G5" s="366">
        <f>'Checklist &amp; Authorisation'!F1</f>
        <v>3370</v>
      </c>
      <c r="H5" s="177"/>
      <c r="K5" s="179"/>
      <c r="L5" s="173"/>
      <c r="M5" s="173"/>
      <c r="N5" s="173"/>
      <c r="O5" s="173"/>
      <c r="P5" s="173"/>
      <c r="Q5" s="173"/>
      <c r="R5" s="173"/>
      <c r="S5" s="173"/>
      <c r="T5" s="173"/>
      <c r="U5" s="173"/>
      <c r="V5" s="173"/>
      <c r="W5" s="173"/>
      <c r="X5" s="173"/>
      <c r="Y5" s="173"/>
      <c r="Z5" s="173"/>
      <c r="AA5" s="173"/>
      <c r="AB5" s="173"/>
    </row>
    <row r="6" spans="1:28" x14ac:dyDescent="0.2">
      <c r="A6" s="175"/>
      <c r="B6" s="178"/>
      <c r="C6" s="176"/>
      <c r="D6" s="176"/>
      <c r="E6" s="176"/>
      <c r="F6" s="178" t="s">
        <v>770</v>
      </c>
      <c r="G6" s="366" t="str">
        <f>IF(ISNA(VLOOKUP(G5,Lookup!A:D,4,FALSE)),"",VLOOKUP(G5,Lookup!A:D,4,FALSE))</f>
        <v>RB053370</v>
      </c>
      <c r="H6" s="177"/>
      <c r="K6" s="179"/>
      <c r="L6" s="173"/>
      <c r="M6" s="173"/>
      <c r="N6" s="173"/>
      <c r="O6" s="173"/>
      <c r="P6" s="173"/>
      <c r="Q6" s="173"/>
      <c r="R6" s="173"/>
      <c r="S6" s="173"/>
      <c r="T6" s="173"/>
      <c r="U6" s="173"/>
      <c r="V6" s="173"/>
      <c r="W6" s="173"/>
      <c r="X6" s="173"/>
      <c r="Y6" s="173"/>
      <c r="Z6" s="173"/>
      <c r="AA6" s="173"/>
      <c r="AB6" s="173"/>
    </row>
    <row r="7" spans="1:28" x14ac:dyDescent="0.2">
      <c r="A7" s="347" t="s">
        <v>792</v>
      </c>
      <c r="B7" s="176"/>
      <c r="C7" s="176"/>
      <c r="D7" s="176"/>
      <c r="E7" s="176"/>
      <c r="F7" s="176"/>
      <c r="G7" s="176"/>
      <c r="H7" s="177"/>
      <c r="K7" s="179"/>
      <c r="L7" s="173"/>
      <c r="M7" s="173"/>
      <c r="N7" s="173"/>
      <c r="O7" s="173"/>
      <c r="P7" s="173"/>
      <c r="Q7" s="173"/>
      <c r="R7" s="173"/>
      <c r="S7" s="173"/>
      <c r="T7" s="173"/>
      <c r="U7" s="173"/>
      <c r="V7" s="173"/>
      <c r="W7" s="173"/>
      <c r="X7" s="173"/>
      <c r="Y7" s="173"/>
      <c r="Z7" s="173"/>
      <c r="AA7" s="173"/>
      <c r="AB7" s="173"/>
    </row>
    <row r="8" spans="1:28" ht="6" customHeight="1" x14ac:dyDescent="0.2">
      <c r="A8" s="175"/>
      <c r="B8" s="176"/>
      <c r="C8" s="176"/>
      <c r="D8" s="176"/>
      <c r="E8" s="176"/>
      <c r="F8" s="176"/>
      <c r="G8" s="176"/>
      <c r="H8" s="177"/>
      <c r="K8" s="179"/>
      <c r="L8" s="173"/>
      <c r="M8" s="173"/>
      <c r="N8" s="173"/>
      <c r="O8" s="173"/>
      <c r="P8" s="173"/>
      <c r="Q8" s="173"/>
      <c r="R8" s="173"/>
      <c r="S8" s="173"/>
      <c r="T8" s="173"/>
      <c r="U8" s="173"/>
      <c r="V8" s="173"/>
      <c r="W8" s="173"/>
      <c r="X8" s="173"/>
      <c r="Y8" s="173"/>
      <c r="Z8" s="173"/>
      <c r="AA8" s="173"/>
      <c r="AB8" s="173"/>
    </row>
    <row r="9" spans="1:28" x14ac:dyDescent="0.2">
      <c r="A9" s="348" t="s">
        <v>771</v>
      </c>
      <c r="B9" s="176"/>
      <c r="C9" s="176"/>
      <c r="D9" s="176"/>
      <c r="E9" s="176"/>
      <c r="F9" s="176"/>
      <c r="G9" s="349">
        <v>585008</v>
      </c>
      <c r="H9" s="177"/>
      <c r="I9" s="182" t="s">
        <v>772</v>
      </c>
      <c r="J9" s="182">
        <f>IF(ISBLANK(G9),1,0)</f>
        <v>0</v>
      </c>
      <c r="K9" s="369" t="str">
        <f>IF(J9=1,"Please enter the required data in the red cell","")</f>
        <v/>
      </c>
      <c r="L9" s="173"/>
      <c r="M9" s="173"/>
      <c r="N9" s="173"/>
      <c r="O9" s="173"/>
      <c r="P9" s="173"/>
      <c r="Q9" s="173"/>
      <c r="R9" s="173"/>
      <c r="S9" s="173"/>
      <c r="T9" s="173"/>
      <c r="U9" s="173"/>
      <c r="V9" s="173"/>
      <c r="W9" s="173"/>
      <c r="X9" s="173"/>
      <c r="Y9" s="173"/>
      <c r="Z9" s="173"/>
      <c r="AA9" s="173"/>
      <c r="AB9" s="173"/>
    </row>
    <row r="10" spans="1:28" ht="6" customHeight="1" x14ac:dyDescent="0.2">
      <c r="A10" s="175"/>
      <c r="B10" s="176"/>
      <c r="C10" s="176"/>
      <c r="D10" s="176"/>
      <c r="E10" s="176"/>
      <c r="F10" s="176"/>
      <c r="G10" s="176"/>
      <c r="H10" s="177"/>
      <c r="K10" s="173"/>
      <c r="L10" s="173"/>
      <c r="M10" s="173"/>
      <c r="N10" s="173"/>
      <c r="O10" s="173"/>
      <c r="P10" s="173"/>
      <c r="Q10" s="173"/>
      <c r="R10" s="173"/>
      <c r="S10" s="173"/>
      <c r="T10" s="173"/>
      <c r="U10" s="173"/>
      <c r="V10" s="173"/>
      <c r="W10" s="173"/>
      <c r="X10" s="173"/>
      <c r="Y10" s="173"/>
      <c r="Z10" s="173"/>
      <c r="AA10" s="173"/>
      <c r="AB10" s="173"/>
    </row>
    <row r="11" spans="1:28" x14ac:dyDescent="0.2">
      <c r="A11" s="348" t="s">
        <v>1051</v>
      </c>
      <c r="B11" s="176"/>
      <c r="C11" s="176"/>
      <c r="D11" s="176"/>
      <c r="E11" s="176"/>
      <c r="F11" s="176"/>
      <c r="G11" s="176"/>
      <c r="H11" s="177"/>
      <c r="K11" s="173"/>
      <c r="L11" s="173"/>
      <c r="M11" s="173"/>
      <c r="N11" s="173"/>
      <c r="O11" s="173"/>
      <c r="P11" s="173"/>
      <c r="Q11" s="173"/>
      <c r="R11" s="173"/>
      <c r="S11" s="173"/>
      <c r="T11" s="173"/>
      <c r="U11" s="173"/>
      <c r="V11" s="173"/>
      <c r="W11" s="173"/>
      <c r="X11" s="173"/>
      <c r="Y11" s="173"/>
      <c r="Z11" s="173"/>
      <c r="AA11" s="173"/>
      <c r="AB11" s="173"/>
    </row>
    <row r="12" spans="1:28" ht="6" customHeight="1" x14ac:dyDescent="0.2">
      <c r="A12" s="175"/>
      <c r="B12" s="176"/>
      <c r="C12" s="176"/>
      <c r="D12" s="176"/>
      <c r="E12" s="176"/>
      <c r="F12" s="176"/>
      <c r="G12" s="176"/>
      <c r="H12" s="177"/>
      <c r="K12" s="173"/>
      <c r="L12" s="173"/>
      <c r="M12" s="173"/>
      <c r="N12" s="173"/>
      <c r="O12" s="173"/>
      <c r="P12" s="173"/>
      <c r="Q12" s="173"/>
      <c r="R12" s="173"/>
      <c r="S12" s="173"/>
      <c r="T12" s="173"/>
      <c r="U12" s="173"/>
      <c r="V12" s="173"/>
      <c r="W12" s="173"/>
      <c r="X12" s="173"/>
      <c r="Y12" s="173"/>
      <c r="Z12" s="173"/>
      <c r="AA12" s="173"/>
      <c r="AB12" s="173"/>
    </row>
    <row r="13" spans="1:28" x14ac:dyDescent="0.2">
      <c r="A13" s="175"/>
      <c r="B13" s="176" t="s">
        <v>773</v>
      </c>
      <c r="C13" s="176"/>
      <c r="D13" s="176"/>
      <c r="E13" s="176"/>
      <c r="F13" s="176"/>
      <c r="G13" s="176" t="s">
        <v>609</v>
      </c>
      <c r="H13" s="177"/>
      <c r="K13" s="173"/>
      <c r="L13" s="173"/>
      <c r="M13" s="173"/>
      <c r="N13" s="173"/>
      <c r="O13" s="173"/>
      <c r="P13" s="173"/>
      <c r="Q13" s="173"/>
      <c r="R13" s="173"/>
      <c r="S13" s="173"/>
      <c r="T13" s="173"/>
      <c r="U13" s="173"/>
      <c r="V13" s="173"/>
      <c r="W13" s="173"/>
      <c r="X13" s="173"/>
      <c r="Y13" s="173"/>
      <c r="Z13" s="173"/>
      <c r="AA13" s="173"/>
      <c r="AB13" s="173"/>
    </row>
    <row r="14" spans="1:28" x14ac:dyDescent="0.2">
      <c r="A14" s="175"/>
      <c r="B14" s="530" t="s">
        <v>2866</v>
      </c>
      <c r="C14" s="531"/>
      <c r="D14" s="531"/>
      <c r="E14" s="532"/>
      <c r="F14" s="176"/>
      <c r="G14" s="350">
        <v>0.26</v>
      </c>
      <c r="H14" s="345"/>
      <c r="J14" s="182">
        <f>IF(AND(G14&lt;&gt;0,B14=""),1,0)</f>
        <v>0</v>
      </c>
      <c r="K14" s="369" t="str">
        <f>IF(J14=1,"Please enter the required data in the red cell","")</f>
        <v/>
      </c>
      <c r="L14" s="173"/>
      <c r="M14" s="173"/>
      <c r="N14" s="173"/>
      <c r="O14" s="173"/>
      <c r="P14" s="173"/>
      <c r="Q14" s="173"/>
      <c r="R14" s="173"/>
      <c r="S14" s="173"/>
      <c r="T14" s="173"/>
      <c r="U14" s="173"/>
      <c r="V14" s="173"/>
      <c r="W14" s="173"/>
      <c r="X14" s="173"/>
      <c r="Y14" s="173"/>
      <c r="Z14" s="173"/>
      <c r="AA14" s="173"/>
      <c r="AB14" s="173"/>
    </row>
    <row r="15" spans="1:28" x14ac:dyDescent="0.2">
      <c r="A15" s="175"/>
      <c r="B15" s="530" t="s">
        <v>2867</v>
      </c>
      <c r="C15" s="531"/>
      <c r="D15" s="531"/>
      <c r="E15" s="532"/>
      <c r="F15" s="176"/>
      <c r="G15" s="350">
        <v>0.25</v>
      </c>
      <c r="H15" s="345"/>
      <c r="J15" s="182">
        <f t="shared" ref="J15:J25" si="0">IF(AND(G15&lt;&gt;0,B15=""),1,0)</f>
        <v>0</v>
      </c>
      <c r="K15" s="369" t="str">
        <f t="shared" ref="K15:K25" si="1">IF(J15=1,"Please enter the required data in the red cell","")</f>
        <v/>
      </c>
      <c r="L15" s="173"/>
      <c r="M15" s="173"/>
      <c r="N15" s="173"/>
      <c r="O15" s="173"/>
      <c r="P15" s="173"/>
      <c r="Q15" s="173"/>
      <c r="R15" s="173"/>
      <c r="S15" s="173"/>
      <c r="T15" s="173"/>
      <c r="U15" s="173"/>
      <c r="V15" s="173"/>
      <c r="W15" s="173"/>
      <c r="X15" s="173"/>
      <c r="Y15" s="173"/>
      <c r="Z15" s="173"/>
      <c r="AA15" s="173"/>
      <c r="AB15" s="173"/>
    </row>
    <row r="16" spans="1:28" x14ac:dyDescent="0.2">
      <c r="A16" s="175"/>
      <c r="B16" s="530"/>
      <c r="C16" s="531"/>
      <c r="D16" s="531"/>
      <c r="E16" s="532"/>
      <c r="F16" s="176"/>
      <c r="G16" s="350"/>
      <c r="H16" s="345"/>
      <c r="J16" s="182">
        <f t="shared" si="0"/>
        <v>0</v>
      </c>
      <c r="K16" s="369" t="str">
        <f t="shared" si="1"/>
        <v/>
      </c>
      <c r="L16" s="173"/>
      <c r="M16" s="173"/>
      <c r="N16" s="173"/>
      <c r="O16" s="173"/>
      <c r="P16" s="173"/>
      <c r="Q16" s="173"/>
      <c r="R16" s="173"/>
      <c r="S16" s="173"/>
      <c r="T16" s="173"/>
      <c r="U16" s="173"/>
      <c r="V16" s="173"/>
      <c r="W16" s="173"/>
      <c r="X16" s="173"/>
      <c r="Y16" s="173"/>
      <c r="Z16" s="173"/>
      <c r="AA16" s="173"/>
      <c r="AB16" s="173"/>
    </row>
    <row r="17" spans="1:28" x14ac:dyDescent="0.2">
      <c r="A17" s="175"/>
      <c r="B17" s="549"/>
      <c r="C17" s="550"/>
      <c r="D17" s="550"/>
      <c r="E17" s="551"/>
      <c r="F17" s="176"/>
      <c r="G17" s="350"/>
      <c r="H17" s="345"/>
      <c r="J17" s="182">
        <f t="shared" si="0"/>
        <v>0</v>
      </c>
      <c r="K17" s="369" t="str">
        <f t="shared" si="1"/>
        <v/>
      </c>
      <c r="L17" s="173"/>
      <c r="M17" s="173"/>
      <c r="N17" s="173"/>
      <c r="O17" s="173"/>
      <c r="P17" s="173"/>
      <c r="Q17" s="173"/>
      <c r="R17" s="173"/>
      <c r="S17" s="173"/>
      <c r="T17" s="173"/>
      <c r="U17" s="173"/>
      <c r="V17" s="173"/>
      <c r="W17" s="173"/>
      <c r="X17" s="173"/>
      <c r="Y17" s="173"/>
      <c r="Z17" s="173"/>
      <c r="AA17" s="173"/>
      <c r="AB17" s="173"/>
    </row>
    <row r="18" spans="1:28" x14ac:dyDescent="0.2">
      <c r="A18" s="175"/>
      <c r="B18" s="549"/>
      <c r="C18" s="550"/>
      <c r="D18" s="550"/>
      <c r="E18" s="551"/>
      <c r="F18" s="176"/>
      <c r="G18" s="350"/>
      <c r="H18" s="345"/>
      <c r="J18" s="182">
        <f t="shared" si="0"/>
        <v>0</v>
      </c>
      <c r="K18" s="369" t="str">
        <f t="shared" si="1"/>
        <v/>
      </c>
      <c r="L18" s="173"/>
      <c r="M18" s="173"/>
      <c r="N18" s="173"/>
      <c r="O18" s="173"/>
      <c r="P18" s="173"/>
      <c r="Q18" s="173"/>
      <c r="R18" s="173"/>
      <c r="S18" s="173"/>
      <c r="T18" s="173"/>
      <c r="U18" s="173"/>
      <c r="V18" s="173"/>
      <c r="W18" s="173"/>
      <c r="X18" s="173"/>
      <c r="Y18" s="173"/>
      <c r="Z18" s="173"/>
      <c r="AA18" s="173"/>
      <c r="AB18" s="173"/>
    </row>
    <row r="19" spans="1:28" x14ac:dyDescent="0.2">
      <c r="A19" s="175"/>
      <c r="B19" s="549"/>
      <c r="C19" s="550"/>
      <c r="D19" s="550"/>
      <c r="E19" s="551"/>
      <c r="F19" s="176"/>
      <c r="G19" s="350"/>
      <c r="H19" s="345"/>
      <c r="J19" s="182">
        <f t="shared" si="0"/>
        <v>0</v>
      </c>
      <c r="K19" s="369" t="str">
        <f t="shared" si="1"/>
        <v/>
      </c>
      <c r="L19" s="173"/>
      <c r="M19" s="173"/>
      <c r="N19" s="173"/>
      <c r="O19" s="173"/>
      <c r="P19" s="173"/>
      <c r="Q19" s="173"/>
      <c r="R19" s="173"/>
      <c r="S19" s="173"/>
      <c r="T19" s="173"/>
      <c r="U19" s="173"/>
      <c r="V19" s="173"/>
      <c r="W19" s="173"/>
      <c r="X19" s="173"/>
      <c r="Y19" s="173"/>
      <c r="Z19" s="173"/>
      <c r="AA19" s="173"/>
      <c r="AB19" s="173"/>
    </row>
    <row r="20" spans="1:28" x14ac:dyDescent="0.2">
      <c r="A20" s="175"/>
      <c r="B20" s="530"/>
      <c r="C20" s="531"/>
      <c r="D20" s="531"/>
      <c r="E20" s="532"/>
      <c r="F20" s="176"/>
      <c r="G20" s="350"/>
      <c r="H20" s="345"/>
      <c r="J20" s="182">
        <f t="shared" si="0"/>
        <v>0</v>
      </c>
      <c r="K20" s="369" t="str">
        <f t="shared" si="1"/>
        <v/>
      </c>
      <c r="L20" s="173"/>
      <c r="M20" s="173"/>
      <c r="N20" s="173"/>
      <c r="O20" s="173"/>
      <c r="P20" s="173"/>
      <c r="Q20" s="173"/>
      <c r="R20" s="173"/>
      <c r="S20" s="173"/>
      <c r="T20" s="173"/>
      <c r="U20" s="173"/>
      <c r="V20" s="173"/>
      <c r="W20" s="173"/>
      <c r="X20" s="173"/>
      <c r="Y20" s="173"/>
      <c r="Z20" s="173"/>
      <c r="AA20" s="173"/>
      <c r="AB20" s="173"/>
    </row>
    <row r="21" spans="1:28" ht="12.75" customHeight="1" x14ac:dyDescent="0.2">
      <c r="A21" s="175"/>
      <c r="B21" s="530"/>
      <c r="C21" s="531"/>
      <c r="D21" s="531"/>
      <c r="E21" s="532"/>
      <c r="F21" s="176"/>
      <c r="G21" s="350"/>
      <c r="H21" s="345"/>
      <c r="J21" s="182">
        <f t="shared" si="0"/>
        <v>0</v>
      </c>
      <c r="K21" s="369" t="str">
        <f t="shared" si="1"/>
        <v/>
      </c>
      <c r="L21" s="173"/>
      <c r="M21" s="173"/>
      <c r="N21" s="173"/>
      <c r="O21" s="173"/>
      <c r="P21" s="173"/>
      <c r="Q21" s="173"/>
      <c r="R21" s="173"/>
      <c r="S21" s="173"/>
      <c r="T21" s="173"/>
      <c r="U21" s="173"/>
      <c r="V21" s="173"/>
      <c r="W21" s="173"/>
      <c r="X21" s="173"/>
      <c r="Y21" s="173"/>
      <c r="Z21" s="173"/>
      <c r="AA21" s="173"/>
      <c r="AB21" s="173"/>
    </row>
    <row r="22" spans="1:28" ht="12.75" customHeight="1" x14ac:dyDescent="0.2">
      <c r="A22" s="175"/>
      <c r="B22" s="530"/>
      <c r="C22" s="531"/>
      <c r="D22" s="531"/>
      <c r="E22" s="532"/>
      <c r="F22" s="176"/>
      <c r="G22" s="350"/>
      <c r="H22" s="345"/>
      <c r="J22" s="182">
        <f t="shared" si="0"/>
        <v>0</v>
      </c>
      <c r="K22" s="369" t="str">
        <f t="shared" si="1"/>
        <v/>
      </c>
      <c r="L22" s="173"/>
      <c r="M22" s="173"/>
      <c r="N22" s="173"/>
      <c r="O22" s="173"/>
      <c r="P22" s="173"/>
      <c r="Q22" s="173"/>
      <c r="R22" s="173"/>
      <c r="S22" s="173"/>
      <c r="T22" s="173"/>
      <c r="U22" s="173"/>
      <c r="V22" s="173"/>
      <c r="W22" s="173"/>
      <c r="X22" s="173"/>
      <c r="Y22" s="173"/>
      <c r="Z22" s="173"/>
      <c r="AA22" s="173"/>
      <c r="AB22" s="173"/>
    </row>
    <row r="23" spans="1:28" x14ac:dyDescent="0.2">
      <c r="A23" s="175"/>
      <c r="B23" s="530"/>
      <c r="C23" s="531"/>
      <c r="D23" s="531"/>
      <c r="E23" s="532"/>
      <c r="F23" s="176"/>
      <c r="G23" s="350"/>
      <c r="H23" s="345"/>
      <c r="J23" s="182">
        <f t="shared" si="0"/>
        <v>0</v>
      </c>
      <c r="K23" s="369" t="str">
        <f t="shared" si="1"/>
        <v/>
      </c>
      <c r="L23" s="173"/>
      <c r="M23" s="173"/>
      <c r="N23" s="173"/>
      <c r="O23" s="173"/>
      <c r="P23" s="173"/>
      <c r="Q23" s="173"/>
      <c r="R23" s="173"/>
      <c r="S23" s="173"/>
      <c r="T23" s="173"/>
      <c r="U23" s="173"/>
      <c r="V23" s="173"/>
      <c r="W23" s="173"/>
      <c r="X23" s="173"/>
      <c r="Y23" s="173"/>
      <c r="Z23" s="173"/>
      <c r="AA23" s="173"/>
      <c r="AB23" s="173"/>
    </row>
    <row r="24" spans="1:28" x14ac:dyDescent="0.2">
      <c r="A24" s="175"/>
      <c r="B24" s="530"/>
      <c r="C24" s="531"/>
      <c r="D24" s="531"/>
      <c r="E24" s="532"/>
      <c r="F24" s="176"/>
      <c r="G24" s="350"/>
      <c r="H24" s="345"/>
      <c r="J24" s="182">
        <f t="shared" si="0"/>
        <v>0</v>
      </c>
      <c r="K24" s="369" t="str">
        <f t="shared" si="1"/>
        <v/>
      </c>
      <c r="L24" s="173"/>
      <c r="M24" s="173"/>
      <c r="N24" s="173"/>
      <c r="O24" s="173"/>
      <c r="P24" s="173"/>
      <c r="Q24" s="173"/>
      <c r="R24" s="173"/>
      <c r="S24" s="173"/>
      <c r="T24" s="173"/>
      <c r="U24" s="173"/>
      <c r="V24" s="173"/>
      <c r="W24" s="173"/>
      <c r="X24" s="173"/>
      <c r="Y24" s="173"/>
      <c r="Z24" s="173"/>
      <c r="AA24" s="173"/>
      <c r="AB24" s="173"/>
    </row>
    <row r="25" spans="1:28" x14ac:dyDescent="0.2">
      <c r="A25" s="175"/>
      <c r="B25" s="542"/>
      <c r="C25" s="531"/>
      <c r="D25" s="531"/>
      <c r="E25" s="532"/>
      <c r="F25" s="176"/>
      <c r="G25" s="350"/>
      <c r="H25" s="345"/>
      <c r="J25" s="182">
        <f t="shared" si="0"/>
        <v>0</v>
      </c>
      <c r="K25" s="369" t="str">
        <f t="shared" si="1"/>
        <v/>
      </c>
      <c r="L25" s="173"/>
      <c r="M25" s="173"/>
      <c r="N25" s="173"/>
      <c r="O25" s="173"/>
      <c r="P25" s="173"/>
      <c r="Q25" s="173"/>
      <c r="R25" s="173"/>
      <c r="S25" s="173"/>
      <c r="T25" s="173"/>
      <c r="U25" s="173"/>
      <c r="V25" s="173"/>
      <c r="W25" s="173"/>
      <c r="X25" s="173"/>
      <c r="Y25" s="173"/>
      <c r="Z25" s="173"/>
      <c r="AA25" s="173"/>
      <c r="AB25" s="173"/>
    </row>
    <row r="26" spans="1:28" ht="6" customHeight="1" x14ac:dyDescent="0.2">
      <c r="A26" s="175"/>
      <c r="B26" s="176"/>
      <c r="C26" s="176"/>
      <c r="D26" s="176"/>
      <c r="E26" s="176"/>
      <c r="F26" s="176"/>
      <c r="G26" s="176"/>
      <c r="H26" s="177"/>
      <c r="K26" s="173"/>
      <c r="L26" s="173"/>
      <c r="M26" s="173"/>
      <c r="N26" s="173"/>
      <c r="O26" s="173"/>
      <c r="P26" s="173"/>
      <c r="Q26" s="173"/>
      <c r="R26" s="173"/>
      <c r="S26" s="173"/>
      <c r="T26" s="173"/>
      <c r="U26" s="173"/>
      <c r="V26" s="173"/>
      <c r="W26" s="173"/>
      <c r="X26" s="173"/>
      <c r="Y26" s="173"/>
      <c r="Z26" s="173"/>
      <c r="AA26" s="173"/>
      <c r="AB26" s="173"/>
    </row>
    <row r="27" spans="1:28" x14ac:dyDescent="0.2">
      <c r="A27" s="348" t="s">
        <v>1052</v>
      </c>
      <c r="B27" s="176"/>
      <c r="C27" s="176"/>
      <c r="D27" s="176"/>
      <c r="E27" s="176"/>
      <c r="F27" s="176"/>
      <c r="G27" s="176"/>
      <c r="H27" s="177"/>
      <c r="K27" s="173"/>
      <c r="L27" s="173"/>
      <c r="M27" s="173"/>
      <c r="N27" s="173"/>
      <c r="O27" s="173"/>
      <c r="P27" s="173"/>
      <c r="Q27" s="173"/>
      <c r="R27" s="173"/>
      <c r="S27" s="173"/>
      <c r="T27" s="173"/>
      <c r="U27" s="173"/>
      <c r="V27" s="173"/>
      <c r="W27" s="173"/>
      <c r="X27" s="173"/>
      <c r="Y27" s="173"/>
      <c r="Z27" s="173"/>
      <c r="AA27" s="173"/>
      <c r="AB27" s="173"/>
    </row>
    <row r="28" spans="1:28" ht="6" customHeight="1" x14ac:dyDescent="0.2">
      <c r="A28" s="175"/>
      <c r="B28" s="176"/>
      <c r="C28" s="176"/>
      <c r="D28" s="176"/>
      <c r="E28" s="176"/>
      <c r="F28" s="176"/>
      <c r="G28" s="176"/>
      <c r="H28" s="177"/>
      <c r="K28" s="173"/>
      <c r="L28" s="173"/>
      <c r="M28" s="173"/>
      <c r="N28" s="173"/>
      <c r="O28" s="173"/>
      <c r="P28" s="173"/>
      <c r="Q28" s="173"/>
      <c r="R28" s="173"/>
      <c r="S28" s="173"/>
      <c r="T28" s="173"/>
      <c r="U28" s="173"/>
      <c r="V28" s="173"/>
      <c r="W28" s="173"/>
      <c r="X28" s="173"/>
      <c r="Y28" s="173"/>
      <c r="Z28" s="173"/>
      <c r="AA28" s="173"/>
      <c r="AB28" s="173"/>
    </row>
    <row r="29" spans="1:28" x14ac:dyDescent="0.2">
      <c r="A29" s="175"/>
      <c r="B29" s="176" t="s">
        <v>773</v>
      </c>
      <c r="C29" s="176"/>
      <c r="D29" s="176"/>
      <c r="E29" s="176"/>
      <c r="F29" s="176"/>
      <c r="G29" s="176" t="s">
        <v>609</v>
      </c>
      <c r="H29" s="177"/>
      <c r="K29" s="173"/>
      <c r="L29" s="173"/>
      <c r="M29" s="173"/>
      <c r="N29" s="173"/>
      <c r="O29" s="173"/>
      <c r="P29" s="173"/>
      <c r="Q29" s="173"/>
      <c r="R29" s="173"/>
      <c r="S29" s="173"/>
      <c r="T29" s="173"/>
      <c r="U29" s="173"/>
      <c r="V29" s="173"/>
      <c r="W29" s="173"/>
      <c r="X29" s="173"/>
      <c r="Y29" s="173"/>
      <c r="Z29" s="173"/>
      <c r="AA29" s="173"/>
      <c r="AB29" s="173"/>
    </row>
    <row r="30" spans="1:28" x14ac:dyDescent="0.2">
      <c r="A30" s="175"/>
      <c r="B30" s="530" t="s">
        <v>111</v>
      </c>
      <c r="C30" s="531"/>
      <c r="D30" s="531"/>
      <c r="E30" s="532"/>
      <c r="F30" s="176"/>
      <c r="G30" s="350">
        <v>2690</v>
      </c>
      <c r="H30" s="345"/>
      <c r="J30" s="182">
        <f t="shared" ref="J30:J41" si="2">IF(AND(G30&lt;&gt;0,B30=""),1,0)</f>
        <v>0</v>
      </c>
      <c r="K30" s="369" t="str">
        <f t="shared" ref="K30:K41" si="3">IF(J30=1,"Please enter the required data in the red cell","")</f>
        <v/>
      </c>
      <c r="L30" s="173"/>
      <c r="M30" s="173"/>
      <c r="N30" s="173"/>
      <c r="O30" s="173"/>
      <c r="P30" s="173"/>
      <c r="Q30" s="173"/>
      <c r="R30" s="173"/>
      <c r="S30" s="173"/>
      <c r="T30" s="173"/>
      <c r="U30" s="173"/>
      <c r="V30" s="173"/>
      <c r="W30" s="173"/>
      <c r="X30" s="173"/>
      <c r="Y30" s="173"/>
      <c r="Z30" s="173"/>
      <c r="AA30" s="173"/>
      <c r="AB30" s="173"/>
    </row>
    <row r="31" spans="1:28" x14ac:dyDescent="0.2">
      <c r="A31" s="175"/>
      <c r="B31" s="530"/>
      <c r="C31" s="531"/>
      <c r="D31" s="531"/>
      <c r="E31" s="532"/>
      <c r="F31" s="176"/>
      <c r="G31" s="350"/>
      <c r="H31" s="345"/>
      <c r="J31" s="182">
        <f t="shared" si="2"/>
        <v>0</v>
      </c>
      <c r="K31" s="369" t="str">
        <f t="shared" si="3"/>
        <v/>
      </c>
      <c r="L31" s="173"/>
      <c r="M31" s="173"/>
      <c r="N31" s="173"/>
      <c r="O31" s="173"/>
      <c r="P31" s="173"/>
      <c r="Q31" s="173"/>
      <c r="R31" s="173"/>
      <c r="S31" s="173"/>
      <c r="T31" s="173"/>
      <c r="U31" s="173"/>
      <c r="V31" s="173"/>
      <c r="W31" s="173"/>
      <c r="X31" s="173"/>
      <c r="Y31" s="173"/>
      <c r="Z31" s="173"/>
      <c r="AA31" s="173"/>
      <c r="AB31" s="173"/>
    </row>
    <row r="32" spans="1:28" x14ac:dyDescent="0.2">
      <c r="A32" s="175"/>
      <c r="B32" s="542"/>
      <c r="C32" s="531"/>
      <c r="D32" s="531"/>
      <c r="E32" s="532"/>
      <c r="F32" s="176"/>
      <c r="G32" s="350"/>
      <c r="H32" s="345"/>
      <c r="J32" s="182">
        <f t="shared" si="2"/>
        <v>0</v>
      </c>
      <c r="K32" s="369" t="str">
        <f t="shared" si="3"/>
        <v/>
      </c>
      <c r="L32" s="173"/>
      <c r="M32" s="173"/>
      <c r="N32" s="173"/>
      <c r="O32" s="173"/>
      <c r="P32" s="173"/>
      <c r="Q32" s="173"/>
      <c r="R32" s="173"/>
      <c r="S32" s="173"/>
      <c r="T32" s="173"/>
      <c r="U32" s="173"/>
      <c r="V32" s="173"/>
      <c r="W32" s="173"/>
      <c r="X32" s="173"/>
      <c r="Y32" s="173"/>
      <c r="Z32" s="173"/>
      <c r="AA32" s="173"/>
      <c r="AB32" s="173"/>
    </row>
    <row r="33" spans="1:28" x14ac:dyDescent="0.2">
      <c r="A33" s="175"/>
      <c r="B33" s="542"/>
      <c r="C33" s="531"/>
      <c r="D33" s="531"/>
      <c r="E33" s="532"/>
      <c r="F33" s="176"/>
      <c r="G33" s="350"/>
      <c r="H33" s="345"/>
      <c r="J33" s="182">
        <f t="shared" si="2"/>
        <v>0</v>
      </c>
      <c r="K33" s="369" t="str">
        <f t="shared" si="3"/>
        <v/>
      </c>
      <c r="L33" s="173"/>
      <c r="M33" s="173"/>
      <c r="N33" s="173"/>
      <c r="O33" s="173"/>
      <c r="P33" s="173"/>
      <c r="Q33" s="173"/>
      <c r="R33" s="173"/>
      <c r="S33" s="173"/>
      <c r="T33" s="173"/>
      <c r="U33" s="173"/>
      <c r="V33" s="173"/>
      <c r="W33" s="173"/>
      <c r="X33" s="173"/>
      <c r="Y33" s="173"/>
      <c r="Z33" s="173"/>
      <c r="AA33" s="173"/>
      <c r="AB33" s="173"/>
    </row>
    <row r="34" spans="1:28" x14ac:dyDescent="0.2">
      <c r="A34" s="175"/>
      <c r="B34" s="542"/>
      <c r="C34" s="531"/>
      <c r="D34" s="531"/>
      <c r="E34" s="532"/>
      <c r="F34" s="176"/>
      <c r="G34" s="350"/>
      <c r="H34" s="345"/>
      <c r="J34" s="182">
        <f t="shared" si="2"/>
        <v>0</v>
      </c>
      <c r="K34" s="369" t="str">
        <f t="shared" si="3"/>
        <v/>
      </c>
      <c r="L34" s="173"/>
      <c r="M34" s="173"/>
      <c r="N34" s="173"/>
      <c r="O34" s="173"/>
      <c r="P34" s="173"/>
      <c r="Q34" s="173"/>
      <c r="R34" s="173"/>
      <c r="S34" s="173"/>
      <c r="T34" s="173"/>
      <c r="U34" s="173"/>
      <c r="V34" s="173"/>
      <c r="W34" s="173"/>
      <c r="X34" s="173"/>
      <c r="Y34" s="173"/>
      <c r="Z34" s="173"/>
      <c r="AA34" s="173"/>
      <c r="AB34" s="173"/>
    </row>
    <row r="35" spans="1:28" x14ac:dyDescent="0.2">
      <c r="A35" s="175"/>
      <c r="B35" s="542"/>
      <c r="C35" s="531"/>
      <c r="D35" s="531"/>
      <c r="E35" s="532"/>
      <c r="F35" s="176"/>
      <c r="G35" s="350"/>
      <c r="H35" s="345"/>
      <c r="J35" s="182">
        <f t="shared" si="2"/>
        <v>0</v>
      </c>
      <c r="K35" s="369" t="str">
        <f t="shared" si="3"/>
        <v/>
      </c>
      <c r="L35" s="173"/>
      <c r="M35" s="173"/>
      <c r="N35" s="173"/>
      <c r="O35" s="173"/>
      <c r="P35" s="173"/>
      <c r="Q35" s="173"/>
      <c r="R35" s="173"/>
      <c r="S35" s="173"/>
      <c r="T35" s="173"/>
      <c r="U35" s="173"/>
      <c r="V35" s="173"/>
      <c r="W35" s="173"/>
      <c r="X35" s="173"/>
      <c r="Y35" s="173"/>
      <c r="Z35" s="173"/>
      <c r="AA35" s="173"/>
      <c r="AB35" s="173"/>
    </row>
    <row r="36" spans="1:28" x14ac:dyDescent="0.2">
      <c r="A36" s="175"/>
      <c r="B36" s="542"/>
      <c r="C36" s="531"/>
      <c r="D36" s="531"/>
      <c r="E36" s="532"/>
      <c r="F36" s="176"/>
      <c r="G36" s="350"/>
      <c r="H36" s="345"/>
      <c r="J36" s="182">
        <f t="shared" si="2"/>
        <v>0</v>
      </c>
      <c r="K36" s="369" t="str">
        <f t="shared" si="3"/>
        <v/>
      </c>
      <c r="L36" s="173"/>
      <c r="M36" s="173"/>
      <c r="N36" s="173"/>
      <c r="O36" s="173"/>
      <c r="P36" s="173"/>
      <c r="Q36" s="173"/>
      <c r="R36" s="173"/>
      <c r="S36" s="173"/>
      <c r="T36" s="173"/>
      <c r="U36" s="173"/>
      <c r="V36" s="173"/>
      <c r="W36" s="173"/>
      <c r="X36" s="173"/>
      <c r="Y36" s="173"/>
      <c r="Z36" s="173"/>
      <c r="AA36" s="173"/>
      <c r="AB36" s="173"/>
    </row>
    <row r="37" spans="1:28" x14ac:dyDescent="0.2">
      <c r="A37" s="175"/>
      <c r="B37" s="542"/>
      <c r="C37" s="531"/>
      <c r="D37" s="531"/>
      <c r="E37" s="532"/>
      <c r="F37" s="176"/>
      <c r="G37" s="350"/>
      <c r="H37" s="345"/>
      <c r="J37" s="182">
        <f t="shared" si="2"/>
        <v>0</v>
      </c>
      <c r="K37" s="369" t="str">
        <f t="shared" si="3"/>
        <v/>
      </c>
      <c r="L37" s="173"/>
      <c r="M37" s="173"/>
      <c r="N37" s="173"/>
      <c r="O37" s="173"/>
      <c r="P37" s="173"/>
      <c r="Q37" s="173"/>
      <c r="R37" s="173"/>
      <c r="S37" s="173"/>
      <c r="T37" s="173"/>
      <c r="U37" s="173"/>
      <c r="V37" s="173"/>
      <c r="W37" s="173"/>
      <c r="X37" s="173"/>
      <c r="Y37" s="173"/>
      <c r="Z37" s="173"/>
      <c r="AA37" s="173"/>
      <c r="AB37" s="173"/>
    </row>
    <row r="38" spans="1:28" x14ac:dyDescent="0.2">
      <c r="A38" s="175"/>
      <c r="B38" s="542"/>
      <c r="C38" s="531"/>
      <c r="D38" s="531"/>
      <c r="E38" s="532"/>
      <c r="F38" s="176"/>
      <c r="G38" s="350"/>
      <c r="H38" s="345"/>
      <c r="J38" s="182">
        <f t="shared" si="2"/>
        <v>0</v>
      </c>
      <c r="K38" s="369" t="str">
        <f t="shared" si="3"/>
        <v/>
      </c>
      <c r="L38" s="173"/>
      <c r="M38" s="173"/>
      <c r="N38" s="173"/>
      <c r="O38" s="173"/>
      <c r="P38" s="173"/>
      <c r="Q38" s="173"/>
      <c r="R38" s="173"/>
      <c r="S38" s="173"/>
      <c r="T38" s="173"/>
      <c r="U38" s="173"/>
      <c r="V38" s="173"/>
      <c r="W38" s="173"/>
      <c r="X38" s="173"/>
      <c r="Y38" s="173"/>
      <c r="Z38" s="173"/>
      <c r="AA38" s="173"/>
      <c r="AB38" s="173"/>
    </row>
    <row r="39" spans="1:28" x14ac:dyDescent="0.2">
      <c r="A39" s="175"/>
      <c r="B39" s="542"/>
      <c r="C39" s="531"/>
      <c r="D39" s="531"/>
      <c r="E39" s="532"/>
      <c r="F39" s="176"/>
      <c r="G39" s="350"/>
      <c r="H39" s="345"/>
      <c r="J39" s="182">
        <f t="shared" si="2"/>
        <v>0</v>
      </c>
      <c r="K39" s="369" t="str">
        <f t="shared" si="3"/>
        <v/>
      </c>
      <c r="L39" s="173"/>
      <c r="M39" s="173"/>
      <c r="N39" s="173"/>
      <c r="O39" s="173"/>
      <c r="P39" s="173"/>
      <c r="Q39" s="173"/>
      <c r="R39" s="173"/>
      <c r="S39" s="173"/>
      <c r="T39" s="173"/>
      <c r="U39" s="173"/>
      <c r="V39" s="173"/>
      <c r="W39" s="173"/>
      <c r="X39" s="173"/>
      <c r="Y39" s="173"/>
      <c r="Z39" s="173"/>
      <c r="AA39" s="173"/>
      <c r="AB39" s="173"/>
    </row>
    <row r="40" spans="1:28" x14ac:dyDescent="0.2">
      <c r="A40" s="175"/>
      <c r="B40" s="542"/>
      <c r="C40" s="531"/>
      <c r="D40" s="531"/>
      <c r="E40" s="532"/>
      <c r="F40" s="176"/>
      <c r="G40" s="350"/>
      <c r="H40" s="345"/>
      <c r="J40" s="182">
        <f t="shared" si="2"/>
        <v>0</v>
      </c>
      <c r="K40" s="369" t="str">
        <f t="shared" si="3"/>
        <v/>
      </c>
      <c r="L40" s="173"/>
      <c r="M40" s="173"/>
      <c r="N40" s="173"/>
      <c r="O40" s="173"/>
      <c r="P40" s="173"/>
      <c r="Q40" s="173"/>
      <c r="R40" s="173"/>
      <c r="S40" s="173"/>
      <c r="T40" s="173"/>
      <c r="U40" s="173"/>
      <c r="V40" s="173"/>
      <c r="W40" s="173"/>
      <c r="X40" s="173"/>
      <c r="Y40" s="173"/>
      <c r="Z40" s="173"/>
      <c r="AA40" s="173"/>
      <c r="AB40" s="173"/>
    </row>
    <row r="41" spans="1:28" x14ac:dyDescent="0.2">
      <c r="A41" s="175"/>
      <c r="B41" s="542"/>
      <c r="C41" s="531"/>
      <c r="D41" s="531"/>
      <c r="E41" s="532"/>
      <c r="F41" s="176"/>
      <c r="G41" s="350"/>
      <c r="H41" s="345"/>
      <c r="J41" s="182">
        <f t="shared" si="2"/>
        <v>0</v>
      </c>
      <c r="K41" s="369" t="str">
        <f t="shared" si="3"/>
        <v/>
      </c>
      <c r="L41" s="173"/>
      <c r="M41" s="173"/>
      <c r="N41" s="173"/>
      <c r="O41" s="173"/>
      <c r="P41" s="173"/>
      <c r="Q41" s="173"/>
      <c r="R41" s="173"/>
      <c r="S41" s="173"/>
      <c r="T41" s="173"/>
      <c r="U41" s="173"/>
      <c r="V41" s="173"/>
      <c r="W41" s="173"/>
      <c r="X41" s="173"/>
      <c r="Y41" s="173"/>
      <c r="Z41" s="173"/>
      <c r="AA41" s="173"/>
      <c r="AB41" s="173"/>
    </row>
    <row r="42" spans="1:28" ht="9" customHeight="1" x14ac:dyDescent="0.2">
      <c r="A42" s="175"/>
      <c r="B42" s="176"/>
      <c r="C42" s="176"/>
      <c r="D42" s="176"/>
      <c r="E42" s="176"/>
      <c r="F42" s="176"/>
      <c r="G42" s="176"/>
      <c r="H42" s="177"/>
      <c r="K42" s="173"/>
      <c r="L42" s="173"/>
      <c r="M42" s="173"/>
      <c r="N42" s="173"/>
      <c r="O42" s="173"/>
      <c r="P42" s="173"/>
      <c r="Q42" s="173"/>
      <c r="R42" s="173"/>
      <c r="S42" s="173"/>
      <c r="T42" s="173"/>
      <c r="U42" s="173"/>
      <c r="V42" s="173"/>
      <c r="W42" s="173"/>
      <c r="X42" s="173"/>
      <c r="Y42" s="173"/>
      <c r="Z42" s="173"/>
      <c r="AA42" s="173"/>
      <c r="AB42" s="173"/>
    </row>
    <row r="43" spans="1:28" x14ac:dyDescent="0.2">
      <c r="A43" s="175"/>
      <c r="B43" s="176"/>
      <c r="C43" s="176"/>
      <c r="D43" s="176"/>
      <c r="E43" s="351" t="s">
        <v>782</v>
      </c>
      <c r="F43" s="176"/>
      <c r="G43" s="352">
        <f>G9+SUM(G14:G25)-SUM(G30:G41)</f>
        <v>582318.51</v>
      </c>
      <c r="H43" s="177"/>
      <c r="K43" s="173"/>
      <c r="L43" s="173"/>
      <c r="M43" s="173"/>
      <c r="N43" s="173"/>
      <c r="O43" s="173"/>
      <c r="P43" s="173"/>
      <c r="Q43" s="173"/>
      <c r="R43" s="173"/>
      <c r="S43" s="173"/>
      <c r="T43" s="173"/>
      <c r="U43" s="173"/>
      <c r="V43" s="173"/>
      <c r="W43" s="173"/>
      <c r="X43" s="173"/>
      <c r="Y43" s="173"/>
      <c r="Z43" s="173"/>
      <c r="AA43" s="173"/>
      <c r="AB43" s="173"/>
    </row>
    <row r="44" spans="1:28" x14ac:dyDescent="0.2">
      <c r="A44" s="175"/>
      <c r="B44" s="176"/>
      <c r="C44" s="176"/>
      <c r="D44" s="176"/>
      <c r="E44" s="351" t="s">
        <v>590</v>
      </c>
      <c r="F44" s="176"/>
      <c r="G44" s="352">
        <f>SUMIF(Funding!A:A,'Checklist &amp; Authorisation'!F1,Funding!H:H)</f>
        <v>582318.51</v>
      </c>
      <c r="H44" s="177"/>
      <c r="K44" s="173"/>
      <c r="L44" s="173"/>
      <c r="M44" s="173"/>
      <c r="N44" s="173"/>
      <c r="O44" s="173"/>
      <c r="P44" s="173"/>
      <c r="Q44" s="173"/>
      <c r="R44" s="173"/>
      <c r="S44" s="173"/>
      <c r="T44" s="173"/>
      <c r="U44" s="173"/>
      <c r="V44" s="173"/>
      <c r="W44" s="173"/>
      <c r="X44" s="173"/>
      <c r="Y44" s="173"/>
      <c r="Z44" s="173"/>
      <c r="AA44" s="173"/>
      <c r="AB44" s="173"/>
    </row>
    <row r="45" spans="1:28" x14ac:dyDescent="0.2">
      <c r="A45" s="175"/>
      <c r="B45" s="176"/>
      <c r="C45" s="176"/>
      <c r="D45" s="176"/>
      <c r="E45" s="351" t="s">
        <v>783</v>
      </c>
      <c r="F45" s="176"/>
      <c r="G45" s="352">
        <f>ROUND(G43-G44,2)</f>
        <v>0</v>
      </c>
      <c r="H45" s="177"/>
      <c r="J45" s="182">
        <f>IF(G45=0,0,1)</f>
        <v>0</v>
      </c>
      <c r="K45" s="369" t="str">
        <f>IF(G45=0,"","There is unreconciled funding")</f>
        <v/>
      </c>
      <c r="L45" s="173"/>
      <c r="M45" s="173"/>
      <c r="N45" s="173"/>
      <c r="O45" s="173"/>
      <c r="P45" s="173"/>
      <c r="Q45" s="173"/>
      <c r="R45" s="173"/>
      <c r="S45" s="173"/>
      <c r="T45" s="173"/>
      <c r="U45" s="173"/>
      <c r="V45" s="173"/>
      <c r="W45" s="173"/>
      <c r="X45" s="173"/>
      <c r="Y45" s="173"/>
      <c r="Z45" s="173"/>
      <c r="AA45" s="173"/>
      <c r="AB45" s="173"/>
    </row>
    <row r="46" spans="1:28" ht="15.75" customHeight="1" x14ac:dyDescent="0.2">
      <c r="A46" s="354"/>
      <c r="B46" s="355"/>
      <c r="C46" s="355"/>
      <c r="D46" s="355"/>
      <c r="E46" s="355"/>
      <c r="F46" s="355"/>
      <c r="G46" s="355"/>
      <c r="H46" s="356"/>
      <c r="K46" s="173"/>
      <c r="L46" s="173"/>
      <c r="M46" s="173"/>
      <c r="N46" s="173"/>
      <c r="O46" s="173"/>
      <c r="P46" s="173"/>
      <c r="Q46" s="173"/>
      <c r="R46" s="173"/>
      <c r="S46" s="173"/>
      <c r="T46" s="173"/>
      <c r="U46" s="173"/>
      <c r="V46" s="173"/>
      <c r="W46" s="173"/>
      <c r="X46" s="173"/>
      <c r="Y46" s="173"/>
      <c r="Z46" s="173"/>
      <c r="AA46" s="173"/>
      <c r="AB46" s="173"/>
    </row>
    <row r="47" spans="1:28" x14ac:dyDescent="0.2">
      <c r="A47" s="347" t="s">
        <v>784</v>
      </c>
      <c r="B47" s="176"/>
      <c r="C47" s="176"/>
      <c r="D47" s="176"/>
      <c r="E47" s="176"/>
      <c r="F47" s="176"/>
      <c r="G47" s="176"/>
      <c r="H47" s="177"/>
      <c r="K47" s="173"/>
      <c r="L47" s="173"/>
      <c r="M47" s="173"/>
      <c r="N47" s="173"/>
      <c r="O47" s="173"/>
      <c r="P47" s="173"/>
      <c r="Q47" s="173"/>
      <c r="R47" s="173"/>
      <c r="S47" s="173"/>
      <c r="T47" s="173"/>
      <c r="U47" s="173"/>
      <c r="V47" s="173"/>
      <c r="W47" s="173"/>
      <c r="X47" s="173"/>
      <c r="Y47" s="173"/>
      <c r="Z47" s="173"/>
      <c r="AA47" s="173"/>
      <c r="AB47" s="173"/>
    </row>
    <row r="48" spans="1:28" ht="7.5" customHeight="1" x14ac:dyDescent="0.2">
      <c r="A48" s="175"/>
      <c r="B48" s="176"/>
      <c r="C48" s="176"/>
      <c r="D48" s="176"/>
      <c r="E48" s="176"/>
      <c r="F48" s="176"/>
      <c r="G48" s="364"/>
      <c r="H48" s="362"/>
      <c r="K48" s="173"/>
      <c r="L48" s="173"/>
      <c r="M48" s="173"/>
      <c r="N48" s="173"/>
      <c r="O48" s="173"/>
      <c r="P48" s="173"/>
      <c r="Q48" s="173"/>
      <c r="R48" s="173"/>
      <c r="S48" s="173"/>
      <c r="T48" s="173"/>
      <c r="U48" s="173"/>
      <c r="V48" s="173"/>
      <c r="W48" s="173"/>
      <c r="X48" s="173"/>
      <c r="Y48" s="173"/>
      <c r="Z48" s="173"/>
      <c r="AA48" s="173"/>
      <c r="AB48" s="173"/>
    </row>
    <row r="49" spans="1:28" ht="13.5" customHeight="1" x14ac:dyDescent="0.2">
      <c r="A49" s="536" t="s">
        <v>785</v>
      </c>
      <c r="B49" s="537"/>
      <c r="C49" s="537"/>
      <c r="D49" s="537"/>
      <c r="E49" s="537"/>
      <c r="F49" s="540" t="s">
        <v>786</v>
      </c>
      <c r="G49" s="540"/>
      <c r="H49" s="541"/>
      <c r="K49" s="173"/>
      <c r="L49" s="173"/>
      <c r="M49" s="173"/>
      <c r="N49" s="173"/>
      <c r="O49" s="173"/>
      <c r="P49" s="173"/>
      <c r="Q49" s="173"/>
      <c r="R49" s="173"/>
      <c r="S49" s="173"/>
      <c r="T49" s="173"/>
      <c r="U49" s="173"/>
      <c r="V49" s="173"/>
      <c r="W49" s="173"/>
      <c r="X49" s="173"/>
      <c r="Y49" s="173"/>
      <c r="Z49" s="173"/>
      <c r="AA49" s="173"/>
      <c r="AB49" s="173"/>
    </row>
    <row r="50" spans="1:28" x14ac:dyDescent="0.2">
      <c r="A50" s="347" t="s">
        <v>787</v>
      </c>
      <c r="B50" s="357"/>
      <c r="C50" s="357"/>
      <c r="D50" s="357"/>
      <c r="E50" s="357"/>
      <c r="F50" s="540"/>
      <c r="G50" s="540"/>
      <c r="H50" s="541"/>
      <c r="K50" s="173"/>
      <c r="L50" s="173"/>
      <c r="M50" s="173"/>
      <c r="N50" s="173"/>
      <c r="O50" s="173"/>
      <c r="P50" s="173"/>
      <c r="Q50" s="173"/>
      <c r="R50" s="173"/>
      <c r="S50" s="173"/>
      <c r="T50" s="173"/>
      <c r="U50" s="173"/>
      <c r="V50" s="173"/>
      <c r="W50" s="173"/>
      <c r="X50" s="173"/>
      <c r="Y50" s="173"/>
      <c r="Z50" s="173"/>
      <c r="AA50" s="173"/>
      <c r="AB50" s="173"/>
    </row>
    <row r="51" spans="1:28" ht="6" customHeight="1" x14ac:dyDescent="0.2">
      <c r="A51" s="176"/>
      <c r="B51" s="176"/>
      <c r="C51" s="176"/>
      <c r="D51" s="176"/>
      <c r="E51" s="176"/>
      <c r="F51" s="358"/>
      <c r="G51" s="176"/>
      <c r="H51" s="177"/>
      <c r="K51" s="173"/>
      <c r="L51" s="173"/>
      <c r="M51" s="173"/>
      <c r="N51" s="173"/>
      <c r="O51" s="173"/>
      <c r="P51" s="173"/>
      <c r="Q51" s="173"/>
      <c r="R51" s="173"/>
      <c r="S51" s="173"/>
      <c r="T51" s="173"/>
      <c r="U51" s="173"/>
      <c r="V51" s="173"/>
      <c r="W51" s="173"/>
      <c r="X51" s="173"/>
      <c r="Y51" s="173"/>
      <c r="Z51" s="173"/>
      <c r="AA51" s="173"/>
      <c r="AB51" s="173"/>
    </row>
    <row r="52" spans="1:28" ht="25.5" customHeight="1" x14ac:dyDescent="0.2">
      <c r="A52" s="538" t="str">
        <f>"1) Anticipated Cost Centre Underspends (excluding contingency cost centres) as at "&amp;Lookup!O7</f>
        <v>1) Anticipated Cost Centre Underspends (excluding contingency cost centres) as at 31/03/2022</v>
      </c>
      <c r="B52" s="539"/>
      <c r="C52" s="539"/>
      <c r="D52" s="539"/>
      <c r="E52" s="539"/>
      <c r="F52" s="358"/>
      <c r="G52" s="353">
        <v>30644.39</v>
      </c>
      <c r="H52" s="177"/>
      <c r="I52" s="182" t="s">
        <v>774</v>
      </c>
      <c r="J52" s="182">
        <f>IF(ISBLANK(G52),1,0)</f>
        <v>0</v>
      </c>
      <c r="K52" s="369" t="str">
        <f>IF(J52=1,"Please enter the required data in the red cell","")</f>
        <v/>
      </c>
      <c r="L52" s="173"/>
      <c r="M52" s="173"/>
      <c r="N52" s="173"/>
      <c r="O52" s="173"/>
      <c r="P52" s="173"/>
      <c r="Q52" s="173"/>
      <c r="R52" s="173"/>
      <c r="S52" s="173"/>
      <c r="T52" s="173"/>
      <c r="U52" s="173"/>
      <c r="V52" s="173"/>
      <c r="W52" s="173"/>
      <c r="X52" s="173"/>
      <c r="Y52" s="173"/>
      <c r="Z52" s="173"/>
      <c r="AA52" s="173"/>
      <c r="AB52" s="173"/>
    </row>
    <row r="53" spans="1:28" x14ac:dyDescent="0.2">
      <c r="A53" s="348" t="str">
        <f>"2) Anticipated Cost Centre Overspends as at "&amp;Lookup!O7</f>
        <v>2) Anticipated Cost Centre Overspends as at 31/03/2022</v>
      </c>
      <c r="B53" s="176"/>
      <c r="C53" s="176"/>
      <c r="D53" s="176"/>
      <c r="E53" s="176"/>
      <c r="F53" s="358"/>
      <c r="G53" s="353">
        <v>15118.79</v>
      </c>
      <c r="H53" s="177"/>
      <c r="I53" s="182" t="s">
        <v>775</v>
      </c>
      <c r="J53" s="182">
        <f>IF(ISBLANK(G53),1,0)</f>
        <v>0</v>
      </c>
      <c r="K53" s="369" t="str">
        <f>IF(J53=1,"Please enter the required data in the red cell","")</f>
        <v/>
      </c>
      <c r="L53" s="173"/>
      <c r="M53" s="173"/>
      <c r="N53" s="173"/>
      <c r="O53" s="173"/>
      <c r="P53" s="173"/>
      <c r="Q53" s="173"/>
      <c r="R53" s="173"/>
      <c r="S53" s="173"/>
      <c r="T53" s="173"/>
      <c r="U53" s="173"/>
      <c r="V53" s="173"/>
      <c r="W53" s="173"/>
      <c r="X53" s="173"/>
      <c r="Y53" s="173"/>
      <c r="Z53" s="173"/>
      <c r="AA53" s="173"/>
      <c r="AB53" s="173"/>
    </row>
    <row r="54" spans="1:28" x14ac:dyDescent="0.2">
      <c r="A54" s="359" t="str">
        <f>"3) Contingencies earmarked for Expenditure after "&amp;Lookup!O7</f>
        <v>3) Contingencies earmarked for Expenditure after 31/03/2022</v>
      </c>
      <c r="B54" s="176"/>
      <c r="C54" s="176"/>
      <c r="D54" s="176"/>
      <c r="E54" s="176"/>
      <c r="F54" s="358"/>
      <c r="G54" s="176"/>
      <c r="H54" s="177"/>
      <c r="K54" s="173"/>
      <c r="L54" s="173"/>
      <c r="M54" s="173"/>
      <c r="N54" s="173"/>
      <c r="O54" s="173"/>
      <c r="P54" s="173"/>
      <c r="Q54" s="173"/>
      <c r="R54" s="173"/>
      <c r="S54" s="173"/>
      <c r="T54" s="173"/>
      <c r="U54" s="173"/>
      <c r="V54" s="173"/>
      <c r="W54" s="173"/>
      <c r="X54" s="173"/>
      <c r="Y54" s="173"/>
      <c r="Z54" s="173"/>
      <c r="AA54" s="173"/>
      <c r="AB54" s="173"/>
    </row>
    <row r="55" spans="1:28" x14ac:dyDescent="0.2">
      <c r="A55" s="175" t="s">
        <v>788</v>
      </c>
      <c r="B55" s="176"/>
      <c r="C55" s="176"/>
      <c r="D55" s="176"/>
      <c r="E55" s="176"/>
      <c r="F55" s="358"/>
      <c r="G55" s="353">
        <v>0</v>
      </c>
      <c r="H55" s="177"/>
      <c r="I55" s="182" t="s">
        <v>776</v>
      </c>
      <c r="J55" s="182">
        <f>IF(ISBLANK(G55),1,0)</f>
        <v>0</v>
      </c>
      <c r="K55" s="369" t="str">
        <f>IF(J55=1,"Please enter the required data in the red cell","")</f>
        <v/>
      </c>
      <c r="L55" s="173"/>
      <c r="M55" s="173"/>
      <c r="N55" s="173"/>
      <c r="O55" s="173"/>
      <c r="P55" s="173"/>
      <c r="Q55" s="173"/>
      <c r="R55" s="173"/>
      <c r="S55" s="173"/>
      <c r="T55" s="173"/>
      <c r="U55" s="173"/>
      <c r="V55" s="173"/>
      <c r="W55" s="173"/>
      <c r="X55" s="173"/>
      <c r="Y55" s="173"/>
      <c r="Z55" s="173"/>
      <c r="AA55" s="173"/>
      <c r="AB55" s="173"/>
    </row>
    <row r="56" spans="1:28" x14ac:dyDescent="0.2">
      <c r="A56" s="175" t="s">
        <v>789</v>
      </c>
      <c r="B56" s="176"/>
      <c r="C56" s="176"/>
      <c r="D56" s="176"/>
      <c r="E56" s="176"/>
      <c r="F56" s="358"/>
      <c r="G56" s="353">
        <v>0</v>
      </c>
      <c r="H56" s="177"/>
      <c r="I56" s="182" t="s">
        <v>777</v>
      </c>
      <c r="J56" s="182">
        <f>IF(ISBLANK(G56),1,0)</f>
        <v>0</v>
      </c>
      <c r="K56" s="369" t="str">
        <f>IF(J56=1,"Please enter the required data in the red cell","")</f>
        <v/>
      </c>
      <c r="L56" s="173"/>
      <c r="M56" s="173"/>
      <c r="N56" s="173"/>
      <c r="O56" s="173"/>
      <c r="P56" s="173"/>
      <c r="Q56" s="173"/>
      <c r="R56" s="173"/>
      <c r="S56" s="173"/>
      <c r="T56" s="173"/>
      <c r="U56" s="173"/>
      <c r="V56" s="173"/>
      <c r="W56" s="173"/>
      <c r="X56" s="173"/>
      <c r="Y56" s="173"/>
      <c r="Z56" s="173"/>
      <c r="AA56" s="173"/>
      <c r="AB56" s="173"/>
    </row>
    <row r="57" spans="1:28" x14ac:dyDescent="0.2">
      <c r="A57" s="530" t="s">
        <v>2868</v>
      </c>
      <c r="B57" s="531"/>
      <c r="C57" s="531"/>
      <c r="D57" s="532"/>
      <c r="E57" s="176"/>
      <c r="F57" s="358"/>
      <c r="G57" s="350">
        <f>1388.08+720</f>
        <v>2108.08</v>
      </c>
      <c r="H57" s="177"/>
      <c r="K57" s="369"/>
      <c r="L57" s="173"/>
      <c r="M57" s="173"/>
      <c r="N57" s="173"/>
      <c r="O57" s="173"/>
      <c r="P57" s="173"/>
      <c r="Q57" s="173"/>
      <c r="R57" s="173"/>
      <c r="S57" s="173"/>
      <c r="T57" s="173"/>
      <c r="U57" s="173"/>
      <c r="V57" s="173"/>
      <c r="W57" s="173"/>
      <c r="X57" s="173"/>
      <c r="Y57" s="173"/>
      <c r="Z57" s="173"/>
      <c r="AA57" s="173"/>
      <c r="AB57" s="173"/>
    </row>
    <row r="58" spans="1:28" x14ac:dyDescent="0.2">
      <c r="A58" s="530" t="s">
        <v>2869</v>
      </c>
      <c r="B58" s="531"/>
      <c r="C58" s="531"/>
      <c r="D58" s="532"/>
      <c r="E58" s="176"/>
      <c r="F58" s="358"/>
      <c r="G58" s="350">
        <f>8684.05+15114.93</f>
        <v>23798.98</v>
      </c>
      <c r="H58" s="177"/>
      <c r="K58" s="173"/>
      <c r="L58" s="173"/>
      <c r="M58" s="173"/>
      <c r="N58" s="173"/>
      <c r="O58" s="173"/>
      <c r="P58" s="173"/>
      <c r="Q58" s="173"/>
      <c r="R58" s="173"/>
      <c r="S58" s="173"/>
      <c r="T58" s="173"/>
      <c r="U58" s="173"/>
      <c r="V58" s="173"/>
      <c r="W58" s="173"/>
      <c r="X58" s="173"/>
      <c r="Y58" s="173"/>
      <c r="Z58" s="173"/>
      <c r="AA58" s="173"/>
      <c r="AB58" s="173"/>
    </row>
    <row r="59" spans="1:28" x14ac:dyDescent="0.2">
      <c r="A59" s="348" t="str">
        <f>"4) General (un-earmarked) Contingency for "&amp;Lookup!O3</f>
        <v>4) General (un-earmarked) Contingency for 2021-22</v>
      </c>
      <c r="B59" s="176"/>
      <c r="C59" s="176"/>
      <c r="D59" s="176"/>
      <c r="E59" s="176"/>
      <c r="F59" s="358"/>
      <c r="G59" s="353">
        <v>22519</v>
      </c>
      <c r="H59" s="177"/>
      <c r="I59" s="182" t="s">
        <v>778</v>
      </c>
      <c r="J59" s="182">
        <f>IF(ISBLANK(G59),1,0)</f>
        <v>0</v>
      </c>
      <c r="K59" s="369" t="str">
        <f>IF(J59=1,"Please enter the required data in the red cell","")</f>
        <v/>
      </c>
      <c r="L59" s="173"/>
      <c r="M59" s="173"/>
      <c r="N59" s="173"/>
      <c r="O59" s="173"/>
      <c r="P59" s="173"/>
      <c r="Q59" s="173"/>
      <c r="R59" s="173"/>
      <c r="S59" s="173"/>
      <c r="T59" s="173"/>
      <c r="U59" s="173"/>
      <c r="V59" s="173"/>
      <c r="W59" s="173"/>
      <c r="X59" s="173"/>
      <c r="Y59" s="173"/>
      <c r="Z59" s="173"/>
      <c r="AA59" s="173"/>
      <c r="AB59" s="173"/>
    </row>
    <row r="60" spans="1:28" ht="12.75" customHeight="1" x14ac:dyDescent="0.2">
      <c r="A60" s="348" t="str">
        <f>"5) Anticipated Cluster/Consortium Balance as at "&amp;Lookup!O7</f>
        <v>5) Anticipated Cluster/Consortium Balance as at 31/03/2022</v>
      </c>
      <c r="B60" s="176"/>
      <c r="C60" s="176"/>
      <c r="D60" s="176"/>
      <c r="E60" s="176"/>
      <c r="F60" s="358"/>
      <c r="G60" s="353">
        <v>0</v>
      </c>
      <c r="H60" s="177"/>
      <c r="I60" s="182" t="s">
        <v>780</v>
      </c>
      <c r="J60" s="182">
        <f>IF(ISBLANK(G60),1,0)</f>
        <v>0</v>
      </c>
      <c r="K60" s="369" t="str">
        <f>IF(J60=1,"Please enter the required data in the red cell","")</f>
        <v/>
      </c>
      <c r="L60" s="173"/>
      <c r="M60" s="173"/>
      <c r="N60" s="173"/>
      <c r="O60" s="173"/>
      <c r="P60" s="173"/>
      <c r="Q60" s="173"/>
      <c r="R60" s="173"/>
      <c r="S60" s="173"/>
      <c r="T60" s="173"/>
      <c r="U60" s="173"/>
      <c r="V60" s="173"/>
      <c r="W60" s="173"/>
      <c r="X60" s="173"/>
      <c r="Y60" s="173"/>
      <c r="Z60" s="173"/>
      <c r="AA60" s="173"/>
      <c r="AB60" s="173"/>
    </row>
    <row r="61" spans="1:28" x14ac:dyDescent="0.2">
      <c r="A61" s="180" t="str">
        <f>"Total Estimated Revenue Balance to be Held as at "&amp;Lookup!O7</f>
        <v>Total Estimated Revenue Balance to be Held as at 31/03/2022</v>
      </c>
      <c r="B61" s="176"/>
      <c r="C61" s="176"/>
      <c r="D61" s="176"/>
      <c r="E61" s="176"/>
      <c r="F61" s="358"/>
      <c r="G61" s="360">
        <f>G52-G53+G55+G56+G57+G58+G59+G60</f>
        <v>63951.66</v>
      </c>
      <c r="H61" s="177"/>
      <c r="K61" s="173"/>
      <c r="L61" s="173"/>
      <c r="M61" s="173"/>
      <c r="N61" s="173"/>
      <c r="O61" s="173"/>
      <c r="P61" s="173"/>
      <c r="Q61" s="173"/>
      <c r="R61" s="173"/>
      <c r="S61" s="173"/>
      <c r="T61" s="173"/>
      <c r="U61" s="173"/>
      <c r="V61" s="173"/>
      <c r="W61" s="173"/>
      <c r="X61" s="173"/>
      <c r="Y61" s="173"/>
      <c r="Z61" s="173"/>
      <c r="AA61" s="173"/>
      <c r="AB61" s="173"/>
    </row>
    <row r="62" spans="1:28" ht="6" customHeight="1" x14ac:dyDescent="0.2">
      <c r="A62" s="180"/>
      <c r="B62" s="176"/>
      <c r="C62" s="176"/>
      <c r="D62" s="176"/>
      <c r="E62" s="176"/>
      <c r="F62" s="358"/>
      <c r="G62" s="176"/>
      <c r="H62" s="177"/>
      <c r="K62" s="173"/>
      <c r="L62" s="173"/>
      <c r="M62" s="173"/>
      <c r="N62" s="173"/>
      <c r="O62" s="173"/>
      <c r="P62" s="173"/>
      <c r="Q62" s="173"/>
      <c r="R62" s="173"/>
      <c r="S62" s="173"/>
      <c r="T62" s="173"/>
      <c r="U62" s="173"/>
      <c r="V62" s="173"/>
      <c r="W62" s="173"/>
      <c r="X62" s="173"/>
      <c r="Y62" s="173"/>
      <c r="Z62" s="173"/>
      <c r="AA62" s="173"/>
      <c r="AB62" s="173"/>
    </row>
    <row r="63" spans="1:28" ht="38.25" customHeight="1" x14ac:dyDescent="0.25">
      <c r="A63" s="533" t="str">
        <f>IF(G61&lt;0,"Warning! - Estimated Year end Revenue Deficit",IF((G61-G60)&lt;(G55+G56+G57+G58),"Warning: there aren't sufficent funds at year end to cover all the items earmaked for expenditure next year (shown above in section 3)",""))</f>
        <v/>
      </c>
      <c r="B63" s="534"/>
      <c r="C63" s="534"/>
      <c r="D63" s="534"/>
      <c r="E63" s="534"/>
      <c r="F63" s="534"/>
      <c r="G63" s="534"/>
      <c r="H63" s="535"/>
      <c r="I63" s="367" t="s">
        <v>781</v>
      </c>
      <c r="J63" s="368">
        <f>IF(OR(A63="",A63="Warning! - Estimated Year end Revenue Deficit"),0,1)</f>
        <v>0</v>
      </c>
      <c r="K63" s="173"/>
      <c r="L63" s="173"/>
      <c r="M63" s="173"/>
      <c r="N63" s="173"/>
      <c r="O63" s="173"/>
      <c r="P63" s="173"/>
      <c r="Q63" s="173"/>
      <c r="R63" s="173"/>
      <c r="S63" s="173"/>
      <c r="T63" s="173"/>
      <c r="U63" s="173"/>
      <c r="V63" s="173"/>
      <c r="W63" s="173"/>
      <c r="X63" s="173"/>
      <c r="Y63" s="173"/>
      <c r="Z63" s="173"/>
      <c r="AA63" s="173"/>
      <c r="AB63" s="173"/>
    </row>
    <row r="64" spans="1:28" ht="4.5" customHeight="1" x14ac:dyDescent="0.2">
      <c r="A64" s="347"/>
      <c r="B64" s="176"/>
      <c r="C64" s="176"/>
      <c r="D64" s="176"/>
      <c r="E64" s="176"/>
      <c r="F64" s="176"/>
      <c r="G64" s="176"/>
      <c r="H64" s="177"/>
      <c r="K64" s="173"/>
      <c r="L64" s="173"/>
      <c r="M64" s="173"/>
      <c r="N64" s="173"/>
      <c r="O64" s="173"/>
      <c r="P64" s="173"/>
      <c r="Q64" s="173"/>
      <c r="R64" s="173"/>
      <c r="S64" s="173"/>
      <c r="T64" s="173"/>
      <c r="U64" s="173"/>
      <c r="V64" s="173"/>
      <c r="W64" s="173"/>
      <c r="X64" s="173"/>
      <c r="Y64" s="173"/>
      <c r="Z64" s="173"/>
      <c r="AA64" s="173"/>
      <c r="AB64" s="173"/>
    </row>
    <row r="65" spans="1:28" x14ac:dyDescent="0.2">
      <c r="A65" s="180" t="str">
        <f>"Estimated Capital Balance to be Held as at "&amp;Lookup!O7</f>
        <v>Estimated Capital Balance to be Held as at 31/03/2022</v>
      </c>
      <c r="B65" s="176"/>
      <c r="C65" s="176"/>
      <c r="D65" s="176"/>
      <c r="E65" s="176"/>
      <c r="F65" s="176"/>
      <c r="G65" s="361">
        <v>4180.7</v>
      </c>
      <c r="H65" s="177"/>
      <c r="I65" s="182" t="s">
        <v>779</v>
      </c>
      <c r="J65" s="182">
        <f>IF(ISBLANK(G65),1,0)</f>
        <v>0</v>
      </c>
      <c r="K65" s="369" t="str">
        <f>IF(J65=1,"Please enter the required data in the red cell","")</f>
        <v/>
      </c>
      <c r="L65" s="173"/>
      <c r="M65" s="173"/>
      <c r="N65" s="173"/>
      <c r="O65" s="173"/>
      <c r="P65" s="173"/>
      <c r="Q65" s="173"/>
      <c r="R65" s="173"/>
      <c r="S65" s="173"/>
      <c r="T65" s="173"/>
      <c r="U65" s="173"/>
      <c r="V65" s="173"/>
      <c r="W65" s="173"/>
      <c r="X65" s="173"/>
      <c r="Y65" s="173"/>
      <c r="Z65" s="173"/>
      <c r="AA65" s="173"/>
      <c r="AB65" s="173"/>
    </row>
    <row r="66" spans="1:28" x14ac:dyDescent="0.2">
      <c r="A66" s="180"/>
      <c r="B66" s="176"/>
      <c r="C66" s="176"/>
      <c r="D66" s="176"/>
      <c r="E66" s="176"/>
      <c r="F66" s="176"/>
      <c r="G66" s="176"/>
      <c r="H66" s="177"/>
      <c r="K66" s="173"/>
      <c r="L66" s="173"/>
      <c r="M66" s="173"/>
      <c r="N66" s="173"/>
      <c r="O66" s="173"/>
      <c r="P66" s="173"/>
      <c r="Q66" s="173"/>
      <c r="R66" s="173"/>
      <c r="S66" s="173"/>
      <c r="T66" s="173"/>
      <c r="U66" s="173"/>
      <c r="V66" s="173"/>
      <c r="W66" s="173"/>
      <c r="X66" s="173"/>
      <c r="Y66" s="173"/>
      <c r="Z66" s="173"/>
      <c r="AA66" s="173"/>
      <c r="AB66" s="173"/>
    </row>
    <row r="67" spans="1:28" ht="51" customHeight="1" x14ac:dyDescent="0.2">
      <c r="A67" s="527" t="str">
        <f>IF(J67=0,"Thank you, the reconciliation form is now complete","You have not completed all of the mandatory (red) fields or there is an error message shown above. Please address any errors and ensure this form has been completed correctly before submitting this return to the LA")</f>
        <v>Thank you, the reconciliation form is now complete</v>
      </c>
      <c r="B67" s="528"/>
      <c r="C67" s="528"/>
      <c r="D67" s="528"/>
      <c r="E67" s="528"/>
      <c r="F67" s="528"/>
      <c r="G67" s="528"/>
      <c r="H67" s="529"/>
      <c r="I67" s="415" t="s">
        <v>793</v>
      </c>
      <c r="J67" s="182">
        <f>SUM(J9:J65)</f>
        <v>0</v>
      </c>
      <c r="K67" s="173"/>
      <c r="L67" s="173"/>
      <c r="M67" s="173"/>
      <c r="N67" s="173"/>
      <c r="O67" s="173"/>
      <c r="P67" s="173"/>
      <c r="Q67" s="173"/>
      <c r="R67" s="173"/>
      <c r="S67" s="173"/>
      <c r="T67" s="173"/>
      <c r="U67" s="173"/>
      <c r="V67" s="173"/>
      <c r="W67" s="173"/>
      <c r="X67" s="173"/>
      <c r="Y67" s="173"/>
      <c r="Z67" s="173"/>
      <c r="AA67" s="173"/>
      <c r="AB67" s="173"/>
    </row>
    <row r="68" spans="1:28" x14ac:dyDescent="0.2">
      <c r="A68" s="173"/>
      <c r="B68" s="173"/>
      <c r="C68" s="173"/>
      <c r="D68" s="173"/>
      <c r="E68" s="173"/>
      <c r="F68" s="173"/>
      <c r="G68" s="173"/>
      <c r="H68" s="173"/>
      <c r="K68" s="173"/>
      <c r="L68" s="173"/>
      <c r="M68" s="173"/>
      <c r="N68" s="173"/>
      <c r="O68" s="173"/>
      <c r="P68" s="173"/>
      <c r="Q68" s="173"/>
      <c r="R68" s="173"/>
      <c r="S68" s="173"/>
      <c r="T68" s="173"/>
      <c r="U68" s="173"/>
      <c r="V68" s="173"/>
      <c r="W68" s="173"/>
      <c r="X68" s="173"/>
      <c r="Y68" s="173"/>
      <c r="Z68" s="173"/>
      <c r="AA68" s="173"/>
      <c r="AB68" s="173"/>
    </row>
    <row r="69" spans="1:28" x14ac:dyDescent="0.2">
      <c r="A69" s="173"/>
      <c r="B69" s="173"/>
      <c r="C69" s="173"/>
      <c r="D69" s="173"/>
      <c r="E69" s="173"/>
      <c r="F69" s="173"/>
      <c r="G69" s="173"/>
      <c r="H69" s="173"/>
      <c r="K69" s="173"/>
      <c r="L69" s="173"/>
      <c r="M69" s="173"/>
      <c r="N69" s="173"/>
      <c r="O69" s="173"/>
      <c r="P69" s="173"/>
      <c r="Q69" s="173"/>
      <c r="R69" s="173"/>
      <c r="S69" s="173"/>
      <c r="T69" s="173"/>
      <c r="U69" s="173"/>
      <c r="V69" s="173"/>
      <c r="W69" s="173"/>
      <c r="X69" s="173"/>
      <c r="Y69" s="173"/>
      <c r="Z69" s="173"/>
      <c r="AA69" s="173"/>
      <c r="AB69" s="173"/>
    </row>
    <row r="70" spans="1:28" x14ac:dyDescent="0.2">
      <c r="A70" s="173"/>
      <c r="B70" s="173"/>
      <c r="C70" s="173"/>
      <c r="D70" s="173"/>
      <c r="E70" s="173"/>
      <c r="F70" s="173"/>
      <c r="G70" s="173"/>
      <c r="H70" s="173"/>
      <c r="K70" s="173"/>
      <c r="L70" s="173"/>
      <c r="M70" s="173"/>
      <c r="N70" s="173"/>
      <c r="O70" s="173"/>
      <c r="P70" s="173"/>
      <c r="Q70" s="173"/>
      <c r="R70" s="173"/>
      <c r="S70" s="173"/>
      <c r="T70" s="173"/>
      <c r="U70" s="173"/>
      <c r="V70" s="173"/>
      <c r="W70" s="173"/>
      <c r="X70" s="173"/>
      <c r="Y70" s="173"/>
      <c r="Z70" s="173"/>
      <c r="AA70" s="173"/>
      <c r="AB70" s="173"/>
    </row>
    <row r="71" spans="1:28" x14ac:dyDescent="0.2">
      <c r="A71" s="173"/>
      <c r="B71" s="173"/>
      <c r="C71" s="173"/>
      <c r="D71" s="173"/>
      <c r="E71" s="173"/>
      <c r="F71" s="173"/>
      <c r="G71" s="173"/>
      <c r="H71" s="173"/>
      <c r="K71" s="173"/>
      <c r="L71" s="173"/>
      <c r="M71" s="173"/>
      <c r="N71" s="173"/>
      <c r="O71" s="173"/>
      <c r="P71" s="173"/>
      <c r="Q71" s="173"/>
      <c r="R71" s="173"/>
      <c r="S71" s="173"/>
      <c r="T71" s="173"/>
      <c r="U71" s="173"/>
      <c r="V71" s="173"/>
      <c r="W71" s="173"/>
      <c r="X71" s="173"/>
      <c r="Y71" s="173"/>
      <c r="Z71" s="173"/>
      <c r="AA71" s="173"/>
      <c r="AB71" s="173"/>
    </row>
    <row r="72" spans="1:28" x14ac:dyDescent="0.2">
      <c r="A72" s="173"/>
      <c r="B72" s="173"/>
      <c r="C72" s="173"/>
      <c r="D72" s="173"/>
      <c r="E72" s="173"/>
      <c r="F72" s="173"/>
      <c r="G72" s="173"/>
      <c r="H72" s="173"/>
      <c r="K72" s="173"/>
      <c r="L72" s="173"/>
      <c r="M72" s="173"/>
      <c r="N72" s="173"/>
      <c r="O72" s="173"/>
      <c r="P72" s="173"/>
      <c r="Q72" s="173"/>
      <c r="R72" s="173"/>
      <c r="S72" s="173"/>
      <c r="T72" s="173"/>
      <c r="U72" s="173"/>
      <c r="V72" s="173"/>
      <c r="W72" s="173"/>
      <c r="X72" s="173"/>
      <c r="Y72" s="173"/>
      <c r="Z72" s="173"/>
      <c r="AA72" s="173"/>
      <c r="AB72" s="173"/>
    </row>
    <row r="73" spans="1:28" x14ac:dyDescent="0.2">
      <c r="A73" s="173"/>
      <c r="B73" s="173"/>
      <c r="C73" s="173"/>
      <c r="D73" s="173"/>
      <c r="E73" s="173"/>
      <c r="F73" s="173"/>
      <c r="G73" s="173"/>
      <c r="H73" s="173"/>
      <c r="K73" s="173"/>
      <c r="L73" s="173"/>
      <c r="M73" s="173"/>
      <c r="N73" s="173"/>
      <c r="O73" s="173"/>
      <c r="P73" s="173"/>
      <c r="Q73" s="173"/>
      <c r="R73" s="173"/>
      <c r="S73" s="173"/>
      <c r="T73" s="173"/>
      <c r="U73" s="173"/>
      <c r="V73" s="173"/>
      <c r="W73" s="173"/>
      <c r="X73" s="173"/>
      <c r="Y73" s="173"/>
      <c r="Z73" s="173"/>
      <c r="AA73" s="173"/>
      <c r="AB73" s="173"/>
    </row>
    <row r="74" spans="1:28" x14ac:dyDescent="0.2">
      <c r="A74" s="173"/>
      <c r="B74" s="173"/>
      <c r="C74" s="173"/>
      <c r="D74" s="173"/>
      <c r="E74" s="173"/>
      <c r="F74" s="173"/>
      <c r="G74" s="173"/>
      <c r="H74" s="173"/>
      <c r="K74" s="173"/>
      <c r="L74" s="173"/>
      <c r="M74" s="173"/>
      <c r="N74" s="173"/>
      <c r="O74" s="173"/>
      <c r="P74" s="173"/>
      <c r="Q74" s="173"/>
      <c r="R74" s="173"/>
      <c r="S74" s="173"/>
      <c r="T74" s="173"/>
      <c r="U74" s="173"/>
      <c r="V74" s="173"/>
      <c r="W74" s="173"/>
      <c r="X74" s="173"/>
      <c r="Y74" s="173"/>
      <c r="Z74" s="173"/>
      <c r="AA74" s="173"/>
      <c r="AB74" s="173"/>
    </row>
    <row r="75" spans="1:28" x14ac:dyDescent="0.2">
      <c r="A75" s="173"/>
      <c r="B75" s="173"/>
      <c r="C75" s="173"/>
      <c r="D75" s="173"/>
      <c r="E75" s="173"/>
      <c r="F75" s="173"/>
      <c r="G75" s="173"/>
      <c r="H75" s="173"/>
      <c r="K75" s="173"/>
      <c r="L75" s="173"/>
      <c r="M75" s="173"/>
      <c r="N75" s="173"/>
      <c r="O75" s="173"/>
      <c r="P75" s="173"/>
      <c r="Q75" s="173"/>
      <c r="R75" s="173"/>
      <c r="S75" s="173"/>
      <c r="T75" s="173"/>
      <c r="U75" s="173"/>
      <c r="V75" s="173"/>
      <c r="W75" s="173"/>
      <c r="X75" s="173"/>
      <c r="Y75" s="173"/>
      <c r="Z75" s="173"/>
      <c r="AA75" s="173"/>
      <c r="AB75" s="173"/>
    </row>
    <row r="76" spans="1:28" x14ac:dyDescent="0.2">
      <c r="A76" s="173"/>
      <c r="B76" s="173"/>
      <c r="C76" s="173"/>
      <c r="D76" s="173"/>
      <c r="E76" s="173"/>
      <c r="F76" s="173"/>
      <c r="G76" s="173"/>
      <c r="H76" s="173"/>
      <c r="K76" s="173"/>
      <c r="L76" s="173"/>
      <c r="M76" s="173"/>
      <c r="N76" s="173"/>
      <c r="O76" s="173"/>
      <c r="P76" s="173"/>
      <c r="Q76" s="173"/>
      <c r="R76" s="173"/>
      <c r="S76" s="173"/>
      <c r="T76" s="173"/>
      <c r="U76" s="173"/>
      <c r="V76" s="173"/>
      <c r="W76" s="173"/>
      <c r="X76" s="173"/>
      <c r="Y76" s="173"/>
      <c r="Z76" s="173"/>
      <c r="AA76" s="173"/>
      <c r="AB76" s="173"/>
    </row>
    <row r="77" spans="1:28" x14ac:dyDescent="0.2">
      <c r="A77" s="173"/>
      <c r="B77" s="173"/>
      <c r="C77" s="173"/>
      <c r="D77" s="173"/>
      <c r="E77" s="173"/>
      <c r="F77" s="173"/>
      <c r="G77" s="173"/>
      <c r="H77" s="173"/>
      <c r="K77" s="173"/>
      <c r="L77" s="173"/>
      <c r="M77" s="173"/>
      <c r="N77" s="173"/>
      <c r="O77" s="173"/>
      <c r="P77" s="173"/>
      <c r="Q77" s="173"/>
      <c r="R77" s="173"/>
      <c r="S77" s="173"/>
      <c r="T77" s="173"/>
      <c r="U77" s="173"/>
      <c r="V77" s="173"/>
      <c r="W77" s="173"/>
      <c r="X77" s="173"/>
      <c r="Y77" s="173"/>
      <c r="Z77" s="173"/>
      <c r="AA77" s="173"/>
      <c r="AB77" s="173"/>
    </row>
    <row r="78" spans="1:28" x14ac:dyDescent="0.2">
      <c r="A78" s="173"/>
      <c r="B78" s="173"/>
      <c r="C78" s="173"/>
      <c r="D78" s="173"/>
      <c r="E78" s="173"/>
      <c r="F78" s="173"/>
      <c r="G78" s="173"/>
      <c r="H78" s="173"/>
      <c r="K78" s="173"/>
      <c r="L78" s="173"/>
      <c r="M78" s="173"/>
      <c r="N78" s="173"/>
      <c r="O78" s="173"/>
      <c r="P78" s="173"/>
      <c r="Q78" s="173"/>
      <c r="R78" s="173"/>
      <c r="S78" s="173"/>
      <c r="T78" s="173"/>
      <c r="U78" s="173"/>
      <c r="V78" s="173"/>
      <c r="W78" s="173"/>
      <c r="X78" s="173"/>
      <c r="Y78" s="173"/>
      <c r="Z78" s="173"/>
      <c r="AA78" s="173"/>
      <c r="AB78" s="173"/>
    </row>
    <row r="79" spans="1:28" x14ac:dyDescent="0.2">
      <c r="A79" s="173"/>
      <c r="B79" s="173"/>
      <c r="C79" s="173"/>
      <c r="D79" s="173"/>
      <c r="E79" s="173"/>
      <c r="F79" s="173"/>
      <c r="G79" s="173"/>
      <c r="H79" s="173"/>
      <c r="K79" s="173"/>
      <c r="L79" s="173"/>
      <c r="M79" s="173"/>
      <c r="N79" s="173"/>
      <c r="O79" s="173"/>
      <c r="P79" s="173"/>
      <c r="Q79" s="173"/>
      <c r="R79" s="173"/>
      <c r="S79" s="173"/>
      <c r="T79" s="173"/>
      <c r="U79" s="173"/>
      <c r="V79" s="173"/>
      <c r="W79" s="173"/>
      <c r="X79" s="173"/>
      <c r="Y79" s="173"/>
      <c r="Z79" s="173"/>
      <c r="AA79" s="173"/>
      <c r="AB79" s="173"/>
    </row>
    <row r="80" spans="1:28" x14ac:dyDescent="0.2">
      <c r="A80" s="173"/>
      <c r="B80" s="173"/>
      <c r="C80" s="173"/>
      <c r="D80" s="173"/>
      <c r="E80" s="173"/>
      <c r="F80" s="173"/>
      <c r="G80" s="173"/>
      <c r="H80" s="173"/>
      <c r="K80" s="173"/>
      <c r="L80" s="173"/>
      <c r="M80" s="173"/>
      <c r="N80" s="173"/>
      <c r="O80" s="173"/>
      <c r="P80" s="173"/>
      <c r="Q80" s="173"/>
      <c r="R80" s="173"/>
      <c r="S80" s="173"/>
      <c r="T80" s="173"/>
      <c r="U80" s="173"/>
      <c r="V80" s="173"/>
      <c r="W80" s="173"/>
      <c r="X80" s="173"/>
      <c r="Y80" s="173"/>
      <c r="Z80" s="173"/>
      <c r="AA80" s="173"/>
      <c r="AB80" s="173"/>
    </row>
    <row r="81" spans="1:28" x14ac:dyDescent="0.2">
      <c r="A81" s="173"/>
      <c r="B81" s="173"/>
      <c r="C81" s="173"/>
      <c r="D81" s="173"/>
      <c r="E81" s="173"/>
      <c r="F81" s="173"/>
      <c r="G81" s="173"/>
      <c r="H81" s="173"/>
      <c r="K81" s="173"/>
      <c r="L81" s="173"/>
      <c r="M81" s="173"/>
      <c r="N81" s="173"/>
      <c r="O81" s="173"/>
      <c r="P81" s="173"/>
      <c r="Q81" s="173"/>
      <c r="R81" s="173"/>
      <c r="S81" s="173"/>
      <c r="T81" s="173"/>
      <c r="U81" s="173"/>
      <c r="V81" s="173"/>
      <c r="W81" s="173"/>
      <c r="X81" s="173"/>
      <c r="Y81" s="173"/>
      <c r="Z81" s="173"/>
      <c r="AA81" s="173"/>
      <c r="AB81" s="173"/>
    </row>
    <row r="82" spans="1:28" x14ac:dyDescent="0.2">
      <c r="A82" s="173"/>
      <c r="B82" s="173"/>
      <c r="C82" s="173"/>
      <c r="D82" s="173"/>
      <c r="E82" s="173"/>
      <c r="F82" s="173"/>
      <c r="G82" s="173"/>
      <c r="H82" s="173"/>
      <c r="K82" s="173"/>
      <c r="L82" s="173"/>
      <c r="M82" s="173"/>
      <c r="N82" s="173"/>
      <c r="O82" s="173"/>
      <c r="P82" s="173"/>
      <c r="Q82" s="173"/>
      <c r="R82" s="173"/>
      <c r="S82" s="173"/>
      <c r="T82" s="173"/>
      <c r="U82" s="173"/>
      <c r="V82" s="173"/>
      <c r="W82" s="173"/>
      <c r="X82" s="173"/>
      <c r="Y82" s="173"/>
      <c r="Z82" s="173"/>
      <c r="AA82" s="173"/>
      <c r="AB82" s="173"/>
    </row>
    <row r="83" spans="1:28" x14ac:dyDescent="0.2">
      <c r="A83" s="173"/>
      <c r="B83" s="173"/>
      <c r="C83" s="173"/>
      <c r="D83" s="173"/>
      <c r="E83" s="173"/>
      <c r="F83" s="173"/>
      <c r="G83" s="173"/>
      <c r="H83" s="173"/>
      <c r="K83" s="173"/>
      <c r="L83" s="173"/>
      <c r="M83" s="173"/>
      <c r="N83" s="173"/>
      <c r="O83" s="173"/>
      <c r="P83" s="173"/>
      <c r="Q83" s="173"/>
      <c r="R83" s="173"/>
      <c r="S83" s="173"/>
      <c r="T83" s="173"/>
      <c r="U83" s="173"/>
      <c r="V83" s="173"/>
      <c r="W83" s="173"/>
      <c r="X83" s="173"/>
      <c r="Y83" s="173"/>
      <c r="Z83" s="173"/>
      <c r="AA83" s="173"/>
      <c r="AB83" s="173"/>
    </row>
    <row r="84" spans="1:28" x14ac:dyDescent="0.2">
      <c r="A84" s="173"/>
      <c r="B84" s="173"/>
      <c r="C84" s="173"/>
      <c r="D84" s="173"/>
      <c r="E84" s="173"/>
      <c r="F84" s="173"/>
      <c r="G84" s="173"/>
      <c r="H84" s="173"/>
      <c r="K84" s="173"/>
      <c r="L84" s="173"/>
      <c r="M84" s="173"/>
      <c r="N84" s="173"/>
      <c r="O84" s="173"/>
      <c r="P84" s="173"/>
      <c r="Q84" s="173"/>
      <c r="R84" s="173"/>
      <c r="S84" s="173"/>
      <c r="T84" s="173"/>
      <c r="U84" s="173"/>
      <c r="V84" s="173"/>
      <c r="W84" s="173"/>
      <c r="X84" s="173"/>
      <c r="Y84" s="173"/>
      <c r="Z84" s="173"/>
      <c r="AA84" s="173"/>
      <c r="AB84" s="173"/>
    </row>
    <row r="85" spans="1:28" x14ac:dyDescent="0.2">
      <c r="A85" s="173"/>
      <c r="B85" s="173"/>
      <c r="C85" s="173"/>
      <c r="D85" s="173"/>
      <c r="E85" s="173"/>
      <c r="F85" s="173"/>
      <c r="G85" s="173"/>
      <c r="H85" s="173"/>
      <c r="K85" s="173"/>
      <c r="L85" s="173"/>
      <c r="M85" s="173"/>
      <c r="N85" s="173"/>
      <c r="O85" s="173"/>
      <c r="P85" s="173"/>
      <c r="Q85" s="173"/>
      <c r="R85" s="173"/>
      <c r="S85" s="173"/>
      <c r="T85" s="173"/>
      <c r="U85" s="173"/>
      <c r="V85" s="173"/>
      <c r="W85" s="173"/>
      <c r="X85" s="173"/>
      <c r="Y85" s="173"/>
      <c r="Z85" s="173"/>
      <c r="AA85" s="173"/>
      <c r="AB85" s="173"/>
    </row>
    <row r="86" spans="1:28" x14ac:dyDescent="0.2">
      <c r="A86" s="173"/>
      <c r="B86" s="173"/>
      <c r="C86" s="173"/>
      <c r="D86" s="173"/>
      <c r="E86" s="173"/>
      <c r="F86" s="173"/>
      <c r="G86" s="173"/>
      <c r="H86" s="173"/>
      <c r="K86" s="173"/>
      <c r="L86" s="173"/>
      <c r="M86" s="173"/>
      <c r="N86" s="173"/>
      <c r="O86" s="173"/>
      <c r="P86" s="173"/>
      <c r="Q86" s="173"/>
      <c r="R86" s="173"/>
      <c r="S86" s="173"/>
      <c r="T86" s="173"/>
      <c r="U86" s="173"/>
      <c r="V86" s="173"/>
      <c r="W86" s="173"/>
      <c r="X86" s="173"/>
      <c r="Y86" s="173"/>
      <c r="Z86" s="173"/>
      <c r="AA86" s="173"/>
      <c r="AB86" s="173"/>
    </row>
    <row r="87" spans="1:28" x14ac:dyDescent="0.2">
      <c r="A87" s="173"/>
      <c r="B87" s="173"/>
      <c r="C87" s="173"/>
      <c r="D87" s="173"/>
      <c r="E87" s="173"/>
      <c r="F87" s="173"/>
      <c r="G87" s="173"/>
      <c r="H87" s="173"/>
      <c r="K87" s="173"/>
      <c r="L87" s="173"/>
      <c r="M87" s="173"/>
      <c r="N87" s="173"/>
      <c r="O87" s="173"/>
      <c r="P87" s="173"/>
      <c r="Q87" s="173"/>
      <c r="R87" s="173"/>
      <c r="S87" s="173"/>
      <c r="T87" s="173"/>
      <c r="U87" s="173"/>
      <c r="V87" s="173"/>
      <c r="W87" s="173"/>
      <c r="X87" s="173"/>
      <c r="Y87" s="173"/>
      <c r="Z87" s="173"/>
      <c r="AA87" s="173"/>
      <c r="AB87" s="173"/>
    </row>
    <row r="88" spans="1:28" x14ac:dyDescent="0.2">
      <c r="A88" s="173"/>
      <c r="B88" s="173"/>
      <c r="C88" s="173"/>
      <c r="D88" s="173"/>
      <c r="E88" s="173"/>
      <c r="F88" s="173"/>
      <c r="G88" s="173"/>
      <c r="H88" s="173"/>
      <c r="K88" s="173"/>
      <c r="L88" s="173"/>
      <c r="M88" s="173"/>
      <c r="N88" s="173"/>
      <c r="O88" s="173"/>
      <c r="P88" s="173"/>
      <c r="Q88" s="173"/>
      <c r="R88" s="173"/>
      <c r="S88" s="173"/>
      <c r="T88" s="173"/>
      <c r="U88" s="173"/>
      <c r="V88" s="173"/>
      <c r="W88" s="173"/>
      <c r="X88" s="173"/>
      <c r="Y88" s="173"/>
      <c r="Z88" s="173"/>
      <c r="AA88" s="173"/>
      <c r="AB88" s="173"/>
    </row>
    <row r="89" spans="1:28" x14ac:dyDescent="0.2">
      <c r="A89" s="173"/>
      <c r="B89" s="173"/>
      <c r="C89" s="173"/>
      <c r="D89" s="173"/>
      <c r="E89" s="173"/>
      <c r="F89" s="173"/>
      <c r="G89" s="173"/>
      <c r="H89" s="173"/>
      <c r="K89" s="173"/>
      <c r="L89" s="173"/>
      <c r="M89" s="173"/>
      <c r="N89" s="173"/>
      <c r="O89" s="173"/>
      <c r="P89" s="173"/>
      <c r="Q89" s="173"/>
      <c r="R89" s="173"/>
      <c r="S89" s="173"/>
      <c r="T89" s="173"/>
      <c r="U89" s="173"/>
      <c r="V89" s="173"/>
      <c r="W89" s="173"/>
      <c r="X89" s="173"/>
      <c r="Y89" s="173"/>
      <c r="Z89" s="173"/>
      <c r="AA89" s="173"/>
      <c r="AB89" s="173"/>
    </row>
    <row r="90" spans="1:28" x14ac:dyDescent="0.2">
      <c r="A90" s="173"/>
      <c r="B90" s="173"/>
      <c r="C90" s="173"/>
      <c r="D90" s="173"/>
      <c r="E90" s="173"/>
      <c r="F90" s="173"/>
      <c r="G90" s="173"/>
      <c r="H90" s="173"/>
      <c r="K90" s="173"/>
      <c r="L90" s="173"/>
      <c r="M90" s="173"/>
      <c r="N90" s="173"/>
      <c r="O90" s="173"/>
      <c r="P90" s="173"/>
      <c r="Q90" s="173"/>
      <c r="R90" s="173"/>
      <c r="S90" s="173"/>
      <c r="T90" s="173"/>
      <c r="U90" s="173"/>
      <c r="V90" s="173"/>
      <c r="W90" s="173"/>
      <c r="X90" s="173"/>
      <c r="Y90" s="173"/>
      <c r="Z90" s="173"/>
      <c r="AA90" s="173"/>
      <c r="AB90" s="173"/>
    </row>
    <row r="91" spans="1:28" x14ac:dyDescent="0.2">
      <c r="A91" s="173"/>
      <c r="B91" s="173"/>
      <c r="C91" s="173"/>
      <c r="D91" s="173"/>
      <c r="E91" s="173"/>
      <c r="F91" s="173"/>
      <c r="G91" s="173"/>
      <c r="H91" s="173"/>
      <c r="K91" s="173"/>
      <c r="L91" s="173"/>
      <c r="M91" s="173"/>
      <c r="N91" s="173"/>
      <c r="O91" s="173"/>
      <c r="P91" s="173"/>
      <c r="Q91" s="173"/>
      <c r="R91" s="173"/>
      <c r="S91" s="173"/>
      <c r="T91" s="173"/>
      <c r="U91" s="173"/>
      <c r="V91" s="173"/>
      <c r="W91" s="173"/>
      <c r="X91" s="173"/>
      <c r="Y91" s="173"/>
      <c r="Z91" s="173"/>
      <c r="AA91" s="173"/>
      <c r="AB91" s="173"/>
    </row>
    <row r="92" spans="1:28" x14ac:dyDescent="0.2">
      <c r="A92" s="173"/>
      <c r="B92" s="173"/>
      <c r="C92" s="173"/>
      <c r="D92" s="173"/>
      <c r="E92" s="173"/>
      <c r="F92" s="173"/>
      <c r="G92" s="173"/>
      <c r="H92" s="173"/>
      <c r="K92" s="173"/>
      <c r="L92" s="173"/>
      <c r="M92" s="173"/>
      <c r="N92" s="173"/>
      <c r="O92" s="173"/>
      <c r="P92" s="173"/>
      <c r="Q92" s="173"/>
      <c r="R92" s="173"/>
      <c r="S92" s="173"/>
      <c r="T92" s="173"/>
      <c r="U92" s="173"/>
      <c r="V92" s="173"/>
      <c r="W92" s="173"/>
      <c r="X92" s="173"/>
      <c r="Y92" s="173"/>
      <c r="Z92" s="173"/>
      <c r="AA92" s="173"/>
      <c r="AB92" s="173"/>
    </row>
    <row r="93" spans="1:28" x14ac:dyDescent="0.2">
      <c r="A93" s="173"/>
      <c r="B93" s="173"/>
      <c r="C93" s="173"/>
      <c r="D93" s="173"/>
      <c r="E93" s="173"/>
      <c r="F93" s="173"/>
      <c r="G93" s="173"/>
      <c r="H93" s="173"/>
      <c r="K93" s="173"/>
      <c r="L93" s="173"/>
      <c r="M93" s="173"/>
      <c r="N93" s="173"/>
      <c r="O93" s="173"/>
      <c r="P93" s="173"/>
      <c r="Q93" s="173"/>
      <c r="R93" s="173"/>
      <c r="S93" s="173"/>
      <c r="T93" s="173"/>
      <c r="U93" s="173"/>
      <c r="V93" s="173"/>
      <c r="W93" s="173"/>
      <c r="X93" s="173"/>
      <c r="Y93" s="173"/>
      <c r="Z93" s="173"/>
      <c r="AA93" s="173"/>
      <c r="AB93" s="173"/>
    </row>
    <row r="94" spans="1:28" x14ac:dyDescent="0.2">
      <c r="A94" s="173"/>
      <c r="B94" s="173"/>
      <c r="C94" s="173"/>
      <c r="D94" s="173"/>
      <c r="E94" s="173"/>
      <c r="F94" s="173"/>
      <c r="G94" s="173"/>
      <c r="H94" s="173"/>
      <c r="K94" s="173"/>
      <c r="L94" s="173"/>
      <c r="M94" s="173"/>
      <c r="N94" s="173"/>
      <c r="O94" s="173"/>
      <c r="P94" s="173"/>
      <c r="Q94" s="173"/>
      <c r="R94" s="173"/>
      <c r="S94" s="173"/>
      <c r="T94" s="173"/>
      <c r="U94" s="173"/>
      <c r="V94" s="173"/>
      <c r="W94" s="173"/>
      <c r="X94" s="173"/>
      <c r="Y94" s="173"/>
      <c r="Z94" s="173"/>
      <c r="AA94" s="173"/>
      <c r="AB94" s="173"/>
    </row>
    <row r="95" spans="1:28" x14ac:dyDescent="0.2">
      <c r="A95" s="173"/>
      <c r="B95" s="173"/>
      <c r="C95" s="173"/>
      <c r="D95" s="173"/>
      <c r="E95" s="173"/>
      <c r="F95" s="173"/>
      <c r="G95" s="173"/>
      <c r="H95" s="173"/>
      <c r="K95" s="173"/>
      <c r="L95" s="173"/>
      <c r="M95" s="173"/>
      <c r="N95" s="173"/>
      <c r="O95" s="173"/>
      <c r="P95" s="173"/>
      <c r="Q95" s="173"/>
      <c r="R95" s="173"/>
      <c r="S95" s="173"/>
      <c r="T95" s="173"/>
      <c r="U95" s="173"/>
      <c r="V95" s="173"/>
      <c r="W95" s="173"/>
      <c r="X95" s="173"/>
      <c r="Y95" s="173"/>
      <c r="Z95" s="173"/>
      <c r="AA95" s="173"/>
      <c r="AB95" s="173"/>
    </row>
    <row r="96" spans="1:28" x14ac:dyDescent="0.2">
      <c r="A96" s="173"/>
      <c r="B96" s="173"/>
      <c r="C96" s="173"/>
      <c r="D96" s="173"/>
      <c r="E96" s="173"/>
      <c r="F96" s="173"/>
      <c r="G96" s="173"/>
      <c r="H96" s="173"/>
      <c r="K96" s="173"/>
      <c r="L96" s="173"/>
      <c r="M96" s="173"/>
      <c r="N96" s="173"/>
      <c r="O96" s="173"/>
      <c r="P96" s="173"/>
      <c r="Q96" s="173"/>
      <c r="R96" s="173"/>
      <c r="S96" s="173"/>
      <c r="T96" s="173"/>
      <c r="U96" s="173"/>
      <c r="V96" s="173"/>
      <c r="W96" s="173"/>
      <c r="X96" s="173"/>
      <c r="Y96" s="173"/>
      <c r="Z96" s="173"/>
      <c r="AA96" s="173"/>
      <c r="AB96" s="173"/>
    </row>
    <row r="97" spans="1:28" x14ac:dyDescent="0.2">
      <c r="A97" s="173"/>
      <c r="B97" s="173"/>
      <c r="C97" s="173"/>
      <c r="D97" s="173"/>
      <c r="E97" s="173"/>
      <c r="F97" s="173"/>
      <c r="G97" s="173"/>
      <c r="H97" s="173"/>
      <c r="K97" s="173"/>
      <c r="L97" s="173"/>
      <c r="M97" s="173"/>
      <c r="N97" s="173"/>
      <c r="O97" s="173"/>
      <c r="P97" s="173"/>
      <c r="Q97" s="173"/>
      <c r="R97" s="173"/>
      <c r="S97" s="173"/>
      <c r="T97" s="173"/>
      <c r="U97" s="173"/>
      <c r="V97" s="173"/>
      <c r="W97" s="173"/>
      <c r="X97" s="173"/>
      <c r="Y97" s="173"/>
      <c r="Z97" s="173"/>
      <c r="AA97" s="173"/>
      <c r="AB97" s="173"/>
    </row>
    <row r="98" spans="1:28" x14ac:dyDescent="0.2">
      <c r="A98" s="173"/>
      <c r="B98" s="173"/>
      <c r="C98" s="173"/>
      <c r="D98" s="173"/>
      <c r="E98" s="173"/>
      <c r="F98" s="173"/>
      <c r="G98" s="173"/>
      <c r="H98" s="173"/>
      <c r="K98" s="173"/>
      <c r="L98" s="173"/>
      <c r="M98" s="173"/>
      <c r="N98" s="173"/>
      <c r="O98" s="173"/>
      <c r="P98" s="173"/>
      <c r="Q98" s="173"/>
      <c r="R98" s="173"/>
      <c r="S98" s="173"/>
      <c r="T98" s="173"/>
      <c r="U98" s="173"/>
      <c r="V98" s="173"/>
      <c r="W98" s="173"/>
      <c r="X98" s="173"/>
      <c r="Y98" s="173"/>
      <c r="Z98" s="173"/>
      <c r="AA98" s="173"/>
      <c r="AB98" s="173"/>
    </row>
    <row r="99" spans="1:28" x14ac:dyDescent="0.2">
      <c r="A99" s="173"/>
      <c r="B99" s="173"/>
      <c r="C99" s="173"/>
      <c r="D99" s="173"/>
      <c r="E99" s="173"/>
      <c r="F99" s="173"/>
      <c r="G99" s="173"/>
      <c r="H99" s="173"/>
      <c r="K99" s="173"/>
      <c r="L99" s="173"/>
      <c r="M99" s="173"/>
      <c r="N99" s="173"/>
      <c r="O99" s="173"/>
      <c r="P99" s="173"/>
      <c r="Q99" s="173"/>
      <c r="R99" s="173"/>
      <c r="S99" s="173"/>
      <c r="T99" s="173"/>
      <c r="U99" s="173"/>
      <c r="V99" s="173"/>
      <c r="W99" s="173"/>
      <c r="X99" s="173"/>
      <c r="Y99" s="173"/>
      <c r="Z99" s="173"/>
      <c r="AA99" s="173"/>
      <c r="AB99" s="173"/>
    </row>
    <row r="100" spans="1:28" x14ac:dyDescent="0.2">
      <c r="A100" s="173"/>
      <c r="B100" s="173"/>
      <c r="C100" s="173"/>
      <c r="D100" s="173"/>
      <c r="E100" s="173"/>
      <c r="F100" s="173"/>
      <c r="G100" s="173"/>
      <c r="H100" s="173"/>
      <c r="K100" s="173"/>
      <c r="L100" s="173"/>
      <c r="M100" s="173"/>
      <c r="N100" s="173"/>
      <c r="O100" s="173"/>
      <c r="P100" s="173"/>
      <c r="Q100" s="173"/>
      <c r="R100" s="173"/>
      <c r="S100" s="173"/>
      <c r="T100" s="173"/>
      <c r="U100" s="173"/>
      <c r="V100" s="173"/>
      <c r="W100" s="173"/>
      <c r="X100" s="173"/>
      <c r="Y100" s="173"/>
      <c r="Z100" s="173"/>
      <c r="AA100" s="173"/>
      <c r="AB100" s="173"/>
    </row>
    <row r="101" spans="1:28" x14ac:dyDescent="0.2">
      <c r="A101" s="173"/>
      <c r="B101" s="173"/>
      <c r="C101" s="173"/>
      <c r="D101" s="173"/>
      <c r="E101" s="173"/>
      <c r="F101" s="173"/>
      <c r="G101" s="173"/>
      <c r="H101" s="173"/>
      <c r="K101" s="173"/>
      <c r="L101" s="173"/>
      <c r="M101" s="173"/>
      <c r="N101" s="173"/>
      <c r="O101" s="173"/>
      <c r="P101" s="173"/>
      <c r="Q101" s="173"/>
      <c r="R101" s="173"/>
      <c r="S101" s="173"/>
      <c r="T101" s="173"/>
      <c r="U101" s="173"/>
      <c r="V101" s="173"/>
      <c r="W101" s="173"/>
      <c r="X101" s="173"/>
      <c r="Y101" s="173"/>
      <c r="Z101" s="173"/>
      <c r="AA101" s="173"/>
      <c r="AB101" s="173"/>
    </row>
    <row r="102" spans="1:28" x14ac:dyDescent="0.2">
      <c r="A102" s="173"/>
      <c r="B102" s="173"/>
      <c r="C102" s="173"/>
      <c r="D102" s="173"/>
      <c r="E102" s="173"/>
      <c r="F102" s="173"/>
      <c r="G102" s="173"/>
      <c r="H102" s="173"/>
      <c r="K102" s="173"/>
      <c r="L102" s="173"/>
      <c r="M102" s="173"/>
      <c r="N102" s="173"/>
      <c r="O102" s="173"/>
      <c r="P102" s="173"/>
      <c r="Q102" s="173"/>
      <c r="R102" s="173"/>
      <c r="S102" s="173"/>
      <c r="T102" s="173"/>
      <c r="U102" s="173"/>
      <c r="V102" s="173"/>
      <c r="W102" s="173"/>
      <c r="X102" s="173"/>
      <c r="Y102" s="173"/>
      <c r="Z102" s="173"/>
      <c r="AA102" s="173"/>
      <c r="AB102" s="173"/>
    </row>
    <row r="103" spans="1:28" x14ac:dyDescent="0.2">
      <c r="A103" s="173"/>
      <c r="B103" s="173"/>
      <c r="C103" s="173"/>
      <c r="D103" s="173"/>
      <c r="E103" s="173"/>
      <c r="F103" s="173"/>
      <c r="G103" s="173"/>
      <c r="H103" s="173"/>
      <c r="K103" s="173"/>
      <c r="L103" s="173"/>
      <c r="M103" s="173"/>
      <c r="N103" s="173"/>
      <c r="O103" s="173"/>
      <c r="P103" s="173"/>
      <c r="Q103" s="173"/>
      <c r="R103" s="173"/>
      <c r="S103" s="173"/>
      <c r="T103" s="173"/>
      <c r="U103" s="173"/>
      <c r="V103" s="173"/>
      <c r="W103" s="173"/>
      <c r="X103" s="173"/>
      <c r="Y103" s="173"/>
      <c r="Z103" s="173"/>
      <c r="AA103" s="173"/>
      <c r="AB103" s="173"/>
    </row>
    <row r="104" spans="1:28" x14ac:dyDescent="0.2">
      <c r="A104" s="173"/>
      <c r="B104" s="173"/>
      <c r="C104" s="173"/>
      <c r="D104" s="173"/>
      <c r="E104" s="173"/>
      <c r="F104" s="173"/>
      <c r="G104" s="173"/>
      <c r="H104" s="173"/>
      <c r="K104" s="173"/>
      <c r="L104" s="173"/>
      <c r="M104" s="173"/>
      <c r="N104" s="173"/>
      <c r="O104" s="173"/>
      <c r="P104" s="173"/>
      <c r="Q104" s="173"/>
      <c r="R104" s="173"/>
      <c r="S104" s="173"/>
      <c r="T104" s="173"/>
      <c r="U104" s="173"/>
      <c r="V104" s="173"/>
      <c r="W104" s="173"/>
      <c r="X104" s="173"/>
      <c r="Y104" s="173"/>
      <c r="Z104" s="173"/>
      <c r="AA104" s="173"/>
      <c r="AB104" s="173"/>
    </row>
    <row r="105" spans="1:28" x14ac:dyDescent="0.2">
      <c r="A105" s="173"/>
      <c r="B105" s="173"/>
      <c r="C105" s="173"/>
      <c r="D105" s="173"/>
      <c r="E105" s="173"/>
      <c r="F105" s="173"/>
      <c r="G105" s="173"/>
      <c r="H105" s="173"/>
      <c r="K105" s="173"/>
      <c r="L105" s="173"/>
      <c r="M105" s="173"/>
      <c r="N105" s="173"/>
      <c r="O105" s="173"/>
      <c r="P105" s="173"/>
      <c r="Q105" s="173"/>
      <c r="R105" s="173"/>
      <c r="S105" s="173"/>
      <c r="T105" s="173"/>
      <c r="U105" s="173"/>
      <c r="V105" s="173"/>
      <c r="W105" s="173"/>
      <c r="X105" s="173"/>
      <c r="Y105" s="173"/>
      <c r="Z105" s="173"/>
      <c r="AA105" s="173"/>
      <c r="AB105" s="173"/>
    </row>
    <row r="106" spans="1:28" x14ac:dyDescent="0.2">
      <c r="A106" s="173"/>
      <c r="B106" s="173"/>
      <c r="C106" s="173"/>
      <c r="D106" s="173"/>
      <c r="E106" s="173"/>
      <c r="F106" s="173"/>
      <c r="G106" s="173"/>
      <c r="H106" s="173"/>
      <c r="K106" s="173"/>
      <c r="L106" s="173"/>
      <c r="M106" s="173"/>
      <c r="N106" s="173"/>
      <c r="O106" s="173"/>
      <c r="P106" s="173"/>
      <c r="Q106" s="173"/>
      <c r="R106" s="173"/>
      <c r="S106" s="173"/>
      <c r="T106" s="173"/>
      <c r="U106" s="173"/>
      <c r="V106" s="173"/>
      <c r="W106" s="173"/>
      <c r="X106" s="173"/>
      <c r="Y106" s="173"/>
      <c r="Z106" s="173"/>
      <c r="AA106" s="173"/>
      <c r="AB106" s="173"/>
    </row>
    <row r="107" spans="1:28" x14ac:dyDescent="0.2">
      <c r="A107" s="173"/>
      <c r="B107" s="173"/>
      <c r="C107" s="173"/>
      <c r="D107" s="173"/>
      <c r="E107" s="173"/>
      <c r="F107" s="173"/>
      <c r="G107" s="173"/>
      <c r="H107" s="173"/>
      <c r="K107" s="173"/>
      <c r="L107" s="173"/>
      <c r="M107" s="173"/>
      <c r="N107" s="173"/>
      <c r="O107" s="173"/>
      <c r="P107" s="173"/>
      <c r="Q107" s="173"/>
      <c r="R107" s="173"/>
      <c r="S107" s="173"/>
      <c r="T107" s="173"/>
      <c r="U107" s="173"/>
      <c r="V107" s="173"/>
      <c r="W107" s="173"/>
      <c r="X107" s="173"/>
      <c r="Y107" s="173"/>
      <c r="Z107" s="173"/>
      <c r="AA107" s="173"/>
      <c r="AB107" s="173"/>
    </row>
    <row r="108" spans="1:28" x14ac:dyDescent="0.2">
      <c r="A108" s="173"/>
      <c r="B108" s="173"/>
      <c r="C108" s="173"/>
      <c r="D108" s="173"/>
      <c r="E108" s="173"/>
      <c r="F108" s="173"/>
      <c r="G108" s="173"/>
      <c r="H108" s="173"/>
      <c r="K108" s="173"/>
      <c r="L108" s="173"/>
      <c r="M108" s="173"/>
      <c r="N108" s="173"/>
      <c r="O108" s="173"/>
      <c r="P108" s="173"/>
      <c r="Q108" s="173"/>
      <c r="R108" s="173"/>
      <c r="S108" s="173"/>
      <c r="T108" s="173"/>
      <c r="U108" s="173"/>
      <c r="V108" s="173"/>
      <c r="W108" s="173"/>
      <c r="X108" s="173"/>
      <c r="Y108" s="173"/>
      <c r="Z108" s="173"/>
      <c r="AA108" s="173"/>
      <c r="AB108" s="173"/>
    </row>
    <row r="109" spans="1:28" x14ac:dyDescent="0.2">
      <c r="A109" s="173"/>
      <c r="B109" s="173"/>
      <c r="C109" s="173"/>
      <c r="D109" s="173"/>
      <c r="E109" s="173"/>
      <c r="F109" s="173"/>
      <c r="G109" s="173"/>
      <c r="H109" s="173"/>
      <c r="K109" s="173"/>
      <c r="L109" s="173"/>
      <c r="M109" s="173"/>
      <c r="N109" s="173"/>
      <c r="O109" s="173"/>
      <c r="P109" s="173"/>
      <c r="Q109" s="173"/>
      <c r="R109" s="173"/>
      <c r="S109" s="173"/>
      <c r="T109" s="173"/>
      <c r="U109" s="173"/>
      <c r="V109" s="173"/>
      <c r="W109" s="173"/>
      <c r="X109" s="173"/>
      <c r="Y109" s="173"/>
      <c r="Z109" s="173"/>
      <c r="AA109" s="173"/>
      <c r="AB109" s="173"/>
    </row>
    <row r="110" spans="1:28" x14ac:dyDescent="0.2">
      <c r="A110" s="173"/>
      <c r="B110" s="173"/>
      <c r="C110" s="173"/>
      <c r="D110" s="173"/>
      <c r="E110" s="173"/>
      <c r="F110" s="173"/>
      <c r="G110" s="173"/>
      <c r="H110" s="173"/>
      <c r="K110" s="173"/>
      <c r="L110" s="173"/>
      <c r="M110" s="173"/>
      <c r="N110" s="173"/>
      <c r="O110" s="173"/>
      <c r="P110" s="173"/>
      <c r="Q110" s="173"/>
      <c r="R110" s="173"/>
      <c r="S110" s="173"/>
      <c r="T110" s="173"/>
      <c r="U110" s="173"/>
      <c r="V110" s="173"/>
      <c r="W110" s="173"/>
      <c r="X110" s="173"/>
      <c r="Y110" s="173"/>
      <c r="Z110" s="173"/>
      <c r="AA110" s="173"/>
      <c r="AB110" s="173"/>
    </row>
    <row r="111" spans="1:28" x14ac:dyDescent="0.2">
      <c r="A111" s="173"/>
      <c r="B111" s="173"/>
      <c r="C111" s="173"/>
      <c r="D111" s="173"/>
      <c r="E111" s="173"/>
      <c r="F111" s="173"/>
      <c r="G111" s="173"/>
      <c r="H111" s="173"/>
      <c r="K111" s="173"/>
      <c r="L111" s="173"/>
      <c r="M111" s="173"/>
      <c r="N111" s="173"/>
      <c r="O111" s="173"/>
      <c r="P111" s="173"/>
      <c r="Q111" s="173"/>
      <c r="R111" s="173"/>
      <c r="S111" s="173"/>
      <c r="T111" s="173"/>
      <c r="U111" s="173"/>
      <c r="V111" s="173"/>
      <c r="W111" s="173"/>
      <c r="X111" s="173"/>
      <c r="Y111" s="173"/>
      <c r="Z111" s="173"/>
      <c r="AA111" s="173"/>
      <c r="AB111" s="173"/>
    </row>
    <row r="112" spans="1:28" x14ac:dyDescent="0.2">
      <c r="A112" s="173"/>
      <c r="B112" s="173"/>
      <c r="C112" s="173"/>
      <c r="D112" s="173"/>
      <c r="E112" s="173"/>
      <c r="F112" s="173"/>
      <c r="G112" s="173"/>
      <c r="H112" s="173"/>
      <c r="K112" s="173"/>
      <c r="L112" s="173"/>
      <c r="M112" s="173"/>
      <c r="N112" s="173"/>
      <c r="O112" s="173"/>
      <c r="P112" s="173"/>
      <c r="Q112" s="173"/>
      <c r="R112" s="173"/>
      <c r="S112" s="173"/>
      <c r="T112" s="173"/>
      <c r="U112" s="173"/>
      <c r="V112" s="173"/>
      <c r="W112" s="173"/>
      <c r="X112" s="173"/>
      <c r="Y112" s="173"/>
      <c r="Z112" s="173"/>
      <c r="AA112" s="173"/>
      <c r="AB112" s="173"/>
    </row>
    <row r="113" spans="1:28" x14ac:dyDescent="0.2">
      <c r="A113" s="173"/>
      <c r="B113" s="173"/>
      <c r="C113" s="173"/>
      <c r="D113" s="173"/>
      <c r="E113" s="173"/>
      <c r="F113" s="173"/>
      <c r="G113" s="173"/>
      <c r="H113" s="173"/>
      <c r="K113" s="173"/>
      <c r="L113" s="173"/>
      <c r="M113" s="173"/>
      <c r="N113" s="173"/>
      <c r="O113" s="173"/>
      <c r="P113" s="173"/>
      <c r="Q113" s="173"/>
      <c r="R113" s="173"/>
      <c r="S113" s="173"/>
      <c r="T113" s="173"/>
      <c r="U113" s="173"/>
      <c r="V113" s="173"/>
      <c r="W113" s="173"/>
      <c r="X113" s="173"/>
      <c r="Y113" s="173"/>
      <c r="Z113" s="173"/>
      <c r="AA113" s="173"/>
      <c r="AB113" s="173"/>
    </row>
    <row r="114" spans="1:28" x14ac:dyDescent="0.2">
      <c r="A114" s="173"/>
      <c r="B114" s="173"/>
      <c r="C114" s="173"/>
      <c r="D114" s="173"/>
      <c r="E114" s="173"/>
      <c r="F114" s="173"/>
      <c r="G114" s="173"/>
      <c r="H114" s="173"/>
      <c r="K114" s="173"/>
      <c r="L114" s="173"/>
      <c r="M114" s="173"/>
      <c r="N114" s="173"/>
      <c r="O114" s="173"/>
      <c r="P114" s="173"/>
      <c r="Q114" s="173"/>
      <c r="R114" s="173"/>
      <c r="S114" s="173"/>
      <c r="T114" s="173"/>
      <c r="U114" s="173"/>
      <c r="V114" s="173"/>
      <c r="W114" s="173"/>
      <c r="X114" s="173"/>
      <c r="Y114" s="173"/>
      <c r="Z114" s="173"/>
      <c r="AA114" s="173"/>
      <c r="AB114" s="173"/>
    </row>
    <row r="115" spans="1:28" x14ac:dyDescent="0.2">
      <c r="A115" s="173"/>
      <c r="B115" s="173"/>
      <c r="C115" s="173"/>
      <c r="D115" s="173"/>
      <c r="E115" s="173"/>
      <c r="F115" s="173"/>
      <c r="G115" s="173"/>
      <c r="H115" s="173"/>
      <c r="K115" s="173"/>
      <c r="L115" s="173"/>
      <c r="M115" s="173"/>
      <c r="N115" s="173"/>
      <c r="O115" s="173"/>
      <c r="P115" s="173"/>
      <c r="Q115" s="173"/>
      <c r="R115" s="173"/>
      <c r="S115" s="173"/>
      <c r="T115" s="173"/>
      <c r="U115" s="173"/>
      <c r="V115" s="173"/>
      <c r="W115" s="173"/>
      <c r="X115" s="173"/>
      <c r="Y115" s="173"/>
      <c r="Z115" s="173"/>
      <c r="AA115" s="173"/>
      <c r="AB115" s="173"/>
    </row>
    <row r="116" spans="1:28" x14ac:dyDescent="0.2">
      <c r="A116" s="173"/>
      <c r="B116" s="173"/>
      <c r="C116" s="173"/>
      <c r="D116" s="173"/>
      <c r="E116" s="173"/>
      <c r="F116" s="173"/>
      <c r="G116" s="173"/>
      <c r="H116" s="173"/>
      <c r="K116" s="173"/>
      <c r="L116" s="173"/>
      <c r="M116" s="173"/>
      <c r="N116" s="173"/>
      <c r="O116" s="173"/>
      <c r="P116" s="173"/>
      <c r="Q116" s="173"/>
      <c r="R116" s="173"/>
      <c r="S116" s="173"/>
      <c r="T116" s="173"/>
      <c r="U116" s="173"/>
      <c r="V116" s="173"/>
      <c r="W116" s="173"/>
      <c r="X116" s="173"/>
      <c r="Y116" s="173"/>
      <c r="Z116" s="173"/>
      <c r="AA116" s="173"/>
      <c r="AB116" s="173"/>
    </row>
    <row r="117" spans="1:28" x14ac:dyDescent="0.2">
      <c r="A117" s="173"/>
      <c r="B117" s="173"/>
      <c r="C117" s="173"/>
      <c r="D117" s="173"/>
      <c r="E117" s="173"/>
      <c r="F117" s="173"/>
      <c r="G117" s="173"/>
      <c r="H117" s="173"/>
      <c r="K117" s="173"/>
      <c r="L117" s="173"/>
      <c r="M117" s="173"/>
      <c r="N117" s="173"/>
      <c r="O117" s="173"/>
      <c r="P117" s="173"/>
      <c r="Q117" s="173"/>
      <c r="R117" s="173"/>
      <c r="S117" s="173"/>
      <c r="T117" s="173"/>
      <c r="U117" s="173"/>
      <c r="V117" s="173"/>
      <c r="W117" s="173"/>
      <c r="X117" s="173"/>
      <c r="Y117" s="173"/>
      <c r="Z117" s="173"/>
      <c r="AA117" s="173"/>
      <c r="AB117" s="173"/>
    </row>
    <row r="118" spans="1:28" x14ac:dyDescent="0.2">
      <c r="A118" s="173"/>
      <c r="B118" s="173"/>
      <c r="C118" s="173"/>
      <c r="D118" s="173"/>
      <c r="E118" s="173"/>
      <c r="F118" s="173"/>
      <c r="G118" s="173"/>
      <c r="H118" s="173"/>
      <c r="K118" s="173"/>
      <c r="L118" s="173"/>
      <c r="M118" s="173"/>
      <c r="N118" s="173"/>
      <c r="O118" s="173"/>
      <c r="P118" s="173"/>
      <c r="Q118" s="173"/>
      <c r="R118" s="173"/>
      <c r="S118" s="173"/>
      <c r="T118" s="173"/>
      <c r="U118" s="173"/>
      <c r="V118" s="173"/>
      <c r="W118" s="173"/>
      <c r="X118" s="173"/>
      <c r="Y118" s="173"/>
      <c r="Z118" s="173"/>
      <c r="AA118" s="173"/>
      <c r="AB118" s="173"/>
    </row>
    <row r="119" spans="1:28" x14ac:dyDescent="0.2">
      <c r="A119" s="173"/>
      <c r="B119" s="173"/>
      <c r="C119" s="173"/>
      <c r="D119" s="173"/>
      <c r="E119" s="173"/>
      <c r="F119" s="173"/>
      <c r="G119" s="173"/>
      <c r="H119" s="173"/>
      <c r="K119" s="173"/>
      <c r="L119" s="173"/>
      <c r="M119" s="173"/>
      <c r="N119" s="173"/>
      <c r="O119" s="173"/>
      <c r="P119" s="173"/>
      <c r="Q119" s="173"/>
      <c r="R119" s="173"/>
      <c r="S119" s="173"/>
      <c r="T119" s="173"/>
      <c r="U119" s="173"/>
      <c r="V119" s="173"/>
      <c r="W119" s="173"/>
      <c r="X119" s="173"/>
      <c r="Y119" s="173"/>
      <c r="Z119" s="173"/>
      <c r="AA119" s="173"/>
      <c r="AB119" s="173"/>
    </row>
    <row r="120" spans="1:28" x14ac:dyDescent="0.2">
      <c r="A120" s="173"/>
      <c r="B120" s="173"/>
      <c r="C120" s="173"/>
      <c r="D120" s="173"/>
      <c r="E120" s="173"/>
      <c r="F120" s="173"/>
      <c r="G120" s="173"/>
      <c r="H120" s="173"/>
      <c r="K120" s="173"/>
      <c r="L120" s="173"/>
      <c r="M120" s="173"/>
      <c r="N120" s="173"/>
      <c r="O120" s="173"/>
      <c r="P120" s="173"/>
      <c r="Q120" s="173"/>
      <c r="R120" s="173"/>
      <c r="S120" s="173"/>
      <c r="T120" s="173"/>
      <c r="U120" s="173"/>
      <c r="V120" s="173"/>
      <c r="W120" s="173"/>
      <c r="X120" s="173"/>
      <c r="Y120" s="173"/>
      <c r="Z120" s="173"/>
      <c r="AA120" s="173"/>
      <c r="AB120" s="173"/>
    </row>
    <row r="121" spans="1:28" x14ac:dyDescent="0.2">
      <c r="A121" s="173"/>
      <c r="B121" s="173"/>
      <c r="C121" s="173"/>
      <c r="D121" s="173"/>
      <c r="E121" s="173"/>
      <c r="F121" s="173"/>
      <c r="G121" s="173"/>
      <c r="H121" s="173"/>
      <c r="K121" s="173"/>
      <c r="L121" s="173"/>
      <c r="M121" s="173"/>
      <c r="N121" s="173"/>
      <c r="O121" s="173"/>
      <c r="P121" s="173"/>
      <c r="Q121" s="173"/>
      <c r="R121" s="173"/>
      <c r="S121" s="173"/>
      <c r="T121" s="173"/>
      <c r="U121" s="173"/>
      <c r="V121" s="173"/>
      <c r="W121" s="173"/>
      <c r="X121" s="173"/>
      <c r="Y121" s="173"/>
      <c r="Z121" s="173"/>
      <c r="AA121" s="173"/>
      <c r="AB121" s="173"/>
    </row>
    <row r="122" spans="1:28" x14ac:dyDescent="0.2">
      <c r="A122" s="173"/>
      <c r="B122" s="173"/>
      <c r="C122" s="173"/>
      <c r="D122" s="173"/>
      <c r="E122" s="173"/>
      <c r="F122" s="173"/>
      <c r="G122" s="173"/>
      <c r="H122" s="173"/>
      <c r="K122" s="173"/>
      <c r="L122" s="173"/>
      <c r="M122" s="173"/>
      <c r="N122" s="173"/>
      <c r="O122" s="173"/>
      <c r="P122" s="173"/>
      <c r="Q122" s="173"/>
      <c r="R122" s="173"/>
      <c r="S122" s="173"/>
      <c r="T122" s="173"/>
      <c r="U122" s="173"/>
      <c r="V122" s="173"/>
      <c r="W122" s="173"/>
      <c r="X122" s="173"/>
      <c r="Y122" s="173"/>
      <c r="Z122" s="173"/>
      <c r="AA122" s="173"/>
      <c r="AB122" s="173"/>
    </row>
    <row r="123" spans="1:28" x14ac:dyDescent="0.2">
      <c r="A123" s="173"/>
      <c r="B123" s="173"/>
      <c r="C123" s="173"/>
      <c r="D123" s="173"/>
      <c r="E123" s="173"/>
      <c r="F123" s="173"/>
      <c r="G123" s="173"/>
      <c r="H123" s="173"/>
      <c r="K123" s="173"/>
      <c r="L123" s="173"/>
      <c r="M123" s="173"/>
      <c r="N123" s="173"/>
      <c r="O123" s="173"/>
      <c r="P123" s="173"/>
      <c r="Q123" s="173"/>
      <c r="R123" s="173"/>
      <c r="S123" s="173"/>
      <c r="T123" s="173"/>
      <c r="U123" s="173"/>
      <c r="V123" s="173"/>
      <c r="W123" s="173"/>
      <c r="X123" s="173"/>
      <c r="Y123" s="173"/>
      <c r="Z123" s="173"/>
      <c r="AA123" s="173"/>
      <c r="AB123" s="173"/>
    </row>
    <row r="124" spans="1:28" x14ac:dyDescent="0.2">
      <c r="A124" s="173"/>
      <c r="B124" s="173"/>
      <c r="C124" s="173"/>
      <c r="D124" s="173"/>
      <c r="E124" s="173"/>
      <c r="F124" s="173"/>
      <c r="G124" s="173"/>
      <c r="H124" s="173"/>
      <c r="K124" s="173"/>
      <c r="L124" s="173"/>
      <c r="M124" s="173"/>
      <c r="N124" s="173"/>
      <c r="O124" s="173"/>
      <c r="P124" s="173"/>
      <c r="Q124" s="173"/>
      <c r="R124" s="173"/>
      <c r="S124" s="173"/>
      <c r="T124" s="173"/>
      <c r="U124" s="173"/>
      <c r="V124" s="173"/>
      <c r="W124" s="173"/>
      <c r="X124" s="173"/>
      <c r="Y124" s="173"/>
      <c r="Z124" s="173"/>
      <c r="AA124" s="173"/>
      <c r="AB124" s="173"/>
    </row>
  </sheetData>
  <sheetProtection algorithmName="SHA-512" hashValue="vPFmKI1VqekBeHYjGD6vEGnwbSU19asO5zWxzCQg5PDE4HHJ9nEzeQd11cVXIrM8jl2lhJZU2bD+QMPID9QGKA==" saltValue="Rm1fgY90uy10tgSrJjn/wQ==" spinCount="100000" sheet="1" objects="1" scenarios="1"/>
  <mergeCells count="33">
    <mergeCell ref="B20:E20"/>
    <mergeCell ref="B21:E21"/>
    <mergeCell ref="B22:E22"/>
    <mergeCell ref="B23:E23"/>
    <mergeCell ref="A1:H1"/>
    <mergeCell ref="C3:G3"/>
    <mergeCell ref="B14:E14"/>
    <mergeCell ref="B15:E15"/>
    <mergeCell ref="B16:E16"/>
    <mergeCell ref="B17:E17"/>
    <mergeCell ref="B18:E18"/>
    <mergeCell ref="B19:E19"/>
    <mergeCell ref="B38:E38"/>
    <mergeCell ref="B39:E39"/>
    <mergeCell ref="B40:E40"/>
    <mergeCell ref="B41:E41"/>
    <mergeCell ref="B24:E24"/>
    <mergeCell ref="B25:E25"/>
    <mergeCell ref="B30:E30"/>
    <mergeCell ref="B31:E31"/>
    <mergeCell ref="B32:E32"/>
    <mergeCell ref="B33:E33"/>
    <mergeCell ref="B34:E34"/>
    <mergeCell ref="B35:E35"/>
    <mergeCell ref="B36:E36"/>
    <mergeCell ref="B37:E37"/>
    <mergeCell ref="A67:H67"/>
    <mergeCell ref="A58:D58"/>
    <mergeCell ref="A63:H63"/>
    <mergeCell ref="A49:E49"/>
    <mergeCell ref="A52:E52"/>
    <mergeCell ref="A57:D57"/>
    <mergeCell ref="F49:H50"/>
  </mergeCells>
  <conditionalFormatting sqref="G9">
    <cfRule type="cellIs" dxfId="26" priority="13" stopIfTrue="1" operator="equal">
      <formula>0</formula>
    </cfRule>
    <cfRule type="cellIs" dxfId="25" priority="14" stopIfTrue="1" operator="notEqual">
      <formula>0</formula>
    </cfRule>
  </conditionalFormatting>
  <conditionalFormatting sqref="G56">
    <cfRule type="expression" dxfId="24" priority="7" stopIfTrue="1">
      <formula>ISBLANK($G$56)</formula>
    </cfRule>
    <cfRule type="cellIs" dxfId="23" priority="8" stopIfTrue="1" operator="greaterThanOrEqual">
      <formula>0</formula>
    </cfRule>
    <cfRule type="cellIs" dxfId="22" priority="9" stopIfTrue="1" operator="lessThan">
      <formula>0</formula>
    </cfRule>
  </conditionalFormatting>
  <conditionalFormatting sqref="G55">
    <cfRule type="expression" dxfId="21" priority="10" stopIfTrue="1">
      <formula>ISBLANK($G$55)</formula>
    </cfRule>
    <cfRule type="cellIs" dxfId="20" priority="11" stopIfTrue="1" operator="greaterThanOrEqual">
      <formula>0</formula>
    </cfRule>
    <cfRule type="cellIs" dxfId="19" priority="12" stopIfTrue="1" operator="lessThan">
      <formula>0</formula>
    </cfRule>
  </conditionalFormatting>
  <conditionalFormatting sqref="G52">
    <cfRule type="expression" dxfId="18" priority="18" stopIfTrue="1">
      <formula>ISBLANK($G$52)</formula>
    </cfRule>
    <cfRule type="cellIs" dxfId="17" priority="19" stopIfTrue="1" operator="greaterThanOrEqual">
      <formula>0</formula>
    </cfRule>
    <cfRule type="cellIs" dxfId="16" priority="20" stopIfTrue="1" operator="lessThan">
      <formula>0</formula>
    </cfRule>
  </conditionalFormatting>
  <conditionalFormatting sqref="G53">
    <cfRule type="expression" dxfId="15" priority="21" stopIfTrue="1">
      <formula>ISBLANK($G$53)</formula>
    </cfRule>
    <cfRule type="cellIs" dxfId="14" priority="22" stopIfTrue="1" operator="greaterThanOrEqual">
      <formula>0</formula>
    </cfRule>
    <cfRule type="cellIs" dxfId="13" priority="23" stopIfTrue="1" operator="lessThan">
      <formula>0</formula>
    </cfRule>
  </conditionalFormatting>
  <conditionalFormatting sqref="G59">
    <cfRule type="expression" dxfId="12" priority="30" stopIfTrue="1">
      <formula>ISBLANK($G$59)</formula>
    </cfRule>
    <cfRule type="cellIs" dxfId="11" priority="31" stopIfTrue="1" operator="greaterThanOrEqual">
      <formula>0</formula>
    </cfRule>
    <cfRule type="cellIs" dxfId="10" priority="32" stopIfTrue="1" operator="lessThan">
      <formula>0</formula>
    </cfRule>
  </conditionalFormatting>
  <conditionalFormatting sqref="G60">
    <cfRule type="expression" dxfId="9" priority="33" stopIfTrue="1">
      <formula>ISBLANK($G$60)</formula>
    </cfRule>
    <cfRule type="cellIs" dxfId="8" priority="34" stopIfTrue="1" operator="greaterThanOrEqual">
      <formula>0</formula>
    </cfRule>
    <cfRule type="cellIs" dxfId="7" priority="35" stopIfTrue="1" operator="lessThan">
      <formula>0</formula>
    </cfRule>
  </conditionalFormatting>
  <conditionalFormatting sqref="G65">
    <cfRule type="expression" dxfId="6" priority="36" stopIfTrue="1">
      <formula>ISBLANK($G$65)</formula>
    </cfRule>
  </conditionalFormatting>
  <conditionalFormatting sqref="C3">
    <cfRule type="cellIs" dxfId="5" priority="6" operator="equal">
      <formula>"Please enter cost code on Checklist &amp; Authorisation sheet"</formula>
    </cfRule>
  </conditionalFormatting>
  <conditionalFormatting sqref="G45">
    <cfRule type="cellIs" dxfId="4" priority="5" operator="notEqual">
      <formula>0</formula>
    </cfRule>
  </conditionalFormatting>
  <conditionalFormatting sqref="A67:H67">
    <cfRule type="cellIs" dxfId="3" priority="4" operator="equal">
      <formula>"Thank you, the reconciliation form is now complete"</formula>
    </cfRule>
  </conditionalFormatting>
  <conditionalFormatting sqref="A57:D57">
    <cfRule type="expression" dxfId="2" priority="3">
      <formula>AND($G$57&gt;0,OR($A$57="",$A$57="c) Other - please enter description here"))</formula>
    </cfRule>
  </conditionalFormatting>
  <conditionalFormatting sqref="A58:D58">
    <cfRule type="expression" dxfId="1" priority="2">
      <formula>AND($G$58&gt;0,OR($A$58="",$A$58="d) Other - please enter description here"))</formula>
    </cfRule>
  </conditionalFormatting>
  <conditionalFormatting sqref="B30:E41 B20:E25 B17:B19 B14:E16">
    <cfRule type="expression" dxfId="0" priority="1">
      <formula>$J14=1</formula>
    </cfRule>
  </conditionalFormatting>
  <dataValidations count="2">
    <dataValidation type="whole" allowBlank="1" showInputMessage="1" showErrorMessage="1" error="Please enter month number (e.g. 6 for the September return)" sqref="C5">
      <formula1>1</formula1>
      <formula2>13</formula2>
    </dataValidation>
    <dataValidation type="decimal" allowBlank="1" showInputMessage="1" showErrorMessage="1" sqref="G14:G25 G44 G30:G41">
      <formula1>-10000000</formula1>
      <formula2>10000000</formula2>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1:EP6"/>
  <sheetViews>
    <sheetView zoomScale="75" zoomScaleNormal="75" workbookViewId="0"/>
  </sheetViews>
  <sheetFormatPr defaultRowHeight="14.25" x14ac:dyDescent="0.2"/>
  <cols>
    <col min="1" max="1" width="12.125" bestFit="1" customWidth="1"/>
    <col min="2" max="2" width="11" bestFit="1" customWidth="1"/>
    <col min="3" max="3" width="16.75" bestFit="1" customWidth="1"/>
    <col min="4" max="4" width="10.25" bestFit="1" customWidth="1"/>
    <col min="5" max="5" width="12" customWidth="1"/>
    <col min="6" max="6" width="12.5" customWidth="1"/>
    <col min="7" max="8" width="10.25" bestFit="1" customWidth="1"/>
    <col min="9" max="9" width="11.125" bestFit="1" customWidth="1"/>
    <col min="10" max="10" width="11.75" bestFit="1" customWidth="1"/>
    <col min="11" max="12" width="10.25" bestFit="1" customWidth="1"/>
    <col min="13" max="13" width="12" bestFit="1" customWidth="1"/>
    <col min="14" max="14" width="12" customWidth="1"/>
    <col min="15" max="15" width="11.75" bestFit="1" customWidth="1"/>
    <col min="16" max="16" width="11.75" customWidth="1"/>
    <col min="17" max="17" width="10.25" bestFit="1" customWidth="1"/>
    <col min="18" max="18" width="12.125" bestFit="1" customWidth="1"/>
    <col min="19" max="19" width="11.625" bestFit="1" customWidth="1"/>
    <col min="20" max="21" width="11.75" bestFit="1" customWidth="1"/>
    <col min="22" max="22" width="10.125" bestFit="1" customWidth="1"/>
    <col min="23" max="23" width="16.75" bestFit="1" customWidth="1"/>
    <col min="24" max="24" width="13.5" bestFit="1" customWidth="1"/>
    <col min="25" max="25" width="31.75" bestFit="1" customWidth="1"/>
    <col min="26" max="26" width="12.625" bestFit="1" customWidth="1"/>
    <col min="27" max="27" width="11" bestFit="1" customWidth="1"/>
    <col min="28" max="28" width="12.75" bestFit="1" customWidth="1"/>
    <col min="29" max="29" width="12.25" bestFit="1" customWidth="1"/>
    <col min="30" max="30" width="11.75" bestFit="1" customWidth="1"/>
    <col min="31" max="31" width="11.25" bestFit="1" customWidth="1"/>
    <col min="32" max="32" width="10.125" bestFit="1" customWidth="1"/>
    <col min="33" max="33" width="12.25" bestFit="1" customWidth="1"/>
    <col min="34" max="36" width="10.125" bestFit="1" customWidth="1"/>
    <col min="37" max="37" width="11.625" bestFit="1" customWidth="1"/>
    <col min="38" max="44" width="10.125" bestFit="1" customWidth="1"/>
    <col min="45" max="45" width="10.125" customWidth="1"/>
    <col min="46" max="53" width="10.125" bestFit="1" customWidth="1"/>
    <col min="54" max="56" width="10.125" customWidth="1"/>
    <col min="57" max="85" width="10.125" bestFit="1" customWidth="1"/>
    <col min="86" max="86" width="10.125" customWidth="1"/>
    <col min="87" max="93" width="10.125" bestFit="1" customWidth="1"/>
    <col min="94" max="94" width="12.75" bestFit="1" customWidth="1"/>
    <col min="95" max="105" width="10.125" bestFit="1" customWidth="1"/>
    <col min="106" max="106" width="6.5" customWidth="1"/>
    <col min="107" max="107" width="7.125" bestFit="1" customWidth="1"/>
    <col min="108" max="108" width="6.5" bestFit="1" customWidth="1"/>
    <col min="109" max="109" width="8.25" bestFit="1" customWidth="1"/>
    <col min="110" max="110" width="6.5" bestFit="1" customWidth="1"/>
    <col min="111" max="111" width="9" customWidth="1"/>
    <col min="112" max="112" width="8.25" bestFit="1" customWidth="1"/>
    <col min="113" max="114" width="6.5" bestFit="1" customWidth="1"/>
    <col min="115" max="117" width="6.5" customWidth="1"/>
    <col min="118" max="118" width="7.5" bestFit="1" customWidth="1"/>
    <col min="119" max="119" width="9.75" bestFit="1" customWidth="1"/>
    <col min="120" max="120" width="9.75" customWidth="1"/>
    <col min="121" max="121" width="6.5" bestFit="1" customWidth="1"/>
    <col min="122" max="122" width="9.75" bestFit="1" customWidth="1"/>
    <col min="123" max="123" width="10.75" bestFit="1" customWidth="1"/>
    <col min="124" max="124" width="6.5" bestFit="1" customWidth="1"/>
    <col min="125" max="125" width="10.75" bestFit="1" customWidth="1"/>
    <col min="126" max="126" width="6.5" bestFit="1" customWidth="1"/>
    <col min="127" max="127" width="8.625" bestFit="1" customWidth="1"/>
    <col min="128" max="128" width="8.25" bestFit="1" customWidth="1"/>
    <col min="129" max="129" width="9.25" bestFit="1" customWidth="1"/>
    <col min="130" max="130" width="8.25" bestFit="1" customWidth="1"/>
    <col min="131" max="131" width="7.25" bestFit="1" customWidth="1"/>
    <col min="132" max="132" width="10.25" bestFit="1" customWidth="1"/>
    <col min="133" max="133" width="7.25" bestFit="1" customWidth="1"/>
    <col min="134" max="134" width="9.125" bestFit="1" customWidth="1"/>
    <col min="135" max="135" width="11" bestFit="1" customWidth="1"/>
    <col min="136" max="136" width="9.125" bestFit="1" customWidth="1"/>
    <col min="137" max="137" width="10.125" bestFit="1" customWidth="1"/>
    <col min="138" max="138" width="6.5" customWidth="1"/>
    <col min="139" max="139" width="21" bestFit="1" customWidth="1"/>
    <col min="140" max="140" width="8.5" bestFit="1" customWidth="1"/>
    <col min="142" max="142" width="10.125" bestFit="1" customWidth="1"/>
    <col min="143" max="143" width="9.625" bestFit="1" customWidth="1"/>
    <col min="144" max="144" width="11.5" bestFit="1" customWidth="1"/>
  </cols>
  <sheetData>
    <row r="1" spans="1:146" ht="15" x14ac:dyDescent="0.25">
      <c r="A1" s="246" t="s">
        <v>719</v>
      </c>
      <c r="B1" s="245"/>
      <c r="C1" s="245"/>
    </row>
    <row r="2" spans="1:146" x14ac:dyDescent="0.2">
      <c r="A2" s="245"/>
      <c r="B2" s="245"/>
      <c r="C2" s="245"/>
    </row>
    <row r="3" spans="1:146" ht="15.75" customHeight="1" x14ac:dyDescent="0.25">
      <c r="A3" s="308"/>
      <c r="B3" s="308"/>
      <c r="C3" s="308"/>
      <c r="D3" s="406" t="s">
        <v>742</v>
      </c>
      <c r="E3" s="306"/>
      <c r="F3" s="306"/>
      <c r="G3" s="406"/>
      <c r="H3" s="406"/>
      <c r="I3" s="406"/>
      <c r="J3" s="306"/>
      <c r="K3" s="306"/>
      <c r="L3" s="306"/>
      <c r="M3" s="306"/>
      <c r="N3" s="306"/>
      <c r="O3" s="306"/>
      <c r="P3" s="306"/>
      <c r="Q3" s="306"/>
      <c r="R3" s="306"/>
      <c r="S3" s="306"/>
      <c r="T3" s="306"/>
      <c r="U3" s="307"/>
      <c r="V3" s="309" t="s">
        <v>720</v>
      </c>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c r="BW3" s="310"/>
      <c r="BX3" s="310"/>
      <c r="BY3" s="310"/>
      <c r="BZ3" s="310"/>
      <c r="CA3" s="310"/>
      <c r="CB3" s="310"/>
      <c r="CC3" s="310"/>
      <c r="CD3" s="310"/>
      <c r="CE3" s="310"/>
      <c r="CF3" s="310"/>
      <c r="CG3" s="310"/>
      <c r="CH3" s="310"/>
      <c r="CI3" s="310"/>
      <c r="CJ3" s="310"/>
      <c r="CK3" s="310"/>
      <c r="CL3" s="310"/>
      <c r="CM3" s="310"/>
      <c r="CN3" s="310"/>
      <c r="CO3" s="310"/>
      <c r="CP3" s="310"/>
      <c r="CQ3" s="310"/>
      <c r="CR3" s="310"/>
      <c r="CS3" s="310"/>
      <c r="CT3" s="310"/>
      <c r="CU3" s="310"/>
      <c r="CV3" s="310"/>
      <c r="CW3" s="310"/>
      <c r="CX3" s="310"/>
      <c r="CY3" s="310"/>
      <c r="CZ3" s="310"/>
      <c r="DA3" s="310"/>
      <c r="DB3" s="305" t="s">
        <v>743</v>
      </c>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row>
    <row r="4" spans="1:146" ht="15" x14ac:dyDescent="0.25">
      <c r="A4" s="297" t="s">
        <v>739</v>
      </c>
      <c r="B4" s="297" t="s">
        <v>739</v>
      </c>
      <c r="C4" s="297" t="s">
        <v>739</v>
      </c>
      <c r="D4" s="299" t="s">
        <v>711</v>
      </c>
      <c r="E4" s="299" t="s">
        <v>711</v>
      </c>
      <c r="F4" s="299" t="s">
        <v>711</v>
      </c>
      <c r="G4" s="299" t="s">
        <v>711</v>
      </c>
      <c r="H4" s="299" t="s">
        <v>711</v>
      </c>
      <c r="I4" s="299" t="s">
        <v>711</v>
      </c>
      <c r="J4" s="299" t="s">
        <v>711</v>
      </c>
      <c r="K4" s="299" t="s">
        <v>711</v>
      </c>
      <c r="L4" s="299" t="s">
        <v>711</v>
      </c>
      <c r="M4" s="299" t="s">
        <v>711</v>
      </c>
      <c r="N4" s="299"/>
      <c r="O4" s="299" t="s">
        <v>711</v>
      </c>
      <c r="P4" s="299"/>
      <c r="Q4" s="299" t="s">
        <v>711</v>
      </c>
      <c r="R4" s="299" t="s">
        <v>711</v>
      </c>
      <c r="S4" s="299" t="s">
        <v>711</v>
      </c>
      <c r="T4" s="299" t="s">
        <v>711</v>
      </c>
      <c r="U4" s="299" t="s">
        <v>711</v>
      </c>
      <c r="V4" s="297" t="s">
        <v>740</v>
      </c>
      <c r="W4" s="297" t="s">
        <v>740</v>
      </c>
      <c r="X4" s="297" t="s">
        <v>740</v>
      </c>
      <c r="Y4" s="297" t="s">
        <v>740</v>
      </c>
      <c r="Z4" s="297" t="s">
        <v>740</v>
      </c>
      <c r="AA4" s="297" t="s">
        <v>740</v>
      </c>
      <c r="AB4" s="297" t="s">
        <v>740</v>
      </c>
      <c r="AC4" s="297" t="s">
        <v>740</v>
      </c>
      <c r="AD4" s="297" t="s">
        <v>740</v>
      </c>
      <c r="AE4" s="297" t="s">
        <v>740</v>
      </c>
      <c r="AF4" s="297" t="s">
        <v>740</v>
      </c>
      <c r="AG4" s="297" t="s">
        <v>740</v>
      </c>
      <c r="AH4" s="297" t="s">
        <v>740</v>
      </c>
      <c r="AI4" s="297" t="s">
        <v>740</v>
      </c>
      <c r="AJ4" s="297" t="s">
        <v>740</v>
      </c>
      <c r="AK4" s="297" t="s">
        <v>740</v>
      </c>
      <c r="AL4" s="297" t="s">
        <v>740</v>
      </c>
      <c r="AM4" s="297" t="s">
        <v>740</v>
      </c>
      <c r="AN4" s="297" t="s">
        <v>740</v>
      </c>
      <c r="AO4" s="297" t="s">
        <v>740</v>
      </c>
      <c r="AP4" s="297" t="s">
        <v>740</v>
      </c>
      <c r="AQ4" s="297" t="s">
        <v>740</v>
      </c>
      <c r="AR4" s="297" t="s">
        <v>740</v>
      </c>
      <c r="AS4" s="297" t="s">
        <v>740</v>
      </c>
      <c r="AT4" s="297" t="s">
        <v>740</v>
      </c>
      <c r="AU4" s="297" t="s">
        <v>740</v>
      </c>
      <c r="AV4" s="297" t="s">
        <v>740</v>
      </c>
      <c r="AW4" s="297" t="s">
        <v>740</v>
      </c>
      <c r="AX4" s="297" t="s">
        <v>740</v>
      </c>
      <c r="AY4" s="297" t="s">
        <v>740</v>
      </c>
      <c r="AZ4" s="297" t="s">
        <v>740</v>
      </c>
      <c r="BA4" s="297" t="s">
        <v>740</v>
      </c>
      <c r="BB4" s="297" t="s">
        <v>740</v>
      </c>
      <c r="BC4" s="297" t="s">
        <v>740</v>
      </c>
      <c r="BD4" s="297" t="s">
        <v>740</v>
      </c>
      <c r="BE4" s="297" t="s">
        <v>740</v>
      </c>
      <c r="BF4" s="297" t="s">
        <v>740</v>
      </c>
      <c r="BG4" s="297" t="s">
        <v>740</v>
      </c>
      <c r="BH4" s="297" t="s">
        <v>740</v>
      </c>
      <c r="BI4" s="297" t="s">
        <v>740</v>
      </c>
      <c r="BJ4" s="297" t="s">
        <v>740</v>
      </c>
      <c r="BK4" s="297" t="s">
        <v>740</v>
      </c>
      <c r="BL4" s="297" t="s">
        <v>740</v>
      </c>
      <c r="BM4" s="297" t="s">
        <v>740</v>
      </c>
      <c r="BN4" s="297" t="s">
        <v>740</v>
      </c>
      <c r="BO4" s="297" t="s">
        <v>740</v>
      </c>
      <c r="BP4" s="297" t="s">
        <v>740</v>
      </c>
      <c r="BQ4" s="297" t="s">
        <v>740</v>
      </c>
      <c r="BR4" s="297" t="s">
        <v>740</v>
      </c>
      <c r="BS4" s="297" t="s">
        <v>740</v>
      </c>
      <c r="BT4" s="297" t="s">
        <v>740</v>
      </c>
      <c r="BU4" s="297" t="s">
        <v>740</v>
      </c>
      <c r="BV4" s="297" t="s">
        <v>740</v>
      </c>
      <c r="BW4" s="297" t="s">
        <v>740</v>
      </c>
      <c r="BX4" s="297" t="s">
        <v>740</v>
      </c>
      <c r="BY4" s="297" t="s">
        <v>740</v>
      </c>
      <c r="BZ4" s="297" t="s">
        <v>740</v>
      </c>
      <c r="CA4" s="297" t="s">
        <v>740</v>
      </c>
      <c r="CB4" s="297" t="s">
        <v>740</v>
      </c>
      <c r="CC4" s="297" t="s">
        <v>740</v>
      </c>
      <c r="CD4" s="297" t="s">
        <v>740</v>
      </c>
      <c r="CE4" s="297" t="s">
        <v>740</v>
      </c>
      <c r="CF4" s="297" t="s">
        <v>740</v>
      </c>
      <c r="CG4" s="297" t="s">
        <v>740</v>
      </c>
      <c r="CH4" s="297" t="s">
        <v>740</v>
      </c>
      <c r="CI4" s="297" t="s">
        <v>740</v>
      </c>
      <c r="CJ4" s="297" t="s">
        <v>740</v>
      </c>
      <c r="CK4" s="297" t="s">
        <v>740</v>
      </c>
      <c r="CL4" s="297" t="s">
        <v>740</v>
      </c>
      <c r="CM4" s="297" t="s">
        <v>740</v>
      </c>
      <c r="CN4" s="297" t="s">
        <v>740</v>
      </c>
      <c r="CO4" s="297" t="s">
        <v>740</v>
      </c>
      <c r="CP4" s="297" t="s">
        <v>740</v>
      </c>
      <c r="CQ4" s="297" t="s">
        <v>740</v>
      </c>
      <c r="CR4" s="297" t="s">
        <v>740</v>
      </c>
      <c r="CS4" s="297" t="s">
        <v>740</v>
      </c>
      <c r="CT4" s="297" t="s">
        <v>740</v>
      </c>
      <c r="CU4" s="297" t="s">
        <v>740</v>
      </c>
      <c r="CV4" s="297" t="s">
        <v>740</v>
      </c>
      <c r="CW4" s="297" t="s">
        <v>740</v>
      </c>
      <c r="CX4" s="297" t="s">
        <v>740</v>
      </c>
      <c r="CY4" s="297" t="s">
        <v>740</v>
      </c>
      <c r="CZ4" s="297" t="s">
        <v>740</v>
      </c>
      <c r="DA4" s="297" t="s">
        <v>740</v>
      </c>
      <c r="DB4" s="297" t="s">
        <v>741</v>
      </c>
      <c r="DC4" s="297" t="s">
        <v>741</v>
      </c>
      <c r="DD4" s="297"/>
      <c r="DE4" s="297" t="s">
        <v>741</v>
      </c>
      <c r="DF4" s="297" t="s">
        <v>741</v>
      </c>
      <c r="DG4" s="297" t="s">
        <v>741</v>
      </c>
      <c r="DH4" s="297" t="s">
        <v>741</v>
      </c>
      <c r="DI4" s="297" t="s">
        <v>741</v>
      </c>
      <c r="DJ4" s="297" t="s">
        <v>741</v>
      </c>
      <c r="DK4" s="297" t="s">
        <v>741</v>
      </c>
      <c r="DL4" s="297" t="s">
        <v>741</v>
      </c>
      <c r="DM4" s="297" t="s">
        <v>741</v>
      </c>
      <c r="DN4" s="297" t="s">
        <v>741</v>
      </c>
      <c r="DO4" s="297" t="s">
        <v>741</v>
      </c>
      <c r="DP4" s="297" t="s">
        <v>741</v>
      </c>
      <c r="DQ4" s="297" t="s">
        <v>741</v>
      </c>
      <c r="DR4" s="297" t="s">
        <v>741</v>
      </c>
      <c r="DS4" s="297" t="s">
        <v>741</v>
      </c>
      <c r="DT4" s="297" t="s">
        <v>741</v>
      </c>
      <c r="DU4" s="297" t="s">
        <v>741</v>
      </c>
      <c r="DV4" s="297" t="s">
        <v>741</v>
      </c>
      <c r="DW4" s="297" t="s">
        <v>741</v>
      </c>
      <c r="DX4" s="297" t="s">
        <v>741</v>
      </c>
      <c r="DY4" s="297" t="s">
        <v>741</v>
      </c>
      <c r="DZ4" s="297" t="s">
        <v>741</v>
      </c>
      <c r="EA4" s="297" t="s">
        <v>741</v>
      </c>
      <c r="EB4" s="297" t="s">
        <v>741</v>
      </c>
      <c r="EC4" s="297" t="s">
        <v>741</v>
      </c>
      <c r="ED4" s="297" t="s">
        <v>741</v>
      </c>
      <c r="EE4" s="297" t="s">
        <v>741</v>
      </c>
      <c r="EF4" s="297" t="s">
        <v>741</v>
      </c>
      <c r="EG4" s="297" t="s">
        <v>741</v>
      </c>
      <c r="EH4" s="297"/>
      <c r="EI4" s="297" t="s">
        <v>741</v>
      </c>
      <c r="EJ4" s="297" t="s">
        <v>741</v>
      </c>
      <c r="EK4" s="297" t="s">
        <v>741</v>
      </c>
      <c r="EL4" s="297" t="s">
        <v>741</v>
      </c>
      <c r="EM4" s="297" t="s">
        <v>741</v>
      </c>
      <c r="EN4" s="297" t="s">
        <v>741</v>
      </c>
      <c r="EO4" s="297" t="s">
        <v>741</v>
      </c>
      <c r="EP4" s="297" t="s">
        <v>741</v>
      </c>
    </row>
    <row r="5" spans="1:146" ht="89.25" customHeight="1" x14ac:dyDescent="0.2">
      <c r="A5" s="298" t="s">
        <v>727</v>
      </c>
      <c r="B5" s="298" t="s">
        <v>73</v>
      </c>
      <c r="C5" s="298" t="s">
        <v>74</v>
      </c>
      <c r="D5" s="300" t="s">
        <v>712</v>
      </c>
      <c r="E5" s="300" t="s">
        <v>713</v>
      </c>
      <c r="F5" s="300" t="s">
        <v>814</v>
      </c>
      <c r="G5" s="300" t="s">
        <v>1054</v>
      </c>
      <c r="H5" s="300" t="s">
        <v>1055</v>
      </c>
      <c r="I5" s="300" t="s">
        <v>1056</v>
      </c>
      <c r="J5" s="301" t="s">
        <v>805</v>
      </c>
      <c r="K5" s="301" t="s">
        <v>806</v>
      </c>
      <c r="L5" s="301" t="s">
        <v>811</v>
      </c>
      <c r="M5" s="301" t="s">
        <v>714</v>
      </c>
      <c r="N5" s="301" t="s">
        <v>812</v>
      </c>
      <c r="O5" s="301" t="s">
        <v>807</v>
      </c>
      <c r="P5" s="301" t="s">
        <v>813</v>
      </c>
      <c r="Q5" s="301" t="s">
        <v>808</v>
      </c>
      <c r="R5" s="301" t="s">
        <v>778</v>
      </c>
      <c r="S5" s="301" t="s">
        <v>809</v>
      </c>
      <c r="T5" s="301" t="s">
        <v>810</v>
      </c>
      <c r="U5" s="301" t="s">
        <v>717</v>
      </c>
      <c r="V5" s="302" t="s">
        <v>616</v>
      </c>
      <c r="W5" s="302" t="s">
        <v>74</v>
      </c>
      <c r="X5" s="302" t="s">
        <v>68</v>
      </c>
      <c r="Y5" s="302" t="s">
        <v>617</v>
      </c>
      <c r="Z5" s="302" t="s">
        <v>69</v>
      </c>
      <c r="AA5" s="302" t="s">
        <v>618</v>
      </c>
      <c r="AB5" s="303" t="s">
        <v>619</v>
      </c>
      <c r="AC5" s="303" t="s">
        <v>620</v>
      </c>
      <c r="AD5" s="303" t="s">
        <v>621</v>
      </c>
      <c r="AE5" s="303" t="s">
        <v>622</v>
      </c>
      <c r="AF5" s="303" t="s">
        <v>623</v>
      </c>
      <c r="AG5" s="303" t="s">
        <v>624</v>
      </c>
      <c r="AH5" s="302" t="s">
        <v>625</v>
      </c>
      <c r="AI5" s="302" t="s">
        <v>626</v>
      </c>
      <c r="AJ5" s="302" t="s">
        <v>627</v>
      </c>
      <c r="AK5" s="302" t="s">
        <v>591</v>
      </c>
      <c r="AL5" s="302" t="s">
        <v>628</v>
      </c>
      <c r="AM5" s="302" t="s">
        <v>592</v>
      </c>
      <c r="AN5" s="302" t="s">
        <v>629</v>
      </c>
      <c r="AO5" s="302" t="s">
        <v>593</v>
      </c>
      <c r="AP5" s="302" t="s">
        <v>630</v>
      </c>
      <c r="AQ5" s="302" t="s">
        <v>631</v>
      </c>
      <c r="AR5" s="302" t="s">
        <v>1114</v>
      </c>
      <c r="AS5" s="302" t="s">
        <v>1115</v>
      </c>
      <c r="AT5" s="302" t="s">
        <v>632</v>
      </c>
      <c r="AU5" s="302" t="s">
        <v>633</v>
      </c>
      <c r="AV5" s="302" t="s">
        <v>634</v>
      </c>
      <c r="AW5" s="302" t="s">
        <v>635</v>
      </c>
      <c r="AX5" s="302" t="s">
        <v>636</v>
      </c>
      <c r="AY5" s="302" t="s">
        <v>637</v>
      </c>
      <c r="AZ5" s="302" t="s">
        <v>594</v>
      </c>
      <c r="BA5" s="302" t="s">
        <v>638</v>
      </c>
      <c r="BB5" s="302" t="s">
        <v>1259</v>
      </c>
      <c r="BC5" s="302" t="s">
        <v>1260</v>
      </c>
      <c r="BD5" s="302" t="s">
        <v>1261</v>
      </c>
      <c r="BE5" s="302" t="s">
        <v>1262</v>
      </c>
      <c r="BF5" s="302" t="s">
        <v>639</v>
      </c>
      <c r="BG5" s="302" t="s">
        <v>640</v>
      </c>
      <c r="BH5" s="302" t="s">
        <v>641</v>
      </c>
      <c r="BI5" s="302" t="s">
        <v>642</v>
      </c>
      <c r="BJ5" s="302" t="s">
        <v>643</v>
      </c>
      <c r="BK5" s="302" t="s">
        <v>644</v>
      </c>
      <c r="BL5" s="302" t="s">
        <v>645</v>
      </c>
      <c r="BM5" s="302" t="s">
        <v>646</v>
      </c>
      <c r="BN5" s="302" t="s">
        <v>647</v>
      </c>
      <c r="BO5" s="302" t="s">
        <v>648</v>
      </c>
      <c r="BP5" s="302" t="s">
        <v>649</v>
      </c>
      <c r="BQ5" s="302" t="s">
        <v>650</v>
      </c>
      <c r="BR5" s="302" t="s">
        <v>651</v>
      </c>
      <c r="BS5" s="302" t="s">
        <v>652</v>
      </c>
      <c r="BT5" s="302" t="s">
        <v>653</v>
      </c>
      <c r="BU5" s="302" t="s">
        <v>654</v>
      </c>
      <c r="BV5" s="302" t="s">
        <v>655</v>
      </c>
      <c r="BW5" s="302" t="s">
        <v>656</v>
      </c>
      <c r="BX5" s="302" t="s">
        <v>657</v>
      </c>
      <c r="BY5" s="302" t="s">
        <v>658</v>
      </c>
      <c r="BZ5" s="302" t="s">
        <v>659</v>
      </c>
      <c r="CA5" s="302" t="s">
        <v>660</v>
      </c>
      <c r="CB5" s="302" t="s">
        <v>661</v>
      </c>
      <c r="CC5" s="302" t="s">
        <v>662</v>
      </c>
      <c r="CD5" s="302" t="s">
        <v>663</v>
      </c>
      <c r="CE5" s="302" t="s">
        <v>664</v>
      </c>
      <c r="CF5" s="302" t="s">
        <v>665</v>
      </c>
      <c r="CG5" s="302" t="s">
        <v>1118</v>
      </c>
      <c r="CH5" s="302" t="s">
        <v>1117</v>
      </c>
      <c r="CI5" s="302" t="s">
        <v>666</v>
      </c>
      <c r="CJ5" s="302" t="s">
        <v>667</v>
      </c>
      <c r="CK5" s="302" t="s">
        <v>668</v>
      </c>
      <c r="CL5" s="302" t="s">
        <v>669</v>
      </c>
      <c r="CM5" s="302" t="s">
        <v>670</v>
      </c>
      <c r="CN5" s="302" t="s">
        <v>671</v>
      </c>
      <c r="CO5" s="302" t="s">
        <v>672</v>
      </c>
      <c r="CP5" s="303" t="s">
        <v>673</v>
      </c>
      <c r="CQ5" s="302" t="s">
        <v>674</v>
      </c>
      <c r="CR5" s="302" t="s">
        <v>675</v>
      </c>
      <c r="CS5" s="302" t="s">
        <v>676</v>
      </c>
      <c r="CT5" s="302" t="s">
        <v>677</v>
      </c>
      <c r="CU5" s="302" t="s">
        <v>678</v>
      </c>
      <c r="CV5" s="302" t="s">
        <v>679</v>
      </c>
      <c r="CW5" s="302" t="s">
        <v>680</v>
      </c>
      <c r="CX5" s="302" t="s">
        <v>681</v>
      </c>
      <c r="CY5" s="302" t="s">
        <v>682</v>
      </c>
      <c r="CZ5" s="302" t="s">
        <v>109</v>
      </c>
      <c r="DA5" s="302" t="s">
        <v>718</v>
      </c>
      <c r="DB5" s="304">
        <v>1</v>
      </c>
      <c r="DC5" s="304" t="s">
        <v>815</v>
      </c>
      <c r="DD5" s="304"/>
      <c r="DE5" s="304" t="s">
        <v>816</v>
      </c>
      <c r="DF5" s="304" t="s">
        <v>817</v>
      </c>
      <c r="DG5" s="304" t="s">
        <v>818</v>
      </c>
      <c r="DH5" s="304" t="s">
        <v>819</v>
      </c>
      <c r="DI5" s="304" t="s">
        <v>820</v>
      </c>
      <c r="DJ5" s="304">
        <v>2</v>
      </c>
      <c r="DK5" s="304" t="s">
        <v>839</v>
      </c>
      <c r="DL5" s="304" t="s">
        <v>840</v>
      </c>
      <c r="DM5" s="304" t="s">
        <v>841</v>
      </c>
      <c r="DN5" s="304">
        <v>3</v>
      </c>
      <c r="DO5" s="304" t="s">
        <v>821</v>
      </c>
      <c r="DP5" s="304" t="s">
        <v>1417</v>
      </c>
      <c r="DQ5" s="304">
        <v>4</v>
      </c>
      <c r="DR5" s="304" t="s">
        <v>822</v>
      </c>
      <c r="DS5" s="304">
        <v>5</v>
      </c>
      <c r="DT5" s="304" t="s">
        <v>842</v>
      </c>
      <c r="DU5" s="304">
        <v>6</v>
      </c>
      <c r="DV5" s="304" t="s">
        <v>843</v>
      </c>
      <c r="DW5" s="304">
        <v>7</v>
      </c>
      <c r="DX5" s="304" t="s">
        <v>728</v>
      </c>
      <c r="DY5" s="304" t="s">
        <v>823</v>
      </c>
      <c r="DZ5" s="304" t="s">
        <v>824</v>
      </c>
      <c r="EA5" s="304" t="s">
        <v>825</v>
      </c>
      <c r="EB5" s="304" t="s">
        <v>826</v>
      </c>
      <c r="EC5" s="304" t="s">
        <v>827</v>
      </c>
      <c r="ED5" s="304" t="s">
        <v>828</v>
      </c>
      <c r="EE5" s="304" t="s">
        <v>829</v>
      </c>
      <c r="EF5" s="304" t="s">
        <v>830</v>
      </c>
      <c r="EG5" s="304" t="s">
        <v>831</v>
      </c>
      <c r="EH5" s="304" t="s">
        <v>832</v>
      </c>
      <c r="EI5" s="304" t="s">
        <v>833</v>
      </c>
      <c r="EJ5" s="304" t="s">
        <v>715</v>
      </c>
      <c r="EK5" s="304" t="s">
        <v>595</v>
      </c>
      <c r="EL5" s="304" t="s">
        <v>744</v>
      </c>
      <c r="EM5" s="304" t="s">
        <v>716</v>
      </c>
      <c r="EN5" s="304" t="s">
        <v>745</v>
      </c>
      <c r="EO5" s="304" t="s">
        <v>746</v>
      </c>
      <c r="EP5" s="304" t="s">
        <v>838</v>
      </c>
    </row>
    <row r="6" spans="1:146" x14ac:dyDescent="0.2">
      <c r="A6">
        <f>'Checklist &amp; Authorisation'!F2</f>
        <v>3239</v>
      </c>
      <c r="B6" s="239">
        <f>'Checklist &amp; Authorisation'!F1</f>
        <v>3370</v>
      </c>
      <c r="C6" s="244" t="str">
        <f>'Checklist &amp; Authorisation'!A2</f>
        <v>Matching Green CE P</v>
      </c>
      <c r="D6" s="240">
        <f>'Reconciliation Form'!G9</f>
        <v>585008</v>
      </c>
      <c r="E6" s="240">
        <f>'Reconciliation Form'!G44</f>
        <v>582318.51</v>
      </c>
      <c r="F6" s="240">
        <f>'Reconciliation Form'!G45</f>
        <v>0</v>
      </c>
      <c r="G6" s="416" t="s">
        <v>1053</v>
      </c>
      <c r="H6" s="416" t="s">
        <v>1053</v>
      </c>
      <c r="I6" s="416" t="s">
        <v>1053</v>
      </c>
      <c r="J6" s="240">
        <f>'Reconciliation Form'!G52</f>
        <v>30644.39</v>
      </c>
      <c r="K6" s="240">
        <f>'Reconciliation Form'!G53</f>
        <v>15118.79</v>
      </c>
      <c r="L6" s="240">
        <f>'Reconciliation Form'!G55</f>
        <v>0</v>
      </c>
      <c r="M6" s="240">
        <f>'Reconciliation Form'!G56</f>
        <v>0</v>
      </c>
      <c r="N6" s="240" t="str">
        <f>'Reconciliation Form'!A57</f>
        <v>Covid grants</v>
      </c>
      <c r="O6" s="240">
        <f>'Reconciliation Form'!G57</f>
        <v>2108.08</v>
      </c>
      <c r="P6" s="240" t="str">
        <f>'Reconciliation Form'!A58</f>
        <v>Pupil Premium &amp; Sports Grant</v>
      </c>
      <c r="Q6" s="240">
        <f>'Reconciliation Form'!G58</f>
        <v>23798.98</v>
      </c>
      <c r="R6" s="240">
        <f>'Reconciliation Form'!G59</f>
        <v>22519</v>
      </c>
      <c r="S6" s="240">
        <f>'Reconciliation Form'!G60</f>
        <v>0</v>
      </c>
      <c r="T6" s="241">
        <f>'Reconciliation Form'!G65</f>
        <v>4180.7</v>
      </c>
      <c r="U6" s="239" t="str">
        <f>IF('Reconciliation Form'!J67=0,"N","Y")</f>
        <v>N</v>
      </c>
      <c r="V6">
        <f>'CFR Return'!B6</f>
        <v>3239</v>
      </c>
      <c r="W6" t="str">
        <f>C6</f>
        <v>Matching Green CE P</v>
      </c>
      <c r="X6" s="198" t="str">
        <f>'CFR Return'!B7</f>
        <v>Denise Howes</v>
      </c>
      <c r="Y6" s="198" t="str">
        <f>'CFR Return'!B8</f>
        <v>denise.howes@matchinggreen.essex.sch.uk</v>
      </c>
      <c r="Z6" s="197" t="str">
        <f>'CFR Return'!B9</f>
        <v>01279 731225</v>
      </c>
      <c r="AA6" s="206" t="str">
        <f>'CFR Return'!B10</f>
        <v>N</v>
      </c>
      <c r="AB6" s="207" t="s">
        <v>684</v>
      </c>
      <c r="AC6" s="207" t="s">
        <v>685</v>
      </c>
      <c r="AD6" s="208" t="s">
        <v>684</v>
      </c>
      <c r="AE6" s="238" t="s">
        <v>686</v>
      </c>
      <c r="AF6" s="209" t="str">
        <f>IF('Checklist &amp; Authorisation'!F1&gt;7999,"Y","N")</f>
        <v>N</v>
      </c>
      <c r="AG6" s="238" t="s">
        <v>683</v>
      </c>
      <c r="AH6" s="198">
        <f>'CFR Return'!C16</f>
        <v>61333.26</v>
      </c>
      <c r="AI6" s="198">
        <f>'CFR Return'!C17</f>
        <v>0</v>
      </c>
      <c r="AJ6" s="198">
        <f>'CFR Return'!C18</f>
        <v>4582.54</v>
      </c>
      <c r="AK6" s="199">
        <f>'CFR Return'!C21</f>
        <v>361494.85</v>
      </c>
      <c r="AL6" s="199">
        <f>'CFR Return'!C22</f>
        <v>0</v>
      </c>
      <c r="AM6" s="199">
        <f>'CFR Return'!C23</f>
        <v>1020</v>
      </c>
      <c r="AN6" s="199">
        <f>'CFR Return'!C24</f>
        <v>0</v>
      </c>
      <c r="AO6" s="199">
        <f>'CFR Return'!C25</f>
        <v>8070</v>
      </c>
      <c r="AP6" s="199">
        <f>'CFR Return'!C26</f>
        <v>0</v>
      </c>
      <c r="AQ6" s="199">
        <f>'CFR Return'!C27</f>
        <v>0</v>
      </c>
      <c r="AR6" s="199">
        <f>'CFR Return'!C28</f>
        <v>0</v>
      </c>
      <c r="AS6" s="199">
        <f>'CFR Return'!C29</f>
        <v>5019.72</v>
      </c>
      <c r="AT6" s="199">
        <f>'CFR Return'!C30</f>
        <v>10595.11</v>
      </c>
      <c r="AU6" s="199">
        <f>'CFR Return'!C31</f>
        <v>0</v>
      </c>
      <c r="AV6" s="199">
        <f>'CFR Return'!C32</f>
        <v>5269.76</v>
      </c>
      <c r="AW6" s="199">
        <f>'CFR Return'!C33</f>
        <v>2149.54</v>
      </c>
      <c r="AX6" s="199">
        <f>'CFR Return'!C34</f>
        <v>11633.96</v>
      </c>
      <c r="AY6" s="199">
        <f>'CFR Return'!C36</f>
        <v>0</v>
      </c>
      <c r="AZ6" s="199">
        <f>'CFR Return'!C37</f>
        <v>0</v>
      </c>
      <c r="BA6" s="199">
        <f>'CFR Return'!C38</f>
        <v>0</v>
      </c>
      <c r="BB6" s="199">
        <f>'CFR Return'!C39</f>
        <v>0</v>
      </c>
      <c r="BC6" s="199">
        <f>'CFR Return'!C40</f>
        <v>720</v>
      </c>
      <c r="BD6" s="199">
        <f>'CFR Return'!C41</f>
        <v>3666.25</v>
      </c>
      <c r="BE6" s="199">
        <f>'CFR Return'!C42</f>
        <v>29805</v>
      </c>
      <c r="BF6" s="199">
        <f>'CFR Return'!C46</f>
        <v>191944.82</v>
      </c>
      <c r="BG6" s="199">
        <f>'CFR Return'!C47</f>
        <v>9931.32</v>
      </c>
      <c r="BH6" s="199">
        <f>'CFR Return'!C48</f>
        <v>60802.38</v>
      </c>
      <c r="BI6" s="199">
        <f>'CFR Return'!C49</f>
        <v>11229.82</v>
      </c>
      <c r="BJ6" s="199">
        <f>'CFR Return'!C50</f>
        <v>24815.96</v>
      </c>
      <c r="BK6" s="199">
        <f>'CFR Return'!C51</f>
        <v>13360.04</v>
      </c>
      <c r="BL6" s="199">
        <f>'CFR Return'!C52</f>
        <v>3758.43</v>
      </c>
      <c r="BM6" s="199">
        <f>'CFR Return'!C53</f>
        <v>1473.5</v>
      </c>
      <c r="BN6" s="199">
        <f>'CFR Return'!C54</f>
        <v>2581</v>
      </c>
      <c r="BO6" s="199">
        <f>'CFR Return'!C55</f>
        <v>9574.58</v>
      </c>
      <c r="BP6" s="199">
        <f>'CFR Return'!C56</f>
        <v>451.44</v>
      </c>
      <c r="BQ6" s="199">
        <f>'CFR Return'!C57</f>
        <v>4339.7299999999996</v>
      </c>
      <c r="BR6" s="199">
        <f>'CFR Return'!C58</f>
        <v>4732.08</v>
      </c>
      <c r="BS6" s="199">
        <f>'CFR Return'!C59</f>
        <v>359.38</v>
      </c>
      <c r="BT6" s="199">
        <f>'CFR Return'!C60</f>
        <v>529.57000000000005</v>
      </c>
      <c r="BU6" s="199">
        <f>'CFR Return'!C61</f>
        <v>7097.41</v>
      </c>
      <c r="BV6" s="199">
        <f>'CFR Return'!C62</f>
        <v>8316</v>
      </c>
      <c r="BW6" s="199">
        <f>'CFR Return'!C63</f>
        <v>4956.82</v>
      </c>
      <c r="BX6" s="199">
        <f>'CFR Return'!C64</f>
        <v>15077.54</v>
      </c>
      <c r="BY6" s="199">
        <f>'CFR Return'!C65</f>
        <v>2797.58</v>
      </c>
      <c r="BZ6" s="199">
        <f>'CFR Return'!C66</f>
        <v>0</v>
      </c>
      <c r="CA6" s="199">
        <f>'CFR Return'!C67</f>
        <v>5187.63</v>
      </c>
      <c r="CB6" s="199">
        <f>'CFR Return'!C68</f>
        <v>1220.56</v>
      </c>
      <c r="CC6" s="199">
        <f>'CFR Return'!C69</f>
        <v>0</v>
      </c>
      <c r="CD6" s="199">
        <f>'CFR Return'!C70</f>
        <v>10185.93</v>
      </c>
      <c r="CE6" s="199">
        <f>'CFR Return'!C71</f>
        <v>0</v>
      </c>
      <c r="CF6" s="199">
        <f>'CFR Return'!C72</f>
        <v>7363.21</v>
      </c>
      <c r="CG6" s="199">
        <f>'CFR Return'!C73</f>
        <v>19866.96</v>
      </c>
      <c r="CH6" s="199">
        <f>'CFR Return'!C74</f>
        <v>0</v>
      </c>
      <c r="CI6" s="199">
        <f>'CFR Return'!C75</f>
        <v>0</v>
      </c>
      <c r="CJ6" s="199">
        <f>'CFR Return'!C76</f>
        <v>0</v>
      </c>
      <c r="CK6" s="199">
        <f>'CFR Return'!C77</f>
        <v>0</v>
      </c>
      <c r="CL6" s="199">
        <f>'CFR Return'!C78</f>
        <v>0</v>
      </c>
      <c r="CM6" s="199">
        <f>'CFR Return'!C82</f>
        <v>4777.7</v>
      </c>
      <c r="CN6" s="199">
        <f>'CFR Return'!C83</f>
        <v>0</v>
      </c>
      <c r="CO6" s="199">
        <f>'CFR Return'!C84</f>
        <v>0</v>
      </c>
      <c r="CP6" s="199">
        <v>1</v>
      </c>
      <c r="CQ6" s="199">
        <f>'CFR Return'!C88</f>
        <v>0</v>
      </c>
      <c r="CR6" s="199">
        <f>'CFR Return'!C89</f>
        <v>0</v>
      </c>
      <c r="CS6" s="199">
        <f>'CFR Return'!C90</f>
        <v>0</v>
      </c>
      <c r="CT6" s="199">
        <f>'CFR Return'!C91</f>
        <v>5180</v>
      </c>
      <c r="CU6" s="199">
        <f>'CFR Return'!C95</f>
        <v>78823.759999999893</v>
      </c>
      <c r="CV6" s="199">
        <f>'CFR Return'!C96</f>
        <v>0</v>
      </c>
      <c r="CW6" s="199">
        <f>'CFR Return'!C97</f>
        <v>4180.24</v>
      </c>
      <c r="CX6" s="200">
        <f>'CFR Return'!C99</f>
        <v>0</v>
      </c>
      <c r="CY6" s="199">
        <f>'CFR Return'!C100</f>
        <v>0</v>
      </c>
      <c r="CZ6">
        <f>'CFR Return'!A104</f>
        <v>0</v>
      </c>
      <c r="DA6" s="238" t="str">
        <f>IF('CFR Return'!I2&gt;0,"Y","N")</f>
        <v>N</v>
      </c>
      <c r="DB6" s="243" t="str">
        <f>'Checklist &amp; Authorisation'!E5</f>
        <v>Y</v>
      </c>
      <c r="DC6" t="str">
        <f>'Checklist &amp; Authorisation'!E6</f>
        <v/>
      </c>
      <c r="DD6" s="243" t="s">
        <v>1057</v>
      </c>
      <c r="DE6" t="str">
        <f>'Checklist &amp; Authorisation'!E7</f>
        <v/>
      </c>
      <c r="DF6" t="str">
        <f>'Checklist &amp; Authorisation'!E8</f>
        <v/>
      </c>
      <c r="DG6">
        <f>'Checklist &amp; Authorisation'!E9</f>
        <v>0</v>
      </c>
      <c r="DH6" s="198" t="str">
        <f>'Checklist &amp; Authorisation'!E10</f>
        <v/>
      </c>
      <c r="DI6" t="str">
        <f>'Checklist &amp; Authorisation'!E11</f>
        <v/>
      </c>
      <c r="DJ6" s="199" t="str">
        <f>'Checklist &amp; Authorisation'!E12</f>
        <v>Y</v>
      </c>
      <c r="DK6" s="199" t="str">
        <f>'Checklist &amp; Authorisation'!G12</f>
        <v/>
      </c>
      <c r="DL6" s="199">
        <f>'Checklist &amp; Authorisation'!E13</f>
        <v>0</v>
      </c>
      <c r="DM6" s="199" t="str">
        <f>'Checklist &amp; Authorisation'!G13</f>
        <v/>
      </c>
      <c r="DN6" t="str">
        <f>'Checklist &amp; Authorisation'!E14</f>
        <v>Y</v>
      </c>
      <c r="DO6" s="199">
        <f>'Checklist &amp; Authorisation'!F14</f>
        <v>0</v>
      </c>
      <c r="DP6" s="199">
        <f>'Checklist &amp; Authorisation'!E15</f>
        <v>0</v>
      </c>
      <c r="DQ6" t="str">
        <f>'Checklist &amp; Authorisation'!E16</f>
        <v>Y</v>
      </c>
      <c r="DR6" s="199">
        <f>'Checklist &amp; Authorisation'!F16</f>
        <v>0</v>
      </c>
      <c r="DS6" s="199" t="str">
        <f>'Checklist &amp; Authorisation'!E17</f>
        <v>Y</v>
      </c>
      <c r="DT6">
        <f>'Checklist &amp; Authorisation'!F17</f>
        <v>0</v>
      </c>
      <c r="DU6" s="199" t="str">
        <f>'Checklist &amp; Authorisation'!E18</f>
        <v>Y</v>
      </c>
      <c r="DV6">
        <f>'Checklist &amp; Authorisation'!F18</f>
        <v>0</v>
      </c>
      <c r="DW6" s="198" t="str">
        <f>'Checklist &amp; Authorisation'!E19</f>
        <v>Y</v>
      </c>
      <c r="DX6" s="199">
        <f>'Checklist &amp; Authorisation'!F19</f>
        <v>0</v>
      </c>
      <c r="DY6" s="198">
        <f>'Checklist &amp; Authorisation'!E20</f>
        <v>0</v>
      </c>
      <c r="DZ6" t="str">
        <f>'Checklist &amp; Authorisation'!G19</f>
        <v/>
      </c>
      <c r="EA6" s="198" t="str">
        <f>'Checklist &amp; Authorisation'!E21</f>
        <v>Y</v>
      </c>
      <c r="EB6" s="198">
        <f>'Checklist &amp; Authorisation'!F21</f>
        <v>0</v>
      </c>
      <c r="EC6" s="198" t="str">
        <f>'Checklist &amp; Authorisation'!E22</f>
        <v>Y</v>
      </c>
      <c r="ED6" s="199">
        <f>'Checklist &amp; Authorisation'!F22</f>
        <v>0</v>
      </c>
      <c r="EE6" s="199" t="str">
        <f>'Checklist &amp; Authorisation'!E23</f>
        <v>Y</v>
      </c>
      <c r="EF6" s="199">
        <f>'Checklist &amp; Authorisation'!F23</f>
        <v>0</v>
      </c>
      <c r="EG6" s="199">
        <f>'Checklist &amp; Authorisation'!D25</f>
        <v>61333.260000000009</v>
      </c>
      <c r="EH6" s="199">
        <f>'Checklist &amp; Authorisation'!D26</f>
        <v>63951.66</v>
      </c>
      <c r="EI6" s="199">
        <f>'Checklist &amp; Authorisation'!D27</f>
        <v>2618.3999999999942</v>
      </c>
      <c r="EJ6" s="239" t="str">
        <f>'Checklist &amp; Authorisation'!G32</f>
        <v>Denise Howes</v>
      </c>
      <c r="EK6" s="239" t="str">
        <f>'Checklist &amp; Authorisation'!G33</f>
        <v>School Business Manager</v>
      </c>
      <c r="EL6" s="242">
        <f>'Checklist &amp; Authorisation'!G34</f>
        <v>44585</v>
      </c>
      <c r="EM6" s="239" t="str">
        <f>'Checklist &amp; Authorisation'!C30</f>
        <v>Amy Wareham</v>
      </c>
      <c r="EN6" s="197">
        <f>'Checklist &amp; Authorisation'!C31</f>
        <v>44585</v>
      </c>
      <c r="EO6" s="209" t="str">
        <f>IF(SUM('Checklist &amp; Authorisation'!H5:H34)=0,"Y","N")</f>
        <v>Y</v>
      </c>
      <c r="EP6" s="238" t="str">
        <f>'Checklist &amp; Authorisation'!H1</f>
        <v>Y</v>
      </c>
    </row>
  </sheetData>
  <sheetProtection algorithmName="SHA-512" hashValue="k8Xu43TI2m3bnxoNG0Rqb5gZTMj9dHFTSKcn4MBf9F3Pz6ggWFE+aEZw82hHphs2wqEiLa4nUK4MMBQPdpc0tw==" saltValue="G2SsZQecsos3NSaj5FmoHQ==" spinCount="100000" sheet="1" objects="1" scenarios="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M200"/>
  <sheetViews>
    <sheetView zoomScale="75" zoomScaleNormal="75" workbookViewId="0">
      <selection activeCell="W3" sqref="W3"/>
    </sheetView>
  </sheetViews>
  <sheetFormatPr defaultColWidth="9" defaultRowHeight="14.25" x14ac:dyDescent="0.2"/>
  <cols>
    <col min="1" max="1" width="36.125" style="117" customWidth="1"/>
    <col min="2" max="2" width="9" style="110"/>
    <col min="3" max="3" width="10.625" style="110" bestFit="1" customWidth="1"/>
    <col min="4" max="4" width="15.625" style="109" customWidth="1"/>
    <col min="5" max="5" width="40.625" style="109" customWidth="1"/>
    <col min="6" max="6" width="14.125" style="111" customWidth="1"/>
    <col min="7" max="7" width="13.625" style="112" customWidth="1"/>
    <col min="8" max="9" width="9.5" style="112" customWidth="1"/>
    <col min="10" max="31" width="12.625" style="114" customWidth="1"/>
    <col min="32" max="52" width="12.625" style="115" customWidth="1"/>
    <col min="53" max="53" width="22.625" style="115" bestFit="1" customWidth="1"/>
    <col min="54" max="84" width="12.625" style="115" customWidth="1"/>
    <col min="85" max="85" width="9" style="115"/>
    <col min="86" max="86" width="15.5" style="115" customWidth="1"/>
    <col min="87" max="88" width="17.875" style="115" customWidth="1"/>
    <col min="89" max="89" width="9" style="115"/>
    <col min="90" max="90" width="18.75" style="115" hidden="1" customWidth="1"/>
    <col min="91" max="16384" width="9" style="115"/>
  </cols>
  <sheetData>
    <row r="1" spans="1:91" ht="22.5" x14ac:dyDescent="0.3">
      <c r="A1" s="108"/>
      <c r="B1" s="109" t="str">
        <f>CG3</f>
        <v>SIMS</v>
      </c>
      <c r="H1" s="113"/>
      <c r="I1" s="113"/>
      <c r="CF1" s="116"/>
    </row>
    <row r="2" spans="1:91" x14ac:dyDescent="0.2">
      <c r="H2" s="113"/>
      <c r="I2" s="113"/>
      <c r="Y2" s="118"/>
      <c r="Z2" s="118"/>
      <c r="AA2" s="118"/>
      <c r="AB2" s="118"/>
      <c r="AC2" s="118"/>
      <c r="AD2" s="118"/>
      <c r="AE2" s="118"/>
      <c r="BK2" s="117"/>
      <c r="BL2" s="117"/>
      <c r="BZ2" s="117"/>
    </row>
    <row r="3" spans="1:91" ht="55.5" customHeight="1" x14ac:dyDescent="0.2">
      <c r="A3" s="119" t="s">
        <v>109</v>
      </c>
      <c r="B3" s="119" t="s">
        <v>488</v>
      </c>
      <c r="C3" s="120" t="s">
        <v>73</v>
      </c>
      <c r="D3" s="121" t="s">
        <v>489</v>
      </c>
      <c r="E3" s="121" t="s">
        <v>489</v>
      </c>
      <c r="F3" s="122" t="s">
        <v>490</v>
      </c>
      <c r="G3" s="123" t="s">
        <v>491</v>
      </c>
      <c r="H3" s="124" t="s">
        <v>492</v>
      </c>
      <c r="I3" s="124" t="s">
        <v>493</v>
      </c>
      <c r="J3" s="125" t="s">
        <v>494</v>
      </c>
      <c r="K3" s="126" t="s">
        <v>495</v>
      </c>
      <c r="L3" s="126" t="s">
        <v>496</v>
      </c>
      <c r="M3" s="126" t="s">
        <v>497</v>
      </c>
      <c r="N3" s="126" t="s">
        <v>498</v>
      </c>
      <c r="O3" s="126" t="s">
        <v>499</v>
      </c>
      <c r="P3" s="126" t="s">
        <v>500</v>
      </c>
      <c r="Q3" s="439" t="s">
        <v>1377</v>
      </c>
      <c r="R3" s="439" t="s">
        <v>1378</v>
      </c>
      <c r="S3" s="439" t="s">
        <v>501</v>
      </c>
      <c r="T3" s="439" t="s">
        <v>502</v>
      </c>
      <c r="U3" s="439" t="s">
        <v>503</v>
      </c>
      <c r="V3" s="439" t="s">
        <v>504</v>
      </c>
      <c r="W3" s="439" t="s">
        <v>505</v>
      </c>
      <c r="X3" s="439"/>
      <c r="Y3" s="440" t="s">
        <v>506</v>
      </c>
      <c r="Z3" s="440" t="s">
        <v>507</v>
      </c>
      <c r="AA3" s="440" t="s">
        <v>508</v>
      </c>
      <c r="AB3" s="441" t="s">
        <v>1379</v>
      </c>
      <c r="AC3" s="441" t="s">
        <v>1380</v>
      </c>
      <c r="AD3" s="441" t="s">
        <v>1381</v>
      </c>
      <c r="AE3" s="442" t="s">
        <v>1382</v>
      </c>
      <c r="AF3" s="127" t="s">
        <v>509</v>
      </c>
      <c r="AG3" s="127" t="s">
        <v>510</v>
      </c>
      <c r="AH3" s="127" t="s">
        <v>511</v>
      </c>
      <c r="AI3" s="127" t="s">
        <v>512</v>
      </c>
      <c r="AJ3" s="127" t="s">
        <v>513</v>
      </c>
      <c r="AK3" s="127" t="s">
        <v>514</v>
      </c>
      <c r="AL3" s="127" t="s">
        <v>515</v>
      </c>
      <c r="AM3" s="127" t="s">
        <v>516</v>
      </c>
      <c r="AN3" s="127" t="s">
        <v>517</v>
      </c>
      <c r="AO3" s="127" t="s">
        <v>518</v>
      </c>
      <c r="AP3" s="127" t="s">
        <v>519</v>
      </c>
      <c r="AQ3" s="127" t="s">
        <v>520</v>
      </c>
      <c r="AR3" s="127" t="s">
        <v>521</v>
      </c>
      <c r="AS3" s="127" t="s">
        <v>522</v>
      </c>
      <c r="AT3" s="127" t="s">
        <v>523</v>
      </c>
      <c r="AU3" s="127" t="s">
        <v>524</v>
      </c>
      <c r="AV3" s="127" t="s">
        <v>525</v>
      </c>
      <c r="AW3" s="127" t="s">
        <v>526</v>
      </c>
      <c r="AX3" s="127" t="s">
        <v>527</v>
      </c>
      <c r="AY3" s="127" t="s">
        <v>528</v>
      </c>
      <c r="AZ3" s="127" t="s">
        <v>529</v>
      </c>
      <c r="BA3" s="127" t="s">
        <v>530</v>
      </c>
      <c r="BB3" s="127" t="s">
        <v>531</v>
      </c>
      <c r="BC3" s="127" t="s">
        <v>532</v>
      </c>
      <c r="BD3" s="127" t="s">
        <v>533</v>
      </c>
      <c r="BE3" s="127" t="s">
        <v>534</v>
      </c>
      <c r="BF3" s="127" t="s">
        <v>535</v>
      </c>
      <c r="BG3" s="127" t="s">
        <v>1106</v>
      </c>
      <c r="BH3" s="127" t="s">
        <v>1107</v>
      </c>
      <c r="BI3" s="127" t="s">
        <v>536</v>
      </c>
      <c r="BJ3" s="127" t="s">
        <v>537</v>
      </c>
      <c r="BK3" s="127" t="s">
        <v>538</v>
      </c>
      <c r="BL3" s="127" t="s">
        <v>539</v>
      </c>
      <c r="BM3" s="127" t="s">
        <v>540</v>
      </c>
      <c r="BN3" s="127" t="s">
        <v>541</v>
      </c>
      <c r="BO3" s="127" t="s">
        <v>542</v>
      </c>
      <c r="BP3" s="127" t="s">
        <v>543</v>
      </c>
      <c r="BQ3" s="127" t="s">
        <v>544</v>
      </c>
      <c r="BR3" s="127" t="s">
        <v>545</v>
      </c>
      <c r="BS3" s="127" t="s">
        <v>546</v>
      </c>
      <c r="BT3" s="127" t="s">
        <v>547</v>
      </c>
      <c r="BU3" s="127" t="s">
        <v>548</v>
      </c>
      <c r="BV3" s="127" t="s">
        <v>549</v>
      </c>
      <c r="BW3" s="127" t="s">
        <v>550</v>
      </c>
      <c r="BX3" s="127" t="s">
        <v>551</v>
      </c>
      <c r="BY3" s="127" t="s">
        <v>552</v>
      </c>
      <c r="BZ3" s="127" t="s">
        <v>553</v>
      </c>
      <c r="CA3" s="127" t="s">
        <v>554</v>
      </c>
      <c r="CB3" s="127" t="s">
        <v>555</v>
      </c>
      <c r="CC3" s="127" t="s">
        <v>556</v>
      </c>
      <c r="CD3" s="128" t="s">
        <v>557</v>
      </c>
      <c r="CE3" s="128" t="s">
        <v>558</v>
      </c>
      <c r="CF3" s="129" t="s">
        <v>559</v>
      </c>
      <c r="CG3" s="130" t="str">
        <f>IF(SUM(CG7:CG176)=1,"RM",IF(SUM(CG7:CG176)=2,"SIMS","Error"))</f>
        <v>SIMS</v>
      </c>
      <c r="CH3" s="127" t="s">
        <v>611</v>
      </c>
      <c r="CI3" s="127" t="s">
        <v>612</v>
      </c>
      <c r="CJ3" s="127" t="s">
        <v>613</v>
      </c>
      <c r="CK3" s="127" t="s">
        <v>614</v>
      </c>
      <c r="CL3" s="127" t="s">
        <v>490</v>
      </c>
      <c r="CM3" s="127" t="s">
        <v>688</v>
      </c>
    </row>
    <row r="4" spans="1:91" x14ac:dyDescent="0.2">
      <c r="A4" s="117" t="str">
        <f>A107&amp;"  "&amp;A108&amp;"  "&amp;A109&amp;"  "&amp;A110&amp;"  "&amp;A111&amp;"  "&amp;A112&amp;"  "&amp;A113&amp;"  "&amp;A114&amp;"  "&amp;A115&amp;"  "&amp;A116&amp;"  "&amp;A117&amp;"  "&amp;A118&amp;"  "&amp;A119&amp;"  "&amp;A120&amp;"  "&amp;A121&amp;"  "&amp;A122&amp;"  "&amp;A123&amp;"  "&amp;A124&amp;"  "&amp;A125&amp;"  "&amp;A126&amp;"  "&amp;A127&amp;"  "&amp;A128&amp;"  "&amp;A129&amp;"  "&amp;A130&amp;"  "&amp;A131&amp;"  "&amp;A132&amp;"  "&amp;A133&amp;"  "&amp;A134&amp;"  "&amp;A135&amp;"  "&amp;A136&amp;"  "&amp;A137&amp;"  "&amp;A138&amp;"  "&amp;A139&amp;"  "&amp;A140&amp;"  "&amp;A141&amp;"  "&amp;A142</f>
        <v xml:space="preserve">                                                                      </v>
      </c>
      <c r="K4" s="131"/>
      <c r="L4" s="131"/>
      <c r="M4" s="131"/>
      <c r="N4" s="131"/>
      <c r="O4" s="131"/>
      <c r="P4" s="131"/>
      <c r="Q4" s="131"/>
      <c r="R4" s="131"/>
      <c r="S4" s="131"/>
      <c r="T4" s="131"/>
      <c r="U4" s="131"/>
      <c r="V4" s="131"/>
      <c r="W4" s="131"/>
      <c r="X4" s="131"/>
      <c r="Y4" s="131"/>
      <c r="Z4" s="131"/>
      <c r="AA4" s="131"/>
      <c r="AB4" s="131"/>
      <c r="AC4" s="131"/>
      <c r="AD4" s="131"/>
      <c r="AE4" s="131"/>
      <c r="CF4" s="115" t="s">
        <v>560</v>
      </c>
    </row>
    <row r="5" spans="1:91" x14ac:dyDescent="0.2">
      <c r="A5" s="132" t="str">
        <f>A107&amp;"  "&amp;A108&amp;"  "&amp;A109&amp;"  "&amp;A110&amp;"  "&amp;A111&amp;"  "&amp;A112&amp;"  "&amp;A113&amp;"  "&amp;A114&amp;"  "&amp;A115&amp;"  "&amp;A116&amp;"  "&amp;A117&amp;"  "&amp;A118&amp;"  "&amp;A119&amp;"  "&amp;A120&amp;"  "&amp;A121&amp;"  "&amp;A122&amp;"  "&amp;A123&amp;"  "&amp;A124&amp;"  "&amp;A125&amp;"  "&amp;A126&amp;"  "&amp;A127&amp;"  "&amp;A128&amp;"  "&amp;A129&amp;"  "&amp;A130&amp;"  "&amp;A131&amp;"  "&amp;A132&amp;"  "&amp;A133&amp;"  "&amp;A134&amp;"  "&amp;A135&amp;"  "&amp;A136&amp;"  "&amp;A137&amp;"  "&amp;A138&amp;"  "&amp;A139&amp;"  "&amp;A140&amp;"  "&amp;A141&amp;"  "&amp;A142</f>
        <v xml:space="preserve">                                                                      </v>
      </c>
      <c r="B5" s="132">
        <f>SUM(B15:B34)</f>
        <v>3239</v>
      </c>
      <c r="C5" s="133"/>
      <c r="D5" s="134" t="s">
        <v>487</v>
      </c>
      <c r="E5" s="134"/>
      <c r="F5" s="135">
        <f>MAX(F7:F200)</f>
        <v>44585</v>
      </c>
      <c r="G5" s="136">
        <f>SUM(G7:G200)</f>
        <v>61333.26</v>
      </c>
      <c r="H5" s="136">
        <f t="shared" ref="H5:BX5" si="0">SUM(H7:H200)</f>
        <v>0</v>
      </c>
      <c r="I5" s="136">
        <f t="shared" si="0"/>
        <v>4582.54</v>
      </c>
      <c r="J5" s="136">
        <f t="shared" si="0"/>
        <v>361494.85</v>
      </c>
      <c r="K5" s="136">
        <f t="shared" si="0"/>
        <v>0</v>
      </c>
      <c r="L5" s="136">
        <f t="shared" si="0"/>
        <v>1020</v>
      </c>
      <c r="M5" s="136">
        <f t="shared" si="0"/>
        <v>0</v>
      </c>
      <c r="N5" s="136">
        <f t="shared" si="0"/>
        <v>8070</v>
      </c>
      <c r="O5" s="136">
        <f t="shared" si="0"/>
        <v>0</v>
      </c>
      <c r="P5" s="136">
        <f t="shared" si="0"/>
        <v>0</v>
      </c>
      <c r="Q5" s="136">
        <f t="shared" si="0"/>
        <v>0</v>
      </c>
      <c r="R5" s="136">
        <f t="shared" ref="R5" si="1">SUM(R7:R200)</f>
        <v>5019.72</v>
      </c>
      <c r="S5" s="136">
        <f t="shared" si="0"/>
        <v>10595.11</v>
      </c>
      <c r="T5" s="136">
        <f t="shared" si="0"/>
        <v>0</v>
      </c>
      <c r="U5" s="136">
        <f t="shared" si="0"/>
        <v>5269.76</v>
      </c>
      <c r="V5" s="136">
        <f t="shared" si="0"/>
        <v>2149.54</v>
      </c>
      <c r="W5" s="136">
        <f t="shared" si="0"/>
        <v>11633.96</v>
      </c>
      <c r="X5" s="136"/>
      <c r="Y5" s="136">
        <f t="shared" si="0"/>
        <v>0</v>
      </c>
      <c r="Z5" s="136">
        <f t="shared" si="0"/>
        <v>0</v>
      </c>
      <c r="AA5" s="136">
        <f t="shared" si="0"/>
        <v>0</v>
      </c>
      <c r="AB5" s="136">
        <f t="shared" ref="AB5:AD5" si="2">SUM(AB7:AB200)</f>
        <v>0</v>
      </c>
      <c r="AC5" s="136">
        <f t="shared" si="2"/>
        <v>720</v>
      </c>
      <c r="AD5" s="136">
        <f t="shared" si="2"/>
        <v>3666.25</v>
      </c>
      <c r="AE5" s="136">
        <f t="shared" si="0"/>
        <v>29805</v>
      </c>
      <c r="AF5" s="136">
        <f t="shared" si="0"/>
        <v>191944.82</v>
      </c>
      <c r="AG5" s="136">
        <f t="shared" si="0"/>
        <v>9931.32</v>
      </c>
      <c r="AH5" s="136">
        <f t="shared" si="0"/>
        <v>60802.38</v>
      </c>
      <c r="AI5" s="136">
        <f t="shared" si="0"/>
        <v>11229.82</v>
      </c>
      <c r="AJ5" s="136">
        <f t="shared" si="0"/>
        <v>24815.96</v>
      </c>
      <c r="AK5" s="136">
        <f t="shared" si="0"/>
        <v>13360.04</v>
      </c>
      <c r="AL5" s="136">
        <f t="shared" si="0"/>
        <v>3758.43</v>
      </c>
      <c r="AM5" s="136">
        <f t="shared" si="0"/>
        <v>1473.5</v>
      </c>
      <c r="AN5" s="136">
        <f t="shared" si="0"/>
        <v>2581</v>
      </c>
      <c r="AO5" s="136">
        <f t="shared" si="0"/>
        <v>9574.58</v>
      </c>
      <c r="AP5" s="136">
        <f t="shared" si="0"/>
        <v>451.44</v>
      </c>
      <c r="AQ5" s="136">
        <f t="shared" si="0"/>
        <v>4339.7299999999996</v>
      </c>
      <c r="AR5" s="136">
        <f t="shared" si="0"/>
        <v>4732.08</v>
      </c>
      <c r="AS5" s="136">
        <f t="shared" si="0"/>
        <v>359.38</v>
      </c>
      <c r="AT5" s="136">
        <f t="shared" si="0"/>
        <v>529.57000000000005</v>
      </c>
      <c r="AU5" s="136">
        <f t="shared" si="0"/>
        <v>7097.41</v>
      </c>
      <c r="AV5" s="136">
        <f t="shared" si="0"/>
        <v>8316</v>
      </c>
      <c r="AW5" s="136">
        <f t="shared" si="0"/>
        <v>4956.82</v>
      </c>
      <c r="AX5" s="136">
        <f t="shared" si="0"/>
        <v>15077.54</v>
      </c>
      <c r="AY5" s="136">
        <f t="shared" si="0"/>
        <v>2797.58</v>
      </c>
      <c r="AZ5" s="136">
        <f t="shared" si="0"/>
        <v>0</v>
      </c>
      <c r="BA5" s="136">
        <f t="shared" si="0"/>
        <v>5187.63</v>
      </c>
      <c r="BB5" s="136">
        <f t="shared" si="0"/>
        <v>1220.56</v>
      </c>
      <c r="BC5" s="136">
        <f t="shared" si="0"/>
        <v>0</v>
      </c>
      <c r="BD5" s="136">
        <f t="shared" si="0"/>
        <v>10185.93</v>
      </c>
      <c r="BE5" s="136">
        <f t="shared" si="0"/>
        <v>0</v>
      </c>
      <c r="BF5" s="136">
        <f t="shared" si="0"/>
        <v>7363.21</v>
      </c>
      <c r="BG5" s="136">
        <f t="shared" si="0"/>
        <v>19866.96</v>
      </c>
      <c r="BH5" s="136">
        <f t="shared" si="0"/>
        <v>0</v>
      </c>
      <c r="BI5" s="136">
        <f t="shared" si="0"/>
        <v>0</v>
      </c>
      <c r="BJ5" s="136">
        <f t="shared" si="0"/>
        <v>0</v>
      </c>
      <c r="BK5" s="136">
        <f t="shared" si="0"/>
        <v>0</v>
      </c>
      <c r="BL5" s="136">
        <f t="shared" si="0"/>
        <v>0</v>
      </c>
      <c r="BM5" s="136">
        <f t="shared" si="0"/>
        <v>4777.7</v>
      </c>
      <c r="BN5" s="136">
        <f t="shared" si="0"/>
        <v>0</v>
      </c>
      <c r="BO5" s="136">
        <f t="shared" si="0"/>
        <v>0</v>
      </c>
      <c r="BP5" s="136">
        <f t="shared" si="0"/>
        <v>1</v>
      </c>
      <c r="BQ5" s="136">
        <f t="shared" si="0"/>
        <v>0</v>
      </c>
      <c r="BR5" s="136">
        <f t="shared" si="0"/>
        <v>0</v>
      </c>
      <c r="BS5" s="136">
        <f t="shared" si="0"/>
        <v>0</v>
      </c>
      <c r="BT5" s="136">
        <f t="shared" si="0"/>
        <v>5180</v>
      </c>
      <c r="BU5" s="136">
        <f t="shared" si="0"/>
        <v>0</v>
      </c>
      <c r="BV5" s="136">
        <f t="shared" si="0"/>
        <v>78823.759999999995</v>
      </c>
      <c r="BW5" s="136">
        <f t="shared" si="0"/>
        <v>0</v>
      </c>
      <c r="BX5" s="136">
        <f t="shared" si="0"/>
        <v>0</v>
      </c>
      <c r="BY5" s="136">
        <f>SUM(BY7:BY200)</f>
        <v>4180.24</v>
      </c>
      <c r="BZ5" s="136">
        <f>SUM(BZ7:BZ200)</f>
        <v>0</v>
      </c>
      <c r="CA5" s="137">
        <f>SUM(AF5:BL5)</f>
        <v>421953.69000000006</v>
      </c>
      <c r="CB5" s="137">
        <f>SUM(J5:N5)+SUM(Y5:Z5)+AE5</f>
        <v>400389.85</v>
      </c>
      <c r="CC5" s="137">
        <f>SUM(O5:W5)+AA5</f>
        <v>34668.090000000004</v>
      </c>
      <c r="CD5" s="137">
        <f>SUM(BU5:BZ5)</f>
        <v>83004</v>
      </c>
      <c r="CE5" s="137">
        <f>SUM(BU5:BV5)+BZ5</f>
        <v>78823.759999999995</v>
      </c>
      <c r="CF5" s="138" t="s">
        <v>561</v>
      </c>
      <c r="CG5" s="132" t="str">
        <f>A5</f>
        <v xml:space="preserve">                                                                      </v>
      </c>
      <c r="CH5" s="115" t="str">
        <f>CH17</f>
        <v>Denise Howes</v>
      </c>
      <c r="CI5" s="115" t="str">
        <f>CI18</f>
        <v>denise.howes@matchinggreen.essex.sch.uk</v>
      </c>
      <c r="CJ5" s="115" t="str">
        <f>CJ19</f>
        <v>01279 731225</v>
      </c>
      <c r="CK5" s="115" t="str">
        <f>IF(CG3="SIMS",CK25,CK24)</f>
        <v>y</v>
      </c>
      <c r="CL5" s="195" t="str">
        <f>MID(CL12,9,2)&amp;"-"&amp;MID(CL12,6,2)&amp;"-"&amp;LEFT(CL12,4)</f>
        <v>--0</v>
      </c>
      <c r="CM5" s="195" t="str">
        <f>IF(SUM(CM7:CM200)=0,"N","Y")</f>
        <v>N</v>
      </c>
    </row>
    <row r="6" spans="1:91" x14ac:dyDescent="0.2">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row>
    <row r="7" spans="1:91" x14ac:dyDescent="0.2">
      <c r="A7" s="139" t="str">
        <f>IF(AND('CFR - XML import'!A1&lt;&gt;"",LEFT('CFR - XML import'!A1,1)&lt;&gt;"&lt;",LEFT('CFR - XML import'!A1,3)&lt;&gt;"  &lt;",LEFT('CFR - XML import'!A1,5)&lt;&gt;"    &lt;",LEFT('CFR - XML import'!A1,7)&lt;&gt;"      &lt;",LEFT('CFR - XML import'!A1,9)&lt;&gt;"        &lt;",$B$1="SIMS"),'CFR - XML import'!A1,IF(AND(LEFT('CFR - XML import'!A1,9)="&lt;Details&gt;",$B$1="RM"),'CFR - XML import'!A1,""))</f>
        <v/>
      </c>
      <c r="B7" s="140">
        <f>IF(ISERROR(FIND(B$3,'CFR - XML import'!$A1)),0,VALUE(MID('CFR - XML import'!$A1,SEARCH("&gt;",'CFR - XML import'!$A1,1)+1,SEARCH("/",'CFR - XML import'!$A1,1)-SEARCH("&gt;",'CFR - XML import'!$A1,1)-2)))</f>
        <v>0</v>
      </c>
      <c r="D7" s="140">
        <f>IF(ISERROR(FIND(D$3,'CFR - XML import'!$A1)),0,MID('CFR - XML import'!$A1,SEARCH("&gt;",'CFR - XML import'!$A1,1)+1,SEARCH("/",'CFR - XML import'!$A1,1)-SEARCH("&gt;",'CFR - XML import'!$A1,1)-2))</f>
        <v>0</v>
      </c>
      <c r="E7" s="140">
        <f>IF(ISERROR(FIND(E$3,'CFR - XML import'!$A1)),0,MID('CFR - XML import'!$A1,SEARCH("&gt;",'CFR - XML import'!$A1,1)+1,SEARCH("/",'CFR - XML import'!$A1,1)-SEARCH("&gt;",'CFR - XML import'!$A1,1)-2))</f>
        <v>0</v>
      </c>
      <c r="F7" s="141">
        <f>IF($B$1="SIMS",IF(ISERROR(FIND(F$3,'CFR - XML import'!$A1)),0,VALUE(MID('CFR - XML import'!$A1,15,10))),IF(ISERROR(FIND(F$3,'CFR - XML import'!$A1)),0,VALUE(MID('CFR - XML import'!$A1,15,10))))</f>
        <v>0</v>
      </c>
      <c r="G7" s="140">
        <f>IF(ISERROR(FIND(G$3,'CFR - XML import'!$A1)),0,VALUE(MID('CFR - XML import'!$A1,SEARCH("&gt;",'CFR - XML import'!$A1,1)+1,SEARCH("/",'CFR - XML import'!$A1,1)-SEARCH("&gt;",'CFR - XML import'!$A1,1)-2)))</f>
        <v>0</v>
      </c>
      <c r="H7" s="140">
        <f>IF(ISERROR(FIND(H$3,'CFR - XML import'!$A1)),0,VALUE(MID('CFR - XML import'!$A1,SEARCH("&gt;",'CFR - XML import'!$A1,1)+1,SEARCH("/",'CFR - XML import'!$A1,1)-SEARCH("&gt;",'CFR - XML import'!$A1,1)-2)))</f>
        <v>0</v>
      </c>
      <c r="I7" s="140">
        <f>IF(ISERROR(FIND(I$3,'CFR - XML import'!$A1)),0,VALUE(MID('CFR - XML import'!$A1,SEARCH("&gt;",'CFR - XML import'!$A1,1)+1,SEARCH("/",'CFR - XML import'!$A1,1)-SEARCH("&gt;",'CFR - XML import'!$A1,1)-2)))</f>
        <v>0</v>
      </c>
      <c r="J7" s="140">
        <f>IF(ISERROR(FIND(J$3,'CFR - XML import'!$A1)),0,VALUE(MID('CFR - XML import'!$A1,SEARCH("&gt;",'CFR - XML import'!$A1,1)+1,SEARCH("/",'CFR - XML import'!$A1,1)-SEARCH("&gt;",'CFR - XML import'!$A1,1)-2)))</f>
        <v>0</v>
      </c>
      <c r="K7" s="140">
        <f>IF(ISERROR(FIND(K$3,'CFR - XML import'!$A1)),0,VALUE(MID('CFR - XML import'!$A1,SEARCH("&gt;",'CFR - XML import'!$A1,1)+1,SEARCH("/",'CFR - XML import'!$A1,1)-SEARCH("&gt;",'CFR - XML import'!$A1,1)-2)))</f>
        <v>0</v>
      </c>
      <c r="L7" s="140">
        <f>IF(ISERROR(FIND(L$3,'CFR - XML import'!$A1)),0,VALUE(MID('CFR - XML import'!$A1,SEARCH("&gt;",'CFR - XML import'!$A1,1)+1,SEARCH("/",'CFR - XML import'!$A1,1)-SEARCH("&gt;",'CFR - XML import'!$A1,1)-2)))</f>
        <v>0</v>
      </c>
      <c r="M7" s="140">
        <f>IF(ISERROR(FIND(M$3,'CFR - XML import'!$A1)),0,VALUE(MID('CFR - XML import'!$A1,SEARCH("&gt;",'CFR - XML import'!$A1,1)+1,SEARCH("/",'CFR - XML import'!$A1,1)-SEARCH("&gt;",'CFR - XML import'!$A1,1)-2)))</f>
        <v>0</v>
      </c>
      <c r="N7" s="140">
        <f>IF(ISERROR(FIND(N$3,'CFR - XML import'!$A1)),0,VALUE(MID('CFR - XML import'!$A1,SEARCH("&gt;",'CFR - XML import'!$A1,1)+1,SEARCH("/",'CFR - XML import'!$A1,1)-SEARCH("&gt;",'CFR - XML import'!$A1,1)-2)))</f>
        <v>0</v>
      </c>
      <c r="O7" s="140">
        <f>IF(ISERROR(FIND(O$3,'CFR - XML import'!$A1)),0,VALUE(MID('CFR - XML import'!$A1,SEARCH("&gt;",'CFR - XML import'!$A1,1)+1,SEARCH("/",'CFR - XML import'!$A1,1)-SEARCH("&gt;",'CFR - XML import'!$A1,1)-2)))</f>
        <v>0</v>
      </c>
      <c r="P7" s="140">
        <f>IF(ISERROR(FIND(P$3,'CFR - XML import'!$A1)),0,VALUE(MID('CFR - XML import'!$A1,SEARCH("&gt;",'CFR - XML import'!$A1,1)+1,SEARCH("/",'CFR - XML import'!$A1,1)-SEARCH("&gt;",'CFR - XML import'!$A1,1)-2)))</f>
        <v>0</v>
      </c>
      <c r="Q7" s="140">
        <f>IF(ISERROR(FIND(Q$3,'CFR - XML import'!$A1)),0,VALUE(MID('CFR - XML import'!$A1,SEARCH("&gt;",'CFR - XML import'!$A1,1)+1,SEARCH("/",'CFR - XML import'!$A1,1)-SEARCH("&gt;",'CFR - XML import'!$A1,1)-2)))</f>
        <v>0</v>
      </c>
      <c r="R7" s="140">
        <f>IF(ISERROR(FIND(R$3,'CFR - XML import'!$A1)),0,VALUE(MID('CFR - XML import'!$A1,SEARCH("&gt;",'CFR - XML import'!$A1,1)+1,SEARCH("/",'CFR - XML import'!$A1,1)-SEARCH("&gt;",'CFR - XML import'!$A1,1)-2)))</f>
        <v>0</v>
      </c>
      <c r="S7" s="140">
        <f>IF(ISERROR(FIND(S$3,'CFR - XML import'!$A1)),0,VALUE(MID('CFR - XML import'!$A1,SEARCH("&gt;",'CFR - XML import'!$A1,1)+1,SEARCH("/",'CFR - XML import'!$A1,1)-SEARCH("&gt;",'CFR - XML import'!$A1,1)-2)))</f>
        <v>0</v>
      </c>
      <c r="T7" s="140">
        <f>IF(ISERROR(FIND(T$3,'CFR - XML import'!$A1)),0,VALUE(MID('CFR - XML import'!$A1,SEARCH("&gt;",'CFR - XML import'!$A1,1)+1,SEARCH("/",'CFR - XML import'!$A1,1)-SEARCH("&gt;",'CFR - XML import'!$A1,1)-2)))</f>
        <v>0</v>
      </c>
      <c r="U7" s="140">
        <f>IF(ISERROR(FIND(U$3,'CFR - XML import'!$A1)),0,VALUE(MID('CFR - XML import'!$A1,SEARCH("&gt;",'CFR - XML import'!$A1,1)+1,SEARCH("/",'CFR - XML import'!$A1,1)-SEARCH("&gt;",'CFR - XML import'!$A1,1)-2)))</f>
        <v>0</v>
      </c>
      <c r="V7" s="140">
        <f>IF(ISERROR(FIND(V$3,'CFR - XML import'!$A1)),0,VALUE(MID('CFR - XML import'!$A1,SEARCH("&gt;",'CFR - XML import'!$A1,1)+1,SEARCH("/",'CFR - XML import'!$A1,1)-SEARCH("&gt;",'CFR - XML import'!$A1,1)-2)))</f>
        <v>0</v>
      </c>
      <c r="W7" s="140">
        <f>IF(ISERROR(FIND(W$3,'CFR - XML import'!$A1)),0,VALUE(MID('CFR - XML import'!$A1,SEARCH("&gt;",'CFR - XML import'!$A1,1)+1,SEARCH("/",'CFR - XML import'!$A1,1)-SEARCH("&gt;",'CFR - XML import'!$A1,1)-2)))</f>
        <v>0</v>
      </c>
      <c r="X7" s="140"/>
      <c r="Y7" s="140">
        <f>IF(ISERROR(FIND(Y$3,'CFR - XML import'!$A1)),0,VALUE(MID('CFR - XML import'!$A1,SEARCH("&gt;",'CFR - XML import'!$A1,1)+1,SEARCH("/",'CFR - XML import'!$A1,1)-SEARCH("&gt;",'CFR - XML import'!$A1,1)-2)))</f>
        <v>0</v>
      </c>
      <c r="Z7" s="140">
        <f>IF(ISERROR(FIND(Z$3,'CFR - XML import'!$A1)),0,VALUE(MID('CFR - XML import'!$A1,SEARCH("&gt;",'CFR - XML import'!$A1,1)+1,SEARCH("/",'CFR - XML import'!$A1,1)-SEARCH("&gt;",'CFR - XML import'!$A1,1)-2)))</f>
        <v>0</v>
      </c>
      <c r="AA7" s="140">
        <f>IF(ISERROR(FIND(AA$3,'CFR - XML import'!$A1)),0,VALUE(MID('CFR - XML import'!$A1,SEARCH("&gt;",'CFR - XML import'!$A1,1)+1,SEARCH("/",'CFR - XML import'!$A1,1)-SEARCH("&gt;",'CFR - XML import'!$A1,1)-2)))</f>
        <v>0</v>
      </c>
      <c r="AB7" s="140">
        <f>IF(ISERROR(FIND(AB$3,'CFR - XML import'!$A1)),0,VALUE(MID('CFR - XML import'!$A1,SEARCH("&gt;",'CFR - XML import'!$A1,1)+1,SEARCH("/",'CFR - XML import'!$A1,1)-SEARCH("&gt;",'CFR - XML import'!$A1,1)-2)))</f>
        <v>0</v>
      </c>
      <c r="AC7" s="140">
        <f>IF(ISERROR(FIND(AC$3,'CFR - XML import'!$A1)),0,VALUE(MID('CFR - XML import'!$A1,SEARCH("&gt;",'CFR - XML import'!$A1,1)+1,SEARCH("/",'CFR - XML import'!$A1,1)-SEARCH("&gt;",'CFR - XML import'!$A1,1)-2)))</f>
        <v>0</v>
      </c>
      <c r="AD7" s="140">
        <f>IF(ISERROR(FIND(AD$3,'CFR - XML import'!$A1)),0,VALUE(MID('CFR - XML import'!$A1,SEARCH("&gt;",'CFR - XML import'!$A1,1)+1,SEARCH("/",'CFR - XML import'!$A1,1)-SEARCH("&gt;",'CFR - XML import'!$A1,1)-2)))</f>
        <v>0</v>
      </c>
      <c r="AE7" s="140">
        <f>IF(ISERROR(FIND(AE$3,'CFR - XML import'!$A1)),0,VALUE(MID('CFR - XML import'!$A1,SEARCH("&gt;",'CFR - XML import'!$A1,1)+1,SEARCH("/",'CFR - XML import'!$A1,1)-SEARCH("&gt;",'CFR - XML import'!$A1,1)-2)))</f>
        <v>0</v>
      </c>
      <c r="AF7" s="140">
        <f>IF(ISERROR(FIND(AF$3,'CFR - XML import'!$A1)),0,VALUE(MID('CFR - XML import'!$A1,SEARCH("&gt;",'CFR - XML import'!$A1,1)+1,SEARCH("/",'CFR - XML import'!$A1,1)-SEARCH("&gt;",'CFR - XML import'!$A1,1)-2)))</f>
        <v>0</v>
      </c>
      <c r="AG7" s="140">
        <f>IF(ISERROR(FIND(AG$3,'CFR - XML import'!$A1)),0,VALUE(MID('CFR - XML import'!$A1,SEARCH("&gt;",'CFR - XML import'!$A1,1)+1,SEARCH("/",'CFR - XML import'!$A1,1)-SEARCH("&gt;",'CFR - XML import'!$A1,1)-2)))</f>
        <v>0</v>
      </c>
      <c r="AH7" s="140">
        <f>IF(ISERROR(FIND(AH$3,'CFR - XML import'!$A1)),0,VALUE(MID('CFR - XML import'!$A1,SEARCH("&gt;",'CFR - XML import'!$A1,1)+1,SEARCH("/",'CFR - XML import'!$A1,1)-SEARCH("&gt;",'CFR - XML import'!$A1,1)-2)))</f>
        <v>0</v>
      </c>
      <c r="AI7" s="140">
        <f>IF(ISERROR(FIND(AI$3,'CFR - XML import'!$A1)),0,VALUE(MID('CFR - XML import'!$A1,SEARCH("&gt;",'CFR - XML import'!$A1,1)+1,SEARCH("/",'CFR - XML import'!$A1,1)-SEARCH("&gt;",'CFR - XML import'!$A1,1)-2)))</f>
        <v>0</v>
      </c>
      <c r="AJ7" s="140">
        <f>IF(ISERROR(FIND(AJ$3,'CFR - XML import'!$A1)),0,VALUE(MID('CFR - XML import'!$A1,SEARCH("&gt;",'CFR - XML import'!$A1,1)+1,SEARCH("/",'CFR - XML import'!$A1,1)-SEARCH("&gt;",'CFR - XML import'!$A1,1)-2)))</f>
        <v>0</v>
      </c>
      <c r="AK7" s="140">
        <f>IF(ISERROR(FIND(AK$3,'CFR - XML import'!$A1)),0,VALUE(MID('CFR - XML import'!$A1,SEARCH("&gt;",'CFR - XML import'!$A1,1)+1,SEARCH("/",'CFR - XML import'!$A1,1)-SEARCH("&gt;",'CFR - XML import'!$A1,1)-2)))</f>
        <v>0</v>
      </c>
      <c r="AL7" s="140">
        <f>IF(ISERROR(FIND(AL$3,'CFR - XML import'!$A1)),0,VALUE(MID('CFR - XML import'!$A1,SEARCH("&gt;",'CFR - XML import'!$A1,1)+1,SEARCH("/",'CFR - XML import'!$A1,1)-SEARCH("&gt;",'CFR - XML import'!$A1,1)-2)))</f>
        <v>0</v>
      </c>
      <c r="AM7" s="140">
        <f>IF(ISERROR(FIND(AM$3,'CFR - XML import'!$A1)),0,VALUE(MID('CFR - XML import'!$A1,SEARCH("&gt;",'CFR - XML import'!$A1,1)+1,SEARCH("/",'CFR - XML import'!$A1,1)-SEARCH("&gt;",'CFR - XML import'!$A1,1)-2)))</f>
        <v>0</v>
      </c>
      <c r="AN7" s="140">
        <f>IF(ISERROR(FIND(AN$3,'CFR - XML import'!$A1)),0,VALUE(MID('CFR - XML import'!$A1,SEARCH("&gt;",'CFR - XML import'!$A1,1)+1,SEARCH("/",'CFR - XML import'!$A1,1)-SEARCH("&gt;",'CFR - XML import'!$A1,1)-2)))</f>
        <v>0</v>
      </c>
      <c r="AO7" s="140">
        <f>IF(ISERROR(FIND(AO$3,'CFR - XML import'!$A1)),0,VALUE(MID('CFR - XML import'!$A1,SEARCH("&gt;",'CFR - XML import'!$A1,1)+1,SEARCH("/",'CFR - XML import'!$A1,1)-SEARCH("&gt;",'CFR - XML import'!$A1,1)-2)))</f>
        <v>0</v>
      </c>
      <c r="AP7" s="140">
        <f>IF(ISERROR(FIND(AP$3,'CFR - XML import'!$A1)),0,VALUE(MID('CFR - XML import'!$A1,SEARCH("&gt;",'CFR - XML import'!$A1,1)+1,SEARCH("/",'CFR - XML import'!$A1,1)-SEARCH("&gt;",'CFR - XML import'!$A1,1)-2)))</f>
        <v>0</v>
      </c>
      <c r="AQ7" s="140">
        <f>IF(ISERROR(FIND(AQ$3,'CFR - XML import'!$A1)),0,VALUE(MID('CFR - XML import'!$A1,SEARCH("&gt;",'CFR - XML import'!$A1,1)+1,SEARCH("/",'CFR - XML import'!$A1,1)-SEARCH("&gt;",'CFR - XML import'!$A1,1)-2)))</f>
        <v>0</v>
      </c>
      <c r="AR7" s="140">
        <f>IF(ISERROR(FIND(AR$3,'CFR - XML import'!$A1)),0,VALUE(MID('CFR - XML import'!$A1,SEARCH("&gt;",'CFR - XML import'!$A1,1)+1,SEARCH("/",'CFR - XML import'!$A1,1)-SEARCH("&gt;",'CFR - XML import'!$A1,1)-2)))</f>
        <v>0</v>
      </c>
      <c r="AS7" s="140">
        <f>IF(ISERROR(FIND(AS$3,'CFR - XML import'!$A1)),0,VALUE(MID('CFR - XML import'!$A1,SEARCH("&gt;",'CFR - XML import'!$A1,1)+1,SEARCH("/",'CFR - XML import'!$A1,1)-SEARCH("&gt;",'CFR - XML import'!$A1,1)-2)))</f>
        <v>0</v>
      </c>
      <c r="AT7" s="140">
        <f>IF(ISERROR(FIND(AT$3,'CFR - XML import'!$A1)),0,VALUE(MID('CFR - XML import'!$A1,SEARCH("&gt;",'CFR - XML import'!$A1,1)+1,SEARCH("/",'CFR - XML import'!$A1,1)-SEARCH("&gt;",'CFR - XML import'!$A1,1)-2)))</f>
        <v>0</v>
      </c>
      <c r="AU7" s="140">
        <f>IF(ISERROR(FIND(AU$3,'CFR - XML import'!$A1)),0,VALUE(MID('CFR - XML import'!$A1,SEARCH("&gt;",'CFR - XML import'!$A1,1)+1,SEARCH("/",'CFR - XML import'!$A1,1)-SEARCH("&gt;",'CFR - XML import'!$A1,1)-2)))</f>
        <v>0</v>
      </c>
      <c r="AV7" s="140">
        <f>IF(ISERROR(FIND(AV$3,'CFR - XML import'!$A1)),0,VALUE(MID('CFR - XML import'!$A1,SEARCH("&gt;",'CFR - XML import'!$A1,1)+1,SEARCH("/",'CFR - XML import'!$A1,1)-SEARCH("&gt;",'CFR - XML import'!$A1,1)-2)))</f>
        <v>0</v>
      </c>
      <c r="AW7" s="140">
        <f>IF(ISERROR(FIND(AW$3,'CFR - XML import'!$A1)),0,VALUE(MID('CFR - XML import'!$A1,SEARCH("&gt;",'CFR - XML import'!$A1,1)+1,SEARCH("/",'CFR - XML import'!$A1,1)-SEARCH("&gt;",'CFR - XML import'!$A1,1)-2)))</f>
        <v>0</v>
      </c>
      <c r="AX7" s="140">
        <f>IF(ISERROR(FIND(AX$3,'CFR - XML import'!$A1)),0,VALUE(MID('CFR - XML import'!$A1,SEARCH("&gt;",'CFR - XML import'!$A1,1)+1,SEARCH("/",'CFR - XML import'!$A1,1)-SEARCH("&gt;",'CFR - XML import'!$A1,1)-2)))</f>
        <v>0</v>
      </c>
      <c r="AY7" s="140">
        <f>IF(ISERROR(FIND(AY$3,'CFR - XML import'!$A1)),0,VALUE(MID('CFR - XML import'!$A1,SEARCH("&gt;",'CFR - XML import'!$A1,1)+1,SEARCH("/",'CFR - XML import'!$A1,1)-SEARCH("&gt;",'CFR - XML import'!$A1,1)-2)))</f>
        <v>0</v>
      </c>
      <c r="AZ7" s="140">
        <f>IF(ISERROR(FIND(AZ$3,'CFR - XML import'!$A1)),0,VALUE(MID('CFR - XML import'!$A1,SEARCH("&gt;",'CFR - XML import'!$A1,1)+1,SEARCH("/",'CFR - XML import'!$A1,1)-SEARCH("&gt;",'CFR - XML import'!$A1,1)-2)))</f>
        <v>0</v>
      </c>
      <c r="BA7" s="140">
        <f>IF(ISERROR(FIND(BA$3,'CFR - XML import'!$A1)),0,VALUE(MID('CFR - XML import'!$A1,SEARCH("&gt;",'CFR - XML import'!$A1,1)+1,SEARCH("/",'CFR - XML import'!$A1,1)-SEARCH("&gt;",'CFR - XML import'!$A1,1)-2)))</f>
        <v>0</v>
      </c>
      <c r="BB7" s="140">
        <f>IF(ISERROR(FIND(BB$3,'CFR - XML import'!$A1)),0,VALUE(MID('CFR - XML import'!$A1,SEARCH("&gt;",'CFR - XML import'!$A1,1)+1,SEARCH("/",'CFR - XML import'!$A1,1)-SEARCH("&gt;",'CFR - XML import'!$A1,1)-2)))</f>
        <v>0</v>
      </c>
      <c r="BC7" s="140">
        <f>IF(ISERROR(FIND(BC$3,'CFR - XML import'!$A1)),0,VALUE(MID('CFR - XML import'!$A1,SEARCH("&gt;",'CFR - XML import'!$A1,1)+1,SEARCH("/",'CFR - XML import'!$A1,1)-SEARCH("&gt;",'CFR - XML import'!$A1,1)-2)))</f>
        <v>0</v>
      </c>
      <c r="BD7" s="140">
        <f>IF(ISERROR(FIND(BD$3,'CFR - XML import'!$A1)),0,VALUE(MID('CFR - XML import'!$A1,SEARCH("&gt;",'CFR - XML import'!$A1,1)+1,SEARCH("/",'CFR - XML import'!$A1,1)-SEARCH("&gt;",'CFR - XML import'!$A1,1)-2)))</f>
        <v>0</v>
      </c>
      <c r="BE7" s="140">
        <f>IF(ISERROR(FIND(BE$3,'CFR - XML import'!$A1)),0,VALUE(MID('CFR - XML import'!$A1,SEARCH("&gt;",'CFR - XML import'!$A1,1)+1,SEARCH("/",'CFR - XML import'!$A1,1)-SEARCH("&gt;",'CFR - XML import'!$A1,1)-2)))</f>
        <v>0</v>
      </c>
      <c r="BF7" s="140">
        <f>IF(ISERROR(FIND(BF$3,'CFR - XML import'!$A1)),0,VALUE(MID('CFR - XML import'!$A1,SEARCH("&gt;",'CFR - XML import'!$A1,1)+1,SEARCH("/",'CFR - XML import'!$A1,1)-SEARCH("&gt;",'CFR - XML import'!$A1,1)-2)))</f>
        <v>0</v>
      </c>
      <c r="BG7" s="140">
        <f>IF(ISERROR(FIND(BG$3,'CFR - XML import'!$A1)),0,VALUE(MID('CFR - XML import'!$A1,SEARCH("&gt;",'CFR - XML import'!$A1,1)+1,SEARCH("/",'CFR - XML import'!$A1,1)-SEARCH("&gt;",'CFR - XML import'!$A1,1)-2)))</f>
        <v>0</v>
      </c>
      <c r="BH7" s="140">
        <f>IF(ISERROR(FIND(BH$3,'CFR - XML import'!$A1)),0,VALUE(MID('CFR - XML import'!$A1,SEARCH("&gt;",'CFR - XML import'!$A1,1)+1,SEARCH("/",'CFR - XML import'!$A1,1)-SEARCH("&gt;",'CFR - XML import'!$A1,1)-2)))</f>
        <v>0</v>
      </c>
      <c r="BI7" s="140">
        <f>IF(ISERROR(FIND(BI$3,'CFR - XML import'!$A1)),0,VALUE(MID('CFR - XML import'!$A1,SEARCH("&gt;",'CFR - XML import'!$A1,1)+1,SEARCH("/",'CFR - XML import'!$A1,1)-SEARCH("&gt;",'CFR - XML import'!$A1,1)-2)))</f>
        <v>0</v>
      </c>
      <c r="BJ7" s="140">
        <f>IF(ISERROR(FIND(BJ$3,'CFR - XML import'!$A1)),0,VALUE(MID('CFR - XML import'!$A1,SEARCH("&gt;",'CFR - XML import'!$A1,1)+1,SEARCH("/",'CFR - XML import'!$A1,1)-SEARCH("&gt;",'CFR - XML import'!$A1,1)-2)))</f>
        <v>0</v>
      </c>
      <c r="BK7" s="140">
        <f>IF(ISERROR(FIND(BK$3,'CFR - XML import'!$A1)),0,VALUE(MID('CFR - XML import'!$A1,SEARCH("&gt;",'CFR - XML import'!$A1,1)+1,SEARCH("/",'CFR - XML import'!$A1,1)-SEARCH("&gt;",'CFR - XML import'!$A1,1)-2)))</f>
        <v>0</v>
      </c>
      <c r="BL7" s="140">
        <f>IF(ISERROR(FIND(BL$3,'CFR - XML import'!$A1)),0,VALUE(MID('CFR - XML import'!$A1,SEARCH("&gt;",'CFR - XML import'!$A1,1)+1,SEARCH("/",'CFR - XML import'!$A1,1)-SEARCH("&gt;",'CFR - XML import'!$A1,1)-2)))</f>
        <v>0</v>
      </c>
      <c r="BM7" s="140">
        <f>IF(ISERROR(FIND(BM$3,'CFR - XML import'!$A1)),0,VALUE(MID('CFR - XML import'!$A1,SEARCH("&gt;",'CFR - XML import'!$A1,1)+1,SEARCH("/",'CFR - XML import'!$A1,1)-SEARCH("&gt;",'CFR - XML import'!$A1,1)-2)))</f>
        <v>0</v>
      </c>
      <c r="BN7" s="140">
        <f>IF(ISERROR(FIND(BN$3,'CFR - XML import'!$A1)),0,VALUE(MID('CFR - XML import'!$A1,SEARCH("&gt;",'CFR - XML import'!$A1,1)+1,SEARCH("/",'CFR - XML import'!$A1,1)-SEARCH("&gt;",'CFR - XML import'!$A1,1)-2)))</f>
        <v>0</v>
      </c>
      <c r="BO7" s="140">
        <f>IF(ISERROR(FIND(BO$3,'CFR - XML import'!$A1)),0,VALUE(MID('CFR - XML import'!$A1,SEARCH("&gt;",'CFR - XML import'!$A1,1)+1,SEARCH("/",'CFR - XML import'!$A1,1)-SEARCH("&gt;",'CFR - XML import'!$A1,1)-2)))</f>
        <v>0</v>
      </c>
      <c r="BP7" s="140">
        <f>IF(ISERROR(FIND(BP$3,'CFR - XML import'!$A1)),0,VALUE(MID('CFR - XML import'!$A1,SEARCH("&gt;",'CFR - XML import'!$A1,1)+1,SEARCH("/",'CFR - XML import'!$A1,1)-SEARCH("&gt;",'CFR - XML import'!$A1,1)-2)))</f>
        <v>0</v>
      </c>
      <c r="BQ7" s="140">
        <f>IF(ISERROR(FIND(BQ$3,'CFR - XML import'!$A1)),0,VALUE(MID('CFR - XML import'!$A1,SEARCH("&gt;",'CFR - XML import'!$A1,1)+1,SEARCH("/",'CFR - XML import'!$A1,1)-SEARCH("&gt;",'CFR - XML import'!$A1,1)-2)))</f>
        <v>0</v>
      </c>
      <c r="BR7" s="140">
        <f>IF(ISERROR(FIND(BR$3,'CFR - XML import'!$A1)),0,VALUE(MID('CFR - XML import'!$A1,SEARCH("&gt;",'CFR - XML import'!$A1,1)+1,SEARCH("/",'CFR - XML import'!$A1,1)-SEARCH("&gt;",'CFR - XML import'!$A1,1)-2)))</f>
        <v>0</v>
      </c>
      <c r="BS7" s="140">
        <f>IF(ISERROR(FIND(BS$3,'CFR - XML import'!$A1)),0,VALUE(MID('CFR - XML import'!$A1,SEARCH("&gt;",'CFR - XML import'!$A1,1)+1,SEARCH("/",'CFR - XML import'!$A1,1)-SEARCH("&gt;",'CFR - XML import'!$A1,1)-2)))</f>
        <v>0</v>
      </c>
      <c r="BT7" s="140">
        <f>IF(ISERROR(FIND(BT$3,'CFR - XML import'!$A1)),0,VALUE(MID('CFR - XML import'!$A1,SEARCH("&gt;",'CFR - XML import'!$A1,1)+1,SEARCH("/",'CFR - XML import'!$A1,1)-SEARCH("&gt;",'CFR - XML import'!$A1,1)-2)))</f>
        <v>0</v>
      </c>
      <c r="BU7" s="140">
        <f>IF(ISERROR(FIND(BU$3,'CFR - XML import'!$A1)),0,VALUE(MID('CFR - XML import'!$A1,SEARCH("&gt;",'CFR - XML import'!$A1,1)+1,SEARCH("/",'CFR - XML import'!$A1,1)-SEARCH("&gt;",'CFR - XML import'!$A1,1)-2)))</f>
        <v>0</v>
      </c>
      <c r="BV7" s="140">
        <f>IF(ISERROR(FIND(BV$3,'CFR - XML import'!$A1)),0,VALUE(MID('CFR - XML import'!$A1,SEARCH("&gt;",'CFR - XML import'!$A1,1)+1,SEARCH("/",'CFR - XML import'!$A1,1)-SEARCH("&gt;",'CFR - XML import'!$A1,1)-2)))</f>
        <v>0</v>
      </c>
      <c r="BW7" s="140">
        <f>IF(ISERROR(FIND(BW$3,'CFR - XML import'!$A1)),0,VALUE(MID('CFR - XML import'!$A1,SEARCH("&gt;",'CFR - XML import'!$A1,1)+1,SEARCH("/",'CFR - XML import'!$A1,1)-SEARCH("&gt;",'CFR - XML import'!$A1,1)-2)))</f>
        <v>0</v>
      </c>
      <c r="BX7" s="140">
        <f>IF(ISERROR(FIND(BX$3,'CFR - XML import'!$A1)),0,VALUE(MID('CFR - XML import'!$A1,SEARCH("&gt;",'CFR - XML import'!$A1,1)+1,SEARCH("/",'CFR - XML import'!$A1,1)-SEARCH("&gt;",'CFR - XML import'!$A1,1)-2)))</f>
        <v>0</v>
      </c>
      <c r="BY7" s="140">
        <f>IF(ISERROR(FIND(BY$3,'CFR - XML import'!$A1)),0,VALUE(MID('CFR - XML import'!$A1,SEARCH("&gt;",'CFR - XML import'!$A1,1)+1,SEARCH("/",'CFR - XML import'!$A1,1)-SEARCH("&gt;",'CFR - XML import'!$A1,1)-2)))</f>
        <v>0</v>
      </c>
      <c r="BZ7" s="140">
        <f>IF(ISERROR(FIND(BZ$3,'CFR - XML import'!$A1)),0,VALUE(MID('CFR - XML import'!$A1,SEARCH("&gt;",'CFR - XML import'!$A1,1)+1,SEARCH("/",'CFR - XML import'!$A1,1)-SEARCH("&gt;",'CFR - XML import'!$A1,1)-2)))</f>
        <v>0</v>
      </c>
      <c r="CG7" s="142">
        <f>IF(ISERROR(IF(MID('CFR - XML import'!$A1,LEN($CF$4)+5,LEN('CFR - XML import'!$A1)-(2*LEN($CF$4)+5))="RMMS",1,IF(MID('CFR - XML import'!$A1,LEN("    &lt;InputSystem&gt;")+1,LEN('CFR - XML import'!$A1)-(LEN("    &lt;InputSystem&gt;")+LEN($CF$4)+1))="SIMS",2,0))),0,IF(MID('CFR - XML import'!$A1,LEN($CF$4)+5,LEN('CFR - XML import'!$A1)-(2*LEN($CF$4)+5))="RMMS",1,IF(MID('CFR - XML import'!$A1,LEN("    &lt;InputSystem&gt;")+1,LEN('CFR - XML import'!$A1)-(LEN("    &lt;InputSystem&gt;")+LEN($CF$4)+1))="SIMS",2,0)))</f>
        <v>0</v>
      </c>
      <c r="CH7" s="140">
        <f>IF(ISERROR(FIND(CH$3,'CFR - XML import'!$A1)),0,MID('CFR - XML import'!$A1,SEARCH("&gt;",'CFR - XML import'!$A1,1)+1,SEARCH("/",'CFR - XML import'!$A1,1)-SEARCH("&gt;",'CFR - XML import'!$A1,1)-2))</f>
        <v>0</v>
      </c>
      <c r="CI7" s="140">
        <f>IF(ISERROR(FIND(CI$3,'CFR - XML import'!$A1)),0,MID('CFR - XML import'!$A1,SEARCH("&gt;",'CFR - XML import'!$A1,1)+1,SEARCH("/",'CFR - XML import'!$A1,1)-SEARCH("&gt;",'CFR - XML import'!$A1,1)-2))</f>
        <v>0</v>
      </c>
      <c r="CJ7" s="140">
        <f>IF(ISERROR(FIND(CJ$3,'CFR - XML import'!$A1)),0,MID('CFR - XML import'!$A1,SEARCH("&gt;",'CFR - XML import'!$A1,1)+1,SEARCH("/",'CFR - XML import'!$A1,1)-SEARCH("&gt;",'CFR - XML import'!$A1,1)-2))</f>
        <v>0</v>
      </c>
      <c r="CK7" s="140">
        <f>IF(ISERROR(FIND(CK$3,'CFR - XML import'!$A1)),0,MID('CFR - XML import'!$A1,SEARCH("&gt;",'CFR - XML import'!$A1,1)+1,SEARCH("/",'CFR - XML import'!$A1,1)-SEARCH("&gt;",'CFR - XML import'!$A1,1)-2))</f>
        <v>0</v>
      </c>
      <c r="CL7" s="140">
        <f>IF(ISERROR(FIND(CL$3,'CFR - XML import'!$A1)),0,MID('CFR - XML import'!$A1,SEARCH("&gt;",'CFR - XML import'!$A1,1)+1,SEARCH("/",'CFR - XML import'!$A1,1)-SEARCH("&gt;",'CFR - XML import'!$A1,1)-2))</f>
        <v>0</v>
      </c>
      <c r="CM7" s="140">
        <f>IF(ISERROR(FIND(CM$3,'CFR - XML import'!$A1)),0,MID('CFR - XML import'!$A1,SEARCH("&gt;",'CFR - XML import'!$A1,1)+1,SEARCH("/",'CFR - XML import'!$A1,1)-SEARCH("&gt;",'CFR - XML import'!$A1,1)-2))</f>
        <v>0</v>
      </c>
    </row>
    <row r="8" spans="1:91" x14ac:dyDescent="0.2">
      <c r="A8" s="139" t="str">
        <f>IF(AND('CFR - XML import'!A2&lt;&gt;"",LEFT('CFR - XML import'!A2,1)&lt;&gt;"&lt;",LEFT('CFR - XML import'!A2,3)&lt;&gt;"  &lt;",LEFT('CFR - XML import'!A2,5)&lt;&gt;"    &lt;",LEFT('CFR - XML import'!A2,7)&lt;&gt;"      &lt;",LEFT('CFR - XML import'!A2,9)&lt;&gt;"        &lt;",$B$1="SIMS"),'CFR - XML import'!A2,IF(AND(LEFT('CFR - XML import'!A2,9)="&lt;Details&gt;",$B$1="RM"),'CFR - XML import'!A2,""))</f>
        <v/>
      </c>
      <c r="B8" s="140">
        <f>IF(ISERROR(FIND(B$3,'CFR - XML import'!$A2)),0,VALUE(MID('CFR - XML import'!$A2,SEARCH("&gt;",'CFR - XML import'!$A2,1)+1,SEARCH("/",'CFR - XML import'!$A2,1)-SEARCH("&gt;",'CFR - XML import'!$A2,1)-2)))</f>
        <v>0</v>
      </c>
      <c r="D8" s="140">
        <f>IF(ISERROR(FIND(D$3,'CFR - XML import'!$A2)),0,MID('CFR - XML import'!$A2,SEARCH("&gt;",'CFR - XML import'!$A2,1)+1,SEARCH("/",'CFR - XML import'!$A2,1)-SEARCH("&gt;",'CFR - XML import'!$A2,1)-2))</f>
        <v>0</v>
      </c>
      <c r="E8" s="140">
        <f>IF(ISERROR(FIND(E$3,'CFR - XML import'!$A2)),0,MID('CFR - XML import'!$A2,SEARCH("&gt;",'CFR - XML import'!$A2,1)+1,SEARCH("/",'CFR - XML import'!$A2,1)-SEARCH("&gt;",'CFR - XML import'!$A2,1)-2))</f>
        <v>0</v>
      </c>
      <c r="F8" s="141">
        <f>IF($B$1="SIMS",IF(ISERROR(FIND(F$3,'CFR - XML import'!$A2)),0,VALUE(MID('CFR - XML import'!$A2,15,10))),IF(ISERROR(FIND(F$3,'CFR - XML import'!$A2)),0,VALUE(MID('CFR - XML import'!$A2,15,10))))</f>
        <v>0</v>
      </c>
      <c r="G8" s="140">
        <f>IF(ISERROR(FIND(G$3,'CFR - XML import'!$A2)),0,VALUE(MID('CFR - XML import'!$A2,SEARCH("&gt;",'CFR - XML import'!$A2,1)+1,SEARCH("/",'CFR - XML import'!$A2,1)-SEARCH("&gt;",'CFR - XML import'!$A2,1)-2)))</f>
        <v>0</v>
      </c>
      <c r="H8" s="140">
        <f>IF(ISERROR(FIND(H$3,'CFR - XML import'!$A2)),0,VALUE(MID('CFR - XML import'!$A2,SEARCH("&gt;",'CFR - XML import'!$A2,1)+1,SEARCH("/",'CFR - XML import'!$A2,1)-SEARCH("&gt;",'CFR - XML import'!$A2,1)-2)))</f>
        <v>0</v>
      </c>
      <c r="I8" s="140">
        <f>IF(ISERROR(FIND(I$3,'CFR - XML import'!$A2)),0,VALUE(MID('CFR - XML import'!$A2,SEARCH("&gt;",'CFR - XML import'!$A2,1)+1,SEARCH("/",'CFR - XML import'!$A2,1)-SEARCH("&gt;",'CFR - XML import'!$A2,1)-2)))</f>
        <v>0</v>
      </c>
      <c r="J8" s="140">
        <f>IF(ISERROR(FIND(J$3,'CFR - XML import'!$A2)),0,VALUE(MID('CFR - XML import'!$A2,SEARCH("&gt;",'CFR - XML import'!$A2,1)+1,SEARCH("/",'CFR - XML import'!$A2,1)-SEARCH("&gt;",'CFR - XML import'!$A2,1)-2)))</f>
        <v>0</v>
      </c>
      <c r="K8" s="140">
        <f>IF(ISERROR(FIND(K$3,'CFR - XML import'!$A2)),0,VALUE(MID('CFR - XML import'!$A2,SEARCH("&gt;",'CFR - XML import'!$A2,1)+1,SEARCH("/",'CFR - XML import'!$A2,1)-SEARCH("&gt;",'CFR - XML import'!$A2,1)-2)))</f>
        <v>0</v>
      </c>
      <c r="L8" s="140">
        <f>IF(ISERROR(FIND(L$3,'CFR - XML import'!$A2)),0,VALUE(MID('CFR - XML import'!$A2,SEARCH("&gt;",'CFR - XML import'!$A2,1)+1,SEARCH("/",'CFR - XML import'!$A2,1)-SEARCH("&gt;",'CFR - XML import'!$A2,1)-2)))</f>
        <v>0</v>
      </c>
      <c r="M8" s="140">
        <f>IF(ISERROR(FIND(M$3,'CFR - XML import'!$A2)),0,VALUE(MID('CFR - XML import'!$A2,SEARCH("&gt;",'CFR - XML import'!$A2,1)+1,SEARCH("/",'CFR - XML import'!$A2,1)-SEARCH("&gt;",'CFR - XML import'!$A2,1)-2)))</f>
        <v>0</v>
      </c>
      <c r="N8" s="140">
        <f>IF(ISERROR(FIND(N$3,'CFR - XML import'!$A2)),0,VALUE(MID('CFR - XML import'!$A2,SEARCH("&gt;",'CFR - XML import'!$A2,1)+1,SEARCH("/",'CFR - XML import'!$A2,1)-SEARCH("&gt;",'CFR - XML import'!$A2,1)-2)))</f>
        <v>0</v>
      </c>
      <c r="O8" s="140">
        <f>IF(ISERROR(FIND(O$3,'CFR - XML import'!$A2)),0,VALUE(MID('CFR - XML import'!$A2,SEARCH("&gt;",'CFR - XML import'!$A2,1)+1,SEARCH("/",'CFR - XML import'!$A2,1)-SEARCH("&gt;",'CFR - XML import'!$A2,1)-2)))</f>
        <v>0</v>
      </c>
      <c r="P8" s="140">
        <f>IF(ISERROR(FIND(P$3,'CFR - XML import'!$A2)),0,VALUE(MID('CFR - XML import'!$A2,SEARCH("&gt;",'CFR - XML import'!$A2,1)+1,SEARCH("/",'CFR - XML import'!$A2,1)-SEARCH("&gt;",'CFR - XML import'!$A2,1)-2)))</f>
        <v>0</v>
      </c>
      <c r="Q8" s="140">
        <f>IF(ISERROR(FIND(Q$3,'CFR - XML import'!$A2)),0,VALUE(MID('CFR - XML import'!$A2,SEARCH("&gt;",'CFR - XML import'!$A2,1)+1,SEARCH("/",'CFR - XML import'!$A2,1)-SEARCH("&gt;",'CFR - XML import'!$A2,1)-2)))</f>
        <v>0</v>
      </c>
      <c r="R8" s="140">
        <f>IF(ISERROR(FIND(R$3,'CFR - XML import'!$A2)),0,VALUE(MID('CFR - XML import'!$A2,SEARCH("&gt;",'CFR - XML import'!$A2,1)+1,SEARCH("/",'CFR - XML import'!$A2,1)-SEARCH("&gt;",'CFR - XML import'!$A2,1)-2)))</f>
        <v>0</v>
      </c>
      <c r="S8" s="140">
        <f>IF(ISERROR(FIND(S$3,'CFR - XML import'!$A2)),0,VALUE(MID('CFR - XML import'!$A2,SEARCH("&gt;",'CFR - XML import'!$A2,1)+1,SEARCH("/",'CFR - XML import'!$A2,1)-SEARCH("&gt;",'CFR - XML import'!$A2,1)-2)))</f>
        <v>0</v>
      </c>
      <c r="T8" s="140">
        <f>IF(ISERROR(FIND(T$3,'CFR - XML import'!$A2)),0,VALUE(MID('CFR - XML import'!$A2,SEARCH("&gt;",'CFR - XML import'!$A2,1)+1,SEARCH("/",'CFR - XML import'!$A2,1)-SEARCH("&gt;",'CFR - XML import'!$A2,1)-2)))</f>
        <v>0</v>
      </c>
      <c r="U8" s="140">
        <f>IF(ISERROR(FIND(U$3,'CFR - XML import'!$A2)),0,VALUE(MID('CFR - XML import'!$A2,SEARCH("&gt;",'CFR - XML import'!$A2,1)+1,SEARCH("/",'CFR - XML import'!$A2,1)-SEARCH("&gt;",'CFR - XML import'!$A2,1)-2)))</f>
        <v>0</v>
      </c>
      <c r="V8" s="140">
        <f>IF(ISERROR(FIND(V$3,'CFR - XML import'!$A2)),0,VALUE(MID('CFR - XML import'!$A2,SEARCH("&gt;",'CFR - XML import'!$A2,1)+1,SEARCH("/",'CFR - XML import'!$A2,1)-SEARCH("&gt;",'CFR - XML import'!$A2,1)-2)))</f>
        <v>0</v>
      </c>
      <c r="W8" s="140">
        <f>IF(ISERROR(FIND(W$3,'CFR - XML import'!$A2)),0,VALUE(MID('CFR - XML import'!$A2,SEARCH("&gt;",'CFR - XML import'!$A2,1)+1,SEARCH("/",'CFR - XML import'!$A2,1)-SEARCH("&gt;",'CFR - XML import'!$A2,1)-2)))</f>
        <v>0</v>
      </c>
      <c r="X8" s="140"/>
      <c r="Y8" s="140">
        <f>IF(ISERROR(FIND(Y$3,'CFR - XML import'!$A2)),0,VALUE(MID('CFR - XML import'!$A2,SEARCH("&gt;",'CFR - XML import'!$A2,1)+1,SEARCH("/",'CFR - XML import'!$A2,1)-SEARCH("&gt;",'CFR - XML import'!$A2,1)-2)))</f>
        <v>0</v>
      </c>
      <c r="Z8" s="140">
        <f>IF(ISERROR(FIND(Z$3,'CFR - XML import'!$A2)),0,VALUE(MID('CFR - XML import'!$A2,SEARCH("&gt;",'CFR - XML import'!$A2,1)+1,SEARCH("/",'CFR - XML import'!$A2,1)-SEARCH("&gt;",'CFR - XML import'!$A2,1)-2)))</f>
        <v>0</v>
      </c>
      <c r="AA8" s="140">
        <f>IF(ISERROR(FIND(AA$3,'CFR - XML import'!$A2)),0,VALUE(MID('CFR - XML import'!$A2,SEARCH("&gt;",'CFR - XML import'!$A2,1)+1,SEARCH("/",'CFR - XML import'!$A2,1)-SEARCH("&gt;",'CFR - XML import'!$A2,1)-2)))</f>
        <v>0</v>
      </c>
      <c r="AB8" s="140">
        <f>IF(ISERROR(FIND(AB$3,'CFR - XML import'!$A2)),0,VALUE(MID('CFR - XML import'!$A2,SEARCH("&gt;",'CFR - XML import'!$A2,1)+1,SEARCH("/",'CFR - XML import'!$A2,1)-SEARCH("&gt;",'CFR - XML import'!$A2,1)-2)))</f>
        <v>0</v>
      </c>
      <c r="AC8" s="140">
        <f>IF(ISERROR(FIND(AC$3,'CFR - XML import'!$A2)),0,VALUE(MID('CFR - XML import'!$A2,SEARCH("&gt;",'CFR - XML import'!$A2,1)+1,SEARCH("/",'CFR - XML import'!$A2,1)-SEARCH("&gt;",'CFR - XML import'!$A2,1)-2)))</f>
        <v>0</v>
      </c>
      <c r="AD8" s="140">
        <f>IF(ISERROR(FIND(AD$3,'CFR - XML import'!$A2)),0,VALUE(MID('CFR - XML import'!$A2,SEARCH("&gt;",'CFR - XML import'!$A2,1)+1,SEARCH("/",'CFR - XML import'!$A2,1)-SEARCH("&gt;",'CFR - XML import'!$A2,1)-2)))</f>
        <v>0</v>
      </c>
      <c r="AE8" s="140">
        <f>IF(ISERROR(FIND(AE$3,'CFR - XML import'!$A2)),0,VALUE(MID('CFR - XML import'!$A2,SEARCH("&gt;",'CFR - XML import'!$A2,1)+1,SEARCH("/",'CFR - XML import'!$A2,1)-SEARCH("&gt;",'CFR - XML import'!$A2,1)-2)))</f>
        <v>0</v>
      </c>
      <c r="AF8" s="140">
        <f>IF(ISERROR(FIND(AF$3,'CFR - XML import'!$A2)),0,VALUE(MID('CFR - XML import'!$A2,SEARCH("&gt;",'CFR - XML import'!$A2,1)+1,SEARCH("/",'CFR - XML import'!$A2,1)-SEARCH("&gt;",'CFR - XML import'!$A2,1)-2)))</f>
        <v>0</v>
      </c>
      <c r="AG8" s="140">
        <f>IF(ISERROR(FIND(AG$3,'CFR - XML import'!$A2)),0,VALUE(MID('CFR - XML import'!$A2,SEARCH("&gt;",'CFR - XML import'!$A2,1)+1,SEARCH("/",'CFR - XML import'!$A2,1)-SEARCH("&gt;",'CFR - XML import'!$A2,1)-2)))</f>
        <v>0</v>
      </c>
      <c r="AH8" s="140">
        <f>IF(ISERROR(FIND(AH$3,'CFR - XML import'!$A2)),0,VALUE(MID('CFR - XML import'!$A2,SEARCH("&gt;",'CFR - XML import'!$A2,1)+1,SEARCH("/",'CFR - XML import'!$A2,1)-SEARCH("&gt;",'CFR - XML import'!$A2,1)-2)))</f>
        <v>0</v>
      </c>
      <c r="AI8" s="140">
        <f>IF(ISERROR(FIND(AI$3,'CFR - XML import'!$A2)),0,VALUE(MID('CFR - XML import'!$A2,SEARCH("&gt;",'CFR - XML import'!$A2,1)+1,SEARCH("/",'CFR - XML import'!$A2,1)-SEARCH("&gt;",'CFR - XML import'!$A2,1)-2)))</f>
        <v>0</v>
      </c>
      <c r="AJ8" s="140">
        <f>IF(ISERROR(FIND(AJ$3,'CFR - XML import'!$A2)),0,VALUE(MID('CFR - XML import'!$A2,SEARCH("&gt;",'CFR - XML import'!$A2,1)+1,SEARCH("/",'CFR - XML import'!$A2,1)-SEARCH("&gt;",'CFR - XML import'!$A2,1)-2)))</f>
        <v>0</v>
      </c>
      <c r="AK8" s="140">
        <f>IF(ISERROR(FIND(AK$3,'CFR - XML import'!$A2)),0,VALUE(MID('CFR - XML import'!$A2,SEARCH("&gt;",'CFR - XML import'!$A2,1)+1,SEARCH("/",'CFR - XML import'!$A2,1)-SEARCH("&gt;",'CFR - XML import'!$A2,1)-2)))</f>
        <v>0</v>
      </c>
      <c r="AL8" s="140">
        <f>IF(ISERROR(FIND(AL$3,'CFR - XML import'!$A2)),0,VALUE(MID('CFR - XML import'!$A2,SEARCH("&gt;",'CFR - XML import'!$A2,1)+1,SEARCH("/",'CFR - XML import'!$A2,1)-SEARCH("&gt;",'CFR - XML import'!$A2,1)-2)))</f>
        <v>0</v>
      </c>
      <c r="AM8" s="140">
        <f>IF(ISERROR(FIND(AM$3,'CFR - XML import'!$A2)),0,VALUE(MID('CFR - XML import'!$A2,SEARCH("&gt;",'CFR - XML import'!$A2,1)+1,SEARCH("/",'CFR - XML import'!$A2,1)-SEARCH("&gt;",'CFR - XML import'!$A2,1)-2)))</f>
        <v>0</v>
      </c>
      <c r="AN8" s="140">
        <f>IF(ISERROR(FIND(AN$3,'CFR - XML import'!$A2)),0,VALUE(MID('CFR - XML import'!$A2,SEARCH("&gt;",'CFR - XML import'!$A2,1)+1,SEARCH("/",'CFR - XML import'!$A2,1)-SEARCH("&gt;",'CFR - XML import'!$A2,1)-2)))</f>
        <v>0</v>
      </c>
      <c r="AO8" s="140">
        <f>IF(ISERROR(FIND(AO$3,'CFR - XML import'!$A2)),0,VALUE(MID('CFR - XML import'!$A2,SEARCH("&gt;",'CFR - XML import'!$A2,1)+1,SEARCH("/",'CFR - XML import'!$A2,1)-SEARCH("&gt;",'CFR - XML import'!$A2,1)-2)))</f>
        <v>0</v>
      </c>
      <c r="AP8" s="140">
        <f>IF(ISERROR(FIND(AP$3,'CFR - XML import'!$A2)),0,VALUE(MID('CFR - XML import'!$A2,SEARCH("&gt;",'CFR - XML import'!$A2,1)+1,SEARCH("/",'CFR - XML import'!$A2,1)-SEARCH("&gt;",'CFR - XML import'!$A2,1)-2)))</f>
        <v>0</v>
      </c>
      <c r="AQ8" s="140">
        <f>IF(ISERROR(FIND(AQ$3,'CFR - XML import'!$A2)),0,VALUE(MID('CFR - XML import'!$A2,SEARCH("&gt;",'CFR - XML import'!$A2,1)+1,SEARCH("/",'CFR - XML import'!$A2,1)-SEARCH("&gt;",'CFR - XML import'!$A2,1)-2)))</f>
        <v>0</v>
      </c>
      <c r="AR8" s="140">
        <f>IF(ISERROR(FIND(AR$3,'CFR - XML import'!$A2)),0,VALUE(MID('CFR - XML import'!$A2,SEARCH("&gt;",'CFR - XML import'!$A2,1)+1,SEARCH("/",'CFR - XML import'!$A2,1)-SEARCH("&gt;",'CFR - XML import'!$A2,1)-2)))</f>
        <v>0</v>
      </c>
      <c r="AS8" s="140">
        <f>IF(ISERROR(FIND(AS$3,'CFR - XML import'!$A2)),0,VALUE(MID('CFR - XML import'!$A2,SEARCH("&gt;",'CFR - XML import'!$A2,1)+1,SEARCH("/",'CFR - XML import'!$A2,1)-SEARCH("&gt;",'CFR - XML import'!$A2,1)-2)))</f>
        <v>0</v>
      </c>
      <c r="AT8" s="140">
        <f>IF(ISERROR(FIND(AT$3,'CFR - XML import'!$A2)),0,VALUE(MID('CFR - XML import'!$A2,SEARCH("&gt;",'CFR - XML import'!$A2,1)+1,SEARCH("/",'CFR - XML import'!$A2,1)-SEARCH("&gt;",'CFR - XML import'!$A2,1)-2)))</f>
        <v>0</v>
      </c>
      <c r="AU8" s="140">
        <f>IF(ISERROR(FIND(AU$3,'CFR - XML import'!$A2)),0,VALUE(MID('CFR - XML import'!$A2,SEARCH("&gt;",'CFR - XML import'!$A2,1)+1,SEARCH("/",'CFR - XML import'!$A2,1)-SEARCH("&gt;",'CFR - XML import'!$A2,1)-2)))</f>
        <v>0</v>
      </c>
      <c r="AV8" s="140">
        <f>IF(ISERROR(FIND(AV$3,'CFR - XML import'!$A2)),0,VALUE(MID('CFR - XML import'!$A2,SEARCH("&gt;",'CFR - XML import'!$A2,1)+1,SEARCH("/",'CFR - XML import'!$A2,1)-SEARCH("&gt;",'CFR - XML import'!$A2,1)-2)))</f>
        <v>0</v>
      </c>
      <c r="AW8" s="140">
        <f>IF(ISERROR(FIND(AW$3,'CFR - XML import'!$A2)),0,VALUE(MID('CFR - XML import'!$A2,SEARCH("&gt;",'CFR - XML import'!$A2,1)+1,SEARCH("/",'CFR - XML import'!$A2,1)-SEARCH("&gt;",'CFR - XML import'!$A2,1)-2)))</f>
        <v>0</v>
      </c>
      <c r="AX8" s="140">
        <f>IF(ISERROR(FIND(AX$3,'CFR - XML import'!$A2)),0,VALUE(MID('CFR - XML import'!$A2,SEARCH("&gt;",'CFR - XML import'!$A2,1)+1,SEARCH("/",'CFR - XML import'!$A2,1)-SEARCH("&gt;",'CFR - XML import'!$A2,1)-2)))</f>
        <v>0</v>
      </c>
      <c r="AY8" s="140">
        <f>IF(ISERROR(FIND(AY$3,'CFR - XML import'!$A2)),0,VALUE(MID('CFR - XML import'!$A2,SEARCH("&gt;",'CFR - XML import'!$A2,1)+1,SEARCH("/",'CFR - XML import'!$A2,1)-SEARCH("&gt;",'CFR - XML import'!$A2,1)-2)))</f>
        <v>0</v>
      </c>
      <c r="AZ8" s="140">
        <f>IF(ISERROR(FIND(AZ$3,'CFR - XML import'!$A2)),0,VALUE(MID('CFR - XML import'!$A2,SEARCH("&gt;",'CFR - XML import'!$A2,1)+1,SEARCH("/",'CFR - XML import'!$A2,1)-SEARCH("&gt;",'CFR - XML import'!$A2,1)-2)))</f>
        <v>0</v>
      </c>
      <c r="BA8" s="140">
        <f>IF(ISERROR(FIND(BA$3,'CFR - XML import'!$A2)),0,VALUE(MID('CFR - XML import'!$A2,SEARCH("&gt;",'CFR - XML import'!$A2,1)+1,SEARCH("/",'CFR - XML import'!$A2,1)-SEARCH("&gt;",'CFR - XML import'!$A2,1)-2)))</f>
        <v>0</v>
      </c>
      <c r="BB8" s="140">
        <f>IF(ISERROR(FIND(BB$3,'CFR - XML import'!$A2)),0,VALUE(MID('CFR - XML import'!$A2,SEARCH("&gt;",'CFR - XML import'!$A2,1)+1,SEARCH("/",'CFR - XML import'!$A2,1)-SEARCH("&gt;",'CFR - XML import'!$A2,1)-2)))</f>
        <v>0</v>
      </c>
      <c r="BC8" s="140">
        <f>IF(ISERROR(FIND(BC$3,'CFR - XML import'!$A2)),0,VALUE(MID('CFR - XML import'!$A2,SEARCH("&gt;",'CFR - XML import'!$A2,1)+1,SEARCH("/",'CFR - XML import'!$A2,1)-SEARCH("&gt;",'CFR - XML import'!$A2,1)-2)))</f>
        <v>0</v>
      </c>
      <c r="BD8" s="140">
        <f>IF(ISERROR(FIND(BD$3,'CFR - XML import'!$A2)),0,VALUE(MID('CFR - XML import'!$A2,SEARCH("&gt;",'CFR - XML import'!$A2,1)+1,SEARCH("/",'CFR - XML import'!$A2,1)-SEARCH("&gt;",'CFR - XML import'!$A2,1)-2)))</f>
        <v>0</v>
      </c>
      <c r="BE8" s="140">
        <f>IF(ISERROR(FIND(BE$3,'CFR - XML import'!$A2)),0,VALUE(MID('CFR - XML import'!$A2,SEARCH("&gt;",'CFR - XML import'!$A2,1)+1,SEARCH("/",'CFR - XML import'!$A2,1)-SEARCH("&gt;",'CFR - XML import'!$A2,1)-2)))</f>
        <v>0</v>
      </c>
      <c r="BF8" s="140">
        <f>IF(ISERROR(FIND(BF$3,'CFR - XML import'!$A2)),0,VALUE(MID('CFR - XML import'!$A2,SEARCH("&gt;",'CFR - XML import'!$A2,1)+1,SEARCH("/",'CFR - XML import'!$A2,1)-SEARCH("&gt;",'CFR - XML import'!$A2,1)-2)))</f>
        <v>0</v>
      </c>
      <c r="BG8" s="140">
        <f>IF(ISERROR(FIND(BG$3,'CFR - XML import'!$A2)),0,VALUE(MID('CFR - XML import'!$A2,SEARCH("&gt;",'CFR - XML import'!$A2,1)+1,SEARCH("/",'CFR - XML import'!$A2,1)-SEARCH("&gt;",'CFR - XML import'!$A2,1)-2)))</f>
        <v>0</v>
      </c>
      <c r="BH8" s="140">
        <f>IF(ISERROR(FIND(BH$3,'CFR - XML import'!$A2)),0,VALUE(MID('CFR - XML import'!$A2,SEARCH("&gt;",'CFR - XML import'!$A2,1)+1,SEARCH("/",'CFR - XML import'!$A2,1)-SEARCH("&gt;",'CFR - XML import'!$A2,1)-2)))</f>
        <v>0</v>
      </c>
      <c r="BI8" s="140">
        <f>IF(ISERROR(FIND(BI$3,'CFR - XML import'!$A2)),0,VALUE(MID('CFR - XML import'!$A2,SEARCH("&gt;",'CFR - XML import'!$A2,1)+1,SEARCH("/",'CFR - XML import'!$A2,1)-SEARCH("&gt;",'CFR - XML import'!$A2,1)-2)))</f>
        <v>0</v>
      </c>
      <c r="BJ8" s="140">
        <f>IF(ISERROR(FIND(BJ$3,'CFR - XML import'!$A2)),0,VALUE(MID('CFR - XML import'!$A2,SEARCH("&gt;",'CFR - XML import'!$A2,1)+1,SEARCH("/",'CFR - XML import'!$A2,1)-SEARCH("&gt;",'CFR - XML import'!$A2,1)-2)))</f>
        <v>0</v>
      </c>
      <c r="BK8" s="140">
        <f>IF(ISERROR(FIND(BK$3,'CFR - XML import'!$A2)),0,VALUE(MID('CFR - XML import'!$A2,SEARCH("&gt;",'CFR - XML import'!$A2,1)+1,SEARCH("/",'CFR - XML import'!$A2,1)-SEARCH("&gt;",'CFR - XML import'!$A2,1)-2)))</f>
        <v>0</v>
      </c>
      <c r="BL8" s="140">
        <f>IF(ISERROR(FIND(BL$3,'CFR - XML import'!$A2)),0,VALUE(MID('CFR - XML import'!$A2,SEARCH("&gt;",'CFR - XML import'!$A2,1)+1,SEARCH("/",'CFR - XML import'!$A2,1)-SEARCH("&gt;",'CFR - XML import'!$A2,1)-2)))</f>
        <v>0</v>
      </c>
      <c r="BM8" s="140">
        <f>IF(ISERROR(FIND(BM$3,'CFR - XML import'!$A2)),0,VALUE(MID('CFR - XML import'!$A2,SEARCH("&gt;",'CFR - XML import'!$A2,1)+1,SEARCH("/",'CFR - XML import'!$A2,1)-SEARCH("&gt;",'CFR - XML import'!$A2,1)-2)))</f>
        <v>0</v>
      </c>
      <c r="BN8" s="140">
        <f>IF(ISERROR(FIND(BN$3,'CFR - XML import'!$A2)),0,VALUE(MID('CFR - XML import'!$A2,SEARCH("&gt;",'CFR - XML import'!$A2,1)+1,SEARCH("/",'CFR - XML import'!$A2,1)-SEARCH("&gt;",'CFR - XML import'!$A2,1)-2)))</f>
        <v>0</v>
      </c>
      <c r="BO8" s="140">
        <f>IF(ISERROR(FIND(BO$3,'CFR - XML import'!$A2)),0,VALUE(MID('CFR - XML import'!$A2,SEARCH("&gt;",'CFR - XML import'!$A2,1)+1,SEARCH("/",'CFR - XML import'!$A2,1)-SEARCH("&gt;",'CFR - XML import'!$A2,1)-2)))</f>
        <v>0</v>
      </c>
      <c r="BP8" s="140">
        <f>IF(ISERROR(FIND(BP$3,'CFR - XML import'!$A2)),0,VALUE(MID('CFR - XML import'!$A2,SEARCH("&gt;",'CFR - XML import'!$A2,1)+1,SEARCH("/",'CFR - XML import'!$A2,1)-SEARCH("&gt;",'CFR - XML import'!$A2,1)-2)))</f>
        <v>0</v>
      </c>
      <c r="BQ8" s="140">
        <f>IF(ISERROR(FIND(BQ$3,'CFR - XML import'!$A2)),0,VALUE(MID('CFR - XML import'!$A2,SEARCH("&gt;",'CFR - XML import'!$A2,1)+1,SEARCH("/",'CFR - XML import'!$A2,1)-SEARCH("&gt;",'CFR - XML import'!$A2,1)-2)))</f>
        <v>0</v>
      </c>
      <c r="BR8" s="140">
        <f>IF(ISERROR(FIND(BR$3,'CFR - XML import'!$A2)),0,VALUE(MID('CFR - XML import'!$A2,SEARCH("&gt;",'CFR - XML import'!$A2,1)+1,SEARCH("/",'CFR - XML import'!$A2,1)-SEARCH("&gt;",'CFR - XML import'!$A2,1)-2)))</f>
        <v>0</v>
      </c>
      <c r="BS8" s="140">
        <f>IF(ISERROR(FIND(BS$3,'CFR - XML import'!$A2)),0,VALUE(MID('CFR - XML import'!$A2,SEARCH("&gt;",'CFR - XML import'!$A2,1)+1,SEARCH("/",'CFR - XML import'!$A2,1)-SEARCH("&gt;",'CFR - XML import'!$A2,1)-2)))</f>
        <v>0</v>
      </c>
      <c r="BT8" s="140">
        <f>IF(ISERROR(FIND(BT$3,'CFR - XML import'!$A2)),0,VALUE(MID('CFR - XML import'!$A2,SEARCH("&gt;",'CFR - XML import'!$A2,1)+1,SEARCH("/",'CFR - XML import'!$A2,1)-SEARCH("&gt;",'CFR - XML import'!$A2,1)-2)))</f>
        <v>0</v>
      </c>
      <c r="BU8" s="140">
        <f>IF(ISERROR(FIND(BU$3,'CFR - XML import'!$A2)),0,VALUE(MID('CFR - XML import'!$A2,SEARCH("&gt;",'CFR - XML import'!$A2,1)+1,SEARCH("/",'CFR - XML import'!$A2,1)-SEARCH("&gt;",'CFR - XML import'!$A2,1)-2)))</f>
        <v>0</v>
      </c>
      <c r="BV8" s="140">
        <f>IF(ISERROR(FIND(BV$3,'CFR - XML import'!$A2)),0,VALUE(MID('CFR - XML import'!$A2,SEARCH("&gt;",'CFR - XML import'!$A2,1)+1,SEARCH("/",'CFR - XML import'!$A2,1)-SEARCH("&gt;",'CFR - XML import'!$A2,1)-2)))</f>
        <v>0</v>
      </c>
      <c r="BW8" s="140">
        <f>IF(ISERROR(FIND(BW$3,'CFR - XML import'!$A2)),0,VALUE(MID('CFR - XML import'!$A2,SEARCH("&gt;",'CFR - XML import'!$A2,1)+1,SEARCH("/",'CFR - XML import'!$A2,1)-SEARCH("&gt;",'CFR - XML import'!$A2,1)-2)))</f>
        <v>0</v>
      </c>
      <c r="BX8" s="140">
        <f>IF(ISERROR(FIND(BX$3,'CFR - XML import'!$A2)),0,VALUE(MID('CFR - XML import'!$A2,SEARCH("&gt;",'CFR - XML import'!$A2,1)+1,SEARCH("/",'CFR - XML import'!$A2,1)-SEARCH("&gt;",'CFR - XML import'!$A2,1)-2)))</f>
        <v>0</v>
      </c>
      <c r="BY8" s="140">
        <f>IF(ISERROR(FIND(BY$3,'CFR - XML import'!$A2)),0,VALUE(MID('CFR - XML import'!$A2,SEARCH("&gt;",'CFR - XML import'!$A2,1)+1,SEARCH("/",'CFR - XML import'!$A2,1)-SEARCH("&gt;",'CFR - XML import'!$A2,1)-2)))</f>
        <v>0</v>
      </c>
      <c r="BZ8" s="140">
        <f>IF(ISERROR(FIND(BZ$3,'CFR - XML import'!$A2)),0,VALUE(MID('CFR - XML import'!$A2,SEARCH("&gt;",'CFR - XML import'!$A2,1)+1,SEARCH("/",'CFR - XML import'!$A2,1)-SEARCH("&gt;",'CFR - XML import'!$A2,1)-2)))</f>
        <v>0</v>
      </c>
      <c r="CG8" s="142">
        <f>IF(ISERROR(IF(MID('CFR - XML import'!$A2,LEN($CF$4)+5,LEN('CFR - XML import'!$A2)-(2*LEN($CF$4)+5))="RMMS",1,IF(MID('CFR - XML import'!$A2,LEN("    &lt;InputSystem&gt;")+1,LEN('CFR - XML import'!$A2)-(LEN("    &lt;InputSystem&gt;")+LEN($CF$4)+1))="SIMS",2,0))),0,IF(MID('CFR - XML import'!$A2,LEN($CF$4)+5,LEN('CFR - XML import'!$A2)-(2*LEN($CF$4)+5))="RMMS",1,IF(MID('CFR - XML import'!$A2,LEN("    &lt;InputSystem&gt;")+1,LEN('CFR - XML import'!$A2)-(LEN("    &lt;InputSystem&gt;")+LEN($CF$4)+1))="SIMS",2,0)))</f>
        <v>0</v>
      </c>
      <c r="CH8" s="140">
        <f>IF(ISERROR(FIND(CH$3,'CFR - XML import'!$A2)),0,MID('CFR - XML import'!$A2,SEARCH("&gt;",'CFR - XML import'!$A2,1)+1,SEARCH("/",'CFR - XML import'!$A2,1)-SEARCH("&gt;",'CFR - XML import'!$A2,1)-2))</f>
        <v>0</v>
      </c>
      <c r="CI8" s="140">
        <f>IF(ISERROR(FIND(CI$3,'CFR - XML import'!$A2)),0,MID('CFR - XML import'!$A2,SEARCH("&gt;",'CFR - XML import'!$A2,1)+1,SEARCH("/",'CFR - XML import'!$A2,1)-SEARCH("&gt;",'CFR - XML import'!$A2,1)-2))</f>
        <v>0</v>
      </c>
      <c r="CJ8" s="140">
        <f>IF(ISERROR(FIND(CJ$3,'CFR - XML import'!$A2)),0,MID('CFR - XML import'!$A2,SEARCH("&gt;",'CFR - XML import'!$A2,1)+1,SEARCH("/",'CFR - XML import'!$A2,1)-SEARCH("&gt;",'CFR - XML import'!$A2,1)-2))</f>
        <v>0</v>
      </c>
      <c r="CK8" s="140">
        <f>IF(ISERROR(FIND(CK$3,'CFR - XML import'!$A2)),0,MID('CFR - XML import'!$A2,SEARCH("&gt;",'CFR - XML import'!$A2,1)+1,SEARCH("/",'CFR - XML import'!$A2,1)-SEARCH("&gt;",'CFR - XML import'!$A2,1)-2))</f>
        <v>0</v>
      </c>
      <c r="CL8" s="140">
        <f>IF(ISERROR(FIND(CL$3,'CFR - XML import'!$A2)),0,MID('CFR - XML import'!$A2,SEARCH("&gt;",'CFR - XML import'!$A2,1)+1,SEARCH("/",'CFR - XML import'!$A2,1)-SEARCH("&gt;",'CFR - XML import'!$A2,1)-2))</f>
        <v>0</v>
      </c>
      <c r="CM8" s="140">
        <f>IF(ISERROR(FIND(CM$3,'CFR - XML import'!$A2)),0,MID('CFR - XML import'!$A2,SEARCH("&gt;",'CFR - XML import'!$A2,1)+1,SEARCH("/",'CFR - XML import'!$A2,1)-SEARCH("&gt;",'CFR - XML import'!$A2,1)-2))</f>
        <v>0</v>
      </c>
    </row>
    <row r="9" spans="1:91" x14ac:dyDescent="0.2">
      <c r="A9" s="139" t="str">
        <f>IF(AND('CFR - XML import'!A3&lt;&gt;"",LEFT('CFR - XML import'!A3,1)&lt;&gt;"&lt;",LEFT('CFR - XML import'!A3,3)&lt;&gt;"  &lt;",LEFT('CFR - XML import'!A3,5)&lt;&gt;"    &lt;",LEFT('CFR - XML import'!A3,7)&lt;&gt;"      &lt;",LEFT('CFR - XML import'!A3,9)&lt;&gt;"        &lt;",$B$1="SIMS"),'CFR - XML import'!A3,IF(AND(LEFT('CFR - XML import'!A3,9)="&lt;Details&gt;",$B$1="RM"),'CFR - XML import'!A3,""))</f>
        <v/>
      </c>
      <c r="B9" s="140">
        <f>IF(ISERROR(FIND(B$3,'CFR - XML import'!$A3)),0,VALUE(MID('CFR - XML import'!$A3,SEARCH("&gt;",'CFR - XML import'!$A3,1)+1,SEARCH("/",'CFR - XML import'!$A3,1)-SEARCH("&gt;",'CFR - XML import'!$A3,1)-2)))</f>
        <v>0</v>
      </c>
      <c r="D9" s="140">
        <f>IF(ISERROR(FIND(D$3,'CFR - XML import'!$A3)),0,MID('CFR - XML import'!$A3,SEARCH("&gt;",'CFR - XML import'!$A3,1)+1,SEARCH("/",'CFR - XML import'!$A3,1)-SEARCH("&gt;",'CFR - XML import'!$A3,1)-2))</f>
        <v>0</v>
      </c>
      <c r="E9" s="140">
        <f>IF(ISERROR(FIND(E$3,'CFR - XML import'!$A3)),0,MID('CFR - XML import'!$A3,SEARCH("&gt;",'CFR - XML import'!$A3,1)+1,SEARCH("/",'CFR - XML import'!$A3,1)-SEARCH("&gt;",'CFR - XML import'!$A3,1)-2))</f>
        <v>0</v>
      </c>
      <c r="F9" s="141">
        <f>IF($B$1="SIMS",IF(ISERROR(FIND(F$3,'CFR - XML import'!$A3)),0,VALUE(MID('CFR - XML import'!$A3,15,10))),IF(ISERROR(FIND(F$3,'CFR - XML import'!$A3)),0,VALUE(MID('CFR - XML import'!$A3,15,10))))</f>
        <v>0</v>
      </c>
      <c r="G9" s="140">
        <f>IF(ISERROR(FIND(G$3,'CFR - XML import'!$A3)),0,VALUE(MID('CFR - XML import'!$A3,SEARCH("&gt;",'CFR - XML import'!$A3,1)+1,SEARCH("/",'CFR - XML import'!$A3,1)-SEARCH("&gt;",'CFR - XML import'!$A3,1)-2)))</f>
        <v>0</v>
      </c>
      <c r="H9" s="140">
        <f>IF(ISERROR(FIND(H$3,'CFR - XML import'!$A3)),0,VALUE(MID('CFR - XML import'!$A3,SEARCH("&gt;",'CFR - XML import'!$A3,1)+1,SEARCH("/",'CFR - XML import'!$A3,1)-SEARCH("&gt;",'CFR - XML import'!$A3,1)-2)))</f>
        <v>0</v>
      </c>
      <c r="I9" s="140">
        <f>IF(ISERROR(FIND(I$3,'CFR - XML import'!$A3)),0,VALUE(MID('CFR - XML import'!$A3,SEARCH("&gt;",'CFR - XML import'!$A3,1)+1,SEARCH("/",'CFR - XML import'!$A3,1)-SEARCH("&gt;",'CFR - XML import'!$A3,1)-2)))</f>
        <v>0</v>
      </c>
      <c r="J9" s="140">
        <f>IF(ISERROR(FIND(J$3,'CFR - XML import'!$A3)),0,VALUE(MID('CFR - XML import'!$A3,SEARCH("&gt;",'CFR - XML import'!$A3,1)+1,SEARCH("/",'CFR - XML import'!$A3,1)-SEARCH("&gt;",'CFR - XML import'!$A3,1)-2)))</f>
        <v>0</v>
      </c>
      <c r="K9" s="140">
        <f>IF(ISERROR(FIND(K$3,'CFR - XML import'!$A3)),0,VALUE(MID('CFR - XML import'!$A3,SEARCH("&gt;",'CFR - XML import'!$A3,1)+1,SEARCH("/",'CFR - XML import'!$A3,1)-SEARCH("&gt;",'CFR - XML import'!$A3,1)-2)))</f>
        <v>0</v>
      </c>
      <c r="L9" s="140">
        <f>IF(ISERROR(FIND(L$3,'CFR - XML import'!$A3)),0,VALUE(MID('CFR - XML import'!$A3,SEARCH("&gt;",'CFR - XML import'!$A3,1)+1,SEARCH("/",'CFR - XML import'!$A3,1)-SEARCH("&gt;",'CFR - XML import'!$A3,1)-2)))</f>
        <v>0</v>
      </c>
      <c r="M9" s="140">
        <f>IF(ISERROR(FIND(M$3,'CFR - XML import'!$A3)),0,VALUE(MID('CFR - XML import'!$A3,SEARCH("&gt;",'CFR - XML import'!$A3,1)+1,SEARCH("/",'CFR - XML import'!$A3,1)-SEARCH("&gt;",'CFR - XML import'!$A3,1)-2)))</f>
        <v>0</v>
      </c>
      <c r="N9" s="140">
        <f>IF(ISERROR(FIND(N$3,'CFR - XML import'!$A3)),0,VALUE(MID('CFR - XML import'!$A3,SEARCH("&gt;",'CFR - XML import'!$A3,1)+1,SEARCH("/",'CFR - XML import'!$A3,1)-SEARCH("&gt;",'CFR - XML import'!$A3,1)-2)))</f>
        <v>0</v>
      </c>
      <c r="O9" s="140">
        <f>IF(ISERROR(FIND(O$3,'CFR - XML import'!$A3)),0,VALUE(MID('CFR - XML import'!$A3,SEARCH("&gt;",'CFR - XML import'!$A3,1)+1,SEARCH("/",'CFR - XML import'!$A3,1)-SEARCH("&gt;",'CFR - XML import'!$A3,1)-2)))</f>
        <v>0</v>
      </c>
      <c r="P9" s="140">
        <f>IF(ISERROR(FIND(P$3,'CFR - XML import'!$A3)),0,VALUE(MID('CFR - XML import'!$A3,SEARCH("&gt;",'CFR - XML import'!$A3,1)+1,SEARCH("/",'CFR - XML import'!$A3,1)-SEARCH("&gt;",'CFR - XML import'!$A3,1)-2)))</f>
        <v>0</v>
      </c>
      <c r="Q9" s="140">
        <f>IF(ISERROR(FIND(Q$3,'CFR - XML import'!$A3)),0,VALUE(MID('CFR - XML import'!$A3,SEARCH("&gt;",'CFR - XML import'!$A3,1)+1,SEARCH("/",'CFR - XML import'!$A3,1)-SEARCH("&gt;",'CFR - XML import'!$A3,1)-2)))</f>
        <v>0</v>
      </c>
      <c r="R9" s="140">
        <f>IF(ISERROR(FIND(R$3,'CFR - XML import'!$A3)),0,VALUE(MID('CFR - XML import'!$A3,SEARCH("&gt;",'CFR - XML import'!$A3,1)+1,SEARCH("/",'CFR - XML import'!$A3,1)-SEARCH("&gt;",'CFR - XML import'!$A3,1)-2)))</f>
        <v>0</v>
      </c>
      <c r="S9" s="140">
        <f>IF(ISERROR(FIND(S$3,'CFR - XML import'!$A3)),0,VALUE(MID('CFR - XML import'!$A3,SEARCH("&gt;",'CFR - XML import'!$A3,1)+1,SEARCH("/",'CFR - XML import'!$A3,1)-SEARCH("&gt;",'CFR - XML import'!$A3,1)-2)))</f>
        <v>0</v>
      </c>
      <c r="T9" s="140">
        <f>IF(ISERROR(FIND(T$3,'CFR - XML import'!$A3)),0,VALUE(MID('CFR - XML import'!$A3,SEARCH("&gt;",'CFR - XML import'!$A3,1)+1,SEARCH("/",'CFR - XML import'!$A3,1)-SEARCH("&gt;",'CFR - XML import'!$A3,1)-2)))</f>
        <v>0</v>
      </c>
      <c r="U9" s="140">
        <f>IF(ISERROR(FIND(U$3,'CFR - XML import'!$A3)),0,VALUE(MID('CFR - XML import'!$A3,SEARCH("&gt;",'CFR - XML import'!$A3,1)+1,SEARCH("/",'CFR - XML import'!$A3,1)-SEARCH("&gt;",'CFR - XML import'!$A3,1)-2)))</f>
        <v>0</v>
      </c>
      <c r="V9" s="140">
        <f>IF(ISERROR(FIND(V$3,'CFR - XML import'!$A3)),0,VALUE(MID('CFR - XML import'!$A3,SEARCH("&gt;",'CFR - XML import'!$A3,1)+1,SEARCH("/",'CFR - XML import'!$A3,1)-SEARCH("&gt;",'CFR - XML import'!$A3,1)-2)))</f>
        <v>0</v>
      </c>
      <c r="W9" s="140">
        <f>IF(ISERROR(FIND(W$3,'CFR - XML import'!$A3)),0,VALUE(MID('CFR - XML import'!$A3,SEARCH("&gt;",'CFR - XML import'!$A3,1)+1,SEARCH("/",'CFR - XML import'!$A3,1)-SEARCH("&gt;",'CFR - XML import'!$A3,1)-2)))</f>
        <v>0</v>
      </c>
      <c r="X9" s="140"/>
      <c r="Y9" s="140">
        <f>IF(ISERROR(FIND(Y$3,'CFR - XML import'!$A3)),0,VALUE(MID('CFR - XML import'!$A3,SEARCH("&gt;",'CFR - XML import'!$A3,1)+1,SEARCH("/",'CFR - XML import'!$A3,1)-SEARCH("&gt;",'CFR - XML import'!$A3,1)-2)))</f>
        <v>0</v>
      </c>
      <c r="Z9" s="140">
        <f>IF(ISERROR(FIND(Z$3,'CFR - XML import'!$A3)),0,VALUE(MID('CFR - XML import'!$A3,SEARCH("&gt;",'CFR - XML import'!$A3,1)+1,SEARCH("/",'CFR - XML import'!$A3,1)-SEARCH("&gt;",'CFR - XML import'!$A3,1)-2)))</f>
        <v>0</v>
      </c>
      <c r="AA9" s="140">
        <f>IF(ISERROR(FIND(AA$3,'CFR - XML import'!$A3)),0,VALUE(MID('CFR - XML import'!$A3,SEARCH("&gt;",'CFR - XML import'!$A3,1)+1,SEARCH("/",'CFR - XML import'!$A3,1)-SEARCH("&gt;",'CFR - XML import'!$A3,1)-2)))</f>
        <v>0</v>
      </c>
      <c r="AB9" s="140">
        <f>IF(ISERROR(FIND(AB$3,'CFR - XML import'!$A3)),0,VALUE(MID('CFR - XML import'!$A3,SEARCH("&gt;",'CFR - XML import'!$A3,1)+1,SEARCH("/",'CFR - XML import'!$A3,1)-SEARCH("&gt;",'CFR - XML import'!$A3,1)-2)))</f>
        <v>0</v>
      </c>
      <c r="AC9" s="140">
        <f>IF(ISERROR(FIND(AC$3,'CFR - XML import'!$A3)),0,VALUE(MID('CFR - XML import'!$A3,SEARCH("&gt;",'CFR - XML import'!$A3,1)+1,SEARCH("/",'CFR - XML import'!$A3,1)-SEARCH("&gt;",'CFR - XML import'!$A3,1)-2)))</f>
        <v>0</v>
      </c>
      <c r="AD9" s="140">
        <f>IF(ISERROR(FIND(AD$3,'CFR - XML import'!$A3)),0,VALUE(MID('CFR - XML import'!$A3,SEARCH("&gt;",'CFR - XML import'!$A3,1)+1,SEARCH("/",'CFR - XML import'!$A3,1)-SEARCH("&gt;",'CFR - XML import'!$A3,1)-2)))</f>
        <v>0</v>
      </c>
      <c r="AE9" s="140">
        <f>IF(ISERROR(FIND(AE$3,'CFR - XML import'!$A3)),0,VALUE(MID('CFR - XML import'!$A3,SEARCH("&gt;",'CFR - XML import'!$A3,1)+1,SEARCH("/",'CFR - XML import'!$A3,1)-SEARCH("&gt;",'CFR - XML import'!$A3,1)-2)))</f>
        <v>0</v>
      </c>
      <c r="AF9" s="140">
        <f>IF(ISERROR(FIND(AF$3,'CFR - XML import'!$A3)),0,VALUE(MID('CFR - XML import'!$A3,SEARCH("&gt;",'CFR - XML import'!$A3,1)+1,SEARCH("/",'CFR - XML import'!$A3,1)-SEARCH("&gt;",'CFR - XML import'!$A3,1)-2)))</f>
        <v>0</v>
      </c>
      <c r="AG9" s="140">
        <f>IF(ISERROR(FIND(AG$3,'CFR - XML import'!$A3)),0,VALUE(MID('CFR - XML import'!$A3,SEARCH("&gt;",'CFR - XML import'!$A3,1)+1,SEARCH("/",'CFR - XML import'!$A3,1)-SEARCH("&gt;",'CFR - XML import'!$A3,1)-2)))</f>
        <v>0</v>
      </c>
      <c r="AH9" s="140">
        <f>IF(ISERROR(FIND(AH$3,'CFR - XML import'!$A3)),0,VALUE(MID('CFR - XML import'!$A3,SEARCH("&gt;",'CFR - XML import'!$A3,1)+1,SEARCH("/",'CFR - XML import'!$A3,1)-SEARCH("&gt;",'CFR - XML import'!$A3,1)-2)))</f>
        <v>0</v>
      </c>
      <c r="AI9" s="140">
        <f>IF(ISERROR(FIND(AI$3,'CFR - XML import'!$A3)),0,VALUE(MID('CFR - XML import'!$A3,SEARCH("&gt;",'CFR - XML import'!$A3,1)+1,SEARCH("/",'CFR - XML import'!$A3,1)-SEARCH("&gt;",'CFR - XML import'!$A3,1)-2)))</f>
        <v>0</v>
      </c>
      <c r="AJ9" s="140">
        <f>IF(ISERROR(FIND(AJ$3,'CFR - XML import'!$A3)),0,VALUE(MID('CFR - XML import'!$A3,SEARCH("&gt;",'CFR - XML import'!$A3,1)+1,SEARCH("/",'CFR - XML import'!$A3,1)-SEARCH("&gt;",'CFR - XML import'!$A3,1)-2)))</f>
        <v>0</v>
      </c>
      <c r="AK9" s="140">
        <f>IF(ISERROR(FIND(AK$3,'CFR - XML import'!$A3)),0,VALUE(MID('CFR - XML import'!$A3,SEARCH("&gt;",'CFR - XML import'!$A3,1)+1,SEARCH("/",'CFR - XML import'!$A3,1)-SEARCH("&gt;",'CFR - XML import'!$A3,1)-2)))</f>
        <v>0</v>
      </c>
      <c r="AL9" s="140">
        <f>IF(ISERROR(FIND(AL$3,'CFR - XML import'!$A3)),0,VALUE(MID('CFR - XML import'!$A3,SEARCH("&gt;",'CFR - XML import'!$A3,1)+1,SEARCH("/",'CFR - XML import'!$A3,1)-SEARCH("&gt;",'CFR - XML import'!$A3,1)-2)))</f>
        <v>0</v>
      </c>
      <c r="AM9" s="140">
        <f>IF(ISERROR(FIND(AM$3,'CFR - XML import'!$A3)),0,VALUE(MID('CFR - XML import'!$A3,SEARCH("&gt;",'CFR - XML import'!$A3,1)+1,SEARCH("/",'CFR - XML import'!$A3,1)-SEARCH("&gt;",'CFR - XML import'!$A3,1)-2)))</f>
        <v>0</v>
      </c>
      <c r="AN9" s="140">
        <f>IF(ISERROR(FIND(AN$3,'CFR - XML import'!$A3)),0,VALUE(MID('CFR - XML import'!$A3,SEARCH("&gt;",'CFR - XML import'!$A3,1)+1,SEARCH("/",'CFR - XML import'!$A3,1)-SEARCH("&gt;",'CFR - XML import'!$A3,1)-2)))</f>
        <v>0</v>
      </c>
      <c r="AO9" s="140">
        <f>IF(ISERROR(FIND(AO$3,'CFR - XML import'!$A3)),0,VALUE(MID('CFR - XML import'!$A3,SEARCH("&gt;",'CFR - XML import'!$A3,1)+1,SEARCH("/",'CFR - XML import'!$A3,1)-SEARCH("&gt;",'CFR - XML import'!$A3,1)-2)))</f>
        <v>0</v>
      </c>
      <c r="AP9" s="140">
        <f>IF(ISERROR(FIND(AP$3,'CFR - XML import'!$A3)),0,VALUE(MID('CFR - XML import'!$A3,SEARCH("&gt;",'CFR - XML import'!$A3,1)+1,SEARCH("/",'CFR - XML import'!$A3,1)-SEARCH("&gt;",'CFR - XML import'!$A3,1)-2)))</f>
        <v>0</v>
      </c>
      <c r="AQ9" s="140">
        <f>IF(ISERROR(FIND(AQ$3,'CFR - XML import'!$A3)),0,VALUE(MID('CFR - XML import'!$A3,SEARCH("&gt;",'CFR - XML import'!$A3,1)+1,SEARCH("/",'CFR - XML import'!$A3,1)-SEARCH("&gt;",'CFR - XML import'!$A3,1)-2)))</f>
        <v>0</v>
      </c>
      <c r="AR9" s="140">
        <f>IF(ISERROR(FIND(AR$3,'CFR - XML import'!$A3)),0,VALUE(MID('CFR - XML import'!$A3,SEARCH("&gt;",'CFR - XML import'!$A3,1)+1,SEARCH("/",'CFR - XML import'!$A3,1)-SEARCH("&gt;",'CFR - XML import'!$A3,1)-2)))</f>
        <v>0</v>
      </c>
      <c r="AS9" s="140">
        <f>IF(ISERROR(FIND(AS$3,'CFR - XML import'!$A3)),0,VALUE(MID('CFR - XML import'!$A3,SEARCH("&gt;",'CFR - XML import'!$A3,1)+1,SEARCH("/",'CFR - XML import'!$A3,1)-SEARCH("&gt;",'CFR - XML import'!$A3,1)-2)))</f>
        <v>0</v>
      </c>
      <c r="AT9" s="140">
        <f>IF(ISERROR(FIND(AT$3,'CFR - XML import'!$A3)),0,VALUE(MID('CFR - XML import'!$A3,SEARCH("&gt;",'CFR - XML import'!$A3,1)+1,SEARCH("/",'CFR - XML import'!$A3,1)-SEARCH("&gt;",'CFR - XML import'!$A3,1)-2)))</f>
        <v>0</v>
      </c>
      <c r="AU9" s="140">
        <f>IF(ISERROR(FIND(AU$3,'CFR - XML import'!$A3)),0,VALUE(MID('CFR - XML import'!$A3,SEARCH("&gt;",'CFR - XML import'!$A3,1)+1,SEARCH("/",'CFR - XML import'!$A3,1)-SEARCH("&gt;",'CFR - XML import'!$A3,1)-2)))</f>
        <v>0</v>
      </c>
      <c r="AV9" s="140">
        <f>IF(ISERROR(FIND(AV$3,'CFR - XML import'!$A3)),0,VALUE(MID('CFR - XML import'!$A3,SEARCH("&gt;",'CFR - XML import'!$A3,1)+1,SEARCH("/",'CFR - XML import'!$A3,1)-SEARCH("&gt;",'CFR - XML import'!$A3,1)-2)))</f>
        <v>0</v>
      </c>
      <c r="AW9" s="140">
        <f>IF(ISERROR(FIND(AW$3,'CFR - XML import'!$A3)),0,VALUE(MID('CFR - XML import'!$A3,SEARCH("&gt;",'CFR - XML import'!$A3,1)+1,SEARCH("/",'CFR - XML import'!$A3,1)-SEARCH("&gt;",'CFR - XML import'!$A3,1)-2)))</f>
        <v>0</v>
      </c>
      <c r="AX9" s="140">
        <f>IF(ISERROR(FIND(AX$3,'CFR - XML import'!$A3)),0,VALUE(MID('CFR - XML import'!$A3,SEARCH("&gt;",'CFR - XML import'!$A3,1)+1,SEARCH("/",'CFR - XML import'!$A3,1)-SEARCH("&gt;",'CFR - XML import'!$A3,1)-2)))</f>
        <v>0</v>
      </c>
      <c r="AY9" s="140">
        <f>IF(ISERROR(FIND(AY$3,'CFR - XML import'!$A3)),0,VALUE(MID('CFR - XML import'!$A3,SEARCH("&gt;",'CFR - XML import'!$A3,1)+1,SEARCH("/",'CFR - XML import'!$A3,1)-SEARCH("&gt;",'CFR - XML import'!$A3,1)-2)))</f>
        <v>0</v>
      </c>
      <c r="AZ9" s="140">
        <f>IF(ISERROR(FIND(AZ$3,'CFR - XML import'!$A3)),0,VALUE(MID('CFR - XML import'!$A3,SEARCH("&gt;",'CFR - XML import'!$A3,1)+1,SEARCH("/",'CFR - XML import'!$A3,1)-SEARCH("&gt;",'CFR - XML import'!$A3,1)-2)))</f>
        <v>0</v>
      </c>
      <c r="BA9" s="140">
        <f>IF(ISERROR(FIND(BA$3,'CFR - XML import'!$A3)),0,VALUE(MID('CFR - XML import'!$A3,SEARCH("&gt;",'CFR - XML import'!$A3,1)+1,SEARCH("/",'CFR - XML import'!$A3,1)-SEARCH("&gt;",'CFR - XML import'!$A3,1)-2)))</f>
        <v>0</v>
      </c>
      <c r="BB9" s="140">
        <f>IF(ISERROR(FIND(BB$3,'CFR - XML import'!$A3)),0,VALUE(MID('CFR - XML import'!$A3,SEARCH("&gt;",'CFR - XML import'!$A3,1)+1,SEARCH("/",'CFR - XML import'!$A3,1)-SEARCH("&gt;",'CFR - XML import'!$A3,1)-2)))</f>
        <v>0</v>
      </c>
      <c r="BC9" s="140">
        <f>IF(ISERROR(FIND(BC$3,'CFR - XML import'!$A3)),0,VALUE(MID('CFR - XML import'!$A3,SEARCH("&gt;",'CFR - XML import'!$A3,1)+1,SEARCH("/",'CFR - XML import'!$A3,1)-SEARCH("&gt;",'CFR - XML import'!$A3,1)-2)))</f>
        <v>0</v>
      </c>
      <c r="BD9" s="140">
        <f>IF(ISERROR(FIND(BD$3,'CFR - XML import'!$A3)),0,VALUE(MID('CFR - XML import'!$A3,SEARCH("&gt;",'CFR - XML import'!$A3,1)+1,SEARCH("/",'CFR - XML import'!$A3,1)-SEARCH("&gt;",'CFR - XML import'!$A3,1)-2)))</f>
        <v>0</v>
      </c>
      <c r="BE9" s="140">
        <f>IF(ISERROR(FIND(BE$3,'CFR - XML import'!$A3)),0,VALUE(MID('CFR - XML import'!$A3,SEARCH("&gt;",'CFR - XML import'!$A3,1)+1,SEARCH("/",'CFR - XML import'!$A3,1)-SEARCH("&gt;",'CFR - XML import'!$A3,1)-2)))</f>
        <v>0</v>
      </c>
      <c r="BF9" s="140">
        <f>IF(ISERROR(FIND(BF$3,'CFR - XML import'!$A3)),0,VALUE(MID('CFR - XML import'!$A3,SEARCH("&gt;",'CFR - XML import'!$A3,1)+1,SEARCH("/",'CFR - XML import'!$A3,1)-SEARCH("&gt;",'CFR - XML import'!$A3,1)-2)))</f>
        <v>0</v>
      </c>
      <c r="BG9" s="140">
        <f>IF(ISERROR(FIND(BG$3,'CFR - XML import'!$A3)),0,VALUE(MID('CFR - XML import'!$A3,SEARCH("&gt;",'CFR - XML import'!$A3,1)+1,SEARCH("/",'CFR - XML import'!$A3,1)-SEARCH("&gt;",'CFR - XML import'!$A3,1)-2)))</f>
        <v>0</v>
      </c>
      <c r="BH9" s="140">
        <f>IF(ISERROR(FIND(BH$3,'CFR - XML import'!$A3)),0,VALUE(MID('CFR - XML import'!$A3,SEARCH("&gt;",'CFR - XML import'!$A3,1)+1,SEARCH("/",'CFR - XML import'!$A3,1)-SEARCH("&gt;",'CFR - XML import'!$A3,1)-2)))</f>
        <v>0</v>
      </c>
      <c r="BI9" s="140">
        <f>IF(ISERROR(FIND(BI$3,'CFR - XML import'!$A3)),0,VALUE(MID('CFR - XML import'!$A3,SEARCH("&gt;",'CFR - XML import'!$A3,1)+1,SEARCH("/",'CFR - XML import'!$A3,1)-SEARCH("&gt;",'CFR - XML import'!$A3,1)-2)))</f>
        <v>0</v>
      </c>
      <c r="BJ9" s="140">
        <f>IF(ISERROR(FIND(BJ$3,'CFR - XML import'!$A3)),0,VALUE(MID('CFR - XML import'!$A3,SEARCH("&gt;",'CFR - XML import'!$A3,1)+1,SEARCH("/",'CFR - XML import'!$A3,1)-SEARCH("&gt;",'CFR - XML import'!$A3,1)-2)))</f>
        <v>0</v>
      </c>
      <c r="BK9" s="140">
        <f>IF(ISERROR(FIND(BK$3,'CFR - XML import'!$A3)),0,VALUE(MID('CFR - XML import'!$A3,SEARCH("&gt;",'CFR - XML import'!$A3,1)+1,SEARCH("/",'CFR - XML import'!$A3,1)-SEARCH("&gt;",'CFR - XML import'!$A3,1)-2)))</f>
        <v>0</v>
      </c>
      <c r="BL9" s="140">
        <f>IF(ISERROR(FIND(BL$3,'CFR - XML import'!$A3)),0,VALUE(MID('CFR - XML import'!$A3,SEARCH("&gt;",'CFR - XML import'!$A3,1)+1,SEARCH("/",'CFR - XML import'!$A3,1)-SEARCH("&gt;",'CFR - XML import'!$A3,1)-2)))</f>
        <v>0</v>
      </c>
      <c r="BM9" s="140">
        <f>IF(ISERROR(FIND(BM$3,'CFR - XML import'!$A3)),0,VALUE(MID('CFR - XML import'!$A3,SEARCH("&gt;",'CFR - XML import'!$A3,1)+1,SEARCH("/",'CFR - XML import'!$A3,1)-SEARCH("&gt;",'CFR - XML import'!$A3,1)-2)))</f>
        <v>0</v>
      </c>
      <c r="BN9" s="140">
        <f>IF(ISERROR(FIND(BN$3,'CFR - XML import'!$A3)),0,VALUE(MID('CFR - XML import'!$A3,SEARCH("&gt;",'CFR - XML import'!$A3,1)+1,SEARCH("/",'CFR - XML import'!$A3,1)-SEARCH("&gt;",'CFR - XML import'!$A3,1)-2)))</f>
        <v>0</v>
      </c>
      <c r="BO9" s="140">
        <f>IF(ISERROR(FIND(BO$3,'CFR - XML import'!$A3)),0,VALUE(MID('CFR - XML import'!$A3,SEARCH("&gt;",'CFR - XML import'!$A3,1)+1,SEARCH("/",'CFR - XML import'!$A3,1)-SEARCH("&gt;",'CFR - XML import'!$A3,1)-2)))</f>
        <v>0</v>
      </c>
      <c r="BP9" s="140">
        <f>IF(ISERROR(FIND(BP$3,'CFR - XML import'!$A3)),0,VALUE(MID('CFR - XML import'!$A3,SEARCH("&gt;",'CFR - XML import'!$A3,1)+1,SEARCH("/",'CFR - XML import'!$A3,1)-SEARCH("&gt;",'CFR - XML import'!$A3,1)-2)))</f>
        <v>0</v>
      </c>
      <c r="BQ9" s="140">
        <f>IF(ISERROR(FIND(BQ$3,'CFR - XML import'!$A3)),0,VALUE(MID('CFR - XML import'!$A3,SEARCH("&gt;",'CFR - XML import'!$A3,1)+1,SEARCH("/",'CFR - XML import'!$A3,1)-SEARCH("&gt;",'CFR - XML import'!$A3,1)-2)))</f>
        <v>0</v>
      </c>
      <c r="BR9" s="140">
        <f>IF(ISERROR(FIND(BR$3,'CFR - XML import'!$A3)),0,VALUE(MID('CFR - XML import'!$A3,SEARCH("&gt;",'CFR - XML import'!$A3,1)+1,SEARCH("/",'CFR - XML import'!$A3,1)-SEARCH("&gt;",'CFR - XML import'!$A3,1)-2)))</f>
        <v>0</v>
      </c>
      <c r="BS9" s="140">
        <f>IF(ISERROR(FIND(BS$3,'CFR - XML import'!$A3)),0,VALUE(MID('CFR - XML import'!$A3,SEARCH("&gt;",'CFR - XML import'!$A3,1)+1,SEARCH("/",'CFR - XML import'!$A3,1)-SEARCH("&gt;",'CFR - XML import'!$A3,1)-2)))</f>
        <v>0</v>
      </c>
      <c r="BT9" s="140">
        <f>IF(ISERROR(FIND(BT$3,'CFR - XML import'!$A3)),0,VALUE(MID('CFR - XML import'!$A3,SEARCH("&gt;",'CFR - XML import'!$A3,1)+1,SEARCH("/",'CFR - XML import'!$A3,1)-SEARCH("&gt;",'CFR - XML import'!$A3,1)-2)))</f>
        <v>0</v>
      </c>
      <c r="BU9" s="140">
        <f>IF(ISERROR(FIND(BU$3,'CFR - XML import'!$A3)),0,VALUE(MID('CFR - XML import'!$A3,SEARCH("&gt;",'CFR - XML import'!$A3,1)+1,SEARCH("/",'CFR - XML import'!$A3,1)-SEARCH("&gt;",'CFR - XML import'!$A3,1)-2)))</f>
        <v>0</v>
      </c>
      <c r="BV9" s="140">
        <f>IF(ISERROR(FIND(BV$3,'CFR - XML import'!$A3)),0,VALUE(MID('CFR - XML import'!$A3,SEARCH("&gt;",'CFR - XML import'!$A3,1)+1,SEARCH("/",'CFR - XML import'!$A3,1)-SEARCH("&gt;",'CFR - XML import'!$A3,1)-2)))</f>
        <v>0</v>
      </c>
      <c r="BW9" s="140">
        <f>IF(ISERROR(FIND(BW$3,'CFR - XML import'!$A3)),0,VALUE(MID('CFR - XML import'!$A3,SEARCH("&gt;",'CFR - XML import'!$A3,1)+1,SEARCH("/",'CFR - XML import'!$A3,1)-SEARCH("&gt;",'CFR - XML import'!$A3,1)-2)))</f>
        <v>0</v>
      </c>
      <c r="BX9" s="140">
        <f>IF(ISERROR(FIND(BX$3,'CFR - XML import'!$A3)),0,VALUE(MID('CFR - XML import'!$A3,SEARCH("&gt;",'CFR - XML import'!$A3,1)+1,SEARCH("/",'CFR - XML import'!$A3,1)-SEARCH("&gt;",'CFR - XML import'!$A3,1)-2)))</f>
        <v>0</v>
      </c>
      <c r="BY9" s="140">
        <f>IF(ISERROR(FIND(BY$3,'CFR - XML import'!$A3)),0,VALUE(MID('CFR - XML import'!$A3,SEARCH("&gt;",'CFR - XML import'!$A3,1)+1,SEARCH("/",'CFR - XML import'!$A3,1)-SEARCH("&gt;",'CFR - XML import'!$A3,1)-2)))</f>
        <v>0</v>
      </c>
      <c r="BZ9" s="140">
        <f>IF(ISERROR(FIND(BZ$3,'CFR - XML import'!$A3)),0,VALUE(MID('CFR - XML import'!$A3,SEARCH("&gt;",'CFR - XML import'!$A3,1)+1,SEARCH("/",'CFR - XML import'!$A3,1)-SEARCH("&gt;",'CFR - XML import'!$A3,1)-2)))</f>
        <v>0</v>
      </c>
      <c r="CG9" s="142">
        <f>IF(ISERROR(IF(MID('CFR - XML import'!$A3,LEN($CF$4)+5,LEN('CFR - XML import'!$A3)-(2*LEN($CF$4)+5))="RMMS",1,IF(MID('CFR - XML import'!$A3,LEN("    &lt;InputSystem&gt;")+1,LEN('CFR - XML import'!$A3)-(LEN("    &lt;InputSystem&gt;")+LEN($CF$4)+1))="SIMS",2,0))),0,IF(MID('CFR - XML import'!$A3,LEN($CF$4)+5,LEN('CFR - XML import'!$A3)-(2*LEN($CF$4)+5))="RMMS",1,IF(MID('CFR - XML import'!$A3,LEN("    &lt;InputSystem&gt;")+1,LEN('CFR - XML import'!$A3)-(LEN("    &lt;InputSystem&gt;")+LEN($CF$4)+1))="SIMS",2,0)))</f>
        <v>0</v>
      </c>
      <c r="CH9" s="140">
        <f>IF(ISERROR(FIND(CH$3,'CFR - XML import'!$A3)),0,MID('CFR - XML import'!$A3,SEARCH("&gt;",'CFR - XML import'!$A3,1)+1,SEARCH("/",'CFR - XML import'!$A3,1)-SEARCH("&gt;",'CFR - XML import'!$A3,1)-2))</f>
        <v>0</v>
      </c>
      <c r="CI9" s="140">
        <f>IF(ISERROR(FIND(CI$3,'CFR - XML import'!$A3)),0,MID('CFR - XML import'!$A3,SEARCH("&gt;",'CFR - XML import'!$A3,1)+1,SEARCH("/",'CFR - XML import'!$A3,1)-SEARCH("&gt;",'CFR - XML import'!$A3,1)-2))</f>
        <v>0</v>
      </c>
      <c r="CJ9" s="140">
        <f>IF(ISERROR(FIND(CJ$3,'CFR - XML import'!$A3)),0,MID('CFR - XML import'!$A3,SEARCH("&gt;",'CFR - XML import'!$A3,1)+1,SEARCH("/",'CFR - XML import'!$A3,1)-SEARCH("&gt;",'CFR - XML import'!$A3,1)-2))</f>
        <v>0</v>
      </c>
      <c r="CK9" s="140">
        <f>IF(ISERROR(FIND(CK$3,'CFR - XML import'!$A3)),0,MID('CFR - XML import'!$A3,SEARCH("&gt;",'CFR - XML import'!$A3,1)+1,SEARCH("/",'CFR - XML import'!$A3,1)-SEARCH("&gt;",'CFR - XML import'!$A3,1)-2))</f>
        <v>0</v>
      </c>
      <c r="CL9" s="140">
        <f>IF(ISERROR(FIND(CL$3,'CFR - XML import'!$A3)),0,MID('CFR - XML import'!$A3,SEARCH("&gt;",'CFR - XML import'!$A3,1)+1,SEARCH("/",'CFR - XML import'!$A3,1)-SEARCH("&gt;",'CFR - XML import'!$A3,1)-2))</f>
        <v>0</v>
      </c>
      <c r="CM9" s="140">
        <f>IF(ISERROR(FIND(CM$3,'CFR - XML import'!$A3)),0,MID('CFR - XML import'!$A3,SEARCH("&gt;",'CFR - XML import'!$A3,1)+1,SEARCH("/",'CFR - XML import'!$A3,1)-SEARCH("&gt;",'CFR - XML import'!$A3,1)-2))</f>
        <v>0</v>
      </c>
    </row>
    <row r="10" spans="1:91" x14ac:dyDescent="0.2">
      <c r="A10" s="139" t="str">
        <f>IF(AND('CFR - XML import'!A4&lt;&gt;"",LEFT('CFR - XML import'!A4,1)&lt;&gt;"&lt;",LEFT('CFR - XML import'!A4,3)&lt;&gt;"  &lt;",LEFT('CFR - XML import'!A4,5)&lt;&gt;"    &lt;",LEFT('CFR - XML import'!A4,7)&lt;&gt;"      &lt;",LEFT('CFR - XML import'!A4,9)&lt;&gt;"        &lt;",$B$1="SIMS"),'CFR - XML import'!A4,IF(AND(LEFT('CFR - XML import'!A4,9)="&lt;Details&gt;",$B$1="RM"),'CFR - XML import'!A4,""))</f>
        <v/>
      </c>
      <c r="B10" s="140">
        <f>IF(ISERROR(FIND(B$3,'CFR - XML import'!$A4)),0,VALUE(MID('CFR - XML import'!$A4,SEARCH("&gt;",'CFR - XML import'!$A4,1)+1,SEARCH("/",'CFR - XML import'!$A4,1)-SEARCH("&gt;",'CFR - XML import'!$A4,1)-2)))</f>
        <v>0</v>
      </c>
      <c r="D10" s="140">
        <f>IF(ISERROR(FIND(D$3,'CFR - XML import'!$A4)),0,MID('CFR - XML import'!$A4,SEARCH("&gt;",'CFR - XML import'!$A4,1)+1,SEARCH("/",'CFR - XML import'!$A4,1)-SEARCH("&gt;",'CFR - XML import'!$A4,1)-2))</f>
        <v>0</v>
      </c>
      <c r="E10" s="140">
        <f>IF(ISERROR(FIND(E$3,'CFR - XML import'!$A4)),0,MID('CFR - XML import'!$A4,SEARCH("&gt;",'CFR - XML import'!$A4,1)+1,SEARCH("/",'CFR - XML import'!$A4,1)-SEARCH("&gt;",'CFR - XML import'!$A4,1)-2))</f>
        <v>0</v>
      </c>
      <c r="F10" s="141">
        <f>IF($B$1="SIMS",IF(ISERROR(FIND(F$3,'CFR - XML import'!$A4)),0,VALUE(MID('CFR - XML import'!$A4,15,10))),IF(ISERROR(FIND(F$3,'CFR - XML import'!$A4)),0,VALUE(MID('CFR - XML import'!$A4,15,10))))</f>
        <v>0</v>
      </c>
      <c r="G10" s="140">
        <f>IF(ISERROR(FIND(G$3,'CFR - XML import'!$A4)),0,VALUE(MID('CFR - XML import'!$A4,SEARCH("&gt;",'CFR - XML import'!$A4,1)+1,SEARCH("/",'CFR - XML import'!$A4,1)-SEARCH("&gt;",'CFR - XML import'!$A4,1)-2)))</f>
        <v>0</v>
      </c>
      <c r="H10" s="140">
        <f>IF(ISERROR(FIND(H$3,'CFR - XML import'!$A4)),0,VALUE(MID('CFR - XML import'!$A4,SEARCH("&gt;",'CFR - XML import'!$A4,1)+1,SEARCH("/",'CFR - XML import'!$A4,1)-SEARCH("&gt;",'CFR - XML import'!$A4,1)-2)))</f>
        <v>0</v>
      </c>
      <c r="I10" s="140">
        <f>IF(ISERROR(FIND(I$3,'CFR - XML import'!$A4)),0,VALUE(MID('CFR - XML import'!$A4,SEARCH("&gt;",'CFR - XML import'!$A4,1)+1,SEARCH("/",'CFR - XML import'!$A4,1)-SEARCH("&gt;",'CFR - XML import'!$A4,1)-2)))</f>
        <v>0</v>
      </c>
      <c r="J10" s="140">
        <f>IF(ISERROR(FIND(J$3,'CFR - XML import'!$A4)),0,VALUE(MID('CFR - XML import'!$A4,SEARCH("&gt;",'CFR - XML import'!$A4,1)+1,SEARCH("/",'CFR - XML import'!$A4,1)-SEARCH("&gt;",'CFR - XML import'!$A4,1)-2)))</f>
        <v>0</v>
      </c>
      <c r="K10" s="140">
        <f>IF(ISERROR(FIND(K$3,'CFR - XML import'!$A4)),0,VALUE(MID('CFR - XML import'!$A4,SEARCH("&gt;",'CFR - XML import'!$A4,1)+1,SEARCH("/",'CFR - XML import'!$A4,1)-SEARCH("&gt;",'CFR - XML import'!$A4,1)-2)))</f>
        <v>0</v>
      </c>
      <c r="L10" s="140">
        <f>IF(ISERROR(FIND(L$3,'CFR - XML import'!$A4)),0,VALUE(MID('CFR - XML import'!$A4,SEARCH("&gt;",'CFR - XML import'!$A4,1)+1,SEARCH("/",'CFR - XML import'!$A4,1)-SEARCH("&gt;",'CFR - XML import'!$A4,1)-2)))</f>
        <v>0</v>
      </c>
      <c r="M10" s="140">
        <f>IF(ISERROR(FIND(M$3,'CFR - XML import'!$A4)),0,VALUE(MID('CFR - XML import'!$A4,SEARCH("&gt;",'CFR - XML import'!$A4,1)+1,SEARCH("/",'CFR - XML import'!$A4,1)-SEARCH("&gt;",'CFR - XML import'!$A4,1)-2)))</f>
        <v>0</v>
      </c>
      <c r="N10" s="140">
        <f>IF(ISERROR(FIND(N$3,'CFR - XML import'!$A4)),0,VALUE(MID('CFR - XML import'!$A4,SEARCH("&gt;",'CFR - XML import'!$A4,1)+1,SEARCH("/",'CFR - XML import'!$A4,1)-SEARCH("&gt;",'CFR - XML import'!$A4,1)-2)))</f>
        <v>0</v>
      </c>
      <c r="O10" s="140">
        <f>IF(ISERROR(FIND(O$3,'CFR - XML import'!$A4)),0,VALUE(MID('CFR - XML import'!$A4,SEARCH("&gt;",'CFR - XML import'!$A4,1)+1,SEARCH("/",'CFR - XML import'!$A4,1)-SEARCH("&gt;",'CFR - XML import'!$A4,1)-2)))</f>
        <v>0</v>
      </c>
      <c r="P10" s="140">
        <f>IF(ISERROR(FIND(P$3,'CFR - XML import'!$A4)),0,VALUE(MID('CFR - XML import'!$A4,SEARCH("&gt;",'CFR - XML import'!$A4,1)+1,SEARCH("/",'CFR - XML import'!$A4,1)-SEARCH("&gt;",'CFR - XML import'!$A4,1)-2)))</f>
        <v>0</v>
      </c>
      <c r="Q10" s="140">
        <f>IF(ISERROR(FIND(Q$3,'CFR - XML import'!$A4)),0,VALUE(MID('CFR - XML import'!$A4,SEARCH("&gt;",'CFR - XML import'!$A4,1)+1,SEARCH("/",'CFR - XML import'!$A4,1)-SEARCH("&gt;",'CFR - XML import'!$A4,1)-2)))</f>
        <v>0</v>
      </c>
      <c r="R10" s="140">
        <f>IF(ISERROR(FIND(R$3,'CFR - XML import'!$A4)),0,VALUE(MID('CFR - XML import'!$A4,SEARCH("&gt;",'CFR - XML import'!$A4,1)+1,SEARCH("/",'CFR - XML import'!$A4,1)-SEARCH("&gt;",'CFR - XML import'!$A4,1)-2)))</f>
        <v>0</v>
      </c>
      <c r="S10" s="140">
        <f>IF(ISERROR(FIND(S$3,'CFR - XML import'!$A4)),0,VALUE(MID('CFR - XML import'!$A4,SEARCH("&gt;",'CFR - XML import'!$A4,1)+1,SEARCH("/",'CFR - XML import'!$A4,1)-SEARCH("&gt;",'CFR - XML import'!$A4,1)-2)))</f>
        <v>0</v>
      </c>
      <c r="T10" s="140">
        <f>IF(ISERROR(FIND(T$3,'CFR - XML import'!$A4)),0,VALUE(MID('CFR - XML import'!$A4,SEARCH("&gt;",'CFR - XML import'!$A4,1)+1,SEARCH("/",'CFR - XML import'!$A4,1)-SEARCH("&gt;",'CFR - XML import'!$A4,1)-2)))</f>
        <v>0</v>
      </c>
      <c r="U10" s="140">
        <f>IF(ISERROR(FIND(U$3,'CFR - XML import'!$A4)),0,VALUE(MID('CFR - XML import'!$A4,SEARCH("&gt;",'CFR - XML import'!$A4,1)+1,SEARCH("/",'CFR - XML import'!$A4,1)-SEARCH("&gt;",'CFR - XML import'!$A4,1)-2)))</f>
        <v>0</v>
      </c>
      <c r="V10" s="140">
        <f>IF(ISERROR(FIND(V$3,'CFR - XML import'!$A4)),0,VALUE(MID('CFR - XML import'!$A4,SEARCH("&gt;",'CFR - XML import'!$A4,1)+1,SEARCH("/",'CFR - XML import'!$A4,1)-SEARCH("&gt;",'CFR - XML import'!$A4,1)-2)))</f>
        <v>0</v>
      </c>
      <c r="W10" s="140">
        <f>IF(ISERROR(FIND(W$3,'CFR - XML import'!$A4)),0,VALUE(MID('CFR - XML import'!$A4,SEARCH("&gt;",'CFR - XML import'!$A4,1)+1,SEARCH("/",'CFR - XML import'!$A4,1)-SEARCH("&gt;",'CFR - XML import'!$A4,1)-2)))</f>
        <v>0</v>
      </c>
      <c r="X10" s="140"/>
      <c r="Y10" s="140">
        <f>IF(ISERROR(FIND(Y$3,'CFR - XML import'!$A4)),0,VALUE(MID('CFR - XML import'!$A4,SEARCH("&gt;",'CFR - XML import'!$A4,1)+1,SEARCH("/",'CFR - XML import'!$A4,1)-SEARCH("&gt;",'CFR - XML import'!$A4,1)-2)))</f>
        <v>0</v>
      </c>
      <c r="Z10" s="140">
        <f>IF(ISERROR(FIND(Z$3,'CFR - XML import'!$A4)),0,VALUE(MID('CFR - XML import'!$A4,SEARCH("&gt;",'CFR - XML import'!$A4,1)+1,SEARCH("/",'CFR - XML import'!$A4,1)-SEARCH("&gt;",'CFR - XML import'!$A4,1)-2)))</f>
        <v>0</v>
      </c>
      <c r="AA10" s="140">
        <f>IF(ISERROR(FIND(AA$3,'CFR - XML import'!$A4)),0,VALUE(MID('CFR - XML import'!$A4,SEARCH("&gt;",'CFR - XML import'!$A4,1)+1,SEARCH("/",'CFR - XML import'!$A4,1)-SEARCH("&gt;",'CFR - XML import'!$A4,1)-2)))</f>
        <v>0</v>
      </c>
      <c r="AB10" s="140">
        <f>IF(ISERROR(FIND(AB$3,'CFR - XML import'!$A4)),0,VALUE(MID('CFR - XML import'!$A4,SEARCH("&gt;",'CFR - XML import'!$A4,1)+1,SEARCH("/",'CFR - XML import'!$A4,1)-SEARCH("&gt;",'CFR - XML import'!$A4,1)-2)))</f>
        <v>0</v>
      </c>
      <c r="AC10" s="140">
        <f>IF(ISERROR(FIND(AC$3,'CFR - XML import'!$A4)),0,VALUE(MID('CFR - XML import'!$A4,SEARCH("&gt;",'CFR - XML import'!$A4,1)+1,SEARCH("/",'CFR - XML import'!$A4,1)-SEARCH("&gt;",'CFR - XML import'!$A4,1)-2)))</f>
        <v>0</v>
      </c>
      <c r="AD10" s="140">
        <f>IF(ISERROR(FIND(AD$3,'CFR - XML import'!$A4)),0,VALUE(MID('CFR - XML import'!$A4,SEARCH("&gt;",'CFR - XML import'!$A4,1)+1,SEARCH("/",'CFR - XML import'!$A4,1)-SEARCH("&gt;",'CFR - XML import'!$A4,1)-2)))</f>
        <v>0</v>
      </c>
      <c r="AE10" s="140">
        <f>IF(ISERROR(FIND(AE$3,'CFR - XML import'!$A4)),0,VALUE(MID('CFR - XML import'!$A4,SEARCH("&gt;",'CFR - XML import'!$A4,1)+1,SEARCH("/",'CFR - XML import'!$A4,1)-SEARCH("&gt;",'CFR - XML import'!$A4,1)-2)))</f>
        <v>0</v>
      </c>
      <c r="AF10" s="140">
        <f>IF(ISERROR(FIND(AF$3,'CFR - XML import'!$A4)),0,VALUE(MID('CFR - XML import'!$A4,SEARCH("&gt;",'CFR - XML import'!$A4,1)+1,SEARCH("/",'CFR - XML import'!$A4,1)-SEARCH("&gt;",'CFR - XML import'!$A4,1)-2)))</f>
        <v>0</v>
      </c>
      <c r="AG10" s="140">
        <f>IF(ISERROR(FIND(AG$3,'CFR - XML import'!$A4)),0,VALUE(MID('CFR - XML import'!$A4,SEARCH("&gt;",'CFR - XML import'!$A4,1)+1,SEARCH("/",'CFR - XML import'!$A4,1)-SEARCH("&gt;",'CFR - XML import'!$A4,1)-2)))</f>
        <v>0</v>
      </c>
      <c r="AH10" s="140">
        <f>IF(ISERROR(FIND(AH$3,'CFR - XML import'!$A4)),0,VALUE(MID('CFR - XML import'!$A4,SEARCH("&gt;",'CFR - XML import'!$A4,1)+1,SEARCH("/",'CFR - XML import'!$A4,1)-SEARCH("&gt;",'CFR - XML import'!$A4,1)-2)))</f>
        <v>0</v>
      </c>
      <c r="AI10" s="140">
        <f>IF(ISERROR(FIND(AI$3,'CFR - XML import'!$A4)),0,VALUE(MID('CFR - XML import'!$A4,SEARCH("&gt;",'CFR - XML import'!$A4,1)+1,SEARCH("/",'CFR - XML import'!$A4,1)-SEARCH("&gt;",'CFR - XML import'!$A4,1)-2)))</f>
        <v>0</v>
      </c>
      <c r="AJ10" s="140">
        <f>IF(ISERROR(FIND(AJ$3,'CFR - XML import'!$A4)),0,VALUE(MID('CFR - XML import'!$A4,SEARCH("&gt;",'CFR - XML import'!$A4,1)+1,SEARCH("/",'CFR - XML import'!$A4,1)-SEARCH("&gt;",'CFR - XML import'!$A4,1)-2)))</f>
        <v>0</v>
      </c>
      <c r="AK10" s="140">
        <f>IF(ISERROR(FIND(AK$3,'CFR - XML import'!$A4)),0,VALUE(MID('CFR - XML import'!$A4,SEARCH("&gt;",'CFR - XML import'!$A4,1)+1,SEARCH("/",'CFR - XML import'!$A4,1)-SEARCH("&gt;",'CFR - XML import'!$A4,1)-2)))</f>
        <v>0</v>
      </c>
      <c r="AL10" s="140">
        <f>IF(ISERROR(FIND(AL$3,'CFR - XML import'!$A4)),0,VALUE(MID('CFR - XML import'!$A4,SEARCH("&gt;",'CFR - XML import'!$A4,1)+1,SEARCH("/",'CFR - XML import'!$A4,1)-SEARCH("&gt;",'CFR - XML import'!$A4,1)-2)))</f>
        <v>0</v>
      </c>
      <c r="AM10" s="140">
        <f>IF(ISERROR(FIND(AM$3,'CFR - XML import'!$A4)),0,VALUE(MID('CFR - XML import'!$A4,SEARCH("&gt;",'CFR - XML import'!$A4,1)+1,SEARCH("/",'CFR - XML import'!$A4,1)-SEARCH("&gt;",'CFR - XML import'!$A4,1)-2)))</f>
        <v>0</v>
      </c>
      <c r="AN10" s="140">
        <f>IF(ISERROR(FIND(AN$3,'CFR - XML import'!$A4)),0,VALUE(MID('CFR - XML import'!$A4,SEARCH("&gt;",'CFR - XML import'!$A4,1)+1,SEARCH("/",'CFR - XML import'!$A4,1)-SEARCH("&gt;",'CFR - XML import'!$A4,1)-2)))</f>
        <v>0</v>
      </c>
      <c r="AO10" s="140">
        <f>IF(ISERROR(FIND(AO$3,'CFR - XML import'!$A4)),0,VALUE(MID('CFR - XML import'!$A4,SEARCH("&gt;",'CFR - XML import'!$A4,1)+1,SEARCH("/",'CFR - XML import'!$A4,1)-SEARCH("&gt;",'CFR - XML import'!$A4,1)-2)))</f>
        <v>0</v>
      </c>
      <c r="AP10" s="140">
        <f>IF(ISERROR(FIND(AP$3,'CFR - XML import'!$A4)),0,VALUE(MID('CFR - XML import'!$A4,SEARCH("&gt;",'CFR - XML import'!$A4,1)+1,SEARCH("/",'CFR - XML import'!$A4,1)-SEARCH("&gt;",'CFR - XML import'!$A4,1)-2)))</f>
        <v>0</v>
      </c>
      <c r="AQ10" s="140">
        <f>IF(ISERROR(FIND(AQ$3,'CFR - XML import'!$A4)),0,VALUE(MID('CFR - XML import'!$A4,SEARCH("&gt;",'CFR - XML import'!$A4,1)+1,SEARCH("/",'CFR - XML import'!$A4,1)-SEARCH("&gt;",'CFR - XML import'!$A4,1)-2)))</f>
        <v>0</v>
      </c>
      <c r="AR10" s="140">
        <f>IF(ISERROR(FIND(AR$3,'CFR - XML import'!$A4)),0,VALUE(MID('CFR - XML import'!$A4,SEARCH("&gt;",'CFR - XML import'!$A4,1)+1,SEARCH("/",'CFR - XML import'!$A4,1)-SEARCH("&gt;",'CFR - XML import'!$A4,1)-2)))</f>
        <v>0</v>
      </c>
      <c r="AS10" s="140">
        <f>IF(ISERROR(FIND(AS$3,'CFR - XML import'!$A4)),0,VALUE(MID('CFR - XML import'!$A4,SEARCH("&gt;",'CFR - XML import'!$A4,1)+1,SEARCH("/",'CFR - XML import'!$A4,1)-SEARCH("&gt;",'CFR - XML import'!$A4,1)-2)))</f>
        <v>0</v>
      </c>
      <c r="AT10" s="140">
        <f>IF(ISERROR(FIND(AT$3,'CFR - XML import'!$A4)),0,VALUE(MID('CFR - XML import'!$A4,SEARCH("&gt;",'CFR - XML import'!$A4,1)+1,SEARCH("/",'CFR - XML import'!$A4,1)-SEARCH("&gt;",'CFR - XML import'!$A4,1)-2)))</f>
        <v>0</v>
      </c>
      <c r="AU10" s="140">
        <f>IF(ISERROR(FIND(AU$3,'CFR - XML import'!$A4)),0,VALUE(MID('CFR - XML import'!$A4,SEARCH("&gt;",'CFR - XML import'!$A4,1)+1,SEARCH("/",'CFR - XML import'!$A4,1)-SEARCH("&gt;",'CFR - XML import'!$A4,1)-2)))</f>
        <v>0</v>
      </c>
      <c r="AV10" s="140">
        <f>IF(ISERROR(FIND(AV$3,'CFR - XML import'!$A4)),0,VALUE(MID('CFR - XML import'!$A4,SEARCH("&gt;",'CFR - XML import'!$A4,1)+1,SEARCH("/",'CFR - XML import'!$A4,1)-SEARCH("&gt;",'CFR - XML import'!$A4,1)-2)))</f>
        <v>0</v>
      </c>
      <c r="AW10" s="140">
        <f>IF(ISERROR(FIND(AW$3,'CFR - XML import'!$A4)),0,VALUE(MID('CFR - XML import'!$A4,SEARCH("&gt;",'CFR - XML import'!$A4,1)+1,SEARCH("/",'CFR - XML import'!$A4,1)-SEARCH("&gt;",'CFR - XML import'!$A4,1)-2)))</f>
        <v>0</v>
      </c>
      <c r="AX10" s="140">
        <f>IF(ISERROR(FIND(AX$3,'CFR - XML import'!$A4)),0,VALUE(MID('CFR - XML import'!$A4,SEARCH("&gt;",'CFR - XML import'!$A4,1)+1,SEARCH("/",'CFR - XML import'!$A4,1)-SEARCH("&gt;",'CFR - XML import'!$A4,1)-2)))</f>
        <v>0</v>
      </c>
      <c r="AY10" s="140">
        <f>IF(ISERROR(FIND(AY$3,'CFR - XML import'!$A4)),0,VALUE(MID('CFR - XML import'!$A4,SEARCH("&gt;",'CFR - XML import'!$A4,1)+1,SEARCH("/",'CFR - XML import'!$A4,1)-SEARCH("&gt;",'CFR - XML import'!$A4,1)-2)))</f>
        <v>0</v>
      </c>
      <c r="AZ10" s="140">
        <f>IF(ISERROR(FIND(AZ$3,'CFR - XML import'!$A4)),0,VALUE(MID('CFR - XML import'!$A4,SEARCH("&gt;",'CFR - XML import'!$A4,1)+1,SEARCH("/",'CFR - XML import'!$A4,1)-SEARCH("&gt;",'CFR - XML import'!$A4,1)-2)))</f>
        <v>0</v>
      </c>
      <c r="BA10" s="140">
        <f>IF(ISERROR(FIND(BA$3,'CFR - XML import'!$A4)),0,VALUE(MID('CFR - XML import'!$A4,SEARCH("&gt;",'CFR - XML import'!$A4,1)+1,SEARCH("/",'CFR - XML import'!$A4,1)-SEARCH("&gt;",'CFR - XML import'!$A4,1)-2)))</f>
        <v>0</v>
      </c>
      <c r="BB10" s="140">
        <f>IF(ISERROR(FIND(BB$3,'CFR - XML import'!$A4)),0,VALUE(MID('CFR - XML import'!$A4,SEARCH("&gt;",'CFR - XML import'!$A4,1)+1,SEARCH("/",'CFR - XML import'!$A4,1)-SEARCH("&gt;",'CFR - XML import'!$A4,1)-2)))</f>
        <v>0</v>
      </c>
      <c r="BC10" s="140">
        <f>IF(ISERROR(FIND(BC$3,'CFR - XML import'!$A4)),0,VALUE(MID('CFR - XML import'!$A4,SEARCH("&gt;",'CFR - XML import'!$A4,1)+1,SEARCH("/",'CFR - XML import'!$A4,1)-SEARCH("&gt;",'CFR - XML import'!$A4,1)-2)))</f>
        <v>0</v>
      </c>
      <c r="BD10" s="140">
        <f>IF(ISERROR(FIND(BD$3,'CFR - XML import'!$A4)),0,VALUE(MID('CFR - XML import'!$A4,SEARCH("&gt;",'CFR - XML import'!$A4,1)+1,SEARCH("/",'CFR - XML import'!$A4,1)-SEARCH("&gt;",'CFR - XML import'!$A4,1)-2)))</f>
        <v>0</v>
      </c>
      <c r="BE10" s="140">
        <f>IF(ISERROR(FIND(BE$3,'CFR - XML import'!$A4)),0,VALUE(MID('CFR - XML import'!$A4,SEARCH("&gt;",'CFR - XML import'!$A4,1)+1,SEARCH("/",'CFR - XML import'!$A4,1)-SEARCH("&gt;",'CFR - XML import'!$A4,1)-2)))</f>
        <v>0</v>
      </c>
      <c r="BF10" s="140">
        <f>IF(ISERROR(FIND(BF$3,'CFR - XML import'!$A4)),0,VALUE(MID('CFR - XML import'!$A4,SEARCH("&gt;",'CFR - XML import'!$A4,1)+1,SEARCH("/",'CFR - XML import'!$A4,1)-SEARCH("&gt;",'CFR - XML import'!$A4,1)-2)))</f>
        <v>0</v>
      </c>
      <c r="BG10" s="140">
        <f>IF(ISERROR(FIND(BG$3,'CFR - XML import'!$A4)),0,VALUE(MID('CFR - XML import'!$A4,SEARCH("&gt;",'CFR - XML import'!$A4,1)+1,SEARCH("/",'CFR - XML import'!$A4,1)-SEARCH("&gt;",'CFR - XML import'!$A4,1)-2)))</f>
        <v>0</v>
      </c>
      <c r="BH10" s="140">
        <f>IF(ISERROR(FIND(BH$3,'CFR - XML import'!$A4)),0,VALUE(MID('CFR - XML import'!$A4,SEARCH("&gt;",'CFR - XML import'!$A4,1)+1,SEARCH("/",'CFR - XML import'!$A4,1)-SEARCH("&gt;",'CFR - XML import'!$A4,1)-2)))</f>
        <v>0</v>
      </c>
      <c r="BI10" s="140">
        <f>IF(ISERROR(FIND(BI$3,'CFR - XML import'!$A4)),0,VALUE(MID('CFR - XML import'!$A4,SEARCH("&gt;",'CFR - XML import'!$A4,1)+1,SEARCH("/",'CFR - XML import'!$A4,1)-SEARCH("&gt;",'CFR - XML import'!$A4,1)-2)))</f>
        <v>0</v>
      </c>
      <c r="BJ10" s="140">
        <f>IF(ISERROR(FIND(BJ$3,'CFR - XML import'!$A4)),0,VALUE(MID('CFR - XML import'!$A4,SEARCH("&gt;",'CFR - XML import'!$A4,1)+1,SEARCH("/",'CFR - XML import'!$A4,1)-SEARCH("&gt;",'CFR - XML import'!$A4,1)-2)))</f>
        <v>0</v>
      </c>
      <c r="BK10" s="140">
        <f>IF(ISERROR(FIND(BK$3,'CFR - XML import'!$A4)),0,VALUE(MID('CFR - XML import'!$A4,SEARCH("&gt;",'CFR - XML import'!$A4,1)+1,SEARCH("/",'CFR - XML import'!$A4,1)-SEARCH("&gt;",'CFR - XML import'!$A4,1)-2)))</f>
        <v>0</v>
      </c>
      <c r="BL10" s="140">
        <f>IF(ISERROR(FIND(BL$3,'CFR - XML import'!$A4)),0,VALUE(MID('CFR - XML import'!$A4,SEARCH("&gt;",'CFR - XML import'!$A4,1)+1,SEARCH("/",'CFR - XML import'!$A4,1)-SEARCH("&gt;",'CFR - XML import'!$A4,1)-2)))</f>
        <v>0</v>
      </c>
      <c r="BM10" s="140">
        <f>IF(ISERROR(FIND(BM$3,'CFR - XML import'!$A4)),0,VALUE(MID('CFR - XML import'!$A4,SEARCH("&gt;",'CFR - XML import'!$A4,1)+1,SEARCH("/",'CFR - XML import'!$A4,1)-SEARCH("&gt;",'CFR - XML import'!$A4,1)-2)))</f>
        <v>0</v>
      </c>
      <c r="BN10" s="140">
        <f>IF(ISERROR(FIND(BN$3,'CFR - XML import'!$A4)),0,VALUE(MID('CFR - XML import'!$A4,SEARCH("&gt;",'CFR - XML import'!$A4,1)+1,SEARCH("/",'CFR - XML import'!$A4,1)-SEARCH("&gt;",'CFR - XML import'!$A4,1)-2)))</f>
        <v>0</v>
      </c>
      <c r="BO10" s="140">
        <f>IF(ISERROR(FIND(BO$3,'CFR - XML import'!$A4)),0,VALUE(MID('CFR - XML import'!$A4,SEARCH("&gt;",'CFR - XML import'!$A4,1)+1,SEARCH("/",'CFR - XML import'!$A4,1)-SEARCH("&gt;",'CFR - XML import'!$A4,1)-2)))</f>
        <v>0</v>
      </c>
      <c r="BP10" s="140">
        <f>IF(ISERROR(FIND(BP$3,'CFR - XML import'!$A4)),0,VALUE(MID('CFR - XML import'!$A4,SEARCH("&gt;",'CFR - XML import'!$A4,1)+1,SEARCH("/",'CFR - XML import'!$A4,1)-SEARCH("&gt;",'CFR - XML import'!$A4,1)-2)))</f>
        <v>0</v>
      </c>
      <c r="BQ10" s="140">
        <f>IF(ISERROR(FIND(BQ$3,'CFR - XML import'!$A4)),0,VALUE(MID('CFR - XML import'!$A4,SEARCH("&gt;",'CFR - XML import'!$A4,1)+1,SEARCH("/",'CFR - XML import'!$A4,1)-SEARCH("&gt;",'CFR - XML import'!$A4,1)-2)))</f>
        <v>0</v>
      </c>
      <c r="BR10" s="140">
        <f>IF(ISERROR(FIND(BR$3,'CFR - XML import'!$A4)),0,VALUE(MID('CFR - XML import'!$A4,SEARCH("&gt;",'CFR - XML import'!$A4,1)+1,SEARCH("/",'CFR - XML import'!$A4,1)-SEARCH("&gt;",'CFR - XML import'!$A4,1)-2)))</f>
        <v>0</v>
      </c>
      <c r="BS10" s="140">
        <f>IF(ISERROR(FIND(BS$3,'CFR - XML import'!$A4)),0,VALUE(MID('CFR - XML import'!$A4,SEARCH("&gt;",'CFR - XML import'!$A4,1)+1,SEARCH("/",'CFR - XML import'!$A4,1)-SEARCH("&gt;",'CFR - XML import'!$A4,1)-2)))</f>
        <v>0</v>
      </c>
      <c r="BT10" s="140">
        <f>IF(ISERROR(FIND(BT$3,'CFR - XML import'!$A4)),0,VALUE(MID('CFR - XML import'!$A4,SEARCH("&gt;",'CFR - XML import'!$A4,1)+1,SEARCH("/",'CFR - XML import'!$A4,1)-SEARCH("&gt;",'CFR - XML import'!$A4,1)-2)))</f>
        <v>0</v>
      </c>
      <c r="BU10" s="140">
        <f>IF(ISERROR(FIND(BU$3,'CFR - XML import'!$A4)),0,VALUE(MID('CFR - XML import'!$A4,SEARCH("&gt;",'CFR - XML import'!$A4,1)+1,SEARCH("/",'CFR - XML import'!$A4,1)-SEARCH("&gt;",'CFR - XML import'!$A4,1)-2)))</f>
        <v>0</v>
      </c>
      <c r="BV10" s="140">
        <f>IF(ISERROR(FIND(BV$3,'CFR - XML import'!$A4)),0,VALUE(MID('CFR - XML import'!$A4,SEARCH("&gt;",'CFR - XML import'!$A4,1)+1,SEARCH("/",'CFR - XML import'!$A4,1)-SEARCH("&gt;",'CFR - XML import'!$A4,1)-2)))</f>
        <v>0</v>
      </c>
      <c r="BW10" s="140">
        <f>IF(ISERROR(FIND(BW$3,'CFR - XML import'!$A4)),0,VALUE(MID('CFR - XML import'!$A4,SEARCH("&gt;",'CFR - XML import'!$A4,1)+1,SEARCH("/",'CFR - XML import'!$A4,1)-SEARCH("&gt;",'CFR - XML import'!$A4,1)-2)))</f>
        <v>0</v>
      </c>
      <c r="BX10" s="140">
        <f>IF(ISERROR(FIND(BX$3,'CFR - XML import'!$A4)),0,VALUE(MID('CFR - XML import'!$A4,SEARCH("&gt;",'CFR - XML import'!$A4,1)+1,SEARCH("/",'CFR - XML import'!$A4,1)-SEARCH("&gt;",'CFR - XML import'!$A4,1)-2)))</f>
        <v>0</v>
      </c>
      <c r="BY10" s="140">
        <f>IF(ISERROR(FIND(BY$3,'CFR - XML import'!$A4)),0,VALUE(MID('CFR - XML import'!$A4,SEARCH("&gt;",'CFR - XML import'!$A4,1)+1,SEARCH("/",'CFR - XML import'!$A4,1)-SEARCH("&gt;",'CFR - XML import'!$A4,1)-2)))</f>
        <v>0</v>
      </c>
      <c r="BZ10" s="140">
        <f>IF(ISERROR(FIND(BZ$3,'CFR - XML import'!$A4)),0,VALUE(MID('CFR - XML import'!$A4,SEARCH("&gt;",'CFR - XML import'!$A4,1)+1,SEARCH("/",'CFR - XML import'!$A4,1)-SEARCH("&gt;",'CFR - XML import'!$A4,1)-2)))</f>
        <v>0</v>
      </c>
      <c r="CG10" s="142">
        <f>IF(ISERROR(IF(MID('CFR - XML import'!$A4,LEN($CF$4)+5,LEN('CFR - XML import'!$A4)-(2*LEN($CF$4)+5))="RMMS",1,IF(MID('CFR - XML import'!$A4,LEN("    &lt;InputSystem&gt;")+1,LEN('CFR - XML import'!$A4)-(LEN("    &lt;InputSystem&gt;")+LEN($CF$4)+1))="SIMS",2,0))),0,IF(MID('CFR - XML import'!$A4,LEN($CF$4)+5,LEN('CFR - XML import'!$A4)-(2*LEN($CF$4)+5))="RMMS",1,IF(MID('CFR - XML import'!$A4,LEN("    &lt;InputSystem&gt;")+1,LEN('CFR - XML import'!$A4)-(LEN("    &lt;InputSystem&gt;")+LEN($CF$4)+1))="SIMS",2,0)))</f>
        <v>0</v>
      </c>
      <c r="CH10" s="140">
        <f>IF(ISERROR(FIND(CH$3,'CFR - XML import'!$A4)),0,MID('CFR - XML import'!$A4,SEARCH("&gt;",'CFR - XML import'!$A4,1)+1,SEARCH("/",'CFR - XML import'!$A4,1)-SEARCH("&gt;",'CFR - XML import'!$A4,1)-2))</f>
        <v>0</v>
      </c>
      <c r="CI10" s="140">
        <f>IF(ISERROR(FIND(CI$3,'CFR - XML import'!$A4)),0,MID('CFR - XML import'!$A4,SEARCH("&gt;",'CFR - XML import'!$A4,1)+1,SEARCH("/",'CFR - XML import'!$A4,1)-SEARCH("&gt;",'CFR - XML import'!$A4,1)-2))</f>
        <v>0</v>
      </c>
      <c r="CJ10" s="140">
        <f>IF(ISERROR(FIND(CJ$3,'CFR - XML import'!$A4)),0,MID('CFR - XML import'!$A4,SEARCH("&gt;",'CFR - XML import'!$A4,1)+1,SEARCH("/",'CFR - XML import'!$A4,1)-SEARCH("&gt;",'CFR - XML import'!$A4,1)-2))</f>
        <v>0</v>
      </c>
      <c r="CK10" s="140">
        <f>IF(ISERROR(FIND(CK$3,'CFR - XML import'!$A4)),0,MID('CFR - XML import'!$A4,SEARCH("&gt;",'CFR - XML import'!$A4,1)+1,SEARCH("/",'CFR - XML import'!$A4,1)-SEARCH("&gt;",'CFR - XML import'!$A4,1)-2))</f>
        <v>0</v>
      </c>
      <c r="CL10" s="140">
        <f>IF(ISERROR(FIND(CL$3,'CFR - XML import'!$A4)),0,MID('CFR - XML import'!$A4,SEARCH("&gt;",'CFR - XML import'!$A4,1)+1,SEARCH("/",'CFR - XML import'!$A4,1)-SEARCH("&gt;",'CFR - XML import'!$A4,1)-2))</f>
        <v>0</v>
      </c>
      <c r="CM10" s="140">
        <f>IF(ISERROR(FIND(CM$3,'CFR - XML import'!$A4)),0,MID('CFR - XML import'!$A4,SEARCH("&gt;",'CFR - XML import'!$A4,1)+1,SEARCH("/",'CFR - XML import'!$A4,1)-SEARCH("&gt;",'CFR - XML import'!$A4,1)-2))</f>
        <v>0</v>
      </c>
    </row>
    <row r="11" spans="1:91" x14ac:dyDescent="0.2">
      <c r="A11" s="139" t="str">
        <f>IF(AND('CFR - XML import'!A5&lt;&gt;"",LEFT('CFR - XML import'!A5,1)&lt;&gt;"&lt;",LEFT('CFR - XML import'!A5,3)&lt;&gt;"  &lt;",LEFT('CFR - XML import'!A5,5)&lt;&gt;"    &lt;",LEFT('CFR - XML import'!A5,7)&lt;&gt;"      &lt;",LEFT('CFR - XML import'!A5,9)&lt;&gt;"        &lt;",$B$1="SIMS"),'CFR - XML import'!A5,IF(AND(LEFT('CFR - XML import'!A5,9)="&lt;Details&gt;",$B$1="RM"),'CFR - XML import'!A5,""))</f>
        <v/>
      </c>
      <c r="B11" s="140">
        <f>IF(ISERROR(FIND(B$3,'CFR - XML import'!$A5)),0,VALUE(MID('CFR - XML import'!$A5,SEARCH("&gt;",'CFR - XML import'!$A5,1)+1,SEARCH("/",'CFR - XML import'!$A5,1)-SEARCH("&gt;",'CFR - XML import'!$A5,1)-2)))</f>
        <v>0</v>
      </c>
      <c r="D11" s="140">
        <f>IF(ISERROR(FIND(D$3,'CFR - XML import'!$A5)),0,MID('CFR - XML import'!$A5,SEARCH("&gt;",'CFR - XML import'!$A5,1)+1,SEARCH("/",'CFR - XML import'!$A5,1)-SEARCH("&gt;",'CFR - XML import'!$A5,1)-2))</f>
        <v>0</v>
      </c>
      <c r="E11" s="140">
        <f>IF(ISERROR(FIND(E$3,'CFR - XML import'!$A5)),0,MID('CFR - XML import'!$A5,SEARCH("&gt;",'CFR - XML import'!$A5,1)+1,SEARCH("/",'CFR - XML import'!$A5,1)-SEARCH("&gt;",'CFR - XML import'!$A5,1)-2))</f>
        <v>0</v>
      </c>
      <c r="F11" s="141">
        <f>IF($B$1="SIMS",IF(ISERROR(FIND(F$3,'CFR - XML import'!$A5)),0,VALUE(MID('CFR - XML import'!$A5,15,10))),IF(ISERROR(FIND(F$3,'CFR - XML import'!$A5)),0,VALUE(MID('CFR - XML import'!$A5,15,10))))</f>
        <v>44585</v>
      </c>
      <c r="G11" s="140">
        <f>IF(ISERROR(FIND(G$3,'CFR - XML import'!$A5)),0,VALUE(MID('CFR - XML import'!$A5,SEARCH("&gt;",'CFR - XML import'!$A5,1)+1,SEARCH("/",'CFR - XML import'!$A5,1)-SEARCH("&gt;",'CFR - XML import'!$A5,1)-2)))</f>
        <v>0</v>
      </c>
      <c r="H11" s="140">
        <f>IF(ISERROR(FIND(H$3,'CFR - XML import'!$A5)),0,VALUE(MID('CFR - XML import'!$A5,SEARCH("&gt;",'CFR - XML import'!$A5,1)+1,SEARCH("/",'CFR - XML import'!$A5,1)-SEARCH("&gt;",'CFR - XML import'!$A5,1)-2)))</f>
        <v>0</v>
      </c>
      <c r="I11" s="140">
        <f>IF(ISERROR(FIND(I$3,'CFR - XML import'!$A5)),0,VALUE(MID('CFR - XML import'!$A5,SEARCH("&gt;",'CFR - XML import'!$A5,1)+1,SEARCH("/",'CFR - XML import'!$A5,1)-SEARCH("&gt;",'CFR - XML import'!$A5,1)-2)))</f>
        <v>0</v>
      </c>
      <c r="J11" s="140">
        <f>IF(ISERROR(FIND(J$3,'CFR - XML import'!$A5)),0,VALUE(MID('CFR - XML import'!$A5,SEARCH("&gt;",'CFR - XML import'!$A5,1)+1,SEARCH("/",'CFR - XML import'!$A5,1)-SEARCH("&gt;",'CFR - XML import'!$A5,1)-2)))</f>
        <v>0</v>
      </c>
      <c r="K11" s="140">
        <f>IF(ISERROR(FIND(K$3,'CFR - XML import'!$A5)),0,VALUE(MID('CFR - XML import'!$A5,SEARCH("&gt;",'CFR - XML import'!$A5,1)+1,SEARCH("/",'CFR - XML import'!$A5,1)-SEARCH("&gt;",'CFR - XML import'!$A5,1)-2)))</f>
        <v>0</v>
      </c>
      <c r="L11" s="140">
        <f>IF(ISERROR(FIND(L$3,'CFR - XML import'!$A5)),0,VALUE(MID('CFR - XML import'!$A5,SEARCH("&gt;",'CFR - XML import'!$A5,1)+1,SEARCH("/",'CFR - XML import'!$A5,1)-SEARCH("&gt;",'CFR - XML import'!$A5,1)-2)))</f>
        <v>0</v>
      </c>
      <c r="M11" s="140">
        <f>IF(ISERROR(FIND(M$3,'CFR - XML import'!$A5)),0,VALUE(MID('CFR - XML import'!$A5,SEARCH("&gt;",'CFR - XML import'!$A5,1)+1,SEARCH("/",'CFR - XML import'!$A5,1)-SEARCH("&gt;",'CFR - XML import'!$A5,1)-2)))</f>
        <v>0</v>
      </c>
      <c r="N11" s="140">
        <f>IF(ISERROR(FIND(N$3,'CFR - XML import'!$A5)),0,VALUE(MID('CFR - XML import'!$A5,SEARCH("&gt;",'CFR - XML import'!$A5,1)+1,SEARCH("/",'CFR - XML import'!$A5,1)-SEARCH("&gt;",'CFR - XML import'!$A5,1)-2)))</f>
        <v>0</v>
      </c>
      <c r="O11" s="140">
        <f>IF(ISERROR(FIND(O$3,'CFR - XML import'!$A5)),0,VALUE(MID('CFR - XML import'!$A5,SEARCH("&gt;",'CFR - XML import'!$A5,1)+1,SEARCH("/",'CFR - XML import'!$A5,1)-SEARCH("&gt;",'CFR - XML import'!$A5,1)-2)))</f>
        <v>0</v>
      </c>
      <c r="P11" s="140">
        <f>IF(ISERROR(FIND(P$3,'CFR - XML import'!$A5)),0,VALUE(MID('CFR - XML import'!$A5,SEARCH("&gt;",'CFR - XML import'!$A5,1)+1,SEARCH("/",'CFR - XML import'!$A5,1)-SEARCH("&gt;",'CFR - XML import'!$A5,1)-2)))</f>
        <v>0</v>
      </c>
      <c r="Q11" s="140">
        <f>IF(ISERROR(FIND(Q$3,'CFR - XML import'!$A5)),0,VALUE(MID('CFR - XML import'!$A5,SEARCH("&gt;",'CFR - XML import'!$A5,1)+1,SEARCH("/",'CFR - XML import'!$A5,1)-SEARCH("&gt;",'CFR - XML import'!$A5,1)-2)))</f>
        <v>0</v>
      </c>
      <c r="R11" s="140">
        <f>IF(ISERROR(FIND(R$3,'CFR - XML import'!$A5)),0,VALUE(MID('CFR - XML import'!$A5,SEARCH("&gt;",'CFR - XML import'!$A5,1)+1,SEARCH("/",'CFR - XML import'!$A5,1)-SEARCH("&gt;",'CFR - XML import'!$A5,1)-2)))</f>
        <v>0</v>
      </c>
      <c r="S11" s="140">
        <f>IF(ISERROR(FIND(S$3,'CFR - XML import'!$A5)),0,VALUE(MID('CFR - XML import'!$A5,SEARCH("&gt;",'CFR - XML import'!$A5,1)+1,SEARCH("/",'CFR - XML import'!$A5,1)-SEARCH("&gt;",'CFR - XML import'!$A5,1)-2)))</f>
        <v>0</v>
      </c>
      <c r="T11" s="140">
        <f>IF(ISERROR(FIND(T$3,'CFR - XML import'!$A5)),0,VALUE(MID('CFR - XML import'!$A5,SEARCH("&gt;",'CFR - XML import'!$A5,1)+1,SEARCH("/",'CFR - XML import'!$A5,1)-SEARCH("&gt;",'CFR - XML import'!$A5,1)-2)))</f>
        <v>0</v>
      </c>
      <c r="U11" s="140">
        <f>IF(ISERROR(FIND(U$3,'CFR - XML import'!$A5)),0,VALUE(MID('CFR - XML import'!$A5,SEARCH("&gt;",'CFR - XML import'!$A5,1)+1,SEARCH("/",'CFR - XML import'!$A5,1)-SEARCH("&gt;",'CFR - XML import'!$A5,1)-2)))</f>
        <v>0</v>
      </c>
      <c r="V11" s="140">
        <f>IF(ISERROR(FIND(V$3,'CFR - XML import'!$A5)),0,VALUE(MID('CFR - XML import'!$A5,SEARCH("&gt;",'CFR - XML import'!$A5,1)+1,SEARCH("/",'CFR - XML import'!$A5,1)-SEARCH("&gt;",'CFR - XML import'!$A5,1)-2)))</f>
        <v>0</v>
      </c>
      <c r="W11" s="140">
        <f>IF(ISERROR(FIND(W$3,'CFR - XML import'!$A5)),0,VALUE(MID('CFR - XML import'!$A5,SEARCH("&gt;",'CFR - XML import'!$A5,1)+1,SEARCH("/",'CFR - XML import'!$A5,1)-SEARCH("&gt;",'CFR - XML import'!$A5,1)-2)))</f>
        <v>0</v>
      </c>
      <c r="X11" s="140"/>
      <c r="Y11" s="140">
        <f>IF(ISERROR(FIND(Y$3,'CFR - XML import'!$A5)),0,VALUE(MID('CFR - XML import'!$A5,SEARCH("&gt;",'CFR - XML import'!$A5,1)+1,SEARCH("/",'CFR - XML import'!$A5,1)-SEARCH("&gt;",'CFR - XML import'!$A5,1)-2)))</f>
        <v>0</v>
      </c>
      <c r="Z11" s="140">
        <f>IF(ISERROR(FIND(Z$3,'CFR - XML import'!$A5)),0,VALUE(MID('CFR - XML import'!$A5,SEARCH("&gt;",'CFR - XML import'!$A5,1)+1,SEARCH("/",'CFR - XML import'!$A5,1)-SEARCH("&gt;",'CFR - XML import'!$A5,1)-2)))</f>
        <v>0</v>
      </c>
      <c r="AA11" s="140">
        <f>IF(ISERROR(FIND(AA$3,'CFR - XML import'!$A5)),0,VALUE(MID('CFR - XML import'!$A5,SEARCH("&gt;",'CFR - XML import'!$A5,1)+1,SEARCH("/",'CFR - XML import'!$A5,1)-SEARCH("&gt;",'CFR - XML import'!$A5,1)-2)))</f>
        <v>0</v>
      </c>
      <c r="AB11" s="140">
        <f>IF(ISERROR(FIND(AB$3,'CFR - XML import'!$A5)),0,VALUE(MID('CFR - XML import'!$A5,SEARCH("&gt;",'CFR - XML import'!$A5,1)+1,SEARCH("/",'CFR - XML import'!$A5,1)-SEARCH("&gt;",'CFR - XML import'!$A5,1)-2)))</f>
        <v>0</v>
      </c>
      <c r="AC11" s="140">
        <f>IF(ISERROR(FIND(AC$3,'CFR - XML import'!$A5)),0,VALUE(MID('CFR - XML import'!$A5,SEARCH("&gt;",'CFR - XML import'!$A5,1)+1,SEARCH("/",'CFR - XML import'!$A5,1)-SEARCH("&gt;",'CFR - XML import'!$A5,1)-2)))</f>
        <v>0</v>
      </c>
      <c r="AD11" s="140">
        <f>IF(ISERROR(FIND(AD$3,'CFR - XML import'!$A5)),0,VALUE(MID('CFR - XML import'!$A5,SEARCH("&gt;",'CFR - XML import'!$A5,1)+1,SEARCH("/",'CFR - XML import'!$A5,1)-SEARCH("&gt;",'CFR - XML import'!$A5,1)-2)))</f>
        <v>0</v>
      </c>
      <c r="AE11" s="140">
        <f>IF(ISERROR(FIND(AE$3,'CFR - XML import'!$A5)),0,VALUE(MID('CFR - XML import'!$A5,SEARCH("&gt;",'CFR - XML import'!$A5,1)+1,SEARCH("/",'CFR - XML import'!$A5,1)-SEARCH("&gt;",'CFR - XML import'!$A5,1)-2)))</f>
        <v>0</v>
      </c>
      <c r="AF11" s="140">
        <f>IF(ISERROR(FIND(AF$3,'CFR - XML import'!$A5)),0,VALUE(MID('CFR - XML import'!$A5,SEARCH("&gt;",'CFR - XML import'!$A5,1)+1,SEARCH("/",'CFR - XML import'!$A5,1)-SEARCH("&gt;",'CFR - XML import'!$A5,1)-2)))</f>
        <v>0</v>
      </c>
      <c r="AG11" s="140">
        <f>IF(ISERROR(FIND(AG$3,'CFR - XML import'!$A5)),0,VALUE(MID('CFR - XML import'!$A5,SEARCH("&gt;",'CFR - XML import'!$A5,1)+1,SEARCH("/",'CFR - XML import'!$A5,1)-SEARCH("&gt;",'CFR - XML import'!$A5,1)-2)))</f>
        <v>0</v>
      </c>
      <c r="AH11" s="140">
        <f>IF(ISERROR(FIND(AH$3,'CFR - XML import'!$A5)),0,VALUE(MID('CFR - XML import'!$A5,SEARCH("&gt;",'CFR - XML import'!$A5,1)+1,SEARCH("/",'CFR - XML import'!$A5,1)-SEARCH("&gt;",'CFR - XML import'!$A5,1)-2)))</f>
        <v>0</v>
      </c>
      <c r="AI11" s="140">
        <f>IF(ISERROR(FIND(AI$3,'CFR - XML import'!$A5)),0,VALUE(MID('CFR - XML import'!$A5,SEARCH("&gt;",'CFR - XML import'!$A5,1)+1,SEARCH("/",'CFR - XML import'!$A5,1)-SEARCH("&gt;",'CFR - XML import'!$A5,1)-2)))</f>
        <v>0</v>
      </c>
      <c r="AJ11" s="140">
        <f>IF(ISERROR(FIND(AJ$3,'CFR - XML import'!$A5)),0,VALUE(MID('CFR - XML import'!$A5,SEARCH("&gt;",'CFR - XML import'!$A5,1)+1,SEARCH("/",'CFR - XML import'!$A5,1)-SEARCH("&gt;",'CFR - XML import'!$A5,1)-2)))</f>
        <v>0</v>
      </c>
      <c r="AK11" s="140">
        <f>IF(ISERROR(FIND(AK$3,'CFR - XML import'!$A5)),0,VALUE(MID('CFR - XML import'!$A5,SEARCH("&gt;",'CFR - XML import'!$A5,1)+1,SEARCH("/",'CFR - XML import'!$A5,1)-SEARCH("&gt;",'CFR - XML import'!$A5,1)-2)))</f>
        <v>0</v>
      </c>
      <c r="AL11" s="140">
        <f>IF(ISERROR(FIND(AL$3,'CFR - XML import'!$A5)),0,VALUE(MID('CFR - XML import'!$A5,SEARCH("&gt;",'CFR - XML import'!$A5,1)+1,SEARCH("/",'CFR - XML import'!$A5,1)-SEARCH("&gt;",'CFR - XML import'!$A5,1)-2)))</f>
        <v>0</v>
      </c>
      <c r="AM11" s="140">
        <f>IF(ISERROR(FIND(AM$3,'CFR - XML import'!$A5)),0,VALUE(MID('CFR - XML import'!$A5,SEARCH("&gt;",'CFR - XML import'!$A5,1)+1,SEARCH("/",'CFR - XML import'!$A5,1)-SEARCH("&gt;",'CFR - XML import'!$A5,1)-2)))</f>
        <v>0</v>
      </c>
      <c r="AN11" s="140">
        <f>IF(ISERROR(FIND(AN$3,'CFR - XML import'!$A5)),0,VALUE(MID('CFR - XML import'!$A5,SEARCH("&gt;",'CFR - XML import'!$A5,1)+1,SEARCH("/",'CFR - XML import'!$A5,1)-SEARCH("&gt;",'CFR - XML import'!$A5,1)-2)))</f>
        <v>0</v>
      </c>
      <c r="AO11" s="140">
        <f>IF(ISERROR(FIND(AO$3,'CFR - XML import'!$A5)),0,VALUE(MID('CFR - XML import'!$A5,SEARCH("&gt;",'CFR - XML import'!$A5,1)+1,SEARCH("/",'CFR - XML import'!$A5,1)-SEARCH("&gt;",'CFR - XML import'!$A5,1)-2)))</f>
        <v>0</v>
      </c>
      <c r="AP11" s="140">
        <f>IF(ISERROR(FIND(AP$3,'CFR - XML import'!$A5)),0,VALUE(MID('CFR - XML import'!$A5,SEARCH("&gt;",'CFR - XML import'!$A5,1)+1,SEARCH("/",'CFR - XML import'!$A5,1)-SEARCH("&gt;",'CFR - XML import'!$A5,1)-2)))</f>
        <v>0</v>
      </c>
      <c r="AQ11" s="140">
        <f>IF(ISERROR(FIND(AQ$3,'CFR - XML import'!$A5)),0,VALUE(MID('CFR - XML import'!$A5,SEARCH("&gt;",'CFR - XML import'!$A5,1)+1,SEARCH("/",'CFR - XML import'!$A5,1)-SEARCH("&gt;",'CFR - XML import'!$A5,1)-2)))</f>
        <v>0</v>
      </c>
      <c r="AR11" s="140">
        <f>IF(ISERROR(FIND(AR$3,'CFR - XML import'!$A5)),0,VALUE(MID('CFR - XML import'!$A5,SEARCH("&gt;",'CFR - XML import'!$A5,1)+1,SEARCH("/",'CFR - XML import'!$A5,1)-SEARCH("&gt;",'CFR - XML import'!$A5,1)-2)))</f>
        <v>0</v>
      </c>
      <c r="AS11" s="140">
        <f>IF(ISERROR(FIND(AS$3,'CFR - XML import'!$A5)),0,VALUE(MID('CFR - XML import'!$A5,SEARCH("&gt;",'CFR - XML import'!$A5,1)+1,SEARCH("/",'CFR - XML import'!$A5,1)-SEARCH("&gt;",'CFR - XML import'!$A5,1)-2)))</f>
        <v>0</v>
      </c>
      <c r="AT11" s="140">
        <f>IF(ISERROR(FIND(AT$3,'CFR - XML import'!$A5)),0,VALUE(MID('CFR - XML import'!$A5,SEARCH("&gt;",'CFR - XML import'!$A5,1)+1,SEARCH("/",'CFR - XML import'!$A5,1)-SEARCH("&gt;",'CFR - XML import'!$A5,1)-2)))</f>
        <v>0</v>
      </c>
      <c r="AU11" s="140">
        <f>IF(ISERROR(FIND(AU$3,'CFR - XML import'!$A5)),0,VALUE(MID('CFR - XML import'!$A5,SEARCH("&gt;",'CFR - XML import'!$A5,1)+1,SEARCH("/",'CFR - XML import'!$A5,1)-SEARCH("&gt;",'CFR - XML import'!$A5,1)-2)))</f>
        <v>0</v>
      </c>
      <c r="AV11" s="140">
        <f>IF(ISERROR(FIND(AV$3,'CFR - XML import'!$A5)),0,VALUE(MID('CFR - XML import'!$A5,SEARCH("&gt;",'CFR - XML import'!$A5,1)+1,SEARCH("/",'CFR - XML import'!$A5,1)-SEARCH("&gt;",'CFR - XML import'!$A5,1)-2)))</f>
        <v>0</v>
      </c>
      <c r="AW11" s="140">
        <f>IF(ISERROR(FIND(AW$3,'CFR - XML import'!$A5)),0,VALUE(MID('CFR - XML import'!$A5,SEARCH("&gt;",'CFR - XML import'!$A5,1)+1,SEARCH("/",'CFR - XML import'!$A5,1)-SEARCH("&gt;",'CFR - XML import'!$A5,1)-2)))</f>
        <v>0</v>
      </c>
      <c r="AX11" s="140">
        <f>IF(ISERROR(FIND(AX$3,'CFR - XML import'!$A5)),0,VALUE(MID('CFR - XML import'!$A5,SEARCH("&gt;",'CFR - XML import'!$A5,1)+1,SEARCH("/",'CFR - XML import'!$A5,1)-SEARCH("&gt;",'CFR - XML import'!$A5,1)-2)))</f>
        <v>0</v>
      </c>
      <c r="AY11" s="140">
        <f>IF(ISERROR(FIND(AY$3,'CFR - XML import'!$A5)),0,VALUE(MID('CFR - XML import'!$A5,SEARCH("&gt;",'CFR - XML import'!$A5,1)+1,SEARCH("/",'CFR - XML import'!$A5,1)-SEARCH("&gt;",'CFR - XML import'!$A5,1)-2)))</f>
        <v>0</v>
      </c>
      <c r="AZ11" s="140">
        <f>IF(ISERROR(FIND(AZ$3,'CFR - XML import'!$A5)),0,VALUE(MID('CFR - XML import'!$A5,SEARCH("&gt;",'CFR - XML import'!$A5,1)+1,SEARCH("/",'CFR - XML import'!$A5,1)-SEARCH("&gt;",'CFR - XML import'!$A5,1)-2)))</f>
        <v>0</v>
      </c>
      <c r="BA11" s="140">
        <f>IF(ISERROR(FIND(BA$3,'CFR - XML import'!$A5)),0,VALUE(MID('CFR - XML import'!$A5,SEARCH("&gt;",'CFR - XML import'!$A5,1)+1,SEARCH("/",'CFR - XML import'!$A5,1)-SEARCH("&gt;",'CFR - XML import'!$A5,1)-2)))</f>
        <v>0</v>
      </c>
      <c r="BB11" s="140">
        <f>IF(ISERROR(FIND(BB$3,'CFR - XML import'!$A5)),0,VALUE(MID('CFR - XML import'!$A5,SEARCH("&gt;",'CFR - XML import'!$A5,1)+1,SEARCH("/",'CFR - XML import'!$A5,1)-SEARCH("&gt;",'CFR - XML import'!$A5,1)-2)))</f>
        <v>0</v>
      </c>
      <c r="BC11" s="140">
        <f>IF(ISERROR(FIND(BC$3,'CFR - XML import'!$A5)),0,VALUE(MID('CFR - XML import'!$A5,SEARCH("&gt;",'CFR - XML import'!$A5,1)+1,SEARCH("/",'CFR - XML import'!$A5,1)-SEARCH("&gt;",'CFR - XML import'!$A5,1)-2)))</f>
        <v>0</v>
      </c>
      <c r="BD11" s="140">
        <f>IF(ISERROR(FIND(BD$3,'CFR - XML import'!$A5)),0,VALUE(MID('CFR - XML import'!$A5,SEARCH("&gt;",'CFR - XML import'!$A5,1)+1,SEARCH("/",'CFR - XML import'!$A5,1)-SEARCH("&gt;",'CFR - XML import'!$A5,1)-2)))</f>
        <v>0</v>
      </c>
      <c r="BE11" s="140">
        <f>IF(ISERROR(FIND(BE$3,'CFR - XML import'!$A5)),0,VALUE(MID('CFR - XML import'!$A5,SEARCH("&gt;",'CFR - XML import'!$A5,1)+1,SEARCH("/",'CFR - XML import'!$A5,1)-SEARCH("&gt;",'CFR - XML import'!$A5,1)-2)))</f>
        <v>0</v>
      </c>
      <c r="BF11" s="140">
        <f>IF(ISERROR(FIND(BF$3,'CFR - XML import'!$A5)),0,VALUE(MID('CFR - XML import'!$A5,SEARCH("&gt;",'CFR - XML import'!$A5,1)+1,SEARCH("/",'CFR - XML import'!$A5,1)-SEARCH("&gt;",'CFR - XML import'!$A5,1)-2)))</f>
        <v>0</v>
      </c>
      <c r="BG11" s="140">
        <f>IF(ISERROR(FIND(BG$3,'CFR - XML import'!$A5)),0,VALUE(MID('CFR - XML import'!$A5,SEARCH("&gt;",'CFR - XML import'!$A5,1)+1,SEARCH("/",'CFR - XML import'!$A5,1)-SEARCH("&gt;",'CFR - XML import'!$A5,1)-2)))</f>
        <v>0</v>
      </c>
      <c r="BH11" s="140">
        <f>IF(ISERROR(FIND(BH$3,'CFR - XML import'!$A5)),0,VALUE(MID('CFR - XML import'!$A5,SEARCH("&gt;",'CFR - XML import'!$A5,1)+1,SEARCH("/",'CFR - XML import'!$A5,1)-SEARCH("&gt;",'CFR - XML import'!$A5,1)-2)))</f>
        <v>0</v>
      </c>
      <c r="BI11" s="140">
        <f>IF(ISERROR(FIND(BI$3,'CFR - XML import'!$A5)),0,VALUE(MID('CFR - XML import'!$A5,SEARCH("&gt;",'CFR - XML import'!$A5,1)+1,SEARCH("/",'CFR - XML import'!$A5,1)-SEARCH("&gt;",'CFR - XML import'!$A5,1)-2)))</f>
        <v>0</v>
      </c>
      <c r="BJ11" s="140">
        <f>IF(ISERROR(FIND(BJ$3,'CFR - XML import'!$A5)),0,VALUE(MID('CFR - XML import'!$A5,SEARCH("&gt;",'CFR - XML import'!$A5,1)+1,SEARCH("/",'CFR - XML import'!$A5,1)-SEARCH("&gt;",'CFR - XML import'!$A5,1)-2)))</f>
        <v>0</v>
      </c>
      <c r="BK11" s="140">
        <f>IF(ISERROR(FIND(BK$3,'CFR - XML import'!$A5)),0,VALUE(MID('CFR - XML import'!$A5,SEARCH("&gt;",'CFR - XML import'!$A5,1)+1,SEARCH("/",'CFR - XML import'!$A5,1)-SEARCH("&gt;",'CFR - XML import'!$A5,1)-2)))</f>
        <v>0</v>
      </c>
      <c r="BL11" s="140">
        <f>IF(ISERROR(FIND(BL$3,'CFR - XML import'!$A5)),0,VALUE(MID('CFR - XML import'!$A5,SEARCH("&gt;",'CFR - XML import'!$A5,1)+1,SEARCH("/",'CFR - XML import'!$A5,1)-SEARCH("&gt;",'CFR - XML import'!$A5,1)-2)))</f>
        <v>0</v>
      </c>
      <c r="BM11" s="140">
        <f>IF(ISERROR(FIND(BM$3,'CFR - XML import'!$A5)),0,VALUE(MID('CFR - XML import'!$A5,SEARCH("&gt;",'CFR - XML import'!$A5,1)+1,SEARCH("/",'CFR - XML import'!$A5,1)-SEARCH("&gt;",'CFR - XML import'!$A5,1)-2)))</f>
        <v>0</v>
      </c>
      <c r="BN11" s="140">
        <f>IF(ISERROR(FIND(BN$3,'CFR - XML import'!$A5)),0,VALUE(MID('CFR - XML import'!$A5,SEARCH("&gt;",'CFR - XML import'!$A5,1)+1,SEARCH("/",'CFR - XML import'!$A5,1)-SEARCH("&gt;",'CFR - XML import'!$A5,1)-2)))</f>
        <v>0</v>
      </c>
      <c r="BO11" s="140">
        <f>IF(ISERROR(FIND(BO$3,'CFR - XML import'!$A5)),0,VALUE(MID('CFR - XML import'!$A5,SEARCH("&gt;",'CFR - XML import'!$A5,1)+1,SEARCH("/",'CFR - XML import'!$A5,1)-SEARCH("&gt;",'CFR - XML import'!$A5,1)-2)))</f>
        <v>0</v>
      </c>
      <c r="BP11" s="140">
        <f>IF(ISERROR(FIND(BP$3,'CFR - XML import'!$A5)),0,VALUE(MID('CFR - XML import'!$A5,SEARCH("&gt;",'CFR - XML import'!$A5,1)+1,SEARCH("/",'CFR - XML import'!$A5,1)-SEARCH("&gt;",'CFR - XML import'!$A5,1)-2)))</f>
        <v>0</v>
      </c>
      <c r="BQ11" s="140">
        <f>IF(ISERROR(FIND(BQ$3,'CFR - XML import'!$A5)),0,VALUE(MID('CFR - XML import'!$A5,SEARCH("&gt;",'CFR - XML import'!$A5,1)+1,SEARCH("/",'CFR - XML import'!$A5,1)-SEARCH("&gt;",'CFR - XML import'!$A5,1)-2)))</f>
        <v>0</v>
      </c>
      <c r="BR11" s="140">
        <f>IF(ISERROR(FIND(BR$3,'CFR - XML import'!$A5)),0,VALUE(MID('CFR - XML import'!$A5,SEARCH("&gt;",'CFR - XML import'!$A5,1)+1,SEARCH("/",'CFR - XML import'!$A5,1)-SEARCH("&gt;",'CFR - XML import'!$A5,1)-2)))</f>
        <v>0</v>
      </c>
      <c r="BS11" s="140">
        <f>IF(ISERROR(FIND(BS$3,'CFR - XML import'!$A5)),0,VALUE(MID('CFR - XML import'!$A5,SEARCH("&gt;",'CFR - XML import'!$A5,1)+1,SEARCH("/",'CFR - XML import'!$A5,1)-SEARCH("&gt;",'CFR - XML import'!$A5,1)-2)))</f>
        <v>0</v>
      </c>
      <c r="BT11" s="140">
        <f>IF(ISERROR(FIND(BT$3,'CFR - XML import'!$A5)),0,VALUE(MID('CFR - XML import'!$A5,SEARCH("&gt;",'CFR - XML import'!$A5,1)+1,SEARCH("/",'CFR - XML import'!$A5,1)-SEARCH("&gt;",'CFR - XML import'!$A5,1)-2)))</f>
        <v>0</v>
      </c>
      <c r="BU11" s="140">
        <f>IF(ISERROR(FIND(BU$3,'CFR - XML import'!$A5)),0,VALUE(MID('CFR - XML import'!$A5,SEARCH("&gt;",'CFR - XML import'!$A5,1)+1,SEARCH("/",'CFR - XML import'!$A5,1)-SEARCH("&gt;",'CFR - XML import'!$A5,1)-2)))</f>
        <v>0</v>
      </c>
      <c r="BV11" s="140">
        <f>IF(ISERROR(FIND(BV$3,'CFR - XML import'!$A5)),0,VALUE(MID('CFR - XML import'!$A5,SEARCH("&gt;",'CFR - XML import'!$A5,1)+1,SEARCH("/",'CFR - XML import'!$A5,1)-SEARCH("&gt;",'CFR - XML import'!$A5,1)-2)))</f>
        <v>0</v>
      </c>
      <c r="BW11" s="140">
        <f>IF(ISERROR(FIND(BW$3,'CFR - XML import'!$A5)),0,VALUE(MID('CFR - XML import'!$A5,SEARCH("&gt;",'CFR - XML import'!$A5,1)+1,SEARCH("/",'CFR - XML import'!$A5,1)-SEARCH("&gt;",'CFR - XML import'!$A5,1)-2)))</f>
        <v>0</v>
      </c>
      <c r="BX11" s="140">
        <f>IF(ISERROR(FIND(BX$3,'CFR - XML import'!$A5)),0,VALUE(MID('CFR - XML import'!$A5,SEARCH("&gt;",'CFR - XML import'!$A5,1)+1,SEARCH("/",'CFR - XML import'!$A5,1)-SEARCH("&gt;",'CFR - XML import'!$A5,1)-2)))</f>
        <v>0</v>
      </c>
      <c r="BY11" s="140">
        <f>IF(ISERROR(FIND(BY$3,'CFR - XML import'!$A5)),0,VALUE(MID('CFR - XML import'!$A5,SEARCH("&gt;",'CFR - XML import'!$A5,1)+1,SEARCH("/",'CFR - XML import'!$A5,1)-SEARCH("&gt;",'CFR - XML import'!$A5,1)-2)))</f>
        <v>0</v>
      </c>
      <c r="BZ11" s="140">
        <f>IF(ISERROR(FIND(BZ$3,'CFR - XML import'!$A5)),0,VALUE(MID('CFR - XML import'!$A5,SEARCH("&gt;",'CFR - XML import'!$A5,1)+1,SEARCH("/",'CFR - XML import'!$A5,1)-SEARCH("&gt;",'CFR - XML import'!$A5,1)-2)))</f>
        <v>0</v>
      </c>
      <c r="CG11" s="142">
        <f>IF(ISERROR(IF(MID('CFR - XML import'!$A5,LEN($CF$4)+5,LEN('CFR - XML import'!$A5)-(2*LEN($CF$4)+5))="RMMS",1,IF(MID('CFR - XML import'!$A5,LEN("    &lt;InputSystem&gt;")+1,LEN('CFR - XML import'!$A5)-(LEN("    &lt;InputSystem&gt;")+LEN($CF$4)+1))="SIMS",2,0))),0,IF(MID('CFR - XML import'!$A5,LEN($CF$4)+5,LEN('CFR - XML import'!$A5)-(2*LEN($CF$4)+5))="RMMS",1,IF(MID('CFR - XML import'!$A5,LEN("    &lt;InputSystem&gt;")+1,LEN('CFR - XML import'!$A5)-(LEN("    &lt;InputSystem&gt;")+LEN($CF$4)+1))="SIMS",2,0)))</f>
        <v>0</v>
      </c>
      <c r="CH11" s="140">
        <f>IF(ISERROR(FIND(CH$3,'CFR - XML import'!$A5)),0,MID('CFR - XML import'!$A5,SEARCH("&gt;",'CFR - XML import'!$A5,1)+1,SEARCH("/",'CFR - XML import'!$A5,1)-SEARCH("&gt;",'CFR - XML import'!$A5,1)-2))</f>
        <v>0</v>
      </c>
      <c r="CI11" s="140">
        <f>IF(ISERROR(FIND(CI$3,'CFR - XML import'!$A5)),0,MID('CFR - XML import'!$A5,SEARCH("&gt;",'CFR - XML import'!$A5,1)+1,SEARCH("/",'CFR - XML import'!$A5,1)-SEARCH("&gt;",'CFR - XML import'!$A5,1)-2))</f>
        <v>0</v>
      </c>
      <c r="CJ11" s="140">
        <f>IF(ISERROR(FIND(CJ$3,'CFR - XML import'!$A5)),0,MID('CFR - XML import'!$A5,SEARCH("&gt;",'CFR - XML import'!$A5,1)+1,SEARCH("/",'CFR - XML import'!$A5,1)-SEARCH("&gt;",'CFR - XML import'!$A5,1)-2))</f>
        <v>0</v>
      </c>
      <c r="CK11" s="140">
        <f>IF(ISERROR(FIND(CK$3,'CFR - XML import'!$A5)),0,MID('CFR - XML import'!$A5,SEARCH("&gt;",'CFR - XML import'!$A5,1)+1,SEARCH("/",'CFR - XML import'!$A5,1)-SEARCH("&gt;",'CFR - XML import'!$A5,1)-2))</f>
        <v>0</v>
      </c>
      <c r="CL11" s="140" t="str">
        <f>IF(ISERROR(FIND(CL$3,'CFR - XML import'!$A5)),0,MID('CFR - XML import'!$A5,SEARCH("&gt;",'CFR - XML import'!$A5,1)+1,SEARCH("/",'CFR - XML import'!$A5,1)-SEARCH("&gt;",'CFR - XML import'!$A5,1)-2))</f>
        <v>2022-01-24T16:34:43</v>
      </c>
      <c r="CM11" s="140">
        <f>IF(ISERROR(FIND(CM$3,'CFR - XML import'!$A5)),0,MID('CFR - XML import'!$A5,SEARCH("&gt;",'CFR - XML import'!$A5,1)+1,SEARCH("/",'CFR - XML import'!$A5,1)-SEARCH("&gt;",'CFR - XML import'!$A5,1)-2))</f>
        <v>0</v>
      </c>
    </row>
    <row r="12" spans="1:91" x14ac:dyDescent="0.2">
      <c r="A12" s="139" t="str">
        <f>IF(AND('CFR - XML import'!A6&lt;&gt;"",LEFT('CFR - XML import'!A6,1)&lt;&gt;"&lt;",LEFT('CFR - XML import'!A6,3)&lt;&gt;"  &lt;",LEFT('CFR - XML import'!A6,5)&lt;&gt;"    &lt;",LEFT('CFR - XML import'!A6,7)&lt;&gt;"      &lt;",LEFT('CFR - XML import'!A6,9)&lt;&gt;"        &lt;",$B$1="SIMS"),'CFR - XML import'!A6,IF(AND(LEFT('CFR - XML import'!A6,9)="&lt;Details&gt;",$B$1="RM"),'CFR - XML import'!A6,""))</f>
        <v/>
      </c>
      <c r="B12" s="140">
        <f>IF(ISERROR(FIND(B$3,'CFR - XML import'!$A6)),0,VALUE(MID('CFR - XML import'!$A6,SEARCH("&gt;",'CFR - XML import'!$A6,1)+1,SEARCH("/",'CFR - XML import'!$A6,1)-SEARCH("&gt;",'CFR - XML import'!$A6,1)-2)))</f>
        <v>0</v>
      </c>
      <c r="D12" s="140">
        <f>IF(ISERROR(FIND(D$3,'CFR - XML import'!$A6)),0,MID('CFR - XML import'!$A6,SEARCH("&gt;",'CFR - XML import'!$A6,1)+1,SEARCH("/",'CFR - XML import'!$A6,1)-SEARCH("&gt;",'CFR - XML import'!$A6,1)-2))</f>
        <v>0</v>
      </c>
      <c r="E12" s="140">
        <f>IF(ISERROR(FIND(E$3,'CFR - XML import'!$A6)),0,MID('CFR - XML import'!$A6,SEARCH("&gt;",'CFR - XML import'!$A6,1)+1,SEARCH("/",'CFR - XML import'!$A6,1)-SEARCH("&gt;",'CFR - XML import'!$A6,1)-2))</f>
        <v>0</v>
      </c>
      <c r="F12" s="141">
        <f>IF($B$1="SIMS",IF(ISERROR(FIND(F$3,'CFR - XML import'!$A6)),0,VALUE(MID('CFR - XML import'!$A6,15,10))),IF(ISERROR(FIND(F$3,'CFR - XML import'!$A6)),0,VALUE(MID('CFR - XML import'!$A6,15,10))))</f>
        <v>0</v>
      </c>
      <c r="G12" s="140">
        <f>IF(ISERROR(FIND(G$3,'CFR - XML import'!$A6)),0,VALUE(MID('CFR - XML import'!$A6,SEARCH("&gt;",'CFR - XML import'!$A6,1)+1,SEARCH("/",'CFR - XML import'!$A6,1)-SEARCH("&gt;",'CFR - XML import'!$A6,1)-2)))</f>
        <v>0</v>
      </c>
      <c r="H12" s="140">
        <f>IF(ISERROR(FIND(H$3,'CFR - XML import'!$A6)),0,VALUE(MID('CFR - XML import'!$A6,SEARCH("&gt;",'CFR - XML import'!$A6,1)+1,SEARCH("/",'CFR - XML import'!$A6,1)-SEARCH("&gt;",'CFR - XML import'!$A6,1)-2)))</f>
        <v>0</v>
      </c>
      <c r="I12" s="140">
        <f>IF(ISERROR(FIND(I$3,'CFR - XML import'!$A6)),0,VALUE(MID('CFR - XML import'!$A6,SEARCH("&gt;",'CFR - XML import'!$A6,1)+1,SEARCH("/",'CFR - XML import'!$A6,1)-SEARCH("&gt;",'CFR - XML import'!$A6,1)-2)))</f>
        <v>0</v>
      </c>
      <c r="J12" s="140">
        <f>IF(ISERROR(FIND(J$3,'CFR - XML import'!$A6)),0,VALUE(MID('CFR - XML import'!$A6,SEARCH("&gt;",'CFR - XML import'!$A6,1)+1,SEARCH("/",'CFR - XML import'!$A6,1)-SEARCH("&gt;",'CFR - XML import'!$A6,1)-2)))</f>
        <v>0</v>
      </c>
      <c r="K12" s="140">
        <f>IF(ISERROR(FIND(K$3,'CFR - XML import'!$A6)),0,VALUE(MID('CFR - XML import'!$A6,SEARCH("&gt;",'CFR - XML import'!$A6,1)+1,SEARCH("/",'CFR - XML import'!$A6,1)-SEARCH("&gt;",'CFR - XML import'!$A6,1)-2)))</f>
        <v>0</v>
      </c>
      <c r="L12" s="140">
        <f>IF(ISERROR(FIND(L$3,'CFR - XML import'!$A6)),0,VALUE(MID('CFR - XML import'!$A6,SEARCH("&gt;",'CFR - XML import'!$A6,1)+1,SEARCH("/",'CFR - XML import'!$A6,1)-SEARCH("&gt;",'CFR - XML import'!$A6,1)-2)))</f>
        <v>0</v>
      </c>
      <c r="M12" s="140">
        <f>IF(ISERROR(FIND(M$3,'CFR - XML import'!$A6)),0,VALUE(MID('CFR - XML import'!$A6,SEARCH("&gt;",'CFR - XML import'!$A6,1)+1,SEARCH("/",'CFR - XML import'!$A6,1)-SEARCH("&gt;",'CFR - XML import'!$A6,1)-2)))</f>
        <v>0</v>
      </c>
      <c r="N12" s="140">
        <f>IF(ISERROR(FIND(N$3,'CFR - XML import'!$A6)),0,VALUE(MID('CFR - XML import'!$A6,SEARCH("&gt;",'CFR - XML import'!$A6,1)+1,SEARCH("/",'CFR - XML import'!$A6,1)-SEARCH("&gt;",'CFR - XML import'!$A6,1)-2)))</f>
        <v>0</v>
      </c>
      <c r="O12" s="140">
        <f>IF(ISERROR(FIND(O$3,'CFR - XML import'!$A6)),0,VALUE(MID('CFR - XML import'!$A6,SEARCH("&gt;",'CFR - XML import'!$A6,1)+1,SEARCH("/",'CFR - XML import'!$A6,1)-SEARCH("&gt;",'CFR - XML import'!$A6,1)-2)))</f>
        <v>0</v>
      </c>
      <c r="P12" s="140">
        <f>IF(ISERROR(FIND(P$3,'CFR - XML import'!$A6)),0,VALUE(MID('CFR - XML import'!$A6,SEARCH("&gt;",'CFR - XML import'!$A6,1)+1,SEARCH("/",'CFR - XML import'!$A6,1)-SEARCH("&gt;",'CFR - XML import'!$A6,1)-2)))</f>
        <v>0</v>
      </c>
      <c r="Q12" s="140">
        <f>IF(ISERROR(FIND(Q$3,'CFR - XML import'!$A6)),0,VALUE(MID('CFR - XML import'!$A6,SEARCH("&gt;",'CFR - XML import'!$A6,1)+1,SEARCH("/",'CFR - XML import'!$A6,1)-SEARCH("&gt;",'CFR - XML import'!$A6,1)-2)))</f>
        <v>0</v>
      </c>
      <c r="R12" s="140">
        <f>IF(ISERROR(FIND(R$3,'CFR - XML import'!$A6)),0,VALUE(MID('CFR - XML import'!$A6,SEARCH("&gt;",'CFR - XML import'!$A6,1)+1,SEARCH("/",'CFR - XML import'!$A6,1)-SEARCH("&gt;",'CFR - XML import'!$A6,1)-2)))</f>
        <v>0</v>
      </c>
      <c r="S12" s="140">
        <f>IF(ISERROR(FIND(S$3,'CFR - XML import'!$A6)),0,VALUE(MID('CFR - XML import'!$A6,SEARCH("&gt;",'CFR - XML import'!$A6,1)+1,SEARCH("/",'CFR - XML import'!$A6,1)-SEARCH("&gt;",'CFR - XML import'!$A6,1)-2)))</f>
        <v>0</v>
      </c>
      <c r="T12" s="140">
        <f>IF(ISERROR(FIND(T$3,'CFR - XML import'!$A6)),0,VALUE(MID('CFR - XML import'!$A6,SEARCH("&gt;",'CFR - XML import'!$A6,1)+1,SEARCH("/",'CFR - XML import'!$A6,1)-SEARCH("&gt;",'CFR - XML import'!$A6,1)-2)))</f>
        <v>0</v>
      </c>
      <c r="U12" s="140">
        <f>IF(ISERROR(FIND(U$3,'CFR - XML import'!$A6)),0,VALUE(MID('CFR - XML import'!$A6,SEARCH("&gt;",'CFR - XML import'!$A6,1)+1,SEARCH("/",'CFR - XML import'!$A6,1)-SEARCH("&gt;",'CFR - XML import'!$A6,1)-2)))</f>
        <v>0</v>
      </c>
      <c r="V12" s="140">
        <f>IF(ISERROR(FIND(V$3,'CFR - XML import'!$A6)),0,VALUE(MID('CFR - XML import'!$A6,SEARCH("&gt;",'CFR - XML import'!$A6,1)+1,SEARCH("/",'CFR - XML import'!$A6,1)-SEARCH("&gt;",'CFR - XML import'!$A6,1)-2)))</f>
        <v>0</v>
      </c>
      <c r="W12" s="140">
        <f>IF(ISERROR(FIND(W$3,'CFR - XML import'!$A6)),0,VALUE(MID('CFR - XML import'!$A6,SEARCH("&gt;",'CFR - XML import'!$A6,1)+1,SEARCH("/",'CFR - XML import'!$A6,1)-SEARCH("&gt;",'CFR - XML import'!$A6,1)-2)))</f>
        <v>0</v>
      </c>
      <c r="X12" s="140"/>
      <c r="Y12" s="140">
        <f>IF(ISERROR(FIND(Y$3,'CFR - XML import'!$A6)),0,VALUE(MID('CFR - XML import'!$A6,SEARCH("&gt;",'CFR - XML import'!$A6,1)+1,SEARCH("/",'CFR - XML import'!$A6,1)-SEARCH("&gt;",'CFR - XML import'!$A6,1)-2)))</f>
        <v>0</v>
      </c>
      <c r="Z12" s="140">
        <f>IF(ISERROR(FIND(Z$3,'CFR - XML import'!$A6)),0,VALUE(MID('CFR - XML import'!$A6,SEARCH("&gt;",'CFR - XML import'!$A6,1)+1,SEARCH("/",'CFR - XML import'!$A6,1)-SEARCH("&gt;",'CFR - XML import'!$A6,1)-2)))</f>
        <v>0</v>
      </c>
      <c r="AA12" s="140">
        <f>IF(ISERROR(FIND(AA$3,'CFR - XML import'!$A6)),0,VALUE(MID('CFR - XML import'!$A6,SEARCH("&gt;",'CFR - XML import'!$A6,1)+1,SEARCH("/",'CFR - XML import'!$A6,1)-SEARCH("&gt;",'CFR - XML import'!$A6,1)-2)))</f>
        <v>0</v>
      </c>
      <c r="AB12" s="140">
        <f>IF(ISERROR(FIND(AB$3,'CFR - XML import'!$A6)),0,VALUE(MID('CFR - XML import'!$A6,SEARCH("&gt;",'CFR - XML import'!$A6,1)+1,SEARCH("/",'CFR - XML import'!$A6,1)-SEARCH("&gt;",'CFR - XML import'!$A6,1)-2)))</f>
        <v>0</v>
      </c>
      <c r="AC12" s="140">
        <f>IF(ISERROR(FIND(AC$3,'CFR - XML import'!$A6)),0,VALUE(MID('CFR - XML import'!$A6,SEARCH("&gt;",'CFR - XML import'!$A6,1)+1,SEARCH("/",'CFR - XML import'!$A6,1)-SEARCH("&gt;",'CFR - XML import'!$A6,1)-2)))</f>
        <v>0</v>
      </c>
      <c r="AD12" s="140">
        <f>IF(ISERROR(FIND(AD$3,'CFR - XML import'!$A6)),0,VALUE(MID('CFR - XML import'!$A6,SEARCH("&gt;",'CFR - XML import'!$A6,1)+1,SEARCH("/",'CFR - XML import'!$A6,1)-SEARCH("&gt;",'CFR - XML import'!$A6,1)-2)))</f>
        <v>0</v>
      </c>
      <c r="AE12" s="140">
        <f>IF(ISERROR(FIND(AE$3,'CFR - XML import'!$A6)),0,VALUE(MID('CFR - XML import'!$A6,SEARCH("&gt;",'CFR - XML import'!$A6,1)+1,SEARCH("/",'CFR - XML import'!$A6,1)-SEARCH("&gt;",'CFR - XML import'!$A6,1)-2)))</f>
        <v>0</v>
      </c>
      <c r="AF12" s="140">
        <f>IF(ISERROR(FIND(AF$3,'CFR - XML import'!$A6)),0,VALUE(MID('CFR - XML import'!$A6,SEARCH("&gt;",'CFR - XML import'!$A6,1)+1,SEARCH("/",'CFR - XML import'!$A6,1)-SEARCH("&gt;",'CFR - XML import'!$A6,1)-2)))</f>
        <v>0</v>
      </c>
      <c r="AG12" s="140">
        <f>IF(ISERROR(FIND(AG$3,'CFR - XML import'!$A6)),0,VALUE(MID('CFR - XML import'!$A6,SEARCH("&gt;",'CFR - XML import'!$A6,1)+1,SEARCH("/",'CFR - XML import'!$A6,1)-SEARCH("&gt;",'CFR - XML import'!$A6,1)-2)))</f>
        <v>0</v>
      </c>
      <c r="AH12" s="140">
        <f>IF(ISERROR(FIND(AH$3,'CFR - XML import'!$A6)),0,VALUE(MID('CFR - XML import'!$A6,SEARCH("&gt;",'CFR - XML import'!$A6,1)+1,SEARCH("/",'CFR - XML import'!$A6,1)-SEARCH("&gt;",'CFR - XML import'!$A6,1)-2)))</f>
        <v>0</v>
      </c>
      <c r="AI12" s="140">
        <f>IF(ISERROR(FIND(AI$3,'CFR - XML import'!$A6)),0,VALUE(MID('CFR - XML import'!$A6,SEARCH("&gt;",'CFR - XML import'!$A6,1)+1,SEARCH("/",'CFR - XML import'!$A6,1)-SEARCH("&gt;",'CFR - XML import'!$A6,1)-2)))</f>
        <v>0</v>
      </c>
      <c r="AJ12" s="140">
        <f>IF(ISERROR(FIND(AJ$3,'CFR - XML import'!$A6)),0,VALUE(MID('CFR - XML import'!$A6,SEARCH("&gt;",'CFR - XML import'!$A6,1)+1,SEARCH("/",'CFR - XML import'!$A6,1)-SEARCH("&gt;",'CFR - XML import'!$A6,1)-2)))</f>
        <v>0</v>
      </c>
      <c r="AK12" s="140">
        <f>IF(ISERROR(FIND(AK$3,'CFR - XML import'!$A6)),0,VALUE(MID('CFR - XML import'!$A6,SEARCH("&gt;",'CFR - XML import'!$A6,1)+1,SEARCH("/",'CFR - XML import'!$A6,1)-SEARCH("&gt;",'CFR - XML import'!$A6,1)-2)))</f>
        <v>0</v>
      </c>
      <c r="AL12" s="140">
        <f>IF(ISERROR(FIND(AL$3,'CFR - XML import'!$A6)),0,VALUE(MID('CFR - XML import'!$A6,SEARCH("&gt;",'CFR - XML import'!$A6,1)+1,SEARCH("/",'CFR - XML import'!$A6,1)-SEARCH("&gt;",'CFR - XML import'!$A6,1)-2)))</f>
        <v>0</v>
      </c>
      <c r="AM12" s="140">
        <f>IF(ISERROR(FIND(AM$3,'CFR - XML import'!$A6)),0,VALUE(MID('CFR - XML import'!$A6,SEARCH("&gt;",'CFR - XML import'!$A6,1)+1,SEARCH("/",'CFR - XML import'!$A6,1)-SEARCH("&gt;",'CFR - XML import'!$A6,1)-2)))</f>
        <v>0</v>
      </c>
      <c r="AN12" s="140">
        <f>IF(ISERROR(FIND(AN$3,'CFR - XML import'!$A6)),0,VALUE(MID('CFR - XML import'!$A6,SEARCH("&gt;",'CFR - XML import'!$A6,1)+1,SEARCH("/",'CFR - XML import'!$A6,1)-SEARCH("&gt;",'CFR - XML import'!$A6,1)-2)))</f>
        <v>0</v>
      </c>
      <c r="AO12" s="140">
        <f>IF(ISERROR(FIND(AO$3,'CFR - XML import'!$A6)),0,VALUE(MID('CFR - XML import'!$A6,SEARCH("&gt;",'CFR - XML import'!$A6,1)+1,SEARCH("/",'CFR - XML import'!$A6,1)-SEARCH("&gt;",'CFR - XML import'!$A6,1)-2)))</f>
        <v>0</v>
      </c>
      <c r="AP12" s="140">
        <f>IF(ISERROR(FIND(AP$3,'CFR - XML import'!$A6)),0,VALUE(MID('CFR - XML import'!$A6,SEARCH("&gt;",'CFR - XML import'!$A6,1)+1,SEARCH("/",'CFR - XML import'!$A6,1)-SEARCH("&gt;",'CFR - XML import'!$A6,1)-2)))</f>
        <v>0</v>
      </c>
      <c r="AQ12" s="140">
        <f>IF(ISERROR(FIND(AQ$3,'CFR - XML import'!$A6)),0,VALUE(MID('CFR - XML import'!$A6,SEARCH("&gt;",'CFR - XML import'!$A6,1)+1,SEARCH("/",'CFR - XML import'!$A6,1)-SEARCH("&gt;",'CFR - XML import'!$A6,1)-2)))</f>
        <v>0</v>
      </c>
      <c r="AR12" s="140">
        <f>IF(ISERROR(FIND(AR$3,'CFR - XML import'!$A6)),0,VALUE(MID('CFR - XML import'!$A6,SEARCH("&gt;",'CFR - XML import'!$A6,1)+1,SEARCH("/",'CFR - XML import'!$A6,1)-SEARCH("&gt;",'CFR - XML import'!$A6,1)-2)))</f>
        <v>0</v>
      </c>
      <c r="AS12" s="140">
        <f>IF(ISERROR(FIND(AS$3,'CFR - XML import'!$A6)),0,VALUE(MID('CFR - XML import'!$A6,SEARCH("&gt;",'CFR - XML import'!$A6,1)+1,SEARCH("/",'CFR - XML import'!$A6,1)-SEARCH("&gt;",'CFR - XML import'!$A6,1)-2)))</f>
        <v>0</v>
      </c>
      <c r="AT12" s="140">
        <f>IF(ISERROR(FIND(AT$3,'CFR - XML import'!$A6)),0,VALUE(MID('CFR - XML import'!$A6,SEARCH("&gt;",'CFR - XML import'!$A6,1)+1,SEARCH("/",'CFR - XML import'!$A6,1)-SEARCH("&gt;",'CFR - XML import'!$A6,1)-2)))</f>
        <v>0</v>
      </c>
      <c r="AU12" s="140">
        <f>IF(ISERROR(FIND(AU$3,'CFR - XML import'!$A6)),0,VALUE(MID('CFR - XML import'!$A6,SEARCH("&gt;",'CFR - XML import'!$A6,1)+1,SEARCH("/",'CFR - XML import'!$A6,1)-SEARCH("&gt;",'CFR - XML import'!$A6,1)-2)))</f>
        <v>0</v>
      </c>
      <c r="AV12" s="140">
        <f>IF(ISERROR(FIND(AV$3,'CFR - XML import'!$A6)),0,VALUE(MID('CFR - XML import'!$A6,SEARCH("&gt;",'CFR - XML import'!$A6,1)+1,SEARCH("/",'CFR - XML import'!$A6,1)-SEARCH("&gt;",'CFR - XML import'!$A6,1)-2)))</f>
        <v>0</v>
      </c>
      <c r="AW12" s="140">
        <f>IF(ISERROR(FIND(AW$3,'CFR - XML import'!$A6)),0,VALUE(MID('CFR - XML import'!$A6,SEARCH("&gt;",'CFR - XML import'!$A6,1)+1,SEARCH("/",'CFR - XML import'!$A6,1)-SEARCH("&gt;",'CFR - XML import'!$A6,1)-2)))</f>
        <v>0</v>
      </c>
      <c r="AX12" s="140">
        <f>IF(ISERROR(FIND(AX$3,'CFR - XML import'!$A6)),0,VALUE(MID('CFR - XML import'!$A6,SEARCH("&gt;",'CFR - XML import'!$A6,1)+1,SEARCH("/",'CFR - XML import'!$A6,1)-SEARCH("&gt;",'CFR - XML import'!$A6,1)-2)))</f>
        <v>0</v>
      </c>
      <c r="AY12" s="140">
        <f>IF(ISERROR(FIND(AY$3,'CFR - XML import'!$A6)),0,VALUE(MID('CFR - XML import'!$A6,SEARCH("&gt;",'CFR - XML import'!$A6,1)+1,SEARCH("/",'CFR - XML import'!$A6,1)-SEARCH("&gt;",'CFR - XML import'!$A6,1)-2)))</f>
        <v>0</v>
      </c>
      <c r="AZ12" s="140">
        <f>IF(ISERROR(FIND(AZ$3,'CFR - XML import'!$A6)),0,VALUE(MID('CFR - XML import'!$A6,SEARCH("&gt;",'CFR - XML import'!$A6,1)+1,SEARCH("/",'CFR - XML import'!$A6,1)-SEARCH("&gt;",'CFR - XML import'!$A6,1)-2)))</f>
        <v>0</v>
      </c>
      <c r="BA12" s="140">
        <f>IF(ISERROR(FIND(BA$3,'CFR - XML import'!$A6)),0,VALUE(MID('CFR - XML import'!$A6,SEARCH("&gt;",'CFR - XML import'!$A6,1)+1,SEARCH("/",'CFR - XML import'!$A6,1)-SEARCH("&gt;",'CFR - XML import'!$A6,1)-2)))</f>
        <v>0</v>
      </c>
      <c r="BB12" s="140">
        <f>IF(ISERROR(FIND(BB$3,'CFR - XML import'!$A6)),0,VALUE(MID('CFR - XML import'!$A6,SEARCH("&gt;",'CFR - XML import'!$A6,1)+1,SEARCH("/",'CFR - XML import'!$A6,1)-SEARCH("&gt;",'CFR - XML import'!$A6,1)-2)))</f>
        <v>0</v>
      </c>
      <c r="BC12" s="140">
        <f>IF(ISERROR(FIND(BC$3,'CFR - XML import'!$A6)),0,VALUE(MID('CFR - XML import'!$A6,SEARCH("&gt;",'CFR - XML import'!$A6,1)+1,SEARCH("/",'CFR - XML import'!$A6,1)-SEARCH("&gt;",'CFR - XML import'!$A6,1)-2)))</f>
        <v>0</v>
      </c>
      <c r="BD12" s="140">
        <f>IF(ISERROR(FIND(BD$3,'CFR - XML import'!$A6)),0,VALUE(MID('CFR - XML import'!$A6,SEARCH("&gt;",'CFR - XML import'!$A6,1)+1,SEARCH("/",'CFR - XML import'!$A6,1)-SEARCH("&gt;",'CFR - XML import'!$A6,1)-2)))</f>
        <v>0</v>
      </c>
      <c r="BE12" s="140">
        <f>IF(ISERROR(FIND(BE$3,'CFR - XML import'!$A6)),0,VALUE(MID('CFR - XML import'!$A6,SEARCH("&gt;",'CFR - XML import'!$A6,1)+1,SEARCH("/",'CFR - XML import'!$A6,1)-SEARCH("&gt;",'CFR - XML import'!$A6,1)-2)))</f>
        <v>0</v>
      </c>
      <c r="BF12" s="140">
        <f>IF(ISERROR(FIND(BF$3,'CFR - XML import'!$A6)),0,VALUE(MID('CFR - XML import'!$A6,SEARCH("&gt;",'CFR - XML import'!$A6,1)+1,SEARCH("/",'CFR - XML import'!$A6,1)-SEARCH("&gt;",'CFR - XML import'!$A6,1)-2)))</f>
        <v>0</v>
      </c>
      <c r="BG12" s="140">
        <f>IF(ISERROR(FIND(BG$3,'CFR - XML import'!$A6)),0,VALUE(MID('CFR - XML import'!$A6,SEARCH("&gt;",'CFR - XML import'!$A6,1)+1,SEARCH("/",'CFR - XML import'!$A6,1)-SEARCH("&gt;",'CFR - XML import'!$A6,1)-2)))</f>
        <v>0</v>
      </c>
      <c r="BH12" s="140">
        <f>IF(ISERROR(FIND(BH$3,'CFR - XML import'!$A6)),0,VALUE(MID('CFR - XML import'!$A6,SEARCH("&gt;",'CFR - XML import'!$A6,1)+1,SEARCH("/",'CFR - XML import'!$A6,1)-SEARCH("&gt;",'CFR - XML import'!$A6,1)-2)))</f>
        <v>0</v>
      </c>
      <c r="BI12" s="140">
        <f>IF(ISERROR(FIND(BI$3,'CFR - XML import'!$A6)),0,VALUE(MID('CFR - XML import'!$A6,SEARCH("&gt;",'CFR - XML import'!$A6,1)+1,SEARCH("/",'CFR - XML import'!$A6,1)-SEARCH("&gt;",'CFR - XML import'!$A6,1)-2)))</f>
        <v>0</v>
      </c>
      <c r="BJ12" s="140">
        <f>IF(ISERROR(FIND(BJ$3,'CFR - XML import'!$A6)),0,VALUE(MID('CFR - XML import'!$A6,SEARCH("&gt;",'CFR - XML import'!$A6,1)+1,SEARCH("/",'CFR - XML import'!$A6,1)-SEARCH("&gt;",'CFR - XML import'!$A6,1)-2)))</f>
        <v>0</v>
      </c>
      <c r="BK12" s="140">
        <f>IF(ISERROR(FIND(BK$3,'CFR - XML import'!$A6)),0,VALUE(MID('CFR - XML import'!$A6,SEARCH("&gt;",'CFR - XML import'!$A6,1)+1,SEARCH("/",'CFR - XML import'!$A6,1)-SEARCH("&gt;",'CFR - XML import'!$A6,1)-2)))</f>
        <v>0</v>
      </c>
      <c r="BL12" s="140">
        <f>IF(ISERROR(FIND(BL$3,'CFR - XML import'!$A6)),0,VALUE(MID('CFR - XML import'!$A6,SEARCH("&gt;",'CFR - XML import'!$A6,1)+1,SEARCH("/",'CFR - XML import'!$A6,1)-SEARCH("&gt;",'CFR - XML import'!$A6,1)-2)))</f>
        <v>0</v>
      </c>
      <c r="BM12" s="140">
        <f>IF(ISERROR(FIND(BM$3,'CFR - XML import'!$A6)),0,VALUE(MID('CFR - XML import'!$A6,SEARCH("&gt;",'CFR - XML import'!$A6,1)+1,SEARCH("/",'CFR - XML import'!$A6,1)-SEARCH("&gt;",'CFR - XML import'!$A6,1)-2)))</f>
        <v>0</v>
      </c>
      <c r="BN12" s="140">
        <f>IF(ISERROR(FIND(BN$3,'CFR - XML import'!$A6)),0,VALUE(MID('CFR - XML import'!$A6,SEARCH("&gt;",'CFR - XML import'!$A6,1)+1,SEARCH("/",'CFR - XML import'!$A6,1)-SEARCH("&gt;",'CFR - XML import'!$A6,1)-2)))</f>
        <v>0</v>
      </c>
      <c r="BO12" s="140">
        <f>IF(ISERROR(FIND(BO$3,'CFR - XML import'!$A6)),0,VALUE(MID('CFR - XML import'!$A6,SEARCH("&gt;",'CFR - XML import'!$A6,1)+1,SEARCH("/",'CFR - XML import'!$A6,1)-SEARCH("&gt;",'CFR - XML import'!$A6,1)-2)))</f>
        <v>0</v>
      </c>
      <c r="BP12" s="140">
        <f>IF(ISERROR(FIND(BP$3,'CFR - XML import'!$A6)),0,VALUE(MID('CFR - XML import'!$A6,SEARCH("&gt;",'CFR - XML import'!$A6,1)+1,SEARCH("/",'CFR - XML import'!$A6,1)-SEARCH("&gt;",'CFR - XML import'!$A6,1)-2)))</f>
        <v>0</v>
      </c>
      <c r="BQ12" s="140">
        <f>IF(ISERROR(FIND(BQ$3,'CFR - XML import'!$A6)),0,VALUE(MID('CFR - XML import'!$A6,SEARCH("&gt;",'CFR - XML import'!$A6,1)+1,SEARCH("/",'CFR - XML import'!$A6,1)-SEARCH("&gt;",'CFR - XML import'!$A6,1)-2)))</f>
        <v>0</v>
      </c>
      <c r="BR12" s="140">
        <f>IF(ISERROR(FIND(BR$3,'CFR - XML import'!$A6)),0,VALUE(MID('CFR - XML import'!$A6,SEARCH("&gt;",'CFR - XML import'!$A6,1)+1,SEARCH("/",'CFR - XML import'!$A6,1)-SEARCH("&gt;",'CFR - XML import'!$A6,1)-2)))</f>
        <v>0</v>
      </c>
      <c r="BS12" s="140">
        <f>IF(ISERROR(FIND(BS$3,'CFR - XML import'!$A6)),0,VALUE(MID('CFR - XML import'!$A6,SEARCH("&gt;",'CFR - XML import'!$A6,1)+1,SEARCH("/",'CFR - XML import'!$A6,1)-SEARCH("&gt;",'CFR - XML import'!$A6,1)-2)))</f>
        <v>0</v>
      </c>
      <c r="BT12" s="140">
        <f>IF(ISERROR(FIND(BT$3,'CFR - XML import'!$A6)),0,VALUE(MID('CFR - XML import'!$A6,SEARCH("&gt;",'CFR - XML import'!$A6,1)+1,SEARCH("/",'CFR - XML import'!$A6,1)-SEARCH("&gt;",'CFR - XML import'!$A6,1)-2)))</f>
        <v>0</v>
      </c>
      <c r="BU12" s="140">
        <f>IF(ISERROR(FIND(BU$3,'CFR - XML import'!$A6)),0,VALUE(MID('CFR - XML import'!$A6,SEARCH("&gt;",'CFR - XML import'!$A6,1)+1,SEARCH("/",'CFR - XML import'!$A6,1)-SEARCH("&gt;",'CFR - XML import'!$A6,1)-2)))</f>
        <v>0</v>
      </c>
      <c r="BV12" s="140">
        <f>IF(ISERROR(FIND(BV$3,'CFR - XML import'!$A6)),0,VALUE(MID('CFR - XML import'!$A6,SEARCH("&gt;",'CFR - XML import'!$A6,1)+1,SEARCH("/",'CFR - XML import'!$A6,1)-SEARCH("&gt;",'CFR - XML import'!$A6,1)-2)))</f>
        <v>0</v>
      </c>
      <c r="BW12" s="140">
        <f>IF(ISERROR(FIND(BW$3,'CFR - XML import'!$A6)),0,VALUE(MID('CFR - XML import'!$A6,SEARCH("&gt;",'CFR - XML import'!$A6,1)+1,SEARCH("/",'CFR - XML import'!$A6,1)-SEARCH("&gt;",'CFR - XML import'!$A6,1)-2)))</f>
        <v>0</v>
      </c>
      <c r="BX12" s="140">
        <f>IF(ISERROR(FIND(BX$3,'CFR - XML import'!$A6)),0,VALUE(MID('CFR - XML import'!$A6,SEARCH("&gt;",'CFR - XML import'!$A6,1)+1,SEARCH("/",'CFR - XML import'!$A6,1)-SEARCH("&gt;",'CFR - XML import'!$A6,1)-2)))</f>
        <v>0</v>
      </c>
      <c r="BY12" s="140">
        <f>IF(ISERROR(FIND(BY$3,'CFR - XML import'!$A6)),0,VALUE(MID('CFR - XML import'!$A6,SEARCH("&gt;",'CFR - XML import'!$A6,1)+1,SEARCH("/",'CFR - XML import'!$A6,1)-SEARCH("&gt;",'CFR - XML import'!$A6,1)-2)))</f>
        <v>0</v>
      </c>
      <c r="BZ12" s="140">
        <f>IF(ISERROR(FIND(BZ$3,'CFR - XML import'!$A6)),0,VALUE(MID('CFR - XML import'!$A6,SEARCH("&gt;",'CFR - XML import'!$A6,1)+1,SEARCH("/",'CFR - XML import'!$A6,1)-SEARCH("&gt;",'CFR - XML import'!$A6,1)-2)))</f>
        <v>0</v>
      </c>
      <c r="CG12" s="142">
        <f>IF(ISERROR(IF(MID('CFR - XML import'!$A6,LEN($CF$4)+5,LEN('CFR - XML import'!$A6)-(2*LEN($CF$4)+5))="RMMS",1,IF(MID('CFR - XML import'!$A6,LEN("    &lt;InputSystem&gt;")+1,LEN('CFR - XML import'!$A6)-(LEN("    &lt;InputSystem&gt;")+LEN($CF$4)+1))="SIMS",2,0))),0,IF(MID('CFR - XML import'!$A6,LEN($CF$4)+5,LEN('CFR - XML import'!$A6)-(2*LEN($CF$4)+5))="RMMS",1,IF(MID('CFR - XML import'!$A6,LEN("    &lt;InputSystem&gt;")+1,LEN('CFR - XML import'!$A6)-(LEN("    &lt;InputSystem&gt;")+LEN($CF$4)+1))="SIMS",2,0)))</f>
        <v>0</v>
      </c>
      <c r="CH12" s="140">
        <f>IF(ISERROR(FIND(CH$3,'CFR - XML import'!$A6)),0,MID('CFR - XML import'!$A6,SEARCH("&gt;",'CFR - XML import'!$A6,1)+1,SEARCH("/",'CFR - XML import'!$A6,1)-SEARCH("&gt;",'CFR - XML import'!$A6,1)-2))</f>
        <v>0</v>
      </c>
      <c r="CI12" s="140">
        <f>IF(ISERROR(FIND(CI$3,'CFR - XML import'!$A6)),0,MID('CFR - XML import'!$A6,SEARCH("&gt;",'CFR - XML import'!$A6,1)+1,SEARCH("/",'CFR - XML import'!$A6,1)-SEARCH("&gt;",'CFR - XML import'!$A6,1)-2))</f>
        <v>0</v>
      </c>
      <c r="CJ12" s="140">
        <f>IF(ISERROR(FIND(CJ$3,'CFR - XML import'!$A6)),0,MID('CFR - XML import'!$A6,SEARCH("&gt;",'CFR - XML import'!$A6,1)+1,SEARCH("/",'CFR - XML import'!$A6,1)-SEARCH("&gt;",'CFR - XML import'!$A6,1)-2))</f>
        <v>0</v>
      </c>
      <c r="CK12" s="140">
        <f>IF(ISERROR(FIND(CK$3,'CFR - XML import'!$A6)),0,MID('CFR - XML import'!$A6,SEARCH("&gt;",'CFR - XML import'!$A6,1)+1,SEARCH("/",'CFR - XML import'!$A6,1)-SEARCH("&gt;",'CFR - XML import'!$A6,1)-2))</f>
        <v>0</v>
      </c>
      <c r="CL12" s="140">
        <f>IF(ISERROR(FIND(CL$3,'CFR - XML import'!$A6)),0,MID('CFR - XML import'!$A6,SEARCH("&gt;",'CFR - XML import'!$A6,1)+1,SEARCH("/",'CFR - XML import'!$A6,1)-SEARCH("&gt;",'CFR - XML import'!$A6,1)-2))</f>
        <v>0</v>
      </c>
      <c r="CM12" s="140">
        <f>IF(ISERROR(FIND(CM$3,'CFR - XML import'!$A6)),0,MID('CFR - XML import'!$A6,SEARCH("&gt;",'CFR - XML import'!$A6,1)+1,SEARCH("/",'CFR - XML import'!$A6,1)-SEARCH("&gt;",'CFR - XML import'!$A6,1)-2))</f>
        <v>0</v>
      </c>
    </row>
    <row r="13" spans="1:91" x14ac:dyDescent="0.2">
      <c r="A13" s="139" t="str">
        <f>IF(AND('CFR - XML import'!A7&lt;&gt;"",LEFT('CFR - XML import'!A7,1)&lt;&gt;"&lt;",LEFT('CFR - XML import'!A7,3)&lt;&gt;"  &lt;",LEFT('CFR - XML import'!A7,5)&lt;&gt;"    &lt;",LEFT('CFR - XML import'!A7,7)&lt;&gt;"      &lt;",LEFT('CFR - XML import'!A7,9)&lt;&gt;"        &lt;",$B$1="SIMS"),'CFR - XML import'!A7,IF(AND(LEFT('CFR - XML import'!A7,9)="&lt;Details&gt;",$B$1="RM"),'CFR - XML import'!A7,""))</f>
        <v/>
      </c>
      <c r="B13" s="140">
        <f>IF(ISERROR(FIND(B$3,'CFR - XML import'!$A7)),0,VALUE(MID('CFR - XML import'!$A7,SEARCH("&gt;",'CFR - XML import'!$A7,1)+1,SEARCH("/",'CFR - XML import'!$A7,1)-SEARCH("&gt;",'CFR - XML import'!$A7,1)-2)))</f>
        <v>0</v>
      </c>
      <c r="D13" s="140">
        <f>IF(ISERROR(FIND(D$3,'CFR - XML import'!$A7)),0,MID('CFR - XML import'!$A7,SEARCH("&gt;",'CFR - XML import'!$A7,1)+1,SEARCH("/",'CFR - XML import'!$A7,1)-SEARCH("&gt;",'CFR - XML import'!$A7,1)-2))</f>
        <v>0</v>
      </c>
      <c r="E13" s="140">
        <f>IF(ISERROR(FIND(E$3,'CFR - XML import'!$A7)),0,MID('CFR - XML import'!$A7,SEARCH("&gt;",'CFR - XML import'!$A7,1)+1,SEARCH("/",'CFR - XML import'!$A7,1)-SEARCH("&gt;",'CFR - XML import'!$A7,1)-2))</f>
        <v>0</v>
      </c>
      <c r="F13" s="141">
        <f>IF($B$1="SIMS",IF(ISERROR(FIND(F$3,'CFR - XML import'!$A7)),0,VALUE(MID('CFR - XML import'!$A7,15,10))),IF(ISERROR(FIND(F$3,'CFR - XML import'!$A7)),0,VALUE(MID('CFR - XML import'!$A7,15,10))))</f>
        <v>0</v>
      </c>
      <c r="G13" s="140">
        <f>IF(ISERROR(FIND(G$3,'CFR - XML import'!$A7)),0,VALUE(MID('CFR - XML import'!$A7,SEARCH("&gt;",'CFR - XML import'!$A7,1)+1,SEARCH("/",'CFR - XML import'!$A7,1)-SEARCH("&gt;",'CFR - XML import'!$A7,1)-2)))</f>
        <v>0</v>
      </c>
      <c r="H13" s="140">
        <f>IF(ISERROR(FIND(H$3,'CFR - XML import'!$A7)),0,VALUE(MID('CFR - XML import'!$A7,SEARCH("&gt;",'CFR - XML import'!$A7,1)+1,SEARCH("/",'CFR - XML import'!$A7,1)-SEARCH("&gt;",'CFR - XML import'!$A7,1)-2)))</f>
        <v>0</v>
      </c>
      <c r="I13" s="140">
        <f>IF(ISERROR(FIND(I$3,'CFR - XML import'!$A7)),0,VALUE(MID('CFR - XML import'!$A7,SEARCH("&gt;",'CFR - XML import'!$A7,1)+1,SEARCH("/",'CFR - XML import'!$A7,1)-SEARCH("&gt;",'CFR - XML import'!$A7,1)-2)))</f>
        <v>0</v>
      </c>
      <c r="J13" s="140">
        <f>IF(ISERROR(FIND(J$3,'CFR - XML import'!$A7)),0,VALUE(MID('CFR - XML import'!$A7,SEARCH("&gt;",'CFR - XML import'!$A7,1)+1,SEARCH("/",'CFR - XML import'!$A7,1)-SEARCH("&gt;",'CFR - XML import'!$A7,1)-2)))</f>
        <v>0</v>
      </c>
      <c r="K13" s="140">
        <f>IF(ISERROR(FIND(K$3,'CFR - XML import'!$A7)),0,VALUE(MID('CFR - XML import'!$A7,SEARCH("&gt;",'CFR - XML import'!$A7,1)+1,SEARCH("/",'CFR - XML import'!$A7,1)-SEARCH("&gt;",'CFR - XML import'!$A7,1)-2)))</f>
        <v>0</v>
      </c>
      <c r="L13" s="140">
        <f>IF(ISERROR(FIND(L$3,'CFR - XML import'!$A7)),0,VALUE(MID('CFR - XML import'!$A7,SEARCH("&gt;",'CFR - XML import'!$A7,1)+1,SEARCH("/",'CFR - XML import'!$A7,1)-SEARCH("&gt;",'CFR - XML import'!$A7,1)-2)))</f>
        <v>0</v>
      </c>
      <c r="M13" s="140">
        <f>IF(ISERROR(FIND(M$3,'CFR - XML import'!$A7)),0,VALUE(MID('CFR - XML import'!$A7,SEARCH("&gt;",'CFR - XML import'!$A7,1)+1,SEARCH("/",'CFR - XML import'!$A7,1)-SEARCH("&gt;",'CFR - XML import'!$A7,1)-2)))</f>
        <v>0</v>
      </c>
      <c r="N13" s="140">
        <f>IF(ISERROR(FIND(N$3,'CFR - XML import'!$A7)),0,VALUE(MID('CFR - XML import'!$A7,SEARCH("&gt;",'CFR - XML import'!$A7,1)+1,SEARCH("/",'CFR - XML import'!$A7,1)-SEARCH("&gt;",'CFR - XML import'!$A7,1)-2)))</f>
        <v>0</v>
      </c>
      <c r="O13" s="140">
        <f>IF(ISERROR(FIND(O$3,'CFR - XML import'!$A7)),0,VALUE(MID('CFR - XML import'!$A7,SEARCH("&gt;",'CFR - XML import'!$A7,1)+1,SEARCH("/",'CFR - XML import'!$A7,1)-SEARCH("&gt;",'CFR - XML import'!$A7,1)-2)))</f>
        <v>0</v>
      </c>
      <c r="P13" s="140">
        <f>IF(ISERROR(FIND(P$3,'CFR - XML import'!$A7)),0,VALUE(MID('CFR - XML import'!$A7,SEARCH("&gt;",'CFR - XML import'!$A7,1)+1,SEARCH("/",'CFR - XML import'!$A7,1)-SEARCH("&gt;",'CFR - XML import'!$A7,1)-2)))</f>
        <v>0</v>
      </c>
      <c r="Q13" s="140">
        <f>IF(ISERROR(FIND(Q$3,'CFR - XML import'!$A7)),0,VALUE(MID('CFR - XML import'!$A7,SEARCH("&gt;",'CFR - XML import'!$A7,1)+1,SEARCH("/",'CFR - XML import'!$A7,1)-SEARCH("&gt;",'CFR - XML import'!$A7,1)-2)))</f>
        <v>0</v>
      </c>
      <c r="R13" s="140">
        <f>IF(ISERROR(FIND(R$3,'CFR - XML import'!$A7)),0,VALUE(MID('CFR - XML import'!$A7,SEARCH("&gt;",'CFR - XML import'!$A7,1)+1,SEARCH("/",'CFR - XML import'!$A7,1)-SEARCH("&gt;",'CFR - XML import'!$A7,1)-2)))</f>
        <v>0</v>
      </c>
      <c r="S13" s="140">
        <f>IF(ISERROR(FIND(S$3,'CFR - XML import'!$A7)),0,VALUE(MID('CFR - XML import'!$A7,SEARCH("&gt;",'CFR - XML import'!$A7,1)+1,SEARCH("/",'CFR - XML import'!$A7,1)-SEARCH("&gt;",'CFR - XML import'!$A7,1)-2)))</f>
        <v>0</v>
      </c>
      <c r="T13" s="140">
        <f>IF(ISERROR(FIND(T$3,'CFR - XML import'!$A7)),0,VALUE(MID('CFR - XML import'!$A7,SEARCH("&gt;",'CFR - XML import'!$A7,1)+1,SEARCH("/",'CFR - XML import'!$A7,1)-SEARCH("&gt;",'CFR - XML import'!$A7,1)-2)))</f>
        <v>0</v>
      </c>
      <c r="U13" s="140">
        <f>IF(ISERROR(FIND(U$3,'CFR - XML import'!$A7)),0,VALUE(MID('CFR - XML import'!$A7,SEARCH("&gt;",'CFR - XML import'!$A7,1)+1,SEARCH("/",'CFR - XML import'!$A7,1)-SEARCH("&gt;",'CFR - XML import'!$A7,1)-2)))</f>
        <v>0</v>
      </c>
      <c r="V13" s="140">
        <f>IF(ISERROR(FIND(V$3,'CFR - XML import'!$A7)),0,VALUE(MID('CFR - XML import'!$A7,SEARCH("&gt;",'CFR - XML import'!$A7,1)+1,SEARCH("/",'CFR - XML import'!$A7,1)-SEARCH("&gt;",'CFR - XML import'!$A7,1)-2)))</f>
        <v>0</v>
      </c>
      <c r="W13" s="140">
        <f>IF(ISERROR(FIND(W$3,'CFR - XML import'!$A7)),0,VALUE(MID('CFR - XML import'!$A7,SEARCH("&gt;",'CFR - XML import'!$A7,1)+1,SEARCH("/",'CFR - XML import'!$A7,1)-SEARCH("&gt;",'CFR - XML import'!$A7,1)-2)))</f>
        <v>0</v>
      </c>
      <c r="X13" s="140"/>
      <c r="Y13" s="140">
        <f>IF(ISERROR(FIND(Y$3,'CFR - XML import'!$A7)),0,VALUE(MID('CFR - XML import'!$A7,SEARCH("&gt;",'CFR - XML import'!$A7,1)+1,SEARCH("/",'CFR - XML import'!$A7,1)-SEARCH("&gt;",'CFR - XML import'!$A7,1)-2)))</f>
        <v>0</v>
      </c>
      <c r="Z13" s="140">
        <f>IF(ISERROR(FIND(Z$3,'CFR - XML import'!$A7)),0,VALUE(MID('CFR - XML import'!$A7,SEARCH("&gt;",'CFR - XML import'!$A7,1)+1,SEARCH("/",'CFR - XML import'!$A7,1)-SEARCH("&gt;",'CFR - XML import'!$A7,1)-2)))</f>
        <v>0</v>
      </c>
      <c r="AA13" s="140">
        <f>IF(ISERROR(FIND(AA$3,'CFR - XML import'!$A7)),0,VALUE(MID('CFR - XML import'!$A7,SEARCH("&gt;",'CFR - XML import'!$A7,1)+1,SEARCH("/",'CFR - XML import'!$A7,1)-SEARCH("&gt;",'CFR - XML import'!$A7,1)-2)))</f>
        <v>0</v>
      </c>
      <c r="AB13" s="140">
        <f>IF(ISERROR(FIND(AB$3,'CFR - XML import'!$A7)),0,VALUE(MID('CFR - XML import'!$A7,SEARCH("&gt;",'CFR - XML import'!$A7,1)+1,SEARCH("/",'CFR - XML import'!$A7,1)-SEARCH("&gt;",'CFR - XML import'!$A7,1)-2)))</f>
        <v>0</v>
      </c>
      <c r="AC13" s="140">
        <f>IF(ISERROR(FIND(AC$3,'CFR - XML import'!$A7)),0,VALUE(MID('CFR - XML import'!$A7,SEARCH("&gt;",'CFR - XML import'!$A7,1)+1,SEARCH("/",'CFR - XML import'!$A7,1)-SEARCH("&gt;",'CFR - XML import'!$A7,1)-2)))</f>
        <v>0</v>
      </c>
      <c r="AD13" s="140">
        <f>IF(ISERROR(FIND(AD$3,'CFR - XML import'!$A7)),0,VALUE(MID('CFR - XML import'!$A7,SEARCH("&gt;",'CFR - XML import'!$A7,1)+1,SEARCH("/",'CFR - XML import'!$A7,1)-SEARCH("&gt;",'CFR - XML import'!$A7,1)-2)))</f>
        <v>0</v>
      </c>
      <c r="AE13" s="140">
        <f>IF(ISERROR(FIND(AE$3,'CFR - XML import'!$A7)),0,VALUE(MID('CFR - XML import'!$A7,SEARCH("&gt;",'CFR - XML import'!$A7,1)+1,SEARCH("/",'CFR - XML import'!$A7,1)-SEARCH("&gt;",'CFR - XML import'!$A7,1)-2)))</f>
        <v>0</v>
      </c>
      <c r="AF13" s="140">
        <f>IF(ISERROR(FIND(AF$3,'CFR - XML import'!$A7)),0,VALUE(MID('CFR - XML import'!$A7,SEARCH("&gt;",'CFR - XML import'!$A7,1)+1,SEARCH("/",'CFR - XML import'!$A7,1)-SEARCH("&gt;",'CFR - XML import'!$A7,1)-2)))</f>
        <v>0</v>
      </c>
      <c r="AG13" s="140">
        <f>IF(ISERROR(FIND(AG$3,'CFR - XML import'!$A7)),0,VALUE(MID('CFR - XML import'!$A7,SEARCH("&gt;",'CFR - XML import'!$A7,1)+1,SEARCH("/",'CFR - XML import'!$A7,1)-SEARCH("&gt;",'CFR - XML import'!$A7,1)-2)))</f>
        <v>0</v>
      </c>
      <c r="AH13" s="140">
        <f>IF(ISERROR(FIND(AH$3,'CFR - XML import'!$A7)),0,VALUE(MID('CFR - XML import'!$A7,SEARCH("&gt;",'CFR - XML import'!$A7,1)+1,SEARCH("/",'CFR - XML import'!$A7,1)-SEARCH("&gt;",'CFR - XML import'!$A7,1)-2)))</f>
        <v>0</v>
      </c>
      <c r="AI13" s="140">
        <f>IF(ISERROR(FIND(AI$3,'CFR - XML import'!$A7)),0,VALUE(MID('CFR - XML import'!$A7,SEARCH("&gt;",'CFR - XML import'!$A7,1)+1,SEARCH("/",'CFR - XML import'!$A7,1)-SEARCH("&gt;",'CFR - XML import'!$A7,1)-2)))</f>
        <v>0</v>
      </c>
      <c r="AJ13" s="140">
        <f>IF(ISERROR(FIND(AJ$3,'CFR - XML import'!$A7)),0,VALUE(MID('CFR - XML import'!$A7,SEARCH("&gt;",'CFR - XML import'!$A7,1)+1,SEARCH("/",'CFR - XML import'!$A7,1)-SEARCH("&gt;",'CFR - XML import'!$A7,1)-2)))</f>
        <v>0</v>
      </c>
      <c r="AK13" s="140">
        <f>IF(ISERROR(FIND(AK$3,'CFR - XML import'!$A7)),0,VALUE(MID('CFR - XML import'!$A7,SEARCH("&gt;",'CFR - XML import'!$A7,1)+1,SEARCH("/",'CFR - XML import'!$A7,1)-SEARCH("&gt;",'CFR - XML import'!$A7,1)-2)))</f>
        <v>0</v>
      </c>
      <c r="AL13" s="140">
        <f>IF(ISERROR(FIND(AL$3,'CFR - XML import'!$A7)),0,VALUE(MID('CFR - XML import'!$A7,SEARCH("&gt;",'CFR - XML import'!$A7,1)+1,SEARCH("/",'CFR - XML import'!$A7,1)-SEARCH("&gt;",'CFR - XML import'!$A7,1)-2)))</f>
        <v>0</v>
      </c>
      <c r="AM13" s="140">
        <f>IF(ISERROR(FIND(AM$3,'CFR - XML import'!$A7)),0,VALUE(MID('CFR - XML import'!$A7,SEARCH("&gt;",'CFR - XML import'!$A7,1)+1,SEARCH("/",'CFR - XML import'!$A7,1)-SEARCH("&gt;",'CFR - XML import'!$A7,1)-2)))</f>
        <v>0</v>
      </c>
      <c r="AN13" s="140">
        <f>IF(ISERROR(FIND(AN$3,'CFR - XML import'!$A7)),0,VALUE(MID('CFR - XML import'!$A7,SEARCH("&gt;",'CFR - XML import'!$A7,1)+1,SEARCH("/",'CFR - XML import'!$A7,1)-SEARCH("&gt;",'CFR - XML import'!$A7,1)-2)))</f>
        <v>0</v>
      </c>
      <c r="AO13" s="140">
        <f>IF(ISERROR(FIND(AO$3,'CFR - XML import'!$A7)),0,VALUE(MID('CFR - XML import'!$A7,SEARCH("&gt;",'CFR - XML import'!$A7,1)+1,SEARCH("/",'CFR - XML import'!$A7,1)-SEARCH("&gt;",'CFR - XML import'!$A7,1)-2)))</f>
        <v>0</v>
      </c>
      <c r="AP13" s="140">
        <f>IF(ISERROR(FIND(AP$3,'CFR - XML import'!$A7)),0,VALUE(MID('CFR - XML import'!$A7,SEARCH("&gt;",'CFR - XML import'!$A7,1)+1,SEARCH("/",'CFR - XML import'!$A7,1)-SEARCH("&gt;",'CFR - XML import'!$A7,1)-2)))</f>
        <v>0</v>
      </c>
      <c r="AQ13" s="140">
        <f>IF(ISERROR(FIND(AQ$3,'CFR - XML import'!$A7)),0,VALUE(MID('CFR - XML import'!$A7,SEARCH("&gt;",'CFR - XML import'!$A7,1)+1,SEARCH("/",'CFR - XML import'!$A7,1)-SEARCH("&gt;",'CFR - XML import'!$A7,1)-2)))</f>
        <v>0</v>
      </c>
      <c r="AR13" s="140">
        <f>IF(ISERROR(FIND(AR$3,'CFR - XML import'!$A7)),0,VALUE(MID('CFR - XML import'!$A7,SEARCH("&gt;",'CFR - XML import'!$A7,1)+1,SEARCH("/",'CFR - XML import'!$A7,1)-SEARCH("&gt;",'CFR - XML import'!$A7,1)-2)))</f>
        <v>0</v>
      </c>
      <c r="AS13" s="140">
        <f>IF(ISERROR(FIND(AS$3,'CFR - XML import'!$A7)),0,VALUE(MID('CFR - XML import'!$A7,SEARCH("&gt;",'CFR - XML import'!$A7,1)+1,SEARCH("/",'CFR - XML import'!$A7,1)-SEARCH("&gt;",'CFR - XML import'!$A7,1)-2)))</f>
        <v>0</v>
      </c>
      <c r="AT13" s="140">
        <f>IF(ISERROR(FIND(AT$3,'CFR - XML import'!$A7)),0,VALUE(MID('CFR - XML import'!$A7,SEARCH("&gt;",'CFR - XML import'!$A7,1)+1,SEARCH("/",'CFR - XML import'!$A7,1)-SEARCH("&gt;",'CFR - XML import'!$A7,1)-2)))</f>
        <v>0</v>
      </c>
      <c r="AU13" s="140">
        <f>IF(ISERROR(FIND(AU$3,'CFR - XML import'!$A7)),0,VALUE(MID('CFR - XML import'!$A7,SEARCH("&gt;",'CFR - XML import'!$A7,1)+1,SEARCH("/",'CFR - XML import'!$A7,1)-SEARCH("&gt;",'CFR - XML import'!$A7,1)-2)))</f>
        <v>0</v>
      </c>
      <c r="AV13" s="140">
        <f>IF(ISERROR(FIND(AV$3,'CFR - XML import'!$A7)),0,VALUE(MID('CFR - XML import'!$A7,SEARCH("&gt;",'CFR - XML import'!$A7,1)+1,SEARCH("/",'CFR - XML import'!$A7,1)-SEARCH("&gt;",'CFR - XML import'!$A7,1)-2)))</f>
        <v>0</v>
      </c>
      <c r="AW13" s="140">
        <f>IF(ISERROR(FIND(AW$3,'CFR - XML import'!$A7)),0,VALUE(MID('CFR - XML import'!$A7,SEARCH("&gt;",'CFR - XML import'!$A7,1)+1,SEARCH("/",'CFR - XML import'!$A7,1)-SEARCH("&gt;",'CFR - XML import'!$A7,1)-2)))</f>
        <v>0</v>
      </c>
      <c r="AX13" s="140">
        <f>IF(ISERROR(FIND(AX$3,'CFR - XML import'!$A7)),0,VALUE(MID('CFR - XML import'!$A7,SEARCH("&gt;",'CFR - XML import'!$A7,1)+1,SEARCH("/",'CFR - XML import'!$A7,1)-SEARCH("&gt;",'CFR - XML import'!$A7,1)-2)))</f>
        <v>0</v>
      </c>
      <c r="AY13" s="140">
        <f>IF(ISERROR(FIND(AY$3,'CFR - XML import'!$A7)),0,VALUE(MID('CFR - XML import'!$A7,SEARCH("&gt;",'CFR - XML import'!$A7,1)+1,SEARCH("/",'CFR - XML import'!$A7,1)-SEARCH("&gt;",'CFR - XML import'!$A7,1)-2)))</f>
        <v>0</v>
      </c>
      <c r="AZ13" s="140">
        <f>IF(ISERROR(FIND(AZ$3,'CFR - XML import'!$A7)),0,VALUE(MID('CFR - XML import'!$A7,SEARCH("&gt;",'CFR - XML import'!$A7,1)+1,SEARCH("/",'CFR - XML import'!$A7,1)-SEARCH("&gt;",'CFR - XML import'!$A7,1)-2)))</f>
        <v>0</v>
      </c>
      <c r="BA13" s="140">
        <f>IF(ISERROR(FIND(BA$3,'CFR - XML import'!$A7)),0,VALUE(MID('CFR - XML import'!$A7,SEARCH("&gt;",'CFR - XML import'!$A7,1)+1,SEARCH("/",'CFR - XML import'!$A7,1)-SEARCH("&gt;",'CFR - XML import'!$A7,1)-2)))</f>
        <v>0</v>
      </c>
      <c r="BB13" s="140">
        <f>IF(ISERROR(FIND(BB$3,'CFR - XML import'!$A7)),0,VALUE(MID('CFR - XML import'!$A7,SEARCH("&gt;",'CFR - XML import'!$A7,1)+1,SEARCH("/",'CFR - XML import'!$A7,1)-SEARCH("&gt;",'CFR - XML import'!$A7,1)-2)))</f>
        <v>0</v>
      </c>
      <c r="BC13" s="140">
        <f>IF(ISERROR(FIND(BC$3,'CFR - XML import'!$A7)),0,VALUE(MID('CFR - XML import'!$A7,SEARCH("&gt;",'CFR - XML import'!$A7,1)+1,SEARCH("/",'CFR - XML import'!$A7,1)-SEARCH("&gt;",'CFR - XML import'!$A7,1)-2)))</f>
        <v>0</v>
      </c>
      <c r="BD13" s="140">
        <f>IF(ISERROR(FIND(BD$3,'CFR - XML import'!$A7)),0,VALUE(MID('CFR - XML import'!$A7,SEARCH("&gt;",'CFR - XML import'!$A7,1)+1,SEARCH("/",'CFR - XML import'!$A7,1)-SEARCH("&gt;",'CFR - XML import'!$A7,1)-2)))</f>
        <v>0</v>
      </c>
      <c r="BE13" s="140">
        <f>IF(ISERROR(FIND(BE$3,'CFR - XML import'!$A7)),0,VALUE(MID('CFR - XML import'!$A7,SEARCH("&gt;",'CFR - XML import'!$A7,1)+1,SEARCH("/",'CFR - XML import'!$A7,1)-SEARCH("&gt;",'CFR - XML import'!$A7,1)-2)))</f>
        <v>0</v>
      </c>
      <c r="BF13" s="140">
        <f>IF(ISERROR(FIND(BF$3,'CFR - XML import'!$A7)),0,VALUE(MID('CFR - XML import'!$A7,SEARCH("&gt;",'CFR - XML import'!$A7,1)+1,SEARCH("/",'CFR - XML import'!$A7,1)-SEARCH("&gt;",'CFR - XML import'!$A7,1)-2)))</f>
        <v>0</v>
      </c>
      <c r="BG13" s="140">
        <f>IF(ISERROR(FIND(BG$3,'CFR - XML import'!$A7)),0,VALUE(MID('CFR - XML import'!$A7,SEARCH("&gt;",'CFR - XML import'!$A7,1)+1,SEARCH("/",'CFR - XML import'!$A7,1)-SEARCH("&gt;",'CFR - XML import'!$A7,1)-2)))</f>
        <v>0</v>
      </c>
      <c r="BH13" s="140">
        <f>IF(ISERROR(FIND(BH$3,'CFR - XML import'!$A7)),0,VALUE(MID('CFR - XML import'!$A7,SEARCH("&gt;",'CFR - XML import'!$A7,1)+1,SEARCH("/",'CFR - XML import'!$A7,1)-SEARCH("&gt;",'CFR - XML import'!$A7,1)-2)))</f>
        <v>0</v>
      </c>
      <c r="BI13" s="140">
        <f>IF(ISERROR(FIND(BI$3,'CFR - XML import'!$A7)),0,VALUE(MID('CFR - XML import'!$A7,SEARCH("&gt;",'CFR - XML import'!$A7,1)+1,SEARCH("/",'CFR - XML import'!$A7,1)-SEARCH("&gt;",'CFR - XML import'!$A7,1)-2)))</f>
        <v>0</v>
      </c>
      <c r="BJ13" s="140">
        <f>IF(ISERROR(FIND(BJ$3,'CFR - XML import'!$A7)),0,VALUE(MID('CFR - XML import'!$A7,SEARCH("&gt;",'CFR - XML import'!$A7,1)+1,SEARCH("/",'CFR - XML import'!$A7,1)-SEARCH("&gt;",'CFR - XML import'!$A7,1)-2)))</f>
        <v>0</v>
      </c>
      <c r="BK13" s="140">
        <f>IF(ISERROR(FIND(BK$3,'CFR - XML import'!$A7)),0,VALUE(MID('CFR - XML import'!$A7,SEARCH("&gt;",'CFR - XML import'!$A7,1)+1,SEARCH("/",'CFR - XML import'!$A7,1)-SEARCH("&gt;",'CFR - XML import'!$A7,1)-2)))</f>
        <v>0</v>
      </c>
      <c r="BL13" s="140">
        <f>IF(ISERROR(FIND(BL$3,'CFR - XML import'!$A7)),0,VALUE(MID('CFR - XML import'!$A7,SEARCH("&gt;",'CFR - XML import'!$A7,1)+1,SEARCH("/",'CFR - XML import'!$A7,1)-SEARCH("&gt;",'CFR - XML import'!$A7,1)-2)))</f>
        <v>0</v>
      </c>
      <c r="BM13" s="140">
        <f>IF(ISERROR(FIND(BM$3,'CFR - XML import'!$A7)),0,VALUE(MID('CFR - XML import'!$A7,SEARCH("&gt;",'CFR - XML import'!$A7,1)+1,SEARCH("/",'CFR - XML import'!$A7,1)-SEARCH("&gt;",'CFR - XML import'!$A7,1)-2)))</f>
        <v>0</v>
      </c>
      <c r="BN13" s="140">
        <f>IF(ISERROR(FIND(BN$3,'CFR - XML import'!$A7)),0,VALUE(MID('CFR - XML import'!$A7,SEARCH("&gt;",'CFR - XML import'!$A7,1)+1,SEARCH("/",'CFR - XML import'!$A7,1)-SEARCH("&gt;",'CFR - XML import'!$A7,1)-2)))</f>
        <v>0</v>
      </c>
      <c r="BO13" s="140">
        <f>IF(ISERROR(FIND(BO$3,'CFR - XML import'!$A7)),0,VALUE(MID('CFR - XML import'!$A7,SEARCH("&gt;",'CFR - XML import'!$A7,1)+1,SEARCH("/",'CFR - XML import'!$A7,1)-SEARCH("&gt;",'CFR - XML import'!$A7,1)-2)))</f>
        <v>0</v>
      </c>
      <c r="BP13" s="140">
        <f>IF(ISERROR(FIND(BP$3,'CFR - XML import'!$A7)),0,VALUE(MID('CFR - XML import'!$A7,SEARCH("&gt;",'CFR - XML import'!$A7,1)+1,SEARCH("/",'CFR - XML import'!$A7,1)-SEARCH("&gt;",'CFR - XML import'!$A7,1)-2)))</f>
        <v>0</v>
      </c>
      <c r="BQ13" s="140">
        <f>IF(ISERROR(FIND(BQ$3,'CFR - XML import'!$A7)),0,VALUE(MID('CFR - XML import'!$A7,SEARCH("&gt;",'CFR - XML import'!$A7,1)+1,SEARCH("/",'CFR - XML import'!$A7,1)-SEARCH("&gt;",'CFR - XML import'!$A7,1)-2)))</f>
        <v>0</v>
      </c>
      <c r="BR13" s="140">
        <f>IF(ISERROR(FIND(BR$3,'CFR - XML import'!$A7)),0,VALUE(MID('CFR - XML import'!$A7,SEARCH("&gt;",'CFR - XML import'!$A7,1)+1,SEARCH("/",'CFR - XML import'!$A7,1)-SEARCH("&gt;",'CFR - XML import'!$A7,1)-2)))</f>
        <v>0</v>
      </c>
      <c r="BS13" s="140">
        <f>IF(ISERROR(FIND(BS$3,'CFR - XML import'!$A7)),0,VALUE(MID('CFR - XML import'!$A7,SEARCH("&gt;",'CFR - XML import'!$A7,1)+1,SEARCH("/",'CFR - XML import'!$A7,1)-SEARCH("&gt;",'CFR - XML import'!$A7,1)-2)))</f>
        <v>0</v>
      </c>
      <c r="BT13" s="140">
        <f>IF(ISERROR(FIND(BT$3,'CFR - XML import'!$A7)),0,VALUE(MID('CFR - XML import'!$A7,SEARCH("&gt;",'CFR - XML import'!$A7,1)+1,SEARCH("/",'CFR - XML import'!$A7,1)-SEARCH("&gt;",'CFR - XML import'!$A7,1)-2)))</f>
        <v>0</v>
      </c>
      <c r="BU13" s="140">
        <f>IF(ISERROR(FIND(BU$3,'CFR - XML import'!$A7)),0,VALUE(MID('CFR - XML import'!$A7,SEARCH("&gt;",'CFR - XML import'!$A7,1)+1,SEARCH("/",'CFR - XML import'!$A7,1)-SEARCH("&gt;",'CFR - XML import'!$A7,1)-2)))</f>
        <v>0</v>
      </c>
      <c r="BV13" s="140">
        <f>IF(ISERROR(FIND(BV$3,'CFR - XML import'!$A7)),0,VALUE(MID('CFR - XML import'!$A7,SEARCH("&gt;",'CFR - XML import'!$A7,1)+1,SEARCH("/",'CFR - XML import'!$A7,1)-SEARCH("&gt;",'CFR - XML import'!$A7,1)-2)))</f>
        <v>0</v>
      </c>
      <c r="BW13" s="140">
        <f>IF(ISERROR(FIND(BW$3,'CFR - XML import'!$A7)),0,VALUE(MID('CFR - XML import'!$A7,SEARCH("&gt;",'CFR - XML import'!$A7,1)+1,SEARCH("/",'CFR - XML import'!$A7,1)-SEARCH("&gt;",'CFR - XML import'!$A7,1)-2)))</f>
        <v>0</v>
      </c>
      <c r="BX13" s="140">
        <f>IF(ISERROR(FIND(BX$3,'CFR - XML import'!$A7)),0,VALUE(MID('CFR - XML import'!$A7,SEARCH("&gt;",'CFR - XML import'!$A7,1)+1,SEARCH("/",'CFR - XML import'!$A7,1)-SEARCH("&gt;",'CFR - XML import'!$A7,1)-2)))</f>
        <v>0</v>
      </c>
      <c r="BY13" s="140">
        <f>IF(ISERROR(FIND(BY$3,'CFR - XML import'!$A7)),0,VALUE(MID('CFR - XML import'!$A7,SEARCH("&gt;",'CFR - XML import'!$A7,1)+1,SEARCH("/",'CFR - XML import'!$A7,1)-SEARCH("&gt;",'CFR - XML import'!$A7,1)-2)))</f>
        <v>0</v>
      </c>
      <c r="BZ13" s="140">
        <f>IF(ISERROR(FIND(BZ$3,'CFR - XML import'!$A7)),0,VALUE(MID('CFR - XML import'!$A7,SEARCH("&gt;",'CFR - XML import'!$A7,1)+1,SEARCH("/",'CFR - XML import'!$A7,1)-SEARCH("&gt;",'CFR - XML import'!$A7,1)-2)))</f>
        <v>0</v>
      </c>
      <c r="CG13" s="142">
        <f>IF(ISERROR(IF(MID('CFR - XML import'!$A7,LEN($CF$4)+5,LEN('CFR - XML import'!$A7)-(2*LEN($CF$4)+5))="RMMS",1,IF(MID('CFR - XML import'!$A7,LEN("    &lt;InputSystem&gt;")+1,LEN('CFR - XML import'!$A7)-(LEN("    &lt;InputSystem&gt;")+LEN($CF$4)+1))="SIMS",2,0))),0,IF(MID('CFR - XML import'!$A7,LEN($CF$4)+5,LEN('CFR - XML import'!$A7)-(2*LEN($CF$4)+5))="RMMS",1,IF(MID('CFR - XML import'!$A7,LEN("    &lt;InputSystem&gt;")+1,LEN('CFR - XML import'!$A7)-(LEN("    &lt;InputSystem&gt;")+LEN($CF$4)+1))="SIMS",2,0)))</f>
        <v>0</v>
      </c>
      <c r="CH13" s="140">
        <f>IF(ISERROR(FIND(CH$3,'CFR - XML import'!$A7)),0,MID('CFR - XML import'!$A7,SEARCH("&gt;",'CFR - XML import'!$A7,1)+1,SEARCH("/",'CFR - XML import'!$A7,1)-SEARCH("&gt;",'CFR - XML import'!$A7,1)-2))</f>
        <v>0</v>
      </c>
      <c r="CI13" s="140">
        <f>IF(ISERROR(FIND(CI$3,'CFR - XML import'!$A7)),0,MID('CFR - XML import'!$A7,SEARCH("&gt;",'CFR - XML import'!$A7,1)+1,SEARCH("/",'CFR - XML import'!$A7,1)-SEARCH("&gt;",'CFR - XML import'!$A7,1)-2))</f>
        <v>0</v>
      </c>
      <c r="CJ13" s="140">
        <f>IF(ISERROR(FIND(CJ$3,'CFR - XML import'!$A7)),0,MID('CFR - XML import'!$A7,SEARCH("&gt;",'CFR - XML import'!$A7,1)+1,SEARCH("/",'CFR - XML import'!$A7,1)-SEARCH("&gt;",'CFR - XML import'!$A7,1)-2))</f>
        <v>0</v>
      </c>
      <c r="CK13" s="140">
        <f>IF(ISERROR(FIND(CK$3,'CFR - XML import'!$A7)),0,MID('CFR - XML import'!$A7,SEARCH("&gt;",'CFR - XML import'!$A7,1)+1,SEARCH("/",'CFR - XML import'!$A7,1)-SEARCH("&gt;",'CFR - XML import'!$A7,1)-2))</f>
        <v>0</v>
      </c>
      <c r="CL13" s="140">
        <f>IF(ISERROR(FIND(CL$3,'CFR - XML import'!$A7)),0,MID('CFR - XML import'!$A7,SEARCH("&gt;",'CFR - XML import'!$A7,1)+1,SEARCH("/",'CFR - XML import'!$A7,1)-SEARCH("&gt;",'CFR - XML import'!$A7,1)-2))</f>
        <v>0</v>
      </c>
      <c r="CM13" s="140">
        <f>IF(ISERROR(FIND(CM$3,'CFR - XML import'!$A7)),0,MID('CFR - XML import'!$A7,SEARCH("&gt;",'CFR - XML import'!$A7,1)+1,SEARCH("/",'CFR - XML import'!$A7,1)-SEARCH("&gt;",'CFR - XML import'!$A7,1)-2))</f>
        <v>0</v>
      </c>
    </row>
    <row r="14" spans="1:91" x14ac:dyDescent="0.2">
      <c r="A14" s="139" t="str">
        <f>IF(AND('CFR - XML import'!A8&lt;&gt;"",LEFT('CFR - XML import'!A8,1)&lt;&gt;"&lt;",LEFT('CFR - XML import'!A8,3)&lt;&gt;"  &lt;",LEFT('CFR - XML import'!A8,5)&lt;&gt;"    &lt;",LEFT('CFR - XML import'!A8,7)&lt;&gt;"      &lt;",LEFT('CFR - XML import'!A8,9)&lt;&gt;"        &lt;",$B$1="SIMS"),'CFR - XML import'!A8,IF(AND(LEFT('CFR - XML import'!A8,9)="&lt;Details&gt;",$B$1="RM"),'CFR - XML import'!A8,""))</f>
        <v/>
      </c>
      <c r="B14" s="140">
        <f>IF(ISERROR(FIND(B$3,'CFR - XML import'!$A8)),0,VALUE(MID('CFR - XML import'!$A8,SEARCH("&gt;",'CFR - XML import'!$A8,1)+1,SEARCH("/",'CFR - XML import'!$A8,1)-SEARCH("&gt;",'CFR - XML import'!$A8,1)-2)))</f>
        <v>0</v>
      </c>
      <c r="D14" s="140">
        <f>IF(ISERROR(FIND(D$3,'CFR - XML import'!$A8)),0,MID('CFR - XML import'!$A8,SEARCH("&gt;",'CFR - XML import'!$A8,1)+1,SEARCH("/",'CFR - XML import'!$A8,1)-SEARCH("&gt;",'CFR - XML import'!$A8,1)-2))</f>
        <v>0</v>
      </c>
      <c r="E14" s="140">
        <f>IF(ISERROR(FIND(E$3,'CFR - XML import'!$A8)),0,MID('CFR - XML import'!$A8,SEARCH("&gt;",'CFR - XML import'!$A8,1)+1,SEARCH("/",'CFR - XML import'!$A8,1)-SEARCH("&gt;",'CFR - XML import'!$A8,1)-2))</f>
        <v>0</v>
      </c>
      <c r="F14" s="141">
        <f>IF($B$1="SIMS",IF(ISERROR(FIND(F$3,'CFR - XML import'!$A8)),0,VALUE(MID('CFR - XML import'!$A8,15,10))),IF(ISERROR(FIND(F$3,'CFR - XML import'!$A8)),0,VALUE(MID('CFR - XML import'!$A8,15,10))))</f>
        <v>0</v>
      </c>
      <c r="G14" s="140">
        <f>IF(ISERROR(FIND(G$3,'CFR - XML import'!$A8)),0,VALUE(MID('CFR - XML import'!$A8,SEARCH("&gt;",'CFR - XML import'!$A8,1)+1,SEARCH("/",'CFR - XML import'!$A8,1)-SEARCH("&gt;",'CFR - XML import'!$A8,1)-2)))</f>
        <v>0</v>
      </c>
      <c r="H14" s="140">
        <f>IF(ISERROR(FIND(H$3,'CFR - XML import'!$A8)),0,VALUE(MID('CFR - XML import'!$A8,SEARCH("&gt;",'CFR - XML import'!$A8,1)+1,SEARCH("/",'CFR - XML import'!$A8,1)-SEARCH("&gt;",'CFR - XML import'!$A8,1)-2)))</f>
        <v>0</v>
      </c>
      <c r="I14" s="140">
        <f>IF(ISERROR(FIND(I$3,'CFR - XML import'!$A8)),0,VALUE(MID('CFR - XML import'!$A8,SEARCH("&gt;",'CFR - XML import'!$A8,1)+1,SEARCH("/",'CFR - XML import'!$A8,1)-SEARCH("&gt;",'CFR - XML import'!$A8,1)-2)))</f>
        <v>0</v>
      </c>
      <c r="J14" s="140">
        <f>IF(ISERROR(FIND(J$3,'CFR - XML import'!$A8)),0,VALUE(MID('CFR - XML import'!$A8,SEARCH("&gt;",'CFR - XML import'!$A8,1)+1,SEARCH("/",'CFR - XML import'!$A8,1)-SEARCH("&gt;",'CFR - XML import'!$A8,1)-2)))</f>
        <v>0</v>
      </c>
      <c r="K14" s="140">
        <f>IF(ISERROR(FIND(K$3,'CFR - XML import'!$A8)),0,VALUE(MID('CFR - XML import'!$A8,SEARCH("&gt;",'CFR - XML import'!$A8,1)+1,SEARCH("/",'CFR - XML import'!$A8,1)-SEARCH("&gt;",'CFR - XML import'!$A8,1)-2)))</f>
        <v>0</v>
      </c>
      <c r="L14" s="140">
        <f>IF(ISERROR(FIND(L$3,'CFR - XML import'!$A8)),0,VALUE(MID('CFR - XML import'!$A8,SEARCH("&gt;",'CFR - XML import'!$A8,1)+1,SEARCH("/",'CFR - XML import'!$A8,1)-SEARCH("&gt;",'CFR - XML import'!$A8,1)-2)))</f>
        <v>0</v>
      </c>
      <c r="M14" s="140">
        <f>IF(ISERROR(FIND(M$3,'CFR - XML import'!$A8)),0,VALUE(MID('CFR - XML import'!$A8,SEARCH("&gt;",'CFR - XML import'!$A8,1)+1,SEARCH("/",'CFR - XML import'!$A8,1)-SEARCH("&gt;",'CFR - XML import'!$A8,1)-2)))</f>
        <v>0</v>
      </c>
      <c r="N14" s="140">
        <f>IF(ISERROR(FIND(N$3,'CFR - XML import'!$A8)),0,VALUE(MID('CFR - XML import'!$A8,SEARCH("&gt;",'CFR - XML import'!$A8,1)+1,SEARCH("/",'CFR - XML import'!$A8,1)-SEARCH("&gt;",'CFR - XML import'!$A8,1)-2)))</f>
        <v>0</v>
      </c>
      <c r="O14" s="140">
        <f>IF(ISERROR(FIND(O$3,'CFR - XML import'!$A8)),0,VALUE(MID('CFR - XML import'!$A8,SEARCH("&gt;",'CFR - XML import'!$A8,1)+1,SEARCH("/",'CFR - XML import'!$A8,1)-SEARCH("&gt;",'CFR - XML import'!$A8,1)-2)))</f>
        <v>0</v>
      </c>
      <c r="P14" s="140">
        <f>IF(ISERROR(FIND(P$3,'CFR - XML import'!$A8)),0,VALUE(MID('CFR - XML import'!$A8,SEARCH("&gt;",'CFR - XML import'!$A8,1)+1,SEARCH("/",'CFR - XML import'!$A8,1)-SEARCH("&gt;",'CFR - XML import'!$A8,1)-2)))</f>
        <v>0</v>
      </c>
      <c r="Q14" s="140">
        <f>IF(ISERROR(FIND(Q$3,'CFR - XML import'!$A8)),0,VALUE(MID('CFR - XML import'!$A8,SEARCH("&gt;",'CFR - XML import'!$A8,1)+1,SEARCH("/",'CFR - XML import'!$A8,1)-SEARCH("&gt;",'CFR - XML import'!$A8,1)-2)))</f>
        <v>0</v>
      </c>
      <c r="R14" s="140">
        <f>IF(ISERROR(FIND(R$3,'CFR - XML import'!$A8)),0,VALUE(MID('CFR - XML import'!$A8,SEARCH("&gt;",'CFR - XML import'!$A8,1)+1,SEARCH("/",'CFR - XML import'!$A8,1)-SEARCH("&gt;",'CFR - XML import'!$A8,1)-2)))</f>
        <v>0</v>
      </c>
      <c r="S14" s="140">
        <f>IF(ISERROR(FIND(S$3,'CFR - XML import'!$A8)),0,VALUE(MID('CFR - XML import'!$A8,SEARCH("&gt;",'CFR - XML import'!$A8,1)+1,SEARCH("/",'CFR - XML import'!$A8,1)-SEARCH("&gt;",'CFR - XML import'!$A8,1)-2)))</f>
        <v>0</v>
      </c>
      <c r="T14" s="140">
        <f>IF(ISERROR(FIND(T$3,'CFR - XML import'!$A8)),0,VALUE(MID('CFR - XML import'!$A8,SEARCH("&gt;",'CFR - XML import'!$A8,1)+1,SEARCH("/",'CFR - XML import'!$A8,1)-SEARCH("&gt;",'CFR - XML import'!$A8,1)-2)))</f>
        <v>0</v>
      </c>
      <c r="U14" s="140">
        <f>IF(ISERROR(FIND(U$3,'CFR - XML import'!$A8)),0,VALUE(MID('CFR - XML import'!$A8,SEARCH("&gt;",'CFR - XML import'!$A8,1)+1,SEARCH("/",'CFR - XML import'!$A8,1)-SEARCH("&gt;",'CFR - XML import'!$A8,1)-2)))</f>
        <v>0</v>
      </c>
      <c r="V14" s="140">
        <f>IF(ISERROR(FIND(V$3,'CFR - XML import'!$A8)),0,VALUE(MID('CFR - XML import'!$A8,SEARCH("&gt;",'CFR - XML import'!$A8,1)+1,SEARCH("/",'CFR - XML import'!$A8,1)-SEARCH("&gt;",'CFR - XML import'!$A8,1)-2)))</f>
        <v>0</v>
      </c>
      <c r="W14" s="140">
        <f>IF(ISERROR(FIND(W$3,'CFR - XML import'!$A8)),0,VALUE(MID('CFR - XML import'!$A8,SEARCH("&gt;",'CFR - XML import'!$A8,1)+1,SEARCH("/",'CFR - XML import'!$A8,1)-SEARCH("&gt;",'CFR - XML import'!$A8,1)-2)))</f>
        <v>0</v>
      </c>
      <c r="X14" s="140"/>
      <c r="Y14" s="140">
        <f>IF(ISERROR(FIND(Y$3,'CFR - XML import'!$A8)),0,VALUE(MID('CFR - XML import'!$A8,SEARCH("&gt;",'CFR - XML import'!$A8,1)+1,SEARCH("/",'CFR - XML import'!$A8,1)-SEARCH("&gt;",'CFR - XML import'!$A8,1)-2)))</f>
        <v>0</v>
      </c>
      <c r="Z14" s="140">
        <f>IF(ISERROR(FIND(Z$3,'CFR - XML import'!$A8)),0,VALUE(MID('CFR - XML import'!$A8,SEARCH("&gt;",'CFR - XML import'!$A8,1)+1,SEARCH("/",'CFR - XML import'!$A8,1)-SEARCH("&gt;",'CFR - XML import'!$A8,1)-2)))</f>
        <v>0</v>
      </c>
      <c r="AA14" s="140">
        <f>IF(ISERROR(FIND(AA$3,'CFR - XML import'!$A8)),0,VALUE(MID('CFR - XML import'!$A8,SEARCH("&gt;",'CFR - XML import'!$A8,1)+1,SEARCH("/",'CFR - XML import'!$A8,1)-SEARCH("&gt;",'CFR - XML import'!$A8,1)-2)))</f>
        <v>0</v>
      </c>
      <c r="AB14" s="140">
        <f>IF(ISERROR(FIND(AB$3,'CFR - XML import'!$A8)),0,VALUE(MID('CFR - XML import'!$A8,SEARCH("&gt;",'CFR - XML import'!$A8,1)+1,SEARCH("/",'CFR - XML import'!$A8,1)-SEARCH("&gt;",'CFR - XML import'!$A8,1)-2)))</f>
        <v>0</v>
      </c>
      <c r="AC14" s="140">
        <f>IF(ISERROR(FIND(AC$3,'CFR - XML import'!$A8)),0,VALUE(MID('CFR - XML import'!$A8,SEARCH("&gt;",'CFR - XML import'!$A8,1)+1,SEARCH("/",'CFR - XML import'!$A8,1)-SEARCH("&gt;",'CFR - XML import'!$A8,1)-2)))</f>
        <v>0</v>
      </c>
      <c r="AD14" s="140">
        <f>IF(ISERROR(FIND(AD$3,'CFR - XML import'!$A8)),0,VALUE(MID('CFR - XML import'!$A8,SEARCH("&gt;",'CFR - XML import'!$A8,1)+1,SEARCH("/",'CFR - XML import'!$A8,1)-SEARCH("&gt;",'CFR - XML import'!$A8,1)-2)))</f>
        <v>0</v>
      </c>
      <c r="AE14" s="140">
        <f>IF(ISERROR(FIND(AE$3,'CFR - XML import'!$A8)),0,VALUE(MID('CFR - XML import'!$A8,SEARCH("&gt;",'CFR - XML import'!$A8,1)+1,SEARCH("/",'CFR - XML import'!$A8,1)-SEARCH("&gt;",'CFR - XML import'!$A8,1)-2)))</f>
        <v>0</v>
      </c>
      <c r="AF14" s="140">
        <f>IF(ISERROR(FIND(AF$3,'CFR - XML import'!$A8)),0,VALUE(MID('CFR - XML import'!$A8,SEARCH("&gt;",'CFR - XML import'!$A8,1)+1,SEARCH("/",'CFR - XML import'!$A8,1)-SEARCH("&gt;",'CFR - XML import'!$A8,1)-2)))</f>
        <v>0</v>
      </c>
      <c r="AG14" s="140">
        <f>IF(ISERROR(FIND(AG$3,'CFR - XML import'!$A8)),0,VALUE(MID('CFR - XML import'!$A8,SEARCH("&gt;",'CFR - XML import'!$A8,1)+1,SEARCH("/",'CFR - XML import'!$A8,1)-SEARCH("&gt;",'CFR - XML import'!$A8,1)-2)))</f>
        <v>0</v>
      </c>
      <c r="AH14" s="140">
        <f>IF(ISERROR(FIND(AH$3,'CFR - XML import'!$A8)),0,VALUE(MID('CFR - XML import'!$A8,SEARCH("&gt;",'CFR - XML import'!$A8,1)+1,SEARCH("/",'CFR - XML import'!$A8,1)-SEARCH("&gt;",'CFR - XML import'!$A8,1)-2)))</f>
        <v>0</v>
      </c>
      <c r="AI14" s="140">
        <f>IF(ISERROR(FIND(AI$3,'CFR - XML import'!$A8)),0,VALUE(MID('CFR - XML import'!$A8,SEARCH("&gt;",'CFR - XML import'!$A8,1)+1,SEARCH("/",'CFR - XML import'!$A8,1)-SEARCH("&gt;",'CFR - XML import'!$A8,1)-2)))</f>
        <v>0</v>
      </c>
      <c r="AJ14" s="140">
        <f>IF(ISERROR(FIND(AJ$3,'CFR - XML import'!$A8)),0,VALUE(MID('CFR - XML import'!$A8,SEARCH("&gt;",'CFR - XML import'!$A8,1)+1,SEARCH("/",'CFR - XML import'!$A8,1)-SEARCH("&gt;",'CFR - XML import'!$A8,1)-2)))</f>
        <v>0</v>
      </c>
      <c r="AK14" s="140">
        <f>IF(ISERROR(FIND(AK$3,'CFR - XML import'!$A8)),0,VALUE(MID('CFR - XML import'!$A8,SEARCH("&gt;",'CFR - XML import'!$A8,1)+1,SEARCH("/",'CFR - XML import'!$A8,1)-SEARCH("&gt;",'CFR - XML import'!$A8,1)-2)))</f>
        <v>0</v>
      </c>
      <c r="AL14" s="140">
        <f>IF(ISERROR(FIND(AL$3,'CFR - XML import'!$A8)),0,VALUE(MID('CFR - XML import'!$A8,SEARCH("&gt;",'CFR - XML import'!$A8,1)+1,SEARCH("/",'CFR - XML import'!$A8,1)-SEARCH("&gt;",'CFR - XML import'!$A8,1)-2)))</f>
        <v>0</v>
      </c>
      <c r="AM14" s="140">
        <f>IF(ISERROR(FIND(AM$3,'CFR - XML import'!$A8)),0,VALUE(MID('CFR - XML import'!$A8,SEARCH("&gt;",'CFR - XML import'!$A8,1)+1,SEARCH("/",'CFR - XML import'!$A8,1)-SEARCH("&gt;",'CFR - XML import'!$A8,1)-2)))</f>
        <v>0</v>
      </c>
      <c r="AN14" s="140">
        <f>IF(ISERROR(FIND(AN$3,'CFR - XML import'!$A8)),0,VALUE(MID('CFR - XML import'!$A8,SEARCH("&gt;",'CFR - XML import'!$A8,1)+1,SEARCH("/",'CFR - XML import'!$A8,1)-SEARCH("&gt;",'CFR - XML import'!$A8,1)-2)))</f>
        <v>0</v>
      </c>
      <c r="AO14" s="140">
        <f>IF(ISERROR(FIND(AO$3,'CFR - XML import'!$A8)),0,VALUE(MID('CFR - XML import'!$A8,SEARCH("&gt;",'CFR - XML import'!$A8,1)+1,SEARCH("/",'CFR - XML import'!$A8,1)-SEARCH("&gt;",'CFR - XML import'!$A8,1)-2)))</f>
        <v>0</v>
      </c>
      <c r="AP14" s="140">
        <f>IF(ISERROR(FIND(AP$3,'CFR - XML import'!$A8)),0,VALUE(MID('CFR - XML import'!$A8,SEARCH("&gt;",'CFR - XML import'!$A8,1)+1,SEARCH("/",'CFR - XML import'!$A8,1)-SEARCH("&gt;",'CFR - XML import'!$A8,1)-2)))</f>
        <v>0</v>
      </c>
      <c r="AQ14" s="140">
        <f>IF(ISERROR(FIND(AQ$3,'CFR - XML import'!$A8)),0,VALUE(MID('CFR - XML import'!$A8,SEARCH("&gt;",'CFR - XML import'!$A8,1)+1,SEARCH("/",'CFR - XML import'!$A8,1)-SEARCH("&gt;",'CFR - XML import'!$A8,1)-2)))</f>
        <v>0</v>
      </c>
      <c r="AR14" s="140">
        <f>IF(ISERROR(FIND(AR$3,'CFR - XML import'!$A8)),0,VALUE(MID('CFR - XML import'!$A8,SEARCH("&gt;",'CFR - XML import'!$A8,1)+1,SEARCH("/",'CFR - XML import'!$A8,1)-SEARCH("&gt;",'CFR - XML import'!$A8,1)-2)))</f>
        <v>0</v>
      </c>
      <c r="AS14" s="140">
        <f>IF(ISERROR(FIND(AS$3,'CFR - XML import'!$A8)),0,VALUE(MID('CFR - XML import'!$A8,SEARCH("&gt;",'CFR - XML import'!$A8,1)+1,SEARCH("/",'CFR - XML import'!$A8,1)-SEARCH("&gt;",'CFR - XML import'!$A8,1)-2)))</f>
        <v>0</v>
      </c>
      <c r="AT14" s="140">
        <f>IF(ISERROR(FIND(AT$3,'CFR - XML import'!$A8)),0,VALUE(MID('CFR - XML import'!$A8,SEARCH("&gt;",'CFR - XML import'!$A8,1)+1,SEARCH("/",'CFR - XML import'!$A8,1)-SEARCH("&gt;",'CFR - XML import'!$A8,1)-2)))</f>
        <v>0</v>
      </c>
      <c r="AU14" s="140">
        <f>IF(ISERROR(FIND(AU$3,'CFR - XML import'!$A8)),0,VALUE(MID('CFR - XML import'!$A8,SEARCH("&gt;",'CFR - XML import'!$A8,1)+1,SEARCH("/",'CFR - XML import'!$A8,1)-SEARCH("&gt;",'CFR - XML import'!$A8,1)-2)))</f>
        <v>0</v>
      </c>
      <c r="AV14" s="140">
        <f>IF(ISERROR(FIND(AV$3,'CFR - XML import'!$A8)),0,VALUE(MID('CFR - XML import'!$A8,SEARCH("&gt;",'CFR - XML import'!$A8,1)+1,SEARCH("/",'CFR - XML import'!$A8,1)-SEARCH("&gt;",'CFR - XML import'!$A8,1)-2)))</f>
        <v>0</v>
      </c>
      <c r="AW14" s="140">
        <f>IF(ISERROR(FIND(AW$3,'CFR - XML import'!$A8)),0,VALUE(MID('CFR - XML import'!$A8,SEARCH("&gt;",'CFR - XML import'!$A8,1)+1,SEARCH("/",'CFR - XML import'!$A8,1)-SEARCH("&gt;",'CFR - XML import'!$A8,1)-2)))</f>
        <v>0</v>
      </c>
      <c r="AX14" s="140">
        <f>IF(ISERROR(FIND(AX$3,'CFR - XML import'!$A8)),0,VALUE(MID('CFR - XML import'!$A8,SEARCH("&gt;",'CFR - XML import'!$A8,1)+1,SEARCH("/",'CFR - XML import'!$A8,1)-SEARCH("&gt;",'CFR - XML import'!$A8,1)-2)))</f>
        <v>0</v>
      </c>
      <c r="AY14" s="140">
        <f>IF(ISERROR(FIND(AY$3,'CFR - XML import'!$A8)),0,VALUE(MID('CFR - XML import'!$A8,SEARCH("&gt;",'CFR - XML import'!$A8,1)+1,SEARCH("/",'CFR - XML import'!$A8,1)-SEARCH("&gt;",'CFR - XML import'!$A8,1)-2)))</f>
        <v>0</v>
      </c>
      <c r="AZ14" s="140">
        <f>IF(ISERROR(FIND(AZ$3,'CFR - XML import'!$A8)),0,VALUE(MID('CFR - XML import'!$A8,SEARCH("&gt;",'CFR - XML import'!$A8,1)+1,SEARCH("/",'CFR - XML import'!$A8,1)-SEARCH("&gt;",'CFR - XML import'!$A8,1)-2)))</f>
        <v>0</v>
      </c>
      <c r="BA14" s="140">
        <f>IF(ISERROR(FIND(BA$3,'CFR - XML import'!$A8)),0,VALUE(MID('CFR - XML import'!$A8,SEARCH("&gt;",'CFR - XML import'!$A8,1)+1,SEARCH("/",'CFR - XML import'!$A8,1)-SEARCH("&gt;",'CFR - XML import'!$A8,1)-2)))</f>
        <v>0</v>
      </c>
      <c r="BB14" s="140">
        <f>IF(ISERROR(FIND(BB$3,'CFR - XML import'!$A8)),0,VALUE(MID('CFR - XML import'!$A8,SEARCH("&gt;",'CFR - XML import'!$A8,1)+1,SEARCH("/",'CFR - XML import'!$A8,1)-SEARCH("&gt;",'CFR - XML import'!$A8,1)-2)))</f>
        <v>0</v>
      </c>
      <c r="BC14" s="140">
        <f>IF(ISERROR(FIND(BC$3,'CFR - XML import'!$A8)),0,VALUE(MID('CFR - XML import'!$A8,SEARCH("&gt;",'CFR - XML import'!$A8,1)+1,SEARCH("/",'CFR - XML import'!$A8,1)-SEARCH("&gt;",'CFR - XML import'!$A8,1)-2)))</f>
        <v>0</v>
      </c>
      <c r="BD14" s="140">
        <f>IF(ISERROR(FIND(BD$3,'CFR - XML import'!$A8)),0,VALUE(MID('CFR - XML import'!$A8,SEARCH("&gt;",'CFR - XML import'!$A8,1)+1,SEARCH("/",'CFR - XML import'!$A8,1)-SEARCH("&gt;",'CFR - XML import'!$A8,1)-2)))</f>
        <v>0</v>
      </c>
      <c r="BE14" s="140">
        <f>IF(ISERROR(FIND(BE$3,'CFR - XML import'!$A8)),0,VALUE(MID('CFR - XML import'!$A8,SEARCH("&gt;",'CFR - XML import'!$A8,1)+1,SEARCH("/",'CFR - XML import'!$A8,1)-SEARCH("&gt;",'CFR - XML import'!$A8,1)-2)))</f>
        <v>0</v>
      </c>
      <c r="BF14" s="140">
        <f>IF(ISERROR(FIND(BF$3,'CFR - XML import'!$A8)),0,VALUE(MID('CFR - XML import'!$A8,SEARCH("&gt;",'CFR - XML import'!$A8,1)+1,SEARCH("/",'CFR - XML import'!$A8,1)-SEARCH("&gt;",'CFR - XML import'!$A8,1)-2)))</f>
        <v>0</v>
      </c>
      <c r="BG14" s="140">
        <f>IF(ISERROR(FIND(BG$3,'CFR - XML import'!$A8)),0,VALUE(MID('CFR - XML import'!$A8,SEARCH("&gt;",'CFR - XML import'!$A8,1)+1,SEARCH("/",'CFR - XML import'!$A8,1)-SEARCH("&gt;",'CFR - XML import'!$A8,1)-2)))</f>
        <v>0</v>
      </c>
      <c r="BH14" s="140">
        <f>IF(ISERROR(FIND(BH$3,'CFR - XML import'!$A8)),0,VALUE(MID('CFR - XML import'!$A8,SEARCH("&gt;",'CFR - XML import'!$A8,1)+1,SEARCH("/",'CFR - XML import'!$A8,1)-SEARCH("&gt;",'CFR - XML import'!$A8,1)-2)))</f>
        <v>0</v>
      </c>
      <c r="BI14" s="140">
        <f>IF(ISERROR(FIND(BI$3,'CFR - XML import'!$A8)),0,VALUE(MID('CFR - XML import'!$A8,SEARCH("&gt;",'CFR - XML import'!$A8,1)+1,SEARCH("/",'CFR - XML import'!$A8,1)-SEARCH("&gt;",'CFR - XML import'!$A8,1)-2)))</f>
        <v>0</v>
      </c>
      <c r="BJ14" s="140">
        <f>IF(ISERROR(FIND(BJ$3,'CFR - XML import'!$A8)),0,VALUE(MID('CFR - XML import'!$A8,SEARCH("&gt;",'CFR - XML import'!$A8,1)+1,SEARCH("/",'CFR - XML import'!$A8,1)-SEARCH("&gt;",'CFR - XML import'!$A8,1)-2)))</f>
        <v>0</v>
      </c>
      <c r="BK14" s="140">
        <f>IF(ISERROR(FIND(BK$3,'CFR - XML import'!$A8)),0,VALUE(MID('CFR - XML import'!$A8,SEARCH("&gt;",'CFR - XML import'!$A8,1)+1,SEARCH("/",'CFR - XML import'!$A8,1)-SEARCH("&gt;",'CFR - XML import'!$A8,1)-2)))</f>
        <v>0</v>
      </c>
      <c r="BL14" s="140">
        <f>IF(ISERROR(FIND(BL$3,'CFR - XML import'!$A8)),0,VALUE(MID('CFR - XML import'!$A8,SEARCH("&gt;",'CFR - XML import'!$A8,1)+1,SEARCH("/",'CFR - XML import'!$A8,1)-SEARCH("&gt;",'CFR - XML import'!$A8,1)-2)))</f>
        <v>0</v>
      </c>
      <c r="BM14" s="140">
        <f>IF(ISERROR(FIND(BM$3,'CFR - XML import'!$A8)),0,VALUE(MID('CFR - XML import'!$A8,SEARCH("&gt;",'CFR - XML import'!$A8,1)+1,SEARCH("/",'CFR - XML import'!$A8,1)-SEARCH("&gt;",'CFR - XML import'!$A8,1)-2)))</f>
        <v>0</v>
      </c>
      <c r="BN14" s="140">
        <f>IF(ISERROR(FIND(BN$3,'CFR - XML import'!$A8)),0,VALUE(MID('CFR - XML import'!$A8,SEARCH("&gt;",'CFR - XML import'!$A8,1)+1,SEARCH("/",'CFR - XML import'!$A8,1)-SEARCH("&gt;",'CFR - XML import'!$A8,1)-2)))</f>
        <v>0</v>
      </c>
      <c r="BO14" s="140">
        <f>IF(ISERROR(FIND(BO$3,'CFR - XML import'!$A8)),0,VALUE(MID('CFR - XML import'!$A8,SEARCH("&gt;",'CFR - XML import'!$A8,1)+1,SEARCH("/",'CFR - XML import'!$A8,1)-SEARCH("&gt;",'CFR - XML import'!$A8,1)-2)))</f>
        <v>0</v>
      </c>
      <c r="BP14" s="140">
        <f>IF(ISERROR(FIND(BP$3,'CFR - XML import'!$A8)),0,VALUE(MID('CFR - XML import'!$A8,SEARCH("&gt;",'CFR - XML import'!$A8,1)+1,SEARCH("/",'CFR - XML import'!$A8,1)-SEARCH("&gt;",'CFR - XML import'!$A8,1)-2)))</f>
        <v>0</v>
      </c>
      <c r="BQ14" s="140">
        <f>IF(ISERROR(FIND(BQ$3,'CFR - XML import'!$A8)),0,VALUE(MID('CFR - XML import'!$A8,SEARCH("&gt;",'CFR - XML import'!$A8,1)+1,SEARCH("/",'CFR - XML import'!$A8,1)-SEARCH("&gt;",'CFR - XML import'!$A8,1)-2)))</f>
        <v>0</v>
      </c>
      <c r="BR14" s="140">
        <f>IF(ISERROR(FIND(BR$3,'CFR - XML import'!$A8)),0,VALUE(MID('CFR - XML import'!$A8,SEARCH("&gt;",'CFR - XML import'!$A8,1)+1,SEARCH("/",'CFR - XML import'!$A8,1)-SEARCH("&gt;",'CFR - XML import'!$A8,1)-2)))</f>
        <v>0</v>
      </c>
      <c r="BS14" s="140">
        <f>IF(ISERROR(FIND(BS$3,'CFR - XML import'!$A8)),0,VALUE(MID('CFR - XML import'!$A8,SEARCH("&gt;",'CFR - XML import'!$A8,1)+1,SEARCH("/",'CFR - XML import'!$A8,1)-SEARCH("&gt;",'CFR - XML import'!$A8,1)-2)))</f>
        <v>0</v>
      </c>
      <c r="BT14" s="140">
        <f>IF(ISERROR(FIND(BT$3,'CFR - XML import'!$A8)),0,VALUE(MID('CFR - XML import'!$A8,SEARCH("&gt;",'CFR - XML import'!$A8,1)+1,SEARCH("/",'CFR - XML import'!$A8,1)-SEARCH("&gt;",'CFR - XML import'!$A8,1)-2)))</f>
        <v>0</v>
      </c>
      <c r="BU14" s="140">
        <f>IF(ISERROR(FIND(BU$3,'CFR - XML import'!$A8)),0,VALUE(MID('CFR - XML import'!$A8,SEARCH("&gt;",'CFR - XML import'!$A8,1)+1,SEARCH("/",'CFR - XML import'!$A8,1)-SEARCH("&gt;",'CFR - XML import'!$A8,1)-2)))</f>
        <v>0</v>
      </c>
      <c r="BV14" s="140">
        <f>IF(ISERROR(FIND(BV$3,'CFR - XML import'!$A8)),0,VALUE(MID('CFR - XML import'!$A8,SEARCH("&gt;",'CFR - XML import'!$A8,1)+1,SEARCH("/",'CFR - XML import'!$A8,1)-SEARCH("&gt;",'CFR - XML import'!$A8,1)-2)))</f>
        <v>0</v>
      </c>
      <c r="BW14" s="140">
        <f>IF(ISERROR(FIND(BW$3,'CFR - XML import'!$A8)),0,VALUE(MID('CFR - XML import'!$A8,SEARCH("&gt;",'CFR - XML import'!$A8,1)+1,SEARCH("/",'CFR - XML import'!$A8,1)-SEARCH("&gt;",'CFR - XML import'!$A8,1)-2)))</f>
        <v>0</v>
      </c>
      <c r="BX14" s="140">
        <f>IF(ISERROR(FIND(BX$3,'CFR - XML import'!$A8)),0,VALUE(MID('CFR - XML import'!$A8,SEARCH("&gt;",'CFR - XML import'!$A8,1)+1,SEARCH("/",'CFR - XML import'!$A8,1)-SEARCH("&gt;",'CFR - XML import'!$A8,1)-2)))</f>
        <v>0</v>
      </c>
      <c r="BY14" s="140">
        <f>IF(ISERROR(FIND(BY$3,'CFR - XML import'!$A8)),0,VALUE(MID('CFR - XML import'!$A8,SEARCH("&gt;",'CFR - XML import'!$A8,1)+1,SEARCH("/",'CFR - XML import'!$A8,1)-SEARCH("&gt;",'CFR - XML import'!$A8,1)-2)))</f>
        <v>0</v>
      </c>
      <c r="BZ14" s="140">
        <f>IF(ISERROR(FIND(BZ$3,'CFR - XML import'!$A8)),0,VALUE(MID('CFR - XML import'!$A8,SEARCH("&gt;",'CFR - XML import'!$A8,1)+1,SEARCH("/",'CFR - XML import'!$A8,1)-SEARCH("&gt;",'CFR - XML import'!$A8,1)-2)))</f>
        <v>0</v>
      </c>
      <c r="CG14" s="142">
        <f>IF(ISERROR(IF(MID('CFR - XML import'!$A8,LEN($CF$4)+5,LEN('CFR - XML import'!$A8)-(2*LEN($CF$4)+5))="RMMS",1,IF(MID('CFR - XML import'!$A8,LEN("    &lt;InputSystem&gt;")+1,LEN('CFR - XML import'!$A8)-(LEN("    &lt;InputSystem&gt;")+LEN($CF$4)+1))="SIMS",2,0))),0,IF(MID('CFR - XML import'!$A8,LEN($CF$4)+5,LEN('CFR - XML import'!$A8)-(2*LEN($CF$4)+5))="RMMS",1,IF(MID('CFR - XML import'!$A8,LEN("    &lt;InputSystem&gt;")+1,LEN('CFR - XML import'!$A8)-(LEN("    &lt;InputSystem&gt;")+LEN($CF$4)+1))="SIMS",2,0)))</f>
        <v>0</v>
      </c>
      <c r="CH14" s="140">
        <f>IF(ISERROR(FIND(CH$3,'CFR - XML import'!$A8)),0,MID('CFR - XML import'!$A8,SEARCH("&gt;",'CFR - XML import'!$A8,1)+1,SEARCH("/",'CFR - XML import'!$A8,1)-SEARCH("&gt;",'CFR - XML import'!$A8,1)-2))</f>
        <v>0</v>
      </c>
      <c r="CI14" s="140">
        <f>IF(ISERROR(FIND(CI$3,'CFR - XML import'!$A8)),0,MID('CFR - XML import'!$A8,SEARCH("&gt;",'CFR - XML import'!$A8,1)+1,SEARCH("/",'CFR - XML import'!$A8,1)-SEARCH("&gt;",'CFR - XML import'!$A8,1)-2))</f>
        <v>0</v>
      </c>
      <c r="CJ14" s="140">
        <f>IF(ISERROR(FIND(CJ$3,'CFR - XML import'!$A8)),0,MID('CFR - XML import'!$A8,SEARCH("&gt;",'CFR - XML import'!$A8,1)+1,SEARCH("/",'CFR - XML import'!$A8,1)-SEARCH("&gt;",'CFR - XML import'!$A8,1)-2))</f>
        <v>0</v>
      </c>
      <c r="CK14" s="140">
        <f>IF(ISERROR(FIND(CK$3,'CFR - XML import'!$A8)),0,MID('CFR - XML import'!$A8,SEARCH("&gt;",'CFR - XML import'!$A8,1)+1,SEARCH("/",'CFR - XML import'!$A8,1)-SEARCH("&gt;",'CFR - XML import'!$A8,1)-2))</f>
        <v>0</v>
      </c>
      <c r="CL14" s="140">
        <f>IF(ISERROR(FIND(CL$3,'CFR - XML import'!$A8)),0,MID('CFR - XML import'!$A8,SEARCH("&gt;",'CFR - XML import'!$A8,1)+1,SEARCH("/",'CFR - XML import'!$A8,1)-SEARCH("&gt;",'CFR - XML import'!$A8,1)-2))</f>
        <v>0</v>
      </c>
      <c r="CM14" s="140">
        <f>IF(ISERROR(FIND(CM$3,'CFR - XML import'!$A8)),0,MID('CFR - XML import'!$A8,SEARCH("&gt;",'CFR - XML import'!$A8,1)+1,SEARCH("/",'CFR - XML import'!$A8,1)-SEARCH("&gt;",'CFR - XML import'!$A8,1)-2))</f>
        <v>0</v>
      </c>
    </row>
    <row r="15" spans="1:91" x14ac:dyDescent="0.2">
      <c r="A15" s="139" t="str">
        <f>IF(AND('CFR - XML import'!A9&lt;&gt;"",LEFT('CFR - XML import'!A9,1)&lt;&gt;"&lt;",LEFT('CFR - XML import'!A9,3)&lt;&gt;"  &lt;",LEFT('CFR - XML import'!A9,5)&lt;&gt;"    &lt;",LEFT('CFR - XML import'!A9,7)&lt;&gt;"      &lt;",LEFT('CFR - XML import'!A9,9)&lt;&gt;"        &lt;",$B$1="SIMS"),'CFR - XML import'!A9,IF(AND(LEFT('CFR - XML import'!A9,9)="&lt;Details&gt;",$B$1="RM"),'CFR - XML import'!A9,""))</f>
        <v/>
      </c>
      <c r="B15" s="140">
        <f>IF(ISERROR(FIND(B$3,'CFR - XML import'!$A9)),0,VALUE(MID('CFR - XML import'!$A9,SEARCH("&gt;",'CFR - XML import'!$A9,1)+1,SEARCH("/",'CFR - XML import'!$A9,1)-SEARCH("&gt;",'CFR - XML import'!$A9,1)-2)))</f>
        <v>3239</v>
      </c>
      <c r="D15" s="140">
        <f>IF(ISERROR(FIND(D$3,'CFR - XML import'!$A9)),0,MID('CFR - XML import'!$A9,SEARCH("&gt;",'CFR - XML import'!$A9,1)+1,SEARCH("/",'CFR - XML import'!$A9,1)-SEARCH("&gt;",'CFR - XML import'!$A9,1)-2))</f>
        <v>0</v>
      </c>
      <c r="E15" s="140">
        <f>IF(ISERROR(FIND(E$3,'CFR - XML import'!$A9)),0,MID('CFR - XML import'!$A9,SEARCH("&gt;",'CFR - XML import'!$A9,1)+1,SEARCH("/",'CFR - XML import'!$A9,1)-SEARCH("&gt;",'CFR - XML import'!$A9,1)-2))</f>
        <v>0</v>
      </c>
      <c r="F15" s="141">
        <f>IF($B$1="SIMS",IF(ISERROR(FIND(F$3,'CFR - XML import'!$A9)),0,VALUE(MID('CFR - XML import'!$A9,15,10))),IF(ISERROR(FIND(F$3,'CFR - XML import'!$A9)),0,VALUE(MID('CFR - XML import'!$A9,15,10))))</f>
        <v>0</v>
      </c>
      <c r="G15" s="140">
        <f>IF(ISERROR(FIND(G$3,'CFR - XML import'!$A9)),0,VALUE(MID('CFR - XML import'!$A9,SEARCH("&gt;",'CFR - XML import'!$A9,1)+1,SEARCH("/",'CFR - XML import'!$A9,1)-SEARCH("&gt;",'CFR - XML import'!$A9,1)-2)))</f>
        <v>0</v>
      </c>
      <c r="H15" s="140">
        <f>IF(ISERROR(FIND(H$3,'CFR - XML import'!$A9)),0,VALUE(MID('CFR - XML import'!$A9,SEARCH("&gt;",'CFR - XML import'!$A9,1)+1,SEARCH("/",'CFR - XML import'!$A9,1)-SEARCH("&gt;",'CFR - XML import'!$A9,1)-2)))</f>
        <v>0</v>
      </c>
      <c r="I15" s="140">
        <f>IF(ISERROR(FIND(I$3,'CFR - XML import'!$A9)),0,VALUE(MID('CFR - XML import'!$A9,SEARCH("&gt;",'CFR - XML import'!$A9,1)+1,SEARCH("/",'CFR - XML import'!$A9,1)-SEARCH("&gt;",'CFR - XML import'!$A9,1)-2)))</f>
        <v>0</v>
      </c>
      <c r="J15" s="140">
        <f>IF(ISERROR(FIND(J$3,'CFR - XML import'!$A9)),0,VALUE(MID('CFR - XML import'!$A9,SEARCH("&gt;",'CFR - XML import'!$A9,1)+1,SEARCH("/",'CFR - XML import'!$A9,1)-SEARCH("&gt;",'CFR - XML import'!$A9,1)-2)))</f>
        <v>0</v>
      </c>
      <c r="K15" s="140">
        <f>IF(ISERROR(FIND(K$3,'CFR - XML import'!$A9)),0,VALUE(MID('CFR - XML import'!$A9,SEARCH("&gt;",'CFR - XML import'!$A9,1)+1,SEARCH("/",'CFR - XML import'!$A9,1)-SEARCH("&gt;",'CFR - XML import'!$A9,1)-2)))</f>
        <v>0</v>
      </c>
      <c r="L15" s="140">
        <f>IF(ISERROR(FIND(L$3,'CFR - XML import'!$A9)),0,VALUE(MID('CFR - XML import'!$A9,SEARCH("&gt;",'CFR - XML import'!$A9,1)+1,SEARCH("/",'CFR - XML import'!$A9,1)-SEARCH("&gt;",'CFR - XML import'!$A9,1)-2)))</f>
        <v>0</v>
      </c>
      <c r="M15" s="140">
        <f>IF(ISERROR(FIND(M$3,'CFR - XML import'!$A9)),0,VALUE(MID('CFR - XML import'!$A9,SEARCH("&gt;",'CFR - XML import'!$A9,1)+1,SEARCH("/",'CFR - XML import'!$A9,1)-SEARCH("&gt;",'CFR - XML import'!$A9,1)-2)))</f>
        <v>0</v>
      </c>
      <c r="N15" s="140">
        <f>IF(ISERROR(FIND(N$3,'CFR - XML import'!$A9)),0,VALUE(MID('CFR - XML import'!$A9,SEARCH("&gt;",'CFR - XML import'!$A9,1)+1,SEARCH("/",'CFR - XML import'!$A9,1)-SEARCH("&gt;",'CFR - XML import'!$A9,1)-2)))</f>
        <v>0</v>
      </c>
      <c r="O15" s="140">
        <f>IF(ISERROR(FIND(O$3,'CFR - XML import'!$A9)),0,VALUE(MID('CFR - XML import'!$A9,SEARCH("&gt;",'CFR - XML import'!$A9,1)+1,SEARCH("/",'CFR - XML import'!$A9,1)-SEARCH("&gt;",'CFR - XML import'!$A9,1)-2)))</f>
        <v>0</v>
      </c>
      <c r="P15" s="140">
        <f>IF(ISERROR(FIND(P$3,'CFR - XML import'!$A9)),0,VALUE(MID('CFR - XML import'!$A9,SEARCH("&gt;",'CFR - XML import'!$A9,1)+1,SEARCH("/",'CFR - XML import'!$A9,1)-SEARCH("&gt;",'CFR - XML import'!$A9,1)-2)))</f>
        <v>0</v>
      </c>
      <c r="Q15" s="140">
        <f>IF(ISERROR(FIND(Q$3,'CFR - XML import'!$A9)),0,VALUE(MID('CFR - XML import'!$A9,SEARCH("&gt;",'CFR - XML import'!$A9,1)+1,SEARCH("/",'CFR - XML import'!$A9,1)-SEARCH("&gt;",'CFR - XML import'!$A9,1)-2)))</f>
        <v>0</v>
      </c>
      <c r="R15" s="140">
        <f>IF(ISERROR(FIND(R$3,'CFR - XML import'!$A9)),0,VALUE(MID('CFR - XML import'!$A9,SEARCH("&gt;",'CFR - XML import'!$A9,1)+1,SEARCH("/",'CFR - XML import'!$A9,1)-SEARCH("&gt;",'CFR - XML import'!$A9,1)-2)))</f>
        <v>0</v>
      </c>
      <c r="S15" s="140">
        <f>IF(ISERROR(FIND(S$3,'CFR - XML import'!$A9)),0,VALUE(MID('CFR - XML import'!$A9,SEARCH("&gt;",'CFR - XML import'!$A9,1)+1,SEARCH("/",'CFR - XML import'!$A9,1)-SEARCH("&gt;",'CFR - XML import'!$A9,1)-2)))</f>
        <v>0</v>
      </c>
      <c r="T15" s="140">
        <f>IF(ISERROR(FIND(T$3,'CFR - XML import'!$A9)),0,VALUE(MID('CFR - XML import'!$A9,SEARCH("&gt;",'CFR - XML import'!$A9,1)+1,SEARCH("/",'CFR - XML import'!$A9,1)-SEARCH("&gt;",'CFR - XML import'!$A9,1)-2)))</f>
        <v>0</v>
      </c>
      <c r="U15" s="140">
        <f>IF(ISERROR(FIND(U$3,'CFR - XML import'!$A9)),0,VALUE(MID('CFR - XML import'!$A9,SEARCH("&gt;",'CFR - XML import'!$A9,1)+1,SEARCH("/",'CFR - XML import'!$A9,1)-SEARCH("&gt;",'CFR - XML import'!$A9,1)-2)))</f>
        <v>0</v>
      </c>
      <c r="V15" s="140">
        <f>IF(ISERROR(FIND(V$3,'CFR - XML import'!$A9)),0,VALUE(MID('CFR - XML import'!$A9,SEARCH("&gt;",'CFR - XML import'!$A9,1)+1,SEARCH("/",'CFR - XML import'!$A9,1)-SEARCH("&gt;",'CFR - XML import'!$A9,1)-2)))</f>
        <v>0</v>
      </c>
      <c r="W15" s="140">
        <f>IF(ISERROR(FIND(W$3,'CFR - XML import'!$A9)),0,VALUE(MID('CFR - XML import'!$A9,SEARCH("&gt;",'CFR - XML import'!$A9,1)+1,SEARCH("/",'CFR - XML import'!$A9,1)-SEARCH("&gt;",'CFR - XML import'!$A9,1)-2)))</f>
        <v>0</v>
      </c>
      <c r="X15" s="140"/>
      <c r="Y15" s="140">
        <f>IF(ISERROR(FIND(Y$3,'CFR - XML import'!$A9)),0,VALUE(MID('CFR - XML import'!$A9,SEARCH("&gt;",'CFR - XML import'!$A9,1)+1,SEARCH("/",'CFR - XML import'!$A9,1)-SEARCH("&gt;",'CFR - XML import'!$A9,1)-2)))</f>
        <v>0</v>
      </c>
      <c r="Z15" s="140">
        <f>IF(ISERROR(FIND(Z$3,'CFR - XML import'!$A9)),0,VALUE(MID('CFR - XML import'!$A9,SEARCH("&gt;",'CFR - XML import'!$A9,1)+1,SEARCH("/",'CFR - XML import'!$A9,1)-SEARCH("&gt;",'CFR - XML import'!$A9,1)-2)))</f>
        <v>0</v>
      </c>
      <c r="AA15" s="140">
        <f>IF(ISERROR(FIND(AA$3,'CFR - XML import'!$A9)),0,VALUE(MID('CFR - XML import'!$A9,SEARCH("&gt;",'CFR - XML import'!$A9,1)+1,SEARCH("/",'CFR - XML import'!$A9,1)-SEARCH("&gt;",'CFR - XML import'!$A9,1)-2)))</f>
        <v>0</v>
      </c>
      <c r="AB15" s="140">
        <f>IF(ISERROR(FIND(AB$3,'CFR - XML import'!$A9)),0,VALUE(MID('CFR - XML import'!$A9,SEARCH("&gt;",'CFR - XML import'!$A9,1)+1,SEARCH("/",'CFR - XML import'!$A9,1)-SEARCH("&gt;",'CFR - XML import'!$A9,1)-2)))</f>
        <v>0</v>
      </c>
      <c r="AC15" s="140">
        <f>IF(ISERROR(FIND(AC$3,'CFR - XML import'!$A9)),0,VALUE(MID('CFR - XML import'!$A9,SEARCH("&gt;",'CFR - XML import'!$A9,1)+1,SEARCH("/",'CFR - XML import'!$A9,1)-SEARCH("&gt;",'CFR - XML import'!$A9,1)-2)))</f>
        <v>0</v>
      </c>
      <c r="AD15" s="140">
        <f>IF(ISERROR(FIND(AD$3,'CFR - XML import'!$A9)),0,VALUE(MID('CFR - XML import'!$A9,SEARCH("&gt;",'CFR - XML import'!$A9,1)+1,SEARCH("/",'CFR - XML import'!$A9,1)-SEARCH("&gt;",'CFR - XML import'!$A9,1)-2)))</f>
        <v>0</v>
      </c>
      <c r="AE15" s="140">
        <f>IF(ISERROR(FIND(AE$3,'CFR - XML import'!$A9)),0,VALUE(MID('CFR - XML import'!$A9,SEARCH("&gt;",'CFR - XML import'!$A9,1)+1,SEARCH("/",'CFR - XML import'!$A9,1)-SEARCH("&gt;",'CFR - XML import'!$A9,1)-2)))</f>
        <v>0</v>
      </c>
      <c r="AF15" s="140">
        <f>IF(ISERROR(FIND(AF$3,'CFR - XML import'!$A9)),0,VALUE(MID('CFR - XML import'!$A9,SEARCH("&gt;",'CFR - XML import'!$A9,1)+1,SEARCH("/",'CFR - XML import'!$A9,1)-SEARCH("&gt;",'CFR - XML import'!$A9,1)-2)))</f>
        <v>0</v>
      </c>
      <c r="AG15" s="140">
        <f>IF(ISERROR(FIND(AG$3,'CFR - XML import'!$A9)),0,VALUE(MID('CFR - XML import'!$A9,SEARCH("&gt;",'CFR - XML import'!$A9,1)+1,SEARCH("/",'CFR - XML import'!$A9,1)-SEARCH("&gt;",'CFR - XML import'!$A9,1)-2)))</f>
        <v>0</v>
      </c>
      <c r="AH15" s="140">
        <f>IF(ISERROR(FIND(AH$3,'CFR - XML import'!$A9)),0,VALUE(MID('CFR - XML import'!$A9,SEARCH("&gt;",'CFR - XML import'!$A9,1)+1,SEARCH("/",'CFR - XML import'!$A9,1)-SEARCH("&gt;",'CFR - XML import'!$A9,1)-2)))</f>
        <v>0</v>
      </c>
      <c r="AI15" s="140">
        <f>IF(ISERROR(FIND(AI$3,'CFR - XML import'!$A9)),0,VALUE(MID('CFR - XML import'!$A9,SEARCH("&gt;",'CFR - XML import'!$A9,1)+1,SEARCH("/",'CFR - XML import'!$A9,1)-SEARCH("&gt;",'CFR - XML import'!$A9,1)-2)))</f>
        <v>0</v>
      </c>
      <c r="AJ15" s="140">
        <f>IF(ISERROR(FIND(AJ$3,'CFR - XML import'!$A9)),0,VALUE(MID('CFR - XML import'!$A9,SEARCH("&gt;",'CFR - XML import'!$A9,1)+1,SEARCH("/",'CFR - XML import'!$A9,1)-SEARCH("&gt;",'CFR - XML import'!$A9,1)-2)))</f>
        <v>0</v>
      </c>
      <c r="AK15" s="140">
        <f>IF(ISERROR(FIND(AK$3,'CFR - XML import'!$A9)),0,VALUE(MID('CFR - XML import'!$A9,SEARCH("&gt;",'CFR - XML import'!$A9,1)+1,SEARCH("/",'CFR - XML import'!$A9,1)-SEARCH("&gt;",'CFR - XML import'!$A9,1)-2)))</f>
        <v>0</v>
      </c>
      <c r="AL15" s="140">
        <f>IF(ISERROR(FIND(AL$3,'CFR - XML import'!$A9)),0,VALUE(MID('CFR - XML import'!$A9,SEARCH("&gt;",'CFR - XML import'!$A9,1)+1,SEARCH("/",'CFR - XML import'!$A9,1)-SEARCH("&gt;",'CFR - XML import'!$A9,1)-2)))</f>
        <v>0</v>
      </c>
      <c r="AM15" s="140">
        <f>IF(ISERROR(FIND(AM$3,'CFR - XML import'!$A9)),0,VALUE(MID('CFR - XML import'!$A9,SEARCH("&gt;",'CFR - XML import'!$A9,1)+1,SEARCH("/",'CFR - XML import'!$A9,1)-SEARCH("&gt;",'CFR - XML import'!$A9,1)-2)))</f>
        <v>0</v>
      </c>
      <c r="AN15" s="140">
        <f>IF(ISERROR(FIND(AN$3,'CFR - XML import'!$A9)),0,VALUE(MID('CFR - XML import'!$A9,SEARCH("&gt;",'CFR - XML import'!$A9,1)+1,SEARCH("/",'CFR - XML import'!$A9,1)-SEARCH("&gt;",'CFR - XML import'!$A9,1)-2)))</f>
        <v>0</v>
      </c>
      <c r="AO15" s="140">
        <f>IF(ISERROR(FIND(AO$3,'CFR - XML import'!$A9)),0,VALUE(MID('CFR - XML import'!$A9,SEARCH("&gt;",'CFR - XML import'!$A9,1)+1,SEARCH("/",'CFR - XML import'!$A9,1)-SEARCH("&gt;",'CFR - XML import'!$A9,1)-2)))</f>
        <v>0</v>
      </c>
      <c r="AP15" s="140">
        <f>IF(ISERROR(FIND(AP$3,'CFR - XML import'!$A9)),0,VALUE(MID('CFR - XML import'!$A9,SEARCH("&gt;",'CFR - XML import'!$A9,1)+1,SEARCH("/",'CFR - XML import'!$A9,1)-SEARCH("&gt;",'CFR - XML import'!$A9,1)-2)))</f>
        <v>0</v>
      </c>
      <c r="AQ15" s="140">
        <f>IF(ISERROR(FIND(AQ$3,'CFR - XML import'!$A9)),0,VALUE(MID('CFR - XML import'!$A9,SEARCH("&gt;",'CFR - XML import'!$A9,1)+1,SEARCH("/",'CFR - XML import'!$A9,1)-SEARCH("&gt;",'CFR - XML import'!$A9,1)-2)))</f>
        <v>0</v>
      </c>
      <c r="AR15" s="140">
        <f>IF(ISERROR(FIND(AR$3,'CFR - XML import'!$A9)),0,VALUE(MID('CFR - XML import'!$A9,SEARCH("&gt;",'CFR - XML import'!$A9,1)+1,SEARCH("/",'CFR - XML import'!$A9,1)-SEARCH("&gt;",'CFR - XML import'!$A9,1)-2)))</f>
        <v>0</v>
      </c>
      <c r="AS15" s="140">
        <f>IF(ISERROR(FIND(AS$3,'CFR - XML import'!$A9)),0,VALUE(MID('CFR - XML import'!$A9,SEARCH("&gt;",'CFR - XML import'!$A9,1)+1,SEARCH("/",'CFR - XML import'!$A9,1)-SEARCH("&gt;",'CFR - XML import'!$A9,1)-2)))</f>
        <v>0</v>
      </c>
      <c r="AT15" s="140">
        <f>IF(ISERROR(FIND(AT$3,'CFR - XML import'!$A9)),0,VALUE(MID('CFR - XML import'!$A9,SEARCH("&gt;",'CFR - XML import'!$A9,1)+1,SEARCH("/",'CFR - XML import'!$A9,1)-SEARCH("&gt;",'CFR - XML import'!$A9,1)-2)))</f>
        <v>0</v>
      </c>
      <c r="AU15" s="140">
        <f>IF(ISERROR(FIND(AU$3,'CFR - XML import'!$A9)),0,VALUE(MID('CFR - XML import'!$A9,SEARCH("&gt;",'CFR - XML import'!$A9,1)+1,SEARCH("/",'CFR - XML import'!$A9,1)-SEARCH("&gt;",'CFR - XML import'!$A9,1)-2)))</f>
        <v>0</v>
      </c>
      <c r="AV15" s="140">
        <f>IF(ISERROR(FIND(AV$3,'CFR - XML import'!$A9)),0,VALUE(MID('CFR - XML import'!$A9,SEARCH("&gt;",'CFR - XML import'!$A9,1)+1,SEARCH("/",'CFR - XML import'!$A9,1)-SEARCH("&gt;",'CFR - XML import'!$A9,1)-2)))</f>
        <v>0</v>
      </c>
      <c r="AW15" s="140">
        <f>IF(ISERROR(FIND(AW$3,'CFR - XML import'!$A9)),0,VALUE(MID('CFR - XML import'!$A9,SEARCH("&gt;",'CFR - XML import'!$A9,1)+1,SEARCH("/",'CFR - XML import'!$A9,1)-SEARCH("&gt;",'CFR - XML import'!$A9,1)-2)))</f>
        <v>0</v>
      </c>
      <c r="AX15" s="140">
        <f>IF(ISERROR(FIND(AX$3,'CFR - XML import'!$A9)),0,VALUE(MID('CFR - XML import'!$A9,SEARCH("&gt;",'CFR - XML import'!$A9,1)+1,SEARCH("/",'CFR - XML import'!$A9,1)-SEARCH("&gt;",'CFR - XML import'!$A9,1)-2)))</f>
        <v>0</v>
      </c>
      <c r="AY15" s="140">
        <f>IF(ISERROR(FIND(AY$3,'CFR - XML import'!$A9)),0,VALUE(MID('CFR - XML import'!$A9,SEARCH("&gt;",'CFR - XML import'!$A9,1)+1,SEARCH("/",'CFR - XML import'!$A9,1)-SEARCH("&gt;",'CFR - XML import'!$A9,1)-2)))</f>
        <v>0</v>
      </c>
      <c r="AZ15" s="140">
        <f>IF(ISERROR(FIND(AZ$3,'CFR - XML import'!$A9)),0,VALUE(MID('CFR - XML import'!$A9,SEARCH("&gt;",'CFR - XML import'!$A9,1)+1,SEARCH("/",'CFR - XML import'!$A9,1)-SEARCH("&gt;",'CFR - XML import'!$A9,1)-2)))</f>
        <v>0</v>
      </c>
      <c r="BA15" s="140">
        <f>IF(ISERROR(FIND(BA$3,'CFR - XML import'!$A9)),0,VALUE(MID('CFR - XML import'!$A9,SEARCH("&gt;",'CFR - XML import'!$A9,1)+1,SEARCH("/",'CFR - XML import'!$A9,1)-SEARCH("&gt;",'CFR - XML import'!$A9,1)-2)))</f>
        <v>0</v>
      </c>
      <c r="BB15" s="140">
        <f>IF(ISERROR(FIND(BB$3,'CFR - XML import'!$A9)),0,VALUE(MID('CFR - XML import'!$A9,SEARCH("&gt;",'CFR - XML import'!$A9,1)+1,SEARCH("/",'CFR - XML import'!$A9,1)-SEARCH("&gt;",'CFR - XML import'!$A9,1)-2)))</f>
        <v>0</v>
      </c>
      <c r="BC15" s="140">
        <f>IF(ISERROR(FIND(BC$3,'CFR - XML import'!$A9)),0,VALUE(MID('CFR - XML import'!$A9,SEARCH("&gt;",'CFR - XML import'!$A9,1)+1,SEARCH("/",'CFR - XML import'!$A9,1)-SEARCH("&gt;",'CFR - XML import'!$A9,1)-2)))</f>
        <v>0</v>
      </c>
      <c r="BD15" s="140">
        <f>IF(ISERROR(FIND(BD$3,'CFR - XML import'!$A9)),0,VALUE(MID('CFR - XML import'!$A9,SEARCH("&gt;",'CFR - XML import'!$A9,1)+1,SEARCH("/",'CFR - XML import'!$A9,1)-SEARCH("&gt;",'CFR - XML import'!$A9,1)-2)))</f>
        <v>0</v>
      </c>
      <c r="BE15" s="140">
        <f>IF(ISERROR(FIND(BE$3,'CFR - XML import'!$A9)),0,VALUE(MID('CFR - XML import'!$A9,SEARCH("&gt;",'CFR - XML import'!$A9,1)+1,SEARCH("/",'CFR - XML import'!$A9,1)-SEARCH("&gt;",'CFR - XML import'!$A9,1)-2)))</f>
        <v>0</v>
      </c>
      <c r="BF15" s="140">
        <f>IF(ISERROR(FIND(BF$3,'CFR - XML import'!$A9)),0,VALUE(MID('CFR - XML import'!$A9,SEARCH("&gt;",'CFR - XML import'!$A9,1)+1,SEARCH("/",'CFR - XML import'!$A9,1)-SEARCH("&gt;",'CFR - XML import'!$A9,1)-2)))</f>
        <v>0</v>
      </c>
      <c r="BG15" s="140">
        <f>IF(ISERROR(FIND(BG$3,'CFR - XML import'!$A9)),0,VALUE(MID('CFR - XML import'!$A9,SEARCH("&gt;",'CFR - XML import'!$A9,1)+1,SEARCH("/",'CFR - XML import'!$A9,1)-SEARCH("&gt;",'CFR - XML import'!$A9,1)-2)))</f>
        <v>0</v>
      </c>
      <c r="BH15" s="140">
        <f>IF(ISERROR(FIND(BH$3,'CFR - XML import'!$A9)),0,VALUE(MID('CFR - XML import'!$A9,SEARCH("&gt;",'CFR - XML import'!$A9,1)+1,SEARCH("/",'CFR - XML import'!$A9,1)-SEARCH("&gt;",'CFR - XML import'!$A9,1)-2)))</f>
        <v>0</v>
      </c>
      <c r="BI15" s="140">
        <f>IF(ISERROR(FIND(BI$3,'CFR - XML import'!$A9)),0,VALUE(MID('CFR - XML import'!$A9,SEARCH("&gt;",'CFR - XML import'!$A9,1)+1,SEARCH("/",'CFR - XML import'!$A9,1)-SEARCH("&gt;",'CFR - XML import'!$A9,1)-2)))</f>
        <v>0</v>
      </c>
      <c r="BJ15" s="140">
        <f>IF(ISERROR(FIND(BJ$3,'CFR - XML import'!$A9)),0,VALUE(MID('CFR - XML import'!$A9,SEARCH("&gt;",'CFR - XML import'!$A9,1)+1,SEARCH("/",'CFR - XML import'!$A9,1)-SEARCH("&gt;",'CFR - XML import'!$A9,1)-2)))</f>
        <v>0</v>
      </c>
      <c r="BK15" s="140">
        <f>IF(ISERROR(FIND(BK$3,'CFR - XML import'!$A9)),0,VALUE(MID('CFR - XML import'!$A9,SEARCH("&gt;",'CFR - XML import'!$A9,1)+1,SEARCH("/",'CFR - XML import'!$A9,1)-SEARCH("&gt;",'CFR - XML import'!$A9,1)-2)))</f>
        <v>0</v>
      </c>
      <c r="BL15" s="140">
        <f>IF(ISERROR(FIND(BL$3,'CFR - XML import'!$A9)),0,VALUE(MID('CFR - XML import'!$A9,SEARCH("&gt;",'CFR - XML import'!$A9,1)+1,SEARCH("/",'CFR - XML import'!$A9,1)-SEARCH("&gt;",'CFR - XML import'!$A9,1)-2)))</f>
        <v>0</v>
      </c>
      <c r="BM15" s="140">
        <f>IF(ISERROR(FIND(BM$3,'CFR - XML import'!$A9)),0,VALUE(MID('CFR - XML import'!$A9,SEARCH("&gt;",'CFR - XML import'!$A9,1)+1,SEARCH("/",'CFR - XML import'!$A9,1)-SEARCH("&gt;",'CFR - XML import'!$A9,1)-2)))</f>
        <v>0</v>
      </c>
      <c r="BN15" s="140">
        <f>IF(ISERROR(FIND(BN$3,'CFR - XML import'!$A9)),0,VALUE(MID('CFR - XML import'!$A9,SEARCH("&gt;",'CFR - XML import'!$A9,1)+1,SEARCH("/",'CFR - XML import'!$A9,1)-SEARCH("&gt;",'CFR - XML import'!$A9,1)-2)))</f>
        <v>0</v>
      </c>
      <c r="BO15" s="140">
        <f>IF(ISERROR(FIND(BO$3,'CFR - XML import'!$A9)),0,VALUE(MID('CFR - XML import'!$A9,SEARCH("&gt;",'CFR - XML import'!$A9,1)+1,SEARCH("/",'CFR - XML import'!$A9,1)-SEARCH("&gt;",'CFR - XML import'!$A9,1)-2)))</f>
        <v>0</v>
      </c>
      <c r="BP15" s="140">
        <f>IF(ISERROR(FIND(BP$3,'CFR - XML import'!$A9)),0,VALUE(MID('CFR - XML import'!$A9,SEARCH("&gt;",'CFR - XML import'!$A9,1)+1,SEARCH("/",'CFR - XML import'!$A9,1)-SEARCH("&gt;",'CFR - XML import'!$A9,1)-2)))</f>
        <v>0</v>
      </c>
      <c r="BQ15" s="140">
        <f>IF(ISERROR(FIND(BQ$3,'CFR - XML import'!$A9)),0,VALUE(MID('CFR - XML import'!$A9,SEARCH("&gt;",'CFR - XML import'!$A9,1)+1,SEARCH("/",'CFR - XML import'!$A9,1)-SEARCH("&gt;",'CFR - XML import'!$A9,1)-2)))</f>
        <v>0</v>
      </c>
      <c r="BR15" s="140">
        <f>IF(ISERROR(FIND(BR$3,'CFR - XML import'!$A9)),0,VALUE(MID('CFR - XML import'!$A9,SEARCH("&gt;",'CFR - XML import'!$A9,1)+1,SEARCH("/",'CFR - XML import'!$A9,1)-SEARCH("&gt;",'CFR - XML import'!$A9,1)-2)))</f>
        <v>0</v>
      </c>
      <c r="BS15" s="140">
        <f>IF(ISERROR(FIND(BS$3,'CFR - XML import'!$A9)),0,VALUE(MID('CFR - XML import'!$A9,SEARCH("&gt;",'CFR - XML import'!$A9,1)+1,SEARCH("/",'CFR - XML import'!$A9,1)-SEARCH("&gt;",'CFR - XML import'!$A9,1)-2)))</f>
        <v>0</v>
      </c>
      <c r="BT15" s="140">
        <f>IF(ISERROR(FIND(BT$3,'CFR - XML import'!$A9)),0,VALUE(MID('CFR - XML import'!$A9,SEARCH("&gt;",'CFR - XML import'!$A9,1)+1,SEARCH("/",'CFR - XML import'!$A9,1)-SEARCH("&gt;",'CFR - XML import'!$A9,1)-2)))</f>
        <v>0</v>
      </c>
      <c r="BU15" s="140">
        <f>IF(ISERROR(FIND(BU$3,'CFR - XML import'!$A9)),0,VALUE(MID('CFR - XML import'!$A9,SEARCH("&gt;",'CFR - XML import'!$A9,1)+1,SEARCH("/",'CFR - XML import'!$A9,1)-SEARCH("&gt;",'CFR - XML import'!$A9,1)-2)))</f>
        <v>0</v>
      </c>
      <c r="BV15" s="140">
        <f>IF(ISERROR(FIND(BV$3,'CFR - XML import'!$A9)),0,VALUE(MID('CFR - XML import'!$A9,SEARCH("&gt;",'CFR - XML import'!$A9,1)+1,SEARCH("/",'CFR - XML import'!$A9,1)-SEARCH("&gt;",'CFR - XML import'!$A9,1)-2)))</f>
        <v>0</v>
      </c>
      <c r="BW15" s="140">
        <f>IF(ISERROR(FIND(BW$3,'CFR - XML import'!$A9)),0,VALUE(MID('CFR - XML import'!$A9,SEARCH("&gt;",'CFR - XML import'!$A9,1)+1,SEARCH("/",'CFR - XML import'!$A9,1)-SEARCH("&gt;",'CFR - XML import'!$A9,1)-2)))</f>
        <v>0</v>
      </c>
      <c r="BX15" s="140">
        <f>IF(ISERROR(FIND(BX$3,'CFR - XML import'!$A9)),0,VALUE(MID('CFR - XML import'!$A9,SEARCH("&gt;",'CFR - XML import'!$A9,1)+1,SEARCH("/",'CFR - XML import'!$A9,1)-SEARCH("&gt;",'CFR - XML import'!$A9,1)-2)))</f>
        <v>0</v>
      </c>
      <c r="BY15" s="140">
        <f>IF(ISERROR(FIND(BY$3,'CFR - XML import'!$A9)),0,VALUE(MID('CFR - XML import'!$A9,SEARCH("&gt;",'CFR - XML import'!$A9,1)+1,SEARCH("/",'CFR - XML import'!$A9,1)-SEARCH("&gt;",'CFR - XML import'!$A9,1)-2)))</f>
        <v>0</v>
      </c>
      <c r="BZ15" s="140">
        <f>IF(ISERROR(FIND(BZ$3,'CFR - XML import'!$A9)),0,VALUE(MID('CFR - XML import'!$A9,SEARCH("&gt;",'CFR - XML import'!$A9,1)+1,SEARCH("/",'CFR - XML import'!$A9,1)-SEARCH("&gt;",'CFR - XML import'!$A9,1)-2)))</f>
        <v>0</v>
      </c>
      <c r="CG15" s="142">
        <f>IF(ISERROR(IF(MID('CFR - XML import'!$A9,LEN($CF$4)+5,LEN('CFR - XML import'!$A9)-(2*LEN($CF$4)+5))="RMMS",1,IF(MID('CFR - XML import'!$A9,LEN("    &lt;InputSystem&gt;")+1,LEN('CFR - XML import'!$A9)-(LEN("    &lt;InputSystem&gt;")+LEN($CF$4)+1))="SIMS",2,0))),0,IF(MID('CFR - XML import'!$A9,LEN($CF$4)+5,LEN('CFR - XML import'!$A9)-(2*LEN($CF$4)+5))="RMMS",1,IF(MID('CFR - XML import'!$A9,LEN("    &lt;InputSystem&gt;")+1,LEN('CFR - XML import'!$A9)-(LEN("    &lt;InputSystem&gt;")+LEN($CF$4)+1))="SIMS",2,0)))</f>
        <v>0</v>
      </c>
      <c r="CH15" s="140">
        <f>IF(ISERROR(FIND(CH$3,'CFR - XML import'!$A9)),0,MID('CFR - XML import'!$A9,SEARCH("&gt;",'CFR - XML import'!$A9,1)+1,SEARCH("/",'CFR - XML import'!$A9,1)-SEARCH("&gt;",'CFR - XML import'!$A9,1)-2))</f>
        <v>0</v>
      </c>
      <c r="CI15" s="140">
        <f>IF(ISERROR(FIND(CI$3,'CFR - XML import'!$A9)),0,MID('CFR - XML import'!$A9,SEARCH("&gt;",'CFR - XML import'!$A9,1)+1,SEARCH("/",'CFR - XML import'!$A9,1)-SEARCH("&gt;",'CFR - XML import'!$A9,1)-2))</f>
        <v>0</v>
      </c>
      <c r="CJ15" s="140">
        <f>IF(ISERROR(FIND(CJ$3,'CFR - XML import'!$A9)),0,MID('CFR - XML import'!$A9,SEARCH("&gt;",'CFR - XML import'!$A9,1)+1,SEARCH("/",'CFR - XML import'!$A9,1)-SEARCH("&gt;",'CFR - XML import'!$A9,1)-2))</f>
        <v>0</v>
      </c>
      <c r="CK15" s="140">
        <f>IF(ISERROR(FIND(CK$3,'CFR - XML import'!$A9)),0,MID('CFR - XML import'!$A9,SEARCH("&gt;",'CFR - XML import'!$A9,1)+1,SEARCH("/",'CFR - XML import'!$A9,1)-SEARCH("&gt;",'CFR - XML import'!$A9,1)-2))</f>
        <v>0</v>
      </c>
      <c r="CL15" s="140">
        <f>IF(ISERROR(FIND(CL$3,'CFR - XML import'!$A9)),0,MID('CFR - XML import'!$A9,SEARCH("&gt;",'CFR - XML import'!$A9,1)+1,SEARCH("/",'CFR - XML import'!$A9,1)-SEARCH("&gt;",'CFR - XML import'!$A9,1)-2))</f>
        <v>0</v>
      </c>
      <c r="CM15" s="140">
        <f>IF(ISERROR(FIND(CM$3,'CFR - XML import'!$A9)),0,MID('CFR - XML import'!$A9,SEARCH("&gt;",'CFR - XML import'!$A9,1)+1,SEARCH("/",'CFR - XML import'!$A9,1)-SEARCH("&gt;",'CFR - XML import'!$A9,1)-2))</f>
        <v>0</v>
      </c>
    </row>
    <row r="16" spans="1:91" x14ac:dyDescent="0.2">
      <c r="A16" s="139" t="str">
        <f>IF(AND('CFR - XML import'!A10&lt;&gt;"",LEFT('CFR - XML import'!A10,1)&lt;&gt;"&lt;",LEFT('CFR - XML import'!A10,3)&lt;&gt;"  &lt;",LEFT('CFR - XML import'!A10,5)&lt;&gt;"    &lt;",LEFT('CFR - XML import'!A10,7)&lt;&gt;"      &lt;",LEFT('CFR - XML import'!A10,9)&lt;&gt;"        &lt;",$B$1="SIMS"),'CFR - XML import'!A10,IF(AND(LEFT('CFR - XML import'!A10,9)="&lt;Details&gt;",$B$1="RM"),'CFR - XML import'!A10,""))</f>
        <v/>
      </c>
      <c r="B16" s="140">
        <f>IF(ISERROR(FIND(B$3,'CFR - XML import'!$A10)),0,VALUE(MID('CFR - XML import'!$A10,SEARCH("&gt;",'CFR - XML import'!$A10,1)+1,SEARCH("/",'CFR - XML import'!$A10,1)-SEARCH("&gt;",'CFR - XML import'!$A10,1)-2)))</f>
        <v>0</v>
      </c>
      <c r="D16" s="140" t="str">
        <f>IF(ISERROR(FIND(D$3,'CFR - XML import'!$A10)),0,MID('CFR - XML import'!$A10,SEARCH("&gt;",'CFR - XML import'!$A10,1)+1,SEARCH("/",'CFR - XML import'!$A10,1)-SEARCH("&gt;",'CFR - XML import'!$A10,1)-2))</f>
        <v xml:space="preserve">Matching Green C of E Primary </v>
      </c>
      <c r="E16" s="140" t="str">
        <f>IF(ISERROR(FIND(E$3,'CFR - XML import'!$A10)),0,MID('CFR - XML import'!$A10,SEARCH("&gt;",'CFR - XML import'!$A10,1)+1,SEARCH("/",'CFR - XML import'!$A10,1)-SEARCH("&gt;",'CFR - XML import'!$A10,1)-2))</f>
        <v xml:space="preserve">Matching Green C of E Primary </v>
      </c>
      <c r="F16" s="141">
        <f>IF($B$1="SIMS",IF(ISERROR(FIND(F$3,'CFR - XML import'!$A10)),0,VALUE(MID('CFR - XML import'!$A10,15,10))),IF(ISERROR(FIND(F$3,'CFR - XML import'!$A10)),0,VALUE(MID('CFR - XML import'!$A10,15,10))))</f>
        <v>0</v>
      </c>
      <c r="G16" s="140">
        <f>IF(ISERROR(FIND(G$3,'CFR - XML import'!$A10)),0,VALUE(MID('CFR - XML import'!$A10,SEARCH("&gt;",'CFR - XML import'!$A10,1)+1,SEARCH("/",'CFR - XML import'!$A10,1)-SEARCH("&gt;",'CFR - XML import'!$A10,1)-2)))</f>
        <v>0</v>
      </c>
      <c r="H16" s="140">
        <f>IF(ISERROR(FIND(H$3,'CFR - XML import'!$A10)),0,VALUE(MID('CFR - XML import'!$A10,SEARCH("&gt;",'CFR - XML import'!$A10,1)+1,SEARCH("/",'CFR - XML import'!$A10,1)-SEARCH("&gt;",'CFR - XML import'!$A10,1)-2)))</f>
        <v>0</v>
      </c>
      <c r="I16" s="140">
        <f>IF(ISERROR(FIND(I$3,'CFR - XML import'!$A10)),0,VALUE(MID('CFR - XML import'!$A10,SEARCH("&gt;",'CFR - XML import'!$A10,1)+1,SEARCH("/",'CFR - XML import'!$A10,1)-SEARCH("&gt;",'CFR - XML import'!$A10,1)-2)))</f>
        <v>0</v>
      </c>
      <c r="J16" s="140">
        <f>IF(ISERROR(FIND(J$3,'CFR - XML import'!$A10)),0,VALUE(MID('CFR - XML import'!$A10,SEARCH("&gt;",'CFR - XML import'!$A10,1)+1,SEARCH("/",'CFR - XML import'!$A10,1)-SEARCH("&gt;",'CFR - XML import'!$A10,1)-2)))</f>
        <v>0</v>
      </c>
      <c r="K16" s="140">
        <f>IF(ISERROR(FIND(K$3,'CFR - XML import'!$A10)),0,VALUE(MID('CFR - XML import'!$A10,SEARCH("&gt;",'CFR - XML import'!$A10,1)+1,SEARCH("/",'CFR - XML import'!$A10,1)-SEARCH("&gt;",'CFR - XML import'!$A10,1)-2)))</f>
        <v>0</v>
      </c>
      <c r="L16" s="140">
        <f>IF(ISERROR(FIND(L$3,'CFR - XML import'!$A10)),0,VALUE(MID('CFR - XML import'!$A10,SEARCH("&gt;",'CFR - XML import'!$A10,1)+1,SEARCH("/",'CFR - XML import'!$A10,1)-SEARCH("&gt;",'CFR - XML import'!$A10,1)-2)))</f>
        <v>0</v>
      </c>
      <c r="M16" s="140">
        <f>IF(ISERROR(FIND(M$3,'CFR - XML import'!$A10)),0,VALUE(MID('CFR - XML import'!$A10,SEARCH("&gt;",'CFR - XML import'!$A10,1)+1,SEARCH("/",'CFR - XML import'!$A10,1)-SEARCH("&gt;",'CFR - XML import'!$A10,1)-2)))</f>
        <v>0</v>
      </c>
      <c r="N16" s="140">
        <f>IF(ISERROR(FIND(N$3,'CFR - XML import'!$A10)),0,VALUE(MID('CFR - XML import'!$A10,SEARCH("&gt;",'CFR - XML import'!$A10,1)+1,SEARCH("/",'CFR - XML import'!$A10,1)-SEARCH("&gt;",'CFR - XML import'!$A10,1)-2)))</f>
        <v>0</v>
      </c>
      <c r="O16" s="140">
        <f>IF(ISERROR(FIND(O$3,'CFR - XML import'!$A10)),0,VALUE(MID('CFR - XML import'!$A10,SEARCH("&gt;",'CFR - XML import'!$A10,1)+1,SEARCH("/",'CFR - XML import'!$A10,1)-SEARCH("&gt;",'CFR - XML import'!$A10,1)-2)))</f>
        <v>0</v>
      </c>
      <c r="P16" s="140">
        <f>IF(ISERROR(FIND(P$3,'CFR - XML import'!$A10)),0,VALUE(MID('CFR - XML import'!$A10,SEARCH("&gt;",'CFR - XML import'!$A10,1)+1,SEARCH("/",'CFR - XML import'!$A10,1)-SEARCH("&gt;",'CFR - XML import'!$A10,1)-2)))</f>
        <v>0</v>
      </c>
      <c r="Q16" s="140">
        <f>IF(ISERROR(FIND(Q$3,'CFR - XML import'!$A10)),0,VALUE(MID('CFR - XML import'!$A10,SEARCH("&gt;",'CFR - XML import'!$A10,1)+1,SEARCH("/",'CFR - XML import'!$A10,1)-SEARCH("&gt;",'CFR - XML import'!$A10,1)-2)))</f>
        <v>0</v>
      </c>
      <c r="R16" s="140">
        <f>IF(ISERROR(FIND(R$3,'CFR - XML import'!$A10)),0,VALUE(MID('CFR - XML import'!$A10,SEARCH("&gt;",'CFR - XML import'!$A10,1)+1,SEARCH("/",'CFR - XML import'!$A10,1)-SEARCH("&gt;",'CFR - XML import'!$A10,1)-2)))</f>
        <v>0</v>
      </c>
      <c r="S16" s="140">
        <f>IF(ISERROR(FIND(S$3,'CFR - XML import'!$A10)),0,VALUE(MID('CFR - XML import'!$A10,SEARCH("&gt;",'CFR - XML import'!$A10,1)+1,SEARCH("/",'CFR - XML import'!$A10,1)-SEARCH("&gt;",'CFR - XML import'!$A10,1)-2)))</f>
        <v>0</v>
      </c>
      <c r="T16" s="140">
        <f>IF(ISERROR(FIND(T$3,'CFR - XML import'!$A10)),0,VALUE(MID('CFR - XML import'!$A10,SEARCH("&gt;",'CFR - XML import'!$A10,1)+1,SEARCH("/",'CFR - XML import'!$A10,1)-SEARCH("&gt;",'CFR - XML import'!$A10,1)-2)))</f>
        <v>0</v>
      </c>
      <c r="U16" s="140">
        <f>IF(ISERROR(FIND(U$3,'CFR - XML import'!$A10)),0,VALUE(MID('CFR - XML import'!$A10,SEARCH("&gt;",'CFR - XML import'!$A10,1)+1,SEARCH("/",'CFR - XML import'!$A10,1)-SEARCH("&gt;",'CFR - XML import'!$A10,1)-2)))</f>
        <v>0</v>
      </c>
      <c r="V16" s="140">
        <f>IF(ISERROR(FIND(V$3,'CFR - XML import'!$A10)),0,VALUE(MID('CFR - XML import'!$A10,SEARCH("&gt;",'CFR - XML import'!$A10,1)+1,SEARCH("/",'CFR - XML import'!$A10,1)-SEARCH("&gt;",'CFR - XML import'!$A10,1)-2)))</f>
        <v>0</v>
      </c>
      <c r="W16" s="140">
        <f>IF(ISERROR(FIND(W$3,'CFR - XML import'!$A10)),0,VALUE(MID('CFR - XML import'!$A10,SEARCH("&gt;",'CFR - XML import'!$A10,1)+1,SEARCH("/",'CFR - XML import'!$A10,1)-SEARCH("&gt;",'CFR - XML import'!$A10,1)-2)))</f>
        <v>0</v>
      </c>
      <c r="X16" s="140"/>
      <c r="Y16" s="140">
        <f>IF(ISERROR(FIND(Y$3,'CFR - XML import'!$A10)),0,VALUE(MID('CFR - XML import'!$A10,SEARCH("&gt;",'CFR - XML import'!$A10,1)+1,SEARCH("/",'CFR - XML import'!$A10,1)-SEARCH("&gt;",'CFR - XML import'!$A10,1)-2)))</f>
        <v>0</v>
      </c>
      <c r="Z16" s="140">
        <f>IF(ISERROR(FIND(Z$3,'CFR - XML import'!$A10)),0,VALUE(MID('CFR - XML import'!$A10,SEARCH("&gt;",'CFR - XML import'!$A10,1)+1,SEARCH("/",'CFR - XML import'!$A10,1)-SEARCH("&gt;",'CFR - XML import'!$A10,1)-2)))</f>
        <v>0</v>
      </c>
      <c r="AA16" s="140">
        <f>IF(ISERROR(FIND(AA$3,'CFR - XML import'!$A10)),0,VALUE(MID('CFR - XML import'!$A10,SEARCH("&gt;",'CFR - XML import'!$A10,1)+1,SEARCH("/",'CFR - XML import'!$A10,1)-SEARCH("&gt;",'CFR - XML import'!$A10,1)-2)))</f>
        <v>0</v>
      </c>
      <c r="AB16" s="140">
        <f>IF(ISERROR(FIND(AB$3,'CFR - XML import'!$A10)),0,VALUE(MID('CFR - XML import'!$A10,SEARCH("&gt;",'CFR - XML import'!$A10,1)+1,SEARCH("/",'CFR - XML import'!$A10,1)-SEARCH("&gt;",'CFR - XML import'!$A10,1)-2)))</f>
        <v>0</v>
      </c>
      <c r="AC16" s="140">
        <f>IF(ISERROR(FIND(AC$3,'CFR - XML import'!$A10)),0,VALUE(MID('CFR - XML import'!$A10,SEARCH("&gt;",'CFR - XML import'!$A10,1)+1,SEARCH("/",'CFR - XML import'!$A10,1)-SEARCH("&gt;",'CFR - XML import'!$A10,1)-2)))</f>
        <v>0</v>
      </c>
      <c r="AD16" s="140">
        <f>IF(ISERROR(FIND(AD$3,'CFR - XML import'!$A10)),0,VALUE(MID('CFR - XML import'!$A10,SEARCH("&gt;",'CFR - XML import'!$A10,1)+1,SEARCH("/",'CFR - XML import'!$A10,1)-SEARCH("&gt;",'CFR - XML import'!$A10,1)-2)))</f>
        <v>0</v>
      </c>
      <c r="AE16" s="140">
        <f>IF(ISERROR(FIND(AE$3,'CFR - XML import'!$A10)),0,VALUE(MID('CFR - XML import'!$A10,SEARCH("&gt;",'CFR - XML import'!$A10,1)+1,SEARCH("/",'CFR - XML import'!$A10,1)-SEARCH("&gt;",'CFR - XML import'!$A10,1)-2)))</f>
        <v>0</v>
      </c>
      <c r="AF16" s="140">
        <f>IF(ISERROR(FIND(AF$3,'CFR - XML import'!$A10)),0,VALUE(MID('CFR - XML import'!$A10,SEARCH("&gt;",'CFR - XML import'!$A10,1)+1,SEARCH("/",'CFR - XML import'!$A10,1)-SEARCH("&gt;",'CFR - XML import'!$A10,1)-2)))</f>
        <v>0</v>
      </c>
      <c r="AG16" s="140">
        <f>IF(ISERROR(FIND(AG$3,'CFR - XML import'!$A10)),0,VALUE(MID('CFR - XML import'!$A10,SEARCH("&gt;",'CFR - XML import'!$A10,1)+1,SEARCH("/",'CFR - XML import'!$A10,1)-SEARCH("&gt;",'CFR - XML import'!$A10,1)-2)))</f>
        <v>0</v>
      </c>
      <c r="AH16" s="140">
        <f>IF(ISERROR(FIND(AH$3,'CFR - XML import'!$A10)),0,VALUE(MID('CFR - XML import'!$A10,SEARCH("&gt;",'CFR - XML import'!$A10,1)+1,SEARCH("/",'CFR - XML import'!$A10,1)-SEARCH("&gt;",'CFR - XML import'!$A10,1)-2)))</f>
        <v>0</v>
      </c>
      <c r="AI16" s="140">
        <f>IF(ISERROR(FIND(AI$3,'CFR - XML import'!$A10)),0,VALUE(MID('CFR - XML import'!$A10,SEARCH("&gt;",'CFR - XML import'!$A10,1)+1,SEARCH("/",'CFR - XML import'!$A10,1)-SEARCH("&gt;",'CFR - XML import'!$A10,1)-2)))</f>
        <v>0</v>
      </c>
      <c r="AJ16" s="140">
        <f>IF(ISERROR(FIND(AJ$3,'CFR - XML import'!$A10)),0,VALUE(MID('CFR - XML import'!$A10,SEARCH("&gt;",'CFR - XML import'!$A10,1)+1,SEARCH("/",'CFR - XML import'!$A10,1)-SEARCH("&gt;",'CFR - XML import'!$A10,1)-2)))</f>
        <v>0</v>
      </c>
      <c r="AK16" s="140">
        <f>IF(ISERROR(FIND(AK$3,'CFR - XML import'!$A10)),0,VALUE(MID('CFR - XML import'!$A10,SEARCH("&gt;",'CFR - XML import'!$A10,1)+1,SEARCH("/",'CFR - XML import'!$A10,1)-SEARCH("&gt;",'CFR - XML import'!$A10,1)-2)))</f>
        <v>0</v>
      </c>
      <c r="AL16" s="140">
        <f>IF(ISERROR(FIND(AL$3,'CFR - XML import'!$A10)),0,VALUE(MID('CFR - XML import'!$A10,SEARCH("&gt;",'CFR - XML import'!$A10,1)+1,SEARCH("/",'CFR - XML import'!$A10,1)-SEARCH("&gt;",'CFR - XML import'!$A10,1)-2)))</f>
        <v>0</v>
      </c>
      <c r="AM16" s="140">
        <f>IF(ISERROR(FIND(AM$3,'CFR - XML import'!$A10)),0,VALUE(MID('CFR - XML import'!$A10,SEARCH("&gt;",'CFR - XML import'!$A10,1)+1,SEARCH("/",'CFR - XML import'!$A10,1)-SEARCH("&gt;",'CFR - XML import'!$A10,1)-2)))</f>
        <v>0</v>
      </c>
      <c r="AN16" s="140">
        <f>IF(ISERROR(FIND(AN$3,'CFR - XML import'!$A10)),0,VALUE(MID('CFR - XML import'!$A10,SEARCH("&gt;",'CFR - XML import'!$A10,1)+1,SEARCH("/",'CFR - XML import'!$A10,1)-SEARCH("&gt;",'CFR - XML import'!$A10,1)-2)))</f>
        <v>0</v>
      </c>
      <c r="AO16" s="140">
        <f>IF(ISERROR(FIND(AO$3,'CFR - XML import'!$A10)),0,VALUE(MID('CFR - XML import'!$A10,SEARCH("&gt;",'CFR - XML import'!$A10,1)+1,SEARCH("/",'CFR - XML import'!$A10,1)-SEARCH("&gt;",'CFR - XML import'!$A10,1)-2)))</f>
        <v>0</v>
      </c>
      <c r="AP16" s="140">
        <f>IF(ISERROR(FIND(AP$3,'CFR - XML import'!$A10)),0,VALUE(MID('CFR - XML import'!$A10,SEARCH("&gt;",'CFR - XML import'!$A10,1)+1,SEARCH("/",'CFR - XML import'!$A10,1)-SEARCH("&gt;",'CFR - XML import'!$A10,1)-2)))</f>
        <v>0</v>
      </c>
      <c r="AQ16" s="140">
        <f>IF(ISERROR(FIND(AQ$3,'CFR - XML import'!$A10)),0,VALUE(MID('CFR - XML import'!$A10,SEARCH("&gt;",'CFR - XML import'!$A10,1)+1,SEARCH("/",'CFR - XML import'!$A10,1)-SEARCH("&gt;",'CFR - XML import'!$A10,1)-2)))</f>
        <v>0</v>
      </c>
      <c r="AR16" s="140">
        <f>IF(ISERROR(FIND(AR$3,'CFR - XML import'!$A10)),0,VALUE(MID('CFR - XML import'!$A10,SEARCH("&gt;",'CFR - XML import'!$A10,1)+1,SEARCH("/",'CFR - XML import'!$A10,1)-SEARCH("&gt;",'CFR - XML import'!$A10,1)-2)))</f>
        <v>0</v>
      </c>
      <c r="AS16" s="140">
        <f>IF(ISERROR(FIND(AS$3,'CFR - XML import'!$A10)),0,VALUE(MID('CFR - XML import'!$A10,SEARCH("&gt;",'CFR - XML import'!$A10,1)+1,SEARCH("/",'CFR - XML import'!$A10,1)-SEARCH("&gt;",'CFR - XML import'!$A10,1)-2)))</f>
        <v>0</v>
      </c>
      <c r="AT16" s="140">
        <f>IF(ISERROR(FIND(AT$3,'CFR - XML import'!$A10)),0,VALUE(MID('CFR - XML import'!$A10,SEARCH("&gt;",'CFR - XML import'!$A10,1)+1,SEARCH("/",'CFR - XML import'!$A10,1)-SEARCH("&gt;",'CFR - XML import'!$A10,1)-2)))</f>
        <v>0</v>
      </c>
      <c r="AU16" s="140">
        <f>IF(ISERROR(FIND(AU$3,'CFR - XML import'!$A10)),0,VALUE(MID('CFR - XML import'!$A10,SEARCH("&gt;",'CFR - XML import'!$A10,1)+1,SEARCH("/",'CFR - XML import'!$A10,1)-SEARCH("&gt;",'CFR - XML import'!$A10,1)-2)))</f>
        <v>0</v>
      </c>
      <c r="AV16" s="140">
        <f>IF(ISERROR(FIND(AV$3,'CFR - XML import'!$A10)),0,VALUE(MID('CFR - XML import'!$A10,SEARCH("&gt;",'CFR - XML import'!$A10,1)+1,SEARCH("/",'CFR - XML import'!$A10,1)-SEARCH("&gt;",'CFR - XML import'!$A10,1)-2)))</f>
        <v>0</v>
      </c>
      <c r="AW16" s="140">
        <f>IF(ISERROR(FIND(AW$3,'CFR - XML import'!$A10)),0,VALUE(MID('CFR - XML import'!$A10,SEARCH("&gt;",'CFR - XML import'!$A10,1)+1,SEARCH("/",'CFR - XML import'!$A10,1)-SEARCH("&gt;",'CFR - XML import'!$A10,1)-2)))</f>
        <v>0</v>
      </c>
      <c r="AX16" s="140">
        <f>IF(ISERROR(FIND(AX$3,'CFR - XML import'!$A10)),0,VALUE(MID('CFR - XML import'!$A10,SEARCH("&gt;",'CFR - XML import'!$A10,1)+1,SEARCH("/",'CFR - XML import'!$A10,1)-SEARCH("&gt;",'CFR - XML import'!$A10,1)-2)))</f>
        <v>0</v>
      </c>
      <c r="AY16" s="140">
        <f>IF(ISERROR(FIND(AY$3,'CFR - XML import'!$A10)),0,VALUE(MID('CFR - XML import'!$A10,SEARCH("&gt;",'CFR - XML import'!$A10,1)+1,SEARCH("/",'CFR - XML import'!$A10,1)-SEARCH("&gt;",'CFR - XML import'!$A10,1)-2)))</f>
        <v>0</v>
      </c>
      <c r="AZ16" s="140">
        <f>IF(ISERROR(FIND(AZ$3,'CFR - XML import'!$A10)),0,VALUE(MID('CFR - XML import'!$A10,SEARCH("&gt;",'CFR - XML import'!$A10,1)+1,SEARCH("/",'CFR - XML import'!$A10,1)-SEARCH("&gt;",'CFR - XML import'!$A10,1)-2)))</f>
        <v>0</v>
      </c>
      <c r="BA16" s="140">
        <f>IF(ISERROR(FIND(BA$3,'CFR - XML import'!$A10)),0,VALUE(MID('CFR - XML import'!$A10,SEARCH("&gt;",'CFR - XML import'!$A10,1)+1,SEARCH("/",'CFR - XML import'!$A10,1)-SEARCH("&gt;",'CFR - XML import'!$A10,1)-2)))</f>
        <v>0</v>
      </c>
      <c r="BB16" s="140">
        <f>IF(ISERROR(FIND(BB$3,'CFR - XML import'!$A10)),0,VALUE(MID('CFR - XML import'!$A10,SEARCH("&gt;",'CFR - XML import'!$A10,1)+1,SEARCH("/",'CFR - XML import'!$A10,1)-SEARCH("&gt;",'CFR - XML import'!$A10,1)-2)))</f>
        <v>0</v>
      </c>
      <c r="BC16" s="140">
        <f>IF(ISERROR(FIND(BC$3,'CFR - XML import'!$A10)),0,VALUE(MID('CFR - XML import'!$A10,SEARCH("&gt;",'CFR - XML import'!$A10,1)+1,SEARCH("/",'CFR - XML import'!$A10,1)-SEARCH("&gt;",'CFR - XML import'!$A10,1)-2)))</f>
        <v>0</v>
      </c>
      <c r="BD16" s="140">
        <f>IF(ISERROR(FIND(BD$3,'CFR - XML import'!$A10)),0,VALUE(MID('CFR - XML import'!$A10,SEARCH("&gt;",'CFR - XML import'!$A10,1)+1,SEARCH("/",'CFR - XML import'!$A10,1)-SEARCH("&gt;",'CFR - XML import'!$A10,1)-2)))</f>
        <v>0</v>
      </c>
      <c r="BE16" s="140">
        <f>IF(ISERROR(FIND(BE$3,'CFR - XML import'!$A10)),0,VALUE(MID('CFR - XML import'!$A10,SEARCH("&gt;",'CFR - XML import'!$A10,1)+1,SEARCH("/",'CFR - XML import'!$A10,1)-SEARCH("&gt;",'CFR - XML import'!$A10,1)-2)))</f>
        <v>0</v>
      </c>
      <c r="BF16" s="140">
        <f>IF(ISERROR(FIND(BF$3,'CFR - XML import'!$A10)),0,VALUE(MID('CFR - XML import'!$A10,SEARCH("&gt;",'CFR - XML import'!$A10,1)+1,SEARCH("/",'CFR - XML import'!$A10,1)-SEARCH("&gt;",'CFR - XML import'!$A10,1)-2)))</f>
        <v>0</v>
      </c>
      <c r="BG16" s="140">
        <f>IF(ISERROR(FIND(BG$3,'CFR - XML import'!$A10)),0,VALUE(MID('CFR - XML import'!$A10,SEARCH("&gt;",'CFR - XML import'!$A10,1)+1,SEARCH("/",'CFR - XML import'!$A10,1)-SEARCH("&gt;",'CFR - XML import'!$A10,1)-2)))</f>
        <v>0</v>
      </c>
      <c r="BH16" s="140">
        <f>IF(ISERROR(FIND(BH$3,'CFR - XML import'!$A10)),0,VALUE(MID('CFR - XML import'!$A10,SEARCH("&gt;",'CFR - XML import'!$A10,1)+1,SEARCH("/",'CFR - XML import'!$A10,1)-SEARCH("&gt;",'CFR - XML import'!$A10,1)-2)))</f>
        <v>0</v>
      </c>
      <c r="BI16" s="140">
        <f>IF(ISERROR(FIND(BI$3,'CFR - XML import'!$A10)),0,VALUE(MID('CFR - XML import'!$A10,SEARCH("&gt;",'CFR - XML import'!$A10,1)+1,SEARCH("/",'CFR - XML import'!$A10,1)-SEARCH("&gt;",'CFR - XML import'!$A10,1)-2)))</f>
        <v>0</v>
      </c>
      <c r="BJ16" s="140">
        <f>IF(ISERROR(FIND(BJ$3,'CFR - XML import'!$A10)),0,VALUE(MID('CFR - XML import'!$A10,SEARCH("&gt;",'CFR - XML import'!$A10,1)+1,SEARCH("/",'CFR - XML import'!$A10,1)-SEARCH("&gt;",'CFR - XML import'!$A10,1)-2)))</f>
        <v>0</v>
      </c>
      <c r="BK16" s="140">
        <f>IF(ISERROR(FIND(BK$3,'CFR - XML import'!$A10)),0,VALUE(MID('CFR - XML import'!$A10,SEARCH("&gt;",'CFR - XML import'!$A10,1)+1,SEARCH("/",'CFR - XML import'!$A10,1)-SEARCH("&gt;",'CFR - XML import'!$A10,1)-2)))</f>
        <v>0</v>
      </c>
      <c r="BL16" s="140">
        <f>IF(ISERROR(FIND(BL$3,'CFR - XML import'!$A10)),0,VALUE(MID('CFR - XML import'!$A10,SEARCH("&gt;",'CFR - XML import'!$A10,1)+1,SEARCH("/",'CFR - XML import'!$A10,1)-SEARCH("&gt;",'CFR - XML import'!$A10,1)-2)))</f>
        <v>0</v>
      </c>
      <c r="BM16" s="140">
        <f>IF(ISERROR(FIND(BM$3,'CFR - XML import'!$A10)),0,VALUE(MID('CFR - XML import'!$A10,SEARCH("&gt;",'CFR - XML import'!$A10,1)+1,SEARCH("/",'CFR - XML import'!$A10,1)-SEARCH("&gt;",'CFR - XML import'!$A10,1)-2)))</f>
        <v>0</v>
      </c>
      <c r="BN16" s="140">
        <f>IF(ISERROR(FIND(BN$3,'CFR - XML import'!$A10)),0,VALUE(MID('CFR - XML import'!$A10,SEARCH("&gt;",'CFR - XML import'!$A10,1)+1,SEARCH("/",'CFR - XML import'!$A10,1)-SEARCH("&gt;",'CFR - XML import'!$A10,1)-2)))</f>
        <v>0</v>
      </c>
      <c r="BO16" s="140">
        <f>IF(ISERROR(FIND(BO$3,'CFR - XML import'!$A10)),0,VALUE(MID('CFR - XML import'!$A10,SEARCH("&gt;",'CFR - XML import'!$A10,1)+1,SEARCH("/",'CFR - XML import'!$A10,1)-SEARCH("&gt;",'CFR - XML import'!$A10,1)-2)))</f>
        <v>0</v>
      </c>
      <c r="BP16" s="140">
        <f>IF(ISERROR(FIND(BP$3,'CFR - XML import'!$A10)),0,VALUE(MID('CFR - XML import'!$A10,SEARCH("&gt;",'CFR - XML import'!$A10,1)+1,SEARCH("/",'CFR - XML import'!$A10,1)-SEARCH("&gt;",'CFR - XML import'!$A10,1)-2)))</f>
        <v>0</v>
      </c>
      <c r="BQ16" s="140">
        <f>IF(ISERROR(FIND(BQ$3,'CFR - XML import'!$A10)),0,VALUE(MID('CFR - XML import'!$A10,SEARCH("&gt;",'CFR - XML import'!$A10,1)+1,SEARCH("/",'CFR - XML import'!$A10,1)-SEARCH("&gt;",'CFR - XML import'!$A10,1)-2)))</f>
        <v>0</v>
      </c>
      <c r="BR16" s="140">
        <f>IF(ISERROR(FIND(BR$3,'CFR - XML import'!$A10)),0,VALUE(MID('CFR - XML import'!$A10,SEARCH("&gt;",'CFR - XML import'!$A10,1)+1,SEARCH("/",'CFR - XML import'!$A10,1)-SEARCH("&gt;",'CFR - XML import'!$A10,1)-2)))</f>
        <v>0</v>
      </c>
      <c r="BS16" s="140">
        <f>IF(ISERROR(FIND(BS$3,'CFR - XML import'!$A10)),0,VALUE(MID('CFR - XML import'!$A10,SEARCH("&gt;",'CFR - XML import'!$A10,1)+1,SEARCH("/",'CFR - XML import'!$A10,1)-SEARCH("&gt;",'CFR - XML import'!$A10,1)-2)))</f>
        <v>0</v>
      </c>
      <c r="BT16" s="140">
        <f>IF(ISERROR(FIND(BT$3,'CFR - XML import'!$A10)),0,VALUE(MID('CFR - XML import'!$A10,SEARCH("&gt;",'CFR - XML import'!$A10,1)+1,SEARCH("/",'CFR - XML import'!$A10,1)-SEARCH("&gt;",'CFR - XML import'!$A10,1)-2)))</f>
        <v>0</v>
      </c>
      <c r="BU16" s="140">
        <f>IF(ISERROR(FIND(BU$3,'CFR - XML import'!$A10)),0,VALUE(MID('CFR - XML import'!$A10,SEARCH("&gt;",'CFR - XML import'!$A10,1)+1,SEARCH("/",'CFR - XML import'!$A10,1)-SEARCH("&gt;",'CFR - XML import'!$A10,1)-2)))</f>
        <v>0</v>
      </c>
      <c r="BV16" s="140">
        <f>IF(ISERROR(FIND(BV$3,'CFR - XML import'!$A10)),0,VALUE(MID('CFR - XML import'!$A10,SEARCH("&gt;",'CFR - XML import'!$A10,1)+1,SEARCH("/",'CFR - XML import'!$A10,1)-SEARCH("&gt;",'CFR - XML import'!$A10,1)-2)))</f>
        <v>0</v>
      </c>
      <c r="BW16" s="140">
        <f>IF(ISERROR(FIND(BW$3,'CFR - XML import'!$A10)),0,VALUE(MID('CFR - XML import'!$A10,SEARCH("&gt;",'CFR - XML import'!$A10,1)+1,SEARCH("/",'CFR - XML import'!$A10,1)-SEARCH("&gt;",'CFR - XML import'!$A10,1)-2)))</f>
        <v>0</v>
      </c>
      <c r="BX16" s="140">
        <f>IF(ISERROR(FIND(BX$3,'CFR - XML import'!$A10)),0,VALUE(MID('CFR - XML import'!$A10,SEARCH("&gt;",'CFR - XML import'!$A10,1)+1,SEARCH("/",'CFR - XML import'!$A10,1)-SEARCH("&gt;",'CFR - XML import'!$A10,1)-2)))</f>
        <v>0</v>
      </c>
      <c r="BY16" s="140">
        <f>IF(ISERROR(FIND(BY$3,'CFR - XML import'!$A10)),0,VALUE(MID('CFR - XML import'!$A10,SEARCH("&gt;",'CFR - XML import'!$A10,1)+1,SEARCH("/",'CFR - XML import'!$A10,1)-SEARCH("&gt;",'CFR - XML import'!$A10,1)-2)))</f>
        <v>0</v>
      </c>
      <c r="BZ16" s="140">
        <f>IF(ISERROR(FIND(BZ$3,'CFR - XML import'!$A10)),0,VALUE(MID('CFR - XML import'!$A10,SEARCH("&gt;",'CFR - XML import'!$A10,1)+1,SEARCH("/",'CFR - XML import'!$A10,1)-SEARCH("&gt;",'CFR - XML import'!$A10,1)-2)))</f>
        <v>0</v>
      </c>
      <c r="CG16" s="142">
        <f>IF(ISERROR(IF(MID('CFR - XML import'!$A10,LEN($CF$4)+5,LEN('CFR - XML import'!$A10)-(2*LEN($CF$4)+5))="RMMS",1,IF(MID('CFR - XML import'!$A10,LEN("    &lt;InputSystem&gt;")+1,LEN('CFR - XML import'!$A10)-(LEN("    &lt;InputSystem&gt;")+LEN($CF$4)+1))="SIMS",2,0))),0,IF(MID('CFR - XML import'!$A10,LEN($CF$4)+5,LEN('CFR - XML import'!$A10)-(2*LEN($CF$4)+5))="RMMS",1,IF(MID('CFR - XML import'!$A10,LEN("    &lt;InputSystem&gt;")+1,LEN('CFR - XML import'!$A10)-(LEN("    &lt;InputSystem&gt;")+LEN($CF$4)+1))="SIMS",2,0)))</f>
        <v>0</v>
      </c>
      <c r="CH16" s="140">
        <f>IF(ISERROR(FIND(CH$3,'CFR - XML import'!$A10)),0,MID('CFR - XML import'!$A10,SEARCH("&gt;",'CFR - XML import'!$A10,1)+1,SEARCH("/",'CFR - XML import'!$A10,1)-SEARCH("&gt;",'CFR - XML import'!$A10,1)-2))</f>
        <v>0</v>
      </c>
      <c r="CI16" s="140">
        <f>IF(ISERROR(FIND(CI$3,'CFR - XML import'!$A10)),0,MID('CFR - XML import'!$A10,SEARCH("&gt;",'CFR - XML import'!$A10,1)+1,SEARCH("/",'CFR - XML import'!$A10,1)-SEARCH("&gt;",'CFR - XML import'!$A10,1)-2))</f>
        <v>0</v>
      </c>
      <c r="CJ16" s="140">
        <f>IF(ISERROR(FIND(CJ$3,'CFR - XML import'!$A10)),0,MID('CFR - XML import'!$A10,SEARCH("&gt;",'CFR - XML import'!$A10,1)+1,SEARCH("/",'CFR - XML import'!$A10,1)-SEARCH("&gt;",'CFR - XML import'!$A10,1)-2))</f>
        <v>0</v>
      </c>
      <c r="CK16" s="140">
        <f>IF(ISERROR(FIND(CK$3,'CFR - XML import'!$A10)),0,MID('CFR - XML import'!$A10,SEARCH("&gt;",'CFR - XML import'!$A10,1)+1,SEARCH("/",'CFR - XML import'!$A10,1)-SEARCH("&gt;",'CFR - XML import'!$A10,1)-2))</f>
        <v>0</v>
      </c>
      <c r="CL16" s="140">
        <f>IF(ISERROR(FIND(CL$3,'CFR - XML import'!$A10)),0,MID('CFR - XML import'!$A10,SEARCH("&gt;",'CFR - XML import'!$A10,1)+1,SEARCH("/",'CFR - XML import'!$A10,1)-SEARCH("&gt;",'CFR - XML import'!$A10,1)-2))</f>
        <v>0</v>
      </c>
      <c r="CM16" s="140">
        <f>IF(ISERROR(FIND(CM$3,'CFR - XML import'!$A10)),0,MID('CFR - XML import'!$A10,SEARCH("&gt;",'CFR - XML import'!$A10,1)+1,SEARCH("/",'CFR - XML import'!$A10,1)-SEARCH("&gt;",'CFR - XML import'!$A10,1)-2))</f>
        <v>0</v>
      </c>
    </row>
    <row r="17" spans="1:91" x14ac:dyDescent="0.2">
      <c r="A17" s="139" t="str">
        <f>IF(AND('CFR - XML import'!A11&lt;&gt;"",LEFT('CFR - XML import'!A11,1)&lt;&gt;"&lt;",LEFT('CFR - XML import'!A11,3)&lt;&gt;"  &lt;",LEFT('CFR - XML import'!A11,5)&lt;&gt;"    &lt;",LEFT('CFR - XML import'!A11,7)&lt;&gt;"      &lt;",LEFT('CFR - XML import'!A11,9)&lt;&gt;"        &lt;",$B$1="SIMS"),'CFR - XML import'!A11,IF(AND(LEFT('CFR - XML import'!A11,9)="&lt;Details&gt;",$B$1="RM"),'CFR - XML import'!A11,""))</f>
        <v/>
      </c>
      <c r="B17" s="140">
        <f>IF(ISERROR(FIND(B$3,'CFR - XML import'!$A11)),0,VALUE(MID('CFR - XML import'!$A11,SEARCH("&gt;",'CFR - XML import'!$A11,1)+1,SEARCH("/",'CFR - XML import'!$A11,1)-SEARCH("&gt;",'CFR - XML import'!$A11,1)-2)))</f>
        <v>0</v>
      </c>
      <c r="D17" s="140">
        <f>IF(ISERROR(FIND(D$3,'CFR - XML import'!$A11)),0,MID('CFR - XML import'!$A11,SEARCH("&gt;",'CFR - XML import'!$A11,1)+1,SEARCH("/",'CFR - XML import'!$A11,1)-SEARCH("&gt;",'CFR - XML import'!$A11,1)-2))</f>
        <v>0</v>
      </c>
      <c r="E17" s="140">
        <f>IF(ISERROR(FIND(E$3,'CFR - XML import'!$A11)),0,MID('CFR - XML import'!$A11,SEARCH("&gt;",'CFR - XML import'!$A11,1)+1,SEARCH("/",'CFR - XML import'!$A11,1)-SEARCH("&gt;",'CFR - XML import'!$A11,1)-2))</f>
        <v>0</v>
      </c>
      <c r="F17" s="141">
        <f>IF($B$1="SIMS",IF(ISERROR(FIND(F$3,'CFR - XML import'!$A11)),0,VALUE(MID('CFR - XML import'!$A11,15,10))),IF(ISERROR(FIND(F$3,'CFR - XML import'!$A11)),0,VALUE(MID('CFR - XML import'!$A11,15,10))))</f>
        <v>0</v>
      </c>
      <c r="G17" s="140">
        <f>IF(ISERROR(FIND(G$3,'CFR - XML import'!$A11)),0,VALUE(MID('CFR - XML import'!$A11,SEARCH("&gt;",'CFR - XML import'!$A11,1)+1,SEARCH("/",'CFR - XML import'!$A11,1)-SEARCH("&gt;",'CFR - XML import'!$A11,1)-2)))</f>
        <v>0</v>
      </c>
      <c r="H17" s="140">
        <f>IF(ISERROR(FIND(H$3,'CFR - XML import'!$A11)),0,VALUE(MID('CFR - XML import'!$A11,SEARCH("&gt;",'CFR - XML import'!$A11,1)+1,SEARCH("/",'CFR - XML import'!$A11,1)-SEARCH("&gt;",'CFR - XML import'!$A11,1)-2)))</f>
        <v>0</v>
      </c>
      <c r="I17" s="140">
        <f>IF(ISERROR(FIND(I$3,'CFR - XML import'!$A11)),0,VALUE(MID('CFR - XML import'!$A11,SEARCH("&gt;",'CFR - XML import'!$A11,1)+1,SEARCH("/",'CFR - XML import'!$A11,1)-SEARCH("&gt;",'CFR - XML import'!$A11,1)-2)))</f>
        <v>0</v>
      </c>
      <c r="J17" s="140">
        <f>IF(ISERROR(FIND(J$3,'CFR - XML import'!$A11)),0,VALUE(MID('CFR - XML import'!$A11,SEARCH("&gt;",'CFR - XML import'!$A11,1)+1,SEARCH("/",'CFR - XML import'!$A11,1)-SEARCH("&gt;",'CFR - XML import'!$A11,1)-2)))</f>
        <v>0</v>
      </c>
      <c r="K17" s="140">
        <f>IF(ISERROR(FIND(K$3,'CFR - XML import'!$A11)),0,VALUE(MID('CFR - XML import'!$A11,SEARCH("&gt;",'CFR - XML import'!$A11,1)+1,SEARCH("/",'CFR - XML import'!$A11,1)-SEARCH("&gt;",'CFR - XML import'!$A11,1)-2)))</f>
        <v>0</v>
      </c>
      <c r="L17" s="140">
        <f>IF(ISERROR(FIND(L$3,'CFR - XML import'!$A11)),0,VALUE(MID('CFR - XML import'!$A11,SEARCH("&gt;",'CFR - XML import'!$A11,1)+1,SEARCH("/",'CFR - XML import'!$A11,1)-SEARCH("&gt;",'CFR - XML import'!$A11,1)-2)))</f>
        <v>0</v>
      </c>
      <c r="M17" s="140">
        <f>IF(ISERROR(FIND(M$3,'CFR - XML import'!$A11)),0,VALUE(MID('CFR - XML import'!$A11,SEARCH("&gt;",'CFR - XML import'!$A11,1)+1,SEARCH("/",'CFR - XML import'!$A11,1)-SEARCH("&gt;",'CFR - XML import'!$A11,1)-2)))</f>
        <v>0</v>
      </c>
      <c r="N17" s="140">
        <f>IF(ISERROR(FIND(N$3,'CFR - XML import'!$A11)),0,VALUE(MID('CFR - XML import'!$A11,SEARCH("&gt;",'CFR - XML import'!$A11,1)+1,SEARCH("/",'CFR - XML import'!$A11,1)-SEARCH("&gt;",'CFR - XML import'!$A11,1)-2)))</f>
        <v>0</v>
      </c>
      <c r="O17" s="140">
        <f>IF(ISERROR(FIND(O$3,'CFR - XML import'!$A11)),0,VALUE(MID('CFR - XML import'!$A11,SEARCH("&gt;",'CFR - XML import'!$A11,1)+1,SEARCH("/",'CFR - XML import'!$A11,1)-SEARCH("&gt;",'CFR - XML import'!$A11,1)-2)))</f>
        <v>0</v>
      </c>
      <c r="P17" s="140">
        <f>IF(ISERROR(FIND(P$3,'CFR - XML import'!$A11)),0,VALUE(MID('CFR - XML import'!$A11,SEARCH("&gt;",'CFR - XML import'!$A11,1)+1,SEARCH("/",'CFR - XML import'!$A11,1)-SEARCH("&gt;",'CFR - XML import'!$A11,1)-2)))</f>
        <v>0</v>
      </c>
      <c r="Q17" s="140">
        <f>IF(ISERROR(FIND(Q$3,'CFR - XML import'!$A11)),0,VALUE(MID('CFR - XML import'!$A11,SEARCH("&gt;",'CFR - XML import'!$A11,1)+1,SEARCH("/",'CFR - XML import'!$A11,1)-SEARCH("&gt;",'CFR - XML import'!$A11,1)-2)))</f>
        <v>0</v>
      </c>
      <c r="R17" s="140">
        <f>IF(ISERROR(FIND(R$3,'CFR - XML import'!$A11)),0,VALUE(MID('CFR - XML import'!$A11,SEARCH("&gt;",'CFR - XML import'!$A11,1)+1,SEARCH("/",'CFR - XML import'!$A11,1)-SEARCH("&gt;",'CFR - XML import'!$A11,1)-2)))</f>
        <v>0</v>
      </c>
      <c r="S17" s="140">
        <f>IF(ISERROR(FIND(S$3,'CFR - XML import'!$A11)),0,VALUE(MID('CFR - XML import'!$A11,SEARCH("&gt;",'CFR - XML import'!$A11,1)+1,SEARCH("/",'CFR - XML import'!$A11,1)-SEARCH("&gt;",'CFR - XML import'!$A11,1)-2)))</f>
        <v>0</v>
      </c>
      <c r="T17" s="140">
        <f>IF(ISERROR(FIND(T$3,'CFR - XML import'!$A11)),0,VALUE(MID('CFR - XML import'!$A11,SEARCH("&gt;",'CFR - XML import'!$A11,1)+1,SEARCH("/",'CFR - XML import'!$A11,1)-SEARCH("&gt;",'CFR - XML import'!$A11,1)-2)))</f>
        <v>0</v>
      </c>
      <c r="U17" s="140">
        <f>IF(ISERROR(FIND(U$3,'CFR - XML import'!$A11)),0,VALUE(MID('CFR - XML import'!$A11,SEARCH("&gt;",'CFR - XML import'!$A11,1)+1,SEARCH("/",'CFR - XML import'!$A11,1)-SEARCH("&gt;",'CFR - XML import'!$A11,1)-2)))</f>
        <v>0</v>
      </c>
      <c r="V17" s="140">
        <f>IF(ISERROR(FIND(V$3,'CFR - XML import'!$A11)),0,VALUE(MID('CFR - XML import'!$A11,SEARCH("&gt;",'CFR - XML import'!$A11,1)+1,SEARCH("/",'CFR - XML import'!$A11,1)-SEARCH("&gt;",'CFR - XML import'!$A11,1)-2)))</f>
        <v>0</v>
      </c>
      <c r="W17" s="140">
        <f>IF(ISERROR(FIND(W$3,'CFR - XML import'!$A11)),0,VALUE(MID('CFR - XML import'!$A11,SEARCH("&gt;",'CFR - XML import'!$A11,1)+1,SEARCH("/",'CFR - XML import'!$A11,1)-SEARCH("&gt;",'CFR - XML import'!$A11,1)-2)))</f>
        <v>0</v>
      </c>
      <c r="X17" s="140"/>
      <c r="Y17" s="140">
        <f>IF(ISERROR(FIND(Y$3,'CFR - XML import'!$A11)),0,VALUE(MID('CFR - XML import'!$A11,SEARCH("&gt;",'CFR - XML import'!$A11,1)+1,SEARCH("/",'CFR - XML import'!$A11,1)-SEARCH("&gt;",'CFR - XML import'!$A11,1)-2)))</f>
        <v>0</v>
      </c>
      <c r="Z17" s="140">
        <f>IF(ISERROR(FIND(Z$3,'CFR - XML import'!$A11)),0,VALUE(MID('CFR - XML import'!$A11,SEARCH("&gt;",'CFR - XML import'!$A11,1)+1,SEARCH("/",'CFR - XML import'!$A11,1)-SEARCH("&gt;",'CFR - XML import'!$A11,1)-2)))</f>
        <v>0</v>
      </c>
      <c r="AA17" s="140">
        <f>IF(ISERROR(FIND(AA$3,'CFR - XML import'!$A11)),0,VALUE(MID('CFR - XML import'!$A11,SEARCH("&gt;",'CFR - XML import'!$A11,1)+1,SEARCH("/",'CFR - XML import'!$A11,1)-SEARCH("&gt;",'CFR - XML import'!$A11,1)-2)))</f>
        <v>0</v>
      </c>
      <c r="AB17" s="140">
        <f>IF(ISERROR(FIND(AB$3,'CFR - XML import'!$A11)),0,VALUE(MID('CFR - XML import'!$A11,SEARCH("&gt;",'CFR - XML import'!$A11,1)+1,SEARCH("/",'CFR - XML import'!$A11,1)-SEARCH("&gt;",'CFR - XML import'!$A11,1)-2)))</f>
        <v>0</v>
      </c>
      <c r="AC17" s="140">
        <f>IF(ISERROR(FIND(AC$3,'CFR - XML import'!$A11)),0,VALUE(MID('CFR - XML import'!$A11,SEARCH("&gt;",'CFR - XML import'!$A11,1)+1,SEARCH("/",'CFR - XML import'!$A11,1)-SEARCH("&gt;",'CFR - XML import'!$A11,1)-2)))</f>
        <v>0</v>
      </c>
      <c r="AD17" s="140">
        <f>IF(ISERROR(FIND(AD$3,'CFR - XML import'!$A11)),0,VALUE(MID('CFR - XML import'!$A11,SEARCH("&gt;",'CFR - XML import'!$A11,1)+1,SEARCH("/",'CFR - XML import'!$A11,1)-SEARCH("&gt;",'CFR - XML import'!$A11,1)-2)))</f>
        <v>0</v>
      </c>
      <c r="AE17" s="140">
        <f>IF(ISERROR(FIND(AE$3,'CFR - XML import'!$A11)),0,VALUE(MID('CFR - XML import'!$A11,SEARCH("&gt;",'CFR - XML import'!$A11,1)+1,SEARCH("/",'CFR - XML import'!$A11,1)-SEARCH("&gt;",'CFR - XML import'!$A11,1)-2)))</f>
        <v>0</v>
      </c>
      <c r="AF17" s="140">
        <f>IF(ISERROR(FIND(AF$3,'CFR - XML import'!$A11)),0,VALUE(MID('CFR - XML import'!$A11,SEARCH("&gt;",'CFR - XML import'!$A11,1)+1,SEARCH("/",'CFR - XML import'!$A11,1)-SEARCH("&gt;",'CFR - XML import'!$A11,1)-2)))</f>
        <v>0</v>
      </c>
      <c r="AG17" s="140">
        <f>IF(ISERROR(FIND(AG$3,'CFR - XML import'!$A11)),0,VALUE(MID('CFR - XML import'!$A11,SEARCH("&gt;",'CFR - XML import'!$A11,1)+1,SEARCH("/",'CFR - XML import'!$A11,1)-SEARCH("&gt;",'CFR - XML import'!$A11,1)-2)))</f>
        <v>0</v>
      </c>
      <c r="AH17" s="140">
        <f>IF(ISERROR(FIND(AH$3,'CFR - XML import'!$A11)),0,VALUE(MID('CFR - XML import'!$A11,SEARCH("&gt;",'CFR - XML import'!$A11,1)+1,SEARCH("/",'CFR - XML import'!$A11,1)-SEARCH("&gt;",'CFR - XML import'!$A11,1)-2)))</f>
        <v>0</v>
      </c>
      <c r="AI17" s="140">
        <f>IF(ISERROR(FIND(AI$3,'CFR - XML import'!$A11)),0,VALUE(MID('CFR - XML import'!$A11,SEARCH("&gt;",'CFR - XML import'!$A11,1)+1,SEARCH("/",'CFR - XML import'!$A11,1)-SEARCH("&gt;",'CFR - XML import'!$A11,1)-2)))</f>
        <v>0</v>
      </c>
      <c r="AJ17" s="140">
        <f>IF(ISERROR(FIND(AJ$3,'CFR - XML import'!$A11)),0,VALUE(MID('CFR - XML import'!$A11,SEARCH("&gt;",'CFR - XML import'!$A11,1)+1,SEARCH("/",'CFR - XML import'!$A11,1)-SEARCH("&gt;",'CFR - XML import'!$A11,1)-2)))</f>
        <v>0</v>
      </c>
      <c r="AK17" s="140">
        <f>IF(ISERROR(FIND(AK$3,'CFR - XML import'!$A11)),0,VALUE(MID('CFR - XML import'!$A11,SEARCH("&gt;",'CFR - XML import'!$A11,1)+1,SEARCH("/",'CFR - XML import'!$A11,1)-SEARCH("&gt;",'CFR - XML import'!$A11,1)-2)))</f>
        <v>0</v>
      </c>
      <c r="AL17" s="140">
        <f>IF(ISERROR(FIND(AL$3,'CFR - XML import'!$A11)),0,VALUE(MID('CFR - XML import'!$A11,SEARCH("&gt;",'CFR - XML import'!$A11,1)+1,SEARCH("/",'CFR - XML import'!$A11,1)-SEARCH("&gt;",'CFR - XML import'!$A11,1)-2)))</f>
        <v>0</v>
      </c>
      <c r="AM17" s="140">
        <f>IF(ISERROR(FIND(AM$3,'CFR - XML import'!$A11)),0,VALUE(MID('CFR - XML import'!$A11,SEARCH("&gt;",'CFR - XML import'!$A11,1)+1,SEARCH("/",'CFR - XML import'!$A11,1)-SEARCH("&gt;",'CFR - XML import'!$A11,1)-2)))</f>
        <v>0</v>
      </c>
      <c r="AN17" s="140">
        <f>IF(ISERROR(FIND(AN$3,'CFR - XML import'!$A11)),0,VALUE(MID('CFR - XML import'!$A11,SEARCH("&gt;",'CFR - XML import'!$A11,1)+1,SEARCH("/",'CFR - XML import'!$A11,1)-SEARCH("&gt;",'CFR - XML import'!$A11,1)-2)))</f>
        <v>0</v>
      </c>
      <c r="AO17" s="140">
        <f>IF(ISERROR(FIND(AO$3,'CFR - XML import'!$A11)),0,VALUE(MID('CFR - XML import'!$A11,SEARCH("&gt;",'CFR - XML import'!$A11,1)+1,SEARCH("/",'CFR - XML import'!$A11,1)-SEARCH("&gt;",'CFR - XML import'!$A11,1)-2)))</f>
        <v>0</v>
      </c>
      <c r="AP17" s="140">
        <f>IF(ISERROR(FIND(AP$3,'CFR - XML import'!$A11)),0,VALUE(MID('CFR - XML import'!$A11,SEARCH("&gt;",'CFR - XML import'!$A11,1)+1,SEARCH("/",'CFR - XML import'!$A11,1)-SEARCH("&gt;",'CFR - XML import'!$A11,1)-2)))</f>
        <v>0</v>
      </c>
      <c r="AQ17" s="140">
        <f>IF(ISERROR(FIND(AQ$3,'CFR - XML import'!$A11)),0,VALUE(MID('CFR - XML import'!$A11,SEARCH("&gt;",'CFR - XML import'!$A11,1)+1,SEARCH("/",'CFR - XML import'!$A11,1)-SEARCH("&gt;",'CFR - XML import'!$A11,1)-2)))</f>
        <v>0</v>
      </c>
      <c r="AR17" s="140">
        <f>IF(ISERROR(FIND(AR$3,'CFR - XML import'!$A11)),0,VALUE(MID('CFR - XML import'!$A11,SEARCH("&gt;",'CFR - XML import'!$A11,1)+1,SEARCH("/",'CFR - XML import'!$A11,1)-SEARCH("&gt;",'CFR - XML import'!$A11,1)-2)))</f>
        <v>0</v>
      </c>
      <c r="AS17" s="140">
        <f>IF(ISERROR(FIND(AS$3,'CFR - XML import'!$A11)),0,VALUE(MID('CFR - XML import'!$A11,SEARCH("&gt;",'CFR - XML import'!$A11,1)+1,SEARCH("/",'CFR - XML import'!$A11,1)-SEARCH("&gt;",'CFR - XML import'!$A11,1)-2)))</f>
        <v>0</v>
      </c>
      <c r="AT17" s="140">
        <f>IF(ISERROR(FIND(AT$3,'CFR - XML import'!$A11)),0,VALUE(MID('CFR - XML import'!$A11,SEARCH("&gt;",'CFR - XML import'!$A11,1)+1,SEARCH("/",'CFR - XML import'!$A11,1)-SEARCH("&gt;",'CFR - XML import'!$A11,1)-2)))</f>
        <v>0</v>
      </c>
      <c r="AU17" s="140">
        <f>IF(ISERROR(FIND(AU$3,'CFR - XML import'!$A11)),0,VALUE(MID('CFR - XML import'!$A11,SEARCH("&gt;",'CFR - XML import'!$A11,1)+1,SEARCH("/",'CFR - XML import'!$A11,1)-SEARCH("&gt;",'CFR - XML import'!$A11,1)-2)))</f>
        <v>0</v>
      </c>
      <c r="AV17" s="140">
        <f>IF(ISERROR(FIND(AV$3,'CFR - XML import'!$A11)),0,VALUE(MID('CFR - XML import'!$A11,SEARCH("&gt;",'CFR - XML import'!$A11,1)+1,SEARCH("/",'CFR - XML import'!$A11,1)-SEARCH("&gt;",'CFR - XML import'!$A11,1)-2)))</f>
        <v>0</v>
      </c>
      <c r="AW17" s="140">
        <f>IF(ISERROR(FIND(AW$3,'CFR - XML import'!$A11)),0,VALUE(MID('CFR - XML import'!$A11,SEARCH("&gt;",'CFR - XML import'!$A11,1)+1,SEARCH("/",'CFR - XML import'!$A11,1)-SEARCH("&gt;",'CFR - XML import'!$A11,1)-2)))</f>
        <v>0</v>
      </c>
      <c r="AX17" s="140">
        <f>IF(ISERROR(FIND(AX$3,'CFR - XML import'!$A11)),0,VALUE(MID('CFR - XML import'!$A11,SEARCH("&gt;",'CFR - XML import'!$A11,1)+1,SEARCH("/",'CFR - XML import'!$A11,1)-SEARCH("&gt;",'CFR - XML import'!$A11,1)-2)))</f>
        <v>0</v>
      </c>
      <c r="AY17" s="140">
        <f>IF(ISERROR(FIND(AY$3,'CFR - XML import'!$A11)),0,VALUE(MID('CFR - XML import'!$A11,SEARCH("&gt;",'CFR - XML import'!$A11,1)+1,SEARCH("/",'CFR - XML import'!$A11,1)-SEARCH("&gt;",'CFR - XML import'!$A11,1)-2)))</f>
        <v>0</v>
      </c>
      <c r="AZ17" s="140">
        <f>IF(ISERROR(FIND(AZ$3,'CFR - XML import'!$A11)),0,VALUE(MID('CFR - XML import'!$A11,SEARCH("&gt;",'CFR - XML import'!$A11,1)+1,SEARCH("/",'CFR - XML import'!$A11,1)-SEARCH("&gt;",'CFR - XML import'!$A11,1)-2)))</f>
        <v>0</v>
      </c>
      <c r="BA17" s="140">
        <f>IF(ISERROR(FIND(BA$3,'CFR - XML import'!$A11)),0,VALUE(MID('CFR - XML import'!$A11,SEARCH("&gt;",'CFR - XML import'!$A11,1)+1,SEARCH("/",'CFR - XML import'!$A11,1)-SEARCH("&gt;",'CFR - XML import'!$A11,1)-2)))</f>
        <v>0</v>
      </c>
      <c r="BB17" s="140">
        <f>IF(ISERROR(FIND(BB$3,'CFR - XML import'!$A11)),0,VALUE(MID('CFR - XML import'!$A11,SEARCH("&gt;",'CFR - XML import'!$A11,1)+1,SEARCH("/",'CFR - XML import'!$A11,1)-SEARCH("&gt;",'CFR - XML import'!$A11,1)-2)))</f>
        <v>0</v>
      </c>
      <c r="BC17" s="140">
        <f>IF(ISERROR(FIND(BC$3,'CFR - XML import'!$A11)),0,VALUE(MID('CFR - XML import'!$A11,SEARCH("&gt;",'CFR - XML import'!$A11,1)+1,SEARCH("/",'CFR - XML import'!$A11,1)-SEARCH("&gt;",'CFR - XML import'!$A11,1)-2)))</f>
        <v>0</v>
      </c>
      <c r="BD17" s="140">
        <f>IF(ISERROR(FIND(BD$3,'CFR - XML import'!$A11)),0,VALUE(MID('CFR - XML import'!$A11,SEARCH("&gt;",'CFR - XML import'!$A11,1)+1,SEARCH("/",'CFR - XML import'!$A11,1)-SEARCH("&gt;",'CFR - XML import'!$A11,1)-2)))</f>
        <v>0</v>
      </c>
      <c r="BE17" s="140">
        <f>IF(ISERROR(FIND(BE$3,'CFR - XML import'!$A11)),0,VALUE(MID('CFR - XML import'!$A11,SEARCH("&gt;",'CFR - XML import'!$A11,1)+1,SEARCH("/",'CFR - XML import'!$A11,1)-SEARCH("&gt;",'CFR - XML import'!$A11,1)-2)))</f>
        <v>0</v>
      </c>
      <c r="BF17" s="140">
        <f>IF(ISERROR(FIND(BF$3,'CFR - XML import'!$A11)),0,VALUE(MID('CFR - XML import'!$A11,SEARCH("&gt;",'CFR - XML import'!$A11,1)+1,SEARCH("/",'CFR - XML import'!$A11,1)-SEARCH("&gt;",'CFR - XML import'!$A11,1)-2)))</f>
        <v>0</v>
      </c>
      <c r="BG17" s="140">
        <f>IF(ISERROR(FIND(BG$3,'CFR - XML import'!$A11)),0,VALUE(MID('CFR - XML import'!$A11,SEARCH("&gt;",'CFR - XML import'!$A11,1)+1,SEARCH("/",'CFR - XML import'!$A11,1)-SEARCH("&gt;",'CFR - XML import'!$A11,1)-2)))</f>
        <v>0</v>
      </c>
      <c r="BH17" s="140">
        <f>IF(ISERROR(FIND(BH$3,'CFR - XML import'!$A11)),0,VALUE(MID('CFR - XML import'!$A11,SEARCH("&gt;",'CFR - XML import'!$A11,1)+1,SEARCH("/",'CFR - XML import'!$A11,1)-SEARCH("&gt;",'CFR - XML import'!$A11,1)-2)))</f>
        <v>0</v>
      </c>
      <c r="BI17" s="140">
        <f>IF(ISERROR(FIND(BI$3,'CFR - XML import'!$A11)),0,VALUE(MID('CFR - XML import'!$A11,SEARCH("&gt;",'CFR - XML import'!$A11,1)+1,SEARCH("/",'CFR - XML import'!$A11,1)-SEARCH("&gt;",'CFR - XML import'!$A11,1)-2)))</f>
        <v>0</v>
      </c>
      <c r="BJ17" s="140">
        <f>IF(ISERROR(FIND(BJ$3,'CFR - XML import'!$A11)),0,VALUE(MID('CFR - XML import'!$A11,SEARCH("&gt;",'CFR - XML import'!$A11,1)+1,SEARCH("/",'CFR - XML import'!$A11,1)-SEARCH("&gt;",'CFR - XML import'!$A11,1)-2)))</f>
        <v>0</v>
      </c>
      <c r="BK17" s="140">
        <f>IF(ISERROR(FIND(BK$3,'CFR - XML import'!$A11)),0,VALUE(MID('CFR - XML import'!$A11,SEARCH("&gt;",'CFR - XML import'!$A11,1)+1,SEARCH("/",'CFR - XML import'!$A11,1)-SEARCH("&gt;",'CFR - XML import'!$A11,1)-2)))</f>
        <v>0</v>
      </c>
      <c r="BL17" s="140">
        <f>IF(ISERROR(FIND(BL$3,'CFR - XML import'!$A11)),0,VALUE(MID('CFR - XML import'!$A11,SEARCH("&gt;",'CFR - XML import'!$A11,1)+1,SEARCH("/",'CFR - XML import'!$A11,1)-SEARCH("&gt;",'CFR - XML import'!$A11,1)-2)))</f>
        <v>0</v>
      </c>
      <c r="BM17" s="140">
        <f>IF(ISERROR(FIND(BM$3,'CFR - XML import'!$A11)),0,VALUE(MID('CFR - XML import'!$A11,SEARCH("&gt;",'CFR - XML import'!$A11,1)+1,SEARCH("/",'CFR - XML import'!$A11,1)-SEARCH("&gt;",'CFR - XML import'!$A11,1)-2)))</f>
        <v>0</v>
      </c>
      <c r="BN17" s="140">
        <f>IF(ISERROR(FIND(BN$3,'CFR - XML import'!$A11)),0,VALUE(MID('CFR - XML import'!$A11,SEARCH("&gt;",'CFR - XML import'!$A11,1)+1,SEARCH("/",'CFR - XML import'!$A11,1)-SEARCH("&gt;",'CFR - XML import'!$A11,1)-2)))</f>
        <v>0</v>
      </c>
      <c r="BO17" s="140">
        <f>IF(ISERROR(FIND(BO$3,'CFR - XML import'!$A11)),0,VALUE(MID('CFR - XML import'!$A11,SEARCH("&gt;",'CFR - XML import'!$A11,1)+1,SEARCH("/",'CFR - XML import'!$A11,1)-SEARCH("&gt;",'CFR - XML import'!$A11,1)-2)))</f>
        <v>0</v>
      </c>
      <c r="BP17" s="140">
        <f>IF(ISERROR(FIND(BP$3,'CFR - XML import'!$A11)),0,VALUE(MID('CFR - XML import'!$A11,SEARCH("&gt;",'CFR - XML import'!$A11,1)+1,SEARCH("/",'CFR - XML import'!$A11,1)-SEARCH("&gt;",'CFR - XML import'!$A11,1)-2)))</f>
        <v>0</v>
      </c>
      <c r="BQ17" s="140">
        <f>IF(ISERROR(FIND(BQ$3,'CFR - XML import'!$A11)),0,VALUE(MID('CFR - XML import'!$A11,SEARCH("&gt;",'CFR - XML import'!$A11,1)+1,SEARCH("/",'CFR - XML import'!$A11,1)-SEARCH("&gt;",'CFR - XML import'!$A11,1)-2)))</f>
        <v>0</v>
      </c>
      <c r="BR17" s="140">
        <f>IF(ISERROR(FIND(BR$3,'CFR - XML import'!$A11)),0,VALUE(MID('CFR - XML import'!$A11,SEARCH("&gt;",'CFR - XML import'!$A11,1)+1,SEARCH("/",'CFR - XML import'!$A11,1)-SEARCH("&gt;",'CFR - XML import'!$A11,1)-2)))</f>
        <v>0</v>
      </c>
      <c r="BS17" s="140">
        <f>IF(ISERROR(FIND(BS$3,'CFR - XML import'!$A11)),0,VALUE(MID('CFR - XML import'!$A11,SEARCH("&gt;",'CFR - XML import'!$A11,1)+1,SEARCH("/",'CFR - XML import'!$A11,1)-SEARCH("&gt;",'CFR - XML import'!$A11,1)-2)))</f>
        <v>0</v>
      </c>
      <c r="BT17" s="140">
        <f>IF(ISERROR(FIND(BT$3,'CFR - XML import'!$A11)),0,VALUE(MID('CFR - XML import'!$A11,SEARCH("&gt;",'CFR - XML import'!$A11,1)+1,SEARCH("/",'CFR - XML import'!$A11,1)-SEARCH("&gt;",'CFR - XML import'!$A11,1)-2)))</f>
        <v>0</v>
      </c>
      <c r="BU17" s="140">
        <f>IF(ISERROR(FIND(BU$3,'CFR - XML import'!$A11)),0,VALUE(MID('CFR - XML import'!$A11,SEARCH("&gt;",'CFR - XML import'!$A11,1)+1,SEARCH("/",'CFR - XML import'!$A11,1)-SEARCH("&gt;",'CFR - XML import'!$A11,1)-2)))</f>
        <v>0</v>
      </c>
      <c r="BV17" s="140">
        <f>IF(ISERROR(FIND(BV$3,'CFR - XML import'!$A11)),0,VALUE(MID('CFR - XML import'!$A11,SEARCH("&gt;",'CFR - XML import'!$A11,1)+1,SEARCH("/",'CFR - XML import'!$A11,1)-SEARCH("&gt;",'CFR - XML import'!$A11,1)-2)))</f>
        <v>0</v>
      </c>
      <c r="BW17" s="140">
        <f>IF(ISERROR(FIND(BW$3,'CFR - XML import'!$A11)),0,VALUE(MID('CFR - XML import'!$A11,SEARCH("&gt;",'CFR - XML import'!$A11,1)+1,SEARCH("/",'CFR - XML import'!$A11,1)-SEARCH("&gt;",'CFR - XML import'!$A11,1)-2)))</f>
        <v>0</v>
      </c>
      <c r="BX17" s="140">
        <f>IF(ISERROR(FIND(BX$3,'CFR - XML import'!$A11)),0,VALUE(MID('CFR - XML import'!$A11,SEARCH("&gt;",'CFR - XML import'!$A11,1)+1,SEARCH("/",'CFR - XML import'!$A11,1)-SEARCH("&gt;",'CFR - XML import'!$A11,1)-2)))</f>
        <v>0</v>
      </c>
      <c r="BY17" s="140">
        <f>IF(ISERROR(FIND(BY$3,'CFR - XML import'!$A11)),0,VALUE(MID('CFR - XML import'!$A11,SEARCH("&gt;",'CFR - XML import'!$A11,1)+1,SEARCH("/",'CFR - XML import'!$A11,1)-SEARCH("&gt;",'CFR - XML import'!$A11,1)-2)))</f>
        <v>0</v>
      </c>
      <c r="BZ17" s="140">
        <f>IF(ISERROR(FIND(BZ$3,'CFR - XML import'!$A11)),0,VALUE(MID('CFR - XML import'!$A11,SEARCH("&gt;",'CFR - XML import'!$A11,1)+1,SEARCH("/",'CFR - XML import'!$A11,1)-SEARCH("&gt;",'CFR - XML import'!$A11,1)-2)))</f>
        <v>0</v>
      </c>
      <c r="CG17" s="142">
        <f>IF(ISERROR(IF(MID('CFR - XML import'!$A11,LEN($CF$4)+5,LEN('CFR - XML import'!$A11)-(2*LEN($CF$4)+5))="RMMS",1,IF(MID('CFR - XML import'!$A11,LEN("    &lt;InputSystem&gt;")+1,LEN('CFR - XML import'!$A11)-(LEN("    &lt;InputSystem&gt;")+LEN($CF$4)+1))="SIMS",2,0))),0,IF(MID('CFR - XML import'!$A11,LEN($CF$4)+5,LEN('CFR - XML import'!$A11)-(2*LEN($CF$4)+5))="RMMS",1,IF(MID('CFR - XML import'!$A11,LEN("    &lt;InputSystem&gt;")+1,LEN('CFR - XML import'!$A11)-(LEN("    &lt;InputSystem&gt;")+LEN($CF$4)+1))="SIMS",2,0)))</f>
        <v>0</v>
      </c>
      <c r="CH17" s="140" t="str">
        <f>IF(ISERROR(FIND(CH$3,'CFR - XML import'!$A11)),0,MID('CFR - XML import'!$A11,SEARCH("&gt;",'CFR - XML import'!$A11,1)+1,SEARCH("/",'CFR - XML import'!$A11,1)-SEARCH("&gt;",'CFR - XML import'!$A11,1)-2))</f>
        <v>Denise Howes</v>
      </c>
      <c r="CI17" s="140">
        <f>IF(ISERROR(FIND(CI$3,'CFR - XML import'!$A11)),0,MID('CFR - XML import'!$A11,SEARCH("&gt;",'CFR - XML import'!$A11,1)+1,SEARCH("/",'CFR - XML import'!$A11,1)-SEARCH("&gt;",'CFR - XML import'!$A11,1)-2))</f>
        <v>0</v>
      </c>
      <c r="CJ17" s="140">
        <f>IF(ISERROR(FIND(CJ$3,'CFR - XML import'!$A11)),0,MID('CFR - XML import'!$A11,SEARCH("&gt;",'CFR - XML import'!$A11,1)+1,SEARCH("/",'CFR - XML import'!$A11,1)-SEARCH("&gt;",'CFR - XML import'!$A11,1)-2))</f>
        <v>0</v>
      </c>
      <c r="CK17" s="140">
        <f>IF(ISERROR(FIND(CK$3,'CFR - XML import'!$A11)),0,MID('CFR - XML import'!$A11,SEARCH("&gt;",'CFR - XML import'!$A11,1)+1,SEARCH("/",'CFR - XML import'!$A11,1)-SEARCH("&gt;",'CFR - XML import'!$A11,1)-2))</f>
        <v>0</v>
      </c>
      <c r="CL17" s="140">
        <f>IF(ISERROR(FIND(CL$3,'CFR - XML import'!$A11)),0,MID('CFR - XML import'!$A11,SEARCH("&gt;",'CFR - XML import'!$A11,1)+1,SEARCH("/",'CFR - XML import'!$A11,1)-SEARCH("&gt;",'CFR - XML import'!$A11,1)-2))</f>
        <v>0</v>
      </c>
      <c r="CM17" s="140">
        <f>IF(ISERROR(FIND(CM$3,'CFR - XML import'!$A11)),0,MID('CFR - XML import'!$A11,SEARCH("&gt;",'CFR - XML import'!$A11,1)+1,SEARCH("/",'CFR - XML import'!$A11,1)-SEARCH("&gt;",'CFR - XML import'!$A11,1)-2))</f>
        <v>0</v>
      </c>
    </row>
    <row r="18" spans="1:91" x14ac:dyDescent="0.2">
      <c r="A18" s="139" t="str">
        <f>IF(AND('CFR - XML import'!A12&lt;&gt;"",LEFT('CFR - XML import'!A12,1)&lt;&gt;"&lt;",LEFT('CFR - XML import'!A12,3)&lt;&gt;"  &lt;",LEFT('CFR - XML import'!A12,5)&lt;&gt;"    &lt;",LEFT('CFR - XML import'!A12,7)&lt;&gt;"      &lt;",LEFT('CFR - XML import'!A12,9)&lt;&gt;"        &lt;",$B$1="SIMS"),'CFR - XML import'!A12,IF(AND(LEFT('CFR - XML import'!A12,9)="&lt;Details&gt;",$B$1="RM"),'CFR - XML import'!A12,""))</f>
        <v/>
      </c>
      <c r="B18" s="140">
        <f>IF(ISERROR(FIND(B$3,'CFR - XML import'!$A12)),0,VALUE(MID('CFR - XML import'!$A12,SEARCH("&gt;",'CFR - XML import'!$A12,1)+1,SEARCH("/",'CFR - XML import'!$A12,1)-SEARCH("&gt;",'CFR - XML import'!$A12,1)-2)))</f>
        <v>0</v>
      </c>
      <c r="D18" s="140">
        <f>IF(ISERROR(FIND(D$3,'CFR - XML import'!$A12)),0,MID('CFR - XML import'!$A12,SEARCH("&gt;",'CFR - XML import'!$A12,1)+1,SEARCH("/",'CFR - XML import'!$A12,1)-SEARCH("&gt;",'CFR - XML import'!$A12,1)-2))</f>
        <v>0</v>
      </c>
      <c r="E18" s="140">
        <f>IF(ISERROR(FIND(E$3,'CFR - XML import'!$A12)),0,MID('CFR - XML import'!$A12,SEARCH("&gt;",'CFR - XML import'!$A12,1)+1,SEARCH("/",'CFR - XML import'!$A12,1)-SEARCH("&gt;",'CFR - XML import'!$A12,1)-2))</f>
        <v>0</v>
      </c>
      <c r="F18" s="141">
        <f>IF($B$1="SIMS",IF(ISERROR(FIND(F$3,'CFR - XML import'!$A12)),0,VALUE(MID('CFR - XML import'!$A12,15,10))),IF(ISERROR(FIND(F$3,'CFR - XML import'!$A12)),0,VALUE(MID('CFR - XML import'!$A12,15,10))))</f>
        <v>0</v>
      </c>
      <c r="G18" s="140">
        <f>IF(ISERROR(FIND(G$3,'CFR - XML import'!$A12)),0,VALUE(MID('CFR - XML import'!$A12,SEARCH("&gt;",'CFR - XML import'!$A12,1)+1,SEARCH("/",'CFR - XML import'!$A12,1)-SEARCH("&gt;",'CFR - XML import'!$A12,1)-2)))</f>
        <v>0</v>
      </c>
      <c r="H18" s="140">
        <f>IF(ISERROR(FIND(H$3,'CFR - XML import'!$A12)),0,VALUE(MID('CFR - XML import'!$A12,SEARCH("&gt;",'CFR - XML import'!$A12,1)+1,SEARCH("/",'CFR - XML import'!$A12,1)-SEARCH("&gt;",'CFR - XML import'!$A12,1)-2)))</f>
        <v>0</v>
      </c>
      <c r="I18" s="140">
        <f>IF(ISERROR(FIND(I$3,'CFR - XML import'!$A12)),0,VALUE(MID('CFR - XML import'!$A12,SEARCH("&gt;",'CFR - XML import'!$A12,1)+1,SEARCH("/",'CFR - XML import'!$A12,1)-SEARCH("&gt;",'CFR - XML import'!$A12,1)-2)))</f>
        <v>0</v>
      </c>
      <c r="J18" s="140">
        <f>IF(ISERROR(FIND(J$3,'CFR - XML import'!$A12)),0,VALUE(MID('CFR - XML import'!$A12,SEARCH("&gt;",'CFR - XML import'!$A12,1)+1,SEARCH("/",'CFR - XML import'!$A12,1)-SEARCH("&gt;",'CFR - XML import'!$A12,1)-2)))</f>
        <v>0</v>
      </c>
      <c r="K18" s="140">
        <f>IF(ISERROR(FIND(K$3,'CFR - XML import'!$A12)),0,VALUE(MID('CFR - XML import'!$A12,SEARCH("&gt;",'CFR - XML import'!$A12,1)+1,SEARCH("/",'CFR - XML import'!$A12,1)-SEARCH("&gt;",'CFR - XML import'!$A12,1)-2)))</f>
        <v>0</v>
      </c>
      <c r="L18" s="140">
        <f>IF(ISERROR(FIND(L$3,'CFR - XML import'!$A12)),0,VALUE(MID('CFR - XML import'!$A12,SEARCH("&gt;",'CFR - XML import'!$A12,1)+1,SEARCH("/",'CFR - XML import'!$A12,1)-SEARCH("&gt;",'CFR - XML import'!$A12,1)-2)))</f>
        <v>0</v>
      </c>
      <c r="M18" s="140">
        <f>IF(ISERROR(FIND(M$3,'CFR - XML import'!$A12)),0,VALUE(MID('CFR - XML import'!$A12,SEARCH("&gt;",'CFR - XML import'!$A12,1)+1,SEARCH("/",'CFR - XML import'!$A12,1)-SEARCH("&gt;",'CFR - XML import'!$A12,1)-2)))</f>
        <v>0</v>
      </c>
      <c r="N18" s="140">
        <f>IF(ISERROR(FIND(N$3,'CFR - XML import'!$A12)),0,VALUE(MID('CFR - XML import'!$A12,SEARCH("&gt;",'CFR - XML import'!$A12,1)+1,SEARCH("/",'CFR - XML import'!$A12,1)-SEARCH("&gt;",'CFR - XML import'!$A12,1)-2)))</f>
        <v>0</v>
      </c>
      <c r="O18" s="140">
        <f>IF(ISERROR(FIND(O$3,'CFR - XML import'!$A12)),0,VALUE(MID('CFR - XML import'!$A12,SEARCH("&gt;",'CFR - XML import'!$A12,1)+1,SEARCH("/",'CFR - XML import'!$A12,1)-SEARCH("&gt;",'CFR - XML import'!$A12,1)-2)))</f>
        <v>0</v>
      </c>
      <c r="P18" s="140">
        <f>IF(ISERROR(FIND(P$3,'CFR - XML import'!$A12)),0,VALUE(MID('CFR - XML import'!$A12,SEARCH("&gt;",'CFR - XML import'!$A12,1)+1,SEARCH("/",'CFR - XML import'!$A12,1)-SEARCH("&gt;",'CFR - XML import'!$A12,1)-2)))</f>
        <v>0</v>
      </c>
      <c r="Q18" s="140">
        <f>IF(ISERROR(FIND(Q$3,'CFR - XML import'!$A12)),0,VALUE(MID('CFR - XML import'!$A12,SEARCH("&gt;",'CFR - XML import'!$A12,1)+1,SEARCH("/",'CFR - XML import'!$A12,1)-SEARCH("&gt;",'CFR - XML import'!$A12,1)-2)))</f>
        <v>0</v>
      </c>
      <c r="R18" s="140">
        <f>IF(ISERROR(FIND(R$3,'CFR - XML import'!$A12)),0,VALUE(MID('CFR - XML import'!$A12,SEARCH("&gt;",'CFR - XML import'!$A12,1)+1,SEARCH("/",'CFR - XML import'!$A12,1)-SEARCH("&gt;",'CFR - XML import'!$A12,1)-2)))</f>
        <v>0</v>
      </c>
      <c r="S18" s="140">
        <f>IF(ISERROR(FIND(S$3,'CFR - XML import'!$A12)),0,VALUE(MID('CFR - XML import'!$A12,SEARCH("&gt;",'CFR - XML import'!$A12,1)+1,SEARCH("/",'CFR - XML import'!$A12,1)-SEARCH("&gt;",'CFR - XML import'!$A12,1)-2)))</f>
        <v>0</v>
      </c>
      <c r="T18" s="140">
        <f>IF(ISERROR(FIND(T$3,'CFR - XML import'!$A12)),0,VALUE(MID('CFR - XML import'!$A12,SEARCH("&gt;",'CFR - XML import'!$A12,1)+1,SEARCH("/",'CFR - XML import'!$A12,1)-SEARCH("&gt;",'CFR - XML import'!$A12,1)-2)))</f>
        <v>0</v>
      </c>
      <c r="U18" s="140">
        <f>IF(ISERROR(FIND(U$3,'CFR - XML import'!$A12)),0,VALUE(MID('CFR - XML import'!$A12,SEARCH("&gt;",'CFR - XML import'!$A12,1)+1,SEARCH("/",'CFR - XML import'!$A12,1)-SEARCH("&gt;",'CFR - XML import'!$A12,1)-2)))</f>
        <v>0</v>
      </c>
      <c r="V18" s="140">
        <f>IF(ISERROR(FIND(V$3,'CFR - XML import'!$A12)),0,VALUE(MID('CFR - XML import'!$A12,SEARCH("&gt;",'CFR - XML import'!$A12,1)+1,SEARCH("/",'CFR - XML import'!$A12,1)-SEARCH("&gt;",'CFR - XML import'!$A12,1)-2)))</f>
        <v>0</v>
      </c>
      <c r="W18" s="140">
        <f>IF(ISERROR(FIND(W$3,'CFR - XML import'!$A12)),0,VALUE(MID('CFR - XML import'!$A12,SEARCH("&gt;",'CFR - XML import'!$A12,1)+1,SEARCH("/",'CFR - XML import'!$A12,1)-SEARCH("&gt;",'CFR - XML import'!$A12,1)-2)))</f>
        <v>0</v>
      </c>
      <c r="X18" s="140"/>
      <c r="Y18" s="140">
        <f>IF(ISERROR(FIND(Y$3,'CFR - XML import'!$A12)),0,VALUE(MID('CFR - XML import'!$A12,SEARCH("&gt;",'CFR - XML import'!$A12,1)+1,SEARCH("/",'CFR - XML import'!$A12,1)-SEARCH("&gt;",'CFR - XML import'!$A12,1)-2)))</f>
        <v>0</v>
      </c>
      <c r="Z18" s="140">
        <f>IF(ISERROR(FIND(Z$3,'CFR - XML import'!$A12)),0,VALUE(MID('CFR - XML import'!$A12,SEARCH("&gt;",'CFR - XML import'!$A12,1)+1,SEARCH("/",'CFR - XML import'!$A12,1)-SEARCH("&gt;",'CFR - XML import'!$A12,1)-2)))</f>
        <v>0</v>
      </c>
      <c r="AA18" s="140">
        <f>IF(ISERROR(FIND(AA$3,'CFR - XML import'!$A12)),0,VALUE(MID('CFR - XML import'!$A12,SEARCH("&gt;",'CFR - XML import'!$A12,1)+1,SEARCH("/",'CFR - XML import'!$A12,1)-SEARCH("&gt;",'CFR - XML import'!$A12,1)-2)))</f>
        <v>0</v>
      </c>
      <c r="AB18" s="140">
        <f>IF(ISERROR(FIND(AB$3,'CFR - XML import'!$A12)),0,VALUE(MID('CFR - XML import'!$A12,SEARCH("&gt;",'CFR - XML import'!$A12,1)+1,SEARCH("/",'CFR - XML import'!$A12,1)-SEARCH("&gt;",'CFR - XML import'!$A12,1)-2)))</f>
        <v>0</v>
      </c>
      <c r="AC18" s="140">
        <f>IF(ISERROR(FIND(AC$3,'CFR - XML import'!$A12)),0,VALUE(MID('CFR - XML import'!$A12,SEARCH("&gt;",'CFR - XML import'!$A12,1)+1,SEARCH("/",'CFR - XML import'!$A12,1)-SEARCH("&gt;",'CFR - XML import'!$A12,1)-2)))</f>
        <v>0</v>
      </c>
      <c r="AD18" s="140">
        <f>IF(ISERROR(FIND(AD$3,'CFR - XML import'!$A12)),0,VALUE(MID('CFR - XML import'!$A12,SEARCH("&gt;",'CFR - XML import'!$A12,1)+1,SEARCH("/",'CFR - XML import'!$A12,1)-SEARCH("&gt;",'CFR - XML import'!$A12,1)-2)))</f>
        <v>0</v>
      </c>
      <c r="AE18" s="140">
        <f>IF(ISERROR(FIND(AE$3,'CFR - XML import'!$A12)),0,VALUE(MID('CFR - XML import'!$A12,SEARCH("&gt;",'CFR - XML import'!$A12,1)+1,SEARCH("/",'CFR - XML import'!$A12,1)-SEARCH("&gt;",'CFR - XML import'!$A12,1)-2)))</f>
        <v>0</v>
      </c>
      <c r="AF18" s="140">
        <f>IF(ISERROR(FIND(AF$3,'CFR - XML import'!$A12)),0,VALUE(MID('CFR - XML import'!$A12,SEARCH("&gt;",'CFR - XML import'!$A12,1)+1,SEARCH("/",'CFR - XML import'!$A12,1)-SEARCH("&gt;",'CFR - XML import'!$A12,1)-2)))</f>
        <v>0</v>
      </c>
      <c r="AG18" s="140">
        <f>IF(ISERROR(FIND(AG$3,'CFR - XML import'!$A12)),0,VALUE(MID('CFR - XML import'!$A12,SEARCH("&gt;",'CFR - XML import'!$A12,1)+1,SEARCH("/",'CFR - XML import'!$A12,1)-SEARCH("&gt;",'CFR - XML import'!$A12,1)-2)))</f>
        <v>0</v>
      </c>
      <c r="AH18" s="140">
        <f>IF(ISERROR(FIND(AH$3,'CFR - XML import'!$A12)),0,VALUE(MID('CFR - XML import'!$A12,SEARCH("&gt;",'CFR - XML import'!$A12,1)+1,SEARCH("/",'CFR - XML import'!$A12,1)-SEARCH("&gt;",'CFR - XML import'!$A12,1)-2)))</f>
        <v>0</v>
      </c>
      <c r="AI18" s="140">
        <f>IF(ISERROR(FIND(AI$3,'CFR - XML import'!$A12)),0,VALUE(MID('CFR - XML import'!$A12,SEARCH("&gt;",'CFR - XML import'!$A12,1)+1,SEARCH("/",'CFR - XML import'!$A12,1)-SEARCH("&gt;",'CFR - XML import'!$A12,1)-2)))</f>
        <v>0</v>
      </c>
      <c r="AJ18" s="140">
        <f>IF(ISERROR(FIND(AJ$3,'CFR - XML import'!$A12)),0,VALUE(MID('CFR - XML import'!$A12,SEARCH("&gt;",'CFR - XML import'!$A12,1)+1,SEARCH("/",'CFR - XML import'!$A12,1)-SEARCH("&gt;",'CFR - XML import'!$A12,1)-2)))</f>
        <v>0</v>
      </c>
      <c r="AK18" s="140">
        <f>IF(ISERROR(FIND(AK$3,'CFR - XML import'!$A12)),0,VALUE(MID('CFR - XML import'!$A12,SEARCH("&gt;",'CFR - XML import'!$A12,1)+1,SEARCH("/",'CFR - XML import'!$A12,1)-SEARCH("&gt;",'CFR - XML import'!$A12,1)-2)))</f>
        <v>0</v>
      </c>
      <c r="AL18" s="140">
        <f>IF(ISERROR(FIND(AL$3,'CFR - XML import'!$A12)),0,VALUE(MID('CFR - XML import'!$A12,SEARCH("&gt;",'CFR - XML import'!$A12,1)+1,SEARCH("/",'CFR - XML import'!$A12,1)-SEARCH("&gt;",'CFR - XML import'!$A12,1)-2)))</f>
        <v>0</v>
      </c>
      <c r="AM18" s="140">
        <f>IF(ISERROR(FIND(AM$3,'CFR - XML import'!$A12)),0,VALUE(MID('CFR - XML import'!$A12,SEARCH("&gt;",'CFR - XML import'!$A12,1)+1,SEARCH("/",'CFR - XML import'!$A12,1)-SEARCH("&gt;",'CFR - XML import'!$A12,1)-2)))</f>
        <v>0</v>
      </c>
      <c r="AN18" s="140">
        <f>IF(ISERROR(FIND(AN$3,'CFR - XML import'!$A12)),0,VALUE(MID('CFR - XML import'!$A12,SEARCH("&gt;",'CFR - XML import'!$A12,1)+1,SEARCH("/",'CFR - XML import'!$A12,1)-SEARCH("&gt;",'CFR - XML import'!$A12,1)-2)))</f>
        <v>0</v>
      </c>
      <c r="AO18" s="140">
        <f>IF(ISERROR(FIND(AO$3,'CFR - XML import'!$A12)),0,VALUE(MID('CFR - XML import'!$A12,SEARCH("&gt;",'CFR - XML import'!$A12,1)+1,SEARCH("/",'CFR - XML import'!$A12,1)-SEARCH("&gt;",'CFR - XML import'!$A12,1)-2)))</f>
        <v>0</v>
      </c>
      <c r="AP18" s="140">
        <f>IF(ISERROR(FIND(AP$3,'CFR - XML import'!$A12)),0,VALUE(MID('CFR - XML import'!$A12,SEARCH("&gt;",'CFR - XML import'!$A12,1)+1,SEARCH("/",'CFR - XML import'!$A12,1)-SEARCH("&gt;",'CFR - XML import'!$A12,1)-2)))</f>
        <v>0</v>
      </c>
      <c r="AQ18" s="140">
        <f>IF(ISERROR(FIND(AQ$3,'CFR - XML import'!$A12)),0,VALUE(MID('CFR - XML import'!$A12,SEARCH("&gt;",'CFR - XML import'!$A12,1)+1,SEARCH("/",'CFR - XML import'!$A12,1)-SEARCH("&gt;",'CFR - XML import'!$A12,1)-2)))</f>
        <v>0</v>
      </c>
      <c r="AR18" s="140">
        <f>IF(ISERROR(FIND(AR$3,'CFR - XML import'!$A12)),0,VALUE(MID('CFR - XML import'!$A12,SEARCH("&gt;",'CFR - XML import'!$A12,1)+1,SEARCH("/",'CFR - XML import'!$A12,1)-SEARCH("&gt;",'CFR - XML import'!$A12,1)-2)))</f>
        <v>0</v>
      </c>
      <c r="AS18" s="140">
        <f>IF(ISERROR(FIND(AS$3,'CFR - XML import'!$A12)),0,VALUE(MID('CFR - XML import'!$A12,SEARCH("&gt;",'CFR - XML import'!$A12,1)+1,SEARCH("/",'CFR - XML import'!$A12,1)-SEARCH("&gt;",'CFR - XML import'!$A12,1)-2)))</f>
        <v>0</v>
      </c>
      <c r="AT18" s="140">
        <f>IF(ISERROR(FIND(AT$3,'CFR - XML import'!$A12)),0,VALUE(MID('CFR - XML import'!$A12,SEARCH("&gt;",'CFR - XML import'!$A12,1)+1,SEARCH("/",'CFR - XML import'!$A12,1)-SEARCH("&gt;",'CFR - XML import'!$A12,1)-2)))</f>
        <v>0</v>
      </c>
      <c r="AU18" s="140">
        <f>IF(ISERROR(FIND(AU$3,'CFR - XML import'!$A12)),0,VALUE(MID('CFR - XML import'!$A12,SEARCH("&gt;",'CFR - XML import'!$A12,1)+1,SEARCH("/",'CFR - XML import'!$A12,1)-SEARCH("&gt;",'CFR - XML import'!$A12,1)-2)))</f>
        <v>0</v>
      </c>
      <c r="AV18" s="140">
        <f>IF(ISERROR(FIND(AV$3,'CFR - XML import'!$A12)),0,VALUE(MID('CFR - XML import'!$A12,SEARCH("&gt;",'CFR - XML import'!$A12,1)+1,SEARCH("/",'CFR - XML import'!$A12,1)-SEARCH("&gt;",'CFR - XML import'!$A12,1)-2)))</f>
        <v>0</v>
      </c>
      <c r="AW18" s="140">
        <f>IF(ISERROR(FIND(AW$3,'CFR - XML import'!$A12)),0,VALUE(MID('CFR - XML import'!$A12,SEARCH("&gt;",'CFR - XML import'!$A12,1)+1,SEARCH("/",'CFR - XML import'!$A12,1)-SEARCH("&gt;",'CFR - XML import'!$A12,1)-2)))</f>
        <v>0</v>
      </c>
      <c r="AX18" s="140">
        <f>IF(ISERROR(FIND(AX$3,'CFR - XML import'!$A12)),0,VALUE(MID('CFR - XML import'!$A12,SEARCH("&gt;",'CFR - XML import'!$A12,1)+1,SEARCH("/",'CFR - XML import'!$A12,1)-SEARCH("&gt;",'CFR - XML import'!$A12,1)-2)))</f>
        <v>0</v>
      </c>
      <c r="AY18" s="140">
        <f>IF(ISERROR(FIND(AY$3,'CFR - XML import'!$A12)),0,VALUE(MID('CFR - XML import'!$A12,SEARCH("&gt;",'CFR - XML import'!$A12,1)+1,SEARCH("/",'CFR - XML import'!$A12,1)-SEARCH("&gt;",'CFR - XML import'!$A12,1)-2)))</f>
        <v>0</v>
      </c>
      <c r="AZ18" s="140">
        <f>IF(ISERROR(FIND(AZ$3,'CFR - XML import'!$A12)),0,VALUE(MID('CFR - XML import'!$A12,SEARCH("&gt;",'CFR - XML import'!$A12,1)+1,SEARCH("/",'CFR - XML import'!$A12,1)-SEARCH("&gt;",'CFR - XML import'!$A12,1)-2)))</f>
        <v>0</v>
      </c>
      <c r="BA18" s="140">
        <f>IF(ISERROR(FIND(BA$3,'CFR - XML import'!$A12)),0,VALUE(MID('CFR - XML import'!$A12,SEARCH("&gt;",'CFR - XML import'!$A12,1)+1,SEARCH("/",'CFR - XML import'!$A12,1)-SEARCH("&gt;",'CFR - XML import'!$A12,1)-2)))</f>
        <v>0</v>
      </c>
      <c r="BB18" s="140">
        <f>IF(ISERROR(FIND(BB$3,'CFR - XML import'!$A12)),0,VALUE(MID('CFR - XML import'!$A12,SEARCH("&gt;",'CFR - XML import'!$A12,1)+1,SEARCH("/",'CFR - XML import'!$A12,1)-SEARCH("&gt;",'CFR - XML import'!$A12,1)-2)))</f>
        <v>0</v>
      </c>
      <c r="BC18" s="140">
        <f>IF(ISERROR(FIND(BC$3,'CFR - XML import'!$A12)),0,VALUE(MID('CFR - XML import'!$A12,SEARCH("&gt;",'CFR - XML import'!$A12,1)+1,SEARCH("/",'CFR - XML import'!$A12,1)-SEARCH("&gt;",'CFR - XML import'!$A12,1)-2)))</f>
        <v>0</v>
      </c>
      <c r="BD18" s="140">
        <f>IF(ISERROR(FIND(BD$3,'CFR - XML import'!$A12)),0,VALUE(MID('CFR - XML import'!$A12,SEARCH("&gt;",'CFR - XML import'!$A12,1)+1,SEARCH("/",'CFR - XML import'!$A12,1)-SEARCH("&gt;",'CFR - XML import'!$A12,1)-2)))</f>
        <v>0</v>
      </c>
      <c r="BE18" s="140">
        <f>IF(ISERROR(FIND(BE$3,'CFR - XML import'!$A12)),0,VALUE(MID('CFR - XML import'!$A12,SEARCH("&gt;",'CFR - XML import'!$A12,1)+1,SEARCH("/",'CFR - XML import'!$A12,1)-SEARCH("&gt;",'CFR - XML import'!$A12,1)-2)))</f>
        <v>0</v>
      </c>
      <c r="BF18" s="140">
        <f>IF(ISERROR(FIND(BF$3,'CFR - XML import'!$A12)),0,VALUE(MID('CFR - XML import'!$A12,SEARCH("&gt;",'CFR - XML import'!$A12,1)+1,SEARCH("/",'CFR - XML import'!$A12,1)-SEARCH("&gt;",'CFR - XML import'!$A12,1)-2)))</f>
        <v>0</v>
      </c>
      <c r="BG18" s="140">
        <f>IF(ISERROR(FIND(BG$3,'CFR - XML import'!$A12)),0,VALUE(MID('CFR - XML import'!$A12,SEARCH("&gt;",'CFR - XML import'!$A12,1)+1,SEARCH("/",'CFR - XML import'!$A12,1)-SEARCH("&gt;",'CFR - XML import'!$A12,1)-2)))</f>
        <v>0</v>
      </c>
      <c r="BH18" s="140">
        <f>IF(ISERROR(FIND(BH$3,'CFR - XML import'!$A12)),0,VALUE(MID('CFR - XML import'!$A12,SEARCH("&gt;",'CFR - XML import'!$A12,1)+1,SEARCH("/",'CFR - XML import'!$A12,1)-SEARCH("&gt;",'CFR - XML import'!$A12,1)-2)))</f>
        <v>0</v>
      </c>
      <c r="BI18" s="140">
        <f>IF(ISERROR(FIND(BI$3,'CFR - XML import'!$A12)),0,VALUE(MID('CFR - XML import'!$A12,SEARCH("&gt;",'CFR - XML import'!$A12,1)+1,SEARCH("/",'CFR - XML import'!$A12,1)-SEARCH("&gt;",'CFR - XML import'!$A12,1)-2)))</f>
        <v>0</v>
      </c>
      <c r="BJ18" s="140">
        <f>IF(ISERROR(FIND(BJ$3,'CFR - XML import'!$A12)),0,VALUE(MID('CFR - XML import'!$A12,SEARCH("&gt;",'CFR - XML import'!$A12,1)+1,SEARCH("/",'CFR - XML import'!$A12,1)-SEARCH("&gt;",'CFR - XML import'!$A12,1)-2)))</f>
        <v>0</v>
      </c>
      <c r="BK18" s="140">
        <f>IF(ISERROR(FIND(BK$3,'CFR - XML import'!$A12)),0,VALUE(MID('CFR - XML import'!$A12,SEARCH("&gt;",'CFR - XML import'!$A12,1)+1,SEARCH("/",'CFR - XML import'!$A12,1)-SEARCH("&gt;",'CFR - XML import'!$A12,1)-2)))</f>
        <v>0</v>
      </c>
      <c r="BL18" s="140">
        <f>IF(ISERROR(FIND(BL$3,'CFR - XML import'!$A12)),0,VALUE(MID('CFR - XML import'!$A12,SEARCH("&gt;",'CFR - XML import'!$A12,1)+1,SEARCH("/",'CFR - XML import'!$A12,1)-SEARCH("&gt;",'CFR - XML import'!$A12,1)-2)))</f>
        <v>0</v>
      </c>
      <c r="BM18" s="140">
        <f>IF(ISERROR(FIND(BM$3,'CFR - XML import'!$A12)),0,VALUE(MID('CFR - XML import'!$A12,SEARCH("&gt;",'CFR - XML import'!$A12,1)+1,SEARCH("/",'CFR - XML import'!$A12,1)-SEARCH("&gt;",'CFR - XML import'!$A12,1)-2)))</f>
        <v>0</v>
      </c>
      <c r="BN18" s="140">
        <f>IF(ISERROR(FIND(BN$3,'CFR - XML import'!$A12)),0,VALUE(MID('CFR - XML import'!$A12,SEARCH("&gt;",'CFR - XML import'!$A12,1)+1,SEARCH("/",'CFR - XML import'!$A12,1)-SEARCH("&gt;",'CFR - XML import'!$A12,1)-2)))</f>
        <v>0</v>
      </c>
      <c r="BO18" s="140">
        <f>IF(ISERROR(FIND(BO$3,'CFR - XML import'!$A12)),0,VALUE(MID('CFR - XML import'!$A12,SEARCH("&gt;",'CFR - XML import'!$A12,1)+1,SEARCH("/",'CFR - XML import'!$A12,1)-SEARCH("&gt;",'CFR - XML import'!$A12,1)-2)))</f>
        <v>0</v>
      </c>
      <c r="BP18" s="140">
        <f>IF(ISERROR(FIND(BP$3,'CFR - XML import'!$A12)),0,VALUE(MID('CFR - XML import'!$A12,SEARCH("&gt;",'CFR - XML import'!$A12,1)+1,SEARCH("/",'CFR - XML import'!$A12,1)-SEARCH("&gt;",'CFR - XML import'!$A12,1)-2)))</f>
        <v>0</v>
      </c>
      <c r="BQ18" s="140">
        <f>IF(ISERROR(FIND(BQ$3,'CFR - XML import'!$A12)),0,VALUE(MID('CFR - XML import'!$A12,SEARCH("&gt;",'CFR - XML import'!$A12,1)+1,SEARCH("/",'CFR - XML import'!$A12,1)-SEARCH("&gt;",'CFR - XML import'!$A12,1)-2)))</f>
        <v>0</v>
      </c>
      <c r="BR18" s="140">
        <f>IF(ISERROR(FIND(BR$3,'CFR - XML import'!$A12)),0,VALUE(MID('CFR - XML import'!$A12,SEARCH("&gt;",'CFR - XML import'!$A12,1)+1,SEARCH("/",'CFR - XML import'!$A12,1)-SEARCH("&gt;",'CFR - XML import'!$A12,1)-2)))</f>
        <v>0</v>
      </c>
      <c r="BS18" s="140">
        <f>IF(ISERROR(FIND(BS$3,'CFR - XML import'!$A12)),0,VALUE(MID('CFR - XML import'!$A12,SEARCH("&gt;",'CFR - XML import'!$A12,1)+1,SEARCH("/",'CFR - XML import'!$A12,1)-SEARCH("&gt;",'CFR - XML import'!$A12,1)-2)))</f>
        <v>0</v>
      </c>
      <c r="BT18" s="140">
        <f>IF(ISERROR(FIND(BT$3,'CFR - XML import'!$A12)),0,VALUE(MID('CFR - XML import'!$A12,SEARCH("&gt;",'CFR - XML import'!$A12,1)+1,SEARCH("/",'CFR - XML import'!$A12,1)-SEARCH("&gt;",'CFR - XML import'!$A12,1)-2)))</f>
        <v>0</v>
      </c>
      <c r="BU18" s="140">
        <f>IF(ISERROR(FIND(BU$3,'CFR - XML import'!$A12)),0,VALUE(MID('CFR - XML import'!$A12,SEARCH("&gt;",'CFR - XML import'!$A12,1)+1,SEARCH("/",'CFR - XML import'!$A12,1)-SEARCH("&gt;",'CFR - XML import'!$A12,1)-2)))</f>
        <v>0</v>
      </c>
      <c r="BV18" s="140">
        <f>IF(ISERROR(FIND(BV$3,'CFR - XML import'!$A12)),0,VALUE(MID('CFR - XML import'!$A12,SEARCH("&gt;",'CFR - XML import'!$A12,1)+1,SEARCH("/",'CFR - XML import'!$A12,1)-SEARCH("&gt;",'CFR - XML import'!$A12,1)-2)))</f>
        <v>0</v>
      </c>
      <c r="BW18" s="140">
        <f>IF(ISERROR(FIND(BW$3,'CFR - XML import'!$A12)),0,VALUE(MID('CFR - XML import'!$A12,SEARCH("&gt;",'CFR - XML import'!$A12,1)+1,SEARCH("/",'CFR - XML import'!$A12,1)-SEARCH("&gt;",'CFR - XML import'!$A12,1)-2)))</f>
        <v>0</v>
      </c>
      <c r="BX18" s="140">
        <f>IF(ISERROR(FIND(BX$3,'CFR - XML import'!$A12)),0,VALUE(MID('CFR - XML import'!$A12,SEARCH("&gt;",'CFR - XML import'!$A12,1)+1,SEARCH("/",'CFR - XML import'!$A12,1)-SEARCH("&gt;",'CFR - XML import'!$A12,1)-2)))</f>
        <v>0</v>
      </c>
      <c r="BY18" s="140">
        <f>IF(ISERROR(FIND(BY$3,'CFR - XML import'!$A12)),0,VALUE(MID('CFR - XML import'!$A12,SEARCH("&gt;",'CFR - XML import'!$A12,1)+1,SEARCH("/",'CFR - XML import'!$A12,1)-SEARCH("&gt;",'CFR - XML import'!$A12,1)-2)))</f>
        <v>0</v>
      </c>
      <c r="BZ18" s="140">
        <f>IF(ISERROR(FIND(BZ$3,'CFR - XML import'!$A12)),0,VALUE(MID('CFR - XML import'!$A12,SEARCH("&gt;",'CFR - XML import'!$A12,1)+1,SEARCH("/",'CFR - XML import'!$A12,1)-SEARCH("&gt;",'CFR - XML import'!$A12,1)-2)))</f>
        <v>0</v>
      </c>
      <c r="CG18" s="142">
        <f>IF(ISERROR(IF(MID('CFR - XML import'!$A12,LEN($CF$4)+5,LEN('CFR - XML import'!$A12)-(2*LEN($CF$4)+5))="RMMS",1,IF(MID('CFR - XML import'!$A12,LEN("    &lt;InputSystem&gt;")+1,LEN('CFR - XML import'!$A12)-(LEN("    &lt;InputSystem&gt;")+LEN($CF$4)+1))="SIMS",2,0))),0,IF(MID('CFR - XML import'!$A12,LEN($CF$4)+5,LEN('CFR - XML import'!$A12)-(2*LEN($CF$4)+5))="RMMS",1,IF(MID('CFR - XML import'!$A12,LEN("    &lt;InputSystem&gt;")+1,LEN('CFR - XML import'!$A12)-(LEN("    &lt;InputSystem&gt;")+LEN($CF$4)+1))="SIMS",2,0)))</f>
        <v>0</v>
      </c>
      <c r="CH18" s="140">
        <f>IF(ISERROR(FIND(CH$3,'CFR - XML import'!$A12)),0,MID('CFR - XML import'!$A12,SEARCH("&gt;",'CFR - XML import'!$A12,1)+1,SEARCH("/",'CFR - XML import'!$A12,1)-SEARCH("&gt;",'CFR - XML import'!$A12,1)-2))</f>
        <v>0</v>
      </c>
      <c r="CI18" s="140" t="str">
        <f>IF(ISERROR(FIND(CI$3,'CFR - XML import'!$A12)),0,MID('CFR - XML import'!$A12,SEARCH("&gt;",'CFR - XML import'!$A12,1)+1,SEARCH("/",'CFR - XML import'!$A12,1)-SEARCH("&gt;",'CFR - XML import'!$A12,1)-2))</f>
        <v>denise.howes@matchinggreen.essex.sch.uk</v>
      </c>
      <c r="CJ18" s="140">
        <f>IF(ISERROR(FIND(CJ$3,'CFR - XML import'!$A12)),0,MID('CFR - XML import'!$A12,SEARCH("&gt;",'CFR - XML import'!$A12,1)+1,SEARCH("/",'CFR - XML import'!$A12,1)-SEARCH("&gt;",'CFR - XML import'!$A12,1)-2))</f>
        <v>0</v>
      </c>
      <c r="CK18" s="140">
        <f>IF(ISERROR(FIND(CK$3,'CFR - XML import'!$A12)),0,MID('CFR - XML import'!$A12,SEARCH("&gt;",'CFR - XML import'!$A12,1)+1,SEARCH("/",'CFR - XML import'!$A12,1)-SEARCH("&gt;",'CFR - XML import'!$A12,1)-2))</f>
        <v>0</v>
      </c>
      <c r="CL18" s="140">
        <f>IF(ISERROR(FIND(CL$3,'CFR - XML import'!$A12)),0,MID('CFR - XML import'!$A12,SEARCH("&gt;",'CFR - XML import'!$A12,1)+1,SEARCH("/",'CFR - XML import'!$A12,1)-SEARCH("&gt;",'CFR - XML import'!$A12,1)-2))</f>
        <v>0</v>
      </c>
      <c r="CM18" s="140">
        <f>IF(ISERROR(FIND(CM$3,'CFR - XML import'!$A12)),0,MID('CFR - XML import'!$A12,SEARCH("&gt;",'CFR - XML import'!$A12,1)+1,SEARCH("/",'CFR - XML import'!$A12,1)-SEARCH("&gt;",'CFR - XML import'!$A12,1)-2))</f>
        <v>0</v>
      </c>
    </row>
    <row r="19" spans="1:91" x14ac:dyDescent="0.2">
      <c r="A19" s="139" t="str">
        <f>IF(AND('CFR - XML import'!A13&lt;&gt;"",LEFT('CFR - XML import'!A13,1)&lt;&gt;"&lt;",LEFT('CFR - XML import'!A13,3)&lt;&gt;"  &lt;",LEFT('CFR - XML import'!A13,5)&lt;&gt;"    &lt;",LEFT('CFR - XML import'!A13,7)&lt;&gt;"      &lt;",LEFT('CFR - XML import'!A13,9)&lt;&gt;"        &lt;",$B$1="SIMS"),'CFR - XML import'!A13,IF(AND(LEFT('CFR - XML import'!A13,9)="&lt;Details&gt;",$B$1="RM"),'CFR - XML import'!A13,""))</f>
        <v/>
      </c>
      <c r="B19" s="140">
        <f>IF(ISERROR(FIND(B$3,'CFR - XML import'!$A13)),0,VALUE(MID('CFR - XML import'!$A13,SEARCH("&gt;",'CFR - XML import'!$A13,1)+1,SEARCH("/",'CFR - XML import'!$A13,1)-SEARCH("&gt;",'CFR - XML import'!$A13,1)-2)))</f>
        <v>0</v>
      </c>
      <c r="D19" s="140">
        <f>IF(ISERROR(FIND(D$3,'CFR - XML import'!$A13)),0,MID('CFR - XML import'!$A13,SEARCH("&gt;",'CFR - XML import'!$A13,1)+1,SEARCH("/",'CFR - XML import'!$A13,1)-SEARCH("&gt;",'CFR - XML import'!$A13,1)-2))</f>
        <v>0</v>
      </c>
      <c r="E19" s="140">
        <f>IF(ISERROR(FIND(E$3,'CFR - XML import'!$A13)),0,MID('CFR - XML import'!$A13,SEARCH("&gt;",'CFR - XML import'!$A13,1)+1,SEARCH("/",'CFR - XML import'!$A13,1)-SEARCH("&gt;",'CFR - XML import'!$A13,1)-2))</f>
        <v>0</v>
      </c>
      <c r="F19" s="141">
        <f>IF($B$1="SIMS",IF(ISERROR(FIND(F$3,'CFR - XML import'!$A13)),0,VALUE(MID('CFR - XML import'!$A13,15,10))),IF(ISERROR(FIND(F$3,'CFR - XML import'!$A13)),0,VALUE(MID('CFR - XML import'!$A13,15,10))))</f>
        <v>0</v>
      </c>
      <c r="G19" s="140">
        <f>IF(ISERROR(FIND(G$3,'CFR - XML import'!$A13)),0,VALUE(MID('CFR - XML import'!$A13,SEARCH("&gt;",'CFR - XML import'!$A13,1)+1,SEARCH("/",'CFR - XML import'!$A13,1)-SEARCH("&gt;",'CFR - XML import'!$A13,1)-2)))</f>
        <v>0</v>
      </c>
      <c r="H19" s="140">
        <f>IF(ISERROR(FIND(H$3,'CFR - XML import'!$A13)),0,VALUE(MID('CFR - XML import'!$A13,SEARCH("&gt;",'CFR - XML import'!$A13,1)+1,SEARCH("/",'CFR - XML import'!$A13,1)-SEARCH("&gt;",'CFR - XML import'!$A13,1)-2)))</f>
        <v>0</v>
      </c>
      <c r="I19" s="140">
        <f>IF(ISERROR(FIND(I$3,'CFR - XML import'!$A13)),0,VALUE(MID('CFR - XML import'!$A13,SEARCH("&gt;",'CFR - XML import'!$A13,1)+1,SEARCH("/",'CFR - XML import'!$A13,1)-SEARCH("&gt;",'CFR - XML import'!$A13,1)-2)))</f>
        <v>0</v>
      </c>
      <c r="J19" s="140">
        <f>IF(ISERROR(FIND(J$3,'CFR - XML import'!$A13)),0,VALUE(MID('CFR - XML import'!$A13,SEARCH("&gt;",'CFR - XML import'!$A13,1)+1,SEARCH("/",'CFR - XML import'!$A13,1)-SEARCH("&gt;",'CFR - XML import'!$A13,1)-2)))</f>
        <v>0</v>
      </c>
      <c r="K19" s="140">
        <f>IF(ISERROR(FIND(K$3,'CFR - XML import'!$A13)),0,VALUE(MID('CFR - XML import'!$A13,SEARCH("&gt;",'CFR - XML import'!$A13,1)+1,SEARCH("/",'CFR - XML import'!$A13,1)-SEARCH("&gt;",'CFR - XML import'!$A13,1)-2)))</f>
        <v>0</v>
      </c>
      <c r="L19" s="140">
        <f>IF(ISERROR(FIND(L$3,'CFR - XML import'!$A13)),0,VALUE(MID('CFR - XML import'!$A13,SEARCH("&gt;",'CFR - XML import'!$A13,1)+1,SEARCH("/",'CFR - XML import'!$A13,1)-SEARCH("&gt;",'CFR - XML import'!$A13,1)-2)))</f>
        <v>0</v>
      </c>
      <c r="M19" s="140">
        <f>IF(ISERROR(FIND(M$3,'CFR - XML import'!$A13)),0,VALUE(MID('CFR - XML import'!$A13,SEARCH("&gt;",'CFR - XML import'!$A13,1)+1,SEARCH("/",'CFR - XML import'!$A13,1)-SEARCH("&gt;",'CFR - XML import'!$A13,1)-2)))</f>
        <v>0</v>
      </c>
      <c r="N19" s="140">
        <f>IF(ISERROR(FIND(N$3,'CFR - XML import'!$A13)),0,VALUE(MID('CFR - XML import'!$A13,SEARCH("&gt;",'CFR - XML import'!$A13,1)+1,SEARCH("/",'CFR - XML import'!$A13,1)-SEARCH("&gt;",'CFR - XML import'!$A13,1)-2)))</f>
        <v>0</v>
      </c>
      <c r="O19" s="140">
        <f>IF(ISERROR(FIND(O$3,'CFR - XML import'!$A13)),0,VALUE(MID('CFR - XML import'!$A13,SEARCH("&gt;",'CFR - XML import'!$A13,1)+1,SEARCH("/",'CFR - XML import'!$A13,1)-SEARCH("&gt;",'CFR - XML import'!$A13,1)-2)))</f>
        <v>0</v>
      </c>
      <c r="P19" s="140">
        <f>IF(ISERROR(FIND(P$3,'CFR - XML import'!$A13)),0,VALUE(MID('CFR - XML import'!$A13,SEARCH("&gt;",'CFR - XML import'!$A13,1)+1,SEARCH("/",'CFR - XML import'!$A13,1)-SEARCH("&gt;",'CFR - XML import'!$A13,1)-2)))</f>
        <v>0</v>
      </c>
      <c r="Q19" s="140">
        <f>IF(ISERROR(FIND(Q$3,'CFR - XML import'!$A13)),0,VALUE(MID('CFR - XML import'!$A13,SEARCH("&gt;",'CFR - XML import'!$A13,1)+1,SEARCH("/",'CFR - XML import'!$A13,1)-SEARCH("&gt;",'CFR - XML import'!$A13,1)-2)))</f>
        <v>0</v>
      </c>
      <c r="R19" s="140">
        <f>IF(ISERROR(FIND(R$3,'CFR - XML import'!$A13)),0,VALUE(MID('CFR - XML import'!$A13,SEARCH("&gt;",'CFR - XML import'!$A13,1)+1,SEARCH("/",'CFR - XML import'!$A13,1)-SEARCH("&gt;",'CFR - XML import'!$A13,1)-2)))</f>
        <v>0</v>
      </c>
      <c r="S19" s="140">
        <f>IF(ISERROR(FIND(S$3,'CFR - XML import'!$A13)),0,VALUE(MID('CFR - XML import'!$A13,SEARCH("&gt;",'CFR - XML import'!$A13,1)+1,SEARCH("/",'CFR - XML import'!$A13,1)-SEARCH("&gt;",'CFR - XML import'!$A13,1)-2)))</f>
        <v>0</v>
      </c>
      <c r="T19" s="140">
        <f>IF(ISERROR(FIND(T$3,'CFR - XML import'!$A13)),0,VALUE(MID('CFR - XML import'!$A13,SEARCH("&gt;",'CFR - XML import'!$A13,1)+1,SEARCH("/",'CFR - XML import'!$A13,1)-SEARCH("&gt;",'CFR - XML import'!$A13,1)-2)))</f>
        <v>0</v>
      </c>
      <c r="U19" s="140">
        <f>IF(ISERROR(FIND(U$3,'CFR - XML import'!$A13)),0,VALUE(MID('CFR - XML import'!$A13,SEARCH("&gt;",'CFR - XML import'!$A13,1)+1,SEARCH("/",'CFR - XML import'!$A13,1)-SEARCH("&gt;",'CFR - XML import'!$A13,1)-2)))</f>
        <v>0</v>
      </c>
      <c r="V19" s="140">
        <f>IF(ISERROR(FIND(V$3,'CFR - XML import'!$A13)),0,VALUE(MID('CFR - XML import'!$A13,SEARCH("&gt;",'CFR - XML import'!$A13,1)+1,SEARCH("/",'CFR - XML import'!$A13,1)-SEARCH("&gt;",'CFR - XML import'!$A13,1)-2)))</f>
        <v>0</v>
      </c>
      <c r="W19" s="140">
        <f>IF(ISERROR(FIND(W$3,'CFR - XML import'!$A13)),0,VALUE(MID('CFR - XML import'!$A13,SEARCH("&gt;",'CFR - XML import'!$A13,1)+1,SEARCH("/",'CFR - XML import'!$A13,1)-SEARCH("&gt;",'CFR - XML import'!$A13,1)-2)))</f>
        <v>0</v>
      </c>
      <c r="X19" s="140"/>
      <c r="Y19" s="140">
        <f>IF(ISERROR(FIND(Y$3,'CFR - XML import'!$A13)),0,VALUE(MID('CFR - XML import'!$A13,SEARCH("&gt;",'CFR - XML import'!$A13,1)+1,SEARCH("/",'CFR - XML import'!$A13,1)-SEARCH("&gt;",'CFR - XML import'!$A13,1)-2)))</f>
        <v>0</v>
      </c>
      <c r="Z19" s="140">
        <f>IF(ISERROR(FIND(Z$3,'CFR - XML import'!$A13)),0,VALUE(MID('CFR - XML import'!$A13,SEARCH("&gt;",'CFR - XML import'!$A13,1)+1,SEARCH("/",'CFR - XML import'!$A13,1)-SEARCH("&gt;",'CFR - XML import'!$A13,1)-2)))</f>
        <v>0</v>
      </c>
      <c r="AA19" s="140">
        <f>IF(ISERROR(FIND(AA$3,'CFR - XML import'!$A13)),0,VALUE(MID('CFR - XML import'!$A13,SEARCH("&gt;",'CFR - XML import'!$A13,1)+1,SEARCH("/",'CFR - XML import'!$A13,1)-SEARCH("&gt;",'CFR - XML import'!$A13,1)-2)))</f>
        <v>0</v>
      </c>
      <c r="AB19" s="140">
        <f>IF(ISERROR(FIND(AB$3,'CFR - XML import'!$A13)),0,VALUE(MID('CFR - XML import'!$A13,SEARCH("&gt;",'CFR - XML import'!$A13,1)+1,SEARCH("/",'CFR - XML import'!$A13,1)-SEARCH("&gt;",'CFR - XML import'!$A13,1)-2)))</f>
        <v>0</v>
      </c>
      <c r="AC19" s="140">
        <f>IF(ISERROR(FIND(AC$3,'CFR - XML import'!$A13)),0,VALUE(MID('CFR - XML import'!$A13,SEARCH("&gt;",'CFR - XML import'!$A13,1)+1,SEARCH("/",'CFR - XML import'!$A13,1)-SEARCH("&gt;",'CFR - XML import'!$A13,1)-2)))</f>
        <v>0</v>
      </c>
      <c r="AD19" s="140">
        <f>IF(ISERROR(FIND(AD$3,'CFR - XML import'!$A13)),0,VALUE(MID('CFR - XML import'!$A13,SEARCH("&gt;",'CFR - XML import'!$A13,1)+1,SEARCH("/",'CFR - XML import'!$A13,1)-SEARCH("&gt;",'CFR - XML import'!$A13,1)-2)))</f>
        <v>0</v>
      </c>
      <c r="AE19" s="140">
        <f>IF(ISERROR(FIND(AE$3,'CFR - XML import'!$A13)),0,VALUE(MID('CFR - XML import'!$A13,SEARCH("&gt;",'CFR - XML import'!$A13,1)+1,SEARCH("/",'CFR - XML import'!$A13,1)-SEARCH("&gt;",'CFR - XML import'!$A13,1)-2)))</f>
        <v>0</v>
      </c>
      <c r="AF19" s="140">
        <f>IF(ISERROR(FIND(AF$3,'CFR - XML import'!$A13)),0,VALUE(MID('CFR - XML import'!$A13,SEARCH("&gt;",'CFR - XML import'!$A13,1)+1,SEARCH("/",'CFR - XML import'!$A13,1)-SEARCH("&gt;",'CFR - XML import'!$A13,1)-2)))</f>
        <v>0</v>
      </c>
      <c r="AG19" s="140">
        <f>IF(ISERROR(FIND(AG$3,'CFR - XML import'!$A13)),0,VALUE(MID('CFR - XML import'!$A13,SEARCH("&gt;",'CFR - XML import'!$A13,1)+1,SEARCH("/",'CFR - XML import'!$A13,1)-SEARCH("&gt;",'CFR - XML import'!$A13,1)-2)))</f>
        <v>0</v>
      </c>
      <c r="AH19" s="140">
        <f>IF(ISERROR(FIND(AH$3,'CFR - XML import'!$A13)),0,VALUE(MID('CFR - XML import'!$A13,SEARCH("&gt;",'CFR - XML import'!$A13,1)+1,SEARCH("/",'CFR - XML import'!$A13,1)-SEARCH("&gt;",'CFR - XML import'!$A13,1)-2)))</f>
        <v>0</v>
      </c>
      <c r="AI19" s="140">
        <f>IF(ISERROR(FIND(AI$3,'CFR - XML import'!$A13)),0,VALUE(MID('CFR - XML import'!$A13,SEARCH("&gt;",'CFR - XML import'!$A13,1)+1,SEARCH("/",'CFR - XML import'!$A13,1)-SEARCH("&gt;",'CFR - XML import'!$A13,1)-2)))</f>
        <v>0</v>
      </c>
      <c r="AJ19" s="140">
        <f>IF(ISERROR(FIND(AJ$3,'CFR - XML import'!$A13)),0,VALUE(MID('CFR - XML import'!$A13,SEARCH("&gt;",'CFR - XML import'!$A13,1)+1,SEARCH("/",'CFR - XML import'!$A13,1)-SEARCH("&gt;",'CFR - XML import'!$A13,1)-2)))</f>
        <v>0</v>
      </c>
      <c r="AK19" s="140">
        <f>IF(ISERROR(FIND(AK$3,'CFR - XML import'!$A13)),0,VALUE(MID('CFR - XML import'!$A13,SEARCH("&gt;",'CFR - XML import'!$A13,1)+1,SEARCH("/",'CFR - XML import'!$A13,1)-SEARCH("&gt;",'CFR - XML import'!$A13,1)-2)))</f>
        <v>0</v>
      </c>
      <c r="AL19" s="140">
        <f>IF(ISERROR(FIND(AL$3,'CFR - XML import'!$A13)),0,VALUE(MID('CFR - XML import'!$A13,SEARCH("&gt;",'CFR - XML import'!$A13,1)+1,SEARCH("/",'CFR - XML import'!$A13,1)-SEARCH("&gt;",'CFR - XML import'!$A13,1)-2)))</f>
        <v>0</v>
      </c>
      <c r="AM19" s="140">
        <f>IF(ISERROR(FIND(AM$3,'CFR - XML import'!$A13)),0,VALUE(MID('CFR - XML import'!$A13,SEARCH("&gt;",'CFR - XML import'!$A13,1)+1,SEARCH("/",'CFR - XML import'!$A13,1)-SEARCH("&gt;",'CFR - XML import'!$A13,1)-2)))</f>
        <v>0</v>
      </c>
      <c r="AN19" s="140">
        <f>IF(ISERROR(FIND(AN$3,'CFR - XML import'!$A13)),0,VALUE(MID('CFR - XML import'!$A13,SEARCH("&gt;",'CFR - XML import'!$A13,1)+1,SEARCH("/",'CFR - XML import'!$A13,1)-SEARCH("&gt;",'CFR - XML import'!$A13,1)-2)))</f>
        <v>0</v>
      </c>
      <c r="AO19" s="140">
        <f>IF(ISERROR(FIND(AO$3,'CFR - XML import'!$A13)),0,VALUE(MID('CFR - XML import'!$A13,SEARCH("&gt;",'CFR - XML import'!$A13,1)+1,SEARCH("/",'CFR - XML import'!$A13,1)-SEARCH("&gt;",'CFR - XML import'!$A13,1)-2)))</f>
        <v>0</v>
      </c>
      <c r="AP19" s="140">
        <f>IF(ISERROR(FIND(AP$3,'CFR - XML import'!$A13)),0,VALUE(MID('CFR - XML import'!$A13,SEARCH("&gt;",'CFR - XML import'!$A13,1)+1,SEARCH("/",'CFR - XML import'!$A13,1)-SEARCH("&gt;",'CFR - XML import'!$A13,1)-2)))</f>
        <v>0</v>
      </c>
      <c r="AQ19" s="140">
        <f>IF(ISERROR(FIND(AQ$3,'CFR - XML import'!$A13)),0,VALUE(MID('CFR - XML import'!$A13,SEARCH("&gt;",'CFR - XML import'!$A13,1)+1,SEARCH("/",'CFR - XML import'!$A13,1)-SEARCH("&gt;",'CFR - XML import'!$A13,1)-2)))</f>
        <v>0</v>
      </c>
      <c r="AR19" s="140">
        <f>IF(ISERROR(FIND(AR$3,'CFR - XML import'!$A13)),0,VALUE(MID('CFR - XML import'!$A13,SEARCH("&gt;",'CFR - XML import'!$A13,1)+1,SEARCH("/",'CFR - XML import'!$A13,1)-SEARCH("&gt;",'CFR - XML import'!$A13,1)-2)))</f>
        <v>0</v>
      </c>
      <c r="AS19" s="140">
        <f>IF(ISERROR(FIND(AS$3,'CFR - XML import'!$A13)),0,VALUE(MID('CFR - XML import'!$A13,SEARCH("&gt;",'CFR - XML import'!$A13,1)+1,SEARCH("/",'CFR - XML import'!$A13,1)-SEARCH("&gt;",'CFR - XML import'!$A13,1)-2)))</f>
        <v>0</v>
      </c>
      <c r="AT19" s="140">
        <f>IF(ISERROR(FIND(AT$3,'CFR - XML import'!$A13)),0,VALUE(MID('CFR - XML import'!$A13,SEARCH("&gt;",'CFR - XML import'!$A13,1)+1,SEARCH("/",'CFR - XML import'!$A13,1)-SEARCH("&gt;",'CFR - XML import'!$A13,1)-2)))</f>
        <v>0</v>
      </c>
      <c r="AU19" s="140">
        <f>IF(ISERROR(FIND(AU$3,'CFR - XML import'!$A13)),0,VALUE(MID('CFR - XML import'!$A13,SEARCH("&gt;",'CFR - XML import'!$A13,1)+1,SEARCH("/",'CFR - XML import'!$A13,1)-SEARCH("&gt;",'CFR - XML import'!$A13,1)-2)))</f>
        <v>0</v>
      </c>
      <c r="AV19" s="140">
        <f>IF(ISERROR(FIND(AV$3,'CFR - XML import'!$A13)),0,VALUE(MID('CFR - XML import'!$A13,SEARCH("&gt;",'CFR - XML import'!$A13,1)+1,SEARCH("/",'CFR - XML import'!$A13,1)-SEARCH("&gt;",'CFR - XML import'!$A13,1)-2)))</f>
        <v>0</v>
      </c>
      <c r="AW19" s="140">
        <f>IF(ISERROR(FIND(AW$3,'CFR - XML import'!$A13)),0,VALUE(MID('CFR - XML import'!$A13,SEARCH("&gt;",'CFR - XML import'!$A13,1)+1,SEARCH("/",'CFR - XML import'!$A13,1)-SEARCH("&gt;",'CFR - XML import'!$A13,1)-2)))</f>
        <v>0</v>
      </c>
      <c r="AX19" s="140">
        <f>IF(ISERROR(FIND(AX$3,'CFR - XML import'!$A13)),0,VALUE(MID('CFR - XML import'!$A13,SEARCH("&gt;",'CFR - XML import'!$A13,1)+1,SEARCH("/",'CFR - XML import'!$A13,1)-SEARCH("&gt;",'CFR - XML import'!$A13,1)-2)))</f>
        <v>0</v>
      </c>
      <c r="AY19" s="140">
        <f>IF(ISERROR(FIND(AY$3,'CFR - XML import'!$A13)),0,VALUE(MID('CFR - XML import'!$A13,SEARCH("&gt;",'CFR - XML import'!$A13,1)+1,SEARCH("/",'CFR - XML import'!$A13,1)-SEARCH("&gt;",'CFR - XML import'!$A13,1)-2)))</f>
        <v>0</v>
      </c>
      <c r="AZ19" s="140">
        <f>IF(ISERROR(FIND(AZ$3,'CFR - XML import'!$A13)),0,VALUE(MID('CFR - XML import'!$A13,SEARCH("&gt;",'CFR - XML import'!$A13,1)+1,SEARCH("/",'CFR - XML import'!$A13,1)-SEARCH("&gt;",'CFR - XML import'!$A13,1)-2)))</f>
        <v>0</v>
      </c>
      <c r="BA19" s="140">
        <f>IF(ISERROR(FIND(BA$3,'CFR - XML import'!$A13)),0,VALUE(MID('CFR - XML import'!$A13,SEARCH("&gt;",'CFR - XML import'!$A13,1)+1,SEARCH("/",'CFR - XML import'!$A13,1)-SEARCH("&gt;",'CFR - XML import'!$A13,1)-2)))</f>
        <v>0</v>
      </c>
      <c r="BB19" s="140">
        <f>IF(ISERROR(FIND(BB$3,'CFR - XML import'!$A13)),0,VALUE(MID('CFR - XML import'!$A13,SEARCH("&gt;",'CFR - XML import'!$A13,1)+1,SEARCH("/",'CFR - XML import'!$A13,1)-SEARCH("&gt;",'CFR - XML import'!$A13,1)-2)))</f>
        <v>0</v>
      </c>
      <c r="BC19" s="140">
        <f>IF(ISERROR(FIND(BC$3,'CFR - XML import'!$A13)),0,VALUE(MID('CFR - XML import'!$A13,SEARCH("&gt;",'CFR - XML import'!$A13,1)+1,SEARCH("/",'CFR - XML import'!$A13,1)-SEARCH("&gt;",'CFR - XML import'!$A13,1)-2)))</f>
        <v>0</v>
      </c>
      <c r="BD19" s="140">
        <f>IF(ISERROR(FIND(BD$3,'CFR - XML import'!$A13)),0,VALUE(MID('CFR - XML import'!$A13,SEARCH("&gt;",'CFR - XML import'!$A13,1)+1,SEARCH("/",'CFR - XML import'!$A13,1)-SEARCH("&gt;",'CFR - XML import'!$A13,1)-2)))</f>
        <v>0</v>
      </c>
      <c r="BE19" s="140">
        <f>IF(ISERROR(FIND(BE$3,'CFR - XML import'!$A13)),0,VALUE(MID('CFR - XML import'!$A13,SEARCH("&gt;",'CFR - XML import'!$A13,1)+1,SEARCH("/",'CFR - XML import'!$A13,1)-SEARCH("&gt;",'CFR - XML import'!$A13,1)-2)))</f>
        <v>0</v>
      </c>
      <c r="BF19" s="140">
        <f>IF(ISERROR(FIND(BF$3,'CFR - XML import'!$A13)),0,VALUE(MID('CFR - XML import'!$A13,SEARCH("&gt;",'CFR - XML import'!$A13,1)+1,SEARCH("/",'CFR - XML import'!$A13,1)-SEARCH("&gt;",'CFR - XML import'!$A13,1)-2)))</f>
        <v>0</v>
      </c>
      <c r="BG19" s="140">
        <f>IF(ISERROR(FIND(BG$3,'CFR - XML import'!$A13)),0,VALUE(MID('CFR - XML import'!$A13,SEARCH("&gt;",'CFR - XML import'!$A13,1)+1,SEARCH("/",'CFR - XML import'!$A13,1)-SEARCH("&gt;",'CFR - XML import'!$A13,1)-2)))</f>
        <v>0</v>
      </c>
      <c r="BH19" s="140">
        <f>IF(ISERROR(FIND(BH$3,'CFR - XML import'!$A13)),0,VALUE(MID('CFR - XML import'!$A13,SEARCH("&gt;",'CFR - XML import'!$A13,1)+1,SEARCH("/",'CFR - XML import'!$A13,1)-SEARCH("&gt;",'CFR - XML import'!$A13,1)-2)))</f>
        <v>0</v>
      </c>
      <c r="BI19" s="140">
        <f>IF(ISERROR(FIND(BI$3,'CFR - XML import'!$A13)),0,VALUE(MID('CFR - XML import'!$A13,SEARCH("&gt;",'CFR - XML import'!$A13,1)+1,SEARCH("/",'CFR - XML import'!$A13,1)-SEARCH("&gt;",'CFR - XML import'!$A13,1)-2)))</f>
        <v>0</v>
      </c>
      <c r="BJ19" s="140">
        <f>IF(ISERROR(FIND(BJ$3,'CFR - XML import'!$A13)),0,VALUE(MID('CFR - XML import'!$A13,SEARCH("&gt;",'CFR - XML import'!$A13,1)+1,SEARCH("/",'CFR - XML import'!$A13,1)-SEARCH("&gt;",'CFR - XML import'!$A13,1)-2)))</f>
        <v>0</v>
      </c>
      <c r="BK19" s="140">
        <f>IF(ISERROR(FIND(BK$3,'CFR - XML import'!$A13)),0,VALUE(MID('CFR - XML import'!$A13,SEARCH("&gt;",'CFR - XML import'!$A13,1)+1,SEARCH("/",'CFR - XML import'!$A13,1)-SEARCH("&gt;",'CFR - XML import'!$A13,1)-2)))</f>
        <v>0</v>
      </c>
      <c r="BL19" s="140">
        <f>IF(ISERROR(FIND(BL$3,'CFR - XML import'!$A13)),0,VALUE(MID('CFR - XML import'!$A13,SEARCH("&gt;",'CFR - XML import'!$A13,1)+1,SEARCH("/",'CFR - XML import'!$A13,1)-SEARCH("&gt;",'CFR - XML import'!$A13,1)-2)))</f>
        <v>0</v>
      </c>
      <c r="BM19" s="140">
        <f>IF(ISERROR(FIND(BM$3,'CFR - XML import'!$A13)),0,VALUE(MID('CFR - XML import'!$A13,SEARCH("&gt;",'CFR - XML import'!$A13,1)+1,SEARCH("/",'CFR - XML import'!$A13,1)-SEARCH("&gt;",'CFR - XML import'!$A13,1)-2)))</f>
        <v>0</v>
      </c>
      <c r="BN19" s="140">
        <f>IF(ISERROR(FIND(BN$3,'CFR - XML import'!$A13)),0,VALUE(MID('CFR - XML import'!$A13,SEARCH("&gt;",'CFR - XML import'!$A13,1)+1,SEARCH("/",'CFR - XML import'!$A13,1)-SEARCH("&gt;",'CFR - XML import'!$A13,1)-2)))</f>
        <v>0</v>
      </c>
      <c r="BO19" s="140">
        <f>IF(ISERROR(FIND(BO$3,'CFR - XML import'!$A13)),0,VALUE(MID('CFR - XML import'!$A13,SEARCH("&gt;",'CFR - XML import'!$A13,1)+1,SEARCH("/",'CFR - XML import'!$A13,1)-SEARCH("&gt;",'CFR - XML import'!$A13,1)-2)))</f>
        <v>0</v>
      </c>
      <c r="BP19" s="140">
        <f>IF(ISERROR(FIND(BP$3,'CFR - XML import'!$A13)),0,VALUE(MID('CFR - XML import'!$A13,SEARCH("&gt;",'CFR - XML import'!$A13,1)+1,SEARCH("/",'CFR - XML import'!$A13,1)-SEARCH("&gt;",'CFR - XML import'!$A13,1)-2)))</f>
        <v>0</v>
      </c>
      <c r="BQ19" s="140">
        <f>IF(ISERROR(FIND(BQ$3,'CFR - XML import'!$A13)),0,VALUE(MID('CFR - XML import'!$A13,SEARCH("&gt;",'CFR - XML import'!$A13,1)+1,SEARCH("/",'CFR - XML import'!$A13,1)-SEARCH("&gt;",'CFR - XML import'!$A13,1)-2)))</f>
        <v>0</v>
      </c>
      <c r="BR19" s="140">
        <f>IF(ISERROR(FIND(BR$3,'CFR - XML import'!$A13)),0,VALUE(MID('CFR - XML import'!$A13,SEARCH("&gt;",'CFR - XML import'!$A13,1)+1,SEARCH("/",'CFR - XML import'!$A13,1)-SEARCH("&gt;",'CFR - XML import'!$A13,1)-2)))</f>
        <v>0</v>
      </c>
      <c r="BS19" s="140">
        <f>IF(ISERROR(FIND(BS$3,'CFR - XML import'!$A13)),0,VALUE(MID('CFR - XML import'!$A13,SEARCH("&gt;",'CFR - XML import'!$A13,1)+1,SEARCH("/",'CFR - XML import'!$A13,1)-SEARCH("&gt;",'CFR - XML import'!$A13,1)-2)))</f>
        <v>0</v>
      </c>
      <c r="BT19" s="140">
        <f>IF(ISERROR(FIND(BT$3,'CFR - XML import'!$A13)),0,VALUE(MID('CFR - XML import'!$A13,SEARCH("&gt;",'CFR - XML import'!$A13,1)+1,SEARCH("/",'CFR - XML import'!$A13,1)-SEARCH("&gt;",'CFR - XML import'!$A13,1)-2)))</f>
        <v>0</v>
      </c>
      <c r="BU19" s="140">
        <f>IF(ISERROR(FIND(BU$3,'CFR - XML import'!$A13)),0,VALUE(MID('CFR - XML import'!$A13,SEARCH("&gt;",'CFR - XML import'!$A13,1)+1,SEARCH("/",'CFR - XML import'!$A13,1)-SEARCH("&gt;",'CFR - XML import'!$A13,1)-2)))</f>
        <v>0</v>
      </c>
      <c r="BV19" s="140">
        <f>IF(ISERROR(FIND(BV$3,'CFR - XML import'!$A13)),0,VALUE(MID('CFR - XML import'!$A13,SEARCH("&gt;",'CFR - XML import'!$A13,1)+1,SEARCH("/",'CFR - XML import'!$A13,1)-SEARCH("&gt;",'CFR - XML import'!$A13,1)-2)))</f>
        <v>0</v>
      </c>
      <c r="BW19" s="140">
        <f>IF(ISERROR(FIND(BW$3,'CFR - XML import'!$A13)),0,VALUE(MID('CFR - XML import'!$A13,SEARCH("&gt;",'CFR - XML import'!$A13,1)+1,SEARCH("/",'CFR - XML import'!$A13,1)-SEARCH("&gt;",'CFR - XML import'!$A13,1)-2)))</f>
        <v>0</v>
      </c>
      <c r="BX19" s="140">
        <f>IF(ISERROR(FIND(BX$3,'CFR - XML import'!$A13)),0,VALUE(MID('CFR - XML import'!$A13,SEARCH("&gt;",'CFR - XML import'!$A13,1)+1,SEARCH("/",'CFR - XML import'!$A13,1)-SEARCH("&gt;",'CFR - XML import'!$A13,1)-2)))</f>
        <v>0</v>
      </c>
      <c r="BY19" s="140">
        <f>IF(ISERROR(FIND(BY$3,'CFR - XML import'!$A13)),0,VALUE(MID('CFR - XML import'!$A13,SEARCH("&gt;",'CFR - XML import'!$A13,1)+1,SEARCH("/",'CFR - XML import'!$A13,1)-SEARCH("&gt;",'CFR - XML import'!$A13,1)-2)))</f>
        <v>0</v>
      </c>
      <c r="BZ19" s="140">
        <f>IF(ISERROR(FIND(BZ$3,'CFR - XML import'!$A13)),0,VALUE(MID('CFR - XML import'!$A13,SEARCH("&gt;",'CFR - XML import'!$A13,1)+1,SEARCH("/",'CFR - XML import'!$A13,1)-SEARCH("&gt;",'CFR - XML import'!$A13,1)-2)))</f>
        <v>0</v>
      </c>
      <c r="CG19" s="142">
        <f>IF(ISERROR(IF(MID('CFR - XML import'!$A13,LEN($CF$4)+5,LEN('CFR - XML import'!$A13)-(2*LEN($CF$4)+5))="RMMS",1,IF(MID('CFR - XML import'!$A13,LEN("    &lt;InputSystem&gt;")+1,LEN('CFR - XML import'!$A13)-(LEN("    &lt;InputSystem&gt;")+LEN($CF$4)+1))="SIMS",2,0))),0,IF(MID('CFR - XML import'!$A13,LEN($CF$4)+5,LEN('CFR - XML import'!$A13)-(2*LEN($CF$4)+5))="RMMS",1,IF(MID('CFR - XML import'!$A13,LEN("    &lt;InputSystem&gt;")+1,LEN('CFR - XML import'!$A13)-(LEN("    &lt;InputSystem&gt;")+LEN($CF$4)+1))="SIMS",2,0)))</f>
        <v>0</v>
      </c>
      <c r="CH19" s="140">
        <f>IF(ISERROR(FIND(CH$3,'CFR - XML import'!$A13)),0,MID('CFR - XML import'!$A13,SEARCH("&gt;",'CFR - XML import'!$A13,1)+1,SEARCH("/",'CFR - XML import'!$A13,1)-SEARCH("&gt;",'CFR - XML import'!$A13,1)-2))</f>
        <v>0</v>
      </c>
      <c r="CI19" s="140">
        <f>IF(ISERROR(FIND(CI$3,'CFR - XML import'!$A13)),0,MID('CFR - XML import'!$A13,SEARCH("&gt;",'CFR - XML import'!$A13,1)+1,SEARCH("/",'CFR - XML import'!$A13,1)-SEARCH("&gt;",'CFR - XML import'!$A13,1)-2))</f>
        <v>0</v>
      </c>
      <c r="CJ19" s="140" t="str">
        <f>IF(ISERROR(FIND(CJ$3,'CFR - XML import'!$A13)),0,MID('CFR - XML import'!$A13,SEARCH("&gt;",'CFR - XML import'!$A13,1)+1,SEARCH("/",'CFR - XML import'!$A13,1)-SEARCH("&gt;",'CFR - XML import'!$A13,1)-2))</f>
        <v>01279 731225</v>
      </c>
      <c r="CK19" s="140">
        <f>IF(ISERROR(FIND(CK$3,'CFR - XML import'!$A13)),0,MID('CFR - XML import'!$A13,SEARCH("&gt;",'CFR - XML import'!$A13,1)+1,SEARCH("/",'CFR - XML import'!$A13,1)-SEARCH("&gt;",'CFR - XML import'!$A13,1)-2))</f>
        <v>0</v>
      </c>
      <c r="CL19" s="140">
        <f>IF(ISERROR(FIND(CL$3,'CFR - XML import'!$A13)),0,MID('CFR - XML import'!$A13,SEARCH("&gt;",'CFR - XML import'!$A13,1)+1,SEARCH("/",'CFR - XML import'!$A13,1)-SEARCH("&gt;",'CFR - XML import'!$A13,1)-2))</f>
        <v>0</v>
      </c>
      <c r="CM19" s="140">
        <f>IF(ISERROR(FIND(CM$3,'CFR - XML import'!$A13)),0,MID('CFR - XML import'!$A13,SEARCH("&gt;",'CFR - XML import'!$A13,1)+1,SEARCH("/",'CFR - XML import'!$A13,1)-SEARCH("&gt;",'CFR - XML import'!$A13,1)-2))</f>
        <v>0</v>
      </c>
    </row>
    <row r="20" spans="1:91" x14ac:dyDescent="0.2">
      <c r="A20" s="139" t="str">
        <f>IF(AND('CFR - XML import'!A14&lt;&gt;"",LEFT('CFR - XML import'!A14,1)&lt;&gt;"&lt;",LEFT('CFR - XML import'!A14,3)&lt;&gt;"  &lt;",LEFT('CFR - XML import'!A14,5)&lt;&gt;"    &lt;",LEFT('CFR - XML import'!A14,7)&lt;&gt;"      &lt;",LEFT('CFR - XML import'!A14,9)&lt;&gt;"        &lt;",$B$1="SIMS"),'CFR - XML import'!A14,IF(AND(LEFT('CFR - XML import'!A14,9)="&lt;Details&gt;",$B$1="RM"),'CFR - XML import'!A14,""))</f>
        <v/>
      </c>
      <c r="B20" s="140">
        <f>IF(ISERROR(FIND(B$3,'CFR - XML import'!$A14)),0,VALUE(MID('CFR - XML import'!$A14,SEARCH("&gt;",'CFR - XML import'!$A14,1)+1,SEARCH("/",'CFR - XML import'!$A14,1)-SEARCH("&gt;",'CFR - XML import'!$A14,1)-2)))</f>
        <v>0</v>
      </c>
      <c r="D20" s="140">
        <f>IF(ISERROR(FIND(D$3,'CFR - XML import'!$A14)),0,MID('CFR - XML import'!$A14,SEARCH("&gt;",'CFR - XML import'!$A14,1)+1,SEARCH("/",'CFR - XML import'!$A14,1)-SEARCH("&gt;",'CFR - XML import'!$A14,1)-2))</f>
        <v>0</v>
      </c>
      <c r="E20" s="140">
        <f>IF(ISERROR(FIND(E$3,'CFR - XML import'!$A14)),0,MID('CFR - XML import'!$A14,SEARCH("&gt;",'CFR - XML import'!$A14,1)+1,SEARCH("/",'CFR - XML import'!$A14,1)-SEARCH("&gt;",'CFR - XML import'!$A14,1)-2))</f>
        <v>0</v>
      </c>
      <c r="F20" s="141">
        <f>IF($B$1="SIMS",IF(ISERROR(FIND(F$3,'CFR - XML import'!$A14)),0,VALUE(MID('CFR - XML import'!$A14,15,10))),IF(ISERROR(FIND(F$3,'CFR - XML import'!$A14)),0,VALUE(MID('CFR - XML import'!$A14,15,10))))</f>
        <v>0</v>
      </c>
      <c r="G20" s="140">
        <f>IF(ISERROR(FIND(G$3,'CFR - XML import'!$A14)),0,VALUE(MID('CFR - XML import'!$A14,SEARCH("&gt;",'CFR - XML import'!$A14,1)+1,SEARCH("/",'CFR - XML import'!$A14,1)-SEARCH("&gt;",'CFR - XML import'!$A14,1)-2)))</f>
        <v>0</v>
      </c>
      <c r="H20" s="140">
        <f>IF(ISERROR(FIND(H$3,'CFR - XML import'!$A14)),0,VALUE(MID('CFR - XML import'!$A14,SEARCH("&gt;",'CFR - XML import'!$A14,1)+1,SEARCH("/",'CFR - XML import'!$A14,1)-SEARCH("&gt;",'CFR - XML import'!$A14,1)-2)))</f>
        <v>0</v>
      </c>
      <c r="I20" s="140">
        <f>IF(ISERROR(FIND(I$3,'CFR - XML import'!$A14)),0,VALUE(MID('CFR - XML import'!$A14,SEARCH("&gt;",'CFR - XML import'!$A14,1)+1,SEARCH("/",'CFR - XML import'!$A14,1)-SEARCH("&gt;",'CFR - XML import'!$A14,1)-2)))</f>
        <v>0</v>
      </c>
      <c r="J20" s="140">
        <f>IF(ISERROR(FIND(J$3,'CFR - XML import'!$A14)),0,VALUE(MID('CFR - XML import'!$A14,SEARCH("&gt;",'CFR - XML import'!$A14,1)+1,SEARCH("/",'CFR - XML import'!$A14,1)-SEARCH("&gt;",'CFR - XML import'!$A14,1)-2)))</f>
        <v>0</v>
      </c>
      <c r="K20" s="140">
        <f>IF(ISERROR(FIND(K$3,'CFR - XML import'!$A14)),0,VALUE(MID('CFR - XML import'!$A14,SEARCH("&gt;",'CFR - XML import'!$A14,1)+1,SEARCH("/",'CFR - XML import'!$A14,1)-SEARCH("&gt;",'CFR - XML import'!$A14,1)-2)))</f>
        <v>0</v>
      </c>
      <c r="L20" s="140">
        <f>IF(ISERROR(FIND(L$3,'CFR - XML import'!$A14)),0,VALUE(MID('CFR - XML import'!$A14,SEARCH("&gt;",'CFR - XML import'!$A14,1)+1,SEARCH("/",'CFR - XML import'!$A14,1)-SEARCH("&gt;",'CFR - XML import'!$A14,1)-2)))</f>
        <v>0</v>
      </c>
      <c r="M20" s="140">
        <f>IF(ISERROR(FIND(M$3,'CFR - XML import'!$A14)),0,VALUE(MID('CFR - XML import'!$A14,SEARCH("&gt;",'CFR - XML import'!$A14,1)+1,SEARCH("/",'CFR - XML import'!$A14,1)-SEARCH("&gt;",'CFR - XML import'!$A14,1)-2)))</f>
        <v>0</v>
      </c>
      <c r="N20" s="140">
        <f>IF(ISERROR(FIND(N$3,'CFR - XML import'!$A14)),0,VALUE(MID('CFR - XML import'!$A14,SEARCH("&gt;",'CFR - XML import'!$A14,1)+1,SEARCH("/",'CFR - XML import'!$A14,1)-SEARCH("&gt;",'CFR - XML import'!$A14,1)-2)))</f>
        <v>0</v>
      </c>
      <c r="O20" s="140">
        <f>IF(ISERROR(FIND(O$3,'CFR - XML import'!$A14)),0,VALUE(MID('CFR - XML import'!$A14,SEARCH("&gt;",'CFR - XML import'!$A14,1)+1,SEARCH("/",'CFR - XML import'!$A14,1)-SEARCH("&gt;",'CFR - XML import'!$A14,1)-2)))</f>
        <v>0</v>
      </c>
      <c r="P20" s="140">
        <f>IF(ISERROR(FIND(P$3,'CFR - XML import'!$A14)),0,VALUE(MID('CFR - XML import'!$A14,SEARCH("&gt;",'CFR - XML import'!$A14,1)+1,SEARCH("/",'CFR - XML import'!$A14,1)-SEARCH("&gt;",'CFR - XML import'!$A14,1)-2)))</f>
        <v>0</v>
      </c>
      <c r="Q20" s="140">
        <f>IF(ISERROR(FIND(Q$3,'CFR - XML import'!$A14)),0,VALUE(MID('CFR - XML import'!$A14,SEARCH("&gt;",'CFR - XML import'!$A14,1)+1,SEARCH("/",'CFR - XML import'!$A14,1)-SEARCH("&gt;",'CFR - XML import'!$A14,1)-2)))</f>
        <v>0</v>
      </c>
      <c r="R20" s="140">
        <f>IF(ISERROR(FIND(R$3,'CFR - XML import'!$A14)),0,VALUE(MID('CFR - XML import'!$A14,SEARCH("&gt;",'CFR - XML import'!$A14,1)+1,SEARCH("/",'CFR - XML import'!$A14,1)-SEARCH("&gt;",'CFR - XML import'!$A14,1)-2)))</f>
        <v>0</v>
      </c>
      <c r="S20" s="140">
        <f>IF(ISERROR(FIND(S$3,'CFR - XML import'!$A14)),0,VALUE(MID('CFR - XML import'!$A14,SEARCH("&gt;",'CFR - XML import'!$A14,1)+1,SEARCH("/",'CFR - XML import'!$A14,1)-SEARCH("&gt;",'CFR - XML import'!$A14,1)-2)))</f>
        <v>0</v>
      </c>
      <c r="T20" s="140">
        <f>IF(ISERROR(FIND(T$3,'CFR - XML import'!$A14)),0,VALUE(MID('CFR - XML import'!$A14,SEARCH("&gt;",'CFR - XML import'!$A14,1)+1,SEARCH("/",'CFR - XML import'!$A14,1)-SEARCH("&gt;",'CFR - XML import'!$A14,1)-2)))</f>
        <v>0</v>
      </c>
      <c r="U20" s="140">
        <f>IF(ISERROR(FIND(U$3,'CFR - XML import'!$A14)),0,VALUE(MID('CFR - XML import'!$A14,SEARCH("&gt;",'CFR - XML import'!$A14,1)+1,SEARCH("/",'CFR - XML import'!$A14,1)-SEARCH("&gt;",'CFR - XML import'!$A14,1)-2)))</f>
        <v>0</v>
      </c>
      <c r="V20" s="140">
        <f>IF(ISERROR(FIND(V$3,'CFR - XML import'!$A14)),0,VALUE(MID('CFR - XML import'!$A14,SEARCH("&gt;",'CFR - XML import'!$A14,1)+1,SEARCH("/",'CFR - XML import'!$A14,1)-SEARCH("&gt;",'CFR - XML import'!$A14,1)-2)))</f>
        <v>0</v>
      </c>
      <c r="W20" s="140">
        <f>IF(ISERROR(FIND(W$3,'CFR - XML import'!$A14)),0,VALUE(MID('CFR - XML import'!$A14,SEARCH("&gt;",'CFR - XML import'!$A14,1)+1,SEARCH("/",'CFR - XML import'!$A14,1)-SEARCH("&gt;",'CFR - XML import'!$A14,1)-2)))</f>
        <v>0</v>
      </c>
      <c r="X20" s="140"/>
      <c r="Y20" s="140">
        <f>IF(ISERROR(FIND(Y$3,'CFR - XML import'!$A14)),0,VALUE(MID('CFR - XML import'!$A14,SEARCH("&gt;",'CFR - XML import'!$A14,1)+1,SEARCH("/",'CFR - XML import'!$A14,1)-SEARCH("&gt;",'CFR - XML import'!$A14,1)-2)))</f>
        <v>0</v>
      </c>
      <c r="Z20" s="140">
        <f>IF(ISERROR(FIND(Z$3,'CFR - XML import'!$A14)),0,VALUE(MID('CFR - XML import'!$A14,SEARCH("&gt;",'CFR - XML import'!$A14,1)+1,SEARCH("/",'CFR - XML import'!$A14,1)-SEARCH("&gt;",'CFR - XML import'!$A14,1)-2)))</f>
        <v>0</v>
      </c>
      <c r="AA20" s="140">
        <f>IF(ISERROR(FIND(AA$3,'CFR - XML import'!$A14)),0,VALUE(MID('CFR - XML import'!$A14,SEARCH("&gt;",'CFR - XML import'!$A14,1)+1,SEARCH("/",'CFR - XML import'!$A14,1)-SEARCH("&gt;",'CFR - XML import'!$A14,1)-2)))</f>
        <v>0</v>
      </c>
      <c r="AB20" s="140">
        <f>IF(ISERROR(FIND(AB$3,'CFR - XML import'!$A14)),0,VALUE(MID('CFR - XML import'!$A14,SEARCH("&gt;",'CFR - XML import'!$A14,1)+1,SEARCH("/",'CFR - XML import'!$A14,1)-SEARCH("&gt;",'CFR - XML import'!$A14,1)-2)))</f>
        <v>0</v>
      </c>
      <c r="AC20" s="140">
        <f>IF(ISERROR(FIND(AC$3,'CFR - XML import'!$A14)),0,VALUE(MID('CFR - XML import'!$A14,SEARCH("&gt;",'CFR - XML import'!$A14,1)+1,SEARCH("/",'CFR - XML import'!$A14,1)-SEARCH("&gt;",'CFR - XML import'!$A14,1)-2)))</f>
        <v>0</v>
      </c>
      <c r="AD20" s="140">
        <f>IF(ISERROR(FIND(AD$3,'CFR - XML import'!$A14)),0,VALUE(MID('CFR - XML import'!$A14,SEARCH("&gt;",'CFR - XML import'!$A14,1)+1,SEARCH("/",'CFR - XML import'!$A14,1)-SEARCH("&gt;",'CFR - XML import'!$A14,1)-2)))</f>
        <v>0</v>
      </c>
      <c r="AE20" s="140">
        <f>IF(ISERROR(FIND(AE$3,'CFR - XML import'!$A14)),0,VALUE(MID('CFR - XML import'!$A14,SEARCH("&gt;",'CFR - XML import'!$A14,1)+1,SEARCH("/",'CFR - XML import'!$A14,1)-SEARCH("&gt;",'CFR - XML import'!$A14,1)-2)))</f>
        <v>0</v>
      </c>
      <c r="AF20" s="140">
        <f>IF(ISERROR(FIND(AF$3,'CFR - XML import'!$A14)),0,VALUE(MID('CFR - XML import'!$A14,SEARCH("&gt;",'CFR - XML import'!$A14,1)+1,SEARCH("/",'CFR - XML import'!$A14,1)-SEARCH("&gt;",'CFR - XML import'!$A14,1)-2)))</f>
        <v>0</v>
      </c>
      <c r="AG20" s="140">
        <f>IF(ISERROR(FIND(AG$3,'CFR - XML import'!$A14)),0,VALUE(MID('CFR - XML import'!$A14,SEARCH("&gt;",'CFR - XML import'!$A14,1)+1,SEARCH("/",'CFR - XML import'!$A14,1)-SEARCH("&gt;",'CFR - XML import'!$A14,1)-2)))</f>
        <v>0</v>
      </c>
      <c r="AH20" s="140">
        <f>IF(ISERROR(FIND(AH$3,'CFR - XML import'!$A14)),0,VALUE(MID('CFR - XML import'!$A14,SEARCH("&gt;",'CFR - XML import'!$A14,1)+1,SEARCH("/",'CFR - XML import'!$A14,1)-SEARCH("&gt;",'CFR - XML import'!$A14,1)-2)))</f>
        <v>0</v>
      </c>
      <c r="AI20" s="140">
        <f>IF(ISERROR(FIND(AI$3,'CFR - XML import'!$A14)),0,VALUE(MID('CFR - XML import'!$A14,SEARCH("&gt;",'CFR - XML import'!$A14,1)+1,SEARCH("/",'CFR - XML import'!$A14,1)-SEARCH("&gt;",'CFR - XML import'!$A14,1)-2)))</f>
        <v>0</v>
      </c>
      <c r="AJ20" s="140">
        <f>IF(ISERROR(FIND(AJ$3,'CFR - XML import'!$A14)),0,VALUE(MID('CFR - XML import'!$A14,SEARCH("&gt;",'CFR - XML import'!$A14,1)+1,SEARCH("/",'CFR - XML import'!$A14,1)-SEARCH("&gt;",'CFR - XML import'!$A14,1)-2)))</f>
        <v>0</v>
      </c>
      <c r="AK20" s="140">
        <f>IF(ISERROR(FIND(AK$3,'CFR - XML import'!$A14)),0,VALUE(MID('CFR - XML import'!$A14,SEARCH("&gt;",'CFR - XML import'!$A14,1)+1,SEARCH("/",'CFR - XML import'!$A14,1)-SEARCH("&gt;",'CFR - XML import'!$A14,1)-2)))</f>
        <v>0</v>
      </c>
      <c r="AL20" s="140">
        <f>IF(ISERROR(FIND(AL$3,'CFR - XML import'!$A14)),0,VALUE(MID('CFR - XML import'!$A14,SEARCH("&gt;",'CFR - XML import'!$A14,1)+1,SEARCH("/",'CFR - XML import'!$A14,1)-SEARCH("&gt;",'CFR - XML import'!$A14,1)-2)))</f>
        <v>0</v>
      </c>
      <c r="AM20" s="140">
        <f>IF(ISERROR(FIND(AM$3,'CFR - XML import'!$A14)),0,VALUE(MID('CFR - XML import'!$A14,SEARCH("&gt;",'CFR - XML import'!$A14,1)+1,SEARCH("/",'CFR - XML import'!$A14,1)-SEARCH("&gt;",'CFR - XML import'!$A14,1)-2)))</f>
        <v>0</v>
      </c>
      <c r="AN20" s="140">
        <f>IF(ISERROR(FIND(AN$3,'CFR - XML import'!$A14)),0,VALUE(MID('CFR - XML import'!$A14,SEARCH("&gt;",'CFR - XML import'!$A14,1)+1,SEARCH("/",'CFR - XML import'!$A14,1)-SEARCH("&gt;",'CFR - XML import'!$A14,1)-2)))</f>
        <v>0</v>
      </c>
      <c r="AO20" s="140">
        <f>IF(ISERROR(FIND(AO$3,'CFR - XML import'!$A14)),0,VALUE(MID('CFR - XML import'!$A14,SEARCH("&gt;",'CFR - XML import'!$A14,1)+1,SEARCH("/",'CFR - XML import'!$A14,1)-SEARCH("&gt;",'CFR - XML import'!$A14,1)-2)))</f>
        <v>0</v>
      </c>
      <c r="AP20" s="140">
        <f>IF(ISERROR(FIND(AP$3,'CFR - XML import'!$A14)),0,VALUE(MID('CFR - XML import'!$A14,SEARCH("&gt;",'CFR - XML import'!$A14,1)+1,SEARCH("/",'CFR - XML import'!$A14,1)-SEARCH("&gt;",'CFR - XML import'!$A14,1)-2)))</f>
        <v>0</v>
      </c>
      <c r="AQ20" s="140">
        <f>IF(ISERROR(FIND(AQ$3,'CFR - XML import'!$A14)),0,VALUE(MID('CFR - XML import'!$A14,SEARCH("&gt;",'CFR - XML import'!$A14,1)+1,SEARCH("/",'CFR - XML import'!$A14,1)-SEARCH("&gt;",'CFR - XML import'!$A14,1)-2)))</f>
        <v>0</v>
      </c>
      <c r="AR20" s="140">
        <f>IF(ISERROR(FIND(AR$3,'CFR - XML import'!$A14)),0,VALUE(MID('CFR - XML import'!$A14,SEARCH("&gt;",'CFR - XML import'!$A14,1)+1,SEARCH("/",'CFR - XML import'!$A14,1)-SEARCH("&gt;",'CFR - XML import'!$A14,1)-2)))</f>
        <v>0</v>
      </c>
      <c r="AS20" s="140">
        <f>IF(ISERROR(FIND(AS$3,'CFR - XML import'!$A14)),0,VALUE(MID('CFR - XML import'!$A14,SEARCH("&gt;",'CFR - XML import'!$A14,1)+1,SEARCH("/",'CFR - XML import'!$A14,1)-SEARCH("&gt;",'CFR - XML import'!$A14,1)-2)))</f>
        <v>0</v>
      </c>
      <c r="AT20" s="140">
        <f>IF(ISERROR(FIND(AT$3,'CFR - XML import'!$A14)),0,VALUE(MID('CFR - XML import'!$A14,SEARCH("&gt;",'CFR - XML import'!$A14,1)+1,SEARCH("/",'CFR - XML import'!$A14,1)-SEARCH("&gt;",'CFR - XML import'!$A14,1)-2)))</f>
        <v>0</v>
      </c>
      <c r="AU20" s="140">
        <f>IF(ISERROR(FIND(AU$3,'CFR - XML import'!$A14)),0,VALUE(MID('CFR - XML import'!$A14,SEARCH("&gt;",'CFR - XML import'!$A14,1)+1,SEARCH("/",'CFR - XML import'!$A14,1)-SEARCH("&gt;",'CFR - XML import'!$A14,1)-2)))</f>
        <v>0</v>
      </c>
      <c r="AV20" s="140">
        <f>IF(ISERROR(FIND(AV$3,'CFR - XML import'!$A14)),0,VALUE(MID('CFR - XML import'!$A14,SEARCH("&gt;",'CFR - XML import'!$A14,1)+1,SEARCH("/",'CFR - XML import'!$A14,1)-SEARCH("&gt;",'CFR - XML import'!$A14,1)-2)))</f>
        <v>0</v>
      </c>
      <c r="AW20" s="140">
        <f>IF(ISERROR(FIND(AW$3,'CFR - XML import'!$A14)),0,VALUE(MID('CFR - XML import'!$A14,SEARCH("&gt;",'CFR - XML import'!$A14,1)+1,SEARCH("/",'CFR - XML import'!$A14,1)-SEARCH("&gt;",'CFR - XML import'!$A14,1)-2)))</f>
        <v>0</v>
      </c>
      <c r="AX20" s="140">
        <f>IF(ISERROR(FIND(AX$3,'CFR - XML import'!$A14)),0,VALUE(MID('CFR - XML import'!$A14,SEARCH("&gt;",'CFR - XML import'!$A14,1)+1,SEARCH("/",'CFR - XML import'!$A14,1)-SEARCH("&gt;",'CFR - XML import'!$A14,1)-2)))</f>
        <v>0</v>
      </c>
      <c r="AY20" s="140">
        <f>IF(ISERROR(FIND(AY$3,'CFR - XML import'!$A14)),0,VALUE(MID('CFR - XML import'!$A14,SEARCH("&gt;",'CFR - XML import'!$A14,1)+1,SEARCH("/",'CFR - XML import'!$A14,1)-SEARCH("&gt;",'CFR - XML import'!$A14,1)-2)))</f>
        <v>0</v>
      </c>
      <c r="AZ20" s="140">
        <f>IF(ISERROR(FIND(AZ$3,'CFR - XML import'!$A14)),0,VALUE(MID('CFR - XML import'!$A14,SEARCH("&gt;",'CFR - XML import'!$A14,1)+1,SEARCH("/",'CFR - XML import'!$A14,1)-SEARCH("&gt;",'CFR - XML import'!$A14,1)-2)))</f>
        <v>0</v>
      </c>
      <c r="BA20" s="140">
        <f>IF(ISERROR(FIND(BA$3,'CFR - XML import'!$A14)),0,VALUE(MID('CFR - XML import'!$A14,SEARCH("&gt;",'CFR - XML import'!$A14,1)+1,SEARCH("/",'CFR - XML import'!$A14,1)-SEARCH("&gt;",'CFR - XML import'!$A14,1)-2)))</f>
        <v>0</v>
      </c>
      <c r="BB20" s="140">
        <f>IF(ISERROR(FIND(BB$3,'CFR - XML import'!$A14)),0,VALUE(MID('CFR - XML import'!$A14,SEARCH("&gt;",'CFR - XML import'!$A14,1)+1,SEARCH("/",'CFR - XML import'!$A14,1)-SEARCH("&gt;",'CFR - XML import'!$A14,1)-2)))</f>
        <v>0</v>
      </c>
      <c r="BC20" s="140">
        <f>IF(ISERROR(FIND(BC$3,'CFR - XML import'!$A14)),0,VALUE(MID('CFR - XML import'!$A14,SEARCH("&gt;",'CFR - XML import'!$A14,1)+1,SEARCH("/",'CFR - XML import'!$A14,1)-SEARCH("&gt;",'CFR - XML import'!$A14,1)-2)))</f>
        <v>0</v>
      </c>
      <c r="BD20" s="140">
        <f>IF(ISERROR(FIND(BD$3,'CFR - XML import'!$A14)),0,VALUE(MID('CFR - XML import'!$A14,SEARCH("&gt;",'CFR - XML import'!$A14,1)+1,SEARCH("/",'CFR - XML import'!$A14,1)-SEARCH("&gt;",'CFR - XML import'!$A14,1)-2)))</f>
        <v>0</v>
      </c>
      <c r="BE20" s="140">
        <f>IF(ISERROR(FIND(BE$3,'CFR - XML import'!$A14)),0,VALUE(MID('CFR - XML import'!$A14,SEARCH("&gt;",'CFR - XML import'!$A14,1)+1,SEARCH("/",'CFR - XML import'!$A14,1)-SEARCH("&gt;",'CFR - XML import'!$A14,1)-2)))</f>
        <v>0</v>
      </c>
      <c r="BF20" s="140">
        <f>IF(ISERROR(FIND(BF$3,'CFR - XML import'!$A14)),0,VALUE(MID('CFR - XML import'!$A14,SEARCH("&gt;",'CFR - XML import'!$A14,1)+1,SEARCH("/",'CFR - XML import'!$A14,1)-SEARCH("&gt;",'CFR - XML import'!$A14,1)-2)))</f>
        <v>0</v>
      </c>
      <c r="BG20" s="140">
        <f>IF(ISERROR(FIND(BG$3,'CFR - XML import'!$A14)),0,VALUE(MID('CFR - XML import'!$A14,SEARCH("&gt;",'CFR - XML import'!$A14,1)+1,SEARCH("/",'CFR - XML import'!$A14,1)-SEARCH("&gt;",'CFR - XML import'!$A14,1)-2)))</f>
        <v>0</v>
      </c>
      <c r="BH20" s="140">
        <f>IF(ISERROR(FIND(BH$3,'CFR - XML import'!$A14)),0,VALUE(MID('CFR - XML import'!$A14,SEARCH("&gt;",'CFR - XML import'!$A14,1)+1,SEARCH("/",'CFR - XML import'!$A14,1)-SEARCH("&gt;",'CFR - XML import'!$A14,1)-2)))</f>
        <v>0</v>
      </c>
      <c r="BI20" s="140">
        <f>IF(ISERROR(FIND(BI$3,'CFR - XML import'!$A14)),0,VALUE(MID('CFR - XML import'!$A14,SEARCH("&gt;",'CFR - XML import'!$A14,1)+1,SEARCH("/",'CFR - XML import'!$A14,1)-SEARCH("&gt;",'CFR - XML import'!$A14,1)-2)))</f>
        <v>0</v>
      </c>
      <c r="BJ20" s="140">
        <f>IF(ISERROR(FIND(BJ$3,'CFR - XML import'!$A14)),0,VALUE(MID('CFR - XML import'!$A14,SEARCH("&gt;",'CFR - XML import'!$A14,1)+1,SEARCH("/",'CFR - XML import'!$A14,1)-SEARCH("&gt;",'CFR - XML import'!$A14,1)-2)))</f>
        <v>0</v>
      </c>
      <c r="BK20" s="140">
        <f>IF(ISERROR(FIND(BK$3,'CFR - XML import'!$A14)),0,VALUE(MID('CFR - XML import'!$A14,SEARCH("&gt;",'CFR - XML import'!$A14,1)+1,SEARCH("/",'CFR - XML import'!$A14,1)-SEARCH("&gt;",'CFR - XML import'!$A14,1)-2)))</f>
        <v>0</v>
      </c>
      <c r="BL20" s="140">
        <f>IF(ISERROR(FIND(BL$3,'CFR - XML import'!$A14)),0,VALUE(MID('CFR - XML import'!$A14,SEARCH("&gt;",'CFR - XML import'!$A14,1)+1,SEARCH("/",'CFR - XML import'!$A14,1)-SEARCH("&gt;",'CFR - XML import'!$A14,1)-2)))</f>
        <v>0</v>
      </c>
      <c r="BM20" s="140">
        <f>IF(ISERROR(FIND(BM$3,'CFR - XML import'!$A14)),0,VALUE(MID('CFR - XML import'!$A14,SEARCH("&gt;",'CFR - XML import'!$A14,1)+1,SEARCH("/",'CFR - XML import'!$A14,1)-SEARCH("&gt;",'CFR - XML import'!$A14,1)-2)))</f>
        <v>0</v>
      </c>
      <c r="BN20" s="140">
        <f>IF(ISERROR(FIND(BN$3,'CFR - XML import'!$A14)),0,VALUE(MID('CFR - XML import'!$A14,SEARCH("&gt;",'CFR - XML import'!$A14,1)+1,SEARCH("/",'CFR - XML import'!$A14,1)-SEARCH("&gt;",'CFR - XML import'!$A14,1)-2)))</f>
        <v>0</v>
      </c>
      <c r="BO20" s="140">
        <f>IF(ISERROR(FIND(BO$3,'CFR - XML import'!$A14)),0,VALUE(MID('CFR - XML import'!$A14,SEARCH("&gt;",'CFR - XML import'!$A14,1)+1,SEARCH("/",'CFR - XML import'!$A14,1)-SEARCH("&gt;",'CFR - XML import'!$A14,1)-2)))</f>
        <v>0</v>
      </c>
      <c r="BP20" s="140">
        <f>IF(ISERROR(FIND(BP$3,'CFR - XML import'!$A14)),0,VALUE(MID('CFR - XML import'!$A14,SEARCH("&gt;",'CFR - XML import'!$A14,1)+1,SEARCH("/",'CFR - XML import'!$A14,1)-SEARCH("&gt;",'CFR - XML import'!$A14,1)-2)))</f>
        <v>0</v>
      </c>
      <c r="BQ20" s="140">
        <f>IF(ISERROR(FIND(BQ$3,'CFR - XML import'!$A14)),0,VALUE(MID('CFR - XML import'!$A14,SEARCH("&gt;",'CFR - XML import'!$A14,1)+1,SEARCH("/",'CFR - XML import'!$A14,1)-SEARCH("&gt;",'CFR - XML import'!$A14,1)-2)))</f>
        <v>0</v>
      </c>
      <c r="BR20" s="140">
        <f>IF(ISERROR(FIND(BR$3,'CFR - XML import'!$A14)),0,VALUE(MID('CFR - XML import'!$A14,SEARCH("&gt;",'CFR - XML import'!$A14,1)+1,SEARCH("/",'CFR - XML import'!$A14,1)-SEARCH("&gt;",'CFR - XML import'!$A14,1)-2)))</f>
        <v>0</v>
      </c>
      <c r="BS20" s="140">
        <f>IF(ISERROR(FIND(BS$3,'CFR - XML import'!$A14)),0,VALUE(MID('CFR - XML import'!$A14,SEARCH("&gt;",'CFR - XML import'!$A14,1)+1,SEARCH("/",'CFR - XML import'!$A14,1)-SEARCH("&gt;",'CFR - XML import'!$A14,1)-2)))</f>
        <v>0</v>
      </c>
      <c r="BT20" s="140">
        <f>IF(ISERROR(FIND(BT$3,'CFR - XML import'!$A14)),0,VALUE(MID('CFR - XML import'!$A14,SEARCH("&gt;",'CFR - XML import'!$A14,1)+1,SEARCH("/",'CFR - XML import'!$A14,1)-SEARCH("&gt;",'CFR - XML import'!$A14,1)-2)))</f>
        <v>0</v>
      </c>
      <c r="BU20" s="140">
        <f>IF(ISERROR(FIND(BU$3,'CFR - XML import'!$A14)),0,VALUE(MID('CFR - XML import'!$A14,SEARCH("&gt;",'CFR - XML import'!$A14,1)+1,SEARCH("/",'CFR - XML import'!$A14,1)-SEARCH("&gt;",'CFR - XML import'!$A14,1)-2)))</f>
        <v>0</v>
      </c>
      <c r="BV20" s="140">
        <f>IF(ISERROR(FIND(BV$3,'CFR - XML import'!$A14)),0,VALUE(MID('CFR - XML import'!$A14,SEARCH("&gt;",'CFR - XML import'!$A14,1)+1,SEARCH("/",'CFR - XML import'!$A14,1)-SEARCH("&gt;",'CFR - XML import'!$A14,1)-2)))</f>
        <v>0</v>
      </c>
      <c r="BW20" s="140">
        <f>IF(ISERROR(FIND(BW$3,'CFR - XML import'!$A14)),0,VALUE(MID('CFR - XML import'!$A14,SEARCH("&gt;",'CFR - XML import'!$A14,1)+1,SEARCH("/",'CFR - XML import'!$A14,1)-SEARCH("&gt;",'CFR - XML import'!$A14,1)-2)))</f>
        <v>0</v>
      </c>
      <c r="BX20" s="140">
        <f>IF(ISERROR(FIND(BX$3,'CFR - XML import'!$A14)),0,VALUE(MID('CFR - XML import'!$A14,SEARCH("&gt;",'CFR - XML import'!$A14,1)+1,SEARCH("/",'CFR - XML import'!$A14,1)-SEARCH("&gt;",'CFR - XML import'!$A14,1)-2)))</f>
        <v>0</v>
      </c>
      <c r="BY20" s="140">
        <f>IF(ISERROR(FIND(BY$3,'CFR - XML import'!$A14)),0,VALUE(MID('CFR - XML import'!$A14,SEARCH("&gt;",'CFR - XML import'!$A14,1)+1,SEARCH("/",'CFR - XML import'!$A14,1)-SEARCH("&gt;",'CFR - XML import'!$A14,1)-2)))</f>
        <v>0</v>
      </c>
      <c r="BZ20" s="140">
        <f>IF(ISERROR(FIND(BZ$3,'CFR - XML import'!$A14)),0,VALUE(MID('CFR - XML import'!$A14,SEARCH("&gt;",'CFR - XML import'!$A14,1)+1,SEARCH("/",'CFR - XML import'!$A14,1)-SEARCH("&gt;",'CFR - XML import'!$A14,1)-2)))</f>
        <v>0</v>
      </c>
      <c r="CG20" s="142">
        <f>IF(ISERROR(IF(MID('CFR - XML import'!$A14,LEN($CF$4)+5,LEN('CFR - XML import'!$A14)-(2*LEN($CF$4)+5))="RMMS",1,IF(MID('CFR - XML import'!$A14,LEN("    &lt;InputSystem&gt;")+1,LEN('CFR - XML import'!$A14)-(LEN("    &lt;InputSystem&gt;")+LEN($CF$4)+1))="SIMS",2,0))),0,IF(MID('CFR - XML import'!$A14,LEN($CF$4)+5,LEN('CFR - XML import'!$A14)-(2*LEN($CF$4)+5))="RMMS",1,IF(MID('CFR - XML import'!$A14,LEN("    &lt;InputSystem&gt;")+1,LEN('CFR - XML import'!$A14)-(LEN("    &lt;InputSystem&gt;")+LEN($CF$4)+1))="SIMS",2,0)))</f>
        <v>0</v>
      </c>
      <c r="CH20" s="140">
        <f>IF(ISERROR(FIND(CH$3,'CFR - XML import'!$A14)),0,MID('CFR - XML import'!$A14,SEARCH("&gt;",'CFR - XML import'!$A14,1)+1,SEARCH("/",'CFR - XML import'!$A14,1)-SEARCH("&gt;",'CFR - XML import'!$A14,1)-2))</f>
        <v>0</v>
      </c>
      <c r="CI20" s="140">
        <f>IF(ISERROR(FIND(CI$3,'CFR - XML import'!$A14)),0,MID('CFR - XML import'!$A14,SEARCH("&gt;",'CFR - XML import'!$A14,1)+1,SEARCH("/",'CFR - XML import'!$A14,1)-SEARCH("&gt;",'CFR - XML import'!$A14,1)-2))</f>
        <v>0</v>
      </c>
      <c r="CJ20" s="140">
        <f>IF(ISERROR(FIND(CJ$3,'CFR - XML import'!$A14)),0,MID('CFR - XML import'!$A14,SEARCH("&gt;",'CFR - XML import'!$A14,1)+1,SEARCH("/",'CFR - XML import'!$A14,1)-SEARCH("&gt;",'CFR - XML import'!$A14,1)-2))</f>
        <v>0</v>
      </c>
      <c r="CK20" s="140">
        <f>IF(ISERROR(FIND(CK$3,'CFR - XML import'!$A14)),0,MID('CFR - XML import'!$A14,SEARCH("&gt;",'CFR - XML import'!$A14,1)+1,SEARCH("/",'CFR - XML import'!$A14,1)-SEARCH("&gt;",'CFR - XML import'!$A14,1)-2))</f>
        <v>0</v>
      </c>
      <c r="CL20" s="140">
        <f>IF(ISERROR(FIND(CL$3,'CFR - XML import'!$A14)),0,MID('CFR - XML import'!$A14,SEARCH("&gt;",'CFR - XML import'!$A14,1)+1,SEARCH("/",'CFR - XML import'!$A14,1)-SEARCH("&gt;",'CFR - XML import'!$A14,1)-2))</f>
        <v>0</v>
      </c>
      <c r="CM20" s="140" t="str">
        <f>IF(ISERROR(FIND(CM$3,'CFR - XML import'!$A14)),0,MID('CFR - XML import'!$A14,SEARCH("&gt;",'CFR - XML import'!$A14,1)+1,SEARCH("/",'CFR - XML import'!$A14,1)-SEARCH("&gt;",'CFR - XML import'!$A14,1)-2))</f>
        <v>0</v>
      </c>
    </row>
    <row r="21" spans="1:91" x14ac:dyDescent="0.2">
      <c r="A21" s="139" t="str">
        <f>IF(AND('CFR - XML import'!A15&lt;&gt;"",LEFT('CFR - XML import'!A15,1)&lt;&gt;"&lt;",LEFT('CFR - XML import'!A15,3)&lt;&gt;"  &lt;",LEFT('CFR - XML import'!A15,5)&lt;&gt;"    &lt;",LEFT('CFR - XML import'!A15,7)&lt;&gt;"      &lt;",LEFT('CFR - XML import'!A15,9)&lt;&gt;"        &lt;",$B$1="SIMS"),'CFR - XML import'!A15,IF(AND(LEFT('CFR - XML import'!A15,9)="&lt;Details&gt;",$B$1="RM"),'CFR - XML import'!A15,""))</f>
        <v/>
      </c>
      <c r="B21" s="140">
        <f>IF(ISERROR(FIND(B$3,'CFR - XML import'!$A15)),0,VALUE(MID('CFR - XML import'!$A15,SEARCH("&gt;",'CFR - XML import'!$A15,1)+1,SEARCH("/",'CFR - XML import'!$A15,1)-SEARCH("&gt;",'CFR - XML import'!$A15,1)-2)))</f>
        <v>0</v>
      </c>
      <c r="D21" s="140">
        <f>IF(ISERROR(FIND(D$3,'CFR - XML import'!$A15)),0,MID('CFR - XML import'!$A15,SEARCH("&gt;",'CFR - XML import'!$A15,1)+1,SEARCH("/",'CFR - XML import'!$A15,1)-SEARCH("&gt;",'CFR - XML import'!$A15,1)-2))</f>
        <v>0</v>
      </c>
      <c r="E21" s="140">
        <f>IF(ISERROR(FIND(E$3,'CFR - XML import'!$A15)),0,MID('CFR - XML import'!$A15,SEARCH("&gt;",'CFR - XML import'!$A15,1)+1,SEARCH("/",'CFR - XML import'!$A15,1)-SEARCH("&gt;",'CFR - XML import'!$A15,1)-2))</f>
        <v>0</v>
      </c>
      <c r="F21" s="141">
        <f>IF($B$1="SIMS",IF(ISERROR(FIND(F$3,'CFR - XML import'!$A15)),0,VALUE(MID('CFR - XML import'!$A15,15,10))),IF(ISERROR(FIND(F$3,'CFR - XML import'!$A15)),0,VALUE(MID('CFR - XML import'!$A15,15,10))))</f>
        <v>0</v>
      </c>
      <c r="G21" s="140">
        <f>IF(ISERROR(FIND(G$3,'CFR - XML import'!$A15)),0,VALUE(MID('CFR - XML import'!$A15,SEARCH("&gt;",'CFR - XML import'!$A15,1)+1,SEARCH("/",'CFR - XML import'!$A15,1)-SEARCH("&gt;",'CFR - XML import'!$A15,1)-2)))</f>
        <v>0</v>
      </c>
      <c r="H21" s="140">
        <f>IF(ISERROR(FIND(H$3,'CFR - XML import'!$A15)),0,VALUE(MID('CFR - XML import'!$A15,SEARCH("&gt;",'CFR - XML import'!$A15,1)+1,SEARCH("/",'CFR - XML import'!$A15,1)-SEARCH("&gt;",'CFR - XML import'!$A15,1)-2)))</f>
        <v>0</v>
      </c>
      <c r="I21" s="140">
        <f>IF(ISERROR(FIND(I$3,'CFR - XML import'!$A15)),0,VALUE(MID('CFR - XML import'!$A15,SEARCH("&gt;",'CFR - XML import'!$A15,1)+1,SEARCH("/",'CFR - XML import'!$A15,1)-SEARCH("&gt;",'CFR - XML import'!$A15,1)-2)))</f>
        <v>0</v>
      </c>
      <c r="J21" s="140">
        <f>IF(ISERROR(FIND(J$3,'CFR - XML import'!$A15)),0,VALUE(MID('CFR - XML import'!$A15,SEARCH("&gt;",'CFR - XML import'!$A15,1)+1,SEARCH("/",'CFR - XML import'!$A15,1)-SEARCH("&gt;",'CFR - XML import'!$A15,1)-2)))</f>
        <v>0</v>
      </c>
      <c r="K21" s="140">
        <f>IF(ISERROR(FIND(K$3,'CFR - XML import'!$A15)),0,VALUE(MID('CFR - XML import'!$A15,SEARCH("&gt;",'CFR - XML import'!$A15,1)+1,SEARCH("/",'CFR - XML import'!$A15,1)-SEARCH("&gt;",'CFR - XML import'!$A15,1)-2)))</f>
        <v>0</v>
      </c>
      <c r="L21" s="140">
        <f>IF(ISERROR(FIND(L$3,'CFR - XML import'!$A15)),0,VALUE(MID('CFR - XML import'!$A15,SEARCH("&gt;",'CFR - XML import'!$A15,1)+1,SEARCH("/",'CFR - XML import'!$A15,1)-SEARCH("&gt;",'CFR - XML import'!$A15,1)-2)))</f>
        <v>0</v>
      </c>
      <c r="M21" s="140">
        <f>IF(ISERROR(FIND(M$3,'CFR - XML import'!$A15)),0,VALUE(MID('CFR - XML import'!$A15,SEARCH("&gt;",'CFR - XML import'!$A15,1)+1,SEARCH("/",'CFR - XML import'!$A15,1)-SEARCH("&gt;",'CFR - XML import'!$A15,1)-2)))</f>
        <v>0</v>
      </c>
      <c r="N21" s="140">
        <f>IF(ISERROR(FIND(N$3,'CFR - XML import'!$A15)),0,VALUE(MID('CFR - XML import'!$A15,SEARCH("&gt;",'CFR - XML import'!$A15,1)+1,SEARCH("/",'CFR - XML import'!$A15,1)-SEARCH("&gt;",'CFR - XML import'!$A15,1)-2)))</f>
        <v>0</v>
      </c>
      <c r="O21" s="140">
        <f>IF(ISERROR(FIND(O$3,'CFR - XML import'!$A15)),0,VALUE(MID('CFR - XML import'!$A15,SEARCH("&gt;",'CFR - XML import'!$A15,1)+1,SEARCH("/",'CFR - XML import'!$A15,1)-SEARCH("&gt;",'CFR - XML import'!$A15,1)-2)))</f>
        <v>0</v>
      </c>
      <c r="P21" s="140">
        <f>IF(ISERROR(FIND(P$3,'CFR - XML import'!$A15)),0,VALUE(MID('CFR - XML import'!$A15,SEARCH("&gt;",'CFR - XML import'!$A15,1)+1,SEARCH("/",'CFR - XML import'!$A15,1)-SEARCH("&gt;",'CFR - XML import'!$A15,1)-2)))</f>
        <v>0</v>
      </c>
      <c r="Q21" s="140">
        <f>IF(ISERROR(FIND(Q$3,'CFR - XML import'!$A15)),0,VALUE(MID('CFR - XML import'!$A15,SEARCH("&gt;",'CFR - XML import'!$A15,1)+1,SEARCH("/",'CFR - XML import'!$A15,1)-SEARCH("&gt;",'CFR - XML import'!$A15,1)-2)))</f>
        <v>0</v>
      </c>
      <c r="R21" s="140">
        <f>IF(ISERROR(FIND(R$3,'CFR - XML import'!$A15)),0,VALUE(MID('CFR - XML import'!$A15,SEARCH("&gt;",'CFR - XML import'!$A15,1)+1,SEARCH("/",'CFR - XML import'!$A15,1)-SEARCH("&gt;",'CFR - XML import'!$A15,1)-2)))</f>
        <v>0</v>
      </c>
      <c r="S21" s="140">
        <f>IF(ISERROR(FIND(S$3,'CFR - XML import'!$A15)),0,VALUE(MID('CFR - XML import'!$A15,SEARCH("&gt;",'CFR - XML import'!$A15,1)+1,SEARCH("/",'CFR - XML import'!$A15,1)-SEARCH("&gt;",'CFR - XML import'!$A15,1)-2)))</f>
        <v>0</v>
      </c>
      <c r="T21" s="140">
        <f>IF(ISERROR(FIND(T$3,'CFR - XML import'!$A15)),0,VALUE(MID('CFR - XML import'!$A15,SEARCH("&gt;",'CFR - XML import'!$A15,1)+1,SEARCH("/",'CFR - XML import'!$A15,1)-SEARCH("&gt;",'CFR - XML import'!$A15,1)-2)))</f>
        <v>0</v>
      </c>
      <c r="U21" s="140">
        <f>IF(ISERROR(FIND(U$3,'CFR - XML import'!$A15)),0,VALUE(MID('CFR - XML import'!$A15,SEARCH("&gt;",'CFR - XML import'!$A15,1)+1,SEARCH("/",'CFR - XML import'!$A15,1)-SEARCH("&gt;",'CFR - XML import'!$A15,1)-2)))</f>
        <v>0</v>
      </c>
      <c r="V21" s="140">
        <f>IF(ISERROR(FIND(V$3,'CFR - XML import'!$A15)),0,VALUE(MID('CFR - XML import'!$A15,SEARCH("&gt;",'CFR - XML import'!$A15,1)+1,SEARCH("/",'CFR - XML import'!$A15,1)-SEARCH("&gt;",'CFR - XML import'!$A15,1)-2)))</f>
        <v>0</v>
      </c>
      <c r="W21" s="140">
        <f>IF(ISERROR(FIND(W$3,'CFR - XML import'!$A15)),0,VALUE(MID('CFR - XML import'!$A15,SEARCH("&gt;",'CFR - XML import'!$A15,1)+1,SEARCH("/",'CFR - XML import'!$A15,1)-SEARCH("&gt;",'CFR - XML import'!$A15,1)-2)))</f>
        <v>0</v>
      </c>
      <c r="X21" s="140"/>
      <c r="Y21" s="140">
        <f>IF(ISERROR(FIND(Y$3,'CFR - XML import'!$A15)),0,VALUE(MID('CFR - XML import'!$A15,SEARCH("&gt;",'CFR - XML import'!$A15,1)+1,SEARCH("/",'CFR - XML import'!$A15,1)-SEARCH("&gt;",'CFR - XML import'!$A15,1)-2)))</f>
        <v>0</v>
      </c>
      <c r="Z21" s="140">
        <f>IF(ISERROR(FIND(Z$3,'CFR - XML import'!$A15)),0,VALUE(MID('CFR - XML import'!$A15,SEARCH("&gt;",'CFR - XML import'!$A15,1)+1,SEARCH("/",'CFR - XML import'!$A15,1)-SEARCH("&gt;",'CFR - XML import'!$A15,1)-2)))</f>
        <v>0</v>
      </c>
      <c r="AA21" s="140">
        <f>IF(ISERROR(FIND(AA$3,'CFR - XML import'!$A15)),0,VALUE(MID('CFR - XML import'!$A15,SEARCH("&gt;",'CFR - XML import'!$A15,1)+1,SEARCH("/",'CFR - XML import'!$A15,1)-SEARCH("&gt;",'CFR - XML import'!$A15,1)-2)))</f>
        <v>0</v>
      </c>
      <c r="AB21" s="140">
        <f>IF(ISERROR(FIND(AB$3,'CFR - XML import'!$A15)),0,VALUE(MID('CFR - XML import'!$A15,SEARCH("&gt;",'CFR - XML import'!$A15,1)+1,SEARCH("/",'CFR - XML import'!$A15,1)-SEARCH("&gt;",'CFR - XML import'!$A15,1)-2)))</f>
        <v>0</v>
      </c>
      <c r="AC21" s="140">
        <f>IF(ISERROR(FIND(AC$3,'CFR - XML import'!$A15)),0,VALUE(MID('CFR - XML import'!$A15,SEARCH("&gt;",'CFR - XML import'!$A15,1)+1,SEARCH("/",'CFR - XML import'!$A15,1)-SEARCH("&gt;",'CFR - XML import'!$A15,1)-2)))</f>
        <v>0</v>
      </c>
      <c r="AD21" s="140">
        <f>IF(ISERROR(FIND(AD$3,'CFR - XML import'!$A15)),0,VALUE(MID('CFR - XML import'!$A15,SEARCH("&gt;",'CFR - XML import'!$A15,1)+1,SEARCH("/",'CFR - XML import'!$A15,1)-SEARCH("&gt;",'CFR - XML import'!$A15,1)-2)))</f>
        <v>0</v>
      </c>
      <c r="AE21" s="140">
        <f>IF(ISERROR(FIND(AE$3,'CFR - XML import'!$A15)),0,VALUE(MID('CFR - XML import'!$A15,SEARCH("&gt;",'CFR - XML import'!$A15,1)+1,SEARCH("/",'CFR - XML import'!$A15,1)-SEARCH("&gt;",'CFR - XML import'!$A15,1)-2)))</f>
        <v>0</v>
      </c>
      <c r="AF21" s="140">
        <f>IF(ISERROR(FIND(AF$3,'CFR - XML import'!$A15)),0,VALUE(MID('CFR - XML import'!$A15,SEARCH("&gt;",'CFR - XML import'!$A15,1)+1,SEARCH("/",'CFR - XML import'!$A15,1)-SEARCH("&gt;",'CFR - XML import'!$A15,1)-2)))</f>
        <v>0</v>
      </c>
      <c r="AG21" s="140">
        <f>IF(ISERROR(FIND(AG$3,'CFR - XML import'!$A15)),0,VALUE(MID('CFR - XML import'!$A15,SEARCH("&gt;",'CFR - XML import'!$A15,1)+1,SEARCH("/",'CFR - XML import'!$A15,1)-SEARCH("&gt;",'CFR - XML import'!$A15,1)-2)))</f>
        <v>0</v>
      </c>
      <c r="AH21" s="140">
        <f>IF(ISERROR(FIND(AH$3,'CFR - XML import'!$A15)),0,VALUE(MID('CFR - XML import'!$A15,SEARCH("&gt;",'CFR - XML import'!$A15,1)+1,SEARCH("/",'CFR - XML import'!$A15,1)-SEARCH("&gt;",'CFR - XML import'!$A15,1)-2)))</f>
        <v>0</v>
      </c>
      <c r="AI21" s="140">
        <f>IF(ISERROR(FIND(AI$3,'CFR - XML import'!$A15)),0,VALUE(MID('CFR - XML import'!$A15,SEARCH("&gt;",'CFR - XML import'!$A15,1)+1,SEARCH("/",'CFR - XML import'!$A15,1)-SEARCH("&gt;",'CFR - XML import'!$A15,1)-2)))</f>
        <v>0</v>
      </c>
      <c r="AJ21" s="140">
        <f>IF(ISERROR(FIND(AJ$3,'CFR - XML import'!$A15)),0,VALUE(MID('CFR - XML import'!$A15,SEARCH("&gt;",'CFR - XML import'!$A15,1)+1,SEARCH("/",'CFR - XML import'!$A15,1)-SEARCH("&gt;",'CFR - XML import'!$A15,1)-2)))</f>
        <v>0</v>
      </c>
      <c r="AK21" s="140">
        <f>IF(ISERROR(FIND(AK$3,'CFR - XML import'!$A15)),0,VALUE(MID('CFR - XML import'!$A15,SEARCH("&gt;",'CFR - XML import'!$A15,1)+1,SEARCH("/",'CFR - XML import'!$A15,1)-SEARCH("&gt;",'CFR - XML import'!$A15,1)-2)))</f>
        <v>0</v>
      </c>
      <c r="AL21" s="140">
        <f>IF(ISERROR(FIND(AL$3,'CFR - XML import'!$A15)),0,VALUE(MID('CFR - XML import'!$A15,SEARCH("&gt;",'CFR - XML import'!$A15,1)+1,SEARCH("/",'CFR - XML import'!$A15,1)-SEARCH("&gt;",'CFR - XML import'!$A15,1)-2)))</f>
        <v>0</v>
      </c>
      <c r="AM21" s="140">
        <f>IF(ISERROR(FIND(AM$3,'CFR - XML import'!$A15)),0,VALUE(MID('CFR - XML import'!$A15,SEARCH("&gt;",'CFR - XML import'!$A15,1)+1,SEARCH("/",'CFR - XML import'!$A15,1)-SEARCH("&gt;",'CFR - XML import'!$A15,1)-2)))</f>
        <v>0</v>
      </c>
      <c r="AN21" s="140">
        <f>IF(ISERROR(FIND(AN$3,'CFR - XML import'!$A15)),0,VALUE(MID('CFR - XML import'!$A15,SEARCH("&gt;",'CFR - XML import'!$A15,1)+1,SEARCH("/",'CFR - XML import'!$A15,1)-SEARCH("&gt;",'CFR - XML import'!$A15,1)-2)))</f>
        <v>0</v>
      </c>
      <c r="AO21" s="140">
        <f>IF(ISERROR(FIND(AO$3,'CFR - XML import'!$A15)),0,VALUE(MID('CFR - XML import'!$A15,SEARCH("&gt;",'CFR - XML import'!$A15,1)+1,SEARCH("/",'CFR - XML import'!$A15,1)-SEARCH("&gt;",'CFR - XML import'!$A15,1)-2)))</f>
        <v>0</v>
      </c>
      <c r="AP21" s="140">
        <f>IF(ISERROR(FIND(AP$3,'CFR - XML import'!$A15)),0,VALUE(MID('CFR - XML import'!$A15,SEARCH("&gt;",'CFR - XML import'!$A15,1)+1,SEARCH("/",'CFR - XML import'!$A15,1)-SEARCH("&gt;",'CFR - XML import'!$A15,1)-2)))</f>
        <v>0</v>
      </c>
      <c r="AQ21" s="140">
        <f>IF(ISERROR(FIND(AQ$3,'CFR - XML import'!$A15)),0,VALUE(MID('CFR - XML import'!$A15,SEARCH("&gt;",'CFR - XML import'!$A15,1)+1,SEARCH("/",'CFR - XML import'!$A15,1)-SEARCH("&gt;",'CFR - XML import'!$A15,1)-2)))</f>
        <v>0</v>
      </c>
      <c r="AR21" s="140">
        <f>IF(ISERROR(FIND(AR$3,'CFR - XML import'!$A15)),0,VALUE(MID('CFR - XML import'!$A15,SEARCH("&gt;",'CFR - XML import'!$A15,1)+1,SEARCH("/",'CFR - XML import'!$A15,1)-SEARCH("&gt;",'CFR - XML import'!$A15,1)-2)))</f>
        <v>0</v>
      </c>
      <c r="AS21" s="140">
        <f>IF(ISERROR(FIND(AS$3,'CFR - XML import'!$A15)),0,VALUE(MID('CFR - XML import'!$A15,SEARCH("&gt;",'CFR - XML import'!$A15,1)+1,SEARCH("/",'CFR - XML import'!$A15,1)-SEARCH("&gt;",'CFR - XML import'!$A15,1)-2)))</f>
        <v>0</v>
      </c>
      <c r="AT21" s="140">
        <f>IF(ISERROR(FIND(AT$3,'CFR - XML import'!$A15)),0,VALUE(MID('CFR - XML import'!$A15,SEARCH("&gt;",'CFR - XML import'!$A15,1)+1,SEARCH("/",'CFR - XML import'!$A15,1)-SEARCH("&gt;",'CFR - XML import'!$A15,1)-2)))</f>
        <v>0</v>
      </c>
      <c r="AU21" s="140">
        <f>IF(ISERROR(FIND(AU$3,'CFR - XML import'!$A15)),0,VALUE(MID('CFR - XML import'!$A15,SEARCH("&gt;",'CFR - XML import'!$A15,1)+1,SEARCH("/",'CFR - XML import'!$A15,1)-SEARCH("&gt;",'CFR - XML import'!$A15,1)-2)))</f>
        <v>0</v>
      </c>
      <c r="AV21" s="140">
        <f>IF(ISERROR(FIND(AV$3,'CFR - XML import'!$A15)),0,VALUE(MID('CFR - XML import'!$A15,SEARCH("&gt;",'CFR - XML import'!$A15,1)+1,SEARCH("/",'CFR - XML import'!$A15,1)-SEARCH("&gt;",'CFR - XML import'!$A15,1)-2)))</f>
        <v>0</v>
      </c>
      <c r="AW21" s="140">
        <f>IF(ISERROR(FIND(AW$3,'CFR - XML import'!$A15)),0,VALUE(MID('CFR - XML import'!$A15,SEARCH("&gt;",'CFR - XML import'!$A15,1)+1,SEARCH("/",'CFR - XML import'!$A15,1)-SEARCH("&gt;",'CFR - XML import'!$A15,1)-2)))</f>
        <v>0</v>
      </c>
      <c r="AX21" s="140">
        <f>IF(ISERROR(FIND(AX$3,'CFR - XML import'!$A15)),0,VALUE(MID('CFR - XML import'!$A15,SEARCH("&gt;",'CFR - XML import'!$A15,1)+1,SEARCH("/",'CFR - XML import'!$A15,1)-SEARCH("&gt;",'CFR - XML import'!$A15,1)-2)))</f>
        <v>0</v>
      </c>
      <c r="AY21" s="140">
        <f>IF(ISERROR(FIND(AY$3,'CFR - XML import'!$A15)),0,VALUE(MID('CFR - XML import'!$A15,SEARCH("&gt;",'CFR - XML import'!$A15,1)+1,SEARCH("/",'CFR - XML import'!$A15,1)-SEARCH("&gt;",'CFR - XML import'!$A15,1)-2)))</f>
        <v>0</v>
      </c>
      <c r="AZ21" s="140">
        <f>IF(ISERROR(FIND(AZ$3,'CFR - XML import'!$A15)),0,VALUE(MID('CFR - XML import'!$A15,SEARCH("&gt;",'CFR - XML import'!$A15,1)+1,SEARCH("/",'CFR - XML import'!$A15,1)-SEARCH("&gt;",'CFR - XML import'!$A15,1)-2)))</f>
        <v>0</v>
      </c>
      <c r="BA21" s="140">
        <f>IF(ISERROR(FIND(BA$3,'CFR - XML import'!$A15)),0,VALUE(MID('CFR - XML import'!$A15,SEARCH("&gt;",'CFR - XML import'!$A15,1)+1,SEARCH("/",'CFR - XML import'!$A15,1)-SEARCH("&gt;",'CFR - XML import'!$A15,1)-2)))</f>
        <v>0</v>
      </c>
      <c r="BB21" s="140">
        <f>IF(ISERROR(FIND(BB$3,'CFR - XML import'!$A15)),0,VALUE(MID('CFR - XML import'!$A15,SEARCH("&gt;",'CFR - XML import'!$A15,1)+1,SEARCH("/",'CFR - XML import'!$A15,1)-SEARCH("&gt;",'CFR - XML import'!$A15,1)-2)))</f>
        <v>0</v>
      </c>
      <c r="BC21" s="140">
        <f>IF(ISERROR(FIND(BC$3,'CFR - XML import'!$A15)),0,VALUE(MID('CFR - XML import'!$A15,SEARCH("&gt;",'CFR - XML import'!$A15,1)+1,SEARCH("/",'CFR - XML import'!$A15,1)-SEARCH("&gt;",'CFR - XML import'!$A15,1)-2)))</f>
        <v>0</v>
      </c>
      <c r="BD21" s="140">
        <f>IF(ISERROR(FIND(BD$3,'CFR - XML import'!$A15)),0,VALUE(MID('CFR - XML import'!$A15,SEARCH("&gt;",'CFR - XML import'!$A15,1)+1,SEARCH("/",'CFR - XML import'!$A15,1)-SEARCH("&gt;",'CFR - XML import'!$A15,1)-2)))</f>
        <v>0</v>
      </c>
      <c r="BE21" s="140">
        <f>IF(ISERROR(FIND(BE$3,'CFR - XML import'!$A15)),0,VALUE(MID('CFR - XML import'!$A15,SEARCH("&gt;",'CFR - XML import'!$A15,1)+1,SEARCH("/",'CFR - XML import'!$A15,1)-SEARCH("&gt;",'CFR - XML import'!$A15,1)-2)))</f>
        <v>0</v>
      </c>
      <c r="BF21" s="140">
        <f>IF(ISERROR(FIND(BF$3,'CFR - XML import'!$A15)),0,VALUE(MID('CFR - XML import'!$A15,SEARCH("&gt;",'CFR - XML import'!$A15,1)+1,SEARCH("/",'CFR - XML import'!$A15,1)-SEARCH("&gt;",'CFR - XML import'!$A15,1)-2)))</f>
        <v>0</v>
      </c>
      <c r="BG21" s="140">
        <f>IF(ISERROR(FIND(BG$3,'CFR - XML import'!$A15)),0,VALUE(MID('CFR - XML import'!$A15,SEARCH("&gt;",'CFR - XML import'!$A15,1)+1,SEARCH("/",'CFR - XML import'!$A15,1)-SEARCH("&gt;",'CFR - XML import'!$A15,1)-2)))</f>
        <v>0</v>
      </c>
      <c r="BH21" s="140">
        <f>IF(ISERROR(FIND(BH$3,'CFR - XML import'!$A15)),0,VALUE(MID('CFR - XML import'!$A15,SEARCH("&gt;",'CFR - XML import'!$A15,1)+1,SEARCH("/",'CFR - XML import'!$A15,1)-SEARCH("&gt;",'CFR - XML import'!$A15,1)-2)))</f>
        <v>0</v>
      </c>
      <c r="BI21" s="140">
        <f>IF(ISERROR(FIND(BI$3,'CFR - XML import'!$A15)),0,VALUE(MID('CFR - XML import'!$A15,SEARCH("&gt;",'CFR - XML import'!$A15,1)+1,SEARCH("/",'CFR - XML import'!$A15,1)-SEARCH("&gt;",'CFR - XML import'!$A15,1)-2)))</f>
        <v>0</v>
      </c>
      <c r="BJ21" s="140">
        <f>IF(ISERROR(FIND(BJ$3,'CFR - XML import'!$A15)),0,VALUE(MID('CFR - XML import'!$A15,SEARCH("&gt;",'CFR - XML import'!$A15,1)+1,SEARCH("/",'CFR - XML import'!$A15,1)-SEARCH("&gt;",'CFR - XML import'!$A15,1)-2)))</f>
        <v>0</v>
      </c>
      <c r="BK21" s="140">
        <f>IF(ISERROR(FIND(BK$3,'CFR - XML import'!$A15)),0,VALUE(MID('CFR - XML import'!$A15,SEARCH("&gt;",'CFR - XML import'!$A15,1)+1,SEARCH("/",'CFR - XML import'!$A15,1)-SEARCH("&gt;",'CFR - XML import'!$A15,1)-2)))</f>
        <v>0</v>
      </c>
      <c r="BL21" s="140">
        <f>IF(ISERROR(FIND(BL$3,'CFR - XML import'!$A15)),0,VALUE(MID('CFR - XML import'!$A15,SEARCH("&gt;",'CFR - XML import'!$A15,1)+1,SEARCH("/",'CFR - XML import'!$A15,1)-SEARCH("&gt;",'CFR - XML import'!$A15,1)-2)))</f>
        <v>0</v>
      </c>
      <c r="BM21" s="140">
        <f>IF(ISERROR(FIND(BM$3,'CFR - XML import'!$A15)),0,VALUE(MID('CFR - XML import'!$A15,SEARCH("&gt;",'CFR - XML import'!$A15,1)+1,SEARCH("/",'CFR - XML import'!$A15,1)-SEARCH("&gt;",'CFR - XML import'!$A15,1)-2)))</f>
        <v>0</v>
      </c>
      <c r="BN21" s="140">
        <f>IF(ISERROR(FIND(BN$3,'CFR - XML import'!$A15)),0,VALUE(MID('CFR - XML import'!$A15,SEARCH("&gt;",'CFR - XML import'!$A15,1)+1,SEARCH("/",'CFR - XML import'!$A15,1)-SEARCH("&gt;",'CFR - XML import'!$A15,1)-2)))</f>
        <v>0</v>
      </c>
      <c r="BO21" s="140">
        <f>IF(ISERROR(FIND(BO$3,'CFR - XML import'!$A15)),0,VALUE(MID('CFR - XML import'!$A15,SEARCH("&gt;",'CFR - XML import'!$A15,1)+1,SEARCH("/",'CFR - XML import'!$A15,1)-SEARCH("&gt;",'CFR - XML import'!$A15,1)-2)))</f>
        <v>0</v>
      </c>
      <c r="BP21" s="140">
        <f>IF(ISERROR(FIND(BP$3,'CFR - XML import'!$A15)),0,VALUE(MID('CFR - XML import'!$A15,SEARCH("&gt;",'CFR - XML import'!$A15,1)+1,SEARCH("/",'CFR - XML import'!$A15,1)-SEARCH("&gt;",'CFR - XML import'!$A15,1)-2)))</f>
        <v>0</v>
      </c>
      <c r="BQ21" s="140">
        <f>IF(ISERROR(FIND(BQ$3,'CFR - XML import'!$A15)),0,VALUE(MID('CFR - XML import'!$A15,SEARCH("&gt;",'CFR - XML import'!$A15,1)+1,SEARCH("/",'CFR - XML import'!$A15,1)-SEARCH("&gt;",'CFR - XML import'!$A15,1)-2)))</f>
        <v>0</v>
      </c>
      <c r="BR21" s="140">
        <f>IF(ISERROR(FIND(BR$3,'CFR - XML import'!$A15)),0,VALUE(MID('CFR - XML import'!$A15,SEARCH("&gt;",'CFR - XML import'!$A15,1)+1,SEARCH("/",'CFR - XML import'!$A15,1)-SEARCH("&gt;",'CFR - XML import'!$A15,1)-2)))</f>
        <v>0</v>
      </c>
      <c r="BS21" s="140">
        <f>IF(ISERROR(FIND(BS$3,'CFR - XML import'!$A15)),0,VALUE(MID('CFR - XML import'!$A15,SEARCH("&gt;",'CFR - XML import'!$A15,1)+1,SEARCH("/",'CFR - XML import'!$A15,1)-SEARCH("&gt;",'CFR - XML import'!$A15,1)-2)))</f>
        <v>0</v>
      </c>
      <c r="BT21" s="140">
        <f>IF(ISERROR(FIND(BT$3,'CFR - XML import'!$A15)),0,VALUE(MID('CFR - XML import'!$A15,SEARCH("&gt;",'CFR - XML import'!$A15,1)+1,SEARCH("/",'CFR - XML import'!$A15,1)-SEARCH("&gt;",'CFR - XML import'!$A15,1)-2)))</f>
        <v>0</v>
      </c>
      <c r="BU21" s="140">
        <f>IF(ISERROR(FIND(BU$3,'CFR - XML import'!$A15)),0,VALUE(MID('CFR - XML import'!$A15,SEARCH("&gt;",'CFR - XML import'!$A15,1)+1,SEARCH("/",'CFR - XML import'!$A15,1)-SEARCH("&gt;",'CFR - XML import'!$A15,1)-2)))</f>
        <v>0</v>
      </c>
      <c r="BV21" s="140">
        <f>IF(ISERROR(FIND(BV$3,'CFR - XML import'!$A15)),0,VALUE(MID('CFR - XML import'!$A15,SEARCH("&gt;",'CFR - XML import'!$A15,1)+1,SEARCH("/",'CFR - XML import'!$A15,1)-SEARCH("&gt;",'CFR - XML import'!$A15,1)-2)))</f>
        <v>0</v>
      </c>
      <c r="BW21" s="140">
        <f>IF(ISERROR(FIND(BW$3,'CFR - XML import'!$A15)),0,VALUE(MID('CFR - XML import'!$A15,SEARCH("&gt;",'CFR - XML import'!$A15,1)+1,SEARCH("/",'CFR - XML import'!$A15,1)-SEARCH("&gt;",'CFR - XML import'!$A15,1)-2)))</f>
        <v>0</v>
      </c>
      <c r="BX21" s="140">
        <f>IF(ISERROR(FIND(BX$3,'CFR - XML import'!$A15)),0,VALUE(MID('CFR - XML import'!$A15,SEARCH("&gt;",'CFR - XML import'!$A15,1)+1,SEARCH("/",'CFR - XML import'!$A15,1)-SEARCH("&gt;",'CFR - XML import'!$A15,1)-2)))</f>
        <v>0</v>
      </c>
      <c r="BY21" s="140">
        <f>IF(ISERROR(FIND(BY$3,'CFR - XML import'!$A15)),0,VALUE(MID('CFR - XML import'!$A15,SEARCH("&gt;",'CFR - XML import'!$A15,1)+1,SEARCH("/",'CFR - XML import'!$A15,1)-SEARCH("&gt;",'CFR - XML import'!$A15,1)-2)))</f>
        <v>0</v>
      </c>
      <c r="BZ21" s="140">
        <f>IF(ISERROR(FIND(BZ$3,'CFR - XML import'!$A15)),0,VALUE(MID('CFR - XML import'!$A15,SEARCH("&gt;",'CFR - XML import'!$A15,1)+1,SEARCH("/",'CFR - XML import'!$A15,1)-SEARCH("&gt;",'CFR - XML import'!$A15,1)-2)))</f>
        <v>0</v>
      </c>
      <c r="CG21" s="142">
        <f>IF(ISERROR(IF(MID('CFR - XML import'!$A15,LEN($CF$4)+5,LEN('CFR - XML import'!$A15)-(2*LEN($CF$4)+5))="RMMS",1,IF(MID('CFR - XML import'!$A15,LEN("    &lt;InputSystem&gt;")+1,LEN('CFR - XML import'!$A15)-(LEN("    &lt;InputSystem&gt;")+LEN($CF$4)+1))="SIMS",2,0))),0,IF(MID('CFR - XML import'!$A15,LEN($CF$4)+5,LEN('CFR - XML import'!$A15)-(2*LEN($CF$4)+5))="RMMS",1,IF(MID('CFR - XML import'!$A15,LEN("    &lt;InputSystem&gt;")+1,LEN('CFR - XML import'!$A15)-(LEN("    &lt;InputSystem&gt;")+LEN($CF$4)+1))="SIMS",2,0)))</f>
        <v>0</v>
      </c>
      <c r="CH21" s="140">
        <f>IF(ISERROR(FIND(CH$3,'CFR - XML import'!$A15)),0,MID('CFR - XML import'!$A15,SEARCH("&gt;",'CFR - XML import'!$A15,1)+1,SEARCH("/",'CFR - XML import'!$A15,1)-SEARCH("&gt;",'CFR - XML import'!$A15,1)-2))</f>
        <v>0</v>
      </c>
      <c r="CI21" s="140">
        <f>IF(ISERROR(FIND(CI$3,'CFR - XML import'!$A15)),0,MID('CFR - XML import'!$A15,SEARCH("&gt;",'CFR - XML import'!$A15,1)+1,SEARCH("/",'CFR - XML import'!$A15,1)-SEARCH("&gt;",'CFR - XML import'!$A15,1)-2))</f>
        <v>0</v>
      </c>
      <c r="CJ21" s="140">
        <f>IF(ISERROR(FIND(CJ$3,'CFR - XML import'!$A15)),0,MID('CFR - XML import'!$A15,SEARCH("&gt;",'CFR - XML import'!$A15,1)+1,SEARCH("/",'CFR - XML import'!$A15,1)-SEARCH("&gt;",'CFR - XML import'!$A15,1)-2))</f>
        <v>0</v>
      </c>
      <c r="CK21" s="140">
        <f>IF(ISERROR(FIND(CK$3,'CFR - XML import'!$A15)),0,MID('CFR - XML import'!$A15,SEARCH("&gt;",'CFR - XML import'!$A15,1)+1,SEARCH("/",'CFR - XML import'!$A15,1)-SEARCH("&gt;",'CFR - XML import'!$A15,1)-2))</f>
        <v>0</v>
      </c>
      <c r="CL21" s="140">
        <f>IF(ISERROR(FIND(CL$3,'CFR - XML import'!$A15)),0,MID('CFR - XML import'!$A15,SEARCH("&gt;",'CFR - XML import'!$A15,1)+1,SEARCH("/",'CFR - XML import'!$A15,1)-SEARCH("&gt;",'CFR - XML import'!$A15,1)-2))</f>
        <v>0</v>
      </c>
      <c r="CM21" s="140">
        <f>IF(ISERROR(FIND(CM$3,'CFR - XML import'!$A15)),0,MID('CFR - XML import'!$A15,SEARCH("&gt;",'CFR - XML import'!$A15,1)+1,SEARCH("/",'CFR - XML import'!$A15,1)-SEARCH("&gt;",'CFR - XML import'!$A15,1)-2))</f>
        <v>0</v>
      </c>
    </row>
    <row r="22" spans="1:91" x14ac:dyDescent="0.2">
      <c r="A22" s="139" t="str">
        <f>IF(AND('CFR - XML import'!A16&lt;&gt;"",LEFT('CFR - XML import'!A16,1)&lt;&gt;"&lt;",LEFT('CFR - XML import'!A16,3)&lt;&gt;"  &lt;",LEFT('CFR - XML import'!A16,5)&lt;&gt;"    &lt;",LEFT('CFR - XML import'!A16,7)&lt;&gt;"      &lt;",LEFT('CFR - XML import'!A16,9)&lt;&gt;"        &lt;",$B$1="SIMS"),'CFR - XML import'!A16,IF(AND(LEFT('CFR - XML import'!A16,9)="&lt;Details&gt;",$B$1="RM"),'CFR - XML import'!A16,""))</f>
        <v/>
      </c>
      <c r="B22" s="140">
        <f>IF(ISERROR(FIND(B$3,'CFR - XML import'!$A16)),0,VALUE(MID('CFR - XML import'!$A16,SEARCH("&gt;",'CFR - XML import'!$A16,1)+1,SEARCH("/",'CFR - XML import'!$A16,1)-SEARCH("&gt;",'CFR - XML import'!$A16,1)-2)))</f>
        <v>0</v>
      </c>
      <c r="D22" s="140">
        <f>IF(ISERROR(FIND(D$3,'CFR - XML import'!$A16)),0,MID('CFR - XML import'!$A16,SEARCH("&gt;",'CFR - XML import'!$A16,1)+1,SEARCH("/",'CFR - XML import'!$A16,1)-SEARCH("&gt;",'CFR - XML import'!$A16,1)-2))</f>
        <v>0</v>
      </c>
      <c r="E22" s="140">
        <f>IF(ISERROR(FIND(E$3,'CFR - XML import'!$A16)),0,MID('CFR - XML import'!$A16,SEARCH("&gt;",'CFR - XML import'!$A16,1)+1,SEARCH("/",'CFR - XML import'!$A16,1)-SEARCH("&gt;",'CFR - XML import'!$A16,1)-2))</f>
        <v>0</v>
      </c>
      <c r="F22" s="141">
        <f>IF($B$1="SIMS",IF(ISERROR(FIND(F$3,'CFR - XML import'!$A16)),0,VALUE(MID('CFR - XML import'!$A16,15,10))),IF(ISERROR(FIND(F$3,'CFR - XML import'!$A16)),0,VALUE(MID('CFR - XML import'!$A16,15,10))))</f>
        <v>0</v>
      </c>
      <c r="G22" s="140">
        <f>IF(ISERROR(FIND(G$3,'CFR - XML import'!$A16)),0,VALUE(MID('CFR - XML import'!$A16,SEARCH("&gt;",'CFR - XML import'!$A16,1)+1,SEARCH("/",'CFR - XML import'!$A16,1)-SEARCH("&gt;",'CFR - XML import'!$A16,1)-2)))</f>
        <v>0</v>
      </c>
      <c r="H22" s="140">
        <f>IF(ISERROR(FIND(H$3,'CFR - XML import'!$A16)),0,VALUE(MID('CFR - XML import'!$A16,SEARCH("&gt;",'CFR - XML import'!$A16,1)+1,SEARCH("/",'CFR - XML import'!$A16,1)-SEARCH("&gt;",'CFR - XML import'!$A16,1)-2)))</f>
        <v>0</v>
      </c>
      <c r="I22" s="140">
        <f>IF(ISERROR(FIND(I$3,'CFR - XML import'!$A16)),0,VALUE(MID('CFR - XML import'!$A16,SEARCH("&gt;",'CFR - XML import'!$A16,1)+1,SEARCH("/",'CFR - XML import'!$A16,1)-SEARCH("&gt;",'CFR - XML import'!$A16,1)-2)))</f>
        <v>0</v>
      </c>
      <c r="J22" s="140">
        <f>IF(ISERROR(FIND(J$3,'CFR - XML import'!$A16)),0,VALUE(MID('CFR - XML import'!$A16,SEARCH("&gt;",'CFR - XML import'!$A16,1)+1,SEARCH("/",'CFR - XML import'!$A16,1)-SEARCH("&gt;",'CFR - XML import'!$A16,1)-2)))</f>
        <v>0</v>
      </c>
      <c r="K22" s="140">
        <f>IF(ISERROR(FIND(K$3,'CFR - XML import'!$A16)),0,VALUE(MID('CFR - XML import'!$A16,SEARCH("&gt;",'CFR - XML import'!$A16,1)+1,SEARCH("/",'CFR - XML import'!$A16,1)-SEARCH("&gt;",'CFR - XML import'!$A16,1)-2)))</f>
        <v>0</v>
      </c>
      <c r="L22" s="140">
        <f>IF(ISERROR(FIND(L$3,'CFR - XML import'!$A16)),0,VALUE(MID('CFR - XML import'!$A16,SEARCH("&gt;",'CFR - XML import'!$A16,1)+1,SEARCH("/",'CFR - XML import'!$A16,1)-SEARCH("&gt;",'CFR - XML import'!$A16,1)-2)))</f>
        <v>0</v>
      </c>
      <c r="M22" s="140">
        <f>IF(ISERROR(FIND(M$3,'CFR - XML import'!$A16)),0,VALUE(MID('CFR - XML import'!$A16,SEARCH("&gt;",'CFR - XML import'!$A16,1)+1,SEARCH("/",'CFR - XML import'!$A16,1)-SEARCH("&gt;",'CFR - XML import'!$A16,1)-2)))</f>
        <v>0</v>
      </c>
      <c r="N22" s="140">
        <f>IF(ISERROR(FIND(N$3,'CFR - XML import'!$A16)),0,VALUE(MID('CFR - XML import'!$A16,SEARCH("&gt;",'CFR - XML import'!$A16,1)+1,SEARCH("/",'CFR - XML import'!$A16,1)-SEARCH("&gt;",'CFR - XML import'!$A16,1)-2)))</f>
        <v>0</v>
      </c>
      <c r="O22" s="140">
        <f>IF(ISERROR(FIND(O$3,'CFR - XML import'!$A16)),0,VALUE(MID('CFR - XML import'!$A16,SEARCH("&gt;",'CFR - XML import'!$A16,1)+1,SEARCH("/",'CFR - XML import'!$A16,1)-SEARCH("&gt;",'CFR - XML import'!$A16,1)-2)))</f>
        <v>0</v>
      </c>
      <c r="P22" s="140">
        <f>IF(ISERROR(FIND(P$3,'CFR - XML import'!$A16)),0,VALUE(MID('CFR - XML import'!$A16,SEARCH("&gt;",'CFR - XML import'!$A16,1)+1,SEARCH("/",'CFR - XML import'!$A16,1)-SEARCH("&gt;",'CFR - XML import'!$A16,1)-2)))</f>
        <v>0</v>
      </c>
      <c r="Q22" s="140">
        <f>IF(ISERROR(FIND(Q$3,'CFR - XML import'!$A16)),0,VALUE(MID('CFR - XML import'!$A16,SEARCH("&gt;",'CFR - XML import'!$A16,1)+1,SEARCH("/",'CFR - XML import'!$A16,1)-SEARCH("&gt;",'CFR - XML import'!$A16,1)-2)))</f>
        <v>0</v>
      </c>
      <c r="R22" s="140">
        <f>IF(ISERROR(FIND(R$3,'CFR - XML import'!$A16)),0,VALUE(MID('CFR - XML import'!$A16,SEARCH("&gt;",'CFR - XML import'!$A16,1)+1,SEARCH("/",'CFR - XML import'!$A16,1)-SEARCH("&gt;",'CFR - XML import'!$A16,1)-2)))</f>
        <v>0</v>
      </c>
      <c r="S22" s="140">
        <f>IF(ISERROR(FIND(S$3,'CFR - XML import'!$A16)),0,VALUE(MID('CFR - XML import'!$A16,SEARCH("&gt;",'CFR - XML import'!$A16,1)+1,SEARCH("/",'CFR - XML import'!$A16,1)-SEARCH("&gt;",'CFR - XML import'!$A16,1)-2)))</f>
        <v>0</v>
      </c>
      <c r="T22" s="140">
        <f>IF(ISERROR(FIND(T$3,'CFR - XML import'!$A16)),0,VALUE(MID('CFR - XML import'!$A16,SEARCH("&gt;",'CFR - XML import'!$A16,1)+1,SEARCH("/",'CFR - XML import'!$A16,1)-SEARCH("&gt;",'CFR - XML import'!$A16,1)-2)))</f>
        <v>0</v>
      </c>
      <c r="U22" s="140">
        <f>IF(ISERROR(FIND(U$3,'CFR - XML import'!$A16)),0,VALUE(MID('CFR - XML import'!$A16,SEARCH("&gt;",'CFR - XML import'!$A16,1)+1,SEARCH("/",'CFR - XML import'!$A16,1)-SEARCH("&gt;",'CFR - XML import'!$A16,1)-2)))</f>
        <v>0</v>
      </c>
      <c r="V22" s="140">
        <f>IF(ISERROR(FIND(V$3,'CFR - XML import'!$A16)),0,VALUE(MID('CFR - XML import'!$A16,SEARCH("&gt;",'CFR - XML import'!$A16,1)+1,SEARCH("/",'CFR - XML import'!$A16,1)-SEARCH("&gt;",'CFR - XML import'!$A16,1)-2)))</f>
        <v>0</v>
      </c>
      <c r="W22" s="140">
        <f>IF(ISERROR(FIND(W$3,'CFR - XML import'!$A16)),0,VALUE(MID('CFR - XML import'!$A16,SEARCH("&gt;",'CFR - XML import'!$A16,1)+1,SEARCH("/",'CFR - XML import'!$A16,1)-SEARCH("&gt;",'CFR - XML import'!$A16,1)-2)))</f>
        <v>0</v>
      </c>
      <c r="X22" s="140"/>
      <c r="Y22" s="140">
        <f>IF(ISERROR(FIND(Y$3,'CFR - XML import'!$A16)),0,VALUE(MID('CFR - XML import'!$A16,SEARCH("&gt;",'CFR - XML import'!$A16,1)+1,SEARCH("/",'CFR - XML import'!$A16,1)-SEARCH("&gt;",'CFR - XML import'!$A16,1)-2)))</f>
        <v>0</v>
      </c>
      <c r="Z22" s="140">
        <f>IF(ISERROR(FIND(Z$3,'CFR - XML import'!$A16)),0,VALUE(MID('CFR - XML import'!$A16,SEARCH("&gt;",'CFR - XML import'!$A16,1)+1,SEARCH("/",'CFR - XML import'!$A16,1)-SEARCH("&gt;",'CFR - XML import'!$A16,1)-2)))</f>
        <v>0</v>
      </c>
      <c r="AA22" s="140">
        <f>IF(ISERROR(FIND(AA$3,'CFR - XML import'!$A16)),0,VALUE(MID('CFR - XML import'!$A16,SEARCH("&gt;",'CFR - XML import'!$A16,1)+1,SEARCH("/",'CFR - XML import'!$A16,1)-SEARCH("&gt;",'CFR - XML import'!$A16,1)-2)))</f>
        <v>0</v>
      </c>
      <c r="AB22" s="140">
        <f>IF(ISERROR(FIND(AB$3,'CFR - XML import'!$A16)),0,VALUE(MID('CFR - XML import'!$A16,SEARCH("&gt;",'CFR - XML import'!$A16,1)+1,SEARCH("/",'CFR - XML import'!$A16,1)-SEARCH("&gt;",'CFR - XML import'!$A16,1)-2)))</f>
        <v>0</v>
      </c>
      <c r="AC22" s="140">
        <f>IF(ISERROR(FIND(AC$3,'CFR - XML import'!$A16)),0,VALUE(MID('CFR - XML import'!$A16,SEARCH("&gt;",'CFR - XML import'!$A16,1)+1,SEARCH("/",'CFR - XML import'!$A16,1)-SEARCH("&gt;",'CFR - XML import'!$A16,1)-2)))</f>
        <v>0</v>
      </c>
      <c r="AD22" s="140">
        <f>IF(ISERROR(FIND(AD$3,'CFR - XML import'!$A16)),0,VALUE(MID('CFR - XML import'!$A16,SEARCH("&gt;",'CFR - XML import'!$A16,1)+1,SEARCH("/",'CFR - XML import'!$A16,1)-SEARCH("&gt;",'CFR - XML import'!$A16,1)-2)))</f>
        <v>0</v>
      </c>
      <c r="AE22" s="140">
        <f>IF(ISERROR(FIND(AE$3,'CFR - XML import'!$A16)),0,VALUE(MID('CFR - XML import'!$A16,SEARCH("&gt;",'CFR - XML import'!$A16,1)+1,SEARCH("/",'CFR - XML import'!$A16,1)-SEARCH("&gt;",'CFR - XML import'!$A16,1)-2)))</f>
        <v>0</v>
      </c>
      <c r="AF22" s="140">
        <f>IF(ISERROR(FIND(AF$3,'CFR - XML import'!$A16)),0,VALUE(MID('CFR - XML import'!$A16,SEARCH("&gt;",'CFR - XML import'!$A16,1)+1,SEARCH("/",'CFR - XML import'!$A16,1)-SEARCH("&gt;",'CFR - XML import'!$A16,1)-2)))</f>
        <v>0</v>
      </c>
      <c r="AG22" s="140">
        <f>IF(ISERROR(FIND(AG$3,'CFR - XML import'!$A16)),0,VALUE(MID('CFR - XML import'!$A16,SEARCH("&gt;",'CFR - XML import'!$A16,1)+1,SEARCH("/",'CFR - XML import'!$A16,1)-SEARCH("&gt;",'CFR - XML import'!$A16,1)-2)))</f>
        <v>0</v>
      </c>
      <c r="AH22" s="140">
        <f>IF(ISERROR(FIND(AH$3,'CFR - XML import'!$A16)),0,VALUE(MID('CFR - XML import'!$A16,SEARCH("&gt;",'CFR - XML import'!$A16,1)+1,SEARCH("/",'CFR - XML import'!$A16,1)-SEARCH("&gt;",'CFR - XML import'!$A16,1)-2)))</f>
        <v>0</v>
      </c>
      <c r="AI22" s="140">
        <f>IF(ISERROR(FIND(AI$3,'CFR - XML import'!$A16)),0,VALUE(MID('CFR - XML import'!$A16,SEARCH("&gt;",'CFR - XML import'!$A16,1)+1,SEARCH("/",'CFR - XML import'!$A16,1)-SEARCH("&gt;",'CFR - XML import'!$A16,1)-2)))</f>
        <v>0</v>
      </c>
      <c r="AJ22" s="140">
        <f>IF(ISERROR(FIND(AJ$3,'CFR - XML import'!$A16)),0,VALUE(MID('CFR - XML import'!$A16,SEARCH("&gt;",'CFR - XML import'!$A16,1)+1,SEARCH("/",'CFR - XML import'!$A16,1)-SEARCH("&gt;",'CFR - XML import'!$A16,1)-2)))</f>
        <v>0</v>
      </c>
      <c r="AK22" s="140">
        <f>IF(ISERROR(FIND(AK$3,'CFR - XML import'!$A16)),0,VALUE(MID('CFR - XML import'!$A16,SEARCH("&gt;",'CFR - XML import'!$A16,1)+1,SEARCH("/",'CFR - XML import'!$A16,1)-SEARCH("&gt;",'CFR - XML import'!$A16,1)-2)))</f>
        <v>0</v>
      </c>
      <c r="AL22" s="140">
        <f>IF(ISERROR(FIND(AL$3,'CFR - XML import'!$A16)),0,VALUE(MID('CFR - XML import'!$A16,SEARCH("&gt;",'CFR - XML import'!$A16,1)+1,SEARCH("/",'CFR - XML import'!$A16,1)-SEARCH("&gt;",'CFR - XML import'!$A16,1)-2)))</f>
        <v>0</v>
      </c>
      <c r="AM22" s="140">
        <f>IF(ISERROR(FIND(AM$3,'CFR - XML import'!$A16)),0,VALUE(MID('CFR - XML import'!$A16,SEARCH("&gt;",'CFR - XML import'!$A16,1)+1,SEARCH("/",'CFR - XML import'!$A16,1)-SEARCH("&gt;",'CFR - XML import'!$A16,1)-2)))</f>
        <v>0</v>
      </c>
      <c r="AN22" s="140">
        <f>IF(ISERROR(FIND(AN$3,'CFR - XML import'!$A16)),0,VALUE(MID('CFR - XML import'!$A16,SEARCH("&gt;",'CFR - XML import'!$A16,1)+1,SEARCH("/",'CFR - XML import'!$A16,1)-SEARCH("&gt;",'CFR - XML import'!$A16,1)-2)))</f>
        <v>0</v>
      </c>
      <c r="AO22" s="140">
        <f>IF(ISERROR(FIND(AO$3,'CFR - XML import'!$A16)),0,VALUE(MID('CFR - XML import'!$A16,SEARCH("&gt;",'CFR - XML import'!$A16,1)+1,SEARCH("/",'CFR - XML import'!$A16,1)-SEARCH("&gt;",'CFR - XML import'!$A16,1)-2)))</f>
        <v>0</v>
      </c>
      <c r="AP22" s="140">
        <f>IF(ISERROR(FIND(AP$3,'CFR - XML import'!$A16)),0,VALUE(MID('CFR - XML import'!$A16,SEARCH("&gt;",'CFR - XML import'!$A16,1)+1,SEARCH("/",'CFR - XML import'!$A16,1)-SEARCH("&gt;",'CFR - XML import'!$A16,1)-2)))</f>
        <v>0</v>
      </c>
      <c r="AQ22" s="140">
        <f>IF(ISERROR(FIND(AQ$3,'CFR - XML import'!$A16)),0,VALUE(MID('CFR - XML import'!$A16,SEARCH("&gt;",'CFR - XML import'!$A16,1)+1,SEARCH("/",'CFR - XML import'!$A16,1)-SEARCH("&gt;",'CFR - XML import'!$A16,1)-2)))</f>
        <v>0</v>
      </c>
      <c r="AR22" s="140">
        <f>IF(ISERROR(FIND(AR$3,'CFR - XML import'!$A16)),0,VALUE(MID('CFR - XML import'!$A16,SEARCH("&gt;",'CFR - XML import'!$A16,1)+1,SEARCH("/",'CFR - XML import'!$A16,1)-SEARCH("&gt;",'CFR - XML import'!$A16,1)-2)))</f>
        <v>0</v>
      </c>
      <c r="AS22" s="140">
        <f>IF(ISERROR(FIND(AS$3,'CFR - XML import'!$A16)),0,VALUE(MID('CFR - XML import'!$A16,SEARCH("&gt;",'CFR - XML import'!$A16,1)+1,SEARCH("/",'CFR - XML import'!$A16,1)-SEARCH("&gt;",'CFR - XML import'!$A16,1)-2)))</f>
        <v>0</v>
      </c>
      <c r="AT22" s="140">
        <f>IF(ISERROR(FIND(AT$3,'CFR - XML import'!$A16)),0,VALUE(MID('CFR - XML import'!$A16,SEARCH("&gt;",'CFR - XML import'!$A16,1)+1,SEARCH("/",'CFR - XML import'!$A16,1)-SEARCH("&gt;",'CFR - XML import'!$A16,1)-2)))</f>
        <v>0</v>
      </c>
      <c r="AU22" s="140">
        <f>IF(ISERROR(FIND(AU$3,'CFR - XML import'!$A16)),0,VALUE(MID('CFR - XML import'!$A16,SEARCH("&gt;",'CFR - XML import'!$A16,1)+1,SEARCH("/",'CFR - XML import'!$A16,1)-SEARCH("&gt;",'CFR - XML import'!$A16,1)-2)))</f>
        <v>0</v>
      </c>
      <c r="AV22" s="140">
        <f>IF(ISERROR(FIND(AV$3,'CFR - XML import'!$A16)),0,VALUE(MID('CFR - XML import'!$A16,SEARCH("&gt;",'CFR - XML import'!$A16,1)+1,SEARCH("/",'CFR - XML import'!$A16,1)-SEARCH("&gt;",'CFR - XML import'!$A16,1)-2)))</f>
        <v>0</v>
      </c>
      <c r="AW22" s="140">
        <f>IF(ISERROR(FIND(AW$3,'CFR - XML import'!$A16)),0,VALUE(MID('CFR - XML import'!$A16,SEARCH("&gt;",'CFR - XML import'!$A16,1)+1,SEARCH("/",'CFR - XML import'!$A16,1)-SEARCH("&gt;",'CFR - XML import'!$A16,1)-2)))</f>
        <v>0</v>
      </c>
      <c r="AX22" s="140">
        <f>IF(ISERROR(FIND(AX$3,'CFR - XML import'!$A16)),0,VALUE(MID('CFR - XML import'!$A16,SEARCH("&gt;",'CFR - XML import'!$A16,1)+1,SEARCH("/",'CFR - XML import'!$A16,1)-SEARCH("&gt;",'CFR - XML import'!$A16,1)-2)))</f>
        <v>0</v>
      </c>
      <c r="AY22" s="140">
        <f>IF(ISERROR(FIND(AY$3,'CFR - XML import'!$A16)),0,VALUE(MID('CFR - XML import'!$A16,SEARCH("&gt;",'CFR - XML import'!$A16,1)+1,SEARCH("/",'CFR - XML import'!$A16,1)-SEARCH("&gt;",'CFR - XML import'!$A16,1)-2)))</f>
        <v>0</v>
      </c>
      <c r="AZ22" s="140">
        <f>IF(ISERROR(FIND(AZ$3,'CFR - XML import'!$A16)),0,VALUE(MID('CFR - XML import'!$A16,SEARCH("&gt;",'CFR - XML import'!$A16,1)+1,SEARCH("/",'CFR - XML import'!$A16,1)-SEARCH("&gt;",'CFR - XML import'!$A16,1)-2)))</f>
        <v>0</v>
      </c>
      <c r="BA22" s="140">
        <f>IF(ISERROR(FIND(BA$3,'CFR - XML import'!$A16)),0,VALUE(MID('CFR - XML import'!$A16,SEARCH("&gt;",'CFR - XML import'!$A16,1)+1,SEARCH("/",'CFR - XML import'!$A16,1)-SEARCH("&gt;",'CFR - XML import'!$A16,1)-2)))</f>
        <v>0</v>
      </c>
      <c r="BB22" s="140">
        <f>IF(ISERROR(FIND(BB$3,'CFR - XML import'!$A16)),0,VALUE(MID('CFR - XML import'!$A16,SEARCH("&gt;",'CFR - XML import'!$A16,1)+1,SEARCH("/",'CFR - XML import'!$A16,1)-SEARCH("&gt;",'CFR - XML import'!$A16,1)-2)))</f>
        <v>0</v>
      </c>
      <c r="BC22" s="140">
        <f>IF(ISERROR(FIND(BC$3,'CFR - XML import'!$A16)),0,VALUE(MID('CFR - XML import'!$A16,SEARCH("&gt;",'CFR - XML import'!$A16,1)+1,SEARCH("/",'CFR - XML import'!$A16,1)-SEARCH("&gt;",'CFR - XML import'!$A16,1)-2)))</f>
        <v>0</v>
      </c>
      <c r="BD22" s="140">
        <f>IF(ISERROR(FIND(BD$3,'CFR - XML import'!$A16)),0,VALUE(MID('CFR - XML import'!$A16,SEARCH("&gt;",'CFR - XML import'!$A16,1)+1,SEARCH("/",'CFR - XML import'!$A16,1)-SEARCH("&gt;",'CFR - XML import'!$A16,1)-2)))</f>
        <v>0</v>
      </c>
      <c r="BE22" s="140">
        <f>IF(ISERROR(FIND(BE$3,'CFR - XML import'!$A16)),0,VALUE(MID('CFR - XML import'!$A16,SEARCH("&gt;",'CFR - XML import'!$A16,1)+1,SEARCH("/",'CFR - XML import'!$A16,1)-SEARCH("&gt;",'CFR - XML import'!$A16,1)-2)))</f>
        <v>0</v>
      </c>
      <c r="BF22" s="140">
        <f>IF(ISERROR(FIND(BF$3,'CFR - XML import'!$A16)),0,VALUE(MID('CFR - XML import'!$A16,SEARCH("&gt;",'CFR - XML import'!$A16,1)+1,SEARCH("/",'CFR - XML import'!$A16,1)-SEARCH("&gt;",'CFR - XML import'!$A16,1)-2)))</f>
        <v>0</v>
      </c>
      <c r="BG22" s="140">
        <f>IF(ISERROR(FIND(BG$3,'CFR - XML import'!$A16)),0,VALUE(MID('CFR - XML import'!$A16,SEARCH("&gt;",'CFR - XML import'!$A16,1)+1,SEARCH("/",'CFR - XML import'!$A16,1)-SEARCH("&gt;",'CFR - XML import'!$A16,1)-2)))</f>
        <v>0</v>
      </c>
      <c r="BH22" s="140">
        <f>IF(ISERROR(FIND(BH$3,'CFR - XML import'!$A16)),0,VALUE(MID('CFR - XML import'!$A16,SEARCH("&gt;",'CFR - XML import'!$A16,1)+1,SEARCH("/",'CFR - XML import'!$A16,1)-SEARCH("&gt;",'CFR - XML import'!$A16,1)-2)))</f>
        <v>0</v>
      </c>
      <c r="BI22" s="140">
        <f>IF(ISERROR(FIND(BI$3,'CFR - XML import'!$A16)),0,VALUE(MID('CFR - XML import'!$A16,SEARCH("&gt;",'CFR - XML import'!$A16,1)+1,SEARCH("/",'CFR - XML import'!$A16,1)-SEARCH("&gt;",'CFR - XML import'!$A16,1)-2)))</f>
        <v>0</v>
      </c>
      <c r="BJ22" s="140">
        <f>IF(ISERROR(FIND(BJ$3,'CFR - XML import'!$A16)),0,VALUE(MID('CFR - XML import'!$A16,SEARCH("&gt;",'CFR - XML import'!$A16,1)+1,SEARCH("/",'CFR - XML import'!$A16,1)-SEARCH("&gt;",'CFR - XML import'!$A16,1)-2)))</f>
        <v>0</v>
      </c>
      <c r="BK22" s="140">
        <f>IF(ISERROR(FIND(BK$3,'CFR - XML import'!$A16)),0,VALUE(MID('CFR - XML import'!$A16,SEARCH("&gt;",'CFR - XML import'!$A16,1)+1,SEARCH("/",'CFR - XML import'!$A16,1)-SEARCH("&gt;",'CFR - XML import'!$A16,1)-2)))</f>
        <v>0</v>
      </c>
      <c r="BL22" s="140">
        <f>IF(ISERROR(FIND(BL$3,'CFR - XML import'!$A16)),0,VALUE(MID('CFR - XML import'!$A16,SEARCH("&gt;",'CFR - XML import'!$A16,1)+1,SEARCH("/",'CFR - XML import'!$A16,1)-SEARCH("&gt;",'CFR - XML import'!$A16,1)-2)))</f>
        <v>0</v>
      </c>
      <c r="BM22" s="140">
        <f>IF(ISERROR(FIND(BM$3,'CFR - XML import'!$A16)),0,VALUE(MID('CFR - XML import'!$A16,SEARCH("&gt;",'CFR - XML import'!$A16,1)+1,SEARCH("/",'CFR - XML import'!$A16,1)-SEARCH("&gt;",'CFR - XML import'!$A16,1)-2)))</f>
        <v>0</v>
      </c>
      <c r="BN22" s="140">
        <f>IF(ISERROR(FIND(BN$3,'CFR - XML import'!$A16)),0,VALUE(MID('CFR - XML import'!$A16,SEARCH("&gt;",'CFR - XML import'!$A16,1)+1,SEARCH("/",'CFR - XML import'!$A16,1)-SEARCH("&gt;",'CFR - XML import'!$A16,1)-2)))</f>
        <v>0</v>
      </c>
      <c r="BO22" s="140">
        <f>IF(ISERROR(FIND(BO$3,'CFR - XML import'!$A16)),0,VALUE(MID('CFR - XML import'!$A16,SEARCH("&gt;",'CFR - XML import'!$A16,1)+1,SEARCH("/",'CFR - XML import'!$A16,1)-SEARCH("&gt;",'CFR - XML import'!$A16,1)-2)))</f>
        <v>0</v>
      </c>
      <c r="BP22" s="140">
        <f>IF(ISERROR(FIND(BP$3,'CFR - XML import'!$A16)),0,VALUE(MID('CFR - XML import'!$A16,SEARCH("&gt;",'CFR - XML import'!$A16,1)+1,SEARCH("/",'CFR - XML import'!$A16,1)-SEARCH("&gt;",'CFR - XML import'!$A16,1)-2)))</f>
        <v>0</v>
      </c>
      <c r="BQ22" s="140">
        <f>IF(ISERROR(FIND(BQ$3,'CFR - XML import'!$A16)),0,VALUE(MID('CFR - XML import'!$A16,SEARCH("&gt;",'CFR - XML import'!$A16,1)+1,SEARCH("/",'CFR - XML import'!$A16,1)-SEARCH("&gt;",'CFR - XML import'!$A16,1)-2)))</f>
        <v>0</v>
      </c>
      <c r="BR22" s="140">
        <f>IF(ISERROR(FIND(BR$3,'CFR - XML import'!$A16)),0,VALUE(MID('CFR - XML import'!$A16,SEARCH("&gt;",'CFR - XML import'!$A16,1)+1,SEARCH("/",'CFR - XML import'!$A16,1)-SEARCH("&gt;",'CFR - XML import'!$A16,1)-2)))</f>
        <v>0</v>
      </c>
      <c r="BS22" s="140">
        <f>IF(ISERROR(FIND(BS$3,'CFR - XML import'!$A16)),0,VALUE(MID('CFR - XML import'!$A16,SEARCH("&gt;",'CFR - XML import'!$A16,1)+1,SEARCH("/",'CFR - XML import'!$A16,1)-SEARCH("&gt;",'CFR - XML import'!$A16,1)-2)))</f>
        <v>0</v>
      </c>
      <c r="BT22" s="140">
        <f>IF(ISERROR(FIND(BT$3,'CFR - XML import'!$A16)),0,VALUE(MID('CFR - XML import'!$A16,SEARCH("&gt;",'CFR - XML import'!$A16,1)+1,SEARCH("/",'CFR - XML import'!$A16,1)-SEARCH("&gt;",'CFR - XML import'!$A16,1)-2)))</f>
        <v>0</v>
      </c>
      <c r="BU22" s="140">
        <f>IF(ISERROR(FIND(BU$3,'CFR - XML import'!$A16)),0,VALUE(MID('CFR - XML import'!$A16,SEARCH("&gt;",'CFR - XML import'!$A16,1)+1,SEARCH("/",'CFR - XML import'!$A16,1)-SEARCH("&gt;",'CFR - XML import'!$A16,1)-2)))</f>
        <v>0</v>
      </c>
      <c r="BV22" s="140">
        <f>IF(ISERROR(FIND(BV$3,'CFR - XML import'!$A16)),0,VALUE(MID('CFR - XML import'!$A16,SEARCH("&gt;",'CFR - XML import'!$A16,1)+1,SEARCH("/",'CFR - XML import'!$A16,1)-SEARCH("&gt;",'CFR - XML import'!$A16,1)-2)))</f>
        <v>0</v>
      </c>
      <c r="BW22" s="140">
        <f>IF(ISERROR(FIND(BW$3,'CFR - XML import'!$A16)),0,VALUE(MID('CFR - XML import'!$A16,SEARCH("&gt;",'CFR - XML import'!$A16,1)+1,SEARCH("/",'CFR - XML import'!$A16,1)-SEARCH("&gt;",'CFR - XML import'!$A16,1)-2)))</f>
        <v>0</v>
      </c>
      <c r="BX22" s="140">
        <f>IF(ISERROR(FIND(BX$3,'CFR - XML import'!$A16)),0,VALUE(MID('CFR - XML import'!$A16,SEARCH("&gt;",'CFR - XML import'!$A16,1)+1,SEARCH("/",'CFR - XML import'!$A16,1)-SEARCH("&gt;",'CFR - XML import'!$A16,1)-2)))</f>
        <v>0</v>
      </c>
      <c r="BY22" s="140">
        <f>IF(ISERROR(FIND(BY$3,'CFR - XML import'!$A16)),0,VALUE(MID('CFR - XML import'!$A16,SEARCH("&gt;",'CFR - XML import'!$A16,1)+1,SEARCH("/",'CFR - XML import'!$A16,1)-SEARCH("&gt;",'CFR - XML import'!$A16,1)-2)))</f>
        <v>0</v>
      </c>
      <c r="BZ22" s="140">
        <f>IF(ISERROR(FIND(BZ$3,'CFR - XML import'!$A16)),0,VALUE(MID('CFR - XML import'!$A16,SEARCH("&gt;",'CFR - XML import'!$A16,1)+1,SEARCH("/",'CFR - XML import'!$A16,1)-SEARCH("&gt;",'CFR - XML import'!$A16,1)-2)))</f>
        <v>0</v>
      </c>
      <c r="CG22" s="142">
        <f>IF(ISERROR(IF(MID('CFR - XML import'!$A16,LEN($CF$4)+5,LEN('CFR - XML import'!$A16)-(2*LEN($CF$4)+5))="RMMS",1,IF(MID('CFR - XML import'!$A16,LEN("    &lt;InputSystem&gt;")+1,LEN('CFR - XML import'!$A16)-(LEN("    &lt;InputSystem&gt;")+LEN($CF$4)+1))="SIMS",2,0))),0,IF(MID('CFR - XML import'!$A16,LEN($CF$4)+5,LEN('CFR - XML import'!$A16)-(2*LEN($CF$4)+5))="RMMS",1,IF(MID('CFR - XML import'!$A16,LEN("    &lt;InputSystem&gt;")+1,LEN('CFR - XML import'!$A16)-(LEN("    &lt;InputSystem&gt;")+LEN($CF$4)+1))="SIMS",2,0)))</f>
        <v>2</v>
      </c>
      <c r="CH22" s="140">
        <f>IF(ISERROR(FIND(CH$3,'CFR - XML import'!$A16)),0,MID('CFR - XML import'!$A16,SEARCH("&gt;",'CFR - XML import'!$A16,1)+1,SEARCH("/",'CFR - XML import'!$A16,1)-SEARCH("&gt;",'CFR - XML import'!$A16,1)-2))</f>
        <v>0</v>
      </c>
      <c r="CI22" s="140">
        <f>IF(ISERROR(FIND(CI$3,'CFR - XML import'!$A16)),0,MID('CFR - XML import'!$A16,SEARCH("&gt;",'CFR - XML import'!$A16,1)+1,SEARCH("/",'CFR - XML import'!$A16,1)-SEARCH("&gt;",'CFR - XML import'!$A16,1)-2))</f>
        <v>0</v>
      </c>
      <c r="CJ22" s="140">
        <f>IF(ISERROR(FIND(CJ$3,'CFR - XML import'!$A16)),0,MID('CFR - XML import'!$A16,SEARCH("&gt;",'CFR - XML import'!$A16,1)+1,SEARCH("/",'CFR - XML import'!$A16,1)-SEARCH("&gt;",'CFR - XML import'!$A16,1)-2))</f>
        <v>0</v>
      </c>
      <c r="CK22" s="140">
        <f>IF(ISERROR(FIND(CK$3,'CFR - XML import'!$A16)),0,MID('CFR - XML import'!$A16,SEARCH("&gt;",'CFR - XML import'!$A16,1)+1,SEARCH("/",'CFR - XML import'!$A16,1)-SEARCH("&gt;",'CFR - XML import'!$A16,1)-2))</f>
        <v>0</v>
      </c>
      <c r="CL22" s="140">
        <f>IF(ISERROR(FIND(CL$3,'CFR - XML import'!$A16)),0,MID('CFR - XML import'!$A16,SEARCH("&gt;",'CFR - XML import'!$A16,1)+1,SEARCH("/",'CFR - XML import'!$A16,1)-SEARCH("&gt;",'CFR - XML import'!$A16,1)-2))</f>
        <v>0</v>
      </c>
      <c r="CM22" s="140">
        <f>IF(ISERROR(FIND(CM$3,'CFR - XML import'!$A16)),0,MID('CFR - XML import'!$A16,SEARCH("&gt;",'CFR - XML import'!$A16,1)+1,SEARCH("/",'CFR - XML import'!$A16,1)-SEARCH("&gt;",'CFR - XML import'!$A16,1)-2))</f>
        <v>0</v>
      </c>
    </row>
    <row r="23" spans="1:91" x14ac:dyDescent="0.2">
      <c r="A23" s="139" t="str">
        <f>IF(AND('CFR - XML import'!A17&lt;&gt;"",LEFT('CFR - XML import'!A17,1)&lt;&gt;"&lt;",LEFT('CFR - XML import'!A17,3)&lt;&gt;"  &lt;",LEFT('CFR - XML import'!A17,5)&lt;&gt;"    &lt;",LEFT('CFR - XML import'!A17,7)&lt;&gt;"      &lt;",LEFT('CFR - XML import'!A17,9)&lt;&gt;"        &lt;",$B$1="SIMS"),'CFR - XML import'!A17,IF(AND(LEFT('CFR - XML import'!A17,9)="&lt;Details&gt;",$B$1="RM"),'CFR - XML import'!A17,""))</f>
        <v/>
      </c>
      <c r="B23" s="140">
        <f>IF(ISERROR(FIND(B$3,'CFR - XML import'!$A17)),0,VALUE(MID('CFR - XML import'!$A17,SEARCH("&gt;",'CFR - XML import'!$A17,1)+1,SEARCH("/",'CFR - XML import'!$A17,1)-SEARCH("&gt;",'CFR - XML import'!$A17,1)-2)))</f>
        <v>0</v>
      </c>
      <c r="D23" s="140">
        <f>IF(ISERROR(FIND(D$3,'CFR - XML import'!$A17)),0,MID('CFR - XML import'!$A17,SEARCH("&gt;",'CFR - XML import'!$A17,1)+1,SEARCH("/",'CFR - XML import'!$A17,1)-SEARCH("&gt;",'CFR - XML import'!$A17,1)-2))</f>
        <v>0</v>
      </c>
      <c r="E23" s="140">
        <f>IF(ISERROR(FIND(E$3,'CFR - XML import'!$A17)),0,MID('CFR - XML import'!$A17,SEARCH("&gt;",'CFR - XML import'!$A17,1)+1,SEARCH("/",'CFR - XML import'!$A17,1)-SEARCH("&gt;",'CFR - XML import'!$A17,1)-2))</f>
        <v>0</v>
      </c>
      <c r="F23" s="141">
        <f>IF($B$1="SIMS",IF(ISERROR(FIND(F$3,'CFR - XML import'!$A17)),0,VALUE(MID('CFR - XML import'!$A17,15,10))),IF(ISERROR(FIND(F$3,'CFR - XML import'!$A17)),0,VALUE(MID('CFR - XML import'!$A17,15,10))))</f>
        <v>0</v>
      </c>
      <c r="G23" s="140">
        <f>IF(ISERROR(FIND(G$3,'CFR - XML import'!$A17)),0,VALUE(MID('CFR - XML import'!$A17,SEARCH("&gt;",'CFR - XML import'!$A17,1)+1,SEARCH("/",'CFR - XML import'!$A17,1)-SEARCH("&gt;",'CFR - XML import'!$A17,1)-2)))</f>
        <v>0</v>
      </c>
      <c r="H23" s="140">
        <f>IF(ISERROR(FIND(H$3,'CFR - XML import'!$A17)),0,VALUE(MID('CFR - XML import'!$A17,SEARCH("&gt;",'CFR - XML import'!$A17,1)+1,SEARCH("/",'CFR - XML import'!$A17,1)-SEARCH("&gt;",'CFR - XML import'!$A17,1)-2)))</f>
        <v>0</v>
      </c>
      <c r="I23" s="140">
        <f>IF(ISERROR(FIND(I$3,'CFR - XML import'!$A17)),0,VALUE(MID('CFR - XML import'!$A17,SEARCH("&gt;",'CFR - XML import'!$A17,1)+1,SEARCH("/",'CFR - XML import'!$A17,1)-SEARCH("&gt;",'CFR - XML import'!$A17,1)-2)))</f>
        <v>0</v>
      </c>
      <c r="J23" s="140">
        <f>IF(ISERROR(FIND(J$3,'CFR - XML import'!$A17)),0,VALUE(MID('CFR - XML import'!$A17,SEARCH("&gt;",'CFR - XML import'!$A17,1)+1,SEARCH("/",'CFR - XML import'!$A17,1)-SEARCH("&gt;",'CFR - XML import'!$A17,1)-2)))</f>
        <v>0</v>
      </c>
      <c r="K23" s="140">
        <f>IF(ISERROR(FIND(K$3,'CFR - XML import'!$A17)),0,VALUE(MID('CFR - XML import'!$A17,SEARCH("&gt;",'CFR - XML import'!$A17,1)+1,SEARCH("/",'CFR - XML import'!$A17,1)-SEARCH("&gt;",'CFR - XML import'!$A17,1)-2)))</f>
        <v>0</v>
      </c>
      <c r="L23" s="140">
        <f>IF(ISERROR(FIND(L$3,'CFR - XML import'!$A17)),0,VALUE(MID('CFR - XML import'!$A17,SEARCH("&gt;",'CFR - XML import'!$A17,1)+1,SEARCH("/",'CFR - XML import'!$A17,1)-SEARCH("&gt;",'CFR - XML import'!$A17,1)-2)))</f>
        <v>0</v>
      </c>
      <c r="M23" s="140">
        <f>IF(ISERROR(FIND(M$3,'CFR - XML import'!$A17)),0,VALUE(MID('CFR - XML import'!$A17,SEARCH("&gt;",'CFR - XML import'!$A17,1)+1,SEARCH("/",'CFR - XML import'!$A17,1)-SEARCH("&gt;",'CFR - XML import'!$A17,1)-2)))</f>
        <v>0</v>
      </c>
      <c r="N23" s="140">
        <f>IF(ISERROR(FIND(N$3,'CFR - XML import'!$A17)),0,VALUE(MID('CFR - XML import'!$A17,SEARCH("&gt;",'CFR - XML import'!$A17,1)+1,SEARCH("/",'CFR - XML import'!$A17,1)-SEARCH("&gt;",'CFR - XML import'!$A17,1)-2)))</f>
        <v>0</v>
      </c>
      <c r="O23" s="140">
        <f>IF(ISERROR(FIND(O$3,'CFR - XML import'!$A17)),0,VALUE(MID('CFR - XML import'!$A17,SEARCH("&gt;",'CFR - XML import'!$A17,1)+1,SEARCH("/",'CFR - XML import'!$A17,1)-SEARCH("&gt;",'CFR - XML import'!$A17,1)-2)))</f>
        <v>0</v>
      </c>
      <c r="P23" s="140">
        <f>IF(ISERROR(FIND(P$3,'CFR - XML import'!$A17)),0,VALUE(MID('CFR - XML import'!$A17,SEARCH("&gt;",'CFR - XML import'!$A17,1)+1,SEARCH("/",'CFR - XML import'!$A17,1)-SEARCH("&gt;",'CFR - XML import'!$A17,1)-2)))</f>
        <v>0</v>
      </c>
      <c r="Q23" s="140">
        <f>IF(ISERROR(FIND(Q$3,'CFR - XML import'!$A17)),0,VALUE(MID('CFR - XML import'!$A17,SEARCH("&gt;",'CFR - XML import'!$A17,1)+1,SEARCH("/",'CFR - XML import'!$A17,1)-SEARCH("&gt;",'CFR - XML import'!$A17,1)-2)))</f>
        <v>0</v>
      </c>
      <c r="R23" s="140">
        <f>IF(ISERROR(FIND(R$3,'CFR - XML import'!$A17)),0,VALUE(MID('CFR - XML import'!$A17,SEARCH("&gt;",'CFR - XML import'!$A17,1)+1,SEARCH("/",'CFR - XML import'!$A17,1)-SEARCH("&gt;",'CFR - XML import'!$A17,1)-2)))</f>
        <v>0</v>
      </c>
      <c r="S23" s="140">
        <f>IF(ISERROR(FIND(S$3,'CFR - XML import'!$A17)),0,VALUE(MID('CFR - XML import'!$A17,SEARCH("&gt;",'CFR - XML import'!$A17,1)+1,SEARCH("/",'CFR - XML import'!$A17,1)-SEARCH("&gt;",'CFR - XML import'!$A17,1)-2)))</f>
        <v>0</v>
      </c>
      <c r="T23" s="140">
        <f>IF(ISERROR(FIND(T$3,'CFR - XML import'!$A17)),0,VALUE(MID('CFR - XML import'!$A17,SEARCH("&gt;",'CFR - XML import'!$A17,1)+1,SEARCH("/",'CFR - XML import'!$A17,1)-SEARCH("&gt;",'CFR - XML import'!$A17,1)-2)))</f>
        <v>0</v>
      </c>
      <c r="U23" s="140">
        <f>IF(ISERROR(FIND(U$3,'CFR - XML import'!$A17)),0,VALUE(MID('CFR - XML import'!$A17,SEARCH("&gt;",'CFR - XML import'!$A17,1)+1,SEARCH("/",'CFR - XML import'!$A17,1)-SEARCH("&gt;",'CFR - XML import'!$A17,1)-2)))</f>
        <v>0</v>
      </c>
      <c r="V23" s="140">
        <f>IF(ISERROR(FIND(V$3,'CFR - XML import'!$A17)),0,VALUE(MID('CFR - XML import'!$A17,SEARCH("&gt;",'CFR - XML import'!$A17,1)+1,SEARCH("/",'CFR - XML import'!$A17,1)-SEARCH("&gt;",'CFR - XML import'!$A17,1)-2)))</f>
        <v>0</v>
      </c>
      <c r="W23" s="140">
        <f>IF(ISERROR(FIND(W$3,'CFR - XML import'!$A17)),0,VALUE(MID('CFR - XML import'!$A17,SEARCH("&gt;",'CFR - XML import'!$A17,1)+1,SEARCH("/",'CFR - XML import'!$A17,1)-SEARCH("&gt;",'CFR - XML import'!$A17,1)-2)))</f>
        <v>0</v>
      </c>
      <c r="X23" s="140"/>
      <c r="Y23" s="140">
        <f>IF(ISERROR(FIND(Y$3,'CFR - XML import'!$A17)),0,VALUE(MID('CFR - XML import'!$A17,SEARCH("&gt;",'CFR - XML import'!$A17,1)+1,SEARCH("/",'CFR - XML import'!$A17,1)-SEARCH("&gt;",'CFR - XML import'!$A17,1)-2)))</f>
        <v>0</v>
      </c>
      <c r="Z23" s="140">
        <f>IF(ISERROR(FIND(Z$3,'CFR - XML import'!$A17)),0,VALUE(MID('CFR - XML import'!$A17,SEARCH("&gt;",'CFR - XML import'!$A17,1)+1,SEARCH("/",'CFR - XML import'!$A17,1)-SEARCH("&gt;",'CFR - XML import'!$A17,1)-2)))</f>
        <v>0</v>
      </c>
      <c r="AA23" s="140">
        <f>IF(ISERROR(FIND(AA$3,'CFR - XML import'!$A17)),0,VALUE(MID('CFR - XML import'!$A17,SEARCH("&gt;",'CFR - XML import'!$A17,1)+1,SEARCH("/",'CFR - XML import'!$A17,1)-SEARCH("&gt;",'CFR - XML import'!$A17,1)-2)))</f>
        <v>0</v>
      </c>
      <c r="AB23" s="140">
        <f>IF(ISERROR(FIND(AB$3,'CFR - XML import'!$A17)),0,VALUE(MID('CFR - XML import'!$A17,SEARCH("&gt;",'CFR - XML import'!$A17,1)+1,SEARCH("/",'CFR - XML import'!$A17,1)-SEARCH("&gt;",'CFR - XML import'!$A17,1)-2)))</f>
        <v>0</v>
      </c>
      <c r="AC23" s="140">
        <f>IF(ISERROR(FIND(AC$3,'CFR - XML import'!$A17)),0,VALUE(MID('CFR - XML import'!$A17,SEARCH("&gt;",'CFR - XML import'!$A17,1)+1,SEARCH("/",'CFR - XML import'!$A17,1)-SEARCH("&gt;",'CFR - XML import'!$A17,1)-2)))</f>
        <v>0</v>
      </c>
      <c r="AD23" s="140">
        <f>IF(ISERROR(FIND(AD$3,'CFR - XML import'!$A17)),0,VALUE(MID('CFR - XML import'!$A17,SEARCH("&gt;",'CFR - XML import'!$A17,1)+1,SEARCH("/",'CFR - XML import'!$A17,1)-SEARCH("&gt;",'CFR - XML import'!$A17,1)-2)))</f>
        <v>0</v>
      </c>
      <c r="AE23" s="140">
        <f>IF(ISERROR(FIND(AE$3,'CFR - XML import'!$A17)),0,VALUE(MID('CFR - XML import'!$A17,SEARCH("&gt;",'CFR - XML import'!$A17,1)+1,SEARCH("/",'CFR - XML import'!$A17,1)-SEARCH("&gt;",'CFR - XML import'!$A17,1)-2)))</f>
        <v>0</v>
      </c>
      <c r="AF23" s="140">
        <f>IF(ISERROR(FIND(AF$3,'CFR - XML import'!$A17)),0,VALUE(MID('CFR - XML import'!$A17,SEARCH("&gt;",'CFR - XML import'!$A17,1)+1,SEARCH("/",'CFR - XML import'!$A17,1)-SEARCH("&gt;",'CFR - XML import'!$A17,1)-2)))</f>
        <v>0</v>
      </c>
      <c r="AG23" s="140">
        <f>IF(ISERROR(FIND(AG$3,'CFR - XML import'!$A17)),0,VALUE(MID('CFR - XML import'!$A17,SEARCH("&gt;",'CFR - XML import'!$A17,1)+1,SEARCH("/",'CFR - XML import'!$A17,1)-SEARCH("&gt;",'CFR - XML import'!$A17,1)-2)))</f>
        <v>0</v>
      </c>
      <c r="AH23" s="140">
        <f>IF(ISERROR(FIND(AH$3,'CFR - XML import'!$A17)),0,VALUE(MID('CFR - XML import'!$A17,SEARCH("&gt;",'CFR - XML import'!$A17,1)+1,SEARCH("/",'CFR - XML import'!$A17,1)-SEARCH("&gt;",'CFR - XML import'!$A17,1)-2)))</f>
        <v>0</v>
      </c>
      <c r="AI23" s="140">
        <f>IF(ISERROR(FIND(AI$3,'CFR - XML import'!$A17)),0,VALUE(MID('CFR - XML import'!$A17,SEARCH("&gt;",'CFR - XML import'!$A17,1)+1,SEARCH("/",'CFR - XML import'!$A17,1)-SEARCH("&gt;",'CFR - XML import'!$A17,1)-2)))</f>
        <v>0</v>
      </c>
      <c r="AJ23" s="140">
        <f>IF(ISERROR(FIND(AJ$3,'CFR - XML import'!$A17)),0,VALUE(MID('CFR - XML import'!$A17,SEARCH("&gt;",'CFR - XML import'!$A17,1)+1,SEARCH("/",'CFR - XML import'!$A17,1)-SEARCH("&gt;",'CFR - XML import'!$A17,1)-2)))</f>
        <v>0</v>
      </c>
      <c r="AK23" s="140">
        <f>IF(ISERROR(FIND(AK$3,'CFR - XML import'!$A17)),0,VALUE(MID('CFR - XML import'!$A17,SEARCH("&gt;",'CFR - XML import'!$A17,1)+1,SEARCH("/",'CFR - XML import'!$A17,1)-SEARCH("&gt;",'CFR - XML import'!$A17,1)-2)))</f>
        <v>0</v>
      </c>
      <c r="AL23" s="140">
        <f>IF(ISERROR(FIND(AL$3,'CFR - XML import'!$A17)),0,VALUE(MID('CFR - XML import'!$A17,SEARCH("&gt;",'CFR - XML import'!$A17,1)+1,SEARCH("/",'CFR - XML import'!$A17,1)-SEARCH("&gt;",'CFR - XML import'!$A17,1)-2)))</f>
        <v>0</v>
      </c>
      <c r="AM23" s="140">
        <f>IF(ISERROR(FIND(AM$3,'CFR - XML import'!$A17)),0,VALUE(MID('CFR - XML import'!$A17,SEARCH("&gt;",'CFR - XML import'!$A17,1)+1,SEARCH("/",'CFR - XML import'!$A17,1)-SEARCH("&gt;",'CFR - XML import'!$A17,1)-2)))</f>
        <v>0</v>
      </c>
      <c r="AN23" s="140">
        <f>IF(ISERROR(FIND(AN$3,'CFR - XML import'!$A17)),0,VALUE(MID('CFR - XML import'!$A17,SEARCH("&gt;",'CFR - XML import'!$A17,1)+1,SEARCH("/",'CFR - XML import'!$A17,1)-SEARCH("&gt;",'CFR - XML import'!$A17,1)-2)))</f>
        <v>0</v>
      </c>
      <c r="AO23" s="140">
        <f>IF(ISERROR(FIND(AO$3,'CFR - XML import'!$A17)),0,VALUE(MID('CFR - XML import'!$A17,SEARCH("&gt;",'CFR - XML import'!$A17,1)+1,SEARCH("/",'CFR - XML import'!$A17,1)-SEARCH("&gt;",'CFR - XML import'!$A17,1)-2)))</f>
        <v>0</v>
      </c>
      <c r="AP23" s="140">
        <f>IF(ISERROR(FIND(AP$3,'CFR - XML import'!$A17)),0,VALUE(MID('CFR - XML import'!$A17,SEARCH("&gt;",'CFR - XML import'!$A17,1)+1,SEARCH("/",'CFR - XML import'!$A17,1)-SEARCH("&gt;",'CFR - XML import'!$A17,1)-2)))</f>
        <v>0</v>
      </c>
      <c r="AQ23" s="140">
        <f>IF(ISERROR(FIND(AQ$3,'CFR - XML import'!$A17)),0,VALUE(MID('CFR - XML import'!$A17,SEARCH("&gt;",'CFR - XML import'!$A17,1)+1,SEARCH("/",'CFR - XML import'!$A17,1)-SEARCH("&gt;",'CFR - XML import'!$A17,1)-2)))</f>
        <v>0</v>
      </c>
      <c r="AR23" s="140">
        <f>IF(ISERROR(FIND(AR$3,'CFR - XML import'!$A17)),0,VALUE(MID('CFR - XML import'!$A17,SEARCH("&gt;",'CFR - XML import'!$A17,1)+1,SEARCH("/",'CFR - XML import'!$A17,1)-SEARCH("&gt;",'CFR - XML import'!$A17,1)-2)))</f>
        <v>0</v>
      </c>
      <c r="AS23" s="140">
        <f>IF(ISERROR(FIND(AS$3,'CFR - XML import'!$A17)),0,VALUE(MID('CFR - XML import'!$A17,SEARCH("&gt;",'CFR - XML import'!$A17,1)+1,SEARCH("/",'CFR - XML import'!$A17,1)-SEARCH("&gt;",'CFR - XML import'!$A17,1)-2)))</f>
        <v>0</v>
      </c>
      <c r="AT23" s="140">
        <f>IF(ISERROR(FIND(AT$3,'CFR - XML import'!$A17)),0,VALUE(MID('CFR - XML import'!$A17,SEARCH("&gt;",'CFR - XML import'!$A17,1)+1,SEARCH("/",'CFR - XML import'!$A17,1)-SEARCH("&gt;",'CFR - XML import'!$A17,1)-2)))</f>
        <v>0</v>
      </c>
      <c r="AU23" s="140">
        <f>IF(ISERROR(FIND(AU$3,'CFR - XML import'!$A17)),0,VALUE(MID('CFR - XML import'!$A17,SEARCH("&gt;",'CFR - XML import'!$A17,1)+1,SEARCH("/",'CFR - XML import'!$A17,1)-SEARCH("&gt;",'CFR - XML import'!$A17,1)-2)))</f>
        <v>0</v>
      </c>
      <c r="AV23" s="140">
        <f>IF(ISERROR(FIND(AV$3,'CFR - XML import'!$A17)),0,VALUE(MID('CFR - XML import'!$A17,SEARCH("&gt;",'CFR - XML import'!$A17,1)+1,SEARCH("/",'CFR - XML import'!$A17,1)-SEARCH("&gt;",'CFR - XML import'!$A17,1)-2)))</f>
        <v>0</v>
      </c>
      <c r="AW23" s="140">
        <f>IF(ISERROR(FIND(AW$3,'CFR - XML import'!$A17)),0,VALUE(MID('CFR - XML import'!$A17,SEARCH("&gt;",'CFR - XML import'!$A17,1)+1,SEARCH("/",'CFR - XML import'!$A17,1)-SEARCH("&gt;",'CFR - XML import'!$A17,1)-2)))</f>
        <v>0</v>
      </c>
      <c r="AX23" s="140">
        <f>IF(ISERROR(FIND(AX$3,'CFR - XML import'!$A17)),0,VALUE(MID('CFR - XML import'!$A17,SEARCH("&gt;",'CFR - XML import'!$A17,1)+1,SEARCH("/",'CFR - XML import'!$A17,1)-SEARCH("&gt;",'CFR - XML import'!$A17,1)-2)))</f>
        <v>0</v>
      </c>
      <c r="AY23" s="140">
        <f>IF(ISERROR(FIND(AY$3,'CFR - XML import'!$A17)),0,VALUE(MID('CFR - XML import'!$A17,SEARCH("&gt;",'CFR - XML import'!$A17,1)+1,SEARCH("/",'CFR - XML import'!$A17,1)-SEARCH("&gt;",'CFR - XML import'!$A17,1)-2)))</f>
        <v>0</v>
      </c>
      <c r="AZ23" s="140">
        <f>IF(ISERROR(FIND(AZ$3,'CFR - XML import'!$A17)),0,VALUE(MID('CFR - XML import'!$A17,SEARCH("&gt;",'CFR - XML import'!$A17,1)+1,SEARCH("/",'CFR - XML import'!$A17,1)-SEARCH("&gt;",'CFR - XML import'!$A17,1)-2)))</f>
        <v>0</v>
      </c>
      <c r="BA23" s="140">
        <f>IF(ISERROR(FIND(BA$3,'CFR - XML import'!$A17)),0,VALUE(MID('CFR - XML import'!$A17,SEARCH("&gt;",'CFR - XML import'!$A17,1)+1,SEARCH("/",'CFR - XML import'!$A17,1)-SEARCH("&gt;",'CFR - XML import'!$A17,1)-2)))</f>
        <v>0</v>
      </c>
      <c r="BB23" s="140">
        <f>IF(ISERROR(FIND(BB$3,'CFR - XML import'!$A17)),0,VALUE(MID('CFR - XML import'!$A17,SEARCH("&gt;",'CFR - XML import'!$A17,1)+1,SEARCH("/",'CFR - XML import'!$A17,1)-SEARCH("&gt;",'CFR - XML import'!$A17,1)-2)))</f>
        <v>0</v>
      </c>
      <c r="BC23" s="140">
        <f>IF(ISERROR(FIND(BC$3,'CFR - XML import'!$A17)),0,VALUE(MID('CFR - XML import'!$A17,SEARCH("&gt;",'CFR - XML import'!$A17,1)+1,SEARCH("/",'CFR - XML import'!$A17,1)-SEARCH("&gt;",'CFR - XML import'!$A17,1)-2)))</f>
        <v>0</v>
      </c>
      <c r="BD23" s="140">
        <f>IF(ISERROR(FIND(BD$3,'CFR - XML import'!$A17)),0,VALUE(MID('CFR - XML import'!$A17,SEARCH("&gt;",'CFR - XML import'!$A17,1)+1,SEARCH("/",'CFR - XML import'!$A17,1)-SEARCH("&gt;",'CFR - XML import'!$A17,1)-2)))</f>
        <v>0</v>
      </c>
      <c r="BE23" s="140">
        <f>IF(ISERROR(FIND(BE$3,'CFR - XML import'!$A17)),0,VALUE(MID('CFR - XML import'!$A17,SEARCH("&gt;",'CFR - XML import'!$A17,1)+1,SEARCH("/",'CFR - XML import'!$A17,1)-SEARCH("&gt;",'CFR - XML import'!$A17,1)-2)))</f>
        <v>0</v>
      </c>
      <c r="BF23" s="140">
        <f>IF(ISERROR(FIND(BF$3,'CFR - XML import'!$A17)),0,VALUE(MID('CFR - XML import'!$A17,SEARCH("&gt;",'CFR - XML import'!$A17,1)+1,SEARCH("/",'CFR - XML import'!$A17,1)-SEARCH("&gt;",'CFR - XML import'!$A17,1)-2)))</f>
        <v>0</v>
      </c>
      <c r="BG23" s="140">
        <f>IF(ISERROR(FIND(BG$3,'CFR - XML import'!$A17)),0,VALUE(MID('CFR - XML import'!$A17,SEARCH("&gt;",'CFR - XML import'!$A17,1)+1,SEARCH("/",'CFR - XML import'!$A17,1)-SEARCH("&gt;",'CFR - XML import'!$A17,1)-2)))</f>
        <v>0</v>
      </c>
      <c r="BH23" s="140">
        <f>IF(ISERROR(FIND(BH$3,'CFR - XML import'!$A17)),0,VALUE(MID('CFR - XML import'!$A17,SEARCH("&gt;",'CFR - XML import'!$A17,1)+1,SEARCH("/",'CFR - XML import'!$A17,1)-SEARCH("&gt;",'CFR - XML import'!$A17,1)-2)))</f>
        <v>0</v>
      </c>
      <c r="BI23" s="140">
        <f>IF(ISERROR(FIND(BI$3,'CFR - XML import'!$A17)),0,VALUE(MID('CFR - XML import'!$A17,SEARCH("&gt;",'CFR - XML import'!$A17,1)+1,SEARCH("/",'CFR - XML import'!$A17,1)-SEARCH("&gt;",'CFR - XML import'!$A17,1)-2)))</f>
        <v>0</v>
      </c>
      <c r="BJ23" s="140">
        <f>IF(ISERROR(FIND(BJ$3,'CFR - XML import'!$A17)),0,VALUE(MID('CFR - XML import'!$A17,SEARCH("&gt;",'CFR - XML import'!$A17,1)+1,SEARCH("/",'CFR - XML import'!$A17,1)-SEARCH("&gt;",'CFR - XML import'!$A17,1)-2)))</f>
        <v>0</v>
      </c>
      <c r="BK23" s="140">
        <f>IF(ISERROR(FIND(BK$3,'CFR - XML import'!$A17)),0,VALUE(MID('CFR - XML import'!$A17,SEARCH("&gt;",'CFR - XML import'!$A17,1)+1,SEARCH("/",'CFR - XML import'!$A17,1)-SEARCH("&gt;",'CFR - XML import'!$A17,1)-2)))</f>
        <v>0</v>
      </c>
      <c r="BL23" s="140">
        <f>IF(ISERROR(FIND(BL$3,'CFR - XML import'!$A17)),0,VALUE(MID('CFR - XML import'!$A17,SEARCH("&gt;",'CFR - XML import'!$A17,1)+1,SEARCH("/",'CFR - XML import'!$A17,1)-SEARCH("&gt;",'CFR - XML import'!$A17,1)-2)))</f>
        <v>0</v>
      </c>
      <c r="BM23" s="140">
        <f>IF(ISERROR(FIND(BM$3,'CFR - XML import'!$A17)),0,VALUE(MID('CFR - XML import'!$A17,SEARCH("&gt;",'CFR - XML import'!$A17,1)+1,SEARCH("/",'CFR - XML import'!$A17,1)-SEARCH("&gt;",'CFR - XML import'!$A17,1)-2)))</f>
        <v>0</v>
      </c>
      <c r="BN23" s="140">
        <f>IF(ISERROR(FIND(BN$3,'CFR - XML import'!$A17)),0,VALUE(MID('CFR - XML import'!$A17,SEARCH("&gt;",'CFR - XML import'!$A17,1)+1,SEARCH("/",'CFR - XML import'!$A17,1)-SEARCH("&gt;",'CFR - XML import'!$A17,1)-2)))</f>
        <v>0</v>
      </c>
      <c r="BO23" s="140">
        <f>IF(ISERROR(FIND(BO$3,'CFR - XML import'!$A17)),0,VALUE(MID('CFR - XML import'!$A17,SEARCH("&gt;",'CFR - XML import'!$A17,1)+1,SEARCH("/",'CFR - XML import'!$A17,1)-SEARCH("&gt;",'CFR - XML import'!$A17,1)-2)))</f>
        <v>0</v>
      </c>
      <c r="BP23" s="140">
        <f>IF(ISERROR(FIND(BP$3,'CFR - XML import'!$A17)),0,VALUE(MID('CFR - XML import'!$A17,SEARCH("&gt;",'CFR - XML import'!$A17,1)+1,SEARCH("/",'CFR - XML import'!$A17,1)-SEARCH("&gt;",'CFR - XML import'!$A17,1)-2)))</f>
        <v>0</v>
      </c>
      <c r="BQ23" s="140">
        <f>IF(ISERROR(FIND(BQ$3,'CFR - XML import'!$A17)),0,VALUE(MID('CFR - XML import'!$A17,SEARCH("&gt;",'CFR - XML import'!$A17,1)+1,SEARCH("/",'CFR - XML import'!$A17,1)-SEARCH("&gt;",'CFR - XML import'!$A17,1)-2)))</f>
        <v>0</v>
      </c>
      <c r="BR23" s="140">
        <f>IF(ISERROR(FIND(BR$3,'CFR - XML import'!$A17)),0,VALUE(MID('CFR - XML import'!$A17,SEARCH("&gt;",'CFR - XML import'!$A17,1)+1,SEARCH("/",'CFR - XML import'!$A17,1)-SEARCH("&gt;",'CFR - XML import'!$A17,1)-2)))</f>
        <v>0</v>
      </c>
      <c r="BS23" s="140">
        <f>IF(ISERROR(FIND(BS$3,'CFR - XML import'!$A17)),0,VALUE(MID('CFR - XML import'!$A17,SEARCH("&gt;",'CFR - XML import'!$A17,1)+1,SEARCH("/",'CFR - XML import'!$A17,1)-SEARCH("&gt;",'CFR - XML import'!$A17,1)-2)))</f>
        <v>0</v>
      </c>
      <c r="BT23" s="140">
        <f>IF(ISERROR(FIND(BT$3,'CFR - XML import'!$A17)),0,VALUE(MID('CFR - XML import'!$A17,SEARCH("&gt;",'CFR - XML import'!$A17,1)+1,SEARCH("/",'CFR - XML import'!$A17,1)-SEARCH("&gt;",'CFR - XML import'!$A17,1)-2)))</f>
        <v>0</v>
      </c>
      <c r="BU23" s="140">
        <f>IF(ISERROR(FIND(BU$3,'CFR - XML import'!$A17)),0,VALUE(MID('CFR - XML import'!$A17,SEARCH("&gt;",'CFR - XML import'!$A17,1)+1,SEARCH("/",'CFR - XML import'!$A17,1)-SEARCH("&gt;",'CFR - XML import'!$A17,1)-2)))</f>
        <v>0</v>
      </c>
      <c r="BV23" s="140">
        <f>IF(ISERROR(FIND(BV$3,'CFR - XML import'!$A17)),0,VALUE(MID('CFR - XML import'!$A17,SEARCH("&gt;",'CFR - XML import'!$A17,1)+1,SEARCH("/",'CFR - XML import'!$A17,1)-SEARCH("&gt;",'CFR - XML import'!$A17,1)-2)))</f>
        <v>0</v>
      </c>
      <c r="BW23" s="140">
        <f>IF(ISERROR(FIND(BW$3,'CFR - XML import'!$A17)),0,VALUE(MID('CFR - XML import'!$A17,SEARCH("&gt;",'CFR - XML import'!$A17,1)+1,SEARCH("/",'CFR - XML import'!$A17,1)-SEARCH("&gt;",'CFR - XML import'!$A17,1)-2)))</f>
        <v>0</v>
      </c>
      <c r="BX23" s="140">
        <f>IF(ISERROR(FIND(BX$3,'CFR - XML import'!$A17)),0,VALUE(MID('CFR - XML import'!$A17,SEARCH("&gt;",'CFR - XML import'!$A17,1)+1,SEARCH("/",'CFR - XML import'!$A17,1)-SEARCH("&gt;",'CFR - XML import'!$A17,1)-2)))</f>
        <v>0</v>
      </c>
      <c r="BY23" s="140">
        <f>IF(ISERROR(FIND(BY$3,'CFR - XML import'!$A17)),0,VALUE(MID('CFR - XML import'!$A17,SEARCH("&gt;",'CFR - XML import'!$A17,1)+1,SEARCH("/",'CFR - XML import'!$A17,1)-SEARCH("&gt;",'CFR - XML import'!$A17,1)-2)))</f>
        <v>0</v>
      </c>
      <c r="BZ23" s="140">
        <f>IF(ISERROR(FIND(BZ$3,'CFR - XML import'!$A17)),0,VALUE(MID('CFR - XML import'!$A17,SEARCH("&gt;",'CFR - XML import'!$A17,1)+1,SEARCH("/",'CFR - XML import'!$A17,1)-SEARCH("&gt;",'CFR - XML import'!$A17,1)-2)))</f>
        <v>0</v>
      </c>
      <c r="CG23" s="142">
        <f>IF(ISERROR(IF(MID('CFR - XML import'!$A17,LEN($CF$4)+5,LEN('CFR - XML import'!$A17)-(2*LEN($CF$4)+5))="RMMS",1,IF(MID('CFR - XML import'!$A17,LEN("    &lt;InputSystem&gt;")+1,LEN('CFR - XML import'!$A17)-(LEN("    &lt;InputSystem&gt;")+LEN($CF$4)+1))="SIMS",2,0))),0,IF(MID('CFR - XML import'!$A17,LEN($CF$4)+5,LEN('CFR - XML import'!$A17)-(2*LEN($CF$4)+5))="RMMS",1,IF(MID('CFR - XML import'!$A17,LEN("    &lt;InputSystem&gt;")+1,LEN('CFR - XML import'!$A17)-(LEN("    &lt;InputSystem&gt;")+LEN($CF$4)+1))="SIMS",2,0)))</f>
        <v>0</v>
      </c>
      <c r="CH23" s="140">
        <f>IF(ISERROR(FIND(CH$3,'CFR - XML import'!$A17)),0,MID('CFR - XML import'!$A17,SEARCH("&gt;",'CFR - XML import'!$A17,1)+1,SEARCH("/",'CFR - XML import'!$A17,1)-SEARCH("&gt;",'CFR - XML import'!$A17,1)-2))</f>
        <v>0</v>
      </c>
      <c r="CI23" s="140">
        <f>IF(ISERROR(FIND(CI$3,'CFR - XML import'!$A17)),0,MID('CFR - XML import'!$A17,SEARCH("&gt;",'CFR - XML import'!$A17,1)+1,SEARCH("/",'CFR - XML import'!$A17,1)-SEARCH("&gt;",'CFR - XML import'!$A17,1)-2))</f>
        <v>0</v>
      </c>
      <c r="CJ23" s="140">
        <f>IF(ISERROR(FIND(CJ$3,'CFR - XML import'!$A17)),0,MID('CFR - XML import'!$A17,SEARCH("&gt;",'CFR - XML import'!$A17,1)+1,SEARCH("/",'CFR - XML import'!$A17,1)-SEARCH("&gt;",'CFR - XML import'!$A17,1)-2))</f>
        <v>0</v>
      </c>
      <c r="CK23" s="140">
        <f>IF(ISERROR(FIND(CK$3,'CFR - XML import'!$A17)),0,MID('CFR - XML import'!$A17,SEARCH("&gt;",'CFR - XML import'!$A17,1)+1,SEARCH("/",'CFR - XML import'!$A17,1)-SEARCH("&gt;",'CFR - XML import'!$A17,1)-2))</f>
        <v>0</v>
      </c>
      <c r="CL23" s="140">
        <f>IF(ISERROR(FIND(CL$3,'CFR - XML import'!$A17)),0,MID('CFR - XML import'!$A17,SEARCH("&gt;",'CFR - XML import'!$A17,1)+1,SEARCH("/",'CFR - XML import'!$A17,1)-SEARCH("&gt;",'CFR - XML import'!$A17,1)-2))</f>
        <v>0</v>
      </c>
      <c r="CM23" s="140">
        <f>IF(ISERROR(FIND(CM$3,'CFR - XML import'!$A17)),0,MID('CFR - XML import'!$A17,SEARCH("&gt;",'CFR - XML import'!$A17,1)+1,SEARCH("/",'CFR - XML import'!$A17,1)-SEARCH("&gt;",'CFR - XML import'!$A17,1)-2))</f>
        <v>0</v>
      </c>
    </row>
    <row r="24" spans="1:91" x14ac:dyDescent="0.2">
      <c r="A24" s="139" t="str">
        <f>IF(AND('CFR - XML import'!A18&lt;&gt;"",LEFT('CFR - XML import'!A18,1)&lt;&gt;"&lt;",LEFT('CFR - XML import'!A18,3)&lt;&gt;"  &lt;",LEFT('CFR - XML import'!A18,5)&lt;&gt;"    &lt;",LEFT('CFR - XML import'!A18,7)&lt;&gt;"      &lt;",LEFT('CFR - XML import'!A18,9)&lt;&gt;"        &lt;",$B$1="SIMS"),'CFR - XML import'!A18,IF(AND(LEFT('CFR - XML import'!A18,9)="&lt;Details&gt;",$B$1="RM"),'CFR - XML import'!A18,""))</f>
        <v/>
      </c>
      <c r="B24" s="140">
        <f>IF(ISERROR(FIND(B$3,'CFR - XML import'!$A18)),0,VALUE(MID('CFR - XML import'!$A18,SEARCH("&gt;",'CFR - XML import'!$A18,1)+1,SEARCH("/",'CFR - XML import'!$A18,1)-SEARCH("&gt;",'CFR - XML import'!$A18,1)-2)))</f>
        <v>0</v>
      </c>
      <c r="D24" s="140">
        <f>IF(ISERROR(FIND(D$3,'CFR - XML import'!$A18)),0,MID('CFR - XML import'!$A18,SEARCH("&gt;",'CFR - XML import'!$A18,1)+1,SEARCH("/",'CFR - XML import'!$A18,1)-SEARCH("&gt;",'CFR - XML import'!$A18,1)-2))</f>
        <v>0</v>
      </c>
      <c r="E24" s="140">
        <f>IF(ISERROR(FIND(E$3,'CFR - XML import'!$A18)),0,MID('CFR - XML import'!$A18,SEARCH("&gt;",'CFR - XML import'!$A18,1)+1,SEARCH("/",'CFR - XML import'!$A18,1)-SEARCH("&gt;",'CFR - XML import'!$A18,1)-2))</f>
        <v>0</v>
      </c>
      <c r="F24" s="141">
        <f>IF($B$1="SIMS",IF(ISERROR(FIND(F$3,'CFR - XML import'!$A18)),0,VALUE(MID('CFR - XML import'!$A18,15,10))),IF(ISERROR(FIND(F$3,'CFR - XML import'!$A18)),0,VALUE(MID('CFR - XML import'!$A18,15,10))))</f>
        <v>0</v>
      </c>
      <c r="G24" s="140">
        <f>IF(ISERROR(FIND(G$3,'CFR - XML import'!$A18)),0,VALUE(MID('CFR - XML import'!$A18,SEARCH("&gt;",'CFR - XML import'!$A18,1)+1,SEARCH("/",'CFR - XML import'!$A18,1)-SEARCH("&gt;",'CFR - XML import'!$A18,1)-2)))</f>
        <v>0</v>
      </c>
      <c r="H24" s="140">
        <f>IF(ISERROR(FIND(H$3,'CFR - XML import'!$A18)),0,VALUE(MID('CFR - XML import'!$A18,SEARCH("&gt;",'CFR - XML import'!$A18,1)+1,SEARCH("/",'CFR - XML import'!$A18,1)-SEARCH("&gt;",'CFR - XML import'!$A18,1)-2)))</f>
        <v>0</v>
      </c>
      <c r="I24" s="140">
        <f>IF(ISERROR(FIND(I$3,'CFR - XML import'!$A18)),0,VALUE(MID('CFR - XML import'!$A18,SEARCH("&gt;",'CFR - XML import'!$A18,1)+1,SEARCH("/",'CFR - XML import'!$A18,1)-SEARCH("&gt;",'CFR - XML import'!$A18,1)-2)))</f>
        <v>0</v>
      </c>
      <c r="J24" s="140">
        <f>IF(ISERROR(FIND(J$3,'CFR - XML import'!$A18)),0,VALUE(MID('CFR - XML import'!$A18,SEARCH("&gt;",'CFR - XML import'!$A18,1)+1,SEARCH("/",'CFR - XML import'!$A18,1)-SEARCH("&gt;",'CFR - XML import'!$A18,1)-2)))</f>
        <v>0</v>
      </c>
      <c r="K24" s="140">
        <f>IF(ISERROR(FIND(K$3,'CFR - XML import'!$A18)),0,VALUE(MID('CFR - XML import'!$A18,SEARCH("&gt;",'CFR - XML import'!$A18,1)+1,SEARCH("/",'CFR - XML import'!$A18,1)-SEARCH("&gt;",'CFR - XML import'!$A18,1)-2)))</f>
        <v>0</v>
      </c>
      <c r="L24" s="140">
        <f>IF(ISERROR(FIND(L$3,'CFR - XML import'!$A18)),0,VALUE(MID('CFR - XML import'!$A18,SEARCH("&gt;",'CFR - XML import'!$A18,1)+1,SEARCH("/",'CFR - XML import'!$A18,1)-SEARCH("&gt;",'CFR - XML import'!$A18,1)-2)))</f>
        <v>0</v>
      </c>
      <c r="M24" s="140">
        <f>IF(ISERROR(FIND(M$3,'CFR - XML import'!$A18)),0,VALUE(MID('CFR - XML import'!$A18,SEARCH("&gt;",'CFR - XML import'!$A18,1)+1,SEARCH("/",'CFR - XML import'!$A18,1)-SEARCH("&gt;",'CFR - XML import'!$A18,1)-2)))</f>
        <v>0</v>
      </c>
      <c r="N24" s="140">
        <f>IF(ISERROR(FIND(N$3,'CFR - XML import'!$A18)),0,VALUE(MID('CFR - XML import'!$A18,SEARCH("&gt;",'CFR - XML import'!$A18,1)+1,SEARCH("/",'CFR - XML import'!$A18,1)-SEARCH("&gt;",'CFR - XML import'!$A18,1)-2)))</f>
        <v>0</v>
      </c>
      <c r="O24" s="140">
        <f>IF(ISERROR(FIND(O$3,'CFR - XML import'!$A18)),0,VALUE(MID('CFR - XML import'!$A18,SEARCH("&gt;",'CFR - XML import'!$A18,1)+1,SEARCH("/",'CFR - XML import'!$A18,1)-SEARCH("&gt;",'CFR - XML import'!$A18,1)-2)))</f>
        <v>0</v>
      </c>
      <c r="P24" s="140">
        <f>IF(ISERROR(FIND(P$3,'CFR - XML import'!$A18)),0,VALUE(MID('CFR - XML import'!$A18,SEARCH("&gt;",'CFR - XML import'!$A18,1)+1,SEARCH("/",'CFR - XML import'!$A18,1)-SEARCH("&gt;",'CFR - XML import'!$A18,1)-2)))</f>
        <v>0</v>
      </c>
      <c r="Q24" s="140">
        <f>IF(ISERROR(FIND(Q$3,'CFR - XML import'!$A18)),0,VALUE(MID('CFR - XML import'!$A18,SEARCH("&gt;",'CFR - XML import'!$A18,1)+1,SEARCH("/",'CFR - XML import'!$A18,1)-SEARCH("&gt;",'CFR - XML import'!$A18,1)-2)))</f>
        <v>0</v>
      </c>
      <c r="R24" s="140">
        <f>IF(ISERROR(FIND(R$3,'CFR - XML import'!$A18)),0,VALUE(MID('CFR - XML import'!$A18,SEARCH("&gt;",'CFR - XML import'!$A18,1)+1,SEARCH("/",'CFR - XML import'!$A18,1)-SEARCH("&gt;",'CFR - XML import'!$A18,1)-2)))</f>
        <v>0</v>
      </c>
      <c r="S24" s="140">
        <f>IF(ISERROR(FIND(S$3,'CFR - XML import'!$A18)),0,VALUE(MID('CFR - XML import'!$A18,SEARCH("&gt;",'CFR - XML import'!$A18,1)+1,SEARCH("/",'CFR - XML import'!$A18,1)-SEARCH("&gt;",'CFR - XML import'!$A18,1)-2)))</f>
        <v>0</v>
      </c>
      <c r="T24" s="140">
        <f>IF(ISERROR(FIND(T$3,'CFR - XML import'!$A18)),0,VALUE(MID('CFR - XML import'!$A18,SEARCH("&gt;",'CFR - XML import'!$A18,1)+1,SEARCH("/",'CFR - XML import'!$A18,1)-SEARCH("&gt;",'CFR - XML import'!$A18,1)-2)))</f>
        <v>0</v>
      </c>
      <c r="U24" s="140">
        <f>IF(ISERROR(FIND(U$3,'CFR - XML import'!$A18)),0,VALUE(MID('CFR - XML import'!$A18,SEARCH("&gt;",'CFR - XML import'!$A18,1)+1,SEARCH("/",'CFR - XML import'!$A18,1)-SEARCH("&gt;",'CFR - XML import'!$A18,1)-2)))</f>
        <v>0</v>
      </c>
      <c r="V24" s="140">
        <f>IF(ISERROR(FIND(V$3,'CFR - XML import'!$A18)),0,VALUE(MID('CFR - XML import'!$A18,SEARCH("&gt;",'CFR - XML import'!$A18,1)+1,SEARCH("/",'CFR - XML import'!$A18,1)-SEARCH("&gt;",'CFR - XML import'!$A18,1)-2)))</f>
        <v>0</v>
      </c>
      <c r="W24" s="140">
        <f>IF(ISERROR(FIND(W$3,'CFR - XML import'!$A18)),0,VALUE(MID('CFR - XML import'!$A18,SEARCH("&gt;",'CFR - XML import'!$A18,1)+1,SEARCH("/",'CFR - XML import'!$A18,1)-SEARCH("&gt;",'CFR - XML import'!$A18,1)-2)))</f>
        <v>0</v>
      </c>
      <c r="X24" s="140"/>
      <c r="Y24" s="140">
        <f>IF(ISERROR(FIND(Y$3,'CFR - XML import'!$A18)),0,VALUE(MID('CFR - XML import'!$A18,SEARCH("&gt;",'CFR - XML import'!$A18,1)+1,SEARCH("/",'CFR - XML import'!$A18,1)-SEARCH("&gt;",'CFR - XML import'!$A18,1)-2)))</f>
        <v>0</v>
      </c>
      <c r="Z24" s="140">
        <f>IF(ISERROR(FIND(Z$3,'CFR - XML import'!$A18)),0,VALUE(MID('CFR - XML import'!$A18,SEARCH("&gt;",'CFR - XML import'!$A18,1)+1,SEARCH("/",'CFR - XML import'!$A18,1)-SEARCH("&gt;",'CFR - XML import'!$A18,1)-2)))</f>
        <v>0</v>
      </c>
      <c r="AA24" s="140">
        <f>IF(ISERROR(FIND(AA$3,'CFR - XML import'!$A18)),0,VALUE(MID('CFR - XML import'!$A18,SEARCH("&gt;",'CFR - XML import'!$A18,1)+1,SEARCH("/",'CFR - XML import'!$A18,1)-SEARCH("&gt;",'CFR - XML import'!$A18,1)-2)))</f>
        <v>0</v>
      </c>
      <c r="AB24" s="140">
        <f>IF(ISERROR(FIND(AB$3,'CFR - XML import'!$A18)),0,VALUE(MID('CFR - XML import'!$A18,SEARCH("&gt;",'CFR - XML import'!$A18,1)+1,SEARCH("/",'CFR - XML import'!$A18,1)-SEARCH("&gt;",'CFR - XML import'!$A18,1)-2)))</f>
        <v>0</v>
      </c>
      <c r="AC24" s="140">
        <f>IF(ISERROR(FIND(AC$3,'CFR - XML import'!$A18)),0,VALUE(MID('CFR - XML import'!$A18,SEARCH("&gt;",'CFR - XML import'!$A18,1)+1,SEARCH("/",'CFR - XML import'!$A18,1)-SEARCH("&gt;",'CFR - XML import'!$A18,1)-2)))</f>
        <v>0</v>
      </c>
      <c r="AD24" s="140">
        <f>IF(ISERROR(FIND(AD$3,'CFR - XML import'!$A18)),0,VALUE(MID('CFR - XML import'!$A18,SEARCH("&gt;",'CFR - XML import'!$A18,1)+1,SEARCH("/",'CFR - XML import'!$A18,1)-SEARCH("&gt;",'CFR - XML import'!$A18,1)-2)))</f>
        <v>0</v>
      </c>
      <c r="AE24" s="140">
        <f>IF(ISERROR(FIND(AE$3,'CFR - XML import'!$A18)),0,VALUE(MID('CFR - XML import'!$A18,SEARCH("&gt;",'CFR - XML import'!$A18,1)+1,SEARCH("/",'CFR - XML import'!$A18,1)-SEARCH("&gt;",'CFR - XML import'!$A18,1)-2)))</f>
        <v>0</v>
      </c>
      <c r="AF24" s="140">
        <f>IF(ISERROR(FIND(AF$3,'CFR - XML import'!$A18)),0,VALUE(MID('CFR - XML import'!$A18,SEARCH("&gt;",'CFR - XML import'!$A18,1)+1,SEARCH("/",'CFR - XML import'!$A18,1)-SEARCH("&gt;",'CFR - XML import'!$A18,1)-2)))</f>
        <v>0</v>
      </c>
      <c r="AG24" s="140">
        <f>IF(ISERROR(FIND(AG$3,'CFR - XML import'!$A18)),0,VALUE(MID('CFR - XML import'!$A18,SEARCH("&gt;",'CFR - XML import'!$A18,1)+1,SEARCH("/",'CFR - XML import'!$A18,1)-SEARCH("&gt;",'CFR - XML import'!$A18,1)-2)))</f>
        <v>0</v>
      </c>
      <c r="AH24" s="140">
        <f>IF(ISERROR(FIND(AH$3,'CFR - XML import'!$A18)),0,VALUE(MID('CFR - XML import'!$A18,SEARCH("&gt;",'CFR - XML import'!$A18,1)+1,SEARCH("/",'CFR - XML import'!$A18,1)-SEARCH("&gt;",'CFR - XML import'!$A18,1)-2)))</f>
        <v>0</v>
      </c>
      <c r="AI24" s="140">
        <f>IF(ISERROR(FIND(AI$3,'CFR - XML import'!$A18)),0,VALUE(MID('CFR - XML import'!$A18,SEARCH("&gt;",'CFR - XML import'!$A18,1)+1,SEARCH("/",'CFR - XML import'!$A18,1)-SEARCH("&gt;",'CFR - XML import'!$A18,1)-2)))</f>
        <v>0</v>
      </c>
      <c r="AJ24" s="140">
        <f>IF(ISERROR(FIND(AJ$3,'CFR - XML import'!$A18)),0,VALUE(MID('CFR - XML import'!$A18,SEARCH("&gt;",'CFR - XML import'!$A18,1)+1,SEARCH("/",'CFR - XML import'!$A18,1)-SEARCH("&gt;",'CFR - XML import'!$A18,1)-2)))</f>
        <v>0</v>
      </c>
      <c r="AK24" s="140">
        <f>IF(ISERROR(FIND(AK$3,'CFR - XML import'!$A18)),0,VALUE(MID('CFR - XML import'!$A18,SEARCH("&gt;",'CFR - XML import'!$A18,1)+1,SEARCH("/",'CFR - XML import'!$A18,1)-SEARCH("&gt;",'CFR - XML import'!$A18,1)-2)))</f>
        <v>0</v>
      </c>
      <c r="AL24" s="140">
        <f>IF(ISERROR(FIND(AL$3,'CFR - XML import'!$A18)),0,VALUE(MID('CFR - XML import'!$A18,SEARCH("&gt;",'CFR - XML import'!$A18,1)+1,SEARCH("/",'CFR - XML import'!$A18,1)-SEARCH("&gt;",'CFR - XML import'!$A18,1)-2)))</f>
        <v>0</v>
      </c>
      <c r="AM24" s="140">
        <f>IF(ISERROR(FIND(AM$3,'CFR - XML import'!$A18)),0,VALUE(MID('CFR - XML import'!$A18,SEARCH("&gt;",'CFR - XML import'!$A18,1)+1,SEARCH("/",'CFR - XML import'!$A18,1)-SEARCH("&gt;",'CFR - XML import'!$A18,1)-2)))</f>
        <v>0</v>
      </c>
      <c r="AN24" s="140">
        <f>IF(ISERROR(FIND(AN$3,'CFR - XML import'!$A18)),0,VALUE(MID('CFR - XML import'!$A18,SEARCH("&gt;",'CFR - XML import'!$A18,1)+1,SEARCH("/",'CFR - XML import'!$A18,1)-SEARCH("&gt;",'CFR - XML import'!$A18,1)-2)))</f>
        <v>0</v>
      </c>
      <c r="AO24" s="140">
        <f>IF(ISERROR(FIND(AO$3,'CFR - XML import'!$A18)),0,VALUE(MID('CFR - XML import'!$A18,SEARCH("&gt;",'CFR - XML import'!$A18,1)+1,SEARCH("/",'CFR - XML import'!$A18,1)-SEARCH("&gt;",'CFR - XML import'!$A18,1)-2)))</f>
        <v>0</v>
      </c>
      <c r="AP24" s="140">
        <f>IF(ISERROR(FIND(AP$3,'CFR - XML import'!$A18)),0,VALUE(MID('CFR - XML import'!$A18,SEARCH("&gt;",'CFR - XML import'!$A18,1)+1,SEARCH("/",'CFR - XML import'!$A18,1)-SEARCH("&gt;",'CFR - XML import'!$A18,1)-2)))</f>
        <v>0</v>
      </c>
      <c r="AQ24" s="140">
        <f>IF(ISERROR(FIND(AQ$3,'CFR - XML import'!$A18)),0,VALUE(MID('CFR - XML import'!$A18,SEARCH("&gt;",'CFR - XML import'!$A18,1)+1,SEARCH("/",'CFR - XML import'!$A18,1)-SEARCH("&gt;",'CFR - XML import'!$A18,1)-2)))</f>
        <v>0</v>
      </c>
      <c r="AR24" s="140">
        <f>IF(ISERROR(FIND(AR$3,'CFR - XML import'!$A18)),0,VALUE(MID('CFR - XML import'!$A18,SEARCH("&gt;",'CFR - XML import'!$A18,1)+1,SEARCH("/",'CFR - XML import'!$A18,1)-SEARCH("&gt;",'CFR - XML import'!$A18,1)-2)))</f>
        <v>0</v>
      </c>
      <c r="AS24" s="140">
        <f>IF(ISERROR(FIND(AS$3,'CFR - XML import'!$A18)),0,VALUE(MID('CFR - XML import'!$A18,SEARCH("&gt;",'CFR - XML import'!$A18,1)+1,SEARCH("/",'CFR - XML import'!$A18,1)-SEARCH("&gt;",'CFR - XML import'!$A18,1)-2)))</f>
        <v>0</v>
      </c>
      <c r="AT24" s="140">
        <f>IF(ISERROR(FIND(AT$3,'CFR - XML import'!$A18)),0,VALUE(MID('CFR - XML import'!$A18,SEARCH("&gt;",'CFR - XML import'!$A18,1)+1,SEARCH("/",'CFR - XML import'!$A18,1)-SEARCH("&gt;",'CFR - XML import'!$A18,1)-2)))</f>
        <v>0</v>
      </c>
      <c r="AU24" s="140">
        <f>IF(ISERROR(FIND(AU$3,'CFR - XML import'!$A18)),0,VALUE(MID('CFR - XML import'!$A18,SEARCH("&gt;",'CFR - XML import'!$A18,1)+1,SEARCH("/",'CFR - XML import'!$A18,1)-SEARCH("&gt;",'CFR - XML import'!$A18,1)-2)))</f>
        <v>0</v>
      </c>
      <c r="AV24" s="140">
        <f>IF(ISERROR(FIND(AV$3,'CFR - XML import'!$A18)),0,VALUE(MID('CFR - XML import'!$A18,SEARCH("&gt;",'CFR - XML import'!$A18,1)+1,SEARCH("/",'CFR - XML import'!$A18,1)-SEARCH("&gt;",'CFR - XML import'!$A18,1)-2)))</f>
        <v>0</v>
      </c>
      <c r="AW24" s="140">
        <f>IF(ISERROR(FIND(AW$3,'CFR - XML import'!$A18)),0,VALUE(MID('CFR - XML import'!$A18,SEARCH("&gt;",'CFR - XML import'!$A18,1)+1,SEARCH("/",'CFR - XML import'!$A18,1)-SEARCH("&gt;",'CFR - XML import'!$A18,1)-2)))</f>
        <v>0</v>
      </c>
      <c r="AX24" s="140">
        <f>IF(ISERROR(FIND(AX$3,'CFR - XML import'!$A18)),0,VALUE(MID('CFR - XML import'!$A18,SEARCH("&gt;",'CFR - XML import'!$A18,1)+1,SEARCH("/",'CFR - XML import'!$A18,1)-SEARCH("&gt;",'CFR - XML import'!$A18,1)-2)))</f>
        <v>0</v>
      </c>
      <c r="AY24" s="140">
        <f>IF(ISERROR(FIND(AY$3,'CFR - XML import'!$A18)),0,VALUE(MID('CFR - XML import'!$A18,SEARCH("&gt;",'CFR - XML import'!$A18,1)+1,SEARCH("/",'CFR - XML import'!$A18,1)-SEARCH("&gt;",'CFR - XML import'!$A18,1)-2)))</f>
        <v>0</v>
      </c>
      <c r="AZ24" s="140">
        <f>IF(ISERROR(FIND(AZ$3,'CFR - XML import'!$A18)),0,VALUE(MID('CFR - XML import'!$A18,SEARCH("&gt;",'CFR - XML import'!$A18,1)+1,SEARCH("/",'CFR - XML import'!$A18,1)-SEARCH("&gt;",'CFR - XML import'!$A18,1)-2)))</f>
        <v>0</v>
      </c>
      <c r="BA24" s="140">
        <f>IF(ISERROR(FIND(BA$3,'CFR - XML import'!$A18)),0,VALUE(MID('CFR - XML import'!$A18,SEARCH("&gt;",'CFR - XML import'!$A18,1)+1,SEARCH("/",'CFR - XML import'!$A18,1)-SEARCH("&gt;",'CFR - XML import'!$A18,1)-2)))</f>
        <v>0</v>
      </c>
      <c r="BB24" s="140">
        <f>IF(ISERROR(FIND(BB$3,'CFR - XML import'!$A18)),0,VALUE(MID('CFR - XML import'!$A18,SEARCH("&gt;",'CFR - XML import'!$A18,1)+1,SEARCH("/",'CFR - XML import'!$A18,1)-SEARCH("&gt;",'CFR - XML import'!$A18,1)-2)))</f>
        <v>0</v>
      </c>
      <c r="BC24" s="140">
        <f>IF(ISERROR(FIND(BC$3,'CFR - XML import'!$A18)),0,VALUE(MID('CFR - XML import'!$A18,SEARCH("&gt;",'CFR - XML import'!$A18,1)+1,SEARCH("/",'CFR - XML import'!$A18,1)-SEARCH("&gt;",'CFR - XML import'!$A18,1)-2)))</f>
        <v>0</v>
      </c>
      <c r="BD24" s="140">
        <f>IF(ISERROR(FIND(BD$3,'CFR - XML import'!$A18)),0,VALUE(MID('CFR - XML import'!$A18,SEARCH("&gt;",'CFR - XML import'!$A18,1)+1,SEARCH("/",'CFR - XML import'!$A18,1)-SEARCH("&gt;",'CFR - XML import'!$A18,1)-2)))</f>
        <v>0</v>
      </c>
      <c r="BE24" s="140">
        <f>IF(ISERROR(FIND(BE$3,'CFR - XML import'!$A18)),0,VALUE(MID('CFR - XML import'!$A18,SEARCH("&gt;",'CFR - XML import'!$A18,1)+1,SEARCH("/",'CFR - XML import'!$A18,1)-SEARCH("&gt;",'CFR - XML import'!$A18,1)-2)))</f>
        <v>0</v>
      </c>
      <c r="BF24" s="140">
        <f>IF(ISERROR(FIND(BF$3,'CFR - XML import'!$A18)),0,VALUE(MID('CFR - XML import'!$A18,SEARCH("&gt;",'CFR - XML import'!$A18,1)+1,SEARCH("/",'CFR - XML import'!$A18,1)-SEARCH("&gt;",'CFR - XML import'!$A18,1)-2)))</f>
        <v>0</v>
      </c>
      <c r="BG24" s="140">
        <f>IF(ISERROR(FIND(BG$3,'CFR - XML import'!$A18)),0,VALUE(MID('CFR - XML import'!$A18,SEARCH("&gt;",'CFR - XML import'!$A18,1)+1,SEARCH("/",'CFR - XML import'!$A18,1)-SEARCH("&gt;",'CFR - XML import'!$A18,1)-2)))</f>
        <v>0</v>
      </c>
      <c r="BH24" s="140">
        <f>IF(ISERROR(FIND(BH$3,'CFR - XML import'!$A18)),0,VALUE(MID('CFR - XML import'!$A18,SEARCH("&gt;",'CFR - XML import'!$A18,1)+1,SEARCH("/",'CFR - XML import'!$A18,1)-SEARCH("&gt;",'CFR - XML import'!$A18,1)-2)))</f>
        <v>0</v>
      </c>
      <c r="BI24" s="140">
        <f>IF(ISERROR(FIND(BI$3,'CFR - XML import'!$A18)),0,VALUE(MID('CFR - XML import'!$A18,SEARCH("&gt;",'CFR - XML import'!$A18,1)+1,SEARCH("/",'CFR - XML import'!$A18,1)-SEARCH("&gt;",'CFR - XML import'!$A18,1)-2)))</f>
        <v>0</v>
      </c>
      <c r="BJ24" s="140">
        <f>IF(ISERROR(FIND(BJ$3,'CFR - XML import'!$A18)),0,VALUE(MID('CFR - XML import'!$A18,SEARCH("&gt;",'CFR - XML import'!$A18,1)+1,SEARCH("/",'CFR - XML import'!$A18,1)-SEARCH("&gt;",'CFR - XML import'!$A18,1)-2)))</f>
        <v>0</v>
      </c>
      <c r="BK24" s="140">
        <f>IF(ISERROR(FIND(BK$3,'CFR - XML import'!$A18)),0,VALUE(MID('CFR - XML import'!$A18,SEARCH("&gt;",'CFR - XML import'!$A18,1)+1,SEARCH("/",'CFR - XML import'!$A18,1)-SEARCH("&gt;",'CFR - XML import'!$A18,1)-2)))</f>
        <v>0</v>
      </c>
      <c r="BL24" s="140">
        <f>IF(ISERROR(FIND(BL$3,'CFR - XML import'!$A18)),0,VALUE(MID('CFR - XML import'!$A18,SEARCH("&gt;",'CFR - XML import'!$A18,1)+1,SEARCH("/",'CFR - XML import'!$A18,1)-SEARCH("&gt;",'CFR - XML import'!$A18,1)-2)))</f>
        <v>0</v>
      </c>
      <c r="BM24" s="140">
        <f>IF(ISERROR(FIND(BM$3,'CFR - XML import'!$A18)),0,VALUE(MID('CFR - XML import'!$A18,SEARCH("&gt;",'CFR - XML import'!$A18,1)+1,SEARCH("/",'CFR - XML import'!$A18,1)-SEARCH("&gt;",'CFR - XML import'!$A18,1)-2)))</f>
        <v>0</v>
      </c>
      <c r="BN24" s="140">
        <f>IF(ISERROR(FIND(BN$3,'CFR - XML import'!$A18)),0,VALUE(MID('CFR - XML import'!$A18,SEARCH("&gt;",'CFR - XML import'!$A18,1)+1,SEARCH("/",'CFR - XML import'!$A18,1)-SEARCH("&gt;",'CFR - XML import'!$A18,1)-2)))</f>
        <v>0</v>
      </c>
      <c r="BO24" s="140">
        <f>IF(ISERROR(FIND(BO$3,'CFR - XML import'!$A18)),0,VALUE(MID('CFR - XML import'!$A18,SEARCH("&gt;",'CFR - XML import'!$A18,1)+1,SEARCH("/",'CFR - XML import'!$A18,1)-SEARCH("&gt;",'CFR - XML import'!$A18,1)-2)))</f>
        <v>0</v>
      </c>
      <c r="BP24" s="140">
        <f>IF(ISERROR(FIND(BP$3,'CFR - XML import'!$A18)),0,VALUE(MID('CFR - XML import'!$A18,SEARCH("&gt;",'CFR - XML import'!$A18,1)+1,SEARCH("/",'CFR - XML import'!$A18,1)-SEARCH("&gt;",'CFR - XML import'!$A18,1)-2)))</f>
        <v>0</v>
      </c>
      <c r="BQ24" s="140">
        <f>IF(ISERROR(FIND(BQ$3,'CFR - XML import'!$A18)),0,VALUE(MID('CFR - XML import'!$A18,SEARCH("&gt;",'CFR - XML import'!$A18,1)+1,SEARCH("/",'CFR - XML import'!$A18,1)-SEARCH("&gt;",'CFR - XML import'!$A18,1)-2)))</f>
        <v>0</v>
      </c>
      <c r="BR24" s="140">
        <f>IF(ISERROR(FIND(BR$3,'CFR - XML import'!$A18)),0,VALUE(MID('CFR - XML import'!$A18,SEARCH("&gt;",'CFR - XML import'!$A18,1)+1,SEARCH("/",'CFR - XML import'!$A18,1)-SEARCH("&gt;",'CFR - XML import'!$A18,1)-2)))</f>
        <v>0</v>
      </c>
      <c r="BS24" s="140">
        <f>IF(ISERROR(FIND(BS$3,'CFR - XML import'!$A18)),0,VALUE(MID('CFR - XML import'!$A18,SEARCH("&gt;",'CFR - XML import'!$A18,1)+1,SEARCH("/",'CFR - XML import'!$A18,1)-SEARCH("&gt;",'CFR - XML import'!$A18,1)-2)))</f>
        <v>0</v>
      </c>
      <c r="BT24" s="140">
        <f>IF(ISERROR(FIND(BT$3,'CFR - XML import'!$A18)),0,VALUE(MID('CFR - XML import'!$A18,SEARCH("&gt;",'CFR - XML import'!$A18,1)+1,SEARCH("/",'CFR - XML import'!$A18,1)-SEARCH("&gt;",'CFR - XML import'!$A18,1)-2)))</f>
        <v>0</v>
      </c>
      <c r="BU24" s="140">
        <f>IF(ISERROR(FIND(BU$3,'CFR - XML import'!$A18)),0,VALUE(MID('CFR - XML import'!$A18,SEARCH("&gt;",'CFR - XML import'!$A18,1)+1,SEARCH("/",'CFR - XML import'!$A18,1)-SEARCH("&gt;",'CFR - XML import'!$A18,1)-2)))</f>
        <v>0</v>
      </c>
      <c r="BV24" s="140">
        <f>IF(ISERROR(FIND(BV$3,'CFR - XML import'!$A18)),0,VALUE(MID('CFR - XML import'!$A18,SEARCH("&gt;",'CFR - XML import'!$A18,1)+1,SEARCH("/",'CFR - XML import'!$A18,1)-SEARCH("&gt;",'CFR - XML import'!$A18,1)-2)))</f>
        <v>0</v>
      </c>
      <c r="BW24" s="140">
        <f>IF(ISERROR(FIND(BW$3,'CFR - XML import'!$A18)),0,VALUE(MID('CFR - XML import'!$A18,SEARCH("&gt;",'CFR - XML import'!$A18,1)+1,SEARCH("/",'CFR - XML import'!$A18,1)-SEARCH("&gt;",'CFR - XML import'!$A18,1)-2)))</f>
        <v>0</v>
      </c>
      <c r="BX24" s="140">
        <f>IF(ISERROR(FIND(BX$3,'CFR - XML import'!$A18)),0,VALUE(MID('CFR - XML import'!$A18,SEARCH("&gt;",'CFR - XML import'!$A18,1)+1,SEARCH("/",'CFR - XML import'!$A18,1)-SEARCH("&gt;",'CFR - XML import'!$A18,1)-2)))</f>
        <v>0</v>
      </c>
      <c r="BY24" s="140">
        <f>IF(ISERROR(FIND(BY$3,'CFR - XML import'!$A18)),0,VALUE(MID('CFR - XML import'!$A18,SEARCH("&gt;",'CFR - XML import'!$A18,1)+1,SEARCH("/",'CFR - XML import'!$A18,1)-SEARCH("&gt;",'CFR - XML import'!$A18,1)-2)))</f>
        <v>0</v>
      </c>
      <c r="BZ24" s="140">
        <f>IF(ISERROR(FIND(BZ$3,'CFR - XML import'!$A18)),0,VALUE(MID('CFR - XML import'!$A18,SEARCH("&gt;",'CFR - XML import'!$A18,1)+1,SEARCH("/",'CFR - XML import'!$A18,1)-SEARCH("&gt;",'CFR - XML import'!$A18,1)-2)))</f>
        <v>0</v>
      </c>
      <c r="CG24" s="142">
        <f>IF(ISERROR(IF(MID('CFR - XML import'!$A18,LEN($CF$4)+5,LEN('CFR - XML import'!$A18)-(2*LEN($CF$4)+5))="RMMS",1,IF(MID('CFR - XML import'!$A18,LEN("    &lt;InputSystem&gt;")+1,LEN('CFR - XML import'!$A18)-(LEN("    &lt;InputSystem&gt;")+LEN($CF$4)+1))="SIMS",2,0))),0,IF(MID('CFR - XML import'!$A18,LEN($CF$4)+5,LEN('CFR - XML import'!$A18)-(2*LEN($CF$4)+5))="RMMS",1,IF(MID('CFR - XML import'!$A18,LEN("    &lt;InputSystem&gt;")+1,LEN('CFR - XML import'!$A18)-(LEN("    &lt;InputSystem&gt;")+LEN($CF$4)+1))="SIMS",2,0)))</f>
        <v>0</v>
      </c>
      <c r="CH24" s="140">
        <f>IF(ISERROR(FIND(CH$3,'CFR - XML import'!$A18)),0,MID('CFR - XML import'!$A18,SEARCH("&gt;",'CFR - XML import'!$A18,1)+1,SEARCH("/",'CFR - XML import'!$A18,1)-SEARCH("&gt;",'CFR - XML import'!$A18,1)-2))</f>
        <v>0</v>
      </c>
      <c r="CI24" s="140">
        <f>IF(ISERROR(FIND(CI$3,'CFR - XML import'!$A18)),0,MID('CFR - XML import'!$A18,SEARCH("&gt;",'CFR - XML import'!$A18,1)+1,SEARCH("/",'CFR - XML import'!$A18,1)-SEARCH("&gt;",'CFR - XML import'!$A18,1)-2))</f>
        <v>0</v>
      </c>
      <c r="CJ24" s="140">
        <f>IF(ISERROR(FIND(CJ$3,'CFR - XML import'!$A18)),0,MID('CFR - XML import'!$A18,SEARCH("&gt;",'CFR - XML import'!$A18,1)+1,SEARCH("/",'CFR - XML import'!$A18,1)-SEARCH("&gt;",'CFR - XML import'!$A18,1)-2))</f>
        <v>0</v>
      </c>
      <c r="CK24" s="140">
        <f>IF(ISERROR(FIND(CK$3,'CFR - XML import'!$A18)),0,MID('CFR - XML import'!$A18,SEARCH("&gt;",'CFR - XML import'!$A18,1)+1,SEARCH("/",'CFR - XML import'!$A18,1)-SEARCH("&gt;",'CFR - XML import'!$A18,1)-2))</f>
        <v>0</v>
      </c>
      <c r="CL24" s="140">
        <f>IF(ISERROR(FIND(CL$3,'CFR - XML import'!$A18)),0,MID('CFR - XML import'!$A18,SEARCH("&gt;",'CFR - XML import'!$A18,1)+1,SEARCH("/",'CFR - XML import'!$A18,1)-SEARCH("&gt;",'CFR - XML import'!$A18,1)-2))</f>
        <v>0</v>
      </c>
      <c r="CM24" s="140">
        <f>IF(ISERROR(FIND(CM$3,'CFR - XML import'!$A18)),0,MID('CFR - XML import'!$A18,SEARCH("&gt;",'CFR - XML import'!$A18,1)+1,SEARCH("/",'CFR - XML import'!$A18,1)-SEARCH("&gt;",'CFR - XML import'!$A18,1)-2))</f>
        <v>0</v>
      </c>
    </row>
    <row r="25" spans="1:91" x14ac:dyDescent="0.2">
      <c r="A25" s="139" t="str">
        <f>IF(AND('CFR - XML import'!A19&lt;&gt;"",LEFT('CFR - XML import'!A19,1)&lt;&gt;"&lt;",LEFT('CFR - XML import'!A19,3)&lt;&gt;"  &lt;",LEFT('CFR - XML import'!A19,5)&lt;&gt;"    &lt;",LEFT('CFR - XML import'!A19,7)&lt;&gt;"      &lt;",LEFT('CFR - XML import'!A19,9)&lt;&gt;"        &lt;",$B$1="SIMS"),'CFR - XML import'!A19,IF(AND(LEFT('CFR - XML import'!A19,9)="&lt;Details&gt;",$B$1="RM"),'CFR - XML import'!A19,""))</f>
        <v/>
      </c>
      <c r="B25" s="140">
        <f>IF(ISERROR(FIND(B$3,'CFR - XML import'!$A19)),0,VALUE(MID('CFR - XML import'!$A19,SEARCH("&gt;",'CFR - XML import'!$A19,1)+1,SEARCH("/",'CFR - XML import'!$A19,1)-SEARCH("&gt;",'CFR - XML import'!$A19,1)-2)))</f>
        <v>0</v>
      </c>
      <c r="D25" s="140">
        <f>IF(ISERROR(FIND(D$3,'CFR - XML import'!$A19)),0,MID('CFR - XML import'!$A19,SEARCH("&gt;",'CFR - XML import'!$A19,1)+1,SEARCH("/",'CFR - XML import'!$A19,1)-SEARCH("&gt;",'CFR - XML import'!$A19,1)-2))</f>
        <v>0</v>
      </c>
      <c r="E25" s="140">
        <f>IF(ISERROR(FIND(E$3,'CFR - XML import'!$A19)),0,MID('CFR - XML import'!$A19,SEARCH("&gt;",'CFR - XML import'!$A19,1)+1,SEARCH("/",'CFR - XML import'!$A19,1)-SEARCH("&gt;",'CFR - XML import'!$A19,1)-2))</f>
        <v>0</v>
      </c>
      <c r="F25" s="141">
        <f>IF($B$1="SIMS",IF(ISERROR(FIND(F$3,'CFR - XML import'!$A19)),0,VALUE(MID('CFR - XML import'!$A19,15,10))),IF(ISERROR(FIND(F$3,'CFR - XML import'!$A19)),0,VALUE(MID('CFR - XML import'!$A19,15,10))))</f>
        <v>0</v>
      </c>
      <c r="G25" s="140">
        <f>IF(ISERROR(FIND(G$3,'CFR - XML import'!$A19)),0,VALUE(MID('CFR - XML import'!$A19,SEARCH("&gt;",'CFR - XML import'!$A19,1)+1,SEARCH("/",'CFR - XML import'!$A19,1)-SEARCH("&gt;",'CFR - XML import'!$A19,1)-2)))</f>
        <v>0</v>
      </c>
      <c r="H25" s="140">
        <f>IF(ISERROR(FIND(H$3,'CFR - XML import'!$A19)),0,VALUE(MID('CFR - XML import'!$A19,SEARCH("&gt;",'CFR - XML import'!$A19,1)+1,SEARCH("/",'CFR - XML import'!$A19,1)-SEARCH("&gt;",'CFR - XML import'!$A19,1)-2)))</f>
        <v>0</v>
      </c>
      <c r="I25" s="140">
        <f>IF(ISERROR(FIND(I$3,'CFR - XML import'!$A19)),0,VALUE(MID('CFR - XML import'!$A19,SEARCH("&gt;",'CFR - XML import'!$A19,1)+1,SEARCH("/",'CFR - XML import'!$A19,1)-SEARCH("&gt;",'CFR - XML import'!$A19,1)-2)))</f>
        <v>0</v>
      </c>
      <c r="J25" s="140">
        <f>IF(ISERROR(FIND(J$3,'CFR - XML import'!$A19)),0,VALUE(MID('CFR - XML import'!$A19,SEARCH("&gt;",'CFR - XML import'!$A19,1)+1,SEARCH("/",'CFR - XML import'!$A19,1)-SEARCH("&gt;",'CFR - XML import'!$A19,1)-2)))</f>
        <v>0</v>
      </c>
      <c r="K25" s="140">
        <f>IF(ISERROR(FIND(K$3,'CFR - XML import'!$A19)),0,VALUE(MID('CFR - XML import'!$A19,SEARCH("&gt;",'CFR - XML import'!$A19,1)+1,SEARCH("/",'CFR - XML import'!$A19,1)-SEARCH("&gt;",'CFR - XML import'!$A19,1)-2)))</f>
        <v>0</v>
      </c>
      <c r="L25" s="140">
        <f>IF(ISERROR(FIND(L$3,'CFR - XML import'!$A19)),0,VALUE(MID('CFR - XML import'!$A19,SEARCH("&gt;",'CFR - XML import'!$A19,1)+1,SEARCH("/",'CFR - XML import'!$A19,1)-SEARCH("&gt;",'CFR - XML import'!$A19,1)-2)))</f>
        <v>0</v>
      </c>
      <c r="M25" s="140">
        <f>IF(ISERROR(FIND(M$3,'CFR - XML import'!$A19)),0,VALUE(MID('CFR - XML import'!$A19,SEARCH("&gt;",'CFR - XML import'!$A19,1)+1,SEARCH("/",'CFR - XML import'!$A19,1)-SEARCH("&gt;",'CFR - XML import'!$A19,1)-2)))</f>
        <v>0</v>
      </c>
      <c r="N25" s="140">
        <f>IF(ISERROR(FIND(N$3,'CFR - XML import'!$A19)),0,VALUE(MID('CFR - XML import'!$A19,SEARCH("&gt;",'CFR - XML import'!$A19,1)+1,SEARCH("/",'CFR - XML import'!$A19,1)-SEARCH("&gt;",'CFR - XML import'!$A19,1)-2)))</f>
        <v>0</v>
      </c>
      <c r="O25" s="140">
        <f>IF(ISERROR(FIND(O$3,'CFR - XML import'!$A19)),0,VALUE(MID('CFR - XML import'!$A19,SEARCH("&gt;",'CFR - XML import'!$A19,1)+1,SEARCH("/",'CFR - XML import'!$A19,1)-SEARCH("&gt;",'CFR - XML import'!$A19,1)-2)))</f>
        <v>0</v>
      </c>
      <c r="P25" s="140">
        <f>IF(ISERROR(FIND(P$3,'CFR - XML import'!$A19)),0,VALUE(MID('CFR - XML import'!$A19,SEARCH("&gt;",'CFR - XML import'!$A19,1)+1,SEARCH("/",'CFR - XML import'!$A19,1)-SEARCH("&gt;",'CFR - XML import'!$A19,1)-2)))</f>
        <v>0</v>
      </c>
      <c r="Q25" s="140">
        <f>IF(ISERROR(FIND(Q$3,'CFR - XML import'!$A19)),0,VALUE(MID('CFR - XML import'!$A19,SEARCH("&gt;",'CFR - XML import'!$A19,1)+1,SEARCH("/",'CFR - XML import'!$A19,1)-SEARCH("&gt;",'CFR - XML import'!$A19,1)-2)))</f>
        <v>0</v>
      </c>
      <c r="R25" s="140">
        <f>IF(ISERROR(FIND(R$3,'CFR - XML import'!$A19)),0,VALUE(MID('CFR - XML import'!$A19,SEARCH("&gt;",'CFR - XML import'!$A19,1)+1,SEARCH("/",'CFR - XML import'!$A19,1)-SEARCH("&gt;",'CFR - XML import'!$A19,1)-2)))</f>
        <v>0</v>
      </c>
      <c r="S25" s="140">
        <f>IF(ISERROR(FIND(S$3,'CFR - XML import'!$A19)),0,VALUE(MID('CFR - XML import'!$A19,SEARCH("&gt;",'CFR - XML import'!$A19,1)+1,SEARCH("/",'CFR - XML import'!$A19,1)-SEARCH("&gt;",'CFR - XML import'!$A19,1)-2)))</f>
        <v>0</v>
      </c>
      <c r="T25" s="140">
        <f>IF(ISERROR(FIND(T$3,'CFR - XML import'!$A19)),0,VALUE(MID('CFR - XML import'!$A19,SEARCH("&gt;",'CFR - XML import'!$A19,1)+1,SEARCH("/",'CFR - XML import'!$A19,1)-SEARCH("&gt;",'CFR - XML import'!$A19,1)-2)))</f>
        <v>0</v>
      </c>
      <c r="U25" s="140">
        <f>IF(ISERROR(FIND(U$3,'CFR - XML import'!$A19)),0,VALUE(MID('CFR - XML import'!$A19,SEARCH("&gt;",'CFR - XML import'!$A19,1)+1,SEARCH("/",'CFR - XML import'!$A19,1)-SEARCH("&gt;",'CFR - XML import'!$A19,1)-2)))</f>
        <v>0</v>
      </c>
      <c r="V25" s="140">
        <f>IF(ISERROR(FIND(V$3,'CFR - XML import'!$A19)),0,VALUE(MID('CFR - XML import'!$A19,SEARCH("&gt;",'CFR - XML import'!$A19,1)+1,SEARCH("/",'CFR - XML import'!$A19,1)-SEARCH("&gt;",'CFR - XML import'!$A19,1)-2)))</f>
        <v>0</v>
      </c>
      <c r="W25" s="140">
        <f>IF(ISERROR(FIND(W$3,'CFR - XML import'!$A19)),0,VALUE(MID('CFR - XML import'!$A19,SEARCH("&gt;",'CFR - XML import'!$A19,1)+1,SEARCH("/",'CFR - XML import'!$A19,1)-SEARCH("&gt;",'CFR - XML import'!$A19,1)-2)))</f>
        <v>0</v>
      </c>
      <c r="X25" s="140"/>
      <c r="Y25" s="140">
        <f>IF(ISERROR(FIND(Y$3,'CFR - XML import'!$A19)),0,VALUE(MID('CFR - XML import'!$A19,SEARCH("&gt;",'CFR - XML import'!$A19,1)+1,SEARCH("/",'CFR - XML import'!$A19,1)-SEARCH("&gt;",'CFR - XML import'!$A19,1)-2)))</f>
        <v>0</v>
      </c>
      <c r="Z25" s="140">
        <f>IF(ISERROR(FIND(Z$3,'CFR - XML import'!$A19)),0,VALUE(MID('CFR - XML import'!$A19,SEARCH("&gt;",'CFR - XML import'!$A19,1)+1,SEARCH("/",'CFR - XML import'!$A19,1)-SEARCH("&gt;",'CFR - XML import'!$A19,1)-2)))</f>
        <v>0</v>
      </c>
      <c r="AA25" s="140">
        <f>IF(ISERROR(FIND(AA$3,'CFR - XML import'!$A19)),0,VALUE(MID('CFR - XML import'!$A19,SEARCH("&gt;",'CFR - XML import'!$A19,1)+1,SEARCH("/",'CFR - XML import'!$A19,1)-SEARCH("&gt;",'CFR - XML import'!$A19,1)-2)))</f>
        <v>0</v>
      </c>
      <c r="AB25" s="140">
        <f>IF(ISERROR(FIND(AB$3,'CFR - XML import'!$A19)),0,VALUE(MID('CFR - XML import'!$A19,SEARCH("&gt;",'CFR - XML import'!$A19,1)+1,SEARCH("/",'CFR - XML import'!$A19,1)-SEARCH("&gt;",'CFR - XML import'!$A19,1)-2)))</f>
        <v>0</v>
      </c>
      <c r="AC25" s="140">
        <f>IF(ISERROR(FIND(AC$3,'CFR - XML import'!$A19)),0,VALUE(MID('CFR - XML import'!$A19,SEARCH("&gt;",'CFR - XML import'!$A19,1)+1,SEARCH("/",'CFR - XML import'!$A19,1)-SEARCH("&gt;",'CFR - XML import'!$A19,1)-2)))</f>
        <v>0</v>
      </c>
      <c r="AD25" s="140">
        <f>IF(ISERROR(FIND(AD$3,'CFR - XML import'!$A19)),0,VALUE(MID('CFR - XML import'!$A19,SEARCH("&gt;",'CFR - XML import'!$A19,1)+1,SEARCH("/",'CFR - XML import'!$A19,1)-SEARCH("&gt;",'CFR - XML import'!$A19,1)-2)))</f>
        <v>0</v>
      </c>
      <c r="AE25" s="140">
        <f>IF(ISERROR(FIND(AE$3,'CFR - XML import'!$A19)),0,VALUE(MID('CFR - XML import'!$A19,SEARCH("&gt;",'CFR - XML import'!$A19,1)+1,SEARCH("/",'CFR - XML import'!$A19,1)-SEARCH("&gt;",'CFR - XML import'!$A19,1)-2)))</f>
        <v>0</v>
      </c>
      <c r="AF25" s="140">
        <f>IF(ISERROR(FIND(AF$3,'CFR - XML import'!$A19)),0,VALUE(MID('CFR - XML import'!$A19,SEARCH("&gt;",'CFR - XML import'!$A19,1)+1,SEARCH("/",'CFR - XML import'!$A19,1)-SEARCH("&gt;",'CFR - XML import'!$A19,1)-2)))</f>
        <v>0</v>
      </c>
      <c r="AG25" s="140">
        <f>IF(ISERROR(FIND(AG$3,'CFR - XML import'!$A19)),0,VALUE(MID('CFR - XML import'!$A19,SEARCH("&gt;",'CFR - XML import'!$A19,1)+1,SEARCH("/",'CFR - XML import'!$A19,1)-SEARCH("&gt;",'CFR - XML import'!$A19,1)-2)))</f>
        <v>0</v>
      </c>
      <c r="AH25" s="140">
        <f>IF(ISERROR(FIND(AH$3,'CFR - XML import'!$A19)),0,VALUE(MID('CFR - XML import'!$A19,SEARCH("&gt;",'CFR - XML import'!$A19,1)+1,SEARCH("/",'CFR - XML import'!$A19,1)-SEARCH("&gt;",'CFR - XML import'!$A19,1)-2)))</f>
        <v>0</v>
      </c>
      <c r="AI25" s="140">
        <f>IF(ISERROR(FIND(AI$3,'CFR - XML import'!$A19)),0,VALUE(MID('CFR - XML import'!$A19,SEARCH("&gt;",'CFR - XML import'!$A19,1)+1,SEARCH("/",'CFR - XML import'!$A19,1)-SEARCH("&gt;",'CFR - XML import'!$A19,1)-2)))</f>
        <v>0</v>
      </c>
      <c r="AJ25" s="140">
        <f>IF(ISERROR(FIND(AJ$3,'CFR - XML import'!$A19)),0,VALUE(MID('CFR - XML import'!$A19,SEARCH("&gt;",'CFR - XML import'!$A19,1)+1,SEARCH("/",'CFR - XML import'!$A19,1)-SEARCH("&gt;",'CFR - XML import'!$A19,1)-2)))</f>
        <v>0</v>
      </c>
      <c r="AK25" s="140">
        <f>IF(ISERROR(FIND(AK$3,'CFR - XML import'!$A19)),0,VALUE(MID('CFR - XML import'!$A19,SEARCH("&gt;",'CFR - XML import'!$A19,1)+1,SEARCH("/",'CFR - XML import'!$A19,1)-SEARCH("&gt;",'CFR - XML import'!$A19,1)-2)))</f>
        <v>0</v>
      </c>
      <c r="AL25" s="140">
        <f>IF(ISERROR(FIND(AL$3,'CFR - XML import'!$A19)),0,VALUE(MID('CFR - XML import'!$A19,SEARCH("&gt;",'CFR - XML import'!$A19,1)+1,SEARCH("/",'CFR - XML import'!$A19,1)-SEARCH("&gt;",'CFR - XML import'!$A19,1)-2)))</f>
        <v>0</v>
      </c>
      <c r="AM25" s="140">
        <f>IF(ISERROR(FIND(AM$3,'CFR - XML import'!$A19)),0,VALUE(MID('CFR - XML import'!$A19,SEARCH("&gt;",'CFR - XML import'!$A19,1)+1,SEARCH("/",'CFR - XML import'!$A19,1)-SEARCH("&gt;",'CFR - XML import'!$A19,1)-2)))</f>
        <v>0</v>
      </c>
      <c r="AN25" s="140">
        <f>IF(ISERROR(FIND(AN$3,'CFR - XML import'!$A19)),0,VALUE(MID('CFR - XML import'!$A19,SEARCH("&gt;",'CFR - XML import'!$A19,1)+1,SEARCH("/",'CFR - XML import'!$A19,1)-SEARCH("&gt;",'CFR - XML import'!$A19,1)-2)))</f>
        <v>0</v>
      </c>
      <c r="AO25" s="140">
        <f>IF(ISERROR(FIND(AO$3,'CFR - XML import'!$A19)),0,VALUE(MID('CFR - XML import'!$A19,SEARCH("&gt;",'CFR - XML import'!$A19,1)+1,SEARCH("/",'CFR - XML import'!$A19,1)-SEARCH("&gt;",'CFR - XML import'!$A19,1)-2)))</f>
        <v>0</v>
      </c>
      <c r="AP25" s="140">
        <f>IF(ISERROR(FIND(AP$3,'CFR - XML import'!$A19)),0,VALUE(MID('CFR - XML import'!$A19,SEARCH("&gt;",'CFR - XML import'!$A19,1)+1,SEARCH("/",'CFR - XML import'!$A19,1)-SEARCH("&gt;",'CFR - XML import'!$A19,1)-2)))</f>
        <v>0</v>
      </c>
      <c r="AQ25" s="140">
        <f>IF(ISERROR(FIND(AQ$3,'CFR - XML import'!$A19)),0,VALUE(MID('CFR - XML import'!$A19,SEARCH("&gt;",'CFR - XML import'!$A19,1)+1,SEARCH("/",'CFR - XML import'!$A19,1)-SEARCH("&gt;",'CFR - XML import'!$A19,1)-2)))</f>
        <v>0</v>
      </c>
      <c r="AR25" s="140">
        <f>IF(ISERROR(FIND(AR$3,'CFR - XML import'!$A19)),0,VALUE(MID('CFR - XML import'!$A19,SEARCH("&gt;",'CFR - XML import'!$A19,1)+1,SEARCH("/",'CFR - XML import'!$A19,1)-SEARCH("&gt;",'CFR - XML import'!$A19,1)-2)))</f>
        <v>0</v>
      </c>
      <c r="AS25" s="140">
        <f>IF(ISERROR(FIND(AS$3,'CFR - XML import'!$A19)),0,VALUE(MID('CFR - XML import'!$A19,SEARCH("&gt;",'CFR - XML import'!$A19,1)+1,SEARCH("/",'CFR - XML import'!$A19,1)-SEARCH("&gt;",'CFR - XML import'!$A19,1)-2)))</f>
        <v>0</v>
      </c>
      <c r="AT25" s="140">
        <f>IF(ISERROR(FIND(AT$3,'CFR - XML import'!$A19)),0,VALUE(MID('CFR - XML import'!$A19,SEARCH("&gt;",'CFR - XML import'!$A19,1)+1,SEARCH("/",'CFR - XML import'!$A19,1)-SEARCH("&gt;",'CFR - XML import'!$A19,1)-2)))</f>
        <v>0</v>
      </c>
      <c r="AU25" s="140">
        <f>IF(ISERROR(FIND(AU$3,'CFR - XML import'!$A19)),0,VALUE(MID('CFR - XML import'!$A19,SEARCH("&gt;",'CFR - XML import'!$A19,1)+1,SEARCH("/",'CFR - XML import'!$A19,1)-SEARCH("&gt;",'CFR - XML import'!$A19,1)-2)))</f>
        <v>0</v>
      </c>
      <c r="AV25" s="140">
        <f>IF(ISERROR(FIND(AV$3,'CFR - XML import'!$A19)),0,VALUE(MID('CFR - XML import'!$A19,SEARCH("&gt;",'CFR - XML import'!$A19,1)+1,SEARCH("/",'CFR - XML import'!$A19,1)-SEARCH("&gt;",'CFR - XML import'!$A19,1)-2)))</f>
        <v>0</v>
      </c>
      <c r="AW25" s="140">
        <f>IF(ISERROR(FIND(AW$3,'CFR - XML import'!$A19)),0,VALUE(MID('CFR - XML import'!$A19,SEARCH("&gt;",'CFR - XML import'!$A19,1)+1,SEARCH("/",'CFR - XML import'!$A19,1)-SEARCH("&gt;",'CFR - XML import'!$A19,1)-2)))</f>
        <v>0</v>
      </c>
      <c r="AX25" s="140">
        <f>IF(ISERROR(FIND(AX$3,'CFR - XML import'!$A19)),0,VALUE(MID('CFR - XML import'!$A19,SEARCH("&gt;",'CFR - XML import'!$A19,1)+1,SEARCH("/",'CFR - XML import'!$A19,1)-SEARCH("&gt;",'CFR - XML import'!$A19,1)-2)))</f>
        <v>0</v>
      </c>
      <c r="AY25" s="140">
        <f>IF(ISERROR(FIND(AY$3,'CFR - XML import'!$A19)),0,VALUE(MID('CFR - XML import'!$A19,SEARCH("&gt;",'CFR - XML import'!$A19,1)+1,SEARCH("/",'CFR - XML import'!$A19,1)-SEARCH("&gt;",'CFR - XML import'!$A19,1)-2)))</f>
        <v>0</v>
      </c>
      <c r="AZ25" s="140">
        <f>IF(ISERROR(FIND(AZ$3,'CFR - XML import'!$A19)),0,VALUE(MID('CFR - XML import'!$A19,SEARCH("&gt;",'CFR - XML import'!$A19,1)+1,SEARCH("/",'CFR - XML import'!$A19,1)-SEARCH("&gt;",'CFR - XML import'!$A19,1)-2)))</f>
        <v>0</v>
      </c>
      <c r="BA25" s="140">
        <f>IF(ISERROR(FIND(BA$3,'CFR - XML import'!$A19)),0,VALUE(MID('CFR - XML import'!$A19,SEARCH("&gt;",'CFR - XML import'!$A19,1)+1,SEARCH("/",'CFR - XML import'!$A19,1)-SEARCH("&gt;",'CFR - XML import'!$A19,1)-2)))</f>
        <v>0</v>
      </c>
      <c r="BB25" s="140">
        <f>IF(ISERROR(FIND(BB$3,'CFR - XML import'!$A19)),0,VALUE(MID('CFR - XML import'!$A19,SEARCH("&gt;",'CFR - XML import'!$A19,1)+1,SEARCH("/",'CFR - XML import'!$A19,1)-SEARCH("&gt;",'CFR - XML import'!$A19,1)-2)))</f>
        <v>0</v>
      </c>
      <c r="BC25" s="140">
        <f>IF(ISERROR(FIND(BC$3,'CFR - XML import'!$A19)),0,VALUE(MID('CFR - XML import'!$A19,SEARCH("&gt;",'CFR - XML import'!$A19,1)+1,SEARCH("/",'CFR - XML import'!$A19,1)-SEARCH("&gt;",'CFR - XML import'!$A19,1)-2)))</f>
        <v>0</v>
      </c>
      <c r="BD25" s="140">
        <f>IF(ISERROR(FIND(BD$3,'CFR - XML import'!$A19)),0,VALUE(MID('CFR - XML import'!$A19,SEARCH("&gt;",'CFR - XML import'!$A19,1)+1,SEARCH("/",'CFR - XML import'!$A19,1)-SEARCH("&gt;",'CFR - XML import'!$A19,1)-2)))</f>
        <v>0</v>
      </c>
      <c r="BE25" s="140">
        <f>IF(ISERROR(FIND(BE$3,'CFR - XML import'!$A19)),0,VALUE(MID('CFR - XML import'!$A19,SEARCH("&gt;",'CFR - XML import'!$A19,1)+1,SEARCH("/",'CFR - XML import'!$A19,1)-SEARCH("&gt;",'CFR - XML import'!$A19,1)-2)))</f>
        <v>0</v>
      </c>
      <c r="BF25" s="140">
        <f>IF(ISERROR(FIND(BF$3,'CFR - XML import'!$A19)),0,VALUE(MID('CFR - XML import'!$A19,SEARCH("&gt;",'CFR - XML import'!$A19,1)+1,SEARCH("/",'CFR - XML import'!$A19,1)-SEARCH("&gt;",'CFR - XML import'!$A19,1)-2)))</f>
        <v>0</v>
      </c>
      <c r="BG25" s="140">
        <f>IF(ISERROR(FIND(BG$3,'CFR - XML import'!$A19)),0,VALUE(MID('CFR - XML import'!$A19,SEARCH("&gt;",'CFR - XML import'!$A19,1)+1,SEARCH("/",'CFR - XML import'!$A19,1)-SEARCH("&gt;",'CFR - XML import'!$A19,1)-2)))</f>
        <v>0</v>
      </c>
      <c r="BH25" s="140">
        <f>IF(ISERROR(FIND(BH$3,'CFR - XML import'!$A19)),0,VALUE(MID('CFR - XML import'!$A19,SEARCH("&gt;",'CFR - XML import'!$A19,1)+1,SEARCH("/",'CFR - XML import'!$A19,1)-SEARCH("&gt;",'CFR - XML import'!$A19,1)-2)))</f>
        <v>0</v>
      </c>
      <c r="BI25" s="140">
        <f>IF(ISERROR(FIND(BI$3,'CFR - XML import'!$A19)),0,VALUE(MID('CFR - XML import'!$A19,SEARCH("&gt;",'CFR - XML import'!$A19,1)+1,SEARCH("/",'CFR - XML import'!$A19,1)-SEARCH("&gt;",'CFR - XML import'!$A19,1)-2)))</f>
        <v>0</v>
      </c>
      <c r="BJ25" s="140">
        <f>IF(ISERROR(FIND(BJ$3,'CFR - XML import'!$A19)),0,VALUE(MID('CFR - XML import'!$A19,SEARCH("&gt;",'CFR - XML import'!$A19,1)+1,SEARCH("/",'CFR - XML import'!$A19,1)-SEARCH("&gt;",'CFR - XML import'!$A19,1)-2)))</f>
        <v>0</v>
      </c>
      <c r="BK25" s="140">
        <f>IF(ISERROR(FIND(BK$3,'CFR - XML import'!$A19)),0,VALUE(MID('CFR - XML import'!$A19,SEARCH("&gt;",'CFR - XML import'!$A19,1)+1,SEARCH("/",'CFR - XML import'!$A19,1)-SEARCH("&gt;",'CFR - XML import'!$A19,1)-2)))</f>
        <v>0</v>
      </c>
      <c r="BL25" s="140">
        <f>IF(ISERROR(FIND(BL$3,'CFR - XML import'!$A19)),0,VALUE(MID('CFR - XML import'!$A19,SEARCH("&gt;",'CFR - XML import'!$A19,1)+1,SEARCH("/",'CFR - XML import'!$A19,1)-SEARCH("&gt;",'CFR - XML import'!$A19,1)-2)))</f>
        <v>0</v>
      </c>
      <c r="BM25" s="140">
        <f>IF(ISERROR(FIND(BM$3,'CFR - XML import'!$A19)),0,VALUE(MID('CFR - XML import'!$A19,SEARCH("&gt;",'CFR - XML import'!$A19,1)+1,SEARCH("/",'CFR - XML import'!$A19,1)-SEARCH("&gt;",'CFR - XML import'!$A19,1)-2)))</f>
        <v>0</v>
      </c>
      <c r="BN25" s="140">
        <f>IF(ISERROR(FIND(BN$3,'CFR - XML import'!$A19)),0,VALUE(MID('CFR - XML import'!$A19,SEARCH("&gt;",'CFR - XML import'!$A19,1)+1,SEARCH("/",'CFR - XML import'!$A19,1)-SEARCH("&gt;",'CFR - XML import'!$A19,1)-2)))</f>
        <v>0</v>
      </c>
      <c r="BO25" s="140">
        <f>IF(ISERROR(FIND(BO$3,'CFR - XML import'!$A19)),0,VALUE(MID('CFR - XML import'!$A19,SEARCH("&gt;",'CFR - XML import'!$A19,1)+1,SEARCH("/",'CFR - XML import'!$A19,1)-SEARCH("&gt;",'CFR - XML import'!$A19,1)-2)))</f>
        <v>0</v>
      </c>
      <c r="BP25" s="140">
        <f>IF(ISERROR(FIND(BP$3,'CFR - XML import'!$A19)),0,VALUE(MID('CFR - XML import'!$A19,SEARCH("&gt;",'CFR - XML import'!$A19,1)+1,SEARCH("/",'CFR - XML import'!$A19,1)-SEARCH("&gt;",'CFR - XML import'!$A19,1)-2)))</f>
        <v>0</v>
      </c>
      <c r="BQ25" s="140">
        <f>IF(ISERROR(FIND(BQ$3,'CFR - XML import'!$A19)),0,VALUE(MID('CFR - XML import'!$A19,SEARCH("&gt;",'CFR - XML import'!$A19,1)+1,SEARCH("/",'CFR - XML import'!$A19,1)-SEARCH("&gt;",'CFR - XML import'!$A19,1)-2)))</f>
        <v>0</v>
      </c>
      <c r="BR25" s="140">
        <f>IF(ISERROR(FIND(BR$3,'CFR - XML import'!$A19)),0,VALUE(MID('CFR - XML import'!$A19,SEARCH("&gt;",'CFR - XML import'!$A19,1)+1,SEARCH("/",'CFR - XML import'!$A19,1)-SEARCH("&gt;",'CFR - XML import'!$A19,1)-2)))</f>
        <v>0</v>
      </c>
      <c r="BS25" s="140">
        <f>IF(ISERROR(FIND(BS$3,'CFR - XML import'!$A19)),0,VALUE(MID('CFR - XML import'!$A19,SEARCH("&gt;",'CFR - XML import'!$A19,1)+1,SEARCH("/",'CFR - XML import'!$A19,1)-SEARCH("&gt;",'CFR - XML import'!$A19,1)-2)))</f>
        <v>0</v>
      </c>
      <c r="BT25" s="140">
        <f>IF(ISERROR(FIND(BT$3,'CFR - XML import'!$A19)),0,VALUE(MID('CFR - XML import'!$A19,SEARCH("&gt;",'CFR - XML import'!$A19,1)+1,SEARCH("/",'CFR - XML import'!$A19,1)-SEARCH("&gt;",'CFR - XML import'!$A19,1)-2)))</f>
        <v>0</v>
      </c>
      <c r="BU25" s="140">
        <f>IF(ISERROR(FIND(BU$3,'CFR - XML import'!$A19)),0,VALUE(MID('CFR - XML import'!$A19,SEARCH("&gt;",'CFR - XML import'!$A19,1)+1,SEARCH("/",'CFR - XML import'!$A19,1)-SEARCH("&gt;",'CFR - XML import'!$A19,1)-2)))</f>
        <v>0</v>
      </c>
      <c r="BV25" s="140">
        <f>IF(ISERROR(FIND(BV$3,'CFR - XML import'!$A19)),0,VALUE(MID('CFR - XML import'!$A19,SEARCH("&gt;",'CFR - XML import'!$A19,1)+1,SEARCH("/",'CFR - XML import'!$A19,1)-SEARCH("&gt;",'CFR - XML import'!$A19,1)-2)))</f>
        <v>0</v>
      </c>
      <c r="BW25" s="140">
        <f>IF(ISERROR(FIND(BW$3,'CFR - XML import'!$A19)),0,VALUE(MID('CFR - XML import'!$A19,SEARCH("&gt;",'CFR - XML import'!$A19,1)+1,SEARCH("/",'CFR - XML import'!$A19,1)-SEARCH("&gt;",'CFR - XML import'!$A19,1)-2)))</f>
        <v>0</v>
      </c>
      <c r="BX25" s="140">
        <f>IF(ISERROR(FIND(BX$3,'CFR - XML import'!$A19)),0,VALUE(MID('CFR - XML import'!$A19,SEARCH("&gt;",'CFR - XML import'!$A19,1)+1,SEARCH("/",'CFR - XML import'!$A19,1)-SEARCH("&gt;",'CFR - XML import'!$A19,1)-2)))</f>
        <v>0</v>
      </c>
      <c r="BY25" s="140">
        <f>IF(ISERROR(FIND(BY$3,'CFR - XML import'!$A19)),0,VALUE(MID('CFR - XML import'!$A19,SEARCH("&gt;",'CFR - XML import'!$A19,1)+1,SEARCH("/",'CFR - XML import'!$A19,1)-SEARCH("&gt;",'CFR - XML import'!$A19,1)-2)))</f>
        <v>0</v>
      </c>
      <c r="BZ25" s="140">
        <f>IF(ISERROR(FIND(BZ$3,'CFR - XML import'!$A19)),0,VALUE(MID('CFR - XML import'!$A19,SEARCH("&gt;",'CFR - XML import'!$A19,1)+1,SEARCH("/",'CFR - XML import'!$A19,1)-SEARCH("&gt;",'CFR - XML import'!$A19,1)-2)))</f>
        <v>0</v>
      </c>
      <c r="CG25" s="142">
        <f>IF(ISERROR(IF(MID('CFR - XML import'!$A19,LEN($CF$4)+5,LEN('CFR - XML import'!$A19)-(2*LEN($CF$4)+5))="RMMS",1,IF(MID('CFR - XML import'!$A19,LEN("    &lt;InputSystem&gt;")+1,LEN('CFR - XML import'!$A19)-(LEN("    &lt;InputSystem&gt;")+LEN($CF$4)+1))="SIMS",2,0))),0,IF(MID('CFR - XML import'!$A19,LEN($CF$4)+5,LEN('CFR - XML import'!$A19)-(2*LEN($CF$4)+5))="RMMS",1,IF(MID('CFR - XML import'!$A19,LEN("    &lt;InputSystem&gt;")+1,LEN('CFR - XML import'!$A19)-(LEN("    &lt;InputSystem&gt;")+LEN($CF$4)+1))="SIMS",2,0)))</f>
        <v>0</v>
      </c>
      <c r="CH25" s="140">
        <f>IF(ISERROR(FIND(CH$3,'CFR - XML import'!$A19)),0,MID('CFR - XML import'!$A19,SEARCH("&gt;",'CFR - XML import'!$A19,1)+1,SEARCH("/",'CFR - XML import'!$A19,1)-SEARCH("&gt;",'CFR - XML import'!$A19,1)-2))</f>
        <v>0</v>
      </c>
      <c r="CI25" s="140">
        <f>IF(ISERROR(FIND(CI$3,'CFR - XML import'!$A19)),0,MID('CFR - XML import'!$A19,SEARCH("&gt;",'CFR - XML import'!$A19,1)+1,SEARCH("/",'CFR - XML import'!$A19,1)-SEARCH("&gt;",'CFR - XML import'!$A19,1)-2))</f>
        <v>0</v>
      </c>
      <c r="CJ25" s="140">
        <f>IF(ISERROR(FIND(CJ$3,'CFR - XML import'!$A19)),0,MID('CFR - XML import'!$A19,SEARCH("&gt;",'CFR - XML import'!$A19,1)+1,SEARCH("/",'CFR - XML import'!$A19,1)-SEARCH("&gt;",'CFR - XML import'!$A19,1)-2))</f>
        <v>0</v>
      </c>
      <c r="CK25" s="140" t="str">
        <f>IF(ISERROR(FIND(CK$3,'CFR - XML import'!$A19)),0,MID('CFR - XML import'!$A19,SEARCH("&gt;",'CFR - XML import'!$A19,1)+1,SEARCH("/",'CFR - XML import'!$A19,1)-SEARCH("&gt;",'CFR - XML import'!$A19,1)-2))</f>
        <v>y</v>
      </c>
      <c r="CL25" s="140">
        <f>IF(ISERROR(FIND(CL$3,'CFR - XML import'!$A19)),0,MID('CFR - XML import'!$A19,SEARCH("&gt;",'CFR - XML import'!$A19,1)+1,SEARCH("/",'CFR - XML import'!$A19,1)-SEARCH("&gt;",'CFR - XML import'!$A19,1)-2))</f>
        <v>0</v>
      </c>
      <c r="CM25" s="140">
        <f>IF(ISERROR(FIND(CM$3,'CFR - XML import'!$A19)),0,MID('CFR - XML import'!$A19,SEARCH("&gt;",'CFR - XML import'!$A19,1)+1,SEARCH("/",'CFR - XML import'!$A19,1)-SEARCH("&gt;",'CFR - XML import'!$A19,1)-2))</f>
        <v>0</v>
      </c>
    </row>
    <row r="26" spans="1:91" x14ac:dyDescent="0.2">
      <c r="A26" s="139" t="str">
        <f>IF(AND('CFR - XML import'!A20&lt;&gt;"",LEFT('CFR - XML import'!A20,1)&lt;&gt;"&lt;",LEFT('CFR - XML import'!A20,3)&lt;&gt;"  &lt;",LEFT('CFR - XML import'!A20,5)&lt;&gt;"    &lt;",LEFT('CFR - XML import'!A20,7)&lt;&gt;"      &lt;",LEFT('CFR - XML import'!A20,9)&lt;&gt;"        &lt;",$B$1="SIMS"),'CFR - XML import'!A20,IF(AND(LEFT('CFR - XML import'!A20,9)="&lt;Details&gt;",$B$1="RM"),'CFR - XML import'!A20,""))</f>
        <v/>
      </c>
      <c r="B26" s="140">
        <f>IF(ISERROR(FIND(B$3,'CFR - XML import'!$A20)),0,VALUE(MID('CFR - XML import'!$A20,SEARCH("&gt;",'CFR - XML import'!$A20,1)+1,SEARCH("/",'CFR - XML import'!$A20,1)-SEARCH("&gt;",'CFR - XML import'!$A20,1)-2)))</f>
        <v>0</v>
      </c>
      <c r="D26" s="140">
        <f>IF(ISERROR(FIND(D$3,'CFR - XML import'!$A20)),0,MID('CFR - XML import'!$A20,SEARCH("&gt;",'CFR - XML import'!$A20,1)+1,SEARCH("/",'CFR - XML import'!$A20,1)-SEARCH("&gt;",'CFR - XML import'!$A20,1)-2))</f>
        <v>0</v>
      </c>
      <c r="E26" s="140">
        <f>IF(ISERROR(FIND(E$3,'CFR - XML import'!$A20)),0,MID('CFR - XML import'!$A20,SEARCH("&gt;",'CFR - XML import'!$A20,1)+1,SEARCH("/",'CFR - XML import'!$A20,1)-SEARCH("&gt;",'CFR - XML import'!$A20,1)-2))</f>
        <v>0</v>
      </c>
      <c r="F26" s="141">
        <f>IF($B$1="SIMS",IF(ISERROR(FIND(F$3,'CFR - XML import'!$A20)),0,VALUE(MID('CFR - XML import'!$A20,15,10))),IF(ISERROR(FIND(F$3,'CFR - XML import'!$A20)),0,VALUE(MID('CFR - XML import'!$A20,15,10))))</f>
        <v>0</v>
      </c>
      <c r="G26" s="140">
        <f>IF(ISERROR(FIND(G$3,'CFR - XML import'!$A20)),0,VALUE(MID('CFR - XML import'!$A20,SEARCH("&gt;",'CFR - XML import'!$A20,1)+1,SEARCH("/",'CFR - XML import'!$A20,1)-SEARCH("&gt;",'CFR - XML import'!$A20,1)-2)))</f>
        <v>0</v>
      </c>
      <c r="H26" s="140">
        <f>IF(ISERROR(FIND(H$3,'CFR - XML import'!$A20)),0,VALUE(MID('CFR - XML import'!$A20,SEARCH("&gt;",'CFR - XML import'!$A20,1)+1,SEARCH("/",'CFR - XML import'!$A20,1)-SEARCH("&gt;",'CFR - XML import'!$A20,1)-2)))</f>
        <v>0</v>
      </c>
      <c r="I26" s="140">
        <f>IF(ISERROR(FIND(I$3,'CFR - XML import'!$A20)),0,VALUE(MID('CFR - XML import'!$A20,SEARCH("&gt;",'CFR - XML import'!$A20,1)+1,SEARCH("/",'CFR - XML import'!$A20,1)-SEARCH("&gt;",'CFR - XML import'!$A20,1)-2)))</f>
        <v>0</v>
      </c>
      <c r="J26" s="140">
        <f>IF(ISERROR(FIND(J$3,'CFR - XML import'!$A20)),0,VALUE(MID('CFR - XML import'!$A20,SEARCH("&gt;",'CFR - XML import'!$A20,1)+1,SEARCH("/",'CFR - XML import'!$A20,1)-SEARCH("&gt;",'CFR - XML import'!$A20,1)-2)))</f>
        <v>0</v>
      </c>
      <c r="K26" s="140">
        <f>IF(ISERROR(FIND(K$3,'CFR - XML import'!$A20)),0,VALUE(MID('CFR - XML import'!$A20,SEARCH("&gt;",'CFR - XML import'!$A20,1)+1,SEARCH("/",'CFR - XML import'!$A20,1)-SEARCH("&gt;",'CFR - XML import'!$A20,1)-2)))</f>
        <v>0</v>
      </c>
      <c r="L26" s="140">
        <f>IF(ISERROR(FIND(L$3,'CFR - XML import'!$A20)),0,VALUE(MID('CFR - XML import'!$A20,SEARCH("&gt;",'CFR - XML import'!$A20,1)+1,SEARCH("/",'CFR - XML import'!$A20,1)-SEARCH("&gt;",'CFR - XML import'!$A20,1)-2)))</f>
        <v>0</v>
      </c>
      <c r="M26" s="140">
        <f>IF(ISERROR(FIND(M$3,'CFR - XML import'!$A20)),0,VALUE(MID('CFR - XML import'!$A20,SEARCH("&gt;",'CFR - XML import'!$A20,1)+1,SEARCH("/",'CFR - XML import'!$A20,1)-SEARCH("&gt;",'CFR - XML import'!$A20,1)-2)))</f>
        <v>0</v>
      </c>
      <c r="N26" s="140">
        <f>IF(ISERROR(FIND(N$3,'CFR - XML import'!$A20)),0,VALUE(MID('CFR - XML import'!$A20,SEARCH("&gt;",'CFR - XML import'!$A20,1)+1,SEARCH("/",'CFR - XML import'!$A20,1)-SEARCH("&gt;",'CFR - XML import'!$A20,1)-2)))</f>
        <v>0</v>
      </c>
      <c r="O26" s="140">
        <f>IF(ISERROR(FIND(O$3,'CFR - XML import'!$A20)),0,VALUE(MID('CFR - XML import'!$A20,SEARCH("&gt;",'CFR - XML import'!$A20,1)+1,SEARCH("/",'CFR - XML import'!$A20,1)-SEARCH("&gt;",'CFR - XML import'!$A20,1)-2)))</f>
        <v>0</v>
      </c>
      <c r="P26" s="140">
        <f>IF(ISERROR(FIND(P$3,'CFR - XML import'!$A20)),0,VALUE(MID('CFR - XML import'!$A20,SEARCH("&gt;",'CFR - XML import'!$A20,1)+1,SEARCH("/",'CFR - XML import'!$A20,1)-SEARCH("&gt;",'CFR - XML import'!$A20,1)-2)))</f>
        <v>0</v>
      </c>
      <c r="Q26" s="140">
        <f>IF(ISERROR(FIND(Q$3,'CFR - XML import'!$A20)),0,VALUE(MID('CFR - XML import'!$A20,SEARCH("&gt;",'CFR - XML import'!$A20,1)+1,SEARCH("/",'CFR - XML import'!$A20,1)-SEARCH("&gt;",'CFR - XML import'!$A20,1)-2)))</f>
        <v>0</v>
      </c>
      <c r="R26" s="140">
        <f>IF(ISERROR(FIND(R$3,'CFR - XML import'!$A20)),0,VALUE(MID('CFR - XML import'!$A20,SEARCH("&gt;",'CFR - XML import'!$A20,1)+1,SEARCH("/",'CFR - XML import'!$A20,1)-SEARCH("&gt;",'CFR - XML import'!$A20,1)-2)))</f>
        <v>0</v>
      </c>
      <c r="S26" s="140">
        <f>IF(ISERROR(FIND(S$3,'CFR - XML import'!$A20)),0,VALUE(MID('CFR - XML import'!$A20,SEARCH("&gt;",'CFR - XML import'!$A20,1)+1,SEARCH("/",'CFR - XML import'!$A20,1)-SEARCH("&gt;",'CFR - XML import'!$A20,1)-2)))</f>
        <v>0</v>
      </c>
      <c r="T26" s="140">
        <f>IF(ISERROR(FIND(T$3,'CFR - XML import'!$A20)),0,VALUE(MID('CFR - XML import'!$A20,SEARCH("&gt;",'CFR - XML import'!$A20,1)+1,SEARCH("/",'CFR - XML import'!$A20,1)-SEARCH("&gt;",'CFR - XML import'!$A20,1)-2)))</f>
        <v>0</v>
      </c>
      <c r="U26" s="140">
        <f>IF(ISERROR(FIND(U$3,'CFR - XML import'!$A20)),0,VALUE(MID('CFR - XML import'!$A20,SEARCH("&gt;",'CFR - XML import'!$A20,1)+1,SEARCH("/",'CFR - XML import'!$A20,1)-SEARCH("&gt;",'CFR - XML import'!$A20,1)-2)))</f>
        <v>0</v>
      </c>
      <c r="V26" s="140">
        <f>IF(ISERROR(FIND(V$3,'CFR - XML import'!$A20)),0,VALUE(MID('CFR - XML import'!$A20,SEARCH("&gt;",'CFR - XML import'!$A20,1)+1,SEARCH("/",'CFR - XML import'!$A20,1)-SEARCH("&gt;",'CFR - XML import'!$A20,1)-2)))</f>
        <v>0</v>
      </c>
      <c r="W26" s="140">
        <f>IF(ISERROR(FIND(W$3,'CFR - XML import'!$A20)),0,VALUE(MID('CFR - XML import'!$A20,SEARCH("&gt;",'CFR - XML import'!$A20,1)+1,SEARCH("/",'CFR - XML import'!$A20,1)-SEARCH("&gt;",'CFR - XML import'!$A20,1)-2)))</f>
        <v>0</v>
      </c>
      <c r="X26" s="140"/>
      <c r="Y26" s="140">
        <f>IF(ISERROR(FIND(Y$3,'CFR - XML import'!$A20)),0,VALUE(MID('CFR - XML import'!$A20,SEARCH("&gt;",'CFR - XML import'!$A20,1)+1,SEARCH("/",'CFR - XML import'!$A20,1)-SEARCH("&gt;",'CFR - XML import'!$A20,1)-2)))</f>
        <v>0</v>
      </c>
      <c r="Z26" s="140">
        <f>IF(ISERROR(FIND(Z$3,'CFR - XML import'!$A20)),0,VALUE(MID('CFR - XML import'!$A20,SEARCH("&gt;",'CFR - XML import'!$A20,1)+1,SEARCH("/",'CFR - XML import'!$A20,1)-SEARCH("&gt;",'CFR - XML import'!$A20,1)-2)))</f>
        <v>0</v>
      </c>
      <c r="AA26" s="140">
        <f>IF(ISERROR(FIND(AA$3,'CFR - XML import'!$A20)),0,VALUE(MID('CFR - XML import'!$A20,SEARCH("&gt;",'CFR - XML import'!$A20,1)+1,SEARCH("/",'CFR - XML import'!$A20,1)-SEARCH("&gt;",'CFR - XML import'!$A20,1)-2)))</f>
        <v>0</v>
      </c>
      <c r="AB26" s="140">
        <f>IF(ISERROR(FIND(AB$3,'CFR - XML import'!$A20)),0,VALUE(MID('CFR - XML import'!$A20,SEARCH("&gt;",'CFR - XML import'!$A20,1)+1,SEARCH("/",'CFR - XML import'!$A20,1)-SEARCH("&gt;",'CFR - XML import'!$A20,1)-2)))</f>
        <v>0</v>
      </c>
      <c r="AC26" s="140">
        <f>IF(ISERROR(FIND(AC$3,'CFR - XML import'!$A20)),0,VALUE(MID('CFR - XML import'!$A20,SEARCH("&gt;",'CFR - XML import'!$A20,1)+1,SEARCH("/",'CFR - XML import'!$A20,1)-SEARCH("&gt;",'CFR - XML import'!$A20,1)-2)))</f>
        <v>0</v>
      </c>
      <c r="AD26" s="140">
        <f>IF(ISERROR(FIND(AD$3,'CFR - XML import'!$A20)),0,VALUE(MID('CFR - XML import'!$A20,SEARCH("&gt;",'CFR - XML import'!$A20,1)+1,SEARCH("/",'CFR - XML import'!$A20,1)-SEARCH("&gt;",'CFR - XML import'!$A20,1)-2)))</f>
        <v>0</v>
      </c>
      <c r="AE26" s="140">
        <f>IF(ISERROR(FIND(AE$3,'CFR - XML import'!$A20)),0,VALUE(MID('CFR - XML import'!$A20,SEARCH("&gt;",'CFR - XML import'!$A20,1)+1,SEARCH("/",'CFR - XML import'!$A20,1)-SEARCH("&gt;",'CFR - XML import'!$A20,1)-2)))</f>
        <v>0</v>
      </c>
      <c r="AF26" s="140">
        <f>IF(ISERROR(FIND(AF$3,'CFR - XML import'!$A20)),0,VALUE(MID('CFR - XML import'!$A20,SEARCH("&gt;",'CFR - XML import'!$A20,1)+1,SEARCH("/",'CFR - XML import'!$A20,1)-SEARCH("&gt;",'CFR - XML import'!$A20,1)-2)))</f>
        <v>0</v>
      </c>
      <c r="AG26" s="140">
        <f>IF(ISERROR(FIND(AG$3,'CFR - XML import'!$A20)),0,VALUE(MID('CFR - XML import'!$A20,SEARCH("&gt;",'CFR - XML import'!$A20,1)+1,SEARCH("/",'CFR - XML import'!$A20,1)-SEARCH("&gt;",'CFR - XML import'!$A20,1)-2)))</f>
        <v>0</v>
      </c>
      <c r="AH26" s="140">
        <f>IF(ISERROR(FIND(AH$3,'CFR - XML import'!$A20)),0,VALUE(MID('CFR - XML import'!$A20,SEARCH("&gt;",'CFR - XML import'!$A20,1)+1,SEARCH("/",'CFR - XML import'!$A20,1)-SEARCH("&gt;",'CFR - XML import'!$A20,1)-2)))</f>
        <v>0</v>
      </c>
      <c r="AI26" s="140">
        <f>IF(ISERROR(FIND(AI$3,'CFR - XML import'!$A20)),0,VALUE(MID('CFR - XML import'!$A20,SEARCH("&gt;",'CFR - XML import'!$A20,1)+1,SEARCH("/",'CFR - XML import'!$A20,1)-SEARCH("&gt;",'CFR - XML import'!$A20,1)-2)))</f>
        <v>0</v>
      </c>
      <c r="AJ26" s="140">
        <f>IF(ISERROR(FIND(AJ$3,'CFR - XML import'!$A20)),0,VALUE(MID('CFR - XML import'!$A20,SEARCH("&gt;",'CFR - XML import'!$A20,1)+1,SEARCH("/",'CFR - XML import'!$A20,1)-SEARCH("&gt;",'CFR - XML import'!$A20,1)-2)))</f>
        <v>0</v>
      </c>
      <c r="AK26" s="140">
        <f>IF(ISERROR(FIND(AK$3,'CFR - XML import'!$A20)),0,VALUE(MID('CFR - XML import'!$A20,SEARCH("&gt;",'CFR - XML import'!$A20,1)+1,SEARCH("/",'CFR - XML import'!$A20,1)-SEARCH("&gt;",'CFR - XML import'!$A20,1)-2)))</f>
        <v>0</v>
      </c>
      <c r="AL26" s="140">
        <f>IF(ISERROR(FIND(AL$3,'CFR - XML import'!$A20)),0,VALUE(MID('CFR - XML import'!$A20,SEARCH("&gt;",'CFR - XML import'!$A20,1)+1,SEARCH("/",'CFR - XML import'!$A20,1)-SEARCH("&gt;",'CFR - XML import'!$A20,1)-2)))</f>
        <v>0</v>
      </c>
      <c r="AM26" s="140">
        <f>IF(ISERROR(FIND(AM$3,'CFR - XML import'!$A20)),0,VALUE(MID('CFR - XML import'!$A20,SEARCH("&gt;",'CFR - XML import'!$A20,1)+1,SEARCH("/",'CFR - XML import'!$A20,1)-SEARCH("&gt;",'CFR - XML import'!$A20,1)-2)))</f>
        <v>0</v>
      </c>
      <c r="AN26" s="140">
        <f>IF(ISERROR(FIND(AN$3,'CFR - XML import'!$A20)),0,VALUE(MID('CFR - XML import'!$A20,SEARCH("&gt;",'CFR - XML import'!$A20,1)+1,SEARCH("/",'CFR - XML import'!$A20,1)-SEARCH("&gt;",'CFR - XML import'!$A20,1)-2)))</f>
        <v>0</v>
      </c>
      <c r="AO26" s="140">
        <f>IF(ISERROR(FIND(AO$3,'CFR - XML import'!$A20)),0,VALUE(MID('CFR - XML import'!$A20,SEARCH("&gt;",'CFR - XML import'!$A20,1)+1,SEARCH("/",'CFR - XML import'!$A20,1)-SEARCH("&gt;",'CFR - XML import'!$A20,1)-2)))</f>
        <v>0</v>
      </c>
      <c r="AP26" s="140">
        <f>IF(ISERROR(FIND(AP$3,'CFR - XML import'!$A20)),0,VALUE(MID('CFR - XML import'!$A20,SEARCH("&gt;",'CFR - XML import'!$A20,1)+1,SEARCH("/",'CFR - XML import'!$A20,1)-SEARCH("&gt;",'CFR - XML import'!$A20,1)-2)))</f>
        <v>0</v>
      </c>
      <c r="AQ26" s="140">
        <f>IF(ISERROR(FIND(AQ$3,'CFR - XML import'!$A20)),0,VALUE(MID('CFR - XML import'!$A20,SEARCH("&gt;",'CFR - XML import'!$A20,1)+1,SEARCH("/",'CFR - XML import'!$A20,1)-SEARCH("&gt;",'CFR - XML import'!$A20,1)-2)))</f>
        <v>0</v>
      </c>
      <c r="AR26" s="140">
        <f>IF(ISERROR(FIND(AR$3,'CFR - XML import'!$A20)),0,VALUE(MID('CFR - XML import'!$A20,SEARCH("&gt;",'CFR - XML import'!$A20,1)+1,SEARCH("/",'CFR - XML import'!$A20,1)-SEARCH("&gt;",'CFR - XML import'!$A20,1)-2)))</f>
        <v>0</v>
      </c>
      <c r="AS26" s="140">
        <f>IF(ISERROR(FIND(AS$3,'CFR - XML import'!$A20)),0,VALUE(MID('CFR - XML import'!$A20,SEARCH("&gt;",'CFR - XML import'!$A20,1)+1,SEARCH("/",'CFR - XML import'!$A20,1)-SEARCH("&gt;",'CFR - XML import'!$A20,1)-2)))</f>
        <v>0</v>
      </c>
      <c r="AT26" s="140">
        <f>IF(ISERROR(FIND(AT$3,'CFR - XML import'!$A20)),0,VALUE(MID('CFR - XML import'!$A20,SEARCH("&gt;",'CFR - XML import'!$A20,1)+1,SEARCH("/",'CFR - XML import'!$A20,1)-SEARCH("&gt;",'CFR - XML import'!$A20,1)-2)))</f>
        <v>0</v>
      </c>
      <c r="AU26" s="140">
        <f>IF(ISERROR(FIND(AU$3,'CFR - XML import'!$A20)),0,VALUE(MID('CFR - XML import'!$A20,SEARCH("&gt;",'CFR - XML import'!$A20,1)+1,SEARCH("/",'CFR - XML import'!$A20,1)-SEARCH("&gt;",'CFR - XML import'!$A20,1)-2)))</f>
        <v>0</v>
      </c>
      <c r="AV26" s="140">
        <f>IF(ISERROR(FIND(AV$3,'CFR - XML import'!$A20)),0,VALUE(MID('CFR - XML import'!$A20,SEARCH("&gt;",'CFR - XML import'!$A20,1)+1,SEARCH("/",'CFR - XML import'!$A20,1)-SEARCH("&gt;",'CFR - XML import'!$A20,1)-2)))</f>
        <v>0</v>
      </c>
      <c r="AW26" s="140">
        <f>IF(ISERROR(FIND(AW$3,'CFR - XML import'!$A20)),0,VALUE(MID('CFR - XML import'!$A20,SEARCH("&gt;",'CFR - XML import'!$A20,1)+1,SEARCH("/",'CFR - XML import'!$A20,1)-SEARCH("&gt;",'CFR - XML import'!$A20,1)-2)))</f>
        <v>0</v>
      </c>
      <c r="AX26" s="140">
        <f>IF(ISERROR(FIND(AX$3,'CFR - XML import'!$A20)),0,VALUE(MID('CFR - XML import'!$A20,SEARCH("&gt;",'CFR - XML import'!$A20,1)+1,SEARCH("/",'CFR - XML import'!$A20,1)-SEARCH("&gt;",'CFR - XML import'!$A20,1)-2)))</f>
        <v>0</v>
      </c>
      <c r="AY26" s="140">
        <f>IF(ISERROR(FIND(AY$3,'CFR - XML import'!$A20)),0,VALUE(MID('CFR - XML import'!$A20,SEARCH("&gt;",'CFR - XML import'!$A20,1)+1,SEARCH("/",'CFR - XML import'!$A20,1)-SEARCH("&gt;",'CFR - XML import'!$A20,1)-2)))</f>
        <v>0</v>
      </c>
      <c r="AZ26" s="140">
        <f>IF(ISERROR(FIND(AZ$3,'CFR - XML import'!$A20)),0,VALUE(MID('CFR - XML import'!$A20,SEARCH("&gt;",'CFR - XML import'!$A20,1)+1,SEARCH("/",'CFR - XML import'!$A20,1)-SEARCH("&gt;",'CFR - XML import'!$A20,1)-2)))</f>
        <v>0</v>
      </c>
      <c r="BA26" s="140">
        <f>IF(ISERROR(FIND(BA$3,'CFR - XML import'!$A20)),0,VALUE(MID('CFR - XML import'!$A20,SEARCH("&gt;",'CFR - XML import'!$A20,1)+1,SEARCH("/",'CFR - XML import'!$A20,1)-SEARCH("&gt;",'CFR - XML import'!$A20,1)-2)))</f>
        <v>0</v>
      </c>
      <c r="BB26" s="140">
        <f>IF(ISERROR(FIND(BB$3,'CFR - XML import'!$A20)),0,VALUE(MID('CFR - XML import'!$A20,SEARCH("&gt;",'CFR - XML import'!$A20,1)+1,SEARCH("/",'CFR - XML import'!$A20,1)-SEARCH("&gt;",'CFR - XML import'!$A20,1)-2)))</f>
        <v>0</v>
      </c>
      <c r="BC26" s="140">
        <f>IF(ISERROR(FIND(BC$3,'CFR - XML import'!$A20)),0,VALUE(MID('CFR - XML import'!$A20,SEARCH("&gt;",'CFR - XML import'!$A20,1)+1,SEARCH("/",'CFR - XML import'!$A20,1)-SEARCH("&gt;",'CFR - XML import'!$A20,1)-2)))</f>
        <v>0</v>
      </c>
      <c r="BD26" s="140">
        <f>IF(ISERROR(FIND(BD$3,'CFR - XML import'!$A20)),0,VALUE(MID('CFR - XML import'!$A20,SEARCH("&gt;",'CFR - XML import'!$A20,1)+1,SEARCH("/",'CFR - XML import'!$A20,1)-SEARCH("&gt;",'CFR - XML import'!$A20,1)-2)))</f>
        <v>0</v>
      </c>
      <c r="BE26" s="140">
        <f>IF(ISERROR(FIND(BE$3,'CFR - XML import'!$A20)),0,VALUE(MID('CFR - XML import'!$A20,SEARCH("&gt;",'CFR - XML import'!$A20,1)+1,SEARCH("/",'CFR - XML import'!$A20,1)-SEARCH("&gt;",'CFR - XML import'!$A20,1)-2)))</f>
        <v>0</v>
      </c>
      <c r="BF26" s="140">
        <f>IF(ISERROR(FIND(BF$3,'CFR - XML import'!$A20)),0,VALUE(MID('CFR - XML import'!$A20,SEARCH("&gt;",'CFR - XML import'!$A20,1)+1,SEARCH("/",'CFR - XML import'!$A20,1)-SEARCH("&gt;",'CFR - XML import'!$A20,1)-2)))</f>
        <v>0</v>
      </c>
      <c r="BG26" s="140">
        <f>IF(ISERROR(FIND(BG$3,'CFR - XML import'!$A20)),0,VALUE(MID('CFR - XML import'!$A20,SEARCH("&gt;",'CFR - XML import'!$A20,1)+1,SEARCH("/",'CFR - XML import'!$A20,1)-SEARCH("&gt;",'CFR - XML import'!$A20,1)-2)))</f>
        <v>0</v>
      </c>
      <c r="BH26" s="140">
        <f>IF(ISERROR(FIND(BH$3,'CFR - XML import'!$A20)),0,VALUE(MID('CFR - XML import'!$A20,SEARCH("&gt;",'CFR - XML import'!$A20,1)+1,SEARCH("/",'CFR - XML import'!$A20,1)-SEARCH("&gt;",'CFR - XML import'!$A20,1)-2)))</f>
        <v>0</v>
      </c>
      <c r="BI26" s="140">
        <f>IF(ISERROR(FIND(BI$3,'CFR - XML import'!$A20)),0,VALUE(MID('CFR - XML import'!$A20,SEARCH("&gt;",'CFR - XML import'!$A20,1)+1,SEARCH("/",'CFR - XML import'!$A20,1)-SEARCH("&gt;",'CFR - XML import'!$A20,1)-2)))</f>
        <v>0</v>
      </c>
      <c r="BJ26" s="140">
        <f>IF(ISERROR(FIND(BJ$3,'CFR - XML import'!$A20)),0,VALUE(MID('CFR - XML import'!$A20,SEARCH("&gt;",'CFR - XML import'!$A20,1)+1,SEARCH("/",'CFR - XML import'!$A20,1)-SEARCH("&gt;",'CFR - XML import'!$A20,1)-2)))</f>
        <v>0</v>
      </c>
      <c r="BK26" s="140">
        <f>IF(ISERROR(FIND(BK$3,'CFR - XML import'!$A20)),0,VALUE(MID('CFR - XML import'!$A20,SEARCH("&gt;",'CFR - XML import'!$A20,1)+1,SEARCH("/",'CFR - XML import'!$A20,1)-SEARCH("&gt;",'CFR - XML import'!$A20,1)-2)))</f>
        <v>0</v>
      </c>
      <c r="BL26" s="140">
        <f>IF(ISERROR(FIND(BL$3,'CFR - XML import'!$A20)),0,VALUE(MID('CFR - XML import'!$A20,SEARCH("&gt;",'CFR - XML import'!$A20,1)+1,SEARCH("/",'CFR - XML import'!$A20,1)-SEARCH("&gt;",'CFR - XML import'!$A20,1)-2)))</f>
        <v>0</v>
      </c>
      <c r="BM26" s="140">
        <f>IF(ISERROR(FIND(BM$3,'CFR - XML import'!$A20)),0,VALUE(MID('CFR - XML import'!$A20,SEARCH("&gt;",'CFR - XML import'!$A20,1)+1,SEARCH("/",'CFR - XML import'!$A20,1)-SEARCH("&gt;",'CFR - XML import'!$A20,1)-2)))</f>
        <v>0</v>
      </c>
      <c r="BN26" s="140">
        <f>IF(ISERROR(FIND(BN$3,'CFR - XML import'!$A20)),0,VALUE(MID('CFR - XML import'!$A20,SEARCH("&gt;",'CFR - XML import'!$A20,1)+1,SEARCH("/",'CFR - XML import'!$A20,1)-SEARCH("&gt;",'CFR - XML import'!$A20,1)-2)))</f>
        <v>0</v>
      </c>
      <c r="BO26" s="140">
        <f>IF(ISERROR(FIND(BO$3,'CFR - XML import'!$A20)),0,VALUE(MID('CFR - XML import'!$A20,SEARCH("&gt;",'CFR - XML import'!$A20,1)+1,SEARCH("/",'CFR - XML import'!$A20,1)-SEARCH("&gt;",'CFR - XML import'!$A20,1)-2)))</f>
        <v>0</v>
      </c>
      <c r="BP26" s="140">
        <f>IF(ISERROR(FIND(BP$3,'CFR - XML import'!$A20)),0,VALUE(MID('CFR - XML import'!$A20,SEARCH("&gt;",'CFR - XML import'!$A20,1)+1,SEARCH("/",'CFR - XML import'!$A20,1)-SEARCH("&gt;",'CFR - XML import'!$A20,1)-2)))</f>
        <v>0</v>
      </c>
      <c r="BQ26" s="140">
        <f>IF(ISERROR(FIND(BQ$3,'CFR - XML import'!$A20)),0,VALUE(MID('CFR - XML import'!$A20,SEARCH("&gt;",'CFR - XML import'!$A20,1)+1,SEARCH("/",'CFR - XML import'!$A20,1)-SEARCH("&gt;",'CFR - XML import'!$A20,1)-2)))</f>
        <v>0</v>
      </c>
      <c r="BR26" s="140">
        <f>IF(ISERROR(FIND(BR$3,'CFR - XML import'!$A20)),0,VALUE(MID('CFR - XML import'!$A20,SEARCH("&gt;",'CFR - XML import'!$A20,1)+1,SEARCH("/",'CFR - XML import'!$A20,1)-SEARCH("&gt;",'CFR - XML import'!$A20,1)-2)))</f>
        <v>0</v>
      </c>
      <c r="BS26" s="140">
        <f>IF(ISERROR(FIND(BS$3,'CFR - XML import'!$A20)),0,VALUE(MID('CFR - XML import'!$A20,SEARCH("&gt;",'CFR - XML import'!$A20,1)+1,SEARCH("/",'CFR - XML import'!$A20,1)-SEARCH("&gt;",'CFR - XML import'!$A20,1)-2)))</f>
        <v>0</v>
      </c>
      <c r="BT26" s="140">
        <f>IF(ISERROR(FIND(BT$3,'CFR - XML import'!$A20)),0,VALUE(MID('CFR - XML import'!$A20,SEARCH("&gt;",'CFR - XML import'!$A20,1)+1,SEARCH("/",'CFR - XML import'!$A20,1)-SEARCH("&gt;",'CFR - XML import'!$A20,1)-2)))</f>
        <v>0</v>
      </c>
      <c r="BU26" s="140">
        <f>IF(ISERROR(FIND(BU$3,'CFR - XML import'!$A20)),0,VALUE(MID('CFR - XML import'!$A20,SEARCH("&gt;",'CFR - XML import'!$A20,1)+1,SEARCH("/",'CFR - XML import'!$A20,1)-SEARCH("&gt;",'CFR - XML import'!$A20,1)-2)))</f>
        <v>0</v>
      </c>
      <c r="BV26" s="140">
        <f>IF(ISERROR(FIND(BV$3,'CFR - XML import'!$A20)),0,VALUE(MID('CFR - XML import'!$A20,SEARCH("&gt;",'CFR - XML import'!$A20,1)+1,SEARCH("/",'CFR - XML import'!$A20,1)-SEARCH("&gt;",'CFR - XML import'!$A20,1)-2)))</f>
        <v>0</v>
      </c>
      <c r="BW26" s="140">
        <f>IF(ISERROR(FIND(BW$3,'CFR - XML import'!$A20)),0,VALUE(MID('CFR - XML import'!$A20,SEARCH("&gt;",'CFR - XML import'!$A20,1)+1,SEARCH("/",'CFR - XML import'!$A20,1)-SEARCH("&gt;",'CFR - XML import'!$A20,1)-2)))</f>
        <v>0</v>
      </c>
      <c r="BX26" s="140">
        <f>IF(ISERROR(FIND(BX$3,'CFR - XML import'!$A20)),0,VALUE(MID('CFR - XML import'!$A20,SEARCH("&gt;",'CFR - XML import'!$A20,1)+1,SEARCH("/",'CFR - XML import'!$A20,1)-SEARCH("&gt;",'CFR - XML import'!$A20,1)-2)))</f>
        <v>0</v>
      </c>
      <c r="BY26" s="140">
        <f>IF(ISERROR(FIND(BY$3,'CFR - XML import'!$A20)),0,VALUE(MID('CFR - XML import'!$A20,SEARCH("&gt;",'CFR - XML import'!$A20,1)+1,SEARCH("/",'CFR - XML import'!$A20,1)-SEARCH("&gt;",'CFR - XML import'!$A20,1)-2)))</f>
        <v>0</v>
      </c>
      <c r="BZ26" s="140">
        <f>IF(ISERROR(FIND(BZ$3,'CFR - XML import'!$A20)),0,VALUE(MID('CFR - XML import'!$A20,SEARCH("&gt;",'CFR - XML import'!$A20,1)+1,SEARCH("/",'CFR - XML import'!$A20,1)-SEARCH("&gt;",'CFR - XML import'!$A20,1)-2)))</f>
        <v>0</v>
      </c>
      <c r="CG26" s="142">
        <f>IF(ISERROR(IF(MID('CFR - XML import'!$A20,LEN($CF$4)+5,LEN('CFR - XML import'!$A20)-(2*LEN($CF$4)+5))="RMMS",1,IF(MID('CFR - XML import'!$A20,LEN("    &lt;InputSystem&gt;")+1,LEN('CFR - XML import'!$A20)-(LEN("    &lt;InputSystem&gt;")+LEN($CF$4)+1))="SIMS",2,0))),0,IF(MID('CFR - XML import'!$A20,LEN($CF$4)+5,LEN('CFR - XML import'!$A20)-(2*LEN($CF$4)+5))="RMMS",1,IF(MID('CFR - XML import'!$A20,LEN("    &lt;InputSystem&gt;")+1,LEN('CFR - XML import'!$A20)-(LEN("    &lt;InputSystem&gt;")+LEN($CF$4)+1))="SIMS",2,0)))</f>
        <v>0</v>
      </c>
      <c r="CH26" s="140">
        <f>IF(ISERROR(FIND(CH$3,'CFR - XML import'!$A20)),0,MID('CFR - XML import'!$A20,SEARCH("&gt;",'CFR - XML import'!$A20,1)+1,SEARCH("/",'CFR - XML import'!$A20,1)-SEARCH("&gt;",'CFR - XML import'!$A20,1)-2))</f>
        <v>0</v>
      </c>
      <c r="CI26" s="140">
        <f>IF(ISERROR(FIND(CI$3,'CFR - XML import'!$A20)),0,MID('CFR - XML import'!$A20,SEARCH("&gt;",'CFR - XML import'!$A20,1)+1,SEARCH("/",'CFR - XML import'!$A20,1)-SEARCH("&gt;",'CFR - XML import'!$A20,1)-2))</f>
        <v>0</v>
      </c>
      <c r="CJ26" s="140">
        <f>IF(ISERROR(FIND(CJ$3,'CFR - XML import'!$A20)),0,MID('CFR - XML import'!$A20,SEARCH("&gt;",'CFR - XML import'!$A20,1)+1,SEARCH("/",'CFR - XML import'!$A20,1)-SEARCH("&gt;",'CFR - XML import'!$A20,1)-2))</f>
        <v>0</v>
      </c>
      <c r="CK26" s="140">
        <f>IF(ISERROR(FIND(CK$3,'CFR - XML import'!$A20)),0,MID('CFR - XML import'!$A20,SEARCH("&gt;",'CFR - XML import'!$A20,1)+1,SEARCH("/",'CFR - XML import'!$A20,1)-SEARCH("&gt;",'CFR - XML import'!$A20,1)-2))</f>
        <v>0</v>
      </c>
      <c r="CL26" s="140">
        <f>IF(ISERROR(FIND(CL$3,'CFR - XML import'!$A20)),0,MID('CFR - XML import'!$A20,SEARCH("&gt;",'CFR - XML import'!$A20,1)+1,SEARCH("/",'CFR - XML import'!$A20,1)-SEARCH("&gt;",'CFR - XML import'!$A20,1)-2))</f>
        <v>0</v>
      </c>
      <c r="CM26" s="140">
        <f>IF(ISERROR(FIND(CM$3,'CFR - XML import'!$A20)),0,MID('CFR - XML import'!$A20,SEARCH("&gt;",'CFR - XML import'!$A20,1)+1,SEARCH("/",'CFR - XML import'!$A20,1)-SEARCH("&gt;",'CFR - XML import'!$A20,1)-2))</f>
        <v>0</v>
      </c>
    </row>
    <row r="27" spans="1:91" x14ac:dyDescent="0.2">
      <c r="A27" s="139" t="str">
        <f>IF(AND('CFR - XML import'!A21&lt;&gt;"",LEFT('CFR - XML import'!A21,1)&lt;&gt;"&lt;",LEFT('CFR - XML import'!A21,3)&lt;&gt;"  &lt;",LEFT('CFR - XML import'!A21,5)&lt;&gt;"    &lt;",LEFT('CFR - XML import'!A21,7)&lt;&gt;"      &lt;",LEFT('CFR - XML import'!A21,9)&lt;&gt;"        &lt;",$B$1="SIMS"),'CFR - XML import'!A21,IF(AND(LEFT('CFR - XML import'!A21,9)="&lt;Details&gt;",$B$1="RM"),'CFR - XML import'!A21,""))</f>
        <v/>
      </c>
      <c r="B27" s="140">
        <f>IF(ISERROR(FIND(B$3,'CFR - XML import'!$A21)),0,VALUE(MID('CFR - XML import'!$A21,SEARCH("&gt;",'CFR - XML import'!$A21,1)+1,SEARCH("/",'CFR - XML import'!$A21,1)-SEARCH("&gt;",'CFR - XML import'!$A21,1)-2)))</f>
        <v>0</v>
      </c>
      <c r="D27" s="140">
        <f>IF(ISERROR(FIND(D$3,'CFR - XML import'!$A21)),0,MID('CFR - XML import'!$A21,SEARCH("&gt;",'CFR - XML import'!$A21,1)+1,SEARCH("/",'CFR - XML import'!$A21,1)-SEARCH("&gt;",'CFR - XML import'!$A21,1)-2))</f>
        <v>0</v>
      </c>
      <c r="E27" s="140">
        <f>IF(ISERROR(FIND(E$3,'CFR - XML import'!$A21)),0,MID('CFR - XML import'!$A21,SEARCH("&gt;",'CFR - XML import'!$A21,1)+1,SEARCH("/",'CFR - XML import'!$A21,1)-SEARCH("&gt;",'CFR - XML import'!$A21,1)-2))</f>
        <v>0</v>
      </c>
      <c r="F27" s="141">
        <f>IF($B$1="SIMS",IF(ISERROR(FIND(F$3,'CFR - XML import'!$A21)),0,VALUE(MID('CFR - XML import'!$A21,15,10))),IF(ISERROR(FIND(F$3,'CFR - XML import'!$A21)),0,VALUE(MID('CFR - XML import'!$A21,15,10))))</f>
        <v>0</v>
      </c>
      <c r="G27" s="140">
        <f>IF(ISERROR(FIND(G$3,'CFR - XML import'!$A21)),0,VALUE(MID('CFR - XML import'!$A21,SEARCH("&gt;",'CFR - XML import'!$A21,1)+1,SEARCH("/",'CFR - XML import'!$A21,1)-SEARCH("&gt;",'CFR - XML import'!$A21,1)-2)))</f>
        <v>0</v>
      </c>
      <c r="H27" s="140">
        <f>IF(ISERROR(FIND(H$3,'CFR - XML import'!$A21)),0,VALUE(MID('CFR - XML import'!$A21,SEARCH("&gt;",'CFR - XML import'!$A21,1)+1,SEARCH("/",'CFR - XML import'!$A21,1)-SEARCH("&gt;",'CFR - XML import'!$A21,1)-2)))</f>
        <v>0</v>
      </c>
      <c r="I27" s="140">
        <f>IF(ISERROR(FIND(I$3,'CFR - XML import'!$A21)),0,VALUE(MID('CFR - XML import'!$A21,SEARCH("&gt;",'CFR - XML import'!$A21,1)+1,SEARCH("/",'CFR - XML import'!$A21,1)-SEARCH("&gt;",'CFR - XML import'!$A21,1)-2)))</f>
        <v>0</v>
      </c>
      <c r="J27" s="140">
        <f>IF(ISERROR(FIND(J$3,'CFR - XML import'!$A21)),0,VALUE(MID('CFR - XML import'!$A21,SEARCH("&gt;",'CFR - XML import'!$A21,1)+1,SEARCH("/",'CFR - XML import'!$A21,1)-SEARCH("&gt;",'CFR - XML import'!$A21,1)-2)))</f>
        <v>0</v>
      </c>
      <c r="K27" s="140">
        <f>IF(ISERROR(FIND(K$3,'CFR - XML import'!$A21)),0,VALUE(MID('CFR - XML import'!$A21,SEARCH("&gt;",'CFR - XML import'!$A21,1)+1,SEARCH("/",'CFR - XML import'!$A21,1)-SEARCH("&gt;",'CFR - XML import'!$A21,1)-2)))</f>
        <v>0</v>
      </c>
      <c r="L27" s="140">
        <f>IF(ISERROR(FIND(L$3,'CFR - XML import'!$A21)),0,VALUE(MID('CFR - XML import'!$A21,SEARCH("&gt;",'CFR - XML import'!$A21,1)+1,SEARCH("/",'CFR - XML import'!$A21,1)-SEARCH("&gt;",'CFR - XML import'!$A21,1)-2)))</f>
        <v>0</v>
      </c>
      <c r="M27" s="140">
        <f>IF(ISERROR(FIND(M$3,'CFR - XML import'!$A21)),0,VALUE(MID('CFR - XML import'!$A21,SEARCH("&gt;",'CFR - XML import'!$A21,1)+1,SEARCH("/",'CFR - XML import'!$A21,1)-SEARCH("&gt;",'CFR - XML import'!$A21,1)-2)))</f>
        <v>0</v>
      </c>
      <c r="N27" s="140">
        <f>IF(ISERROR(FIND(N$3,'CFR - XML import'!$A21)),0,VALUE(MID('CFR - XML import'!$A21,SEARCH("&gt;",'CFR - XML import'!$A21,1)+1,SEARCH("/",'CFR - XML import'!$A21,1)-SEARCH("&gt;",'CFR - XML import'!$A21,1)-2)))</f>
        <v>0</v>
      </c>
      <c r="O27" s="140">
        <f>IF(ISERROR(FIND(O$3,'CFR - XML import'!$A21)),0,VALUE(MID('CFR - XML import'!$A21,SEARCH("&gt;",'CFR - XML import'!$A21,1)+1,SEARCH("/",'CFR - XML import'!$A21,1)-SEARCH("&gt;",'CFR - XML import'!$A21,1)-2)))</f>
        <v>0</v>
      </c>
      <c r="P27" s="140">
        <f>IF(ISERROR(FIND(P$3,'CFR - XML import'!$A21)),0,VALUE(MID('CFR - XML import'!$A21,SEARCH("&gt;",'CFR - XML import'!$A21,1)+1,SEARCH("/",'CFR - XML import'!$A21,1)-SEARCH("&gt;",'CFR - XML import'!$A21,1)-2)))</f>
        <v>0</v>
      </c>
      <c r="Q27" s="140">
        <f>IF(ISERROR(FIND(Q$3,'CFR - XML import'!$A21)),0,VALUE(MID('CFR - XML import'!$A21,SEARCH("&gt;",'CFR - XML import'!$A21,1)+1,SEARCH("/",'CFR - XML import'!$A21,1)-SEARCH("&gt;",'CFR - XML import'!$A21,1)-2)))</f>
        <v>0</v>
      </c>
      <c r="R27" s="140">
        <f>IF(ISERROR(FIND(R$3,'CFR - XML import'!$A21)),0,VALUE(MID('CFR - XML import'!$A21,SEARCH("&gt;",'CFR - XML import'!$A21,1)+1,SEARCH("/",'CFR - XML import'!$A21,1)-SEARCH("&gt;",'CFR - XML import'!$A21,1)-2)))</f>
        <v>0</v>
      </c>
      <c r="S27" s="140">
        <f>IF(ISERROR(FIND(S$3,'CFR - XML import'!$A21)),0,VALUE(MID('CFR - XML import'!$A21,SEARCH("&gt;",'CFR - XML import'!$A21,1)+1,SEARCH("/",'CFR - XML import'!$A21,1)-SEARCH("&gt;",'CFR - XML import'!$A21,1)-2)))</f>
        <v>0</v>
      </c>
      <c r="T27" s="140">
        <f>IF(ISERROR(FIND(T$3,'CFR - XML import'!$A21)),0,VALUE(MID('CFR - XML import'!$A21,SEARCH("&gt;",'CFR - XML import'!$A21,1)+1,SEARCH("/",'CFR - XML import'!$A21,1)-SEARCH("&gt;",'CFR - XML import'!$A21,1)-2)))</f>
        <v>0</v>
      </c>
      <c r="U27" s="140">
        <f>IF(ISERROR(FIND(U$3,'CFR - XML import'!$A21)),0,VALUE(MID('CFR - XML import'!$A21,SEARCH("&gt;",'CFR - XML import'!$A21,1)+1,SEARCH("/",'CFR - XML import'!$A21,1)-SEARCH("&gt;",'CFR - XML import'!$A21,1)-2)))</f>
        <v>0</v>
      </c>
      <c r="V27" s="140">
        <f>IF(ISERROR(FIND(V$3,'CFR - XML import'!$A21)),0,VALUE(MID('CFR - XML import'!$A21,SEARCH("&gt;",'CFR - XML import'!$A21,1)+1,SEARCH("/",'CFR - XML import'!$A21,1)-SEARCH("&gt;",'CFR - XML import'!$A21,1)-2)))</f>
        <v>0</v>
      </c>
      <c r="W27" s="140">
        <f>IF(ISERROR(FIND(W$3,'CFR - XML import'!$A21)),0,VALUE(MID('CFR - XML import'!$A21,SEARCH("&gt;",'CFR - XML import'!$A21,1)+1,SEARCH("/",'CFR - XML import'!$A21,1)-SEARCH("&gt;",'CFR - XML import'!$A21,1)-2)))</f>
        <v>0</v>
      </c>
      <c r="X27" s="140"/>
      <c r="Y27" s="140">
        <f>IF(ISERROR(FIND(Y$3,'CFR - XML import'!$A21)),0,VALUE(MID('CFR - XML import'!$A21,SEARCH("&gt;",'CFR - XML import'!$A21,1)+1,SEARCH("/",'CFR - XML import'!$A21,1)-SEARCH("&gt;",'CFR - XML import'!$A21,1)-2)))</f>
        <v>0</v>
      </c>
      <c r="Z27" s="140">
        <f>IF(ISERROR(FIND(Z$3,'CFR - XML import'!$A21)),0,VALUE(MID('CFR - XML import'!$A21,SEARCH("&gt;",'CFR - XML import'!$A21,1)+1,SEARCH("/",'CFR - XML import'!$A21,1)-SEARCH("&gt;",'CFR - XML import'!$A21,1)-2)))</f>
        <v>0</v>
      </c>
      <c r="AA27" s="140">
        <f>IF(ISERROR(FIND(AA$3,'CFR - XML import'!$A21)),0,VALUE(MID('CFR - XML import'!$A21,SEARCH("&gt;",'CFR - XML import'!$A21,1)+1,SEARCH("/",'CFR - XML import'!$A21,1)-SEARCH("&gt;",'CFR - XML import'!$A21,1)-2)))</f>
        <v>0</v>
      </c>
      <c r="AB27" s="140">
        <f>IF(ISERROR(FIND(AB$3,'CFR - XML import'!$A21)),0,VALUE(MID('CFR - XML import'!$A21,SEARCH("&gt;",'CFR - XML import'!$A21,1)+1,SEARCH("/",'CFR - XML import'!$A21,1)-SEARCH("&gt;",'CFR - XML import'!$A21,1)-2)))</f>
        <v>0</v>
      </c>
      <c r="AC27" s="140">
        <f>IF(ISERROR(FIND(AC$3,'CFR - XML import'!$A21)),0,VALUE(MID('CFR - XML import'!$A21,SEARCH("&gt;",'CFR - XML import'!$A21,1)+1,SEARCH("/",'CFR - XML import'!$A21,1)-SEARCH("&gt;",'CFR - XML import'!$A21,1)-2)))</f>
        <v>0</v>
      </c>
      <c r="AD27" s="140">
        <f>IF(ISERROR(FIND(AD$3,'CFR - XML import'!$A21)),0,VALUE(MID('CFR - XML import'!$A21,SEARCH("&gt;",'CFR - XML import'!$A21,1)+1,SEARCH("/",'CFR - XML import'!$A21,1)-SEARCH("&gt;",'CFR - XML import'!$A21,1)-2)))</f>
        <v>0</v>
      </c>
      <c r="AE27" s="140">
        <f>IF(ISERROR(FIND(AE$3,'CFR - XML import'!$A21)),0,VALUE(MID('CFR - XML import'!$A21,SEARCH("&gt;",'CFR - XML import'!$A21,1)+1,SEARCH("/",'CFR - XML import'!$A21,1)-SEARCH("&gt;",'CFR - XML import'!$A21,1)-2)))</f>
        <v>0</v>
      </c>
      <c r="AF27" s="140">
        <f>IF(ISERROR(FIND(AF$3,'CFR - XML import'!$A21)),0,VALUE(MID('CFR - XML import'!$A21,SEARCH("&gt;",'CFR - XML import'!$A21,1)+1,SEARCH("/",'CFR - XML import'!$A21,1)-SEARCH("&gt;",'CFR - XML import'!$A21,1)-2)))</f>
        <v>0</v>
      </c>
      <c r="AG27" s="140">
        <f>IF(ISERROR(FIND(AG$3,'CFR - XML import'!$A21)),0,VALUE(MID('CFR - XML import'!$A21,SEARCH("&gt;",'CFR - XML import'!$A21,1)+1,SEARCH("/",'CFR - XML import'!$A21,1)-SEARCH("&gt;",'CFR - XML import'!$A21,1)-2)))</f>
        <v>0</v>
      </c>
      <c r="AH27" s="140">
        <f>IF(ISERROR(FIND(AH$3,'CFR - XML import'!$A21)),0,VALUE(MID('CFR - XML import'!$A21,SEARCH("&gt;",'CFR - XML import'!$A21,1)+1,SEARCH("/",'CFR - XML import'!$A21,1)-SEARCH("&gt;",'CFR - XML import'!$A21,1)-2)))</f>
        <v>0</v>
      </c>
      <c r="AI27" s="140">
        <f>IF(ISERROR(FIND(AI$3,'CFR - XML import'!$A21)),0,VALUE(MID('CFR - XML import'!$A21,SEARCH("&gt;",'CFR - XML import'!$A21,1)+1,SEARCH("/",'CFR - XML import'!$A21,1)-SEARCH("&gt;",'CFR - XML import'!$A21,1)-2)))</f>
        <v>0</v>
      </c>
      <c r="AJ27" s="140">
        <f>IF(ISERROR(FIND(AJ$3,'CFR - XML import'!$A21)),0,VALUE(MID('CFR - XML import'!$A21,SEARCH("&gt;",'CFR - XML import'!$A21,1)+1,SEARCH("/",'CFR - XML import'!$A21,1)-SEARCH("&gt;",'CFR - XML import'!$A21,1)-2)))</f>
        <v>0</v>
      </c>
      <c r="AK27" s="140">
        <f>IF(ISERROR(FIND(AK$3,'CFR - XML import'!$A21)),0,VALUE(MID('CFR - XML import'!$A21,SEARCH("&gt;",'CFR - XML import'!$A21,1)+1,SEARCH("/",'CFR - XML import'!$A21,1)-SEARCH("&gt;",'CFR - XML import'!$A21,1)-2)))</f>
        <v>0</v>
      </c>
      <c r="AL27" s="140">
        <f>IF(ISERROR(FIND(AL$3,'CFR - XML import'!$A21)),0,VALUE(MID('CFR - XML import'!$A21,SEARCH("&gt;",'CFR - XML import'!$A21,1)+1,SEARCH("/",'CFR - XML import'!$A21,1)-SEARCH("&gt;",'CFR - XML import'!$A21,1)-2)))</f>
        <v>0</v>
      </c>
      <c r="AM27" s="140">
        <f>IF(ISERROR(FIND(AM$3,'CFR - XML import'!$A21)),0,VALUE(MID('CFR - XML import'!$A21,SEARCH("&gt;",'CFR - XML import'!$A21,1)+1,SEARCH("/",'CFR - XML import'!$A21,1)-SEARCH("&gt;",'CFR - XML import'!$A21,1)-2)))</f>
        <v>0</v>
      </c>
      <c r="AN27" s="140">
        <f>IF(ISERROR(FIND(AN$3,'CFR - XML import'!$A21)),0,VALUE(MID('CFR - XML import'!$A21,SEARCH("&gt;",'CFR - XML import'!$A21,1)+1,SEARCH("/",'CFR - XML import'!$A21,1)-SEARCH("&gt;",'CFR - XML import'!$A21,1)-2)))</f>
        <v>0</v>
      </c>
      <c r="AO27" s="140">
        <f>IF(ISERROR(FIND(AO$3,'CFR - XML import'!$A21)),0,VALUE(MID('CFR - XML import'!$A21,SEARCH("&gt;",'CFR - XML import'!$A21,1)+1,SEARCH("/",'CFR - XML import'!$A21,1)-SEARCH("&gt;",'CFR - XML import'!$A21,1)-2)))</f>
        <v>0</v>
      </c>
      <c r="AP27" s="140">
        <f>IF(ISERROR(FIND(AP$3,'CFR - XML import'!$A21)),0,VALUE(MID('CFR - XML import'!$A21,SEARCH("&gt;",'CFR - XML import'!$A21,1)+1,SEARCH("/",'CFR - XML import'!$A21,1)-SEARCH("&gt;",'CFR - XML import'!$A21,1)-2)))</f>
        <v>0</v>
      </c>
      <c r="AQ27" s="140">
        <f>IF(ISERROR(FIND(AQ$3,'CFR - XML import'!$A21)),0,VALUE(MID('CFR - XML import'!$A21,SEARCH("&gt;",'CFR - XML import'!$A21,1)+1,SEARCH("/",'CFR - XML import'!$A21,1)-SEARCH("&gt;",'CFR - XML import'!$A21,1)-2)))</f>
        <v>0</v>
      </c>
      <c r="AR27" s="140">
        <f>IF(ISERROR(FIND(AR$3,'CFR - XML import'!$A21)),0,VALUE(MID('CFR - XML import'!$A21,SEARCH("&gt;",'CFR - XML import'!$A21,1)+1,SEARCH("/",'CFR - XML import'!$A21,1)-SEARCH("&gt;",'CFR - XML import'!$A21,1)-2)))</f>
        <v>0</v>
      </c>
      <c r="AS27" s="140">
        <f>IF(ISERROR(FIND(AS$3,'CFR - XML import'!$A21)),0,VALUE(MID('CFR - XML import'!$A21,SEARCH("&gt;",'CFR - XML import'!$A21,1)+1,SEARCH("/",'CFR - XML import'!$A21,1)-SEARCH("&gt;",'CFR - XML import'!$A21,1)-2)))</f>
        <v>0</v>
      </c>
      <c r="AT27" s="140">
        <f>IF(ISERROR(FIND(AT$3,'CFR - XML import'!$A21)),0,VALUE(MID('CFR - XML import'!$A21,SEARCH("&gt;",'CFR - XML import'!$A21,1)+1,SEARCH("/",'CFR - XML import'!$A21,1)-SEARCH("&gt;",'CFR - XML import'!$A21,1)-2)))</f>
        <v>0</v>
      </c>
      <c r="AU27" s="140">
        <f>IF(ISERROR(FIND(AU$3,'CFR - XML import'!$A21)),0,VALUE(MID('CFR - XML import'!$A21,SEARCH("&gt;",'CFR - XML import'!$A21,1)+1,SEARCH("/",'CFR - XML import'!$A21,1)-SEARCH("&gt;",'CFR - XML import'!$A21,1)-2)))</f>
        <v>0</v>
      </c>
      <c r="AV27" s="140">
        <f>IF(ISERROR(FIND(AV$3,'CFR - XML import'!$A21)),0,VALUE(MID('CFR - XML import'!$A21,SEARCH("&gt;",'CFR - XML import'!$A21,1)+1,SEARCH("/",'CFR - XML import'!$A21,1)-SEARCH("&gt;",'CFR - XML import'!$A21,1)-2)))</f>
        <v>0</v>
      </c>
      <c r="AW27" s="140">
        <f>IF(ISERROR(FIND(AW$3,'CFR - XML import'!$A21)),0,VALUE(MID('CFR - XML import'!$A21,SEARCH("&gt;",'CFR - XML import'!$A21,1)+1,SEARCH("/",'CFR - XML import'!$A21,1)-SEARCH("&gt;",'CFR - XML import'!$A21,1)-2)))</f>
        <v>0</v>
      </c>
      <c r="AX27" s="140">
        <f>IF(ISERROR(FIND(AX$3,'CFR - XML import'!$A21)),0,VALUE(MID('CFR - XML import'!$A21,SEARCH("&gt;",'CFR - XML import'!$A21,1)+1,SEARCH("/",'CFR - XML import'!$A21,1)-SEARCH("&gt;",'CFR - XML import'!$A21,1)-2)))</f>
        <v>0</v>
      </c>
      <c r="AY27" s="140">
        <f>IF(ISERROR(FIND(AY$3,'CFR - XML import'!$A21)),0,VALUE(MID('CFR - XML import'!$A21,SEARCH("&gt;",'CFR - XML import'!$A21,1)+1,SEARCH("/",'CFR - XML import'!$A21,1)-SEARCH("&gt;",'CFR - XML import'!$A21,1)-2)))</f>
        <v>0</v>
      </c>
      <c r="AZ27" s="140">
        <f>IF(ISERROR(FIND(AZ$3,'CFR - XML import'!$A21)),0,VALUE(MID('CFR - XML import'!$A21,SEARCH("&gt;",'CFR - XML import'!$A21,1)+1,SEARCH("/",'CFR - XML import'!$A21,1)-SEARCH("&gt;",'CFR - XML import'!$A21,1)-2)))</f>
        <v>0</v>
      </c>
      <c r="BA27" s="140">
        <f>IF(ISERROR(FIND(BA$3,'CFR - XML import'!$A21)),0,VALUE(MID('CFR - XML import'!$A21,SEARCH("&gt;",'CFR - XML import'!$A21,1)+1,SEARCH("/",'CFR - XML import'!$A21,1)-SEARCH("&gt;",'CFR - XML import'!$A21,1)-2)))</f>
        <v>0</v>
      </c>
      <c r="BB27" s="140">
        <f>IF(ISERROR(FIND(BB$3,'CFR - XML import'!$A21)),0,VALUE(MID('CFR - XML import'!$A21,SEARCH("&gt;",'CFR - XML import'!$A21,1)+1,SEARCH("/",'CFR - XML import'!$A21,1)-SEARCH("&gt;",'CFR - XML import'!$A21,1)-2)))</f>
        <v>0</v>
      </c>
      <c r="BC27" s="140">
        <f>IF(ISERROR(FIND(BC$3,'CFR - XML import'!$A21)),0,VALUE(MID('CFR - XML import'!$A21,SEARCH("&gt;",'CFR - XML import'!$A21,1)+1,SEARCH("/",'CFR - XML import'!$A21,1)-SEARCH("&gt;",'CFR - XML import'!$A21,1)-2)))</f>
        <v>0</v>
      </c>
      <c r="BD27" s="140">
        <f>IF(ISERROR(FIND(BD$3,'CFR - XML import'!$A21)),0,VALUE(MID('CFR - XML import'!$A21,SEARCH("&gt;",'CFR - XML import'!$A21,1)+1,SEARCH("/",'CFR - XML import'!$A21,1)-SEARCH("&gt;",'CFR - XML import'!$A21,1)-2)))</f>
        <v>0</v>
      </c>
      <c r="BE27" s="140">
        <f>IF(ISERROR(FIND(BE$3,'CFR - XML import'!$A21)),0,VALUE(MID('CFR - XML import'!$A21,SEARCH("&gt;",'CFR - XML import'!$A21,1)+1,SEARCH("/",'CFR - XML import'!$A21,1)-SEARCH("&gt;",'CFR - XML import'!$A21,1)-2)))</f>
        <v>0</v>
      </c>
      <c r="BF27" s="140">
        <f>IF(ISERROR(FIND(BF$3,'CFR - XML import'!$A21)),0,VALUE(MID('CFR - XML import'!$A21,SEARCH("&gt;",'CFR - XML import'!$A21,1)+1,SEARCH("/",'CFR - XML import'!$A21,1)-SEARCH("&gt;",'CFR - XML import'!$A21,1)-2)))</f>
        <v>0</v>
      </c>
      <c r="BG27" s="140">
        <f>IF(ISERROR(FIND(BG$3,'CFR - XML import'!$A21)),0,VALUE(MID('CFR - XML import'!$A21,SEARCH("&gt;",'CFR - XML import'!$A21,1)+1,SEARCH("/",'CFR - XML import'!$A21,1)-SEARCH("&gt;",'CFR - XML import'!$A21,1)-2)))</f>
        <v>0</v>
      </c>
      <c r="BH27" s="140">
        <f>IF(ISERROR(FIND(BH$3,'CFR - XML import'!$A21)),0,VALUE(MID('CFR - XML import'!$A21,SEARCH("&gt;",'CFR - XML import'!$A21,1)+1,SEARCH("/",'CFR - XML import'!$A21,1)-SEARCH("&gt;",'CFR - XML import'!$A21,1)-2)))</f>
        <v>0</v>
      </c>
      <c r="BI27" s="140">
        <f>IF(ISERROR(FIND(BI$3,'CFR - XML import'!$A21)),0,VALUE(MID('CFR - XML import'!$A21,SEARCH("&gt;",'CFR - XML import'!$A21,1)+1,SEARCH("/",'CFR - XML import'!$A21,1)-SEARCH("&gt;",'CFR - XML import'!$A21,1)-2)))</f>
        <v>0</v>
      </c>
      <c r="BJ27" s="140">
        <f>IF(ISERROR(FIND(BJ$3,'CFR - XML import'!$A21)),0,VALUE(MID('CFR - XML import'!$A21,SEARCH("&gt;",'CFR - XML import'!$A21,1)+1,SEARCH("/",'CFR - XML import'!$A21,1)-SEARCH("&gt;",'CFR - XML import'!$A21,1)-2)))</f>
        <v>0</v>
      </c>
      <c r="BK27" s="140">
        <f>IF(ISERROR(FIND(BK$3,'CFR - XML import'!$A21)),0,VALUE(MID('CFR - XML import'!$A21,SEARCH("&gt;",'CFR - XML import'!$A21,1)+1,SEARCH("/",'CFR - XML import'!$A21,1)-SEARCH("&gt;",'CFR - XML import'!$A21,1)-2)))</f>
        <v>0</v>
      </c>
      <c r="BL27" s="140">
        <f>IF(ISERROR(FIND(BL$3,'CFR - XML import'!$A21)),0,VALUE(MID('CFR - XML import'!$A21,SEARCH("&gt;",'CFR - XML import'!$A21,1)+1,SEARCH("/",'CFR - XML import'!$A21,1)-SEARCH("&gt;",'CFR - XML import'!$A21,1)-2)))</f>
        <v>0</v>
      </c>
      <c r="BM27" s="140">
        <f>IF(ISERROR(FIND(BM$3,'CFR - XML import'!$A21)),0,VALUE(MID('CFR - XML import'!$A21,SEARCH("&gt;",'CFR - XML import'!$A21,1)+1,SEARCH("/",'CFR - XML import'!$A21,1)-SEARCH("&gt;",'CFR - XML import'!$A21,1)-2)))</f>
        <v>0</v>
      </c>
      <c r="BN27" s="140">
        <f>IF(ISERROR(FIND(BN$3,'CFR - XML import'!$A21)),0,VALUE(MID('CFR - XML import'!$A21,SEARCH("&gt;",'CFR - XML import'!$A21,1)+1,SEARCH("/",'CFR - XML import'!$A21,1)-SEARCH("&gt;",'CFR - XML import'!$A21,1)-2)))</f>
        <v>0</v>
      </c>
      <c r="BO27" s="140">
        <f>IF(ISERROR(FIND(BO$3,'CFR - XML import'!$A21)),0,VALUE(MID('CFR - XML import'!$A21,SEARCH("&gt;",'CFR - XML import'!$A21,1)+1,SEARCH("/",'CFR - XML import'!$A21,1)-SEARCH("&gt;",'CFR - XML import'!$A21,1)-2)))</f>
        <v>0</v>
      </c>
      <c r="BP27" s="140">
        <f>IF(ISERROR(FIND(BP$3,'CFR - XML import'!$A21)),0,VALUE(MID('CFR - XML import'!$A21,SEARCH("&gt;",'CFR - XML import'!$A21,1)+1,SEARCH("/",'CFR - XML import'!$A21,1)-SEARCH("&gt;",'CFR - XML import'!$A21,1)-2)))</f>
        <v>0</v>
      </c>
      <c r="BQ27" s="140">
        <f>IF(ISERROR(FIND(BQ$3,'CFR - XML import'!$A21)),0,VALUE(MID('CFR - XML import'!$A21,SEARCH("&gt;",'CFR - XML import'!$A21,1)+1,SEARCH("/",'CFR - XML import'!$A21,1)-SEARCH("&gt;",'CFR - XML import'!$A21,1)-2)))</f>
        <v>0</v>
      </c>
      <c r="BR27" s="140">
        <f>IF(ISERROR(FIND(BR$3,'CFR - XML import'!$A21)),0,VALUE(MID('CFR - XML import'!$A21,SEARCH("&gt;",'CFR - XML import'!$A21,1)+1,SEARCH("/",'CFR - XML import'!$A21,1)-SEARCH("&gt;",'CFR - XML import'!$A21,1)-2)))</f>
        <v>0</v>
      </c>
      <c r="BS27" s="140">
        <f>IF(ISERROR(FIND(BS$3,'CFR - XML import'!$A21)),0,VALUE(MID('CFR - XML import'!$A21,SEARCH("&gt;",'CFR - XML import'!$A21,1)+1,SEARCH("/",'CFR - XML import'!$A21,1)-SEARCH("&gt;",'CFR - XML import'!$A21,1)-2)))</f>
        <v>0</v>
      </c>
      <c r="BT27" s="140">
        <f>IF(ISERROR(FIND(BT$3,'CFR - XML import'!$A21)),0,VALUE(MID('CFR - XML import'!$A21,SEARCH("&gt;",'CFR - XML import'!$A21,1)+1,SEARCH("/",'CFR - XML import'!$A21,1)-SEARCH("&gt;",'CFR - XML import'!$A21,1)-2)))</f>
        <v>0</v>
      </c>
      <c r="BU27" s="140">
        <f>IF(ISERROR(FIND(BU$3,'CFR - XML import'!$A21)),0,VALUE(MID('CFR - XML import'!$A21,SEARCH("&gt;",'CFR - XML import'!$A21,1)+1,SEARCH("/",'CFR - XML import'!$A21,1)-SEARCH("&gt;",'CFR - XML import'!$A21,1)-2)))</f>
        <v>0</v>
      </c>
      <c r="BV27" s="140">
        <f>IF(ISERROR(FIND(BV$3,'CFR - XML import'!$A21)),0,VALUE(MID('CFR - XML import'!$A21,SEARCH("&gt;",'CFR - XML import'!$A21,1)+1,SEARCH("/",'CFR - XML import'!$A21,1)-SEARCH("&gt;",'CFR - XML import'!$A21,1)-2)))</f>
        <v>0</v>
      </c>
      <c r="BW27" s="140">
        <f>IF(ISERROR(FIND(BW$3,'CFR - XML import'!$A21)),0,VALUE(MID('CFR - XML import'!$A21,SEARCH("&gt;",'CFR - XML import'!$A21,1)+1,SEARCH("/",'CFR - XML import'!$A21,1)-SEARCH("&gt;",'CFR - XML import'!$A21,1)-2)))</f>
        <v>0</v>
      </c>
      <c r="BX27" s="140">
        <f>IF(ISERROR(FIND(BX$3,'CFR - XML import'!$A21)),0,VALUE(MID('CFR - XML import'!$A21,SEARCH("&gt;",'CFR - XML import'!$A21,1)+1,SEARCH("/",'CFR - XML import'!$A21,1)-SEARCH("&gt;",'CFR - XML import'!$A21,1)-2)))</f>
        <v>0</v>
      </c>
      <c r="BY27" s="140">
        <f>IF(ISERROR(FIND(BY$3,'CFR - XML import'!$A21)),0,VALUE(MID('CFR - XML import'!$A21,SEARCH("&gt;",'CFR - XML import'!$A21,1)+1,SEARCH("/",'CFR - XML import'!$A21,1)-SEARCH("&gt;",'CFR - XML import'!$A21,1)-2)))</f>
        <v>0</v>
      </c>
      <c r="BZ27" s="140">
        <f>IF(ISERROR(FIND(BZ$3,'CFR - XML import'!$A21)),0,VALUE(MID('CFR - XML import'!$A21,SEARCH("&gt;",'CFR - XML import'!$A21,1)+1,SEARCH("/",'CFR - XML import'!$A21,1)-SEARCH("&gt;",'CFR - XML import'!$A21,1)-2)))</f>
        <v>0</v>
      </c>
      <c r="CG27" s="142">
        <f>IF(ISERROR(IF(MID('CFR - XML import'!$A21,LEN($CF$4)+5,LEN('CFR - XML import'!$A21)-(2*LEN($CF$4)+5))="RMMS",1,IF(MID('CFR - XML import'!$A21,LEN("    &lt;InputSystem&gt;")+1,LEN('CFR - XML import'!$A21)-(LEN("    &lt;InputSystem&gt;")+LEN($CF$4)+1))="SIMS",2,0))),0,IF(MID('CFR - XML import'!$A21,LEN($CF$4)+5,LEN('CFR - XML import'!$A21)-(2*LEN($CF$4)+5))="RMMS",1,IF(MID('CFR - XML import'!$A21,LEN("    &lt;InputSystem&gt;")+1,LEN('CFR - XML import'!$A21)-(LEN("    &lt;InputSystem&gt;")+LEN($CF$4)+1))="SIMS",2,0)))</f>
        <v>0</v>
      </c>
      <c r="CH27" s="140">
        <f>IF(ISERROR(FIND(CH$3,'CFR - XML import'!$A21)),0,MID('CFR - XML import'!$A21,SEARCH("&gt;",'CFR - XML import'!$A21,1)+1,SEARCH("/",'CFR - XML import'!$A21,1)-SEARCH("&gt;",'CFR - XML import'!$A21,1)-2))</f>
        <v>0</v>
      </c>
      <c r="CI27" s="140">
        <f>IF(ISERROR(FIND(CI$3,'CFR - XML import'!$A21)),0,MID('CFR - XML import'!$A21,SEARCH("&gt;",'CFR - XML import'!$A21,1)+1,SEARCH("/",'CFR - XML import'!$A21,1)-SEARCH("&gt;",'CFR - XML import'!$A21,1)-2))</f>
        <v>0</v>
      </c>
      <c r="CJ27" s="140">
        <f>IF(ISERROR(FIND(CJ$3,'CFR - XML import'!$A21)),0,MID('CFR - XML import'!$A21,SEARCH("&gt;",'CFR - XML import'!$A21,1)+1,SEARCH("/",'CFR - XML import'!$A21,1)-SEARCH("&gt;",'CFR - XML import'!$A21,1)-2))</f>
        <v>0</v>
      </c>
      <c r="CK27" s="140">
        <f>IF(ISERROR(FIND(CK$3,'CFR - XML import'!$A21)),0,MID('CFR - XML import'!$A21,SEARCH("&gt;",'CFR - XML import'!$A21,1)+1,SEARCH("/",'CFR - XML import'!$A21,1)-SEARCH("&gt;",'CFR - XML import'!$A21,1)-2))</f>
        <v>0</v>
      </c>
      <c r="CL27" s="140">
        <f>IF(ISERROR(FIND(CL$3,'CFR - XML import'!$A21)),0,MID('CFR - XML import'!$A21,SEARCH("&gt;",'CFR - XML import'!$A21,1)+1,SEARCH("/",'CFR - XML import'!$A21,1)-SEARCH("&gt;",'CFR - XML import'!$A21,1)-2))</f>
        <v>0</v>
      </c>
      <c r="CM27" s="140">
        <f>IF(ISERROR(FIND(CM$3,'CFR - XML import'!$A21)),0,MID('CFR - XML import'!$A21,SEARCH("&gt;",'CFR - XML import'!$A21,1)+1,SEARCH("/",'CFR - XML import'!$A21,1)-SEARCH("&gt;",'CFR - XML import'!$A21,1)-2))</f>
        <v>0</v>
      </c>
    </row>
    <row r="28" spans="1:91" x14ac:dyDescent="0.2">
      <c r="A28" s="139" t="str">
        <f>IF(AND('CFR - XML import'!A22&lt;&gt;"",LEFT('CFR - XML import'!A22,1)&lt;&gt;"&lt;",LEFT('CFR - XML import'!A22,3)&lt;&gt;"  &lt;",LEFT('CFR - XML import'!A22,5)&lt;&gt;"    &lt;",LEFT('CFR - XML import'!A22,7)&lt;&gt;"      &lt;",LEFT('CFR - XML import'!A22,9)&lt;&gt;"        &lt;",$B$1="SIMS"),'CFR - XML import'!A22,IF(AND(LEFT('CFR - XML import'!A22,9)="&lt;Details&gt;",$B$1="RM"),'CFR - XML import'!A22,""))</f>
        <v/>
      </c>
      <c r="B28" s="140">
        <f>IF(ISERROR(FIND(B$3,'CFR - XML import'!$A22)),0,VALUE(MID('CFR - XML import'!$A22,SEARCH("&gt;",'CFR - XML import'!$A22,1)+1,SEARCH("/",'CFR - XML import'!$A22,1)-SEARCH("&gt;",'CFR - XML import'!$A22,1)-2)))</f>
        <v>0</v>
      </c>
      <c r="D28" s="140">
        <f>IF(ISERROR(FIND(D$3,'CFR - XML import'!$A22)),0,MID('CFR - XML import'!$A22,SEARCH("&gt;",'CFR - XML import'!$A22,1)+1,SEARCH("/",'CFR - XML import'!$A22,1)-SEARCH("&gt;",'CFR - XML import'!$A22,1)-2))</f>
        <v>0</v>
      </c>
      <c r="E28" s="140">
        <f>IF(ISERROR(FIND(E$3,'CFR - XML import'!$A22)),0,MID('CFR - XML import'!$A22,SEARCH("&gt;",'CFR - XML import'!$A22,1)+1,SEARCH("/",'CFR - XML import'!$A22,1)-SEARCH("&gt;",'CFR - XML import'!$A22,1)-2))</f>
        <v>0</v>
      </c>
      <c r="F28" s="141">
        <f>IF($B$1="SIMS",IF(ISERROR(FIND(F$3,'CFR - XML import'!$A22)),0,VALUE(MID('CFR - XML import'!$A22,15,10))),IF(ISERROR(FIND(F$3,'CFR - XML import'!$A22)),0,VALUE(MID('CFR - XML import'!$A22,15,10))))</f>
        <v>0</v>
      </c>
      <c r="G28" s="140">
        <f>IF(ISERROR(FIND(G$3,'CFR - XML import'!$A22)),0,VALUE(MID('CFR - XML import'!$A22,SEARCH("&gt;",'CFR - XML import'!$A22,1)+1,SEARCH("/",'CFR - XML import'!$A22,1)-SEARCH("&gt;",'CFR - XML import'!$A22,1)-2)))</f>
        <v>0</v>
      </c>
      <c r="H28" s="140">
        <f>IF(ISERROR(FIND(H$3,'CFR - XML import'!$A22)),0,VALUE(MID('CFR - XML import'!$A22,SEARCH("&gt;",'CFR - XML import'!$A22,1)+1,SEARCH("/",'CFR - XML import'!$A22,1)-SEARCH("&gt;",'CFR - XML import'!$A22,1)-2)))</f>
        <v>0</v>
      </c>
      <c r="I28" s="140">
        <f>IF(ISERROR(FIND(I$3,'CFR - XML import'!$A22)),0,VALUE(MID('CFR - XML import'!$A22,SEARCH("&gt;",'CFR - XML import'!$A22,1)+1,SEARCH("/",'CFR - XML import'!$A22,1)-SEARCH("&gt;",'CFR - XML import'!$A22,1)-2)))</f>
        <v>0</v>
      </c>
      <c r="J28" s="140">
        <f>IF(ISERROR(FIND(J$3,'CFR - XML import'!$A22)),0,VALUE(MID('CFR - XML import'!$A22,SEARCH("&gt;",'CFR - XML import'!$A22,1)+1,SEARCH("/",'CFR - XML import'!$A22,1)-SEARCH("&gt;",'CFR - XML import'!$A22,1)-2)))</f>
        <v>0</v>
      </c>
      <c r="K28" s="140">
        <f>IF(ISERROR(FIND(K$3,'CFR - XML import'!$A22)),0,VALUE(MID('CFR - XML import'!$A22,SEARCH("&gt;",'CFR - XML import'!$A22,1)+1,SEARCH("/",'CFR - XML import'!$A22,1)-SEARCH("&gt;",'CFR - XML import'!$A22,1)-2)))</f>
        <v>0</v>
      </c>
      <c r="L28" s="140">
        <f>IF(ISERROR(FIND(L$3,'CFR - XML import'!$A22)),0,VALUE(MID('CFR - XML import'!$A22,SEARCH("&gt;",'CFR - XML import'!$A22,1)+1,SEARCH("/",'CFR - XML import'!$A22,1)-SEARCH("&gt;",'CFR - XML import'!$A22,1)-2)))</f>
        <v>0</v>
      </c>
      <c r="M28" s="140">
        <f>IF(ISERROR(FIND(M$3,'CFR - XML import'!$A22)),0,VALUE(MID('CFR - XML import'!$A22,SEARCH("&gt;",'CFR - XML import'!$A22,1)+1,SEARCH("/",'CFR - XML import'!$A22,1)-SEARCH("&gt;",'CFR - XML import'!$A22,1)-2)))</f>
        <v>0</v>
      </c>
      <c r="N28" s="140">
        <f>IF(ISERROR(FIND(N$3,'CFR - XML import'!$A22)),0,VALUE(MID('CFR - XML import'!$A22,SEARCH("&gt;",'CFR - XML import'!$A22,1)+1,SEARCH("/",'CFR - XML import'!$A22,1)-SEARCH("&gt;",'CFR - XML import'!$A22,1)-2)))</f>
        <v>0</v>
      </c>
      <c r="O28" s="140">
        <f>IF(ISERROR(FIND(O$3,'CFR - XML import'!$A22)),0,VALUE(MID('CFR - XML import'!$A22,SEARCH("&gt;",'CFR - XML import'!$A22,1)+1,SEARCH("/",'CFR - XML import'!$A22,1)-SEARCH("&gt;",'CFR - XML import'!$A22,1)-2)))</f>
        <v>0</v>
      </c>
      <c r="P28" s="140">
        <f>IF(ISERROR(FIND(P$3,'CFR - XML import'!$A22)),0,VALUE(MID('CFR - XML import'!$A22,SEARCH("&gt;",'CFR - XML import'!$A22,1)+1,SEARCH("/",'CFR - XML import'!$A22,1)-SEARCH("&gt;",'CFR - XML import'!$A22,1)-2)))</f>
        <v>0</v>
      </c>
      <c r="Q28" s="140">
        <f>IF(ISERROR(FIND(Q$3,'CFR - XML import'!$A22)),0,VALUE(MID('CFR - XML import'!$A22,SEARCH("&gt;",'CFR - XML import'!$A22,1)+1,SEARCH("/",'CFR - XML import'!$A22,1)-SEARCH("&gt;",'CFR - XML import'!$A22,1)-2)))</f>
        <v>0</v>
      </c>
      <c r="R28" s="140">
        <f>IF(ISERROR(FIND(R$3,'CFR - XML import'!$A22)),0,VALUE(MID('CFR - XML import'!$A22,SEARCH("&gt;",'CFR - XML import'!$A22,1)+1,SEARCH("/",'CFR - XML import'!$A22,1)-SEARCH("&gt;",'CFR - XML import'!$A22,1)-2)))</f>
        <v>0</v>
      </c>
      <c r="S28" s="140">
        <f>IF(ISERROR(FIND(S$3,'CFR - XML import'!$A22)),0,VALUE(MID('CFR - XML import'!$A22,SEARCH("&gt;",'CFR - XML import'!$A22,1)+1,SEARCH("/",'CFR - XML import'!$A22,1)-SEARCH("&gt;",'CFR - XML import'!$A22,1)-2)))</f>
        <v>0</v>
      </c>
      <c r="T28" s="140">
        <f>IF(ISERROR(FIND(T$3,'CFR - XML import'!$A22)),0,VALUE(MID('CFR - XML import'!$A22,SEARCH("&gt;",'CFR - XML import'!$A22,1)+1,SEARCH("/",'CFR - XML import'!$A22,1)-SEARCH("&gt;",'CFR - XML import'!$A22,1)-2)))</f>
        <v>0</v>
      </c>
      <c r="U28" s="140">
        <f>IF(ISERROR(FIND(U$3,'CFR - XML import'!$A22)),0,VALUE(MID('CFR - XML import'!$A22,SEARCH("&gt;",'CFR - XML import'!$A22,1)+1,SEARCH("/",'CFR - XML import'!$A22,1)-SEARCH("&gt;",'CFR - XML import'!$A22,1)-2)))</f>
        <v>0</v>
      </c>
      <c r="V28" s="140">
        <f>IF(ISERROR(FIND(V$3,'CFR - XML import'!$A22)),0,VALUE(MID('CFR - XML import'!$A22,SEARCH("&gt;",'CFR - XML import'!$A22,1)+1,SEARCH("/",'CFR - XML import'!$A22,1)-SEARCH("&gt;",'CFR - XML import'!$A22,1)-2)))</f>
        <v>0</v>
      </c>
      <c r="W28" s="140">
        <f>IF(ISERROR(FIND(W$3,'CFR - XML import'!$A22)),0,VALUE(MID('CFR - XML import'!$A22,SEARCH("&gt;",'CFR - XML import'!$A22,1)+1,SEARCH("/",'CFR - XML import'!$A22,1)-SEARCH("&gt;",'CFR - XML import'!$A22,1)-2)))</f>
        <v>0</v>
      </c>
      <c r="X28" s="140"/>
      <c r="Y28" s="140">
        <f>IF(ISERROR(FIND(Y$3,'CFR - XML import'!$A22)),0,VALUE(MID('CFR - XML import'!$A22,SEARCH("&gt;",'CFR - XML import'!$A22,1)+1,SEARCH("/",'CFR - XML import'!$A22,1)-SEARCH("&gt;",'CFR - XML import'!$A22,1)-2)))</f>
        <v>0</v>
      </c>
      <c r="Z28" s="140">
        <f>IF(ISERROR(FIND(Z$3,'CFR - XML import'!$A22)),0,VALUE(MID('CFR - XML import'!$A22,SEARCH("&gt;",'CFR - XML import'!$A22,1)+1,SEARCH("/",'CFR - XML import'!$A22,1)-SEARCH("&gt;",'CFR - XML import'!$A22,1)-2)))</f>
        <v>0</v>
      </c>
      <c r="AA28" s="140">
        <f>IF(ISERROR(FIND(AA$3,'CFR - XML import'!$A22)),0,VALUE(MID('CFR - XML import'!$A22,SEARCH("&gt;",'CFR - XML import'!$A22,1)+1,SEARCH("/",'CFR - XML import'!$A22,1)-SEARCH("&gt;",'CFR - XML import'!$A22,1)-2)))</f>
        <v>0</v>
      </c>
      <c r="AB28" s="140">
        <f>IF(ISERROR(FIND(AB$3,'CFR - XML import'!$A22)),0,VALUE(MID('CFR - XML import'!$A22,SEARCH("&gt;",'CFR - XML import'!$A22,1)+1,SEARCH("/",'CFR - XML import'!$A22,1)-SEARCH("&gt;",'CFR - XML import'!$A22,1)-2)))</f>
        <v>0</v>
      </c>
      <c r="AC28" s="140">
        <f>IF(ISERROR(FIND(AC$3,'CFR - XML import'!$A22)),0,VALUE(MID('CFR - XML import'!$A22,SEARCH("&gt;",'CFR - XML import'!$A22,1)+1,SEARCH("/",'CFR - XML import'!$A22,1)-SEARCH("&gt;",'CFR - XML import'!$A22,1)-2)))</f>
        <v>0</v>
      </c>
      <c r="AD28" s="140">
        <f>IF(ISERROR(FIND(AD$3,'CFR - XML import'!$A22)),0,VALUE(MID('CFR - XML import'!$A22,SEARCH("&gt;",'CFR - XML import'!$A22,1)+1,SEARCH("/",'CFR - XML import'!$A22,1)-SEARCH("&gt;",'CFR - XML import'!$A22,1)-2)))</f>
        <v>0</v>
      </c>
      <c r="AE28" s="140">
        <f>IF(ISERROR(FIND(AE$3,'CFR - XML import'!$A22)),0,VALUE(MID('CFR - XML import'!$A22,SEARCH("&gt;",'CFR - XML import'!$A22,1)+1,SEARCH("/",'CFR - XML import'!$A22,1)-SEARCH("&gt;",'CFR - XML import'!$A22,1)-2)))</f>
        <v>0</v>
      </c>
      <c r="AF28" s="140">
        <f>IF(ISERROR(FIND(AF$3,'CFR - XML import'!$A22)),0,VALUE(MID('CFR - XML import'!$A22,SEARCH("&gt;",'CFR - XML import'!$A22,1)+1,SEARCH("/",'CFR - XML import'!$A22,1)-SEARCH("&gt;",'CFR - XML import'!$A22,1)-2)))</f>
        <v>0</v>
      </c>
      <c r="AG28" s="140">
        <f>IF(ISERROR(FIND(AG$3,'CFR - XML import'!$A22)),0,VALUE(MID('CFR - XML import'!$A22,SEARCH("&gt;",'CFR - XML import'!$A22,1)+1,SEARCH("/",'CFR - XML import'!$A22,1)-SEARCH("&gt;",'CFR - XML import'!$A22,1)-2)))</f>
        <v>0</v>
      </c>
      <c r="AH28" s="140">
        <f>IF(ISERROR(FIND(AH$3,'CFR - XML import'!$A22)),0,VALUE(MID('CFR - XML import'!$A22,SEARCH("&gt;",'CFR - XML import'!$A22,1)+1,SEARCH("/",'CFR - XML import'!$A22,1)-SEARCH("&gt;",'CFR - XML import'!$A22,1)-2)))</f>
        <v>0</v>
      </c>
      <c r="AI28" s="140">
        <f>IF(ISERROR(FIND(AI$3,'CFR - XML import'!$A22)),0,VALUE(MID('CFR - XML import'!$A22,SEARCH("&gt;",'CFR - XML import'!$A22,1)+1,SEARCH("/",'CFR - XML import'!$A22,1)-SEARCH("&gt;",'CFR - XML import'!$A22,1)-2)))</f>
        <v>0</v>
      </c>
      <c r="AJ28" s="140">
        <f>IF(ISERROR(FIND(AJ$3,'CFR - XML import'!$A22)),0,VALUE(MID('CFR - XML import'!$A22,SEARCH("&gt;",'CFR - XML import'!$A22,1)+1,SEARCH("/",'CFR - XML import'!$A22,1)-SEARCH("&gt;",'CFR - XML import'!$A22,1)-2)))</f>
        <v>0</v>
      </c>
      <c r="AK28" s="140">
        <f>IF(ISERROR(FIND(AK$3,'CFR - XML import'!$A22)),0,VALUE(MID('CFR - XML import'!$A22,SEARCH("&gt;",'CFR - XML import'!$A22,1)+1,SEARCH("/",'CFR - XML import'!$A22,1)-SEARCH("&gt;",'CFR - XML import'!$A22,1)-2)))</f>
        <v>0</v>
      </c>
      <c r="AL28" s="140">
        <f>IF(ISERROR(FIND(AL$3,'CFR - XML import'!$A22)),0,VALUE(MID('CFR - XML import'!$A22,SEARCH("&gt;",'CFR - XML import'!$A22,1)+1,SEARCH("/",'CFR - XML import'!$A22,1)-SEARCH("&gt;",'CFR - XML import'!$A22,1)-2)))</f>
        <v>0</v>
      </c>
      <c r="AM28" s="140">
        <f>IF(ISERROR(FIND(AM$3,'CFR - XML import'!$A22)),0,VALUE(MID('CFR - XML import'!$A22,SEARCH("&gt;",'CFR - XML import'!$A22,1)+1,SEARCH("/",'CFR - XML import'!$A22,1)-SEARCH("&gt;",'CFR - XML import'!$A22,1)-2)))</f>
        <v>0</v>
      </c>
      <c r="AN28" s="140">
        <f>IF(ISERROR(FIND(AN$3,'CFR - XML import'!$A22)),0,VALUE(MID('CFR - XML import'!$A22,SEARCH("&gt;",'CFR - XML import'!$A22,1)+1,SEARCH("/",'CFR - XML import'!$A22,1)-SEARCH("&gt;",'CFR - XML import'!$A22,1)-2)))</f>
        <v>0</v>
      </c>
      <c r="AO28" s="140">
        <f>IF(ISERROR(FIND(AO$3,'CFR - XML import'!$A22)),0,VALUE(MID('CFR - XML import'!$A22,SEARCH("&gt;",'CFR - XML import'!$A22,1)+1,SEARCH("/",'CFR - XML import'!$A22,1)-SEARCH("&gt;",'CFR - XML import'!$A22,1)-2)))</f>
        <v>0</v>
      </c>
      <c r="AP28" s="140">
        <f>IF(ISERROR(FIND(AP$3,'CFR - XML import'!$A22)),0,VALUE(MID('CFR - XML import'!$A22,SEARCH("&gt;",'CFR - XML import'!$A22,1)+1,SEARCH("/",'CFR - XML import'!$A22,1)-SEARCH("&gt;",'CFR - XML import'!$A22,1)-2)))</f>
        <v>0</v>
      </c>
      <c r="AQ28" s="140">
        <f>IF(ISERROR(FIND(AQ$3,'CFR - XML import'!$A22)),0,VALUE(MID('CFR - XML import'!$A22,SEARCH("&gt;",'CFR - XML import'!$A22,1)+1,SEARCH("/",'CFR - XML import'!$A22,1)-SEARCH("&gt;",'CFR - XML import'!$A22,1)-2)))</f>
        <v>0</v>
      </c>
      <c r="AR28" s="140">
        <f>IF(ISERROR(FIND(AR$3,'CFR - XML import'!$A22)),0,VALUE(MID('CFR - XML import'!$A22,SEARCH("&gt;",'CFR - XML import'!$A22,1)+1,SEARCH("/",'CFR - XML import'!$A22,1)-SEARCH("&gt;",'CFR - XML import'!$A22,1)-2)))</f>
        <v>0</v>
      </c>
      <c r="AS28" s="140">
        <f>IF(ISERROR(FIND(AS$3,'CFR - XML import'!$A22)),0,VALUE(MID('CFR - XML import'!$A22,SEARCH("&gt;",'CFR - XML import'!$A22,1)+1,SEARCH("/",'CFR - XML import'!$A22,1)-SEARCH("&gt;",'CFR - XML import'!$A22,1)-2)))</f>
        <v>0</v>
      </c>
      <c r="AT28" s="140">
        <f>IF(ISERROR(FIND(AT$3,'CFR - XML import'!$A22)),0,VALUE(MID('CFR - XML import'!$A22,SEARCH("&gt;",'CFR - XML import'!$A22,1)+1,SEARCH("/",'CFR - XML import'!$A22,1)-SEARCH("&gt;",'CFR - XML import'!$A22,1)-2)))</f>
        <v>0</v>
      </c>
      <c r="AU28" s="140">
        <f>IF(ISERROR(FIND(AU$3,'CFR - XML import'!$A22)),0,VALUE(MID('CFR - XML import'!$A22,SEARCH("&gt;",'CFR - XML import'!$A22,1)+1,SEARCH("/",'CFR - XML import'!$A22,1)-SEARCH("&gt;",'CFR - XML import'!$A22,1)-2)))</f>
        <v>0</v>
      </c>
      <c r="AV28" s="140">
        <f>IF(ISERROR(FIND(AV$3,'CFR - XML import'!$A22)),0,VALUE(MID('CFR - XML import'!$A22,SEARCH("&gt;",'CFR - XML import'!$A22,1)+1,SEARCH("/",'CFR - XML import'!$A22,1)-SEARCH("&gt;",'CFR - XML import'!$A22,1)-2)))</f>
        <v>0</v>
      </c>
      <c r="AW28" s="140">
        <f>IF(ISERROR(FIND(AW$3,'CFR - XML import'!$A22)),0,VALUE(MID('CFR - XML import'!$A22,SEARCH("&gt;",'CFR - XML import'!$A22,1)+1,SEARCH("/",'CFR - XML import'!$A22,1)-SEARCH("&gt;",'CFR - XML import'!$A22,1)-2)))</f>
        <v>0</v>
      </c>
      <c r="AX28" s="140">
        <f>IF(ISERROR(FIND(AX$3,'CFR - XML import'!$A22)),0,VALUE(MID('CFR - XML import'!$A22,SEARCH("&gt;",'CFR - XML import'!$A22,1)+1,SEARCH("/",'CFR - XML import'!$A22,1)-SEARCH("&gt;",'CFR - XML import'!$A22,1)-2)))</f>
        <v>0</v>
      </c>
      <c r="AY28" s="140">
        <f>IF(ISERROR(FIND(AY$3,'CFR - XML import'!$A22)),0,VALUE(MID('CFR - XML import'!$A22,SEARCH("&gt;",'CFR - XML import'!$A22,1)+1,SEARCH("/",'CFR - XML import'!$A22,1)-SEARCH("&gt;",'CFR - XML import'!$A22,1)-2)))</f>
        <v>0</v>
      </c>
      <c r="AZ28" s="140">
        <f>IF(ISERROR(FIND(AZ$3,'CFR - XML import'!$A22)),0,VALUE(MID('CFR - XML import'!$A22,SEARCH("&gt;",'CFR - XML import'!$A22,1)+1,SEARCH("/",'CFR - XML import'!$A22,1)-SEARCH("&gt;",'CFR - XML import'!$A22,1)-2)))</f>
        <v>0</v>
      </c>
      <c r="BA28" s="140">
        <f>IF(ISERROR(FIND(BA$3,'CFR - XML import'!$A22)),0,VALUE(MID('CFR - XML import'!$A22,SEARCH("&gt;",'CFR - XML import'!$A22,1)+1,SEARCH("/",'CFR - XML import'!$A22,1)-SEARCH("&gt;",'CFR - XML import'!$A22,1)-2)))</f>
        <v>0</v>
      </c>
      <c r="BB28" s="140">
        <f>IF(ISERROR(FIND(BB$3,'CFR - XML import'!$A22)),0,VALUE(MID('CFR - XML import'!$A22,SEARCH("&gt;",'CFR - XML import'!$A22,1)+1,SEARCH("/",'CFR - XML import'!$A22,1)-SEARCH("&gt;",'CFR - XML import'!$A22,1)-2)))</f>
        <v>0</v>
      </c>
      <c r="BC28" s="140">
        <f>IF(ISERROR(FIND(BC$3,'CFR - XML import'!$A22)),0,VALUE(MID('CFR - XML import'!$A22,SEARCH("&gt;",'CFR - XML import'!$A22,1)+1,SEARCH("/",'CFR - XML import'!$A22,1)-SEARCH("&gt;",'CFR - XML import'!$A22,1)-2)))</f>
        <v>0</v>
      </c>
      <c r="BD28" s="140">
        <f>IF(ISERROR(FIND(BD$3,'CFR - XML import'!$A22)),0,VALUE(MID('CFR - XML import'!$A22,SEARCH("&gt;",'CFR - XML import'!$A22,1)+1,SEARCH("/",'CFR - XML import'!$A22,1)-SEARCH("&gt;",'CFR - XML import'!$A22,1)-2)))</f>
        <v>0</v>
      </c>
      <c r="BE28" s="140">
        <f>IF(ISERROR(FIND(BE$3,'CFR - XML import'!$A22)),0,VALUE(MID('CFR - XML import'!$A22,SEARCH("&gt;",'CFR - XML import'!$A22,1)+1,SEARCH("/",'CFR - XML import'!$A22,1)-SEARCH("&gt;",'CFR - XML import'!$A22,1)-2)))</f>
        <v>0</v>
      </c>
      <c r="BF28" s="140">
        <f>IF(ISERROR(FIND(BF$3,'CFR - XML import'!$A22)),0,VALUE(MID('CFR - XML import'!$A22,SEARCH("&gt;",'CFR - XML import'!$A22,1)+1,SEARCH("/",'CFR - XML import'!$A22,1)-SEARCH("&gt;",'CFR - XML import'!$A22,1)-2)))</f>
        <v>0</v>
      </c>
      <c r="BG28" s="140">
        <f>IF(ISERROR(FIND(BG$3,'CFR - XML import'!$A22)),0,VALUE(MID('CFR - XML import'!$A22,SEARCH("&gt;",'CFR - XML import'!$A22,1)+1,SEARCH("/",'CFR - XML import'!$A22,1)-SEARCH("&gt;",'CFR - XML import'!$A22,1)-2)))</f>
        <v>0</v>
      </c>
      <c r="BH28" s="140">
        <f>IF(ISERROR(FIND(BH$3,'CFR - XML import'!$A22)),0,VALUE(MID('CFR - XML import'!$A22,SEARCH("&gt;",'CFR - XML import'!$A22,1)+1,SEARCH("/",'CFR - XML import'!$A22,1)-SEARCH("&gt;",'CFR - XML import'!$A22,1)-2)))</f>
        <v>0</v>
      </c>
      <c r="BI28" s="140">
        <f>IF(ISERROR(FIND(BI$3,'CFR - XML import'!$A22)),0,VALUE(MID('CFR - XML import'!$A22,SEARCH("&gt;",'CFR - XML import'!$A22,1)+1,SEARCH("/",'CFR - XML import'!$A22,1)-SEARCH("&gt;",'CFR - XML import'!$A22,1)-2)))</f>
        <v>0</v>
      </c>
      <c r="BJ28" s="140">
        <f>IF(ISERROR(FIND(BJ$3,'CFR - XML import'!$A22)),0,VALUE(MID('CFR - XML import'!$A22,SEARCH("&gt;",'CFR - XML import'!$A22,1)+1,SEARCH("/",'CFR - XML import'!$A22,1)-SEARCH("&gt;",'CFR - XML import'!$A22,1)-2)))</f>
        <v>0</v>
      </c>
      <c r="BK28" s="140">
        <f>IF(ISERROR(FIND(BK$3,'CFR - XML import'!$A22)),0,VALUE(MID('CFR - XML import'!$A22,SEARCH("&gt;",'CFR - XML import'!$A22,1)+1,SEARCH("/",'CFR - XML import'!$A22,1)-SEARCH("&gt;",'CFR - XML import'!$A22,1)-2)))</f>
        <v>0</v>
      </c>
      <c r="BL28" s="140">
        <f>IF(ISERROR(FIND(BL$3,'CFR - XML import'!$A22)),0,VALUE(MID('CFR - XML import'!$A22,SEARCH("&gt;",'CFR - XML import'!$A22,1)+1,SEARCH("/",'CFR - XML import'!$A22,1)-SEARCH("&gt;",'CFR - XML import'!$A22,1)-2)))</f>
        <v>0</v>
      </c>
      <c r="BM28" s="140">
        <f>IF(ISERROR(FIND(BM$3,'CFR - XML import'!$A22)),0,VALUE(MID('CFR - XML import'!$A22,SEARCH("&gt;",'CFR - XML import'!$A22,1)+1,SEARCH("/",'CFR - XML import'!$A22,1)-SEARCH("&gt;",'CFR - XML import'!$A22,1)-2)))</f>
        <v>0</v>
      </c>
      <c r="BN28" s="140">
        <f>IF(ISERROR(FIND(BN$3,'CFR - XML import'!$A22)),0,VALUE(MID('CFR - XML import'!$A22,SEARCH("&gt;",'CFR - XML import'!$A22,1)+1,SEARCH("/",'CFR - XML import'!$A22,1)-SEARCH("&gt;",'CFR - XML import'!$A22,1)-2)))</f>
        <v>0</v>
      </c>
      <c r="BO28" s="140">
        <f>IF(ISERROR(FIND(BO$3,'CFR - XML import'!$A22)),0,VALUE(MID('CFR - XML import'!$A22,SEARCH("&gt;",'CFR - XML import'!$A22,1)+1,SEARCH("/",'CFR - XML import'!$A22,1)-SEARCH("&gt;",'CFR - XML import'!$A22,1)-2)))</f>
        <v>0</v>
      </c>
      <c r="BP28" s="140">
        <f>IF(ISERROR(FIND(BP$3,'CFR - XML import'!$A22)),0,VALUE(MID('CFR - XML import'!$A22,SEARCH("&gt;",'CFR - XML import'!$A22,1)+1,SEARCH("/",'CFR - XML import'!$A22,1)-SEARCH("&gt;",'CFR - XML import'!$A22,1)-2)))</f>
        <v>0</v>
      </c>
      <c r="BQ28" s="140">
        <f>IF(ISERROR(FIND(BQ$3,'CFR - XML import'!$A22)),0,VALUE(MID('CFR - XML import'!$A22,SEARCH("&gt;",'CFR - XML import'!$A22,1)+1,SEARCH("/",'CFR - XML import'!$A22,1)-SEARCH("&gt;",'CFR - XML import'!$A22,1)-2)))</f>
        <v>0</v>
      </c>
      <c r="BR28" s="140">
        <f>IF(ISERROR(FIND(BR$3,'CFR - XML import'!$A22)),0,VALUE(MID('CFR - XML import'!$A22,SEARCH("&gt;",'CFR - XML import'!$A22,1)+1,SEARCH("/",'CFR - XML import'!$A22,1)-SEARCH("&gt;",'CFR - XML import'!$A22,1)-2)))</f>
        <v>0</v>
      </c>
      <c r="BS28" s="140">
        <f>IF(ISERROR(FIND(BS$3,'CFR - XML import'!$A22)),0,VALUE(MID('CFR - XML import'!$A22,SEARCH("&gt;",'CFR - XML import'!$A22,1)+1,SEARCH("/",'CFR - XML import'!$A22,1)-SEARCH("&gt;",'CFR - XML import'!$A22,1)-2)))</f>
        <v>0</v>
      </c>
      <c r="BT28" s="140">
        <f>IF(ISERROR(FIND(BT$3,'CFR - XML import'!$A22)),0,VALUE(MID('CFR - XML import'!$A22,SEARCH("&gt;",'CFR - XML import'!$A22,1)+1,SEARCH("/",'CFR - XML import'!$A22,1)-SEARCH("&gt;",'CFR - XML import'!$A22,1)-2)))</f>
        <v>0</v>
      </c>
      <c r="BU28" s="140">
        <f>IF(ISERROR(FIND(BU$3,'CFR - XML import'!$A22)),0,VALUE(MID('CFR - XML import'!$A22,SEARCH("&gt;",'CFR - XML import'!$A22,1)+1,SEARCH("/",'CFR - XML import'!$A22,1)-SEARCH("&gt;",'CFR - XML import'!$A22,1)-2)))</f>
        <v>0</v>
      </c>
      <c r="BV28" s="140">
        <f>IF(ISERROR(FIND(BV$3,'CFR - XML import'!$A22)),0,VALUE(MID('CFR - XML import'!$A22,SEARCH("&gt;",'CFR - XML import'!$A22,1)+1,SEARCH("/",'CFR - XML import'!$A22,1)-SEARCH("&gt;",'CFR - XML import'!$A22,1)-2)))</f>
        <v>0</v>
      </c>
      <c r="BW28" s="140">
        <f>IF(ISERROR(FIND(BW$3,'CFR - XML import'!$A22)),0,VALUE(MID('CFR - XML import'!$A22,SEARCH("&gt;",'CFR - XML import'!$A22,1)+1,SEARCH("/",'CFR - XML import'!$A22,1)-SEARCH("&gt;",'CFR - XML import'!$A22,1)-2)))</f>
        <v>0</v>
      </c>
      <c r="BX28" s="140">
        <f>IF(ISERROR(FIND(BX$3,'CFR - XML import'!$A22)),0,VALUE(MID('CFR - XML import'!$A22,SEARCH("&gt;",'CFR - XML import'!$A22,1)+1,SEARCH("/",'CFR - XML import'!$A22,1)-SEARCH("&gt;",'CFR - XML import'!$A22,1)-2)))</f>
        <v>0</v>
      </c>
      <c r="BY28" s="140">
        <f>IF(ISERROR(FIND(BY$3,'CFR - XML import'!$A22)),0,VALUE(MID('CFR - XML import'!$A22,SEARCH("&gt;",'CFR - XML import'!$A22,1)+1,SEARCH("/",'CFR - XML import'!$A22,1)-SEARCH("&gt;",'CFR - XML import'!$A22,1)-2)))</f>
        <v>0</v>
      </c>
      <c r="BZ28" s="140">
        <f>IF(ISERROR(FIND(BZ$3,'CFR - XML import'!$A22)),0,VALUE(MID('CFR - XML import'!$A22,SEARCH("&gt;",'CFR - XML import'!$A22,1)+1,SEARCH("/",'CFR - XML import'!$A22,1)-SEARCH("&gt;",'CFR - XML import'!$A22,1)-2)))</f>
        <v>0</v>
      </c>
      <c r="CG28" s="142">
        <f>IF(ISERROR(IF(MID('CFR - XML import'!$A22,LEN($CF$4)+5,LEN('CFR - XML import'!$A22)-(2*LEN($CF$4)+5))="RMMS",1,IF(MID('CFR - XML import'!$A22,LEN("    &lt;InputSystem&gt;")+1,LEN('CFR - XML import'!$A22)-(LEN("    &lt;InputSystem&gt;")+LEN($CF$4)+1))="SIMS",2,0))),0,IF(MID('CFR - XML import'!$A22,LEN($CF$4)+5,LEN('CFR - XML import'!$A22)-(2*LEN($CF$4)+5))="RMMS",1,IF(MID('CFR - XML import'!$A22,LEN("    &lt;InputSystem&gt;")+1,LEN('CFR - XML import'!$A22)-(LEN("    &lt;InputSystem&gt;")+LEN($CF$4)+1))="SIMS",2,0)))</f>
        <v>0</v>
      </c>
      <c r="CH28" s="140">
        <f>IF(ISERROR(FIND(CH$3,'CFR - XML import'!$A22)),0,MID('CFR - XML import'!$A22,SEARCH("&gt;",'CFR - XML import'!$A22,1)+1,SEARCH("/",'CFR - XML import'!$A22,1)-SEARCH("&gt;",'CFR - XML import'!$A22,1)-2))</f>
        <v>0</v>
      </c>
      <c r="CI28" s="140">
        <f>IF(ISERROR(FIND(CI$3,'CFR - XML import'!$A22)),0,MID('CFR - XML import'!$A22,SEARCH("&gt;",'CFR - XML import'!$A22,1)+1,SEARCH("/",'CFR - XML import'!$A22,1)-SEARCH("&gt;",'CFR - XML import'!$A22,1)-2))</f>
        <v>0</v>
      </c>
      <c r="CJ28" s="140">
        <f>IF(ISERROR(FIND(CJ$3,'CFR - XML import'!$A22)),0,MID('CFR - XML import'!$A22,SEARCH("&gt;",'CFR - XML import'!$A22,1)+1,SEARCH("/",'CFR - XML import'!$A22,1)-SEARCH("&gt;",'CFR - XML import'!$A22,1)-2))</f>
        <v>0</v>
      </c>
      <c r="CK28" s="140">
        <f>IF(ISERROR(FIND(CK$3,'CFR - XML import'!$A22)),0,MID('CFR - XML import'!$A22,SEARCH("&gt;",'CFR - XML import'!$A22,1)+1,SEARCH("/",'CFR - XML import'!$A22,1)-SEARCH("&gt;",'CFR - XML import'!$A22,1)-2))</f>
        <v>0</v>
      </c>
      <c r="CL28" s="140">
        <f>IF(ISERROR(FIND(CL$3,'CFR - XML import'!$A22)),0,MID('CFR - XML import'!$A22,SEARCH("&gt;",'CFR - XML import'!$A22,1)+1,SEARCH("/",'CFR - XML import'!$A22,1)-SEARCH("&gt;",'CFR - XML import'!$A22,1)-2))</f>
        <v>0</v>
      </c>
      <c r="CM28" s="140">
        <f>IF(ISERROR(FIND(CM$3,'CFR - XML import'!$A22)),0,MID('CFR - XML import'!$A22,SEARCH("&gt;",'CFR - XML import'!$A22,1)+1,SEARCH("/",'CFR - XML import'!$A22,1)-SEARCH("&gt;",'CFR - XML import'!$A22,1)-2))</f>
        <v>0</v>
      </c>
    </row>
    <row r="29" spans="1:91" x14ac:dyDescent="0.2">
      <c r="A29" s="139" t="str">
        <f>IF(AND('CFR - XML import'!A23&lt;&gt;"",LEFT('CFR - XML import'!A23,1)&lt;&gt;"&lt;",LEFT('CFR - XML import'!A23,3)&lt;&gt;"  &lt;",LEFT('CFR - XML import'!A23,5)&lt;&gt;"    &lt;",LEFT('CFR - XML import'!A23,7)&lt;&gt;"      &lt;",LEFT('CFR - XML import'!A23,9)&lt;&gt;"        &lt;",$B$1="SIMS"),'CFR - XML import'!A23,IF(AND(LEFT('CFR - XML import'!A23,9)="&lt;Details&gt;",$B$1="RM"),'CFR - XML import'!A23,""))</f>
        <v/>
      </c>
      <c r="B29" s="140">
        <f>IF(ISERROR(FIND(B$3,'CFR - XML import'!$A23)),0,VALUE(MID('CFR - XML import'!$A23,SEARCH("&gt;",'CFR - XML import'!$A23,1)+1,SEARCH("/",'CFR - XML import'!$A23,1)-SEARCH("&gt;",'CFR - XML import'!$A23,1)-2)))</f>
        <v>0</v>
      </c>
      <c r="D29" s="140">
        <f>IF(ISERROR(FIND(D$3,'CFR - XML import'!$A23)),0,MID('CFR - XML import'!$A23,SEARCH("&gt;",'CFR - XML import'!$A23,1)+1,SEARCH("/",'CFR - XML import'!$A23,1)-SEARCH("&gt;",'CFR - XML import'!$A23,1)-2))</f>
        <v>0</v>
      </c>
      <c r="E29" s="140">
        <f>IF(ISERROR(FIND(E$3,'CFR - XML import'!$A23)),0,MID('CFR - XML import'!$A23,SEARCH("&gt;",'CFR - XML import'!$A23,1)+1,SEARCH("/",'CFR - XML import'!$A23,1)-SEARCH("&gt;",'CFR - XML import'!$A23,1)-2))</f>
        <v>0</v>
      </c>
      <c r="F29" s="141">
        <f>IF($B$1="SIMS",IF(ISERROR(FIND(F$3,'CFR - XML import'!$A23)),0,VALUE(MID('CFR - XML import'!$A23,15,10))),IF(ISERROR(FIND(F$3,'CFR - XML import'!$A23)),0,VALUE(MID('CFR - XML import'!$A23,15,10))))</f>
        <v>0</v>
      </c>
      <c r="G29" s="140">
        <f>IF(ISERROR(FIND(G$3,'CFR - XML import'!$A23)),0,VALUE(MID('CFR - XML import'!$A23,SEARCH("&gt;",'CFR - XML import'!$A23,1)+1,SEARCH("/",'CFR - XML import'!$A23,1)-SEARCH("&gt;",'CFR - XML import'!$A23,1)-2)))</f>
        <v>0</v>
      </c>
      <c r="H29" s="140">
        <f>IF(ISERROR(FIND(H$3,'CFR - XML import'!$A23)),0,VALUE(MID('CFR - XML import'!$A23,SEARCH("&gt;",'CFR - XML import'!$A23,1)+1,SEARCH("/",'CFR - XML import'!$A23,1)-SEARCH("&gt;",'CFR - XML import'!$A23,1)-2)))</f>
        <v>0</v>
      </c>
      <c r="I29" s="140">
        <f>IF(ISERROR(FIND(I$3,'CFR - XML import'!$A23)),0,VALUE(MID('CFR - XML import'!$A23,SEARCH("&gt;",'CFR - XML import'!$A23,1)+1,SEARCH("/",'CFR - XML import'!$A23,1)-SEARCH("&gt;",'CFR - XML import'!$A23,1)-2)))</f>
        <v>0</v>
      </c>
      <c r="J29" s="140">
        <f>IF(ISERROR(FIND(J$3,'CFR - XML import'!$A23)),0,VALUE(MID('CFR - XML import'!$A23,SEARCH("&gt;",'CFR - XML import'!$A23,1)+1,SEARCH("/",'CFR - XML import'!$A23,1)-SEARCH("&gt;",'CFR - XML import'!$A23,1)-2)))</f>
        <v>0</v>
      </c>
      <c r="K29" s="140">
        <f>IF(ISERROR(FIND(K$3,'CFR - XML import'!$A23)),0,VALUE(MID('CFR - XML import'!$A23,SEARCH("&gt;",'CFR - XML import'!$A23,1)+1,SEARCH("/",'CFR - XML import'!$A23,1)-SEARCH("&gt;",'CFR - XML import'!$A23,1)-2)))</f>
        <v>0</v>
      </c>
      <c r="L29" s="140">
        <f>IF(ISERROR(FIND(L$3,'CFR - XML import'!$A23)),0,VALUE(MID('CFR - XML import'!$A23,SEARCH("&gt;",'CFR - XML import'!$A23,1)+1,SEARCH("/",'CFR - XML import'!$A23,1)-SEARCH("&gt;",'CFR - XML import'!$A23,1)-2)))</f>
        <v>0</v>
      </c>
      <c r="M29" s="140">
        <f>IF(ISERROR(FIND(M$3,'CFR - XML import'!$A23)),0,VALUE(MID('CFR - XML import'!$A23,SEARCH("&gt;",'CFR - XML import'!$A23,1)+1,SEARCH("/",'CFR - XML import'!$A23,1)-SEARCH("&gt;",'CFR - XML import'!$A23,1)-2)))</f>
        <v>0</v>
      </c>
      <c r="N29" s="140">
        <f>IF(ISERROR(FIND(N$3,'CFR - XML import'!$A23)),0,VALUE(MID('CFR - XML import'!$A23,SEARCH("&gt;",'CFR - XML import'!$A23,1)+1,SEARCH("/",'CFR - XML import'!$A23,1)-SEARCH("&gt;",'CFR - XML import'!$A23,1)-2)))</f>
        <v>0</v>
      </c>
      <c r="O29" s="140">
        <f>IF(ISERROR(FIND(O$3,'CFR - XML import'!$A23)),0,VALUE(MID('CFR - XML import'!$A23,SEARCH("&gt;",'CFR - XML import'!$A23,1)+1,SEARCH("/",'CFR - XML import'!$A23,1)-SEARCH("&gt;",'CFR - XML import'!$A23,1)-2)))</f>
        <v>0</v>
      </c>
      <c r="P29" s="140">
        <f>IF(ISERROR(FIND(P$3,'CFR - XML import'!$A23)),0,VALUE(MID('CFR - XML import'!$A23,SEARCH("&gt;",'CFR - XML import'!$A23,1)+1,SEARCH("/",'CFR - XML import'!$A23,1)-SEARCH("&gt;",'CFR - XML import'!$A23,1)-2)))</f>
        <v>0</v>
      </c>
      <c r="Q29" s="140">
        <f>IF(ISERROR(FIND(Q$3,'CFR - XML import'!$A23)),0,VALUE(MID('CFR - XML import'!$A23,SEARCH("&gt;",'CFR - XML import'!$A23,1)+1,SEARCH("/",'CFR - XML import'!$A23,1)-SEARCH("&gt;",'CFR - XML import'!$A23,1)-2)))</f>
        <v>0</v>
      </c>
      <c r="R29" s="140">
        <f>IF(ISERROR(FIND(R$3,'CFR - XML import'!$A23)),0,VALUE(MID('CFR - XML import'!$A23,SEARCH("&gt;",'CFR - XML import'!$A23,1)+1,SEARCH("/",'CFR - XML import'!$A23,1)-SEARCH("&gt;",'CFR - XML import'!$A23,1)-2)))</f>
        <v>0</v>
      </c>
      <c r="S29" s="140">
        <f>IF(ISERROR(FIND(S$3,'CFR - XML import'!$A23)),0,VALUE(MID('CFR - XML import'!$A23,SEARCH("&gt;",'CFR - XML import'!$A23,1)+1,SEARCH("/",'CFR - XML import'!$A23,1)-SEARCH("&gt;",'CFR - XML import'!$A23,1)-2)))</f>
        <v>0</v>
      </c>
      <c r="T29" s="140">
        <f>IF(ISERROR(FIND(T$3,'CFR - XML import'!$A23)),0,VALUE(MID('CFR - XML import'!$A23,SEARCH("&gt;",'CFR - XML import'!$A23,1)+1,SEARCH("/",'CFR - XML import'!$A23,1)-SEARCH("&gt;",'CFR - XML import'!$A23,1)-2)))</f>
        <v>0</v>
      </c>
      <c r="U29" s="140">
        <f>IF(ISERROR(FIND(U$3,'CFR - XML import'!$A23)),0,VALUE(MID('CFR - XML import'!$A23,SEARCH("&gt;",'CFR - XML import'!$A23,1)+1,SEARCH("/",'CFR - XML import'!$A23,1)-SEARCH("&gt;",'CFR - XML import'!$A23,1)-2)))</f>
        <v>0</v>
      </c>
      <c r="V29" s="140">
        <f>IF(ISERROR(FIND(V$3,'CFR - XML import'!$A23)),0,VALUE(MID('CFR - XML import'!$A23,SEARCH("&gt;",'CFR - XML import'!$A23,1)+1,SEARCH("/",'CFR - XML import'!$A23,1)-SEARCH("&gt;",'CFR - XML import'!$A23,1)-2)))</f>
        <v>0</v>
      </c>
      <c r="W29" s="140">
        <f>IF(ISERROR(FIND(W$3,'CFR - XML import'!$A23)),0,VALUE(MID('CFR - XML import'!$A23,SEARCH("&gt;",'CFR - XML import'!$A23,1)+1,SEARCH("/",'CFR - XML import'!$A23,1)-SEARCH("&gt;",'CFR - XML import'!$A23,1)-2)))</f>
        <v>0</v>
      </c>
      <c r="X29" s="140"/>
      <c r="Y29" s="140">
        <f>IF(ISERROR(FIND(Y$3,'CFR - XML import'!$A23)),0,VALUE(MID('CFR - XML import'!$A23,SEARCH("&gt;",'CFR - XML import'!$A23,1)+1,SEARCH("/",'CFR - XML import'!$A23,1)-SEARCH("&gt;",'CFR - XML import'!$A23,1)-2)))</f>
        <v>0</v>
      </c>
      <c r="Z29" s="140">
        <f>IF(ISERROR(FIND(Z$3,'CFR - XML import'!$A23)),0,VALUE(MID('CFR - XML import'!$A23,SEARCH("&gt;",'CFR - XML import'!$A23,1)+1,SEARCH("/",'CFR - XML import'!$A23,1)-SEARCH("&gt;",'CFR - XML import'!$A23,1)-2)))</f>
        <v>0</v>
      </c>
      <c r="AA29" s="140">
        <f>IF(ISERROR(FIND(AA$3,'CFR - XML import'!$A23)),0,VALUE(MID('CFR - XML import'!$A23,SEARCH("&gt;",'CFR - XML import'!$A23,1)+1,SEARCH("/",'CFR - XML import'!$A23,1)-SEARCH("&gt;",'CFR - XML import'!$A23,1)-2)))</f>
        <v>0</v>
      </c>
      <c r="AB29" s="140">
        <f>IF(ISERROR(FIND(AB$3,'CFR - XML import'!$A23)),0,VALUE(MID('CFR - XML import'!$A23,SEARCH("&gt;",'CFR - XML import'!$A23,1)+1,SEARCH("/",'CFR - XML import'!$A23,1)-SEARCH("&gt;",'CFR - XML import'!$A23,1)-2)))</f>
        <v>0</v>
      </c>
      <c r="AC29" s="140">
        <f>IF(ISERROR(FIND(AC$3,'CFR - XML import'!$A23)),0,VALUE(MID('CFR - XML import'!$A23,SEARCH("&gt;",'CFR - XML import'!$A23,1)+1,SEARCH("/",'CFR - XML import'!$A23,1)-SEARCH("&gt;",'CFR - XML import'!$A23,1)-2)))</f>
        <v>0</v>
      </c>
      <c r="AD29" s="140">
        <f>IF(ISERROR(FIND(AD$3,'CFR - XML import'!$A23)),0,VALUE(MID('CFR - XML import'!$A23,SEARCH("&gt;",'CFR - XML import'!$A23,1)+1,SEARCH("/",'CFR - XML import'!$A23,1)-SEARCH("&gt;",'CFR - XML import'!$A23,1)-2)))</f>
        <v>0</v>
      </c>
      <c r="AE29" s="140">
        <f>IF(ISERROR(FIND(AE$3,'CFR - XML import'!$A23)),0,VALUE(MID('CFR - XML import'!$A23,SEARCH("&gt;",'CFR - XML import'!$A23,1)+1,SEARCH("/",'CFR - XML import'!$A23,1)-SEARCH("&gt;",'CFR - XML import'!$A23,1)-2)))</f>
        <v>0</v>
      </c>
      <c r="AF29" s="140">
        <f>IF(ISERROR(FIND(AF$3,'CFR - XML import'!$A23)),0,VALUE(MID('CFR - XML import'!$A23,SEARCH("&gt;",'CFR - XML import'!$A23,1)+1,SEARCH("/",'CFR - XML import'!$A23,1)-SEARCH("&gt;",'CFR - XML import'!$A23,1)-2)))</f>
        <v>0</v>
      </c>
      <c r="AG29" s="140">
        <f>IF(ISERROR(FIND(AG$3,'CFR - XML import'!$A23)),0,VALUE(MID('CFR - XML import'!$A23,SEARCH("&gt;",'CFR - XML import'!$A23,1)+1,SEARCH("/",'CFR - XML import'!$A23,1)-SEARCH("&gt;",'CFR - XML import'!$A23,1)-2)))</f>
        <v>0</v>
      </c>
      <c r="AH29" s="140">
        <f>IF(ISERROR(FIND(AH$3,'CFR - XML import'!$A23)),0,VALUE(MID('CFR - XML import'!$A23,SEARCH("&gt;",'CFR - XML import'!$A23,1)+1,SEARCH("/",'CFR - XML import'!$A23,1)-SEARCH("&gt;",'CFR - XML import'!$A23,1)-2)))</f>
        <v>0</v>
      </c>
      <c r="AI29" s="140">
        <f>IF(ISERROR(FIND(AI$3,'CFR - XML import'!$A23)),0,VALUE(MID('CFR - XML import'!$A23,SEARCH("&gt;",'CFR - XML import'!$A23,1)+1,SEARCH("/",'CFR - XML import'!$A23,1)-SEARCH("&gt;",'CFR - XML import'!$A23,1)-2)))</f>
        <v>0</v>
      </c>
      <c r="AJ29" s="140">
        <f>IF(ISERROR(FIND(AJ$3,'CFR - XML import'!$A23)),0,VALUE(MID('CFR - XML import'!$A23,SEARCH("&gt;",'CFR - XML import'!$A23,1)+1,SEARCH("/",'CFR - XML import'!$A23,1)-SEARCH("&gt;",'CFR - XML import'!$A23,1)-2)))</f>
        <v>0</v>
      </c>
      <c r="AK29" s="140">
        <f>IF(ISERROR(FIND(AK$3,'CFR - XML import'!$A23)),0,VALUE(MID('CFR - XML import'!$A23,SEARCH("&gt;",'CFR - XML import'!$A23,1)+1,SEARCH("/",'CFR - XML import'!$A23,1)-SEARCH("&gt;",'CFR - XML import'!$A23,1)-2)))</f>
        <v>0</v>
      </c>
      <c r="AL29" s="140">
        <f>IF(ISERROR(FIND(AL$3,'CFR - XML import'!$A23)),0,VALUE(MID('CFR - XML import'!$A23,SEARCH("&gt;",'CFR - XML import'!$A23,1)+1,SEARCH("/",'CFR - XML import'!$A23,1)-SEARCH("&gt;",'CFR - XML import'!$A23,1)-2)))</f>
        <v>0</v>
      </c>
      <c r="AM29" s="140">
        <f>IF(ISERROR(FIND(AM$3,'CFR - XML import'!$A23)),0,VALUE(MID('CFR - XML import'!$A23,SEARCH("&gt;",'CFR - XML import'!$A23,1)+1,SEARCH("/",'CFR - XML import'!$A23,1)-SEARCH("&gt;",'CFR - XML import'!$A23,1)-2)))</f>
        <v>0</v>
      </c>
      <c r="AN29" s="140">
        <f>IF(ISERROR(FIND(AN$3,'CFR - XML import'!$A23)),0,VALUE(MID('CFR - XML import'!$A23,SEARCH("&gt;",'CFR - XML import'!$A23,1)+1,SEARCH("/",'CFR - XML import'!$A23,1)-SEARCH("&gt;",'CFR - XML import'!$A23,1)-2)))</f>
        <v>0</v>
      </c>
      <c r="AO29" s="140">
        <f>IF(ISERROR(FIND(AO$3,'CFR - XML import'!$A23)),0,VALUE(MID('CFR - XML import'!$A23,SEARCH("&gt;",'CFR - XML import'!$A23,1)+1,SEARCH("/",'CFR - XML import'!$A23,1)-SEARCH("&gt;",'CFR - XML import'!$A23,1)-2)))</f>
        <v>0</v>
      </c>
      <c r="AP29" s="140">
        <f>IF(ISERROR(FIND(AP$3,'CFR - XML import'!$A23)),0,VALUE(MID('CFR - XML import'!$A23,SEARCH("&gt;",'CFR - XML import'!$A23,1)+1,SEARCH("/",'CFR - XML import'!$A23,1)-SEARCH("&gt;",'CFR - XML import'!$A23,1)-2)))</f>
        <v>0</v>
      </c>
      <c r="AQ29" s="140">
        <f>IF(ISERROR(FIND(AQ$3,'CFR - XML import'!$A23)),0,VALUE(MID('CFR - XML import'!$A23,SEARCH("&gt;",'CFR - XML import'!$A23,1)+1,SEARCH("/",'CFR - XML import'!$A23,1)-SEARCH("&gt;",'CFR - XML import'!$A23,1)-2)))</f>
        <v>0</v>
      </c>
      <c r="AR29" s="140">
        <f>IF(ISERROR(FIND(AR$3,'CFR - XML import'!$A23)),0,VALUE(MID('CFR - XML import'!$A23,SEARCH("&gt;",'CFR - XML import'!$A23,1)+1,SEARCH("/",'CFR - XML import'!$A23,1)-SEARCH("&gt;",'CFR - XML import'!$A23,1)-2)))</f>
        <v>0</v>
      </c>
      <c r="AS29" s="140">
        <f>IF(ISERROR(FIND(AS$3,'CFR - XML import'!$A23)),0,VALUE(MID('CFR - XML import'!$A23,SEARCH("&gt;",'CFR - XML import'!$A23,1)+1,SEARCH("/",'CFR - XML import'!$A23,1)-SEARCH("&gt;",'CFR - XML import'!$A23,1)-2)))</f>
        <v>0</v>
      </c>
      <c r="AT29" s="140">
        <f>IF(ISERROR(FIND(AT$3,'CFR - XML import'!$A23)),0,VALUE(MID('CFR - XML import'!$A23,SEARCH("&gt;",'CFR - XML import'!$A23,1)+1,SEARCH("/",'CFR - XML import'!$A23,1)-SEARCH("&gt;",'CFR - XML import'!$A23,1)-2)))</f>
        <v>0</v>
      </c>
      <c r="AU29" s="140">
        <f>IF(ISERROR(FIND(AU$3,'CFR - XML import'!$A23)),0,VALUE(MID('CFR - XML import'!$A23,SEARCH("&gt;",'CFR - XML import'!$A23,1)+1,SEARCH("/",'CFR - XML import'!$A23,1)-SEARCH("&gt;",'CFR - XML import'!$A23,1)-2)))</f>
        <v>0</v>
      </c>
      <c r="AV29" s="140">
        <f>IF(ISERROR(FIND(AV$3,'CFR - XML import'!$A23)),0,VALUE(MID('CFR - XML import'!$A23,SEARCH("&gt;",'CFR - XML import'!$A23,1)+1,SEARCH("/",'CFR - XML import'!$A23,1)-SEARCH("&gt;",'CFR - XML import'!$A23,1)-2)))</f>
        <v>0</v>
      </c>
      <c r="AW29" s="140">
        <f>IF(ISERROR(FIND(AW$3,'CFR - XML import'!$A23)),0,VALUE(MID('CFR - XML import'!$A23,SEARCH("&gt;",'CFR - XML import'!$A23,1)+1,SEARCH("/",'CFR - XML import'!$A23,1)-SEARCH("&gt;",'CFR - XML import'!$A23,1)-2)))</f>
        <v>0</v>
      </c>
      <c r="AX29" s="140">
        <f>IF(ISERROR(FIND(AX$3,'CFR - XML import'!$A23)),0,VALUE(MID('CFR - XML import'!$A23,SEARCH("&gt;",'CFR - XML import'!$A23,1)+1,SEARCH("/",'CFR - XML import'!$A23,1)-SEARCH("&gt;",'CFR - XML import'!$A23,1)-2)))</f>
        <v>0</v>
      </c>
      <c r="AY29" s="140">
        <f>IF(ISERROR(FIND(AY$3,'CFR - XML import'!$A23)),0,VALUE(MID('CFR - XML import'!$A23,SEARCH("&gt;",'CFR - XML import'!$A23,1)+1,SEARCH("/",'CFR - XML import'!$A23,1)-SEARCH("&gt;",'CFR - XML import'!$A23,1)-2)))</f>
        <v>0</v>
      </c>
      <c r="AZ29" s="140">
        <f>IF(ISERROR(FIND(AZ$3,'CFR - XML import'!$A23)),0,VALUE(MID('CFR - XML import'!$A23,SEARCH("&gt;",'CFR - XML import'!$A23,1)+1,SEARCH("/",'CFR - XML import'!$A23,1)-SEARCH("&gt;",'CFR - XML import'!$A23,1)-2)))</f>
        <v>0</v>
      </c>
      <c r="BA29" s="140">
        <f>IF(ISERROR(FIND(BA$3,'CFR - XML import'!$A23)),0,VALUE(MID('CFR - XML import'!$A23,SEARCH("&gt;",'CFR - XML import'!$A23,1)+1,SEARCH("/",'CFR - XML import'!$A23,1)-SEARCH("&gt;",'CFR - XML import'!$A23,1)-2)))</f>
        <v>0</v>
      </c>
      <c r="BB29" s="140">
        <f>IF(ISERROR(FIND(BB$3,'CFR - XML import'!$A23)),0,VALUE(MID('CFR - XML import'!$A23,SEARCH("&gt;",'CFR - XML import'!$A23,1)+1,SEARCH("/",'CFR - XML import'!$A23,1)-SEARCH("&gt;",'CFR - XML import'!$A23,1)-2)))</f>
        <v>0</v>
      </c>
      <c r="BC29" s="140">
        <f>IF(ISERROR(FIND(BC$3,'CFR - XML import'!$A23)),0,VALUE(MID('CFR - XML import'!$A23,SEARCH("&gt;",'CFR - XML import'!$A23,1)+1,SEARCH("/",'CFR - XML import'!$A23,1)-SEARCH("&gt;",'CFR - XML import'!$A23,1)-2)))</f>
        <v>0</v>
      </c>
      <c r="BD29" s="140">
        <f>IF(ISERROR(FIND(BD$3,'CFR - XML import'!$A23)),0,VALUE(MID('CFR - XML import'!$A23,SEARCH("&gt;",'CFR - XML import'!$A23,1)+1,SEARCH("/",'CFR - XML import'!$A23,1)-SEARCH("&gt;",'CFR - XML import'!$A23,1)-2)))</f>
        <v>0</v>
      </c>
      <c r="BE29" s="140">
        <f>IF(ISERROR(FIND(BE$3,'CFR - XML import'!$A23)),0,VALUE(MID('CFR - XML import'!$A23,SEARCH("&gt;",'CFR - XML import'!$A23,1)+1,SEARCH("/",'CFR - XML import'!$A23,1)-SEARCH("&gt;",'CFR - XML import'!$A23,1)-2)))</f>
        <v>0</v>
      </c>
      <c r="BF29" s="140">
        <f>IF(ISERROR(FIND(BF$3,'CFR - XML import'!$A23)),0,VALUE(MID('CFR - XML import'!$A23,SEARCH("&gt;",'CFR - XML import'!$A23,1)+1,SEARCH("/",'CFR - XML import'!$A23,1)-SEARCH("&gt;",'CFR - XML import'!$A23,1)-2)))</f>
        <v>0</v>
      </c>
      <c r="BG29" s="140">
        <f>IF(ISERROR(FIND(BG$3,'CFR - XML import'!$A23)),0,VALUE(MID('CFR - XML import'!$A23,SEARCH("&gt;",'CFR - XML import'!$A23,1)+1,SEARCH("/",'CFR - XML import'!$A23,1)-SEARCH("&gt;",'CFR - XML import'!$A23,1)-2)))</f>
        <v>0</v>
      </c>
      <c r="BH29" s="140">
        <f>IF(ISERROR(FIND(BH$3,'CFR - XML import'!$A23)),0,VALUE(MID('CFR - XML import'!$A23,SEARCH("&gt;",'CFR - XML import'!$A23,1)+1,SEARCH("/",'CFR - XML import'!$A23,1)-SEARCH("&gt;",'CFR - XML import'!$A23,1)-2)))</f>
        <v>0</v>
      </c>
      <c r="BI29" s="140">
        <f>IF(ISERROR(FIND(BI$3,'CFR - XML import'!$A23)),0,VALUE(MID('CFR - XML import'!$A23,SEARCH("&gt;",'CFR - XML import'!$A23,1)+1,SEARCH("/",'CFR - XML import'!$A23,1)-SEARCH("&gt;",'CFR - XML import'!$A23,1)-2)))</f>
        <v>0</v>
      </c>
      <c r="BJ29" s="140">
        <f>IF(ISERROR(FIND(BJ$3,'CFR - XML import'!$A23)),0,VALUE(MID('CFR - XML import'!$A23,SEARCH("&gt;",'CFR - XML import'!$A23,1)+1,SEARCH("/",'CFR - XML import'!$A23,1)-SEARCH("&gt;",'CFR - XML import'!$A23,1)-2)))</f>
        <v>0</v>
      </c>
      <c r="BK29" s="140">
        <f>IF(ISERROR(FIND(BK$3,'CFR - XML import'!$A23)),0,VALUE(MID('CFR - XML import'!$A23,SEARCH("&gt;",'CFR - XML import'!$A23,1)+1,SEARCH("/",'CFR - XML import'!$A23,1)-SEARCH("&gt;",'CFR - XML import'!$A23,1)-2)))</f>
        <v>0</v>
      </c>
      <c r="BL29" s="140">
        <f>IF(ISERROR(FIND(BL$3,'CFR - XML import'!$A23)),0,VALUE(MID('CFR - XML import'!$A23,SEARCH("&gt;",'CFR - XML import'!$A23,1)+1,SEARCH("/",'CFR - XML import'!$A23,1)-SEARCH("&gt;",'CFR - XML import'!$A23,1)-2)))</f>
        <v>0</v>
      </c>
      <c r="BM29" s="140">
        <f>IF(ISERROR(FIND(BM$3,'CFR - XML import'!$A23)),0,VALUE(MID('CFR - XML import'!$A23,SEARCH("&gt;",'CFR - XML import'!$A23,1)+1,SEARCH("/",'CFR - XML import'!$A23,1)-SEARCH("&gt;",'CFR - XML import'!$A23,1)-2)))</f>
        <v>0</v>
      </c>
      <c r="BN29" s="140">
        <f>IF(ISERROR(FIND(BN$3,'CFR - XML import'!$A23)),0,VALUE(MID('CFR - XML import'!$A23,SEARCH("&gt;",'CFR - XML import'!$A23,1)+1,SEARCH("/",'CFR - XML import'!$A23,1)-SEARCH("&gt;",'CFR - XML import'!$A23,1)-2)))</f>
        <v>0</v>
      </c>
      <c r="BO29" s="140">
        <f>IF(ISERROR(FIND(BO$3,'CFR - XML import'!$A23)),0,VALUE(MID('CFR - XML import'!$A23,SEARCH("&gt;",'CFR - XML import'!$A23,1)+1,SEARCH("/",'CFR - XML import'!$A23,1)-SEARCH("&gt;",'CFR - XML import'!$A23,1)-2)))</f>
        <v>0</v>
      </c>
      <c r="BP29" s="140">
        <f>IF(ISERROR(FIND(BP$3,'CFR - XML import'!$A23)),0,VALUE(MID('CFR - XML import'!$A23,SEARCH("&gt;",'CFR - XML import'!$A23,1)+1,SEARCH("/",'CFR - XML import'!$A23,1)-SEARCH("&gt;",'CFR - XML import'!$A23,1)-2)))</f>
        <v>0</v>
      </c>
      <c r="BQ29" s="140">
        <f>IF(ISERROR(FIND(BQ$3,'CFR - XML import'!$A23)),0,VALUE(MID('CFR - XML import'!$A23,SEARCH("&gt;",'CFR - XML import'!$A23,1)+1,SEARCH("/",'CFR - XML import'!$A23,1)-SEARCH("&gt;",'CFR - XML import'!$A23,1)-2)))</f>
        <v>0</v>
      </c>
      <c r="BR29" s="140">
        <f>IF(ISERROR(FIND(BR$3,'CFR - XML import'!$A23)),0,VALUE(MID('CFR - XML import'!$A23,SEARCH("&gt;",'CFR - XML import'!$A23,1)+1,SEARCH("/",'CFR - XML import'!$A23,1)-SEARCH("&gt;",'CFR - XML import'!$A23,1)-2)))</f>
        <v>0</v>
      </c>
      <c r="BS29" s="140">
        <f>IF(ISERROR(FIND(BS$3,'CFR - XML import'!$A23)),0,VALUE(MID('CFR - XML import'!$A23,SEARCH("&gt;",'CFR - XML import'!$A23,1)+1,SEARCH("/",'CFR - XML import'!$A23,1)-SEARCH("&gt;",'CFR - XML import'!$A23,1)-2)))</f>
        <v>0</v>
      </c>
      <c r="BT29" s="140">
        <f>IF(ISERROR(FIND(BT$3,'CFR - XML import'!$A23)),0,VALUE(MID('CFR - XML import'!$A23,SEARCH("&gt;",'CFR - XML import'!$A23,1)+1,SEARCH("/",'CFR - XML import'!$A23,1)-SEARCH("&gt;",'CFR - XML import'!$A23,1)-2)))</f>
        <v>0</v>
      </c>
      <c r="BU29" s="140">
        <f>IF(ISERROR(FIND(BU$3,'CFR - XML import'!$A23)),0,VALUE(MID('CFR - XML import'!$A23,SEARCH("&gt;",'CFR - XML import'!$A23,1)+1,SEARCH("/",'CFR - XML import'!$A23,1)-SEARCH("&gt;",'CFR - XML import'!$A23,1)-2)))</f>
        <v>0</v>
      </c>
      <c r="BV29" s="140">
        <f>IF(ISERROR(FIND(BV$3,'CFR - XML import'!$A23)),0,VALUE(MID('CFR - XML import'!$A23,SEARCH("&gt;",'CFR - XML import'!$A23,1)+1,SEARCH("/",'CFR - XML import'!$A23,1)-SEARCH("&gt;",'CFR - XML import'!$A23,1)-2)))</f>
        <v>0</v>
      </c>
      <c r="BW29" s="140">
        <f>IF(ISERROR(FIND(BW$3,'CFR - XML import'!$A23)),0,VALUE(MID('CFR - XML import'!$A23,SEARCH("&gt;",'CFR - XML import'!$A23,1)+1,SEARCH("/",'CFR - XML import'!$A23,1)-SEARCH("&gt;",'CFR - XML import'!$A23,1)-2)))</f>
        <v>0</v>
      </c>
      <c r="BX29" s="140">
        <f>IF(ISERROR(FIND(BX$3,'CFR - XML import'!$A23)),0,VALUE(MID('CFR - XML import'!$A23,SEARCH("&gt;",'CFR - XML import'!$A23,1)+1,SEARCH("/",'CFR - XML import'!$A23,1)-SEARCH("&gt;",'CFR - XML import'!$A23,1)-2)))</f>
        <v>0</v>
      </c>
      <c r="BY29" s="140">
        <f>IF(ISERROR(FIND(BY$3,'CFR - XML import'!$A23)),0,VALUE(MID('CFR - XML import'!$A23,SEARCH("&gt;",'CFR - XML import'!$A23,1)+1,SEARCH("/",'CFR - XML import'!$A23,1)-SEARCH("&gt;",'CFR - XML import'!$A23,1)-2)))</f>
        <v>0</v>
      </c>
      <c r="BZ29" s="140">
        <f>IF(ISERROR(FIND(BZ$3,'CFR - XML import'!$A23)),0,VALUE(MID('CFR - XML import'!$A23,SEARCH("&gt;",'CFR - XML import'!$A23,1)+1,SEARCH("/",'CFR - XML import'!$A23,1)-SEARCH("&gt;",'CFR - XML import'!$A23,1)-2)))</f>
        <v>0</v>
      </c>
      <c r="CG29" s="142">
        <f>IF(ISERROR(IF(MID('CFR - XML import'!$A23,LEN($CF$4)+5,LEN('CFR - XML import'!$A23)-(2*LEN($CF$4)+5))="RMMS",1,IF(MID('CFR - XML import'!$A23,LEN("    &lt;InputSystem&gt;")+1,LEN('CFR - XML import'!$A23)-(LEN("    &lt;InputSystem&gt;")+LEN($CF$4)+1))="SIMS",2,0))),0,IF(MID('CFR - XML import'!$A23,LEN($CF$4)+5,LEN('CFR - XML import'!$A23)-(2*LEN($CF$4)+5))="RMMS",1,IF(MID('CFR - XML import'!$A23,LEN("    &lt;InputSystem&gt;")+1,LEN('CFR - XML import'!$A23)-(LEN("    &lt;InputSystem&gt;")+LEN($CF$4)+1))="SIMS",2,0)))</f>
        <v>0</v>
      </c>
      <c r="CH29" s="140">
        <f>IF(ISERROR(FIND(CH$3,'CFR - XML import'!$A23)),0,MID('CFR - XML import'!$A23,SEARCH("&gt;",'CFR - XML import'!$A23,1)+1,SEARCH("/",'CFR - XML import'!$A23,1)-SEARCH("&gt;",'CFR - XML import'!$A23,1)-2))</f>
        <v>0</v>
      </c>
      <c r="CI29" s="140">
        <f>IF(ISERROR(FIND(CI$3,'CFR - XML import'!$A23)),0,MID('CFR - XML import'!$A23,SEARCH("&gt;",'CFR - XML import'!$A23,1)+1,SEARCH("/",'CFR - XML import'!$A23,1)-SEARCH("&gt;",'CFR - XML import'!$A23,1)-2))</f>
        <v>0</v>
      </c>
      <c r="CJ29" s="140">
        <f>IF(ISERROR(FIND(CJ$3,'CFR - XML import'!$A23)),0,MID('CFR - XML import'!$A23,SEARCH("&gt;",'CFR - XML import'!$A23,1)+1,SEARCH("/",'CFR - XML import'!$A23,1)-SEARCH("&gt;",'CFR - XML import'!$A23,1)-2))</f>
        <v>0</v>
      </c>
      <c r="CK29" s="140">
        <f>IF(ISERROR(FIND(CK$3,'CFR - XML import'!$A23)),0,MID('CFR - XML import'!$A23,SEARCH("&gt;",'CFR - XML import'!$A23,1)+1,SEARCH("/",'CFR - XML import'!$A23,1)-SEARCH("&gt;",'CFR - XML import'!$A23,1)-2))</f>
        <v>0</v>
      </c>
      <c r="CL29" s="140">
        <f>IF(ISERROR(FIND(CL$3,'CFR - XML import'!$A23)),0,MID('CFR - XML import'!$A23,SEARCH("&gt;",'CFR - XML import'!$A23,1)+1,SEARCH("/",'CFR - XML import'!$A23,1)-SEARCH("&gt;",'CFR - XML import'!$A23,1)-2))</f>
        <v>0</v>
      </c>
      <c r="CM29" s="140">
        <f>IF(ISERROR(FIND(CM$3,'CFR - XML import'!$A23)),0,MID('CFR - XML import'!$A23,SEARCH("&gt;",'CFR - XML import'!$A23,1)+1,SEARCH("/",'CFR - XML import'!$A23,1)-SEARCH("&gt;",'CFR - XML import'!$A23,1)-2))</f>
        <v>0</v>
      </c>
    </row>
    <row r="30" spans="1:91" x14ac:dyDescent="0.2">
      <c r="A30" s="139" t="str">
        <f>IF(AND('CFR - XML import'!A24&lt;&gt;"",LEFT('CFR - XML import'!A24,1)&lt;&gt;"&lt;",LEFT('CFR - XML import'!A24,3)&lt;&gt;"  &lt;",LEFT('CFR - XML import'!A24,5)&lt;&gt;"    &lt;",LEFT('CFR - XML import'!A24,7)&lt;&gt;"      &lt;",LEFT('CFR - XML import'!A24,9)&lt;&gt;"        &lt;",$B$1="SIMS"),'CFR - XML import'!A24,IF(AND(LEFT('CFR - XML import'!A24,9)="&lt;Details&gt;",$B$1="RM"),'CFR - XML import'!A24,""))</f>
        <v/>
      </c>
      <c r="B30" s="140">
        <f>IF(ISERROR(FIND(B$3,'CFR - XML import'!$A24)),0,VALUE(MID('CFR - XML import'!$A24,SEARCH("&gt;",'CFR - XML import'!$A24,1)+1,SEARCH("/",'CFR - XML import'!$A24,1)-SEARCH("&gt;",'CFR - XML import'!$A24,1)-2)))</f>
        <v>0</v>
      </c>
      <c r="D30" s="140">
        <f>IF(ISERROR(FIND(D$3,'CFR - XML import'!$A24)),0,MID('CFR - XML import'!$A24,SEARCH("&gt;",'CFR - XML import'!$A24,1)+1,SEARCH("/",'CFR - XML import'!$A24,1)-SEARCH("&gt;",'CFR - XML import'!$A24,1)-2))</f>
        <v>0</v>
      </c>
      <c r="E30" s="140">
        <f>IF(ISERROR(FIND(E$3,'CFR - XML import'!$A24)),0,MID('CFR - XML import'!$A24,SEARCH("&gt;",'CFR - XML import'!$A24,1)+1,SEARCH("/",'CFR - XML import'!$A24,1)-SEARCH("&gt;",'CFR - XML import'!$A24,1)-2))</f>
        <v>0</v>
      </c>
      <c r="F30" s="141">
        <f>IF($B$1="SIMS",IF(ISERROR(FIND(F$3,'CFR - XML import'!$A24)),0,VALUE(MID('CFR - XML import'!$A24,15,10))),IF(ISERROR(FIND(F$3,'CFR - XML import'!$A24)),0,VALUE(MID('CFR - XML import'!$A24,15,10))))</f>
        <v>0</v>
      </c>
      <c r="G30" s="140">
        <f>IF(ISERROR(FIND(G$3,'CFR - XML import'!$A24)),0,VALUE(MID('CFR - XML import'!$A24,SEARCH("&gt;",'CFR - XML import'!$A24,1)+1,SEARCH("/",'CFR - XML import'!$A24,1)-SEARCH("&gt;",'CFR - XML import'!$A24,1)-2)))</f>
        <v>0</v>
      </c>
      <c r="H30" s="140">
        <f>IF(ISERROR(FIND(H$3,'CFR - XML import'!$A24)),0,VALUE(MID('CFR - XML import'!$A24,SEARCH("&gt;",'CFR - XML import'!$A24,1)+1,SEARCH("/",'CFR - XML import'!$A24,1)-SEARCH("&gt;",'CFR - XML import'!$A24,1)-2)))</f>
        <v>0</v>
      </c>
      <c r="I30" s="140">
        <f>IF(ISERROR(FIND(I$3,'CFR - XML import'!$A24)),0,VALUE(MID('CFR - XML import'!$A24,SEARCH("&gt;",'CFR - XML import'!$A24,1)+1,SEARCH("/",'CFR - XML import'!$A24,1)-SEARCH("&gt;",'CFR - XML import'!$A24,1)-2)))</f>
        <v>0</v>
      </c>
      <c r="J30" s="140">
        <f>IF(ISERROR(FIND(J$3,'CFR - XML import'!$A24)),0,VALUE(MID('CFR - XML import'!$A24,SEARCH("&gt;",'CFR - XML import'!$A24,1)+1,SEARCH("/",'CFR - XML import'!$A24,1)-SEARCH("&gt;",'CFR - XML import'!$A24,1)-2)))</f>
        <v>0</v>
      </c>
      <c r="K30" s="140">
        <f>IF(ISERROR(FIND(K$3,'CFR - XML import'!$A24)),0,VALUE(MID('CFR - XML import'!$A24,SEARCH("&gt;",'CFR - XML import'!$A24,1)+1,SEARCH("/",'CFR - XML import'!$A24,1)-SEARCH("&gt;",'CFR - XML import'!$A24,1)-2)))</f>
        <v>0</v>
      </c>
      <c r="L30" s="140">
        <f>IF(ISERROR(FIND(L$3,'CFR - XML import'!$A24)),0,VALUE(MID('CFR - XML import'!$A24,SEARCH("&gt;",'CFR - XML import'!$A24,1)+1,SEARCH("/",'CFR - XML import'!$A24,1)-SEARCH("&gt;",'CFR - XML import'!$A24,1)-2)))</f>
        <v>0</v>
      </c>
      <c r="M30" s="140">
        <f>IF(ISERROR(FIND(M$3,'CFR - XML import'!$A24)),0,VALUE(MID('CFR - XML import'!$A24,SEARCH("&gt;",'CFR - XML import'!$A24,1)+1,SEARCH("/",'CFR - XML import'!$A24,1)-SEARCH("&gt;",'CFR - XML import'!$A24,1)-2)))</f>
        <v>0</v>
      </c>
      <c r="N30" s="140">
        <f>IF(ISERROR(FIND(N$3,'CFR - XML import'!$A24)),0,VALUE(MID('CFR - XML import'!$A24,SEARCH("&gt;",'CFR - XML import'!$A24,1)+1,SEARCH("/",'CFR - XML import'!$A24,1)-SEARCH("&gt;",'CFR - XML import'!$A24,1)-2)))</f>
        <v>0</v>
      </c>
      <c r="O30" s="140">
        <f>IF(ISERROR(FIND(O$3,'CFR - XML import'!$A24)),0,VALUE(MID('CFR - XML import'!$A24,SEARCH("&gt;",'CFR - XML import'!$A24,1)+1,SEARCH("/",'CFR - XML import'!$A24,1)-SEARCH("&gt;",'CFR - XML import'!$A24,1)-2)))</f>
        <v>0</v>
      </c>
      <c r="P30" s="140">
        <f>IF(ISERROR(FIND(P$3,'CFR - XML import'!$A24)),0,VALUE(MID('CFR - XML import'!$A24,SEARCH("&gt;",'CFR - XML import'!$A24,1)+1,SEARCH("/",'CFR - XML import'!$A24,1)-SEARCH("&gt;",'CFR - XML import'!$A24,1)-2)))</f>
        <v>0</v>
      </c>
      <c r="Q30" s="140">
        <f>IF(ISERROR(FIND(Q$3,'CFR - XML import'!$A24)),0,VALUE(MID('CFR - XML import'!$A24,SEARCH("&gt;",'CFR - XML import'!$A24,1)+1,SEARCH("/",'CFR - XML import'!$A24,1)-SEARCH("&gt;",'CFR - XML import'!$A24,1)-2)))</f>
        <v>0</v>
      </c>
      <c r="R30" s="140">
        <f>IF(ISERROR(FIND(R$3,'CFR - XML import'!$A24)),0,VALUE(MID('CFR - XML import'!$A24,SEARCH("&gt;",'CFR - XML import'!$A24,1)+1,SEARCH("/",'CFR - XML import'!$A24,1)-SEARCH("&gt;",'CFR - XML import'!$A24,1)-2)))</f>
        <v>0</v>
      </c>
      <c r="S30" s="140">
        <f>IF(ISERROR(FIND(S$3,'CFR - XML import'!$A24)),0,VALUE(MID('CFR - XML import'!$A24,SEARCH("&gt;",'CFR - XML import'!$A24,1)+1,SEARCH("/",'CFR - XML import'!$A24,1)-SEARCH("&gt;",'CFR - XML import'!$A24,1)-2)))</f>
        <v>0</v>
      </c>
      <c r="T30" s="140">
        <f>IF(ISERROR(FIND(T$3,'CFR - XML import'!$A24)),0,VALUE(MID('CFR - XML import'!$A24,SEARCH("&gt;",'CFR - XML import'!$A24,1)+1,SEARCH("/",'CFR - XML import'!$A24,1)-SEARCH("&gt;",'CFR - XML import'!$A24,1)-2)))</f>
        <v>0</v>
      </c>
      <c r="U30" s="140">
        <f>IF(ISERROR(FIND(U$3,'CFR - XML import'!$A24)),0,VALUE(MID('CFR - XML import'!$A24,SEARCH("&gt;",'CFR - XML import'!$A24,1)+1,SEARCH("/",'CFR - XML import'!$A24,1)-SEARCH("&gt;",'CFR - XML import'!$A24,1)-2)))</f>
        <v>0</v>
      </c>
      <c r="V30" s="140">
        <f>IF(ISERROR(FIND(V$3,'CFR - XML import'!$A24)),0,VALUE(MID('CFR - XML import'!$A24,SEARCH("&gt;",'CFR - XML import'!$A24,1)+1,SEARCH("/",'CFR - XML import'!$A24,1)-SEARCH("&gt;",'CFR - XML import'!$A24,1)-2)))</f>
        <v>0</v>
      </c>
      <c r="W30" s="140">
        <f>IF(ISERROR(FIND(W$3,'CFR - XML import'!$A24)),0,VALUE(MID('CFR - XML import'!$A24,SEARCH("&gt;",'CFR - XML import'!$A24,1)+1,SEARCH("/",'CFR - XML import'!$A24,1)-SEARCH("&gt;",'CFR - XML import'!$A24,1)-2)))</f>
        <v>0</v>
      </c>
      <c r="X30" s="140"/>
      <c r="Y30" s="140">
        <f>IF(ISERROR(FIND(Y$3,'CFR - XML import'!$A24)),0,VALUE(MID('CFR - XML import'!$A24,SEARCH("&gt;",'CFR - XML import'!$A24,1)+1,SEARCH("/",'CFR - XML import'!$A24,1)-SEARCH("&gt;",'CFR - XML import'!$A24,1)-2)))</f>
        <v>0</v>
      </c>
      <c r="Z30" s="140">
        <f>IF(ISERROR(FIND(Z$3,'CFR - XML import'!$A24)),0,VALUE(MID('CFR - XML import'!$A24,SEARCH("&gt;",'CFR - XML import'!$A24,1)+1,SEARCH("/",'CFR - XML import'!$A24,1)-SEARCH("&gt;",'CFR - XML import'!$A24,1)-2)))</f>
        <v>0</v>
      </c>
      <c r="AA30" s="140">
        <f>IF(ISERROR(FIND(AA$3,'CFR - XML import'!$A24)),0,VALUE(MID('CFR - XML import'!$A24,SEARCH("&gt;",'CFR - XML import'!$A24,1)+1,SEARCH("/",'CFR - XML import'!$A24,1)-SEARCH("&gt;",'CFR - XML import'!$A24,1)-2)))</f>
        <v>0</v>
      </c>
      <c r="AB30" s="140">
        <f>IF(ISERROR(FIND(AB$3,'CFR - XML import'!$A24)),0,VALUE(MID('CFR - XML import'!$A24,SEARCH("&gt;",'CFR - XML import'!$A24,1)+1,SEARCH("/",'CFR - XML import'!$A24,1)-SEARCH("&gt;",'CFR - XML import'!$A24,1)-2)))</f>
        <v>0</v>
      </c>
      <c r="AC30" s="140">
        <f>IF(ISERROR(FIND(AC$3,'CFR - XML import'!$A24)),0,VALUE(MID('CFR - XML import'!$A24,SEARCH("&gt;",'CFR - XML import'!$A24,1)+1,SEARCH("/",'CFR - XML import'!$A24,1)-SEARCH("&gt;",'CFR - XML import'!$A24,1)-2)))</f>
        <v>0</v>
      </c>
      <c r="AD30" s="140">
        <f>IF(ISERROR(FIND(AD$3,'CFR - XML import'!$A24)),0,VALUE(MID('CFR - XML import'!$A24,SEARCH("&gt;",'CFR - XML import'!$A24,1)+1,SEARCH("/",'CFR - XML import'!$A24,1)-SEARCH("&gt;",'CFR - XML import'!$A24,1)-2)))</f>
        <v>0</v>
      </c>
      <c r="AE30" s="140">
        <f>IF(ISERROR(FIND(AE$3,'CFR - XML import'!$A24)),0,VALUE(MID('CFR - XML import'!$A24,SEARCH("&gt;",'CFR - XML import'!$A24,1)+1,SEARCH("/",'CFR - XML import'!$A24,1)-SEARCH("&gt;",'CFR - XML import'!$A24,1)-2)))</f>
        <v>0</v>
      </c>
      <c r="AF30" s="140">
        <f>IF(ISERROR(FIND(AF$3,'CFR - XML import'!$A24)),0,VALUE(MID('CFR - XML import'!$A24,SEARCH("&gt;",'CFR - XML import'!$A24,1)+1,SEARCH("/",'CFR - XML import'!$A24,1)-SEARCH("&gt;",'CFR - XML import'!$A24,1)-2)))</f>
        <v>0</v>
      </c>
      <c r="AG30" s="140">
        <f>IF(ISERROR(FIND(AG$3,'CFR - XML import'!$A24)),0,VALUE(MID('CFR - XML import'!$A24,SEARCH("&gt;",'CFR - XML import'!$A24,1)+1,SEARCH("/",'CFR - XML import'!$A24,1)-SEARCH("&gt;",'CFR - XML import'!$A24,1)-2)))</f>
        <v>0</v>
      </c>
      <c r="AH30" s="140">
        <f>IF(ISERROR(FIND(AH$3,'CFR - XML import'!$A24)),0,VALUE(MID('CFR - XML import'!$A24,SEARCH("&gt;",'CFR - XML import'!$A24,1)+1,SEARCH("/",'CFR - XML import'!$A24,1)-SEARCH("&gt;",'CFR - XML import'!$A24,1)-2)))</f>
        <v>0</v>
      </c>
      <c r="AI30" s="140">
        <f>IF(ISERROR(FIND(AI$3,'CFR - XML import'!$A24)),0,VALUE(MID('CFR - XML import'!$A24,SEARCH("&gt;",'CFR - XML import'!$A24,1)+1,SEARCH("/",'CFR - XML import'!$A24,1)-SEARCH("&gt;",'CFR - XML import'!$A24,1)-2)))</f>
        <v>0</v>
      </c>
      <c r="AJ30" s="140">
        <f>IF(ISERROR(FIND(AJ$3,'CFR - XML import'!$A24)),0,VALUE(MID('CFR - XML import'!$A24,SEARCH("&gt;",'CFR - XML import'!$A24,1)+1,SEARCH("/",'CFR - XML import'!$A24,1)-SEARCH("&gt;",'CFR - XML import'!$A24,1)-2)))</f>
        <v>0</v>
      </c>
      <c r="AK30" s="140">
        <f>IF(ISERROR(FIND(AK$3,'CFR - XML import'!$A24)),0,VALUE(MID('CFR - XML import'!$A24,SEARCH("&gt;",'CFR - XML import'!$A24,1)+1,SEARCH("/",'CFR - XML import'!$A24,1)-SEARCH("&gt;",'CFR - XML import'!$A24,1)-2)))</f>
        <v>0</v>
      </c>
      <c r="AL30" s="140">
        <f>IF(ISERROR(FIND(AL$3,'CFR - XML import'!$A24)),0,VALUE(MID('CFR - XML import'!$A24,SEARCH("&gt;",'CFR - XML import'!$A24,1)+1,SEARCH("/",'CFR - XML import'!$A24,1)-SEARCH("&gt;",'CFR - XML import'!$A24,1)-2)))</f>
        <v>0</v>
      </c>
      <c r="AM30" s="140">
        <f>IF(ISERROR(FIND(AM$3,'CFR - XML import'!$A24)),0,VALUE(MID('CFR - XML import'!$A24,SEARCH("&gt;",'CFR - XML import'!$A24,1)+1,SEARCH("/",'CFR - XML import'!$A24,1)-SEARCH("&gt;",'CFR - XML import'!$A24,1)-2)))</f>
        <v>0</v>
      </c>
      <c r="AN30" s="140">
        <f>IF(ISERROR(FIND(AN$3,'CFR - XML import'!$A24)),0,VALUE(MID('CFR - XML import'!$A24,SEARCH("&gt;",'CFR - XML import'!$A24,1)+1,SEARCH("/",'CFR - XML import'!$A24,1)-SEARCH("&gt;",'CFR - XML import'!$A24,1)-2)))</f>
        <v>0</v>
      </c>
      <c r="AO30" s="140">
        <f>IF(ISERROR(FIND(AO$3,'CFR - XML import'!$A24)),0,VALUE(MID('CFR - XML import'!$A24,SEARCH("&gt;",'CFR - XML import'!$A24,1)+1,SEARCH("/",'CFR - XML import'!$A24,1)-SEARCH("&gt;",'CFR - XML import'!$A24,1)-2)))</f>
        <v>0</v>
      </c>
      <c r="AP30" s="140">
        <f>IF(ISERROR(FIND(AP$3,'CFR - XML import'!$A24)),0,VALUE(MID('CFR - XML import'!$A24,SEARCH("&gt;",'CFR - XML import'!$A24,1)+1,SEARCH("/",'CFR - XML import'!$A24,1)-SEARCH("&gt;",'CFR - XML import'!$A24,1)-2)))</f>
        <v>0</v>
      </c>
      <c r="AQ30" s="140">
        <f>IF(ISERROR(FIND(AQ$3,'CFR - XML import'!$A24)),0,VALUE(MID('CFR - XML import'!$A24,SEARCH("&gt;",'CFR - XML import'!$A24,1)+1,SEARCH("/",'CFR - XML import'!$A24,1)-SEARCH("&gt;",'CFR - XML import'!$A24,1)-2)))</f>
        <v>0</v>
      </c>
      <c r="AR30" s="140">
        <f>IF(ISERROR(FIND(AR$3,'CFR - XML import'!$A24)),0,VALUE(MID('CFR - XML import'!$A24,SEARCH("&gt;",'CFR - XML import'!$A24,1)+1,SEARCH("/",'CFR - XML import'!$A24,1)-SEARCH("&gt;",'CFR - XML import'!$A24,1)-2)))</f>
        <v>0</v>
      </c>
      <c r="AS30" s="140">
        <f>IF(ISERROR(FIND(AS$3,'CFR - XML import'!$A24)),0,VALUE(MID('CFR - XML import'!$A24,SEARCH("&gt;",'CFR - XML import'!$A24,1)+1,SEARCH("/",'CFR - XML import'!$A24,1)-SEARCH("&gt;",'CFR - XML import'!$A24,1)-2)))</f>
        <v>0</v>
      </c>
      <c r="AT30" s="140">
        <f>IF(ISERROR(FIND(AT$3,'CFR - XML import'!$A24)),0,VALUE(MID('CFR - XML import'!$A24,SEARCH("&gt;",'CFR - XML import'!$A24,1)+1,SEARCH("/",'CFR - XML import'!$A24,1)-SEARCH("&gt;",'CFR - XML import'!$A24,1)-2)))</f>
        <v>0</v>
      </c>
      <c r="AU30" s="140">
        <f>IF(ISERROR(FIND(AU$3,'CFR - XML import'!$A24)),0,VALUE(MID('CFR - XML import'!$A24,SEARCH("&gt;",'CFR - XML import'!$A24,1)+1,SEARCH("/",'CFR - XML import'!$A24,1)-SEARCH("&gt;",'CFR - XML import'!$A24,1)-2)))</f>
        <v>0</v>
      </c>
      <c r="AV30" s="140">
        <f>IF(ISERROR(FIND(AV$3,'CFR - XML import'!$A24)),0,VALUE(MID('CFR - XML import'!$A24,SEARCH("&gt;",'CFR - XML import'!$A24,1)+1,SEARCH("/",'CFR - XML import'!$A24,1)-SEARCH("&gt;",'CFR - XML import'!$A24,1)-2)))</f>
        <v>0</v>
      </c>
      <c r="AW30" s="140">
        <f>IF(ISERROR(FIND(AW$3,'CFR - XML import'!$A24)),0,VALUE(MID('CFR - XML import'!$A24,SEARCH("&gt;",'CFR - XML import'!$A24,1)+1,SEARCH("/",'CFR - XML import'!$A24,1)-SEARCH("&gt;",'CFR - XML import'!$A24,1)-2)))</f>
        <v>0</v>
      </c>
      <c r="AX30" s="140">
        <f>IF(ISERROR(FIND(AX$3,'CFR - XML import'!$A24)),0,VALUE(MID('CFR - XML import'!$A24,SEARCH("&gt;",'CFR - XML import'!$A24,1)+1,SEARCH("/",'CFR - XML import'!$A24,1)-SEARCH("&gt;",'CFR - XML import'!$A24,1)-2)))</f>
        <v>0</v>
      </c>
      <c r="AY30" s="140">
        <f>IF(ISERROR(FIND(AY$3,'CFR - XML import'!$A24)),0,VALUE(MID('CFR - XML import'!$A24,SEARCH("&gt;",'CFR - XML import'!$A24,1)+1,SEARCH("/",'CFR - XML import'!$A24,1)-SEARCH("&gt;",'CFR - XML import'!$A24,1)-2)))</f>
        <v>0</v>
      </c>
      <c r="AZ30" s="140">
        <f>IF(ISERROR(FIND(AZ$3,'CFR - XML import'!$A24)),0,VALUE(MID('CFR - XML import'!$A24,SEARCH("&gt;",'CFR - XML import'!$A24,1)+1,SEARCH("/",'CFR - XML import'!$A24,1)-SEARCH("&gt;",'CFR - XML import'!$A24,1)-2)))</f>
        <v>0</v>
      </c>
      <c r="BA30" s="140">
        <f>IF(ISERROR(FIND(BA$3,'CFR - XML import'!$A24)),0,VALUE(MID('CFR - XML import'!$A24,SEARCH("&gt;",'CFR - XML import'!$A24,1)+1,SEARCH("/",'CFR - XML import'!$A24,1)-SEARCH("&gt;",'CFR - XML import'!$A24,1)-2)))</f>
        <v>0</v>
      </c>
      <c r="BB30" s="140">
        <f>IF(ISERROR(FIND(BB$3,'CFR - XML import'!$A24)),0,VALUE(MID('CFR - XML import'!$A24,SEARCH("&gt;",'CFR - XML import'!$A24,1)+1,SEARCH("/",'CFR - XML import'!$A24,1)-SEARCH("&gt;",'CFR - XML import'!$A24,1)-2)))</f>
        <v>0</v>
      </c>
      <c r="BC30" s="140">
        <f>IF(ISERROR(FIND(BC$3,'CFR - XML import'!$A24)),0,VALUE(MID('CFR - XML import'!$A24,SEARCH("&gt;",'CFR - XML import'!$A24,1)+1,SEARCH("/",'CFR - XML import'!$A24,1)-SEARCH("&gt;",'CFR - XML import'!$A24,1)-2)))</f>
        <v>0</v>
      </c>
      <c r="BD30" s="140">
        <f>IF(ISERROR(FIND(BD$3,'CFR - XML import'!$A24)),0,VALUE(MID('CFR - XML import'!$A24,SEARCH("&gt;",'CFR - XML import'!$A24,1)+1,SEARCH("/",'CFR - XML import'!$A24,1)-SEARCH("&gt;",'CFR - XML import'!$A24,1)-2)))</f>
        <v>0</v>
      </c>
      <c r="BE30" s="140">
        <f>IF(ISERROR(FIND(BE$3,'CFR - XML import'!$A24)),0,VALUE(MID('CFR - XML import'!$A24,SEARCH("&gt;",'CFR - XML import'!$A24,1)+1,SEARCH("/",'CFR - XML import'!$A24,1)-SEARCH("&gt;",'CFR - XML import'!$A24,1)-2)))</f>
        <v>0</v>
      </c>
      <c r="BF30" s="140">
        <f>IF(ISERROR(FIND(BF$3,'CFR - XML import'!$A24)),0,VALUE(MID('CFR - XML import'!$A24,SEARCH("&gt;",'CFR - XML import'!$A24,1)+1,SEARCH("/",'CFR - XML import'!$A24,1)-SEARCH("&gt;",'CFR - XML import'!$A24,1)-2)))</f>
        <v>0</v>
      </c>
      <c r="BG30" s="140">
        <f>IF(ISERROR(FIND(BG$3,'CFR - XML import'!$A24)),0,VALUE(MID('CFR - XML import'!$A24,SEARCH("&gt;",'CFR - XML import'!$A24,1)+1,SEARCH("/",'CFR - XML import'!$A24,1)-SEARCH("&gt;",'CFR - XML import'!$A24,1)-2)))</f>
        <v>0</v>
      </c>
      <c r="BH30" s="140">
        <f>IF(ISERROR(FIND(BH$3,'CFR - XML import'!$A24)),0,VALUE(MID('CFR - XML import'!$A24,SEARCH("&gt;",'CFR - XML import'!$A24,1)+1,SEARCH("/",'CFR - XML import'!$A24,1)-SEARCH("&gt;",'CFR - XML import'!$A24,1)-2)))</f>
        <v>0</v>
      </c>
      <c r="BI30" s="140">
        <f>IF(ISERROR(FIND(BI$3,'CFR - XML import'!$A24)),0,VALUE(MID('CFR - XML import'!$A24,SEARCH("&gt;",'CFR - XML import'!$A24,1)+1,SEARCH("/",'CFR - XML import'!$A24,1)-SEARCH("&gt;",'CFR - XML import'!$A24,1)-2)))</f>
        <v>0</v>
      </c>
      <c r="BJ30" s="140">
        <f>IF(ISERROR(FIND(BJ$3,'CFR - XML import'!$A24)),0,VALUE(MID('CFR - XML import'!$A24,SEARCH("&gt;",'CFR - XML import'!$A24,1)+1,SEARCH("/",'CFR - XML import'!$A24,1)-SEARCH("&gt;",'CFR - XML import'!$A24,1)-2)))</f>
        <v>0</v>
      </c>
      <c r="BK30" s="140">
        <f>IF(ISERROR(FIND(BK$3,'CFR - XML import'!$A24)),0,VALUE(MID('CFR - XML import'!$A24,SEARCH("&gt;",'CFR - XML import'!$A24,1)+1,SEARCH("/",'CFR - XML import'!$A24,1)-SEARCH("&gt;",'CFR - XML import'!$A24,1)-2)))</f>
        <v>0</v>
      </c>
      <c r="BL30" s="140">
        <f>IF(ISERROR(FIND(BL$3,'CFR - XML import'!$A24)),0,VALUE(MID('CFR - XML import'!$A24,SEARCH("&gt;",'CFR - XML import'!$A24,1)+1,SEARCH("/",'CFR - XML import'!$A24,1)-SEARCH("&gt;",'CFR - XML import'!$A24,1)-2)))</f>
        <v>0</v>
      </c>
      <c r="BM30" s="140">
        <f>IF(ISERROR(FIND(BM$3,'CFR - XML import'!$A24)),0,VALUE(MID('CFR - XML import'!$A24,SEARCH("&gt;",'CFR - XML import'!$A24,1)+1,SEARCH("/",'CFR - XML import'!$A24,1)-SEARCH("&gt;",'CFR - XML import'!$A24,1)-2)))</f>
        <v>0</v>
      </c>
      <c r="BN30" s="140">
        <f>IF(ISERROR(FIND(BN$3,'CFR - XML import'!$A24)),0,VALUE(MID('CFR - XML import'!$A24,SEARCH("&gt;",'CFR - XML import'!$A24,1)+1,SEARCH("/",'CFR - XML import'!$A24,1)-SEARCH("&gt;",'CFR - XML import'!$A24,1)-2)))</f>
        <v>0</v>
      </c>
      <c r="BO30" s="140">
        <f>IF(ISERROR(FIND(BO$3,'CFR - XML import'!$A24)),0,VALUE(MID('CFR - XML import'!$A24,SEARCH("&gt;",'CFR - XML import'!$A24,1)+1,SEARCH("/",'CFR - XML import'!$A24,1)-SEARCH("&gt;",'CFR - XML import'!$A24,1)-2)))</f>
        <v>0</v>
      </c>
      <c r="BP30" s="140">
        <f>IF(ISERROR(FIND(BP$3,'CFR - XML import'!$A24)),0,VALUE(MID('CFR - XML import'!$A24,SEARCH("&gt;",'CFR - XML import'!$A24,1)+1,SEARCH("/",'CFR - XML import'!$A24,1)-SEARCH("&gt;",'CFR - XML import'!$A24,1)-2)))</f>
        <v>0</v>
      </c>
      <c r="BQ30" s="140">
        <f>IF(ISERROR(FIND(BQ$3,'CFR - XML import'!$A24)),0,VALUE(MID('CFR - XML import'!$A24,SEARCH("&gt;",'CFR - XML import'!$A24,1)+1,SEARCH("/",'CFR - XML import'!$A24,1)-SEARCH("&gt;",'CFR - XML import'!$A24,1)-2)))</f>
        <v>0</v>
      </c>
      <c r="BR30" s="140">
        <f>IF(ISERROR(FIND(BR$3,'CFR - XML import'!$A24)),0,VALUE(MID('CFR - XML import'!$A24,SEARCH("&gt;",'CFR - XML import'!$A24,1)+1,SEARCH("/",'CFR - XML import'!$A24,1)-SEARCH("&gt;",'CFR - XML import'!$A24,1)-2)))</f>
        <v>0</v>
      </c>
      <c r="BS30" s="140">
        <f>IF(ISERROR(FIND(BS$3,'CFR - XML import'!$A24)),0,VALUE(MID('CFR - XML import'!$A24,SEARCH("&gt;",'CFR - XML import'!$A24,1)+1,SEARCH("/",'CFR - XML import'!$A24,1)-SEARCH("&gt;",'CFR - XML import'!$A24,1)-2)))</f>
        <v>0</v>
      </c>
      <c r="BT30" s="140">
        <f>IF(ISERROR(FIND(BT$3,'CFR - XML import'!$A24)),0,VALUE(MID('CFR - XML import'!$A24,SEARCH("&gt;",'CFR - XML import'!$A24,1)+1,SEARCH("/",'CFR - XML import'!$A24,1)-SEARCH("&gt;",'CFR - XML import'!$A24,1)-2)))</f>
        <v>0</v>
      </c>
      <c r="BU30" s="140">
        <f>IF(ISERROR(FIND(BU$3,'CFR - XML import'!$A24)),0,VALUE(MID('CFR - XML import'!$A24,SEARCH("&gt;",'CFR - XML import'!$A24,1)+1,SEARCH("/",'CFR - XML import'!$A24,1)-SEARCH("&gt;",'CFR - XML import'!$A24,1)-2)))</f>
        <v>0</v>
      </c>
      <c r="BV30" s="140">
        <f>IF(ISERROR(FIND(BV$3,'CFR - XML import'!$A24)),0,VALUE(MID('CFR - XML import'!$A24,SEARCH("&gt;",'CFR - XML import'!$A24,1)+1,SEARCH("/",'CFR - XML import'!$A24,1)-SEARCH("&gt;",'CFR - XML import'!$A24,1)-2)))</f>
        <v>0</v>
      </c>
      <c r="BW30" s="140">
        <f>IF(ISERROR(FIND(BW$3,'CFR - XML import'!$A24)),0,VALUE(MID('CFR - XML import'!$A24,SEARCH("&gt;",'CFR - XML import'!$A24,1)+1,SEARCH("/",'CFR - XML import'!$A24,1)-SEARCH("&gt;",'CFR - XML import'!$A24,1)-2)))</f>
        <v>0</v>
      </c>
      <c r="BX30" s="140">
        <f>IF(ISERROR(FIND(BX$3,'CFR - XML import'!$A24)),0,VALUE(MID('CFR - XML import'!$A24,SEARCH("&gt;",'CFR - XML import'!$A24,1)+1,SEARCH("/",'CFR - XML import'!$A24,1)-SEARCH("&gt;",'CFR - XML import'!$A24,1)-2)))</f>
        <v>0</v>
      </c>
      <c r="BY30" s="140">
        <f>IF(ISERROR(FIND(BY$3,'CFR - XML import'!$A24)),0,VALUE(MID('CFR - XML import'!$A24,SEARCH("&gt;",'CFR - XML import'!$A24,1)+1,SEARCH("/",'CFR - XML import'!$A24,1)-SEARCH("&gt;",'CFR - XML import'!$A24,1)-2)))</f>
        <v>0</v>
      </c>
      <c r="BZ30" s="140">
        <f>IF(ISERROR(FIND(BZ$3,'CFR - XML import'!$A24)),0,VALUE(MID('CFR - XML import'!$A24,SEARCH("&gt;",'CFR - XML import'!$A24,1)+1,SEARCH("/",'CFR - XML import'!$A24,1)-SEARCH("&gt;",'CFR - XML import'!$A24,1)-2)))</f>
        <v>0</v>
      </c>
      <c r="CG30" s="142">
        <f>IF(ISERROR(IF(MID('CFR - XML import'!$A24,LEN($CF$4)+5,LEN('CFR - XML import'!$A24)-(2*LEN($CF$4)+5))="RMMS",1,IF(MID('CFR - XML import'!$A24,LEN("    &lt;InputSystem&gt;")+1,LEN('CFR - XML import'!$A24)-(LEN("    &lt;InputSystem&gt;")+LEN($CF$4)+1))="SIMS",2,0))),0,IF(MID('CFR - XML import'!$A24,LEN($CF$4)+5,LEN('CFR - XML import'!$A24)-(2*LEN($CF$4)+5))="RMMS",1,IF(MID('CFR - XML import'!$A24,LEN("    &lt;InputSystem&gt;")+1,LEN('CFR - XML import'!$A24)-(LEN("    &lt;InputSystem&gt;")+LEN($CF$4)+1))="SIMS",2,0)))</f>
        <v>0</v>
      </c>
      <c r="CH30" s="140">
        <f>IF(ISERROR(FIND(CH$3,'CFR - XML import'!$A24)),0,MID('CFR - XML import'!$A24,SEARCH("&gt;",'CFR - XML import'!$A24,1)+1,SEARCH("/",'CFR - XML import'!$A24,1)-SEARCH("&gt;",'CFR - XML import'!$A24,1)-2))</f>
        <v>0</v>
      </c>
      <c r="CI30" s="140">
        <f>IF(ISERROR(FIND(CI$3,'CFR - XML import'!$A24)),0,MID('CFR - XML import'!$A24,SEARCH("&gt;",'CFR - XML import'!$A24,1)+1,SEARCH("/",'CFR - XML import'!$A24,1)-SEARCH("&gt;",'CFR - XML import'!$A24,1)-2))</f>
        <v>0</v>
      </c>
      <c r="CJ30" s="140">
        <f>IF(ISERROR(FIND(CJ$3,'CFR - XML import'!$A24)),0,MID('CFR - XML import'!$A24,SEARCH("&gt;",'CFR - XML import'!$A24,1)+1,SEARCH("/",'CFR - XML import'!$A24,1)-SEARCH("&gt;",'CFR - XML import'!$A24,1)-2))</f>
        <v>0</v>
      </c>
      <c r="CK30" s="140">
        <f>IF(ISERROR(FIND(CK$3,'CFR - XML import'!$A24)),0,MID('CFR - XML import'!$A24,SEARCH("&gt;",'CFR - XML import'!$A24,1)+1,SEARCH("/",'CFR - XML import'!$A24,1)-SEARCH("&gt;",'CFR - XML import'!$A24,1)-2))</f>
        <v>0</v>
      </c>
      <c r="CL30" s="140">
        <f>IF(ISERROR(FIND(CL$3,'CFR - XML import'!$A24)),0,MID('CFR - XML import'!$A24,SEARCH("&gt;",'CFR - XML import'!$A24,1)+1,SEARCH("/",'CFR - XML import'!$A24,1)-SEARCH("&gt;",'CFR - XML import'!$A24,1)-2))</f>
        <v>0</v>
      </c>
      <c r="CM30" s="140">
        <f>IF(ISERROR(FIND(CM$3,'CFR - XML import'!$A24)),0,MID('CFR - XML import'!$A24,SEARCH("&gt;",'CFR - XML import'!$A24,1)+1,SEARCH("/",'CFR - XML import'!$A24,1)-SEARCH("&gt;",'CFR - XML import'!$A24,1)-2))</f>
        <v>0</v>
      </c>
    </row>
    <row r="31" spans="1:91" x14ac:dyDescent="0.2">
      <c r="A31" s="139" t="str">
        <f>IF(AND('CFR - XML import'!A25&lt;&gt;"",LEFT('CFR - XML import'!A25,1)&lt;&gt;"&lt;",LEFT('CFR - XML import'!A25,3)&lt;&gt;"  &lt;",LEFT('CFR - XML import'!A25,5)&lt;&gt;"    &lt;",LEFT('CFR - XML import'!A25,7)&lt;&gt;"      &lt;",LEFT('CFR - XML import'!A25,9)&lt;&gt;"        &lt;",$B$1="SIMS"),'CFR - XML import'!A25,IF(AND(LEFT('CFR - XML import'!A25,9)="&lt;Details&gt;",$B$1="RM"),'CFR - XML import'!A25,""))</f>
        <v/>
      </c>
      <c r="B31" s="140">
        <f>IF(ISERROR(FIND(B$3,'CFR - XML import'!$A25)),0,VALUE(MID('CFR - XML import'!$A25,SEARCH("&gt;",'CFR - XML import'!$A25,1)+1,SEARCH("/",'CFR - XML import'!$A25,1)-SEARCH("&gt;",'CFR - XML import'!$A25,1)-2)))</f>
        <v>0</v>
      </c>
      <c r="D31" s="140">
        <f>IF(ISERROR(FIND(D$3,'CFR - XML import'!$A25)),0,MID('CFR - XML import'!$A25,SEARCH("&gt;",'CFR - XML import'!$A25,1)+1,SEARCH("/",'CFR - XML import'!$A25,1)-SEARCH("&gt;",'CFR - XML import'!$A25,1)-2))</f>
        <v>0</v>
      </c>
      <c r="E31" s="140">
        <f>IF(ISERROR(FIND(E$3,'CFR - XML import'!$A25)),0,MID('CFR - XML import'!$A25,SEARCH("&gt;",'CFR - XML import'!$A25,1)+1,SEARCH("/",'CFR - XML import'!$A25,1)-SEARCH("&gt;",'CFR - XML import'!$A25,1)-2))</f>
        <v>0</v>
      </c>
      <c r="F31" s="141">
        <f>IF($B$1="SIMS",IF(ISERROR(FIND(F$3,'CFR - XML import'!$A25)),0,VALUE(MID('CFR - XML import'!$A25,15,10))),IF(ISERROR(FIND(F$3,'CFR - XML import'!$A25)),0,VALUE(MID('CFR - XML import'!$A25,15,10))))</f>
        <v>0</v>
      </c>
      <c r="G31" s="140">
        <f>IF(ISERROR(FIND(G$3,'CFR - XML import'!$A25)),0,VALUE(MID('CFR - XML import'!$A25,SEARCH("&gt;",'CFR - XML import'!$A25,1)+1,SEARCH("/",'CFR - XML import'!$A25,1)-SEARCH("&gt;",'CFR - XML import'!$A25,1)-2)))</f>
        <v>61333.26</v>
      </c>
      <c r="H31" s="140">
        <f>IF(ISERROR(FIND(H$3,'CFR - XML import'!$A25)),0,VALUE(MID('CFR - XML import'!$A25,SEARCH("&gt;",'CFR - XML import'!$A25,1)+1,SEARCH("/",'CFR - XML import'!$A25,1)-SEARCH("&gt;",'CFR - XML import'!$A25,1)-2)))</f>
        <v>0</v>
      </c>
      <c r="I31" s="140">
        <f>IF(ISERROR(FIND(I$3,'CFR - XML import'!$A25)),0,VALUE(MID('CFR - XML import'!$A25,SEARCH("&gt;",'CFR - XML import'!$A25,1)+1,SEARCH("/",'CFR - XML import'!$A25,1)-SEARCH("&gt;",'CFR - XML import'!$A25,1)-2)))</f>
        <v>0</v>
      </c>
      <c r="J31" s="140">
        <f>IF(ISERROR(FIND(J$3,'CFR - XML import'!$A25)),0,VALUE(MID('CFR - XML import'!$A25,SEARCH("&gt;",'CFR - XML import'!$A25,1)+1,SEARCH("/",'CFR - XML import'!$A25,1)-SEARCH("&gt;",'CFR - XML import'!$A25,1)-2)))</f>
        <v>0</v>
      </c>
      <c r="K31" s="140">
        <f>IF(ISERROR(FIND(K$3,'CFR - XML import'!$A25)),0,VALUE(MID('CFR - XML import'!$A25,SEARCH("&gt;",'CFR - XML import'!$A25,1)+1,SEARCH("/",'CFR - XML import'!$A25,1)-SEARCH("&gt;",'CFR - XML import'!$A25,1)-2)))</f>
        <v>0</v>
      </c>
      <c r="L31" s="140">
        <f>IF(ISERROR(FIND(L$3,'CFR - XML import'!$A25)),0,VALUE(MID('CFR - XML import'!$A25,SEARCH("&gt;",'CFR - XML import'!$A25,1)+1,SEARCH("/",'CFR - XML import'!$A25,1)-SEARCH("&gt;",'CFR - XML import'!$A25,1)-2)))</f>
        <v>0</v>
      </c>
      <c r="M31" s="140">
        <f>IF(ISERROR(FIND(M$3,'CFR - XML import'!$A25)),0,VALUE(MID('CFR - XML import'!$A25,SEARCH("&gt;",'CFR - XML import'!$A25,1)+1,SEARCH("/",'CFR - XML import'!$A25,1)-SEARCH("&gt;",'CFR - XML import'!$A25,1)-2)))</f>
        <v>0</v>
      </c>
      <c r="N31" s="140">
        <f>IF(ISERROR(FIND(N$3,'CFR - XML import'!$A25)),0,VALUE(MID('CFR - XML import'!$A25,SEARCH("&gt;",'CFR - XML import'!$A25,1)+1,SEARCH("/",'CFR - XML import'!$A25,1)-SEARCH("&gt;",'CFR - XML import'!$A25,1)-2)))</f>
        <v>0</v>
      </c>
      <c r="O31" s="140">
        <f>IF(ISERROR(FIND(O$3,'CFR - XML import'!$A25)),0,VALUE(MID('CFR - XML import'!$A25,SEARCH("&gt;",'CFR - XML import'!$A25,1)+1,SEARCH("/",'CFR - XML import'!$A25,1)-SEARCH("&gt;",'CFR - XML import'!$A25,1)-2)))</f>
        <v>0</v>
      </c>
      <c r="P31" s="140">
        <f>IF(ISERROR(FIND(P$3,'CFR - XML import'!$A25)),0,VALUE(MID('CFR - XML import'!$A25,SEARCH("&gt;",'CFR - XML import'!$A25,1)+1,SEARCH("/",'CFR - XML import'!$A25,1)-SEARCH("&gt;",'CFR - XML import'!$A25,1)-2)))</f>
        <v>0</v>
      </c>
      <c r="Q31" s="140">
        <f>IF(ISERROR(FIND(Q$3,'CFR - XML import'!$A25)),0,VALUE(MID('CFR - XML import'!$A25,SEARCH("&gt;",'CFR - XML import'!$A25,1)+1,SEARCH("/",'CFR - XML import'!$A25,1)-SEARCH("&gt;",'CFR - XML import'!$A25,1)-2)))</f>
        <v>0</v>
      </c>
      <c r="R31" s="140">
        <f>IF(ISERROR(FIND(R$3,'CFR - XML import'!$A25)),0,VALUE(MID('CFR - XML import'!$A25,SEARCH("&gt;",'CFR - XML import'!$A25,1)+1,SEARCH("/",'CFR - XML import'!$A25,1)-SEARCH("&gt;",'CFR - XML import'!$A25,1)-2)))</f>
        <v>0</v>
      </c>
      <c r="S31" s="140">
        <f>IF(ISERROR(FIND(S$3,'CFR - XML import'!$A25)),0,VALUE(MID('CFR - XML import'!$A25,SEARCH("&gt;",'CFR - XML import'!$A25,1)+1,SEARCH("/",'CFR - XML import'!$A25,1)-SEARCH("&gt;",'CFR - XML import'!$A25,1)-2)))</f>
        <v>0</v>
      </c>
      <c r="T31" s="140">
        <f>IF(ISERROR(FIND(T$3,'CFR - XML import'!$A25)),0,VALUE(MID('CFR - XML import'!$A25,SEARCH("&gt;",'CFR - XML import'!$A25,1)+1,SEARCH("/",'CFR - XML import'!$A25,1)-SEARCH("&gt;",'CFR - XML import'!$A25,1)-2)))</f>
        <v>0</v>
      </c>
      <c r="U31" s="140">
        <f>IF(ISERROR(FIND(U$3,'CFR - XML import'!$A25)),0,VALUE(MID('CFR - XML import'!$A25,SEARCH("&gt;",'CFR - XML import'!$A25,1)+1,SEARCH("/",'CFR - XML import'!$A25,1)-SEARCH("&gt;",'CFR - XML import'!$A25,1)-2)))</f>
        <v>0</v>
      </c>
      <c r="V31" s="140">
        <f>IF(ISERROR(FIND(V$3,'CFR - XML import'!$A25)),0,VALUE(MID('CFR - XML import'!$A25,SEARCH("&gt;",'CFR - XML import'!$A25,1)+1,SEARCH("/",'CFR - XML import'!$A25,1)-SEARCH("&gt;",'CFR - XML import'!$A25,1)-2)))</f>
        <v>0</v>
      </c>
      <c r="W31" s="140">
        <f>IF(ISERROR(FIND(W$3,'CFR - XML import'!$A25)),0,VALUE(MID('CFR - XML import'!$A25,SEARCH("&gt;",'CFR - XML import'!$A25,1)+1,SEARCH("/",'CFR - XML import'!$A25,1)-SEARCH("&gt;",'CFR - XML import'!$A25,1)-2)))</f>
        <v>0</v>
      </c>
      <c r="X31" s="140"/>
      <c r="Y31" s="140">
        <f>IF(ISERROR(FIND(Y$3,'CFR - XML import'!$A25)),0,VALUE(MID('CFR - XML import'!$A25,SEARCH("&gt;",'CFR - XML import'!$A25,1)+1,SEARCH("/",'CFR - XML import'!$A25,1)-SEARCH("&gt;",'CFR - XML import'!$A25,1)-2)))</f>
        <v>0</v>
      </c>
      <c r="Z31" s="140">
        <f>IF(ISERROR(FIND(Z$3,'CFR - XML import'!$A25)),0,VALUE(MID('CFR - XML import'!$A25,SEARCH("&gt;",'CFR - XML import'!$A25,1)+1,SEARCH("/",'CFR - XML import'!$A25,1)-SEARCH("&gt;",'CFR - XML import'!$A25,1)-2)))</f>
        <v>0</v>
      </c>
      <c r="AA31" s="140">
        <f>IF(ISERROR(FIND(AA$3,'CFR - XML import'!$A25)),0,VALUE(MID('CFR - XML import'!$A25,SEARCH("&gt;",'CFR - XML import'!$A25,1)+1,SEARCH("/",'CFR - XML import'!$A25,1)-SEARCH("&gt;",'CFR - XML import'!$A25,1)-2)))</f>
        <v>0</v>
      </c>
      <c r="AB31" s="140">
        <f>IF(ISERROR(FIND(AB$3,'CFR - XML import'!$A25)),0,VALUE(MID('CFR - XML import'!$A25,SEARCH("&gt;",'CFR - XML import'!$A25,1)+1,SEARCH("/",'CFR - XML import'!$A25,1)-SEARCH("&gt;",'CFR - XML import'!$A25,1)-2)))</f>
        <v>0</v>
      </c>
      <c r="AC31" s="140">
        <f>IF(ISERROR(FIND(AC$3,'CFR - XML import'!$A25)),0,VALUE(MID('CFR - XML import'!$A25,SEARCH("&gt;",'CFR - XML import'!$A25,1)+1,SEARCH("/",'CFR - XML import'!$A25,1)-SEARCH("&gt;",'CFR - XML import'!$A25,1)-2)))</f>
        <v>0</v>
      </c>
      <c r="AD31" s="140">
        <f>IF(ISERROR(FIND(AD$3,'CFR - XML import'!$A25)),0,VALUE(MID('CFR - XML import'!$A25,SEARCH("&gt;",'CFR - XML import'!$A25,1)+1,SEARCH("/",'CFR - XML import'!$A25,1)-SEARCH("&gt;",'CFR - XML import'!$A25,1)-2)))</f>
        <v>0</v>
      </c>
      <c r="AE31" s="140">
        <f>IF(ISERROR(FIND(AE$3,'CFR - XML import'!$A25)),0,VALUE(MID('CFR - XML import'!$A25,SEARCH("&gt;",'CFR - XML import'!$A25,1)+1,SEARCH("/",'CFR - XML import'!$A25,1)-SEARCH("&gt;",'CFR - XML import'!$A25,1)-2)))</f>
        <v>0</v>
      </c>
      <c r="AF31" s="140">
        <f>IF(ISERROR(FIND(AF$3,'CFR - XML import'!$A25)),0,VALUE(MID('CFR - XML import'!$A25,SEARCH("&gt;",'CFR - XML import'!$A25,1)+1,SEARCH("/",'CFR - XML import'!$A25,1)-SEARCH("&gt;",'CFR - XML import'!$A25,1)-2)))</f>
        <v>0</v>
      </c>
      <c r="AG31" s="140">
        <f>IF(ISERROR(FIND(AG$3,'CFR - XML import'!$A25)),0,VALUE(MID('CFR - XML import'!$A25,SEARCH("&gt;",'CFR - XML import'!$A25,1)+1,SEARCH("/",'CFR - XML import'!$A25,1)-SEARCH("&gt;",'CFR - XML import'!$A25,1)-2)))</f>
        <v>0</v>
      </c>
      <c r="AH31" s="140">
        <f>IF(ISERROR(FIND(AH$3,'CFR - XML import'!$A25)),0,VALUE(MID('CFR - XML import'!$A25,SEARCH("&gt;",'CFR - XML import'!$A25,1)+1,SEARCH("/",'CFR - XML import'!$A25,1)-SEARCH("&gt;",'CFR - XML import'!$A25,1)-2)))</f>
        <v>0</v>
      </c>
      <c r="AI31" s="140">
        <f>IF(ISERROR(FIND(AI$3,'CFR - XML import'!$A25)),0,VALUE(MID('CFR - XML import'!$A25,SEARCH("&gt;",'CFR - XML import'!$A25,1)+1,SEARCH("/",'CFR - XML import'!$A25,1)-SEARCH("&gt;",'CFR - XML import'!$A25,1)-2)))</f>
        <v>0</v>
      </c>
      <c r="AJ31" s="140">
        <f>IF(ISERROR(FIND(AJ$3,'CFR - XML import'!$A25)),0,VALUE(MID('CFR - XML import'!$A25,SEARCH("&gt;",'CFR - XML import'!$A25,1)+1,SEARCH("/",'CFR - XML import'!$A25,1)-SEARCH("&gt;",'CFR - XML import'!$A25,1)-2)))</f>
        <v>0</v>
      </c>
      <c r="AK31" s="140">
        <f>IF(ISERROR(FIND(AK$3,'CFR - XML import'!$A25)),0,VALUE(MID('CFR - XML import'!$A25,SEARCH("&gt;",'CFR - XML import'!$A25,1)+1,SEARCH("/",'CFR - XML import'!$A25,1)-SEARCH("&gt;",'CFR - XML import'!$A25,1)-2)))</f>
        <v>0</v>
      </c>
      <c r="AL31" s="140">
        <f>IF(ISERROR(FIND(AL$3,'CFR - XML import'!$A25)),0,VALUE(MID('CFR - XML import'!$A25,SEARCH("&gt;",'CFR - XML import'!$A25,1)+1,SEARCH("/",'CFR - XML import'!$A25,1)-SEARCH("&gt;",'CFR - XML import'!$A25,1)-2)))</f>
        <v>0</v>
      </c>
      <c r="AM31" s="140">
        <f>IF(ISERROR(FIND(AM$3,'CFR - XML import'!$A25)),0,VALUE(MID('CFR - XML import'!$A25,SEARCH("&gt;",'CFR - XML import'!$A25,1)+1,SEARCH("/",'CFR - XML import'!$A25,1)-SEARCH("&gt;",'CFR - XML import'!$A25,1)-2)))</f>
        <v>0</v>
      </c>
      <c r="AN31" s="140">
        <f>IF(ISERROR(FIND(AN$3,'CFR - XML import'!$A25)),0,VALUE(MID('CFR - XML import'!$A25,SEARCH("&gt;",'CFR - XML import'!$A25,1)+1,SEARCH("/",'CFR - XML import'!$A25,1)-SEARCH("&gt;",'CFR - XML import'!$A25,1)-2)))</f>
        <v>0</v>
      </c>
      <c r="AO31" s="140">
        <f>IF(ISERROR(FIND(AO$3,'CFR - XML import'!$A25)),0,VALUE(MID('CFR - XML import'!$A25,SEARCH("&gt;",'CFR - XML import'!$A25,1)+1,SEARCH("/",'CFR - XML import'!$A25,1)-SEARCH("&gt;",'CFR - XML import'!$A25,1)-2)))</f>
        <v>0</v>
      </c>
      <c r="AP31" s="140">
        <f>IF(ISERROR(FIND(AP$3,'CFR - XML import'!$A25)),0,VALUE(MID('CFR - XML import'!$A25,SEARCH("&gt;",'CFR - XML import'!$A25,1)+1,SEARCH("/",'CFR - XML import'!$A25,1)-SEARCH("&gt;",'CFR - XML import'!$A25,1)-2)))</f>
        <v>0</v>
      </c>
      <c r="AQ31" s="140">
        <f>IF(ISERROR(FIND(AQ$3,'CFR - XML import'!$A25)),0,VALUE(MID('CFR - XML import'!$A25,SEARCH("&gt;",'CFR - XML import'!$A25,1)+1,SEARCH("/",'CFR - XML import'!$A25,1)-SEARCH("&gt;",'CFR - XML import'!$A25,1)-2)))</f>
        <v>0</v>
      </c>
      <c r="AR31" s="140">
        <f>IF(ISERROR(FIND(AR$3,'CFR - XML import'!$A25)),0,VALUE(MID('CFR - XML import'!$A25,SEARCH("&gt;",'CFR - XML import'!$A25,1)+1,SEARCH("/",'CFR - XML import'!$A25,1)-SEARCH("&gt;",'CFR - XML import'!$A25,1)-2)))</f>
        <v>0</v>
      </c>
      <c r="AS31" s="140">
        <f>IF(ISERROR(FIND(AS$3,'CFR - XML import'!$A25)),0,VALUE(MID('CFR - XML import'!$A25,SEARCH("&gt;",'CFR - XML import'!$A25,1)+1,SEARCH("/",'CFR - XML import'!$A25,1)-SEARCH("&gt;",'CFR - XML import'!$A25,1)-2)))</f>
        <v>0</v>
      </c>
      <c r="AT31" s="140">
        <f>IF(ISERROR(FIND(AT$3,'CFR - XML import'!$A25)),0,VALUE(MID('CFR - XML import'!$A25,SEARCH("&gt;",'CFR - XML import'!$A25,1)+1,SEARCH("/",'CFR - XML import'!$A25,1)-SEARCH("&gt;",'CFR - XML import'!$A25,1)-2)))</f>
        <v>0</v>
      </c>
      <c r="AU31" s="140">
        <f>IF(ISERROR(FIND(AU$3,'CFR - XML import'!$A25)),0,VALUE(MID('CFR - XML import'!$A25,SEARCH("&gt;",'CFR - XML import'!$A25,1)+1,SEARCH("/",'CFR - XML import'!$A25,1)-SEARCH("&gt;",'CFR - XML import'!$A25,1)-2)))</f>
        <v>0</v>
      </c>
      <c r="AV31" s="140">
        <f>IF(ISERROR(FIND(AV$3,'CFR - XML import'!$A25)),0,VALUE(MID('CFR - XML import'!$A25,SEARCH("&gt;",'CFR - XML import'!$A25,1)+1,SEARCH("/",'CFR - XML import'!$A25,1)-SEARCH("&gt;",'CFR - XML import'!$A25,1)-2)))</f>
        <v>0</v>
      </c>
      <c r="AW31" s="140">
        <f>IF(ISERROR(FIND(AW$3,'CFR - XML import'!$A25)),0,VALUE(MID('CFR - XML import'!$A25,SEARCH("&gt;",'CFR - XML import'!$A25,1)+1,SEARCH("/",'CFR - XML import'!$A25,1)-SEARCH("&gt;",'CFR - XML import'!$A25,1)-2)))</f>
        <v>0</v>
      </c>
      <c r="AX31" s="140">
        <f>IF(ISERROR(FIND(AX$3,'CFR - XML import'!$A25)),0,VALUE(MID('CFR - XML import'!$A25,SEARCH("&gt;",'CFR - XML import'!$A25,1)+1,SEARCH("/",'CFR - XML import'!$A25,1)-SEARCH("&gt;",'CFR - XML import'!$A25,1)-2)))</f>
        <v>0</v>
      </c>
      <c r="AY31" s="140">
        <f>IF(ISERROR(FIND(AY$3,'CFR - XML import'!$A25)),0,VALUE(MID('CFR - XML import'!$A25,SEARCH("&gt;",'CFR - XML import'!$A25,1)+1,SEARCH("/",'CFR - XML import'!$A25,1)-SEARCH("&gt;",'CFR - XML import'!$A25,1)-2)))</f>
        <v>0</v>
      </c>
      <c r="AZ31" s="140">
        <f>IF(ISERROR(FIND(AZ$3,'CFR - XML import'!$A25)),0,VALUE(MID('CFR - XML import'!$A25,SEARCH("&gt;",'CFR - XML import'!$A25,1)+1,SEARCH("/",'CFR - XML import'!$A25,1)-SEARCH("&gt;",'CFR - XML import'!$A25,1)-2)))</f>
        <v>0</v>
      </c>
      <c r="BA31" s="140">
        <f>IF(ISERROR(FIND(BA$3,'CFR - XML import'!$A25)),0,VALUE(MID('CFR - XML import'!$A25,SEARCH("&gt;",'CFR - XML import'!$A25,1)+1,SEARCH("/",'CFR - XML import'!$A25,1)-SEARCH("&gt;",'CFR - XML import'!$A25,1)-2)))</f>
        <v>0</v>
      </c>
      <c r="BB31" s="140">
        <f>IF(ISERROR(FIND(BB$3,'CFR - XML import'!$A25)),0,VALUE(MID('CFR - XML import'!$A25,SEARCH("&gt;",'CFR - XML import'!$A25,1)+1,SEARCH("/",'CFR - XML import'!$A25,1)-SEARCH("&gt;",'CFR - XML import'!$A25,1)-2)))</f>
        <v>0</v>
      </c>
      <c r="BC31" s="140">
        <f>IF(ISERROR(FIND(BC$3,'CFR - XML import'!$A25)),0,VALUE(MID('CFR - XML import'!$A25,SEARCH("&gt;",'CFR - XML import'!$A25,1)+1,SEARCH("/",'CFR - XML import'!$A25,1)-SEARCH("&gt;",'CFR - XML import'!$A25,1)-2)))</f>
        <v>0</v>
      </c>
      <c r="BD31" s="140">
        <f>IF(ISERROR(FIND(BD$3,'CFR - XML import'!$A25)),0,VALUE(MID('CFR - XML import'!$A25,SEARCH("&gt;",'CFR - XML import'!$A25,1)+1,SEARCH("/",'CFR - XML import'!$A25,1)-SEARCH("&gt;",'CFR - XML import'!$A25,1)-2)))</f>
        <v>0</v>
      </c>
      <c r="BE31" s="140">
        <f>IF(ISERROR(FIND(BE$3,'CFR - XML import'!$A25)),0,VALUE(MID('CFR - XML import'!$A25,SEARCH("&gt;",'CFR - XML import'!$A25,1)+1,SEARCH("/",'CFR - XML import'!$A25,1)-SEARCH("&gt;",'CFR - XML import'!$A25,1)-2)))</f>
        <v>0</v>
      </c>
      <c r="BF31" s="140">
        <f>IF(ISERROR(FIND(BF$3,'CFR - XML import'!$A25)),0,VALUE(MID('CFR - XML import'!$A25,SEARCH("&gt;",'CFR - XML import'!$A25,1)+1,SEARCH("/",'CFR - XML import'!$A25,1)-SEARCH("&gt;",'CFR - XML import'!$A25,1)-2)))</f>
        <v>0</v>
      </c>
      <c r="BG31" s="140">
        <f>IF(ISERROR(FIND(BG$3,'CFR - XML import'!$A25)),0,VALUE(MID('CFR - XML import'!$A25,SEARCH("&gt;",'CFR - XML import'!$A25,1)+1,SEARCH("/",'CFR - XML import'!$A25,1)-SEARCH("&gt;",'CFR - XML import'!$A25,1)-2)))</f>
        <v>0</v>
      </c>
      <c r="BH31" s="140">
        <f>IF(ISERROR(FIND(BH$3,'CFR - XML import'!$A25)),0,VALUE(MID('CFR - XML import'!$A25,SEARCH("&gt;",'CFR - XML import'!$A25,1)+1,SEARCH("/",'CFR - XML import'!$A25,1)-SEARCH("&gt;",'CFR - XML import'!$A25,1)-2)))</f>
        <v>0</v>
      </c>
      <c r="BI31" s="140">
        <f>IF(ISERROR(FIND(BI$3,'CFR - XML import'!$A25)),0,VALUE(MID('CFR - XML import'!$A25,SEARCH("&gt;",'CFR - XML import'!$A25,1)+1,SEARCH("/",'CFR - XML import'!$A25,1)-SEARCH("&gt;",'CFR - XML import'!$A25,1)-2)))</f>
        <v>0</v>
      </c>
      <c r="BJ31" s="140">
        <f>IF(ISERROR(FIND(BJ$3,'CFR - XML import'!$A25)),0,VALUE(MID('CFR - XML import'!$A25,SEARCH("&gt;",'CFR - XML import'!$A25,1)+1,SEARCH("/",'CFR - XML import'!$A25,1)-SEARCH("&gt;",'CFR - XML import'!$A25,1)-2)))</f>
        <v>0</v>
      </c>
      <c r="BK31" s="140">
        <f>IF(ISERROR(FIND(BK$3,'CFR - XML import'!$A25)),0,VALUE(MID('CFR - XML import'!$A25,SEARCH("&gt;",'CFR - XML import'!$A25,1)+1,SEARCH("/",'CFR - XML import'!$A25,1)-SEARCH("&gt;",'CFR - XML import'!$A25,1)-2)))</f>
        <v>0</v>
      </c>
      <c r="BL31" s="140">
        <f>IF(ISERROR(FIND(BL$3,'CFR - XML import'!$A25)),0,VALUE(MID('CFR - XML import'!$A25,SEARCH("&gt;",'CFR - XML import'!$A25,1)+1,SEARCH("/",'CFR - XML import'!$A25,1)-SEARCH("&gt;",'CFR - XML import'!$A25,1)-2)))</f>
        <v>0</v>
      </c>
      <c r="BM31" s="140">
        <f>IF(ISERROR(FIND(BM$3,'CFR - XML import'!$A25)),0,VALUE(MID('CFR - XML import'!$A25,SEARCH("&gt;",'CFR - XML import'!$A25,1)+1,SEARCH("/",'CFR - XML import'!$A25,1)-SEARCH("&gt;",'CFR - XML import'!$A25,1)-2)))</f>
        <v>0</v>
      </c>
      <c r="BN31" s="140">
        <f>IF(ISERROR(FIND(BN$3,'CFR - XML import'!$A25)),0,VALUE(MID('CFR - XML import'!$A25,SEARCH("&gt;",'CFR - XML import'!$A25,1)+1,SEARCH("/",'CFR - XML import'!$A25,1)-SEARCH("&gt;",'CFR - XML import'!$A25,1)-2)))</f>
        <v>0</v>
      </c>
      <c r="BO31" s="140">
        <f>IF(ISERROR(FIND(BO$3,'CFR - XML import'!$A25)),0,VALUE(MID('CFR - XML import'!$A25,SEARCH("&gt;",'CFR - XML import'!$A25,1)+1,SEARCH("/",'CFR - XML import'!$A25,1)-SEARCH("&gt;",'CFR - XML import'!$A25,1)-2)))</f>
        <v>0</v>
      </c>
      <c r="BP31" s="140">
        <f>IF(ISERROR(FIND(BP$3,'CFR - XML import'!$A25)),0,VALUE(MID('CFR - XML import'!$A25,SEARCH("&gt;",'CFR - XML import'!$A25,1)+1,SEARCH("/",'CFR - XML import'!$A25,1)-SEARCH("&gt;",'CFR - XML import'!$A25,1)-2)))</f>
        <v>0</v>
      </c>
      <c r="BQ31" s="140">
        <f>IF(ISERROR(FIND(BQ$3,'CFR - XML import'!$A25)),0,VALUE(MID('CFR - XML import'!$A25,SEARCH("&gt;",'CFR - XML import'!$A25,1)+1,SEARCH("/",'CFR - XML import'!$A25,1)-SEARCH("&gt;",'CFR - XML import'!$A25,1)-2)))</f>
        <v>0</v>
      </c>
      <c r="BR31" s="140">
        <f>IF(ISERROR(FIND(BR$3,'CFR - XML import'!$A25)),0,VALUE(MID('CFR - XML import'!$A25,SEARCH("&gt;",'CFR - XML import'!$A25,1)+1,SEARCH("/",'CFR - XML import'!$A25,1)-SEARCH("&gt;",'CFR - XML import'!$A25,1)-2)))</f>
        <v>0</v>
      </c>
      <c r="BS31" s="140">
        <f>IF(ISERROR(FIND(BS$3,'CFR - XML import'!$A25)),0,VALUE(MID('CFR - XML import'!$A25,SEARCH("&gt;",'CFR - XML import'!$A25,1)+1,SEARCH("/",'CFR - XML import'!$A25,1)-SEARCH("&gt;",'CFR - XML import'!$A25,1)-2)))</f>
        <v>0</v>
      </c>
      <c r="BT31" s="140">
        <f>IF(ISERROR(FIND(BT$3,'CFR - XML import'!$A25)),0,VALUE(MID('CFR - XML import'!$A25,SEARCH("&gt;",'CFR - XML import'!$A25,1)+1,SEARCH("/",'CFR - XML import'!$A25,1)-SEARCH("&gt;",'CFR - XML import'!$A25,1)-2)))</f>
        <v>0</v>
      </c>
      <c r="BU31" s="140">
        <f>IF(ISERROR(FIND(BU$3,'CFR - XML import'!$A25)),0,VALUE(MID('CFR - XML import'!$A25,SEARCH("&gt;",'CFR - XML import'!$A25,1)+1,SEARCH("/",'CFR - XML import'!$A25,1)-SEARCH("&gt;",'CFR - XML import'!$A25,1)-2)))</f>
        <v>0</v>
      </c>
      <c r="BV31" s="140">
        <f>IF(ISERROR(FIND(BV$3,'CFR - XML import'!$A25)),0,VALUE(MID('CFR - XML import'!$A25,SEARCH("&gt;",'CFR - XML import'!$A25,1)+1,SEARCH("/",'CFR - XML import'!$A25,1)-SEARCH("&gt;",'CFR - XML import'!$A25,1)-2)))</f>
        <v>0</v>
      </c>
      <c r="BW31" s="140">
        <f>IF(ISERROR(FIND(BW$3,'CFR - XML import'!$A25)),0,VALUE(MID('CFR - XML import'!$A25,SEARCH("&gt;",'CFR - XML import'!$A25,1)+1,SEARCH("/",'CFR - XML import'!$A25,1)-SEARCH("&gt;",'CFR - XML import'!$A25,1)-2)))</f>
        <v>0</v>
      </c>
      <c r="BX31" s="140">
        <f>IF(ISERROR(FIND(BX$3,'CFR - XML import'!$A25)),0,VALUE(MID('CFR - XML import'!$A25,SEARCH("&gt;",'CFR - XML import'!$A25,1)+1,SEARCH("/",'CFR - XML import'!$A25,1)-SEARCH("&gt;",'CFR - XML import'!$A25,1)-2)))</f>
        <v>0</v>
      </c>
      <c r="BY31" s="140">
        <f>IF(ISERROR(FIND(BY$3,'CFR - XML import'!$A25)),0,VALUE(MID('CFR - XML import'!$A25,SEARCH("&gt;",'CFR - XML import'!$A25,1)+1,SEARCH("/",'CFR - XML import'!$A25,1)-SEARCH("&gt;",'CFR - XML import'!$A25,1)-2)))</f>
        <v>0</v>
      </c>
      <c r="BZ31" s="140">
        <f>IF(ISERROR(FIND(BZ$3,'CFR - XML import'!$A25)),0,VALUE(MID('CFR - XML import'!$A25,SEARCH("&gt;",'CFR - XML import'!$A25,1)+1,SEARCH("/",'CFR - XML import'!$A25,1)-SEARCH("&gt;",'CFR - XML import'!$A25,1)-2)))</f>
        <v>0</v>
      </c>
      <c r="CG31" s="142">
        <f>IF(ISERROR(IF(MID('CFR - XML import'!$A25,LEN($CF$4)+5,LEN('CFR - XML import'!$A25)-(2*LEN($CF$4)+5))="RMMS",1,IF(MID('CFR - XML import'!$A25,LEN("    &lt;InputSystem&gt;")+1,LEN('CFR - XML import'!$A25)-(LEN("    &lt;InputSystem&gt;")+LEN($CF$4)+1))="SIMS",2,0))),0,IF(MID('CFR - XML import'!$A25,LEN($CF$4)+5,LEN('CFR - XML import'!$A25)-(2*LEN($CF$4)+5))="RMMS",1,IF(MID('CFR - XML import'!$A25,LEN("    &lt;InputSystem&gt;")+1,LEN('CFR - XML import'!$A25)-(LEN("    &lt;InputSystem&gt;")+LEN($CF$4)+1))="SIMS",2,0)))</f>
        <v>0</v>
      </c>
      <c r="CH31" s="140">
        <f>IF(ISERROR(FIND(CH$3,'CFR - XML import'!$A25)),0,MID('CFR - XML import'!$A25,SEARCH("&gt;",'CFR - XML import'!$A25,1)+1,SEARCH("/",'CFR - XML import'!$A25,1)-SEARCH("&gt;",'CFR - XML import'!$A25,1)-2))</f>
        <v>0</v>
      </c>
      <c r="CI31" s="140">
        <f>IF(ISERROR(FIND(CI$3,'CFR - XML import'!$A25)),0,MID('CFR - XML import'!$A25,SEARCH("&gt;",'CFR - XML import'!$A25,1)+1,SEARCH("/",'CFR - XML import'!$A25,1)-SEARCH("&gt;",'CFR - XML import'!$A25,1)-2))</f>
        <v>0</v>
      </c>
      <c r="CJ31" s="140">
        <f>IF(ISERROR(FIND(CJ$3,'CFR - XML import'!$A25)),0,MID('CFR - XML import'!$A25,SEARCH("&gt;",'CFR - XML import'!$A25,1)+1,SEARCH("/",'CFR - XML import'!$A25,1)-SEARCH("&gt;",'CFR - XML import'!$A25,1)-2))</f>
        <v>0</v>
      </c>
      <c r="CK31" s="140">
        <f>IF(ISERROR(FIND(CK$3,'CFR - XML import'!$A25)),0,MID('CFR - XML import'!$A25,SEARCH("&gt;",'CFR - XML import'!$A25,1)+1,SEARCH("/",'CFR - XML import'!$A25,1)-SEARCH("&gt;",'CFR - XML import'!$A25,1)-2))</f>
        <v>0</v>
      </c>
      <c r="CL31" s="140">
        <f>IF(ISERROR(FIND(CL$3,'CFR - XML import'!$A25)),0,MID('CFR - XML import'!$A25,SEARCH("&gt;",'CFR - XML import'!$A25,1)+1,SEARCH("/",'CFR - XML import'!$A25,1)-SEARCH("&gt;",'CFR - XML import'!$A25,1)-2))</f>
        <v>0</v>
      </c>
      <c r="CM31" s="140">
        <f>IF(ISERROR(FIND(CM$3,'CFR - XML import'!$A25)),0,MID('CFR - XML import'!$A25,SEARCH("&gt;",'CFR - XML import'!$A25,1)+1,SEARCH("/",'CFR - XML import'!$A25,1)-SEARCH("&gt;",'CFR - XML import'!$A25,1)-2))</f>
        <v>0</v>
      </c>
    </row>
    <row r="32" spans="1:91" x14ac:dyDescent="0.2">
      <c r="A32" s="139" t="str">
        <f>IF(AND('CFR - XML import'!A26&lt;&gt;"",LEFT('CFR - XML import'!A26,1)&lt;&gt;"&lt;",LEFT('CFR - XML import'!A26,3)&lt;&gt;"  &lt;",LEFT('CFR - XML import'!A26,5)&lt;&gt;"    &lt;",LEFT('CFR - XML import'!A26,7)&lt;&gt;"      &lt;",LEFT('CFR - XML import'!A26,9)&lt;&gt;"        &lt;",$B$1="SIMS"),'CFR - XML import'!A26,IF(AND(LEFT('CFR - XML import'!A26,9)="&lt;Details&gt;",$B$1="RM"),'CFR - XML import'!A26,""))</f>
        <v/>
      </c>
      <c r="B32" s="140">
        <f>IF(ISERROR(FIND(B$3,'CFR - XML import'!$A26)),0,VALUE(MID('CFR - XML import'!$A26,SEARCH("&gt;",'CFR - XML import'!$A26,1)+1,SEARCH("/",'CFR - XML import'!$A26,1)-SEARCH("&gt;",'CFR - XML import'!$A26,1)-2)))</f>
        <v>0</v>
      </c>
      <c r="D32" s="140">
        <f>IF(ISERROR(FIND(D$3,'CFR - XML import'!$A26)),0,MID('CFR - XML import'!$A26,SEARCH("&gt;",'CFR - XML import'!$A26,1)+1,SEARCH("/",'CFR - XML import'!$A26,1)-SEARCH("&gt;",'CFR - XML import'!$A26,1)-2))</f>
        <v>0</v>
      </c>
      <c r="E32" s="140">
        <f>IF(ISERROR(FIND(E$3,'CFR - XML import'!$A26)),0,MID('CFR - XML import'!$A26,SEARCH("&gt;",'CFR - XML import'!$A26,1)+1,SEARCH("/",'CFR - XML import'!$A26,1)-SEARCH("&gt;",'CFR - XML import'!$A26,1)-2))</f>
        <v>0</v>
      </c>
      <c r="F32" s="141">
        <f>IF($B$1="SIMS",IF(ISERROR(FIND(F$3,'CFR - XML import'!$A26)),0,VALUE(MID('CFR - XML import'!$A26,15,10))),IF(ISERROR(FIND(F$3,'CFR - XML import'!$A26)),0,VALUE(MID('CFR - XML import'!$A26,15,10))))</f>
        <v>0</v>
      </c>
      <c r="G32" s="140">
        <f>IF(ISERROR(FIND(G$3,'CFR - XML import'!$A26)),0,VALUE(MID('CFR - XML import'!$A26,SEARCH("&gt;",'CFR - XML import'!$A26,1)+1,SEARCH("/",'CFR - XML import'!$A26,1)-SEARCH("&gt;",'CFR - XML import'!$A26,1)-2)))</f>
        <v>0</v>
      </c>
      <c r="H32" s="140">
        <f>IF(ISERROR(FIND(H$3,'CFR - XML import'!$A26)),0,VALUE(MID('CFR - XML import'!$A26,SEARCH("&gt;",'CFR - XML import'!$A26,1)+1,SEARCH("/",'CFR - XML import'!$A26,1)-SEARCH("&gt;",'CFR - XML import'!$A26,1)-2)))</f>
        <v>0</v>
      </c>
      <c r="I32" s="140">
        <f>IF(ISERROR(FIND(I$3,'CFR - XML import'!$A26)),0,VALUE(MID('CFR - XML import'!$A26,SEARCH("&gt;",'CFR - XML import'!$A26,1)+1,SEARCH("/",'CFR - XML import'!$A26,1)-SEARCH("&gt;",'CFR - XML import'!$A26,1)-2)))</f>
        <v>0</v>
      </c>
      <c r="J32" s="140">
        <f>IF(ISERROR(FIND(J$3,'CFR - XML import'!$A26)),0,VALUE(MID('CFR - XML import'!$A26,SEARCH("&gt;",'CFR - XML import'!$A26,1)+1,SEARCH("/",'CFR - XML import'!$A26,1)-SEARCH("&gt;",'CFR - XML import'!$A26,1)-2)))</f>
        <v>0</v>
      </c>
      <c r="K32" s="140">
        <f>IF(ISERROR(FIND(K$3,'CFR - XML import'!$A26)),0,VALUE(MID('CFR - XML import'!$A26,SEARCH("&gt;",'CFR - XML import'!$A26,1)+1,SEARCH("/",'CFR - XML import'!$A26,1)-SEARCH("&gt;",'CFR - XML import'!$A26,1)-2)))</f>
        <v>0</v>
      </c>
      <c r="L32" s="140">
        <f>IF(ISERROR(FIND(L$3,'CFR - XML import'!$A26)),0,VALUE(MID('CFR - XML import'!$A26,SEARCH("&gt;",'CFR - XML import'!$A26,1)+1,SEARCH("/",'CFR - XML import'!$A26,1)-SEARCH("&gt;",'CFR - XML import'!$A26,1)-2)))</f>
        <v>0</v>
      </c>
      <c r="M32" s="140">
        <f>IF(ISERROR(FIND(M$3,'CFR - XML import'!$A26)),0,VALUE(MID('CFR - XML import'!$A26,SEARCH("&gt;",'CFR - XML import'!$A26,1)+1,SEARCH("/",'CFR - XML import'!$A26,1)-SEARCH("&gt;",'CFR - XML import'!$A26,1)-2)))</f>
        <v>0</v>
      </c>
      <c r="N32" s="140">
        <f>IF(ISERROR(FIND(N$3,'CFR - XML import'!$A26)),0,VALUE(MID('CFR - XML import'!$A26,SEARCH("&gt;",'CFR - XML import'!$A26,1)+1,SEARCH("/",'CFR - XML import'!$A26,1)-SEARCH("&gt;",'CFR - XML import'!$A26,1)-2)))</f>
        <v>0</v>
      </c>
      <c r="O32" s="140">
        <f>IF(ISERROR(FIND(O$3,'CFR - XML import'!$A26)),0,VALUE(MID('CFR - XML import'!$A26,SEARCH("&gt;",'CFR - XML import'!$A26,1)+1,SEARCH("/",'CFR - XML import'!$A26,1)-SEARCH("&gt;",'CFR - XML import'!$A26,1)-2)))</f>
        <v>0</v>
      </c>
      <c r="P32" s="140">
        <f>IF(ISERROR(FIND(P$3,'CFR - XML import'!$A26)),0,VALUE(MID('CFR - XML import'!$A26,SEARCH("&gt;",'CFR - XML import'!$A26,1)+1,SEARCH("/",'CFR - XML import'!$A26,1)-SEARCH("&gt;",'CFR - XML import'!$A26,1)-2)))</f>
        <v>0</v>
      </c>
      <c r="Q32" s="140">
        <f>IF(ISERROR(FIND(Q$3,'CFR - XML import'!$A26)),0,VALUE(MID('CFR - XML import'!$A26,SEARCH("&gt;",'CFR - XML import'!$A26,1)+1,SEARCH("/",'CFR - XML import'!$A26,1)-SEARCH("&gt;",'CFR - XML import'!$A26,1)-2)))</f>
        <v>0</v>
      </c>
      <c r="R32" s="140">
        <f>IF(ISERROR(FIND(R$3,'CFR - XML import'!$A26)),0,VALUE(MID('CFR - XML import'!$A26,SEARCH("&gt;",'CFR - XML import'!$A26,1)+1,SEARCH("/",'CFR - XML import'!$A26,1)-SEARCH("&gt;",'CFR - XML import'!$A26,1)-2)))</f>
        <v>0</v>
      </c>
      <c r="S32" s="140">
        <f>IF(ISERROR(FIND(S$3,'CFR - XML import'!$A26)),0,VALUE(MID('CFR - XML import'!$A26,SEARCH("&gt;",'CFR - XML import'!$A26,1)+1,SEARCH("/",'CFR - XML import'!$A26,1)-SEARCH("&gt;",'CFR - XML import'!$A26,1)-2)))</f>
        <v>0</v>
      </c>
      <c r="T32" s="140">
        <f>IF(ISERROR(FIND(T$3,'CFR - XML import'!$A26)),0,VALUE(MID('CFR - XML import'!$A26,SEARCH("&gt;",'CFR - XML import'!$A26,1)+1,SEARCH("/",'CFR - XML import'!$A26,1)-SEARCH("&gt;",'CFR - XML import'!$A26,1)-2)))</f>
        <v>0</v>
      </c>
      <c r="U32" s="140">
        <f>IF(ISERROR(FIND(U$3,'CFR - XML import'!$A26)),0,VALUE(MID('CFR - XML import'!$A26,SEARCH("&gt;",'CFR - XML import'!$A26,1)+1,SEARCH("/",'CFR - XML import'!$A26,1)-SEARCH("&gt;",'CFR - XML import'!$A26,1)-2)))</f>
        <v>0</v>
      </c>
      <c r="V32" s="140">
        <f>IF(ISERROR(FIND(V$3,'CFR - XML import'!$A26)),0,VALUE(MID('CFR - XML import'!$A26,SEARCH("&gt;",'CFR - XML import'!$A26,1)+1,SEARCH("/",'CFR - XML import'!$A26,1)-SEARCH("&gt;",'CFR - XML import'!$A26,1)-2)))</f>
        <v>0</v>
      </c>
      <c r="W32" s="140">
        <f>IF(ISERROR(FIND(W$3,'CFR - XML import'!$A26)),0,VALUE(MID('CFR - XML import'!$A26,SEARCH("&gt;",'CFR - XML import'!$A26,1)+1,SEARCH("/",'CFR - XML import'!$A26,1)-SEARCH("&gt;",'CFR - XML import'!$A26,1)-2)))</f>
        <v>0</v>
      </c>
      <c r="X32" s="140"/>
      <c r="Y32" s="140">
        <f>IF(ISERROR(FIND(Y$3,'CFR - XML import'!$A26)),0,VALUE(MID('CFR - XML import'!$A26,SEARCH("&gt;",'CFR - XML import'!$A26,1)+1,SEARCH("/",'CFR - XML import'!$A26,1)-SEARCH("&gt;",'CFR - XML import'!$A26,1)-2)))</f>
        <v>0</v>
      </c>
      <c r="Z32" s="140">
        <f>IF(ISERROR(FIND(Z$3,'CFR - XML import'!$A26)),0,VALUE(MID('CFR - XML import'!$A26,SEARCH("&gt;",'CFR - XML import'!$A26,1)+1,SEARCH("/",'CFR - XML import'!$A26,1)-SEARCH("&gt;",'CFR - XML import'!$A26,1)-2)))</f>
        <v>0</v>
      </c>
      <c r="AA32" s="140">
        <f>IF(ISERROR(FIND(AA$3,'CFR - XML import'!$A26)),0,VALUE(MID('CFR - XML import'!$A26,SEARCH("&gt;",'CFR - XML import'!$A26,1)+1,SEARCH("/",'CFR - XML import'!$A26,1)-SEARCH("&gt;",'CFR - XML import'!$A26,1)-2)))</f>
        <v>0</v>
      </c>
      <c r="AB32" s="140">
        <f>IF(ISERROR(FIND(AB$3,'CFR - XML import'!$A26)),0,VALUE(MID('CFR - XML import'!$A26,SEARCH("&gt;",'CFR - XML import'!$A26,1)+1,SEARCH("/",'CFR - XML import'!$A26,1)-SEARCH("&gt;",'CFR - XML import'!$A26,1)-2)))</f>
        <v>0</v>
      </c>
      <c r="AC32" s="140">
        <f>IF(ISERROR(FIND(AC$3,'CFR - XML import'!$A26)),0,VALUE(MID('CFR - XML import'!$A26,SEARCH("&gt;",'CFR - XML import'!$A26,1)+1,SEARCH("/",'CFR - XML import'!$A26,1)-SEARCH("&gt;",'CFR - XML import'!$A26,1)-2)))</f>
        <v>0</v>
      </c>
      <c r="AD32" s="140">
        <f>IF(ISERROR(FIND(AD$3,'CFR - XML import'!$A26)),0,VALUE(MID('CFR - XML import'!$A26,SEARCH("&gt;",'CFR - XML import'!$A26,1)+1,SEARCH("/",'CFR - XML import'!$A26,1)-SEARCH("&gt;",'CFR - XML import'!$A26,1)-2)))</f>
        <v>0</v>
      </c>
      <c r="AE32" s="140">
        <f>IF(ISERROR(FIND(AE$3,'CFR - XML import'!$A26)),0,VALUE(MID('CFR - XML import'!$A26,SEARCH("&gt;",'CFR - XML import'!$A26,1)+1,SEARCH("/",'CFR - XML import'!$A26,1)-SEARCH("&gt;",'CFR - XML import'!$A26,1)-2)))</f>
        <v>0</v>
      </c>
      <c r="AF32" s="140">
        <f>IF(ISERROR(FIND(AF$3,'CFR - XML import'!$A26)),0,VALUE(MID('CFR - XML import'!$A26,SEARCH("&gt;",'CFR - XML import'!$A26,1)+1,SEARCH("/",'CFR - XML import'!$A26,1)-SEARCH("&gt;",'CFR - XML import'!$A26,1)-2)))</f>
        <v>0</v>
      </c>
      <c r="AG32" s="140">
        <f>IF(ISERROR(FIND(AG$3,'CFR - XML import'!$A26)),0,VALUE(MID('CFR - XML import'!$A26,SEARCH("&gt;",'CFR - XML import'!$A26,1)+1,SEARCH("/",'CFR - XML import'!$A26,1)-SEARCH("&gt;",'CFR - XML import'!$A26,1)-2)))</f>
        <v>0</v>
      </c>
      <c r="AH32" s="140">
        <f>IF(ISERROR(FIND(AH$3,'CFR - XML import'!$A26)),0,VALUE(MID('CFR - XML import'!$A26,SEARCH("&gt;",'CFR - XML import'!$A26,1)+1,SEARCH("/",'CFR - XML import'!$A26,1)-SEARCH("&gt;",'CFR - XML import'!$A26,1)-2)))</f>
        <v>0</v>
      </c>
      <c r="AI32" s="140">
        <f>IF(ISERROR(FIND(AI$3,'CFR - XML import'!$A26)),0,VALUE(MID('CFR - XML import'!$A26,SEARCH("&gt;",'CFR - XML import'!$A26,1)+1,SEARCH("/",'CFR - XML import'!$A26,1)-SEARCH("&gt;",'CFR - XML import'!$A26,1)-2)))</f>
        <v>0</v>
      </c>
      <c r="AJ32" s="140">
        <f>IF(ISERROR(FIND(AJ$3,'CFR - XML import'!$A26)),0,VALUE(MID('CFR - XML import'!$A26,SEARCH("&gt;",'CFR - XML import'!$A26,1)+1,SEARCH("/",'CFR - XML import'!$A26,1)-SEARCH("&gt;",'CFR - XML import'!$A26,1)-2)))</f>
        <v>0</v>
      </c>
      <c r="AK32" s="140">
        <f>IF(ISERROR(FIND(AK$3,'CFR - XML import'!$A26)),0,VALUE(MID('CFR - XML import'!$A26,SEARCH("&gt;",'CFR - XML import'!$A26,1)+1,SEARCH("/",'CFR - XML import'!$A26,1)-SEARCH("&gt;",'CFR - XML import'!$A26,1)-2)))</f>
        <v>0</v>
      </c>
      <c r="AL32" s="140">
        <f>IF(ISERROR(FIND(AL$3,'CFR - XML import'!$A26)),0,VALUE(MID('CFR - XML import'!$A26,SEARCH("&gt;",'CFR - XML import'!$A26,1)+1,SEARCH("/",'CFR - XML import'!$A26,1)-SEARCH("&gt;",'CFR - XML import'!$A26,1)-2)))</f>
        <v>0</v>
      </c>
      <c r="AM32" s="140">
        <f>IF(ISERROR(FIND(AM$3,'CFR - XML import'!$A26)),0,VALUE(MID('CFR - XML import'!$A26,SEARCH("&gt;",'CFR - XML import'!$A26,1)+1,SEARCH("/",'CFR - XML import'!$A26,1)-SEARCH("&gt;",'CFR - XML import'!$A26,1)-2)))</f>
        <v>0</v>
      </c>
      <c r="AN32" s="140">
        <f>IF(ISERROR(FIND(AN$3,'CFR - XML import'!$A26)),0,VALUE(MID('CFR - XML import'!$A26,SEARCH("&gt;",'CFR - XML import'!$A26,1)+1,SEARCH("/",'CFR - XML import'!$A26,1)-SEARCH("&gt;",'CFR - XML import'!$A26,1)-2)))</f>
        <v>0</v>
      </c>
      <c r="AO32" s="140">
        <f>IF(ISERROR(FIND(AO$3,'CFR - XML import'!$A26)),0,VALUE(MID('CFR - XML import'!$A26,SEARCH("&gt;",'CFR - XML import'!$A26,1)+1,SEARCH("/",'CFR - XML import'!$A26,1)-SEARCH("&gt;",'CFR - XML import'!$A26,1)-2)))</f>
        <v>0</v>
      </c>
      <c r="AP32" s="140">
        <f>IF(ISERROR(FIND(AP$3,'CFR - XML import'!$A26)),0,VALUE(MID('CFR - XML import'!$A26,SEARCH("&gt;",'CFR - XML import'!$A26,1)+1,SEARCH("/",'CFR - XML import'!$A26,1)-SEARCH("&gt;",'CFR - XML import'!$A26,1)-2)))</f>
        <v>0</v>
      </c>
      <c r="AQ32" s="140">
        <f>IF(ISERROR(FIND(AQ$3,'CFR - XML import'!$A26)),0,VALUE(MID('CFR - XML import'!$A26,SEARCH("&gt;",'CFR - XML import'!$A26,1)+1,SEARCH("/",'CFR - XML import'!$A26,1)-SEARCH("&gt;",'CFR - XML import'!$A26,1)-2)))</f>
        <v>0</v>
      </c>
      <c r="AR32" s="140">
        <f>IF(ISERROR(FIND(AR$3,'CFR - XML import'!$A26)),0,VALUE(MID('CFR - XML import'!$A26,SEARCH("&gt;",'CFR - XML import'!$A26,1)+1,SEARCH("/",'CFR - XML import'!$A26,1)-SEARCH("&gt;",'CFR - XML import'!$A26,1)-2)))</f>
        <v>0</v>
      </c>
      <c r="AS32" s="140">
        <f>IF(ISERROR(FIND(AS$3,'CFR - XML import'!$A26)),0,VALUE(MID('CFR - XML import'!$A26,SEARCH("&gt;",'CFR - XML import'!$A26,1)+1,SEARCH("/",'CFR - XML import'!$A26,1)-SEARCH("&gt;",'CFR - XML import'!$A26,1)-2)))</f>
        <v>0</v>
      </c>
      <c r="AT32" s="140">
        <f>IF(ISERROR(FIND(AT$3,'CFR - XML import'!$A26)),0,VALUE(MID('CFR - XML import'!$A26,SEARCH("&gt;",'CFR - XML import'!$A26,1)+1,SEARCH("/",'CFR - XML import'!$A26,1)-SEARCH("&gt;",'CFR - XML import'!$A26,1)-2)))</f>
        <v>0</v>
      </c>
      <c r="AU32" s="140">
        <f>IF(ISERROR(FIND(AU$3,'CFR - XML import'!$A26)),0,VALUE(MID('CFR - XML import'!$A26,SEARCH("&gt;",'CFR - XML import'!$A26,1)+1,SEARCH("/",'CFR - XML import'!$A26,1)-SEARCH("&gt;",'CFR - XML import'!$A26,1)-2)))</f>
        <v>0</v>
      </c>
      <c r="AV32" s="140">
        <f>IF(ISERROR(FIND(AV$3,'CFR - XML import'!$A26)),0,VALUE(MID('CFR - XML import'!$A26,SEARCH("&gt;",'CFR - XML import'!$A26,1)+1,SEARCH("/",'CFR - XML import'!$A26,1)-SEARCH("&gt;",'CFR - XML import'!$A26,1)-2)))</f>
        <v>0</v>
      </c>
      <c r="AW32" s="140">
        <f>IF(ISERROR(FIND(AW$3,'CFR - XML import'!$A26)),0,VALUE(MID('CFR - XML import'!$A26,SEARCH("&gt;",'CFR - XML import'!$A26,1)+1,SEARCH("/",'CFR - XML import'!$A26,1)-SEARCH("&gt;",'CFR - XML import'!$A26,1)-2)))</f>
        <v>0</v>
      </c>
      <c r="AX32" s="140">
        <f>IF(ISERROR(FIND(AX$3,'CFR - XML import'!$A26)),0,VALUE(MID('CFR - XML import'!$A26,SEARCH("&gt;",'CFR - XML import'!$A26,1)+1,SEARCH("/",'CFR - XML import'!$A26,1)-SEARCH("&gt;",'CFR - XML import'!$A26,1)-2)))</f>
        <v>0</v>
      </c>
      <c r="AY32" s="140">
        <f>IF(ISERROR(FIND(AY$3,'CFR - XML import'!$A26)),0,VALUE(MID('CFR - XML import'!$A26,SEARCH("&gt;",'CFR - XML import'!$A26,1)+1,SEARCH("/",'CFR - XML import'!$A26,1)-SEARCH("&gt;",'CFR - XML import'!$A26,1)-2)))</f>
        <v>0</v>
      </c>
      <c r="AZ32" s="140">
        <f>IF(ISERROR(FIND(AZ$3,'CFR - XML import'!$A26)),0,VALUE(MID('CFR - XML import'!$A26,SEARCH("&gt;",'CFR - XML import'!$A26,1)+1,SEARCH("/",'CFR - XML import'!$A26,1)-SEARCH("&gt;",'CFR - XML import'!$A26,1)-2)))</f>
        <v>0</v>
      </c>
      <c r="BA32" s="140">
        <f>IF(ISERROR(FIND(BA$3,'CFR - XML import'!$A26)),0,VALUE(MID('CFR - XML import'!$A26,SEARCH("&gt;",'CFR - XML import'!$A26,1)+1,SEARCH("/",'CFR - XML import'!$A26,1)-SEARCH("&gt;",'CFR - XML import'!$A26,1)-2)))</f>
        <v>0</v>
      </c>
      <c r="BB32" s="140">
        <f>IF(ISERROR(FIND(BB$3,'CFR - XML import'!$A26)),0,VALUE(MID('CFR - XML import'!$A26,SEARCH("&gt;",'CFR - XML import'!$A26,1)+1,SEARCH("/",'CFR - XML import'!$A26,1)-SEARCH("&gt;",'CFR - XML import'!$A26,1)-2)))</f>
        <v>0</v>
      </c>
      <c r="BC32" s="140">
        <f>IF(ISERROR(FIND(BC$3,'CFR - XML import'!$A26)),0,VALUE(MID('CFR - XML import'!$A26,SEARCH("&gt;",'CFR - XML import'!$A26,1)+1,SEARCH("/",'CFR - XML import'!$A26,1)-SEARCH("&gt;",'CFR - XML import'!$A26,1)-2)))</f>
        <v>0</v>
      </c>
      <c r="BD32" s="140">
        <f>IF(ISERROR(FIND(BD$3,'CFR - XML import'!$A26)),0,VALUE(MID('CFR - XML import'!$A26,SEARCH("&gt;",'CFR - XML import'!$A26,1)+1,SEARCH("/",'CFR - XML import'!$A26,1)-SEARCH("&gt;",'CFR - XML import'!$A26,1)-2)))</f>
        <v>0</v>
      </c>
      <c r="BE32" s="140">
        <f>IF(ISERROR(FIND(BE$3,'CFR - XML import'!$A26)),0,VALUE(MID('CFR - XML import'!$A26,SEARCH("&gt;",'CFR - XML import'!$A26,1)+1,SEARCH("/",'CFR - XML import'!$A26,1)-SEARCH("&gt;",'CFR - XML import'!$A26,1)-2)))</f>
        <v>0</v>
      </c>
      <c r="BF32" s="140">
        <f>IF(ISERROR(FIND(BF$3,'CFR - XML import'!$A26)),0,VALUE(MID('CFR - XML import'!$A26,SEARCH("&gt;",'CFR - XML import'!$A26,1)+1,SEARCH("/",'CFR - XML import'!$A26,1)-SEARCH("&gt;",'CFR - XML import'!$A26,1)-2)))</f>
        <v>0</v>
      </c>
      <c r="BG32" s="140">
        <f>IF(ISERROR(FIND(BG$3,'CFR - XML import'!$A26)),0,VALUE(MID('CFR - XML import'!$A26,SEARCH("&gt;",'CFR - XML import'!$A26,1)+1,SEARCH("/",'CFR - XML import'!$A26,1)-SEARCH("&gt;",'CFR - XML import'!$A26,1)-2)))</f>
        <v>0</v>
      </c>
      <c r="BH32" s="140">
        <f>IF(ISERROR(FIND(BH$3,'CFR - XML import'!$A26)),0,VALUE(MID('CFR - XML import'!$A26,SEARCH("&gt;",'CFR - XML import'!$A26,1)+1,SEARCH("/",'CFR - XML import'!$A26,1)-SEARCH("&gt;",'CFR - XML import'!$A26,1)-2)))</f>
        <v>0</v>
      </c>
      <c r="BI32" s="140">
        <f>IF(ISERROR(FIND(BI$3,'CFR - XML import'!$A26)),0,VALUE(MID('CFR - XML import'!$A26,SEARCH("&gt;",'CFR - XML import'!$A26,1)+1,SEARCH("/",'CFR - XML import'!$A26,1)-SEARCH("&gt;",'CFR - XML import'!$A26,1)-2)))</f>
        <v>0</v>
      </c>
      <c r="BJ32" s="140">
        <f>IF(ISERROR(FIND(BJ$3,'CFR - XML import'!$A26)),0,VALUE(MID('CFR - XML import'!$A26,SEARCH("&gt;",'CFR - XML import'!$A26,1)+1,SEARCH("/",'CFR - XML import'!$A26,1)-SEARCH("&gt;",'CFR - XML import'!$A26,1)-2)))</f>
        <v>0</v>
      </c>
      <c r="BK32" s="140">
        <f>IF(ISERROR(FIND(BK$3,'CFR - XML import'!$A26)),0,VALUE(MID('CFR - XML import'!$A26,SEARCH("&gt;",'CFR - XML import'!$A26,1)+1,SEARCH("/",'CFR - XML import'!$A26,1)-SEARCH("&gt;",'CFR - XML import'!$A26,1)-2)))</f>
        <v>0</v>
      </c>
      <c r="BL32" s="140">
        <f>IF(ISERROR(FIND(BL$3,'CFR - XML import'!$A26)),0,VALUE(MID('CFR - XML import'!$A26,SEARCH("&gt;",'CFR - XML import'!$A26,1)+1,SEARCH("/",'CFR - XML import'!$A26,1)-SEARCH("&gt;",'CFR - XML import'!$A26,1)-2)))</f>
        <v>0</v>
      </c>
      <c r="BM32" s="140">
        <f>IF(ISERROR(FIND(BM$3,'CFR - XML import'!$A26)),0,VALUE(MID('CFR - XML import'!$A26,SEARCH("&gt;",'CFR - XML import'!$A26,1)+1,SEARCH("/",'CFR - XML import'!$A26,1)-SEARCH("&gt;",'CFR - XML import'!$A26,1)-2)))</f>
        <v>0</v>
      </c>
      <c r="BN32" s="140">
        <f>IF(ISERROR(FIND(BN$3,'CFR - XML import'!$A26)),0,VALUE(MID('CFR - XML import'!$A26,SEARCH("&gt;",'CFR - XML import'!$A26,1)+1,SEARCH("/",'CFR - XML import'!$A26,1)-SEARCH("&gt;",'CFR - XML import'!$A26,1)-2)))</f>
        <v>0</v>
      </c>
      <c r="BO32" s="140">
        <f>IF(ISERROR(FIND(BO$3,'CFR - XML import'!$A26)),0,VALUE(MID('CFR - XML import'!$A26,SEARCH("&gt;",'CFR - XML import'!$A26,1)+1,SEARCH("/",'CFR - XML import'!$A26,1)-SEARCH("&gt;",'CFR - XML import'!$A26,1)-2)))</f>
        <v>0</v>
      </c>
      <c r="BP32" s="140">
        <f>IF(ISERROR(FIND(BP$3,'CFR - XML import'!$A26)),0,VALUE(MID('CFR - XML import'!$A26,SEARCH("&gt;",'CFR - XML import'!$A26,1)+1,SEARCH("/",'CFR - XML import'!$A26,1)-SEARCH("&gt;",'CFR - XML import'!$A26,1)-2)))</f>
        <v>0</v>
      </c>
      <c r="BQ32" s="140">
        <f>IF(ISERROR(FIND(BQ$3,'CFR - XML import'!$A26)),0,VALUE(MID('CFR - XML import'!$A26,SEARCH("&gt;",'CFR - XML import'!$A26,1)+1,SEARCH("/",'CFR - XML import'!$A26,1)-SEARCH("&gt;",'CFR - XML import'!$A26,1)-2)))</f>
        <v>0</v>
      </c>
      <c r="BR32" s="140">
        <f>IF(ISERROR(FIND(BR$3,'CFR - XML import'!$A26)),0,VALUE(MID('CFR - XML import'!$A26,SEARCH("&gt;",'CFR - XML import'!$A26,1)+1,SEARCH("/",'CFR - XML import'!$A26,1)-SEARCH("&gt;",'CFR - XML import'!$A26,1)-2)))</f>
        <v>0</v>
      </c>
      <c r="BS32" s="140">
        <f>IF(ISERROR(FIND(BS$3,'CFR - XML import'!$A26)),0,VALUE(MID('CFR - XML import'!$A26,SEARCH("&gt;",'CFR - XML import'!$A26,1)+1,SEARCH("/",'CFR - XML import'!$A26,1)-SEARCH("&gt;",'CFR - XML import'!$A26,1)-2)))</f>
        <v>0</v>
      </c>
      <c r="BT32" s="140">
        <f>IF(ISERROR(FIND(BT$3,'CFR - XML import'!$A26)),0,VALUE(MID('CFR - XML import'!$A26,SEARCH("&gt;",'CFR - XML import'!$A26,1)+1,SEARCH("/",'CFR - XML import'!$A26,1)-SEARCH("&gt;",'CFR - XML import'!$A26,1)-2)))</f>
        <v>0</v>
      </c>
      <c r="BU32" s="140">
        <f>IF(ISERROR(FIND(BU$3,'CFR - XML import'!$A26)),0,VALUE(MID('CFR - XML import'!$A26,SEARCH("&gt;",'CFR - XML import'!$A26,1)+1,SEARCH("/",'CFR - XML import'!$A26,1)-SEARCH("&gt;",'CFR - XML import'!$A26,1)-2)))</f>
        <v>0</v>
      </c>
      <c r="BV32" s="140">
        <f>IF(ISERROR(FIND(BV$3,'CFR - XML import'!$A26)),0,VALUE(MID('CFR - XML import'!$A26,SEARCH("&gt;",'CFR - XML import'!$A26,1)+1,SEARCH("/",'CFR - XML import'!$A26,1)-SEARCH("&gt;",'CFR - XML import'!$A26,1)-2)))</f>
        <v>0</v>
      </c>
      <c r="BW32" s="140">
        <f>IF(ISERROR(FIND(BW$3,'CFR - XML import'!$A26)),0,VALUE(MID('CFR - XML import'!$A26,SEARCH("&gt;",'CFR - XML import'!$A26,1)+1,SEARCH("/",'CFR - XML import'!$A26,1)-SEARCH("&gt;",'CFR - XML import'!$A26,1)-2)))</f>
        <v>0</v>
      </c>
      <c r="BX32" s="140">
        <f>IF(ISERROR(FIND(BX$3,'CFR - XML import'!$A26)),0,VALUE(MID('CFR - XML import'!$A26,SEARCH("&gt;",'CFR - XML import'!$A26,1)+1,SEARCH("/",'CFR - XML import'!$A26,1)-SEARCH("&gt;",'CFR - XML import'!$A26,1)-2)))</f>
        <v>0</v>
      </c>
      <c r="BY32" s="140">
        <f>IF(ISERROR(FIND(BY$3,'CFR - XML import'!$A26)),0,VALUE(MID('CFR - XML import'!$A26,SEARCH("&gt;",'CFR - XML import'!$A26,1)+1,SEARCH("/",'CFR - XML import'!$A26,1)-SEARCH("&gt;",'CFR - XML import'!$A26,1)-2)))</f>
        <v>0</v>
      </c>
      <c r="BZ32" s="140">
        <f>IF(ISERROR(FIND(BZ$3,'CFR - XML import'!$A26)),0,VALUE(MID('CFR - XML import'!$A26,SEARCH("&gt;",'CFR - XML import'!$A26,1)+1,SEARCH("/",'CFR - XML import'!$A26,1)-SEARCH("&gt;",'CFR - XML import'!$A26,1)-2)))</f>
        <v>0</v>
      </c>
      <c r="CG32" s="142">
        <f>IF(ISERROR(IF(MID('CFR - XML import'!$A26,LEN($CF$4)+5,LEN('CFR - XML import'!$A26)-(2*LEN($CF$4)+5))="RMMS",1,IF(MID('CFR - XML import'!$A26,LEN("    &lt;InputSystem&gt;")+1,LEN('CFR - XML import'!$A26)-(LEN("    &lt;InputSystem&gt;")+LEN($CF$4)+1))="SIMS",2,0))),0,IF(MID('CFR - XML import'!$A26,LEN($CF$4)+5,LEN('CFR - XML import'!$A26)-(2*LEN($CF$4)+5))="RMMS",1,IF(MID('CFR - XML import'!$A26,LEN("    &lt;InputSystem&gt;")+1,LEN('CFR - XML import'!$A26)-(LEN("    &lt;InputSystem&gt;")+LEN($CF$4)+1))="SIMS",2,0)))</f>
        <v>0</v>
      </c>
      <c r="CH32" s="140">
        <f>IF(ISERROR(FIND(CH$3,'CFR - XML import'!$A26)),0,MID('CFR - XML import'!$A26,SEARCH("&gt;",'CFR - XML import'!$A26,1)+1,SEARCH("/",'CFR - XML import'!$A26,1)-SEARCH("&gt;",'CFR - XML import'!$A26,1)-2))</f>
        <v>0</v>
      </c>
      <c r="CI32" s="140">
        <f>IF(ISERROR(FIND(CI$3,'CFR - XML import'!$A26)),0,MID('CFR - XML import'!$A26,SEARCH("&gt;",'CFR - XML import'!$A26,1)+1,SEARCH("/",'CFR - XML import'!$A26,1)-SEARCH("&gt;",'CFR - XML import'!$A26,1)-2))</f>
        <v>0</v>
      </c>
      <c r="CJ32" s="140">
        <f>IF(ISERROR(FIND(CJ$3,'CFR - XML import'!$A26)),0,MID('CFR - XML import'!$A26,SEARCH("&gt;",'CFR - XML import'!$A26,1)+1,SEARCH("/",'CFR - XML import'!$A26,1)-SEARCH("&gt;",'CFR - XML import'!$A26,1)-2))</f>
        <v>0</v>
      </c>
      <c r="CK32" s="140">
        <f>IF(ISERROR(FIND(CK$3,'CFR - XML import'!$A26)),0,MID('CFR - XML import'!$A26,SEARCH("&gt;",'CFR - XML import'!$A26,1)+1,SEARCH("/",'CFR - XML import'!$A26,1)-SEARCH("&gt;",'CFR - XML import'!$A26,1)-2))</f>
        <v>0</v>
      </c>
      <c r="CL32" s="140">
        <f>IF(ISERROR(FIND(CL$3,'CFR - XML import'!$A26)),0,MID('CFR - XML import'!$A26,SEARCH("&gt;",'CFR - XML import'!$A26,1)+1,SEARCH("/",'CFR - XML import'!$A26,1)-SEARCH("&gt;",'CFR - XML import'!$A26,1)-2))</f>
        <v>0</v>
      </c>
      <c r="CM32" s="140">
        <f>IF(ISERROR(FIND(CM$3,'CFR - XML import'!$A26)),0,MID('CFR - XML import'!$A26,SEARCH("&gt;",'CFR - XML import'!$A26,1)+1,SEARCH("/",'CFR - XML import'!$A26,1)-SEARCH("&gt;",'CFR - XML import'!$A26,1)-2))</f>
        <v>0</v>
      </c>
    </row>
    <row r="33" spans="1:91" x14ac:dyDescent="0.2">
      <c r="A33" s="139" t="str">
        <f>IF(AND('CFR - XML import'!A27&lt;&gt;"",LEFT('CFR - XML import'!A27,1)&lt;&gt;"&lt;",LEFT('CFR - XML import'!A27,3)&lt;&gt;"  &lt;",LEFT('CFR - XML import'!A27,5)&lt;&gt;"    &lt;",LEFT('CFR - XML import'!A27,7)&lt;&gt;"      &lt;",LEFT('CFR - XML import'!A27,9)&lt;&gt;"        &lt;",$B$1="SIMS"),'CFR - XML import'!A27,IF(AND(LEFT('CFR - XML import'!A27,9)="&lt;Details&gt;",$B$1="RM"),'CFR - XML import'!A27,""))</f>
        <v/>
      </c>
      <c r="B33" s="140">
        <f>IF(ISERROR(FIND(B$3,'CFR - XML import'!$A27)),0,VALUE(MID('CFR - XML import'!$A27,SEARCH("&gt;",'CFR - XML import'!$A27,1)+1,SEARCH("/",'CFR - XML import'!$A27,1)-SEARCH("&gt;",'CFR - XML import'!$A27,1)-2)))</f>
        <v>0</v>
      </c>
      <c r="D33" s="140">
        <f>IF(ISERROR(FIND(D$3,'CFR - XML import'!$A27)),0,MID('CFR - XML import'!$A27,SEARCH("&gt;",'CFR - XML import'!$A27,1)+1,SEARCH("/",'CFR - XML import'!$A27,1)-SEARCH("&gt;",'CFR - XML import'!$A27,1)-2))</f>
        <v>0</v>
      </c>
      <c r="E33" s="140">
        <f>IF(ISERROR(FIND(E$3,'CFR - XML import'!$A27)),0,MID('CFR - XML import'!$A27,SEARCH("&gt;",'CFR - XML import'!$A27,1)+1,SEARCH("/",'CFR - XML import'!$A27,1)-SEARCH("&gt;",'CFR - XML import'!$A27,1)-2))</f>
        <v>0</v>
      </c>
      <c r="F33" s="141">
        <f>IF($B$1="SIMS",IF(ISERROR(FIND(F$3,'CFR - XML import'!$A27)),0,VALUE(MID('CFR - XML import'!$A27,15,10))),IF(ISERROR(FIND(F$3,'CFR - XML import'!$A27)),0,VALUE(MID('CFR - XML import'!$A27,15,10))))</f>
        <v>0</v>
      </c>
      <c r="G33" s="140">
        <f>IF(ISERROR(FIND(G$3,'CFR - XML import'!$A27)),0,VALUE(MID('CFR - XML import'!$A27,SEARCH("&gt;",'CFR - XML import'!$A27,1)+1,SEARCH("/",'CFR - XML import'!$A27,1)-SEARCH("&gt;",'CFR - XML import'!$A27,1)-2)))</f>
        <v>0</v>
      </c>
      <c r="H33" s="140">
        <f>IF(ISERROR(FIND(H$3,'CFR - XML import'!$A27)),0,VALUE(MID('CFR - XML import'!$A27,SEARCH("&gt;",'CFR - XML import'!$A27,1)+1,SEARCH("/",'CFR - XML import'!$A27,1)-SEARCH("&gt;",'CFR - XML import'!$A27,1)-2)))</f>
        <v>0</v>
      </c>
      <c r="I33" s="140">
        <f>IF(ISERROR(FIND(I$3,'CFR - XML import'!$A27)),0,VALUE(MID('CFR - XML import'!$A27,SEARCH("&gt;",'CFR - XML import'!$A27,1)+1,SEARCH("/",'CFR - XML import'!$A27,1)-SEARCH("&gt;",'CFR - XML import'!$A27,1)-2)))</f>
        <v>4582.54</v>
      </c>
      <c r="J33" s="140">
        <f>IF(ISERROR(FIND(J$3,'CFR - XML import'!$A27)),0,VALUE(MID('CFR - XML import'!$A27,SEARCH("&gt;",'CFR - XML import'!$A27,1)+1,SEARCH("/",'CFR - XML import'!$A27,1)-SEARCH("&gt;",'CFR - XML import'!$A27,1)-2)))</f>
        <v>0</v>
      </c>
      <c r="K33" s="140">
        <f>IF(ISERROR(FIND(K$3,'CFR - XML import'!$A27)),0,VALUE(MID('CFR - XML import'!$A27,SEARCH("&gt;",'CFR - XML import'!$A27,1)+1,SEARCH("/",'CFR - XML import'!$A27,1)-SEARCH("&gt;",'CFR - XML import'!$A27,1)-2)))</f>
        <v>0</v>
      </c>
      <c r="L33" s="140">
        <f>IF(ISERROR(FIND(L$3,'CFR - XML import'!$A27)),0,VALUE(MID('CFR - XML import'!$A27,SEARCH("&gt;",'CFR - XML import'!$A27,1)+1,SEARCH("/",'CFR - XML import'!$A27,1)-SEARCH("&gt;",'CFR - XML import'!$A27,1)-2)))</f>
        <v>0</v>
      </c>
      <c r="M33" s="140">
        <f>IF(ISERROR(FIND(M$3,'CFR - XML import'!$A27)),0,VALUE(MID('CFR - XML import'!$A27,SEARCH("&gt;",'CFR - XML import'!$A27,1)+1,SEARCH("/",'CFR - XML import'!$A27,1)-SEARCH("&gt;",'CFR - XML import'!$A27,1)-2)))</f>
        <v>0</v>
      </c>
      <c r="N33" s="140">
        <f>IF(ISERROR(FIND(N$3,'CFR - XML import'!$A27)),0,VALUE(MID('CFR - XML import'!$A27,SEARCH("&gt;",'CFR - XML import'!$A27,1)+1,SEARCH("/",'CFR - XML import'!$A27,1)-SEARCH("&gt;",'CFR - XML import'!$A27,1)-2)))</f>
        <v>0</v>
      </c>
      <c r="O33" s="140">
        <f>IF(ISERROR(FIND(O$3,'CFR - XML import'!$A27)),0,VALUE(MID('CFR - XML import'!$A27,SEARCH("&gt;",'CFR - XML import'!$A27,1)+1,SEARCH("/",'CFR - XML import'!$A27,1)-SEARCH("&gt;",'CFR - XML import'!$A27,1)-2)))</f>
        <v>0</v>
      </c>
      <c r="P33" s="140">
        <f>IF(ISERROR(FIND(P$3,'CFR - XML import'!$A27)),0,VALUE(MID('CFR - XML import'!$A27,SEARCH("&gt;",'CFR - XML import'!$A27,1)+1,SEARCH("/",'CFR - XML import'!$A27,1)-SEARCH("&gt;",'CFR - XML import'!$A27,1)-2)))</f>
        <v>0</v>
      </c>
      <c r="Q33" s="140">
        <f>IF(ISERROR(FIND(Q$3,'CFR - XML import'!$A27)),0,VALUE(MID('CFR - XML import'!$A27,SEARCH("&gt;",'CFR - XML import'!$A27,1)+1,SEARCH("/",'CFR - XML import'!$A27,1)-SEARCH("&gt;",'CFR - XML import'!$A27,1)-2)))</f>
        <v>0</v>
      </c>
      <c r="R33" s="140">
        <f>IF(ISERROR(FIND(R$3,'CFR - XML import'!$A27)),0,VALUE(MID('CFR - XML import'!$A27,SEARCH("&gt;",'CFR - XML import'!$A27,1)+1,SEARCH("/",'CFR - XML import'!$A27,1)-SEARCH("&gt;",'CFR - XML import'!$A27,1)-2)))</f>
        <v>0</v>
      </c>
      <c r="S33" s="140">
        <f>IF(ISERROR(FIND(S$3,'CFR - XML import'!$A27)),0,VALUE(MID('CFR - XML import'!$A27,SEARCH("&gt;",'CFR - XML import'!$A27,1)+1,SEARCH("/",'CFR - XML import'!$A27,1)-SEARCH("&gt;",'CFR - XML import'!$A27,1)-2)))</f>
        <v>0</v>
      </c>
      <c r="T33" s="140">
        <f>IF(ISERROR(FIND(T$3,'CFR - XML import'!$A27)),0,VALUE(MID('CFR - XML import'!$A27,SEARCH("&gt;",'CFR - XML import'!$A27,1)+1,SEARCH("/",'CFR - XML import'!$A27,1)-SEARCH("&gt;",'CFR - XML import'!$A27,1)-2)))</f>
        <v>0</v>
      </c>
      <c r="U33" s="140">
        <f>IF(ISERROR(FIND(U$3,'CFR - XML import'!$A27)),0,VALUE(MID('CFR - XML import'!$A27,SEARCH("&gt;",'CFR - XML import'!$A27,1)+1,SEARCH("/",'CFR - XML import'!$A27,1)-SEARCH("&gt;",'CFR - XML import'!$A27,1)-2)))</f>
        <v>0</v>
      </c>
      <c r="V33" s="140">
        <f>IF(ISERROR(FIND(V$3,'CFR - XML import'!$A27)),0,VALUE(MID('CFR - XML import'!$A27,SEARCH("&gt;",'CFR - XML import'!$A27,1)+1,SEARCH("/",'CFR - XML import'!$A27,1)-SEARCH("&gt;",'CFR - XML import'!$A27,1)-2)))</f>
        <v>0</v>
      </c>
      <c r="W33" s="140">
        <f>IF(ISERROR(FIND(W$3,'CFR - XML import'!$A27)),0,VALUE(MID('CFR - XML import'!$A27,SEARCH("&gt;",'CFR - XML import'!$A27,1)+1,SEARCH("/",'CFR - XML import'!$A27,1)-SEARCH("&gt;",'CFR - XML import'!$A27,1)-2)))</f>
        <v>0</v>
      </c>
      <c r="X33" s="140"/>
      <c r="Y33" s="140">
        <f>IF(ISERROR(FIND(Y$3,'CFR - XML import'!$A27)),0,VALUE(MID('CFR - XML import'!$A27,SEARCH("&gt;",'CFR - XML import'!$A27,1)+1,SEARCH("/",'CFR - XML import'!$A27,1)-SEARCH("&gt;",'CFR - XML import'!$A27,1)-2)))</f>
        <v>0</v>
      </c>
      <c r="Z33" s="140">
        <f>IF(ISERROR(FIND(Z$3,'CFR - XML import'!$A27)),0,VALUE(MID('CFR - XML import'!$A27,SEARCH("&gt;",'CFR - XML import'!$A27,1)+1,SEARCH("/",'CFR - XML import'!$A27,1)-SEARCH("&gt;",'CFR - XML import'!$A27,1)-2)))</f>
        <v>0</v>
      </c>
      <c r="AA33" s="140">
        <f>IF(ISERROR(FIND(AA$3,'CFR - XML import'!$A27)),0,VALUE(MID('CFR - XML import'!$A27,SEARCH("&gt;",'CFR - XML import'!$A27,1)+1,SEARCH("/",'CFR - XML import'!$A27,1)-SEARCH("&gt;",'CFR - XML import'!$A27,1)-2)))</f>
        <v>0</v>
      </c>
      <c r="AB33" s="140">
        <f>IF(ISERROR(FIND(AB$3,'CFR - XML import'!$A27)),0,VALUE(MID('CFR - XML import'!$A27,SEARCH("&gt;",'CFR - XML import'!$A27,1)+1,SEARCH("/",'CFR - XML import'!$A27,1)-SEARCH("&gt;",'CFR - XML import'!$A27,1)-2)))</f>
        <v>0</v>
      </c>
      <c r="AC33" s="140">
        <f>IF(ISERROR(FIND(AC$3,'CFR - XML import'!$A27)),0,VALUE(MID('CFR - XML import'!$A27,SEARCH("&gt;",'CFR - XML import'!$A27,1)+1,SEARCH("/",'CFR - XML import'!$A27,1)-SEARCH("&gt;",'CFR - XML import'!$A27,1)-2)))</f>
        <v>0</v>
      </c>
      <c r="AD33" s="140">
        <f>IF(ISERROR(FIND(AD$3,'CFR - XML import'!$A27)),0,VALUE(MID('CFR - XML import'!$A27,SEARCH("&gt;",'CFR - XML import'!$A27,1)+1,SEARCH("/",'CFR - XML import'!$A27,1)-SEARCH("&gt;",'CFR - XML import'!$A27,1)-2)))</f>
        <v>0</v>
      </c>
      <c r="AE33" s="140">
        <f>IF(ISERROR(FIND(AE$3,'CFR - XML import'!$A27)),0,VALUE(MID('CFR - XML import'!$A27,SEARCH("&gt;",'CFR - XML import'!$A27,1)+1,SEARCH("/",'CFR - XML import'!$A27,1)-SEARCH("&gt;",'CFR - XML import'!$A27,1)-2)))</f>
        <v>0</v>
      </c>
      <c r="AF33" s="140">
        <f>IF(ISERROR(FIND(AF$3,'CFR - XML import'!$A27)),0,VALUE(MID('CFR - XML import'!$A27,SEARCH("&gt;",'CFR - XML import'!$A27,1)+1,SEARCH("/",'CFR - XML import'!$A27,1)-SEARCH("&gt;",'CFR - XML import'!$A27,1)-2)))</f>
        <v>0</v>
      </c>
      <c r="AG33" s="140">
        <f>IF(ISERROR(FIND(AG$3,'CFR - XML import'!$A27)),0,VALUE(MID('CFR - XML import'!$A27,SEARCH("&gt;",'CFR - XML import'!$A27,1)+1,SEARCH("/",'CFR - XML import'!$A27,1)-SEARCH("&gt;",'CFR - XML import'!$A27,1)-2)))</f>
        <v>0</v>
      </c>
      <c r="AH33" s="140">
        <f>IF(ISERROR(FIND(AH$3,'CFR - XML import'!$A27)),0,VALUE(MID('CFR - XML import'!$A27,SEARCH("&gt;",'CFR - XML import'!$A27,1)+1,SEARCH("/",'CFR - XML import'!$A27,1)-SEARCH("&gt;",'CFR - XML import'!$A27,1)-2)))</f>
        <v>0</v>
      </c>
      <c r="AI33" s="140">
        <f>IF(ISERROR(FIND(AI$3,'CFR - XML import'!$A27)),0,VALUE(MID('CFR - XML import'!$A27,SEARCH("&gt;",'CFR - XML import'!$A27,1)+1,SEARCH("/",'CFR - XML import'!$A27,1)-SEARCH("&gt;",'CFR - XML import'!$A27,1)-2)))</f>
        <v>0</v>
      </c>
      <c r="AJ33" s="140">
        <f>IF(ISERROR(FIND(AJ$3,'CFR - XML import'!$A27)),0,VALUE(MID('CFR - XML import'!$A27,SEARCH("&gt;",'CFR - XML import'!$A27,1)+1,SEARCH("/",'CFR - XML import'!$A27,1)-SEARCH("&gt;",'CFR - XML import'!$A27,1)-2)))</f>
        <v>0</v>
      </c>
      <c r="AK33" s="140">
        <f>IF(ISERROR(FIND(AK$3,'CFR - XML import'!$A27)),0,VALUE(MID('CFR - XML import'!$A27,SEARCH("&gt;",'CFR - XML import'!$A27,1)+1,SEARCH("/",'CFR - XML import'!$A27,1)-SEARCH("&gt;",'CFR - XML import'!$A27,1)-2)))</f>
        <v>0</v>
      </c>
      <c r="AL33" s="140">
        <f>IF(ISERROR(FIND(AL$3,'CFR - XML import'!$A27)),0,VALUE(MID('CFR - XML import'!$A27,SEARCH("&gt;",'CFR - XML import'!$A27,1)+1,SEARCH("/",'CFR - XML import'!$A27,1)-SEARCH("&gt;",'CFR - XML import'!$A27,1)-2)))</f>
        <v>0</v>
      </c>
      <c r="AM33" s="140">
        <f>IF(ISERROR(FIND(AM$3,'CFR - XML import'!$A27)),0,VALUE(MID('CFR - XML import'!$A27,SEARCH("&gt;",'CFR - XML import'!$A27,1)+1,SEARCH("/",'CFR - XML import'!$A27,1)-SEARCH("&gt;",'CFR - XML import'!$A27,1)-2)))</f>
        <v>0</v>
      </c>
      <c r="AN33" s="140">
        <f>IF(ISERROR(FIND(AN$3,'CFR - XML import'!$A27)),0,VALUE(MID('CFR - XML import'!$A27,SEARCH("&gt;",'CFR - XML import'!$A27,1)+1,SEARCH("/",'CFR - XML import'!$A27,1)-SEARCH("&gt;",'CFR - XML import'!$A27,1)-2)))</f>
        <v>0</v>
      </c>
      <c r="AO33" s="140">
        <f>IF(ISERROR(FIND(AO$3,'CFR - XML import'!$A27)),0,VALUE(MID('CFR - XML import'!$A27,SEARCH("&gt;",'CFR - XML import'!$A27,1)+1,SEARCH("/",'CFR - XML import'!$A27,1)-SEARCH("&gt;",'CFR - XML import'!$A27,1)-2)))</f>
        <v>0</v>
      </c>
      <c r="AP33" s="140">
        <f>IF(ISERROR(FIND(AP$3,'CFR - XML import'!$A27)),0,VALUE(MID('CFR - XML import'!$A27,SEARCH("&gt;",'CFR - XML import'!$A27,1)+1,SEARCH("/",'CFR - XML import'!$A27,1)-SEARCH("&gt;",'CFR - XML import'!$A27,1)-2)))</f>
        <v>0</v>
      </c>
      <c r="AQ33" s="140">
        <f>IF(ISERROR(FIND(AQ$3,'CFR - XML import'!$A27)),0,VALUE(MID('CFR - XML import'!$A27,SEARCH("&gt;",'CFR - XML import'!$A27,1)+1,SEARCH("/",'CFR - XML import'!$A27,1)-SEARCH("&gt;",'CFR - XML import'!$A27,1)-2)))</f>
        <v>0</v>
      </c>
      <c r="AR33" s="140">
        <f>IF(ISERROR(FIND(AR$3,'CFR - XML import'!$A27)),0,VALUE(MID('CFR - XML import'!$A27,SEARCH("&gt;",'CFR - XML import'!$A27,1)+1,SEARCH("/",'CFR - XML import'!$A27,1)-SEARCH("&gt;",'CFR - XML import'!$A27,1)-2)))</f>
        <v>0</v>
      </c>
      <c r="AS33" s="140">
        <f>IF(ISERROR(FIND(AS$3,'CFR - XML import'!$A27)),0,VALUE(MID('CFR - XML import'!$A27,SEARCH("&gt;",'CFR - XML import'!$A27,1)+1,SEARCH("/",'CFR - XML import'!$A27,1)-SEARCH("&gt;",'CFR - XML import'!$A27,1)-2)))</f>
        <v>0</v>
      </c>
      <c r="AT33" s="140">
        <f>IF(ISERROR(FIND(AT$3,'CFR - XML import'!$A27)),0,VALUE(MID('CFR - XML import'!$A27,SEARCH("&gt;",'CFR - XML import'!$A27,1)+1,SEARCH("/",'CFR - XML import'!$A27,1)-SEARCH("&gt;",'CFR - XML import'!$A27,1)-2)))</f>
        <v>0</v>
      </c>
      <c r="AU33" s="140">
        <f>IF(ISERROR(FIND(AU$3,'CFR - XML import'!$A27)),0,VALUE(MID('CFR - XML import'!$A27,SEARCH("&gt;",'CFR - XML import'!$A27,1)+1,SEARCH("/",'CFR - XML import'!$A27,1)-SEARCH("&gt;",'CFR - XML import'!$A27,1)-2)))</f>
        <v>0</v>
      </c>
      <c r="AV33" s="140">
        <f>IF(ISERROR(FIND(AV$3,'CFR - XML import'!$A27)),0,VALUE(MID('CFR - XML import'!$A27,SEARCH("&gt;",'CFR - XML import'!$A27,1)+1,SEARCH("/",'CFR - XML import'!$A27,1)-SEARCH("&gt;",'CFR - XML import'!$A27,1)-2)))</f>
        <v>0</v>
      </c>
      <c r="AW33" s="140">
        <f>IF(ISERROR(FIND(AW$3,'CFR - XML import'!$A27)),0,VALUE(MID('CFR - XML import'!$A27,SEARCH("&gt;",'CFR - XML import'!$A27,1)+1,SEARCH("/",'CFR - XML import'!$A27,1)-SEARCH("&gt;",'CFR - XML import'!$A27,1)-2)))</f>
        <v>0</v>
      </c>
      <c r="AX33" s="140">
        <f>IF(ISERROR(FIND(AX$3,'CFR - XML import'!$A27)),0,VALUE(MID('CFR - XML import'!$A27,SEARCH("&gt;",'CFR - XML import'!$A27,1)+1,SEARCH("/",'CFR - XML import'!$A27,1)-SEARCH("&gt;",'CFR - XML import'!$A27,1)-2)))</f>
        <v>0</v>
      </c>
      <c r="AY33" s="140">
        <f>IF(ISERROR(FIND(AY$3,'CFR - XML import'!$A27)),0,VALUE(MID('CFR - XML import'!$A27,SEARCH("&gt;",'CFR - XML import'!$A27,1)+1,SEARCH("/",'CFR - XML import'!$A27,1)-SEARCH("&gt;",'CFR - XML import'!$A27,1)-2)))</f>
        <v>0</v>
      </c>
      <c r="AZ33" s="140">
        <f>IF(ISERROR(FIND(AZ$3,'CFR - XML import'!$A27)),0,VALUE(MID('CFR - XML import'!$A27,SEARCH("&gt;",'CFR - XML import'!$A27,1)+1,SEARCH("/",'CFR - XML import'!$A27,1)-SEARCH("&gt;",'CFR - XML import'!$A27,1)-2)))</f>
        <v>0</v>
      </c>
      <c r="BA33" s="140">
        <f>IF(ISERROR(FIND(BA$3,'CFR - XML import'!$A27)),0,VALUE(MID('CFR - XML import'!$A27,SEARCH("&gt;",'CFR - XML import'!$A27,1)+1,SEARCH("/",'CFR - XML import'!$A27,1)-SEARCH("&gt;",'CFR - XML import'!$A27,1)-2)))</f>
        <v>0</v>
      </c>
      <c r="BB33" s="140">
        <f>IF(ISERROR(FIND(BB$3,'CFR - XML import'!$A27)),0,VALUE(MID('CFR - XML import'!$A27,SEARCH("&gt;",'CFR - XML import'!$A27,1)+1,SEARCH("/",'CFR - XML import'!$A27,1)-SEARCH("&gt;",'CFR - XML import'!$A27,1)-2)))</f>
        <v>0</v>
      </c>
      <c r="BC33" s="140">
        <f>IF(ISERROR(FIND(BC$3,'CFR - XML import'!$A27)),0,VALUE(MID('CFR - XML import'!$A27,SEARCH("&gt;",'CFR - XML import'!$A27,1)+1,SEARCH("/",'CFR - XML import'!$A27,1)-SEARCH("&gt;",'CFR - XML import'!$A27,1)-2)))</f>
        <v>0</v>
      </c>
      <c r="BD33" s="140">
        <f>IF(ISERROR(FIND(BD$3,'CFR - XML import'!$A27)),0,VALUE(MID('CFR - XML import'!$A27,SEARCH("&gt;",'CFR - XML import'!$A27,1)+1,SEARCH("/",'CFR - XML import'!$A27,1)-SEARCH("&gt;",'CFR - XML import'!$A27,1)-2)))</f>
        <v>0</v>
      </c>
      <c r="BE33" s="140">
        <f>IF(ISERROR(FIND(BE$3,'CFR - XML import'!$A27)),0,VALUE(MID('CFR - XML import'!$A27,SEARCH("&gt;",'CFR - XML import'!$A27,1)+1,SEARCH("/",'CFR - XML import'!$A27,1)-SEARCH("&gt;",'CFR - XML import'!$A27,1)-2)))</f>
        <v>0</v>
      </c>
      <c r="BF33" s="140">
        <f>IF(ISERROR(FIND(BF$3,'CFR - XML import'!$A27)),0,VALUE(MID('CFR - XML import'!$A27,SEARCH("&gt;",'CFR - XML import'!$A27,1)+1,SEARCH("/",'CFR - XML import'!$A27,1)-SEARCH("&gt;",'CFR - XML import'!$A27,1)-2)))</f>
        <v>0</v>
      </c>
      <c r="BG33" s="140">
        <f>IF(ISERROR(FIND(BG$3,'CFR - XML import'!$A27)),0,VALUE(MID('CFR - XML import'!$A27,SEARCH("&gt;",'CFR - XML import'!$A27,1)+1,SEARCH("/",'CFR - XML import'!$A27,1)-SEARCH("&gt;",'CFR - XML import'!$A27,1)-2)))</f>
        <v>0</v>
      </c>
      <c r="BH33" s="140">
        <f>IF(ISERROR(FIND(BH$3,'CFR - XML import'!$A27)),0,VALUE(MID('CFR - XML import'!$A27,SEARCH("&gt;",'CFR - XML import'!$A27,1)+1,SEARCH("/",'CFR - XML import'!$A27,1)-SEARCH("&gt;",'CFR - XML import'!$A27,1)-2)))</f>
        <v>0</v>
      </c>
      <c r="BI33" s="140">
        <f>IF(ISERROR(FIND(BI$3,'CFR - XML import'!$A27)),0,VALUE(MID('CFR - XML import'!$A27,SEARCH("&gt;",'CFR - XML import'!$A27,1)+1,SEARCH("/",'CFR - XML import'!$A27,1)-SEARCH("&gt;",'CFR - XML import'!$A27,1)-2)))</f>
        <v>0</v>
      </c>
      <c r="BJ33" s="140">
        <f>IF(ISERROR(FIND(BJ$3,'CFR - XML import'!$A27)),0,VALUE(MID('CFR - XML import'!$A27,SEARCH("&gt;",'CFR - XML import'!$A27,1)+1,SEARCH("/",'CFR - XML import'!$A27,1)-SEARCH("&gt;",'CFR - XML import'!$A27,1)-2)))</f>
        <v>0</v>
      </c>
      <c r="BK33" s="140">
        <f>IF(ISERROR(FIND(BK$3,'CFR - XML import'!$A27)),0,VALUE(MID('CFR - XML import'!$A27,SEARCH("&gt;",'CFR - XML import'!$A27,1)+1,SEARCH("/",'CFR - XML import'!$A27,1)-SEARCH("&gt;",'CFR - XML import'!$A27,1)-2)))</f>
        <v>0</v>
      </c>
      <c r="BL33" s="140">
        <f>IF(ISERROR(FIND(BL$3,'CFR - XML import'!$A27)),0,VALUE(MID('CFR - XML import'!$A27,SEARCH("&gt;",'CFR - XML import'!$A27,1)+1,SEARCH("/",'CFR - XML import'!$A27,1)-SEARCH("&gt;",'CFR - XML import'!$A27,1)-2)))</f>
        <v>0</v>
      </c>
      <c r="BM33" s="140">
        <f>IF(ISERROR(FIND(BM$3,'CFR - XML import'!$A27)),0,VALUE(MID('CFR - XML import'!$A27,SEARCH("&gt;",'CFR - XML import'!$A27,1)+1,SEARCH("/",'CFR - XML import'!$A27,1)-SEARCH("&gt;",'CFR - XML import'!$A27,1)-2)))</f>
        <v>0</v>
      </c>
      <c r="BN33" s="140">
        <f>IF(ISERROR(FIND(BN$3,'CFR - XML import'!$A27)),0,VALUE(MID('CFR - XML import'!$A27,SEARCH("&gt;",'CFR - XML import'!$A27,1)+1,SEARCH("/",'CFR - XML import'!$A27,1)-SEARCH("&gt;",'CFR - XML import'!$A27,1)-2)))</f>
        <v>0</v>
      </c>
      <c r="BO33" s="140">
        <f>IF(ISERROR(FIND(BO$3,'CFR - XML import'!$A27)),0,VALUE(MID('CFR - XML import'!$A27,SEARCH("&gt;",'CFR - XML import'!$A27,1)+1,SEARCH("/",'CFR - XML import'!$A27,1)-SEARCH("&gt;",'CFR - XML import'!$A27,1)-2)))</f>
        <v>0</v>
      </c>
      <c r="BP33" s="140">
        <f>IF(ISERROR(FIND(BP$3,'CFR - XML import'!$A27)),0,VALUE(MID('CFR - XML import'!$A27,SEARCH("&gt;",'CFR - XML import'!$A27,1)+1,SEARCH("/",'CFR - XML import'!$A27,1)-SEARCH("&gt;",'CFR - XML import'!$A27,1)-2)))</f>
        <v>0</v>
      </c>
      <c r="BQ33" s="140">
        <f>IF(ISERROR(FIND(BQ$3,'CFR - XML import'!$A27)),0,VALUE(MID('CFR - XML import'!$A27,SEARCH("&gt;",'CFR - XML import'!$A27,1)+1,SEARCH("/",'CFR - XML import'!$A27,1)-SEARCH("&gt;",'CFR - XML import'!$A27,1)-2)))</f>
        <v>0</v>
      </c>
      <c r="BR33" s="140">
        <f>IF(ISERROR(FIND(BR$3,'CFR - XML import'!$A27)),0,VALUE(MID('CFR - XML import'!$A27,SEARCH("&gt;",'CFR - XML import'!$A27,1)+1,SEARCH("/",'CFR - XML import'!$A27,1)-SEARCH("&gt;",'CFR - XML import'!$A27,1)-2)))</f>
        <v>0</v>
      </c>
      <c r="BS33" s="140">
        <f>IF(ISERROR(FIND(BS$3,'CFR - XML import'!$A27)),0,VALUE(MID('CFR - XML import'!$A27,SEARCH("&gt;",'CFR - XML import'!$A27,1)+1,SEARCH("/",'CFR - XML import'!$A27,1)-SEARCH("&gt;",'CFR - XML import'!$A27,1)-2)))</f>
        <v>0</v>
      </c>
      <c r="BT33" s="140">
        <f>IF(ISERROR(FIND(BT$3,'CFR - XML import'!$A27)),0,VALUE(MID('CFR - XML import'!$A27,SEARCH("&gt;",'CFR - XML import'!$A27,1)+1,SEARCH("/",'CFR - XML import'!$A27,1)-SEARCH("&gt;",'CFR - XML import'!$A27,1)-2)))</f>
        <v>0</v>
      </c>
      <c r="BU33" s="140">
        <f>IF(ISERROR(FIND(BU$3,'CFR - XML import'!$A27)),0,VALUE(MID('CFR - XML import'!$A27,SEARCH("&gt;",'CFR - XML import'!$A27,1)+1,SEARCH("/",'CFR - XML import'!$A27,1)-SEARCH("&gt;",'CFR - XML import'!$A27,1)-2)))</f>
        <v>0</v>
      </c>
      <c r="BV33" s="140">
        <f>IF(ISERROR(FIND(BV$3,'CFR - XML import'!$A27)),0,VALUE(MID('CFR - XML import'!$A27,SEARCH("&gt;",'CFR - XML import'!$A27,1)+1,SEARCH("/",'CFR - XML import'!$A27,1)-SEARCH("&gt;",'CFR - XML import'!$A27,1)-2)))</f>
        <v>0</v>
      </c>
      <c r="BW33" s="140">
        <f>IF(ISERROR(FIND(BW$3,'CFR - XML import'!$A27)),0,VALUE(MID('CFR - XML import'!$A27,SEARCH("&gt;",'CFR - XML import'!$A27,1)+1,SEARCH("/",'CFR - XML import'!$A27,1)-SEARCH("&gt;",'CFR - XML import'!$A27,1)-2)))</f>
        <v>0</v>
      </c>
      <c r="BX33" s="140">
        <f>IF(ISERROR(FIND(BX$3,'CFR - XML import'!$A27)),0,VALUE(MID('CFR - XML import'!$A27,SEARCH("&gt;",'CFR - XML import'!$A27,1)+1,SEARCH("/",'CFR - XML import'!$A27,1)-SEARCH("&gt;",'CFR - XML import'!$A27,1)-2)))</f>
        <v>0</v>
      </c>
      <c r="BY33" s="140">
        <f>IF(ISERROR(FIND(BY$3,'CFR - XML import'!$A27)),0,VALUE(MID('CFR - XML import'!$A27,SEARCH("&gt;",'CFR - XML import'!$A27,1)+1,SEARCH("/",'CFR - XML import'!$A27,1)-SEARCH("&gt;",'CFR - XML import'!$A27,1)-2)))</f>
        <v>0</v>
      </c>
      <c r="BZ33" s="140">
        <f>IF(ISERROR(FIND(BZ$3,'CFR - XML import'!$A27)),0,VALUE(MID('CFR - XML import'!$A27,SEARCH("&gt;",'CFR - XML import'!$A27,1)+1,SEARCH("/",'CFR - XML import'!$A27,1)-SEARCH("&gt;",'CFR - XML import'!$A27,1)-2)))</f>
        <v>0</v>
      </c>
      <c r="CG33" s="142">
        <f>IF(ISERROR(IF(MID('CFR - XML import'!$A27,LEN($CF$4)+5,LEN('CFR - XML import'!$A27)-(2*LEN($CF$4)+5))="RMMS",1,IF(MID('CFR - XML import'!$A27,LEN("    &lt;InputSystem&gt;")+1,LEN('CFR - XML import'!$A27)-(LEN("    &lt;InputSystem&gt;")+LEN($CF$4)+1))="SIMS",2,0))),0,IF(MID('CFR - XML import'!$A27,LEN($CF$4)+5,LEN('CFR - XML import'!$A27)-(2*LEN($CF$4)+5))="RMMS",1,IF(MID('CFR - XML import'!$A27,LEN("    &lt;InputSystem&gt;")+1,LEN('CFR - XML import'!$A27)-(LEN("    &lt;InputSystem&gt;")+LEN($CF$4)+1))="SIMS",2,0)))</f>
        <v>0</v>
      </c>
      <c r="CH33" s="140">
        <f>IF(ISERROR(FIND(CH$3,'CFR - XML import'!$A27)),0,MID('CFR - XML import'!$A27,SEARCH("&gt;",'CFR - XML import'!$A27,1)+1,SEARCH("/",'CFR - XML import'!$A27,1)-SEARCH("&gt;",'CFR - XML import'!$A27,1)-2))</f>
        <v>0</v>
      </c>
      <c r="CI33" s="140">
        <f>IF(ISERROR(FIND(CI$3,'CFR - XML import'!$A27)),0,MID('CFR - XML import'!$A27,SEARCH("&gt;",'CFR - XML import'!$A27,1)+1,SEARCH("/",'CFR - XML import'!$A27,1)-SEARCH("&gt;",'CFR - XML import'!$A27,1)-2))</f>
        <v>0</v>
      </c>
      <c r="CJ33" s="140">
        <f>IF(ISERROR(FIND(CJ$3,'CFR - XML import'!$A27)),0,MID('CFR - XML import'!$A27,SEARCH("&gt;",'CFR - XML import'!$A27,1)+1,SEARCH("/",'CFR - XML import'!$A27,1)-SEARCH("&gt;",'CFR - XML import'!$A27,1)-2))</f>
        <v>0</v>
      </c>
      <c r="CK33" s="140">
        <f>IF(ISERROR(FIND(CK$3,'CFR - XML import'!$A27)),0,MID('CFR - XML import'!$A27,SEARCH("&gt;",'CFR - XML import'!$A27,1)+1,SEARCH("/",'CFR - XML import'!$A27,1)-SEARCH("&gt;",'CFR - XML import'!$A27,1)-2))</f>
        <v>0</v>
      </c>
      <c r="CL33" s="140">
        <f>IF(ISERROR(FIND(CL$3,'CFR - XML import'!$A27)),0,MID('CFR - XML import'!$A27,SEARCH("&gt;",'CFR - XML import'!$A27,1)+1,SEARCH("/",'CFR - XML import'!$A27,1)-SEARCH("&gt;",'CFR - XML import'!$A27,1)-2))</f>
        <v>0</v>
      </c>
      <c r="CM33" s="140">
        <f>IF(ISERROR(FIND(CM$3,'CFR - XML import'!$A27)),0,MID('CFR - XML import'!$A27,SEARCH("&gt;",'CFR - XML import'!$A27,1)+1,SEARCH("/",'CFR - XML import'!$A27,1)-SEARCH("&gt;",'CFR - XML import'!$A27,1)-2))</f>
        <v>0</v>
      </c>
    </row>
    <row r="34" spans="1:91" x14ac:dyDescent="0.2">
      <c r="A34" s="139" t="str">
        <f>IF(AND('CFR - XML import'!A28&lt;&gt;"",LEFT('CFR - XML import'!A28,1)&lt;&gt;"&lt;",LEFT('CFR - XML import'!A28,3)&lt;&gt;"  &lt;",LEFT('CFR - XML import'!A28,5)&lt;&gt;"    &lt;",LEFT('CFR - XML import'!A28,7)&lt;&gt;"      &lt;",LEFT('CFR - XML import'!A28,9)&lt;&gt;"        &lt;",$B$1="SIMS"),'CFR - XML import'!A28,IF(AND(LEFT('CFR - XML import'!A28,9)="&lt;Details&gt;",$B$1="RM"),'CFR - XML import'!A28,""))</f>
        <v/>
      </c>
      <c r="B34" s="140">
        <f>IF(ISERROR(FIND(B$3,'CFR - XML import'!$A28)),0,VALUE(MID('CFR - XML import'!$A28,SEARCH("&gt;",'CFR - XML import'!$A28,1)+1,SEARCH("/",'CFR - XML import'!$A28,1)-SEARCH("&gt;",'CFR - XML import'!$A28,1)-2)))</f>
        <v>0</v>
      </c>
      <c r="D34" s="140">
        <f>IF(ISERROR(FIND(D$3,'CFR - XML import'!$A28)),0,MID('CFR - XML import'!$A28,SEARCH("&gt;",'CFR - XML import'!$A28,1)+1,SEARCH("/",'CFR - XML import'!$A28,1)-SEARCH("&gt;",'CFR - XML import'!$A28,1)-2))</f>
        <v>0</v>
      </c>
      <c r="E34" s="140">
        <f>IF(ISERROR(FIND(E$3,'CFR - XML import'!$A28)),0,MID('CFR - XML import'!$A28,SEARCH("&gt;",'CFR - XML import'!$A28,1)+1,SEARCH("/",'CFR - XML import'!$A28,1)-SEARCH("&gt;",'CFR - XML import'!$A28,1)-2))</f>
        <v>0</v>
      </c>
      <c r="F34" s="141">
        <f>IF($B$1="SIMS",IF(ISERROR(FIND(F$3,'CFR - XML import'!$A28)),0,VALUE(MID('CFR - XML import'!$A28,15,10))),IF(ISERROR(FIND(F$3,'CFR - XML import'!$A28)),0,VALUE(MID('CFR - XML import'!$A28,15,10))))</f>
        <v>0</v>
      </c>
      <c r="G34" s="140">
        <f>IF(ISERROR(FIND(G$3,'CFR - XML import'!$A28)),0,VALUE(MID('CFR - XML import'!$A28,SEARCH("&gt;",'CFR - XML import'!$A28,1)+1,SEARCH("/",'CFR - XML import'!$A28,1)-SEARCH("&gt;",'CFR - XML import'!$A28,1)-2)))</f>
        <v>0</v>
      </c>
      <c r="H34" s="140">
        <f>IF(ISERROR(FIND(H$3,'CFR - XML import'!$A28)),0,VALUE(MID('CFR - XML import'!$A28,SEARCH("&gt;",'CFR - XML import'!$A28,1)+1,SEARCH("/",'CFR - XML import'!$A28,1)-SEARCH("&gt;",'CFR - XML import'!$A28,1)-2)))</f>
        <v>0</v>
      </c>
      <c r="I34" s="140">
        <f>IF(ISERROR(FIND(I$3,'CFR - XML import'!$A28)),0,VALUE(MID('CFR - XML import'!$A28,SEARCH("&gt;",'CFR - XML import'!$A28,1)+1,SEARCH("/",'CFR - XML import'!$A28,1)-SEARCH("&gt;",'CFR - XML import'!$A28,1)-2)))</f>
        <v>0</v>
      </c>
      <c r="J34" s="140">
        <f>IF(ISERROR(FIND(J$3,'CFR - XML import'!$A28)),0,VALUE(MID('CFR - XML import'!$A28,SEARCH("&gt;",'CFR - XML import'!$A28,1)+1,SEARCH("/",'CFR - XML import'!$A28,1)-SEARCH("&gt;",'CFR - XML import'!$A28,1)-2)))</f>
        <v>0</v>
      </c>
      <c r="K34" s="140">
        <f>IF(ISERROR(FIND(K$3,'CFR - XML import'!$A28)),0,VALUE(MID('CFR - XML import'!$A28,SEARCH("&gt;",'CFR - XML import'!$A28,1)+1,SEARCH("/",'CFR - XML import'!$A28,1)-SEARCH("&gt;",'CFR - XML import'!$A28,1)-2)))</f>
        <v>0</v>
      </c>
      <c r="L34" s="140">
        <f>IF(ISERROR(FIND(L$3,'CFR - XML import'!$A28)),0,VALUE(MID('CFR - XML import'!$A28,SEARCH("&gt;",'CFR - XML import'!$A28,1)+1,SEARCH("/",'CFR - XML import'!$A28,1)-SEARCH("&gt;",'CFR - XML import'!$A28,1)-2)))</f>
        <v>0</v>
      </c>
      <c r="M34" s="140">
        <f>IF(ISERROR(FIND(M$3,'CFR - XML import'!$A28)),0,VALUE(MID('CFR - XML import'!$A28,SEARCH("&gt;",'CFR - XML import'!$A28,1)+1,SEARCH("/",'CFR - XML import'!$A28,1)-SEARCH("&gt;",'CFR - XML import'!$A28,1)-2)))</f>
        <v>0</v>
      </c>
      <c r="N34" s="140">
        <f>IF(ISERROR(FIND(N$3,'CFR - XML import'!$A28)),0,VALUE(MID('CFR - XML import'!$A28,SEARCH("&gt;",'CFR - XML import'!$A28,1)+1,SEARCH("/",'CFR - XML import'!$A28,1)-SEARCH("&gt;",'CFR - XML import'!$A28,1)-2)))</f>
        <v>0</v>
      </c>
      <c r="O34" s="140">
        <f>IF(ISERROR(FIND(O$3,'CFR - XML import'!$A28)),0,VALUE(MID('CFR - XML import'!$A28,SEARCH("&gt;",'CFR - XML import'!$A28,1)+1,SEARCH("/",'CFR - XML import'!$A28,1)-SEARCH("&gt;",'CFR - XML import'!$A28,1)-2)))</f>
        <v>0</v>
      </c>
      <c r="P34" s="140">
        <f>IF(ISERROR(FIND(P$3,'CFR - XML import'!$A28)),0,VALUE(MID('CFR - XML import'!$A28,SEARCH("&gt;",'CFR - XML import'!$A28,1)+1,SEARCH("/",'CFR - XML import'!$A28,1)-SEARCH("&gt;",'CFR - XML import'!$A28,1)-2)))</f>
        <v>0</v>
      </c>
      <c r="Q34" s="140">
        <f>IF(ISERROR(FIND(Q$3,'CFR - XML import'!$A28)),0,VALUE(MID('CFR - XML import'!$A28,SEARCH("&gt;",'CFR - XML import'!$A28,1)+1,SEARCH("/",'CFR - XML import'!$A28,1)-SEARCH("&gt;",'CFR - XML import'!$A28,1)-2)))</f>
        <v>0</v>
      </c>
      <c r="R34" s="140">
        <f>IF(ISERROR(FIND(R$3,'CFR - XML import'!$A28)),0,VALUE(MID('CFR - XML import'!$A28,SEARCH("&gt;",'CFR - XML import'!$A28,1)+1,SEARCH("/",'CFR - XML import'!$A28,1)-SEARCH("&gt;",'CFR - XML import'!$A28,1)-2)))</f>
        <v>0</v>
      </c>
      <c r="S34" s="140">
        <f>IF(ISERROR(FIND(S$3,'CFR - XML import'!$A28)),0,VALUE(MID('CFR - XML import'!$A28,SEARCH("&gt;",'CFR - XML import'!$A28,1)+1,SEARCH("/",'CFR - XML import'!$A28,1)-SEARCH("&gt;",'CFR - XML import'!$A28,1)-2)))</f>
        <v>0</v>
      </c>
      <c r="T34" s="140">
        <f>IF(ISERROR(FIND(T$3,'CFR - XML import'!$A28)),0,VALUE(MID('CFR - XML import'!$A28,SEARCH("&gt;",'CFR - XML import'!$A28,1)+1,SEARCH("/",'CFR - XML import'!$A28,1)-SEARCH("&gt;",'CFR - XML import'!$A28,1)-2)))</f>
        <v>0</v>
      </c>
      <c r="U34" s="140">
        <f>IF(ISERROR(FIND(U$3,'CFR - XML import'!$A28)),0,VALUE(MID('CFR - XML import'!$A28,SEARCH("&gt;",'CFR - XML import'!$A28,1)+1,SEARCH("/",'CFR - XML import'!$A28,1)-SEARCH("&gt;",'CFR - XML import'!$A28,1)-2)))</f>
        <v>0</v>
      </c>
      <c r="V34" s="140">
        <f>IF(ISERROR(FIND(V$3,'CFR - XML import'!$A28)),0,VALUE(MID('CFR - XML import'!$A28,SEARCH("&gt;",'CFR - XML import'!$A28,1)+1,SEARCH("/",'CFR - XML import'!$A28,1)-SEARCH("&gt;",'CFR - XML import'!$A28,1)-2)))</f>
        <v>0</v>
      </c>
      <c r="W34" s="140">
        <f>IF(ISERROR(FIND(W$3,'CFR - XML import'!$A28)),0,VALUE(MID('CFR - XML import'!$A28,SEARCH("&gt;",'CFR - XML import'!$A28,1)+1,SEARCH("/",'CFR - XML import'!$A28,1)-SEARCH("&gt;",'CFR - XML import'!$A28,1)-2)))</f>
        <v>0</v>
      </c>
      <c r="X34" s="140"/>
      <c r="Y34" s="140">
        <f>IF(ISERROR(FIND(Y$3,'CFR - XML import'!$A28)),0,VALUE(MID('CFR - XML import'!$A28,SEARCH("&gt;",'CFR - XML import'!$A28,1)+1,SEARCH("/",'CFR - XML import'!$A28,1)-SEARCH("&gt;",'CFR - XML import'!$A28,1)-2)))</f>
        <v>0</v>
      </c>
      <c r="Z34" s="140">
        <f>IF(ISERROR(FIND(Z$3,'CFR - XML import'!$A28)),0,VALUE(MID('CFR - XML import'!$A28,SEARCH("&gt;",'CFR - XML import'!$A28,1)+1,SEARCH("/",'CFR - XML import'!$A28,1)-SEARCH("&gt;",'CFR - XML import'!$A28,1)-2)))</f>
        <v>0</v>
      </c>
      <c r="AA34" s="140">
        <f>IF(ISERROR(FIND(AA$3,'CFR - XML import'!$A28)),0,VALUE(MID('CFR - XML import'!$A28,SEARCH("&gt;",'CFR - XML import'!$A28,1)+1,SEARCH("/",'CFR - XML import'!$A28,1)-SEARCH("&gt;",'CFR - XML import'!$A28,1)-2)))</f>
        <v>0</v>
      </c>
      <c r="AB34" s="140">
        <f>IF(ISERROR(FIND(AB$3,'CFR - XML import'!$A28)),0,VALUE(MID('CFR - XML import'!$A28,SEARCH("&gt;",'CFR - XML import'!$A28,1)+1,SEARCH("/",'CFR - XML import'!$A28,1)-SEARCH("&gt;",'CFR - XML import'!$A28,1)-2)))</f>
        <v>0</v>
      </c>
      <c r="AC34" s="140">
        <f>IF(ISERROR(FIND(AC$3,'CFR - XML import'!$A28)),0,VALUE(MID('CFR - XML import'!$A28,SEARCH("&gt;",'CFR - XML import'!$A28,1)+1,SEARCH("/",'CFR - XML import'!$A28,1)-SEARCH("&gt;",'CFR - XML import'!$A28,1)-2)))</f>
        <v>0</v>
      </c>
      <c r="AD34" s="140">
        <f>IF(ISERROR(FIND(AD$3,'CFR - XML import'!$A28)),0,VALUE(MID('CFR - XML import'!$A28,SEARCH("&gt;",'CFR - XML import'!$A28,1)+1,SEARCH("/",'CFR - XML import'!$A28,1)-SEARCH("&gt;",'CFR - XML import'!$A28,1)-2)))</f>
        <v>0</v>
      </c>
      <c r="AE34" s="140">
        <f>IF(ISERROR(FIND(AE$3,'CFR - XML import'!$A28)),0,VALUE(MID('CFR - XML import'!$A28,SEARCH("&gt;",'CFR - XML import'!$A28,1)+1,SEARCH("/",'CFR - XML import'!$A28,1)-SEARCH("&gt;",'CFR - XML import'!$A28,1)-2)))</f>
        <v>0</v>
      </c>
      <c r="AF34" s="140">
        <f>IF(ISERROR(FIND(AF$3,'CFR - XML import'!$A28)),0,VALUE(MID('CFR - XML import'!$A28,SEARCH("&gt;",'CFR - XML import'!$A28,1)+1,SEARCH("/",'CFR - XML import'!$A28,1)-SEARCH("&gt;",'CFR - XML import'!$A28,1)-2)))</f>
        <v>0</v>
      </c>
      <c r="AG34" s="140">
        <f>IF(ISERROR(FIND(AG$3,'CFR - XML import'!$A28)),0,VALUE(MID('CFR - XML import'!$A28,SEARCH("&gt;",'CFR - XML import'!$A28,1)+1,SEARCH("/",'CFR - XML import'!$A28,1)-SEARCH("&gt;",'CFR - XML import'!$A28,1)-2)))</f>
        <v>0</v>
      </c>
      <c r="AH34" s="140">
        <f>IF(ISERROR(FIND(AH$3,'CFR - XML import'!$A28)),0,VALUE(MID('CFR - XML import'!$A28,SEARCH("&gt;",'CFR - XML import'!$A28,1)+1,SEARCH("/",'CFR - XML import'!$A28,1)-SEARCH("&gt;",'CFR - XML import'!$A28,1)-2)))</f>
        <v>0</v>
      </c>
      <c r="AI34" s="140">
        <f>IF(ISERROR(FIND(AI$3,'CFR - XML import'!$A28)),0,VALUE(MID('CFR - XML import'!$A28,SEARCH("&gt;",'CFR - XML import'!$A28,1)+1,SEARCH("/",'CFR - XML import'!$A28,1)-SEARCH("&gt;",'CFR - XML import'!$A28,1)-2)))</f>
        <v>0</v>
      </c>
      <c r="AJ34" s="140">
        <f>IF(ISERROR(FIND(AJ$3,'CFR - XML import'!$A28)),0,VALUE(MID('CFR - XML import'!$A28,SEARCH("&gt;",'CFR - XML import'!$A28,1)+1,SEARCH("/",'CFR - XML import'!$A28,1)-SEARCH("&gt;",'CFR - XML import'!$A28,1)-2)))</f>
        <v>0</v>
      </c>
      <c r="AK34" s="140">
        <f>IF(ISERROR(FIND(AK$3,'CFR - XML import'!$A28)),0,VALUE(MID('CFR - XML import'!$A28,SEARCH("&gt;",'CFR - XML import'!$A28,1)+1,SEARCH("/",'CFR - XML import'!$A28,1)-SEARCH("&gt;",'CFR - XML import'!$A28,1)-2)))</f>
        <v>0</v>
      </c>
      <c r="AL34" s="140">
        <f>IF(ISERROR(FIND(AL$3,'CFR - XML import'!$A28)),0,VALUE(MID('CFR - XML import'!$A28,SEARCH("&gt;",'CFR - XML import'!$A28,1)+1,SEARCH("/",'CFR - XML import'!$A28,1)-SEARCH("&gt;",'CFR - XML import'!$A28,1)-2)))</f>
        <v>0</v>
      </c>
      <c r="AM34" s="140">
        <f>IF(ISERROR(FIND(AM$3,'CFR - XML import'!$A28)),0,VALUE(MID('CFR - XML import'!$A28,SEARCH("&gt;",'CFR - XML import'!$A28,1)+1,SEARCH("/",'CFR - XML import'!$A28,1)-SEARCH("&gt;",'CFR - XML import'!$A28,1)-2)))</f>
        <v>0</v>
      </c>
      <c r="AN34" s="140">
        <f>IF(ISERROR(FIND(AN$3,'CFR - XML import'!$A28)),0,VALUE(MID('CFR - XML import'!$A28,SEARCH("&gt;",'CFR - XML import'!$A28,1)+1,SEARCH("/",'CFR - XML import'!$A28,1)-SEARCH("&gt;",'CFR - XML import'!$A28,1)-2)))</f>
        <v>0</v>
      </c>
      <c r="AO34" s="140">
        <f>IF(ISERROR(FIND(AO$3,'CFR - XML import'!$A28)),0,VALUE(MID('CFR - XML import'!$A28,SEARCH("&gt;",'CFR - XML import'!$A28,1)+1,SEARCH("/",'CFR - XML import'!$A28,1)-SEARCH("&gt;",'CFR - XML import'!$A28,1)-2)))</f>
        <v>0</v>
      </c>
      <c r="AP34" s="140">
        <f>IF(ISERROR(FIND(AP$3,'CFR - XML import'!$A28)),0,VALUE(MID('CFR - XML import'!$A28,SEARCH("&gt;",'CFR - XML import'!$A28,1)+1,SEARCH("/",'CFR - XML import'!$A28,1)-SEARCH("&gt;",'CFR - XML import'!$A28,1)-2)))</f>
        <v>0</v>
      </c>
      <c r="AQ34" s="140">
        <f>IF(ISERROR(FIND(AQ$3,'CFR - XML import'!$A28)),0,VALUE(MID('CFR - XML import'!$A28,SEARCH("&gt;",'CFR - XML import'!$A28,1)+1,SEARCH("/",'CFR - XML import'!$A28,1)-SEARCH("&gt;",'CFR - XML import'!$A28,1)-2)))</f>
        <v>0</v>
      </c>
      <c r="AR34" s="140">
        <f>IF(ISERROR(FIND(AR$3,'CFR - XML import'!$A28)),0,VALUE(MID('CFR - XML import'!$A28,SEARCH("&gt;",'CFR - XML import'!$A28,1)+1,SEARCH("/",'CFR - XML import'!$A28,1)-SEARCH("&gt;",'CFR - XML import'!$A28,1)-2)))</f>
        <v>0</v>
      </c>
      <c r="AS34" s="140">
        <f>IF(ISERROR(FIND(AS$3,'CFR - XML import'!$A28)),0,VALUE(MID('CFR - XML import'!$A28,SEARCH("&gt;",'CFR - XML import'!$A28,1)+1,SEARCH("/",'CFR - XML import'!$A28,1)-SEARCH("&gt;",'CFR - XML import'!$A28,1)-2)))</f>
        <v>0</v>
      </c>
      <c r="AT34" s="140">
        <f>IF(ISERROR(FIND(AT$3,'CFR - XML import'!$A28)),0,VALUE(MID('CFR - XML import'!$A28,SEARCH("&gt;",'CFR - XML import'!$A28,1)+1,SEARCH("/",'CFR - XML import'!$A28,1)-SEARCH("&gt;",'CFR - XML import'!$A28,1)-2)))</f>
        <v>0</v>
      </c>
      <c r="AU34" s="140">
        <f>IF(ISERROR(FIND(AU$3,'CFR - XML import'!$A28)),0,VALUE(MID('CFR - XML import'!$A28,SEARCH("&gt;",'CFR - XML import'!$A28,1)+1,SEARCH("/",'CFR - XML import'!$A28,1)-SEARCH("&gt;",'CFR - XML import'!$A28,1)-2)))</f>
        <v>0</v>
      </c>
      <c r="AV34" s="140">
        <f>IF(ISERROR(FIND(AV$3,'CFR - XML import'!$A28)),0,VALUE(MID('CFR - XML import'!$A28,SEARCH("&gt;",'CFR - XML import'!$A28,1)+1,SEARCH("/",'CFR - XML import'!$A28,1)-SEARCH("&gt;",'CFR - XML import'!$A28,1)-2)))</f>
        <v>0</v>
      </c>
      <c r="AW34" s="140">
        <f>IF(ISERROR(FIND(AW$3,'CFR - XML import'!$A28)),0,VALUE(MID('CFR - XML import'!$A28,SEARCH("&gt;",'CFR - XML import'!$A28,1)+1,SEARCH("/",'CFR - XML import'!$A28,1)-SEARCH("&gt;",'CFR - XML import'!$A28,1)-2)))</f>
        <v>0</v>
      </c>
      <c r="AX34" s="140">
        <f>IF(ISERROR(FIND(AX$3,'CFR - XML import'!$A28)),0,VALUE(MID('CFR - XML import'!$A28,SEARCH("&gt;",'CFR - XML import'!$A28,1)+1,SEARCH("/",'CFR - XML import'!$A28,1)-SEARCH("&gt;",'CFR - XML import'!$A28,1)-2)))</f>
        <v>0</v>
      </c>
      <c r="AY34" s="140">
        <f>IF(ISERROR(FIND(AY$3,'CFR - XML import'!$A28)),0,VALUE(MID('CFR - XML import'!$A28,SEARCH("&gt;",'CFR - XML import'!$A28,1)+1,SEARCH("/",'CFR - XML import'!$A28,1)-SEARCH("&gt;",'CFR - XML import'!$A28,1)-2)))</f>
        <v>0</v>
      </c>
      <c r="AZ34" s="140">
        <f>IF(ISERROR(FIND(AZ$3,'CFR - XML import'!$A28)),0,VALUE(MID('CFR - XML import'!$A28,SEARCH("&gt;",'CFR - XML import'!$A28,1)+1,SEARCH("/",'CFR - XML import'!$A28,1)-SEARCH("&gt;",'CFR - XML import'!$A28,1)-2)))</f>
        <v>0</v>
      </c>
      <c r="BA34" s="140">
        <f>IF(ISERROR(FIND(BA$3,'CFR - XML import'!$A28)),0,VALUE(MID('CFR - XML import'!$A28,SEARCH("&gt;",'CFR - XML import'!$A28,1)+1,SEARCH("/",'CFR - XML import'!$A28,1)-SEARCH("&gt;",'CFR - XML import'!$A28,1)-2)))</f>
        <v>0</v>
      </c>
      <c r="BB34" s="140">
        <f>IF(ISERROR(FIND(BB$3,'CFR - XML import'!$A28)),0,VALUE(MID('CFR - XML import'!$A28,SEARCH("&gt;",'CFR - XML import'!$A28,1)+1,SEARCH("/",'CFR - XML import'!$A28,1)-SEARCH("&gt;",'CFR - XML import'!$A28,1)-2)))</f>
        <v>0</v>
      </c>
      <c r="BC34" s="140">
        <f>IF(ISERROR(FIND(BC$3,'CFR - XML import'!$A28)),0,VALUE(MID('CFR - XML import'!$A28,SEARCH("&gt;",'CFR - XML import'!$A28,1)+1,SEARCH("/",'CFR - XML import'!$A28,1)-SEARCH("&gt;",'CFR - XML import'!$A28,1)-2)))</f>
        <v>0</v>
      </c>
      <c r="BD34" s="140">
        <f>IF(ISERROR(FIND(BD$3,'CFR - XML import'!$A28)),0,VALUE(MID('CFR - XML import'!$A28,SEARCH("&gt;",'CFR - XML import'!$A28,1)+1,SEARCH("/",'CFR - XML import'!$A28,1)-SEARCH("&gt;",'CFR - XML import'!$A28,1)-2)))</f>
        <v>0</v>
      </c>
      <c r="BE34" s="140">
        <f>IF(ISERROR(FIND(BE$3,'CFR - XML import'!$A28)),0,VALUE(MID('CFR - XML import'!$A28,SEARCH("&gt;",'CFR - XML import'!$A28,1)+1,SEARCH("/",'CFR - XML import'!$A28,1)-SEARCH("&gt;",'CFR - XML import'!$A28,1)-2)))</f>
        <v>0</v>
      </c>
      <c r="BF34" s="140">
        <f>IF(ISERROR(FIND(BF$3,'CFR - XML import'!$A28)),0,VALUE(MID('CFR - XML import'!$A28,SEARCH("&gt;",'CFR - XML import'!$A28,1)+1,SEARCH("/",'CFR - XML import'!$A28,1)-SEARCH("&gt;",'CFR - XML import'!$A28,1)-2)))</f>
        <v>0</v>
      </c>
      <c r="BG34" s="140">
        <f>IF(ISERROR(FIND(BG$3,'CFR - XML import'!$A28)),0,VALUE(MID('CFR - XML import'!$A28,SEARCH("&gt;",'CFR - XML import'!$A28,1)+1,SEARCH("/",'CFR - XML import'!$A28,1)-SEARCH("&gt;",'CFR - XML import'!$A28,1)-2)))</f>
        <v>0</v>
      </c>
      <c r="BH34" s="140">
        <f>IF(ISERROR(FIND(BH$3,'CFR - XML import'!$A28)),0,VALUE(MID('CFR - XML import'!$A28,SEARCH("&gt;",'CFR - XML import'!$A28,1)+1,SEARCH("/",'CFR - XML import'!$A28,1)-SEARCH("&gt;",'CFR - XML import'!$A28,1)-2)))</f>
        <v>0</v>
      </c>
      <c r="BI34" s="140">
        <f>IF(ISERROR(FIND(BI$3,'CFR - XML import'!$A28)),0,VALUE(MID('CFR - XML import'!$A28,SEARCH("&gt;",'CFR - XML import'!$A28,1)+1,SEARCH("/",'CFR - XML import'!$A28,1)-SEARCH("&gt;",'CFR - XML import'!$A28,1)-2)))</f>
        <v>0</v>
      </c>
      <c r="BJ34" s="140">
        <f>IF(ISERROR(FIND(BJ$3,'CFR - XML import'!$A28)),0,VALUE(MID('CFR - XML import'!$A28,SEARCH("&gt;",'CFR - XML import'!$A28,1)+1,SEARCH("/",'CFR - XML import'!$A28,1)-SEARCH("&gt;",'CFR - XML import'!$A28,1)-2)))</f>
        <v>0</v>
      </c>
      <c r="BK34" s="140">
        <f>IF(ISERROR(FIND(BK$3,'CFR - XML import'!$A28)),0,VALUE(MID('CFR - XML import'!$A28,SEARCH("&gt;",'CFR - XML import'!$A28,1)+1,SEARCH("/",'CFR - XML import'!$A28,1)-SEARCH("&gt;",'CFR - XML import'!$A28,1)-2)))</f>
        <v>0</v>
      </c>
      <c r="BL34" s="140">
        <f>IF(ISERROR(FIND(BL$3,'CFR - XML import'!$A28)),0,VALUE(MID('CFR - XML import'!$A28,SEARCH("&gt;",'CFR - XML import'!$A28,1)+1,SEARCH("/",'CFR - XML import'!$A28,1)-SEARCH("&gt;",'CFR - XML import'!$A28,1)-2)))</f>
        <v>0</v>
      </c>
      <c r="BM34" s="140">
        <f>IF(ISERROR(FIND(BM$3,'CFR - XML import'!$A28)),0,VALUE(MID('CFR - XML import'!$A28,SEARCH("&gt;",'CFR - XML import'!$A28,1)+1,SEARCH("/",'CFR - XML import'!$A28,1)-SEARCH("&gt;",'CFR - XML import'!$A28,1)-2)))</f>
        <v>0</v>
      </c>
      <c r="BN34" s="140">
        <f>IF(ISERROR(FIND(BN$3,'CFR - XML import'!$A28)),0,VALUE(MID('CFR - XML import'!$A28,SEARCH("&gt;",'CFR - XML import'!$A28,1)+1,SEARCH("/",'CFR - XML import'!$A28,1)-SEARCH("&gt;",'CFR - XML import'!$A28,1)-2)))</f>
        <v>0</v>
      </c>
      <c r="BO34" s="140">
        <f>IF(ISERROR(FIND(BO$3,'CFR - XML import'!$A28)),0,VALUE(MID('CFR - XML import'!$A28,SEARCH("&gt;",'CFR - XML import'!$A28,1)+1,SEARCH("/",'CFR - XML import'!$A28,1)-SEARCH("&gt;",'CFR - XML import'!$A28,1)-2)))</f>
        <v>0</v>
      </c>
      <c r="BP34" s="140">
        <f>IF(ISERROR(FIND(BP$3,'CFR - XML import'!$A28)),0,VALUE(MID('CFR - XML import'!$A28,SEARCH("&gt;",'CFR - XML import'!$A28,1)+1,SEARCH("/",'CFR - XML import'!$A28,1)-SEARCH("&gt;",'CFR - XML import'!$A28,1)-2)))</f>
        <v>0</v>
      </c>
      <c r="BQ34" s="140">
        <f>IF(ISERROR(FIND(BQ$3,'CFR - XML import'!$A28)),0,VALUE(MID('CFR - XML import'!$A28,SEARCH("&gt;",'CFR - XML import'!$A28,1)+1,SEARCH("/",'CFR - XML import'!$A28,1)-SEARCH("&gt;",'CFR - XML import'!$A28,1)-2)))</f>
        <v>0</v>
      </c>
      <c r="BR34" s="140">
        <f>IF(ISERROR(FIND(BR$3,'CFR - XML import'!$A28)),0,VALUE(MID('CFR - XML import'!$A28,SEARCH("&gt;",'CFR - XML import'!$A28,1)+1,SEARCH("/",'CFR - XML import'!$A28,1)-SEARCH("&gt;",'CFR - XML import'!$A28,1)-2)))</f>
        <v>0</v>
      </c>
      <c r="BS34" s="140">
        <f>IF(ISERROR(FIND(BS$3,'CFR - XML import'!$A28)),0,VALUE(MID('CFR - XML import'!$A28,SEARCH("&gt;",'CFR - XML import'!$A28,1)+1,SEARCH("/",'CFR - XML import'!$A28,1)-SEARCH("&gt;",'CFR - XML import'!$A28,1)-2)))</f>
        <v>0</v>
      </c>
      <c r="BT34" s="140">
        <f>IF(ISERROR(FIND(BT$3,'CFR - XML import'!$A28)),0,VALUE(MID('CFR - XML import'!$A28,SEARCH("&gt;",'CFR - XML import'!$A28,1)+1,SEARCH("/",'CFR - XML import'!$A28,1)-SEARCH("&gt;",'CFR - XML import'!$A28,1)-2)))</f>
        <v>0</v>
      </c>
      <c r="BU34" s="140">
        <f>IF(ISERROR(FIND(BU$3,'CFR - XML import'!$A28)),0,VALUE(MID('CFR - XML import'!$A28,SEARCH("&gt;",'CFR - XML import'!$A28,1)+1,SEARCH("/",'CFR - XML import'!$A28,1)-SEARCH("&gt;",'CFR - XML import'!$A28,1)-2)))</f>
        <v>0</v>
      </c>
      <c r="BV34" s="140">
        <f>IF(ISERROR(FIND(BV$3,'CFR - XML import'!$A28)),0,VALUE(MID('CFR - XML import'!$A28,SEARCH("&gt;",'CFR - XML import'!$A28,1)+1,SEARCH("/",'CFR - XML import'!$A28,1)-SEARCH("&gt;",'CFR - XML import'!$A28,1)-2)))</f>
        <v>0</v>
      </c>
      <c r="BW34" s="140">
        <f>IF(ISERROR(FIND(BW$3,'CFR - XML import'!$A28)),0,VALUE(MID('CFR - XML import'!$A28,SEARCH("&gt;",'CFR - XML import'!$A28,1)+1,SEARCH("/",'CFR - XML import'!$A28,1)-SEARCH("&gt;",'CFR - XML import'!$A28,1)-2)))</f>
        <v>0</v>
      </c>
      <c r="BX34" s="140">
        <f>IF(ISERROR(FIND(BX$3,'CFR - XML import'!$A28)),0,VALUE(MID('CFR - XML import'!$A28,SEARCH("&gt;",'CFR - XML import'!$A28,1)+1,SEARCH("/",'CFR - XML import'!$A28,1)-SEARCH("&gt;",'CFR - XML import'!$A28,1)-2)))</f>
        <v>0</v>
      </c>
      <c r="BY34" s="140">
        <f>IF(ISERROR(FIND(BY$3,'CFR - XML import'!$A28)),0,VALUE(MID('CFR - XML import'!$A28,SEARCH("&gt;",'CFR - XML import'!$A28,1)+1,SEARCH("/",'CFR - XML import'!$A28,1)-SEARCH("&gt;",'CFR - XML import'!$A28,1)-2)))</f>
        <v>0</v>
      </c>
      <c r="BZ34" s="140">
        <f>IF(ISERROR(FIND(BZ$3,'CFR - XML import'!$A28)),0,VALUE(MID('CFR - XML import'!$A28,SEARCH("&gt;",'CFR - XML import'!$A28,1)+1,SEARCH("/",'CFR - XML import'!$A28,1)-SEARCH("&gt;",'CFR - XML import'!$A28,1)-2)))</f>
        <v>0</v>
      </c>
      <c r="CG34" s="142">
        <f>IF(ISERROR(IF(MID('CFR - XML import'!$A28,LEN($CF$4)+5,LEN('CFR - XML import'!$A28)-(2*LEN($CF$4)+5))="RMMS",1,IF(MID('CFR - XML import'!$A28,LEN("    &lt;InputSystem&gt;")+1,LEN('CFR - XML import'!$A28)-(LEN("    &lt;InputSystem&gt;")+LEN($CF$4)+1))="SIMS",2,0))),0,IF(MID('CFR - XML import'!$A28,LEN($CF$4)+5,LEN('CFR - XML import'!$A28)-(2*LEN($CF$4)+5))="RMMS",1,IF(MID('CFR - XML import'!$A28,LEN("    &lt;InputSystem&gt;")+1,LEN('CFR - XML import'!$A28)-(LEN("    &lt;InputSystem&gt;")+LEN($CF$4)+1))="SIMS",2,0)))</f>
        <v>0</v>
      </c>
      <c r="CH34" s="140">
        <f>IF(ISERROR(FIND(CH$3,'CFR - XML import'!$A28)),0,MID('CFR - XML import'!$A28,SEARCH("&gt;",'CFR - XML import'!$A28,1)+1,SEARCH("/",'CFR - XML import'!$A28,1)-SEARCH("&gt;",'CFR - XML import'!$A28,1)-2))</f>
        <v>0</v>
      </c>
      <c r="CI34" s="140">
        <f>IF(ISERROR(FIND(CI$3,'CFR - XML import'!$A28)),0,MID('CFR - XML import'!$A28,SEARCH("&gt;",'CFR - XML import'!$A28,1)+1,SEARCH("/",'CFR - XML import'!$A28,1)-SEARCH("&gt;",'CFR - XML import'!$A28,1)-2))</f>
        <v>0</v>
      </c>
      <c r="CJ34" s="140">
        <f>IF(ISERROR(FIND(CJ$3,'CFR - XML import'!$A28)),0,MID('CFR - XML import'!$A28,SEARCH("&gt;",'CFR - XML import'!$A28,1)+1,SEARCH("/",'CFR - XML import'!$A28,1)-SEARCH("&gt;",'CFR - XML import'!$A28,1)-2))</f>
        <v>0</v>
      </c>
      <c r="CK34" s="140">
        <f>IF(ISERROR(FIND(CK$3,'CFR - XML import'!$A28)),0,MID('CFR - XML import'!$A28,SEARCH("&gt;",'CFR - XML import'!$A28,1)+1,SEARCH("/",'CFR - XML import'!$A28,1)-SEARCH("&gt;",'CFR - XML import'!$A28,1)-2))</f>
        <v>0</v>
      </c>
      <c r="CL34" s="140">
        <f>IF(ISERROR(FIND(CL$3,'CFR - XML import'!$A28)),0,MID('CFR - XML import'!$A28,SEARCH("&gt;",'CFR - XML import'!$A28,1)+1,SEARCH("/",'CFR - XML import'!$A28,1)-SEARCH("&gt;",'CFR - XML import'!$A28,1)-2))</f>
        <v>0</v>
      </c>
      <c r="CM34" s="140">
        <f>IF(ISERROR(FIND(CM$3,'CFR - XML import'!$A28)),0,MID('CFR - XML import'!$A28,SEARCH("&gt;",'CFR - XML import'!$A28,1)+1,SEARCH("/",'CFR - XML import'!$A28,1)-SEARCH("&gt;",'CFR - XML import'!$A28,1)-2))</f>
        <v>0</v>
      </c>
    </row>
    <row r="35" spans="1:91" x14ac:dyDescent="0.2">
      <c r="A35" s="139" t="str">
        <f>IF(AND('CFR - XML import'!A29&lt;&gt;"",LEFT('CFR - XML import'!A29,1)&lt;&gt;"&lt;",LEFT('CFR - XML import'!A29,3)&lt;&gt;"  &lt;",LEFT('CFR - XML import'!A29,5)&lt;&gt;"    &lt;",LEFT('CFR - XML import'!A29,7)&lt;&gt;"      &lt;",LEFT('CFR - XML import'!A29,9)&lt;&gt;"        &lt;",$B$1="SIMS"),'CFR - XML import'!A29,IF(AND(LEFT('CFR - XML import'!A29,9)="&lt;Details&gt;",$B$1="RM"),'CFR - XML import'!A29,""))</f>
        <v/>
      </c>
      <c r="B35" s="140">
        <f>IF(ISERROR(FIND(B$3,'CFR - XML import'!$A29)),0,VALUE(MID('CFR - XML import'!$A29,SEARCH("&gt;",'CFR - XML import'!$A29,1)+1,SEARCH("/",'CFR - XML import'!$A29,1)-SEARCH("&gt;",'CFR - XML import'!$A29,1)-2)))</f>
        <v>0</v>
      </c>
      <c r="D35" s="140">
        <f>IF(ISERROR(FIND(D$3,'CFR - XML import'!$A29)),0,MID('CFR - XML import'!$A29,SEARCH("&gt;",'CFR - XML import'!$A29,1)+1,SEARCH("/",'CFR - XML import'!$A29,1)-SEARCH("&gt;",'CFR - XML import'!$A29,1)-2))</f>
        <v>0</v>
      </c>
      <c r="E35" s="140">
        <f>IF(ISERROR(FIND(E$3,'CFR - XML import'!$A29)),0,MID('CFR - XML import'!$A29,SEARCH("&gt;",'CFR - XML import'!$A29,1)+1,SEARCH("/",'CFR - XML import'!$A29,1)-SEARCH("&gt;",'CFR - XML import'!$A29,1)-2))</f>
        <v>0</v>
      </c>
      <c r="F35" s="141">
        <f>IF($B$1="SIMS",IF(ISERROR(FIND(F$3,'CFR - XML import'!$A29)),0,VALUE(MID('CFR - XML import'!$A29,15,10))),IF(ISERROR(FIND(F$3,'CFR - XML import'!$A29)),0,VALUE(MID('CFR - XML import'!$A29,15,10))))</f>
        <v>0</v>
      </c>
      <c r="G35" s="140">
        <f>IF(ISERROR(FIND(G$3,'CFR - XML import'!$A29)),0,VALUE(MID('CFR - XML import'!$A29,SEARCH("&gt;",'CFR - XML import'!$A29,1)+1,SEARCH("/",'CFR - XML import'!$A29,1)-SEARCH("&gt;",'CFR - XML import'!$A29,1)-2)))</f>
        <v>0</v>
      </c>
      <c r="H35" s="140">
        <f>IF(ISERROR(FIND(H$3,'CFR - XML import'!$A29)),0,VALUE(MID('CFR - XML import'!$A29,SEARCH("&gt;",'CFR - XML import'!$A29,1)+1,SEARCH("/",'CFR - XML import'!$A29,1)-SEARCH("&gt;",'CFR - XML import'!$A29,1)-2)))</f>
        <v>0</v>
      </c>
      <c r="I35" s="140">
        <f>IF(ISERROR(FIND(I$3,'CFR - XML import'!$A29)),0,VALUE(MID('CFR - XML import'!$A29,SEARCH("&gt;",'CFR - XML import'!$A29,1)+1,SEARCH("/",'CFR - XML import'!$A29,1)-SEARCH("&gt;",'CFR - XML import'!$A29,1)-2)))</f>
        <v>0</v>
      </c>
      <c r="J35" s="140">
        <f>IF(ISERROR(FIND(J$3,'CFR - XML import'!$A29)),0,VALUE(MID('CFR - XML import'!$A29,SEARCH("&gt;",'CFR - XML import'!$A29,1)+1,SEARCH("/",'CFR - XML import'!$A29,1)-SEARCH("&gt;",'CFR - XML import'!$A29,1)-2)))</f>
        <v>0</v>
      </c>
      <c r="K35" s="140">
        <f>IF(ISERROR(FIND(K$3,'CFR - XML import'!$A29)),0,VALUE(MID('CFR - XML import'!$A29,SEARCH("&gt;",'CFR - XML import'!$A29,1)+1,SEARCH("/",'CFR - XML import'!$A29,1)-SEARCH("&gt;",'CFR - XML import'!$A29,1)-2)))</f>
        <v>0</v>
      </c>
      <c r="L35" s="140">
        <f>IF(ISERROR(FIND(L$3,'CFR - XML import'!$A29)),0,VALUE(MID('CFR - XML import'!$A29,SEARCH("&gt;",'CFR - XML import'!$A29,1)+1,SEARCH("/",'CFR - XML import'!$A29,1)-SEARCH("&gt;",'CFR - XML import'!$A29,1)-2)))</f>
        <v>0</v>
      </c>
      <c r="M35" s="140">
        <f>IF(ISERROR(FIND(M$3,'CFR - XML import'!$A29)),0,VALUE(MID('CFR - XML import'!$A29,SEARCH("&gt;",'CFR - XML import'!$A29,1)+1,SEARCH("/",'CFR - XML import'!$A29,1)-SEARCH("&gt;",'CFR - XML import'!$A29,1)-2)))</f>
        <v>0</v>
      </c>
      <c r="N35" s="140">
        <f>IF(ISERROR(FIND(N$3,'CFR - XML import'!$A29)),0,VALUE(MID('CFR - XML import'!$A29,SEARCH("&gt;",'CFR - XML import'!$A29,1)+1,SEARCH("/",'CFR - XML import'!$A29,1)-SEARCH("&gt;",'CFR - XML import'!$A29,1)-2)))</f>
        <v>0</v>
      </c>
      <c r="O35" s="140">
        <f>IF(ISERROR(FIND(O$3,'CFR - XML import'!$A29)),0,VALUE(MID('CFR - XML import'!$A29,SEARCH("&gt;",'CFR - XML import'!$A29,1)+1,SEARCH("/",'CFR - XML import'!$A29,1)-SEARCH("&gt;",'CFR - XML import'!$A29,1)-2)))</f>
        <v>0</v>
      </c>
      <c r="P35" s="140">
        <f>IF(ISERROR(FIND(P$3,'CFR - XML import'!$A29)),0,VALUE(MID('CFR - XML import'!$A29,SEARCH("&gt;",'CFR - XML import'!$A29,1)+1,SEARCH("/",'CFR - XML import'!$A29,1)-SEARCH("&gt;",'CFR - XML import'!$A29,1)-2)))</f>
        <v>0</v>
      </c>
      <c r="Q35" s="140">
        <f>IF(ISERROR(FIND(Q$3,'CFR - XML import'!$A29)),0,VALUE(MID('CFR - XML import'!$A29,SEARCH("&gt;",'CFR - XML import'!$A29,1)+1,SEARCH("/",'CFR - XML import'!$A29,1)-SEARCH("&gt;",'CFR - XML import'!$A29,1)-2)))</f>
        <v>0</v>
      </c>
      <c r="R35" s="140">
        <f>IF(ISERROR(FIND(R$3,'CFR - XML import'!$A29)),0,VALUE(MID('CFR - XML import'!$A29,SEARCH("&gt;",'CFR - XML import'!$A29,1)+1,SEARCH("/",'CFR - XML import'!$A29,1)-SEARCH("&gt;",'CFR - XML import'!$A29,1)-2)))</f>
        <v>0</v>
      </c>
      <c r="S35" s="140">
        <f>IF(ISERROR(FIND(S$3,'CFR - XML import'!$A29)),0,VALUE(MID('CFR - XML import'!$A29,SEARCH("&gt;",'CFR - XML import'!$A29,1)+1,SEARCH("/",'CFR - XML import'!$A29,1)-SEARCH("&gt;",'CFR - XML import'!$A29,1)-2)))</f>
        <v>0</v>
      </c>
      <c r="T35" s="140">
        <f>IF(ISERROR(FIND(T$3,'CFR - XML import'!$A29)),0,VALUE(MID('CFR - XML import'!$A29,SEARCH("&gt;",'CFR - XML import'!$A29,1)+1,SEARCH("/",'CFR - XML import'!$A29,1)-SEARCH("&gt;",'CFR - XML import'!$A29,1)-2)))</f>
        <v>0</v>
      </c>
      <c r="U35" s="140">
        <f>IF(ISERROR(FIND(U$3,'CFR - XML import'!$A29)),0,VALUE(MID('CFR - XML import'!$A29,SEARCH("&gt;",'CFR - XML import'!$A29,1)+1,SEARCH("/",'CFR - XML import'!$A29,1)-SEARCH("&gt;",'CFR - XML import'!$A29,1)-2)))</f>
        <v>0</v>
      </c>
      <c r="V35" s="140">
        <f>IF(ISERROR(FIND(V$3,'CFR - XML import'!$A29)),0,VALUE(MID('CFR - XML import'!$A29,SEARCH("&gt;",'CFR - XML import'!$A29,1)+1,SEARCH("/",'CFR - XML import'!$A29,1)-SEARCH("&gt;",'CFR - XML import'!$A29,1)-2)))</f>
        <v>0</v>
      </c>
      <c r="W35" s="140">
        <f>IF(ISERROR(FIND(W$3,'CFR - XML import'!$A29)),0,VALUE(MID('CFR - XML import'!$A29,SEARCH("&gt;",'CFR - XML import'!$A29,1)+1,SEARCH("/",'CFR - XML import'!$A29,1)-SEARCH("&gt;",'CFR - XML import'!$A29,1)-2)))</f>
        <v>0</v>
      </c>
      <c r="X35" s="140"/>
      <c r="Y35" s="140">
        <f>IF(ISERROR(FIND(Y$3,'CFR - XML import'!$A29)),0,VALUE(MID('CFR - XML import'!$A29,SEARCH("&gt;",'CFR - XML import'!$A29,1)+1,SEARCH("/",'CFR - XML import'!$A29,1)-SEARCH("&gt;",'CFR - XML import'!$A29,1)-2)))</f>
        <v>0</v>
      </c>
      <c r="Z35" s="140">
        <f>IF(ISERROR(FIND(Z$3,'CFR - XML import'!$A29)),0,VALUE(MID('CFR - XML import'!$A29,SEARCH("&gt;",'CFR - XML import'!$A29,1)+1,SEARCH("/",'CFR - XML import'!$A29,1)-SEARCH("&gt;",'CFR - XML import'!$A29,1)-2)))</f>
        <v>0</v>
      </c>
      <c r="AA35" s="140">
        <f>IF(ISERROR(FIND(AA$3,'CFR - XML import'!$A29)),0,VALUE(MID('CFR - XML import'!$A29,SEARCH("&gt;",'CFR - XML import'!$A29,1)+1,SEARCH("/",'CFR - XML import'!$A29,1)-SEARCH("&gt;",'CFR - XML import'!$A29,1)-2)))</f>
        <v>0</v>
      </c>
      <c r="AB35" s="140">
        <f>IF(ISERROR(FIND(AB$3,'CFR - XML import'!$A29)),0,VALUE(MID('CFR - XML import'!$A29,SEARCH("&gt;",'CFR - XML import'!$A29,1)+1,SEARCH("/",'CFR - XML import'!$A29,1)-SEARCH("&gt;",'CFR - XML import'!$A29,1)-2)))</f>
        <v>0</v>
      </c>
      <c r="AC35" s="140">
        <f>IF(ISERROR(FIND(AC$3,'CFR - XML import'!$A29)),0,VALUE(MID('CFR - XML import'!$A29,SEARCH("&gt;",'CFR - XML import'!$A29,1)+1,SEARCH("/",'CFR - XML import'!$A29,1)-SEARCH("&gt;",'CFR - XML import'!$A29,1)-2)))</f>
        <v>0</v>
      </c>
      <c r="AD35" s="140">
        <f>IF(ISERROR(FIND(AD$3,'CFR - XML import'!$A29)),0,VALUE(MID('CFR - XML import'!$A29,SEARCH("&gt;",'CFR - XML import'!$A29,1)+1,SEARCH("/",'CFR - XML import'!$A29,1)-SEARCH("&gt;",'CFR - XML import'!$A29,1)-2)))</f>
        <v>0</v>
      </c>
      <c r="AE35" s="140">
        <f>IF(ISERROR(FIND(AE$3,'CFR - XML import'!$A29)),0,VALUE(MID('CFR - XML import'!$A29,SEARCH("&gt;",'CFR - XML import'!$A29,1)+1,SEARCH("/",'CFR - XML import'!$A29,1)-SEARCH("&gt;",'CFR - XML import'!$A29,1)-2)))</f>
        <v>0</v>
      </c>
      <c r="AF35" s="140">
        <f>IF(ISERROR(FIND(AF$3,'CFR - XML import'!$A29)),0,VALUE(MID('CFR - XML import'!$A29,SEARCH("&gt;",'CFR - XML import'!$A29,1)+1,SEARCH("/",'CFR - XML import'!$A29,1)-SEARCH("&gt;",'CFR - XML import'!$A29,1)-2)))</f>
        <v>0</v>
      </c>
      <c r="AG35" s="140">
        <f>IF(ISERROR(FIND(AG$3,'CFR - XML import'!$A29)),0,VALUE(MID('CFR - XML import'!$A29,SEARCH("&gt;",'CFR - XML import'!$A29,1)+1,SEARCH("/",'CFR - XML import'!$A29,1)-SEARCH("&gt;",'CFR - XML import'!$A29,1)-2)))</f>
        <v>0</v>
      </c>
      <c r="AH35" s="140">
        <f>IF(ISERROR(FIND(AH$3,'CFR - XML import'!$A29)),0,VALUE(MID('CFR - XML import'!$A29,SEARCH("&gt;",'CFR - XML import'!$A29,1)+1,SEARCH("/",'CFR - XML import'!$A29,1)-SEARCH("&gt;",'CFR - XML import'!$A29,1)-2)))</f>
        <v>0</v>
      </c>
      <c r="AI35" s="140">
        <f>IF(ISERROR(FIND(AI$3,'CFR - XML import'!$A29)),0,VALUE(MID('CFR - XML import'!$A29,SEARCH("&gt;",'CFR - XML import'!$A29,1)+1,SEARCH("/",'CFR - XML import'!$A29,1)-SEARCH("&gt;",'CFR - XML import'!$A29,1)-2)))</f>
        <v>0</v>
      </c>
      <c r="AJ35" s="140">
        <f>IF(ISERROR(FIND(AJ$3,'CFR - XML import'!$A29)),0,VALUE(MID('CFR - XML import'!$A29,SEARCH("&gt;",'CFR - XML import'!$A29,1)+1,SEARCH("/",'CFR - XML import'!$A29,1)-SEARCH("&gt;",'CFR - XML import'!$A29,1)-2)))</f>
        <v>0</v>
      </c>
      <c r="AK35" s="140">
        <f>IF(ISERROR(FIND(AK$3,'CFR - XML import'!$A29)),0,VALUE(MID('CFR - XML import'!$A29,SEARCH("&gt;",'CFR - XML import'!$A29,1)+1,SEARCH("/",'CFR - XML import'!$A29,1)-SEARCH("&gt;",'CFR - XML import'!$A29,1)-2)))</f>
        <v>0</v>
      </c>
      <c r="AL35" s="140">
        <f>IF(ISERROR(FIND(AL$3,'CFR - XML import'!$A29)),0,VALUE(MID('CFR - XML import'!$A29,SEARCH("&gt;",'CFR - XML import'!$A29,1)+1,SEARCH("/",'CFR - XML import'!$A29,1)-SEARCH("&gt;",'CFR - XML import'!$A29,1)-2)))</f>
        <v>0</v>
      </c>
      <c r="AM35" s="140">
        <f>IF(ISERROR(FIND(AM$3,'CFR - XML import'!$A29)),0,VALUE(MID('CFR - XML import'!$A29,SEARCH("&gt;",'CFR - XML import'!$A29,1)+1,SEARCH("/",'CFR - XML import'!$A29,1)-SEARCH("&gt;",'CFR - XML import'!$A29,1)-2)))</f>
        <v>0</v>
      </c>
      <c r="AN35" s="140">
        <f>IF(ISERROR(FIND(AN$3,'CFR - XML import'!$A29)),0,VALUE(MID('CFR - XML import'!$A29,SEARCH("&gt;",'CFR - XML import'!$A29,1)+1,SEARCH("/",'CFR - XML import'!$A29,1)-SEARCH("&gt;",'CFR - XML import'!$A29,1)-2)))</f>
        <v>0</v>
      </c>
      <c r="AO35" s="140">
        <f>IF(ISERROR(FIND(AO$3,'CFR - XML import'!$A29)),0,VALUE(MID('CFR - XML import'!$A29,SEARCH("&gt;",'CFR - XML import'!$A29,1)+1,SEARCH("/",'CFR - XML import'!$A29,1)-SEARCH("&gt;",'CFR - XML import'!$A29,1)-2)))</f>
        <v>0</v>
      </c>
      <c r="AP35" s="140">
        <f>IF(ISERROR(FIND(AP$3,'CFR - XML import'!$A29)),0,VALUE(MID('CFR - XML import'!$A29,SEARCH("&gt;",'CFR - XML import'!$A29,1)+1,SEARCH("/",'CFR - XML import'!$A29,1)-SEARCH("&gt;",'CFR - XML import'!$A29,1)-2)))</f>
        <v>0</v>
      </c>
      <c r="AQ35" s="140">
        <f>IF(ISERROR(FIND(AQ$3,'CFR - XML import'!$A29)),0,VALUE(MID('CFR - XML import'!$A29,SEARCH("&gt;",'CFR - XML import'!$A29,1)+1,SEARCH("/",'CFR - XML import'!$A29,1)-SEARCH("&gt;",'CFR - XML import'!$A29,1)-2)))</f>
        <v>0</v>
      </c>
      <c r="AR35" s="140">
        <f>IF(ISERROR(FIND(AR$3,'CFR - XML import'!$A29)),0,VALUE(MID('CFR - XML import'!$A29,SEARCH("&gt;",'CFR - XML import'!$A29,1)+1,SEARCH("/",'CFR - XML import'!$A29,1)-SEARCH("&gt;",'CFR - XML import'!$A29,1)-2)))</f>
        <v>0</v>
      </c>
      <c r="AS35" s="140">
        <f>IF(ISERROR(FIND(AS$3,'CFR - XML import'!$A29)),0,VALUE(MID('CFR - XML import'!$A29,SEARCH("&gt;",'CFR - XML import'!$A29,1)+1,SEARCH("/",'CFR - XML import'!$A29,1)-SEARCH("&gt;",'CFR - XML import'!$A29,1)-2)))</f>
        <v>0</v>
      </c>
      <c r="AT35" s="140">
        <f>IF(ISERROR(FIND(AT$3,'CFR - XML import'!$A29)),0,VALUE(MID('CFR - XML import'!$A29,SEARCH("&gt;",'CFR - XML import'!$A29,1)+1,SEARCH("/",'CFR - XML import'!$A29,1)-SEARCH("&gt;",'CFR - XML import'!$A29,1)-2)))</f>
        <v>0</v>
      </c>
      <c r="AU35" s="140">
        <f>IF(ISERROR(FIND(AU$3,'CFR - XML import'!$A29)),0,VALUE(MID('CFR - XML import'!$A29,SEARCH("&gt;",'CFR - XML import'!$A29,1)+1,SEARCH("/",'CFR - XML import'!$A29,1)-SEARCH("&gt;",'CFR - XML import'!$A29,1)-2)))</f>
        <v>0</v>
      </c>
      <c r="AV35" s="140">
        <f>IF(ISERROR(FIND(AV$3,'CFR - XML import'!$A29)),0,VALUE(MID('CFR - XML import'!$A29,SEARCH("&gt;",'CFR - XML import'!$A29,1)+1,SEARCH("/",'CFR - XML import'!$A29,1)-SEARCH("&gt;",'CFR - XML import'!$A29,1)-2)))</f>
        <v>0</v>
      </c>
      <c r="AW35" s="140">
        <f>IF(ISERROR(FIND(AW$3,'CFR - XML import'!$A29)),0,VALUE(MID('CFR - XML import'!$A29,SEARCH("&gt;",'CFR - XML import'!$A29,1)+1,SEARCH("/",'CFR - XML import'!$A29,1)-SEARCH("&gt;",'CFR - XML import'!$A29,1)-2)))</f>
        <v>0</v>
      </c>
      <c r="AX35" s="140">
        <f>IF(ISERROR(FIND(AX$3,'CFR - XML import'!$A29)),0,VALUE(MID('CFR - XML import'!$A29,SEARCH("&gt;",'CFR - XML import'!$A29,1)+1,SEARCH("/",'CFR - XML import'!$A29,1)-SEARCH("&gt;",'CFR - XML import'!$A29,1)-2)))</f>
        <v>0</v>
      </c>
      <c r="AY35" s="140">
        <f>IF(ISERROR(FIND(AY$3,'CFR - XML import'!$A29)),0,VALUE(MID('CFR - XML import'!$A29,SEARCH("&gt;",'CFR - XML import'!$A29,1)+1,SEARCH("/",'CFR - XML import'!$A29,1)-SEARCH("&gt;",'CFR - XML import'!$A29,1)-2)))</f>
        <v>0</v>
      </c>
      <c r="AZ35" s="140">
        <f>IF(ISERROR(FIND(AZ$3,'CFR - XML import'!$A29)),0,VALUE(MID('CFR - XML import'!$A29,SEARCH("&gt;",'CFR - XML import'!$A29,1)+1,SEARCH("/",'CFR - XML import'!$A29,1)-SEARCH("&gt;",'CFR - XML import'!$A29,1)-2)))</f>
        <v>0</v>
      </c>
      <c r="BA35" s="140">
        <f>IF(ISERROR(FIND(BA$3,'CFR - XML import'!$A29)),0,VALUE(MID('CFR - XML import'!$A29,SEARCH("&gt;",'CFR - XML import'!$A29,1)+1,SEARCH("/",'CFR - XML import'!$A29,1)-SEARCH("&gt;",'CFR - XML import'!$A29,1)-2)))</f>
        <v>0</v>
      </c>
      <c r="BB35" s="140">
        <f>IF(ISERROR(FIND(BB$3,'CFR - XML import'!$A29)),0,VALUE(MID('CFR - XML import'!$A29,SEARCH("&gt;",'CFR - XML import'!$A29,1)+1,SEARCH("/",'CFR - XML import'!$A29,1)-SEARCH("&gt;",'CFR - XML import'!$A29,1)-2)))</f>
        <v>0</v>
      </c>
      <c r="BC35" s="140">
        <f>IF(ISERROR(FIND(BC$3,'CFR - XML import'!$A29)),0,VALUE(MID('CFR - XML import'!$A29,SEARCH("&gt;",'CFR - XML import'!$A29,1)+1,SEARCH("/",'CFR - XML import'!$A29,1)-SEARCH("&gt;",'CFR - XML import'!$A29,1)-2)))</f>
        <v>0</v>
      </c>
      <c r="BD35" s="140">
        <f>IF(ISERROR(FIND(BD$3,'CFR - XML import'!$A29)),0,VALUE(MID('CFR - XML import'!$A29,SEARCH("&gt;",'CFR - XML import'!$A29,1)+1,SEARCH("/",'CFR - XML import'!$A29,1)-SEARCH("&gt;",'CFR - XML import'!$A29,1)-2)))</f>
        <v>0</v>
      </c>
      <c r="BE35" s="140">
        <f>IF(ISERROR(FIND(BE$3,'CFR - XML import'!$A29)),0,VALUE(MID('CFR - XML import'!$A29,SEARCH("&gt;",'CFR - XML import'!$A29,1)+1,SEARCH("/",'CFR - XML import'!$A29,1)-SEARCH("&gt;",'CFR - XML import'!$A29,1)-2)))</f>
        <v>0</v>
      </c>
      <c r="BF35" s="140">
        <f>IF(ISERROR(FIND(BF$3,'CFR - XML import'!$A29)),0,VALUE(MID('CFR - XML import'!$A29,SEARCH("&gt;",'CFR - XML import'!$A29,1)+1,SEARCH("/",'CFR - XML import'!$A29,1)-SEARCH("&gt;",'CFR - XML import'!$A29,1)-2)))</f>
        <v>0</v>
      </c>
      <c r="BG35" s="140">
        <f>IF(ISERROR(FIND(BG$3,'CFR - XML import'!$A29)),0,VALUE(MID('CFR - XML import'!$A29,SEARCH("&gt;",'CFR - XML import'!$A29,1)+1,SEARCH("/",'CFR - XML import'!$A29,1)-SEARCH("&gt;",'CFR - XML import'!$A29,1)-2)))</f>
        <v>0</v>
      </c>
      <c r="BH35" s="140">
        <f>IF(ISERROR(FIND(BH$3,'CFR - XML import'!$A29)),0,VALUE(MID('CFR - XML import'!$A29,SEARCH("&gt;",'CFR - XML import'!$A29,1)+1,SEARCH("/",'CFR - XML import'!$A29,1)-SEARCH("&gt;",'CFR - XML import'!$A29,1)-2)))</f>
        <v>0</v>
      </c>
      <c r="BI35" s="140">
        <f>IF(ISERROR(FIND(BI$3,'CFR - XML import'!$A29)),0,VALUE(MID('CFR - XML import'!$A29,SEARCH("&gt;",'CFR - XML import'!$A29,1)+1,SEARCH("/",'CFR - XML import'!$A29,1)-SEARCH("&gt;",'CFR - XML import'!$A29,1)-2)))</f>
        <v>0</v>
      </c>
      <c r="BJ35" s="140">
        <f>IF(ISERROR(FIND(BJ$3,'CFR - XML import'!$A29)),0,VALUE(MID('CFR - XML import'!$A29,SEARCH("&gt;",'CFR - XML import'!$A29,1)+1,SEARCH("/",'CFR - XML import'!$A29,1)-SEARCH("&gt;",'CFR - XML import'!$A29,1)-2)))</f>
        <v>0</v>
      </c>
      <c r="BK35" s="140">
        <f>IF(ISERROR(FIND(BK$3,'CFR - XML import'!$A29)),0,VALUE(MID('CFR - XML import'!$A29,SEARCH("&gt;",'CFR - XML import'!$A29,1)+1,SEARCH("/",'CFR - XML import'!$A29,1)-SEARCH("&gt;",'CFR - XML import'!$A29,1)-2)))</f>
        <v>0</v>
      </c>
      <c r="BL35" s="140">
        <f>IF(ISERROR(FIND(BL$3,'CFR - XML import'!$A29)),0,VALUE(MID('CFR - XML import'!$A29,SEARCH("&gt;",'CFR - XML import'!$A29,1)+1,SEARCH("/",'CFR - XML import'!$A29,1)-SEARCH("&gt;",'CFR - XML import'!$A29,1)-2)))</f>
        <v>0</v>
      </c>
      <c r="BM35" s="140">
        <f>IF(ISERROR(FIND(BM$3,'CFR - XML import'!$A29)),0,VALUE(MID('CFR - XML import'!$A29,SEARCH("&gt;",'CFR - XML import'!$A29,1)+1,SEARCH("/",'CFR - XML import'!$A29,1)-SEARCH("&gt;",'CFR - XML import'!$A29,1)-2)))</f>
        <v>0</v>
      </c>
      <c r="BN35" s="140">
        <f>IF(ISERROR(FIND(BN$3,'CFR - XML import'!$A29)),0,VALUE(MID('CFR - XML import'!$A29,SEARCH("&gt;",'CFR - XML import'!$A29,1)+1,SEARCH("/",'CFR - XML import'!$A29,1)-SEARCH("&gt;",'CFR - XML import'!$A29,1)-2)))</f>
        <v>0</v>
      </c>
      <c r="BO35" s="140">
        <f>IF(ISERROR(FIND(BO$3,'CFR - XML import'!$A29)),0,VALUE(MID('CFR - XML import'!$A29,SEARCH("&gt;",'CFR - XML import'!$A29,1)+1,SEARCH("/",'CFR - XML import'!$A29,1)-SEARCH("&gt;",'CFR - XML import'!$A29,1)-2)))</f>
        <v>0</v>
      </c>
      <c r="BP35" s="140">
        <f>IF(ISERROR(FIND(BP$3,'CFR - XML import'!$A29)),0,VALUE(MID('CFR - XML import'!$A29,SEARCH("&gt;",'CFR - XML import'!$A29,1)+1,SEARCH("/",'CFR - XML import'!$A29,1)-SEARCH("&gt;",'CFR - XML import'!$A29,1)-2)))</f>
        <v>0</v>
      </c>
      <c r="BQ35" s="140">
        <f>IF(ISERROR(FIND(BQ$3,'CFR - XML import'!$A29)),0,VALUE(MID('CFR - XML import'!$A29,SEARCH("&gt;",'CFR - XML import'!$A29,1)+1,SEARCH("/",'CFR - XML import'!$A29,1)-SEARCH("&gt;",'CFR - XML import'!$A29,1)-2)))</f>
        <v>0</v>
      </c>
      <c r="BR35" s="140">
        <f>IF(ISERROR(FIND(BR$3,'CFR - XML import'!$A29)),0,VALUE(MID('CFR - XML import'!$A29,SEARCH("&gt;",'CFR - XML import'!$A29,1)+1,SEARCH("/",'CFR - XML import'!$A29,1)-SEARCH("&gt;",'CFR - XML import'!$A29,1)-2)))</f>
        <v>0</v>
      </c>
      <c r="BS35" s="140">
        <f>IF(ISERROR(FIND(BS$3,'CFR - XML import'!$A29)),0,VALUE(MID('CFR - XML import'!$A29,SEARCH("&gt;",'CFR - XML import'!$A29,1)+1,SEARCH("/",'CFR - XML import'!$A29,1)-SEARCH("&gt;",'CFR - XML import'!$A29,1)-2)))</f>
        <v>0</v>
      </c>
      <c r="BT35" s="140">
        <f>IF(ISERROR(FIND(BT$3,'CFR - XML import'!$A29)),0,VALUE(MID('CFR - XML import'!$A29,SEARCH("&gt;",'CFR - XML import'!$A29,1)+1,SEARCH("/",'CFR - XML import'!$A29,1)-SEARCH("&gt;",'CFR - XML import'!$A29,1)-2)))</f>
        <v>0</v>
      </c>
      <c r="BU35" s="140">
        <f>IF(ISERROR(FIND(BU$3,'CFR - XML import'!$A29)),0,VALUE(MID('CFR - XML import'!$A29,SEARCH("&gt;",'CFR - XML import'!$A29,1)+1,SEARCH("/",'CFR - XML import'!$A29,1)-SEARCH("&gt;",'CFR - XML import'!$A29,1)-2)))</f>
        <v>0</v>
      </c>
      <c r="BV35" s="140">
        <f>IF(ISERROR(FIND(BV$3,'CFR - XML import'!$A29)),0,VALUE(MID('CFR - XML import'!$A29,SEARCH("&gt;",'CFR - XML import'!$A29,1)+1,SEARCH("/",'CFR - XML import'!$A29,1)-SEARCH("&gt;",'CFR - XML import'!$A29,1)-2)))</f>
        <v>0</v>
      </c>
      <c r="BW35" s="140">
        <f>IF(ISERROR(FIND(BW$3,'CFR - XML import'!$A29)),0,VALUE(MID('CFR - XML import'!$A29,SEARCH("&gt;",'CFR - XML import'!$A29,1)+1,SEARCH("/",'CFR - XML import'!$A29,1)-SEARCH("&gt;",'CFR - XML import'!$A29,1)-2)))</f>
        <v>0</v>
      </c>
      <c r="BX35" s="140">
        <f>IF(ISERROR(FIND(BX$3,'CFR - XML import'!$A29)),0,VALUE(MID('CFR - XML import'!$A29,SEARCH("&gt;",'CFR - XML import'!$A29,1)+1,SEARCH("/",'CFR - XML import'!$A29,1)-SEARCH("&gt;",'CFR - XML import'!$A29,1)-2)))</f>
        <v>0</v>
      </c>
      <c r="BY35" s="140">
        <f>IF(ISERROR(FIND(BY$3,'CFR - XML import'!$A29)),0,VALUE(MID('CFR - XML import'!$A29,SEARCH("&gt;",'CFR - XML import'!$A29,1)+1,SEARCH("/",'CFR - XML import'!$A29,1)-SEARCH("&gt;",'CFR - XML import'!$A29,1)-2)))</f>
        <v>0</v>
      </c>
      <c r="BZ35" s="140">
        <f>IF(ISERROR(FIND(BZ$3,'CFR - XML import'!$A29)),0,VALUE(MID('CFR - XML import'!$A29,SEARCH("&gt;",'CFR - XML import'!$A29,1)+1,SEARCH("/",'CFR - XML import'!$A29,1)-SEARCH("&gt;",'CFR - XML import'!$A29,1)-2)))</f>
        <v>0</v>
      </c>
      <c r="CG35" s="142">
        <f>IF(ISERROR(IF(MID('CFR - XML import'!$A29,LEN($CF$4)+5,LEN('CFR - XML import'!$A29)-(2*LEN($CF$4)+5))="RMMS",1,IF(MID('CFR - XML import'!$A29,LEN("    &lt;InputSystem&gt;")+1,LEN('CFR - XML import'!$A29)-(LEN("    &lt;InputSystem&gt;")+LEN($CF$4)+1))="SIMS",2,0))),0,IF(MID('CFR - XML import'!$A29,LEN($CF$4)+5,LEN('CFR - XML import'!$A29)-(2*LEN($CF$4)+5))="RMMS",1,IF(MID('CFR - XML import'!$A29,LEN("    &lt;InputSystem&gt;")+1,LEN('CFR - XML import'!$A29)-(LEN("    &lt;InputSystem&gt;")+LEN($CF$4)+1))="SIMS",2,0)))</f>
        <v>0</v>
      </c>
      <c r="CH35" s="140">
        <f>IF(ISERROR(FIND(CH$3,'CFR - XML import'!$A29)),0,MID('CFR - XML import'!$A29,SEARCH("&gt;",'CFR - XML import'!$A29,1)+1,SEARCH("/",'CFR - XML import'!$A29,1)-SEARCH("&gt;",'CFR - XML import'!$A29,1)-2))</f>
        <v>0</v>
      </c>
      <c r="CI35" s="140">
        <f>IF(ISERROR(FIND(CI$3,'CFR - XML import'!$A29)),0,MID('CFR - XML import'!$A29,SEARCH("&gt;",'CFR - XML import'!$A29,1)+1,SEARCH("/",'CFR - XML import'!$A29,1)-SEARCH("&gt;",'CFR - XML import'!$A29,1)-2))</f>
        <v>0</v>
      </c>
      <c r="CJ35" s="140">
        <f>IF(ISERROR(FIND(CJ$3,'CFR - XML import'!$A29)),0,MID('CFR - XML import'!$A29,SEARCH("&gt;",'CFR - XML import'!$A29,1)+1,SEARCH("/",'CFR - XML import'!$A29,1)-SEARCH("&gt;",'CFR - XML import'!$A29,1)-2))</f>
        <v>0</v>
      </c>
      <c r="CK35" s="140">
        <f>IF(ISERROR(FIND(CK$3,'CFR - XML import'!$A29)),0,MID('CFR - XML import'!$A29,SEARCH("&gt;",'CFR - XML import'!$A29,1)+1,SEARCH("/",'CFR - XML import'!$A29,1)-SEARCH("&gt;",'CFR - XML import'!$A29,1)-2))</f>
        <v>0</v>
      </c>
      <c r="CL35" s="140">
        <f>IF(ISERROR(FIND(CL$3,'CFR - XML import'!$A29)),0,MID('CFR - XML import'!$A29,SEARCH("&gt;",'CFR - XML import'!$A29,1)+1,SEARCH("/",'CFR - XML import'!$A29,1)-SEARCH("&gt;",'CFR - XML import'!$A29,1)-2))</f>
        <v>0</v>
      </c>
      <c r="CM35" s="140">
        <f>IF(ISERROR(FIND(CM$3,'CFR - XML import'!$A29)),0,MID('CFR - XML import'!$A29,SEARCH("&gt;",'CFR - XML import'!$A29,1)+1,SEARCH("/",'CFR - XML import'!$A29,1)-SEARCH("&gt;",'CFR - XML import'!$A29,1)-2))</f>
        <v>0</v>
      </c>
    </row>
    <row r="36" spans="1:91" x14ac:dyDescent="0.2">
      <c r="A36" s="139" t="str">
        <f>IF(AND('CFR - XML import'!A30&lt;&gt;"",LEFT('CFR - XML import'!A30,1)&lt;&gt;"&lt;",LEFT('CFR - XML import'!A30,3)&lt;&gt;"  &lt;",LEFT('CFR - XML import'!A30,5)&lt;&gt;"    &lt;",LEFT('CFR - XML import'!A30,7)&lt;&gt;"      &lt;",LEFT('CFR - XML import'!A30,9)&lt;&gt;"        &lt;",$B$1="SIMS"),'CFR - XML import'!A30,IF(AND(LEFT('CFR - XML import'!A30,9)="&lt;Details&gt;",$B$1="RM"),'CFR - XML import'!A30,""))</f>
        <v/>
      </c>
      <c r="B36" s="140">
        <f>IF(ISERROR(FIND(B$3,'CFR - XML import'!$A30)),0,VALUE(MID('CFR - XML import'!$A30,SEARCH("&gt;",'CFR - XML import'!$A30,1)+1,SEARCH("/",'CFR - XML import'!$A30,1)-SEARCH("&gt;",'CFR - XML import'!$A30,1)-2)))</f>
        <v>0</v>
      </c>
      <c r="D36" s="140">
        <f>IF(ISERROR(FIND(D$3,'CFR - XML import'!$A30)),0,MID('CFR - XML import'!$A30,SEARCH("&gt;",'CFR - XML import'!$A30,1)+1,SEARCH("/",'CFR - XML import'!$A30,1)-SEARCH("&gt;",'CFR - XML import'!$A30,1)-2))</f>
        <v>0</v>
      </c>
      <c r="E36" s="140">
        <f>IF(ISERROR(FIND(E$3,'CFR - XML import'!$A30)),0,MID('CFR - XML import'!$A30,SEARCH("&gt;",'CFR - XML import'!$A30,1)+1,SEARCH("/",'CFR - XML import'!$A30,1)-SEARCH("&gt;",'CFR - XML import'!$A30,1)-2))</f>
        <v>0</v>
      </c>
      <c r="F36" s="141">
        <f>IF($B$1="SIMS",IF(ISERROR(FIND(F$3,'CFR - XML import'!$A30)),0,VALUE(MID('CFR - XML import'!$A30,15,10))),IF(ISERROR(FIND(F$3,'CFR - XML import'!$A30)),0,VALUE(MID('CFR - XML import'!$A30,15,10))))</f>
        <v>0</v>
      </c>
      <c r="G36" s="140">
        <f>IF(ISERROR(FIND(G$3,'CFR - XML import'!$A30)),0,VALUE(MID('CFR - XML import'!$A30,SEARCH("&gt;",'CFR - XML import'!$A30,1)+1,SEARCH("/",'CFR - XML import'!$A30,1)-SEARCH("&gt;",'CFR - XML import'!$A30,1)-2)))</f>
        <v>0</v>
      </c>
      <c r="H36" s="140">
        <f>IF(ISERROR(FIND(H$3,'CFR - XML import'!$A30)),0,VALUE(MID('CFR - XML import'!$A30,SEARCH("&gt;",'CFR - XML import'!$A30,1)+1,SEARCH("/",'CFR - XML import'!$A30,1)-SEARCH("&gt;",'CFR - XML import'!$A30,1)-2)))</f>
        <v>0</v>
      </c>
      <c r="I36" s="140">
        <f>IF(ISERROR(FIND(I$3,'CFR - XML import'!$A30)),0,VALUE(MID('CFR - XML import'!$A30,SEARCH("&gt;",'CFR - XML import'!$A30,1)+1,SEARCH("/",'CFR - XML import'!$A30,1)-SEARCH("&gt;",'CFR - XML import'!$A30,1)-2)))</f>
        <v>0</v>
      </c>
      <c r="J36" s="140">
        <f>IF(ISERROR(FIND(J$3,'CFR - XML import'!$A30)),0,VALUE(MID('CFR - XML import'!$A30,SEARCH("&gt;",'CFR - XML import'!$A30,1)+1,SEARCH("/",'CFR - XML import'!$A30,1)-SEARCH("&gt;",'CFR - XML import'!$A30,1)-2)))</f>
        <v>361494.85</v>
      </c>
      <c r="K36" s="140">
        <f>IF(ISERROR(FIND(K$3,'CFR - XML import'!$A30)),0,VALUE(MID('CFR - XML import'!$A30,SEARCH("&gt;",'CFR - XML import'!$A30,1)+1,SEARCH("/",'CFR - XML import'!$A30,1)-SEARCH("&gt;",'CFR - XML import'!$A30,1)-2)))</f>
        <v>0</v>
      </c>
      <c r="L36" s="140">
        <f>IF(ISERROR(FIND(L$3,'CFR - XML import'!$A30)),0,VALUE(MID('CFR - XML import'!$A30,SEARCH("&gt;",'CFR - XML import'!$A30,1)+1,SEARCH("/",'CFR - XML import'!$A30,1)-SEARCH("&gt;",'CFR - XML import'!$A30,1)-2)))</f>
        <v>0</v>
      </c>
      <c r="M36" s="140">
        <f>IF(ISERROR(FIND(M$3,'CFR - XML import'!$A30)),0,VALUE(MID('CFR - XML import'!$A30,SEARCH("&gt;",'CFR - XML import'!$A30,1)+1,SEARCH("/",'CFR - XML import'!$A30,1)-SEARCH("&gt;",'CFR - XML import'!$A30,1)-2)))</f>
        <v>0</v>
      </c>
      <c r="N36" s="140">
        <f>IF(ISERROR(FIND(N$3,'CFR - XML import'!$A30)),0,VALUE(MID('CFR - XML import'!$A30,SEARCH("&gt;",'CFR - XML import'!$A30,1)+1,SEARCH("/",'CFR - XML import'!$A30,1)-SEARCH("&gt;",'CFR - XML import'!$A30,1)-2)))</f>
        <v>0</v>
      </c>
      <c r="O36" s="140">
        <f>IF(ISERROR(FIND(O$3,'CFR - XML import'!$A30)),0,VALUE(MID('CFR - XML import'!$A30,SEARCH("&gt;",'CFR - XML import'!$A30,1)+1,SEARCH("/",'CFR - XML import'!$A30,1)-SEARCH("&gt;",'CFR - XML import'!$A30,1)-2)))</f>
        <v>0</v>
      </c>
      <c r="P36" s="140">
        <f>IF(ISERROR(FIND(P$3,'CFR - XML import'!$A30)),0,VALUE(MID('CFR - XML import'!$A30,SEARCH("&gt;",'CFR - XML import'!$A30,1)+1,SEARCH("/",'CFR - XML import'!$A30,1)-SEARCH("&gt;",'CFR - XML import'!$A30,1)-2)))</f>
        <v>0</v>
      </c>
      <c r="Q36" s="140">
        <f>IF(ISERROR(FIND(Q$3,'CFR - XML import'!$A30)),0,VALUE(MID('CFR - XML import'!$A30,SEARCH("&gt;",'CFR - XML import'!$A30,1)+1,SEARCH("/",'CFR - XML import'!$A30,1)-SEARCH("&gt;",'CFR - XML import'!$A30,1)-2)))</f>
        <v>0</v>
      </c>
      <c r="R36" s="140">
        <f>IF(ISERROR(FIND(R$3,'CFR - XML import'!$A30)),0,VALUE(MID('CFR - XML import'!$A30,SEARCH("&gt;",'CFR - XML import'!$A30,1)+1,SEARCH("/",'CFR - XML import'!$A30,1)-SEARCH("&gt;",'CFR - XML import'!$A30,1)-2)))</f>
        <v>0</v>
      </c>
      <c r="S36" s="140">
        <f>IF(ISERROR(FIND(S$3,'CFR - XML import'!$A30)),0,VALUE(MID('CFR - XML import'!$A30,SEARCH("&gt;",'CFR - XML import'!$A30,1)+1,SEARCH("/",'CFR - XML import'!$A30,1)-SEARCH("&gt;",'CFR - XML import'!$A30,1)-2)))</f>
        <v>0</v>
      </c>
      <c r="T36" s="140">
        <f>IF(ISERROR(FIND(T$3,'CFR - XML import'!$A30)),0,VALUE(MID('CFR - XML import'!$A30,SEARCH("&gt;",'CFR - XML import'!$A30,1)+1,SEARCH("/",'CFR - XML import'!$A30,1)-SEARCH("&gt;",'CFR - XML import'!$A30,1)-2)))</f>
        <v>0</v>
      </c>
      <c r="U36" s="140">
        <f>IF(ISERROR(FIND(U$3,'CFR - XML import'!$A30)),0,VALUE(MID('CFR - XML import'!$A30,SEARCH("&gt;",'CFR - XML import'!$A30,1)+1,SEARCH("/",'CFR - XML import'!$A30,1)-SEARCH("&gt;",'CFR - XML import'!$A30,1)-2)))</f>
        <v>0</v>
      </c>
      <c r="V36" s="140">
        <f>IF(ISERROR(FIND(V$3,'CFR - XML import'!$A30)),0,VALUE(MID('CFR - XML import'!$A30,SEARCH("&gt;",'CFR - XML import'!$A30,1)+1,SEARCH("/",'CFR - XML import'!$A30,1)-SEARCH("&gt;",'CFR - XML import'!$A30,1)-2)))</f>
        <v>0</v>
      </c>
      <c r="W36" s="140">
        <f>IF(ISERROR(FIND(W$3,'CFR - XML import'!$A30)),0,VALUE(MID('CFR - XML import'!$A30,SEARCH("&gt;",'CFR - XML import'!$A30,1)+1,SEARCH("/",'CFR - XML import'!$A30,1)-SEARCH("&gt;",'CFR - XML import'!$A30,1)-2)))</f>
        <v>0</v>
      </c>
      <c r="X36" s="140"/>
      <c r="Y36" s="140">
        <f>IF(ISERROR(FIND(Y$3,'CFR - XML import'!$A30)),0,VALUE(MID('CFR - XML import'!$A30,SEARCH("&gt;",'CFR - XML import'!$A30,1)+1,SEARCH("/",'CFR - XML import'!$A30,1)-SEARCH("&gt;",'CFR - XML import'!$A30,1)-2)))</f>
        <v>0</v>
      </c>
      <c r="Z36" s="140">
        <f>IF(ISERROR(FIND(Z$3,'CFR - XML import'!$A30)),0,VALUE(MID('CFR - XML import'!$A30,SEARCH("&gt;",'CFR - XML import'!$A30,1)+1,SEARCH("/",'CFR - XML import'!$A30,1)-SEARCH("&gt;",'CFR - XML import'!$A30,1)-2)))</f>
        <v>0</v>
      </c>
      <c r="AA36" s="140">
        <f>IF(ISERROR(FIND(AA$3,'CFR - XML import'!$A30)),0,VALUE(MID('CFR - XML import'!$A30,SEARCH("&gt;",'CFR - XML import'!$A30,1)+1,SEARCH("/",'CFR - XML import'!$A30,1)-SEARCH("&gt;",'CFR - XML import'!$A30,1)-2)))</f>
        <v>0</v>
      </c>
      <c r="AB36" s="140">
        <f>IF(ISERROR(FIND(AB$3,'CFR - XML import'!$A30)),0,VALUE(MID('CFR - XML import'!$A30,SEARCH("&gt;",'CFR - XML import'!$A30,1)+1,SEARCH("/",'CFR - XML import'!$A30,1)-SEARCH("&gt;",'CFR - XML import'!$A30,1)-2)))</f>
        <v>0</v>
      </c>
      <c r="AC36" s="140">
        <f>IF(ISERROR(FIND(AC$3,'CFR - XML import'!$A30)),0,VALUE(MID('CFR - XML import'!$A30,SEARCH("&gt;",'CFR - XML import'!$A30,1)+1,SEARCH("/",'CFR - XML import'!$A30,1)-SEARCH("&gt;",'CFR - XML import'!$A30,1)-2)))</f>
        <v>0</v>
      </c>
      <c r="AD36" s="140">
        <f>IF(ISERROR(FIND(AD$3,'CFR - XML import'!$A30)),0,VALUE(MID('CFR - XML import'!$A30,SEARCH("&gt;",'CFR - XML import'!$A30,1)+1,SEARCH("/",'CFR - XML import'!$A30,1)-SEARCH("&gt;",'CFR - XML import'!$A30,1)-2)))</f>
        <v>0</v>
      </c>
      <c r="AE36" s="140">
        <f>IF(ISERROR(FIND(AE$3,'CFR - XML import'!$A30)),0,VALUE(MID('CFR - XML import'!$A30,SEARCH("&gt;",'CFR - XML import'!$A30,1)+1,SEARCH("/",'CFR - XML import'!$A30,1)-SEARCH("&gt;",'CFR - XML import'!$A30,1)-2)))</f>
        <v>0</v>
      </c>
      <c r="AF36" s="140">
        <f>IF(ISERROR(FIND(AF$3,'CFR - XML import'!$A30)),0,VALUE(MID('CFR - XML import'!$A30,SEARCH("&gt;",'CFR - XML import'!$A30,1)+1,SEARCH("/",'CFR - XML import'!$A30,1)-SEARCH("&gt;",'CFR - XML import'!$A30,1)-2)))</f>
        <v>0</v>
      </c>
      <c r="AG36" s="140">
        <f>IF(ISERROR(FIND(AG$3,'CFR - XML import'!$A30)),0,VALUE(MID('CFR - XML import'!$A30,SEARCH("&gt;",'CFR - XML import'!$A30,1)+1,SEARCH("/",'CFR - XML import'!$A30,1)-SEARCH("&gt;",'CFR - XML import'!$A30,1)-2)))</f>
        <v>0</v>
      </c>
      <c r="AH36" s="140">
        <f>IF(ISERROR(FIND(AH$3,'CFR - XML import'!$A30)),0,VALUE(MID('CFR - XML import'!$A30,SEARCH("&gt;",'CFR - XML import'!$A30,1)+1,SEARCH("/",'CFR - XML import'!$A30,1)-SEARCH("&gt;",'CFR - XML import'!$A30,1)-2)))</f>
        <v>0</v>
      </c>
      <c r="AI36" s="140">
        <f>IF(ISERROR(FIND(AI$3,'CFR - XML import'!$A30)),0,VALUE(MID('CFR - XML import'!$A30,SEARCH("&gt;",'CFR - XML import'!$A30,1)+1,SEARCH("/",'CFR - XML import'!$A30,1)-SEARCH("&gt;",'CFR - XML import'!$A30,1)-2)))</f>
        <v>0</v>
      </c>
      <c r="AJ36" s="140">
        <f>IF(ISERROR(FIND(AJ$3,'CFR - XML import'!$A30)),0,VALUE(MID('CFR - XML import'!$A30,SEARCH("&gt;",'CFR - XML import'!$A30,1)+1,SEARCH("/",'CFR - XML import'!$A30,1)-SEARCH("&gt;",'CFR - XML import'!$A30,1)-2)))</f>
        <v>0</v>
      </c>
      <c r="AK36" s="140">
        <f>IF(ISERROR(FIND(AK$3,'CFR - XML import'!$A30)),0,VALUE(MID('CFR - XML import'!$A30,SEARCH("&gt;",'CFR - XML import'!$A30,1)+1,SEARCH("/",'CFR - XML import'!$A30,1)-SEARCH("&gt;",'CFR - XML import'!$A30,1)-2)))</f>
        <v>0</v>
      </c>
      <c r="AL36" s="140">
        <f>IF(ISERROR(FIND(AL$3,'CFR - XML import'!$A30)),0,VALUE(MID('CFR - XML import'!$A30,SEARCH("&gt;",'CFR - XML import'!$A30,1)+1,SEARCH("/",'CFR - XML import'!$A30,1)-SEARCH("&gt;",'CFR - XML import'!$A30,1)-2)))</f>
        <v>0</v>
      </c>
      <c r="AM36" s="140">
        <f>IF(ISERROR(FIND(AM$3,'CFR - XML import'!$A30)),0,VALUE(MID('CFR - XML import'!$A30,SEARCH("&gt;",'CFR - XML import'!$A30,1)+1,SEARCH("/",'CFR - XML import'!$A30,1)-SEARCH("&gt;",'CFR - XML import'!$A30,1)-2)))</f>
        <v>0</v>
      </c>
      <c r="AN36" s="140">
        <f>IF(ISERROR(FIND(AN$3,'CFR - XML import'!$A30)),0,VALUE(MID('CFR - XML import'!$A30,SEARCH("&gt;",'CFR - XML import'!$A30,1)+1,SEARCH("/",'CFR - XML import'!$A30,1)-SEARCH("&gt;",'CFR - XML import'!$A30,1)-2)))</f>
        <v>0</v>
      </c>
      <c r="AO36" s="140">
        <f>IF(ISERROR(FIND(AO$3,'CFR - XML import'!$A30)),0,VALUE(MID('CFR - XML import'!$A30,SEARCH("&gt;",'CFR - XML import'!$A30,1)+1,SEARCH("/",'CFR - XML import'!$A30,1)-SEARCH("&gt;",'CFR - XML import'!$A30,1)-2)))</f>
        <v>0</v>
      </c>
      <c r="AP36" s="140">
        <f>IF(ISERROR(FIND(AP$3,'CFR - XML import'!$A30)),0,VALUE(MID('CFR - XML import'!$A30,SEARCH("&gt;",'CFR - XML import'!$A30,1)+1,SEARCH("/",'CFR - XML import'!$A30,1)-SEARCH("&gt;",'CFR - XML import'!$A30,1)-2)))</f>
        <v>0</v>
      </c>
      <c r="AQ36" s="140">
        <f>IF(ISERROR(FIND(AQ$3,'CFR - XML import'!$A30)),0,VALUE(MID('CFR - XML import'!$A30,SEARCH("&gt;",'CFR - XML import'!$A30,1)+1,SEARCH("/",'CFR - XML import'!$A30,1)-SEARCH("&gt;",'CFR - XML import'!$A30,1)-2)))</f>
        <v>0</v>
      </c>
      <c r="AR36" s="140">
        <f>IF(ISERROR(FIND(AR$3,'CFR - XML import'!$A30)),0,VALUE(MID('CFR - XML import'!$A30,SEARCH("&gt;",'CFR - XML import'!$A30,1)+1,SEARCH("/",'CFR - XML import'!$A30,1)-SEARCH("&gt;",'CFR - XML import'!$A30,1)-2)))</f>
        <v>0</v>
      </c>
      <c r="AS36" s="140">
        <f>IF(ISERROR(FIND(AS$3,'CFR - XML import'!$A30)),0,VALUE(MID('CFR - XML import'!$A30,SEARCH("&gt;",'CFR - XML import'!$A30,1)+1,SEARCH("/",'CFR - XML import'!$A30,1)-SEARCH("&gt;",'CFR - XML import'!$A30,1)-2)))</f>
        <v>0</v>
      </c>
      <c r="AT36" s="140">
        <f>IF(ISERROR(FIND(AT$3,'CFR - XML import'!$A30)),0,VALUE(MID('CFR - XML import'!$A30,SEARCH("&gt;",'CFR - XML import'!$A30,1)+1,SEARCH("/",'CFR - XML import'!$A30,1)-SEARCH("&gt;",'CFR - XML import'!$A30,1)-2)))</f>
        <v>0</v>
      </c>
      <c r="AU36" s="140">
        <f>IF(ISERROR(FIND(AU$3,'CFR - XML import'!$A30)),0,VALUE(MID('CFR - XML import'!$A30,SEARCH("&gt;",'CFR - XML import'!$A30,1)+1,SEARCH("/",'CFR - XML import'!$A30,1)-SEARCH("&gt;",'CFR - XML import'!$A30,1)-2)))</f>
        <v>0</v>
      </c>
      <c r="AV36" s="140">
        <f>IF(ISERROR(FIND(AV$3,'CFR - XML import'!$A30)),0,VALUE(MID('CFR - XML import'!$A30,SEARCH("&gt;",'CFR - XML import'!$A30,1)+1,SEARCH("/",'CFR - XML import'!$A30,1)-SEARCH("&gt;",'CFR - XML import'!$A30,1)-2)))</f>
        <v>0</v>
      </c>
      <c r="AW36" s="140">
        <f>IF(ISERROR(FIND(AW$3,'CFR - XML import'!$A30)),0,VALUE(MID('CFR - XML import'!$A30,SEARCH("&gt;",'CFR - XML import'!$A30,1)+1,SEARCH("/",'CFR - XML import'!$A30,1)-SEARCH("&gt;",'CFR - XML import'!$A30,1)-2)))</f>
        <v>0</v>
      </c>
      <c r="AX36" s="140">
        <f>IF(ISERROR(FIND(AX$3,'CFR - XML import'!$A30)),0,VALUE(MID('CFR - XML import'!$A30,SEARCH("&gt;",'CFR - XML import'!$A30,1)+1,SEARCH("/",'CFR - XML import'!$A30,1)-SEARCH("&gt;",'CFR - XML import'!$A30,1)-2)))</f>
        <v>0</v>
      </c>
      <c r="AY36" s="140">
        <f>IF(ISERROR(FIND(AY$3,'CFR - XML import'!$A30)),0,VALUE(MID('CFR - XML import'!$A30,SEARCH("&gt;",'CFR - XML import'!$A30,1)+1,SEARCH("/",'CFR - XML import'!$A30,1)-SEARCH("&gt;",'CFR - XML import'!$A30,1)-2)))</f>
        <v>0</v>
      </c>
      <c r="AZ36" s="140">
        <f>IF(ISERROR(FIND(AZ$3,'CFR - XML import'!$A30)),0,VALUE(MID('CFR - XML import'!$A30,SEARCH("&gt;",'CFR - XML import'!$A30,1)+1,SEARCH("/",'CFR - XML import'!$A30,1)-SEARCH("&gt;",'CFR - XML import'!$A30,1)-2)))</f>
        <v>0</v>
      </c>
      <c r="BA36" s="140">
        <f>IF(ISERROR(FIND(BA$3,'CFR - XML import'!$A30)),0,VALUE(MID('CFR - XML import'!$A30,SEARCH("&gt;",'CFR - XML import'!$A30,1)+1,SEARCH("/",'CFR - XML import'!$A30,1)-SEARCH("&gt;",'CFR - XML import'!$A30,1)-2)))</f>
        <v>0</v>
      </c>
      <c r="BB36" s="140">
        <f>IF(ISERROR(FIND(BB$3,'CFR - XML import'!$A30)),0,VALUE(MID('CFR - XML import'!$A30,SEARCH("&gt;",'CFR - XML import'!$A30,1)+1,SEARCH("/",'CFR - XML import'!$A30,1)-SEARCH("&gt;",'CFR - XML import'!$A30,1)-2)))</f>
        <v>0</v>
      </c>
      <c r="BC36" s="140">
        <f>IF(ISERROR(FIND(BC$3,'CFR - XML import'!$A30)),0,VALUE(MID('CFR - XML import'!$A30,SEARCH("&gt;",'CFR - XML import'!$A30,1)+1,SEARCH("/",'CFR - XML import'!$A30,1)-SEARCH("&gt;",'CFR - XML import'!$A30,1)-2)))</f>
        <v>0</v>
      </c>
      <c r="BD36" s="140">
        <f>IF(ISERROR(FIND(BD$3,'CFR - XML import'!$A30)),0,VALUE(MID('CFR - XML import'!$A30,SEARCH("&gt;",'CFR - XML import'!$A30,1)+1,SEARCH("/",'CFR - XML import'!$A30,1)-SEARCH("&gt;",'CFR - XML import'!$A30,1)-2)))</f>
        <v>0</v>
      </c>
      <c r="BE36" s="140">
        <f>IF(ISERROR(FIND(BE$3,'CFR - XML import'!$A30)),0,VALUE(MID('CFR - XML import'!$A30,SEARCH("&gt;",'CFR - XML import'!$A30,1)+1,SEARCH("/",'CFR - XML import'!$A30,1)-SEARCH("&gt;",'CFR - XML import'!$A30,1)-2)))</f>
        <v>0</v>
      </c>
      <c r="BF36" s="140">
        <f>IF(ISERROR(FIND(BF$3,'CFR - XML import'!$A30)),0,VALUE(MID('CFR - XML import'!$A30,SEARCH("&gt;",'CFR - XML import'!$A30,1)+1,SEARCH("/",'CFR - XML import'!$A30,1)-SEARCH("&gt;",'CFR - XML import'!$A30,1)-2)))</f>
        <v>0</v>
      </c>
      <c r="BG36" s="140">
        <f>IF(ISERROR(FIND(BG$3,'CFR - XML import'!$A30)),0,VALUE(MID('CFR - XML import'!$A30,SEARCH("&gt;",'CFR - XML import'!$A30,1)+1,SEARCH("/",'CFR - XML import'!$A30,1)-SEARCH("&gt;",'CFR - XML import'!$A30,1)-2)))</f>
        <v>0</v>
      </c>
      <c r="BH36" s="140">
        <f>IF(ISERROR(FIND(BH$3,'CFR - XML import'!$A30)),0,VALUE(MID('CFR - XML import'!$A30,SEARCH("&gt;",'CFR - XML import'!$A30,1)+1,SEARCH("/",'CFR - XML import'!$A30,1)-SEARCH("&gt;",'CFR - XML import'!$A30,1)-2)))</f>
        <v>0</v>
      </c>
      <c r="BI36" s="140">
        <f>IF(ISERROR(FIND(BI$3,'CFR - XML import'!$A30)),0,VALUE(MID('CFR - XML import'!$A30,SEARCH("&gt;",'CFR - XML import'!$A30,1)+1,SEARCH("/",'CFR - XML import'!$A30,1)-SEARCH("&gt;",'CFR - XML import'!$A30,1)-2)))</f>
        <v>0</v>
      </c>
      <c r="BJ36" s="140">
        <f>IF(ISERROR(FIND(BJ$3,'CFR - XML import'!$A30)),0,VALUE(MID('CFR - XML import'!$A30,SEARCH("&gt;",'CFR - XML import'!$A30,1)+1,SEARCH("/",'CFR - XML import'!$A30,1)-SEARCH("&gt;",'CFR - XML import'!$A30,1)-2)))</f>
        <v>0</v>
      </c>
      <c r="BK36" s="140">
        <f>IF(ISERROR(FIND(BK$3,'CFR - XML import'!$A30)),0,VALUE(MID('CFR - XML import'!$A30,SEARCH("&gt;",'CFR - XML import'!$A30,1)+1,SEARCH("/",'CFR - XML import'!$A30,1)-SEARCH("&gt;",'CFR - XML import'!$A30,1)-2)))</f>
        <v>0</v>
      </c>
      <c r="BL36" s="140">
        <f>IF(ISERROR(FIND(BL$3,'CFR - XML import'!$A30)),0,VALUE(MID('CFR - XML import'!$A30,SEARCH("&gt;",'CFR - XML import'!$A30,1)+1,SEARCH("/",'CFR - XML import'!$A30,1)-SEARCH("&gt;",'CFR - XML import'!$A30,1)-2)))</f>
        <v>0</v>
      </c>
      <c r="BM36" s="140">
        <f>IF(ISERROR(FIND(BM$3,'CFR - XML import'!$A30)),0,VALUE(MID('CFR - XML import'!$A30,SEARCH("&gt;",'CFR - XML import'!$A30,1)+1,SEARCH("/",'CFR - XML import'!$A30,1)-SEARCH("&gt;",'CFR - XML import'!$A30,1)-2)))</f>
        <v>0</v>
      </c>
      <c r="BN36" s="140">
        <f>IF(ISERROR(FIND(BN$3,'CFR - XML import'!$A30)),0,VALUE(MID('CFR - XML import'!$A30,SEARCH("&gt;",'CFR - XML import'!$A30,1)+1,SEARCH("/",'CFR - XML import'!$A30,1)-SEARCH("&gt;",'CFR - XML import'!$A30,1)-2)))</f>
        <v>0</v>
      </c>
      <c r="BO36" s="140">
        <f>IF(ISERROR(FIND(BO$3,'CFR - XML import'!$A30)),0,VALUE(MID('CFR - XML import'!$A30,SEARCH("&gt;",'CFR - XML import'!$A30,1)+1,SEARCH("/",'CFR - XML import'!$A30,1)-SEARCH("&gt;",'CFR - XML import'!$A30,1)-2)))</f>
        <v>0</v>
      </c>
      <c r="BP36" s="140">
        <f>IF(ISERROR(FIND(BP$3,'CFR - XML import'!$A30)),0,VALUE(MID('CFR - XML import'!$A30,SEARCH("&gt;",'CFR - XML import'!$A30,1)+1,SEARCH("/",'CFR - XML import'!$A30,1)-SEARCH("&gt;",'CFR - XML import'!$A30,1)-2)))</f>
        <v>0</v>
      </c>
      <c r="BQ36" s="140">
        <f>IF(ISERROR(FIND(BQ$3,'CFR - XML import'!$A30)),0,VALUE(MID('CFR - XML import'!$A30,SEARCH("&gt;",'CFR - XML import'!$A30,1)+1,SEARCH("/",'CFR - XML import'!$A30,1)-SEARCH("&gt;",'CFR - XML import'!$A30,1)-2)))</f>
        <v>0</v>
      </c>
      <c r="BR36" s="140">
        <f>IF(ISERROR(FIND(BR$3,'CFR - XML import'!$A30)),0,VALUE(MID('CFR - XML import'!$A30,SEARCH("&gt;",'CFR - XML import'!$A30,1)+1,SEARCH("/",'CFR - XML import'!$A30,1)-SEARCH("&gt;",'CFR - XML import'!$A30,1)-2)))</f>
        <v>0</v>
      </c>
      <c r="BS36" s="140">
        <f>IF(ISERROR(FIND(BS$3,'CFR - XML import'!$A30)),0,VALUE(MID('CFR - XML import'!$A30,SEARCH("&gt;",'CFR - XML import'!$A30,1)+1,SEARCH("/",'CFR - XML import'!$A30,1)-SEARCH("&gt;",'CFR - XML import'!$A30,1)-2)))</f>
        <v>0</v>
      </c>
      <c r="BT36" s="140">
        <f>IF(ISERROR(FIND(BT$3,'CFR - XML import'!$A30)),0,VALUE(MID('CFR - XML import'!$A30,SEARCH("&gt;",'CFR - XML import'!$A30,1)+1,SEARCH("/",'CFR - XML import'!$A30,1)-SEARCH("&gt;",'CFR - XML import'!$A30,1)-2)))</f>
        <v>0</v>
      </c>
      <c r="BU36" s="140">
        <f>IF(ISERROR(FIND(BU$3,'CFR - XML import'!$A30)),0,VALUE(MID('CFR - XML import'!$A30,SEARCH("&gt;",'CFR - XML import'!$A30,1)+1,SEARCH("/",'CFR - XML import'!$A30,1)-SEARCH("&gt;",'CFR - XML import'!$A30,1)-2)))</f>
        <v>0</v>
      </c>
      <c r="BV36" s="140">
        <f>IF(ISERROR(FIND(BV$3,'CFR - XML import'!$A30)),0,VALUE(MID('CFR - XML import'!$A30,SEARCH("&gt;",'CFR - XML import'!$A30,1)+1,SEARCH("/",'CFR - XML import'!$A30,1)-SEARCH("&gt;",'CFR - XML import'!$A30,1)-2)))</f>
        <v>0</v>
      </c>
      <c r="BW36" s="140">
        <f>IF(ISERROR(FIND(BW$3,'CFR - XML import'!$A30)),0,VALUE(MID('CFR - XML import'!$A30,SEARCH("&gt;",'CFR - XML import'!$A30,1)+1,SEARCH("/",'CFR - XML import'!$A30,1)-SEARCH("&gt;",'CFR - XML import'!$A30,1)-2)))</f>
        <v>0</v>
      </c>
      <c r="BX36" s="140">
        <f>IF(ISERROR(FIND(BX$3,'CFR - XML import'!$A30)),0,VALUE(MID('CFR - XML import'!$A30,SEARCH("&gt;",'CFR - XML import'!$A30,1)+1,SEARCH("/",'CFR - XML import'!$A30,1)-SEARCH("&gt;",'CFR - XML import'!$A30,1)-2)))</f>
        <v>0</v>
      </c>
      <c r="BY36" s="140">
        <f>IF(ISERROR(FIND(BY$3,'CFR - XML import'!$A30)),0,VALUE(MID('CFR - XML import'!$A30,SEARCH("&gt;",'CFR - XML import'!$A30,1)+1,SEARCH("/",'CFR - XML import'!$A30,1)-SEARCH("&gt;",'CFR - XML import'!$A30,1)-2)))</f>
        <v>0</v>
      </c>
      <c r="BZ36" s="140">
        <f>IF(ISERROR(FIND(BZ$3,'CFR - XML import'!$A30)),0,VALUE(MID('CFR - XML import'!$A30,SEARCH("&gt;",'CFR - XML import'!$A30,1)+1,SEARCH("/",'CFR - XML import'!$A30,1)-SEARCH("&gt;",'CFR - XML import'!$A30,1)-2)))</f>
        <v>0</v>
      </c>
      <c r="CG36" s="142">
        <f>IF(ISERROR(IF(MID('CFR - XML import'!$A30,LEN($CF$4)+5,LEN('CFR - XML import'!$A30)-(2*LEN($CF$4)+5))="RMMS",1,IF(MID('CFR - XML import'!$A30,LEN("    &lt;InputSystem&gt;")+1,LEN('CFR - XML import'!$A30)-(LEN("    &lt;InputSystem&gt;")+LEN($CF$4)+1))="SIMS",2,0))),0,IF(MID('CFR - XML import'!$A30,LEN($CF$4)+5,LEN('CFR - XML import'!$A30)-(2*LEN($CF$4)+5))="RMMS",1,IF(MID('CFR - XML import'!$A30,LEN("    &lt;InputSystem&gt;")+1,LEN('CFR - XML import'!$A30)-(LEN("    &lt;InputSystem&gt;")+LEN($CF$4)+1))="SIMS",2,0)))</f>
        <v>0</v>
      </c>
      <c r="CH36" s="140">
        <f>IF(ISERROR(FIND(CH$3,'CFR - XML import'!$A30)),0,MID('CFR - XML import'!$A30,SEARCH("&gt;",'CFR - XML import'!$A30,1)+1,SEARCH("/",'CFR - XML import'!$A30,1)-SEARCH("&gt;",'CFR - XML import'!$A30,1)-2))</f>
        <v>0</v>
      </c>
      <c r="CI36" s="140">
        <f>IF(ISERROR(FIND(CI$3,'CFR - XML import'!$A30)),0,MID('CFR - XML import'!$A30,SEARCH("&gt;",'CFR - XML import'!$A30,1)+1,SEARCH("/",'CFR - XML import'!$A30,1)-SEARCH("&gt;",'CFR - XML import'!$A30,1)-2))</f>
        <v>0</v>
      </c>
      <c r="CJ36" s="140">
        <f>IF(ISERROR(FIND(CJ$3,'CFR - XML import'!$A30)),0,MID('CFR - XML import'!$A30,SEARCH("&gt;",'CFR - XML import'!$A30,1)+1,SEARCH("/",'CFR - XML import'!$A30,1)-SEARCH("&gt;",'CFR - XML import'!$A30,1)-2))</f>
        <v>0</v>
      </c>
      <c r="CK36" s="140">
        <f>IF(ISERROR(FIND(CK$3,'CFR - XML import'!$A30)),0,MID('CFR - XML import'!$A30,SEARCH("&gt;",'CFR - XML import'!$A30,1)+1,SEARCH("/",'CFR - XML import'!$A30,1)-SEARCH("&gt;",'CFR - XML import'!$A30,1)-2))</f>
        <v>0</v>
      </c>
      <c r="CL36" s="140">
        <f>IF(ISERROR(FIND(CL$3,'CFR - XML import'!$A30)),0,MID('CFR - XML import'!$A30,SEARCH("&gt;",'CFR - XML import'!$A30,1)+1,SEARCH("/",'CFR - XML import'!$A30,1)-SEARCH("&gt;",'CFR - XML import'!$A30,1)-2))</f>
        <v>0</v>
      </c>
      <c r="CM36" s="140">
        <f>IF(ISERROR(FIND(CM$3,'CFR - XML import'!$A30)),0,MID('CFR - XML import'!$A30,SEARCH("&gt;",'CFR - XML import'!$A30,1)+1,SEARCH("/",'CFR - XML import'!$A30,1)-SEARCH("&gt;",'CFR - XML import'!$A30,1)-2))</f>
        <v>0</v>
      </c>
    </row>
    <row r="37" spans="1:91" x14ac:dyDescent="0.2">
      <c r="A37" s="139" t="str">
        <f>IF(AND('CFR - XML import'!A31&lt;&gt;"",LEFT('CFR - XML import'!A31,1)&lt;&gt;"&lt;",LEFT('CFR - XML import'!A31,3)&lt;&gt;"  &lt;",LEFT('CFR - XML import'!A31,5)&lt;&gt;"    &lt;",LEFT('CFR - XML import'!A31,7)&lt;&gt;"      &lt;",LEFT('CFR - XML import'!A31,9)&lt;&gt;"        &lt;",$B$1="SIMS"),'CFR - XML import'!A31,IF(AND(LEFT('CFR - XML import'!A31,9)="&lt;Details&gt;",$B$1="RM"),'CFR - XML import'!A31,""))</f>
        <v/>
      </c>
      <c r="B37" s="140">
        <f>IF(ISERROR(FIND(B$3,'CFR - XML import'!$A31)),0,VALUE(MID('CFR - XML import'!$A31,SEARCH("&gt;",'CFR - XML import'!$A31,1)+1,SEARCH("/",'CFR - XML import'!$A31,1)-SEARCH("&gt;",'CFR - XML import'!$A31,1)-2)))</f>
        <v>0</v>
      </c>
      <c r="D37" s="140">
        <f>IF(ISERROR(FIND(D$3,'CFR - XML import'!$A31)),0,MID('CFR - XML import'!$A31,SEARCH("&gt;",'CFR - XML import'!$A31,1)+1,SEARCH("/",'CFR - XML import'!$A31,1)-SEARCH("&gt;",'CFR - XML import'!$A31,1)-2))</f>
        <v>0</v>
      </c>
      <c r="E37" s="140">
        <f>IF(ISERROR(FIND(E$3,'CFR - XML import'!$A31)),0,MID('CFR - XML import'!$A31,SEARCH("&gt;",'CFR - XML import'!$A31,1)+1,SEARCH("/",'CFR - XML import'!$A31,1)-SEARCH("&gt;",'CFR - XML import'!$A31,1)-2))</f>
        <v>0</v>
      </c>
      <c r="F37" s="141">
        <f>IF($B$1="SIMS",IF(ISERROR(FIND(F$3,'CFR - XML import'!$A31)),0,VALUE(MID('CFR - XML import'!$A31,15,10))),IF(ISERROR(FIND(F$3,'CFR - XML import'!$A31)),0,VALUE(MID('CFR - XML import'!$A31,15,10))))</f>
        <v>0</v>
      </c>
      <c r="G37" s="140">
        <f>IF(ISERROR(FIND(G$3,'CFR - XML import'!$A31)),0,VALUE(MID('CFR - XML import'!$A31,SEARCH("&gt;",'CFR - XML import'!$A31,1)+1,SEARCH("/",'CFR - XML import'!$A31,1)-SEARCH("&gt;",'CFR - XML import'!$A31,1)-2)))</f>
        <v>0</v>
      </c>
      <c r="H37" s="140">
        <f>IF(ISERROR(FIND(H$3,'CFR - XML import'!$A31)),0,VALUE(MID('CFR - XML import'!$A31,SEARCH("&gt;",'CFR - XML import'!$A31,1)+1,SEARCH("/",'CFR - XML import'!$A31,1)-SEARCH("&gt;",'CFR - XML import'!$A31,1)-2)))</f>
        <v>0</v>
      </c>
      <c r="I37" s="140">
        <f>IF(ISERROR(FIND(I$3,'CFR - XML import'!$A31)),0,VALUE(MID('CFR - XML import'!$A31,SEARCH("&gt;",'CFR - XML import'!$A31,1)+1,SEARCH("/",'CFR - XML import'!$A31,1)-SEARCH("&gt;",'CFR - XML import'!$A31,1)-2)))</f>
        <v>0</v>
      </c>
      <c r="J37" s="140">
        <f>IF(ISERROR(FIND(J$3,'CFR - XML import'!$A31)),0,VALUE(MID('CFR - XML import'!$A31,SEARCH("&gt;",'CFR - XML import'!$A31,1)+1,SEARCH("/",'CFR - XML import'!$A31,1)-SEARCH("&gt;",'CFR - XML import'!$A31,1)-2)))</f>
        <v>0</v>
      </c>
      <c r="K37" s="140">
        <f>IF(ISERROR(FIND(K$3,'CFR - XML import'!$A31)),0,VALUE(MID('CFR - XML import'!$A31,SEARCH("&gt;",'CFR - XML import'!$A31,1)+1,SEARCH("/",'CFR - XML import'!$A31,1)-SEARCH("&gt;",'CFR - XML import'!$A31,1)-2)))</f>
        <v>0</v>
      </c>
      <c r="L37" s="140">
        <f>IF(ISERROR(FIND(L$3,'CFR - XML import'!$A31)),0,VALUE(MID('CFR - XML import'!$A31,SEARCH("&gt;",'CFR - XML import'!$A31,1)+1,SEARCH("/",'CFR - XML import'!$A31,1)-SEARCH("&gt;",'CFR - XML import'!$A31,1)-2)))</f>
        <v>0</v>
      </c>
      <c r="M37" s="140">
        <f>IF(ISERROR(FIND(M$3,'CFR - XML import'!$A31)),0,VALUE(MID('CFR - XML import'!$A31,SEARCH("&gt;",'CFR - XML import'!$A31,1)+1,SEARCH("/",'CFR - XML import'!$A31,1)-SEARCH("&gt;",'CFR - XML import'!$A31,1)-2)))</f>
        <v>0</v>
      </c>
      <c r="N37" s="140">
        <f>IF(ISERROR(FIND(N$3,'CFR - XML import'!$A31)),0,VALUE(MID('CFR - XML import'!$A31,SEARCH("&gt;",'CFR - XML import'!$A31,1)+1,SEARCH("/",'CFR - XML import'!$A31,1)-SEARCH("&gt;",'CFR - XML import'!$A31,1)-2)))</f>
        <v>0</v>
      </c>
      <c r="O37" s="140">
        <f>IF(ISERROR(FIND(O$3,'CFR - XML import'!$A31)),0,VALUE(MID('CFR - XML import'!$A31,SEARCH("&gt;",'CFR - XML import'!$A31,1)+1,SEARCH("/",'CFR - XML import'!$A31,1)-SEARCH("&gt;",'CFR - XML import'!$A31,1)-2)))</f>
        <v>0</v>
      </c>
      <c r="P37" s="140">
        <f>IF(ISERROR(FIND(P$3,'CFR - XML import'!$A31)),0,VALUE(MID('CFR - XML import'!$A31,SEARCH("&gt;",'CFR - XML import'!$A31,1)+1,SEARCH("/",'CFR - XML import'!$A31,1)-SEARCH("&gt;",'CFR - XML import'!$A31,1)-2)))</f>
        <v>0</v>
      </c>
      <c r="Q37" s="140">
        <f>IF(ISERROR(FIND(Q$3,'CFR - XML import'!$A31)),0,VALUE(MID('CFR - XML import'!$A31,SEARCH("&gt;",'CFR - XML import'!$A31,1)+1,SEARCH("/",'CFR - XML import'!$A31,1)-SEARCH("&gt;",'CFR - XML import'!$A31,1)-2)))</f>
        <v>0</v>
      </c>
      <c r="R37" s="140">
        <f>IF(ISERROR(FIND(R$3,'CFR - XML import'!$A31)),0,VALUE(MID('CFR - XML import'!$A31,SEARCH("&gt;",'CFR - XML import'!$A31,1)+1,SEARCH("/",'CFR - XML import'!$A31,1)-SEARCH("&gt;",'CFR - XML import'!$A31,1)-2)))</f>
        <v>0</v>
      </c>
      <c r="S37" s="140">
        <f>IF(ISERROR(FIND(S$3,'CFR - XML import'!$A31)),0,VALUE(MID('CFR - XML import'!$A31,SEARCH("&gt;",'CFR - XML import'!$A31,1)+1,SEARCH("/",'CFR - XML import'!$A31,1)-SEARCH("&gt;",'CFR - XML import'!$A31,1)-2)))</f>
        <v>0</v>
      </c>
      <c r="T37" s="140">
        <f>IF(ISERROR(FIND(T$3,'CFR - XML import'!$A31)),0,VALUE(MID('CFR - XML import'!$A31,SEARCH("&gt;",'CFR - XML import'!$A31,1)+1,SEARCH("/",'CFR - XML import'!$A31,1)-SEARCH("&gt;",'CFR - XML import'!$A31,1)-2)))</f>
        <v>0</v>
      </c>
      <c r="U37" s="140">
        <f>IF(ISERROR(FIND(U$3,'CFR - XML import'!$A31)),0,VALUE(MID('CFR - XML import'!$A31,SEARCH("&gt;",'CFR - XML import'!$A31,1)+1,SEARCH("/",'CFR - XML import'!$A31,1)-SEARCH("&gt;",'CFR - XML import'!$A31,1)-2)))</f>
        <v>0</v>
      </c>
      <c r="V37" s="140">
        <f>IF(ISERROR(FIND(V$3,'CFR - XML import'!$A31)),0,VALUE(MID('CFR - XML import'!$A31,SEARCH("&gt;",'CFR - XML import'!$A31,1)+1,SEARCH("/",'CFR - XML import'!$A31,1)-SEARCH("&gt;",'CFR - XML import'!$A31,1)-2)))</f>
        <v>0</v>
      </c>
      <c r="W37" s="140">
        <f>IF(ISERROR(FIND(W$3,'CFR - XML import'!$A31)),0,VALUE(MID('CFR - XML import'!$A31,SEARCH("&gt;",'CFR - XML import'!$A31,1)+1,SEARCH("/",'CFR - XML import'!$A31,1)-SEARCH("&gt;",'CFR - XML import'!$A31,1)-2)))</f>
        <v>0</v>
      </c>
      <c r="X37" s="140"/>
      <c r="Y37" s="140">
        <f>IF(ISERROR(FIND(Y$3,'CFR - XML import'!$A31)),0,VALUE(MID('CFR - XML import'!$A31,SEARCH("&gt;",'CFR - XML import'!$A31,1)+1,SEARCH("/",'CFR - XML import'!$A31,1)-SEARCH("&gt;",'CFR - XML import'!$A31,1)-2)))</f>
        <v>0</v>
      </c>
      <c r="Z37" s="140">
        <f>IF(ISERROR(FIND(Z$3,'CFR - XML import'!$A31)),0,VALUE(MID('CFR - XML import'!$A31,SEARCH("&gt;",'CFR - XML import'!$A31,1)+1,SEARCH("/",'CFR - XML import'!$A31,1)-SEARCH("&gt;",'CFR - XML import'!$A31,1)-2)))</f>
        <v>0</v>
      </c>
      <c r="AA37" s="140">
        <f>IF(ISERROR(FIND(AA$3,'CFR - XML import'!$A31)),0,VALUE(MID('CFR - XML import'!$A31,SEARCH("&gt;",'CFR - XML import'!$A31,1)+1,SEARCH("/",'CFR - XML import'!$A31,1)-SEARCH("&gt;",'CFR - XML import'!$A31,1)-2)))</f>
        <v>0</v>
      </c>
      <c r="AB37" s="140">
        <f>IF(ISERROR(FIND(AB$3,'CFR - XML import'!$A31)),0,VALUE(MID('CFR - XML import'!$A31,SEARCH("&gt;",'CFR - XML import'!$A31,1)+1,SEARCH("/",'CFR - XML import'!$A31,1)-SEARCH("&gt;",'CFR - XML import'!$A31,1)-2)))</f>
        <v>0</v>
      </c>
      <c r="AC37" s="140">
        <f>IF(ISERROR(FIND(AC$3,'CFR - XML import'!$A31)),0,VALUE(MID('CFR - XML import'!$A31,SEARCH("&gt;",'CFR - XML import'!$A31,1)+1,SEARCH("/",'CFR - XML import'!$A31,1)-SEARCH("&gt;",'CFR - XML import'!$A31,1)-2)))</f>
        <v>0</v>
      </c>
      <c r="AD37" s="140">
        <f>IF(ISERROR(FIND(AD$3,'CFR - XML import'!$A31)),0,VALUE(MID('CFR - XML import'!$A31,SEARCH("&gt;",'CFR - XML import'!$A31,1)+1,SEARCH("/",'CFR - XML import'!$A31,1)-SEARCH("&gt;",'CFR - XML import'!$A31,1)-2)))</f>
        <v>0</v>
      </c>
      <c r="AE37" s="140">
        <f>IF(ISERROR(FIND(AE$3,'CFR - XML import'!$A31)),0,VALUE(MID('CFR - XML import'!$A31,SEARCH("&gt;",'CFR - XML import'!$A31,1)+1,SEARCH("/",'CFR - XML import'!$A31,1)-SEARCH("&gt;",'CFR - XML import'!$A31,1)-2)))</f>
        <v>0</v>
      </c>
      <c r="AF37" s="140">
        <f>IF(ISERROR(FIND(AF$3,'CFR - XML import'!$A31)),0,VALUE(MID('CFR - XML import'!$A31,SEARCH("&gt;",'CFR - XML import'!$A31,1)+1,SEARCH("/",'CFR - XML import'!$A31,1)-SEARCH("&gt;",'CFR - XML import'!$A31,1)-2)))</f>
        <v>0</v>
      </c>
      <c r="AG37" s="140">
        <f>IF(ISERROR(FIND(AG$3,'CFR - XML import'!$A31)),0,VALUE(MID('CFR - XML import'!$A31,SEARCH("&gt;",'CFR - XML import'!$A31,1)+1,SEARCH("/",'CFR - XML import'!$A31,1)-SEARCH("&gt;",'CFR - XML import'!$A31,1)-2)))</f>
        <v>0</v>
      </c>
      <c r="AH37" s="140">
        <f>IF(ISERROR(FIND(AH$3,'CFR - XML import'!$A31)),0,VALUE(MID('CFR - XML import'!$A31,SEARCH("&gt;",'CFR - XML import'!$A31,1)+1,SEARCH("/",'CFR - XML import'!$A31,1)-SEARCH("&gt;",'CFR - XML import'!$A31,1)-2)))</f>
        <v>0</v>
      </c>
      <c r="AI37" s="140">
        <f>IF(ISERROR(FIND(AI$3,'CFR - XML import'!$A31)),0,VALUE(MID('CFR - XML import'!$A31,SEARCH("&gt;",'CFR - XML import'!$A31,1)+1,SEARCH("/",'CFR - XML import'!$A31,1)-SEARCH("&gt;",'CFR - XML import'!$A31,1)-2)))</f>
        <v>0</v>
      </c>
      <c r="AJ37" s="140">
        <f>IF(ISERROR(FIND(AJ$3,'CFR - XML import'!$A31)),0,VALUE(MID('CFR - XML import'!$A31,SEARCH("&gt;",'CFR - XML import'!$A31,1)+1,SEARCH("/",'CFR - XML import'!$A31,1)-SEARCH("&gt;",'CFR - XML import'!$A31,1)-2)))</f>
        <v>0</v>
      </c>
      <c r="AK37" s="140">
        <f>IF(ISERROR(FIND(AK$3,'CFR - XML import'!$A31)),0,VALUE(MID('CFR - XML import'!$A31,SEARCH("&gt;",'CFR - XML import'!$A31,1)+1,SEARCH("/",'CFR - XML import'!$A31,1)-SEARCH("&gt;",'CFR - XML import'!$A31,1)-2)))</f>
        <v>0</v>
      </c>
      <c r="AL37" s="140">
        <f>IF(ISERROR(FIND(AL$3,'CFR - XML import'!$A31)),0,VALUE(MID('CFR - XML import'!$A31,SEARCH("&gt;",'CFR - XML import'!$A31,1)+1,SEARCH("/",'CFR - XML import'!$A31,1)-SEARCH("&gt;",'CFR - XML import'!$A31,1)-2)))</f>
        <v>0</v>
      </c>
      <c r="AM37" s="140">
        <f>IF(ISERROR(FIND(AM$3,'CFR - XML import'!$A31)),0,VALUE(MID('CFR - XML import'!$A31,SEARCH("&gt;",'CFR - XML import'!$A31,1)+1,SEARCH("/",'CFR - XML import'!$A31,1)-SEARCH("&gt;",'CFR - XML import'!$A31,1)-2)))</f>
        <v>0</v>
      </c>
      <c r="AN37" s="140">
        <f>IF(ISERROR(FIND(AN$3,'CFR - XML import'!$A31)),0,VALUE(MID('CFR - XML import'!$A31,SEARCH("&gt;",'CFR - XML import'!$A31,1)+1,SEARCH("/",'CFR - XML import'!$A31,1)-SEARCH("&gt;",'CFR - XML import'!$A31,1)-2)))</f>
        <v>0</v>
      </c>
      <c r="AO37" s="140">
        <f>IF(ISERROR(FIND(AO$3,'CFR - XML import'!$A31)),0,VALUE(MID('CFR - XML import'!$A31,SEARCH("&gt;",'CFR - XML import'!$A31,1)+1,SEARCH("/",'CFR - XML import'!$A31,1)-SEARCH("&gt;",'CFR - XML import'!$A31,1)-2)))</f>
        <v>0</v>
      </c>
      <c r="AP37" s="140">
        <f>IF(ISERROR(FIND(AP$3,'CFR - XML import'!$A31)),0,VALUE(MID('CFR - XML import'!$A31,SEARCH("&gt;",'CFR - XML import'!$A31,1)+1,SEARCH("/",'CFR - XML import'!$A31,1)-SEARCH("&gt;",'CFR - XML import'!$A31,1)-2)))</f>
        <v>0</v>
      </c>
      <c r="AQ37" s="140">
        <f>IF(ISERROR(FIND(AQ$3,'CFR - XML import'!$A31)),0,VALUE(MID('CFR - XML import'!$A31,SEARCH("&gt;",'CFR - XML import'!$A31,1)+1,SEARCH("/",'CFR - XML import'!$A31,1)-SEARCH("&gt;",'CFR - XML import'!$A31,1)-2)))</f>
        <v>0</v>
      </c>
      <c r="AR37" s="140">
        <f>IF(ISERROR(FIND(AR$3,'CFR - XML import'!$A31)),0,VALUE(MID('CFR - XML import'!$A31,SEARCH("&gt;",'CFR - XML import'!$A31,1)+1,SEARCH("/",'CFR - XML import'!$A31,1)-SEARCH("&gt;",'CFR - XML import'!$A31,1)-2)))</f>
        <v>0</v>
      </c>
      <c r="AS37" s="140">
        <f>IF(ISERROR(FIND(AS$3,'CFR - XML import'!$A31)),0,VALUE(MID('CFR - XML import'!$A31,SEARCH("&gt;",'CFR - XML import'!$A31,1)+1,SEARCH("/",'CFR - XML import'!$A31,1)-SEARCH("&gt;",'CFR - XML import'!$A31,1)-2)))</f>
        <v>0</v>
      </c>
      <c r="AT37" s="140">
        <f>IF(ISERROR(FIND(AT$3,'CFR - XML import'!$A31)),0,VALUE(MID('CFR - XML import'!$A31,SEARCH("&gt;",'CFR - XML import'!$A31,1)+1,SEARCH("/",'CFR - XML import'!$A31,1)-SEARCH("&gt;",'CFR - XML import'!$A31,1)-2)))</f>
        <v>0</v>
      </c>
      <c r="AU37" s="140">
        <f>IF(ISERROR(FIND(AU$3,'CFR - XML import'!$A31)),0,VALUE(MID('CFR - XML import'!$A31,SEARCH("&gt;",'CFR - XML import'!$A31,1)+1,SEARCH("/",'CFR - XML import'!$A31,1)-SEARCH("&gt;",'CFR - XML import'!$A31,1)-2)))</f>
        <v>0</v>
      </c>
      <c r="AV37" s="140">
        <f>IF(ISERROR(FIND(AV$3,'CFR - XML import'!$A31)),0,VALUE(MID('CFR - XML import'!$A31,SEARCH("&gt;",'CFR - XML import'!$A31,1)+1,SEARCH("/",'CFR - XML import'!$A31,1)-SEARCH("&gt;",'CFR - XML import'!$A31,1)-2)))</f>
        <v>0</v>
      </c>
      <c r="AW37" s="140">
        <f>IF(ISERROR(FIND(AW$3,'CFR - XML import'!$A31)),0,VALUE(MID('CFR - XML import'!$A31,SEARCH("&gt;",'CFR - XML import'!$A31,1)+1,SEARCH("/",'CFR - XML import'!$A31,1)-SEARCH("&gt;",'CFR - XML import'!$A31,1)-2)))</f>
        <v>0</v>
      </c>
      <c r="AX37" s="140">
        <f>IF(ISERROR(FIND(AX$3,'CFR - XML import'!$A31)),0,VALUE(MID('CFR - XML import'!$A31,SEARCH("&gt;",'CFR - XML import'!$A31,1)+1,SEARCH("/",'CFR - XML import'!$A31,1)-SEARCH("&gt;",'CFR - XML import'!$A31,1)-2)))</f>
        <v>0</v>
      </c>
      <c r="AY37" s="140">
        <f>IF(ISERROR(FIND(AY$3,'CFR - XML import'!$A31)),0,VALUE(MID('CFR - XML import'!$A31,SEARCH("&gt;",'CFR - XML import'!$A31,1)+1,SEARCH("/",'CFR - XML import'!$A31,1)-SEARCH("&gt;",'CFR - XML import'!$A31,1)-2)))</f>
        <v>0</v>
      </c>
      <c r="AZ37" s="140">
        <f>IF(ISERROR(FIND(AZ$3,'CFR - XML import'!$A31)),0,VALUE(MID('CFR - XML import'!$A31,SEARCH("&gt;",'CFR - XML import'!$A31,1)+1,SEARCH("/",'CFR - XML import'!$A31,1)-SEARCH("&gt;",'CFR - XML import'!$A31,1)-2)))</f>
        <v>0</v>
      </c>
      <c r="BA37" s="140">
        <f>IF(ISERROR(FIND(BA$3,'CFR - XML import'!$A31)),0,VALUE(MID('CFR - XML import'!$A31,SEARCH("&gt;",'CFR - XML import'!$A31,1)+1,SEARCH("/",'CFR - XML import'!$A31,1)-SEARCH("&gt;",'CFR - XML import'!$A31,1)-2)))</f>
        <v>0</v>
      </c>
      <c r="BB37" s="140">
        <f>IF(ISERROR(FIND(BB$3,'CFR - XML import'!$A31)),0,VALUE(MID('CFR - XML import'!$A31,SEARCH("&gt;",'CFR - XML import'!$A31,1)+1,SEARCH("/",'CFR - XML import'!$A31,1)-SEARCH("&gt;",'CFR - XML import'!$A31,1)-2)))</f>
        <v>0</v>
      </c>
      <c r="BC37" s="140">
        <f>IF(ISERROR(FIND(BC$3,'CFR - XML import'!$A31)),0,VALUE(MID('CFR - XML import'!$A31,SEARCH("&gt;",'CFR - XML import'!$A31,1)+1,SEARCH("/",'CFR - XML import'!$A31,1)-SEARCH("&gt;",'CFR - XML import'!$A31,1)-2)))</f>
        <v>0</v>
      </c>
      <c r="BD37" s="140">
        <f>IF(ISERROR(FIND(BD$3,'CFR - XML import'!$A31)),0,VALUE(MID('CFR - XML import'!$A31,SEARCH("&gt;",'CFR - XML import'!$A31,1)+1,SEARCH("/",'CFR - XML import'!$A31,1)-SEARCH("&gt;",'CFR - XML import'!$A31,1)-2)))</f>
        <v>0</v>
      </c>
      <c r="BE37" s="140">
        <f>IF(ISERROR(FIND(BE$3,'CFR - XML import'!$A31)),0,VALUE(MID('CFR - XML import'!$A31,SEARCH("&gt;",'CFR - XML import'!$A31,1)+1,SEARCH("/",'CFR - XML import'!$A31,1)-SEARCH("&gt;",'CFR - XML import'!$A31,1)-2)))</f>
        <v>0</v>
      </c>
      <c r="BF37" s="140">
        <f>IF(ISERROR(FIND(BF$3,'CFR - XML import'!$A31)),0,VALUE(MID('CFR - XML import'!$A31,SEARCH("&gt;",'CFR - XML import'!$A31,1)+1,SEARCH("/",'CFR - XML import'!$A31,1)-SEARCH("&gt;",'CFR - XML import'!$A31,1)-2)))</f>
        <v>0</v>
      </c>
      <c r="BG37" s="140">
        <f>IF(ISERROR(FIND(BG$3,'CFR - XML import'!$A31)),0,VALUE(MID('CFR - XML import'!$A31,SEARCH("&gt;",'CFR - XML import'!$A31,1)+1,SEARCH("/",'CFR - XML import'!$A31,1)-SEARCH("&gt;",'CFR - XML import'!$A31,1)-2)))</f>
        <v>0</v>
      </c>
      <c r="BH37" s="140">
        <f>IF(ISERROR(FIND(BH$3,'CFR - XML import'!$A31)),0,VALUE(MID('CFR - XML import'!$A31,SEARCH("&gt;",'CFR - XML import'!$A31,1)+1,SEARCH("/",'CFR - XML import'!$A31,1)-SEARCH("&gt;",'CFR - XML import'!$A31,1)-2)))</f>
        <v>0</v>
      </c>
      <c r="BI37" s="140">
        <f>IF(ISERROR(FIND(BI$3,'CFR - XML import'!$A31)),0,VALUE(MID('CFR - XML import'!$A31,SEARCH("&gt;",'CFR - XML import'!$A31,1)+1,SEARCH("/",'CFR - XML import'!$A31,1)-SEARCH("&gt;",'CFR - XML import'!$A31,1)-2)))</f>
        <v>0</v>
      </c>
      <c r="BJ37" s="140">
        <f>IF(ISERROR(FIND(BJ$3,'CFR - XML import'!$A31)),0,VALUE(MID('CFR - XML import'!$A31,SEARCH("&gt;",'CFR - XML import'!$A31,1)+1,SEARCH("/",'CFR - XML import'!$A31,1)-SEARCH("&gt;",'CFR - XML import'!$A31,1)-2)))</f>
        <v>0</v>
      </c>
      <c r="BK37" s="140">
        <f>IF(ISERROR(FIND(BK$3,'CFR - XML import'!$A31)),0,VALUE(MID('CFR - XML import'!$A31,SEARCH("&gt;",'CFR - XML import'!$A31,1)+1,SEARCH("/",'CFR - XML import'!$A31,1)-SEARCH("&gt;",'CFR - XML import'!$A31,1)-2)))</f>
        <v>0</v>
      </c>
      <c r="BL37" s="140">
        <f>IF(ISERROR(FIND(BL$3,'CFR - XML import'!$A31)),0,VALUE(MID('CFR - XML import'!$A31,SEARCH("&gt;",'CFR - XML import'!$A31,1)+1,SEARCH("/",'CFR - XML import'!$A31,1)-SEARCH("&gt;",'CFR - XML import'!$A31,1)-2)))</f>
        <v>0</v>
      </c>
      <c r="BM37" s="140">
        <f>IF(ISERROR(FIND(BM$3,'CFR - XML import'!$A31)),0,VALUE(MID('CFR - XML import'!$A31,SEARCH("&gt;",'CFR - XML import'!$A31,1)+1,SEARCH("/",'CFR - XML import'!$A31,1)-SEARCH("&gt;",'CFR - XML import'!$A31,1)-2)))</f>
        <v>0</v>
      </c>
      <c r="BN37" s="140">
        <f>IF(ISERROR(FIND(BN$3,'CFR - XML import'!$A31)),0,VALUE(MID('CFR - XML import'!$A31,SEARCH("&gt;",'CFR - XML import'!$A31,1)+1,SEARCH("/",'CFR - XML import'!$A31,1)-SEARCH("&gt;",'CFR - XML import'!$A31,1)-2)))</f>
        <v>0</v>
      </c>
      <c r="BO37" s="140">
        <f>IF(ISERROR(FIND(BO$3,'CFR - XML import'!$A31)),0,VALUE(MID('CFR - XML import'!$A31,SEARCH("&gt;",'CFR - XML import'!$A31,1)+1,SEARCH("/",'CFR - XML import'!$A31,1)-SEARCH("&gt;",'CFR - XML import'!$A31,1)-2)))</f>
        <v>0</v>
      </c>
      <c r="BP37" s="140">
        <f>IF(ISERROR(FIND(BP$3,'CFR - XML import'!$A31)),0,VALUE(MID('CFR - XML import'!$A31,SEARCH("&gt;",'CFR - XML import'!$A31,1)+1,SEARCH("/",'CFR - XML import'!$A31,1)-SEARCH("&gt;",'CFR - XML import'!$A31,1)-2)))</f>
        <v>0</v>
      </c>
      <c r="BQ37" s="140">
        <f>IF(ISERROR(FIND(BQ$3,'CFR - XML import'!$A31)),0,VALUE(MID('CFR - XML import'!$A31,SEARCH("&gt;",'CFR - XML import'!$A31,1)+1,SEARCH("/",'CFR - XML import'!$A31,1)-SEARCH("&gt;",'CFR - XML import'!$A31,1)-2)))</f>
        <v>0</v>
      </c>
      <c r="BR37" s="140">
        <f>IF(ISERROR(FIND(BR$3,'CFR - XML import'!$A31)),0,VALUE(MID('CFR - XML import'!$A31,SEARCH("&gt;",'CFR - XML import'!$A31,1)+1,SEARCH("/",'CFR - XML import'!$A31,1)-SEARCH("&gt;",'CFR - XML import'!$A31,1)-2)))</f>
        <v>0</v>
      </c>
      <c r="BS37" s="140">
        <f>IF(ISERROR(FIND(BS$3,'CFR - XML import'!$A31)),0,VALUE(MID('CFR - XML import'!$A31,SEARCH("&gt;",'CFR - XML import'!$A31,1)+1,SEARCH("/",'CFR - XML import'!$A31,1)-SEARCH("&gt;",'CFR - XML import'!$A31,1)-2)))</f>
        <v>0</v>
      </c>
      <c r="BT37" s="140">
        <f>IF(ISERROR(FIND(BT$3,'CFR - XML import'!$A31)),0,VALUE(MID('CFR - XML import'!$A31,SEARCH("&gt;",'CFR - XML import'!$A31,1)+1,SEARCH("/",'CFR - XML import'!$A31,1)-SEARCH("&gt;",'CFR - XML import'!$A31,1)-2)))</f>
        <v>0</v>
      </c>
      <c r="BU37" s="140">
        <f>IF(ISERROR(FIND(BU$3,'CFR - XML import'!$A31)),0,VALUE(MID('CFR - XML import'!$A31,SEARCH("&gt;",'CFR - XML import'!$A31,1)+1,SEARCH("/",'CFR - XML import'!$A31,1)-SEARCH("&gt;",'CFR - XML import'!$A31,1)-2)))</f>
        <v>0</v>
      </c>
      <c r="BV37" s="140">
        <f>IF(ISERROR(FIND(BV$3,'CFR - XML import'!$A31)),0,VALUE(MID('CFR - XML import'!$A31,SEARCH("&gt;",'CFR - XML import'!$A31,1)+1,SEARCH("/",'CFR - XML import'!$A31,1)-SEARCH("&gt;",'CFR - XML import'!$A31,1)-2)))</f>
        <v>0</v>
      </c>
      <c r="BW37" s="140">
        <f>IF(ISERROR(FIND(BW$3,'CFR - XML import'!$A31)),0,VALUE(MID('CFR - XML import'!$A31,SEARCH("&gt;",'CFR - XML import'!$A31,1)+1,SEARCH("/",'CFR - XML import'!$A31,1)-SEARCH("&gt;",'CFR - XML import'!$A31,1)-2)))</f>
        <v>0</v>
      </c>
      <c r="BX37" s="140">
        <f>IF(ISERROR(FIND(BX$3,'CFR - XML import'!$A31)),0,VALUE(MID('CFR - XML import'!$A31,SEARCH("&gt;",'CFR - XML import'!$A31,1)+1,SEARCH("/",'CFR - XML import'!$A31,1)-SEARCH("&gt;",'CFR - XML import'!$A31,1)-2)))</f>
        <v>0</v>
      </c>
      <c r="BY37" s="140">
        <f>IF(ISERROR(FIND(BY$3,'CFR - XML import'!$A31)),0,VALUE(MID('CFR - XML import'!$A31,SEARCH("&gt;",'CFR - XML import'!$A31,1)+1,SEARCH("/",'CFR - XML import'!$A31,1)-SEARCH("&gt;",'CFR - XML import'!$A31,1)-2)))</f>
        <v>0</v>
      </c>
      <c r="BZ37" s="140">
        <f>IF(ISERROR(FIND(BZ$3,'CFR - XML import'!$A31)),0,VALUE(MID('CFR - XML import'!$A31,SEARCH("&gt;",'CFR - XML import'!$A31,1)+1,SEARCH("/",'CFR - XML import'!$A31,1)-SEARCH("&gt;",'CFR - XML import'!$A31,1)-2)))</f>
        <v>0</v>
      </c>
      <c r="CG37" s="142">
        <f>IF(ISERROR(IF(MID('CFR - XML import'!$A31,LEN($CF$4)+5,LEN('CFR - XML import'!$A31)-(2*LEN($CF$4)+5))="RMMS",1,IF(MID('CFR - XML import'!$A31,LEN("    &lt;InputSystem&gt;")+1,LEN('CFR - XML import'!$A31)-(LEN("    &lt;InputSystem&gt;")+LEN($CF$4)+1))="SIMS",2,0))),0,IF(MID('CFR - XML import'!$A31,LEN($CF$4)+5,LEN('CFR - XML import'!$A31)-(2*LEN($CF$4)+5))="RMMS",1,IF(MID('CFR - XML import'!$A31,LEN("    &lt;InputSystem&gt;")+1,LEN('CFR - XML import'!$A31)-(LEN("    &lt;InputSystem&gt;")+LEN($CF$4)+1))="SIMS",2,0)))</f>
        <v>0</v>
      </c>
      <c r="CH37" s="140">
        <f>IF(ISERROR(FIND(CH$3,'CFR - XML import'!$A31)),0,MID('CFR - XML import'!$A31,SEARCH("&gt;",'CFR - XML import'!$A31,1)+1,SEARCH("/",'CFR - XML import'!$A31,1)-SEARCH("&gt;",'CFR - XML import'!$A31,1)-2))</f>
        <v>0</v>
      </c>
      <c r="CI37" s="140">
        <f>IF(ISERROR(FIND(CI$3,'CFR - XML import'!$A31)),0,MID('CFR - XML import'!$A31,SEARCH("&gt;",'CFR - XML import'!$A31,1)+1,SEARCH("/",'CFR - XML import'!$A31,1)-SEARCH("&gt;",'CFR - XML import'!$A31,1)-2))</f>
        <v>0</v>
      </c>
      <c r="CJ37" s="140">
        <f>IF(ISERROR(FIND(CJ$3,'CFR - XML import'!$A31)),0,MID('CFR - XML import'!$A31,SEARCH("&gt;",'CFR - XML import'!$A31,1)+1,SEARCH("/",'CFR - XML import'!$A31,1)-SEARCH("&gt;",'CFR - XML import'!$A31,1)-2))</f>
        <v>0</v>
      </c>
      <c r="CK37" s="140">
        <f>IF(ISERROR(FIND(CK$3,'CFR - XML import'!$A31)),0,MID('CFR - XML import'!$A31,SEARCH("&gt;",'CFR - XML import'!$A31,1)+1,SEARCH("/",'CFR - XML import'!$A31,1)-SEARCH("&gt;",'CFR - XML import'!$A31,1)-2))</f>
        <v>0</v>
      </c>
      <c r="CL37" s="140">
        <f>IF(ISERROR(FIND(CL$3,'CFR - XML import'!$A31)),0,MID('CFR - XML import'!$A31,SEARCH("&gt;",'CFR - XML import'!$A31,1)+1,SEARCH("/",'CFR - XML import'!$A31,1)-SEARCH("&gt;",'CFR - XML import'!$A31,1)-2))</f>
        <v>0</v>
      </c>
      <c r="CM37" s="140">
        <f>IF(ISERROR(FIND(CM$3,'CFR - XML import'!$A31)),0,MID('CFR - XML import'!$A31,SEARCH("&gt;",'CFR - XML import'!$A31,1)+1,SEARCH("/",'CFR - XML import'!$A31,1)-SEARCH("&gt;",'CFR - XML import'!$A31,1)-2))</f>
        <v>0</v>
      </c>
    </row>
    <row r="38" spans="1:91" x14ac:dyDescent="0.2">
      <c r="A38" s="139" t="str">
        <f>IF(AND('CFR - XML import'!A32&lt;&gt;"",LEFT('CFR - XML import'!A32,1)&lt;&gt;"&lt;",LEFT('CFR - XML import'!A32,3)&lt;&gt;"  &lt;",LEFT('CFR - XML import'!A32,5)&lt;&gt;"    &lt;",LEFT('CFR - XML import'!A32,7)&lt;&gt;"      &lt;",LEFT('CFR - XML import'!A32,9)&lt;&gt;"        &lt;",$B$1="SIMS"),'CFR - XML import'!A32,IF(AND(LEFT('CFR - XML import'!A32,9)="&lt;Details&gt;",$B$1="RM"),'CFR - XML import'!A32,""))</f>
        <v/>
      </c>
      <c r="B38" s="140">
        <f>IF(ISERROR(FIND(B$3,'CFR - XML import'!$A32)),0,VALUE(MID('CFR - XML import'!$A32,SEARCH("&gt;",'CFR - XML import'!$A32,1)+1,SEARCH("/",'CFR - XML import'!$A32,1)-SEARCH("&gt;",'CFR - XML import'!$A32,1)-2)))</f>
        <v>0</v>
      </c>
      <c r="D38" s="140">
        <f>IF(ISERROR(FIND(D$3,'CFR - XML import'!$A32)),0,MID('CFR - XML import'!$A32,SEARCH("&gt;",'CFR - XML import'!$A32,1)+1,SEARCH("/",'CFR - XML import'!$A32,1)-SEARCH("&gt;",'CFR - XML import'!$A32,1)-2))</f>
        <v>0</v>
      </c>
      <c r="E38" s="140">
        <f>IF(ISERROR(FIND(E$3,'CFR - XML import'!$A32)),0,MID('CFR - XML import'!$A32,SEARCH("&gt;",'CFR - XML import'!$A32,1)+1,SEARCH("/",'CFR - XML import'!$A32,1)-SEARCH("&gt;",'CFR - XML import'!$A32,1)-2))</f>
        <v>0</v>
      </c>
      <c r="F38" s="141">
        <f>IF($B$1="SIMS",IF(ISERROR(FIND(F$3,'CFR - XML import'!$A32)),0,VALUE(MID('CFR - XML import'!$A32,15,10))),IF(ISERROR(FIND(F$3,'CFR - XML import'!$A32)),0,VALUE(MID('CFR - XML import'!$A32,15,10))))</f>
        <v>0</v>
      </c>
      <c r="G38" s="140">
        <f>IF(ISERROR(FIND(G$3,'CFR - XML import'!$A32)),0,VALUE(MID('CFR - XML import'!$A32,SEARCH("&gt;",'CFR - XML import'!$A32,1)+1,SEARCH("/",'CFR - XML import'!$A32,1)-SEARCH("&gt;",'CFR - XML import'!$A32,1)-2)))</f>
        <v>0</v>
      </c>
      <c r="H38" s="140">
        <f>IF(ISERROR(FIND(H$3,'CFR - XML import'!$A32)),0,VALUE(MID('CFR - XML import'!$A32,SEARCH("&gt;",'CFR - XML import'!$A32,1)+1,SEARCH("/",'CFR - XML import'!$A32,1)-SEARCH("&gt;",'CFR - XML import'!$A32,1)-2)))</f>
        <v>0</v>
      </c>
      <c r="I38" s="140">
        <f>IF(ISERROR(FIND(I$3,'CFR - XML import'!$A32)),0,VALUE(MID('CFR - XML import'!$A32,SEARCH("&gt;",'CFR - XML import'!$A32,1)+1,SEARCH("/",'CFR - XML import'!$A32,1)-SEARCH("&gt;",'CFR - XML import'!$A32,1)-2)))</f>
        <v>0</v>
      </c>
      <c r="J38" s="140">
        <f>IF(ISERROR(FIND(J$3,'CFR - XML import'!$A32)),0,VALUE(MID('CFR - XML import'!$A32,SEARCH("&gt;",'CFR - XML import'!$A32,1)+1,SEARCH("/",'CFR - XML import'!$A32,1)-SEARCH("&gt;",'CFR - XML import'!$A32,1)-2)))</f>
        <v>0</v>
      </c>
      <c r="K38" s="140">
        <f>IF(ISERROR(FIND(K$3,'CFR - XML import'!$A32)),0,VALUE(MID('CFR - XML import'!$A32,SEARCH("&gt;",'CFR - XML import'!$A32,1)+1,SEARCH("/",'CFR - XML import'!$A32,1)-SEARCH("&gt;",'CFR - XML import'!$A32,1)-2)))</f>
        <v>0</v>
      </c>
      <c r="L38" s="140">
        <f>IF(ISERROR(FIND(L$3,'CFR - XML import'!$A32)),0,VALUE(MID('CFR - XML import'!$A32,SEARCH("&gt;",'CFR - XML import'!$A32,1)+1,SEARCH("/",'CFR - XML import'!$A32,1)-SEARCH("&gt;",'CFR - XML import'!$A32,1)-2)))</f>
        <v>1020</v>
      </c>
      <c r="M38" s="140">
        <f>IF(ISERROR(FIND(M$3,'CFR - XML import'!$A32)),0,VALUE(MID('CFR - XML import'!$A32,SEARCH("&gt;",'CFR - XML import'!$A32,1)+1,SEARCH("/",'CFR - XML import'!$A32,1)-SEARCH("&gt;",'CFR - XML import'!$A32,1)-2)))</f>
        <v>0</v>
      </c>
      <c r="N38" s="140">
        <f>IF(ISERROR(FIND(N$3,'CFR - XML import'!$A32)),0,VALUE(MID('CFR - XML import'!$A32,SEARCH("&gt;",'CFR - XML import'!$A32,1)+1,SEARCH("/",'CFR - XML import'!$A32,1)-SEARCH("&gt;",'CFR - XML import'!$A32,1)-2)))</f>
        <v>0</v>
      </c>
      <c r="O38" s="140">
        <f>IF(ISERROR(FIND(O$3,'CFR - XML import'!$A32)),0,VALUE(MID('CFR - XML import'!$A32,SEARCH("&gt;",'CFR - XML import'!$A32,1)+1,SEARCH("/",'CFR - XML import'!$A32,1)-SEARCH("&gt;",'CFR - XML import'!$A32,1)-2)))</f>
        <v>0</v>
      </c>
      <c r="P38" s="140">
        <f>IF(ISERROR(FIND(P$3,'CFR - XML import'!$A32)),0,VALUE(MID('CFR - XML import'!$A32,SEARCH("&gt;",'CFR - XML import'!$A32,1)+1,SEARCH("/",'CFR - XML import'!$A32,1)-SEARCH("&gt;",'CFR - XML import'!$A32,1)-2)))</f>
        <v>0</v>
      </c>
      <c r="Q38" s="140">
        <f>IF(ISERROR(FIND(Q$3,'CFR - XML import'!$A32)),0,VALUE(MID('CFR - XML import'!$A32,SEARCH("&gt;",'CFR - XML import'!$A32,1)+1,SEARCH("/",'CFR - XML import'!$A32,1)-SEARCH("&gt;",'CFR - XML import'!$A32,1)-2)))</f>
        <v>0</v>
      </c>
      <c r="R38" s="140">
        <f>IF(ISERROR(FIND(R$3,'CFR - XML import'!$A32)),0,VALUE(MID('CFR - XML import'!$A32,SEARCH("&gt;",'CFR - XML import'!$A32,1)+1,SEARCH("/",'CFR - XML import'!$A32,1)-SEARCH("&gt;",'CFR - XML import'!$A32,1)-2)))</f>
        <v>0</v>
      </c>
      <c r="S38" s="140">
        <f>IF(ISERROR(FIND(S$3,'CFR - XML import'!$A32)),0,VALUE(MID('CFR - XML import'!$A32,SEARCH("&gt;",'CFR - XML import'!$A32,1)+1,SEARCH("/",'CFR - XML import'!$A32,1)-SEARCH("&gt;",'CFR - XML import'!$A32,1)-2)))</f>
        <v>0</v>
      </c>
      <c r="T38" s="140">
        <f>IF(ISERROR(FIND(T$3,'CFR - XML import'!$A32)),0,VALUE(MID('CFR - XML import'!$A32,SEARCH("&gt;",'CFR - XML import'!$A32,1)+1,SEARCH("/",'CFR - XML import'!$A32,1)-SEARCH("&gt;",'CFR - XML import'!$A32,1)-2)))</f>
        <v>0</v>
      </c>
      <c r="U38" s="140">
        <f>IF(ISERROR(FIND(U$3,'CFR - XML import'!$A32)),0,VALUE(MID('CFR - XML import'!$A32,SEARCH("&gt;",'CFR - XML import'!$A32,1)+1,SEARCH("/",'CFR - XML import'!$A32,1)-SEARCH("&gt;",'CFR - XML import'!$A32,1)-2)))</f>
        <v>0</v>
      </c>
      <c r="V38" s="140">
        <f>IF(ISERROR(FIND(V$3,'CFR - XML import'!$A32)),0,VALUE(MID('CFR - XML import'!$A32,SEARCH("&gt;",'CFR - XML import'!$A32,1)+1,SEARCH("/",'CFR - XML import'!$A32,1)-SEARCH("&gt;",'CFR - XML import'!$A32,1)-2)))</f>
        <v>0</v>
      </c>
      <c r="W38" s="140">
        <f>IF(ISERROR(FIND(W$3,'CFR - XML import'!$A32)),0,VALUE(MID('CFR - XML import'!$A32,SEARCH("&gt;",'CFR - XML import'!$A32,1)+1,SEARCH("/",'CFR - XML import'!$A32,1)-SEARCH("&gt;",'CFR - XML import'!$A32,1)-2)))</f>
        <v>0</v>
      </c>
      <c r="X38" s="140"/>
      <c r="Y38" s="140">
        <f>IF(ISERROR(FIND(Y$3,'CFR - XML import'!$A32)),0,VALUE(MID('CFR - XML import'!$A32,SEARCH("&gt;",'CFR - XML import'!$A32,1)+1,SEARCH("/",'CFR - XML import'!$A32,1)-SEARCH("&gt;",'CFR - XML import'!$A32,1)-2)))</f>
        <v>0</v>
      </c>
      <c r="Z38" s="140">
        <f>IF(ISERROR(FIND(Z$3,'CFR - XML import'!$A32)),0,VALUE(MID('CFR - XML import'!$A32,SEARCH("&gt;",'CFR - XML import'!$A32,1)+1,SEARCH("/",'CFR - XML import'!$A32,1)-SEARCH("&gt;",'CFR - XML import'!$A32,1)-2)))</f>
        <v>0</v>
      </c>
      <c r="AA38" s="140">
        <f>IF(ISERROR(FIND(AA$3,'CFR - XML import'!$A32)),0,VALUE(MID('CFR - XML import'!$A32,SEARCH("&gt;",'CFR - XML import'!$A32,1)+1,SEARCH("/",'CFR - XML import'!$A32,1)-SEARCH("&gt;",'CFR - XML import'!$A32,1)-2)))</f>
        <v>0</v>
      </c>
      <c r="AB38" s="140">
        <f>IF(ISERROR(FIND(AB$3,'CFR - XML import'!$A32)),0,VALUE(MID('CFR - XML import'!$A32,SEARCH("&gt;",'CFR - XML import'!$A32,1)+1,SEARCH("/",'CFR - XML import'!$A32,1)-SEARCH("&gt;",'CFR - XML import'!$A32,1)-2)))</f>
        <v>0</v>
      </c>
      <c r="AC38" s="140">
        <f>IF(ISERROR(FIND(AC$3,'CFR - XML import'!$A32)),0,VALUE(MID('CFR - XML import'!$A32,SEARCH("&gt;",'CFR - XML import'!$A32,1)+1,SEARCH("/",'CFR - XML import'!$A32,1)-SEARCH("&gt;",'CFR - XML import'!$A32,1)-2)))</f>
        <v>0</v>
      </c>
      <c r="AD38" s="140">
        <f>IF(ISERROR(FIND(AD$3,'CFR - XML import'!$A32)),0,VALUE(MID('CFR - XML import'!$A32,SEARCH("&gt;",'CFR - XML import'!$A32,1)+1,SEARCH("/",'CFR - XML import'!$A32,1)-SEARCH("&gt;",'CFR - XML import'!$A32,1)-2)))</f>
        <v>0</v>
      </c>
      <c r="AE38" s="140">
        <f>IF(ISERROR(FIND(AE$3,'CFR - XML import'!$A32)),0,VALUE(MID('CFR - XML import'!$A32,SEARCH("&gt;",'CFR - XML import'!$A32,1)+1,SEARCH("/",'CFR - XML import'!$A32,1)-SEARCH("&gt;",'CFR - XML import'!$A32,1)-2)))</f>
        <v>0</v>
      </c>
      <c r="AF38" s="140">
        <f>IF(ISERROR(FIND(AF$3,'CFR - XML import'!$A32)),0,VALUE(MID('CFR - XML import'!$A32,SEARCH("&gt;",'CFR - XML import'!$A32,1)+1,SEARCH("/",'CFR - XML import'!$A32,1)-SEARCH("&gt;",'CFR - XML import'!$A32,1)-2)))</f>
        <v>0</v>
      </c>
      <c r="AG38" s="140">
        <f>IF(ISERROR(FIND(AG$3,'CFR - XML import'!$A32)),0,VALUE(MID('CFR - XML import'!$A32,SEARCH("&gt;",'CFR - XML import'!$A32,1)+1,SEARCH("/",'CFR - XML import'!$A32,1)-SEARCH("&gt;",'CFR - XML import'!$A32,1)-2)))</f>
        <v>0</v>
      </c>
      <c r="AH38" s="140">
        <f>IF(ISERROR(FIND(AH$3,'CFR - XML import'!$A32)),0,VALUE(MID('CFR - XML import'!$A32,SEARCH("&gt;",'CFR - XML import'!$A32,1)+1,SEARCH("/",'CFR - XML import'!$A32,1)-SEARCH("&gt;",'CFR - XML import'!$A32,1)-2)))</f>
        <v>0</v>
      </c>
      <c r="AI38" s="140">
        <f>IF(ISERROR(FIND(AI$3,'CFR - XML import'!$A32)),0,VALUE(MID('CFR - XML import'!$A32,SEARCH("&gt;",'CFR - XML import'!$A32,1)+1,SEARCH("/",'CFR - XML import'!$A32,1)-SEARCH("&gt;",'CFR - XML import'!$A32,1)-2)))</f>
        <v>0</v>
      </c>
      <c r="AJ38" s="140">
        <f>IF(ISERROR(FIND(AJ$3,'CFR - XML import'!$A32)),0,VALUE(MID('CFR - XML import'!$A32,SEARCH("&gt;",'CFR - XML import'!$A32,1)+1,SEARCH("/",'CFR - XML import'!$A32,1)-SEARCH("&gt;",'CFR - XML import'!$A32,1)-2)))</f>
        <v>0</v>
      </c>
      <c r="AK38" s="140">
        <f>IF(ISERROR(FIND(AK$3,'CFR - XML import'!$A32)),0,VALUE(MID('CFR - XML import'!$A32,SEARCH("&gt;",'CFR - XML import'!$A32,1)+1,SEARCH("/",'CFR - XML import'!$A32,1)-SEARCH("&gt;",'CFR - XML import'!$A32,1)-2)))</f>
        <v>0</v>
      </c>
      <c r="AL38" s="140">
        <f>IF(ISERROR(FIND(AL$3,'CFR - XML import'!$A32)),0,VALUE(MID('CFR - XML import'!$A32,SEARCH("&gt;",'CFR - XML import'!$A32,1)+1,SEARCH("/",'CFR - XML import'!$A32,1)-SEARCH("&gt;",'CFR - XML import'!$A32,1)-2)))</f>
        <v>0</v>
      </c>
      <c r="AM38" s="140">
        <f>IF(ISERROR(FIND(AM$3,'CFR - XML import'!$A32)),0,VALUE(MID('CFR - XML import'!$A32,SEARCH("&gt;",'CFR - XML import'!$A32,1)+1,SEARCH("/",'CFR - XML import'!$A32,1)-SEARCH("&gt;",'CFR - XML import'!$A32,1)-2)))</f>
        <v>0</v>
      </c>
      <c r="AN38" s="140">
        <f>IF(ISERROR(FIND(AN$3,'CFR - XML import'!$A32)),0,VALUE(MID('CFR - XML import'!$A32,SEARCH("&gt;",'CFR - XML import'!$A32,1)+1,SEARCH("/",'CFR - XML import'!$A32,1)-SEARCH("&gt;",'CFR - XML import'!$A32,1)-2)))</f>
        <v>0</v>
      </c>
      <c r="AO38" s="140">
        <f>IF(ISERROR(FIND(AO$3,'CFR - XML import'!$A32)),0,VALUE(MID('CFR - XML import'!$A32,SEARCH("&gt;",'CFR - XML import'!$A32,1)+1,SEARCH("/",'CFR - XML import'!$A32,1)-SEARCH("&gt;",'CFR - XML import'!$A32,1)-2)))</f>
        <v>0</v>
      </c>
      <c r="AP38" s="140">
        <f>IF(ISERROR(FIND(AP$3,'CFR - XML import'!$A32)),0,VALUE(MID('CFR - XML import'!$A32,SEARCH("&gt;",'CFR - XML import'!$A32,1)+1,SEARCH("/",'CFR - XML import'!$A32,1)-SEARCH("&gt;",'CFR - XML import'!$A32,1)-2)))</f>
        <v>0</v>
      </c>
      <c r="AQ38" s="140">
        <f>IF(ISERROR(FIND(AQ$3,'CFR - XML import'!$A32)),0,VALUE(MID('CFR - XML import'!$A32,SEARCH("&gt;",'CFR - XML import'!$A32,1)+1,SEARCH("/",'CFR - XML import'!$A32,1)-SEARCH("&gt;",'CFR - XML import'!$A32,1)-2)))</f>
        <v>0</v>
      </c>
      <c r="AR38" s="140">
        <f>IF(ISERROR(FIND(AR$3,'CFR - XML import'!$A32)),0,VALUE(MID('CFR - XML import'!$A32,SEARCH("&gt;",'CFR - XML import'!$A32,1)+1,SEARCH("/",'CFR - XML import'!$A32,1)-SEARCH("&gt;",'CFR - XML import'!$A32,1)-2)))</f>
        <v>0</v>
      </c>
      <c r="AS38" s="140">
        <f>IF(ISERROR(FIND(AS$3,'CFR - XML import'!$A32)),0,VALUE(MID('CFR - XML import'!$A32,SEARCH("&gt;",'CFR - XML import'!$A32,1)+1,SEARCH("/",'CFR - XML import'!$A32,1)-SEARCH("&gt;",'CFR - XML import'!$A32,1)-2)))</f>
        <v>0</v>
      </c>
      <c r="AT38" s="140">
        <f>IF(ISERROR(FIND(AT$3,'CFR - XML import'!$A32)),0,VALUE(MID('CFR - XML import'!$A32,SEARCH("&gt;",'CFR - XML import'!$A32,1)+1,SEARCH("/",'CFR - XML import'!$A32,1)-SEARCH("&gt;",'CFR - XML import'!$A32,1)-2)))</f>
        <v>0</v>
      </c>
      <c r="AU38" s="140">
        <f>IF(ISERROR(FIND(AU$3,'CFR - XML import'!$A32)),0,VALUE(MID('CFR - XML import'!$A32,SEARCH("&gt;",'CFR - XML import'!$A32,1)+1,SEARCH("/",'CFR - XML import'!$A32,1)-SEARCH("&gt;",'CFR - XML import'!$A32,1)-2)))</f>
        <v>0</v>
      </c>
      <c r="AV38" s="140">
        <f>IF(ISERROR(FIND(AV$3,'CFR - XML import'!$A32)),0,VALUE(MID('CFR - XML import'!$A32,SEARCH("&gt;",'CFR - XML import'!$A32,1)+1,SEARCH("/",'CFR - XML import'!$A32,1)-SEARCH("&gt;",'CFR - XML import'!$A32,1)-2)))</f>
        <v>0</v>
      </c>
      <c r="AW38" s="140">
        <f>IF(ISERROR(FIND(AW$3,'CFR - XML import'!$A32)),0,VALUE(MID('CFR - XML import'!$A32,SEARCH("&gt;",'CFR - XML import'!$A32,1)+1,SEARCH("/",'CFR - XML import'!$A32,1)-SEARCH("&gt;",'CFR - XML import'!$A32,1)-2)))</f>
        <v>0</v>
      </c>
      <c r="AX38" s="140">
        <f>IF(ISERROR(FIND(AX$3,'CFR - XML import'!$A32)),0,VALUE(MID('CFR - XML import'!$A32,SEARCH("&gt;",'CFR - XML import'!$A32,1)+1,SEARCH("/",'CFR - XML import'!$A32,1)-SEARCH("&gt;",'CFR - XML import'!$A32,1)-2)))</f>
        <v>0</v>
      </c>
      <c r="AY38" s="140">
        <f>IF(ISERROR(FIND(AY$3,'CFR - XML import'!$A32)),0,VALUE(MID('CFR - XML import'!$A32,SEARCH("&gt;",'CFR - XML import'!$A32,1)+1,SEARCH("/",'CFR - XML import'!$A32,1)-SEARCH("&gt;",'CFR - XML import'!$A32,1)-2)))</f>
        <v>0</v>
      </c>
      <c r="AZ38" s="140">
        <f>IF(ISERROR(FIND(AZ$3,'CFR - XML import'!$A32)),0,VALUE(MID('CFR - XML import'!$A32,SEARCH("&gt;",'CFR - XML import'!$A32,1)+1,SEARCH("/",'CFR - XML import'!$A32,1)-SEARCH("&gt;",'CFR - XML import'!$A32,1)-2)))</f>
        <v>0</v>
      </c>
      <c r="BA38" s="140">
        <f>IF(ISERROR(FIND(BA$3,'CFR - XML import'!$A32)),0,VALUE(MID('CFR - XML import'!$A32,SEARCH("&gt;",'CFR - XML import'!$A32,1)+1,SEARCH("/",'CFR - XML import'!$A32,1)-SEARCH("&gt;",'CFR - XML import'!$A32,1)-2)))</f>
        <v>0</v>
      </c>
      <c r="BB38" s="140">
        <f>IF(ISERROR(FIND(BB$3,'CFR - XML import'!$A32)),0,VALUE(MID('CFR - XML import'!$A32,SEARCH("&gt;",'CFR - XML import'!$A32,1)+1,SEARCH("/",'CFR - XML import'!$A32,1)-SEARCH("&gt;",'CFR - XML import'!$A32,1)-2)))</f>
        <v>0</v>
      </c>
      <c r="BC38" s="140">
        <f>IF(ISERROR(FIND(BC$3,'CFR - XML import'!$A32)),0,VALUE(MID('CFR - XML import'!$A32,SEARCH("&gt;",'CFR - XML import'!$A32,1)+1,SEARCH("/",'CFR - XML import'!$A32,1)-SEARCH("&gt;",'CFR - XML import'!$A32,1)-2)))</f>
        <v>0</v>
      </c>
      <c r="BD38" s="140">
        <f>IF(ISERROR(FIND(BD$3,'CFR - XML import'!$A32)),0,VALUE(MID('CFR - XML import'!$A32,SEARCH("&gt;",'CFR - XML import'!$A32,1)+1,SEARCH("/",'CFR - XML import'!$A32,1)-SEARCH("&gt;",'CFR - XML import'!$A32,1)-2)))</f>
        <v>0</v>
      </c>
      <c r="BE38" s="140">
        <f>IF(ISERROR(FIND(BE$3,'CFR - XML import'!$A32)),0,VALUE(MID('CFR - XML import'!$A32,SEARCH("&gt;",'CFR - XML import'!$A32,1)+1,SEARCH("/",'CFR - XML import'!$A32,1)-SEARCH("&gt;",'CFR - XML import'!$A32,1)-2)))</f>
        <v>0</v>
      </c>
      <c r="BF38" s="140">
        <f>IF(ISERROR(FIND(BF$3,'CFR - XML import'!$A32)),0,VALUE(MID('CFR - XML import'!$A32,SEARCH("&gt;",'CFR - XML import'!$A32,1)+1,SEARCH("/",'CFR - XML import'!$A32,1)-SEARCH("&gt;",'CFR - XML import'!$A32,1)-2)))</f>
        <v>0</v>
      </c>
      <c r="BG38" s="140">
        <f>IF(ISERROR(FIND(BG$3,'CFR - XML import'!$A32)),0,VALUE(MID('CFR - XML import'!$A32,SEARCH("&gt;",'CFR - XML import'!$A32,1)+1,SEARCH("/",'CFR - XML import'!$A32,1)-SEARCH("&gt;",'CFR - XML import'!$A32,1)-2)))</f>
        <v>0</v>
      </c>
      <c r="BH38" s="140">
        <f>IF(ISERROR(FIND(BH$3,'CFR - XML import'!$A32)),0,VALUE(MID('CFR - XML import'!$A32,SEARCH("&gt;",'CFR - XML import'!$A32,1)+1,SEARCH("/",'CFR - XML import'!$A32,1)-SEARCH("&gt;",'CFR - XML import'!$A32,1)-2)))</f>
        <v>0</v>
      </c>
      <c r="BI38" s="140">
        <f>IF(ISERROR(FIND(BI$3,'CFR - XML import'!$A32)),0,VALUE(MID('CFR - XML import'!$A32,SEARCH("&gt;",'CFR - XML import'!$A32,1)+1,SEARCH("/",'CFR - XML import'!$A32,1)-SEARCH("&gt;",'CFR - XML import'!$A32,1)-2)))</f>
        <v>0</v>
      </c>
      <c r="BJ38" s="140">
        <f>IF(ISERROR(FIND(BJ$3,'CFR - XML import'!$A32)),0,VALUE(MID('CFR - XML import'!$A32,SEARCH("&gt;",'CFR - XML import'!$A32,1)+1,SEARCH("/",'CFR - XML import'!$A32,1)-SEARCH("&gt;",'CFR - XML import'!$A32,1)-2)))</f>
        <v>0</v>
      </c>
      <c r="BK38" s="140">
        <f>IF(ISERROR(FIND(BK$3,'CFR - XML import'!$A32)),0,VALUE(MID('CFR - XML import'!$A32,SEARCH("&gt;",'CFR - XML import'!$A32,1)+1,SEARCH("/",'CFR - XML import'!$A32,1)-SEARCH("&gt;",'CFR - XML import'!$A32,1)-2)))</f>
        <v>0</v>
      </c>
      <c r="BL38" s="140">
        <f>IF(ISERROR(FIND(BL$3,'CFR - XML import'!$A32)),0,VALUE(MID('CFR - XML import'!$A32,SEARCH("&gt;",'CFR - XML import'!$A32,1)+1,SEARCH("/",'CFR - XML import'!$A32,1)-SEARCH("&gt;",'CFR - XML import'!$A32,1)-2)))</f>
        <v>0</v>
      </c>
      <c r="BM38" s="140">
        <f>IF(ISERROR(FIND(BM$3,'CFR - XML import'!$A32)),0,VALUE(MID('CFR - XML import'!$A32,SEARCH("&gt;",'CFR - XML import'!$A32,1)+1,SEARCH("/",'CFR - XML import'!$A32,1)-SEARCH("&gt;",'CFR - XML import'!$A32,1)-2)))</f>
        <v>0</v>
      </c>
      <c r="BN38" s="140">
        <f>IF(ISERROR(FIND(BN$3,'CFR - XML import'!$A32)),0,VALUE(MID('CFR - XML import'!$A32,SEARCH("&gt;",'CFR - XML import'!$A32,1)+1,SEARCH("/",'CFR - XML import'!$A32,1)-SEARCH("&gt;",'CFR - XML import'!$A32,1)-2)))</f>
        <v>0</v>
      </c>
      <c r="BO38" s="140">
        <f>IF(ISERROR(FIND(BO$3,'CFR - XML import'!$A32)),0,VALUE(MID('CFR - XML import'!$A32,SEARCH("&gt;",'CFR - XML import'!$A32,1)+1,SEARCH("/",'CFR - XML import'!$A32,1)-SEARCH("&gt;",'CFR - XML import'!$A32,1)-2)))</f>
        <v>0</v>
      </c>
      <c r="BP38" s="140">
        <f>IF(ISERROR(FIND(BP$3,'CFR - XML import'!$A32)),0,VALUE(MID('CFR - XML import'!$A32,SEARCH("&gt;",'CFR - XML import'!$A32,1)+1,SEARCH("/",'CFR - XML import'!$A32,1)-SEARCH("&gt;",'CFR - XML import'!$A32,1)-2)))</f>
        <v>0</v>
      </c>
      <c r="BQ38" s="140">
        <f>IF(ISERROR(FIND(BQ$3,'CFR - XML import'!$A32)),0,VALUE(MID('CFR - XML import'!$A32,SEARCH("&gt;",'CFR - XML import'!$A32,1)+1,SEARCH("/",'CFR - XML import'!$A32,1)-SEARCH("&gt;",'CFR - XML import'!$A32,1)-2)))</f>
        <v>0</v>
      </c>
      <c r="BR38" s="140">
        <f>IF(ISERROR(FIND(BR$3,'CFR - XML import'!$A32)),0,VALUE(MID('CFR - XML import'!$A32,SEARCH("&gt;",'CFR - XML import'!$A32,1)+1,SEARCH("/",'CFR - XML import'!$A32,1)-SEARCH("&gt;",'CFR - XML import'!$A32,1)-2)))</f>
        <v>0</v>
      </c>
      <c r="BS38" s="140">
        <f>IF(ISERROR(FIND(BS$3,'CFR - XML import'!$A32)),0,VALUE(MID('CFR - XML import'!$A32,SEARCH("&gt;",'CFR - XML import'!$A32,1)+1,SEARCH("/",'CFR - XML import'!$A32,1)-SEARCH("&gt;",'CFR - XML import'!$A32,1)-2)))</f>
        <v>0</v>
      </c>
      <c r="BT38" s="140">
        <f>IF(ISERROR(FIND(BT$3,'CFR - XML import'!$A32)),0,VALUE(MID('CFR - XML import'!$A32,SEARCH("&gt;",'CFR - XML import'!$A32,1)+1,SEARCH("/",'CFR - XML import'!$A32,1)-SEARCH("&gt;",'CFR - XML import'!$A32,1)-2)))</f>
        <v>0</v>
      </c>
      <c r="BU38" s="140">
        <f>IF(ISERROR(FIND(BU$3,'CFR - XML import'!$A32)),0,VALUE(MID('CFR - XML import'!$A32,SEARCH("&gt;",'CFR - XML import'!$A32,1)+1,SEARCH("/",'CFR - XML import'!$A32,1)-SEARCH("&gt;",'CFR - XML import'!$A32,1)-2)))</f>
        <v>0</v>
      </c>
      <c r="BV38" s="140">
        <f>IF(ISERROR(FIND(BV$3,'CFR - XML import'!$A32)),0,VALUE(MID('CFR - XML import'!$A32,SEARCH("&gt;",'CFR - XML import'!$A32,1)+1,SEARCH("/",'CFR - XML import'!$A32,1)-SEARCH("&gt;",'CFR - XML import'!$A32,1)-2)))</f>
        <v>0</v>
      </c>
      <c r="BW38" s="140">
        <f>IF(ISERROR(FIND(BW$3,'CFR - XML import'!$A32)),0,VALUE(MID('CFR - XML import'!$A32,SEARCH("&gt;",'CFR - XML import'!$A32,1)+1,SEARCH("/",'CFR - XML import'!$A32,1)-SEARCH("&gt;",'CFR - XML import'!$A32,1)-2)))</f>
        <v>0</v>
      </c>
      <c r="BX38" s="140">
        <f>IF(ISERROR(FIND(BX$3,'CFR - XML import'!$A32)),0,VALUE(MID('CFR - XML import'!$A32,SEARCH("&gt;",'CFR - XML import'!$A32,1)+1,SEARCH("/",'CFR - XML import'!$A32,1)-SEARCH("&gt;",'CFR - XML import'!$A32,1)-2)))</f>
        <v>0</v>
      </c>
      <c r="BY38" s="140">
        <f>IF(ISERROR(FIND(BY$3,'CFR - XML import'!$A32)),0,VALUE(MID('CFR - XML import'!$A32,SEARCH("&gt;",'CFR - XML import'!$A32,1)+1,SEARCH("/",'CFR - XML import'!$A32,1)-SEARCH("&gt;",'CFR - XML import'!$A32,1)-2)))</f>
        <v>0</v>
      </c>
      <c r="BZ38" s="140">
        <f>IF(ISERROR(FIND(BZ$3,'CFR - XML import'!$A32)),0,VALUE(MID('CFR - XML import'!$A32,SEARCH("&gt;",'CFR - XML import'!$A32,1)+1,SEARCH("/",'CFR - XML import'!$A32,1)-SEARCH("&gt;",'CFR - XML import'!$A32,1)-2)))</f>
        <v>0</v>
      </c>
      <c r="CG38" s="142">
        <f>IF(ISERROR(IF(MID('CFR - XML import'!$A32,LEN($CF$4)+5,LEN('CFR - XML import'!$A32)-(2*LEN($CF$4)+5))="RMMS",1,IF(MID('CFR - XML import'!$A32,LEN("    &lt;InputSystem&gt;")+1,LEN('CFR - XML import'!$A32)-(LEN("    &lt;InputSystem&gt;")+LEN($CF$4)+1))="SIMS",2,0))),0,IF(MID('CFR - XML import'!$A32,LEN($CF$4)+5,LEN('CFR - XML import'!$A32)-(2*LEN($CF$4)+5))="RMMS",1,IF(MID('CFR - XML import'!$A32,LEN("    &lt;InputSystem&gt;")+1,LEN('CFR - XML import'!$A32)-(LEN("    &lt;InputSystem&gt;")+LEN($CF$4)+1))="SIMS",2,0)))</f>
        <v>0</v>
      </c>
      <c r="CH38" s="140">
        <f>IF(ISERROR(FIND(CH$3,'CFR - XML import'!$A32)),0,MID('CFR - XML import'!$A32,SEARCH("&gt;",'CFR - XML import'!$A32,1)+1,SEARCH("/",'CFR - XML import'!$A32,1)-SEARCH("&gt;",'CFR - XML import'!$A32,1)-2))</f>
        <v>0</v>
      </c>
      <c r="CI38" s="140">
        <f>IF(ISERROR(FIND(CI$3,'CFR - XML import'!$A32)),0,MID('CFR - XML import'!$A32,SEARCH("&gt;",'CFR - XML import'!$A32,1)+1,SEARCH("/",'CFR - XML import'!$A32,1)-SEARCH("&gt;",'CFR - XML import'!$A32,1)-2))</f>
        <v>0</v>
      </c>
      <c r="CJ38" s="140">
        <f>IF(ISERROR(FIND(CJ$3,'CFR - XML import'!$A32)),0,MID('CFR - XML import'!$A32,SEARCH("&gt;",'CFR - XML import'!$A32,1)+1,SEARCH("/",'CFR - XML import'!$A32,1)-SEARCH("&gt;",'CFR - XML import'!$A32,1)-2))</f>
        <v>0</v>
      </c>
      <c r="CK38" s="140">
        <f>IF(ISERROR(FIND(CK$3,'CFR - XML import'!$A32)),0,MID('CFR - XML import'!$A32,SEARCH("&gt;",'CFR - XML import'!$A32,1)+1,SEARCH("/",'CFR - XML import'!$A32,1)-SEARCH("&gt;",'CFR - XML import'!$A32,1)-2))</f>
        <v>0</v>
      </c>
      <c r="CL38" s="140">
        <f>IF(ISERROR(FIND(CL$3,'CFR - XML import'!$A32)),0,MID('CFR - XML import'!$A32,SEARCH("&gt;",'CFR - XML import'!$A32,1)+1,SEARCH("/",'CFR - XML import'!$A32,1)-SEARCH("&gt;",'CFR - XML import'!$A32,1)-2))</f>
        <v>0</v>
      </c>
      <c r="CM38" s="140">
        <f>IF(ISERROR(FIND(CM$3,'CFR - XML import'!$A32)),0,MID('CFR - XML import'!$A32,SEARCH("&gt;",'CFR - XML import'!$A32,1)+1,SEARCH("/",'CFR - XML import'!$A32,1)-SEARCH("&gt;",'CFR - XML import'!$A32,1)-2))</f>
        <v>0</v>
      </c>
    </row>
    <row r="39" spans="1:91" x14ac:dyDescent="0.2">
      <c r="A39" s="139" t="str">
        <f>IF(AND('CFR - XML import'!A33&lt;&gt;"",LEFT('CFR - XML import'!A33,1)&lt;&gt;"&lt;",LEFT('CFR - XML import'!A33,3)&lt;&gt;"  &lt;",LEFT('CFR - XML import'!A33,5)&lt;&gt;"    &lt;",LEFT('CFR - XML import'!A33,7)&lt;&gt;"      &lt;",LEFT('CFR - XML import'!A33,9)&lt;&gt;"        &lt;",$B$1="SIMS"),'CFR - XML import'!A33,IF(AND(LEFT('CFR - XML import'!A33,9)="&lt;Details&gt;",$B$1="RM"),'CFR - XML import'!A33,""))</f>
        <v/>
      </c>
      <c r="B39" s="140">
        <f>IF(ISERROR(FIND(B$3,'CFR - XML import'!$A33)),0,VALUE(MID('CFR - XML import'!$A33,SEARCH("&gt;",'CFR - XML import'!$A33,1)+1,SEARCH("/",'CFR - XML import'!$A33,1)-SEARCH("&gt;",'CFR - XML import'!$A33,1)-2)))</f>
        <v>0</v>
      </c>
      <c r="D39" s="140">
        <f>IF(ISERROR(FIND(D$3,'CFR - XML import'!$A33)),0,MID('CFR - XML import'!$A33,SEARCH("&gt;",'CFR - XML import'!$A33,1)+1,SEARCH("/",'CFR - XML import'!$A33,1)-SEARCH("&gt;",'CFR - XML import'!$A33,1)-2))</f>
        <v>0</v>
      </c>
      <c r="E39" s="140">
        <f>IF(ISERROR(FIND(E$3,'CFR - XML import'!$A33)),0,MID('CFR - XML import'!$A33,SEARCH("&gt;",'CFR - XML import'!$A33,1)+1,SEARCH("/",'CFR - XML import'!$A33,1)-SEARCH("&gt;",'CFR - XML import'!$A33,1)-2))</f>
        <v>0</v>
      </c>
      <c r="F39" s="141">
        <f>IF($B$1="SIMS",IF(ISERROR(FIND(F$3,'CFR - XML import'!$A33)),0,VALUE(MID('CFR - XML import'!$A33,15,10))),IF(ISERROR(FIND(F$3,'CFR - XML import'!$A33)),0,VALUE(MID('CFR - XML import'!$A33,15,10))))</f>
        <v>0</v>
      </c>
      <c r="G39" s="140">
        <f>IF(ISERROR(FIND(G$3,'CFR - XML import'!$A33)),0,VALUE(MID('CFR - XML import'!$A33,SEARCH("&gt;",'CFR - XML import'!$A33,1)+1,SEARCH("/",'CFR - XML import'!$A33,1)-SEARCH("&gt;",'CFR - XML import'!$A33,1)-2)))</f>
        <v>0</v>
      </c>
      <c r="H39" s="140">
        <f>IF(ISERROR(FIND(H$3,'CFR - XML import'!$A33)),0,VALUE(MID('CFR - XML import'!$A33,SEARCH("&gt;",'CFR - XML import'!$A33,1)+1,SEARCH("/",'CFR - XML import'!$A33,1)-SEARCH("&gt;",'CFR - XML import'!$A33,1)-2)))</f>
        <v>0</v>
      </c>
      <c r="I39" s="140">
        <f>IF(ISERROR(FIND(I$3,'CFR - XML import'!$A33)),0,VALUE(MID('CFR - XML import'!$A33,SEARCH("&gt;",'CFR - XML import'!$A33,1)+1,SEARCH("/",'CFR - XML import'!$A33,1)-SEARCH("&gt;",'CFR - XML import'!$A33,1)-2)))</f>
        <v>0</v>
      </c>
      <c r="J39" s="140">
        <f>IF(ISERROR(FIND(J$3,'CFR - XML import'!$A33)),0,VALUE(MID('CFR - XML import'!$A33,SEARCH("&gt;",'CFR - XML import'!$A33,1)+1,SEARCH("/",'CFR - XML import'!$A33,1)-SEARCH("&gt;",'CFR - XML import'!$A33,1)-2)))</f>
        <v>0</v>
      </c>
      <c r="K39" s="140">
        <f>IF(ISERROR(FIND(K$3,'CFR - XML import'!$A33)),0,VALUE(MID('CFR - XML import'!$A33,SEARCH("&gt;",'CFR - XML import'!$A33,1)+1,SEARCH("/",'CFR - XML import'!$A33,1)-SEARCH("&gt;",'CFR - XML import'!$A33,1)-2)))</f>
        <v>0</v>
      </c>
      <c r="L39" s="140">
        <f>IF(ISERROR(FIND(L$3,'CFR - XML import'!$A33)),0,VALUE(MID('CFR - XML import'!$A33,SEARCH("&gt;",'CFR - XML import'!$A33,1)+1,SEARCH("/",'CFR - XML import'!$A33,1)-SEARCH("&gt;",'CFR - XML import'!$A33,1)-2)))</f>
        <v>0</v>
      </c>
      <c r="M39" s="140">
        <f>IF(ISERROR(FIND(M$3,'CFR - XML import'!$A33)),0,VALUE(MID('CFR - XML import'!$A33,SEARCH("&gt;",'CFR - XML import'!$A33,1)+1,SEARCH("/",'CFR - XML import'!$A33,1)-SEARCH("&gt;",'CFR - XML import'!$A33,1)-2)))</f>
        <v>0</v>
      </c>
      <c r="N39" s="140">
        <f>IF(ISERROR(FIND(N$3,'CFR - XML import'!$A33)),0,VALUE(MID('CFR - XML import'!$A33,SEARCH("&gt;",'CFR - XML import'!$A33,1)+1,SEARCH("/",'CFR - XML import'!$A33,1)-SEARCH("&gt;",'CFR - XML import'!$A33,1)-2)))</f>
        <v>0</v>
      </c>
      <c r="O39" s="140">
        <f>IF(ISERROR(FIND(O$3,'CFR - XML import'!$A33)),0,VALUE(MID('CFR - XML import'!$A33,SEARCH("&gt;",'CFR - XML import'!$A33,1)+1,SEARCH("/",'CFR - XML import'!$A33,1)-SEARCH("&gt;",'CFR - XML import'!$A33,1)-2)))</f>
        <v>0</v>
      </c>
      <c r="P39" s="140">
        <f>IF(ISERROR(FIND(P$3,'CFR - XML import'!$A33)),0,VALUE(MID('CFR - XML import'!$A33,SEARCH("&gt;",'CFR - XML import'!$A33,1)+1,SEARCH("/",'CFR - XML import'!$A33,1)-SEARCH("&gt;",'CFR - XML import'!$A33,1)-2)))</f>
        <v>0</v>
      </c>
      <c r="Q39" s="140">
        <f>IF(ISERROR(FIND(Q$3,'CFR - XML import'!$A33)),0,VALUE(MID('CFR - XML import'!$A33,SEARCH("&gt;",'CFR - XML import'!$A33,1)+1,SEARCH("/",'CFR - XML import'!$A33,1)-SEARCH("&gt;",'CFR - XML import'!$A33,1)-2)))</f>
        <v>0</v>
      </c>
      <c r="R39" s="140">
        <f>IF(ISERROR(FIND(R$3,'CFR - XML import'!$A33)),0,VALUE(MID('CFR - XML import'!$A33,SEARCH("&gt;",'CFR - XML import'!$A33,1)+1,SEARCH("/",'CFR - XML import'!$A33,1)-SEARCH("&gt;",'CFR - XML import'!$A33,1)-2)))</f>
        <v>0</v>
      </c>
      <c r="S39" s="140">
        <f>IF(ISERROR(FIND(S$3,'CFR - XML import'!$A33)),0,VALUE(MID('CFR - XML import'!$A33,SEARCH("&gt;",'CFR - XML import'!$A33,1)+1,SEARCH("/",'CFR - XML import'!$A33,1)-SEARCH("&gt;",'CFR - XML import'!$A33,1)-2)))</f>
        <v>0</v>
      </c>
      <c r="T39" s="140">
        <f>IF(ISERROR(FIND(T$3,'CFR - XML import'!$A33)),0,VALUE(MID('CFR - XML import'!$A33,SEARCH("&gt;",'CFR - XML import'!$A33,1)+1,SEARCH("/",'CFR - XML import'!$A33,1)-SEARCH("&gt;",'CFR - XML import'!$A33,1)-2)))</f>
        <v>0</v>
      </c>
      <c r="U39" s="140">
        <f>IF(ISERROR(FIND(U$3,'CFR - XML import'!$A33)),0,VALUE(MID('CFR - XML import'!$A33,SEARCH("&gt;",'CFR - XML import'!$A33,1)+1,SEARCH("/",'CFR - XML import'!$A33,1)-SEARCH("&gt;",'CFR - XML import'!$A33,1)-2)))</f>
        <v>0</v>
      </c>
      <c r="V39" s="140">
        <f>IF(ISERROR(FIND(V$3,'CFR - XML import'!$A33)),0,VALUE(MID('CFR - XML import'!$A33,SEARCH("&gt;",'CFR - XML import'!$A33,1)+1,SEARCH("/",'CFR - XML import'!$A33,1)-SEARCH("&gt;",'CFR - XML import'!$A33,1)-2)))</f>
        <v>0</v>
      </c>
      <c r="W39" s="140">
        <f>IF(ISERROR(FIND(W$3,'CFR - XML import'!$A33)),0,VALUE(MID('CFR - XML import'!$A33,SEARCH("&gt;",'CFR - XML import'!$A33,1)+1,SEARCH("/",'CFR - XML import'!$A33,1)-SEARCH("&gt;",'CFR - XML import'!$A33,1)-2)))</f>
        <v>0</v>
      </c>
      <c r="X39" s="140"/>
      <c r="Y39" s="140">
        <f>IF(ISERROR(FIND(Y$3,'CFR - XML import'!$A33)),0,VALUE(MID('CFR - XML import'!$A33,SEARCH("&gt;",'CFR - XML import'!$A33,1)+1,SEARCH("/",'CFR - XML import'!$A33,1)-SEARCH("&gt;",'CFR - XML import'!$A33,1)-2)))</f>
        <v>0</v>
      </c>
      <c r="Z39" s="140">
        <f>IF(ISERROR(FIND(Z$3,'CFR - XML import'!$A33)),0,VALUE(MID('CFR - XML import'!$A33,SEARCH("&gt;",'CFR - XML import'!$A33,1)+1,SEARCH("/",'CFR - XML import'!$A33,1)-SEARCH("&gt;",'CFR - XML import'!$A33,1)-2)))</f>
        <v>0</v>
      </c>
      <c r="AA39" s="140">
        <f>IF(ISERROR(FIND(AA$3,'CFR - XML import'!$A33)),0,VALUE(MID('CFR - XML import'!$A33,SEARCH("&gt;",'CFR - XML import'!$A33,1)+1,SEARCH("/",'CFR - XML import'!$A33,1)-SEARCH("&gt;",'CFR - XML import'!$A33,1)-2)))</f>
        <v>0</v>
      </c>
      <c r="AB39" s="140">
        <f>IF(ISERROR(FIND(AB$3,'CFR - XML import'!$A33)),0,VALUE(MID('CFR - XML import'!$A33,SEARCH("&gt;",'CFR - XML import'!$A33,1)+1,SEARCH("/",'CFR - XML import'!$A33,1)-SEARCH("&gt;",'CFR - XML import'!$A33,1)-2)))</f>
        <v>0</v>
      </c>
      <c r="AC39" s="140">
        <f>IF(ISERROR(FIND(AC$3,'CFR - XML import'!$A33)),0,VALUE(MID('CFR - XML import'!$A33,SEARCH("&gt;",'CFR - XML import'!$A33,1)+1,SEARCH("/",'CFR - XML import'!$A33,1)-SEARCH("&gt;",'CFR - XML import'!$A33,1)-2)))</f>
        <v>0</v>
      </c>
      <c r="AD39" s="140">
        <f>IF(ISERROR(FIND(AD$3,'CFR - XML import'!$A33)),0,VALUE(MID('CFR - XML import'!$A33,SEARCH("&gt;",'CFR - XML import'!$A33,1)+1,SEARCH("/",'CFR - XML import'!$A33,1)-SEARCH("&gt;",'CFR - XML import'!$A33,1)-2)))</f>
        <v>0</v>
      </c>
      <c r="AE39" s="140">
        <f>IF(ISERROR(FIND(AE$3,'CFR - XML import'!$A33)),0,VALUE(MID('CFR - XML import'!$A33,SEARCH("&gt;",'CFR - XML import'!$A33,1)+1,SEARCH("/",'CFR - XML import'!$A33,1)-SEARCH("&gt;",'CFR - XML import'!$A33,1)-2)))</f>
        <v>0</v>
      </c>
      <c r="AF39" s="140">
        <f>IF(ISERROR(FIND(AF$3,'CFR - XML import'!$A33)),0,VALUE(MID('CFR - XML import'!$A33,SEARCH("&gt;",'CFR - XML import'!$A33,1)+1,SEARCH("/",'CFR - XML import'!$A33,1)-SEARCH("&gt;",'CFR - XML import'!$A33,1)-2)))</f>
        <v>0</v>
      </c>
      <c r="AG39" s="140">
        <f>IF(ISERROR(FIND(AG$3,'CFR - XML import'!$A33)),0,VALUE(MID('CFR - XML import'!$A33,SEARCH("&gt;",'CFR - XML import'!$A33,1)+1,SEARCH("/",'CFR - XML import'!$A33,1)-SEARCH("&gt;",'CFR - XML import'!$A33,1)-2)))</f>
        <v>0</v>
      </c>
      <c r="AH39" s="140">
        <f>IF(ISERROR(FIND(AH$3,'CFR - XML import'!$A33)),0,VALUE(MID('CFR - XML import'!$A33,SEARCH("&gt;",'CFR - XML import'!$A33,1)+1,SEARCH("/",'CFR - XML import'!$A33,1)-SEARCH("&gt;",'CFR - XML import'!$A33,1)-2)))</f>
        <v>0</v>
      </c>
      <c r="AI39" s="140">
        <f>IF(ISERROR(FIND(AI$3,'CFR - XML import'!$A33)),0,VALUE(MID('CFR - XML import'!$A33,SEARCH("&gt;",'CFR - XML import'!$A33,1)+1,SEARCH("/",'CFR - XML import'!$A33,1)-SEARCH("&gt;",'CFR - XML import'!$A33,1)-2)))</f>
        <v>0</v>
      </c>
      <c r="AJ39" s="140">
        <f>IF(ISERROR(FIND(AJ$3,'CFR - XML import'!$A33)),0,VALUE(MID('CFR - XML import'!$A33,SEARCH("&gt;",'CFR - XML import'!$A33,1)+1,SEARCH("/",'CFR - XML import'!$A33,1)-SEARCH("&gt;",'CFR - XML import'!$A33,1)-2)))</f>
        <v>0</v>
      </c>
      <c r="AK39" s="140">
        <f>IF(ISERROR(FIND(AK$3,'CFR - XML import'!$A33)),0,VALUE(MID('CFR - XML import'!$A33,SEARCH("&gt;",'CFR - XML import'!$A33,1)+1,SEARCH("/",'CFR - XML import'!$A33,1)-SEARCH("&gt;",'CFR - XML import'!$A33,1)-2)))</f>
        <v>0</v>
      </c>
      <c r="AL39" s="140">
        <f>IF(ISERROR(FIND(AL$3,'CFR - XML import'!$A33)),0,VALUE(MID('CFR - XML import'!$A33,SEARCH("&gt;",'CFR - XML import'!$A33,1)+1,SEARCH("/",'CFR - XML import'!$A33,1)-SEARCH("&gt;",'CFR - XML import'!$A33,1)-2)))</f>
        <v>0</v>
      </c>
      <c r="AM39" s="140">
        <f>IF(ISERROR(FIND(AM$3,'CFR - XML import'!$A33)),0,VALUE(MID('CFR - XML import'!$A33,SEARCH("&gt;",'CFR - XML import'!$A33,1)+1,SEARCH("/",'CFR - XML import'!$A33,1)-SEARCH("&gt;",'CFR - XML import'!$A33,1)-2)))</f>
        <v>0</v>
      </c>
      <c r="AN39" s="140">
        <f>IF(ISERROR(FIND(AN$3,'CFR - XML import'!$A33)),0,VALUE(MID('CFR - XML import'!$A33,SEARCH("&gt;",'CFR - XML import'!$A33,1)+1,SEARCH("/",'CFR - XML import'!$A33,1)-SEARCH("&gt;",'CFR - XML import'!$A33,1)-2)))</f>
        <v>0</v>
      </c>
      <c r="AO39" s="140">
        <f>IF(ISERROR(FIND(AO$3,'CFR - XML import'!$A33)),0,VALUE(MID('CFR - XML import'!$A33,SEARCH("&gt;",'CFR - XML import'!$A33,1)+1,SEARCH("/",'CFR - XML import'!$A33,1)-SEARCH("&gt;",'CFR - XML import'!$A33,1)-2)))</f>
        <v>0</v>
      </c>
      <c r="AP39" s="140">
        <f>IF(ISERROR(FIND(AP$3,'CFR - XML import'!$A33)),0,VALUE(MID('CFR - XML import'!$A33,SEARCH("&gt;",'CFR - XML import'!$A33,1)+1,SEARCH("/",'CFR - XML import'!$A33,1)-SEARCH("&gt;",'CFR - XML import'!$A33,1)-2)))</f>
        <v>0</v>
      </c>
      <c r="AQ39" s="140">
        <f>IF(ISERROR(FIND(AQ$3,'CFR - XML import'!$A33)),0,VALUE(MID('CFR - XML import'!$A33,SEARCH("&gt;",'CFR - XML import'!$A33,1)+1,SEARCH("/",'CFR - XML import'!$A33,1)-SEARCH("&gt;",'CFR - XML import'!$A33,1)-2)))</f>
        <v>0</v>
      </c>
      <c r="AR39" s="140">
        <f>IF(ISERROR(FIND(AR$3,'CFR - XML import'!$A33)),0,VALUE(MID('CFR - XML import'!$A33,SEARCH("&gt;",'CFR - XML import'!$A33,1)+1,SEARCH("/",'CFR - XML import'!$A33,1)-SEARCH("&gt;",'CFR - XML import'!$A33,1)-2)))</f>
        <v>0</v>
      </c>
      <c r="AS39" s="140">
        <f>IF(ISERROR(FIND(AS$3,'CFR - XML import'!$A33)),0,VALUE(MID('CFR - XML import'!$A33,SEARCH("&gt;",'CFR - XML import'!$A33,1)+1,SEARCH("/",'CFR - XML import'!$A33,1)-SEARCH("&gt;",'CFR - XML import'!$A33,1)-2)))</f>
        <v>0</v>
      </c>
      <c r="AT39" s="140">
        <f>IF(ISERROR(FIND(AT$3,'CFR - XML import'!$A33)),0,VALUE(MID('CFR - XML import'!$A33,SEARCH("&gt;",'CFR - XML import'!$A33,1)+1,SEARCH("/",'CFR - XML import'!$A33,1)-SEARCH("&gt;",'CFR - XML import'!$A33,1)-2)))</f>
        <v>0</v>
      </c>
      <c r="AU39" s="140">
        <f>IF(ISERROR(FIND(AU$3,'CFR - XML import'!$A33)),0,VALUE(MID('CFR - XML import'!$A33,SEARCH("&gt;",'CFR - XML import'!$A33,1)+1,SEARCH("/",'CFR - XML import'!$A33,1)-SEARCH("&gt;",'CFR - XML import'!$A33,1)-2)))</f>
        <v>0</v>
      </c>
      <c r="AV39" s="140">
        <f>IF(ISERROR(FIND(AV$3,'CFR - XML import'!$A33)),0,VALUE(MID('CFR - XML import'!$A33,SEARCH("&gt;",'CFR - XML import'!$A33,1)+1,SEARCH("/",'CFR - XML import'!$A33,1)-SEARCH("&gt;",'CFR - XML import'!$A33,1)-2)))</f>
        <v>0</v>
      </c>
      <c r="AW39" s="140">
        <f>IF(ISERROR(FIND(AW$3,'CFR - XML import'!$A33)),0,VALUE(MID('CFR - XML import'!$A33,SEARCH("&gt;",'CFR - XML import'!$A33,1)+1,SEARCH("/",'CFR - XML import'!$A33,1)-SEARCH("&gt;",'CFR - XML import'!$A33,1)-2)))</f>
        <v>0</v>
      </c>
      <c r="AX39" s="140">
        <f>IF(ISERROR(FIND(AX$3,'CFR - XML import'!$A33)),0,VALUE(MID('CFR - XML import'!$A33,SEARCH("&gt;",'CFR - XML import'!$A33,1)+1,SEARCH("/",'CFR - XML import'!$A33,1)-SEARCH("&gt;",'CFR - XML import'!$A33,1)-2)))</f>
        <v>0</v>
      </c>
      <c r="AY39" s="140">
        <f>IF(ISERROR(FIND(AY$3,'CFR - XML import'!$A33)),0,VALUE(MID('CFR - XML import'!$A33,SEARCH("&gt;",'CFR - XML import'!$A33,1)+1,SEARCH("/",'CFR - XML import'!$A33,1)-SEARCH("&gt;",'CFR - XML import'!$A33,1)-2)))</f>
        <v>0</v>
      </c>
      <c r="AZ39" s="140">
        <f>IF(ISERROR(FIND(AZ$3,'CFR - XML import'!$A33)),0,VALUE(MID('CFR - XML import'!$A33,SEARCH("&gt;",'CFR - XML import'!$A33,1)+1,SEARCH("/",'CFR - XML import'!$A33,1)-SEARCH("&gt;",'CFR - XML import'!$A33,1)-2)))</f>
        <v>0</v>
      </c>
      <c r="BA39" s="140">
        <f>IF(ISERROR(FIND(BA$3,'CFR - XML import'!$A33)),0,VALUE(MID('CFR - XML import'!$A33,SEARCH("&gt;",'CFR - XML import'!$A33,1)+1,SEARCH("/",'CFR - XML import'!$A33,1)-SEARCH("&gt;",'CFR - XML import'!$A33,1)-2)))</f>
        <v>0</v>
      </c>
      <c r="BB39" s="140">
        <f>IF(ISERROR(FIND(BB$3,'CFR - XML import'!$A33)),0,VALUE(MID('CFR - XML import'!$A33,SEARCH("&gt;",'CFR - XML import'!$A33,1)+1,SEARCH("/",'CFR - XML import'!$A33,1)-SEARCH("&gt;",'CFR - XML import'!$A33,1)-2)))</f>
        <v>0</v>
      </c>
      <c r="BC39" s="140">
        <f>IF(ISERROR(FIND(BC$3,'CFR - XML import'!$A33)),0,VALUE(MID('CFR - XML import'!$A33,SEARCH("&gt;",'CFR - XML import'!$A33,1)+1,SEARCH("/",'CFR - XML import'!$A33,1)-SEARCH("&gt;",'CFR - XML import'!$A33,1)-2)))</f>
        <v>0</v>
      </c>
      <c r="BD39" s="140">
        <f>IF(ISERROR(FIND(BD$3,'CFR - XML import'!$A33)),0,VALUE(MID('CFR - XML import'!$A33,SEARCH("&gt;",'CFR - XML import'!$A33,1)+1,SEARCH("/",'CFR - XML import'!$A33,1)-SEARCH("&gt;",'CFR - XML import'!$A33,1)-2)))</f>
        <v>0</v>
      </c>
      <c r="BE39" s="140">
        <f>IF(ISERROR(FIND(BE$3,'CFR - XML import'!$A33)),0,VALUE(MID('CFR - XML import'!$A33,SEARCH("&gt;",'CFR - XML import'!$A33,1)+1,SEARCH("/",'CFR - XML import'!$A33,1)-SEARCH("&gt;",'CFR - XML import'!$A33,1)-2)))</f>
        <v>0</v>
      </c>
      <c r="BF39" s="140">
        <f>IF(ISERROR(FIND(BF$3,'CFR - XML import'!$A33)),0,VALUE(MID('CFR - XML import'!$A33,SEARCH("&gt;",'CFR - XML import'!$A33,1)+1,SEARCH("/",'CFR - XML import'!$A33,1)-SEARCH("&gt;",'CFR - XML import'!$A33,1)-2)))</f>
        <v>0</v>
      </c>
      <c r="BG39" s="140">
        <f>IF(ISERROR(FIND(BG$3,'CFR - XML import'!$A33)),0,VALUE(MID('CFR - XML import'!$A33,SEARCH("&gt;",'CFR - XML import'!$A33,1)+1,SEARCH("/",'CFR - XML import'!$A33,1)-SEARCH("&gt;",'CFR - XML import'!$A33,1)-2)))</f>
        <v>0</v>
      </c>
      <c r="BH39" s="140">
        <f>IF(ISERROR(FIND(BH$3,'CFR - XML import'!$A33)),0,VALUE(MID('CFR - XML import'!$A33,SEARCH("&gt;",'CFR - XML import'!$A33,1)+1,SEARCH("/",'CFR - XML import'!$A33,1)-SEARCH("&gt;",'CFR - XML import'!$A33,1)-2)))</f>
        <v>0</v>
      </c>
      <c r="BI39" s="140">
        <f>IF(ISERROR(FIND(BI$3,'CFR - XML import'!$A33)),0,VALUE(MID('CFR - XML import'!$A33,SEARCH("&gt;",'CFR - XML import'!$A33,1)+1,SEARCH("/",'CFR - XML import'!$A33,1)-SEARCH("&gt;",'CFR - XML import'!$A33,1)-2)))</f>
        <v>0</v>
      </c>
      <c r="BJ39" s="140">
        <f>IF(ISERROR(FIND(BJ$3,'CFR - XML import'!$A33)),0,VALUE(MID('CFR - XML import'!$A33,SEARCH("&gt;",'CFR - XML import'!$A33,1)+1,SEARCH("/",'CFR - XML import'!$A33,1)-SEARCH("&gt;",'CFR - XML import'!$A33,1)-2)))</f>
        <v>0</v>
      </c>
      <c r="BK39" s="140">
        <f>IF(ISERROR(FIND(BK$3,'CFR - XML import'!$A33)),0,VALUE(MID('CFR - XML import'!$A33,SEARCH("&gt;",'CFR - XML import'!$A33,1)+1,SEARCH("/",'CFR - XML import'!$A33,1)-SEARCH("&gt;",'CFR - XML import'!$A33,1)-2)))</f>
        <v>0</v>
      </c>
      <c r="BL39" s="140">
        <f>IF(ISERROR(FIND(BL$3,'CFR - XML import'!$A33)),0,VALUE(MID('CFR - XML import'!$A33,SEARCH("&gt;",'CFR - XML import'!$A33,1)+1,SEARCH("/",'CFR - XML import'!$A33,1)-SEARCH("&gt;",'CFR - XML import'!$A33,1)-2)))</f>
        <v>0</v>
      </c>
      <c r="BM39" s="140">
        <f>IF(ISERROR(FIND(BM$3,'CFR - XML import'!$A33)),0,VALUE(MID('CFR - XML import'!$A33,SEARCH("&gt;",'CFR - XML import'!$A33,1)+1,SEARCH("/",'CFR - XML import'!$A33,1)-SEARCH("&gt;",'CFR - XML import'!$A33,1)-2)))</f>
        <v>0</v>
      </c>
      <c r="BN39" s="140">
        <f>IF(ISERROR(FIND(BN$3,'CFR - XML import'!$A33)),0,VALUE(MID('CFR - XML import'!$A33,SEARCH("&gt;",'CFR - XML import'!$A33,1)+1,SEARCH("/",'CFR - XML import'!$A33,1)-SEARCH("&gt;",'CFR - XML import'!$A33,1)-2)))</f>
        <v>0</v>
      </c>
      <c r="BO39" s="140">
        <f>IF(ISERROR(FIND(BO$3,'CFR - XML import'!$A33)),0,VALUE(MID('CFR - XML import'!$A33,SEARCH("&gt;",'CFR - XML import'!$A33,1)+1,SEARCH("/",'CFR - XML import'!$A33,1)-SEARCH("&gt;",'CFR - XML import'!$A33,1)-2)))</f>
        <v>0</v>
      </c>
      <c r="BP39" s="140">
        <f>IF(ISERROR(FIND(BP$3,'CFR - XML import'!$A33)),0,VALUE(MID('CFR - XML import'!$A33,SEARCH("&gt;",'CFR - XML import'!$A33,1)+1,SEARCH("/",'CFR - XML import'!$A33,1)-SEARCH("&gt;",'CFR - XML import'!$A33,1)-2)))</f>
        <v>0</v>
      </c>
      <c r="BQ39" s="140">
        <f>IF(ISERROR(FIND(BQ$3,'CFR - XML import'!$A33)),0,VALUE(MID('CFR - XML import'!$A33,SEARCH("&gt;",'CFR - XML import'!$A33,1)+1,SEARCH("/",'CFR - XML import'!$A33,1)-SEARCH("&gt;",'CFR - XML import'!$A33,1)-2)))</f>
        <v>0</v>
      </c>
      <c r="BR39" s="140">
        <f>IF(ISERROR(FIND(BR$3,'CFR - XML import'!$A33)),0,VALUE(MID('CFR - XML import'!$A33,SEARCH("&gt;",'CFR - XML import'!$A33,1)+1,SEARCH("/",'CFR - XML import'!$A33,1)-SEARCH("&gt;",'CFR - XML import'!$A33,1)-2)))</f>
        <v>0</v>
      </c>
      <c r="BS39" s="140">
        <f>IF(ISERROR(FIND(BS$3,'CFR - XML import'!$A33)),0,VALUE(MID('CFR - XML import'!$A33,SEARCH("&gt;",'CFR - XML import'!$A33,1)+1,SEARCH("/",'CFR - XML import'!$A33,1)-SEARCH("&gt;",'CFR - XML import'!$A33,1)-2)))</f>
        <v>0</v>
      </c>
      <c r="BT39" s="140">
        <f>IF(ISERROR(FIND(BT$3,'CFR - XML import'!$A33)),0,VALUE(MID('CFR - XML import'!$A33,SEARCH("&gt;",'CFR - XML import'!$A33,1)+1,SEARCH("/",'CFR - XML import'!$A33,1)-SEARCH("&gt;",'CFR - XML import'!$A33,1)-2)))</f>
        <v>0</v>
      </c>
      <c r="BU39" s="140">
        <f>IF(ISERROR(FIND(BU$3,'CFR - XML import'!$A33)),0,VALUE(MID('CFR - XML import'!$A33,SEARCH("&gt;",'CFR - XML import'!$A33,1)+1,SEARCH("/",'CFR - XML import'!$A33,1)-SEARCH("&gt;",'CFR - XML import'!$A33,1)-2)))</f>
        <v>0</v>
      </c>
      <c r="BV39" s="140">
        <f>IF(ISERROR(FIND(BV$3,'CFR - XML import'!$A33)),0,VALUE(MID('CFR - XML import'!$A33,SEARCH("&gt;",'CFR - XML import'!$A33,1)+1,SEARCH("/",'CFR - XML import'!$A33,1)-SEARCH("&gt;",'CFR - XML import'!$A33,1)-2)))</f>
        <v>0</v>
      </c>
      <c r="BW39" s="140">
        <f>IF(ISERROR(FIND(BW$3,'CFR - XML import'!$A33)),0,VALUE(MID('CFR - XML import'!$A33,SEARCH("&gt;",'CFR - XML import'!$A33,1)+1,SEARCH("/",'CFR - XML import'!$A33,1)-SEARCH("&gt;",'CFR - XML import'!$A33,1)-2)))</f>
        <v>0</v>
      </c>
      <c r="BX39" s="140">
        <f>IF(ISERROR(FIND(BX$3,'CFR - XML import'!$A33)),0,VALUE(MID('CFR - XML import'!$A33,SEARCH("&gt;",'CFR - XML import'!$A33,1)+1,SEARCH("/",'CFR - XML import'!$A33,1)-SEARCH("&gt;",'CFR - XML import'!$A33,1)-2)))</f>
        <v>0</v>
      </c>
      <c r="BY39" s="140">
        <f>IF(ISERROR(FIND(BY$3,'CFR - XML import'!$A33)),0,VALUE(MID('CFR - XML import'!$A33,SEARCH("&gt;",'CFR - XML import'!$A33,1)+1,SEARCH("/",'CFR - XML import'!$A33,1)-SEARCH("&gt;",'CFR - XML import'!$A33,1)-2)))</f>
        <v>0</v>
      </c>
      <c r="BZ39" s="140">
        <f>IF(ISERROR(FIND(BZ$3,'CFR - XML import'!$A33)),0,VALUE(MID('CFR - XML import'!$A33,SEARCH("&gt;",'CFR - XML import'!$A33,1)+1,SEARCH("/",'CFR - XML import'!$A33,1)-SEARCH("&gt;",'CFR - XML import'!$A33,1)-2)))</f>
        <v>0</v>
      </c>
      <c r="CG39" s="142">
        <f>IF(ISERROR(IF(MID('CFR - XML import'!$A33,LEN($CF$4)+5,LEN('CFR - XML import'!$A33)-(2*LEN($CF$4)+5))="RMMS",1,IF(MID('CFR - XML import'!$A33,LEN("    &lt;InputSystem&gt;")+1,LEN('CFR - XML import'!$A33)-(LEN("    &lt;InputSystem&gt;")+LEN($CF$4)+1))="SIMS",2,0))),0,IF(MID('CFR - XML import'!$A33,LEN($CF$4)+5,LEN('CFR - XML import'!$A33)-(2*LEN($CF$4)+5))="RMMS",1,IF(MID('CFR - XML import'!$A33,LEN("    &lt;InputSystem&gt;")+1,LEN('CFR - XML import'!$A33)-(LEN("    &lt;InputSystem&gt;")+LEN($CF$4)+1))="SIMS",2,0)))</f>
        <v>0</v>
      </c>
      <c r="CH39" s="140">
        <f>IF(ISERROR(FIND(CH$3,'CFR - XML import'!$A33)),0,MID('CFR - XML import'!$A33,SEARCH("&gt;",'CFR - XML import'!$A33,1)+1,SEARCH("/",'CFR - XML import'!$A33,1)-SEARCH("&gt;",'CFR - XML import'!$A33,1)-2))</f>
        <v>0</v>
      </c>
      <c r="CI39" s="140">
        <f>IF(ISERROR(FIND(CI$3,'CFR - XML import'!$A33)),0,MID('CFR - XML import'!$A33,SEARCH("&gt;",'CFR - XML import'!$A33,1)+1,SEARCH("/",'CFR - XML import'!$A33,1)-SEARCH("&gt;",'CFR - XML import'!$A33,1)-2))</f>
        <v>0</v>
      </c>
      <c r="CJ39" s="140">
        <f>IF(ISERROR(FIND(CJ$3,'CFR - XML import'!$A33)),0,MID('CFR - XML import'!$A33,SEARCH("&gt;",'CFR - XML import'!$A33,1)+1,SEARCH("/",'CFR - XML import'!$A33,1)-SEARCH("&gt;",'CFR - XML import'!$A33,1)-2))</f>
        <v>0</v>
      </c>
      <c r="CK39" s="140">
        <f>IF(ISERROR(FIND(CK$3,'CFR - XML import'!$A33)),0,MID('CFR - XML import'!$A33,SEARCH("&gt;",'CFR - XML import'!$A33,1)+1,SEARCH("/",'CFR - XML import'!$A33,1)-SEARCH("&gt;",'CFR - XML import'!$A33,1)-2))</f>
        <v>0</v>
      </c>
      <c r="CL39" s="140">
        <f>IF(ISERROR(FIND(CL$3,'CFR - XML import'!$A33)),0,MID('CFR - XML import'!$A33,SEARCH("&gt;",'CFR - XML import'!$A33,1)+1,SEARCH("/",'CFR - XML import'!$A33,1)-SEARCH("&gt;",'CFR - XML import'!$A33,1)-2))</f>
        <v>0</v>
      </c>
      <c r="CM39" s="140">
        <f>IF(ISERROR(FIND(CM$3,'CFR - XML import'!$A33)),0,MID('CFR - XML import'!$A33,SEARCH("&gt;",'CFR - XML import'!$A33,1)+1,SEARCH("/",'CFR - XML import'!$A33,1)-SEARCH("&gt;",'CFR - XML import'!$A33,1)-2))</f>
        <v>0</v>
      </c>
    </row>
    <row r="40" spans="1:91" x14ac:dyDescent="0.2">
      <c r="A40" s="139" t="str">
        <f>IF(AND('CFR - XML import'!A34&lt;&gt;"",LEFT('CFR - XML import'!A34,1)&lt;&gt;"&lt;",LEFT('CFR - XML import'!A34,3)&lt;&gt;"  &lt;",LEFT('CFR - XML import'!A34,5)&lt;&gt;"    &lt;",LEFT('CFR - XML import'!A34,7)&lt;&gt;"      &lt;",LEFT('CFR - XML import'!A34,9)&lt;&gt;"        &lt;",$B$1="SIMS"),'CFR - XML import'!A34,IF(AND(LEFT('CFR - XML import'!A34,9)="&lt;Details&gt;",$B$1="RM"),'CFR - XML import'!A34,""))</f>
        <v/>
      </c>
      <c r="B40" s="140">
        <f>IF(ISERROR(FIND(B$3,'CFR - XML import'!$A34)),0,VALUE(MID('CFR - XML import'!$A34,SEARCH("&gt;",'CFR - XML import'!$A34,1)+1,SEARCH("/",'CFR - XML import'!$A34,1)-SEARCH("&gt;",'CFR - XML import'!$A34,1)-2)))</f>
        <v>0</v>
      </c>
      <c r="D40" s="140">
        <f>IF(ISERROR(FIND(D$3,'CFR - XML import'!$A34)),0,MID('CFR - XML import'!$A34,SEARCH("&gt;",'CFR - XML import'!$A34,1)+1,SEARCH("/",'CFR - XML import'!$A34,1)-SEARCH("&gt;",'CFR - XML import'!$A34,1)-2))</f>
        <v>0</v>
      </c>
      <c r="E40" s="140">
        <f>IF(ISERROR(FIND(E$3,'CFR - XML import'!$A34)),0,MID('CFR - XML import'!$A34,SEARCH("&gt;",'CFR - XML import'!$A34,1)+1,SEARCH("/",'CFR - XML import'!$A34,1)-SEARCH("&gt;",'CFR - XML import'!$A34,1)-2))</f>
        <v>0</v>
      </c>
      <c r="F40" s="141">
        <f>IF($B$1="SIMS",IF(ISERROR(FIND(F$3,'CFR - XML import'!$A34)),0,VALUE(MID('CFR - XML import'!$A34,15,10))),IF(ISERROR(FIND(F$3,'CFR - XML import'!$A34)),0,VALUE(MID('CFR - XML import'!$A34,15,10))))</f>
        <v>0</v>
      </c>
      <c r="G40" s="140">
        <f>IF(ISERROR(FIND(G$3,'CFR - XML import'!$A34)),0,VALUE(MID('CFR - XML import'!$A34,SEARCH("&gt;",'CFR - XML import'!$A34,1)+1,SEARCH("/",'CFR - XML import'!$A34,1)-SEARCH("&gt;",'CFR - XML import'!$A34,1)-2)))</f>
        <v>0</v>
      </c>
      <c r="H40" s="140">
        <f>IF(ISERROR(FIND(H$3,'CFR - XML import'!$A34)),0,VALUE(MID('CFR - XML import'!$A34,SEARCH("&gt;",'CFR - XML import'!$A34,1)+1,SEARCH("/",'CFR - XML import'!$A34,1)-SEARCH("&gt;",'CFR - XML import'!$A34,1)-2)))</f>
        <v>0</v>
      </c>
      <c r="I40" s="140">
        <f>IF(ISERROR(FIND(I$3,'CFR - XML import'!$A34)),0,VALUE(MID('CFR - XML import'!$A34,SEARCH("&gt;",'CFR - XML import'!$A34,1)+1,SEARCH("/",'CFR - XML import'!$A34,1)-SEARCH("&gt;",'CFR - XML import'!$A34,1)-2)))</f>
        <v>0</v>
      </c>
      <c r="J40" s="140">
        <f>IF(ISERROR(FIND(J$3,'CFR - XML import'!$A34)),0,VALUE(MID('CFR - XML import'!$A34,SEARCH("&gt;",'CFR - XML import'!$A34,1)+1,SEARCH("/",'CFR - XML import'!$A34,1)-SEARCH("&gt;",'CFR - XML import'!$A34,1)-2)))</f>
        <v>0</v>
      </c>
      <c r="K40" s="140">
        <f>IF(ISERROR(FIND(K$3,'CFR - XML import'!$A34)),0,VALUE(MID('CFR - XML import'!$A34,SEARCH("&gt;",'CFR - XML import'!$A34,1)+1,SEARCH("/",'CFR - XML import'!$A34,1)-SEARCH("&gt;",'CFR - XML import'!$A34,1)-2)))</f>
        <v>0</v>
      </c>
      <c r="L40" s="140">
        <f>IF(ISERROR(FIND(L$3,'CFR - XML import'!$A34)),0,VALUE(MID('CFR - XML import'!$A34,SEARCH("&gt;",'CFR - XML import'!$A34,1)+1,SEARCH("/",'CFR - XML import'!$A34,1)-SEARCH("&gt;",'CFR - XML import'!$A34,1)-2)))</f>
        <v>0</v>
      </c>
      <c r="M40" s="140">
        <f>IF(ISERROR(FIND(M$3,'CFR - XML import'!$A34)),0,VALUE(MID('CFR - XML import'!$A34,SEARCH("&gt;",'CFR - XML import'!$A34,1)+1,SEARCH("/",'CFR - XML import'!$A34,1)-SEARCH("&gt;",'CFR - XML import'!$A34,1)-2)))</f>
        <v>0</v>
      </c>
      <c r="N40" s="140">
        <f>IF(ISERROR(FIND(N$3,'CFR - XML import'!$A34)),0,VALUE(MID('CFR - XML import'!$A34,SEARCH("&gt;",'CFR - XML import'!$A34,1)+1,SEARCH("/",'CFR - XML import'!$A34,1)-SEARCH("&gt;",'CFR - XML import'!$A34,1)-2)))</f>
        <v>8070</v>
      </c>
      <c r="O40" s="140">
        <f>IF(ISERROR(FIND(O$3,'CFR - XML import'!$A34)),0,VALUE(MID('CFR - XML import'!$A34,SEARCH("&gt;",'CFR - XML import'!$A34,1)+1,SEARCH("/",'CFR - XML import'!$A34,1)-SEARCH("&gt;",'CFR - XML import'!$A34,1)-2)))</f>
        <v>0</v>
      </c>
      <c r="P40" s="140">
        <f>IF(ISERROR(FIND(P$3,'CFR - XML import'!$A34)),0,VALUE(MID('CFR - XML import'!$A34,SEARCH("&gt;",'CFR - XML import'!$A34,1)+1,SEARCH("/",'CFR - XML import'!$A34,1)-SEARCH("&gt;",'CFR - XML import'!$A34,1)-2)))</f>
        <v>0</v>
      </c>
      <c r="Q40" s="140">
        <f>IF(ISERROR(FIND(Q$3,'CFR - XML import'!$A34)),0,VALUE(MID('CFR - XML import'!$A34,SEARCH("&gt;",'CFR - XML import'!$A34,1)+1,SEARCH("/",'CFR - XML import'!$A34,1)-SEARCH("&gt;",'CFR - XML import'!$A34,1)-2)))</f>
        <v>0</v>
      </c>
      <c r="R40" s="140">
        <f>IF(ISERROR(FIND(R$3,'CFR - XML import'!$A34)),0,VALUE(MID('CFR - XML import'!$A34,SEARCH("&gt;",'CFR - XML import'!$A34,1)+1,SEARCH("/",'CFR - XML import'!$A34,1)-SEARCH("&gt;",'CFR - XML import'!$A34,1)-2)))</f>
        <v>0</v>
      </c>
      <c r="S40" s="140">
        <f>IF(ISERROR(FIND(S$3,'CFR - XML import'!$A34)),0,VALUE(MID('CFR - XML import'!$A34,SEARCH("&gt;",'CFR - XML import'!$A34,1)+1,SEARCH("/",'CFR - XML import'!$A34,1)-SEARCH("&gt;",'CFR - XML import'!$A34,1)-2)))</f>
        <v>0</v>
      </c>
      <c r="T40" s="140">
        <f>IF(ISERROR(FIND(T$3,'CFR - XML import'!$A34)),0,VALUE(MID('CFR - XML import'!$A34,SEARCH("&gt;",'CFR - XML import'!$A34,1)+1,SEARCH("/",'CFR - XML import'!$A34,1)-SEARCH("&gt;",'CFR - XML import'!$A34,1)-2)))</f>
        <v>0</v>
      </c>
      <c r="U40" s="140">
        <f>IF(ISERROR(FIND(U$3,'CFR - XML import'!$A34)),0,VALUE(MID('CFR - XML import'!$A34,SEARCH("&gt;",'CFR - XML import'!$A34,1)+1,SEARCH("/",'CFR - XML import'!$A34,1)-SEARCH("&gt;",'CFR - XML import'!$A34,1)-2)))</f>
        <v>0</v>
      </c>
      <c r="V40" s="140">
        <f>IF(ISERROR(FIND(V$3,'CFR - XML import'!$A34)),0,VALUE(MID('CFR - XML import'!$A34,SEARCH("&gt;",'CFR - XML import'!$A34,1)+1,SEARCH("/",'CFR - XML import'!$A34,1)-SEARCH("&gt;",'CFR - XML import'!$A34,1)-2)))</f>
        <v>0</v>
      </c>
      <c r="W40" s="140">
        <f>IF(ISERROR(FIND(W$3,'CFR - XML import'!$A34)),0,VALUE(MID('CFR - XML import'!$A34,SEARCH("&gt;",'CFR - XML import'!$A34,1)+1,SEARCH("/",'CFR - XML import'!$A34,1)-SEARCH("&gt;",'CFR - XML import'!$A34,1)-2)))</f>
        <v>0</v>
      </c>
      <c r="X40" s="140"/>
      <c r="Y40" s="140">
        <f>IF(ISERROR(FIND(Y$3,'CFR - XML import'!$A34)),0,VALUE(MID('CFR - XML import'!$A34,SEARCH("&gt;",'CFR - XML import'!$A34,1)+1,SEARCH("/",'CFR - XML import'!$A34,1)-SEARCH("&gt;",'CFR - XML import'!$A34,1)-2)))</f>
        <v>0</v>
      </c>
      <c r="Z40" s="140">
        <f>IF(ISERROR(FIND(Z$3,'CFR - XML import'!$A34)),0,VALUE(MID('CFR - XML import'!$A34,SEARCH("&gt;",'CFR - XML import'!$A34,1)+1,SEARCH("/",'CFR - XML import'!$A34,1)-SEARCH("&gt;",'CFR - XML import'!$A34,1)-2)))</f>
        <v>0</v>
      </c>
      <c r="AA40" s="140">
        <f>IF(ISERROR(FIND(AA$3,'CFR - XML import'!$A34)),0,VALUE(MID('CFR - XML import'!$A34,SEARCH("&gt;",'CFR - XML import'!$A34,1)+1,SEARCH("/",'CFR - XML import'!$A34,1)-SEARCH("&gt;",'CFR - XML import'!$A34,1)-2)))</f>
        <v>0</v>
      </c>
      <c r="AB40" s="140">
        <f>IF(ISERROR(FIND(AB$3,'CFR - XML import'!$A34)),0,VALUE(MID('CFR - XML import'!$A34,SEARCH("&gt;",'CFR - XML import'!$A34,1)+1,SEARCH("/",'CFR - XML import'!$A34,1)-SEARCH("&gt;",'CFR - XML import'!$A34,1)-2)))</f>
        <v>0</v>
      </c>
      <c r="AC40" s="140">
        <f>IF(ISERROR(FIND(AC$3,'CFR - XML import'!$A34)),0,VALUE(MID('CFR - XML import'!$A34,SEARCH("&gt;",'CFR - XML import'!$A34,1)+1,SEARCH("/",'CFR - XML import'!$A34,1)-SEARCH("&gt;",'CFR - XML import'!$A34,1)-2)))</f>
        <v>0</v>
      </c>
      <c r="AD40" s="140">
        <f>IF(ISERROR(FIND(AD$3,'CFR - XML import'!$A34)),0,VALUE(MID('CFR - XML import'!$A34,SEARCH("&gt;",'CFR - XML import'!$A34,1)+1,SEARCH("/",'CFR - XML import'!$A34,1)-SEARCH("&gt;",'CFR - XML import'!$A34,1)-2)))</f>
        <v>0</v>
      </c>
      <c r="AE40" s="140">
        <f>IF(ISERROR(FIND(AE$3,'CFR - XML import'!$A34)),0,VALUE(MID('CFR - XML import'!$A34,SEARCH("&gt;",'CFR - XML import'!$A34,1)+1,SEARCH("/",'CFR - XML import'!$A34,1)-SEARCH("&gt;",'CFR - XML import'!$A34,1)-2)))</f>
        <v>0</v>
      </c>
      <c r="AF40" s="140">
        <f>IF(ISERROR(FIND(AF$3,'CFR - XML import'!$A34)),0,VALUE(MID('CFR - XML import'!$A34,SEARCH("&gt;",'CFR - XML import'!$A34,1)+1,SEARCH("/",'CFR - XML import'!$A34,1)-SEARCH("&gt;",'CFR - XML import'!$A34,1)-2)))</f>
        <v>0</v>
      </c>
      <c r="AG40" s="140">
        <f>IF(ISERROR(FIND(AG$3,'CFR - XML import'!$A34)),0,VALUE(MID('CFR - XML import'!$A34,SEARCH("&gt;",'CFR - XML import'!$A34,1)+1,SEARCH("/",'CFR - XML import'!$A34,1)-SEARCH("&gt;",'CFR - XML import'!$A34,1)-2)))</f>
        <v>0</v>
      </c>
      <c r="AH40" s="140">
        <f>IF(ISERROR(FIND(AH$3,'CFR - XML import'!$A34)),0,VALUE(MID('CFR - XML import'!$A34,SEARCH("&gt;",'CFR - XML import'!$A34,1)+1,SEARCH("/",'CFR - XML import'!$A34,1)-SEARCH("&gt;",'CFR - XML import'!$A34,1)-2)))</f>
        <v>0</v>
      </c>
      <c r="AI40" s="140">
        <f>IF(ISERROR(FIND(AI$3,'CFR - XML import'!$A34)),0,VALUE(MID('CFR - XML import'!$A34,SEARCH("&gt;",'CFR - XML import'!$A34,1)+1,SEARCH("/",'CFR - XML import'!$A34,1)-SEARCH("&gt;",'CFR - XML import'!$A34,1)-2)))</f>
        <v>0</v>
      </c>
      <c r="AJ40" s="140">
        <f>IF(ISERROR(FIND(AJ$3,'CFR - XML import'!$A34)),0,VALUE(MID('CFR - XML import'!$A34,SEARCH("&gt;",'CFR - XML import'!$A34,1)+1,SEARCH("/",'CFR - XML import'!$A34,1)-SEARCH("&gt;",'CFR - XML import'!$A34,1)-2)))</f>
        <v>0</v>
      </c>
      <c r="AK40" s="140">
        <f>IF(ISERROR(FIND(AK$3,'CFR - XML import'!$A34)),0,VALUE(MID('CFR - XML import'!$A34,SEARCH("&gt;",'CFR - XML import'!$A34,1)+1,SEARCH("/",'CFR - XML import'!$A34,1)-SEARCH("&gt;",'CFR - XML import'!$A34,1)-2)))</f>
        <v>0</v>
      </c>
      <c r="AL40" s="140">
        <f>IF(ISERROR(FIND(AL$3,'CFR - XML import'!$A34)),0,VALUE(MID('CFR - XML import'!$A34,SEARCH("&gt;",'CFR - XML import'!$A34,1)+1,SEARCH("/",'CFR - XML import'!$A34,1)-SEARCH("&gt;",'CFR - XML import'!$A34,1)-2)))</f>
        <v>0</v>
      </c>
      <c r="AM40" s="140">
        <f>IF(ISERROR(FIND(AM$3,'CFR - XML import'!$A34)),0,VALUE(MID('CFR - XML import'!$A34,SEARCH("&gt;",'CFR - XML import'!$A34,1)+1,SEARCH("/",'CFR - XML import'!$A34,1)-SEARCH("&gt;",'CFR - XML import'!$A34,1)-2)))</f>
        <v>0</v>
      </c>
      <c r="AN40" s="140">
        <f>IF(ISERROR(FIND(AN$3,'CFR - XML import'!$A34)),0,VALUE(MID('CFR - XML import'!$A34,SEARCH("&gt;",'CFR - XML import'!$A34,1)+1,SEARCH("/",'CFR - XML import'!$A34,1)-SEARCH("&gt;",'CFR - XML import'!$A34,1)-2)))</f>
        <v>0</v>
      </c>
      <c r="AO40" s="140">
        <f>IF(ISERROR(FIND(AO$3,'CFR - XML import'!$A34)),0,VALUE(MID('CFR - XML import'!$A34,SEARCH("&gt;",'CFR - XML import'!$A34,1)+1,SEARCH("/",'CFR - XML import'!$A34,1)-SEARCH("&gt;",'CFR - XML import'!$A34,1)-2)))</f>
        <v>0</v>
      </c>
      <c r="AP40" s="140">
        <f>IF(ISERROR(FIND(AP$3,'CFR - XML import'!$A34)),0,VALUE(MID('CFR - XML import'!$A34,SEARCH("&gt;",'CFR - XML import'!$A34,1)+1,SEARCH("/",'CFR - XML import'!$A34,1)-SEARCH("&gt;",'CFR - XML import'!$A34,1)-2)))</f>
        <v>0</v>
      </c>
      <c r="AQ40" s="140">
        <f>IF(ISERROR(FIND(AQ$3,'CFR - XML import'!$A34)),0,VALUE(MID('CFR - XML import'!$A34,SEARCH("&gt;",'CFR - XML import'!$A34,1)+1,SEARCH("/",'CFR - XML import'!$A34,1)-SEARCH("&gt;",'CFR - XML import'!$A34,1)-2)))</f>
        <v>0</v>
      </c>
      <c r="AR40" s="140">
        <f>IF(ISERROR(FIND(AR$3,'CFR - XML import'!$A34)),0,VALUE(MID('CFR - XML import'!$A34,SEARCH("&gt;",'CFR - XML import'!$A34,1)+1,SEARCH("/",'CFR - XML import'!$A34,1)-SEARCH("&gt;",'CFR - XML import'!$A34,1)-2)))</f>
        <v>0</v>
      </c>
      <c r="AS40" s="140">
        <f>IF(ISERROR(FIND(AS$3,'CFR - XML import'!$A34)),0,VALUE(MID('CFR - XML import'!$A34,SEARCH("&gt;",'CFR - XML import'!$A34,1)+1,SEARCH("/",'CFR - XML import'!$A34,1)-SEARCH("&gt;",'CFR - XML import'!$A34,1)-2)))</f>
        <v>0</v>
      </c>
      <c r="AT40" s="140">
        <f>IF(ISERROR(FIND(AT$3,'CFR - XML import'!$A34)),0,VALUE(MID('CFR - XML import'!$A34,SEARCH("&gt;",'CFR - XML import'!$A34,1)+1,SEARCH("/",'CFR - XML import'!$A34,1)-SEARCH("&gt;",'CFR - XML import'!$A34,1)-2)))</f>
        <v>0</v>
      </c>
      <c r="AU40" s="140">
        <f>IF(ISERROR(FIND(AU$3,'CFR - XML import'!$A34)),0,VALUE(MID('CFR - XML import'!$A34,SEARCH("&gt;",'CFR - XML import'!$A34,1)+1,SEARCH("/",'CFR - XML import'!$A34,1)-SEARCH("&gt;",'CFR - XML import'!$A34,1)-2)))</f>
        <v>0</v>
      </c>
      <c r="AV40" s="140">
        <f>IF(ISERROR(FIND(AV$3,'CFR - XML import'!$A34)),0,VALUE(MID('CFR - XML import'!$A34,SEARCH("&gt;",'CFR - XML import'!$A34,1)+1,SEARCH("/",'CFR - XML import'!$A34,1)-SEARCH("&gt;",'CFR - XML import'!$A34,1)-2)))</f>
        <v>0</v>
      </c>
      <c r="AW40" s="140">
        <f>IF(ISERROR(FIND(AW$3,'CFR - XML import'!$A34)),0,VALUE(MID('CFR - XML import'!$A34,SEARCH("&gt;",'CFR - XML import'!$A34,1)+1,SEARCH("/",'CFR - XML import'!$A34,1)-SEARCH("&gt;",'CFR - XML import'!$A34,1)-2)))</f>
        <v>0</v>
      </c>
      <c r="AX40" s="140">
        <f>IF(ISERROR(FIND(AX$3,'CFR - XML import'!$A34)),0,VALUE(MID('CFR - XML import'!$A34,SEARCH("&gt;",'CFR - XML import'!$A34,1)+1,SEARCH("/",'CFR - XML import'!$A34,1)-SEARCH("&gt;",'CFR - XML import'!$A34,1)-2)))</f>
        <v>0</v>
      </c>
      <c r="AY40" s="140">
        <f>IF(ISERROR(FIND(AY$3,'CFR - XML import'!$A34)),0,VALUE(MID('CFR - XML import'!$A34,SEARCH("&gt;",'CFR - XML import'!$A34,1)+1,SEARCH("/",'CFR - XML import'!$A34,1)-SEARCH("&gt;",'CFR - XML import'!$A34,1)-2)))</f>
        <v>0</v>
      </c>
      <c r="AZ40" s="140">
        <f>IF(ISERROR(FIND(AZ$3,'CFR - XML import'!$A34)),0,VALUE(MID('CFR - XML import'!$A34,SEARCH("&gt;",'CFR - XML import'!$A34,1)+1,SEARCH("/",'CFR - XML import'!$A34,1)-SEARCH("&gt;",'CFR - XML import'!$A34,1)-2)))</f>
        <v>0</v>
      </c>
      <c r="BA40" s="140">
        <f>IF(ISERROR(FIND(BA$3,'CFR - XML import'!$A34)),0,VALUE(MID('CFR - XML import'!$A34,SEARCH("&gt;",'CFR - XML import'!$A34,1)+1,SEARCH("/",'CFR - XML import'!$A34,1)-SEARCH("&gt;",'CFR - XML import'!$A34,1)-2)))</f>
        <v>0</v>
      </c>
      <c r="BB40" s="140">
        <f>IF(ISERROR(FIND(BB$3,'CFR - XML import'!$A34)),0,VALUE(MID('CFR - XML import'!$A34,SEARCH("&gt;",'CFR - XML import'!$A34,1)+1,SEARCH("/",'CFR - XML import'!$A34,1)-SEARCH("&gt;",'CFR - XML import'!$A34,1)-2)))</f>
        <v>0</v>
      </c>
      <c r="BC40" s="140">
        <f>IF(ISERROR(FIND(BC$3,'CFR - XML import'!$A34)),0,VALUE(MID('CFR - XML import'!$A34,SEARCH("&gt;",'CFR - XML import'!$A34,1)+1,SEARCH("/",'CFR - XML import'!$A34,1)-SEARCH("&gt;",'CFR - XML import'!$A34,1)-2)))</f>
        <v>0</v>
      </c>
      <c r="BD40" s="140">
        <f>IF(ISERROR(FIND(BD$3,'CFR - XML import'!$A34)),0,VALUE(MID('CFR - XML import'!$A34,SEARCH("&gt;",'CFR - XML import'!$A34,1)+1,SEARCH("/",'CFR - XML import'!$A34,1)-SEARCH("&gt;",'CFR - XML import'!$A34,1)-2)))</f>
        <v>0</v>
      </c>
      <c r="BE40" s="140">
        <f>IF(ISERROR(FIND(BE$3,'CFR - XML import'!$A34)),0,VALUE(MID('CFR - XML import'!$A34,SEARCH("&gt;",'CFR - XML import'!$A34,1)+1,SEARCH("/",'CFR - XML import'!$A34,1)-SEARCH("&gt;",'CFR - XML import'!$A34,1)-2)))</f>
        <v>0</v>
      </c>
      <c r="BF40" s="140">
        <f>IF(ISERROR(FIND(BF$3,'CFR - XML import'!$A34)),0,VALUE(MID('CFR - XML import'!$A34,SEARCH("&gt;",'CFR - XML import'!$A34,1)+1,SEARCH("/",'CFR - XML import'!$A34,1)-SEARCH("&gt;",'CFR - XML import'!$A34,1)-2)))</f>
        <v>0</v>
      </c>
      <c r="BG40" s="140">
        <f>IF(ISERROR(FIND(BG$3,'CFR - XML import'!$A34)),0,VALUE(MID('CFR - XML import'!$A34,SEARCH("&gt;",'CFR - XML import'!$A34,1)+1,SEARCH("/",'CFR - XML import'!$A34,1)-SEARCH("&gt;",'CFR - XML import'!$A34,1)-2)))</f>
        <v>0</v>
      </c>
      <c r="BH40" s="140">
        <f>IF(ISERROR(FIND(BH$3,'CFR - XML import'!$A34)),0,VALUE(MID('CFR - XML import'!$A34,SEARCH("&gt;",'CFR - XML import'!$A34,1)+1,SEARCH("/",'CFR - XML import'!$A34,1)-SEARCH("&gt;",'CFR - XML import'!$A34,1)-2)))</f>
        <v>0</v>
      </c>
      <c r="BI40" s="140">
        <f>IF(ISERROR(FIND(BI$3,'CFR - XML import'!$A34)),0,VALUE(MID('CFR - XML import'!$A34,SEARCH("&gt;",'CFR - XML import'!$A34,1)+1,SEARCH("/",'CFR - XML import'!$A34,1)-SEARCH("&gt;",'CFR - XML import'!$A34,1)-2)))</f>
        <v>0</v>
      </c>
      <c r="BJ40" s="140">
        <f>IF(ISERROR(FIND(BJ$3,'CFR - XML import'!$A34)),0,VALUE(MID('CFR - XML import'!$A34,SEARCH("&gt;",'CFR - XML import'!$A34,1)+1,SEARCH("/",'CFR - XML import'!$A34,1)-SEARCH("&gt;",'CFR - XML import'!$A34,1)-2)))</f>
        <v>0</v>
      </c>
      <c r="BK40" s="140">
        <f>IF(ISERROR(FIND(BK$3,'CFR - XML import'!$A34)),0,VALUE(MID('CFR - XML import'!$A34,SEARCH("&gt;",'CFR - XML import'!$A34,1)+1,SEARCH("/",'CFR - XML import'!$A34,1)-SEARCH("&gt;",'CFR - XML import'!$A34,1)-2)))</f>
        <v>0</v>
      </c>
      <c r="BL40" s="140">
        <f>IF(ISERROR(FIND(BL$3,'CFR - XML import'!$A34)),0,VALUE(MID('CFR - XML import'!$A34,SEARCH("&gt;",'CFR - XML import'!$A34,1)+1,SEARCH("/",'CFR - XML import'!$A34,1)-SEARCH("&gt;",'CFR - XML import'!$A34,1)-2)))</f>
        <v>0</v>
      </c>
      <c r="BM40" s="140">
        <f>IF(ISERROR(FIND(BM$3,'CFR - XML import'!$A34)),0,VALUE(MID('CFR - XML import'!$A34,SEARCH("&gt;",'CFR - XML import'!$A34,1)+1,SEARCH("/",'CFR - XML import'!$A34,1)-SEARCH("&gt;",'CFR - XML import'!$A34,1)-2)))</f>
        <v>0</v>
      </c>
      <c r="BN40" s="140">
        <f>IF(ISERROR(FIND(BN$3,'CFR - XML import'!$A34)),0,VALUE(MID('CFR - XML import'!$A34,SEARCH("&gt;",'CFR - XML import'!$A34,1)+1,SEARCH("/",'CFR - XML import'!$A34,1)-SEARCH("&gt;",'CFR - XML import'!$A34,1)-2)))</f>
        <v>0</v>
      </c>
      <c r="BO40" s="140">
        <f>IF(ISERROR(FIND(BO$3,'CFR - XML import'!$A34)),0,VALUE(MID('CFR - XML import'!$A34,SEARCH("&gt;",'CFR - XML import'!$A34,1)+1,SEARCH("/",'CFR - XML import'!$A34,1)-SEARCH("&gt;",'CFR - XML import'!$A34,1)-2)))</f>
        <v>0</v>
      </c>
      <c r="BP40" s="140">
        <f>IF(ISERROR(FIND(BP$3,'CFR - XML import'!$A34)),0,VALUE(MID('CFR - XML import'!$A34,SEARCH("&gt;",'CFR - XML import'!$A34,1)+1,SEARCH("/",'CFR - XML import'!$A34,1)-SEARCH("&gt;",'CFR - XML import'!$A34,1)-2)))</f>
        <v>0</v>
      </c>
      <c r="BQ40" s="140">
        <f>IF(ISERROR(FIND(BQ$3,'CFR - XML import'!$A34)),0,VALUE(MID('CFR - XML import'!$A34,SEARCH("&gt;",'CFR - XML import'!$A34,1)+1,SEARCH("/",'CFR - XML import'!$A34,1)-SEARCH("&gt;",'CFR - XML import'!$A34,1)-2)))</f>
        <v>0</v>
      </c>
      <c r="BR40" s="140">
        <f>IF(ISERROR(FIND(BR$3,'CFR - XML import'!$A34)),0,VALUE(MID('CFR - XML import'!$A34,SEARCH("&gt;",'CFR - XML import'!$A34,1)+1,SEARCH("/",'CFR - XML import'!$A34,1)-SEARCH("&gt;",'CFR - XML import'!$A34,1)-2)))</f>
        <v>0</v>
      </c>
      <c r="BS40" s="140">
        <f>IF(ISERROR(FIND(BS$3,'CFR - XML import'!$A34)),0,VALUE(MID('CFR - XML import'!$A34,SEARCH("&gt;",'CFR - XML import'!$A34,1)+1,SEARCH("/",'CFR - XML import'!$A34,1)-SEARCH("&gt;",'CFR - XML import'!$A34,1)-2)))</f>
        <v>0</v>
      </c>
      <c r="BT40" s="140">
        <f>IF(ISERROR(FIND(BT$3,'CFR - XML import'!$A34)),0,VALUE(MID('CFR - XML import'!$A34,SEARCH("&gt;",'CFR - XML import'!$A34,1)+1,SEARCH("/",'CFR - XML import'!$A34,1)-SEARCH("&gt;",'CFR - XML import'!$A34,1)-2)))</f>
        <v>0</v>
      </c>
      <c r="BU40" s="140">
        <f>IF(ISERROR(FIND(BU$3,'CFR - XML import'!$A34)),0,VALUE(MID('CFR - XML import'!$A34,SEARCH("&gt;",'CFR - XML import'!$A34,1)+1,SEARCH("/",'CFR - XML import'!$A34,1)-SEARCH("&gt;",'CFR - XML import'!$A34,1)-2)))</f>
        <v>0</v>
      </c>
      <c r="BV40" s="140">
        <f>IF(ISERROR(FIND(BV$3,'CFR - XML import'!$A34)),0,VALUE(MID('CFR - XML import'!$A34,SEARCH("&gt;",'CFR - XML import'!$A34,1)+1,SEARCH("/",'CFR - XML import'!$A34,1)-SEARCH("&gt;",'CFR - XML import'!$A34,1)-2)))</f>
        <v>0</v>
      </c>
      <c r="BW40" s="140">
        <f>IF(ISERROR(FIND(BW$3,'CFR - XML import'!$A34)),0,VALUE(MID('CFR - XML import'!$A34,SEARCH("&gt;",'CFR - XML import'!$A34,1)+1,SEARCH("/",'CFR - XML import'!$A34,1)-SEARCH("&gt;",'CFR - XML import'!$A34,1)-2)))</f>
        <v>0</v>
      </c>
      <c r="BX40" s="140">
        <f>IF(ISERROR(FIND(BX$3,'CFR - XML import'!$A34)),0,VALUE(MID('CFR - XML import'!$A34,SEARCH("&gt;",'CFR - XML import'!$A34,1)+1,SEARCH("/",'CFR - XML import'!$A34,1)-SEARCH("&gt;",'CFR - XML import'!$A34,1)-2)))</f>
        <v>0</v>
      </c>
      <c r="BY40" s="140">
        <f>IF(ISERROR(FIND(BY$3,'CFR - XML import'!$A34)),0,VALUE(MID('CFR - XML import'!$A34,SEARCH("&gt;",'CFR - XML import'!$A34,1)+1,SEARCH("/",'CFR - XML import'!$A34,1)-SEARCH("&gt;",'CFR - XML import'!$A34,1)-2)))</f>
        <v>0</v>
      </c>
      <c r="BZ40" s="140">
        <f>IF(ISERROR(FIND(BZ$3,'CFR - XML import'!$A34)),0,VALUE(MID('CFR - XML import'!$A34,SEARCH("&gt;",'CFR - XML import'!$A34,1)+1,SEARCH("/",'CFR - XML import'!$A34,1)-SEARCH("&gt;",'CFR - XML import'!$A34,1)-2)))</f>
        <v>0</v>
      </c>
      <c r="CG40" s="142">
        <f>IF(ISERROR(IF(MID('CFR - XML import'!$A34,LEN($CF$4)+5,LEN('CFR - XML import'!$A34)-(2*LEN($CF$4)+5))="RMMS",1,IF(MID('CFR - XML import'!$A34,LEN("    &lt;InputSystem&gt;")+1,LEN('CFR - XML import'!$A34)-(LEN("    &lt;InputSystem&gt;")+LEN($CF$4)+1))="SIMS",2,0))),0,IF(MID('CFR - XML import'!$A34,LEN($CF$4)+5,LEN('CFR - XML import'!$A34)-(2*LEN($CF$4)+5))="RMMS",1,IF(MID('CFR - XML import'!$A34,LEN("    &lt;InputSystem&gt;")+1,LEN('CFR - XML import'!$A34)-(LEN("    &lt;InputSystem&gt;")+LEN($CF$4)+1))="SIMS",2,0)))</f>
        <v>0</v>
      </c>
      <c r="CH40" s="140">
        <f>IF(ISERROR(FIND(CH$3,'CFR - XML import'!$A34)),0,MID('CFR - XML import'!$A34,SEARCH("&gt;",'CFR - XML import'!$A34,1)+1,SEARCH("/",'CFR - XML import'!$A34,1)-SEARCH("&gt;",'CFR - XML import'!$A34,1)-2))</f>
        <v>0</v>
      </c>
      <c r="CI40" s="140">
        <f>IF(ISERROR(FIND(CI$3,'CFR - XML import'!$A34)),0,MID('CFR - XML import'!$A34,SEARCH("&gt;",'CFR - XML import'!$A34,1)+1,SEARCH("/",'CFR - XML import'!$A34,1)-SEARCH("&gt;",'CFR - XML import'!$A34,1)-2))</f>
        <v>0</v>
      </c>
      <c r="CJ40" s="140">
        <f>IF(ISERROR(FIND(CJ$3,'CFR - XML import'!$A34)),0,MID('CFR - XML import'!$A34,SEARCH("&gt;",'CFR - XML import'!$A34,1)+1,SEARCH("/",'CFR - XML import'!$A34,1)-SEARCH("&gt;",'CFR - XML import'!$A34,1)-2))</f>
        <v>0</v>
      </c>
      <c r="CK40" s="140">
        <f>IF(ISERROR(FIND(CK$3,'CFR - XML import'!$A34)),0,MID('CFR - XML import'!$A34,SEARCH("&gt;",'CFR - XML import'!$A34,1)+1,SEARCH("/",'CFR - XML import'!$A34,1)-SEARCH("&gt;",'CFR - XML import'!$A34,1)-2))</f>
        <v>0</v>
      </c>
      <c r="CL40" s="140">
        <f>IF(ISERROR(FIND(CL$3,'CFR - XML import'!$A34)),0,MID('CFR - XML import'!$A34,SEARCH("&gt;",'CFR - XML import'!$A34,1)+1,SEARCH("/",'CFR - XML import'!$A34,1)-SEARCH("&gt;",'CFR - XML import'!$A34,1)-2))</f>
        <v>0</v>
      </c>
      <c r="CM40" s="140">
        <f>IF(ISERROR(FIND(CM$3,'CFR - XML import'!$A34)),0,MID('CFR - XML import'!$A34,SEARCH("&gt;",'CFR - XML import'!$A34,1)+1,SEARCH("/",'CFR - XML import'!$A34,1)-SEARCH("&gt;",'CFR - XML import'!$A34,1)-2))</f>
        <v>0</v>
      </c>
    </row>
    <row r="41" spans="1:91" x14ac:dyDescent="0.2">
      <c r="A41" s="139" t="str">
        <f>IF(AND('CFR - XML import'!A35&lt;&gt;"",LEFT('CFR - XML import'!A35,1)&lt;&gt;"&lt;",LEFT('CFR - XML import'!A35,3)&lt;&gt;"  &lt;",LEFT('CFR - XML import'!A35,5)&lt;&gt;"    &lt;",LEFT('CFR - XML import'!A35,7)&lt;&gt;"      &lt;",LEFT('CFR - XML import'!A35,9)&lt;&gt;"        &lt;",$B$1="SIMS"),'CFR - XML import'!A35,IF(AND(LEFT('CFR - XML import'!A35,9)="&lt;Details&gt;",$B$1="RM"),'CFR - XML import'!A35,""))</f>
        <v/>
      </c>
      <c r="B41" s="140">
        <f>IF(ISERROR(FIND(B$3,'CFR - XML import'!$A35)),0,VALUE(MID('CFR - XML import'!$A35,SEARCH("&gt;",'CFR - XML import'!$A35,1)+1,SEARCH("/",'CFR - XML import'!$A35,1)-SEARCH("&gt;",'CFR - XML import'!$A35,1)-2)))</f>
        <v>0</v>
      </c>
      <c r="D41" s="140">
        <f>IF(ISERROR(FIND(D$3,'CFR - XML import'!$A35)),0,MID('CFR - XML import'!$A35,SEARCH("&gt;",'CFR - XML import'!$A35,1)+1,SEARCH("/",'CFR - XML import'!$A35,1)-SEARCH("&gt;",'CFR - XML import'!$A35,1)-2))</f>
        <v>0</v>
      </c>
      <c r="E41" s="140">
        <f>IF(ISERROR(FIND(E$3,'CFR - XML import'!$A35)),0,MID('CFR - XML import'!$A35,SEARCH("&gt;",'CFR - XML import'!$A35,1)+1,SEARCH("/",'CFR - XML import'!$A35,1)-SEARCH("&gt;",'CFR - XML import'!$A35,1)-2))</f>
        <v>0</v>
      </c>
      <c r="F41" s="141">
        <f>IF($B$1="SIMS",IF(ISERROR(FIND(F$3,'CFR - XML import'!$A35)),0,VALUE(MID('CFR - XML import'!$A35,15,10))),IF(ISERROR(FIND(F$3,'CFR - XML import'!$A35)),0,VALUE(MID('CFR - XML import'!$A35,15,10))))</f>
        <v>0</v>
      </c>
      <c r="G41" s="140">
        <f>IF(ISERROR(FIND(G$3,'CFR - XML import'!$A35)),0,VALUE(MID('CFR - XML import'!$A35,SEARCH("&gt;",'CFR - XML import'!$A35,1)+1,SEARCH("/",'CFR - XML import'!$A35,1)-SEARCH("&gt;",'CFR - XML import'!$A35,1)-2)))</f>
        <v>0</v>
      </c>
      <c r="H41" s="140">
        <f>IF(ISERROR(FIND(H$3,'CFR - XML import'!$A35)),0,VALUE(MID('CFR - XML import'!$A35,SEARCH("&gt;",'CFR - XML import'!$A35,1)+1,SEARCH("/",'CFR - XML import'!$A35,1)-SEARCH("&gt;",'CFR - XML import'!$A35,1)-2)))</f>
        <v>0</v>
      </c>
      <c r="I41" s="140">
        <f>IF(ISERROR(FIND(I$3,'CFR - XML import'!$A35)),0,VALUE(MID('CFR - XML import'!$A35,SEARCH("&gt;",'CFR - XML import'!$A35,1)+1,SEARCH("/",'CFR - XML import'!$A35,1)-SEARCH("&gt;",'CFR - XML import'!$A35,1)-2)))</f>
        <v>0</v>
      </c>
      <c r="J41" s="140">
        <f>IF(ISERROR(FIND(J$3,'CFR - XML import'!$A35)),0,VALUE(MID('CFR - XML import'!$A35,SEARCH("&gt;",'CFR - XML import'!$A35,1)+1,SEARCH("/",'CFR - XML import'!$A35,1)-SEARCH("&gt;",'CFR - XML import'!$A35,1)-2)))</f>
        <v>0</v>
      </c>
      <c r="K41" s="140">
        <f>IF(ISERROR(FIND(K$3,'CFR - XML import'!$A35)),0,VALUE(MID('CFR - XML import'!$A35,SEARCH("&gt;",'CFR - XML import'!$A35,1)+1,SEARCH("/",'CFR - XML import'!$A35,1)-SEARCH("&gt;",'CFR - XML import'!$A35,1)-2)))</f>
        <v>0</v>
      </c>
      <c r="L41" s="140">
        <f>IF(ISERROR(FIND(L$3,'CFR - XML import'!$A35)),0,VALUE(MID('CFR - XML import'!$A35,SEARCH("&gt;",'CFR - XML import'!$A35,1)+1,SEARCH("/",'CFR - XML import'!$A35,1)-SEARCH("&gt;",'CFR - XML import'!$A35,1)-2)))</f>
        <v>0</v>
      </c>
      <c r="M41" s="140">
        <f>IF(ISERROR(FIND(M$3,'CFR - XML import'!$A35)),0,VALUE(MID('CFR - XML import'!$A35,SEARCH("&gt;",'CFR - XML import'!$A35,1)+1,SEARCH("/",'CFR - XML import'!$A35,1)-SEARCH("&gt;",'CFR - XML import'!$A35,1)-2)))</f>
        <v>0</v>
      </c>
      <c r="N41" s="140">
        <f>IF(ISERROR(FIND(N$3,'CFR - XML import'!$A35)),0,VALUE(MID('CFR - XML import'!$A35,SEARCH("&gt;",'CFR - XML import'!$A35,1)+1,SEARCH("/",'CFR - XML import'!$A35,1)-SEARCH("&gt;",'CFR - XML import'!$A35,1)-2)))</f>
        <v>0</v>
      </c>
      <c r="O41" s="140">
        <f>IF(ISERROR(FIND(O$3,'CFR - XML import'!$A35)),0,VALUE(MID('CFR - XML import'!$A35,SEARCH("&gt;",'CFR - XML import'!$A35,1)+1,SEARCH("/",'CFR - XML import'!$A35,1)-SEARCH("&gt;",'CFR - XML import'!$A35,1)-2)))</f>
        <v>0</v>
      </c>
      <c r="P41" s="140">
        <f>IF(ISERROR(FIND(P$3,'CFR - XML import'!$A35)),0,VALUE(MID('CFR - XML import'!$A35,SEARCH("&gt;",'CFR - XML import'!$A35,1)+1,SEARCH("/",'CFR - XML import'!$A35,1)-SEARCH("&gt;",'CFR - XML import'!$A35,1)-2)))</f>
        <v>0</v>
      </c>
      <c r="Q41" s="140">
        <f>IF(ISERROR(FIND(Q$3,'CFR - XML import'!$A35)),0,VALUE(MID('CFR - XML import'!$A35,SEARCH("&gt;",'CFR - XML import'!$A35,1)+1,SEARCH("/",'CFR - XML import'!$A35,1)-SEARCH("&gt;",'CFR - XML import'!$A35,1)-2)))</f>
        <v>0</v>
      </c>
      <c r="R41" s="140">
        <f>IF(ISERROR(FIND(R$3,'CFR - XML import'!$A35)),0,VALUE(MID('CFR - XML import'!$A35,SEARCH("&gt;",'CFR - XML import'!$A35,1)+1,SEARCH("/",'CFR - XML import'!$A35,1)-SEARCH("&gt;",'CFR - XML import'!$A35,1)-2)))</f>
        <v>0</v>
      </c>
      <c r="S41" s="140">
        <f>IF(ISERROR(FIND(S$3,'CFR - XML import'!$A35)),0,VALUE(MID('CFR - XML import'!$A35,SEARCH("&gt;",'CFR - XML import'!$A35,1)+1,SEARCH("/",'CFR - XML import'!$A35,1)-SEARCH("&gt;",'CFR - XML import'!$A35,1)-2)))</f>
        <v>0</v>
      </c>
      <c r="T41" s="140">
        <f>IF(ISERROR(FIND(T$3,'CFR - XML import'!$A35)),0,VALUE(MID('CFR - XML import'!$A35,SEARCH("&gt;",'CFR - XML import'!$A35,1)+1,SEARCH("/",'CFR - XML import'!$A35,1)-SEARCH("&gt;",'CFR - XML import'!$A35,1)-2)))</f>
        <v>0</v>
      </c>
      <c r="U41" s="140">
        <f>IF(ISERROR(FIND(U$3,'CFR - XML import'!$A35)),0,VALUE(MID('CFR - XML import'!$A35,SEARCH("&gt;",'CFR - XML import'!$A35,1)+1,SEARCH("/",'CFR - XML import'!$A35,1)-SEARCH("&gt;",'CFR - XML import'!$A35,1)-2)))</f>
        <v>0</v>
      </c>
      <c r="V41" s="140">
        <f>IF(ISERROR(FIND(V$3,'CFR - XML import'!$A35)),0,VALUE(MID('CFR - XML import'!$A35,SEARCH("&gt;",'CFR - XML import'!$A35,1)+1,SEARCH("/",'CFR - XML import'!$A35,1)-SEARCH("&gt;",'CFR - XML import'!$A35,1)-2)))</f>
        <v>0</v>
      </c>
      <c r="W41" s="140">
        <f>IF(ISERROR(FIND(W$3,'CFR - XML import'!$A35)),0,VALUE(MID('CFR - XML import'!$A35,SEARCH("&gt;",'CFR - XML import'!$A35,1)+1,SEARCH("/",'CFR - XML import'!$A35,1)-SEARCH("&gt;",'CFR - XML import'!$A35,1)-2)))</f>
        <v>0</v>
      </c>
      <c r="X41" s="140"/>
      <c r="Y41" s="140">
        <f>IF(ISERROR(FIND(Y$3,'CFR - XML import'!$A35)),0,VALUE(MID('CFR - XML import'!$A35,SEARCH("&gt;",'CFR - XML import'!$A35,1)+1,SEARCH("/",'CFR - XML import'!$A35,1)-SEARCH("&gt;",'CFR - XML import'!$A35,1)-2)))</f>
        <v>0</v>
      </c>
      <c r="Z41" s="140">
        <f>IF(ISERROR(FIND(Z$3,'CFR - XML import'!$A35)),0,VALUE(MID('CFR - XML import'!$A35,SEARCH("&gt;",'CFR - XML import'!$A35,1)+1,SEARCH("/",'CFR - XML import'!$A35,1)-SEARCH("&gt;",'CFR - XML import'!$A35,1)-2)))</f>
        <v>0</v>
      </c>
      <c r="AA41" s="140">
        <f>IF(ISERROR(FIND(AA$3,'CFR - XML import'!$A35)),0,VALUE(MID('CFR - XML import'!$A35,SEARCH("&gt;",'CFR - XML import'!$A35,1)+1,SEARCH("/",'CFR - XML import'!$A35,1)-SEARCH("&gt;",'CFR - XML import'!$A35,1)-2)))</f>
        <v>0</v>
      </c>
      <c r="AB41" s="140">
        <f>IF(ISERROR(FIND(AB$3,'CFR - XML import'!$A35)),0,VALUE(MID('CFR - XML import'!$A35,SEARCH("&gt;",'CFR - XML import'!$A35,1)+1,SEARCH("/",'CFR - XML import'!$A35,1)-SEARCH("&gt;",'CFR - XML import'!$A35,1)-2)))</f>
        <v>0</v>
      </c>
      <c r="AC41" s="140">
        <f>IF(ISERROR(FIND(AC$3,'CFR - XML import'!$A35)),0,VALUE(MID('CFR - XML import'!$A35,SEARCH("&gt;",'CFR - XML import'!$A35,1)+1,SEARCH("/",'CFR - XML import'!$A35,1)-SEARCH("&gt;",'CFR - XML import'!$A35,1)-2)))</f>
        <v>0</v>
      </c>
      <c r="AD41" s="140">
        <f>IF(ISERROR(FIND(AD$3,'CFR - XML import'!$A35)),0,VALUE(MID('CFR - XML import'!$A35,SEARCH("&gt;",'CFR - XML import'!$A35,1)+1,SEARCH("/",'CFR - XML import'!$A35,1)-SEARCH("&gt;",'CFR - XML import'!$A35,1)-2)))</f>
        <v>0</v>
      </c>
      <c r="AE41" s="140">
        <f>IF(ISERROR(FIND(AE$3,'CFR - XML import'!$A35)),0,VALUE(MID('CFR - XML import'!$A35,SEARCH("&gt;",'CFR - XML import'!$A35,1)+1,SEARCH("/",'CFR - XML import'!$A35,1)-SEARCH("&gt;",'CFR - XML import'!$A35,1)-2)))</f>
        <v>0</v>
      </c>
      <c r="AF41" s="140">
        <f>IF(ISERROR(FIND(AF$3,'CFR - XML import'!$A35)),0,VALUE(MID('CFR - XML import'!$A35,SEARCH("&gt;",'CFR - XML import'!$A35,1)+1,SEARCH("/",'CFR - XML import'!$A35,1)-SEARCH("&gt;",'CFR - XML import'!$A35,1)-2)))</f>
        <v>0</v>
      </c>
      <c r="AG41" s="140">
        <f>IF(ISERROR(FIND(AG$3,'CFR - XML import'!$A35)),0,VALUE(MID('CFR - XML import'!$A35,SEARCH("&gt;",'CFR - XML import'!$A35,1)+1,SEARCH("/",'CFR - XML import'!$A35,1)-SEARCH("&gt;",'CFR - XML import'!$A35,1)-2)))</f>
        <v>0</v>
      </c>
      <c r="AH41" s="140">
        <f>IF(ISERROR(FIND(AH$3,'CFR - XML import'!$A35)),0,VALUE(MID('CFR - XML import'!$A35,SEARCH("&gt;",'CFR - XML import'!$A35,1)+1,SEARCH("/",'CFR - XML import'!$A35,1)-SEARCH("&gt;",'CFR - XML import'!$A35,1)-2)))</f>
        <v>0</v>
      </c>
      <c r="AI41" s="140">
        <f>IF(ISERROR(FIND(AI$3,'CFR - XML import'!$A35)),0,VALUE(MID('CFR - XML import'!$A35,SEARCH("&gt;",'CFR - XML import'!$A35,1)+1,SEARCH("/",'CFR - XML import'!$A35,1)-SEARCH("&gt;",'CFR - XML import'!$A35,1)-2)))</f>
        <v>0</v>
      </c>
      <c r="AJ41" s="140">
        <f>IF(ISERROR(FIND(AJ$3,'CFR - XML import'!$A35)),0,VALUE(MID('CFR - XML import'!$A35,SEARCH("&gt;",'CFR - XML import'!$A35,1)+1,SEARCH("/",'CFR - XML import'!$A35,1)-SEARCH("&gt;",'CFR - XML import'!$A35,1)-2)))</f>
        <v>0</v>
      </c>
      <c r="AK41" s="140">
        <f>IF(ISERROR(FIND(AK$3,'CFR - XML import'!$A35)),0,VALUE(MID('CFR - XML import'!$A35,SEARCH("&gt;",'CFR - XML import'!$A35,1)+1,SEARCH("/",'CFR - XML import'!$A35,1)-SEARCH("&gt;",'CFR - XML import'!$A35,1)-2)))</f>
        <v>0</v>
      </c>
      <c r="AL41" s="140">
        <f>IF(ISERROR(FIND(AL$3,'CFR - XML import'!$A35)),0,VALUE(MID('CFR - XML import'!$A35,SEARCH("&gt;",'CFR - XML import'!$A35,1)+1,SEARCH("/",'CFR - XML import'!$A35,1)-SEARCH("&gt;",'CFR - XML import'!$A35,1)-2)))</f>
        <v>0</v>
      </c>
      <c r="AM41" s="140">
        <f>IF(ISERROR(FIND(AM$3,'CFR - XML import'!$A35)),0,VALUE(MID('CFR - XML import'!$A35,SEARCH("&gt;",'CFR - XML import'!$A35,1)+1,SEARCH("/",'CFR - XML import'!$A35,1)-SEARCH("&gt;",'CFR - XML import'!$A35,1)-2)))</f>
        <v>0</v>
      </c>
      <c r="AN41" s="140">
        <f>IF(ISERROR(FIND(AN$3,'CFR - XML import'!$A35)),0,VALUE(MID('CFR - XML import'!$A35,SEARCH("&gt;",'CFR - XML import'!$A35,1)+1,SEARCH("/",'CFR - XML import'!$A35,1)-SEARCH("&gt;",'CFR - XML import'!$A35,1)-2)))</f>
        <v>0</v>
      </c>
      <c r="AO41" s="140">
        <f>IF(ISERROR(FIND(AO$3,'CFR - XML import'!$A35)),0,VALUE(MID('CFR - XML import'!$A35,SEARCH("&gt;",'CFR - XML import'!$A35,1)+1,SEARCH("/",'CFR - XML import'!$A35,1)-SEARCH("&gt;",'CFR - XML import'!$A35,1)-2)))</f>
        <v>0</v>
      </c>
      <c r="AP41" s="140">
        <f>IF(ISERROR(FIND(AP$3,'CFR - XML import'!$A35)),0,VALUE(MID('CFR - XML import'!$A35,SEARCH("&gt;",'CFR - XML import'!$A35,1)+1,SEARCH("/",'CFR - XML import'!$A35,1)-SEARCH("&gt;",'CFR - XML import'!$A35,1)-2)))</f>
        <v>0</v>
      </c>
      <c r="AQ41" s="140">
        <f>IF(ISERROR(FIND(AQ$3,'CFR - XML import'!$A35)),0,VALUE(MID('CFR - XML import'!$A35,SEARCH("&gt;",'CFR - XML import'!$A35,1)+1,SEARCH("/",'CFR - XML import'!$A35,1)-SEARCH("&gt;",'CFR - XML import'!$A35,1)-2)))</f>
        <v>0</v>
      </c>
      <c r="AR41" s="140">
        <f>IF(ISERROR(FIND(AR$3,'CFR - XML import'!$A35)),0,VALUE(MID('CFR - XML import'!$A35,SEARCH("&gt;",'CFR - XML import'!$A35,1)+1,SEARCH("/",'CFR - XML import'!$A35,1)-SEARCH("&gt;",'CFR - XML import'!$A35,1)-2)))</f>
        <v>0</v>
      </c>
      <c r="AS41" s="140">
        <f>IF(ISERROR(FIND(AS$3,'CFR - XML import'!$A35)),0,VALUE(MID('CFR - XML import'!$A35,SEARCH("&gt;",'CFR - XML import'!$A35,1)+1,SEARCH("/",'CFR - XML import'!$A35,1)-SEARCH("&gt;",'CFR - XML import'!$A35,1)-2)))</f>
        <v>0</v>
      </c>
      <c r="AT41" s="140">
        <f>IF(ISERROR(FIND(AT$3,'CFR - XML import'!$A35)),0,VALUE(MID('CFR - XML import'!$A35,SEARCH("&gt;",'CFR - XML import'!$A35,1)+1,SEARCH("/",'CFR - XML import'!$A35,1)-SEARCH("&gt;",'CFR - XML import'!$A35,1)-2)))</f>
        <v>0</v>
      </c>
      <c r="AU41" s="140">
        <f>IF(ISERROR(FIND(AU$3,'CFR - XML import'!$A35)),0,VALUE(MID('CFR - XML import'!$A35,SEARCH("&gt;",'CFR - XML import'!$A35,1)+1,SEARCH("/",'CFR - XML import'!$A35,1)-SEARCH("&gt;",'CFR - XML import'!$A35,1)-2)))</f>
        <v>0</v>
      </c>
      <c r="AV41" s="140">
        <f>IF(ISERROR(FIND(AV$3,'CFR - XML import'!$A35)),0,VALUE(MID('CFR - XML import'!$A35,SEARCH("&gt;",'CFR - XML import'!$A35,1)+1,SEARCH("/",'CFR - XML import'!$A35,1)-SEARCH("&gt;",'CFR - XML import'!$A35,1)-2)))</f>
        <v>0</v>
      </c>
      <c r="AW41" s="140">
        <f>IF(ISERROR(FIND(AW$3,'CFR - XML import'!$A35)),0,VALUE(MID('CFR - XML import'!$A35,SEARCH("&gt;",'CFR - XML import'!$A35,1)+1,SEARCH("/",'CFR - XML import'!$A35,1)-SEARCH("&gt;",'CFR - XML import'!$A35,1)-2)))</f>
        <v>0</v>
      </c>
      <c r="AX41" s="140">
        <f>IF(ISERROR(FIND(AX$3,'CFR - XML import'!$A35)),0,VALUE(MID('CFR - XML import'!$A35,SEARCH("&gt;",'CFR - XML import'!$A35,1)+1,SEARCH("/",'CFR - XML import'!$A35,1)-SEARCH("&gt;",'CFR - XML import'!$A35,1)-2)))</f>
        <v>0</v>
      </c>
      <c r="AY41" s="140">
        <f>IF(ISERROR(FIND(AY$3,'CFR - XML import'!$A35)),0,VALUE(MID('CFR - XML import'!$A35,SEARCH("&gt;",'CFR - XML import'!$A35,1)+1,SEARCH("/",'CFR - XML import'!$A35,1)-SEARCH("&gt;",'CFR - XML import'!$A35,1)-2)))</f>
        <v>0</v>
      </c>
      <c r="AZ41" s="140">
        <f>IF(ISERROR(FIND(AZ$3,'CFR - XML import'!$A35)),0,VALUE(MID('CFR - XML import'!$A35,SEARCH("&gt;",'CFR - XML import'!$A35,1)+1,SEARCH("/",'CFR - XML import'!$A35,1)-SEARCH("&gt;",'CFR - XML import'!$A35,1)-2)))</f>
        <v>0</v>
      </c>
      <c r="BA41" s="140">
        <f>IF(ISERROR(FIND(BA$3,'CFR - XML import'!$A35)),0,VALUE(MID('CFR - XML import'!$A35,SEARCH("&gt;",'CFR - XML import'!$A35,1)+1,SEARCH("/",'CFR - XML import'!$A35,1)-SEARCH("&gt;",'CFR - XML import'!$A35,1)-2)))</f>
        <v>0</v>
      </c>
      <c r="BB41" s="140">
        <f>IF(ISERROR(FIND(BB$3,'CFR - XML import'!$A35)),0,VALUE(MID('CFR - XML import'!$A35,SEARCH("&gt;",'CFR - XML import'!$A35,1)+1,SEARCH("/",'CFR - XML import'!$A35,1)-SEARCH("&gt;",'CFR - XML import'!$A35,1)-2)))</f>
        <v>0</v>
      </c>
      <c r="BC41" s="140">
        <f>IF(ISERROR(FIND(BC$3,'CFR - XML import'!$A35)),0,VALUE(MID('CFR - XML import'!$A35,SEARCH("&gt;",'CFR - XML import'!$A35,1)+1,SEARCH("/",'CFR - XML import'!$A35,1)-SEARCH("&gt;",'CFR - XML import'!$A35,1)-2)))</f>
        <v>0</v>
      </c>
      <c r="BD41" s="140">
        <f>IF(ISERROR(FIND(BD$3,'CFR - XML import'!$A35)),0,VALUE(MID('CFR - XML import'!$A35,SEARCH("&gt;",'CFR - XML import'!$A35,1)+1,SEARCH("/",'CFR - XML import'!$A35,1)-SEARCH("&gt;",'CFR - XML import'!$A35,1)-2)))</f>
        <v>0</v>
      </c>
      <c r="BE41" s="140">
        <f>IF(ISERROR(FIND(BE$3,'CFR - XML import'!$A35)),0,VALUE(MID('CFR - XML import'!$A35,SEARCH("&gt;",'CFR - XML import'!$A35,1)+1,SEARCH("/",'CFR - XML import'!$A35,1)-SEARCH("&gt;",'CFR - XML import'!$A35,1)-2)))</f>
        <v>0</v>
      </c>
      <c r="BF41" s="140">
        <f>IF(ISERROR(FIND(BF$3,'CFR - XML import'!$A35)),0,VALUE(MID('CFR - XML import'!$A35,SEARCH("&gt;",'CFR - XML import'!$A35,1)+1,SEARCH("/",'CFR - XML import'!$A35,1)-SEARCH("&gt;",'CFR - XML import'!$A35,1)-2)))</f>
        <v>0</v>
      </c>
      <c r="BG41" s="140">
        <f>IF(ISERROR(FIND(BG$3,'CFR - XML import'!$A35)),0,VALUE(MID('CFR - XML import'!$A35,SEARCH("&gt;",'CFR - XML import'!$A35,1)+1,SEARCH("/",'CFR - XML import'!$A35,1)-SEARCH("&gt;",'CFR - XML import'!$A35,1)-2)))</f>
        <v>0</v>
      </c>
      <c r="BH41" s="140">
        <f>IF(ISERROR(FIND(BH$3,'CFR - XML import'!$A35)),0,VALUE(MID('CFR - XML import'!$A35,SEARCH("&gt;",'CFR - XML import'!$A35,1)+1,SEARCH("/",'CFR - XML import'!$A35,1)-SEARCH("&gt;",'CFR - XML import'!$A35,1)-2)))</f>
        <v>0</v>
      </c>
      <c r="BI41" s="140">
        <f>IF(ISERROR(FIND(BI$3,'CFR - XML import'!$A35)),0,VALUE(MID('CFR - XML import'!$A35,SEARCH("&gt;",'CFR - XML import'!$A35,1)+1,SEARCH("/",'CFR - XML import'!$A35,1)-SEARCH("&gt;",'CFR - XML import'!$A35,1)-2)))</f>
        <v>0</v>
      </c>
      <c r="BJ41" s="140">
        <f>IF(ISERROR(FIND(BJ$3,'CFR - XML import'!$A35)),0,VALUE(MID('CFR - XML import'!$A35,SEARCH("&gt;",'CFR - XML import'!$A35,1)+1,SEARCH("/",'CFR - XML import'!$A35,1)-SEARCH("&gt;",'CFR - XML import'!$A35,1)-2)))</f>
        <v>0</v>
      </c>
      <c r="BK41" s="140">
        <f>IF(ISERROR(FIND(BK$3,'CFR - XML import'!$A35)),0,VALUE(MID('CFR - XML import'!$A35,SEARCH("&gt;",'CFR - XML import'!$A35,1)+1,SEARCH("/",'CFR - XML import'!$A35,1)-SEARCH("&gt;",'CFR - XML import'!$A35,1)-2)))</f>
        <v>0</v>
      </c>
      <c r="BL41" s="140">
        <f>IF(ISERROR(FIND(BL$3,'CFR - XML import'!$A35)),0,VALUE(MID('CFR - XML import'!$A35,SEARCH("&gt;",'CFR - XML import'!$A35,1)+1,SEARCH("/",'CFR - XML import'!$A35,1)-SEARCH("&gt;",'CFR - XML import'!$A35,1)-2)))</f>
        <v>0</v>
      </c>
      <c r="BM41" s="140">
        <f>IF(ISERROR(FIND(BM$3,'CFR - XML import'!$A35)),0,VALUE(MID('CFR - XML import'!$A35,SEARCH("&gt;",'CFR - XML import'!$A35,1)+1,SEARCH("/",'CFR - XML import'!$A35,1)-SEARCH("&gt;",'CFR - XML import'!$A35,1)-2)))</f>
        <v>0</v>
      </c>
      <c r="BN41" s="140">
        <f>IF(ISERROR(FIND(BN$3,'CFR - XML import'!$A35)),0,VALUE(MID('CFR - XML import'!$A35,SEARCH("&gt;",'CFR - XML import'!$A35,1)+1,SEARCH("/",'CFR - XML import'!$A35,1)-SEARCH("&gt;",'CFR - XML import'!$A35,1)-2)))</f>
        <v>0</v>
      </c>
      <c r="BO41" s="140">
        <f>IF(ISERROR(FIND(BO$3,'CFR - XML import'!$A35)),0,VALUE(MID('CFR - XML import'!$A35,SEARCH("&gt;",'CFR - XML import'!$A35,1)+1,SEARCH("/",'CFR - XML import'!$A35,1)-SEARCH("&gt;",'CFR - XML import'!$A35,1)-2)))</f>
        <v>0</v>
      </c>
      <c r="BP41" s="140">
        <f>IF(ISERROR(FIND(BP$3,'CFR - XML import'!$A35)),0,VALUE(MID('CFR - XML import'!$A35,SEARCH("&gt;",'CFR - XML import'!$A35,1)+1,SEARCH("/",'CFR - XML import'!$A35,1)-SEARCH("&gt;",'CFR - XML import'!$A35,1)-2)))</f>
        <v>0</v>
      </c>
      <c r="BQ41" s="140">
        <f>IF(ISERROR(FIND(BQ$3,'CFR - XML import'!$A35)),0,VALUE(MID('CFR - XML import'!$A35,SEARCH("&gt;",'CFR - XML import'!$A35,1)+1,SEARCH("/",'CFR - XML import'!$A35,1)-SEARCH("&gt;",'CFR - XML import'!$A35,1)-2)))</f>
        <v>0</v>
      </c>
      <c r="BR41" s="140">
        <f>IF(ISERROR(FIND(BR$3,'CFR - XML import'!$A35)),0,VALUE(MID('CFR - XML import'!$A35,SEARCH("&gt;",'CFR - XML import'!$A35,1)+1,SEARCH("/",'CFR - XML import'!$A35,1)-SEARCH("&gt;",'CFR - XML import'!$A35,1)-2)))</f>
        <v>0</v>
      </c>
      <c r="BS41" s="140">
        <f>IF(ISERROR(FIND(BS$3,'CFR - XML import'!$A35)),0,VALUE(MID('CFR - XML import'!$A35,SEARCH("&gt;",'CFR - XML import'!$A35,1)+1,SEARCH("/",'CFR - XML import'!$A35,1)-SEARCH("&gt;",'CFR - XML import'!$A35,1)-2)))</f>
        <v>0</v>
      </c>
      <c r="BT41" s="140">
        <f>IF(ISERROR(FIND(BT$3,'CFR - XML import'!$A35)),0,VALUE(MID('CFR - XML import'!$A35,SEARCH("&gt;",'CFR - XML import'!$A35,1)+1,SEARCH("/",'CFR - XML import'!$A35,1)-SEARCH("&gt;",'CFR - XML import'!$A35,1)-2)))</f>
        <v>0</v>
      </c>
      <c r="BU41" s="140">
        <f>IF(ISERROR(FIND(BU$3,'CFR - XML import'!$A35)),0,VALUE(MID('CFR - XML import'!$A35,SEARCH("&gt;",'CFR - XML import'!$A35,1)+1,SEARCH("/",'CFR - XML import'!$A35,1)-SEARCH("&gt;",'CFR - XML import'!$A35,1)-2)))</f>
        <v>0</v>
      </c>
      <c r="BV41" s="140">
        <f>IF(ISERROR(FIND(BV$3,'CFR - XML import'!$A35)),0,VALUE(MID('CFR - XML import'!$A35,SEARCH("&gt;",'CFR - XML import'!$A35,1)+1,SEARCH("/",'CFR - XML import'!$A35,1)-SEARCH("&gt;",'CFR - XML import'!$A35,1)-2)))</f>
        <v>0</v>
      </c>
      <c r="BW41" s="140">
        <f>IF(ISERROR(FIND(BW$3,'CFR - XML import'!$A35)),0,VALUE(MID('CFR - XML import'!$A35,SEARCH("&gt;",'CFR - XML import'!$A35,1)+1,SEARCH("/",'CFR - XML import'!$A35,1)-SEARCH("&gt;",'CFR - XML import'!$A35,1)-2)))</f>
        <v>0</v>
      </c>
      <c r="BX41" s="140">
        <f>IF(ISERROR(FIND(BX$3,'CFR - XML import'!$A35)),0,VALUE(MID('CFR - XML import'!$A35,SEARCH("&gt;",'CFR - XML import'!$A35,1)+1,SEARCH("/",'CFR - XML import'!$A35,1)-SEARCH("&gt;",'CFR - XML import'!$A35,1)-2)))</f>
        <v>0</v>
      </c>
      <c r="BY41" s="140">
        <f>IF(ISERROR(FIND(BY$3,'CFR - XML import'!$A35)),0,VALUE(MID('CFR - XML import'!$A35,SEARCH("&gt;",'CFR - XML import'!$A35,1)+1,SEARCH("/",'CFR - XML import'!$A35,1)-SEARCH("&gt;",'CFR - XML import'!$A35,1)-2)))</f>
        <v>0</v>
      </c>
      <c r="BZ41" s="140">
        <f>IF(ISERROR(FIND(BZ$3,'CFR - XML import'!$A35)),0,VALUE(MID('CFR - XML import'!$A35,SEARCH("&gt;",'CFR - XML import'!$A35,1)+1,SEARCH("/",'CFR - XML import'!$A35,1)-SEARCH("&gt;",'CFR - XML import'!$A35,1)-2)))</f>
        <v>0</v>
      </c>
      <c r="CG41" s="142">
        <f>IF(ISERROR(IF(MID('CFR - XML import'!$A35,LEN($CF$4)+5,LEN('CFR - XML import'!$A35)-(2*LEN($CF$4)+5))="RMMS",1,IF(MID('CFR - XML import'!$A35,LEN("    &lt;InputSystem&gt;")+1,LEN('CFR - XML import'!$A35)-(LEN("    &lt;InputSystem&gt;")+LEN($CF$4)+1))="SIMS",2,0))),0,IF(MID('CFR - XML import'!$A35,LEN($CF$4)+5,LEN('CFR - XML import'!$A35)-(2*LEN($CF$4)+5))="RMMS",1,IF(MID('CFR - XML import'!$A35,LEN("    &lt;InputSystem&gt;")+1,LEN('CFR - XML import'!$A35)-(LEN("    &lt;InputSystem&gt;")+LEN($CF$4)+1))="SIMS",2,0)))</f>
        <v>0</v>
      </c>
      <c r="CH41" s="140">
        <f>IF(ISERROR(FIND(CH$3,'CFR - XML import'!$A35)),0,MID('CFR - XML import'!$A35,SEARCH("&gt;",'CFR - XML import'!$A35,1)+1,SEARCH("/",'CFR - XML import'!$A35,1)-SEARCH("&gt;",'CFR - XML import'!$A35,1)-2))</f>
        <v>0</v>
      </c>
      <c r="CI41" s="140">
        <f>IF(ISERROR(FIND(CI$3,'CFR - XML import'!$A35)),0,MID('CFR - XML import'!$A35,SEARCH("&gt;",'CFR - XML import'!$A35,1)+1,SEARCH("/",'CFR - XML import'!$A35,1)-SEARCH("&gt;",'CFR - XML import'!$A35,1)-2))</f>
        <v>0</v>
      </c>
      <c r="CJ41" s="140">
        <f>IF(ISERROR(FIND(CJ$3,'CFR - XML import'!$A35)),0,MID('CFR - XML import'!$A35,SEARCH("&gt;",'CFR - XML import'!$A35,1)+1,SEARCH("/",'CFR - XML import'!$A35,1)-SEARCH("&gt;",'CFR - XML import'!$A35,1)-2))</f>
        <v>0</v>
      </c>
      <c r="CK41" s="140">
        <f>IF(ISERROR(FIND(CK$3,'CFR - XML import'!$A35)),0,MID('CFR - XML import'!$A35,SEARCH("&gt;",'CFR - XML import'!$A35,1)+1,SEARCH("/",'CFR - XML import'!$A35,1)-SEARCH("&gt;",'CFR - XML import'!$A35,1)-2))</f>
        <v>0</v>
      </c>
      <c r="CL41" s="140">
        <f>IF(ISERROR(FIND(CL$3,'CFR - XML import'!$A35)),0,MID('CFR - XML import'!$A35,SEARCH("&gt;",'CFR - XML import'!$A35,1)+1,SEARCH("/",'CFR - XML import'!$A35,1)-SEARCH("&gt;",'CFR - XML import'!$A35,1)-2))</f>
        <v>0</v>
      </c>
      <c r="CM41" s="140">
        <f>IF(ISERROR(FIND(CM$3,'CFR - XML import'!$A35)),0,MID('CFR - XML import'!$A35,SEARCH("&gt;",'CFR - XML import'!$A35,1)+1,SEARCH("/",'CFR - XML import'!$A35,1)-SEARCH("&gt;",'CFR - XML import'!$A35,1)-2))</f>
        <v>0</v>
      </c>
    </row>
    <row r="42" spans="1:91" x14ac:dyDescent="0.2">
      <c r="A42" s="139" t="str">
        <f>IF(AND('CFR - XML import'!A36&lt;&gt;"",LEFT('CFR - XML import'!A36,1)&lt;&gt;"&lt;",LEFT('CFR - XML import'!A36,3)&lt;&gt;"  &lt;",LEFT('CFR - XML import'!A36,5)&lt;&gt;"    &lt;",LEFT('CFR - XML import'!A36,7)&lt;&gt;"      &lt;",LEFT('CFR - XML import'!A36,9)&lt;&gt;"        &lt;",$B$1="SIMS"),'CFR - XML import'!A36,IF(AND(LEFT('CFR - XML import'!A36,9)="&lt;Details&gt;",$B$1="RM"),'CFR - XML import'!A36,""))</f>
        <v/>
      </c>
      <c r="B42" s="140">
        <f>IF(ISERROR(FIND(B$3,'CFR - XML import'!$A36)),0,VALUE(MID('CFR - XML import'!$A36,SEARCH("&gt;",'CFR - XML import'!$A36,1)+1,SEARCH("/",'CFR - XML import'!$A36,1)-SEARCH("&gt;",'CFR - XML import'!$A36,1)-2)))</f>
        <v>0</v>
      </c>
      <c r="D42" s="140">
        <f>IF(ISERROR(FIND(D$3,'CFR - XML import'!$A36)),0,MID('CFR - XML import'!$A36,SEARCH("&gt;",'CFR - XML import'!$A36,1)+1,SEARCH("/",'CFR - XML import'!$A36,1)-SEARCH("&gt;",'CFR - XML import'!$A36,1)-2))</f>
        <v>0</v>
      </c>
      <c r="E42" s="140">
        <f>IF(ISERROR(FIND(E$3,'CFR - XML import'!$A36)),0,MID('CFR - XML import'!$A36,SEARCH("&gt;",'CFR - XML import'!$A36,1)+1,SEARCH("/",'CFR - XML import'!$A36,1)-SEARCH("&gt;",'CFR - XML import'!$A36,1)-2))</f>
        <v>0</v>
      </c>
      <c r="F42" s="141">
        <f>IF($B$1="SIMS",IF(ISERROR(FIND(F$3,'CFR - XML import'!$A36)),0,VALUE(MID('CFR - XML import'!$A36,15,10))),IF(ISERROR(FIND(F$3,'CFR - XML import'!$A36)),0,VALUE(MID('CFR - XML import'!$A36,15,10))))</f>
        <v>0</v>
      </c>
      <c r="G42" s="140">
        <f>IF(ISERROR(FIND(G$3,'CFR - XML import'!$A36)),0,VALUE(MID('CFR - XML import'!$A36,SEARCH("&gt;",'CFR - XML import'!$A36,1)+1,SEARCH("/",'CFR - XML import'!$A36,1)-SEARCH("&gt;",'CFR - XML import'!$A36,1)-2)))</f>
        <v>0</v>
      </c>
      <c r="H42" s="140">
        <f>IF(ISERROR(FIND(H$3,'CFR - XML import'!$A36)),0,VALUE(MID('CFR - XML import'!$A36,SEARCH("&gt;",'CFR - XML import'!$A36,1)+1,SEARCH("/",'CFR - XML import'!$A36,1)-SEARCH("&gt;",'CFR - XML import'!$A36,1)-2)))</f>
        <v>0</v>
      </c>
      <c r="I42" s="140">
        <f>IF(ISERROR(FIND(I$3,'CFR - XML import'!$A36)),0,VALUE(MID('CFR - XML import'!$A36,SEARCH("&gt;",'CFR - XML import'!$A36,1)+1,SEARCH("/",'CFR - XML import'!$A36,1)-SEARCH("&gt;",'CFR - XML import'!$A36,1)-2)))</f>
        <v>0</v>
      </c>
      <c r="J42" s="140">
        <f>IF(ISERROR(FIND(J$3,'CFR - XML import'!$A36)),0,VALUE(MID('CFR - XML import'!$A36,SEARCH("&gt;",'CFR - XML import'!$A36,1)+1,SEARCH("/",'CFR - XML import'!$A36,1)-SEARCH("&gt;",'CFR - XML import'!$A36,1)-2)))</f>
        <v>0</v>
      </c>
      <c r="K42" s="140">
        <f>IF(ISERROR(FIND(K$3,'CFR - XML import'!$A36)),0,VALUE(MID('CFR - XML import'!$A36,SEARCH("&gt;",'CFR - XML import'!$A36,1)+1,SEARCH("/",'CFR - XML import'!$A36,1)-SEARCH("&gt;",'CFR - XML import'!$A36,1)-2)))</f>
        <v>0</v>
      </c>
      <c r="L42" s="140">
        <f>IF(ISERROR(FIND(L$3,'CFR - XML import'!$A36)),0,VALUE(MID('CFR - XML import'!$A36,SEARCH("&gt;",'CFR - XML import'!$A36,1)+1,SEARCH("/",'CFR - XML import'!$A36,1)-SEARCH("&gt;",'CFR - XML import'!$A36,1)-2)))</f>
        <v>0</v>
      </c>
      <c r="M42" s="140">
        <f>IF(ISERROR(FIND(M$3,'CFR - XML import'!$A36)),0,VALUE(MID('CFR - XML import'!$A36,SEARCH("&gt;",'CFR - XML import'!$A36,1)+1,SEARCH("/",'CFR - XML import'!$A36,1)-SEARCH("&gt;",'CFR - XML import'!$A36,1)-2)))</f>
        <v>0</v>
      </c>
      <c r="N42" s="140">
        <f>IF(ISERROR(FIND(N$3,'CFR - XML import'!$A36)),0,VALUE(MID('CFR - XML import'!$A36,SEARCH("&gt;",'CFR - XML import'!$A36,1)+1,SEARCH("/",'CFR - XML import'!$A36,1)-SEARCH("&gt;",'CFR - XML import'!$A36,1)-2)))</f>
        <v>0</v>
      </c>
      <c r="O42" s="140">
        <f>IF(ISERROR(FIND(O$3,'CFR - XML import'!$A36)),0,VALUE(MID('CFR - XML import'!$A36,SEARCH("&gt;",'CFR - XML import'!$A36,1)+1,SEARCH("/",'CFR - XML import'!$A36,1)-SEARCH("&gt;",'CFR - XML import'!$A36,1)-2)))</f>
        <v>0</v>
      </c>
      <c r="P42" s="140">
        <f>IF(ISERROR(FIND(P$3,'CFR - XML import'!$A36)),0,VALUE(MID('CFR - XML import'!$A36,SEARCH("&gt;",'CFR - XML import'!$A36,1)+1,SEARCH("/",'CFR - XML import'!$A36,1)-SEARCH("&gt;",'CFR - XML import'!$A36,1)-2)))</f>
        <v>0</v>
      </c>
      <c r="Q42" s="140">
        <f>IF(ISERROR(FIND(Q$3,'CFR - XML import'!$A36)),0,VALUE(MID('CFR - XML import'!$A36,SEARCH("&gt;",'CFR - XML import'!$A36,1)+1,SEARCH("/",'CFR - XML import'!$A36,1)-SEARCH("&gt;",'CFR - XML import'!$A36,1)-2)))</f>
        <v>0</v>
      </c>
      <c r="R42" s="140">
        <f>IF(ISERROR(FIND(R$3,'CFR - XML import'!$A36)),0,VALUE(MID('CFR - XML import'!$A36,SEARCH("&gt;",'CFR - XML import'!$A36,1)+1,SEARCH("/",'CFR - XML import'!$A36,1)-SEARCH("&gt;",'CFR - XML import'!$A36,1)-2)))</f>
        <v>0</v>
      </c>
      <c r="S42" s="140">
        <f>IF(ISERROR(FIND(S$3,'CFR - XML import'!$A36)),0,VALUE(MID('CFR - XML import'!$A36,SEARCH("&gt;",'CFR - XML import'!$A36,1)+1,SEARCH("/",'CFR - XML import'!$A36,1)-SEARCH("&gt;",'CFR - XML import'!$A36,1)-2)))</f>
        <v>0</v>
      </c>
      <c r="T42" s="140">
        <f>IF(ISERROR(FIND(T$3,'CFR - XML import'!$A36)),0,VALUE(MID('CFR - XML import'!$A36,SEARCH("&gt;",'CFR - XML import'!$A36,1)+1,SEARCH("/",'CFR - XML import'!$A36,1)-SEARCH("&gt;",'CFR - XML import'!$A36,1)-2)))</f>
        <v>0</v>
      </c>
      <c r="U42" s="140">
        <f>IF(ISERROR(FIND(U$3,'CFR - XML import'!$A36)),0,VALUE(MID('CFR - XML import'!$A36,SEARCH("&gt;",'CFR - XML import'!$A36,1)+1,SEARCH("/",'CFR - XML import'!$A36,1)-SEARCH("&gt;",'CFR - XML import'!$A36,1)-2)))</f>
        <v>0</v>
      </c>
      <c r="V42" s="140">
        <f>IF(ISERROR(FIND(V$3,'CFR - XML import'!$A36)),0,VALUE(MID('CFR - XML import'!$A36,SEARCH("&gt;",'CFR - XML import'!$A36,1)+1,SEARCH("/",'CFR - XML import'!$A36,1)-SEARCH("&gt;",'CFR - XML import'!$A36,1)-2)))</f>
        <v>0</v>
      </c>
      <c r="W42" s="140">
        <f>IF(ISERROR(FIND(W$3,'CFR - XML import'!$A36)),0,VALUE(MID('CFR - XML import'!$A36,SEARCH("&gt;",'CFR - XML import'!$A36,1)+1,SEARCH("/",'CFR - XML import'!$A36,1)-SEARCH("&gt;",'CFR - XML import'!$A36,1)-2)))</f>
        <v>0</v>
      </c>
      <c r="X42" s="140"/>
      <c r="Y42" s="140">
        <f>IF(ISERROR(FIND(Y$3,'CFR - XML import'!$A36)),0,VALUE(MID('CFR - XML import'!$A36,SEARCH("&gt;",'CFR - XML import'!$A36,1)+1,SEARCH("/",'CFR - XML import'!$A36,1)-SEARCH("&gt;",'CFR - XML import'!$A36,1)-2)))</f>
        <v>0</v>
      </c>
      <c r="Z42" s="140">
        <f>IF(ISERROR(FIND(Z$3,'CFR - XML import'!$A36)),0,VALUE(MID('CFR - XML import'!$A36,SEARCH("&gt;",'CFR - XML import'!$A36,1)+1,SEARCH("/",'CFR - XML import'!$A36,1)-SEARCH("&gt;",'CFR - XML import'!$A36,1)-2)))</f>
        <v>0</v>
      </c>
      <c r="AA42" s="140">
        <f>IF(ISERROR(FIND(AA$3,'CFR - XML import'!$A36)),0,VALUE(MID('CFR - XML import'!$A36,SEARCH("&gt;",'CFR - XML import'!$A36,1)+1,SEARCH("/",'CFR - XML import'!$A36,1)-SEARCH("&gt;",'CFR - XML import'!$A36,1)-2)))</f>
        <v>0</v>
      </c>
      <c r="AB42" s="140">
        <f>IF(ISERROR(FIND(AB$3,'CFR - XML import'!$A36)),0,VALUE(MID('CFR - XML import'!$A36,SEARCH("&gt;",'CFR - XML import'!$A36,1)+1,SEARCH("/",'CFR - XML import'!$A36,1)-SEARCH("&gt;",'CFR - XML import'!$A36,1)-2)))</f>
        <v>0</v>
      </c>
      <c r="AC42" s="140">
        <f>IF(ISERROR(FIND(AC$3,'CFR - XML import'!$A36)),0,VALUE(MID('CFR - XML import'!$A36,SEARCH("&gt;",'CFR - XML import'!$A36,1)+1,SEARCH("/",'CFR - XML import'!$A36,1)-SEARCH("&gt;",'CFR - XML import'!$A36,1)-2)))</f>
        <v>0</v>
      </c>
      <c r="AD42" s="140">
        <f>IF(ISERROR(FIND(AD$3,'CFR - XML import'!$A36)),0,VALUE(MID('CFR - XML import'!$A36,SEARCH("&gt;",'CFR - XML import'!$A36,1)+1,SEARCH("/",'CFR - XML import'!$A36,1)-SEARCH("&gt;",'CFR - XML import'!$A36,1)-2)))</f>
        <v>0</v>
      </c>
      <c r="AE42" s="140">
        <f>IF(ISERROR(FIND(AE$3,'CFR - XML import'!$A36)),0,VALUE(MID('CFR - XML import'!$A36,SEARCH("&gt;",'CFR - XML import'!$A36,1)+1,SEARCH("/",'CFR - XML import'!$A36,1)-SEARCH("&gt;",'CFR - XML import'!$A36,1)-2)))</f>
        <v>0</v>
      </c>
      <c r="AF42" s="140">
        <f>IF(ISERROR(FIND(AF$3,'CFR - XML import'!$A36)),0,VALUE(MID('CFR - XML import'!$A36,SEARCH("&gt;",'CFR - XML import'!$A36,1)+1,SEARCH("/",'CFR - XML import'!$A36,1)-SEARCH("&gt;",'CFR - XML import'!$A36,1)-2)))</f>
        <v>0</v>
      </c>
      <c r="AG42" s="140">
        <f>IF(ISERROR(FIND(AG$3,'CFR - XML import'!$A36)),0,VALUE(MID('CFR - XML import'!$A36,SEARCH("&gt;",'CFR - XML import'!$A36,1)+1,SEARCH("/",'CFR - XML import'!$A36,1)-SEARCH("&gt;",'CFR - XML import'!$A36,1)-2)))</f>
        <v>0</v>
      </c>
      <c r="AH42" s="140">
        <f>IF(ISERROR(FIND(AH$3,'CFR - XML import'!$A36)),0,VALUE(MID('CFR - XML import'!$A36,SEARCH("&gt;",'CFR - XML import'!$A36,1)+1,SEARCH("/",'CFR - XML import'!$A36,1)-SEARCH("&gt;",'CFR - XML import'!$A36,1)-2)))</f>
        <v>0</v>
      </c>
      <c r="AI42" s="140">
        <f>IF(ISERROR(FIND(AI$3,'CFR - XML import'!$A36)),0,VALUE(MID('CFR - XML import'!$A36,SEARCH("&gt;",'CFR - XML import'!$A36,1)+1,SEARCH("/",'CFR - XML import'!$A36,1)-SEARCH("&gt;",'CFR - XML import'!$A36,1)-2)))</f>
        <v>0</v>
      </c>
      <c r="AJ42" s="140">
        <f>IF(ISERROR(FIND(AJ$3,'CFR - XML import'!$A36)),0,VALUE(MID('CFR - XML import'!$A36,SEARCH("&gt;",'CFR - XML import'!$A36,1)+1,SEARCH("/",'CFR - XML import'!$A36,1)-SEARCH("&gt;",'CFR - XML import'!$A36,1)-2)))</f>
        <v>0</v>
      </c>
      <c r="AK42" s="140">
        <f>IF(ISERROR(FIND(AK$3,'CFR - XML import'!$A36)),0,VALUE(MID('CFR - XML import'!$A36,SEARCH("&gt;",'CFR - XML import'!$A36,1)+1,SEARCH("/",'CFR - XML import'!$A36,1)-SEARCH("&gt;",'CFR - XML import'!$A36,1)-2)))</f>
        <v>0</v>
      </c>
      <c r="AL42" s="140">
        <f>IF(ISERROR(FIND(AL$3,'CFR - XML import'!$A36)),0,VALUE(MID('CFR - XML import'!$A36,SEARCH("&gt;",'CFR - XML import'!$A36,1)+1,SEARCH("/",'CFR - XML import'!$A36,1)-SEARCH("&gt;",'CFR - XML import'!$A36,1)-2)))</f>
        <v>0</v>
      </c>
      <c r="AM42" s="140">
        <f>IF(ISERROR(FIND(AM$3,'CFR - XML import'!$A36)),0,VALUE(MID('CFR - XML import'!$A36,SEARCH("&gt;",'CFR - XML import'!$A36,1)+1,SEARCH("/",'CFR - XML import'!$A36,1)-SEARCH("&gt;",'CFR - XML import'!$A36,1)-2)))</f>
        <v>0</v>
      </c>
      <c r="AN42" s="140">
        <f>IF(ISERROR(FIND(AN$3,'CFR - XML import'!$A36)),0,VALUE(MID('CFR - XML import'!$A36,SEARCH("&gt;",'CFR - XML import'!$A36,1)+1,SEARCH("/",'CFR - XML import'!$A36,1)-SEARCH("&gt;",'CFR - XML import'!$A36,1)-2)))</f>
        <v>0</v>
      </c>
      <c r="AO42" s="140">
        <f>IF(ISERROR(FIND(AO$3,'CFR - XML import'!$A36)),0,VALUE(MID('CFR - XML import'!$A36,SEARCH("&gt;",'CFR - XML import'!$A36,1)+1,SEARCH("/",'CFR - XML import'!$A36,1)-SEARCH("&gt;",'CFR - XML import'!$A36,1)-2)))</f>
        <v>0</v>
      </c>
      <c r="AP42" s="140">
        <f>IF(ISERROR(FIND(AP$3,'CFR - XML import'!$A36)),0,VALUE(MID('CFR - XML import'!$A36,SEARCH("&gt;",'CFR - XML import'!$A36,1)+1,SEARCH("/",'CFR - XML import'!$A36,1)-SEARCH("&gt;",'CFR - XML import'!$A36,1)-2)))</f>
        <v>0</v>
      </c>
      <c r="AQ42" s="140">
        <f>IF(ISERROR(FIND(AQ$3,'CFR - XML import'!$A36)),0,VALUE(MID('CFR - XML import'!$A36,SEARCH("&gt;",'CFR - XML import'!$A36,1)+1,SEARCH("/",'CFR - XML import'!$A36,1)-SEARCH("&gt;",'CFR - XML import'!$A36,1)-2)))</f>
        <v>0</v>
      </c>
      <c r="AR42" s="140">
        <f>IF(ISERROR(FIND(AR$3,'CFR - XML import'!$A36)),0,VALUE(MID('CFR - XML import'!$A36,SEARCH("&gt;",'CFR - XML import'!$A36,1)+1,SEARCH("/",'CFR - XML import'!$A36,1)-SEARCH("&gt;",'CFR - XML import'!$A36,1)-2)))</f>
        <v>0</v>
      </c>
      <c r="AS42" s="140">
        <f>IF(ISERROR(FIND(AS$3,'CFR - XML import'!$A36)),0,VALUE(MID('CFR - XML import'!$A36,SEARCH("&gt;",'CFR - XML import'!$A36,1)+1,SEARCH("/",'CFR - XML import'!$A36,1)-SEARCH("&gt;",'CFR - XML import'!$A36,1)-2)))</f>
        <v>0</v>
      </c>
      <c r="AT42" s="140">
        <f>IF(ISERROR(FIND(AT$3,'CFR - XML import'!$A36)),0,VALUE(MID('CFR - XML import'!$A36,SEARCH("&gt;",'CFR - XML import'!$A36,1)+1,SEARCH("/",'CFR - XML import'!$A36,1)-SEARCH("&gt;",'CFR - XML import'!$A36,1)-2)))</f>
        <v>0</v>
      </c>
      <c r="AU42" s="140">
        <f>IF(ISERROR(FIND(AU$3,'CFR - XML import'!$A36)),0,VALUE(MID('CFR - XML import'!$A36,SEARCH("&gt;",'CFR - XML import'!$A36,1)+1,SEARCH("/",'CFR - XML import'!$A36,1)-SEARCH("&gt;",'CFR - XML import'!$A36,1)-2)))</f>
        <v>0</v>
      </c>
      <c r="AV42" s="140">
        <f>IF(ISERROR(FIND(AV$3,'CFR - XML import'!$A36)),0,VALUE(MID('CFR - XML import'!$A36,SEARCH("&gt;",'CFR - XML import'!$A36,1)+1,SEARCH("/",'CFR - XML import'!$A36,1)-SEARCH("&gt;",'CFR - XML import'!$A36,1)-2)))</f>
        <v>0</v>
      </c>
      <c r="AW42" s="140">
        <f>IF(ISERROR(FIND(AW$3,'CFR - XML import'!$A36)),0,VALUE(MID('CFR - XML import'!$A36,SEARCH("&gt;",'CFR - XML import'!$A36,1)+1,SEARCH("/",'CFR - XML import'!$A36,1)-SEARCH("&gt;",'CFR - XML import'!$A36,1)-2)))</f>
        <v>0</v>
      </c>
      <c r="AX42" s="140">
        <f>IF(ISERROR(FIND(AX$3,'CFR - XML import'!$A36)),0,VALUE(MID('CFR - XML import'!$A36,SEARCH("&gt;",'CFR - XML import'!$A36,1)+1,SEARCH("/",'CFR - XML import'!$A36,1)-SEARCH("&gt;",'CFR - XML import'!$A36,1)-2)))</f>
        <v>0</v>
      </c>
      <c r="AY42" s="140">
        <f>IF(ISERROR(FIND(AY$3,'CFR - XML import'!$A36)),0,VALUE(MID('CFR - XML import'!$A36,SEARCH("&gt;",'CFR - XML import'!$A36,1)+1,SEARCH("/",'CFR - XML import'!$A36,1)-SEARCH("&gt;",'CFR - XML import'!$A36,1)-2)))</f>
        <v>0</v>
      </c>
      <c r="AZ42" s="140">
        <f>IF(ISERROR(FIND(AZ$3,'CFR - XML import'!$A36)),0,VALUE(MID('CFR - XML import'!$A36,SEARCH("&gt;",'CFR - XML import'!$A36,1)+1,SEARCH("/",'CFR - XML import'!$A36,1)-SEARCH("&gt;",'CFR - XML import'!$A36,1)-2)))</f>
        <v>0</v>
      </c>
      <c r="BA42" s="140">
        <f>IF(ISERROR(FIND(BA$3,'CFR - XML import'!$A36)),0,VALUE(MID('CFR - XML import'!$A36,SEARCH("&gt;",'CFR - XML import'!$A36,1)+1,SEARCH("/",'CFR - XML import'!$A36,1)-SEARCH("&gt;",'CFR - XML import'!$A36,1)-2)))</f>
        <v>0</v>
      </c>
      <c r="BB42" s="140">
        <f>IF(ISERROR(FIND(BB$3,'CFR - XML import'!$A36)),0,VALUE(MID('CFR - XML import'!$A36,SEARCH("&gt;",'CFR - XML import'!$A36,1)+1,SEARCH("/",'CFR - XML import'!$A36,1)-SEARCH("&gt;",'CFR - XML import'!$A36,1)-2)))</f>
        <v>0</v>
      </c>
      <c r="BC42" s="140">
        <f>IF(ISERROR(FIND(BC$3,'CFR - XML import'!$A36)),0,VALUE(MID('CFR - XML import'!$A36,SEARCH("&gt;",'CFR - XML import'!$A36,1)+1,SEARCH("/",'CFR - XML import'!$A36,1)-SEARCH("&gt;",'CFR - XML import'!$A36,1)-2)))</f>
        <v>0</v>
      </c>
      <c r="BD42" s="140">
        <f>IF(ISERROR(FIND(BD$3,'CFR - XML import'!$A36)),0,VALUE(MID('CFR - XML import'!$A36,SEARCH("&gt;",'CFR - XML import'!$A36,1)+1,SEARCH("/",'CFR - XML import'!$A36,1)-SEARCH("&gt;",'CFR - XML import'!$A36,1)-2)))</f>
        <v>0</v>
      </c>
      <c r="BE42" s="140">
        <f>IF(ISERROR(FIND(BE$3,'CFR - XML import'!$A36)),0,VALUE(MID('CFR - XML import'!$A36,SEARCH("&gt;",'CFR - XML import'!$A36,1)+1,SEARCH("/",'CFR - XML import'!$A36,1)-SEARCH("&gt;",'CFR - XML import'!$A36,1)-2)))</f>
        <v>0</v>
      </c>
      <c r="BF42" s="140">
        <f>IF(ISERROR(FIND(BF$3,'CFR - XML import'!$A36)),0,VALUE(MID('CFR - XML import'!$A36,SEARCH("&gt;",'CFR - XML import'!$A36,1)+1,SEARCH("/",'CFR - XML import'!$A36,1)-SEARCH("&gt;",'CFR - XML import'!$A36,1)-2)))</f>
        <v>0</v>
      </c>
      <c r="BG42" s="140">
        <f>IF(ISERROR(FIND(BG$3,'CFR - XML import'!$A36)),0,VALUE(MID('CFR - XML import'!$A36,SEARCH("&gt;",'CFR - XML import'!$A36,1)+1,SEARCH("/",'CFR - XML import'!$A36,1)-SEARCH("&gt;",'CFR - XML import'!$A36,1)-2)))</f>
        <v>0</v>
      </c>
      <c r="BH42" s="140">
        <f>IF(ISERROR(FIND(BH$3,'CFR - XML import'!$A36)),0,VALUE(MID('CFR - XML import'!$A36,SEARCH("&gt;",'CFR - XML import'!$A36,1)+1,SEARCH("/",'CFR - XML import'!$A36,1)-SEARCH("&gt;",'CFR - XML import'!$A36,1)-2)))</f>
        <v>0</v>
      </c>
      <c r="BI42" s="140">
        <f>IF(ISERROR(FIND(BI$3,'CFR - XML import'!$A36)),0,VALUE(MID('CFR - XML import'!$A36,SEARCH("&gt;",'CFR - XML import'!$A36,1)+1,SEARCH("/",'CFR - XML import'!$A36,1)-SEARCH("&gt;",'CFR - XML import'!$A36,1)-2)))</f>
        <v>0</v>
      </c>
      <c r="BJ42" s="140">
        <f>IF(ISERROR(FIND(BJ$3,'CFR - XML import'!$A36)),0,VALUE(MID('CFR - XML import'!$A36,SEARCH("&gt;",'CFR - XML import'!$A36,1)+1,SEARCH("/",'CFR - XML import'!$A36,1)-SEARCH("&gt;",'CFR - XML import'!$A36,1)-2)))</f>
        <v>0</v>
      </c>
      <c r="BK42" s="140">
        <f>IF(ISERROR(FIND(BK$3,'CFR - XML import'!$A36)),0,VALUE(MID('CFR - XML import'!$A36,SEARCH("&gt;",'CFR - XML import'!$A36,1)+1,SEARCH("/",'CFR - XML import'!$A36,1)-SEARCH("&gt;",'CFR - XML import'!$A36,1)-2)))</f>
        <v>0</v>
      </c>
      <c r="BL42" s="140">
        <f>IF(ISERROR(FIND(BL$3,'CFR - XML import'!$A36)),0,VALUE(MID('CFR - XML import'!$A36,SEARCH("&gt;",'CFR - XML import'!$A36,1)+1,SEARCH("/",'CFR - XML import'!$A36,1)-SEARCH("&gt;",'CFR - XML import'!$A36,1)-2)))</f>
        <v>0</v>
      </c>
      <c r="BM42" s="140">
        <f>IF(ISERROR(FIND(BM$3,'CFR - XML import'!$A36)),0,VALUE(MID('CFR - XML import'!$A36,SEARCH("&gt;",'CFR - XML import'!$A36,1)+1,SEARCH("/",'CFR - XML import'!$A36,1)-SEARCH("&gt;",'CFR - XML import'!$A36,1)-2)))</f>
        <v>0</v>
      </c>
      <c r="BN42" s="140">
        <f>IF(ISERROR(FIND(BN$3,'CFR - XML import'!$A36)),0,VALUE(MID('CFR - XML import'!$A36,SEARCH("&gt;",'CFR - XML import'!$A36,1)+1,SEARCH("/",'CFR - XML import'!$A36,1)-SEARCH("&gt;",'CFR - XML import'!$A36,1)-2)))</f>
        <v>0</v>
      </c>
      <c r="BO42" s="140">
        <f>IF(ISERROR(FIND(BO$3,'CFR - XML import'!$A36)),0,VALUE(MID('CFR - XML import'!$A36,SEARCH("&gt;",'CFR - XML import'!$A36,1)+1,SEARCH("/",'CFR - XML import'!$A36,1)-SEARCH("&gt;",'CFR - XML import'!$A36,1)-2)))</f>
        <v>0</v>
      </c>
      <c r="BP42" s="140">
        <f>IF(ISERROR(FIND(BP$3,'CFR - XML import'!$A36)),0,VALUE(MID('CFR - XML import'!$A36,SEARCH("&gt;",'CFR - XML import'!$A36,1)+1,SEARCH("/",'CFR - XML import'!$A36,1)-SEARCH("&gt;",'CFR - XML import'!$A36,1)-2)))</f>
        <v>0</v>
      </c>
      <c r="BQ42" s="140">
        <f>IF(ISERROR(FIND(BQ$3,'CFR - XML import'!$A36)),0,VALUE(MID('CFR - XML import'!$A36,SEARCH("&gt;",'CFR - XML import'!$A36,1)+1,SEARCH("/",'CFR - XML import'!$A36,1)-SEARCH("&gt;",'CFR - XML import'!$A36,1)-2)))</f>
        <v>0</v>
      </c>
      <c r="BR42" s="140">
        <f>IF(ISERROR(FIND(BR$3,'CFR - XML import'!$A36)),0,VALUE(MID('CFR - XML import'!$A36,SEARCH("&gt;",'CFR - XML import'!$A36,1)+1,SEARCH("/",'CFR - XML import'!$A36,1)-SEARCH("&gt;",'CFR - XML import'!$A36,1)-2)))</f>
        <v>0</v>
      </c>
      <c r="BS42" s="140">
        <f>IF(ISERROR(FIND(BS$3,'CFR - XML import'!$A36)),0,VALUE(MID('CFR - XML import'!$A36,SEARCH("&gt;",'CFR - XML import'!$A36,1)+1,SEARCH("/",'CFR - XML import'!$A36,1)-SEARCH("&gt;",'CFR - XML import'!$A36,1)-2)))</f>
        <v>0</v>
      </c>
      <c r="BT42" s="140">
        <f>IF(ISERROR(FIND(BT$3,'CFR - XML import'!$A36)),0,VALUE(MID('CFR - XML import'!$A36,SEARCH("&gt;",'CFR - XML import'!$A36,1)+1,SEARCH("/",'CFR - XML import'!$A36,1)-SEARCH("&gt;",'CFR - XML import'!$A36,1)-2)))</f>
        <v>0</v>
      </c>
      <c r="BU42" s="140">
        <f>IF(ISERROR(FIND(BU$3,'CFR - XML import'!$A36)),0,VALUE(MID('CFR - XML import'!$A36,SEARCH("&gt;",'CFR - XML import'!$A36,1)+1,SEARCH("/",'CFR - XML import'!$A36,1)-SEARCH("&gt;",'CFR - XML import'!$A36,1)-2)))</f>
        <v>0</v>
      </c>
      <c r="BV42" s="140">
        <f>IF(ISERROR(FIND(BV$3,'CFR - XML import'!$A36)),0,VALUE(MID('CFR - XML import'!$A36,SEARCH("&gt;",'CFR - XML import'!$A36,1)+1,SEARCH("/",'CFR - XML import'!$A36,1)-SEARCH("&gt;",'CFR - XML import'!$A36,1)-2)))</f>
        <v>0</v>
      </c>
      <c r="BW42" s="140">
        <f>IF(ISERROR(FIND(BW$3,'CFR - XML import'!$A36)),0,VALUE(MID('CFR - XML import'!$A36,SEARCH("&gt;",'CFR - XML import'!$A36,1)+1,SEARCH("/",'CFR - XML import'!$A36,1)-SEARCH("&gt;",'CFR - XML import'!$A36,1)-2)))</f>
        <v>0</v>
      </c>
      <c r="BX42" s="140">
        <f>IF(ISERROR(FIND(BX$3,'CFR - XML import'!$A36)),0,VALUE(MID('CFR - XML import'!$A36,SEARCH("&gt;",'CFR - XML import'!$A36,1)+1,SEARCH("/",'CFR - XML import'!$A36,1)-SEARCH("&gt;",'CFR - XML import'!$A36,1)-2)))</f>
        <v>0</v>
      </c>
      <c r="BY42" s="140">
        <f>IF(ISERROR(FIND(BY$3,'CFR - XML import'!$A36)),0,VALUE(MID('CFR - XML import'!$A36,SEARCH("&gt;",'CFR - XML import'!$A36,1)+1,SEARCH("/",'CFR - XML import'!$A36,1)-SEARCH("&gt;",'CFR - XML import'!$A36,1)-2)))</f>
        <v>0</v>
      </c>
      <c r="BZ42" s="140">
        <f>IF(ISERROR(FIND(BZ$3,'CFR - XML import'!$A36)),0,VALUE(MID('CFR - XML import'!$A36,SEARCH("&gt;",'CFR - XML import'!$A36,1)+1,SEARCH("/",'CFR - XML import'!$A36,1)-SEARCH("&gt;",'CFR - XML import'!$A36,1)-2)))</f>
        <v>0</v>
      </c>
      <c r="CG42" s="142">
        <f>IF(ISERROR(IF(MID('CFR - XML import'!$A36,LEN($CF$4)+5,LEN('CFR - XML import'!$A36)-(2*LEN($CF$4)+5))="RMMS",1,IF(MID('CFR - XML import'!$A36,LEN("    &lt;InputSystem&gt;")+1,LEN('CFR - XML import'!$A36)-(LEN("    &lt;InputSystem&gt;")+LEN($CF$4)+1))="SIMS",2,0))),0,IF(MID('CFR - XML import'!$A36,LEN($CF$4)+5,LEN('CFR - XML import'!$A36)-(2*LEN($CF$4)+5))="RMMS",1,IF(MID('CFR - XML import'!$A36,LEN("    &lt;InputSystem&gt;")+1,LEN('CFR - XML import'!$A36)-(LEN("    &lt;InputSystem&gt;")+LEN($CF$4)+1))="SIMS",2,0)))</f>
        <v>0</v>
      </c>
      <c r="CH42" s="140">
        <f>IF(ISERROR(FIND(CH$3,'CFR - XML import'!$A36)),0,MID('CFR - XML import'!$A36,SEARCH("&gt;",'CFR - XML import'!$A36,1)+1,SEARCH("/",'CFR - XML import'!$A36,1)-SEARCH("&gt;",'CFR - XML import'!$A36,1)-2))</f>
        <v>0</v>
      </c>
      <c r="CI42" s="140">
        <f>IF(ISERROR(FIND(CI$3,'CFR - XML import'!$A36)),0,MID('CFR - XML import'!$A36,SEARCH("&gt;",'CFR - XML import'!$A36,1)+1,SEARCH("/",'CFR - XML import'!$A36,1)-SEARCH("&gt;",'CFR - XML import'!$A36,1)-2))</f>
        <v>0</v>
      </c>
      <c r="CJ42" s="140">
        <f>IF(ISERROR(FIND(CJ$3,'CFR - XML import'!$A36)),0,MID('CFR - XML import'!$A36,SEARCH("&gt;",'CFR - XML import'!$A36,1)+1,SEARCH("/",'CFR - XML import'!$A36,1)-SEARCH("&gt;",'CFR - XML import'!$A36,1)-2))</f>
        <v>0</v>
      </c>
      <c r="CK42" s="140">
        <f>IF(ISERROR(FIND(CK$3,'CFR - XML import'!$A36)),0,MID('CFR - XML import'!$A36,SEARCH("&gt;",'CFR - XML import'!$A36,1)+1,SEARCH("/",'CFR - XML import'!$A36,1)-SEARCH("&gt;",'CFR - XML import'!$A36,1)-2))</f>
        <v>0</v>
      </c>
      <c r="CL42" s="140">
        <f>IF(ISERROR(FIND(CL$3,'CFR - XML import'!$A36)),0,MID('CFR - XML import'!$A36,SEARCH("&gt;",'CFR - XML import'!$A36,1)+1,SEARCH("/",'CFR - XML import'!$A36,1)-SEARCH("&gt;",'CFR - XML import'!$A36,1)-2))</f>
        <v>0</v>
      </c>
      <c r="CM42" s="140">
        <f>IF(ISERROR(FIND(CM$3,'CFR - XML import'!$A36)),0,MID('CFR - XML import'!$A36,SEARCH("&gt;",'CFR - XML import'!$A36,1)+1,SEARCH("/",'CFR - XML import'!$A36,1)-SEARCH("&gt;",'CFR - XML import'!$A36,1)-2))</f>
        <v>0</v>
      </c>
    </row>
    <row r="43" spans="1:91" x14ac:dyDescent="0.2">
      <c r="A43" s="139" t="str">
        <f>IF(AND('CFR - XML import'!A37&lt;&gt;"",LEFT('CFR - XML import'!A37,1)&lt;&gt;"&lt;",LEFT('CFR - XML import'!A37,3)&lt;&gt;"  &lt;",LEFT('CFR - XML import'!A37,5)&lt;&gt;"    &lt;",LEFT('CFR - XML import'!A37,7)&lt;&gt;"      &lt;",LEFT('CFR - XML import'!A37,9)&lt;&gt;"        &lt;",$B$1="SIMS"),'CFR - XML import'!A37,IF(AND(LEFT('CFR - XML import'!A37,9)="&lt;Details&gt;",$B$1="RM"),'CFR - XML import'!A37,""))</f>
        <v/>
      </c>
      <c r="B43" s="140">
        <f>IF(ISERROR(FIND(B$3,'CFR - XML import'!$A37)),0,VALUE(MID('CFR - XML import'!$A37,SEARCH("&gt;",'CFR - XML import'!$A37,1)+1,SEARCH("/",'CFR - XML import'!$A37,1)-SEARCH("&gt;",'CFR - XML import'!$A37,1)-2)))</f>
        <v>0</v>
      </c>
      <c r="D43" s="140">
        <f>IF(ISERROR(FIND(D$3,'CFR - XML import'!$A37)),0,MID('CFR - XML import'!$A37,SEARCH("&gt;",'CFR - XML import'!$A37,1)+1,SEARCH("/",'CFR - XML import'!$A37,1)-SEARCH("&gt;",'CFR - XML import'!$A37,1)-2))</f>
        <v>0</v>
      </c>
      <c r="E43" s="140">
        <f>IF(ISERROR(FIND(E$3,'CFR - XML import'!$A37)),0,MID('CFR - XML import'!$A37,SEARCH("&gt;",'CFR - XML import'!$A37,1)+1,SEARCH("/",'CFR - XML import'!$A37,1)-SEARCH("&gt;",'CFR - XML import'!$A37,1)-2))</f>
        <v>0</v>
      </c>
      <c r="F43" s="141">
        <f>IF($B$1="SIMS",IF(ISERROR(FIND(F$3,'CFR - XML import'!$A37)),0,VALUE(MID('CFR - XML import'!$A37,15,10))),IF(ISERROR(FIND(F$3,'CFR - XML import'!$A37)),0,VALUE(MID('CFR - XML import'!$A37,15,10))))</f>
        <v>0</v>
      </c>
      <c r="G43" s="140">
        <f>IF(ISERROR(FIND(G$3,'CFR - XML import'!$A37)),0,VALUE(MID('CFR - XML import'!$A37,SEARCH("&gt;",'CFR - XML import'!$A37,1)+1,SEARCH("/",'CFR - XML import'!$A37,1)-SEARCH("&gt;",'CFR - XML import'!$A37,1)-2)))</f>
        <v>0</v>
      </c>
      <c r="H43" s="140">
        <f>IF(ISERROR(FIND(H$3,'CFR - XML import'!$A37)),0,VALUE(MID('CFR - XML import'!$A37,SEARCH("&gt;",'CFR - XML import'!$A37,1)+1,SEARCH("/",'CFR - XML import'!$A37,1)-SEARCH("&gt;",'CFR - XML import'!$A37,1)-2)))</f>
        <v>0</v>
      </c>
      <c r="I43" s="140">
        <f>IF(ISERROR(FIND(I$3,'CFR - XML import'!$A37)),0,VALUE(MID('CFR - XML import'!$A37,SEARCH("&gt;",'CFR - XML import'!$A37,1)+1,SEARCH("/",'CFR - XML import'!$A37,1)-SEARCH("&gt;",'CFR - XML import'!$A37,1)-2)))</f>
        <v>0</v>
      </c>
      <c r="J43" s="140">
        <f>IF(ISERROR(FIND(J$3,'CFR - XML import'!$A37)),0,VALUE(MID('CFR - XML import'!$A37,SEARCH("&gt;",'CFR - XML import'!$A37,1)+1,SEARCH("/",'CFR - XML import'!$A37,1)-SEARCH("&gt;",'CFR - XML import'!$A37,1)-2)))</f>
        <v>0</v>
      </c>
      <c r="K43" s="140">
        <f>IF(ISERROR(FIND(K$3,'CFR - XML import'!$A37)),0,VALUE(MID('CFR - XML import'!$A37,SEARCH("&gt;",'CFR - XML import'!$A37,1)+1,SEARCH("/",'CFR - XML import'!$A37,1)-SEARCH("&gt;",'CFR - XML import'!$A37,1)-2)))</f>
        <v>0</v>
      </c>
      <c r="L43" s="140">
        <f>IF(ISERROR(FIND(L$3,'CFR - XML import'!$A37)),0,VALUE(MID('CFR - XML import'!$A37,SEARCH("&gt;",'CFR - XML import'!$A37,1)+1,SEARCH("/",'CFR - XML import'!$A37,1)-SEARCH("&gt;",'CFR - XML import'!$A37,1)-2)))</f>
        <v>0</v>
      </c>
      <c r="M43" s="140">
        <f>IF(ISERROR(FIND(M$3,'CFR - XML import'!$A37)),0,VALUE(MID('CFR - XML import'!$A37,SEARCH("&gt;",'CFR - XML import'!$A37,1)+1,SEARCH("/",'CFR - XML import'!$A37,1)-SEARCH("&gt;",'CFR - XML import'!$A37,1)-2)))</f>
        <v>0</v>
      </c>
      <c r="N43" s="140">
        <f>IF(ISERROR(FIND(N$3,'CFR - XML import'!$A37)),0,VALUE(MID('CFR - XML import'!$A37,SEARCH("&gt;",'CFR - XML import'!$A37,1)+1,SEARCH("/",'CFR - XML import'!$A37,1)-SEARCH("&gt;",'CFR - XML import'!$A37,1)-2)))</f>
        <v>0</v>
      </c>
      <c r="O43" s="140">
        <f>IF(ISERROR(FIND(O$3,'CFR - XML import'!$A37)),0,VALUE(MID('CFR - XML import'!$A37,SEARCH("&gt;",'CFR - XML import'!$A37,1)+1,SEARCH("/",'CFR - XML import'!$A37,1)-SEARCH("&gt;",'CFR - XML import'!$A37,1)-2)))</f>
        <v>0</v>
      </c>
      <c r="P43" s="140">
        <f>IF(ISERROR(FIND(P$3,'CFR - XML import'!$A37)),0,VALUE(MID('CFR - XML import'!$A37,SEARCH("&gt;",'CFR - XML import'!$A37,1)+1,SEARCH("/",'CFR - XML import'!$A37,1)-SEARCH("&gt;",'CFR - XML import'!$A37,1)-2)))</f>
        <v>0</v>
      </c>
      <c r="Q43" s="140">
        <f>IF(ISERROR(FIND(Q$3,'CFR - XML import'!$A37)),0,VALUE(MID('CFR - XML import'!$A37,SEARCH("&gt;",'CFR - XML import'!$A37,1)+1,SEARCH("/",'CFR - XML import'!$A37,1)-SEARCH("&gt;",'CFR - XML import'!$A37,1)-2)))</f>
        <v>0</v>
      </c>
      <c r="R43" s="140">
        <f>IF(ISERROR(FIND(R$3,'CFR - XML import'!$A37)),0,VALUE(MID('CFR - XML import'!$A37,SEARCH("&gt;",'CFR - XML import'!$A37,1)+1,SEARCH("/",'CFR - XML import'!$A37,1)-SEARCH("&gt;",'CFR - XML import'!$A37,1)-2)))</f>
        <v>0</v>
      </c>
      <c r="S43" s="140">
        <f>IF(ISERROR(FIND(S$3,'CFR - XML import'!$A37)),0,VALUE(MID('CFR - XML import'!$A37,SEARCH("&gt;",'CFR - XML import'!$A37,1)+1,SEARCH("/",'CFR - XML import'!$A37,1)-SEARCH("&gt;",'CFR - XML import'!$A37,1)-2)))</f>
        <v>0</v>
      </c>
      <c r="T43" s="140">
        <f>IF(ISERROR(FIND(T$3,'CFR - XML import'!$A37)),0,VALUE(MID('CFR - XML import'!$A37,SEARCH("&gt;",'CFR - XML import'!$A37,1)+1,SEARCH("/",'CFR - XML import'!$A37,1)-SEARCH("&gt;",'CFR - XML import'!$A37,1)-2)))</f>
        <v>0</v>
      </c>
      <c r="U43" s="140">
        <f>IF(ISERROR(FIND(U$3,'CFR - XML import'!$A37)),0,VALUE(MID('CFR - XML import'!$A37,SEARCH("&gt;",'CFR - XML import'!$A37,1)+1,SEARCH("/",'CFR - XML import'!$A37,1)-SEARCH("&gt;",'CFR - XML import'!$A37,1)-2)))</f>
        <v>0</v>
      </c>
      <c r="V43" s="140">
        <f>IF(ISERROR(FIND(V$3,'CFR - XML import'!$A37)),0,VALUE(MID('CFR - XML import'!$A37,SEARCH("&gt;",'CFR - XML import'!$A37,1)+1,SEARCH("/",'CFR - XML import'!$A37,1)-SEARCH("&gt;",'CFR - XML import'!$A37,1)-2)))</f>
        <v>0</v>
      </c>
      <c r="W43" s="140">
        <f>IF(ISERROR(FIND(W$3,'CFR - XML import'!$A37)),0,VALUE(MID('CFR - XML import'!$A37,SEARCH("&gt;",'CFR - XML import'!$A37,1)+1,SEARCH("/",'CFR - XML import'!$A37,1)-SEARCH("&gt;",'CFR - XML import'!$A37,1)-2)))</f>
        <v>0</v>
      </c>
      <c r="X43" s="140"/>
      <c r="Y43" s="140">
        <f>IF(ISERROR(FIND(Y$3,'CFR - XML import'!$A37)),0,VALUE(MID('CFR - XML import'!$A37,SEARCH("&gt;",'CFR - XML import'!$A37,1)+1,SEARCH("/",'CFR - XML import'!$A37,1)-SEARCH("&gt;",'CFR - XML import'!$A37,1)-2)))</f>
        <v>0</v>
      </c>
      <c r="Z43" s="140">
        <f>IF(ISERROR(FIND(Z$3,'CFR - XML import'!$A37)),0,VALUE(MID('CFR - XML import'!$A37,SEARCH("&gt;",'CFR - XML import'!$A37,1)+1,SEARCH("/",'CFR - XML import'!$A37,1)-SEARCH("&gt;",'CFR - XML import'!$A37,1)-2)))</f>
        <v>0</v>
      </c>
      <c r="AA43" s="140">
        <f>IF(ISERROR(FIND(AA$3,'CFR - XML import'!$A37)),0,VALUE(MID('CFR - XML import'!$A37,SEARCH("&gt;",'CFR - XML import'!$A37,1)+1,SEARCH("/",'CFR - XML import'!$A37,1)-SEARCH("&gt;",'CFR - XML import'!$A37,1)-2)))</f>
        <v>0</v>
      </c>
      <c r="AB43" s="140">
        <f>IF(ISERROR(FIND(AB$3,'CFR - XML import'!$A37)),0,VALUE(MID('CFR - XML import'!$A37,SEARCH("&gt;",'CFR - XML import'!$A37,1)+1,SEARCH("/",'CFR - XML import'!$A37,1)-SEARCH("&gt;",'CFR - XML import'!$A37,1)-2)))</f>
        <v>0</v>
      </c>
      <c r="AC43" s="140">
        <f>IF(ISERROR(FIND(AC$3,'CFR - XML import'!$A37)),0,VALUE(MID('CFR - XML import'!$A37,SEARCH("&gt;",'CFR - XML import'!$A37,1)+1,SEARCH("/",'CFR - XML import'!$A37,1)-SEARCH("&gt;",'CFR - XML import'!$A37,1)-2)))</f>
        <v>0</v>
      </c>
      <c r="AD43" s="140">
        <f>IF(ISERROR(FIND(AD$3,'CFR - XML import'!$A37)),0,VALUE(MID('CFR - XML import'!$A37,SEARCH("&gt;",'CFR - XML import'!$A37,1)+1,SEARCH("/",'CFR - XML import'!$A37,1)-SEARCH("&gt;",'CFR - XML import'!$A37,1)-2)))</f>
        <v>0</v>
      </c>
      <c r="AE43" s="140">
        <f>IF(ISERROR(FIND(AE$3,'CFR - XML import'!$A37)),0,VALUE(MID('CFR - XML import'!$A37,SEARCH("&gt;",'CFR - XML import'!$A37,1)+1,SEARCH("/",'CFR - XML import'!$A37,1)-SEARCH("&gt;",'CFR - XML import'!$A37,1)-2)))</f>
        <v>0</v>
      </c>
      <c r="AF43" s="140">
        <f>IF(ISERROR(FIND(AF$3,'CFR - XML import'!$A37)),0,VALUE(MID('CFR - XML import'!$A37,SEARCH("&gt;",'CFR - XML import'!$A37,1)+1,SEARCH("/",'CFR - XML import'!$A37,1)-SEARCH("&gt;",'CFR - XML import'!$A37,1)-2)))</f>
        <v>0</v>
      </c>
      <c r="AG43" s="140">
        <f>IF(ISERROR(FIND(AG$3,'CFR - XML import'!$A37)),0,VALUE(MID('CFR - XML import'!$A37,SEARCH("&gt;",'CFR - XML import'!$A37,1)+1,SEARCH("/",'CFR - XML import'!$A37,1)-SEARCH("&gt;",'CFR - XML import'!$A37,1)-2)))</f>
        <v>0</v>
      </c>
      <c r="AH43" s="140">
        <f>IF(ISERROR(FIND(AH$3,'CFR - XML import'!$A37)),0,VALUE(MID('CFR - XML import'!$A37,SEARCH("&gt;",'CFR - XML import'!$A37,1)+1,SEARCH("/",'CFR - XML import'!$A37,1)-SEARCH("&gt;",'CFR - XML import'!$A37,1)-2)))</f>
        <v>0</v>
      </c>
      <c r="AI43" s="140">
        <f>IF(ISERROR(FIND(AI$3,'CFR - XML import'!$A37)),0,VALUE(MID('CFR - XML import'!$A37,SEARCH("&gt;",'CFR - XML import'!$A37,1)+1,SEARCH("/",'CFR - XML import'!$A37,1)-SEARCH("&gt;",'CFR - XML import'!$A37,1)-2)))</f>
        <v>0</v>
      </c>
      <c r="AJ43" s="140">
        <f>IF(ISERROR(FIND(AJ$3,'CFR - XML import'!$A37)),0,VALUE(MID('CFR - XML import'!$A37,SEARCH("&gt;",'CFR - XML import'!$A37,1)+1,SEARCH("/",'CFR - XML import'!$A37,1)-SEARCH("&gt;",'CFR - XML import'!$A37,1)-2)))</f>
        <v>0</v>
      </c>
      <c r="AK43" s="140">
        <f>IF(ISERROR(FIND(AK$3,'CFR - XML import'!$A37)),0,VALUE(MID('CFR - XML import'!$A37,SEARCH("&gt;",'CFR - XML import'!$A37,1)+1,SEARCH("/",'CFR - XML import'!$A37,1)-SEARCH("&gt;",'CFR - XML import'!$A37,1)-2)))</f>
        <v>0</v>
      </c>
      <c r="AL43" s="140">
        <f>IF(ISERROR(FIND(AL$3,'CFR - XML import'!$A37)),0,VALUE(MID('CFR - XML import'!$A37,SEARCH("&gt;",'CFR - XML import'!$A37,1)+1,SEARCH("/",'CFR - XML import'!$A37,1)-SEARCH("&gt;",'CFR - XML import'!$A37,1)-2)))</f>
        <v>0</v>
      </c>
      <c r="AM43" s="140">
        <f>IF(ISERROR(FIND(AM$3,'CFR - XML import'!$A37)),0,VALUE(MID('CFR - XML import'!$A37,SEARCH("&gt;",'CFR - XML import'!$A37,1)+1,SEARCH("/",'CFR - XML import'!$A37,1)-SEARCH("&gt;",'CFR - XML import'!$A37,1)-2)))</f>
        <v>0</v>
      </c>
      <c r="AN43" s="140">
        <f>IF(ISERROR(FIND(AN$3,'CFR - XML import'!$A37)),0,VALUE(MID('CFR - XML import'!$A37,SEARCH("&gt;",'CFR - XML import'!$A37,1)+1,SEARCH("/",'CFR - XML import'!$A37,1)-SEARCH("&gt;",'CFR - XML import'!$A37,1)-2)))</f>
        <v>0</v>
      </c>
      <c r="AO43" s="140">
        <f>IF(ISERROR(FIND(AO$3,'CFR - XML import'!$A37)),0,VALUE(MID('CFR - XML import'!$A37,SEARCH("&gt;",'CFR - XML import'!$A37,1)+1,SEARCH("/",'CFR - XML import'!$A37,1)-SEARCH("&gt;",'CFR - XML import'!$A37,1)-2)))</f>
        <v>0</v>
      </c>
      <c r="AP43" s="140">
        <f>IF(ISERROR(FIND(AP$3,'CFR - XML import'!$A37)),0,VALUE(MID('CFR - XML import'!$A37,SEARCH("&gt;",'CFR - XML import'!$A37,1)+1,SEARCH("/",'CFR - XML import'!$A37,1)-SEARCH("&gt;",'CFR - XML import'!$A37,1)-2)))</f>
        <v>0</v>
      </c>
      <c r="AQ43" s="140">
        <f>IF(ISERROR(FIND(AQ$3,'CFR - XML import'!$A37)),0,VALUE(MID('CFR - XML import'!$A37,SEARCH("&gt;",'CFR - XML import'!$A37,1)+1,SEARCH("/",'CFR - XML import'!$A37,1)-SEARCH("&gt;",'CFR - XML import'!$A37,1)-2)))</f>
        <v>0</v>
      </c>
      <c r="AR43" s="140">
        <f>IF(ISERROR(FIND(AR$3,'CFR - XML import'!$A37)),0,VALUE(MID('CFR - XML import'!$A37,SEARCH("&gt;",'CFR - XML import'!$A37,1)+1,SEARCH("/",'CFR - XML import'!$A37,1)-SEARCH("&gt;",'CFR - XML import'!$A37,1)-2)))</f>
        <v>0</v>
      </c>
      <c r="AS43" s="140">
        <f>IF(ISERROR(FIND(AS$3,'CFR - XML import'!$A37)),0,VALUE(MID('CFR - XML import'!$A37,SEARCH("&gt;",'CFR - XML import'!$A37,1)+1,SEARCH("/",'CFR - XML import'!$A37,1)-SEARCH("&gt;",'CFR - XML import'!$A37,1)-2)))</f>
        <v>0</v>
      </c>
      <c r="AT43" s="140">
        <f>IF(ISERROR(FIND(AT$3,'CFR - XML import'!$A37)),0,VALUE(MID('CFR - XML import'!$A37,SEARCH("&gt;",'CFR - XML import'!$A37,1)+1,SEARCH("/",'CFR - XML import'!$A37,1)-SEARCH("&gt;",'CFR - XML import'!$A37,1)-2)))</f>
        <v>0</v>
      </c>
      <c r="AU43" s="140">
        <f>IF(ISERROR(FIND(AU$3,'CFR - XML import'!$A37)),0,VALUE(MID('CFR - XML import'!$A37,SEARCH("&gt;",'CFR - XML import'!$A37,1)+1,SEARCH("/",'CFR - XML import'!$A37,1)-SEARCH("&gt;",'CFR - XML import'!$A37,1)-2)))</f>
        <v>0</v>
      </c>
      <c r="AV43" s="140">
        <f>IF(ISERROR(FIND(AV$3,'CFR - XML import'!$A37)),0,VALUE(MID('CFR - XML import'!$A37,SEARCH("&gt;",'CFR - XML import'!$A37,1)+1,SEARCH("/",'CFR - XML import'!$A37,1)-SEARCH("&gt;",'CFR - XML import'!$A37,1)-2)))</f>
        <v>0</v>
      </c>
      <c r="AW43" s="140">
        <f>IF(ISERROR(FIND(AW$3,'CFR - XML import'!$A37)),0,VALUE(MID('CFR - XML import'!$A37,SEARCH("&gt;",'CFR - XML import'!$A37,1)+1,SEARCH("/",'CFR - XML import'!$A37,1)-SEARCH("&gt;",'CFR - XML import'!$A37,1)-2)))</f>
        <v>0</v>
      </c>
      <c r="AX43" s="140">
        <f>IF(ISERROR(FIND(AX$3,'CFR - XML import'!$A37)),0,VALUE(MID('CFR - XML import'!$A37,SEARCH("&gt;",'CFR - XML import'!$A37,1)+1,SEARCH("/",'CFR - XML import'!$A37,1)-SEARCH("&gt;",'CFR - XML import'!$A37,1)-2)))</f>
        <v>0</v>
      </c>
      <c r="AY43" s="140">
        <f>IF(ISERROR(FIND(AY$3,'CFR - XML import'!$A37)),0,VALUE(MID('CFR - XML import'!$A37,SEARCH("&gt;",'CFR - XML import'!$A37,1)+1,SEARCH("/",'CFR - XML import'!$A37,1)-SEARCH("&gt;",'CFR - XML import'!$A37,1)-2)))</f>
        <v>0</v>
      </c>
      <c r="AZ43" s="140">
        <f>IF(ISERROR(FIND(AZ$3,'CFR - XML import'!$A37)),0,VALUE(MID('CFR - XML import'!$A37,SEARCH("&gt;",'CFR - XML import'!$A37,1)+1,SEARCH("/",'CFR - XML import'!$A37,1)-SEARCH("&gt;",'CFR - XML import'!$A37,1)-2)))</f>
        <v>0</v>
      </c>
      <c r="BA43" s="140">
        <f>IF(ISERROR(FIND(BA$3,'CFR - XML import'!$A37)),0,VALUE(MID('CFR - XML import'!$A37,SEARCH("&gt;",'CFR - XML import'!$A37,1)+1,SEARCH("/",'CFR - XML import'!$A37,1)-SEARCH("&gt;",'CFR - XML import'!$A37,1)-2)))</f>
        <v>0</v>
      </c>
      <c r="BB43" s="140">
        <f>IF(ISERROR(FIND(BB$3,'CFR - XML import'!$A37)),0,VALUE(MID('CFR - XML import'!$A37,SEARCH("&gt;",'CFR - XML import'!$A37,1)+1,SEARCH("/",'CFR - XML import'!$A37,1)-SEARCH("&gt;",'CFR - XML import'!$A37,1)-2)))</f>
        <v>0</v>
      </c>
      <c r="BC43" s="140">
        <f>IF(ISERROR(FIND(BC$3,'CFR - XML import'!$A37)),0,VALUE(MID('CFR - XML import'!$A37,SEARCH("&gt;",'CFR - XML import'!$A37,1)+1,SEARCH("/",'CFR - XML import'!$A37,1)-SEARCH("&gt;",'CFR - XML import'!$A37,1)-2)))</f>
        <v>0</v>
      </c>
      <c r="BD43" s="140">
        <f>IF(ISERROR(FIND(BD$3,'CFR - XML import'!$A37)),0,VALUE(MID('CFR - XML import'!$A37,SEARCH("&gt;",'CFR - XML import'!$A37,1)+1,SEARCH("/",'CFR - XML import'!$A37,1)-SEARCH("&gt;",'CFR - XML import'!$A37,1)-2)))</f>
        <v>0</v>
      </c>
      <c r="BE43" s="140">
        <f>IF(ISERROR(FIND(BE$3,'CFR - XML import'!$A37)),0,VALUE(MID('CFR - XML import'!$A37,SEARCH("&gt;",'CFR - XML import'!$A37,1)+1,SEARCH("/",'CFR - XML import'!$A37,1)-SEARCH("&gt;",'CFR - XML import'!$A37,1)-2)))</f>
        <v>0</v>
      </c>
      <c r="BF43" s="140">
        <f>IF(ISERROR(FIND(BF$3,'CFR - XML import'!$A37)),0,VALUE(MID('CFR - XML import'!$A37,SEARCH("&gt;",'CFR - XML import'!$A37,1)+1,SEARCH("/",'CFR - XML import'!$A37,1)-SEARCH("&gt;",'CFR - XML import'!$A37,1)-2)))</f>
        <v>0</v>
      </c>
      <c r="BG43" s="140">
        <f>IF(ISERROR(FIND(BG$3,'CFR - XML import'!$A37)),0,VALUE(MID('CFR - XML import'!$A37,SEARCH("&gt;",'CFR - XML import'!$A37,1)+1,SEARCH("/",'CFR - XML import'!$A37,1)-SEARCH("&gt;",'CFR - XML import'!$A37,1)-2)))</f>
        <v>0</v>
      </c>
      <c r="BH43" s="140">
        <f>IF(ISERROR(FIND(BH$3,'CFR - XML import'!$A37)),0,VALUE(MID('CFR - XML import'!$A37,SEARCH("&gt;",'CFR - XML import'!$A37,1)+1,SEARCH("/",'CFR - XML import'!$A37,1)-SEARCH("&gt;",'CFR - XML import'!$A37,1)-2)))</f>
        <v>0</v>
      </c>
      <c r="BI43" s="140">
        <f>IF(ISERROR(FIND(BI$3,'CFR - XML import'!$A37)),0,VALUE(MID('CFR - XML import'!$A37,SEARCH("&gt;",'CFR - XML import'!$A37,1)+1,SEARCH("/",'CFR - XML import'!$A37,1)-SEARCH("&gt;",'CFR - XML import'!$A37,1)-2)))</f>
        <v>0</v>
      </c>
      <c r="BJ43" s="140">
        <f>IF(ISERROR(FIND(BJ$3,'CFR - XML import'!$A37)),0,VALUE(MID('CFR - XML import'!$A37,SEARCH("&gt;",'CFR - XML import'!$A37,1)+1,SEARCH("/",'CFR - XML import'!$A37,1)-SEARCH("&gt;",'CFR - XML import'!$A37,1)-2)))</f>
        <v>0</v>
      </c>
      <c r="BK43" s="140">
        <f>IF(ISERROR(FIND(BK$3,'CFR - XML import'!$A37)),0,VALUE(MID('CFR - XML import'!$A37,SEARCH("&gt;",'CFR - XML import'!$A37,1)+1,SEARCH("/",'CFR - XML import'!$A37,1)-SEARCH("&gt;",'CFR - XML import'!$A37,1)-2)))</f>
        <v>0</v>
      </c>
      <c r="BL43" s="140">
        <f>IF(ISERROR(FIND(BL$3,'CFR - XML import'!$A37)),0,VALUE(MID('CFR - XML import'!$A37,SEARCH("&gt;",'CFR - XML import'!$A37,1)+1,SEARCH("/",'CFR - XML import'!$A37,1)-SEARCH("&gt;",'CFR - XML import'!$A37,1)-2)))</f>
        <v>0</v>
      </c>
      <c r="BM43" s="140">
        <f>IF(ISERROR(FIND(BM$3,'CFR - XML import'!$A37)),0,VALUE(MID('CFR - XML import'!$A37,SEARCH("&gt;",'CFR - XML import'!$A37,1)+1,SEARCH("/",'CFR - XML import'!$A37,1)-SEARCH("&gt;",'CFR - XML import'!$A37,1)-2)))</f>
        <v>0</v>
      </c>
      <c r="BN43" s="140">
        <f>IF(ISERROR(FIND(BN$3,'CFR - XML import'!$A37)),0,VALUE(MID('CFR - XML import'!$A37,SEARCH("&gt;",'CFR - XML import'!$A37,1)+1,SEARCH("/",'CFR - XML import'!$A37,1)-SEARCH("&gt;",'CFR - XML import'!$A37,1)-2)))</f>
        <v>0</v>
      </c>
      <c r="BO43" s="140">
        <f>IF(ISERROR(FIND(BO$3,'CFR - XML import'!$A37)),0,VALUE(MID('CFR - XML import'!$A37,SEARCH("&gt;",'CFR - XML import'!$A37,1)+1,SEARCH("/",'CFR - XML import'!$A37,1)-SEARCH("&gt;",'CFR - XML import'!$A37,1)-2)))</f>
        <v>0</v>
      </c>
      <c r="BP43" s="140">
        <f>IF(ISERROR(FIND(BP$3,'CFR - XML import'!$A37)),0,VALUE(MID('CFR - XML import'!$A37,SEARCH("&gt;",'CFR - XML import'!$A37,1)+1,SEARCH("/",'CFR - XML import'!$A37,1)-SEARCH("&gt;",'CFR - XML import'!$A37,1)-2)))</f>
        <v>0</v>
      </c>
      <c r="BQ43" s="140">
        <f>IF(ISERROR(FIND(BQ$3,'CFR - XML import'!$A37)),0,VALUE(MID('CFR - XML import'!$A37,SEARCH("&gt;",'CFR - XML import'!$A37,1)+1,SEARCH("/",'CFR - XML import'!$A37,1)-SEARCH("&gt;",'CFR - XML import'!$A37,1)-2)))</f>
        <v>0</v>
      </c>
      <c r="BR43" s="140">
        <f>IF(ISERROR(FIND(BR$3,'CFR - XML import'!$A37)),0,VALUE(MID('CFR - XML import'!$A37,SEARCH("&gt;",'CFR - XML import'!$A37,1)+1,SEARCH("/",'CFR - XML import'!$A37,1)-SEARCH("&gt;",'CFR - XML import'!$A37,1)-2)))</f>
        <v>0</v>
      </c>
      <c r="BS43" s="140">
        <f>IF(ISERROR(FIND(BS$3,'CFR - XML import'!$A37)),0,VALUE(MID('CFR - XML import'!$A37,SEARCH("&gt;",'CFR - XML import'!$A37,1)+1,SEARCH("/",'CFR - XML import'!$A37,1)-SEARCH("&gt;",'CFR - XML import'!$A37,1)-2)))</f>
        <v>0</v>
      </c>
      <c r="BT43" s="140">
        <f>IF(ISERROR(FIND(BT$3,'CFR - XML import'!$A37)),0,VALUE(MID('CFR - XML import'!$A37,SEARCH("&gt;",'CFR - XML import'!$A37,1)+1,SEARCH("/",'CFR - XML import'!$A37,1)-SEARCH("&gt;",'CFR - XML import'!$A37,1)-2)))</f>
        <v>0</v>
      </c>
      <c r="BU43" s="140">
        <f>IF(ISERROR(FIND(BU$3,'CFR - XML import'!$A37)),0,VALUE(MID('CFR - XML import'!$A37,SEARCH("&gt;",'CFR - XML import'!$A37,1)+1,SEARCH("/",'CFR - XML import'!$A37,1)-SEARCH("&gt;",'CFR - XML import'!$A37,1)-2)))</f>
        <v>0</v>
      </c>
      <c r="BV43" s="140">
        <f>IF(ISERROR(FIND(BV$3,'CFR - XML import'!$A37)),0,VALUE(MID('CFR - XML import'!$A37,SEARCH("&gt;",'CFR - XML import'!$A37,1)+1,SEARCH("/",'CFR - XML import'!$A37,1)-SEARCH("&gt;",'CFR - XML import'!$A37,1)-2)))</f>
        <v>0</v>
      </c>
      <c r="BW43" s="140">
        <f>IF(ISERROR(FIND(BW$3,'CFR - XML import'!$A37)),0,VALUE(MID('CFR - XML import'!$A37,SEARCH("&gt;",'CFR - XML import'!$A37,1)+1,SEARCH("/",'CFR - XML import'!$A37,1)-SEARCH("&gt;",'CFR - XML import'!$A37,1)-2)))</f>
        <v>0</v>
      </c>
      <c r="BX43" s="140">
        <f>IF(ISERROR(FIND(BX$3,'CFR - XML import'!$A37)),0,VALUE(MID('CFR - XML import'!$A37,SEARCH("&gt;",'CFR - XML import'!$A37,1)+1,SEARCH("/",'CFR - XML import'!$A37,1)-SEARCH("&gt;",'CFR - XML import'!$A37,1)-2)))</f>
        <v>0</v>
      </c>
      <c r="BY43" s="140">
        <f>IF(ISERROR(FIND(BY$3,'CFR - XML import'!$A37)),0,VALUE(MID('CFR - XML import'!$A37,SEARCH("&gt;",'CFR - XML import'!$A37,1)+1,SEARCH("/",'CFR - XML import'!$A37,1)-SEARCH("&gt;",'CFR - XML import'!$A37,1)-2)))</f>
        <v>0</v>
      </c>
      <c r="BZ43" s="140">
        <f>IF(ISERROR(FIND(BZ$3,'CFR - XML import'!$A37)),0,VALUE(MID('CFR - XML import'!$A37,SEARCH("&gt;",'CFR - XML import'!$A37,1)+1,SEARCH("/",'CFR - XML import'!$A37,1)-SEARCH("&gt;",'CFR - XML import'!$A37,1)-2)))</f>
        <v>0</v>
      </c>
      <c r="CG43" s="142">
        <f>IF(ISERROR(IF(MID('CFR - XML import'!$A37,LEN($CF$4)+5,LEN('CFR - XML import'!$A37)-(2*LEN($CF$4)+5))="RMMS",1,IF(MID('CFR - XML import'!$A37,LEN("    &lt;InputSystem&gt;")+1,LEN('CFR - XML import'!$A37)-(LEN("    &lt;InputSystem&gt;")+LEN($CF$4)+1))="SIMS",2,0))),0,IF(MID('CFR - XML import'!$A37,LEN($CF$4)+5,LEN('CFR - XML import'!$A37)-(2*LEN($CF$4)+5))="RMMS",1,IF(MID('CFR - XML import'!$A37,LEN("    &lt;InputSystem&gt;")+1,LEN('CFR - XML import'!$A37)-(LEN("    &lt;InputSystem&gt;")+LEN($CF$4)+1))="SIMS",2,0)))</f>
        <v>0</v>
      </c>
      <c r="CH43" s="140">
        <f>IF(ISERROR(FIND(CH$3,'CFR - XML import'!$A37)),0,MID('CFR - XML import'!$A37,SEARCH("&gt;",'CFR - XML import'!$A37,1)+1,SEARCH("/",'CFR - XML import'!$A37,1)-SEARCH("&gt;",'CFR - XML import'!$A37,1)-2))</f>
        <v>0</v>
      </c>
      <c r="CI43" s="140">
        <f>IF(ISERROR(FIND(CI$3,'CFR - XML import'!$A37)),0,MID('CFR - XML import'!$A37,SEARCH("&gt;",'CFR - XML import'!$A37,1)+1,SEARCH("/",'CFR - XML import'!$A37,1)-SEARCH("&gt;",'CFR - XML import'!$A37,1)-2))</f>
        <v>0</v>
      </c>
      <c r="CJ43" s="140">
        <f>IF(ISERROR(FIND(CJ$3,'CFR - XML import'!$A37)),0,MID('CFR - XML import'!$A37,SEARCH("&gt;",'CFR - XML import'!$A37,1)+1,SEARCH("/",'CFR - XML import'!$A37,1)-SEARCH("&gt;",'CFR - XML import'!$A37,1)-2))</f>
        <v>0</v>
      </c>
      <c r="CK43" s="140">
        <f>IF(ISERROR(FIND(CK$3,'CFR - XML import'!$A37)),0,MID('CFR - XML import'!$A37,SEARCH("&gt;",'CFR - XML import'!$A37,1)+1,SEARCH("/",'CFR - XML import'!$A37,1)-SEARCH("&gt;",'CFR - XML import'!$A37,1)-2))</f>
        <v>0</v>
      </c>
      <c r="CL43" s="140">
        <f>IF(ISERROR(FIND(CL$3,'CFR - XML import'!$A37)),0,MID('CFR - XML import'!$A37,SEARCH("&gt;",'CFR - XML import'!$A37,1)+1,SEARCH("/",'CFR - XML import'!$A37,1)-SEARCH("&gt;",'CFR - XML import'!$A37,1)-2))</f>
        <v>0</v>
      </c>
      <c r="CM43" s="140">
        <f>IF(ISERROR(FIND(CM$3,'CFR - XML import'!$A37)),0,MID('CFR - XML import'!$A37,SEARCH("&gt;",'CFR - XML import'!$A37,1)+1,SEARCH("/",'CFR - XML import'!$A37,1)-SEARCH("&gt;",'CFR - XML import'!$A37,1)-2))</f>
        <v>0</v>
      </c>
    </row>
    <row r="44" spans="1:91" x14ac:dyDescent="0.2">
      <c r="A44" s="139" t="str">
        <f>IF(AND('CFR - XML import'!A38&lt;&gt;"",LEFT('CFR - XML import'!A38,1)&lt;&gt;"&lt;",LEFT('CFR - XML import'!A38,3)&lt;&gt;"  &lt;",LEFT('CFR - XML import'!A38,5)&lt;&gt;"    &lt;",LEFT('CFR - XML import'!A38,7)&lt;&gt;"      &lt;",LEFT('CFR - XML import'!A38,9)&lt;&gt;"        &lt;",$B$1="SIMS"),'CFR - XML import'!A38,IF(AND(LEFT('CFR - XML import'!A38,9)="&lt;Details&gt;",$B$1="RM"),'CFR - XML import'!A38,""))</f>
        <v/>
      </c>
      <c r="B44" s="140">
        <f>IF(ISERROR(FIND(B$3,'CFR - XML import'!$A38)),0,VALUE(MID('CFR - XML import'!$A38,SEARCH("&gt;",'CFR - XML import'!$A38,1)+1,SEARCH("/",'CFR - XML import'!$A38,1)-SEARCH("&gt;",'CFR - XML import'!$A38,1)-2)))</f>
        <v>0</v>
      </c>
      <c r="D44" s="140">
        <f>IF(ISERROR(FIND(D$3,'CFR - XML import'!$A38)),0,MID('CFR - XML import'!$A38,SEARCH("&gt;",'CFR - XML import'!$A38,1)+1,SEARCH("/",'CFR - XML import'!$A38,1)-SEARCH("&gt;",'CFR - XML import'!$A38,1)-2))</f>
        <v>0</v>
      </c>
      <c r="E44" s="140">
        <f>IF(ISERROR(FIND(E$3,'CFR - XML import'!$A38)),0,MID('CFR - XML import'!$A38,SEARCH("&gt;",'CFR - XML import'!$A38,1)+1,SEARCH("/",'CFR - XML import'!$A38,1)-SEARCH("&gt;",'CFR - XML import'!$A38,1)-2))</f>
        <v>0</v>
      </c>
      <c r="F44" s="141">
        <f>IF($B$1="SIMS",IF(ISERROR(FIND(F$3,'CFR - XML import'!$A38)),0,VALUE(MID('CFR - XML import'!$A38,15,10))),IF(ISERROR(FIND(F$3,'CFR - XML import'!$A38)),0,VALUE(MID('CFR - XML import'!$A38,15,10))))</f>
        <v>0</v>
      </c>
      <c r="G44" s="140">
        <f>IF(ISERROR(FIND(G$3,'CFR - XML import'!$A38)),0,VALUE(MID('CFR - XML import'!$A38,SEARCH("&gt;",'CFR - XML import'!$A38,1)+1,SEARCH("/",'CFR - XML import'!$A38,1)-SEARCH("&gt;",'CFR - XML import'!$A38,1)-2)))</f>
        <v>0</v>
      </c>
      <c r="H44" s="140">
        <f>IF(ISERROR(FIND(H$3,'CFR - XML import'!$A38)),0,VALUE(MID('CFR - XML import'!$A38,SEARCH("&gt;",'CFR - XML import'!$A38,1)+1,SEARCH("/",'CFR - XML import'!$A38,1)-SEARCH("&gt;",'CFR - XML import'!$A38,1)-2)))</f>
        <v>0</v>
      </c>
      <c r="I44" s="140">
        <f>IF(ISERROR(FIND(I$3,'CFR - XML import'!$A38)),0,VALUE(MID('CFR - XML import'!$A38,SEARCH("&gt;",'CFR - XML import'!$A38,1)+1,SEARCH("/",'CFR - XML import'!$A38,1)-SEARCH("&gt;",'CFR - XML import'!$A38,1)-2)))</f>
        <v>0</v>
      </c>
      <c r="J44" s="140">
        <f>IF(ISERROR(FIND(J$3,'CFR - XML import'!$A38)),0,VALUE(MID('CFR - XML import'!$A38,SEARCH("&gt;",'CFR - XML import'!$A38,1)+1,SEARCH("/",'CFR - XML import'!$A38,1)-SEARCH("&gt;",'CFR - XML import'!$A38,1)-2)))</f>
        <v>0</v>
      </c>
      <c r="K44" s="140">
        <f>IF(ISERROR(FIND(K$3,'CFR - XML import'!$A38)),0,VALUE(MID('CFR - XML import'!$A38,SEARCH("&gt;",'CFR - XML import'!$A38,1)+1,SEARCH("/",'CFR - XML import'!$A38,1)-SEARCH("&gt;",'CFR - XML import'!$A38,1)-2)))</f>
        <v>0</v>
      </c>
      <c r="L44" s="140">
        <f>IF(ISERROR(FIND(L$3,'CFR - XML import'!$A38)),0,VALUE(MID('CFR - XML import'!$A38,SEARCH("&gt;",'CFR - XML import'!$A38,1)+1,SEARCH("/",'CFR - XML import'!$A38,1)-SEARCH("&gt;",'CFR - XML import'!$A38,1)-2)))</f>
        <v>0</v>
      </c>
      <c r="M44" s="140">
        <f>IF(ISERROR(FIND(M$3,'CFR - XML import'!$A38)),0,VALUE(MID('CFR - XML import'!$A38,SEARCH("&gt;",'CFR - XML import'!$A38,1)+1,SEARCH("/",'CFR - XML import'!$A38,1)-SEARCH("&gt;",'CFR - XML import'!$A38,1)-2)))</f>
        <v>0</v>
      </c>
      <c r="N44" s="140">
        <f>IF(ISERROR(FIND(N$3,'CFR - XML import'!$A38)),0,VALUE(MID('CFR - XML import'!$A38,SEARCH("&gt;",'CFR - XML import'!$A38,1)+1,SEARCH("/",'CFR - XML import'!$A38,1)-SEARCH("&gt;",'CFR - XML import'!$A38,1)-2)))</f>
        <v>0</v>
      </c>
      <c r="O44" s="140">
        <f>IF(ISERROR(FIND(O$3,'CFR - XML import'!$A38)),0,VALUE(MID('CFR - XML import'!$A38,SEARCH("&gt;",'CFR - XML import'!$A38,1)+1,SEARCH("/",'CFR - XML import'!$A38,1)-SEARCH("&gt;",'CFR - XML import'!$A38,1)-2)))</f>
        <v>0</v>
      </c>
      <c r="P44" s="140">
        <f>IF(ISERROR(FIND(P$3,'CFR - XML import'!$A38)),0,VALUE(MID('CFR - XML import'!$A38,SEARCH("&gt;",'CFR - XML import'!$A38,1)+1,SEARCH("/",'CFR - XML import'!$A38,1)-SEARCH("&gt;",'CFR - XML import'!$A38,1)-2)))</f>
        <v>0</v>
      </c>
      <c r="Q44" s="140">
        <f>IF(ISERROR(FIND(Q$3,'CFR - XML import'!$A38)),0,VALUE(MID('CFR - XML import'!$A38,SEARCH("&gt;",'CFR - XML import'!$A38,1)+1,SEARCH("/",'CFR - XML import'!$A38,1)-SEARCH("&gt;",'CFR - XML import'!$A38,1)-2)))</f>
        <v>0</v>
      </c>
      <c r="R44" s="140">
        <f>IF(ISERROR(FIND(R$3,'CFR - XML import'!$A38)),0,VALUE(MID('CFR - XML import'!$A38,SEARCH("&gt;",'CFR - XML import'!$A38,1)+1,SEARCH("/",'CFR - XML import'!$A38,1)-SEARCH("&gt;",'CFR - XML import'!$A38,1)-2)))</f>
        <v>5019.72</v>
      </c>
      <c r="S44" s="140">
        <f>IF(ISERROR(FIND(S$3,'CFR - XML import'!$A38)),0,VALUE(MID('CFR - XML import'!$A38,SEARCH("&gt;",'CFR - XML import'!$A38,1)+1,SEARCH("/",'CFR - XML import'!$A38,1)-SEARCH("&gt;",'CFR - XML import'!$A38,1)-2)))</f>
        <v>0</v>
      </c>
      <c r="T44" s="140">
        <f>IF(ISERROR(FIND(T$3,'CFR - XML import'!$A38)),0,VALUE(MID('CFR - XML import'!$A38,SEARCH("&gt;",'CFR - XML import'!$A38,1)+1,SEARCH("/",'CFR - XML import'!$A38,1)-SEARCH("&gt;",'CFR - XML import'!$A38,1)-2)))</f>
        <v>0</v>
      </c>
      <c r="U44" s="140">
        <f>IF(ISERROR(FIND(U$3,'CFR - XML import'!$A38)),0,VALUE(MID('CFR - XML import'!$A38,SEARCH("&gt;",'CFR - XML import'!$A38,1)+1,SEARCH("/",'CFR - XML import'!$A38,1)-SEARCH("&gt;",'CFR - XML import'!$A38,1)-2)))</f>
        <v>0</v>
      </c>
      <c r="V44" s="140">
        <f>IF(ISERROR(FIND(V$3,'CFR - XML import'!$A38)),0,VALUE(MID('CFR - XML import'!$A38,SEARCH("&gt;",'CFR - XML import'!$A38,1)+1,SEARCH("/",'CFR - XML import'!$A38,1)-SEARCH("&gt;",'CFR - XML import'!$A38,1)-2)))</f>
        <v>0</v>
      </c>
      <c r="W44" s="140">
        <f>IF(ISERROR(FIND(W$3,'CFR - XML import'!$A38)),0,VALUE(MID('CFR - XML import'!$A38,SEARCH("&gt;",'CFR - XML import'!$A38,1)+1,SEARCH("/",'CFR - XML import'!$A38,1)-SEARCH("&gt;",'CFR - XML import'!$A38,1)-2)))</f>
        <v>0</v>
      </c>
      <c r="X44" s="140"/>
      <c r="Y44" s="140">
        <f>IF(ISERROR(FIND(Y$3,'CFR - XML import'!$A38)),0,VALUE(MID('CFR - XML import'!$A38,SEARCH("&gt;",'CFR - XML import'!$A38,1)+1,SEARCH("/",'CFR - XML import'!$A38,1)-SEARCH("&gt;",'CFR - XML import'!$A38,1)-2)))</f>
        <v>0</v>
      </c>
      <c r="Z44" s="140">
        <f>IF(ISERROR(FIND(Z$3,'CFR - XML import'!$A38)),0,VALUE(MID('CFR - XML import'!$A38,SEARCH("&gt;",'CFR - XML import'!$A38,1)+1,SEARCH("/",'CFR - XML import'!$A38,1)-SEARCH("&gt;",'CFR - XML import'!$A38,1)-2)))</f>
        <v>0</v>
      </c>
      <c r="AA44" s="140">
        <f>IF(ISERROR(FIND(AA$3,'CFR - XML import'!$A38)),0,VALUE(MID('CFR - XML import'!$A38,SEARCH("&gt;",'CFR - XML import'!$A38,1)+1,SEARCH("/",'CFR - XML import'!$A38,1)-SEARCH("&gt;",'CFR - XML import'!$A38,1)-2)))</f>
        <v>0</v>
      </c>
      <c r="AB44" s="140">
        <f>IF(ISERROR(FIND(AB$3,'CFR - XML import'!$A38)),0,VALUE(MID('CFR - XML import'!$A38,SEARCH("&gt;",'CFR - XML import'!$A38,1)+1,SEARCH("/",'CFR - XML import'!$A38,1)-SEARCH("&gt;",'CFR - XML import'!$A38,1)-2)))</f>
        <v>0</v>
      </c>
      <c r="AC44" s="140">
        <f>IF(ISERROR(FIND(AC$3,'CFR - XML import'!$A38)),0,VALUE(MID('CFR - XML import'!$A38,SEARCH("&gt;",'CFR - XML import'!$A38,1)+1,SEARCH("/",'CFR - XML import'!$A38,1)-SEARCH("&gt;",'CFR - XML import'!$A38,1)-2)))</f>
        <v>0</v>
      </c>
      <c r="AD44" s="140">
        <f>IF(ISERROR(FIND(AD$3,'CFR - XML import'!$A38)),0,VALUE(MID('CFR - XML import'!$A38,SEARCH("&gt;",'CFR - XML import'!$A38,1)+1,SEARCH("/",'CFR - XML import'!$A38,1)-SEARCH("&gt;",'CFR - XML import'!$A38,1)-2)))</f>
        <v>0</v>
      </c>
      <c r="AE44" s="140">
        <f>IF(ISERROR(FIND(AE$3,'CFR - XML import'!$A38)),0,VALUE(MID('CFR - XML import'!$A38,SEARCH("&gt;",'CFR - XML import'!$A38,1)+1,SEARCH("/",'CFR - XML import'!$A38,1)-SEARCH("&gt;",'CFR - XML import'!$A38,1)-2)))</f>
        <v>0</v>
      </c>
      <c r="AF44" s="140">
        <f>IF(ISERROR(FIND(AF$3,'CFR - XML import'!$A38)),0,VALUE(MID('CFR - XML import'!$A38,SEARCH("&gt;",'CFR - XML import'!$A38,1)+1,SEARCH("/",'CFR - XML import'!$A38,1)-SEARCH("&gt;",'CFR - XML import'!$A38,1)-2)))</f>
        <v>0</v>
      </c>
      <c r="AG44" s="140">
        <f>IF(ISERROR(FIND(AG$3,'CFR - XML import'!$A38)),0,VALUE(MID('CFR - XML import'!$A38,SEARCH("&gt;",'CFR - XML import'!$A38,1)+1,SEARCH("/",'CFR - XML import'!$A38,1)-SEARCH("&gt;",'CFR - XML import'!$A38,1)-2)))</f>
        <v>0</v>
      </c>
      <c r="AH44" s="140">
        <f>IF(ISERROR(FIND(AH$3,'CFR - XML import'!$A38)),0,VALUE(MID('CFR - XML import'!$A38,SEARCH("&gt;",'CFR - XML import'!$A38,1)+1,SEARCH("/",'CFR - XML import'!$A38,1)-SEARCH("&gt;",'CFR - XML import'!$A38,1)-2)))</f>
        <v>0</v>
      </c>
      <c r="AI44" s="140">
        <f>IF(ISERROR(FIND(AI$3,'CFR - XML import'!$A38)),0,VALUE(MID('CFR - XML import'!$A38,SEARCH("&gt;",'CFR - XML import'!$A38,1)+1,SEARCH("/",'CFR - XML import'!$A38,1)-SEARCH("&gt;",'CFR - XML import'!$A38,1)-2)))</f>
        <v>0</v>
      </c>
      <c r="AJ44" s="140">
        <f>IF(ISERROR(FIND(AJ$3,'CFR - XML import'!$A38)),0,VALUE(MID('CFR - XML import'!$A38,SEARCH("&gt;",'CFR - XML import'!$A38,1)+1,SEARCH("/",'CFR - XML import'!$A38,1)-SEARCH("&gt;",'CFR - XML import'!$A38,1)-2)))</f>
        <v>0</v>
      </c>
      <c r="AK44" s="140">
        <f>IF(ISERROR(FIND(AK$3,'CFR - XML import'!$A38)),0,VALUE(MID('CFR - XML import'!$A38,SEARCH("&gt;",'CFR - XML import'!$A38,1)+1,SEARCH("/",'CFR - XML import'!$A38,1)-SEARCH("&gt;",'CFR - XML import'!$A38,1)-2)))</f>
        <v>0</v>
      </c>
      <c r="AL44" s="140">
        <f>IF(ISERROR(FIND(AL$3,'CFR - XML import'!$A38)),0,VALUE(MID('CFR - XML import'!$A38,SEARCH("&gt;",'CFR - XML import'!$A38,1)+1,SEARCH("/",'CFR - XML import'!$A38,1)-SEARCH("&gt;",'CFR - XML import'!$A38,1)-2)))</f>
        <v>0</v>
      </c>
      <c r="AM44" s="140">
        <f>IF(ISERROR(FIND(AM$3,'CFR - XML import'!$A38)),0,VALUE(MID('CFR - XML import'!$A38,SEARCH("&gt;",'CFR - XML import'!$A38,1)+1,SEARCH("/",'CFR - XML import'!$A38,1)-SEARCH("&gt;",'CFR - XML import'!$A38,1)-2)))</f>
        <v>0</v>
      </c>
      <c r="AN44" s="140">
        <f>IF(ISERROR(FIND(AN$3,'CFR - XML import'!$A38)),0,VALUE(MID('CFR - XML import'!$A38,SEARCH("&gt;",'CFR - XML import'!$A38,1)+1,SEARCH("/",'CFR - XML import'!$A38,1)-SEARCH("&gt;",'CFR - XML import'!$A38,1)-2)))</f>
        <v>0</v>
      </c>
      <c r="AO44" s="140">
        <f>IF(ISERROR(FIND(AO$3,'CFR - XML import'!$A38)),0,VALUE(MID('CFR - XML import'!$A38,SEARCH("&gt;",'CFR - XML import'!$A38,1)+1,SEARCH("/",'CFR - XML import'!$A38,1)-SEARCH("&gt;",'CFR - XML import'!$A38,1)-2)))</f>
        <v>0</v>
      </c>
      <c r="AP44" s="140">
        <f>IF(ISERROR(FIND(AP$3,'CFR - XML import'!$A38)),0,VALUE(MID('CFR - XML import'!$A38,SEARCH("&gt;",'CFR - XML import'!$A38,1)+1,SEARCH("/",'CFR - XML import'!$A38,1)-SEARCH("&gt;",'CFR - XML import'!$A38,1)-2)))</f>
        <v>0</v>
      </c>
      <c r="AQ44" s="140">
        <f>IF(ISERROR(FIND(AQ$3,'CFR - XML import'!$A38)),0,VALUE(MID('CFR - XML import'!$A38,SEARCH("&gt;",'CFR - XML import'!$A38,1)+1,SEARCH("/",'CFR - XML import'!$A38,1)-SEARCH("&gt;",'CFR - XML import'!$A38,1)-2)))</f>
        <v>0</v>
      </c>
      <c r="AR44" s="140">
        <f>IF(ISERROR(FIND(AR$3,'CFR - XML import'!$A38)),0,VALUE(MID('CFR - XML import'!$A38,SEARCH("&gt;",'CFR - XML import'!$A38,1)+1,SEARCH("/",'CFR - XML import'!$A38,1)-SEARCH("&gt;",'CFR - XML import'!$A38,1)-2)))</f>
        <v>0</v>
      </c>
      <c r="AS44" s="140">
        <f>IF(ISERROR(FIND(AS$3,'CFR - XML import'!$A38)),0,VALUE(MID('CFR - XML import'!$A38,SEARCH("&gt;",'CFR - XML import'!$A38,1)+1,SEARCH("/",'CFR - XML import'!$A38,1)-SEARCH("&gt;",'CFR - XML import'!$A38,1)-2)))</f>
        <v>0</v>
      </c>
      <c r="AT44" s="140">
        <f>IF(ISERROR(FIND(AT$3,'CFR - XML import'!$A38)),0,VALUE(MID('CFR - XML import'!$A38,SEARCH("&gt;",'CFR - XML import'!$A38,1)+1,SEARCH("/",'CFR - XML import'!$A38,1)-SEARCH("&gt;",'CFR - XML import'!$A38,1)-2)))</f>
        <v>0</v>
      </c>
      <c r="AU44" s="140">
        <f>IF(ISERROR(FIND(AU$3,'CFR - XML import'!$A38)),0,VALUE(MID('CFR - XML import'!$A38,SEARCH("&gt;",'CFR - XML import'!$A38,1)+1,SEARCH("/",'CFR - XML import'!$A38,1)-SEARCH("&gt;",'CFR - XML import'!$A38,1)-2)))</f>
        <v>0</v>
      </c>
      <c r="AV44" s="140">
        <f>IF(ISERROR(FIND(AV$3,'CFR - XML import'!$A38)),0,VALUE(MID('CFR - XML import'!$A38,SEARCH("&gt;",'CFR - XML import'!$A38,1)+1,SEARCH("/",'CFR - XML import'!$A38,1)-SEARCH("&gt;",'CFR - XML import'!$A38,1)-2)))</f>
        <v>0</v>
      </c>
      <c r="AW44" s="140">
        <f>IF(ISERROR(FIND(AW$3,'CFR - XML import'!$A38)),0,VALUE(MID('CFR - XML import'!$A38,SEARCH("&gt;",'CFR - XML import'!$A38,1)+1,SEARCH("/",'CFR - XML import'!$A38,1)-SEARCH("&gt;",'CFR - XML import'!$A38,1)-2)))</f>
        <v>0</v>
      </c>
      <c r="AX44" s="140">
        <f>IF(ISERROR(FIND(AX$3,'CFR - XML import'!$A38)),0,VALUE(MID('CFR - XML import'!$A38,SEARCH("&gt;",'CFR - XML import'!$A38,1)+1,SEARCH("/",'CFR - XML import'!$A38,1)-SEARCH("&gt;",'CFR - XML import'!$A38,1)-2)))</f>
        <v>0</v>
      </c>
      <c r="AY44" s="140">
        <f>IF(ISERROR(FIND(AY$3,'CFR - XML import'!$A38)),0,VALUE(MID('CFR - XML import'!$A38,SEARCH("&gt;",'CFR - XML import'!$A38,1)+1,SEARCH("/",'CFR - XML import'!$A38,1)-SEARCH("&gt;",'CFR - XML import'!$A38,1)-2)))</f>
        <v>0</v>
      </c>
      <c r="AZ44" s="140">
        <f>IF(ISERROR(FIND(AZ$3,'CFR - XML import'!$A38)),0,VALUE(MID('CFR - XML import'!$A38,SEARCH("&gt;",'CFR - XML import'!$A38,1)+1,SEARCH("/",'CFR - XML import'!$A38,1)-SEARCH("&gt;",'CFR - XML import'!$A38,1)-2)))</f>
        <v>0</v>
      </c>
      <c r="BA44" s="140">
        <f>IF(ISERROR(FIND(BA$3,'CFR - XML import'!$A38)),0,VALUE(MID('CFR - XML import'!$A38,SEARCH("&gt;",'CFR - XML import'!$A38,1)+1,SEARCH("/",'CFR - XML import'!$A38,1)-SEARCH("&gt;",'CFR - XML import'!$A38,1)-2)))</f>
        <v>0</v>
      </c>
      <c r="BB44" s="140">
        <f>IF(ISERROR(FIND(BB$3,'CFR - XML import'!$A38)),0,VALUE(MID('CFR - XML import'!$A38,SEARCH("&gt;",'CFR - XML import'!$A38,1)+1,SEARCH("/",'CFR - XML import'!$A38,1)-SEARCH("&gt;",'CFR - XML import'!$A38,1)-2)))</f>
        <v>0</v>
      </c>
      <c r="BC44" s="140">
        <f>IF(ISERROR(FIND(BC$3,'CFR - XML import'!$A38)),0,VALUE(MID('CFR - XML import'!$A38,SEARCH("&gt;",'CFR - XML import'!$A38,1)+1,SEARCH("/",'CFR - XML import'!$A38,1)-SEARCH("&gt;",'CFR - XML import'!$A38,1)-2)))</f>
        <v>0</v>
      </c>
      <c r="BD44" s="140">
        <f>IF(ISERROR(FIND(BD$3,'CFR - XML import'!$A38)),0,VALUE(MID('CFR - XML import'!$A38,SEARCH("&gt;",'CFR - XML import'!$A38,1)+1,SEARCH("/",'CFR - XML import'!$A38,1)-SEARCH("&gt;",'CFR - XML import'!$A38,1)-2)))</f>
        <v>0</v>
      </c>
      <c r="BE44" s="140">
        <f>IF(ISERROR(FIND(BE$3,'CFR - XML import'!$A38)),0,VALUE(MID('CFR - XML import'!$A38,SEARCH("&gt;",'CFR - XML import'!$A38,1)+1,SEARCH("/",'CFR - XML import'!$A38,1)-SEARCH("&gt;",'CFR - XML import'!$A38,1)-2)))</f>
        <v>0</v>
      </c>
      <c r="BF44" s="140">
        <f>IF(ISERROR(FIND(BF$3,'CFR - XML import'!$A38)),0,VALUE(MID('CFR - XML import'!$A38,SEARCH("&gt;",'CFR - XML import'!$A38,1)+1,SEARCH("/",'CFR - XML import'!$A38,1)-SEARCH("&gt;",'CFR - XML import'!$A38,1)-2)))</f>
        <v>0</v>
      </c>
      <c r="BG44" s="140">
        <f>IF(ISERROR(FIND(BG$3,'CFR - XML import'!$A38)),0,VALUE(MID('CFR - XML import'!$A38,SEARCH("&gt;",'CFR - XML import'!$A38,1)+1,SEARCH("/",'CFR - XML import'!$A38,1)-SEARCH("&gt;",'CFR - XML import'!$A38,1)-2)))</f>
        <v>0</v>
      </c>
      <c r="BH44" s="140">
        <f>IF(ISERROR(FIND(BH$3,'CFR - XML import'!$A38)),0,VALUE(MID('CFR - XML import'!$A38,SEARCH("&gt;",'CFR - XML import'!$A38,1)+1,SEARCH("/",'CFR - XML import'!$A38,1)-SEARCH("&gt;",'CFR - XML import'!$A38,1)-2)))</f>
        <v>0</v>
      </c>
      <c r="BI44" s="140">
        <f>IF(ISERROR(FIND(BI$3,'CFR - XML import'!$A38)),0,VALUE(MID('CFR - XML import'!$A38,SEARCH("&gt;",'CFR - XML import'!$A38,1)+1,SEARCH("/",'CFR - XML import'!$A38,1)-SEARCH("&gt;",'CFR - XML import'!$A38,1)-2)))</f>
        <v>0</v>
      </c>
      <c r="BJ44" s="140">
        <f>IF(ISERROR(FIND(BJ$3,'CFR - XML import'!$A38)),0,VALUE(MID('CFR - XML import'!$A38,SEARCH("&gt;",'CFR - XML import'!$A38,1)+1,SEARCH("/",'CFR - XML import'!$A38,1)-SEARCH("&gt;",'CFR - XML import'!$A38,1)-2)))</f>
        <v>0</v>
      </c>
      <c r="BK44" s="140">
        <f>IF(ISERROR(FIND(BK$3,'CFR - XML import'!$A38)),0,VALUE(MID('CFR - XML import'!$A38,SEARCH("&gt;",'CFR - XML import'!$A38,1)+1,SEARCH("/",'CFR - XML import'!$A38,1)-SEARCH("&gt;",'CFR - XML import'!$A38,1)-2)))</f>
        <v>0</v>
      </c>
      <c r="BL44" s="140">
        <f>IF(ISERROR(FIND(BL$3,'CFR - XML import'!$A38)),0,VALUE(MID('CFR - XML import'!$A38,SEARCH("&gt;",'CFR - XML import'!$A38,1)+1,SEARCH("/",'CFR - XML import'!$A38,1)-SEARCH("&gt;",'CFR - XML import'!$A38,1)-2)))</f>
        <v>0</v>
      </c>
      <c r="BM44" s="140">
        <f>IF(ISERROR(FIND(BM$3,'CFR - XML import'!$A38)),0,VALUE(MID('CFR - XML import'!$A38,SEARCH("&gt;",'CFR - XML import'!$A38,1)+1,SEARCH("/",'CFR - XML import'!$A38,1)-SEARCH("&gt;",'CFR - XML import'!$A38,1)-2)))</f>
        <v>0</v>
      </c>
      <c r="BN44" s="140">
        <f>IF(ISERROR(FIND(BN$3,'CFR - XML import'!$A38)),0,VALUE(MID('CFR - XML import'!$A38,SEARCH("&gt;",'CFR - XML import'!$A38,1)+1,SEARCH("/",'CFR - XML import'!$A38,1)-SEARCH("&gt;",'CFR - XML import'!$A38,1)-2)))</f>
        <v>0</v>
      </c>
      <c r="BO44" s="140">
        <f>IF(ISERROR(FIND(BO$3,'CFR - XML import'!$A38)),0,VALUE(MID('CFR - XML import'!$A38,SEARCH("&gt;",'CFR - XML import'!$A38,1)+1,SEARCH("/",'CFR - XML import'!$A38,1)-SEARCH("&gt;",'CFR - XML import'!$A38,1)-2)))</f>
        <v>0</v>
      </c>
      <c r="BP44" s="140">
        <f>IF(ISERROR(FIND(BP$3,'CFR - XML import'!$A38)),0,VALUE(MID('CFR - XML import'!$A38,SEARCH("&gt;",'CFR - XML import'!$A38,1)+1,SEARCH("/",'CFR - XML import'!$A38,1)-SEARCH("&gt;",'CFR - XML import'!$A38,1)-2)))</f>
        <v>0</v>
      </c>
      <c r="BQ44" s="140">
        <f>IF(ISERROR(FIND(BQ$3,'CFR - XML import'!$A38)),0,VALUE(MID('CFR - XML import'!$A38,SEARCH("&gt;",'CFR - XML import'!$A38,1)+1,SEARCH("/",'CFR - XML import'!$A38,1)-SEARCH("&gt;",'CFR - XML import'!$A38,1)-2)))</f>
        <v>0</v>
      </c>
      <c r="BR44" s="140">
        <f>IF(ISERROR(FIND(BR$3,'CFR - XML import'!$A38)),0,VALUE(MID('CFR - XML import'!$A38,SEARCH("&gt;",'CFR - XML import'!$A38,1)+1,SEARCH("/",'CFR - XML import'!$A38,1)-SEARCH("&gt;",'CFR - XML import'!$A38,1)-2)))</f>
        <v>0</v>
      </c>
      <c r="BS44" s="140">
        <f>IF(ISERROR(FIND(BS$3,'CFR - XML import'!$A38)),0,VALUE(MID('CFR - XML import'!$A38,SEARCH("&gt;",'CFR - XML import'!$A38,1)+1,SEARCH("/",'CFR - XML import'!$A38,1)-SEARCH("&gt;",'CFR - XML import'!$A38,1)-2)))</f>
        <v>0</v>
      </c>
      <c r="BT44" s="140">
        <f>IF(ISERROR(FIND(BT$3,'CFR - XML import'!$A38)),0,VALUE(MID('CFR - XML import'!$A38,SEARCH("&gt;",'CFR - XML import'!$A38,1)+1,SEARCH("/",'CFR - XML import'!$A38,1)-SEARCH("&gt;",'CFR - XML import'!$A38,1)-2)))</f>
        <v>0</v>
      </c>
      <c r="BU44" s="140">
        <f>IF(ISERROR(FIND(BU$3,'CFR - XML import'!$A38)),0,VALUE(MID('CFR - XML import'!$A38,SEARCH("&gt;",'CFR - XML import'!$A38,1)+1,SEARCH("/",'CFR - XML import'!$A38,1)-SEARCH("&gt;",'CFR - XML import'!$A38,1)-2)))</f>
        <v>0</v>
      </c>
      <c r="BV44" s="140">
        <f>IF(ISERROR(FIND(BV$3,'CFR - XML import'!$A38)),0,VALUE(MID('CFR - XML import'!$A38,SEARCH("&gt;",'CFR - XML import'!$A38,1)+1,SEARCH("/",'CFR - XML import'!$A38,1)-SEARCH("&gt;",'CFR - XML import'!$A38,1)-2)))</f>
        <v>0</v>
      </c>
      <c r="BW44" s="140">
        <f>IF(ISERROR(FIND(BW$3,'CFR - XML import'!$A38)),0,VALUE(MID('CFR - XML import'!$A38,SEARCH("&gt;",'CFR - XML import'!$A38,1)+1,SEARCH("/",'CFR - XML import'!$A38,1)-SEARCH("&gt;",'CFR - XML import'!$A38,1)-2)))</f>
        <v>0</v>
      </c>
      <c r="BX44" s="140">
        <f>IF(ISERROR(FIND(BX$3,'CFR - XML import'!$A38)),0,VALUE(MID('CFR - XML import'!$A38,SEARCH("&gt;",'CFR - XML import'!$A38,1)+1,SEARCH("/",'CFR - XML import'!$A38,1)-SEARCH("&gt;",'CFR - XML import'!$A38,1)-2)))</f>
        <v>0</v>
      </c>
      <c r="BY44" s="140">
        <f>IF(ISERROR(FIND(BY$3,'CFR - XML import'!$A38)),0,VALUE(MID('CFR - XML import'!$A38,SEARCH("&gt;",'CFR - XML import'!$A38,1)+1,SEARCH("/",'CFR - XML import'!$A38,1)-SEARCH("&gt;",'CFR - XML import'!$A38,1)-2)))</f>
        <v>0</v>
      </c>
      <c r="BZ44" s="140">
        <f>IF(ISERROR(FIND(BZ$3,'CFR - XML import'!$A38)),0,VALUE(MID('CFR - XML import'!$A38,SEARCH("&gt;",'CFR - XML import'!$A38,1)+1,SEARCH("/",'CFR - XML import'!$A38,1)-SEARCH("&gt;",'CFR - XML import'!$A38,1)-2)))</f>
        <v>0</v>
      </c>
      <c r="CG44" s="142">
        <f>IF(ISERROR(IF(MID('CFR - XML import'!$A38,LEN($CF$4)+5,LEN('CFR - XML import'!$A38)-(2*LEN($CF$4)+5))="RMMS",1,IF(MID('CFR - XML import'!$A38,LEN("    &lt;InputSystem&gt;")+1,LEN('CFR - XML import'!$A38)-(LEN("    &lt;InputSystem&gt;")+LEN($CF$4)+1))="SIMS",2,0))),0,IF(MID('CFR - XML import'!$A38,LEN($CF$4)+5,LEN('CFR - XML import'!$A38)-(2*LEN($CF$4)+5))="RMMS",1,IF(MID('CFR - XML import'!$A38,LEN("    &lt;InputSystem&gt;")+1,LEN('CFR - XML import'!$A38)-(LEN("    &lt;InputSystem&gt;")+LEN($CF$4)+1))="SIMS",2,0)))</f>
        <v>0</v>
      </c>
      <c r="CH44" s="140">
        <f>IF(ISERROR(FIND(CH$3,'CFR - XML import'!$A38)),0,MID('CFR - XML import'!$A38,SEARCH("&gt;",'CFR - XML import'!$A38,1)+1,SEARCH("/",'CFR - XML import'!$A38,1)-SEARCH("&gt;",'CFR - XML import'!$A38,1)-2))</f>
        <v>0</v>
      </c>
      <c r="CI44" s="140">
        <f>IF(ISERROR(FIND(CI$3,'CFR - XML import'!$A38)),0,MID('CFR - XML import'!$A38,SEARCH("&gt;",'CFR - XML import'!$A38,1)+1,SEARCH("/",'CFR - XML import'!$A38,1)-SEARCH("&gt;",'CFR - XML import'!$A38,1)-2))</f>
        <v>0</v>
      </c>
      <c r="CJ44" s="140">
        <f>IF(ISERROR(FIND(CJ$3,'CFR - XML import'!$A38)),0,MID('CFR - XML import'!$A38,SEARCH("&gt;",'CFR - XML import'!$A38,1)+1,SEARCH("/",'CFR - XML import'!$A38,1)-SEARCH("&gt;",'CFR - XML import'!$A38,1)-2))</f>
        <v>0</v>
      </c>
      <c r="CK44" s="140">
        <f>IF(ISERROR(FIND(CK$3,'CFR - XML import'!$A38)),0,MID('CFR - XML import'!$A38,SEARCH("&gt;",'CFR - XML import'!$A38,1)+1,SEARCH("/",'CFR - XML import'!$A38,1)-SEARCH("&gt;",'CFR - XML import'!$A38,1)-2))</f>
        <v>0</v>
      </c>
      <c r="CL44" s="140">
        <f>IF(ISERROR(FIND(CL$3,'CFR - XML import'!$A38)),0,MID('CFR - XML import'!$A38,SEARCH("&gt;",'CFR - XML import'!$A38,1)+1,SEARCH("/",'CFR - XML import'!$A38,1)-SEARCH("&gt;",'CFR - XML import'!$A38,1)-2))</f>
        <v>0</v>
      </c>
      <c r="CM44" s="140">
        <f>IF(ISERROR(FIND(CM$3,'CFR - XML import'!$A38)),0,MID('CFR - XML import'!$A38,SEARCH("&gt;",'CFR - XML import'!$A38,1)+1,SEARCH("/",'CFR - XML import'!$A38,1)-SEARCH("&gt;",'CFR - XML import'!$A38,1)-2))</f>
        <v>0</v>
      </c>
    </row>
    <row r="45" spans="1:91" x14ac:dyDescent="0.2">
      <c r="A45" s="139" t="str">
        <f>IF(AND('CFR - XML import'!A39&lt;&gt;"",LEFT('CFR - XML import'!A39,1)&lt;&gt;"&lt;",LEFT('CFR - XML import'!A39,3)&lt;&gt;"  &lt;",LEFT('CFR - XML import'!A39,5)&lt;&gt;"    &lt;",LEFT('CFR - XML import'!A39,7)&lt;&gt;"      &lt;",LEFT('CFR - XML import'!A39,9)&lt;&gt;"        &lt;",$B$1="SIMS"),'CFR - XML import'!A39,IF(AND(LEFT('CFR - XML import'!A39,9)="&lt;Details&gt;",$B$1="RM"),'CFR - XML import'!A39,""))</f>
        <v/>
      </c>
      <c r="B45" s="140">
        <f>IF(ISERROR(FIND(B$3,'CFR - XML import'!$A39)),0,VALUE(MID('CFR - XML import'!$A39,SEARCH("&gt;",'CFR - XML import'!$A39,1)+1,SEARCH("/",'CFR - XML import'!$A39,1)-SEARCH("&gt;",'CFR - XML import'!$A39,1)-2)))</f>
        <v>0</v>
      </c>
      <c r="D45" s="140">
        <f>IF(ISERROR(FIND(D$3,'CFR - XML import'!$A39)),0,MID('CFR - XML import'!$A39,SEARCH("&gt;",'CFR - XML import'!$A39,1)+1,SEARCH("/",'CFR - XML import'!$A39,1)-SEARCH("&gt;",'CFR - XML import'!$A39,1)-2))</f>
        <v>0</v>
      </c>
      <c r="E45" s="140">
        <f>IF(ISERROR(FIND(E$3,'CFR - XML import'!$A39)),0,MID('CFR - XML import'!$A39,SEARCH("&gt;",'CFR - XML import'!$A39,1)+1,SEARCH("/",'CFR - XML import'!$A39,1)-SEARCH("&gt;",'CFR - XML import'!$A39,1)-2))</f>
        <v>0</v>
      </c>
      <c r="F45" s="141">
        <f>IF($B$1="SIMS",IF(ISERROR(FIND(F$3,'CFR - XML import'!$A39)),0,VALUE(MID('CFR - XML import'!$A39,15,10))),IF(ISERROR(FIND(F$3,'CFR - XML import'!$A39)),0,VALUE(MID('CFR - XML import'!$A39,15,10))))</f>
        <v>0</v>
      </c>
      <c r="G45" s="140">
        <f>IF(ISERROR(FIND(G$3,'CFR - XML import'!$A39)),0,VALUE(MID('CFR - XML import'!$A39,SEARCH("&gt;",'CFR - XML import'!$A39,1)+1,SEARCH("/",'CFR - XML import'!$A39,1)-SEARCH("&gt;",'CFR - XML import'!$A39,1)-2)))</f>
        <v>0</v>
      </c>
      <c r="H45" s="140">
        <f>IF(ISERROR(FIND(H$3,'CFR - XML import'!$A39)),0,VALUE(MID('CFR - XML import'!$A39,SEARCH("&gt;",'CFR - XML import'!$A39,1)+1,SEARCH("/",'CFR - XML import'!$A39,1)-SEARCH("&gt;",'CFR - XML import'!$A39,1)-2)))</f>
        <v>0</v>
      </c>
      <c r="I45" s="140">
        <f>IF(ISERROR(FIND(I$3,'CFR - XML import'!$A39)),0,VALUE(MID('CFR - XML import'!$A39,SEARCH("&gt;",'CFR - XML import'!$A39,1)+1,SEARCH("/",'CFR - XML import'!$A39,1)-SEARCH("&gt;",'CFR - XML import'!$A39,1)-2)))</f>
        <v>0</v>
      </c>
      <c r="J45" s="140">
        <f>IF(ISERROR(FIND(J$3,'CFR - XML import'!$A39)),0,VALUE(MID('CFR - XML import'!$A39,SEARCH("&gt;",'CFR - XML import'!$A39,1)+1,SEARCH("/",'CFR - XML import'!$A39,1)-SEARCH("&gt;",'CFR - XML import'!$A39,1)-2)))</f>
        <v>0</v>
      </c>
      <c r="K45" s="140">
        <f>IF(ISERROR(FIND(K$3,'CFR - XML import'!$A39)),0,VALUE(MID('CFR - XML import'!$A39,SEARCH("&gt;",'CFR - XML import'!$A39,1)+1,SEARCH("/",'CFR - XML import'!$A39,1)-SEARCH("&gt;",'CFR - XML import'!$A39,1)-2)))</f>
        <v>0</v>
      </c>
      <c r="L45" s="140">
        <f>IF(ISERROR(FIND(L$3,'CFR - XML import'!$A39)),0,VALUE(MID('CFR - XML import'!$A39,SEARCH("&gt;",'CFR - XML import'!$A39,1)+1,SEARCH("/",'CFR - XML import'!$A39,1)-SEARCH("&gt;",'CFR - XML import'!$A39,1)-2)))</f>
        <v>0</v>
      </c>
      <c r="M45" s="140">
        <f>IF(ISERROR(FIND(M$3,'CFR - XML import'!$A39)),0,VALUE(MID('CFR - XML import'!$A39,SEARCH("&gt;",'CFR - XML import'!$A39,1)+1,SEARCH("/",'CFR - XML import'!$A39,1)-SEARCH("&gt;",'CFR - XML import'!$A39,1)-2)))</f>
        <v>0</v>
      </c>
      <c r="N45" s="140">
        <f>IF(ISERROR(FIND(N$3,'CFR - XML import'!$A39)),0,VALUE(MID('CFR - XML import'!$A39,SEARCH("&gt;",'CFR - XML import'!$A39,1)+1,SEARCH("/",'CFR - XML import'!$A39,1)-SEARCH("&gt;",'CFR - XML import'!$A39,1)-2)))</f>
        <v>0</v>
      </c>
      <c r="O45" s="140">
        <f>IF(ISERROR(FIND(O$3,'CFR - XML import'!$A39)),0,VALUE(MID('CFR - XML import'!$A39,SEARCH("&gt;",'CFR - XML import'!$A39,1)+1,SEARCH("/",'CFR - XML import'!$A39,1)-SEARCH("&gt;",'CFR - XML import'!$A39,1)-2)))</f>
        <v>0</v>
      </c>
      <c r="P45" s="140">
        <f>IF(ISERROR(FIND(P$3,'CFR - XML import'!$A39)),0,VALUE(MID('CFR - XML import'!$A39,SEARCH("&gt;",'CFR - XML import'!$A39,1)+1,SEARCH("/",'CFR - XML import'!$A39,1)-SEARCH("&gt;",'CFR - XML import'!$A39,1)-2)))</f>
        <v>0</v>
      </c>
      <c r="Q45" s="140">
        <f>IF(ISERROR(FIND(Q$3,'CFR - XML import'!$A39)),0,VALUE(MID('CFR - XML import'!$A39,SEARCH("&gt;",'CFR - XML import'!$A39,1)+1,SEARCH("/",'CFR - XML import'!$A39,1)-SEARCH("&gt;",'CFR - XML import'!$A39,1)-2)))</f>
        <v>0</v>
      </c>
      <c r="R45" s="140">
        <f>IF(ISERROR(FIND(R$3,'CFR - XML import'!$A39)),0,VALUE(MID('CFR - XML import'!$A39,SEARCH("&gt;",'CFR - XML import'!$A39,1)+1,SEARCH("/",'CFR - XML import'!$A39,1)-SEARCH("&gt;",'CFR - XML import'!$A39,1)-2)))</f>
        <v>0</v>
      </c>
      <c r="S45" s="140">
        <f>IF(ISERROR(FIND(S$3,'CFR - XML import'!$A39)),0,VALUE(MID('CFR - XML import'!$A39,SEARCH("&gt;",'CFR - XML import'!$A39,1)+1,SEARCH("/",'CFR - XML import'!$A39,1)-SEARCH("&gt;",'CFR - XML import'!$A39,1)-2)))</f>
        <v>10595.11</v>
      </c>
      <c r="T45" s="140">
        <f>IF(ISERROR(FIND(T$3,'CFR - XML import'!$A39)),0,VALUE(MID('CFR - XML import'!$A39,SEARCH("&gt;",'CFR - XML import'!$A39,1)+1,SEARCH("/",'CFR - XML import'!$A39,1)-SEARCH("&gt;",'CFR - XML import'!$A39,1)-2)))</f>
        <v>0</v>
      </c>
      <c r="U45" s="140">
        <f>IF(ISERROR(FIND(U$3,'CFR - XML import'!$A39)),0,VALUE(MID('CFR - XML import'!$A39,SEARCH("&gt;",'CFR - XML import'!$A39,1)+1,SEARCH("/",'CFR - XML import'!$A39,1)-SEARCH("&gt;",'CFR - XML import'!$A39,1)-2)))</f>
        <v>0</v>
      </c>
      <c r="V45" s="140">
        <f>IF(ISERROR(FIND(V$3,'CFR - XML import'!$A39)),0,VALUE(MID('CFR - XML import'!$A39,SEARCH("&gt;",'CFR - XML import'!$A39,1)+1,SEARCH("/",'CFR - XML import'!$A39,1)-SEARCH("&gt;",'CFR - XML import'!$A39,1)-2)))</f>
        <v>0</v>
      </c>
      <c r="W45" s="140">
        <f>IF(ISERROR(FIND(W$3,'CFR - XML import'!$A39)),0,VALUE(MID('CFR - XML import'!$A39,SEARCH("&gt;",'CFR - XML import'!$A39,1)+1,SEARCH("/",'CFR - XML import'!$A39,1)-SEARCH("&gt;",'CFR - XML import'!$A39,1)-2)))</f>
        <v>0</v>
      </c>
      <c r="X45" s="140"/>
      <c r="Y45" s="140">
        <f>IF(ISERROR(FIND(Y$3,'CFR - XML import'!$A39)),0,VALUE(MID('CFR - XML import'!$A39,SEARCH("&gt;",'CFR - XML import'!$A39,1)+1,SEARCH("/",'CFR - XML import'!$A39,1)-SEARCH("&gt;",'CFR - XML import'!$A39,1)-2)))</f>
        <v>0</v>
      </c>
      <c r="Z45" s="140">
        <f>IF(ISERROR(FIND(Z$3,'CFR - XML import'!$A39)),0,VALUE(MID('CFR - XML import'!$A39,SEARCH("&gt;",'CFR - XML import'!$A39,1)+1,SEARCH("/",'CFR - XML import'!$A39,1)-SEARCH("&gt;",'CFR - XML import'!$A39,1)-2)))</f>
        <v>0</v>
      </c>
      <c r="AA45" s="140">
        <f>IF(ISERROR(FIND(AA$3,'CFR - XML import'!$A39)),0,VALUE(MID('CFR - XML import'!$A39,SEARCH("&gt;",'CFR - XML import'!$A39,1)+1,SEARCH("/",'CFR - XML import'!$A39,1)-SEARCH("&gt;",'CFR - XML import'!$A39,1)-2)))</f>
        <v>0</v>
      </c>
      <c r="AB45" s="140">
        <f>IF(ISERROR(FIND(AB$3,'CFR - XML import'!$A39)),0,VALUE(MID('CFR - XML import'!$A39,SEARCH("&gt;",'CFR - XML import'!$A39,1)+1,SEARCH("/",'CFR - XML import'!$A39,1)-SEARCH("&gt;",'CFR - XML import'!$A39,1)-2)))</f>
        <v>0</v>
      </c>
      <c r="AC45" s="140">
        <f>IF(ISERROR(FIND(AC$3,'CFR - XML import'!$A39)),0,VALUE(MID('CFR - XML import'!$A39,SEARCH("&gt;",'CFR - XML import'!$A39,1)+1,SEARCH("/",'CFR - XML import'!$A39,1)-SEARCH("&gt;",'CFR - XML import'!$A39,1)-2)))</f>
        <v>0</v>
      </c>
      <c r="AD45" s="140">
        <f>IF(ISERROR(FIND(AD$3,'CFR - XML import'!$A39)),0,VALUE(MID('CFR - XML import'!$A39,SEARCH("&gt;",'CFR - XML import'!$A39,1)+1,SEARCH("/",'CFR - XML import'!$A39,1)-SEARCH("&gt;",'CFR - XML import'!$A39,1)-2)))</f>
        <v>0</v>
      </c>
      <c r="AE45" s="140">
        <f>IF(ISERROR(FIND(AE$3,'CFR - XML import'!$A39)),0,VALUE(MID('CFR - XML import'!$A39,SEARCH("&gt;",'CFR - XML import'!$A39,1)+1,SEARCH("/",'CFR - XML import'!$A39,1)-SEARCH("&gt;",'CFR - XML import'!$A39,1)-2)))</f>
        <v>0</v>
      </c>
      <c r="AF45" s="140">
        <f>IF(ISERROR(FIND(AF$3,'CFR - XML import'!$A39)),0,VALUE(MID('CFR - XML import'!$A39,SEARCH("&gt;",'CFR - XML import'!$A39,1)+1,SEARCH("/",'CFR - XML import'!$A39,1)-SEARCH("&gt;",'CFR - XML import'!$A39,1)-2)))</f>
        <v>0</v>
      </c>
      <c r="AG45" s="140">
        <f>IF(ISERROR(FIND(AG$3,'CFR - XML import'!$A39)),0,VALUE(MID('CFR - XML import'!$A39,SEARCH("&gt;",'CFR - XML import'!$A39,1)+1,SEARCH("/",'CFR - XML import'!$A39,1)-SEARCH("&gt;",'CFR - XML import'!$A39,1)-2)))</f>
        <v>0</v>
      </c>
      <c r="AH45" s="140">
        <f>IF(ISERROR(FIND(AH$3,'CFR - XML import'!$A39)),0,VALUE(MID('CFR - XML import'!$A39,SEARCH("&gt;",'CFR - XML import'!$A39,1)+1,SEARCH("/",'CFR - XML import'!$A39,1)-SEARCH("&gt;",'CFR - XML import'!$A39,1)-2)))</f>
        <v>0</v>
      </c>
      <c r="AI45" s="140">
        <f>IF(ISERROR(FIND(AI$3,'CFR - XML import'!$A39)),0,VALUE(MID('CFR - XML import'!$A39,SEARCH("&gt;",'CFR - XML import'!$A39,1)+1,SEARCH("/",'CFR - XML import'!$A39,1)-SEARCH("&gt;",'CFR - XML import'!$A39,1)-2)))</f>
        <v>0</v>
      </c>
      <c r="AJ45" s="140">
        <f>IF(ISERROR(FIND(AJ$3,'CFR - XML import'!$A39)),0,VALUE(MID('CFR - XML import'!$A39,SEARCH("&gt;",'CFR - XML import'!$A39,1)+1,SEARCH("/",'CFR - XML import'!$A39,1)-SEARCH("&gt;",'CFR - XML import'!$A39,1)-2)))</f>
        <v>0</v>
      </c>
      <c r="AK45" s="140">
        <f>IF(ISERROR(FIND(AK$3,'CFR - XML import'!$A39)),0,VALUE(MID('CFR - XML import'!$A39,SEARCH("&gt;",'CFR - XML import'!$A39,1)+1,SEARCH("/",'CFR - XML import'!$A39,1)-SEARCH("&gt;",'CFR - XML import'!$A39,1)-2)))</f>
        <v>0</v>
      </c>
      <c r="AL45" s="140">
        <f>IF(ISERROR(FIND(AL$3,'CFR - XML import'!$A39)),0,VALUE(MID('CFR - XML import'!$A39,SEARCH("&gt;",'CFR - XML import'!$A39,1)+1,SEARCH("/",'CFR - XML import'!$A39,1)-SEARCH("&gt;",'CFR - XML import'!$A39,1)-2)))</f>
        <v>0</v>
      </c>
      <c r="AM45" s="140">
        <f>IF(ISERROR(FIND(AM$3,'CFR - XML import'!$A39)),0,VALUE(MID('CFR - XML import'!$A39,SEARCH("&gt;",'CFR - XML import'!$A39,1)+1,SEARCH("/",'CFR - XML import'!$A39,1)-SEARCH("&gt;",'CFR - XML import'!$A39,1)-2)))</f>
        <v>0</v>
      </c>
      <c r="AN45" s="140">
        <f>IF(ISERROR(FIND(AN$3,'CFR - XML import'!$A39)),0,VALUE(MID('CFR - XML import'!$A39,SEARCH("&gt;",'CFR - XML import'!$A39,1)+1,SEARCH("/",'CFR - XML import'!$A39,1)-SEARCH("&gt;",'CFR - XML import'!$A39,1)-2)))</f>
        <v>0</v>
      </c>
      <c r="AO45" s="140">
        <f>IF(ISERROR(FIND(AO$3,'CFR - XML import'!$A39)),0,VALUE(MID('CFR - XML import'!$A39,SEARCH("&gt;",'CFR - XML import'!$A39,1)+1,SEARCH("/",'CFR - XML import'!$A39,1)-SEARCH("&gt;",'CFR - XML import'!$A39,1)-2)))</f>
        <v>0</v>
      </c>
      <c r="AP45" s="140">
        <f>IF(ISERROR(FIND(AP$3,'CFR - XML import'!$A39)),0,VALUE(MID('CFR - XML import'!$A39,SEARCH("&gt;",'CFR - XML import'!$A39,1)+1,SEARCH("/",'CFR - XML import'!$A39,1)-SEARCH("&gt;",'CFR - XML import'!$A39,1)-2)))</f>
        <v>0</v>
      </c>
      <c r="AQ45" s="140">
        <f>IF(ISERROR(FIND(AQ$3,'CFR - XML import'!$A39)),0,VALUE(MID('CFR - XML import'!$A39,SEARCH("&gt;",'CFR - XML import'!$A39,1)+1,SEARCH("/",'CFR - XML import'!$A39,1)-SEARCH("&gt;",'CFR - XML import'!$A39,1)-2)))</f>
        <v>0</v>
      </c>
      <c r="AR45" s="140">
        <f>IF(ISERROR(FIND(AR$3,'CFR - XML import'!$A39)),0,VALUE(MID('CFR - XML import'!$A39,SEARCH("&gt;",'CFR - XML import'!$A39,1)+1,SEARCH("/",'CFR - XML import'!$A39,1)-SEARCH("&gt;",'CFR - XML import'!$A39,1)-2)))</f>
        <v>0</v>
      </c>
      <c r="AS45" s="140">
        <f>IF(ISERROR(FIND(AS$3,'CFR - XML import'!$A39)),0,VALUE(MID('CFR - XML import'!$A39,SEARCH("&gt;",'CFR - XML import'!$A39,1)+1,SEARCH("/",'CFR - XML import'!$A39,1)-SEARCH("&gt;",'CFR - XML import'!$A39,1)-2)))</f>
        <v>0</v>
      </c>
      <c r="AT45" s="140">
        <f>IF(ISERROR(FIND(AT$3,'CFR - XML import'!$A39)),0,VALUE(MID('CFR - XML import'!$A39,SEARCH("&gt;",'CFR - XML import'!$A39,1)+1,SEARCH("/",'CFR - XML import'!$A39,1)-SEARCH("&gt;",'CFR - XML import'!$A39,1)-2)))</f>
        <v>0</v>
      </c>
      <c r="AU45" s="140">
        <f>IF(ISERROR(FIND(AU$3,'CFR - XML import'!$A39)),0,VALUE(MID('CFR - XML import'!$A39,SEARCH("&gt;",'CFR - XML import'!$A39,1)+1,SEARCH("/",'CFR - XML import'!$A39,1)-SEARCH("&gt;",'CFR - XML import'!$A39,1)-2)))</f>
        <v>0</v>
      </c>
      <c r="AV45" s="140">
        <f>IF(ISERROR(FIND(AV$3,'CFR - XML import'!$A39)),0,VALUE(MID('CFR - XML import'!$A39,SEARCH("&gt;",'CFR - XML import'!$A39,1)+1,SEARCH("/",'CFR - XML import'!$A39,1)-SEARCH("&gt;",'CFR - XML import'!$A39,1)-2)))</f>
        <v>0</v>
      </c>
      <c r="AW45" s="140">
        <f>IF(ISERROR(FIND(AW$3,'CFR - XML import'!$A39)),0,VALUE(MID('CFR - XML import'!$A39,SEARCH("&gt;",'CFR - XML import'!$A39,1)+1,SEARCH("/",'CFR - XML import'!$A39,1)-SEARCH("&gt;",'CFR - XML import'!$A39,1)-2)))</f>
        <v>0</v>
      </c>
      <c r="AX45" s="140">
        <f>IF(ISERROR(FIND(AX$3,'CFR - XML import'!$A39)),0,VALUE(MID('CFR - XML import'!$A39,SEARCH("&gt;",'CFR - XML import'!$A39,1)+1,SEARCH("/",'CFR - XML import'!$A39,1)-SEARCH("&gt;",'CFR - XML import'!$A39,1)-2)))</f>
        <v>0</v>
      </c>
      <c r="AY45" s="140">
        <f>IF(ISERROR(FIND(AY$3,'CFR - XML import'!$A39)),0,VALUE(MID('CFR - XML import'!$A39,SEARCH("&gt;",'CFR - XML import'!$A39,1)+1,SEARCH("/",'CFR - XML import'!$A39,1)-SEARCH("&gt;",'CFR - XML import'!$A39,1)-2)))</f>
        <v>0</v>
      </c>
      <c r="AZ45" s="140">
        <f>IF(ISERROR(FIND(AZ$3,'CFR - XML import'!$A39)),0,VALUE(MID('CFR - XML import'!$A39,SEARCH("&gt;",'CFR - XML import'!$A39,1)+1,SEARCH("/",'CFR - XML import'!$A39,1)-SEARCH("&gt;",'CFR - XML import'!$A39,1)-2)))</f>
        <v>0</v>
      </c>
      <c r="BA45" s="140">
        <f>IF(ISERROR(FIND(BA$3,'CFR - XML import'!$A39)),0,VALUE(MID('CFR - XML import'!$A39,SEARCH("&gt;",'CFR - XML import'!$A39,1)+1,SEARCH("/",'CFR - XML import'!$A39,1)-SEARCH("&gt;",'CFR - XML import'!$A39,1)-2)))</f>
        <v>0</v>
      </c>
      <c r="BB45" s="140">
        <f>IF(ISERROR(FIND(BB$3,'CFR - XML import'!$A39)),0,VALUE(MID('CFR - XML import'!$A39,SEARCH("&gt;",'CFR - XML import'!$A39,1)+1,SEARCH("/",'CFR - XML import'!$A39,1)-SEARCH("&gt;",'CFR - XML import'!$A39,1)-2)))</f>
        <v>0</v>
      </c>
      <c r="BC45" s="140">
        <f>IF(ISERROR(FIND(BC$3,'CFR - XML import'!$A39)),0,VALUE(MID('CFR - XML import'!$A39,SEARCH("&gt;",'CFR - XML import'!$A39,1)+1,SEARCH("/",'CFR - XML import'!$A39,1)-SEARCH("&gt;",'CFR - XML import'!$A39,1)-2)))</f>
        <v>0</v>
      </c>
      <c r="BD45" s="140">
        <f>IF(ISERROR(FIND(BD$3,'CFR - XML import'!$A39)),0,VALUE(MID('CFR - XML import'!$A39,SEARCH("&gt;",'CFR - XML import'!$A39,1)+1,SEARCH("/",'CFR - XML import'!$A39,1)-SEARCH("&gt;",'CFR - XML import'!$A39,1)-2)))</f>
        <v>0</v>
      </c>
      <c r="BE45" s="140">
        <f>IF(ISERROR(FIND(BE$3,'CFR - XML import'!$A39)),0,VALUE(MID('CFR - XML import'!$A39,SEARCH("&gt;",'CFR - XML import'!$A39,1)+1,SEARCH("/",'CFR - XML import'!$A39,1)-SEARCH("&gt;",'CFR - XML import'!$A39,1)-2)))</f>
        <v>0</v>
      </c>
      <c r="BF45" s="140">
        <f>IF(ISERROR(FIND(BF$3,'CFR - XML import'!$A39)),0,VALUE(MID('CFR - XML import'!$A39,SEARCH("&gt;",'CFR - XML import'!$A39,1)+1,SEARCH("/",'CFR - XML import'!$A39,1)-SEARCH("&gt;",'CFR - XML import'!$A39,1)-2)))</f>
        <v>0</v>
      </c>
      <c r="BG45" s="140">
        <f>IF(ISERROR(FIND(BG$3,'CFR - XML import'!$A39)),0,VALUE(MID('CFR - XML import'!$A39,SEARCH("&gt;",'CFR - XML import'!$A39,1)+1,SEARCH("/",'CFR - XML import'!$A39,1)-SEARCH("&gt;",'CFR - XML import'!$A39,1)-2)))</f>
        <v>0</v>
      </c>
      <c r="BH45" s="140">
        <f>IF(ISERROR(FIND(BH$3,'CFR - XML import'!$A39)),0,VALUE(MID('CFR - XML import'!$A39,SEARCH("&gt;",'CFR - XML import'!$A39,1)+1,SEARCH("/",'CFR - XML import'!$A39,1)-SEARCH("&gt;",'CFR - XML import'!$A39,1)-2)))</f>
        <v>0</v>
      </c>
      <c r="BI45" s="140">
        <f>IF(ISERROR(FIND(BI$3,'CFR - XML import'!$A39)),0,VALUE(MID('CFR - XML import'!$A39,SEARCH("&gt;",'CFR - XML import'!$A39,1)+1,SEARCH("/",'CFR - XML import'!$A39,1)-SEARCH("&gt;",'CFR - XML import'!$A39,1)-2)))</f>
        <v>0</v>
      </c>
      <c r="BJ45" s="140">
        <f>IF(ISERROR(FIND(BJ$3,'CFR - XML import'!$A39)),0,VALUE(MID('CFR - XML import'!$A39,SEARCH("&gt;",'CFR - XML import'!$A39,1)+1,SEARCH("/",'CFR - XML import'!$A39,1)-SEARCH("&gt;",'CFR - XML import'!$A39,1)-2)))</f>
        <v>0</v>
      </c>
      <c r="BK45" s="140">
        <f>IF(ISERROR(FIND(BK$3,'CFR - XML import'!$A39)),0,VALUE(MID('CFR - XML import'!$A39,SEARCH("&gt;",'CFR - XML import'!$A39,1)+1,SEARCH("/",'CFR - XML import'!$A39,1)-SEARCH("&gt;",'CFR - XML import'!$A39,1)-2)))</f>
        <v>0</v>
      </c>
      <c r="BL45" s="140">
        <f>IF(ISERROR(FIND(BL$3,'CFR - XML import'!$A39)),0,VALUE(MID('CFR - XML import'!$A39,SEARCH("&gt;",'CFR - XML import'!$A39,1)+1,SEARCH("/",'CFR - XML import'!$A39,1)-SEARCH("&gt;",'CFR - XML import'!$A39,1)-2)))</f>
        <v>0</v>
      </c>
      <c r="BM45" s="140">
        <f>IF(ISERROR(FIND(BM$3,'CFR - XML import'!$A39)),0,VALUE(MID('CFR - XML import'!$A39,SEARCH("&gt;",'CFR - XML import'!$A39,1)+1,SEARCH("/",'CFR - XML import'!$A39,1)-SEARCH("&gt;",'CFR - XML import'!$A39,1)-2)))</f>
        <v>0</v>
      </c>
      <c r="BN45" s="140">
        <f>IF(ISERROR(FIND(BN$3,'CFR - XML import'!$A39)),0,VALUE(MID('CFR - XML import'!$A39,SEARCH("&gt;",'CFR - XML import'!$A39,1)+1,SEARCH("/",'CFR - XML import'!$A39,1)-SEARCH("&gt;",'CFR - XML import'!$A39,1)-2)))</f>
        <v>0</v>
      </c>
      <c r="BO45" s="140">
        <f>IF(ISERROR(FIND(BO$3,'CFR - XML import'!$A39)),0,VALUE(MID('CFR - XML import'!$A39,SEARCH("&gt;",'CFR - XML import'!$A39,1)+1,SEARCH("/",'CFR - XML import'!$A39,1)-SEARCH("&gt;",'CFR - XML import'!$A39,1)-2)))</f>
        <v>0</v>
      </c>
      <c r="BP45" s="140">
        <f>IF(ISERROR(FIND(BP$3,'CFR - XML import'!$A39)),0,VALUE(MID('CFR - XML import'!$A39,SEARCH("&gt;",'CFR - XML import'!$A39,1)+1,SEARCH("/",'CFR - XML import'!$A39,1)-SEARCH("&gt;",'CFR - XML import'!$A39,1)-2)))</f>
        <v>0</v>
      </c>
      <c r="BQ45" s="140">
        <f>IF(ISERROR(FIND(BQ$3,'CFR - XML import'!$A39)),0,VALUE(MID('CFR - XML import'!$A39,SEARCH("&gt;",'CFR - XML import'!$A39,1)+1,SEARCH("/",'CFR - XML import'!$A39,1)-SEARCH("&gt;",'CFR - XML import'!$A39,1)-2)))</f>
        <v>0</v>
      </c>
      <c r="BR45" s="140">
        <f>IF(ISERROR(FIND(BR$3,'CFR - XML import'!$A39)),0,VALUE(MID('CFR - XML import'!$A39,SEARCH("&gt;",'CFR - XML import'!$A39,1)+1,SEARCH("/",'CFR - XML import'!$A39,1)-SEARCH("&gt;",'CFR - XML import'!$A39,1)-2)))</f>
        <v>0</v>
      </c>
      <c r="BS45" s="140">
        <f>IF(ISERROR(FIND(BS$3,'CFR - XML import'!$A39)),0,VALUE(MID('CFR - XML import'!$A39,SEARCH("&gt;",'CFR - XML import'!$A39,1)+1,SEARCH("/",'CFR - XML import'!$A39,1)-SEARCH("&gt;",'CFR - XML import'!$A39,1)-2)))</f>
        <v>0</v>
      </c>
      <c r="BT45" s="140">
        <f>IF(ISERROR(FIND(BT$3,'CFR - XML import'!$A39)),0,VALUE(MID('CFR - XML import'!$A39,SEARCH("&gt;",'CFR - XML import'!$A39,1)+1,SEARCH("/",'CFR - XML import'!$A39,1)-SEARCH("&gt;",'CFR - XML import'!$A39,1)-2)))</f>
        <v>0</v>
      </c>
      <c r="BU45" s="140">
        <f>IF(ISERROR(FIND(BU$3,'CFR - XML import'!$A39)),0,VALUE(MID('CFR - XML import'!$A39,SEARCH("&gt;",'CFR - XML import'!$A39,1)+1,SEARCH("/",'CFR - XML import'!$A39,1)-SEARCH("&gt;",'CFR - XML import'!$A39,1)-2)))</f>
        <v>0</v>
      </c>
      <c r="BV45" s="140">
        <f>IF(ISERROR(FIND(BV$3,'CFR - XML import'!$A39)),0,VALUE(MID('CFR - XML import'!$A39,SEARCH("&gt;",'CFR - XML import'!$A39,1)+1,SEARCH("/",'CFR - XML import'!$A39,1)-SEARCH("&gt;",'CFR - XML import'!$A39,1)-2)))</f>
        <v>0</v>
      </c>
      <c r="BW45" s="140">
        <f>IF(ISERROR(FIND(BW$3,'CFR - XML import'!$A39)),0,VALUE(MID('CFR - XML import'!$A39,SEARCH("&gt;",'CFR - XML import'!$A39,1)+1,SEARCH("/",'CFR - XML import'!$A39,1)-SEARCH("&gt;",'CFR - XML import'!$A39,1)-2)))</f>
        <v>0</v>
      </c>
      <c r="BX45" s="140">
        <f>IF(ISERROR(FIND(BX$3,'CFR - XML import'!$A39)),0,VALUE(MID('CFR - XML import'!$A39,SEARCH("&gt;",'CFR - XML import'!$A39,1)+1,SEARCH("/",'CFR - XML import'!$A39,1)-SEARCH("&gt;",'CFR - XML import'!$A39,1)-2)))</f>
        <v>0</v>
      </c>
      <c r="BY45" s="140">
        <f>IF(ISERROR(FIND(BY$3,'CFR - XML import'!$A39)),0,VALUE(MID('CFR - XML import'!$A39,SEARCH("&gt;",'CFR - XML import'!$A39,1)+1,SEARCH("/",'CFR - XML import'!$A39,1)-SEARCH("&gt;",'CFR - XML import'!$A39,1)-2)))</f>
        <v>0</v>
      </c>
      <c r="BZ45" s="140">
        <f>IF(ISERROR(FIND(BZ$3,'CFR - XML import'!$A39)),0,VALUE(MID('CFR - XML import'!$A39,SEARCH("&gt;",'CFR - XML import'!$A39,1)+1,SEARCH("/",'CFR - XML import'!$A39,1)-SEARCH("&gt;",'CFR - XML import'!$A39,1)-2)))</f>
        <v>0</v>
      </c>
      <c r="CG45" s="142">
        <f>IF(ISERROR(IF(MID('CFR - XML import'!$A39,LEN($CF$4)+5,LEN('CFR - XML import'!$A39)-(2*LEN($CF$4)+5))="RMMS",1,IF(MID('CFR - XML import'!$A39,LEN("    &lt;InputSystem&gt;")+1,LEN('CFR - XML import'!$A39)-(LEN("    &lt;InputSystem&gt;")+LEN($CF$4)+1))="SIMS",2,0))),0,IF(MID('CFR - XML import'!$A39,LEN($CF$4)+5,LEN('CFR - XML import'!$A39)-(2*LEN($CF$4)+5))="RMMS",1,IF(MID('CFR - XML import'!$A39,LEN("    &lt;InputSystem&gt;")+1,LEN('CFR - XML import'!$A39)-(LEN("    &lt;InputSystem&gt;")+LEN($CF$4)+1))="SIMS",2,0)))</f>
        <v>0</v>
      </c>
      <c r="CH45" s="140">
        <f>IF(ISERROR(FIND(CH$3,'CFR - XML import'!$A39)),0,MID('CFR - XML import'!$A39,SEARCH("&gt;",'CFR - XML import'!$A39,1)+1,SEARCH("/",'CFR - XML import'!$A39,1)-SEARCH("&gt;",'CFR - XML import'!$A39,1)-2))</f>
        <v>0</v>
      </c>
      <c r="CI45" s="140">
        <f>IF(ISERROR(FIND(CI$3,'CFR - XML import'!$A39)),0,MID('CFR - XML import'!$A39,SEARCH("&gt;",'CFR - XML import'!$A39,1)+1,SEARCH("/",'CFR - XML import'!$A39,1)-SEARCH("&gt;",'CFR - XML import'!$A39,1)-2))</f>
        <v>0</v>
      </c>
      <c r="CJ45" s="140">
        <f>IF(ISERROR(FIND(CJ$3,'CFR - XML import'!$A39)),0,MID('CFR - XML import'!$A39,SEARCH("&gt;",'CFR - XML import'!$A39,1)+1,SEARCH("/",'CFR - XML import'!$A39,1)-SEARCH("&gt;",'CFR - XML import'!$A39,1)-2))</f>
        <v>0</v>
      </c>
      <c r="CK45" s="140">
        <f>IF(ISERROR(FIND(CK$3,'CFR - XML import'!$A39)),0,MID('CFR - XML import'!$A39,SEARCH("&gt;",'CFR - XML import'!$A39,1)+1,SEARCH("/",'CFR - XML import'!$A39,1)-SEARCH("&gt;",'CFR - XML import'!$A39,1)-2))</f>
        <v>0</v>
      </c>
      <c r="CL45" s="140">
        <f>IF(ISERROR(FIND(CL$3,'CFR - XML import'!$A39)),0,MID('CFR - XML import'!$A39,SEARCH("&gt;",'CFR - XML import'!$A39,1)+1,SEARCH("/",'CFR - XML import'!$A39,1)-SEARCH("&gt;",'CFR - XML import'!$A39,1)-2))</f>
        <v>0</v>
      </c>
      <c r="CM45" s="140">
        <f>IF(ISERROR(FIND(CM$3,'CFR - XML import'!$A39)),0,MID('CFR - XML import'!$A39,SEARCH("&gt;",'CFR - XML import'!$A39,1)+1,SEARCH("/",'CFR - XML import'!$A39,1)-SEARCH("&gt;",'CFR - XML import'!$A39,1)-2))</f>
        <v>0</v>
      </c>
    </row>
    <row r="46" spans="1:91" x14ac:dyDescent="0.2">
      <c r="A46" s="139" t="str">
        <f>IF(AND('CFR - XML import'!A40&lt;&gt;"",LEFT('CFR - XML import'!A40,1)&lt;&gt;"&lt;",LEFT('CFR - XML import'!A40,3)&lt;&gt;"  &lt;",LEFT('CFR - XML import'!A40,5)&lt;&gt;"    &lt;",LEFT('CFR - XML import'!A40,7)&lt;&gt;"      &lt;",LEFT('CFR - XML import'!A40,9)&lt;&gt;"        &lt;",$B$1="SIMS"),'CFR - XML import'!A40,IF(AND(LEFT('CFR - XML import'!A40,9)="&lt;Details&gt;",$B$1="RM"),'CFR - XML import'!A40,""))</f>
        <v/>
      </c>
      <c r="B46" s="140">
        <f>IF(ISERROR(FIND(B$3,'CFR - XML import'!$A40)),0,VALUE(MID('CFR - XML import'!$A40,SEARCH("&gt;",'CFR - XML import'!$A40,1)+1,SEARCH("/",'CFR - XML import'!$A40,1)-SEARCH("&gt;",'CFR - XML import'!$A40,1)-2)))</f>
        <v>0</v>
      </c>
      <c r="D46" s="140">
        <f>IF(ISERROR(FIND(D$3,'CFR - XML import'!$A40)),0,MID('CFR - XML import'!$A40,SEARCH("&gt;",'CFR - XML import'!$A40,1)+1,SEARCH("/",'CFR - XML import'!$A40,1)-SEARCH("&gt;",'CFR - XML import'!$A40,1)-2))</f>
        <v>0</v>
      </c>
      <c r="E46" s="140">
        <f>IF(ISERROR(FIND(E$3,'CFR - XML import'!$A40)),0,MID('CFR - XML import'!$A40,SEARCH("&gt;",'CFR - XML import'!$A40,1)+1,SEARCH("/",'CFR - XML import'!$A40,1)-SEARCH("&gt;",'CFR - XML import'!$A40,1)-2))</f>
        <v>0</v>
      </c>
      <c r="F46" s="141">
        <f>IF($B$1="SIMS",IF(ISERROR(FIND(F$3,'CFR - XML import'!$A40)),0,VALUE(MID('CFR - XML import'!$A40,15,10))),IF(ISERROR(FIND(F$3,'CFR - XML import'!$A40)),0,VALUE(MID('CFR - XML import'!$A40,15,10))))</f>
        <v>0</v>
      </c>
      <c r="G46" s="140">
        <f>IF(ISERROR(FIND(G$3,'CFR - XML import'!$A40)),0,VALUE(MID('CFR - XML import'!$A40,SEARCH("&gt;",'CFR - XML import'!$A40,1)+1,SEARCH("/",'CFR - XML import'!$A40,1)-SEARCH("&gt;",'CFR - XML import'!$A40,1)-2)))</f>
        <v>0</v>
      </c>
      <c r="H46" s="140">
        <f>IF(ISERROR(FIND(H$3,'CFR - XML import'!$A40)),0,VALUE(MID('CFR - XML import'!$A40,SEARCH("&gt;",'CFR - XML import'!$A40,1)+1,SEARCH("/",'CFR - XML import'!$A40,1)-SEARCH("&gt;",'CFR - XML import'!$A40,1)-2)))</f>
        <v>0</v>
      </c>
      <c r="I46" s="140">
        <f>IF(ISERROR(FIND(I$3,'CFR - XML import'!$A40)),0,VALUE(MID('CFR - XML import'!$A40,SEARCH("&gt;",'CFR - XML import'!$A40,1)+1,SEARCH("/",'CFR - XML import'!$A40,1)-SEARCH("&gt;",'CFR - XML import'!$A40,1)-2)))</f>
        <v>0</v>
      </c>
      <c r="J46" s="140">
        <f>IF(ISERROR(FIND(J$3,'CFR - XML import'!$A40)),0,VALUE(MID('CFR - XML import'!$A40,SEARCH("&gt;",'CFR - XML import'!$A40,1)+1,SEARCH("/",'CFR - XML import'!$A40,1)-SEARCH("&gt;",'CFR - XML import'!$A40,1)-2)))</f>
        <v>0</v>
      </c>
      <c r="K46" s="140">
        <f>IF(ISERROR(FIND(K$3,'CFR - XML import'!$A40)),0,VALUE(MID('CFR - XML import'!$A40,SEARCH("&gt;",'CFR - XML import'!$A40,1)+1,SEARCH("/",'CFR - XML import'!$A40,1)-SEARCH("&gt;",'CFR - XML import'!$A40,1)-2)))</f>
        <v>0</v>
      </c>
      <c r="L46" s="140">
        <f>IF(ISERROR(FIND(L$3,'CFR - XML import'!$A40)),0,VALUE(MID('CFR - XML import'!$A40,SEARCH("&gt;",'CFR - XML import'!$A40,1)+1,SEARCH("/",'CFR - XML import'!$A40,1)-SEARCH("&gt;",'CFR - XML import'!$A40,1)-2)))</f>
        <v>0</v>
      </c>
      <c r="M46" s="140">
        <f>IF(ISERROR(FIND(M$3,'CFR - XML import'!$A40)),0,VALUE(MID('CFR - XML import'!$A40,SEARCH("&gt;",'CFR - XML import'!$A40,1)+1,SEARCH("/",'CFR - XML import'!$A40,1)-SEARCH("&gt;",'CFR - XML import'!$A40,1)-2)))</f>
        <v>0</v>
      </c>
      <c r="N46" s="140">
        <f>IF(ISERROR(FIND(N$3,'CFR - XML import'!$A40)),0,VALUE(MID('CFR - XML import'!$A40,SEARCH("&gt;",'CFR - XML import'!$A40,1)+1,SEARCH("/",'CFR - XML import'!$A40,1)-SEARCH("&gt;",'CFR - XML import'!$A40,1)-2)))</f>
        <v>0</v>
      </c>
      <c r="O46" s="140">
        <f>IF(ISERROR(FIND(O$3,'CFR - XML import'!$A40)),0,VALUE(MID('CFR - XML import'!$A40,SEARCH("&gt;",'CFR - XML import'!$A40,1)+1,SEARCH("/",'CFR - XML import'!$A40,1)-SEARCH("&gt;",'CFR - XML import'!$A40,1)-2)))</f>
        <v>0</v>
      </c>
      <c r="P46" s="140">
        <f>IF(ISERROR(FIND(P$3,'CFR - XML import'!$A40)),0,VALUE(MID('CFR - XML import'!$A40,SEARCH("&gt;",'CFR - XML import'!$A40,1)+1,SEARCH("/",'CFR - XML import'!$A40,1)-SEARCH("&gt;",'CFR - XML import'!$A40,1)-2)))</f>
        <v>0</v>
      </c>
      <c r="Q46" s="140">
        <f>IF(ISERROR(FIND(Q$3,'CFR - XML import'!$A40)),0,VALUE(MID('CFR - XML import'!$A40,SEARCH("&gt;",'CFR - XML import'!$A40,1)+1,SEARCH("/",'CFR - XML import'!$A40,1)-SEARCH("&gt;",'CFR - XML import'!$A40,1)-2)))</f>
        <v>0</v>
      </c>
      <c r="R46" s="140">
        <f>IF(ISERROR(FIND(R$3,'CFR - XML import'!$A40)),0,VALUE(MID('CFR - XML import'!$A40,SEARCH("&gt;",'CFR - XML import'!$A40,1)+1,SEARCH("/",'CFR - XML import'!$A40,1)-SEARCH("&gt;",'CFR - XML import'!$A40,1)-2)))</f>
        <v>0</v>
      </c>
      <c r="S46" s="140">
        <f>IF(ISERROR(FIND(S$3,'CFR - XML import'!$A40)),0,VALUE(MID('CFR - XML import'!$A40,SEARCH("&gt;",'CFR - XML import'!$A40,1)+1,SEARCH("/",'CFR - XML import'!$A40,1)-SEARCH("&gt;",'CFR - XML import'!$A40,1)-2)))</f>
        <v>0</v>
      </c>
      <c r="T46" s="140">
        <f>IF(ISERROR(FIND(T$3,'CFR - XML import'!$A40)),0,VALUE(MID('CFR - XML import'!$A40,SEARCH("&gt;",'CFR - XML import'!$A40,1)+1,SEARCH("/",'CFR - XML import'!$A40,1)-SEARCH("&gt;",'CFR - XML import'!$A40,1)-2)))</f>
        <v>0</v>
      </c>
      <c r="U46" s="140">
        <f>IF(ISERROR(FIND(U$3,'CFR - XML import'!$A40)),0,VALUE(MID('CFR - XML import'!$A40,SEARCH("&gt;",'CFR - XML import'!$A40,1)+1,SEARCH("/",'CFR - XML import'!$A40,1)-SEARCH("&gt;",'CFR - XML import'!$A40,1)-2)))</f>
        <v>0</v>
      </c>
      <c r="V46" s="140">
        <f>IF(ISERROR(FIND(V$3,'CFR - XML import'!$A40)),0,VALUE(MID('CFR - XML import'!$A40,SEARCH("&gt;",'CFR - XML import'!$A40,1)+1,SEARCH("/",'CFR - XML import'!$A40,1)-SEARCH("&gt;",'CFR - XML import'!$A40,1)-2)))</f>
        <v>0</v>
      </c>
      <c r="W46" s="140">
        <f>IF(ISERROR(FIND(W$3,'CFR - XML import'!$A40)),0,VALUE(MID('CFR - XML import'!$A40,SEARCH("&gt;",'CFR - XML import'!$A40,1)+1,SEARCH("/",'CFR - XML import'!$A40,1)-SEARCH("&gt;",'CFR - XML import'!$A40,1)-2)))</f>
        <v>0</v>
      </c>
      <c r="X46" s="140"/>
      <c r="Y46" s="140">
        <f>IF(ISERROR(FIND(Y$3,'CFR - XML import'!$A40)),0,VALUE(MID('CFR - XML import'!$A40,SEARCH("&gt;",'CFR - XML import'!$A40,1)+1,SEARCH("/",'CFR - XML import'!$A40,1)-SEARCH("&gt;",'CFR - XML import'!$A40,1)-2)))</f>
        <v>0</v>
      </c>
      <c r="Z46" s="140">
        <f>IF(ISERROR(FIND(Z$3,'CFR - XML import'!$A40)),0,VALUE(MID('CFR - XML import'!$A40,SEARCH("&gt;",'CFR - XML import'!$A40,1)+1,SEARCH("/",'CFR - XML import'!$A40,1)-SEARCH("&gt;",'CFR - XML import'!$A40,1)-2)))</f>
        <v>0</v>
      </c>
      <c r="AA46" s="140">
        <f>IF(ISERROR(FIND(AA$3,'CFR - XML import'!$A40)),0,VALUE(MID('CFR - XML import'!$A40,SEARCH("&gt;",'CFR - XML import'!$A40,1)+1,SEARCH("/",'CFR - XML import'!$A40,1)-SEARCH("&gt;",'CFR - XML import'!$A40,1)-2)))</f>
        <v>0</v>
      </c>
      <c r="AB46" s="140">
        <f>IF(ISERROR(FIND(AB$3,'CFR - XML import'!$A40)),0,VALUE(MID('CFR - XML import'!$A40,SEARCH("&gt;",'CFR - XML import'!$A40,1)+1,SEARCH("/",'CFR - XML import'!$A40,1)-SEARCH("&gt;",'CFR - XML import'!$A40,1)-2)))</f>
        <v>0</v>
      </c>
      <c r="AC46" s="140">
        <f>IF(ISERROR(FIND(AC$3,'CFR - XML import'!$A40)),0,VALUE(MID('CFR - XML import'!$A40,SEARCH("&gt;",'CFR - XML import'!$A40,1)+1,SEARCH("/",'CFR - XML import'!$A40,1)-SEARCH("&gt;",'CFR - XML import'!$A40,1)-2)))</f>
        <v>0</v>
      </c>
      <c r="AD46" s="140">
        <f>IF(ISERROR(FIND(AD$3,'CFR - XML import'!$A40)),0,VALUE(MID('CFR - XML import'!$A40,SEARCH("&gt;",'CFR - XML import'!$A40,1)+1,SEARCH("/",'CFR - XML import'!$A40,1)-SEARCH("&gt;",'CFR - XML import'!$A40,1)-2)))</f>
        <v>0</v>
      </c>
      <c r="AE46" s="140">
        <f>IF(ISERROR(FIND(AE$3,'CFR - XML import'!$A40)),0,VALUE(MID('CFR - XML import'!$A40,SEARCH("&gt;",'CFR - XML import'!$A40,1)+1,SEARCH("/",'CFR - XML import'!$A40,1)-SEARCH("&gt;",'CFR - XML import'!$A40,1)-2)))</f>
        <v>0</v>
      </c>
      <c r="AF46" s="140">
        <f>IF(ISERROR(FIND(AF$3,'CFR - XML import'!$A40)),0,VALUE(MID('CFR - XML import'!$A40,SEARCH("&gt;",'CFR - XML import'!$A40,1)+1,SEARCH("/",'CFR - XML import'!$A40,1)-SEARCH("&gt;",'CFR - XML import'!$A40,1)-2)))</f>
        <v>0</v>
      </c>
      <c r="AG46" s="140">
        <f>IF(ISERROR(FIND(AG$3,'CFR - XML import'!$A40)),0,VALUE(MID('CFR - XML import'!$A40,SEARCH("&gt;",'CFR - XML import'!$A40,1)+1,SEARCH("/",'CFR - XML import'!$A40,1)-SEARCH("&gt;",'CFR - XML import'!$A40,1)-2)))</f>
        <v>0</v>
      </c>
      <c r="AH46" s="140">
        <f>IF(ISERROR(FIND(AH$3,'CFR - XML import'!$A40)),0,VALUE(MID('CFR - XML import'!$A40,SEARCH("&gt;",'CFR - XML import'!$A40,1)+1,SEARCH("/",'CFR - XML import'!$A40,1)-SEARCH("&gt;",'CFR - XML import'!$A40,1)-2)))</f>
        <v>0</v>
      </c>
      <c r="AI46" s="140">
        <f>IF(ISERROR(FIND(AI$3,'CFR - XML import'!$A40)),0,VALUE(MID('CFR - XML import'!$A40,SEARCH("&gt;",'CFR - XML import'!$A40,1)+1,SEARCH("/",'CFR - XML import'!$A40,1)-SEARCH("&gt;",'CFR - XML import'!$A40,1)-2)))</f>
        <v>0</v>
      </c>
      <c r="AJ46" s="140">
        <f>IF(ISERROR(FIND(AJ$3,'CFR - XML import'!$A40)),0,VALUE(MID('CFR - XML import'!$A40,SEARCH("&gt;",'CFR - XML import'!$A40,1)+1,SEARCH("/",'CFR - XML import'!$A40,1)-SEARCH("&gt;",'CFR - XML import'!$A40,1)-2)))</f>
        <v>0</v>
      </c>
      <c r="AK46" s="140">
        <f>IF(ISERROR(FIND(AK$3,'CFR - XML import'!$A40)),0,VALUE(MID('CFR - XML import'!$A40,SEARCH("&gt;",'CFR - XML import'!$A40,1)+1,SEARCH("/",'CFR - XML import'!$A40,1)-SEARCH("&gt;",'CFR - XML import'!$A40,1)-2)))</f>
        <v>0</v>
      </c>
      <c r="AL46" s="140">
        <f>IF(ISERROR(FIND(AL$3,'CFR - XML import'!$A40)),0,VALUE(MID('CFR - XML import'!$A40,SEARCH("&gt;",'CFR - XML import'!$A40,1)+1,SEARCH("/",'CFR - XML import'!$A40,1)-SEARCH("&gt;",'CFR - XML import'!$A40,1)-2)))</f>
        <v>0</v>
      </c>
      <c r="AM46" s="140">
        <f>IF(ISERROR(FIND(AM$3,'CFR - XML import'!$A40)),0,VALUE(MID('CFR - XML import'!$A40,SEARCH("&gt;",'CFR - XML import'!$A40,1)+1,SEARCH("/",'CFR - XML import'!$A40,1)-SEARCH("&gt;",'CFR - XML import'!$A40,1)-2)))</f>
        <v>0</v>
      </c>
      <c r="AN46" s="140">
        <f>IF(ISERROR(FIND(AN$3,'CFR - XML import'!$A40)),0,VALUE(MID('CFR - XML import'!$A40,SEARCH("&gt;",'CFR - XML import'!$A40,1)+1,SEARCH("/",'CFR - XML import'!$A40,1)-SEARCH("&gt;",'CFR - XML import'!$A40,1)-2)))</f>
        <v>0</v>
      </c>
      <c r="AO46" s="140">
        <f>IF(ISERROR(FIND(AO$3,'CFR - XML import'!$A40)),0,VALUE(MID('CFR - XML import'!$A40,SEARCH("&gt;",'CFR - XML import'!$A40,1)+1,SEARCH("/",'CFR - XML import'!$A40,1)-SEARCH("&gt;",'CFR - XML import'!$A40,1)-2)))</f>
        <v>0</v>
      </c>
      <c r="AP46" s="140">
        <f>IF(ISERROR(FIND(AP$3,'CFR - XML import'!$A40)),0,VALUE(MID('CFR - XML import'!$A40,SEARCH("&gt;",'CFR - XML import'!$A40,1)+1,SEARCH("/",'CFR - XML import'!$A40,1)-SEARCH("&gt;",'CFR - XML import'!$A40,1)-2)))</f>
        <v>0</v>
      </c>
      <c r="AQ46" s="140">
        <f>IF(ISERROR(FIND(AQ$3,'CFR - XML import'!$A40)),0,VALUE(MID('CFR - XML import'!$A40,SEARCH("&gt;",'CFR - XML import'!$A40,1)+1,SEARCH("/",'CFR - XML import'!$A40,1)-SEARCH("&gt;",'CFR - XML import'!$A40,1)-2)))</f>
        <v>0</v>
      </c>
      <c r="AR46" s="140">
        <f>IF(ISERROR(FIND(AR$3,'CFR - XML import'!$A40)),0,VALUE(MID('CFR - XML import'!$A40,SEARCH("&gt;",'CFR - XML import'!$A40,1)+1,SEARCH("/",'CFR - XML import'!$A40,1)-SEARCH("&gt;",'CFR - XML import'!$A40,1)-2)))</f>
        <v>0</v>
      </c>
      <c r="AS46" s="140">
        <f>IF(ISERROR(FIND(AS$3,'CFR - XML import'!$A40)),0,VALUE(MID('CFR - XML import'!$A40,SEARCH("&gt;",'CFR - XML import'!$A40,1)+1,SEARCH("/",'CFR - XML import'!$A40,1)-SEARCH("&gt;",'CFR - XML import'!$A40,1)-2)))</f>
        <v>0</v>
      </c>
      <c r="AT46" s="140">
        <f>IF(ISERROR(FIND(AT$3,'CFR - XML import'!$A40)),0,VALUE(MID('CFR - XML import'!$A40,SEARCH("&gt;",'CFR - XML import'!$A40,1)+1,SEARCH("/",'CFR - XML import'!$A40,1)-SEARCH("&gt;",'CFR - XML import'!$A40,1)-2)))</f>
        <v>0</v>
      </c>
      <c r="AU46" s="140">
        <f>IF(ISERROR(FIND(AU$3,'CFR - XML import'!$A40)),0,VALUE(MID('CFR - XML import'!$A40,SEARCH("&gt;",'CFR - XML import'!$A40,1)+1,SEARCH("/",'CFR - XML import'!$A40,1)-SEARCH("&gt;",'CFR - XML import'!$A40,1)-2)))</f>
        <v>0</v>
      </c>
      <c r="AV46" s="140">
        <f>IF(ISERROR(FIND(AV$3,'CFR - XML import'!$A40)),0,VALUE(MID('CFR - XML import'!$A40,SEARCH("&gt;",'CFR - XML import'!$A40,1)+1,SEARCH("/",'CFR - XML import'!$A40,1)-SEARCH("&gt;",'CFR - XML import'!$A40,1)-2)))</f>
        <v>0</v>
      </c>
      <c r="AW46" s="140">
        <f>IF(ISERROR(FIND(AW$3,'CFR - XML import'!$A40)),0,VALUE(MID('CFR - XML import'!$A40,SEARCH("&gt;",'CFR - XML import'!$A40,1)+1,SEARCH("/",'CFR - XML import'!$A40,1)-SEARCH("&gt;",'CFR - XML import'!$A40,1)-2)))</f>
        <v>0</v>
      </c>
      <c r="AX46" s="140">
        <f>IF(ISERROR(FIND(AX$3,'CFR - XML import'!$A40)),0,VALUE(MID('CFR - XML import'!$A40,SEARCH("&gt;",'CFR - XML import'!$A40,1)+1,SEARCH("/",'CFR - XML import'!$A40,1)-SEARCH("&gt;",'CFR - XML import'!$A40,1)-2)))</f>
        <v>0</v>
      </c>
      <c r="AY46" s="140">
        <f>IF(ISERROR(FIND(AY$3,'CFR - XML import'!$A40)),0,VALUE(MID('CFR - XML import'!$A40,SEARCH("&gt;",'CFR - XML import'!$A40,1)+1,SEARCH("/",'CFR - XML import'!$A40,1)-SEARCH("&gt;",'CFR - XML import'!$A40,1)-2)))</f>
        <v>0</v>
      </c>
      <c r="AZ46" s="140">
        <f>IF(ISERROR(FIND(AZ$3,'CFR - XML import'!$A40)),0,VALUE(MID('CFR - XML import'!$A40,SEARCH("&gt;",'CFR - XML import'!$A40,1)+1,SEARCH("/",'CFR - XML import'!$A40,1)-SEARCH("&gt;",'CFR - XML import'!$A40,1)-2)))</f>
        <v>0</v>
      </c>
      <c r="BA46" s="140">
        <f>IF(ISERROR(FIND(BA$3,'CFR - XML import'!$A40)),0,VALUE(MID('CFR - XML import'!$A40,SEARCH("&gt;",'CFR - XML import'!$A40,1)+1,SEARCH("/",'CFR - XML import'!$A40,1)-SEARCH("&gt;",'CFR - XML import'!$A40,1)-2)))</f>
        <v>0</v>
      </c>
      <c r="BB46" s="140">
        <f>IF(ISERROR(FIND(BB$3,'CFR - XML import'!$A40)),0,VALUE(MID('CFR - XML import'!$A40,SEARCH("&gt;",'CFR - XML import'!$A40,1)+1,SEARCH("/",'CFR - XML import'!$A40,1)-SEARCH("&gt;",'CFR - XML import'!$A40,1)-2)))</f>
        <v>0</v>
      </c>
      <c r="BC46" s="140">
        <f>IF(ISERROR(FIND(BC$3,'CFR - XML import'!$A40)),0,VALUE(MID('CFR - XML import'!$A40,SEARCH("&gt;",'CFR - XML import'!$A40,1)+1,SEARCH("/",'CFR - XML import'!$A40,1)-SEARCH("&gt;",'CFR - XML import'!$A40,1)-2)))</f>
        <v>0</v>
      </c>
      <c r="BD46" s="140">
        <f>IF(ISERROR(FIND(BD$3,'CFR - XML import'!$A40)),0,VALUE(MID('CFR - XML import'!$A40,SEARCH("&gt;",'CFR - XML import'!$A40,1)+1,SEARCH("/",'CFR - XML import'!$A40,1)-SEARCH("&gt;",'CFR - XML import'!$A40,1)-2)))</f>
        <v>0</v>
      </c>
      <c r="BE46" s="140">
        <f>IF(ISERROR(FIND(BE$3,'CFR - XML import'!$A40)),0,VALUE(MID('CFR - XML import'!$A40,SEARCH("&gt;",'CFR - XML import'!$A40,1)+1,SEARCH("/",'CFR - XML import'!$A40,1)-SEARCH("&gt;",'CFR - XML import'!$A40,1)-2)))</f>
        <v>0</v>
      </c>
      <c r="BF46" s="140">
        <f>IF(ISERROR(FIND(BF$3,'CFR - XML import'!$A40)),0,VALUE(MID('CFR - XML import'!$A40,SEARCH("&gt;",'CFR - XML import'!$A40,1)+1,SEARCH("/",'CFR - XML import'!$A40,1)-SEARCH("&gt;",'CFR - XML import'!$A40,1)-2)))</f>
        <v>0</v>
      </c>
      <c r="BG46" s="140">
        <f>IF(ISERROR(FIND(BG$3,'CFR - XML import'!$A40)),0,VALUE(MID('CFR - XML import'!$A40,SEARCH("&gt;",'CFR - XML import'!$A40,1)+1,SEARCH("/",'CFR - XML import'!$A40,1)-SEARCH("&gt;",'CFR - XML import'!$A40,1)-2)))</f>
        <v>0</v>
      </c>
      <c r="BH46" s="140">
        <f>IF(ISERROR(FIND(BH$3,'CFR - XML import'!$A40)),0,VALUE(MID('CFR - XML import'!$A40,SEARCH("&gt;",'CFR - XML import'!$A40,1)+1,SEARCH("/",'CFR - XML import'!$A40,1)-SEARCH("&gt;",'CFR - XML import'!$A40,1)-2)))</f>
        <v>0</v>
      </c>
      <c r="BI46" s="140">
        <f>IF(ISERROR(FIND(BI$3,'CFR - XML import'!$A40)),0,VALUE(MID('CFR - XML import'!$A40,SEARCH("&gt;",'CFR - XML import'!$A40,1)+1,SEARCH("/",'CFR - XML import'!$A40,1)-SEARCH("&gt;",'CFR - XML import'!$A40,1)-2)))</f>
        <v>0</v>
      </c>
      <c r="BJ46" s="140">
        <f>IF(ISERROR(FIND(BJ$3,'CFR - XML import'!$A40)),0,VALUE(MID('CFR - XML import'!$A40,SEARCH("&gt;",'CFR - XML import'!$A40,1)+1,SEARCH("/",'CFR - XML import'!$A40,1)-SEARCH("&gt;",'CFR - XML import'!$A40,1)-2)))</f>
        <v>0</v>
      </c>
      <c r="BK46" s="140">
        <f>IF(ISERROR(FIND(BK$3,'CFR - XML import'!$A40)),0,VALUE(MID('CFR - XML import'!$A40,SEARCH("&gt;",'CFR - XML import'!$A40,1)+1,SEARCH("/",'CFR - XML import'!$A40,1)-SEARCH("&gt;",'CFR - XML import'!$A40,1)-2)))</f>
        <v>0</v>
      </c>
      <c r="BL46" s="140">
        <f>IF(ISERROR(FIND(BL$3,'CFR - XML import'!$A40)),0,VALUE(MID('CFR - XML import'!$A40,SEARCH("&gt;",'CFR - XML import'!$A40,1)+1,SEARCH("/",'CFR - XML import'!$A40,1)-SEARCH("&gt;",'CFR - XML import'!$A40,1)-2)))</f>
        <v>0</v>
      </c>
      <c r="BM46" s="140">
        <f>IF(ISERROR(FIND(BM$3,'CFR - XML import'!$A40)),0,VALUE(MID('CFR - XML import'!$A40,SEARCH("&gt;",'CFR - XML import'!$A40,1)+1,SEARCH("/",'CFR - XML import'!$A40,1)-SEARCH("&gt;",'CFR - XML import'!$A40,1)-2)))</f>
        <v>0</v>
      </c>
      <c r="BN46" s="140">
        <f>IF(ISERROR(FIND(BN$3,'CFR - XML import'!$A40)),0,VALUE(MID('CFR - XML import'!$A40,SEARCH("&gt;",'CFR - XML import'!$A40,1)+1,SEARCH("/",'CFR - XML import'!$A40,1)-SEARCH("&gt;",'CFR - XML import'!$A40,1)-2)))</f>
        <v>0</v>
      </c>
      <c r="BO46" s="140">
        <f>IF(ISERROR(FIND(BO$3,'CFR - XML import'!$A40)),0,VALUE(MID('CFR - XML import'!$A40,SEARCH("&gt;",'CFR - XML import'!$A40,1)+1,SEARCH("/",'CFR - XML import'!$A40,1)-SEARCH("&gt;",'CFR - XML import'!$A40,1)-2)))</f>
        <v>0</v>
      </c>
      <c r="BP46" s="140">
        <f>IF(ISERROR(FIND(BP$3,'CFR - XML import'!$A40)),0,VALUE(MID('CFR - XML import'!$A40,SEARCH("&gt;",'CFR - XML import'!$A40,1)+1,SEARCH("/",'CFR - XML import'!$A40,1)-SEARCH("&gt;",'CFR - XML import'!$A40,1)-2)))</f>
        <v>0</v>
      </c>
      <c r="BQ46" s="140">
        <f>IF(ISERROR(FIND(BQ$3,'CFR - XML import'!$A40)),0,VALUE(MID('CFR - XML import'!$A40,SEARCH("&gt;",'CFR - XML import'!$A40,1)+1,SEARCH("/",'CFR - XML import'!$A40,1)-SEARCH("&gt;",'CFR - XML import'!$A40,1)-2)))</f>
        <v>0</v>
      </c>
      <c r="BR46" s="140">
        <f>IF(ISERROR(FIND(BR$3,'CFR - XML import'!$A40)),0,VALUE(MID('CFR - XML import'!$A40,SEARCH("&gt;",'CFR - XML import'!$A40,1)+1,SEARCH("/",'CFR - XML import'!$A40,1)-SEARCH("&gt;",'CFR - XML import'!$A40,1)-2)))</f>
        <v>0</v>
      </c>
      <c r="BS46" s="140">
        <f>IF(ISERROR(FIND(BS$3,'CFR - XML import'!$A40)),0,VALUE(MID('CFR - XML import'!$A40,SEARCH("&gt;",'CFR - XML import'!$A40,1)+1,SEARCH("/",'CFR - XML import'!$A40,1)-SEARCH("&gt;",'CFR - XML import'!$A40,1)-2)))</f>
        <v>0</v>
      </c>
      <c r="BT46" s="140">
        <f>IF(ISERROR(FIND(BT$3,'CFR - XML import'!$A40)),0,VALUE(MID('CFR - XML import'!$A40,SEARCH("&gt;",'CFR - XML import'!$A40,1)+1,SEARCH("/",'CFR - XML import'!$A40,1)-SEARCH("&gt;",'CFR - XML import'!$A40,1)-2)))</f>
        <v>0</v>
      </c>
      <c r="BU46" s="140">
        <f>IF(ISERROR(FIND(BU$3,'CFR - XML import'!$A40)),0,VALUE(MID('CFR - XML import'!$A40,SEARCH("&gt;",'CFR - XML import'!$A40,1)+1,SEARCH("/",'CFR - XML import'!$A40,1)-SEARCH("&gt;",'CFR - XML import'!$A40,1)-2)))</f>
        <v>0</v>
      </c>
      <c r="BV46" s="140">
        <f>IF(ISERROR(FIND(BV$3,'CFR - XML import'!$A40)),0,VALUE(MID('CFR - XML import'!$A40,SEARCH("&gt;",'CFR - XML import'!$A40,1)+1,SEARCH("/",'CFR - XML import'!$A40,1)-SEARCH("&gt;",'CFR - XML import'!$A40,1)-2)))</f>
        <v>0</v>
      </c>
      <c r="BW46" s="140">
        <f>IF(ISERROR(FIND(BW$3,'CFR - XML import'!$A40)),0,VALUE(MID('CFR - XML import'!$A40,SEARCH("&gt;",'CFR - XML import'!$A40,1)+1,SEARCH("/",'CFR - XML import'!$A40,1)-SEARCH("&gt;",'CFR - XML import'!$A40,1)-2)))</f>
        <v>0</v>
      </c>
      <c r="BX46" s="140">
        <f>IF(ISERROR(FIND(BX$3,'CFR - XML import'!$A40)),0,VALUE(MID('CFR - XML import'!$A40,SEARCH("&gt;",'CFR - XML import'!$A40,1)+1,SEARCH("/",'CFR - XML import'!$A40,1)-SEARCH("&gt;",'CFR - XML import'!$A40,1)-2)))</f>
        <v>0</v>
      </c>
      <c r="BY46" s="140">
        <f>IF(ISERROR(FIND(BY$3,'CFR - XML import'!$A40)),0,VALUE(MID('CFR - XML import'!$A40,SEARCH("&gt;",'CFR - XML import'!$A40,1)+1,SEARCH("/",'CFR - XML import'!$A40,1)-SEARCH("&gt;",'CFR - XML import'!$A40,1)-2)))</f>
        <v>0</v>
      </c>
      <c r="BZ46" s="140">
        <f>IF(ISERROR(FIND(BZ$3,'CFR - XML import'!$A40)),0,VALUE(MID('CFR - XML import'!$A40,SEARCH("&gt;",'CFR - XML import'!$A40,1)+1,SEARCH("/",'CFR - XML import'!$A40,1)-SEARCH("&gt;",'CFR - XML import'!$A40,1)-2)))</f>
        <v>0</v>
      </c>
      <c r="CG46" s="142">
        <f>IF(ISERROR(IF(MID('CFR - XML import'!$A40,LEN($CF$4)+5,LEN('CFR - XML import'!$A40)-(2*LEN($CF$4)+5))="RMMS",1,IF(MID('CFR - XML import'!$A40,LEN("    &lt;InputSystem&gt;")+1,LEN('CFR - XML import'!$A40)-(LEN("    &lt;InputSystem&gt;")+LEN($CF$4)+1))="SIMS",2,0))),0,IF(MID('CFR - XML import'!$A40,LEN($CF$4)+5,LEN('CFR - XML import'!$A40)-(2*LEN($CF$4)+5))="RMMS",1,IF(MID('CFR - XML import'!$A40,LEN("    &lt;InputSystem&gt;")+1,LEN('CFR - XML import'!$A40)-(LEN("    &lt;InputSystem&gt;")+LEN($CF$4)+1))="SIMS",2,0)))</f>
        <v>0</v>
      </c>
      <c r="CH46" s="140">
        <f>IF(ISERROR(FIND(CH$3,'CFR - XML import'!$A40)),0,MID('CFR - XML import'!$A40,SEARCH("&gt;",'CFR - XML import'!$A40,1)+1,SEARCH("/",'CFR - XML import'!$A40,1)-SEARCH("&gt;",'CFR - XML import'!$A40,1)-2))</f>
        <v>0</v>
      </c>
      <c r="CI46" s="140">
        <f>IF(ISERROR(FIND(CI$3,'CFR - XML import'!$A40)),0,MID('CFR - XML import'!$A40,SEARCH("&gt;",'CFR - XML import'!$A40,1)+1,SEARCH("/",'CFR - XML import'!$A40,1)-SEARCH("&gt;",'CFR - XML import'!$A40,1)-2))</f>
        <v>0</v>
      </c>
      <c r="CJ46" s="140">
        <f>IF(ISERROR(FIND(CJ$3,'CFR - XML import'!$A40)),0,MID('CFR - XML import'!$A40,SEARCH("&gt;",'CFR - XML import'!$A40,1)+1,SEARCH("/",'CFR - XML import'!$A40,1)-SEARCH("&gt;",'CFR - XML import'!$A40,1)-2))</f>
        <v>0</v>
      </c>
      <c r="CK46" s="140">
        <f>IF(ISERROR(FIND(CK$3,'CFR - XML import'!$A40)),0,MID('CFR - XML import'!$A40,SEARCH("&gt;",'CFR - XML import'!$A40,1)+1,SEARCH("/",'CFR - XML import'!$A40,1)-SEARCH("&gt;",'CFR - XML import'!$A40,1)-2))</f>
        <v>0</v>
      </c>
      <c r="CL46" s="140">
        <f>IF(ISERROR(FIND(CL$3,'CFR - XML import'!$A40)),0,MID('CFR - XML import'!$A40,SEARCH("&gt;",'CFR - XML import'!$A40,1)+1,SEARCH("/",'CFR - XML import'!$A40,1)-SEARCH("&gt;",'CFR - XML import'!$A40,1)-2))</f>
        <v>0</v>
      </c>
      <c r="CM46" s="140">
        <f>IF(ISERROR(FIND(CM$3,'CFR - XML import'!$A40)),0,MID('CFR - XML import'!$A40,SEARCH("&gt;",'CFR - XML import'!$A40,1)+1,SEARCH("/",'CFR - XML import'!$A40,1)-SEARCH("&gt;",'CFR - XML import'!$A40,1)-2))</f>
        <v>0</v>
      </c>
    </row>
    <row r="47" spans="1:91" x14ac:dyDescent="0.2">
      <c r="A47" s="139" t="str">
        <f>IF(AND('CFR - XML import'!A41&lt;&gt;"",LEFT('CFR - XML import'!A41,1)&lt;&gt;"&lt;",LEFT('CFR - XML import'!A41,3)&lt;&gt;"  &lt;",LEFT('CFR - XML import'!A41,5)&lt;&gt;"    &lt;",LEFT('CFR - XML import'!A41,7)&lt;&gt;"      &lt;",LEFT('CFR - XML import'!A41,9)&lt;&gt;"        &lt;",$B$1="SIMS"),'CFR - XML import'!A41,IF(AND(LEFT('CFR - XML import'!A41,9)="&lt;Details&gt;",$B$1="RM"),'CFR - XML import'!A41,""))</f>
        <v/>
      </c>
      <c r="B47" s="140">
        <f>IF(ISERROR(FIND(B$3,'CFR - XML import'!$A41)),0,VALUE(MID('CFR - XML import'!$A41,SEARCH("&gt;",'CFR - XML import'!$A41,1)+1,SEARCH("/",'CFR - XML import'!$A41,1)-SEARCH("&gt;",'CFR - XML import'!$A41,1)-2)))</f>
        <v>0</v>
      </c>
      <c r="D47" s="140">
        <f>IF(ISERROR(FIND(D$3,'CFR - XML import'!$A41)),0,MID('CFR - XML import'!$A41,SEARCH("&gt;",'CFR - XML import'!$A41,1)+1,SEARCH("/",'CFR - XML import'!$A41,1)-SEARCH("&gt;",'CFR - XML import'!$A41,1)-2))</f>
        <v>0</v>
      </c>
      <c r="E47" s="140">
        <f>IF(ISERROR(FIND(E$3,'CFR - XML import'!$A41)),0,MID('CFR - XML import'!$A41,SEARCH("&gt;",'CFR - XML import'!$A41,1)+1,SEARCH("/",'CFR - XML import'!$A41,1)-SEARCH("&gt;",'CFR - XML import'!$A41,1)-2))</f>
        <v>0</v>
      </c>
      <c r="F47" s="141">
        <f>IF($B$1="SIMS",IF(ISERROR(FIND(F$3,'CFR - XML import'!$A41)),0,VALUE(MID('CFR - XML import'!$A41,15,10))),IF(ISERROR(FIND(F$3,'CFR - XML import'!$A41)),0,VALUE(MID('CFR - XML import'!$A41,15,10))))</f>
        <v>0</v>
      </c>
      <c r="G47" s="140">
        <f>IF(ISERROR(FIND(G$3,'CFR - XML import'!$A41)),0,VALUE(MID('CFR - XML import'!$A41,SEARCH("&gt;",'CFR - XML import'!$A41,1)+1,SEARCH("/",'CFR - XML import'!$A41,1)-SEARCH("&gt;",'CFR - XML import'!$A41,1)-2)))</f>
        <v>0</v>
      </c>
      <c r="H47" s="140">
        <f>IF(ISERROR(FIND(H$3,'CFR - XML import'!$A41)),0,VALUE(MID('CFR - XML import'!$A41,SEARCH("&gt;",'CFR - XML import'!$A41,1)+1,SEARCH("/",'CFR - XML import'!$A41,1)-SEARCH("&gt;",'CFR - XML import'!$A41,1)-2)))</f>
        <v>0</v>
      </c>
      <c r="I47" s="140">
        <f>IF(ISERROR(FIND(I$3,'CFR - XML import'!$A41)),0,VALUE(MID('CFR - XML import'!$A41,SEARCH("&gt;",'CFR - XML import'!$A41,1)+1,SEARCH("/",'CFR - XML import'!$A41,1)-SEARCH("&gt;",'CFR - XML import'!$A41,1)-2)))</f>
        <v>0</v>
      </c>
      <c r="J47" s="140">
        <f>IF(ISERROR(FIND(J$3,'CFR - XML import'!$A41)),0,VALUE(MID('CFR - XML import'!$A41,SEARCH("&gt;",'CFR - XML import'!$A41,1)+1,SEARCH("/",'CFR - XML import'!$A41,1)-SEARCH("&gt;",'CFR - XML import'!$A41,1)-2)))</f>
        <v>0</v>
      </c>
      <c r="K47" s="140">
        <f>IF(ISERROR(FIND(K$3,'CFR - XML import'!$A41)),0,VALUE(MID('CFR - XML import'!$A41,SEARCH("&gt;",'CFR - XML import'!$A41,1)+1,SEARCH("/",'CFR - XML import'!$A41,1)-SEARCH("&gt;",'CFR - XML import'!$A41,1)-2)))</f>
        <v>0</v>
      </c>
      <c r="L47" s="140">
        <f>IF(ISERROR(FIND(L$3,'CFR - XML import'!$A41)),0,VALUE(MID('CFR - XML import'!$A41,SEARCH("&gt;",'CFR - XML import'!$A41,1)+1,SEARCH("/",'CFR - XML import'!$A41,1)-SEARCH("&gt;",'CFR - XML import'!$A41,1)-2)))</f>
        <v>0</v>
      </c>
      <c r="M47" s="140">
        <f>IF(ISERROR(FIND(M$3,'CFR - XML import'!$A41)),0,VALUE(MID('CFR - XML import'!$A41,SEARCH("&gt;",'CFR - XML import'!$A41,1)+1,SEARCH("/",'CFR - XML import'!$A41,1)-SEARCH("&gt;",'CFR - XML import'!$A41,1)-2)))</f>
        <v>0</v>
      </c>
      <c r="N47" s="140">
        <f>IF(ISERROR(FIND(N$3,'CFR - XML import'!$A41)),0,VALUE(MID('CFR - XML import'!$A41,SEARCH("&gt;",'CFR - XML import'!$A41,1)+1,SEARCH("/",'CFR - XML import'!$A41,1)-SEARCH("&gt;",'CFR - XML import'!$A41,1)-2)))</f>
        <v>0</v>
      </c>
      <c r="O47" s="140">
        <f>IF(ISERROR(FIND(O$3,'CFR - XML import'!$A41)),0,VALUE(MID('CFR - XML import'!$A41,SEARCH("&gt;",'CFR - XML import'!$A41,1)+1,SEARCH("/",'CFR - XML import'!$A41,1)-SEARCH("&gt;",'CFR - XML import'!$A41,1)-2)))</f>
        <v>0</v>
      </c>
      <c r="P47" s="140">
        <f>IF(ISERROR(FIND(P$3,'CFR - XML import'!$A41)),0,VALUE(MID('CFR - XML import'!$A41,SEARCH("&gt;",'CFR - XML import'!$A41,1)+1,SEARCH("/",'CFR - XML import'!$A41,1)-SEARCH("&gt;",'CFR - XML import'!$A41,1)-2)))</f>
        <v>0</v>
      </c>
      <c r="Q47" s="140">
        <f>IF(ISERROR(FIND(Q$3,'CFR - XML import'!$A41)),0,VALUE(MID('CFR - XML import'!$A41,SEARCH("&gt;",'CFR - XML import'!$A41,1)+1,SEARCH("/",'CFR - XML import'!$A41,1)-SEARCH("&gt;",'CFR - XML import'!$A41,1)-2)))</f>
        <v>0</v>
      </c>
      <c r="R47" s="140">
        <f>IF(ISERROR(FIND(R$3,'CFR - XML import'!$A41)),0,VALUE(MID('CFR - XML import'!$A41,SEARCH("&gt;",'CFR - XML import'!$A41,1)+1,SEARCH("/",'CFR - XML import'!$A41,1)-SEARCH("&gt;",'CFR - XML import'!$A41,1)-2)))</f>
        <v>0</v>
      </c>
      <c r="S47" s="140">
        <f>IF(ISERROR(FIND(S$3,'CFR - XML import'!$A41)),0,VALUE(MID('CFR - XML import'!$A41,SEARCH("&gt;",'CFR - XML import'!$A41,1)+1,SEARCH("/",'CFR - XML import'!$A41,1)-SEARCH("&gt;",'CFR - XML import'!$A41,1)-2)))</f>
        <v>0</v>
      </c>
      <c r="T47" s="140">
        <f>IF(ISERROR(FIND(T$3,'CFR - XML import'!$A41)),0,VALUE(MID('CFR - XML import'!$A41,SEARCH("&gt;",'CFR - XML import'!$A41,1)+1,SEARCH("/",'CFR - XML import'!$A41,1)-SEARCH("&gt;",'CFR - XML import'!$A41,1)-2)))</f>
        <v>0</v>
      </c>
      <c r="U47" s="140">
        <f>IF(ISERROR(FIND(U$3,'CFR - XML import'!$A41)),0,VALUE(MID('CFR - XML import'!$A41,SEARCH("&gt;",'CFR - XML import'!$A41,1)+1,SEARCH("/",'CFR - XML import'!$A41,1)-SEARCH("&gt;",'CFR - XML import'!$A41,1)-2)))</f>
        <v>5269.76</v>
      </c>
      <c r="V47" s="140">
        <f>IF(ISERROR(FIND(V$3,'CFR - XML import'!$A41)),0,VALUE(MID('CFR - XML import'!$A41,SEARCH("&gt;",'CFR - XML import'!$A41,1)+1,SEARCH("/",'CFR - XML import'!$A41,1)-SEARCH("&gt;",'CFR - XML import'!$A41,1)-2)))</f>
        <v>0</v>
      </c>
      <c r="W47" s="140">
        <f>IF(ISERROR(FIND(W$3,'CFR - XML import'!$A41)),0,VALUE(MID('CFR - XML import'!$A41,SEARCH("&gt;",'CFR - XML import'!$A41,1)+1,SEARCH("/",'CFR - XML import'!$A41,1)-SEARCH("&gt;",'CFR - XML import'!$A41,1)-2)))</f>
        <v>0</v>
      </c>
      <c r="X47" s="140"/>
      <c r="Y47" s="140">
        <f>IF(ISERROR(FIND(Y$3,'CFR - XML import'!$A41)),0,VALUE(MID('CFR - XML import'!$A41,SEARCH("&gt;",'CFR - XML import'!$A41,1)+1,SEARCH("/",'CFR - XML import'!$A41,1)-SEARCH("&gt;",'CFR - XML import'!$A41,1)-2)))</f>
        <v>0</v>
      </c>
      <c r="Z47" s="140">
        <f>IF(ISERROR(FIND(Z$3,'CFR - XML import'!$A41)),0,VALUE(MID('CFR - XML import'!$A41,SEARCH("&gt;",'CFR - XML import'!$A41,1)+1,SEARCH("/",'CFR - XML import'!$A41,1)-SEARCH("&gt;",'CFR - XML import'!$A41,1)-2)))</f>
        <v>0</v>
      </c>
      <c r="AA47" s="140">
        <f>IF(ISERROR(FIND(AA$3,'CFR - XML import'!$A41)),0,VALUE(MID('CFR - XML import'!$A41,SEARCH("&gt;",'CFR - XML import'!$A41,1)+1,SEARCH("/",'CFR - XML import'!$A41,1)-SEARCH("&gt;",'CFR - XML import'!$A41,1)-2)))</f>
        <v>0</v>
      </c>
      <c r="AB47" s="140">
        <f>IF(ISERROR(FIND(AB$3,'CFR - XML import'!$A41)),0,VALUE(MID('CFR - XML import'!$A41,SEARCH("&gt;",'CFR - XML import'!$A41,1)+1,SEARCH("/",'CFR - XML import'!$A41,1)-SEARCH("&gt;",'CFR - XML import'!$A41,1)-2)))</f>
        <v>0</v>
      </c>
      <c r="AC47" s="140">
        <f>IF(ISERROR(FIND(AC$3,'CFR - XML import'!$A41)),0,VALUE(MID('CFR - XML import'!$A41,SEARCH("&gt;",'CFR - XML import'!$A41,1)+1,SEARCH("/",'CFR - XML import'!$A41,1)-SEARCH("&gt;",'CFR - XML import'!$A41,1)-2)))</f>
        <v>0</v>
      </c>
      <c r="AD47" s="140">
        <f>IF(ISERROR(FIND(AD$3,'CFR - XML import'!$A41)),0,VALUE(MID('CFR - XML import'!$A41,SEARCH("&gt;",'CFR - XML import'!$A41,1)+1,SEARCH("/",'CFR - XML import'!$A41,1)-SEARCH("&gt;",'CFR - XML import'!$A41,1)-2)))</f>
        <v>0</v>
      </c>
      <c r="AE47" s="140">
        <f>IF(ISERROR(FIND(AE$3,'CFR - XML import'!$A41)),0,VALUE(MID('CFR - XML import'!$A41,SEARCH("&gt;",'CFR - XML import'!$A41,1)+1,SEARCH("/",'CFR - XML import'!$A41,1)-SEARCH("&gt;",'CFR - XML import'!$A41,1)-2)))</f>
        <v>0</v>
      </c>
      <c r="AF47" s="140">
        <f>IF(ISERROR(FIND(AF$3,'CFR - XML import'!$A41)),0,VALUE(MID('CFR - XML import'!$A41,SEARCH("&gt;",'CFR - XML import'!$A41,1)+1,SEARCH("/",'CFR - XML import'!$A41,1)-SEARCH("&gt;",'CFR - XML import'!$A41,1)-2)))</f>
        <v>0</v>
      </c>
      <c r="AG47" s="140">
        <f>IF(ISERROR(FIND(AG$3,'CFR - XML import'!$A41)),0,VALUE(MID('CFR - XML import'!$A41,SEARCH("&gt;",'CFR - XML import'!$A41,1)+1,SEARCH("/",'CFR - XML import'!$A41,1)-SEARCH("&gt;",'CFR - XML import'!$A41,1)-2)))</f>
        <v>0</v>
      </c>
      <c r="AH47" s="140">
        <f>IF(ISERROR(FIND(AH$3,'CFR - XML import'!$A41)),0,VALUE(MID('CFR - XML import'!$A41,SEARCH("&gt;",'CFR - XML import'!$A41,1)+1,SEARCH("/",'CFR - XML import'!$A41,1)-SEARCH("&gt;",'CFR - XML import'!$A41,1)-2)))</f>
        <v>0</v>
      </c>
      <c r="AI47" s="140">
        <f>IF(ISERROR(FIND(AI$3,'CFR - XML import'!$A41)),0,VALUE(MID('CFR - XML import'!$A41,SEARCH("&gt;",'CFR - XML import'!$A41,1)+1,SEARCH("/",'CFR - XML import'!$A41,1)-SEARCH("&gt;",'CFR - XML import'!$A41,1)-2)))</f>
        <v>0</v>
      </c>
      <c r="AJ47" s="140">
        <f>IF(ISERROR(FIND(AJ$3,'CFR - XML import'!$A41)),0,VALUE(MID('CFR - XML import'!$A41,SEARCH("&gt;",'CFR - XML import'!$A41,1)+1,SEARCH("/",'CFR - XML import'!$A41,1)-SEARCH("&gt;",'CFR - XML import'!$A41,1)-2)))</f>
        <v>0</v>
      </c>
      <c r="AK47" s="140">
        <f>IF(ISERROR(FIND(AK$3,'CFR - XML import'!$A41)),0,VALUE(MID('CFR - XML import'!$A41,SEARCH("&gt;",'CFR - XML import'!$A41,1)+1,SEARCH("/",'CFR - XML import'!$A41,1)-SEARCH("&gt;",'CFR - XML import'!$A41,1)-2)))</f>
        <v>0</v>
      </c>
      <c r="AL47" s="140">
        <f>IF(ISERROR(FIND(AL$3,'CFR - XML import'!$A41)),0,VALUE(MID('CFR - XML import'!$A41,SEARCH("&gt;",'CFR - XML import'!$A41,1)+1,SEARCH("/",'CFR - XML import'!$A41,1)-SEARCH("&gt;",'CFR - XML import'!$A41,1)-2)))</f>
        <v>0</v>
      </c>
      <c r="AM47" s="140">
        <f>IF(ISERROR(FIND(AM$3,'CFR - XML import'!$A41)),0,VALUE(MID('CFR - XML import'!$A41,SEARCH("&gt;",'CFR - XML import'!$A41,1)+1,SEARCH("/",'CFR - XML import'!$A41,1)-SEARCH("&gt;",'CFR - XML import'!$A41,1)-2)))</f>
        <v>0</v>
      </c>
      <c r="AN47" s="140">
        <f>IF(ISERROR(FIND(AN$3,'CFR - XML import'!$A41)),0,VALUE(MID('CFR - XML import'!$A41,SEARCH("&gt;",'CFR - XML import'!$A41,1)+1,SEARCH("/",'CFR - XML import'!$A41,1)-SEARCH("&gt;",'CFR - XML import'!$A41,1)-2)))</f>
        <v>0</v>
      </c>
      <c r="AO47" s="140">
        <f>IF(ISERROR(FIND(AO$3,'CFR - XML import'!$A41)),0,VALUE(MID('CFR - XML import'!$A41,SEARCH("&gt;",'CFR - XML import'!$A41,1)+1,SEARCH("/",'CFR - XML import'!$A41,1)-SEARCH("&gt;",'CFR - XML import'!$A41,1)-2)))</f>
        <v>0</v>
      </c>
      <c r="AP47" s="140">
        <f>IF(ISERROR(FIND(AP$3,'CFR - XML import'!$A41)),0,VALUE(MID('CFR - XML import'!$A41,SEARCH("&gt;",'CFR - XML import'!$A41,1)+1,SEARCH("/",'CFR - XML import'!$A41,1)-SEARCH("&gt;",'CFR - XML import'!$A41,1)-2)))</f>
        <v>0</v>
      </c>
      <c r="AQ47" s="140">
        <f>IF(ISERROR(FIND(AQ$3,'CFR - XML import'!$A41)),0,VALUE(MID('CFR - XML import'!$A41,SEARCH("&gt;",'CFR - XML import'!$A41,1)+1,SEARCH("/",'CFR - XML import'!$A41,1)-SEARCH("&gt;",'CFR - XML import'!$A41,1)-2)))</f>
        <v>0</v>
      </c>
      <c r="AR47" s="140">
        <f>IF(ISERROR(FIND(AR$3,'CFR - XML import'!$A41)),0,VALUE(MID('CFR - XML import'!$A41,SEARCH("&gt;",'CFR - XML import'!$A41,1)+1,SEARCH("/",'CFR - XML import'!$A41,1)-SEARCH("&gt;",'CFR - XML import'!$A41,1)-2)))</f>
        <v>0</v>
      </c>
      <c r="AS47" s="140">
        <f>IF(ISERROR(FIND(AS$3,'CFR - XML import'!$A41)),0,VALUE(MID('CFR - XML import'!$A41,SEARCH("&gt;",'CFR - XML import'!$A41,1)+1,SEARCH("/",'CFR - XML import'!$A41,1)-SEARCH("&gt;",'CFR - XML import'!$A41,1)-2)))</f>
        <v>0</v>
      </c>
      <c r="AT47" s="140">
        <f>IF(ISERROR(FIND(AT$3,'CFR - XML import'!$A41)),0,VALUE(MID('CFR - XML import'!$A41,SEARCH("&gt;",'CFR - XML import'!$A41,1)+1,SEARCH("/",'CFR - XML import'!$A41,1)-SEARCH("&gt;",'CFR - XML import'!$A41,1)-2)))</f>
        <v>0</v>
      </c>
      <c r="AU47" s="140">
        <f>IF(ISERROR(FIND(AU$3,'CFR - XML import'!$A41)),0,VALUE(MID('CFR - XML import'!$A41,SEARCH("&gt;",'CFR - XML import'!$A41,1)+1,SEARCH("/",'CFR - XML import'!$A41,1)-SEARCH("&gt;",'CFR - XML import'!$A41,1)-2)))</f>
        <v>0</v>
      </c>
      <c r="AV47" s="140">
        <f>IF(ISERROR(FIND(AV$3,'CFR - XML import'!$A41)),0,VALUE(MID('CFR - XML import'!$A41,SEARCH("&gt;",'CFR - XML import'!$A41,1)+1,SEARCH("/",'CFR - XML import'!$A41,1)-SEARCH("&gt;",'CFR - XML import'!$A41,1)-2)))</f>
        <v>0</v>
      </c>
      <c r="AW47" s="140">
        <f>IF(ISERROR(FIND(AW$3,'CFR - XML import'!$A41)),0,VALUE(MID('CFR - XML import'!$A41,SEARCH("&gt;",'CFR - XML import'!$A41,1)+1,SEARCH("/",'CFR - XML import'!$A41,1)-SEARCH("&gt;",'CFR - XML import'!$A41,1)-2)))</f>
        <v>0</v>
      </c>
      <c r="AX47" s="140">
        <f>IF(ISERROR(FIND(AX$3,'CFR - XML import'!$A41)),0,VALUE(MID('CFR - XML import'!$A41,SEARCH("&gt;",'CFR - XML import'!$A41,1)+1,SEARCH("/",'CFR - XML import'!$A41,1)-SEARCH("&gt;",'CFR - XML import'!$A41,1)-2)))</f>
        <v>0</v>
      </c>
      <c r="AY47" s="140">
        <f>IF(ISERROR(FIND(AY$3,'CFR - XML import'!$A41)),0,VALUE(MID('CFR - XML import'!$A41,SEARCH("&gt;",'CFR - XML import'!$A41,1)+1,SEARCH("/",'CFR - XML import'!$A41,1)-SEARCH("&gt;",'CFR - XML import'!$A41,1)-2)))</f>
        <v>0</v>
      </c>
      <c r="AZ47" s="140">
        <f>IF(ISERROR(FIND(AZ$3,'CFR - XML import'!$A41)),0,VALUE(MID('CFR - XML import'!$A41,SEARCH("&gt;",'CFR - XML import'!$A41,1)+1,SEARCH("/",'CFR - XML import'!$A41,1)-SEARCH("&gt;",'CFR - XML import'!$A41,1)-2)))</f>
        <v>0</v>
      </c>
      <c r="BA47" s="140">
        <f>IF(ISERROR(FIND(BA$3,'CFR - XML import'!$A41)),0,VALUE(MID('CFR - XML import'!$A41,SEARCH("&gt;",'CFR - XML import'!$A41,1)+1,SEARCH("/",'CFR - XML import'!$A41,1)-SEARCH("&gt;",'CFR - XML import'!$A41,1)-2)))</f>
        <v>0</v>
      </c>
      <c r="BB47" s="140">
        <f>IF(ISERROR(FIND(BB$3,'CFR - XML import'!$A41)),0,VALUE(MID('CFR - XML import'!$A41,SEARCH("&gt;",'CFR - XML import'!$A41,1)+1,SEARCH("/",'CFR - XML import'!$A41,1)-SEARCH("&gt;",'CFR - XML import'!$A41,1)-2)))</f>
        <v>0</v>
      </c>
      <c r="BC47" s="140">
        <f>IF(ISERROR(FIND(BC$3,'CFR - XML import'!$A41)),0,VALUE(MID('CFR - XML import'!$A41,SEARCH("&gt;",'CFR - XML import'!$A41,1)+1,SEARCH("/",'CFR - XML import'!$A41,1)-SEARCH("&gt;",'CFR - XML import'!$A41,1)-2)))</f>
        <v>0</v>
      </c>
      <c r="BD47" s="140">
        <f>IF(ISERROR(FIND(BD$3,'CFR - XML import'!$A41)),0,VALUE(MID('CFR - XML import'!$A41,SEARCH("&gt;",'CFR - XML import'!$A41,1)+1,SEARCH("/",'CFR - XML import'!$A41,1)-SEARCH("&gt;",'CFR - XML import'!$A41,1)-2)))</f>
        <v>0</v>
      </c>
      <c r="BE47" s="140">
        <f>IF(ISERROR(FIND(BE$3,'CFR - XML import'!$A41)),0,VALUE(MID('CFR - XML import'!$A41,SEARCH("&gt;",'CFR - XML import'!$A41,1)+1,SEARCH("/",'CFR - XML import'!$A41,1)-SEARCH("&gt;",'CFR - XML import'!$A41,1)-2)))</f>
        <v>0</v>
      </c>
      <c r="BF47" s="140">
        <f>IF(ISERROR(FIND(BF$3,'CFR - XML import'!$A41)),0,VALUE(MID('CFR - XML import'!$A41,SEARCH("&gt;",'CFR - XML import'!$A41,1)+1,SEARCH("/",'CFR - XML import'!$A41,1)-SEARCH("&gt;",'CFR - XML import'!$A41,1)-2)))</f>
        <v>0</v>
      </c>
      <c r="BG47" s="140">
        <f>IF(ISERROR(FIND(BG$3,'CFR - XML import'!$A41)),0,VALUE(MID('CFR - XML import'!$A41,SEARCH("&gt;",'CFR - XML import'!$A41,1)+1,SEARCH("/",'CFR - XML import'!$A41,1)-SEARCH("&gt;",'CFR - XML import'!$A41,1)-2)))</f>
        <v>0</v>
      </c>
      <c r="BH47" s="140">
        <f>IF(ISERROR(FIND(BH$3,'CFR - XML import'!$A41)),0,VALUE(MID('CFR - XML import'!$A41,SEARCH("&gt;",'CFR - XML import'!$A41,1)+1,SEARCH("/",'CFR - XML import'!$A41,1)-SEARCH("&gt;",'CFR - XML import'!$A41,1)-2)))</f>
        <v>0</v>
      </c>
      <c r="BI47" s="140">
        <f>IF(ISERROR(FIND(BI$3,'CFR - XML import'!$A41)),0,VALUE(MID('CFR - XML import'!$A41,SEARCH("&gt;",'CFR - XML import'!$A41,1)+1,SEARCH("/",'CFR - XML import'!$A41,1)-SEARCH("&gt;",'CFR - XML import'!$A41,1)-2)))</f>
        <v>0</v>
      </c>
      <c r="BJ47" s="140">
        <f>IF(ISERROR(FIND(BJ$3,'CFR - XML import'!$A41)),0,VALUE(MID('CFR - XML import'!$A41,SEARCH("&gt;",'CFR - XML import'!$A41,1)+1,SEARCH("/",'CFR - XML import'!$A41,1)-SEARCH("&gt;",'CFR - XML import'!$A41,1)-2)))</f>
        <v>0</v>
      </c>
      <c r="BK47" s="140">
        <f>IF(ISERROR(FIND(BK$3,'CFR - XML import'!$A41)),0,VALUE(MID('CFR - XML import'!$A41,SEARCH("&gt;",'CFR - XML import'!$A41,1)+1,SEARCH("/",'CFR - XML import'!$A41,1)-SEARCH("&gt;",'CFR - XML import'!$A41,1)-2)))</f>
        <v>0</v>
      </c>
      <c r="BL47" s="140">
        <f>IF(ISERROR(FIND(BL$3,'CFR - XML import'!$A41)),0,VALUE(MID('CFR - XML import'!$A41,SEARCH("&gt;",'CFR - XML import'!$A41,1)+1,SEARCH("/",'CFR - XML import'!$A41,1)-SEARCH("&gt;",'CFR - XML import'!$A41,1)-2)))</f>
        <v>0</v>
      </c>
      <c r="BM47" s="140">
        <f>IF(ISERROR(FIND(BM$3,'CFR - XML import'!$A41)),0,VALUE(MID('CFR - XML import'!$A41,SEARCH("&gt;",'CFR - XML import'!$A41,1)+1,SEARCH("/",'CFR - XML import'!$A41,1)-SEARCH("&gt;",'CFR - XML import'!$A41,1)-2)))</f>
        <v>0</v>
      </c>
      <c r="BN47" s="140">
        <f>IF(ISERROR(FIND(BN$3,'CFR - XML import'!$A41)),0,VALUE(MID('CFR - XML import'!$A41,SEARCH("&gt;",'CFR - XML import'!$A41,1)+1,SEARCH("/",'CFR - XML import'!$A41,1)-SEARCH("&gt;",'CFR - XML import'!$A41,1)-2)))</f>
        <v>0</v>
      </c>
      <c r="BO47" s="140">
        <f>IF(ISERROR(FIND(BO$3,'CFR - XML import'!$A41)),0,VALUE(MID('CFR - XML import'!$A41,SEARCH("&gt;",'CFR - XML import'!$A41,1)+1,SEARCH("/",'CFR - XML import'!$A41,1)-SEARCH("&gt;",'CFR - XML import'!$A41,1)-2)))</f>
        <v>0</v>
      </c>
      <c r="BP47" s="140">
        <f>IF(ISERROR(FIND(BP$3,'CFR - XML import'!$A41)),0,VALUE(MID('CFR - XML import'!$A41,SEARCH("&gt;",'CFR - XML import'!$A41,1)+1,SEARCH("/",'CFR - XML import'!$A41,1)-SEARCH("&gt;",'CFR - XML import'!$A41,1)-2)))</f>
        <v>0</v>
      </c>
      <c r="BQ47" s="140">
        <f>IF(ISERROR(FIND(BQ$3,'CFR - XML import'!$A41)),0,VALUE(MID('CFR - XML import'!$A41,SEARCH("&gt;",'CFR - XML import'!$A41,1)+1,SEARCH("/",'CFR - XML import'!$A41,1)-SEARCH("&gt;",'CFR - XML import'!$A41,1)-2)))</f>
        <v>0</v>
      </c>
      <c r="BR47" s="140">
        <f>IF(ISERROR(FIND(BR$3,'CFR - XML import'!$A41)),0,VALUE(MID('CFR - XML import'!$A41,SEARCH("&gt;",'CFR - XML import'!$A41,1)+1,SEARCH("/",'CFR - XML import'!$A41,1)-SEARCH("&gt;",'CFR - XML import'!$A41,1)-2)))</f>
        <v>0</v>
      </c>
      <c r="BS47" s="140">
        <f>IF(ISERROR(FIND(BS$3,'CFR - XML import'!$A41)),0,VALUE(MID('CFR - XML import'!$A41,SEARCH("&gt;",'CFR - XML import'!$A41,1)+1,SEARCH("/",'CFR - XML import'!$A41,1)-SEARCH("&gt;",'CFR - XML import'!$A41,1)-2)))</f>
        <v>0</v>
      </c>
      <c r="BT47" s="140">
        <f>IF(ISERROR(FIND(BT$3,'CFR - XML import'!$A41)),0,VALUE(MID('CFR - XML import'!$A41,SEARCH("&gt;",'CFR - XML import'!$A41,1)+1,SEARCH("/",'CFR - XML import'!$A41,1)-SEARCH("&gt;",'CFR - XML import'!$A41,1)-2)))</f>
        <v>0</v>
      </c>
      <c r="BU47" s="140">
        <f>IF(ISERROR(FIND(BU$3,'CFR - XML import'!$A41)),0,VALUE(MID('CFR - XML import'!$A41,SEARCH("&gt;",'CFR - XML import'!$A41,1)+1,SEARCH("/",'CFR - XML import'!$A41,1)-SEARCH("&gt;",'CFR - XML import'!$A41,1)-2)))</f>
        <v>0</v>
      </c>
      <c r="BV47" s="140">
        <f>IF(ISERROR(FIND(BV$3,'CFR - XML import'!$A41)),0,VALUE(MID('CFR - XML import'!$A41,SEARCH("&gt;",'CFR - XML import'!$A41,1)+1,SEARCH("/",'CFR - XML import'!$A41,1)-SEARCH("&gt;",'CFR - XML import'!$A41,1)-2)))</f>
        <v>0</v>
      </c>
      <c r="BW47" s="140">
        <f>IF(ISERROR(FIND(BW$3,'CFR - XML import'!$A41)),0,VALUE(MID('CFR - XML import'!$A41,SEARCH("&gt;",'CFR - XML import'!$A41,1)+1,SEARCH("/",'CFR - XML import'!$A41,1)-SEARCH("&gt;",'CFR - XML import'!$A41,1)-2)))</f>
        <v>0</v>
      </c>
      <c r="BX47" s="140">
        <f>IF(ISERROR(FIND(BX$3,'CFR - XML import'!$A41)),0,VALUE(MID('CFR - XML import'!$A41,SEARCH("&gt;",'CFR - XML import'!$A41,1)+1,SEARCH("/",'CFR - XML import'!$A41,1)-SEARCH("&gt;",'CFR - XML import'!$A41,1)-2)))</f>
        <v>0</v>
      </c>
      <c r="BY47" s="140">
        <f>IF(ISERROR(FIND(BY$3,'CFR - XML import'!$A41)),0,VALUE(MID('CFR - XML import'!$A41,SEARCH("&gt;",'CFR - XML import'!$A41,1)+1,SEARCH("/",'CFR - XML import'!$A41,1)-SEARCH("&gt;",'CFR - XML import'!$A41,1)-2)))</f>
        <v>0</v>
      </c>
      <c r="BZ47" s="140">
        <f>IF(ISERROR(FIND(BZ$3,'CFR - XML import'!$A41)),0,VALUE(MID('CFR - XML import'!$A41,SEARCH("&gt;",'CFR - XML import'!$A41,1)+1,SEARCH("/",'CFR - XML import'!$A41,1)-SEARCH("&gt;",'CFR - XML import'!$A41,1)-2)))</f>
        <v>0</v>
      </c>
      <c r="CG47" s="142">
        <f>IF(ISERROR(IF(MID('CFR - XML import'!$A41,LEN($CF$4)+5,LEN('CFR - XML import'!$A41)-(2*LEN($CF$4)+5))="RMMS",1,IF(MID('CFR - XML import'!$A41,LEN("    &lt;InputSystem&gt;")+1,LEN('CFR - XML import'!$A41)-(LEN("    &lt;InputSystem&gt;")+LEN($CF$4)+1))="SIMS",2,0))),0,IF(MID('CFR - XML import'!$A41,LEN($CF$4)+5,LEN('CFR - XML import'!$A41)-(2*LEN($CF$4)+5))="RMMS",1,IF(MID('CFR - XML import'!$A41,LEN("    &lt;InputSystem&gt;")+1,LEN('CFR - XML import'!$A41)-(LEN("    &lt;InputSystem&gt;")+LEN($CF$4)+1))="SIMS",2,0)))</f>
        <v>0</v>
      </c>
      <c r="CH47" s="140">
        <f>IF(ISERROR(FIND(CH$3,'CFR - XML import'!$A41)),0,MID('CFR - XML import'!$A41,SEARCH("&gt;",'CFR - XML import'!$A41,1)+1,SEARCH("/",'CFR - XML import'!$A41,1)-SEARCH("&gt;",'CFR - XML import'!$A41,1)-2))</f>
        <v>0</v>
      </c>
      <c r="CI47" s="140">
        <f>IF(ISERROR(FIND(CI$3,'CFR - XML import'!$A41)),0,MID('CFR - XML import'!$A41,SEARCH("&gt;",'CFR - XML import'!$A41,1)+1,SEARCH("/",'CFR - XML import'!$A41,1)-SEARCH("&gt;",'CFR - XML import'!$A41,1)-2))</f>
        <v>0</v>
      </c>
      <c r="CJ47" s="140">
        <f>IF(ISERROR(FIND(CJ$3,'CFR - XML import'!$A41)),0,MID('CFR - XML import'!$A41,SEARCH("&gt;",'CFR - XML import'!$A41,1)+1,SEARCH("/",'CFR - XML import'!$A41,1)-SEARCH("&gt;",'CFR - XML import'!$A41,1)-2))</f>
        <v>0</v>
      </c>
      <c r="CK47" s="140">
        <f>IF(ISERROR(FIND(CK$3,'CFR - XML import'!$A41)),0,MID('CFR - XML import'!$A41,SEARCH("&gt;",'CFR - XML import'!$A41,1)+1,SEARCH("/",'CFR - XML import'!$A41,1)-SEARCH("&gt;",'CFR - XML import'!$A41,1)-2))</f>
        <v>0</v>
      </c>
      <c r="CL47" s="140">
        <f>IF(ISERROR(FIND(CL$3,'CFR - XML import'!$A41)),0,MID('CFR - XML import'!$A41,SEARCH("&gt;",'CFR - XML import'!$A41,1)+1,SEARCH("/",'CFR - XML import'!$A41,1)-SEARCH("&gt;",'CFR - XML import'!$A41,1)-2))</f>
        <v>0</v>
      </c>
      <c r="CM47" s="140">
        <f>IF(ISERROR(FIND(CM$3,'CFR - XML import'!$A41)),0,MID('CFR - XML import'!$A41,SEARCH("&gt;",'CFR - XML import'!$A41,1)+1,SEARCH("/",'CFR - XML import'!$A41,1)-SEARCH("&gt;",'CFR - XML import'!$A41,1)-2))</f>
        <v>0</v>
      </c>
    </row>
    <row r="48" spans="1:91" x14ac:dyDescent="0.2">
      <c r="A48" s="139" t="str">
        <f>IF(AND('CFR - XML import'!A42&lt;&gt;"",LEFT('CFR - XML import'!A42,1)&lt;&gt;"&lt;",LEFT('CFR - XML import'!A42,3)&lt;&gt;"  &lt;",LEFT('CFR - XML import'!A42,5)&lt;&gt;"    &lt;",LEFT('CFR - XML import'!A42,7)&lt;&gt;"      &lt;",LEFT('CFR - XML import'!A42,9)&lt;&gt;"        &lt;",$B$1="SIMS"),'CFR - XML import'!A42,IF(AND(LEFT('CFR - XML import'!A42,9)="&lt;Details&gt;",$B$1="RM"),'CFR - XML import'!A42,""))</f>
        <v/>
      </c>
      <c r="B48" s="140">
        <f>IF(ISERROR(FIND(B$3,'CFR - XML import'!$A42)),0,VALUE(MID('CFR - XML import'!$A42,SEARCH("&gt;",'CFR - XML import'!$A42,1)+1,SEARCH("/",'CFR - XML import'!$A42,1)-SEARCH("&gt;",'CFR - XML import'!$A42,1)-2)))</f>
        <v>0</v>
      </c>
      <c r="D48" s="140">
        <f>IF(ISERROR(FIND(D$3,'CFR - XML import'!$A42)),0,MID('CFR - XML import'!$A42,SEARCH("&gt;",'CFR - XML import'!$A42,1)+1,SEARCH("/",'CFR - XML import'!$A42,1)-SEARCH("&gt;",'CFR - XML import'!$A42,1)-2))</f>
        <v>0</v>
      </c>
      <c r="E48" s="140">
        <f>IF(ISERROR(FIND(E$3,'CFR - XML import'!$A42)),0,MID('CFR - XML import'!$A42,SEARCH("&gt;",'CFR - XML import'!$A42,1)+1,SEARCH("/",'CFR - XML import'!$A42,1)-SEARCH("&gt;",'CFR - XML import'!$A42,1)-2))</f>
        <v>0</v>
      </c>
      <c r="F48" s="141">
        <f>IF($B$1="SIMS",IF(ISERROR(FIND(F$3,'CFR - XML import'!$A42)),0,VALUE(MID('CFR - XML import'!$A42,15,10))),IF(ISERROR(FIND(F$3,'CFR - XML import'!$A42)),0,VALUE(MID('CFR - XML import'!$A42,15,10))))</f>
        <v>0</v>
      </c>
      <c r="G48" s="140">
        <f>IF(ISERROR(FIND(G$3,'CFR - XML import'!$A42)),0,VALUE(MID('CFR - XML import'!$A42,SEARCH("&gt;",'CFR - XML import'!$A42,1)+1,SEARCH("/",'CFR - XML import'!$A42,1)-SEARCH("&gt;",'CFR - XML import'!$A42,1)-2)))</f>
        <v>0</v>
      </c>
      <c r="H48" s="140">
        <f>IF(ISERROR(FIND(H$3,'CFR - XML import'!$A42)),0,VALUE(MID('CFR - XML import'!$A42,SEARCH("&gt;",'CFR - XML import'!$A42,1)+1,SEARCH("/",'CFR - XML import'!$A42,1)-SEARCH("&gt;",'CFR - XML import'!$A42,1)-2)))</f>
        <v>0</v>
      </c>
      <c r="I48" s="140">
        <f>IF(ISERROR(FIND(I$3,'CFR - XML import'!$A42)),0,VALUE(MID('CFR - XML import'!$A42,SEARCH("&gt;",'CFR - XML import'!$A42,1)+1,SEARCH("/",'CFR - XML import'!$A42,1)-SEARCH("&gt;",'CFR - XML import'!$A42,1)-2)))</f>
        <v>0</v>
      </c>
      <c r="J48" s="140">
        <f>IF(ISERROR(FIND(J$3,'CFR - XML import'!$A42)),0,VALUE(MID('CFR - XML import'!$A42,SEARCH("&gt;",'CFR - XML import'!$A42,1)+1,SEARCH("/",'CFR - XML import'!$A42,1)-SEARCH("&gt;",'CFR - XML import'!$A42,1)-2)))</f>
        <v>0</v>
      </c>
      <c r="K48" s="140">
        <f>IF(ISERROR(FIND(K$3,'CFR - XML import'!$A42)),0,VALUE(MID('CFR - XML import'!$A42,SEARCH("&gt;",'CFR - XML import'!$A42,1)+1,SEARCH("/",'CFR - XML import'!$A42,1)-SEARCH("&gt;",'CFR - XML import'!$A42,1)-2)))</f>
        <v>0</v>
      </c>
      <c r="L48" s="140">
        <f>IF(ISERROR(FIND(L$3,'CFR - XML import'!$A42)),0,VALUE(MID('CFR - XML import'!$A42,SEARCH("&gt;",'CFR - XML import'!$A42,1)+1,SEARCH("/",'CFR - XML import'!$A42,1)-SEARCH("&gt;",'CFR - XML import'!$A42,1)-2)))</f>
        <v>0</v>
      </c>
      <c r="M48" s="140">
        <f>IF(ISERROR(FIND(M$3,'CFR - XML import'!$A42)),0,VALUE(MID('CFR - XML import'!$A42,SEARCH("&gt;",'CFR - XML import'!$A42,1)+1,SEARCH("/",'CFR - XML import'!$A42,1)-SEARCH("&gt;",'CFR - XML import'!$A42,1)-2)))</f>
        <v>0</v>
      </c>
      <c r="N48" s="140">
        <f>IF(ISERROR(FIND(N$3,'CFR - XML import'!$A42)),0,VALUE(MID('CFR - XML import'!$A42,SEARCH("&gt;",'CFR - XML import'!$A42,1)+1,SEARCH("/",'CFR - XML import'!$A42,1)-SEARCH("&gt;",'CFR - XML import'!$A42,1)-2)))</f>
        <v>0</v>
      </c>
      <c r="O48" s="140">
        <f>IF(ISERROR(FIND(O$3,'CFR - XML import'!$A42)),0,VALUE(MID('CFR - XML import'!$A42,SEARCH("&gt;",'CFR - XML import'!$A42,1)+1,SEARCH("/",'CFR - XML import'!$A42,1)-SEARCH("&gt;",'CFR - XML import'!$A42,1)-2)))</f>
        <v>0</v>
      </c>
      <c r="P48" s="140">
        <f>IF(ISERROR(FIND(P$3,'CFR - XML import'!$A42)),0,VALUE(MID('CFR - XML import'!$A42,SEARCH("&gt;",'CFR - XML import'!$A42,1)+1,SEARCH("/",'CFR - XML import'!$A42,1)-SEARCH("&gt;",'CFR - XML import'!$A42,1)-2)))</f>
        <v>0</v>
      </c>
      <c r="Q48" s="140">
        <f>IF(ISERROR(FIND(Q$3,'CFR - XML import'!$A42)),0,VALUE(MID('CFR - XML import'!$A42,SEARCH("&gt;",'CFR - XML import'!$A42,1)+1,SEARCH("/",'CFR - XML import'!$A42,1)-SEARCH("&gt;",'CFR - XML import'!$A42,1)-2)))</f>
        <v>0</v>
      </c>
      <c r="R48" s="140">
        <f>IF(ISERROR(FIND(R$3,'CFR - XML import'!$A42)),0,VALUE(MID('CFR - XML import'!$A42,SEARCH("&gt;",'CFR - XML import'!$A42,1)+1,SEARCH("/",'CFR - XML import'!$A42,1)-SEARCH("&gt;",'CFR - XML import'!$A42,1)-2)))</f>
        <v>0</v>
      </c>
      <c r="S48" s="140">
        <f>IF(ISERROR(FIND(S$3,'CFR - XML import'!$A42)),0,VALUE(MID('CFR - XML import'!$A42,SEARCH("&gt;",'CFR - XML import'!$A42,1)+1,SEARCH("/",'CFR - XML import'!$A42,1)-SEARCH("&gt;",'CFR - XML import'!$A42,1)-2)))</f>
        <v>0</v>
      </c>
      <c r="T48" s="140">
        <f>IF(ISERROR(FIND(T$3,'CFR - XML import'!$A42)),0,VALUE(MID('CFR - XML import'!$A42,SEARCH("&gt;",'CFR - XML import'!$A42,1)+1,SEARCH("/",'CFR - XML import'!$A42,1)-SEARCH("&gt;",'CFR - XML import'!$A42,1)-2)))</f>
        <v>0</v>
      </c>
      <c r="U48" s="140">
        <f>IF(ISERROR(FIND(U$3,'CFR - XML import'!$A42)),0,VALUE(MID('CFR - XML import'!$A42,SEARCH("&gt;",'CFR - XML import'!$A42,1)+1,SEARCH("/",'CFR - XML import'!$A42,1)-SEARCH("&gt;",'CFR - XML import'!$A42,1)-2)))</f>
        <v>0</v>
      </c>
      <c r="V48" s="140">
        <f>IF(ISERROR(FIND(V$3,'CFR - XML import'!$A42)),0,VALUE(MID('CFR - XML import'!$A42,SEARCH("&gt;",'CFR - XML import'!$A42,1)+1,SEARCH("/",'CFR - XML import'!$A42,1)-SEARCH("&gt;",'CFR - XML import'!$A42,1)-2)))</f>
        <v>2149.54</v>
      </c>
      <c r="W48" s="140">
        <f>IF(ISERROR(FIND(W$3,'CFR - XML import'!$A42)),0,VALUE(MID('CFR - XML import'!$A42,SEARCH("&gt;",'CFR - XML import'!$A42,1)+1,SEARCH("/",'CFR - XML import'!$A42,1)-SEARCH("&gt;",'CFR - XML import'!$A42,1)-2)))</f>
        <v>0</v>
      </c>
      <c r="X48" s="140"/>
      <c r="Y48" s="140">
        <f>IF(ISERROR(FIND(Y$3,'CFR - XML import'!$A42)),0,VALUE(MID('CFR - XML import'!$A42,SEARCH("&gt;",'CFR - XML import'!$A42,1)+1,SEARCH("/",'CFR - XML import'!$A42,1)-SEARCH("&gt;",'CFR - XML import'!$A42,1)-2)))</f>
        <v>0</v>
      </c>
      <c r="Z48" s="140">
        <f>IF(ISERROR(FIND(Z$3,'CFR - XML import'!$A42)),0,VALUE(MID('CFR - XML import'!$A42,SEARCH("&gt;",'CFR - XML import'!$A42,1)+1,SEARCH("/",'CFR - XML import'!$A42,1)-SEARCH("&gt;",'CFR - XML import'!$A42,1)-2)))</f>
        <v>0</v>
      </c>
      <c r="AA48" s="140">
        <f>IF(ISERROR(FIND(AA$3,'CFR - XML import'!$A42)),0,VALUE(MID('CFR - XML import'!$A42,SEARCH("&gt;",'CFR - XML import'!$A42,1)+1,SEARCH("/",'CFR - XML import'!$A42,1)-SEARCH("&gt;",'CFR - XML import'!$A42,1)-2)))</f>
        <v>0</v>
      </c>
      <c r="AB48" s="140">
        <f>IF(ISERROR(FIND(AB$3,'CFR - XML import'!$A42)),0,VALUE(MID('CFR - XML import'!$A42,SEARCH("&gt;",'CFR - XML import'!$A42,1)+1,SEARCH("/",'CFR - XML import'!$A42,1)-SEARCH("&gt;",'CFR - XML import'!$A42,1)-2)))</f>
        <v>0</v>
      </c>
      <c r="AC48" s="140">
        <f>IF(ISERROR(FIND(AC$3,'CFR - XML import'!$A42)),0,VALUE(MID('CFR - XML import'!$A42,SEARCH("&gt;",'CFR - XML import'!$A42,1)+1,SEARCH("/",'CFR - XML import'!$A42,1)-SEARCH("&gt;",'CFR - XML import'!$A42,1)-2)))</f>
        <v>0</v>
      </c>
      <c r="AD48" s="140">
        <f>IF(ISERROR(FIND(AD$3,'CFR - XML import'!$A42)),0,VALUE(MID('CFR - XML import'!$A42,SEARCH("&gt;",'CFR - XML import'!$A42,1)+1,SEARCH("/",'CFR - XML import'!$A42,1)-SEARCH("&gt;",'CFR - XML import'!$A42,1)-2)))</f>
        <v>0</v>
      </c>
      <c r="AE48" s="140">
        <f>IF(ISERROR(FIND(AE$3,'CFR - XML import'!$A42)),0,VALUE(MID('CFR - XML import'!$A42,SEARCH("&gt;",'CFR - XML import'!$A42,1)+1,SEARCH("/",'CFR - XML import'!$A42,1)-SEARCH("&gt;",'CFR - XML import'!$A42,1)-2)))</f>
        <v>0</v>
      </c>
      <c r="AF48" s="140">
        <f>IF(ISERROR(FIND(AF$3,'CFR - XML import'!$A42)),0,VALUE(MID('CFR - XML import'!$A42,SEARCH("&gt;",'CFR - XML import'!$A42,1)+1,SEARCH("/",'CFR - XML import'!$A42,1)-SEARCH("&gt;",'CFR - XML import'!$A42,1)-2)))</f>
        <v>0</v>
      </c>
      <c r="AG48" s="140">
        <f>IF(ISERROR(FIND(AG$3,'CFR - XML import'!$A42)),0,VALUE(MID('CFR - XML import'!$A42,SEARCH("&gt;",'CFR - XML import'!$A42,1)+1,SEARCH("/",'CFR - XML import'!$A42,1)-SEARCH("&gt;",'CFR - XML import'!$A42,1)-2)))</f>
        <v>0</v>
      </c>
      <c r="AH48" s="140">
        <f>IF(ISERROR(FIND(AH$3,'CFR - XML import'!$A42)),0,VALUE(MID('CFR - XML import'!$A42,SEARCH("&gt;",'CFR - XML import'!$A42,1)+1,SEARCH("/",'CFR - XML import'!$A42,1)-SEARCH("&gt;",'CFR - XML import'!$A42,1)-2)))</f>
        <v>0</v>
      </c>
      <c r="AI48" s="140">
        <f>IF(ISERROR(FIND(AI$3,'CFR - XML import'!$A42)),0,VALUE(MID('CFR - XML import'!$A42,SEARCH("&gt;",'CFR - XML import'!$A42,1)+1,SEARCH("/",'CFR - XML import'!$A42,1)-SEARCH("&gt;",'CFR - XML import'!$A42,1)-2)))</f>
        <v>0</v>
      </c>
      <c r="AJ48" s="140">
        <f>IF(ISERROR(FIND(AJ$3,'CFR - XML import'!$A42)),0,VALUE(MID('CFR - XML import'!$A42,SEARCH("&gt;",'CFR - XML import'!$A42,1)+1,SEARCH("/",'CFR - XML import'!$A42,1)-SEARCH("&gt;",'CFR - XML import'!$A42,1)-2)))</f>
        <v>0</v>
      </c>
      <c r="AK48" s="140">
        <f>IF(ISERROR(FIND(AK$3,'CFR - XML import'!$A42)),0,VALUE(MID('CFR - XML import'!$A42,SEARCH("&gt;",'CFR - XML import'!$A42,1)+1,SEARCH("/",'CFR - XML import'!$A42,1)-SEARCH("&gt;",'CFR - XML import'!$A42,1)-2)))</f>
        <v>0</v>
      </c>
      <c r="AL48" s="140">
        <f>IF(ISERROR(FIND(AL$3,'CFR - XML import'!$A42)),0,VALUE(MID('CFR - XML import'!$A42,SEARCH("&gt;",'CFR - XML import'!$A42,1)+1,SEARCH("/",'CFR - XML import'!$A42,1)-SEARCH("&gt;",'CFR - XML import'!$A42,1)-2)))</f>
        <v>0</v>
      </c>
      <c r="AM48" s="140">
        <f>IF(ISERROR(FIND(AM$3,'CFR - XML import'!$A42)),0,VALUE(MID('CFR - XML import'!$A42,SEARCH("&gt;",'CFR - XML import'!$A42,1)+1,SEARCH("/",'CFR - XML import'!$A42,1)-SEARCH("&gt;",'CFR - XML import'!$A42,1)-2)))</f>
        <v>0</v>
      </c>
      <c r="AN48" s="140">
        <f>IF(ISERROR(FIND(AN$3,'CFR - XML import'!$A42)),0,VALUE(MID('CFR - XML import'!$A42,SEARCH("&gt;",'CFR - XML import'!$A42,1)+1,SEARCH("/",'CFR - XML import'!$A42,1)-SEARCH("&gt;",'CFR - XML import'!$A42,1)-2)))</f>
        <v>0</v>
      </c>
      <c r="AO48" s="140">
        <f>IF(ISERROR(FIND(AO$3,'CFR - XML import'!$A42)),0,VALUE(MID('CFR - XML import'!$A42,SEARCH("&gt;",'CFR - XML import'!$A42,1)+1,SEARCH("/",'CFR - XML import'!$A42,1)-SEARCH("&gt;",'CFR - XML import'!$A42,1)-2)))</f>
        <v>0</v>
      </c>
      <c r="AP48" s="140">
        <f>IF(ISERROR(FIND(AP$3,'CFR - XML import'!$A42)),0,VALUE(MID('CFR - XML import'!$A42,SEARCH("&gt;",'CFR - XML import'!$A42,1)+1,SEARCH("/",'CFR - XML import'!$A42,1)-SEARCH("&gt;",'CFR - XML import'!$A42,1)-2)))</f>
        <v>0</v>
      </c>
      <c r="AQ48" s="140">
        <f>IF(ISERROR(FIND(AQ$3,'CFR - XML import'!$A42)),0,VALUE(MID('CFR - XML import'!$A42,SEARCH("&gt;",'CFR - XML import'!$A42,1)+1,SEARCH("/",'CFR - XML import'!$A42,1)-SEARCH("&gt;",'CFR - XML import'!$A42,1)-2)))</f>
        <v>0</v>
      </c>
      <c r="AR48" s="140">
        <f>IF(ISERROR(FIND(AR$3,'CFR - XML import'!$A42)),0,VALUE(MID('CFR - XML import'!$A42,SEARCH("&gt;",'CFR - XML import'!$A42,1)+1,SEARCH("/",'CFR - XML import'!$A42,1)-SEARCH("&gt;",'CFR - XML import'!$A42,1)-2)))</f>
        <v>0</v>
      </c>
      <c r="AS48" s="140">
        <f>IF(ISERROR(FIND(AS$3,'CFR - XML import'!$A42)),0,VALUE(MID('CFR - XML import'!$A42,SEARCH("&gt;",'CFR - XML import'!$A42,1)+1,SEARCH("/",'CFR - XML import'!$A42,1)-SEARCH("&gt;",'CFR - XML import'!$A42,1)-2)))</f>
        <v>0</v>
      </c>
      <c r="AT48" s="140">
        <f>IF(ISERROR(FIND(AT$3,'CFR - XML import'!$A42)),0,VALUE(MID('CFR - XML import'!$A42,SEARCH("&gt;",'CFR - XML import'!$A42,1)+1,SEARCH("/",'CFR - XML import'!$A42,1)-SEARCH("&gt;",'CFR - XML import'!$A42,1)-2)))</f>
        <v>0</v>
      </c>
      <c r="AU48" s="140">
        <f>IF(ISERROR(FIND(AU$3,'CFR - XML import'!$A42)),0,VALUE(MID('CFR - XML import'!$A42,SEARCH("&gt;",'CFR - XML import'!$A42,1)+1,SEARCH("/",'CFR - XML import'!$A42,1)-SEARCH("&gt;",'CFR - XML import'!$A42,1)-2)))</f>
        <v>0</v>
      </c>
      <c r="AV48" s="140">
        <f>IF(ISERROR(FIND(AV$3,'CFR - XML import'!$A42)),0,VALUE(MID('CFR - XML import'!$A42,SEARCH("&gt;",'CFR - XML import'!$A42,1)+1,SEARCH("/",'CFR - XML import'!$A42,1)-SEARCH("&gt;",'CFR - XML import'!$A42,1)-2)))</f>
        <v>0</v>
      </c>
      <c r="AW48" s="140">
        <f>IF(ISERROR(FIND(AW$3,'CFR - XML import'!$A42)),0,VALUE(MID('CFR - XML import'!$A42,SEARCH("&gt;",'CFR - XML import'!$A42,1)+1,SEARCH("/",'CFR - XML import'!$A42,1)-SEARCH("&gt;",'CFR - XML import'!$A42,1)-2)))</f>
        <v>0</v>
      </c>
      <c r="AX48" s="140">
        <f>IF(ISERROR(FIND(AX$3,'CFR - XML import'!$A42)),0,VALUE(MID('CFR - XML import'!$A42,SEARCH("&gt;",'CFR - XML import'!$A42,1)+1,SEARCH("/",'CFR - XML import'!$A42,1)-SEARCH("&gt;",'CFR - XML import'!$A42,1)-2)))</f>
        <v>0</v>
      </c>
      <c r="AY48" s="140">
        <f>IF(ISERROR(FIND(AY$3,'CFR - XML import'!$A42)),0,VALUE(MID('CFR - XML import'!$A42,SEARCH("&gt;",'CFR - XML import'!$A42,1)+1,SEARCH("/",'CFR - XML import'!$A42,1)-SEARCH("&gt;",'CFR - XML import'!$A42,1)-2)))</f>
        <v>0</v>
      </c>
      <c r="AZ48" s="140">
        <f>IF(ISERROR(FIND(AZ$3,'CFR - XML import'!$A42)),0,VALUE(MID('CFR - XML import'!$A42,SEARCH("&gt;",'CFR - XML import'!$A42,1)+1,SEARCH("/",'CFR - XML import'!$A42,1)-SEARCH("&gt;",'CFR - XML import'!$A42,1)-2)))</f>
        <v>0</v>
      </c>
      <c r="BA48" s="140">
        <f>IF(ISERROR(FIND(BA$3,'CFR - XML import'!$A42)),0,VALUE(MID('CFR - XML import'!$A42,SEARCH("&gt;",'CFR - XML import'!$A42,1)+1,SEARCH("/",'CFR - XML import'!$A42,1)-SEARCH("&gt;",'CFR - XML import'!$A42,1)-2)))</f>
        <v>0</v>
      </c>
      <c r="BB48" s="140">
        <f>IF(ISERROR(FIND(BB$3,'CFR - XML import'!$A42)),0,VALUE(MID('CFR - XML import'!$A42,SEARCH("&gt;",'CFR - XML import'!$A42,1)+1,SEARCH("/",'CFR - XML import'!$A42,1)-SEARCH("&gt;",'CFR - XML import'!$A42,1)-2)))</f>
        <v>0</v>
      </c>
      <c r="BC48" s="140">
        <f>IF(ISERROR(FIND(BC$3,'CFR - XML import'!$A42)),0,VALUE(MID('CFR - XML import'!$A42,SEARCH("&gt;",'CFR - XML import'!$A42,1)+1,SEARCH("/",'CFR - XML import'!$A42,1)-SEARCH("&gt;",'CFR - XML import'!$A42,1)-2)))</f>
        <v>0</v>
      </c>
      <c r="BD48" s="140">
        <f>IF(ISERROR(FIND(BD$3,'CFR - XML import'!$A42)),0,VALUE(MID('CFR - XML import'!$A42,SEARCH("&gt;",'CFR - XML import'!$A42,1)+1,SEARCH("/",'CFR - XML import'!$A42,1)-SEARCH("&gt;",'CFR - XML import'!$A42,1)-2)))</f>
        <v>0</v>
      </c>
      <c r="BE48" s="140">
        <f>IF(ISERROR(FIND(BE$3,'CFR - XML import'!$A42)),0,VALUE(MID('CFR - XML import'!$A42,SEARCH("&gt;",'CFR - XML import'!$A42,1)+1,SEARCH("/",'CFR - XML import'!$A42,1)-SEARCH("&gt;",'CFR - XML import'!$A42,1)-2)))</f>
        <v>0</v>
      </c>
      <c r="BF48" s="140">
        <f>IF(ISERROR(FIND(BF$3,'CFR - XML import'!$A42)),0,VALUE(MID('CFR - XML import'!$A42,SEARCH("&gt;",'CFR - XML import'!$A42,1)+1,SEARCH("/",'CFR - XML import'!$A42,1)-SEARCH("&gt;",'CFR - XML import'!$A42,1)-2)))</f>
        <v>0</v>
      </c>
      <c r="BG48" s="140">
        <f>IF(ISERROR(FIND(BG$3,'CFR - XML import'!$A42)),0,VALUE(MID('CFR - XML import'!$A42,SEARCH("&gt;",'CFR - XML import'!$A42,1)+1,SEARCH("/",'CFR - XML import'!$A42,1)-SEARCH("&gt;",'CFR - XML import'!$A42,1)-2)))</f>
        <v>0</v>
      </c>
      <c r="BH48" s="140">
        <f>IF(ISERROR(FIND(BH$3,'CFR - XML import'!$A42)),0,VALUE(MID('CFR - XML import'!$A42,SEARCH("&gt;",'CFR - XML import'!$A42,1)+1,SEARCH("/",'CFR - XML import'!$A42,1)-SEARCH("&gt;",'CFR - XML import'!$A42,1)-2)))</f>
        <v>0</v>
      </c>
      <c r="BI48" s="140">
        <f>IF(ISERROR(FIND(BI$3,'CFR - XML import'!$A42)),0,VALUE(MID('CFR - XML import'!$A42,SEARCH("&gt;",'CFR - XML import'!$A42,1)+1,SEARCH("/",'CFR - XML import'!$A42,1)-SEARCH("&gt;",'CFR - XML import'!$A42,1)-2)))</f>
        <v>0</v>
      </c>
      <c r="BJ48" s="140">
        <f>IF(ISERROR(FIND(BJ$3,'CFR - XML import'!$A42)),0,VALUE(MID('CFR - XML import'!$A42,SEARCH("&gt;",'CFR - XML import'!$A42,1)+1,SEARCH("/",'CFR - XML import'!$A42,1)-SEARCH("&gt;",'CFR - XML import'!$A42,1)-2)))</f>
        <v>0</v>
      </c>
      <c r="BK48" s="140">
        <f>IF(ISERROR(FIND(BK$3,'CFR - XML import'!$A42)),0,VALUE(MID('CFR - XML import'!$A42,SEARCH("&gt;",'CFR - XML import'!$A42,1)+1,SEARCH("/",'CFR - XML import'!$A42,1)-SEARCH("&gt;",'CFR - XML import'!$A42,1)-2)))</f>
        <v>0</v>
      </c>
      <c r="BL48" s="140">
        <f>IF(ISERROR(FIND(BL$3,'CFR - XML import'!$A42)),0,VALUE(MID('CFR - XML import'!$A42,SEARCH("&gt;",'CFR - XML import'!$A42,1)+1,SEARCH("/",'CFR - XML import'!$A42,1)-SEARCH("&gt;",'CFR - XML import'!$A42,1)-2)))</f>
        <v>0</v>
      </c>
      <c r="BM48" s="140">
        <f>IF(ISERROR(FIND(BM$3,'CFR - XML import'!$A42)),0,VALUE(MID('CFR - XML import'!$A42,SEARCH("&gt;",'CFR - XML import'!$A42,1)+1,SEARCH("/",'CFR - XML import'!$A42,1)-SEARCH("&gt;",'CFR - XML import'!$A42,1)-2)))</f>
        <v>0</v>
      </c>
      <c r="BN48" s="140">
        <f>IF(ISERROR(FIND(BN$3,'CFR - XML import'!$A42)),0,VALUE(MID('CFR - XML import'!$A42,SEARCH("&gt;",'CFR - XML import'!$A42,1)+1,SEARCH("/",'CFR - XML import'!$A42,1)-SEARCH("&gt;",'CFR - XML import'!$A42,1)-2)))</f>
        <v>0</v>
      </c>
      <c r="BO48" s="140">
        <f>IF(ISERROR(FIND(BO$3,'CFR - XML import'!$A42)),0,VALUE(MID('CFR - XML import'!$A42,SEARCH("&gt;",'CFR - XML import'!$A42,1)+1,SEARCH("/",'CFR - XML import'!$A42,1)-SEARCH("&gt;",'CFR - XML import'!$A42,1)-2)))</f>
        <v>0</v>
      </c>
      <c r="BP48" s="140">
        <f>IF(ISERROR(FIND(BP$3,'CFR - XML import'!$A42)),0,VALUE(MID('CFR - XML import'!$A42,SEARCH("&gt;",'CFR - XML import'!$A42,1)+1,SEARCH("/",'CFR - XML import'!$A42,1)-SEARCH("&gt;",'CFR - XML import'!$A42,1)-2)))</f>
        <v>0</v>
      </c>
      <c r="BQ48" s="140">
        <f>IF(ISERROR(FIND(BQ$3,'CFR - XML import'!$A42)),0,VALUE(MID('CFR - XML import'!$A42,SEARCH("&gt;",'CFR - XML import'!$A42,1)+1,SEARCH("/",'CFR - XML import'!$A42,1)-SEARCH("&gt;",'CFR - XML import'!$A42,1)-2)))</f>
        <v>0</v>
      </c>
      <c r="BR48" s="140">
        <f>IF(ISERROR(FIND(BR$3,'CFR - XML import'!$A42)),0,VALUE(MID('CFR - XML import'!$A42,SEARCH("&gt;",'CFR - XML import'!$A42,1)+1,SEARCH("/",'CFR - XML import'!$A42,1)-SEARCH("&gt;",'CFR - XML import'!$A42,1)-2)))</f>
        <v>0</v>
      </c>
      <c r="BS48" s="140">
        <f>IF(ISERROR(FIND(BS$3,'CFR - XML import'!$A42)),0,VALUE(MID('CFR - XML import'!$A42,SEARCH("&gt;",'CFR - XML import'!$A42,1)+1,SEARCH("/",'CFR - XML import'!$A42,1)-SEARCH("&gt;",'CFR - XML import'!$A42,1)-2)))</f>
        <v>0</v>
      </c>
      <c r="BT48" s="140">
        <f>IF(ISERROR(FIND(BT$3,'CFR - XML import'!$A42)),0,VALUE(MID('CFR - XML import'!$A42,SEARCH("&gt;",'CFR - XML import'!$A42,1)+1,SEARCH("/",'CFR - XML import'!$A42,1)-SEARCH("&gt;",'CFR - XML import'!$A42,1)-2)))</f>
        <v>0</v>
      </c>
      <c r="BU48" s="140">
        <f>IF(ISERROR(FIND(BU$3,'CFR - XML import'!$A42)),0,VALUE(MID('CFR - XML import'!$A42,SEARCH("&gt;",'CFR - XML import'!$A42,1)+1,SEARCH("/",'CFR - XML import'!$A42,1)-SEARCH("&gt;",'CFR - XML import'!$A42,1)-2)))</f>
        <v>0</v>
      </c>
      <c r="BV48" s="140">
        <f>IF(ISERROR(FIND(BV$3,'CFR - XML import'!$A42)),0,VALUE(MID('CFR - XML import'!$A42,SEARCH("&gt;",'CFR - XML import'!$A42,1)+1,SEARCH("/",'CFR - XML import'!$A42,1)-SEARCH("&gt;",'CFR - XML import'!$A42,1)-2)))</f>
        <v>0</v>
      </c>
      <c r="BW48" s="140">
        <f>IF(ISERROR(FIND(BW$3,'CFR - XML import'!$A42)),0,VALUE(MID('CFR - XML import'!$A42,SEARCH("&gt;",'CFR - XML import'!$A42,1)+1,SEARCH("/",'CFR - XML import'!$A42,1)-SEARCH("&gt;",'CFR - XML import'!$A42,1)-2)))</f>
        <v>0</v>
      </c>
      <c r="BX48" s="140">
        <f>IF(ISERROR(FIND(BX$3,'CFR - XML import'!$A42)),0,VALUE(MID('CFR - XML import'!$A42,SEARCH("&gt;",'CFR - XML import'!$A42,1)+1,SEARCH("/",'CFR - XML import'!$A42,1)-SEARCH("&gt;",'CFR - XML import'!$A42,1)-2)))</f>
        <v>0</v>
      </c>
      <c r="BY48" s="140">
        <f>IF(ISERROR(FIND(BY$3,'CFR - XML import'!$A42)),0,VALUE(MID('CFR - XML import'!$A42,SEARCH("&gt;",'CFR - XML import'!$A42,1)+1,SEARCH("/",'CFR - XML import'!$A42,1)-SEARCH("&gt;",'CFR - XML import'!$A42,1)-2)))</f>
        <v>0</v>
      </c>
      <c r="BZ48" s="140">
        <f>IF(ISERROR(FIND(BZ$3,'CFR - XML import'!$A42)),0,VALUE(MID('CFR - XML import'!$A42,SEARCH("&gt;",'CFR - XML import'!$A42,1)+1,SEARCH("/",'CFR - XML import'!$A42,1)-SEARCH("&gt;",'CFR - XML import'!$A42,1)-2)))</f>
        <v>0</v>
      </c>
      <c r="CG48" s="142">
        <f>IF(ISERROR(IF(MID('CFR - XML import'!$A42,LEN($CF$4)+5,LEN('CFR - XML import'!$A42)-(2*LEN($CF$4)+5))="RMMS",1,IF(MID('CFR - XML import'!$A42,LEN("    &lt;InputSystem&gt;")+1,LEN('CFR - XML import'!$A42)-(LEN("    &lt;InputSystem&gt;")+LEN($CF$4)+1))="SIMS",2,0))),0,IF(MID('CFR - XML import'!$A42,LEN($CF$4)+5,LEN('CFR - XML import'!$A42)-(2*LEN($CF$4)+5))="RMMS",1,IF(MID('CFR - XML import'!$A42,LEN("    &lt;InputSystem&gt;")+1,LEN('CFR - XML import'!$A42)-(LEN("    &lt;InputSystem&gt;")+LEN($CF$4)+1))="SIMS",2,0)))</f>
        <v>0</v>
      </c>
      <c r="CH48" s="140">
        <f>IF(ISERROR(FIND(CH$3,'CFR - XML import'!$A42)),0,MID('CFR - XML import'!$A42,SEARCH("&gt;",'CFR - XML import'!$A42,1)+1,SEARCH("/",'CFR - XML import'!$A42,1)-SEARCH("&gt;",'CFR - XML import'!$A42,1)-2))</f>
        <v>0</v>
      </c>
      <c r="CI48" s="140">
        <f>IF(ISERROR(FIND(CI$3,'CFR - XML import'!$A42)),0,MID('CFR - XML import'!$A42,SEARCH("&gt;",'CFR - XML import'!$A42,1)+1,SEARCH("/",'CFR - XML import'!$A42,1)-SEARCH("&gt;",'CFR - XML import'!$A42,1)-2))</f>
        <v>0</v>
      </c>
      <c r="CJ48" s="140">
        <f>IF(ISERROR(FIND(CJ$3,'CFR - XML import'!$A42)),0,MID('CFR - XML import'!$A42,SEARCH("&gt;",'CFR - XML import'!$A42,1)+1,SEARCH("/",'CFR - XML import'!$A42,1)-SEARCH("&gt;",'CFR - XML import'!$A42,1)-2))</f>
        <v>0</v>
      </c>
      <c r="CK48" s="140">
        <f>IF(ISERROR(FIND(CK$3,'CFR - XML import'!$A42)),0,MID('CFR - XML import'!$A42,SEARCH("&gt;",'CFR - XML import'!$A42,1)+1,SEARCH("/",'CFR - XML import'!$A42,1)-SEARCH("&gt;",'CFR - XML import'!$A42,1)-2))</f>
        <v>0</v>
      </c>
      <c r="CL48" s="140">
        <f>IF(ISERROR(FIND(CL$3,'CFR - XML import'!$A42)),0,MID('CFR - XML import'!$A42,SEARCH("&gt;",'CFR - XML import'!$A42,1)+1,SEARCH("/",'CFR - XML import'!$A42,1)-SEARCH("&gt;",'CFR - XML import'!$A42,1)-2))</f>
        <v>0</v>
      </c>
      <c r="CM48" s="140">
        <f>IF(ISERROR(FIND(CM$3,'CFR - XML import'!$A42)),0,MID('CFR - XML import'!$A42,SEARCH("&gt;",'CFR - XML import'!$A42,1)+1,SEARCH("/",'CFR - XML import'!$A42,1)-SEARCH("&gt;",'CFR - XML import'!$A42,1)-2))</f>
        <v>0</v>
      </c>
    </row>
    <row r="49" spans="1:91" x14ac:dyDescent="0.2">
      <c r="A49" s="139" t="str">
        <f>IF(AND('CFR - XML import'!A43&lt;&gt;"",LEFT('CFR - XML import'!A43,1)&lt;&gt;"&lt;",LEFT('CFR - XML import'!A43,3)&lt;&gt;"  &lt;",LEFT('CFR - XML import'!A43,5)&lt;&gt;"    &lt;",LEFT('CFR - XML import'!A43,7)&lt;&gt;"      &lt;",LEFT('CFR - XML import'!A43,9)&lt;&gt;"        &lt;",$B$1="SIMS"),'CFR - XML import'!A43,IF(AND(LEFT('CFR - XML import'!A43,9)="&lt;Details&gt;",$B$1="RM"),'CFR - XML import'!A43,""))</f>
        <v/>
      </c>
      <c r="B49" s="140">
        <f>IF(ISERROR(FIND(B$3,'CFR - XML import'!$A43)),0,VALUE(MID('CFR - XML import'!$A43,SEARCH("&gt;",'CFR - XML import'!$A43,1)+1,SEARCH("/",'CFR - XML import'!$A43,1)-SEARCH("&gt;",'CFR - XML import'!$A43,1)-2)))</f>
        <v>0</v>
      </c>
      <c r="D49" s="140">
        <f>IF(ISERROR(FIND(D$3,'CFR - XML import'!$A43)),0,MID('CFR - XML import'!$A43,SEARCH("&gt;",'CFR - XML import'!$A43,1)+1,SEARCH("/",'CFR - XML import'!$A43,1)-SEARCH("&gt;",'CFR - XML import'!$A43,1)-2))</f>
        <v>0</v>
      </c>
      <c r="E49" s="140">
        <f>IF(ISERROR(FIND(E$3,'CFR - XML import'!$A43)),0,MID('CFR - XML import'!$A43,SEARCH("&gt;",'CFR - XML import'!$A43,1)+1,SEARCH("/",'CFR - XML import'!$A43,1)-SEARCH("&gt;",'CFR - XML import'!$A43,1)-2))</f>
        <v>0</v>
      </c>
      <c r="F49" s="141">
        <f>IF($B$1="SIMS",IF(ISERROR(FIND(F$3,'CFR - XML import'!$A43)),0,VALUE(MID('CFR - XML import'!$A43,15,10))),IF(ISERROR(FIND(F$3,'CFR - XML import'!$A43)),0,VALUE(MID('CFR - XML import'!$A43,15,10))))</f>
        <v>0</v>
      </c>
      <c r="G49" s="140">
        <f>IF(ISERROR(FIND(G$3,'CFR - XML import'!$A43)),0,VALUE(MID('CFR - XML import'!$A43,SEARCH("&gt;",'CFR - XML import'!$A43,1)+1,SEARCH("/",'CFR - XML import'!$A43,1)-SEARCH("&gt;",'CFR - XML import'!$A43,1)-2)))</f>
        <v>0</v>
      </c>
      <c r="H49" s="140">
        <f>IF(ISERROR(FIND(H$3,'CFR - XML import'!$A43)),0,VALUE(MID('CFR - XML import'!$A43,SEARCH("&gt;",'CFR - XML import'!$A43,1)+1,SEARCH("/",'CFR - XML import'!$A43,1)-SEARCH("&gt;",'CFR - XML import'!$A43,1)-2)))</f>
        <v>0</v>
      </c>
      <c r="I49" s="140">
        <f>IF(ISERROR(FIND(I$3,'CFR - XML import'!$A43)),0,VALUE(MID('CFR - XML import'!$A43,SEARCH("&gt;",'CFR - XML import'!$A43,1)+1,SEARCH("/",'CFR - XML import'!$A43,1)-SEARCH("&gt;",'CFR - XML import'!$A43,1)-2)))</f>
        <v>0</v>
      </c>
      <c r="J49" s="140">
        <f>IF(ISERROR(FIND(J$3,'CFR - XML import'!$A43)),0,VALUE(MID('CFR - XML import'!$A43,SEARCH("&gt;",'CFR - XML import'!$A43,1)+1,SEARCH("/",'CFR - XML import'!$A43,1)-SEARCH("&gt;",'CFR - XML import'!$A43,1)-2)))</f>
        <v>0</v>
      </c>
      <c r="K49" s="140">
        <f>IF(ISERROR(FIND(K$3,'CFR - XML import'!$A43)),0,VALUE(MID('CFR - XML import'!$A43,SEARCH("&gt;",'CFR - XML import'!$A43,1)+1,SEARCH("/",'CFR - XML import'!$A43,1)-SEARCH("&gt;",'CFR - XML import'!$A43,1)-2)))</f>
        <v>0</v>
      </c>
      <c r="L49" s="140">
        <f>IF(ISERROR(FIND(L$3,'CFR - XML import'!$A43)),0,VALUE(MID('CFR - XML import'!$A43,SEARCH("&gt;",'CFR - XML import'!$A43,1)+1,SEARCH("/",'CFR - XML import'!$A43,1)-SEARCH("&gt;",'CFR - XML import'!$A43,1)-2)))</f>
        <v>0</v>
      </c>
      <c r="M49" s="140">
        <f>IF(ISERROR(FIND(M$3,'CFR - XML import'!$A43)),0,VALUE(MID('CFR - XML import'!$A43,SEARCH("&gt;",'CFR - XML import'!$A43,1)+1,SEARCH("/",'CFR - XML import'!$A43,1)-SEARCH("&gt;",'CFR - XML import'!$A43,1)-2)))</f>
        <v>0</v>
      </c>
      <c r="N49" s="140">
        <f>IF(ISERROR(FIND(N$3,'CFR - XML import'!$A43)),0,VALUE(MID('CFR - XML import'!$A43,SEARCH("&gt;",'CFR - XML import'!$A43,1)+1,SEARCH("/",'CFR - XML import'!$A43,1)-SEARCH("&gt;",'CFR - XML import'!$A43,1)-2)))</f>
        <v>0</v>
      </c>
      <c r="O49" s="140">
        <f>IF(ISERROR(FIND(O$3,'CFR - XML import'!$A43)),0,VALUE(MID('CFR - XML import'!$A43,SEARCH("&gt;",'CFR - XML import'!$A43,1)+1,SEARCH("/",'CFR - XML import'!$A43,1)-SEARCH("&gt;",'CFR - XML import'!$A43,1)-2)))</f>
        <v>0</v>
      </c>
      <c r="P49" s="140">
        <f>IF(ISERROR(FIND(P$3,'CFR - XML import'!$A43)),0,VALUE(MID('CFR - XML import'!$A43,SEARCH("&gt;",'CFR - XML import'!$A43,1)+1,SEARCH("/",'CFR - XML import'!$A43,1)-SEARCH("&gt;",'CFR - XML import'!$A43,1)-2)))</f>
        <v>0</v>
      </c>
      <c r="Q49" s="140">
        <f>IF(ISERROR(FIND(Q$3,'CFR - XML import'!$A43)),0,VALUE(MID('CFR - XML import'!$A43,SEARCH("&gt;",'CFR - XML import'!$A43,1)+1,SEARCH("/",'CFR - XML import'!$A43,1)-SEARCH("&gt;",'CFR - XML import'!$A43,1)-2)))</f>
        <v>0</v>
      </c>
      <c r="R49" s="140">
        <f>IF(ISERROR(FIND(R$3,'CFR - XML import'!$A43)),0,VALUE(MID('CFR - XML import'!$A43,SEARCH("&gt;",'CFR - XML import'!$A43,1)+1,SEARCH("/",'CFR - XML import'!$A43,1)-SEARCH("&gt;",'CFR - XML import'!$A43,1)-2)))</f>
        <v>0</v>
      </c>
      <c r="S49" s="140">
        <f>IF(ISERROR(FIND(S$3,'CFR - XML import'!$A43)),0,VALUE(MID('CFR - XML import'!$A43,SEARCH("&gt;",'CFR - XML import'!$A43,1)+1,SEARCH("/",'CFR - XML import'!$A43,1)-SEARCH("&gt;",'CFR - XML import'!$A43,1)-2)))</f>
        <v>0</v>
      </c>
      <c r="T49" s="140">
        <f>IF(ISERROR(FIND(T$3,'CFR - XML import'!$A43)),0,VALUE(MID('CFR - XML import'!$A43,SEARCH("&gt;",'CFR - XML import'!$A43,1)+1,SEARCH("/",'CFR - XML import'!$A43,1)-SEARCH("&gt;",'CFR - XML import'!$A43,1)-2)))</f>
        <v>0</v>
      </c>
      <c r="U49" s="140">
        <f>IF(ISERROR(FIND(U$3,'CFR - XML import'!$A43)),0,VALUE(MID('CFR - XML import'!$A43,SEARCH("&gt;",'CFR - XML import'!$A43,1)+1,SEARCH("/",'CFR - XML import'!$A43,1)-SEARCH("&gt;",'CFR - XML import'!$A43,1)-2)))</f>
        <v>0</v>
      </c>
      <c r="V49" s="140">
        <f>IF(ISERROR(FIND(V$3,'CFR - XML import'!$A43)),0,VALUE(MID('CFR - XML import'!$A43,SEARCH("&gt;",'CFR - XML import'!$A43,1)+1,SEARCH("/",'CFR - XML import'!$A43,1)-SEARCH("&gt;",'CFR - XML import'!$A43,1)-2)))</f>
        <v>0</v>
      </c>
      <c r="W49" s="140">
        <f>IF(ISERROR(FIND(W$3,'CFR - XML import'!$A43)),0,VALUE(MID('CFR - XML import'!$A43,SEARCH("&gt;",'CFR - XML import'!$A43,1)+1,SEARCH("/",'CFR - XML import'!$A43,1)-SEARCH("&gt;",'CFR - XML import'!$A43,1)-2)))</f>
        <v>11633.96</v>
      </c>
      <c r="X49" s="140"/>
      <c r="Y49" s="140">
        <f>IF(ISERROR(FIND(Y$3,'CFR - XML import'!$A43)),0,VALUE(MID('CFR - XML import'!$A43,SEARCH("&gt;",'CFR - XML import'!$A43,1)+1,SEARCH("/",'CFR - XML import'!$A43,1)-SEARCH("&gt;",'CFR - XML import'!$A43,1)-2)))</f>
        <v>0</v>
      </c>
      <c r="Z49" s="140">
        <f>IF(ISERROR(FIND(Z$3,'CFR - XML import'!$A43)),0,VALUE(MID('CFR - XML import'!$A43,SEARCH("&gt;",'CFR - XML import'!$A43,1)+1,SEARCH("/",'CFR - XML import'!$A43,1)-SEARCH("&gt;",'CFR - XML import'!$A43,1)-2)))</f>
        <v>0</v>
      </c>
      <c r="AA49" s="140">
        <f>IF(ISERROR(FIND(AA$3,'CFR - XML import'!$A43)),0,VALUE(MID('CFR - XML import'!$A43,SEARCH("&gt;",'CFR - XML import'!$A43,1)+1,SEARCH("/",'CFR - XML import'!$A43,1)-SEARCH("&gt;",'CFR - XML import'!$A43,1)-2)))</f>
        <v>0</v>
      </c>
      <c r="AB49" s="140">
        <f>IF(ISERROR(FIND(AB$3,'CFR - XML import'!$A43)),0,VALUE(MID('CFR - XML import'!$A43,SEARCH("&gt;",'CFR - XML import'!$A43,1)+1,SEARCH("/",'CFR - XML import'!$A43,1)-SEARCH("&gt;",'CFR - XML import'!$A43,1)-2)))</f>
        <v>0</v>
      </c>
      <c r="AC49" s="140">
        <f>IF(ISERROR(FIND(AC$3,'CFR - XML import'!$A43)),0,VALUE(MID('CFR - XML import'!$A43,SEARCH("&gt;",'CFR - XML import'!$A43,1)+1,SEARCH("/",'CFR - XML import'!$A43,1)-SEARCH("&gt;",'CFR - XML import'!$A43,1)-2)))</f>
        <v>0</v>
      </c>
      <c r="AD49" s="140">
        <f>IF(ISERROR(FIND(AD$3,'CFR - XML import'!$A43)),0,VALUE(MID('CFR - XML import'!$A43,SEARCH("&gt;",'CFR - XML import'!$A43,1)+1,SEARCH("/",'CFR - XML import'!$A43,1)-SEARCH("&gt;",'CFR - XML import'!$A43,1)-2)))</f>
        <v>0</v>
      </c>
      <c r="AE49" s="140">
        <f>IF(ISERROR(FIND(AE$3,'CFR - XML import'!$A43)),0,VALUE(MID('CFR - XML import'!$A43,SEARCH("&gt;",'CFR - XML import'!$A43,1)+1,SEARCH("/",'CFR - XML import'!$A43,1)-SEARCH("&gt;",'CFR - XML import'!$A43,1)-2)))</f>
        <v>0</v>
      </c>
      <c r="AF49" s="140">
        <f>IF(ISERROR(FIND(AF$3,'CFR - XML import'!$A43)),0,VALUE(MID('CFR - XML import'!$A43,SEARCH("&gt;",'CFR - XML import'!$A43,1)+1,SEARCH("/",'CFR - XML import'!$A43,1)-SEARCH("&gt;",'CFR - XML import'!$A43,1)-2)))</f>
        <v>0</v>
      </c>
      <c r="AG49" s="140">
        <f>IF(ISERROR(FIND(AG$3,'CFR - XML import'!$A43)),0,VALUE(MID('CFR - XML import'!$A43,SEARCH("&gt;",'CFR - XML import'!$A43,1)+1,SEARCH("/",'CFR - XML import'!$A43,1)-SEARCH("&gt;",'CFR - XML import'!$A43,1)-2)))</f>
        <v>0</v>
      </c>
      <c r="AH49" s="140">
        <f>IF(ISERROR(FIND(AH$3,'CFR - XML import'!$A43)),0,VALUE(MID('CFR - XML import'!$A43,SEARCH("&gt;",'CFR - XML import'!$A43,1)+1,SEARCH("/",'CFR - XML import'!$A43,1)-SEARCH("&gt;",'CFR - XML import'!$A43,1)-2)))</f>
        <v>0</v>
      </c>
      <c r="AI49" s="140">
        <f>IF(ISERROR(FIND(AI$3,'CFR - XML import'!$A43)),0,VALUE(MID('CFR - XML import'!$A43,SEARCH("&gt;",'CFR - XML import'!$A43,1)+1,SEARCH("/",'CFR - XML import'!$A43,1)-SEARCH("&gt;",'CFR - XML import'!$A43,1)-2)))</f>
        <v>0</v>
      </c>
      <c r="AJ49" s="140">
        <f>IF(ISERROR(FIND(AJ$3,'CFR - XML import'!$A43)),0,VALUE(MID('CFR - XML import'!$A43,SEARCH("&gt;",'CFR - XML import'!$A43,1)+1,SEARCH("/",'CFR - XML import'!$A43,1)-SEARCH("&gt;",'CFR - XML import'!$A43,1)-2)))</f>
        <v>0</v>
      </c>
      <c r="AK49" s="140">
        <f>IF(ISERROR(FIND(AK$3,'CFR - XML import'!$A43)),0,VALUE(MID('CFR - XML import'!$A43,SEARCH("&gt;",'CFR - XML import'!$A43,1)+1,SEARCH("/",'CFR - XML import'!$A43,1)-SEARCH("&gt;",'CFR - XML import'!$A43,1)-2)))</f>
        <v>0</v>
      </c>
      <c r="AL49" s="140">
        <f>IF(ISERROR(FIND(AL$3,'CFR - XML import'!$A43)),0,VALUE(MID('CFR - XML import'!$A43,SEARCH("&gt;",'CFR - XML import'!$A43,1)+1,SEARCH("/",'CFR - XML import'!$A43,1)-SEARCH("&gt;",'CFR - XML import'!$A43,1)-2)))</f>
        <v>0</v>
      </c>
      <c r="AM49" s="140">
        <f>IF(ISERROR(FIND(AM$3,'CFR - XML import'!$A43)),0,VALUE(MID('CFR - XML import'!$A43,SEARCH("&gt;",'CFR - XML import'!$A43,1)+1,SEARCH("/",'CFR - XML import'!$A43,1)-SEARCH("&gt;",'CFR - XML import'!$A43,1)-2)))</f>
        <v>0</v>
      </c>
      <c r="AN49" s="140">
        <f>IF(ISERROR(FIND(AN$3,'CFR - XML import'!$A43)),0,VALUE(MID('CFR - XML import'!$A43,SEARCH("&gt;",'CFR - XML import'!$A43,1)+1,SEARCH("/",'CFR - XML import'!$A43,1)-SEARCH("&gt;",'CFR - XML import'!$A43,1)-2)))</f>
        <v>0</v>
      </c>
      <c r="AO49" s="140">
        <f>IF(ISERROR(FIND(AO$3,'CFR - XML import'!$A43)),0,VALUE(MID('CFR - XML import'!$A43,SEARCH("&gt;",'CFR - XML import'!$A43,1)+1,SEARCH("/",'CFR - XML import'!$A43,1)-SEARCH("&gt;",'CFR - XML import'!$A43,1)-2)))</f>
        <v>0</v>
      </c>
      <c r="AP49" s="140">
        <f>IF(ISERROR(FIND(AP$3,'CFR - XML import'!$A43)),0,VALUE(MID('CFR - XML import'!$A43,SEARCH("&gt;",'CFR - XML import'!$A43,1)+1,SEARCH("/",'CFR - XML import'!$A43,1)-SEARCH("&gt;",'CFR - XML import'!$A43,1)-2)))</f>
        <v>0</v>
      </c>
      <c r="AQ49" s="140">
        <f>IF(ISERROR(FIND(AQ$3,'CFR - XML import'!$A43)),0,VALUE(MID('CFR - XML import'!$A43,SEARCH("&gt;",'CFR - XML import'!$A43,1)+1,SEARCH("/",'CFR - XML import'!$A43,1)-SEARCH("&gt;",'CFR - XML import'!$A43,1)-2)))</f>
        <v>0</v>
      </c>
      <c r="AR49" s="140">
        <f>IF(ISERROR(FIND(AR$3,'CFR - XML import'!$A43)),0,VALUE(MID('CFR - XML import'!$A43,SEARCH("&gt;",'CFR - XML import'!$A43,1)+1,SEARCH("/",'CFR - XML import'!$A43,1)-SEARCH("&gt;",'CFR - XML import'!$A43,1)-2)))</f>
        <v>0</v>
      </c>
      <c r="AS49" s="140">
        <f>IF(ISERROR(FIND(AS$3,'CFR - XML import'!$A43)),0,VALUE(MID('CFR - XML import'!$A43,SEARCH("&gt;",'CFR - XML import'!$A43,1)+1,SEARCH("/",'CFR - XML import'!$A43,1)-SEARCH("&gt;",'CFR - XML import'!$A43,1)-2)))</f>
        <v>0</v>
      </c>
      <c r="AT49" s="140">
        <f>IF(ISERROR(FIND(AT$3,'CFR - XML import'!$A43)),0,VALUE(MID('CFR - XML import'!$A43,SEARCH("&gt;",'CFR - XML import'!$A43,1)+1,SEARCH("/",'CFR - XML import'!$A43,1)-SEARCH("&gt;",'CFR - XML import'!$A43,1)-2)))</f>
        <v>0</v>
      </c>
      <c r="AU49" s="140">
        <f>IF(ISERROR(FIND(AU$3,'CFR - XML import'!$A43)),0,VALUE(MID('CFR - XML import'!$A43,SEARCH("&gt;",'CFR - XML import'!$A43,1)+1,SEARCH("/",'CFR - XML import'!$A43,1)-SEARCH("&gt;",'CFR - XML import'!$A43,1)-2)))</f>
        <v>0</v>
      </c>
      <c r="AV49" s="140">
        <f>IF(ISERROR(FIND(AV$3,'CFR - XML import'!$A43)),0,VALUE(MID('CFR - XML import'!$A43,SEARCH("&gt;",'CFR - XML import'!$A43,1)+1,SEARCH("/",'CFR - XML import'!$A43,1)-SEARCH("&gt;",'CFR - XML import'!$A43,1)-2)))</f>
        <v>0</v>
      </c>
      <c r="AW49" s="140">
        <f>IF(ISERROR(FIND(AW$3,'CFR - XML import'!$A43)),0,VALUE(MID('CFR - XML import'!$A43,SEARCH("&gt;",'CFR - XML import'!$A43,1)+1,SEARCH("/",'CFR - XML import'!$A43,1)-SEARCH("&gt;",'CFR - XML import'!$A43,1)-2)))</f>
        <v>0</v>
      </c>
      <c r="AX49" s="140">
        <f>IF(ISERROR(FIND(AX$3,'CFR - XML import'!$A43)),0,VALUE(MID('CFR - XML import'!$A43,SEARCH("&gt;",'CFR - XML import'!$A43,1)+1,SEARCH("/",'CFR - XML import'!$A43,1)-SEARCH("&gt;",'CFR - XML import'!$A43,1)-2)))</f>
        <v>0</v>
      </c>
      <c r="AY49" s="140">
        <f>IF(ISERROR(FIND(AY$3,'CFR - XML import'!$A43)),0,VALUE(MID('CFR - XML import'!$A43,SEARCH("&gt;",'CFR - XML import'!$A43,1)+1,SEARCH("/",'CFR - XML import'!$A43,1)-SEARCH("&gt;",'CFR - XML import'!$A43,1)-2)))</f>
        <v>0</v>
      </c>
      <c r="AZ49" s="140">
        <f>IF(ISERROR(FIND(AZ$3,'CFR - XML import'!$A43)),0,VALUE(MID('CFR - XML import'!$A43,SEARCH("&gt;",'CFR - XML import'!$A43,1)+1,SEARCH("/",'CFR - XML import'!$A43,1)-SEARCH("&gt;",'CFR - XML import'!$A43,1)-2)))</f>
        <v>0</v>
      </c>
      <c r="BA49" s="140">
        <f>IF(ISERROR(FIND(BA$3,'CFR - XML import'!$A43)),0,VALUE(MID('CFR - XML import'!$A43,SEARCH("&gt;",'CFR - XML import'!$A43,1)+1,SEARCH("/",'CFR - XML import'!$A43,1)-SEARCH("&gt;",'CFR - XML import'!$A43,1)-2)))</f>
        <v>0</v>
      </c>
      <c r="BB49" s="140">
        <f>IF(ISERROR(FIND(BB$3,'CFR - XML import'!$A43)),0,VALUE(MID('CFR - XML import'!$A43,SEARCH("&gt;",'CFR - XML import'!$A43,1)+1,SEARCH("/",'CFR - XML import'!$A43,1)-SEARCH("&gt;",'CFR - XML import'!$A43,1)-2)))</f>
        <v>0</v>
      </c>
      <c r="BC49" s="140">
        <f>IF(ISERROR(FIND(BC$3,'CFR - XML import'!$A43)),0,VALUE(MID('CFR - XML import'!$A43,SEARCH("&gt;",'CFR - XML import'!$A43,1)+1,SEARCH("/",'CFR - XML import'!$A43,1)-SEARCH("&gt;",'CFR - XML import'!$A43,1)-2)))</f>
        <v>0</v>
      </c>
      <c r="BD49" s="140">
        <f>IF(ISERROR(FIND(BD$3,'CFR - XML import'!$A43)),0,VALUE(MID('CFR - XML import'!$A43,SEARCH("&gt;",'CFR - XML import'!$A43,1)+1,SEARCH("/",'CFR - XML import'!$A43,1)-SEARCH("&gt;",'CFR - XML import'!$A43,1)-2)))</f>
        <v>0</v>
      </c>
      <c r="BE49" s="140">
        <f>IF(ISERROR(FIND(BE$3,'CFR - XML import'!$A43)),0,VALUE(MID('CFR - XML import'!$A43,SEARCH("&gt;",'CFR - XML import'!$A43,1)+1,SEARCH("/",'CFR - XML import'!$A43,1)-SEARCH("&gt;",'CFR - XML import'!$A43,1)-2)))</f>
        <v>0</v>
      </c>
      <c r="BF49" s="140">
        <f>IF(ISERROR(FIND(BF$3,'CFR - XML import'!$A43)),0,VALUE(MID('CFR - XML import'!$A43,SEARCH("&gt;",'CFR - XML import'!$A43,1)+1,SEARCH("/",'CFR - XML import'!$A43,1)-SEARCH("&gt;",'CFR - XML import'!$A43,1)-2)))</f>
        <v>0</v>
      </c>
      <c r="BG49" s="140">
        <f>IF(ISERROR(FIND(BG$3,'CFR - XML import'!$A43)),0,VALUE(MID('CFR - XML import'!$A43,SEARCH("&gt;",'CFR - XML import'!$A43,1)+1,SEARCH("/",'CFR - XML import'!$A43,1)-SEARCH("&gt;",'CFR - XML import'!$A43,1)-2)))</f>
        <v>0</v>
      </c>
      <c r="BH49" s="140">
        <f>IF(ISERROR(FIND(BH$3,'CFR - XML import'!$A43)),0,VALUE(MID('CFR - XML import'!$A43,SEARCH("&gt;",'CFR - XML import'!$A43,1)+1,SEARCH("/",'CFR - XML import'!$A43,1)-SEARCH("&gt;",'CFR - XML import'!$A43,1)-2)))</f>
        <v>0</v>
      </c>
      <c r="BI49" s="140">
        <f>IF(ISERROR(FIND(BI$3,'CFR - XML import'!$A43)),0,VALUE(MID('CFR - XML import'!$A43,SEARCH("&gt;",'CFR - XML import'!$A43,1)+1,SEARCH("/",'CFR - XML import'!$A43,1)-SEARCH("&gt;",'CFR - XML import'!$A43,1)-2)))</f>
        <v>0</v>
      </c>
      <c r="BJ49" s="140">
        <f>IF(ISERROR(FIND(BJ$3,'CFR - XML import'!$A43)),0,VALUE(MID('CFR - XML import'!$A43,SEARCH("&gt;",'CFR - XML import'!$A43,1)+1,SEARCH("/",'CFR - XML import'!$A43,1)-SEARCH("&gt;",'CFR - XML import'!$A43,1)-2)))</f>
        <v>0</v>
      </c>
      <c r="BK49" s="140">
        <f>IF(ISERROR(FIND(BK$3,'CFR - XML import'!$A43)),0,VALUE(MID('CFR - XML import'!$A43,SEARCH("&gt;",'CFR - XML import'!$A43,1)+1,SEARCH("/",'CFR - XML import'!$A43,1)-SEARCH("&gt;",'CFR - XML import'!$A43,1)-2)))</f>
        <v>0</v>
      </c>
      <c r="BL49" s="140">
        <f>IF(ISERROR(FIND(BL$3,'CFR - XML import'!$A43)),0,VALUE(MID('CFR - XML import'!$A43,SEARCH("&gt;",'CFR - XML import'!$A43,1)+1,SEARCH("/",'CFR - XML import'!$A43,1)-SEARCH("&gt;",'CFR - XML import'!$A43,1)-2)))</f>
        <v>0</v>
      </c>
      <c r="BM49" s="140">
        <f>IF(ISERROR(FIND(BM$3,'CFR - XML import'!$A43)),0,VALUE(MID('CFR - XML import'!$A43,SEARCH("&gt;",'CFR - XML import'!$A43,1)+1,SEARCH("/",'CFR - XML import'!$A43,1)-SEARCH("&gt;",'CFR - XML import'!$A43,1)-2)))</f>
        <v>0</v>
      </c>
      <c r="BN49" s="140">
        <f>IF(ISERROR(FIND(BN$3,'CFR - XML import'!$A43)),0,VALUE(MID('CFR - XML import'!$A43,SEARCH("&gt;",'CFR - XML import'!$A43,1)+1,SEARCH("/",'CFR - XML import'!$A43,1)-SEARCH("&gt;",'CFR - XML import'!$A43,1)-2)))</f>
        <v>0</v>
      </c>
      <c r="BO49" s="140">
        <f>IF(ISERROR(FIND(BO$3,'CFR - XML import'!$A43)),0,VALUE(MID('CFR - XML import'!$A43,SEARCH("&gt;",'CFR - XML import'!$A43,1)+1,SEARCH("/",'CFR - XML import'!$A43,1)-SEARCH("&gt;",'CFR - XML import'!$A43,1)-2)))</f>
        <v>0</v>
      </c>
      <c r="BP49" s="140">
        <f>IF(ISERROR(FIND(BP$3,'CFR - XML import'!$A43)),0,VALUE(MID('CFR - XML import'!$A43,SEARCH("&gt;",'CFR - XML import'!$A43,1)+1,SEARCH("/",'CFR - XML import'!$A43,1)-SEARCH("&gt;",'CFR - XML import'!$A43,1)-2)))</f>
        <v>0</v>
      </c>
      <c r="BQ49" s="140">
        <f>IF(ISERROR(FIND(BQ$3,'CFR - XML import'!$A43)),0,VALUE(MID('CFR - XML import'!$A43,SEARCH("&gt;",'CFR - XML import'!$A43,1)+1,SEARCH("/",'CFR - XML import'!$A43,1)-SEARCH("&gt;",'CFR - XML import'!$A43,1)-2)))</f>
        <v>0</v>
      </c>
      <c r="BR49" s="140">
        <f>IF(ISERROR(FIND(BR$3,'CFR - XML import'!$A43)),0,VALUE(MID('CFR - XML import'!$A43,SEARCH("&gt;",'CFR - XML import'!$A43,1)+1,SEARCH("/",'CFR - XML import'!$A43,1)-SEARCH("&gt;",'CFR - XML import'!$A43,1)-2)))</f>
        <v>0</v>
      </c>
      <c r="BS49" s="140">
        <f>IF(ISERROR(FIND(BS$3,'CFR - XML import'!$A43)),0,VALUE(MID('CFR - XML import'!$A43,SEARCH("&gt;",'CFR - XML import'!$A43,1)+1,SEARCH("/",'CFR - XML import'!$A43,1)-SEARCH("&gt;",'CFR - XML import'!$A43,1)-2)))</f>
        <v>0</v>
      </c>
      <c r="BT49" s="140">
        <f>IF(ISERROR(FIND(BT$3,'CFR - XML import'!$A43)),0,VALUE(MID('CFR - XML import'!$A43,SEARCH("&gt;",'CFR - XML import'!$A43,1)+1,SEARCH("/",'CFR - XML import'!$A43,1)-SEARCH("&gt;",'CFR - XML import'!$A43,1)-2)))</f>
        <v>0</v>
      </c>
      <c r="BU49" s="140">
        <f>IF(ISERROR(FIND(BU$3,'CFR - XML import'!$A43)),0,VALUE(MID('CFR - XML import'!$A43,SEARCH("&gt;",'CFR - XML import'!$A43,1)+1,SEARCH("/",'CFR - XML import'!$A43,1)-SEARCH("&gt;",'CFR - XML import'!$A43,1)-2)))</f>
        <v>0</v>
      </c>
      <c r="BV49" s="140">
        <f>IF(ISERROR(FIND(BV$3,'CFR - XML import'!$A43)),0,VALUE(MID('CFR - XML import'!$A43,SEARCH("&gt;",'CFR - XML import'!$A43,1)+1,SEARCH("/",'CFR - XML import'!$A43,1)-SEARCH("&gt;",'CFR - XML import'!$A43,1)-2)))</f>
        <v>0</v>
      </c>
      <c r="BW49" s="140">
        <f>IF(ISERROR(FIND(BW$3,'CFR - XML import'!$A43)),0,VALUE(MID('CFR - XML import'!$A43,SEARCH("&gt;",'CFR - XML import'!$A43,1)+1,SEARCH("/",'CFR - XML import'!$A43,1)-SEARCH("&gt;",'CFR - XML import'!$A43,1)-2)))</f>
        <v>0</v>
      </c>
      <c r="BX49" s="140">
        <f>IF(ISERROR(FIND(BX$3,'CFR - XML import'!$A43)),0,VALUE(MID('CFR - XML import'!$A43,SEARCH("&gt;",'CFR - XML import'!$A43,1)+1,SEARCH("/",'CFR - XML import'!$A43,1)-SEARCH("&gt;",'CFR - XML import'!$A43,1)-2)))</f>
        <v>0</v>
      </c>
      <c r="BY49" s="140">
        <f>IF(ISERROR(FIND(BY$3,'CFR - XML import'!$A43)),0,VALUE(MID('CFR - XML import'!$A43,SEARCH("&gt;",'CFR - XML import'!$A43,1)+1,SEARCH("/",'CFR - XML import'!$A43,1)-SEARCH("&gt;",'CFR - XML import'!$A43,1)-2)))</f>
        <v>0</v>
      </c>
      <c r="BZ49" s="140">
        <f>IF(ISERROR(FIND(BZ$3,'CFR - XML import'!$A43)),0,VALUE(MID('CFR - XML import'!$A43,SEARCH("&gt;",'CFR - XML import'!$A43,1)+1,SEARCH("/",'CFR - XML import'!$A43,1)-SEARCH("&gt;",'CFR - XML import'!$A43,1)-2)))</f>
        <v>0</v>
      </c>
      <c r="CG49" s="142">
        <f>IF(ISERROR(IF(MID('CFR - XML import'!$A43,LEN($CF$4)+5,LEN('CFR - XML import'!$A43)-(2*LEN($CF$4)+5))="RMMS",1,IF(MID('CFR - XML import'!$A43,LEN("    &lt;InputSystem&gt;")+1,LEN('CFR - XML import'!$A43)-(LEN("    &lt;InputSystem&gt;")+LEN($CF$4)+1))="SIMS",2,0))),0,IF(MID('CFR - XML import'!$A43,LEN($CF$4)+5,LEN('CFR - XML import'!$A43)-(2*LEN($CF$4)+5))="RMMS",1,IF(MID('CFR - XML import'!$A43,LEN("    &lt;InputSystem&gt;")+1,LEN('CFR - XML import'!$A43)-(LEN("    &lt;InputSystem&gt;")+LEN($CF$4)+1))="SIMS",2,0)))</f>
        <v>0</v>
      </c>
      <c r="CH49" s="140">
        <f>IF(ISERROR(FIND(CH$3,'CFR - XML import'!$A43)),0,MID('CFR - XML import'!$A43,SEARCH("&gt;",'CFR - XML import'!$A43,1)+1,SEARCH("/",'CFR - XML import'!$A43,1)-SEARCH("&gt;",'CFR - XML import'!$A43,1)-2))</f>
        <v>0</v>
      </c>
      <c r="CI49" s="140">
        <f>IF(ISERROR(FIND(CI$3,'CFR - XML import'!$A43)),0,MID('CFR - XML import'!$A43,SEARCH("&gt;",'CFR - XML import'!$A43,1)+1,SEARCH("/",'CFR - XML import'!$A43,1)-SEARCH("&gt;",'CFR - XML import'!$A43,1)-2))</f>
        <v>0</v>
      </c>
      <c r="CJ49" s="140">
        <f>IF(ISERROR(FIND(CJ$3,'CFR - XML import'!$A43)),0,MID('CFR - XML import'!$A43,SEARCH("&gt;",'CFR - XML import'!$A43,1)+1,SEARCH("/",'CFR - XML import'!$A43,1)-SEARCH("&gt;",'CFR - XML import'!$A43,1)-2))</f>
        <v>0</v>
      </c>
      <c r="CK49" s="140">
        <f>IF(ISERROR(FIND(CK$3,'CFR - XML import'!$A43)),0,MID('CFR - XML import'!$A43,SEARCH("&gt;",'CFR - XML import'!$A43,1)+1,SEARCH("/",'CFR - XML import'!$A43,1)-SEARCH("&gt;",'CFR - XML import'!$A43,1)-2))</f>
        <v>0</v>
      </c>
      <c r="CL49" s="140">
        <f>IF(ISERROR(FIND(CL$3,'CFR - XML import'!$A43)),0,MID('CFR - XML import'!$A43,SEARCH("&gt;",'CFR - XML import'!$A43,1)+1,SEARCH("/",'CFR - XML import'!$A43,1)-SEARCH("&gt;",'CFR - XML import'!$A43,1)-2))</f>
        <v>0</v>
      </c>
      <c r="CM49" s="140">
        <f>IF(ISERROR(FIND(CM$3,'CFR - XML import'!$A43)),0,MID('CFR - XML import'!$A43,SEARCH("&gt;",'CFR - XML import'!$A43,1)+1,SEARCH("/",'CFR - XML import'!$A43,1)-SEARCH("&gt;",'CFR - XML import'!$A43,1)-2))</f>
        <v>0</v>
      </c>
    </row>
    <row r="50" spans="1:91" x14ac:dyDescent="0.2">
      <c r="A50" s="139" t="str">
        <f>IF(AND('CFR - XML import'!A44&lt;&gt;"",LEFT('CFR - XML import'!A44,1)&lt;&gt;"&lt;",LEFT('CFR - XML import'!A44,3)&lt;&gt;"  &lt;",LEFT('CFR - XML import'!A44,5)&lt;&gt;"    &lt;",LEFT('CFR - XML import'!A44,7)&lt;&gt;"      &lt;",LEFT('CFR - XML import'!A44,9)&lt;&gt;"        &lt;",$B$1="SIMS"),'CFR - XML import'!A44,IF(AND(LEFT('CFR - XML import'!A44,9)="&lt;Details&gt;",$B$1="RM"),'CFR - XML import'!A44,""))</f>
        <v/>
      </c>
      <c r="B50" s="140">
        <f>IF(ISERROR(FIND(B$3,'CFR - XML import'!$A44)),0,VALUE(MID('CFR - XML import'!$A44,SEARCH("&gt;",'CFR - XML import'!$A44,1)+1,SEARCH("/",'CFR - XML import'!$A44,1)-SEARCH("&gt;",'CFR - XML import'!$A44,1)-2)))</f>
        <v>0</v>
      </c>
      <c r="D50" s="140">
        <f>IF(ISERROR(FIND(D$3,'CFR - XML import'!$A44)),0,MID('CFR - XML import'!$A44,SEARCH("&gt;",'CFR - XML import'!$A44,1)+1,SEARCH("/",'CFR - XML import'!$A44,1)-SEARCH("&gt;",'CFR - XML import'!$A44,1)-2))</f>
        <v>0</v>
      </c>
      <c r="E50" s="140">
        <f>IF(ISERROR(FIND(E$3,'CFR - XML import'!$A44)),0,MID('CFR - XML import'!$A44,SEARCH("&gt;",'CFR - XML import'!$A44,1)+1,SEARCH("/",'CFR - XML import'!$A44,1)-SEARCH("&gt;",'CFR - XML import'!$A44,1)-2))</f>
        <v>0</v>
      </c>
      <c r="F50" s="141">
        <f>IF($B$1="SIMS",IF(ISERROR(FIND(F$3,'CFR - XML import'!$A44)),0,VALUE(MID('CFR - XML import'!$A44,15,10))),IF(ISERROR(FIND(F$3,'CFR - XML import'!$A44)),0,VALUE(MID('CFR - XML import'!$A44,15,10))))</f>
        <v>0</v>
      </c>
      <c r="G50" s="140">
        <f>IF(ISERROR(FIND(G$3,'CFR - XML import'!$A44)),0,VALUE(MID('CFR - XML import'!$A44,SEARCH("&gt;",'CFR - XML import'!$A44,1)+1,SEARCH("/",'CFR - XML import'!$A44,1)-SEARCH("&gt;",'CFR - XML import'!$A44,1)-2)))</f>
        <v>0</v>
      </c>
      <c r="H50" s="140">
        <f>IF(ISERROR(FIND(H$3,'CFR - XML import'!$A44)),0,VALUE(MID('CFR - XML import'!$A44,SEARCH("&gt;",'CFR - XML import'!$A44,1)+1,SEARCH("/",'CFR - XML import'!$A44,1)-SEARCH("&gt;",'CFR - XML import'!$A44,1)-2)))</f>
        <v>0</v>
      </c>
      <c r="I50" s="140">
        <f>IF(ISERROR(FIND(I$3,'CFR - XML import'!$A44)),0,VALUE(MID('CFR - XML import'!$A44,SEARCH("&gt;",'CFR - XML import'!$A44,1)+1,SEARCH("/",'CFR - XML import'!$A44,1)-SEARCH("&gt;",'CFR - XML import'!$A44,1)-2)))</f>
        <v>0</v>
      </c>
      <c r="J50" s="140">
        <f>IF(ISERROR(FIND(J$3,'CFR - XML import'!$A44)),0,VALUE(MID('CFR - XML import'!$A44,SEARCH("&gt;",'CFR - XML import'!$A44,1)+1,SEARCH("/",'CFR - XML import'!$A44,1)-SEARCH("&gt;",'CFR - XML import'!$A44,1)-2)))</f>
        <v>0</v>
      </c>
      <c r="K50" s="140">
        <f>IF(ISERROR(FIND(K$3,'CFR - XML import'!$A44)),0,VALUE(MID('CFR - XML import'!$A44,SEARCH("&gt;",'CFR - XML import'!$A44,1)+1,SEARCH("/",'CFR - XML import'!$A44,1)-SEARCH("&gt;",'CFR - XML import'!$A44,1)-2)))</f>
        <v>0</v>
      </c>
      <c r="L50" s="140">
        <f>IF(ISERROR(FIND(L$3,'CFR - XML import'!$A44)),0,VALUE(MID('CFR - XML import'!$A44,SEARCH("&gt;",'CFR - XML import'!$A44,1)+1,SEARCH("/",'CFR - XML import'!$A44,1)-SEARCH("&gt;",'CFR - XML import'!$A44,1)-2)))</f>
        <v>0</v>
      </c>
      <c r="M50" s="140">
        <f>IF(ISERROR(FIND(M$3,'CFR - XML import'!$A44)),0,VALUE(MID('CFR - XML import'!$A44,SEARCH("&gt;",'CFR - XML import'!$A44,1)+1,SEARCH("/",'CFR - XML import'!$A44,1)-SEARCH("&gt;",'CFR - XML import'!$A44,1)-2)))</f>
        <v>0</v>
      </c>
      <c r="N50" s="140">
        <f>IF(ISERROR(FIND(N$3,'CFR - XML import'!$A44)),0,VALUE(MID('CFR - XML import'!$A44,SEARCH("&gt;",'CFR - XML import'!$A44,1)+1,SEARCH("/",'CFR - XML import'!$A44,1)-SEARCH("&gt;",'CFR - XML import'!$A44,1)-2)))</f>
        <v>0</v>
      </c>
      <c r="O50" s="140">
        <f>IF(ISERROR(FIND(O$3,'CFR - XML import'!$A44)),0,VALUE(MID('CFR - XML import'!$A44,SEARCH("&gt;",'CFR - XML import'!$A44,1)+1,SEARCH("/",'CFR - XML import'!$A44,1)-SEARCH("&gt;",'CFR - XML import'!$A44,1)-2)))</f>
        <v>0</v>
      </c>
      <c r="P50" s="140">
        <f>IF(ISERROR(FIND(P$3,'CFR - XML import'!$A44)),0,VALUE(MID('CFR - XML import'!$A44,SEARCH("&gt;",'CFR - XML import'!$A44,1)+1,SEARCH("/",'CFR - XML import'!$A44,1)-SEARCH("&gt;",'CFR - XML import'!$A44,1)-2)))</f>
        <v>0</v>
      </c>
      <c r="Q50" s="140">
        <f>IF(ISERROR(FIND(Q$3,'CFR - XML import'!$A44)),0,VALUE(MID('CFR - XML import'!$A44,SEARCH("&gt;",'CFR - XML import'!$A44,1)+1,SEARCH("/",'CFR - XML import'!$A44,1)-SEARCH("&gt;",'CFR - XML import'!$A44,1)-2)))</f>
        <v>0</v>
      </c>
      <c r="R50" s="140">
        <f>IF(ISERROR(FIND(R$3,'CFR - XML import'!$A44)),0,VALUE(MID('CFR - XML import'!$A44,SEARCH("&gt;",'CFR - XML import'!$A44,1)+1,SEARCH("/",'CFR - XML import'!$A44,1)-SEARCH("&gt;",'CFR - XML import'!$A44,1)-2)))</f>
        <v>0</v>
      </c>
      <c r="S50" s="140">
        <f>IF(ISERROR(FIND(S$3,'CFR - XML import'!$A44)),0,VALUE(MID('CFR - XML import'!$A44,SEARCH("&gt;",'CFR - XML import'!$A44,1)+1,SEARCH("/",'CFR - XML import'!$A44,1)-SEARCH("&gt;",'CFR - XML import'!$A44,1)-2)))</f>
        <v>0</v>
      </c>
      <c r="T50" s="140">
        <f>IF(ISERROR(FIND(T$3,'CFR - XML import'!$A44)),0,VALUE(MID('CFR - XML import'!$A44,SEARCH("&gt;",'CFR - XML import'!$A44,1)+1,SEARCH("/",'CFR - XML import'!$A44,1)-SEARCH("&gt;",'CFR - XML import'!$A44,1)-2)))</f>
        <v>0</v>
      </c>
      <c r="U50" s="140">
        <f>IF(ISERROR(FIND(U$3,'CFR - XML import'!$A44)),0,VALUE(MID('CFR - XML import'!$A44,SEARCH("&gt;",'CFR - XML import'!$A44,1)+1,SEARCH("/",'CFR - XML import'!$A44,1)-SEARCH("&gt;",'CFR - XML import'!$A44,1)-2)))</f>
        <v>0</v>
      </c>
      <c r="V50" s="140">
        <f>IF(ISERROR(FIND(V$3,'CFR - XML import'!$A44)),0,VALUE(MID('CFR - XML import'!$A44,SEARCH("&gt;",'CFR - XML import'!$A44,1)+1,SEARCH("/",'CFR - XML import'!$A44,1)-SEARCH("&gt;",'CFR - XML import'!$A44,1)-2)))</f>
        <v>0</v>
      </c>
      <c r="W50" s="140">
        <f>IF(ISERROR(FIND(W$3,'CFR - XML import'!$A44)),0,VALUE(MID('CFR - XML import'!$A44,SEARCH("&gt;",'CFR - XML import'!$A44,1)+1,SEARCH("/",'CFR - XML import'!$A44,1)-SEARCH("&gt;",'CFR - XML import'!$A44,1)-2)))</f>
        <v>0</v>
      </c>
      <c r="X50" s="140"/>
      <c r="Y50" s="140">
        <f>IF(ISERROR(FIND(Y$3,'CFR - XML import'!$A44)),0,VALUE(MID('CFR - XML import'!$A44,SEARCH("&gt;",'CFR - XML import'!$A44,1)+1,SEARCH("/",'CFR - XML import'!$A44,1)-SEARCH("&gt;",'CFR - XML import'!$A44,1)-2)))</f>
        <v>0</v>
      </c>
      <c r="Z50" s="140">
        <f>IF(ISERROR(FIND(Z$3,'CFR - XML import'!$A44)),0,VALUE(MID('CFR - XML import'!$A44,SEARCH("&gt;",'CFR - XML import'!$A44,1)+1,SEARCH("/",'CFR - XML import'!$A44,1)-SEARCH("&gt;",'CFR - XML import'!$A44,1)-2)))</f>
        <v>0</v>
      </c>
      <c r="AA50" s="140">
        <f>IF(ISERROR(FIND(AA$3,'CFR - XML import'!$A44)),0,VALUE(MID('CFR - XML import'!$A44,SEARCH("&gt;",'CFR - XML import'!$A44,1)+1,SEARCH("/",'CFR - XML import'!$A44,1)-SEARCH("&gt;",'CFR - XML import'!$A44,1)-2)))</f>
        <v>0</v>
      </c>
      <c r="AB50" s="140">
        <f>IF(ISERROR(FIND(AB$3,'CFR - XML import'!$A44)),0,VALUE(MID('CFR - XML import'!$A44,SEARCH("&gt;",'CFR - XML import'!$A44,1)+1,SEARCH("/",'CFR - XML import'!$A44,1)-SEARCH("&gt;",'CFR - XML import'!$A44,1)-2)))</f>
        <v>0</v>
      </c>
      <c r="AC50" s="140">
        <f>IF(ISERROR(FIND(AC$3,'CFR - XML import'!$A44)),0,VALUE(MID('CFR - XML import'!$A44,SEARCH("&gt;",'CFR - XML import'!$A44,1)+1,SEARCH("/",'CFR - XML import'!$A44,1)-SEARCH("&gt;",'CFR - XML import'!$A44,1)-2)))</f>
        <v>0</v>
      </c>
      <c r="AD50" s="140">
        <f>IF(ISERROR(FIND(AD$3,'CFR - XML import'!$A44)),0,VALUE(MID('CFR - XML import'!$A44,SEARCH("&gt;",'CFR - XML import'!$A44,1)+1,SEARCH("/",'CFR - XML import'!$A44,1)-SEARCH("&gt;",'CFR - XML import'!$A44,1)-2)))</f>
        <v>0</v>
      </c>
      <c r="AE50" s="140">
        <f>IF(ISERROR(FIND(AE$3,'CFR - XML import'!$A44)),0,VALUE(MID('CFR - XML import'!$A44,SEARCH("&gt;",'CFR - XML import'!$A44,1)+1,SEARCH("/",'CFR - XML import'!$A44,1)-SEARCH("&gt;",'CFR - XML import'!$A44,1)-2)))</f>
        <v>0</v>
      </c>
      <c r="AF50" s="140">
        <f>IF(ISERROR(FIND(AF$3,'CFR - XML import'!$A44)),0,VALUE(MID('CFR - XML import'!$A44,SEARCH("&gt;",'CFR - XML import'!$A44,1)+1,SEARCH("/",'CFR - XML import'!$A44,1)-SEARCH("&gt;",'CFR - XML import'!$A44,1)-2)))</f>
        <v>0</v>
      </c>
      <c r="AG50" s="140">
        <f>IF(ISERROR(FIND(AG$3,'CFR - XML import'!$A44)),0,VALUE(MID('CFR - XML import'!$A44,SEARCH("&gt;",'CFR - XML import'!$A44,1)+1,SEARCH("/",'CFR - XML import'!$A44,1)-SEARCH("&gt;",'CFR - XML import'!$A44,1)-2)))</f>
        <v>0</v>
      </c>
      <c r="AH50" s="140">
        <f>IF(ISERROR(FIND(AH$3,'CFR - XML import'!$A44)),0,VALUE(MID('CFR - XML import'!$A44,SEARCH("&gt;",'CFR - XML import'!$A44,1)+1,SEARCH("/",'CFR - XML import'!$A44,1)-SEARCH("&gt;",'CFR - XML import'!$A44,1)-2)))</f>
        <v>0</v>
      </c>
      <c r="AI50" s="140">
        <f>IF(ISERROR(FIND(AI$3,'CFR - XML import'!$A44)),0,VALUE(MID('CFR - XML import'!$A44,SEARCH("&gt;",'CFR - XML import'!$A44,1)+1,SEARCH("/",'CFR - XML import'!$A44,1)-SEARCH("&gt;",'CFR - XML import'!$A44,1)-2)))</f>
        <v>0</v>
      </c>
      <c r="AJ50" s="140">
        <f>IF(ISERROR(FIND(AJ$3,'CFR - XML import'!$A44)),0,VALUE(MID('CFR - XML import'!$A44,SEARCH("&gt;",'CFR - XML import'!$A44,1)+1,SEARCH("/",'CFR - XML import'!$A44,1)-SEARCH("&gt;",'CFR - XML import'!$A44,1)-2)))</f>
        <v>0</v>
      </c>
      <c r="AK50" s="140">
        <f>IF(ISERROR(FIND(AK$3,'CFR - XML import'!$A44)),0,VALUE(MID('CFR - XML import'!$A44,SEARCH("&gt;",'CFR - XML import'!$A44,1)+1,SEARCH("/",'CFR - XML import'!$A44,1)-SEARCH("&gt;",'CFR - XML import'!$A44,1)-2)))</f>
        <v>0</v>
      </c>
      <c r="AL50" s="140">
        <f>IF(ISERROR(FIND(AL$3,'CFR - XML import'!$A44)),0,VALUE(MID('CFR - XML import'!$A44,SEARCH("&gt;",'CFR - XML import'!$A44,1)+1,SEARCH("/",'CFR - XML import'!$A44,1)-SEARCH("&gt;",'CFR - XML import'!$A44,1)-2)))</f>
        <v>0</v>
      </c>
      <c r="AM50" s="140">
        <f>IF(ISERROR(FIND(AM$3,'CFR - XML import'!$A44)),0,VALUE(MID('CFR - XML import'!$A44,SEARCH("&gt;",'CFR - XML import'!$A44,1)+1,SEARCH("/",'CFR - XML import'!$A44,1)-SEARCH("&gt;",'CFR - XML import'!$A44,1)-2)))</f>
        <v>0</v>
      </c>
      <c r="AN50" s="140">
        <f>IF(ISERROR(FIND(AN$3,'CFR - XML import'!$A44)),0,VALUE(MID('CFR - XML import'!$A44,SEARCH("&gt;",'CFR - XML import'!$A44,1)+1,SEARCH("/",'CFR - XML import'!$A44,1)-SEARCH("&gt;",'CFR - XML import'!$A44,1)-2)))</f>
        <v>0</v>
      </c>
      <c r="AO50" s="140">
        <f>IF(ISERROR(FIND(AO$3,'CFR - XML import'!$A44)),0,VALUE(MID('CFR - XML import'!$A44,SEARCH("&gt;",'CFR - XML import'!$A44,1)+1,SEARCH("/",'CFR - XML import'!$A44,1)-SEARCH("&gt;",'CFR - XML import'!$A44,1)-2)))</f>
        <v>0</v>
      </c>
      <c r="AP50" s="140">
        <f>IF(ISERROR(FIND(AP$3,'CFR - XML import'!$A44)),0,VALUE(MID('CFR - XML import'!$A44,SEARCH("&gt;",'CFR - XML import'!$A44,1)+1,SEARCH("/",'CFR - XML import'!$A44,1)-SEARCH("&gt;",'CFR - XML import'!$A44,1)-2)))</f>
        <v>0</v>
      </c>
      <c r="AQ50" s="140">
        <f>IF(ISERROR(FIND(AQ$3,'CFR - XML import'!$A44)),0,VALUE(MID('CFR - XML import'!$A44,SEARCH("&gt;",'CFR - XML import'!$A44,1)+1,SEARCH("/",'CFR - XML import'!$A44,1)-SEARCH("&gt;",'CFR - XML import'!$A44,1)-2)))</f>
        <v>0</v>
      </c>
      <c r="AR50" s="140">
        <f>IF(ISERROR(FIND(AR$3,'CFR - XML import'!$A44)),0,VALUE(MID('CFR - XML import'!$A44,SEARCH("&gt;",'CFR - XML import'!$A44,1)+1,SEARCH("/",'CFR - XML import'!$A44,1)-SEARCH("&gt;",'CFR - XML import'!$A44,1)-2)))</f>
        <v>0</v>
      </c>
      <c r="AS50" s="140">
        <f>IF(ISERROR(FIND(AS$3,'CFR - XML import'!$A44)),0,VALUE(MID('CFR - XML import'!$A44,SEARCH("&gt;",'CFR - XML import'!$A44,1)+1,SEARCH("/",'CFR - XML import'!$A44,1)-SEARCH("&gt;",'CFR - XML import'!$A44,1)-2)))</f>
        <v>0</v>
      </c>
      <c r="AT50" s="140">
        <f>IF(ISERROR(FIND(AT$3,'CFR - XML import'!$A44)),0,VALUE(MID('CFR - XML import'!$A44,SEARCH("&gt;",'CFR - XML import'!$A44,1)+1,SEARCH("/",'CFR - XML import'!$A44,1)-SEARCH("&gt;",'CFR - XML import'!$A44,1)-2)))</f>
        <v>0</v>
      </c>
      <c r="AU50" s="140">
        <f>IF(ISERROR(FIND(AU$3,'CFR - XML import'!$A44)),0,VALUE(MID('CFR - XML import'!$A44,SEARCH("&gt;",'CFR - XML import'!$A44,1)+1,SEARCH("/",'CFR - XML import'!$A44,1)-SEARCH("&gt;",'CFR - XML import'!$A44,1)-2)))</f>
        <v>0</v>
      </c>
      <c r="AV50" s="140">
        <f>IF(ISERROR(FIND(AV$3,'CFR - XML import'!$A44)),0,VALUE(MID('CFR - XML import'!$A44,SEARCH("&gt;",'CFR - XML import'!$A44,1)+1,SEARCH("/",'CFR - XML import'!$A44,1)-SEARCH("&gt;",'CFR - XML import'!$A44,1)-2)))</f>
        <v>0</v>
      </c>
      <c r="AW50" s="140">
        <f>IF(ISERROR(FIND(AW$3,'CFR - XML import'!$A44)),0,VALUE(MID('CFR - XML import'!$A44,SEARCH("&gt;",'CFR - XML import'!$A44,1)+1,SEARCH("/",'CFR - XML import'!$A44,1)-SEARCH("&gt;",'CFR - XML import'!$A44,1)-2)))</f>
        <v>0</v>
      </c>
      <c r="AX50" s="140">
        <f>IF(ISERROR(FIND(AX$3,'CFR - XML import'!$A44)),0,VALUE(MID('CFR - XML import'!$A44,SEARCH("&gt;",'CFR - XML import'!$A44,1)+1,SEARCH("/",'CFR - XML import'!$A44,1)-SEARCH("&gt;",'CFR - XML import'!$A44,1)-2)))</f>
        <v>0</v>
      </c>
      <c r="AY50" s="140">
        <f>IF(ISERROR(FIND(AY$3,'CFR - XML import'!$A44)),0,VALUE(MID('CFR - XML import'!$A44,SEARCH("&gt;",'CFR - XML import'!$A44,1)+1,SEARCH("/",'CFR - XML import'!$A44,1)-SEARCH("&gt;",'CFR - XML import'!$A44,1)-2)))</f>
        <v>0</v>
      </c>
      <c r="AZ50" s="140">
        <f>IF(ISERROR(FIND(AZ$3,'CFR - XML import'!$A44)),0,VALUE(MID('CFR - XML import'!$A44,SEARCH("&gt;",'CFR - XML import'!$A44,1)+1,SEARCH("/",'CFR - XML import'!$A44,1)-SEARCH("&gt;",'CFR - XML import'!$A44,1)-2)))</f>
        <v>0</v>
      </c>
      <c r="BA50" s="140">
        <f>IF(ISERROR(FIND(BA$3,'CFR - XML import'!$A44)),0,VALUE(MID('CFR - XML import'!$A44,SEARCH("&gt;",'CFR - XML import'!$A44,1)+1,SEARCH("/",'CFR - XML import'!$A44,1)-SEARCH("&gt;",'CFR - XML import'!$A44,1)-2)))</f>
        <v>0</v>
      </c>
      <c r="BB50" s="140">
        <f>IF(ISERROR(FIND(BB$3,'CFR - XML import'!$A44)),0,VALUE(MID('CFR - XML import'!$A44,SEARCH("&gt;",'CFR - XML import'!$A44,1)+1,SEARCH("/",'CFR - XML import'!$A44,1)-SEARCH("&gt;",'CFR - XML import'!$A44,1)-2)))</f>
        <v>0</v>
      </c>
      <c r="BC50" s="140">
        <f>IF(ISERROR(FIND(BC$3,'CFR - XML import'!$A44)),0,VALUE(MID('CFR - XML import'!$A44,SEARCH("&gt;",'CFR - XML import'!$A44,1)+1,SEARCH("/",'CFR - XML import'!$A44,1)-SEARCH("&gt;",'CFR - XML import'!$A44,1)-2)))</f>
        <v>0</v>
      </c>
      <c r="BD50" s="140">
        <f>IF(ISERROR(FIND(BD$3,'CFR - XML import'!$A44)),0,VALUE(MID('CFR - XML import'!$A44,SEARCH("&gt;",'CFR - XML import'!$A44,1)+1,SEARCH("/",'CFR - XML import'!$A44,1)-SEARCH("&gt;",'CFR - XML import'!$A44,1)-2)))</f>
        <v>0</v>
      </c>
      <c r="BE50" s="140">
        <f>IF(ISERROR(FIND(BE$3,'CFR - XML import'!$A44)),0,VALUE(MID('CFR - XML import'!$A44,SEARCH("&gt;",'CFR - XML import'!$A44,1)+1,SEARCH("/",'CFR - XML import'!$A44,1)-SEARCH("&gt;",'CFR - XML import'!$A44,1)-2)))</f>
        <v>0</v>
      </c>
      <c r="BF50" s="140">
        <f>IF(ISERROR(FIND(BF$3,'CFR - XML import'!$A44)),0,VALUE(MID('CFR - XML import'!$A44,SEARCH("&gt;",'CFR - XML import'!$A44,1)+1,SEARCH("/",'CFR - XML import'!$A44,1)-SEARCH("&gt;",'CFR - XML import'!$A44,1)-2)))</f>
        <v>0</v>
      </c>
      <c r="BG50" s="140">
        <f>IF(ISERROR(FIND(BG$3,'CFR - XML import'!$A44)),0,VALUE(MID('CFR - XML import'!$A44,SEARCH("&gt;",'CFR - XML import'!$A44,1)+1,SEARCH("/",'CFR - XML import'!$A44,1)-SEARCH("&gt;",'CFR - XML import'!$A44,1)-2)))</f>
        <v>0</v>
      </c>
      <c r="BH50" s="140">
        <f>IF(ISERROR(FIND(BH$3,'CFR - XML import'!$A44)),0,VALUE(MID('CFR - XML import'!$A44,SEARCH("&gt;",'CFR - XML import'!$A44,1)+1,SEARCH("/",'CFR - XML import'!$A44,1)-SEARCH("&gt;",'CFR - XML import'!$A44,1)-2)))</f>
        <v>0</v>
      </c>
      <c r="BI50" s="140">
        <f>IF(ISERROR(FIND(BI$3,'CFR - XML import'!$A44)),0,VALUE(MID('CFR - XML import'!$A44,SEARCH("&gt;",'CFR - XML import'!$A44,1)+1,SEARCH("/",'CFR - XML import'!$A44,1)-SEARCH("&gt;",'CFR - XML import'!$A44,1)-2)))</f>
        <v>0</v>
      </c>
      <c r="BJ50" s="140">
        <f>IF(ISERROR(FIND(BJ$3,'CFR - XML import'!$A44)),0,VALUE(MID('CFR - XML import'!$A44,SEARCH("&gt;",'CFR - XML import'!$A44,1)+1,SEARCH("/",'CFR - XML import'!$A44,1)-SEARCH("&gt;",'CFR - XML import'!$A44,1)-2)))</f>
        <v>0</v>
      </c>
      <c r="BK50" s="140">
        <f>IF(ISERROR(FIND(BK$3,'CFR - XML import'!$A44)),0,VALUE(MID('CFR - XML import'!$A44,SEARCH("&gt;",'CFR - XML import'!$A44,1)+1,SEARCH("/",'CFR - XML import'!$A44,1)-SEARCH("&gt;",'CFR - XML import'!$A44,1)-2)))</f>
        <v>0</v>
      </c>
      <c r="BL50" s="140">
        <f>IF(ISERROR(FIND(BL$3,'CFR - XML import'!$A44)),0,VALUE(MID('CFR - XML import'!$A44,SEARCH("&gt;",'CFR - XML import'!$A44,1)+1,SEARCH("/",'CFR - XML import'!$A44,1)-SEARCH("&gt;",'CFR - XML import'!$A44,1)-2)))</f>
        <v>0</v>
      </c>
      <c r="BM50" s="140">
        <f>IF(ISERROR(FIND(BM$3,'CFR - XML import'!$A44)),0,VALUE(MID('CFR - XML import'!$A44,SEARCH("&gt;",'CFR - XML import'!$A44,1)+1,SEARCH("/",'CFR - XML import'!$A44,1)-SEARCH("&gt;",'CFR - XML import'!$A44,1)-2)))</f>
        <v>0</v>
      </c>
      <c r="BN50" s="140">
        <f>IF(ISERROR(FIND(BN$3,'CFR - XML import'!$A44)),0,VALUE(MID('CFR - XML import'!$A44,SEARCH("&gt;",'CFR - XML import'!$A44,1)+1,SEARCH("/",'CFR - XML import'!$A44,1)-SEARCH("&gt;",'CFR - XML import'!$A44,1)-2)))</f>
        <v>0</v>
      </c>
      <c r="BO50" s="140">
        <f>IF(ISERROR(FIND(BO$3,'CFR - XML import'!$A44)),0,VALUE(MID('CFR - XML import'!$A44,SEARCH("&gt;",'CFR - XML import'!$A44,1)+1,SEARCH("/",'CFR - XML import'!$A44,1)-SEARCH("&gt;",'CFR - XML import'!$A44,1)-2)))</f>
        <v>0</v>
      </c>
      <c r="BP50" s="140">
        <f>IF(ISERROR(FIND(BP$3,'CFR - XML import'!$A44)),0,VALUE(MID('CFR - XML import'!$A44,SEARCH("&gt;",'CFR - XML import'!$A44,1)+1,SEARCH("/",'CFR - XML import'!$A44,1)-SEARCH("&gt;",'CFR - XML import'!$A44,1)-2)))</f>
        <v>0</v>
      </c>
      <c r="BQ50" s="140">
        <f>IF(ISERROR(FIND(BQ$3,'CFR - XML import'!$A44)),0,VALUE(MID('CFR - XML import'!$A44,SEARCH("&gt;",'CFR - XML import'!$A44,1)+1,SEARCH("/",'CFR - XML import'!$A44,1)-SEARCH("&gt;",'CFR - XML import'!$A44,1)-2)))</f>
        <v>0</v>
      </c>
      <c r="BR50" s="140">
        <f>IF(ISERROR(FIND(BR$3,'CFR - XML import'!$A44)),0,VALUE(MID('CFR - XML import'!$A44,SEARCH("&gt;",'CFR - XML import'!$A44,1)+1,SEARCH("/",'CFR - XML import'!$A44,1)-SEARCH("&gt;",'CFR - XML import'!$A44,1)-2)))</f>
        <v>0</v>
      </c>
      <c r="BS50" s="140">
        <f>IF(ISERROR(FIND(BS$3,'CFR - XML import'!$A44)),0,VALUE(MID('CFR - XML import'!$A44,SEARCH("&gt;",'CFR - XML import'!$A44,1)+1,SEARCH("/",'CFR - XML import'!$A44,1)-SEARCH("&gt;",'CFR - XML import'!$A44,1)-2)))</f>
        <v>0</v>
      </c>
      <c r="BT50" s="140">
        <f>IF(ISERROR(FIND(BT$3,'CFR - XML import'!$A44)),0,VALUE(MID('CFR - XML import'!$A44,SEARCH("&gt;",'CFR - XML import'!$A44,1)+1,SEARCH("/",'CFR - XML import'!$A44,1)-SEARCH("&gt;",'CFR - XML import'!$A44,1)-2)))</f>
        <v>0</v>
      </c>
      <c r="BU50" s="140">
        <f>IF(ISERROR(FIND(BU$3,'CFR - XML import'!$A44)),0,VALUE(MID('CFR - XML import'!$A44,SEARCH("&gt;",'CFR - XML import'!$A44,1)+1,SEARCH("/",'CFR - XML import'!$A44,1)-SEARCH("&gt;",'CFR - XML import'!$A44,1)-2)))</f>
        <v>0</v>
      </c>
      <c r="BV50" s="140">
        <f>IF(ISERROR(FIND(BV$3,'CFR - XML import'!$A44)),0,VALUE(MID('CFR - XML import'!$A44,SEARCH("&gt;",'CFR - XML import'!$A44,1)+1,SEARCH("/",'CFR - XML import'!$A44,1)-SEARCH("&gt;",'CFR - XML import'!$A44,1)-2)))</f>
        <v>0</v>
      </c>
      <c r="BW50" s="140">
        <f>IF(ISERROR(FIND(BW$3,'CFR - XML import'!$A44)),0,VALUE(MID('CFR - XML import'!$A44,SEARCH("&gt;",'CFR - XML import'!$A44,1)+1,SEARCH("/",'CFR - XML import'!$A44,1)-SEARCH("&gt;",'CFR - XML import'!$A44,1)-2)))</f>
        <v>0</v>
      </c>
      <c r="BX50" s="140">
        <f>IF(ISERROR(FIND(BX$3,'CFR - XML import'!$A44)),0,VALUE(MID('CFR - XML import'!$A44,SEARCH("&gt;",'CFR - XML import'!$A44,1)+1,SEARCH("/",'CFR - XML import'!$A44,1)-SEARCH("&gt;",'CFR - XML import'!$A44,1)-2)))</f>
        <v>0</v>
      </c>
      <c r="BY50" s="140">
        <f>IF(ISERROR(FIND(BY$3,'CFR - XML import'!$A44)),0,VALUE(MID('CFR - XML import'!$A44,SEARCH("&gt;",'CFR - XML import'!$A44,1)+1,SEARCH("/",'CFR - XML import'!$A44,1)-SEARCH("&gt;",'CFR - XML import'!$A44,1)-2)))</f>
        <v>0</v>
      </c>
      <c r="BZ50" s="140">
        <f>IF(ISERROR(FIND(BZ$3,'CFR - XML import'!$A44)),0,VALUE(MID('CFR - XML import'!$A44,SEARCH("&gt;",'CFR - XML import'!$A44,1)+1,SEARCH("/",'CFR - XML import'!$A44,1)-SEARCH("&gt;",'CFR - XML import'!$A44,1)-2)))</f>
        <v>0</v>
      </c>
      <c r="CG50" s="142">
        <f>IF(ISERROR(IF(MID('CFR - XML import'!$A44,LEN($CF$4)+5,LEN('CFR - XML import'!$A44)-(2*LEN($CF$4)+5))="RMMS",1,IF(MID('CFR - XML import'!$A44,LEN("    &lt;InputSystem&gt;")+1,LEN('CFR - XML import'!$A44)-(LEN("    &lt;InputSystem&gt;")+LEN($CF$4)+1))="SIMS",2,0))),0,IF(MID('CFR - XML import'!$A44,LEN($CF$4)+5,LEN('CFR - XML import'!$A44)-(2*LEN($CF$4)+5))="RMMS",1,IF(MID('CFR - XML import'!$A44,LEN("    &lt;InputSystem&gt;")+1,LEN('CFR - XML import'!$A44)-(LEN("    &lt;InputSystem&gt;")+LEN($CF$4)+1))="SIMS",2,0)))</f>
        <v>0</v>
      </c>
      <c r="CH50" s="140">
        <f>IF(ISERROR(FIND(CH$3,'CFR - XML import'!$A44)),0,MID('CFR - XML import'!$A44,SEARCH("&gt;",'CFR - XML import'!$A44,1)+1,SEARCH("/",'CFR - XML import'!$A44,1)-SEARCH("&gt;",'CFR - XML import'!$A44,1)-2))</f>
        <v>0</v>
      </c>
      <c r="CI50" s="140">
        <f>IF(ISERROR(FIND(CI$3,'CFR - XML import'!$A44)),0,MID('CFR - XML import'!$A44,SEARCH("&gt;",'CFR - XML import'!$A44,1)+1,SEARCH("/",'CFR - XML import'!$A44,1)-SEARCH("&gt;",'CFR - XML import'!$A44,1)-2))</f>
        <v>0</v>
      </c>
      <c r="CJ50" s="140">
        <f>IF(ISERROR(FIND(CJ$3,'CFR - XML import'!$A44)),0,MID('CFR - XML import'!$A44,SEARCH("&gt;",'CFR - XML import'!$A44,1)+1,SEARCH("/",'CFR - XML import'!$A44,1)-SEARCH("&gt;",'CFR - XML import'!$A44,1)-2))</f>
        <v>0</v>
      </c>
      <c r="CK50" s="140">
        <f>IF(ISERROR(FIND(CK$3,'CFR - XML import'!$A44)),0,MID('CFR - XML import'!$A44,SEARCH("&gt;",'CFR - XML import'!$A44,1)+1,SEARCH("/",'CFR - XML import'!$A44,1)-SEARCH("&gt;",'CFR - XML import'!$A44,1)-2))</f>
        <v>0</v>
      </c>
      <c r="CL50" s="140">
        <f>IF(ISERROR(FIND(CL$3,'CFR - XML import'!$A44)),0,MID('CFR - XML import'!$A44,SEARCH("&gt;",'CFR - XML import'!$A44,1)+1,SEARCH("/",'CFR - XML import'!$A44,1)-SEARCH("&gt;",'CFR - XML import'!$A44,1)-2))</f>
        <v>0</v>
      </c>
      <c r="CM50" s="140">
        <f>IF(ISERROR(FIND(CM$3,'CFR - XML import'!$A44)),0,MID('CFR - XML import'!$A44,SEARCH("&gt;",'CFR - XML import'!$A44,1)+1,SEARCH("/",'CFR - XML import'!$A44,1)-SEARCH("&gt;",'CFR - XML import'!$A44,1)-2))</f>
        <v>0</v>
      </c>
    </row>
    <row r="51" spans="1:91" x14ac:dyDescent="0.2">
      <c r="A51" s="139" t="str">
        <f>IF(AND('CFR - XML import'!A45&lt;&gt;"",LEFT('CFR - XML import'!A45,1)&lt;&gt;"&lt;",LEFT('CFR - XML import'!A45,3)&lt;&gt;"  &lt;",LEFT('CFR - XML import'!A45,5)&lt;&gt;"    &lt;",LEFT('CFR - XML import'!A45,7)&lt;&gt;"      &lt;",LEFT('CFR - XML import'!A45,9)&lt;&gt;"        &lt;",$B$1="SIMS"),'CFR - XML import'!A45,IF(AND(LEFT('CFR - XML import'!A45,9)="&lt;Details&gt;",$B$1="RM"),'CFR - XML import'!A45,""))</f>
        <v/>
      </c>
      <c r="B51" s="140">
        <f>IF(ISERROR(FIND(B$3,'CFR - XML import'!$A45)),0,VALUE(MID('CFR - XML import'!$A45,SEARCH("&gt;",'CFR - XML import'!$A45,1)+1,SEARCH("/",'CFR - XML import'!$A45,1)-SEARCH("&gt;",'CFR - XML import'!$A45,1)-2)))</f>
        <v>0</v>
      </c>
      <c r="D51" s="140">
        <f>IF(ISERROR(FIND(D$3,'CFR - XML import'!$A45)),0,MID('CFR - XML import'!$A45,SEARCH("&gt;",'CFR - XML import'!$A45,1)+1,SEARCH("/",'CFR - XML import'!$A45,1)-SEARCH("&gt;",'CFR - XML import'!$A45,1)-2))</f>
        <v>0</v>
      </c>
      <c r="E51" s="140">
        <f>IF(ISERROR(FIND(E$3,'CFR - XML import'!$A45)),0,MID('CFR - XML import'!$A45,SEARCH("&gt;",'CFR - XML import'!$A45,1)+1,SEARCH("/",'CFR - XML import'!$A45,1)-SEARCH("&gt;",'CFR - XML import'!$A45,1)-2))</f>
        <v>0</v>
      </c>
      <c r="F51" s="141">
        <f>IF($B$1="SIMS",IF(ISERROR(FIND(F$3,'CFR - XML import'!$A45)),0,VALUE(MID('CFR - XML import'!$A45,15,10))),IF(ISERROR(FIND(F$3,'CFR - XML import'!$A45)),0,VALUE(MID('CFR - XML import'!$A45,15,10))))</f>
        <v>0</v>
      </c>
      <c r="G51" s="140">
        <f>IF(ISERROR(FIND(G$3,'CFR - XML import'!$A45)),0,VALUE(MID('CFR - XML import'!$A45,SEARCH("&gt;",'CFR - XML import'!$A45,1)+1,SEARCH("/",'CFR - XML import'!$A45,1)-SEARCH("&gt;",'CFR - XML import'!$A45,1)-2)))</f>
        <v>0</v>
      </c>
      <c r="H51" s="140">
        <f>IF(ISERROR(FIND(H$3,'CFR - XML import'!$A45)),0,VALUE(MID('CFR - XML import'!$A45,SEARCH("&gt;",'CFR - XML import'!$A45,1)+1,SEARCH("/",'CFR - XML import'!$A45,1)-SEARCH("&gt;",'CFR - XML import'!$A45,1)-2)))</f>
        <v>0</v>
      </c>
      <c r="I51" s="140">
        <f>IF(ISERROR(FIND(I$3,'CFR - XML import'!$A45)),0,VALUE(MID('CFR - XML import'!$A45,SEARCH("&gt;",'CFR - XML import'!$A45,1)+1,SEARCH("/",'CFR - XML import'!$A45,1)-SEARCH("&gt;",'CFR - XML import'!$A45,1)-2)))</f>
        <v>0</v>
      </c>
      <c r="J51" s="140">
        <f>IF(ISERROR(FIND(J$3,'CFR - XML import'!$A45)),0,VALUE(MID('CFR - XML import'!$A45,SEARCH("&gt;",'CFR - XML import'!$A45,1)+1,SEARCH("/",'CFR - XML import'!$A45,1)-SEARCH("&gt;",'CFR - XML import'!$A45,1)-2)))</f>
        <v>0</v>
      </c>
      <c r="K51" s="140">
        <f>IF(ISERROR(FIND(K$3,'CFR - XML import'!$A45)),0,VALUE(MID('CFR - XML import'!$A45,SEARCH("&gt;",'CFR - XML import'!$A45,1)+1,SEARCH("/",'CFR - XML import'!$A45,1)-SEARCH("&gt;",'CFR - XML import'!$A45,1)-2)))</f>
        <v>0</v>
      </c>
      <c r="L51" s="140">
        <f>IF(ISERROR(FIND(L$3,'CFR - XML import'!$A45)),0,VALUE(MID('CFR - XML import'!$A45,SEARCH("&gt;",'CFR - XML import'!$A45,1)+1,SEARCH("/",'CFR - XML import'!$A45,1)-SEARCH("&gt;",'CFR - XML import'!$A45,1)-2)))</f>
        <v>0</v>
      </c>
      <c r="M51" s="140">
        <f>IF(ISERROR(FIND(M$3,'CFR - XML import'!$A45)),0,VALUE(MID('CFR - XML import'!$A45,SEARCH("&gt;",'CFR - XML import'!$A45,1)+1,SEARCH("/",'CFR - XML import'!$A45,1)-SEARCH("&gt;",'CFR - XML import'!$A45,1)-2)))</f>
        <v>0</v>
      </c>
      <c r="N51" s="140">
        <f>IF(ISERROR(FIND(N$3,'CFR - XML import'!$A45)),0,VALUE(MID('CFR - XML import'!$A45,SEARCH("&gt;",'CFR - XML import'!$A45,1)+1,SEARCH("/",'CFR - XML import'!$A45,1)-SEARCH("&gt;",'CFR - XML import'!$A45,1)-2)))</f>
        <v>0</v>
      </c>
      <c r="O51" s="140">
        <f>IF(ISERROR(FIND(O$3,'CFR - XML import'!$A45)),0,VALUE(MID('CFR - XML import'!$A45,SEARCH("&gt;",'CFR - XML import'!$A45,1)+1,SEARCH("/",'CFR - XML import'!$A45,1)-SEARCH("&gt;",'CFR - XML import'!$A45,1)-2)))</f>
        <v>0</v>
      </c>
      <c r="P51" s="140">
        <f>IF(ISERROR(FIND(P$3,'CFR - XML import'!$A45)),0,VALUE(MID('CFR - XML import'!$A45,SEARCH("&gt;",'CFR - XML import'!$A45,1)+1,SEARCH("/",'CFR - XML import'!$A45,1)-SEARCH("&gt;",'CFR - XML import'!$A45,1)-2)))</f>
        <v>0</v>
      </c>
      <c r="Q51" s="140">
        <f>IF(ISERROR(FIND(Q$3,'CFR - XML import'!$A45)),0,VALUE(MID('CFR - XML import'!$A45,SEARCH("&gt;",'CFR - XML import'!$A45,1)+1,SEARCH("/",'CFR - XML import'!$A45,1)-SEARCH("&gt;",'CFR - XML import'!$A45,1)-2)))</f>
        <v>0</v>
      </c>
      <c r="R51" s="140">
        <f>IF(ISERROR(FIND(R$3,'CFR - XML import'!$A45)),0,VALUE(MID('CFR - XML import'!$A45,SEARCH("&gt;",'CFR - XML import'!$A45,1)+1,SEARCH("/",'CFR - XML import'!$A45,1)-SEARCH("&gt;",'CFR - XML import'!$A45,1)-2)))</f>
        <v>0</v>
      </c>
      <c r="S51" s="140">
        <f>IF(ISERROR(FIND(S$3,'CFR - XML import'!$A45)),0,VALUE(MID('CFR - XML import'!$A45,SEARCH("&gt;",'CFR - XML import'!$A45,1)+1,SEARCH("/",'CFR - XML import'!$A45,1)-SEARCH("&gt;",'CFR - XML import'!$A45,1)-2)))</f>
        <v>0</v>
      </c>
      <c r="T51" s="140">
        <f>IF(ISERROR(FIND(T$3,'CFR - XML import'!$A45)),0,VALUE(MID('CFR - XML import'!$A45,SEARCH("&gt;",'CFR - XML import'!$A45,1)+1,SEARCH("/",'CFR - XML import'!$A45,1)-SEARCH("&gt;",'CFR - XML import'!$A45,1)-2)))</f>
        <v>0</v>
      </c>
      <c r="U51" s="140">
        <f>IF(ISERROR(FIND(U$3,'CFR - XML import'!$A45)),0,VALUE(MID('CFR - XML import'!$A45,SEARCH("&gt;",'CFR - XML import'!$A45,1)+1,SEARCH("/",'CFR - XML import'!$A45,1)-SEARCH("&gt;",'CFR - XML import'!$A45,1)-2)))</f>
        <v>0</v>
      </c>
      <c r="V51" s="140">
        <f>IF(ISERROR(FIND(V$3,'CFR - XML import'!$A45)),0,VALUE(MID('CFR - XML import'!$A45,SEARCH("&gt;",'CFR - XML import'!$A45,1)+1,SEARCH("/",'CFR - XML import'!$A45,1)-SEARCH("&gt;",'CFR - XML import'!$A45,1)-2)))</f>
        <v>0</v>
      </c>
      <c r="W51" s="140">
        <f>IF(ISERROR(FIND(W$3,'CFR - XML import'!$A45)),0,VALUE(MID('CFR - XML import'!$A45,SEARCH("&gt;",'CFR - XML import'!$A45,1)+1,SEARCH("/",'CFR - XML import'!$A45,1)-SEARCH("&gt;",'CFR - XML import'!$A45,1)-2)))</f>
        <v>0</v>
      </c>
      <c r="X51" s="140"/>
      <c r="Y51" s="140">
        <f>IF(ISERROR(FIND(Y$3,'CFR - XML import'!$A45)),0,VALUE(MID('CFR - XML import'!$A45,SEARCH("&gt;",'CFR - XML import'!$A45,1)+1,SEARCH("/",'CFR - XML import'!$A45,1)-SEARCH("&gt;",'CFR - XML import'!$A45,1)-2)))</f>
        <v>0</v>
      </c>
      <c r="Z51" s="140">
        <f>IF(ISERROR(FIND(Z$3,'CFR - XML import'!$A45)),0,VALUE(MID('CFR - XML import'!$A45,SEARCH("&gt;",'CFR - XML import'!$A45,1)+1,SEARCH("/",'CFR - XML import'!$A45,1)-SEARCH("&gt;",'CFR - XML import'!$A45,1)-2)))</f>
        <v>0</v>
      </c>
      <c r="AA51" s="140">
        <f>IF(ISERROR(FIND(AA$3,'CFR - XML import'!$A45)),0,VALUE(MID('CFR - XML import'!$A45,SEARCH("&gt;",'CFR - XML import'!$A45,1)+1,SEARCH("/",'CFR - XML import'!$A45,1)-SEARCH("&gt;",'CFR - XML import'!$A45,1)-2)))</f>
        <v>0</v>
      </c>
      <c r="AB51" s="140">
        <f>IF(ISERROR(FIND(AB$3,'CFR - XML import'!$A45)),0,VALUE(MID('CFR - XML import'!$A45,SEARCH("&gt;",'CFR - XML import'!$A45,1)+1,SEARCH("/",'CFR - XML import'!$A45,1)-SEARCH("&gt;",'CFR - XML import'!$A45,1)-2)))</f>
        <v>0</v>
      </c>
      <c r="AC51" s="140">
        <f>IF(ISERROR(FIND(AC$3,'CFR - XML import'!$A45)),0,VALUE(MID('CFR - XML import'!$A45,SEARCH("&gt;",'CFR - XML import'!$A45,1)+1,SEARCH("/",'CFR - XML import'!$A45,1)-SEARCH("&gt;",'CFR - XML import'!$A45,1)-2)))</f>
        <v>0</v>
      </c>
      <c r="AD51" s="140">
        <f>IF(ISERROR(FIND(AD$3,'CFR - XML import'!$A45)),0,VALUE(MID('CFR - XML import'!$A45,SEARCH("&gt;",'CFR - XML import'!$A45,1)+1,SEARCH("/",'CFR - XML import'!$A45,1)-SEARCH("&gt;",'CFR - XML import'!$A45,1)-2)))</f>
        <v>0</v>
      </c>
      <c r="AE51" s="140">
        <f>IF(ISERROR(FIND(AE$3,'CFR - XML import'!$A45)),0,VALUE(MID('CFR - XML import'!$A45,SEARCH("&gt;",'CFR - XML import'!$A45,1)+1,SEARCH("/",'CFR - XML import'!$A45,1)-SEARCH("&gt;",'CFR - XML import'!$A45,1)-2)))</f>
        <v>0</v>
      </c>
      <c r="AF51" s="140">
        <f>IF(ISERROR(FIND(AF$3,'CFR - XML import'!$A45)),0,VALUE(MID('CFR - XML import'!$A45,SEARCH("&gt;",'CFR - XML import'!$A45,1)+1,SEARCH("/",'CFR - XML import'!$A45,1)-SEARCH("&gt;",'CFR - XML import'!$A45,1)-2)))</f>
        <v>0</v>
      </c>
      <c r="AG51" s="140">
        <f>IF(ISERROR(FIND(AG$3,'CFR - XML import'!$A45)),0,VALUE(MID('CFR - XML import'!$A45,SEARCH("&gt;",'CFR - XML import'!$A45,1)+1,SEARCH("/",'CFR - XML import'!$A45,1)-SEARCH("&gt;",'CFR - XML import'!$A45,1)-2)))</f>
        <v>0</v>
      </c>
      <c r="AH51" s="140">
        <f>IF(ISERROR(FIND(AH$3,'CFR - XML import'!$A45)),0,VALUE(MID('CFR - XML import'!$A45,SEARCH("&gt;",'CFR - XML import'!$A45,1)+1,SEARCH("/",'CFR - XML import'!$A45,1)-SEARCH("&gt;",'CFR - XML import'!$A45,1)-2)))</f>
        <v>0</v>
      </c>
      <c r="AI51" s="140">
        <f>IF(ISERROR(FIND(AI$3,'CFR - XML import'!$A45)),0,VALUE(MID('CFR - XML import'!$A45,SEARCH("&gt;",'CFR - XML import'!$A45,1)+1,SEARCH("/",'CFR - XML import'!$A45,1)-SEARCH("&gt;",'CFR - XML import'!$A45,1)-2)))</f>
        <v>0</v>
      </c>
      <c r="AJ51" s="140">
        <f>IF(ISERROR(FIND(AJ$3,'CFR - XML import'!$A45)),0,VALUE(MID('CFR - XML import'!$A45,SEARCH("&gt;",'CFR - XML import'!$A45,1)+1,SEARCH("/",'CFR - XML import'!$A45,1)-SEARCH("&gt;",'CFR - XML import'!$A45,1)-2)))</f>
        <v>0</v>
      </c>
      <c r="AK51" s="140">
        <f>IF(ISERROR(FIND(AK$3,'CFR - XML import'!$A45)),0,VALUE(MID('CFR - XML import'!$A45,SEARCH("&gt;",'CFR - XML import'!$A45,1)+1,SEARCH("/",'CFR - XML import'!$A45,1)-SEARCH("&gt;",'CFR - XML import'!$A45,1)-2)))</f>
        <v>0</v>
      </c>
      <c r="AL51" s="140">
        <f>IF(ISERROR(FIND(AL$3,'CFR - XML import'!$A45)),0,VALUE(MID('CFR - XML import'!$A45,SEARCH("&gt;",'CFR - XML import'!$A45,1)+1,SEARCH("/",'CFR - XML import'!$A45,1)-SEARCH("&gt;",'CFR - XML import'!$A45,1)-2)))</f>
        <v>0</v>
      </c>
      <c r="AM51" s="140">
        <f>IF(ISERROR(FIND(AM$3,'CFR - XML import'!$A45)),0,VALUE(MID('CFR - XML import'!$A45,SEARCH("&gt;",'CFR - XML import'!$A45,1)+1,SEARCH("/",'CFR - XML import'!$A45,1)-SEARCH("&gt;",'CFR - XML import'!$A45,1)-2)))</f>
        <v>0</v>
      </c>
      <c r="AN51" s="140">
        <f>IF(ISERROR(FIND(AN$3,'CFR - XML import'!$A45)),0,VALUE(MID('CFR - XML import'!$A45,SEARCH("&gt;",'CFR - XML import'!$A45,1)+1,SEARCH("/",'CFR - XML import'!$A45,1)-SEARCH("&gt;",'CFR - XML import'!$A45,1)-2)))</f>
        <v>0</v>
      </c>
      <c r="AO51" s="140">
        <f>IF(ISERROR(FIND(AO$3,'CFR - XML import'!$A45)),0,VALUE(MID('CFR - XML import'!$A45,SEARCH("&gt;",'CFR - XML import'!$A45,1)+1,SEARCH("/",'CFR - XML import'!$A45,1)-SEARCH("&gt;",'CFR - XML import'!$A45,1)-2)))</f>
        <v>0</v>
      </c>
      <c r="AP51" s="140">
        <f>IF(ISERROR(FIND(AP$3,'CFR - XML import'!$A45)),0,VALUE(MID('CFR - XML import'!$A45,SEARCH("&gt;",'CFR - XML import'!$A45,1)+1,SEARCH("/",'CFR - XML import'!$A45,1)-SEARCH("&gt;",'CFR - XML import'!$A45,1)-2)))</f>
        <v>0</v>
      </c>
      <c r="AQ51" s="140">
        <f>IF(ISERROR(FIND(AQ$3,'CFR - XML import'!$A45)),0,VALUE(MID('CFR - XML import'!$A45,SEARCH("&gt;",'CFR - XML import'!$A45,1)+1,SEARCH("/",'CFR - XML import'!$A45,1)-SEARCH("&gt;",'CFR - XML import'!$A45,1)-2)))</f>
        <v>0</v>
      </c>
      <c r="AR51" s="140">
        <f>IF(ISERROR(FIND(AR$3,'CFR - XML import'!$A45)),0,VALUE(MID('CFR - XML import'!$A45,SEARCH("&gt;",'CFR - XML import'!$A45,1)+1,SEARCH("/",'CFR - XML import'!$A45,1)-SEARCH("&gt;",'CFR - XML import'!$A45,1)-2)))</f>
        <v>0</v>
      </c>
      <c r="AS51" s="140">
        <f>IF(ISERROR(FIND(AS$3,'CFR - XML import'!$A45)),0,VALUE(MID('CFR - XML import'!$A45,SEARCH("&gt;",'CFR - XML import'!$A45,1)+1,SEARCH("/",'CFR - XML import'!$A45,1)-SEARCH("&gt;",'CFR - XML import'!$A45,1)-2)))</f>
        <v>0</v>
      </c>
      <c r="AT51" s="140">
        <f>IF(ISERROR(FIND(AT$3,'CFR - XML import'!$A45)),0,VALUE(MID('CFR - XML import'!$A45,SEARCH("&gt;",'CFR - XML import'!$A45,1)+1,SEARCH("/",'CFR - XML import'!$A45,1)-SEARCH("&gt;",'CFR - XML import'!$A45,1)-2)))</f>
        <v>0</v>
      </c>
      <c r="AU51" s="140">
        <f>IF(ISERROR(FIND(AU$3,'CFR - XML import'!$A45)),0,VALUE(MID('CFR - XML import'!$A45,SEARCH("&gt;",'CFR - XML import'!$A45,1)+1,SEARCH("/",'CFR - XML import'!$A45,1)-SEARCH("&gt;",'CFR - XML import'!$A45,1)-2)))</f>
        <v>0</v>
      </c>
      <c r="AV51" s="140">
        <f>IF(ISERROR(FIND(AV$3,'CFR - XML import'!$A45)),0,VALUE(MID('CFR - XML import'!$A45,SEARCH("&gt;",'CFR - XML import'!$A45,1)+1,SEARCH("/",'CFR - XML import'!$A45,1)-SEARCH("&gt;",'CFR - XML import'!$A45,1)-2)))</f>
        <v>0</v>
      </c>
      <c r="AW51" s="140">
        <f>IF(ISERROR(FIND(AW$3,'CFR - XML import'!$A45)),0,VALUE(MID('CFR - XML import'!$A45,SEARCH("&gt;",'CFR - XML import'!$A45,1)+1,SEARCH("/",'CFR - XML import'!$A45,1)-SEARCH("&gt;",'CFR - XML import'!$A45,1)-2)))</f>
        <v>0</v>
      </c>
      <c r="AX51" s="140">
        <f>IF(ISERROR(FIND(AX$3,'CFR - XML import'!$A45)),0,VALUE(MID('CFR - XML import'!$A45,SEARCH("&gt;",'CFR - XML import'!$A45,1)+1,SEARCH("/",'CFR - XML import'!$A45,1)-SEARCH("&gt;",'CFR - XML import'!$A45,1)-2)))</f>
        <v>0</v>
      </c>
      <c r="AY51" s="140">
        <f>IF(ISERROR(FIND(AY$3,'CFR - XML import'!$A45)),0,VALUE(MID('CFR - XML import'!$A45,SEARCH("&gt;",'CFR - XML import'!$A45,1)+1,SEARCH("/",'CFR - XML import'!$A45,1)-SEARCH("&gt;",'CFR - XML import'!$A45,1)-2)))</f>
        <v>0</v>
      </c>
      <c r="AZ51" s="140">
        <f>IF(ISERROR(FIND(AZ$3,'CFR - XML import'!$A45)),0,VALUE(MID('CFR - XML import'!$A45,SEARCH("&gt;",'CFR - XML import'!$A45,1)+1,SEARCH("/",'CFR - XML import'!$A45,1)-SEARCH("&gt;",'CFR - XML import'!$A45,1)-2)))</f>
        <v>0</v>
      </c>
      <c r="BA51" s="140">
        <f>IF(ISERROR(FIND(BA$3,'CFR - XML import'!$A45)),0,VALUE(MID('CFR - XML import'!$A45,SEARCH("&gt;",'CFR - XML import'!$A45,1)+1,SEARCH("/",'CFR - XML import'!$A45,1)-SEARCH("&gt;",'CFR - XML import'!$A45,1)-2)))</f>
        <v>0</v>
      </c>
      <c r="BB51" s="140">
        <f>IF(ISERROR(FIND(BB$3,'CFR - XML import'!$A45)),0,VALUE(MID('CFR - XML import'!$A45,SEARCH("&gt;",'CFR - XML import'!$A45,1)+1,SEARCH("/",'CFR - XML import'!$A45,1)-SEARCH("&gt;",'CFR - XML import'!$A45,1)-2)))</f>
        <v>0</v>
      </c>
      <c r="BC51" s="140">
        <f>IF(ISERROR(FIND(BC$3,'CFR - XML import'!$A45)),0,VALUE(MID('CFR - XML import'!$A45,SEARCH("&gt;",'CFR - XML import'!$A45,1)+1,SEARCH("/",'CFR - XML import'!$A45,1)-SEARCH("&gt;",'CFR - XML import'!$A45,1)-2)))</f>
        <v>0</v>
      </c>
      <c r="BD51" s="140">
        <f>IF(ISERROR(FIND(BD$3,'CFR - XML import'!$A45)),0,VALUE(MID('CFR - XML import'!$A45,SEARCH("&gt;",'CFR - XML import'!$A45,1)+1,SEARCH("/",'CFR - XML import'!$A45,1)-SEARCH("&gt;",'CFR - XML import'!$A45,1)-2)))</f>
        <v>0</v>
      </c>
      <c r="BE51" s="140">
        <f>IF(ISERROR(FIND(BE$3,'CFR - XML import'!$A45)),0,VALUE(MID('CFR - XML import'!$A45,SEARCH("&gt;",'CFR - XML import'!$A45,1)+1,SEARCH("/",'CFR - XML import'!$A45,1)-SEARCH("&gt;",'CFR - XML import'!$A45,1)-2)))</f>
        <v>0</v>
      </c>
      <c r="BF51" s="140">
        <f>IF(ISERROR(FIND(BF$3,'CFR - XML import'!$A45)),0,VALUE(MID('CFR - XML import'!$A45,SEARCH("&gt;",'CFR - XML import'!$A45,1)+1,SEARCH("/",'CFR - XML import'!$A45,1)-SEARCH("&gt;",'CFR - XML import'!$A45,1)-2)))</f>
        <v>0</v>
      </c>
      <c r="BG51" s="140">
        <f>IF(ISERROR(FIND(BG$3,'CFR - XML import'!$A45)),0,VALUE(MID('CFR - XML import'!$A45,SEARCH("&gt;",'CFR - XML import'!$A45,1)+1,SEARCH("/",'CFR - XML import'!$A45,1)-SEARCH("&gt;",'CFR - XML import'!$A45,1)-2)))</f>
        <v>0</v>
      </c>
      <c r="BH51" s="140">
        <f>IF(ISERROR(FIND(BH$3,'CFR - XML import'!$A45)),0,VALUE(MID('CFR - XML import'!$A45,SEARCH("&gt;",'CFR - XML import'!$A45,1)+1,SEARCH("/",'CFR - XML import'!$A45,1)-SEARCH("&gt;",'CFR - XML import'!$A45,1)-2)))</f>
        <v>0</v>
      </c>
      <c r="BI51" s="140">
        <f>IF(ISERROR(FIND(BI$3,'CFR - XML import'!$A45)),0,VALUE(MID('CFR - XML import'!$A45,SEARCH("&gt;",'CFR - XML import'!$A45,1)+1,SEARCH("/",'CFR - XML import'!$A45,1)-SEARCH("&gt;",'CFR - XML import'!$A45,1)-2)))</f>
        <v>0</v>
      </c>
      <c r="BJ51" s="140">
        <f>IF(ISERROR(FIND(BJ$3,'CFR - XML import'!$A45)),0,VALUE(MID('CFR - XML import'!$A45,SEARCH("&gt;",'CFR - XML import'!$A45,1)+1,SEARCH("/",'CFR - XML import'!$A45,1)-SEARCH("&gt;",'CFR - XML import'!$A45,1)-2)))</f>
        <v>0</v>
      </c>
      <c r="BK51" s="140">
        <f>IF(ISERROR(FIND(BK$3,'CFR - XML import'!$A45)),0,VALUE(MID('CFR - XML import'!$A45,SEARCH("&gt;",'CFR - XML import'!$A45,1)+1,SEARCH("/",'CFR - XML import'!$A45,1)-SEARCH("&gt;",'CFR - XML import'!$A45,1)-2)))</f>
        <v>0</v>
      </c>
      <c r="BL51" s="140">
        <f>IF(ISERROR(FIND(BL$3,'CFR - XML import'!$A45)),0,VALUE(MID('CFR - XML import'!$A45,SEARCH("&gt;",'CFR - XML import'!$A45,1)+1,SEARCH("/",'CFR - XML import'!$A45,1)-SEARCH("&gt;",'CFR - XML import'!$A45,1)-2)))</f>
        <v>0</v>
      </c>
      <c r="BM51" s="140">
        <f>IF(ISERROR(FIND(BM$3,'CFR - XML import'!$A45)),0,VALUE(MID('CFR - XML import'!$A45,SEARCH("&gt;",'CFR - XML import'!$A45,1)+1,SEARCH("/",'CFR - XML import'!$A45,1)-SEARCH("&gt;",'CFR - XML import'!$A45,1)-2)))</f>
        <v>0</v>
      </c>
      <c r="BN51" s="140">
        <f>IF(ISERROR(FIND(BN$3,'CFR - XML import'!$A45)),0,VALUE(MID('CFR - XML import'!$A45,SEARCH("&gt;",'CFR - XML import'!$A45,1)+1,SEARCH("/",'CFR - XML import'!$A45,1)-SEARCH("&gt;",'CFR - XML import'!$A45,1)-2)))</f>
        <v>0</v>
      </c>
      <c r="BO51" s="140">
        <f>IF(ISERROR(FIND(BO$3,'CFR - XML import'!$A45)),0,VALUE(MID('CFR - XML import'!$A45,SEARCH("&gt;",'CFR - XML import'!$A45,1)+1,SEARCH("/",'CFR - XML import'!$A45,1)-SEARCH("&gt;",'CFR - XML import'!$A45,1)-2)))</f>
        <v>0</v>
      </c>
      <c r="BP51" s="140">
        <f>IF(ISERROR(FIND(BP$3,'CFR - XML import'!$A45)),0,VALUE(MID('CFR - XML import'!$A45,SEARCH("&gt;",'CFR - XML import'!$A45,1)+1,SEARCH("/",'CFR - XML import'!$A45,1)-SEARCH("&gt;",'CFR - XML import'!$A45,1)-2)))</f>
        <v>0</v>
      </c>
      <c r="BQ51" s="140">
        <f>IF(ISERROR(FIND(BQ$3,'CFR - XML import'!$A45)),0,VALUE(MID('CFR - XML import'!$A45,SEARCH("&gt;",'CFR - XML import'!$A45,1)+1,SEARCH("/",'CFR - XML import'!$A45,1)-SEARCH("&gt;",'CFR - XML import'!$A45,1)-2)))</f>
        <v>0</v>
      </c>
      <c r="BR51" s="140">
        <f>IF(ISERROR(FIND(BR$3,'CFR - XML import'!$A45)),0,VALUE(MID('CFR - XML import'!$A45,SEARCH("&gt;",'CFR - XML import'!$A45,1)+1,SEARCH("/",'CFR - XML import'!$A45,1)-SEARCH("&gt;",'CFR - XML import'!$A45,1)-2)))</f>
        <v>0</v>
      </c>
      <c r="BS51" s="140">
        <f>IF(ISERROR(FIND(BS$3,'CFR - XML import'!$A45)),0,VALUE(MID('CFR - XML import'!$A45,SEARCH("&gt;",'CFR - XML import'!$A45,1)+1,SEARCH("/",'CFR - XML import'!$A45,1)-SEARCH("&gt;",'CFR - XML import'!$A45,1)-2)))</f>
        <v>0</v>
      </c>
      <c r="BT51" s="140">
        <f>IF(ISERROR(FIND(BT$3,'CFR - XML import'!$A45)),0,VALUE(MID('CFR - XML import'!$A45,SEARCH("&gt;",'CFR - XML import'!$A45,1)+1,SEARCH("/",'CFR - XML import'!$A45,1)-SEARCH("&gt;",'CFR - XML import'!$A45,1)-2)))</f>
        <v>0</v>
      </c>
      <c r="BU51" s="140">
        <f>IF(ISERROR(FIND(BU$3,'CFR - XML import'!$A45)),0,VALUE(MID('CFR - XML import'!$A45,SEARCH("&gt;",'CFR - XML import'!$A45,1)+1,SEARCH("/",'CFR - XML import'!$A45,1)-SEARCH("&gt;",'CFR - XML import'!$A45,1)-2)))</f>
        <v>0</v>
      </c>
      <c r="BV51" s="140">
        <f>IF(ISERROR(FIND(BV$3,'CFR - XML import'!$A45)),0,VALUE(MID('CFR - XML import'!$A45,SEARCH("&gt;",'CFR - XML import'!$A45,1)+1,SEARCH("/",'CFR - XML import'!$A45,1)-SEARCH("&gt;",'CFR - XML import'!$A45,1)-2)))</f>
        <v>0</v>
      </c>
      <c r="BW51" s="140">
        <f>IF(ISERROR(FIND(BW$3,'CFR - XML import'!$A45)),0,VALUE(MID('CFR - XML import'!$A45,SEARCH("&gt;",'CFR - XML import'!$A45,1)+1,SEARCH("/",'CFR - XML import'!$A45,1)-SEARCH("&gt;",'CFR - XML import'!$A45,1)-2)))</f>
        <v>0</v>
      </c>
      <c r="BX51" s="140">
        <f>IF(ISERROR(FIND(BX$3,'CFR - XML import'!$A45)),0,VALUE(MID('CFR - XML import'!$A45,SEARCH("&gt;",'CFR - XML import'!$A45,1)+1,SEARCH("/",'CFR - XML import'!$A45,1)-SEARCH("&gt;",'CFR - XML import'!$A45,1)-2)))</f>
        <v>0</v>
      </c>
      <c r="BY51" s="140">
        <f>IF(ISERROR(FIND(BY$3,'CFR - XML import'!$A45)),0,VALUE(MID('CFR - XML import'!$A45,SEARCH("&gt;",'CFR - XML import'!$A45,1)+1,SEARCH("/",'CFR - XML import'!$A45,1)-SEARCH("&gt;",'CFR - XML import'!$A45,1)-2)))</f>
        <v>0</v>
      </c>
      <c r="BZ51" s="140">
        <f>IF(ISERROR(FIND(BZ$3,'CFR - XML import'!$A45)),0,VALUE(MID('CFR - XML import'!$A45,SEARCH("&gt;",'CFR - XML import'!$A45,1)+1,SEARCH("/",'CFR - XML import'!$A45,1)-SEARCH("&gt;",'CFR - XML import'!$A45,1)-2)))</f>
        <v>0</v>
      </c>
      <c r="CG51" s="142">
        <f>IF(ISERROR(IF(MID('CFR - XML import'!$A45,LEN($CF$4)+5,LEN('CFR - XML import'!$A45)-(2*LEN($CF$4)+5))="RMMS",1,IF(MID('CFR - XML import'!$A45,LEN("    &lt;InputSystem&gt;")+1,LEN('CFR - XML import'!$A45)-(LEN("    &lt;InputSystem&gt;")+LEN($CF$4)+1))="SIMS",2,0))),0,IF(MID('CFR - XML import'!$A45,LEN($CF$4)+5,LEN('CFR - XML import'!$A45)-(2*LEN($CF$4)+5))="RMMS",1,IF(MID('CFR - XML import'!$A45,LEN("    &lt;InputSystem&gt;")+1,LEN('CFR - XML import'!$A45)-(LEN("    &lt;InputSystem&gt;")+LEN($CF$4)+1))="SIMS",2,0)))</f>
        <v>0</v>
      </c>
      <c r="CH51" s="140">
        <f>IF(ISERROR(FIND(CH$3,'CFR - XML import'!$A45)),0,MID('CFR - XML import'!$A45,SEARCH("&gt;",'CFR - XML import'!$A45,1)+1,SEARCH("/",'CFR - XML import'!$A45,1)-SEARCH("&gt;",'CFR - XML import'!$A45,1)-2))</f>
        <v>0</v>
      </c>
      <c r="CI51" s="140">
        <f>IF(ISERROR(FIND(CI$3,'CFR - XML import'!$A45)),0,MID('CFR - XML import'!$A45,SEARCH("&gt;",'CFR - XML import'!$A45,1)+1,SEARCH("/",'CFR - XML import'!$A45,1)-SEARCH("&gt;",'CFR - XML import'!$A45,1)-2))</f>
        <v>0</v>
      </c>
      <c r="CJ51" s="140">
        <f>IF(ISERROR(FIND(CJ$3,'CFR - XML import'!$A45)),0,MID('CFR - XML import'!$A45,SEARCH("&gt;",'CFR - XML import'!$A45,1)+1,SEARCH("/",'CFR - XML import'!$A45,1)-SEARCH("&gt;",'CFR - XML import'!$A45,1)-2))</f>
        <v>0</v>
      </c>
      <c r="CK51" s="140">
        <f>IF(ISERROR(FIND(CK$3,'CFR - XML import'!$A45)),0,MID('CFR - XML import'!$A45,SEARCH("&gt;",'CFR - XML import'!$A45,1)+1,SEARCH("/",'CFR - XML import'!$A45,1)-SEARCH("&gt;",'CFR - XML import'!$A45,1)-2))</f>
        <v>0</v>
      </c>
      <c r="CL51" s="140">
        <f>IF(ISERROR(FIND(CL$3,'CFR - XML import'!$A45)),0,MID('CFR - XML import'!$A45,SEARCH("&gt;",'CFR - XML import'!$A45,1)+1,SEARCH("/",'CFR - XML import'!$A45,1)-SEARCH("&gt;",'CFR - XML import'!$A45,1)-2))</f>
        <v>0</v>
      </c>
      <c r="CM51" s="140">
        <f>IF(ISERROR(FIND(CM$3,'CFR - XML import'!$A45)),0,MID('CFR - XML import'!$A45,SEARCH("&gt;",'CFR - XML import'!$A45,1)+1,SEARCH("/",'CFR - XML import'!$A45,1)-SEARCH("&gt;",'CFR - XML import'!$A45,1)-2))</f>
        <v>0</v>
      </c>
    </row>
    <row r="52" spans="1:91" x14ac:dyDescent="0.2">
      <c r="A52" s="139" t="str">
        <f>IF(AND('CFR - XML import'!A46&lt;&gt;"",LEFT('CFR - XML import'!A46,1)&lt;&gt;"&lt;",LEFT('CFR - XML import'!A46,3)&lt;&gt;"  &lt;",LEFT('CFR - XML import'!A46,5)&lt;&gt;"    &lt;",LEFT('CFR - XML import'!A46,7)&lt;&gt;"      &lt;",LEFT('CFR - XML import'!A46,9)&lt;&gt;"        &lt;",$B$1="SIMS"),'CFR - XML import'!A46,IF(AND(LEFT('CFR - XML import'!A46,9)="&lt;Details&gt;",$B$1="RM"),'CFR - XML import'!A46,""))</f>
        <v/>
      </c>
      <c r="B52" s="140">
        <f>IF(ISERROR(FIND(B$3,'CFR - XML import'!$A46)),0,VALUE(MID('CFR - XML import'!$A46,SEARCH("&gt;",'CFR - XML import'!$A46,1)+1,SEARCH("/",'CFR - XML import'!$A46,1)-SEARCH("&gt;",'CFR - XML import'!$A46,1)-2)))</f>
        <v>0</v>
      </c>
      <c r="D52" s="140">
        <f>IF(ISERROR(FIND(D$3,'CFR - XML import'!$A46)),0,MID('CFR - XML import'!$A46,SEARCH("&gt;",'CFR - XML import'!$A46,1)+1,SEARCH("/",'CFR - XML import'!$A46,1)-SEARCH("&gt;",'CFR - XML import'!$A46,1)-2))</f>
        <v>0</v>
      </c>
      <c r="E52" s="140">
        <f>IF(ISERROR(FIND(E$3,'CFR - XML import'!$A46)),0,MID('CFR - XML import'!$A46,SEARCH("&gt;",'CFR - XML import'!$A46,1)+1,SEARCH("/",'CFR - XML import'!$A46,1)-SEARCH("&gt;",'CFR - XML import'!$A46,1)-2))</f>
        <v>0</v>
      </c>
      <c r="F52" s="141">
        <f>IF($B$1="SIMS",IF(ISERROR(FIND(F$3,'CFR - XML import'!$A46)),0,VALUE(MID('CFR - XML import'!$A46,15,10))),IF(ISERROR(FIND(F$3,'CFR - XML import'!$A46)),0,VALUE(MID('CFR - XML import'!$A46,15,10))))</f>
        <v>0</v>
      </c>
      <c r="G52" s="140">
        <f>IF(ISERROR(FIND(G$3,'CFR - XML import'!$A46)),0,VALUE(MID('CFR - XML import'!$A46,SEARCH("&gt;",'CFR - XML import'!$A46,1)+1,SEARCH("/",'CFR - XML import'!$A46,1)-SEARCH("&gt;",'CFR - XML import'!$A46,1)-2)))</f>
        <v>0</v>
      </c>
      <c r="H52" s="140">
        <f>IF(ISERROR(FIND(H$3,'CFR - XML import'!$A46)),0,VALUE(MID('CFR - XML import'!$A46,SEARCH("&gt;",'CFR - XML import'!$A46,1)+1,SEARCH("/",'CFR - XML import'!$A46,1)-SEARCH("&gt;",'CFR - XML import'!$A46,1)-2)))</f>
        <v>0</v>
      </c>
      <c r="I52" s="140">
        <f>IF(ISERROR(FIND(I$3,'CFR - XML import'!$A46)),0,VALUE(MID('CFR - XML import'!$A46,SEARCH("&gt;",'CFR - XML import'!$A46,1)+1,SEARCH("/",'CFR - XML import'!$A46,1)-SEARCH("&gt;",'CFR - XML import'!$A46,1)-2)))</f>
        <v>0</v>
      </c>
      <c r="J52" s="140">
        <f>IF(ISERROR(FIND(J$3,'CFR - XML import'!$A46)),0,VALUE(MID('CFR - XML import'!$A46,SEARCH("&gt;",'CFR - XML import'!$A46,1)+1,SEARCH("/",'CFR - XML import'!$A46,1)-SEARCH("&gt;",'CFR - XML import'!$A46,1)-2)))</f>
        <v>0</v>
      </c>
      <c r="K52" s="140">
        <f>IF(ISERROR(FIND(K$3,'CFR - XML import'!$A46)),0,VALUE(MID('CFR - XML import'!$A46,SEARCH("&gt;",'CFR - XML import'!$A46,1)+1,SEARCH("/",'CFR - XML import'!$A46,1)-SEARCH("&gt;",'CFR - XML import'!$A46,1)-2)))</f>
        <v>0</v>
      </c>
      <c r="L52" s="140">
        <f>IF(ISERROR(FIND(L$3,'CFR - XML import'!$A46)),0,VALUE(MID('CFR - XML import'!$A46,SEARCH("&gt;",'CFR - XML import'!$A46,1)+1,SEARCH("/",'CFR - XML import'!$A46,1)-SEARCH("&gt;",'CFR - XML import'!$A46,1)-2)))</f>
        <v>0</v>
      </c>
      <c r="M52" s="140">
        <f>IF(ISERROR(FIND(M$3,'CFR - XML import'!$A46)),0,VALUE(MID('CFR - XML import'!$A46,SEARCH("&gt;",'CFR - XML import'!$A46,1)+1,SEARCH("/",'CFR - XML import'!$A46,1)-SEARCH("&gt;",'CFR - XML import'!$A46,1)-2)))</f>
        <v>0</v>
      </c>
      <c r="N52" s="140">
        <f>IF(ISERROR(FIND(N$3,'CFR - XML import'!$A46)),0,VALUE(MID('CFR - XML import'!$A46,SEARCH("&gt;",'CFR - XML import'!$A46,1)+1,SEARCH("/",'CFR - XML import'!$A46,1)-SEARCH("&gt;",'CFR - XML import'!$A46,1)-2)))</f>
        <v>0</v>
      </c>
      <c r="O52" s="140">
        <f>IF(ISERROR(FIND(O$3,'CFR - XML import'!$A46)),0,VALUE(MID('CFR - XML import'!$A46,SEARCH("&gt;",'CFR - XML import'!$A46,1)+1,SEARCH("/",'CFR - XML import'!$A46,1)-SEARCH("&gt;",'CFR - XML import'!$A46,1)-2)))</f>
        <v>0</v>
      </c>
      <c r="P52" s="140">
        <f>IF(ISERROR(FIND(P$3,'CFR - XML import'!$A46)),0,VALUE(MID('CFR - XML import'!$A46,SEARCH("&gt;",'CFR - XML import'!$A46,1)+1,SEARCH("/",'CFR - XML import'!$A46,1)-SEARCH("&gt;",'CFR - XML import'!$A46,1)-2)))</f>
        <v>0</v>
      </c>
      <c r="Q52" s="140">
        <f>IF(ISERROR(FIND(Q$3,'CFR - XML import'!$A46)),0,VALUE(MID('CFR - XML import'!$A46,SEARCH("&gt;",'CFR - XML import'!$A46,1)+1,SEARCH("/",'CFR - XML import'!$A46,1)-SEARCH("&gt;",'CFR - XML import'!$A46,1)-2)))</f>
        <v>0</v>
      </c>
      <c r="R52" s="140">
        <f>IF(ISERROR(FIND(R$3,'CFR - XML import'!$A46)),0,VALUE(MID('CFR - XML import'!$A46,SEARCH("&gt;",'CFR - XML import'!$A46,1)+1,SEARCH("/",'CFR - XML import'!$A46,1)-SEARCH("&gt;",'CFR - XML import'!$A46,1)-2)))</f>
        <v>0</v>
      </c>
      <c r="S52" s="140">
        <f>IF(ISERROR(FIND(S$3,'CFR - XML import'!$A46)),0,VALUE(MID('CFR - XML import'!$A46,SEARCH("&gt;",'CFR - XML import'!$A46,1)+1,SEARCH("/",'CFR - XML import'!$A46,1)-SEARCH("&gt;",'CFR - XML import'!$A46,1)-2)))</f>
        <v>0</v>
      </c>
      <c r="T52" s="140">
        <f>IF(ISERROR(FIND(T$3,'CFR - XML import'!$A46)),0,VALUE(MID('CFR - XML import'!$A46,SEARCH("&gt;",'CFR - XML import'!$A46,1)+1,SEARCH("/",'CFR - XML import'!$A46,1)-SEARCH("&gt;",'CFR - XML import'!$A46,1)-2)))</f>
        <v>0</v>
      </c>
      <c r="U52" s="140">
        <f>IF(ISERROR(FIND(U$3,'CFR - XML import'!$A46)),0,VALUE(MID('CFR - XML import'!$A46,SEARCH("&gt;",'CFR - XML import'!$A46,1)+1,SEARCH("/",'CFR - XML import'!$A46,1)-SEARCH("&gt;",'CFR - XML import'!$A46,1)-2)))</f>
        <v>0</v>
      </c>
      <c r="V52" s="140">
        <f>IF(ISERROR(FIND(V$3,'CFR - XML import'!$A46)),0,VALUE(MID('CFR - XML import'!$A46,SEARCH("&gt;",'CFR - XML import'!$A46,1)+1,SEARCH("/",'CFR - XML import'!$A46,1)-SEARCH("&gt;",'CFR - XML import'!$A46,1)-2)))</f>
        <v>0</v>
      </c>
      <c r="W52" s="140">
        <f>IF(ISERROR(FIND(W$3,'CFR - XML import'!$A46)),0,VALUE(MID('CFR - XML import'!$A46,SEARCH("&gt;",'CFR - XML import'!$A46,1)+1,SEARCH("/",'CFR - XML import'!$A46,1)-SEARCH("&gt;",'CFR - XML import'!$A46,1)-2)))</f>
        <v>0</v>
      </c>
      <c r="X52" s="140"/>
      <c r="Y52" s="140">
        <f>IF(ISERROR(FIND(Y$3,'CFR - XML import'!$A46)),0,VALUE(MID('CFR - XML import'!$A46,SEARCH("&gt;",'CFR - XML import'!$A46,1)+1,SEARCH("/",'CFR - XML import'!$A46,1)-SEARCH("&gt;",'CFR - XML import'!$A46,1)-2)))</f>
        <v>0</v>
      </c>
      <c r="Z52" s="140">
        <f>IF(ISERROR(FIND(Z$3,'CFR - XML import'!$A46)),0,VALUE(MID('CFR - XML import'!$A46,SEARCH("&gt;",'CFR - XML import'!$A46,1)+1,SEARCH("/",'CFR - XML import'!$A46,1)-SEARCH("&gt;",'CFR - XML import'!$A46,1)-2)))</f>
        <v>0</v>
      </c>
      <c r="AA52" s="140">
        <f>IF(ISERROR(FIND(AA$3,'CFR - XML import'!$A46)),0,VALUE(MID('CFR - XML import'!$A46,SEARCH("&gt;",'CFR - XML import'!$A46,1)+1,SEARCH("/",'CFR - XML import'!$A46,1)-SEARCH("&gt;",'CFR - XML import'!$A46,1)-2)))</f>
        <v>0</v>
      </c>
      <c r="AB52" s="140">
        <f>IF(ISERROR(FIND(AB$3,'CFR - XML import'!$A46)),0,VALUE(MID('CFR - XML import'!$A46,SEARCH("&gt;",'CFR - XML import'!$A46,1)+1,SEARCH("/",'CFR - XML import'!$A46,1)-SEARCH("&gt;",'CFR - XML import'!$A46,1)-2)))</f>
        <v>0</v>
      </c>
      <c r="AC52" s="140">
        <f>IF(ISERROR(FIND(AC$3,'CFR - XML import'!$A46)),0,VALUE(MID('CFR - XML import'!$A46,SEARCH("&gt;",'CFR - XML import'!$A46,1)+1,SEARCH("/",'CFR - XML import'!$A46,1)-SEARCH("&gt;",'CFR - XML import'!$A46,1)-2)))</f>
        <v>0</v>
      </c>
      <c r="AD52" s="140">
        <f>IF(ISERROR(FIND(AD$3,'CFR - XML import'!$A46)),0,VALUE(MID('CFR - XML import'!$A46,SEARCH("&gt;",'CFR - XML import'!$A46,1)+1,SEARCH("/",'CFR - XML import'!$A46,1)-SEARCH("&gt;",'CFR - XML import'!$A46,1)-2)))</f>
        <v>0</v>
      </c>
      <c r="AE52" s="140">
        <f>IF(ISERROR(FIND(AE$3,'CFR - XML import'!$A46)),0,VALUE(MID('CFR - XML import'!$A46,SEARCH("&gt;",'CFR - XML import'!$A46,1)+1,SEARCH("/",'CFR - XML import'!$A46,1)-SEARCH("&gt;",'CFR - XML import'!$A46,1)-2)))</f>
        <v>0</v>
      </c>
      <c r="AF52" s="140">
        <f>IF(ISERROR(FIND(AF$3,'CFR - XML import'!$A46)),0,VALUE(MID('CFR - XML import'!$A46,SEARCH("&gt;",'CFR - XML import'!$A46,1)+1,SEARCH("/",'CFR - XML import'!$A46,1)-SEARCH("&gt;",'CFR - XML import'!$A46,1)-2)))</f>
        <v>0</v>
      </c>
      <c r="AG52" s="140">
        <f>IF(ISERROR(FIND(AG$3,'CFR - XML import'!$A46)),0,VALUE(MID('CFR - XML import'!$A46,SEARCH("&gt;",'CFR - XML import'!$A46,1)+1,SEARCH("/",'CFR - XML import'!$A46,1)-SEARCH("&gt;",'CFR - XML import'!$A46,1)-2)))</f>
        <v>0</v>
      </c>
      <c r="AH52" s="140">
        <f>IF(ISERROR(FIND(AH$3,'CFR - XML import'!$A46)),0,VALUE(MID('CFR - XML import'!$A46,SEARCH("&gt;",'CFR - XML import'!$A46,1)+1,SEARCH("/",'CFR - XML import'!$A46,1)-SEARCH("&gt;",'CFR - XML import'!$A46,1)-2)))</f>
        <v>0</v>
      </c>
      <c r="AI52" s="140">
        <f>IF(ISERROR(FIND(AI$3,'CFR - XML import'!$A46)),0,VALUE(MID('CFR - XML import'!$A46,SEARCH("&gt;",'CFR - XML import'!$A46,1)+1,SEARCH("/",'CFR - XML import'!$A46,1)-SEARCH("&gt;",'CFR - XML import'!$A46,1)-2)))</f>
        <v>0</v>
      </c>
      <c r="AJ52" s="140">
        <f>IF(ISERROR(FIND(AJ$3,'CFR - XML import'!$A46)),0,VALUE(MID('CFR - XML import'!$A46,SEARCH("&gt;",'CFR - XML import'!$A46,1)+1,SEARCH("/",'CFR - XML import'!$A46,1)-SEARCH("&gt;",'CFR - XML import'!$A46,1)-2)))</f>
        <v>0</v>
      </c>
      <c r="AK52" s="140">
        <f>IF(ISERROR(FIND(AK$3,'CFR - XML import'!$A46)),0,VALUE(MID('CFR - XML import'!$A46,SEARCH("&gt;",'CFR - XML import'!$A46,1)+1,SEARCH("/",'CFR - XML import'!$A46,1)-SEARCH("&gt;",'CFR - XML import'!$A46,1)-2)))</f>
        <v>0</v>
      </c>
      <c r="AL52" s="140">
        <f>IF(ISERROR(FIND(AL$3,'CFR - XML import'!$A46)),0,VALUE(MID('CFR - XML import'!$A46,SEARCH("&gt;",'CFR - XML import'!$A46,1)+1,SEARCH("/",'CFR - XML import'!$A46,1)-SEARCH("&gt;",'CFR - XML import'!$A46,1)-2)))</f>
        <v>0</v>
      </c>
      <c r="AM52" s="140">
        <f>IF(ISERROR(FIND(AM$3,'CFR - XML import'!$A46)),0,VALUE(MID('CFR - XML import'!$A46,SEARCH("&gt;",'CFR - XML import'!$A46,1)+1,SEARCH("/",'CFR - XML import'!$A46,1)-SEARCH("&gt;",'CFR - XML import'!$A46,1)-2)))</f>
        <v>0</v>
      </c>
      <c r="AN52" s="140">
        <f>IF(ISERROR(FIND(AN$3,'CFR - XML import'!$A46)),0,VALUE(MID('CFR - XML import'!$A46,SEARCH("&gt;",'CFR - XML import'!$A46,1)+1,SEARCH("/",'CFR - XML import'!$A46,1)-SEARCH("&gt;",'CFR - XML import'!$A46,1)-2)))</f>
        <v>0</v>
      </c>
      <c r="AO52" s="140">
        <f>IF(ISERROR(FIND(AO$3,'CFR - XML import'!$A46)),0,VALUE(MID('CFR - XML import'!$A46,SEARCH("&gt;",'CFR - XML import'!$A46,1)+1,SEARCH("/",'CFR - XML import'!$A46,1)-SEARCH("&gt;",'CFR - XML import'!$A46,1)-2)))</f>
        <v>0</v>
      </c>
      <c r="AP52" s="140">
        <f>IF(ISERROR(FIND(AP$3,'CFR - XML import'!$A46)),0,VALUE(MID('CFR - XML import'!$A46,SEARCH("&gt;",'CFR - XML import'!$A46,1)+1,SEARCH("/",'CFR - XML import'!$A46,1)-SEARCH("&gt;",'CFR - XML import'!$A46,1)-2)))</f>
        <v>0</v>
      </c>
      <c r="AQ52" s="140">
        <f>IF(ISERROR(FIND(AQ$3,'CFR - XML import'!$A46)),0,VALUE(MID('CFR - XML import'!$A46,SEARCH("&gt;",'CFR - XML import'!$A46,1)+1,SEARCH("/",'CFR - XML import'!$A46,1)-SEARCH("&gt;",'CFR - XML import'!$A46,1)-2)))</f>
        <v>0</v>
      </c>
      <c r="AR52" s="140">
        <f>IF(ISERROR(FIND(AR$3,'CFR - XML import'!$A46)),0,VALUE(MID('CFR - XML import'!$A46,SEARCH("&gt;",'CFR - XML import'!$A46,1)+1,SEARCH("/",'CFR - XML import'!$A46,1)-SEARCH("&gt;",'CFR - XML import'!$A46,1)-2)))</f>
        <v>0</v>
      </c>
      <c r="AS52" s="140">
        <f>IF(ISERROR(FIND(AS$3,'CFR - XML import'!$A46)),0,VALUE(MID('CFR - XML import'!$A46,SEARCH("&gt;",'CFR - XML import'!$A46,1)+1,SEARCH("/",'CFR - XML import'!$A46,1)-SEARCH("&gt;",'CFR - XML import'!$A46,1)-2)))</f>
        <v>0</v>
      </c>
      <c r="AT52" s="140">
        <f>IF(ISERROR(FIND(AT$3,'CFR - XML import'!$A46)),0,VALUE(MID('CFR - XML import'!$A46,SEARCH("&gt;",'CFR - XML import'!$A46,1)+1,SEARCH("/",'CFR - XML import'!$A46,1)-SEARCH("&gt;",'CFR - XML import'!$A46,1)-2)))</f>
        <v>0</v>
      </c>
      <c r="AU52" s="140">
        <f>IF(ISERROR(FIND(AU$3,'CFR - XML import'!$A46)),0,VALUE(MID('CFR - XML import'!$A46,SEARCH("&gt;",'CFR - XML import'!$A46,1)+1,SEARCH("/",'CFR - XML import'!$A46,1)-SEARCH("&gt;",'CFR - XML import'!$A46,1)-2)))</f>
        <v>0</v>
      </c>
      <c r="AV52" s="140">
        <f>IF(ISERROR(FIND(AV$3,'CFR - XML import'!$A46)),0,VALUE(MID('CFR - XML import'!$A46,SEARCH("&gt;",'CFR - XML import'!$A46,1)+1,SEARCH("/",'CFR - XML import'!$A46,1)-SEARCH("&gt;",'CFR - XML import'!$A46,1)-2)))</f>
        <v>0</v>
      </c>
      <c r="AW52" s="140">
        <f>IF(ISERROR(FIND(AW$3,'CFR - XML import'!$A46)),0,VALUE(MID('CFR - XML import'!$A46,SEARCH("&gt;",'CFR - XML import'!$A46,1)+1,SEARCH("/",'CFR - XML import'!$A46,1)-SEARCH("&gt;",'CFR - XML import'!$A46,1)-2)))</f>
        <v>0</v>
      </c>
      <c r="AX52" s="140">
        <f>IF(ISERROR(FIND(AX$3,'CFR - XML import'!$A46)),0,VALUE(MID('CFR - XML import'!$A46,SEARCH("&gt;",'CFR - XML import'!$A46,1)+1,SEARCH("/",'CFR - XML import'!$A46,1)-SEARCH("&gt;",'CFR - XML import'!$A46,1)-2)))</f>
        <v>0</v>
      </c>
      <c r="AY52" s="140">
        <f>IF(ISERROR(FIND(AY$3,'CFR - XML import'!$A46)),0,VALUE(MID('CFR - XML import'!$A46,SEARCH("&gt;",'CFR - XML import'!$A46,1)+1,SEARCH("/",'CFR - XML import'!$A46,1)-SEARCH("&gt;",'CFR - XML import'!$A46,1)-2)))</f>
        <v>0</v>
      </c>
      <c r="AZ52" s="140">
        <f>IF(ISERROR(FIND(AZ$3,'CFR - XML import'!$A46)),0,VALUE(MID('CFR - XML import'!$A46,SEARCH("&gt;",'CFR - XML import'!$A46,1)+1,SEARCH("/",'CFR - XML import'!$A46,1)-SEARCH("&gt;",'CFR - XML import'!$A46,1)-2)))</f>
        <v>0</v>
      </c>
      <c r="BA52" s="140">
        <f>IF(ISERROR(FIND(BA$3,'CFR - XML import'!$A46)),0,VALUE(MID('CFR - XML import'!$A46,SEARCH("&gt;",'CFR - XML import'!$A46,1)+1,SEARCH("/",'CFR - XML import'!$A46,1)-SEARCH("&gt;",'CFR - XML import'!$A46,1)-2)))</f>
        <v>0</v>
      </c>
      <c r="BB52" s="140">
        <f>IF(ISERROR(FIND(BB$3,'CFR - XML import'!$A46)),0,VALUE(MID('CFR - XML import'!$A46,SEARCH("&gt;",'CFR - XML import'!$A46,1)+1,SEARCH("/",'CFR - XML import'!$A46,1)-SEARCH("&gt;",'CFR - XML import'!$A46,1)-2)))</f>
        <v>0</v>
      </c>
      <c r="BC52" s="140">
        <f>IF(ISERROR(FIND(BC$3,'CFR - XML import'!$A46)),0,VALUE(MID('CFR - XML import'!$A46,SEARCH("&gt;",'CFR - XML import'!$A46,1)+1,SEARCH("/",'CFR - XML import'!$A46,1)-SEARCH("&gt;",'CFR - XML import'!$A46,1)-2)))</f>
        <v>0</v>
      </c>
      <c r="BD52" s="140">
        <f>IF(ISERROR(FIND(BD$3,'CFR - XML import'!$A46)),0,VALUE(MID('CFR - XML import'!$A46,SEARCH("&gt;",'CFR - XML import'!$A46,1)+1,SEARCH("/",'CFR - XML import'!$A46,1)-SEARCH("&gt;",'CFR - XML import'!$A46,1)-2)))</f>
        <v>0</v>
      </c>
      <c r="BE52" s="140">
        <f>IF(ISERROR(FIND(BE$3,'CFR - XML import'!$A46)),0,VALUE(MID('CFR - XML import'!$A46,SEARCH("&gt;",'CFR - XML import'!$A46,1)+1,SEARCH("/",'CFR - XML import'!$A46,1)-SEARCH("&gt;",'CFR - XML import'!$A46,1)-2)))</f>
        <v>0</v>
      </c>
      <c r="BF52" s="140">
        <f>IF(ISERROR(FIND(BF$3,'CFR - XML import'!$A46)),0,VALUE(MID('CFR - XML import'!$A46,SEARCH("&gt;",'CFR - XML import'!$A46,1)+1,SEARCH("/",'CFR - XML import'!$A46,1)-SEARCH("&gt;",'CFR - XML import'!$A46,1)-2)))</f>
        <v>0</v>
      </c>
      <c r="BG52" s="140">
        <f>IF(ISERROR(FIND(BG$3,'CFR - XML import'!$A46)),0,VALUE(MID('CFR - XML import'!$A46,SEARCH("&gt;",'CFR - XML import'!$A46,1)+1,SEARCH("/",'CFR - XML import'!$A46,1)-SEARCH("&gt;",'CFR - XML import'!$A46,1)-2)))</f>
        <v>0</v>
      </c>
      <c r="BH52" s="140">
        <f>IF(ISERROR(FIND(BH$3,'CFR - XML import'!$A46)),0,VALUE(MID('CFR - XML import'!$A46,SEARCH("&gt;",'CFR - XML import'!$A46,1)+1,SEARCH("/",'CFR - XML import'!$A46,1)-SEARCH("&gt;",'CFR - XML import'!$A46,1)-2)))</f>
        <v>0</v>
      </c>
      <c r="BI52" s="140">
        <f>IF(ISERROR(FIND(BI$3,'CFR - XML import'!$A46)),0,VALUE(MID('CFR - XML import'!$A46,SEARCH("&gt;",'CFR - XML import'!$A46,1)+1,SEARCH("/",'CFR - XML import'!$A46,1)-SEARCH("&gt;",'CFR - XML import'!$A46,1)-2)))</f>
        <v>0</v>
      </c>
      <c r="BJ52" s="140">
        <f>IF(ISERROR(FIND(BJ$3,'CFR - XML import'!$A46)),0,VALUE(MID('CFR - XML import'!$A46,SEARCH("&gt;",'CFR - XML import'!$A46,1)+1,SEARCH("/",'CFR - XML import'!$A46,1)-SEARCH("&gt;",'CFR - XML import'!$A46,1)-2)))</f>
        <v>0</v>
      </c>
      <c r="BK52" s="140">
        <f>IF(ISERROR(FIND(BK$3,'CFR - XML import'!$A46)),0,VALUE(MID('CFR - XML import'!$A46,SEARCH("&gt;",'CFR - XML import'!$A46,1)+1,SEARCH("/",'CFR - XML import'!$A46,1)-SEARCH("&gt;",'CFR - XML import'!$A46,1)-2)))</f>
        <v>0</v>
      </c>
      <c r="BL52" s="140">
        <f>IF(ISERROR(FIND(BL$3,'CFR - XML import'!$A46)),0,VALUE(MID('CFR - XML import'!$A46,SEARCH("&gt;",'CFR - XML import'!$A46,1)+1,SEARCH("/",'CFR - XML import'!$A46,1)-SEARCH("&gt;",'CFR - XML import'!$A46,1)-2)))</f>
        <v>0</v>
      </c>
      <c r="BM52" s="140">
        <f>IF(ISERROR(FIND(BM$3,'CFR - XML import'!$A46)),0,VALUE(MID('CFR - XML import'!$A46,SEARCH("&gt;",'CFR - XML import'!$A46,1)+1,SEARCH("/",'CFR - XML import'!$A46,1)-SEARCH("&gt;",'CFR - XML import'!$A46,1)-2)))</f>
        <v>0</v>
      </c>
      <c r="BN52" s="140">
        <f>IF(ISERROR(FIND(BN$3,'CFR - XML import'!$A46)),0,VALUE(MID('CFR - XML import'!$A46,SEARCH("&gt;",'CFR - XML import'!$A46,1)+1,SEARCH("/",'CFR - XML import'!$A46,1)-SEARCH("&gt;",'CFR - XML import'!$A46,1)-2)))</f>
        <v>0</v>
      </c>
      <c r="BO52" s="140">
        <f>IF(ISERROR(FIND(BO$3,'CFR - XML import'!$A46)),0,VALUE(MID('CFR - XML import'!$A46,SEARCH("&gt;",'CFR - XML import'!$A46,1)+1,SEARCH("/",'CFR - XML import'!$A46,1)-SEARCH("&gt;",'CFR - XML import'!$A46,1)-2)))</f>
        <v>0</v>
      </c>
      <c r="BP52" s="140">
        <f>IF(ISERROR(FIND(BP$3,'CFR - XML import'!$A46)),0,VALUE(MID('CFR - XML import'!$A46,SEARCH("&gt;",'CFR - XML import'!$A46,1)+1,SEARCH("/",'CFR - XML import'!$A46,1)-SEARCH("&gt;",'CFR - XML import'!$A46,1)-2)))</f>
        <v>0</v>
      </c>
      <c r="BQ52" s="140">
        <f>IF(ISERROR(FIND(BQ$3,'CFR - XML import'!$A46)),0,VALUE(MID('CFR - XML import'!$A46,SEARCH("&gt;",'CFR - XML import'!$A46,1)+1,SEARCH("/",'CFR - XML import'!$A46,1)-SEARCH("&gt;",'CFR - XML import'!$A46,1)-2)))</f>
        <v>0</v>
      </c>
      <c r="BR52" s="140">
        <f>IF(ISERROR(FIND(BR$3,'CFR - XML import'!$A46)),0,VALUE(MID('CFR - XML import'!$A46,SEARCH("&gt;",'CFR - XML import'!$A46,1)+1,SEARCH("/",'CFR - XML import'!$A46,1)-SEARCH("&gt;",'CFR - XML import'!$A46,1)-2)))</f>
        <v>0</v>
      </c>
      <c r="BS52" s="140">
        <f>IF(ISERROR(FIND(BS$3,'CFR - XML import'!$A46)),0,VALUE(MID('CFR - XML import'!$A46,SEARCH("&gt;",'CFR - XML import'!$A46,1)+1,SEARCH("/",'CFR - XML import'!$A46,1)-SEARCH("&gt;",'CFR - XML import'!$A46,1)-2)))</f>
        <v>0</v>
      </c>
      <c r="BT52" s="140">
        <f>IF(ISERROR(FIND(BT$3,'CFR - XML import'!$A46)),0,VALUE(MID('CFR - XML import'!$A46,SEARCH("&gt;",'CFR - XML import'!$A46,1)+1,SEARCH("/",'CFR - XML import'!$A46,1)-SEARCH("&gt;",'CFR - XML import'!$A46,1)-2)))</f>
        <v>0</v>
      </c>
      <c r="BU52" s="140">
        <f>IF(ISERROR(FIND(BU$3,'CFR - XML import'!$A46)),0,VALUE(MID('CFR - XML import'!$A46,SEARCH("&gt;",'CFR - XML import'!$A46,1)+1,SEARCH("/",'CFR - XML import'!$A46,1)-SEARCH("&gt;",'CFR - XML import'!$A46,1)-2)))</f>
        <v>0</v>
      </c>
      <c r="BV52" s="140">
        <f>IF(ISERROR(FIND(BV$3,'CFR - XML import'!$A46)),0,VALUE(MID('CFR - XML import'!$A46,SEARCH("&gt;",'CFR - XML import'!$A46,1)+1,SEARCH("/",'CFR - XML import'!$A46,1)-SEARCH("&gt;",'CFR - XML import'!$A46,1)-2)))</f>
        <v>0</v>
      </c>
      <c r="BW52" s="140">
        <f>IF(ISERROR(FIND(BW$3,'CFR - XML import'!$A46)),0,VALUE(MID('CFR - XML import'!$A46,SEARCH("&gt;",'CFR - XML import'!$A46,1)+1,SEARCH("/",'CFR - XML import'!$A46,1)-SEARCH("&gt;",'CFR - XML import'!$A46,1)-2)))</f>
        <v>0</v>
      </c>
      <c r="BX52" s="140">
        <f>IF(ISERROR(FIND(BX$3,'CFR - XML import'!$A46)),0,VALUE(MID('CFR - XML import'!$A46,SEARCH("&gt;",'CFR - XML import'!$A46,1)+1,SEARCH("/",'CFR - XML import'!$A46,1)-SEARCH("&gt;",'CFR - XML import'!$A46,1)-2)))</f>
        <v>0</v>
      </c>
      <c r="BY52" s="140">
        <f>IF(ISERROR(FIND(BY$3,'CFR - XML import'!$A46)),0,VALUE(MID('CFR - XML import'!$A46,SEARCH("&gt;",'CFR - XML import'!$A46,1)+1,SEARCH("/",'CFR - XML import'!$A46,1)-SEARCH("&gt;",'CFR - XML import'!$A46,1)-2)))</f>
        <v>0</v>
      </c>
      <c r="BZ52" s="140">
        <f>IF(ISERROR(FIND(BZ$3,'CFR - XML import'!$A46)),0,VALUE(MID('CFR - XML import'!$A46,SEARCH("&gt;",'CFR - XML import'!$A46,1)+1,SEARCH("/",'CFR - XML import'!$A46,1)-SEARCH("&gt;",'CFR - XML import'!$A46,1)-2)))</f>
        <v>0</v>
      </c>
      <c r="CG52" s="142">
        <f>IF(ISERROR(IF(MID('CFR - XML import'!$A46,LEN($CF$4)+5,LEN('CFR - XML import'!$A46)-(2*LEN($CF$4)+5))="RMMS",1,IF(MID('CFR - XML import'!$A46,LEN("    &lt;InputSystem&gt;")+1,LEN('CFR - XML import'!$A46)-(LEN("    &lt;InputSystem&gt;")+LEN($CF$4)+1))="SIMS",2,0))),0,IF(MID('CFR - XML import'!$A46,LEN($CF$4)+5,LEN('CFR - XML import'!$A46)-(2*LEN($CF$4)+5))="RMMS",1,IF(MID('CFR - XML import'!$A46,LEN("    &lt;InputSystem&gt;")+1,LEN('CFR - XML import'!$A46)-(LEN("    &lt;InputSystem&gt;")+LEN($CF$4)+1))="SIMS",2,0)))</f>
        <v>0</v>
      </c>
      <c r="CH52" s="140">
        <f>IF(ISERROR(FIND(CH$3,'CFR - XML import'!$A46)),0,MID('CFR - XML import'!$A46,SEARCH("&gt;",'CFR - XML import'!$A46,1)+1,SEARCH("/",'CFR - XML import'!$A46,1)-SEARCH("&gt;",'CFR - XML import'!$A46,1)-2))</f>
        <v>0</v>
      </c>
      <c r="CI52" s="140">
        <f>IF(ISERROR(FIND(CI$3,'CFR - XML import'!$A46)),0,MID('CFR - XML import'!$A46,SEARCH("&gt;",'CFR - XML import'!$A46,1)+1,SEARCH("/",'CFR - XML import'!$A46,1)-SEARCH("&gt;",'CFR - XML import'!$A46,1)-2))</f>
        <v>0</v>
      </c>
      <c r="CJ52" s="140">
        <f>IF(ISERROR(FIND(CJ$3,'CFR - XML import'!$A46)),0,MID('CFR - XML import'!$A46,SEARCH("&gt;",'CFR - XML import'!$A46,1)+1,SEARCH("/",'CFR - XML import'!$A46,1)-SEARCH("&gt;",'CFR - XML import'!$A46,1)-2))</f>
        <v>0</v>
      </c>
      <c r="CK52" s="140">
        <f>IF(ISERROR(FIND(CK$3,'CFR - XML import'!$A46)),0,MID('CFR - XML import'!$A46,SEARCH("&gt;",'CFR - XML import'!$A46,1)+1,SEARCH("/",'CFR - XML import'!$A46,1)-SEARCH("&gt;",'CFR - XML import'!$A46,1)-2))</f>
        <v>0</v>
      </c>
      <c r="CL52" s="140">
        <f>IF(ISERROR(FIND(CL$3,'CFR - XML import'!$A46)),0,MID('CFR - XML import'!$A46,SEARCH("&gt;",'CFR - XML import'!$A46,1)+1,SEARCH("/",'CFR - XML import'!$A46,1)-SEARCH("&gt;",'CFR - XML import'!$A46,1)-2))</f>
        <v>0</v>
      </c>
      <c r="CM52" s="140">
        <f>IF(ISERROR(FIND(CM$3,'CFR - XML import'!$A46)),0,MID('CFR - XML import'!$A46,SEARCH("&gt;",'CFR - XML import'!$A46,1)+1,SEARCH("/",'CFR - XML import'!$A46,1)-SEARCH("&gt;",'CFR - XML import'!$A46,1)-2))</f>
        <v>0</v>
      </c>
    </row>
    <row r="53" spans="1:91" x14ac:dyDescent="0.2">
      <c r="A53" s="139" t="str">
        <f>IF(AND('CFR - XML import'!A47&lt;&gt;"",LEFT('CFR - XML import'!A47,1)&lt;&gt;"&lt;",LEFT('CFR - XML import'!A47,3)&lt;&gt;"  &lt;",LEFT('CFR - XML import'!A47,5)&lt;&gt;"    &lt;",LEFT('CFR - XML import'!A47,7)&lt;&gt;"      &lt;",LEFT('CFR - XML import'!A47,9)&lt;&gt;"        &lt;",$B$1="SIMS"),'CFR - XML import'!A47,IF(AND(LEFT('CFR - XML import'!A47,9)="&lt;Details&gt;",$B$1="RM"),'CFR - XML import'!A47,""))</f>
        <v/>
      </c>
      <c r="B53" s="140">
        <f>IF(ISERROR(FIND(B$3,'CFR - XML import'!$A47)),0,VALUE(MID('CFR - XML import'!$A47,SEARCH("&gt;",'CFR - XML import'!$A47,1)+1,SEARCH("/",'CFR - XML import'!$A47,1)-SEARCH("&gt;",'CFR - XML import'!$A47,1)-2)))</f>
        <v>0</v>
      </c>
      <c r="D53" s="140">
        <f>IF(ISERROR(FIND(D$3,'CFR - XML import'!$A47)),0,MID('CFR - XML import'!$A47,SEARCH("&gt;",'CFR - XML import'!$A47,1)+1,SEARCH("/",'CFR - XML import'!$A47,1)-SEARCH("&gt;",'CFR - XML import'!$A47,1)-2))</f>
        <v>0</v>
      </c>
      <c r="E53" s="140">
        <f>IF(ISERROR(FIND(E$3,'CFR - XML import'!$A47)),0,MID('CFR - XML import'!$A47,SEARCH("&gt;",'CFR - XML import'!$A47,1)+1,SEARCH("/",'CFR - XML import'!$A47,1)-SEARCH("&gt;",'CFR - XML import'!$A47,1)-2))</f>
        <v>0</v>
      </c>
      <c r="F53" s="141">
        <f>IF($B$1="SIMS",IF(ISERROR(FIND(F$3,'CFR - XML import'!$A47)),0,VALUE(MID('CFR - XML import'!$A47,15,10))),IF(ISERROR(FIND(F$3,'CFR - XML import'!$A47)),0,VALUE(MID('CFR - XML import'!$A47,15,10))))</f>
        <v>0</v>
      </c>
      <c r="G53" s="140">
        <f>IF(ISERROR(FIND(G$3,'CFR - XML import'!$A47)),0,VALUE(MID('CFR - XML import'!$A47,SEARCH("&gt;",'CFR - XML import'!$A47,1)+1,SEARCH("/",'CFR - XML import'!$A47,1)-SEARCH("&gt;",'CFR - XML import'!$A47,1)-2)))</f>
        <v>0</v>
      </c>
      <c r="H53" s="140">
        <f>IF(ISERROR(FIND(H$3,'CFR - XML import'!$A47)),0,VALUE(MID('CFR - XML import'!$A47,SEARCH("&gt;",'CFR - XML import'!$A47,1)+1,SEARCH("/",'CFR - XML import'!$A47,1)-SEARCH("&gt;",'CFR - XML import'!$A47,1)-2)))</f>
        <v>0</v>
      </c>
      <c r="I53" s="140">
        <f>IF(ISERROR(FIND(I$3,'CFR - XML import'!$A47)),0,VALUE(MID('CFR - XML import'!$A47,SEARCH("&gt;",'CFR - XML import'!$A47,1)+1,SEARCH("/",'CFR - XML import'!$A47,1)-SEARCH("&gt;",'CFR - XML import'!$A47,1)-2)))</f>
        <v>0</v>
      </c>
      <c r="J53" s="140">
        <f>IF(ISERROR(FIND(J$3,'CFR - XML import'!$A47)),0,VALUE(MID('CFR - XML import'!$A47,SEARCH("&gt;",'CFR - XML import'!$A47,1)+1,SEARCH("/",'CFR - XML import'!$A47,1)-SEARCH("&gt;",'CFR - XML import'!$A47,1)-2)))</f>
        <v>0</v>
      </c>
      <c r="K53" s="140">
        <f>IF(ISERROR(FIND(K$3,'CFR - XML import'!$A47)),0,VALUE(MID('CFR - XML import'!$A47,SEARCH("&gt;",'CFR - XML import'!$A47,1)+1,SEARCH("/",'CFR - XML import'!$A47,1)-SEARCH("&gt;",'CFR - XML import'!$A47,1)-2)))</f>
        <v>0</v>
      </c>
      <c r="L53" s="140">
        <f>IF(ISERROR(FIND(L$3,'CFR - XML import'!$A47)),0,VALUE(MID('CFR - XML import'!$A47,SEARCH("&gt;",'CFR - XML import'!$A47,1)+1,SEARCH("/",'CFR - XML import'!$A47,1)-SEARCH("&gt;",'CFR - XML import'!$A47,1)-2)))</f>
        <v>0</v>
      </c>
      <c r="M53" s="140">
        <f>IF(ISERROR(FIND(M$3,'CFR - XML import'!$A47)),0,VALUE(MID('CFR - XML import'!$A47,SEARCH("&gt;",'CFR - XML import'!$A47,1)+1,SEARCH("/",'CFR - XML import'!$A47,1)-SEARCH("&gt;",'CFR - XML import'!$A47,1)-2)))</f>
        <v>0</v>
      </c>
      <c r="N53" s="140">
        <f>IF(ISERROR(FIND(N$3,'CFR - XML import'!$A47)),0,VALUE(MID('CFR - XML import'!$A47,SEARCH("&gt;",'CFR - XML import'!$A47,1)+1,SEARCH("/",'CFR - XML import'!$A47,1)-SEARCH("&gt;",'CFR - XML import'!$A47,1)-2)))</f>
        <v>0</v>
      </c>
      <c r="O53" s="140">
        <f>IF(ISERROR(FIND(O$3,'CFR - XML import'!$A47)),0,VALUE(MID('CFR - XML import'!$A47,SEARCH("&gt;",'CFR - XML import'!$A47,1)+1,SEARCH("/",'CFR - XML import'!$A47,1)-SEARCH("&gt;",'CFR - XML import'!$A47,1)-2)))</f>
        <v>0</v>
      </c>
      <c r="P53" s="140">
        <f>IF(ISERROR(FIND(P$3,'CFR - XML import'!$A47)),0,VALUE(MID('CFR - XML import'!$A47,SEARCH("&gt;",'CFR - XML import'!$A47,1)+1,SEARCH("/",'CFR - XML import'!$A47,1)-SEARCH("&gt;",'CFR - XML import'!$A47,1)-2)))</f>
        <v>0</v>
      </c>
      <c r="Q53" s="140">
        <f>IF(ISERROR(FIND(Q$3,'CFR - XML import'!$A47)),0,VALUE(MID('CFR - XML import'!$A47,SEARCH("&gt;",'CFR - XML import'!$A47,1)+1,SEARCH("/",'CFR - XML import'!$A47,1)-SEARCH("&gt;",'CFR - XML import'!$A47,1)-2)))</f>
        <v>0</v>
      </c>
      <c r="R53" s="140">
        <f>IF(ISERROR(FIND(R$3,'CFR - XML import'!$A47)),0,VALUE(MID('CFR - XML import'!$A47,SEARCH("&gt;",'CFR - XML import'!$A47,1)+1,SEARCH("/",'CFR - XML import'!$A47,1)-SEARCH("&gt;",'CFR - XML import'!$A47,1)-2)))</f>
        <v>0</v>
      </c>
      <c r="S53" s="140">
        <f>IF(ISERROR(FIND(S$3,'CFR - XML import'!$A47)),0,VALUE(MID('CFR - XML import'!$A47,SEARCH("&gt;",'CFR - XML import'!$A47,1)+1,SEARCH("/",'CFR - XML import'!$A47,1)-SEARCH("&gt;",'CFR - XML import'!$A47,1)-2)))</f>
        <v>0</v>
      </c>
      <c r="T53" s="140">
        <f>IF(ISERROR(FIND(T$3,'CFR - XML import'!$A47)),0,VALUE(MID('CFR - XML import'!$A47,SEARCH("&gt;",'CFR - XML import'!$A47,1)+1,SEARCH("/",'CFR - XML import'!$A47,1)-SEARCH("&gt;",'CFR - XML import'!$A47,1)-2)))</f>
        <v>0</v>
      </c>
      <c r="U53" s="140">
        <f>IF(ISERROR(FIND(U$3,'CFR - XML import'!$A47)),0,VALUE(MID('CFR - XML import'!$A47,SEARCH("&gt;",'CFR - XML import'!$A47,1)+1,SEARCH("/",'CFR - XML import'!$A47,1)-SEARCH("&gt;",'CFR - XML import'!$A47,1)-2)))</f>
        <v>0</v>
      </c>
      <c r="V53" s="140">
        <f>IF(ISERROR(FIND(V$3,'CFR - XML import'!$A47)),0,VALUE(MID('CFR - XML import'!$A47,SEARCH("&gt;",'CFR - XML import'!$A47,1)+1,SEARCH("/",'CFR - XML import'!$A47,1)-SEARCH("&gt;",'CFR - XML import'!$A47,1)-2)))</f>
        <v>0</v>
      </c>
      <c r="W53" s="140">
        <f>IF(ISERROR(FIND(W$3,'CFR - XML import'!$A47)),0,VALUE(MID('CFR - XML import'!$A47,SEARCH("&gt;",'CFR - XML import'!$A47,1)+1,SEARCH("/",'CFR - XML import'!$A47,1)-SEARCH("&gt;",'CFR - XML import'!$A47,1)-2)))</f>
        <v>0</v>
      </c>
      <c r="X53" s="140"/>
      <c r="Y53" s="140">
        <f>IF(ISERROR(FIND(Y$3,'CFR - XML import'!$A47)),0,VALUE(MID('CFR - XML import'!$A47,SEARCH("&gt;",'CFR - XML import'!$A47,1)+1,SEARCH("/",'CFR - XML import'!$A47,1)-SEARCH("&gt;",'CFR - XML import'!$A47,1)-2)))</f>
        <v>0</v>
      </c>
      <c r="Z53" s="140">
        <f>IF(ISERROR(FIND(Z$3,'CFR - XML import'!$A47)),0,VALUE(MID('CFR - XML import'!$A47,SEARCH("&gt;",'CFR - XML import'!$A47,1)+1,SEARCH("/",'CFR - XML import'!$A47,1)-SEARCH("&gt;",'CFR - XML import'!$A47,1)-2)))</f>
        <v>0</v>
      </c>
      <c r="AA53" s="140">
        <f>IF(ISERROR(FIND(AA$3,'CFR - XML import'!$A47)),0,VALUE(MID('CFR - XML import'!$A47,SEARCH("&gt;",'CFR - XML import'!$A47,1)+1,SEARCH("/",'CFR - XML import'!$A47,1)-SEARCH("&gt;",'CFR - XML import'!$A47,1)-2)))</f>
        <v>0</v>
      </c>
      <c r="AB53" s="140">
        <f>IF(ISERROR(FIND(AB$3,'CFR - XML import'!$A47)),0,VALUE(MID('CFR - XML import'!$A47,SEARCH("&gt;",'CFR - XML import'!$A47,1)+1,SEARCH("/",'CFR - XML import'!$A47,1)-SEARCH("&gt;",'CFR - XML import'!$A47,1)-2)))</f>
        <v>0</v>
      </c>
      <c r="AC53" s="140">
        <f>IF(ISERROR(FIND(AC$3,'CFR - XML import'!$A47)),0,VALUE(MID('CFR - XML import'!$A47,SEARCH("&gt;",'CFR - XML import'!$A47,1)+1,SEARCH("/",'CFR - XML import'!$A47,1)-SEARCH("&gt;",'CFR - XML import'!$A47,1)-2)))</f>
        <v>0</v>
      </c>
      <c r="AD53" s="140">
        <f>IF(ISERROR(FIND(AD$3,'CFR - XML import'!$A47)),0,VALUE(MID('CFR - XML import'!$A47,SEARCH("&gt;",'CFR - XML import'!$A47,1)+1,SEARCH("/",'CFR - XML import'!$A47,1)-SEARCH("&gt;",'CFR - XML import'!$A47,1)-2)))</f>
        <v>0</v>
      </c>
      <c r="AE53" s="140">
        <f>IF(ISERROR(FIND(AE$3,'CFR - XML import'!$A47)),0,VALUE(MID('CFR - XML import'!$A47,SEARCH("&gt;",'CFR - XML import'!$A47,1)+1,SEARCH("/",'CFR - XML import'!$A47,1)-SEARCH("&gt;",'CFR - XML import'!$A47,1)-2)))</f>
        <v>0</v>
      </c>
      <c r="AF53" s="140">
        <f>IF(ISERROR(FIND(AF$3,'CFR - XML import'!$A47)),0,VALUE(MID('CFR - XML import'!$A47,SEARCH("&gt;",'CFR - XML import'!$A47,1)+1,SEARCH("/",'CFR - XML import'!$A47,1)-SEARCH("&gt;",'CFR - XML import'!$A47,1)-2)))</f>
        <v>0</v>
      </c>
      <c r="AG53" s="140">
        <f>IF(ISERROR(FIND(AG$3,'CFR - XML import'!$A47)),0,VALUE(MID('CFR - XML import'!$A47,SEARCH("&gt;",'CFR - XML import'!$A47,1)+1,SEARCH("/",'CFR - XML import'!$A47,1)-SEARCH("&gt;",'CFR - XML import'!$A47,1)-2)))</f>
        <v>0</v>
      </c>
      <c r="AH53" s="140">
        <f>IF(ISERROR(FIND(AH$3,'CFR - XML import'!$A47)),0,VALUE(MID('CFR - XML import'!$A47,SEARCH("&gt;",'CFR - XML import'!$A47,1)+1,SEARCH("/",'CFR - XML import'!$A47,1)-SEARCH("&gt;",'CFR - XML import'!$A47,1)-2)))</f>
        <v>0</v>
      </c>
      <c r="AI53" s="140">
        <f>IF(ISERROR(FIND(AI$3,'CFR - XML import'!$A47)),0,VALUE(MID('CFR - XML import'!$A47,SEARCH("&gt;",'CFR - XML import'!$A47,1)+1,SEARCH("/",'CFR - XML import'!$A47,1)-SEARCH("&gt;",'CFR - XML import'!$A47,1)-2)))</f>
        <v>0</v>
      </c>
      <c r="AJ53" s="140">
        <f>IF(ISERROR(FIND(AJ$3,'CFR - XML import'!$A47)),0,VALUE(MID('CFR - XML import'!$A47,SEARCH("&gt;",'CFR - XML import'!$A47,1)+1,SEARCH("/",'CFR - XML import'!$A47,1)-SEARCH("&gt;",'CFR - XML import'!$A47,1)-2)))</f>
        <v>0</v>
      </c>
      <c r="AK53" s="140">
        <f>IF(ISERROR(FIND(AK$3,'CFR - XML import'!$A47)),0,VALUE(MID('CFR - XML import'!$A47,SEARCH("&gt;",'CFR - XML import'!$A47,1)+1,SEARCH("/",'CFR - XML import'!$A47,1)-SEARCH("&gt;",'CFR - XML import'!$A47,1)-2)))</f>
        <v>0</v>
      </c>
      <c r="AL53" s="140">
        <f>IF(ISERROR(FIND(AL$3,'CFR - XML import'!$A47)),0,VALUE(MID('CFR - XML import'!$A47,SEARCH("&gt;",'CFR - XML import'!$A47,1)+1,SEARCH("/",'CFR - XML import'!$A47,1)-SEARCH("&gt;",'CFR - XML import'!$A47,1)-2)))</f>
        <v>0</v>
      </c>
      <c r="AM53" s="140">
        <f>IF(ISERROR(FIND(AM$3,'CFR - XML import'!$A47)),0,VALUE(MID('CFR - XML import'!$A47,SEARCH("&gt;",'CFR - XML import'!$A47,1)+1,SEARCH("/",'CFR - XML import'!$A47,1)-SEARCH("&gt;",'CFR - XML import'!$A47,1)-2)))</f>
        <v>0</v>
      </c>
      <c r="AN53" s="140">
        <f>IF(ISERROR(FIND(AN$3,'CFR - XML import'!$A47)),0,VALUE(MID('CFR - XML import'!$A47,SEARCH("&gt;",'CFR - XML import'!$A47,1)+1,SEARCH("/",'CFR - XML import'!$A47,1)-SEARCH("&gt;",'CFR - XML import'!$A47,1)-2)))</f>
        <v>0</v>
      </c>
      <c r="AO53" s="140">
        <f>IF(ISERROR(FIND(AO$3,'CFR - XML import'!$A47)),0,VALUE(MID('CFR - XML import'!$A47,SEARCH("&gt;",'CFR - XML import'!$A47,1)+1,SEARCH("/",'CFR - XML import'!$A47,1)-SEARCH("&gt;",'CFR - XML import'!$A47,1)-2)))</f>
        <v>0</v>
      </c>
      <c r="AP53" s="140">
        <f>IF(ISERROR(FIND(AP$3,'CFR - XML import'!$A47)),0,VALUE(MID('CFR - XML import'!$A47,SEARCH("&gt;",'CFR - XML import'!$A47,1)+1,SEARCH("/",'CFR - XML import'!$A47,1)-SEARCH("&gt;",'CFR - XML import'!$A47,1)-2)))</f>
        <v>0</v>
      </c>
      <c r="AQ53" s="140">
        <f>IF(ISERROR(FIND(AQ$3,'CFR - XML import'!$A47)),0,VALUE(MID('CFR - XML import'!$A47,SEARCH("&gt;",'CFR - XML import'!$A47,1)+1,SEARCH("/",'CFR - XML import'!$A47,1)-SEARCH("&gt;",'CFR - XML import'!$A47,1)-2)))</f>
        <v>0</v>
      </c>
      <c r="AR53" s="140">
        <f>IF(ISERROR(FIND(AR$3,'CFR - XML import'!$A47)),0,VALUE(MID('CFR - XML import'!$A47,SEARCH("&gt;",'CFR - XML import'!$A47,1)+1,SEARCH("/",'CFR - XML import'!$A47,1)-SEARCH("&gt;",'CFR - XML import'!$A47,1)-2)))</f>
        <v>0</v>
      </c>
      <c r="AS53" s="140">
        <f>IF(ISERROR(FIND(AS$3,'CFR - XML import'!$A47)),0,VALUE(MID('CFR - XML import'!$A47,SEARCH("&gt;",'CFR - XML import'!$A47,1)+1,SEARCH("/",'CFR - XML import'!$A47,1)-SEARCH("&gt;",'CFR - XML import'!$A47,1)-2)))</f>
        <v>0</v>
      </c>
      <c r="AT53" s="140">
        <f>IF(ISERROR(FIND(AT$3,'CFR - XML import'!$A47)),0,VALUE(MID('CFR - XML import'!$A47,SEARCH("&gt;",'CFR - XML import'!$A47,1)+1,SEARCH("/",'CFR - XML import'!$A47,1)-SEARCH("&gt;",'CFR - XML import'!$A47,1)-2)))</f>
        <v>0</v>
      </c>
      <c r="AU53" s="140">
        <f>IF(ISERROR(FIND(AU$3,'CFR - XML import'!$A47)),0,VALUE(MID('CFR - XML import'!$A47,SEARCH("&gt;",'CFR - XML import'!$A47,1)+1,SEARCH("/",'CFR - XML import'!$A47,1)-SEARCH("&gt;",'CFR - XML import'!$A47,1)-2)))</f>
        <v>0</v>
      </c>
      <c r="AV53" s="140">
        <f>IF(ISERROR(FIND(AV$3,'CFR - XML import'!$A47)),0,VALUE(MID('CFR - XML import'!$A47,SEARCH("&gt;",'CFR - XML import'!$A47,1)+1,SEARCH("/",'CFR - XML import'!$A47,1)-SEARCH("&gt;",'CFR - XML import'!$A47,1)-2)))</f>
        <v>0</v>
      </c>
      <c r="AW53" s="140">
        <f>IF(ISERROR(FIND(AW$3,'CFR - XML import'!$A47)),0,VALUE(MID('CFR - XML import'!$A47,SEARCH("&gt;",'CFR - XML import'!$A47,1)+1,SEARCH("/",'CFR - XML import'!$A47,1)-SEARCH("&gt;",'CFR - XML import'!$A47,1)-2)))</f>
        <v>0</v>
      </c>
      <c r="AX53" s="140">
        <f>IF(ISERROR(FIND(AX$3,'CFR - XML import'!$A47)),0,VALUE(MID('CFR - XML import'!$A47,SEARCH("&gt;",'CFR - XML import'!$A47,1)+1,SEARCH("/",'CFR - XML import'!$A47,1)-SEARCH("&gt;",'CFR - XML import'!$A47,1)-2)))</f>
        <v>0</v>
      </c>
      <c r="AY53" s="140">
        <f>IF(ISERROR(FIND(AY$3,'CFR - XML import'!$A47)),0,VALUE(MID('CFR - XML import'!$A47,SEARCH("&gt;",'CFR - XML import'!$A47,1)+1,SEARCH("/",'CFR - XML import'!$A47,1)-SEARCH("&gt;",'CFR - XML import'!$A47,1)-2)))</f>
        <v>0</v>
      </c>
      <c r="AZ53" s="140">
        <f>IF(ISERROR(FIND(AZ$3,'CFR - XML import'!$A47)),0,VALUE(MID('CFR - XML import'!$A47,SEARCH("&gt;",'CFR - XML import'!$A47,1)+1,SEARCH("/",'CFR - XML import'!$A47,1)-SEARCH("&gt;",'CFR - XML import'!$A47,1)-2)))</f>
        <v>0</v>
      </c>
      <c r="BA53" s="140">
        <f>IF(ISERROR(FIND(BA$3,'CFR - XML import'!$A47)),0,VALUE(MID('CFR - XML import'!$A47,SEARCH("&gt;",'CFR - XML import'!$A47,1)+1,SEARCH("/",'CFR - XML import'!$A47,1)-SEARCH("&gt;",'CFR - XML import'!$A47,1)-2)))</f>
        <v>0</v>
      </c>
      <c r="BB53" s="140">
        <f>IF(ISERROR(FIND(BB$3,'CFR - XML import'!$A47)),0,VALUE(MID('CFR - XML import'!$A47,SEARCH("&gt;",'CFR - XML import'!$A47,1)+1,SEARCH("/",'CFR - XML import'!$A47,1)-SEARCH("&gt;",'CFR - XML import'!$A47,1)-2)))</f>
        <v>0</v>
      </c>
      <c r="BC53" s="140">
        <f>IF(ISERROR(FIND(BC$3,'CFR - XML import'!$A47)),0,VALUE(MID('CFR - XML import'!$A47,SEARCH("&gt;",'CFR - XML import'!$A47,1)+1,SEARCH("/",'CFR - XML import'!$A47,1)-SEARCH("&gt;",'CFR - XML import'!$A47,1)-2)))</f>
        <v>0</v>
      </c>
      <c r="BD53" s="140">
        <f>IF(ISERROR(FIND(BD$3,'CFR - XML import'!$A47)),0,VALUE(MID('CFR - XML import'!$A47,SEARCH("&gt;",'CFR - XML import'!$A47,1)+1,SEARCH("/",'CFR - XML import'!$A47,1)-SEARCH("&gt;",'CFR - XML import'!$A47,1)-2)))</f>
        <v>0</v>
      </c>
      <c r="BE53" s="140">
        <f>IF(ISERROR(FIND(BE$3,'CFR - XML import'!$A47)),0,VALUE(MID('CFR - XML import'!$A47,SEARCH("&gt;",'CFR - XML import'!$A47,1)+1,SEARCH("/",'CFR - XML import'!$A47,1)-SEARCH("&gt;",'CFR - XML import'!$A47,1)-2)))</f>
        <v>0</v>
      </c>
      <c r="BF53" s="140">
        <f>IF(ISERROR(FIND(BF$3,'CFR - XML import'!$A47)),0,VALUE(MID('CFR - XML import'!$A47,SEARCH("&gt;",'CFR - XML import'!$A47,1)+1,SEARCH("/",'CFR - XML import'!$A47,1)-SEARCH("&gt;",'CFR - XML import'!$A47,1)-2)))</f>
        <v>0</v>
      </c>
      <c r="BG53" s="140">
        <f>IF(ISERROR(FIND(BG$3,'CFR - XML import'!$A47)),0,VALUE(MID('CFR - XML import'!$A47,SEARCH("&gt;",'CFR - XML import'!$A47,1)+1,SEARCH("/",'CFR - XML import'!$A47,1)-SEARCH("&gt;",'CFR - XML import'!$A47,1)-2)))</f>
        <v>0</v>
      </c>
      <c r="BH53" s="140">
        <f>IF(ISERROR(FIND(BH$3,'CFR - XML import'!$A47)),0,VALUE(MID('CFR - XML import'!$A47,SEARCH("&gt;",'CFR - XML import'!$A47,1)+1,SEARCH("/",'CFR - XML import'!$A47,1)-SEARCH("&gt;",'CFR - XML import'!$A47,1)-2)))</f>
        <v>0</v>
      </c>
      <c r="BI53" s="140">
        <f>IF(ISERROR(FIND(BI$3,'CFR - XML import'!$A47)),0,VALUE(MID('CFR - XML import'!$A47,SEARCH("&gt;",'CFR - XML import'!$A47,1)+1,SEARCH("/",'CFR - XML import'!$A47,1)-SEARCH("&gt;",'CFR - XML import'!$A47,1)-2)))</f>
        <v>0</v>
      </c>
      <c r="BJ53" s="140">
        <f>IF(ISERROR(FIND(BJ$3,'CFR - XML import'!$A47)),0,VALUE(MID('CFR - XML import'!$A47,SEARCH("&gt;",'CFR - XML import'!$A47,1)+1,SEARCH("/",'CFR - XML import'!$A47,1)-SEARCH("&gt;",'CFR - XML import'!$A47,1)-2)))</f>
        <v>0</v>
      </c>
      <c r="BK53" s="140">
        <f>IF(ISERROR(FIND(BK$3,'CFR - XML import'!$A47)),0,VALUE(MID('CFR - XML import'!$A47,SEARCH("&gt;",'CFR - XML import'!$A47,1)+1,SEARCH("/",'CFR - XML import'!$A47,1)-SEARCH("&gt;",'CFR - XML import'!$A47,1)-2)))</f>
        <v>0</v>
      </c>
      <c r="BL53" s="140">
        <f>IF(ISERROR(FIND(BL$3,'CFR - XML import'!$A47)),0,VALUE(MID('CFR - XML import'!$A47,SEARCH("&gt;",'CFR - XML import'!$A47,1)+1,SEARCH("/",'CFR - XML import'!$A47,1)-SEARCH("&gt;",'CFR - XML import'!$A47,1)-2)))</f>
        <v>0</v>
      </c>
      <c r="BM53" s="140">
        <f>IF(ISERROR(FIND(BM$3,'CFR - XML import'!$A47)),0,VALUE(MID('CFR - XML import'!$A47,SEARCH("&gt;",'CFR - XML import'!$A47,1)+1,SEARCH("/",'CFR - XML import'!$A47,1)-SEARCH("&gt;",'CFR - XML import'!$A47,1)-2)))</f>
        <v>0</v>
      </c>
      <c r="BN53" s="140">
        <f>IF(ISERROR(FIND(BN$3,'CFR - XML import'!$A47)),0,VALUE(MID('CFR - XML import'!$A47,SEARCH("&gt;",'CFR - XML import'!$A47,1)+1,SEARCH("/",'CFR - XML import'!$A47,1)-SEARCH("&gt;",'CFR - XML import'!$A47,1)-2)))</f>
        <v>0</v>
      </c>
      <c r="BO53" s="140">
        <f>IF(ISERROR(FIND(BO$3,'CFR - XML import'!$A47)),0,VALUE(MID('CFR - XML import'!$A47,SEARCH("&gt;",'CFR - XML import'!$A47,1)+1,SEARCH("/",'CFR - XML import'!$A47,1)-SEARCH("&gt;",'CFR - XML import'!$A47,1)-2)))</f>
        <v>0</v>
      </c>
      <c r="BP53" s="140">
        <f>IF(ISERROR(FIND(BP$3,'CFR - XML import'!$A47)),0,VALUE(MID('CFR - XML import'!$A47,SEARCH("&gt;",'CFR - XML import'!$A47,1)+1,SEARCH("/",'CFR - XML import'!$A47,1)-SEARCH("&gt;",'CFR - XML import'!$A47,1)-2)))</f>
        <v>0</v>
      </c>
      <c r="BQ53" s="140">
        <f>IF(ISERROR(FIND(BQ$3,'CFR - XML import'!$A47)),0,VALUE(MID('CFR - XML import'!$A47,SEARCH("&gt;",'CFR - XML import'!$A47,1)+1,SEARCH("/",'CFR - XML import'!$A47,1)-SEARCH("&gt;",'CFR - XML import'!$A47,1)-2)))</f>
        <v>0</v>
      </c>
      <c r="BR53" s="140">
        <f>IF(ISERROR(FIND(BR$3,'CFR - XML import'!$A47)),0,VALUE(MID('CFR - XML import'!$A47,SEARCH("&gt;",'CFR - XML import'!$A47,1)+1,SEARCH("/",'CFR - XML import'!$A47,1)-SEARCH("&gt;",'CFR - XML import'!$A47,1)-2)))</f>
        <v>0</v>
      </c>
      <c r="BS53" s="140">
        <f>IF(ISERROR(FIND(BS$3,'CFR - XML import'!$A47)),0,VALUE(MID('CFR - XML import'!$A47,SEARCH("&gt;",'CFR - XML import'!$A47,1)+1,SEARCH("/",'CFR - XML import'!$A47,1)-SEARCH("&gt;",'CFR - XML import'!$A47,1)-2)))</f>
        <v>0</v>
      </c>
      <c r="BT53" s="140">
        <f>IF(ISERROR(FIND(BT$3,'CFR - XML import'!$A47)),0,VALUE(MID('CFR - XML import'!$A47,SEARCH("&gt;",'CFR - XML import'!$A47,1)+1,SEARCH("/",'CFR - XML import'!$A47,1)-SEARCH("&gt;",'CFR - XML import'!$A47,1)-2)))</f>
        <v>0</v>
      </c>
      <c r="BU53" s="140">
        <f>IF(ISERROR(FIND(BU$3,'CFR - XML import'!$A47)),0,VALUE(MID('CFR - XML import'!$A47,SEARCH("&gt;",'CFR - XML import'!$A47,1)+1,SEARCH("/",'CFR - XML import'!$A47,1)-SEARCH("&gt;",'CFR - XML import'!$A47,1)-2)))</f>
        <v>0</v>
      </c>
      <c r="BV53" s="140">
        <f>IF(ISERROR(FIND(BV$3,'CFR - XML import'!$A47)),0,VALUE(MID('CFR - XML import'!$A47,SEARCH("&gt;",'CFR - XML import'!$A47,1)+1,SEARCH("/",'CFR - XML import'!$A47,1)-SEARCH("&gt;",'CFR - XML import'!$A47,1)-2)))</f>
        <v>0</v>
      </c>
      <c r="BW53" s="140">
        <f>IF(ISERROR(FIND(BW$3,'CFR - XML import'!$A47)),0,VALUE(MID('CFR - XML import'!$A47,SEARCH("&gt;",'CFR - XML import'!$A47,1)+1,SEARCH("/",'CFR - XML import'!$A47,1)-SEARCH("&gt;",'CFR - XML import'!$A47,1)-2)))</f>
        <v>0</v>
      </c>
      <c r="BX53" s="140">
        <f>IF(ISERROR(FIND(BX$3,'CFR - XML import'!$A47)),0,VALUE(MID('CFR - XML import'!$A47,SEARCH("&gt;",'CFR - XML import'!$A47,1)+1,SEARCH("/",'CFR - XML import'!$A47,1)-SEARCH("&gt;",'CFR - XML import'!$A47,1)-2)))</f>
        <v>0</v>
      </c>
      <c r="BY53" s="140">
        <f>IF(ISERROR(FIND(BY$3,'CFR - XML import'!$A47)),0,VALUE(MID('CFR - XML import'!$A47,SEARCH("&gt;",'CFR - XML import'!$A47,1)+1,SEARCH("/",'CFR - XML import'!$A47,1)-SEARCH("&gt;",'CFR - XML import'!$A47,1)-2)))</f>
        <v>0</v>
      </c>
      <c r="BZ53" s="140">
        <f>IF(ISERROR(FIND(BZ$3,'CFR - XML import'!$A47)),0,VALUE(MID('CFR - XML import'!$A47,SEARCH("&gt;",'CFR - XML import'!$A47,1)+1,SEARCH("/",'CFR - XML import'!$A47,1)-SEARCH("&gt;",'CFR - XML import'!$A47,1)-2)))</f>
        <v>0</v>
      </c>
      <c r="CG53" s="142">
        <f>IF(ISERROR(IF(MID('CFR - XML import'!$A47,LEN($CF$4)+5,LEN('CFR - XML import'!$A47)-(2*LEN($CF$4)+5))="RMMS",1,IF(MID('CFR - XML import'!$A47,LEN("    &lt;InputSystem&gt;")+1,LEN('CFR - XML import'!$A47)-(LEN("    &lt;InputSystem&gt;")+LEN($CF$4)+1))="SIMS",2,0))),0,IF(MID('CFR - XML import'!$A47,LEN($CF$4)+5,LEN('CFR - XML import'!$A47)-(2*LEN($CF$4)+5))="RMMS",1,IF(MID('CFR - XML import'!$A47,LEN("    &lt;InputSystem&gt;")+1,LEN('CFR - XML import'!$A47)-(LEN("    &lt;InputSystem&gt;")+LEN($CF$4)+1))="SIMS",2,0)))</f>
        <v>0</v>
      </c>
      <c r="CH53" s="140">
        <f>IF(ISERROR(FIND(CH$3,'CFR - XML import'!$A47)),0,MID('CFR - XML import'!$A47,SEARCH("&gt;",'CFR - XML import'!$A47,1)+1,SEARCH("/",'CFR - XML import'!$A47,1)-SEARCH("&gt;",'CFR - XML import'!$A47,1)-2))</f>
        <v>0</v>
      </c>
      <c r="CI53" s="140">
        <f>IF(ISERROR(FIND(CI$3,'CFR - XML import'!$A47)),0,MID('CFR - XML import'!$A47,SEARCH("&gt;",'CFR - XML import'!$A47,1)+1,SEARCH("/",'CFR - XML import'!$A47,1)-SEARCH("&gt;",'CFR - XML import'!$A47,1)-2))</f>
        <v>0</v>
      </c>
      <c r="CJ53" s="140">
        <f>IF(ISERROR(FIND(CJ$3,'CFR - XML import'!$A47)),0,MID('CFR - XML import'!$A47,SEARCH("&gt;",'CFR - XML import'!$A47,1)+1,SEARCH("/",'CFR - XML import'!$A47,1)-SEARCH("&gt;",'CFR - XML import'!$A47,1)-2))</f>
        <v>0</v>
      </c>
      <c r="CK53" s="140">
        <f>IF(ISERROR(FIND(CK$3,'CFR - XML import'!$A47)),0,MID('CFR - XML import'!$A47,SEARCH("&gt;",'CFR - XML import'!$A47,1)+1,SEARCH("/",'CFR - XML import'!$A47,1)-SEARCH("&gt;",'CFR - XML import'!$A47,1)-2))</f>
        <v>0</v>
      </c>
      <c r="CL53" s="140">
        <f>IF(ISERROR(FIND(CL$3,'CFR - XML import'!$A47)),0,MID('CFR - XML import'!$A47,SEARCH("&gt;",'CFR - XML import'!$A47,1)+1,SEARCH("/",'CFR - XML import'!$A47,1)-SEARCH("&gt;",'CFR - XML import'!$A47,1)-2))</f>
        <v>0</v>
      </c>
      <c r="CM53" s="140">
        <f>IF(ISERROR(FIND(CM$3,'CFR - XML import'!$A47)),0,MID('CFR - XML import'!$A47,SEARCH("&gt;",'CFR - XML import'!$A47,1)+1,SEARCH("/",'CFR - XML import'!$A47,1)-SEARCH("&gt;",'CFR - XML import'!$A47,1)-2))</f>
        <v>0</v>
      </c>
    </row>
    <row r="54" spans="1:91" x14ac:dyDescent="0.2">
      <c r="A54" s="139" t="str">
        <f>IF(AND('CFR - XML import'!A48&lt;&gt;"",LEFT('CFR - XML import'!A48,1)&lt;&gt;"&lt;",LEFT('CFR - XML import'!A48,3)&lt;&gt;"  &lt;",LEFT('CFR - XML import'!A48,5)&lt;&gt;"    &lt;",LEFT('CFR - XML import'!A48,7)&lt;&gt;"      &lt;",LEFT('CFR - XML import'!A48,9)&lt;&gt;"        &lt;",$B$1="SIMS"),'CFR - XML import'!A48,IF(AND(LEFT('CFR - XML import'!A48,9)="&lt;Details&gt;",$B$1="RM"),'CFR - XML import'!A48,""))</f>
        <v/>
      </c>
      <c r="B54" s="140">
        <f>IF(ISERROR(FIND(B$3,'CFR - XML import'!$A48)),0,VALUE(MID('CFR - XML import'!$A48,SEARCH("&gt;",'CFR - XML import'!$A48,1)+1,SEARCH("/",'CFR - XML import'!$A48,1)-SEARCH("&gt;",'CFR - XML import'!$A48,1)-2)))</f>
        <v>0</v>
      </c>
      <c r="D54" s="140">
        <f>IF(ISERROR(FIND(D$3,'CFR - XML import'!$A48)),0,MID('CFR - XML import'!$A48,SEARCH("&gt;",'CFR - XML import'!$A48,1)+1,SEARCH("/",'CFR - XML import'!$A48,1)-SEARCH("&gt;",'CFR - XML import'!$A48,1)-2))</f>
        <v>0</v>
      </c>
      <c r="E54" s="140">
        <f>IF(ISERROR(FIND(E$3,'CFR - XML import'!$A48)),0,MID('CFR - XML import'!$A48,SEARCH("&gt;",'CFR - XML import'!$A48,1)+1,SEARCH("/",'CFR - XML import'!$A48,1)-SEARCH("&gt;",'CFR - XML import'!$A48,1)-2))</f>
        <v>0</v>
      </c>
      <c r="F54" s="141">
        <f>IF($B$1="SIMS",IF(ISERROR(FIND(F$3,'CFR - XML import'!$A48)),0,VALUE(MID('CFR - XML import'!$A48,15,10))),IF(ISERROR(FIND(F$3,'CFR - XML import'!$A48)),0,VALUE(MID('CFR - XML import'!$A48,15,10))))</f>
        <v>0</v>
      </c>
      <c r="G54" s="140">
        <f>IF(ISERROR(FIND(G$3,'CFR - XML import'!$A48)),0,VALUE(MID('CFR - XML import'!$A48,SEARCH("&gt;",'CFR - XML import'!$A48,1)+1,SEARCH("/",'CFR - XML import'!$A48,1)-SEARCH("&gt;",'CFR - XML import'!$A48,1)-2)))</f>
        <v>0</v>
      </c>
      <c r="H54" s="140">
        <f>IF(ISERROR(FIND(H$3,'CFR - XML import'!$A48)),0,VALUE(MID('CFR - XML import'!$A48,SEARCH("&gt;",'CFR - XML import'!$A48,1)+1,SEARCH("/",'CFR - XML import'!$A48,1)-SEARCH("&gt;",'CFR - XML import'!$A48,1)-2)))</f>
        <v>0</v>
      </c>
      <c r="I54" s="140">
        <f>IF(ISERROR(FIND(I$3,'CFR - XML import'!$A48)),0,VALUE(MID('CFR - XML import'!$A48,SEARCH("&gt;",'CFR - XML import'!$A48,1)+1,SEARCH("/",'CFR - XML import'!$A48,1)-SEARCH("&gt;",'CFR - XML import'!$A48,1)-2)))</f>
        <v>0</v>
      </c>
      <c r="J54" s="140">
        <f>IF(ISERROR(FIND(J$3,'CFR - XML import'!$A48)),0,VALUE(MID('CFR - XML import'!$A48,SEARCH("&gt;",'CFR - XML import'!$A48,1)+1,SEARCH("/",'CFR - XML import'!$A48,1)-SEARCH("&gt;",'CFR - XML import'!$A48,1)-2)))</f>
        <v>0</v>
      </c>
      <c r="K54" s="140">
        <f>IF(ISERROR(FIND(K$3,'CFR - XML import'!$A48)),0,VALUE(MID('CFR - XML import'!$A48,SEARCH("&gt;",'CFR - XML import'!$A48,1)+1,SEARCH("/",'CFR - XML import'!$A48,1)-SEARCH("&gt;",'CFR - XML import'!$A48,1)-2)))</f>
        <v>0</v>
      </c>
      <c r="L54" s="140">
        <f>IF(ISERROR(FIND(L$3,'CFR - XML import'!$A48)),0,VALUE(MID('CFR - XML import'!$A48,SEARCH("&gt;",'CFR - XML import'!$A48,1)+1,SEARCH("/",'CFR - XML import'!$A48,1)-SEARCH("&gt;",'CFR - XML import'!$A48,1)-2)))</f>
        <v>0</v>
      </c>
      <c r="M54" s="140">
        <f>IF(ISERROR(FIND(M$3,'CFR - XML import'!$A48)),0,VALUE(MID('CFR - XML import'!$A48,SEARCH("&gt;",'CFR - XML import'!$A48,1)+1,SEARCH("/",'CFR - XML import'!$A48,1)-SEARCH("&gt;",'CFR - XML import'!$A48,1)-2)))</f>
        <v>0</v>
      </c>
      <c r="N54" s="140">
        <f>IF(ISERROR(FIND(N$3,'CFR - XML import'!$A48)),0,VALUE(MID('CFR - XML import'!$A48,SEARCH("&gt;",'CFR - XML import'!$A48,1)+1,SEARCH("/",'CFR - XML import'!$A48,1)-SEARCH("&gt;",'CFR - XML import'!$A48,1)-2)))</f>
        <v>0</v>
      </c>
      <c r="O54" s="140">
        <f>IF(ISERROR(FIND(O$3,'CFR - XML import'!$A48)),0,VALUE(MID('CFR - XML import'!$A48,SEARCH("&gt;",'CFR - XML import'!$A48,1)+1,SEARCH("/",'CFR - XML import'!$A48,1)-SEARCH("&gt;",'CFR - XML import'!$A48,1)-2)))</f>
        <v>0</v>
      </c>
      <c r="P54" s="140">
        <f>IF(ISERROR(FIND(P$3,'CFR - XML import'!$A48)),0,VALUE(MID('CFR - XML import'!$A48,SEARCH("&gt;",'CFR - XML import'!$A48,1)+1,SEARCH("/",'CFR - XML import'!$A48,1)-SEARCH("&gt;",'CFR - XML import'!$A48,1)-2)))</f>
        <v>0</v>
      </c>
      <c r="Q54" s="140">
        <f>IF(ISERROR(FIND(Q$3,'CFR - XML import'!$A48)),0,VALUE(MID('CFR - XML import'!$A48,SEARCH("&gt;",'CFR - XML import'!$A48,1)+1,SEARCH("/",'CFR - XML import'!$A48,1)-SEARCH("&gt;",'CFR - XML import'!$A48,1)-2)))</f>
        <v>0</v>
      </c>
      <c r="R54" s="140">
        <f>IF(ISERROR(FIND(R$3,'CFR - XML import'!$A48)),0,VALUE(MID('CFR - XML import'!$A48,SEARCH("&gt;",'CFR - XML import'!$A48,1)+1,SEARCH("/",'CFR - XML import'!$A48,1)-SEARCH("&gt;",'CFR - XML import'!$A48,1)-2)))</f>
        <v>0</v>
      </c>
      <c r="S54" s="140">
        <f>IF(ISERROR(FIND(S$3,'CFR - XML import'!$A48)),0,VALUE(MID('CFR - XML import'!$A48,SEARCH("&gt;",'CFR - XML import'!$A48,1)+1,SEARCH("/",'CFR - XML import'!$A48,1)-SEARCH("&gt;",'CFR - XML import'!$A48,1)-2)))</f>
        <v>0</v>
      </c>
      <c r="T54" s="140">
        <f>IF(ISERROR(FIND(T$3,'CFR - XML import'!$A48)),0,VALUE(MID('CFR - XML import'!$A48,SEARCH("&gt;",'CFR - XML import'!$A48,1)+1,SEARCH("/",'CFR - XML import'!$A48,1)-SEARCH("&gt;",'CFR - XML import'!$A48,1)-2)))</f>
        <v>0</v>
      </c>
      <c r="U54" s="140">
        <f>IF(ISERROR(FIND(U$3,'CFR - XML import'!$A48)),0,VALUE(MID('CFR - XML import'!$A48,SEARCH("&gt;",'CFR - XML import'!$A48,1)+1,SEARCH("/",'CFR - XML import'!$A48,1)-SEARCH("&gt;",'CFR - XML import'!$A48,1)-2)))</f>
        <v>0</v>
      </c>
      <c r="V54" s="140">
        <f>IF(ISERROR(FIND(V$3,'CFR - XML import'!$A48)),0,VALUE(MID('CFR - XML import'!$A48,SEARCH("&gt;",'CFR - XML import'!$A48,1)+1,SEARCH("/",'CFR - XML import'!$A48,1)-SEARCH("&gt;",'CFR - XML import'!$A48,1)-2)))</f>
        <v>0</v>
      </c>
      <c r="W54" s="140">
        <f>IF(ISERROR(FIND(W$3,'CFR - XML import'!$A48)),0,VALUE(MID('CFR - XML import'!$A48,SEARCH("&gt;",'CFR - XML import'!$A48,1)+1,SEARCH("/",'CFR - XML import'!$A48,1)-SEARCH("&gt;",'CFR - XML import'!$A48,1)-2)))</f>
        <v>0</v>
      </c>
      <c r="X54" s="140"/>
      <c r="Y54" s="140">
        <f>IF(ISERROR(FIND(Y$3,'CFR - XML import'!$A48)),0,VALUE(MID('CFR - XML import'!$A48,SEARCH("&gt;",'CFR - XML import'!$A48,1)+1,SEARCH("/",'CFR - XML import'!$A48,1)-SEARCH("&gt;",'CFR - XML import'!$A48,1)-2)))</f>
        <v>0</v>
      </c>
      <c r="Z54" s="140">
        <f>IF(ISERROR(FIND(Z$3,'CFR - XML import'!$A48)),0,VALUE(MID('CFR - XML import'!$A48,SEARCH("&gt;",'CFR - XML import'!$A48,1)+1,SEARCH("/",'CFR - XML import'!$A48,1)-SEARCH("&gt;",'CFR - XML import'!$A48,1)-2)))</f>
        <v>0</v>
      </c>
      <c r="AA54" s="140">
        <f>IF(ISERROR(FIND(AA$3,'CFR - XML import'!$A48)),0,VALUE(MID('CFR - XML import'!$A48,SEARCH("&gt;",'CFR - XML import'!$A48,1)+1,SEARCH("/",'CFR - XML import'!$A48,1)-SEARCH("&gt;",'CFR - XML import'!$A48,1)-2)))</f>
        <v>0</v>
      </c>
      <c r="AB54" s="140">
        <f>IF(ISERROR(FIND(AB$3,'CFR - XML import'!$A48)),0,VALUE(MID('CFR - XML import'!$A48,SEARCH("&gt;",'CFR - XML import'!$A48,1)+1,SEARCH("/",'CFR - XML import'!$A48,1)-SEARCH("&gt;",'CFR - XML import'!$A48,1)-2)))</f>
        <v>0</v>
      </c>
      <c r="AC54" s="140">
        <f>IF(ISERROR(FIND(AC$3,'CFR - XML import'!$A48)),0,VALUE(MID('CFR - XML import'!$A48,SEARCH("&gt;",'CFR - XML import'!$A48,1)+1,SEARCH("/",'CFR - XML import'!$A48,1)-SEARCH("&gt;",'CFR - XML import'!$A48,1)-2)))</f>
        <v>720</v>
      </c>
      <c r="AD54" s="140">
        <f>IF(ISERROR(FIND(AD$3,'CFR - XML import'!$A48)),0,VALUE(MID('CFR - XML import'!$A48,SEARCH("&gt;",'CFR - XML import'!$A48,1)+1,SEARCH("/",'CFR - XML import'!$A48,1)-SEARCH("&gt;",'CFR - XML import'!$A48,1)-2)))</f>
        <v>0</v>
      </c>
      <c r="AE54" s="140">
        <f>IF(ISERROR(FIND(AE$3,'CFR - XML import'!$A48)),0,VALUE(MID('CFR - XML import'!$A48,SEARCH("&gt;",'CFR - XML import'!$A48,1)+1,SEARCH("/",'CFR - XML import'!$A48,1)-SEARCH("&gt;",'CFR - XML import'!$A48,1)-2)))</f>
        <v>0</v>
      </c>
      <c r="AF54" s="140">
        <f>IF(ISERROR(FIND(AF$3,'CFR - XML import'!$A48)),0,VALUE(MID('CFR - XML import'!$A48,SEARCH("&gt;",'CFR - XML import'!$A48,1)+1,SEARCH("/",'CFR - XML import'!$A48,1)-SEARCH("&gt;",'CFR - XML import'!$A48,1)-2)))</f>
        <v>0</v>
      </c>
      <c r="AG54" s="140">
        <f>IF(ISERROR(FIND(AG$3,'CFR - XML import'!$A48)),0,VALUE(MID('CFR - XML import'!$A48,SEARCH("&gt;",'CFR - XML import'!$A48,1)+1,SEARCH("/",'CFR - XML import'!$A48,1)-SEARCH("&gt;",'CFR - XML import'!$A48,1)-2)))</f>
        <v>0</v>
      </c>
      <c r="AH54" s="140">
        <f>IF(ISERROR(FIND(AH$3,'CFR - XML import'!$A48)),0,VALUE(MID('CFR - XML import'!$A48,SEARCH("&gt;",'CFR - XML import'!$A48,1)+1,SEARCH("/",'CFR - XML import'!$A48,1)-SEARCH("&gt;",'CFR - XML import'!$A48,1)-2)))</f>
        <v>0</v>
      </c>
      <c r="AI54" s="140">
        <f>IF(ISERROR(FIND(AI$3,'CFR - XML import'!$A48)),0,VALUE(MID('CFR - XML import'!$A48,SEARCH("&gt;",'CFR - XML import'!$A48,1)+1,SEARCH("/",'CFR - XML import'!$A48,1)-SEARCH("&gt;",'CFR - XML import'!$A48,1)-2)))</f>
        <v>0</v>
      </c>
      <c r="AJ54" s="140">
        <f>IF(ISERROR(FIND(AJ$3,'CFR - XML import'!$A48)),0,VALUE(MID('CFR - XML import'!$A48,SEARCH("&gt;",'CFR - XML import'!$A48,1)+1,SEARCH("/",'CFR - XML import'!$A48,1)-SEARCH("&gt;",'CFR - XML import'!$A48,1)-2)))</f>
        <v>0</v>
      </c>
      <c r="AK54" s="140">
        <f>IF(ISERROR(FIND(AK$3,'CFR - XML import'!$A48)),0,VALUE(MID('CFR - XML import'!$A48,SEARCH("&gt;",'CFR - XML import'!$A48,1)+1,SEARCH("/",'CFR - XML import'!$A48,1)-SEARCH("&gt;",'CFR - XML import'!$A48,1)-2)))</f>
        <v>0</v>
      </c>
      <c r="AL54" s="140">
        <f>IF(ISERROR(FIND(AL$3,'CFR - XML import'!$A48)),0,VALUE(MID('CFR - XML import'!$A48,SEARCH("&gt;",'CFR - XML import'!$A48,1)+1,SEARCH("/",'CFR - XML import'!$A48,1)-SEARCH("&gt;",'CFR - XML import'!$A48,1)-2)))</f>
        <v>0</v>
      </c>
      <c r="AM54" s="140">
        <f>IF(ISERROR(FIND(AM$3,'CFR - XML import'!$A48)),0,VALUE(MID('CFR - XML import'!$A48,SEARCH("&gt;",'CFR - XML import'!$A48,1)+1,SEARCH("/",'CFR - XML import'!$A48,1)-SEARCH("&gt;",'CFR - XML import'!$A48,1)-2)))</f>
        <v>0</v>
      </c>
      <c r="AN54" s="140">
        <f>IF(ISERROR(FIND(AN$3,'CFR - XML import'!$A48)),0,VALUE(MID('CFR - XML import'!$A48,SEARCH("&gt;",'CFR - XML import'!$A48,1)+1,SEARCH("/",'CFR - XML import'!$A48,1)-SEARCH("&gt;",'CFR - XML import'!$A48,1)-2)))</f>
        <v>0</v>
      </c>
      <c r="AO54" s="140">
        <f>IF(ISERROR(FIND(AO$3,'CFR - XML import'!$A48)),0,VALUE(MID('CFR - XML import'!$A48,SEARCH("&gt;",'CFR - XML import'!$A48,1)+1,SEARCH("/",'CFR - XML import'!$A48,1)-SEARCH("&gt;",'CFR - XML import'!$A48,1)-2)))</f>
        <v>0</v>
      </c>
      <c r="AP54" s="140">
        <f>IF(ISERROR(FIND(AP$3,'CFR - XML import'!$A48)),0,VALUE(MID('CFR - XML import'!$A48,SEARCH("&gt;",'CFR - XML import'!$A48,1)+1,SEARCH("/",'CFR - XML import'!$A48,1)-SEARCH("&gt;",'CFR - XML import'!$A48,1)-2)))</f>
        <v>0</v>
      </c>
      <c r="AQ54" s="140">
        <f>IF(ISERROR(FIND(AQ$3,'CFR - XML import'!$A48)),0,VALUE(MID('CFR - XML import'!$A48,SEARCH("&gt;",'CFR - XML import'!$A48,1)+1,SEARCH("/",'CFR - XML import'!$A48,1)-SEARCH("&gt;",'CFR - XML import'!$A48,1)-2)))</f>
        <v>0</v>
      </c>
      <c r="AR54" s="140">
        <f>IF(ISERROR(FIND(AR$3,'CFR - XML import'!$A48)),0,VALUE(MID('CFR - XML import'!$A48,SEARCH("&gt;",'CFR - XML import'!$A48,1)+1,SEARCH("/",'CFR - XML import'!$A48,1)-SEARCH("&gt;",'CFR - XML import'!$A48,1)-2)))</f>
        <v>0</v>
      </c>
      <c r="AS54" s="140">
        <f>IF(ISERROR(FIND(AS$3,'CFR - XML import'!$A48)),0,VALUE(MID('CFR - XML import'!$A48,SEARCH("&gt;",'CFR - XML import'!$A48,1)+1,SEARCH("/",'CFR - XML import'!$A48,1)-SEARCH("&gt;",'CFR - XML import'!$A48,1)-2)))</f>
        <v>0</v>
      </c>
      <c r="AT54" s="140">
        <f>IF(ISERROR(FIND(AT$3,'CFR - XML import'!$A48)),0,VALUE(MID('CFR - XML import'!$A48,SEARCH("&gt;",'CFR - XML import'!$A48,1)+1,SEARCH("/",'CFR - XML import'!$A48,1)-SEARCH("&gt;",'CFR - XML import'!$A48,1)-2)))</f>
        <v>0</v>
      </c>
      <c r="AU54" s="140">
        <f>IF(ISERROR(FIND(AU$3,'CFR - XML import'!$A48)),0,VALUE(MID('CFR - XML import'!$A48,SEARCH("&gt;",'CFR - XML import'!$A48,1)+1,SEARCH("/",'CFR - XML import'!$A48,1)-SEARCH("&gt;",'CFR - XML import'!$A48,1)-2)))</f>
        <v>0</v>
      </c>
      <c r="AV54" s="140">
        <f>IF(ISERROR(FIND(AV$3,'CFR - XML import'!$A48)),0,VALUE(MID('CFR - XML import'!$A48,SEARCH("&gt;",'CFR - XML import'!$A48,1)+1,SEARCH("/",'CFR - XML import'!$A48,1)-SEARCH("&gt;",'CFR - XML import'!$A48,1)-2)))</f>
        <v>0</v>
      </c>
      <c r="AW54" s="140">
        <f>IF(ISERROR(FIND(AW$3,'CFR - XML import'!$A48)),0,VALUE(MID('CFR - XML import'!$A48,SEARCH("&gt;",'CFR - XML import'!$A48,1)+1,SEARCH("/",'CFR - XML import'!$A48,1)-SEARCH("&gt;",'CFR - XML import'!$A48,1)-2)))</f>
        <v>0</v>
      </c>
      <c r="AX54" s="140">
        <f>IF(ISERROR(FIND(AX$3,'CFR - XML import'!$A48)),0,VALUE(MID('CFR - XML import'!$A48,SEARCH("&gt;",'CFR - XML import'!$A48,1)+1,SEARCH("/",'CFR - XML import'!$A48,1)-SEARCH("&gt;",'CFR - XML import'!$A48,1)-2)))</f>
        <v>0</v>
      </c>
      <c r="AY54" s="140">
        <f>IF(ISERROR(FIND(AY$3,'CFR - XML import'!$A48)),0,VALUE(MID('CFR - XML import'!$A48,SEARCH("&gt;",'CFR - XML import'!$A48,1)+1,SEARCH("/",'CFR - XML import'!$A48,1)-SEARCH("&gt;",'CFR - XML import'!$A48,1)-2)))</f>
        <v>0</v>
      </c>
      <c r="AZ54" s="140">
        <f>IF(ISERROR(FIND(AZ$3,'CFR - XML import'!$A48)),0,VALUE(MID('CFR - XML import'!$A48,SEARCH("&gt;",'CFR - XML import'!$A48,1)+1,SEARCH("/",'CFR - XML import'!$A48,1)-SEARCH("&gt;",'CFR - XML import'!$A48,1)-2)))</f>
        <v>0</v>
      </c>
      <c r="BA54" s="140">
        <f>IF(ISERROR(FIND(BA$3,'CFR - XML import'!$A48)),0,VALUE(MID('CFR - XML import'!$A48,SEARCH("&gt;",'CFR - XML import'!$A48,1)+1,SEARCH("/",'CFR - XML import'!$A48,1)-SEARCH("&gt;",'CFR - XML import'!$A48,1)-2)))</f>
        <v>0</v>
      </c>
      <c r="BB54" s="140">
        <f>IF(ISERROR(FIND(BB$3,'CFR - XML import'!$A48)),0,VALUE(MID('CFR - XML import'!$A48,SEARCH("&gt;",'CFR - XML import'!$A48,1)+1,SEARCH("/",'CFR - XML import'!$A48,1)-SEARCH("&gt;",'CFR - XML import'!$A48,1)-2)))</f>
        <v>0</v>
      </c>
      <c r="BC54" s="140">
        <f>IF(ISERROR(FIND(BC$3,'CFR - XML import'!$A48)),0,VALUE(MID('CFR - XML import'!$A48,SEARCH("&gt;",'CFR - XML import'!$A48,1)+1,SEARCH("/",'CFR - XML import'!$A48,1)-SEARCH("&gt;",'CFR - XML import'!$A48,1)-2)))</f>
        <v>0</v>
      </c>
      <c r="BD54" s="140">
        <f>IF(ISERROR(FIND(BD$3,'CFR - XML import'!$A48)),0,VALUE(MID('CFR - XML import'!$A48,SEARCH("&gt;",'CFR - XML import'!$A48,1)+1,SEARCH("/",'CFR - XML import'!$A48,1)-SEARCH("&gt;",'CFR - XML import'!$A48,1)-2)))</f>
        <v>0</v>
      </c>
      <c r="BE54" s="140">
        <f>IF(ISERROR(FIND(BE$3,'CFR - XML import'!$A48)),0,VALUE(MID('CFR - XML import'!$A48,SEARCH("&gt;",'CFR - XML import'!$A48,1)+1,SEARCH("/",'CFR - XML import'!$A48,1)-SEARCH("&gt;",'CFR - XML import'!$A48,1)-2)))</f>
        <v>0</v>
      </c>
      <c r="BF54" s="140">
        <f>IF(ISERROR(FIND(BF$3,'CFR - XML import'!$A48)),0,VALUE(MID('CFR - XML import'!$A48,SEARCH("&gt;",'CFR - XML import'!$A48,1)+1,SEARCH("/",'CFR - XML import'!$A48,1)-SEARCH("&gt;",'CFR - XML import'!$A48,1)-2)))</f>
        <v>0</v>
      </c>
      <c r="BG54" s="140">
        <f>IF(ISERROR(FIND(BG$3,'CFR - XML import'!$A48)),0,VALUE(MID('CFR - XML import'!$A48,SEARCH("&gt;",'CFR - XML import'!$A48,1)+1,SEARCH("/",'CFR - XML import'!$A48,1)-SEARCH("&gt;",'CFR - XML import'!$A48,1)-2)))</f>
        <v>0</v>
      </c>
      <c r="BH54" s="140">
        <f>IF(ISERROR(FIND(BH$3,'CFR - XML import'!$A48)),0,VALUE(MID('CFR - XML import'!$A48,SEARCH("&gt;",'CFR - XML import'!$A48,1)+1,SEARCH("/",'CFR - XML import'!$A48,1)-SEARCH("&gt;",'CFR - XML import'!$A48,1)-2)))</f>
        <v>0</v>
      </c>
      <c r="BI54" s="140">
        <f>IF(ISERROR(FIND(BI$3,'CFR - XML import'!$A48)),0,VALUE(MID('CFR - XML import'!$A48,SEARCH("&gt;",'CFR - XML import'!$A48,1)+1,SEARCH("/",'CFR - XML import'!$A48,1)-SEARCH("&gt;",'CFR - XML import'!$A48,1)-2)))</f>
        <v>0</v>
      </c>
      <c r="BJ54" s="140">
        <f>IF(ISERROR(FIND(BJ$3,'CFR - XML import'!$A48)),0,VALUE(MID('CFR - XML import'!$A48,SEARCH("&gt;",'CFR - XML import'!$A48,1)+1,SEARCH("/",'CFR - XML import'!$A48,1)-SEARCH("&gt;",'CFR - XML import'!$A48,1)-2)))</f>
        <v>0</v>
      </c>
      <c r="BK54" s="140">
        <f>IF(ISERROR(FIND(BK$3,'CFR - XML import'!$A48)),0,VALUE(MID('CFR - XML import'!$A48,SEARCH("&gt;",'CFR - XML import'!$A48,1)+1,SEARCH("/",'CFR - XML import'!$A48,1)-SEARCH("&gt;",'CFR - XML import'!$A48,1)-2)))</f>
        <v>0</v>
      </c>
      <c r="BL54" s="140">
        <f>IF(ISERROR(FIND(BL$3,'CFR - XML import'!$A48)),0,VALUE(MID('CFR - XML import'!$A48,SEARCH("&gt;",'CFR - XML import'!$A48,1)+1,SEARCH("/",'CFR - XML import'!$A48,1)-SEARCH("&gt;",'CFR - XML import'!$A48,1)-2)))</f>
        <v>0</v>
      </c>
      <c r="BM54" s="140">
        <f>IF(ISERROR(FIND(BM$3,'CFR - XML import'!$A48)),0,VALUE(MID('CFR - XML import'!$A48,SEARCH("&gt;",'CFR - XML import'!$A48,1)+1,SEARCH("/",'CFR - XML import'!$A48,1)-SEARCH("&gt;",'CFR - XML import'!$A48,1)-2)))</f>
        <v>0</v>
      </c>
      <c r="BN54" s="140">
        <f>IF(ISERROR(FIND(BN$3,'CFR - XML import'!$A48)),0,VALUE(MID('CFR - XML import'!$A48,SEARCH("&gt;",'CFR - XML import'!$A48,1)+1,SEARCH("/",'CFR - XML import'!$A48,1)-SEARCH("&gt;",'CFR - XML import'!$A48,1)-2)))</f>
        <v>0</v>
      </c>
      <c r="BO54" s="140">
        <f>IF(ISERROR(FIND(BO$3,'CFR - XML import'!$A48)),0,VALUE(MID('CFR - XML import'!$A48,SEARCH("&gt;",'CFR - XML import'!$A48,1)+1,SEARCH("/",'CFR - XML import'!$A48,1)-SEARCH("&gt;",'CFR - XML import'!$A48,1)-2)))</f>
        <v>0</v>
      </c>
      <c r="BP54" s="140">
        <f>IF(ISERROR(FIND(BP$3,'CFR - XML import'!$A48)),0,VALUE(MID('CFR - XML import'!$A48,SEARCH("&gt;",'CFR - XML import'!$A48,1)+1,SEARCH("/",'CFR - XML import'!$A48,1)-SEARCH("&gt;",'CFR - XML import'!$A48,1)-2)))</f>
        <v>0</v>
      </c>
      <c r="BQ54" s="140">
        <f>IF(ISERROR(FIND(BQ$3,'CFR - XML import'!$A48)),0,VALUE(MID('CFR - XML import'!$A48,SEARCH("&gt;",'CFR - XML import'!$A48,1)+1,SEARCH("/",'CFR - XML import'!$A48,1)-SEARCH("&gt;",'CFR - XML import'!$A48,1)-2)))</f>
        <v>0</v>
      </c>
      <c r="BR54" s="140">
        <f>IF(ISERROR(FIND(BR$3,'CFR - XML import'!$A48)),0,VALUE(MID('CFR - XML import'!$A48,SEARCH("&gt;",'CFR - XML import'!$A48,1)+1,SEARCH("/",'CFR - XML import'!$A48,1)-SEARCH("&gt;",'CFR - XML import'!$A48,1)-2)))</f>
        <v>0</v>
      </c>
      <c r="BS54" s="140">
        <f>IF(ISERROR(FIND(BS$3,'CFR - XML import'!$A48)),0,VALUE(MID('CFR - XML import'!$A48,SEARCH("&gt;",'CFR - XML import'!$A48,1)+1,SEARCH("/",'CFR - XML import'!$A48,1)-SEARCH("&gt;",'CFR - XML import'!$A48,1)-2)))</f>
        <v>0</v>
      </c>
      <c r="BT54" s="140">
        <f>IF(ISERROR(FIND(BT$3,'CFR - XML import'!$A48)),0,VALUE(MID('CFR - XML import'!$A48,SEARCH("&gt;",'CFR - XML import'!$A48,1)+1,SEARCH("/",'CFR - XML import'!$A48,1)-SEARCH("&gt;",'CFR - XML import'!$A48,1)-2)))</f>
        <v>0</v>
      </c>
      <c r="BU54" s="140">
        <f>IF(ISERROR(FIND(BU$3,'CFR - XML import'!$A48)),0,VALUE(MID('CFR - XML import'!$A48,SEARCH("&gt;",'CFR - XML import'!$A48,1)+1,SEARCH("/",'CFR - XML import'!$A48,1)-SEARCH("&gt;",'CFR - XML import'!$A48,1)-2)))</f>
        <v>0</v>
      </c>
      <c r="BV54" s="140">
        <f>IF(ISERROR(FIND(BV$3,'CFR - XML import'!$A48)),0,VALUE(MID('CFR - XML import'!$A48,SEARCH("&gt;",'CFR - XML import'!$A48,1)+1,SEARCH("/",'CFR - XML import'!$A48,1)-SEARCH("&gt;",'CFR - XML import'!$A48,1)-2)))</f>
        <v>0</v>
      </c>
      <c r="BW54" s="140">
        <f>IF(ISERROR(FIND(BW$3,'CFR - XML import'!$A48)),0,VALUE(MID('CFR - XML import'!$A48,SEARCH("&gt;",'CFR - XML import'!$A48,1)+1,SEARCH("/",'CFR - XML import'!$A48,1)-SEARCH("&gt;",'CFR - XML import'!$A48,1)-2)))</f>
        <v>0</v>
      </c>
      <c r="BX54" s="140">
        <f>IF(ISERROR(FIND(BX$3,'CFR - XML import'!$A48)),0,VALUE(MID('CFR - XML import'!$A48,SEARCH("&gt;",'CFR - XML import'!$A48,1)+1,SEARCH("/",'CFR - XML import'!$A48,1)-SEARCH("&gt;",'CFR - XML import'!$A48,1)-2)))</f>
        <v>0</v>
      </c>
      <c r="BY54" s="140">
        <f>IF(ISERROR(FIND(BY$3,'CFR - XML import'!$A48)),0,VALUE(MID('CFR - XML import'!$A48,SEARCH("&gt;",'CFR - XML import'!$A48,1)+1,SEARCH("/",'CFR - XML import'!$A48,1)-SEARCH("&gt;",'CFR - XML import'!$A48,1)-2)))</f>
        <v>0</v>
      </c>
      <c r="BZ54" s="140">
        <f>IF(ISERROR(FIND(BZ$3,'CFR - XML import'!$A48)),0,VALUE(MID('CFR - XML import'!$A48,SEARCH("&gt;",'CFR - XML import'!$A48,1)+1,SEARCH("/",'CFR - XML import'!$A48,1)-SEARCH("&gt;",'CFR - XML import'!$A48,1)-2)))</f>
        <v>0</v>
      </c>
      <c r="CG54" s="142">
        <f>IF(ISERROR(IF(MID('CFR - XML import'!$A48,LEN($CF$4)+5,LEN('CFR - XML import'!$A48)-(2*LEN($CF$4)+5))="RMMS",1,IF(MID('CFR - XML import'!$A48,LEN("    &lt;InputSystem&gt;")+1,LEN('CFR - XML import'!$A48)-(LEN("    &lt;InputSystem&gt;")+LEN($CF$4)+1))="SIMS",2,0))),0,IF(MID('CFR - XML import'!$A48,LEN($CF$4)+5,LEN('CFR - XML import'!$A48)-(2*LEN($CF$4)+5))="RMMS",1,IF(MID('CFR - XML import'!$A48,LEN("    &lt;InputSystem&gt;")+1,LEN('CFR - XML import'!$A48)-(LEN("    &lt;InputSystem&gt;")+LEN($CF$4)+1))="SIMS",2,0)))</f>
        <v>0</v>
      </c>
      <c r="CH54" s="140">
        <f>IF(ISERROR(FIND(CH$3,'CFR - XML import'!$A48)),0,MID('CFR - XML import'!$A48,SEARCH("&gt;",'CFR - XML import'!$A48,1)+1,SEARCH("/",'CFR - XML import'!$A48,1)-SEARCH("&gt;",'CFR - XML import'!$A48,1)-2))</f>
        <v>0</v>
      </c>
      <c r="CI54" s="140">
        <f>IF(ISERROR(FIND(CI$3,'CFR - XML import'!$A48)),0,MID('CFR - XML import'!$A48,SEARCH("&gt;",'CFR - XML import'!$A48,1)+1,SEARCH("/",'CFR - XML import'!$A48,1)-SEARCH("&gt;",'CFR - XML import'!$A48,1)-2))</f>
        <v>0</v>
      </c>
      <c r="CJ54" s="140">
        <f>IF(ISERROR(FIND(CJ$3,'CFR - XML import'!$A48)),0,MID('CFR - XML import'!$A48,SEARCH("&gt;",'CFR - XML import'!$A48,1)+1,SEARCH("/",'CFR - XML import'!$A48,1)-SEARCH("&gt;",'CFR - XML import'!$A48,1)-2))</f>
        <v>0</v>
      </c>
      <c r="CK54" s="140">
        <f>IF(ISERROR(FIND(CK$3,'CFR - XML import'!$A48)),0,MID('CFR - XML import'!$A48,SEARCH("&gt;",'CFR - XML import'!$A48,1)+1,SEARCH("/",'CFR - XML import'!$A48,1)-SEARCH("&gt;",'CFR - XML import'!$A48,1)-2))</f>
        <v>0</v>
      </c>
      <c r="CL54" s="140">
        <f>IF(ISERROR(FIND(CL$3,'CFR - XML import'!$A48)),0,MID('CFR - XML import'!$A48,SEARCH("&gt;",'CFR - XML import'!$A48,1)+1,SEARCH("/",'CFR - XML import'!$A48,1)-SEARCH("&gt;",'CFR - XML import'!$A48,1)-2))</f>
        <v>0</v>
      </c>
      <c r="CM54" s="140">
        <f>IF(ISERROR(FIND(CM$3,'CFR - XML import'!$A48)),0,MID('CFR - XML import'!$A48,SEARCH("&gt;",'CFR - XML import'!$A48,1)+1,SEARCH("/",'CFR - XML import'!$A48,1)-SEARCH("&gt;",'CFR - XML import'!$A48,1)-2))</f>
        <v>0</v>
      </c>
    </row>
    <row r="55" spans="1:91" x14ac:dyDescent="0.2">
      <c r="A55" s="139" t="str">
        <f>IF(AND('CFR - XML import'!A49&lt;&gt;"",LEFT('CFR - XML import'!A49,1)&lt;&gt;"&lt;",LEFT('CFR - XML import'!A49,3)&lt;&gt;"  &lt;",LEFT('CFR - XML import'!A49,5)&lt;&gt;"    &lt;",LEFT('CFR - XML import'!A49,7)&lt;&gt;"      &lt;",LEFT('CFR - XML import'!A49,9)&lt;&gt;"        &lt;",$B$1="SIMS"),'CFR - XML import'!A49,IF(AND(LEFT('CFR - XML import'!A49,9)="&lt;Details&gt;",$B$1="RM"),'CFR - XML import'!A49,""))</f>
        <v/>
      </c>
      <c r="B55" s="140">
        <f>IF(ISERROR(FIND(B$3,'CFR - XML import'!$A49)),0,VALUE(MID('CFR - XML import'!$A49,SEARCH("&gt;",'CFR - XML import'!$A49,1)+1,SEARCH("/",'CFR - XML import'!$A49,1)-SEARCH("&gt;",'CFR - XML import'!$A49,1)-2)))</f>
        <v>0</v>
      </c>
      <c r="D55" s="140">
        <f>IF(ISERROR(FIND(D$3,'CFR - XML import'!$A49)),0,MID('CFR - XML import'!$A49,SEARCH("&gt;",'CFR - XML import'!$A49,1)+1,SEARCH("/",'CFR - XML import'!$A49,1)-SEARCH("&gt;",'CFR - XML import'!$A49,1)-2))</f>
        <v>0</v>
      </c>
      <c r="E55" s="140">
        <f>IF(ISERROR(FIND(E$3,'CFR - XML import'!$A49)),0,MID('CFR - XML import'!$A49,SEARCH("&gt;",'CFR - XML import'!$A49,1)+1,SEARCH("/",'CFR - XML import'!$A49,1)-SEARCH("&gt;",'CFR - XML import'!$A49,1)-2))</f>
        <v>0</v>
      </c>
      <c r="F55" s="141">
        <f>IF($B$1="SIMS",IF(ISERROR(FIND(F$3,'CFR - XML import'!$A49)),0,VALUE(MID('CFR - XML import'!$A49,15,10))),IF(ISERROR(FIND(F$3,'CFR - XML import'!$A49)),0,VALUE(MID('CFR - XML import'!$A49,15,10))))</f>
        <v>0</v>
      </c>
      <c r="G55" s="140">
        <f>IF(ISERROR(FIND(G$3,'CFR - XML import'!$A49)),0,VALUE(MID('CFR - XML import'!$A49,SEARCH("&gt;",'CFR - XML import'!$A49,1)+1,SEARCH("/",'CFR - XML import'!$A49,1)-SEARCH("&gt;",'CFR - XML import'!$A49,1)-2)))</f>
        <v>0</v>
      </c>
      <c r="H55" s="140">
        <f>IF(ISERROR(FIND(H$3,'CFR - XML import'!$A49)),0,VALUE(MID('CFR - XML import'!$A49,SEARCH("&gt;",'CFR - XML import'!$A49,1)+1,SEARCH("/",'CFR - XML import'!$A49,1)-SEARCH("&gt;",'CFR - XML import'!$A49,1)-2)))</f>
        <v>0</v>
      </c>
      <c r="I55" s="140">
        <f>IF(ISERROR(FIND(I$3,'CFR - XML import'!$A49)),0,VALUE(MID('CFR - XML import'!$A49,SEARCH("&gt;",'CFR - XML import'!$A49,1)+1,SEARCH("/",'CFR - XML import'!$A49,1)-SEARCH("&gt;",'CFR - XML import'!$A49,1)-2)))</f>
        <v>0</v>
      </c>
      <c r="J55" s="140">
        <f>IF(ISERROR(FIND(J$3,'CFR - XML import'!$A49)),0,VALUE(MID('CFR - XML import'!$A49,SEARCH("&gt;",'CFR - XML import'!$A49,1)+1,SEARCH("/",'CFR - XML import'!$A49,1)-SEARCH("&gt;",'CFR - XML import'!$A49,1)-2)))</f>
        <v>0</v>
      </c>
      <c r="K55" s="140">
        <f>IF(ISERROR(FIND(K$3,'CFR - XML import'!$A49)),0,VALUE(MID('CFR - XML import'!$A49,SEARCH("&gt;",'CFR - XML import'!$A49,1)+1,SEARCH("/",'CFR - XML import'!$A49,1)-SEARCH("&gt;",'CFR - XML import'!$A49,1)-2)))</f>
        <v>0</v>
      </c>
      <c r="L55" s="140">
        <f>IF(ISERROR(FIND(L$3,'CFR - XML import'!$A49)),0,VALUE(MID('CFR - XML import'!$A49,SEARCH("&gt;",'CFR - XML import'!$A49,1)+1,SEARCH("/",'CFR - XML import'!$A49,1)-SEARCH("&gt;",'CFR - XML import'!$A49,1)-2)))</f>
        <v>0</v>
      </c>
      <c r="M55" s="140">
        <f>IF(ISERROR(FIND(M$3,'CFR - XML import'!$A49)),0,VALUE(MID('CFR - XML import'!$A49,SEARCH("&gt;",'CFR - XML import'!$A49,1)+1,SEARCH("/",'CFR - XML import'!$A49,1)-SEARCH("&gt;",'CFR - XML import'!$A49,1)-2)))</f>
        <v>0</v>
      </c>
      <c r="N55" s="140">
        <f>IF(ISERROR(FIND(N$3,'CFR - XML import'!$A49)),0,VALUE(MID('CFR - XML import'!$A49,SEARCH("&gt;",'CFR - XML import'!$A49,1)+1,SEARCH("/",'CFR - XML import'!$A49,1)-SEARCH("&gt;",'CFR - XML import'!$A49,1)-2)))</f>
        <v>0</v>
      </c>
      <c r="O55" s="140">
        <f>IF(ISERROR(FIND(O$3,'CFR - XML import'!$A49)),0,VALUE(MID('CFR - XML import'!$A49,SEARCH("&gt;",'CFR - XML import'!$A49,1)+1,SEARCH("/",'CFR - XML import'!$A49,1)-SEARCH("&gt;",'CFR - XML import'!$A49,1)-2)))</f>
        <v>0</v>
      </c>
      <c r="P55" s="140">
        <f>IF(ISERROR(FIND(P$3,'CFR - XML import'!$A49)),0,VALUE(MID('CFR - XML import'!$A49,SEARCH("&gt;",'CFR - XML import'!$A49,1)+1,SEARCH("/",'CFR - XML import'!$A49,1)-SEARCH("&gt;",'CFR - XML import'!$A49,1)-2)))</f>
        <v>0</v>
      </c>
      <c r="Q55" s="140">
        <f>IF(ISERROR(FIND(Q$3,'CFR - XML import'!$A49)),0,VALUE(MID('CFR - XML import'!$A49,SEARCH("&gt;",'CFR - XML import'!$A49,1)+1,SEARCH("/",'CFR - XML import'!$A49,1)-SEARCH("&gt;",'CFR - XML import'!$A49,1)-2)))</f>
        <v>0</v>
      </c>
      <c r="R55" s="140">
        <f>IF(ISERROR(FIND(R$3,'CFR - XML import'!$A49)),0,VALUE(MID('CFR - XML import'!$A49,SEARCH("&gt;",'CFR - XML import'!$A49,1)+1,SEARCH("/",'CFR - XML import'!$A49,1)-SEARCH("&gt;",'CFR - XML import'!$A49,1)-2)))</f>
        <v>0</v>
      </c>
      <c r="S55" s="140">
        <f>IF(ISERROR(FIND(S$3,'CFR - XML import'!$A49)),0,VALUE(MID('CFR - XML import'!$A49,SEARCH("&gt;",'CFR - XML import'!$A49,1)+1,SEARCH("/",'CFR - XML import'!$A49,1)-SEARCH("&gt;",'CFR - XML import'!$A49,1)-2)))</f>
        <v>0</v>
      </c>
      <c r="T55" s="140">
        <f>IF(ISERROR(FIND(T$3,'CFR - XML import'!$A49)),0,VALUE(MID('CFR - XML import'!$A49,SEARCH("&gt;",'CFR - XML import'!$A49,1)+1,SEARCH("/",'CFR - XML import'!$A49,1)-SEARCH("&gt;",'CFR - XML import'!$A49,1)-2)))</f>
        <v>0</v>
      </c>
      <c r="U55" s="140">
        <f>IF(ISERROR(FIND(U$3,'CFR - XML import'!$A49)),0,VALUE(MID('CFR - XML import'!$A49,SEARCH("&gt;",'CFR - XML import'!$A49,1)+1,SEARCH("/",'CFR - XML import'!$A49,1)-SEARCH("&gt;",'CFR - XML import'!$A49,1)-2)))</f>
        <v>0</v>
      </c>
      <c r="V55" s="140">
        <f>IF(ISERROR(FIND(V$3,'CFR - XML import'!$A49)),0,VALUE(MID('CFR - XML import'!$A49,SEARCH("&gt;",'CFR - XML import'!$A49,1)+1,SEARCH("/",'CFR - XML import'!$A49,1)-SEARCH("&gt;",'CFR - XML import'!$A49,1)-2)))</f>
        <v>0</v>
      </c>
      <c r="W55" s="140">
        <f>IF(ISERROR(FIND(W$3,'CFR - XML import'!$A49)),0,VALUE(MID('CFR - XML import'!$A49,SEARCH("&gt;",'CFR - XML import'!$A49,1)+1,SEARCH("/",'CFR - XML import'!$A49,1)-SEARCH("&gt;",'CFR - XML import'!$A49,1)-2)))</f>
        <v>0</v>
      </c>
      <c r="X55" s="140"/>
      <c r="Y55" s="140">
        <f>IF(ISERROR(FIND(Y$3,'CFR - XML import'!$A49)),0,VALUE(MID('CFR - XML import'!$A49,SEARCH("&gt;",'CFR - XML import'!$A49,1)+1,SEARCH("/",'CFR - XML import'!$A49,1)-SEARCH("&gt;",'CFR - XML import'!$A49,1)-2)))</f>
        <v>0</v>
      </c>
      <c r="Z55" s="140">
        <f>IF(ISERROR(FIND(Z$3,'CFR - XML import'!$A49)),0,VALUE(MID('CFR - XML import'!$A49,SEARCH("&gt;",'CFR - XML import'!$A49,1)+1,SEARCH("/",'CFR - XML import'!$A49,1)-SEARCH("&gt;",'CFR - XML import'!$A49,1)-2)))</f>
        <v>0</v>
      </c>
      <c r="AA55" s="140">
        <f>IF(ISERROR(FIND(AA$3,'CFR - XML import'!$A49)),0,VALUE(MID('CFR - XML import'!$A49,SEARCH("&gt;",'CFR - XML import'!$A49,1)+1,SEARCH("/",'CFR - XML import'!$A49,1)-SEARCH("&gt;",'CFR - XML import'!$A49,1)-2)))</f>
        <v>0</v>
      </c>
      <c r="AB55" s="140">
        <f>IF(ISERROR(FIND(AB$3,'CFR - XML import'!$A49)),0,VALUE(MID('CFR - XML import'!$A49,SEARCH("&gt;",'CFR - XML import'!$A49,1)+1,SEARCH("/",'CFR - XML import'!$A49,1)-SEARCH("&gt;",'CFR - XML import'!$A49,1)-2)))</f>
        <v>0</v>
      </c>
      <c r="AC55" s="140">
        <f>IF(ISERROR(FIND(AC$3,'CFR - XML import'!$A49)),0,VALUE(MID('CFR - XML import'!$A49,SEARCH("&gt;",'CFR - XML import'!$A49,1)+1,SEARCH("/",'CFR - XML import'!$A49,1)-SEARCH("&gt;",'CFR - XML import'!$A49,1)-2)))</f>
        <v>0</v>
      </c>
      <c r="AD55" s="140">
        <f>IF(ISERROR(FIND(AD$3,'CFR - XML import'!$A49)),0,VALUE(MID('CFR - XML import'!$A49,SEARCH("&gt;",'CFR - XML import'!$A49,1)+1,SEARCH("/",'CFR - XML import'!$A49,1)-SEARCH("&gt;",'CFR - XML import'!$A49,1)-2)))</f>
        <v>3666.25</v>
      </c>
      <c r="AE55" s="140">
        <f>IF(ISERROR(FIND(AE$3,'CFR - XML import'!$A49)),0,VALUE(MID('CFR - XML import'!$A49,SEARCH("&gt;",'CFR - XML import'!$A49,1)+1,SEARCH("/",'CFR - XML import'!$A49,1)-SEARCH("&gt;",'CFR - XML import'!$A49,1)-2)))</f>
        <v>0</v>
      </c>
      <c r="AF55" s="140">
        <f>IF(ISERROR(FIND(AF$3,'CFR - XML import'!$A49)),0,VALUE(MID('CFR - XML import'!$A49,SEARCH("&gt;",'CFR - XML import'!$A49,1)+1,SEARCH("/",'CFR - XML import'!$A49,1)-SEARCH("&gt;",'CFR - XML import'!$A49,1)-2)))</f>
        <v>0</v>
      </c>
      <c r="AG55" s="140">
        <f>IF(ISERROR(FIND(AG$3,'CFR - XML import'!$A49)),0,VALUE(MID('CFR - XML import'!$A49,SEARCH("&gt;",'CFR - XML import'!$A49,1)+1,SEARCH("/",'CFR - XML import'!$A49,1)-SEARCH("&gt;",'CFR - XML import'!$A49,1)-2)))</f>
        <v>0</v>
      </c>
      <c r="AH55" s="140">
        <f>IF(ISERROR(FIND(AH$3,'CFR - XML import'!$A49)),0,VALUE(MID('CFR - XML import'!$A49,SEARCH("&gt;",'CFR - XML import'!$A49,1)+1,SEARCH("/",'CFR - XML import'!$A49,1)-SEARCH("&gt;",'CFR - XML import'!$A49,1)-2)))</f>
        <v>0</v>
      </c>
      <c r="AI55" s="140">
        <f>IF(ISERROR(FIND(AI$3,'CFR - XML import'!$A49)),0,VALUE(MID('CFR - XML import'!$A49,SEARCH("&gt;",'CFR - XML import'!$A49,1)+1,SEARCH("/",'CFR - XML import'!$A49,1)-SEARCH("&gt;",'CFR - XML import'!$A49,1)-2)))</f>
        <v>0</v>
      </c>
      <c r="AJ55" s="140">
        <f>IF(ISERROR(FIND(AJ$3,'CFR - XML import'!$A49)),0,VALUE(MID('CFR - XML import'!$A49,SEARCH("&gt;",'CFR - XML import'!$A49,1)+1,SEARCH("/",'CFR - XML import'!$A49,1)-SEARCH("&gt;",'CFR - XML import'!$A49,1)-2)))</f>
        <v>0</v>
      </c>
      <c r="AK55" s="140">
        <f>IF(ISERROR(FIND(AK$3,'CFR - XML import'!$A49)),0,VALUE(MID('CFR - XML import'!$A49,SEARCH("&gt;",'CFR - XML import'!$A49,1)+1,SEARCH("/",'CFR - XML import'!$A49,1)-SEARCH("&gt;",'CFR - XML import'!$A49,1)-2)))</f>
        <v>0</v>
      </c>
      <c r="AL55" s="140">
        <f>IF(ISERROR(FIND(AL$3,'CFR - XML import'!$A49)),0,VALUE(MID('CFR - XML import'!$A49,SEARCH("&gt;",'CFR - XML import'!$A49,1)+1,SEARCH("/",'CFR - XML import'!$A49,1)-SEARCH("&gt;",'CFR - XML import'!$A49,1)-2)))</f>
        <v>0</v>
      </c>
      <c r="AM55" s="140">
        <f>IF(ISERROR(FIND(AM$3,'CFR - XML import'!$A49)),0,VALUE(MID('CFR - XML import'!$A49,SEARCH("&gt;",'CFR - XML import'!$A49,1)+1,SEARCH("/",'CFR - XML import'!$A49,1)-SEARCH("&gt;",'CFR - XML import'!$A49,1)-2)))</f>
        <v>0</v>
      </c>
      <c r="AN55" s="140">
        <f>IF(ISERROR(FIND(AN$3,'CFR - XML import'!$A49)),0,VALUE(MID('CFR - XML import'!$A49,SEARCH("&gt;",'CFR - XML import'!$A49,1)+1,SEARCH("/",'CFR - XML import'!$A49,1)-SEARCH("&gt;",'CFR - XML import'!$A49,1)-2)))</f>
        <v>0</v>
      </c>
      <c r="AO55" s="140">
        <f>IF(ISERROR(FIND(AO$3,'CFR - XML import'!$A49)),0,VALUE(MID('CFR - XML import'!$A49,SEARCH("&gt;",'CFR - XML import'!$A49,1)+1,SEARCH("/",'CFR - XML import'!$A49,1)-SEARCH("&gt;",'CFR - XML import'!$A49,1)-2)))</f>
        <v>0</v>
      </c>
      <c r="AP55" s="140">
        <f>IF(ISERROR(FIND(AP$3,'CFR - XML import'!$A49)),0,VALUE(MID('CFR - XML import'!$A49,SEARCH("&gt;",'CFR - XML import'!$A49,1)+1,SEARCH("/",'CFR - XML import'!$A49,1)-SEARCH("&gt;",'CFR - XML import'!$A49,1)-2)))</f>
        <v>0</v>
      </c>
      <c r="AQ55" s="140">
        <f>IF(ISERROR(FIND(AQ$3,'CFR - XML import'!$A49)),0,VALUE(MID('CFR - XML import'!$A49,SEARCH("&gt;",'CFR - XML import'!$A49,1)+1,SEARCH("/",'CFR - XML import'!$A49,1)-SEARCH("&gt;",'CFR - XML import'!$A49,1)-2)))</f>
        <v>0</v>
      </c>
      <c r="AR55" s="140">
        <f>IF(ISERROR(FIND(AR$3,'CFR - XML import'!$A49)),0,VALUE(MID('CFR - XML import'!$A49,SEARCH("&gt;",'CFR - XML import'!$A49,1)+1,SEARCH("/",'CFR - XML import'!$A49,1)-SEARCH("&gt;",'CFR - XML import'!$A49,1)-2)))</f>
        <v>0</v>
      </c>
      <c r="AS55" s="140">
        <f>IF(ISERROR(FIND(AS$3,'CFR - XML import'!$A49)),0,VALUE(MID('CFR - XML import'!$A49,SEARCH("&gt;",'CFR - XML import'!$A49,1)+1,SEARCH("/",'CFR - XML import'!$A49,1)-SEARCH("&gt;",'CFR - XML import'!$A49,1)-2)))</f>
        <v>0</v>
      </c>
      <c r="AT55" s="140">
        <f>IF(ISERROR(FIND(AT$3,'CFR - XML import'!$A49)),0,VALUE(MID('CFR - XML import'!$A49,SEARCH("&gt;",'CFR - XML import'!$A49,1)+1,SEARCH("/",'CFR - XML import'!$A49,1)-SEARCH("&gt;",'CFR - XML import'!$A49,1)-2)))</f>
        <v>0</v>
      </c>
      <c r="AU55" s="140">
        <f>IF(ISERROR(FIND(AU$3,'CFR - XML import'!$A49)),0,VALUE(MID('CFR - XML import'!$A49,SEARCH("&gt;",'CFR - XML import'!$A49,1)+1,SEARCH("/",'CFR - XML import'!$A49,1)-SEARCH("&gt;",'CFR - XML import'!$A49,1)-2)))</f>
        <v>0</v>
      </c>
      <c r="AV55" s="140">
        <f>IF(ISERROR(FIND(AV$3,'CFR - XML import'!$A49)),0,VALUE(MID('CFR - XML import'!$A49,SEARCH("&gt;",'CFR - XML import'!$A49,1)+1,SEARCH("/",'CFR - XML import'!$A49,1)-SEARCH("&gt;",'CFR - XML import'!$A49,1)-2)))</f>
        <v>0</v>
      </c>
      <c r="AW55" s="140">
        <f>IF(ISERROR(FIND(AW$3,'CFR - XML import'!$A49)),0,VALUE(MID('CFR - XML import'!$A49,SEARCH("&gt;",'CFR - XML import'!$A49,1)+1,SEARCH("/",'CFR - XML import'!$A49,1)-SEARCH("&gt;",'CFR - XML import'!$A49,1)-2)))</f>
        <v>0</v>
      </c>
      <c r="AX55" s="140">
        <f>IF(ISERROR(FIND(AX$3,'CFR - XML import'!$A49)),0,VALUE(MID('CFR - XML import'!$A49,SEARCH("&gt;",'CFR - XML import'!$A49,1)+1,SEARCH("/",'CFR - XML import'!$A49,1)-SEARCH("&gt;",'CFR - XML import'!$A49,1)-2)))</f>
        <v>0</v>
      </c>
      <c r="AY55" s="140">
        <f>IF(ISERROR(FIND(AY$3,'CFR - XML import'!$A49)),0,VALUE(MID('CFR - XML import'!$A49,SEARCH("&gt;",'CFR - XML import'!$A49,1)+1,SEARCH("/",'CFR - XML import'!$A49,1)-SEARCH("&gt;",'CFR - XML import'!$A49,1)-2)))</f>
        <v>0</v>
      </c>
      <c r="AZ55" s="140">
        <f>IF(ISERROR(FIND(AZ$3,'CFR - XML import'!$A49)),0,VALUE(MID('CFR - XML import'!$A49,SEARCH("&gt;",'CFR - XML import'!$A49,1)+1,SEARCH("/",'CFR - XML import'!$A49,1)-SEARCH("&gt;",'CFR - XML import'!$A49,1)-2)))</f>
        <v>0</v>
      </c>
      <c r="BA55" s="140">
        <f>IF(ISERROR(FIND(BA$3,'CFR - XML import'!$A49)),0,VALUE(MID('CFR - XML import'!$A49,SEARCH("&gt;",'CFR - XML import'!$A49,1)+1,SEARCH("/",'CFR - XML import'!$A49,1)-SEARCH("&gt;",'CFR - XML import'!$A49,1)-2)))</f>
        <v>0</v>
      </c>
      <c r="BB55" s="140">
        <f>IF(ISERROR(FIND(BB$3,'CFR - XML import'!$A49)),0,VALUE(MID('CFR - XML import'!$A49,SEARCH("&gt;",'CFR - XML import'!$A49,1)+1,SEARCH("/",'CFR - XML import'!$A49,1)-SEARCH("&gt;",'CFR - XML import'!$A49,1)-2)))</f>
        <v>0</v>
      </c>
      <c r="BC55" s="140">
        <f>IF(ISERROR(FIND(BC$3,'CFR - XML import'!$A49)),0,VALUE(MID('CFR - XML import'!$A49,SEARCH("&gt;",'CFR - XML import'!$A49,1)+1,SEARCH("/",'CFR - XML import'!$A49,1)-SEARCH("&gt;",'CFR - XML import'!$A49,1)-2)))</f>
        <v>0</v>
      </c>
      <c r="BD55" s="140">
        <f>IF(ISERROR(FIND(BD$3,'CFR - XML import'!$A49)),0,VALUE(MID('CFR - XML import'!$A49,SEARCH("&gt;",'CFR - XML import'!$A49,1)+1,SEARCH("/",'CFR - XML import'!$A49,1)-SEARCH("&gt;",'CFR - XML import'!$A49,1)-2)))</f>
        <v>0</v>
      </c>
      <c r="BE55" s="140">
        <f>IF(ISERROR(FIND(BE$3,'CFR - XML import'!$A49)),0,VALUE(MID('CFR - XML import'!$A49,SEARCH("&gt;",'CFR - XML import'!$A49,1)+1,SEARCH("/",'CFR - XML import'!$A49,1)-SEARCH("&gt;",'CFR - XML import'!$A49,1)-2)))</f>
        <v>0</v>
      </c>
      <c r="BF55" s="140">
        <f>IF(ISERROR(FIND(BF$3,'CFR - XML import'!$A49)),0,VALUE(MID('CFR - XML import'!$A49,SEARCH("&gt;",'CFR - XML import'!$A49,1)+1,SEARCH("/",'CFR - XML import'!$A49,1)-SEARCH("&gt;",'CFR - XML import'!$A49,1)-2)))</f>
        <v>0</v>
      </c>
      <c r="BG55" s="140">
        <f>IF(ISERROR(FIND(BG$3,'CFR - XML import'!$A49)),0,VALUE(MID('CFR - XML import'!$A49,SEARCH("&gt;",'CFR - XML import'!$A49,1)+1,SEARCH("/",'CFR - XML import'!$A49,1)-SEARCH("&gt;",'CFR - XML import'!$A49,1)-2)))</f>
        <v>0</v>
      </c>
      <c r="BH55" s="140">
        <f>IF(ISERROR(FIND(BH$3,'CFR - XML import'!$A49)),0,VALUE(MID('CFR - XML import'!$A49,SEARCH("&gt;",'CFR - XML import'!$A49,1)+1,SEARCH("/",'CFR - XML import'!$A49,1)-SEARCH("&gt;",'CFR - XML import'!$A49,1)-2)))</f>
        <v>0</v>
      </c>
      <c r="BI55" s="140">
        <f>IF(ISERROR(FIND(BI$3,'CFR - XML import'!$A49)),0,VALUE(MID('CFR - XML import'!$A49,SEARCH("&gt;",'CFR - XML import'!$A49,1)+1,SEARCH("/",'CFR - XML import'!$A49,1)-SEARCH("&gt;",'CFR - XML import'!$A49,1)-2)))</f>
        <v>0</v>
      </c>
      <c r="BJ55" s="140">
        <f>IF(ISERROR(FIND(BJ$3,'CFR - XML import'!$A49)),0,VALUE(MID('CFR - XML import'!$A49,SEARCH("&gt;",'CFR - XML import'!$A49,1)+1,SEARCH("/",'CFR - XML import'!$A49,1)-SEARCH("&gt;",'CFR - XML import'!$A49,1)-2)))</f>
        <v>0</v>
      </c>
      <c r="BK55" s="140">
        <f>IF(ISERROR(FIND(BK$3,'CFR - XML import'!$A49)),0,VALUE(MID('CFR - XML import'!$A49,SEARCH("&gt;",'CFR - XML import'!$A49,1)+1,SEARCH("/",'CFR - XML import'!$A49,1)-SEARCH("&gt;",'CFR - XML import'!$A49,1)-2)))</f>
        <v>0</v>
      </c>
      <c r="BL55" s="140">
        <f>IF(ISERROR(FIND(BL$3,'CFR - XML import'!$A49)),0,VALUE(MID('CFR - XML import'!$A49,SEARCH("&gt;",'CFR - XML import'!$A49,1)+1,SEARCH("/",'CFR - XML import'!$A49,1)-SEARCH("&gt;",'CFR - XML import'!$A49,1)-2)))</f>
        <v>0</v>
      </c>
      <c r="BM55" s="140">
        <f>IF(ISERROR(FIND(BM$3,'CFR - XML import'!$A49)),0,VALUE(MID('CFR - XML import'!$A49,SEARCH("&gt;",'CFR - XML import'!$A49,1)+1,SEARCH("/",'CFR - XML import'!$A49,1)-SEARCH("&gt;",'CFR - XML import'!$A49,1)-2)))</f>
        <v>0</v>
      </c>
      <c r="BN55" s="140">
        <f>IF(ISERROR(FIND(BN$3,'CFR - XML import'!$A49)),0,VALUE(MID('CFR - XML import'!$A49,SEARCH("&gt;",'CFR - XML import'!$A49,1)+1,SEARCH("/",'CFR - XML import'!$A49,1)-SEARCH("&gt;",'CFR - XML import'!$A49,1)-2)))</f>
        <v>0</v>
      </c>
      <c r="BO55" s="140">
        <f>IF(ISERROR(FIND(BO$3,'CFR - XML import'!$A49)),0,VALUE(MID('CFR - XML import'!$A49,SEARCH("&gt;",'CFR - XML import'!$A49,1)+1,SEARCH("/",'CFR - XML import'!$A49,1)-SEARCH("&gt;",'CFR - XML import'!$A49,1)-2)))</f>
        <v>0</v>
      </c>
      <c r="BP55" s="140">
        <f>IF(ISERROR(FIND(BP$3,'CFR - XML import'!$A49)),0,VALUE(MID('CFR - XML import'!$A49,SEARCH("&gt;",'CFR - XML import'!$A49,1)+1,SEARCH("/",'CFR - XML import'!$A49,1)-SEARCH("&gt;",'CFR - XML import'!$A49,1)-2)))</f>
        <v>0</v>
      </c>
      <c r="BQ55" s="140">
        <f>IF(ISERROR(FIND(BQ$3,'CFR - XML import'!$A49)),0,VALUE(MID('CFR - XML import'!$A49,SEARCH("&gt;",'CFR - XML import'!$A49,1)+1,SEARCH("/",'CFR - XML import'!$A49,1)-SEARCH("&gt;",'CFR - XML import'!$A49,1)-2)))</f>
        <v>0</v>
      </c>
      <c r="BR55" s="140">
        <f>IF(ISERROR(FIND(BR$3,'CFR - XML import'!$A49)),0,VALUE(MID('CFR - XML import'!$A49,SEARCH("&gt;",'CFR - XML import'!$A49,1)+1,SEARCH("/",'CFR - XML import'!$A49,1)-SEARCH("&gt;",'CFR - XML import'!$A49,1)-2)))</f>
        <v>0</v>
      </c>
      <c r="BS55" s="140">
        <f>IF(ISERROR(FIND(BS$3,'CFR - XML import'!$A49)),0,VALUE(MID('CFR - XML import'!$A49,SEARCH("&gt;",'CFR - XML import'!$A49,1)+1,SEARCH("/",'CFR - XML import'!$A49,1)-SEARCH("&gt;",'CFR - XML import'!$A49,1)-2)))</f>
        <v>0</v>
      </c>
      <c r="BT55" s="140">
        <f>IF(ISERROR(FIND(BT$3,'CFR - XML import'!$A49)),0,VALUE(MID('CFR - XML import'!$A49,SEARCH("&gt;",'CFR - XML import'!$A49,1)+1,SEARCH("/",'CFR - XML import'!$A49,1)-SEARCH("&gt;",'CFR - XML import'!$A49,1)-2)))</f>
        <v>0</v>
      </c>
      <c r="BU55" s="140">
        <f>IF(ISERROR(FIND(BU$3,'CFR - XML import'!$A49)),0,VALUE(MID('CFR - XML import'!$A49,SEARCH("&gt;",'CFR - XML import'!$A49,1)+1,SEARCH("/",'CFR - XML import'!$A49,1)-SEARCH("&gt;",'CFR - XML import'!$A49,1)-2)))</f>
        <v>0</v>
      </c>
      <c r="BV55" s="140">
        <f>IF(ISERROR(FIND(BV$3,'CFR - XML import'!$A49)),0,VALUE(MID('CFR - XML import'!$A49,SEARCH("&gt;",'CFR - XML import'!$A49,1)+1,SEARCH("/",'CFR - XML import'!$A49,1)-SEARCH("&gt;",'CFR - XML import'!$A49,1)-2)))</f>
        <v>0</v>
      </c>
      <c r="BW55" s="140">
        <f>IF(ISERROR(FIND(BW$3,'CFR - XML import'!$A49)),0,VALUE(MID('CFR - XML import'!$A49,SEARCH("&gt;",'CFR - XML import'!$A49,1)+1,SEARCH("/",'CFR - XML import'!$A49,1)-SEARCH("&gt;",'CFR - XML import'!$A49,1)-2)))</f>
        <v>0</v>
      </c>
      <c r="BX55" s="140">
        <f>IF(ISERROR(FIND(BX$3,'CFR - XML import'!$A49)),0,VALUE(MID('CFR - XML import'!$A49,SEARCH("&gt;",'CFR - XML import'!$A49,1)+1,SEARCH("/",'CFR - XML import'!$A49,1)-SEARCH("&gt;",'CFR - XML import'!$A49,1)-2)))</f>
        <v>0</v>
      </c>
      <c r="BY55" s="140">
        <f>IF(ISERROR(FIND(BY$3,'CFR - XML import'!$A49)),0,VALUE(MID('CFR - XML import'!$A49,SEARCH("&gt;",'CFR - XML import'!$A49,1)+1,SEARCH("/",'CFR - XML import'!$A49,1)-SEARCH("&gt;",'CFR - XML import'!$A49,1)-2)))</f>
        <v>0</v>
      </c>
      <c r="BZ55" s="140">
        <f>IF(ISERROR(FIND(BZ$3,'CFR - XML import'!$A49)),0,VALUE(MID('CFR - XML import'!$A49,SEARCH("&gt;",'CFR - XML import'!$A49,1)+1,SEARCH("/",'CFR - XML import'!$A49,1)-SEARCH("&gt;",'CFR - XML import'!$A49,1)-2)))</f>
        <v>0</v>
      </c>
      <c r="CG55" s="142">
        <f>IF(ISERROR(IF(MID('CFR - XML import'!$A49,LEN($CF$4)+5,LEN('CFR - XML import'!$A49)-(2*LEN($CF$4)+5))="RMMS",1,IF(MID('CFR - XML import'!$A49,LEN("    &lt;InputSystem&gt;")+1,LEN('CFR - XML import'!$A49)-(LEN("    &lt;InputSystem&gt;")+LEN($CF$4)+1))="SIMS",2,0))),0,IF(MID('CFR - XML import'!$A49,LEN($CF$4)+5,LEN('CFR - XML import'!$A49)-(2*LEN($CF$4)+5))="RMMS",1,IF(MID('CFR - XML import'!$A49,LEN("    &lt;InputSystem&gt;")+1,LEN('CFR - XML import'!$A49)-(LEN("    &lt;InputSystem&gt;")+LEN($CF$4)+1))="SIMS",2,0)))</f>
        <v>0</v>
      </c>
      <c r="CH55" s="140">
        <f>IF(ISERROR(FIND(CH$3,'CFR - XML import'!$A49)),0,MID('CFR - XML import'!$A49,SEARCH("&gt;",'CFR - XML import'!$A49,1)+1,SEARCH("/",'CFR - XML import'!$A49,1)-SEARCH("&gt;",'CFR - XML import'!$A49,1)-2))</f>
        <v>0</v>
      </c>
      <c r="CI55" s="140">
        <f>IF(ISERROR(FIND(CI$3,'CFR - XML import'!$A49)),0,MID('CFR - XML import'!$A49,SEARCH("&gt;",'CFR - XML import'!$A49,1)+1,SEARCH("/",'CFR - XML import'!$A49,1)-SEARCH("&gt;",'CFR - XML import'!$A49,1)-2))</f>
        <v>0</v>
      </c>
      <c r="CJ55" s="140">
        <f>IF(ISERROR(FIND(CJ$3,'CFR - XML import'!$A49)),0,MID('CFR - XML import'!$A49,SEARCH("&gt;",'CFR - XML import'!$A49,1)+1,SEARCH("/",'CFR - XML import'!$A49,1)-SEARCH("&gt;",'CFR - XML import'!$A49,1)-2))</f>
        <v>0</v>
      </c>
      <c r="CK55" s="140">
        <f>IF(ISERROR(FIND(CK$3,'CFR - XML import'!$A49)),0,MID('CFR - XML import'!$A49,SEARCH("&gt;",'CFR - XML import'!$A49,1)+1,SEARCH("/",'CFR - XML import'!$A49,1)-SEARCH("&gt;",'CFR - XML import'!$A49,1)-2))</f>
        <v>0</v>
      </c>
      <c r="CL55" s="140">
        <f>IF(ISERROR(FIND(CL$3,'CFR - XML import'!$A49)),0,MID('CFR - XML import'!$A49,SEARCH("&gt;",'CFR - XML import'!$A49,1)+1,SEARCH("/",'CFR - XML import'!$A49,1)-SEARCH("&gt;",'CFR - XML import'!$A49,1)-2))</f>
        <v>0</v>
      </c>
      <c r="CM55" s="140">
        <f>IF(ISERROR(FIND(CM$3,'CFR - XML import'!$A49)),0,MID('CFR - XML import'!$A49,SEARCH("&gt;",'CFR - XML import'!$A49,1)+1,SEARCH("/",'CFR - XML import'!$A49,1)-SEARCH("&gt;",'CFR - XML import'!$A49,1)-2))</f>
        <v>0</v>
      </c>
    </row>
    <row r="56" spans="1:91" x14ac:dyDescent="0.2">
      <c r="A56" s="139" t="str">
        <f>IF(AND('CFR - XML import'!A50&lt;&gt;"",LEFT('CFR - XML import'!A50,1)&lt;&gt;"&lt;",LEFT('CFR - XML import'!A50,3)&lt;&gt;"  &lt;",LEFT('CFR - XML import'!A50,5)&lt;&gt;"    &lt;",LEFT('CFR - XML import'!A50,7)&lt;&gt;"      &lt;",LEFT('CFR - XML import'!A50,9)&lt;&gt;"        &lt;",$B$1="SIMS"),'CFR - XML import'!A50,IF(AND(LEFT('CFR - XML import'!A50,9)="&lt;Details&gt;",$B$1="RM"),'CFR - XML import'!A50,""))</f>
        <v/>
      </c>
      <c r="B56" s="140">
        <f>IF(ISERROR(FIND(B$3,'CFR - XML import'!$A50)),0,VALUE(MID('CFR - XML import'!$A50,SEARCH("&gt;",'CFR - XML import'!$A50,1)+1,SEARCH("/",'CFR - XML import'!$A50,1)-SEARCH("&gt;",'CFR - XML import'!$A50,1)-2)))</f>
        <v>0</v>
      </c>
      <c r="D56" s="140">
        <f>IF(ISERROR(FIND(D$3,'CFR - XML import'!$A50)),0,MID('CFR - XML import'!$A50,SEARCH("&gt;",'CFR - XML import'!$A50,1)+1,SEARCH("/",'CFR - XML import'!$A50,1)-SEARCH("&gt;",'CFR - XML import'!$A50,1)-2))</f>
        <v>0</v>
      </c>
      <c r="E56" s="140">
        <f>IF(ISERROR(FIND(E$3,'CFR - XML import'!$A50)),0,MID('CFR - XML import'!$A50,SEARCH("&gt;",'CFR - XML import'!$A50,1)+1,SEARCH("/",'CFR - XML import'!$A50,1)-SEARCH("&gt;",'CFR - XML import'!$A50,1)-2))</f>
        <v>0</v>
      </c>
      <c r="F56" s="141">
        <f>IF($B$1="SIMS",IF(ISERROR(FIND(F$3,'CFR - XML import'!$A50)),0,VALUE(MID('CFR - XML import'!$A50,15,10))),IF(ISERROR(FIND(F$3,'CFR - XML import'!$A50)),0,VALUE(MID('CFR - XML import'!$A50,15,10))))</f>
        <v>0</v>
      </c>
      <c r="G56" s="140">
        <f>IF(ISERROR(FIND(G$3,'CFR - XML import'!$A50)),0,VALUE(MID('CFR - XML import'!$A50,SEARCH("&gt;",'CFR - XML import'!$A50,1)+1,SEARCH("/",'CFR - XML import'!$A50,1)-SEARCH("&gt;",'CFR - XML import'!$A50,1)-2)))</f>
        <v>0</v>
      </c>
      <c r="H56" s="140">
        <f>IF(ISERROR(FIND(H$3,'CFR - XML import'!$A50)),0,VALUE(MID('CFR - XML import'!$A50,SEARCH("&gt;",'CFR - XML import'!$A50,1)+1,SEARCH("/",'CFR - XML import'!$A50,1)-SEARCH("&gt;",'CFR - XML import'!$A50,1)-2)))</f>
        <v>0</v>
      </c>
      <c r="I56" s="140">
        <f>IF(ISERROR(FIND(I$3,'CFR - XML import'!$A50)),0,VALUE(MID('CFR - XML import'!$A50,SEARCH("&gt;",'CFR - XML import'!$A50,1)+1,SEARCH("/",'CFR - XML import'!$A50,1)-SEARCH("&gt;",'CFR - XML import'!$A50,1)-2)))</f>
        <v>0</v>
      </c>
      <c r="J56" s="140">
        <f>IF(ISERROR(FIND(J$3,'CFR - XML import'!$A50)),0,VALUE(MID('CFR - XML import'!$A50,SEARCH("&gt;",'CFR - XML import'!$A50,1)+1,SEARCH("/",'CFR - XML import'!$A50,1)-SEARCH("&gt;",'CFR - XML import'!$A50,1)-2)))</f>
        <v>0</v>
      </c>
      <c r="K56" s="140">
        <f>IF(ISERROR(FIND(K$3,'CFR - XML import'!$A50)),0,VALUE(MID('CFR - XML import'!$A50,SEARCH("&gt;",'CFR - XML import'!$A50,1)+1,SEARCH("/",'CFR - XML import'!$A50,1)-SEARCH("&gt;",'CFR - XML import'!$A50,1)-2)))</f>
        <v>0</v>
      </c>
      <c r="L56" s="140">
        <f>IF(ISERROR(FIND(L$3,'CFR - XML import'!$A50)),0,VALUE(MID('CFR - XML import'!$A50,SEARCH("&gt;",'CFR - XML import'!$A50,1)+1,SEARCH("/",'CFR - XML import'!$A50,1)-SEARCH("&gt;",'CFR - XML import'!$A50,1)-2)))</f>
        <v>0</v>
      </c>
      <c r="M56" s="140">
        <f>IF(ISERROR(FIND(M$3,'CFR - XML import'!$A50)),0,VALUE(MID('CFR - XML import'!$A50,SEARCH("&gt;",'CFR - XML import'!$A50,1)+1,SEARCH("/",'CFR - XML import'!$A50,1)-SEARCH("&gt;",'CFR - XML import'!$A50,1)-2)))</f>
        <v>0</v>
      </c>
      <c r="N56" s="140">
        <f>IF(ISERROR(FIND(N$3,'CFR - XML import'!$A50)),0,VALUE(MID('CFR - XML import'!$A50,SEARCH("&gt;",'CFR - XML import'!$A50,1)+1,SEARCH("/",'CFR - XML import'!$A50,1)-SEARCH("&gt;",'CFR - XML import'!$A50,1)-2)))</f>
        <v>0</v>
      </c>
      <c r="O56" s="140">
        <f>IF(ISERROR(FIND(O$3,'CFR - XML import'!$A50)),0,VALUE(MID('CFR - XML import'!$A50,SEARCH("&gt;",'CFR - XML import'!$A50,1)+1,SEARCH("/",'CFR - XML import'!$A50,1)-SEARCH("&gt;",'CFR - XML import'!$A50,1)-2)))</f>
        <v>0</v>
      </c>
      <c r="P56" s="140">
        <f>IF(ISERROR(FIND(P$3,'CFR - XML import'!$A50)),0,VALUE(MID('CFR - XML import'!$A50,SEARCH("&gt;",'CFR - XML import'!$A50,1)+1,SEARCH("/",'CFR - XML import'!$A50,1)-SEARCH("&gt;",'CFR - XML import'!$A50,1)-2)))</f>
        <v>0</v>
      </c>
      <c r="Q56" s="140">
        <f>IF(ISERROR(FIND(Q$3,'CFR - XML import'!$A50)),0,VALUE(MID('CFR - XML import'!$A50,SEARCH("&gt;",'CFR - XML import'!$A50,1)+1,SEARCH("/",'CFR - XML import'!$A50,1)-SEARCH("&gt;",'CFR - XML import'!$A50,1)-2)))</f>
        <v>0</v>
      </c>
      <c r="R56" s="140">
        <f>IF(ISERROR(FIND(R$3,'CFR - XML import'!$A50)),0,VALUE(MID('CFR - XML import'!$A50,SEARCH("&gt;",'CFR - XML import'!$A50,1)+1,SEARCH("/",'CFR - XML import'!$A50,1)-SEARCH("&gt;",'CFR - XML import'!$A50,1)-2)))</f>
        <v>0</v>
      </c>
      <c r="S56" s="140">
        <f>IF(ISERROR(FIND(S$3,'CFR - XML import'!$A50)),0,VALUE(MID('CFR - XML import'!$A50,SEARCH("&gt;",'CFR - XML import'!$A50,1)+1,SEARCH("/",'CFR - XML import'!$A50,1)-SEARCH("&gt;",'CFR - XML import'!$A50,1)-2)))</f>
        <v>0</v>
      </c>
      <c r="T56" s="140">
        <f>IF(ISERROR(FIND(T$3,'CFR - XML import'!$A50)),0,VALUE(MID('CFR - XML import'!$A50,SEARCH("&gt;",'CFR - XML import'!$A50,1)+1,SEARCH("/",'CFR - XML import'!$A50,1)-SEARCH("&gt;",'CFR - XML import'!$A50,1)-2)))</f>
        <v>0</v>
      </c>
      <c r="U56" s="140">
        <f>IF(ISERROR(FIND(U$3,'CFR - XML import'!$A50)),0,VALUE(MID('CFR - XML import'!$A50,SEARCH("&gt;",'CFR - XML import'!$A50,1)+1,SEARCH("/",'CFR - XML import'!$A50,1)-SEARCH("&gt;",'CFR - XML import'!$A50,1)-2)))</f>
        <v>0</v>
      </c>
      <c r="V56" s="140">
        <f>IF(ISERROR(FIND(V$3,'CFR - XML import'!$A50)),0,VALUE(MID('CFR - XML import'!$A50,SEARCH("&gt;",'CFR - XML import'!$A50,1)+1,SEARCH("/",'CFR - XML import'!$A50,1)-SEARCH("&gt;",'CFR - XML import'!$A50,1)-2)))</f>
        <v>0</v>
      </c>
      <c r="W56" s="140">
        <f>IF(ISERROR(FIND(W$3,'CFR - XML import'!$A50)),0,VALUE(MID('CFR - XML import'!$A50,SEARCH("&gt;",'CFR - XML import'!$A50,1)+1,SEARCH("/",'CFR - XML import'!$A50,1)-SEARCH("&gt;",'CFR - XML import'!$A50,1)-2)))</f>
        <v>0</v>
      </c>
      <c r="X56" s="140"/>
      <c r="Y56" s="140">
        <f>IF(ISERROR(FIND(Y$3,'CFR - XML import'!$A50)),0,VALUE(MID('CFR - XML import'!$A50,SEARCH("&gt;",'CFR - XML import'!$A50,1)+1,SEARCH("/",'CFR - XML import'!$A50,1)-SEARCH("&gt;",'CFR - XML import'!$A50,1)-2)))</f>
        <v>0</v>
      </c>
      <c r="Z56" s="140">
        <f>IF(ISERROR(FIND(Z$3,'CFR - XML import'!$A50)),0,VALUE(MID('CFR - XML import'!$A50,SEARCH("&gt;",'CFR - XML import'!$A50,1)+1,SEARCH("/",'CFR - XML import'!$A50,1)-SEARCH("&gt;",'CFR - XML import'!$A50,1)-2)))</f>
        <v>0</v>
      </c>
      <c r="AA56" s="140">
        <f>IF(ISERROR(FIND(AA$3,'CFR - XML import'!$A50)),0,VALUE(MID('CFR - XML import'!$A50,SEARCH("&gt;",'CFR - XML import'!$A50,1)+1,SEARCH("/",'CFR - XML import'!$A50,1)-SEARCH("&gt;",'CFR - XML import'!$A50,1)-2)))</f>
        <v>0</v>
      </c>
      <c r="AB56" s="140">
        <f>IF(ISERROR(FIND(AB$3,'CFR - XML import'!$A50)),0,VALUE(MID('CFR - XML import'!$A50,SEARCH("&gt;",'CFR - XML import'!$A50,1)+1,SEARCH("/",'CFR - XML import'!$A50,1)-SEARCH("&gt;",'CFR - XML import'!$A50,1)-2)))</f>
        <v>0</v>
      </c>
      <c r="AC56" s="140">
        <f>IF(ISERROR(FIND(AC$3,'CFR - XML import'!$A50)),0,VALUE(MID('CFR - XML import'!$A50,SEARCH("&gt;",'CFR - XML import'!$A50,1)+1,SEARCH("/",'CFR - XML import'!$A50,1)-SEARCH("&gt;",'CFR - XML import'!$A50,1)-2)))</f>
        <v>0</v>
      </c>
      <c r="AD56" s="140">
        <f>IF(ISERROR(FIND(AD$3,'CFR - XML import'!$A50)),0,VALUE(MID('CFR - XML import'!$A50,SEARCH("&gt;",'CFR - XML import'!$A50,1)+1,SEARCH("/",'CFR - XML import'!$A50,1)-SEARCH("&gt;",'CFR - XML import'!$A50,1)-2)))</f>
        <v>0</v>
      </c>
      <c r="AE56" s="140">
        <f>IF(ISERROR(FIND(AE$3,'CFR - XML import'!$A50)),0,VALUE(MID('CFR - XML import'!$A50,SEARCH("&gt;",'CFR - XML import'!$A50,1)+1,SEARCH("/",'CFR - XML import'!$A50,1)-SEARCH("&gt;",'CFR - XML import'!$A50,1)-2)))</f>
        <v>29805</v>
      </c>
      <c r="AF56" s="140">
        <f>IF(ISERROR(FIND(AF$3,'CFR - XML import'!$A50)),0,VALUE(MID('CFR - XML import'!$A50,SEARCH("&gt;",'CFR - XML import'!$A50,1)+1,SEARCH("/",'CFR - XML import'!$A50,1)-SEARCH("&gt;",'CFR - XML import'!$A50,1)-2)))</f>
        <v>0</v>
      </c>
      <c r="AG56" s="140">
        <f>IF(ISERROR(FIND(AG$3,'CFR - XML import'!$A50)),0,VALUE(MID('CFR - XML import'!$A50,SEARCH("&gt;",'CFR - XML import'!$A50,1)+1,SEARCH("/",'CFR - XML import'!$A50,1)-SEARCH("&gt;",'CFR - XML import'!$A50,1)-2)))</f>
        <v>0</v>
      </c>
      <c r="AH56" s="140">
        <f>IF(ISERROR(FIND(AH$3,'CFR - XML import'!$A50)),0,VALUE(MID('CFR - XML import'!$A50,SEARCH("&gt;",'CFR - XML import'!$A50,1)+1,SEARCH("/",'CFR - XML import'!$A50,1)-SEARCH("&gt;",'CFR - XML import'!$A50,1)-2)))</f>
        <v>0</v>
      </c>
      <c r="AI56" s="140">
        <f>IF(ISERROR(FIND(AI$3,'CFR - XML import'!$A50)),0,VALUE(MID('CFR - XML import'!$A50,SEARCH("&gt;",'CFR - XML import'!$A50,1)+1,SEARCH("/",'CFR - XML import'!$A50,1)-SEARCH("&gt;",'CFR - XML import'!$A50,1)-2)))</f>
        <v>0</v>
      </c>
      <c r="AJ56" s="140">
        <f>IF(ISERROR(FIND(AJ$3,'CFR - XML import'!$A50)),0,VALUE(MID('CFR - XML import'!$A50,SEARCH("&gt;",'CFR - XML import'!$A50,1)+1,SEARCH("/",'CFR - XML import'!$A50,1)-SEARCH("&gt;",'CFR - XML import'!$A50,1)-2)))</f>
        <v>0</v>
      </c>
      <c r="AK56" s="140">
        <f>IF(ISERROR(FIND(AK$3,'CFR - XML import'!$A50)),0,VALUE(MID('CFR - XML import'!$A50,SEARCH("&gt;",'CFR - XML import'!$A50,1)+1,SEARCH("/",'CFR - XML import'!$A50,1)-SEARCH("&gt;",'CFR - XML import'!$A50,1)-2)))</f>
        <v>0</v>
      </c>
      <c r="AL56" s="140">
        <f>IF(ISERROR(FIND(AL$3,'CFR - XML import'!$A50)),0,VALUE(MID('CFR - XML import'!$A50,SEARCH("&gt;",'CFR - XML import'!$A50,1)+1,SEARCH("/",'CFR - XML import'!$A50,1)-SEARCH("&gt;",'CFR - XML import'!$A50,1)-2)))</f>
        <v>0</v>
      </c>
      <c r="AM56" s="140">
        <f>IF(ISERROR(FIND(AM$3,'CFR - XML import'!$A50)),0,VALUE(MID('CFR - XML import'!$A50,SEARCH("&gt;",'CFR - XML import'!$A50,1)+1,SEARCH("/",'CFR - XML import'!$A50,1)-SEARCH("&gt;",'CFR - XML import'!$A50,1)-2)))</f>
        <v>0</v>
      </c>
      <c r="AN56" s="140">
        <f>IF(ISERROR(FIND(AN$3,'CFR - XML import'!$A50)),0,VALUE(MID('CFR - XML import'!$A50,SEARCH("&gt;",'CFR - XML import'!$A50,1)+1,SEARCH("/",'CFR - XML import'!$A50,1)-SEARCH("&gt;",'CFR - XML import'!$A50,1)-2)))</f>
        <v>0</v>
      </c>
      <c r="AO56" s="140">
        <f>IF(ISERROR(FIND(AO$3,'CFR - XML import'!$A50)),0,VALUE(MID('CFR - XML import'!$A50,SEARCH("&gt;",'CFR - XML import'!$A50,1)+1,SEARCH("/",'CFR - XML import'!$A50,1)-SEARCH("&gt;",'CFR - XML import'!$A50,1)-2)))</f>
        <v>0</v>
      </c>
      <c r="AP56" s="140">
        <f>IF(ISERROR(FIND(AP$3,'CFR - XML import'!$A50)),0,VALUE(MID('CFR - XML import'!$A50,SEARCH("&gt;",'CFR - XML import'!$A50,1)+1,SEARCH("/",'CFR - XML import'!$A50,1)-SEARCH("&gt;",'CFR - XML import'!$A50,1)-2)))</f>
        <v>0</v>
      </c>
      <c r="AQ56" s="140">
        <f>IF(ISERROR(FIND(AQ$3,'CFR - XML import'!$A50)),0,VALUE(MID('CFR - XML import'!$A50,SEARCH("&gt;",'CFR - XML import'!$A50,1)+1,SEARCH("/",'CFR - XML import'!$A50,1)-SEARCH("&gt;",'CFR - XML import'!$A50,1)-2)))</f>
        <v>0</v>
      </c>
      <c r="AR56" s="140">
        <f>IF(ISERROR(FIND(AR$3,'CFR - XML import'!$A50)),0,VALUE(MID('CFR - XML import'!$A50,SEARCH("&gt;",'CFR - XML import'!$A50,1)+1,SEARCH("/",'CFR - XML import'!$A50,1)-SEARCH("&gt;",'CFR - XML import'!$A50,1)-2)))</f>
        <v>0</v>
      </c>
      <c r="AS56" s="140">
        <f>IF(ISERROR(FIND(AS$3,'CFR - XML import'!$A50)),0,VALUE(MID('CFR - XML import'!$A50,SEARCH("&gt;",'CFR - XML import'!$A50,1)+1,SEARCH("/",'CFR - XML import'!$A50,1)-SEARCH("&gt;",'CFR - XML import'!$A50,1)-2)))</f>
        <v>0</v>
      </c>
      <c r="AT56" s="140">
        <f>IF(ISERROR(FIND(AT$3,'CFR - XML import'!$A50)),0,VALUE(MID('CFR - XML import'!$A50,SEARCH("&gt;",'CFR - XML import'!$A50,1)+1,SEARCH("/",'CFR - XML import'!$A50,1)-SEARCH("&gt;",'CFR - XML import'!$A50,1)-2)))</f>
        <v>0</v>
      </c>
      <c r="AU56" s="140">
        <f>IF(ISERROR(FIND(AU$3,'CFR - XML import'!$A50)),0,VALUE(MID('CFR - XML import'!$A50,SEARCH("&gt;",'CFR - XML import'!$A50,1)+1,SEARCH("/",'CFR - XML import'!$A50,1)-SEARCH("&gt;",'CFR - XML import'!$A50,1)-2)))</f>
        <v>0</v>
      </c>
      <c r="AV56" s="140">
        <f>IF(ISERROR(FIND(AV$3,'CFR - XML import'!$A50)),0,VALUE(MID('CFR - XML import'!$A50,SEARCH("&gt;",'CFR - XML import'!$A50,1)+1,SEARCH("/",'CFR - XML import'!$A50,1)-SEARCH("&gt;",'CFR - XML import'!$A50,1)-2)))</f>
        <v>0</v>
      </c>
      <c r="AW56" s="140">
        <f>IF(ISERROR(FIND(AW$3,'CFR - XML import'!$A50)),0,VALUE(MID('CFR - XML import'!$A50,SEARCH("&gt;",'CFR - XML import'!$A50,1)+1,SEARCH("/",'CFR - XML import'!$A50,1)-SEARCH("&gt;",'CFR - XML import'!$A50,1)-2)))</f>
        <v>0</v>
      </c>
      <c r="AX56" s="140">
        <f>IF(ISERROR(FIND(AX$3,'CFR - XML import'!$A50)),0,VALUE(MID('CFR - XML import'!$A50,SEARCH("&gt;",'CFR - XML import'!$A50,1)+1,SEARCH("/",'CFR - XML import'!$A50,1)-SEARCH("&gt;",'CFR - XML import'!$A50,1)-2)))</f>
        <v>0</v>
      </c>
      <c r="AY56" s="140">
        <f>IF(ISERROR(FIND(AY$3,'CFR - XML import'!$A50)),0,VALUE(MID('CFR - XML import'!$A50,SEARCH("&gt;",'CFR - XML import'!$A50,1)+1,SEARCH("/",'CFR - XML import'!$A50,1)-SEARCH("&gt;",'CFR - XML import'!$A50,1)-2)))</f>
        <v>0</v>
      </c>
      <c r="AZ56" s="140">
        <f>IF(ISERROR(FIND(AZ$3,'CFR - XML import'!$A50)),0,VALUE(MID('CFR - XML import'!$A50,SEARCH("&gt;",'CFR - XML import'!$A50,1)+1,SEARCH("/",'CFR - XML import'!$A50,1)-SEARCH("&gt;",'CFR - XML import'!$A50,1)-2)))</f>
        <v>0</v>
      </c>
      <c r="BA56" s="140">
        <f>IF(ISERROR(FIND(BA$3,'CFR - XML import'!$A50)),0,VALUE(MID('CFR - XML import'!$A50,SEARCH("&gt;",'CFR - XML import'!$A50,1)+1,SEARCH("/",'CFR - XML import'!$A50,1)-SEARCH("&gt;",'CFR - XML import'!$A50,1)-2)))</f>
        <v>0</v>
      </c>
      <c r="BB56" s="140">
        <f>IF(ISERROR(FIND(BB$3,'CFR - XML import'!$A50)),0,VALUE(MID('CFR - XML import'!$A50,SEARCH("&gt;",'CFR - XML import'!$A50,1)+1,SEARCH("/",'CFR - XML import'!$A50,1)-SEARCH("&gt;",'CFR - XML import'!$A50,1)-2)))</f>
        <v>0</v>
      </c>
      <c r="BC56" s="140">
        <f>IF(ISERROR(FIND(BC$3,'CFR - XML import'!$A50)),0,VALUE(MID('CFR - XML import'!$A50,SEARCH("&gt;",'CFR - XML import'!$A50,1)+1,SEARCH("/",'CFR - XML import'!$A50,1)-SEARCH("&gt;",'CFR - XML import'!$A50,1)-2)))</f>
        <v>0</v>
      </c>
      <c r="BD56" s="140">
        <f>IF(ISERROR(FIND(BD$3,'CFR - XML import'!$A50)),0,VALUE(MID('CFR - XML import'!$A50,SEARCH("&gt;",'CFR - XML import'!$A50,1)+1,SEARCH("/",'CFR - XML import'!$A50,1)-SEARCH("&gt;",'CFR - XML import'!$A50,1)-2)))</f>
        <v>0</v>
      </c>
      <c r="BE56" s="140">
        <f>IF(ISERROR(FIND(BE$3,'CFR - XML import'!$A50)),0,VALUE(MID('CFR - XML import'!$A50,SEARCH("&gt;",'CFR - XML import'!$A50,1)+1,SEARCH("/",'CFR - XML import'!$A50,1)-SEARCH("&gt;",'CFR - XML import'!$A50,1)-2)))</f>
        <v>0</v>
      </c>
      <c r="BF56" s="140">
        <f>IF(ISERROR(FIND(BF$3,'CFR - XML import'!$A50)),0,VALUE(MID('CFR - XML import'!$A50,SEARCH("&gt;",'CFR - XML import'!$A50,1)+1,SEARCH("/",'CFR - XML import'!$A50,1)-SEARCH("&gt;",'CFR - XML import'!$A50,1)-2)))</f>
        <v>0</v>
      </c>
      <c r="BG56" s="140">
        <f>IF(ISERROR(FIND(BG$3,'CFR - XML import'!$A50)),0,VALUE(MID('CFR - XML import'!$A50,SEARCH("&gt;",'CFR - XML import'!$A50,1)+1,SEARCH("/",'CFR - XML import'!$A50,1)-SEARCH("&gt;",'CFR - XML import'!$A50,1)-2)))</f>
        <v>0</v>
      </c>
      <c r="BH56" s="140">
        <f>IF(ISERROR(FIND(BH$3,'CFR - XML import'!$A50)),0,VALUE(MID('CFR - XML import'!$A50,SEARCH("&gt;",'CFR - XML import'!$A50,1)+1,SEARCH("/",'CFR - XML import'!$A50,1)-SEARCH("&gt;",'CFR - XML import'!$A50,1)-2)))</f>
        <v>0</v>
      </c>
      <c r="BI56" s="140">
        <f>IF(ISERROR(FIND(BI$3,'CFR - XML import'!$A50)),0,VALUE(MID('CFR - XML import'!$A50,SEARCH("&gt;",'CFR - XML import'!$A50,1)+1,SEARCH("/",'CFR - XML import'!$A50,1)-SEARCH("&gt;",'CFR - XML import'!$A50,1)-2)))</f>
        <v>0</v>
      </c>
      <c r="BJ56" s="140">
        <f>IF(ISERROR(FIND(BJ$3,'CFR - XML import'!$A50)),0,VALUE(MID('CFR - XML import'!$A50,SEARCH("&gt;",'CFR - XML import'!$A50,1)+1,SEARCH("/",'CFR - XML import'!$A50,1)-SEARCH("&gt;",'CFR - XML import'!$A50,1)-2)))</f>
        <v>0</v>
      </c>
      <c r="BK56" s="140">
        <f>IF(ISERROR(FIND(BK$3,'CFR - XML import'!$A50)),0,VALUE(MID('CFR - XML import'!$A50,SEARCH("&gt;",'CFR - XML import'!$A50,1)+1,SEARCH("/",'CFR - XML import'!$A50,1)-SEARCH("&gt;",'CFR - XML import'!$A50,1)-2)))</f>
        <v>0</v>
      </c>
      <c r="BL56" s="140">
        <f>IF(ISERROR(FIND(BL$3,'CFR - XML import'!$A50)),0,VALUE(MID('CFR - XML import'!$A50,SEARCH("&gt;",'CFR - XML import'!$A50,1)+1,SEARCH("/",'CFR - XML import'!$A50,1)-SEARCH("&gt;",'CFR - XML import'!$A50,1)-2)))</f>
        <v>0</v>
      </c>
      <c r="BM56" s="140">
        <f>IF(ISERROR(FIND(BM$3,'CFR - XML import'!$A50)),0,VALUE(MID('CFR - XML import'!$A50,SEARCH("&gt;",'CFR - XML import'!$A50,1)+1,SEARCH("/",'CFR - XML import'!$A50,1)-SEARCH("&gt;",'CFR - XML import'!$A50,1)-2)))</f>
        <v>0</v>
      </c>
      <c r="BN56" s="140">
        <f>IF(ISERROR(FIND(BN$3,'CFR - XML import'!$A50)),0,VALUE(MID('CFR - XML import'!$A50,SEARCH("&gt;",'CFR - XML import'!$A50,1)+1,SEARCH("/",'CFR - XML import'!$A50,1)-SEARCH("&gt;",'CFR - XML import'!$A50,1)-2)))</f>
        <v>0</v>
      </c>
      <c r="BO56" s="140">
        <f>IF(ISERROR(FIND(BO$3,'CFR - XML import'!$A50)),0,VALUE(MID('CFR - XML import'!$A50,SEARCH("&gt;",'CFR - XML import'!$A50,1)+1,SEARCH("/",'CFR - XML import'!$A50,1)-SEARCH("&gt;",'CFR - XML import'!$A50,1)-2)))</f>
        <v>0</v>
      </c>
      <c r="BP56" s="140">
        <f>IF(ISERROR(FIND(BP$3,'CFR - XML import'!$A50)),0,VALUE(MID('CFR - XML import'!$A50,SEARCH("&gt;",'CFR - XML import'!$A50,1)+1,SEARCH("/",'CFR - XML import'!$A50,1)-SEARCH("&gt;",'CFR - XML import'!$A50,1)-2)))</f>
        <v>0</v>
      </c>
      <c r="BQ56" s="140">
        <f>IF(ISERROR(FIND(BQ$3,'CFR - XML import'!$A50)),0,VALUE(MID('CFR - XML import'!$A50,SEARCH("&gt;",'CFR - XML import'!$A50,1)+1,SEARCH("/",'CFR - XML import'!$A50,1)-SEARCH("&gt;",'CFR - XML import'!$A50,1)-2)))</f>
        <v>0</v>
      </c>
      <c r="BR56" s="140">
        <f>IF(ISERROR(FIND(BR$3,'CFR - XML import'!$A50)),0,VALUE(MID('CFR - XML import'!$A50,SEARCH("&gt;",'CFR - XML import'!$A50,1)+1,SEARCH("/",'CFR - XML import'!$A50,1)-SEARCH("&gt;",'CFR - XML import'!$A50,1)-2)))</f>
        <v>0</v>
      </c>
      <c r="BS56" s="140">
        <f>IF(ISERROR(FIND(BS$3,'CFR - XML import'!$A50)),0,VALUE(MID('CFR - XML import'!$A50,SEARCH("&gt;",'CFR - XML import'!$A50,1)+1,SEARCH("/",'CFR - XML import'!$A50,1)-SEARCH("&gt;",'CFR - XML import'!$A50,1)-2)))</f>
        <v>0</v>
      </c>
      <c r="BT56" s="140">
        <f>IF(ISERROR(FIND(BT$3,'CFR - XML import'!$A50)),0,VALUE(MID('CFR - XML import'!$A50,SEARCH("&gt;",'CFR - XML import'!$A50,1)+1,SEARCH("/",'CFR - XML import'!$A50,1)-SEARCH("&gt;",'CFR - XML import'!$A50,1)-2)))</f>
        <v>0</v>
      </c>
      <c r="BU56" s="140">
        <f>IF(ISERROR(FIND(BU$3,'CFR - XML import'!$A50)),0,VALUE(MID('CFR - XML import'!$A50,SEARCH("&gt;",'CFR - XML import'!$A50,1)+1,SEARCH("/",'CFR - XML import'!$A50,1)-SEARCH("&gt;",'CFR - XML import'!$A50,1)-2)))</f>
        <v>0</v>
      </c>
      <c r="BV56" s="140">
        <f>IF(ISERROR(FIND(BV$3,'CFR - XML import'!$A50)),0,VALUE(MID('CFR - XML import'!$A50,SEARCH("&gt;",'CFR - XML import'!$A50,1)+1,SEARCH("/",'CFR - XML import'!$A50,1)-SEARCH("&gt;",'CFR - XML import'!$A50,1)-2)))</f>
        <v>0</v>
      </c>
      <c r="BW56" s="140">
        <f>IF(ISERROR(FIND(BW$3,'CFR - XML import'!$A50)),0,VALUE(MID('CFR - XML import'!$A50,SEARCH("&gt;",'CFR - XML import'!$A50,1)+1,SEARCH("/",'CFR - XML import'!$A50,1)-SEARCH("&gt;",'CFR - XML import'!$A50,1)-2)))</f>
        <v>0</v>
      </c>
      <c r="BX56" s="140">
        <f>IF(ISERROR(FIND(BX$3,'CFR - XML import'!$A50)),0,VALUE(MID('CFR - XML import'!$A50,SEARCH("&gt;",'CFR - XML import'!$A50,1)+1,SEARCH("/",'CFR - XML import'!$A50,1)-SEARCH("&gt;",'CFR - XML import'!$A50,1)-2)))</f>
        <v>0</v>
      </c>
      <c r="BY56" s="140">
        <f>IF(ISERROR(FIND(BY$3,'CFR - XML import'!$A50)),0,VALUE(MID('CFR - XML import'!$A50,SEARCH("&gt;",'CFR - XML import'!$A50,1)+1,SEARCH("/",'CFR - XML import'!$A50,1)-SEARCH("&gt;",'CFR - XML import'!$A50,1)-2)))</f>
        <v>0</v>
      </c>
      <c r="BZ56" s="140">
        <f>IF(ISERROR(FIND(BZ$3,'CFR - XML import'!$A50)),0,VALUE(MID('CFR - XML import'!$A50,SEARCH("&gt;",'CFR - XML import'!$A50,1)+1,SEARCH("/",'CFR - XML import'!$A50,1)-SEARCH("&gt;",'CFR - XML import'!$A50,1)-2)))</f>
        <v>0</v>
      </c>
      <c r="CG56" s="142">
        <f>IF(ISERROR(IF(MID('CFR - XML import'!$A50,LEN($CF$4)+5,LEN('CFR - XML import'!$A50)-(2*LEN($CF$4)+5))="RMMS",1,IF(MID('CFR - XML import'!$A50,LEN("    &lt;InputSystem&gt;")+1,LEN('CFR - XML import'!$A50)-(LEN("    &lt;InputSystem&gt;")+LEN($CF$4)+1))="SIMS",2,0))),0,IF(MID('CFR - XML import'!$A50,LEN($CF$4)+5,LEN('CFR - XML import'!$A50)-(2*LEN($CF$4)+5))="RMMS",1,IF(MID('CFR - XML import'!$A50,LEN("    &lt;InputSystem&gt;")+1,LEN('CFR - XML import'!$A50)-(LEN("    &lt;InputSystem&gt;")+LEN($CF$4)+1))="SIMS",2,0)))</f>
        <v>0</v>
      </c>
      <c r="CH56" s="140">
        <f>IF(ISERROR(FIND(CH$3,'CFR - XML import'!$A50)),0,MID('CFR - XML import'!$A50,SEARCH("&gt;",'CFR - XML import'!$A50,1)+1,SEARCH("/",'CFR - XML import'!$A50,1)-SEARCH("&gt;",'CFR - XML import'!$A50,1)-2))</f>
        <v>0</v>
      </c>
      <c r="CI56" s="140">
        <f>IF(ISERROR(FIND(CI$3,'CFR - XML import'!$A50)),0,MID('CFR - XML import'!$A50,SEARCH("&gt;",'CFR - XML import'!$A50,1)+1,SEARCH("/",'CFR - XML import'!$A50,1)-SEARCH("&gt;",'CFR - XML import'!$A50,1)-2))</f>
        <v>0</v>
      </c>
      <c r="CJ56" s="140">
        <f>IF(ISERROR(FIND(CJ$3,'CFR - XML import'!$A50)),0,MID('CFR - XML import'!$A50,SEARCH("&gt;",'CFR - XML import'!$A50,1)+1,SEARCH("/",'CFR - XML import'!$A50,1)-SEARCH("&gt;",'CFR - XML import'!$A50,1)-2))</f>
        <v>0</v>
      </c>
      <c r="CK56" s="140">
        <f>IF(ISERROR(FIND(CK$3,'CFR - XML import'!$A50)),0,MID('CFR - XML import'!$A50,SEARCH("&gt;",'CFR - XML import'!$A50,1)+1,SEARCH("/",'CFR - XML import'!$A50,1)-SEARCH("&gt;",'CFR - XML import'!$A50,1)-2))</f>
        <v>0</v>
      </c>
      <c r="CL56" s="140">
        <f>IF(ISERROR(FIND(CL$3,'CFR - XML import'!$A50)),0,MID('CFR - XML import'!$A50,SEARCH("&gt;",'CFR - XML import'!$A50,1)+1,SEARCH("/",'CFR - XML import'!$A50,1)-SEARCH("&gt;",'CFR - XML import'!$A50,1)-2))</f>
        <v>0</v>
      </c>
      <c r="CM56" s="140">
        <f>IF(ISERROR(FIND(CM$3,'CFR - XML import'!$A50)),0,MID('CFR - XML import'!$A50,SEARCH("&gt;",'CFR - XML import'!$A50,1)+1,SEARCH("/",'CFR - XML import'!$A50,1)-SEARCH("&gt;",'CFR - XML import'!$A50,1)-2))</f>
        <v>0</v>
      </c>
    </row>
    <row r="57" spans="1:91" x14ac:dyDescent="0.2">
      <c r="A57" s="139" t="str">
        <f>IF(AND('CFR - XML import'!A51&lt;&gt;"",LEFT('CFR - XML import'!A51,1)&lt;&gt;"&lt;",LEFT('CFR - XML import'!A51,3)&lt;&gt;"  &lt;",LEFT('CFR - XML import'!A51,5)&lt;&gt;"    &lt;",LEFT('CFR - XML import'!A51,7)&lt;&gt;"      &lt;",LEFT('CFR - XML import'!A51,9)&lt;&gt;"        &lt;",$B$1="SIMS"),'CFR - XML import'!A51,IF(AND(LEFT('CFR - XML import'!A51,9)="&lt;Details&gt;",$B$1="RM"),'CFR - XML import'!A51,""))</f>
        <v/>
      </c>
      <c r="B57" s="140">
        <f>IF(ISERROR(FIND(B$3,'CFR - XML import'!$A51)),0,VALUE(MID('CFR - XML import'!$A51,SEARCH("&gt;",'CFR - XML import'!$A51,1)+1,SEARCH("/",'CFR - XML import'!$A51,1)-SEARCH("&gt;",'CFR - XML import'!$A51,1)-2)))</f>
        <v>0</v>
      </c>
      <c r="D57" s="140">
        <f>IF(ISERROR(FIND(D$3,'CFR - XML import'!$A51)),0,MID('CFR - XML import'!$A51,SEARCH("&gt;",'CFR - XML import'!$A51,1)+1,SEARCH("/",'CFR - XML import'!$A51,1)-SEARCH("&gt;",'CFR - XML import'!$A51,1)-2))</f>
        <v>0</v>
      </c>
      <c r="E57" s="140">
        <f>IF(ISERROR(FIND(E$3,'CFR - XML import'!$A51)),0,MID('CFR - XML import'!$A51,SEARCH("&gt;",'CFR - XML import'!$A51,1)+1,SEARCH("/",'CFR - XML import'!$A51,1)-SEARCH("&gt;",'CFR - XML import'!$A51,1)-2))</f>
        <v>0</v>
      </c>
      <c r="F57" s="141">
        <f>IF($B$1="SIMS",IF(ISERROR(FIND(F$3,'CFR - XML import'!$A51)),0,VALUE(MID('CFR - XML import'!$A51,15,10))),IF(ISERROR(FIND(F$3,'CFR - XML import'!$A51)),0,VALUE(MID('CFR - XML import'!$A51,15,10))))</f>
        <v>0</v>
      </c>
      <c r="G57" s="140">
        <f>IF(ISERROR(FIND(G$3,'CFR - XML import'!$A51)),0,VALUE(MID('CFR - XML import'!$A51,SEARCH("&gt;",'CFR - XML import'!$A51,1)+1,SEARCH("/",'CFR - XML import'!$A51,1)-SEARCH("&gt;",'CFR - XML import'!$A51,1)-2)))</f>
        <v>0</v>
      </c>
      <c r="H57" s="140">
        <f>IF(ISERROR(FIND(H$3,'CFR - XML import'!$A51)),0,VALUE(MID('CFR - XML import'!$A51,SEARCH("&gt;",'CFR - XML import'!$A51,1)+1,SEARCH("/",'CFR - XML import'!$A51,1)-SEARCH("&gt;",'CFR - XML import'!$A51,1)-2)))</f>
        <v>0</v>
      </c>
      <c r="I57" s="140">
        <f>IF(ISERROR(FIND(I$3,'CFR - XML import'!$A51)),0,VALUE(MID('CFR - XML import'!$A51,SEARCH("&gt;",'CFR - XML import'!$A51,1)+1,SEARCH("/",'CFR - XML import'!$A51,1)-SEARCH("&gt;",'CFR - XML import'!$A51,1)-2)))</f>
        <v>0</v>
      </c>
      <c r="J57" s="140">
        <f>IF(ISERROR(FIND(J$3,'CFR - XML import'!$A51)),0,VALUE(MID('CFR - XML import'!$A51,SEARCH("&gt;",'CFR - XML import'!$A51,1)+1,SEARCH("/",'CFR - XML import'!$A51,1)-SEARCH("&gt;",'CFR - XML import'!$A51,1)-2)))</f>
        <v>0</v>
      </c>
      <c r="K57" s="140">
        <f>IF(ISERROR(FIND(K$3,'CFR - XML import'!$A51)),0,VALUE(MID('CFR - XML import'!$A51,SEARCH("&gt;",'CFR - XML import'!$A51,1)+1,SEARCH("/",'CFR - XML import'!$A51,1)-SEARCH("&gt;",'CFR - XML import'!$A51,1)-2)))</f>
        <v>0</v>
      </c>
      <c r="L57" s="140">
        <f>IF(ISERROR(FIND(L$3,'CFR - XML import'!$A51)),0,VALUE(MID('CFR - XML import'!$A51,SEARCH("&gt;",'CFR - XML import'!$A51,1)+1,SEARCH("/",'CFR - XML import'!$A51,1)-SEARCH("&gt;",'CFR - XML import'!$A51,1)-2)))</f>
        <v>0</v>
      </c>
      <c r="M57" s="140">
        <f>IF(ISERROR(FIND(M$3,'CFR - XML import'!$A51)),0,VALUE(MID('CFR - XML import'!$A51,SEARCH("&gt;",'CFR - XML import'!$A51,1)+1,SEARCH("/",'CFR - XML import'!$A51,1)-SEARCH("&gt;",'CFR - XML import'!$A51,1)-2)))</f>
        <v>0</v>
      </c>
      <c r="N57" s="140">
        <f>IF(ISERROR(FIND(N$3,'CFR - XML import'!$A51)),0,VALUE(MID('CFR - XML import'!$A51,SEARCH("&gt;",'CFR - XML import'!$A51,1)+1,SEARCH("/",'CFR - XML import'!$A51,1)-SEARCH("&gt;",'CFR - XML import'!$A51,1)-2)))</f>
        <v>0</v>
      </c>
      <c r="O57" s="140">
        <f>IF(ISERROR(FIND(O$3,'CFR - XML import'!$A51)),0,VALUE(MID('CFR - XML import'!$A51,SEARCH("&gt;",'CFR - XML import'!$A51,1)+1,SEARCH("/",'CFR - XML import'!$A51,1)-SEARCH("&gt;",'CFR - XML import'!$A51,1)-2)))</f>
        <v>0</v>
      </c>
      <c r="P57" s="140">
        <f>IF(ISERROR(FIND(P$3,'CFR - XML import'!$A51)),0,VALUE(MID('CFR - XML import'!$A51,SEARCH("&gt;",'CFR - XML import'!$A51,1)+1,SEARCH("/",'CFR - XML import'!$A51,1)-SEARCH("&gt;",'CFR - XML import'!$A51,1)-2)))</f>
        <v>0</v>
      </c>
      <c r="Q57" s="140">
        <f>IF(ISERROR(FIND(Q$3,'CFR - XML import'!$A51)),0,VALUE(MID('CFR - XML import'!$A51,SEARCH("&gt;",'CFR - XML import'!$A51,1)+1,SEARCH("/",'CFR - XML import'!$A51,1)-SEARCH("&gt;",'CFR - XML import'!$A51,1)-2)))</f>
        <v>0</v>
      </c>
      <c r="R57" s="140">
        <f>IF(ISERROR(FIND(R$3,'CFR - XML import'!$A51)),0,VALUE(MID('CFR - XML import'!$A51,SEARCH("&gt;",'CFR - XML import'!$A51,1)+1,SEARCH("/",'CFR - XML import'!$A51,1)-SEARCH("&gt;",'CFR - XML import'!$A51,1)-2)))</f>
        <v>0</v>
      </c>
      <c r="S57" s="140">
        <f>IF(ISERROR(FIND(S$3,'CFR - XML import'!$A51)),0,VALUE(MID('CFR - XML import'!$A51,SEARCH("&gt;",'CFR - XML import'!$A51,1)+1,SEARCH("/",'CFR - XML import'!$A51,1)-SEARCH("&gt;",'CFR - XML import'!$A51,1)-2)))</f>
        <v>0</v>
      </c>
      <c r="T57" s="140">
        <f>IF(ISERROR(FIND(T$3,'CFR - XML import'!$A51)),0,VALUE(MID('CFR - XML import'!$A51,SEARCH("&gt;",'CFR - XML import'!$A51,1)+1,SEARCH("/",'CFR - XML import'!$A51,1)-SEARCH("&gt;",'CFR - XML import'!$A51,1)-2)))</f>
        <v>0</v>
      </c>
      <c r="U57" s="140">
        <f>IF(ISERROR(FIND(U$3,'CFR - XML import'!$A51)),0,VALUE(MID('CFR - XML import'!$A51,SEARCH("&gt;",'CFR - XML import'!$A51,1)+1,SEARCH("/",'CFR - XML import'!$A51,1)-SEARCH("&gt;",'CFR - XML import'!$A51,1)-2)))</f>
        <v>0</v>
      </c>
      <c r="V57" s="140">
        <f>IF(ISERROR(FIND(V$3,'CFR - XML import'!$A51)),0,VALUE(MID('CFR - XML import'!$A51,SEARCH("&gt;",'CFR - XML import'!$A51,1)+1,SEARCH("/",'CFR - XML import'!$A51,1)-SEARCH("&gt;",'CFR - XML import'!$A51,1)-2)))</f>
        <v>0</v>
      </c>
      <c r="W57" s="140">
        <f>IF(ISERROR(FIND(W$3,'CFR - XML import'!$A51)),0,VALUE(MID('CFR - XML import'!$A51,SEARCH("&gt;",'CFR - XML import'!$A51,1)+1,SEARCH("/",'CFR - XML import'!$A51,1)-SEARCH("&gt;",'CFR - XML import'!$A51,1)-2)))</f>
        <v>0</v>
      </c>
      <c r="X57" s="140"/>
      <c r="Y57" s="140">
        <f>IF(ISERROR(FIND(Y$3,'CFR - XML import'!$A51)),0,VALUE(MID('CFR - XML import'!$A51,SEARCH("&gt;",'CFR - XML import'!$A51,1)+1,SEARCH("/",'CFR - XML import'!$A51,1)-SEARCH("&gt;",'CFR - XML import'!$A51,1)-2)))</f>
        <v>0</v>
      </c>
      <c r="Z57" s="140">
        <f>IF(ISERROR(FIND(Z$3,'CFR - XML import'!$A51)),0,VALUE(MID('CFR - XML import'!$A51,SEARCH("&gt;",'CFR - XML import'!$A51,1)+1,SEARCH("/",'CFR - XML import'!$A51,1)-SEARCH("&gt;",'CFR - XML import'!$A51,1)-2)))</f>
        <v>0</v>
      </c>
      <c r="AA57" s="140">
        <f>IF(ISERROR(FIND(AA$3,'CFR - XML import'!$A51)),0,VALUE(MID('CFR - XML import'!$A51,SEARCH("&gt;",'CFR - XML import'!$A51,1)+1,SEARCH("/",'CFR - XML import'!$A51,1)-SEARCH("&gt;",'CFR - XML import'!$A51,1)-2)))</f>
        <v>0</v>
      </c>
      <c r="AB57" s="140">
        <f>IF(ISERROR(FIND(AB$3,'CFR - XML import'!$A51)),0,VALUE(MID('CFR - XML import'!$A51,SEARCH("&gt;",'CFR - XML import'!$A51,1)+1,SEARCH("/",'CFR - XML import'!$A51,1)-SEARCH("&gt;",'CFR - XML import'!$A51,1)-2)))</f>
        <v>0</v>
      </c>
      <c r="AC57" s="140">
        <f>IF(ISERROR(FIND(AC$3,'CFR - XML import'!$A51)),0,VALUE(MID('CFR - XML import'!$A51,SEARCH("&gt;",'CFR - XML import'!$A51,1)+1,SEARCH("/",'CFR - XML import'!$A51,1)-SEARCH("&gt;",'CFR - XML import'!$A51,1)-2)))</f>
        <v>0</v>
      </c>
      <c r="AD57" s="140">
        <f>IF(ISERROR(FIND(AD$3,'CFR - XML import'!$A51)),0,VALUE(MID('CFR - XML import'!$A51,SEARCH("&gt;",'CFR - XML import'!$A51,1)+1,SEARCH("/",'CFR - XML import'!$A51,1)-SEARCH("&gt;",'CFR - XML import'!$A51,1)-2)))</f>
        <v>0</v>
      </c>
      <c r="AE57" s="140">
        <f>IF(ISERROR(FIND(AE$3,'CFR - XML import'!$A51)),0,VALUE(MID('CFR - XML import'!$A51,SEARCH("&gt;",'CFR - XML import'!$A51,1)+1,SEARCH("/",'CFR - XML import'!$A51,1)-SEARCH("&gt;",'CFR - XML import'!$A51,1)-2)))</f>
        <v>0</v>
      </c>
      <c r="AF57" s="140">
        <f>IF(ISERROR(FIND(AF$3,'CFR - XML import'!$A51)),0,VALUE(MID('CFR - XML import'!$A51,SEARCH("&gt;",'CFR - XML import'!$A51,1)+1,SEARCH("/",'CFR - XML import'!$A51,1)-SEARCH("&gt;",'CFR - XML import'!$A51,1)-2)))</f>
        <v>0</v>
      </c>
      <c r="AG57" s="140">
        <f>IF(ISERROR(FIND(AG$3,'CFR - XML import'!$A51)),0,VALUE(MID('CFR - XML import'!$A51,SEARCH("&gt;",'CFR - XML import'!$A51,1)+1,SEARCH("/",'CFR - XML import'!$A51,1)-SEARCH("&gt;",'CFR - XML import'!$A51,1)-2)))</f>
        <v>0</v>
      </c>
      <c r="AH57" s="140">
        <f>IF(ISERROR(FIND(AH$3,'CFR - XML import'!$A51)),0,VALUE(MID('CFR - XML import'!$A51,SEARCH("&gt;",'CFR - XML import'!$A51,1)+1,SEARCH("/",'CFR - XML import'!$A51,1)-SEARCH("&gt;",'CFR - XML import'!$A51,1)-2)))</f>
        <v>0</v>
      </c>
      <c r="AI57" s="140">
        <f>IF(ISERROR(FIND(AI$3,'CFR - XML import'!$A51)),0,VALUE(MID('CFR - XML import'!$A51,SEARCH("&gt;",'CFR - XML import'!$A51,1)+1,SEARCH("/",'CFR - XML import'!$A51,1)-SEARCH("&gt;",'CFR - XML import'!$A51,1)-2)))</f>
        <v>0</v>
      </c>
      <c r="AJ57" s="140">
        <f>IF(ISERROR(FIND(AJ$3,'CFR - XML import'!$A51)),0,VALUE(MID('CFR - XML import'!$A51,SEARCH("&gt;",'CFR - XML import'!$A51,1)+1,SEARCH("/",'CFR - XML import'!$A51,1)-SEARCH("&gt;",'CFR - XML import'!$A51,1)-2)))</f>
        <v>0</v>
      </c>
      <c r="AK57" s="140">
        <f>IF(ISERROR(FIND(AK$3,'CFR - XML import'!$A51)),0,VALUE(MID('CFR - XML import'!$A51,SEARCH("&gt;",'CFR - XML import'!$A51,1)+1,SEARCH("/",'CFR - XML import'!$A51,1)-SEARCH("&gt;",'CFR - XML import'!$A51,1)-2)))</f>
        <v>0</v>
      </c>
      <c r="AL57" s="140">
        <f>IF(ISERROR(FIND(AL$3,'CFR - XML import'!$A51)),0,VALUE(MID('CFR - XML import'!$A51,SEARCH("&gt;",'CFR - XML import'!$A51,1)+1,SEARCH("/",'CFR - XML import'!$A51,1)-SEARCH("&gt;",'CFR - XML import'!$A51,1)-2)))</f>
        <v>0</v>
      </c>
      <c r="AM57" s="140">
        <f>IF(ISERROR(FIND(AM$3,'CFR - XML import'!$A51)),0,VALUE(MID('CFR - XML import'!$A51,SEARCH("&gt;",'CFR - XML import'!$A51,1)+1,SEARCH("/",'CFR - XML import'!$A51,1)-SEARCH("&gt;",'CFR - XML import'!$A51,1)-2)))</f>
        <v>0</v>
      </c>
      <c r="AN57" s="140">
        <f>IF(ISERROR(FIND(AN$3,'CFR - XML import'!$A51)),0,VALUE(MID('CFR - XML import'!$A51,SEARCH("&gt;",'CFR - XML import'!$A51,1)+1,SEARCH("/",'CFR - XML import'!$A51,1)-SEARCH("&gt;",'CFR - XML import'!$A51,1)-2)))</f>
        <v>0</v>
      </c>
      <c r="AO57" s="140">
        <f>IF(ISERROR(FIND(AO$3,'CFR - XML import'!$A51)),0,VALUE(MID('CFR - XML import'!$A51,SEARCH("&gt;",'CFR - XML import'!$A51,1)+1,SEARCH("/",'CFR - XML import'!$A51,1)-SEARCH("&gt;",'CFR - XML import'!$A51,1)-2)))</f>
        <v>0</v>
      </c>
      <c r="AP57" s="140">
        <f>IF(ISERROR(FIND(AP$3,'CFR - XML import'!$A51)),0,VALUE(MID('CFR - XML import'!$A51,SEARCH("&gt;",'CFR - XML import'!$A51,1)+1,SEARCH("/",'CFR - XML import'!$A51,1)-SEARCH("&gt;",'CFR - XML import'!$A51,1)-2)))</f>
        <v>0</v>
      </c>
      <c r="AQ57" s="140">
        <f>IF(ISERROR(FIND(AQ$3,'CFR - XML import'!$A51)),0,VALUE(MID('CFR - XML import'!$A51,SEARCH("&gt;",'CFR - XML import'!$A51,1)+1,SEARCH("/",'CFR - XML import'!$A51,1)-SEARCH("&gt;",'CFR - XML import'!$A51,1)-2)))</f>
        <v>0</v>
      </c>
      <c r="AR57" s="140">
        <f>IF(ISERROR(FIND(AR$3,'CFR - XML import'!$A51)),0,VALUE(MID('CFR - XML import'!$A51,SEARCH("&gt;",'CFR - XML import'!$A51,1)+1,SEARCH("/",'CFR - XML import'!$A51,1)-SEARCH("&gt;",'CFR - XML import'!$A51,1)-2)))</f>
        <v>0</v>
      </c>
      <c r="AS57" s="140">
        <f>IF(ISERROR(FIND(AS$3,'CFR - XML import'!$A51)),0,VALUE(MID('CFR - XML import'!$A51,SEARCH("&gt;",'CFR - XML import'!$A51,1)+1,SEARCH("/",'CFR - XML import'!$A51,1)-SEARCH("&gt;",'CFR - XML import'!$A51,1)-2)))</f>
        <v>0</v>
      </c>
      <c r="AT57" s="140">
        <f>IF(ISERROR(FIND(AT$3,'CFR - XML import'!$A51)),0,VALUE(MID('CFR - XML import'!$A51,SEARCH("&gt;",'CFR - XML import'!$A51,1)+1,SEARCH("/",'CFR - XML import'!$A51,1)-SEARCH("&gt;",'CFR - XML import'!$A51,1)-2)))</f>
        <v>0</v>
      </c>
      <c r="AU57" s="140">
        <f>IF(ISERROR(FIND(AU$3,'CFR - XML import'!$A51)),0,VALUE(MID('CFR - XML import'!$A51,SEARCH("&gt;",'CFR - XML import'!$A51,1)+1,SEARCH("/",'CFR - XML import'!$A51,1)-SEARCH("&gt;",'CFR - XML import'!$A51,1)-2)))</f>
        <v>0</v>
      </c>
      <c r="AV57" s="140">
        <f>IF(ISERROR(FIND(AV$3,'CFR - XML import'!$A51)),0,VALUE(MID('CFR - XML import'!$A51,SEARCH("&gt;",'CFR - XML import'!$A51,1)+1,SEARCH("/",'CFR - XML import'!$A51,1)-SEARCH("&gt;",'CFR - XML import'!$A51,1)-2)))</f>
        <v>0</v>
      </c>
      <c r="AW57" s="140">
        <f>IF(ISERROR(FIND(AW$3,'CFR - XML import'!$A51)),0,VALUE(MID('CFR - XML import'!$A51,SEARCH("&gt;",'CFR - XML import'!$A51,1)+1,SEARCH("/",'CFR - XML import'!$A51,1)-SEARCH("&gt;",'CFR - XML import'!$A51,1)-2)))</f>
        <v>0</v>
      </c>
      <c r="AX57" s="140">
        <f>IF(ISERROR(FIND(AX$3,'CFR - XML import'!$A51)),0,VALUE(MID('CFR - XML import'!$A51,SEARCH("&gt;",'CFR - XML import'!$A51,1)+1,SEARCH("/",'CFR - XML import'!$A51,1)-SEARCH("&gt;",'CFR - XML import'!$A51,1)-2)))</f>
        <v>0</v>
      </c>
      <c r="AY57" s="140">
        <f>IF(ISERROR(FIND(AY$3,'CFR - XML import'!$A51)),0,VALUE(MID('CFR - XML import'!$A51,SEARCH("&gt;",'CFR - XML import'!$A51,1)+1,SEARCH("/",'CFR - XML import'!$A51,1)-SEARCH("&gt;",'CFR - XML import'!$A51,1)-2)))</f>
        <v>0</v>
      </c>
      <c r="AZ57" s="140">
        <f>IF(ISERROR(FIND(AZ$3,'CFR - XML import'!$A51)),0,VALUE(MID('CFR - XML import'!$A51,SEARCH("&gt;",'CFR - XML import'!$A51,1)+1,SEARCH("/",'CFR - XML import'!$A51,1)-SEARCH("&gt;",'CFR - XML import'!$A51,1)-2)))</f>
        <v>0</v>
      </c>
      <c r="BA57" s="140">
        <f>IF(ISERROR(FIND(BA$3,'CFR - XML import'!$A51)),0,VALUE(MID('CFR - XML import'!$A51,SEARCH("&gt;",'CFR - XML import'!$A51,1)+1,SEARCH("/",'CFR - XML import'!$A51,1)-SEARCH("&gt;",'CFR - XML import'!$A51,1)-2)))</f>
        <v>0</v>
      </c>
      <c r="BB57" s="140">
        <f>IF(ISERROR(FIND(BB$3,'CFR - XML import'!$A51)),0,VALUE(MID('CFR - XML import'!$A51,SEARCH("&gt;",'CFR - XML import'!$A51,1)+1,SEARCH("/",'CFR - XML import'!$A51,1)-SEARCH("&gt;",'CFR - XML import'!$A51,1)-2)))</f>
        <v>0</v>
      </c>
      <c r="BC57" s="140">
        <f>IF(ISERROR(FIND(BC$3,'CFR - XML import'!$A51)),0,VALUE(MID('CFR - XML import'!$A51,SEARCH("&gt;",'CFR - XML import'!$A51,1)+1,SEARCH("/",'CFR - XML import'!$A51,1)-SEARCH("&gt;",'CFR - XML import'!$A51,1)-2)))</f>
        <v>0</v>
      </c>
      <c r="BD57" s="140">
        <f>IF(ISERROR(FIND(BD$3,'CFR - XML import'!$A51)),0,VALUE(MID('CFR - XML import'!$A51,SEARCH("&gt;",'CFR - XML import'!$A51,1)+1,SEARCH("/",'CFR - XML import'!$A51,1)-SEARCH("&gt;",'CFR - XML import'!$A51,1)-2)))</f>
        <v>0</v>
      </c>
      <c r="BE57" s="140">
        <f>IF(ISERROR(FIND(BE$3,'CFR - XML import'!$A51)),0,VALUE(MID('CFR - XML import'!$A51,SEARCH("&gt;",'CFR - XML import'!$A51,1)+1,SEARCH("/",'CFR - XML import'!$A51,1)-SEARCH("&gt;",'CFR - XML import'!$A51,1)-2)))</f>
        <v>0</v>
      </c>
      <c r="BF57" s="140">
        <f>IF(ISERROR(FIND(BF$3,'CFR - XML import'!$A51)),0,VALUE(MID('CFR - XML import'!$A51,SEARCH("&gt;",'CFR - XML import'!$A51,1)+1,SEARCH("/",'CFR - XML import'!$A51,1)-SEARCH("&gt;",'CFR - XML import'!$A51,1)-2)))</f>
        <v>0</v>
      </c>
      <c r="BG57" s="140">
        <f>IF(ISERROR(FIND(BG$3,'CFR - XML import'!$A51)),0,VALUE(MID('CFR - XML import'!$A51,SEARCH("&gt;",'CFR - XML import'!$A51,1)+1,SEARCH("/",'CFR - XML import'!$A51,1)-SEARCH("&gt;",'CFR - XML import'!$A51,1)-2)))</f>
        <v>0</v>
      </c>
      <c r="BH57" s="140">
        <f>IF(ISERROR(FIND(BH$3,'CFR - XML import'!$A51)),0,VALUE(MID('CFR - XML import'!$A51,SEARCH("&gt;",'CFR - XML import'!$A51,1)+1,SEARCH("/",'CFR - XML import'!$A51,1)-SEARCH("&gt;",'CFR - XML import'!$A51,1)-2)))</f>
        <v>0</v>
      </c>
      <c r="BI57" s="140">
        <f>IF(ISERROR(FIND(BI$3,'CFR - XML import'!$A51)),0,VALUE(MID('CFR - XML import'!$A51,SEARCH("&gt;",'CFR - XML import'!$A51,1)+1,SEARCH("/",'CFR - XML import'!$A51,1)-SEARCH("&gt;",'CFR - XML import'!$A51,1)-2)))</f>
        <v>0</v>
      </c>
      <c r="BJ57" s="140">
        <f>IF(ISERROR(FIND(BJ$3,'CFR - XML import'!$A51)),0,VALUE(MID('CFR - XML import'!$A51,SEARCH("&gt;",'CFR - XML import'!$A51,1)+1,SEARCH("/",'CFR - XML import'!$A51,1)-SEARCH("&gt;",'CFR - XML import'!$A51,1)-2)))</f>
        <v>0</v>
      </c>
      <c r="BK57" s="140">
        <f>IF(ISERROR(FIND(BK$3,'CFR - XML import'!$A51)),0,VALUE(MID('CFR - XML import'!$A51,SEARCH("&gt;",'CFR - XML import'!$A51,1)+1,SEARCH("/",'CFR - XML import'!$A51,1)-SEARCH("&gt;",'CFR - XML import'!$A51,1)-2)))</f>
        <v>0</v>
      </c>
      <c r="BL57" s="140">
        <f>IF(ISERROR(FIND(BL$3,'CFR - XML import'!$A51)),0,VALUE(MID('CFR - XML import'!$A51,SEARCH("&gt;",'CFR - XML import'!$A51,1)+1,SEARCH("/",'CFR - XML import'!$A51,1)-SEARCH("&gt;",'CFR - XML import'!$A51,1)-2)))</f>
        <v>0</v>
      </c>
      <c r="BM57" s="140">
        <f>IF(ISERROR(FIND(BM$3,'CFR - XML import'!$A51)),0,VALUE(MID('CFR - XML import'!$A51,SEARCH("&gt;",'CFR - XML import'!$A51,1)+1,SEARCH("/",'CFR - XML import'!$A51,1)-SEARCH("&gt;",'CFR - XML import'!$A51,1)-2)))</f>
        <v>0</v>
      </c>
      <c r="BN57" s="140">
        <f>IF(ISERROR(FIND(BN$3,'CFR - XML import'!$A51)),0,VALUE(MID('CFR - XML import'!$A51,SEARCH("&gt;",'CFR - XML import'!$A51,1)+1,SEARCH("/",'CFR - XML import'!$A51,1)-SEARCH("&gt;",'CFR - XML import'!$A51,1)-2)))</f>
        <v>0</v>
      </c>
      <c r="BO57" s="140">
        <f>IF(ISERROR(FIND(BO$3,'CFR - XML import'!$A51)),0,VALUE(MID('CFR - XML import'!$A51,SEARCH("&gt;",'CFR - XML import'!$A51,1)+1,SEARCH("/",'CFR - XML import'!$A51,1)-SEARCH("&gt;",'CFR - XML import'!$A51,1)-2)))</f>
        <v>0</v>
      </c>
      <c r="BP57" s="140">
        <f>IF(ISERROR(FIND(BP$3,'CFR - XML import'!$A51)),0,VALUE(MID('CFR - XML import'!$A51,SEARCH("&gt;",'CFR - XML import'!$A51,1)+1,SEARCH("/",'CFR - XML import'!$A51,1)-SEARCH("&gt;",'CFR - XML import'!$A51,1)-2)))</f>
        <v>0</v>
      </c>
      <c r="BQ57" s="140">
        <f>IF(ISERROR(FIND(BQ$3,'CFR - XML import'!$A51)),0,VALUE(MID('CFR - XML import'!$A51,SEARCH("&gt;",'CFR - XML import'!$A51,1)+1,SEARCH("/",'CFR - XML import'!$A51,1)-SEARCH("&gt;",'CFR - XML import'!$A51,1)-2)))</f>
        <v>0</v>
      </c>
      <c r="BR57" s="140">
        <f>IF(ISERROR(FIND(BR$3,'CFR - XML import'!$A51)),0,VALUE(MID('CFR - XML import'!$A51,SEARCH("&gt;",'CFR - XML import'!$A51,1)+1,SEARCH("/",'CFR - XML import'!$A51,1)-SEARCH("&gt;",'CFR - XML import'!$A51,1)-2)))</f>
        <v>0</v>
      </c>
      <c r="BS57" s="140">
        <f>IF(ISERROR(FIND(BS$3,'CFR - XML import'!$A51)),0,VALUE(MID('CFR - XML import'!$A51,SEARCH("&gt;",'CFR - XML import'!$A51,1)+1,SEARCH("/",'CFR - XML import'!$A51,1)-SEARCH("&gt;",'CFR - XML import'!$A51,1)-2)))</f>
        <v>0</v>
      </c>
      <c r="BT57" s="140">
        <f>IF(ISERROR(FIND(BT$3,'CFR - XML import'!$A51)),0,VALUE(MID('CFR - XML import'!$A51,SEARCH("&gt;",'CFR - XML import'!$A51,1)+1,SEARCH("/",'CFR - XML import'!$A51,1)-SEARCH("&gt;",'CFR - XML import'!$A51,1)-2)))</f>
        <v>0</v>
      </c>
      <c r="BU57" s="140">
        <f>IF(ISERROR(FIND(BU$3,'CFR - XML import'!$A51)),0,VALUE(MID('CFR - XML import'!$A51,SEARCH("&gt;",'CFR - XML import'!$A51,1)+1,SEARCH("/",'CFR - XML import'!$A51,1)-SEARCH("&gt;",'CFR - XML import'!$A51,1)-2)))</f>
        <v>0</v>
      </c>
      <c r="BV57" s="140">
        <f>IF(ISERROR(FIND(BV$3,'CFR - XML import'!$A51)),0,VALUE(MID('CFR - XML import'!$A51,SEARCH("&gt;",'CFR - XML import'!$A51,1)+1,SEARCH("/",'CFR - XML import'!$A51,1)-SEARCH("&gt;",'CFR - XML import'!$A51,1)-2)))</f>
        <v>0</v>
      </c>
      <c r="BW57" s="140">
        <f>IF(ISERROR(FIND(BW$3,'CFR - XML import'!$A51)),0,VALUE(MID('CFR - XML import'!$A51,SEARCH("&gt;",'CFR - XML import'!$A51,1)+1,SEARCH("/",'CFR - XML import'!$A51,1)-SEARCH("&gt;",'CFR - XML import'!$A51,1)-2)))</f>
        <v>0</v>
      </c>
      <c r="BX57" s="140">
        <f>IF(ISERROR(FIND(BX$3,'CFR - XML import'!$A51)),0,VALUE(MID('CFR - XML import'!$A51,SEARCH("&gt;",'CFR - XML import'!$A51,1)+1,SEARCH("/",'CFR - XML import'!$A51,1)-SEARCH("&gt;",'CFR - XML import'!$A51,1)-2)))</f>
        <v>0</v>
      </c>
      <c r="BY57" s="140">
        <f>IF(ISERROR(FIND(BY$3,'CFR - XML import'!$A51)),0,VALUE(MID('CFR - XML import'!$A51,SEARCH("&gt;",'CFR - XML import'!$A51,1)+1,SEARCH("/",'CFR - XML import'!$A51,1)-SEARCH("&gt;",'CFR - XML import'!$A51,1)-2)))</f>
        <v>0</v>
      </c>
      <c r="BZ57" s="140">
        <f>IF(ISERROR(FIND(BZ$3,'CFR - XML import'!$A51)),0,VALUE(MID('CFR - XML import'!$A51,SEARCH("&gt;",'CFR - XML import'!$A51,1)+1,SEARCH("/",'CFR - XML import'!$A51,1)-SEARCH("&gt;",'CFR - XML import'!$A51,1)-2)))</f>
        <v>0</v>
      </c>
      <c r="CG57" s="142">
        <f>IF(ISERROR(IF(MID('CFR - XML import'!$A51,LEN($CF$4)+5,LEN('CFR - XML import'!$A51)-(2*LEN($CF$4)+5))="RMMS",1,IF(MID('CFR - XML import'!$A51,LEN("    &lt;InputSystem&gt;")+1,LEN('CFR - XML import'!$A51)-(LEN("    &lt;InputSystem&gt;")+LEN($CF$4)+1))="SIMS",2,0))),0,IF(MID('CFR - XML import'!$A51,LEN($CF$4)+5,LEN('CFR - XML import'!$A51)-(2*LEN($CF$4)+5))="RMMS",1,IF(MID('CFR - XML import'!$A51,LEN("    &lt;InputSystem&gt;")+1,LEN('CFR - XML import'!$A51)-(LEN("    &lt;InputSystem&gt;")+LEN($CF$4)+1))="SIMS",2,0)))</f>
        <v>0</v>
      </c>
      <c r="CH57" s="140">
        <f>IF(ISERROR(FIND(CH$3,'CFR - XML import'!$A51)),0,MID('CFR - XML import'!$A51,SEARCH("&gt;",'CFR - XML import'!$A51,1)+1,SEARCH("/",'CFR - XML import'!$A51,1)-SEARCH("&gt;",'CFR - XML import'!$A51,1)-2))</f>
        <v>0</v>
      </c>
      <c r="CI57" s="140">
        <f>IF(ISERROR(FIND(CI$3,'CFR - XML import'!$A51)),0,MID('CFR - XML import'!$A51,SEARCH("&gt;",'CFR - XML import'!$A51,1)+1,SEARCH("/",'CFR - XML import'!$A51,1)-SEARCH("&gt;",'CFR - XML import'!$A51,1)-2))</f>
        <v>0</v>
      </c>
      <c r="CJ57" s="140">
        <f>IF(ISERROR(FIND(CJ$3,'CFR - XML import'!$A51)),0,MID('CFR - XML import'!$A51,SEARCH("&gt;",'CFR - XML import'!$A51,1)+1,SEARCH("/",'CFR - XML import'!$A51,1)-SEARCH("&gt;",'CFR - XML import'!$A51,1)-2))</f>
        <v>0</v>
      </c>
      <c r="CK57" s="140">
        <f>IF(ISERROR(FIND(CK$3,'CFR - XML import'!$A51)),0,MID('CFR - XML import'!$A51,SEARCH("&gt;",'CFR - XML import'!$A51,1)+1,SEARCH("/",'CFR - XML import'!$A51,1)-SEARCH("&gt;",'CFR - XML import'!$A51,1)-2))</f>
        <v>0</v>
      </c>
      <c r="CL57" s="140">
        <f>IF(ISERROR(FIND(CL$3,'CFR - XML import'!$A51)),0,MID('CFR - XML import'!$A51,SEARCH("&gt;",'CFR - XML import'!$A51,1)+1,SEARCH("/",'CFR - XML import'!$A51,1)-SEARCH("&gt;",'CFR - XML import'!$A51,1)-2))</f>
        <v>0</v>
      </c>
      <c r="CM57" s="140">
        <f>IF(ISERROR(FIND(CM$3,'CFR - XML import'!$A51)),0,MID('CFR - XML import'!$A51,SEARCH("&gt;",'CFR - XML import'!$A51,1)+1,SEARCH("/",'CFR - XML import'!$A51,1)-SEARCH("&gt;",'CFR - XML import'!$A51,1)-2))</f>
        <v>0</v>
      </c>
    </row>
    <row r="58" spans="1:91" x14ac:dyDescent="0.2">
      <c r="A58" s="139" t="str">
        <f>IF(AND('CFR - XML import'!A52&lt;&gt;"",LEFT('CFR - XML import'!A52,1)&lt;&gt;"&lt;",LEFT('CFR - XML import'!A52,3)&lt;&gt;"  &lt;",LEFT('CFR - XML import'!A52,5)&lt;&gt;"    &lt;",LEFT('CFR - XML import'!A52,7)&lt;&gt;"      &lt;",LEFT('CFR - XML import'!A52,9)&lt;&gt;"        &lt;",$B$1="SIMS"),'CFR - XML import'!A52,IF(AND(LEFT('CFR - XML import'!A52,9)="&lt;Details&gt;",$B$1="RM"),'CFR - XML import'!A52,""))</f>
        <v/>
      </c>
      <c r="B58" s="140">
        <f>IF(ISERROR(FIND(B$3,'CFR - XML import'!$A52)),0,VALUE(MID('CFR - XML import'!$A52,SEARCH("&gt;",'CFR - XML import'!$A52,1)+1,SEARCH("/",'CFR - XML import'!$A52,1)-SEARCH("&gt;",'CFR - XML import'!$A52,1)-2)))</f>
        <v>0</v>
      </c>
      <c r="D58" s="140">
        <f>IF(ISERROR(FIND(D$3,'CFR - XML import'!$A52)),0,MID('CFR - XML import'!$A52,SEARCH("&gt;",'CFR - XML import'!$A52,1)+1,SEARCH("/",'CFR - XML import'!$A52,1)-SEARCH("&gt;",'CFR - XML import'!$A52,1)-2))</f>
        <v>0</v>
      </c>
      <c r="E58" s="140">
        <f>IF(ISERROR(FIND(E$3,'CFR - XML import'!$A52)),0,MID('CFR - XML import'!$A52,SEARCH("&gt;",'CFR - XML import'!$A52,1)+1,SEARCH("/",'CFR - XML import'!$A52,1)-SEARCH("&gt;",'CFR - XML import'!$A52,1)-2))</f>
        <v>0</v>
      </c>
      <c r="F58" s="141">
        <f>IF($B$1="SIMS",IF(ISERROR(FIND(F$3,'CFR - XML import'!$A52)),0,VALUE(MID('CFR - XML import'!$A52,15,10))),IF(ISERROR(FIND(F$3,'CFR - XML import'!$A52)),0,VALUE(MID('CFR - XML import'!$A52,15,10))))</f>
        <v>0</v>
      </c>
      <c r="G58" s="140">
        <f>IF(ISERROR(FIND(G$3,'CFR - XML import'!$A52)),0,VALUE(MID('CFR - XML import'!$A52,SEARCH("&gt;",'CFR - XML import'!$A52,1)+1,SEARCH("/",'CFR - XML import'!$A52,1)-SEARCH("&gt;",'CFR - XML import'!$A52,1)-2)))</f>
        <v>0</v>
      </c>
      <c r="H58" s="140">
        <f>IF(ISERROR(FIND(H$3,'CFR - XML import'!$A52)),0,VALUE(MID('CFR - XML import'!$A52,SEARCH("&gt;",'CFR - XML import'!$A52,1)+1,SEARCH("/",'CFR - XML import'!$A52,1)-SEARCH("&gt;",'CFR - XML import'!$A52,1)-2)))</f>
        <v>0</v>
      </c>
      <c r="I58" s="140">
        <f>IF(ISERROR(FIND(I$3,'CFR - XML import'!$A52)),0,VALUE(MID('CFR - XML import'!$A52,SEARCH("&gt;",'CFR - XML import'!$A52,1)+1,SEARCH("/",'CFR - XML import'!$A52,1)-SEARCH("&gt;",'CFR - XML import'!$A52,1)-2)))</f>
        <v>0</v>
      </c>
      <c r="J58" s="140">
        <f>IF(ISERROR(FIND(J$3,'CFR - XML import'!$A52)),0,VALUE(MID('CFR - XML import'!$A52,SEARCH("&gt;",'CFR - XML import'!$A52,1)+1,SEARCH("/",'CFR - XML import'!$A52,1)-SEARCH("&gt;",'CFR - XML import'!$A52,1)-2)))</f>
        <v>0</v>
      </c>
      <c r="K58" s="140">
        <f>IF(ISERROR(FIND(K$3,'CFR - XML import'!$A52)),0,VALUE(MID('CFR - XML import'!$A52,SEARCH("&gt;",'CFR - XML import'!$A52,1)+1,SEARCH("/",'CFR - XML import'!$A52,1)-SEARCH("&gt;",'CFR - XML import'!$A52,1)-2)))</f>
        <v>0</v>
      </c>
      <c r="L58" s="140">
        <f>IF(ISERROR(FIND(L$3,'CFR - XML import'!$A52)),0,VALUE(MID('CFR - XML import'!$A52,SEARCH("&gt;",'CFR - XML import'!$A52,1)+1,SEARCH("/",'CFR - XML import'!$A52,1)-SEARCH("&gt;",'CFR - XML import'!$A52,1)-2)))</f>
        <v>0</v>
      </c>
      <c r="M58" s="140">
        <f>IF(ISERROR(FIND(M$3,'CFR - XML import'!$A52)),0,VALUE(MID('CFR - XML import'!$A52,SEARCH("&gt;",'CFR - XML import'!$A52,1)+1,SEARCH("/",'CFR - XML import'!$A52,1)-SEARCH("&gt;",'CFR - XML import'!$A52,1)-2)))</f>
        <v>0</v>
      </c>
      <c r="N58" s="140">
        <f>IF(ISERROR(FIND(N$3,'CFR - XML import'!$A52)),0,VALUE(MID('CFR - XML import'!$A52,SEARCH("&gt;",'CFR - XML import'!$A52,1)+1,SEARCH("/",'CFR - XML import'!$A52,1)-SEARCH("&gt;",'CFR - XML import'!$A52,1)-2)))</f>
        <v>0</v>
      </c>
      <c r="O58" s="140">
        <f>IF(ISERROR(FIND(O$3,'CFR - XML import'!$A52)),0,VALUE(MID('CFR - XML import'!$A52,SEARCH("&gt;",'CFR - XML import'!$A52,1)+1,SEARCH("/",'CFR - XML import'!$A52,1)-SEARCH("&gt;",'CFR - XML import'!$A52,1)-2)))</f>
        <v>0</v>
      </c>
      <c r="P58" s="140">
        <f>IF(ISERROR(FIND(P$3,'CFR - XML import'!$A52)),0,VALUE(MID('CFR - XML import'!$A52,SEARCH("&gt;",'CFR - XML import'!$A52,1)+1,SEARCH("/",'CFR - XML import'!$A52,1)-SEARCH("&gt;",'CFR - XML import'!$A52,1)-2)))</f>
        <v>0</v>
      </c>
      <c r="Q58" s="140">
        <f>IF(ISERROR(FIND(Q$3,'CFR - XML import'!$A52)),0,VALUE(MID('CFR - XML import'!$A52,SEARCH("&gt;",'CFR - XML import'!$A52,1)+1,SEARCH("/",'CFR - XML import'!$A52,1)-SEARCH("&gt;",'CFR - XML import'!$A52,1)-2)))</f>
        <v>0</v>
      </c>
      <c r="R58" s="140">
        <f>IF(ISERROR(FIND(R$3,'CFR - XML import'!$A52)),0,VALUE(MID('CFR - XML import'!$A52,SEARCH("&gt;",'CFR - XML import'!$A52,1)+1,SEARCH("/",'CFR - XML import'!$A52,1)-SEARCH("&gt;",'CFR - XML import'!$A52,1)-2)))</f>
        <v>0</v>
      </c>
      <c r="S58" s="140">
        <f>IF(ISERROR(FIND(S$3,'CFR - XML import'!$A52)),0,VALUE(MID('CFR - XML import'!$A52,SEARCH("&gt;",'CFR - XML import'!$A52,1)+1,SEARCH("/",'CFR - XML import'!$A52,1)-SEARCH("&gt;",'CFR - XML import'!$A52,1)-2)))</f>
        <v>0</v>
      </c>
      <c r="T58" s="140">
        <f>IF(ISERROR(FIND(T$3,'CFR - XML import'!$A52)),0,VALUE(MID('CFR - XML import'!$A52,SEARCH("&gt;",'CFR - XML import'!$A52,1)+1,SEARCH("/",'CFR - XML import'!$A52,1)-SEARCH("&gt;",'CFR - XML import'!$A52,1)-2)))</f>
        <v>0</v>
      </c>
      <c r="U58" s="140">
        <f>IF(ISERROR(FIND(U$3,'CFR - XML import'!$A52)),0,VALUE(MID('CFR - XML import'!$A52,SEARCH("&gt;",'CFR - XML import'!$A52,1)+1,SEARCH("/",'CFR - XML import'!$A52,1)-SEARCH("&gt;",'CFR - XML import'!$A52,1)-2)))</f>
        <v>0</v>
      </c>
      <c r="V58" s="140">
        <f>IF(ISERROR(FIND(V$3,'CFR - XML import'!$A52)),0,VALUE(MID('CFR - XML import'!$A52,SEARCH("&gt;",'CFR - XML import'!$A52,1)+1,SEARCH("/",'CFR - XML import'!$A52,1)-SEARCH("&gt;",'CFR - XML import'!$A52,1)-2)))</f>
        <v>0</v>
      </c>
      <c r="W58" s="140">
        <f>IF(ISERROR(FIND(W$3,'CFR - XML import'!$A52)),0,VALUE(MID('CFR - XML import'!$A52,SEARCH("&gt;",'CFR - XML import'!$A52,1)+1,SEARCH("/",'CFR - XML import'!$A52,1)-SEARCH("&gt;",'CFR - XML import'!$A52,1)-2)))</f>
        <v>0</v>
      </c>
      <c r="X58" s="140"/>
      <c r="Y58" s="140">
        <f>IF(ISERROR(FIND(Y$3,'CFR - XML import'!$A52)),0,VALUE(MID('CFR - XML import'!$A52,SEARCH("&gt;",'CFR - XML import'!$A52,1)+1,SEARCH("/",'CFR - XML import'!$A52,1)-SEARCH("&gt;",'CFR - XML import'!$A52,1)-2)))</f>
        <v>0</v>
      </c>
      <c r="Z58" s="140">
        <f>IF(ISERROR(FIND(Z$3,'CFR - XML import'!$A52)),0,VALUE(MID('CFR - XML import'!$A52,SEARCH("&gt;",'CFR - XML import'!$A52,1)+1,SEARCH("/",'CFR - XML import'!$A52,1)-SEARCH("&gt;",'CFR - XML import'!$A52,1)-2)))</f>
        <v>0</v>
      </c>
      <c r="AA58" s="140">
        <f>IF(ISERROR(FIND(AA$3,'CFR - XML import'!$A52)),0,VALUE(MID('CFR - XML import'!$A52,SEARCH("&gt;",'CFR - XML import'!$A52,1)+1,SEARCH("/",'CFR - XML import'!$A52,1)-SEARCH("&gt;",'CFR - XML import'!$A52,1)-2)))</f>
        <v>0</v>
      </c>
      <c r="AB58" s="140">
        <f>IF(ISERROR(FIND(AB$3,'CFR - XML import'!$A52)),0,VALUE(MID('CFR - XML import'!$A52,SEARCH("&gt;",'CFR - XML import'!$A52,1)+1,SEARCH("/",'CFR - XML import'!$A52,1)-SEARCH("&gt;",'CFR - XML import'!$A52,1)-2)))</f>
        <v>0</v>
      </c>
      <c r="AC58" s="140">
        <f>IF(ISERROR(FIND(AC$3,'CFR - XML import'!$A52)),0,VALUE(MID('CFR - XML import'!$A52,SEARCH("&gt;",'CFR - XML import'!$A52,1)+1,SEARCH("/",'CFR - XML import'!$A52,1)-SEARCH("&gt;",'CFR - XML import'!$A52,1)-2)))</f>
        <v>0</v>
      </c>
      <c r="AD58" s="140">
        <f>IF(ISERROR(FIND(AD$3,'CFR - XML import'!$A52)),0,VALUE(MID('CFR - XML import'!$A52,SEARCH("&gt;",'CFR - XML import'!$A52,1)+1,SEARCH("/",'CFR - XML import'!$A52,1)-SEARCH("&gt;",'CFR - XML import'!$A52,1)-2)))</f>
        <v>0</v>
      </c>
      <c r="AE58" s="140">
        <f>IF(ISERROR(FIND(AE$3,'CFR - XML import'!$A52)),0,VALUE(MID('CFR - XML import'!$A52,SEARCH("&gt;",'CFR - XML import'!$A52,1)+1,SEARCH("/",'CFR - XML import'!$A52,1)-SEARCH("&gt;",'CFR - XML import'!$A52,1)-2)))</f>
        <v>0</v>
      </c>
      <c r="AF58" s="140">
        <f>IF(ISERROR(FIND(AF$3,'CFR - XML import'!$A52)),0,VALUE(MID('CFR - XML import'!$A52,SEARCH("&gt;",'CFR - XML import'!$A52,1)+1,SEARCH("/",'CFR - XML import'!$A52,1)-SEARCH("&gt;",'CFR - XML import'!$A52,1)-2)))</f>
        <v>0</v>
      </c>
      <c r="AG58" s="140">
        <f>IF(ISERROR(FIND(AG$3,'CFR - XML import'!$A52)),0,VALUE(MID('CFR - XML import'!$A52,SEARCH("&gt;",'CFR - XML import'!$A52,1)+1,SEARCH("/",'CFR - XML import'!$A52,1)-SEARCH("&gt;",'CFR - XML import'!$A52,1)-2)))</f>
        <v>0</v>
      </c>
      <c r="AH58" s="140">
        <f>IF(ISERROR(FIND(AH$3,'CFR - XML import'!$A52)),0,VALUE(MID('CFR - XML import'!$A52,SEARCH("&gt;",'CFR - XML import'!$A52,1)+1,SEARCH("/",'CFR - XML import'!$A52,1)-SEARCH("&gt;",'CFR - XML import'!$A52,1)-2)))</f>
        <v>0</v>
      </c>
      <c r="AI58" s="140">
        <f>IF(ISERROR(FIND(AI$3,'CFR - XML import'!$A52)),0,VALUE(MID('CFR - XML import'!$A52,SEARCH("&gt;",'CFR - XML import'!$A52,1)+1,SEARCH("/",'CFR - XML import'!$A52,1)-SEARCH("&gt;",'CFR - XML import'!$A52,1)-2)))</f>
        <v>0</v>
      </c>
      <c r="AJ58" s="140">
        <f>IF(ISERROR(FIND(AJ$3,'CFR - XML import'!$A52)),0,VALUE(MID('CFR - XML import'!$A52,SEARCH("&gt;",'CFR - XML import'!$A52,1)+1,SEARCH("/",'CFR - XML import'!$A52,1)-SEARCH("&gt;",'CFR - XML import'!$A52,1)-2)))</f>
        <v>0</v>
      </c>
      <c r="AK58" s="140">
        <f>IF(ISERROR(FIND(AK$3,'CFR - XML import'!$A52)),0,VALUE(MID('CFR - XML import'!$A52,SEARCH("&gt;",'CFR - XML import'!$A52,1)+1,SEARCH("/",'CFR - XML import'!$A52,1)-SEARCH("&gt;",'CFR - XML import'!$A52,1)-2)))</f>
        <v>0</v>
      </c>
      <c r="AL58" s="140">
        <f>IF(ISERROR(FIND(AL$3,'CFR - XML import'!$A52)),0,VALUE(MID('CFR - XML import'!$A52,SEARCH("&gt;",'CFR - XML import'!$A52,1)+1,SEARCH("/",'CFR - XML import'!$A52,1)-SEARCH("&gt;",'CFR - XML import'!$A52,1)-2)))</f>
        <v>0</v>
      </c>
      <c r="AM58" s="140">
        <f>IF(ISERROR(FIND(AM$3,'CFR - XML import'!$A52)),0,VALUE(MID('CFR - XML import'!$A52,SEARCH("&gt;",'CFR - XML import'!$A52,1)+1,SEARCH("/",'CFR - XML import'!$A52,1)-SEARCH("&gt;",'CFR - XML import'!$A52,1)-2)))</f>
        <v>0</v>
      </c>
      <c r="AN58" s="140">
        <f>IF(ISERROR(FIND(AN$3,'CFR - XML import'!$A52)),0,VALUE(MID('CFR - XML import'!$A52,SEARCH("&gt;",'CFR - XML import'!$A52,1)+1,SEARCH("/",'CFR - XML import'!$A52,1)-SEARCH("&gt;",'CFR - XML import'!$A52,1)-2)))</f>
        <v>0</v>
      </c>
      <c r="AO58" s="140">
        <f>IF(ISERROR(FIND(AO$3,'CFR - XML import'!$A52)),0,VALUE(MID('CFR - XML import'!$A52,SEARCH("&gt;",'CFR - XML import'!$A52,1)+1,SEARCH("/",'CFR - XML import'!$A52,1)-SEARCH("&gt;",'CFR - XML import'!$A52,1)-2)))</f>
        <v>0</v>
      </c>
      <c r="AP58" s="140">
        <f>IF(ISERROR(FIND(AP$3,'CFR - XML import'!$A52)),0,VALUE(MID('CFR - XML import'!$A52,SEARCH("&gt;",'CFR - XML import'!$A52,1)+1,SEARCH("/",'CFR - XML import'!$A52,1)-SEARCH("&gt;",'CFR - XML import'!$A52,1)-2)))</f>
        <v>0</v>
      </c>
      <c r="AQ58" s="140">
        <f>IF(ISERROR(FIND(AQ$3,'CFR - XML import'!$A52)),0,VALUE(MID('CFR - XML import'!$A52,SEARCH("&gt;",'CFR - XML import'!$A52,1)+1,SEARCH("/",'CFR - XML import'!$A52,1)-SEARCH("&gt;",'CFR - XML import'!$A52,1)-2)))</f>
        <v>0</v>
      </c>
      <c r="AR58" s="140">
        <f>IF(ISERROR(FIND(AR$3,'CFR - XML import'!$A52)),0,VALUE(MID('CFR - XML import'!$A52,SEARCH("&gt;",'CFR - XML import'!$A52,1)+1,SEARCH("/",'CFR - XML import'!$A52,1)-SEARCH("&gt;",'CFR - XML import'!$A52,1)-2)))</f>
        <v>0</v>
      </c>
      <c r="AS58" s="140">
        <f>IF(ISERROR(FIND(AS$3,'CFR - XML import'!$A52)),0,VALUE(MID('CFR - XML import'!$A52,SEARCH("&gt;",'CFR - XML import'!$A52,1)+1,SEARCH("/",'CFR - XML import'!$A52,1)-SEARCH("&gt;",'CFR - XML import'!$A52,1)-2)))</f>
        <v>0</v>
      </c>
      <c r="AT58" s="140">
        <f>IF(ISERROR(FIND(AT$3,'CFR - XML import'!$A52)),0,VALUE(MID('CFR - XML import'!$A52,SEARCH("&gt;",'CFR - XML import'!$A52,1)+1,SEARCH("/",'CFR - XML import'!$A52,1)-SEARCH("&gt;",'CFR - XML import'!$A52,1)-2)))</f>
        <v>0</v>
      </c>
      <c r="AU58" s="140">
        <f>IF(ISERROR(FIND(AU$3,'CFR - XML import'!$A52)),0,VALUE(MID('CFR - XML import'!$A52,SEARCH("&gt;",'CFR - XML import'!$A52,1)+1,SEARCH("/",'CFR - XML import'!$A52,1)-SEARCH("&gt;",'CFR - XML import'!$A52,1)-2)))</f>
        <v>0</v>
      </c>
      <c r="AV58" s="140">
        <f>IF(ISERROR(FIND(AV$3,'CFR - XML import'!$A52)),0,VALUE(MID('CFR - XML import'!$A52,SEARCH("&gt;",'CFR - XML import'!$A52,1)+1,SEARCH("/",'CFR - XML import'!$A52,1)-SEARCH("&gt;",'CFR - XML import'!$A52,1)-2)))</f>
        <v>0</v>
      </c>
      <c r="AW58" s="140">
        <f>IF(ISERROR(FIND(AW$3,'CFR - XML import'!$A52)),0,VALUE(MID('CFR - XML import'!$A52,SEARCH("&gt;",'CFR - XML import'!$A52,1)+1,SEARCH("/",'CFR - XML import'!$A52,1)-SEARCH("&gt;",'CFR - XML import'!$A52,1)-2)))</f>
        <v>0</v>
      </c>
      <c r="AX58" s="140">
        <f>IF(ISERROR(FIND(AX$3,'CFR - XML import'!$A52)),0,VALUE(MID('CFR - XML import'!$A52,SEARCH("&gt;",'CFR - XML import'!$A52,1)+1,SEARCH("/",'CFR - XML import'!$A52,1)-SEARCH("&gt;",'CFR - XML import'!$A52,1)-2)))</f>
        <v>0</v>
      </c>
      <c r="AY58" s="140">
        <f>IF(ISERROR(FIND(AY$3,'CFR - XML import'!$A52)),0,VALUE(MID('CFR - XML import'!$A52,SEARCH("&gt;",'CFR - XML import'!$A52,1)+1,SEARCH("/",'CFR - XML import'!$A52,1)-SEARCH("&gt;",'CFR - XML import'!$A52,1)-2)))</f>
        <v>0</v>
      </c>
      <c r="AZ58" s="140">
        <f>IF(ISERROR(FIND(AZ$3,'CFR - XML import'!$A52)),0,VALUE(MID('CFR - XML import'!$A52,SEARCH("&gt;",'CFR - XML import'!$A52,1)+1,SEARCH("/",'CFR - XML import'!$A52,1)-SEARCH("&gt;",'CFR - XML import'!$A52,1)-2)))</f>
        <v>0</v>
      </c>
      <c r="BA58" s="140">
        <f>IF(ISERROR(FIND(BA$3,'CFR - XML import'!$A52)),0,VALUE(MID('CFR - XML import'!$A52,SEARCH("&gt;",'CFR - XML import'!$A52,1)+1,SEARCH("/",'CFR - XML import'!$A52,1)-SEARCH("&gt;",'CFR - XML import'!$A52,1)-2)))</f>
        <v>0</v>
      </c>
      <c r="BB58" s="140">
        <f>IF(ISERROR(FIND(BB$3,'CFR - XML import'!$A52)),0,VALUE(MID('CFR - XML import'!$A52,SEARCH("&gt;",'CFR - XML import'!$A52,1)+1,SEARCH("/",'CFR - XML import'!$A52,1)-SEARCH("&gt;",'CFR - XML import'!$A52,1)-2)))</f>
        <v>0</v>
      </c>
      <c r="BC58" s="140">
        <f>IF(ISERROR(FIND(BC$3,'CFR - XML import'!$A52)),0,VALUE(MID('CFR - XML import'!$A52,SEARCH("&gt;",'CFR - XML import'!$A52,1)+1,SEARCH("/",'CFR - XML import'!$A52,1)-SEARCH("&gt;",'CFR - XML import'!$A52,1)-2)))</f>
        <v>0</v>
      </c>
      <c r="BD58" s="140">
        <f>IF(ISERROR(FIND(BD$3,'CFR - XML import'!$A52)),0,VALUE(MID('CFR - XML import'!$A52,SEARCH("&gt;",'CFR - XML import'!$A52,1)+1,SEARCH("/",'CFR - XML import'!$A52,1)-SEARCH("&gt;",'CFR - XML import'!$A52,1)-2)))</f>
        <v>0</v>
      </c>
      <c r="BE58" s="140">
        <f>IF(ISERROR(FIND(BE$3,'CFR - XML import'!$A52)),0,VALUE(MID('CFR - XML import'!$A52,SEARCH("&gt;",'CFR - XML import'!$A52,1)+1,SEARCH("/",'CFR - XML import'!$A52,1)-SEARCH("&gt;",'CFR - XML import'!$A52,1)-2)))</f>
        <v>0</v>
      </c>
      <c r="BF58" s="140">
        <f>IF(ISERROR(FIND(BF$3,'CFR - XML import'!$A52)),0,VALUE(MID('CFR - XML import'!$A52,SEARCH("&gt;",'CFR - XML import'!$A52,1)+1,SEARCH("/",'CFR - XML import'!$A52,1)-SEARCH("&gt;",'CFR - XML import'!$A52,1)-2)))</f>
        <v>0</v>
      </c>
      <c r="BG58" s="140">
        <f>IF(ISERROR(FIND(BG$3,'CFR - XML import'!$A52)),0,VALUE(MID('CFR - XML import'!$A52,SEARCH("&gt;",'CFR - XML import'!$A52,1)+1,SEARCH("/",'CFR - XML import'!$A52,1)-SEARCH("&gt;",'CFR - XML import'!$A52,1)-2)))</f>
        <v>0</v>
      </c>
      <c r="BH58" s="140">
        <f>IF(ISERROR(FIND(BH$3,'CFR - XML import'!$A52)),0,VALUE(MID('CFR - XML import'!$A52,SEARCH("&gt;",'CFR - XML import'!$A52,1)+1,SEARCH("/",'CFR - XML import'!$A52,1)-SEARCH("&gt;",'CFR - XML import'!$A52,1)-2)))</f>
        <v>0</v>
      </c>
      <c r="BI58" s="140">
        <f>IF(ISERROR(FIND(BI$3,'CFR - XML import'!$A52)),0,VALUE(MID('CFR - XML import'!$A52,SEARCH("&gt;",'CFR - XML import'!$A52,1)+1,SEARCH("/",'CFR - XML import'!$A52,1)-SEARCH("&gt;",'CFR - XML import'!$A52,1)-2)))</f>
        <v>0</v>
      </c>
      <c r="BJ58" s="140">
        <f>IF(ISERROR(FIND(BJ$3,'CFR - XML import'!$A52)),0,VALUE(MID('CFR - XML import'!$A52,SEARCH("&gt;",'CFR - XML import'!$A52,1)+1,SEARCH("/",'CFR - XML import'!$A52,1)-SEARCH("&gt;",'CFR - XML import'!$A52,1)-2)))</f>
        <v>0</v>
      </c>
      <c r="BK58" s="140">
        <f>IF(ISERROR(FIND(BK$3,'CFR - XML import'!$A52)),0,VALUE(MID('CFR - XML import'!$A52,SEARCH("&gt;",'CFR - XML import'!$A52,1)+1,SEARCH("/",'CFR - XML import'!$A52,1)-SEARCH("&gt;",'CFR - XML import'!$A52,1)-2)))</f>
        <v>0</v>
      </c>
      <c r="BL58" s="140">
        <f>IF(ISERROR(FIND(BL$3,'CFR - XML import'!$A52)),0,VALUE(MID('CFR - XML import'!$A52,SEARCH("&gt;",'CFR - XML import'!$A52,1)+1,SEARCH("/",'CFR - XML import'!$A52,1)-SEARCH("&gt;",'CFR - XML import'!$A52,1)-2)))</f>
        <v>0</v>
      </c>
      <c r="BM58" s="140">
        <f>IF(ISERROR(FIND(BM$3,'CFR - XML import'!$A52)),0,VALUE(MID('CFR - XML import'!$A52,SEARCH("&gt;",'CFR - XML import'!$A52,1)+1,SEARCH("/",'CFR - XML import'!$A52,1)-SEARCH("&gt;",'CFR - XML import'!$A52,1)-2)))</f>
        <v>0</v>
      </c>
      <c r="BN58" s="140">
        <f>IF(ISERROR(FIND(BN$3,'CFR - XML import'!$A52)),0,VALUE(MID('CFR - XML import'!$A52,SEARCH("&gt;",'CFR - XML import'!$A52,1)+1,SEARCH("/",'CFR - XML import'!$A52,1)-SEARCH("&gt;",'CFR - XML import'!$A52,1)-2)))</f>
        <v>0</v>
      </c>
      <c r="BO58" s="140">
        <f>IF(ISERROR(FIND(BO$3,'CFR - XML import'!$A52)),0,VALUE(MID('CFR - XML import'!$A52,SEARCH("&gt;",'CFR - XML import'!$A52,1)+1,SEARCH("/",'CFR - XML import'!$A52,1)-SEARCH("&gt;",'CFR - XML import'!$A52,1)-2)))</f>
        <v>0</v>
      </c>
      <c r="BP58" s="140">
        <f>IF(ISERROR(FIND(BP$3,'CFR - XML import'!$A52)),0,VALUE(MID('CFR - XML import'!$A52,SEARCH("&gt;",'CFR - XML import'!$A52,1)+1,SEARCH("/",'CFR - XML import'!$A52,1)-SEARCH("&gt;",'CFR - XML import'!$A52,1)-2)))</f>
        <v>0</v>
      </c>
      <c r="BQ58" s="140">
        <f>IF(ISERROR(FIND(BQ$3,'CFR - XML import'!$A52)),0,VALUE(MID('CFR - XML import'!$A52,SEARCH("&gt;",'CFR - XML import'!$A52,1)+1,SEARCH("/",'CFR - XML import'!$A52,1)-SEARCH("&gt;",'CFR - XML import'!$A52,1)-2)))</f>
        <v>0</v>
      </c>
      <c r="BR58" s="140">
        <f>IF(ISERROR(FIND(BR$3,'CFR - XML import'!$A52)),0,VALUE(MID('CFR - XML import'!$A52,SEARCH("&gt;",'CFR - XML import'!$A52,1)+1,SEARCH("/",'CFR - XML import'!$A52,1)-SEARCH("&gt;",'CFR - XML import'!$A52,1)-2)))</f>
        <v>0</v>
      </c>
      <c r="BS58" s="140">
        <f>IF(ISERROR(FIND(BS$3,'CFR - XML import'!$A52)),0,VALUE(MID('CFR - XML import'!$A52,SEARCH("&gt;",'CFR - XML import'!$A52,1)+1,SEARCH("/",'CFR - XML import'!$A52,1)-SEARCH("&gt;",'CFR - XML import'!$A52,1)-2)))</f>
        <v>0</v>
      </c>
      <c r="BT58" s="140">
        <f>IF(ISERROR(FIND(BT$3,'CFR - XML import'!$A52)),0,VALUE(MID('CFR - XML import'!$A52,SEARCH("&gt;",'CFR - XML import'!$A52,1)+1,SEARCH("/",'CFR - XML import'!$A52,1)-SEARCH("&gt;",'CFR - XML import'!$A52,1)-2)))</f>
        <v>0</v>
      </c>
      <c r="BU58" s="140">
        <f>IF(ISERROR(FIND(BU$3,'CFR - XML import'!$A52)),0,VALUE(MID('CFR - XML import'!$A52,SEARCH("&gt;",'CFR - XML import'!$A52,1)+1,SEARCH("/",'CFR - XML import'!$A52,1)-SEARCH("&gt;",'CFR - XML import'!$A52,1)-2)))</f>
        <v>0</v>
      </c>
      <c r="BV58" s="140">
        <f>IF(ISERROR(FIND(BV$3,'CFR - XML import'!$A52)),0,VALUE(MID('CFR - XML import'!$A52,SEARCH("&gt;",'CFR - XML import'!$A52,1)+1,SEARCH("/",'CFR - XML import'!$A52,1)-SEARCH("&gt;",'CFR - XML import'!$A52,1)-2)))</f>
        <v>0</v>
      </c>
      <c r="BW58" s="140">
        <f>IF(ISERROR(FIND(BW$3,'CFR - XML import'!$A52)),0,VALUE(MID('CFR - XML import'!$A52,SEARCH("&gt;",'CFR - XML import'!$A52,1)+1,SEARCH("/",'CFR - XML import'!$A52,1)-SEARCH("&gt;",'CFR - XML import'!$A52,1)-2)))</f>
        <v>0</v>
      </c>
      <c r="BX58" s="140">
        <f>IF(ISERROR(FIND(BX$3,'CFR - XML import'!$A52)),0,VALUE(MID('CFR - XML import'!$A52,SEARCH("&gt;",'CFR - XML import'!$A52,1)+1,SEARCH("/",'CFR - XML import'!$A52,1)-SEARCH("&gt;",'CFR - XML import'!$A52,1)-2)))</f>
        <v>0</v>
      </c>
      <c r="BY58" s="140">
        <f>IF(ISERROR(FIND(BY$3,'CFR - XML import'!$A52)),0,VALUE(MID('CFR - XML import'!$A52,SEARCH("&gt;",'CFR - XML import'!$A52,1)+1,SEARCH("/",'CFR - XML import'!$A52,1)-SEARCH("&gt;",'CFR - XML import'!$A52,1)-2)))</f>
        <v>0</v>
      </c>
      <c r="BZ58" s="140">
        <f>IF(ISERROR(FIND(BZ$3,'CFR - XML import'!$A52)),0,VALUE(MID('CFR - XML import'!$A52,SEARCH("&gt;",'CFR - XML import'!$A52,1)+1,SEARCH("/",'CFR - XML import'!$A52,1)-SEARCH("&gt;",'CFR - XML import'!$A52,1)-2)))</f>
        <v>0</v>
      </c>
      <c r="CG58" s="142">
        <f>IF(ISERROR(IF(MID('CFR - XML import'!$A52,LEN($CF$4)+5,LEN('CFR - XML import'!$A52)-(2*LEN($CF$4)+5))="RMMS",1,IF(MID('CFR - XML import'!$A52,LEN("    &lt;InputSystem&gt;")+1,LEN('CFR - XML import'!$A52)-(LEN("    &lt;InputSystem&gt;")+LEN($CF$4)+1))="SIMS",2,0))),0,IF(MID('CFR - XML import'!$A52,LEN($CF$4)+5,LEN('CFR - XML import'!$A52)-(2*LEN($CF$4)+5))="RMMS",1,IF(MID('CFR - XML import'!$A52,LEN("    &lt;InputSystem&gt;")+1,LEN('CFR - XML import'!$A52)-(LEN("    &lt;InputSystem&gt;")+LEN($CF$4)+1))="SIMS",2,0)))</f>
        <v>0</v>
      </c>
      <c r="CH58" s="140">
        <f>IF(ISERROR(FIND(CH$3,'CFR - XML import'!$A52)),0,MID('CFR - XML import'!$A52,SEARCH("&gt;",'CFR - XML import'!$A52,1)+1,SEARCH("/",'CFR - XML import'!$A52,1)-SEARCH("&gt;",'CFR - XML import'!$A52,1)-2))</f>
        <v>0</v>
      </c>
      <c r="CI58" s="140">
        <f>IF(ISERROR(FIND(CI$3,'CFR - XML import'!$A52)),0,MID('CFR - XML import'!$A52,SEARCH("&gt;",'CFR - XML import'!$A52,1)+1,SEARCH("/",'CFR - XML import'!$A52,1)-SEARCH("&gt;",'CFR - XML import'!$A52,1)-2))</f>
        <v>0</v>
      </c>
      <c r="CJ58" s="140">
        <f>IF(ISERROR(FIND(CJ$3,'CFR - XML import'!$A52)),0,MID('CFR - XML import'!$A52,SEARCH("&gt;",'CFR - XML import'!$A52,1)+1,SEARCH("/",'CFR - XML import'!$A52,1)-SEARCH("&gt;",'CFR - XML import'!$A52,1)-2))</f>
        <v>0</v>
      </c>
      <c r="CK58" s="140">
        <f>IF(ISERROR(FIND(CK$3,'CFR - XML import'!$A52)),0,MID('CFR - XML import'!$A52,SEARCH("&gt;",'CFR - XML import'!$A52,1)+1,SEARCH("/",'CFR - XML import'!$A52,1)-SEARCH("&gt;",'CFR - XML import'!$A52,1)-2))</f>
        <v>0</v>
      </c>
      <c r="CL58" s="140">
        <f>IF(ISERROR(FIND(CL$3,'CFR - XML import'!$A52)),0,MID('CFR - XML import'!$A52,SEARCH("&gt;",'CFR - XML import'!$A52,1)+1,SEARCH("/",'CFR - XML import'!$A52,1)-SEARCH("&gt;",'CFR - XML import'!$A52,1)-2))</f>
        <v>0</v>
      </c>
      <c r="CM58" s="140">
        <f>IF(ISERROR(FIND(CM$3,'CFR - XML import'!$A52)),0,MID('CFR - XML import'!$A52,SEARCH("&gt;",'CFR - XML import'!$A52,1)+1,SEARCH("/",'CFR - XML import'!$A52,1)-SEARCH("&gt;",'CFR - XML import'!$A52,1)-2))</f>
        <v>0</v>
      </c>
    </row>
    <row r="59" spans="1:91" x14ac:dyDescent="0.2">
      <c r="A59" s="139" t="str">
        <f>IF(AND('CFR - XML import'!A53&lt;&gt;"",LEFT('CFR - XML import'!A53,1)&lt;&gt;"&lt;",LEFT('CFR - XML import'!A53,3)&lt;&gt;"  &lt;",LEFT('CFR - XML import'!A53,5)&lt;&gt;"    &lt;",LEFT('CFR - XML import'!A53,7)&lt;&gt;"      &lt;",LEFT('CFR - XML import'!A53,9)&lt;&gt;"        &lt;",$B$1="SIMS"),'CFR - XML import'!A53,IF(AND(LEFT('CFR - XML import'!A53,9)="&lt;Details&gt;",$B$1="RM"),'CFR - XML import'!A53,""))</f>
        <v/>
      </c>
      <c r="B59" s="140">
        <f>IF(ISERROR(FIND(B$3,'CFR - XML import'!$A53)),0,VALUE(MID('CFR - XML import'!$A53,SEARCH("&gt;",'CFR - XML import'!$A53,1)+1,SEARCH("/",'CFR - XML import'!$A53,1)-SEARCH("&gt;",'CFR - XML import'!$A53,1)-2)))</f>
        <v>0</v>
      </c>
      <c r="D59" s="140">
        <f>IF(ISERROR(FIND(D$3,'CFR - XML import'!$A53)),0,MID('CFR - XML import'!$A53,SEARCH("&gt;",'CFR - XML import'!$A53,1)+1,SEARCH("/",'CFR - XML import'!$A53,1)-SEARCH("&gt;",'CFR - XML import'!$A53,1)-2))</f>
        <v>0</v>
      </c>
      <c r="E59" s="140">
        <f>IF(ISERROR(FIND(E$3,'CFR - XML import'!$A53)),0,MID('CFR - XML import'!$A53,SEARCH("&gt;",'CFR - XML import'!$A53,1)+1,SEARCH("/",'CFR - XML import'!$A53,1)-SEARCH("&gt;",'CFR - XML import'!$A53,1)-2))</f>
        <v>0</v>
      </c>
      <c r="F59" s="141">
        <f>IF($B$1="SIMS",IF(ISERROR(FIND(F$3,'CFR - XML import'!$A53)),0,VALUE(MID('CFR - XML import'!$A53,15,10))),IF(ISERROR(FIND(F$3,'CFR - XML import'!$A53)),0,VALUE(MID('CFR - XML import'!$A53,15,10))))</f>
        <v>0</v>
      </c>
      <c r="G59" s="140">
        <f>IF(ISERROR(FIND(G$3,'CFR - XML import'!$A53)),0,VALUE(MID('CFR - XML import'!$A53,SEARCH("&gt;",'CFR - XML import'!$A53,1)+1,SEARCH("/",'CFR - XML import'!$A53,1)-SEARCH("&gt;",'CFR - XML import'!$A53,1)-2)))</f>
        <v>0</v>
      </c>
      <c r="H59" s="140">
        <f>IF(ISERROR(FIND(H$3,'CFR - XML import'!$A53)),0,VALUE(MID('CFR - XML import'!$A53,SEARCH("&gt;",'CFR - XML import'!$A53,1)+1,SEARCH("/",'CFR - XML import'!$A53,1)-SEARCH("&gt;",'CFR - XML import'!$A53,1)-2)))</f>
        <v>0</v>
      </c>
      <c r="I59" s="140">
        <f>IF(ISERROR(FIND(I$3,'CFR - XML import'!$A53)),0,VALUE(MID('CFR - XML import'!$A53,SEARCH("&gt;",'CFR - XML import'!$A53,1)+1,SEARCH("/",'CFR - XML import'!$A53,1)-SEARCH("&gt;",'CFR - XML import'!$A53,1)-2)))</f>
        <v>0</v>
      </c>
      <c r="J59" s="140">
        <f>IF(ISERROR(FIND(J$3,'CFR - XML import'!$A53)),0,VALUE(MID('CFR - XML import'!$A53,SEARCH("&gt;",'CFR - XML import'!$A53,1)+1,SEARCH("/",'CFR - XML import'!$A53,1)-SEARCH("&gt;",'CFR - XML import'!$A53,1)-2)))</f>
        <v>0</v>
      </c>
      <c r="K59" s="140">
        <f>IF(ISERROR(FIND(K$3,'CFR - XML import'!$A53)),0,VALUE(MID('CFR - XML import'!$A53,SEARCH("&gt;",'CFR - XML import'!$A53,1)+1,SEARCH("/",'CFR - XML import'!$A53,1)-SEARCH("&gt;",'CFR - XML import'!$A53,1)-2)))</f>
        <v>0</v>
      </c>
      <c r="L59" s="140">
        <f>IF(ISERROR(FIND(L$3,'CFR - XML import'!$A53)),0,VALUE(MID('CFR - XML import'!$A53,SEARCH("&gt;",'CFR - XML import'!$A53,1)+1,SEARCH("/",'CFR - XML import'!$A53,1)-SEARCH("&gt;",'CFR - XML import'!$A53,1)-2)))</f>
        <v>0</v>
      </c>
      <c r="M59" s="140">
        <f>IF(ISERROR(FIND(M$3,'CFR - XML import'!$A53)),0,VALUE(MID('CFR - XML import'!$A53,SEARCH("&gt;",'CFR - XML import'!$A53,1)+1,SEARCH("/",'CFR - XML import'!$A53,1)-SEARCH("&gt;",'CFR - XML import'!$A53,1)-2)))</f>
        <v>0</v>
      </c>
      <c r="N59" s="140">
        <f>IF(ISERROR(FIND(N$3,'CFR - XML import'!$A53)),0,VALUE(MID('CFR - XML import'!$A53,SEARCH("&gt;",'CFR - XML import'!$A53,1)+1,SEARCH("/",'CFR - XML import'!$A53,1)-SEARCH("&gt;",'CFR - XML import'!$A53,1)-2)))</f>
        <v>0</v>
      </c>
      <c r="O59" s="140">
        <f>IF(ISERROR(FIND(O$3,'CFR - XML import'!$A53)),0,VALUE(MID('CFR - XML import'!$A53,SEARCH("&gt;",'CFR - XML import'!$A53,1)+1,SEARCH("/",'CFR - XML import'!$A53,1)-SEARCH("&gt;",'CFR - XML import'!$A53,1)-2)))</f>
        <v>0</v>
      </c>
      <c r="P59" s="140">
        <f>IF(ISERROR(FIND(P$3,'CFR - XML import'!$A53)),0,VALUE(MID('CFR - XML import'!$A53,SEARCH("&gt;",'CFR - XML import'!$A53,1)+1,SEARCH("/",'CFR - XML import'!$A53,1)-SEARCH("&gt;",'CFR - XML import'!$A53,1)-2)))</f>
        <v>0</v>
      </c>
      <c r="Q59" s="140">
        <f>IF(ISERROR(FIND(Q$3,'CFR - XML import'!$A53)),0,VALUE(MID('CFR - XML import'!$A53,SEARCH("&gt;",'CFR - XML import'!$A53,1)+1,SEARCH("/",'CFR - XML import'!$A53,1)-SEARCH("&gt;",'CFR - XML import'!$A53,1)-2)))</f>
        <v>0</v>
      </c>
      <c r="R59" s="140">
        <f>IF(ISERROR(FIND(R$3,'CFR - XML import'!$A53)),0,VALUE(MID('CFR - XML import'!$A53,SEARCH("&gt;",'CFR - XML import'!$A53,1)+1,SEARCH("/",'CFR - XML import'!$A53,1)-SEARCH("&gt;",'CFR - XML import'!$A53,1)-2)))</f>
        <v>0</v>
      </c>
      <c r="S59" s="140">
        <f>IF(ISERROR(FIND(S$3,'CFR - XML import'!$A53)),0,VALUE(MID('CFR - XML import'!$A53,SEARCH("&gt;",'CFR - XML import'!$A53,1)+1,SEARCH("/",'CFR - XML import'!$A53,1)-SEARCH("&gt;",'CFR - XML import'!$A53,1)-2)))</f>
        <v>0</v>
      </c>
      <c r="T59" s="140">
        <f>IF(ISERROR(FIND(T$3,'CFR - XML import'!$A53)),0,VALUE(MID('CFR - XML import'!$A53,SEARCH("&gt;",'CFR - XML import'!$A53,1)+1,SEARCH("/",'CFR - XML import'!$A53,1)-SEARCH("&gt;",'CFR - XML import'!$A53,1)-2)))</f>
        <v>0</v>
      </c>
      <c r="U59" s="140">
        <f>IF(ISERROR(FIND(U$3,'CFR - XML import'!$A53)),0,VALUE(MID('CFR - XML import'!$A53,SEARCH("&gt;",'CFR - XML import'!$A53,1)+1,SEARCH("/",'CFR - XML import'!$A53,1)-SEARCH("&gt;",'CFR - XML import'!$A53,1)-2)))</f>
        <v>0</v>
      </c>
      <c r="V59" s="140">
        <f>IF(ISERROR(FIND(V$3,'CFR - XML import'!$A53)),0,VALUE(MID('CFR - XML import'!$A53,SEARCH("&gt;",'CFR - XML import'!$A53,1)+1,SEARCH("/",'CFR - XML import'!$A53,1)-SEARCH("&gt;",'CFR - XML import'!$A53,1)-2)))</f>
        <v>0</v>
      </c>
      <c r="W59" s="140">
        <f>IF(ISERROR(FIND(W$3,'CFR - XML import'!$A53)),0,VALUE(MID('CFR - XML import'!$A53,SEARCH("&gt;",'CFR - XML import'!$A53,1)+1,SEARCH("/",'CFR - XML import'!$A53,1)-SEARCH("&gt;",'CFR - XML import'!$A53,1)-2)))</f>
        <v>0</v>
      </c>
      <c r="X59" s="140"/>
      <c r="Y59" s="140">
        <f>IF(ISERROR(FIND(Y$3,'CFR - XML import'!$A53)),0,VALUE(MID('CFR - XML import'!$A53,SEARCH("&gt;",'CFR - XML import'!$A53,1)+1,SEARCH("/",'CFR - XML import'!$A53,1)-SEARCH("&gt;",'CFR - XML import'!$A53,1)-2)))</f>
        <v>0</v>
      </c>
      <c r="Z59" s="140">
        <f>IF(ISERROR(FIND(Z$3,'CFR - XML import'!$A53)),0,VALUE(MID('CFR - XML import'!$A53,SEARCH("&gt;",'CFR - XML import'!$A53,1)+1,SEARCH("/",'CFR - XML import'!$A53,1)-SEARCH("&gt;",'CFR - XML import'!$A53,1)-2)))</f>
        <v>0</v>
      </c>
      <c r="AA59" s="140">
        <f>IF(ISERROR(FIND(AA$3,'CFR - XML import'!$A53)),0,VALUE(MID('CFR - XML import'!$A53,SEARCH("&gt;",'CFR - XML import'!$A53,1)+1,SEARCH("/",'CFR - XML import'!$A53,1)-SEARCH("&gt;",'CFR - XML import'!$A53,1)-2)))</f>
        <v>0</v>
      </c>
      <c r="AB59" s="140">
        <f>IF(ISERROR(FIND(AB$3,'CFR - XML import'!$A53)),0,VALUE(MID('CFR - XML import'!$A53,SEARCH("&gt;",'CFR - XML import'!$A53,1)+1,SEARCH("/",'CFR - XML import'!$A53,1)-SEARCH("&gt;",'CFR - XML import'!$A53,1)-2)))</f>
        <v>0</v>
      </c>
      <c r="AC59" s="140">
        <f>IF(ISERROR(FIND(AC$3,'CFR - XML import'!$A53)),0,VALUE(MID('CFR - XML import'!$A53,SEARCH("&gt;",'CFR - XML import'!$A53,1)+1,SEARCH("/",'CFR - XML import'!$A53,1)-SEARCH("&gt;",'CFR - XML import'!$A53,1)-2)))</f>
        <v>0</v>
      </c>
      <c r="AD59" s="140">
        <f>IF(ISERROR(FIND(AD$3,'CFR - XML import'!$A53)),0,VALUE(MID('CFR - XML import'!$A53,SEARCH("&gt;",'CFR - XML import'!$A53,1)+1,SEARCH("/",'CFR - XML import'!$A53,1)-SEARCH("&gt;",'CFR - XML import'!$A53,1)-2)))</f>
        <v>0</v>
      </c>
      <c r="AE59" s="140">
        <f>IF(ISERROR(FIND(AE$3,'CFR - XML import'!$A53)),0,VALUE(MID('CFR - XML import'!$A53,SEARCH("&gt;",'CFR - XML import'!$A53,1)+1,SEARCH("/",'CFR - XML import'!$A53,1)-SEARCH("&gt;",'CFR - XML import'!$A53,1)-2)))</f>
        <v>0</v>
      </c>
      <c r="AF59" s="140">
        <f>IF(ISERROR(FIND(AF$3,'CFR - XML import'!$A53)),0,VALUE(MID('CFR - XML import'!$A53,SEARCH("&gt;",'CFR - XML import'!$A53,1)+1,SEARCH("/",'CFR - XML import'!$A53,1)-SEARCH("&gt;",'CFR - XML import'!$A53,1)-2)))</f>
        <v>191944.82</v>
      </c>
      <c r="AG59" s="140">
        <f>IF(ISERROR(FIND(AG$3,'CFR - XML import'!$A53)),0,VALUE(MID('CFR - XML import'!$A53,SEARCH("&gt;",'CFR - XML import'!$A53,1)+1,SEARCH("/",'CFR - XML import'!$A53,1)-SEARCH("&gt;",'CFR - XML import'!$A53,1)-2)))</f>
        <v>0</v>
      </c>
      <c r="AH59" s="140">
        <f>IF(ISERROR(FIND(AH$3,'CFR - XML import'!$A53)),0,VALUE(MID('CFR - XML import'!$A53,SEARCH("&gt;",'CFR - XML import'!$A53,1)+1,SEARCH("/",'CFR - XML import'!$A53,1)-SEARCH("&gt;",'CFR - XML import'!$A53,1)-2)))</f>
        <v>0</v>
      </c>
      <c r="AI59" s="140">
        <f>IF(ISERROR(FIND(AI$3,'CFR - XML import'!$A53)),0,VALUE(MID('CFR - XML import'!$A53,SEARCH("&gt;",'CFR - XML import'!$A53,1)+1,SEARCH("/",'CFR - XML import'!$A53,1)-SEARCH("&gt;",'CFR - XML import'!$A53,1)-2)))</f>
        <v>0</v>
      </c>
      <c r="AJ59" s="140">
        <f>IF(ISERROR(FIND(AJ$3,'CFR - XML import'!$A53)),0,VALUE(MID('CFR - XML import'!$A53,SEARCH("&gt;",'CFR - XML import'!$A53,1)+1,SEARCH("/",'CFR - XML import'!$A53,1)-SEARCH("&gt;",'CFR - XML import'!$A53,1)-2)))</f>
        <v>0</v>
      </c>
      <c r="AK59" s="140">
        <f>IF(ISERROR(FIND(AK$3,'CFR - XML import'!$A53)),0,VALUE(MID('CFR - XML import'!$A53,SEARCH("&gt;",'CFR - XML import'!$A53,1)+1,SEARCH("/",'CFR - XML import'!$A53,1)-SEARCH("&gt;",'CFR - XML import'!$A53,1)-2)))</f>
        <v>0</v>
      </c>
      <c r="AL59" s="140">
        <f>IF(ISERROR(FIND(AL$3,'CFR - XML import'!$A53)),0,VALUE(MID('CFR - XML import'!$A53,SEARCH("&gt;",'CFR - XML import'!$A53,1)+1,SEARCH("/",'CFR - XML import'!$A53,1)-SEARCH("&gt;",'CFR - XML import'!$A53,1)-2)))</f>
        <v>0</v>
      </c>
      <c r="AM59" s="140">
        <f>IF(ISERROR(FIND(AM$3,'CFR - XML import'!$A53)),0,VALUE(MID('CFR - XML import'!$A53,SEARCH("&gt;",'CFR - XML import'!$A53,1)+1,SEARCH("/",'CFR - XML import'!$A53,1)-SEARCH("&gt;",'CFR - XML import'!$A53,1)-2)))</f>
        <v>0</v>
      </c>
      <c r="AN59" s="140">
        <f>IF(ISERROR(FIND(AN$3,'CFR - XML import'!$A53)),0,VALUE(MID('CFR - XML import'!$A53,SEARCH("&gt;",'CFR - XML import'!$A53,1)+1,SEARCH("/",'CFR - XML import'!$A53,1)-SEARCH("&gt;",'CFR - XML import'!$A53,1)-2)))</f>
        <v>0</v>
      </c>
      <c r="AO59" s="140">
        <f>IF(ISERROR(FIND(AO$3,'CFR - XML import'!$A53)),0,VALUE(MID('CFR - XML import'!$A53,SEARCH("&gt;",'CFR - XML import'!$A53,1)+1,SEARCH("/",'CFR - XML import'!$A53,1)-SEARCH("&gt;",'CFR - XML import'!$A53,1)-2)))</f>
        <v>0</v>
      </c>
      <c r="AP59" s="140">
        <f>IF(ISERROR(FIND(AP$3,'CFR - XML import'!$A53)),0,VALUE(MID('CFR - XML import'!$A53,SEARCH("&gt;",'CFR - XML import'!$A53,1)+1,SEARCH("/",'CFR - XML import'!$A53,1)-SEARCH("&gt;",'CFR - XML import'!$A53,1)-2)))</f>
        <v>0</v>
      </c>
      <c r="AQ59" s="140">
        <f>IF(ISERROR(FIND(AQ$3,'CFR - XML import'!$A53)),0,VALUE(MID('CFR - XML import'!$A53,SEARCH("&gt;",'CFR - XML import'!$A53,1)+1,SEARCH("/",'CFR - XML import'!$A53,1)-SEARCH("&gt;",'CFR - XML import'!$A53,1)-2)))</f>
        <v>0</v>
      </c>
      <c r="AR59" s="140">
        <f>IF(ISERROR(FIND(AR$3,'CFR - XML import'!$A53)),0,VALUE(MID('CFR - XML import'!$A53,SEARCH("&gt;",'CFR - XML import'!$A53,1)+1,SEARCH("/",'CFR - XML import'!$A53,1)-SEARCH("&gt;",'CFR - XML import'!$A53,1)-2)))</f>
        <v>0</v>
      </c>
      <c r="AS59" s="140">
        <f>IF(ISERROR(FIND(AS$3,'CFR - XML import'!$A53)),0,VALUE(MID('CFR - XML import'!$A53,SEARCH("&gt;",'CFR - XML import'!$A53,1)+1,SEARCH("/",'CFR - XML import'!$A53,1)-SEARCH("&gt;",'CFR - XML import'!$A53,1)-2)))</f>
        <v>0</v>
      </c>
      <c r="AT59" s="140">
        <f>IF(ISERROR(FIND(AT$3,'CFR - XML import'!$A53)),0,VALUE(MID('CFR - XML import'!$A53,SEARCH("&gt;",'CFR - XML import'!$A53,1)+1,SEARCH("/",'CFR - XML import'!$A53,1)-SEARCH("&gt;",'CFR - XML import'!$A53,1)-2)))</f>
        <v>0</v>
      </c>
      <c r="AU59" s="140">
        <f>IF(ISERROR(FIND(AU$3,'CFR - XML import'!$A53)),0,VALUE(MID('CFR - XML import'!$A53,SEARCH("&gt;",'CFR - XML import'!$A53,1)+1,SEARCH("/",'CFR - XML import'!$A53,1)-SEARCH("&gt;",'CFR - XML import'!$A53,1)-2)))</f>
        <v>0</v>
      </c>
      <c r="AV59" s="140">
        <f>IF(ISERROR(FIND(AV$3,'CFR - XML import'!$A53)),0,VALUE(MID('CFR - XML import'!$A53,SEARCH("&gt;",'CFR - XML import'!$A53,1)+1,SEARCH("/",'CFR - XML import'!$A53,1)-SEARCH("&gt;",'CFR - XML import'!$A53,1)-2)))</f>
        <v>0</v>
      </c>
      <c r="AW59" s="140">
        <f>IF(ISERROR(FIND(AW$3,'CFR - XML import'!$A53)),0,VALUE(MID('CFR - XML import'!$A53,SEARCH("&gt;",'CFR - XML import'!$A53,1)+1,SEARCH("/",'CFR - XML import'!$A53,1)-SEARCH("&gt;",'CFR - XML import'!$A53,1)-2)))</f>
        <v>0</v>
      </c>
      <c r="AX59" s="140">
        <f>IF(ISERROR(FIND(AX$3,'CFR - XML import'!$A53)),0,VALUE(MID('CFR - XML import'!$A53,SEARCH("&gt;",'CFR - XML import'!$A53,1)+1,SEARCH("/",'CFR - XML import'!$A53,1)-SEARCH("&gt;",'CFR - XML import'!$A53,1)-2)))</f>
        <v>0</v>
      </c>
      <c r="AY59" s="140">
        <f>IF(ISERROR(FIND(AY$3,'CFR - XML import'!$A53)),0,VALUE(MID('CFR - XML import'!$A53,SEARCH("&gt;",'CFR - XML import'!$A53,1)+1,SEARCH("/",'CFR - XML import'!$A53,1)-SEARCH("&gt;",'CFR - XML import'!$A53,1)-2)))</f>
        <v>0</v>
      </c>
      <c r="AZ59" s="140">
        <f>IF(ISERROR(FIND(AZ$3,'CFR - XML import'!$A53)),0,VALUE(MID('CFR - XML import'!$A53,SEARCH("&gt;",'CFR - XML import'!$A53,1)+1,SEARCH("/",'CFR - XML import'!$A53,1)-SEARCH("&gt;",'CFR - XML import'!$A53,1)-2)))</f>
        <v>0</v>
      </c>
      <c r="BA59" s="140">
        <f>IF(ISERROR(FIND(BA$3,'CFR - XML import'!$A53)),0,VALUE(MID('CFR - XML import'!$A53,SEARCH("&gt;",'CFR - XML import'!$A53,1)+1,SEARCH("/",'CFR - XML import'!$A53,1)-SEARCH("&gt;",'CFR - XML import'!$A53,1)-2)))</f>
        <v>0</v>
      </c>
      <c r="BB59" s="140">
        <f>IF(ISERROR(FIND(BB$3,'CFR - XML import'!$A53)),0,VALUE(MID('CFR - XML import'!$A53,SEARCH("&gt;",'CFR - XML import'!$A53,1)+1,SEARCH("/",'CFR - XML import'!$A53,1)-SEARCH("&gt;",'CFR - XML import'!$A53,1)-2)))</f>
        <v>0</v>
      </c>
      <c r="BC59" s="140">
        <f>IF(ISERROR(FIND(BC$3,'CFR - XML import'!$A53)),0,VALUE(MID('CFR - XML import'!$A53,SEARCH("&gt;",'CFR - XML import'!$A53,1)+1,SEARCH("/",'CFR - XML import'!$A53,1)-SEARCH("&gt;",'CFR - XML import'!$A53,1)-2)))</f>
        <v>0</v>
      </c>
      <c r="BD59" s="140">
        <f>IF(ISERROR(FIND(BD$3,'CFR - XML import'!$A53)),0,VALUE(MID('CFR - XML import'!$A53,SEARCH("&gt;",'CFR - XML import'!$A53,1)+1,SEARCH("/",'CFR - XML import'!$A53,1)-SEARCH("&gt;",'CFR - XML import'!$A53,1)-2)))</f>
        <v>0</v>
      </c>
      <c r="BE59" s="140">
        <f>IF(ISERROR(FIND(BE$3,'CFR - XML import'!$A53)),0,VALUE(MID('CFR - XML import'!$A53,SEARCH("&gt;",'CFR - XML import'!$A53,1)+1,SEARCH("/",'CFR - XML import'!$A53,1)-SEARCH("&gt;",'CFR - XML import'!$A53,1)-2)))</f>
        <v>0</v>
      </c>
      <c r="BF59" s="140">
        <f>IF(ISERROR(FIND(BF$3,'CFR - XML import'!$A53)),0,VALUE(MID('CFR - XML import'!$A53,SEARCH("&gt;",'CFR - XML import'!$A53,1)+1,SEARCH("/",'CFR - XML import'!$A53,1)-SEARCH("&gt;",'CFR - XML import'!$A53,1)-2)))</f>
        <v>0</v>
      </c>
      <c r="BG59" s="140">
        <f>IF(ISERROR(FIND(BG$3,'CFR - XML import'!$A53)),0,VALUE(MID('CFR - XML import'!$A53,SEARCH("&gt;",'CFR - XML import'!$A53,1)+1,SEARCH("/",'CFR - XML import'!$A53,1)-SEARCH("&gt;",'CFR - XML import'!$A53,1)-2)))</f>
        <v>0</v>
      </c>
      <c r="BH59" s="140">
        <f>IF(ISERROR(FIND(BH$3,'CFR - XML import'!$A53)),0,VALUE(MID('CFR - XML import'!$A53,SEARCH("&gt;",'CFR - XML import'!$A53,1)+1,SEARCH("/",'CFR - XML import'!$A53,1)-SEARCH("&gt;",'CFR - XML import'!$A53,1)-2)))</f>
        <v>0</v>
      </c>
      <c r="BI59" s="140">
        <f>IF(ISERROR(FIND(BI$3,'CFR - XML import'!$A53)),0,VALUE(MID('CFR - XML import'!$A53,SEARCH("&gt;",'CFR - XML import'!$A53,1)+1,SEARCH("/",'CFR - XML import'!$A53,1)-SEARCH("&gt;",'CFR - XML import'!$A53,1)-2)))</f>
        <v>0</v>
      </c>
      <c r="BJ59" s="140">
        <f>IF(ISERROR(FIND(BJ$3,'CFR - XML import'!$A53)),0,VALUE(MID('CFR - XML import'!$A53,SEARCH("&gt;",'CFR - XML import'!$A53,1)+1,SEARCH("/",'CFR - XML import'!$A53,1)-SEARCH("&gt;",'CFR - XML import'!$A53,1)-2)))</f>
        <v>0</v>
      </c>
      <c r="BK59" s="140">
        <f>IF(ISERROR(FIND(BK$3,'CFR - XML import'!$A53)),0,VALUE(MID('CFR - XML import'!$A53,SEARCH("&gt;",'CFR - XML import'!$A53,1)+1,SEARCH("/",'CFR - XML import'!$A53,1)-SEARCH("&gt;",'CFR - XML import'!$A53,1)-2)))</f>
        <v>0</v>
      </c>
      <c r="BL59" s="140">
        <f>IF(ISERROR(FIND(BL$3,'CFR - XML import'!$A53)),0,VALUE(MID('CFR - XML import'!$A53,SEARCH("&gt;",'CFR - XML import'!$A53,1)+1,SEARCH("/",'CFR - XML import'!$A53,1)-SEARCH("&gt;",'CFR - XML import'!$A53,1)-2)))</f>
        <v>0</v>
      </c>
      <c r="BM59" s="140">
        <f>IF(ISERROR(FIND(BM$3,'CFR - XML import'!$A53)),0,VALUE(MID('CFR - XML import'!$A53,SEARCH("&gt;",'CFR - XML import'!$A53,1)+1,SEARCH("/",'CFR - XML import'!$A53,1)-SEARCH("&gt;",'CFR - XML import'!$A53,1)-2)))</f>
        <v>0</v>
      </c>
      <c r="BN59" s="140">
        <f>IF(ISERROR(FIND(BN$3,'CFR - XML import'!$A53)),0,VALUE(MID('CFR - XML import'!$A53,SEARCH("&gt;",'CFR - XML import'!$A53,1)+1,SEARCH("/",'CFR - XML import'!$A53,1)-SEARCH("&gt;",'CFR - XML import'!$A53,1)-2)))</f>
        <v>0</v>
      </c>
      <c r="BO59" s="140">
        <f>IF(ISERROR(FIND(BO$3,'CFR - XML import'!$A53)),0,VALUE(MID('CFR - XML import'!$A53,SEARCH("&gt;",'CFR - XML import'!$A53,1)+1,SEARCH("/",'CFR - XML import'!$A53,1)-SEARCH("&gt;",'CFR - XML import'!$A53,1)-2)))</f>
        <v>0</v>
      </c>
      <c r="BP59" s="140">
        <f>IF(ISERROR(FIND(BP$3,'CFR - XML import'!$A53)),0,VALUE(MID('CFR - XML import'!$A53,SEARCH("&gt;",'CFR - XML import'!$A53,1)+1,SEARCH("/",'CFR - XML import'!$A53,1)-SEARCH("&gt;",'CFR - XML import'!$A53,1)-2)))</f>
        <v>0</v>
      </c>
      <c r="BQ59" s="140">
        <f>IF(ISERROR(FIND(BQ$3,'CFR - XML import'!$A53)),0,VALUE(MID('CFR - XML import'!$A53,SEARCH("&gt;",'CFR - XML import'!$A53,1)+1,SEARCH("/",'CFR - XML import'!$A53,1)-SEARCH("&gt;",'CFR - XML import'!$A53,1)-2)))</f>
        <v>0</v>
      </c>
      <c r="BR59" s="140">
        <f>IF(ISERROR(FIND(BR$3,'CFR - XML import'!$A53)),0,VALUE(MID('CFR - XML import'!$A53,SEARCH("&gt;",'CFR - XML import'!$A53,1)+1,SEARCH("/",'CFR - XML import'!$A53,1)-SEARCH("&gt;",'CFR - XML import'!$A53,1)-2)))</f>
        <v>0</v>
      </c>
      <c r="BS59" s="140">
        <f>IF(ISERROR(FIND(BS$3,'CFR - XML import'!$A53)),0,VALUE(MID('CFR - XML import'!$A53,SEARCH("&gt;",'CFR - XML import'!$A53,1)+1,SEARCH("/",'CFR - XML import'!$A53,1)-SEARCH("&gt;",'CFR - XML import'!$A53,1)-2)))</f>
        <v>0</v>
      </c>
      <c r="BT59" s="140">
        <f>IF(ISERROR(FIND(BT$3,'CFR - XML import'!$A53)),0,VALUE(MID('CFR - XML import'!$A53,SEARCH("&gt;",'CFR - XML import'!$A53,1)+1,SEARCH("/",'CFR - XML import'!$A53,1)-SEARCH("&gt;",'CFR - XML import'!$A53,1)-2)))</f>
        <v>0</v>
      </c>
      <c r="BU59" s="140">
        <f>IF(ISERROR(FIND(BU$3,'CFR - XML import'!$A53)),0,VALUE(MID('CFR - XML import'!$A53,SEARCH("&gt;",'CFR - XML import'!$A53,1)+1,SEARCH("/",'CFR - XML import'!$A53,1)-SEARCH("&gt;",'CFR - XML import'!$A53,1)-2)))</f>
        <v>0</v>
      </c>
      <c r="BV59" s="140">
        <f>IF(ISERROR(FIND(BV$3,'CFR - XML import'!$A53)),0,VALUE(MID('CFR - XML import'!$A53,SEARCH("&gt;",'CFR - XML import'!$A53,1)+1,SEARCH("/",'CFR - XML import'!$A53,1)-SEARCH("&gt;",'CFR - XML import'!$A53,1)-2)))</f>
        <v>0</v>
      </c>
      <c r="BW59" s="140">
        <f>IF(ISERROR(FIND(BW$3,'CFR - XML import'!$A53)),0,VALUE(MID('CFR - XML import'!$A53,SEARCH("&gt;",'CFR - XML import'!$A53,1)+1,SEARCH("/",'CFR - XML import'!$A53,1)-SEARCH("&gt;",'CFR - XML import'!$A53,1)-2)))</f>
        <v>0</v>
      </c>
      <c r="BX59" s="140">
        <f>IF(ISERROR(FIND(BX$3,'CFR - XML import'!$A53)),0,VALUE(MID('CFR - XML import'!$A53,SEARCH("&gt;",'CFR - XML import'!$A53,1)+1,SEARCH("/",'CFR - XML import'!$A53,1)-SEARCH("&gt;",'CFR - XML import'!$A53,1)-2)))</f>
        <v>0</v>
      </c>
      <c r="BY59" s="140">
        <f>IF(ISERROR(FIND(BY$3,'CFR - XML import'!$A53)),0,VALUE(MID('CFR - XML import'!$A53,SEARCH("&gt;",'CFR - XML import'!$A53,1)+1,SEARCH("/",'CFR - XML import'!$A53,1)-SEARCH("&gt;",'CFR - XML import'!$A53,1)-2)))</f>
        <v>0</v>
      </c>
      <c r="BZ59" s="140">
        <f>IF(ISERROR(FIND(BZ$3,'CFR - XML import'!$A53)),0,VALUE(MID('CFR - XML import'!$A53,SEARCH("&gt;",'CFR - XML import'!$A53,1)+1,SEARCH("/",'CFR - XML import'!$A53,1)-SEARCH("&gt;",'CFR - XML import'!$A53,1)-2)))</f>
        <v>0</v>
      </c>
      <c r="CG59" s="142">
        <f>IF(ISERROR(IF(MID('CFR - XML import'!$A53,LEN($CF$4)+5,LEN('CFR - XML import'!$A53)-(2*LEN($CF$4)+5))="RMMS",1,IF(MID('CFR - XML import'!$A53,LEN("    &lt;InputSystem&gt;")+1,LEN('CFR - XML import'!$A53)-(LEN("    &lt;InputSystem&gt;")+LEN($CF$4)+1))="SIMS",2,0))),0,IF(MID('CFR - XML import'!$A53,LEN($CF$4)+5,LEN('CFR - XML import'!$A53)-(2*LEN($CF$4)+5))="RMMS",1,IF(MID('CFR - XML import'!$A53,LEN("    &lt;InputSystem&gt;")+1,LEN('CFR - XML import'!$A53)-(LEN("    &lt;InputSystem&gt;")+LEN($CF$4)+1))="SIMS",2,0)))</f>
        <v>0</v>
      </c>
      <c r="CH59" s="140">
        <f>IF(ISERROR(FIND(CH$3,'CFR - XML import'!$A53)),0,MID('CFR - XML import'!$A53,SEARCH("&gt;",'CFR - XML import'!$A53,1)+1,SEARCH("/",'CFR - XML import'!$A53,1)-SEARCH("&gt;",'CFR - XML import'!$A53,1)-2))</f>
        <v>0</v>
      </c>
      <c r="CI59" s="140">
        <f>IF(ISERROR(FIND(CI$3,'CFR - XML import'!$A53)),0,MID('CFR - XML import'!$A53,SEARCH("&gt;",'CFR - XML import'!$A53,1)+1,SEARCH("/",'CFR - XML import'!$A53,1)-SEARCH("&gt;",'CFR - XML import'!$A53,1)-2))</f>
        <v>0</v>
      </c>
      <c r="CJ59" s="140">
        <f>IF(ISERROR(FIND(CJ$3,'CFR - XML import'!$A53)),0,MID('CFR - XML import'!$A53,SEARCH("&gt;",'CFR - XML import'!$A53,1)+1,SEARCH("/",'CFR - XML import'!$A53,1)-SEARCH("&gt;",'CFR - XML import'!$A53,1)-2))</f>
        <v>0</v>
      </c>
      <c r="CK59" s="140">
        <f>IF(ISERROR(FIND(CK$3,'CFR - XML import'!$A53)),0,MID('CFR - XML import'!$A53,SEARCH("&gt;",'CFR - XML import'!$A53,1)+1,SEARCH("/",'CFR - XML import'!$A53,1)-SEARCH("&gt;",'CFR - XML import'!$A53,1)-2))</f>
        <v>0</v>
      </c>
      <c r="CL59" s="140">
        <f>IF(ISERROR(FIND(CL$3,'CFR - XML import'!$A53)),0,MID('CFR - XML import'!$A53,SEARCH("&gt;",'CFR - XML import'!$A53,1)+1,SEARCH("/",'CFR - XML import'!$A53,1)-SEARCH("&gt;",'CFR - XML import'!$A53,1)-2))</f>
        <v>0</v>
      </c>
      <c r="CM59" s="140">
        <f>IF(ISERROR(FIND(CM$3,'CFR - XML import'!$A53)),0,MID('CFR - XML import'!$A53,SEARCH("&gt;",'CFR - XML import'!$A53,1)+1,SEARCH("/",'CFR - XML import'!$A53,1)-SEARCH("&gt;",'CFR - XML import'!$A53,1)-2))</f>
        <v>0</v>
      </c>
    </row>
    <row r="60" spans="1:91" x14ac:dyDescent="0.2">
      <c r="A60" s="139" t="str">
        <f>IF(AND('CFR - XML import'!A54&lt;&gt;"",LEFT('CFR - XML import'!A54,1)&lt;&gt;"&lt;",LEFT('CFR - XML import'!A54,3)&lt;&gt;"  &lt;",LEFT('CFR - XML import'!A54,5)&lt;&gt;"    &lt;",LEFT('CFR - XML import'!A54,7)&lt;&gt;"      &lt;",LEFT('CFR - XML import'!A54,9)&lt;&gt;"        &lt;",$B$1="SIMS"),'CFR - XML import'!A54,IF(AND(LEFT('CFR - XML import'!A54,9)="&lt;Details&gt;",$B$1="RM"),'CFR - XML import'!A54,""))</f>
        <v/>
      </c>
      <c r="B60" s="140">
        <f>IF(ISERROR(FIND(B$3,'CFR - XML import'!$A54)),0,VALUE(MID('CFR - XML import'!$A54,SEARCH("&gt;",'CFR - XML import'!$A54,1)+1,SEARCH("/",'CFR - XML import'!$A54,1)-SEARCH("&gt;",'CFR - XML import'!$A54,1)-2)))</f>
        <v>0</v>
      </c>
      <c r="D60" s="140">
        <f>IF(ISERROR(FIND(D$3,'CFR - XML import'!$A54)),0,MID('CFR - XML import'!$A54,SEARCH("&gt;",'CFR - XML import'!$A54,1)+1,SEARCH("/",'CFR - XML import'!$A54,1)-SEARCH("&gt;",'CFR - XML import'!$A54,1)-2))</f>
        <v>0</v>
      </c>
      <c r="E60" s="140">
        <f>IF(ISERROR(FIND(E$3,'CFR - XML import'!$A54)),0,MID('CFR - XML import'!$A54,SEARCH("&gt;",'CFR - XML import'!$A54,1)+1,SEARCH("/",'CFR - XML import'!$A54,1)-SEARCH("&gt;",'CFR - XML import'!$A54,1)-2))</f>
        <v>0</v>
      </c>
      <c r="F60" s="141">
        <f>IF($B$1="SIMS",IF(ISERROR(FIND(F$3,'CFR - XML import'!$A54)),0,VALUE(MID('CFR - XML import'!$A54,15,10))),IF(ISERROR(FIND(F$3,'CFR - XML import'!$A54)),0,VALUE(MID('CFR - XML import'!$A54,15,10))))</f>
        <v>0</v>
      </c>
      <c r="G60" s="140">
        <f>IF(ISERROR(FIND(G$3,'CFR - XML import'!$A54)),0,VALUE(MID('CFR - XML import'!$A54,SEARCH("&gt;",'CFR - XML import'!$A54,1)+1,SEARCH("/",'CFR - XML import'!$A54,1)-SEARCH("&gt;",'CFR - XML import'!$A54,1)-2)))</f>
        <v>0</v>
      </c>
      <c r="H60" s="140">
        <f>IF(ISERROR(FIND(H$3,'CFR - XML import'!$A54)),0,VALUE(MID('CFR - XML import'!$A54,SEARCH("&gt;",'CFR - XML import'!$A54,1)+1,SEARCH("/",'CFR - XML import'!$A54,1)-SEARCH("&gt;",'CFR - XML import'!$A54,1)-2)))</f>
        <v>0</v>
      </c>
      <c r="I60" s="140">
        <f>IF(ISERROR(FIND(I$3,'CFR - XML import'!$A54)),0,VALUE(MID('CFR - XML import'!$A54,SEARCH("&gt;",'CFR - XML import'!$A54,1)+1,SEARCH("/",'CFR - XML import'!$A54,1)-SEARCH("&gt;",'CFR - XML import'!$A54,1)-2)))</f>
        <v>0</v>
      </c>
      <c r="J60" s="140">
        <f>IF(ISERROR(FIND(J$3,'CFR - XML import'!$A54)),0,VALUE(MID('CFR - XML import'!$A54,SEARCH("&gt;",'CFR - XML import'!$A54,1)+1,SEARCH("/",'CFR - XML import'!$A54,1)-SEARCH("&gt;",'CFR - XML import'!$A54,1)-2)))</f>
        <v>0</v>
      </c>
      <c r="K60" s="140">
        <f>IF(ISERROR(FIND(K$3,'CFR - XML import'!$A54)),0,VALUE(MID('CFR - XML import'!$A54,SEARCH("&gt;",'CFR - XML import'!$A54,1)+1,SEARCH("/",'CFR - XML import'!$A54,1)-SEARCH("&gt;",'CFR - XML import'!$A54,1)-2)))</f>
        <v>0</v>
      </c>
      <c r="L60" s="140">
        <f>IF(ISERROR(FIND(L$3,'CFR - XML import'!$A54)),0,VALUE(MID('CFR - XML import'!$A54,SEARCH("&gt;",'CFR - XML import'!$A54,1)+1,SEARCH("/",'CFR - XML import'!$A54,1)-SEARCH("&gt;",'CFR - XML import'!$A54,1)-2)))</f>
        <v>0</v>
      </c>
      <c r="M60" s="140">
        <f>IF(ISERROR(FIND(M$3,'CFR - XML import'!$A54)),0,VALUE(MID('CFR - XML import'!$A54,SEARCH("&gt;",'CFR - XML import'!$A54,1)+1,SEARCH("/",'CFR - XML import'!$A54,1)-SEARCH("&gt;",'CFR - XML import'!$A54,1)-2)))</f>
        <v>0</v>
      </c>
      <c r="N60" s="140">
        <f>IF(ISERROR(FIND(N$3,'CFR - XML import'!$A54)),0,VALUE(MID('CFR - XML import'!$A54,SEARCH("&gt;",'CFR - XML import'!$A54,1)+1,SEARCH("/",'CFR - XML import'!$A54,1)-SEARCH("&gt;",'CFR - XML import'!$A54,1)-2)))</f>
        <v>0</v>
      </c>
      <c r="O60" s="140">
        <f>IF(ISERROR(FIND(O$3,'CFR - XML import'!$A54)),0,VALUE(MID('CFR - XML import'!$A54,SEARCH("&gt;",'CFR - XML import'!$A54,1)+1,SEARCH("/",'CFR - XML import'!$A54,1)-SEARCH("&gt;",'CFR - XML import'!$A54,1)-2)))</f>
        <v>0</v>
      </c>
      <c r="P60" s="140">
        <f>IF(ISERROR(FIND(P$3,'CFR - XML import'!$A54)),0,VALUE(MID('CFR - XML import'!$A54,SEARCH("&gt;",'CFR - XML import'!$A54,1)+1,SEARCH("/",'CFR - XML import'!$A54,1)-SEARCH("&gt;",'CFR - XML import'!$A54,1)-2)))</f>
        <v>0</v>
      </c>
      <c r="Q60" s="140">
        <f>IF(ISERROR(FIND(Q$3,'CFR - XML import'!$A54)),0,VALUE(MID('CFR - XML import'!$A54,SEARCH("&gt;",'CFR - XML import'!$A54,1)+1,SEARCH("/",'CFR - XML import'!$A54,1)-SEARCH("&gt;",'CFR - XML import'!$A54,1)-2)))</f>
        <v>0</v>
      </c>
      <c r="R60" s="140">
        <f>IF(ISERROR(FIND(R$3,'CFR - XML import'!$A54)),0,VALUE(MID('CFR - XML import'!$A54,SEARCH("&gt;",'CFR - XML import'!$A54,1)+1,SEARCH("/",'CFR - XML import'!$A54,1)-SEARCH("&gt;",'CFR - XML import'!$A54,1)-2)))</f>
        <v>0</v>
      </c>
      <c r="S60" s="140">
        <f>IF(ISERROR(FIND(S$3,'CFR - XML import'!$A54)),0,VALUE(MID('CFR - XML import'!$A54,SEARCH("&gt;",'CFR - XML import'!$A54,1)+1,SEARCH("/",'CFR - XML import'!$A54,1)-SEARCH("&gt;",'CFR - XML import'!$A54,1)-2)))</f>
        <v>0</v>
      </c>
      <c r="T60" s="140">
        <f>IF(ISERROR(FIND(T$3,'CFR - XML import'!$A54)),0,VALUE(MID('CFR - XML import'!$A54,SEARCH("&gt;",'CFR - XML import'!$A54,1)+1,SEARCH("/",'CFR - XML import'!$A54,1)-SEARCH("&gt;",'CFR - XML import'!$A54,1)-2)))</f>
        <v>0</v>
      </c>
      <c r="U60" s="140">
        <f>IF(ISERROR(FIND(U$3,'CFR - XML import'!$A54)),0,VALUE(MID('CFR - XML import'!$A54,SEARCH("&gt;",'CFR - XML import'!$A54,1)+1,SEARCH("/",'CFR - XML import'!$A54,1)-SEARCH("&gt;",'CFR - XML import'!$A54,1)-2)))</f>
        <v>0</v>
      </c>
      <c r="V60" s="140">
        <f>IF(ISERROR(FIND(V$3,'CFR - XML import'!$A54)),0,VALUE(MID('CFR - XML import'!$A54,SEARCH("&gt;",'CFR - XML import'!$A54,1)+1,SEARCH("/",'CFR - XML import'!$A54,1)-SEARCH("&gt;",'CFR - XML import'!$A54,1)-2)))</f>
        <v>0</v>
      </c>
      <c r="W60" s="140">
        <f>IF(ISERROR(FIND(W$3,'CFR - XML import'!$A54)),0,VALUE(MID('CFR - XML import'!$A54,SEARCH("&gt;",'CFR - XML import'!$A54,1)+1,SEARCH("/",'CFR - XML import'!$A54,1)-SEARCH("&gt;",'CFR - XML import'!$A54,1)-2)))</f>
        <v>0</v>
      </c>
      <c r="X60" s="140"/>
      <c r="Y60" s="140">
        <f>IF(ISERROR(FIND(Y$3,'CFR - XML import'!$A54)),0,VALUE(MID('CFR - XML import'!$A54,SEARCH("&gt;",'CFR - XML import'!$A54,1)+1,SEARCH("/",'CFR - XML import'!$A54,1)-SEARCH("&gt;",'CFR - XML import'!$A54,1)-2)))</f>
        <v>0</v>
      </c>
      <c r="Z60" s="140">
        <f>IF(ISERROR(FIND(Z$3,'CFR - XML import'!$A54)),0,VALUE(MID('CFR - XML import'!$A54,SEARCH("&gt;",'CFR - XML import'!$A54,1)+1,SEARCH("/",'CFR - XML import'!$A54,1)-SEARCH("&gt;",'CFR - XML import'!$A54,1)-2)))</f>
        <v>0</v>
      </c>
      <c r="AA60" s="140">
        <f>IF(ISERROR(FIND(AA$3,'CFR - XML import'!$A54)),0,VALUE(MID('CFR - XML import'!$A54,SEARCH("&gt;",'CFR - XML import'!$A54,1)+1,SEARCH("/",'CFR - XML import'!$A54,1)-SEARCH("&gt;",'CFR - XML import'!$A54,1)-2)))</f>
        <v>0</v>
      </c>
      <c r="AB60" s="140">
        <f>IF(ISERROR(FIND(AB$3,'CFR - XML import'!$A54)),0,VALUE(MID('CFR - XML import'!$A54,SEARCH("&gt;",'CFR - XML import'!$A54,1)+1,SEARCH("/",'CFR - XML import'!$A54,1)-SEARCH("&gt;",'CFR - XML import'!$A54,1)-2)))</f>
        <v>0</v>
      </c>
      <c r="AC60" s="140">
        <f>IF(ISERROR(FIND(AC$3,'CFR - XML import'!$A54)),0,VALUE(MID('CFR - XML import'!$A54,SEARCH("&gt;",'CFR - XML import'!$A54,1)+1,SEARCH("/",'CFR - XML import'!$A54,1)-SEARCH("&gt;",'CFR - XML import'!$A54,1)-2)))</f>
        <v>0</v>
      </c>
      <c r="AD60" s="140">
        <f>IF(ISERROR(FIND(AD$3,'CFR - XML import'!$A54)),0,VALUE(MID('CFR - XML import'!$A54,SEARCH("&gt;",'CFR - XML import'!$A54,1)+1,SEARCH("/",'CFR - XML import'!$A54,1)-SEARCH("&gt;",'CFR - XML import'!$A54,1)-2)))</f>
        <v>0</v>
      </c>
      <c r="AE60" s="140">
        <f>IF(ISERROR(FIND(AE$3,'CFR - XML import'!$A54)),0,VALUE(MID('CFR - XML import'!$A54,SEARCH("&gt;",'CFR - XML import'!$A54,1)+1,SEARCH("/",'CFR - XML import'!$A54,1)-SEARCH("&gt;",'CFR - XML import'!$A54,1)-2)))</f>
        <v>0</v>
      </c>
      <c r="AF60" s="140">
        <f>IF(ISERROR(FIND(AF$3,'CFR - XML import'!$A54)),0,VALUE(MID('CFR - XML import'!$A54,SEARCH("&gt;",'CFR - XML import'!$A54,1)+1,SEARCH("/",'CFR - XML import'!$A54,1)-SEARCH("&gt;",'CFR - XML import'!$A54,1)-2)))</f>
        <v>0</v>
      </c>
      <c r="AG60" s="140">
        <f>IF(ISERROR(FIND(AG$3,'CFR - XML import'!$A54)),0,VALUE(MID('CFR - XML import'!$A54,SEARCH("&gt;",'CFR - XML import'!$A54,1)+1,SEARCH("/",'CFR - XML import'!$A54,1)-SEARCH("&gt;",'CFR - XML import'!$A54,1)-2)))</f>
        <v>9931.32</v>
      </c>
      <c r="AH60" s="140">
        <f>IF(ISERROR(FIND(AH$3,'CFR - XML import'!$A54)),0,VALUE(MID('CFR - XML import'!$A54,SEARCH("&gt;",'CFR - XML import'!$A54,1)+1,SEARCH("/",'CFR - XML import'!$A54,1)-SEARCH("&gt;",'CFR - XML import'!$A54,1)-2)))</f>
        <v>0</v>
      </c>
      <c r="AI60" s="140">
        <f>IF(ISERROR(FIND(AI$3,'CFR - XML import'!$A54)),0,VALUE(MID('CFR - XML import'!$A54,SEARCH("&gt;",'CFR - XML import'!$A54,1)+1,SEARCH("/",'CFR - XML import'!$A54,1)-SEARCH("&gt;",'CFR - XML import'!$A54,1)-2)))</f>
        <v>0</v>
      </c>
      <c r="AJ60" s="140">
        <f>IF(ISERROR(FIND(AJ$3,'CFR - XML import'!$A54)),0,VALUE(MID('CFR - XML import'!$A54,SEARCH("&gt;",'CFR - XML import'!$A54,1)+1,SEARCH("/",'CFR - XML import'!$A54,1)-SEARCH("&gt;",'CFR - XML import'!$A54,1)-2)))</f>
        <v>0</v>
      </c>
      <c r="AK60" s="140">
        <f>IF(ISERROR(FIND(AK$3,'CFR - XML import'!$A54)),0,VALUE(MID('CFR - XML import'!$A54,SEARCH("&gt;",'CFR - XML import'!$A54,1)+1,SEARCH("/",'CFR - XML import'!$A54,1)-SEARCH("&gt;",'CFR - XML import'!$A54,1)-2)))</f>
        <v>0</v>
      </c>
      <c r="AL60" s="140">
        <f>IF(ISERROR(FIND(AL$3,'CFR - XML import'!$A54)),0,VALUE(MID('CFR - XML import'!$A54,SEARCH("&gt;",'CFR - XML import'!$A54,1)+1,SEARCH("/",'CFR - XML import'!$A54,1)-SEARCH("&gt;",'CFR - XML import'!$A54,1)-2)))</f>
        <v>0</v>
      </c>
      <c r="AM60" s="140">
        <f>IF(ISERROR(FIND(AM$3,'CFR - XML import'!$A54)),0,VALUE(MID('CFR - XML import'!$A54,SEARCH("&gt;",'CFR - XML import'!$A54,1)+1,SEARCH("/",'CFR - XML import'!$A54,1)-SEARCH("&gt;",'CFR - XML import'!$A54,1)-2)))</f>
        <v>0</v>
      </c>
      <c r="AN60" s="140">
        <f>IF(ISERROR(FIND(AN$3,'CFR - XML import'!$A54)),0,VALUE(MID('CFR - XML import'!$A54,SEARCH("&gt;",'CFR - XML import'!$A54,1)+1,SEARCH("/",'CFR - XML import'!$A54,1)-SEARCH("&gt;",'CFR - XML import'!$A54,1)-2)))</f>
        <v>0</v>
      </c>
      <c r="AO60" s="140">
        <f>IF(ISERROR(FIND(AO$3,'CFR - XML import'!$A54)),0,VALUE(MID('CFR - XML import'!$A54,SEARCH("&gt;",'CFR - XML import'!$A54,1)+1,SEARCH("/",'CFR - XML import'!$A54,1)-SEARCH("&gt;",'CFR - XML import'!$A54,1)-2)))</f>
        <v>0</v>
      </c>
      <c r="AP60" s="140">
        <f>IF(ISERROR(FIND(AP$3,'CFR - XML import'!$A54)),0,VALUE(MID('CFR - XML import'!$A54,SEARCH("&gt;",'CFR - XML import'!$A54,1)+1,SEARCH("/",'CFR - XML import'!$A54,1)-SEARCH("&gt;",'CFR - XML import'!$A54,1)-2)))</f>
        <v>0</v>
      </c>
      <c r="AQ60" s="140">
        <f>IF(ISERROR(FIND(AQ$3,'CFR - XML import'!$A54)),0,VALUE(MID('CFR - XML import'!$A54,SEARCH("&gt;",'CFR - XML import'!$A54,1)+1,SEARCH("/",'CFR - XML import'!$A54,1)-SEARCH("&gt;",'CFR - XML import'!$A54,1)-2)))</f>
        <v>0</v>
      </c>
      <c r="AR60" s="140">
        <f>IF(ISERROR(FIND(AR$3,'CFR - XML import'!$A54)),0,VALUE(MID('CFR - XML import'!$A54,SEARCH("&gt;",'CFR - XML import'!$A54,1)+1,SEARCH("/",'CFR - XML import'!$A54,1)-SEARCH("&gt;",'CFR - XML import'!$A54,1)-2)))</f>
        <v>0</v>
      </c>
      <c r="AS60" s="140">
        <f>IF(ISERROR(FIND(AS$3,'CFR - XML import'!$A54)),0,VALUE(MID('CFR - XML import'!$A54,SEARCH("&gt;",'CFR - XML import'!$A54,1)+1,SEARCH("/",'CFR - XML import'!$A54,1)-SEARCH("&gt;",'CFR - XML import'!$A54,1)-2)))</f>
        <v>0</v>
      </c>
      <c r="AT60" s="140">
        <f>IF(ISERROR(FIND(AT$3,'CFR - XML import'!$A54)),0,VALUE(MID('CFR - XML import'!$A54,SEARCH("&gt;",'CFR - XML import'!$A54,1)+1,SEARCH("/",'CFR - XML import'!$A54,1)-SEARCH("&gt;",'CFR - XML import'!$A54,1)-2)))</f>
        <v>0</v>
      </c>
      <c r="AU60" s="140">
        <f>IF(ISERROR(FIND(AU$3,'CFR - XML import'!$A54)),0,VALUE(MID('CFR - XML import'!$A54,SEARCH("&gt;",'CFR - XML import'!$A54,1)+1,SEARCH("/",'CFR - XML import'!$A54,1)-SEARCH("&gt;",'CFR - XML import'!$A54,1)-2)))</f>
        <v>0</v>
      </c>
      <c r="AV60" s="140">
        <f>IF(ISERROR(FIND(AV$3,'CFR - XML import'!$A54)),0,VALUE(MID('CFR - XML import'!$A54,SEARCH("&gt;",'CFR - XML import'!$A54,1)+1,SEARCH("/",'CFR - XML import'!$A54,1)-SEARCH("&gt;",'CFR - XML import'!$A54,1)-2)))</f>
        <v>0</v>
      </c>
      <c r="AW60" s="140">
        <f>IF(ISERROR(FIND(AW$3,'CFR - XML import'!$A54)),0,VALUE(MID('CFR - XML import'!$A54,SEARCH("&gt;",'CFR - XML import'!$A54,1)+1,SEARCH("/",'CFR - XML import'!$A54,1)-SEARCH("&gt;",'CFR - XML import'!$A54,1)-2)))</f>
        <v>0</v>
      </c>
      <c r="AX60" s="140">
        <f>IF(ISERROR(FIND(AX$3,'CFR - XML import'!$A54)),0,VALUE(MID('CFR - XML import'!$A54,SEARCH("&gt;",'CFR - XML import'!$A54,1)+1,SEARCH("/",'CFR - XML import'!$A54,1)-SEARCH("&gt;",'CFR - XML import'!$A54,1)-2)))</f>
        <v>0</v>
      </c>
      <c r="AY60" s="140">
        <f>IF(ISERROR(FIND(AY$3,'CFR - XML import'!$A54)),0,VALUE(MID('CFR - XML import'!$A54,SEARCH("&gt;",'CFR - XML import'!$A54,1)+1,SEARCH("/",'CFR - XML import'!$A54,1)-SEARCH("&gt;",'CFR - XML import'!$A54,1)-2)))</f>
        <v>0</v>
      </c>
      <c r="AZ60" s="140">
        <f>IF(ISERROR(FIND(AZ$3,'CFR - XML import'!$A54)),0,VALUE(MID('CFR - XML import'!$A54,SEARCH("&gt;",'CFR - XML import'!$A54,1)+1,SEARCH("/",'CFR - XML import'!$A54,1)-SEARCH("&gt;",'CFR - XML import'!$A54,1)-2)))</f>
        <v>0</v>
      </c>
      <c r="BA60" s="140">
        <f>IF(ISERROR(FIND(BA$3,'CFR - XML import'!$A54)),0,VALUE(MID('CFR - XML import'!$A54,SEARCH("&gt;",'CFR - XML import'!$A54,1)+1,SEARCH("/",'CFR - XML import'!$A54,1)-SEARCH("&gt;",'CFR - XML import'!$A54,1)-2)))</f>
        <v>0</v>
      </c>
      <c r="BB60" s="140">
        <f>IF(ISERROR(FIND(BB$3,'CFR - XML import'!$A54)),0,VALUE(MID('CFR - XML import'!$A54,SEARCH("&gt;",'CFR - XML import'!$A54,1)+1,SEARCH("/",'CFR - XML import'!$A54,1)-SEARCH("&gt;",'CFR - XML import'!$A54,1)-2)))</f>
        <v>0</v>
      </c>
      <c r="BC60" s="140">
        <f>IF(ISERROR(FIND(BC$3,'CFR - XML import'!$A54)),0,VALUE(MID('CFR - XML import'!$A54,SEARCH("&gt;",'CFR - XML import'!$A54,1)+1,SEARCH("/",'CFR - XML import'!$A54,1)-SEARCH("&gt;",'CFR - XML import'!$A54,1)-2)))</f>
        <v>0</v>
      </c>
      <c r="BD60" s="140">
        <f>IF(ISERROR(FIND(BD$3,'CFR - XML import'!$A54)),0,VALUE(MID('CFR - XML import'!$A54,SEARCH("&gt;",'CFR - XML import'!$A54,1)+1,SEARCH("/",'CFR - XML import'!$A54,1)-SEARCH("&gt;",'CFR - XML import'!$A54,1)-2)))</f>
        <v>0</v>
      </c>
      <c r="BE60" s="140">
        <f>IF(ISERROR(FIND(BE$3,'CFR - XML import'!$A54)),0,VALUE(MID('CFR - XML import'!$A54,SEARCH("&gt;",'CFR - XML import'!$A54,1)+1,SEARCH("/",'CFR - XML import'!$A54,1)-SEARCH("&gt;",'CFR - XML import'!$A54,1)-2)))</f>
        <v>0</v>
      </c>
      <c r="BF60" s="140">
        <f>IF(ISERROR(FIND(BF$3,'CFR - XML import'!$A54)),0,VALUE(MID('CFR - XML import'!$A54,SEARCH("&gt;",'CFR - XML import'!$A54,1)+1,SEARCH("/",'CFR - XML import'!$A54,1)-SEARCH("&gt;",'CFR - XML import'!$A54,1)-2)))</f>
        <v>0</v>
      </c>
      <c r="BG60" s="140">
        <f>IF(ISERROR(FIND(BG$3,'CFR - XML import'!$A54)),0,VALUE(MID('CFR - XML import'!$A54,SEARCH("&gt;",'CFR - XML import'!$A54,1)+1,SEARCH("/",'CFR - XML import'!$A54,1)-SEARCH("&gt;",'CFR - XML import'!$A54,1)-2)))</f>
        <v>0</v>
      </c>
      <c r="BH60" s="140">
        <f>IF(ISERROR(FIND(BH$3,'CFR - XML import'!$A54)),0,VALUE(MID('CFR - XML import'!$A54,SEARCH("&gt;",'CFR - XML import'!$A54,1)+1,SEARCH("/",'CFR - XML import'!$A54,1)-SEARCH("&gt;",'CFR - XML import'!$A54,1)-2)))</f>
        <v>0</v>
      </c>
      <c r="BI60" s="140">
        <f>IF(ISERROR(FIND(BI$3,'CFR - XML import'!$A54)),0,VALUE(MID('CFR - XML import'!$A54,SEARCH("&gt;",'CFR - XML import'!$A54,1)+1,SEARCH("/",'CFR - XML import'!$A54,1)-SEARCH("&gt;",'CFR - XML import'!$A54,1)-2)))</f>
        <v>0</v>
      </c>
      <c r="BJ60" s="140">
        <f>IF(ISERROR(FIND(BJ$3,'CFR - XML import'!$A54)),0,VALUE(MID('CFR - XML import'!$A54,SEARCH("&gt;",'CFR - XML import'!$A54,1)+1,SEARCH("/",'CFR - XML import'!$A54,1)-SEARCH("&gt;",'CFR - XML import'!$A54,1)-2)))</f>
        <v>0</v>
      </c>
      <c r="BK60" s="140">
        <f>IF(ISERROR(FIND(BK$3,'CFR - XML import'!$A54)),0,VALUE(MID('CFR - XML import'!$A54,SEARCH("&gt;",'CFR - XML import'!$A54,1)+1,SEARCH("/",'CFR - XML import'!$A54,1)-SEARCH("&gt;",'CFR - XML import'!$A54,1)-2)))</f>
        <v>0</v>
      </c>
      <c r="BL60" s="140">
        <f>IF(ISERROR(FIND(BL$3,'CFR - XML import'!$A54)),0,VALUE(MID('CFR - XML import'!$A54,SEARCH("&gt;",'CFR - XML import'!$A54,1)+1,SEARCH("/",'CFR - XML import'!$A54,1)-SEARCH("&gt;",'CFR - XML import'!$A54,1)-2)))</f>
        <v>0</v>
      </c>
      <c r="BM60" s="140">
        <f>IF(ISERROR(FIND(BM$3,'CFR - XML import'!$A54)),0,VALUE(MID('CFR - XML import'!$A54,SEARCH("&gt;",'CFR - XML import'!$A54,1)+1,SEARCH("/",'CFR - XML import'!$A54,1)-SEARCH("&gt;",'CFR - XML import'!$A54,1)-2)))</f>
        <v>0</v>
      </c>
      <c r="BN60" s="140">
        <f>IF(ISERROR(FIND(BN$3,'CFR - XML import'!$A54)),0,VALUE(MID('CFR - XML import'!$A54,SEARCH("&gt;",'CFR - XML import'!$A54,1)+1,SEARCH("/",'CFR - XML import'!$A54,1)-SEARCH("&gt;",'CFR - XML import'!$A54,1)-2)))</f>
        <v>0</v>
      </c>
      <c r="BO60" s="140">
        <f>IF(ISERROR(FIND(BO$3,'CFR - XML import'!$A54)),0,VALUE(MID('CFR - XML import'!$A54,SEARCH("&gt;",'CFR - XML import'!$A54,1)+1,SEARCH("/",'CFR - XML import'!$A54,1)-SEARCH("&gt;",'CFR - XML import'!$A54,1)-2)))</f>
        <v>0</v>
      </c>
      <c r="BP60" s="140">
        <f>IF(ISERROR(FIND(BP$3,'CFR - XML import'!$A54)),0,VALUE(MID('CFR - XML import'!$A54,SEARCH("&gt;",'CFR - XML import'!$A54,1)+1,SEARCH("/",'CFR - XML import'!$A54,1)-SEARCH("&gt;",'CFR - XML import'!$A54,1)-2)))</f>
        <v>0</v>
      </c>
      <c r="BQ60" s="140">
        <f>IF(ISERROR(FIND(BQ$3,'CFR - XML import'!$A54)),0,VALUE(MID('CFR - XML import'!$A54,SEARCH("&gt;",'CFR - XML import'!$A54,1)+1,SEARCH("/",'CFR - XML import'!$A54,1)-SEARCH("&gt;",'CFR - XML import'!$A54,1)-2)))</f>
        <v>0</v>
      </c>
      <c r="BR60" s="140">
        <f>IF(ISERROR(FIND(BR$3,'CFR - XML import'!$A54)),0,VALUE(MID('CFR - XML import'!$A54,SEARCH("&gt;",'CFR - XML import'!$A54,1)+1,SEARCH("/",'CFR - XML import'!$A54,1)-SEARCH("&gt;",'CFR - XML import'!$A54,1)-2)))</f>
        <v>0</v>
      </c>
      <c r="BS60" s="140">
        <f>IF(ISERROR(FIND(BS$3,'CFR - XML import'!$A54)),0,VALUE(MID('CFR - XML import'!$A54,SEARCH("&gt;",'CFR - XML import'!$A54,1)+1,SEARCH("/",'CFR - XML import'!$A54,1)-SEARCH("&gt;",'CFR - XML import'!$A54,1)-2)))</f>
        <v>0</v>
      </c>
      <c r="BT60" s="140">
        <f>IF(ISERROR(FIND(BT$3,'CFR - XML import'!$A54)),0,VALUE(MID('CFR - XML import'!$A54,SEARCH("&gt;",'CFR - XML import'!$A54,1)+1,SEARCH("/",'CFR - XML import'!$A54,1)-SEARCH("&gt;",'CFR - XML import'!$A54,1)-2)))</f>
        <v>0</v>
      </c>
      <c r="BU60" s="140">
        <f>IF(ISERROR(FIND(BU$3,'CFR - XML import'!$A54)),0,VALUE(MID('CFR - XML import'!$A54,SEARCH("&gt;",'CFR - XML import'!$A54,1)+1,SEARCH("/",'CFR - XML import'!$A54,1)-SEARCH("&gt;",'CFR - XML import'!$A54,1)-2)))</f>
        <v>0</v>
      </c>
      <c r="BV60" s="140">
        <f>IF(ISERROR(FIND(BV$3,'CFR - XML import'!$A54)),0,VALUE(MID('CFR - XML import'!$A54,SEARCH("&gt;",'CFR - XML import'!$A54,1)+1,SEARCH("/",'CFR - XML import'!$A54,1)-SEARCH("&gt;",'CFR - XML import'!$A54,1)-2)))</f>
        <v>0</v>
      </c>
      <c r="BW60" s="140">
        <f>IF(ISERROR(FIND(BW$3,'CFR - XML import'!$A54)),0,VALUE(MID('CFR - XML import'!$A54,SEARCH("&gt;",'CFR - XML import'!$A54,1)+1,SEARCH("/",'CFR - XML import'!$A54,1)-SEARCH("&gt;",'CFR - XML import'!$A54,1)-2)))</f>
        <v>0</v>
      </c>
      <c r="BX60" s="140">
        <f>IF(ISERROR(FIND(BX$3,'CFR - XML import'!$A54)),0,VALUE(MID('CFR - XML import'!$A54,SEARCH("&gt;",'CFR - XML import'!$A54,1)+1,SEARCH("/",'CFR - XML import'!$A54,1)-SEARCH("&gt;",'CFR - XML import'!$A54,1)-2)))</f>
        <v>0</v>
      </c>
      <c r="BY60" s="140">
        <f>IF(ISERROR(FIND(BY$3,'CFR - XML import'!$A54)),0,VALUE(MID('CFR - XML import'!$A54,SEARCH("&gt;",'CFR - XML import'!$A54,1)+1,SEARCH("/",'CFR - XML import'!$A54,1)-SEARCH("&gt;",'CFR - XML import'!$A54,1)-2)))</f>
        <v>0</v>
      </c>
      <c r="BZ60" s="140">
        <f>IF(ISERROR(FIND(BZ$3,'CFR - XML import'!$A54)),0,VALUE(MID('CFR - XML import'!$A54,SEARCH("&gt;",'CFR - XML import'!$A54,1)+1,SEARCH("/",'CFR - XML import'!$A54,1)-SEARCH("&gt;",'CFR - XML import'!$A54,1)-2)))</f>
        <v>0</v>
      </c>
      <c r="CG60" s="142">
        <f>IF(ISERROR(IF(MID('CFR - XML import'!$A54,LEN($CF$4)+5,LEN('CFR - XML import'!$A54)-(2*LEN($CF$4)+5))="RMMS",1,IF(MID('CFR - XML import'!$A54,LEN("    &lt;InputSystem&gt;")+1,LEN('CFR - XML import'!$A54)-(LEN("    &lt;InputSystem&gt;")+LEN($CF$4)+1))="SIMS",2,0))),0,IF(MID('CFR - XML import'!$A54,LEN($CF$4)+5,LEN('CFR - XML import'!$A54)-(2*LEN($CF$4)+5))="RMMS",1,IF(MID('CFR - XML import'!$A54,LEN("    &lt;InputSystem&gt;")+1,LEN('CFR - XML import'!$A54)-(LEN("    &lt;InputSystem&gt;")+LEN($CF$4)+1))="SIMS",2,0)))</f>
        <v>0</v>
      </c>
      <c r="CH60" s="140">
        <f>IF(ISERROR(FIND(CH$3,'CFR - XML import'!$A54)),0,MID('CFR - XML import'!$A54,SEARCH("&gt;",'CFR - XML import'!$A54,1)+1,SEARCH("/",'CFR - XML import'!$A54,1)-SEARCH("&gt;",'CFR - XML import'!$A54,1)-2))</f>
        <v>0</v>
      </c>
      <c r="CI60" s="140">
        <f>IF(ISERROR(FIND(CI$3,'CFR - XML import'!$A54)),0,MID('CFR - XML import'!$A54,SEARCH("&gt;",'CFR - XML import'!$A54,1)+1,SEARCH("/",'CFR - XML import'!$A54,1)-SEARCH("&gt;",'CFR - XML import'!$A54,1)-2))</f>
        <v>0</v>
      </c>
      <c r="CJ60" s="140">
        <f>IF(ISERROR(FIND(CJ$3,'CFR - XML import'!$A54)),0,MID('CFR - XML import'!$A54,SEARCH("&gt;",'CFR - XML import'!$A54,1)+1,SEARCH("/",'CFR - XML import'!$A54,1)-SEARCH("&gt;",'CFR - XML import'!$A54,1)-2))</f>
        <v>0</v>
      </c>
      <c r="CK60" s="140">
        <f>IF(ISERROR(FIND(CK$3,'CFR - XML import'!$A54)),0,MID('CFR - XML import'!$A54,SEARCH("&gt;",'CFR - XML import'!$A54,1)+1,SEARCH("/",'CFR - XML import'!$A54,1)-SEARCH("&gt;",'CFR - XML import'!$A54,1)-2))</f>
        <v>0</v>
      </c>
      <c r="CL60" s="140">
        <f>IF(ISERROR(FIND(CL$3,'CFR - XML import'!$A54)),0,MID('CFR - XML import'!$A54,SEARCH("&gt;",'CFR - XML import'!$A54,1)+1,SEARCH("/",'CFR - XML import'!$A54,1)-SEARCH("&gt;",'CFR - XML import'!$A54,1)-2))</f>
        <v>0</v>
      </c>
      <c r="CM60" s="140">
        <f>IF(ISERROR(FIND(CM$3,'CFR - XML import'!$A54)),0,MID('CFR - XML import'!$A54,SEARCH("&gt;",'CFR - XML import'!$A54,1)+1,SEARCH("/",'CFR - XML import'!$A54,1)-SEARCH("&gt;",'CFR - XML import'!$A54,1)-2))</f>
        <v>0</v>
      </c>
    </row>
    <row r="61" spans="1:91" x14ac:dyDescent="0.2">
      <c r="A61" s="139" t="str">
        <f>IF(AND('CFR - XML import'!A55&lt;&gt;"",LEFT('CFR - XML import'!A55,1)&lt;&gt;"&lt;",LEFT('CFR - XML import'!A55,3)&lt;&gt;"  &lt;",LEFT('CFR - XML import'!A55,5)&lt;&gt;"    &lt;",LEFT('CFR - XML import'!A55,7)&lt;&gt;"      &lt;",LEFT('CFR - XML import'!A55,9)&lt;&gt;"        &lt;",$B$1="SIMS"),'CFR - XML import'!A55,IF(AND(LEFT('CFR - XML import'!A55,9)="&lt;Details&gt;",$B$1="RM"),'CFR - XML import'!A55,""))</f>
        <v/>
      </c>
      <c r="B61" s="140">
        <f>IF(ISERROR(FIND(B$3,'CFR - XML import'!$A55)),0,VALUE(MID('CFR - XML import'!$A55,SEARCH("&gt;",'CFR - XML import'!$A55,1)+1,SEARCH("/",'CFR - XML import'!$A55,1)-SEARCH("&gt;",'CFR - XML import'!$A55,1)-2)))</f>
        <v>0</v>
      </c>
      <c r="D61" s="140">
        <f>IF(ISERROR(FIND(D$3,'CFR - XML import'!$A55)),0,MID('CFR - XML import'!$A55,SEARCH("&gt;",'CFR - XML import'!$A55,1)+1,SEARCH("/",'CFR - XML import'!$A55,1)-SEARCH("&gt;",'CFR - XML import'!$A55,1)-2))</f>
        <v>0</v>
      </c>
      <c r="E61" s="140">
        <f>IF(ISERROR(FIND(E$3,'CFR - XML import'!$A55)),0,MID('CFR - XML import'!$A55,SEARCH("&gt;",'CFR - XML import'!$A55,1)+1,SEARCH("/",'CFR - XML import'!$A55,1)-SEARCH("&gt;",'CFR - XML import'!$A55,1)-2))</f>
        <v>0</v>
      </c>
      <c r="F61" s="141">
        <f>IF($B$1="SIMS",IF(ISERROR(FIND(F$3,'CFR - XML import'!$A55)),0,VALUE(MID('CFR - XML import'!$A55,15,10))),IF(ISERROR(FIND(F$3,'CFR - XML import'!$A55)),0,VALUE(MID('CFR - XML import'!$A55,15,10))))</f>
        <v>0</v>
      </c>
      <c r="G61" s="140">
        <f>IF(ISERROR(FIND(G$3,'CFR - XML import'!$A55)),0,VALUE(MID('CFR - XML import'!$A55,SEARCH("&gt;",'CFR - XML import'!$A55,1)+1,SEARCH("/",'CFR - XML import'!$A55,1)-SEARCH("&gt;",'CFR - XML import'!$A55,1)-2)))</f>
        <v>0</v>
      </c>
      <c r="H61" s="140">
        <f>IF(ISERROR(FIND(H$3,'CFR - XML import'!$A55)),0,VALUE(MID('CFR - XML import'!$A55,SEARCH("&gt;",'CFR - XML import'!$A55,1)+1,SEARCH("/",'CFR - XML import'!$A55,1)-SEARCH("&gt;",'CFR - XML import'!$A55,1)-2)))</f>
        <v>0</v>
      </c>
      <c r="I61" s="140">
        <f>IF(ISERROR(FIND(I$3,'CFR - XML import'!$A55)),0,VALUE(MID('CFR - XML import'!$A55,SEARCH("&gt;",'CFR - XML import'!$A55,1)+1,SEARCH("/",'CFR - XML import'!$A55,1)-SEARCH("&gt;",'CFR - XML import'!$A55,1)-2)))</f>
        <v>0</v>
      </c>
      <c r="J61" s="140">
        <f>IF(ISERROR(FIND(J$3,'CFR - XML import'!$A55)),0,VALUE(MID('CFR - XML import'!$A55,SEARCH("&gt;",'CFR - XML import'!$A55,1)+1,SEARCH("/",'CFR - XML import'!$A55,1)-SEARCH("&gt;",'CFR - XML import'!$A55,1)-2)))</f>
        <v>0</v>
      </c>
      <c r="K61" s="140">
        <f>IF(ISERROR(FIND(K$3,'CFR - XML import'!$A55)),0,VALUE(MID('CFR - XML import'!$A55,SEARCH("&gt;",'CFR - XML import'!$A55,1)+1,SEARCH("/",'CFR - XML import'!$A55,1)-SEARCH("&gt;",'CFR - XML import'!$A55,1)-2)))</f>
        <v>0</v>
      </c>
      <c r="L61" s="140">
        <f>IF(ISERROR(FIND(L$3,'CFR - XML import'!$A55)),0,VALUE(MID('CFR - XML import'!$A55,SEARCH("&gt;",'CFR - XML import'!$A55,1)+1,SEARCH("/",'CFR - XML import'!$A55,1)-SEARCH("&gt;",'CFR - XML import'!$A55,1)-2)))</f>
        <v>0</v>
      </c>
      <c r="M61" s="140">
        <f>IF(ISERROR(FIND(M$3,'CFR - XML import'!$A55)),0,VALUE(MID('CFR - XML import'!$A55,SEARCH("&gt;",'CFR - XML import'!$A55,1)+1,SEARCH("/",'CFR - XML import'!$A55,1)-SEARCH("&gt;",'CFR - XML import'!$A55,1)-2)))</f>
        <v>0</v>
      </c>
      <c r="N61" s="140">
        <f>IF(ISERROR(FIND(N$3,'CFR - XML import'!$A55)),0,VALUE(MID('CFR - XML import'!$A55,SEARCH("&gt;",'CFR - XML import'!$A55,1)+1,SEARCH("/",'CFR - XML import'!$A55,1)-SEARCH("&gt;",'CFR - XML import'!$A55,1)-2)))</f>
        <v>0</v>
      </c>
      <c r="O61" s="140">
        <f>IF(ISERROR(FIND(O$3,'CFR - XML import'!$A55)),0,VALUE(MID('CFR - XML import'!$A55,SEARCH("&gt;",'CFR - XML import'!$A55,1)+1,SEARCH("/",'CFR - XML import'!$A55,1)-SEARCH("&gt;",'CFR - XML import'!$A55,1)-2)))</f>
        <v>0</v>
      </c>
      <c r="P61" s="140">
        <f>IF(ISERROR(FIND(P$3,'CFR - XML import'!$A55)),0,VALUE(MID('CFR - XML import'!$A55,SEARCH("&gt;",'CFR - XML import'!$A55,1)+1,SEARCH("/",'CFR - XML import'!$A55,1)-SEARCH("&gt;",'CFR - XML import'!$A55,1)-2)))</f>
        <v>0</v>
      </c>
      <c r="Q61" s="140">
        <f>IF(ISERROR(FIND(Q$3,'CFR - XML import'!$A55)),0,VALUE(MID('CFR - XML import'!$A55,SEARCH("&gt;",'CFR - XML import'!$A55,1)+1,SEARCH("/",'CFR - XML import'!$A55,1)-SEARCH("&gt;",'CFR - XML import'!$A55,1)-2)))</f>
        <v>0</v>
      </c>
      <c r="R61" s="140">
        <f>IF(ISERROR(FIND(R$3,'CFR - XML import'!$A55)),0,VALUE(MID('CFR - XML import'!$A55,SEARCH("&gt;",'CFR - XML import'!$A55,1)+1,SEARCH("/",'CFR - XML import'!$A55,1)-SEARCH("&gt;",'CFR - XML import'!$A55,1)-2)))</f>
        <v>0</v>
      </c>
      <c r="S61" s="140">
        <f>IF(ISERROR(FIND(S$3,'CFR - XML import'!$A55)),0,VALUE(MID('CFR - XML import'!$A55,SEARCH("&gt;",'CFR - XML import'!$A55,1)+1,SEARCH("/",'CFR - XML import'!$A55,1)-SEARCH("&gt;",'CFR - XML import'!$A55,1)-2)))</f>
        <v>0</v>
      </c>
      <c r="T61" s="140">
        <f>IF(ISERROR(FIND(T$3,'CFR - XML import'!$A55)),0,VALUE(MID('CFR - XML import'!$A55,SEARCH("&gt;",'CFR - XML import'!$A55,1)+1,SEARCH("/",'CFR - XML import'!$A55,1)-SEARCH("&gt;",'CFR - XML import'!$A55,1)-2)))</f>
        <v>0</v>
      </c>
      <c r="U61" s="140">
        <f>IF(ISERROR(FIND(U$3,'CFR - XML import'!$A55)),0,VALUE(MID('CFR - XML import'!$A55,SEARCH("&gt;",'CFR - XML import'!$A55,1)+1,SEARCH("/",'CFR - XML import'!$A55,1)-SEARCH("&gt;",'CFR - XML import'!$A55,1)-2)))</f>
        <v>0</v>
      </c>
      <c r="V61" s="140">
        <f>IF(ISERROR(FIND(V$3,'CFR - XML import'!$A55)),0,VALUE(MID('CFR - XML import'!$A55,SEARCH("&gt;",'CFR - XML import'!$A55,1)+1,SEARCH("/",'CFR - XML import'!$A55,1)-SEARCH("&gt;",'CFR - XML import'!$A55,1)-2)))</f>
        <v>0</v>
      </c>
      <c r="W61" s="140">
        <f>IF(ISERROR(FIND(W$3,'CFR - XML import'!$A55)),0,VALUE(MID('CFR - XML import'!$A55,SEARCH("&gt;",'CFR - XML import'!$A55,1)+1,SEARCH("/",'CFR - XML import'!$A55,1)-SEARCH("&gt;",'CFR - XML import'!$A55,1)-2)))</f>
        <v>0</v>
      </c>
      <c r="X61" s="140"/>
      <c r="Y61" s="140">
        <f>IF(ISERROR(FIND(Y$3,'CFR - XML import'!$A55)),0,VALUE(MID('CFR - XML import'!$A55,SEARCH("&gt;",'CFR - XML import'!$A55,1)+1,SEARCH("/",'CFR - XML import'!$A55,1)-SEARCH("&gt;",'CFR - XML import'!$A55,1)-2)))</f>
        <v>0</v>
      </c>
      <c r="Z61" s="140">
        <f>IF(ISERROR(FIND(Z$3,'CFR - XML import'!$A55)),0,VALUE(MID('CFR - XML import'!$A55,SEARCH("&gt;",'CFR - XML import'!$A55,1)+1,SEARCH("/",'CFR - XML import'!$A55,1)-SEARCH("&gt;",'CFR - XML import'!$A55,1)-2)))</f>
        <v>0</v>
      </c>
      <c r="AA61" s="140">
        <f>IF(ISERROR(FIND(AA$3,'CFR - XML import'!$A55)),0,VALUE(MID('CFR - XML import'!$A55,SEARCH("&gt;",'CFR - XML import'!$A55,1)+1,SEARCH("/",'CFR - XML import'!$A55,1)-SEARCH("&gt;",'CFR - XML import'!$A55,1)-2)))</f>
        <v>0</v>
      </c>
      <c r="AB61" s="140">
        <f>IF(ISERROR(FIND(AB$3,'CFR - XML import'!$A55)),0,VALUE(MID('CFR - XML import'!$A55,SEARCH("&gt;",'CFR - XML import'!$A55,1)+1,SEARCH("/",'CFR - XML import'!$A55,1)-SEARCH("&gt;",'CFR - XML import'!$A55,1)-2)))</f>
        <v>0</v>
      </c>
      <c r="AC61" s="140">
        <f>IF(ISERROR(FIND(AC$3,'CFR - XML import'!$A55)),0,VALUE(MID('CFR - XML import'!$A55,SEARCH("&gt;",'CFR - XML import'!$A55,1)+1,SEARCH("/",'CFR - XML import'!$A55,1)-SEARCH("&gt;",'CFR - XML import'!$A55,1)-2)))</f>
        <v>0</v>
      </c>
      <c r="AD61" s="140">
        <f>IF(ISERROR(FIND(AD$3,'CFR - XML import'!$A55)),0,VALUE(MID('CFR - XML import'!$A55,SEARCH("&gt;",'CFR - XML import'!$A55,1)+1,SEARCH("/",'CFR - XML import'!$A55,1)-SEARCH("&gt;",'CFR - XML import'!$A55,1)-2)))</f>
        <v>0</v>
      </c>
      <c r="AE61" s="140">
        <f>IF(ISERROR(FIND(AE$3,'CFR - XML import'!$A55)),0,VALUE(MID('CFR - XML import'!$A55,SEARCH("&gt;",'CFR - XML import'!$A55,1)+1,SEARCH("/",'CFR - XML import'!$A55,1)-SEARCH("&gt;",'CFR - XML import'!$A55,1)-2)))</f>
        <v>0</v>
      </c>
      <c r="AF61" s="140">
        <f>IF(ISERROR(FIND(AF$3,'CFR - XML import'!$A55)),0,VALUE(MID('CFR - XML import'!$A55,SEARCH("&gt;",'CFR - XML import'!$A55,1)+1,SEARCH("/",'CFR - XML import'!$A55,1)-SEARCH("&gt;",'CFR - XML import'!$A55,1)-2)))</f>
        <v>0</v>
      </c>
      <c r="AG61" s="140">
        <f>IF(ISERROR(FIND(AG$3,'CFR - XML import'!$A55)),0,VALUE(MID('CFR - XML import'!$A55,SEARCH("&gt;",'CFR - XML import'!$A55,1)+1,SEARCH("/",'CFR - XML import'!$A55,1)-SEARCH("&gt;",'CFR - XML import'!$A55,1)-2)))</f>
        <v>0</v>
      </c>
      <c r="AH61" s="140">
        <f>IF(ISERROR(FIND(AH$3,'CFR - XML import'!$A55)),0,VALUE(MID('CFR - XML import'!$A55,SEARCH("&gt;",'CFR - XML import'!$A55,1)+1,SEARCH("/",'CFR - XML import'!$A55,1)-SEARCH("&gt;",'CFR - XML import'!$A55,1)-2)))</f>
        <v>60802.38</v>
      </c>
      <c r="AI61" s="140">
        <f>IF(ISERROR(FIND(AI$3,'CFR - XML import'!$A55)),0,VALUE(MID('CFR - XML import'!$A55,SEARCH("&gt;",'CFR - XML import'!$A55,1)+1,SEARCH("/",'CFR - XML import'!$A55,1)-SEARCH("&gt;",'CFR - XML import'!$A55,1)-2)))</f>
        <v>0</v>
      </c>
      <c r="AJ61" s="140">
        <f>IF(ISERROR(FIND(AJ$3,'CFR - XML import'!$A55)),0,VALUE(MID('CFR - XML import'!$A55,SEARCH("&gt;",'CFR - XML import'!$A55,1)+1,SEARCH("/",'CFR - XML import'!$A55,1)-SEARCH("&gt;",'CFR - XML import'!$A55,1)-2)))</f>
        <v>0</v>
      </c>
      <c r="AK61" s="140">
        <f>IF(ISERROR(FIND(AK$3,'CFR - XML import'!$A55)),0,VALUE(MID('CFR - XML import'!$A55,SEARCH("&gt;",'CFR - XML import'!$A55,1)+1,SEARCH("/",'CFR - XML import'!$A55,1)-SEARCH("&gt;",'CFR - XML import'!$A55,1)-2)))</f>
        <v>0</v>
      </c>
      <c r="AL61" s="140">
        <f>IF(ISERROR(FIND(AL$3,'CFR - XML import'!$A55)),0,VALUE(MID('CFR - XML import'!$A55,SEARCH("&gt;",'CFR - XML import'!$A55,1)+1,SEARCH("/",'CFR - XML import'!$A55,1)-SEARCH("&gt;",'CFR - XML import'!$A55,1)-2)))</f>
        <v>0</v>
      </c>
      <c r="AM61" s="140">
        <f>IF(ISERROR(FIND(AM$3,'CFR - XML import'!$A55)),0,VALUE(MID('CFR - XML import'!$A55,SEARCH("&gt;",'CFR - XML import'!$A55,1)+1,SEARCH("/",'CFR - XML import'!$A55,1)-SEARCH("&gt;",'CFR - XML import'!$A55,1)-2)))</f>
        <v>0</v>
      </c>
      <c r="AN61" s="140">
        <f>IF(ISERROR(FIND(AN$3,'CFR - XML import'!$A55)),0,VALUE(MID('CFR - XML import'!$A55,SEARCH("&gt;",'CFR - XML import'!$A55,1)+1,SEARCH("/",'CFR - XML import'!$A55,1)-SEARCH("&gt;",'CFR - XML import'!$A55,1)-2)))</f>
        <v>0</v>
      </c>
      <c r="AO61" s="140">
        <f>IF(ISERROR(FIND(AO$3,'CFR - XML import'!$A55)),0,VALUE(MID('CFR - XML import'!$A55,SEARCH("&gt;",'CFR - XML import'!$A55,1)+1,SEARCH("/",'CFR - XML import'!$A55,1)-SEARCH("&gt;",'CFR - XML import'!$A55,1)-2)))</f>
        <v>0</v>
      </c>
      <c r="AP61" s="140">
        <f>IF(ISERROR(FIND(AP$3,'CFR - XML import'!$A55)),0,VALUE(MID('CFR - XML import'!$A55,SEARCH("&gt;",'CFR - XML import'!$A55,1)+1,SEARCH("/",'CFR - XML import'!$A55,1)-SEARCH("&gt;",'CFR - XML import'!$A55,1)-2)))</f>
        <v>0</v>
      </c>
      <c r="AQ61" s="140">
        <f>IF(ISERROR(FIND(AQ$3,'CFR - XML import'!$A55)),0,VALUE(MID('CFR - XML import'!$A55,SEARCH("&gt;",'CFR - XML import'!$A55,1)+1,SEARCH("/",'CFR - XML import'!$A55,1)-SEARCH("&gt;",'CFR - XML import'!$A55,1)-2)))</f>
        <v>0</v>
      </c>
      <c r="AR61" s="140">
        <f>IF(ISERROR(FIND(AR$3,'CFR - XML import'!$A55)),0,VALUE(MID('CFR - XML import'!$A55,SEARCH("&gt;",'CFR - XML import'!$A55,1)+1,SEARCH("/",'CFR - XML import'!$A55,1)-SEARCH("&gt;",'CFR - XML import'!$A55,1)-2)))</f>
        <v>0</v>
      </c>
      <c r="AS61" s="140">
        <f>IF(ISERROR(FIND(AS$3,'CFR - XML import'!$A55)),0,VALUE(MID('CFR - XML import'!$A55,SEARCH("&gt;",'CFR - XML import'!$A55,1)+1,SEARCH("/",'CFR - XML import'!$A55,1)-SEARCH("&gt;",'CFR - XML import'!$A55,1)-2)))</f>
        <v>0</v>
      </c>
      <c r="AT61" s="140">
        <f>IF(ISERROR(FIND(AT$3,'CFR - XML import'!$A55)),0,VALUE(MID('CFR - XML import'!$A55,SEARCH("&gt;",'CFR - XML import'!$A55,1)+1,SEARCH("/",'CFR - XML import'!$A55,1)-SEARCH("&gt;",'CFR - XML import'!$A55,1)-2)))</f>
        <v>0</v>
      </c>
      <c r="AU61" s="140">
        <f>IF(ISERROR(FIND(AU$3,'CFR - XML import'!$A55)),0,VALUE(MID('CFR - XML import'!$A55,SEARCH("&gt;",'CFR - XML import'!$A55,1)+1,SEARCH("/",'CFR - XML import'!$A55,1)-SEARCH("&gt;",'CFR - XML import'!$A55,1)-2)))</f>
        <v>0</v>
      </c>
      <c r="AV61" s="140">
        <f>IF(ISERROR(FIND(AV$3,'CFR - XML import'!$A55)),0,VALUE(MID('CFR - XML import'!$A55,SEARCH("&gt;",'CFR - XML import'!$A55,1)+1,SEARCH("/",'CFR - XML import'!$A55,1)-SEARCH("&gt;",'CFR - XML import'!$A55,1)-2)))</f>
        <v>0</v>
      </c>
      <c r="AW61" s="140">
        <f>IF(ISERROR(FIND(AW$3,'CFR - XML import'!$A55)),0,VALUE(MID('CFR - XML import'!$A55,SEARCH("&gt;",'CFR - XML import'!$A55,1)+1,SEARCH("/",'CFR - XML import'!$A55,1)-SEARCH("&gt;",'CFR - XML import'!$A55,1)-2)))</f>
        <v>0</v>
      </c>
      <c r="AX61" s="140">
        <f>IF(ISERROR(FIND(AX$3,'CFR - XML import'!$A55)),0,VALUE(MID('CFR - XML import'!$A55,SEARCH("&gt;",'CFR - XML import'!$A55,1)+1,SEARCH("/",'CFR - XML import'!$A55,1)-SEARCH("&gt;",'CFR - XML import'!$A55,1)-2)))</f>
        <v>0</v>
      </c>
      <c r="AY61" s="140">
        <f>IF(ISERROR(FIND(AY$3,'CFR - XML import'!$A55)),0,VALUE(MID('CFR - XML import'!$A55,SEARCH("&gt;",'CFR - XML import'!$A55,1)+1,SEARCH("/",'CFR - XML import'!$A55,1)-SEARCH("&gt;",'CFR - XML import'!$A55,1)-2)))</f>
        <v>0</v>
      </c>
      <c r="AZ61" s="140">
        <f>IF(ISERROR(FIND(AZ$3,'CFR - XML import'!$A55)),0,VALUE(MID('CFR - XML import'!$A55,SEARCH("&gt;",'CFR - XML import'!$A55,1)+1,SEARCH("/",'CFR - XML import'!$A55,1)-SEARCH("&gt;",'CFR - XML import'!$A55,1)-2)))</f>
        <v>0</v>
      </c>
      <c r="BA61" s="140">
        <f>IF(ISERROR(FIND(BA$3,'CFR - XML import'!$A55)),0,VALUE(MID('CFR - XML import'!$A55,SEARCH("&gt;",'CFR - XML import'!$A55,1)+1,SEARCH("/",'CFR - XML import'!$A55,1)-SEARCH("&gt;",'CFR - XML import'!$A55,1)-2)))</f>
        <v>0</v>
      </c>
      <c r="BB61" s="140">
        <f>IF(ISERROR(FIND(BB$3,'CFR - XML import'!$A55)),0,VALUE(MID('CFR - XML import'!$A55,SEARCH("&gt;",'CFR - XML import'!$A55,1)+1,SEARCH("/",'CFR - XML import'!$A55,1)-SEARCH("&gt;",'CFR - XML import'!$A55,1)-2)))</f>
        <v>0</v>
      </c>
      <c r="BC61" s="140">
        <f>IF(ISERROR(FIND(BC$3,'CFR - XML import'!$A55)),0,VALUE(MID('CFR - XML import'!$A55,SEARCH("&gt;",'CFR - XML import'!$A55,1)+1,SEARCH("/",'CFR - XML import'!$A55,1)-SEARCH("&gt;",'CFR - XML import'!$A55,1)-2)))</f>
        <v>0</v>
      </c>
      <c r="BD61" s="140">
        <f>IF(ISERROR(FIND(BD$3,'CFR - XML import'!$A55)),0,VALUE(MID('CFR - XML import'!$A55,SEARCH("&gt;",'CFR - XML import'!$A55,1)+1,SEARCH("/",'CFR - XML import'!$A55,1)-SEARCH("&gt;",'CFR - XML import'!$A55,1)-2)))</f>
        <v>0</v>
      </c>
      <c r="BE61" s="140">
        <f>IF(ISERROR(FIND(BE$3,'CFR - XML import'!$A55)),0,VALUE(MID('CFR - XML import'!$A55,SEARCH("&gt;",'CFR - XML import'!$A55,1)+1,SEARCH("/",'CFR - XML import'!$A55,1)-SEARCH("&gt;",'CFR - XML import'!$A55,1)-2)))</f>
        <v>0</v>
      </c>
      <c r="BF61" s="140">
        <f>IF(ISERROR(FIND(BF$3,'CFR - XML import'!$A55)),0,VALUE(MID('CFR - XML import'!$A55,SEARCH("&gt;",'CFR - XML import'!$A55,1)+1,SEARCH("/",'CFR - XML import'!$A55,1)-SEARCH("&gt;",'CFR - XML import'!$A55,1)-2)))</f>
        <v>0</v>
      </c>
      <c r="BG61" s="140">
        <f>IF(ISERROR(FIND(BG$3,'CFR - XML import'!$A55)),0,VALUE(MID('CFR - XML import'!$A55,SEARCH("&gt;",'CFR - XML import'!$A55,1)+1,SEARCH("/",'CFR - XML import'!$A55,1)-SEARCH("&gt;",'CFR - XML import'!$A55,1)-2)))</f>
        <v>0</v>
      </c>
      <c r="BH61" s="140">
        <f>IF(ISERROR(FIND(BH$3,'CFR - XML import'!$A55)),0,VALUE(MID('CFR - XML import'!$A55,SEARCH("&gt;",'CFR - XML import'!$A55,1)+1,SEARCH("/",'CFR - XML import'!$A55,1)-SEARCH("&gt;",'CFR - XML import'!$A55,1)-2)))</f>
        <v>0</v>
      </c>
      <c r="BI61" s="140">
        <f>IF(ISERROR(FIND(BI$3,'CFR - XML import'!$A55)),0,VALUE(MID('CFR - XML import'!$A55,SEARCH("&gt;",'CFR - XML import'!$A55,1)+1,SEARCH("/",'CFR - XML import'!$A55,1)-SEARCH("&gt;",'CFR - XML import'!$A55,1)-2)))</f>
        <v>0</v>
      </c>
      <c r="BJ61" s="140">
        <f>IF(ISERROR(FIND(BJ$3,'CFR - XML import'!$A55)),0,VALUE(MID('CFR - XML import'!$A55,SEARCH("&gt;",'CFR - XML import'!$A55,1)+1,SEARCH("/",'CFR - XML import'!$A55,1)-SEARCH("&gt;",'CFR - XML import'!$A55,1)-2)))</f>
        <v>0</v>
      </c>
      <c r="BK61" s="140">
        <f>IF(ISERROR(FIND(BK$3,'CFR - XML import'!$A55)),0,VALUE(MID('CFR - XML import'!$A55,SEARCH("&gt;",'CFR - XML import'!$A55,1)+1,SEARCH("/",'CFR - XML import'!$A55,1)-SEARCH("&gt;",'CFR - XML import'!$A55,1)-2)))</f>
        <v>0</v>
      </c>
      <c r="BL61" s="140">
        <f>IF(ISERROR(FIND(BL$3,'CFR - XML import'!$A55)),0,VALUE(MID('CFR - XML import'!$A55,SEARCH("&gt;",'CFR - XML import'!$A55,1)+1,SEARCH("/",'CFR - XML import'!$A55,1)-SEARCH("&gt;",'CFR - XML import'!$A55,1)-2)))</f>
        <v>0</v>
      </c>
      <c r="BM61" s="140">
        <f>IF(ISERROR(FIND(BM$3,'CFR - XML import'!$A55)),0,VALUE(MID('CFR - XML import'!$A55,SEARCH("&gt;",'CFR - XML import'!$A55,1)+1,SEARCH("/",'CFR - XML import'!$A55,1)-SEARCH("&gt;",'CFR - XML import'!$A55,1)-2)))</f>
        <v>0</v>
      </c>
      <c r="BN61" s="140">
        <f>IF(ISERROR(FIND(BN$3,'CFR - XML import'!$A55)),0,VALUE(MID('CFR - XML import'!$A55,SEARCH("&gt;",'CFR - XML import'!$A55,1)+1,SEARCH("/",'CFR - XML import'!$A55,1)-SEARCH("&gt;",'CFR - XML import'!$A55,1)-2)))</f>
        <v>0</v>
      </c>
      <c r="BO61" s="140">
        <f>IF(ISERROR(FIND(BO$3,'CFR - XML import'!$A55)),0,VALUE(MID('CFR - XML import'!$A55,SEARCH("&gt;",'CFR - XML import'!$A55,1)+1,SEARCH("/",'CFR - XML import'!$A55,1)-SEARCH("&gt;",'CFR - XML import'!$A55,1)-2)))</f>
        <v>0</v>
      </c>
      <c r="BP61" s="140">
        <f>IF(ISERROR(FIND(BP$3,'CFR - XML import'!$A55)),0,VALUE(MID('CFR - XML import'!$A55,SEARCH("&gt;",'CFR - XML import'!$A55,1)+1,SEARCH("/",'CFR - XML import'!$A55,1)-SEARCH("&gt;",'CFR - XML import'!$A55,1)-2)))</f>
        <v>0</v>
      </c>
      <c r="BQ61" s="140">
        <f>IF(ISERROR(FIND(BQ$3,'CFR - XML import'!$A55)),0,VALUE(MID('CFR - XML import'!$A55,SEARCH("&gt;",'CFR - XML import'!$A55,1)+1,SEARCH("/",'CFR - XML import'!$A55,1)-SEARCH("&gt;",'CFR - XML import'!$A55,1)-2)))</f>
        <v>0</v>
      </c>
      <c r="BR61" s="140">
        <f>IF(ISERROR(FIND(BR$3,'CFR - XML import'!$A55)),0,VALUE(MID('CFR - XML import'!$A55,SEARCH("&gt;",'CFR - XML import'!$A55,1)+1,SEARCH("/",'CFR - XML import'!$A55,1)-SEARCH("&gt;",'CFR - XML import'!$A55,1)-2)))</f>
        <v>0</v>
      </c>
      <c r="BS61" s="140">
        <f>IF(ISERROR(FIND(BS$3,'CFR - XML import'!$A55)),0,VALUE(MID('CFR - XML import'!$A55,SEARCH("&gt;",'CFR - XML import'!$A55,1)+1,SEARCH("/",'CFR - XML import'!$A55,1)-SEARCH("&gt;",'CFR - XML import'!$A55,1)-2)))</f>
        <v>0</v>
      </c>
      <c r="BT61" s="140">
        <f>IF(ISERROR(FIND(BT$3,'CFR - XML import'!$A55)),0,VALUE(MID('CFR - XML import'!$A55,SEARCH("&gt;",'CFR - XML import'!$A55,1)+1,SEARCH("/",'CFR - XML import'!$A55,1)-SEARCH("&gt;",'CFR - XML import'!$A55,1)-2)))</f>
        <v>0</v>
      </c>
      <c r="BU61" s="140">
        <f>IF(ISERROR(FIND(BU$3,'CFR - XML import'!$A55)),0,VALUE(MID('CFR - XML import'!$A55,SEARCH("&gt;",'CFR - XML import'!$A55,1)+1,SEARCH("/",'CFR - XML import'!$A55,1)-SEARCH("&gt;",'CFR - XML import'!$A55,1)-2)))</f>
        <v>0</v>
      </c>
      <c r="BV61" s="140">
        <f>IF(ISERROR(FIND(BV$3,'CFR - XML import'!$A55)),0,VALUE(MID('CFR - XML import'!$A55,SEARCH("&gt;",'CFR - XML import'!$A55,1)+1,SEARCH("/",'CFR - XML import'!$A55,1)-SEARCH("&gt;",'CFR - XML import'!$A55,1)-2)))</f>
        <v>0</v>
      </c>
      <c r="BW61" s="140">
        <f>IF(ISERROR(FIND(BW$3,'CFR - XML import'!$A55)),0,VALUE(MID('CFR - XML import'!$A55,SEARCH("&gt;",'CFR - XML import'!$A55,1)+1,SEARCH("/",'CFR - XML import'!$A55,1)-SEARCH("&gt;",'CFR - XML import'!$A55,1)-2)))</f>
        <v>0</v>
      </c>
      <c r="BX61" s="140">
        <f>IF(ISERROR(FIND(BX$3,'CFR - XML import'!$A55)),0,VALUE(MID('CFR - XML import'!$A55,SEARCH("&gt;",'CFR - XML import'!$A55,1)+1,SEARCH("/",'CFR - XML import'!$A55,1)-SEARCH("&gt;",'CFR - XML import'!$A55,1)-2)))</f>
        <v>0</v>
      </c>
      <c r="BY61" s="140">
        <f>IF(ISERROR(FIND(BY$3,'CFR - XML import'!$A55)),0,VALUE(MID('CFR - XML import'!$A55,SEARCH("&gt;",'CFR - XML import'!$A55,1)+1,SEARCH("/",'CFR - XML import'!$A55,1)-SEARCH("&gt;",'CFR - XML import'!$A55,1)-2)))</f>
        <v>0</v>
      </c>
      <c r="BZ61" s="140">
        <f>IF(ISERROR(FIND(BZ$3,'CFR - XML import'!$A55)),0,VALUE(MID('CFR - XML import'!$A55,SEARCH("&gt;",'CFR - XML import'!$A55,1)+1,SEARCH("/",'CFR - XML import'!$A55,1)-SEARCH("&gt;",'CFR - XML import'!$A55,1)-2)))</f>
        <v>0</v>
      </c>
      <c r="CG61" s="142">
        <f>IF(ISERROR(IF(MID('CFR - XML import'!$A55,LEN($CF$4)+5,LEN('CFR - XML import'!$A55)-(2*LEN($CF$4)+5))="RMMS",1,IF(MID('CFR - XML import'!$A55,LEN("    &lt;InputSystem&gt;")+1,LEN('CFR - XML import'!$A55)-(LEN("    &lt;InputSystem&gt;")+LEN($CF$4)+1))="SIMS",2,0))),0,IF(MID('CFR - XML import'!$A55,LEN($CF$4)+5,LEN('CFR - XML import'!$A55)-(2*LEN($CF$4)+5))="RMMS",1,IF(MID('CFR - XML import'!$A55,LEN("    &lt;InputSystem&gt;")+1,LEN('CFR - XML import'!$A55)-(LEN("    &lt;InputSystem&gt;")+LEN($CF$4)+1))="SIMS",2,0)))</f>
        <v>0</v>
      </c>
      <c r="CH61" s="140">
        <f>IF(ISERROR(FIND(CH$3,'CFR - XML import'!$A55)),0,MID('CFR - XML import'!$A55,SEARCH("&gt;",'CFR - XML import'!$A55,1)+1,SEARCH("/",'CFR - XML import'!$A55,1)-SEARCH("&gt;",'CFR - XML import'!$A55,1)-2))</f>
        <v>0</v>
      </c>
      <c r="CI61" s="140">
        <f>IF(ISERROR(FIND(CI$3,'CFR - XML import'!$A55)),0,MID('CFR - XML import'!$A55,SEARCH("&gt;",'CFR - XML import'!$A55,1)+1,SEARCH("/",'CFR - XML import'!$A55,1)-SEARCH("&gt;",'CFR - XML import'!$A55,1)-2))</f>
        <v>0</v>
      </c>
      <c r="CJ61" s="140">
        <f>IF(ISERROR(FIND(CJ$3,'CFR - XML import'!$A55)),0,MID('CFR - XML import'!$A55,SEARCH("&gt;",'CFR - XML import'!$A55,1)+1,SEARCH("/",'CFR - XML import'!$A55,1)-SEARCH("&gt;",'CFR - XML import'!$A55,1)-2))</f>
        <v>0</v>
      </c>
      <c r="CK61" s="140">
        <f>IF(ISERROR(FIND(CK$3,'CFR - XML import'!$A55)),0,MID('CFR - XML import'!$A55,SEARCH("&gt;",'CFR - XML import'!$A55,1)+1,SEARCH("/",'CFR - XML import'!$A55,1)-SEARCH("&gt;",'CFR - XML import'!$A55,1)-2))</f>
        <v>0</v>
      </c>
      <c r="CL61" s="140">
        <f>IF(ISERROR(FIND(CL$3,'CFR - XML import'!$A55)),0,MID('CFR - XML import'!$A55,SEARCH("&gt;",'CFR - XML import'!$A55,1)+1,SEARCH("/",'CFR - XML import'!$A55,1)-SEARCH("&gt;",'CFR - XML import'!$A55,1)-2))</f>
        <v>0</v>
      </c>
      <c r="CM61" s="140">
        <f>IF(ISERROR(FIND(CM$3,'CFR - XML import'!$A55)),0,MID('CFR - XML import'!$A55,SEARCH("&gt;",'CFR - XML import'!$A55,1)+1,SEARCH("/",'CFR - XML import'!$A55,1)-SEARCH("&gt;",'CFR - XML import'!$A55,1)-2))</f>
        <v>0</v>
      </c>
    </row>
    <row r="62" spans="1:91" x14ac:dyDescent="0.2">
      <c r="A62" s="139" t="str">
        <f>IF(AND('CFR - XML import'!A56&lt;&gt;"",LEFT('CFR - XML import'!A56,1)&lt;&gt;"&lt;",LEFT('CFR - XML import'!A56,3)&lt;&gt;"  &lt;",LEFT('CFR - XML import'!A56,5)&lt;&gt;"    &lt;",LEFT('CFR - XML import'!A56,7)&lt;&gt;"      &lt;",LEFT('CFR - XML import'!A56,9)&lt;&gt;"        &lt;",$B$1="SIMS"),'CFR - XML import'!A56,IF(AND(LEFT('CFR - XML import'!A56,9)="&lt;Details&gt;",$B$1="RM"),'CFR - XML import'!A56,""))</f>
        <v/>
      </c>
      <c r="B62" s="140">
        <f>IF(ISERROR(FIND(B$3,'CFR - XML import'!$A56)),0,VALUE(MID('CFR - XML import'!$A56,SEARCH("&gt;",'CFR - XML import'!$A56,1)+1,SEARCH("/",'CFR - XML import'!$A56,1)-SEARCH("&gt;",'CFR - XML import'!$A56,1)-2)))</f>
        <v>0</v>
      </c>
      <c r="D62" s="140">
        <f>IF(ISERROR(FIND(D$3,'CFR - XML import'!$A56)),0,MID('CFR - XML import'!$A56,SEARCH("&gt;",'CFR - XML import'!$A56,1)+1,SEARCH("/",'CFR - XML import'!$A56,1)-SEARCH("&gt;",'CFR - XML import'!$A56,1)-2))</f>
        <v>0</v>
      </c>
      <c r="E62" s="140">
        <f>IF(ISERROR(FIND(E$3,'CFR - XML import'!$A56)),0,MID('CFR - XML import'!$A56,SEARCH("&gt;",'CFR - XML import'!$A56,1)+1,SEARCH("/",'CFR - XML import'!$A56,1)-SEARCH("&gt;",'CFR - XML import'!$A56,1)-2))</f>
        <v>0</v>
      </c>
      <c r="F62" s="141">
        <f>IF($B$1="SIMS",IF(ISERROR(FIND(F$3,'CFR - XML import'!$A56)),0,VALUE(MID('CFR - XML import'!$A56,15,10))),IF(ISERROR(FIND(F$3,'CFR - XML import'!$A56)),0,VALUE(MID('CFR - XML import'!$A56,15,10))))</f>
        <v>0</v>
      </c>
      <c r="G62" s="140">
        <f>IF(ISERROR(FIND(G$3,'CFR - XML import'!$A56)),0,VALUE(MID('CFR - XML import'!$A56,SEARCH("&gt;",'CFR - XML import'!$A56,1)+1,SEARCH("/",'CFR - XML import'!$A56,1)-SEARCH("&gt;",'CFR - XML import'!$A56,1)-2)))</f>
        <v>0</v>
      </c>
      <c r="H62" s="140">
        <f>IF(ISERROR(FIND(H$3,'CFR - XML import'!$A56)),0,VALUE(MID('CFR - XML import'!$A56,SEARCH("&gt;",'CFR - XML import'!$A56,1)+1,SEARCH("/",'CFR - XML import'!$A56,1)-SEARCH("&gt;",'CFR - XML import'!$A56,1)-2)))</f>
        <v>0</v>
      </c>
      <c r="I62" s="140">
        <f>IF(ISERROR(FIND(I$3,'CFR - XML import'!$A56)),0,VALUE(MID('CFR - XML import'!$A56,SEARCH("&gt;",'CFR - XML import'!$A56,1)+1,SEARCH("/",'CFR - XML import'!$A56,1)-SEARCH("&gt;",'CFR - XML import'!$A56,1)-2)))</f>
        <v>0</v>
      </c>
      <c r="J62" s="140">
        <f>IF(ISERROR(FIND(J$3,'CFR - XML import'!$A56)),0,VALUE(MID('CFR - XML import'!$A56,SEARCH("&gt;",'CFR - XML import'!$A56,1)+1,SEARCH("/",'CFR - XML import'!$A56,1)-SEARCH("&gt;",'CFR - XML import'!$A56,1)-2)))</f>
        <v>0</v>
      </c>
      <c r="K62" s="140">
        <f>IF(ISERROR(FIND(K$3,'CFR - XML import'!$A56)),0,VALUE(MID('CFR - XML import'!$A56,SEARCH("&gt;",'CFR - XML import'!$A56,1)+1,SEARCH("/",'CFR - XML import'!$A56,1)-SEARCH("&gt;",'CFR - XML import'!$A56,1)-2)))</f>
        <v>0</v>
      </c>
      <c r="L62" s="140">
        <f>IF(ISERROR(FIND(L$3,'CFR - XML import'!$A56)),0,VALUE(MID('CFR - XML import'!$A56,SEARCH("&gt;",'CFR - XML import'!$A56,1)+1,SEARCH("/",'CFR - XML import'!$A56,1)-SEARCH("&gt;",'CFR - XML import'!$A56,1)-2)))</f>
        <v>0</v>
      </c>
      <c r="M62" s="140">
        <f>IF(ISERROR(FIND(M$3,'CFR - XML import'!$A56)),0,VALUE(MID('CFR - XML import'!$A56,SEARCH("&gt;",'CFR - XML import'!$A56,1)+1,SEARCH("/",'CFR - XML import'!$A56,1)-SEARCH("&gt;",'CFR - XML import'!$A56,1)-2)))</f>
        <v>0</v>
      </c>
      <c r="N62" s="140">
        <f>IF(ISERROR(FIND(N$3,'CFR - XML import'!$A56)),0,VALUE(MID('CFR - XML import'!$A56,SEARCH("&gt;",'CFR - XML import'!$A56,1)+1,SEARCH("/",'CFR - XML import'!$A56,1)-SEARCH("&gt;",'CFR - XML import'!$A56,1)-2)))</f>
        <v>0</v>
      </c>
      <c r="O62" s="140">
        <f>IF(ISERROR(FIND(O$3,'CFR - XML import'!$A56)),0,VALUE(MID('CFR - XML import'!$A56,SEARCH("&gt;",'CFR - XML import'!$A56,1)+1,SEARCH("/",'CFR - XML import'!$A56,1)-SEARCH("&gt;",'CFR - XML import'!$A56,1)-2)))</f>
        <v>0</v>
      </c>
      <c r="P62" s="140">
        <f>IF(ISERROR(FIND(P$3,'CFR - XML import'!$A56)),0,VALUE(MID('CFR - XML import'!$A56,SEARCH("&gt;",'CFR - XML import'!$A56,1)+1,SEARCH("/",'CFR - XML import'!$A56,1)-SEARCH("&gt;",'CFR - XML import'!$A56,1)-2)))</f>
        <v>0</v>
      </c>
      <c r="Q62" s="140">
        <f>IF(ISERROR(FIND(Q$3,'CFR - XML import'!$A56)),0,VALUE(MID('CFR - XML import'!$A56,SEARCH("&gt;",'CFR - XML import'!$A56,1)+1,SEARCH("/",'CFR - XML import'!$A56,1)-SEARCH("&gt;",'CFR - XML import'!$A56,1)-2)))</f>
        <v>0</v>
      </c>
      <c r="R62" s="140">
        <f>IF(ISERROR(FIND(R$3,'CFR - XML import'!$A56)),0,VALUE(MID('CFR - XML import'!$A56,SEARCH("&gt;",'CFR - XML import'!$A56,1)+1,SEARCH("/",'CFR - XML import'!$A56,1)-SEARCH("&gt;",'CFR - XML import'!$A56,1)-2)))</f>
        <v>0</v>
      </c>
      <c r="S62" s="140">
        <f>IF(ISERROR(FIND(S$3,'CFR - XML import'!$A56)),0,VALUE(MID('CFR - XML import'!$A56,SEARCH("&gt;",'CFR - XML import'!$A56,1)+1,SEARCH("/",'CFR - XML import'!$A56,1)-SEARCH("&gt;",'CFR - XML import'!$A56,1)-2)))</f>
        <v>0</v>
      </c>
      <c r="T62" s="140">
        <f>IF(ISERROR(FIND(T$3,'CFR - XML import'!$A56)),0,VALUE(MID('CFR - XML import'!$A56,SEARCH("&gt;",'CFR - XML import'!$A56,1)+1,SEARCH("/",'CFR - XML import'!$A56,1)-SEARCH("&gt;",'CFR - XML import'!$A56,1)-2)))</f>
        <v>0</v>
      </c>
      <c r="U62" s="140">
        <f>IF(ISERROR(FIND(U$3,'CFR - XML import'!$A56)),0,VALUE(MID('CFR - XML import'!$A56,SEARCH("&gt;",'CFR - XML import'!$A56,1)+1,SEARCH("/",'CFR - XML import'!$A56,1)-SEARCH("&gt;",'CFR - XML import'!$A56,1)-2)))</f>
        <v>0</v>
      </c>
      <c r="V62" s="140">
        <f>IF(ISERROR(FIND(V$3,'CFR - XML import'!$A56)),0,VALUE(MID('CFR - XML import'!$A56,SEARCH("&gt;",'CFR - XML import'!$A56,1)+1,SEARCH("/",'CFR - XML import'!$A56,1)-SEARCH("&gt;",'CFR - XML import'!$A56,1)-2)))</f>
        <v>0</v>
      </c>
      <c r="W62" s="140">
        <f>IF(ISERROR(FIND(W$3,'CFR - XML import'!$A56)),0,VALUE(MID('CFR - XML import'!$A56,SEARCH("&gt;",'CFR - XML import'!$A56,1)+1,SEARCH("/",'CFR - XML import'!$A56,1)-SEARCH("&gt;",'CFR - XML import'!$A56,1)-2)))</f>
        <v>0</v>
      </c>
      <c r="X62" s="140"/>
      <c r="Y62" s="140">
        <f>IF(ISERROR(FIND(Y$3,'CFR - XML import'!$A56)),0,VALUE(MID('CFR - XML import'!$A56,SEARCH("&gt;",'CFR - XML import'!$A56,1)+1,SEARCH("/",'CFR - XML import'!$A56,1)-SEARCH("&gt;",'CFR - XML import'!$A56,1)-2)))</f>
        <v>0</v>
      </c>
      <c r="Z62" s="140">
        <f>IF(ISERROR(FIND(Z$3,'CFR - XML import'!$A56)),0,VALUE(MID('CFR - XML import'!$A56,SEARCH("&gt;",'CFR - XML import'!$A56,1)+1,SEARCH("/",'CFR - XML import'!$A56,1)-SEARCH("&gt;",'CFR - XML import'!$A56,1)-2)))</f>
        <v>0</v>
      </c>
      <c r="AA62" s="140">
        <f>IF(ISERROR(FIND(AA$3,'CFR - XML import'!$A56)),0,VALUE(MID('CFR - XML import'!$A56,SEARCH("&gt;",'CFR - XML import'!$A56,1)+1,SEARCH("/",'CFR - XML import'!$A56,1)-SEARCH("&gt;",'CFR - XML import'!$A56,1)-2)))</f>
        <v>0</v>
      </c>
      <c r="AB62" s="140">
        <f>IF(ISERROR(FIND(AB$3,'CFR - XML import'!$A56)),0,VALUE(MID('CFR - XML import'!$A56,SEARCH("&gt;",'CFR - XML import'!$A56,1)+1,SEARCH("/",'CFR - XML import'!$A56,1)-SEARCH("&gt;",'CFR - XML import'!$A56,1)-2)))</f>
        <v>0</v>
      </c>
      <c r="AC62" s="140">
        <f>IF(ISERROR(FIND(AC$3,'CFR - XML import'!$A56)),0,VALUE(MID('CFR - XML import'!$A56,SEARCH("&gt;",'CFR - XML import'!$A56,1)+1,SEARCH("/",'CFR - XML import'!$A56,1)-SEARCH("&gt;",'CFR - XML import'!$A56,1)-2)))</f>
        <v>0</v>
      </c>
      <c r="AD62" s="140">
        <f>IF(ISERROR(FIND(AD$3,'CFR - XML import'!$A56)),0,VALUE(MID('CFR - XML import'!$A56,SEARCH("&gt;",'CFR - XML import'!$A56,1)+1,SEARCH("/",'CFR - XML import'!$A56,1)-SEARCH("&gt;",'CFR - XML import'!$A56,1)-2)))</f>
        <v>0</v>
      </c>
      <c r="AE62" s="140">
        <f>IF(ISERROR(FIND(AE$3,'CFR - XML import'!$A56)),0,VALUE(MID('CFR - XML import'!$A56,SEARCH("&gt;",'CFR - XML import'!$A56,1)+1,SEARCH("/",'CFR - XML import'!$A56,1)-SEARCH("&gt;",'CFR - XML import'!$A56,1)-2)))</f>
        <v>0</v>
      </c>
      <c r="AF62" s="140">
        <f>IF(ISERROR(FIND(AF$3,'CFR - XML import'!$A56)),0,VALUE(MID('CFR - XML import'!$A56,SEARCH("&gt;",'CFR - XML import'!$A56,1)+1,SEARCH("/",'CFR - XML import'!$A56,1)-SEARCH("&gt;",'CFR - XML import'!$A56,1)-2)))</f>
        <v>0</v>
      </c>
      <c r="AG62" s="140">
        <f>IF(ISERROR(FIND(AG$3,'CFR - XML import'!$A56)),0,VALUE(MID('CFR - XML import'!$A56,SEARCH("&gt;",'CFR - XML import'!$A56,1)+1,SEARCH("/",'CFR - XML import'!$A56,1)-SEARCH("&gt;",'CFR - XML import'!$A56,1)-2)))</f>
        <v>0</v>
      </c>
      <c r="AH62" s="140">
        <f>IF(ISERROR(FIND(AH$3,'CFR - XML import'!$A56)),0,VALUE(MID('CFR - XML import'!$A56,SEARCH("&gt;",'CFR - XML import'!$A56,1)+1,SEARCH("/",'CFR - XML import'!$A56,1)-SEARCH("&gt;",'CFR - XML import'!$A56,1)-2)))</f>
        <v>0</v>
      </c>
      <c r="AI62" s="140">
        <f>IF(ISERROR(FIND(AI$3,'CFR - XML import'!$A56)),0,VALUE(MID('CFR - XML import'!$A56,SEARCH("&gt;",'CFR - XML import'!$A56,1)+1,SEARCH("/",'CFR - XML import'!$A56,1)-SEARCH("&gt;",'CFR - XML import'!$A56,1)-2)))</f>
        <v>11229.82</v>
      </c>
      <c r="AJ62" s="140">
        <f>IF(ISERROR(FIND(AJ$3,'CFR - XML import'!$A56)),0,VALUE(MID('CFR - XML import'!$A56,SEARCH("&gt;",'CFR - XML import'!$A56,1)+1,SEARCH("/",'CFR - XML import'!$A56,1)-SEARCH("&gt;",'CFR - XML import'!$A56,1)-2)))</f>
        <v>0</v>
      </c>
      <c r="AK62" s="140">
        <f>IF(ISERROR(FIND(AK$3,'CFR - XML import'!$A56)),0,VALUE(MID('CFR - XML import'!$A56,SEARCH("&gt;",'CFR - XML import'!$A56,1)+1,SEARCH("/",'CFR - XML import'!$A56,1)-SEARCH("&gt;",'CFR - XML import'!$A56,1)-2)))</f>
        <v>0</v>
      </c>
      <c r="AL62" s="140">
        <f>IF(ISERROR(FIND(AL$3,'CFR - XML import'!$A56)),0,VALUE(MID('CFR - XML import'!$A56,SEARCH("&gt;",'CFR - XML import'!$A56,1)+1,SEARCH("/",'CFR - XML import'!$A56,1)-SEARCH("&gt;",'CFR - XML import'!$A56,1)-2)))</f>
        <v>0</v>
      </c>
      <c r="AM62" s="140">
        <f>IF(ISERROR(FIND(AM$3,'CFR - XML import'!$A56)),0,VALUE(MID('CFR - XML import'!$A56,SEARCH("&gt;",'CFR - XML import'!$A56,1)+1,SEARCH("/",'CFR - XML import'!$A56,1)-SEARCH("&gt;",'CFR - XML import'!$A56,1)-2)))</f>
        <v>0</v>
      </c>
      <c r="AN62" s="140">
        <f>IF(ISERROR(FIND(AN$3,'CFR - XML import'!$A56)),0,VALUE(MID('CFR - XML import'!$A56,SEARCH("&gt;",'CFR - XML import'!$A56,1)+1,SEARCH("/",'CFR - XML import'!$A56,1)-SEARCH("&gt;",'CFR - XML import'!$A56,1)-2)))</f>
        <v>0</v>
      </c>
      <c r="AO62" s="140">
        <f>IF(ISERROR(FIND(AO$3,'CFR - XML import'!$A56)),0,VALUE(MID('CFR - XML import'!$A56,SEARCH("&gt;",'CFR - XML import'!$A56,1)+1,SEARCH("/",'CFR - XML import'!$A56,1)-SEARCH("&gt;",'CFR - XML import'!$A56,1)-2)))</f>
        <v>0</v>
      </c>
      <c r="AP62" s="140">
        <f>IF(ISERROR(FIND(AP$3,'CFR - XML import'!$A56)),0,VALUE(MID('CFR - XML import'!$A56,SEARCH("&gt;",'CFR - XML import'!$A56,1)+1,SEARCH("/",'CFR - XML import'!$A56,1)-SEARCH("&gt;",'CFR - XML import'!$A56,1)-2)))</f>
        <v>0</v>
      </c>
      <c r="AQ62" s="140">
        <f>IF(ISERROR(FIND(AQ$3,'CFR - XML import'!$A56)),0,VALUE(MID('CFR - XML import'!$A56,SEARCH("&gt;",'CFR - XML import'!$A56,1)+1,SEARCH("/",'CFR - XML import'!$A56,1)-SEARCH("&gt;",'CFR - XML import'!$A56,1)-2)))</f>
        <v>0</v>
      </c>
      <c r="AR62" s="140">
        <f>IF(ISERROR(FIND(AR$3,'CFR - XML import'!$A56)),0,VALUE(MID('CFR - XML import'!$A56,SEARCH("&gt;",'CFR - XML import'!$A56,1)+1,SEARCH("/",'CFR - XML import'!$A56,1)-SEARCH("&gt;",'CFR - XML import'!$A56,1)-2)))</f>
        <v>0</v>
      </c>
      <c r="AS62" s="140">
        <f>IF(ISERROR(FIND(AS$3,'CFR - XML import'!$A56)),0,VALUE(MID('CFR - XML import'!$A56,SEARCH("&gt;",'CFR - XML import'!$A56,1)+1,SEARCH("/",'CFR - XML import'!$A56,1)-SEARCH("&gt;",'CFR - XML import'!$A56,1)-2)))</f>
        <v>0</v>
      </c>
      <c r="AT62" s="140">
        <f>IF(ISERROR(FIND(AT$3,'CFR - XML import'!$A56)),0,VALUE(MID('CFR - XML import'!$A56,SEARCH("&gt;",'CFR - XML import'!$A56,1)+1,SEARCH("/",'CFR - XML import'!$A56,1)-SEARCH("&gt;",'CFR - XML import'!$A56,1)-2)))</f>
        <v>0</v>
      </c>
      <c r="AU62" s="140">
        <f>IF(ISERROR(FIND(AU$3,'CFR - XML import'!$A56)),0,VALUE(MID('CFR - XML import'!$A56,SEARCH("&gt;",'CFR - XML import'!$A56,1)+1,SEARCH("/",'CFR - XML import'!$A56,1)-SEARCH("&gt;",'CFR - XML import'!$A56,1)-2)))</f>
        <v>0</v>
      </c>
      <c r="AV62" s="140">
        <f>IF(ISERROR(FIND(AV$3,'CFR - XML import'!$A56)),0,VALUE(MID('CFR - XML import'!$A56,SEARCH("&gt;",'CFR - XML import'!$A56,1)+1,SEARCH("/",'CFR - XML import'!$A56,1)-SEARCH("&gt;",'CFR - XML import'!$A56,1)-2)))</f>
        <v>0</v>
      </c>
      <c r="AW62" s="140">
        <f>IF(ISERROR(FIND(AW$3,'CFR - XML import'!$A56)),0,VALUE(MID('CFR - XML import'!$A56,SEARCH("&gt;",'CFR - XML import'!$A56,1)+1,SEARCH("/",'CFR - XML import'!$A56,1)-SEARCH("&gt;",'CFR - XML import'!$A56,1)-2)))</f>
        <v>0</v>
      </c>
      <c r="AX62" s="140">
        <f>IF(ISERROR(FIND(AX$3,'CFR - XML import'!$A56)),0,VALUE(MID('CFR - XML import'!$A56,SEARCH("&gt;",'CFR - XML import'!$A56,1)+1,SEARCH("/",'CFR - XML import'!$A56,1)-SEARCH("&gt;",'CFR - XML import'!$A56,1)-2)))</f>
        <v>0</v>
      </c>
      <c r="AY62" s="140">
        <f>IF(ISERROR(FIND(AY$3,'CFR - XML import'!$A56)),0,VALUE(MID('CFR - XML import'!$A56,SEARCH("&gt;",'CFR - XML import'!$A56,1)+1,SEARCH("/",'CFR - XML import'!$A56,1)-SEARCH("&gt;",'CFR - XML import'!$A56,1)-2)))</f>
        <v>0</v>
      </c>
      <c r="AZ62" s="140">
        <f>IF(ISERROR(FIND(AZ$3,'CFR - XML import'!$A56)),0,VALUE(MID('CFR - XML import'!$A56,SEARCH("&gt;",'CFR - XML import'!$A56,1)+1,SEARCH("/",'CFR - XML import'!$A56,1)-SEARCH("&gt;",'CFR - XML import'!$A56,1)-2)))</f>
        <v>0</v>
      </c>
      <c r="BA62" s="140">
        <f>IF(ISERROR(FIND(BA$3,'CFR - XML import'!$A56)),0,VALUE(MID('CFR - XML import'!$A56,SEARCH("&gt;",'CFR - XML import'!$A56,1)+1,SEARCH("/",'CFR - XML import'!$A56,1)-SEARCH("&gt;",'CFR - XML import'!$A56,1)-2)))</f>
        <v>0</v>
      </c>
      <c r="BB62" s="140">
        <f>IF(ISERROR(FIND(BB$3,'CFR - XML import'!$A56)),0,VALUE(MID('CFR - XML import'!$A56,SEARCH("&gt;",'CFR - XML import'!$A56,1)+1,SEARCH("/",'CFR - XML import'!$A56,1)-SEARCH("&gt;",'CFR - XML import'!$A56,1)-2)))</f>
        <v>0</v>
      </c>
      <c r="BC62" s="140">
        <f>IF(ISERROR(FIND(BC$3,'CFR - XML import'!$A56)),0,VALUE(MID('CFR - XML import'!$A56,SEARCH("&gt;",'CFR - XML import'!$A56,1)+1,SEARCH("/",'CFR - XML import'!$A56,1)-SEARCH("&gt;",'CFR - XML import'!$A56,1)-2)))</f>
        <v>0</v>
      </c>
      <c r="BD62" s="140">
        <f>IF(ISERROR(FIND(BD$3,'CFR - XML import'!$A56)),0,VALUE(MID('CFR - XML import'!$A56,SEARCH("&gt;",'CFR - XML import'!$A56,1)+1,SEARCH("/",'CFR - XML import'!$A56,1)-SEARCH("&gt;",'CFR - XML import'!$A56,1)-2)))</f>
        <v>0</v>
      </c>
      <c r="BE62" s="140">
        <f>IF(ISERROR(FIND(BE$3,'CFR - XML import'!$A56)),0,VALUE(MID('CFR - XML import'!$A56,SEARCH("&gt;",'CFR - XML import'!$A56,1)+1,SEARCH("/",'CFR - XML import'!$A56,1)-SEARCH("&gt;",'CFR - XML import'!$A56,1)-2)))</f>
        <v>0</v>
      </c>
      <c r="BF62" s="140">
        <f>IF(ISERROR(FIND(BF$3,'CFR - XML import'!$A56)),0,VALUE(MID('CFR - XML import'!$A56,SEARCH("&gt;",'CFR - XML import'!$A56,1)+1,SEARCH("/",'CFR - XML import'!$A56,1)-SEARCH("&gt;",'CFR - XML import'!$A56,1)-2)))</f>
        <v>0</v>
      </c>
      <c r="BG62" s="140">
        <f>IF(ISERROR(FIND(BG$3,'CFR - XML import'!$A56)),0,VALUE(MID('CFR - XML import'!$A56,SEARCH("&gt;",'CFR - XML import'!$A56,1)+1,SEARCH("/",'CFR - XML import'!$A56,1)-SEARCH("&gt;",'CFR - XML import'!$A56,1)-2)))</f>
        <v>0</v>
      </c>
      <c r="BH62" s="140">
        <f>IF(ISERROR(FIND(BH$3,'CFR - XML import'!$A56)),0,VALUE(MID('CFR - XML import'!$A56,SEARCH("&gt;",'CFR - XML import'!$A56,1)+1,SEARCH("/",'CFR - XML import'!$A56,1)-SEARCH("&gt;",'CFR - XML import'!$A56,1)-2)))</f>
        <v>0</v>
      </c>
      <c r="BI62" s="140">
        <f>IF(ISERROR(FIND(BI$3,'CFR - XML import'!$A56)),0,VALUE(MID('CFR - XML import'!$A56,SEARCH("&gt;",'CFR - XML import'!$A56,1)+1,SEARCH("/",'CFR - XML import'!$A56,1)-SEARCH("&gt;",'CFR - XML import'!$A56,1)-2)))</f>
        <v>0</v>
      </c>
      <c r="BJ62" s="140">
        <f>IF(ISERROR(FIND(BJ$3,'CFR - XML import'!$A56)),0,VALUE(MID('CFR - XML import'!$A56,SEARCH("&gt;",'CFR - XML import'!$A56,1)+1,SEARCH("/",'CFR - XML import'!$A56,1)-SEARCH("&gt;",'CFR - XML import'!$A56,1)-2)))</f>
        <v>0</v>
      </c>
      <c r="BK62" s="140">
        <f>IF(ISERROR(FIND(BK$3,'CFR - XML import'!$A56)),0,VALUE(MID('CFR - XML import'!$A56,SEARCH("&gt;",'CFR - XML import'!$A56,1)+1,SEARCH("/",'CFR - XML import'!$A56,1)-SEARCH("&gt;",'CFR - XML import'!$A56,1)-2)))</f>
        <v>0</v>
      </c>
      <c r="BL62" s="140">
        <f>IF(ISERROR(FIND(BL$3,'CFR - XML import'!$A56)),0,VALUE(MID('CFR - XML import'!$A56,SEARCH("&gt;",'CFR - XML import'!$A56,1)+1,SEARCH("/",'CFR - XML import'!$A56,1)-SEARCH("&gt;",'CFR - XML import'!$A56,1)-2)))</f>
        <v>0</v>
      </c>
      <c r="BM62" s="140">
        <f>IF(ISERROR(FIND(BM$3,'CFR - XML import'!$A56)),0,VALUE(MID('CFR - XML import'!$A56,SEARCH("&gt;",'CFR - XML import'!$A56,1)+1,SEARCH("/",'CFR - XML import'!$A56,1)-SEARCH("&gt;",'CFR - XML import'!$A56,1)-2)))</f>
        <v>0</v>
      </c>
      <c r="BN62" s="140">
        <f>IF(ISERROR(FIND(BN$3,'CFR - XML import'!$A56)),0,VALUE(MID('CFR - XML import'!$A56,SEARCH("&gt;",'CFR - XML import'!$A56,1)+1,SEARCH("/",'CFR - XML import'!$A56,1)-SEARCH("&gt;",'CFR - XML import'!$A56,1)-2)))</f>
        <v>0</v>
      </c>
      <c r="BO62" s="140">
        <f>IF(ISERROR(FIND(BO$3,'CFR - XML import'!$A56)),0,VALUE(MID('CFR - XML import'!$A56,SEARCH("&gt;",'CFR - XML import'!$A56,1)+1,SEARCH("/",'CFR - XML import'!$A56,1)-SEARCH("&gt;",'CFR - XML import'!$A56,1)-2)))</f>
        <v>0</v>
      </c>
      <c r="BP62" s="140">
        <f>IF(ISERROR(FIND(BP$3,'CFR - XML import'!$A56)),0,VALUE(MID('CFR - XML import'!$A56,SEARCH("&gt;",'CFR - XML import'!$A56,1)+1,SEARCH("/",'CFR - XML import'!$A56,1)-SEARCH("&gt;",'CFR - XML import'!$A56,1)-2)))</f>
        <v>0</v>
      </c>
      <c r="BQ62" s="140">
        <f>IF(ISERROR(FIND(BQ$3,'CFR - XML import'!$A56)),0,VALUE(MID('CFR - XML import'!$A56,SEARCH("&gt;",'CFR - XML import'!$A56,1)+1,SEARCH("/",'CFR - XML import'!$A56,1)-SEARCH("&gt;",'CFR - XML import'!$A56,1)-2)))</f>
        <v>0</v>
      </c>
      <c r="BR62" s="140">
        <f>IF(ISERROR(FIND(BR$3,'CFR - XML import'!$A56)),0,VALUE(MID('CFR - XML import'!$A56,SEARCH("&gt;",'CFR - XML import'!$A56,1)+1,SEARCH("/",'CFR - XML import'!$A56,1)-SEARCH("&gt;",'CFR - XML import'!$A56,1)-2)))</f>
        <v>0</v>
      </c>
      <c r="BS62" s="140">
        <f>IF(ISERROR(FIND(BS$3,'CFR - XML import'!$A56)),0,VALUE(MID('CFR - XML import'!$A56,SEARCH("&gt;",'CFR - XML import'!$A56,1)+1,SEARCH("/",'CFR - XML import'!$A56,1)-SEARCH("&gt;",'CFR - XML import'!$A56,1)-2)))</f>
        <v>0</v>
      </c>
      <c r="BT62" s="140">
        <f>IF(ISERROR(FIND(BT$3,'CFR - XML import'!$A56)),0,VALUE(MID('CFR - XML import'!$A56,SEARCH("&gt;",'CFR - XML import'!$A56,1)+1,SEARCH("/",'CFR - XML import'!$A56,1)-SEARCH("&gt;",'CFR - XML import'!$A56,1)-2)))</f>
        <v>0</v>
      </c>
      <c r="BU62" s="140">
        <f>IF(ISERROR(FIND(BU$3,'CFR - XML import'!$A56)),0,VALUE(MID('CFR - XML import'!$A56,SEARCH("&gt;",'CFR - XML import'!$A56,1)+1,SEARCH("/",'CFR - XML import'!$A56,1)-SEARCH("&gt;",'CFR - XML import'!$A56,1)-2)))</f>
        <v>0</v>
      </c>
      <c r="BV62" s="140">
        <f>IF(ISERROR(FIND(BV$3,'CFR - XML import'!$A56)),0,VALUE(MID('CFR - XML import'!$A56,SEARCH("&gt;",'CFR - XML import'!$A56,1)+1,SEARCH("/",'CFR - XML import'!$A56,1)-SEARCH("&gt;",'CFR - XML import'!$A56,1)-2)))</f>
        <v>0</v>
      </c>
      <c r="BW62" s="140">
        <f>IF(ISERROR(FIND(BW$3,'CFR - XML import'!$A56)),0,VALUE(MID('CFR - XML import'!$A56,SEARCH("&gt;",'CFR - XML import'!$A56,1)+1,SEARCH("/",'CFR - XML import'!$A56,1)-SEARCH("&gt;",'CFR - XML import'!$A56,1)-2)))</f>
        <v>0</v>
      </c>
      <c r="BX62" s="140">
        <f>IF(ISERROR(FIND(BX$3,'CFR - XML import'!$A56)),0,VALUE(MID('CFR - XML import'!$A56,SEARCH("&gt;",'CFR - XML import'!$A56,1)+1,SEARCH("/",'CFR - XML import'!$A56,1)-SEARCH("&gt;",'CFR - XML import'!$A56,1)-2)))</f>
        <v>0</v>
      </c>
      <c r="BY62" s="140">
        <f>IF(ISERROR(FIND(BY$3,'CFR - XML import'!$A56)),0,VALUE(MID('CFR - XML import'!$A56,SEARCH("&gt;",'CFR - XML import'!$A56,1)+1,SEARCH("/",'CFR - XML import'!$A56,1)-SEARCH("&gt;",'CFR - XML import'!$A56,1)-2)))</f>
        <v>0</v>
      </c>
      <c r="BZ62" s="140">
        <f>IF(ISERROR(FIND(BZ$3,'CFR - XML import'!$A56)),0,VALUE(MID('CFR - XML import'!$A56,SEARCH("&gt;",'CFR - XML import'!$A56,1)+1,SEARCH("/",'CFR - XML import'!$A56,1)-SEARCH("&gt;",'CFR - XML import'!$A56,1)-2)))</f>
        <v>0</v>
      </c>
      <c r="CG62" s="142">
        <f>IF(ISERROR(IF(MID('CFR - XML import'!$A56,LEN($CF$4)+5,LEN('CFR - XML import'!$A56)-(2*LEN($CF$4)+5))="RMMS",1,IF(MID('CFR - XML import'!$A56,LEN("    &lt;InputSystem&gt;")+1,LEN('CFR - XML import'!$A56)-(LEN("    &lt;InputSystem&gt;")+LEN($CF$4)+1))="SIMS",2,0))),0,IF(MID('CFR - XML import'!$A56,LEN($CF$4)+5,LEN('CFR - XML import'!$A56)-(2*LEN($CF$4)+5))="RMMS",1,IF(MID('CFR - XML import'!$A56,LEN("    &lt;InputSystem&gt;")+1,LEN('CFR - XML import'!$A56)-(LEN("    &lt;InputSystem&gt;")+LEN($CF$4)+1))="SIMS",2,0)))</f>
        <v>0</v>
      </c>
      <c r="CH62" s="140">
        <f>IF(ISERROR(FIND(CH$3,'CFR - XML import'!$A56)),0,MID('CFR - XML import'!$A56,SEARCH("&gt;",'CFR - XML import'!$A56,1)+1,SEARCH("/",'CFR - XML import'!$A56,1)-SEARCH("&gt;",'CFR - XML import'!$A56,1)-2))</f>
        <v>0</v>
      </c>
      <c r="CI62" s="140">
        <f>IF(ISERROR(FIND(CI$3,'CFR - XML import'!$A56)),0,MID('CFR - XML import'!$A56,SEARCH("&gt;",'CFR - XML import'!$A56,1)+1,SEARCH("/",'CFR - XML import'!$A56,1)-SEARCH("&gt;",'CFR - XML import'!$A56,1)-2))</f>
        <v>0</v>
      </c>
      <c r="CJ62" s="140">
        <f>IF(ISERROR(FIND(CJ$3,'CFR - XML import'!$A56)),0,MID('CFR - XML import'!$A56,SEARCH("&gt;",'CFR - XML import'!$A56,1)+1,SEARCH("/",'CFR - XML import'!$A56,1)-SEARCH("&gt;",'CFR - XML import'!$A56,1)-2))</f>
        <v>0</v>
      </c>
      <c r="CK62" s="140">
        <f>IF(ISERROR(FIND(CK$3,'CFR - XML import'!$A56)),0,MID('CFR - XML import'!$A56,SEARCH("&gt;",'CFR - XML import'!$A56,1)+1,SEARCH("/",'CFR - XML import'!$A56,1)-SEARCH("&gt;",'CFR - XML import'!$A56,1)-2))</f>
        <v>0</v>
      </c>
      <c r="CL62" s="140">
        <f>IF(ISERROR(FIND(CL$3,'CFR - XML import'!$A56)),0,MID('CFR - XML import'!$A56,SEARCH("&gt;",'CFR - XML import'!$A56,1)+1,SEARCH("/",'CFR - XML import'!$A56,1)-SEARCH("&gt;",'CFR - XML import'!$A56,1)-2))</f>
        <v>0</v>
      </c>
      <c r="CM62" s="140">
        <f>IF(ISERROR(FIND(CM$3,'CFR - XML import'!$A56)),0,MID('CFR - XML import'!$A56,SEARCH("&gt;",'CFR - XML import'!$A56,1)+1,SEARCH("/",'CFR - XML import'!$A56,1)-SEARCH("&gt;",'CFR - XML import'!$A56,1)-2))</f>
        <v>0</v>
      </c>
    </row>
    <row r="63" spans="1:91" x14ac:dyDescent="0.2">
      <c r="A63" s="139" t="str">
        <f>IF(AND('CFR - XML import'!A57&lt;&gt;"",LEFT('CFR - XML import'!A57,1)&lt;&gt;"&lt;",LEFT('CFR - XML import'!A57,3)&lt;&gt;"  &lt;",LEFT('CFR - XML import'!A57,5)&lt;&gt;"    &lt;",LEFT('CFR - XML import'!A57,7)&lt;&gt;"      &lt;",LEFT('CFR - XML import'!A57,9)&lt;&gt;"        &lt;",$B$1="SIMS"),'CFR - XML import'!A57,IF(AND(LEFT('CFR - XML import'!A57,9)="&lt;Details&gt;",$B$1="RM"),'CFR - XML import'!A57,""))</f>
        <v/>
      </c>
      <c r="B63" s="140">
        <f>IF(ISERROR(FIND(B$3,'CFR - XML import'!$A57)),0,VALUE(MID('CFR - XML import'!$A57,SEARCH("&gt;",'CFR - XML import'!$A57,1)+1,SEARCH("/",'CFR - XML import'!$A57,1)-SEARCH("&gt;",'CFR - XML import'!$A57,1)-2)))</f>
        <v>0</v>
      </c>
      <c r="D63" s="140">
        <f>IF(ISERROR(FIND(D$3,'CFR - XML import'!$A57)),0,MID('CFR - XML import'!$A57,SEARCH("&gt;",'CFR - XML import'!$A57,1)+1,SEARCH("/",'CFR - XML import'!$A57,1)-SEARCH("&gt;",'CFR - XML import'!$A57,1)-2))</f>
        <v>0</v>
      </c>
      <c r="E63" s="140">
        <f>IF(ISERROR(FIND(E$3,'CFR - XML import'!$A57)),0,MID('CFR - XML import'!$A57,SEARCH("&gt;",'CFR - XML import'!$A57,1)+1,SEARCH("/",'CFR - XML import'!$A57,1)-SEARCH("&gt;",'CFR - XML import'!$A57,1)-2))</f>
        <v>0</v>
      </c>
      <c r="F63" s="141">
        <f>IF($B$1="SIMS",IF(ISERROR(FIND(F$3,'CFR - XML import'!$A57)),0,VALUE(MID('CFR - XML import'!$A57,15,10))),IF(ISERROR(FIND(F$3,'CFR - XML import'!$A57)),0,VALUE(MID('CFR - XML import'!$A57,15,10))))</f>
        <v>0</v>
      </c>
      <c r="G63" s="140">
        <f>IF(ISERROR(FIND(G$3,'CFR - XML import'!$A57)),0,VALUE(MID('CFR - XML import'!$A57,SEARCH("&gt;",'CFR - XML import'!$A57,1)+1,SEARCH("/",'CFR - XML import'!$A57,1)-SEARCH("&gt;",'CFR - XML import'!$A57,1)-2)))</f>
        <v>0</v>
      </c>
      <c r="H63" s="140">
        <f>IF(ISERROR(FIND(H$3,'CFR - XML import'!$A57)),0,VALUE(MID('CFR - XML import'!$A57,SEARCH("&gt;",'CFR - XML import'!$A57,1)+1,SEARCH("/",'CFR - XML import'!$A57,1)-SEARCH("&gt;",'CFR - XML import'!$A57,1)-2)))</f>
        <v>0</v>
      </c>
      <c r="I63" s="140">
        <f>IF(ISERROR(FIND(I$3,'CFR - XML import'!$A57)),0,VALUE(MID('CFR - XML import'!$A57,SEARCH("&gt;",'CFR - XML import'!$A57,1)+1,SEARCH("/",'CFR - XML import'!$A57,1)-SEARCH("&gt;",'CFR - XML import'!$A57,1)-2)))</f>
        <v>0</v>
      </c>
      <c r="J63" s="140">
        <f>IF(ISERROR(FIND(J$3,'CFR - XML import'!$A57)),0,VALUE(MID('CFR - XML import'!$A57,SEARCH("&gt;",'CFR - XML import'!$A57,1)+1,SEARCH("/",'CFR - XML import'!$A57,1)-SEARCH("&gt;",'CFR - XML import'!$A57,1)-2)))</f>
        <v>0</v>
      </c>
      <c r="K63" s="140">
        <f>IF(ISERROR(FIND(K$3,'CFR - XML import'!$A57)),0,VALUE(MID('CFR - XML import'!$A57,SEARCH("&gt;",'CFR - XML import'!$A57,1)+1,SEARCH("/",'CFR - XML import'!$A57,1)-SEARCH("&gt;",'CFR - XML import'!$A57,1)-2)))</f>
        <v>0</v>
      </c>
      <c r="L63" s="140">
        <f>IF(ISERROR(FIND(L$3,'CFR - XML import'!$A57)),0,VALUE(MID('CFR - XML import'!$A57,SEARCH("&gt;",'CFR - XML import'!$A57,1)+1,SEARCH("/",'CFR - XML import'!$A57,1)-SEARCH("&gt;",'CFR - XML import'!$A57,1)-2)))</f>
        <v>0</v>
      </c>
      <c r="M63" s="140">
        <f>IF(ISERROR(FIND(M$3,'CFR - XML import'!$A57)),0,VALUE(MID('CFR - XML import'!$A57,SEARCH("&gt;",'CFR - XML import'!$A57,1)+1,SEARCH("/",'CFR - XML import'!$A57,1)-SEARCH("&gt;",'CFR - XML import'!$A57,1)-2)))</f>
        <v>0</v>
      </c>
      <c r="N63" s="140">
        <f>IF(ISERROR(FIND(N$3,'CFR - XML import'!$A57)),0,VALUE(MID('CFR - XML import'!$A57,SEARCH("&gt;",'CFR - XML import'!$A57,1)+1,SEARCH("/",'CFR - XML import'!$A57,1)-SEARCH("&gt;",'CFR - XML import'!$A57,1)-2)))</f>
        <v>0</v>
      </c>
      <c r="O63" s="140">
        <f>IF(ISERROR(FIND(O$3,'CFR - XML import'!$A57)),0,VALUE(MID('CFR - XML import'!$A57,SEARCH("&gt;",'CFR - XML import'!$A57,1)+1,SEARCH("/",'CFR - XML import'!$A57,1)-SEARCH("&gt;",'CFR - XML import'!$A57,1)-2)))</f>
        <v>0</v>
      </c>
      <c r="P63" s="140">
        <f>IF(ISERROR(FIND(P$3,'CFR - XML import'!$A57)),0,VALUE(MID('CFR - XML import'!$A57,SEARCH("&gt;",'CFR - XML import'!$A57,1)+1,SEARCH("/",'CFR - XML import'!$A57,1)-SEARCH("&gt;",'CFR - XML import'!$A57,1)-2)))</f>
        <v>0</v>
      </c>
      <c r="Q63" s="140">
        <f>IF(ISERROR(FIND(Q$3,'CFR - XML import'!$A57)),0,VALUE(MID('CFR - XML import'!$A57,SEARCH("&gt;",'CFR - XML import'!$A57,1)+1,SEARCH("/",'CFR - XML import'!$A57,1)-SEARCH("&gt;",'CFR - XML import'!$A57,1)-2)))</f>
        <v>0</v>
      </c>
      <c r="R63" s="140">
        <f>IF(ISERROR(FIND(R$3,'CFR - XML import'!$A57)),0,VALUE(MID('CFR - XML import'!$A57,SEARCH("&gt;",'CFR - XML import'!$A57,1)+1,SEARCH("/",'CFR - XML import'!$A57,1)-SEARCH("&gt;",'CFR - XML import'!$A57,1)-2)))</f>
        <v>0</v>
      </c>
      <c r="S63" s="140">
        <f>IF(ISERROR(FIND(S$3,'CFR - XML import'!$A57)),0,VALUE(MID('CFR - XML import'!$A57,SEARCH("&gt;",'CFR - XML import'!$A57,1)+1,SEARCH("/",'CFR - XML import'!$A57,1)-SEARCH("&gt;",'CFR - XML import'!$A57,1)-2)))</f>
        <v>0</v>
      </c>
      <c r="T63" s="140">
        <f>IF(ISERROR(FIND(T$3,'CFR - XML import'!$A57)),0,VALUE(MID('CFR - XML import'!$A57,SEARCH("&gt;",'CFR - XML import'!$A57,1)+1,SEARCH("/",'CFR - XML import'!$A57,1)-SEARCH("&gt;",'CFR - XML import'!$A57,1)-2)))</f>
        <v>0</v>
      </c>
      <c r="U63" s="140">
        <f>IF(ISERROR(FIND(U$3,'CFR - XML import'!$A57)),0,VALUE(MID('CFR - XML import'!$A57,SEARCH("&gt;",'CFR - XML import'!$A57,1)+1,SEARCH("/",'CFR - XML import'!$A57,1)-SEARCH("&gt;",'CFR - XML import'!$A57,1)-2)))</f>
        <v>0</v>
      </c>
      <c r="V63" s="140">
        <f>IF(ISERROR(FIND(V$3,'CFR - XML import'!$A57)),0,VALUE(MID('CFR - XML import'!$A57,SEARCH("&gt;",'CFR - XML import'!$A57,1)+1,SEARCH("/",'CFR - XML import'!$A57,1)-SEARCH("&gt;",'CFR - XML import'!$A57,1)-2)))</f>
        <v>0</v>
      </c>
      <c r="W63" s="140">
        <f>IF(ISERROR(FIND(W$3,'CFR - XML import'!$A57)),0,VALUE(MID('CFR - XML import'!$A57,SEARCH("&gt;",'CFR - XML import'!$A57,1)+1,SEARCH("/",'CFR - XML import'!$A57,1)-SEARCH("&gt;",'CFR - XML import'!$A57,1)-2)))</f>
        <v>0</v>
      </c>
      <c r="X63" s="140"/>
      <c r="Y63" s="140">
        <f>IF(ISERROR(FIND(Y$3,'CFR - XML import'!$A57)),0,VALUE(MID('CFR - XML import'!$A57,SEARCH("&gt;",'CFR - XML import'!$A57,1)+1,SEARCH("/",'CFR - XML import'!$A57,1)-SEARCH("&gt;",'CFR - XML import'!$A57,1)-2)))</f>
        <v>0</v>
      </c>
      <c r="Z63" s="140">
        <f>IF(ISERROR(FIND(Z$3,'CFR - XML import'!$A57)),0,VALUE(MID('CFR - XML import'!$A57,SEARCH("&gt;",'CFR - XML import'!$A57,1)+1,SEARCH("/",'CFR - XML import'!$A57,1)-SEARCH("&gt;",'CFR - XML import'!$A57,1)-2)))</f>
        <v>0</v>
      </c>
      <c r="AA63" s="140">
        <f>IF(ISERROR(FIND(AA$3,'CFR - XML import'!$A57)),0,VALUE(MID('CFR - XML import'!$A57,SEARCH("&gt;",'CFR - XML import'!$A57,1)+1,SEARCH("/",'CFR - XML import'!$A57,1)-SEARCH("&gt;",'CFR - XML import'!$A57,1)-2)))</f>
        <v>0</v>
      </c>
      <c r="AB63" s="140">
        <f>IF(ISERROR(FIND(AB$3,'CFR - XML import'!$A57)),0,VALUE(MID('CFR - XML import'!$A57,SEARCH("&gt;",'CFR - XML import'!$A57,1)+1,SEARCH("/",'CFR - XML import'!$A57,1)-SEARCH("&gt;",'CFR - XML import'!$A57,1)-2)))</f>
        <v>0</v>
      </c>
      <c r="AC63" s="140">
        <f>IF(ISERROR(FIND(AC$3,'CFR - XML import'!$A57)),0,VALUE(MID('CFR - XML import'!$A57,SEARCH("&gt;",'CFR - XML import'!$A57,1)+1,SEARCH("/",'CFR - XML import'!$A57,1)-SEARCH("&gt;",'CFR - XML import'!$A57,1)-2)))</f>
        <v>0</v>
      </c>
      <c r="AD63" s="140">
        <f>IF(ISERROR(FIND(AD$3,'CFR - XML import'!$A57)),0,VALUE(MID('CFR - XML import'!$A57,SEARCH("&gt;",'CFR - XML import'!$A57,1)+1,SEARCH("/",'CFR - XML import'!$A57,1)-SEARCH("&gt;",'CFR - XML import'!$A57,1)-2)))</f>
        <v>0</v>
      </c>
      <c r="AE63" s="140">
        <f>IF(ISERROR(FIND(AE$3,'CFR - XML import'!$A57)),0,VALUE(MID('CFR - XML import'!$A57,SEARCH("&gt;",'CFR - XML import'!$A57,1)+1,SEARCH("/",'CFR - XML import'!$A57,1)-SEARCH("&gt;",'CFR - XML import'!$A57,1)-2)))</f>
        <v>0</v>
      </c>
      <c r="AF63" s="140">
        <f>IF(ISERROR(FIND(AF$3,'CFR - XML import'!$A57)),0,VALUE(MID('CFR - XML import'!$A57,SEARCH("&gt;",'CFR - XML import'!$A57,1)+1,SEARCH("/",'CFR - XML import'!$A57,1)-SEARCH("&gt;",'CFR - XML import'!$A57,1)-2)))</f>
        <v>0</v>
      </c>
      <c r="AG63" s="140">
        <f>IF(ISERROR(FIND(AG$3,'CFR - XML import'!$A57)),0,VALUE(MID('CFR - XML import'!$A57,SEARCH("&gt;",'CFR - XML import'!$A57,1)+1,SEARCH("/",'CFR - XML import'!$A57,1)-SEARCH("&gt;",'CFR - XML import'!$A57,1)-2)))</f>
        <v>0</v>
      </c>
      <c r="AH63" s="140">
        <f>IF(ISERROR(FIND(AH$3,'CFR - XML import'!$A57)),0,VALUE(MID('CFR - XML import'!$A57,SEARCH("&gt;",'CFR - XML import'!$A57,1)+1,SEARCH("/",'CFR - XML import'!$A57,1)-SEARCH("&gt;",'CFR - XML import'!$A57,1)-2)))</f>
        <v>0</v>
      </c>
      <c r="AI63" s="140">
        <f>IF(ISERROR(FIND(AI$3,'CFR - XML import'!$A57)),0,VALUE(MID('CFR - XML import'!$A57,SEARCH("&gt;",'CFR - XML import'!$A57,1)+1,SEARCH("/",'CFR - XML import'!$A57,1)-SEARCH("&gt;",'CFR - XML import'!$A57,1)-2)))</f>
        <v>0</v>
      </c>
      <c r="AJ63" s="140">
        <f>IF(ISERROR(FIND(AJ$3,'CFR - XML import'!$A57)),0,VALUE(MID('CFR - XML import'!$A57,SEARCH("&gt;",'CFR - XML import'!$A57,1)+1,SEARCH("/",'CFR - XML import'!$A57,1)-SEARCH("&gt;",'CFR - XML import'!$A57,1)-2)))</f>
        <v>24815.96</v>
      </c>
      <c r="AK63" s="140">
        <f>IF(ISERROR(FIND(AK$3,'CFR - XML import'!$A57)),0,VALUE(MID('CFR - XML import'!$A57,SEARCH("&gt;",'CFR - XML import'!$A57,1)+1,SEARCH("/",'CFR - XML import'!$A57,1)-SEARCH("&gt;",'CFR - XML import'!$A57,1)-2)))</f>
        <v>0</v>
      </c>
      <c r="AL63" s="140">
        <f>IF(ISERROR(FIND(AL$3,'CFR - XML import'!$A57)),0,VALUE(MID('CFR - XML import'!$A57,SEARCH("&gt;",'CFR - XML import'!$A57,1)+1,SEARCH("/",'CFR - XML import'!$A57,1)-SEARCH("&gt;",'CFR - XML import'!$A57,1)-2)))</f>
        <v>0</v>
      </c>
      <c r="AM63" s="140">
        <f>IF(ISERROR(FIND(AM$3,'CFR - XML import'!$A57)),0,VALUE(MID('CFR - XML import'!$A57,SEARCH("&gt;",'CFR - XML import'!$A57,1)+1,SEARCH("/",'CFR - XML import'!$A57,1)-SEARCH("&gt;",'CFR - XML import'!$A57,1)-2)))</f>
        <v>0</v>
      </c>
      <c r="AN63" s="140">
        <f>IF(ISERROR(FIND(AN$3,'CFR - XML import'!$A57)),0,VALUE(MID('CFR - XML import'!$A57,SEARCH("&gt;",'CFR - XML import'!$A57,1)+1,SEARCH("/",'CFR - XML import'!$A57,1)-SEARCH("&gt;",'CFR - XML import'!$A57,1)-2)))</f>
        <v>0</v>
      </c>
      <c r="AO63" s="140">
        <f>IF(ISERROR(FIND(AO$3,'CFR - XML import'!$A57)),0,VALUE(MID('CFR - XML import'!$A57,SEARCH("&gt;",'CFR - XML import'!$A57,1)+1,SEARCH("/",'CFR - XML import'!$A57,1)-SEARCH("&gt;",'CFR - XML import'!$A57,1)-2)))</f>
        <v>0</v>
      </c>
      <c r="AP63" s="140">
        <f>IF(ISERROR(FIND(AP$3,'CFR - XML import'!$A57)),0,VALUE(MID('CFR - XML import'!$A57,SEARCH("&gt;",'CFR - XML import'!$A57,1)+1,SEARCH("/",'CFR - XML import'!$A57,1)-SEARCH("&gt;",'CFR - XML import'!$A57,1)-2)))</f>
        <v>0</v>
      </c>
      <c r="AQ63" s="140">
        <f>IF(ISERROR(FIND(AQ$3,'CFR - XML import'!$A57)),0,VALUE(MID('CFR - XML import'!$A57,SEARCH("&gt;",'CFR - XML import'!$A57,1)+1,SEARCH("/",'CFR - XML import'!$A57,1)-SEARCH("&gt;",'CFR - XML import'!$A57,1)-2)))</f>
        <v>0</v>
      </c>
      <c r="AR63" s="140">
        <f>IF(ISERROR(FIND(AR$3,'CFR - XML import'!$A57)),0,VALUE(MID('CFR - XML import'!$A57,SEARCH("&gt;",'CFR - XML import'!$A57,1)+1,SEARCH("/",'CFR - XML import'!$A57,1)-SEARCH("&gt;",'CFR - XML import'!$A57,1)-2)))</f>
        <v>0</v>
      </c>
      <c r="AS63" s="140">
        <f>IF(ISERROR(FIND(AS$3,'CFR - XML import'!$A57)),0,VALUE(MID('CFR - XML import'!$A57,SEARCH("&gt;",'CFR - XML import'!$A57,1)+1,SEARCH("/",'CFR - XML import'!$A57,1)-SEARCH("&gt;",'CFR - XML import'!$A57,1)-2)))</f>
        <v>0</v>
      </c>
      <c r="AT63" s="140">
        <f>IF(ISERROR(FIND(AT$3,'CFR - XML import'!$A57)),0,VALUE(MID('CFR - XML import'!$A57,SEARCH("&gt;",'CFR - XML import'!$A57,1)+1,SEARCH("/",'CFR - XML import'!$A57,1)-SEARCH("&gt;",'CFR - XML import'!$A57,1)-2)))</f>
        <v>0</v>
      </c>
      <c r="AU63" s="140">
        <f>IF(ISERROR(FIND(AU$3,'CFR - XML import'!$A57)),0,VALUE(MID('CFR - XML import'!$A57,SEARCH("&gt;",'CFR - XML import'!$A57,1)+1,SEARCH("/",'CFR - XML import'!$A57,1)-SEARCH("&gt;",'CFR - XML import'!$A57,1)-2)))</f>
        <v>0</v>
      </c>
      <c r="AV63" s="140">
        <f>IF(ISERROR(FIND(AV$3,'CFR - XML import'!$A57)),0,VALUE(MID('CFR - XML import'!$A57,SEARCH("&gt;",'CFR - XML import'!$A57,1)+1,SEARCH("/",'CFR - XML import'!$A57,1)-SEARCH("&gt;",'CFR - XML import'!$A57,1)-2)))</f>
        <v>0</v>
      </c>
      <c r="AW63" s="140">
        <f>IF(ISERROR(FIND(AW$3,'CFR - XML import'!$A57)),0,VALUE(MID('CFR - XML import'!$A57,SEARCH("&gt;",'CFR - XML import'!$A57,1)+1,SEARCH("/",'CFR - XML import'!$A57,1)-SEARCH("&gt;",'CFR - XML import'!$A57,1)-2)))</f>
        <v>0</v>
      </c>
      <c r="AX63" s="140">
        <f>IF(ISERROR(FIND(AX$3,'CFR - XML import'!$A57)),0,VALUE(MID('CFR - XML import'!$A57,SEARCH("&gt;",'CFR - XML import'!$A57,1)+1,SEARCH("/",'CFR - XML import'!$A57,1)-SEARCH("&gt;",'CFR - XML import'!$A57,1)-2)))</f>
        <v>0</v>
      </c>
      <c r="AY63" s="140">
        <f>IF(ISERROR(FIND(AY$3,'CFR - XML import'!$A57)),0,VALUE(MID('CFR - XML import'!$A57,SEARCH("&gt;",'CFR - XML import'!$A57,1)+1,SEARCH("/",'CFR - XML import'!$A57,1)-SEARCH("&gt;",'CFR - XML import'!$A57,1)-2)))</f>
        <v>0</v>
      </c>
      <c r="AZ63" s="140">
        <f>IF(ISERROR(FIND(AZ$3,'CFR - XML import'!$A57)),0,VALUE(MID('CFR - XML import'!$A57,SEARCH("&gt;",'CFR - XML import'!$A57,1)+1,SEARCH("/",'CFR - XML import'!$A57,1)-SEARCH("&gt;",'CFR - XML import'!$A57,1)-2)))</f>
        <v>0</v>
      </c>
      <c r="BA63" s="140">
        <f>IF(ISERROR(FIND(BA$3,'CFR - XML import'!$A57)),0,VALUE(MID('CFR - XML import'!$A57,SEARCH("&gt;",'CFR - XML import'!$A57,1)+1,SEARCH("/",'CFR - XML import'!$A57,1)-SEARCH("&gt;",'CFR - XML import'!$A57,1)-2)))</f>
        <v>0</v>
      </c>
      <c r="BB63" s="140">
        <f>IF(ISERROR(FIND(BB$3,'CFR - XML import'!$A57)),0,VALUE(MID('CFR - XML import'!$A57,SEARCH("&gt;",'CFR - XML import'!$A57,1)+1,SEARCH("/",'CFR - XML import'!$A57,1)-SEARCH("&gt;",'CFR - XML import'!$A57,1)-2)))</f>
        <v>0</v>
      </c>
      <c r="BC63" s="140">
        <f>IF(ISERROR(FIND(BC$3,'CFR - XML import'!$A57)),0,VALUE(MID('CFR - XML import'!$A57,SEARCH("&gt;",'CFR - XML import'!$A57,1)+1,SEARCH("/",'CFR - XML import'!$A57,1)-SEARCH("&gt;",'CFR - XML import'!$A57,1)-2)))</f>
        <v>0</v>
      </c>
      <c r="BD63" s="140">
        <f>IF(ISERROR(FIND(BD$3,'CFR - XML import'!$A57)),0,VALUE(MID('CFR - XML import'!$A57,SEARCH("&gt;",'CFR - XML import'!$A57,1)+1,SEARCH("/",'CFR - XML import'!$A57,1)-SEARCH("&gt;",'CFR - XML import'!$A57,1)-2)))</f>
        <v>0</v>
      </c>
      <c r="BE63" s="140">
        <f>IF(ISERROR(FIND(BE$3,'CFR - XML import'!$A57)),0,VALUE(MID('CFR - XML import'!$A57,SEARCH("&gt;",'CFR - XML import'!$A57,1)+1,SEARCH("/",'CFR - XML import'!$A57,1)-SEARCH("&gt;",'CFR - XML import'!$A57,1)-2)))</f>
        <v>0</v>
      </c>
      <c r="BF63" s="140">
        <f>IF(ISERROR(FIND(BF$3,'CFR - XML import'!$A57)),0,VALUE(MID('CFR - XML import'!$A57,SEARCH("&gt;",'CFR - XML import'!$A57,1)+1,SEARCH("/",'CFR - XML import'!$A57,1)-SEARCH("&gt;",'CFR - XML import'!$A57,1)-2)))</f>
        <v>0</v>
      </c>
      <c r="BG63" s="140">
        <f>IF(ISERROR(FIND(BG$3,'CFR - XML import'!$A57)),0,VALUE(MID('CFR - XML import'!$A57,SEARCH("&gt;",'CFR - XML import'!$A57,1)+1,SEARCH("/",'CFR - XML import'!$A57,1)-SEARCH("&gt;",'CFR - XML import'!$A57,1)-2)))</f>
        <v>0</v>
      </c>
      <c r="BH63" s="140">
        <f>IF(ISERROR(FIND(BH$3,'CFR - XML import'!$A57)),0,VALUE(MID('CFR - XML import'!$A57,SEARCH("&gt;",'CFR - XML import'!$A57,1)+1,SEARCH("/",'CFR - XML import'!$A57,1)-SEARCH("&gt;",'CFR - XML import'!$A57,1)-2)))</f>
        <v>0</v>
      </c>
      <c r="BI63" s="140">
        <f>IF(ISERROR(FIND(BI$3,'CFR - XML import'!$A57)),0,VALUE(MID('CFR - XML import'!$A57,SEARCH("&gt;",'CFR - XML import'!$A57,1)+1,SEARCH("/",'CFR - XML import'!$A57,1)-SEARCH("&gt;",'CFR - XML import'!$A57,1)-2)))</f>
        <v>0</v>
      </c>
      <c r="BJ63" s="140">
        <f>IF(ISERROR(FIND(BJ$3,'CFR - XML import'!$A57)),0,VALUE(MID('CFR - XML import'!$A57,SEARCH("&gt;",'CFR - XML import'!$A57,1)+1,SEARCH("/",'CFR - XML import'!$A57,1)-SEARCH("&gt;",'CFR - XML import'!$A57,1)-2)))</f>
        <v>0</v>
      </c>
      <c r="BK63" s="140">
        <f>IF(ISERROR(FIND(BK$3,'CFR - XML import'!$A57)),0,VALUE(MID('CFR - XML import'!$A57,SEARCH("&gt;",'CFR - XML import'!$A57,1)+1,SEARCH("/",'CFR - XML import'!$A57,1)-SEARCH("&gt;",'CFR - XML import'!$A57,1)-2)))</f>
        <v>0</v>
      </c>
      <c r="BL63" s="140">
        <f>IF(ISERROR(FIND(BL$3,'CFR - XML import'!$A57)),0,VALUE(MID('CFR - XML import'!$A57,SEARCH("&gt;",'CFR - XML import'!$A57,1)+1,SEARCH("/",'CFR - XML import'!$A57,1)-SEARCH("&gt;",'CFR - XML import'!$A57,1)-2)))</f>
        <v>0</v>
      </c>
      <c r="BM63" s="140">
        <f>IF(ISERROR(FIND(BM$3,'CFR - XML import'!$A57)),0,VALUE(MID('CFR - XML import'!$A57,SEARCH("&gt;",'CFR - XML import'!$A57,1)+1,SEARCH("/",'CFR - XML import'!$A57,1)-SEARCH("&gt;",'CFR - XML import'!$A57,1)-2)))</f>
        <v>0</v>
      </c>
      <c r="BN63" s="140">
        <f>IF(ISERROR(FIND(BN$3,'CFR - XML import'!$A57)),0,VALUE(MID('CFR - XML import'!$A57,SEARCH("&gt;",'CFR - XML import'!$A57,1)+1,SEARCH("/",'CFR - XML import'!$A57,1)-SEARCH("&gt;",'CFR - XML import'!$A57,1)-2)))</f>
        <v>0</v>
      </c>
      <c r="BO63" s="140">
        <f>IF(ISERROR(FIND(BO$3,'CFR - XML import'!$A57)),0,VALUE(MID('CFR - XML import'!$A57,SEARCH("&gt;",'CFR - XML import'!$A57,1)+1,SEARCH("/",'CFR - XML import'!$A57,1)-SEARCH("&gt;",'CFR - XML import'!$A57,1)-2)))</f>
        <v>0</v>
      </c>
      <c r="BP63" s="140">
        <f>IF(ISERROR(FIND(BP$3,'CFR - XML import'!$A57)),0,VALUE(MID('CFR - XML import'!$A57,SEARCH("&gt;",'CFR - XML import'!$A57,1)+1,SEARCH("/",'CFR - XML import'!$A57,1)-SEARCH("&gt;",'CFR - XML import'!$A57,1)-2)))</f>
        <v>0</v>
      </c>
      <c r="BQ63" s="140">
        <f>IF(ISERROR(FIND(BQ$3,'CFR - XML import'!$A57)),0,VALUE(MID('CFR - XML import'!$A57,SEARCH("&gt;",'CFR - XML import'!$A57,1)+1,SEARCH("/",'CFR - XML import'!$A57,1)-SEARCH("&gt;",'CFR - XML import'!$A57,1)-2)))</f>
        <v>0</v>
      </c>
      <c r="BR63" s="140">
        <f>IF(ISERROR(FIND(BR$3,'CFR - XML import'!$A57)),0,VALUE(MID('CFR - XML import'!$A57,SEARCH("&gt;",'CFR - XML import'!$A57,1)+1,SEARCH("/",'CFR - XML import'!$A57,1)-SEARCH("&gt;",'CFR - XML import'!$A57,1)-2)))</f>
        <v>0</v>
      </c>
      <c r="BS63" s="140">
        <f>IF(ISERROR(FIND(BS$3,'CFR - XML import'!$A57)),0,VALUE(MID('CFR - XML import'!$A57,SEARCH("&gt;",'CFR - XML import'!$A57,1)+1,SEARCH("/",'CFR - XML import'!$A57,1)-SEARCH("&gt;",'CFR - XML import'!$A57,1)-2)))</f>
        <v>0</v>
      </c>
      <c r="BT63" s="140">
        <f>IF(ISERROR(FIND(BT$3,'CFR - XML import'!$A57)),0,VALUE(MID('CFR - XML import'!$A57,SEARCH("&gt;",'CFR - XML import'!$A57,1)+1,SEARCH("/",'CFR - XML import'!$A57,1)-SEARCH("&gt;",'CFR - XML import'!$A57,1)-2)))</f>
        <v>0</v>
      </c>
      <c r="BU63" s="140">
        <f>IF(ISERROR(FIND(BU$3,'CFR - XML import'!$A57)),0,VALUE(MID('CFR - XML import'!$A57,SEARCH("&gt;",'CFR - XML import'!$A57,1)+1,SEARCH("/",'CFR - XML import'!$A57,1)-SEARCH("&gt;",'CFR - XML import'!$A57,1)-2)))</f>
        <v>0</v>
      </c>
      <c r="BV63" s="140">
        <f>IF(ISERROR(FIND(BV$3,'CFR - XML import'!$A57)),0,VALUE(MID('CFR - XML import'!$A57,SEARCH("&gt;",'CFR - XML import'!$A57,1)+1,SEARCH("/",'CFR - XML import'!$A57,1)-SEARCH("&gt;",'CFR - XML import'!$A57,1)-2)))</f>
        <v>0</v>
      </c>
      <c r="BW63" s="140">
        <f>IF(ISERROR(FIND(BW$3,'CFR - XML import'!$A57)),0,VALUE(MID('CFR - XML import'!$A57,SEARCH("&gt;",'CFR - XML import'!$A57,1)+1,SEARCH("/",'CFR - XML import'!$A57,1)-SEARCH("&gt;",'CFR - XML import'!$A57,1)-2)))</f>
        <v>0</v>
      </c>
      <c r="BX63" s="140">
        <f>IF(ISERROR(FIND(BX$3,'CFR - XML import'!$A57)),0,VALUE(MID('CFR - XML import'!$A57,SEARCH("&gt;",'CFR - XML import'!$A57,1)+1,SEARCH("/",'CFR - XML import'!$A57,1)-SEARCH("&gt;",'CFR - XML import'!$A57,1)-2)))</f>
        <v>0</v>
      </c>
      <c r="BY63" s="140">
        <f>IF(ISERROR(FIND(BY$3,'CFR - XML import'!$A57)),0,VALUE(MID('CFR - XML import'!$A57,SEARCH("&gt;",'CFR - XML import'!$A57,1)+1,SEARCH("/",'CFR - XML import'!$A57,1)-SEARCH("&gt;",'CFR - XML import'!$A57,1)-2)))</f>
        <v>0</v>
      </c>
      <c r="BZ63" s="140">
        <f>IF(ISERROR(FIND(BZ$3,'CFR - XML import'!$A57)),0,VALUE(MID('CFR - XML import'!$A57,SEARCH("&gt;",'CFR - XML import'!$A57,1)+1,SEARCH("/",'CFR - XML import'!$A57,1)-SEARCH("&gt;",'CFR - XML import'!$A57,1)-2)))</f>
        <v>0</v>
      </c>
      <c r="CG63" s="142">
        <f>IF(ISERROR(IF(MID('CFR - XML import'!$A57,LEN($CF$4)+5,LEN('CFR - XML import'!$A57)-(2*LEN($CF$4)+5))="RMMS",1,IF(MID('CFR - XML import'!$A57,LEN("    &lt;InputSystem&gt;")+1,LEN('CFR - XML import'!$A57)-(LEN("    &lt;InputSystem&gt;")+LEN($CF$4)+1))="SIMS",2,0))),0,IF(MID('CFR - XML import'!$A57,LEN($CF$4)+5,LEN('CFR - XML import'!$A57)-(2*LEN($CF$4)+5))="RMMS",1,IF(MID('CFR - XML import'!$A57,LEN("    &lt;InputSystem&gt;")+1,LEN('CFR - XML import'!$A57)-(LEN("    &lt;InputSystem&gt;")+LEN($CF$4)+1))="SIMS",2,0)))</f>
        <v>0</v>
      </c>
      <c r="CH63" s="140">
        <f>IF(ISERROR(FIND(CH$3,'CFR - XML import'!$A57)),0,MID('CFR - XML import'!$A57,SEARCH("&gt;",'CFR - XML import'!$A57,1)+1,SEARCH("/",'CFR - XML import'!$A57,1)-SEARCH("&gt;",'CFR - XML import'!$A57,1)-2))</f>
        <v>0</v>
      </c>
      <c r="CI63" s="140">
        <f>IF(ISERROR(FIND(CI$3,'CFR - XML import'!$A57)),0,MID('CFR - XML import'!$A57,SEARCH("&gt;",'CFR - XML import'!$A57,1)+1,SEARCH("/",'CFR - XML import'!$A57,1)-SEARCH("&gt;",'CFR - XML import'!$A57,1)-2))</f>
        <v>0</v>
      </c>
      <c r="CJ63" s="140">
        <f>IF(ISERROR(FIND(CJ$3,'CFR - XML import'!$A57)),0,MID('CFR - XML import'!$A57,SEARCH("&gt;",'CFR - XML import'!$A57,1)+1,SEARCH("/",'CFR - XML import'!$A57,1)-SEARCH("&gt;",'CFR - XML import'!$A57,1)-2))</f>
        <v>0</v>
      </c>
      <c r="CK63" s="140">
        <f>IF(ISERROR(FIND(CK$3,'CFR - XML import'!$A57)),0,MID('CFR - XML import'!$A57,SEARCH("&gt;",'CFR - XML import'!$A57,1)+1,SEARCH("/",'CFR - XML import'!$A57,1)-SEARCH("&gt;",'CFR - XML import'!$A57,1)-2))</f>
        <v>0</v>
      </c>
      <c r="CL63" s="140">
        <f>IF(ISERROR(FIND(CL$3,'CFR - XML import'!$A57)),0,MID('CFR - XML import'!$A57,SEARCH("&gt;",'CFR - XML import'!$A57,1)+1,SEARCH("/",'CFR - XML import'!$A57,1)-SEARCH("&gt;",'CFR - XML import'!$A57,1)-2))</f>
        <v>0</v>
      </c>
      <c r="CM63" s="140">
        <f>IF(ISERROR(FIND(CM$3,'CFR - XML import'!$A57)),0,MID('CFR - XML import'!$A57,SEARCH("&gt;",'CFR - XML import'!$A57,1)+1,SEARCH("/",'CFR - XML import'!$A57,1)-SEARCH("&gt;",'CFR - XML import'!$A57,1)-2))</f>
        <v>0</v>
      </c>
    </row>
    <row r="64" spans="1:91" x14ac:dyDescent="0.2">
      <c r="A64" s="139" t="str">
        <f>IF(AND('CFR - XML import'!A58&lt;&gt;"",LEFT('CFR - XML import'!A58,1)&lt;&gt;"&lt;",LEFT('CFR - XML import'!A58,3)&lt;&gt;"  &lt;",LEFT('CFR - XML import'!A58,5)&lt;&gt;"    &lt;",LEFT('CFR - XML import'!A58,7)&lt;&gt;"      &lt;",LEFT('CFR - XML import'!A58,9)&lt;&gt;"        &lt;",$B$1="SIMS"),'CFR - XML import'!A58,IF(AND(LEFT('CFR - XML import'!A58,9)="&lt;Details&gt;",$B$1="RM"),'CFR - XML import'!A58,""))</f>
        <v/>
      </c>
      <c r="B64" s="140">
        <f>IF(ISERROR(FIND(B$3,'CFR - XML import'!$A58)),0,VALUE(MID('CFR - XML import'!$A58,SEARCH("&gt;",'CFR - XML import'!$A58,1)+1,SEARCH("/",'CFR - XML import'!$A58,1)-SEARCH("&gt;",'CFR - XML import'!$A58,1)-2)))</f>
        <v>0</v>
      </c>
      <c r="D64" s="140">
        <f>IF(ISERROR(FIND(D$3,'CFR - XML import'!$A58)),0,MID('CFR - XML import'!$A58,SEARCH("&gt;",'CFR - XML import'!$A58,1)+1,SEARCH("/",'CFR - XML import'!$A58,1)-SEARCH("&gt;",'CFR - XML import'!$A58,1)-2))</f>
        <v>0</v>
      </c>
      <c r="E64" s="140">
        <f>IF(ISERROR(FIND(E$3,'CFR - XML import'!$A58)),0,MID('CFR - XML import'!$A58,SEARCH("&gt;",'CFR - XML import'!$A58,1)+1,SEARCH("/",'CFR - XML import'!$A58,1)-SEARCH("&gt;",'CFR - XML import'!$A58,1)-2))</f>
        <v>0</v>
      </c>
      <c r="F64" s="141">
        <f>IF($B$1="SIMS",IF(ISERROR(FIND(F$3,'CFR - XML import'!$A58)),0,VALUE(MID('CFR - XML import'!$A58,15,10))),IF(ISERROR(FIND(F$3,'CFR - XML import'!$A58)),0,VALUE(MID('CFR - XML import'!$A58,15,10))))</f>
        <v>0</v>
      </c>
      <c r="G64" s="140">
        <f>IF(ISERROR(FIND(G$3,'CFR - XML import'!$A58)),0,VALUE(MID('CFR - XML import'!$A58,SEARCH("&gt;",'CFR - XML import'!$A58,1)+1,SEARCH("/",'CFR - XML import'!$A58,1)-SEARCH("&gt;",'CFR - XML import'!$A58,1)-2)))</f>
        <v>0</v>
      </c>
      <c r="H64" s="140">
        <f>IF(ISERROR(FIND(H$3,'CFR - XML import'!$A58)),0,VALUE(MID('CFR - XML import'!$A58,SEARCH("&gt;",'CFR - XML import'!$A58,1)+1,SEARCH("/",'CFR - XML import'!$A58,1)-SEARCH("&gt;",'CFR - XML import'!$A58,1)-2)))</f>
        <v>0</v>
      </c>
      <c r="I64" s="140">
        <f>IF(ISERROR(FIND(I$3,'CFR - XML import'!$A58)),0,VALUE(MID('CFR - XML import'!$A58,SEARCH("&gt;",'CFR - XML import'!$A58,1)+1,SEARCH("/",'CFR - XML import'!$A58,1)-SEARCH("&gt;",'CFR - XML import'!$A58,1)-2)))</f>
        <v>0</v>
      </c>
      <c r="J64" s="140">
        <f>IF(ISERROR(FIND(J$3,'CFR - XML import'!$A58)),0,VALUE(MID('CFR - XML import'!$A58,SEARCH("&gt;",'CFR - XML import'!$A58,1)+1,SEARCH("/",'CFR - XML import'!$A58,1)-SEARCH("&gt;",'CFR - XML import'!$A58,1)-2)))</f>
        <v>0</v>
      </c>
      <c r="K64" s="140">
        <f>IF(ISERROR(FIND(K$3,'CFR - XML import'!$A58)),0,VALUE(MID('CFR - XML import'!$A58,SEARCH("&gt;",'CFR - XML import'!$A58,1)+1,SEARCH("/",'CFR - XML import'!$A58,1)-SEARCH("&gt;",'CFR - XML import'!$A58,1)-2)))</f>
        <v>0</v>
      </c>
      <c r="L64" s="140">
        <f>IF(ISERROR(FIND(L$3,'CFR - XML import'!$A58)),0,VALUE(MID('CFR - XML import'!$A58,SEARCH("&gt;",'CFR - XML import'!$A58,1)+1,SEARCH("/",'CFR - XML import'!$A58,1)-SEARCH("&gt;",'CFR - XML import'!$A58,1)-2)))</f>
        <v>0</v>
      </c>
      <c r="M64" s="140">
        <f>IF(ISERROR(FIND(M$3,'CFR - XML import'!$A58)),0,VALUE(MID('CFR - XML import'!$A58,SEARCH("&gt;",'CFR - XML import'!$A58,1)+1,SEARCH("/",'CFR - XML import'!$A58,1)-SEARCH("&gt;",'CFR - XML import'!$A58,1)-2)))</f>
        <v>0</v>
      </c>
      <c r="N64" s="140">
        <f>IF(ISERROR(FIND(N$3,'CFR - XML import'!$A58)),0,VALUE(MID('CFR - XML import'!$A58,SEARCH("&gt;",'CFR - XML import'!$A58,1)+1,SEARCH("/",'CFR - XML import'!$A58,1)-SEARCH("&gt;",'CFR - XML import'!$A58,1)-2)))</f>
        <v>0</v>
      </c>
      <c r="O64" s="140">
        <f>IF(ISERROR(FIND(O$3,'CFR - XML import'!$A58)),0,VALUE(MID('CFR - XML import'!$A58,SEARCH("&gt;",'CFR - XML import'!$A58,1)+1,SEARCH("/",'CFR - XML import'!$A58,1)-SEARCH("&gt;",'CFR - XML import'!$A58,1)-2)))</f>
        <v>0</v>
      </c>
      <c r="P64" s="140">
        <f>IF(ISERROR(FIND(P$3,'CFR - XML import'!$A58)),0,VALUE(MID('CFR - XML import'!$A58,SEARCH("&gt;",'CFR - XML import'!$A58,1)+1,SEARCH("/",'CFR - XML import'!$A58,1)-SEARCH("&gt;",'CFR - XML import'!$A58,1)-2)))</f>
        <v>0</v>
      </c>
      <c r="Q64" s="140">
        <f>IF(ISERROR(FIND(Q$3,'CFR - XML import'!$A58)),0,VALUE(MID('CFR - XML import'!$A58,SEARCH("&gt;",'CFR - XML import'!$A58,1)+1,SEARCH("/",'CFR - XML import'!$A58,1)-SEARCH("&gt;",'CFR - XML import'!$A58,1)-2)))</f>
        <v>0</v>
      </c>
      <c r="R64" s="140">
        <f>IF(ISERROR(FIND(R$3,'CFR - XML import'!$A58)),0,VALUE(MID('CFR - XML import'!$A58,SEARCH("&gt;",'CFR - XML import'!$A58,1)+1,SEARCH("/",'CFR - XML import'!$A58,1)-SEARCH("&gt;",'CFR - XML import'!$A58,1)-2)))</f>
        <v>0</v>
      </c>
      <c r="S64" s="140">
        <f>IF(ISERROR(FIND(S$3,'CFR - XML import'!$A58)),0,VALUE(MID('CFR - XML import'!$A58,SEARCH("&gt;",'CFR - XML import'!$A58,1)+1,SEARCH("/",'CFR - XML import'!$A58,1)-SEARCH("&gt;",'CFR - XML import'!$A58,1)-2)))</f>
        <v>0</v>
      </c>
      <c r="T64" s="140">
        <f>IF(ISERROR(FIND(T$3,'CFR - XML import'!$A58)),0,VALUE(MID('CFR - XML import'!$A58,SEARCH("&gt;",'CFR - XML import'!$A58,1)+1,SEARCH("/",'CFR - XML import'!$A58,1)-SEARCH("&gt;",'CFR - XML import'!$A58,1)-2)))</f>
        <v>0</v>
      </c>
      <c r="U64" s="140">
        <f>IF(ISERROR(FIND(U$3,'CFR - XML import'!$A58)),0,VALUE(MID('CFR - XML import'!$A58,SEARCH("&gt;",'CFR - XML import'!$A58,1)+1,SEARCH("/",'CFR - XML import'!$A58,1)-SEARCH("&gt;",'CFR - XML import'!$A58,1)-2)))</f>
        <v>0</v>
      </c>
      <c r="V64" s="140">
        <f>IF(ISERROR(FIND(V$3,'CFR - XML import'!$A58)),0,VALUE(MID('CFR - XML import'!$A58,SEARCH("&gt;",'CFR - XML import'!$A58,1)+1,SEARCH("/",'CFR - XML import'!$A58,1)-SEARCH("&gt;",'CFR - XML import'!$A58,1)-2)))</f>
        <v>0</v>
      </c>
      <c r="W64" s="140">
        <f>IF(ISERROR(FIND(W$3,'CFR - XML import'!$A58)),0,VALUE(MID('CFR - XML import'!$A58,SEARCH("&gt;",'CFR - XML import'!$A58,1)+1,SEARCH("/",'CFR - XML import'!$A58,1)-SEARCH("&gt;",'CFR - XML import'!$A58,1)-2)))</f>
        <v>0</v>
      </c>
      <c r="X64" s="140"/>
      <c r="Y64" s="140">
        <f>IF(ISERROR(FIND(Y$3,'CFR - XML import'!$A58)),0,VALUE(MID('CFR - XML import'!$A58,SEARCH("&gt;",'CFR - XML import'!$A58,1)+1,SEARCH("/",'CFR - XML import'!$A58,1)-SEARCH("&gt;",'CFR - XML import'!$A58,1)-2)))</f>
        <v>0</v>
      </c>
      <c r="Z64" s="140">
        <f>IF(ISERROR(FIND(Z$3,'CFR - XML import'!$A58)),0,VALUE(MID('CFR - XML import'!$A58,SEARCH("&gt;",'CFR - XML import'!$A58,1)+1,SEARCH("/",'CFR - XML import'!$A58,1)-SEARCH("&gt;",'CFR - XML import'!$A58,1)-2)))</f>
        <v>0</v>
      </c>
      <c r="AA64" s="140">
        <f>IF(ISERROR(FIND(AA$3,'CFR - XML import'!$A58)),0,VALUE(MID('CFR - XML import'!$A58,SEARCH("&gt;",'CFR - XML import'!$A58,1)+1,SEARCH("/",'CFR - XML import'!$A58,1)-SEARCH("&gt;",'CFR - XML import'!$A58,1)-2)))</f>
        <v>0</v>
      </c>
      <c r="AB64" s="140">
        <f>IF(ISERROR(FIND(AB$3,'CFR - XML import'!$A58)),0,VALUE(MID('CFR - XML import'!$A58,SEARCH("&gt;",'CFR - XML import'!$A58,1)+1,SEARCH("/",'CFR - XML import'!$A58,1)-SEARCH("&gt;",'CFR - XML import'!$A58,1)-2)))</f>
        <v>0</v>
      </c>
      <c r="AC64" s="140">
        <f>IF(ISERROR(FIND(AC$3,'CFR - XML import'!$A58)),0,VALUE(MID('CFR - XML import'!$A58,SEARCH("&gt;",'CFR - XML import'!$A58,1)+1,SEARCH("/",'CFR - XML import'!$A58,1)-SEARCH("&gt;",'CFR - XML import'!$A58,1)-2)))</f>
        <v>0</v>
      </c>
      <c r="AD64" s="140">
        <f>IF(ISERROR(FIND(AD$3,'CFR - XML import'!$A58)),0,VALUE(MID('CFR - XML import'!$A58,SEARCH("&gt;",'CFR - XML import'!$A58,1)+1,SEARCH("/",'CFR - XML import'!$A58,1)-SEARCH("&gt;",'CFR - XML import'!$A58,1)-2)))</f>
        <v>0</v>
      </c>
      <c r="AE64" s="140">
        <f>IF(ISERROR(FIND(AE$3,'CFR - XML import'!$A58)),0,VALUE(MID('CFR - XML import'!$A58,SEARCH("&gt;",'CFR - XML import'!$A58,1)+1,SEARCH("/",'CFR - XML import'!$A58,1)-SEARCH("&gt;",'CFR - XML import'!$A58,1)-2)))</f>
        <v>0</v>
      </c>
      <c r="AF64" s="140">
        <f>IF(ISERROR(FIND(AF$3,'CFR - XML import'!$A58)),0,VALUE(MID('CFR - XML import'!$A58,SEARCH("&gt;",'CFR - XML import'!$A58,1)+1,SEARCH("/",'CFR - XML import'!$A58,1)-SEARCH("&gt;",'CFR - XML import'!$A58,1)-2)))</f>
        <v>0</v>
      </c>
      <c r="AG64" s="140">
        <f>IF(ISERROR(FIND(AG$3,'CFR - XML import'!$A58)),0,VALUE(MID('CFR - XML import'!$A58,SEARCH("&gt;",'CFR - XML import'!$A58,1)+1,SEARCH("/",'CFR - XML import'!$A58,1)-SEARCH("&gt;",'CFR - XML import'!$A58,1)-2)))</f>
        <v>0</v>
      </c>
      <c r="AH64" s="140">
        <f>IF(ISERROR(FIND(AH$3,'CFR - XML import'!$A58)),0,VALUE(MID('CFR - XML import'!$A58,SEARCH("&gt;",'CFR - XML import'!$A58,1)+1,SEARCH("/",'CFR - XML import'!$A58,1)-SEARCH("&gt;",'CFR - XML import'!$A58,1)-2)))</f>
        <v>0</v>
      </c>
      <c r="AI64" s="140">
        <f>IF(ISERROR(FIND(AI$3,'CFR - XML import'!$A58)),0,VALUE(MID('CFR - XML import'!$A58,SEARCH("&gt;",'CFR - XML import'!$A58,1)+1,SEARCH("/",'CFR - XML import'!$A58,1)-SEARCH("&gt;",'CFR - XML import'!$A58,1)-2)))</f>
        <v>0</v>
      </c>
      <c r="AJ64" s="140">
        <f>IF(ISERROR(FIND(AJ$3,'CFR - XML import'!$A58)),0,VALUE(MID('CFR - XML import'!$A58,SEARCH("&gt;",'CFR - XML import'!$A58,1)+1,SEARCH("/",'CFR - XML import'!$A58,1)-SEARCH("&gt;",'CFR - XML import'!$A58,1)-2)))</f>
        <v>0</v>
      </c>
      <c r="AK64" s="140">
        <f>IF(ISERROR(FIND(AK$3,'CFR - XML import'!$A58)),0,VALUE(MID('CFR - XML import'!$A58,SEARCH("&gt;",'CFR - XML import'!$A58,1)+1,SEARCH("/",'CFR - XML import'!$A58,1)-SEARCH("&gt;",'CFR - XML import'!$A58,1)-2)))</f>
        <v>13360.04</v>
      </c>
      <c r="AL64" s="140">
        <f>IF(ISERROR(FIND(AL$3,'CFR - XML import'!$A58)),0,VALUE(MID('CFR - XML import'!$A58,SEARCH("&gt;",'CFR - XML import'!$A58,1)+1,SEARCH("/",'CFR - XML import'!$A58,1)-SEARCH("&gt;",'CFR - XML import'!$A58,1)-2)))</f>
        <v>0</v>
      </c>
      <c r="AM64" s="140">
        <f>IF(ISERROR(FIND(AM$3,'CFR - XML import'!$A58)),0,VALUE(MID('CFR - XML import'!$A58,SEARCH("&gt;",'CFR - XML import'!$A58,1)+1,SEARCH("/",'CFR - XML import'!$A58,1)-SEARCH("&gt;",'CFR - XML import'!$A58,1)-2)))</f>
        <v>0</v>
      </c>
      <c r="AN64" s="140">
        <f>IF(ISERROR(FIND(AN$3,'CFR - XML import'!$A58)),0,VALUE(MID('CFR - XML import'!$A58,SEARCH("&gt;",'CFR - XML import'!$A58,1)+1,SEARCH("/",'CFR - XML import'!$A58,1)-SEARCH("&gt;",'CFR - XML import'!$A58,1)-2)))</f>
        <v>0</v>
      </c>
      <c r="AO64" s="140">
        <f>IF(ISERROR(FIND(AO$3,'CFR - XML import'!$A58)),0,VALUE(MID('CFR - XML import'!$A58,SEARCH("&gt;",'CFR - XML import'!$A58,1)+1,SEARCH("/",'CFR - XML import'!$A58,1)-SEARCH("&gt;",'CFR - XML import'!$A58,1)-2)))</f>
        <v>0</v>
      </c>
      <c r="AP64" s="140">
        <f>IF(ISERROR(FIND(AP$3,'CFR - XML import'!$A58)),0,VALUE(MID('CFR - XML import'!$A58,SEARCH("&gt;",'CFR - XML import'!$A58,1)+1,SEARCH("/",'CFR - XML import'!$A58,1)-SEARCH("&gt;",'CFR - XML import'!$A58,1)-2)))</f>
        <v>0</v>
      </c>
      <c r="AQ64" s="140">
        <f>IF(ISERROR(FIND(AQ$3,'CFR - XML import'!$A58)),0,VALUE(MID('CFR - XML import'!$A58,SEARCH("&gt;",'CFR - XML import'!$A58,1)+1,SEARCH("/",'CFR - XML import'!$A58,1)-SEARCH("&gt;",'CFR - XML import'!$A58,1)-2)))</f>
        <v>0</v>
      </c>
      <c r="AR64" s="140">
        <f>IF(ISERROR(FIND(AR$3,'CFR - XML import'!$A58)),0,VALUE(MID('CFR - XML import'!$A58,SEARCH("&gt;",'CFR - XML import'!$A58,1)+1,SEARCH("/",'CFR - XML import'!$A58,1)-SEARCH("&gt;",'CFR - XML import'!$A58,1)-2)))</f>
        <v>0</v>
      </c>
      <c r="AS64" s="140">
        <f>IF(ISERROR(FIND(AS$3,'CFR - XML import'!$A58)),0,VALUE(MID('CFR - XML import'!$A58,SEARCH("&gt;",'CFR - XML import'!$A58,1)+1,SEARCH("/",'CFR - XML import'!$A58,1)-SEARCH("&gt;",'CFR - XML import'!$A58,1)-2)))</f>
        <v>0</v>
      </c>
      <c r="AT64" s="140">
        <f>IF(ISERROR(FIND(AT$3,'CFR - XML import'!$A58)),0,VALUE(MID('CFR - XML import'!$A58,SEARCH("&gt;",'CFR - XML import'!$A58,1)+1,SEARCH("/",'CFR - XML import'!$A58,1)-SEARCH("&gt;",'CFR - XML import'!$A58,1)-2)))</f>
        <v>0</v>
      </c>
      <c r="AU64" s="140">
        <f>IF(ISERROR(FIND(AU$3,'CFR - XML import'!$A58)),0,VALUE(MID('CFR - XML import'!$A58,SEARCH("&gt;",'CFR - XML import'!$A58,1)+1,SEARCH("/",'CFR - XML import'!$A58,1)-SEARCH("&gt;",'CFR - XML import'!$A58,1)-2)))</f>
        <v>0</v>
      </c>
      <c r="AV64" s="140">
        <f>IF(ISERROR(FIND(AV$3,'CFR - XML import'!$A58)),0,VALUE(MID('CFR - XML import'!$A58,SEARCH("&gt;",'CFR - XML import'!$A58,1)+1,SEARCH("/",'CFR - XML import'!$A58,1)-SEARCH("&gt;",'CFR - XML import'!$A58,1)-2)))</f>
        <v>0</v>
      </c>
      <c r="AW64" s="140">
        <f>IF(ISERROR(FIND(AW$3,'CFR - XML import'!$A58)),0,VALUE(MID('CFR - XML import'!$A58,SEARCH("&gt;",'CFR - XML import'!$A58,1)+1,SEARCH("/",'CFR - XML import'!$A58,1)-SEARCH("&gt;",'CFR - XML import'!$A58,1)-2)))</f>
        <v>0</v>
      </c>
      <c r="AX64" s="140">
        <f>IF(ISERROR(FIND(AX$3,'CFR - XML import'!$A58)),0,VALUE(MID('CFR - XML import'!$A58,SEARCH("&gt;",'CFR - XML import'!$A58,1)+1,SEARCH("/",'CFR - XML import'!$A58,1)-SEARCH("&gt;",'CFR - XML import'!$A58,1)-2)))</f>
        <v>0</v>
      </c>
      <c r="AY64" s="140">
        <f>IF(ISERROR(FIND(AY$3,'CFR - XML import'!$A58)),0,VALUE(MID('CFR - XML import'!$A58,SEARCH("&gt;",'CFR - XML import'!$A58,1)+1,SEARCH("/",'CFR - XML import'!$A58,1)-SEARCH("&gt;",'CFR - XML import'!$A58,1)-2)))</f>
        <v>0</v>
      </c>
      <c r="AZ64" s="140">
        <f>IF(ISERROR(FIND(AZ$3,'CFR - XML import'!$A58)),0,VALUE(MID('CFR - XML import'!$A58,SEARCH("&gt;",'CFR - XML import'!$A58,1)+1,SEARCH("/",'CFR - XML import'!$A58,1)-SEARCH("&gt;",'CFR - XML import'!$A58,1)-2)))</f>
        <v>0</v>
      </c>
      <c r="BA64" s="140">
        <f>IF(ISERROR(FIND(BA$3,'CFR - XML import'!$A58)),0,VALUE(MID('CFR - XML import'!$A58,SEARCH("&gt;",'CFR - XML import'!$A58,1)+1,SEARCH("/",'CFR - XML import'!$A58,1)-SEARCH("&gt;",'CFR - XML import'!$A58,1)-2)))</f>
        <v>0</v>
      </c>
      <c r="BB64" s="140">
        <f>IF(ISERROR(FIND(BB$3,'CFR - XML import'!$A58)),0,VALUE(MID('CFR - XML import'!$A58,SEARCH("&gt;",'CFR - XML import'!$A58,1)+1,SEARCH("/",'CFR - XML import'!$A58,1)-SEARCH("&gt;",'CFR - XML import'!$A58,1)-2)))</f>
        <v>0</v>
      </c>
      <c r="BC64" s="140">
        <f>IF(ISERROR(FIND(BC$3,'CFR - XML import'!$A58)),0,VALUE(MID('CFR - XML import'!$A58,SEARCH("&gt;",'CFR - XML import'!$A58,1)+1,SEARCH("/",'CFR - XML import'!$A58,1)-SEARCH("&gt;",'CFR - XML import'!$A58,1)-2)))</f>
        <v>0</v>
      </c>
      <c r="BD64" s="140">
        <f>IF(ISERROR(FIND(BD$3,'CFR - XML import'!$A58)),0,VALUE(MID('CFR - XML import'!$A58,SEARCH("&gt;",'CFR - XML import'!$A58,1)+1,SEARCH("/",'CFR - XML import'!$A58,1)-SEARCH("&gt;",'CFR - XML import'!$A58,1)-2)))</f>
        <v>0</v>
      </c>
      <c r="BE64" s="140">
        <f>IF(ISERROR(FIND(BE$3,'CFR - XML import'!$A58)),0,VALUE(MID('CFR - XML import'!$A58,SEARCH("&gt;",'CFR - XML import'!$A58,1)+1,SEARCH("/",'CFR - XML import'!$A58,1)-SEARCH("&gt;",'CFR - XML import'!$A58,1)-2)))</f>
        <v>0</v>
      </c>
      <c r="BF64" s="140">
        <f>IF(ISERROR(FIND(BF$3,'CFR - XML import'!$A58)),0,VALUE(MID('CFR - XML import'!$A58,SEARCH("&gt;",'CFR - XML import'!$A58,1)+1,SEARCH("/",'CFR - XML import'!$A58,1)-SEARCH("&gt;",'CFR - XML import'!$A58,1)-2)))</f>
        <v>0</v>
      </c>
      <c r="BG64" s="140">
        <f>IF(ISERROR(FIND(BG$3,'CFR - XML import'!$A58)),0,VALUE(MID('CFR - XML import'!$A58,SEARCH("&gt;",'CFR - XML import'!$A58,1)+1,SEARCH("/",'CFR - XML import'!$A58,1)-SEARCH("&gt;",'CFR - XML import'!$A58,1)-2)))</f>
        <v>0</v>
      </c>
      <c r="BH64" s="140">
        <f>IF(ISERROR(FIND(BH$3,'CFR - XML import'!$A58)),0,VALUE(MID('CFR - XML import'!$A58,SEARCH("&gt;",'CFR - XML import'!$A58,1)+1,SEARCH("/",'CFR - XML import'!$A58,1)-SEARCH("&gt;",'CFR - XML import'!$A58,1)-2)))</f>
        <v>0</v>
      </c>
      <c r="BI64" s="140">
        <f>IF(ISERROR(FIND(BI$3,'CFR - XML import'!$A58)),0,VALUE(MID('CFR - XML import'!$A58,SEARCH("&gt;",'CFR - XML import'!$A58,1)+1,SEARCH("/",'CFR - XML import'!$A58,1)-SEARCH("&gt;",'CFR - XML import'!$A58,1)-2)))</f>
        <v>0</v>
      </c>
      <c r="BJ64" s="140">
        <f>IF(ISERROR(FIND(BJ$3,'CFR - XML import'!$A58)),0,VALUE(MID('CFR - XML import'!$A58,SEARCH("&gt;",'CFR - XML import'!$A58,1)+1,SEARCH("/",'CFR - XML import'!$A58,1)-SEARCH("&gt;",'CFR - XML import'!$A58,1)-2)))</f>
        <v>0</v>
      </c>
      <c r="BK64" s="140">
        <f>IF(ISERROR(FIND(BK$3,'CFR - XML import'!$A58)),0,VALUE(MID('CFR - XML import'!$A58,SEARCH("&gt;",'CFR - XML import'!$A58,1)+1,SEARCH("/",'CFR - XML import'!$A58,1)-SEARCH("&gt;",'CFR - XML import'!$A58,1)-2)))</f>
        <v>0</v>
      </c>
      <c r="BL64" s="140">
        <f>IF(ISERROR(FIND(BL$3,'CFR - XML import'!$A58)),0,VALUE(MID('CFR - XML import'!$A58,SEARCH("&gt;",'CFR - XML import'!$A58,1)+1,SEARCH("/",'CFR - XML import'!$A58,1)-SEARCH("&gt;",'CFR - XML import'!$A58,1)-2)))</f>
        <v>0</v>
      </c>
      <c r="BM64" s="140">
        <f>IF(ISERROR(FIND(BM$3,'CFR - XML import'!$A58)),0,VALUE(MID('CFR - XML import'!$A58,SEARCH("&gt;",'CFR - XML import'!$A58,1)+1,SEARCH("/",'CFR - XML import'!$A58,1)-SEARCH("&gt;",'CFR - XML import'!$A58,1)-2)))</f>
        <v>0</v>
      </c>
      <c r="BN64" s="140">
        <f>IF(ISERROR(FIND(BN$3,'CFR - XML import'!$A58)),0,VALUE(MID('CFR - XML import'!$A58,SEARCH("&gt;",'CFR - XML import'!$A58,1)+1,SEARCH("/",'CFR - XML import'!$A58,1)-SEARCH("&gt;",'CFR - XML import'!$A58,1)-2)))</f>
        <v>0</v>
      </c>
      <c r="BO64" s="140">
        <f>IF(ISERROR(FIND(BO$3,'CFR - XML import'!$A58)),0,VALUE(MID('CFR - XML import'!$A58,SEARCH("&gt;",'CFR - XML import'!$A58,1)+1,SEARCH("/",'CFR - XML import'!$A58,1)-SEARCH("&gt;",'CFR - XML import'!$A58,1)-2)))</f>
        <v>0</v>
      </c>
      <c r="BP64" s="140">
        <f>IF(ISERROR(FIND(BP$3,'CFR - XML import'!$A58)),0,VALUE(MID('CFR - XML import'!$A58,SEARCH("&gt;",'CFR - XML import'!$A58,1)+1,SEARCH("/",'CFR - XML import'!$A58,1)-SEARCH("&gt;",'CFR - XML import'!$A58,1)-2)))</f>
        <v>0</v>
      </c>
      <c r="BQ64" s="140">
        <f>IF(ISERROR(FIND(BQ$3,'CFR - XML import'!$A58)),0,VALUE(MID('CFR - XML import'!$A58,SEARCH("&gt;",'CFR - XML import'!$A58,1)+1,SEARCH("/",'CFR - XML import'!$A58,1)-SEARCH("&gt;",'CFR - XML import'!$A58,1)-2)))</f>
        <v>0</v>
      </c>
      <c r="BR64" s="140">
        <f>IF(ISERROR(FIND(BR$3,'CFR - XML import'!$A58)),0,VALUE(MID('CFR - XML import'!$A58,SEARCH("&gt;",'CFR - XML import'!$A58,1)+1,SEARCH("/",'CFR - XML import'!$A58,1)-SEARCH("&gt;",'CFR - XML import'!$A58,1)-2)))</f>
        <v>0</v>
      </c>
      <c r="BS64" s="140">
        <f>IF(ISERROR(FIND(BS$3,'CFR - XML import'!$A58)),0,VALUE(MID('CFR - XML import'!$A58,SEARCH("&gt;",'CFR - XML import'!$A58,1)+1,SEARCH("/",'CFR - XML import'!$A58,1)-SEARCH("&gt;",'CFR - XML import'!$A58,1)-2)))</f>
        <v>0</v>
      </c>
      <c r="BT64" s="140">
        <f>IF(ISERROR(FIND(BT$3,'CFR - XML import'!$A58)),0,VALUE(MID('CFR - XML import'!$A58,SEARCH("&gt;",'CFR - XML import'!$A58,1)+1,SEARCH("/",'CFR - XML import'!$A58,1)-SEARCH("&gt;",'CFR - XML import'!$A58,1)-2)))</f>
        <v>0</v>
      </c>
      <c r="BU64" s="140">
        <f>IF(ISERROR(FIND(BU$3,'CFR - XML import'!$A58)),0,VALUE(MID('CFR - XML import'!$A58,SEARCH("&gt;",'CFR - XML import'!$A58,1)+1,SEARCH("/",'CFR - XML import'!$A58,1)-SEARCH("&gt;",'CFR - XML import'!$A58,1)-2)))</f>
        <v>0</v>
      </c>
      <c r="BV64" s="140">
        <f>IF(ISERROR(FIND(BV$3,'CFR - XML import'!$A58)),0,VALUE(MID('CFR - XML import'!$A58,SEARCH("&gt;",'CFR - XML import'!$A58,1)+1,SEARCH("/",'CFR - XML import'!$A58,1)-SEARCH("&gt;",'CFR - XML import'!$A58,1)-2)))</f>
        <v>0</v>
      </c>
      <c r="BW64" s="140">
        <f>IF(ISERROR(FIND(BW$3,'CFR - XML import'!$A58)),0,VALUE(MID('CFR - XML import'!$A58,SEARCH("&gt;",'CFR - XML import'!$A58,1)+1,SEARCH("/",'CFR - XML import'!$A58,1)-SEARCH("&gt;",'CFR - XML import'!$A58,1)-2)))</f>
        <v>0</v>
      </c>
      <c r="BX64" s="140">
        <f>IF(ISERROR(FIND(BX$3,'CFR - XML import'!$A58)),0,VALUE(MID('CFR - XML import'!$A58,SEARCH("&gt;",'CFR - XML import'!$A58,1)+1,SEARCH("/",'CFR - XML import'!$A58,1)-SEARCH("&gt;",'CFR - XML import'!$A58,1)-2)))</f>
        <v>0</v>
      </c>
      <c r="BY64" s="140">
        <f>IF(ISERROR(FIND(BY$3,'CFR - XML import'!$A58)),0,VALUE(MID('CFR - XML import'!$A58,SEARCH("&gt;",'CFR - XML import'!$A58,1)+1,SEARCH("/",'CFR - XML import'!$A58,1)-SEARCH("&gt;",'CFR - XML import'!$A58,1)-2)))</f>
        <v>0</v>
      </c>
      <c r="BZ64" s="140">
        <f>IF(ISERROR(FIND(BZ$3,'CFR - XML import'!$A58)),0,VALUE(MID('CFR - XML import'!$A58,SEARCH("&gt;",'CFR - XML import'!$A58,1)+1,SEARCH("/",'CFR - XML import'!$A58,1)-SEARCH("&gt;",'CFR - XML import'!$A58,1)-2)))</f>
        <v>0</v>
      </c>
      <c r="CG64" s="142">
        <f>IF(ISERROR(IF(MID('CFR - XML import'!$A58,LEN($CF$4)+5,LEN('CFR - XML import'!$A58)-(2*LEN($CF$4)+5))="RMMS",1,IF(MID('CFR - XML import'!$A58,LEN("    &lt;InputSystem&gt;")+1,LEN('CFR - XML import'!$A58)-(LEN("    &lt;InputSystem&gt;")+LEN($CF$4)+1))="SIMS",2,0))),0,IF(MID('CFR - XML import'!$A58,LEN($CF$4)+5,LEN('CFR - XML import'!$A58)-(2*LEN($CF$4)+5))="RMMS",1,IF(MID('CFR - XML import'!$A58,LEN("    &lt;InputSystem&gt;")+1,LEN('CFR - XML import'!$A58)-(LEN("    &lt;InputSystem&gt;")+LEN($CF$4)+1))="SIMS",2,0)))</f>
        <v>0</v>
      </c>
      <c r="CH64" s="140">
        <f>IF(ISERROR(FIND(CH$3,'CFR - XML import'!$A58)),0,MID('CFR - XML import'!$A58,SEARCH("&gt;",'CFR - XML import'!$A58,1)+1,SEARCH("/",'CFR - XML import'!$A58,1)-SEARCH("&gt;",'CFR - XML import'!$A58,1)-2))</f>
        <v>0</v>
      </c>
      <c r="CI64" s="140">
        <f>IF(ISERROR(FIND(CI$3,'CFR - XML import'!$A58)),0,MID('CFR - XML import'!$A58,SEARCH("&gt;",'CFR - XML import'!$A58,1)+1,SEARCH("/",'CFR - XML import'!$A58,1)-SEARCH("&gt;",'CFR - XML import'!$A58,1)-2))</f>
        <v>0</v>
      </c>
      <c r="CJ64" s="140">
        <f>IF(ISERROR(FIND(CJ$3,'CFR - XML import'!$A58)),0,MID('CFR - XML import'!$A58,SEARCH("&gt;",'CFR - XML import'!$A58,1)+1,SEARCH("/",'CFR - XML import'!$A58,1)-SEARCH("&gt;",'CFR - XML import'!$A58,1)-2))</f>
        <v>0</v>
      </c>
      <c r="CK64" s="140">
        <f>IF(ISERROR(FIND(CK$3,'CFR - XML import'!$A58)),0,MID('CFR - XML import'!$A58,SEARCH("&gt;",'CFR - XML import'!$A58,1)+1,SEARCH("/",'CFR - XML import'!$A58,1)-SEARCH("&gt;",'CFR - XML import'!$A58,1)-2))</f>
        <v>0</v>
      </c>
      <c r="CL64" s="140">
        <f>IF(ISERROR(FIND(CL$3,'CFR - XML import'!$A58)),0,MID('CFR - XML import'!$A58,SEARCH("&gt;",'CFR - XML import'!$A58,1)+1,SEARCH("/",'CFR - XML import'!$A58,1)-SEARCH("&gt;",'CFR - XML import'!$A58,1)-2))</f>
        <v>0</v>
      </c>
      <c r="CM64" s="140">
        <f>IF(ISERROR(FIND(CM$3,'CFR - XML import'!$A58)),0,MID('CFR - XML import'!$A58,SEARCH("&gt;",'CFR - XML import'!$A58,1)+1,SEARCH("/",'CFR - XML import'!$A58,1)-SEARCH("&gt;",'CFR - XML import'!$A58,1)-2))</f>
        <v>0</v>
      </c>
    </row>
    <row r="65" spans="1:91" x14ac:dyDescent="0.2">
      <c r="A65" s="139" t="str">
        <f>IF(AND('CFR - XML import'!A59&lt;&gt;"",LEFT('CFR - XML import'!A59,1)&lt;&gt;"&lt;",LEFT('CFR - XML import'!A59,3)&lt;&gt;"  &lt;",LEFT('CFR - XML import'!A59,5)&lt;&gt;"    &lt;",LEFT('CFR - XML import'!A59,7)&lt;&gt;"      &lt;",LEFT('CFR - XML import'!A59,9)&lt;&gt;"        &lt;",$B$1="SIMS"),'CFR - XML import'!A59,IF(AND(LEFT('CFR - XML import'!A59,9)="&lt;Details&gt;",$B$1="RM"),'CFR - XML import'!A59,""))</f>
        <v/>
      </c>
      <c r="B65" s="140">
        <f>IF(ISERROR(FIND(B$3,'CFR - XML import'!$A59)),0,VALUE(MID('CFR - XML import'!$A59,SEARCH("&gt;",'CFR - XML import'!$A59,1)+1,SEARCH("/",'CFR - XML import'!$A59,1)-SEARCH("&gt;",'CFR - XML import'!$A59,1)-2)))</f>
        <v>0</v>
      </c>
      <c r="D65" s="140">
        <f>IF(ISERROR(FIND(D$3,'CFR - XML import'!$A59)),0,MID('CFR - XML import'!$A59,SEARCH("&gt;",'CFR - XML import'!$A59,1)+1,SEARCH("/",'CFR - XML import'!$A59,1)-SEARCH("&gt;",'CFR - XML import'!$A59,1)-2))</f>
        <v>0</v>
      </c>
      <c r="E65" s="140">
        <f>IF(ISERROR(FIND(E$3,'CFR - XML import'!$A59)),0,MID('CFR - XML import'!$A59,SEARCH("&gt;",'CFR - XML import'!$A59,1)+1,SEARCH("/",'CFR - XML import'!$A59,1)-SEARCH("&gt;",'CFR - XML import'!$A59,1)-2))</f>
        <v>0</v>
      </c>
      <c r="F65" s="141">
        <f>IF($B$1="SIMS",IF(ISERROR(FIND(F$3,'CFR - XML import'!$A59)),0,VALUE(MID('CFR - XML import'!$A59,15,10))),IF(ISERROR(FIND(F$3,'CFR - XML import'!$A59)),0,VALUE(MID('CFR - XML import'!$A59,15,10))))</f>
        <v>0</v>
      </c>
      <c r="G65" s="140">
        <f>IF(ISERROR(FIND(G$3,'CFR - XML import'!$A59)),0,VALUE(MID('CFR - XML import'!$A59,SEARCH("&gt;",'CFR - XML import'!$A59,1)+1,SEARCH("/",'CFR - XML import'!$A59,1)-SEARCH("&gt;",'CFR - XML import'!$A59,1)-2)))</f>
        <v>0</v>
      </c>
      <c r="H65" s="140">
        <f>IF(ISERROR(FIND(H$3,'CFR - XML import'!$A59)),0,VALUE(MID('CFR - XML import'!$A59,SEARCH("&gt;",'CFR - XML import'!$A59,1)+1,SEARCH("/",'CFR - XML import'!$A59,1)-SEARCH("&gt;",'CFR - XML import'!$A59,1)-2)))</f>
        <v>0</v>
      </c>
      <c r="I65" s="140">
        <f>IF(ISERROR(FIND(I$3,'CFR - XML import'!$A59)),0,VALUE(MID('CFR - XML import'!$A59,SEARCH("&gt;",'CFR - XML import'!$A59,1)+1,SEARCH("/",'CFR - XML import'!$A59,1)-SEARCH("&gt;",'CFR - XML import'!$A59,1)-2)))</f>
        <v>0</v>
      </c>
      <c r="J65" s="140">
        <f>IF(ISERROR(FIND(J$3,'CFR - XML import'!$A59)),0,VALUE(MID('CFR - XML import'!$A59,SEARCH("&gt;",'CFR - XML import'!$A59,1)+1,SEARCH("/",'CFR - XML import'!$A59,1)-SEARCH("&gt;",'CFR - XML import'!$A59,1)-2)))</f>
        <v>0</v>
      </c>
      <c r="K65" s="140">
        <f>IF(ISERROR(FIND(K$3,'CFR - XML import'!$A59)),0,VALUE(MID('CFR - XML import'!$A59,SEARCH("&gt;",'CFR - XML import'!$A59,1)+1,SEARCH("/",'CFR - XML import'!$A59,1)-SEARCH("&gt;",'CFR - XML import'!$A59,1)-2)))</f>
        <v>0</v>
      </c>
      <c r="L65" s="140">
        <f>IF(ISERROR(FIND(L$3,'CFR - XML import'!$A59)),0,VALUE(MID('CFR - XML import'!$A59,SEARCH("&gt;",'CFR - XML import'!$A59,1)+1,SEARCH("/",'CFR - XML import'!$A59,1)-SEARCH("&gt;",'CFR - XML import'!$A59,1)-2)))</f>
        <v>0</v>
      </c>
      <c r="M65" s="140">
        <f>IF(ISERROR(FIND(M$3,'CFR - XML import'!$A59)),0,VALUE(MID('CFR - XML import'!$A59,SEARCH("&gt;",'CFR - XML import'!$A59,1)+1,SEARCH("/",'CFR - XML import'!$A59,1)-SEARCH("&gt;",'CFR - XML import'!$A59,1)-2)))</f>
        <v>0</v>
      </c>
      <c r="N65" s="140">
        <f>IF(ISERROR(FIND(N$3,'CFR - XML import'!$A59)),0,VALUE(MID('CFR - XML import'!$A59,SEARCH("&gt;",'CFR - XML import'!$A59,1)+1,SEARCH("/",'CFR - XML import'!$A59,1)-SEARCH("&gt;",'CFR - XML import'!$A59,1)-2)))</f>
        <v>0</v>
      </c>
      <c r="O65" s="140">
        <f>IF(ISERROR(FIND(O$3,'CFR - XML import'!$A59)),0,VALUE(MID('CFR - XML import'!$A59,SEARCH("&gt;",'CFR - XML import'!$A59,1)+1,SEARCH("/",'CFR - XML import'!$A59,1)-SEARCH("&gt;",'CFR - XML import'!$A59,1)-2)))</f>
        <v>0</v>
      </c>
      <c r="P65" s="140">
        <f>IF(ISERROR(FIND(P$3,'CFR - XML import'!$A59)),0,VALUE(MID('CFR - XML import'!$A59,SEARCH("&gt;",'CFR - XML import'!$A59,1)+1,SEARCH("/",'CFR - XML import'!$A59,1)-SEARCH("&gt;",'CFR - XML import'!$A59,1)-2)))</f>
        <v>0</v>
      </c>
      <c r="Q65" s="140">
        <f>IF(ISERROR(FIND(Q$3,'CFR - XML import'!$A59)),0,VALUE(MID('CFR - XML import'!$A59,SEARCH("&gt;",'CFR - XML import'!$A59,1)+1,SEARCH("/",'CFR - XML import'!$A59,1)-SEARCH("&gt;",'CFR - XML import'!$A59,1)-2)))</f>
        <v>0</v>
      </c>
      <c r="R65" s="140">
        <f>IF(ISERROR(FIND(R$3,'CFR - XML import'!$A59)),0,VALUE(MID('CFR - XML import'!$A59,SEARCH("&gt;",'CFR - XML import'!$A59,1)+1,SEARCH("/",'CFR - XML import'!$A59,1)-SEARCH("&gt;",'CFR - XML import'!$A59,1)-2)))</f>
        <v>0</v>
      </c>
      <c r="S65" s="140">
        <f>IF(ISERROR(FIND(S$3,'CFR - XML import'!$A59)),0,VALUE(MID('CFR - XML import'!$A59,SEARCH("&gt;",'CFR - XML import'!$A59,1)+1,SEARCH("/",'CFR - XML import'!$A59,1)-SEARCH("&gt;",'CFR - XML import'!$A59,1)-2)))</f>
        <v>0</v>
      </c>
      <c r="T65" s="140">
        <f>IF(ISERROR(FIND(T$3,'CFR - XML import'!$A59)),0,VALUE(MID('CFR - XML import'!$A59,SEARCH("&gt;",'CFR - XML import'!$A59,1)+1,SEARCH("/",'CFR - XML import'!$A59,1)-SEARCH("&gt;",'CFR - XML import'!$A59,1)-2)))</f>
        <v>0</v>
      </c>
      <c r="U65" s="140">
        <f>IF(ISERROR(FIND(U$3,'CFR - XML import'!$A59)),0,VALUE(MID('CFR - XML import'!$A59,SEARCH("&gt;",'CFR - XML import'!$A59,1)+1,SEARCH("/",'CFR - XML import'!$A59,1)-SEARCH("&gt;",'CFR - XML import'!$A59,1)-2)))</f>
        <v>0</v>
      </c>
      <c r="V65" s="140">
        <f>IF(ISERROR(FIND(V$3,'CFR - XML import'!$A59)),0,VALUE(MID('CFR - XML import'!$A59,SEARCH("&gt;",'CFR - XML import'!$A59,1)+1,SEARCH("/",'CFR - XML import'!$A59,1)-SEARCH("&gt;",'CFR - XML import'!$A59,1)-2)))</f>
        <v>0</v>
      </c>
      <c r="W65" s="140">
        <f>IF(ISERROR(FIND(W$3,'CFR - XML import'!$A59)),0,VALUE(MID('CFR - XML import'!$A59,SEARCH("&gt;",'CFR - XML import'!$A59,1)+1,SEARCH("/",'CFR - XML import'!$A59,1)-SEARCH("&gt;",'CFR - XML import'!$A59,1)-2)))</f>
        <v>0</v>
      </c>
      <c r="X65" s="140"/>
      <c r="Y65" s="140">
        <f>IF(ISERROR(FIND(Y$3,'CFR - XML import'!$A59)),0,VALUE(MID('CFR - XML import'!$A59,SEARCH("&gt;",'CFR - XML import'!$A59,1)+1,SEARCH("/",'CFR - XML import'!$A59,1)-SEARCH("&gt;",'CFR - XML import'!$A59,1)-2)))</f>
        <v>0</v>
      </c>
      <c r="Z65" s="140">
        <f>IF(ISERROR(FIND(Z$3,'CFR - XML import'!$A59)),0,VALUE(MID('CFR - XML import'!$A59,SEARCH("&gt;",'CFR - XML import'!$A59,1)+1,SEARCH("/",'CFR - XML import'!$A59,1)-SEARCH("&gt;",'CFR - XML import'!$A59,1)-2)))</f>
        <v>0</v>
      </c>
      <c r="AA65" s="140">
        <f>IF(ISERROR(FIND(AA$3,'CFR - XML import'!$A59)),0,VALUE(MID('CFR - XML import'!$A59,SEARCH("&gt;",'CFR - XML import'!$A59,1)+1,SEARCH("/",'CFR - XML import'!$A59,1)-SEARCH("&gt;",'CFR - XML import'!$A59,1)-2)))</f>
        <v>0</v>
      </c>
      <c r="AB65" s="140">
        <f>IF(ISERROR(FIND(AB$3,'CFR - XML import'!$A59)),0,VALUE(MID('CFR - XML import'!$A59,SEARCH("&gt;",'CFR - XML import'!$A59,1)+1,SEARCH("/",'CFR - XML import'!$A59,1)-SEARCH("&gt;",'CFR - XML import'!$A59,1)-2)))</f>
        <v>0</v>
      </c>
      <c r="AC65" s="140">
        <f>IF(ISERROR(FIND(AC$3,'CFR - XML import'!$A59)),0,VALUE(MID('CFR - XML import'!$A59,SEARCH("&gt;",'CFR - XML import'!$A59,1)+1,SEARCH("/",'CFR - XML import'!$A59,1)-SEARCH("&gt;",'CFR - XML import'!$A59,1)-2)))</f>
        <v>0</v>
      </c>
      <c r="AD65" s="140">
        <f>IF(ISERROR(FIND(AD$3,'CFR - XML import'!$A59)),0,VALUE(MID('CFR - XML import'!$A59,SEARCH("&gt;",'CFR - XML import'!$A59,1)+1,SEARCH("/",'CFR - XML import'!$A59,1)-SEARCH("&gt;",'CFR - XML import'!$A59,1)-2)))</f>
        <v>0</v>
      </c>
      <c r="AE65" s="140">
        <f>IF(ISERROR(FIND(AE$3,'CFR - XML import'!$A59)),0,VALUE(MID('CFR - XML import'!$A59,SEARCH("&gt;",'CFR - XML import'!$A59,1)+1,SEARCH("/",'CFR - XML import'!$A59,1)-SEARCH("&gt;",'CFR - XML import'!$A59,1)-2)))</f>
        <v>0</v>
      </c>
      <c r="AF65" s="140">
        <f>IF(ISERROR(FIND(AF$3,'CFR - XML import'!$A59)),0,VALUE(MID('CFR - XML import'!$A59,SEARCH("&gt;",'CFR - XML import'!$A59,1)+1,SEARCH("/",'CFR - XML import'!$A59,1)-SEARCH("&gt;",'CFR - XML import'!$A59,1)-2)))</f>
        <v>0</v>
      </c>
      <c r="AG65" s="140">
        <f>IF(ISERROR(FIND(AG$3,'CFR - XML import'!$A59)),0,VALUE(MID('CFR - XML import'!$A59,SEARCH("&gt;",'CFR - XML import'!$A59,1)+1,SEARCH("/",'CFR - XML import'!$A59,1)-SEARCH("&gt;",'CFR - XML import'!$A59,1)-2)))</f>
        <v>0</v>
      </c>
      <c r="AH65" s="140">
        <f>IF(ISERROR(FIND(AH$3,'CFR - XML import'!$A59)),0,VALUE(MID('CFR - XML import'!$A59,SEARCH("&gt;",'CFR - XML import'!$A59,1)+1,SEARCH("/",'CFR - XML import'!$A59,1)-SEARCH("&gt;",'CFR - XML import'!$A59,1)-2)))</f>
        <v>0</v>
      </c>
      <c r="AI65" s="140">
        <f>IF(ISERROR(FIND(AI$3,'CFR - XML import'!$A59)),0,VALUE(MID('CFR - XML import'!$A59,SEARCH("&gt;",'CFR - XML import'!$A59,1)+1,SEARCH("/",'CFR - XML import'!$A59,1)-SEARCH("&gt;",'CFR - XML import'!$A59,1)-2)))</f>
        <v>0</v>
      </c>
      <c r="AJ65" s="140">
        <f>IF(ISERROR(FIND(AJ$3,'CFR - XML import'!$A59)),0,VALUE(MID('CFR - XML import'!$A59,SEARCH("&gt;",'CFR - XML import'!$A59,1)+1,SEARCH("/",'CFR - XML import'!$A59,1)-SEARCH("&gt;",'CFR - XML import'!$A59,1)-2)))</f>
        <v>0</v>
      </c>
      <c r="AK65" s="140">
        <f>IF(ISERROR(FIND(AK$3,'CFR - XML import'!$A59)),0,VALUE(MID('CFR - XML import'!$A59,SEARCH("&gt;",'CFR - XML import'!$A59,1)+1,SEARCH("/",'CFR - XML import'!$A59,1)-SEARCH("&gt;",'CFR - XML import'!$A59,1)-2)))</f>
        <v>0</v>
      </c>
      <c r="AL65" s="140">
        <f>IF(ISERROR(FIND(AL$3,'CFR - XML import'!$A59)),0,VALUE(MID('CFR - XML import'!$A59,SEARCH("&gt;",'CFR - XML import'!$A59,1)+1,SEARCH("/",'CFR - XML import'!$A59,1)-SEARCH("&gt;",'CFR - XML import'!$A59,1)-2)))</f>
        <v>3758.43</v>
      </c>
      <c r="AM65" s="140">
        <f>IF(ISERROR(FIND(AM$3,'CFR - XML import'!$A59)),0,VALUE(MID('CFR - XML import'!$A59,SEARCH("&gt;",'CFR - XML import'!$A59,1)+1,SEARCH("/",'CFR - XML import'!$A59,1)-SEARCH("&gt;",'CFR - XML import'!$A59,1)-2)))</f>
        <v>0</v>
      </c>
      <c r="AN65" s="140">
        <f>IF(ISERROR(FIND(AN$3,'CFR - XML import'!$A59)),0,VALUE(MID('CFR - XML import'!$A59,SEARCH("&gt;",'CFR - XML import'!$A59,1)+1,SEARCH("/",'CFR - XML import'!$A59,1)-SEARCH("&gt;",'CFR - XML import'!$A59,1)-2)))</f>
        <v>0</v>
      </c>
      <c r="AO65" s="140">
        <f>IF(ISERROR(FIND(AO$3,'CFR - XML import'!$A59)),0,VALUE(MID('CFR - XML import'!$A59,SEARCH("&gt;",'CFR - XML import'!$A59,1)+1,SEARCH("/",'CFR - XML import'!$A59,1)-SEARCH("&gt;",'CFR - XML import'!$A59,1)-2)))</f>
        <v>0</v>
      </c>
      <c r="AP65" s="140">
        <f>IF(ISERROR(FIND(AP$3,'CFR - XML import'!$A59)),0,VALUE(MID('CFR - XML import'!$A59,SEARCH("&gt;",'CFR - XML import'!$A59,1)+1,SEARCH("/",'CFR - XML import'!$A59,1)-SEARCH("&gt;",'CFR - XML import'!$A59,1)-2)))</f>
        <v>0</v>
      </c>
      <c r="AQ65" s="140">
        <f>IF(ISERROR(FIND(AQ$3,'CFR - XML import'!$A59)),0,VALUE(MID('CFR - XML import'!$A59,SEARCH("&gt;",'CFR - XML import'!$A59,1)+1,SEARCH("/",'CFR - XML import'!$A59,1)-SEARCH("&gt;",'CFR - XML import'!$A59,1)-2)))</f>
        <v>0</v>
      </c>
      <c r="AR65" s="140">
        <f>IF(ISERROR(FIND(AR$3,'CFR - XML import'!$A59)),0,VALUE(MID('CFR - XML import'!$A59,SEARCH("&gt;",'CFR - XML import'!$A59,1)+1,SEARCH("/",'CFR - XML import'!$A59,1)-SEARCH("&gt;",'CFR - XML import'!$A59,1)-2)))</f>
        <v>0</v>
      </c>
      <c r="AS65" s="140">
        <f>IF(ISERROR(FIND(AS$3,'CFR - XML import'!$A59)),0,VALUE(MID('CFR - XML import'!$A59,SEARCH("&gt;",'CFR - XML import'!$A59,1)+1,SEARCH("/",'CFR - XML import'!$A59,1)-SEARCH("&gt;",'CFR - XML import'!$A59,1)-2)))</f>
        <v>0</v>
      </c>
      <c r="AT65" s="140">
        <f>IF(ISERROR(FIND(AT$3,'CFR - XML import'!$A59)),0,VALUE(MID('CFR - XML import'!$A59,SEARCH("&gt;",'CFR - XML import'!$A59,1)+1,SEARCH("/",'CFR - XML import'!$A59,1)-SEARCH("&gt;",'CFR - XML import'!$A59,1)-2)))</f>
        <v>0</v>
      </c>
      <c r="AU65" s="140">
        <f>IF(ISERROR(FIND(AU$3,'CFR - XML import'!$A59)),0,VALUE(MID('CFR - XML import'!$A59,SEARCH("&gt;",'CFR - XML import'!$A59,1)+1,SEARCH("/",'CFR - XML import'!$A59,1)-SEARCH("&gt;",'CFR - XML import'!$A59,1)-2)))</f>
        <v>0</v>
      </c>
      <c r="AV65" s="140">
        <f>IF(ISERROR(FIND(AV$3,'CFR - XML import'!$A59)),0,VALUE(MID('CFR - XML import'!$A59,SEARCH("&gt;",'CFR - XML import'!$A59,1)+1,SEARCH("/",'CFR - XML import'!$A59,1)-SEARCH("&gt;",'CFR - XML import'!$A59,1)-2)))</f>
        <v>0</v>
      </c>
      <c r="AW65" s="140">
        <f>IF(ISERROR(FIND(AW$3,'CFR - XML import'!$A59)),0,VALUE(MID('CFR - XML import'!$A59,SEARCH("&gt;",'CFR - XML import'!$A59,1)+1,SEARCH("/",'CFR - XML import'!$A59,1)-SEARCH("&gt;",'CFR - XML import'!$A59,1)-2)))</f>
        <v>0</v>
      </c>
      <c r="AX65" s="140">
        <f>IF(ISERROR(FIND(AX$3,'CFR - XML import'!$A59)),0,VALUE(MID('CFR - XML import'!$A59,SEARCH("&gt;",'CFR - XML import'!$A59,1)+1,SEARCH("/",'CFR - XML import'!$A59,1)-SEARCH("&gt;",'CFR - XML import'!$A59,1)-2)))</f>
        <v>0</v>
      </c>
      <c r="AY65" s="140">
        <f>IF(ISERROR(FIND(AY$3,'CFR - XML import'!$A59)),0,VALUE(MID('CFR - XML import'!$A59,SEARCH("&gt;",'CFR - XML import'!$A59,1)+1,SEARCH("/",'CFR - XML import'!$A59,1)-SEARCH("&gt;",'CFR - XML import'!$A59,1)-2)))</f>
        <v>0</v>
      </c>
      <c r="AZ65" s="140">
        <f>IF(ISERROR(FIND(AZ$3,'CFR - XML import'!$A59)),0,VALUE(MID('CFR - XML import'!$A59,SEARCH("&gt;",'CFR - XML import'!$A59,1)+1,SEARCH("/",'CFR - XML import'!$A59,1)-SEARCH("&gt;",'CFR - XML import'!$A59,1)-2)))</f>
        <v>0</v>
      </c>
      <c r="BA65" s="140">
        <f>IF(ISERROR(FIND(BA$3,'CFR - XML import'!$A59)),0,VALUE(MID('CFR - XML import'!$A59,SEARCH("&gt;",'CFR - XML import'!$A59,1)+1,SEARCH("/",'CFR - XML import'!$A59,1)-SEARCH("&gt;",'CFR - XML import'!$A59,1)-2)))</f>
        <v>0</v>
      </c>
      <c r="BB65" s="140">
        <f>IF(ISERROR(FIND(BB$3,'CFR - XML import'!$A59)),0,VALUE(MID('CFR - XML import'!$A59,SEARCH("&gt;",'CFR - XML import'!$A59,1)+1,SEARCH("/",'CFR - XML import'!$A59,1)-SEARCH("&gt;",'CFR - XML import'!$A59,1)-2)))</f>
        <v>0</v>
      </c>
      <c r="BC65" s="140">
        <f>IF(ISERROR(FIND(BC$3,'CFR - XML import'!$A59)),0,VALUE(MID('CFR - XML import'!$A59,SEARCH("&gt;",'CFR - XML import'!$A59,1)+1,SEARCH("/",'CFR - XML import'!$A59,1)-SEARCH("&gt;",'CFR - XML import'!$A59,1)-2)))</f>
        <v>0</v>
      </c>
      <c r="BD65" s="140">
        <f>IF(ISERROR(FIND(BD$3,'CFR - XML import'!$A59)),0,VALUE(MID('CFR - XML import'!$A59,SEARCH("&gt;",'CFR - XML import'!$A59,1)+1,SEARCH("/",'CFR - XML import'!$A59,1)-SEARCH("&gt;",'CFR - XML import'!$A59,1)-2)))</f>
        <v>0</v>
      </c>
      <c r="BE65" s="140">
        <f>IF(ISERROR(FIND(BE$3,'CFR - XML import'!$A59)),0,VALUE(MID('CFR - XML import'!$A59,SEARCH("&gt;",'CFR - XML import'!$A59,1)+1,SEARCH("/",'CFR - XML import'!$A59,1)-SEARCH("&gt;",'CFR - XML import'!$A59,1)-2)))</f>
        <v>0</v>
      </c>
      <c r="BF65" s="140">
        <f>IF(ISERROR(FIND(BF$3,'CFR - XML import'!$A59)),0,VALUE(MID('CFR - XML import'!$A59,SEARCH("&gt;",'CFR - XML import'!$A59,1)+1,SEARCH("/",'CFR - XML import'!$A59,1)-SEARCH("&gt;",'CFR - XML import'!$A59,1)-2)))</f>
        <v>0</v>
      </c>
      <c r="BG65" s="140">
        <f>IF(ISERROR(FIND(BG$3,'CFR - XML import'!$A59)),0,VALUE(MID('CFR - XML import'!$A59,SEARCH("&gt;",'CFR - XML import'!$A59,1)+1,SEARCH("/",'CFR - XML import'!$A59,1)-SEARCH("&gt;",'CFR - XML import'!$A59,1)-2)))</f>
        <v>0</v>
      </c>
      <c r="BH65" s="140">
        <f>IF(ISERROR(FIND(BH$3,'CFR - XML import'!$A59)),0,VALUE(MID('CFR - XML import'!$A59,SEARCH("&gt;",'CFR - XML import'!$A59,1)+1,SEARCH("/",'CFR - XML import'!$A59,1)-SEARCH("&gt;",'CFR - XML import'!$A59,1)-2)))</f>
        <v>0</v>
      </c>
      <c r="BI65" s="140">
        <f>IF(ISERROR(FIND(BI$3,'CFR - XML import'!$A59)),0,VALUE(MID('CFR - XML import'!$A59,SEARCH("&gt;",'CFR - XML import'!$A59,1)+1,SEARCH("/",'CFR - XML import'!$A59,1)-SEARCH("&gt;",'CFR - XML import'!$A59,1)-2)))</f>
        <v>0</v>
      </c>
      <c r="BJ65" s="140">
        <f>IF(ISERROR(FIND(BJ$3,'CFR - XML import'!$A59)),0,VALUE(MID('CFR - XML import'!$A59,SEARCH("&gt;",'CFR - XML import'!$A59,1)+1,SEARCH("/",'CFR - XML import'!$A59,1)-SEARCH("&gt;",'CFR - XML import'!$A59,1)-2)))</f>
        <v>0</v>
      </c>
      <c r="BK65" s="140">
        <f>IF(ISERROR(FIND(BK$3,'CFR - XML import'!$A59)),0,VALUE(MID('CFR - XML import'!$A59,SEARCH("&gt;",'CFR - XML import'!$A59,1)+1,SEARCH("/",'CFR - XML import'!$A59,1)-SEARCH("&gt;",'CFR - XML import'!$A59,1)-2)))</f>
        <v>0</v>
      </c>
      <c r="BL65" s="140">
        <f>IF(ISERROR(FIND(BL$3,'CFR - XML import'!$A59)),0,VALUE(MID('CFR - XML import'!$A59,SEARCH("&gt;",'CFR - XML import'!$A59,1)+1,SEARCH("/",'CFR - XML import'!$A59,1)-SEARCH("&gt;",'CFR - XML import'!$A59,1)-2)))</f>
        <v>0</v>
      </c>
      <c r="BM65" s="140">
        <f>IF(ISERROR(FIND(BM$3,'CFR - XML import'!$A59)),0,VALUE(MID('CFR - XML import'!$A59,SEARCH("&gt;",'CFR - XML import'!$A59,1)+1,SEARCH("/",'CFR - XML import'!$A59,1)-SEARCH("&gt;",'CFR - XML import'!$A59,1)-2)))</f>
        <v>0</v>
      </c>
      <c r="BN65" s="140">
        <f>IF(ISERROR(FIND(BN$3,'CFR - XML import'!$A59)),0,VALUE(MID('CFR - XML import'!$A59,SEARCH("&gt;",'CFR - XML import'!$A59,1)+1,SEARCH("/",'CFR - XML import'!$A59,1)-SEARCH("&gt;",'CFR - XML import'!$A59,1)-2)))</f>
        <v>0</v>
      </c>
      <c r="BO65" s="140">
        <f>IF(ISERROR(FIND(BO$3,'CFR - XML import'!$A59)),0,VALUE(MID('CFR - XML import'!$A59,SEARCH("&gt;",'CFR - XML import'!$A59,1)+1,SEARCH("/",'CFR - XML import'!$A59,1)-SEARCH("&gt;",'CFR - XML import'!$A59,1)-2)))</f>
        <v>0</v>
      </c>
      <c r="BP65" s="140">
        <f>IF(ISERROR(FIND(BP$3,'CFR - XML import'!$A59)),0,VALUE(MID('CFR - XML import'!$A59,SEARCH("&gt;",'CFR - XML import'!$A59,1)+1,SEARCH("/",'CFR - XML import'!$A59,1)-SEARCH("&gt;",'CFR - XML import'!$A59,1)-2)))</f>
        <v>0</v>
      </c>
      <c r="BQ65" s="140">
        <f>IF(ISERROR(FIND(BQ$3,'CFR - XML import'!$A59)),0,VALUE(MID('CFR - XML import'!$A59,SEARCH("&gt;",'CFR - XML import'!$A59,1)+1,SEARCH("/",'CFR - XML import'!$A59,1)-SEARCH("&gt;",'CFR - XML import'!$A59,1)-2)))</f>
        <v>0</v>
      </c>
      <c r="BR65" s="140">
        <f>IF(ISERROR(FIND(BR$3,'CFR - XML import'!$A59)),0,VALUE(MID('CFR - XML import'!$A59,SEARCH("&gt;",'CFR - XML import'!$A59,1)+1,SEARCH("/",'CFR - XML import'!$A59,1)-SEARCH("&gt;",'CFR - XML import'!$A59,1)-2)))</f>
        <v>0</v>
      </c>
      <c r="BS65" s="140">
        <f>IF(ISERROR(FIND(BS$3,'CFR - XML import'!$A59)),0,VALUE(MID('CFR - XML import'!$A59,SEARCH("&gt;",'CFR - XML import'!$A59,1)+1,SEARCH("/",'CFR - XML import'!$A59,1)-SEARCH("&gt;",'CFR - XML import'!$A59,1)-2)))</f>
        <v>0</v>
      </c>
      <c r="BT65" s="140">
        <f>IF(ISERROR(FIND(BT$3,'CFR - XML import'!$A59)),0,VALUE(MID('CFR - XML import'!$A59,SEARCH("&gt;",'CFR - XML import'!$A59,1)+1,SEARCH("/",'CFR - XML import'!$A59,1)-SEARCH("&gt;",'CFR - XML import'!$A59,1)-2)))</f>
        <v>0</v>
      </c>
      <c r="BU65" s="140">
        <f>IF(ISERROR(FIND(BU$3,'CFR - XML import'!$A59)),0,VALUE(MID('CFR - XML import'!$A59,SEARCH("&gt;",'CFR - XML import'!$A59,1)+1,SEARCH("/",'CFR - XML import'!$A59,1)-SEARCH("&gt;",'CFR - XML import'!$A59,1)-2)))</f>
        <v>0</v>
      </c>
      <c r="BV65" s="140">
        <f>IF(ISERROR(FIND(BV$3,'CFR - XML import'!$A59)),0,VALUE(MID('CFR - XML import'!$A59,SEARCH("&gt;",'CFR - XML import'!$A59,1)+1,SEARCH("/",'CFR - XML import'!$A59,1)-SEARCH("&gt;",'CFR - XML import'!$A59,1)-2)))</f>
        <v>0</v>
      </c>
      <c r="BW65" s="140">
        <f>IF(ISERROR(FIND(BW$3,'CFR - XML import'!$A59)),0,VALUE(MID('CFR - XML import'!$A59,SEARCH("&gt;",'CFR - XML import'!$A59,1)+1,SEARCH("/",'CFR - XML import'!$A59,1)-SEARCH("&gt;",'CFR - XML import'!$A59,1)-2)))</f>
        <v>0</v>
      </c>
      <c r="BX65" s="140">
        <f>IF(ISERROR(FIND(BX$3,'CFR - XML import'!$A59)),0,VALUE(MID('CFR - XML import'!$A59,SEARCH("&gt;",'CFR - XML import'!$A59,1)+1,SEARCH("/",'CFR - XML import'!$A59,1)-SEARCH("&gt;",'CFR - XML import'!$A59,1)-2)))</f>
        <v>0</v>
      </c>
      <c r="BY65" s="140">
        <f>IF(ISERROR(FIND(BY$3,'CFR - XML import'!$A59)),0,VALUE(MID('CFR - XML import'!$A59,SEARCH("&gt;",'CFR - XML import'!$A59,1)+1,SEARCH("/",'CFR - XML import'!$A59,1)-SEARCH("&gt;",'CFR - XML import'!$A59,1)-2)))</f>
        <v>0</v>
      </c>
      <c r="BZ65" s="140">
        <f>IF(ISERROR(FIND(BZ$3,'CFR - XML import'!$A59)),0,VALUE(MID('CFR - XML import'!$A59,SEARCH("&gt;",'CFR - XML import'!$A59,1)+1,SEARCH("/",'CFR - XML import'!$A59,1)-SEARCH("&gt;",'CFR - XML import'!$A59,1)-2)))</f>
        <v>0</v>
      </c>
      <c r="CG65" s="142">
        <f>IF(ISERROR(IF(MID('CFR - XML import'!$A59,LEN($CF$4)+5,LEN('CFR - XML import'!$A59)-(2*LEN($CF$4)+5))="RMMS",1,IF(MID('CFR - XML import'!$A59,LEN("    &lt;InputSystem&gt;")+1,LEN('CFR - XML import'!$A59)-(LEN("    &lt;InputSystem&gt;")+LEN($CF$4)+1))="SIMS",2,0))),0,IF(MID('CFR - XML import'!$A59,LEN($CF$4)+5,LEN('CFR - XML import'!$A59)-(2*LEN($CF$4)+5))="RMMS",1,IF(MID('CFR - XML import'!$A59,LEN("    &lt;InputSystem&gt;")+1,LEN('CFR - XML import'!$A59)-(LEN("    &lt;InputSystem&gt;")+LEN($CF$4)+1))="SIMS",2,0)))</f>
        <v>0</v>
      </c>
      <c r="CH65" s="140">
        <f>IF(ISERROR(FIND(CH$3,'CFR - XML import'!$A59)),0,MID('CFR - XML import'!$A59,SEARCH("&gt;",'CFR - XML import'!$A59,1)+1,SEARCH("/",'CFR - XML import'!$A59,1)-SEARCH("&gt;",'CFR - XML import'!$A59,1)-2))</f>
        <v>0</v>
      </c>
      <c r="CI65" s="140">
        <f>IF(ISERROR(FIND(CI$3,'CFR - XML import'!$A59)),0,MID('CFR - XML import'!$A59,SEARCH("&gt;",'CFR - XML import'!$A59,1)+1,SEARCH("/",'CFR - XML import'!$A59,1)-SEARCH("&gt;",'CFR - XML import'!$A59,1)-2))</f>
        <v>0</v>
      </c>
      <c r="CJ65" s="140">
        <f>IF(ISERROR(FIND(CJ$3,'CFR - XML import'!$A59)),0,MID('CFR - XML import'!$A59,SEARCH("&gt;",'CFR - XML import'!$A59,1)+1,SEARCH("/",'CFR - XML import'!$A59,1)-SEARCH("&gt;",'CFR - XML import'!$A59,1)-2))</f>
        <v>0</v>
      </c>
      <c r="CK65" s="140">
        <f>IF(ISERROR(FIND(CK$3,'CFR - XML import'!$A59)),0,MID('CFR - XML import'!$A59,SEARCH("&gt;",'CFR - XML import'!$A59,1)+1,SEARCH("/",'CFR - XML import'!$A59,1)-SEARCH("&gt;",'CFR - XML import'!$A59,1)-2))</f>
        <v>0</v>
      </c>
      <c r="CL65" s="140">
        <f>IF(ISERROR(FIND(CL$3,'CFR - XML import'!$A59)),0,MID('CFR - XML import'!$A59,SEARCH("&gt;",'CFR - XML import'!$A59,1)+1,SEARCH("/",'CFR - XML import'!$A59,1)-SEARCH("&gt;",'CFR - XML import'!$A59,1)-2))</f>
        <v>0</v>
      </c>
      <c r="CM65" s="140">
        <f>IF(ISERROR(FIND(CM$3,'CFR - XML import'!$A59)),0,MID('CFR - XML import'!$A59,SEARCH("&gt;",'CFR - XML import'!$A59,1)+1,SEARCH("/",'CFR - XML import'!$A59,1)-SEARCH("&gt;",'CFR - XML import'!$A59,1)-2))</f>
        <v>0</v>
      </c>
    </row>
    <row r="66" spans="1:91" x14ac:dyDescent="0.2">
      <c r="A66" s="139" t="str">
        <f>IF(AND('CFR - XML import'!A60&lt;&gt;"",LEFT('CFR - XML import'!A60,1)&lt;&gt;"&lt;",LEFT('CFR - XML import'!A60,3)&lt;&gt;"  &lt;",LEFT('CFR - XML import'!A60,5)&lt;&gt;"    &lt;",LEFT('CFR - XML import'!A60,7)&lt;&gt;"      &lt;",LEFT('CFR - XML import'!A60,9)&lt;&gt;"        &lt;",$B$1="SIMS"),'CFR - XML import'!A60,IF(AND(LEFT('CFR - XML import'!A60,9)="&lt;Details&gt;",$B$1="RM"),'CFR - XML import'!A60,""))</f>
        <v/>
      </c>
      <c r="B66" s="140">
        <f>IF(ISERROR(FIND(B$3,'CFR - XML import'!$A60)),0,VALUE(MID('CFR - XML import'!$A60,SEARCH("&gt;",'CFR - XML import'!$A60,1)+1,SEARCH("/",'CFR - XML import'!$A60,1)-SEARCH("&gt;",'CFR - XML import'!$A60,1)-2)))</f>
        <v>0</v>
      </c>
      <c r="D66" s="140">
        <f>IF(ISERROR(FIND(D$3,'CFR - XML import'!$A60)),0,MID('CFR - XML import'!$A60,SEARCH("&gt;",'CFR - XML import'!$A60,1)+1,SEARCH("/",'CFR - XML import'!$A60,1)-SEARCH("&gt;",'CFR - XML import'!$A60,1)-2))</f>
        <v>0</v>
      </c>
      <c r="E66" s="140">
        <f>IF(ISERROR(FIND(E$3,'CFR - XML import'!$A60)),0,MID('CFR - XML import'!$A60,SEARCH("&gt;",'CFR - XML import'!$A60,1)+1,SEARCH("/",'CFR - XML import'!$A60,1)-SEARCH("&gt;",'CFR - XML import'!$A60,1)-2))</f>
        <v>0</v>
      </c>
      <c r="F66" s="141">
        <f>IF($B$1="SIMS",IF(ISERROR(FIND(F$3,'CFR - XML import'!$A60)),0,VALUE(MID('CFR - XML import'!$A60,15,10))),IF(ISERROR(FIND(F$3,'CFR - XML import'!$A60)),0,VALUE(MID('CFR - XML import'!$A60,15,10))))</f>
        <v>0</v>
      </c>
      <c r="G66" s="140">
        <f>IF(ISERROR(FIND(G$3,'CFR - XML import'!$A60)),0,VALUE(MID('CFR - XML import'!$A60,SEARCH("&gt;",'CFR - XML import'!$A60,1)+1,SEARCH("/",'CFR - XML import'!$A60,1)-SEARCH("&gt;",'CFR - XML import'!$A60,1)-2)))</f>
        <v>0</v>
      </c>
      <c r="H66" s="140">
        <f>IF(ISERROR(FIND(H$3,'CFR - XML import'!$A60)),0,VALUE(MID('CFR - XML import'!$A60,SEARCH("&gt;",'CFR - XML import'!$A60,1)+1,SEARCH("/",'CFR - XML import'!$A60,1)-SEARCH("&gt;",'CFR - XML import'!$A60,1)-2)))</f>
        <v>0</v>
      </c>
      <c r="I66" s="140">
        <f>IF(ISERROR(FIND(I$3,'CFR - XML import'!$A60)),0,VALUE(MID('CFR - XML import'!$A60,SEARCH("&gt;",'CFR - XML import'!$A60,1)+1,SEARCH("/",'CFR - XML import'!$A60,1)-SEARCH("&gt;",'CFR - XML import'!$A60,1)-2)))</f>
        <v>0</v>
      </c>
      <c r="J66" s="140">
        <f>IF(ISERROR(FIND(J$3,'CFR - XML import'!$A60)),0,VALUE(MID('CFR - XML import'!$A60,SEARCH("&gt;",'CFR - XML import'!$A60,1)+1,SEARCH("/",'CFR - XML import'!$A60,1)-SEARCH("&gt;",'CFR - XML import'!$A60,1)-2)))</f>
        <v>0</v>
      </c>
      <c r="K66" s="140">
        <f>IF(ISERROR(FIND(K$3,'CFR - XML import'!$A60)),0,VALUE(MID('CFR - XML import'!$A60,SEARCH("&gt;",'CFR - XML import'!$A60,1)+1,SEARCH("/",'CFR - XML import'!$A60,1)-SEARCH("&gt;",'CFR - XML import'!$A60,1)-2)))</f>
        <v>0</v>
      </c>
      <c r="L66" s="140">
        <f>IF(ISERROR(FIND(L$3,'CFR - XML import'!$A60)),0,VALUE(MID('CFR - XML import'!$A60,SEARCH("&gt;",'CFR - XML import'!$A60,1)+1,SEARCH("/",'CFR - XML import'!$A60,1)-SEARCH("&gt;",'CFR - XML import'!$A60,1)-2)))</f>
        <v>0</v>
      </c>
      <c r="M66" s="140">
        <f>IF(ISERROR(FIND(M$3,'CFR - XML import'!$A60)),0,VALUE(MID('CFR - XML import'!$A60,SEARCH("&gt;",'CFR - XML import'!$A60,1)+1,SEARCH("/",'CFR - XML import'!$A60,1)-SEARCH("&gt;",'CFR - XML import'!$A60,1)-2)))</f>
        <v>0</v>
      </c>
      <c r="N66" s="140">
        <f>IF(ISERROR(FIND(N$3,'CFR - XML import'!$A60)),0,VALUE(MID('CFR - XML import'!$A60,SEARCH("&gt;",'CFR - XML import'!$A60,1)+1,SEARCH("/",'CFR - XML import'!$A60,1)-SEARCH("&gt;",'CFR - XML import'!$A60,1)-2)))</f>
        <v>0</v>
      </c>
      <c r="O66" s="140">
        <f>IF(ISERROR(FIND(O$3,'CFR - XML import'!$A60)),0,VALUE(MID('CFR - XML import'!$A60,SEARCH("&gt;",'CFR - XML import'!$A60,1)+1,SEARCH("/",'CFR - XML import'!$A60,1)-SEARCH("&gt;",'CFR - XML import'!$A60,1)-2)))</f>
        <v>0</v>
      </c>
      <c r="P66" s="140">
        <f>IF(ISERROR(FIND(P$3,'CFR - XML import'!$A60)),0,VALUE(MID('CFR - XML import'!$A60,SEARCH("&gt;",'CFR - XML import'!$A60,1)+1,SEARCH("/",'CFR - XML import'!$A60,1)-SEARCH("&gt;",'CFR - XML import'!$A60,1)-2)))</f>
        <v>0</v>
      </c>
      <c r="Q66" s="140">
        <f>IF(ISERROR(FIND(Q$3,'CFR - XML import'!$A60)),0,VALUE(MID('CFR - XML import'!$A60,SEARCH("&gt;",'CFR - XML import'!$A60,1)+1,SEARCH("/",'CFR - XML import'!$A60,1)-SEARCH("&gt;",'CFR - XML import'!$A60,1)-2)))</f>
        <v>0</v>
      </c>
      <c r="R66" s="140">
        <f>IF(ISERROR(FIND(R$3,'CFR - XML import'!$A60)),0,VALUE(MID('CFR - XML import'!$A60,SEARCH("&gt;",'CFR - XML import'!$A60,1)+1,SEARCH("/",'CFR - XML import'!$A60,1)-SEARCH("&gt;",'CFR - XML import'!$A60,1)-2)))</f>
        <v>0</v>
      </c>
      <c r="S66" s="140">
        <f>IF(ISERROR(FIND(S$3,'CFR - XML import'!$A60)),0,VALUE(MID('CFR - XML import'!$A60,SEARCH("&gt;",'CFR - XML import'!$A60,1)+1,SEARCH("/",'CFR - XML import'!$A60,1)-SEARCH("&gt;",'CFR - XML import'!$A60,1)-2)))</f>
        <v>0</v>
      </c>
      <c r="T66" s="140">
        <f>IF(ISERROR(FIND(T$3,'CFR - XML import'!$A60)),0,VALUE(MID('CFR - XML import'!$A60,SEARCH("&gt;",'CFR - XML import'!$A60,1)+1,SEARCH("/",'CFR - XML import'!$A60,1)-SEARCH("&gt;",'CFR - XML import'!$A60,1)-2)))</f>
        <v>0</v>
      </c>
      <c r="U66" s="140">
        <f>IF(ISERROR(FIND(U$3,'CFR - XML import'!$A60)),0,VALUE(MID('CFR - XML import'!$A60,SEARCH("&gt;",'CFR - XML import'!$A60,1)+1,SEARCH("/",'CFR - XML import'!$A60,1)-SEARCH("&gt;",'CFR - XML import'!$A60,1)-2)))</f>
        <v>0</v>
      </c>
      <c r="V66" s="140">
        <f>IF(ISERROR(FIND(V$3,'CFR - XML import'!$A60)),0,VALUE(MID('CFR - XML import'!$A60,SEARCH("&gt;",'CFR - XML import'!$A60,1)+1,SEARCH("/",'CFR - XML import'!$A60,1)-SEARCH("&gt;",'CFR - XML import'!$A60,1)-2)))</f>
        <v>0</v>
      </c>
      <c r="W66" s="140">
        <f>IF(ISERROR(FIND(W$3,'CFR - XML import'!$A60)),0,VALUE(MID('CFR - XML import'!$A60,SEARCH("&gt;",'CFR - XML import'!$A60,1)+1,SEARCH("/",'CFR - XML import'!$A60,1)-SEARCH("&gt;",'CFR - XML import'!$A60,1)-2)))</f>
        <v>0</v>
      </c>
      <c r="X66" s="140"/>
      <c r="Y66" s="140">
        <f>IF(ISERROR(FIND(Y$3,'CFR - XML import'!$A60)),0,VALUE(MID('CFR - XML import'!$A60,SEARCH("&gt;",'CFR - XML import'!$A60,1)+1,SEARCH("/",'CFR - XML import'!$A60,1)-SEARCH("&gt;",'CFR - XML import'!$A60,1)-2)))</f>
        <v>0</v>
      </c>
      <c r="Z66" s="140">
        <f>IF(ISERROR(FIND(Z$3,'CFR - XML import'!$A60)),0,VALUE(MID('CFR - XML import'!$A60,SEARCH("&gt;",'CFR - XML import'!$A60,1)+1,SEARCH("/",'CFR - XML import'!$A60,1)-SEARCH("&gt;",'CFR - XML import'!$A60,1)-2)))</f>
        <v>0</v>
      </c>
      <c r="AA66" s="140">
        <f>IF(ISERROR(FIND(AA$3,'CFR - XML import'!$A60)),0,VALUE(MID('CFR - XML import'!$A60,SEARCH("&gt;",'CFR - XML import'!$A60,1)+1,SEARCH("/",'CFR - XML import'!$A60,1)-SEARCH("&gt;",'CFR - XML import'!$A60,1)-2)))</f>
        <v>0</v>
      </c>
      <c r="AB66" s="140">
        <f>IF(ISERROR(FIND(AB$3,'CFR - XML import'!$A60)),0,VALUE(MID('CFR - XML import'!$A60,SEARCH("&gt;",'CFR - XML import'!$A60,1)+1,SEARCH("/",'CFR - XML import'!$A60,1)-SEARCH("&gt;",'CFR - XML import'!$A60,1)-2)))</f>
        <v>0</v>
      </c>
      <c r="AC66" s="140">
        <f>IF(ISERROR(FIND(AC$3,'CFR - XML import'!$A60)),0,VALUE(MID('CFR - XML import'!$A60,SEARCH("&gt;",'CFR - XML import'!$A60,1)+1,SEARCH("/",'CFR - XML import'!$A60,1)-SEARCH("&gt;",'CFR - XML import'!$A60,1)-2)))</f>
        <v>0</v>
      </c>
      <c r="AD66" s="140">
        <f>IF(ISERROR(FIND(AD$3,'CFR - XML import'!$A60)),0,VALUE(MID('CFR - XML import'!$A60,SEARCH("&gt;",'CFR - XML import'!$A60,1)+1,SEARCH("/",'CFR - XML import'!$A60,1)-SEARCH("&gt;",'CFR - XML import'!$A60,1)-2)))</f>
        <v>0</v>
      </c>
      <c r="AE66" s="140">
        <f>IF(ISERROR(FIND(AE$3,'CFR - XML import'!$A60)),0,VALUE(MID('CFR - XML import'!$A60,SEARCH("&gt;",'CFR - XML import'!$A60,1)+1,SEARCH("/",'CFR - XML import'!$A60,1)-SEARCH("&gt;",'CFR - XML import'!$A60,1)-2)))</f>
        <v>0</v>
      </c>
      <c r="AF66" s="140">
        <f>IF(ISERROR(FIND(AF$3,'CFR - XML import'!$A60)),0,VALUE(MID('CFR - XML import'!$A60,SEARCH("&gt;",'CFR - XML import'!$A60,1)+1,SEARCH("/",'CFR - XML import'!$A60,1)-SEARCH("&gt;",'CFR - XML import'!$A60,1)-2)))</f>
        <v>0</v>
      </c>
      <c r="AG66" s="140">
        <f>IF(ISERROR(FIND(AG$3,'CFR - XML import'!$A60)),0,VALUE(MID('CFR - XML import'!$A60,SEARCH("&gt;",'CFR - XML import'!$A60,1)+1,SEARCH("/",'CFR - XML import'!$A60,1)-SEARCH("&gt;",'CFR - XML import'!$A60,1)-2)))</f>
        <v>0</v>
      </c>
      <c r="AH66" s="140">
        <f>IF(ISERROR(FIND(AH$3,'CFR - XML import'!$A60)),0,VALUE(MID('CFR - XML import'!$A60,SEARCH("&gt;",'CFR - XML import'!$A60,1)+1,SEARCH("/",'CFR - XML import'!$A60,1)-SEARCH("&gt;",'CFR - XML import'!$A60,1)-2)))</f>
        <v>0</v>
      </c>
      <c r="AI66" s="140">
        <f>IF(ISERROR(FIND(AI$3,'CFR - XML import'!$A60)),0,VALUE(MID('CFR - XML import'!$A60,SEARCH("&gt;",'CFR - XML import'!$A60,1)+1,SEARCH("/",'CFR - XML import'!$A60,1)-SEARCH("&gt;",'CFR - XML import'!$A60,1)-2)))</f>
        <v>0</v>
      </c>
      <c r="AJ66" s="140">
        <f>IF(ISERROR(FIND(AJ$3,'CFR - XML import'!$A60)),0,VALUE(MID('CFR - XML import'!$A60,SEARCH("&gt;",'CFR - XML import'!$A60,1)+1,SEARCH("/",'CFR - XML import'!$A60,1)-SEARCH("&gt;",'CFR - XML import'!$A60,1)-2)))</f>
        <v>0</v>
      </c>
      <c r="AK66" s="140">
        <f>IF(ISERROR(FIND(AK$3,'CFR - XML import'!$A60)),0,VALUE(MID('CFR - XML import'!$A60,SEARCH("&gt;",'CFR - XML import'!$A60,1)+1,SEARCH("/",'CFR - XML import'!$A60,1)-SEARCH("&gt;",'CFR - XML import'!$A60,1)-2)))</f>
        <v>0</v>
      </c>
      <c r="AL66" s="140">
        <f>IF(ISERROR(FIND(AL$3,'CFR - XML import'!$A60)),0,VALUE(MID('CFR - XML import'!$A60,SEARCH("&gt;",'CFR - XML import'!$A60,1)+1,SEARCH("/",'CFR - XML import'!$A60,1)-SEARCH("&gt;",'CFR - XML import'!$A60,1)-2)))</f>
        <v>0</v>
      </c>
      <c r="AM66" s="140">
        <f>IF(ISERROR(FIND(AM$3,'CFR - XML import'!$A60)),0,VALUE(MID('CFR - XML import'!$A60,SEARCH("&gt;",'CFR - XML import'!$A60,1)+1,SEARCH("/",'CFR - XML import'!$A60,1)-SEARCH("&gt;",'CFR - XML import'!$A60,1)-2)))</f>
        <v>1473.5</v>
      </c>
      <c r="AN66" s="140">
        <f>IF(ISERROR(FIND(AN$3,'CFR - XML import'!$A60)),0,VALUE(MID('CFR - XML import'!$A60,SEARCH("&gt;",'CFR - XML import'!$A60,1)+1,SEARCH("/",'CFR - XML import'!$A60,1)-SEARCH("&gt;",'CFR - XML import'!$A60,1)-2)))</f>
        <v>0</v>
      </c>
      <c r="AO66" s="140">
        <f>IF(ISERROR(FIND(AO$3,'CFR - XML import'!$A60)),0,VALUE(MID('CFR - XML import'!$A60,SEARCH("&gt;",'CFR - XML import'!$A60,1)+1,SEARCH("/",'CFR - XML import'!$A60,1)-SEARCH("&gt;",'CFR - XML import'!$A60,1)-2)))</f>
        <v>0</v>
      </c>
      <c r="AP66" s="140">
        <f>IF(ISERROR(FIND(AP$3,'CFR - XML import'!$A60)),0,VALUE(MID('CFR - XML import'!$A60,SEARCH("&gt;",'CFR - XML import'!$A60,1)+1,SEARCH("/",'CFR - XML import'!$A60,1)-SEARCH("&gt;",'CFR - XML import'!$A60,1)-2)))</f>
        <v>0</v>
      </c>
      <c r="AQ66" s="140">
        <f>IF(ISERROR(FIND(AQ$3,'CFR - XML import'!$A60)),0,VALUE(MID('CFR - XML import'!$A60,SEARCH("&gt;",'CFR - XML import'!$A60,1)+1,SEARCH("/",'CFR - XML import'!$A60,1)-SEARCH("&gt;",'CFR - XML import'!$A60,1)-2)))</f>
        <v>0</v>
      </c>
      <c r="AR66" s="140">
        <f>IF(ISERROR(FIND(AR$3,'CFR - XML import'!$A60)),0,VALUE(MID('CFR - XML import'!$A60,SEARCH("&gt;",'CFR - XML import'!$A60,1)+1,SEARCH("/",'CFR - XML import'!$A60,1)-SEARCH("&gt;",'CFR - XML import'!$A60,1)-2)))</f>
        <v>0</v>
      </c>
      <c r="AS66" s="140">
        <f>IF(ISERROR(FIND(AS$3,'CFR - XML import'!$A60)),0,VALUE(MID('CFR - XML import'!$A60,SEARCH("&gt;",'CFR - XML import'!$A60,1)+1,SEARCH("/",'CFR - XML import'!$A60,1)-SEARCH("&gt;",'CFR - XML import'!$A60,1)-2)))</f>
        <v>0</v>
      </c>
      <c r="AT66" s="140">
        <f>IF(ISERROR(FIND(AT$3,'CFR - XML import'!$A60)),0,VALUE(MID('CFR - XML import'!$A60,SEARCH("&gt;",'CFR - XML import'!$A60,1)+1,SEARCH("/",'CFR - XML import'!$A60,1)-SEARCH("&gt;",'CFR - XML import'!$A60,1)-2)))</f>
        <v>0</v>
      </c>
      <c r="AU66" s="140">
        <f>IF(ISERROR(FIND(AU$3,'CFR - XML import'!$A60)),0,VALUE(MID('CFR - XML import'!$A60,SEARCH("&gt;",'CFR - XML import'!$A60,1)+1,SEARCH("/",'CFR - XML import'!$A60,1)-SEARCH("&gt;",'CFR - XML import'!$A60,1)-2)))</f>
        <v>0</v>
      </c>
      <c r="AV66" s="140">
        <f>IF(ISERROR(FIND(AV$3,'CFR - XML import'!$A60)),0,VALUE(MID('CFR - XML import'!$A60,SEARCH("&gt;",'CFR - XML import'!$A60,1)+1,SEARCH("/",'CFR - XML import'!$A60,1)-SEARCH("&gt;",'CFR - XML import'!$A60,1)-2)))</f>
        <v>0</v>
      </c>
      <c r="AW66" s="140">
        <f>IF(ISERROR(FIND(AW$3,'CFR - XML import'!$A60)),0,VALUE(MID('CFR - XML import'!$A60,SEARCH("&gt;",'CFR - XML import'!$A60,1)+1,SEARCH("/",'CFR - XML import'!$A60,1)-SEARCH("&gt;",'CFR - XML import'!$A60,1)-2)))</f>
        <v>0</v>
      </c>
      <c r="AX66" s="140">
        <f>IF(ISERROR(FIND(AX$3,'CFR - XML import'!$A60)),0,VALUE(MID('CFR - XML import'!$A60,SEARCH("&gt;",'CFR - XML import'!$A60,1)+1,SEARCH("/",'CFR - XML import'!$A60,1)-SEARCH("&gt;",'CFR - XML import'!$A60,1)-2)))</f>
        <v>0</v>
      </c>
      <c r="AY66" s="140">
        <f>IF(ISERROR(FIND(AY$3,'CFR - XML import'!$A60)),0,VALUE(MID('CFR - XML import'!$A60,SEARCH("&gt;",'CFR - XML import'!$A60,1)+1,SEARCH("/",'CFR - XML import'!$A60,1)-SEARCH("&gt;",'CFR - XML import'!$A60,1)-2)))</f>
        <v>0</v>
      </c>
      <c r="AZ66" s="140">
        <f>IF(ISERROR(FIND(AZ$3,'CFR - XML import'!$A60)),0,VALUE(MID('CFR - XML import'!$A60,SEARCH("&gt;",'CFR - XML import'!$A60,1)+1,SEARCH("/",'CFR - XML import'!$A60,1)-SEARCH("&gt;",'CFR - XML import'!$A60,1)-2)))</f>
        <v>0</v>
      </c>
      <c r="BA66" s="140">
        <f>IF(ISERROR(FIND(BA$3,'CFR - XML import'!$A60)),0,VALUE(MID('CFR - XML import'!$A60,SEARCH("&gt;",'CFR - XML import'!$A60,1)+1,SEARCH("/",'CFR - XML import'!$A60,1)-SEARCH("&gt;",'CFR - XML import'!$A60,1)-2)))</f>
        <v>0</v>
      </c>
      <c r="BB66" s="140">
        <f>IF(ISERROR(FIND(BB$3,'CFR - XML import'!$A60)),0,VALUE(MID('CFR - XML import'!$A60,SEARCH("&gt;",'CFR - XML import'!$A60,1)+1,SEARCH("/",'CFR - XML import'!$A60,1)-SEARCH("&gt;",'CFR - XML import'!$A60,1)-2)))</f>
        <v>0</v>
      </c>
      <c r="BC66" s="140">
        <f>IF(ISERROR(FIND(BC$3,'CFR - XML import'!$A60)),0,VALUE(MID('CFR - XML import'!$A60,SEARCH("&gt;",'CFR - XML import'!$A60,1)+1,SEARCH("/",'CFR - XML import'!$A60,1)-SEARCH("&gt;",'CFR - XML import'!$A60,1)-2)))</f>
        <v>0</v>
      </c>
      <c r="BD66" s="140">
        <f>IF(ISERROR(FIND(BD$3,'CFR - XML import'!$A60)),0,VALUE(MID('CFR - XML import'!$A60,SEARCH("&gt;",'CFR - XML import'!$A60,1)+1,SEARCH("/",'CFR - XML import'!$A60,1)-SEARCH("&gt;",'CFR - XML import'!$A60,1)-2)))</f>
        <v>0</v>
      </c>
      <c r="BE66" s="140">
        <f>IF(ISERROR(FIND(BE$3,'CFR - XML import'!$A60)),0,VALUE(MID('CFR - XML import'!$A60,SEARCH("&gt;",'CFR - XML import'!$A60,1)+1,SEARCH("/",'CFR - XML import'!$A60,1)-SEARCH("&gt;",'CFR - XML import'!$A60,1)-2)))</f>
        <v>0</v>
      </c>
      <c r="BF66" s="140">
        <f>IF(ISERROR(FIND(BF$3,'CFR - XML import'!$A60)),0,VALUE(MID('CFR - XML import'!$A60,SEARCH("&gt;",'CFR - XML import'!$A60,1)+1,SEARCH("/",'CFR - XML import'!$A60,1)-SEARCH("&gt;",'CFR - XML import'!$A60,1)-2)))</f>
        <v>0</v>
      </c>
      <c r="BG66" s="140">
        <f>IF(ISERROR(FIND(BG$3,'CFR - XML import'!$A60)),0,VALUE(MID('CFR - XML import'!$A60,SEARCH("&gt;",'CFR - XML import'!$A60,1)+1,SEARCH("/",'CFR - XML import'!$A60,1)-SEARCH("&gt;",'CFR - XML import'!$A60,1)-2)))</f>
        <v>0</v>
      </c>
      <c r="BH66" s="140">
        <f>IF(ISERROR(FIND(BH$3,'CFR - XML import'!$A60)),0,VALUE(MID('CFR - XML import'!$A60,SEARCH("&gt;",'CFR - XML import'!$A60,1)+1,SEARCH("/",'CFR - XML import'!$A60,1)-SEARCH("&gt;",'CFR - XML import'!$A60,1)-2)))</f>
        <v>0</v>
      </c>
      <c r="BI66" s="140">
        <f>IF(ISERROR(FIND(BI$3,'CFR - XML import'!$A60)),0,VALUE(MID('CFR - XML import'!$A60,SEARCH("&gt;",'CFR - XML import'!$A60,1)+1,SEARCH("/",'CFR - XML import'!$A60,1)-SEARCH("&gt;",'CFR - XML import'!$A60,1)-2)))</f>
        <v>0</v>
      </c>
      <c r="BJ66" s="140">
        <f>IF(ISERROR(FIND(BJ$3,'CFR - XML import'!$A60)),0,VALUE(MID('CFR - XML import'!$A60,SEARCH("&gt;",'CFR - XML import'!$A60,1)+1,SEARCH("/",'CFR - XML import'!$A60,1)-SEARCH("&gt;",'CFR - XML import'!$A60,1)-2)))</f>
        <v>0</v>
      </c>
      <c r="BK66" s="140">
        <f>IF(ISERROR(FIND(BK$3,'CFR - XML import'!$A60)),0,VALUE(MID('CFR - XML import'!$A60,SEARCH("&gt;",'CFR - XML import'!$A60,1)+1,SEARCH("/",'CFR - XML import'!$A60,1)-SEARCH("&gt;",'CFR - XML import'!$A60,1)-2)))</f>
        <v>0</v>
      </c>
      <c r="BL66" s="140">
        <f>IF(ISERROR(FIND(BL$3,'CFR - XML import'!$A60)),0,VALUE(MID('CFR - XML import'!$A60,SEARCH("&gt;",'CFR - XML import'!$A60,1)+1,SEARCH("/",'CFR - XML import'!$A60,1)-SEARCH("&gt;",'CFR - XML import'!$A60,1)-2)))</f>
        <v>0</v>
      </c>
      <c r="BM66" s="140">
        <f>IF(ISERROR(FIND(BM$3,'CFR - XML import'!$A60)),0,VALUE(MID('CFR - XML import'!$A60,SEARCH("&gt;",'CFR - XML import'!$A60,1)+1,SEARCH("/",'CFR - XML import'!$A60,1)-SEARCH("&gt;",'CFR - XML import'!$A60,1)-2)))</f>
        <v>0</v>
      </c>
      <c r="BN66" s="140">
        <f>IF(ISERROR(FIND(BN$3,'CFR - XML import'!$A60)),0,VALUE(MID('CFR - XML import'!$A60,SEARCH("&gt;",'CFR - XML import'!$A60,1)+1,SEARCH("/",'CFR - XML import'!$A60,1)-SEARCH("&gt;",'CFR - XML import'!$A60,1)-2)))</f>
        <v>0</v>
      </c>
      <c r="BO66" s="140">
        <f>IF(ISERROR(FIND(BO$3,'CFR - XML import'!$A60)),0,VALUE(MID('CFR - XML import'!$A60,SEARCH("&gt;",'CFR - XML import'!$A60,1)+1,SEARCH("/",'CFR - XML import'!$A60,1)-SEARCH("&gt;",'CFR - XML import'!$A60,1)-2)))</f>
        <v>0</v>
      </c>
      <c r="BP66" s="140">
        <f>IF(ISERROR(FIND(BP$3,'CFR - XML import'!$A60)),0,VALUE(MID('CFR - XML import'!$A60,SEARCH("&gt;",'CFR - XML import'!$A60,1)+1,SEARCH("/",'CFR - XML import'!$A60,1)-SEARCH("&gt;",'CFR - XML import'!$A60,1)-2)))</f>
        <v>0</v>
      </c>
      <c r="BQ66" s="140">
        <f>IF(ISERROR(FIND(BQ$3,'CFR - XML import'!$A60)),0,VALUE(MID('CFR - XML import'!$A60,SEARCH("&gt;",'CFR - XML import'!$A60,1)+1,SEARCH("/",'CFR - XML import'!$A60,1)-SEARCH("&gt;",'CFR - XML import'!$A60,1)-2)))</f>
        <v>0</v>
      </c>
      <c r="BR66" s="140">
        <f>IF(ISERROR(FIND(BR$3,'CFR - XML import'!$A60)),0,VALUE(MID('CFR - XML import'!$A60,SEARCH("&gt;",'CFR - XML import'!$A60,1)+1,SEARCH("/",'CFR - XML import'!$A60,1)-SEARCH("&gt;",'CFR - XML import'!$A60,1)-2)))</f>
        <v>0</v>
      </c>
      <c r="BS66" s="140">
        <f>IF(ISERROR(FIND(BS$3,'CFR - XML import'!$A60)),0,VALUE(MID('CFR - XML import'!$A60,SEARCH("&gt;",'CFR - XML import'!$A60,1)+1,SEARCH("/",'CFR - XML import'!$A60,1)-SEARCH("&gt;",'CFR - XML import'!$A60,1)-2)))</f>
        <v>0</v>
      </c>
      <c r="BT66" s="140">
        <f>IF(ISERROR(FIND(BT$3,'CFR - XML import'!$A60)),0,VALUE(MID('CFR - XML import'!$A60,SEARCH("&gt;",'CFR - XML import'!$A60,1)+1,SEARCH("/",'CFR - XML import'!$A60,1)-SEARCH("&gt;",'CFR - XML import'!$A60,1)-2)))</f>
        <v>0</v>
      </c>
      <c r="BU66" s="140">
        <f>IF(ISERROR(FIND(BU$3,'CFR - XML import'!$A60)),0,VALUE(MID('CFR - XML import'!$A60,SEARCH("&gt;",'CFR - XML import'!$A60,1)+1,SEARCH("/",'CFR - XML import'!$A60,1)-SEARCH("&gt;",'CFR - XML import'!$A60,1)-2)))</f>
        <v>0</v>
      </c>
      <c r="BV66" s="140">
        <f>IF(ISERROR(FIND(BV$3,'CFR - XML import'!$A60)),0,VALUE(MID('CFR - XML import'!$A60,SEARCH("&gt;",'CFR - XML import'!$A60,1)+1,SEARCH("/",'CFR - XML import'!$A60,1)-SEARCH("&gt;",'CFR - XML import'!$A60,1)-2)))</f>
        <v>0</v>
      </c>
      <c r="BW66" s="140">
        <f>IF(ISERROR(FIND(BW$3,'CFR - XML import'!$A60)),0,VALUE(MID('CFR - XML import'!$A60,SEARCH("&gt;",'CFR - XML import'!$A60,1)+1,SEARCH("/",'CFR - XML import'!$A60,1)-SEARCH("&gt;",'CFR - XML import'!$A60,1)-2)))</f>
        <v>0</v>
      </c>
      <c r="BX66" s="140">
        <f>IF(ISERROR(FIND(BX$3,'CFR - XML import'!$A60)),0,VALUE(MID('CFR - XML import'!$A60,SEARCH("&gt;",'CFR - XML import'!$A60,1)+1,SEARCH("/",'CFR - XML import'!$A60,1)-SEARCH("&gt;",'CFR - XML import'!$A60,1)-2)))</f>
        <v>0</v>
      </c>
      <c r="BY66" s="140">
        <f>IF(ISERROR(FIND(BY$3,'CFR - XML import'!$A60)),0,VALUE(MID('CFR - XML import'!$A60,SEARCH("&gt;",'CFR - XML import'!$A60,1)+1,SEARCH("/",'CFR - XML import'!$A60,1)-SEARCH("&gt;",'CFR - XML import'!$A60,1)-2)))</f>
        <v>0</v>
      </c>
      <c r="BZ66" s="140">
        <f>IF(ISERROR(FIND(BZ$3,'CFR - XML import'!$A60)),0,VALUE(MID('CFR - XML import'!$A60,SEARCH("&gt;",'CFR - XML import'!$A60,1)+1,SEARCH("/",'CFR - XML import'!$A60,1)-SEARCH("&gt;",'CFR - XML import'!$A60,1)-2)))</f>
        <v>0</v>
      </c>
      <c r="CG66" s="142">
        <f>IF(ISERROR(IF(MID('CFR - XML import'!$A60,LEN($CF$4)+5,LEN('CFR - XML import'!$A60)-(2*LEN($CF$4)+5))="RMMS",1,IF(MID('CFR - XML import'!$A60,LEN("    &lt;InputSystem&gt;")+1,LEN('CFR - XML import'!$A60)-(LEN("    &lt;InputSystem&gt;")+LEN($CF$4)+1))="SIMS",2,0))),0,IF(MID('CFR - XML import'!$A60,LEN($CF$4)+5,LEN('CFR - XML import'!$A60)-(2*LEN($CF$4)+5))="RMMS",1,IF(MID('CFR - XML import'!$A60,LEN("    &lt;InputSystem&gt;")+1,LEN('CFR - XML import'!$A60)-(LEN("    &lt;InputSystem&gt;")+LEN($CF$4)+1))="SIMS",2,0)))</f>
        <v>0</v>
      </c>
      <c r="CH66" s="140">
        <f>IF(ISERROR(FIND(CH$3,'CFR - XML import'!$A60)),0,MID('CFR - XML import'!$A60,SEARCH("&gt;",'CFR - XML import'!$A60,1)+1,SEARCH("/",'CFR - XML import'!$A60,1)-SEARCH("&gt;",'CFR - XML import'!$A60,1)-2))</f>
        <v>0</v>
      </c>
      <c r="CI66" s="140">
        <f>IF(ISERROR(FIND(CI$3,'CFR - XML import'!$A60)),0,MID('CFR - XML import'!$A60,SEARCH("&gt;",'CFR - XML import'!$A60,1)+1,SEARCH("/",'CFR - XML import'!$A60,1)-SEARCH("&gt;",'CFR - XML import'!$A60,1)-2))</f>
        <v>0</v>
      </c>
      <c r="CJ66" s="140">
        <f>IF(ISERROR(FIND(CJ$3,'CFR - XML import'!$A60)),0,MID('CFR - XML import'!$A60,SEARCH("&gt;",'CFR - XML import'!$A60,1)+1,SEARCH("/",'CFR - XML import'!$A60,1)-SEARCH("&gt;",'CFR - XML import'!$A60,1)-2))</f>
        <v>0</v>
      </c>
      <c r="CK66" s="140">
        <f>IF(ISERROR(FIND(CK$3,'CFR - XML import'!$A60)),0,MID('CFR - XML import'!$A60,SEARCH("&gt;",'CFR - XML import'!$A60,1)+1,SEARCH("/",'CFR - XML import'!$A60,1)-SEARCH("&gt;",'CFR - XML import'!$A60,1)-2))</f>
        <v>0</v>
      </c>
      <c r="CL66" s="140">
        <f>IF(ISERROR(FIND(CL$3,'CFR - XML import'!$A60)),0,MID('CFR - XML import'!$A60,SEARCH("&gt;",'CFR - XML import'!$A60,1)+1,SEARCH("/",'CFR - XML import'!$A60,1)-SEARCH("&gt;",'CFR - XML import'!$A60,1)-2))</f>
        <v>0</v>
      </c>
      <c r="CM66" s="140">
        <f>IF(ISERROR(FIND(CM$3,'CFR - XML import'!$A60)),0,MID('CFR - XML import'!$A60,SEARCH("&gt;",'CFR - XML import'!$A60,1)+1,SEARCH("/",'CFR - XML import'!$A60,1)-SEARCH("&gt;",'CFR - XML import'!$A60,1)-2))</f>
        <v>0</v>
      </c>
    </row>
    <row r="67" spans="1:91" x14ac:dyDescent="0.2">
      <c r="A67" s="139" t="str">
        <f>IF(AND('CFR - XML import'!A61&lt;&gt;"",LEFT('CFR - XML import'!A61,1)&lt;&gt;"&lt;",LEFT('CFR - XML import'!A61,3)&lt;&gt;"  &lt;",LEFT('CFR - XML import'!A61,5)&lt;&gt;"    &lt;",LEFT('CFR - XML import'!A61,7)&lt;&gt;"      &lt;",LEFT('CFR - XML import'!A61,9)&lt;&gt;"        &lt;",$B$1="SIMS"),'CFR - XML import'!A61,IF(AND(LEFT('CFR - XML import'!A61,9)="&lt;Details&gt;",$B$1="RM"),'CFR - XML import'!A61,""))</f>
        <v/>
      </c>
      <c r="B67" s="140">
        <f>IF(ISERROR(FIND(B$3,'CFR - XML import'!$A61)),0,VALUE(MID('CFR - XML import'!$A61,SEARCH("&gt;",'CFR - XML import'!$A61,1)+1,SEARCH("/",'CFR - XML import'!$A61,1)-SEARCH("&gt;",'CFR - XML import'!$A61,1)-2)))</f>
        <v>0</v>
      </c>
      <c r="D67" s="140">
        <f>IF(ISERROR(FIND(D$3,'CFR - XML import'!$A61)),0,MID('CFR - XML import'!$A61,SEARCH("&gt;",'CFR - XML import'!$A61,1)+1,SEARCH("/",'CFR - XML import'!$A61,1)-SEARCH("&gt;",'CFR - XML import'!$A61,1)-2))</f>
        <v>0</v>
      </c>
      <c r="E67" s="140">
        <f>IF(ISERROR(FIND(E$3,'CFR - XML import'!$A61)),0,MID('CFR - XML import'!$A61,SEARCH("&gt;",'CFR - XML import'!$A61,1)+1,SEARCH("/",'CFR - XML import'!$A61,1)-SEARCH("&gt;",'CFR - XML import'!$A61,1)-2))</f>
        <v>0</v>
      </c>
      <c r="F67" s="141">
        <f>IF($B$1="SIMS",IF(ISERROR(FIND(F$3,'CFR - XML import'!$A61)),0,VALUE(MID('CFR - XML import'!$A61,15,10))),IF(ISERROR(FIND(F$3,'CFR - XML import'!$A61)),0,VALUE(MID('CFR - XML import'!$A61,15,10))))</f>
        <v>0</v>
      </c>
      <c r="G67" s="140">
        <f>IF(ISERROR(FIND(G$3,'CFR - XML import'!$A61)),0,VALUE(MID('CFR - XML import'!$A61,SEARCH("&gt;",'CFR - XML import'!$A61,1)+1,SEARCH("/",'CFR - XML import'!$A61,1)-SEARCH("&gt;",'CFR - XML import'!$A61,1)-2)))</f>
        <v>0</v>
      </c>
      <c r="H67" s="140">
        <f>IF(ISERROR(FIND(H$3,'CFR - XML import'!$A61)),0,VALUE(MID('CFR - XML import'!$A61,SEARCH("&gt;",'CFR - XML import'!$A61,1)+1,SEARCH("/",'CFR - XML import'!$A61,1)-SEARCH("&gt;",'CFR - XML import'!$A61,1)-2)))</f>
        <v>0</v>
      </c>
      <c r="I67" s="140">
        <f>IF(ISERROR(FIND(I$3,'CFR - XML import'!$A61)),0,VALUE(MID('CFR - XML import'!$A61,SEARCH("&gt;",'CFR - XML import'!$A61,1)+1,SEARCH("/",'CFR - XML import'!$A61,1)-SEARCH("&gt;",'CFR - XML import'!$A61,1)-2)))</f>
        <v>0</v>
      </c>
      <c r="J67" s="140">
        <f>IF(ISERROR(FIND(J$3,'CFR - XML import'!$A61)),0,VALUE(MID('CFR - XML import'!$A61,SEARCH("&gt;",'CFR - XML import'!$A61,1)+1,SEARCH("/",'CFR - XML import'!$A61,1)-SEARCH("&gt;",'CFR - XML import'!$A61,1)-2)))</f>
        <v>0</v>
      </c>
      <c r="K67" s="140">
        <f>IF(ISERROR(FIND(K$3,'CFR - XML import'!$A61)),0,VALUE(MID('CFR - XML import'!$A61,SEARCH("&gt;",'CFR - XML import'!$A61,1)+1,SEARCH("/",'CFR - XML import'!$A61,1)-SEARCH("&gt;",'CFR - XML import'!$A61,1)-2)))</f>
        <v>0</v>
      </c>
      <c r="L67" s="140">
        <f>IF(ISERROR(FIND(L$3,'CFR - XML import'!$A61)),0,VALUE(MID('CFR - XML import'!$A61,SEARCH("&gt;",'CFR - XML import'!$A61,1)+1,SEARCH("/",'CFR - XML import'!$A61,1)-SEARCH("&gt;",'CFR - XML import'!$A61,1)-2)))</f>
        <v>0</v>
      </c>
      <c r="M67" s="140">
        <f>IF(ISERROR(FIND(M$3,'CFR - XML import'!$A61)),0,VALUE(MID('CFR - XML import'!$A61,SEARCH("&gt;",'CFR - XML import'!$A61,1)+1,SEARCH("/",'CFR - XML import'!$A61,1)-SEARCH("&gt;",'CFR - XML import'!$A61,1)-2)))</f>
        <v>0</v>
      </c>
      <c r="N67" s="140">
        <f>IF(ISERROR(FIND(N$3,'CFR - XML import'!$A61)),0,VALUE(MID('CFR - XML import'!$A61,SEARCH("&gt;",'CFR - XML import'!$A61,1)+1,SEARCH("/",'CFR - XML import'!$A61,1)-SEARCH("&gt;",'CFR - XML import'!$A61,1)-2)))</f>
        <v>0</v>
      </c>
      <c r="O67" s="140">
        <f>IF(ISERROR(FIND(O$3,'CFR - XML import'!$A61)),0,VALUE(MID('CFR - XML import'!$A61,SEARCH("&gt;",'CFR - XML import'!$A61,1)+1,SEARCH("/",'CFR - XML import'!$A61,1)-SEARCH("&gt;",'CFR - XML import'!$A61,1)-2)))</f>
        <v>0</v>
      </c>
      <c r="P67" s="140">
        <f>IF(ISERROR(FIND(P$3,'CFR - XML import'!$A61)),0,VALUE(MID('CFR - XML import'!$A61,SEARCH("&gt;",'CFR - XML import'!$A61,1)+1,SEARCH("/",'CFR - XML import'!$A61,1)-SEARCH("&gt;",'CFR - XML import'!$A61,1)-2)))</f>
        <v>0</v>
      </c>
      <c r="Q67" s="140">
        <f>IF(ISERROR(FIND(Q$3,'CFR - XML import'!$A61)),0,VALUE(MID('CFR - XML import'!$A61,SEARCH("&gt;",'CFR - XML import'!$A61,1)+1,SEARCH("/",'CFR - XML import'!$A61,1)-SEARCH("&gt;",'CFR - XML import'!$A61,1)-2)))</f>
        <v>0</v>
      </c>
      <c r="R67" s="140">
        <f>IF(ISERROR(FIND(R$3,'CFR - XML import'!$A61)),0,VALUE(MID('CFR - XML import'!$A61,SEARCH("&gt;",'CFR - XML import'!$A61,1)+1,SEARCH("/",'CFR - XML import'!$A61,1)-SEARCH("&gt;",'CFR - XML import'!$A61,1)-2)))</f>
        <v>0</v>
      </c>
      <c r="S67" s="140">
        <f>IF(ISERROR(FIND(S$3,'CFR - XML import'!$A61)),0,VALUE(MID('CFR - XML import'!$A61,SEARCH("&gt;",'CFR - XML import'!$A61,1)+1,SEARCH("/",'CFR - XML import'!$A61,1)-SEARCH("&gt;",'CFR - XML import'!$A61,1)-2)))</f>
        <v>0</v>
      </c>
      <c r="T67" s="140">
        <f>IF(ISERROR(FIND(T$3,'CFR - XML import'!$A61)),0,VALUE(MID('CFR - XML import'!$A61,SEARCH("&gt;",'CFR - XML import'!$A61,1)+1,SEARCH("/",'CFR - XML import'!$A61,1)-SEARCH("&gt;",'CFR - XML import'!$A61,1)-2)))</f>
        <v>0</v>
      </c>
      <c r="U67" s="140">
        <f>IF(ISERROR(FIND(U$3,'CFR - XML import'!$A61)),0,VALUE(MID('CFR - XML import'!$A61,SEARCH("&gt;",'CFR - XML import'!$A61,1)+1,SEARCH("/",'CFR - XML import'!$A61,1)-SEARCH("&gt;",'CFR - XML import'!$A61,1)-2)))</f>
        <v>0</v>
      </c>
      <c r="V67" s="140">
        <f>IF(ISERROR(FIND(V$3,'CFR - XML import'!$A61)),0,VALUE(MID('CFR - XML import'!$A61,SEARCH("&gt;",'CFR - XML import'!$A61,1)+1,SEARCH("/",'CFR - XML import'!$A61,1)-SEARCH("&gt;",'CFR - XML import'!$A61,1)-2)))</f>
        <v>0</v>
      </c>
      <c r="W67" s="140">
        <f>IF(ISERROR(FIND(W$3,'CFR - XML import'!$A61)),0,VALUE(MID('CFR - XML import'!$A61,SEARCH("&gt;",'CFR - XML import'!$A61,1)+1,SEARCH("/",'CFR - XML import'!$A61,1)-SEARCH("&gt;",'CFR - XML import'!$A61,1)-2)))</f>
        <v>0</v>
      </c>
      <c r="X67" s="140"/>
      <c r="Y67" s="140">
        <f>IF(ISERROR(FIND(Y$3,'CFR - XML import'!$A61)),0,VALUE(MID('CFR - XML import'!$A61,SEARCH("&gt;",'CFR - XML import'!$A61,1)+1,SEARCH("/",'CFR - XML import'!$A61,1)-SEARCH("&gt;",'CFR - XML import'!$A61,1)-2)))</f>
        <v>0</v>
      </c>
      <c r="Z67" s="140">
        <f>IF(ISERROR(FIND(Z$3,'CFR - XML import'!$A61)),0,VALUE(MID('CFR - XML import'!$A61,SEARCH("&gt;",'CFR - XML import'!$A61,1)+1,SEARCH("/",'CFR - XML import'!$A61,1)-SEARCH("&gt;",'CFR - XML import'!$A61,1)-2)))</f>
        <v>0</v>
      </c>
      <c r="AA67" s="140">
        <f>IF(ISERROR(FIND(AA$3,'CFR - XML import'!$A61)),0,VALUE(MID('CFR - XML import'!$A61,SEARCH("&gt;",'CFR - XML import'!$A61,1)+1,SEARCH("/",'CFR - XML import'!$A61,1)-SEARCH("&gt;",'CFR - XML import'!$A61,1)-2)))</f>
        <v>0</v>
      </c>
      <c r="AB67" s="140">
        <f>IF(ISERROR(FIND(AB$3,'CFR - XML import'!$A61)),0,VALUE(MID('CFR - XML import'!$A61,SEARCH("&gt;",'CFR - XML import'!$A61,1)+1,SEARCH("/",'CFR - XML import'!$A61,1)-SEARCH("&gt;",'CFR - XML import'!$A61,1)-2)))</f>
        <v>0</v>
      </c>
      <c r="AC67" s="140">
        <f>IF(ISERROR(FIND(AC$3,'CFR - XML import'!$A61)),0,VALUE(MID('CFR - XML import'!$A61,SEARCH("&gt;",'CFR - XML import'!$A61,1)+1,SEARCH("/",'CFR - XML import'!$A61,1)-SEARCH("&gt;",'CFR - XML import'!$A61,1)-2)))</f>
        <v>0</v>
      </c>
      <c r="AD67" s="140">
        <f>IF(ISERROR(FIND(AD$3,'CFR - XML import'!$A61)),0,VALUE(MID('CFR - XML import'!$A61,SEARCH("&gt;",'CFR - XML import'!$A61,1)+1,SEARCH("/",'CFR - XML import'!$A61,1)-SEARCH("&gt;",'CFR - XML import'!$A61,1)-2)))</f>
        <v>0</v>
      </c>
      <c r="AE67" s="140">
        <f>IF(ISERROR(FIND(AE$3,'CFR - XML import'!$A61)),0,VALUE(MID('CFR - XML import'!$A61,SEARCH("&gt;",'CFR - XML import'!$A61,1)+1,SEARCH("/",'CFR - XML import'!$A61,1)-SEARCH("&gt;",'CFR - XML import'!$A61,1)-2)))</f>
        <v>0</v>
      </c>
      <c r="AF67" s="140">
        <f>IF(ISERROR(FIND(AF$3,'CFR - XML import'!$A61)),0,VALUE(MID('CFR - XML import'!$A61,SEARCH("&gt;",'CFR - XML import'!$A61,1)+1,SEARCH("/",'CFR - XML import'!$A61,1)-SEARCH("&gt;",'CFR - XML import'!$A61,1)-2)))</f>
        <v>0</v>
      </c>
      <c r="AG67" s="140">
        <f>IF(ISERROR(FIND(AG$3,'CFR - XML import'!$A61)),0,VALUE(MID('CFR - XML import'!$A61,SEARCH("&gt;",'CFR - XML import'!$A61,1)+1,SEARCH("/",'CFR - XML import'!$A61,1)-SEARCH("&gt;",'CFR - XML import'!$A61,1)-2)))</f>
        <v>0</v>
      </c>
      <c r="AH67" s="140">
        <f>IF(ISERROR(FIND(AH$3,'CFR - XML import'!$A61)),0,VALUE(MID('CFR - XML import'!$A61,SEARCH("&gt;",'CFR - XML import'!$A61,1)+1,SEARCH("/",'CFR - XML import'!$A61,1)-SEARCH("&gt;",'CFR - XML import'!$A61,1)-2)))</f>
        <v>0</v>
      </c>
      <c r="AI67" s="140">
        <f>IF(ISERROR(FIND(AI$3,'CFR - XML import'!$A61)),0,VALUE(MID('CFR - XML import'!$A61,SEARCH("&gt;",'CFR - XML import'!$A61,1)+1,SEARCH("/",'CFR - XML import'!$A61,1)-SEARCH("&gt;",'CFR - XML import'!$A61,1)-2)))</f>
        <v>0</v>
      </c>
      <c r="AJ67" s="140">
        <f>IF(ISERROR(FIND(AJ$3,'CFR - XML import'!$A61)),0,VALUE(MID('CFR - XML import'!$A61,SEARCH("&gt;",'CFR - XML import'!$A61,1)+1,SEARCH("/",'CFR - XML import'!$A61,1)-SEARCH("&gt;",'CFR - XML import'!$A61,1)-2)))</f>
        <v>0</v>
      </c>
      <c r="AK67" s="140">
        <f>IF(ISERROR(FIND(AK$3,'CFR - XML import'!$A61)),0,VALUE(MID('CFR - XML import'!$A61,SEARCH("&gt;",'CFR - XML import'!$A61,1)+1,SEARCH("/",'CFR - XML import'!$A61,1)-SEARCH("&gt;",'CFR - XML import'!$A61,1)-2)))</f>
        <v>0</v>
      </c>
      <c r="AL67" s="140">
        <f>IF(ISERROR(FIND(AL$3,'CFR - XML import'!$A61)),0,VALUE(MID('CFR - XML import'!$A61,SEARCH("&gt;",'CFR - XML import'!$A61,1)+1,SEARCH("/",'CFR - XML import'!$A61,1)-SEARCH("&gt;",'CFR - XML import'!$A61,1)-2)))</f>
        <v>0</v>
      </c>
      <c r="AM67" s="140">
        <f>IF(ISERROR(FIND(AM$3,'CFR - XML import'!$A61)),0,VALUE(MID('CFR - XML import'!$A61,SEARCH("&gt;",'CFR - XML import'!$A61,1)+1,SEARCH("/",'CFR - XML import'!$A61,1)-SEARCH("&gt;",'CFR - XML import'!$A61,1)-2)))</f>
        <v>0</v>
      </c>
      <c r="AN67" s="140">
        <f>IF(ISERROR(FIND(AN$3,'CFR - XML import'!$A61)),0,VALUE(MID('CFR - XML import'!$A61,SEARCH("&gt;",'CFR - XML import'!$A61,1)+1,SEARCH("/",'CFR - XML import'!$A61,1)-SEARCH("&gt;",'CFR - XML import'!$A61,1)-2)))</f>
        <v>2581</v>
      </c>
      <c r="AO67" s="140">
        <f>IF(ISERROR(FIND(AO$3,'CFR - XML import'!$A61)),0,VALUE(MID('CFR - XML import'!$A61,SEARCH("&gt;",'CFR - XML import'!$A61,1)+1,SEARCH("/",'CFR - XML import'!$A61,1)-SEARCH("&gt;",'CFR - XML import'!$A61,1)-2)))</f>
        <v>0</v>
      </c>
      <c r="AP67" s="140">
        <f>IF(ISERROR(FIND(AP$3,'CFR - XML import'!$A61)),0,VALUE(MID('CFR - XML import'!$A61,SEARCH("&gt;",'CFR - XML import'!$A61,1)+1,SEARCH("/",'CFR - XML import'!$A61,1)-SEARCH("&gt;",'CFR - XML import'!$A61,1)-2)))</f>
        <v>0</v>
      </c>
      <c r="AQ67" s="140">
        <f>IF(ISERROR(FIND(AQ$3,'CFR - XML import'!$A61)),0,VALUE(MID('CFR - XML import'!$A61,SEARCH("&gt;",'CFR - XML import'!$A61,1)+1,SEARCH("/",'CFR - XML import'!$A61,1)-SEARCH("&gt;",'CFR - XML import'!$A61,1)-2)))</f>
        <v>0</v>
      </c>
      <c r="AR67" s="140">
        <f>IF(ISERROR(FIND(AR$3,'CFR - XML import'!$A61)),0,VALUE(MID('CFR - XML import'!$A61,SEARCH("&gt;",'CFR - XML import'!$A61,1)+1,SEARCH("/",'CFR - XML import'!$A61,1)-SEARCH("&gt;",'CFR - XML import'!$A61,1)-2)))</f>
        <v>0</v>
      </c>
      <c r="AS67" s="140">
        <f>IF(ISERROR(FIND(AS$3,'CFR - XML import'!$A61)),0,VALUE(MID('CFR - XML import'!$A61,SEARCH("&gt;",'CFR - XML import'!$A61,1)+1,SEARCH("/",'CFR - XML import'!$A61,1)-SEARCH("&gt;",'CFR - XML import'!$A61,1)-2)))</f>
        <v>0</v>
      </c>
      <c r="AT67" s="140">
        <f>IF(ISERROR(FIND(AT$3,'CFR - XML import'!$A61)),0,VALUE(MID('CFR - XML import'!$A61,SEARCH("&gt;",'CFR - XML import'!$A61,1)+1,SEARCH("/",'CFR - XML import'!$A61,1)-SEARCH("&gt;",'CFR - XML import'!$A61,1)-2)))</f>
        <v>0</v>
      </c>
      <c r="AU67" s="140">
        <f>IF(ISERROR(FIND(AU$3,'CFR - XML import'!$A61)),0,VALUE(MID('CFR - XML import'!$A61,SEARCH("&gt;",'CFR - XML import'!$A61,1)+1,SEARCH("/",'CFR - XML import'!$A61,1)-SEARCH("&gt;",'CFR - XML import'!$A61,1)-2)))</f>
        <v>0</v>
      </c>
      <c r="AV67" s="140">
        <f>IF(ISERROR(FIND(AV$3,'CFR - XML import'!$A61)),0,VALUE(MID('CFR - XML import'!$A61,SEARCH("&gt;",'CFR - XML import'!$A61,1)+1,SEARCH("/",'CFR - XML import'!$A61,1)-SEARCH("&gt;",'CFR - XML import'!$A61,1)-2)))</f>
        <v>0</v>
      </c>
      <c r="AW67" s="140">
        <f>IF(ISERROR(FIND(AW$3,'CFR - XML import'!$A61)),0,VALUE(MID('CFR - XML import'!$A61,SEARCH("&gt;",'CFR - XML import'!$A61,1)+1,SEARCH("/",'CFR - XML import'!$A61,1)-SEARCH("&gt;",'CFR - XML import'!$A61,1)-2)))</f>
        <v>0</v>
      </c>
      <c r="AX67" s="140">
        <f>IF(ISERROR(FIND(AX$3,'CFR - XML import'!$A61)),0,VALUE(MID('CFR - XML import'!$A61,SEARCH("&gt;",'CFR - XML import'!$A61,1)+1,SEARCH("/",'CFR - XML import'!$A61,1)-SEARCH("&gt;",'CFR - XML import'!$A61,1)-2)))</f>
        <v>0</v>
      </c>
      <c r="AY67" s="140">
        <f>IF(ISERROR(FIND(AY$3,'CFR - XML import'!$A61)),0,VALUE(MID('CFR - XML import'!$A61,SEARCH("&gt;",'CFR - XML import'!$A61,1)+1,SEARCH("/",'CFR - XML import'!$A61,1)-SEARCH("&gt;",'CFR - XML import'!$A61,1)-2)))</f>
        <v>0</v>
      </c>
      <c r="AZ67" s="140">
        <f>IF(ISERROR(FIND(AZ$3,'CFR - XML import'!$A61)),0,VALUE(MID('CFR - XML import'!$A61,SEARCH("&gt;",'CFR - XML import'!$A61,1)+1,SEARCH("/",'CFR - XML import'!$A61,1)-SEARCH("&gt;",'CFR - XML import'!$A61,1)-2)))</f>
        <v>0</v>
      </c>
      <c r="BA67" s="140">
        <f>IF(ISERROR(FIND(BA$3,'CFR - XML import'!$A61)),0,VALUE(MID('CFR - XML import'!$A61,SEARCH("&gt;",'CFR - XML import'!$A61,1)+1,SEARCH("/",'CFR - XML import'!$A61,1)-SEARCH("&gt;",'CFR - XML import'!$A61,1)-2)))</f>
        <v>0</v>
      </c>
      <c r="BB67" s="140">
        <f>IF(ISERROR(FIND(BB$3,'CFR - XML import'!$A61)),0,VALUE(MID('CFR - XML import'!$A61,SEARCH("&gt;",'CFR - XML import'!$A61,1)+1,SEARCH("/",'CFR - XML import'!$A61,1)-SEARCH("&gt;",'CFR - XML import'!$A61,1)-2)))</f>
        <v>0</v>
      </c>
      <c r="BC67" s="140">
        <f>IF(ISERROR(FIND(BC$3,'CFR - XML import'!$A61)),0,VALUE(MID('CFR - XML import'!$A61,SEARCH("&gt;",'CFR - XML import'!$A61,1)+1,SEARCH("/",'CFR - XML import'!$A61,1)-SEARCH("&gt;",'CFR - XML import'!$A61,1)-2)))</f>
        <v>0</v>
      </c>
      <c r="BD67" s="140">
        <f>IF(ISERROR(FIND(BD$3,'CFR - XML import'!$A61)),0,VALUE(MID('CFR - XML import'!$A61,SEARCH("&gt;",'CFR - XML import'!$A61,1)+1,SEARCH("/",'CFR - XML import'!$A61,1)-SEARCH("&gt;",'CFR - XML import'!$A61,1)-2)))</f>
        <v>0</v>
      </c>
      <c r="BE67" s="140">
        <f>IF(ISERROR(FIND(BE$3,'CFR - XML import'!$A61)),0,VALUE(MID('CFR - XML import'!$A61,SEARCH("&gt;",'CFR - XML import'!$A61,1)+1,SEARCH("/",'CFR - XML import'!$A61,1)-SEARCH("&gt;",'CFR - XML import'!$A61,1)-2)))</f>
        <v>0</v>
      </c>
      <c r="BF67" s="140">
        <f>IF(ISERROR(FIND(BF$3,'CFR - XML import'!$A61)),0,VALUE(MID('CFR - XML import'!$A61,SEARCH("&gt;",'CFR - XML import'!$A61,1)+1,SEARCH("/",'CFR - XML import'!$A61,1)-SEARCH("&gt;",'CFR - XML import'!$A61,1)-2)))</f>
        <v>0</v>
      </c>
      <c r="BG67" s="140">
        <f>IF(ISERROR(FIND(BG$3,'CFR - XML import'!$A61)),0,VALUE(MID('CFR - XML import'!$A61,SEARCH("&gt;",'CFR - XML import'!$A61,1)+1,SEARCH("/",'CFR - XML import'!$A61,1)-SEARCH("&gt;",'CFR - XML import'!$A61,1)-2)))</f>
        <v>0</v>
      </c>
      <c r="BH67" s="140">
        <f>IF(ISERROR(FIND(BH$3,'CFR - XML import'!$A61)),0,VALUE(MID('CFR - XML import'!$A61,SEARCH("&gt;",'CFR - XML import'!$A61,1)+1,SEARCH("/",'CFR - XML import'!$A61,1)-SEARCH("&gt;",'CFR - XML import'!$A61,1)-2)))</f>
        <v>0</v>
      </c>
      <c r="BI67" s="140">
        <f>IF(ISERROR(FIND(BI$3,'CFR - XML import'!$A61)),0,VALUE(MID('CFR - XML import'!$A61,SEARCH("&gt;",'CFR - XML import'!$A61,1)+1,SEARCH("/",'CFR - XML import'!$A61,1)-SEARCH("&gt;",'CFR - XML import'!$A61,1)-2)))</f>
        <v>0</v>
      </c>
      <c r="BJ67" s="140">
        <f>IF(ISERROR(FIND(BJ$3,'CFR - XML import'!$A61)),0,VALUE(MID('CFR - XML import'!$A61,SEARCH("&gt;",'CFR - XML import'!$A61,1)+1,SEARCH("/",'CFR - XML import'!$A61,1)-SEARCH("&gt;",'CFR - XML import'!$A61,1)-2)))</f>
        <v>0</v>
      </c>
      <c r="BK67" s="140">
        <f>IF(ISERROR(FIND(BK$3,'CFR - XML import'!$A61)),0,VALUE(MID('CFR - XML import'!$A61,SEARCH("&gt;",'CFR - XML import'!$A61,1)+1,SEARCH("/",'CFR - XML import'!$A61,1)-SEARCH("&gt;",'CFR - XML import'!$A61,1)-2)))</f>
        <v>0</v>
      </c>
      <c r="BL67" s="140">
        <f>IF(ISERROR(FIND(BL$3,'CFR - XML import'!$A61)),0,VALUE(MID('CFR - XML import'!$A61,SEARCH("&gt;",'CFR - XML import'!$A61,1)+1,SEARCH("/",'CFR - XML import'!$A61,1)-SEARCH("&gt;",'CFR - XML import'!$A61,1)-2)))</f>
        <v>0</v>
      </c>
      <c r="BM67" s="140">
        <f>IF(ISERROR(FIND(BM$3,'CFR - XML import'!$A61)),0,VALUE(MID('CFR - XML import'!$A61,SEARCH("&gt;",'CFR - XML import'!$A61,1)+1,SEARCH("/",'CFR - XML import'!$A61,1)-SEARCH("&gt;",'CFR - XML import'!$A61,1)-2)))</f>
        <v>0</v>
      </c>
      <c r="BN67" s="140">
        <f>IF(ISERROR(FIND(BN$3,'CFR - XML import'!$A61)),0,VALUE(MID('CFR - XML import'!$A61,SEARCH("&gt;",'CFR - XML import'!$A61,1)+1,SEARCH("/",'CFR - XML import'!$A61,1)-SEARCH("&gt;",'CFR - XML import'!$A61,1)-2)))</f>
        <v>0</v>
      </c>
      <c r="BO67" s="140">
        <f>IF(ISERROR(FIND(BO$3,'CFR - XML import'!$A61)),0,VALUE(MID('CFR - XML import'!$A61,SEARCH("&gt;",'CFR - XML import'!$A61,1)+1,SEARCH("/",'CFR - XML import'!$A61,1)-SEARCH("&gt;",'CFR - XML import'!$A61,1)-2)))</f>
        <v>0</v>
      </c>
      <c r="BP67" s="140">
        <f>IF(ISERROR(FIND(BP$3,'CFR - XML import'!$A61)),0,VALUE(MID('CFR - XML import'!$A61,SEARCH("&gt;",'CFR - XML import'!$A61,1)+1,SEARCH("/",'CFR - XML import'!$A61,1)-SEARCH("&gt;",'CFR - XML import'!$A61,1)-2)))</f>
        <v>0</v>
      </c>
      <c r="BQ67" s="140">
        <f>IF(ISERROR(FIND(BQ$3,'CFR - XML import'!$A61)),0,VALUE(MID('CFR - XML import'!$A61,SEARCH("&gt;",'CFR - XML import'!$A61,1)+1,SEARCH("/",'CFR - XML import'!$A61,1)-SEARCH("&gt;",'CFR - XML import'!$A61,1)-2)))</f>
        <v>0</v>
      </c>
      <c r="BR67" s="140">
        <f>IF(ISERROR(FIND(BR$3,'CFR - XML import'!$A61)),0,VALUE(MID('CFR - XML import'!$A61,SEARCH("&gt;",'CFR - XML import'!$A61,1)+1,SEARCH("/",'CFR - XML import'!$A61,1)-SEARCH("&gt;",'CFR - XML import'!$A61,1)-2)))</f>
        <v>0</v>
      </c>
      <c r="BS67" s="140">
        <f>IF(ISERROR(FIND(BS$3,'CFR - XML import'!$A61)),0,VALUE(MID('CFR - XML import'!$A61,SEARCH("&gt;",'CFR - XML import'!$A61,1)+1,SEARCH("/",'CFR - XML import'!$A61,1)-SEARCH("&gt;",'CFR - XML import'!$A61,1)-2)))</f>
        <v>0</v>
      </c>
      <c r="BT67" s="140">
        <f>IF(ISERROR(FIND(BT$3,'CFR - XML import'!$A61)),0,VALUE(MID('CFR - XML import'!$A61,SEARCH("&gt;",'CFR - XML import'!$A61,1)+1,SEARCH("/",'CFR - XML import'!$A61,1)-SEARCH("&gt;",'CFR - XML import'!$A61,1)-2)))</f>
        <v>0</v>
      </c>
      <c r="BU67" s="140">
        <f>IF(ISERROR(FIND(BU$3,'CFR - XML import'!$A61)),0,VALUE(MID('CFR - XML import'!$A61,SEARCH("&gt;",'CFR - XML import'!$A61,1)+1,SEARCH("/",'CFR - XML import'!$A61,1)-SEARCH("&gt;",'CFR - XML import'!$A61,1)-2)))</f>
        <v>0</v>
      </c>
      <c r="BV67" s="140">
        <f>IF(ISERROR(FIND(BV$3,'CFR - XML import'!$A61)),0,VALUE(MID('CFR - XML import'!$A61,SEARCH("&gt;",'CFR - XML import'!$A61,1)+1,SEARCH("/",'CFR - XML import'!$A61,1)-SEARCH("&gt;",'CFR - XML import'!$A61,1)-2)))</f>
        <v>0</v>
      </c>
      <c r="BW67" s="140">
        <f>IF(ISERROR(FIND(BW$3,'CFR - XML import'!$A61)),0,VALUE(MID('CFR - XML import'!$A61,SEARCH("&gt;",'CFR - XML import'!$A61,1)+1,SEARCH("/",'CFR - XML import'!$A61,1)-SEARCH("&gt;",'CFR - XML import'!$A61,1)-2)))</f>
        <v>0</v>
      </c>
      <c r="BX67" s="140">
        <f>IF(ISERROR(FIND(BX$3,'CFR - XML import'!$A61)),0,VALUE(MID('CFR - XML import'!$A61,SEARCH("&gt;",'CFR - XML import'!$A61,1)+1,SEARCH("/",'CFR - XML import'!$A61,1)-SEARCH("&gt;",'CFR - XML import'!$A61,1)-2)))</f>
        <v>0</v>
      </c>
      <c r="BY67" s="140">
        <f>IF(ISERROR(FIND(BY$3,'CFR - XML import'!$A61)),0,VALUE(MID('CFR - XML import'!$A61,SEARCH("&gt;",'CFR - XML import'!$A61,1)+1,SEARCH("/",'CFR - XML import'!$A61,1)-SEARCH("&gt;",'CFR - XML import'!$A61,1)-2)))</f>
        <v>0</v>
      </c>
      <c r="BZ67" s="140">
        <f>IF(ISERROR(FIND(BZ$3,'CFR - XML import'!$A61)),0,VALUE(MID('CFR - XML import'!$A61,SEARCH("&gt;",'CFR - XML import'!$A61,1)+1,SEARCH("/",'CFR - XML import'!$A61,1)-SEARCH("&gt;",'CFR - XML import'!$A61,1)-2)))</f>
        <v>0</v>
      </c>
      <c r="CG67" s="142">
        <f>IF(ISERROR(IF(MID('CFR - XML import'!$A61,LEN($CF$4)+5,LEN('CFR - XML import'!$A61)-(2*LEN($CF$4)+5))="RMMS",1,IF(MID('CFR - XML import'!$A61,LEN("    &lt;InputSystem&gt;")+1,LEN('CFR - XML import'!$A61)-(LEN("    &lt;InputSystem&gt;")+LEN($CF$4)+1))="SIMS",2,0))),0,IF(MID('CFR - XML import'!$A61,LEN($CF$4)+5,LEN('CFR - XML import'!$A61)-(2*LEN($CF$4)+5))="RMMS",1,IF(MID('CFR - XML import'!$A61,LEN("    &lt;InputSystem&gt;")+1,LEN('CFR - XML import'!$A61)-(LEN("    &lt;InputSystem&gt;")+LEN($CF$4)+1))="SIMS",2,0)))</f>
        <v>0</v>
      </c>
      <c r="CH67" s="140">
        <f>IF(ISERROR(FIND(CH$3,'CFR - XML import'!$A61)),0,MID('CFR - XML import'!$A61,SEARCH("&gt;",'CFR - XML import'!$A61,1)+1,SEARCH("/",'CFR - XML import'!$A61,1)-SEARCH("&gt;",'CFR - XML import'!$A61,1)-2))</f>
        <v>0</v>
      </c>
      <c r="CI67" s="140">
        <f>IF(ISERROR(FIND(CI$3,'CFR - XML import'!$A61)),0,MID('CFR - XML import'!$A61,SEARCH("&gt;",'CFR - XML import'!$A61,1)+1,SEARCH("/",'CFR - XML import'!$A61,1)-SEARCH("&gt;",'CFR - XML import'!$A61,1)-2))</f>
        <v>0</v>
      </c>
      <c r="CJ67" s="140">
        <f>IF(ISERROR(FIND(CJ$3,'CFR - XML import'!$A61)),0,MID('CFR - XML import'!$A61,SEARCH("&gt;",'CFR - XML import'!$A61,1)+1,SEARCH("/",'CFR - XML import'!$A61,1)-SEARCH("&gt;",'CFR - XML import'!$A61,1)-2))</f>
        <v>0</v>
      </c>
      <c r="CK67" s="140">
        <f>IF(ISERROR(FIND(CK$3,'CFR - XML import'!$A61)),0,MID('CFR - XML import'!$A61,SEARCH("&gt;",'CFR - XML import'!$A61,1)+1,SEARCH("/",'CFR - XML import'!$A61,1)-SEARCH("&gt;",'CFR - XML import'!$A61,1)-2))</f>
        <v>0</v>
      </c>
      <c r="CL67" s="140">
        <f>IF(ISERROR(FIND(CL$3,'CFR - XML import'!$A61)),0,MID('CFR - XML import'!$A61,SEARCH("&gt;",'CFR - XML import'!$A61,1)+1,SEARCH("/",'CFR - XML import'!$A61,1)-SEARCH("&gt;",'CFR - XML import'!$A61,1)-2))</f>
        <v>0</v>
      </c>
      <c r="CM67" s="140">
        <f>IF(ISERROR(FIND(CM$3,'CFR - XML import'!$A61)),0,MID('CFR - XML import'!$A61,SEARCH("&gt;",'CFR - XML import'!$A61,1)+1,SEARCH("/",'CFR - XML import'!$A61,1)-SEARCH("&gt;",'CFR - XML import'!$A61,1)-2))</f>
        <v>0</v>
      </c>
    </row>
    <row r="68" spans="1:91" x14ac:dyDescent="0.2">
      <c r="A68" s="139" t="str">
        <f>IF(AND('CFR - XML import'!A62&lt;&gt;"",LEFT('CFR - XML import'!A62,1)&lt;&gt;"&lt;",LEFT('CFR - XML import'!A62,3)&lt;&gt;"  &lt;",LEFT('CFR - XML import'!A62,5)&lt;&gt;"    &lt;",LEFT('CFR - XML import'!A62,7)&lt;&gt;"      &lt;",LEFT('CFR - XML import'!A62,9)&lt;&gt;"        &lt;",$B$1="SIMS"),'CFR - XML import'!A62,IF(AND(LEFT('CFR - XML import'!A62,9)="&lt;Details&gt;",$B$1="RM"),'CFR - XML import'!A62,""))</f>
        <v/>
      </c>
      <c r="B68" s="140">
        <f>IF(ISERROR(FIND(B$3,'CFR - XML import'!$A62)),0,VALUE(MID('CFR - XML import'!$A62,SEARCH("&gt;",'CFR - XML import'!$A62,1)+1,SEARCH("/",'CFR - XML import'!$A62,1)-SEARCH("&gt;",'CFR - XML import'!$A62,1)-2)))</f>
        <v>0</v>
      </c>
      <c r="D68" s="140">
        <f>IF(ISERROR(FIND(D$3,'CFR - XML import'!$A62)),0,MID('CFR - XML import'!$A62,SEARCH("&gt;",'CFR - XML import'!$A62,1)+1,SEARCH("/",'CFR - XML import'!$A62,1)-SEARCH("&gt;",'CFR - XML import'!$A62,1)-2))</f>
        <v>0</v>
      </c>
      <c r="E68" s="140">
        <f>IF(ISERROR(FIND(E$3,'CFR - XML import'!$A62)),0,MID('CFR - XML import'!$A62,SEARCH("&gt;",'CFR - XML import'!$A62,1)+1,SEARCH("/",'CFR - XML import'!$A62,1)-SEARCH("&gt;",'CFR - XML import'!$A62,1)-2))</f>
        <v>0</v>
      </c>
      <c r="F68" s="141">
        <f>IF($B$1="SIMS",IF(ISERROR(FIND(F$3,'CFR - XML import'!$A62)),0,VALUE(MID('CFR - XML import'!$A62,15,10))),IF(ISERROR(FIND(F$3,'CFR - XML import'!$A62)),0,VALUE(MID('CFR - XML import'!$A62,15,10))))</f>
        <v>0</v>
      </c>
      <c r="G68" s="140">
        <f>IF(ISERROR(FIND(G$3,'CFR - XML import'!$A62)),0,VALUE(MID('CFR - XML import'!$A62,SEARCH("&gt;",'CFR - XML import'!$A62,1)+1,SEARCH("/",'CFR - XML import'!$A62,1)-SEARCH("&gt;",'CFR - XML import'!$A62,1)-2)))</f>
        <v>0</v>
      </c>
      <c r="H68" s="140">
        <f>IF(ISERROR(FIND(H$3,'CFR - XML import'!$A62)),0,VALUE(MID('CFR - XML import'!$A62,SEARCH("&gt;",'CFR - XML import'!$A62,1)+1,SEARCH("/",'CFR - XML import'!$A62,1)-SEARCH("&gt;",'CFR - XML import'!$A62,1)-2)))</f>
        <v>0</v>
      </c>
      <c r="I68" s="140">
        <f>IF(ISERROR(FIND(I$3,'CFR - XML import'!$A62)),0,VALUE(MID('CFR - XML import'!$A62,SEARCH("&gt;",'CFR - XML import'!$A62,1)+1,SEARCH("/",'CFR - XML import'!$A62,1)-SEARCH("&gt;",'CFR - XML import'!$A62,1)-2)))</f>
        <v>0</v>
      </c>
      <c r="J68" s="140">
        <f>IF(ISERROR(FIND(J$3,'CFR - XML import'!$A62)),0,VALUE(MID('CFR - XML import'!$A62,SEARCH("&gt;",'CFR - XML import'!$A62,1)+1,SEARCH("/",'CFR - XML import'!$A62,1)-SEARCH("&gt;",'CFR - XML import'!$A62,1)-2)))</f>
        <v>0</v>
      </c>
      <c r="K68" s="140">
        <f>IF(ISERROR(FIND(K$3,'CFR - XML import'!$A62)),0,VALUE(MID('CFR - XML import'!$A62,SEARCH("&gt;",'CFR - XML import'!$A62,1)+1,SEARCH("/",'CFR - XML import'!$A62,1)-SEARCH("&gt;",'CFR - XML import'!$A62,1)-2)))</f>
        <v>0</v>
      </c>
      <c r="L68" s="140">
        <f>IF(ISERROR(FIND(L$3,'CFR - XML import'!$A62)),0,VALUE(MID('CFR - XML import'!$A62,SEARCH("&gt;",'CFR - XML import'!$A62,1)+1,SEARCH("/",'CFR - XML import'!$A62,1)-SEARCH("&gt;",'CFR - XML import'!$A62,1)-2)))</f>
        <v>0</v>
      </c>
      <c r="M68" s="140">
        <f>IF(ISERROR(FIND(M$3,'CFR - XML import'!$A62)),0,VALUE(MID('CFR - XML import'!$A62,SEARCH("&gt;",'CFR - XML import'!$A62,1)+1,SEARCH("/",'CFR - XML import'!$A62,1)-SEARCH("&gt;",'CFR - XML import'!$A62,1)-2)))</f>
        <v>0</v>
      </c>
      <c r="N68" s="140">
        <f>IF(ISERROR(FIND(N$3,'CFR - XML import'!$A62)),0,VALUE(MID('CFR - XML import'!$A62,SEARCH("&gt;",'CFR - XML import'!$A62,1)+1,SEARCH("/",'CFR - XML import'!$A62,1)-SEARCH("&gt;",'CFR - XML import'!$A62,1)-2)))</f>
        <v>0</v>
      </c>
      <c r="O68" s="140">
        <f>IF(ISERROR(FIND(O$3,'CFR - XML import'!$A62)),0,VALUE(MID('CFR - XML import'!$A62,SEARCH("&gt;",'CFR - XML import'!$A62,1)+1,SEARCH("/",'CFR - XML import'!$A62,1)-SEARCH("&gt;",'CFR - XML import'!$A62,1)-2)))</f>
        <v>0</v>
      </c>
      <c r="P68" s="140">
        <f>IF(ISERROR(FIND(P$3,'CFR - XML import'!$A62)),0,VALUE(MID('CFR - XML import'!$A62,SEARCH("&gt;",'CFR - XML import'!$A62,1)+1,SEARCH("/",'CFR - XML import'!$A62,1)-SEARCH("&gt;",'CFR - XML import'!$A62,1)-2)))</f>
        <v>0</v>
      </c>
      <c r="Q68" s="140">
        <f>IF(ISERROR(FIND(Q$3,'CFR - XML import'!$A62)),0,VALUE(MID('CFR - XML import'!$A62,SEARCH("&gt;",'CFR - XML import'!$A62,1)+1,SEARCH("/",'CFR - XML import'!$A62,1)-SEARCH("&gt;",'CFR - XML import'!$A62,1)-2)))</f>
        <v>0</v>
      </c>
      <c r="R68" s="140">
        <f>IF(ISERROR(FIND(R$3,'CFR - XML import'!$A62)),0,VALUE(MID('CFR - XML import'!$A62,SEARCH("&gt;",'CFR - XML import'!$A62,1)+1,SEARCH("/",'CFR - XML import'!$A62,1)-SEARCH("&gt;",'CFR - XML import'!$A62,1)-2)))</f>
        <v>0</v>
      </c>
      <c r="S68" s="140">
        <f>IF(ISERROR(FIND(S$3,'CFR - XML import'!$A62)),0,VALUE(MID('CFR - XML import'!$A62,SEARCH("&gt;",'CFR - XML import'!$A62,1)+1,SEARCH("/",'CFR - XML import'!$A62,1)-SEARCH("&gt;",'CFR - XML import'!$A62,1)-2)))</f>
        <v>0</v>
      </c>
      <c r="T68" s="140">
        <f>IF(ISERROR(FIND(T$3,'CFR - XML import'!$A62)),0,VALUE(MID('CFR - XML import'!$A62,SEARCH("&gt;",'CFR - XML import'!$A62,1)+1,SEARCH("/",'CFR - XML import'!$A62,1)-SEARCH("&gt;",'CFR - XML import'!$A62,1)-2)))</f>
        <v>0</v>
      </c>
      <c r="U68" s="140">
        <f>IF(ISERROR(FIND(U$3,'CFR - XML import'!$A62)),0,VALUE(MID('CFR - XML import'!$A62,SEARCH("&gt;",'CFR - XML import'!$A62,1)+1,SEARCH("/",'CFR - XML import'!$A62,1)-SEARCH("&gt;",'CFR - XML import'!$A62,1)-2)))</f>
        <v>0</v>
      </c>
      <c r="V68" s="140">
        <f>IF(ISERROR(FIND(V$3,'CFR - XML import'!$A62)),0,VALUE(MID('CFR - XML import'!$A62,SEARCH("&gt;",'CFR - XML import'!$A62,1)+1,SEARCH("/",'CFR - XML import'!$A62,1)-SEARCH("&gt;",'CFR - XML import'!$A62,1)-2)))</f>
        <v>0</v>
      </c>
      <c r="W68" s="140">
        <f>IF(ISERROR(FIND(W$3,'CFR - XML import'!$A62)),0,VALUE(MID('CFR - XML import'!$A62,SEARCH("&gt;",'CFR - XML import'!$A62,1)+1,SEARCH("/",'CFR - XML import'!$A62,1)-SEARCH("&gt;",'CFR - XML import'!$A62,1)-2)))</f>
        <v>0</v>
      </c>
      <c r="X68" s="140"/>
      <c r="Y68" s="140">
        <f>IF(ISERROR(FIND(Y$3,'CFR - XML import'!$A62)),0,VALUE(MID('CFR - XML import'!$A62,SEARCH("&gt;",'CFR - XML import'!$A62,1)+1,SEARCH("/",'CFR - XML import'!$A62,1)-SEARCH("&gt;",'CFR - XML import'!$A62,1)-2)))</f>
        <v>0</v>
      </c>
      <c r="Z68" s="140">
        <f>IF(ISERROR(FIND(Z$3,'CFR - XML import'!$A62)),0,VALUE(MID('CFR - XML import'!$A62,SEARCH("&gt;",'CFR - XML import'!$A62,1)+1,SEARCH("/",'CFR - XML import'!$A62,1)-SEARCH("&gt;",'CFR - XML import'!$A62,1)-2)))</f>
        <v>0</v>
      </c>
      <c r="AA68" s="140">
        <f>IF(ISERROR(FIND(AA$3,'CFR - XML import'!$A62)),0,VALUE(MID('CFR - XML import'!$A62,SEARCH("&gt;",'CFR - XML import'!$A62,1)+1,SEARCH("/",'CFR - XML import'!$A62,1)-SEARCH("&gt;",'CFR - XML import'!$A62,1)-2)))</f>
        <v>0</v>
      </c>
      <c r="AB68" s="140">
        <f>IF(ISERROR(FIND(AB$3,'CFR - XML import'!$A62)),0,VALUE(MID('CFR - XML import'!$A62,SEARCH("&gt;",'CFR - XML import'!$A62,1)+1,SEARCH("/",'CFR - XML import'!$A62,1)-SEARCH("&gt;",'CFR - XML import'!$A62,1)-2)))</f>
        <v>0</v>
      </c>
      <c r="AC68" s="140">
        <f>IF(ISERROR(FIND(AC$3,'CFR - XML import'!$A62)),0,VALUE(MID('CFR - XML import'!$A62,SEARCH("&gt;",'CFR - XML import'!$A62,1)+1,SEARCH("/",'CFR - XML import'!$A62,1)-SEARCH("&gt;",'CFR - XML import'!$A62,1)-2)))</f>
        <v>0</v>
      </c>
      <c r="AD68" s="140">
        <f>IF(ISERROR(FIND(AD$3,'CFR - XML import'!$A62)),0,VALUE(MID('CFR - XML import'!$A62,SEARCH("&gt;",'CFR - XML import'!$A62,1)+1,SEARCH("/",'CFR - XML import'!$A62,1)-SEARCH("&gt;",'CFR - XML import'!$A62,1)-2)))</f>
        <v>0</v>
      </c>
      <c r="AE68" s="140">
        <f>IF(ISERROR(FIND(AE$3,'CFR - XML import'!$A62)),0,VALUE(MID('CFR - XML import'!$A62,SEARCH("&gt;",'CFR - XML import'!$A62,1)+1,SEARCH("/",'CFR - XML import'!$A62,1)-SEARCH("&gt;",'CFR - XML import'!$A62,1)-2)))</f>
        <v>0</v>
      </c>
      <c r="AF68" s="140">
        <f>IF(ISERROR(FIND(AF$3,'CFR - XML import'!$A62)),0,VALUE(MID('CFR - XML import'!$A62,SEARCH("&gt;",'CFR - XML import'!$A62,1)+1,SEARCH("/",'CFR - XML import'!$A62,1)-SEARCH("&gt;",'CFR - XML import'!$A62,1)-2)))</f>
        <v>0</v>
      </c>
      <c r="AG68" s="140">
        <f>IF(ISERROR(FIND(AG$3,'CFR - XML import'!$A62)),0,VALUE(MID('CFR - XML import'!$A62,SEARCH("&gt;",'CFR - XML import'!$A62,1)+1,SEARCH("/",'CFR - XML import'!$A62,1)-SEARCH("&gt;",'CFR - XML import'!$A62,1)-2)))</f>
        <v>0</v>
      </c>
      <c r="AH68" s="140">
        <f>IF(ISERROR(FIND(AH$3,'CFR - XML import'!$A62)),0,VALUE(MID('CFR - XML import'!$A62,SEARCH("&gt;",'CFR - XML import'!$A62,1)+1,SEARCH("/",'CFR - XML import'!$A62,1)-SEARCH("&gt;",'CFR - XML import'!$A62,1)-2)))</f>
        <v>0</v>
      </c>
      <c r="AI68" s="140">
        <f>IF(ISERROR(FIND(AI$3,'CFR - XML import'!$A62)),0,VALUE(MID('CFR - XML import'!$A62,SEARCH("&gt;",'CFR - XML import'!$A62,1)+1,SEARCH("/",'CFR - XML import'!$A62,1)-SEARCH("&gt;",'CFR - XML import'!$A62,1)-2)))</f>
        <v>0</v>
      </c>
      <c r="AJ68" s="140">
        <f>IF(ISERROR(FIND(AJ$3,'CFR - XML import'!$A62)),0,VALUE(MID('CFR - XML import'!$A62,SEARCH("&gt;",'CFR - XML import'!$A62,1)+1,SEARCH("/",'CFR - XML import'!$A62,1)-SEARCH("&gt;",'CFR - XML import'!$A62,1)-2)))</f>
        <v>0</v>
      </c>
      <c r="AK68" s="140">
        <f>IF(ISERROR(FIND(AK$3,'CFR - XML import'!$A62)),0,VALUE(MID('CFR - XML import'!$A62,SEARCH("&gt;",'CFR - XML import'!$A62,1)+1,SEARCH("/",'CFR - XML import'!$A62,1)-SEARCH("&gt;",'CFR - XML import'!$A62,1)-2)))</f>
        <v>0</v>
      </c>
      <c r="AL68" s="140">
        <f>IF(ISERROR(FIND(AL$3,'CFR - XML import'!$A62)),0,VALUE(MID('CFR - XML import'!$A62,SEARCH("&gt;",'CFR - XML import'!$A62,1)+1,SEARCH("/",'CFR - XML import'!$A62,1)-SEARCH("&gt;",'CFR - XML import'!$A62,1)-2)))</f>
        <v>0</v>
      </c>
      <c r="AM68" s="140">
        <f>IF(ISERROR(FIND(AM$3,'CFR - XML import'!$A62)),0,VALUE(MID('CFR - XML import'!$A62,SEARCH("&gt;",'CFR - XML import'!$A62,1)+1,SEARCH("/",'CFR - XML import'!$A62,1)-SEARCH("&gt;",'CFR - XML import'!$A62,1)-2)))</f>
        <v>0</v>
      </c>
      <c r="AN68" s="140">
        <f>IF(ISERROR(FIND(AN$3,'CFR - XML import'!$A62)),0,VALUE(MID('CFR - XML import'!$A62,SEARCH("&gt;",'CFR - XML import'!$A62,1)+1,SEARCH("/",'CFR - XML import'!$A62,1)-SEARCH("&gt;",'CFR - XML import'!$A62,1)-2)))</f>
        <v>0</v>
      </c>
      <c r="AO68" s="140">
        <f>IF(ISERROR(FIND(AO$3,'CFR - XML import'!$A62)),0,VALUE(MID('CFR - XML import'!$A62,SEARCH("&gt;",'CFR - XML import'!$A62,1)+1,SEARCH("/",'CFR - XML import'!$A62,1)-SEARCH("&gt;",'CFR - XML import'!$A62,1)-2)))</f>
        <v>9574.58</v>
      </c>
      <c r="AP68" s="140">
        <f>IF(ISERROR(FIND(AP$3,'CFR - XML import'!$A62)),0,VALUE(MID('CFR - XML import'!$A62,SEARCH("&gt;",'CFR - XML import'!$A62,1)+1,SEARCH("/",'CFR - XML import'!$A62,1)-SEARCH("&gt;",'CFR - XML import'!$A62,1)-2)))</f>
        <v>0</v>
      </c>
      <c r="AQ68" s="140">
        <f>IF(ISERROR(FIND(AQ$3,'CFR - XML import'!$A62)),0,VALUE(MID('CFR - XML import'!$A62,SEARCH("&gt;",'CFR - XML import'!$A62,1)+1,SEARCH("/",'CFR - XML import'!$A62,1)-SEARCH("&gt;",'CFR - XML import'!$A62,1)-2)))</f>
        <v>0</v>
      </c>
      <c r="AR68" s="140">
        <f>IF(ISERROR(FIND(AR$3,'CFR - XML import'!$A62)),0,VALUE(MID('CFR - XML import'!$A62,SEARCH("&gt;",'CFR - XML import'!$A62,1)+1,SEARCH("/",'CFR - XML import'!$A62,1)-SEARCH("&gt;",'CFR - XML import'!$A62,1)-2)))</f>
        <v>0</v>
      </c>
      <c r="AS68" s="140">
        <f>IF(ISERROR(FIND(AS$3,'CFR - XML import'!$A62)),0,VALUE(MID('CFR - XML import'!$A62,SEARCH("&gt;",'CFR - XML import'!$A62,1)+1,SEARCH("/",'CFR - XML import'!$A62,1)-SEARCH("&gt;",'CFR - XML import'!$A62,1)-2)))</f>
        <v>0</v>
      </c>
      <c r="AT68" s="140">
        <f>IF(ISERROR(FIND(AT$3,'CFR - XML import'!$A62)),0,VALUE(MID('CFR - XML import'!$A62,SEARCH("&gt;",'CFR - XML import'!$A62,1)+1,SEARCH("/",'CFR - XML import'!$A62,1)-SEARCH("&gt;",'CFR - XML import'!$A62,1)-2)))</f>
        <v>0</v>
      </c>
      <c r="AU68" s="140">
        <f>IF(ISERROR(FIND(AU$3,'CFR - XML import'!$A62)),0,VALUE(MID('CFR - XML import'!$A62,SEARCH("&gt;",'CFR - XML import'!$A62,1)+1,SEARCH("/",'CFR - XML import'!$A62,1)-SEARCH("&gt;",'CFR - XML import'!$A62,1)-2)))</f>
        <v>0</v>
      </c>
      <c r="AV68" s="140">
        <f>IF(ISERROR(FIND(AV$3,'CFR - XML import'!$A62)),0,VALUE(MID('CFR - XML import'!$A62,SEARCH("&gt;",'CFR - XML import'!$A62,1)+1,SEARCH("/",'CFR - XML import'!$A62,1)-SEARCH("&gt;",'CFR - XML import'!$A62,1)-2)))</f>
        <v>0</v>
      </c>
      <c r="AW68" s="140">
        <f>IF(ISERROR(FIND(AW$3,'CFR - XML import'!$A62)),0,VALUE(MID('CFR - XML import'!$A62,SEARCH("&gt;",'CFR - XML import'!$A62,1)+1,SEARCH("/",'CFR - XML import'!$A62,1)-SEARCH("&gt;",'CFR - XML import'!$A62,1)-2)))</f>
        <v>0</v>
      </c>
      <c r="AX68" s="140">
        <f>IF(ISERROR(FIND(AX$3,'CFR - XML import'!$A62)),0,VALUE(MID('CFR - XML import'!$A62,SEARCH("&gt;",'CFR - XML import'!$A62,1)+1,SEARCH("/",'CFR - XML import'!$A62,1)-SEARCH("&gt;",'CFR - XML import'!$A62,1)-2)))</f>
        <v>0</v>
      </c>
      <c r="AY68" s="140">
        <f>IF(ISERROR(FIND(AY$3,'CFR - XML import'!$A62)),0,VALUE(MID('CFR - XML import'!$A62,SEARCH("&gt;",'CFR - XML import'!$A62,1)+1,SEARCH("/",'CFR - XML import'!$A62,1)-SEARCH("&gt;",'CFR - XML import'!$A62,1)-2)))</f>
        <v>0</v>
      </c>
      <c r="AZ68" s="140">
        <f>IF(ISERROR(FIND(AZ$3,'CFR - XML import'!$A62)),0,VALUE(MID('CFR - XML import'!$A62,SEARCH("&gt;",'CFR - XML import'!$A62,1)+1,SEARCH("/",'CFR - XML import'!$A62,1)-SEARCH("&gt;",'CFR - XML import'!$A62,1)-2)))</f>
        <v>0</v>
      </c>
      <c r="BA68" s="140">
        <f>IF(ISERROR(FIND(BA$3,'CFR - XML import'!$A62)),0,VALUE(MID('CFR - XML import'!$A62,SEARCH("&gt;",'CFR - XML import'!$A62,1)+1,SEARCH("/",'CFR - XML import'!$A62,1)-SEARCH("&gt;",'CFR - XML import'!$A62,1)-2)))</f>
        <v>0</v>
      </c>
      <c r="BB68" s="140">
        <f>IF(ISERROR(FIND(BB$3,'CFR - XML import'!$A62)),0,VALUE(MID('CFR - XML import'!$A62,SEARCH("&gt;",'CFR - XML import'!$A62,1)+1,SEARCH("/",'CFR - XML import'!$A62,1)-SEARCH("&gt;",'CFR - XML import'!$A62,1)-2)))</f>
        <v>0</v>
      </c>
      <c r="BC68" s="140">
        <f>IF(ISERROR(FIND(BC$3,'CFR - XML import'!$A62)),0,VALUE(MID('CFR - XML import'!$A62,SEARCH("&gt;",'CFR - XML import'!$A62,1)+1,SEARCH("/",'CFR - XML import'!$A62,1)-SEARCH("&gt;",'CFR - XML import'!$A62,1)-2)))</f>
        <v>0</v>
      </c>
      <c r="BD68" s="140">
        <f>IF(ISERROR(FIND(BD$3,'CFR - XML import'!$A62)),0,VALUE(MID('CFR - XML import'!$A62,SEARCH("&gt;",'CFR - XML import'!$A62,1)+1,SEARCH("/",'CFR - XML import'!$A62,1)-SEARCH("&gt;",'CFR - XML import'!$A62,1)-2)))</f>
        <v>0</v>
      </c>
      <c r="BE68" s="140">
        <f>IF(ISERROR(FIND(BE$3,'CFR - XML import'!$A62)),0,VALUE(MID('CFR - XML import'!$A62,SEARCH("&gt;",'CFR - XML import'!$A62,1)+1,SEARCH("/",'CFR - XML import'!$A62,1)-SEARCH("&gt;",'CFR - XML import'!$A62,1)-2)))</f>
        <v>0</v>
      </c>
      <c r="BF68" s="140">
        <f>IF(ISERROR(FIND(BF$3,'CFR - XML import'!$A62)),0,VALUE(MID('CFR - XML import'!$A62,SEARCH("&gt;",'CFR - XML import'!$A62,1)+1,SEARCH("/",'CFR - XML import'!$A62,1)-SEARCH("&gt;",'CFR - XML import'!$A62,1)-2)))</f>
        <v>0</v>
      </c>
      <c r="BG68" s="140">
        <f>IF(ISERROR(FIND(BG$3,'CFR - XML import'!$A62)),0,VALUE(MID('CFR - XML import'!$A62,SEARCH("&gt;",'CFR - XML import'!$A62,1)+1,SEARCH("/",'CFR - XML import'!$A62,1)-SEARCH("&gt;",'CFR - XML import'!$A62,1)-2)))</f>
        <v>0</v>
      </c>
      <c r="BH68" s="140">
        <f>IF(ISERROR(FIND(BH$3,'CFR - XML import'!$A62)),0,VALUE(MID('CFR - XML import'!$A62,SEARCH("&gt;",'CFR - XML import'!$A62,1)+1,SEARCH("/",'CFR - XML import'!$A62,1)-SEARCH("&gt;",'CFR - XML import'!$A62,1)-2)))</f>
        <v>0</v>
      </c>
      <c r="BI68" s="140">
        <f>IF(ISERROR(FIND(BI$3,'CFR - XML import'!$A62)),0,VALUE(MID('CFR - XML import'!$A62,SEARCH("&gt;",'CFR - XML import'!$A62,1)+1,SEARCH("/",'CFR - XML import'!$A62,1)-SEARCH("&gt;",'CFR - XML import'!$A62,1)-2)))</f>
        <v>0</v>
      </c>
      <c r="BJ68" s="140">
        <f>IF(ISERROR(FIND(BJ$3,'CFR - XML import'!$A62)),0,VALUE(MID('CFR - XML import'!$A62,SEARCH("&gt;",'CFR - XML import'!$A62,1)+1,SEARCH("/",'CFR - XML import'!$A62,1)-SEARCH("&gt;",'CFR - XML import'!$A62,1)-2)))</f>
        <v>0</v>
      </c>
      <c r="BK68" s="140">
        <f>IF(ISERROR(FIND(BK$3,'CFR - XML import'!$A62)),0,VALUE(MID('CFR - XML import'!$A62,SEARCH("&gt;",'CFR - XML import'!$A62,1)+1,SEARCH("/",'CFR - XML import'!$A62,1)-SEARCH("&gt;",'CFR - XML import'!$A62,1)-2)))</f>
        <v>0</v>
      </c>
      <c r="BL68" s="140">
        <f>IF(ISERROR(FIND(BL$3,'CFR - XML import'!$A62)),0,VALUE(MID('CFR - XML import'!$A62,SEARCH("&gt;",'CFR - XML import'!$A62,1)+1,SEARCH("/",'CFR - XML import'!$A62,1)-SEARCH("&gt;",'CFR - XML import'!$A62,1)-2)))</f>
        <v>0</v>
      </c>
      <c r="BM68" s="140">
        <f>IF(ISERROR(FIND(BM$3,'CFR - XML import'!$A62)),0,VALUE(MID('CFR - XML import'!$A62,SEARCH("&gt;",'CFR - XML import'!$A62,1)+1,SEARCH("/",'CFR - XML import'!$A62,1)-SEARCH("&gt;",'CFR - XML import'!$A62,1)-2)))</f>
        <v>0</v>
      </c>
      <c r="BN68" s="140">
        <f>IF(ISERROR(FIND(BN$3,'CFR - XML import'!$A62)),0,VALUE(MID('CFR - XML import'!$A62,SEARCH("&gt;",'CFR - XML import'!$A62,1)+1,SEARCH("/",'CFR - XML import'!$A62,1)-SEARCH("&gt;",'CFR - XML import'!$A62,1)-2)))</f>
        <v>0</v>
      </c>
      <c r="BO68" s="140">
        <f>IF(ISERROR(FIND(BO$3,'CFR - XML import'!$A62)),0,VALUE(MID('CFR - XML import'!$A62,SEARCH("&gt;",'CFR - XML import'!$A62,1)+1,SEARCH("/",'CFR - XML import'!$A62,1)-SEARCH("&gt;",'CFR - XML import'!$A62,1)-2)))</f>
        <v>0</v>
      </c>
      <c r="BP68" s="140">
        <f>IF(ISERROR(FIND(BP$3,'CFR - XML import'!$A62)),0,VALUE(MID('CFR - XML import'!$A62,SEARCH("&gt;",'CFR - XML import'!$A62,1)+1,SEARCH("/",'CFR - XML import'!$A62,1)-SEARCH("&gt;",'CFR - XML import'!$A62,1)-2)))</f>
        <v>0</v>
      </c>
      <c r="BQ68" s="140">
        <f>IF(ISERROR(FIND(BQ$3,'CFR - XML import'!$A62)),0,VALUE(MID('CFR - XML import'!$A62,SEARCH("&gt;",'CFR - XML import'!$A62,1)+1,SEARCH("/",'CFR - XML import'!$A62,1)-SEARCH("&gt;",'CFR - XML import'!$A62,1)-2)))</f>
        <v>0</v>
      </c>
      <c r="BR68" s="140">
        <f>IF(ISERROR(FIND(BR$3,'CFR - XML import'!$A62)),0,VALUE(MID('CFR - XML import'!$A62,SEARCH("&gt;",'CFR - XML import'!$A62,1)+1,SEARCH("/",'CFR - XML import'!$A62,1)-SEARCH("&gt;",'CFR - XML import'!$A62,1)-2)))</f>
        <v>0</v>
      </c>
      <c r="BS68" s="140">
        <f>IF(ISERROR(FIND(BS$3,'CFR - XML import'!$A62)),0,VALUE(MID('CFR - XML import'!$A62,SEARCH("&gt;",'CFR - XML import'!$A62,1)+1,SEARCH("/",'CFR - XML import'!$A62,1)-SEARCH("&gt;",'CFR - XML import'!$A62,1)-2)))</f>
        <v>0</v>
      </c>
      <c r="BT68" s="140">
        <f>IF(ISERROR(FIND(BT$3,'CFR - XML import'!$A62)),0,VALUE(MID('CFR - XML import'!$A62,SEARCH("&gt;",'CFR - XML import'!$A62,1)+1,SEARCH("/",'CFR - XML import'!$A62,1)-SEARCH("&gt;",'CFR - XML import'!$A62,1)-2)))</f>
        <v>0</v>
      </c>
      <c r="BU68" s="140">
        <f>IF(ISERROR(FIND(BU$3,'CFR - XML import'!$A62)),0,VALUE(MID('CFR - XML import'!$A62,SEARCH("&gt;",'CFR - XML import'!$A62,1)+1,SEARCH("/",'CFR - XML import'!$A62,1)-SEARCH("&gt;",'CFR - XML import'!$A62,1)-2)))</f>
        <v>0</v>
      </c>
      <c r="BV68" s="140">
        <f>IF(ISERROR(FIND(BV$3,'CFR - XML import'!$A62)),0,VALUE(MID('CFR - XML import'!$A62,SEARCH("&gt;",'CFR - XML import'!$A62,1)+1,SEARCH("/",'CFR - XML import'!$A62,1)-SEARCH("&gt;",'CFR - XML import'!$A62,1)-2)))</f>
        <v>0</v>
      </c>
      <c r="BW68" s="140">
        <f>IF(ISERROR(FIND(BW$3,'CFR - XML import'!$A62)),0,VALUE(MID('CFR - XML import'!$A62,SEARCH("&gt;",'CFR - XML import'!$A62,1)+1,SEARCH("/",'CFR - XML import'!$A62,1)-SEARCH("&gt;",'CFR - XML import'!$A62,1)-2)))</f>
        <v>0</v>
      </c>
      <c r="BX68" s="140">
        <f>IF(ISERROR(FIND(BX$3,'CFR - XML import'!$A62)),0,VALUE(MID('CFR - XML import'!$A62,SEARCH("&gt;",'CFR - XML import'!$A62,1)+1,SEARCH("/",'CFR - XML import'!$A62,1)-SEARCH("&gt;",'CFR - XML import'!$A62,1)-2)))</f>
        <v>0</v>
      </c>
      <c r="BY68" s="140">
        <f>IF(ISERROR(FIND(BY$3,'CFR - XML import'!$A62)),0,VALUE(MID('CFR - XML import'!$A62,SEARCH("&gt;",'CFR - XML import'!$A62,1)+1,SEARCH("/",'CFR - XML import'!$A62,1)-SEARCH("&gt;",'CFR - XML import'!$A62,1)-2)))</f>
        <v>0</v>
      </c>
      <c r="BZ68" s="140">
        <f>IF(ISERROR(FIND(BZ$3,'CFR - XML import'!$A62)),0,VALUE(MID('CFR - XML import'!$A62,SEARCH("&gt;",'CFR - XML import'!$A62,1)+1,SEARCH("/",'CFR - XML import'!$A62,1)-SEARCH("&gt;",'CFR - XML import'!$A62,1)-2)))</f>
        <v>0</v>
      </c>
      <c r="CG68" s="142">
        <f>IF(ISERROR(IF(MID('CFR - XML import'!$A62,LEN($CF$4)+5,LEN('CFR - XML import'!$A62)-(2*LEN($CF$4)+5))="RMMS",1,IF(MID('CFR - XML import'!$A62,LEN("    &lt;InputSystem&gt;")+1,LEN('CFR - XML import'!$A62)-(LEN("    &lt;InputSystem&gt;")+LEN($CF$4)+1))="SIMS",2,0))),0,IF(MID('CFR - XML import'!$A62,LEN($CF$4)+5,LEN('CFR - XML import'!$A62)-(2*LEN($CF$4)+5))="RMMS",1,IF(MID('CFR - XML import'!$A62,LEN("    &lt;InputSystem&gt;")+1,LEN('CFR - XML import'!$A62)-(LEN("    &lt;InputSystem&gt;")+LEN($CF$4)+1))="SIMS",2,0)))</f>
        <v>0</v>
      </c>
      <c r="CH68" s="140">
        <f>IF(ISERROR(FIND(CH$3,'CFR - XML import'!$A62)),0,MID('CFR - XML import'!$A62,SEARCH("&gt;",'CFR - XML import'!$A62,1)+1,SEARCH("/",'CFR - XML import'!$A62,1)-SEARCH("&gt;",'CFR - XML import'!$A62,1)-2))</f>
        <v>0</v>
      </c>
      <c r="CI68" s="140">
        <f>IF(ISERROR(FIND(CI$3,'CFR - XML import'!$A62)),0,MID('CFR - XML import'!$A62,SEARCH("&gt;",'CFR - XML import'!$A62,1)+1,SEARCH("/",'CFR - XML import'!$A62,1)-SEARCH("&gt;",'CFR - XML import'!$A62,1)-2))</f>
        <v>0</v>
      </c>
      <c r="CJ68" s="140">
        <f>IF(ISERROR(FIND(CJ$3,'CFR - XML import'!$A62)),0,MID('CFR - XML import'!$A62,SEARCH("&gt;",'CFR - XML import'!$A62,1)+1,SEARCH("/",'CFR - XML import'!$A62,1)-SEARCH("&gt;",'CFR - XML import'!$A62,1)-2))</f>
        <v>0</v>
      </c>
      <c r="CK68" s="140">
        <f>IF(ISERROR(FIND(CK$3,'CFR - XML import'!$A62)),0,MID('CFR - XML import'!$A62,SEARCH("&gt;",'CFR - XML import'!$A62,1)+1,SEARCH("/",'CFR - XML import'!$A62,1)-SEARCH("&gt;",'CFR - XML import'!$A62,1)-2))</f>
        <v>0</v>
      </c>
      <c r="CL68" s="140">
        <f>IF(ISERROR(FIND(CL$3,'CFR - XML import'!$A62)),0,MID('CFR - XML import'!$A62,SEARCH("&gt;",'CFR - XML import'!$A62,1)+1,SEARCH("/",'CFR - XML import'!$A62,1)-SEARCH("&gt;",'CFR - XML import'!$A62,1)-2))</f>
        <v>0</v>
      </c>
      <c r="CM68" s="140">
        <f>IF(ISERROR(FIND(CM$3,'CFR - XML import'!$A62)),0,MID('CFR - XML import'!$A62,SEARCH("&gt;",'CFR - XML import'!$A62,1)+1,SEARCH("/",'CFR - XML import'!$A62,1)-SEARCH("&gt;",'CFR - XML import'!$A62,1)-2))</f>
        <v>0</v>
      </c>
    </row>
    <row r="69" spans="1:91" x14ac:dyDescent="0.2">
      <c r="A69" s="139" t="str">
        <f>IF(AND('CFR - XML import'!A63&lt;&gt;"",LEFT('CFR - XML import'!A63,1)&lt;&gt;"&lt;",LEFT('CFR - XML import'!A63,3)&lt;&gt;"  &lt;",LEFT('CFR - XML import'!A63,5)&lt;&gt;"    &lt;",LEFT('CFR - XML import'!A63,7)&lt;&gt;"      &lt;",LEFT('CFR - XML import'!A63,9)&lt;&gt;"        &lt;",$B$1="SIMS"),'CFR - XML import'!A63,IF(AND(LEFT('CFR - XML import'!A63,9)="&lt;Details&gt;",$B$1="RM"),'CFR - XML import'!A63,""))</f>
        <v/>
      </c>
      <c r="B69" s="140">
        <f>IF(ISERROR(FIND(B$3,'CFR - XML import'!$A63)),0,VALUE(MID('CFR - XML import'!$A63,SEARCH("&gt;",'CFR - XML import'!$A63,1)+1,SEARCH("/",'CFR - XML import'!$A63,1)-SEARCH("&gt;",'CFR - XML import'!$A63,1)-2)))</f>
        <v>0</v>
      </c>
      <c r="D69" s="140">
        <f>IF(ISERROR(FIND(D$3,'CFR - XML import'!$A63)),0,MID('CFR - XML import'!$A63,SEARCH("&gt;",'CFR - XML import'!$A63,1)+1,SEARCH("/",'CFR - XML import'!$A63,1)-SEARCH("&gt;",'CFR - XML import'!$A63,1)-2))</f>
        <v>0</v>
      </c>
      <c r="E69" s="140">
        <f>IF(ISERROR(FIND(E$3,'CFR - XML import'!$A63)),0,MID('CFR - XML import'!$A63,SEARCH("&gt;",'CFR - XML import'!$A63,1)+1,SEARCH("/",'CFR - XML import'!$A63,1)-SEARCH("&gt;",'CFR - XML import'!$A63,1)-2))</f>
        <v>0</v>
      </c>
      <c r="F69" s="141">
        <f>IF($B$1="SIMS",IF(ISERROR(FIND(F$3,'CFR - XML import'!$A63)),0,VALUE(MID('CFR - XML import'!$A63,15,10))),IF(ISERROR(FIND(F$3,'CFR - XML import'!$A63)),0,VALUE(MID('CFR - XML import'!$A63,15,10))))</f>
        <v>0</v>
      </c>
      <c r="G69" s="140">
        <f>IF(ISERROR(FIND(G$3,'CFR - XML import'!$A63)),0,VALUE(MID('CFR - XML import'!$A63,SEARCH("&gt;",'CFR - XML import'!$A63,1)+1,SEARCH("/",'CFR - XML import'!$A63,1)-SEARCH("&gt;",'CFR - XML import'!$A63,1)-2)))</f>
        <v>0</v>
      </c>
      <c r="H69" s="140">
        <f>IF(ISERROR(FIND(H$3,'CFR - XML import'!$A63)),0,VALUE(MID('CFR - XML import'!$A63,SEARCH("&gt;",'CFR - XML import'!$A63,1)+1,SEARCH("/",'CFR - XML import'!$A63,1)-SEARCH("&gt;",'CFR - XML import'!$A63,1)-2)))</f>
        <v>0</v>
      </c>
      <c r="I69" s="140">
        <f>IF(ISERROR(FIND(I$3,'CFR - XML import'!$A63)),0,VALUE(MID('CFR - XML import'!$A63,SEARCH("&gt;",'CFR - XML import'!$A63,1)+1,SEARCH("/",'CFR - XML import'!$A63,1)-SEARCH("&gt;",'CFR - XML import'!$A63,1)-2)))</f>
        <v>0</v>
      </c>
      <c r="J69" s="140">
        <f>IF(ISERROR(FIND(J$3,'CFR - XML import'!$A63)),0,VALUE(MID('CFR - XML import'!$A63,SEARCH("&gt;",'CFR - XML import'!$A63,1)+1,SEARCH("/",'CFR - XML import'!$A63,1)-SEARCH("&gt;",'CFR - XML import'!$A63,1)-2)))</f>
        <v>0</v>
      </c>
      <c r="K69" s="140">
        <f>IF(ISERROR(FIND(K$3,'CFR - XML import'!$A63)),0,VALUE(MID('CFR - XML import'!$A63,SEARCH("&gt;",'CFR - XML import'!$A63,1)+1,SEARCH("/",'CFR - XML import'!$A63,1)-SEARCH("&gt;",'CFR - XML import'!$A63,1)-2)))</f>
        <v>0</v>
      </c>
      <c r="L69" s="140">
        <f>IF(ISERROR(FIND(L$3,'CFR - XML import'!$A63)),0,VALUE(MID('CFR - XML import'!$A63,SEARCH("&gt;",'CFR - XML import'!$A63,1)+1,SEARCH("/",'CFR - XML import'!$A63,1)-SEARCH("&gt;",'CFR - XML import'!$A63,1)-2)))</f>
        <v>0</v>
      </c>
      <c r="M69" s="140">
        <f>IF(ISERROR(FIND(M$3,'CFR - XML import'!$A63)),0,VALUE(MID('CFR - XML import'!$A63,SEARCH("&gt;",'CFR - XML import'!$A63,1)+1,SEARCH("/",'CFR - XML import'!$A63,1)-SEARCH("&gt;",'CFR - XML import'!$A63,1)-2)))</f>
        <v>0</v>
      </c>
      <c r="N69" s="140">
        <f>IF(ISERROR(FIND(N$3,'CFR - XML import'!$A63)),0,VALUE(MID('CFR - XML import'!$A63,SEARCH("&gt;",'CFR - XML import'!$A63,1)+1,SEARCH("/",'CFR - XML import'!$A63,1)-SEARCH("&gt;",'CFR - XML import'!$A63,1)-2)))</f>
        <v>0</v>
      </c>
      <c r="O69" s="140">
        <f>IF(ISERROR(FIND(O$3,'CFR - XML import'!$A63)),0,VALUE(MID('CFR - XML import'!$A63,SEARCH("&gt;",'CFR - XML import'!$A63,1)+1,SEARCH("/",'CFR - XML import'!$A63,1)-SEARCH("&gt;",'CFR - XML import'!$A63,1)-2)))</f>
        <v>0</v>
      </c>
      <c r="P69" s="140">
        <f>IF(ISERROR(FIND(P$3,'CFR - XML import'!$A63)),0,VALUE(MID('CFR - XML import'!$A63,SEARCH("&gt;",'CFR - XML import'!$A63,1)+1,SEARCH("/",'CFR - XML import'!$A63,1)-SEARCH("&gt;",'CFR - XML import'!$A63,1)-2)))</f>
        <v>0</v>
      </c>
      <c r="Q69" s="140">
        <f>IF(ISERROR(FIND(Q$3,'CFR - XML import'!$A63)),0,VALUE(MID('CFR - XML import'!$A63,SEARCH("&gt;",'CFR - XML import'!$A63,1)+1,SEARCH("/",'CFR - XML import'!$A63,1)-SEARCH("&gt;",'CFR - XML import'!$A63,1)-2)))</f>
        <v>0</v>
      </c>
      <c r="R69" s="140">
        <f>IF(ISERROR(FIND(R$3,'CFR - XML import'!$A63)),0,VALUE(MID('CFR - XML import'!$A63,SEARCH("&gt;",'CFR - XML import'!$A63,1)+1,SEARCH("/",'CFR - XML import'!$A63,1)-SEARCH("&gt;",'CFR - XML import'!$A63,1)-2)))</f>
        <v>0</v>
      </c>
      <c r="S69" s="140">
        <f>IF(ISERROR(FIND(S$3,'CFR - XML import'!$A63)),0,VALUE(MID('CFR - XML import'!$A63,SEARCH("&gt;",'CFR - XML import'!$A63,1)+1,SEARCH("/",'CFR - XML import'!$A63,1)-SEARCH("&gt;",'CFR - XML import'!$A63,1)-2)))</f>
        <v>0</v>
      </c>
      <c r="T69" s="140">
        <f>IF(ISERROR(FIND(T$3,'CFR - XML import'!$A63)),0,VALUE(MID('CFR - XML import'!$A63,SEARCH("&gt;",'CFR - XML import'!$A63,1)+1,SEARCH("/",'CFR - XML import'!$A63,1)-SEARCH("&gt;",'CFR - XML import'!$A63,1)-2)))</f>
        <v>0</v>
      </c>
      <c r="U69" s="140">
        <f>IF(ISERROR(FIND(U$3,'CFR - XML import'!$A63)),0,VALUE(MID('CFR - XML import'!$A63,SEARCH("&gt;",'CFR - XML import'!$A63,1)+1,SEARCH("/",'CFR - XML import'!$A63,1)-SEARCH("&gt;",'CFR - XML import'!$A63,1)-2)))</f>
        <v>0</v>
      </c>
      <c r="V69" s="140">
        <f>IF(ISERROR(FIND(V$3,'CFR - XML import'!$A63)),0,VALUE(MID('CFR - XML import'!$A63,SEARCH("&gt;",'CFR - XML import'!$A63,1)+1,SEARCH("/",'CFR - XML import'!$A63,1)-SEARCH("&gt;",'CFR - XML import'!$A63,1)-2)))</f>
        <v>0</v>
      </c>
      <c r="W69" s="140">
        <f>IF(ISERROR(FIND(W$3,'CFR - XML import'!$A63)),0,VALUE(MID('CFR - XML import'!$A63,SEARCH("&gt;",'CFR - XML import'!$A63,1)+1,SEARCH("/",'CFR - XML import'!$A63,1)-SEARCH("&gt;",'CFR - XML import'!$A63,1)-2)))</f>
        <v>0</v>
      </c>
      <c r="X69" s="140"/>
      <c r="Y69" s="140">
        <f>IF(ISERROR(FIND(Y$3,'CFR - XML import'!$A63)),0,VALUE(MID('CFR - XML import'!$A63,SEARCH("&gt;",'CFR - XML import'!$A63,1)+1,SEARCH("/",'CFR - XML import'!$A63,1)-SEARCH("&gt;",'CFR - XML import'!$A63,1)-2)))</f>
        <v>0</v>
      </c>
      <c r="Z69" s="140">
        <f>IF(ISERROR(FIND(Z$3,'CFR - XML import'!$A63)),0,VALUE(MID('CFR - XML import'!$A63,SEARCH("&gt;",'CFR - XML import'!$A63,1)+1,SEARCH("/",'CFR - XML import'!$A63,1)-SEARCH("&gt;",'CFR - XML import'!$A63,1)-2)))</f>
        <v>0</v>
      </c>
      <c r="AA69" s="140">
        <f>IF(ISERROR(FIND(AA$3,'CFR - XML import'!$A63)),0,VALUE(MID('CFR - XML import'!$A63,SEARCH("&gt;",'CFR - XML import'!$A63,1)+1,SEARCH("/",'CFR - XML import'!$A63,1)-SEARCH("&gt;",'CFR - XML import'!$A63,1)-2)))</f>
        <v>0</v>
      </c>
      <c r="AB69" s="140">
        <f>IF(ISERROR(FIND(AB$3,'CFR - XML import'!$A63)),0,VALUE(MID('CFR - XML import'!$A63,SEARCH("&gt;",'CFR - XML import'!$A63,1)+1,SEARCH("/",'CFR - XML import'!$A63,1)-SEARCH("&gt;",'CFR - XML import'!$A63,1)-2)))</f>
        <v>0</v>
      </c>
      <c r="AC69" s="140">
        <f>IF(ISERROR(FIND(AC$3,'CFR - XML import'!$A63)),0,VALUE(MID('CFR - XML import'!$A63,SEARCH("&gt;",'CFR - XML import'!$A63,1)+1,SEARCH("/",'CFR - XML import'!$A63,1)-SEARCH("&gt;",'CFR - XML import'!$A63,1)-2)))</f>
        <v>0</v>
      </c>
      <c r="AD69" s="140">
        <f>IF(ISERROR(FIND(AD$3,'CFR - XML import'!$A63)),0,VALUE(MID('CFR - XML import'!$A63,SEARCH("&gt;",'CFR - XML import'!$A63,1)+1,SEARCH("/",'CFR - XML import'!$A63,1)-SEARCH("&gt;",'CFR - XML import'!$A63,1)-2)))</f>
        <v>0</v>
      </c>
      <c r="AE69" s="140">
        <f>IF(ISERROR(FIND(AE$3,'CFR - XML import'!$A63)),0,VALUE(MID('CFR - XML import'!$A63,SEARCH("&gt;",'CFR - XML import'!$A63,1)+1,SEARCH("/",'CFR - XML import'!$A63,1)-SEARCH("&gt;",'CFR - XML import'!$A63,1)-2)))</f>
        <v>0</v>
      </c>
      <c r="AF69" s="140">
        <f>IF(ISERROR(FIND(AF$3,'CFR - XML import'!$A63)),0,VALUE(MID('CFR - XML import'!$A63,SEARCH("&gt;",'CFR - XML import'!$A63,1)+1,SEARCH("/",'CFR - XML import'!$A63,1)-SEARCH("&gt;",'CFR - XML import'!$A63,1)-2)))</f>
        <v>0</v>
      </c>
      <c r="AG69" s="140">
        <f>IF(ISERROR(FIND(AG$3,'CFR - XML import'!$A63)),0,VALUE(MID('CFR - XML import'!$A63,SEARCH("&gt;",'CFR - XML import'!$A63,1)+1,SEARCH("/",'CFR - XML import'!$A63,1)-SEARCH("&gt;",'CFR - XML import'!$A63,1)-2)))</f>
        <v>0</v>
      </c>
      <c r="AH69" s="140">
        <f>IF(ISERROR(FIND(AH$3,'CFR - XML import'!$A63)),0,VALUE(MID('CFR - XML import'!$A63,SEARCH("&gt;",'CFR - XML import'!$A63,1)+1,SEARCH("/",'CFR - XML import'!$A63,1)-SEARCH("&gt;",'CFR - XML import'!$A63,1)-2)))</f>
        <v>0</v>
      </c>
      <c r="AI69" s="140">
        <f>IF(ISERROR(FIND(AI$3,'CFR - XML import'!$A63)),0,VALUE(MID('CFR - XML import'!$A63,SEARCH("&gt;",'CFR - XML import'!$A63,1)+1,SEARCH("/",'CFR - XML import'!$A63,1)-SEARCH("&gt;",'CFR - XML import'!$A63,1)-2)))</f>
        <v>0</v>
      </c>
      <c r="AJ69" s="140">
        <f>IF(ISERROR(FIND(AJ$3,'CFR - XML import'!$A63)),0,VALUE(MID('CFR - XML import'!$A63,SEARCH("&gt;",'CFR - XML import'!$A63,1)+1,SEARCH("/",'CFR - XML import'!$A63,1)-SEARCH("&gt;",'CFR - XML import'!$A63,1)-2)))</f>
        <v>0</v>
      </c>
      <c r="AK69" s="140">
        <f>IF(ISERROR(FIND(AK$3,'CFR - XML import'!$A63)),0,VALUE(MID('CFR - XML import'!$A63,SEARCH("&gt;",'CFR - XML import'!$A63,1)+1,SEARCH("/",'CFR - XML import'!$A63,1)-SEARCH("&gt;",'CFR - XML import'!$A63,1)-2)))</f>
        <v>0</v>
      </c>
      <c r="AL69" s="140">
        <f>IF(ISERROR(FIND(AL$3,'CFR - XML import'!$A63)),0,VALUE(MID('CFR - XML import'!$A63,SEARCH("&gt;",'CFR - XML import'!$A63,1)+1,SEARCH("/",'CFR - XML import'!$A63,1)-SEARCH("&gt;",'CFR - XML import'!$A63,1)-2)))</f>
        <v>0</v>
      </c>
      <c r="AM69" s="140">
        <f>IF(ISERROR(FIND(AM$3,'CFR - XML import'!$A63)),0,VALUE(MID('CFR - XML import'!$A63,SEARCH("&gt;",'CFR - XML import'!$A63,1)+1,SEARCH("/",'CFR - XML import'!$A63,1)-SEARCH("&gt;",'CFR - XML import'!$A63,1)-2)))</f>
        <v>0</v>
      </c>
      <c r="AN69" s="140">
        <f>IF(ISERROR(FIND(AN$3,'CFR - XML import'!$A63)),0,VALUE(MID('CFR - XML import'!$A63,SEARCH("&gt;",'CFR - XML import'!$A63,1)+1,SEARCH("/",'CFR - XML import'!$A63,1)-SEARCH("&gt;",'CFR - XML import'!$A63,1)-2)))</f>
        <v>0</v>
      </c>
      <c r="AO69" s="140">
        <f>IF(ISERROR(FIND(AO$3,'CFR - XML import'!$A63)),0,VALUE(MID('CFR - XML import'!$A63,SEARCH("&gt;",'CFR - XML import'!$A63,1)+1,SEARCH("/",'CFR - XML import'!$A63,1)-SEARCH("&gt;",'CFR - XML import'!$A63,1)-2)))</f>
        <v>0</v>
      </c>
      <c r="AP69" s="140">
        <f>IF(ISERROR(FIND(AP$3,'CFR - XML import'!$A63)),0,VALUE(MID('CFR - XML import'!$A63,SEARCH("&gt;",'CFR - XML import'!$A63,1)+1,SEARCH("/",'CFR - XML import'!$A63,1)-SEARCH("&gt;",'CFR - XML import'!$A63,1)-2)))</f>
        <v>451.44</v>
      </c>
      <c r="AQ69" s="140">
        <f>IF(ISERROR(FIND(AQ$3,'CFR - XML import'!$A63)),0,VALUE(MID('CFR - XML import'!$A63,SEARCH("&gt;",'CFR - XML import'!$A63,1)+1,SEARCH("/",'CFR - XML import'!$A63,1)-SEARCH("&gt;",'CFR - XML import'!$A63,1)-2)))</f>
        <v>0</v>
      </c>
      <c r="AR69" s="140">
        <f>IF(ISERROR(FIND(AR$3,'CFR - XML import'!$A63)),0,VALUE(MID('CFR - XML import'!$A63,SEARCH("&gt;",'CFR - XML import'!$A63,1)+1,SEARCH("/",'CFR - XML import'!$A63,1)-SEARCH("&gt;",'CFR - XML import'!$A63,1)-2)))</f>
        <v>0</v>
      </c>
      <c r="AS69" s="140">
        <f>IF(ISERROR(FIND(AS$3,'CFR - XML import'!$A63)),0,VALUE(MID('CFR - XML import'!$A63,SEARCH("&gt;",'CFR - XML import'!$A63,1)+1,SEARCH("/",'CFR - XML import'!$A63,1)-SEARCH("&gt;",'CFR - XML import'!$A63,1)-2)))</f>
        <v>0</v>
      </c>
      <c r="AT69" s="140">
        <f>IF(ISERROR(FIND(AT$3,'CFR - XML import'!$A63)),0,VALUE(MID('CFR - XML import'!$A63,SEARCH("&gt;",'CFR - XML import'!$A63,1)+1,SEARCH("/",'CFR - XML import'!$A63,1)-SEARCH("&gt;",'CFR - XML import'!$A63,1)-2)))</f>
        <v>0</v>
      </c>
      <c r="AU69" s="140">
        <f>IF(ISERROR(FIND(AU$3,'CFR - XML import'!$A63)),0,VALUE(MID('CFR - XML import'!$A63,SEARCH("&gt;",'CFR - XML import'!$A63,1)+1,SEARCH("/",'CFR - XML import'!$A63,1)-SEARCH("&gt;",'CFR - XML import'!$A63,1)-2)))</f>
        <v>0</v>
      </c>
      <c r="AV69" s="140">
        <f>IF(ISERROR(FIND(AV$3,'CFR - XML import'!$A63)),0,VALUE(MID('CFR - XML import'!$A63,SEARCH("&gt;",'CFR - XML import'!$A63,1)+1,SEARCH("/",'CFR - XML import'!$A63,1)-SEARCH("&gt;",'CFR - XML import'!$A63,1)-2)))</f>
        <v>0</v>
      </c>
      <c r="AW69" s="140">
        <f>IF(ISERROR(FIND(AW$3,'CFR - XML import'!$A63)),0,VALUE(MID('CFR - XML import'!$A63,SEARCH("&gt;",'CFR - XML import'!$A63,1)+1,SEARCH("/",'CFR - XML import'!$A63,1)-SEARCH("&gt;",'CFR - XML import'!$A63,1)-2)))</f>
        <v>0</v>
      </c>
      <c r="AX69" s="140">
        <f>IF(ISERROR(FIND(AX$3,'CFR - XML import'!$A63)),0,VALUE(MID('CFR - XML import'!$A63,SEARCH("&gt;",'CFR - XML import'!$A63,1)+1,SEARCH("/",'CFR - XML import'!$A63,1)-SEARCH("&gt;",'CFR - XML import'!$A63,1)-2)))</f>
        <v>0</v>
      </c>
      <c r="AY69" s="140">
        <f>IF(ISERROR(FIND(AY$3,'CFR - XML import'!$A63)),0,VALUE(MID('CFR - XML import'!$A63,SEARCH("&gt;",'CFR - XML import'!$A63,1)+1,SEARCH("/",'CFR - XML import'!$A63,1)-SEARCH("&gt;",'CFR - XML import'!$A63,1)-2)))</f>
        <v>0</v>
      </c>
      <c r="AZ69" s="140">
        <f>IF(ISERROR(FIND(AZ$3,'CFR - XML import'!$A63)),0,VALUE(MID('CFR - XML import'!$A63,SEARCH("&gt;",'CFR - XML import'!$A63,1)+1,SEARCH("/",'CFR - XML import'!$A63,1)-SEARCH("&gt;",'CFR - XML import'!$A63,1)-2)))</f>
        <v>0</v>
      </c>
      <c r="BA69" s="140">
        <f>IF(ISERROR(FIND(BA$3,'CFR - XML import'!$A63)),0,VALUE(MID('CFR - XML import'!$A63,SEARCH("&gt;",'CFR - XML import'!$A63,1)+1,SEARCH("/",'CFR - XML import'!$A63,1)-SEARCH("&gt;",'CFR - XML import'!$A63,1)-2)))</f>
        <v>0</v>
      </c>
      <c r="BB69" s="140">
        <f>IF(ISERROR(FIND(BB$3,'CFR - XML import'!$A63)),0,VALUE(MID('CFR - XML import'!$A63,SEARCH("&gt;",'CFR - XML import'!$A63,1)+1,SEARCH("/",'CFR - XML import'!$A63,1)-SEARCH("&gt;",'CFR - XML import'!$A63,1)-2)))</f>
        <v>0</v>
      </c>
      <c r="BC69" s="140">
        <f>IF(ISERROR(FIND(BC$3,'CFR - XML import'!$A63)),0,VALUE(MID('CFR - XML import'!$A63,SEARCH("&gt;",'CFR - XML import'!$A63,1)+1,SEARCH("/",'CFR - XML import'!$A63,1)-SEARCH("&gt;",'CFR - XML import'!$A63,1)-2)))</f>
        <v>0</v>
      </c>
      <c r="BD69" s="140">
        <f>IF(ISERROR(FIND(BD$3,'CFR - XML import'!$A63)),0,VALUE(MID('CFR - XML import'!$A63,SEARCH("&gt;",'CFR - XML import'!$A63,1)+1,SEARCH("/",'CFR - XML import'!$A63,1)-SEARCH("&gt;",'CFR - XML import'!$A63,1)-2)))</f>
        <v>0</v>
      </c>
      <c r="BE69" s="140">
        <f>IF(ISERROR(FIND(BE$3,'CFR - XML import'!$A63)),0,VALUE(MID('CFR - XML import'!$A63,SEARCH("&gt;",'CFR - XML import'!$A63,1)+1,SEARCH("/",'CFR - XML import'!$A63,1)-SEARCH("&gt;",'CFR - XML import'!$A63,1)-2)))</f>
        <v>0</v>
      </c>
      <c r="BF69" s="140">
        <f>IF(ISERROR(FIND(BF$3,'CFR - XML import'!$A63)),0,VALUE(MID('CFR - XML import'!$A63,SEARCH("&gt;",'CFR - XML import'!$A63,1)+1,SEARCH("/",'CFR - XML import'!$A63,1)-SEARCH("&gt;",'CFR - XML import'!$A63,1)-2)))</f>
        <v>0</v>
      </c>
      <c r="BG69" s="140">
        <f>IF(ISERROR(FIND(BG$3,'CFR - XML import'!$A63)),0,VALUE(MID('CFR - XML import'!$A63,SEARCH("&gt;",'CFR - XML import'!$A63,1)+1,SEARCH("/",'CFR - XML import'!$A63,1)-SEARCH("&gt;",'CFR - XML import'!$A63,1)-2)))</f>
        <v>0</v>
      </c>
      <c r="BH69" s="140">
        <f>IF(ISERROR(FIND(BH$3,'CFR - XML import'!$A63)),0,VALUE(MID('CFR - XML import'!$A63,SEARCH("&gt;",'CFR - XML import'!$A63,1)+1,SEARCH("/",'CFR - XML import'!$A63,1)-SEARCH("&gt;",'CFR - XML import'!$A63,1)-2)))</f>
        <v>0</v>
      </c>
      <c r="BI69" s="140">
        <f>IF(ISERROR(FIND(BI$3,'CFR - XML import'!$A63)),0,VALUE(MID('CFR - XML import'!$A63,SEARCH("&gt;",'CFR - XML import'!$A63,1)+1,SEARCH("/",'CFR - XML import'!$A63,1)-SEARCH("&gt;",'CFR - XML import'!$A63,1)-2)))</f>
        <v>0</v>
      </c>
      <c r="BJ69" s="140">
        <f>IF(ISERROR(FIND(BJ$3,'CFR - XML import'!$A63)),0,VALUE(MID('CFR - XML import'!$A63,SEARCH("&gt;",'CFR - XML import'!$A63,1)+1,SEARCH("/",'CFR - XML import'!$A63,1)-SEARCH("&gt;",'CFR - XML import'!$A63,1)-2)))</f>
        <v>0</v>
      </c>
      <c r="BK69" s="140">
        <f>IF(ISERROR(FIND(BK$3,'CFR - XML import'!$A63)),0,VALUE(MID('CFR - XML import'!$A63,SEARCH("&gt;",'CFR - XML import'!$A63,1)+1,SEARCH("/",'CFR - XML import'!$A63,1)-SEARCH("&gt;",'CFR - XML import'!$A63,1)-2)))</f>
        <v>0</v>
      </c>
      <c r="BL69" s="140">
        <f>IF(ISERROR(FIND(BL$3,'CFR - XML import'!$A63)),0,VALUE(MID('CFR - XML import'!$A63,SEARCH("&gt;",'CFR - XML import'!$A63,1)+1,SEARCH("/",'CFR - XML import'!$A63,1)-SEARCH("&gt;",'CFR - XML import'!$A63,1)-2)))</f>
        <v>0</v>
      </c>
      <c r="BM69" s="140">
        <f>IF(ISERROR(FIND(BM$3,'CFR - XML import'!$A63)),0,VALUE(MID('CFR - XML import'!$A63,SEARCH("&gt;",'CFR - XML import'!$A63,1)+1,SEARCH("/",'CFR - XML import'!$A63,1)-SEARCH("&gt;",'CFR - XML import'!$A63,1)-2)))</f>
        <v>0</v>
      </c>
      <c r="BN69" s="140">
        <f>IF(ISERROR(FIND(BN$3,'CFR - XML import'!$A63)),0,VALUE(MID('CFR - XML import'!$A63,SEARCH("&gt;",'CFR - XML import'!$A63,1)+1,SEARCH("/",'CFR - XML import'!$A63,1)-SEARCH("&gt;",'CFR - XML import'!$A63,1)-2)))</f>
        <v>0</v>
      </c>
      <c r="BO69" s="140">
        <f>IF(ISERROR(FIND(BO$3,'CFR - XML import'!$A63)),0,VALUE(MID('CFR - XML import'!$A63,SEARCH("&gt;",'CFR - XML import'!$A63,1)+1,SEARCH("/",'CFR - XML import'!$A63,1)-SEARCH("&gt;",'CFR - XML import'!$A63,1)-2)))</f>
        <v>0</v>
      </c>
      <c r="BP69" s="140">
        <f>IF(ISERROR(FIND(BP$3,'CFR - XML import'!$A63)),0,VALUE(MID('CFR - XML import'!$A63,SEARCH("&gt;",'CFR - XML import'!$A63,1)+1,SEARCH("/",'CFR - XML import'!$A63,1)-SEARCH("&gt;",'CFR - XML import'!$A63,1)-2)))</f>
        <v>0</v>
      </c>
      <c r="BQ69" s="140">
        <f>IF(ISERROR(FIND(BQ$3,'CFR - XML import'!$A63)),0,VALUE(MID('CFR - XML import'!$A63,SEARCH("&gt;",'CFR - XML import'!$A63,1)+1,SEARCH("/",'CFR - XML import'!$A63,1)-SEARCH("&gt;",'CFR - XML import'!$A63,1)-2)))</f>
        <v>0</v>
      </c>
      <c r="BR69" s="140">
        <f>IF(ISERROR(FIND(BR$3,'CFR - XML import'!$A63)),0,VALUE(MID('CFR - XML import'!$A63,SEARCH("&gt;",'CFR - XML import'!$A63,1)+1,SEARCH("/",'CFR - XML import'!$A63,1)-SEARCH("&gt;",'CFR - XML import'!$A63,1)-2)))</f>
        <v>0</v>
      </c>
      <c r="BS69" s="140">
        <f>IF(ISERROR(FIND(BS$3,'CFR - XML import'!$A63)),0,VALUE(MID('CFR - XML import'!$A63,SEARCH("&gt;",'CFR - XML import'!$A63,1)+1,SEARCH("/",'CFR - XML import'!$A63,1)-SEARCH("&gt;",'CFR - XML import'!$A63,1)-2)))</f>
        <v>0</v>
      </c>
      <c r="BT69" s="140">
        <f>IF(ISERROR(FIND(BT$3,'CFR - XML import'!$A63)),0,VALUE(MID('CFR - XML import'!$A63,SEARCH("&gt;",'CFR - XML import'!$A63,1)+1,SEARCH("/",'CFR - XML import'!$A63,1)-SEARCH("&gt;",'CFR - XML import'!$A63,1)-2)))</f>
        <v>0</v>
      </c>
      <c r="BU69" s="140">
        <f>IF(ISERROR(FIND(BU$3,'CFR - XML import'!$A63)),0,VALUE(MID('CFR - XML import'!$A63,SEARCH("&gt;",'CFR - XML import'!$A63,1)+1,SEARCH("/",'CFR - XML import'!$A63,1)-SEARCH("&gt;",'CFR - XML import'!$A63,1)-2)))</f>
        <v>0</v>
      </c>
      <c r="BV69" s="140">
        <f>IF(ISERROR(FIND(BV$3,'CFR - XML import'!$A63)),0,VALUE(MID('CFR - XML import'!$A63,SEARCH("&gt;",'CFR - XML import'!$A63,1)+1,SEARCH("/",'CFR - XML import'!$A63,1)-SEARCH("&gt;",'CFR - XML import'!$A63,1)-2)))</f>
        <v>0</v>
      </c>
      <c r="BW69" s="140">
        <f>IF(ISERROR(FIND(BW$3,'CFR - XML import'!$A63)),0,VALUE(MID('CFR - XML import'!$A63,SEARCH("&gt;",'CFR - XML import'!$A63,1)+1,SEARCH("/",'CFR - XML import'!$A63,1)-SEARCH("&gt;",'CFR - XML import'!$A63,1)-2)))</f>
        <v>0</v>
      </c>
      <c r="BX69" s="140">
        <f>IF(ISERROR(FIND(BX$3,'CFR - XML import'!$A63)),0,VALUE(MID('CFR - XML import'!$A63,SEARCH("&gt;",'CFR - XML import'!$A63,1)+1,SEARCH("/",'CFR - XML import'!$A63,1)-SEARCH("&gt;",'CFR - XML import'!$A63,1)-2)))</f>
        <v>0</v>
      </c>
      <c r="BY69" s="140">
        <f>IF(ISERROR(FIND(BY$3,'CFR - XML import'!$A63)),0,VALUE(MID('CFR - XML import'!$A63,SEARCH("&gt;",'CFR - XML import'!$A63,1)+1,SEARCH("/",'CFR - XML import'!$A63,1)-SEARCH("&gt;",'CFR - XML import'!$A63,1)-2)))</f>
        <v>0</v>
      </c>
      <c r="BZ69" s="140">
        <f>IF(ISERROR(FIND(BZ$3,'CFR - XML import'!$A63)),0,VALUE(MID('CFR - XML import'!$A63,SEARCH("&gt;",'CFR - XML import'!$A63,1)+1,SEARCH("/",'CFR - XML import'!$A63,1)-SEARCH("&gt;",'CFR - XML import'!$A63,1)-2)))</f>
        <v>0</v>
      </c>
      <c r="CG69" s="142">
        <f>IF(ISERROR(IF(MID('CFR - XML import'!$A63,LEN($CF$4)+5,LEN('CFR - XML import'!$A63)-(2*LEN($CF$4)+5))="RMMS",1,IF(MID('CFR - XML import'!$A63,LEN("    &lt;InputSystem&gt;")+1,LEN('CFR - XML import'!$A63)-(LEN("    &lt;InputSystem&gt;")+LEN($CF$4)+1))="SIMS",2,0))),0,IF(MID('CFR - XML import'!$A63,LEN($CF$4)+5,LEN('CFR - XML import'!$A63)-(2*LEN($CF$4)+5))="RMMS",1,IF(MID('CFR - XML import'!$A63,LEN("    &lt;InputSystem&gt;")+1,LEN('CFR - XML import'!$A63)-(LEN("    &lt;InputSystem&gt;")+LEN($CF$4)+1))="SIMS",2,0)))</f>
        <v>0</v>
      </c>
      <c r="CH69" s="140">
        <f>IF(ISERROR(FIND(CH$3,'CFR - XML import'!$A63)),0,MID('CFR - XML import'!$A63,SEARCH("&gt;",'CFR - XML import'!$A63,1)+1,SEARCH("/",'CFR - XML import'!$A63,1)-SEARCH("&gt;",'CFR - XML import'!$A63,1)-2))</f>
        <v>0</v>
      </c>
      <c r="CI69" s="140">
        <f>IF(ISERROR(FIND(CI$3,'CFR - XML import'!$A63)),0,MID('CFR - XML import'!$A63,SEARCH("&gt;",'CFR - XML import'!$A63,1)+1,SEARCH("/",'CFR - XML import'!$A63,1)-SEARCH("&gt;",'CFR - XML import'!$A63,1)-2))</f>
        <v>0</v>
      </c>
      <c r="CJ69" s="140">
        <f>IF(ISERROR(FIND(CJ$3,'CFR - XML import'!$A63)),0,MID('CFR - XML import'!$A63,SEARCH("&gt;",'CFR - XML import'!$A63,1)+1,SEARCH("/",'CFR - XML import'!$A63,1)-SEARCH("&gt;",'CFR - XML import'!$A63,1)-2))</f>
        <v>0</v>
      </c>
      <c r="CK69" s="140">
        <f>IF(ISERROR(FIND(CK$3,'CFR - XML import'!$A63)),0,MID('CFR - XML import'!$A63,SEARCH("&gt;",'CFR - XML import'!$A63,1)+1,SEARCH("/",'CFR - XML import'!$A63,1)-SEARCH("&gt;",'CFR - XML import'!$A63,1)-2))</f>
        <v>0</v>
      </c>
      <c r="CL69" s="140">
        <f>IF(ISERROR(FIND(CL$3,'CFR - XML import'!$A63)),0,MID('CFR - XML import'!$A63,SEARCH("&gt;",'CFR - XML import'!$A63,1)+1,SEARCH("/",'CFR - XML import'!$A63,1)-SEARCH("&gt;",'CFR - XML import'!$A63,1)-2))</f>
        <v>0</v>
      </c>
      <c r="CM69" s="140">
        <f>IF(ISERROR(FIND(CM$3,'CFR - XML import'!$A63)),0,MID('CFR - XML import'!$A63,SEARCH("&gt;",'CFR - XML import'!$A63,1)+1,SEARCH("/",'CFR - XML import'!$A63,1)-SEARCH("&gt;",'CFR - XML import'!$A63,1)-2))</f>
        <v>0</v>
      </c>
    </row>
    <row r="70" spans="1:91" x14ac:dyDescent="0.2">
      <c r="A70" s="139" t="str">
        <f>IF(AND('CFR - XML import'!A64&lt;&gt;"",LEFT('CFR - XML import'!A64,1)&lt;&gt;"&lt;",LEFT('CFR - XML import'!A64,3)&lt;&gt;"  &lt;",LEFT('CFR - XML import'!A64,5)&lt;&gt;"    &lt;",LEFT('CFR - XML import'!A64,7)&lt;&gt;"      &lt;",LEFT('CFR - XML import'!A64,9)&lt;&gt;"        &lt;",$B$1="SIMS"),'CFR - XML import'!A64,IF(AND(LEFT('CFR - XML import'!A64,9)="&lt;Details&gt;",$B$1="RM"),'CFR - XML import'!A64,""))</f>
        <v/>
      </c>
      <c r="B70" s="140">
        <f>IF(ISERROR(FIND(B$3,'CFR - XML import'!$A64)),0,VALUE(MID('CFR - XML import'!$A64,SEARCH("&gt;",'CFR - XML import'!$A64,1)+1,SEARCH("/",'CFR - XML import'!$A64,1)-SEARCH("&gt;",'CFR - XML import'!$A64,1)-2)))</f>
        <v>0</v>
      </c>
      <c r="D70" s="140">
        <f>IF(ISERROR(FIND(D$3,'CFR - XML import'!$A64)),0,MID('CFR - XML import'!$A64,SEARCH("&gt;",'CFR - XML import'!$A64,1)+1,SEARCH("/",'CFR - XML import'!$A64,1)-SEARCH("&gt;",'CFR - XML import'!$A64,1)-2))</f>
        <v>0</v>
      </c>
      <c r="E70" s="140">
        <f>IF(ISERROR(FIND(E$3,'CFR - XML import'!$A64)),0,MID('CFR - XML import'!$A64,SEARCH("&gt;",'CFR - XML import'!$A64,1)+1,SEARCH("/",'CFR - XML import'!$A64,1)-SEARCH("&gt;",'CFR - XML import'!$A64,1)-2))</f>
        <v>0</v>
      </c>
      <c r="F70" s="141">
        <f>IF($B$1="SIMS",IF(ISERROR(FIND(F$3,'CFR - XML import'!$A64)),0,VALUE(MID('CFR - XML import'!$A64,15,10))),IF(ISERROR(FIND(F$3,'CFR - XML import'!$A64)),0,VALUE(MID('CFR - XML import'!$A64,15,10))))</f>
        <v>0</v>
      </c>
      <c r="G70" s="140">
        <f>IF(ISERROR(FIND(G$3,'CFR - XML import'!$A64)),0,VALUE(MID('CFR - XML import'!$A64,SEARCH("&gt;",'CFR - XML import'!$A64,1)+1,SEARCH("/",'CFR - XML import'!$A64,1)-SEARCH("&gt;",'CFR - XML import'!$A64,1)-2)))</f>
        <v>0</v>
      </c>
      <c r="H70" s="140">
        <f>IF(ISERROR(FIND(H$3,'CFR - XML import'!$A64)),0,VALUE(MID('CFR - XML import'!$A64,SEARCH("&gt;",'CFR - XML import'!$A64,1)+1,SEARCH("/",'CFR - XML import'!$A64,1)-SEARCH("&gt;",'CFR - XML import'!$A64,1)-2)))</f>
        <v>0</v>
      </c>
      <c r="I70" s="140">
        <f>IF(ISERROR(FIND(I$3,'CFR - XML import'!$A64)),0,VALUE(MID('CFR - XML import'!$A64,SEARCH("&gt;",'CFR - XML import'!$A64,1)+1,SEARCH("/",'CFR - XML import'!$A64,1)-SEARCH("&gt;",'CFR - XML import'!$A64,1)-2)))</f>
        <v>0</v>
      </c>
      <c r="J70" s="140">
        <f>IF(ISERROR(FIND(J$3,'CFR - XML import'!$A64)),0,VALUE(MID('CFR - XML import'!$A64,SEARCH("&gt;",'CFR - XML import'!$A64,1)+1,SEARCH("/",'CFR - XML import'!$A64,1)-SEARCH("&gt;",'CFR - XML import'!$A64,1)-2)))</f>
        <v>0</v>
      </c>
      <c r="K70" s="140">
        <f>IF(ISERROR(FIND(K$3,'CFR - XML import'!$A64)),0,VALUE(MID('CFR - XML import'!$A64,SEARCH("&gt;",'CFR - XML import'!$A64,1)+1,SEARCH("/",'CFR - XML import'!$A64,1)-SEARCH("&gt;",'CFR - XML import'!$A64,1)-2)))</f>
        <v>0</v>
      </c>
      <c r="L70" s="140">
        <f>IF(ISERROR(FIND(L$3,'CFR - XML import'!$A64)),0,VALUE(MID('CFR - XML import'!$A64,SEARCH("&gt;",'CFR - XML import'!$A64,1)+1,SEARCH("/",'CFR - XML import'!$A64,1)-SEARCH("&gt;",'CFR - XML import'!$A64,1)-2)))</f>
        <v>0</v>
      </c>
      <c r="M70" s="140">
        <f>IF(ISERROR(FIND(M$3,'CFR - XML import'!$A64)),0,VALUE(MID('CFR - XML import'!$A64,SEARCH("&gt;",'CFR - XML import'!$A64,1)+1,SEARCH("/",'CFR - XML import'!$A64,1)-SEARCH("&gt;",'CFR - XML import'!$A64,1)-2)))</f>
        <v>0</v>
      </c>
      <c r="N70" s="140">
        <f>IF(ISERROR(FIND(N$3,'CFR - XML import'!$A64)),0,VALUE(MID('CFR - XML import'!$A64,SEARCH("&gt;",'CFR - XML import'!$A64,1)+1,SEARCH("/",'CFR - XML import'!$A64,1)-SEARCH("&gt;",'CFR - XML import'!$A64,1)-2)))</f>
        <v>0</v>
      </c>
      <c r="O70" s="140">
        <f>IF(ISERROR(FIND(O$3,'CFR - XML import'!$A64)),0,VALUE(MID('CFR - XML import'!$A64,SEARCH("&gt;",'CFR - XML import'!$A64,1)+1,SEARCH("/",'CFR - XML import'!$A64,1)-SEARCH("&gt;",'CFR - XML import'!$A64,1)-2)))</f>
        <v>0</v>
      </c>
      <c r="P70" s="140">
        <f>IF(ISERROR(FIND(P$3,'CFR - XML import'!$A64)),0,VALUE(MID('CFR - XML import'!$A64,SEARCH("&gt;",'CFR - XML import'!$A64,1)+1,SEARCH("/",'CFR - XML import'!$A64,1)-SEARCH("&gt;",'CFR - XML import'!$A64,1)-2)))</f>
        <v>0</v>
      </c>
      <c r="Q70" s="140">
        <f>IF(ISERROR(FIND(Q$3,'CFR - XML import'!$A64)),0,VALUE(MID('CFR - XML import'!$A64,SEARCH("&gt;",'CFR - XML import'!$A64,1)+1,SEARCH("/",'CFR - XML import'!$A64,1)-SEARCH("&gt;",'CFR - XML import'!$A64,1)-2)))</f>
        <v>0</v>
      </c>
      <c r="R70" s="140">
        <f>IF(ISERROR(FIND(R$3,'CFR - XML import'!$A64)),0,VALUE(MID('CFR - XML import'!$A64,SEARCH("&gt;",'CFR - XML import'!$A64,1)+1,SEARCH("/",'CFR - XML import'!$A64,1)-SEARCH("&gt;",'CFR - XML import'!$A64,1)-2)))</f>
        <v>0</v>
      </c>
      <c r="S70" s="140">
        <f>IF(ISERROR(FIND(S$3,'CFR - XML import'!$A64)),0,VALUE(MID('CFR - XML import'!$A64,SEARCH("&gt;",'CFR - XML import'!$A64,1)+1,SEARCH("/",'CFR - XML import'!$A64,1)-SEARCH("&gt;",'CFR - XML import'!$A64,1)-2)))</f>
        <v>0</v>
      </c>
      <c r="T70" s="140">
        <f>IF(ISERROR(FIND(T$3,'CFR - XML import'!$A64)),0,VALUE(MID('CFR - XML import'!$A64,SEARCH("&gt;",'CFR - XML import'!$A64,1)+1,SEARCH("/",'CFR - XML import'!$A64,1)-SEARCH("&gt;",'CFR - XML import'!$A64,1)-2)))</f>
        <v>0</v>
      </c>
      <c r="U70" s="140">
        <f>IF(ISERROR(FIND(U$3,'CFR - XML import'!$A64)),0,VALUE(MID('CFR - XML import'!$A64,SEARCH("&gt;",'CFR - XML import'!$A64,1)+1,SEARCH("/",'CFR - XML import'!$A64,1)-SEARCH("&gt;",'CFR - XML import'!$A64,1)-2)))</f>
        <v>0</v>
      </c>
      <c r="V70" s="140">
        <f>IF(ISERROR(FIND(V$3,'CFR - XML import'!$A64)),0,VALUE(MID('CFR - XML import'!$A64,SEARCH("&gt;",'CFR - XML import'!$A64,1)+1,SEARCH("/",'CFR - XML import'!$A64,1)-SEARCH("&gt;",'CFR - XML import'!$A64,1)-2)))</f>
        <v>0</v>
      </c>
      <c r="W70" s="140">
        <f>IF(ISERROR(FIND(W$3,'CFR - XML import'!$A64)),0,VALUE(MID('CFR - XML import'!$A64,SEARCH("&gt;",'CFR - XML import'!$A64,1)+1,SEARCH("/",'CFR - XML import'!$A64,1)-SEARCH("&gt;",'CFR - XML import'!$A64,1)-2)))</f>
        <v>0</v>
      </c>
      <c r="X70" s="140"/>
      <c r="Y70" s="140">
        <f>IF(ISERROR(FIND(Y$3,'CFR - XML import'!$A64)),0,VALUE(MID('CFR - XML import'!$A64,SEARCH("&gt;",'CFR - XML import'!$A64,1)+1,SEARCH("/",'CFR - XML import'!$A64,1)-SEARCH("&gt;",'CFR - XML import'!$A64,1)-2)))</f>
        <v>0</v>
      </c>
      <c r="Z70" s="140">
        <f>IF(ISERROR(FIND(Z$3,'CFR - XML import'!$A64)),0,VALUE(MID('CFR - XML import'!$A64,SEARCH("&gt;",'CFR - XML import'!$A64,1)+1,SEARCH("/",'CFR - XML import'!$A64,1)-SEARCH("&gt;",'CFR - XML import'!$A64,1)-2)))</f>
        <v>0</v>
      </c>
      <c r="AA70" s="140">
        <f>IF(ISERROR(FIND(AA$3,'CFR - XML import'!$A64)),0,VALUE(MID('CFR - XML import'!$A64,SEARCH("&gt;",'CFR - XML import'!$A64,1)+1,SEARCH("/",'CFR - XML import'!$A64,1)-SEARCH("&gt;",'CFR - XML import'!$A64,1)-2)))</f>
        <v>0</v>
      </c>
      <c r="AB70" s="140">
        <f>IF(ISERROR(FIND(AB$3,'CFR - XML import'!$A64)),0,VALUE(MID('CFR - XML import'!$A64,SEARCH("&gt;",'CFR - XML import'!$A64,1)+1,SEARCH("/",'CFR - XML import'!$A64,1)-SEARCH("&gt;",'CFR - XML import'!$A64,1)-2)))</f>
        <v>0</v>
      </c>
      <c r="AC70" s="140">
        <f>IF(ISERROR(FIND(AC$3,'CFR - XML import'!$A64)),0,VALUE(MID('CFR - XML import'!$A64,SEARCH("&gt;",'CFR - XML import'!$A64,1)+1,SEARCH("/",'CFR - XML import'!$A64,1)-SEARCH("&gt;",'CFR - XML import'!$A64,1)-2)))</f>
        <v>0</v>
      </c>
      <c r="AD70" s="140">
        <f>IF(ISERROR(FIND(AD$3,'CFR - XML import'!$A64)),0,VALUE(MID('CFR - XML import'!$A64,SEARCH("&gt;",'CFR - XML import'!$A64,1)+1,SEARCH("/",'CFR - XML import'!$A64,1)-SEARCH("&gt;",'CFR - XML import'!$A64,1)-2)))</f>
        <v>0</v>
      </c>
      <c r="AE70" s="140">
        <f>IF(ISERROR(FIND(AE$3,'CFR - XML import'!$A64)),0,VALUE(MID('CFR - XML import'!$A64,SEARCH("&gt;",'CFR - XML import'!$A64,1)+1,SEARCH("/",'CFR - XML import'!$A64,1)-SEARCH("&gt;",'CFR - XML import'!$A64,1)-2)))</f>
        <v>0</v>
      </c>
      <c r="AF70" s="140">
        <f>IF(ISERROR(FIND(AF$3,'CFR - XML import'!$A64)),0,VALUE(MID('CFR - XML import'!$A64,SEARCH("&gt;",'CFR - XML import'!$A64,1)+1,SEARCH("/",'CFR - XML import'!$A64,1)-SEARCH("&gt;",'CFR - XML import'!$A64,1)-2)))</f>
        <v>0</v>
      </c>
      <c r="AG70" s="140">
        <f>IF(ISERROR(FIND(AG$3,'CFR - XML import'!$A64)),0,VALUE(MID('CFR - XML import'!$A64,SEARCH("&gt;",'CFR - XML import'!$A64,1)+1,SEARCH("/",'CFR - XML import'!$A64,1)-SEARCH("&gt;",'CFR - XML import'!$A64,1)-2)))</f>
        <v>0</v>
      </c>
      <c r="AH70" s="140">
        <f>IF(ISERROR(FIND(AH$3,'CFR - XML import'!$A64)),0,VALUE(MID('CFR - XML import'!$A64,SEARCH("&gt;",'CFR - XML import'!$A64,1)+1,SEARCH("/",'CFR - XML import'!$A64,1)-SEARCH("&gt;",'CFR - XML import'!$A64,1)-2)))</f>
        <v>0</v>
      </c>
      <c r="AI70" s="140">
        <f>IF(ISERROR(FIND(AI$3,'CFR - XML import'!$A64)),0,VALUE(MID('CFR - XML import'!$A64,SEARCH("&gt;",'CFR - XML import'!$A64,1)+1,SEARCH("/",'CFR - XML import'!$A64,1)-SEARCH("&gt;",'CFR - XML import'!$A64,1)-2)))</f>
        <v>0</v>
      </c>
      <c r="AJ70" s="140">
        <f>IF(ISERROR(FIND(AJ$3,'CFR - XML import'!$A64)),0,VALUE(MID('CFR - XML import'!$A64,SEARCH("&gt;",'CFR - XML import'!$A64,1)+1,SEARCH("/",'CFR - XML import'!$A64,1)-SEARCH("&gt;",'CFR - XML import'!$A64,1)-2)))</f>
        <v>0</v>
      </c>
      <c r="AK70" s="140">
        <f>IF(ISERROR(FIND(AK$3,'CFR - XML import'!$A64)),0,VALUE(MID('CFR - XML import'!$A64,SEARCH("&gt;",'CFR - XML import'!$A64,1)+1,SEARCH("/",'CFR - XML import'!$A64,1)-SEARCH("&gt;",'CFR - XML import'!$A64,1)-2)))</f>
        <v>0</v>
      </c>
      <c r="AL70" s="140">
        <f>IF(ISERROR(FIND(AL$3,'CFR - XML import'!$A64)),0,VALUE(MID('CFR - XML import'!$A64,SEARCH("&gt;",'CFR - XML import'!$A64,1)+1,SEARCH("/",'CFR - XML import'!$A64,1)-SEARCH("&gt;",'CFR - XML import'!$A64,1)-2)))</f>
        <v>0</v>
      </c>
      <c r="AM70" s="140">
        <f>IF(ISERROR(FIND(AM$3,'CFR - XML import'!$A64)),0,VALUE(MID('CFR - XML import'!$A64,SEARCH("&gt;",'CFR - XML import'!$A64,1)+1,SEARCH("/",'CFR - XML import'!$A64,1)-SEARCH("&gt;",'CFR - XML import'!$A64,1)-2)))</f>
        <v>0</v>
      </c>
      <c r="AN70" s="140">
        <f>IF(ISERROR(FIND(AN$3,'CFR - XML import'!$A64)),0,VALUE(MID('CFR - XML import'!$A64,SEARCH("&gt;",'CFR - XML import'!$A64,1)+1,SEARCH("/",'CFR - XML import'!$A64,1)-SEARCH("&gt;",'CFR - XML import'!$A64,1)-2)))</f>
        <v>0</v>
      </c>
      <c r="AO70" s="140">
        <f>IF(ISERROR(FIND(AO$3,'CFR - XML import'!$A64)),0,VALUE(MID('CFR - XML import'!$A64,SEARCH("&gt;",'CFR - XML import'!$A64,1)+1,SEARCH("/",'CFR - XML import'!$A64,1)-SEARCH("&gt;",'CFR - XML import'!$A64,1)-2)))</f>
        <v>0</v>
      </c>
      <c r="AP70" s="140">
        <f>IF(ISERROR(FIND(AP$3,'CFR - XML import'!$A64)),0,VALUE(MID('CFR - XML import'!$A64,SEARCH("&gt;",'CFR - XML import'!$A64,1)+1,SEARCH("/",'CFR - XML import'!$A64,1)-SEARCH("&gt;",'CFR - XML import'!$A64,1)-2)))</f>
        <v>0</v>
      </c>
      <c r="AQ70" s="140">
        <f>IF(ISERROR(FIND(AQ$3,'CFR - XML import'!$A64)),0,VALUE(MID('CFR - XML import'!$A64,SEARCH("&gt;",'CFR - XML import'!$A64,1)+1,SEARCH("/",'CFR - XML import'!$A64,1)-SEARCH("&gt;",'CFR - XML import'!$A64,1)-2)))</f>
        <v>4339.7299999999996</v>
      </c>
      <c r="AR70" s="140">
        <f>IF(ISERROR(FIND(AR$3,'CFR - XML import'!$A64)),0,VALUE(MID('CFR - XML import'!$A64,SEARCH("&gt;",'CFR - XML import'!$A64,1)+1,SEARCH("/",'CFR - XML import'!$A64,1)-SEARCH("&gt;",'CFR - XML import'!$A64,1)-2)))</f>
        <v>0</v>
      </c>
      <c r="AS70" s="140">
        <f>IF(ISERROR(FIND(AS$3,'CFR - XML import'!$A64)),0,VALUE(MID('CFR - XML import'!$A64,SEARCH("&gt;",'CFR - XML import'!$A64,1)+1,SEARCH("/",'CFR - XML import'!$A64,1)-SEARCH("&gt;",'CFR - XML import'!$A64,1)-2)))</f>
        <v>0</v>
      </c>
      <c r="AT70" s="140">
        <f>IF(ISERROR(FIND(AT$3,'CFR - XML import'!$A64)),0,VALUE(MID('CFR - XML import'!$A64,SEARCH("&gt;",'CFR - XML import'!$A64,1)+1,SEARCH("/",'CFR - XML import'!$A64,1)-SEARCH("&gt;",'CFR - XML import'!$A64,1)-2)))</f>
        <v>0</v>
      </c>
      <c r="AU70" s="140">
        <f>IF(ISERROR(FIND(AU$3,'CFR - XML import'!$A64)),0,VALUE(MID('CFR - XML import'!$A64,SEARCH("&gt;",'CFR - XML import'!$A64,1)+1,SEARCH("/",'CFR - XML import'!$A64,1)-SEARCH("&gt;",'CFR - XML import'!$A64,1)-2)))</f>
        <v>0</v>
      </c>
      <c r="AV70" s="140">
        <f>IF(ISERROR(FIND(AV$3,'CFR - XML import'!$A64)),0,VALUE(MID('CFR - XML import'!$A64,SEARCH("&gt;",'CFR - XML import'!$A64,1)+1,SEARCH("/",'CFR - XML import'!$A64,1)-SEARCH("&gt;",'CFR - XML import'!$A64,1)-2)))</f>
        <v>0</v>
      </c>
      <c r="AW70" s="140">
        <f>IF(ISERROR(FIND(AW$3,'CFR - XML import'!$A64)),0,VALUE(MID('CFR - XML import'!$A64,SEARCH("&gt;",'CFR - XML import'!$A64,1)+1,SEARCH("/",'CFR - XML import'!$A64,1)-SEARCH("&gt;",'CFR - XML import'!$A64,1)-2)))</f>
        <v>0</v>
      </c>
      <c r="AX70" s="140">
        <f>IF(ISERROR(FIND(AX$3,'CFR - XML import'!$A64)),0,VALUE(MID('CFR - XML import'!$A64,SEARCH("&gt;",'CFR - XML import'!$A64,1)+1,SEARCH("/",'CFR - XML import'!$A64,1)-SEARCH("&gt;",'CFR - XML import'!$A64,1)-2)))</f>
        <v>0</v>
      </c>
      <c r="AY70" s="140">
        <f>IF(ISERROR(FIND(AY$3,'CFR - XML import'!$A64)),0,VALUE(MID('CFR - XML import'!$A64,SEARCH("&gt;",'CFR - XML import'!$A64,1)+1,SEARCH("/",'CFR - XML import'!$A64,1)-SEARCH("&gt;",'CFR - XML import'!$A64,1)-2)))</f>
        <v>0</v>
      </c>
      <c r="AZ70" s="140">
        <f>IF(ISERROR(FIND(AZ$3,'CFR - XML import'!$A64)),0,VALUE(MID('CFR - XML import'!$A64,SEARCH("&gt;",'CFR - XML import'!$A64,1)+1,SEARCH("/",'CFR - XML import'!$A64,1)-SEARCH("&gt;",'CFR - XML import'!$A64,1)-2)))</f>
        <v>0</v>
      </c>
      <c r="BA70" s="140">
        <f>IF(ISERROR(FIND(BA$3,'CFR - XML import'!$A64)),0,VALUE(MID('CFR - XML import'!$A64,SEARCH("&gt;",'CFR - XML import'!$A64,1)+1,SEARCH("/",'CFR - XML import'!$A64,1)-SEARCH("&gt;",'CFR - XML import'!$A64,1)-2)))</f>
        <v>0</v>
      </c>
      <c r="BB70" s="140">
        <f>IF(ISERROR(FIND(BB$3,'CFR - XML import'!$A64)),0,VALUE(MID('CFR - XML import'!$A64,SEARCH("&gt;",'CFR - XML import'!$A64,1)+1,SEARCH("/",'CFR - XML import'!$A64,1)-SEARCH("&gt;",'CFR - XML import'!$A64,1)-2)))</f>
        <v>0</v>
      </c>
      <c r="BC70" s="140">
        <f>IF(ISERROR(FIND(BC$3,'CFR - XML import'!$A64)),0,VALUE(MID('CFR - XML import'!$A64,SEARCH("&gt;",'CFR - XML import'!$A64,1)+1,SEARCH("/",'CFR - XML import'!$A64,1)-SEARCH("&gt;",'CFR - XML import'!$A64,1)-2)))</f>
        <v>0</v>
      </c>
      <c r="BD70" s="140">
        <f>IF(ISERROR(FIND(BD$3,'CFR - XML import'!$A64)),0,VALUE(MID('CFR - XML import'!$A64,SEARCH("&gt;",'CFR - XML import'!$A64,1)+1,SEARCH("/",'CFR - XML import'!$A64,1)-SEARCH("&gt;",'CFR - XML import'!$A64,1)-2)))</f>
        <v>0</v>
      </c>
      <c r="BE70" s="140">
        <f>IF(ISERROR(FIND(BE$3,'CFR - XML import'!$A64)),0,VALUE(MID('CFR - XML import'!$A64,SEARCH("&gt;",'CFR - XML import'!$A64,1)+1,SEARCH("/",'CFR - XML import'!$A64,1)-SEARCH("&gt;",'CFR - XML import'!$A64,1)-2)))</f>
        <v>0</v>
      </c>
      <c r="BF70" s="140">
        <f>IF(ISERROR(FIND(BF$3,'CFR - XML import'!$A64)),0,VALUE(MID('CFR - XML import'!$A64,SEARCH("&gt;",'CFR - XML import'!$A64,1)+1,SEARCH("/",'CFR - XML import'!$A64,1)-SEARCH("&gt;",'CFR - XML import'!$A64,1)-2)))</f>
        <v>0</v>
      </c>
      <c r="BG70" s="140">
        <f>IF(ISERROR(FIND(BG$3,'CFR - XML import'!$A64)),0,VALUE(MID('CFR - XML import'!$A64,SEARCH("&gt;",'CFR - XML import'!$A64,1)+1,SEARCH("/",'CFR - XML import'!$A64,1)-SEARCH("&gt;",'CFR - XML import'!$A64,1)-2)))</f>
        <v>0</v>
      </c>
      <c r="BH70" s="140">
        <f>IF(ISERROR(FIND(BH$3,'CFR - XML import'!$A64)),0,VALUE(MID('CFR - XML import'!$A64,SEARCH("&gt;",'CFR - XML import'!$A64,1)+1,SEARCH("/",'CFR - XML import'!$A64,1)-SEARCH("&gt;",'CFR - XML import'!$A64,1)-2)))</f>
        <v>0</v>
      </c>
      <c r="BI70" s="140">
        <f>IF(ISERROR(FIND(BI$3,'CFR - XML import'!$A64)),0,VALUE(MID('CFR - XML import'!$A64,SEARCH("&gt;",'CFR - XML import'!$A64,1)+1,SEARCH("/",'CFR - XML import'!$A64,1)-SEARCH("&gt;",'CFR - XML import'!$A64,1)-2)))</f>
        <v>0</v>
      </c>
      <c r="BJ70" s="140">
        <f>IF(ISERROR(FIND(BJ$3,'CFR - XML import'!$A64)),0,VALUE(MID('CFR - XML import'!$A64,SEARCH("&gt;",'CFR - XML import'!$A64,1)+1,SEARCH("/",'CFR - XML import'!$A64,1)-SEARCH("&gt;",'CFR - XML import'!$A64,1)-2)))</f>
        <v>0</v>
      </c>
      <c r="BK70" s="140">
        <f>IF(ISERROR(FIND(BK$3,'CFR - XML import'!$A64)),0,VALUE(MID('CFR - XML import'!$A64,SEARCH("&gt;",'CFR - XML import'!$A64,1)+1,SEARCH("/",'CFR - XML import'!$A64,1)-SEARCH("&gt;",'CFR - XML import'!$A64,1)-2)))</f>
        <v>0</v>
      </c>
      <c r="BL70" s="140">
        <f>IF(ISERROR(FIND(BL$3,'CFR - XML import'!$A64)),0,VALUE(MID('CFR - XML import'!$A64,SEARCH("&gt;",'CFR - XML import'!$A64,1)+1,SEARCH("/",'CFR - XML import'!$A64,1)-SEARCH("&gt;",'CFR - XML import'!$A64,1)-2)))</f>
        <v>0</v>
      </c>
      <c r="BM70" s="140">
        <f>IF(ISERROR(FIND(BM$3,'CFR - XML import'!$A64)),0,VALUE(MID('CFR - XML import'!$A64,SEARCH("&gt;",'CFR - XML import'!$A64,1)+1,SEARCH("/",'CFR - XML import'!$A64,1)-SEARCH("&gt;",'CFR - XML import'!$A64,1)-2)))</f>
        <v>0</v>
      </c>
      <c r="BN70" s="140">
        <f>IF(ISERROR(FIND(BN$3,'CFR - XML import'!$A64)),0,VALUE(MID('CFR - XML import'!$A64,SEARCH("&gt;",'CFR - XML import'!$A64,1)+1,SEARCH("/",'CFR - XML import'!$A64,1)-SEARCH("&gt;",'CFR - XML import'!$A64,1)-2)))</f>
        <v>0</v>
      </c>
      <c r="BO70" s="140">
        <f>IF(ISERROR(FIND(BO$3,'CFR - XML import'!$A64)),0,VALUE(MID('CFR - XML import'!$A64,SEARCH("&gt;",'CFR - XML import'!$A64,1)+1,SEARCH("/",'CFR - XML import'!$A64,1)-SEARCH("&gt;",'CFR - XML import'!$A64,1)-2)))</f>
        <v>0</v>
      </c>
      <c r="BP70" s="140">
        <f>IF(ISERROR(FIND(BP$3,'CFR - XML import'!$A64)),0,VALUE(MID('CFR - XML import'!$A64,SEARCH("&gt;",'CFR - XML import'!$A64,1)+1,SEARCH("/",'CFR - XML import'!$A64,1)-SEARCH("&gt;",'CFR - XML import'!$A64,1)-2)))</f>
        <v>0</v>
      </c>
      <c r="BQ70" s="140">
        <f>IF(ISERROR(FIND(BQ$3,'CFR - XML import'!$A64)),0,VALUE(MID('CFR - XML import'!$A64,SEARCH("&gt;",'CFR - XML import'!$A64,1)+1,SEARCH("/",'CFR - XML import'!$A64,1)-SEARCH("&gt;",'CFR - XML import'!$A64,1)-2)))</f>
        <v>0</v>
      </c>
      <c r="BR70" s="140">
        <f>IF(ISERROR(FIND(BR$3,'CFR - XML import'!$A64)),0,VALUE(MID('CFR - XML import'!$A64,SEARCH("&gt;",'CFR - XML import'!$A64,1)+1,SEARCH("/",'CFR - XML import'!$A64,1)-SEARCH("&gt;",'CFR - XML import'!$A64,1)-2)))</f>
        <v>0</v>
      </c>
      <c r="BS70" s="140">
        <f>IF(ISERROR(FIND(BS$3,'CFR - XML import'!$A64)),0,VALUE(MID('CFR - XML import'!$A64,SEARCH("&gt;",'CFR - XML import'!$A64,1)+1,SEARCH("/",'CFR - XML import'!$A64,1)-SEARCH("&gt;",'CFR - XML import'!$A64,1)-2)))</f>
        <v>0</v>
      </c>
      <c r="BT70" s="140">
        <f>IF(ISERROR(FIND(BT$3,'CFR - XML import'!$A64)),0,VALUE(MID('CFR - XML import'!$A64,SEARCH("&gt;",'CFR - XML import'!$A64,1)+1,SEARCH("/",'CFR - XML import'!$A64,1)-SEARCH("&gt;",'CFR - XML import'!$A64,1)-2)))</f>
        <v>0</v>
      </c>
      <c r="BU70" s="140">
        <f>IF(ISERROR(FIND(BU$3,'CFR - XML import'!$A64)),0,VALUE(MID('CFR - XML import'!$A64,SEARCH("&gt;",'CFR - XML import'!$A64,1)+1,SEARCH("/",'CFR - XML import'!$A64,1)-SEARCH("&gt;",'CFR - XML import'!$A64,1)-2)))</f>
        <v>0</v>
      </c>
      <c r="BV70" s="140">
        <f>IF(ISERROR(FIND(BV$3,'CFR - XML import'!$A64)),0,VALUE(MID('CFR - XML import'!$A64,SEARCH("&gt;",'CFR - XML import'!$A64,1)+1,SEARCH("/",'CFR - XML import'!$A64,1)-SEARCH("&gt;",'CFR - XML import'!$A64,1)-2)))</f>
        <v>0</v>
      </c>
      <c r="BW70" s="140">
        <f>IF(ISERROR(FIND(BW$3,'CFR - XML import'!$A64)),0,VALUE(MID('CFR - XML import'!$A64,SEARCH("&gt;",'CFR - XML import'!$A64,1)+1,SEARCH("/",'CFR - XML import'!$A64,1)-SEARCH("&gt;",'CFR - XML import'!$A64,1)-2)))</f>
        <v>0</v>
      </c>
      <c r="BX70" s="140">
        <f>IF(ISERROR(FIND(BX$3,'CFR - XML import'!$A64)),0,VALUE(MID('CFR - XML import'!$A64,SEARCH("&gt;",'CFR - XML import'!$A64,1)+1,SEARCH("/",'CFR - XML import'!$A64,1)-SEARCH("&gt;",'CFR - XML import'!$A64,1)-2)))</f>
        <v>0</v>
      </c>
      <c r="BY70" s="140">
        <f>IF(ISERROR(FIND(BY$3,'CFR - XML import'!$A64)),0,VALUE(MID('CFR - XML import'!$A64,SEARCH("&gt;",'CFR - XML import'!$A64,1)+1,SEARCH("/",'CFR - XML import'!$A64,1)-SEARCH("&gt;",'CFR - XML import'!$A64,1)-2)))</f>
        <v>0</v>
      </c>
      <c r="BZ70" s="140">
        <f>IF(ISERROR(FIND(BZ$3,'CFR - XML import'!$A64)),0,VALUE(MID('CFR - XML import'!$A64,SEARCH("&gt;",'CFR - XML import'!$A64,1)+1,SEARCH("/",'CFR - XML import'!$A64,1)-SEARCH("&gt;",'CFR - XML import'!$A64,1)-2)))</f>
        <v>0</v>
      </c>
      <c r="CG70" s="142">
        <f>IF(ISERROR(IF(MID('CFR - XML import'!$A64,LEN($CF$4)+5,LEN('CFR - XML import'!$A64)-(2*LEN($CF$4)+5))="RMMS",1,IF(MID('CFR - XML import'!$A64,LEN("    &lt;InputSystem&gt;")+1,LEN('CFR - XML import'!$A64)-(LEN("    &lt;InputSystem&gt;")+LEN($CF$4)+1))="SIMS",2,0))),0,IF(MID('CFR - XML import'!$A64,LEN($CF$4)+5,LEN('CFR - XML import'!$A64)-(2*LEN($CF$4)+5))="RMMS",1,IF(MID('CFR - XML import'!$A64,LEN("    &lt;InputSystem&gt;")+1,LEN('CFR - XML import'!$A64)-(LEN("    &lt;InputSystem&gt;")+LEN($CF$4)+1))="SIMS",2,0)))</f>
        <v>0</v>
      </c>
      <c r="CH70" s="140">
        <f>IF(ISERROR(FIND(CH$3,'CFR - XML import'!$A64)),0,MID('CFR - XML import'!$A64,SEARCH("&gt;",'CFR - XML import'!$A64,1)+1,SEARCH("/",'CFR - XML import'!$A64,1)-SEARCH("&gt;",'CFR - XML import'!$A64,1)-2))</f>
        <v>0</v>
      </c>
      <c r="CI70" s="140">
        <f>IF(ISERROR(FIND(CI$3,'CFR - XML import'!$A64)),0,MID('CFR - XML import'!$A64,SEARCH("&gt;",'CFR - XML import'!$A64,1)+1,SEARCH("/",'CFR - XML import'!$A64,1)-SEARCH("&gt;",'CFR - XML import'!$A64,1)-2))</f>
        <v>0</v>
      </c>
      <c r="CJ70" s="140">
        <f>IF(ISERROR(FIND(CJ$3,'CFR - XML import'!$A64)),0,MID('CFR - XML import'!$A64,SEARCH("&gt;",'CFR - XML import'!$A64,1)+1,SEARCH("/",'CFR - XML import'!$A64,1)-SEARCH("&gt;",'CFR - XML import'!$A64,1)-2))</f>
        <v>0</v>
      </c>
      <c r="CK70" s="140">
        <f>IF(ISERROR(FIND(CK$3,'CFR - XML import'!$A64)),0,MID('CFR - XML import'!$A64,SEARCH("&gt;",'CFR - XML import'!$A64,1)+1,SEARCH("/",'CFR - XML import'!$A64,1)-SEARCH("&gt;",'CFR - XML import'!$A64,1)-2))</f>
        <v>0</v>
      </c>
      <c r="CL70" s="140">
        <f>IF(ISERROR(FIND(CL$3,'CFR - XML import'!$A64)),0,MID('CFR - XML import'!$A64,SEARCH("&gt;",'CFR - XML import'!$A64,1)+1,SEARCH("/",'CFR - XML import'!$A64,1)-SEARCH("&gt;",'CFR - XML import'!$A64,1)-2))</f>
        <v>0</v>
      </c>
      <c r="CM70" s="140">
        <f>IF(ISERROR(FIND(CM$3,'CFR - XML import'!$A64)),0,MID('CFR - XML import'!$A64,SEARCH("&gt;",'CFR - XML import'!$A64,1)+1,SEARCH("/",'CFR - XML import'!$A64,1)-SEARCH("&gt;",'CFR - XML import'!$A64,1)-2))</f>
        <v>0</v>
      </c>
    </row>
    <row r="71" spans="1:91" x14ac:dyDescent="0.2">
      <c r="A71" s="139" t="str">
        <f>IF(AND('CFR - XML import'!A65&lt;&gt;"",LEFT('CFR - XML import'!A65,1)&lt;&gt;"&lt;",LEFT('CFR - XML import'!A65,3)&lt;&gt;"  &lt;",LEFT('CFR - XML import'!A65,5)&lt;&gt;"    &lt;",LEFT('CFR - XML import'!A65,7)&lt;&gt;"      &lt;",LEFT('CFR - XML import'!A65,9)&lt;&gt;"        &lt;",$B$1="SIMS"),'CFR - XML import'!A65,IF(AND(LEFT('CFR - XML import'!A65,9)="&lt;Details&gt;",$B$1="RM"),'CFR - XML import'!A65,""))</f>
        <v/>
      </c>
      <c r="B71" s="140">
        <f>IF(ISERROR(FIND(B$3,'CFR - XML import'!$A65)),0,VALUE(MID('CFR - XML import'!$A65,SEARCH("&gt;",'CFR - XML import'!$A65,1)+1,SEARCH("/",'CFR - XML import'!$A65,1)-SEARCH("&gt;",'CFR - XML import'!$A65,1)-2)))</f>
        <v>0</v>
      </c>
      <c r="D71" s="140">
        <f>IF(ISERROR(FIND(D$3,'CFR - XML import'!$A65)),0,MID('CFR - XML import'!$A65,SEARCH("&gt;",'CFR - XML import'!$A65,1)+1,SEARCH("/",'CFR - XML import'!$A65,1)-SEARCH("&gt;",'CFR - XML import'!$A65,1)-2))</f>
        <v>0</v>
      </c>
      <c r="E71" s="140">
        <f>IF(ISERROR(FIND(E$3,'CFR - XML import'!$A65)),0,MID('CFR - XML import'!$A65,SEARCH("&gt;",'CFR - XML import'!$A65,1)+1,SEARCH("/",'CFR - XML import'!$A65,1)-SEARCH("&gt;",'CFR - XML import'!$A65,1)-2))</f>
        <v>0</v>
      </c>
      <c r="F71" s="141">
        <f>IF($B$1="SIMS",IF(ISERROR(FIND(F$3,'CFR - XML import'!$A65)),0,VALUE(MID('CFR - XML import'!$A65,15,10))),IF(ISERROR(FIND(F$3,'CFR - XML import'!$A65)),0,VALUE(MID('CFR - XML import'!$A65,15,10))))</f>
        <v>0</v>
      </c>
      <c r="G71" s="140">
        <f>IF(ISERROR(FIND(G$3,'CFR - XML import'!$A65)),0,VALUE(MID('CFR - XML import'!$A65,SEARCH("&gt;",'CFR - XML import'!$A65,1)+1,SEARCH("/",'CFR - XML import'!$A65,1)-SEARCH("&gt;",'CFR - XML import'!$A65,1)-2)))</f>
        <v>0</v>
      </c>
      <c r="H71" s="140">
        <f>IF(ISERROR(FIND(H$3,'CFR - XML import'!$A65)),0,VALUE(MID('CFR - XML import'!$A65,SEARCH("&gt;",'CFR - XML import'!$A65,1)+1,SEARCH("/",'CFR - XML import'!$A65,1)-SEARCH("&gt;",'CFR - XML import'!$A65,1)-2)))</f>
        <v>0</v>
      </c>
      <c r="I71" s="140">
        <f>IF(ISERROR(FIND(I$3,'CFR - XML import'!$A65)),0,VALUE(MID('CFR - XML import'!$A65,SEARCH("&gt;",'CFR - XML import'!$A65,1)+1,SEARCH("/",'CFR - XML import'!$A65,1)-SEARCH("&gt;",'CFR - XML import'!$A65,1)-2)))</f>
        <v>0</v>
      </c>
      <c r="J71" s="140">
        <f>IF(ISERROR(FIND(J$3,'CFR - XML import'!$A65)),0,VALUE(MID('CFR - XML import'!$A65,SEARCH("&gt;",'CFR - XML import'!$A65,1)+1,SEARCH("/",'CFR - XML import'!$A65,1)-SEARCH("&gt;",'CFR - XML import'!$A65,1)-2)))</f>
        <v>0</v>
      </c>
      <c r="K71" s="140">
        <f>IF(ISERROR(FIND(K$3,'CFR - XML import'!$A65)),0,VALUE(MID('CFR - XML import'!$A65,SEARCH("&gt;",'CFR - XML import'!$A65,1)+1,SEARCH("/",'CFR - XML import'!$A65,1)-SEARCH("&gt;",'CFR - XML import'!$A65,1)-2)))</f>
        <v>0</v>
      </c>
      <c r="L71" s="140">
        <f>IF(ISERROR(FIND(L$3,'CFR - XML import'!$A65)),0,VALUE(MID('CFR - XML import'!$A65,SEARCH("&gt;",'CFR - XML import'!$A65,1)+1,SEARCH("/",'CFR - XML import'!$A65,1)-SEARCH("&gt;",'CFR - XML import'!$A65,1)-2)))</f>
        <v>0</v>
      </c>
      <c r="M71" s="140">
        <f>IF(ISERROR(FIND(M$3,'CFR - XML import'!$A65)),0,VALUE(MID('CFR - XML import'!$A65,SEARCH("&gt;",'CFR - XML import'!$A65,1)+1,SEARCH("/",'CFR - XML import'!$A65,1)-SEARCH("&gt;",'CFR - XML import'!$A65,1)-2)))</f>
        <v>0</v>
      </c>
      <c r="N71" s="140">
        <f>IF(ISERROR(FIND(N$3,'CFR - XML import'!$A65)),0,VALUE(MID('CFR - XML import'!$A65,SEARCH("&gt;",'CFR - XML import'!$A65,1)+1,SEARCH("/",'CFR - XML import'!$A65,1)-SEARCH("&gt;",'CFR - XML import'!$A65,1)-2)))</f>
        <v>0</v>
      </c>
      <c r="O71" s="140">
        <f>IF(ISERROR(FIND(O$3,'CFR - XML import'!$A65)),0,VALUE(MID('CFR - XML import'!$A65,SEARCH("&gt;",'CFR - XML import'!$A65,1)+1,SEARCH("/",'CFR - XML import'!$A65,1)-SEARCH("&gt;",'CFR - XML import'!$A65,1)-2)))</f>
        <v>0</v>
      </c>
      <c r="P71" s="140">
        <f>IF(ISERROR(FIND(P$3,'CFR - XML import'!$A65)),0,VALUE(MID('CFR - XML import'!$A65,SEARCH("&gt;",'CFR - XML import'!$A65,1)+1,SEARCH("/",'CFR - XML import'!$A65,1)-SEARCH("&gt;",'CFR - XML import'!$A65,1)-2)))</f>
        <v>0</v>
      </c>
      <c r="Q71" s="140">
        <f>IF(ISERROR(FIND(Q$3,'CFR - XML import'!$A65)),0,VALUE(MID('CFR - XML import'!$A65,SEARCH("&gt;",'CFR - XML import'!$A65,1)+1,SEARCH("/",'CFR - XML import'!$A65,1)-SEARCH("&gt;",'CFR - XML import'!$A65,1)-2)))</f>
        <v>0</v>
      </c>
      <c r="R71" s="140">
        <f>IF(ISERROR(FIND(R$3,'CFR - XML import'!$A65)),0,VALUE(MID('CFR - XML import'!$A65,SEARCH("&gt;",'CFR - XML import'!$A65,1)+1,SEARCH("/",'CFR - XML import'!$A65,1)-SEARCH("&gt;",'CFR - XML import'!$A65,1)-2)))</f>
        <v>0</v>
      </c>
      <c r="S71" s="140">
        <f>IF(ISERROR(FIND(S$3,'CFR - XML import'!$A65)),0,VALUE(MID('CFR - XML import'!$A65,SEARCH("&gt;",'CFR - XML import'!$A65,1)+1,SEARCH("/",'CFR - XML import'!$A65,1)-SEARCH("&gt;",'CFR - XML import'!$A65,1)-2)))</f>
        <v>0</v>
      </c>
      <c r="T71" s="140">
        <f>IF(ISERROR(FIND(T$3,'CFR - XML import'!$A65)),0,VALUE(MID('CFR - XML import'!$A65,SEARCH("&gt;",'CFR - XML import'!$A65,1)+1,SEARCH("/",'CFR - XML import'!$A65,1)-SEARCH("&gt;",'CFR - XML import'!$A65,1)-2)))</f>
        <v>0</v>
      </c>
      <c r="U71" s="140">
        <f>IF(ISERROR(FIND(U$3,'CFR - XML import'!$A65)),0,VALUE(MID('CFR - XML import'!$A65,SEARCH("&gt;",'CFR - XML import'!$A65,1)+1,SEARCH("/",'CFR - XML import'!$A65,1)-SEARCH("&gt;",'CFR - XML import'!$A65,1)-2)))</f>
        <v>0</v>
      </c>
      <c r="V71" s="140">
        <f>IF(ISERROR(FIND(V$3,'CFR - XML import'!$A65)),0,VALUE(MID('CFR - XML import'!$A65,SEARCH("&gt;",'CFR - XML import'!$A65,1)+1,SEARCH("/",'CFR - XML import'!$A65,1)-SEARCH("&gt;",'CFR - XML import'!$A65,1)-2)))</f>
        <v>0</v>
      </c>
      <c r="W71" s="140">
        <f>IF(ISERROR(FIND(W$3,'CFR - XML import'!$A65)),0,VALUE(MID('CFR - XML import'!$A65,SEARCH("&gt;",'CFR - XML import'!$A65,1)+1,SEARCH("/",'CFR - XML import'!$A65,1)-SEARCH("&gt;",'CFR - XML import'!$A65,1)-2)))</f>
        <v>0</v>
      </c>
      <c r="X71" s="140"/>
      <c r="Y71" s="140">
        <f>IF(ISERROR(FIND(Y$3,'CFR - XML import'!$A65)),0,VALUE(MID('CFR - XML import'!$A65,SEARCH("&gt;",'CFR - XML import'!$A65,1)+1,SEARCH("/",'CFR - XML import'!$A65,1)-SEARCH("&gt;",'CFR - XML import'!$A65,1)-2)))</f>
        <v>0</v>
      </c>
      <c r="Z71" s="140">
        <f>IF(ISERROR(FIND(Z$3,'CFR - XML import'!$A65)),0,VALUE(MID('CFR - XML import'!$A65,SEARCH("&gt;",'CFR - XML import'!$A65,1)+1,SEARCH("/",'CFR - XML import'!$A65,1)-SEARCH("&gt;",'CFR - XML import'!$A65,1)-2)))</f>
        <v>0</v>
      </c>
      <c r="AA71" s="140">
        <f>IF(ISERROR(FIND(AA$3,'CFR - XML import'!$A65)),0,VALUE(MID('CFR - XML import'!$A65,SEARCH("&gt;",'CFR - XML import'!$A65,1)+1,SEARCH("/",'CFR - XML import'!$A65,1)-SEARCH("&gt;",'CFR - XML import'!$A65,1)-2)))</f>
        <v>0</v>
      </c>
      <c r="AB71" s="140">
        <f>IF(ISERROR(FIND(AB$3,'CFR - XML import'!$A65)),0,VALUE(MID('CFR - XML import'!$A65,SEARCH("&gt;",'CFR - XML import'!$A65,1)+1,SEARCH("/",'CFR - XML import'!$A65,1)-SEARCH("&gt;",'CFR - XML import'!$A65,1)-2)))</f>
        <v>0</v>
      </c>
      <c r="AC71" s="140">
        <f>IF(ISERROR(FIND(AC$3,'CFR - XML import'!$A65)),0,VALUE(MID('CFR - XML import'!$A65,SEARCH("&gt;",'CFR - XML import'!$A65,1)+1,SEARCH("/",'CFR - XML import'!$A65,1)-SEARCH("&gt;",'CFR - XML import'!$A65,1)-2)))</f>
        <v>0</v>
      </c>
      <c r="AD71" s="140">
        <f>IF(ISERROR(FIND(AD$3,'CFR - XML import'!$A65)),0,VALUE(MID('CFR - XML import'!$A65,SEARCH("&gt;",'CFR - XML import'!$A65,1)+1,SEARCH("/",'CFR - XML import'!$A65,1)-SEARCH("&gt;",'CFR - XML import'!$A65,1)-2)))</f>
        <v>0</v>
      </c>
      <c r="AE71" s="140">
        <f>IF(ISERROR(FIND(AE$3,'CFR - XML import'!$A65)),0,VALUE(MID('CFR - XML import'!$A65,SEARCH("&gt;",'CFR - XML import'!$A65,1)+1,SEARCH("/",'CFR - XML import'!$A65,1)-SEARCH("&gt;",'CFR - XML import'!$A65,1)-2)))</f>
        <v>0</v>
      </c>
      <c r="AF71" s="140">
        <f>IF(ISERROR(FIND(AF$3,'CFR - XML import'!$A65)),0,VALUE(MID('CFR - XML import'!$A65,SEARCH("&gt;",'CFR - XML import'!$A65,1)+1,SEARCH("/",'CFR - XML import'!$A65,1)-SEARCH("&gt;",'CFR - XML import'!$A65,1)-2)))</f>
        <v>0</v>
      </c>
      <c r="AG71" s="140">
        <f>IF(ISERROR(FIND(AG$3,'CFR - XML import'!$A65)),0,VALUE(MID('CFR - XML import'!$A65,SEARCH("&gt;",'CFR - XML import'!$A65,1)+1,SEARCH("/",'CFR - XML import'!$A65,1)-SEARCH("&gt;",'CFR - XML import'!$A65,1)-2)))</f>
        <v>0</v>
      </c>
      <c r="AH71" s="140">
        <f>IF(ISERROR(FIND(AH$3,'CFR - XML import'!$A65)),0,VALUE(MID('CFR - XML import'!$A65,SEARCH("&gt;",'CFR - XML import'!$A65,1)+1,SEARCH("/",'CFR - XML import'!$A65,1)-SEARCH("&gt;",'CFR - XML import'!$A65,1)-2)))</f>
        <v>0</v>
      </c>
      <c r="AI71" s="140">
        <f>IF(ISERROR(FIND(AI$3,'CFR - XML import'!$A65)),0,VALUE(MID('CFR - XML import'!$A65,SEARCH("&gt;",'CFR - XML import'!$A65,1)+1,SEARCH("/",'CFR - XML import'!$A65,1)-SEARCH("&gt;",'CFR - XML import'!$A65,1)-2)))</f>
        <v>0</v>
      </c>
      <c r="AJ71" s="140">
        <f>IF(ISERROR(FIND(AJ$3,'CFR - XML import'!$A65)),0,VALUE(MID('CFR - XML import'!$A65,SEARCH("&gt;",'CFR - XML import'!$A65,1)+1,SEARCH("/",'CFR - XML import'!$A65,1)-SEARCH("&gt;",'CFR - XML import'!$A65,1)-2)))</f>
        <v>0</v>
      </c>
      <c r="AK71" s="140">
        <f>IF(ISERROR(FIND(AK$3,'CFR - XML import'!$A65)),0,VALUE(MID('CFR - XML import'!$A65,SEARCH("&gt;",'CFR - XML import'!$A65,1)+1,SEARCH("/",'CFR - XML import'!$A65,1)-SEARCH("&gt;",'CFR - XML import'!$A65,1)-2)))</f>
        <v>0</v>
      </c>
      <c r="AL71" s="140">
        <f>IF(ISERROR(FIND(AL$3,'CFR - XML import'!$A65)),0,VALUE(MID('CFR - XML import'!$A65,SEARCH("&gt;",'CFR - XML import'!$A65,1)+1,SEARCH("/",'CFR - XML import'!$A65,1)-SEARCH("&gt;",'CFR - XML import'!$A65,1)-2)))</f>
        <v>0</v>
      </c>
      <c r="AM71" s="140">
        <f>IF(ISERROR(FIND(AM$3,'CFR - XML import'!$A65)),0,VALUE(MID('CFR - XML import'!$A65,SEARCH("&gt;",'CFR - XML import'!$A65,1)+1,SEARCH("/",'CFR - XML import'!$A65,1)-SEARCH("&gt;",'CFR - XML import'!$A65,1)-2)))</f>
        <v>0</v>
      </c>
      <c r="AN71" s="140">
        <f>IF(ISERROR(FIND(AN$3,'CFR - XML import'!$A65)),0,VALUE(MID('CFR - XML import'!$A65,SEARCH("&gt;",'CFR - XML import'!$A65,1)+1,SEARCH("/",'CFR - XML import'!$A65,1)-SEARCH("&gt;",'CFR - XML import'!$A65,1)-2)))</f>
        <v>0</v>
      </c>
      <c r="AO71" s="140">
        <f>IF(ISERROR(FIND(AO$3,'CFR - XML import'!$A65)),0,VALUE(MID('CFR - XML import'!$A65,SEARCH("&gt;",'CFR - XML import'!$A65,1)+1,SEARCH("/",'CFR - XML import'!$A65,1)-SEARCH("&gt;",'CFR - XML import'!$A65,1)-2)))</f>
        <v>0</v>
      </c>
      <c r="AP71" s="140">
        <f>IF(ISERROR(FIND(AP$3,'CFR - XML import'!$A65)),0,VALUE(MID('CFR - XML import'!$A65,SEARCH("&gt;",'CFR - XML import'!$A65,1)+1,SEARCH("/",'CFR - XML import'!$A65,1)-SEARCH("&gt;",'CFR - XML import'!$A65,1)-2)))</f>
        <v>0</v>
      </c>
      <c r="AQ71" s="140">
        <f>IF(ISERROR(FIND(AQ$3,'CFR - XML import'!$A65)),0,VALUE(MID('CFR - XML import'!$A65,SEARCH("&gt;",'CFR - XML import'!$A65,1)+1,SEARCH("/",'CFR - XML import'!$A65,1)-SEARCH("&gt;",'CFR - XML import'!$A65,1)-2)))</f>
        <v>0</v>
      </c>
      <c r="AR71" s="140">
        <f>IF(ISERROR(FIND(AR$3,'CFR - XML import'!$A65)),0,VALUE(MID('CFR - XML import'!$A65,SEARCH("&gt;",'CFR - XML import'!$A65,1)+1,SEARCH("/",'CFR - XML import'!$A65,1)-SEARCH("&gt;",'CFR - XML import'!$A65,1)-2)))</f>
        <v>4732.08</v>
      </c>
      <c r="AS71" s="140">
        <f>IF(ISERROR(FIND(AS$3,'CFR - XML import'!$A65)),0,VALUE(MID('CFR - XML import'!$A65,SEARCH("&gt;",'CFR - XML import'!$A65,1)+1,SEARCH("/",'CFR - XML import'!$A65,1)-SEARCH("&gt;",'CFR - XML import'!$A65,1)-2)))</f>
        <v>0</v>
      </c>
      <c r="AT71" s="140">
        <f>IF(ISERROR(FIND(AT$3,'CFR - XML import'!$A65)),0,VALUE(MID('CFR - XML import'!$A65,SEARCH("&gt;",'CFR - XML import'!$A65,1)+1,SEARCH("/",'CFR - XML import'!$A65,1)-SEARCH("&gt;",'CFR - XML import'!$A65,1)-2)))</f>
        <v>0</v>
      </c>
      <c r="AU71" s="140">
        <f>IF(ISERROR(FIND(AU$3,'CFR - XML import'!$A65)),0,VALUE(MID('CFR - XML import'!$A65,SEARCH("&gt;",'CFR - XML import'!$A65,1)+1,SEARCH("/",'CFR - XML import'!$A65,1)-SEARCH("&gt;",'CFR - XML import'!$A65,1)-2)))</f>
        <v>0</v>
      </c>
      <c r="AV71" s="140">
        <f>IF(ISERROR(FIND(AV$3,'CFR - XML import'!$A65)),0,VALUE(MID('CFR - XML import'!$A65,SEARCH("&gt;",'CFR - XML import'!$A65,1)+1,SEARCH("/",'CFR - XML import'!$A65,1)-SEARCH("&gt;",'CFR - XML import'!$A65,1)-2)))</f>
        <v>0</v>
      </c>
      <c r="AW71" s="140">
        <f>IF(ISERROR(FIND(AW$3,'CFR - XML import'!$A65)),0,VALUE(MID('CFR - XML import'!$A65,SEARCH("&gt;",'CFR - XML import'!$A65,1)+1,SEARCH("/",'CFR - XML import'!$A65,1)-SEARCH("&gt;",'CFR - XML import'!$A65,1)-2)))</f>
        <v>0</v>
      </c>
      <c r="AX71" s="140">
        <f>IF(ISERROR(FIND(AX$3,'CFR - XML import'!$A65)),0,VALUE(MID('CFR - XML import'!$A65,SEARCH("&gt;",'CFR - XML import'!$A65,1)+1,SEARCH("/",'CFR - XML import'!$A65,1)-SEARCH("&gt;",'CFR - XML import'!$A65,1)-2)))</f>
        <v>0</v>
      </c>
      <c r="AY71" s="140">
        <f>IF(ISERROR(FIND(AY$3,'CFR - XML import'!$A65)),0,VALUE(MID('CFR - XML import'!$A65,SEARCH("&gt;",'CFR - XML import'!$A65,1)+1,SEARCH("/",'CFR - XML import'!$A65,1)-SEARCH("&gt;",'CFR - XML import'!$A65,1)-2)))</f>
        <v>0</v>
      </c>
      <c r="AZ71" s="140">
        <f>IF(ISERROR(FIND(AZ$3,'CFR - XML import'!$A65)),0,VALUE(MID('CFR - XML import'!$A65,SEARCH("&gt;",'CFR - XML import'!$A65,1)+1,SEARCH("/",'CFR - XML import'!$A65,1)-SEARCH("&gt;",'CFR - XML import'!$A65,1)-2)))</f>
        <v>0</v>
      </c>
      <c r="BA71" s="140">
        <f>IF(ISERROR(FIND(BA$3,'CFR - XML import'!$A65)),0,VALUE(MID('CFR - XML import'!$A65,SEARCH("&gt;",'CFR - XML import'!$A65,1)+1,SEARCH("/",'CFR - XML import'!$A65,1)-SEARCH("&gt;",'CFR - XML import'!$A65,1)-2)))</f>
        <v>0</v>
      </c>
      <c r="BB71" s="140">
        <f>IF(ISERROR(FIND(BB$3,'CFR - XML import'!$A65)),0,VALUE(MID('CFR - XML import'!$A65,SEARCH("&gt;",'CFR - XML import'!$A65,1)+1,SEARCH("/",'CFR - XML import'!$A65,1)-SEARCH("&gt;",'CFR - XML import'!$A65,1)-2)))</f>
        <v>0</v>
      </c>
      <c r="BC71" s="140">
        <f>IF(ISERROR(FIND(BC$3,'CFR - XML import'!$A65)),0,VALUE(MID('CFR - XML import'!$A65,SEARCH("&gt;",'CFR - XML import'!$A65,1)+1,SEARCH("/",'CFR - XML import'!$A65,1)-SEARCH("&gt;",'CFR - XML import'!$A65,1)-2)))</f>
        <v>0</v>
      </c>
      <c r="BD71" s="140">
        <f>IF(ISERROR(FIND(BD$3,'CFR - XML import'!$A65)),0,VALUE(MID('CFR - XML import'!$A65,SEARCH("&gt;",'CFR - XML import'!$A65,1)+1,SEARCH("/",'CFR - XML import'!$A65,1)-SEARCH("&gt;",'CFR - XML import'!$A65,1)-2)))</f>
        <v>0</v>
      </c>
      <c r="BE71" s="140">
        <f>IF(ISERROR(FIND(BE$3,'CFR - XML import'!$A65)),0,VALUE(MID('CFR - XML import'!$A65,SEARCH("&gt;",'CFR - XML import'!$A65,1)+1,SEARCH("/",'CFR - XML import'!$A65,1)-SEARCH("&gt;",'CFR - XML import'!$A65,1)-2)))</f>
        <v>0</v>
      </c>
      <c r="BF71" s="140">
        <f>IF(ISERROR(FIND(BF$3,'CFR - XML import'!$A65)),0,VALUE(MID('CFR - XML import'!$A65,SEARCH("&gt;",'CFR - XML import'!$A65,1)+1,SEARCH("/",'CFR - XML import'!$A65,1)-SEARCH("&gt;",'CFR - XML import'!$A65,1)-2)))</f>
        <v>0</v>
      </c>
      <c r="BG71" s="140">
        <f>IF(ISERROR(FIND(BG$3,'CFR - XML import'!$A65)),0,VALUE(MID('CFR - XML import'!$A65,SEARCH("&gt;",'CFR - XML import'!$A65,1)+1,SEARCH("/",'CFR - XML import'!$A65,1)-SEARCH("&gt;",'CFR - XML import'!$A65,1)-2)))</f>
        <v>0</v>
      </c>
      <c r="BH71" s="140">
        <f>IF(ISERROR(FIND(BH$3,'CFR - XML import'!$A65)),0,VALUE(MID('CFR - XML import'!$A65,SEARCH("&gt;",'CFR - XML import'!$A65,1)+1,SEARCH("/",'CFR - XML import'!$A65,1)-SEARCH("&gt;",'CFR - XML import'!$A65,1)-2)))</f>
        <v>0</v>
      </c>
      <c r="BI71" s="140">
        <f>IF(ISERROR(FIND(BI$3,'CFR - XML import'!$A65)),0,VALUE(MID('CFR - XML import'!$A65,SEARCH("&gt;",'CFR - XML import'!$A65,1)+1,SEARCH("/",'CFR - XML import'!$A65,1)-SEARCH("&gt;",'CFR - XML import'!$A65,1)-2)))</f>
        <v>0</v>
      </c>
      <c r="BJ71" s="140">
        <f>IF(ISERROR(FIND(BJ$3,'CFR - XML import'!$A65)),0,VALUE(MID('CFR - XML import'!$A65,SEARCH("&gt;",'CFR - XML import'!$A65,1)+1,SEARCH("/",'CFR - XML import'!$A65,1)-SEARCH("&gt;",'CFR - XML import'!$A65,1)-2)))</f>
        <v>0</v>
      </c>
      <c r="BK71" s="140">
        <f>IF(ISERROR(FIND(BK$3,'CFR - XML import'!$A65)),0,VALUE(MID('CFR - XML import'!$A65,SEARCH("&gt;",'CFR - XML import'!$A65,1)+1,SEARCH("/",'CFR - XML import'!$A65,1)-SEARCH("&gt;",'CFR - XML import'!$A65,1)-2)))</f>
        <v>0</v>
      </c>
      <c r="BL71" s="140">
        <f>IF(ISERROR(FIND(BL$3,'CFR - XML import'!$A65)),0,VALUE(MID('CFR - XML import'!$A65,SEARCH("&gt;",'CFR - XML import'!$A65,1)+1,SEARCH("/",'CFR - XML import'!$A65,1)-SEARCH("&gt;",'CFR - XML import'!$A65,1)-2)))</f>
        <v>0</v>
      </c>
      <c r="BM71" s="140">
        <f>IF(ISERROR(FIND(BM$3,'CFR - XML import'!$A65)),0,VALUE(MID('CFR - XML import'!$A65,SEARCH("&gt;",'CFR - XML import'!$A65,1)+1,SEARCH("/",'CFR - XML import'!$A65,1)-SEARCH("&gt;",'CFR - XML import'!$A65,1)-2)))</f>
        <v>0</v>
      </c>
      <c r="BN71" s="140">
        <f>IF(ISERROR(FIND(BN$3,'CFR - XML import'!$A65)),0,VALUE(MID('CFR - XML import'!$A65,SEARCH("&gt;",'CFR - XML import'!$A65,1)+1,SEARCH("/",'CFR - XML import'!$A65,1)-SEARCH("&gt;",'CFR - XML import'!$A65,1)-2)))</f>
        <v>0</v>
      </c>
      <c r="BO71" s="140">
        <f>IF(ISERROR(FIND(BO$3,'CFR - XML import'!$A65)),0,VALUE(MID('CFR - XML import'!$A65,SEARCH("&gt;",'CFR - XML import'!$A65,1)+1,SEARCH("/",'CFR - XML import'!$A65,1)-SEARCH("&gt;",'CFR - XML import'!$A65,1)-2)))</f>
        <v>0</v>
      </c>
      <c r="BP71" s="140">
        <f>IF(ISERROR(FIND(BP$3,'CFR - XML import'!$A65)),0,VALUE(MID('CFR - XML import'!$A65,SEARCH("&gt;",'CFR - XML import'!$A65,1)+1,SEARCH("/",'CFR - XML import'!$A65,1)-SEARCH("&gt;",'CFR - XML import'!$A65,1)-2)))</f>
        <v>0</v>
      </c>
      <c r="BQ71" s="140">
        <f>IF(ISERROR(FIND(BQ$3,'CFR - XML import'!$A65)),0,VALUE(MID('CFR - XML import'!$A65,SEARCH("&gt;",'CFR - XML import'!$A65,1)+1,SEARCH("/",'CFR - XML import'!$A65,1)-SEARCH("&gt;",'CFR - XML import'!$A65,1)-2)))</f>
        <v>0</v>
      </c>
      <c r="BR71" s="140">
        <f>IF(ISERROR(FIND(BR$3,'CFR - XML import'!$A65)),0,VALUE(MID('CFR - XML import'!$A65,SEARCH("&gt;",'CFR - XML import'!$A65,1)+1,SEARCH("/",'CFR - XML import'!$A65,1)-SEARCH("&gt;",'CFR - XML import'!$A65,1)-2)))</f>
        <v>0</v>
      </c>
      <c r="BS71" s="140">
        <f>IF(ISERROR(FIND(BS$3,'CFR - XML import'!$A65)),0,VALUE(MID('CFR - XML import'!$A65,SEARCH("&gt;",'CFR - XML import'!$A65,1)+1,SEARCH("/",'CFR - XML import'!$A65,1)-SEARCH("&gt;",'CFR - XML import'!$A65,1)-2)))</f>
        <v>0</v>
      </c>
      <c r="BT71" s="140">
        <f>IF(ISERROR(FIND(BT$3,'CFR - XML import'!$A65)),0,VALUE(MID('CFR - XML import'!$A65,SEARCH("&gt;",'CFR - XML import'!$A65,1)+1,SEARCH("/",'CFR - XML import'!$A65,1)-SEARCH("&gt;",'CFR - XML import'!$A65,1)-2)))</f>
        <v>0</v>
      </c>
      <c r="BU71" s="140">
        <f>IF(ISERROR(FIND(BU$3,'CFR - XML import'!$A65)),0,VALUE(MID('CFR - XML import'!$A65,SEARCH("&gt;",'CFR - XML import'!$A65,1)+1,SEARCH("/",'CFR - XML import'!$A65,1)-SEARCH("&gt;",'CFR - XML import'!$A65,1)-2)))</f>
        <v>0</v>
      </c>
      <c r="BV71" s="140">
        <f>IF(ISERROR(FIND(BV$3,'CFR - XML import'!$A65)),0,VALUE(MID('CFR - XML import'!$A65,SEARCH("&gt;",'CFR - XML import'!$A65,1)+1,SEARCH("/",'CFR - XML import'!$A65,1)-SEARCH("&gt;",'CFR - XML import'!$A65,1)-2)))</f>
        <v>0</v>
      </c>
      <c r="BW71" s="140">
        <f>IF(ISERROR(FIND(BW$3,'CFR - XML import'!$A65)),0,VALUE(MID('CFR - XML import'!$A65,SEARCH("&gt;",'CFR - XML import'!$A65,1)+1,SEARCH("/",'CFR - XML import'!$A65,1)-SEARCH("&gt;",'CFR - XML import'!$A65,1)-2)))</f>
        <v>0</v>
      </c>
      <c r="BX71" s="140">
        <f>IF(ISERROR(FIND(BX$3,'CFR - XML import'!$A65)),0,VALUE(MID('CFR - XML import'!$A65,SEARCH("&gt;",'CFR - XML import'!$A65,1)+1,SEARCH("/",'CFR - XML import'!$A65,1)-SEARCH("&gt;",'CFR - XML import'!$A65,1)-2)))</f>
        <v>0</v>
      </c>
      <c r="BY71" s="140">
        <f>IF(ISERROR(FIND(BY$3,'CFR - XML import'!$A65)),0,VALUE(MID('CFR - XML import'!$A65,SEARCH("&gt;",'CFR - XML import'!$A65,1)+1,SEARCH("/",'CFR - XML import'!$A65,1)-SEARCH("&gt;",'CFR - XML import'!$A65,1)-2)))</f>
        <v>0</v>
      </c>
      <c r="BZ71" s="140">
        <f>IF(ISERROR(FIND(BZ$3,'CFR - XML import'!$A65)),0,VALUE(MID('CFR - XML import'!$A65,SEARCH("&gt;",'CFR - XML import'!$A65,1)+1,SEARCH("/",'CFR - XML import'!$A65,1)-SEARCH("&gt;",'CFR - XML import'!$A65,1)-2)))</f>
        <v>0</v>
      </c>
      <c r="CG71" s="142">
        <f>IF(ISERROR(IF(MID('CFR - XML import'!$A65,LEN($CF$4)+5,LEN('CFR - XML import'!$A65)-(2*LEN($CF$4)+5))="RMMS",1,IF(MID('CFR - XML import'!$A65,LEN("    &lt;InputSystem&gt;")+1,LEN('CFR - XML import'!$A65)-(LEN("    &lt;InputSystem&gt;")+LEN($CF$4)+1))="SIMS",2,0))),0,IF(MID('CFR - XML import'!$A65,LEN($CF$4)+5,LEN('CFR - XML import'!$A65)-(2*LEN($CF$4)+5))="RMMS",1,IF(MID('CFR - XML import'!$A65,LEN("    &lt;InputSystem&gt;")+1,LEN('CFR - XML import'!$A65)-(LEN("    &lt;InputSystem&gt;")+LEN($CF$4)+1))="SIMS",2,0)))</f>
        <v>0</v>
      </c>
      <c r="CH71" s="140">
        <f>IF(ISERROR(FIND(CH$3,'CFR - XML import'!$A65)),0,MID('CFR - XML import'!$A65,SEARCH("&gt;",'CFR - XML import'!$A65,1)+1,SEARCH("/",'CFR - XML import'!$A65,1)-SEARCH("&gt;",'CFR - XML import'!$A65,1)-2))</f>
        <v>0</v>
      </c>
      <c r="CI71" s="140">
        <f>IF(ISERROR(FIND(CI$3,'CFR - XML import'!$A65)),0,MID('CFR - XML import'!$A65,SEARCH("&gt;",'CFR - XML import'!$A65,1)+1,SEARCH("/",'CFR - XML import'!$A65,1)-SEARCH("&gt;",'CFR - XML import'!$A65,1)-2))</f>
        <v>0</v>
      </c>
      <c r="CJ71" s="140">
        <f>IF(ISERROR(FIND(CJ$3,'CFR - XML import'!$A65)),0,MID('CFR - XML import'!$A65,SEARCH("&gt;",'CFR - XML import'!$A65,1)+1,SEARCH("/",'CFR - XML import'!$A65,1)-SEARCH("&gt;",'CFR - XML import'!$A65,1)-2))</f>
        <v>0</v>
      </c>
      <c r="CK71" s="140">
        <f>IF(ISERROR(FIND(CK$3,'CFR - XML import'!$A65)),0,MID('CFR - XML import'!$A65,SEARCH("&gt;",'CFR - XML import'!$A65,1)+1,SEARCH("/",'CFR - XML import'!$A65,1)-SEARCH("&gt;",'CFR - XML import'!$A65,1)-2))</f>
        <v>0</v>
      </c>
      <c r="CL71" s="140">
        <f>IF(ISERROR(FIND(CL$3,'CFR - XML import'!$A65)),0,MID('CFR - XML import'!$A65,SEARCH("&gt;",'CFR - XML import'!$A65,1)+1,SEARCH("/",'CFR - XML import'!$A65,1)-SEARCH("&gt;",'CFR - XML import'!$A65,1)-2))</f>
        <v>0</v>
      </c>
      <c r="CM71" s="140">
        <f>IF(ISERROR(FIND(CM$3,'CFR - XML import'!$A65)),0,MID('CFR - XML import'!$A65,SEARCH("&gt;",'CFR - XML import'!$A65,1)+1,SEARCH("/",'CFR - XML import'!$A65,1)-SEARCH("&gt;",'CFR - XML import'!$A65,1)-2))</f>
        <v>0</v>
      </c>
    </row>
    <row r="72" spans="1:91" x14ac:dyDescent="0.2">
      <c r="A72" s="139" t="str">
        <f>IF(AND('CFR - XML import'!A66&lt;&gt;"",LEFT('CFR - XML import'!A66,1)&lt;&gt;"&lt;",LEFT('CFR - XML import'!A66,3)&lt;&gt;"  &lt;",LEFT('CFR - XML import'!A66,5)&lt;&gt;"    &lt;",LEFT('CFR - XML import'!A66,7)&lt;&gt;"      &lt;",LEFT('CFR - XML import'!A66,9)&lt;&gt;"        &lt;",$B$1="SIMS"),'CFR - XML import'!A66,IF(AND(LEFT('CFR - XML import'!A66,9)="&lt;Details&gt;",$B$1="RM"),'CFR - XML import'!A66,""))</f>
        <v/>
      </c>
      <c r="B72" s="140">
        <f>IF(ISERROR(FIND(B$3,'CFR - XML import'!$A66)),0,VALUE(MID('CFR - XML import'!$A66,SEARCH("&gt;",'CFR - XML import'!$A66,1)+1,SEARCH("/",'CFR - XML import'!$A66,1)-SEARCH("&gt;",'CFR - XML import'!$A66,1)-2)))</f>
        <v>0</v>
      </c>
      <c r="D72" s="140">
        <f>IF(ISERROR(FIND(D$3,'CFR - XML import'!$A66)),0,MID('CFR - XML import'!$A66,SEARCH("&gt;",'CFR - XML import'!$A66,1)+1,SEARCH("/",'CFR - XML import'!$A66,1)-SEARCH("&gt;",'CFR - XML import'!$A66,1)-2))</f>
        <v>0</v>
      </c>
      <c r="E72" s="140">
        <f>IF(ISERROR(FIND(E$3,'CFR - XML import'!$A66)),0,MID('CFR - XML import'!$A66,SEARCH("&gt;",'CFR - XML import'!$A66,1)+1,SEARCH("/",'CFR - XML import'!$A66,1)-SEARCH("&gt;",'CFR - XML import'!$A66,1)-2))</f>
        <v>0</v>
      </c>
      <c r="F72" s="141">
        <f>IF($B$1="SIMS",IF(ISERROR(FIND(F$3,'CFR - XML import'!$A66)),0,VALUE(MID('CFR - XML import'!$A66,15,10))),IF(ISERROR(FIND(F$3,'CFR - XML import'!$A66)),0,VALUE(MID('CFR - XML import'!$A66,15,10))))</f>
        <v>0</v>
      </c>
      <c r="G72" s="140">
        <f>IF(ISERROR(FIND(G$3,'CFR - XML import'!$A66)),0,VALUE(MID('CFR - XML import'!$A66,SEARCH("&gt;",'CFR - XML import'!$A66,1)+1,SEARCH("/",'CFR - XML import'!$A66,1)-SEARCH("&gt;",'CFR - XML import'!$A66,1)-2)))</f>
        <v>0</v>
      </c>
      <c r="H72" s="140">
        <f>IF(ISERROR(FIND(H$3,'CFR - XML import'!$A66)),0,VALUE(MID('CFR - XML import'!$A66,SEARCH("&gt;",'CFR - XML import'!$A66,1)+1,SEARCH("/",'CFR - XML import'!$A66,1)-SEARCH("&gt;",'CFR - XML import'!$A66,1)-2)))</f>
        <v>0</v>
      </c>
      <c r="I72" s="140">
        <f>IF(ISERROR(FIND(I$3,'CFR - XML import'!$A66)),0,VALUE(MID('CFR - XML import'!$A66,SEARCH("&gt;",'CFR - XML import'!$A66,1)+1,SEARCH("/",'CFR - XML import'!$A66,1)-SEARCH("&gt;",'CFR - XML import'!$A66,1)-2)))</f>
        <v>0</v>
      </c>
      <c r="J72" s="140">
        <f>IF(ISERROR(FIND(J$3,'CFR - XML import'!$A66)),0,VALUE(MID('CFR - XML import'!$A66,SEARCH("&gt;",'CFR - XML import'!$A66,1)+1,SEARCH("/",'CFR - XML import'!$A66,1)-SEARCH("&gt;",'CFR - XML import'!$A66,1)-2)))</f>
        <v>0</v>
      </c>
      <c r="K72" s="140">
        <f>IF(ISERROR(FIND(K$3,'CFR - XML import'!$A66)),0,VALUE(MID('CFR - XML import'!$A66,SEARCH("&gt;",'CFR - XML import'!$A66,1)+1,SEARCH("/",'CFR - XML import'!$A66,1)-SEARCH("&gt;",'CFR - XML import'!$A66,1)-2)))</f>
        <v>0</v>
      </c>
      <c r="L72" s="140">
        <f>IF(ISERROR(FIND(L$3,'CFR - XML import'!$A66)),0,VALUE(MID('CFR - XML import'!$A66,SEARCH("&gt;",'CFR - XML import'!$A66,1)+1,SEARCH("/",'CFR - XML import'!$A66,1)-SEARCH("&gt;",'CFR - XML import'!$A66,1)-2)))</f>
        <v>0</v>
      </c>
      <c r="M72" s="140">
        <f>IF(ISERROR(FIND(M$3,'CFR - XML import'!$A66)),0,VALUE(MID('CFR - XML import'!$A66,SEARCH("&gt;",'CFR - XML import'!$A66,1)+1,SEARCH("/",'CFR - XML import'!$A66,1)-SEARCH("&gt;",'CFR - XML import'!$A66,1)-2)))</f>
        <v>0</v>
      </c>
      <c r="N72" s="140">
        <f>IF(ISERROR(FIND(N$3,'CFR - XML import'!$A66)),0,VALUE(MID('CFR - XML import'!$A66,SEARCH("&gt;",'CFR - XML import'!$A66,1)+1,SEARCH("/",'CFR - XML import'!$A66,1)-SEARCH("&gt;",'CFR - XML import'!$A66,1)-2)))</f>
        <v>0</v>
      </c>
      <c r="O72" s="140">
        <f>IF(ISERROR(FIND(O$3,'CFR - XML import'!$A66)),0,VALUE(MID('CFR - XML import'!$A66,SEARCH("&gt;",'CFR - XML import'!$A66,1)+1,SEARCH("/",'CFR - XML import'!$A66,1)-SEARCH("&gt;",'CFR - XML import'!$A66,1)-2)))</f>
        <v>0</v>
      </c>
      <c r="P72" s="140">
        <f>IF(ISERROR(FIND(P$3,'CFR - XML import'!$A66)),0,VALUE(MID('CFR - XML import'!$A66,SEARCH("&gt;",'CFR - XML import'!$A66,1)+1,SEARCH("/",'CFR - XML import'!$A66,1)-SEARCH("&gt;",'CFR - XML import'!$A66,1)-2)))</f>
        <v>0</v>
      </c>
      <c r="Q72" s="140">
        <f>IF(ISERROR(FIND(Q$3,'CFR - XML import'!$A66)),0,VALUE(MID('CFR - XML import'!$A66,SEARCH("&gt;",'CFR - XML import'!$A66,1)+1,SEARCH("/",'CFR - XML import'!$A66,1)-SEARCH("&gt;",'CFR - XML import'!$A66,1)-2)))</f>
        <v>0</v>
      </c>
      <c r="R72" s="140">
        <f>IF(ISERROR(FIND(R$3,'CFR - XML import'!$A66)),0,VALUE(MID('CFR - XML import'!$A66,SEARCH("&gt;",'CFR - XML import'!$A66,1)+1,SEARCH("/",'CFR - XML import'!$A66,1)-SEARCH("&gt;",'CFR - XML import'!$A66,1)-2)))</f>
        <v>0</v>
      </c>
      <c r="S72" s="140">
        <f>IF(ISERROR(FIND(S$3,'CFR - XML import'!$A66)),0,VALUE(MID('CFR - XML import'!$A66,SEARCH("&gt;",'CFR - XML import'!$A66,1)+1,SEARCH("/",'CFR - XML import'!$A66,1)-SEARCH("&gt;",'CFR - XML import'!$A66,1)-2)))</f>
        <v>0</v>
      </c>
      <c r="T72" s="140">
        <f>IF(ISERROR(FIND(T$3,'CFR - XML import'!$A66)),0,VALUE(MID('CFR - XML import'!$A66,SEARCH("&gt;",'CFR - XML import'!$A66,1)+1,SEARCH("/",'CFR - XML import'!$A66,1)-SEARCH("&gt;",'CFR - XML import'!$A66,1)-2)))</f>
        <v>0</v>
      </c>
      <c r="U72" s="140">
        <f>IF(ISERROR(FIND(U$3,'CFR - XML import'!$A66)),0,VALUE(MID('CFR - XML import'!$A66,SEARCH("&gt;",'CFR - XML import'!$A66,1)+1,SEARCH("/",'CFR - XML import'!$A66,1)-SEARCH("&gt;",'CFR - XML import'!$A66,1)-2)))</f>
        <v>0</v>
      </c>
      <c r="V72" s="140">
        <f>IF(ISERROR(FIND(V$3,'CFR - XML import'!$A66)),0,VALUE(MID('CFR - XML import'!$A66,SEARCH("&gt;",'CFR - XML import'!$A66,1)+1,SEARCH("/",'CFR - XML import'!$A66,1)-SEARCH("&gt;",'CFR - XML import'!$A66,1)-2)))</f>
        <v>0</v>
      </c>
      <c r="W72" s="140">
        <f>IF(ISERROR(FIND(W$3,'CFR - XML import'!$A66)),0,VALUE(MID('CFR - XML import'!$A66,SEARCH("&gt;",'CFR - XML import'!$A66,1)+1,SEARCH("/",'CFR - XML import'!$A66,1)-SEARCH("&gt;",'CFR - XML import'!$A66,1)-2)))</f>
        <v>0</v>
      </c>
      <c r="X72" s="140"/>
      <c r="Y72" s="140">
        <f>IF(ISERROR(FIND(Y$3,'CFR - XML import'!$A66)),0,VALUE(MID('CFR - XML import'!$A66,SEARCH("&gt;",'CFR - XML import'!$A66,1)+1,SEARCH("/",'CFR - XML import'!$A66,1)-SEARCH("&gt;",'CFR - XML import'!$A66,1)-2)))</f>
        <v>0</v>
      </c>
      <c r="Z72" s="140">
        <f>IF(ISERROR(FIND(Z$3,'CFR - XML import'!$A66)),0,VALUE(MID('CFR - XML import'!$A66,SEARCH("&gt;",'CFR - XML import'!$A66,1)+1,SEARCH("/",'CFR - XML import'!$A66,1)-SEARCH("&gt;",'CFR - XML import'!$A66,1)-2)))</f>
        <v>0</v>
      </c>
      <c r="AA72" s="140">
        <f>IF(ISERROR(FIND(AA$3,'CFR - XML import'!$A66)),0,VALUE(MID('CFR - XML import'!$A66,SEARCH("&gt;",'CFR - XML import'!$A66,1)+1,SEARCH("/",'CFR - XML import'!$A66,1)-SEARCH("&gt;",'CFR - XML import'!$A66,1)-2)))</f>
        <v>0</v>
      </c>
      <c r="AB72" s="140">
        <f>IF(ISERROR(FIND(AB$3,'CFR - XML import'!$A66)),0,VALUE(MID('CFR - XML import'!$A66,SEARCH("&gt;",'CFR - XML import'!$A66,1)+1,SEARCH("/",'CFR - XML import'!$A66,1)-SEARCH("&gt;",'CFR - XML import'!$A66,1)-2)))</f>
        <v>0</v>
      </c>
      <c r="AC72" s="140">
        <f>IF(ISERROR(FIND(AC$3,'CFR - XML import'!$A66)),0,VALUE(MID('CFR - XML import'!$A66,SEARCH("&gt;",'CFR - XML import'!$A66,1)+1,SEARCH("/",'CFR - XML import'!$A66,1)-SEARCH("&gt;",'CFR - XML import'!$A66,1)-2)))</f>
        <v>0</v>
      </c>
      <c r="AD72" s="140">
        <f>IF(ISERROR(FIND(AD$3,'CFR - XML import'!$A66)),0,VALUE(MID('CFR - XML import'!$A66,SEARCH("&gt;",'CFR - XML import'!$A66,1)+1,SEARCH("/",'CFR - XML import'!$A66,1)-SEARCH("&gt;",'CFR - XML import'!$A66,1)-2)))</f>
        <v>0</v>
      </c>
      <c r="AE72" s="140">
        <f>IF(ISERROR(FIND(AE$3,'CFR - XML import'!$A66)),0,VALUE(MID('CFR - XML import'!$A66,SEARCH("&gt;",'CFR - XML import'!$A66,1)+1,SEARCH("/",'CFR - XML import'!$A66,1)-SEARCH("&gt;",'CFR - XML import'!$A66,1)-2)))</f>
        <v>0</v>
      </c>
      <c r="AF72" s="140">
        <f>IF(ISERROR(FIND(AF$3,'CFR - XML import'!$A66)),0,VALUE(MID('CFR - XML import'!$A66,SEARCH("&gt;",'CFR - XML import'!$A66,1)+1,SEARCH("/",'CFR - XML import'!$A66,1)-SEARCH("&gt;",'CFR - XML import'!$A66,1)-2)))</f>
        <v>0</v>
      </c>
      <c r="AG72" s="140">
        <f>IF(ISERROR(FIND(AG$3,'CFR - XML import'!$A66)),0,VALUE(MID('CFR - XML import'!$A66,SEARCH("&gt;",'CFR - XML import'!$A66,1)+1,SEARCH("/",'CFR - XML import'!$A66,1)-SEARCH("&gt;",'CFR - XML import'!$A66,1)-2)))</f>
        <v>0</v>
      </c>
      <c r="AH72" s="140">
        <f>IF(ISERROR(FIND(AH$3,'CFR - XML import'!$A66)),0,VALUE(MID('CFR - XML import'!$A66,SEARCH("&gt;",'CFR - XML import'!$A66,1)+1,SEARCH("/",'CFR - XML import'!$A66,1)-SEARCH("&gt;",'CFR - XML import'!$A66,1)-2)))</f>
        <v>0</v>
      </c>
      <c r="AI72" s="140">
        <f>IF(ISERROR(FIND(AI$3,'CFR - XML import'!$A66)),0,VALUE(MID('CFR - XML import'!$A66,SEARCH("&gt;",'CFR - XML import'!$A66,1)+1,SEARCH("/",'CFR - XML import'!$A66,1)-SEARCH("&gt;",'CFR - XML import'!$A66,1)-2)))</f>
        <v>0</v>
      </c>
      <c r="AJ72" s="140">
        <f>IF(ISERROR(FIND(AJ$3,'CFR - XML import'!$A66)),0,VALUE(MID('CFR - XML import'!$A66,SEARCH("&gt;",'CFR - XML import'!$A66,1)+1,SEARCH("/",'CFR - XML import'!$A66,1)-SEARCH("&gt;",'CFR - XML import'!$A66,1)-2)))</f>
        <v>0</v>
      </c>
      <c r="AK72" s="140">
        <f>IF(ISERROR(FIND(AK$3,'CFR - XML import'!$A66)),0,VALUE(MID('CFR - XML import'!$A66,SEARCH("&gt;",'CFR - XML import'!$A66,1)+1,SEARCH("/",'CFR - XML import'!$A66,1)-SEARCH("&gt;",'CFR - XML import'!$A66,1)-2)))</f>
        <v>0</v>
      </c>
      <c r="AL72" s="140">
        <f>IF(ISERROR(FIND(AL$3,'CFR - XML import'!$A66)),0,VALUE(MID('CFR - XML import'!$A66,SEARCH("&gt;",'CFR - XML import'!$A66,1)+1,SEARCH("/",'CFR - XML import'!$A66,1)-SEARCH("&gt;",'CFR - XML import'!$A66,1)-2)))</f>
        <v>0</v>
      </c>
      <c r="AM72" s="140">
        <f>IF(ISERROR(FIND(AM$3,'CFR - XML import'!$A66)),0,VALUE(MID('CFR - XML import'!$A66,SEARCH("&gt;",'CFR - XML import'!$A66,1)+1,SEARCH("/",'CFR - XML import'!$A66,1)-SEARCH("&gt;",'CFR - XML import'!$A66,1)-2)))</f>
        <v>0</v>
      </c>
      <c r="AN72" s="140">
        <f>IF(ISERROR(FIND(AN$3,'CFR - XML import'!$A66)),0,VALUE(MID('CFR - XML import'!$A66,SEARCH("&gt;",'CFR - XML import'!$A66,1)+1,SEARCH("/",'CFR - XML import'!$A66,1)-SEARCH("&gt;",'CFR - XML import'!$A66,1)-2)))</f>
        <v>0</v>
      </c>
      <c r="AO72" s="140">
        <f>IF(ISERROR(FIND(AO$3,'CFR - XML import'!$A66)),0,VALUE(MID('CFR - XML import'!$A66,SEARCH("&gt;",'CFR - XML import'!$A66,1)+1,SEARCH("/",'CFR - XML import'!$A66,1)-SEARCH("&gt;",'CFR - XML import'!$A66,1)-2)))</f>
        <v>0</v>
      </c>
      <c r="AP72" s="140">
        <f>IF(ISERROR(FIND(AP$3,'CFR - XML import'!$A66)),0,VALUE(MID('CFR - XML import'!$A66,SEARCH("&gt;",'CFR - XML import'!$A66,1)+1,SEARCH("/",'CFR - XML import'!$A66,1)-SEARCH("&gt;",'CFR - XML import'!$A66,1)-2)))</f>
        <v>0</v>
      </c>
      <c r="AQ72" s="140">
        <f>IF(ISERROR(FIND(AQ$3,'CFR - XML import'!$A66)),0,VALUE(MID('CFR - XML import'!$A66,SEARCH("&gt;",'CFR - XML import'!$A66,1)+1,SEARCH("/",'CFR - XML import'!$A66,1)-SEARCH("&gt;",'CFR - XML import'!$A66,1)-2)))</f>
        <v>0</v>
      </c>
      <c r="AR72" s="140">
        <f>IF(ISERROR(FIND(AR$3,'CFR - XML import'!$A66)),0,VALUE(MID('CFR - XML import'!$A66,SEARCH("&gt;",'CFR - XML import'!$A66,1)+1,SEARCH("/",'CFR - XML import'!$A66,1)-SEARCH("&gt;",'CFR - XML import'!$A66,1)-2)))</f>
        <v>0</v>
      </c>
      <c r="AS72" s="140">
        <f>IF(ISERROR(FIND(AS$3,'CFR - XML import'!$A66)),0,VALUE(MID('CFR - XML import'!$A66,SEARCH("&gt;",'CFR - XML import'!$A66,1)+1,SEARCH("/",'CFR - XML import'!$A66,1)-SEARCH("&gt;",'CFR - XML import'!$A66,1)-2)))</f>
        <v>359.38</v>
      </c>
      <c r="AT72" s="140">
        <f>IF(ISERROR(FIND(AT$3,'CFR - XML import'!$A66)),0,VALUE(MID('CFR - XML import'!$A66,SEARCH("&gt;",'CFR - XML import'!$A66,1)+1,SEARCH("/",'CFR - XML import'!$A66,1)-SEARCH("&gt;",'CFR - XML import'!$A66,1)-2)))</f>
        <v>0</v>
      </c>
      <c r="AU72" s="140">
        <f>IF(ISERROR(FIND(AU$3,'CFR - XML import'!$A66)),0,VALUE(MID('CFR - XML import'!$A66,SEARCH("&gt;",'CFR - XML import'!$A66,1)+1,SEARCH("/",'CFR - XML import'!$A66,1)-SEARCH("&gt;",'CFR - XML import'!$A66,1)-2)))</f>
        <v>0</v>
      </c>
      <c r="AV72" s="140">
        <f>IF(ISERROR(FIND(AV$3,'CFR - XML import'!$A66)),0,VALUE(MID('CFR - XML import'!$A66,SEARCH("&gt;",'CFR - XML import'!$A66,1)+1,SEARCH("/",'CFR - XML import'!$A66,1)-SEARCH("&gt;",'CFR - XML import'!$A66,1)-2)))</f>
        <v>0</v>
      </c>
      <c r="AW72" s="140">
        <f>IF(ISERROR(FIND(AW$3,'CFR - XML import'!$A66)),0,VALUE(MID('CFR - XML import'!$A66,SEARCH("&gt;",'CFR - XML import'!$A66,1)+1,SEARCH("/",'CFR - XML import'!$A66,1)-SEARCH("&gt;",'CFR - XML import'!$A66,1)-2)))</f>
        <v>0</v>
      </c>
      <c r="AX72" s="140">
        <f>IF(ISERROR(FIND(AX$3,'CFR - XML import'!$A66)),0,VALUE(MID('CFR - XML import'!$A66,SEARCH("&gt;",'CFR - XML import'!$A66,1)+1,SEARCH("/",'CFR - XML import'!$A66,1)-SEARCH("&gt;",'CFR - XML import'!$A66,1)-2)))</f>
        <v>0</v>
      </c>
      <c r="AY72" s="140">
        <f>IF(ISERROR(FIND(AY$3,'CFR - XML import'!$A66)),0,VALUE(MID('CFR - XML import'!$A66,SEARCH("&gt;",'CFR - XML import'!$A66,1)+1,SEARCH("/",'CFR - XML import'!$A66,1)-SEARCH("&gt;",'CFR - XML import'!$A66,1)-2)))</f>
        <v>0</v>
      </c>
      <c r="AZ72" s="140">
        <f>IF(ISERROR(FIND(AZ$3,'CFR - XML import'!$A66)),0,VALUE(MID('CFR - XML import'!$A66,SEARCH("&gt;",'CFR - XML import'!$A66,1)+1,SEARCH("/",'CFR - XML import'!$A66,1)-SEARCH("&gt;",'CFR - XML import'!$A66,1)-2)))</f>
        <v>0</v>
      </c>
      <c r="BA72" s="140">
        <f>IF(ISERROR(FIND(BA$3,'CFR - XML import'!$A66)),0,VALUE(MID('CFR - XML import'!$A66,SEARCH("&gt;",'CFR - XML import'!$A66,1)+1,SEARCH("/",'CFR - XML import'!$A66,1)-SEARCH("&gt;",'CFR - XML import'!$A66,1)-2)))</f>
        <v>0</v>
      </c>
      <c r="BB72" s="140">
        <f>IF(ISERROR(FIND(BB$3,'CFR - XML import'!$A66)),0,VALUE(MID('CFR - XML import'!$A66,SEARCH("&gt;",'CFR - XML import'!$A66,1)+1,SEARCH("/",'CFR - XML import'!$A66,1)-SEARCH("&gt;",'CFR - XML import'!$A66,1)-2)))</f>
        <v>0</v>
      </c>
      <c r="BC72" s="140">
        <f>IF(ISERROR(FIND(BC$3,'CFR - XML import'!$A66)),0,VALUE(MID('CFR - XML import'!$A66,SEARCH("&gt;",'CFR - XML import'!$A66,1)+1,SEARCH("/",'CFR - XML import'!$A66,1)-SEARCH("&gt;",'CFR - XML import'!$A66,1)-2)))</f>
        <v>0</v>
      </c>
      <c r="BD72" s="140">
        <f>IF(ISERROR(FIND(BD$3,'CFR - XML import'!$A66)),0,VALUE(MID('CFR - XML import'!$A66,SEARCH("&gt;",'CFR - XML import'!$A66,1)+1,SEARCH("/",'CFR - XML import'!$A66,1)-SEARCH("&gt;",'CFR - XML import'!$A66,1)-2)))</f>
        <v>0</v>
      </c>
      <c r="BE72" s="140">
        <f>IF(ISERROR(FIND(BE$3,'CFR - XML import'!$A66)),0,VALUE(MID('CFR - XML import'!$A66,SEARCH("&gt;",'CFR - XML import'!$A66,1)+1,SEARCH("/",'CFR - XML import'!$A66,1)-SEARCH("&gt;",'CFR - XML import'!$A66,1)-2)))</f>
        <v>0</v>
      </c>
      <c r="BF72" s="140">
        <f>IF(ISERROR(FIND(BF$3,'CFR - XML import'!$A66)),0,VALUE(MID('CFR - XML import'!$A66,SEARCH("&gt;",'CFR - XML import'!$A66,1)+1,SEARCH("/",'CFR - XML import'!$A66,1)-SEARCH("&gt;",'CFR - XML import'!$A66,1)-2)))</f>
        <v>0</v>
      </c>
      <c r="BG72" s="140">
        <f>IF(ISERROR(FIND(BG$3,'CFR - XML import'!$A66)),0,VALUE(MID('CFR - XML import'!$A66,SEARCH("&gt;",'CFR - XML import'!$A66,1)+1,SEARCH("/",'CFR - XML import'!$A66,1)-SEARCH("&gt;",'CFR - XML import'!$A66,1)-2)))</f>
        <v>0</v>
      </c>
      <c r="BH72" s="140">
        <f>IF(ISERROR(FIND(BH$3,'CFR - XML import'!$A66)),0,VALUE(MID('CFR - XML import'!$A66,SEARCH("&gt;",'CFR - XML import'!$A66,1)+1,SEARCH("/",'CFR - XML import'!$A66,1)-SEARCH("&gt;",'CFR - XML import'!$A66,1)-2)))</f>
        <v>0</v>
      </c>
      <c r="BI72" s="140">
        <f>IF(ISERROR(FIND(BI$3,'CFR - XML import'!$A66)),0,VALUE(MID('CFR - XML import'!$A66,SEARCH("&gt;",'CFR - XML import'!$A66,1)+1,SEARCH("/",'CFR - XML import'!$A66,1)-SEARCH("&gt;",'CFR - XML import'!$A66,1)-2)))</f>
        <v>0</v>
      </c>
      <c r="BJ72" s="140">
        <f>IF(ISERROR(FIND(BJ$3,'CFR - XML import'!$A66)),0,VALUE(MID('CFR - XML import'!$A66,SEARCH("&gt;",'CFR - XML import'!$A66,1)+1,SEARCH("/",'CFR - XML import'!$A66,1)-SEARCH("&gt;",'CFR - XML import'!$A66,1)-2)))</f>
        <v>0</v>
      </c>
      <c r="BK72" s="140">
        <f>IF(ISERROR(FIND(BK$3,'CFR - XML import'!$A66)),0,VALUE(MID('CFR - XML import'!$A66,SEARCH("&gt;",'CFR - XML import'!$A66,1)+1,SEARCH("/",'CFR - XML import'!$A66,1)-SEARCH("&gt;",'CFR - XML import'!$A66,1)-2)))</f>
        <v>0</v>
      </c>
      <c r="BL72" s="140">
        <f>IF(ISERROR(FIND(BL$3,'CFR - XML import'!$A66)),0,VALUE(MID('CFR - XML import'!$A66,SEARCH("&gt;",'CFR - XML import'!$A66,1)+1,SEARCH("/",'CFR - XML import'!$A66,1)-SEARCH("&gt;",'CFR - XML import'!$A66,1)-2)))</f>
        <v>0</v>
      </c>
      <c r="BM72" s="140">
        <f>IF(ISERROR(FIND(BM$3,'CFR - XML import'!$A66)),0,VALUE(MID('CFR - XML import'!$A66,SEARCH("&gt;",'CFR - XML import'!$A66,1)+1,SEARCH("/",'CFR - XML import'!$A66,1)-SEARCH("&gt;",'CFR - XML import'!$A66,1)-2)))</f>
        <v>0</v>
      </c>
      <c r="BN72" s="140">
        <f>IF(ISERROR(FIND(BN$3,'CFR - XML import'!$A66)),0,VALUE(MID('CFR - XML import'!$A66,SEARCH("&gt;",'CFR - XML import'!$A66,1)+1,SEARCH("/",'CFR - XML import'!$A66,1)-SEARCH("&gt;",'CFR - XML import'!$A66,1)-2)))</f>
        <v>0</v>
      </c>
      <c r="BO72" s="140">
        <f>IF(ISERROR(FIND(BO$3,'CFR - XML import'!$A66)),0,VALUE(MID('CFR - XML import'!$A66,SEARCH("&gt;",'CFR - XML import'!$A66,1)+1,SEARCH("/",'CFR - XML import'!$A66,1)-SEARCH("&gt;",'CFR - XML import'!$A66,1)-2)))</f>
        <v>0</v>
      </c>
      <c r="BP72" s="140">
        <f>IF(ISERROR(FIND(BP$3,'CFR - XML import'!$A66)),0,VALUE(MID('CFR - XML import'!$A66,SEARCH("&gt;",'CFR - XML import'!$A66,1)+1,SEARCH("/",'CFR - XML import'!$A66,1)-SEARCH("&gt;",'CFR - XML import'!$A66,1)-2)))</f>
        <v>0</v>
      </c>
      <c r="BQ72" s="140">
        <f>IF(ISERROR(FIND(BQ$3,'CFR - XML import'!$A66)),0,VALUE(MID('CFR - XML import'!$A66,SEARCH("&gt;",'CFR - XML import'!$A66,1)+1,SEARCH("/",'CFR - XML import'!$A66,1)-SEARCH("&gt;",'CFR - XML import'!$A66,1)-2)))</f>
        <v>0</v>
      </c>
      <c r="BR72" s="140">
        <f>IF(ISERROR(FIND(BR$3,'CFR - XML import'!$A66)),0,VALUE(MID('CFR - XML import'!$A66,SEARCH("&gt;",'CFR - XML import'!$A66,1)+1,SEARCH("/",'CFR - XML import'!$A66,1)-SEARCH("&gt;",'CFR - XML import'!$A66,1)-2)))</f>
        <v>0</v>
      </c>
      <c r="BS72" s="140">
        <f>IF(ISERROR(FIND(BS$3,'CFR - XML import'!$A66)),0,VALUE(MID('CFR - XML import'!$A66,SEARCH("&gt;",'CFR - XML import'!$A66,1)+1,SEARCH("/",'CFR - XML import'!$A66,1)-SEARCH("&gt;",'CFR - XML import'!$A66,1)-2)))</f>
        <v>0</v>
      </c>
      <c r="BT72" s="140">
        <f>IF(ISERROR(FIND(BT$3,'CFR - XML import'!$A66)),0,VALUE(MID('CFR - XML import'!$A66,SEARCH("&gt;",'CFR - XML import'!$A66,1)+1,SEARCH("/",'CFR - XML import'!$A66,1)-SEARCH("&gt;",'CFR - XML import'!$A66,1)-2)))</f>
        <v>0</v>
      </c>
      <c r="BU72" s="140">
        <f>IF(ISERROR(FIND(BU$3,'CFR - XML import'!$A66)),0,VALUE(MID('CFR - XML import'!$A66,SEARCH("&gt;",'CFR - XML import'!$A66,1)+1,SEARCH("/",'CFR - XML import'!$A66,1)-SEARCH("&gt;",'CFR - XML import'!$A66,1)-2)))</f>
        <v>0</v>
      </c>
      <c r="BV72" s="140">
        <f>IF(ISERROR(FIND(BV$3,'CFR - XML import'!$A66)),0,VALUE(MID('CFR - XML import'!$A66,SEARCH("&gt;",'CFR - XML import'!$A66,1)+1,SEARCH("/",'CFR - XML import'!$A66,1)-SEARCH("&gt;",'CFR - XML import'!$A66,1)-2)))</f>
        <v>0</v>
      </c>
      <c r="BW72" s="140">
        <f>IF(ISERROR(FIND(BW$3,'CFR - XML import'!$A66)),0,VALUE(MID('CFR - XML import'!$A66,SEARCH("&gt;",'CFR - XML import'!$A66,1)+1,SEARCH("/",'CFR - XML import'!$A66,1)-SEARCH("&gt;",'CFR - XML import'!$A66,1)-2)))</f>
        <v>0</v>
      </c>
      <c r="BX72" s="140">
        <f>IF(ISERROR(FIND(BX$3,'CFR - XML import'!$A66)),0,VALUE(MID('CFR - XML import'!$A66,SEARCH("&gt;",'CFR - XML import'!$A66,1)+1,SEARCH("/",'CFR - XML import'!$A66,1)-SEARCH("&gt;",'CFR - XML import'!$A66,1)-2)))</f>
        <v>0</v>
      </c>
      <c r="BY72" s="140">
        <f>IF(ISERROR(FIND(BY$3,'CFR - XML import'!$A66)),0,VALUE(MID('CFR - XML import'!$A66,SEARCH("&gt;",'CFR - XML import'!$A66,1)+1,SEARCH("/",'CFR - XML import'!$A66,1)-SEARCH("&gt;",'CFR - XML import'!$A66,1)-2)))</f>
        <v>0</v>
      </c>
      <c r="BZ72" s="140">
        <f>IF(ISERROR(FIND(BZ$3,'CFR - XML import'!$A66)),0,VALUE(MID('CFR - XML import'!$A66,SEARCH("&gt;",'CFR - XML import'!$A66,1)+1,SEARCH("/",'CFR - XML import'!$A66,1)-SEARCH("&gt;",'CFR - XML import'!$A66,1)-2)))</f>
        <v>0</v>
      </c>
      <c r="CG72" s="142">
        <f>IF(ISERROR(IF(MID('CFR - XML import'!$A66,LEN($CF$4)+5,LEN('CFR - XML import'!$A66)-(2*LEN($CF$4)+5))="RMMS",1,IF(MID('CFR - XML import'!$A66,LEN("    &lt;InputSystem&gt;")+1,LEN('CFR - XML import'!$A66)-(LEN("    &lt;InputSystem&gt;")+LEN($CF$4)+1))="SIMS",2,0))),0,IF(MID('CFR - XML import'!$A66,LEN($CF$4)+5,LEN('CFR - XML import'!$A66)-(2*LEN($CF$4)+5))="RMMS",1,IF(MID('CFR - XML import'!$A66,LEN("    &lt;InputSystem&gt;")+1,LEN('CFR - XML import'!$A66)-(LEN("    &lt;InputSystem&gt;")+LEN($CF$4)+1))="SIMS",2,0)))</f>
        <v>0</v>
      </c>
      <c r="CH72" s="140">
        <f>IF(ISERROR(FIND(CH$3,'CFR - XML import'!$A66)),0,MID('CFR - XML import'!$A66,SEARCH("&gt;",'CFR - XML import'!$A66,1)+1,SEARCH("/",'CFR - XML import'!$A66,1)-SEARCH("&gt;",'CFR - XML import'!$A66,1)-2))</f>
        <v>0</v>
      </c>
      <c r="CI72" s="140">
        <f>IF(ISERROR(FIND(CI$3,'CFR - XML import'!$A66)),0,MID('CFR - XML import'!$A66,SEARCH("&gt;",'CFR - XML import'!$A66,1)+1,SEARCH("/",'CFR - XML import'!$A66,1)-SEARCH("&gt;",'CFR - XML import'!$A66,1)-2))</f>
        <v>0</v>
      </c>
      <c r="CJ72" s="140">
        <f>IF(ISERROR(FIND(CJ$3,'CFR - XML import'!$A66)),0,MID('CFR - XML import'!$A66,SEARCH("&gt;",'CFR - XML import'!$A66,1)+1,SEARCH("/",'CFR - XML import'!$A66,1)-SEARCH("&gt;",'CFR - XML import'!$A66,1)-2))</f>
        <v>0</v>
      </c>
      <c r="CK72" s="140">
        <f>IF(ISERROR(FIND(CK$3,'CFR - XML import'!$A66)),0,MID('CFR - XML import'!$A66,SEARCH("&gt;",'CFR - XML import'!$A66,1)+1,SEARCH("/",'CFR - XML import'!$A66,1)-SEARCH("&gt;",'CFR - XML import'!$A66,1)-2))</f>
        <v>0</v>
      </c>
      <c r="CL72" s="140">
        <f>IF(ISERROR(FIND(CL$3,'CFR - XML import'!$A66)),0,MID('CFR - XML import'!$A66,SEARCH("&gt;",'CFR - XML import'!$A66,1)+1,SEARCH("/",'CFR - XML import'!$A66,1)-SEARCH("&gt;",'CFR - XML import'!$A66,1)-2))</f>
        <v>0</v>
      </c>
      <c r="CM72" s="140">
        <f>IF(ISERROR(FIND(CM$3,'CFR - XML import'!$A66)),0,MID('CFR - XML import'!$A66,SEARCH("&gt;",'CFR - XML import'!$A66,1)+1,SEARCH("/",'CFR - XML import'!$A66,1)-SEARCH("&gt;",'CFR - XML import'!$A66,1)-2))</f>
        <v>0</v>
      </c>
    </row>
    <row r="73" spans="1:91" x14ac:dyDescent="0.2">
      <c r="A73" s="139" t="str">
        <f>IF(AND('CFR - XML import'!A67&lt;&gt;"",LEFT('CFR - XML import'!A67,1)&lt;&gt;"&lt;",LEFT('CFR - XML import'!A67,3)&lt;&gt;"  &lt;",LEFT('CFR - XML import'!A67,5)&lt;&gt;"    &lt;",LEFT('CFR - XML import'!A67,7)&lt;&gt;"      &lt;",LEFT('CFR - XML import'!A67,9)&lt;&gt;"        &lt;",$B$1="SIMS"),'CFR - XML import'!A67,IF(AND(LEFT('CFR - XML import'!A67,9)="&lt;Details&gt;",$B$1="RM"),'CFR - XML import'!A67,""))</f>
        <v/>
      </c>
      <c r="B73" s="140">
        <f>IF(ISERROR(FIND(B$3,'CFR - XML import'!$A67)),0,VALUE(MID('CFR - XML import'!$A67,SEARCH("&gt;",'CFR - XML import'!$A67,1)+1,SEARCH("/",'CFR - XML import'!$A67,1)-SEARCH("&gt;",'CFR - XML import'!$A67,1)-2)))</f>
        <v>0</v>
      </c>
      <c r="D73" s="140">
        <f>IF(ISERROR(FIND(D$3,'CFR - XML import'!$A67)),0,MID('CFR - XML import'!$A67,SEARCH("&gt;",'CFR - XML import'!$A67,1)+1,SEARCH("/",'CFR - XML import'!$A67,1)-SEARCH("&gt;",'CFR - XML import'!$A67,1)-2))</f>
        <v>0</v>
      </c>
      <c r="E73" s="140">
        <f>IF(ISERROR(FIND(E$3,'CFR - XML import'!$A67)),0,MID('CFR - XML import'!$A67,SEARCH("&gt;",'CFR - XML import'!$A67,1)+1,SEARCH("/",'CFR - XML import'!$A67,1)-SEARCH("&gt;",'CFR - XML import'!$A67,1)-2))</f>
        <v>0</v>
      </c>
      <c r="F73" s="141">
        <f>IF($B$1="SIMS",IF(ISERROR(FIND(F$3,'CFR - XML import'!$A67)),0,VALUE(MID('CFR - XML import'!$A67,15,10))),IF(ISERROR(FIND(F$3,'CFR - XML import'!$A67)),0,VALUE(MID('CFR - XML import'!$A67,15,10))))</f>
        <v>0</v>
      </c>
      <c r="G73" s="140">
        <f>IF(ISERROR(FIND(G$3,'CFR - XML import'!$A67)),0,VALUE(MID('CFR - XML import'!$A67,SEARCH("&gt;",'CFR - XML import'!$A67,1)+1,SEARCH("/",'CFR - XML import'!$A67,1)-SEARCH("&gt;",'CFR - XML import'!$A67,1)-2)))</f>
        <v>0</v>
      </c>
      <c r="H73" s="140">
        <f>IF(ISERROR(FIND(H$3,'CFR - XML import'!$A67)),0,VALUE(MID('CFR - XML import'!$A67,SEARCH("&gt;",'CFR - XML import'!$A67,1)+1,SEARCH("/",'CFR - XML import'!$A67,1)-SEARCH("&gt;",'CFR - XML import'!$A67,1)-2)))</f>
        <v>0</v>
      </c>
      <c r="I73" s="140">
        <f>IF(ISERROR(FIND(I$3,'CFR - XML import'!$A67)),0,VALUE(MID('CFR - XML import'!$A67,SEARCH("&gt;",'CFR - XML import'!$A67,1)+1,SEARCH("/",'CFR - XML import'!$A67,1)-SEARCH("&gt;",'CFR - XML import'!$A67,1)-2)))</f>
        <v>0</v>
      </c>
      <c r="J73" s="140">
        <f>IF(ISERROR(FIND(J$3,'CFR - XML import'!$A67)),0,VALUE(MID('CFR - XML import'!$A67,SEARCH("&gt;",'CFR - XML import'!$A67,1)+1,SEARCH("/",'CFR - XML import'!$A67,1)-SEARCH("&gt;",'CFR - XML import'!$A67,1)-2)))</f>
        <v>0</v>
      </c>
      <c r="K73" s="140">
        <f>IF(ISERROR(FIND(K$3,'CFR - XML import'!$A67)),0,VALUE(MID('CFR - XML import'!$A67,SEARCH("&gt;",'CFR - XML import'!$A67,1)+1,SEARCH("/",'CFR - XML import'!$A67,1)-SEARCH("&gt;",'CFR - XML import'!$A67,1)-2)))</f>
        <v>0</v>
      </c>
      <c r="L73" s="140">
        <f>IF(ISERROR(FIND(L$3,'CFR - XML import'!$A67)),0,VALUE(MID('CFR - XML import'!$A67,SEARCH("&gt;",'CFR - XML import'!$A67,1)+1,SEARCH("/",'CFR - XML import'!$A67,1)-SEARCH("&gt;",'CFR - XML import'!$A67,1)-2)))</f>
        <v>0</v>
      </c>
      <c r="M73" s="140">
        <f>IF(ISERROR(FIND(M$3,'CFR - XML import'!$A67)),0,VALUE(MID('CFR - XML import'!$A67,SEARCH("&gt;",'CFR - XML import'!$A67,1)+1,SEARCH("/",'CFR - XML import'!$A67,1)-SEARCH("&gt;",'CFR - XML import'!$A67,1)-2)))</f>
        <v>0</v>
      </c>
      <c r="N73" s="140">
        <f>IF(ISERROR(FIND(N$3,'CFR - XML import'!$A67)),0,VALUE(MID('CFR - XML import'!$A67,SEARCH("&gt;",'CFR - XML import'!$A67,1)+1,SEARCH("/",'CFR - XML import'!$A67,1)-SEARCH("&gt;",'CFR - XML import'!$A67,1)-2)))</f>
        <v>0</v>
      </c>
      <c r="O73" s="140">
        <f>IF(ISERROR(FIND(O$3,'CFR - XML import'!$A67)),0,VALUE(MID('CFR - XML import'!$A67,SEARCH("&gt;",'CFR - XML import'!$A67,1)+1,SEARCH("/",'CFR - XML import'!$A67,1)-SEARCH("&gt;",'CFR - XML import'!$A67,1)-2)))</f>
        <v>0</v>
      </c>
      <c r="P73" s="140">
        <f>IF(ISERROR(FIND(P$3,'CFR - XML import'!$A67)),0,VALUE(MID('CFR - XML import'!$A67,SEARCH("&gt;",'CFR - XML import'!$A67,1)+1,SEARCH("/",'CFR - XML import'!$A67,1)-SEARCH("&gt;",'CFR - XML import'!$A67,1)-2)))</f>
        <v>0</v>
      </c>
      <c r="Q73" s="140">
        <f>IF(ISERROR(FIND(Q$3,'CFR - XML import'!$A67)),0,VALUE(MID('CFR - XML import'!$A67,SEARCH("&gt;",'CFR - XML import'!$A67,1)+1,SEARCH("/",'CFR - XML import'!$A67,1)-SEARCH("&gt;",'CFR - XML import'!$A67,1)-2)))</f>
        <v>0</v>
      </c>
      <c r="R73" s="140">
        <f>IF(ISERROR(FIND(R$3,'CFR - XML import'!$A67)),0,VALUE(MID('CFR - XML import'!$A67,SEARCH("&gt;",'CFR - XML import'!$A67,1)+1,SEARCH("/",'CFR - XML import'!$A67,1)-SEARCH("&gt;",'CFR - XML import'!$A67,1)-2)))</f>
        <v>0</v>
      </c>
      <c r="S73" s="140">
        <f>IF(ISERROR(FIND(S$3,'CFR - XML import'!$A67)),0,VALUE(MID('CFR - XML import'!$A67,SEARCH("&gt;",'CFR - XML import'!$A67,1)+1,SEARCH("/",'CFR - XML import'!$A67,1)-SEARCH("&gt;",'CFR - XML import'!$A67,1)-2)))</f>
        <v>0</v>
      </c>
      <c r="T73" s="140">
        <f>IF(ISERROR(FIND(T$3,'CFR - XML import'!$A67)),0,VALUE(MID('CFR - XML import'!$A67,SEARCH("&gt;",'CFR - XML import'!$A67,1)+1,SEARCH("/",'CFR - XML import'!$A67,1)-SEARCH("&gt;",'CFR - XML import'!$A67,1)-2)))</f>
        <v>0</v>
      </c>
      <c r="U73" s="140">
        <f>IF(ISERROR(FIND(U$3,'CFR - XML import'!$A67)),0,VALUE(MID('CFR - XML import'!$A67,SEARCH("&gt;",'CFR - XML import'!$A67,1)+1,SEARCH("/",'CFR - XML import'!$A67,1)-SEARCH("&gt;",'CFR - XML import'!$A67,1)-2)))</f>
        <v>0</v>
      </c>
      <c r="V73" s="140">
        <f>IF(ISERROR(FIND(V$3,'CFR - XML import'!$A67)),0,VALUE(MID('CFR - XML import'!$A67,SEARCH("&gt;",'CFR - XML import'!$A67,1)+1,SEARCH("/",'CFR - XML import'!$A67,1)-SEARCH("&gt;",'CFR - XML import'!$A67,1)-2)))</f>
        <v>0</v>
      </c>
      <c r="W73" s="140">
        <f>IF(ISERROR(FIND(W$3,'CFR - XML import'!$A67)),0,VALUE(MID('CFR - XML import'!$A67,SEARCH("&gt;",'CFR - XML import'!$A67,1)+1,SEARCH("/",'CFR - XML import'!$A67,1)-SEARCH("&gt;",'CFR - XML import'!$A67,1)-2)))</f>
        <v>0</v>
      </c>
      <c r="X73" s="140"/>
      <c r="Y73" s="140">
        <f>IF(ISERROR(FIND(Y$3,'CFR - XML import'!$A67)),0,VALUE(MID('CFR - XML import'!$A67,SEARCH("&gt;",'CFR - XML import'!$A67,1)+1,SEARCH("/",'CFR - XML import'!$A67,1)-SEARCH("&gt;",'CFR - XML import'!$A67,1)-2)))</f>
        <v>0</v>
      </c>
      <c r="Z73" s="140">
        <f>IF(ISERROR(FIND(Z$3,'CFR - XML import'!$A67)),0,VALUE(MID('CFR - XML import'!$A67,SEARCH("&gt;",'CFR - XML import'!$A67,1)+1,SEARCH("/",'CFR - XML import'!$A67,1)-SEARCH("&gt;",'CFR - XML import'!$A67,1)-2)))</f>
        <v>0</v>
      </c>
      <c r="AA73" s="140">
        <f>IF(ISERROR(FIND(AA$3,'CFR - XML import'!$A67)),0,VALUE(MID('CFR - XML import'!$A67,SEARCH("&gt;",'CFR - XML import'!$A67,1)+1,SEARCH("/",'CFR - XML import'!$A67,1)-SEARCH("&gt;",'CFR - XML import'!$A67,1)-2)))</f>
        <v>0</v>
      </c>
      <c r="AB73" s="140">
        <f>IF(ISERROR(FIND(AB$3,'CFR - XML import'!$A67)),0,VALUE(MID('CFR - XML import'!$A67,SEARCH("&gt;",'CFR - XML import'!$A67,1)+1,SEARCH("/",'CFR - XML import'!$A67,1)-SEARCH("&gt;",'CFR - XML import'!$A67,1)-2)))</f>
        <v>0</v>
      </c>
      <c r="AC73" s="140">
        <f>IF(ISERROR(FIND(AC$3,'CFR - XML import'!$A67)),0,VALUE(MID('CFR - XML import'!$A67,SEARCH("&gt;",'CFR - XML import'!$A67,1)+1,SEARCH("/",'CFR - XML import'!$A67,1)-SEARCH("&gt;",'CFR - XML import'!$A67,1)-2)))</f>
        <v>0</v>
      </c>
      <c r="AD73" s="140">
        <f>IF(ISERROR(FIND(AD$3,'CFR - XML import'!$A67)),0,VALUE(MID('CFR - XML import'!$A67,SEARCH("&gt;",'CFR - XML import'!$A67,1)+1,SEARCH("/",'CFR - XML import'!$A67,1)-SEARCH("&gt;",'CFR - XML import'!$A67,1)-2)))</f>
        <v>0</v>
      </c>
      <c r="AE73" s="140">
        <f>IF(ISERROR(FIND(AE$3,'CFR - XML import'!$A67)),0,VALUE(MID('CFR - XML import'!$A67,SEARCH("&gt;",'CFR - XML import'!$A67,1)+1,SEARCH("/",'CFR - XML import'!$A67,1)-SEARCH("&gt;",'CFR - XML import'!$A67,1)-2)))</f>
        <v>0</v>
      </c>
      <c r="AF73" s="140">
        <f>IF(ISERROR(FIND(AF$3,'CFR - XML import'!$A67)),0,VALUE(MID('CFR - XML import'!$A67,SEARCH("&gt;",'CFR - XML import'!$A67,1)+1,SEARCH("/",'CFR - XML import'!$A67,1)-SEARCH("&gt;",'CFR - XML import'!$A67,1)-2)))</f>
        <v>0</v>
      </c>
      <c r="AG73" s="140">
        <f>IF(ISERROR(FIND(AG$3,'CFR - XML import'!$A67)),0,VALUE(MID('CFR - XML import'!$A67,SEARCH("&gt;",'CFR - XML import'!$A67,1)+1,SEARCH("/",'CFR - XML import'!$A67,1)-SEARCH("&gt;",'CFR - XML import'!$A67,1)-2)))</f>
        <v>0</v>
      </c>
      <c r="AH73" s="140">
        <f>IF(ISERROR(FIND(AH$3,'CFR - XML import'!$A67)),0,VALUE(MID('CFR - XML import'!$A67,SEARCH("&gt;",'CFR - XML import'!$A67,1)+1,SEARCH("/",'CFR - XML import'!$A67,1)-SEARCH("&gt;",'CFR - XML import'!$A67,1)-2)))</f>
        <v>0</v>
      </c>
      <c r="AI73" s="140">
        <f>IF(ISERROR(FIND(AI$3,'CFR - XML import'!$A67)),0,VALUE(MID('CFR - XML import'!$A67,SEARCH("&gt;",'CFR - XML import'!$A67,1)+1,SEARCH("/",'CFR - XML import'!$A67,1)-SEARCH("&gt;",'CFR - XML import'!$A67,1)-2)))</f>
        <v>0</v>
      </c>
      <c r="AJ73" s="140">
        <f>IF(ISERROR(FIND(AJ$3,'CFR - XML import'!$A67)),0,VALUE(MID('CFR - XML import'!$A67,SEARCH("&gt;",'CFR - XML import'!$A67,1)+1,SEARCH("/",'CFR - XML import'!$A67,1)-SEARCH("&gt;",'CFR - XML import'!$A67,1)-2)))</f>
        <v>0</v>
      </c>
      <c r="AK73" s="140">
        <f>IF(ISERROR(FIND(AK$3,'CFR - XML import'!$A67)),0,VALUE(MID('CFR - XML import'!$A67,SEARCH("&gt;",'CFR - XML import'!$A67,1)+1,SEARCH("/",'CFR - XML import'!$A67,1)-SEARCH("&gt;",'CFR - XML import'!$A67,1)-2)))</f>
        <v>0</v>
      </c>
      <c r="AL73" s="140">
        <f>IF(ISERROR(FIND(AL$3,'CFR - XML import'!$A67)),0,VALUE(MID('CFR - XML import'!$A67,SEARCH("&gt;",'CFR - XML import'!$A67,1)+1,SEARCH("/",'CFR - XML import'!$A67,1)-SEARCH("&gt;",'CFR - XML import'!$A67,1)-2)))</f>
        <v>0</v>
      </c>
      <c r="AM73" s="140">
        <f>IF(ISERROR(FIND(AM$3,'CFR - XML import'!$A67)),0,VALUE(MID('CFR - XML import'!$A67,SEARCH("&gt;",'CFR - XML import'!$A67,1)+1,SEARCH("/",'CFR - XML import'!$A67,1)-SEARCH("&gt;",'CFR - XML import'!$A67,1)-2)))</f>
        <v>0</v>
      </c>
      <c r="AN73" s="140">
        <f>IF(ISERROR(FIND(AN$3,'CFR - XML import'!$A67)),0,VALUE(MID('CFR - XML import'!$A67,SEARCH("&gt;",'CFR - XML import'!$A67,1)+1,SEARCH("/",'CFR - XML import'!$A67,1)-SEARCH("&gt;",'CFR - XML import'!$A67,1)-2)))</f>
        <v>0</v>
      </c>
      <c r="AO73" s="140">
        <f>IF(ISERROR(FIND(AO$3,'CFR - XML import'!$A67)),0,VALUE(MID('CFR - XML import'!$A67,SEARCH("&gt;",'CFR - XML import'!$A67,1)+1,SEARCH("/",'CFR - XML import'!$A67,1)-SEARCH("&gt;",'CFR - XML import'!$A67,1)-2)))</f>
        <v>0</v>
      </c>
      <c r="AP73" s="140">
        <f>IF(ISERROR(FIND(AP$3,'CFR - XML import'!$A67)),0,VALUE(MID('CFR - XML import'!$A67,SEARCH("&gt;",'CFR - XML import'!$A67,1)+1,SEARCH("/",'CFR - XML import'!$A67,1)-SEARCH("&gt;",'CFR - XML import'!$A67,1)-2)))</f>
        <v>0</v>
      </c>
      <c r="AQ73" s="140">
        <f>IF(ISERROR(FIND(AQ$3,'CFR - XML import'!$A67)),0,VALUE(MID('CFR - XML import'!$A67,SEARCH("&gt;",'CFR - XML import'!$A67,1)+1,SEARCH("/",'CFR - XML import'!$A67,1)-SEARCH("&gt;",'CFR - XML import'!$A67,1)-2)))</f>
        <v>0</v>
      </c>
      <c r="AR73" s="140">
        <f>IF(ISERROR(FIND(AR$3,'CFR - XML import'!$A67)),0,VALUE(MID('CFR - XML import'!$A67,SEARCH("&gt;",'CFR - XML import'!$A67,1)+1,SEARCH("/",'CFR - XML import'!$A67,1)-SEARCH("&gt;",'CFR - XML import'!$A67,1)-2)))</f>
        <v>0</v>
      </c>
      <c r="AS73" s="140">
        <f>IF(ISERROR(FIND(AS$3,'CFR - XML import'!$A67)),0,VALUE(MID('CFR - XML import'!$A67,SEARCH("&gt;",'CFR - XML import'!$A67,1)+1,SEARCH("/",'CFR - XML import'!$A67,1)-SEARCH("&gt;",'CFR - XML import'!$A67,1)-2)))</f>
        <v>0</v>
      </c>
      <c r="AT73" s="140">
        <f>IF(ISERROR(FIND(AT$3,'CFR - XML import'!$A67)),0,VALUE(MID('CFR - XML import'!$A67,SEARCH("&gt;",'CFR - XML import'!$A67,1)+1,SEARCH("/",'CFR - XML import'!$A67,1)-SEARCH("&gt;",'CFR - XML import'!$A67,1)-2)))</f>
        <v>529.57000000000005</v>
      </c>
      <c r="AU73" s="140">
        <f>IF(ISERROR(FIND(AU$3,'CFR - XML import'!$A67)),0,VALUE(MID('CFR - XML import'!$A67,SEARCH("&gt;",'CFR - XML import'!$A67,1)+1,SEARCH("/",'CFR - XML import'!$A67,1)-SEARCH("&gt;",'CFR - XML import'!$A67,1)-2)))</f>
        <v>0</v>
      </c>
      <c r="AV73" s="140">
        <f>IF(ISERROR(FIND(AV$3,'CFR - XML import'!$A67)),0,VALUE(MID('CFR - XML import'!$A67,SEARCH("&gt;",'CFR - XML import'!$A67,1)+1,SEARCH("/",'CFR - XML import'!$A67,1)-SEARCH("&gt;",'CFR - XML import'!$A67,1)-2)))</f>
        <v>0</v>
      </c>
      <c r="AW73" s="140">
        <f>IF(ISERROR(FIND(AW$3,'CFR - XML import'!$A67)),0,VALUE(MID('CFR - XML import'!$A67,SEARCH("&gt;",'CFR - XML import'!$A67,1)+1,SEARCH("/",'CFR - XML import'!$A67,1)-SEARCH("&gt;",'CFR - XML import'!$A67,1)-2)))</f>
        <v>0</v>
      </c>
      <c r="AX73" s="140">
        <f>IF(ISERROR(FIND(AX$3,'CFR - XML import'!$A67)),0,VALUE(MID('CFR - XML import'!$A67,SEARCH("&gt;",'CFR - XML import'!$A67,1)+1,SEARCH("/",'CFR - XML import'!$A67,1)-SEARCH("&gt;",'CFR - XML import'!$A67,1)-2)))</f>
        <v>0</v>
      </c>
      <c r="AY73" s="140">
        <f>IF(ISERROR(FIND(AY$3,'CFR - XML import'!$A67)),0,VALUE(MID('CFR - XML import'!$A67,SEARCH("&gt;",'CFR - XML import'!$A67,1)+1,SEARCH("/",'CFR - XML import'!$A67,1)-SEARCH("&gt;",'CFR - XML import'!$A67,1)-2)))</f>
        <v>0</v>
      </c>
      <c r="AZ73" s="140">
        <f>IF(ISERROR(FIND(AZ$3,'CFR - XML import'!$A67)),0,VALUE(MID('CFR - XML import'!$A67,SEARCH("&gt;",'CFR - XML import'!$A67,1)+1,SEARCH("/",'CFR - XML import'!$A67,1)-SEARCH("&gt;",'CFR - XML import'!$A67,1)-2)))</f>
        <v>0</v>
      </c>
      <c r="BA73" s="140">
        <f>IF(ISERROR(FIND(BA$3,'CFR - XML import'!$A67)),0,VALUE(MID('CFR - XML import'!$A67,SEARCH("&gt;",'CFR - XML import'!$A67,1)+1,SEARCH("/",'CFR - XML import'!$A67,1)-SEARCH("&gt;",'CFR - XML import'!$A67,1)-2)))</f>
        <v>0</v>
      </c>
      <c r="BB73" s="140">
        <f>IF(ISERROR(FIND(BB$3,'CFR - XML import'!$A67)),0,VALUE(MID('CFR - XML import'!$A67,SEARCH("&gt;",'CFR - XML import'!$A67,1)+1,SEARCH("/",'CFR - XML import'!$A67,1)-SEARCH("&gt;",'CFR - XML import'!$A67,1)-2)))</f>
        <v>0</v>
      </c>
      <c r="BC73" s="140">
        <f>IF(ISERROR(FIND(BC$3,'CFR - XML import'!$A67)),0,VALUE(MID('CFR - XML import'!$A67,SEARCH("&gt;",'CFR - XML import'!$A67,1)+1,SEARCH("/",'CFR - XML import'!$A67,1)-SEARCH("&gt;",'CFR - XML import'!$A67,1)-2)))</f>
        <v>0</v>
      </c>
      <c r="BD73" s="140">
        <f>IF(ISERROR(FIND(BD$3,'CFR - XML import'!$A67)),0,VALUE(MID('CFR - XML import'!$A67,SEARCH("&gt;",'CFR - XML import'!$A67,1)+1,SEARCH("/",'CFR - XML import'!$A67,1)-SEARCH("&gt;",'CFR - XML import'!$A67,1)-2)))</f>
        <v>0</v>
      </c>
      <c r="BE73" s="140">
        <f>IF(ISERROR(FIND(BE$3,'CFR - XML import'!$A67)),0,VALUE(MID('CFR - XML import'!$A67,SEARCH("&gt;",'CFR - XML import'!$A67,1)+1,SEARCH("/",'CFR - XML import'!$A67,1)-SEARCH("&gt;",'CFR - XML import'!$A67,1)-2)))</f>
        <v>0</v>
      </c>
      <c r="BF73" s="140">
        <f>IF(ISERROR(FIND(BF$3,'CFR - XML import'!$A67)),0,VALUE(MID('CFR - XML import'!$A67,SEARCH("&gt;",'CFR - XML import'!$A67,1)+1,SEARCH("/",'CFR - XML import'!$A67,1)-SEARCH("&gt;",'CFR - XML import'!$A67,1)-2)))</f>
        <v>0</v>
      </c>
      <c r="BG73" s="140">
        <f>IF(ISERROR(FIND(BG$3,'CFR - XML import'!$A67)),0,VALUE(MID('CFR - XML import'!$A67,SEARCH("&gt;",'CFR - XML import'!$A67,1)+1,SEARCH("/",'CFR - XML import'!$A67,1)-SEARCH("&gt;",'CFR - XML import'!$A67,1)-2)))</f>
        <v>0</v>
      </c>
      <c r="BH73" s="140">
        <f>IF(ISERROR(FIND(BH$3,'CFR - XML import'!$A67)),0,VALUE(MID('CFR - XML import'!$A67,SEARCH("&gt;",'CFR - XML import'!$A67,1)+1,SEARCH("/",'CFR - XML import'!$A67,1)-SEARCH("&gt;",'CFR - XML import'!$A67,1)-2)))</f>
        <v>0</v>
      </c>
      <c r="BI73" s="140">
        <f>IF(ISERROR(FIND(BI$3,'CFR - XML import'!$A67)),0,VALUE(MID('CFR - XML import'!$A67,SEARCH("&gt;",'CFR - XML import'!$A67,1)+1,SEARCH("/",'CFR - XML import'!$A67,1)-SEARCH("&gt;",'CFR - XML import'!$A67,1)-2)))</f>
        <v>0</v>
      </c>
      <c r="BJ73" s="140">
        <f>IF(ISERROR(FIND(BJ$3,'CFR - XML import'!$A67)),0,VALUE(MID('CFR - XML import'!$A67,SEARCH("&gt;",'CFR - XML import'!$A67,1)+1,SEARCH("/",'CFR - XML import'!$A67,1)-SEARCH("&gt;",'CFR - XML import'!$A67,1)-2)))</f>
        <v>0</v>
      </c>
      <c r="BK73" s="140">
        <f>IF(ISERROR(FIND(BK$3,'CFR - XML import'!$A67)),0,VALUE(MID('CFR - XML import'!$A67,SEARCH("&gt;",'CFR - XML import'!$A67,1)+1,SEARCH("/",'CFR - XML import'!$A67,1)-SEARCH("&gt;",'CFR - XML import'!$A67,1)-2)))</f>
        <v>0</v>
      </c>
      <c r="BL73" s="140">
        <f>IF(ISERROR(FIND(BL$3,'CFR - XML import'!$A67)),0,VALUE(MID('CFR - XML import'!$A67,SEARCH("&gt;",'CFR - XML import'!$A67,1)+1,SEARCH("/",'CFR - XML import'!$A67,1)-SEARCH("&gt;",'CFR - XML import'!$A67,1)-2)))</f>
        <v>0</v>
      </c>
      <c r="BM73" s="140">
        <f>IF(ISERROR(FIND(BM$3,'CFR - XML import'!$A67)),0,VALUE(MID('CFR - XML import'!$A67,SEARCH("&gt;",'CFR - XML import'!$A67,1)+1,SEARCH("/",'CFR - XML import'!$A67,1)-SEARCH("&gt;",'CFR - XML import'!$A67,1)-2)))</f>
        <v>0</v>
      </c>
      <c r="BN73" s="140">
        <f>IF(ISERROR(FIND(BN$3,'CFR - XML import'!$A67)),0,VALUE(MID('CFR - XML import'!$A67,SEARCH("&gt;",'CFR - XML import'!$A67,1)+1,SEARCH("/",'CFR - XML import'!$A67,1)-SEARCH("&gt;",'CFR - XML import'!$A67,1)-2)))</f>
        <v>0</v>
      </c>
      <c r="BO73" s="140">
        <f>IF(ISERROR(FIND(BO$3,'CFR - XML import'!$A67)),0,VALUE(MID('CFR - XML import'!$A67,SEARCH("&gt;",'CFR - XML import'!$A67,1)+1,SEARCH("/",'CFR - XML import'!$A67,1)-SEARCH("&gt;",'CFR - XML import'!$A67,1)-2)))</f>
        <v>0</v>
      </c>
      <c r="BP73" s="140">
        <f>IF(ISERROR(FIND(BP$3,'CFR - XML import'!$A67)),0,VALUE(MID('CFR - XML import'!$A67,SEARCH("&gt;",'CFR - XML import'!$A67,1)+1,SEARCH("/",'CFR - XML import'!$A67,1)-SEARCH("&gt;",'CFR - XML import'!$A67,1)-2)))</f>
        <v>0</v>
      </c>
      <c r="BQ73" s="140">
        <f>IF(ISERROR(FIND(BQ$3,'CFR - XML import'!$A67)),0,VALUE(MID('CFR - XML import'!$A67,SEARCH("&gt;",'CFR - XML import'!$A67,1)+1,SEARCH("/",'CFR - XML import'!$A67,1)-SEARCH("&gt;",'CFR - XML import'!$A67,1)-2)))</f>
        <v>0</v>
      </c>
      <c r="BR73" s="140">
        <f>IF(ISERROR(FIND(BR$3,'CFR - XML import'!$A67)),0,VALUE(MID('CFR - XML import'!$A67,SEARCH("&gt;",'CFR - XML import'!$A67,1)+1,SEARCH("/",'CFR - XML import'!$A67,1)-SEARCH("&gt;",'CFR - XML import'!$A67,1)-2)))</f>
        <v>0</v>
      </c>
      <c r="BS73" s="140">
        <f>IF(ISERROR(FIND(BS$3,'CFR - XML import'!$A67)),0,VALUE(MID('CFR - XML import'!$A67,SEARCH("&gt;",'CFR - XML import'!$A67,1)+1,SEARCH("/",'CFR - XML import'!$A67,1)-SEARCH("&gt;",'CFR - XML import'!$A67,1)-2)))</f>
        <v>0</v>
      </c>
      <c r="BT73" s="140">
        <f>IF(ISERROR(FIND(BT$3,'CFR - XML import'!$A67)),0,VALUE(MID('CFR - XML import'!$A67,SEARCH("&gt;",'CFR - XML import'!$A67,1)+1,SEARCH("/",'CFR - XML import'!$A67,1)-SEARCH("&gt;",'CFR - XML import'!$A67,1)-2)))</f>
        <v>0</v>
      </c>
      <c r="BU73" s="140">
        <f>IF(ISERROR(FIND(BU$3,'CFR - XML import'!$A67)),0,VALUE(MID('CFR - XML import'!$A67,SEARCH("&gt;",'CFR - XML import'!$A67,1)+1,SEARCH("/",'CFR - XML import'!$A67,1)-SEARCH("&gt;",'CFR - XML import'!$A67,1)-2)))</f>
        <v>0</v>
      </c>
      <c r="BV73" s="140">
        <f>IF(ISERROR(FIND(BV$3,'CFR - XML import'!$A67)),0,VALUE(MID('CFR - XML import'!$A67,SEARCH("&gt;",'CFR - XML import'!$A67,1)+1,SEARCH("/",'CFR - XML import'!$A67,1)-SEARCH("&gt;",'CFR - XML import'!$A67,1)-2)))</f>
        <v>0</v>
      </c>
      <c r="BW73" s="140">
        <f>IF(ISERROR(FIND(BW$3,'CFR - XML import'!$A67)),0,VALUE(MID('CFR - XML import'!$A67,SEARCH("&gt;",'CFR - XML import'!$A67,1)+1,SEARCH("/",'CFR - XML import'!$A67,1)-SEARCH("&gt;",'CFR - XML import'!$A67,1)-2)))</f>
        <v>0</v>
      </c>
      <c r="BX73" s="140">
        <f>IF(ISERROR(FIND(BX$3,'CFR - XML import'!$A67)),0,VALUE(MID('CFR - XML import'!$A67,SEARCH("&gt;",'CFR - XML import'!$A67,1)+1,SEARCH("/",'CFR - XML import'!$A67,1)-SEARCH("&gt;",'CFR - XML import'!$A67,1)-2)))</f>
        <v>0</v>
      </c>
      <c r="BY73" s="140">
        <f>IF(ISERROR(FIND(BY$3,'CFR - XML import'!$A67)),0,VALUE(MID('CFR - XML import'!$A67,SEARCH("&gt;",'CFR - XML import'!$A67,1)+1,SEARCH("/",'CFR - XML import'!$A67,1)-SEARCH("&gt;",'CFR - XML import'!$A67,1)-2)))</f>
        <v>0</v>
      </c>
      <c r="BZ73" s="140">
        <f>IF(ISERROR(FIND(BZ$3,'CFR - XML import'!$A67)),0,VALUE(MID('CFR - XML import'!$A67,SEARCH("&gt;",'CFR - XML import'!$A67,1)+1,SEARCH("/",'CFR - XML import'!$A67,1)-SEARCH("&gt;",'CFR - XML import'!$A67,1)-2)))</f>
        <v>0</v>
      </c>
      <c r="CG73" s="142">
        <f>IF(ISERROR(IF(MID('CFR - XML import'!$A67,LEN($CF$4)+5,LEN('CFR - XML import'!$A67)-(2*LEN($CF$4)+5))="RMMS",1,IF(MID('CFR - XML import'!$A67,LEN("    &lt;InputSystem&gt;")+1,LEN('CFR - XML import'!$A67)-(LEN("    &lt;InputSystem&gt;")+LEN($CF$4)+1))="SIMS",2,0))),0,IF(MID('CFR - XML import'!$A67,LEN($CF$4)+5,LEN('CFR - XML import'!$A67)-(2*LEN($CF$4)+5))="RMMS",1,IF(MID('CFR - XML import'!$A67,LEN("    &lt;InputSystem&gt;")+1,LEN('CFR - XML import'!$A67)-(LEN("    &lt;InputSystem&gt;")+LEN($CF$4)+1))="SIMS",2,0)))</f>
        <v>0</v>
      </c>
      <c r="CH73" s="140">
        <f>IF(ISERROR(FIND(CH$3,'CFR - XML import'!$A67)),0,MID('CFR - XML import'!$A67,SEARCH("&gt;",'CFR - XML import'!$A67,1)+1,SEARCH("/",'CFR - XML import'!$A67,1)-SEARCH("&gt;",'CFR - XML import'!$A67,1)-2))</f>
        <v>0</v>
      </c>
      <c r="CI73" s="140">
        <f>IF(ISERROR(FIND(CI$3,'CFR - XML import'!$A67)),0,MID('CFR - XML import'!$A67,SEARCH("&gt;",'CFR - XML import'!$A67,1)+1,SEARCH("/",'CFR - XML import'!$A67,1)-SEARCH("&gt;",'CFR - XML import'!$A67,1)-2))</f>
        <v>0</v>
      </c>
      <c r="CJ73" s="140">
        <f>IF(ISERROR(FIND(CJ$3,'CFR - XML import'!$A67)),0,MID('CFR - XML import'!$A67,SEARCH("&gt;",'CFR - XML import'!$A67,1)+1,SEARCH("/",'CFR - XML import'!$A67,1)-SEARCH("&gt;",'CFR - XML import'!$A67,1)-2))</f>
        <v>0</v>
      </c>
      <c r="CK73" s="140">
        <f>IF(ISERROR(FIND(CK$3,'CFR - XML import'!$A67)),0,MID('CFR - XML import'!$A67,SEARCH("&gt;",'CFR - XML import'!$A67,1)+1,SEARCH("/",'CFR - XML import'!$A67,1)-SEARCH("&gt;",'CFR - XML import'!$A67,1)-2))</f>
        <v>0</v>
      </c>
      <c r="CL73" s="140">
        <f>IF(ISERROR(FIND(CL$3,'CFR - XML import'!$A67)),0,MID('CFR - XML import'!$A67,SEARCH("&gt;",'CFR - XML import'!$A67,1)+1,SEARCH("/",'CFR - XML import'!$A67,1)-SEARCH("&gt;",'CFR - XML import'!$A67,1)-2))</f>
        <v>0</v>
      </c>
      <c r="CM73" s="140">
        <f>IF(ISERROR(FIND(CM$3,'CFR - XML import'!$A67)),0,MID('CFR - XML import'!$A67,SEARCH("&gt;",'CFR - XML import'!$A67,1)+1,SEARCH("/",'CFR - XML import'!$A67,1)-SEARCH("&gt;",'CFR - XML import'!$A67,1)-2))</f>
        <v>0</v>
      </c>
    </row>
    <row r="74" spans="1:91" x14ac:dyDescent="0.2">
      <c r="A74" s="139" t="str">
        <f>IF(AND('CFR - XML import'!A68&lt;&gt;"",LEFT('CFR - XML import'!A68,1)&lt;&gt;"&lt;",LEFT('CFR - XML import'!A68,3)&lt;&gt;"  &lt;",LEFT('CFR - XML import'!A68,5)&lt;&gt;"    &lt;",LEFT('CFR - XML import'!A68,7)&lt;&gt;"      &lt;",LEFT('CFR - XML import'!A68,9)&lt;&gt;"        &lt;",$B$1="SIMS"),'CFR - XML import'!A68,IF(AND(LEFT('CFR - XML import'!A68,9)="&lt;Details&gt;",$B$1="RM"),'CFR - XML import'!A68,""))</f>
        <v/>
      </c>
      <c r="B74" s="140">
        <f>IF(ISERROR(FIND(B$3,'CFR - XML import'!$A68)),0,VALUE(MID('CFR - XML import'!$A68,SEARCH("&gt;",'CFR - XML import'!$A68,1)+1,SEARCH("/",'CFR - XML import'!$A68,1)-SEARCH("&gt;",'CFR - XML import'!$A68,1)-2)))</f>
        <v>0</v>
      </c>
      <c r="D74" s="140">
        <f>IF(ISERROR(FIND(D$3,'CFR - XML import'!$A68)),0,MID('CFR - XML import'!$A68,SEARCH("&gt;",'CFR - XML import'!$A68,1)+1,SEARCH("/",'CFR - XML import'!$A68,1)-SEARCH("&gt;",'CFR - XML import'!$A68,1)-2))</f>
        <v>0</v>
      </c>
      <c r="E74" s="140">
        <f>IF(ISERROR(FIND(E$3,'CFR - XML import'!$A68)),0,MID('CFR - XML import'!$A68,SEARCH("&gt;",'CFR - XML import'!$A68,1)+1,SEARCH("/",'CFR - XML import'!$A68,1)-SEARCH("&gt;",'CFR - XML import'!$A68,1)-2))</f>
        <v>0</v>
      </c>
      <c r="F74" s="141">
        <f>IF($B$1="SIMS",IF(ISERROR(FIND(F$3,'CFR - XML import'!$A68)),0,VALUE(MID('CFR - XML import'!$A68,15,10))),IF(ISERROR(FIND(F$3,'CFR - XML import'!$A68)),0,VALUE(MID('CFR - XML import'!$A68,15,10))))</f>
        <v>0</v>
      </c>
      <c r="G74" s="140">
        <f>IF(ISERROR(FIND(G$3,'CFR - XML import'!$A68)),0,VALUE(MID('CFR - XML import'!$A68,SEARCH("&gt;",'CFR - XML import'!$A68,1)+1,SEARCH("/",'CFR - XML import'!$A68,1)-SEARCH("&gt;",'CFR - XML import'!$A68,1)-2)))</f>
        <v>0</v>
      </c>
      <c r="H74" s="140">
        <f>IF(ISERROR(FIND(H$3,'CFR - XML import'!$A68)),0,VALUE(MID('CFR - XML import'!$A68,SEARCH("&gt;",'CFR - XML import'!$A68,1)+1,SEARCH("/",'CFR - XML import'!$A68,1)-SEARCH("&gt;",'CFR - XML import'!$A68,1)-2)))</f>
        <v>0</v>
      </c>
      <c r="I74" s="140">
        <f>IF(ISERROR(FIND(I$3,'CFR - XML import'!$A68)),0,VALUE(MID('CFR - XML import'!$A68,SEARCH("&gt;",'CFR - XML import'!$A68,1)+1,SEARCH("/",'CFR - XML import'!$A68,1)-SEARCH("&gt;",'CFR - XML import'!$A68,1)-2)))</f>
        <v>0</v>
      </c>
      <c r="J74" s="140">
        <f>IF(ISERROR(FIND(J$3,'CFR - XML import'!$A68)),0,VALUE(MID('CFR - XML import'!$A68,SEARCH("&gt;",'CFR - XML import'!$A68,1)+1,SEARCH("/",'CFR - XML import'!$A68,1)-SEARCH("&gt;",'CFR - XML import'!$A68,1)-2)))</f>
        <v>0</v>
      </c>
      <c r="K74" s="140">
        <f>IF(ISERROR(FIND(K$3,'CFR - XML import'!$A68)),0,VALUE(MID('CFR - XML import'!$A68,SEARCH("&gt;",'CFR - XML import'!$A68,1)+1,SEARCH("/",'CFR - XML import'!$A68,1)-SEARCH("&gt;",'CFR - XML import'!$A68,1)-2)))</f>
        <v>0</v>
      </c>
      <c r="L74" s="140">
        <f>IF(ISERROR(FIND(L$3,'CFR - XML import'!$A68)),0,VALUE(MID('CFR - XML import'!$A68,SEARCH("&gt;",'CFR - XML import'!$A68,1)+1,SEARCH("/",'CFR - XML import'!$A68,1)-SEARCH("&gt;",'CFR - XML import'!$A68,1)-2)))</f>
        <v>0</v>
      </c>
      <c r="M74" s="140">
        <f>IF(ISERROR(FIND(M$3,'CFR - XML import'!$A68)),0,VALUE(MID('CFR - XML import'!$A68,SEARCH("&gt;",'CFR - XML import'!$A68,1)+1,SEARCH("/",'CFR - XML import'!$A68,1)-SEARCH("&gt;",'CFR - XML import'!$A68,1)-2)))</f>
        <v>0</v>
      </c>
      <c r="N74" s="140">
        <f>IF(ISERROR(FIND(N$3,'CFR - XML import'!$A68)),0,VALUE(MID('CFR - XML import'!$A68,SEARCH("&gt;",'CFR - XML import'!$A68,1)+1,SEARCH("/",'CFR - XML import'!$A68,1)-SEARCH("&gt;",'CFR - XML import'!$A68,1)-2)))</f>
        <v>0</v>
      </c>
      <c r="O74" s="140">
        <f>IF(ISERROR(FIND(O$3,'CFR - XML import'!$A68)),0,VALUE(MID('CFR - XML import'!$A68,SEARCH("&gt;",'CFR - XML import'!$A68,1)+1,SEARCH("/",'CFR - XML import'!$A68,1)-SEARCH("&gt;",'CFR - XML import'!$A68,1)-2)))</f>
        <v>0</v>
      </c>
      <c r="P74" s="140">
        <f>IF(ISERROR(FIND(P$3,'CFR - XML import'!$A68)),0,VALUE(MID('CFR - XML import'!$A68,SEARCH("&gt;",'CFR - XML import'!$A68,1)+1,SEARCH("/",'CFR - XML import'!$A68,1)-SEARCH("&gt;",'CFR - XML import'!$A68,1)-2)))</f>
        <v>0</v>
      </c>
      <c r="Q74" s="140">
        <f>IF(ISERROR(FIND(Q$3,'CFR - XML import'!$A68)),0,VALUE(MID('CFR - XML import'!$A68,SEARCH("&gt;",'CFR - XML import'!$A68,1)+1,SEARCH("/",'CFR - XML import'!$A68,1)-SEARCH("&gt;",'CFR - XML import'!$A68,1)-2)))</f>
        <v>0</v>
      </c>
      <c r="R74" s="140">
        <f>IF(ISERROR(FIND(R$3,'CFR - XML import'!$A68)),0,VALUE(MID('CFR - XML import'!$A68,SEARCH("&gt;",'CFR - XML import'!$A68,1)+1,SEARCH("/",'CFR - XML import'!$A68,1)-SEARCH("&gt;",'CFR - XML import'!$A68,1)-2)))</f>
        <v>0</v>
      </c>
      <c r="S74" s="140">
        <f>IF(ISERROR(FIND(S$3,'CFR - XML import'!$A68)),0,VALUE(MID('CFR - XML import'!$A68,SEARCH("&gt;",'CFR - XML import'!$A68,1)+1,SEARCH("/",'CFR - XML import'!$A68,1)-SEARCH("&gt;",'CFR - XML import'!$A68,1)-2)))</f>
        <v>0</v>
      </c>
      <c r="T74" s="140">
        <f>IF(ISERROR(FIND(T$3,'CFR - XML import'!$A68)),0,VALUE(MID('CFR - XML import'!$A68,SEARCH("&gt;",'CFR - XML import'!$A68,1)+1,SEARCH("/",'CFR - XML import'!$A68,1)-SEARCH("&gt;",'CFR - XML import'!$A68,1)-2)))</f>
        <v>0</v>
      </c>
      <c r="U74" s="140">
        <f>IF(ISERROR(FIND(U$3,'CFR - XML import'!$A68)),0,VALUE(MID('CFR - XML import'!$A68,SEARCH("&gt;",'CFR - XML import'!$A68,1)+1,SEARCH("/",'CFR - XML import'!$A68,1)-SEARCH("&gt;",'CFR - XML import'!$A68,1)-2)))</f>
        <v>0</v>
      </c>
      <c r="V74" s="140">
        <f>IF(ISERROR(FIND(V$3,'CFR - XML import'!$A68)),0,VALUE(MID('CFR - XML import'!$A68,SEARCH("&gt;",'CFR - XML import'!$A68,1)+1,SEARCH("/",'CFR - XML import'!$A68,1)-SEARCH("&gt;",'CFR - XML import'!$A68,1)-2)))</f>
        <v>0</v>
      </c>
      <c r="W74" s="140">
        <f>IF(ISERROR(FIND(W$3,'CFR - XML import'!$A68)),0,VALUE(MID('CFR - XML import'!$A68,SEARCH("&gt;",'CFR - XML import'!$A68,1)+1,SEARCH("/",'CFR - XML import'!$A68,1)-SEARCH("&gt;",'CFR - XML import'!$A68,1)-2)))</f>
        <v>0</v>
      </c>
      <c r="X74" s="140"/>
      <c r="Y74" s="140">
        <f>IF(ISERROR(FIND(Y$3,'CFR - XML import'!$A68)),0,VALUE(MID('CFR - XML import'!$A68,SEARCH("&gt;",'CFR - XML import'!$A68,1)+1,SEARCH("/",'CFR - XML import'!$A68,1)-SEARCH("&gt;",'CFR - XML import'!$A68,1)-2)))</f>
        <v>0</v>
      </c>
      <c r="Z74" s="140">
        <f>IF(ISERROR(FIND(Z$3,'CFR - XML import'!$A68)),0,VALUE(MID('CFR - XML import'!$A68,SEARCH("&gt;",'CFR - XML import'!$A68,1)+1,SEARCH("/",'CFR - XML import'!$A68,1)-SEARCH("&gt;",'CFR - XML import'!$A68,1)-2)))</f>
        <v>0</v>
      </c>
      <c r="AA74" s="140">
        <f>IF(ISERROR(FIND(AA$3,'CFR - XML import'!$A68)),0,VALUE(MID('CFR - XML import'!$A68,SEARCH("&gt;",'CFR - XML import'!$A68,1)+1,SEARCH("/",'CFR - XML import'!$A68,1)-SEARCH("&gt;",'CFR - XML import'!$A68,1)-2)))</f>
        <v>0</v>
      </c>
      <c r="AB74" s="140">
        <f>IF(ISERROR(FIND(AB$3,'CFR - XML import'!$A68)),0,VALUE(MID('CFR - XML import'!$A68,SEARCH("&gt;",'CFR - XML import'!$A68,1)+1,SEARCH("/",'CFR - XML import'!$A68,1)-SEARCH("&gt;",'CFR - XML import'!$A68,1)-2)))</f>
        <v>0</v>
      </c>
      <c r="AC74" s="140">
        <f>IF(ISERROR(FIND(AC$3,'CFR - XML import'!$A68)),0,VALUE(MID('CFR - XML import'!$A68,SEARCH("&gt;",'CFR - XML import'!$A68,1)+1,SEARCH("/",'CFR - XML import'!$A68,1)-SEARCH("&gt;",'CFR - XML import'!$A68,1)-2)))</f>
        <v>0</v>
      </c>
      <c r="AD74" s="140">
        <f>IF(ISERROR(FIND(AD$3,'CFR - XML import'!$A68)),0,VALUE(MID('CFR - XML import'!$A68,SEARCH("&gt;",'CFR - XML import'!$A68,1)+1,SEARCH("/",'CFR - XML import'!$A68,1)-SEARCH("&gt;",'CFR - XML import'!$A68,1)-2)))</f>
        <v>0</v>
      </c>
      <c r="AE74" s="140">
        <f>IF(ISERROR(FIND(AE$3,'CFR - XML import'!$A68)),0,VALUE(MID('CFR - XML import'!$A68,SEARCH("&gt;",'CFR - XML import'!$A68,1)+1,SEARCH("/",'CFR - XML import'!$A68,1)-SEARCH("&gt;",'CFR - XML import'!$A68,1)-2)))</f>
        <v>0</v>
      </c>
      <c r="AF74" s="140">
        <f>IF(ISERROR(FIND(AF$3,'CFR - XML import'!$A68)),0,VALUE(MID('CFR - XML import'!$A68,SEARCH("&gt;",'CFR - XML import'!$A68,1)+1,SEARCH("/",'CFR - XML import'!$A68,1)-SEARCH("&gt;",'CFR - XML import'!$A68,1)-2)))</f>
        <v>0</v>
      </c>
      <c r="AG74" s="140">
        <f>IF(ISERROR(FIND(AG$3,'CFR - XML import'!$A68)),0,VALUE(MID('CFR - XML import'!$A68,SEARCH("&gt;",'CFR - XML import'!$A68,1)+1,SEARCH("/",'CFR - XML import'!$A68,1)-SEARCH("&gt;",'CFR - XML import'!$A68,1)-2)))</f>
        <v>0</v>
      </c>
      <c r="AH74" s="140">
        <f>IF(ISERROR(FIND(AH$3,'CFR - XML import'!$A68)),0,VALUE(MID('CFR - XML import'!$A68,SEARCH("&gt;",'CFR - XML import'!$A68,1)+1,SEARCH("/",'CFR - XML import'!$A68,1)-SEARCH("&gt;",'CFR - XML import'!$A68,1)-2)))</f>
        <v>0</v>
      </c>
      <c r="AI74" s="140">
        <f>IF(ISERROR(FIND(AI$3,'CFR - XML import'!$A68)),0,VALUE(MID('CFR - XML import'!$A68,SEARCH("&gt;",'CFR - XML import'!$A68,1)+1,SEARCH("/",'CFR - XML import'!$A68,1)-SEARCH("&gt;",'CFR - XML import'!$A68,1)-2)))</f>
        <v>0</v>
      </c>
      <c r="AJ74" s="140">
        <f>IF(ISERROR(FIND(AJ$3,'CFR - XML import'!$A68)),0,VALUE(MID('CFR - XML import'!$A68,SEARCH("&gt;",'CFR - XML import'!$A68,1)+1,SEARCH("/",'CFR - XML import'!$A68,1)-SEARCH("&gt;",'CFR - XML import'!$A68,1)-2)))</f>
        <v>0</v>
      </c>
      <c r="AK74" s="140">
        <f>IF(ISERROR(FIND(AK$3,'CFR - XML import'!$A68)),0,VALUE(MID('CFR - XML import'!$A68,SEARCH("&gt;",'CFR - XML import'!$A68,1)+1,SEARCH("/",'CFR - XML import'!$A68,1)-SEARCH("&gt;",'CFR - XML import'!$A68,1)-2)))</f>
        <v>0</v>
      </c>
      <c r="AL74" s="140">
        <f>IF(ISERROR(FIND(AL$3,'CFR - XML import'!$A68)),0,VALUE(MID('CFR - XML import'!$A68,SEARCH("&gt;",'CFR - XML import'!$A68,1)+1,SEARCH("/",'CFR - XML import'!$A68,1)-SEARCH("&gt;",'CFR - XML import'!$A68,1)-2)))</f>
        <v>0</v>
      </c>
      <c r="AM74" s="140">
        <f>IF(ISERROR(FIND(AM$3,'CFR - XML import'!$A68)),0,VALUE(MID('CFR - XML import'!$A68,SEARCH("&gt;",'CFR - XML import'!$A68,1)+1,SEARCH("/",'CFR - XML import'!$A68,1)-SEARCH("&gt;",'CFR - XML import'!$A68,1)-2)))</f>
        <v>0</v>
      </c>
      <c r="AN74" s="140">
        <f>IF(ISERROR(FIND(AN$3,'CFR - XML import'!$A68)),0,VALUE(MID('CFR - XML import'!$A68,SEARCH("&gt;",'CFR - XML import'!$A68,1)+1,SEARCH("/",'CFR - XML import'!$A68,1)-SEARCH("&gt;",'CFR - XML import'!$A68,1)-2)))</f>
        <v>0</v>
      </c>
      <c r="AO74" s="140">
        <f>IF(ISERROR(FIND(AO$3,'CFR - XML import'!$A68)),0,VALUE(MID('CFR - XML import'!$A68,SEARCH("&gt;",'CFR - XML import'!$A68,1)+1,SEARCH("/",'CFR - XML import'!$A68,1)-SEARCH("&gt;",'CFR - XML import'!$A68,1)-2)))</f>
        <v>0</v>
      </c>
      <c r="AP74" s="140">
        <f>IF(ISERROR(FIND(AP$3,'CFR - XML import'!$A68)),0,VALUE(MID('CFR - XML import'!$A68,SEARCH("&gt;",'CFR - XML import'!$A68,1)+1,SEARCH("/",'CFR - XML import'!$A68,1)-SEARCH("&gt;",'CFR - XML import'!$A68,1)-2)))</f>
        <v>0</v>
      </c>
      <c r="AQ74" s="140">
        <f>IF(ISERROR(FIND(AQ$3,'CFR - XML import'!$A68)),0,VALUE(MID('CFR - XML import'!$A68,SEARCH("&gt;",'CFR - XML import'!$A68,1)+1,SEARCH("/",'CFR - XML import'!$A68,1)-SEARCH("&gt;",'CFR - XML import'!$A68,1)-2)))</f>
        <v>0</v>
      </c>
      <c r="AR74" s="140">
        <f>IF(ISERROR(FIND(AR$3,'CFR - XML import'!$A68)),0,VALUE(MID('CFR - XML import'!$A68,SEARCH("&gt;",'CFR - XML import'!$A68,1)+1,SEARCH("/",'CFR - XML import'!$A68,1)-SEARCH("&gt;",'CFR - XML import'!$A68,1)-2)))</f>
        <v>0</v>
      </c>
      <c r="AS74" s="140">
        <f>IF(ISERROR(FIND(AS$3,'CFR - XML import'!$A68)),0,VALUE(MID('CFR - XML import'!$A68,SEARCH("&gt;",'CFR - XML import'!$A68,1)+1,SEARCH("/",'CFR - XML import'!$A68,1)-SEARCH("&gt;",'CFR - XML import'!$A68,1)-2)))</f>
        <v>0</v>
      </c>
      <c r="AT74" s="140">
        <f>IF(ISERROR(FIND(AT$3,'CFR - XML import'!$A68)),0,VALUE(MID('CFR - XML import'!$A68,SEARCH("&gt;",'CFR - XML import'!$A68,1)+1,SEARCH("/",'CFR - XML import'!$A68,1)-SEARCH("&gt;",'CFR - XML import'!$A68,1)-2)))</f>
        <v>0</v>
      </c>
      <c r="AU74" s="140">
        <f>IF(ISERROR(FIND(AU$3,'CFR - XML import'!$A68)),0,VALUE(MID('CFR - XML import'!$A68,SEARCH("&gt;",'CFR - XML import'!$A68,1)+1,SEARCH("/",'CFR - XML import'!$A68,1)-SEARCH("&gt;",'CFR - XML import'!$A68,1)-2)))</f>
        <v>7097.41</v>
      </c>
      <c r="AV74" s="140">
        <f>IF(ISERROR(FIND(AV$3,'CFR - XML import'!$A68)),0,VALUE(MID('CFR - XML import'!$A68,SEARCH("&gt;",'CFR - XML import'!$A68,1)+1,SEARCH("/",'CFR - XML import'!$A68,1)-SEARCH("&gt;",'CFR - XML import'!$A68,1)-2)))</f>
        <v>0</v>
      </c>
      <c r="AW74" s="140">
        <f>IF(ISERROR(FIND(AW$3,'CFR - XML import'!$A68)),0,VALUE(MID('CFR - XML import'!$A68,SEARCH("&gt;",'CFR - XML import'!$A68,1)+1,SEARCH("/",'CFR - XML import'!$A68,1)-SEARCH("&gt;",'CFR - XML import'!$A68,1)-2)))</f>
        <v>0</v>
      </c>
      <c r="AX74" s="140">
        <f>IF(ISERROR(FIND(AX$3,'CFR - XML import'!$A68)),0,VALUE(MID('CFR - XML import'!$A68,SEARCH("&gt;",'CFR - XML import'!$A68,1)+1,SEARCH("/",'CFR - XML import'!$A68,1)-SEARCH("&gt;",'CFR - XML import'!$A68,1)-2)))</f>
        <v>0</v>
      </c>
      <c r="AY74" s="140">
        <f>IF(ISERROR(FIND(AY$3,'CFR - XML import'!$A68)),0,VALUE(MID('CFR - XML import'!$A68,SEARCH("&gt;",'CFR - XML import'!$A68,1)+1,SEARCH("/",'CFR - XML import'!$A68,1)-SEARCH("&gt;",'CFR - XML import'!$A68,1)-2)))</f>
        <v>0</v>
      </c>
      <c r="AZ74" s="140">
        <f>IF(ISERROR(FIND(AZ$3,'CFR - XML import'!$A68)),0,VALUE(MID('CFR - XML import'!$A68,SEARCH("&gt;",'CFR - XML import'!$A68,1)+1,SEARCH("/",'CFR - XML import'!$A68,1)-SEARCH("&gt;",'CFR - XML import'!$A68,1)-2)))</f>
        <v>0</v>
      </c>
      <c r="BA74" s="140">
        <f>IF(ISERROR(FIND(BA$3,'CFR - XML import'!$A68)),0,VALUE(MID('CFR - XML import'!$A68,SEARCH("&gt;",'CFR - XML import'!$A68,1)+1,SEARCH("/",'CFR - XML import'!$A68,1)-SEARCH("&gt;",'CFR - XML import'!$A68,1)-2)))</f>
        <v>0</v>
      </c>
      <c r="BB74" s="140">
        <f>IF(ISERROR(FIND(BB$3,'CFR - XML import'!$A68)),0,VALUE(MID('CFR - XML import'!$A68,SEARCH("&gt;",'CFR - XML import'!$A68,1)+1,SEARCH("/",'CFR - XML import'!$A68,1)-SEARCH("&gt;",'CFR - XML import'!$A68,1)-2)))</f>
        <v>0</v>
      </c>
      <c r="BC74" s="140">
        <f>IF(ISERROR(FIND(BC$3,'CFR - XML import'!$A68)),0,VALUE(MID('CFR - XML import'!$A68,SEARCH("&gt;",'CFR - XML import'!$A68,1)+1,SEARCH("/",'CFR - XML import'!$A68,1)-SEARCH("&gt;",'CFR - XML import'!$A68,1)-2)))</f>
        <v>0</v>
      </c>
      <c r="BD74" s="140">
        <f>IF(ISERROR(FIND(BD$3,'CFR - XML import'!$A68)),0,VALUE(MID('CFR - XML import'!$A68,SEARCH("&gt;",'CFR - XML import'!$A68,1)+1,SEARCH("/",'CFR - XML import'!$A68,1)-SEARCH("&gt;",'CFR - XML import'!$A68,1)-2)))</f>
        <v>0</v>
      </c>
      <c r="BE74" s="140">
        <f>IF(ISERROR(FIND(BE$3,'CFR - XML import'!$A68)),0,VALUE(MID('CFR - XML import'!$A68,SEARCH("&gt;",'CFR - XML import'!$A68,1)+1,SEARCH("/",'CFR - XML import'!$A68,1)-SEARCH("&gt;",'CFR - XML import'!$A68,1)-2)))</f>
        <v>0</v>
      </c>
      <c r="BF74" s="140">
        <f>IF(ISERROR(FIND(BF$3,'CFR - XML import'!$A68)),0,VALUE(MID('CFR - XML import'!$A68,SEARCH("&gt;",'CFR - XML import'!$A68,1)+1,SEARCH("/",'CFR - XML import'!$A68,1)-SEARCH("&gt;",'CFR - XML import'!$A68,1)-2)))</f>
        <v>0</v>
      </c>
      <c r="BG74" s="140">
        <f>IF(ISERROR(FIND(BG$3,'CFR - XML import'!$A68)),0,VALUE(MID('CFR - XML import'!$A68,SEARCH("&gt;",'CFR - XML import'!$A68,1)+1,SEARCH("/",'CFR - XML import'!$A68,1)-SEARCH("&gt;",'CFR - XML import'!$A68,1)-2)))</f>
        <v>0</v>
      </c>
      <c r="BH74" s="140">
        <f>IF(ISERROR(FIND(BH$3,'CFR - XML import'!$A68)),0,VALUE(MID('CFR - XML import'!$A68,SEARCH("&gt;",'CFR - XML import'!$A68,1)+1,SEARCH("/",'CFR - XML import'!$A68,1)-SEARCH("&gt;",'CFR - XML import'!$A68,1)-2)))</f>
        <v>0</v>
      </c>
      <c r="BI74" s="140">
        <f>IF(ISERROR(FIND(BI$3,'CFR - XML import'!$A68)),0,VALUE(MID('CFR - XML import'!$A68,SEARCH("&gt;",'CFR - XML import'!$A68,1)+1,SEARCH("/",'CFR - XML import'!$A68,1)-SEARCH("&gt;",'CFR - XML import'!$A68,1)-2)))</f>
        <v>0</v>
      </c>
      <c r="BJ74" s="140">
        <f>IF(ISERROR(FIND(BJ$3,'CFR - XML import'!$A68)),0,VALUE(MID('CFR - XML import'!$A68,SEARCH("&gt;",'CFR - XML import'!$A68,1)+1,SEARCH("/",'CFR - XML import'!$A68,1)-SEARCH("&gt;",'CFR - XML import'!$A68,1)-2)))</f>
        <v>0</v>
      </c>
      <c r="BK74" s="140">
        <f>IF(ISERROR(FIND(BK$3,'CFR - XML import'!$A68)),0,VALUE(MID('CFR - XML import'!$A68,SEARCH("&gt;",'CFR - XML import'!$A68,1)+1,SEARCH("/",'CFR - XML import'!$A68,1)-SEARCH("&gt;",'CFR - XML import'!$A68,1)-2)))</f>
        <v>0</v>
      </c>
      <c r="BL74" s="140">
        <f>IF(ISERROR(FIND(BL$3,'CFR - XML import'!$A68)),0,VALUE(MID('CFR - XML import'!$A68,SEARCH("&gt;",'CFR - XML import'!$A68,1)+1,SEARCH("/",'CFR - XML import'!$A68,1)-SEARCH("&gt;",'CFR - XML import'!$A68,1)-2)))</f>
        <v>0</v>
      </c>
      <c r="BM74" s="140">
        <f>IF(ISERROR(FIND(BM$3,'CFR - XML import'!$A68)),0,VALUE(MID('CFR - XML import'!$A68,SEARCH("&gt;",'CFR - XML import'!$A68,1)+1,SEARCH("/",'CFR - XML import'!$A68,1)-SEARCH("&gt;",'CFR - XML import'!$A68,1)-2)))</f>
        <v>0</v>
      </c>
      <c r="BN74" s="140">
        <f>IF(ISERROR(FIND(BN$3,'CFR - XML import'!$A68)),0,VALUE(MID('CFR - XML import'!$A68,SEARCH("&gt;",'CFR - XML import'!$A68,1)+1,SEARCH("/",'CFR - XML import'!$A68,1)-SEARCH("&gt;",'CFR - XML import'!$A68,1)-2)))</f>
        <v>0</v>
      </c>
      <c r="BO74" s="140">
        <f>IF(ISERROR(FIND(BO$3,'CFR - XML import'!$A68)),0,VALUE(MID('CFR - XML import'!$A68,SEARCH("&gt;",'CFR - XML import'!$A68,1)+1,SEARCH("/",'CFR - XML import'!$A68,1)-SEARCH("&gt;",'CFR - XML import'!$A68,1)-2)))</f>
        <v>0</v>
      </c>
      <c r="BP74" s="140">
        <f>IF(ISERROR(FIND(BP$3,'CFR - XML import'!$A68)),0,VALUE(MID('CFR - XML import'!$A68,SEARCH("&gt;",'CFR - XML import'!$A68,1)+1,SEARCH("/",'CFR - XML import'!$A68,1)-SEARCH("&gt;",'CFR - XML import'!$A68,1)-2)))</f>
        <v>0</v>
      </c>
      <c r="BQ74" s="140">
        <f>IF(ISERROR(FIND(BQ$3,'CFR - XML import'!$A68)),0,VALUE(MID('CFR - XML import'!$A68,SEARCH("&gt;",'CFR - XML import'!$A68,1)+1,SEARCH("/",'CFR - XML import'!$A68,1)-SEARCH("&gt;",'CFR - XML import'!$A68,1)-2)))</f>
        <v>0</v>
      </c>
      <c r="BR74" s="140">
        <f>IF(ISERROR(FIND(BR$3,'CFR - XML import'!$A68)),0,VALUE(MID('CFR - XML import'!$A68,SEARCH("&gt;",'CFR - XML import'!$A68,1)+1,SEARCH("/",'CFR - XML import'!$A68,1)-SEARCH("&gt;",'CFR - XML import'!$A68,1)-2)))</f>
        <v>0</v>
      </c>
      <c r="BS74" s="140">
        <f>IF(ISERROR(FIND(BS$3,'CFR - XML import'!$A68)),0,VALUE(MID('CFR - XML import'!$A68,SEARCH("&gt;",'CFR - XML import'!$A68,1)+1,SEARCH("/",'CFR - XML import'!$A68,1)-SEARCH("&gt;",'CFR - XML import'!$A68,1)-2)))</f>
        <v>0</v>
      </c>
      <c r="BT74" s="140">
        <f>IF(ISERROR(FIND(BT$3,'CFR - XML import'!$A68)),0,VALUE(MID('CFR - XML import'!$A68,SEARCH("&gt;",'CFR - XML import'!$A68,1)+1,SEARCH("/",'CFR - XML import'!$A68,1)-SEARCH("&gt;",'CFR - XML import'!$A68,1)-2)))</f>
        <v>0</v>
      </c>
      <c r="BU74" s="140">
        <f>IF(ISERROR(FIND(BU$3,'CFR - XML import'!$A68)),0,VALUE(MID('CFR - XML import'!$A68,SEARCH("&gt;",'CFR - XML import'!$A68,1)+1,SEARCH("/",'CFR - XML import'!$A68,1)-SEARCH("&gt;",'CFR - XML import'!$A68,1)-2)))</f>
        <v>0</v>
      </c>
      <c r="BV74" s="140">
        <f>IF(ISERROR(FIND(BV$3,'CFR - XML import'!$A68)),0,VALUE(MID('CFR - XML import'!$A68,SEARCH("&gt;",'CFR - XML import'!$A68,1)+1,SEARCH("/",'CFR - XML import'!$A68,1)-SEARCH("&gt;",'CFR - XML import'!$A68,1)-2)))</f>
        <v>0</v>
      </c>
      <c r="BW74" s="140">
        <f>IF(ISERROR(FIND(BW$3,'CFR - XML import'!$A68)),0,VALUE(MID('CFR - XML import'!$A68,SEARCH("&gt;",'CFR - XML import'!$A68,1)+1,SEARCH("/",'CFR - XML import'!$A68,1)-SEARCH("&gt;",'CFR - XML import'!$A68,1)-2)))</f>
        <v>0</v>
      </c>
      <c r="BX74" s="140">
        <f>IF(ISERROR(FIND(BX$3,'CFR - XML import'!$A68)),0,VALUE(MID('CFR - XML import'!$A68,SEARCH("&gt;",'CFR - XML import'!$A68,1)+1,SEARCH("/",'CFR - XML import'!$A68,1)-SEARCH("&gt;",'CFR - XML import'!$A68,1)-2)))</f>
        <v>0</v>
      </c>
      <c r="BY74" s="140">
        <f>IF(ISERROR(FIND(BY$3,'CFR - XML import'!$A68)),0,VALUE(MID('CFR - XML import'!$A68,SEARCH("&gt;",'CFR - XML import'!$A68,1)+1,SEARCH("/",'CFR - XML import'!$A68,1)-SEARCH("&gt;",'CFR - XML import'!$A68,1)-2)))</f>
        <v>0</v>
      </c>
      <c r="BZ74" s="140">
        <f>IF(ISERROR(FIND(BZ$3,'CFR - XML import'!$A68)),0,VALUE(MID('CFR - XML import'!$A68,SEARCH("&gt;",'CFR - XML import'!$A68,1)+1,SEARCH("/",'CFR - XML import'!$A68,1)-SEARCH("&gt;",'CFR - XML import'!$A68,1)-2)))</f>
        <v>0</v>
      </c>
      <c r="CG74" s="142">
        <f>IF(ISERROR(IF(MID('CFR - XML import'!$A68,LEN($CF$4)+5,LEN('CFR - XML import'!$A68)-(2*LEN($CF$4)+5))="RMMS",1,IF(MID('CFR - XML import'!$A68,LEN("    &lt;InputSystem&gt;")+1,LEN('CFR - XML import'!$A68)-(LEN("    &lt;InputSystem&gt;")+LEN($CF$4)+1))="SIMS",2,0))),0,IF(MID('CFR - XML import'!$A68,LEN($CF$4)+5,LEN('CFR - XML import'!$A68)-(2*LEN($CF$4)+5))="RMMS",1,IF(MID('CFR - XML import'!$A68,LEN("    &lt;InputSystem&gt;")+1,LEN('CFR - XML import'!$A68)-(LEN("    &lt;InputSystem&gt;")+LEN($CF$4)+1))="SIMS",2,0)))</f>
        <v>0</v>
      </c>
      <c r="CH74" s="140">
        <f>IF(ISERROR(FIND(CH$3,'CFR - XML import'!$A68)),0,MID('CFR - XML import'!$A68,SEARCH("&gt;",'CFR - XML import'!$A68,1)+1,SEARCH("/",'CFR - XML import'!$A68,1)-SEARCH("&gt;",'CFR - XML import'!$A68,1)-2))</f>
        <v>0</v>
      </c>
      <c r="CI74" s="140">
        <f>IF(ISERROR(FIND(CI$3,'CFR - XML import'!$A68)),0,MID('CFR - XML import'!$A68,SEARCH("&gt;",'CFR - XML import'!$A68,1)+1,SEARCH("/",'CFR - XML import'!$A68,1)-SEARCH("&gt;",'CFR - XML import'!$A68,1)-2))</f>
        <v>0</v>
      </c>
      <c r="CJ74" s="140">
        <f>IF(ISERROR(FIND(CJ$3,'CFR - XML import'!$A68)),0,MID('CFR - XML import'!$A68,SEARCH("&gt;",'CFR - XML import'!$A68,1)+1,SEARCH("/",'CFR - XML import'!$A68,1)-SEARCH("&gt;",'CFR - XML import'!$A68,1)-2))</f>
        <v>0</v>
      </c>
      <c r="CK74" s="140">
        <f>IF(ISERROR(FIND(CK$3,'CFR - XML import'!$A68)),0,MID('CFR - XML import'!$A68,SEARCH("&gt;",'CFR - XML import'!$A68,1)+1,SEARCH("/",'CFR - XML import'!$A68,1)-SEARCH("&gt;",'CFR - XML import'!$A68,1)-2))</f>
        <v>0</v>
      </c>
      <c r="CL74" s="140">
        <f>IF(ISERROR(FIND(CL$3,'CFR - XML import'!$A68)),0,MID('CFR - XML import'!$A68,SEARCH("&gt;",'CFR - XML import'!$A68,1)+1,SEARCH("/",'CFR - XML import'!$A68,1)-SEARCH("&gt;",'CFR - XML import'!$A68,1)-2))</f>
        <v>0</v>
      </c>
      <c r="CM74" s="140">
        <f>IF(ISERROR(FIND(CM$3,'CFR - XML import'!$A68)),0,MID('CFR - XML import'!$A68,SEARCH("&gt;",'CFR - XML import'!$A68,1)+1,SEARCH("/",'CFR - XML import'!$A68,1)-SEARCH("&gt;",'CFR - XML import'!$A68,1)-2))</f>
        <v>0</v>
      </c>
    </row>
    <row r="75" spans="1:91" x14ac:dyDescent="0.2">
      <c r="A75" s="139" t="str">
        <f>IF(AND('CFR - XML import'!A69&lt;&gt;"",LEFT('CFR - XML import'!A69,1)&lt;&gt;"&lt;",LEFT('CFR - XML import'!A69,3)&lt;&gt;"  &lt;",LEFT('CFR - XML import'!A69,5)&lt;&gt;"    &lt;",LEFT('CFR - XML import'!A69,7)&lt;&gt;"      &lt;",LEFT('CFR - XML import'!A69,9)&lt;&gt;"        &lt;",$B$1="SIMS"),'CFR - XML import'!A69,IF(AND(LEFT('CFR - XML import'!A69,9)="&lt;Details&gt;",$B$1="RM"),'CFR - XML import'!A69,""))</f>
        <v/>
      </c>
      <c r="B75" s="140">
        <f>IF(ISERROR(FIND(B$3,'CFR - XML import'!$A69)),0,VALUE(MID('CFR - XML import'!$A69,SEARCH("&gt;",'CFR - XML import'!$A69,1)+1,SEARCH("/",'CFR - XML import'!$A69,1)-SEARCH("&gt;",'CFR - XML import'!$A69,1)-2)))</f>
        <v>0</v>
      </c>
      <c r="D75" s="140">
        <f>IF(ISERROR(FIND(D$3,'CFR - XML import'!$A69)),0,MID('CFR - XML import'!$A69,SEARCH("&gt;",'CFR - XML import'!$A69,1)+1,SEARCH("/",'CFR - XML import'!$A69,1)-SEARCH("&gt;",'CFR - XML import'!$A69,1)-2))</f>
        <v>0</v>
      </c>
      <c r="E75" s="140">
        <f>IF(ISERROR(FIND(E$3,'CFR - XML import'!$A69)),0,MID('CFR - XML import'!$A69,SEARCH("&gt;",'CFR - XML import'!$A69,1)+1,SEARCH("/",'CFR - XML import'!$A69,1)-SEARCH("&gt;",'CFR - XML import'!$A69,1)-2))</f>
        <v>0</v>
      </c>
      <c r="F75" s="141">
        <f>IF($B$1="SIMS",IF(ISERROR(FIND(F$3,'CFR - XML import'!$A69)),0,VALUE(MID('CFR - XML import'!$A69,15,10))),IF(ISERROR(FIND(F$3,'CFR - XML import'!$A69)),0,VALUE(MID('CFR - XML import'!$A69,15,10))))</f>
        <v>0</v>
      </c>
      <c r="G75" s="140">
        <f>IF(ISERROR(FIND(G$3,'CFR - XML import'!$A69)),0,VALUE(MID('CFR - XML import'!$A69,SEARCH("&gt;",'CFR - XML import'!$A69,1)+1,SEARCH("/",'CFR - XML import'!$A69,1)-SEARCH("&gt;",'CFR - XML import'!$A69,1)-2)))</f>
        <v>0</v>
      </c>
      <c r="H75" s="140">
        <f>IF(ISERROR(FIND(H$3,'CFR - XML import'!$A69)),0,VALUE(MID('CFR - XML import'!$A69,SEARCH("&gt;",'CFR - XML import'!$A69,1)+1,SEARCH("/",'CFR - XML import'!$A69,1)-SEARCH("&gt;",'CFR - XML import'!$A69,1)-2)))</f>
        <v>0</v>
      </c>
      <c r="I75" s="140">
        <f>IF(ISERROR(FIND(I$3,'CFR - XML import'!$A69)),0,VALUE(MID('CFR - XML import'!$A69,SEARCH("&gt;",'CFR - XML import'!$A69,1)+1,SEARCH("/",'CFR - XML import'!$A69,1)-SEARCH("&gt;",'CFR - XML import'!$A69,1)-2)))</f>
        <v>0</v>
      </c>
      <c r="J75" s="140">
        <f>IF(ISERROR(FIND(J$3,'CFR - XML import'!$A69)),0,VALUE(MID('CFR - XML import'!$A69,SEARCH("&gt;",'CFR - XML import'!$A69,1)+1,SEARCH("/",'CFR - XML import'!$A69,1)-SEARCH("&gt;",'CFR - XML import'!$A69,1)-2)))</f>
        <v>0</v>
      </c>
      <c r="K75" s="140">
        <f>IF(ISERROR(FIND(K$3,'CFR - XML import'!$A69)),0,VALUE(MID('CFR - XML import'!$A69,SEARCH("&gt;",'CFR - XML import'!$A69,1)+1,SEARCH("/",'CFR - XML import'!$A69,1)-SEARCH("&gt;",'CFR - XML import'!$A69,1)-2)))</f>
        <v>0</v>
      </c>
      <c r="L75" s="140">
        <f>IF(ISERROR(FIND(L$3,'CFR - XML import'!$A69)),0,VALUE(MID('CFR - XML import'!$A69,SEARCH("&gt;",'CFR - XML import'!$A69,1)+1,SEARCH("/",'CFR - XML import'!$A69,1)-SEARCH("&gt;",'CFR - XML import'!$A69,1)-2)))</f>
        <v>0</v>
      </c>
      <c r="M75" s="140">
        <f>IF(ISERROR(FIND(M$3,'CFR - XML import'!$A69)),0,VALUE(MID('CFR - XML import'!$A69,SEARCH("&gt;",'CFR - XML import'!$A69,1)+1,SEARCH("/",'CFR - XML import'!$A69,1)-SEARCH("&gt;",'CFR - XML import'!$A69,1)-2)))</f>
        <v>0</v>
      </c>
      <c r="N75" s="140">
        <f>IF(ISERROR(FIND(N$3,'CFR - XML import'!$A69)),0,VALUE(MID('CFR - XML import'!$A69,SEARCH("&gt;",'CFR - XML import'!$A69,1)+1,SEARCH("/",'CFR - XML import'!$A69,1)-SEARCH("&gt;",'CFR - XML import'!$A69,1)-2)))</f>
        <v>0</v>
      </c>
      <c r="O75" s="140">
        <f>IF(ISERROR(FIND(O$3,'CFR - XML import'!$A69)),0,VALUE(MID('CFR - XML import'!$A69,SEARCH("&gt;",'CFR - XML import'!$A69,1)+1,SEARCH("/",'CFR - XML import'!$A69,1)-SEARCH("&gt;",'CFR - XML import'!$A69,1)-2)))</f>
        <v>0</v>
      </c>
      <c r="P75" s="140">
        <f>IF(ISERROR(FIND(P$3,'CFR - XML import'!$A69)),0,VALUE(MID('CFR - XML import'!$A69,SEARCH("&gt;",'CFR - XML import'!$A69,1)+1,SEARCH("/",'CFR - XML import'!$A69,1)-SEARCH("&gt;",'CFR - XML import'!$A69,1)-2)))</f>
        <v>0</v>
      </c>
      <c r="Q75" s="140">
        <f>IF(ISERROR(FIND(Q$3,'CFR - XML import'!$A69)),0,VALUE(MID('CFR - XML import'!$A69,SEARCH("&gt;",'CFR - XML import'!$A69,1)+1,SEARCH("/",'CFR - XML import'!$A69,1)-SEARCH("&gt;",'CFR - XML import'!$A69,1)-2)))</f>
        <v>0</v>
      </c>
      <c r="R75" s="140">
        <f>IF(ISERROR(FIND(R$3,'CFR - XML import'!$A69)),0,VALUE(MID('CFR - XML import'!$A69,SEARCH("&gt;",'CFR - XML import'!$A69,1)+1,SEARCH("/",'CFR - XML import'!$A69,1)-SEARCH("&gt;",'CFR - XML import'!$A69,1)-2)))</f>
        <v>0</v>
      </c>
      <c r="S75" s="140">
        <f>IF(ISERROR(FIND(S$3,'CFR - XML import'!$A69)),0,VALUE(MID('CFR - XML import'!$A69,SEARCH("&gt;",'CFR - XML import'!$A69,1)+1,SEARCH("/",'CFR - XML import'!$A69,1)-SEARCH("&gt;",'CFR - XML import'!$A69,1)-2)))</f>
        <v>0</v>
      </c>
      <c r="T75" s="140">
        <f>IF(ISERROR(FIND(T$3,'CFR - XML import'!$A69)),0,VALUE(MID('CFR - XML import'!$A69,SEARCH("&gt;",'CFR - XML import'!$A69,1)+1,SEARCH("/",'CFR - XML import'!$A69,1)-SEARCH("&gt;",'CFR - XML import'!$A69,1)-2)))</f>
        <v>0</v>
      </c>
      <c r="U75" s="140">
        <f>IF(ISERROR(FIND(U$3,'CFR - XML import'!$A69)),0,VALUE(MID('CFR - XML import'!$A69,SEARCH("&gt;",'CFR - XML import'!$A69,1)+1,SEARCH("/",'CFR - XML import'!$A69,1)-SEARCH("&gt;",'CFR - XML import'!$A69,1)-2)))</f>
        <v>0</v>
      </c>
      <c r="V75" s="140">
        <f>IF(ISERROR(FIND(V$3,'CFR - XML import'!$A69)),0,VALUE(MID('CFR - XML import'!$A69,SEARCH("&gt;",'CFR - XML import'!$A69,1)+1,SEARCH("/",'CFR - XML import'!$A69,1)-SEARCH("&gt;",'CFR - XML import'!$A69,1)-2)))</f>
        <v>0</v>
      </c>
      <c r="W75" s="140">
        <f>IF(ISERROR(FIND(W$3,'CFR - XML import'!$A69)),0,VALUE(MID('CFR - XML import'!$A69,SEARCH("&gt;",'CFR - XML import'!$A69,1)+1,SEARCH("/",'CFR - XML import'!$A69,1)-SEARCH("&gt;",'CFR - XML import'!$A69,1)-2)))</f>
        <v>0</v>
      </c>
      <c r="X75" s="140"/>
      <c r="Y75" s="140">
        <f>IF(ISERROR(FIND(Y$3,'CFR - XML import'!$A69)),0,VALUE(MID('CFR - XML import'!$A69,SEARCH("&gt;",'CFR - XML import'!$A69,1)+1,SEARCH("/",'CFR - XML import'!$A69,1)-SEARCH("&gt;",'CFR - XML import'!$A69,1)-2)))</f>
        <v>0</v>
      </c>
      <c r="Z75" s="140">
        <f>IF(ISERROR(FIND(Z$3,'CFR - XML import'!$A69)),0,VALUE(MID('CFR - XML import'!$A69,SEARCH("&gt;",'CFR - XML import'!$A69,1)+1,SEARCH("/",'CFR - XML import'!$A69,1)-SEARCH("&gt;",'CFR - XML import'!$A69,1)-2)))</f>
        <v>0</v>
      </c>
      <c r="AA75" s="140">
        <f>IF(ISERROR(FIND(AA$3,'CFR - XML import'!$A69)),0,VALUE(MID('CFR - XML import'!$A69,SEARCH("&gt;",'CFR - XML import'!$A69,1)+1,SEARCH("/",'CFR - XML import'!$A69,1)-SEARCH("&gt;",'CFR - XML import'!$A69,1)-2)))</f>
        <v>0</v>
      </c>
      <c r="AB75" s="140">
        <f>IF(ISERROR(FIND(AB$3,'CFR - XML import'!$A69)),0,VALUE(MID('CFR - XML import'!$A69,SEARCH("&gt;",'CFR - XML import'!$A69,1)+1,SEARCH("/",'CFR - XML import'!$A69,1)-SEARCH("&gt;",'CFR - XML import'!$A69,1)-2)))</f>
        <v>0</v>
      </c>
      <c r="AC75" s="140">
        <f>IF(ISERROR(FIND(AC$3,'CFR - XML import'!$A69)),0,VALUE(MID('CFR - XML import'!$A69,SEARCH("&gt;",'CFR - XML import'!$A69,1)+1,SEARCH("/",'CFR - XML import'!$A69,1)-SEARCH("&gt;",'CFR - XML import'!$A69,1)-2)))</f>
        <v>0</v>
      </c>
      <c r="AD75" s="140">
        <f>IF(ISERROR(FIND(AD$3,'CFR - XML import'!$A69)),0,VALUE(MID('CFR - XML import'!$A69,SEARCH("&gt;",'CFR - XML import'!$A69,1)+1,SEARCH("/",'CFR - XML import'!$A69,1)-SEARCH("&gt;",'CFR - XML import'!$A69,1)-2)))</f>
        <v>0</v>
      </c>
      <c r="AE75" s="140">
        <f>IF(ISERROR(FIND(AE$3,'CFR - XML import'!$A69)),0,VALUE(MID('CFR - XML import'!$A69,SEARCH("&gt;",'CFR - XML import'!$A69,1)+1,SEARCH("/",'CFR - XML import'!$A69,1)-SEARCH("&gt;",'CFR - XML import'!$A69,1)-2)))</f>
        <v>0</v>
      </c>
      <c r="AF75" s="140">
        <f>IF(ISERROR(FIND(AF$3,'CFR - XML import'!$A69)),0,VALUE(MID('CFR - XML import'!$A69,SEARCH("&gt;",'CFR - XML import'!$A69,1)+1,SEARCH("/",'CFR - XML import'!$A69,1)-SEARCH("&gt;",'CFR - XML import'!$A69,1)-2)))</f>
        <v>0</v>
      </c>
      <c r="AG75" s="140">
        <f>IF(ISERROR(FIND(AG$3,'CFR - XML import'!$A69)),0,VALUE(MID('CFR - XML import'!$A69,SEARCH("&gt;",'CFR - XML import'!$A69,1)+1,SEARCH("/",'CFR - XML import'!$A69,1)-SEARCH("&gt;",'CFR - XML import'!$A69,1)-2)))</f>
        <v>0</v>
      </c>
      <c r="AH75" s="140">
        <f>IF(ISERROR(FIND(AH$3,'CFR - XML import'!$A69)),0,VALUE(MID('CFR - XML import'!$A69,SEARCH("&gt;",'CFR - XML import'!$A69,1)+1,SEARCH("/",'CFR - XML import'!$A69,1)-SEARCH("&gt;",'CFR - XML import'!$A69,1)-2)))</f>
        <v>0</v>
      </c>
      <c r="AI75" s="140">
        <f>IF(ISERROR(FIND(AI$3,'CFR - XML import'!$A69)),0,VALUE(MID('CFR - XML import'!$A69,SEARCH("&gt;",'CFR - XML import'!$A69,1)+1,SEARCH("/",'CFR - XML import'!$A69,1)-SEARCH("&gt;",'CFR - XML import'!$A69,1)-2)))</f>
        <v>0</v>
      </c>
      <c r="AJ75" s="140">
        <f>IF(ISERROR(FIND(AJ$3,'CFR - XML import'!$A69)),0,VALUE(MID('CFR - XML import'!$A69,SEARCH("&gt;",'CFR - XML import'!$A69,1)+1,SEARCH("/",'CFR - XML import'!$A69,1)-SEARCH("&gt;",'CFR - XML import'!$A69,1)-2)))</f>
        <v>0</v>
      </c>
      <c r="AK75" s="140">
        <f>IF(ISERROR(FIND(AK$3,'CFR - XML import'!$A69)),0,VALUE(MID('CFR - XML import'!$A69,SEARCH("&gt;",'CFR - XML import'!$A69,1)+1,SEARCH("/",'CFR - XML import'!$A69,1)-SEARCH("&gt;",'CFR - XML import'!$A69,1)-2)))</f>
        <v>0</v>
      </c>
      <c r="AL75" s="140">
        <f>IF(ISERROR(FIND(AL$3,'CFR - XML import'!$A69)),0,VALUE(MID('CFR - XML import'!$A69,SEARCH("&gt;",'CFR - XML import'!$A69,1)+1,SEARCH("/",'CFR - XML import'!$A69,1)-SEARCH("&gt;",'CFR - XML import'!$A69,1)-2)))</f>
        <v>0</v>
      </c>
      <c r="AM75" s="140">
        <f>IF(ISERROR(FIND(AM$3,'CFR - XML import'!$A69)),0,VALUE(MID('CFR - XML import'!$A69,SEARCH("&gt;",'CFR - XML import'!$A69,1)+1,SEARCH("/",'CFR - XML import'!$A69,1)-SEARCH("&gt;",'CFR - XML import'!$A69,1)-2)))</f>
        <v>0</v>
      </c>
      <c r="AN75" s="140">
        <f>IF(ISERROR(FIND(AN$3,'CFR - XML import'!$A69)),0,VALUE(MID('CFR - XML import'!$A69,SEARCH("&gt;",'CFR - XML import'!$A69,1)+1,SEARCH("/",'CFR - XML import'!$A69,1)-SEARCH("&gt;",'CFR - XML import'!$A69,1)-2)))</f>
        <v>0</v>
      </c>
      <c r="AO75" s="140">
        <f>IF(ISERROR(FIND(AO$3,'CFR - XML import'!$A69)),0,VALUE(MID('CFR - XML import'!$A69,SEARCH("&gt;",'CFR - XML import'!$A69,1)+1,SEARCH("/",'CFR - XML import'!$A69,1)-SEARCH("&gt;",'CFR - XML import'!$A69,1)-2)))</f>
        <v>0</v>
      </c>
      <c r="AP75" s="140">
        <f>IF(ISERROR(FIND(AP$3,'CFR - XML import'!$A69)),0,VALUE(MID('CFR - XML import'!$A69,SEARCH("&gt;",'CFR - XML import'!$A69,1)+1,SEARCH("/",'CFR - XML import'!$A69,1)-SEARCH("&gt;",'CFR - XML import'!$A69,1)-2)))</f>
        <v>0</v>
      </c>
      <c r="AQ75" s="140">
        <f>IF(ISERROR(FIND(AQ$3,'CFR - XML import'!$A69)),0,VALUE(MID('CFR - XML import'!$A69,SEARCH("&gt;",'CFR - XML import'!$A69,1)+1,SEARCH("/",'CFR - XML import'!$A69,1)-SEARCH("&gt;",'CFR - XML import'!$A69,1)-2)))</f>
        <v>0</v>
      </c>
      <c r="AR75" s="140">
        <f>IF(ISERROR(FIND(AR$3,'CFR - XML import'!$A69)),0,VALUE(MID('CFR - XML import'!$A69,SEARCH("&gt;",'CFR - XML import'!$A69,1)+1,SEARCH("/",'CFR - XML import'!$A69,1)-SEARCH("&gt;",'CFR - XML import'!$A69,1)-2)))</f>
        <v>0</v>
      </c>
      <c r="AS75" s="140">
        <f>IF(ISERROR(FIND(AS$3,'CFR - XML import'!$A69)),0,VALUE(MID('CFR - XML import'!$A69,SEARCH("&gt;",'CFR - XML import'!$A69,1)+1,SEARCH("/",'CFR - XML import'!$A69,1)-SEARCH("&gt;",'CFR - XML import'!$A69,1)-2)))</f>
        <v>0</v>
      </c>
      <c r="AT75" s="140">
        <f>IF(ISERROR(FIND(AT$3,'CFR - XML import'!$A69)),0,VALUE(MID('CFR - XML import'!$A69,SEARCH("&gt;",'CFR - XML import'!$A69,1)+1,SEARCH("/",'CFR - XML import'!$A69,1)-SEARCH("&gt;",'CFR - XML import'!$A69,1)-2)))</f>
        <v>0</v>
      </c>
      <c r="AU75" s="140">
        <f>IF(ISERROR(FIND(AU$3,'CFR - XML import'!$A69)),0,VALUE(MID('CFR - XML import'!$A69,SEARCH("&gt;",'CFR - XML import'!$A69,1)+1,SEARCH("/",'CFR - XML import'!$A69,1)-SEARCH("&gt;",'CFR - XML import'!$A69,1)-2)))</f>
        <v>0</v>
      </c>
      <c r="AV75" s="140">
        <f>IF(ISERROR(FIND(AV$3,'CFR - XML import'!$A69)),0,VALUE(MID('CFR - XML import'!$A69,SEARCH("&gt;",'CFR - XML import'!$A69,1)+1,SEARCH("/",'CFR - XML import'!$A69,1)-SEARCH("&gt;",'CFR - XML import'!$A69,1)-2)))</f>
        <v>8316</v>
      </c>
      <c r="AW75" s="140">
        <f>IF(ISERROR(FIND(AW$3,'CFR - XML import'!$A69)),0,VALUE(MID('CFR - XML import'!$A69,SEARCH("&gt;",'CFR - XML import'!$A69,1)+1,SEARCH("/",'CFR - XML import'!$A69,1)-SEARCH("&gt;",'CFR - XML import'!$A69,1)-2)))</f>
        <v>0</v>
      </c>
      <c r="AX75" s="140">
        <f>IF(ISERROR(FIND(AX$3,'CFR - XML import'!$A69)),0,VALUE(MID('CFR - XML import'!$A69,SEARCH("&gt;",'CFR - XML import'!$A69,1)+1,SEARCH("/",'CFR - XML import'!$A69,1)-SEARCH("&gt;",'CFR - XML import'!$A69,1)-2)))</f>
        <v>0</v>
      </c>
      <c r="AY75" s="140">
        <f>IF(ISERROR(FIND(AY$3,'CFR - XML import'!$A69)),0,VALUE(MID('CFR - XML import'!$A69,SEARCH("&gt;",'CFR - XML import'!$A69,1)+1,SEARCH("/",'CFR - XML import'!$A69,1)-SEARCH("&gt;",'CFR - XML import'!$A69,1)-2)))</f>
        <v>0</v>
      </c>
      <c r="AZ75" s="140">
        <f>IF(ISERROR(FIND(AZ$3,'CFR - XML import'!$A69)),0,VALUE(MID('CFR - XML import'!$A69,SEARCH("&gt;",'CFR - XML import'!$A69,1)+1,SEARCH("/",'CFR - XML import'!$A69,1)-SEARCH("&gt;",'CFR - XML import'!$A69,1)-2)))</f>
        <v>0</v>
      </c>
      <c r="BA75" s="140">
        <f>IF(ISERROR(FIND(BA$3,'CFR - XML import'!$A69)),0,VALUE(MID('CFR - XML import'!$A69,SEARCH("&gt;",'CFR - XML import'!$A69,1)+1,SEARCH("/",'CFR - XML import'!$A69,1)-SEARCH("&gt;",'CFR - XML import'!$A69,1)-2)))</f>
        <v>0</v>
      </c>
      <c r="BB75" s="140">
        <f>IF(ISERROR(FIND(BB$3,'CFR - XML import'!$A69)),0,VALUE(MID('CFR - XML import'!$A69,SEARCH("&gt;",'CFR - XML import'!$A69,1)+1,SEARCH("/",'CFR - XML import'!$A69,1)-SEARCH("&gt;",'CFR - XML import'!$A69,1)-2)))</f>
        <v>0</v>
      </c>
      <c r="BC75" s="140">
        <f>IF(ISERROR(FIND(BC$3,'CFR - XML import'!$A69)),0,VALUE(MID('CFR - XML import'!$A69,SEARCH("&gt;",'CFR - XML import'!$A69,1)+1,SEARCH("/",'CFR - XML import'!$A69,1)-SEARCH("&gt;",'CFR - XML import'!$A69,1)-2)))</f>
        <v>0</v>
      </c>
      <c r="BD75" s="140">
        <f>IF(ISERROR(FIND(BD$3,'CFR - XML import'!$A69)),0,VALUE(MID('CFR - XML import'!$A69,SEARCH("&gt;",'CFR - XML import'!$A69,1)+1,SEARCH("/",'CFR - XML import'!$A69,1)-SEARCH("&gt;",'CFR - XML import'!$A69,1)-2)))</f>
        <v>0</v>
      </c>
      <c r="BE75" s="140">
        <f>IF(ISERROR(FIND(BE$3,'CFR - XML import'!$A69)),0,VALUE(MID('CFR - XML import'!$A69,SEARCH("&gt;",'CFR - XML import'!$A69,1)+1,SEARCH("/",'CFR - XML import'!$A69,1)-SEARCH("&gt;",'CFR - XML import'!$A69,1)-2)))</f>
        <v>0</v>
      </c>
      <c r="BF75" s="140">
        <f>IF(ISERROR(FIND(BF$3,'CFR - XML import'!$A69)),0,VALUE(MID('CFR - XML import'!$A69,SEARCH("&gt;",'CFR - XML import'!$A69,1)+1,SEARCH("/",'CFR - XML import'!$A69,1)-SEARCH("&gt;",'CFR - XML import'!$A69,1)-2)))</f>
        <v>0</v>
      </c>
      <c r="BG75" s="140">
        <f>IF(ISERROR(FIND(BG$3,'CFR - XML import'!$A69)),0,VALUE(MID('CFR - XML import'!$A69,SEARCH("&gt;",'CFR - XML import'!$A69,1)+1,SEARCH("/",'CFR - XML import'!$A69,1)-SEARCH("&gt;",'CFR - XML import'!$A69,1)-2)))</f>
        <v>0</v>
      </c>
      <c r="BH75" s="140">
        <f>IF(ISERROR(FIND(BH$3,'CFR - XML import'!$A69)),0,VALUE(MID('CFR - XML import'!$A69,SEARCH("&gt;",'CFR - XML import'!$A69,1)+1,SEARCH("/",'CFR - XML import'!$A69,1)-SEARCH("&gt;",'CFR - XML import'!$A69,1)-2)))</f>
        <v>0</v>
      </c>
      <c r="BI75" s="140">
        <f>IF(ISERROR(FIND(BI$3,'CFR - XML import'!$A69)),0,VALUE(MID('CFR - XML import'!$A69,SEARCH("&gt;",'CFR - XML import'!$A69,1)+1,SEARCH("/",'CFR - XML import'!$A69,1)-SEARCH("&gt;",'CFR - XML import'!$A69,1)-2)))</f>
        <v>0</v>
      </c>
      <c r="BJ75" s="140">
        <f>IF(ISERROR(FIND(BJ$3,'CFR - XML import'!$A69)),0,VALUE(MID('CFR - XML import'!$A69,SEARCH("&gt;",'CFR - XML import'!$A69,1)+1,SEARCH("/",'CFR - XML import'!$A69,1)-SEARCH("&gt;",'CFR - XML import'!$A69,1)-2)))</f>
        <v>0</v>
      </c>
      <c r="BK75" s="140">
        <f>IF(ISERROR(FIND(BK$3,'CFR - XML import'!$A69)),0,VALUE(MID('CFR - XML import'!$A69,SEARCH("&gt;",'CFR - XML import'!$A69,1)+1,SEARCH("/",'CFR - XML import'!$A69,1)-SEARCH("&gt;",'CFR - XML import'!$A69,1)-2)))</f>
        <v>0</v>
      </c>
      <c r="BL75" s="140">
        <f>IF(ISERROR(FIND(BL$3,'CFR - XML import'!$A69)),0,VALUE(MID('CFR - XML import'!$A69,SEARCH("&gt;",'CFR - XML import'!$A69,1)+1,SEARCH("/",'CFR - XML import'!$A69,1)-SEARCH("&gt;",'CFR - XML import'!$A69,1)-2)))</f>
        <v>0</v>
      </c>
      <c r="BM75" s="140">
        <f>IF(ISERROR(FIND(BM$3,'CFR - XML import'!$A69)),0,VALUE(MID('CFR - XML import'!$A69,SEARCH("&gt;",'CFR - XML import'!$A69,1)+1,SEARCH("/",'CFR - XML import'!$A69,1)-SEARCH("&gt;",'CFR - XML import'!$A69,1)-2)))</f>
        <v>0</v>
      </c>
      <c r="BN75" s="140">
        <f>IF(ISERROR(FIND(BN$3,'CFR - XML import'!$A69)),0,VALUE(MID('CFR - XML import'!$A69,SEARCH("&gt;",'CFR - XML import'!$A69,1)+1,SEARCH("/",'CFR - XML import'!$A69,1)-SEARCH("&gt;",'CFR - XML import'!$A69,1)-2)))</f>
        <v>0</v>
      </c>
      <c r="BO75" s="140">
        <f>IF(ISERROR(FIND(BO$3,'CFR - XML import'!$A69)),0,VALUE(MID('CFR - XML import'!$A69,SEARCH("&gt;",'CFR - XML import'!$A69,1)+1,SEARCH("/",'CFR - XML import'!$A69,1)-SEARCH("&gt;",'CFR - XML import'!$A69,1)-2)))</f>
        <v>0</v>
      </c>
      <c r="BP75" s="140">
        <f>IF(ISERROR(FIND(BP$3,'CFR - XML import'!$A69)),0,VALUE(MID('CFR - XML import'!$A69,SEARCH("&gt;",'CFR - XML import'!$A69,1)+1,SEARCH("/",'CFR - XML import'!$A69,1)-SEARCH("&gt;",'CFR - XML import'!$A69,1)-2)))</f>
        <v>0</v>
      </c>
      <c r="BQ75" s="140">
        <f>IF(ISERROR(FIND(BQ$3,'CFR - XML import'!$A69)),0,VALUE(MID('CFR - XML import'!$A69,SEARCH("&gt;",'CFR - XML import'!$A69,1)+1,SEARCH("/",'CFR - XML import'!$A69,1)-SEARCH("&gt;",'CFR - XML import'!$A69,1)-2)))</f>
        <v>0</v>
      </c>
      <c r="BR75" s="140">
        <f>IF(ISERROR(FIND(BR$3,'CFR - XML import'!$A69)),0,VALUE(MID('CFR - XML import'!$A69,SEARCH("&gt;",'CFR - XML import'!$A69,1)+1,SEARCH("/",'CFR - XML import'!$A69,1)-SEARCH("&gt;",'CFR - XML import'!$A69,1)-2)))</f>
        <v>0</v>
      </c>
      <c r="BS75" s="140">
        <f>IF(ISERROR(FIND(BS$3,'CFR - XML import'!$A69)),0,VALUE(MID('CFR - XML import'!$A69,SEARCH("&gt;",'CFR - XML import'!$A69,1)+1,SEARCH("/",'CFR - XML import'!$A69,1)-SEARCH("&gt;",'CFR - XML import'!$A69,1)-2)))</f>
        <v>0</v>
      </c>
      <c r="BT75" s="140">
        <f>IF(ISERROR(FIND(BT$3,'CFR - XML import'!$A69)),0,VALUE(MID('CFR - XML import'!$A69,SEARCH("&gt;",'CFR - XML import'!$A69,1)+1,SEARCH("/",'CFR - XML import'!$A69,1)-SEARCH("&gt;",'CFR - XML import'!$A69,1)-2)))</f>
        <v>0</v>
      </c>
      <c r="BU75" s="140">
        <f>IF(ISERROR(FIND(BU$3,'CFR - XML import'!$A69)),0,VALUE(MID('CFR - XML import'!$A69,SEARCH("&gt;",'CFR - XML import'!$A69,1)+1,SEARCH("/",'CFR - XML import'!$A69,1)-SEARCH("&gt;",'CFR - XML import'!$A69,1)-2)))</f>
        <v>0</v>
      </c>
      <c r="BV75" s="140">
        <f>IF(ISERROR(FIND(BV$3,'CFR - XML import'!$A69)),0,VALUE(MID('CFR - XML import'!$A69,SEARCH("&gt;",'CFR - XML import'!$A69,1)+1,SEARCH("/",'CFR - XML import'!$A69,1)-SEARCH("&gt;",'CFR - XML import'!$A69,1)-2)))</f>
        <v>0</v>
      </c>
      <c r="BW75" s="140">
        <f>IF(ISERROR(FIND(BW$3,'CFR - XML import'!$A69)),0,VALUE(MID('CFR - XML import'!$A69,SEARCH("&gt;",'CFR - XML import'!$A69,1)+1,SEARCH("/",'CFR - XML import'!$A69,1)-SEARCH("&gt;",'CFR - XML import'!$A69,1)-2)))</f>
        <v>0</v>
      </c>
      <c r="BX75" s="140">
        <f>IF(ISERROR(FIND(BX$3,'CFR - XML import'!$A69)),0,VALUE(MID('CFR - XML import'!$A69,SEARCH("&gt;",'CFR - XML import'!$A69,1)+1,SEARCH("/",'CFR - XML import'!$A69,1)-SEARCH("&gt;",'CFR - XML import'!$A69,1)-2)))</f>
        <v>0</v>
      </c>
      <c r="BY75" s="140">
        <f>IF(ISERROR(FIND(BY$3,'CFR - XML import'!$A69)),0,VALUE(MID('CFR - XML import'!$A69,SEARCH("&gt;",'CFR - XML import'!$A69,1)+1,SEARCH("/",'CFR - XML import'!$A69,1)-SEARCH("&gt;",'CFR - XML import'!$A69,1)-2)))</f>
        <v>0</v>
      </c>
      <c r="BZ75" s="140">
        <f>IF(ISERROR(FIND(BZ$3,'CFR - XML import'!$A69)),0,VALUE(MID('CFR - XML import'!$A69,SEARCH("&gt;",'CFR - XML import'!$A69,1)+1,SEARCH("/",'CFR - XML import'!$A69,1)-SEARCH("&gt;",'CFR - XML import'!$A69,1)-2)))</f>
        <v>0</v>
      </c>
      <c r="CG75" s="142">
        <f>IF(ISERROR(IF(MID('CFR - XML import'!$A69,LEN($CF$4)+5,LEN('CFR - XML import'!$A69)-(2*LEN($CF$4)+5))="RMMS",1,IF(MID('CFR - XML import'!$A69,LEN("    &lt;InputSystem&gt;")+1,LEN('CFR - XML import'!$A69)-(LEN("    &lt;InputSystem&gt;")+LEN($CF$4)+1))="SIMS",2,0))),0,IF(MID('CFR - XML import'!$A69,LEN($CF$4)+5,LEN('CFR - XML import'!$A69)-(2*LEN($CF$4)+5))="RMMS",1,IF(MID('CFR - XML import'!$A69,LEN("    &lt;InputSystem&gt;")+1,LEN('CFR - XML import'!$A69)-(LEN("    &lt;InputSystem&gt;")+LEN($CF$4)+1))="SIMS",2,0)))</f>
        <v>0</v>
      </c>
      <c r="CH75" s="140">
        <f>IF(ISERROR(FIND(CH$3,'CFR - XML import'!$A69)),0,MID('CFR - XML import'!$A69,SEARCH("&gt;",'CFR - XML import'!$A69,1)+1,SEARCH("/",'CFR - XML import'!$A69,1)-SEARCH("&gt;",'CFR - XML import'!$A69,1)-2))</f>
        <v>0</v>
      </c>
      <c r="CI75" s="140">
        <f>IF(ISERROR(FIND(CI$3,'CFR - XML import'!$A69)),0,MID('CFR - XML import'!$A69,SEARCH("&gt;",'CFR - XML import'!$A69,1)+1,SEARCH("/",'CFR - XML import'!$A69,1)-SEARCH("&gt;",'CFR - XML import'!$A69,1)-2))</f>
        <v>0</v>
      </c>
      <c r="CJ75" s="140">
        <f>IF(ISERROR(FIND(CJ$3,'CFR - XML import'!$A69)),0,MID('CFR - XML import'!$A69,SEARCH("&gt;",'CFR - XML import'!$A69,1)+1,SEARCH("/",'CFR - XML import'!$A69,1)-SEARCH("&gt;",'CFR - XML import'!$A69,1)-2))</f>
        <v>0</v>
      </c>
      <c r="CK75" s="140">
        <f>IF(ISERROR(FIND(CK$3,'CFR - XML import'!$A69)),0,MID('CFR - XML import'!$A69,SEARCH("&gt;",'CFR - XML import'!$A69,1)+1,SEARCH("/",'CFR - XML import'!$A69,1)-SEARCH("&gt;",'CFR - XML import'!$A69,1)-2))</f>
        <v>0</v>
      </c>
      <c r="CL75" s="140">
        <f>IF(ISERROR(FIND(CL$3,'CFR - XML import'!$A69)),0,MID('CFR - XML import'!$A69,SEARCH("&gt;",'CFR - XML import'!$A69,1)+1,SEARCH("/",'CFR - XML import'!$A69,1)-SEARCH("&gt;",'CFR - XML import'!$A69,1)-2))</f>
        <v>0</v>
      </c>
      <c r="CM75" s="140">
        <f>IF(ISERROR(FIND(CM$3,'CFR - XML import'!$A69)),0,MID('CFR - XML import'!$A69,SEARCH("&gt;",'CFR - XML import'!$A69,1)+1,SEARCH("/",'CFR - XML import'!$A69,1)-SEARCH("&gt;",'CFR - XML import'!$A69,1)-2))</f>
        <v>0</v>
      </c>
    </row>
    <row r="76" spans="1:91" x14ac:dyDescent="0.2">
      <c r="A76" s="139" t="str">
        <f>IF(AND('CFR - XML import'!A70&lt;&gt;"",LEFT('CFR - XML import'!A70,1)&lt;&gt;"&lt;",LEFT('CFR - XML import'!A70,3)&lt;&gt;"  &lt;",LEFT('CFR - XML import'!A70,5)&lt;&gt;"    &lt;",LEFT('CFR - XML import'!A70,7)&lt;&gt;"      &lt;",LEFT('CFR - XML import'!A70,9)&lt;&gt;"        &lt;",$B$1="SIMS"),'CFR - XML import'!A70,IF(AND(LEFT('CFR - XML import'!A70,9)="&lt;Details&gt;",$B$1="RM"),'CFR - XML import'!A70,""))</f>
        <v/>
      </c>
      <c r="B76" s="140">
        <f>IF(ISERROR(FIND(B$3,'CFR - XML import'!$A70)),0,VALUE(MID('CFR - XML import'!$A70,SEARCH("&gt;",'CFR - XML import'!$A70,1)+1,SEARCH("/",'CFR - XML import'!$A70,1)-SEARCH("&gt;",'CFR - XML import'!$A70,1)-2)))</f>
        <v>0</v>
      </c>
      <c r="D76" s="140">
        <f>IF(ISERROR(FIND(D$3,'CFR - XML import'!$A70)),0,MID('CFR - XML import'!$A70,SEARCH("&gt;",'CFR - XML import'!$A70,1)+1,SEARCH("/",'CFR - XML import'!$A70,1)-SEARCH("&gt;",'CFR - XML import'!$A70,1)-2))</f>
        <v>0</v>
      </c>
      <c r="E76" s="140">
        <f>IF(ISERROR(FIND(E$3,'CFR - XML import'!$A70)),0,MID('CFR - XML import'!$A70,SEARCH("&gt;",'CFR - XML import'!$A70,1)+1,SEARCH("/",'CFR - XML import'!$A70,1)-SEARCH("&gt;",'CFR - XML import'!$A70,1)-2))</f>
        <v>0</v>
      </c>
      <c r="F76" s="141">
        <f>IF($B$1="SIMS",IF(ISERROR(FIND(F$3,'CFR - XML import'!$A70)),0,VALUE(MID('CFR - XML import'!$A70,15,10))),IF(ISERROR(FIND(F$3,'CFR - XML import'!$A70)),0,VALUE(MID('CFR - XML import'!$A70,15,10))))</f>
        <v>0</v>
      </c>
      <c r="G76" s="140">
        <f>IF(ISERROR(FIND(G$3,'CFR - XML import'!$A70)),0,VALUE(MID('CFR - XML import'!$A70,SEARCH("&gt;",'CFR - XML import'!$A70,1)+1,SEARCH("/",'CFR - XML import'!$A70,1)-SEARCH("&gt;",'CFR - XML import'!$A70,1)-2)))</f>
        <v>0</v>
      </c>
      <c r="H76" s="140">
        <f>IF(ISERROR(FIND(H$3,'CFR - XML import'!$A70)),0,VALUE(MID('CFR - XML import'!$A70,SEARCH("&gt;",'CFR - XML import'!$A70,1)+1,SEARCH("/",'CFR - XML import'!$A70,1)-SEARCH("&gt;",'CFR - XML import'!$A70,1)-2)))</f>
        <v>0</v>
      </c>
      <c r="I76" s="140">
        <f>IF(ISERROR(FIND(I$3,'CFR - XML import'!$A70)),0,VALUE(MID('CFR - XML import'!$A70,SEARCH("&gt;",'CFR - XML import'!$A70,1)+1,SEARCH("/",'CFR - XML import'!$A70,1)-SEARCH("&gt;",'CFR - XML import'!$A70,1)-2)))</f>
        <v>0</v>
      </c>
      <c r="J76" s="140">
        <f>IF(ISERROR(FIND(J$3,'CFR - XML import'!$A70)),0,VALUE(MID('CFR - XML import'!$A70,SEARCH("&gt;",'CFR - XML import'!$A70,1)+1,SEARCH("/",'CFR - XML import'!$A70,1)-SEARCH("&gt;",'CFR - XML import'!$A70,1)-2)))</f>
        <v>0</v>
      </c>
      <c r="K76" s="140">
        <f>IF(ISERROR(FIND(K$3,'CFR - XML import'!$A70)),0,VALUE(MID('CFR - XML import'!$A70,SEARCH("&gt;",'CFR - XML import'!$A70,1)+1,SEARCH("/",'CFR - XML import'!$A70,1)-SEARCH("&gt;",'CFR - XML import'!$A70,1)-2)))</f>
        <v>0</v>
      </c>
      <c r="L76" s="140">
        <f>IF(ISERROR(FIND(L$3,'CFR - XML import'!$A70)),0,VALUE(MID('CFR - XML import'!$A70,SEARCH("&gt;",'CFR - XML import'!$A70,1)+1,SEARCH("/",'CFR - XML import'!$A70,1)-SEARCH("&gt;",'CFR - XML import'!$A70,1)-2)))</f>
        <v>0</v>
      </c>
      <c r="M76" s="140">
        <f>IF(ISERROR(FIND(M$3,'CFR - XML import'!$A70)),0,VALUE(MID('CFR - XML import'!$A70,SEARCH("&gt;",'CFR - XML import'!$A70,1)+1,SEARCH("/",'CFR - XML import'!$A70,1)-SEARCH("&gt;",'CFR - XML import'!$A70,1)-2)))</f>
        <v>0</v>
      </c>
      <c r="N76" s="140">
        <f>IF(ISERROR(FIND(N$3,'CFR - XML import'!$A70)),0,VALUE(MID('CFR - XML import'!$A70,SEARCH("&gt;",'CFR - XML import'!$A70,1)+1,SEARCH("/",'CFR - XML import'!$A70,1)-SEARCH("&gt;",'CFR - XML import'!$A70,1)-2)))</f>
        <v>0</v>
      </c>
      <c r="O76" s="140">
        <f>IF(ISERROR(FIND(O$3,'CFR - XML import'!$A70)),0,VALUE(MID('CFR - XML import'!$A70,SEARCH("&gt;",'CFR - XML import'!$A70,1)+1,SEARCH("/",'CFR - XML import'!$A70,1)-SEARCH("&gt;",'CFR - XML import'!$A70,1)-2)))</f>
        <v>0</v>
      </c>
      <c r="P76" s="140">
        <f>IF(ISERROR(FIND(P$3,'CFR - XML import'!$A70)),0,VALUE(MID('CFR - XML import'!$A70,SEARCH("&gt;",'CFR - XML import'!$A70,1)+1,SEARCH("/",'CFR - XML import'!$A70,1)-SEARCH("&gt;",'CFR - XML import'!$A70,1)-2)))</f>
        <v>0</v>
      </c>
      <c r="Q76" s="140">
        <f>IF(ISERROR(FIND(Q$3,'CFR - XML import'!$A70)),0,VALUE(MID('CFR - XML import'!$A70,SEARCH("&gt;",'CFR - XML import'!$A70,1)+1,SEARCH("/",'CFR - XML import'!$A70,1)-SEARCH("&gt;",'CFR - XML import'!$A70,1)-2)))</f>
        <v>0</v>
      </c>
      <c r="R76" s="140">
        <f>IF(ISERROR(FIND(R$3,'CFR - XML import'!$A70)),0,VALUE(MID('CFR - XML import'!$A70,SEARCH("&gt;",'CFR - XML import'!$A70,1)+1,SEARCH("/",'CFR - XML import'!$A70,1)-SEARCH("&gt;",'CFR - XML import'!$A70,1)-2)))</f>
        <v>0</v>
      </c>
      <c r="S76" s="140">
        <f>IF(ISERROR(FIND(S$3,'CFR - XML import'!$A70)),0,VALUE(MID('CFR - XML import'!$A70,SEARCH("&gt;",'CFR - XML import'!$A70,1)+1,SEARCH("/",'CFR - XML import'!$A70,1)-SEARCH("&gt;",'CFR - XML import'!$A70,1)-2)))</f>
        <v>0</v>
      </c>
      <c r="T76" s="140">
        <f>IF(ISERROR(FIND(T$3,'CFR - XML import'!$A70)),0,VALUE(MID('CFR - XML import'!$A70,SEARCH("&gt;",'CFR - XML import'!$A70,1)+1,SEARCH("/",'CFR - XML import'!$A70,1)-SEARCH("&gt;",'CFR - XML import'!$A70,1)-2)))</f>
        <v>0</v>
      </c>
      <c r="U76" s="140">
        <f>IF(ISERROR(FIND(U$3,'CFR - XML import'!$A70)),0,VALUE(MID('CFR - XML import'!$A70,SEARCH("&gt;",'CFR - XML import'!$A70,1)+1,SEARCH("/",'CFR - XML import'!$A70,1)-SEARCH("&gt;",'CFR - XML import'!$A70,1)-2)))</f>
        <v>0</v>
      </c>
      <c r="V76" s="140">
        <f>IF(ISERROR(FIND(V$3,'CFR - XML import'!$A70)),0,VALUE(MID('CFR - XML import'!$A70,SEARCH("&gt;",'CFR - XML import'!$A70,1)+1,SEARCH("/",'CFR - XML import'!$A70,1)-SEARCH("&gt;",'CFR - XML import'!$A70,1)-2)))</f>
        <v>0</v>
      </c>
      <c r="W76" s="140">
        <f>IF(ISERROR(FIND(W$3,'CFR - XML import'!$A70)),0,VALUE(MID('CFR - XML import'!$A70,SEARCH("&gt;",'CFR - XML import'!$A70,1)+1,SEARCH("/",'CFR - XML import'!$A70,1)-SEARCH("&gt;",'CFR - XML import'!$A70,1)-2)))</f>
        <v>0</v>
      </c>
      <c r="X76" s="140"/>
      <c r="Y76" s="140">
        <f>IF(ISERROR(FIND(Y$3,'CFR - XML import'!$A70)),0,VALUE(MID('CFR - XML import'!$A70,SEARCH("&gt;",'CFR - XML import'!$A70,1)+1,SEARCH("/",'CFR - XML import'!$A70,1)-SEARCH("&gt;",'CFR - XML import'!$A70,1)-2)))</f>
        <v>0</v>
      </c>
      <c r="Z76" s="140">
        <f>IF(ISERROR(FIND(Z$3,'CFR - XML import'!$A70)),0,VALUE(MID('CFR - XML import'!$A70,SEARCH("&gt;",'CFR - XML import'!$A70,1)+1,SEARCH("/",'CFR - XML import'!$A70,1)-SEARCH("&gt;",'CFR - XML import'!$A70,1)-2)))</f>
        <v>0</v>
      </c>
      <c r="AA76" s="140">
        <f>IF(ISERROR(FIND(AA$3,'CFR - XML import'!$A70)),0,VALUE(MID('CFR - XML import'!$A70,SEARCH("&gt;",'CFR - XML import'!$A70,1)+1,SEARCH("/",'CFR - XML import'!$A70,1)-SEARCH("&gt;",'CFR - XML import'!$A70,1)-2)))</f>
        <v>0</v>
      </c>
      <c r="AB76" s="140">
        <f>IF(ISERROR(FIND(AB$3,'CFR - XML import'!$A70)),0,VALUE(MID('CFR - XML import'!$A70,SEARCH("&gt;",'CFR - XML import'!$A70,1)+1,SEARCH("/",'CFR - XML import'!$A70,1)-SEARCH("&gt;",'CFR - XML import'!$A70,1)-2)))</f>
        <v>0</v>
      </c>
      <c r="AC76" s="140">
        <f>IF(ISERROR(FIND(AC$3,'CFR - XML import'!$A70)),0,VALUE(MID('CFR - XML import'!$A70,SEARCH("&gt;",'CFR - XML import'!$A70,1)+1,SEARCH("/",'CFR - XML import'!$A70,1)-SEARCH("&gt;",'CFR - XML import'!$A70,1)-2)))</f>
        <v>0</v>
      </c>
      <c r="AD76" s="140">
        <f>IF(ISERROR(FIND(AD$3,'CFR - XML import'!$A70)),0,VALUE(MID('CFR - XML import'!$A70,SEARCH("&gt;",'CFR - XML import'!$A70,1)+1,SEARCH("/",'CFR - XML import'!$A70,1)-SEARCH("&gt;",'CFR - XML import'!$A70,1)-2)))</f>
        <v>0</v>
      </c>
      <c r="AE76" s="140">
        <f>IF(ISERROR(FIND(AE$3,'CFR - XML import'!$A70)),0,VALUE(MID('CFR - XML import'!$A70,SEARCH("&gt;",'CFR - XML import'!$A70,1)+1,SEARCH("/",'CFR - XML import'!$A70,1)-SEARCH("&gt;",'CFR - XML import'!$A70,1)-2)))</f>
        <v>0</v>
      </c>
      <c r="AF76" s="140">
        <f>IF(ISERROR(FIND(AF$3,'CFR - XML import'!$A70)),0,VALUE(MID('CFR - XML import'!$A70,SEARCH("&gt;",'CFR - XML import'!$A70,1)+1,SEARCH("/",'CFR - XML import'!$A70,1)-SEARCH("&gt;",'CFR - XML import'!$A70,1)-2)))</f>
        <v>0</v>
      </c>
      <c r="AG76" s="140">
        <f>IF(ISERROR(FIND(AG$3,'CFR - XML import'!$A70)),0,VALUE(MID('CFR - XML import'!$A70,SEARCH("&gt;",'CFR - XML import'!$A70,1)+1,SEARCH("/",'CFR - XML import'!$A70,1)-SEARCH("&gt;",'CFR - XML import'!$A70,1)-2)))</f>
        <v>0</v>
      </c>
      <c r="AH76" s="140">
        <f>IF(ISERROR(FIND(AH$3,'CFR - XML import'!$A70)),0,VALUE(MID('CFR - XML import'!$A70,SEARCH("&gt;",'CFR - XML import'!$A70,1)+1,SEARCH("/",'CFR - XML import'!$A70,1)-SEARCH("&gt;",'CFR - XML import'!$A70,1)-2)))</f>
        <v>0</v>
      </c>
      <c r="AI76" s="140">
        <f>IF(ISERROR(FIND(AI$3,'CFR - XML import'!$A70)),0,VALUE(MID('CFR - XML import'!$A70,SEARCH("&gt;",'CFR - XML import'!$A70,1)+1,SEARCH("/",'CFR - XML import'!$A70,1)-SEARCH("&gt;",'CFR - XML import'!$A70,1)-2)))</f>
        <v>0</v>
      </c>
      <c r="AJ76" s="140">
        <f>IF(ISERROR(FIND(AJ$3,'CFR - XML import'!$A70)),0,VALUE(MID('CFR - XML import'!$A70,SEARCH("&gt;",'CFR - XML import'!$A70,1)+1,SEARCH("/",'CFR - XML import'!$A70,1)-SEARCH("&gt;",'CFR - XML import'!$A70,1)-2)))</f>
        <v>0</v>
      </c>
      <c r="AK76" s="140">
        <f>IF(ISERROR(FIND(AK$3,'CFR - XML import'!$A70)),0,VALUE(MID('CFR - XML import'!$A70,SEARCH("&gt;",'CFR - XML import'!$A70,1)+1,SEARCH("/",'CFR - XML import'!$A70,1)-SEARCH("&gt;",'CFR - XML import'!$A70,1)-2)))</f>
        <v>0</v>
      </c>
      <c r="AL76" s="140">
        <f>IF(ISERROR(FIND(AL$3,'CFR - XML import'!$A70)),0,VALUE(MID('CFR - XML import'!$A70,SEARCH("&gt;",'CFR - XML import'!$A70,1)+1,SEARCH("/",'CFR - XML import'!$A70,1)-SEARCH("&gt;",'CFR - XML import'!$A70,1)-2)))</f>
        <v>0</v>
      </c>
      <c r="AM76" s="140">
        <f>IF(ISERROR(FIND(AM$3,'CFR - XML import'!$A70)),0,VALUE(MID('CFR - XML import'!$A70,SEARCH("&gt;",'CFR - XML import'!$A70,1)+1,SEARCH("/",'CFR - XML import'!$A70,1)-SEARCH("&gt;",'CFR - XML import'!$A70,1)-2)))</f>
        <v>0</v>
      </c>
      <c r="AN76" s="140">
        <f>IF(ISERROR(FIND(AN$3,'CFR - XML import'!$A70)),0,VALUE(MID('CFR - XML import'!$A70,SEARCH("&gt;",'CFR - XML import'!$A70,1)+1,SEARCH("/",'CFR - XML import'!$A70,1)-SEARCH("&gt;",'CFR - XML import'!$A70,1)-2)))</f>
        <v>0</v>
      </c>
      <c r="AO76" s="140">
        <f>IF(ISERROR(FIND(AO$3,'CFR - XML import'!$A70)),0,VALUE(MID('CFR - XML import'!$A70,SEARCH("&gt;",'CFR - XML import'!$A70,1)+1,SEARCH("/",'CFR - XML import'!$A70,1)-SEARCH("&gt;",'CFR - XML import'!$A70,1)-2)))</f>
        <v>0</v>
      </c>
      <c r="AP76" s="140">
        <f>IF(ISERROR(FIND(AP$3,'CFR - XML import'!$A70)),0,VALUE(MID('CFR - XML import'!$A70,SEARCH("&gt;",'CFR - XML import'!$A70,1)+1,SEARCH("/",'CFR - XML import'!$A70,1)-SEARCH("&gt;",'CFR - XML import'!$A70,1)-2)))</f>
        <v>0</v>
      </c>
      <c r="AQ76" s="140">
        <f>IF(ISERROR(FIND(AQ$3,'CFR - XML import'!$A70)),0,VALUE(MID('CFR - XML import'!$A70,SEARCH("&gt;",'CFR - XML import'!$A70,1)+1,SEARCH("/",'CFR - XML import'!$A70,1)-SEARCH("&gt;",'CFR - XML import'!$A70,1)-2)))</f>
        <v>0</v>
      </c>
      <c r="AR76" s="140">
        <f>IF(ISERROR(FIND(AR$3,'CFR - XML import'!$A70)),0,VALUE(MID('CFR - XML import'!$A70,SEARCH("&gt;",'CFR - XML import'!$A70,1)+1,SEARCH("/",'CFR - XML import'!$A70,1)-SEARCH("&gt;",'CFR - XML import'!$A70,1)-2)))</f>
        <v>0</v>
      </c>
      <c r="AS76" s="140">
        <f>IF(ISERROR(FIND(AS$3,'CFR - XML import'!$A70)),0,VALUE(MID('CFR - XML import'!$A70,SEARCH("&gt;",'CFR - XML import'!$A70,1)+1,SEARCH("/",'CFR - XML import'!$A70,1)-SEARCH("&gt;",'CFR - XML import'!$A70,1)-2)))</f>
        <v>0</v>
      </c>
      <c r="AT76" s="140">
        <f>IF(ISERROR(FIND(AT$3,'CFR - XML import'!$A70)),0,VALUE(MID('CFR - XML import'!$A70,SEARCH("&gt;",'CFR - XML import'!$A70,1)+1,SEARCH("/",'CFR - XML import'!$A70,1)-SEARCH("&gt;",'CFR - XML import'!$A70,1)-2)))</f>
        <v>0</v>
      </c>
      <c r="AU76" s="140">
        <f>IF(ISERROR(FIND(AU$3,'CFR - XML import'!$A70)),0,VALUE(MID('CFR - XML import'!$A70,SEARCH("&gt;",'CFR - XML import'!$A70,1)+1,SEARCH("/",'CFR - XML import'!$A70,1)-SEARCH("&gt;",'CFR - XML import'!$A70,1)-2)))</f>
        <v>0</v>
      </c>
      <c r="AV76" s="140">
        <f>IF(ISERROR(FIND(AV$3,'CFR - XML import'!$A70)),0,VALUE(MID('CFR - XML import'!$A70,SEARCH("&gt;",'CFR - XML import'!$A70,1)+1,SEARCH("/",'CFR - XML import'!$A70,1)-SEARCH("&gt;",'CFR - XML import'!$A70,1)-2)))</f>
        <v>0</v>
      </c>
      <c r="AW76" s="140">
        <f>IF(ISERROR(FIND(AW$3,'CFR - XML import'!$A70)),0,VALUE(MID('CFR - XML import'!$A70,SEARCH("&gt;",'CFR - XML import'!$A70,1)+1,SEARCH("/",'CFR - XML import'!$A70,1)-SEARCH("&gt;",'CFR - XML import'!$A70,1)-2)))</f>
        <v>4956.82</v>
      </c>
      <c r="AX76" s="140">
        <f>IF(ISERROR(FIND(AX$3,'CFR - XML import'!$A70)),0,VALUE(MID('CFR - XML import'!$A70,SEARCH("&gt;",'CFR - XML import'!$A70,1)+1,SEARCH("/",'CFR - XML import'!$A70,1)-SEARCH("&gt;",'CFR - XML import'!$A70,1)-2)))</f>
        <v>0</v>
      </c>
      <c r="AY76" s="140">
        <f>IF(ISERROR(FIND(AY$3,'CFR - XML import'!$A70)),0,VALUE(MID('CFR - XML import'!$A70,SEARCH("&gt;",'CFR - XML import'!$A70,1)+1,SEARCH("/",'CFR - XML import'!$A70,1)-SEARCH("&gt;",'CFR - XML import'!$A70,1)-2)))</f>
        <v>0</v>
      </c>
      <c r="AZ76" s="140">
        <f>IF(ISERROR(FIND(AZ$3,'CFR - XML import'!$A70)),0,VALUE(MID('CFR - XML import'!$A70,SEARCH("&gt;",'CFR - XML import'!$A70,1)+1,SEARCH("/",'CFR - XML import'!$A70,1)-SEARCH("&gt;",'CFR - XML import'!$A70,1)-2)))</f>
        <v>0</v>
      </c>
      <c r="BA76" s="140">
        <f>IF(ISERROR(FIND(BA$3,'CFR - XML import'!$A70)),0,VALUE(MID('CFR - XML import'!$A70,SEARCH("&gt;",'CFR - XML import'!$A70,1)+1,SEARCH("/",'CFR - XML import'!$A70,1)-SEARCH("&gt;",'CFR - XML import'!$A70,1)-2)))</f>
        <v>0</v>
      </c>
      <c r="BB76" s="140">
        <f>IF(ISERROR(FIND(BB$3,'CFR - XML import'!$A70)),0,VALUE(MID('CFR - XML import'!$A70,SEARCH("&gt;",'CFR - XML import'!$A70,1)+1,SEARCH("/",'CFR - XML import'!$A70,1)-SEARCH("&gt;",'CFR - XML import'!$A70,1)-2)))</f>
        <v>0</v>
      </c>
      <c r="BC76" s="140">
        <f>IF(ISERROR(FIND(BC$3,'CFR - XML import'!$A70)),0,VALUE(MID('CFR - XML import'!$A70,SEARCH("&gt;",'CFR - XML import'!$A70,1)+1,SEARCH("/",'CFR - XML import'!$A70,1)-SEARCH("&gt;",'CFR - XML import'!$A70,1)-2)))</f>
        <v>0</v>
      </c>
      <c r="BD76" s="140">
        <f>IF(ISERROR(FIND(BD$3,'CFR - XML import'!$A70)),0,VALUE(MID('CFR - XML import'!$A70,SEARCH("&gt;",'CFR - XML import'!$A70,1)+1,SEARCH("/",'CFR - XML import'!$A70,1)-SEARCH("&gt;",'CFR - XML import'!$A70,1)-2)))</f>
        <v>0</v>
      </c>
      <c r="BE76" s="140">
        <f>IF(ISERROR(FIND(BE$3,'CFR - XML import'!$A70)),0,VALUE(MID('CFR - XML import'!$A70,SEARCH("&gt;",'CFR - XML import'!$A70,1)+1,SEARCH("/",'CFR - XML import'!$A70,1)-SEARCH("&gt;",'CFR - XML import'!$A70,1)-2)))</f>
        <v>0</v>
      </c>
      <c r="BF76" s="140">
        <f>IF(ISERROR(FIND(BF$3,'CFR - XML import'!$A70)),0,VALUE(MID('CFR - XML import'!$A70,SEARCH("&gt;",'CFR - XML import'!$A70,1)+1,SEARCH("/",'CFR - XML import'!$A70,1)-SEARCH("&gt;",'CFR - XML import'!$A70,1)-2)))</f>
        <v>0</v>
      </c>
      <c r="BG76" s="140">
        <f>IF(ISERROR(FIND(BG$3,'CFR - XML import'!$A70)),0,VALUE(MID('CFR - XML import'!$A70,SEARCH("&gt;",'CFR - XML import'!$A70,1)+1,SEARCH("/",'CFR - XML import'!$A70,1)-SEARCH("&gt;",'CFR - XML import'!$A70,1)-2)))</f>
        <v>0</v>
      </c>
      <c r="BH76" s="140">
        <f>IF(ISERROR(FIND(BH$3,'CFR - XML import'!$A70)),0,VALUE(MID('CFR - XML import'!$A70,SEARCH("&gt;",'CFR - XML import'!$A70,1)+1,SEARCH("/",'CFR - XML import'!$A70,1)-SEARCH("&gt;",'CFR - XML import'!$A70,1)-2)))</f>
        <v>0</v>
      </c>
      <c r="BI76" s="140">
        <f>IF(ISERROR(FIND(BI$3,'CFR - XML import'!$A70)),0,VALUE(MID('CFR - XML import'!$A70,SEARCH("&gt;",'CFR - XML import'!$A70,1)+1,SEARCH("/",'CFR - XML import'!$A70,1)-SEARCH("&gt;",'CFR - XML import'!$A70,1)-2)))</f>
        <v>0</v>
      </c>
      <c r="BJ76" s="140">
        <f>IF(ISERROR(FIND(BJ$3,'CFR - XML import'!$A70)),0,VALUE(MID('CFR - XML import'!$A70,SEARCH("&gt;",'CFR - XML import'!$A70,1)+1,SEARCH("/",'CFR - XML import'!$A70,1)-SEARCH("&gt;",'CFR - XML import'!$A70,1)-2)))</f>
        <v>0</v>
      </c>
      <c r="BK76" s="140">
        <f>IF(ISERROR(FIND(BK$3,'CFR - XML import'!$A70)),0,VALUE(MID('CFR - XML import'!$A70,SEARCH("&gt;",'CFR - XML import'!$A70,1)+1,SEARCH("/",'CFR - XML import'!$A70,1)-SEARCH("&gt;",'CFR - XML import'!$A70,1)-2)))</f>
        <v>0</v>
      </c>
      <c r="BL76" s="140">
        <f>IF(ISERROR(FIND(BL$3,'CFR - XML import'!$A70)),0,VALUE(MID('CFR - XML import'!$A70,SEARCH("&gt;",'CFR - XML import'!$A70,1)+1,SEARCH("/",'CFR - XML import'!$A70,1)-SEARCH("&gt;",'CFR - XML import'!$A70,1)-2)))</f>
        <v>0</v>
      </c>
      <c r="BM76" s="140">
        <f>IF(ISERROR(FIND(BM$3,'CFR - XML import'!$A70)),0,VALUE(MID('CFR - XML import'!$A70,SEARCH("&gt;",'CFR - XML import'!$A70,1)+1,SEARCH("/",'CFR - XML import'!$A70,1)-SEARCH("&gt;",'CFR - XML import'!$A70,1)-2)))</f>
        <v>0</v>
      </c>
      <c r="BN76" s="140">
        <f>IF(ISERROR(FIND(BN$3,'CFR - XML import'!$A70)),0,VALUE(MID('CFR - XML import'!$A70,SEARCH("&gt;",'CFR - XML import'!$A70,1)+1,SEARCH("/",'CFR - XML import'!$A70,1)-SEARCH("&gt;",'CFR - XML import'!$A70,1)-2)))</f>
        <v>0</v>
      </c>
      <c r="BO76" s="140">
        <f>IF(ISERROR(FIND(BO$3,'CFR - XML import'!$A70)),0,VALUE(MID('CFR - XML import'!$A70,SEARCH("&gt;",'CFR - XML import'!$A70,1)+1,SEARCH("/",'CFR - XML import'!$A70,1)-SEARCH("&gt;",'CFR - XML import'!$A70,1)-2)))</f>
        <v>0</v>
      </c>
      <c r="BP76" s="140">
        <f>IF(ISERROR(FIND(BP$3,'CFR - XML import'!$A70)),0,VALUE(MID('CFR - XML import'!$A70,SEARCH("&gt;",'CFR - XML import'!$A70,1)+1,SEARCH("/",'CFR - XML import'!$A70,1)-SEARCH("&gt;",'CFR - XML import'!$A70,1)-2)))</f>
        <v>0</v>
      </c>
      <c r="BQ76" s="140">
        <f>IF(ISERROR(FIND(BQ$3,'CFR - XML import'!$A70)),0,VALUE(MID('CFR - XML import'!$A70,SEARCH("&gt;",'CFR - XML import'!$A70,1)+1,SEARCH("/",'CFR - XML import'!$A70,1)-SEARCH("&gt;",'CFR - XML import'!$A70,1)-2)))</f>
        <v>0</v>
      </c>
      <c r="BR76" s="140">
        <f>IF(ISERROR(FIND(BR$3,'CFR - XML import'!$A70)),0,VALUE(MID('CFR - XML import'!$A70,SEARCH("&gt;",'CFR - XML import'!$A70,1)+1,SEARCH("/",'CFR - XML import'!$A70,1)-SEARCH("&gt;",'CFR - XML import'!$A70,1)-2)))</f>
        <v>0</v>
      </c>
      <c r="BS76" s="140">
        <f>IF(ISERROR(FIND(BS$3,'CFR - XML import'!$A70)),0,VALUE(MID('CFR - XML import'!$A70,SEARCH("&gt;",'CFR - XML import'!$A70,1)+1,SEARCH("/",'CFR - XML import'!$A70,1)-SEARCH("&gt;",'CFR - XML import'!$A70,1)-2)))</f>
        <v>0</v>
      </c>
      <c r="BT76" s="140">
        <f>IF(ISERROR(FIND(BT$3,'CFR - XML import'!$A70)),0,VALUE(MID('CFR - XML import'!$A70,SEARCH("&gt;",'CFR - XML import'!$A70,1)+1,SEARCH("/",'CFR - XML import'!$A70,1)-SEARCH("&gt;",'CFR - XML import'!$A70,1)-2)))</f>
        <v>0</v>
      </c>
      <c r="BU76" s="140">
        <f>IF(ISERROR(FIND(BU$3,'CFR - XML import'!$A70)),0,VALUE(MID('CFR - XML import'!$A70,SEARCH("&gt;",'CFR - XML import'!$A70,1)+1,SEARCH("/",'CFR - XML import'!$A70,1)-SEARCH("&gt;",'CFR - XML import'!$A70,1)-2)))</f>
        <v>0</v>
      </c>
      <c r="BV76" s="140">
        <f>IF(ISERROR(FIND(BV$3,'CFR - XML import'!$A70)),0,VALUE(MID('CFR - XML import'!$A70,SEARCH("&gt;",'CFR - XML import'!$A70,1)+1,SEARCH("/",'CFR - XML import'!$A70,1)-SEARCH("&gt;",'CFR - XML import'!$A70,1)-2)))</f>
        <v>0</v>
      </c>
      <c r="BW76" s="140">
        <f>IF(ISERROR(FIND(BW$3,'CFR - XML import'!$A70)),0,VALUE(MID('CFR - XML import'!$A70,SEARCH("&gt;",'CFR - XML import'!$A70,1)+1,SEARCH("/",'CFR - XML import'!$A70,1)-SEARCH("&gt;",'CFR - XML import'!$A70,1)-2)))</f>
        <v>0</v>
      </c>
      <c r="BX76" s="140">
        <f>IF(ISERROR(FIND(BX$3,'CFR - XML import'!$A70)),0,VALUE(MID('CFR - XML import'!$A70,SEARCH("&gt;",'CFR - XML import'!$A70,1)+1,SEARCH("/",'CFR - XML import'!$A70,1)-SEARCH("&gt;",'CFR - XML import'!$A70,1)-2)))</f>
        <v>0</v>
      </c>
      <c r="BY76" s="140">
        <f>IF(ISERROR(FIND(BY$3,'CFR - XML import'!$A70)),0,VALUE(MID('CFR - XML import'!$A70,SEARCH("&gt;",'CFR - XML import'!$A70,1)+1,SEARCH("/",'CFR - XML import'!$A70,1)-SEARCH("&gt;",'CFR - XML import'!$A70,1)-2)))</f>
        <v>0</v>
      </c>
      <c r="BZ76" s="140">
        <f>IF(ISERROR(FIND(BZ$3,'CFR - XML import'!$A70)),0,VALUE(MID('CFR - XML import'!$A70,SEARCH("&gt;",'CFR - XML import'!$A70,1)+1,SEARCH("/",'CFR - XML import'!$A70,1)-SEARCH("&gt;",'CFR - XML import'!$A70,1)-2)))</f>
        <v>0</v>
      </c>
      <c r="CG76" s="142">
        <f>IF(ISERROR(IF(MID('CFR - XML import'!$A70,LEN($CF$4)+5,LEN('CFR - XML import'!$A70)-(2*LEN($CF$4)+5))="RMMS",1,IF(MID('CFR - XML import'!$A70,LEN("    &lt;InputSystem&gt;")+1,LEN('CFR - XML import'!$A70)-(LEN("    &lt;InputSystem&gt;")+LEN($CF$4)+1))="SIMS",2,0))),0,IF(MID('CFR - XML import'!$A70,LEN($CF$4)+5,LEN('CFR - XML import'!$A70)-(2*LEN($CF$4)+5))="RMMS",1,IF(MID('CFR - XML import'!$A70,LEN("    &lt;InputSystem&gt;")+1,LEN('CFR - XML import'!$A70)-(LEN("    &lt;InputSystem&gt;")+LEN($CF$4)+1))="SIMS",2,0)))</f>
        <v>0</v>
      </c>
      <c r="CH76" s="140">
        <f>IF(ISERROR(FIND(CH$3,'CFR - XML import'!$A70)),0,MID('CFR - XML import'!$A70,SEARCH("&gt;",'CFR - XML import'!$A70,1)+1,SEARCH("/",'CFR - XML import'!$A70,1)-SEARCH("&gt;",'CFR - XML import'!$A70,1)-2))</f>
        <v>0</v>
      </c>
      <c r="CI76" s="140">
        <f>IF(ISERROR(FIND(CI$3,'CFR - XML import'!$A70)),0,MID('CFR - XML import'!$A70,SEARCH("&gt;",'CFR - XML import'!$A70,1)+1,SEARCH("/",'CFR - XML import'!$A70,1)-SEARCH("&gt;",'CFR - XML import'!$A70,1)-2))</f>
        <v>0</v>
      </c>
      <c r="CJ76" s="140">
        <f>IF(ISERROR(FIND(CJ$3,'CFR - XML import'!$A70)),0,MID('CFR - XML import'!$A70,SEARCH("&gt;",'CFR - XML import'!$A70,1)+1,SEARCH("/",'CFR - XML import'!$A70,1)-SEARCH("&gt;",'CFR - XML import'!$A70,1)-2))</f>
        <v>0</v>
      </c>
      <c r="CK76" s="140">
        <f>IF(ISERROR(FIND(CK$3,'CFR - XML import'!$A70)),0,MID('CFR - XML import'!$A70,SEARCH("&gt;",'CFR - XML import'!$A70,1)+1,SEARCH("/",'CFR - XML import'!$A70,1)-SEARCH("&gt;",'CFR - XML import'!$A70,1)-2))</f>
        <v>0</v>
      </c>
      <c r="CL76" s="140">
        <f>IF(ISERROR(FIND(CL$3,'CFR - XML import'!$A70)),0,MID('CFR - XML import'!$A70,SEARCH("&gt;",'CFR - XML import'!$A70,1)+1,SEARCH("/",'CFR - XML import'!$A70,1)-SEARCH("&gt;",'CFR - XML import'!$A70,1)-2))</f>
        <v>0</v>
      </c>
      <c r="CM76" s="140">
        <f>IF(ISERROR(FIND(CM$3,'CFR - XML import'!$A70)),0,MID('CFR - XML import'!$A70,SEARCH("&gt;",'CFR - XML import'!$A70,1)+1,SEARCH("/",'CFR - XML import'!$A70,1)-SEARCH("&gt;",'CFR - XML import'!$A70,1)-2))</f>
        <v>0</v>
      </c>
    </row>
    <row r="77" spans="1:91" x14ac:dyDescent="0.2">
      <c r="A77" s="139" t="str">
        <f>IF(AND('CFR - XML import'!A71&lt;&gt;"",LEFT('CFR - XML import'!A71,1)&lt;&gt;"&lt;",LEFT('CFR - XML import'!A71,3)&lt;&gt;"  &lt;",LEFT('CFR - XML import'!A71,5)&lt;&gt;"    &lt;",LEFT('CFR - XML import'!A71,7)&lt;&gt;"      &lt;",LEFT('CFR - XML import'!A71,9)&lt;&gt;"        &lt;",$B$1="SIMS"),'CFR - XML import'!A71,IF(AND(LEFT('CFR - XML import'!A71,9)="&lt;Details&gt;",$B$1="RM"),'CFR - XML import'!A71,""))</f>
        <v/>
      </c>
      <c r="B77" s="140">
        <f>IF(ISERROR(FIND(B$3,'CFR - XML import'!$A71)),0,VALUE(MID('CFR - XML import'!$A71,SEARCH("&gt;",'CFR - XML import'!$A71,1)+1,SEARCH("/",'CFR - XML import'!$A71,1)-SEARCH("&gt;",'CFR - XML import'!$A71,1)-2)))</f>
        <v>0</v>
      </c>
      <c r="D77" s="140">
        <f>IF(ISERROR(FIND(D$3,'CFR - XML import'!$A71)),0,MID('CFR - XML import'!$A71,SEARCH("&gt;",'CFR - XML import'!$A71,1)+1,SEARCH("/",'CFR - XML import'!$A71,1)-SEARCH("&gt;",'CFR - XML import'!$A71,1)-2))</f>
        <v>0</v>
      </c>
      <c r="E77" s="140">
        <f>IF(ISERROR(FIND(E$3,'CFR - XML import'!$A71)),0,MID('CFR - XML import'!$A71,SEARCH("&gt;",'CFR - XML import'!$A71,1)+1,SEARCH("/",'CFR - XML import'!$A71,1)-SEARCH("&gt;",'CFR - XML import'!$A71,1)-2))</f>
        <v>0</v>
      </c>
      <c r="F77" s="141">
        <f>IF($B$1="SIMS",IF(ISERROR(FIND(F$3,'CFR - XML import'!$A71)),0,VALUE(MID('CFR - XML import'!$A71,15,10))),IF(ISERROR(FIND(F$3,'CFR - XML import'!$A71)),0,VALUE(MID('CFR - XML import'!$A71,15,10))))</f>
        <v>0</v>
      </c>
      <c r="G77" s="140">
        <f>IF(ISERROR(FIND(G$3,'CFR - XML import'!$A71)),0,VALUE(MID('CFR - XML import'!$A71,SEARCH("&gt;",'CFR - XML import'!$A71,1)+1,SEARCH("/",'CFR - XML import'!$A71,1)-SEARCH("&gt;",'CFR - XML import'!$A71,1)-2)))</f>
        <v>0</v>
      </c>
      <c r="H77" s="140">
        <f>IF(ISERROR(FIND(H$3,'CFR - XML import'!$A71)),0,VALUE(MID('CFR - XML import'!$A71,SEARCH("&gt;",'CFR - XML import'!$A71,1)+1,SEARCH("/",'CFR - XML import'!$A71,1)-SEARCH("&gt;",'CFR - XML import'!$A71,1)-2)))</f>
        <v>0</v>
      </c>
      <c r="I77" s="140">
        <f>IF(ISERROR(FIND(I$3,'CFR - XML import'!$A71)),0,VALUE(MID('CFR - XML import'!$A71,SEARCH("&gt;",'CFR - XML import'!$A71,1)+1,SEARCH("/",'CFR - XML import'!$A71,1)-SEARCH("&gt;",'CFR - XML import'!$A71,1)-2)))</f>
        <v>0</v>
      </c>
      <c r="J77" s="140">
        <f>IF(ISERROR(FIND(J$3,'CFR - XML import'!$A71)),0,VALUE(MID('CFR - XML import'!$A71,SEARCH("&gt;",'CFR - XML import'!$A71,1)+1,SEARCH("/",'CFR - XML import'!$A71,1)-SEARCH("&gt;",'CFR - XML import'!$A71,1)-2)))</f>
        <v>0</v>
      </c>
      <c r="K77" s="140">
        <f>IF(ISERROR(FIND(K$3,'CFR - XML import'!$A71)),0,VALUE(MID('CFR - XML import'!$A71,SEARCH("&gt;",'CFR - XML import'!$A71,1)+1,SEARCH("/",'CFR - XML import'!$A71,1)-SEARCH("&gt;",'CFR - XML import'!$A71,1)-2)))</f>
        <v>0</v>
      </c>
      <c r="L77" s="140">
        <f>IF(ISERROR(FIND(L$3,'CFR - XML import'!$A71)),0,VALUE(MID('CFR - XML import'!$A71,SEARCH("&gt;",'CFR - XML import'!$A71,1)+1,SEARCH("/",'CFR - XML import'!$A71,1)-SEARCH("&gt;",'CFR - XML import'!$A71,1)-2)))</f>
        <v>0</v>
      </c>
      <c r="M77" s="140">
        <f>IF(ISERROR(FIND(M$3,'CFR - XML import'!$A71)),0,VALUE(MID('CFR - XML import'!$A71,SEARCH("&gt;",'CFR - XML import'!$A71,1)+1,SEARCH("/",'CFR - XML import'!$A71,1)-SEARCH("&gt;",'CFR - XML import'!$A71,1)-2)))</f>
        <v>0</v>
      </c>
      <c r="N77" s="140">
        <f>IF(ISERROR(FIND(N$3,'CFR - XML import'!$A71)),0,VALUE(MID('CFR - XML import'!$A71,SEARCH("&gt;",'CFR - XML import'!$A71,1)+1,SEARCH("/",'CFR - XML import'!$A71,1)-SEARCH("&gt;",'CFR - XML import'!$A71,1)-2)))</f>
        <v>0</v>
      </c>
      <c r="O77" s="140">
        <f>IF(ISERROR(FIND(O$3,'CFR - XML import'!$A71)),0,VALUE(MID('CFR - XML import'!$A71,SEARCH("&gt;",'CFR - XML import'!$A71,1)+1,SEARCH("/",'CFR - XML import'!$A71,1)-SEARCH("&gt;",'CFR - XML import'!$A71,1)-2)))</f>
        <v>0</v>
      </c>
      <c r="P77" s="140">
        <f>IF(ISERROR(FIND(P$3,'CFR - XML import'!$A71)),0,VALUE(MID('CFR - XML import'!$A71,SEARCH("&gt;",'CFR - XML import'!$A71,1)+1,SEARCH("/",'CFR - XML import'!$A71,1)-SEARCH("&gt;",'CFR - XML import'!$A71,1)-2)))</f>
        <v>0</v>
      </c>
      <c r="Q77" s="140">
        <f>IF(ISERROR(FIND(Q$3,'CFR - XML import'!$A71)),0,VALUE(MID('CFR - XML import'!$A71,SEARCH("&gt;",'CFR - XML import'!$A71,1)+1,SEARCH("/",'CFR - XML import'!$A71,1)-SEARCH("&gt;",'CFR - XML import'!$A71,1)-2)))</f>
        <v>0</v>
      </c>
      <c r="R77" s="140">
        <f>IF(ISERROR(FIND(R$3,'CFR - XML import'!$A71)),0,VALUE(MID('CFR - XML import'!$A71,SEARCH("&gt;",'CFR - XML import'!$A71,1)+1,SEARCH("/",'CFR - XML import'!$A71,1)-SEARCH("&gt;",'CFR - XML import'!$A71,1)-2)))</f>
        <v>0</v>
      </c>
      <c r="S77" s="140">
        <f>IF(ISERROR(FIND(S$3,'CFR - XML import'!$A71)),0,VALUE(MID('CFR - XML import'!$A71,SEARCH("&gt;",'CFR - XML import'!$A71,1)+1,SEARCH("/",'CFR - XML import'!$A71,1)-SEARCH("&gt;",'CFR - XML import'!$A71,1)-2)))</f>
        <v>0</v>
      </c>
      <c r="T77" s="140">
        <f>IF(ISERROR(FIND(T$3,'CFR - XML import'!$A71)),0,VALUE(MID('CFR - XML import'!$A71,SEARCH("&gt;",'CFR - XML import'!$A71,1)+1,SEARCH("/",'CFR - XML import'!$A71,1)-SEARCH("&gt;",'CFR - XML import'!$A71,1)-2)))</f>
        <v>0</v>
      </c>
      <c r="U77" s="140">
        <f>IF(ISERROR(FIND(U$3,'CFR - XML import'!$A71)),0,VALUE(MID('CFR - XML import'!$A71,SEARCH("&gt;",'CFR - XML import'!$A71,1)+1,SEARCH("/",'CFR - XML import'!$A71,1)-SEARCH("&gt;",'CFR - XML import'!$A71,1)-2)))</f>
        <v>0</v>
      </c>
      <c r="V77" s="140">
        <f>IF(ISERROR(FIND(V$3,'CFR - XML import'!$A71)),0,VALUE(MID('CFR - XML import'!$A71,SEARCH("&gt;",'CFR - XML import'!$A71,1)+1,SEARCH("/",'CFR - XML import'!$A71,1)-SEARCH("&gt;",'CFR - XML import'!$A71,1)-2)))</f>
        <v>0</v>
      </c>
      <c r="W77" s="140">
        <f>IF(ISERROR(FIND(W$3,'CFR - XML import'!$A71)),0,VALUE(MID('CFR - XML import'!$A71,SEARCH("&gt;",'CFR - XML import'!$A71,1)+1,SEARCH("/",'CFR - XML import'!$A71,1)-SEARCH("&gt;",'CFR - XML import'!$A71,1)-2)))</f>
        <v>0</v>
      </c>
      <c r="X77" s="140"/>
      <c r="Y77" s="140">
        <f>IF(ISERROR(FIND(Y$3,'CFR - XML import'!$A71)),0,VALUE(MID('CFR - XML import'!$A71,SEARCH("&gt;",'CFR - XML import'!$A71,1)+1,SEARCH("/",'CFR - XML import'!$A71,1)-SEARCH("&gt;",'CFR - XML import'!$A71,1)-2)))</f>
        <v>0</v>
      </c>
      <c r="Z77" s="140">
        <f>IF(ISERROR(FIND(Z$3,'CFR - XML import'!$A71)),0,VALUE(MID('CFR - XML import'!$A71,SEARCH("&gt;",'CFR - XML import'!$A71,1)+1,SEARCH("/",'CFR - XML import'!$A71,1)-SEARCH("&gt;",'CFR - XML import'!$A71,1)-2)))</f>
        <v>0</v>
      </c>
      <c r="AA77" s="140">
        <f>IF(ISERROR(FIND(AA$3,'CFR - XML import'!$A71)),0,VALUE(MID('CFR - XML import'!$A71,SEARCH("&gt;",'CFR - XML import'!$A71,1)+1,SEARCH("/",'CFR - XML import'!$A71,1)-SEARCH("&gt;",'CFR - XML import'!$A71,1)-2)))</f>
        <v>0</v>
      </c>
      <c r="AB77" s="140">
        <f>IF(ISERROR(FIND(AB$3,'CFR - XML import'!$A71)),0,VALUE(MID('CFR - XML import'!$A71,SEARCH("&gt;",'CFR - XML import'!$A71,1)+1,SEARCH("/",'CFR - XML import'!$A71,1)-SEARCH("&gt;",'CFR - XML import'!$A71,1)-2)))</f>
        <v>0</v>
      </c>
      <c r="AC77" s="140">
        <f>IF(ISERROR(FIND(AC$3,'CFR - XML import'!$A71)),0,VALUE(MID('CFR - XML import'!$A71,SEARCH("&gt;",'CFR - XML import'!$A71,1)+1,SEARCH("/",'CFR - XML import'!$A71,1)-SEARCH("&gt;",'CFR - XML import'!$A71,1)-2)))</f>
        <v>0</v>
      </c>
      <c r="AD77" s="140">
        <f>IF(ISERROR(FIND(AD$3,'CFR - XML import'!$A71)),0,VALUE(MID('CFR - XML import'!$A71,SEARCH("&gt;",'CFR - XML import'!$A71,1)+1,SEARCH("/",'CFR - XML import'!$A71,1)-SEARCH("&gt;",'CFR - XML import'!$A71,1)-2)))</f>
        <v>0</v>
      </c>
      <c r="AE77" s="140">
        <f>IF(ISERROR(FIND(AE$3,'CFR - XML import'!$A71)),0,VALUE(MID('CFR - XML import'!$A71,SEARCH("&gt;",'CFR - XML import'!$A71,1)+1,SEARCH("/",'CFR - XML import'!$A71,1)-SEARCH("&gt;",'CFR - XML import'!$A71,1)-2)))</f>
        <v>0</v>
      </c>
      <c r="AF77" s="140">
        <f>IF(ISERROR(FIND(AF$3,'CFR - XML import'!$A71)),0,VALUE(MID('CFR - XML import'!$A71,SEARCH("&gt;",'CFR - XML import'!$A71,1)+1,SEARCH("/",'CFR - XML import'!$A71,1)-SEARCH("&gt;",'CFR - XML import'!$A71,1)-2)))</f>
        <v>0</v>
      </c>
      <c r="AG77" s="140">
        <f>IF(ISERROR(FIND(AG$3,'CFR - XML import'!$A71)),0,VALUE(MID('CFR - XML import'!$A71,SEARCH("&gt;",'CFR - XML import'!$A71,1)+1,SEARCH("/",'CFR - XML import'!$A71,1)-SEARCH("&gt;",'CFR - XML import'!$A71,1)-2)))</f>
        <v>0</v>
      </c>
      <c r="AH77" s="140">
        <f>IF(ISERROR(FIND(AH$3,'CFR - XML import'!$A71)),0,VALUE(MID('CFR - XML import'!$A71,SEARCH("&gt;",'CFR - XML import'!$A71,1)+1,SEARCH("/",'CFR - XML import'!$A71,1)-SEARCH("&gt;",'CFR - XML import'!$A71,1)-2)))</f>
        <v>0</v>
      </c>
      <c r="AI77" s="140">
        <f>IF(ISERROR(FIND(AI$3,'CFR - XML import'!$A71)),0,VALUE(MID('CFR - XML import'!$A71,SEARCH("&gt;",'CFR - XML import'!$A71,1)+1,SEARCH("/",'CFR - XML import'!$A71,1)-SEARCH("&gt;",'CFR - XML import'!$A71,1)-2)))</f>
        <v>0</v>
      </c>
      <c r="AJ77" s="140">
        <f>IF(ISERROR(FIND(AJ$3,'CFR - XML import'!$A71)),0,VALUE(MID('CFR - XML import'!$A71,SEARCH("&gt;",'CFR - XML import'!$A71,1)+1,SEARCH("/",'CFR - XML import'!$A71,1)-SEARCH("&gt;",'CFR - XML import'!$A71,1)-2)))</f>
        <v>0</v>
      </c>
      <c r="AK77" s="140">
        <f>IF(ISERROR(FIND(AK$3,'CFR - XML import'!$A71)),0,VALUE(MID('CFR - XML import'!$A71,SEARCH("&gt;",'CFR - XML import'!$A71,1)+1,SEARCH("/",'CFR - XML import'!$A71,1)-SEARCH("&gt;",'CFR - XML import'!$A71,1)-2)))</f>
        <v>0</v>
      </c>
      <c r="AL77" s="140">
        <f>IF(ISERROR(FIND(AL$3,'CFR - XML import'!$A71)),0,VALUE(MID('CFR - XML import'!$A71,SEARCH("&gt;",'CFR - XML import'!$A71,1)+1,SEARCH("/",'CFR - XML import'!$A71,1)-SEARCH("&gt;",'CFR - XML import'!$A71,1)-2)))</f>
        <v>0</v>
      </c>
      <c r="AM77" s="140">
        <f>IF(ISERROR(FIND(AM$3,'CFR - XML import'!$A71)),0,VALUE(MID('CFR - XML import'!$A71,SEARCH("&gt;",'CFR - XML import'!$A71,1)+1,SEARCH("/",'CFR - XML import'!$A71,1)-SEARCH("&gt;",'CFR - XML import'!$A71,1)-2)))</f>
        <v>0</v>
      </c>
      <c r="AN77" s="140">
        <f>IF(ISERROR(FIND(AN$3,'CFR - XML import'!$A71)),0,VALUE(MID('CFR - XML import'!$A71,SEARCH("&gt;",'CFR - XML import'!$A71,1)+1,SEARCH("/",'CFR - XML import'!$A71,1)-SEARCH("&gt;",'CFR - XML import'!$A71,1)-2)))</f>
        <v>0</v>
      </c>
      <c r="AO77" s="140">
        <f>IF(ISERROR(FIND(AO$3,'CFR - XML import'!$A71)),0,VALUE(MID('CFR - XML import'!$A71,SEARCH("&gt;",'CFR - XML import'!$A71,1)+1,SEARCH("/",'CFR - XML import'!$A71,1)-SEARCH("&gt;",'CFR - XML import'!$A71,1)-2)))</f>
        <v>0</v>
      </c>
      <c r="AP77" s="140">
        <f>IF(ISERROR(FIND(AP$3,'CFR - XML import'!$A71)),0,VALUE(MID('CFR - XML import'!$A71,SEARCH("&gt;",'CFR - XML import'!$A71,1)+1,SEARCH("/",'CFR - XML import'!$A71,1)-SEARCH("&gt;",'CFR - XML import'!$A71,1)-2)))</f>
        <v>0</v>
      </c>
      <c r="AQ77" s="140">
        <f>IF(ISERROR(FIND(AQ$3,'CFR - XML import'!$A71)),0,VALUE(MID('CFR - XML import'!$A71,SEARCH("&gt;",'CFR - XML import'!$A71,1)+1,SEARCH("/",'CFR - XML import'!$A71,1)-SEARCH("&gt;",'CFR - XML import'!$A71,1)-2)))</f>
        <v>0</v>
      </c>
      <c r="AR77" s="140">
        <f>IF(ISERROR(FIND(AR$3,'CFR - XML import'!$A71)),0,VALUE(MID('CFR - XML import'!$A71,SEARCH("&gt;",'CFR - XML import'!$A71,1)+1,SEARCH("/",'CFR - XML import'!$A71,1)-SEARCH("&gt;",'CFR - XML import'!$A71,1)-2)))</f>
        <v>0</v>
      </c>
      <c r="AS77" s="140">
        <f>IF(ISERROR(FIND(AS$3,'CFR - XML import'!$A71)),0,VALUE(MID('CFR - XML import'!$A71,SEARCH("&gt;",'CFR - XML import'!$A71,1)+1,SEARCH("/",'CFR - XML import'!$A71,1)-SEARCH("&gt;",'CFR - XML import'!$A71,1)-2)))</f>
        <v>0</v>
      </c>
      <c r="AT77" s="140">
        <f>IF(ISERROR(FIND(AT$3,'CFR - XML import'!$A71)),0,VALUE(MID('CFR - XML import'!$A71,SEARCH("&gt;",'CFR - XML import'!$A71,1)+1,SEARCH("/",'CFR - XML import'!$A71,1)-SEARCH("&gt;",'CFR - XML import'!$A71,1)-2)))</f>
        <v>0</v>
      </c>
      <c r="AU77" s="140">
        <f>IF(ISERROR(FIND(AU$3,'CFR - XML import'!$A71)),0,VALUE(MID('CFR - XML import'!$A71,SEARCH("&gt;",'CFR - XML import'!$A71,1)+1,SEARCH("/",'CFR - XML import'!$A71,1)-SEARCH("&gt;",'CFR - XML import'!$A71,1)-2)))</f>
        <v>0</v>
      </c>
      <c r="AV77" s="140">
        <f>IF(ISERROR(FIND(AV$3,'CFR - XML import'!$A71)),0,VALUE(MID('CFR - XML import'!$A71,SEARCH("&gt;",'CFR - XML import'!$A71,1)+1,SEARCH("/",'CFR - XML import'!$A71,1)-SEARCH("&gt;",'CFR - XML import'!$A71,1)-2)))</f>
        <v>0</v>
      </c>
      <c r="AW77" s="140">
        <f>IF(ISERROR(FIND(AW$3,'CFR - XML import'!$A71)),0,VALUE(MID('CFR - XML import'!$A71,SEARCH("&gt;",'CFR - XML import'!$A71,1)+1,SEARCH("/",'CFR - XML import'!$A71,1)-SEARCH("&gt;",'CFR - XML import'!$A71,1)-2)))</f>
        <v>0</v>
      </c>
      <c r="AX77" s="140">
        <f>IF(ISERROR(FIND(AX$3,'CFR - XML import'!$A71)),0,VALUE(MID('CFR - XML import'!$A71,SEARCH("&gt;",'CFR - XML import'!$A71,1)+1,SEARCH("/",'CFR - XML import'!$A71,1)-SEARCH("&gt;",'CFR - XML import'!$A71,1)-2)))</f>
        <v>15077.54</v>
      </c>
      <c r="AY77" s="140">
        <f>IF(ISERROR(FIND(AY$3,'CFR - XML import'!$A71)),0,VALUE(MID('CFR - XML import'!$A71,SEARCH("&gt;",'CFR - XML import'!$A71,1)+1,SEARCH("/",'CFR - XML import'!$A71,1)-SEARCH("&gt;",'CFR - XML import'!$A71,1)-2)))</f>
        <v>0</v>
      </c>
      <c r="AZ77" s="140">
        <f>IF(ISERROR(FIND(AZ$3,'CFR - XML import'!$A71)),0,VALUE(MID('CFR - XML import'!$A71,SEARCH("&gt;",'CFR - XML import'!$A71,1)+1,SEARCH("/",'CFR - XML import'!$A71,1)-SEARCH("&gt;",'CFR - XML import'!$A71,1)-2)))</f>
        <v>0</v>
      </c>
      <c r="BA77" s="140">
        <f>IF(ISERROR(FIND(BA$3,'CFR - XML import'!$A71)),0,VALUE(MID('CFR - XML import'!$A71,SEARCH("&gt;",'CFR - XML import'!$A71,1)+1,SEARCH("/",'CFR - XML import'!$A71,1)-SEARCH("&gt;",'CFR - XML import'!$A71,1)-2)))</f>
        <v>0</v>
      </c>
      <c r="BB77" s="140">
        <f>IF(ISERROR(FIND(BB$3,'CFR - XML import'!$A71)),0,VALUE(MID('CFR - XML import'!$A71,SEARCH("&gt;",'CFR - XML import'!$A71,1)+1,SEARCH("/",'CFR - XML import'!$A71,1)-SEARCH("&gt;",'CFR - XML import'!$A71,1)-2)))</f>
        <v>0</v>
      </c>
      <c r="BC77" s="140">
        <f>IF(ISERROR(FIND(BC$3,'CFR - XML import'!$A71)),0,VALUE(MID('CFR - XML import'!$A71,SEARCH("&gt;",'CFR - XML import'!$A71,1)+1,SEARCH("/",'CFR - XML import'!$A71,1)-SEARCH("&gt;",'CFR - XML import'!$A71,1)-2)))</f>
        <v>0</v>
      </c>
      <c r="BD77" s="140">
        <f>IF(ISERROR(FIND(BD$3,'CFR - XML import'!$A71)),0,VALUE(MID('CFR - XML import'!$A71,SEARCH("&gt;",'CFR - XML import'!$A71,1)+1,SEARCH("/",'CFR - XML import'!$A71,1)-SEARCH("&gt;",'CFR - XML import'!$A71,1)-2)))</f>
        <v>0</v>
      </c>
      <c r="BE77" s="140">
        <f>IF(ISERROR(FIND(BE$3,'CFR - XML import'!$A71)),0,VALUE(MID('CFR - XML import'!$A71,SEARCH("&gt;",'CFR - XML import'!$A71,1)+1,SEARCH("/",'CFR - XML import'!$A71,1)-SEARCH("&gt;",'CFR - XML import'!$A71,1)-2)))</f>
        <v>0</v>
      </c>
      <c r="BF77" s="140">
        <f>IF(ISERROR(FIND(BF$3,'CFR - XML import'!$A71)),0,VALUE(MID('CFR - XML import'!$A71,SEARCH("&gt;",'CFR - XML import'!$A71,1)+1,SEARCH("/",'CFR - XML import'!$A71,1)-SEARCH("&gt;",'CFR - XML import'!$A71,1)-2)))</f>
        <v>0</v>
      </c>
      <c r="BG77" s="140">
        <f>IF(ISERROR(FIND(BG$3,'CFR - XML import'!$A71)),0,VALUE(MID('CFR - XML import'!$A71,SEARCH("&gt;",'CFR - XML import'!$A71,1)+1,SEARCH("/",'CFR - XML import'!$A71,1)-SEARCH("&gt;",'CFR - XML import'!$A71,1)-2)))</f>
        <v>0</v>
      </c>
      <c r="BH77" s="140">
        <f>IF(ISERROR(FIND(BH$3,'CFR - XML import'!$A71)),0,VALUE(MID('CFR - XML import'!$A71,SEARCH("&gt;",'CFR - XML import'!$A71,1)+1,SEARCH("/",'CFR - XML import'!$A71,1)-SEARCH("&gt;",'CFR - XML import'!$A71,1)-2)))</f>
        <v>0</v>
      </c>
      <c r="BI77" s="140">
        <f>IF(ISERROR(FIND(BI$3,'CFR - XML import'!$A71)),0,VALUE(MID('CFR - XML import'!$A71,SEARCH("&gt;",'CFR - XML import'!$A71,1)+1,SEARCH("/",'CFR - XML import'!$A71,1)-SEARCH("&gt;",'CFR - XML import'!$A71,1)-2)))</f>
        <v>0</v>
      </c>
      <c r="BJ77" s="140">
        <f>IF(ISERROR(FIND(BJ$3,'CFR - XML import'!$A71)),0,VALUE(MID('CFR - XML import'!$A71,SEARCH("&gt;",'CFR - XML import'!$A71,1)+1,SEARCH("/",'CFR - XML import'!$A71,1)-SEARCH("&gt;",'CFR - XML import'!$A71,1)-2)))</f>
        <v>0</v>
      </c>
      <c r="BK77" s="140">
        <f>IF(ISERROR(FIND(BK$3,'CFR - XML import'!$A71)),0,VALUE(MID('CFR - XML import'!$A71,SEARCH("&gt;",'CFR - XML import'!$A71,1)+1,SEARCH("/",'CFR - XML import'!$A71,1)-SEARCH("&gt;",'CFR - XML import'!$A71,1)-2)))</f>
        <v>0</v>
      </c>
      <c r="BL77" s="140">
        <f>IF(ISERROR(FIND(BL$3,'CFR - XML import'!$A71)),0,VALUE(MID('CFR - XML import'!$A71,SEARCH("&gt;",'CFR - XML import'!$A71,1)+1,SEARCH("/",'CFR - XML import'!$A71,1)-SEARCH("&gt;",'CFR - XML import'!$A71,1)-2)))</f>
        <v>0</v>
      </c>
      <c r="BM77" s="140">
        <f>IF(ISERROR(FIND(BM$3,'CFR - XML import'!$A71)),0,VALUE(MID('CFR - XML import'!$A71,SEARCH("&gt;",'CFR - XML import'!$A71,1)+1,SEARCH("/",'CFR - XML import'!$A71,1)-SEARCH("&gt;",'CFR - XML import'!$A71,1)-2)))</f>
        <v>0</v>
      </c>
      <c r="BN77" s="140">
        <f>IF(ISERROR(FIND(BN$3,'CFR - XML import'!$A71)),0,VALUE(MID('CFR - XML import'!$A71,SEARCH("&gt;",'CFR - XML import'!$A71,1)+1,SEARCH("/",'CFR - XML import'!$A71,1)-SEARCH("&gt;",'CFR - XML import'!$A71,1)-2)))</f>
        <v>0</v>
      </c>
      <c r="BO77" s="140">
        <f>IF(ISERROR(FIND(BO$3,'CFR - XML import'!$A71)),0,VALUE(MID('CFR - XML import'!$A71,SEARCH("&gt;",'CFR - XML import'!$A71,1)+1,SEARCH("/",'CFR - XML import'!$A71,1)-SEARCH("&gt;",'CFR - XML import'!$A71,1)-2)))</f>
        <v>0</v>
      </c>
      <c r="BP77" s="140">
        <f>IF(ISERROR(FIND(BP$3,'CFR - XML import'!$A71)),0,VALUE(MID('CFR - XML import'!$A71,SEARCH("&gt;",'CFR - XML import'!$A71,1)+1,SEARCH("/",'CFR - XML import'!$A71,1)-SEARCH("&gt;",'CFR - XML import'!$A71,1)-2)))</f>
        <v>0</v>
      </c>
      <c r="BQ77" s="140">
        <f>IF(ISERROR(FIND(BQ$3,'CFR - XML import'!$A71)),0,VALUE(MID('CFR - XML import'!$A71,SEARCH("&gt;",'CFR - XML import'!$A71,1)+1,SEARCH("/",'CFR - XML import'!$A71,1)-SEARCH("&gt;",'CFR - XML import'!$A71,1)-2)))</f>
        <v>0</v>
      </c>
      <c r="BR77" s="140">
        <f>IF(ISERROR(FIND(BR$3,'CFR - XML import'!$A71)),0,VALUE(MID('CFR - XML import'!$A71,SEARCH("&gt;",'CFR - XML import'!$A71,1)+1,SEARCH("/",'CFR - XML import'!$A71,1)-SEARCH("&gt;",'CFR - XML import'!$A71,1)-2)))</f>
        <v>0</v>
      </c>
      <c r="BS77" s="140">
        <f>IF(ISERROR(FIND(BS$3,'CFR - XML import'!$A71)),0,VALUE(MID('CFR - XML import'!$A71,SEARCH("&gt;",'CFR - XML import'!$A71,1)+1,SEARCH("/",'CFR - XML import'!$A71,1)-SEARCH("&gt;",'CFR - XML import'!$A71,1)-2)))</f>
        <v>0</v>
      </c>
      <c r="BT77" s="140">
        <f>IF(ISERROR(FIND(BT$3,'CFR - XML import'!$A71)),0,VALUE(MID('CFR - XML import'!$A71,SEARCH("&gt;",'CFR - XML import'!$A71,1)+1,SEARCH("/",'CFR - XML import'!$A71,1)-SEARCH("&gt;",'CFR - XML import'!$A71,1)-2)))</f>
        <v>0</v>
      </c>
      <c r="BU77" s="140">
        <f>IF(ISERROR(FIND(BU$3,'CFR - XML import'!$A71)),0,VALUE(MID('CFR - XML import'!$A71,SEARCH("&gt;",'CFR - XML import'!$A71,1)+1,SEARCH("/",'CFR - XML import'!$A71,1)-SEARCH("&gt;",'CFR - XML import'!$A71,1)-2)))</f>
        <v>0</v>
      </c>
      <c r="BV77" s="140">
        <f>IF(ISERROR(FIND(BV$3,'CFR - XML import'!$A71)),0,VALUE(MID('CFR - XML import'!$A71,SEARCH("&gt;",'CFR - XML import'!$A71,1)+1,SEARCH("/",'CFR - XML import'!$A71,1)-SEARCH("&gt;",'CFR - XML import'!$A71,1)-2)))</f>
        <v>0</v>
      </c>
      <c r="BW77" s="140">
        <f>IF(ISERROR(FIND(BW$3,'CFR - XML import'!$A71)),0,VALUE(MID('CFR - XML import'!$A71,SEARCH("&gt;",'CFR - XML import'!$A71,1)+1,SEARCH("/",'CFR - XML import'!$A71,1)-SEARCH("&gt;",'CFR - XML import'!$A71,1)-2)))</f>
        <v>0</v>
      </c>
      <c r="BX77" s="140">
        <f>IF(ISERROR(FIND(BX$3,'CFR - XML import'!$A71)),0,VALUE(MID('CFR - XML import'!$A71,SEARCH("&gt;",'CFR - XML import'!$A71,1)+1,SEARCH("/",'CFR - XML import'!$A71,1)-SEARCH("&gt;",'CFR - XML import'!$A71,1)-2)))</f>
        <v>0</v>
      </c>
      <c r="BY77" s="140">
        <f>IF(ISERROR(FIND(BY$3,'CFR - XML import'!$A71)),0,VALUE(MID('CFR - XML import'!$A71,SEARCH("&gt;",'CFR - XML import'!$A71,1)+1,SEARCH("/",'CFR - XML import'!$A71,1)-SEARCH("&gt;",'CFR - XML import'!$A71,1)-2)))</f>
        <v>0</v>
      </c>
      <c r="BZ77" s="140">
        <f>IF(ISERROR(FIND(BZ$3,'CFR - XML import'!$A71)),0,VALUE(MID('CFR - XML import'!$A71,SEARCH("&gt;",'CFR - XML import'!$A71,1)+1,SEARCH("/",'CFR - XML import'!$A71,1)-SEARCH("&gt;",'CFR - XML import'!$A71,1)-2)))</f>
        <v>0</v>
      </c>
      <c r="CG77" s="142">
        <f>IF(ISERROR(IF(MID('CFR - XML import'!$A71,LEN($CF$4)+5,LEN('CFR - XML import'!$A71)-(2*LEN($CF$4)+5))="RMMS",1,IF(MID('CFR - XML import'!$A71,LEN("    &lt;InputSystem&gt;")+1,LEN('CFR - XML import'!$A71)-(LEN("    &lt;InputSystem&gt;")+LEN($CF$4)+1))="SIMS",2,0))),0,IF(MID('CFR - XML import'!$A71,LEN($CF$4)+5,LEN('CFR - XML import'!$A71)-(2*LEN($CF$4)+5))="RMMS",1,IF(MID('CFR - XML import'!$A71,LEN("    &lt;InputSystem&gt;")+1,LEN('CFR - XML import'!$A71)-(LEN("    &lt;InputSystem&gt;")+LEN($CF$4)+1))="SIMS",2,0)))</f>
        <v>0</v>
      </c>
      <c r="CH77" s="140">
        <f>IF(ISERROR(FIND(CH$3,'CFR - XML import'!$A71)),0,MID('CFR - XML import'!$A71,SEARCH("&gt;",'CFR - XML import'!$A71,1)+1,SEARCH("/",'CFR - XML import'!$A71,1)-SEARCH("&gt;",'CFR - XML import'!$A71,1)-2))</f>
        <v>0</v>
      </c>
      <c r="CI77" s="140">
        <f>IF(ISERROR(FIND(CI$3,'CFR - XML import'!$A71)),0,MID('CFR - XML import'!$A71,SEARCH("&gt;",'CFR - XML import'!$A71,1)+1,SEARCH("/",'CFR - XML import'!$A71,1)-SEARCH("&gt;",'CFR - XML import'!$A71,1)-2))</f>
        <v>0</v>
      </c>
      <c r="CJ77" s="140">
        <f>IF(ISERROR(FIND(CJ$3,'CFR - XML import'!$A71)),0,MID('CFR - XML import'!$A71,SEARCH("&gt;",'CFR - XML import'!$A71,1)+1,SEARCH("/",'CFR - XML import'!$A71,1)-SEARCH("&gt;",'CFR - XML import'!$A71,1)-2))</f>
        <v>0</v>
      </c>
      <c r="CK77" s="140">
        <f>IF(ISERROR(FIND(CK$3,'CFR - XML import'!$A71)),0,MID('CFR - XML import'!$A71,SEARCH("&gt;",'CFR - XML import'!$A71,1)+1,SEARCH("/",'CFR - XML import'!$A71,1)-SEARCH("&gt;",'CFR - XML import'!$A71,1)-2))</f>
        <v>0</v>
      </c>
      <c r="CL77" s="140">
        <f>IF(ISERROR(FIND(CL$3,'CFR - XML import'!$A71)),0,MID('CFR - XML import'!$A71,SEARCH("&gt;",'CFR - XML import'!$A71,1)+1,SEARCH("/",'CFR - XML import'!$A71,1)-SEARCH("&gt;",'CFR - XML import'!$A71,1)-2))</f>
        <v>0</v>
      </c>
      <c r="CM77" s="140">
        <f>IF(ISERROR(FIND(CM$3,'CFR - XML import'!$A71)),0,MID('CFR - XML import'!$A71,SEARCH("&gt;",'CFR - XML import'!$A71,1)+1,SEARCH("/",'CFR - XML import'!$A71,1)-SEARCH("&gt;",'CFR - XML import'!$A71,1)-2))</f>
        <v>0</v>
      </c>
    </row>
    <row r="78" spans="1:91" x14ac:dyDescent="0.2">
      <c r="A78" s="139" t="str">
        <f>IF(AND('CFR - XML import'!A72&lt;&gt;"",LEFT('CFR - XML import'!A72,1)&lt;&gt;"&lt;",LEFT('CFR - XML import'!A72,3)&lt;&gt;"  &lt;",LEFT('CFR - XML import'!A72,5)&lt;&gt;"    &lt;",LEFT('CFR - XML import'!A72,7)&lt;&gt;"      &lt;",LEFT('CFR - XML import'!A72,9)&lt;&gt;"        &lt;",$B$1="SIMS"),'CFR - XML import'!A72,IF(AND(LEFT('CFR - XML import'!A72,9)="&lt;Details&gt;",$B$1="RM"),'CFR - XML import'!A72,""))</f>
        <v/>
      </c>
      <c r="B78" s="140">
        <f>IF(ISERROR(FIND(B$3,'CFR - XML import'!$A72)),0,VALUE(MID('CFR - XML import'!$A72,SEARCH("&gt;",'CFR - XML import'!$A72,1)+1,SEARCH("/",'CFR - XML import'!$A72,1)-SEARCH("&gt;",'CFR - XML import'!$A72,1)-2)))</f>
        <v>0</v>
      </c>
      <c r="D78" s="140">
        <f>IF(ISERROR(FIND(D$3,'CFR - XML import'!$A72)),0,MID('CFR - XML import'!$A72,SEARCH("&gt;",'CFR - XML import'!$A72,1)+1,SEARCH("/",'CFR - XML import'!$A72,1)-SEARCH("&gt;",'CFR - XML import'!$A72,1)-2))</f>
        <v>0</v>
      </c>
      <c r="E78" s="140">
        <f>IF(ISERROR(FIND(E$3,'CFR - XML import'!$A72)),0,MID('CFR - XML import'!$A72,SEARCH("&gt;",'CFR - XML import'!$A72,1)+1,SEARCH("/",'CFR - XML import'!$A72,1)-SEARCH("&gt;",'CFR - XML import'!$A72,1)-2))</f>
        <v>0</v>
      </c>
      <c r="F78" s="141">
        <f>IF($B$1="SIMS",IF(ISERROR(FIND(F$3,'CFR - XML import'!$A72)),0,VALUE(MID('CFR - XML import'!$A72,15,10))),IF(ISERROR(FIND(F$3,'CFR - XML import'!$A72)),0,VALUE(MID('CFR - XML import'!$A72,15,10))))</f>
        <v>0</v>
      </c>
      <c r="G78" s="140">
        <f>IF(ISERROR(FIND(G$3,'CFR - XML import'!$A72)),0,VALUE(MID('CFR - XML import'!$A72,SEARCH("&gt;",'CFR - XML import'!$A72,1)+1,SEARCH("/",'CFR - XML import'!$A72,1)-SEARCH("&gt;",'CFR - XML import'!$A72,1)-2)))</f>
        <v>0</v>
      </c>
      <c r="H78" s="140">
        <f>IF(ISERROR(FIND(H$3,'CFR - XML import'!$A72)),0,VALUE(MID('CFR - XML import'!$A72,SEARCH("&gt;",'CFR - XML import'!$A72,1)+1,SEARCH("/",'CFR - XML import'!$A72,1)-SEARCH("&gt;",'CFR - XML import'!$A72,1)-2)))</f>
        <v>0</v>
      </c>
      <c r="I78" s="140">
        <f>IF(ISERROR(FIND(I$3,'CFR - XML import'!$A72)),0,VALUE(MID('CFR - XML import'!$A72,SEARCH("&gt;",'CFR - XML import'!$A72,1)+1,SEARCH("/",'CFR - XML import'!$A72,1)-SEARCH("&gt;",'CFR - XML import'!$A72,1)-2)))</f>
        <v>0</v>
      </c>
      <c r="J78" s="140">
        <f>IF(ISERROR(FIND(J$3,'CFR - XML import'!$A72)),0,VALUE(MID('CFR - XML import'!$A72,SEARCH("&gt;",'CFR - XML import'!$A72,1)+1,SEARCH("/",'CFR - XML import'!$A72,1)-SEARCH("&gt;",'CFR - XML import'!$A72,1)-2)))</f>
        <v>0</v>
      </c>
      <c r="K78" s="140">
        <f>IF(ISERROR(FIND(K$3,'CFR - XML import'!$A72)),0,VALUE(MID('CFR - XML import'!$A72,SEARCH("&gt;",'CFR - XML import'!$A72,1)+1,SEARCH("/",'CFR - XML import'!$A72,1)-SEARCH("&gt;",'CFR - XML import'!$A72,1)-2)))</f>
        <v>0</v>
      </c>
      <c r="L78" s="140">
        <f>IF(ISERROR(FIND(L$3,'CFR - XML import'!$A72)),0,VALUE(MID('CFR - XML import'!$A72,SEARCH("&gt;",'CFR - XML import'!$A72,1)+1,SEARCH("/",'CFR - XML import'!$A72,1)-SEARCH("&gt;",'CFR - XML import'!$A72,1)-2)))</f>
        <v>0</v>
      </c>
      <c r="M78" s="140">
        <f>IF(ISERROR(FIND(M$3,'CFR - XML import'!$A72)),0,VALUE(MID('CFR - XML import'!$A72,SEARCH("&gt;",'CFR - XML import'!$A72,1)+1,SEARCH("/",'CFR - XML import'!$A72,1)-SEARCH("&gt;",'CFR - XML import'!$A72,1)-2)))</f>
        <v>0</v>
      </c>
      <c r="N78" s="140">
        <f>IF(ISERROR(FIND(N$3,'CFR - XML import'!$A72)),0,VALUE(MID('CFR - XML import'!$A72,SEARCH("&gt;",'CFR - XML import'!$A72,1)+1,SEARCH("/",'CFR - XML import'!$A72,1)-SEARCH("&gt;",'CFR - XML import'!$A72,1)-2)))</f>
        <v>0</v>
      </c>
      <c r="O78" s="140">
        <f>IF(ISERROR(FIND(O$3,'CFR - XML import'!$A72)),0,VALUE(MID('CFR - XML import'!$A72,SEARCH("&gt;",'CFR - XML import'!$A72,1)+1,SEARCH("/",'CFR - XML import'!$A72,1)-SEARCH("&gt;",'CFR - XML import'!$A72,1)-2)))</f>
        <v>0</v>
      </c>
      <c r="P78" s="140">
        <f>IF(ISERROR(FIND(P$3,'CFR - XML import'!$A72)),0,VALUE(MID('CFR - XML import'!$A72,SEARCH("&gt;",'CFR - XML import'!$A72,1)+1,SEARCH("/",'CFR - XML import'!$A72,1)-SEARCH("&gt;",'CFR - XML import'!$A72,1)-2)))</f>
        <v>0</v>
      </c>
      <c r="Q78" s="140">
        <f>IF(ISERROR(FIND(Q$3,'CFR - XML import'!$A72)),0,VALUE(MID('CFR - XML import'!$A72,SEARCH("&gt;",'CFR - XML import'!$A72,1)+1,SEARCH("/",'CFR - XML import'!$A72,1)-SEARCH("&gt;",'CFR - XML import'!$A72,1)-2)))</f>
        <v>0</v>
      </c>
      <c r="R78" s="140">
        <f>IF(ISERROR(FIND(R$3,'CFR - XML import'!$A72)),0,VALUE(MID('CFR - XML import'!$A72,SEARCH("&gt;",'CFR - XML import'!$A72,1)+1,SEARCH("/",'CFR - XML import'!$A72,1)-SEARCH("&gt;",'CFR - XML import'!$A72,1)-2)))</f>
        <v>0</v>
      </c>
      <c r="S78" s="140">
        <f>IF(ISERROR(FIND(S$3,'CFR - XML import'!$A72)),0,VALUE(MID('CFR - XML import'!$A72,SEARCH("&gt;",'CFR - XML import'!$A72,1)+1,SEARCH("/",'CFR - XML import'!$A72,1)-SEARCH("&gt;",'CFR - XML import'!$A72,1)-2)))</f>
        <v>0</v>
      </c>
      <c r="T78" s="140">
        <f>IF(ISERROR(FIND(T$3,'CFR - XML import'!$A72)),0,VALUE(MID('CFR - XML import'!$A72,SEARCH("&gt;",'CFR - XML import'!$A72,1)+1,SEARCH("/",'CFR - XML import'!$A72,1)-SEARCH("&gt;",'CFR - XML import'!$A72,1)-2)))</f>
        <v>0</v>
      </c>
      <c r="U78" s="140">
        <f>IF(ISERROR(FIND(U$3,'CFR - XML import'!$A72)),0,VALUE(MID('CFR - XML import'!$A72,SEARCH("&gt;",'CFR - XML import'!$A72,1)+1,SEARCH("/",'CFR - XML import'!$A72,1)-SEARCH("&gt;",'CFR - XML import'!$A72,1)-2)))</f>
        <v>0</v>
      </c>
      <c r="V78" s="140">
        <f>IF(ISERROR(FIND(V$3,'CFR - XML import'!$A72)),0,VALUE(MID('CFR - XML import'!$A72,SEARCH("&gt;",'CFR - XML import'!$A72,1)+1,SEARCH("/",'CFR - XML import'!$A72,1)-SEARCH("&gt;",'CFR - XML import'!$A72,1)-2)))</f>
        <v>0</v>
      </c>
      <c r="W78" s="140">
        <f>IF(ISERROR(FIND(W$3,'CFR - XML import'!$A72)),0,VALUE(MID('CFR - XML import'!$A72,SEARCH("&gt;",'CFR - XML import'!$A72,1)+1,SEARCH("/",'CFR - XML import'!$A72,1)-SEARCH("&gt;",'CFR - XML import'!$A72,1)-2)))</f>
        <v>0</v>
      </c>
      <c r="X78" s="140"/>
      <c r="Y78" s="140">
        <f>IF(ISERROR(FIND(Y$3,'CFR - XML import'!$A72)),0,VALUE(MID('CFR - XML import'!$A72,SEARCH("&gt;",'CFR - XML import'!$A72,1)+1,SEARCH("/",'CFR - XML import'!$A72,1)-SEARCH("&gt;",'CFR - XML import'!$A72,1)-2)))</f>
        <v>0</v>
      </c>
      <c r="Z78" s="140">
        <f>IF(ISERROR(FIND(Z$3,'CFR - XML import'!$A72)),0,VALUE(MID('CFR - XML import'!$A72,SEARCH("&gt;",'CFR - XML import'!$A72,1)+1,SEARCH("/",'CFR - XML import'!$A72,1)-SEARCH("&gt;",'CFR - XML import'!$A72,1)-2)))</f>
        <v>0</v>
      </c>
      <c r="AA78" s="140">
        <f>IF(ISERROR(FIND(AA$3,'CFR - XML import'!$A72)),0,VALUE(MID('CFR - XML import'!$A72,SEARCH("&gt;",'CFR - XML import'!$A72,1)+1,SEARCH("/",'CFR - XML import'!$A72,1)-SEARCH("&gt;",'CFR - XML import'!$A72,1)-2)))</f>
        <v>0</v>
      </c>
      <c r="AB78" s="140">
        <f>IF(ISERROR(FIND(AB$3,'CFR - XML import'!$A72)),0,VALUE(MID('CFR - XML import'!$A72,SEARCH("&gt;",'CFR - XML import'!$A72,1)+1,SEARCH("/",'CFR - XML import'!$A72,1)-SEARCH("&gt;",'CFR - XML import'!$A72,1)-2)))</f>
        <v>0</v>
      </c>
      <c r="AC78" s="140">
        <f>IF(ISERROR(FIND(AC$3,'CFR - XML import'!$A72)),0,VALUE(MID('CFR - XML import'!$A72,SEARCH("&gt;",'CFR - XML import'!$A72,1)+1,SEARCH("/",'CFR - XML import'!$A72,1)-SEARCH("&gt;",'CFR - XML import'!$A72,1)-2)))</f>
        <v>0</v>
      </c>
      <c r="AD78" s="140">
        <f>IF(ISERROR(FIND(AD$3,'CFR - XML import'!$A72)),0,VALUE(MID('CFR - XML import'!$A72,SEARCH("&gt;",'CFR - XML import'!$A72,1)+1,SEARCH("/",'CFR - XML import'!$A72,1)-SEARCH("&gt;",'CFR - XML import'!$A72,1)-2)))</f>
        <v>0</v>
      </c>
      <c r="AE78" s="140">
        <f>IF(ISERROR(FIND(AE$3,'CFR - XML import'!$A72)),0,VALUE(MID('CFR - XML import'!$A72,SEARCH("&gt;",'CFR - XML import'!$A72,1)+1,SEARCH("/",'CFR - XML import'!$A72,1)-SEARCH("&gt;",'CFR - XML import'!$A72,1)-2)))</f>
        <v>0</v>
      </c>
      <c r="AF78" s="140">
        <f>IF(ISERROR(FIND(AF$3,'CFR - XML import'!$A72)),0,VALUE(MID('CFR - XML import'!$A72,SEARCH("&gt;",'CFR - XML import'!$A72,1)+1,SEARCH("/",'CFR - XML import'!$A72,1)-SEARCH("&gt;",'CFR - XML import'!$A72,1)-2)))</f>
        <v>0</v>
      </c>
      <c r="AG78" s="140">
        <f>IF(ISERROR(FIND(AG$3,'CFR - XML import'!$A72)),0,VALUE(MID('CFR - XML import'!$A72,SEARCH("&gt;",'CFR - XML import'!$A72,1)+1,SEARCH("/",'CFR - XML import'!$A72,1)-SEARCH("&gt;",'CFR - XML import'!$A72,1)-2)))</f>
        <v>0</v>
      </c>
      <c r="AH78" s="140">
        <f>IF(ISERROR(FIND(AH$3,'CFR - XML import'!$A72)),0,VALUE(MID('CFR - XML import'!$A72,SEARCH("&gt;",'CFR - XML import'!$A72,1)+1,SEARCH("/",'CFR - XML import'!$A72,1)-SEARCH("&gt;",'CFR - XML import'!$A72,1)-2)))</f>
        <v>0</v>
      </c>
      <c r="AI78" s="140">
        <f>IF(ISERROR(FIND(AI$3,'CFR - XML import'!$A72)),0,VALUE(MID('CFR - XML import'!$A72,SEARCH("&gt;",'CFR - XML import'!$A72,1)+1,SEARCH("/",'CFR - XML import'!$A72,1)-SEARCH("&gt;",'CFR - XML import'!$A72,1)-2)))</f>
        <v>0</v>
      </c>
      <c r="AJ78" s="140">
        <f>IF(ISERROR(FIND(AJ$3,'CFR - XML import'!$A72)),0,VALUE(MID('CFR - XML import'!$A72,SEARCH("&gt;",'CFR - XML import'!$A72,1)+1,SEARCH("/",'CFR - XML import'!$A72,1)-SEARCH("&gt;",'CFR - XML import'!$A72,1)-2)))</f>
        <v>0</v>
      </c>
      <c r="AK78" s="140">
        <f>IF(ISERROR(FIND(AK$3,'CFR - XML import'!$A72)),0,VALUE(MID('CFR - XML import'!$A72,SEARCH("&gt;",'CFR - XML import'!$A72,1)+1,SEARCH("/",'CFR - XML import'!$A72,1)-SEARCH("&gt;",'CFR - XML import'!$A72,1)-2)))</f>
        <v>0</v>
      </c>
      <c r="AL78" s="140">
        <f>IF(ISERROR(FIND(AL$3,'CFR - XML import'!$A72)),0,VALUE(MID('CFR - XML import'!$A72,SEARCH("&gt;",'CFR - XML import'!$A72,1)+1,SEARCH("/",'CFR - XML import'!$A72,1)-SEARCH("&gt;",'CFR - XML import'!$A72,1)-2)))</f>
        <v>0</v>
      </c>
      <c r="AM78" s="140">
        <f>IF(ISERROR(FIND(AM$3,'CFR - XML import'!$A72)),0,VALUE(MID('CFR - XML import'!$A72,SEARCH("&gt;",'CFR - XML import'!$A72,1)+1,SEARCH("/",'CFR - XML import'!$A72,1)-SEARCH("&gt;",'CFR - XML import'!$A72,1)-2)))</f>
        <v>0</v>
      </c>
      <c r="AN78" s="140">
        <f>IF(ISERROR(FIND(AN$3,'CFR - XML import'!$A72)),0,VALUE(MID('CFR - XML import'!$A72,SEARCH("&gt;",'CFR - XML import'!$A72,1)+1,SEARCH("/",'CFR - XML import'!$A72,1)-SEARCH("&gt;",'CFR - XML import'!$A72,1)-2)))</f>
        <v>0</v>
      </c>
      <c r="AO78" s="140">
        <f>IF(ISERROR(FIND(AO$3,'CFR - XML import'!$A72)),0,VALUE(MID('CFR - XML import'!$A72,SEARCH("&gt;",'CFR - XML import'!$A72,1)+1,SEARCH("/",'CFR - XML import'!$A72,1)-SEARCH("&gt;",'CFR - XML import'!$A72,1)-2)))</f>
        <v>0</v>
      </c>
      <c r="AP78" s="140">
        <f>IF(ISERROR(FIND(AP$3,'CFR - XML import'!$A72)),0,VALUE(MID('CFR - XML import'!$A72,SEARCH("&gt;",'CFR - XML import'!$A72,1)+1,SEARCH("/",'CFR - XML import'!$A72,1)-SEARCH("&gt;",'CFR - XML import'!$A72,1)-2)))</f>
        <v>0</v>
      </c>
      <c r="AQ78" s="140">
        <f>IF(ISERROR(FIND(AQ$3,'CFR - XML import'!$A72)),0,VALUE(MID('CFR - XML import'!$A72,SEARCH("&gt;",'CFR - XML import'!$A72,1)+1,SEARCH("/",'CFR - XML import'!$A72,1)-SEARCH("&gt;",'CFR - XML import'!$A72,1)-2)))</f>
        <v>0</v>
      </c>
      <c r="AR78" s="140">
        <f>IF(ISERROR(FIND(AR$3,'CFR - XML import'!$A72)),0,VALUE(MID('CFR - XML import'!$A72,SEARCH("&gt;",'CFR - XML import'!$A72,1)+1,SEARCH("/",'CFR - XML import'!$A72,1)-SEARCH("&gt;",'CFR - XML import'!$A72,1)-2)))</f>
        <v>0</v>
      </c>
      <c r="AS78" s="140">
        <f>IF(ISERROR(FIND(AS$3,'CFR - XML import'!$A72)),0,VALUE(MID('CFR - XML import'!$A72,SEARCH("&gt;",'CFR - XML import'!$A72,1)+1,SEARCH("/",'CFR - XML import'!$A72,1)-SEARCH("&gt;",'CFR - XML import'!$A72,1)-2)))</f>
        <v>0</v>
      </c>
      <c r="AT78" s="140">
        <f>IF(ISERROR(FIND(AT$3,'CFR - XML import'!$A72)),0,VALUE(MID('CFR - XML import'!$A72,SEARCH("&gt;",'CFR - XML import'!$A72,1)+1,SEARCH("/",'CFR - XML import'!$A72,1)-SEARCH("&gt;",'CFR - XML import'!$A72,1)-2)))</f>
        <v>0</v>
      </c>
      <c r="AU78" s="140">
        <f>IF(ISERROR(FIND(AU$3,'CFR - XML import'!$A72)),0,VALUE(MID('CFR - XML import'!$A72,SEARCH("&gt;",'CFR - XML import'!$A72,1)+1,SEARCH("/",'CFR - XML import'!$A72,1)-SEARCH("&gt;",'CFR - XML import'!$A72,1)-2)))</f>
        <v>0</v>
      </c>
      <c r="AV78" s="140">
        <f>IF(ISERROR(FIND(AV$3,'CFR - XML import'!$A72)),0,VALUE(MID('CFR - XML import'!$A72,SEARCH("&gt;",'CFR - XML import'!$A72,1)+1,SEARCH("/",'CFR - XML import'!$A72,1)-SEARCH("&gt;",'CFR - XML import'!$A72,1)-2)))</f>
        <v>0</v>
      </c>
      <c r="AW78" s="140">
        <f>IF(ISERROR(FIND(AW$3,'CFR - XML import'!$A72)),0,VALUE(MID('CFR - XML import'!$A72,SEARCH("&gt;",'CFR - XML import'!$A72,1)+1,SEARCH("/",'CFR - XML import'!$A72,1)-SEARCH("&gt;",'CFR - XML import'!$A72,1)-2)))</f>
        <v>0</v>
      </c>
      <c r="AX78" s="140">
        <f>IF(ISERROR(FIND(AX$3,'CFR - XML import'!$A72)),0,VALUE(MID('CFR - XML import'!$A72,SEARCH("&gt;",'CFR - XML import'!$A72,1)+1,SEARCH("/",'CFR - XML import'!$A72,1)-SEARCH("&gt;",'CFR - XML import'!$A72,1)-2)))</f>
        <v>0</v>
      </c>
      <c r="AY78" s="140">
        <f>IF(ISERROR(FIND(AY$3,'CFR - XML import'!$A72)),0,VALUE(MID('CFR - XML import'!$A72,SEARCH("&gt;",'CFR - XML import'!$A72,1)+1,SEARCH("/",'CFR - XML import'!$A72,1)-SEARCH("&gt;",'CFR - XML import'!$A72,1)-2)))</f>
        <v>2797.58</v>
      </c>
      <c r="AZ78" s="140">
        <f>IF(ISERROR(FIND(AZ$3,'CFR - XML import'!$A72)),0,VALUE(MID('CFR - XML import'!$A72,SEARCH("&gt;",'CFR - XML import'!$A72,1)+1,SEARCH("/",'CFR - XML import'!$A72,1)-SEARCH("&gt;",'CFR - XML import'!$A72,1)-2)))</f>
        <v>0</v>
      </c>
      <c r="BA78" s="140">
        <f>IF(ISERROR(FIND(BA$3,'CFR - XML import'!$A72)),0,VALUE(MID('CFR - XML import'!$A72,SEARCH("&gt;",'CFR - XML import'!$A72,1)+1,SEARCH("/",'CFR - XML import'!$A72,1)-SEARCH("&gt;",'CFR - XML import'!$A72,1)-2)))</f>
        <v>0</v>
      </c>
      <c r="BB78" s="140">
        <f>IF(ISERROR(FIND(BB$3,'CFR - XML import'!$A72)),0,VALUE(MID('CFR - XML import'!$A72,SEARCH("&gt;",'CFR - XML import'!$A72,1)+1,SEARCH("/",'CFR - XML import'!$A72,1)-SEARCH("&gt;",'CFR - XML import'!$A72,1)-2)))</f>
        <v>0</v>
      </c>
      <c r="BC78" s="140">
        <f>IF(ISERROR(FIND(BC$3,'CFR - XML import'!$A72)),0,VALUE(MID('CFR - XML import'!$A72,SEARCH("&gt;",'CFR - XML import'!$A72,1)+1,SEARCH("/",'CFR - XML import'!$A72,1)-SEARCH("&gt;",'CFR - XML import'!$A72,1)-2)))</f>
        <v>0</v>
      </c>
      <c r="BD78" s="140">
        <f>IF(ISERROR(FIND(BD$3,'CFR - XML import'!$A72)),0,VALUE(MID('CFR - XML import'!$A72,SEARCH("&gt;",'CFR - XML import'!$A72,1)+1,SEARCH("/",'CFR - XML import'!$A72,1)-SEARCH("&gt;",'CFR - XML import'!$A72,1)-2)))</f>
        <v>0</v>
      </c>
      <c r="BE78" s="140">
        <f>IF(ISERROR(FIND(BE$3,'CFR - XML import'!$A72)),0,VALUE(MID('CFR - XML import'!$A72,SEARCH("&gt;",'CFR - XML import'!$A72,1)+1,SEARCH("/",'CFR - XML import'!$A72,1)-SEARCH("&gt;",'CFR - XML import'!$A72,1)-2)))</f>
        <v>0</v>
      </c>
      <c r="BF78" s="140">
        <f>IF(ISERROR(FIND(BF$3,'CFR - XML import'!$A72)),0,VALUE(MID('CFR - XML import'!$A72,SEARCH("&gt;",'CFR - XML import'!$A72,1)+1,SEARCH("/",'CFR - XML import'!$A72,1)-SEARCH("&gt;",'CFR - XML import'!$A72,1)-2)))</f>
        <v>0</v>
      </c>
      <c r="BG78" s="140">
        <f>IF(ISERROR(FIND(BG$3,'CFR - XML import'!$A72)),0,VALUE(MID('CFR - XML import'!$A72,SEARCH("&gt;",'CFR - XML import'!$A72,1)+1,SEARCH("/",'CFR - XML import'!$A72,1)-SEARCH("&gt;",'CFR - XML import'!$A72,1)-2)))</f>
        <v>0</v>
      </c>
      <c r="BH78" s="140">
        <f>IF(ISERROR(FIND(BH$3,'CFR - XML import'!$A72)),0,VALUE(MID('CFR - XML import'!$A72,SEARCH("&gt;",'CFR - XML import'!$A72,1)+1,SEARCH("/",'CFR - XML import'!$A72,1)-SEARCH("&gt;",'CFR - XML import'!$A72,1)-2)))</f>
        <v>0</v>
      </c>
      <c r="BI78" s="140">
        <f>IF(ISERROR(FIND(BI$3,'CFR - XML import'!$A72)),0,VALUE(MID('CFR - XML import'!$A72,SEARCH("&gt;",'CFR - XML import'!$A72,1)+1,SEARCH("/",'CFR - XML import'!$A72,1)-SEARCH("&gt;",'CFR - XML import'!$A72,1)-2)))</f>
        <v>0</v>
      </c>
      <c r="BJ78" s="140">
        <f>IF(ISERROR(FIND(BJ$3,'CFR - XML import'!$A72)),0,VALUE(MID('CFR - XML import'!$A72,SEARCH("&gt;",'CFR - XML import'!$A72,1)+1,SEARCH("/",'CFR - XML import'!$A72,1)-SEARCH("&gt;",'CFR - XML import'!$A72,1)-2)))</f>
        <v>0</v>
      </c>
      <c r="BK78" s="140">
        <f>IF(ISERROR(FIND(BK$3,'CFR - XML import'!$A72)),0,VALUE(MID('CFR - XML import'!$A72,SEARCH("&gt;",'CFR - XML import'!$A72,1)+1,SEARCH("/",'CFR - XML import'!$A72,1)-SEARCH("&gt;",'CFR - XML import'!$A72,1)-2)))</f>
        <v>0</v>
      </c>
      <c r="BL78" s="140">
        <f>IF(ISERROR(FIND(BL$3,'CFR - XML import'!$A72)),0,VALUE(MID('CFR - XML import'!$A72,SEARCH("&gt;",'CFR - XML import'!$A72,1)+1,SEARCH("/",'CFR - XML import'!$A72,1)-SEARCH("&gt;",'CFR - XML import'!$A72,1)-2)))</f>
        <v>0</v>
      </c>
      <c r="BM78" s="140">
        <f>IF(ISERROR(FIND(BM$3,'CFR - XML import'!$A72)),0,VALUE(MID('CFR - XML import'!$A72,SEARCH("&gt;",'CFR - XML import'!$A72,1)+1,SEARCH("/",'CFR - XML import'!$A72,1)-SEARCH("&gt;",'CFR - XML import'!$A72,1)-2)))</f>
        <v>0</v>
      </c>
      <c r="BN78" s="140">
        <f>IF(ISERROR(FIND(BN$3,'CFR - XML import'!$A72)),0,VALUE(MID('CFR - XML import'!$A72,SEARCH("&gt;",'CFR - XML import'!$A72,1)+1,SEARCH("/",'CFR - XML import'!$A72,1)-SEARCH("&gt;",'CFR - XML import'!$A72,1)-2)))</f>
        <v>0</v>
      </c>
      <c r="BO78" s="140">
        <f>IF(ISERROR(FIND(BO$3,'CFR - XML import'!$A72)),0,VALUE(MID('CFR - XML import'!$A72,SEARCH("&gt;",'CFR - XML import'!$A72,1)+1,SEARCH("/",'CFR - XML import'!$A72,1)-SEARCH("&gt;",'CFR - XML import'!$A72,1)-2)))</f>
        <v>0</v>
      </c>
      <c r="BP78" s="140">
        <f>IF(ISERROR(FIND(BP$3,'CFR - XML import'!$A72)),0,VALUE(MID('CFR - XML import'!$A72,SEARCH("&gt;",'CFR - XML import'!$A72,1)+1,SEARCH("/",'CFR - XML import'!$A72,1)-SEARCH("&gt;",'CFR - XML import'!$A72,1)-2)))</f>
        <v>0</v>
      </c>
      <c r="BQ78" s="140">
        <f>IF(ISERROR(FIND(BQ$3,'CFR - XML import'!$A72)),0,VALUE(MID('CFR - XML import'!$A72,SEARCH("&gt;",'CFR - XML import'!$A72,1)+1,SEARCH("/",'CFR - XML import'!$A72,1)-SEARCH("&gt;",'CFR - XML import'!$A72,1)-2)))</f>
        <v>0</v>
      </c>
      <c r="BR78" s="140">
        <f>IF(ISERROR(FIND(BR$3,'CFR - XML import'!$A72)),0,VALUE(MID('CFR - XML import'!$A72,SEARCH("&gt;",'CFR - XML import'!$A72,1)+1,SEARCH("/",'CFR - XML import'!$A72,1)-SEARCH("&gt;",'CFR - XML import'!$A72,1)-2)))</f>
        <v>0</v>
      </c>
      <c r="BS78" s="140">
        <f>IF(ISERROR(FIND(BS$3,'CFR - XML import'!$A72)),0,VALUE(MID('CFR - XML import'!$A72,SEARCH("&gt;",'CFR - XML import'!$A72,1)+1,SEARCH("/",'CFR - XML import'!$A72,1)-SEARCH("&gt;",'CFR - XML import'!$A72,1)-2)))</f>
        <v>0</v>
      </c>
      <c r="BT78" s="140">
        <f>IF(ISERROR(FIND(BT$3,'CFR - XML import'!$A72)),0,VALUE(MID('CFR - XML import'!$A72,SEARCH("&gt;",'CFR - XML import'!$A72,1)+1,SEARCH("/",'CFR - XML import'!$A72,1)-SEARCH("&gt;",'CFR - XML import'!$A72,1)-2)))</f>
        <v>0</v>
      </c>
      <c r="BU78" s="140">
        <f>IF(ISERROR(FIND(BU$3,'CFR - XML import'!$A72)),0,VALUE(MID('CFR - XML import'!$A72,SEARCH("&gt;",'CFR - XML import'!$A72,1)+1,SEARCH("/",'CFR - XML import'!$A72,1)-SEARCH("&gt;",'CFR - XML import'!$A72,1)-2)))</f>
        <v>0</v>
      </c>
      <c r="BV78" s="140">
        <f>IF(ISERROR(FIND(BV$3,'CFR - XML import'!$A72)),0,VALUE(MID('CFR - XML import'!$A72,SEARCH("&gt;",'CFR - XML import'!$A72,1)+1,SEARCH("/",'CFR - XML import'!$A72,1)-SEARCH("&gt;",'CFR - XML import'!$A72,1)-2)))</f>
        <v>0</v>
      </c>
      <c r="BW78" s="140">
        <f>IF(ISERROR(FIND(BW$3,'CFR - XML import'!$A72)),0,VALUE(MID('CFR - XML import'!$A72,SEARCH("&gt;",'CFR - XML import'!$A72,1)+1,SEARCH("/",'CFR - XML import'!$A72,1)-SEARCH("&gt;",'CFR - XML import'!$A72,1)-2)))</f>
        <v>0</v>
      </c>
      <c r="BX78" s="140">
        <f>IF(ISERROR(FIND(BX$3,'CFR - XML import'!$A72)),0,VALUE(MID('CFR - XML import'!$A72,SEARCH("&gt;",'CFR - XML import'!$A72,1)+1,SEARCH("/",'CFR - XML import'!$A72,1)-SEARCH("&gt;",'CFR - XML import'!$A72,1)-2)))</f>
        <v>0</v>
      </c>
      <c r="BY78" s="140">
        <f>IF(ISERROR(FIND(BY$3,'CFR - XML import'!$A72)),0,VALUE(MID('CFR - XML import'!$A72,SEARCH("&gt;",'CFR - XML import'!$A72,1)+1,SEARCH("/",'CFR - XML import'!$A72,1)-SEARCH("&gt;",'CFR - XML import'!$A72,1)-2)))</f>
        <v>0</v>
      </c>
      <c r="BZ78" s="140">
        <f>IF(ISERROR(FIND(BZ$3,'CFR - XML import'!$A72)),0,VALUE(MID('CFR - XML import'!$A72,SEARCH("&gt;",'CFR - XML import'!$A72,1)+1,SEARCH("/",'CFR - XML import'!$A72,1)-SEARCH("&gt;",'CFR - XML import'!$A72,1)-2)))</f>
        <v>0</v>
      </c>
      <c r="CG78" s="142">
        <f>IF(ISERROR(IF(MID('CFR - XML import'!$A72,LEN($CF$4)+5,LEN('CFR - XML import'!$A72)-(2*LEN($CF$4)+5))="RMMS",1,IF(MID('CFR - XML import'!$A72,LEN("    &lt;InputSystem&gt;")+1,LEN('CFR - XML import'!$A72)-(LEN("    &lt;InputSystem&gt;")+LEN($CF$4)+1))="SIMS",2,0))),0,IF(MID('CFR - XML import'!$A72,LEN($CF$4)+5,LEN('CFR - XML import'!$A72)-(2*LEN($CF$4)+5))="RMMS",1,IF(MID('CFR - XML import'!$A72,LEN("    &lt;InputSystem&gt;")+1,LEN('CFR - XML import'!$A72)-(LEN("    &lt;InputSystem&gt;")+LEN($CF$4)+1))="SIMS",2,0)))</f>
        <v>0</v>
      </c>
      <c r="CH78" s="140">
        <f>IF(ISERROR(FIND(CH$3,'CFR - XML import'!$A72)),0,MID('CFR - XML import'!$A72,SEARCH("&gt;",'CFR - XML import'!$A72,1)+1,SEARCH("/",'CFR - XML import'!$A72,1)-SEARCH("&gt;",'CFR - XML import'!$A72,1)-2))</f>
        <v>0</v>
      </c>
      <c r="CI78" s="140">
        <f>IF(ISERROR(FIND(CI$3,'CFR - XML import'!$A72)),0,MID('CFR - XML import'!$A72,SEARCH("&gt;",'CFR - XML import'!$A72,1)+1,SEARCH("/",'CFR - XML import'!$A72,1)-SEARCH("&gt;",'CFR - XML import'!$A72,1)-2))</f>
        <v>0</v>
      </c>
      <c r="CJ78" s="140">
        <f>IF(ISERROR(FIND(CJ$3,'CFR - XML import'!$A72)),0,MID('CFR - XML import'!$A72,SEARCH("&gt;",'CFR - XML import'!$A72,1)+1,SEARCH("/",'CFR - XML import'!$A72,1)-SEARCH("&gt;",'CFR - XML import'!$A72,1)-2))</f>
        <v>0</v>
      </c>
      <c r="CK78" s="140">
        <f>IF(ISERROR(FIND(CK$3,'CFR - XML import'!$A72)),0,MID('CFR - XML import'!$A72,SEARCH("&gt;",'CFR - XML import'!$A72,1)+1,SEARCH("/",'CFR - XML import'!$A72,1)-SEARCH("&gt;",'CFR - XML import'!$A72,1)-2))</f>
        <v>0</v>
      </c>
      <c r="CL78" s="140">
        <f>IF(ISERROR(FIND(CL$3,'CFR - XML import'!$A72)),0,MID('CFR - XML import'!$A72,SEARCH("&gt;",'CFR - XML import'!$A72,1)+1,SEARCH("/",'CFR - XML import'!$A72,1)-SEARCH("&gt;",'CFR - XML import'!$A72,1)-2))</f>
        <v>0</v>
      </c>
      <c r="CM78" s="140">
        <f>IF(ISERROR(FIND(CM$3,'CFR - XML import'!$A72)),0,MID('CFR - XML import'!$A72,SEARCH("&gt;",'CFR - XML import'!$A72,1)+1,SEARCH("/",'CFR - XML import'!$A72,1)-SEARCH("&gt;",'CFR - XML import'!$A72,1)-2))</f>
        <v>0</v>
      </c>
    </row>
    <row r="79" spans="1:91" x14ac:dyDescent="0.2">
      <c r="A79" s="139" t="str">
        <f>IF(AND('CFR - XML import'!A73&lt;&gt;"",LEFT('CFR - XML import'!A73,1)&lt;&gt;"&lt;",LEFT('CFR - XML import'!A73,3)&lt;&gt;"  &lt;",LEFT('CFR - XML import'!A73,5)&lt;&gt;"    &lt;",LEFT('CFR - XML import'!A73,7)&lt;&gt;"      &lt;",LEFT('CFR - XML import'!A73,9)&lt;&gt;"        &lt;",$B$1="SIMS"),'CFR - XML import'!A73,IF(AND(LEFT('CFR - XML import'!A73,9)="&lt;Details&gt;",$B$1="RM"),'CFR - XML import'!A73,""))</f>
        <v/>
      </c>
      <c r="B79" s="140">
        <f>IF(ISERROR(FIND(B$3,'CFR - XML import'!$A73)),0,VALUE(MID('CFR - XML import'!$A73,SEARCH("&gt;",'CFR - XML import'!$A73,1)+1,SEARCH("/",'CFR - XML import'!$A73,1)-SEARCH("&gt;",'CFR - XML import'!$A73,1)-2)))</f>
        <v>0</v>
      </c>
      <c r="D79" s="140">
        <f>IF(ISERROR(FIND(D$3,'CFR - XML import'!$A73)),0,MID('CFR - XML import'!$A73,SEARCH("&gt;",'CFR - XML import'!$A73,1)+1,SEARCH("/",'CFR - XML import'!$A73,1)-SEARCH("&gt;",'CFR - XML import'!$A73,1)-2))</f>
        <v>0</v>
      </c>
      <c r="E79" s="140">
        <f>IF(ISERROR(FIND(E$3,'CFR - XML import'!$A73)),0,MID('CFR - XML import'!$A73,SEARCH("&gt;",'CFR - XML import'!$A73,1)+1,SEARCH("/",'CFR - XML import'!$A73,1)-SEARCH("&gt;",'CFR - XML import'!$A73,1)-2))</f>
        <v>0</v>
      </c>
      <c r="F79" s="141">
        <f>IF($B$1="SIMS",IF(ISERROR(FIND(F$3,'CFR - XML import'!$A73)),0,VALUE(MID('CFR - XML import'!$A73,15,10))),IF(ISERROR(FIND(F$3,'CFR - XML import'!$A73)),0,VALUE(MID('CFR - XML import'!$A73,15,10))))</f>
        <v>0</v>
      </c>
      <c r="G79" s="140">
        <f>IF(ISERROR(FIND(G$3,'CFR - XML import'!$A73)),0,VALUE(MID('CFR - XML import'!$A73,SEARCH("&gt;",'CFR - XML import'!$A73,1)+1,SEARCH("/",'CFR - XML import'!$A73,1)-SEARCH("&gt;",'CFR - XML import'!$A73,1)-2)))</f>
        <v>0</v>
      </c>
      <c r="H79" s="140">
        <f>IF(ISERROR(FIND(H$3,'CFR - XML import'!$A73)),0,VALUE(MID('CFR - XML import'!$A73,SEARCH("&gt;",'CFR - XML import'!$A73,1)+1,SEARCH("/",'CFR - XML import'!$A73,1)-SEARCH("&gt;",'CFR - XML import'!$A73,1)-2)))</f>
        <v>0</v>
      </c>
      <c r="I79" s="140">
        <f>IF(ISERROR(FIND(I$3,'CFR - XML import'!$A73)),0,VALUE(MID('CFR - XML import'!$A73,SEARCH("&gt;",'CFR - XML import'!$A73,1)+1,SEARCH("/",'CFR - XML import'!$A73,1)-SEARCH("&gt;",'CFR - XML import'!$A73,1)-2)))</f>
        <v>0</v>
      </c>
      <c r="J79" s="140">
        <f>IF(ISERROR(FIND(J$3,'CFR - XML import'!$A73)),0,VALUE(MID('CFR - XML import'!$A73,SEARCH("&gt;",'CFR - XML import'!$A73,1)+1,SEARCH("/",'CFR - XML import'!$A73,1)-SEARCH("&gt;",'CFR - XML import'!$A73,1)-2)))</f>
        <v>0</v>
      </c>
      <c r="K79" s="140">
        <f>IF(ISERROR(FIND(K$3,'CFR - XML import'!$A73)),0,VALUE(MID('CFR - XML import'!$A73,SEARCH("&gt;",'CFR - XML import'!$A73,1)+1,SEARCH("/",'CFR - XML import'!$A73,1)-SEARCH("&gt;",'CFR - XML import'!$A73,1)-2)))</f>
        <v>0</v>
      </c>
      <c r="L79" s="140">
        <f>IF(ISERROR(FIND(L$3,'CFR - XML import'!$A73)),0,VALUE(MID('CFR - XML import'!$A73,SEARCH("&gt;",'CFR - XML import'!$A73,1)+1,SEARCH("/",'CFR - XML import'!$A73,1)-SEARCH("&gt;",'CFR - XML import'!$A73,1)-2)))</f>
        <v>0</v>
      </c>
      <c r="M79" s="140">
        <f>IF(ISERROR(FIND(M$3,'CFR - XML import'!$A73)),0,VALUE(MID('CFR - XML import'!$A73,SEARCH("&gt;",'CFR - XML import'!$A73,1)+1,SEARCH("/",'CFR - XML import'!$A73,1)-SEARCH("&gt;",'CFR - XML import'!$A73,1)-2)))</f>
        <v>0</v>
      </c>
      <c r="N79" s="140">
        <f>IF(ISERROR(FIND(N$3,'CFR - XML import'!$A73)),0,VALUE(MID('CFR - XML import'!$A73,SEARCH("&gt;",'CFR - XML import'!$A73,1)+1,SEARCH("/",'CFR - XML import'!$A73,1)-SEARCH("&gt;",'CFR - XML import'!$A73,1)-2)))</f>
        <v>0</v>
      </c>
      <c r="O79" s="140">
        <f>IF(ISERROR(FIND(O$3,'CFR - XML import'!$A73)),0,VALUE(MID('CFR - XML import'!$A73,SEARCH("&gt;",'CFR - XML import'!$A73,1)+1,SEARCH("/",'CFR - XML import'!$A73,1)-SEARCH("&gt;",'CFR - XML import'!$A73,1)-2)))</f>
        <v>0</v>
      </c>
      <c r="P79" s="140">
        <f>IF(ISERROR(FIND(P$3,'CFR - XML import'!$A73)),0,VALUE(MID('CFR - XML import'!$A73,SEARCH("&gt;",'CFR - XML import'!$A73,1)+1,SEARCH("/",'CFR - XML import'!$A73,1)-SEARCH("&gt;",'CFR - XML import'!$A73,1)-2)))</f>
        <v>0</v>
      </c>
      <c r="Q79" s="140">
        <f>IF(ISERROR(FIND(Q$3,'CFR - XML import'!$A73)),0,VALUE(MID('CFR - XML import'!$A73,SEARCH("&gt;",'CFR - XML import'!$A73,1)+1,SEARCH("/",'CFR - XML import'!$A73,1)-SEARCH("&gt;",'CFR - XML import'!$A73,1)-2)))</f>
        <v>0</v>
      </c>
      <c r="R79" s="140">
        <f>IF(ISERROR(FIND(R$3,'CFR - XML import'!$A73)),0,VALUE(MID('CFR - XML import'!$A73,SEARCH("&gt;",'CFR - XML import'!$A73,1)+1,SEARCH("/",'CFR - XML import'!$A73,1)-SEARCH("&gt;",'CFR - XML import'!$A73,1)-2)))</f>
        <v>0</v>
      </c>
      <c r="S79" s="140">
        <f>IF(ISERROR(FIND(S$3,'CFR - XML import'!$A73)),0,VALUE(MID('CFR - XML import'!$A73,SEARCH("&gt;",'CFR - XML import'!$A73,1)+1,SEARCH("/",'CFR - XML import'!$A73,1)-SEARCH("&gt;",'CFR - XML import'!$A73,1)-2)))</f>
        <v>0</v>
      </c>
      <c r="T79" s="140">
        <f>IF(ISERROR(FIND(T$3,'CFR - XML import'!$A73)),0,VALUE(MID('CFR - XML import'!$A73,SEARCH("&gt;",'CFR - XML import'!$A73,1)+1,SEARCH("/",'CFR - XML import'!$A73,1)-SEARCH("&gt;",'CFR - XML import'!$A73,1)-2)))</f>
        <v>0</v>
      </c>
      <c r="U79" s="140">
        <f>IF(ISERROR(FIND(U$3,'CFR - XML import'!$A73)),0,VALUE(MID('CFR - XML import'!$A73,SEARCH("&gt;",'CFR - XML import'!$A73,1)+1,SEARCH("/",'CFR - XML import'!$A73,1)-SEARCH("&gt;",'CFR - XML import'!$A73,1)-2)))</f>
        <v>0</v>
      </c>
      <c r="V79" s="140">
        <f>IF(ISERROR(FIND(V$3,'CFR - XML import'!$A73)),0,VALUE(MID('CFR - XML import'!$A73,SEARCH("&gt;",'CFR - XML import'!$A73,1)+1,SEARCH("/",'CFR - XML import'!$A73,1)-SEARCH("&gt;",'CFR - XML import'!$A73,1)-2)))</f>
        <v>0</v>
      </c>
      <c r="W79" s="140">
        <f>IF(ISERROR(FIND(W$3,'CFR - XML import'!$A73)),0,VALUE(MID('CFR - XML import'!$A73,SEARCH("&gt;",'CFR - XML import'!$A73,1)+1,SEARCH("/",'CFR - XML import'!$A73,1)-SEARCH("&gt;",'CFR - XML import'!$A73,1)-2)))</f>
        <v>0</v>
      </c>
      <c r="X79" s="140"/>
      <c r="Y79" s="140">
        <f>IF(ISERROR(FIND(Y$3,'CFR - XML import'!$A73)),0,VALUE(MID('CFR - XML import'!$A73,SEARCH("&gt;",'CFR - XML import'!$A73,1)+1,SEARCH("/",'CFR - XML import'!$A73,1)-SEARCH("&gt;",'CFR - XML import'!$A73,1)-2)))</f>
        <v>0</v>
      </c>
      <c r="Z79" s="140">
        <f>IF(ISERROR(FIND(Z$3,'CFR - XML import'!$A73)),0,VALUE(MID('CFR - XML import'!$A73,SEARCH("&gt;",'CFR - XML import'!$A73,1)+1,SEARCH("/",'CFR - XML import'!$A73,1)-SEARCH("&gt;",'CFR - XML import'!$A73,1)-2)))</f>
        <v>0</v>
      </c>
      <c r="AA79" s="140">
        <f>IF(ISERROR(FIND(AA$3,'CFR - XML import'!$A73)),0,VALUE(MID('CFR - XML import'!$A73,SEARCH("&gt;",'CFR - XML import'!$A73,1)+1,SEARCH("/",'CFR - XML import'!$A73,1)-SEARCH("&gt;",'CFR - XML import'!$A73,1)-2)))</f>
        <v>0</v>
      </c>
      <c r="AB79" s="140">
        <f>IF(ISERROR(FIND(AB$3,'CFR - XML import'!$A73)),0,VALUE(MID('CFR - XML import'!$A73,SEARCH("&gt;",'CFR - XML import'!$A73,1)+1,SEARCH("/",'CFR - XML import'!$A73,1)-SEARCH("&gt;",'CFR - XML import'!$A73,1)-2)))</f>
        <v>0</v>
      </c>
      <c r="AC79" s="140">
        <f>IF(ISERROR(FIND(AC$3,'CFR - XML import'!$A73)),0,VALUE(MID('CFR - XML import'!$A73,SEARCH("&gt;",'CFR - XML import'!$A73,1)+1,SEARCH("/",'CFR - XML import'!$A73,1)-SEARCH("&gt;",'CFR - XML import'!$A73,1)-2)))</f>
        <v>0</v>
      </c>
      <c r="AD79" s="140">
        <f>IF(ISERROR(FIND(AD$3,'CFR - XML import'!$A73)),0,VALUE(MID('CFR - XML import'!$A73,SEARCH("&gt;",'CFR - XML import'!$A73,1)+1,SEARCH("/",'CFR - XML import'!$A73,1)-SEARCH("&gt;",'CFR - XML import'!$A73,1)-2)))</f>
        <v>0</v>
      </c>
      <c r="AE79" s="140">
        <f>IF(ISERROR(FIND(AE$3,'CFR - XML import'!$A73)),0,VALUE(MID('CFR - XML import'!$A73,SEARCH("&gt;",'CFR - XML import'!$A73,1)+1,SEARCH("/",'CFR - XML import'!$A73,1)-SEARCH("&gt;",'CFR - XML import'!$A73,1)-2)))</f>
        <v>0</v>
      </c>
      <c r="AF79" s="140">
        <f>IF(ISERROR(FIND(AF$3,'CFR - XML import'!$A73)),0,VALUE(MID('CFR - XML import'!$A73,SEARCH("&gt;",'CFR - XML import'!$A73,1)+1,SEARCH("/",'CFR - XML import'!$A73,1)-SEARCH("&gt;",'CFR - XML import'!$A73,1)-2)))</f>
        <v>0</v>
      </c>
      <c r="AG79" s="140">
        <f>IF(ISERROR(FIND(AG$3,'CFR - XML import'!$A73)),0,VALUE(MID('CFR - XML import'!$A73,SEARCH("&gt;",'CFR - XML import'!$A73,1)+1,SEARCH("/",'CFR - XML import'!$A73,1)-SEARCH("&gt;",'CFR - XML import'!$A73,1)-2)))</f>
        <v>0</v>
      </c>
      <c r="AH79" s="140">
        <f>IF(ISERROR(FIND(AH$3,'CFR - XML import'!$A73)),0,VALUE(MID('CFR - XML import'!$A73,SEARCH("&gt;",'CFR - XML import'!$A73,1)+1,SEARCH("/",'CFR - XML import'!$A73,1)-SEARCH("&gt;",'CFR - XML import'!$A73,1)-2)))</f>
        <v>0</v>
      </c>
      <c r="AI79" s="140">
        <f>IF(ISERROR(FIND(AI$3,'CFR - XML import'!$A73)),0,VALUE(MID('CFR - XML import'!$A73,SEARCH("&gt;",'CFR - XML import'!$A73,1)+1,SEARCH("/",'CFR - XML import'!$A73,1)-SEARCH("&gt;",'CFR - XML import'!$A73,1)-2)))</f>
        <v>0</v>
      </c>
      <c r="AJ79" s="140">
        <f>IF(ISERROR(FIND(AJ$3,'CFR - XML import'!$A73)),0,VALUE(MID('CFR - XML import'!$A73,SEARCH("&gt;",'CFR - XML import'!$A73,1)+1,SEARCH("/",'CFR - XML import'!$A73,1)-SEARCH("&gt;",'CFR - XML import'!$A73,1)-2)))</f>
        <v>0</v>
      </c>
      <c r="AK79" s="140">
        <f>IF(ISERROR(FIND(AK$3,'CFR - XML import'!$A73)),0,VALUE(MID('CFR - XML import'!$A73,SEARCH("&gt;",'CFR - XML import'!$A73,1)+1,SEARCH("/",'CFR - XML import'!$A73,1)-SEARCH("&gt;",'CFR - XML import'!$A73,1)-2)))</f>
        <v>0</v>
      </c>
      <c r="AL79" s="140">
        <f>IF(ISERROR(FIND(AL$3,'CFR - XML import'!$A73)),0,VALUE(MID('CFR - XML import'!$A73,SEARCH("&gt;",'CFR - XML import'!$A73,1)+1,SEARCH("/",'CFR - XML import'!$A73,1)-SEARCH("&gt;",'CFR - XML import'!$A73,1)-2)))</f>
        <v>0</v>
      </c>
      <c r="AM79" s="140">
        <f>IF(ISERROR(FIND(AM$3,'CFR - XML import'!$A73)),0,VALUE(MID('CFR - XML import'!$A73,SEARCH("&gt;",'CFR - XML import'!$A73,1)+1,SEARCH("/",'CFR - XML import'!$A73,1)-SEARCH("&gt;",'CFR - XML import'!$A73,1)-2)))</f>
        <v>0</v>
      </c>
      <c r="AN79" s="140">
        <f>IF(ISERROR(FIND(AN$3,'CFR - XML import'!$A73)),0,VALUE(MID('CFR - XML import'!$A73,SEARCH("&gt;",'CFR - XML import'!$A73,1)+1,SEARCH("/",'CFR - XML import'!$A73,1)-SEARCH("&gt;",'CFR - XML import'!$A73,1)-2)))</f>
        <v>0</v>
      </c>
      <c r="AO79" s="140">
        <f>IF(ISERROR(FIND(AO$3,'CFR - XML import'!$A73)),0,VALUE(MID('CFR - XML import'!$A73,SEARCH("&gt;",'CFR - XML import'!$A73,1)+1,SEARCH("/",'CFR - XML import'!$A73,1)-SEARCH("&gt;",'CFR - XML import'!$A73,1)-2)))</f>
        <v>0</v>
      </c>
      <c r="AP79" s="140">
        <f>IF(ISERROR(FIND(AP$3,'CFR - XML import'!$A73)),0,VALUE(MID('CFR - XML import'!$A73,SEARCH("&gt;",'CFR - XML import'!$A73,1)+1,SEARCH("/",'CFR - XML import'!$A73,1)-SEARCH("&gt;",'CFR - XML import'!$A73,1)-2)))</f>
        <v>0</v>
      </c>
      <c r="AQ79" s="140">
        <f>IF(ISERROR(FIND(AQ$3,'CFR - XML import'!$A73)),0,VALUE(MID('CFR - XML import'!$A73,SEARCH("&gt;",'CFR - XML import'!$A73,1)+1,SEARCH("/",'CFR - XML import'!$A73,1)-SEARCH("&gt;",'CFR - XML import'!$A73,1)-2)))</f>
        <v>0</v>
      </c>
      <c r="AR79" s="140">
        <f>IF(ISERROR(FIND(AR$3,'CFR - XML import'!$A73)),0,VALUE(MID('CFR - XML import'!$A73,SEARCH("&gt;",'CFR - XML import'!$A73,1)+1,SEARCH("/",'CFR - XML import'!$A73,1)-SEARCH("&gt;",'CFR - XML import'!$A73,1)-2)))</f>
        <v>0</v>
      </c>
      <c r="AS79" s="140">
        <f>IF(ISERROR(FIND(AS$3,'CFR - XML import'!$A73)),0,VALUE(MID('CFR - XML import'!$A73,SEARCH("&gt;",'CFR - XML import'!$A73,1)+1,SEARCH("/",'CFR - XML import'!$A73,1)-SEARCH("&gt;",'CFR - XML import'!$A73,1)-2)))</f>
        <v>0</v>
      </c>
      <c r="AT79" s="140">
        <f>IF(ISERROR(FIND(AT$3,'CFR - XML import'!$A73)),0,VALUE(MID('CFR - XML import'!$A73,SEARCH("&gt;",'CFR - XML import'!$A73,1)+1,SEARCH("/",'CFR - XML import'!$A73,1)-SEARCH("&gt;",'CFR - XML import'!$A73,1)-2)))</f>
        <v>0</v>
      </c>
      <c r="AU79" s="140">
        <f>IF(ISERROR(FIND(AU$3,'CFR - XML import'!$A73)),0,VALUE(MID('CFR - XML import'!$A73,SEARCH("&gt;",'CFR - XML import'!$A73,1)+1,SEARCH("/",'CFR - XML import'!$A73,1)-SEARCH("&gt;",'CFR - XML import'!$A73,1)-2)))</f>
        <v>0</v>
      </c>
      <c r="AV79" s="140">
        <f>IF(ISERROR(FIND(AV$3,'CFR - XML import'!$A73)),0,VALUE(MID('CFR - XML import'!$A73,SEARCH("&gt;",'CFR - XML import'!$A73,1)+1,SEARCH("/",'CFR - XML import'!$A73,1)-SEARCH("&gt;",'CFR - XML import'!$A73,1)-2)))</f>
        <v>0</v>
      </c>
      <c r="AW79" s="140">
        <f>IF(ISERROR(FIND(AW$3,'CFR - XML import'!$A73)),0,VALUE(MID('CFR - XML import'!$A73,SEARCH("&gt;",'CFR - XML import'!$A73,1)+1,SEARCH("/",'CFR - XML import'!$A73,1)-SEARCH("&gt;",'CFR - XML import'!$A73,1)-2)))</f>
        <v>0</v>
      </c>
      <c r="AX79" s="140">
        <f>IF(ISERROR(FIND(AX$3,'CFR - XML import'!$A73)),0,VALUE(MID('CFR - XML import'!$A73,SEARCH("&gt;",'CFR - XML import'!$A73,1)+1,SEARCH("/",'CFR - XML import'!$A73,1)-SEARCH("&gt;",'CFR - XML import'!$A73,1)-2)))</f>
        <v>0</v>
      </c>
      <c r="AY79" s="140">
        <f>IF(ISERROR(FIND(AY$3,'CFR - XML import'!$A73)),0,VALUE(MID('CFR - XML import'!$A73,SEARCH("&gt;",'CFR - XML import'!$A73,1)+1,SEARCH("/",'CFR - XML import'!$A73,1)-SEARCH("&gt;",'CFR - XML import'!$A73,1)-2)))</f>
        <v>0</v>
      </c>
      <c r="AZ79" s="140">
        <f>IF(ISERROR(FIND(AZ$3,'CFR - XML import'!$A73)),0,VALUE(MID('CFR - XML import'!$A73,SEARCH("&gt;",'CFR - XML import'!$A73,1)+1,SEARCH("/",'CFR - XML import'!$A73,1)-SEARCH("&gt;",'CFR - XML import'!$A73,1)-2)))</f>
        <v>0</v>
      </c>
      <c r="BA79" s="140">
        <f>IF(ISERROR(FIND(BA$3,'CFR - XML import'!$A73)),0,VALUE(MID('CFR - XML import'!$A73,SEARCH("&gt;",'CFR - XML import'!$A73,1)+1,SEARCH("/",'CFR - XML import'!$A73,1)-SEARCH("&gt;",'CFR - XML import'!$A73,1)-2)))</f>
        <v>0</v>
      </c>
      <c r="BB79" s="140">
        <f>IF(ISERROR(FIND(BB$3,'CFR - XML import'!$A73)),0,VALUE(MID('CFR - XML import'!$A73,SEARCH("&gt;",'CFR - XML import'!$A73,1)+1,SEARCH("/",'CFR - XML import'!$A73,1)-SEARCH("&gt;",'CFR - XML import'!$A73,1)-2)))</f>
        <v>0</v>
      </c>
      <c r="BC79" s="140">
        <f>IF(ISERROR(FIND(BC$3,'CFR - XML import'!$A73)),0,VALUE(MID('CFR - XML import'!$A73,SEARCH("&gt;",'CFR - XML import'!$A73,1)+1,SEARCH("/",'CFR - XML import'!$A73,1)-SEARCH("&gt;",'CFR - XML import'!$A73,1)-2)))</f>
        <v>0</v>
      </c>
      <c r="BD79" s="140">
        <f>IF(ISERROR(FIND(BD$3,'CFR - XML import'!$A73)),0,VALUE(MID('CFR - XML import'!$A73,SEARCH("&gt;",'CFR - XML import'!$A73,1)+1,SEARCH("/",'CFR - XML import'!$A73,1)-SEARCH("&gt;",'CFR - XML import'!$A73,1)-2)))</f>
        <v>0</v>
      </c>
      <c r="BE79" s="140">
        <f>IF(ISERROR(FIND(BE$3,'CFR - XML import'!$A73)),0,VALUE(MID('CFR - XML import'!$A73,SEARCH("&gt;",'CFR - XML import'!$A73,1)+1,SEARCH("/",'CFR - XML import'!$A73,1)-SEARCH("&gt;",'CFR - XML import'!$A73,1)-2)))</f>
        <v>0</v>
      </c>
      <c r="BF79" s="140">
        <f>IF(ISERROR(FIND(BF$3,'CFR - XML import'!$A73)),0,VALUE(MID('CFR - XML import'!$A73,SEARCH("&gt;",'CFR - XML import'!$A73,1)+1,SEARCH("/",'CFR - XML import'!$A73,1)-SEARCH("&gt;",'CFR - XML import'!$A73,1)-2)))</f>
        <v>0</v>
      </c>
      <c r="BG79" s="140">
        <f>IF(ISERROR(FIND(BG$3,'CFR - XML import'!$A73)),0,VALUE(MID('CFR - XML import'!$A73,SEARCH("&gt;",'CFR - XML import'!$A73,1)+1,SEARCH("/",'CFR - XML import'!$A73,1)-SEARCH("&gt;",'CFR - XML import'!$A73,1)-2)))</f>
        <v>0</v>
      </c>
      <c r="BH79" s="140">
        <f>IF(ISERROR(FIND(BH$3,'CFR - XML import'!$A73)),0,VALUE(MID('CFR - XML import'!$A73,SEARCH("&gt;",'CFR - XML import'!$A73,1)+1,SEARCH("/",'CFR - XML import'!$A73,1)-SEARCH("&gt;",'CFR - XML import'!$A73,1)-2)))</f>
        <v>0</v>
      </c>
      <c r="BI79" s="140">
        <f>IF(ISERROR(FIND(BI$3,'CFR - XML import'!$A73)),0,VALUE(MID('CFR - XML import'!$A73,SEARCH("&gt;",'CFR - XML import'!$A73,1)+1,SEARCH("/",'CFR - XML import'!$A73,1)-SEARCH("&gt;",'CFR - XML import'!$A73,1)-2)))</f>
        <v>0</v>
      </c>
      <c r="BJ79" s="140">
        <f>IF(ISERROR(FIND(BJ$3,'CFR - XML import'!$A73)),0,VALUE(MID('CFR - XML import'!$A73,SEARCH("&gt;",'CFR - XML import'!$A73,1)+1,SEARCH("/",'CFR - XML import'!$A73,1)-SEARCH("&gt;",'CFR - XML import'!$A73,1)-2)))</f>
        <v>0</v>
      </c>
      <c r="BK79" s="140">
        <f>IF(ISERROR(FIND(BK$3,'CFR - XML import'!$A73)),0,VALUE(MID('CFR - XML import'!$A73,SEARCH("&gt;",'CFR - XML import'!$A73,1)+1,SEARCH("/",'CFR - XML import'!$A73,1)-SEARCH("&gt;",'CFR - XML import'!$A73,1)-2)))</f>
        <v>0</v>
      </c>
      <c r="BL79" s="140">
        <f>IF(ISERROR(FIND(BL$3,'CFR - XML import'!$A73)),0,VALUE(MID('CFR - XML import'!$A73,SEARCH("&gt;",'CFR - XML import'!$A73,1)+1,SEARCH("/",'CFR - XML import'!$A73,1)-SEARCH("&gt;",'CFR - XML import'!$A73,1)-2)))</f>
        <v>0</v>
      </c>
      <c r="BM79" s="140">
        <f>IF(ISERROR(FIND(BM$3,'CFR - XML import'!$A73)),0,VALUE(MID('CFR - XML import'!$A73,SEARCH("&gt;",'CFR - XML import'!$A73,1)+1,SEARCH("/",'CFR - XML import'!$A73,1)-SEARCH("&gt;",'CFR - XML import'!$A73,1)-2)))</f>
        <v>0</v>
      </c>
      <c r="BN79" s="140">
        <f>IF(ISERROR(FIND(BN$3,'CFR - XML import'!$A73)),0,VALUE(MID('CFR - XML import'!$A73,SEARCH("&gt;",'CFR - XML import'!$A73,1)+1,SEARCH("/",'CFR - XML import'!$A73,1)-SEARCH("&gt;",'CFR - XML import'!$A73,1)-2)))</f>
        <v>0</v>
      </c>
      <c r="BO79" s="140">
        <f>IF(ISERROR(FIND(BO$3,'CFR - XML import'!$A73)),0,VALUE(MID('CFR - XML import'!$A73,SEARCH("&gt;",'CFR - XML import'!$A73,1)+1,SEARCH("/",'CFR - XML import'!$A73,1)-SEARCH("&gt;",'CFR - XML import'!$A73,1)-2)))</f>
        <v>0</v>
      </c>
      <c r="BP79" s="140">
        <f>IF(ISERROR(FIND(BP$3,'CFR - XML import'!$A73)),0,VALUE(MID('CFR - XML import'!$A73,SEARCH("&gt;",'CFR - XML import'!$A73,1)+1,SEARCH("/",'CFR - XML import'!$A73,1)-SEARCH("&gt;",'CFR - XML import'!$A73,1)-2)))</f>
        <v>0</v>
      </c>
      <c r="BQ79" s="140">
        <f>IF(ISERROR(FIND(BQ$3,'CFR - XML import'!$A73)),0,VALUE(MID('CFR - XML import'!$A73,SEARCH("&gt;",'CFR - XML import'!$A73,1)+1,SEARCH("/",'CFR - XML import'!$A73,1)-SEARCH("&gt;",'CFR - XML import'!$A73,1)-2)))</f>
        <v>0</v>
      </c>
      <c r="BR79" s="140">
        <f>IF(ISERROR(FIND(BR$3,'CFR - XML import'!$A73)),0,VALUE(MID('CFR - XML import'!$A73,SEARCH("&gt;",'CFR - XML import'!$A73,1)+1,SEARCH("/",'CFR - XML import'!$A73,1)-SEARCH("&gt;",'CFR - XML import'!$A73,1)-2)))</f>
        <v>0</v>
      </c>
      <c r="BS79" s="140">
        <f>IF(ISERROR(FIND(BS$3,'CFR - XML import'!$A73)),0,VALUE(MID('CFR - XML import'!$A73,SEARCH("&gt;",'CFR - XML import'!$A73,1)+1,SEARCH("/",'CFR - XML import'!$A73,1)-SEARCH("&gt;",'CFR - XML import'!$A73,1)-2)))</f>
        <v>0</v>
      </c>
      <c r="BT79" s="140">
        <f>IF(ISERROR(FIND(BT$3,'CFR - XML import'!$A73)),0,VALUE(MID('CFR - XML import'!$A73,SEARCH("&gt;",'CFR - XML import'!$A73,1)+1,SEARCH("/",'CFR - XML import'!$A73,1)-SEARCH("&gt;",'CFR - XML import'!$A73,1)-2)))</f>
        <v>0</v>
      </c>
      <c r="BU79" s="140">
        <f>IF(ISERROR(FIND(BU$3,'CFR - XML import'!$A73)),0,VALUE(MID('CFR - XML import'!$A73,SEARCH("&gt;",'CFR - XML import'!$A73,1)+1,SEARCH("/",'CFR - XML import'!$A73,1)-SEARCH("&gt;",'CFR - XML import'!$A73,1)-2)))</f>
        <v>0</v>
      </c>
      <c r="BV79" s="140">
        <f>IF(ISERROR(FIND(BV$3,'CFR - XML import'!$A73)),0,VALUE(MID('CFR - XML import'!$A73,SEARCH("&gt;",'CFR - XML import'!$A73,1)+1,SEARCH("/",'CFR - XML import'!$A73,1)-SEARCH("&gt;",'CFR - XML import'!$A73,1)-2)))</f>
        <v>0</v>
      </c>
      <c r="BW79" s="140">
        <f>IF(ISERROR(FIND(BW$3,'CFR - XML import'!$A73)),0,VALUE(MID('CFR - XML import'!$A73,SEARCH("&gt;",'CFR - XML import'!$A73,1)+1,SEARCH("/",'CFR - XML import'!$A73,1)-SEARCH("&gt;",'CFR - XML import'!$A73,1)-2)))</f>
        <v>0</v>
      </c>
      <c r="BX79" s="140">
        <f>IF(ISERROR(FIND(BX$3,'CFR - XML import'!$A73)),0,VALUE(MID('CFR - XML import'!$A73,SEARCH("&gt;",'CFR - XML import'!$A73,1)+1,SEARCH("/",'CFR - XML import'!$A73,1)-SEARCH("&gt;",'CFR - XML import'!$A73,1)-2)))</f>
        <v>0</v>
      </c>
      <c r="BY79" s="140">
        <f>IF(ISERROR(FIND(BY$3,'CFR - XML import'!$A73)),0,VALUE(MID('CFR - XML import'!$A73,SEARCH("&gt;",'CFR - XML import'!$A73,1)+1,SEARCH("/",'CFR - XML import'!$A73,1)-SEARCH("&gt;",'CFR - XML import'!$A73,1)-2)))</f>
        <v>0</v>
      </c>
      <c r="BZ79" s="140">
        <f>IF(ISERROR(FIND(BZ$3,'CFR - XML import'!$A73)),0,VALUE(MID('CFR - XML import'!$A73,SEARCH("&gt;",'CFR - XML import'!$A73,1)+1,SEARCH("/",'CFR - XML import'!$A73,1)-SEARCH("&gt;",'CFR - XML import'!$A73,1)-2)))</f>
        <v>0</v>
      </c>
      <c r="CG79" s="142">
        <f>IF(ISERROR(IF(MID('CFR - XML import'!$A73,LEN($CF$4)+5,LEN('CFR - XML import'!$A73)-(2*LEN($CF$4)+5))="RMMS",1,IF(MID('CFR - XML import'!$A73,LEN("    &lt;InputSystem&gt;")+1,LEN('CFR - XML import'!$A73)-(LEN("    &lt;InputSystem&gt;")+LEN($CF$4)+1))="SIMS",2,0))),0,IF(MID('CFR - XML import'!$A73,LEN($CF$4)+5,LEN('CFR - XML import'!$A73)-(2*LEN($CF$4)+5))="RMMS",1,IF(MID('CFR - XML import'!$A73,LEN("    &lt;InputSystem&gt;")+1,LEN('CFR - XML import'!$A73)-(LEN("    &lt;InputSystem&gt;")+LEN($CF$4)+1))="SIMS",2,0)))</f>
        <v>0</v>
      </c>
      <c r="CH79" s="140">
        <f>IF(ISERROR(FIND(CH$3,'CFR - XML import'!$A73)),0,MID('CFR - XML import'!$A73,SEARCH("&gt;",'CFR - XML import'!$A73,1)+1,SEARCH("/",'CFR - XML import'!$A73,1)-SEARCH("&gt;",'CFR - XML import'!$A73,1)-2))</f>
        <v>0</v>
      </c>
      <c r="CI79" s="140">
        <f>IF(ISERROR(FIND(CI$3,'CFR - XML import'!$A73)),0,MID('CFR - XML import'!$A73,SEARCH("&gt;",'CFR - XML import'!$A73,1)+1,SEARCH("/",'CFR - XML import'!$A73,1)-SEARCH("&gt;",'CFR - XML import'!$A73,1)-2))</f>
        <v>0</v>
      </c>
      <c r="CJ79" s="140">
        <f>IF(ISERROR(FIND(CJ$3,'CFR - XML import'!$A73)),0,MID('CFR - XML import'!$A73,SEARCH("&gt;",'CFR - XML import'!$A73,1)+1,SEARCH("/",'CFR - XML import'!$A73,1)-SEARCH("&gt;",'CFR - XML import'!$A73,1)-2))</f>
        <v>0</v>
      </c>
      <c r="CK79" s="140">
        <f>IF(ISERROR(FIND(CK$3,'CFR - XML import'!$A73)),0,MID('CFR - XML import'!$A73,SEARCH("&gt;",'CFR - XML import'!$A73,1)+1,SEARCH("/",'CFR - XML import'!$A73,1)-SEARCH("&gt;",'CFR - XML import'!$A73,1)-2))</f>
        <v>0</v>
      </c>
      <c r="CL79" s="140">
        <f>IF(ISERROR(FIND(CL$3,'CFR - XML import'!$A73)),0,MID('CFR - XML import'!$A73,SEARCH("&gt;",'CFR - XML import'!$A73,1)+1,SEARCH("/",'CFR - XML import'!$A73,1)-SEARCH("&gt;",'CFR - XML import'!$A73,1)-2))</f>
        <v>0</v>
      </c>
      <c r="CM79" s="140">
        <f>IF(ISERROR(FIND(CM$3,'CFR - XML import'!$A73)),0,MID('CFR - XML import'!$A73,SEARCH("&gt;",'CFR - XML import'!$A73,1)+1,SEARCH("/",'CFR - XML import'!$A73,1)-SEARCH("&gt;",'CFR - XML import'!$A73,1)-2))</f>
        <v>0</v>
      </c>
    </row>
    <row r="80" spans="1:91" x14ac:dyDescent="0.2">
      <c r="A80" s="139" t="str">
        <f>IF(AND('CFR - XML import'!A74&lt;&gt;"",LEFT('CFR - XML import'!A74,1)&lt;&gt;"&lt;",LEFT('CFR - XML import'!A74,3)&lt;&gt;"  &lt;",LEFT('CFR - XML import'!A74,5)&lt;&gt;"    &lt;",LEFT('CFR - XML import'!A74,7)&lt;&gt;"      &lt;",LEFT('CFR - XML import'!A74,9)&lt;&gt;"        &lt;",$B$1="SIMS"),'CFR - XML import'!A74,IF(AND(LEFT('CFR - XML import'!A74,9)="&lt;Details&gt;",$B$1="RM"),'CFR - XML import'!A74,""))</f>
        <v/>
      </c>
      <c r="B80" s="140">
        <f>IF(ISERROR(FIND(B$3,'CFR - XML import'!$A74)),0,VALUE(MID('CFR - XML import'!$A74,SEARCH("&gt;",'CFR - XML import'!$A74,1)+1,SEARCH("/",'CFR - XML import'!$A74,1)-SEARCH("&gt;",'CFR - XML import'!$A74,1)-2)))</f>
        <v>0</v>
      </c>
      <c r="D80" s="140">
        <f>IF(ISERROR(FIND(D$3,'CFR - XML import'!$A74)),0,MID('CFR - XML import'!$A74,SEARCH("&gt;",'CFR - XML import'!$A74,1)+1,SEARCH("/",'CFR - XML import'!$A74,1)-SEARCH("&gt;",'CFR - XML import'!$A74,1)-2))</f>
        <v>0</v>
      </c>
      <c r="E80" s="140">
        <f>IF(ISERROR(FIND(E$3,'CFR - XML import'!$A74)),0,MID('CFR - XML import'!$A74,SEARCH("&gt;",'CFR - XML import'!$A74,1)+1,SEARCH("/",'CFR - XML import'!$A74,1)-SEARCH("&gt;",'CFR - XML import'!$A74,1)-2))</f>
        <v>0</v>
      </c>
      <c r="F80" s="141">
        <f>IF($B$1="SIMS",IF(ISERROR(FIND(F$3,'CFR - XML import'!$A74)),0,VALUE(MID('CFR - XML import'!$A74,15,10))),IF(ISERROR(FIND(F$3,'CFR - XML import'!$A74)),0,VALUE(MID('CFR - XML import'!$A74,15,10))))</f>
        <v>0</v>
      </c>
      <c r="G80" s="140">
        <f>IF(ISERROR(FIND(G$3,'CFR - XML import'!$A74)),0,VALUE(MID('CFR - XML import'!$A74,SEARCH("&gt;",'CFR - XML import'!$A74,1)+1,SEARCH("/",'CFR - XML import'!$A74,1)-SEARCH("&gt;",'CFR - XML import'!$A74,1)-2)))</f>
        <v>0</v>
      </c>
      <c r="H80" s="140">
        <f>IF(ISERROR(FIND(H$3,'CFR - XML import'!$A74)),0,VALUE(MID('CFR - XML import'!$A74,SEARCH("&gt;",'CFR - XML import'!$A74,1)+1,SEARCH("/",'CFR - XML import'!$A74,1)-SEARCH("&gt;",'CFR - XML import'!$A74,1)-2)))</f>
        <v>0</v>
      </c>
      <c r="I80" s="140">
        <f>IF(ISERROR(FIND(I$3,'CFR - XML import'!$A74)),0,VALUE(MID('CFR - XML import'!$A74,SEARCH("&gt;",'CFR - XML import'!$A74,1)+1,SEARCH("/",'CFR - XML import'!$A74,1)-SEARCH("&gt;",'CFR - XML import'!$A74,1)-2)))</f>
        <v>0</v>
      </c>
      <c r="J80" s="140">
        <f>IF(ISERROR(FIND(J$3,'CFR - XML import'!$A74)),0,VALUE(MID('CFR - XML import'!$A74,SEARCH("&gt;",'CFR - XML import'!$A74,1)+1,SEARCH("/",'CFR - XML import'!$A74,1)-SEARCH("&gt;",'CFR - XML import'!$A74,1)-2)))</f>
        <v>0</v>
      </c>
      <c r="K80" s="140">
        <f>IF(ISERROR(FIND(K$3,'CFR - XML import'!$A74)),0,VALUE(MID('CFR - XML import'!$A74,SEARCH("&gt;",'CFR - XML import'!$A74,1)+1,SEARCH("/",'CFR - XML import'!$A74,1)-SEARCH("&gt;",'CFR - XML import'!$A74,1)-2)))</f>
        <v>0</v>
      </c>
      <c r="L80" s="140">
        <f>IF(ISERROR(FIND(L$3,'CFR - XML import'!$A74)),0,VALUE(MID('CFR - XML import'!$A74,SEARCH("&gt;",'CFR - XML import'!$A74,1)+1,SEARCH("/",'CFR - XML import'!$A74,1)-SEARCH("&gt;",'CFR - XML import'!$A74,1)-2)))</f>
        <v>0</v>
      </c>
      <c r="M80" s="140">
        <f>IF(ISERROR(FIND(M$3,'CFR - XML import'!$A74)),0,VALUE(MID('CFR - XML import'!$A74,SEARCH("&gt;",'CFR - XML import'!$A74,1)+1,SEARCH("/",'CFR - XML import'!$A74,1)-SEARCH("&gt;",'CFR - XML import'!$A74,1)-2)))</f>
        <v>0</v>
      </c>
      <c r="N80" s="140">
        <f>IF(ISERROR(FIND(N$3,'CFR - XML import'!$A74)),0,VALUE(MID('CFR - XML import'!$A74,SEARCH("&gt;",'CFR - XML import'!$A74,1)+1,SEARCH("/",'CFR - XML import'!$A74,1)-SEARCH("&gt;",'CFR - XML import'!$A74,1)-2)))</f>
        <v>0</v>
      </c>
      <c r="O80" s="140">
        <f>IF(ISERROR(FIND(O$3,'CFR - XML import'!$A74)),0,VALUE(MID('CFR - XML import'!$A74,SEARCH("&gt;",'CFR - XML import'!$A74,1)+1,SEARCH("/",'CFR - XML import'!$A74,1)-SEARCH("&gt;",'CFR - XML import'!$A74,1)-2)))</f>
        <v>0</v>
      </c>
      <c r="P80" s="140">
        <f>IF(ISERROR(FIND(P$3,'CFR - XML import'!$A74)),0,VALUE(MID('CFR - XML import'!$A74,SEARCH("&gt;",'CFR - XML import'!$A74,1)+1,SEARCH("/",'CFR - XML import'!$A74,1)-SEARCH("&gt;",'CFR - XML import'!$A74,1)-2)))</f>
        <v>0</v>
      </c>
      <c r="Q80" s="140">
        <f>IF(ISERROR(FIND(Q$3,'CFR - XML import'!$A74)),0,VALUE(MID('CFR - XML import'!$A74,SEARCH("&gt;",'CFR - XML import'!$A74,1)+1,SEARCH("/",'CFR - XML import'!$A74,1)-SEARCH("&gt;",'CFR - XML import'!$A74,1)-2)))</f>
        <v>0</v>
      </c>
      <c r="R80" s="140">
        <f>IF(ISERROR(FIND(R$3,'CFR - XML import'!$A74)),0,VALUE(MID('CFR - XML import'!$A74,SEARCH("&gt;",'CFR - XML import'!$A74,1)+1,SEARCH("/",'CFR - XML import'!$A74,1)-SEARCH("&gt;",'CFR - XML import'!$A74,1)-2)))</f>
        <v>0</v>
      </c>
      <c r="S80" s="140">
        <f>IF(ISERROR(FIND(S$3,'CFR - XML import'!$A74)),0,VALUE(MID('CFR - XML import'!$A74,SEARCH("&gt;",'CFR - XML import'!$A74,1)+1,SEARCH("/",'CFR - XML import'!$A74,1)-SEARCH("&gt;",'CFR - XML import'!$A74,1)-2)))</f>
        <v>0</v>
      </c>
      <c r="T80" s="140">
        <f>IF(ISERROR(FIND(T$3,'CFR - XML import'!$A74)),0,VALUE(MID('CFR - XML import'!$A74,SEARCH("&gt;",'CFR - XML import'!$A74,1)+1,SEARCH("/",'CFR - XML import'!$A74,1)-SEARCH("&gt;",'CFR - XML import'!$A74,1)-2)))</f>
        <v>0</v>
      </c>
      <c r="U80" s="140">
        <f>IF(ISERROR(FIND(U$3,'CFR - XML import'!$A74)),0,VALUE(MID('CFR - XML import'!$A74,SEARCH("&gt;",'CFR - XML import'!$A74,1)+1,SEARCH("/",'CFR - XML import'!$A74,1)-SEARCH("&gt;",'CFR - XML import'!$A74,1)-2)))</f>
        <v>0</v>
      </c>
      <c r="V80" s="140">
        <f>IF(ISERROR(FIND(V$3,'CFR - XML import'!$A74)),0,VALUE(MID('CFR - XML import'!$A74,SEARCH("&gt;",'CFR - XML import'!$A74,1)+1,SEARCH("/",'CFR - XML import'!$A74,1)-SEARCH("&gt;",'CFR - XML import'!$A74,1)-2)))</f>
        <v>0</v>
      </c>
      <c r="W80" s="140">
        <f>IF(ISERROR(FIND(W$3,'CFR - XML import'!$A74)),0,VALUE(MID('CFR - XML import'!$A74,SEARCH("&gt;",'CFR - XML import'!$A74,1)+1,SEARCH("/",'CFR - XML import'!$A74,1)-SEARCH("&gt;",'CFR - XML import'!$A74,1)-2)))</f>
        <v>0</v>
      </c>
      <c r="X80" s="140"/>
      <c r="Y80" s="140">
        <f>IF(ISERROR(FIND(Y$3,'CFR - XML import'!$A74)),0,VALUE(MID('CFR - XML import'!$A74,SEARCH("&gt;",'CFR - XML import'!$A74,1)+1,SEARCH("/",'CFR - XML import'!$A74,1)-SEARCH("&gt;",'CFR - XML import'!$A74,1)-2)))</f>
        <v>0</v>
      </c>
      <c r="Z80" s="140">
        <f>IF(ISERROR(FIND(Z$3,'CFR - XML import'!$A74)),0,VALUE(MID('CFR - XML import'!$A74,SEARCH("&gt;",'CFR - XML import'!$A74,1)+1,SEARCH("/",'CFR - XML import'!$A74,1)-SEARCH("&gt;",'CFR - XML import'!$A74,1)-2)))</f>
        <v>0</v>
      </c>
      <c r="AA80" s="140">
        <f>IF(ISERROR(FIND(AA$3,'CFR - XML import'!$A74)),0,VALUE(MID('CFR - XML import'!$A74,SEARCH("&gt;",'CFR - XML import'!$A74,1)+1,SEARCH("/",'CFR - XML import'!$A74,1)-SEARCH("&gt;",'CFR - XML import'!$A74,1)-2)))</f>
        <v>0</v>
      </c>
      <c r="AB80" s="140">
        <f>IF(ISERROR(FIND(AB$3,'CFR - XML import'!$A74)),0,VALUE(MID('CFR - XML import'!$A74,SEARCH("&gt;",'CFR - XML import'!$A74,1)+1,SEARCH("/",'CFR - XML import'!$A74,1)-SEARCH("&gt;",'CFR - XML import'!$A74,1)-2)))</f>
        <v>0</v>
      </c>
      <c r="AC80" s="140">
        <f>IF(ISERROR(FIND(AC$3,'CFR - XML import'!$A74)),0,VALUE(MID('CFR - XML import'!$A74,SEARCH("&gt;",'CFR - XML import'!$A74,1)+1,SEARCH("/",'CFR - XML import'!$A74,1)-SEARCH("&gt;",'CFR - XML import'!$A74,1)-2)))</f>
        <v>0</v>
      </c>
      <c r="AD80" s="140">
        <f>IF(ISERROR(FIND(AD$3,'CFR - XML import'!$A74)),0,VALUE(MID('CFR - XML import'!$A74,SEARCH("&gt;",'CFR - XML import'!$A74,1)+1,SEARCH("/",'CFR - XML import'!$A74,1)-SEARCH("&gt;",'CFR - XML import'!$A74,1)-2)))</f>
        <v>0</v>
      </c>
      <c r="AE80" s="140">
        <f>IF(ISERROR(FIND(AE$3,'CFR - XML import'!$A74)),0,VALUE(MID('CFR - XML import'!$A74,SEARCH("&gt;",'CFR - XML import'!$A74,1)+1,SEARCH("/",'CFR - XML import'!$A74,1)-SEARCH("&gt;",'CFR - XML import'!$A74,1)-2)))</f>
        <v>0</v>
      </c>
      <c r="AF80" s="140">
        <f>IF(ISERROR(FIND(AF$3,'CFR - XML import'!$A74)),0,VALUE(MID('CFR - XML import'!$A74,SEARCH("&gt;",'CFR - XML import'!$A74,1)+1,SEARCH("/",'CFR - XML import'!$A74,1)-SEARCH("&gt;",'CFR - XML import'!$A74,1)-2)))</f>
        <v>0</v>
      </c>
      <c r="AG80" s="140">
        <f>IF(ISERROR(FIND(AG$3,'CFR - XML import'!$A74)),0,VALUE(MID('CFR - XML import'!$A74,SEARCH("&gt;",'CFR - XML import'!$A74,1)+1,SEARCH("/",'CFR - XML import'!$A74,1)-SEARCH("&gt;",'CFR - XML import'!$A74,1)-2)))</f>
        <v>0</v>
      </c>
      <c r="AH80" s="140">
        <f>IF(ISERROR(FIND(AH$3,'CFR - XML import'!$A74)),0,VALUE(MID('CFR - XML import'!$A74,SEARCH("&gt;",'CFR - XML import'!$A74,1)+1,SEARCH("/",'CFR - XML import'!$A74,1)-SEARCH("&gt;",'CFR - XML import'!$A74,1)-2)))</f>
        <v>0</v>
      </c>
      <c r="AI80" s="140">
        <f>IF(ISERROR(FIND(AI$3,'CFR - XML import'!$A74)),0,VALUE(MID('CFR - XML import'!$A74,SEARCH("&gt;",'CFR - XML import'!$A74,1)+1,SEARCH("/",'CFR - XML import'!$A74,1)-SEARCH("&gt;",'CFR - XML import'!$A74,1)-2)))</f>
        <v>0</v>
      </c>
      <c r="AJ80" s="140">
        <f>IF(ISERROR(FIND(AJ$3,'CFR - XML import'!$A74)),0,VALUE(MID('CFR - XML import'!$A74,SEARCH("&gt;",'CFR - XML import'!$A74,1)+1,SEARCH("/",'CFR - XML import'!$A74,1)-SEARCH("&gt;",'CFR - XML import'!$A74,1)-2)))</f>
        <v>0</v>
      </c>
      <c r="AK80" s="140">
        <f>IF(ISERROR(FIND(AK$3,'CFR - XML import'!$A74)),0,VALUE(MID('CFR - XML import'!$A74,SEARCH("&gt;",'CFR - XML import'!$A74,1)+1,SEARCH("/",'CFR - XML import'!$A74,1)-SEARCH("&gt;",'CFR - XML import'!$A74,1)-2)))</f>
        <v>0</v>
      </c>
      <c r="AL80" s="140">
        <f>IF(ISERROR(FIND(AL$3,'CFR - XML import'!$A74)),0,VALUE(MID('CFR - XML import'!$A74,SEARCH("&gt;",'CFR - XML import'!$A74,1)+1,SEARCH("/",'CFR - XML import'!$A74,1)-SEARCH("&gt;",'CFR - XML import'!$A74,1)-2)))</f>
        <v>0</v>
      </c>
      <c r="AM80" s="140">
        <f>IF(ISERROR(FIND(AM$3,'CFR - XML import'!$A74)),0,VALUE(MID('CFR - XML import'!$A74,SEARCH("&gt;",'CFR - XML import'!$A74,1)+1,SEARCH("/",'CFR - XML import'!$A74,1)-SEARCH("&gt;",'CFR - XML import'!$A74,1)-2)))</f>
        <v>0</v>
      </c>
      <c r="AN80" s="140">
        <f>IF(ISERROR(FIND(AN$3,'CFR - XML import'!$A74)),0,VALUE(MID('CFR - XML import'!$A74,SEARCH("&gt;",'CFR - XML import'!$A74,1)+1,SEARCH("/",'CFR - XML import'!$A74,1)-SEARCH("&gt;",'CFR - XML import'!$A74,1)-2)))</f>
        <v>0</v>
      </c>
      <c r="AO80" s="140">
        <f>IF(ISERROR(FIND(AO$3,'CFR - XML import'!$A74)),0,VALUE(MID('CFR - XML import'!$A74,SEARCH("&gt;",'CFR - XML import'!$A74,1)+1,SEARCH("/",'CFR - XML import'!$A74,1)-SEARCH("&gt;",'CFR - XML import'!$A74,1)-2)))</f>
        <v>0</v>
      </c>
      <c r="AP80" s="140">
        <f>IF(ISERROR(FIND(AP$3,'CFR - XML import'!$A74)),0,VALUE(MID('CFR - XML import'!$A74,SEARCH("&gt;",'CFR - XML import'!$A74,1)+1,SEARCH("/",'CFR - XML import'!$A74,1)-SEARCH("&gt;",'CFR - XML import'!$A74,1)-2)))</f>
        <v>0</v>
      </c>
      <c r="AQ80" s="140">
        <f>IF(ISERROR(FIND(AQ$3,'CFR - XML import'!$A74)),0,VALUE(MID('CFR - XML import'!$A74,SEARCH("&gt;",'CFR - XML import'!$A74,1)+1,SEARCH("/",'CFR - XML import'!$A74,1)-SEARCH("&gt;",'CFR - XML import'!$A74,1)-2)))</f>
        <v>0</v>
      </c>
      <c r="AR80" s="140">
        <f>IF(ISERROR(FIND(AR$3,'CFR - XML import'!$A74)),0,VALUE(MID('CFR - XML import'!$A74,SEARCH("&gt;",'CFR - XML import'!$A74,1)+1,SEARCH("/",'CFR - XML import'!$A74,1)-SEARCH("&gt;",'CFR - XML import'!$A74,1)-2)))</f>
        <v>0</v>
      </c>
      <c r="AS80" s="140">
        <f>IF(ISERROR(FIND(AS$3,'CFR - XML import'!$A74)),0,VALUE(MID('CFR - XML import'!$A74,SEARCH("&gt;",'CFR - XML import'!$A74,1)+1,SEARCH("/",'CFR - XML import'!$A74,1)-SEARCH("&gt;",'CFR - XML import'!$A74,1)-2)))</f>
        <v>0</v>
      </c>
      <c r="AT80" s="140">
        <f>IF(ISERROR(FIND(AT$3,'CFR - XML import'!$A74)),0,VALUE(MID('CFR - XML import'!$A74,SEARCH("&gt;",'CFR - XML import'!$A74,1)+1,SEARCH("/",'CFR - XML import'!$A74,1)-SEARCH("&gt;",'CFR - XML import'!$A74,1)-2)))</f>
        <v>0</v>
      </c>
      <c r="AU80" s="140">
        <f>IF(ISERROR(FIND(AU$3,'CFR - XML import'!$A74)),0,VALUE(MID('CFR - XML import'!$A74,SEARCH("&gt;",'CFR - XML import'!$A74,1)+1,SEARCH("/",'CFR - XML import'!$A74,1)-SEARCH("&gt;",'CFR - XML import'!$A74,1)-2)))</f>
        <v>0</v>
      </c>
      <c r="AV80" s="140">
        <f>IF(ISERROR(FIND(AV$3,'CFR - XML import'!$A74)),0,VALUE(MID('CFR - XML import'!$A74,SEARCH("&gt;",'CFR - XML import'!$A74,1)+1,SEARCH("/",'CFR - XML import'!$A74,1)-SEARCH("&gt;",'CFR - XML import'!$A74,1)-2)))</f>
        <v>0</v>
      </c>
      <c r="AW80" s="140">
        <f>IF(ISERROR(FIND(AW$3,'CFR - XML import'!$A74)),0,VALUE(MID('CFR - XML import'!$A74,SEARCH("&gt;",'CFR - XML import'!$A74,1)+1,SEARCH("/",'CFR - XML import'!$A74,1)-SEARCH("&gt;",'CFR - XML import'!$A74,1)-2)))</f>
        <v>0</v>
      </c>
      <c r="AX80" s="140">
        <f>IF(ISERROR(FIND(AX$3,'CFR - XML import'!$A74)),0,VALUE(MID('CFR - XML import'!$A74,SEARCH("&gt;",'CFR - XML import'!$A74,1)+1,SEARCH("/",'CFR - XML import'!$A74,1)-SEARCH("&gt;",'CFR - XML import'!$A74,1)-2)))</f>
        <v>0</v>
      </c>
      <c r="AY80" s="140">
        <f>IF(ISERROR(FIND(AY$3,'CFR - XML import'!$A74)),0,VALUE(MID('CFR - XML import'!$A74,SEARCH("&gt;",'CFR - XML import'!$A74,1)+1,SEARCH("/",'CFR - XML import'!$A74,1)-SEARCH("&gt;",'CFR - XML import'!$A74,1)-2)))</f>
        <v>0</v>
      </c>
      <c r="AZ80" s="140">
        <f>IF(ISERROR(FIND(AZ$3,'CFR - XML import'!$A74)),0,VALUE(MID('CFR - XML import'!$A74,SEARCH("&gt;",'CFR - XML import'!$A74,1)+1,SEARCH("/",'CFR - XML import'!$A74,1)-SEARCH("&gt;",'CFR - XML import'!$A74,1)-2)))</f>
        <v>0</v>
      </c>
      <c r="BA80" s="140">
        <f>IF(ISERROR(FIND(BA$3,'CFR - XML import'!$A74)),0,VALUE(MID('CFR - XML import'!$A74,SEARCH("&gt;",'CFR - XML import'!$A74,1)+1,SEARCH("/",'CFR - XML import'!$A74,1)-SEARCH("&gt;",'CFR - XML import'!$A74,1)-2)))</f>
        <v>5187.63</v>
      </c>
      <c r="BB80" s="140">
        <f>IF(ISERROR(FIND(BB$3,'CFR - XML import'!$A74)),0,VALUE(MID('CFR - XML import'!$A74,SEARCH("&gt;",'CFR - XML import'!$A74,1)+1,SEARCH("/",'CFR - XML import'!$A74,1)-SEARCH("&gt;",'CFR - XML import'!$A74,1)-2)))</f>
        <v>0</v>
      </c>
      <c r="BC80" s="140">
        <f>IF(ISERROR(FIND(BC$3,'CFR - XML import'!$A74)),0,VALUE(MID('CFR - XML import'!$A74,SEARCH("&gt;",'CFR - XML import'!$A74,1)+1,SEARCH("/",'CFR - XML import'!$A74,1)-SEARCH("&gt;",'CFR - XML import'!$A74,1)-2)))</f>
        <v>0</v>
      </c>
      <c r="BD80" s="140">
        <f>IF(ISERROR(FIND(BD$3,'CFR - XML import'!$A74)),0,VALUE(MID('CFR - XML import'!$A74,SEARCH("&gt;",'CFR - XML import'!$A74,1)+1,SEARCH("/",'CFR - XML import'!$A74,1)-SEARCH("&gt;",'CFR - XML import'!$A74,1)-2)))</f>
        <v>0</v>
      </c>
      <c r="BE80" s="140">
        <f>IF(ISERROR(FIND(BE$3,'CFR - XML import'!$A74)),0,VALUE(MID('CFR - XML import'!$A74,SEARCH("&gt;",'CFR - XML import'!$A74,1)+1,SEARCH("/",'CFR - XML import'!$A74,1)-SEARCH("&gt;",'CFR - XML import'!$A74,1)-2)))</f>
        <v>0</v>
      </c>
      <c r="BF80" s="140">
        <f>IF(ISERROR(FIND(BF$3,'CFR - XML import'!$A74)),0,VALUE(MID('CFR - XML import'!$A74,SEARCH("&gt;",'CFR - XML import'!$A74,1)+1,SEARCH("/",'CFR - XML import'!$A74,1)-SEARCH("&gt;",'CFR - XML import'!$A74,1)-2)))</f>
        <v>0</v>
      </c>
      <c r="BG80" s="140">
        <f>IF(ISERROR(FIND(BG$3,'CFR - XML import'!$A74)),0,VALUE(MID('CFR - XML import'!$A74,SEARCH("&gt;",'CFR - XML import'!$A74,1)+1,SEARCH("/",'CFR - XML import'!$A74,1)-SEARCH("&gt;",'CFR - XML import'!$A74,1)-2)))</f>
        <v>0</v>
      </c>
      <c r="BH80" s="140">
        <f>IF(ISERROR(FIND(BH$3,'CFR - XML import'!$A74)),0,VALUE(MID('CFR - XML import'!$A74,SEARCH("&gt;",'CFR - XML import'!$A74,1)+1,SEARCH("/",'CFR - XML import'!$A74,1)-SEARCH("&gt;",'CFR - XML import'!$A74,1)-2)))</f>
        <v>0</v>
      </c>
      <c r="BI80" s="140">
        <f>IF(ISERROR(FIND(BI$3,'CFR - XML import'!$A74)),0,VALUE(MID('CFR - XML import'!$A74,SEARCH("&gt;",'CFR - XML import'!$A74,1)+1,SEARCH("/",'CFR - XML import'!$A74,1)-SEARCH("&gt;",'CFR - XML import'!$A74,1)-2)))</f>
        <v>0</v>
      </c>
      <c r="BJ80" s="140">
        <f>IF(ISERROR(FIND(BJ$3,'CFR - XML import'!$A74)),0,VALUE(MID('CFR - XML import'!$A74,SEARCH("&gt;",'CFR - XML import'!$A74,1)+1,SEARCH("/",'CFR - XML import'!$A74,1)-SEARCH("&gt;",'CFR - XML import'!$A74,1)-2)))</f>
        <v>0</v>
      </c>
      <c r="BK80" s="140">
        <f>IF(ISERROR(FIND(BK$3,'CFR - XML import'!$A74)),0,VALUE(MID('CFR - XML import'!$A74,SEARCH("&gt;",'CFR - XML import'!$A74,1)+1,SEARCH("/",'CFR - XML import'!$A74,1)-SEARCH("&gt;",'CFR - XML import'!$A74,1)-2)))</f>
        <v>0</v>
      </c>
      <c r="BL80" s="140">
        <f>IF(ISERROR(FIND(BL$3,'CFR - XML import'!$A74)),0,VALUE(MID('CFR - XML import'!$A74,SEARCH("&gt;",'CFR - XML import'!$A74,1)+1,SEARCH("/",'CFR - XML import'!$A74,1)-SEARCH("&gt;",'CFR - XML import'!$A74,1)-2)))</f>
        <v>0</v>
      </c>
      <c r="BM80" s="140">
        <f>IF(ISERROR(FIND(BM$3,'CFR - XML import'!$A74)),0,VALUE(MID('CFR - XML import'!$A74,SEARCH("&gt;",'CFR - XML import'!$A74,1)+1,SEARCH("/",'CFR - XML import'!$A74,1)-SEARCH("&gt;",'CFR - XML import'!$A74,1)-2)))</f>
        <v>0</v>
      </c>
      <c r="BN80" s="140">
        <f>IF(ISERROR(FIND(BN$3,'CFR - XML import'!$A74)),0,VALUE(MID('CFR - XML import'!$A74,SEARCH("&gt;",'CFR - XML import'!$A74,1)+1,SEARCH("/",'CFR - XML import'!$A74,1)-SEARCH("&gt;",'CFR - XML import'!$A74,1)-2)))</f>
        <v>0</v>
      </c>
      <c r="BO80" s="140">
        <f>IF(ISERROR(FIND(BO$3,'CFR - XML import'!$A74)),0,VALUE(MID('CFR - XML import'!$A74,SEARCH("&gt;",'CFR - XML import'!$A74,1)+1,SEARCH("/",'CFR - XML import'!$A74,1)-SEARCH("&gt;",'CFR - XML import'!$A74,1)-2)))</f>
        <v>0</v>
      </c>
      <c r="BP80" s="140">
        <f>IF(ISERROR(FIND(BP$3,'CFR - XML import'!$A74)),0,VALUE(MID('CFR - XML import'!$A74,SEARCH("&gt;",'CFR - XML import'!$A74,1)+1,SEARCH("/",'CFR - XML import'!$A74,1)-SEARCH("&gt;",'CFR - XML import'!$A74,1)-2)))</f>
        <v>0</v>
      </c>
      <c r="BQ80" s="140">
        <f>IF(ISERROR(FIND(BQ$3,'CFR - XML import'!$A74)),0,VALUE(MID('CFR - XML import'!$A74,SEARCH("&gt;",'CFR - XML import'!$A74,1)+1,SEARCH("/",'CFR - XML import'!$A74,1)-SEARCH("&gt;",'CFR - XML import'!$A74,1)-2)))</f>
        <v>0</v>
      </c>
      <c r="BR80" s="140">
        <f>IF(ISERROR(FIND(BR$3,'CFR - XML import'!$A74)),0,VALUE(MID('CFR - XML import'!$A74,SEARCH("&gt;",'CFR - XML import'!$A74,1)+1,SEARCH("/",'CFR - XML import'!$A74,1)-SEARCH("&gt;",'CFR - XML import'!$A74,1)-2)))</f>
        <v>0</v>
      </c>
      <c r="BS80" s="140">
        <f>IF(ISERROR(FIND(BS$3,'CFR - XML import'!$A74)),0,VALUE(MID('CFR - XML import'!$A74,SEARCH("&gt;",'CFR - XML import'!$A74,1)+1,SEARCH("/",'CFR - XML import'!$A74,1)-SEARCH("&gt;",'CFR - XML import'!$A74,1)-2)))</f>
        <v>0</v>
      </c>
      <c r="BT80" s="140">
        <f>IF(ISERROR(FIND(BT$3,'CFR - XML import'!$A74)),0,VALUE(MID('CFR - XML import'!$A74,SEARCH("&gt;",'CFR - XML import'!$A74,1)+1,SEARCH("/",'CFR - XML import'!$A74,1)-SEARCH("&gt;",'CFR - XML import'!$A74,1)-2)))</f>
        <v>0</v>
      </c>
      <c r="BU80" s="140">
        <f>IF(ISERROR(FIND(BU$3,'CFR - XML import'!$A74)),0,VALUE(MID('CFR - XML import'!$A74,SEARCH("&gt;",'CFR - XML import'!$A74,1)+1,SEARCH("/",'CFR - XML import'!$A74,1)-SEARCH("&gt;",'CFR - XML import'!$A74,1)-2)))</f>
        <v>0</v>
      </c>
      <c r="BV80" s="140">
        <f>IF(ISERROR(FIND(BV$3,'CFR - XML import'!$A74)),0,VALUE(MID('CFR - XML import'!$A74,SEARCH("&gt;",'CFR - XML import'!$A74,1)+1,SEARCH("/",'CFR - XML import'!$A74,1)-SEARCH("&gt;",'CFR - XML import'!$A74,1)-2)))</f>
        <v>0</v>
      </c>
      <c r="BW80" s="140">
        <f>IF(ISERROR(FIND(BW$3,'CFR - XML import'!$A74)),0,VALUE(MID('CFR - XML import'!$A74,SEARCH("&gt;",'CFR - XML import'!$A74,1)+1,SEARCH("/",'CFR - XML import'!$A74,1)-SEARCH("&gt;",'CFR - XML import'!$A74,1)-2)))</f>
        <v>0</v>
      </c>
      <c r="BX80" s="140">
        <f>IF(ISERROR(FIND(BX$3,'CFR - XML import'!$A74)),0,VALUE(MID('CFR - XML import'!$A74,SEARCH("&gt;",'CFR - XML import'!$A74,1)+1,SEARCH("/",'CFR - XML import'!$A74,1)-SEARCH("&gt;",'CFR - XML import'!$A74,1)-2)))</f>
        <v>0</v>
      </c>
      <c r="BY80" s="140">
        <f>IF(ISERROR(FIND(BY$3,'CFR - XML import'!$A74)),0,VALUE(MID('CFR - XML import'!$A74,SEARCH("&gt;",'CFR - XML import'!$A74,1)+1,SEARCH("/",'CFR - XML import'!$A74,1)-SEARCH("&gt;",'CFR - XML import'!$A74,1)-2)))</f>
        <v>0</v>
      </c>
      <c r="BZ80" s="140">
        <f>IF(ISERROR(FIND(BZ$3,'CFR - XML import'!$A74)),0,VALUE(MID('CFR - XML import'!$A74,SEARCH("&gt;",'CFR - XML import'!$A74,1)+1,SEARCH("/",'CFR - XML import'!$A74,1)-SEARCH("&gt;",'CFR - XML import'!$A74,1)-2)))</f>
        <v>0</v>
      </c>
      <c r="CG80" s="142">
        <f>IF(ISERROR(IF(MID('CFR - XML import'!$A74,LEN($CF$4)+5,LEN('CFR - XML import'!$A74)-(2*LEN($CF$4)+5))="RMMS",1,IF(MID('CFR - XML import'!$A74,LEN("    &lt;InputSystem&gt;")+1,LEN('CFR - XML import'!$A74)-(LEN("    &lt;InputSystem&gt;")+LEN($CF$4)+1))="SIMS",2,0))),0,IF(MID('CFR - XML import'!$A74,LEN($CF$4)+5,LEN('CFR - XML import'!$A74)-(2*LEN($CF$4)+5))="RMMS",1,IF(MID('CFR - XML import'!$A74,LEN("    &lt;InputSystem&gt;")+1,LEN('CFR - XML import'!$A74)-(LEN("    &lt;InputSystem&gt;")+LEN($CF$4)+1))="SIMS",2,0)))</f>
        <v>0</v>
      </c>
      <c r="CH80" s="140">
        <f>IF(ISERROR(FIND(CH$3,'CFR - XML import'!$A74)),0,MID('CFR - XML import'!$A74,SEARCH("&gt;",'CFR - XML import'!$A74,1)+1,SEARCH("/",'CFR - XML import'!$A74,1)-SEARCH("&gt;",'CFR - XML import'!$A74,1)-2))</f>
        <v>0</v>
      </c>
      <c r="CI80" s="140">
        <f>IF(ISERROR(FIND(CI$3,'CFR - XML import'!$A74)),0,MID('CFR - XML import'!$A74,SEARCH("&gt;",'CFR - XML import'!$A74,1)+1,SEARCH("/",'CFR - XML import'!$A74,1)-SEARCH("&gt;",'CFR - XML import'!$A74,1)-2))</f>
        <v>0</v>
      </c>
      <c r="CJ80" s="140">
        <f>IF(ISERROR(FIND(CJ$3,'CFR - XML import'!$A74)),0,MID('CFR - XML import'!$A74,SEARCH("&gt;",'CFR - XML import'!$A74,1)+1,SEARCH("/",'CFR - XML import'!$A74,1)-SEARCH("&gt;",'CFR - XML import'!$A74,1)-2))</f>
        <v>0</v>
      </c>
      <c r="CK80" s="140">
        <f>IF(ISERROR(FIND(CK$3,'CFR - XML import'!$A74)),0,MID('CFR - XML import'!$A74,SEARCH("&gt;",'CFR - XML import'!$A74,1)+1,SEARCH("/",'CFR - XML import'!$A74,1)-SEARCH("&gt;",'CFR - XML import'!$A74,1)-2))</f>
        <v>0</v>
      </c>
      <c r="CL80" s="140">
        <f>IF(ISERROR(FIND(CL$3,'CFR - XML import'!$A74)),0,MID('CFR - XML import'!$A74,SEARCH("&gt;",'CFR - XML import'!$A74,1)+1,SEARCH("/",'CFR - XML import'!$A74,1)-SEARCH("&gt;",'CFR - XML import'!$A74,1)-2))</f>
        <v>0</v>
      </c>
      <c r="CM80" s="140">
        <f>IF(ISERROR(FIND(CM$3,'CFR - XML import'!$A74)),0,MID('CFR - XML import'!$A74,SEARCH("&gt;",'CFR - XML import'!$A74,1)+1,SEARCH("/",'CFR - XML import'!$A74,1)-SEARCH("&gt;",'CFR - XML import'!$A74,1)-2))</f>
        <v>0</v>
      </c>
    </row>
    <row r="81" spans="1:91" x14ac:dyDescent="0.2">
      <c r="A81" s="139" t="str">
        <f>IF(AND('CFR - XML import'!A75&lt;&gt;"",LEFT('CFR - XML import'!A75,1)&lt;&gt;"&lt;",LEFT('CFR - XML import'!A75,3)&lt;&gt;"  &lt;",LEFT('CFR - XML import'!A75,5)&lt;&gt;"    &lt;",LEFT('CFR - XML import'!A75,7)&lt;&gt;"      &lt;",LEFT('CFR - XML import'!A75,9)&lt;&gt;"        &lt;",$B$1="SIMS"),'CFR - XML import'!A75,IF(AND(LEFT('CFR - XML import'!A75,9)="&lt;Details&gt;",$B$1="RM"),'CFR - XML import'!A75,""))</f>
        <v/>
      </c>
      <c r="B81" s="140">
        <f>IF(ISERROR(FIND(B$3,'CFR - XML import'!$A75)),0,VALUE(MID('CFR - XML import'!$A75,SEARCH("&gt;",'CFR - XML import'!$A75,1)+1,SEARCH("/",'CFR - XML import'!$A75,1)-SEARCH("&gt;",'CFR - XML import'!$A75,1)-2)))</f>
        <v>0</v>
      </c>
      <c r="D81" s="140">
        <f>IF(ISERROR(FIND(D$3,'CFR - XML import'!$A75)),0,MID('CFR - XML import'!$A75,SEARCH("&gt;",'CFR - XML import'!$A75,1)+1,SEARCH("/",'CFR - XML import'!$A75,1)-SEARCH("&gt;",'CFR - XML import'!$A75,1)-2))</f>
        <v>0</v>
      </c>
      <c r="E81" s="140">
        <f>IF(ISERROR(FIND(E$3,'CFR - XML import'!$A75)),0,MID('CFR - XML import'!$A75,SEARCH("&gt;",'CFR - XML import'!$A75,1)+1,SEARCH("/",'CFR - XML import'!$A75,1)-SEARCH("&gt;",'CFR - XML import'!$A75,1)-2))</f>
        <v>0</v>
      </c>
      <c r="F81" s="141">
        <f>IF($B$1="SIMS",IF(ISERROR(FIND(F$3,'CFR - XML import'!$A75)),0,VALUE(MID('CFR - XML import'!$A75,15,10))),IF(ISERROR(FIND(F$3,'CFR - XML import'!$A75)),0,VALUE(MID('CFR - XML import'!$A75,15,10))))</f>
        <v>0</v>
      </c>
      <c r="G81" s="140">
        <f>IF(ISERROR(FIND(G$3,'CFR - XML import'!$A75)),0,VALUE(MID('CFR - XML import'!$A75,SEARCH("&gt;",'CFR - XML import'!$A75,1)+1,SEARCH("/",'CFR - XML import'!$A75,1)-SEARCH("&gt;",'CFR - XML import'!$A75,1)-2)))</f>
        <v>0</v>
      </c>
      <c r="H81" s="140">
        <f>IF(ISERROR(FIND(H$3,'CFR - XML import'!$A75)),0,VALUE(MID('CFR - XML import'!$A75,SEARCH("&gt;",'CFR - XML import'!$A75,1)+1,SEARCH("/",'CFR - XML import'!$A75,1)-SEARCH("&gt;",'CFR - XML import'!$A75,1)-2)))</f>
        <v>0</v>
      </c>
      <c r="I81" s="140">
        <f>IF(ISERROR(FIND(I$3,'CFR - XML import'!$A75)),0,VALUE(MID('CFR - XML import'!$A75,SEARCH("&gt;",'CFR - XML import'!$A75,1)+1,SEARCH("/",'CFR - XML import'!$A75,1)-SEARCH("&gt;",'CFR - XML import'!$A75,1)-2)))</f>
        <v>0</v>
      </c>
      <c r="J81" s="140">
        <f>IF(ISERROR(FIND(J$3,'CFR - XML import'!$A75)),0,VALUE(MID('CFR - XML import'!$A75,SEARCH("&gt;",'CFR - XML import'!$A75,1)+1,SEARCH("/",'CFR - XML import'!$A75,1)-SEARCH("&gt;",'CFR - XML import'!$A75,1)-2)))</f>
        <v>0</v>
      </c>
      <c r="K81" s="140">
        <f>IF(ISERROR(FIND(K$3,'CFR - XML import'!$A75)),0,VALUE(MID('CFR - XML import'!$A75,SEARCH("&gt;",'CFR - XML import'!$A75,1)+1,SEARCH("/",'CFR - XML import'!$A75,1)-SEARCH("&gt;",'CFR - XML import'!$A75,1)-2)))</f>
        <v>0</v>
      </c>
      <c r="L81" s="140">
        <f>IF(ISERROR(FIND(L$3,'CFR - XML import'!$A75)),0,VALUE(MID('CFR - XML import'!$A75,SEARCH("&gt;",'CFR - XML import'!$A75,1)+1,SEARCH("/",'CFR - XML import'!$A75,1)-SEARCH("&gt;",'CFR - XML import'!$A75,1)-2)))</f>
        <v>0</v>
      </c>
      <c r="M81" s="140">
        <f>IF(ISERROR(FIND(M$3,'CFR - XML import'!$A75)),0,VALUE(MID('CFR - XML import'!$A75,SEARCH("&gt;",'CFR - XML import'!$A75,1)+1,SEARCH("/",'CFR - XML import'!$A75,1)-SEARCH("&gt;",'CFR - XML import'!$A75,1)-2)))</f>
        <v>0</v>
      </c>
      <c r="N81" s="140">
        <f>IF(ISERROR(FIND(N$3,'CFR - XML import'!$A75)),0,VALUE(MID('CFR - XML import'!$A75,SEARCH("&gt;",'CFR - XML import'!$A75,1)+1,SEARCH("/",'CFR - XML import'!$A75,1)-SEARCH("&gt;",'CFR - XML import'!$A75,1)-2)))</f>
        <v>0</v>
      </c>
      <c r="O81" s="140">
        <f>IF(ISERROR(FIND(O$3,'CFR - XML import'!$A75)),0,VALUE(MID('CFR - XML import'!$A75,SEARCH("&gt;",'CFR - XML import'!$A75,1)+1,SEARCH("/",'CFR - XML import'!$A75,1)-SEARCH("&gt;",'CFR - XML import'!$A75,1)-2)))</f>
        <v>0</v>
      </c>
      <c r="P81" s="140">
        <f>IF(ISERROR(FIND(P$3,'CFR - XML import'!$A75)),0,VALUE(MID('CFR - XML import'!$A75,SEARCH("&gt;",'CFR - XML import'!$A75,1)+1,SEARCH("/",'CFR - XML import'!$A75,1)-SEARCH("&gt;",'CFR - XML import'!$A75,1)-2)))</f>
        <v>0</v>
      </c>
      <c r="Q81" s="140">
        <f>IF(ISERROR(FIND(Q$3,'CFR - XML import'!$A75)),0,VALUE(MID('CFR - XML import'!$A75,SEARCH("&gt;",'CFR - XML import'!$A75,1)+1,SEARCH("/",'CFR - XML import'!$A75,1)-SEARCH("&gt;",'CFR - XML import'!$A75,1)-2)))</f>
        <v>0</v>
      </c>
      <c r="R81" s="140">
        <f>IF(ISERROR(FIND(R$3,'CFR - XML import'!$A75)),0,VALUE(MID('CFR - XML import'!$A75,SEARCH("&gt;",'CFR - XML import'!$A75,1)+1,SEARCH("/",'CFR - XML import'!$A75,1)-SEARCH("&gt;",'CFR - XML import'!$A75,1)-2)))</f>
        <v>0</v>
      </c>
      <c r="S81" s="140">
        <f>IF(ISERROR(FIND(S$3,'CFR - XML import'!$A75)),0,VALUE(MID('CFR - XML import'!$A75,SEARCH("&gt;",'CFR - XML import'!$A75,1)+1,SEARCH("/",'CFR - XML import'!$A75,1)-SEARCH("&gt;",'CFR - XML import'!$A75,1)-2)))</f>
        <v>0</v>
      </c>
      <c r="T81" s="140">
        <f>IF(ISERROR(FIND(T$3,'CFR - XML import'!$A75)),0,VALUE(MID('CFR - XML import'!$A75,SEARCH("&gt;",'CFR - XML import'!$A75,1)+1,SEARCH("/",'CFR - XML import'!$A75,1)-SEARCH("&gt;",'CFR - XML import'!$A75,1)-2)))</f>
        <v>0</v>
      </c>
      <c r="U81" s="140">
        <f>IF(ISERROR(FIND(U$3,'CFR - XML import'!$A75)),0,VALUE(MID('CFR - XML import'!$A75,SEARCH("&gt;",'CFR - XML import'!$A75,1)+1,SEARCH("/",'CFR - XML import'!$A75,1)-SEARCH("&gt;",'CFR - XML import'!$A75,1)-2)))</f>
        <v>0</v>
      </c>
      <c r="V81" s="140">
        <f>IF(ISERROR(FIND(V$3,'CFR - XML import'!$A75)),0,VALUE(MID('CFR - XML import'!$A75,SEARCH("&gt;",'CFR - XML import'!$A75,1)+1,SEARCH("/",'CFR - XML import'!$A75,1)-SEARCH("&gt;",'CFR - XML import'!$A75,1)-2)))</f>
        <v>0</v>
      </c>
      <c r="W81" s="140">
        <f>IF(ISERROR(FIND(W$3,'CFR - XML import'!$A75)),0,VALUE(MID('CFR - XML import'!$A75,SEARCH("&gt;",'CFR - XML import'!$A75,1)+1,SEARCH("/",'CFR - XML import'!$A75,1)-SEARCH("&gt;",'CFR - XML import'!$A75,1)-2)))</f>
        <v>0</v>
      </c>
      <c r="X81" s="140"/>
      <c r="Y81" s="140">
        <f>IF(ISERROR(FIND(Y$3,'CFR - XML import'!$A75)),0,VALUE(MID('CFR - XML import'!$A75,SEARCH("&gt;",'CFR - XML import'!$A75,1)+1,SEARCH("/",'CFR - XML import'!$A75,1)-SEARCH("&gt;",'CFR - XML import'!$A75,1)-2)))</f>
        <v>0</v>
      </c>
      <c r="Z81" s="140">
        <f>IF(ISERROR(FIND(Z$3,'CFR - XML import'!$A75)),0,VALUE(MID('CFR - XML import'!$A75,SEARCH("&gt;",'CFR - XML import'!$A75,1)+1,SEARCH("/",'CFR - XML import'!$A75,1)-SEARCH("&gt;",'CFR - XML import'!$A75,1)-2)))</f>
        <v>0</v>
      </c>
      <c r="AA81" s="140">
        <f>IF(ISERROR(FIND(AA$3,'CFR - XML import'!$A75)),0,VALUE(MID('CFR - XML import'!$A75,SEARCH("&gt;",'CFR - XML import'!$A75,1)+1,SEARCH("/",'CFR - XML import'!$A75,1)-SEARCH("&gt;",'CFR - XML import'!$A75,1)-2)))</f>
        <v>0</v>
      </c>
      <c r="AB81" s="140">
        <f>IF(ISERROR(FIND(AB$3,'CFR - XML import'!$A75)),0,VALUE(MID('CFR - XML import'!$A75,SEARCH("&gt;",'CFR - XML import'!$A75,1)+1,SEARCH("/",'CFR - XML import'!$A75,1)-SEARCH("&gt;",'CFR - XML import'!$A75,1)-2)))</f>
        <v>0</v>
      </c>
      <c r="AC81" s="140">
        <f>IF(ISERROR(FIND(AC$3,'CFR - XML import'!$A75)),0,VALUE(MID('CFR - XML import'!$A75,SEARCH("&gt;",'CFR - XML import'!$A75,1)+1,SEARCH("/",'CFR - XML import'!$A75,1)-SEARCH("&gt;",'CFR - XML import'!$A75,1)-2)))</f>
        <v>0</v>
      </c>
      <c r="AD81" s="140">
        <f>IF(ISERROR(FIND(AD$3,'CFR - XML import'!$A75)),0,VALUE(MID('CFR - XML import'!$A75,SEARCH("&gt;",'CFR - XML import'!$A75,1)+1,SEARCH("/",'CFR - XML import'!$A75,1)-SEARCH("&gt;",'CFR - XML import'!$A75,1)-2)))</f>
        <v>0</v>
      </c>
      <c r="AE81" s="140">
        <f>IF(ISERROR(FIND(AE$3,'CFR - XML import'!$A75)),0,VALUE(MID('CFR - XML import'!$A75,SEARCH("&gt;",'CFR - XML import'!$A75,1)+1,SEARCH("/",'CFR - XML import'!$A75,1)-SEARCH("&gt;",'CFR - XML import'!$A75,1)-2)))</f>
        <v>0</v>
      </c>
      <c r="AF81" s="140">
        <f>IF(ISERROR(FIND(AF$3,'CFR - XML import'!$A75)),0,VALUE(MID('CFR - XML import'!$A75,SEARCH("&gt;",'CFR - XML import'!$A75,1)+1,SEARCH("/",'CFR - XML import'!$A75,1)-SEARCH("&gt;",'CFR - XML import'!$A75,1)-2)))</f>
        <v>0</v>
      </c>
      <c r="AG81" s="140">
        <f>IF(ISERROR(FIND(AG$3,'CFR - XML import'!$A75)),0,VALUE(MID('CFR - XML import'!$A75,SEARCH("&gt;",'CFR - XML import'!$A75,1)+1,SEARCH("/",'CFR - XML import'!$A75,1)-SEARCH("&gt;",'CFR - XML import'!$A75,1)-2)))</f>
        <v>0</v>
      </c>
      <c r="AH81" s="140">
        <f>IF(ISERROR(FIND(AH$3,'CFR - XML import'!$A75)),0,VALUE(MID('CFR - XML import'!$A75,SEARCH("&gt;",'CFR - XML import'!$A75,1)+1,SEARCH("/",'CFR - XML import'!$A75,1)-SEARCH("&gt;",'CFR - XML import'!$A75,1)-2)))</f>
        <v>0</v>
      </c>
      <c r="AI81" s="140">
        <f>IF(ISERROR(FIND(AI$3,'CFR - XML import'!$A75)),0,VALUE(MID('CFR - XML import'!$A75,SEARCH("&gt;",'CFR - XML import'!$A75,1)+1,SEARCH("/",'CFR - XML import'!$A75,1)-SEARCH("&gt;",'CFR - XML import'!$A75,1)-2)))</f>
        <v>0</v>
      </c>
      <c r="AJ81" s="140">
        <f>IF(ISERROR(FIND(AJ$3,'CFR - XML import'!$A75)),0,VALUE(MID('CFR - XML import'!$A75,SEARCH("&gt;",'CFR - XML import'!$A75,1)+1,SEARCH("/",'CFR - XML import'!$A75,1)-SEARCH("&gt;",'CFR - XML import'!$A75,1)-2)))</f>
        <v>0</v>
      </c>
      <c r="AK81" s="140">
        <f>IF(ISERROR(FIND(AK$3,'CFR - XML import'!$A75)),0,VALUE(MID('CFR - XML import'!$A75,SEARCH("&gt;",'CFR - XML import'!$A75,1)+1,SEARCH("/",'CFR - XML import'!$A75,1)-SEARCH("&gt;",'CFR - XML import'!$A75,1)-2)))</f>
        <v>0</v>
      </c>
      <c r="AL81" s="140">
        <f>IF(ISERROR(FIND(AL$3,'CFR - XML import'!$A75)),0,VALUE(MID('CFR - XML import'!$A75,SEARCH("&gt;",'CFR - XML import'!$A75,1)+1,SEARCH("/",'CFR - XML import'!$A75,1)-SEARCH("&gt;",'CFR - XML import'!$A75,1)-2)))</f>
        <v>0</v>
      </c>
      <c r="AM81" s="140">
        <f>IF(ISERROR(FIND(AM$3,'CFR - XML import'!$A75)),0,VALUE(MID('CFR - XML import'!$A75,SEARCH("&gt;",'CFR - XML import'!$A75,1)+1,SEARCH("/",'CFR - XML import'!$A75,1)-SEARCH("&gt;",'CFR - XML import'!$A75,1)-2)))</f>
        <v>0</v>
      </c>
      <c r="AN81" s="140">
        <f>IF(ISERROR(FIND(AN$3,'CFR - XML import'!$A75)),0,VALUE(MID('CFR - XML import'!$A75,SEARCH("&gt;",'CFR - XML import'!$A75,1)+1,SEARCH("/",'CFR - XML import'!$A75,1)-SEARCH("&gt;",'CFR - XML import'!$A75,1)-2)))</f>
        <v>0</v>
      </c>
      <c r="AO81" s="140">
        <f>IF(ISERROR(FIND(AO$3,'CFR - XML import'!$A75)),0,VALUE(MID('CFR - XML import'!$A75,SEARCH("&gt;",'CFR - XML import'!$A75,1)+1,SEARCH("/",'CFR - XML import'!$A75,1)-SEARCH("&gt;",'CFR - XML import'!$A75,1)-2)))</f>
        <v>0</v>
      </c>
      <c r="AP81" s="140">
        <f>IF(ISERROR(FIND(AP$3,'CFR - XML import'!$A75)),0,VALUE(MID('CFR - XML import'!$A75,SEARCH("&gt;",'CFR - XML import'!$A75,1)+1,SEARCH("/",'CFR - XML import'!$A75,1)-SEARCH("&gt;",'CFR - XML import'!$A75,1)-2)))</f>
        <v>0</v>
      </c>
      <c r="AQ81" s="140">
        <f>IF(ISERROR(FIND(AQ$3,'CFR - XML import'!$A75)),0,VALUE(MID('CFR - XML import'!$A75,SEARCH("&gt;",'CFR - XML import'!$A75,1)+1,SEARCH("/",'CFR - XML import'!$A75,1)-SEARCH("&gt;",'CFR - XML import'!$A75,1)-2)))</f>
        <v>0</v>
      </c>
      <c r="AR81" s="140">
        <f>IF(ISERROR(FIND(AR$3,'CFR - XML import'!$A75)),0,VALUE(MID('CFR - XML import'!$A75,SEARCH("&gt;",'CFR - XML import'!$A75,1)+1,SEARCH("/",'CFR - XML import'!$A75,1)-SEARCH("&gt;",'CFR - XML import'!$A75,1)-2)))</f>
        <v>0</v>
      </c>
      <c r="AS81" s="140">
        <f>IF(ISERROR(FIND(AS$3,'CFR - XML import'!$A75)),0,VALUE(MID('CFR - XML import'!$A75,SEARCH("&gt;",'CFR - XML import'!$A75,1)+1,SEARCH("/",'CFR - XML import'!$A75,1)-SEARCH("&gt;",'CFR - XML import'!$A75,1)-2)))</f>
        <v>0</v>
      </c>
      <c r="AT81" s="140">
        <f>IF(ISERROR(FIND(AT$3,'CFR - XML import'!$A75)),0,VALUE(MID('CFR - XML import'!$A75,SEARCH("&gt;",'CFR - XML import'!$A75,1)+1,SEARCH("/",'CFR - XML import'!$A75,1)-SEARCH("&gt;",'CFR - XML import'!$A75,1)-2)))</f>
        <v>0</v>
      </c>
      <c r="AU81" s="140">
        <f>IF(ISERROR(FIND(AU$3,'CFR - XML import'!$A75)),0,VALUE(MID('CFR - XML import'!$A75,SEARCH("&gt;",'CFR - XML import'!$A75,1)+1,SEARCH("/",'CFR - XML import'!$A75,1)-SEARCH("&gt;",'CFR - XML import'!$A75,1)-2)))</f>
        <v>0</v>
      </c>
      <c r="AV81" s="140">
        <f>IF(ISERROR(FIND(AV$3,'CFR - XML import'!$A75)),0,VALUE(MID('CFR - XML import'!$A75,SEARCH("&gt;",'CFR - XML import'!$A75,1)+1,SEARCH("/",'CFR - XML import'!$A75,1)-SEARCH("&gt;",'CFR - XML import'!$A75,1)-2)))</f>
        <v>0</v>
      </c>
      <c r="AW81" s="140">
        <f>IF(ISERROR(FIND(AW$3,'CFR - XML import'!$A75)),0,VALUE(MID('CFR - XML import'!$A75,SEARCH("&gt;",'CFR - XML import'!$A75,1)+1,SEARCH("/",'CFR - XML import'!$A75,1)-SEARCH("&gt;",'CFR - XML import'!$A75,1)-2)))</f>
        <v>0</v>
      </c>
      <c r="AX81" s="140">
        <f>IF(ISERROR(FIND(AX$3,'CFR - XML import'!$A75)),0,VALUE(MID('CFR - XML import'!$A75,SEARCH("&gt;",'CFR - XML import'!$A75,1)+1,SEARCH("/",'CFR - XML import'!$A75,1)-SEARCH("&gt;",'CFR - XML import'!$A75,1)-2)))</f>
        <v>0</v>
      </c>
      <c r="AY81" s="140">
        <f>IF(ISERROR(FIND(AY$3,'CFR - XML import'!$A75)),0,VALUE(MID('CFR - XML import'!$A75,SEARCH("&gt;",'CFR - XML import'!$A75,1)+1,SEARCH("/",'CFR - XML import'!$A75,1)-SEARCH("&gt;",'CFR - XML import'!$A75,1)-2)))</f>
        <v>0</v>
      </c>
      <c r="AZ81" s="140">
        <f>IF(ISERROR(FIND(AZ$3,'CFR - XML import'!$A75)),0,VALUE(MID('CFR - XML import'!$A75,SEARCH("&gt;",'CFR - XML import'!$A75,1)+1,SEARCH("/",'CFR - XML import'!$A75,1)-SEARCH("&gt;",'CFR - XML import'!$A75,1)-2)))</f>
        <v>0</v>
      </c>
      <c r="BA81" s="140">
        <f>IF(ISERROR(FIND(BA$3,'CFR - XML import'!$A75)),0,VALUE(MID('CFR - XML import'!$A75,SEARCH("&gt;",'CFR - XML import'!$A75,1)+1,SEARCH("/",'CFR - XML import'!$A75,1)-SEARCH("&gt;",'CFR - XML import'!$A75,1)-2)))</f>
        <v>0</v>
      </c>
      <c r="BB81" s="140">
        <f>IF(ISERROR(FIND(BB$3,'CFR - XML import'!$A75)),0,VALUE(MID('CFR - XML import'!$A75,SEARCH("&gt;",'CFR - XML import'!$A75,1)+1,SEARCH("/",'CFR - XML import'!$A75,1)-SEARCH("&gt;",'CFR - XML import'!$A75,1)-2)))</f>
        <v>1220.56</v>
      </c>
      <c r="BC81" s="140">
        <f>IF(ISERROR(FIND(BC$3,'CFR - XML import'!$A75)),0,VALUE(MID('CFR - XML import'!$A75,SEARCH("&gt;",'CFR - XML import'!$A75,1)+1,SEARCH("/",'CFR - XML import'!$A75,1)-SEARCH("&gt;",'CFR - XML import'!$A75,1)-2)))</f>
        <v>0</v>
      </c>
      <c r="BD81" s="140">
        <f>IF(ISERROR(FIND(BD$3,'CFR - XML import'!$A75)),0,VALUE(MID('CFR - XML import'!$A75,SEARCH("&gt;",'CFR - XML import'!$A75,1)+1,SEARCH("/",'CFR - XML import'!$A75,1)-SEARCH("&gt;",'CFR - XML import'!$A75,1)-2)))</f>
        <v>0</v>
      </c>
      <c r="BE81" s="140">
        <f>IF(ISERROR(FIND(BE$3,'CFR - XML import'!$A75)),0,VALUE(MID('CFR - XML import'!$A75,SEARCH("&gt;",'CFR - XML import'!$A75,1)+1,SEARCH("/",'CFR - XML import'!$A75,1)-SEARCH("&gt;",'CFR - XML import'!$A75,1)-2)))</f>
        <v>0</v>
      </c>
      <c r="BF81" s="140">
        <f>IF(ISERROR(FIND(BF$3,'CFR - XML import'!$A75)),0,VALUE(MID('CFR - XML import'!$A75,SEARCH("&gt;",'CFR - XML import'!$A75,1)+1,SEARCH("/",'CFR - XML import'!$A75,1)-SEARCH("&gt;",'CFR - XML import'!$A75,1)-2)))</f>
        <v>0</v>
      </c>
      <c r="BG81" s="140">
        <f>IF(ISERROR(FIND(BG$3,'CFR - XML import'!$A75)),0,VALUE(MID('CFR - XML import'!$A75,SEARCH("&gt;",'CFR - XML import'!$A75,1)+1,SEARCH("/",'CFR - XML import'!$A75,1)-SEARCH("&gt;",'CFR - XML import'!$A75,1)-2)))</f>
        <v>0</v>
      </c>
      <c r="BH81" s="140">
        <f>IF(ISERROR(FIND(BH$3,'CFR - XML import'!$A75)),0,VALUE(MID('CFR - XML import'!$A75,SEARCH("&gt;",'CFR - XML import'!$A75,1)+1,SEARCH("/",'CFR - XML import'!$A75,1)-SEARCH("&gt;",'CFR - XML import'!$A75,1)-2)))</f>
        <v>0</v>
      </c>
      <c r="BI81" s="140">
        <f>IF(ISERROR(FIND(BI$3,'CFR - XML import'!$A75)),0,VALUE(MID('CFR - XML import'!$A75,SEARCH("&gt;",'CFR - XML import'!$A75,1)+1,SEARCH("/",'CFR - XML import'!$A75,1)-SEARCH("&gt;",'CFR - XML import'!$A75,1)-2)))</f>
        <v>0</v>
      </c>
      <c r="BJ81" s="140">
        <f>IF(ISERROR(FIND(BJ$3,'CFR - XML import'!$A75)),0,VALUE(MID('CFR - XML import'!$A75,SEARCH("&gt;",'CFR - XML import'!$A75,1)+1,SEARCH("/",'CFR - XML import'!$A75,1)-SEARCH("&gt;",'CFR - XML import'!$A75,1)-2)))</f>
        <v>0</v>
      </c>
      <c r="BK81" s="140">
        <f>IF(ISERROR(FIND(BK$3,'CFR - XML import'!$A75)),0,VALUE(MID('CFR - XML import'!$A75,SEARCH("&gt;",'CFR - XML import'!$A75,1)+1,SEARCH("/",'CFR - XML import'!$A75,1)-SEARCH("&gt;",'CFR - XML import'!$A75,1)-2)))</f>
        <v>0</v>
      </c>
      <c r="BL81" s="140">
        <f>IF(ISERROR(FIND(BL$3,'CFR - XML import'!$A75)),0,VALUE(MID('CFR - XML import'!$A75,SEARCH("&gt;",'CFR - XML import'!$A75,1)+1,SEARCH("/",'CFR - XML import'!$A75,1)-SEARCH("&gt;",'CFR - XML import'!$A75,1)-2)))</f>
        <v>0</v>
      </c>
      <c r="BM81" s="140">
        <f>IF(ISERROR(FIND(BM$3,'CFR - XML import'!$A75)),0,VALUE(MID('CFR - XML import'!$A75,SEARCH("&gt;",'CFR - XML import'!$A75,1)+1,SEARCH("/",'CFR - XML import'!$A75,1)-SEARCH("&gt;",'CFR - XML import'!$A75,1)-2)))</f>
        <v>0</v>
      </c>
      <c r="BN81" s="140">
        <f>IF(ISERROR(FIND(BN$3,'CFR - XML import'!$A75)),0,VALUE(MID('CFR - XML import'!$A75,SEARCH("&gt;",'CFR - XML import'!$A75,1)+1,SEARCH("/",'CFR - XML import'!$A75,1)-SEARCH("&gt;",'CFR - XML import'!$A75,1)-2)))</f>
        <v>0</v>
      </c>
      <c r="BO81" s="140">
        <f>IF(ISERROR(FIND(BO$3,'CFR - XML import'!$A75)),0,VALUE(MID('CFR - XML import'!$A75,SEARCH("&gt;",'CFR - XML import'!$A75,1)+1,SEARCH("/",'CFR - XML import'!$A75,1)-SEARCH("&gt;",'CFR - XML import'!$A75,1)-2)))</f>
        <v>0</v>
      </c>
      <c r="BP81" s="140">
        <f>IF(ISERROR(FIND(BP$3,'CFR - XML import'!$A75)),0,VALUE(MID('CFR - XML import'!$A75,SEARCH("&gt;",'CFR - XML import'!$A75,1)+1,SEARCH("/",'CFR - XML import'!$A75,1)-SEARCH("&gt;",'CFR - XML import'!$A75,1)-2)))</f>
        <v>0</v>
      </c>
      <c r="BQ81" s="140">
        <f>IF(ISERROR(FIND(BQ$3,'CFR - XML import'!$A75)),0,VALUE(MID('CFR - XML import'!$A75,SEARCH("&gt;",'CFR - XML import'!$A75,1)+1,SEARCH("/",'CFR - XML import'!$A75,1)-SEARCH("&gt;",'CFR - XML import'!$A75,1)-2)))</f>
        <v>0</v>
      </c>
      <c r="BR81" s="140">
        <f>IF(ISERROR(FIND(BR$3,'CFR - XML import'!$A75)),0,VALUE(MID('CFR - XML import'!$A75,SEARCH("&gt;",'CFR - XML import'!$A75,1)+1,SEARCH("/",'CFR - XML import'!$A75,1)-SEARCH("&gt;",'CFR - XML import'!$A75,1)-2)))</f>
        <v>0</v>
      </c>
      <c r="BS81" s="140">
        <f>IF(ISERROR(FIND(BS$3,'CFR - XML import'!$A75)),0,VALUE(MID('CFR - XML import'!$A75,SEARCH("&gt;",'CFR - XML import'!$A75,1)+1,SEARCH("/",'CFR - XML import'!$A75,1)-SEARCH("&gt;",'CFR - XML import'!$A75,1)-2)))</f>
        <v>0</v>
      </c>
      <c r="BT81" s="140">
        <f>IF(ISERROR(FIND(BT$3,'CFR - XML import'!$A75)),0,VALUE(MID('CFR - XML import'!$A75,SEARCH("&gt;",'CFR - XML import'!$A75,1)+1,SEARCH("/",'CFR - XML import'!$A75,1)-SEARCH("&gt;",'CFR - XML import'!$A75,1)-2)))</f>
        <v>0</v>
      </c>
      <c r="BU81" s="140">
        <f>IF(ISERROR(FIND(BU$3,'CFR - XML import'!$A75)),0,VALUE(MID('CFR - XML import'!$A75,SEARCH("&gt;",'CFR - XML import'!$A75,1)+1,SEARCH("/",'CFR - XML import'!$A75,1)-SEARCH("&gt;",'CFR - XML import'!$A75,1)-2)))</f>
        <v>0</v>
      </c>
      <c r="BV81" s="140">
        <f>IF(ISERROR(FIND(BV$3,'CFR - XML import'!$A75)),0,VALUE(MID('CFR - XML import'!$A75,SEARCH("&gt;",'CFR - XML import'!$A75,1)+1,SEARCH("/",'CFR - XML import'!$A75,1)-SEARCH("&gt;",'CFR - XML import'!$A75,1)-2)))</f>
        <v>0</v>
      </c>
      <c r="BW81" s="140">
        <f>IF(ISERROR(FIND(BW$3,'CFR - XML import'!$A75)),0,VALUE(MID('CFR - XML import'!$A75,SEARCH("&gt;",'CFR - XML import'!$A75,1)+1,SEARCH("/",'CFR - XML import'!$A75,1)-SEARCH("&gt;",'CFR - XML import'!$A75,1)-2)))</f>
        <v>0</v>
      </c>
      <c r="BX81" s="140">
        <f>IF(ISERROR(FIND(BX$3,'CFR - XML import'!$A75)),0,VALUE(MID('CFR - XML import'!$A75,SEARCH("&gt;",'CFR - XML import'!$A75,1)+1,SEARCH("/",'CFR - XML import'!$A75,1)-SEARCH("&gt;",'CFR - XML import'!$A75,1)-2)))</f>
        <v>0</v>
      </c>
      <c r="BY81" s="140">
        <f>IF(ISERROR(FIND(BY$3,'CFR - XML import'!$A75)),0,VALUE(MID('CFR - XML import'!$A75,SEARCH("&gt;",'CFR - XML import'!$A75,1)+1,SEARCH("/",'CFR - XML import'!$A75,1)-SEARCH("&gt;",'CFR - XML import'!$A75,1)-2)))</f>
        <v>0</v>
      </c>
      <c r="BZ81" s="140">
        <f>IF(ISERROR(FIND(BZ$3,'CFR - XML import'!$A75)),0,VALUE(MID('CFR - XML import'!$A75,SEARCH("&gt;",'CFR - XML import'!$A75,1)+1,SEARCH("/",'CFR - XML import'!$A75,1)-SEARCH("&gt;",'CFR - XML import'!$A75,1)-2)))</f>
        <v>0</v>
      </c>
      <c r="CG81" s="142">
        <f>IF(ISERROR(IF(MID('CFR - XML import'!$A75,LEN($CF$4)+5,LEN('CFR - XML import'!$A75)-(2*LEN($CF$4)+5))="RMMS",1,IF(MID('CFR - XML import'!$A75,LEN("    &lt;InputSystem&gt;")+1,LEN('CFR - XML import'!$A75)-(LEN("    &lt;InputSystem&gt;")+LEN($CF$4)+1))="SIMS",2,0))),0,IF(MID('CFR - XML import'!$A75,LEN($CF$4)+5,LEN('CFR - XML import'!$A75)-(2*LEN($CF$4)+5))="RMMS",1,IF(MID('CFR - XML import'!$A75,LEN("    &lt;InputSystem&gt;")+1,LEN('CFR - XML import'!$A75)-(LEN("    &lt;InputSystem&gt;")+LEN($CF$4)+1))="SIMS",2,0)))</f>
        <v>0</v>
      </c>
      <c r="CH81" s="140">
        <f>IF(ISERROR(FIND(CH$3,'CFR - XML import'!$A75)),0,MID('CFR - XML import'!$A75,SEARCH("&gt;",'CFR - XML import'!$A75,1)+1,SEARCH("/",'CFR - XML import'!$A75,1)-SEARCH("&gt;",'CFR - XML import'!$A75,1)-2))</f>
        <v>0</v>
      </c>
      <c r="CI81" s="140">
        <f>IF(ISERROR(FIND(CI$3,'CFR - XML import'!$A75)),0,MID('CFR - XML import'!$A75,SEARCH("&gt;",'CFR - XML import'!$A75,1)+1,SEARCH("/",'CFR - XML import'!$A75,1)-SEARCH("&gt;",'CFR - XML import'!$A75,1)-2))</f>
        <v>0</v>
      </c>
      <c r="CJ81" s="140">
        <f>IF(ISERROR(FIND(CJ$3,'CFR - XML import'!$A75)),0,MID('CFR - XML import'!$A75,SEARCH("&gt;",'CFR - XML import'!$A75,1)+1,SEARCH("/",'CFR - XML import'!$A75,1)-SEARCH("&gt;",'CFR - XML import'!$A75,1)-2))</f>
        <v>0</v>
      </c>
      <c r="CK81" s="140">
        <f>IF(ISERROR(FIND(CK$3,'CFR - XML import'!$A75)),0,MID('CFR - XML import'!$A75,SEARCH("&gt;",'CFR - XML import'!$A75,1)+1,SEARCH("/",'CFR - XML import'!$A75,1)-SEARCH("&gt;",'CFR - XML import'!$A75,1)-2))</f>
        <v>0</v>
      </c>
      <c r="CL81" s="140">
        <f>IF(ISERROR(FIND(CL$3,'CFR - XML import'!$A75)),0,MID('CFR - XML import'!$A75,SEARCH("&gt;",'CFR - XML import'!$A75,1)+1,SEARCH("/",'CFR - XML import'!$A75,1)-SEARCH("&gt;",'CFR - XML import'!$A75,1)-2))</f>
        <v>0</v>
      </c>
      <c r="CM81" s="140">
        <f>IF(ISERROR(FIND(CM$3,'CFR - XML import'!$A75)),0,MID('CFR - XML import'!$A75,SEARCH("&gt;",'CFR - XML import'!$A75,1)+1,SEARCH("/",'CFR - XML import'!$A75,1)-SEARCH("&gt;",'CFR - XML import'!$A75,1)-2))</f>
        <v>0</v>
      </c>
    </row>
    <row r="82" spans="1:91" x14ac:dyDescent="0.2">
      <c r="A82" s="139" t="str">
        <f>IF(AND('CFR - XML import'!A76&lt;&gt;"",LEFT('CFR - XML import'!A76,1)&lt;&gt;"&lt;",LEFT('CFR - XML import'!A76,3)&lt;&gt;"  &lt;",LEFT('CFR - XML import'!A76,5)&lt;&gt;"    &lt;",LEFT('CFR - XML import'!A76,7)&lt;&gt;"      &lt;",LEFT('CFR - XML import'!A76,9)&lt;&gt;"        &lt;",$B$1="SIMS"),'CFR - XML import'!A76,IF(AND(LEFT('CFR - XML import'!A76,9)="&lt;Details&gt;",$B$1="RM"),'CFR - XML import'!A76,""))</f>
        <v/>
      </c>
      <c r="B82" s="140">
        <f>IF(ISERROR(FIND(B$3,'CFR - XML import'!$A76)),0,VALUE(MID('CFR - XML import'!$A76,SEARCH("&gt;",'CFR - XML import'!$A76,1)+1,SEARCH("/",'CFR - XML import'!$A76,1)-SEARCH("&gt;",'CFR - XML import'!$A76,1)-2)))</f>
        <v>0</v>
      </c>
      <c r="D82" s="140">
        <f>IF(ISERROR(FIND(D$3,'CFR - XML import'!$A76)),0,MID('CFR - XML import'!$A76,SEARCH("&gt;",'CFR - XML import'!$A76,1)+1,SEARCH("/",'CFR - XML import'!$A76,1)-SEARCH("&gt;",'CFR - XML import'!$A76,1)-2))</f>
        <v>0</v>
      </c>
      <c r="E82" s="140">
        <f>IF(ISERROR(FIND(E$3,'CFR - XML import'!$A76)),0,MID('CFR - XML import'!$A76,SEARCH("&gt;",'CFR - XML import'!$A76,1)+1,SEARCH("/",'CFR - XML import'!$A76,1)-SEARCH("&gt;",'CFR - XML import'!$A76,1)-2))</f>
        <v>0</v>
      </c>
      <c r="F82" s="141">
        <f>IF($B$1="SIMS",IF(ISERROR(FIND(F$3,'CFR - XML import'!$A76)),0,VALUE(MID('CFR - XML import'!$A76,15,10))),IF(ISERROR(FIND(F$3,'CFR - XML import'!$A76)),0,VALUE(MID('CFR - XML import'!$A76,15,10))))</f>
        <v>0</v>
      </c>
      <c r="G82" s="140">
        <f>IF(ISERROR(FIND(G$3,'CFR - XML import'!$A76)),0,VALUE(MID('CFR - XML import'!$A76,SEARCH("&gt;",'CFR - XML import'!$A76,1)+1,SEARCH("/",'CFR - XML import'!$A76,1)-SEARCH("&gt;",'CFR - XML import'!$A76,1)-2)))</f>
        <v>0</v>
      </c>
      <c r="H82" s="140">
        <f>IF(ISERROR(FIND(H$3,'CFR - XML import'!$A76)),0,VALUE(MID('CFR - XML import'!$A76,SEARCH("&gt;",'CFR - XML import'!$A76,1)+1,SEARCH("/",'CFR - XML import'!$A76,1)-SEARCH("&gt;",'CFR - XML import'!$A76,1)-2)))</f>
        <v>0</v>
      </c>
      <c r="I82" s="140">
        <f>IF(ISERROR(FIND(I$3,'CFR - XML import'!$A76)),0,VALUE(MID('CFR - XML import'!$A76,SEARCH("&gt;",'CFR - XML import'!$A76,1)+1,SEARCH("/",'CFR - XML import'!$A76,1)-SEARCH("&gt;",'CFR - XML import'!$A76,1)-2)))</f>
        <v>0</v>
      </c>
      <c r="J82" s="140">
        <f>IF(ISERROR(FIND(J$3,'CFR - XML import'!$A76)),0,VALUE(MID('CFR - XML import'!$A76,SEARCH("&gt;",'CFR - XML import'!$A76,1)+1,SEARCH("/",'CFR - XML import'!$A76,1)-SEARCH("&gt;",'CFR - XML import'!$A76,1)-2)))</f>
        <v>0</v>
      </c>
      <c r="K82" s="140">
        <f>IF(ISERROR(FIND(K$3,'CFR - XML import'!$A76)),0,VALUE(MID('CFR - XML import'!$A76,SEARCH("&gt;",'CFR - XML import'!$A76,1)+1,SEARCH("/",'CFR - XML import'!$A76,1)-SEARCH("&gt;",'CFR - XML import'!$A76,1)-2)))</f>
        <v>0</v>
      </c>
      <c r="L82" s="140">
        <f>IF(ISERROR(FIND(L$3,'CFR - XML import'!$A76)),0,VALUE(MID('CFR - XML import'!$A76,SEARCH("&gt;",'CFR - XML import'!$A76,1)+1,SEARCH("/",'CFR - XML import'!$A76,1)-SEARCH("&gt;",'CFR - XML import'!$A76,1)-2)))</f>
        <v>0</v>
      </c>
      <c r="M82" s="140">
        <f>IF(ISERROR(FIND(M$3,'CFR - XML import'!$A76)),0,VALUE(MID('CFR - XML import'!$A76,SEARCH("&gt;",'CFR - XML import'!$A76,1)+1,SEARCH("/",'CFR - XML import'!$A76,1)-SEARCH("&gt;",'CFR - XML import'!$A76,1)-2)))</f>
        <v>0</v>
      </c>
      <c r="N82" s="140">
        <f>IF(ISERROR(FIND(N$3,'CFR - XML import'!$A76)),0,VALUE(MID('CFR - XML import'!$A76,SEARCH("&gt;",'CFR - XML import'!$A76,1)+1,SEARCH("/",'CFR - XML import'!$A76,1)-SEARCH("&gt;",'CFR - XML import'!$A76,1)-2)))</f>
        <v>0</v>
      </c>
      <c r="O82" s="140">
        <f>IF(ISERROR(FIND(O$3,'CFR - XML import'!$A76)),0,VALUE(MID('CFR - XML import'!$A76,SEARCH("&gt;",'CFR - XML import'!$A76,1)+1,SEARCH("/",'CFR - XML import'!$A76,1)-SEARCH("&gt;",'CFR - XML import'!$A76,1)-2)))</f>
        <v>0</v>
      </c>
      <c r="P82" s="140">
        <f>IF(ISERROR(FIND(P$3,'CFR - XML import'!$A76)),0,VALUE(MID('CFR - XML import'!$A76,SEARCH("&gt;",'CFR - XML import'!$A76,1)+1,SEARCH("/",'CFR - XML import'!$A76,1)-SEARCH("&gt;",'CFR - XML import'!$A76,1)-2)))</f>
        <v>0</v>
      </c>
      <c r="Q82" s="140">
        <f>IF(ISERROR(FIND(Q$3,'CFR - XML import'!$A76)),0,VALUE(MID('CFR - XML import'!$A76,SEARCH("&gt;",'CFR - XML import'!$A76,1)+1,SEARCH("/",'CFR - XML import'!$A76,1)-SEARCH("&gt;",'CFR - XML import'!$A76,1)-2)))</f>
        <v>0</v>
      </c>
      <c r="R82" s="140">
        <f>IF(ISERROR(FIND(R$3,'CFR - XML import'!$A76)),0,VALUE(MID('CFR - XML import'!$A76,SEARCH("&gt;",'CFR - XML import'!$A76,1)+1,SEARCH("/",'CFR - XML import'!$A76,1)-SEARCH("&gt;",'CFR - XML import'!$A76,1)-2)))</f>
        <v>0</v>
      </c>
      <c r="S82" s="140">
        <f>IF(ISERROR(FIND(S$3,'CFR - XML import'!$A76)),0,VALUE(MID('CFR - XML import'!$A76,SEARCH("&gt;",'CFR - XML import'!$A76,1)+1,SEARCH("/",'CFR - XML import'!$A76,1)-SEARCH("&gt;",'CFR - XML import'!$A76,1)-2)))</f>
        <v>0</v>
      </c>
      <c r="T82" s="140">
        <f>IF(ISERROR(FIND(T$3,'CFR - XML import'!$A76)),0,VALUE(MID('CFR - XML import'!$A76,SEARCH("&gt;",'CFR - XML import'!$A76,1)+1,SEARCH("/",'CFR - XML import'!$A76,1)-SEARCH("&gt;",'CFR - XML import'!$A76,1)-2)))</f>
        <v>0</v>
      </c>
      <c r="U82" s="140">
        <f>IF(ISERROR(FIND(U$3,'CFR - XML import'!$A76)),0,VALUE(MID('CFR - XML import'!$A76,SEARCH("&gt;",'CFR - XML import'!$A76,1)+1,SEARCH("/",'CFR - XML import'!$A76,1)-SEARCH("&gt;",'CFR - XML import'!$A76,1)-2)))</f>
        <v>0</v>
      </c>
      <c r="V82" s="140">
        <f>IF(ISERROR(FIND(V$3,'CFR - XML import'!$A76)),0,VALUE(MID('CFR - XML import'!$A76,SEARCH("&gt;",'CFR - XML import'!$A76,1)+1,SEARCH("/",'CFR - XML import'!$A76,1)-SEARCH("&gt;",'CFR - XML import'!$A76,1)-2)))</f>
        <v>0</v>
      </c>
      <c r="W82" s="140">
        <f>IF(ISERROR(FIND(W$3,'CFR - XML import'!$A76)),0,VALUE(MID('CFR - XML import'!$A76,SEARCH("&gt;",'CFR - XML import'!$A76,1)+1,SEARCH("/",'CFR - XML import'!$A76,1)-SEARCH("&gt;",'CFR - XML import'!$A76,1)-2)))</f>
        <v>0</v>
      </c>
      <c r="X82" s="140"/>
      <c r="Y82" s="140">
        <f>IF(ISERROR(FIND(Y$3,'CFR - XML import'!$A76)),0,VALUE(MID('CFR - XML import'!$A76,SEARCH("&gt;",'CFR - XML import'!$A76,1)+1,SEARCH("/",'CFR - XML import'!$A76,1)-SEARCH("&gt;",'CFR - XML import'!$A76,1)-2)))</f>
        <v>0</v>
      </c>
      <c r="Z82" s="140">
        <f>IF(ISERROR(FIND(Z$3,'CFR - XML import'!$A76)),0,VALUE(MID('CFR - XML import'!$A76,SEARCH("&gt;",'CFR - XML import'!$A76,1)+1,SEARCH("/",'CFR - XML import'!$A76,1)-SEARCH("&gt;",'CFR - XML import'!$A76,1)-2)))</f>
        <v>0</v>
      </c>
      <c r="AA82" s="140">
        <f>IF(ISERROR(FIND(AA$3,'CFR - XML import'!$A76)),0,VALUE(MID('CFR - XML import'!$A76,SEARCH("&gt;",'CFR - XML import'!$A76,1)+1,SEARCH("/",'CFR - XML import'!$A76,1)-SEARCH("&gt;",'CFR - XML import'!$A76,1)-2)))</f>
        <v>0</v>
      </c>
      <c r="AB82" s="140">
        <f>IF(ISERROR(FIND(AB$3,'CFR - XML import'!$A76)),0,VALUE(MID('CFR - XML import'!$A76,SEARCH("&gt;",'CFR - XML import'!$A76,1)+1,SEARCH("/",'CFR - XML import'!$A76,1)-SEARCH("&gt;",'CFR - XML import'!$A76,1)-2)))</f>
        <v>0</v>
      </c>
      <c r="AC82" s="140">
        <f>IF(ISERROR(FIND(AC$3,'CFR - XML import'!$A76)),0,VALUE(MID('CFR - XML import'!$A76,SEARCH("&gt;",'CFR - XML import'!$A76,1)+1,SEARCH("/",'CFR - XML import'!$A76,1)-SEARCH("&gt;",'CFR - XML import'!$A76,1)-2)))</f>
        <v>0</v>
      </c>
      <c r="AD82" s="140">
        <f>IF(ISERROR(FIND(AD$3,'CFR - XML import'!$A76)),0,VALUE(MID('CFR - XML import'!$A76,SEARCH("&gt;",'CFR - XML import'!$A76,1)+1,SEARCH("/",'CFR - XML import'!$A76,1)-SEARCH("&gt;",'CFR - XML import'!$A76,1)-2)))</f>
        <v>0</v>
      </c>
      <c r="AE82" s="140">
        <f>IF(ISERROR(FIND(AE$3,'CFR - XML import'!$A76)),0,VALUE(MID('CFR - XML import'!$A76,SEARCH("&gt;",'CFR - XML import'!$A76,1)+1,SEARCH("/",'CFR - XML import'!$A76,1)-SEARCH("&gt;",'CFR - XML import'!$A76,1)-2)))</f>
        <v>0</v>
      </c>
      <c r="AF82" s="140">
        <f>IF(ISERROR(FIND(AF$3,'CFR - XML import'!$A76)),0,VALUE(MID('CFR - XML import'!$A76,SEARCH("&gt;",'CFR - XML import'!$A76,1)+1,SEARCH("/",'CFR - XML import'!$A76,1)-SEARCH("&gt;",'CFR - XML import'!$A76,1)-2)))</f>
        <v>0</v>
      </c>
      <c r="AG82" s="140">
        <f>IF(ISERROR(FIND(AG$3,'CFR - XML import'!$A76)),0,VALUE(MID('CFR - XML import'!$A76,SEARCH("&gt;",'CFR - XML import'!$A76,1)+1,SEARCH("/",'CFR - XML import'!$A76,1)-SEARCH("&gt;",'CFR - XML import'!$A76,1)-2)))</f>
        <v>0</v>
      </c>
      <c r="AH82" s="140">
        <f>IF(ISERROR(FIND(AH$3,'CFR - XML import'!$A76)),0,VALUE(MID('CFR - XML import'!$A76,SEARCH("&gt;",'CFR - XML import'!$A76,1)+1,SEARCH("/",'CFR - XML import'!$A76,1)-SEARCH("&gt;",'CFR - XML import'!$A76,1)-2)))</f>
        <v>0</v>
      </c>
      <c r="AI82" s="140">
        <f>IF(ISERROR(FIND(AI$3,'CFR - XML import'!$A76)),0,VALUE(MID('CFR - XML import'!$A76,SEARCH("&gt;",'CFR - XML import'!$A76,1)+1,SEARCH("/",'CFR - XML import'!$A76,1)-SEARCH("&gt;",'CFR - XML import'!$A76,1)-2)))</f>
        <v>0</v>
      </c>
      <c r="AJ82" s="140">
        <f>IF(ISERROR(FIND(AJ$3,'CFR - XML import'!$A76)),0,VALUE(MID('CFR - XML import'!$A76,SEARCH("&gt;",'CFR - XML import'!$A76,1)+1,SEARCH("/",'CFR - XML import'!$A76,1)-SEARCH("&gt;",'CFR - XML import'!$A76,1)-2)))</f>
        <v>0</v>
      </c>
      <c r="AK82" s="140">
        <f>IF(ISERROR(FIND(AK$3,'CFR - XML import'!$A76)),0,VALUE(MID('CFR - XML import'!$A76,SEARCH("&gt;",'CFR - XML import'!$A76,1)+1,SEARCH("/",'CFR - XML import'!$A76,1)-SEARCH("&gt;",'CFR - XML import'!$A76,1)-2)))</f>
        <v>0</v>
      </c>
      <c r="AL82" s="140">
        <f>IF(ISERROR(FIND(AL$3,'CFR - XML import'!$A76)),0,VALUE(MID('CFR - XML import'!$A76,SEARCH("&gt;",'CFR - XML import'!$A76,1)+1,SEARCH("/",'CFR - XML import'!$A76,1)-SEARCH("&gt;",'CFR - XML import'!$A76,1)-2)))</f>
        <v>0</v>
      </c>
      <c r="AM82" s="140">
        <f>IF(ISERROR(FIND(AM$3,'CFR - XML import'!$A76)),0,VALUE(MID('CFR - XML import'!$A76,SEARCH("&gt;",'CFR - XML import'!$A76,1)+1,SEARCH("/",'CFR - XML import'!$A76,1)-SEARCH("&gt;",'CFR - XML import'!$A76,1)-2)))</f>
        <v>0</v>
      </c>
      <c r="AN82" s="140">
        <f>IF(ISERROR(FIND(AN$3,'CFR - XML import'!$A76)),0,VALUE(MID('CFR - XML import'!$A76,SEARCH("&gt;",'CFR - XML import'!$A76,1)+1,SEARCH("/",'CFR - XML import'!$A76,1)-SEARCH("&gt;",'CFR - XML import'!$A76,1)-2)))</f>
        <v>0</v>
      </c>
      <c r="AO82" s="140">
        <f>IF(ISERROR(FIND(AO$3,'CFR - XML import'!$A76)),0,VALUE(MID('CFR - XML import'!$A76,SEARCH("&gt;",'CFR - XML import'!$A76,1)+1,SEARCH("/",'CFR - XML import'!$A76,1)-SEARCH("&gt;",'CFR - XML import'!$A76,1)-2)))</f>
        <v>0</v>
      </c>
      <c r="AP82" s="140">
        <f>IF(ISERROR(FIND(AP$3,'CFR - XML import'!$A76)),0,VALUE(MID('CFR - XML import'!$A76,SEARCH("&gt;",'CFR - XML import'!$A76,1)+1,SEARCH("/",'CFR - XML import'!$A76,1)-SEARCH("&gt;",'CFR - XML import'!$A76,1)-2)))</f>
        <v>0</v>
      </c>
      <c r="AQ82" s="140">
        <f>IF(ISERROR(FIND(AQ$3,'CFR - XML import'!$A76)),0,VALUE(MID('CFR - XML import'!$A76,SEARCH("&gt;",'CFR - XML import'!$A76,1)+1,SEARCH("/",'CFR - XML import'!$A76,1)-SEARCH("&gt;",'CFR - XML import'!$A76,1)-2)))</f>
        <v>0</v>
      </c>
      <c r="AR82" s="140">
        <f>IF(ISERROR(FIND(AR$3,'CFR - XML import'!$A76)),0,VALUE(MID('CFR - XML import'!$A76,SEARCH("&gt;",'CFR - XML import'!$A76,1)+1,SEARCH("/",'CFR - XML import'!$A76,1)-SEARCH("&gt;",'CFR - XML import'!$A76,1)-2)))</f>
        <v>0</v>
      </c>
      <c r="AS82" s="140">
        <f>IF(ISERROR(FIND(AS$3,'CFR - XML import'!$A76)),0,VALUE(MID('CFR - XML import'!$A76,SEARCH("&gt;",'CFR - XML import'!$A76,1)+1,SEARCH("/",'CFR - XML import'!$A76,1)-SEARCH("&gt;",'CFR - XML import'!$A76,1)-2)))</f>
        <v>0</v>
      </c>
      <c r="AT82" s="140">
        <f>IF(ISERROR(FIND(AT$3,'CFR - XML import'!$A76)),0,VALUE(MID('CFR - XML import'!$A76,SEARCH("&gt;",'CFR - XML import'!$A76,1)+1,SEARCH("/",'CFR - XML import'!$A76,1)-SEARCH("&gt;",'CFR - XML import'!$A76,1)-2)))</f>
        <v>0</v>
      </c>
      <c r="AU82" s="140">
        <f>IF(ISERROR(FIND(AU$3,'CFR - XML import'!$A76)),0,VALUE(MID('CFR - XML import'!$A76,SEARCH("&gt;",'CFR - XML import'!$A76,1)+1,SEARCH("/",'CFR - XML import'!$A76,1)-SEARCH("&gt;",'CFR - XML import'!$A76,1)-2)))</f>
        <v>0</v>
      </c>
      <c r="AV82" s="140">
        <f>IF(ISERROR(FIND(AV$3,'CFR - XML import'!$A76)),0,VALUE(MID('CFR - XML import'!$A76,SEARCH("&gt;",'CFR - XML import'!$A76,1)+1,SEARCH("/",'CFR - XML import'!$A76,1)-SEARCH("&gt;",'CFR - XML import'!$A76,1)-2)))</f>
        <v>0</v>
      </c>
      <c r="AW82" s="140">
        <f>IF(ISERROR(FIND(AW$3,'CFR - XML import'!$A76)),0,VALUE(MID('CFR - XML import'!$A76,SEARCH("&gt;",'CFR - XML import'!$A76,1)+1,SEARCH("/",'CFR - XML import'!$A76,1)-SEARCH("&gt;",'CFR - XML import'!$A76,1)-2)))</f>
        <v>0</v>
      </c>
      <c r="AX82" s="140">
        <f>IF(ISERROR(FIND(AX$3,'CFR - XML import'!$A76)),0,VALUE(MID('CFR - XML import'!$A76,SEARCH("&gt;",'CFR - XML import'!$A76,1)+1,SEARCH("/",'CFR - XML import'!$A76,1)-SEARCH("&gt;",'CFR - XML import'!$A76,1)-2)))</f>
        <v>0</v>
      </c>
      <c r="AY82" s="140">
        <f>IF(ISERROR(FIND(AY$3,'CFR - XML import'!$A76)),0,VALUE(MID('CFR - XML import'!$A76,SEARCH("&gt;",'CFR - XML import'!$A76,1)+1,SEARCH("/",'CFR - XML import'!$A76,1)-SEARCH("&gt;",'CFR - XML import'!$A76,1)-2)))</f>
        <v>0</v>
      </c>
      <c r="AZ82" s="140">
        <f>IF(ISERROR(FIND(AZ$3,'CFR - XML import'!$A76)),0,VALUE(MID('CFR - XML import'!$A76,SEARCH("&gt;",'CFR - XML import'!$A76,1)+1,SEARCH("/",'CFR - XML import'!$A76,1)-SEARCH("&gt;",'CFR - XML import'!$A76,1)-2)))</f>
        <v>0</v>
      </c>
      <c r="BA82" s="140">
        <f>IF(ISERROR(FIND(BA$3,'CFR - XML import'!$A76)),0,VALUE(MID('CFR - XML import'!$A76,SEARCH("&gt;",'CFR - XML import'!$A76,1)+1,SEARCH("/",'CFR - XML import'!$A76,1)-SEARCH("&gt;",'CFR - XML import'!$A76,1)-2)))</f>
        <v>0</v>
      </c>
      <c r="BB82" s="140">
        <f>IF(ISERROR(FIND(BB$3,'CFR - XML import'!$A76)),0,VALUE(MID('CFR - XML import'!$A76,SEARCH("&gt;",'CFR - XML import'!$A76,1)+1,SEARCH("/",'CFR - XML import'!$A76,1)-SEARCH("&gt;",'CFR - XML import'!$A76,1)-2)))</f>
        <v>0</v>
      </c>
      <c r="BC82" s="140">
        <f>IF(ISERROR(FIND(BC$3,'CFR - XML import'!$A76)),0,VALUE(MID('CFR - XML import'!$A76,SEARCH("&gt;",'CFR - XML import'!$A76,1)+1,SEARCH("/",'CFR - XML import'!$A76,1)-SEARCH("&gt;",'CFR - XML import'!$A76,1)-2)))</f>
        <v>0</v>
      </c>
      <c r="BD82" s="140">
        <f>IF(ISERROR(FIND(BD$3,'CFR - XML import'!$A76)),0,VALUE(MID('CFR - XML import'!$A76,SEARCH("&gt;",'CFR - XML import'!$A76,1)+1,SEARCH("/",'CFR - XML import'!$A76,1)-SEARCH("&gt;",'CFR - XML import'!$A76,1)-2)))</f>
        <v>0</v>
      </c>
      <c r="BE82" s="140">
        <f>IF(ISERROR(FIND(BE$3,'CFR - XML import'!$A76)),0,VALUE(MID('CFR - XML import'!$A76,SEARCH("&gt;",'CFR - XML import'!$A76,1)+1,SEARCH("/",'CFR - XML import'!$A76,1)-SEARCH("&gt;",'CFR - XML import'!$A76,1)-2)))</f>
        <v>0</v>
      </c>
      <c r="BF82" s="140">
        <f>IF(ISERROR(FIND(BF$3,'CFR - XML import'!$A76)),0,VALUE(MID('CFR - XML import'!$A76,SEARCH("&gt;",'CFR - XML import'!$A76,1)+1,SEARCH("/",'CFR - XML import'!$A76,1)-SEARCH("&gt;",'CFR - XML import'!$A76,1)-2)))</f>
        <v>0</v>
      </c>
      <c r="BG82" s="140">
        <f>IF(ISERROR(FIND(BG$3,'CFR - XML import'!$A76)),0,VALUE(MID('CFR - XML import'!$A76,SEARCH("&gt;",'CFR - XML import'!$A76,1)+1,SEARCH("/",'CFR - XML import'!$A76,1)-SEARCH("&gt;",'CFR - XML import'!$A76,1)-2)))</f>
        <v>0</v>
      </c>
      <c r="BH82" s="140">
        <f>IF(ISERROR(FIND(BH$3,'CFR - XML import'!$A76)),0,VALUE(MID('CFR - XML import'!$A76,SEARCH("&gt;",'CFR - XML import'!$A76,1)+1,SEARCH("/",'CFR - XML import'!$A76,1)-SEARCH("&gt;",'CFR - XML import'!$A76,1)-2)))</f>
        <v>0</v>
      </c>
      <c r="BI82" s="140">
        <f>IF(ISERROR(FIND(BI$3,'CFR - XML import'!$A76)),0,VALUE(MID('CFR - XML import'!$A76,SEARCH("&gt;",'CFR - XML import'!$A76,1)+1,SEARCH("/",'CFR - XML import'!$A76,1)-SEARCH("&gt;",'CFR - XML import'!$A76,1)-2)))</f>
        <v>0</v>
      </c>
      <c r="BJ82" s="140">
        <f>IF(ISERROR(FIND(BJ$3,'CFR - XML import'!$A76)),0,VALUE(MID('CFR - XML import'!$A76,SEARCH("&gt;",'CFR - XML import'!$A76,1)+1,SEARCH("/",'CFR - XML import'!$A76,1)-SEARCH("&gt;",'CFR - XML import'!$A76,1)-2)))</f>
        <v>0</v>
      </c>
      <c r="BK82" s="140">
        <f>IF(ISERROR(FIND(BK$3,'CFR - XML import'!$A76)),0,VALUE(MID('CFR - XML import'!$A76,SEARCH("&gt;",'CFR - XML import'!$A76,1)+1,SEARCH("/",'CFR - XML import'!$A76,1)-SEARCH("&gt;",'CFR - XML import'!$A76,1)-2)))</f>
        <v>0</v>
      </c>
      <c r="BL82" s="140">
        <f>IF(ISERROR(FIND(BL$3,'CFR - XML import'!$A76)),0,VALUE(MID('CFR - XML import'!$A76,SEARCH("&gt;",'CFR - XML import'!$A76,1)+1,SEARCH("/",'CFR - XML import'!$A76,1)-SEARCH("&gt;",'CFR - XML import'!$A76,1)-2)))</f>
        <v>0</v>
      </c>
      <c r="BM82" s="140">
        <f>IF(ISERROR(FIND(BM$3,'CFR - XML import'!$A76)),0,VALUE(MID('CFR - XML import'!$A76,SEARCH("&gt;",'CFR - XML import'!$A76,1)+1,SEARCH("/",'CFR - XML import'!$A76,1)-SEARCH("&gt;",'CFR - XML import'!$A76,1)-2)))</f>
        <v>0</v>
      </c>
      <c r="BN82" s="140">
        <f>IF(ISERROR(FIND(BN$3,'CFR - XML import'!$A76)),0,VALUE(MID('CFR - XML import'!$A76,SEARCH("&gt;",'CFR - XML import'!$A76,1)+1,SEARCH("/",'CFR - XML import'!$A76,1)-SEARCH("&gt;",'CFR - XML import'!$A76,1)-2)))</f>
        <v>0</v>
      </c>
      <c r="BO82" s="140">
        <f>IF(ISERROR(FIND(BO$3,'CFR - XML import'!$A76)),0,VALUE(MID('CFR - XML import'!$A76,SEARCH("&gt;",'CFR - XML import'!$A76,1)+1,SEARCH("/",'CFR - XML import'!$A76,1)-SEARCH("&gt;",'CFR - XML import'!$A76,1)-2)))</f>
        <v>0</v>
      </c>
      <c r="BP82" s="140">
        <f>IF(ISERROR(FIND(BP$3,'CFR - XML import'!$A76)),0,VALUE(MID('CFR - XML import'!$A76,SEARCH("&gt;",'CFR - XML import'!$A76,1)+1,SEARCH("/",'CFR - XML import'!$A76,1)-SEARCH("&gt;",'CFR - XML import'!$A76,1)-2)))</f>
        <v>0</v>
      </c>
      <c r="BQ82" s="140">
        <f>IF(ISERROR(FIND(BQ$3,'CFR - XML import'!$A76)),0,VALUE(MID('CFR - XML import'!$A76,SEARCH("&gt;",'CFR - XML import'!$A76,1)+1,SEARCH("/",'CFR - XML import'!$A76,1)-SEARCH("&gt;",'CFR - XML import'!$A76,1)-2)))</f>
        <v>0</v>
      </c>
      <c r="BR82" s="140">
        <f>IF(ISERROR(FIND(BR$3,'CFR - XML import'!$A76)),0,VALUE(MID('CFR - XML import'!$A76,SEARCH("&gt;",'CFR - XML import'!$A76,1)+1,SEARCH("/",'CFR - XML import'!$A76,1)-SEARCH("&gt;",'CFR - XML import'!$A76,1)-2)))</f>
        <v>0</v>
      </c>
      <c r="BS82" s="140">
        <f>IF(ISERROR(FIND(BS$3,'CFR - XML import'!$A76)),0,VALUE(MID('CFR - XML import'!$A76,SEARCH("&gt;",'CFR - XML import'!$A76,1)+1,SEARCH("/",'CFR - XML import'!$A76,1)-SEARCH("&gt;",'CFR - XML import'!$A76,1)-2)))</f>
        <v>0</v>
      </c>
      <c r="BT82" s="140">
        <f>IF(ISERROR(FIND(BT$3,'CFR - XML import'!$A76)),0,VALUE(MID('CFR - XML import'!$A76,SEARCH("&gt;",'CFR - XML import'!$A76,1)+1,SEARCH("/",'CFR - XML import'!$A76,1)-SEARCH("&gt;",'CFR - XML import'!$A76,1)-2)))</f>
        <v>0</v>
      </c>
      <c r="BU82" s="140">
        <f>IF(ISERROR(FIND(BU$3,'CFR - XML import'!$A76)),0,VALUE(MID('CFR - XML import'!$A76,SEARCH("&gt;",'CFR - XML import'!$A76,1)+1,SEARCH("/",'CFR - XML import'!$A76,1)-SEARCH("&gt;",'CFR - XML import'!$A76,1)-2)))</f>
        <v>0</v>
      </c>
      <c r="BV82" s="140">
        <f>IF(ISERROR(FIND(BV$3,'CFR - XML import'!$A76)),0,VALUE(MID('CFR - XML import'!$A76,SEARCH("&gt;",'CFR - XML import'!$A76,1)+1,SEARCH("/",'CFR - XML import'!$A76,1)-SEARCH("&gt;",'CFR - XML import'!$A76,1)-2)))</f>
        <v>0</v>
      </c>
      <c r="BW82" s="140">
        <f>IF(ISERROR(FIND(BW$3,'CFR - XML import'!$A76)),0,VALUE(MID('CFR - XML import'!$A76,SEARCH("&gt;",'CFR - XML import'!$A76,1)+1,SEARCH("/",'CFR - XML import'!$A76,1)-SEARCH("&gt;",'CFR - XML import'!$A76,1)-2)))</f>
        <v>0</v>
      </c>
      <c r="BX82" s="140">
        <f>IF(ISERROR(FIND(BX$3,'CFR - XML import'!$A76)),0,VALUE(MID('CFR - XML import'!$A76,SEARCH("&gt;",'CFR - XML import'!$A76,1)+1,SEARCH("/",'CFR - XML import'!$A76,1)-SEARCH("&gt;",'CFR - XML import'!$A76,1)-2)))</f>
        <v>0</v>
      </c>
      <c r="BY82" s="140">
        <f>IF(ISERROR(FIND(BY$3,'CFR - XML import'!$A76)),0,VALUE(MID('CFR - XML import'!$A76,SEARCH("&gt;",'CFR - XML import'!$A76,1)+1,SEARCH("/",'CFR - XML import'!$A76,1)-SEARCH("&gt;",'CFR - XML import'!$A76,1)-2)))</f>
        <v>0</v>
      </c>
      <c r="BZ82" s="140">
        <f>IF(ISERROR(FIND(BZ$3,'CFR - XML import'!$A76)),0,VALUE(MID('CFR - XML import'!$A76,SEARCH("&gt;",'CFR - XML import'!$A76,1)+1,SEARCH("/",'CFR - XML import'!$A76,1)-SEARCH("&gt;",'CFR - XML import'!$A76,1)-2)))</f>
        <v>0</v>
      </c>
      <c r="CG82" s="142">
        <f>IF(ISERROR(IF(MID('CFR - XML import'!$A76,LEN($CF$4)+5,LEN('CFR - XML import'!$A76)-(2*LEN($CF$4)+5))="RMMS",1,IF(MID('CFR - XML import'!$A76,LEN("    &lt;InputSystem&gt;")+1,LEN('CFR - XML import'!$A76)-(LEN("    &lt;InputSystem&gt;")+LEN($CF$4)+1))="SIMS",2,0))),0,IF(MID('CFR - XML import'!$A76,LEN($CF$4)+5,LEN('CFR - XML import'!$A76)-(2*LEN($CF$4)+5))="RMMS",1,IF(MID('CFR - XML import'!$A76,LEN("    &lt;InputSystem&gt;")+1,LEN('CFR - XML import'!$A76)-(LEN("    &lt;InputSystem&gt;")+LEN($CF$4)+1))="SIMS",2,0)))</f>
        <v>0</v>
      </c>
      <c r="CH82" s="140">
        <f>IF(ISERROR(FIND(CH$3,'CFR - XML import'!$A76)),0,MID('CFR - XML import'!$A76,SEARCH("&gt;",'CFR - XML import'!$A76,1)+1,SEARCH("/",'CFR - XML import'!$A76,1)-SEARCH("&gt;",'CFR - XML import'!$A76,1)-2))</f>
        <v>0</v>
      </c>
      <c r="CI82" s="140">
        <f>IF(ISERROR(FIND(CI$3,'CFR - XML import'!$A76)),0,MID('CFR - XML import'!$A76,SEARCH("&gt;",'CFR - XML import'!$A76,1)+1,SEARCH("/",'CFR - XML import'!$A76,1)-SEARCH("&gt;",'CFR - XML import'!$A76,1)-2))</f>
        <v>0</v>
      </c>
      <c r="CJ82" s="140">
        <f>IF(ISERROR(FIND(CJ$3,'CFR - XML import'!$A76)),0,MID('CFR - XML import'!$A76,SEARCH("&gt;",'CFR - XML import'!$A76,1)+1,SEARCH("/",'CFR - XML import'!$A76,1)-SEARCH("&gt;",'CFR - XML import'!$A76,1)-2))</f>
        <v>0</v>
      </c>
      <c r="CK82" s="140">
        <f>IF(ISERROR(FIND(CK$3,'CFR - XML import'!$A76)),0,MID('CFR - XML import'!$A76,SEARCH("&gt;",'CFR - XML import'!$A76,1)+1,SEARCH("/",'CFR - XML import'!$A76,1)-SEARCH("&gt;",'CFR - XML import'!$A76,1)-2))</f>
        <v>0</v>
      </c>
      <c r="CL82" s="140">
        <f>IF(ISERROR(FIND(CL$3,'CFR - XML import'!$A76)),0,MID('CFR - XML import'!$A76,SEARCH("&gt;",'CFR - XML import'!$A76,1)+1,SEARCH("/",'CFR - XML import'!$A76,1)-SEARCH("&gt;",'CFR - XML import'!$A76,1)-2))</f>
        <v>0</v>
      </c>
      <c r="CM82" s="140">
        <f>IF(ISERROR(FIND(CM$3,'CFR - XML import'!$A76)),0,MID('CFR - XML import'!$A76,SEARCH("&gt;",'CFR - XML import'!$A76,1)+1,SEARCH("/",'CFR - XML import'!$A76,1)-SEARCH("&gt;",'CFR - XML import'!$A76,1)-2))</f>
        <v>0</v>
      </c>
    </row>
    <row r="83" spans="1:91" x14ac:dyDescent="0.2">
      <c r="A83" s="139" t="str">
        <f>IF(AND('CFR - XML import'!A77&lt;&gt;"",LEFT('CFR - XML import'!A77,1)&lt;&gt;"&lt;",LEFT('CFR - XML import'!A77,3)&lt;&gt;"  &lt;",LEFT('CFR - XML import'!A77,5)&lt;&gt;"    &lt;",LEFT('CFR - XML import'!A77,7)&lt;&gt;"      &lt;",LEFT('CFR - XML import'!A77,9)&lt;&gt;"        &lt;",$B$1="SIMS"),'CFR - XML import'!A77,IF(AND(LEFT('CFR - XML import'!A77,9)="&lt;Details&gt;",$B$1="RM"),'CFR - XML import'!A77,""))</f>
        <v/>
      </c>
      <c r="B83" s="140">
        <f>IF(ISERROR(FIND(B$3,'CFR - XML import'!$A77)),0,VALUE(MID('CFR - XML import'!$A77,SEARCH("&gt;",'CFR - XML import'!$A77,1)+1,SEARCH("/",'CFR - XML import'!$A77,1)-SEARCH("&gt;",'CFR - XML import'!$A77,1)-2)))</f>
        <v>0</v>
      </c>
      <c r="D83" s="140">
        <f>IF(ISERROR(FIND(D$3,'CFR - XML import'!$A77)),0,MID('CFR - XML import'!$A77,SEARCH("&gt;",'CFR - XML import'!$A77,1)+1,SEARCH("/",'CFR - XML import'!$A77,1)-SEARCH("&gt;",'CFR - XML import'!$A77,1)-2))</f>
        <v>0</v>
      </c>
      <c r="E83" s="140">
        <f>IF(ISERROR(FIND(E$3,'CFR - XML import'!$A77)),0,MID('CFR - XML import'!$A77,SEARCH("&gt;",'CFR - XML import'!$A77,1)+1,SEARCH("/",'CFR - XML import'!$A77,1)-SEARCH("&gt;",'CFR - XML import'!$A77,1)-2))</f>
        <v>0</v>
      </c>
      <c r="F83" s="141">
        <f>IF($B$1="SIMS",IF(ISERROR(FIND(F$3,'CFR - XML import'!$A77)),0,VALUE(MID('CFR - XML import'!$A77,15,10))),IF(ISERROR(FIND(F$3,'CFR - XML import'!$A77)),0,VALUE(MID('CFR - XML import'!$A77,15,10))))</f>
        <v>0</v>
      </c>
      <c r="G83" s="140">
        <f>IF(ISERROR(FIND(G$3,'CFR - XML import'!$A77)),0,VALUE(MID('CFR - XML import'!$A77,SEARCH("&gt;",'CFR - XML import'!$A77,1)+1,SEARCH("/",'CFR - XML import'!$A77,1)-SEARCH("&gt;",'CFR - XML import'!$A77,1)-2)))</f>
        <v>0</v>
      </c>
      <c r="H83" s="140">
        <f>IF(ISERROR(FIND(H$3,'CFR - XML import'!$A77)),0,VALUE(MID('CFR - XML import'!$A77,SEARCH("&gt;",'CFR - XML import'!$A77,1)+1,SEARCH("/",'CFR - XML import'!$A77,1)-SEARCH("&gt;",'CFR - XML import'!$A77,1)-2)))</f>
        <v>0</v>
      </c>
      <c r="I83" s="140">
        <f>IF(ISERROR(FIND(I$3,'CFR - XML import'!$A77)),0,VALUE(MID('CFR - XML import'!$A77,SEARCH("&gt;",'CFR - XML import'!$A77,1)+1,SEARCH("/",'CFR - XML import'!$A77,1)-SEARCH("&gt;",'CFR - XML import'!$A77,1)-2)))</f>
        <v>0</v>
      </c>
      <c r="J83" s="140">
        <f>IF(ISERROR(FIND(J$3,'CFR - XML import'!$A77)),0,VALUE(MID('CFR - XML import'!$A77,SEARCH("&gt;",'CFR - XML import'!$A77,1)+1,SEARCH("/",'CFR - XML import'!$A77,1)-SEARCH("&gt;",'CFR - XML import'!$A77,1)-2)))</f>
        <v>0</v>
      </c>
      <c r="K83" s="140">
        <f>IF(ISERROR(FIND(K$3,'CFR - XML import'!$A77)),0,VALUE(MID('CFR - XML import'!$A77,SEARCH("&gt;",'CFR - XML import'!$A77,1)+1,SEARCH("/",'CFR - XML import'!$A77,1)-SEARCH("&gt;",'CFR - XML import'!$A77,1)-2)))</f>
        <v>0</v>
      </c>
      <c r="L83" s="140">
        <f>IF(ISERROR(FIND(L$3,'CFR - XML import'!$A77)),0,VALUE(MID('CFR - XML import'!$A77,SEARCH("&gt;",'CFR - XML import'!$A77,1)+1,SEARCH("/",'CFR - XML import'!$A77,1)-SEARCH("&gt;",'CFR - XML import'!$A77,1)-2)))</f>
        <v>0</v>
      </c>
      <c r="M83" s="140">
        <f>IF(ISERROR(FIND(M$3,'CFR - XML import'!$A77)),0,VALUE(MID('CFR - XML import'!$A77,SEARCH("&gt;",'CFR - XML import'!$A77,1)+1,SEARCH("/",'CFR - XML import'!$A77,1)-SEARCH("&gt;",'CFR - XML import'!$A77,1)-2)))</f>
        <v>0</v>
      </c>
      <c r="N83" s="140">
        <f>IF(ISERROR(FIND(N$3,'CFR - XML import'!$A77)),0,VALUE(MID('CFR - XML import'!$A77,SEARCH("&gt;",'CFR - XML import'!$A77,1)+1,SEARCH("/",'CFR - XML import'!$A77,1)-SEARCH("&gt;",'CFR - XML import'!$A77,1)-2)))</f>
        <v>0</v>
      </c>
      <c r="O83" s="140">
        <f>IF(ISERROR(FIND(O$3,'CFR - XML import'!$A77)),0,VALUE(MID('CFR - XML import'!$A77,SEARCH("&gt;",'CFR - XML import'!$A77,1)+1,SEARCH("/",'CFR - XML import'!$A77,1)-SEARCH("&gt;",'CFR - XML import'!$A77,1)-2)))</f>
        <v>0</v>
      </c>
      <c r="P83" s="140">
        <f>IF(ISERROR(FIND(P$3,'CFR - XML import'!$A77)),0,VALUE(MID('CFR - XML import'!$A77,SEARCH("&gt;",'CFR - XML import'!$A77,1)+1,SEARCH("/",'CFR - XML import'!$A77,1)-SEARCH("&gt;",'CFR - XML import'!$A77,1)-2)))</f>
        <v>0</v>
      </c>
      <c r="Q83" s="140">
        <f>IF(ISERROR(FIND(Q$3,'CFR - XML import'!$A77)),0,VALUE(MID('CFR - XML import'!$A77,SEARCH("&gt;",'CFR - XML import'!$A77,1)+1,SEARCH("/",'CFR - XML import'!$A77,1)-SEARCH("&gt;",'CFR - XML import'!$A77,1)-2)))</f>
        <v>0</v>
      </c>
      <c r="R83" s="140">
        <f>IF(ISERROR(FIND(R$3,'CFR - XML import'!$A77)),0,VALUE(MID('CFR - XML import'!$A77,SEARCH("&gt;",'CFR - XML import'!$A77,1)+1,SEARCH("/",'CFR - XML import'!$A77,1)-SEARCH("&gt;",'CFR - XML import'!$A77,1)-2)))</f>
        <v>0</v>
      </c>
      <c r="S83" s="140">
        <f>IF(ISERROR(FIND(S$3,'CFR - XML import'!$A77)),0,VALUE(MID('CFR - XML import'!$A77,SEARCH("&gt;",'CFR - XML import'!$A77,1)+1,SEARCH("/",'CFR - XML import'!$A77,1)-SEARCH("&gt;",'CFR - XML import'!$A77,1)-2)))</f>
        <v>0</v>
      </c>
      <c r="T83" s="140">
        <f>IF(ISERROR(FIND(T$3,'CFR - XML import'!$A77)),0,VALUE(MID('CFR - XML import'!$A77,SEARCH("&gt;",'CFR - XML import'!$A77,1)+1,SEARCH("/",'CFR - XML import'!$A77,1)-SEARCH("&gt;",'CFR - XML import'!$A77,1)-2)))</f>
        <v>0</v>
      </c>
      <c r="U83" s="140">
        <f>IF(ISERROR(FIND(U$3,'CFR - XML import'!$A77)),0,VALUE(MID('CFR - XML import'!$A77,SEARCH("&gt;",'CFR - XML import'!$A77,1)+1,SEARCH("/",'CFR - XML import'!$A77,1)-SEARCH("&gt;",'CFR - XML import'!$A77,1)-2)))</f>
        <v>0</v>
      </c>
      <c r="V83" s="140">
        <f>IF(ISERROR(FIND(V$3,'CFR - XML import'!$A77)),0,VALUE(MID('CFR - XML import'!$A77,SEARCH("&gt;",'CFR - XML import'!$A77,1)+1,SEARCH("/",'CFR - XML import'!$A77,1)-SEARCH("&gt;",'CFR - XML import'!$A77,1)-2)))</f>
        <v>0</v>
      </c>
      <c r="W83" s="140">
        <f>IF(ISERROR(FIND(W$3,'CFR - XML import'!$A77)),0,VALUE(MID('CFR - XML import'!$A77,SEARCH("&gt;",'CFR - XML import'!$A77,1)+1,SEARCH("/",'CFR - XML import'!$A77,1)-SEARCH("&gt;",'CFR - XML import'!$A77,1)-2)))</f>
        <v>0</v>
      </c>
      <c r="X83" s="140"/>
      <c r="Y83" s="140">
        <f>IF(ISERROR(FIND(Y$3,'CFR - XML import'!$A77)),0,VALUE(MID('CFR - XML import'!$A77,SEARCH("&gt;",'CFR - XML import'!$A77,1)+1,SEARCH("/",'CFR - XML import'!$A77,1)-SEARCH("&gt;",'CFR - XML import'!$A77,1)-2)))</f>
        <v>0</v>
      </c>
      <c r="Z83" s="140">
        <f>IF(ISERROR(FIND(Z$3,'CFR - XML import'!$A77)),0,VALUE(MID('CFR - XML import'!$A77,SEARCH("&gt;",'CFR - XML import'!$A77,1)+1,SEARCH("/",'CFR - XML import'!$A77,1)-SEARCH("&gt;",'CFR - XML import'!$A77,1)-2)))</f>
        <v>0</v>
      </c>
      <c r="AA83" s="140">
        <f>IF(ISERROR(FIND(AA$3,'CFR - XML import'!$A77)),0,VALUE(MID('CFR - XML import'!$A77,SEARCH("&gt;",'CFR - XML import'!$A77,1)+1,SEARCH("/",'CFR - XML import'!$A77,1)-SEARCH("&gt;",'CFR - XML import'!$A77,1)-2)))</f>
        <v>0</v>
      </c>
      <c r="AB83" s="140">
        <f>IF(ISERROR(FIND(AB$3,'CFR - XML import'!$A77)),0,VALUE(MID('CFR - XML import'!$A77,SEARCH("&gt;",'CFR - XML import'!$A77,1)+1,SEARCH("/",'CFR - XML import'!$A77,1)-SEARCH("&gt;",'CFR - XML import'!$A77,1)-2)))</f>
        <v>0</v>
      </c>
      <c r="AC83" s="140">
        <f>IF(ISERROR(FIND(AC$3,'CFR - XML import'!$A77)),0,VALUE(MID('CFR - XML import'!$A77,SEARCH("&gt;",'CFR - XML import'!$A77,1)+1,SEARCH("/",'CFR - XML import'!$A77,1)-SEARCH("&gt;",'CFR - XML import'!$A77,1)-2)))</f>
        <v>0</v>
      </c>
      <c r="AD83" s="140">
        <f>IF(ISERROR(FIND(AD$3,'CFR - XML import'!$A77)),0,VALUE(MID('CFR - XML import'!$A77,SEARCH("&gt;",'CFR - XML import'!$A77,1)+1,SEARCH("/",'CFR - XML import'!$A77,1)-SEARCH("&gt;",'CFR - XML import'!$A77,1)-2)))</f>
        <v>0</v>
      </c>
      <c r="AE83" s="140">
        <f>IF(ISERROR(FIND(AE$3,'CFR - XML import'!$A77)),0,VALUE(MID('CFR - XML import'!$A77,SEARCH("&gt;",'CFR - XML import'!$A77,1)+1,SEARCH("/",'CFR - XML import'!$A77,1)-SEARCH("&gt;",'CFR - XML import'!$A77,1)-2)))</f>
        <v>0</v>
      </c>
      <c r="AF83" s="140">
        <f>IF(ISERROR(FIND(AF$3,'CFR - XML import'!$A77)),0,VALUE(MID('CFR - XML import'!$A77,SEARCH("&gt;",'CFR - XML import'!$A77,1)+1,SEARCH("/",'CFR - XML import'!$A77,1)-SEARCH("&gt;",'CFR - XML import'!$A77,1)-2)))</f>
        <v>0</v>
      </c>
      <c r="AG83" s="140">
        <f>IF(ISERROR(FIND(AG$3,'CFR - XML import'!$A77)),0,VALUE(MID('CFR - XML import'!$A77,SEARCH("&gt;",'CFR - XML import'!$A77,1)+1,SEARCH("/",'CFR - XML import'!$A77,1)-SEARCH("&gt;",'CFR - XML import'!$A77,1)-2)))</f>
        <v>0</v>
      </c>
      <c r="AH83" s="140">
        <f>IF(ISERROR(FIND(AH$3,'CFR - XML import'!$A77)),0,VALUE(MID('CFR - XML import'!$A77,SEARCH("&gt;",'CFR - XML import'!$A77,1)+1,SEARCH("/",'CFR - XML import'!$A77,1)-SEARCH("&gt;",'CFR - XML import'!$A77,1)-2)))</f>
        <v>0</v>
      </c>
      <c r="AI83" s="140">
        <f>IF(ISERROR(FIND(AI$3,'CFR - XML import'!$A77)),0,VALUE(MID('CFR - XML import'!$A77,SEARCH("&gt;",'CFR - XML import'!$A77,1)+1,SEARCH("/",'CFR - XML import'!$A77,1)-SEARCH("&gt;",'CFR - XML import'!$A77,1)-2)))</f>
        <v>0</v>
      </c>
      <c r="AJ83" s="140">
        <f>IF(ISERROR(FIND(AJ$3,'CFR - XML import'!$A77)),0,VALUE(MID('CFR - XML import'!$A77,SEARCH("&gt;",'CFR - XML import'!$A77,1)+1,SEARCH("/",'CFR - XML import'!$A77,1)-SEARCH("&gt;",'CFR - XML import'!$A77,1)-2)))</f>
        <v>0</v>
      </c>
      <c r="AK83" s="140">
        <f>IF(ISERROR(FIND(AK$3,'CFR - XML import'!$A77)),0,VALUE(MID('CFR - XML import'!$A77,SEARCH("&gt;",'CFR - XML import'!$A77,1)+1,SEARCH("/",'CFR - XML import'!$A77,1)-SEARCH("&gt;",'CFR - XML import'!$A77,1)-2)))</f>
        <v>0</v>
      </c>
      <c r="AL83" s="140">
        <f>IF(ISERROR(FIND(AL$3,'CFR - XML import'!$A77)),0,VALUE(MID('CFR - XML import'!$A77,SEARCH("&gt;",'CFR - XML import'!$A77,1)+1,SEARCH("/",'CFR - XML import'!$A77,1)-SEARCH("&gt;",'CFR - XML import'!$A77,1)-2)))</f>
        <v>0</v>
      </c>
      <c r="AM83" s="140">
        <f>IF(ISERROR(FIND(AM$3,'CFR - XML import'!$A77)),0,VALUE(MID('CFR - XML import'!$A77,SEARCH("&gt;",'CFR - XML import'!$A77,1)+1,SEARCH("/",'CFR - XML import'!$A77,1)-SEARCH("&gt;",'CFR - XML import'!$A77,1)-2)))</f>
        <v>0</v>
      </c>
      <c r="AN83" s="140">
        <f>IF(ISERROR(FIND(AN$3,'CFR - XML import'!$A77)),0,VALUE(MID('CFR - XML import'!$A77,SEARCH("&gt;",'CFR - XML import'!$A77,1)+1,SEARCH("/",'CFR - XML import'!$A77,1)-SEARCH("&gt;",'CFR - XML import'!$A77,1)-2)))</f>
        <v>0</v>
      </c>
      <c r="AO83" s="140">
        <f>IF(ISERROR(FIND(AO$3,'CFR - XML import'!$A77)),0,VALUE(MID('CFR - XML import'!$A77,SEARCH("&gt;",'CFR - XML import'!$A77,1)+1,SEARCH("/",'CFR - XML import'!$A77,1)-SEARCH("&gt;",'CFR - XML import'!$A77,1)-2)))</f>
        <v>0</v>
      </c>
      <c r="AP83" s="140">
        <f>IF(ISERROR(FIND(AP$3,'CFR - XML import'!$A77)),0,VALUE(MID('CFR - XML import'!$A77,SEARCH("&gt;",'CFR - XML import'!$A77,1)+1,SEARCH("/",'CFR - XML import'!$A77,1)-SEARCH("&gt;",'CFR - XML import'!$A77,1)-2)))</f>
        <v>0</v>
      </c>
      <c r="AQ83" s="140">
        <f>IF(ISERROR(FIND(AQ$3,'CFR - XML import'!$A77)),0,VALUE(MID('CFR - XML import'!$A77,SEARCH("&gt;",'CFR - XML import'!$A77,1)+1,SEARCH("/",'CFR - XML import'!$A77,1)-SEARCH("&gt;",'CFR - XML import'!$A77,1)-2)))</f>
        <v>0</v>
      </c>
      <c r="AR83" s="140">
        <f>IF(ISERROR(FIND(AR$3,'CFR - XML import'!$A77)),0,VALUE(MID('CFR - XML import'!$A77,SEARCH("&gt;",'CFR - XML import'!$A77,1)+1,SEARCH("/",'CFR - XML import'!$A77,1)-SEARCH("&gt;",'CFR - XML import'!$A77,1)-2)))</f>
        <v>0</v>
      </c>
      <c r="AS83" s="140">
        <f>IF(ISERROR(FIND(AS$3,'CFR - XML import'!$A77)),0,VALUE(MID('CFR - XML import'!$A77,SEARCH("&gt;",'CFR - XML import'!$A77,1)+1,SEARCH("/",'CFR - XML import'!$A77,1)-SEARCH("&gt;",'CFR - XML import'!$A77,1)-2)))</f>
        <v>0</v>
      </c>
      <c r="AT83" s="140">
        <f>IF(ISERROR(FIND(AT$3,'CFR - XML import'!$A77)),0,VALUE(MID('CFR - XML import'!$A77,SEARCH("&gt;",'CFR - XML import'!$A77,1)+1,SEARCH("/",'CFR - XML import'!$A77,1)-SEARCH("&gt;",'CFR - XML import'!$A77,1)-2)))</f>
        <v>0</v>
      </c>
      <c r="AU83" s="140">
        <f>IF(ISERROR(FIND(AU$3,'CFR - XML import'!$A77)),0,VALUE(MID('CFR - XML import'!$A77,SEARCH("&gt;",'CFR - XML import'!$A77,1)+1,SEARCH("/",'CFR - XML import'!$A77,1)-SEARCH("&gt;",'CFR - XML import'!$A77,1)-2)))</f>
        <v>0</v>
      </c>
      <c r="AV83" s="140">
        <f>IF(ISERROR(FIND(AV$3,'CFR - XML import'!$A77)),0,VALUE(MID('CFR - XML import'!$A77,SEARCH("&gt;",'CFR - XML import'!$A77,1)+1,SEARCH("/",'CFR - XML import'!$A77,1)-SEARCH("&gt;",'CFR - XML import'!$A77,1)-2)))</f>
        <v>0</v>
      </c>
      <c r="AW83" s="140">
        <f>IF(ISERROR(FIND(AW$3,'CFR - XML import'!$A77)),0,VALUE(MID('CFR - XML import'!$A77,SEARCH("&gt;",'CFR - XML import'!$A77,1)+1,SEARCH("/",'CFR - XML import'!$A77,1)-SEARCH("&gt;",'CFR - XML import'!$A77,1)-2)))</f>
        <v>0</v>
      </c>
      <c r="AX83" s="140">
        <f>IF(ISERROR(FIND(AX$3,'CFR - XML import'!$A77)),0,VALUE(MID('CFR - XML import'!$A77,SEARCH("&gt;",'CFR - XML import'!$A77,1)+1,SEARCH("/",'CFR - XML import'!$A77,1)-SEARCH("&gt;",'CFR - XML import'!$A77,1)-2)))</f>
        <v>0</v>
      </c>
      <c r="AY83" s="140">
        <f>IF(ISERROR(FIND(AY$3,'CFR - XML import'!$A77)),0,VALUE(MID('CFR - XML import'!$A77,SEARCH("&gt;",'CFR - XML import'!$A77,1)+1,SEARCH("/",'CFR - XML import'!$A77,1)-SEARCH("&gt;",'CFR - XML import'!$A77,1)-2)))</f>
        <v>0</v>
      </c>
      <c r="AZ83" s="140">
        <f>IF(ISERROR(FIND(AZ$3,'CFR - XML import'!$A77)),0,VALUE(MID('CFR - XML import'!$A77,SEARCH("&gt;",'CFR - XML import'!$A77,1)+1,SEARCH("/",'CFR - XML import'!$A77,1)-SEARCH("&gt;",'CFR - XML import'!$A77,1)-2)))</f>
        <v>0</v>
      </c>
      <c r="BA83" s="140">
        <f>IF(ISERROR(FIND(BA$3,'CFR - XML import'!$A77)),0,VALUE(MID('CFR - XML import'!$A77,SEARCH("&gt;",'CFR - XML import'!$A77,1)+1,SEARCH("/",'CFR - XML import'!$A77,1)-SEARCH("&gt;",'CFR - XML import'!$A77,1)-2)))</f>
        <v>0</v>
      </c>
      <c r="BB83" s="140">
        <f>IF(ISERROR(FIND(BB$3,'CFR - XML import'!$A77)),0,VALUE(MID('CFR - XML import'!$A77,SEARCH("&gt;",'CFR - XML import'!$A77,1)+1,SEARCH("/",'CFR - XML import'!$A77,1)-SEARCH("&gt;",'CFR - XML import'!$A77,1)-2)))</f>
        <v>0</v>
      </c>
      <c r="BC83" s="140">
        <f>IF(ISERROR(FIND(BC$3,'CFR - XML import'!$A77)),0,VALUE(MID('CFR - XML import'!$A77,SEARCH("&gt;",'CFR - XML import'!$A77,1)+1,SEARCH("/",'CFR - XML import'!$A77,1)-SEARCH("&gt;",'CFR - XML import'!$A77,1)-2)))</f>
        <v>0</v>
      </c>
      <c r="BD83" s="140">
        <f>IF(ISERROR(FIND(BD$3,'CFR - XML import'!$A77)),0,VALUE(MID('CFR - XML import'!$A77,SEARCH("&gt;",'CFR - XML import'!$A77,1)+1,SEARCH("/",'CFR - XML import'!$A77,1)-SEARCH("&gt;",'CFR - XML import'!$A77,1)-2)))</f>
        <v>10185.93</v>
      </c>
      <c r="BE83" s="140">
        <f>IF(ISERROR(FIND(BE$3,'CFR - XML import'!$A77)),0,VALUE(MID('CFR - XML import'!$A77,SEARCH("&gt;",'CFR - XML import'!$A77,1)+1,SEARCH("/",'CFR - XML import'!$A77,1)-SEARCH("&gt;",'CFR - XML import'!$A77,1)-2)))</f>
        <v>0</v>
      </c>
      <c r="BF83" s="140">
        <f>IF(ISERROR(FIND(BF$3,'CFR - XML import'!$A77)),0,VALUE(MID('CFR - XML import'!$A77,SEARCH("&gt;",'CFR - XML import'!$A77,1)+1,SEARCH("/",'CFR - XML import'!$A77,1)-SEARCH("&gt;",'CFR - XML import'!$A77,1)-2)))</f>
        <v>0</v>
      </c>
      <c r="BG83" s="140">
        <f>IF(ISERROR(FIND(BG$3,'CFR - XML import'!$A77)),0,VALUE(MID('CFR - XML import'!$A77,SEARCH("&gt;",'CFR - XML import'!$A77,1)+1,SEARCH("/",'CFR - XML import'!$A77,1)-SEARCH("&gt;",'CFR - XML import'!$A77,1)-2)))</f>
        <v>0</v>
      </c>
      <c r="BH83" s="140">
        <f>IF(ISERROR(FIND(BH$3,'CFR - XML import'!$A77)),0,VALUE(MID('CFR - XML import'!$A77,SEARCH("&gt;",'CFR - XML import'!$A77,1)+1,SEARCH("/",'CFR - XML import'!$A77,1)-SEARCH("&gt;",'CFR - XML import'!$A77,1)-2)))</f>
        <v>0</v>
      </c>
      <c r="BI83" s="140">
        <f>IF(ISERROR(FIND(BI$3,'CFR - XML import'!$A77)),0,VALUE(MID('CFR - XML import'!$A77,SEARCH("&gt;",'CFR - XML import'!$A77,1)+1,SEARCH("/",'CFR - XML import'!$A77,1)-SEARCH("&gt;",'CFR - XML import'!$A77,1)-2)))</f>
        <v>0</v>
      </c>
      <c r="BJ83" s="140">
        <f>IF(ISERROR(FIND(BJ$3,'CFR - XML import'!$A77)),0,VALUE(MID('CFR - XML import'!$A77,SEARCH("&gt;",'CFR - XML import'!$A77,1)+1,SEARCH("/",'CFR - XML import'!$A77,1)-SEARCH("&gt;",'CFR - XML import'!$A77,1)-2)))</f>
        <v>0</v>
      </c>
      <c r="BK83" s="140">
        <f>IF(ISERROR(FIND(BK$3,'CFR - XML import'!$A77)),0,VALUE(MID('CFR - XML import'!$A77,SEARCH("&gt;",'CFR - XML import'!$A77,1)+1,SEARCH("/",'CFR - XML import'!$A77,1)-SEARCH("&gt;",'CFR - XML import'!$A77,1)-2)))</f>
        <v>0</v>
      </c>
      <c r="BL83" s="140">
        <f>IF(ISERROR(FIND(BL$3,'CFR - XML import'!$A77)),0,VALUE(MID('CFR - XML import'!$A77,SEARCH("&gt;",'CFR - XML import'!$A77,1)+1,SEARCH("/",'CFR - XML import'!$A77,1)-SEARCH("&gt;",'CFR - XML import'!$A77,1)-2)))</f>
        <v>0</v>
      </c>
      <c r="BM83" s="140">
        <f>IF(ISERROR(FIND(BM$3,'CFR - XML import'!$A77)),0,VALUE(MID('CFR - XML import'!$A77,SEARCH("&gt;",'CFR - XML import'!$A77,1)+1,SEARCH("/",'CFR - XML import'!$A77,1)-SEARCH("&gt;",'CFR - XML import'!$A77,1)-2)))</f>
        <v>0</v>
      </c>
      <c r="BN83" s="140">
        <f>IF(ISERROR(FIND(BN$3,'CFR - XML import'!$A77)),0,VALUE(MID('CFR - XML import'!$A77,SEARCH("&gt;",'CFR - XML import'!$A77,1)+1,SEARCH("/",'CFR - XML import'!$A77,1)-SEARCH("&gt;",'CFR - XML import'!$A77,1)-2)))</f>
        <v>0</v>
      </c>
      <c r="BO83" s="140">
        <f>IF(ISERROR(FIND(BO$3,'CFR - XML import'!$A77)),0,VALUE(MID('CFR - XML import'!$A77,SEARCH("&gt;",'CFR - XML import'!$A77,1)+1,SEARCH("/",'CFR - XML import'!$A77,1)-SEARCH("&gt;",'CFR - XML import'!$A77,1)-2)))</f>
        <v>0</v>
      </c>
      <c r="BP83" s="140">
        <f>IF(ISERROR(FIND(BP$3,'CFR - XML import'!$A77)),0,VALUE(MID('CFR - XML import'!$A77,SEARCH("&gt;",'CFR - XML import'!$A77,1)+1,SEARCH("/",'CFR - XML import'!$A77,1)-SEARCH("&gt;",'CFR - XML import'!$A77,1)-2)))</f>
        <v>0</v>
      </c>
      <c r="BQ83" s="140">
        <f>IF(ISERROR(FIND(BQ$3,'CFR - XML import'!$A77)),0,VALUE(MID('CFR - XML import'!$A77,SEARCH("&gt;",'CFR - XML import'!$A77,1)+1,SEARCH("/",'CFR - XML import'!$A77,1)-SEARCH("&gt;",'CFR - XML import'!$A77,1)-2)))</f>
        <v>0</v>
      </c>
      <c r="BR83" s="140">
        <f>IF(ISERROR(FIND(BR$3,'CFR - XML import'!$A77)),0,VALUE(MID('CFR - XML import'!$A77,SEARCH("&gt;",'CFR - XML import'!$A77,1)+1,SEARCH("/",'CFR - XML import'!$A77,1)-SEARCH("&gt;",'CFR - XML import'!$A77,1)-2)))</f>
        <v>0</v>
      </c>
      <c r="BS83" s="140">
        <f>IF(ISERROR(FIND(BS$3,'CFR - XML import'!$A77)),0,VALUE(MID('CFR - XML import'!$A77,SEARCH("&gt;",'CFR - XML import'!$A77,1)+1,SEARCH("/",'CFR - XML import'!$A77,1)-SEARCH("&gt;",'CFR - XML import'!$A77,1)-2)))</f>
        <v>0</v>
      </c>
      <c r="BT83" s="140">
        <f>IF(ISERROR(FIND(BT$3,'CFR - XML import'!$A77)),0,VALUE(MID('CFR - XML import'!$A77,SEARCH("&gt;",'CFR - XML import'!$A77,1)+1,SEARCH("/",'CFR - XML import'!$A77,1)-SEARCH("&gt;",'CFR - XML import'!$A77,1)-2)))</f>
        <v>0</v>
      </c>
      <c r="BU83" s="140">
        <f>IF(ISERROR(FIND(BU$3,'CFR - XML import'!$A77)),0,VALUE(MID('CFR - XML import'!$A77,SEARCH("&gt;",'CFR - XML import'!$A77,1)+1,SEARCH("/",'CFR - XML import'!$A77,1)-SEARCH("&gt;",'CFR - XML import'!$A77,1)-2)))</f>
        <v>0</v>
      </c>
      <c r="BV83" s="140">
        <f>IF(ISERROR(FIND(BV$3,'CFR - XML import'!$A77)),0,VALUE(MID('CFR - XML import'!$A77,SEARCH("&gt;",'CFR - XML import'!$A77,1)+1,SEARCH("/",'CFR - XML import'!$A77,1)-SEARCH("&gt;",'CFR - XML import'!$A77,1)-2)))</f>
        <v>0</v>
      </c>
      <c r="BW83" s="140">
        <f>IF(ISERROR(FIND(BW$3,'CFR - XML import'!$A77)),0,VALUE(MID('CFR - XML import'!$A77,SEARCH("&gt;",'CFR - XML import'!$A77,1)+1,SEARCH("/",'CFR - XML import'!$A77,1)-SEARCH("&gt;",'CFR - XML import'!$A77,1)-2)))</f>
        <v>0</v>
      </c>
      <c r="BX83" s="140">
        <f>IF(ISERROR(FIND(BX$3,'CFR - XML import'!$A77)),0,VALUE(MID('CFR - XML import'!$A77,SEARCH("&gt;",'CFR - XML import'!$A77,1)+1,SEARCH("/",'CFR - XML import'!$A77,1)-SEARCH("&gt;",'CFR - XML import'!$A77,1)-2)))</f>
        <v>0</v>
      </c>
      <c r="BY83" s="140">
        <f>IF(ISERROR(FIND(BY$3,'CFR - XML import'!$A77)),0,VALUE(MID('CFR - XML import'!$A77,SEARCH("&gt;",'CFR - XML import'!$A77,1)+1,SEARCH("/",'CFR - XML import'!$A77,1)-SEARCH("&gt;",'CFR - XML import'!$A77,1)-2)))</f>
        <v>0</v>
      </c>
      <c r="BZ83" s="140">
        <f>IF(ISERROR(FIND(BZ$3,'CFR - XML import'!$A77)),0,VALUE(MID('CFR - XML import'!$A77,SEARCH("&gt;",'CFR - XML import'!$A77,1)+1,SEARCH("/",'CFR - XML import'!$A77,1)-SEARCH("&gt;",'CFR - XML import'!$A77,1)-2)))</f>
        <v>0</v>
      </c>
      <c r="CG83" s="142">
        <f>IF(ISERROR(IF(MID('CFR - XML import'!$A77,LEN($CF$4)+5,LEN('CFR - XML import'!$A77)-(2*LEN($CF$4)+5))="RMMS",1,IF(MID('CFR - XML import'!$A77,LEN("    &lt;InputSystem&gt;")+1,LEN('CFR - XML import'!$A77)-(LEN("    &lt;InputSystem&gt;")+LEN($CF$4)+1))="SIMS",2,0))),0,IF(MID('CFR - XML import'!$A77,LEN($CF$4)+5,LEN('CFR - XML import'!$A77)-(2*LEN($CF$4)+5))="RMMS",1,IF(MID('CFR - XML import'!$A77,LEN("    &lt;InputSystem&gt;")+1,LEN('CFR - XML import'!$A77)-(LEN("    &lt;InputSystem&gt;")+LEN($CF$4)+1))="SIMS",2,0)))</f>
        <v>0</v>
      </c>
      <c r="CH83" s="140">
        <f>IF(ISERROR(FIND(CH$3,'CFR - XML import'!$A77)),0,MID('CFR - XML import'!$A77,SEARCH("&gt;",'CFR - XML import'!$A77,1)+1,SEARCH("/",'CFR - XML import'!$A77,1)-SEARCH("&gt;",'CFR - XML import'!$A77,1)-2))</f>
        <v>0</v>
      </c>
      <c r="CI83" s="140">
        <f>IF(ISERROR(FIND(CI$3,'CFR - XML import'!$A77)),0,MID('CFR - XML import'!$A77,SEARCH("&gt;",'CFR - XML import'!$A77,1)+1,SEARCH("/",'CFR - XML import'!$A77,1)-SEARCH("&gt;",'CFR - XML import'!$A77,1)-2))</f>
        <v>0</v>
      </c>
      <c r="CJ83" s="140">
        <f>IF(ISERROR(FIND(CJ$3,'CFR - XML import'!$A77)),0,MID('CFR - XML import'!$A77,SEARCH("&gt;",'CFR - XML import'!$A77,1)+1,SEARCH("/",'CFR - XML import'!$A77,1)-SEARCH("&gt;",'CFR - XML import'!$A77,1)-2))</f>
        <v>0</v>
      </c>
      <c r="CK83" s="140">
        <f>IF(ISERROR(FIND(CK$3,'CFR - XML import'!$A77)),0,MID('CFR - XML import'!$A77,SEARCH("&gt;",'CFR - XML import'!$A77,1)+1,SEARCH("/",'CFR - XML import'!$A77,1)-SEARCH("&gt;",'CFR - XML import'!$A77,1)-2))</f>
        <v>0</v>
      </c>
      <c r="CL83" s="140">
        <f>IF(ISERROR(FIND(CL$3,'CFR - XML import'!$A77)),0,MID('CFR - XML import'!$A77,SEARCH("&gt;",'CFR - XML import'!$A77,1)+1,SEARCH("/",'CFR - XML import'!$A77,1)-SEARCH("&gt;",'CFR - XML import'!$A77,1)-2))</f>
        <v>0</v>
      </c>
      <c r="CM83" s="140">
        <f>IF(ISERROR(FIND(CM$3,'CFR - XML import'!$A77)),0,MID('CFR - XML import'!$A77,SEARCH("&gt;",'CFR - XML import'!$A77,1)+1,SEARCH("/",'CFR - XML import'!$A77,1)-SEARCH("&gt;",'CFR - XML import'!$A77,1)-2))</f>
        <v>0</v>
      </c>
    </row>
    <row r="84" spans="1:91" x14ac:dyDescent="0.2">
      <c r="A84" s="139" t="str">
        <f>IF(AND('CFR - XML import'!A78&lt;&gt;"",LEFT('CFR - XML import'!A78,1)&lt;&gt;"&lt;",LEFT('CFR - XML import'!A78,3)&lt;&gt;"  &lt;",LEFT('CFR - XML import'!A78,5)&lt;&gt;"    &lt;",LEFT('CFR - XML import'!A78,7)&lt;&gt;"      &lt;",LEFT('CFR - XML import'!A78,9)&lt;&gt;"        &lt;",$B$1="SIMS"),'CFR - XML import'!A78,IF(AND(LEFT('CFR - XML import'!A78,9)="&lt;Details&gt;",$B$1="RM"),'CFR - XML import'!A78,""))</f>
        <v/>
      </c>
      <c r="B84" s="140">
        <f>IF(ISERROR(FIND(B$3,'CFR - XML import'!$A78)),0,VALUE(MID('CFR - XML import'!$A78,SEARCH("&gt;",'CFR - XML import'!$A78,1)+1,SEARCH("/",'CFR - XML import'!$A78,1)-SEARCH("&gt;",'CFR - XML import'!$A78,1)-2)))</f>
        <v>0</v>
      </c>
      <c r="D84" s="140">
        <f>IF(ISERROR(FIND(D$3,'CFR - XML import'!$A78)),0,MID('CFR - XML import'!$A78,SEARCH("&gt;",'CFR - XML import'!$A78,1)+1,SEARCH("/",'CFR - XML import'!$A78,1)-SEARCH("&gt;",'CFR - XML import'!$A78,1)-2))</f>
        <v>0</v>
      </c>
      <c r="E84" s="140">
        <f>IF(ISERROR(FIND(E$3,'CFR - XML import'!$A78)),0,MID('CFR - XML import'!$A78,SEARCH("&gt;",'CFR - XML import'!$A78,1)+1,SEARCH("/",'CFR - XML import'!$A78,1)-SEARCH("&gt;",'CFR - XML import'!$A78,1)-2))</f>
        <v>0</v>
      </c>
      <c r="F84" s="141">
        <f>IF($B$1="SIMS",IF(ISERROR(FIND(F$3,'CFR - XML import'!$A78)),0,VALUE(MID('CFR - XML import'!$A78,15,10))),IF(ISERROR(FIND(F$3,'CFR - XML import'!$A78)),0,VALUE(MID('CFR - XML import'!$A78,15,10))))</f>
        <v>0</v>
      </c>
      <c r="G84" s="140">
        <f>IF(ISERROR(FIND(G$3,'CFR - XML import'!$A78)),0,VALUE(MID('CFR - XML import'!$A78,SEARCH("&gt;",'CFR - XML import'!$A78,1)+1,SEARCH("/",'CFR - XML import'!$A78,1)-SEARCH("&gt;",'CFR - XML import'!$A78,1)-2)))</f>
        <v>0</v>
      </c>
      <c r="H84" s="140">
        <f>IF(ISERROR(FIND(H$3,'CFR - XML import'!$A78)),0,VALUE(MID('CFR - XML import'!$A78,SEARCH("&gt;",'CFR - XML import'!$A78,1)+1,SEARCH("/",'CFR - XML import'!$A78,1)-SEARCH("&gt;",'CFR - XML import'!$A78,1)-2)))</f>
        <v>0</v>
      </c>
      <c r="I84" s="140">
        <f>IF(ISERROR(FIND(I$3,'CFR - XML import'!$A78)),0,VALUE(MID('CFR - XML import'!$A78,SEARCH("&gt;",'CFR - XML import'!$A78,1)+1,SEARCH("/",'CFR - XML import'!$A78,1)-SEARCH("&gt;",'CFR - XML import'!$A78,1)-2)))</f>
        <v>0</v>
      </c>
      <c r="J84" s="140">
        <f>IF(ISERROR(FIND(J$3,'CFR - XML import'!$A78)),0,VALUE(MID('CFR - XML import'!$A78,SEARCH("&gt;",'CFR - XML import'!$A78,1)+1,SEARCH("/",'CFR - XML import'!$A78,1)-SEARCH("&gt;",'CFR - XML import'!$A78,1)-2)))</f>
        <v>0</v>
      </c>
      <c r="K84" s="140">
        <f>IF(ISERROR(FIND(K$3,'CFR - XML import'!$A78)),0,VALUE(MID('CFR - XML import'!$A78,SEARCH("&gt;",'CFR - XML import'!$A78,1)+1,SEARCH("/",'CFR - XML import'!$A78,1)-SEARCH("&gt;",'CFR - XML import'!$A78,1)-2)))</f>
        <v>0</v>
      </c>
      <c r="L84" s="140">
        <f>IF(ISERROR(FIND(L$3,'CFR - XML import'!$A78)),0,VALUE(MID('CFR - XML import'!$A78,SEARCH("&gt;",'CFR - XML import'!$A78,1)+1,SEARCH("/",'CFR - XML import'!$A78,1)-SEARCH("&gt;",'CFR - XML import'!$A78,1)-2)))</f>
        <v>0</v>
      </c>
      <c r="M84" s="140">
        <f>IF(ISERROR(FIND(M$3,'CFR - XML import'!$A78)),0,VALUE(MID('CFR - XML import'!$A78,SEARCH("&gt;",'CFR - XML import'!$A78,1)+1,SEARCH("/",'CFR - XML import'!$A78,1)-SEARCH("&gt;",'CFR - XML import'!$A78,1)-2)))</f>
        <v>0</v>
      </c>
      <c r="N84" s="140">
        <f>IF(ISERROR(FIND(N$3,'CFR - XML import'!$A78)),0,VALUE(MID('CFR - XML import'!$A78,SEARCH("&gt;",'CFR - XML import'!$A78,1)+1,SEARCH("/",'CFR - XML import'!$A78,1)-SEARCH("&gt;",'CFR - XML import'!$A78,1)-2)))</f>
        <v>0</v>
      </c>
      <c r="O84" s="140">
        <f>IF(ISERROR(FIND(O$3,'CFR - XML import'!$A78)),0,VALUE(MID('CFR - XML import'!$A78,SEARCH("&gt;",'CFR - XML import'!$A78,1)+1,SEARCH("/",'CFR - XML import'!$A78,1)-SEARCH("&gt;",'CFR - XML import'!$A78,1)-2)))</f>
        <v>0</v>
      </c>
      <c r="P84" s="140">
        <f>IF(ISERROR(FIND(P$3,'CFR - XML import'!$A78)),0,VALUE(MID('CFR - XML import'!$A78,SEARCH("&gt;",'CFR - XML import'!$A78,1)+1,SEARCH("/",'CFR - XML import'!$A78,1)-SEARCH("&gt;",'CFR - XML import'!$A78,1)-2)))</f>
        <v>0</v>
      </c>
      <c r="Q84" s="140">
        <f>IF(ISERROR(FIND(Q$3,'CFR - XML import'!$A78)),0,VALUE(MID('CFR - XML import'!$A78,SEARCH("&gt;",'CFR - XML import'!$A78,1)+1,SEARCH("/",'CFR - XML import'!$A78,1)-SEARCH("&gt;",'CFR - XML import'!$A78,1)-2)))</f>
        <v>0</v>
      </c>
      <c r="R84" s="140">
        <f>IF(ISERROR(FIND(R$3,'CFR - XML import'!$A78)),0,VALUE(MID('CFR - XML import'!$A78,SEARCH("&gt;",'CFR - XML import'!$A78,1)+1,SEARCH("/",'CFR - XML import'!$A78,1)-SEARCH("&gt;",'CFR - XML import'!$A78,1)-2)))</f>
        <v>0</v>
      </c>
      <c r="S84" s="140">
        <f>IF(ISERROR(FIND(S$3,'CFR - XML import'!$A78)),0,VALUE(MID('CFR - XML import'!$A78,SEARCH("&gt;",'CFR - XML import'!$A78,1)+1,SEARCH("/",'CFR - XML import'!$A78,1)-SEARCH("&gt;",'CFR - XML import'!$A78,1)-2)))</f>
        <v>0</v>
      </c>
      <c r="T84" s="140">
        <f>IF(ISERROR(FIND(T$3,'CFR - XML import'!$A78)),0,VALUE(MID('CFR - XML import'!$A78,SEARCH("&gt;",'CFR - XML import'!$A78,1)+1,SEARCH("/",'CFR - XML import'!$A78,1)-SEARCH("&gt;",'CFR - XML import'!$A78,1)-2)))</f>
        <v>0</v>
      </c>
      <c r="U84" s="140">
        <f>IF(ISERROR(FIND(U$3,'CFR - XML import'!$A78)),0,VALUE(MID('CFR - XML import'!$A78,SEARCH("&gt;",'CFR - XML import'!$A78,1)+1,SEARCH("/",'CFR - XML import'!$A78,1)-SEARCH("&gt;",'CFR - XML import'!$A78,1)-2)))</f>
        <v>0</v>
      </c>
      <c r="V84" s="140">
        <f>IF(ISERROR(FIND(V$3,'CFR - XML import'!$A78)),0,VALUE(MID('CFR - XML import'!$A78,SEARCH("&gt;",'CFR - XML import'!$A78,1)+1,SEARCH("/",'CFR - XML import'!$A78,1)-SEARCH("&gt;",'CFR - XML import'!$A78,1)-2)))</f>
        <v>0</v>
      </c>
      <c r="W84" s="140">
        <f>IF(ISERROR(FIND(W$3,'CFR - XML import'!$A78)),0,VALUE(MID('CFR - XML import'!$A78,SEARCH("&gt;",'CFR - XML import'!$A78,1)+1,SEARCH("/",'CFR - XML import'!$A78,1)-SEARCH("&gt;",'CFR - XML import'!$A78,1)-2)))</f>
        <v>0</v>
      </c>
      <c r="X84" s="140"/>
      <c r="Y84" s="140">
        <f>IF(ISERROR(FIND(Y$3,'CFR - XML import'!$A78)),0,VALUE(MID('CFR - XML import'!$A78,SEARCH("&gt;",'CFR - XML import'!$A78,1)+1,SEARCH("/",'CFR - XML import'!$A78,1)-SEARCH("&gt;",'CFR - XML import'!$A78,1)-2)))</f>
        <v>0</v>
      </c>
      <c r="Z84" s="140">
        <f>IF(ISERROR(FIND(Z$3,'CFR - XML import'!$A78)),0,VALUE(MID('CFR - XML import'!$A78,SEARCH("&gt;",'CFR - XML import'!$A78,1)+1,SEARCH("/",'CFR - XML import'!$A78,1)-SEARCH("&gt;",'CFR - XML import'!$A78,1)-2)))</f>
        <v>0</v>
      </c>
      <c r="AA84" s="140">
        <f>IF(ISERROR(FIND(AA$3,'CFR - XML import'!$A78)),0,VALUE(MID('CFR - XML import'!$A78,SEARCH("&gt;",'CFR - XML import'!$A78,1)+1,SEARCH("/",'CFR - XML import'!$A78,1)-SEARCH("&gt;",'CFR - XML import'!$A78,1)-2)))</f>
        <v>0</v>
      </c>
      <c r="AB84" s="140">
        <f>IF(ISERROR(FIND(AB$3,'CFR - XML import'!$A78)),0,VALUE(MID('CFR - XML import'!$A78,SEARCH("&gt;",'CFR - XML import'!$A78,1)+1,SEARCH("/",'CFR - XML import'!$A78,1)-SEARCH("&gt;",'CFR - XML import'!$A78,1)-2)))</f>
        <v>0</v>
      </c>
      <c r="AC84" s="140">
        <f>IF(ISERROR(FIND(AC$3,'CFR - XML import'!$A78)),0,VALUE(MID('CFR - XML import'!$A78,SEARCH("&gt;",'CFR - XML import'!$A78,1)+1,SEARCH("/",'CFR - XML import'!$A78,1)-SEARCH("&gt;",'CFR - XML import'!$A78,1)-2)))</f>
        <v>0</v>
      </c>
      <c r="AD84" s="140">
        <f>IF(ISERROR(FIND(AD$3,'CFR - XML import'!$A78)),0,VALUE(MID('CFR - XML import'!$A78,SEARCH("&gt;",'CFR - XML import'!$A78,1)+1,SEARCH("/",'CFR - XML import'!$A78,1)-SEARCH("&gt;",'CFR - XML import'!$A78,1)-2)))</f>
        <v>0</v>
      </c>
      <c r="AE84" s="140">
        <f>IF(ISERROR(FIND(AE$3,'CFR - XML import'!$A78)),0,VALUE(MID('CFR - XML import'!$A78,SEARCH("&gt;",'CFR - XML import'!$A78,1)+1,SEARCH("/",'CFR - XML import'!$A78,1)-SEARCH("&gt;",'CFR - XML import'!$A78,1)-2)))</f>
        <v>0</v>
      </c>
      <c r="AF84" s="140">
        <f>IF(ISERROR(FIND(AF$3,'CFR - XML import'!$A78)),0,VALUE(MID('CFR - XML import'!$A78,SEARCH("&gt;",'CFR - XML import'!$A78,1)+1,SEARCH("/",'CFR - XML import'!$A78,1)-SEARCH("&gt;",'CFR - XML import'!$A78,1)-2)))</f>
        <v>0</v>
      </c>
      <c r="AG84" s="140">
        <f>IF(ISERROR(FIND(AG$3,'CFR - XML import'!$A78)),0,VALUE(MID('CFR - XML import'!$A78,SEARCH("&gt;",'CFR - XML import'!$A78,1)+1,SEARCH("/",'CFR - XML import'!$A78,1)-SEARCH("&gt;",'CFR - XML import'!$A78,1)-2)))</f>
        <v>0</v>
      </c>
      <c r="AH84" s="140">
        <f>IF(ISERROR(FIND(AH$3,'CFR - XML import'!$A78)),0,VALUE(MID('CFR - XML import'!$A78,SEARCH("&gt;",'CFR - XML import'!$A78,1)+1,SEARCH("/",'CFR - XML import'!$A78,1)-SEARCH("&gt;",'CFR - XML import'!$A78,1)-2)))</f>
        <v>0</v>
      </c>
      <c r="AI84" s="140">
        <f>IF(ISERROR(FIND(AI$3,'CFR - XML import'!$A78)),0,VALUE(MID('CFR - XML import'!$A78,SEARCH("&gt;",'CFR - XML import'!$A78,1)+1,SEARCH("/",'CFR - XML import'!$A78,1)-SEARCH("&gt;",'CFR - XML import'!$A78,1)-2)))</f>
        <v>0</v>
      </c>
      <c r="AJ84" s="140">
        <f>IF(ISERROR(FIND(AJ$3,'CFR - XML import'!$A78)),0,VALUE(MID('CFR - XML import'!$A78,SEARCH("&gt;",'CFR - XML import'!$A78,1)+1,SEARCH("/",'CFR - XML import'!$A78,1)-SEARCH("&gt;",'CFR - XML import'!$A78,1)-2)))</f>
        <v>0</v>
      </c>
      <c r="AK84" s="140">
        <f>IF(ISERROR(FIND(AK$3,'CFR - XML import'!$A78)),0,VALUE(MID('CFR - XML import'!$A78,SEARCH("&gt;",'CFR - XML import'!$A78,1)+1,SEARCH("/",'CFR - XML import'!$A78,1)-SEARCH("&gt;",'CFR - XML import'!$A78,1)-2)))</f>
        <v>0</v>
      </c>
      <c r="AL84" s="140">
        <f>IF(ISERROR(FIND(AL$3,'CFR - XML import'!$A78)),0,VALUE(MID('CFR - XML import'!$A78,SEARCH("&gt;",'CFR - XML import'!$A78,1)+1,SEARCH("/",'CFR - XML import'!$A78,1)-SEARCH("&gt;",'CFR - XML import'!$A78,1)-2)))</f>
        <v>0</v>
      </c>
      <c r="AM84" s="140">
        <f>IF(ISERROR(FIND(AM$3,'CFR - XML import'!$A78)),0,VALUE(MID('CFR - XML import'!$A78,SEARCH("&gt;",'CFR - XML import'!$A78,1)+1,SEARCH("/",'CFR - XML import'!$A78,1)-SEARCH("&gt;",'CFR - XML import'!$A78,1)-2)))</f>
        <v>0</v>
      </c>
      <c r="AN84" s="140">
        <f>IF(ISERROR(FIND(AN$3,'CFR - XML import'!$A78)),0,VALUE(MID('CFR - XML import'!$A78,SEARCH("&gt;",'CFR - XML import'!$A78,1)+1,SEARCH("/",'CFR - XML import'!$A78,1)-SEARCH("&gt;",'CFR - XML import'!$A78,1)-2)))</f>
        <v>0</v>
      </c>
      <c r="AO84" s="140">
        <f>IF(ISERROR(FIND(AO$3,'CFR - XML import'!$A78)),0,VALUE(MID('CFR - XML import'!$A78,SEARCH("&gt;",'CFR - XML import'!$A78,1)+1,SEARCH("/",'CFR - XML import'!$A78,1)-SEARCH("&gt;",'CFR - XML import'!$A78,1)-2)))</f>
        <v>0</v>
      </c>
      <c r="AP84" s="140">
        <f>IF(ISERROR(FIND(AP$3,'CFR - XML import'!$A78)),0,VALUE(MID('CFR - XML import'!$A78,SEARCH("&gt;",'CFR - XML import'!$A78,1)+1,SEARCH("/",'CFR - XML import'!$A78,1)-SEARCH("&gt;",'CFR - XML import'!$A78,1)-2)))</f>
        <v>0</v>
      </c>
      <c r="AQ84" s="140">
        <f>IF(ISERROR(FIND(AQ$3,'CFR - XML import'!$A78)),0,VALUE(MID('CFR - XML import'!$A78,SEARCH("&gt;",'CFR - XML import'!$A78,1)+1,SEARCH("/",'CFR - XML import'!$A78,1)-SEARCH("&gt;",'CFR - XML import'!$A78,1)-2)))</f>
        <v>0</v>
      </c>
      <c r="AR84" s="140">
        <f>IF(ISERROR(FIND(AR$3,'CFR - XML import'!$A78)),0,VALUE(MID('CFR - XML import'!$A78,SEARCH("&gt;",'CFR - XML import'!$A78,1)+1,SEARCH("/",'CFR - XML import'!$A78,1)-SEARCH("&gt;",'CFR - XML import'!$A78,1)-2)))</f>
        <v>0</v>
      </c>
      <c r="AS84" s="140">
        <f>IF(ISERROR(FIND(AS$3,'CFR - XML import'!$A78)),0,VALUE(MID('CFR - XML import'!$A78,SEARCH("&gt;",'CFR - XML import'!$A78,1)+1,SEARCH("/",'CFR - XML import'!$A78,1)-SEARCH("&gt;",'CFR - XML import'!$A78,1)-2)))</f>
        <v>0</v>
      </c>
      <c r="AT84" s="140">
        <f>IF(ISERROR(FIND(AT$3,'CFR - XML import'!$A78)),0,VALUE(MID('CFR - XML import'!$A78,SEARCH("&gt;",'CFR - XML import'!$A78,1)+1,SEARCH("/",'CFR - XML import'!$A78,1)-SEARCH("&gt;",'CFR - XML import'!$A78,1)-2)))</f>
        <v>0</v>
      </c>
      <c r="AU84" s="140">
        <f>IF(ISERROR(FIND(AU$3,'CFR - XML import'!$A78)),0,VALUE(MID('CFR - XML import'!$A78,SEARCH("&gt;",'CFR - XML import'!$A78,1)+1,SEARCH("/",'CFR - XML import'!$A78,1)-SEARCH("&gt;",'CFR - XML import'!$A78,1)-2)))</f>
        <v>0</v>
      </c>
      <c r="AV84" s="140">
        <f>IF(ISERROR(FIND(AV$3,'CFR - XML import'!$A78)),0,VALUE(MID('CFR - XML import'!$A78,SEARCH("&gt;",'CFR - XML import'!$A78,1)+1,SEARCH("/",'CFR - XML import'!$A78,1)-SEARCH("&gt;",'CFR - XML import'!$A78,1)-2)))</f>
        <v>0</v>
      </c>
      <c r="AW84" s="140">
        <f>IF(ISERROR(FIND(AW$3,'CFR - XML import'!$A78)),0,VALUE(MID('CFR - XML import'!$A78,SEARCH("&gt;",'CFR - XML import'!$A78,1)+1,SEARCH("/",'CFR - XML import'!$A78,1)-SEARCH("&gt;",'CFR - XML import'!$A78,1)-2)))</f>
        <v>0</v>
      </c>
      <c r="AX84" s="140">
        <f>IF(ISERROR(FIND(AX$3,'CFR - XML import'!$A78)),0,VALUE(MID('CFR - XML import'!$A78,SEARCH("&gt;",'CFR - XML import'!$A78,1)+1,SEARCH("/",'CFR - XML import'!$A78,1)-SEARCH("&gt;",'CFR - XML import'!$A78,1)-2)))</f>
        <v>0</v>
      </c>
      <c r="AY84" s="140">
        <f>IF(ISERROR(FIND(AY$3,'CFR - XML import'!$A78)),0,VALUE(MID('CFR - XML import'!$A78,SEARCH("&gt;",'CFR - XML import'!$A78,1)+1,SEARCH("/",'CFR - XML import'!$A78,1)-SEARCH("&gt;",'CFR - XML import'!$A78,1)-2)))</f>
        <v>0</v>
      </c>
      <c r="AZ84" s="140">
        <f>IF(ISERROR(FIND(AZ$3,'CFR - XML import'!$A78)),0,VALUE(MID('CFR - XML import'!$A78,SEARCH("&gt;",'CFR - XML import'!$A78,1)+1,SEARCH("/",'CFR - XML import'!$A78,1)-SEARCH("&gt;",'CFR - XML import'!$A78,1)-2)))</f>
        <v>0</v>
      </c>
      <c r="BA84" s="140">
        <f>IF(ISERROR(FIND(BA$3,'CFR - XML import'!$A78)),0,VALUE(MID('CFR - XML import'!$A78,SEARCH("&gt;",'CFR - XML import'!$A78,1)+1,SEARCH("/",'CFR - XML import'!$A78,1)-SEARCH("&gt;",'CFR - XML import'!$A78,1)-2)))</f>
        <v>0</v>
      </c>
      <c r="BB84" s="140">
        <f>IF(ISERROR(FIND(BB$3,'CFR - XML import'!$A78)),0,VALUE(MID('CFR - XML import'!$A78,SEARCH("&gt;",'CFR - XML import'!$A78,1)+1,SEARCH("/",'CFR - XML import'!$A78,1)-SEARCH("&gt;",'CFR - XML import'!$A78,1)-2)))</f>
        <v>0</v>
      </c>
      <c r="BC84" s="140">
        <f>IF(ISERROR(FIND(BC$3,'CFR - XML import'!$A78)),0,VALUE(MID('CFR - XML import'!$A78,SEARCH("&gt;",'CFR - XML import'!$A78,1)+1,SEARCH("/",'CFR - XML import'!$A78,1)-SEARCH("&gt;",'CFR - XML import'!$A78,1)-2)))</f>
        <v>0</v>
      </c>
      <c r="BD84" s="140">
        <f>IF(ISERROR(FIND(BD$3,'CFR - XML import'!$A78)),0,VALUE(MID('CFR - XML import'!$A78,SEARCH("&gt;",'CFR - XML import'!$A78,1)+1,SEARCH("/",'CFR - XML import'!$A78,1)-SEARCH("&gt;",'CFR - XML import'!$A78,1)-2)))</f>
        <v>0</v>
      </c>
      <c r="BE84" s="140">
        <f>IF(ISERROR(FIND(BE$3,'CFR - XML import'!$A78)),0,VALUE(MID('CFR - XML import'!$A78,SEARCH("&gt;",'CFR - XML import'!$A78,1)+1,SEARCH("/",'CFR - XML import'!$A78,1)-SEARCH("&gt;",'CFR - XML import'!$A78,1)-2)))</f>
        <v>0</v>
      </c>
      <c r="BF84" s="140">
        <f>IF(ISERROR(FIND(BF$3,'CFR - XML import'!$A78)),0,VALUE(MID('CFR - XML import'!$A78,SEARCH("&gt;",'CFR - XML import'!$A78,1)+1,SEARCH("/",'CFR - XML import'!$A78,1)-SEARCH("&gt;",'CFR - XML import'!$A78,1)-2)))</f>
        <v>0</v>
      </c>
      <c r="BG84" s="140">
        <f>IF(ISERROR(FIND(BG$3,'CFR - XML import'!$A78)),0,VALUE(MID('CFR - XML import'!$A78,SEARCH("&gt;",'CFR - XML import'!$A78,1)+1,SEARCH("/",'CFR - XML import'!$A78,1)-SEARCH("&gt;",'CFR - XML import'!$A78,1)-2)))</f>
        <v>0</v>
      </c>
      <c r="BH84" s="140">
        <f>IF(ISERROR(FIND(BH$3,'CFR - XML import'!$A78)),0,VALUE(MID('CFR - XML import'!$A78,SEARCH("&gt;",'CFR - XML import'!$A78,1)+1,SEARCH("/",'CFR - XML import'!$A78,1)-SEARCH("&gt;",'CFR - XML import'!$A78,1)-2)))</f>
        <v>0</v>
      </c>
      <c r="BI84" s="140">
        <f>IF(ISERROR(FIND(BI$3,'CFR - XML import'!$A78)),0,VALUE(MID('CFR - XML import'!$A78,SEARCH("&gt;",'CFR - XML import'!$A78,1)+1,SEARCH("/",'CFR - XML import'!$A78,1)-SEARCH("&gt;",'CFR - XML import'!$A78,1)-2)))</f>
        <v>0</v>
      </c>
      <c r="BJ84" s="140">
        <f>IF(ISERROR(FIND(BJ$3,'CFR - XML import'!$A78)),0,VALUE(MID('CFR - XML import'!$A78,SEARCH("&gt;",'CFR - XML import'!$A78,1)+1,SEARCH("/",'CFR - XML import'!$A78,1)-SEARCH("&gt;",'CFR - XML import'!$A78,1)-2)))</f>
        <v>0</v>
      </c>
      <c r="BK84" s="140">
        <f>IF(ISERROR(FIND(BK$3,'CFR - XML import'!$A78)),0,VALUE(MID('CFR - XML import'!$A78,SEARCH("&gt;",'CFR - XML import'!$A78,1)+1,SEARCH("/",'CFR - XML import'!$A78,1)-SEARCH("&gt;",'CFR - XML import'!$A78,1)-2)))</f>
        <v>0</v>
      </c>
      <c r="BL84" s="140">
        <f>IF(ISERROR(FIND(BL$3,'CFR - XML import'!$A78)),0,VALUE(MID('CFR - XML import'!$A78,SEARCH("&gt;",'CFR - XML import'!$A78,1)+1,SEARCH("/",'CFR - XML import'!$A78,1)-SEARCH("&gt;",'CFR - XML import'!$A78,1)-2)))</f>
        <v>0</v>
      </c>
      <c r="BM84" s="140">
        <f>IF(ISERROR(FIND(BM$3,'CFR - XML import'!$A78)),0,VALUE(MID('CFR - XML import'!$A78,SEARCH("&gt;",'CFR - XML import'!$A78,1)+1,SEARCH("/",'CFR - XML import'!$A78,1)-SEARCH("&gt;",'CFR - XML import'!$A78,1)-2)))</f>
        <v>0</v>
      </c>
      <c r="BN84" s="140">
        <f>IF(ISERROR(FIND(BN$3,'CFR - XML import'!$A78)),0,VALUE(MID('CFR - XML import'!$A78,SEARCH("&gt;",'CFR - XML import'!$A78,1)+1,SEARCH("/",'CFR - XML import'!$A78,1)-SEARCH("&gt;",'CFR - XML import'!$A78,1)-2)))</f>
        <v>0</v>
      </c>
      <c r="BO84" s="140">
        <f>IF(ISERROR(FIND(BO$3,'CFR - XML import'!$A78)),0,VALUE(MID('CFR - XML import'!$A78,SEARCH("&gt;",'CFR - XML import'!$A78,1)+1,SEARCH("/",'CFR - XML import'!$A78,1)-SEARCH("&gt;",'CFR - XML import'!$A78,1)-2)))</f>
        <v>0</v>
      </c>
      <c r="BP84" s="140">
        <f>IF(ISERROR(FIND(BP$3,'CFR - XML import'!$A78)),0,VALUE(MID('CFR - XML import'!$A78,SEARCH("&gt;",'CFR - XML import'!$A78,1)+1,SEARCH("/",'CFR - XML import'!$A78,1)-SEARCH("&gt;",'CFR - XML import'!$A78,1)-2)))</f>
        <v>0</v>
      </c>
      <c r="BQ84" s="140">
        <f>IF(ISERROR(FIND(BQ$3,'CFR - XML import'!$A78)),0,VALUE(MID('CFR - XML import'!$A78,SEARCH("&gt;",'CFR - XML import'!$A78,1)+1,SEARCH("/",'CFR - XML import'!$A78,1)-SEARCH("&gt;",'CFR - XML import'!$A78,1)-2)))</f>
        <v>0</v>
      </c>
      <c r="BR84" s="140">
        <f>IF(ISERROR(FIND(BR$3,'CFR - XML import'!$A78)),0,VALUE(MID('CFR - XML import'!$A78,SEARCH("&gt;",'CFR - XML import'!$A78,1)+1,SEARCH("/",'CFR - XML import'!$A78,1)-SEARCH("&gt;",'CFR - XML import'!$A78,1)-2)))</f>
        <v>0</v>
      </c>
      <c r="BS84" s="140">
        <f>IF(ISERROR(FIND(BS$3,'CFR - XML import'!$A78)),0,VALUE(MID('CFR - XML import'!$A78,SEARCH("&gt;",'CFR - XML import'!$A78,1)+1,SEARCH("/",'CFR - XML import'!$A78,1)-SEARCH("&gt;",'CFR - XML import'!$A78,1)-2)))</f>
        <v>0</v>
      </c>
      <c r="BT84" s="140">
        <f>IF(ISERROR(FIND(BT$3,'CFR - XML import'!$A78)),0,VALUE(MID('CFR - XML import'!$A78,SEARCH("&gt;",'CFR - XML import'!$A78,1)+1,SEARCH("/",'CFR - XML import'!$A78,1)-SEARCH("&gt;",'CFR - XML import'!$A78,1)-2)))</f>
        <v>0</v>
      </c>
      <c r="BU84" s="140">
        <f>IF(ISERROR(FIND(BU$3,'CFR - XML import'!$A78)),0,VALUE(MID('CFR - XML import'!$A78,SEARCH("&gt;",'CFR - XML import'!$A78,1)+1,SEARCH("/",'CFR - XML import'!$A78,1)-SEARCH("&gt;",'CFR - XML import'!$A78,1)-2)))</f>
        <v>0</v>
      </c>
      <c r="BV84" s="140">
        <f>IF(ISERROR(FIND(BV$3,'CFR - XML import'!$A78)),0,VALUE(MID('CFR - XML import'!$A78,SEARCH("&gt;",'CFR - XML import'!$A78,1)+1,SEARCH("/",'CFR - XML import'!$A78,1)-SEARCH("&gt;",'CFR - XML import'!$A78,1)-2)))</f>
        <v>0</v>
      </c>
      <c r="BW84" s="140">
        <f>IF(ISERROR(FIND(BW$3,'CFR - XML import'!$A78)),0,VALUE(MID('CFR - XML import'!$A78,SEARCH("&gt;",'CFR - XML import'!$A78,1)+1,SEARCH("/",'CFR - XML import'!$A78,1)-SEARCH("&gt;",'CFR - XML import'!$A78,1)-2)))</f>
        <v>0</v>
      </c>
      <c r="BX84" s="140">
        <f>IF(ISERROR(FIND(BX$3,'CFR - XML import'!$A78)),0,VALUE(MID('CFR - XML import'!$A78,SEARCH("&gt;",'CFR - XML import'!$A78,1)+1,SEARCH("/",'CFR - XML import'!$A78,1)-SEARCH("&gt;",'CFR - XML import'!$A78,1)-2)))</f>
        <v>0</v>
      </c>
      <c r="BY84" s="140">
        <f>IF(ISERROR(FIND(BY$3,'CFR - XML import'!$A78)),0,VALUE(MID('CFR - XML import'!$A78,SEARCH("&gt;",'CFR - XML import'!$A78,1)+1,SEARCH("/",'CFR - XML import'!$A78,1)-SEARCH("&gt;",'CFR - XML import'!$A78,1)-2)))</f>
        <v>0</v>
      </c>
      <c r="BZ84" s="140">
        <f>IF(ISERROR(FIND(BZ$3,'CFR - XML import'!$A78)),0,VALUE(MID('CFR - XML import'!$A78,SEARCH("&gt;",'CFR - XML import'!$A78,1)+1,SEARCH("/",'CFR - XML import'!$A78,1)-SEARCH("&gt;",'CFR - XML import'!$A78,1)-2)))</f>
        <v>0</v>
      </c>
      <c r="CG84" s="142">
        <f>IF(ISERROR(IF(MID('CFR - XML import'!$A78,LEN($CF$4)+5,LEN('CFR - XML import'!$A78)-(2*LEN($CF$4)+5))="RMMS",1,IF(MID('CFR - XML import'!$A78,LEN("    &lt;InputSystem&gt;")+1,LEN('CFR - XML import'!$A78)-(LEN("    &lt;InputSystem&gt;")+LEN($CF$4)+1))="SIMS",2,0))),0,IF(MID('CFR - XML import'!$A78,LEN($CF$4)+5,LEN('CFR - XML import'!$A78)-(2*LEN($CF$4)+5))="RMMS",1,IF(MID('CFR - XML import'!$A78,LEN("    &lt;InputSystem&gt;")+1,LEN('CFR - XML import'!$A78)-(LEN("    &lt;InputSystem&gt;")+LEN($CF$4)+1))="SIMS",2,0)))</f>
        <v>0</v>
      </c>
      <c r="CH84" s="140">
        <f>IF(ISERROR(FIND(CH$3,'CFR - XML import'!$A78)),0,MID('CFR - XML import'!$A78,SEARCH("&gt;",'CFR - XML import'!$A78,1)+1,SEARCH("/",'CFR - XML import'!$A78,1)-SEARCH("&gt;",'CFR - XML import'!$A78,1)-2))</f>
        <v>0</v>
      </c>
      <c r="CI84" s="140">
        <f>IF(ISERROR(FIND(CI$3,'CFR - XML import'!$A78)),0,MID('CFR - XML import'!$A78,SEARCH("&gt;",'CFR - XML import'!$A78,1)+1,SEARCH("/",'CFR - XML import'!$A78,1)-SEARCH("&gt;",'CFR - XML import'!$A78,1)-2))</f>
        <v>0</v>
      </c>
      <c r="CJ84" s="140">
        <f>IF(ISERROR(FIND(CJ$3,'CFR - XML import'!$A78)),0,MID('CFR - XML import'!$A78,SEARCH("&gt;",'CFR - XML import'!$A78,1)+1,SEARCH("/",'CFR - XML import'!$A78,1)-SEARCH("&gt;",'CFR - XML import'!$A78,1)-2))</f>
        <v>0</v>
      </c>
      <c r="CK84" s="140">
        <f>IF(ISERROR(FIND(CK$3,'CFR - XML import'!$A78)),0,MID('CFR - XML import'!$A78,SEARCH("&gt;",'CFR - XML import'!$A78,1)+1,SEARCH("/",'CFR - XML import'!$A78,1)-SEARCH("&gt;",'CFR - XML import'!$A78,1)-2))</f>
        <v>0</v>
      </c>
      <c r="CL84" s="140">
        <f>IF(ISERROR(FIND(CL$3,'CFR - XML import'!$A78)),0,MID('CFR - XML import'!$A78,SEARCH("&gt;",'CFR - XML import'!$A78,1)+1,SEARCH("/",'CFR - XML import'!$A78,1)-SEARCH("&gt;",'CFR - XML import'!$A78,1)-2))</f>
        <v>0</v>
      </c>
      <c r="CM84" s="140">
        <f>IF(ISERROR(FIND(CM$3,'CFR - XML import'!$A78)),0,MID('CFR - XML import'!$A78,SEARCH("&gt;",'CFR - XML import'!$A78,1)+1,SEARCH("/",'CFR - XML import'!$A78,1)-SEARCH("&gt;",'CFR - XML import'!$A78,1)-2))</f>
        <v>0</v>
      </c>
    </row>
    <row r="85" spans="1:91" x14ac:dyDescent="0.2">
      <c r="A85" s="139" t="str">
        <f>IF(AND('CFR - XML import'!A79&lt;&gt;"",LEFT('CFR - XML import'!A79,1)&lt;&gt;"&lt;",LEFT('CFR - XML import'!A79,3)&lt;&gt;"  &lt;",LEFT('CFR - XML import'!A79,5)&lt;&gt;"    &lt;",LEFT('CFR - XML import'!A79,7)&lt;&gt;"      &lt;",LEFT('CFR - XML import'!A79,9)&lt;&gt;"        &lt;",$B$1="SIMS"),'CFR - XML import'!A79,IF(AND(LEFT('CFR - XML import'!A79,9)="&lt;Details&gt;",$B$1="RM"),'CFR - XML import'!A79,""))</f>
        <v/>
      </c>
      <c r="B85" s="140">
        <f>IF(ISERROR(FIND(B$3,'CFR - XML import'!$A79)),0,VALUE(MID('CFR - XML import'!$A79,SEARCH("&gt;",'CFR - XML import'!$A79,1)+1,SEARCH("/",'CFR - XML import'!$A79,1)-SEARCH("&gt;",'CFR - XML import'!$A79,1)-2)))</f>
        <v>0</v>
      </c>
      <c r="D85" s="140">
        <f>IF(ISERROR(FIND(D$3,'CFR - XML import'!$A79)),0,MID('CFR - XML import'!$A79,SEARCH("&gt;",'CFR - XML import'!$A79,1)+1,SEARCH("/",'CFR - XML import'!$A79,1)-SEARCH("&gt;",'CFR - XML import'!$A79,1)-2))</f>
        <v>0</v>
      </c>
      <c r="E85" s="140">
        <f>IF(ISERROR(FIND(E$3,'CFR - XML import'!$A79)),0,MID('CFR - XML import'!$A79,SEARCH("&gt;",'CFR - XML import'!$A79,1)+1,SEARCH("/",'CFR - XML import'!$A79,1)-SEARCH("&gt;",'CFR - XML import'!$A79,1)-2))</f>
        <v>0</v>
      </c>
      <c r="F85" s="141">
        <f>IF($B$1="SIMS",IF(ISERROR(FIND(F$3,'CFR - XML import'!$A79)),0,VALUE(MID('CFR - XML import'!$A79,15,10))),IF(ISERROR(FIND(F$3,'CFR - XML import'!$A79)),0,VALUE(MID('CFR - XML import'!$A79,15,10))))</f>
        <v>0</v>
      </c>
      <c r="G85" s="140">
        <f>IF(ISERROR(FIND(G$3,'CFR - XML import'!$A79)),0,VALUE(MID('CFR - XML import'!$A79,SEARCH("&gt;",'CFR - XML import'!$A79,1)+1,SEARCH("/",'CFR - XML import'!$A79,1)-SEARCH("&gt;",'CFR - XML import'!$A79,1)-2)))</f>
        <v>0</v>
      </c>
      <c r="H85" s="140">
        <f>IF(ISERROR(FIND(H$3,'CFR - XML import'!$A79)),0,VALUE(MID('CFR - XML import'!$A79,SEARCH("&gt;",'CFR - XML import'!$A79,1)+1,SEARCH("/",'CFR - XML import'!$A79,1)-SEARCH("&gt;",'CFR - XML import'!$A79,1)-2)))</f>
        <v>0</v>
      </c>
      <c r="I85" s="140">
        <f>IF(ISERROR(FIND(I$3,'CFR - XML import'!$A79)),0,VALUE(MID('CFR - XML import'!$A79,SEARCH("&gt;",'CFR - XML import'!$A79,1)+1,SEARCH("/",'CFR - XML import'!$A79,1)-SEARCH("&gt;",'CFR - XML import'!$A79,1)-2)))</f>
        <v>0</v>
      </c>
      <c r="J85" s="140">
        <f>IF(ISERROR(FIND(J$3,'CFR - XML import'!$A79)),0,VALUE(MID('CFR - XML import'!$A79,SEARCH("&gt;",'CFR - XML import'!$A79,1)+1,SEARCH("/",'CFR - XML import'!$A79,1)-SEARCH("&gt;",'CFR - XML import'!$A79,1)-2)))</f>
        <v>0</v>
      </c>
      <c r="K85" s="140">
        <f>IF(ISERROR(FIND(K$3,'CFR - XML import'!$A79)),0,VALUE(MID('CFR - XML import'!$A79,SEARCH("&gt;",'CFR - XML import'!$A79,1)+1,SEARCH("/",'CFR - XML import'!$A79,1)-SEARCH("&gt;",'CFR - XML import'!$A79,1)-2)))</f>
        <v>0</v>
      </c>
      <c r="L85" s="140">
        <f>IF(ISERROR(FIND(L$3,'CFR - XML import'!$A79)),0,VALUE(MID('CFR - XML import'!$A79,SEARCH("&gt;",'CFR - XML import'!$A79,1)+1,SEARCH("/",'CFR - XML import'!$A79,1)-SEARCH("&gt;",'CFR - XML import'!$A79,1)-2)))</f>
        <v>0</v>
      </c>
      <c r="M85" s="140">
        <f>IF(ISERROR(FIND(M$3,'CFR - XML import'!$A79)),0,VALUE(MID('CFR - XML import'!$A79,SEARCH("&gt;",'CFR - XML import'!$A79,1)+1,SEARCH("/",'CFR - XML import'!$A79,1)-SEARCH("&gt;",'CFR - XML import'!$A79,1)-2)))</f>
        <v>0</v>
      </c>
      <c r="N85" s="140">
        <f>IF(ISERROR(FIND(N$3,'CFR - XML import'!$A79)),0,VALUE(MID('CFR - XML import'!$A79,SEARCH("&gt;",'CFR - XML import'!$A79,1)+1,SEARCH("/",'CFR - XML import'!$A79,1)-SEARCH("&gt;",'CFR - XML import'!$A79,1)-2)))</f>
        <v>0</v>
      </c>
      <c r="O85" s="140">
        <f>IF(ISERROR(FIND(O$3,'CFR - XML import'!$A79)),0,VALUE(MID('CFR - XML import'!$A79,SEARCH("&gt;",'CFR - XML import'!$A79,1)+1,SEARCH("/",'CFR - XML import'!$A79,1)-SEARCH("&gt;",'CFR - XML import'!$A79,1)-2)))</f>
        <v>0</v>
      </c>
      <c r="P85" s="140">
        <f>IF(ISERROR(FIND(P$3,'CFR - XML import'!$A79)),0,VALUE(MID('CFR - XML import'!$A79,SEARCH("&gt;",'CFR - XML import'!$A79,1)+1,SEARCH("/",'CFR - XML import'!$A79,1)-SEARCH("&gt;",'CFR - XML import'!$A79,1)-2)))</f>
        <v>0</v>
      </c>
      <c r="Q85" s="140">
        <f>IF(ISERROR(FIND(Q$3,'CFR - XML import'!$A79)),0,VALUE(MID('CFR - XML import'!$A79,SEARCH("&gt;",'CFR - XML import'!$A79,1)+1,SEARCH("/",'CFR - XML import'!$A79,1)-SEARCH("&gt;",'CFR - XML import'!$A79,1)-2)))</f>
        <v>0</v>
      </c>
      <c r="R85" s="140">
        <f>IF(ISERROR(FIND(R$3,'CFR - XML import'!$A79)),0,VALUE(MID('CFR - XML import'!$A79,SEARCH("&gt;",'CFR - XML import'!$A79,1)+1,SEARCH("/",'CFR - XML import'!$A79,1)-SEARCH("&gt;",'CFR - XML import'!$A79,1)-2)))</f>
        <v>0</v>
      </c>
      <c r="S85" s="140">
        <f>IF(ISERROR(FIND(S$3,'CFR - XML import'!$A79)),0,VALUE(MID('CFR - XML import'!$A79,SEARCH("&gt;",'CFR - XML import'!$A79,1)+1,SEARCH("/",'CFR - XML import'!$A79,1)-SEARCH("&gt;",'CFR - XML import'!$A79,1)-2)))</f>
        <v>0</v>
      </c>
      <c r="T85" s="140">
        <f>IF(ISERROR(FIND(T$3,'CFR - XML import'!$A79)),0,VALUE(MID('CFR - XML import'!$A79,SEARCH("&gt;",'CFR - XML import'!$A79,1)+1,SEARCH("/",'CFR - XML import'!$A79,1)-SEARCH("&gt;",'CFR - XML import'!$A79,1)-2)))</f>
        <v>0</v>
      </c>
      <c r="U85" s="140">
        <f>IF(ISERROR(FIND(U$3,'CFR - XML import'!$A79)),0,VALUE(MID('CFR - XML import'!$A79,SEARCH("&gt;",'CFR - XML import'!$A79,1)+1,SEARCH("/",'CFR - XML import'!$A79,1)-SEARCH("&gt;",'CFR - XML import'!$A79,1)-2)))</f>
        <v>0</v>
      </c>
      <c r="V85" s="140">
        <f>IF(ISERROR(FIND(V$3,'CFR - XML import'!$A79)),0,VALUE(MID('CFR - XML import'!$A79,SEARCH("&gt;",'CFR - XML import'!$A79,1)+1,SEARCH("/",'CFR - XML import'!$A79,1)-SEARCH("&gt;",'CFR - XML import'!$A79,1)-2)))</f>
        <v>0</v>
      </c>
      <c r="W85" s="140">
        <f>IF(ISERROR(FIND(W$3,'CFR - XML import'!$A79)),0,VALUE(MID('CFR - XML import'!$A79,SEARCH("&gt;",'CFR - XML import'!$A79,1)+1,SEARCH("/",'CFR - XML import'!$A79,1)-SEARCH("&gt;",'CFR - XML import'!$A79,1)-2)))</f>
        <v>0</v>
      </c>
      <c r="X85" s="140"/>
      <c r="Y85" s="140">
        <f>IF(ISERROR(FIND(Y$3,'CFR - XML import'!$A79)),0,VALUE(MID('CFR - XML import'!$A79,SEARCH("&gt;",'CFR - XML import'!$A79,1)+1,SEARCH("/",'CFR - XML import'!$A79,1)-SEARCH("&gt;",'CFR - XML import'!$A79,1)-2)))</f>
        <v>0</v>
      </c>
      <c r="Z85" s="140">
        <f>IF(ISERROR(FIND(Z$3,'CFR - XML import'!$A79)),0,VALUE(MID('CFR - XML import'!$A79,SEARCH("&gt;",'CFR - XML import'!$A79,1)+1,SEARCH("/",'CFR - XML import'!$A79,1)-SEARCH("&gt;",'CFR - XML import'!$A79,1)-2)))</f>
        <v>0</v>
      </c>
      <c r="AA85" s="140">
        <f>IF(ISERROR(FIND(AA$3,'CFR - XML import'!$A79)),0,VALUE(MID('CFR - XML import'!$A79,SEARCH("&gt;",'CFR - XML import'!$A79,1)+1,SEARCH("/",'CFR - XML import'!$A79,1)-SEARCH("&gt;",'CFR - XML import'!$A79,1)-2)))</f>
        <v>0</v>
      </c>
      <c r="AB85" s="140">
        <f>IF(ISERROR(FIND(AB$3,'CFR - XML import'!$A79)),0,VALUE(MID('CFR - XML import'!$A79,SEARCH("&gt;",'CFR - XML import'!$A79,1)+1,SEARCH("/",'CFR - XML import'!$A79,1)-SEARCH("&gt;",'CFR - XML import'!$A79,1)-2)))</f>
        <v>0</v>
      </c>
      <c r="AC85" s="140">
        <f>IF(ISERROR(FIND(AC$3,'CFR - XML import'!$A79)),0,VALUE(MID('CFR - XML import'!$A79,SEARCH("&gt;",'CFR - XML import'!$A79,1)+1,SEARCH("/",'CFR - XML import'!$A79,1)-SEARCH("&gt;",'CFR - XML import'!$A79,1)-2)))</f>
        <v>0</v>
      </c>
      <c r="AD85" s="140">
        <f>IF(ISERROR(FIND(AD$3,'CFR - XML import'!$A79)),0,VALUE(MID('CFR - XML import'!$A79,SEARCH("&gt;",'CFR - XML import'!$A79,1)+1,SEARCH("/",'CFR - XML import'!$A79,1)-SEARCH("&gt;",'CFR - XML import'!$A79,1)-2)))</f>
        <v>0</v>
      </c>
      <c r="AE85" s="140">
        <f>IF(ISERROR(FIND(AE$3,'CFR - XML import'!$A79)),0,VALUE(MID('CFR - XML import'!$A79,SEARCH("&gt;",'CFR - XML import'!$A79,1)+1,SEARCH("/",'CFR - XML import'!$A79,1)-SEARCH("&gt;",'CFR - XML import'!$A79,1)-2)))</f>
        <v>0</v>
      </c>
      <c r="AF85" s="140">
        <f>IF(ISERROR(FIND(AF$3,'CFR - XML import'!$A79)),0,VALUE(MID('CFR - XML import'!$A79,SEARCH("&gt;",'CFR - XML import'!$A79,1)+1,SEARCH("/",'CFR - XML import'!$A79,1)-SEARCH("&gt;",'CFR - XML import'!$A79,1)-2)))</f>
        <v>0</v>
      </c>
      <c r="AG85" s="140">
        <f>IF(ISERROR(FIND(AG$3,'CFR - XML import'!$A79)),0,VALUE(MID('CFR - XML import'!$A79,SEARCH("&gt;",'CFR - XML import'!$A79,1)+1,SEARCH("/",'CFR - XML import'!$A79,1)-SEARCH("&gt;",'CFR - XML import'!$A79,1)-2)))</f>
        <v>0</v>
      </c>
      <c r="AH85" s="140">
        <f>IF(ISERROR(FIND(AH$3,'CFR - XML import'!$A79)),0,VALUE(MID('CFR - XML import'!$A79,SEARCH("&gt;",'CFR - XML import'!$A79,1)+1,SEARCH("/",'CFR - XML import'!$A79,1)-SEARCH("&gt;",'CFR - XML import'!$A79,1)-2)))</f>
        <v>0</v>
      </c>
      <c r="AI85" s="140">
        <f>IF(ISERROR(FIND(AI$3,'CFR - XML import'!$A79)),0,VALUE(MID('CFR - XML import'!$A79,SEARCH("&gt;",'CFR - XML import'!$A79,1)+1,SEARCH("/",'CFR - XML import'!$A79,1)-SEARCH("&gt;",'CFR - XML import'!$A79,1)-2)))</f>
        <v>0</v>
      </c>
      <c r="AJ85" s="140">
        <f>IF(ISERROR(FIND(AJ$3,'CFR - XML import'!$A79)),0,VALUE(MID('CFR - XML import'!$A79,SEARCH("&gt;",'CFR - XML import'!$A79,1)+1,SEARCH("/",'CFR - XML import'!$A79,1)-SEARCH("&gt;",'CFR - XML import'!$A79,1)-2)))</f>
        <v>0</v>
      </c>
      <c r="AK85" s="140">
        <f>IF(ISERROR(FIND(AK$3,'CFR - XML import'!$A79)),0,VALUE(MID('CFR - XML import'!$A79,SEARCH("&gt;",'CFR - XML import'!$A79,1)+1,SEARCH("/",'CFR - XML import'!$A79,1)-SEARCH("&gt;",'CFR - XML import'!$A79,1)-2)))</f>
        <v>0</v>
      </c>
      <c r="AL85" s="140">
        <f>IF(ISERROR(FIND(AL$3,'CFR - XML import'!$A79)),0,VALUE(MID('CFR - XML import'!$A79,SEARCH("&gt;",'CFR - XML import'!$A79,1)+1,SEARCH("/",'CFR - XML import'!$A79,1)-SEARCH("&gt;",'CFR - XML import'!$A79,1)-2)))</f>
        <v>0</v>
      </c>
      <c r="AM85" s="140">
        <f>IF(ISERROR(FIND(AM$3,'CFR - XML import'!$A79)),0,VALUE(MID('CFR - XML import'!$A79,SEARCH("&gt;",'CFR - XML import'!$A79,1)+1,SEARCH("/",'CFR - XML import'!$A79,1)-SEARCH("&gt;",'CFR - XML import'!$A79,1)-2)))</f>
        <v>0</v>
      </c>
      <c r="AN85" s="140">
        <f>IF(ISERROR(FIND(AN$3,'CFR - XML import'!$A79)),0,VALUE(MID('CFR - XML import'!$A79,SEARCH("&gt;",'CFR - XML import'!$A79,1)+1,SEARCH("/",'CFR - XML import'!$A79,1)-SEARCH("&gt;",'CFR - XML import'!$A79,1)-2)))</f>
        <v>0</v>
      </c>
      <c r="AO85" s="140">
        <f>IF(ISERROR(FIND(AO$3,'CFR - XML import'!$A79)),0,VALUE(MID('CFR - XML import'!$A79,SEARCH("&gt;",'CFR - XML import'!$A79,1)+1,SEARCH("/",'CFR - XML import'!$A79,1)-SEARCH("&gt;",'CFR - XML import'!$A79,1)-2)))</f>
        <v>0</v>
      </c>
      <c r="AP85" s="140">
        <f>IF(ISERROR(FIND(AP$3,'CFR - XML import'!$A79)),0,VALUE(MID('CFR - XML import'!$A79,SEARCH("&gt;",'CFR - XML import'!$A79,1)+1,SEARCH("/",'CFR - XML import'!$A79,1)-SEARCH("&gt;",'CFR - XML import'!$A79,1)-2)))</f>
        <v>0</v>
      </c>
      <c r="AQ85" s="140">
        <f>IF(ISERROR(FIND(AQ$3,'CFR - XML import'!$A79)),0,VALUE(MID('CFR - XML import'!$A79,SEARCH("&gt;",'CFR - XML import'!$A79,1)+1,SEARCH("/",'CFR - XML import'!$A79,1)-SEARCH("&gt;",'CFR - XML import'!$A79,1)-2)))</f>
        <v>0</v>
      </c>
      <c r="AR85" s="140">
        <f>IF(ISERROR(FIND(AR$3,'CFR - XML import'!$A79)),0,VALUE(MID('CFR - XML import'!$A79,SEARCH("&gt;",'CFR - XML import'!$A79,1)+1,SEARCH("/",'CFR - XML import'!$A79,1)-SEARCH("&gt;",'CFR - XML import'!$A79,1)-2)))</f>
        <v>0</v>
      </c>
      <c r="AS85" s="140">
        <f>IF(ISERROR(FIND(AS$3,'CFR - XML import'!$A79)),0,VALUE(MID('CFR - XML import'!$A79,SEARCH("&gt;",'CFR - XML import'!$A79,1)+1,SEARCH("/",'CFR - XML import'!$A79,1)-SEARCH("&gt;",'CFR - XML import'!$A79,1)-2)))</f>
        <v>0</v>
      </c>
      <c r="AT85" s="140">
        <f>IF(ISERROR(FIND(AT$3,'CFR - XML import'!$A79)),0,VALUE(MID('CFR - XML import'!$A79,SEARCH("&gt;",'CFR - XML import'!$A79,1)+1,SEARCH("/",'CFR - XML import'!$A79,1)-SEARCH("&gt;",'CFR - XML import'!$A79,1)-2)))</f>
        <v>0</v>
      </c>
      <c r="AU85" s="140">
        <f>IF(ISERROR(FIND(AU$3,'CFR - XML import'!$A79)),0,VALUE(MID('CFR - XML import'!$A79,SEARCH("&gt;",'CFR - XML import'!$A79,1)+1,SEARCH("/",'CFR - XML import'!$A79,1)-SEARCH("&gt;",'CFR - XML import'!$A79,1)-2)))</f>
        <v>0</v>
      </c>
      <c r="AV85" s="140">
        <f>IF(ISERROR(FIND(AV$3,'CFR - XML import'!$A79)),0,VALUE(MID('CFR - XML import'!$A79,SEARCH("&gt;",'CFR - XML import'!$A79,1)+1,SEARCH("/",'CFR - XML import'!$A79,1)-SEARCH("&gt;",'CFR - XML import'!$A79,1)-2)))</f>
        <v>0</v>
      </c>
      <c r="AW85" s="140">
        <f>IF(ISERROR(FIND(AW$3,'CFR - XML import'!$A79)),0,VALUE(MID('CFR - XML import'!$A79,SEARCH("&gt;",'CFR - XML import'!$A79,1)+1,SEARCH("/",'CFR - XML import'!$A79,1)-SEARCH("&gt;",'CFR - XML import'!$A79,1)-2)))</f>
        <v>0</v>
      </c>
      <c r="AX85" s="140">
        <f>IF(ISERROR(FIND(AX$3,'CFR - XML import'!$A79)),0,VALUE(MID('CFR - XML import'!$A79,SEARCH("&gt;",'CFR - XML import'!$A79,1)+1,SEARCH("/",'CFR - XML import'!$A79,1)-SEARCH("&gt;",'CFR - XML import'!$A79,1)-2)))</f>
        <v>0</v>
      </c>
      <c r="AY85" s="140">
        <f>IF(ISERROR(FIND(AY$3,'CFR - XML import'!$A79)),0,VALUE(MID('CFR - XML import'!$A79,SEARCH("&gt;",'CFR - XML import'!$A79,1)+1,SEARCH("/",'CFR - XML import'!$A79,1)-SEARCH("&gt;",'CFR - XML import'!$A79,1)-2)))</f>
        <v>0</v>
      </c>
      <c r="AZ85" s="140">
        <f>IF(ISERROR(FIND(AZ$3,'CFR - XML import'!$A79)),0,VALUE(MID('CFR - XML import'!$A79,SEARCH("&gt;",'CFR - XML import'!$A79,1)+1,SEARCH("/",'CFR - XML import'!$A79,1)-SEARCH("&gt;",'CFR - XML import'!$A79,1)-2)))</f>
        <v>0</v>
      </c>
      <c r="BA85" s="140">
        <f>IF(ISERROR(FIND(BA$3,'CFR - XML import'!$A79)),0,VALUE(MID('CFR - XML import'!$A79,SEARCH("&gt;",'CFR - XML import'!$A79,1)+1,SEARCH("/",'CFR - XML import'!$A79,1)-SEARCH("&gt;",'CFR - XML import'!$A79,1)-2)))</f>
        <v>0</v>
      </c>
      <c r="BB85" s="140">
        <f>IF(ISERROR(FIND(BB$3,'CFR - XML import'!$A79)),0,VALUE(MID('CFR - XML import'!$A79,SEARCH("&gt;",'CFR - XML import'!$A79,1)+1,SEARCH("/",'CFR - XML import'!$A79,1)-SEARCH("&gt;",'CFR - XML import'!$A79,1)-2)))</f>
        <v>0</v>
      </c>
      <c r="BC85" s="140">
        <f>IF(ISERROR(FIND(BC$3,'CFR - XML import'!$A79)),0,VALUE(MID('CFR - XML import'!$A79,SEARCH("&gt;",'CFR - XML import'!$A79,1)+1,SEARCH("/",'CFR - XML import'!$A79,1)-SEARCH("&gt;",'CFR - XML import'!$A79,1)-2)))</f>
        <v>0</v>
      </c>
      <c r="BD85" s="140">
        <f>IF(ISERROR(FIND(BD$3,'CFR - XML import'!$A79)),0,VALUE(MID('CFR - XML import'!$A79,SEARCH("&gt;",'CFR - XML import'!$A79,1)+1,SEARCH("/",'CFR - XML import'!$A79,1)-SEARCH("&gt;",'CFR - XML import'!$A79,1)-2)))</f>
        <v>0</v>
      </c>
      <c r="BE85" s="140">
        <f>IF(ISERROR(FIND(BE$3,'CFR - XML import'!$A79)),0,VALUE(MID('CFR - XML import'!$A79,SEARCH("&gt;",'CFR - XML import'!$A79,1)+1,SEARCH("/",'CFR - XML import'!$A79,1)-SEARCH("&gt;",'CFR - XML import'!$A79,1)-2)))</f>
        <v>0</v>
      </c>
      <c r="BF85" s="140">
        <f>IF(ISERROR(FIND(BF$3,'CFR - XML import'!$A79)),0,VALUE(MID('CFR - XML import'!$A79,SEARCH("&gt;",'CFR - XML import'!$A79,1)+1,SEARCH("/",'CFR - XML import'!$A79,1)-SEARCH("&gt;",'CFR - XML import'!$A79,1)-2)))</f>
        <v>7363.21</v>
      </c>
      <c r="BG85" s="140">
        <f>IF(ISERROR(FIND(BG$3,'CFR - XML import'!$A79)),0,VALUE(MID('CFR - XML import'!$A79,SEARCH("&gt;",'CFR - XML import'!$A79,1)+1,SEARCH("/",'CFR - XML import'!$A79,1)-SEARCH("&gt;",'CFR - XML import'!$A79,1)-2)))</f>
        <v>0</v>
      </c>
      <c r="BH85" s="140">
        <f>IF(ISERROR(FIND(BH$3,'CFR - XML import'!$A79)),0,VALUE(MID('CFR - XML import'!$A79,SEARCH("&gt;",'CFR - XML import'!$A79,1)+1,SEARCH("/",'CFR - XML import'!$A79,1)-SEARCH("&gt;",'CFR - XML import'!$A79,1)-2)))</f>
        <v>0</v>
      </c>
      <c r="BI85" s="140">
        <f>IF(ISERROR(FIND(BI$3,'CFR - XML import'!$A79)),0,VALUE(MID('CFR - XML import'!$A79,SEARCH("&gt;",'CFR - XML import'!$A79,1)+1,SEARCH("/",'CFR - XML import'!$A79,1)-SEARCH("&gt;",'CFR - XML import'!$A79,1)-2)))</f>
        <v>0</v>
      </c>
      <c r="BJ85" s="140">
        <f>IF(ISERROR(FIND(BJ$3,'CFR - XML import'!$A79)),0,VALUE(MID('CFR - XML import'!$A79,SEARCH("&gt;",'CFR - XML import'!$A79,1)+1,SEARCH("/",'CFR - XML import'!$A79,1)-SEARCH("&gt;",'CFR - XML import'!$A79,1)-2)))</f>
        <v>0</v>
      </c>
      <c r="BK85" s="140">
        <f>IF(ISERROR(FIND(BK$3,'CFR - XML import'!$A79)),0,VALUE(MID('CFR - XML import'!$A79,SEARCH("&gt;",'CFR - XML import'!$A79,1)+1,SEARCH("/",'CFR - XML import'!$A79,1)-SEARCH("&gt;",'CFR - XML import'!$A79,1)-2)))</f>
        <v>0</v>
      </c>
      <c r="BL85" s="140">
        <f>IF(ISERROR(FIND(BL$3,'CFR - XML import'!$A79)),0,VALUE(MID('CFR - XML import'!$A79,SEARCH("&gt;",'CFR - XML import'!$A79,1)+1,SEARCH("/",'CFR - XML import'!$A79,1)-SEARCH("&gt;",'CFR - XML import'!$A79,1)-2)))</f>
        <v>0</v>
      </c>
      <c r="BM85" s="140">
        <f>IF(ISERROR(FIND(BM$3,'CFR - XML import'!$A79)),0,VALUE(MID('CFR - XML import'!$A79,SEARCH("&gt;",'CFR - XML import'!$A79,1)+1,SEARCH("/",'CFR - XML import'!$A79,1)-SEARCH("&gt;",'CFR - XML import'!$A79,1)-2)))</f>
        <v>0</v>
      </c>
      <c r="BN85" s="140">
        <f>IF(ISERROR(FIND(BN$3,'CFR - XML import'!$A79)),0,VALUE(MID('CFR - XML import'!$A79,SEARCH("&gt;",'CFR - XML import'!$A79,1)+1,SEARCH("/",'CFR - XML import'!$A79,1)-SEARCH("&gt;",'CFR - XML import'!$A79,1)-2)))</f>
        <v>0</v>
      </c>
      <c r="BO85" s="140">
        <f>IF(ISERROR(FIND(BO$3,'CFR - XML import'!$A79)),0,VALUE(MID('CFR - XML import'!$A79,SEARCH("&gt;",'CFR - XML import'!$A79,1)+1,SEARCH("/",'CFR - XML import'!$A79,1)-SEARCH("&gt;",'CFR - XML import'!$A79,1)-2)))</f>
        <v>0</v>
      </c>
      <c r="BP85" s="140">
        <f>IF(ISERROR(FIND(BP$3,'CFR - XML import'!$A79)),0,VALUE(MID('CFR - XML import'!$A79,SEARCH("&gt;",'CFR - XML import'!$A79,1)+1,SEARCH("/",'CFR - XML import'!$A79,1)-SEARCH("&gt;",'CFR - XML import'!$A79,1)-2)))</f>
        <v>0</v>
      </c>
      <c r="BQ85" s="140">
        <f>IF(ISERROR(FIND(BQ$3,'CFR - XML import'!$A79)),0,VALUE(MID('CFR - XML import'!$A79,SEARCH("&gt;",'CFR - XML import'!$A79,1)+1,SEARCH("/",'CFR - XML import'!$A79,1)-SEARCH("&gt;",'CFR - XML import'!$A79,1)-2)))</f>
        <v>0</v>
      </c>
      <c r="BR85" s="140">
        <f>IF(ISERROR(FIND(BR$3,'CFR - XML import'!$A79)),0,VALUE(MID('CFR - XML import'!$A79,SEARCH("&gt;",'CFR - XML import'!$A79,1)+1,SEARCH("/",'CFR - XML import'!$A79,1)-SEARCH("&gt;",'CFR - XML import'!$A79,1)-2)))</f>
        <v>0</v>
      </c>
      <c r="BS85" s="140">
        <f>IF(ISERROR(FIND(BS$3,'CFR - XML import'!$A79)),0,VALUE(MID('CFR - XML import'!$A79,SEARCH("&gt;",'CFR - XML import'!$A79,1)+1,SEARCH("/",'CFR - XML import'!$A79,1)-SEARCH("&gt;",'CFR - XML import'!$A79,1)-2)))</f>
        <v>0</v>
      </c>
      <c r="BT85" s="140">
        <f>IF(ISERROR(FIND(BT$3,'CFR - XML import'!$A79)),0,VALUE(MID('CFR - XML import'!$A79,SEARCH("&gt;",'CFR - XML import'!$A79,1)+1,SEARCH("/",'CFR - XML import'!$A79,1)-SEARCH("&gt;",'CFR - XML import'!$A79,1)-2)))</f>
        <v>0</v>
      </c>
      <c r="BU85" s="140">
        <f>IF(ISERROR(FIND(BU$3,'CFR - XML import'!$A79)),0,VALUE(MID('CFR - XML import'!$A79,SEARCH("&gt;",'CFR - XML import'!$A79,1)+1,SEARCH("/",'CFR - XML import'!$A79,1)-SEARCH("&gt;",'CFR - XML import'!$A79,1)-2)))</f>
        <v>0</v>
      </c>
      <c r="BV85" s="140">
        <f>IF(ISERROR(FIND(BV$3,'CFR - XML import'!$A79)),0,VALUE(MID('CFR - XML import'!$A79,SEARCH("&gt;",'CFR - XML import'!$A79,1)+1,SEARCH("/",'CFR - XML import'!$A79,1)-SEARCH("&gt;",'CFR - XML import'!$A79,1)-2)))</f>
        <v>0</v>
      </c>
      <c r="BW85" s="140">
        <f>IF(ISERROR(FIND(BW$3,'CFR - XML import'!$A79)),0,VALUE(MID('CFR - XML import'!$A79,SEARCH("&gt;",'CFR - XML import'!$A79,1)+1,SEARCH("/",'CFR - XML import'!$A79,1)-SEARCH("&gt;",'CFR - XML import'!$A79,1)-2)))</f>
        <v>0</v>
      </c>
      <c r="BX85" s="140">
        <f>IF(ISERROR(FIND(BX$3,'CFR - XML import'!$A79)),0,VALUE(MID('CFR - XML import'!$A79,SEARCH("&gt;",'CFR - XML import'!$A79,1)+1,SEARCH("/",'CFR - XML import'!$A79,1)-SEARCH("&gt;",'CFR - XML import'!$A79,1)-2)))</f>
        <v>0</v>
      </c>
      <c r="BY85" s="140">
        <f>IF(ISERROR(FIND(BY$3,'CFR - XML import'!$A79)),0,VALUE(MID('CFR - XML import'!$A79,SEARCH("&gt;",'CFR - XML import'!$A79,1)+1,SEARCH("/",'CFR - XML import'!$A79,1)-SEARCH("&gt;",'CFR - XML import'!$A79,1)-2)))</f>
        <v>0</v>
      </c>
      <c r="BZ85" s="140">
        <f>IF(ISERROR(FIND(BZ$3,'CFR - XML import'!$A79)),0,VALUE(MID('CFR - XML import'!$A79,SEARCH("&gt;",'CFR - XML import'!$A79,1)+1,SEARCH("/",'CFR - XML import'!$A79,1)-SEARCH("&gt;",'CFR - XML import'!$A79,1)-2)))</f>
        <v>0</v>
      </c>
      <c r="CG85" s="142">
        <f>IF(ISERROR(IF(MID('CFR - XML import'!$A79,LEN($CF$4)+5,LEN('CFR - XML import'!$A79)-(2*LEN($CF$4)+5))="RMMS",1,IF(MID('CFR - XML import'!$A79,LEN("    &lt;InputSystem&gt;")+1,LEN('CFR - XML import'!$A79)-(LEN("    &lt;InputSystem&gt;")+LEN($CF$4)+1))="SIMS",2,0))),0,IF(MID('CFR - XML import'!$A79,LEN($CF$4)+5,LEN('CFR - XML import'!$A79)-(2*LEN($CF$4)+5))="RMMS",1,IF(MID('CFR - XML import'!$A79,LEN("    &lt;InputSystem&gt;")+1,LEN('CFR - XML import'!$A79)-(LEN("    &lt;InputSystem&gt;")+LEN($CF$4)+1))="SIMS",2,0)))</f>
        <v>0</v>
      </c>
      <c r="CH85" s="140">
        <f>IF(ISERROR(FIND(CH$3,'CFR - XML import'!$A79)),0,MID('CFR - XML import'!$A79,SEARCH("&gt;",'CFR - XML import'!$A79,1)+1,SEARCH("/",'CFR - XML import'!$A79,1)-SEARCH("&gt;",'CFR - XML import'!$A79,1)-2))</f>
        <v>0</v>
      </c>
      <c r="CI85" s="140">
        <f>IF(ISERROR(FIND(CI$3,'CFR - XML import'!$A79)),0,MID('CFR - XML import'!$A79,SEARCH("&gt;",'CFR - XML import'!$A79,1)+1,SEARCH("/",'CFR - XML import'!$A79,1)-SEARCH("&gt;",'CFR - XML import'!$A79,1)-2))</f>
        <v>0</v>
      </c>
      <c r="CJ85" s="140">
        <f>IF(ISERROR(FIND(CJ$3,'CFR - XML import'!$A79)),0,MID('CFR - XML import'!$A79,SEARCH("&gt;",'CFR - XML import'!$A79,1)+1,SEARCH("/",'CFR - XML import'!$A79,1)-SEARCH("&gt;",'CFR - XML import'!$A79,1)-2))</f>
        <v>0</v>
      </c>
      <c r="CK85" s="140">
        <f>IF(ISERROR(FIND(CK$3,'CFR - XML import'!$A79)),0,MID('CFR - XML import'!$A79,SEARCH("&gt;",'CFR - XML import'!$A79,1)+1,SEARCH("/",'CFR - XML import'!$A79,1)-SEARCH("&gt;",'CFR - XML import'!$A79,1)-2))</f>
        <v>0</v>
      </c>
      <c r="CL85" s="140">
        <f>IF(ISERROR(FIND(CL$3,'CFR - XML import'!$A79)),0,MID('CFR - XML import'!$A79,SEARCH("&gt;",'CFR - XML import'!$A79,1)+1,SEARCH("/",'CFR - XML import'!$A79,1)-SEARCH("&gt;",'CFR - XML import'!$A79,1)-2))</f>
        <v>0</v>
      </c>
      <c r="CM85" s="140">
        <f>IF(ISERROR(FIND(CM$3,'CFR - XML import'!$A79)),0,MID('CFR - XML import'!$A79,SEARCH("&gt;",'CFR - XML import'!$A79,1)+1,SEARCH("/",'CFR - XML import'!$A79,1)-SEARCH("&gt;",'CFR - XML import'!$A79,1)-2))</f>
        <v>0</v>
      </c>
    </row>
    <row r="86" spans="1:91" x14ac:dyDescent="0.2">
      <c r="A86" s="139" t="str">
        <f>IF(AND('CFR - XML import'!A80&lt;&gt;"",LEFT('CFR - XML import'!A80,1)&lt;&gt;"&lt;",LEFT('CFR - XML import'!A80,3)&lt;&gt;"  &lt;",LEFT('CFR - XML import'!A80,5)&lt;&gt;"    &lt;",LEFT('CFR - XML import'!A80,7)&lt;&gt;"      &lt;",LEFT('CFR - XML import'!A80,9)&lt;&gt;"        &lt;",$B$1="SIMS"),'CFR - XML import'!A80,IF(AND(LEFT('CFR - XML import'!A80,9)="&lt;Details&gt;",$B$1="RM"),'CFR - XML import'!A80,""))</f>
        <v/>
      </c>
      <c r="B86" s="140">
        <f>IF(ISERROR(FIND(B$3,'CFR - XML import'!$A80)),0,VALUE(MID('CFR - XML import'!$A80,SEARCH("&gt;",'CFR - XML import'!$A80,1)+1,SEARCH("/",'CFR - XML import'!$A80,1)-SEARCH("&gt;",'CFR - XML import'!$A80,1)-2)))</f>
        <v>0</v>
      </c>
      <c r="D86" s="140">
        <f>IF(ISERROR(FIND(D$3,'CFR - XML import'!$A80)),0,MID('CFR - XML import'!$A80,SEARCH("&gt;",'CFR - XML import'!$A80,1)+1,SEARCH("/",'CFR - XML import'!$A80,1)-SEARCH("&gt;",'CFR - XML import'!$A80,1)-2))</f>
        <v>0</v>
      </c>
      <c r="E86" s="140">
        <f>IF(ISERROR(FIND(E$3,'CFR - XML import'!$A80)),0,MID('CFR - XML import'!$A80,SEARCH("&gt;",'CFR - XML import'!$A80,1)+1,SEARCH("/",'CFR - XML import'!$A80,1)-SEARCH("&gt;",'CFR - XML import'!$A80,1)-2))</f>
        <v>0</v>
      </c>
      <c r="F86" s="141">
        <f>IF($B$1="SIMS",IF(ISERROR(FIND(F$3,'CFR - XML import'!$A80)),0,VALUE(MID('CFR - XML import'!$A80,15,10))),IF(ISERROR(FIND(F$3,'CFR - XML import'!$A80)),0,VALUE(MID('CFR - XML import'!$A80,15,10))))</f>
        <v>0</v>
      </c>
      <c r="G86" s="140">
        <f>IF(ISERROR(FIND(G$3,'CFR - XML import'!$A80)),0,VALUE(MID('CFR - XML import'!$A80,SEARCH("&gt;",'CFR - XML import'!$A80,1)+1,SEARCH("/",'CFR - XML import'!$A80,1)-SEARCH("&gt;",'CFR - XML import'!$A80,1)-2)))</f>
        <v>0</v>
      </c>
      <c r="H86" s="140">
        <f>IF(ISERROR(FIND(H$3,'CFR - XML import'!$A80)),0,VALUE(MID('CFR - XML import'!$A80,SEARCH("&gt;",'CFR - XML import'!$A80,1)+1,SEARCH("/",'CFR - XML import'!$A80,1)-SEARCH("&gt;",'CFR - XML import'!$A80,1)-2)))</f>
        <v>0</v>
      </c>
      <c r="I86" s="140">
        <f>IF(ISERROR(FIND(I$3,'CFR - XML import'!$A80)),0,VALUE(MID('CFR - XML import'!$A80,SEARCH("&gt;",'CFR - XML import'!$A80,1)+1,SEARCH("/",'CFR - XML import'!$A80,1)-SEARCH("&gt;",'CFR - XML import'!$A80,1)-2)))</f>
        <v>0</v>
      </c>
      <c r="J86" s="140">
        <f>IF(ISERROR(FIND(J$3,'CFR - XML import'!$A80)),0,VALUE(MID('CFR - XML import'!$A80,SEARCH("&gt;",'CFR - XML import'!$A80,1)+1,SEARCH("/",'CFR - XML import'!$A80,1)-SEARCH("&gt;",'CFR - XML import'!$A80,1)-2)))</f>
        <v>0</v>
      </c>
      <c r="K86" s="140">
        <f>IF(ISERROR(FIND(K$3,'CFR - XML import'!$A80)),0,VALUE(MID('CFR - XML import'!$A80,SEARCH("&gt;",'CFR - XML import'!$A80,1)+1,SEARCH("/",'CFR - XML import'!$A80,1)-SEARCH("&gt;",'CFR - XML import'!$A80,1)-2)))</f>
        <v>0</v>
      </c>
      <c r="L86" s="140">
        <f>IF(ISERROR(FIND(L$3,'CFR - XML import'!$A80)),0,VALUE(MID('CFR - XML import'!$A80,SEARCH("&gt;",'CFR - XML import'!$A80,1)+1,SEARCH("/",'CFR - XML import'!$A80,1)-SEARCH("&gt;",'CFR - XML import'!$A80,1)-2)))</f>
        <v>0</v>
      </c>
      <c r="M86" s="140">
        <f>IF(ISERROR(FIND(M$3,'CFR - XML import'!$A80)),0,VALUE(MID('CFR - XML import'!$A80,SEARCH("&gt;",'CFR - XML import'!$A80,1)+1,SEARCH("/",'CFR - XML import'!$A80,1)-SEARCH("&gt;",'CFR - XML import'!$A80,1)-2)))</f>
        <v>0</v>
      </c>
      <c r="N86" s="140">
        <f>IF(ISERROR(FIND(N$3,'CFR - XML import'!$A80)),0,VALUE(MID('CFR - XML import'!$A80,SEARCH("&gt;",'CFR - XML import'!$A80,1)+1,SEARCH("/",'CFR - XML import'!$A80,1)-SEARCH("&gt;",'CFR - XML import'!$A80,1)-2)))</f>
        <v>0</v>
      </c>
      <c r="O86" s="140">
        <f>IF(ISERROR(FIND(O$3,'CFR - XML import'!$A80)),0,VALUE(MID('CFR - XML import'!$A80,SEARCH("&gt;",'CFR - XML import'!$A80,1)+1,SEARCH("/",'CFR - XML import'!$A80,1)-SEARCH("&gt;",'CFR - XML import'!$A80,1)-2)))</f>
        <v>0</v>
      </c>
      <c r="P86" s="140">
        <f>IF(ISERROR(FIND(P$3,'CFR - XML import'!$A80)),0,VALUE(MID('CFR - XML import'!$A80,SEARCH("&gt;",'CFR - XML import'!$A80,1)+1,SEARCH("/",'CFR - XML import'!$A80,1)-SEARCH("&gt;",'CFR - XML import'!$A80,1)-2)))</f>
        <v>0</v>
      </c>
      <c r="Q86" s="140">
        <f>IF(ISERROR(FIND(Q$3,'CFR - XML import'!$A80)),0,VALUE(MID('CFR - XML import'!$A80,SEARCH("&gt;",'CFR - XML import'!$A80,1)+1,SEARCH("/",'CFR - XML import'!$A80,1)-SEARCH("&gt;",'CFR - XML import'!$A80,1)-2)))</f>
        <v>0</v>
      </c>
      <c r="R86" s="140">
        <f>IF(ISERROR(FIND(R$3,'CFR - XML import'!$A80)),0,VALUE(MID('CFR - XML import'!$A80,SEARCH("&gt;",'CFR - XML import'!$A80,1)+1,SEARCH("/",'CFR - XML import'!$A80,1)-SEARCH("&gt;",'CFR - XML import'!$A80,1)-2)))</f>
        <v>0</v>
      </c>
      <c r="S86" s="140">
        <f>IF(ISERROR(FIND(S$3,'CFR - XML import'!$A80)),0,VALUE(MID('CFR - XML import'!$A80,SEARCH("&gt;",'CFR - XML import'!$A80,1)+1,SEARCH("/",'CFR - XML import'!$A80,1)-SEARCH("&gt;",'CFR - XML import'!$A80,1)-2)))</f>
        <v>0</v>
      </c>
      <c r="T86" s="140">
        <f>IF(ISERROR(FIND(T$3,'CFR - XML import'!$A80)),0,VALUE(MID('CFR - XML import'!$A80,SEARCH("&gt;",'CFR - XML import'!$A80,1)+1,SEARCH("/",'CFR - XML import'!$A80,1)-SEARCH("&gt;",'CFR - XML import'!$A80,1)-2)))</f>
        <v>0</v>
      </c>
      <c r="U86" s="140">
        <f>IF(ISERROR(FIND(U$3,'CFR - XML import'!$A80)),0,VALUE(MID('CFR - XML import'!$A80,SEARCH("&gt;",'CFR - XML import'!$A80,1)+1,SEARCH("/",'CFR - XML import'!$A80,1)-SEARCH("&gt;",'CFR - XML import'!$A80,1)-2)))</f>
        <v>0</v>
      </c>
      <c r="V86" s="140">
        <f>IF(ISERROR(FIND(V$3,'CFR - XML import'!$A80)),0,VALUE(MID('CFR - XML import'!$A80,SEARCH("&gt;",'CFR - XML import'!$A80,1)+1,SEARCH("/",'CFR - XML import'!$A80,1)-SEARCH("&gt;",'CFR - XML import'!$A80,1)-2)))</f>
        <v>0</v>
      </c>
      <c r="W86" s="140">
        <f>IF(ISERROR(FIND(W$3,'CFR - XML import'!$A80)),0,VALUE(MID('CFR - XML import'!$A80,SEARCH("&gt;",'CFR - XML import'!$A80,1)+1,SEARCH("/",'CFR - XML import'!$A80,1)-SEARCH("&gt;",'CFR - XML import'!$A80,1)-2)))</f>
        <v>0</v>
      </c>
      <c r="X86" s="140"/>
      <c r="Y86" s="140">
        <f>IF(ISERROR(FIND(Y$3,'CFR - XML import'!$A80)),0,VALUE(MID('CFR - XML import'!$A80,SEARCH("&gt;",'CFR - XML import'!$A80,1)+1,SEARCH("/",'CFR - XML import'!$A80,1)-SEARCH("&gt;",'CFR - XML import'!$A80,1)-2)))</f>
        <v>0</v>
      </c>
      <c r="Z86" s="140">
        <f>IF(ISERROR(FIND(Z$3,'CFR - XML import'!$A80)),0,VALUE(MID('CFR - XML import'!$A80,SEARCH("&gt;",'CFR - XML import'!$A80,1)+1,SEARCH("/",'CFR - XML import'!$A80,1)-SEARCH("&gt;",'CFR - XML import'!$A80,1)-2)))</f>
        <v>0</v>
      </c>
      <c r="AA86" s="140">
        <f>IF(ISERROR(FIND(AA$3,'CFR - XML import'!$A80)),0,VALUE(MID('CFR - XML import'!$A80,SEARCH("&gt;",'CFR - XML import'!$A80,1)+1,SEARCH("/",'CFR - XML import'!$A80,1)-SEARCH("&gt;",'CFR - XML import'!$A80,1)-2)))</f>
        <v>0</v>
      </c>
      <c r="AB86" s="140">
        <f>IF(ISERROR(FIND(AB$3,'CFR - XML import'!$A80)),0,VALUE(MID('CFR - XML import'!$A80,SEARCH("&gt;",'CFR - XML import'!$A80,1)+1,SEARCH("/",'CFR - XML import'!$A80,1)-SEARCH("&gt;",'CFR - XML import'!$A80,1)-2)))</f>
        <v>0</v>
      </c>
      <c r="AC86" s="140">
        <f>IF(ISERROR(FIND(AC$3,'CFR - XML import'!$A80)),0,VALUE(MID('CFR - XML import'!$A80,SEARCH("&gt;",'CFR - XML import'!$A80,1)+1,SEARCH("/",'CFR - XML import'!$A80,1)-SEARCH("&gt;",'CFR - XML import'!$A80,1)-2)))</f>
        <v>0</v>
      </c>
      <c r="AD86" s="140">
        <f>IF(ISERROR(FIND(AD$3,'CFR - XML import'!$A80)),0,VALUE(MID('CFR - XML import'!$A80,SEARCH("&gt;",'CFR - XML import'!$A80,1)+1,SEARCH("/",'CFR - XML import'!$A80,1)-SEARCH("&gt;",'CFR - XML import'!$A80,1)-2)))</f>
        <v>0</v>
      </c>
      <c r="AE86" s="140">
        <f>IF(ISERROR(FIND(AE$3,'CFR - XML import'!$A80)),0,VALUE(MID('CFR - XML import'!$A80,SEARCH("&gt;",'CFR - XML import'!$A80,1)+1,SEARCH("/",'CFR - XML import'!$A80,1)-SEARCH("&gt;",'CFR - XML import'!$A80,1)-2)))</f>
        <v>0</v>
      </c>
      <c r="AF86" s="140">
        <f>IF(ISERROR(FIND(AF$3,'CFR - XML import'!$A80)),0,VALUE(MID('CFR - XML import'!$A80,SEARCH("&gt;",'CFR - XML import'!$A80,1)+1,SEARCH("/",'CFR - XML import'!$A80,1)-SEARCH("&gt;",'CFR - XML import'!$A80,1)-2)))</f>
        <v>0</v>
      </c>
      <c r="AG86" s="140">
        <f>IF(ISERROR(FIND(AG$3,'CFR - XML import'!$A80)),0,VALUE(MID('CFR - XML import'!$A80,SEARCH("&gt;",'CFR - XML import'!$A80,1)+1,SEARCH("/",'CFR - XML import'!$A80,1)-SEARCH("&gt;",'CFR - XML import'!$A80,1)-2)))</f>
        <v>0</v>
      </c>
      <c r="AH86" s="140">
        <f>IF(ISERROR(FIND(AH$3,'CFR - XML import'!$A80)),0,VALUE(MID('CFR - XML import'!$A80,SEARCH("&gt;",'CFR - XML import'!$A80,1)+1,SEARCH("/",'CFR - XML import'!$A80,1)-SEARCH("&gt;",'CFR - XML import'!$A80,1)-2)))</f>
        <v>0</v>
      </c>
      <c r="AI86" s="140">
        <f>IF(ISERROR(FIND(AI$3,'CFR - XML import'!$A80)),0,VALUE(MID('CFR - XML import'!$A80,SEARCH("&gt;",'CFR - XML import'!$A80,1)+1,SEARCH("/",'CFR - XML import'!$A80,1)-SEARCH("&gt;",'CFR - XML import'!$A80,1)-2)))</f>
        <v>0</v>
      </c>
      <c r="AJ86" s="140">
        <f>IF(ISERROR(FIND(AJ$3,'CFR - XML import'!$A80)),0,VALUE(MID('CFR - XML import'!$A80,SEARCH("&gt;",'CFR - XML import'!$A80,1)+1,SEARCH("/",'CFR - XML import'!$A80,1)-SEARCH("&gt;",'CFR - XML import'!$A80,1)-2)))</f>
        <v>0</v>
      </c>
      <c r="AK86" s="140">
        <f>IF(ISERROR(FIND(AK$3,'CFR - XML import'!$A80)),0,VALUE(MID('CFR - XML import'!$A80,SEARCH("&gt;",'CFR - XML import'!$A80,1)+1,SEARCH("/",'CFR - XML import'!$A80,1)-SEARCH("&gt;",'CFR - XML import'!$A80,1)-2)))</f>
        <v>0</v>
      </c>
      <c r="AL86" s="140">
        <f>IF(ISERROR(FIND(AL$3,'CFR - XML import'!$A80)),0,VALUE(MID('CFR - XML import'!$A80,SEARCH("&gt;",'CFR - XML import'!$A80,1)+1,SEARCH("/",'CFR - XML import'!$A80,1)-SEARCH("&gt;",'CFR - XML import'!$A80,1)-2)))</f>
        <v>0</v>
      </c>
      <c r="AM86" s="140">
        <f>IF(ISERROR(FIND(AM$3,'CFR - XML import'!$A80)),0,VALUE(MID('CFR - XML import'!$A80,SEARCH("&gt;",'CFR - XML import'!$A80,1)+1,SEARCH("/",'CFR - XML import'!$A80,1)-SEARCH("&gt;",'CFR - XML import'!$A80,1)-2)))</f>
        <v>0</v>
      </c>
      <c r="AN86" s="140">
        <f>IF(ISERROR(FIND(AN$3,'CFR - XML import'!$A80)),0,VALUE(MID('CFR - XML import'!$A80,SEARCH("&gt;",'CFR - XML import'!$A80,1)+1,SEARCH("/",'CFR - XML import'!$A80,1)-SEARCH("&gt;",'CFR - XML import'!$A80,1)-2)))</f>
        <v>0</v>
      </c>
      <c r="AO86" s="140">
        <f>IF(ISERROR(FIND(AO$3,'CFR - XML import'!$A80)),0,VALUE(MID('CFR - XML import'!$A80,SEARCH("&gt;",'CFR - XML import'!$A80,1)+1,SEARCH("/",'CFR - XML import'!$A80,1)-SEARCH("&gt;",'CFR - XML import'!$A80,1)-2)))</f>
        <v>0</v>
      </c>
      <c r="AP86" s="140">
        <f>IF(ISERROR(FIND(AP$3,'CFR - XML import'!$A80)),0,VALUE(MID('CFR - XML import'!$A80,SEARCH("&gt;",'CFR - XML import'!$A80,1)+1,SEARCH("/",'CFR - XML import'!$A80,1)-SEARCH("&gt;",'CFR - XML import'!$A80,1)-2)))</f>
        <v>0</v>
      </c>
      <c r="AQ86" s="140">
        <f>IF(ISERROR(FIND(AQ$3,'CFR - XML import'!$A80)),0,VALUE(MID('CFR - XML import'!$A80,SEARCH("&gt;",'CFR - XML import'!$A80,1)+1,SEARCH("/",'CFR - XML import'!$A80,1)-SEARCH("&gt;",'CFR - XML import'!$A80,1)-2)))</f>
        <v>0</v>
      </c>
      <c r="AR86" s="140">
        <f>IF(ISERROR(FIND(AR$3,'CFR - XML import'!$A80)),0,VALUE(MID('CFR - XML import'!$A80,SEARCH("&gt;",'CFR - XML import'!$A80,1)+1,SEARCH("/",'CFR - XML import'!$A80,1)-SEARCH("&gt;",'CFR - XML import'!$A80,1)-2)))</f>
        <v>0</v>
      </c>
      <c r="AS86" s="140">
        <f>IF(ISERROR(FIND(AS$3,'CFR - XML import'!$A80)),0,VALUE(MID('CFR - XML import'!$A80,SEARCH("&gt;",'CFR - XML import'!$A80,1)+1,SEARCH("/",'CFR - XML import'!$A80,1)-SEARCH("&gt;",'CFR - XML import'!$A80,1)-2)))</f>
        <v>0</v>
      </c>
      <c r="AT86" s="140">
        <f>IF(ISERROR(FIND(AT$3,'CFR - XML import'!$A80)),0,VALUE(MID('CFR - XML import'!$A80,SEARCH("&gt;",'CFR - XML import'!$A80,1)+1,SEARCH("/",'CFR - XML import'!$A80,1)-SEARCH("&gt;",'CFR - XML import'!$A80,1)-2)))</f>
        <v>0</v>
      </c>
      <c r="AU86" s="140">
        <f>IF(ISERROR(FIND(AU$3,'CFR - XML import'!$A80)),0,VALUE(MID('CFR - XML import'!$A80,SEARCH("&gt;",'CFR - XML import'!$A80,1)+1,SEARCH("/",'CFR - XML import'!$A80,1)-SEARCH("&gt;",'CFR - XML import'!$A80,1)-2)))</f>
        <v>0</v>
      </c>
      <c r="AV86" s="140">
        <f>IF(ISERROR(FIND(AV$3,'CFR - XML import'!$A80)),0,VALUE(MID('CFR - XML import'!$A80,SEARCH("&gt;",'CFR - XML import'!$A80,1)+1,SEARCH("/",'CFR - XML import'!$A80,1)-SEARCH("&gt;",'CFR - XML import'!$A80,1)-2)))</f>
        <v>0</v>
      </c>
      <c r="AW86" s="140">
        <f>IF(ISERROR(FIND(AW$3,'CFR - XML import'!$A80)),0,VALUE(MID('CFR - XML import'!$A80,SEARCH("&gt;",'CFR - XML import'!$A80,1)+1,SEARCH("/",'CFR - XML import'!$A80,1)-SEARCH("&gt;",'CFR - XML import'!$A80,1)-2)))</f>
        <v>0</v>
      </c>
      <c r="AX86" s="140">
        <f>IF(ISERROR(FIND(AX$3,'CFR - XML import'!$A80)),0,VALUE(MID('CFR - XML import'!$A80,SEARCH("&gt;",'CFR - XML import'!$A80,1)+1,SEARCH("/",'CFR - XML import'!$A80,1)-SEARCH("&gt;",'CFR - XML import'!$A80,1)-2)))</f>
        <v>0</v>
      </c>
      <c r="AY86" s="140">
        <f>IF(ISERROR(FIND(AY$3,'CFR - XML import'!$A80)),0,VALUE(MID('CFR - XML import'!$A80,SEARCH("&gt;",'CFR - XML import'!$A80,1)+1,SEARCH("/",'CFR - XML import'!$A80,1)-SEARCH("&gt;",'CFR - XML import'!$A80,1)-2)))</f>
        <v>0</v>
      </c>
      <c r="AZ86" s="140">
        <f>IF(ISERROR(FIND(AZ$3,'CFR - XML import'!$A80)),0,VALUE(MID('CFR - XML import'!$A80,SEARCH("&gt;",'CFR - XML import'!$A80,1)+1,SEARCH("/",'CFR - XML import'!$A80,1)-SEARCH("&gt;",'CFR - XML import'!$A80,1)-2)))</f>
        <v>0</v>
      </c>
      <c r="BA86" s="140">
        <f>IF(ISERROR(FIND(BA$3,'CFR - XML import'!$A80)),0,VALUE(MID('CFR - XML import'!$A80,SEARCH("&gt;",'CFR - XML import'!$A80,1)+1,SEARCH("/",'CFR - XML import'!$A80,1)-SEARCH("&gt;",'CFR - XML import'!$A80,1)-2)))</f>
        <v>0</v>
      </c>
      <c r="BB86" s="140">
        <f>IF(ISERROR(FIND(BB$3,'CFR - XML import'!$A80)),0,VALUE(MID('CFR - XML import'!$A80,SEARCH("&gt;",'CFR - XML import'!$A80,1)+1,SEARCH("/",'CFR - XML import'!$A80,1)-SEARCH("&gt;",'CFR - XML import'!$A80,1)-2)))</f>
        <v>0</v>
      </c>
      <c r="BC86" s="140">
        <f>IF(ISERROR(FIND(BC$3,'CFR - XML import'!$A80)),0,VALUE(MID('CFR - XML import'!$A80,SEARCH("&gt;",'CFR - XML import'!$A80,1)+1,SEARCH("/",'CFR - XML import'!$A80,1)-SEARCH("&gt;",'CFR - XML import'!$A80,1)-2)))</f>
        <v>0</v>
      </c>
      <c r="BD86" s="140">
        <f>IF(ISERROR(FIND(BD$3,'CFR - XML import'!$A80)),0,VALUE(MID('CFR - XML import'!$A80,SEARCH("&gt;",'CFR - XML import'!$A80,1)+1,SEARCH("/",'CFR - XML import'!$A80,1)-SEARCH("&gt;",'CFR - XML import'!$A80,1)-2)))</f>
        <v>0</v>
      </c>
      <c r="BE86" s="140">
        <f>IF(ISERROR(FIND(BE$3,'CFR - XML import'!$A80)),0,VALUE(MID('CFR - XML import'!$A80,SEARCH("&gt;",'CFR - XML import'!$A80,1)+1,SEARCH("/",'CFR - XML import'!$A80,1)-SEARCH("&gt;",'CFR - XML import'!$A80,1)-2)))</f>
        <v>0</v>
      </c>
      <c r="BF86" s="140">
        <f>IF(ISERROR(FIND(BF$3,'CFR - XML import'!$A80)),0,VALUE(MID('CFR - XML import'!$A80,SEARCH("&gt;",'CFR - XML import'!$A80,1)+1,SEARCH("/",'CFR - XML import'!$A80,1)-SEARCH("&gt;",'CFR - XML import'!$A80,1)-2)))</f>
        <v>0</v>
      </c>
      <c r="BG86" s="140">
        <f>IF(ISERROR(FIND(BG$3,'CFR - XML import'!$A80)),0,VALUE(MID('CFR - XML import'!$A80,SEARCH("&gt;",'CFR - XML import'!$A80,1)+1,SEARCH("/",'CFR - XML import'!$A80,1)-SEARCH("&gt;",'CFR - XML import'!$A80,1)-2)))</f>
        <v>19866.96</v>
      </c>
      <c r="BH86" s="140">
        <f>IF(ISERROR(FIND(BH$3,'CFR - XML import'!$A80)),0,VALUE(MID('CFR - XML import'!$A80,SEARCH("&gt;",'CFR - XML import'!$A80,1)+1,SEARCH("/",'CFR - XML import'!$A80,1)-SEARCH("&gt;",'CFR - XML import'!$A80,1)-2)))</f>
        <v>0</v>
      </c>
      <c r="BI86" s="140">
        <f>IF(ISERROR(FIND(BI$3,'CFR - XML import'!$A80)),0,VALUE(MID('CFR - XML import'!$A80,SEARCH("&gt;",'CFR - XML import'!$A80,1)+1,SEARCH("/",'CFR - XML import'!$A80,1)-SEARCH("&gt;",'CFR - XML import'!$A80,1)-2)))</f>
        <v>0</v>
      </c>
      <c r="BJ86" s="140">
        <f>IF(ISERROR(FIND(BJ$3,'CFR - XML import'!$A80)),0,VALUE(MID('CFR - XML import'!$A80,SEARCH("&gt;",'CFR - XML import'!$A80,1)+1,SEARCH("/",'CFR - XML import'!$A80,1)-SEARCH("&gt;",'CFR - XML import'!$A80,1)-2)))</f>
        <v>0</v>
      </c>
      <c r="BK86" s="140">
        <f>IF(ISERROR(FIND(BK$3,'CFR - XML import'!$A80)),0,VALUE(MID('CFR - XML import'!$A80,SEARCH("&gt;",'CFR - XML import'!$A80,1)+1,SEARCH("/",'CFR - XML import'!$A80,1)-SEARCH("&gt;",'CFR - XML import'!$A80,1)-2)))</f>
        <v>0</v>
      </c>
      <c r="BL86" s="140">
        <f>IF(ISERROR(FIND(BL$3,'CFR - XML import'!$A80)),0,VALUE(MID('CFR - XML import'!$A80,SEARCH("&gt;",'CFR - XML import'!$A80,1)+1,SEARCH("/",'CFR - XML import'!$A80,1)-SEARCH("&gt;",'CFR - XML import'!$A80,1)-2)))</f>
        <v>0</v>
      </c>
      <c r="BM86" s="140">
        <f>IF(ISERROR(FIND(BM$3,'CFR - XML import'!$A80)),0,VALUE(MID('CFR - XML import'!$A80,SEARCH("&gt;",'CFR - XML import'!$A80,1)+1,SEARCH("/",'CFR - XML import'!$A80,1)-SEARCH("&gt;",'CFR - XML import'!$A80,1)-2)))</f>
        <v>0</v>
      </c>
      <c r="BN86" s="140">
        <f>IF(ISERROR(FIND(BN$3,'CFR - XML import'!$A80)),0,VALUE(MID('CFR - XML import'!$A80,SEARCH("&gt;",'CFR - XML import'!$A80,1)+1,SEARCH("/",'CFR - XML import'!$A80,1)-SEARCH("&gt;",'CFR - XML import'!$A80,1)-2)))</f>
        <v>0</v>
      </c>
      <c r="BO86" s="140">
        <f>IF(ISERROR(FIND(BO$3,'CFR - XML import'!$A80)),0,VALUE(MID('CFR - XML import'!$A80,SEARCH("&gt;",'CFR - XML import'!$A80,1)+1,SEARCH("/",'CFR - XML import'!$A80,1)-SEARCH("&gt;",'CFR - XML import'!$A80,1)-2)))</f>
        <v>0</v>
      </c>
      <c r="BP86" s="140">
        <f>IF(ISERROR(FIND(BP$3,'CFR - XML import'!$A80)),0,VALUE(MID('CFR - XML import'!$A80,SEARCH("&gt;",'CFR - XML import'!$A80,1)+1,SEARCH("/",'CFR - XML import'!$A80,1)-SEARCH("&gt;",'CFR - XML import'!$A80,1)-2)))</f>
        <v>0</v>
      </c>
      <c r="BQ86" s="140">
        <f>IF(ISERROR(FIND(BQ$3,'CFR - XML import'!$A80)),0,VALUE(MID('CFR - XML import'!$A80,SEARCH("&gt;",'CFR - XML import'!$A80,1)+1,SEARCH("/",'CFR - XML import'!$A80,1)-SEARCH("&gt;",'CFR - XML import'!$A80,1)-2)))</f>
        <v>0</v>
      </c>
      <c r="BR86" s="140">
        <f>IF(ISERROR(FIND(BR$3,'CFR - XML import'!$A80)),0,VALUE(MID('CFR - XML import'!$A80,SEARCH("&gt;",'CFR - XML import'!$A80,1)+1,SEARCH("/",'CFR - XML import'!$A80,1)-SEARCH("&gt;",'CFR - XML import'!$A80,1)-2)))</f>
        <v>0</v>
      </c>
      <c r="BS86" s="140">
        <f>IF(ISERROR(FIND(BS$3,'CFR - XML import'!$A80)),0,VALUE(MID('CFR - XML import'!$A80,SEARCH("&gt;",'CFR - XML import'!$A80,1)+1,SEARCH("/",'CFR - XML import'!$A80,1)-SEARCH("&gt;",'CFR - XML import'!$A80,1)-2)))</f>
        <v>0</v>
      </c>
      <c r="BT86" s="140">
        <f>IF(ISERROR(FIND(BT$3,'CFR - XML import'!$A80)),0,VALUE(MID('CFR - XML import'!$A80,SEARCH("&gt;",'CFR - XML import'!$A80,1)+1,SEARCH("/",'CFR - XML import'!$A80,1)-SEARCH("&gt;",'CFR - XML import'!$A80,1)-2)))</f>
        <v>0</v>
      </c>
      <c r="BU86" s="140">
        <f>IF(ISERROR(FIND(BU$3,'CFR - XML import'!$A80)),0,VALUE(MID('CFR - XML import'!$A80,SEARCH("&gt;",'CFR - XML import'!$A80,1)+1,SEARCH("/",'CFR - XML import'!$A80,1)-SEARCH("&gt;",'CFR - XML import'!$A80,1)-2)))</f>
        <v>0</v>
      </c>
      <c r="BV86" s="140">
        <f>IF(ISERROR(FIND(BV$3,'CFR - XML import'!$A80)),0,VALUE(MID('CFR - XML import'!$A80,SEARCH("&gt;",'CFR - XML import'!$A80,1)+1,SEARCH("/",'CFR - XML import'!$A80,1)-SEARCH("&gt;",'CFR - XML import'!$A80,1)-2)))</f>
        <v>0</v>
      </c>
      <c r="BW86" s="140">
        <f>IF(ISERROR(FIND(BW$3,'CFR - XML import'!$A80)),0,VALUE(MID('CFR - XML import'!$A80,SEARCH("&gt;",'CFR - XML import'!$A80,1)+1,SEARCH("/",'CFR - XML import'!$A80,1)-SEARCH("&gt;",'CFR - XML import'!$A80,1)-2)))</f>
        <v>0</v>
      </c>
      <c r="BX86" s="140">
        <f>IF(ISERROR(FIND(BX$3,'CFR - XML import'!$A80)),0,VALUE(MID('CFR - XML import'!$A80,SEARCH("&gt;",'CFR - XML import'!$A80,1)+1,SEARCH("/",'CFR - XML import'!$A80,1)-SEARCH("&gt;",'CFR - XML import'!$A80,1)-2)))</f>
        <v>0</v>
      </c>
      <c r="BY86" s="140">
        <f>IF(ISERROR(FIND(BY$3,'CFR - XML import'!$A80)),0,VALUE(MID('CFR - XML import'!$A80,SEARCH("&gt;",'CFR - XML import'!$A80,1)+1,SEARCH("/",'CFR - XML import'!$A80,1)-SEARCH("&gt;",'CFR - XML import'!$A80,1)-2)))</f>
        <v>0</v>
      </c>
      <c r="BZ86" s="140">
        <f>IF(ISERROR(FIND(BZ$3,'CFR - XML import'!$A80)),0,VALUE(MID('CFR - XML import'!$A80,SEARCH("&gt;",'CFR - XML import'!$A80,1)+1,SEARCH("/",'CFR - XML import'!$A80,1)-SEARCH("&gt;",'CFR - XML import'!$A80,1)-2)))</f>
        <v>0</v>
      </c>
      <c r="CG86" s="142">
        <f>IF(ISERROR(IF(MID('CFR - XML import'!$A80,LEN($CF$4)+5,LEN('CFR - XML import'!$A80)-(2*LEN($CF$4)+5))="RMMS",1,IF(MID('CFR - XML import'!$A80,LEN("    &lt;InputSystem&gt;")+1,LEN('CFR - XML import'!$A80)-(LEN("    &lt;InputSystem&gt;")+LEN($CF$4)+1))="SIMS",2,0))),0,IF(MID('CFR - XML import'!$A80,LEN($CF$4)+5,LEN('CFR - XML import'!$A80)-(2*LEN($CF$4)+5))="RMMS",1,IF(MID('CFR - XML import'!$A80,LEN("    &lt;InputSystem&gt;")+1,LEN('CFR - XML import'!$A80)-(LEN("    &lt;InputSystem&gt;")+LEN($CF$4)+1))="SIMS",2,0)))</f>
        <v>0</v>
      </c>
      <c r="CH86" s="140">
        <f>IF(ISERROR(FIND(CH$3,'CFR - XML import'!$A80)),0,MID('CFR - XML import'!$A80,SEARCH("&gt;",'CFR - XML import'!$A80,1)+1,SEARCH("/",'CFR - XML import'!$A80,1)-SEARCH("&gt;",'CFR - XML import'!$A80,1)-2))</f>
        <v>0</v>
      </c>
      <c r="CI86" s="140">
        <f>IF(ISERROR(FIND(CI$3,'CFR - XML import'!$A80)),0,MID('CFR - XML import'!$A80,SEARCH("&gt;",'CFR - XML import'!$A80,1)+1,SEARCH("/",'CFR - XML import'!$A80,1)-SEARCH("&gt;",'CFR - XML import'!$A80,1)-2))</f>
        <v>0</v>
      </c>
      <c r="CJ86" s="140">
        <f>IF(ISERROR(FIND(CJ$3,'CFR - XML import'!$A80)),0,MID('CFR - XML import'!$A80,SEARCH("&gt;",'CFR - XML import'!$A80,1)+1,SEARCH("/",'CFR - XML import'!$A80,1)-SEARCH("&gt;",'CFR - XML import'!$A80,1)-2))</f>
        <v>0</v>
      </c>
      <c r="CK86" s="140">
        <f>IF(ISERROR(FIND(CK$3,'CFR - XML import'!$A80)),0,MID('CFR - XML import'!$A80,SEARCH("&gt;",'CFR - XML import'!$A80,1)+1,SEARCH("/",'CFR - XML import'!$A80,1)-SEARCH("&gt;",'CFR - XML import'!$A80,1)-2))</f>
        <v>0</v>
      </c>
      <c r="CL86" s="140">
        <f>IF(ISERROR(FIND(CL$3,'CFR - XML import'!$A80)),0,MID('CFR - XML import'!$A80,SEARCH("&gt;",'CFR - XML import'!$A80,1)+1,SEARCH("/",'CFR - XML import'!$A80,1)-SEARCH("&gt;",'CFR - XML import'!$A80,1)-2))</f>
        <v>0</v>
      </c>
      <c r="CM86" s="140">
        <f>IF(ISERROR(FIND(CM$3,'CFR - XML import'!$A80)),0,MID('CFR - XML import'!$A80,SEARCH("&gt;",'CFR - XML import'!$A80,1)+1,SEARCH("/",'CFR - XML import'!$A80,1)-SEARCH("&gt;",'CFR - XML import'!$A80,1)-2))</f>
        <v>0</v>
      </c>
    </row>
    <row r="87" spans="1:91" x14ac:dyDescent="0.2">
      <c r="A87" s="139" t="str">
        <f>IF(AND('CFR - XML import'!A81&lt;&gt;"",LEFT('CFR - XML import'!A81,1)&lt;&gt;"&lt;",LEFT('CFR - XML import'!A81,3)&lt;&gt;"  &lt;",LEFT('CFR - XML import'!A81,5)&lt;&gt;"    &lt;",LEFT('CFR - XML import'!A81,7)&lt;&gt;"      &lt;",LEFT('CFR - XML import'!A81,9)&lt;&gt;"        &lt;",$B$1="SIMS"),'CFR - XML import'!A81,IF(AND(LEFT('CFR - XML import'!A81,9)="&lt;Details&gt;",$B$1="RM"),'CFR - XML import'!A81,""))</f>
        <v/>
      </c>
      <c r="B87" s="140">
        <f>IF(ISERROR(FIND(B$3,'CFR - XML import'!$A81)),0,VALUE(MID('CFR - XML import'!$A81,SEARCH("&gt;",'CFR - XML import'!$A81,1)+1,SEARCH("/",'CFR - XML import'!$A81,1)-SEARCH("&gt;",'CFR - XML import'!$A81,1)-2)))</f>
        <v>0</v>
      </c>
      <c r="D87" s="140">
        <f>IF(ISERROR(FIND(D$3,'CFR - XML import'!$A81)),0,MID('CFR - XML import'!$A81,SEARCH("&gt;",'CFR - XML import'!$A81,1)+1,SEARCH("/",'CFR - XML import'!$A81,1)-SEARCH("&gt;",'CFR - XML import'!$A81,1)-2))</f>
        <v>0</v>
      </c>
      <c r="E87" s="140">
        <f>IF(ISERROR(FIND(E$3,'CFR - XML import'!$A81)),0,MID('CFR - XML import'!$A81,SEARCH("&gt;",'CFR - XML import'!$A81,1)+1,SEARCH("/",'CFR - XML import'!$A81,1)-SEARCH("&gt;",'CFR - XML import'!$A81,1)-2))</f>
        <v>0</v>
      </c>
      <c r="F87" s="141">
        <f>IF($B$1="SIMS",IF(ISERROR(FIND(F$3,'CFR - XML import'!$A81)),0,VALUE(MID('CFR - XML import'!$A81,15,10))),IF(ISERROR(FIND(F$3,'CFR - XML import'!$A81)),0,VALUE(MID('CFR - XML import'!$A81,15,10))))</f>
        <v>0</v>
      </c>
      <c r="G87" s="140">
        <f>IF(ISERROR(FIND(G$3,'CFR - XML import'!$A81)),0,VALUE(MID('CFR - XML import'!$A81,SEARCH("&gt;",'CFR - XML import'!$A81,1)+1,SEARCH("/",'CFR - XML import'!$A81,1)-SEARCH("&gt;",'CFR - XML import'!$A81,1)-2)))</f>
        <v>0</v>
      </c>
      <c r="H87" s="140">
        <f>IF(ISERROR(FIND(H$3,'CFR - XML import'!$A81)),0,VALUE(MID('CFR - XML import'!$A81,SEARCH("&gt;",'CFR - XML import'!$A81,1)+1,SEARCH("/",'CFR - XML import'!$A81,1)-SEARCH("&gt;",'CFR - XML import'!$A81,1)-2)))</f>
        <v>0</v>
      </c>
      <c r="I87" s="140">
        <f>IF(ISERROR(FIND(I$3,'CFR - XML import'!$A81)),0,VALUE(MID('CFR - XML import'!$A81,SEARCH("&gt;",'CFR - XML import'!$A81,1)+1,SEARCH("/",'CFR - XML import'!$A81,1)-SEARCH("&gt;",'CFR - XML import'!$A81,1)-2)))</f>
        <v>0</v>
      </c>
      <c r="J87" s="140">
        <f>IF(ISERROR(FIND(J$3,'CFR - XML import'!$A81)),0,VALUE(MID('CFR - XML import'!$A81,SEARCH("&gt;",'CFR - XML import'!$A81,1)+1,SEARCH("/",'CFR - XML import'!$A81,1)-SEARCH("&gt;",'CFR - XML import'!$A81,1)-2)))</f>
        <v>0</v>
      </c>
      <c r="K87" s="140">
        <f>IF(ISERROR(FIND(K$3,'CFR - XML import'!$A81)),0,VALUE(MID('CFR - XML import'!$A81,SEARCH("&gt;",'CFR - XML import'!$A81,1)+1,SEARCH("/",'CFR - XML import'!$A81,1)-SEARCH("&gt;",'CFR - XML import'!$A81,1)-2)))</f>
        <v>0</v>
      </c>
      <c r="L87" s="140">
        <f>IF(ISERROR(FIND(L$3,'CFR - XML import'!$A81)),0,VALUE(MID('CFR - XML import'!$A81,SEARCH("&gt;",'CFR - XML import'!$A81,1)+1,SEARCH("/",'CFR - XML import'!$A81,1)-SEARCH("&gt;",'CFR - XML import'!$A81,1)-2)))</f>
        <v>0</v>
      </c>
      <c r="M87" s="140">
        <f>IF(ISERROR(FIND(M$3,'CFR - XML import'!$A81)),0,VALUE(MID('CFR - XML import'!$A81,SEARCH("&gt;",'CFR - XML import'!$A81,1)+1,SEARCH("/",'CFR - XML import'!$A81,1)-SEARCH("&gt;",'CFR - XML import'!$A81,1)-2)))</f>
        <v>0</v>
      </c>
      <c r="N87" s="140">
        <f>IF(ISERROR(FIND(N$3,'CFR - XML import'!$A81)),0,VALUE(MID('CFR - XML import'!$A81,SEARCH("&gt;",'CFR - XML import'!$A81,1)+1,SEARCH("/",'CFR - XML import'!$A81,1)-SEARCH("&gt;",'CFR - XML import'!$A81,1)-2)))</f>
        <v>0</v>
      </c>
      <c r="O87" s="140">
        <f>IF(ISERROR(FIND(O$3,'CFR - XML import'!$A81)),0,VALUE(MID('CFR - XML import'!$A81,SEARCH("&gt;",'CFR - XML import'!$A81,1)+1,SEARCH("/",'CFR - XML import'!$A81,1)-SEARCH("&gt;",'CFR - XML import'!$A81,1)-2)))</f>
        <v>0</v>
      </c>
      <c r="P87" s="140">
        <f>IF(ISERROR(FIND(P$3,'CFR - XML import'!$A81)),0,VALUE(MID('CFR - XML import'!$A81,SEARCH("&gt;",'CFR - XML import'!$A81,1)+1,SEARCH("/",'CFR - XML import'!$A81,1)-SEARCH("&gt;",'CFR - XML import'!$A81,1)-2)))</f>
        <v>0</v>
      </c>
      <c r="Q87" s="140">
        <f>IF(ISERROR(FIND(Q$3,'CFR - XML import'!$A81)),0,VALUE(MID('CFR - XML import'!$A81,SEARCH("&gt;",'CFR - XML import'!$A81,1)+1,SEARCH("/",'CFR - XML import'!$A81,1)-SEARCH("&gt;",'CFR - XML import'!$A81,1)-2)))</f>
        <v>0</v>
      </c>
      <c r="R87" s="140">
        <f>IF(ISERROR(FIND(R$3,'CFR - XML import'!$A81)),0,VALUE(MID('CFR - XML import'!$A81,SEARCH("&gt;",'CFR - XML import'!$A81,1)+1,SEARCH("/",'CFR - XML import'!$A81,1)-SEARCH("&gt;",'CFR - XML import'!$A81,1)-2)))</f>
        <v>0</v>
      </c>
      <c r="S87" s="140">
        <f>IF(ISERROR(FIND(S$3,'CFR - XML import'!$A81)),0,VALUE(MID('CFR - XML import'!$A81,SEARCH("&gt;",'CFR - XML import'!$A81,1)+1,SEARCH("/",'CFR - XML import'!$A81,1)-SEARCH("&gt;",'CFR - XML import'!$A81,1)-2)))</f>
        <v>0</v>
      </c>
      <c r="T87" s="140">
        <f>IF(ISERROR(FIND(T$3,'CFR - XML import'!$A81)),0,VALUE(MID('CFR - XML import'!$A81,SEARCH("&gt;",'CFR - XML import'!$A81,1)+1,SEARCH("/",'CFR - XML import'!$A81,1)-SEARCH("&gt;",'CFR - XML import'!$A81,1)-2)))</f>
        <v>0</v>
      </c>
      <c r="U87" s="140">
        <f>IF(ISERROR(FIND(U$3,'CFR - XML import'!$A81)),0,VALUE(MID('CFR - XML import'!$A81,SEARCH("&gt;",'CFR - XML import'!$A81,1)+1,SEARCH("/",'CFR - XML import'!$A81,1)-SEARCH("&gt;",'CFR - XML import'!$A81,1)-2)))</f>
        <v>0</v>
      </c>
      <c r="V87" s="140">
        <f>IF(ISERROR(FIND(V$3,'CFR - XML import'!$A81)),0,VALUE(MID('CFR - XML import'!$A81,SEARCH("&gt;",'CFR - XML import'!$A81,1)+1,SEARCH("/",'CFR - XML import'!$A81,1)-SEARCH("&gt;",'CFR - XML import'!$A81,1)-2)))</f>
        <v>0</v>
      </c>
      <c r="W87" s="140">
        <f>IF(ISERROR(FIND(W$3,'CFR - XML import'!$A81)),0,VALUE(MID('CFR - XML import'!$A81,SEARCH("&gt;",'CFR - XML import'!$A81,1)+1,SEARCH("/",'CFR - XML import'!$A81,1)-SEARCH("&gt;",'CFR - XML import'!$A81,1)-2)))</f>
        <v>0</v>
      </c>
      <c r="X87" s="140"/>
      <c r="Y87" s="140">
        <f>IF(ISERROR(FIND(Y$3,'CFR - XML import'!$A81)),0,VALUE(MID('CFR - XML import'!$A81,SEARCH("&gt;",'CFR - XML import'!$A81,1)+1,SEARCH("/",'CFR - XML import'!$A81,1)-SEARCH("&gt;",'CFR - XML import'!$A81,1)-2)))</f>
        <v>0</v>
      </c>
      <c r="Z87" s="140">
        <f>IF(ISERROR(FIND(Z$3,'CFR - XML import'!$A81)),0,VALUE(MID('CFR - XML import'!$A81,SEARCH("&gt;",'CFR - XML import'!$A81,1)+1,SEARCH("/",'CFR - XML import'!$A81,1)-SEARCH("&gt;",'CFR - XML import'!$A81,1)-2)))</f>
        <v>0</v>
      </c>
      <c r="AA87" s="140">
        <f>IF(ISERROR(FIND(AA$3,'CFR - XML import'!$A81)),0,VALUE(MID('CFR - XML import'!$A81,SEARCH("&gt;",'CFR - XML import'!$A81,1)+1,SEARCH("/",'CFR - XML import'!$A81,1)-SEARCH("&gt;",'CFR - XML import'!$A81,1)-2)))</f>
        <v>0</v>
      </c>
      <c r="AB87" s="140">
        <f>IF(ISERROR(FIND(AB$3,'CFR - XML import'!$A81)),0,VALUE(MID('CFR - XML import'!$A81,SEARCH("&gt;",'CFR - XML import'!$A81,1)+1,SEARCH("/",'CFR - XML import'!$A81,1)-SEARCH("&gt;",'CFR - XML import'!$A81,1)-2)))</f>
        <v>0</v>
      </c>
      <c r="AC87" s="140">
        <f>IF(ISERROR(FIND(AC$3,'CFR - XML import'!$A81)),0,VALUE(MID('CFR - XML import'!$A81,SEARCH("&gt;",'CFR - XML import'!$A81,1)+1,SEARCH("/",'CFR - XML import'!$A81,1)-SEARCH("&gt;",'CFR - XML import'!$A81,1)-2)))</f>
        <v>0</v>
      </c>
      <c r="AD87" s="140">
        <f>IF(ISERROR(FIND(AD$3,'CFR - XML import'!$A81)),0,VALUE(MID('CFR - XML import'!$A81,SEARCH("&gt;",'CFR - XML import'!$A81,1)+1,SEARCH("/",'CFR - XML import'!$A81,1)-SEARCH("&gt;",'CFR - XML import'!$A81,1)-2)))</f>
        <v>0</v>
      </c>
      <c r="AE87" s="140">
        <f>IF(ISERROR(FIND(AE$3,'CFR - XML import'!$A81)),0,VALUE(MID('CFR - XML import'!$A81,SEARCH("&gt;",'CFR - XML import'!$A81,1)+1,SEARCH("/",'CFR - XML import'!$A81,1)-SEARCH("&gt;",'CFR - XML import'!$A81,1)-2)))</f>
        <v>0</v>
      </c>
      <c r="AF87" s="140">
        <f>IF(ISERROR(FIND(AF$3,'CFR - XML import'!$A81)),0,VALUE(MID('CFR - XML import'!$A81,SEARCH("&gt;",'CFR - XML import'!$A81,1)+1,SEARCH("/",'CFR - XML import'!$A81,1)-SEARCH("&gt;",'CFR - XML import'!$A81,1)-2)))</f>
        <v>0</v>
      </c>
      <c r="AG87" s="140">
        <f>IF(ISERROR(FIND(AG$3,'CFR - XML import'!$A81)),0,VALUE(MID('CFR - XML import'!$A81,SEARCH("&gt;",'CFR - XML import'!$A81,1)+1,SEARCH("/",'CFR - XML import'!$A81,1)-SEARCH("&gt;",'CFR - XML import'!$A81,1)-2)))</f>
        <v>0</v>
      </c>
      <c r="AH87" s="140">
        <f>IF(ISERROR(FIND(AH$3,'CFR - XML import'!$A81)),0,VALUE(MID('CFR - XML import'!$A81,SEARCH("&gt;",'CFR - XML import'!$A81,1)+1,SEARCH("/",'CFR - XML import'!$A81,1)-SEARCH("&gt;",'CFR - XML import'!$A81,1)-2)))</f>
        <v>0</v>
      </c>
      <c r="AI87" s="140">
        <f>IF(ISERROR(FIND(AI$3,'CFR - XML import'!$A81)),0,VALUE(MID('CFR - XML import'!$A81,SEARCH("&gt;",'CFR - XML import'!$A81,1)+1,SEARCH("/",'CFR - XML import'!$A81,1)-SEARCH("&gt;",'CFR - XML import'!$A81,1)-2)))</f>
        <v>0</v>
      </c>
      <c r="AJ87" s="140">
        <f>IF(ISERROR(FIND(AJ$3,'CFR - XML import'!$A81)),0,VALUE(MID('CFR - XML import'!$A81,SEARCH("&gt;",'CFR - XML import'!$A81,1)+1,SEARCH("/",'CFR - XML import'!$A81,1)-SEARCH("&gt;",'CFR - XML import'!$A81,1)-2)))</f>
        <v>0</v>
      </c>
      <c r="AK87" s="140">
        <f>IF(ISERROR(FIND(AK$3,'CFR - XML import'!$A81)),0,VALUE(MID('CFR - XML import'!$A81,SEARCH("&gt;",'CFR - XML import'!$A81,1)+1,SEARCH("/",'CFR - XML import'!$A81,1)-SEARCH("&gt;",'CFR - XML import'!$A81,1)-2)))</f>
        <v>0</v>
      </c>
      <c r="AL87" s="140">
        <f>IF(ISERROR(FIND(AL$3,'CFR - XML import'!$A81)),0,VALUE(MID('CFR - XML import'!$A81,SEARCH("&gt;",'CFR - XML import'!$A81,1)+1,SEARCH("/",'CFR - XML import'!$A81,1)-SEARCH("&gt;",'CFR - XML import'!$A81,1)-2)))</f>
        <v>0</v>
      </c>
      <c r="AM87" s="140">
        <f>IF(ISERROR(FIND(AM$3,'CFR - XML import'!$A81)),0,VALUE(MID('CFR - XML import'!$A81,SEARCH("&gt;",'CFR - XML import'!$A81,1)+1,SEARCH("/",'CFR - XML import'!$A81,1)-SEARCH("&gt;",'CFR - XML import'!$A81,1)-2)))</f>
        <v>0</v>
      </c>
      <c r="AN87" s="140">
        <f>IF(ISERROR(FIND(AN$3,'CFR - XML import'!$A81)),0,VALUE(MID('CFR - XML import'!$A81,SEARCH("&gt;",'CFR - XML import'!$A81,1)+1,SEARCH("/",'CFR - XML import'!$A81,1)-SEARCH("&gt;",'CFR - XML import'!$A81,1)-2)))</f>
        <v>0</v>
      </c>
      <c r="AO87" s="140">
        <f>IF(ISERROR(FIND(AO$3,'CFR - XML import'!$A81)),0,VALUE(MID('CFR - XML import'!$A81,SEARCH("&gt;",'CFR - XML import'!$A81,1)+1,SEARCH("/",'CFR - XML import'!$A81,1)-SEARCH("&gt;",'CFR - XML import'!$A81,1)-2)))</f>
        <v>0</v>
      </c>
      <c r="AP87" s="140">
        <f>IF(ISERROR(FIND(AP$3,'CFR - XML import'!$A81)),0,VALUE(MID('CFR - XML import'!$A81,SEARCH("&gt;",'CFR - XML import'!$A81,1)+1,SEARCH("/",'CFR - XML import'!$A81,1)-SEARCH("&gt;",'CFR - XML import'!$A81,1)-2)))</f>
        <v>0</v>
      </c>
      <c r="AQ87" s="140">
        <f>IF(ISERROR(FIND(AQ$3,'CFR - XML import'!$A81)),0,VALUE(MID('CFR - XML import'!$A81,SEARCH("&gt;",'CFR - XML import'!$A81,1)+1,SEARCH("/",'CFR - XML import'!$A81,1)-SEARCH("&gt;",'CFR - XML import'!$A81,1)-2)))</f>
        <v>0</v>
      </c>
      <c r="AR87" s="140">
        <f>IF(ISERROR(FIND(AR$3,'CFR - XML import'!$A81)),0,VALUE(MID('CFR - XML import'!$A81,SEARCH("&gt;",'CFR - XML import'!$A81,1)+1,SEARCH("/",'CFR - XML import'!$A81,1)-SEARCH("&gt;",'CFR - XML import'!$A81,1)-2)))</f>
        <v>0</v>
      </c>
      <c r="AS87" s="140">
        <f>IF(ISERROR(FIND(AS$3,'CFR - XML import'!$A81)),0,VALUE(MID('CFR - XML import'!$A81,SEARCH("&gt;",'CFR - XML import'!$A81,1)+1,SEARCH("/",'CFR - XML import'!$A81,1)-SEARCH("&gt;",'CFR - XML import'!$A81,1)-2)))</f>
        <v>0</v>
      </c>
      <c r="AT87" s="140">
        <f>IF(ISERROR(FIND(AT$3,'CFR - XML import'!$A81)),0,VALUE(MID('CFR - XML import'!$A81,SEARCH("&gt;",'CFR - XML import'!$A81,1)+1,SEARCH("/",'CFR - XML import'!$A81,1)-SEARCH("&gt;",'CFR - XML import'!$A81,1)-2)))</f>
        <v>0</v>
      </c>
      <c r="AU87" s="140">
        <f>IF(ISERROR(FIND(AU$3,'CFR - XML import'!$A81)),0,VALUE(MID('CFR - XML import'!$A81,SEARCH("&gt;",'CFR - XML import'!$A81,1)+1,SEARCH("/",'CFR - XML import'!$A81,1)-SEARCH("&gt;",'CFR - XML import'!$A81,1)-2)))</f>
        <v>0</v>
      </c>
      <c r="AV87" s="140">
        <f>IF(ISERROR(FIND(AV$3,'CFR - XML import'!$A81)),0,VALUE(MID('CFR - XML import'!$A81,SEARCH("&gt;",'CFR - XML import'!$A81,1)+1,SEARCH("/",'CFR - XML import'!$A81,1)-SEARCH("&gt;",'CFR - XML import'!$A81,1)-2)))</f>
        <v>0</v>
      </c>
      <c r="AW87" s="140">
        <f>IF(ISERROR(FIND(AW$3,'CFR - XML import'!$A81)),0,VALUE(MID('CFR - XML import'!$A81,SEARCH("&gt;",'CFR - XML import'!$A81,1)+1,SEARCH("/",'CFR - XML import'!$A81,1)-SEARCH("&gt;",'CFR - XML import'!$A81,1)-2)))</f>
        <v>0</v>
      </c>
      <c r="AX87" s="140">
        <f>IF(ISERROR(FIND(AX$3,'CFR - XML import'!$A81)),0,VALUE(MID('CFR - XML import'!$A81,SEARCH("&gt;",'CFR - XML import'!$A81,1)+1,SEARCH("/",'CFR - XML import'!$A81,1)-SEARCH("&gt;",'CFR - XML import'!$A81,1)-2)))</f>
        <v>0</v>
      </c>
      <c r="AY87" s="140">
        <f>IF(ISERROR(FIND(AY$3,'CFR - XML import'!$A81)),0,VALUE(MID('CFR - XML import'!$A81,SEARCH("&gt;",'CFR - XML import'!$A81,1)+1,SEARCH("/",'CFR - XML import'!$A81,1)-SEARCH("&gt;",'CFR - XML import'!$A81,1)-2)))</f>
        <v>0</v>
      </c>
      <c r="AZ87" s="140">
        <f>IF(ISERROR(FIND(AZ$3,'CFR - XML import'!$A81)),0,VALUE(MID('CFR - XML import'!$A81,SEARCH("&gt;",'CFR - XML import'!$A81,1)+1,SEARCH("/",'CFR - XML import'!$A81,1)-SEARCH("&gt;",'CFR - XML import'!$A81,1)-2)))</f>
        <v>0</v>
      </c>
      <c r="BA87" s="140">
        <f>IF(ISERROR(FIND(BA$3,'CFR - XML import'!$A81)),0,VALUE(MID('CFR - XML import'!$A81,SEARCH("&gt;",'CFR - XML import'!$A81,1)+1,SEARCH("/",'CFR - XML import'!$A81,1)-SEARCH("&gt;",'CFR - XML import'!$A81,1)-2)))</f>
        <v>0</v>
      </c>
      <c r="BB87" s="140">
        <f>IF(ISERROR(FIND(BB$3,'CFR - XML import'!$A81)),0,VALUE(MID('CFR - XML import'!$A81,SEARCH("&gt;",'CFR - XML import'!$A81,1)+1,SEARCH("/",'CFR - XML import'!$A81,1)-SEARCH("&gt;",'CFR - XML import'!$A81,1)-2)))</f>
        <v>0</v>
      </c>
      <c r="BC87" s="140">
        <f>IF(ISERROR(FIND(BC$3,'CFR - XML import'!$A81)),0,VALUE(MID('CFR - XML import'!$A81,SEARCH("&gt;",'CFR - XML import'!$A81,1)+1,SEARCH("/",'CFR - XML import'!$A81,1)-SEARCH("&gt;",'CFR - XML import'!$A81,1)-2)))</f>
        <v>0</v>
      </c>
      <c r="BD87" s="140">
        <f>IF(ISERROR(FIND(BD$3,'CFR - XML import'!$A81)),0,VALUE(MID('CFR - XML import'!$A81,SEARCH("&gt;",'CFR - XML import'!$A81,1)+1,SEARCH("/",'CFR - XML import'!$A81,1)-SEARCH("&gt;",'CFR - XML import'!$A81,1)-2)))</f>
        <v>0</v>
      </c>
      <c r="BE87" s="140">
        <f>IF(ISERROR(FIND(BE$3,'CFR - XML import'!$A81)),0,VALUE(MID('CFR - XML import'!$A81,SEARCH("&gt;",'CFR - XML import'!$A81,1)+1,SEARCH("/",'CFR - XML import'!$A81,1)-SEARCH("&gt;",'CFR - XML import'!$A81,1)-2)))</f>
        <v>0</v>
      </c>
      <c r="BF87" s="140">
        <f>IF(ISERROR(FIND(BF$3,'CFR - XML import'!$A81)),0,VALUE(MID('CFR - XML import'!$A81,SEARCH("&gt;",'CFR - XML import'!$A81,1)+1,SEARCH("/",'CFR - XML import'!$A81,1)-SEARCH("&gt;",'CFR - XML import'!$A81,1)-2)))</f>
        <v>0</v>
      </c>
      <c r="BG87" s="140">
        <f>IF(ISERROR(FIND(BG$3,'CFR - XML import'!$A81)),0,VALUE(MID('CFR - XML import'!$A81,SEARCH("&gt;",'CFR - XML import'!$A81,1)+1,SEARCH("/",'CFR - XML import'!$A81,1)-SEARCH("&gt;",'CFR - XML import'!$A81,1)-2)))</f>
        <v>0</v>
      </c>
      <c r="BH87" s="140">
        <f>IF(ISERROR(FIND(BH$3,'CFR - XML import'!$A81)),0,VALUE(MID('CFR - XML import'!$A81,SEARCH("&gt;",'CFR - XML import'!$A81,1)+1,SEARCH("/",'CFR - XML import'!$A81,1)-SEARCH("&gt;",'CFR - XML import'!$A81,1)-2)))</f>
        <v>0</v>
      </c>
      <c r="BI87" s="140">
        <f>IF(ISERROR(FIND(BI$3,'CFR - XML import'!$A81)),0,VALUE(MID('CFR - XML import'!$A81,SEARCH("&gt;",'CFR - XML import'!$A81,1)+1,SEARCH("/",'CFR - XML import'!$A81,1)-SEARCH("&gt;",'CFR - XML import'!$A81,1)-2)))</f>
        <v>0</v>
      </c>
      <c r="BJ87" s="140">
        <f>IF(ISERROR(FIND(BJ$3,'CFR - XML import'!$A81)),0,VALUE(MID('CFR - XML import'!$A81,SEARCH("&gt;",'CFR - XML import'!$A81,1)+1,SEARCH("/",'CFR - XML import'!$A81,1)-SEARCH("&gt;",'CFR - XML import'!$A81,1)-2)))</f>
        <v>0</v>
      </c>
      <c r="BK87" s="140">
        <f>IF(ISERROR(FIND(BK$3,'CFR - XML import'!$A81)),0,VALUE(MID('CFR - XML import'!$A81,SEARCH("&gt;",'CFR - XML import'!$A81,1)+1,SEARCH("/",'CFR - XML import'!$A81,1)-SEARCH("&gt;",'CFR - XML import'!$A81,1)-2)))</f>
        <v>0</v>
      </c>
      <c r="BL87" s="140">
        <f>IF(ISERROR(FIND(BL$3,'CFR - XML import'!$A81)),0,VALUE(MID('CFR - XML import'!$A81,SEARCH("&gt;",'CFR - XML import'!$A81,1)+1,SEARCH("/",'CFR - XML import'!$A81,1)-SEARCH("&gt;",'CFR - XML import'!$A81,1)-2)))</f>
        <v>0</v>
      </c>
      <c r="BM87" s="140">
        <f>IF(ISERROR(FIND(BM$3,'CFR - XML import'!$A81)),0,VALUE(MID('CFR - XML import'!$A81,SEARCH("&gt;",'CFR - XML import'!$A81,1)+1,SEARCH("/",'CFR - XML import'!$A81,1)-SEARCH("&gt;",'CFR - XML import'!$A81,1)-2)))</f>
        <v>0</v>
      </c>
      <c r="BN87" s="140">
        <f>IF(ISERROR(FIND(BN$3,'CFR - XML import'!$A81)),0,VALUE(MID('CFR - XML import'!$A81,SEARCH("&gt;",'CFR - XML import'!$A81,1)+1,SEARCH("/",'CFR - XML import'!$A81,1)-SEARCH("&gt;",'CFR - XML import'!$A81,1)-2)))</f>
        <v>0</v>
      </c>
      <c r="BO87" s="140">
        <f>IF(ISERROR(FIND(BO$3,'CFR - XML import'!$A81)),0,VALUE(MID('CFR - XML import'!$A81,SEARCH("&gt;",'CFR - XML import'!$A81,1)+1,SEARCH("/",'CFR - XML import'!$A81,1)-SEARCH("&gt;",'CFR - XML import'!$A81,1)-2)))</f>
        <v>0</v>
      </c>
      <c r="BP87" s="140">
        <f>IF(ISERROR(FIND(BP$3,'CFR - XML import'!$A81)),0,VALUE(MID('CFR - XML import'!$A81,SEARCH("&gt;",'CFR - XML import'!$A81,1)+1,SEARCH("/",'CFR - XML import'!$A81,1)-SEARCH("&gt;",'CFR - XML import'!$A81,1)-2)))</f>
        <v>0</v>
      </c>
      <c r="BQ87" s="140">
        <f>IF(ISERROR(FIND(BQ$3,'CFR - XML import'!$A81)),0,VALUE(MID('CFR - XML import'!$A81,SEARCH("&gt;",'CFR - XML import'!$A81,1)+1,SEARCH("/",'CFR - XML import'!$A81,1)-SEARCH("&gt;",'CFR - XML import'!$A81,1)-2)))</f>
        <v>0</v>
      </c>
      <c r="BR87" s="140">
        <f>IF(ISERROR(FIND(BR$3,'CFR - XML import'!$A81)),0,VALUE(MID('CFR - XML import'!$A81,SEARCH("&gt;",'CFR - XML import'!$A81,1)+1,SEARCH("/",'CFR - XML import'!$A81,1)-SEARCH("&gt;",'CFR - XML import'!$A81,1)-2)))</f>
        <v>0</v>
      </c>
      <c r="BS87" s="140">
        <f>IF(ISERROR(FIND(BS$3,'CFR - XML import'!$A81)),0,VALUE(MID('CFR - XML import'!$A81,SEARCH("&gt;",'CFR - XML import'!$A81,1)+1,SEARCH("/",'CFR - XML import'!$A81,1)-SEARCH("&gt;",'CFR - XML import'!$A81,1)-2)))</f>
        <v>0</v>
      </c>
      <c r="BT87" s="140">
        <f>IF(ISERROR(FIND(BT$3,'CFR - XML import'!$A81)),0,VALUE(MID('CFR - XML import'!$A81,SEARCH("&gt;",'CFR - XML import'!$A81,1)+1,SEARCH("/",'CFR - XML import'!$A81,1)-SEARCH("&gt;",'CFR - XML import'!$A81,1)-2)))</f>
        <v>0</v>
      </c>
      <c r="BU87" s="140">
        <f>IF(ISERROR(FIND(BU$3,'CFR - XML import'!$A81)),0,VALUE(MID('CFR - XML import'!$A81,SEARCH("&gt;",'CFR - XML import'!$A81,1)+1,SEARCH("/",'CFR - XML import'!$A81,1)-SEARCH("&gt;",'CFR - XML import'!$A81,1)-2)))</f>
        <v>0</v>
      </c>
      <c r="BV87" s="140">
        <f>IF(ISERROR(FIND(BV$3,'CFR - XML import'!$A81)),0,VALUE(MID('CFR - XML import'!$A81,SEARCH("&gt;",'CFR - XML import'!$A81,1)+1,SEARCH("/",'CFR - XML import'!$A81,1)-SEARCH("&gt;",'CFR - XML import'!$A81,1)-2)))</f>
        <v>0</v>
      </c>
      <c r="BW87" s="140">
        <f>IF(ISERROR(FIND(BW$3,'CFR - XML import'!$A81)),0,VALUE(MID('CFR - XML import'!$A81,SEARCH("&gt;",'CFR - XML import'!$A81,1)+1,SEARCH("/",'CFR - XML import'!$A81,1)-SEARCH("&gt;",'CFR - XML import'!$A81,1)-2)))</f>
        <v>0</v>
      </c>
      <c r="BX87" s="140">
        <f>IF(ISERROR(FIND(BX$3,'CFR - XML import'!$A81)),0,VALUE(MID('CFR - XML import'!$A81,SEARCH("&gt;",'CFR - XML import'!$A81,1)+1,SEARCH("/",'CFR - XML import'!$A81,1)-SEARCH("&gt;",'CFR - XML import'!$A81,1)-2)))</f>
        <v>0</v>
      </c>
      <c r="BY87" s="140">
        <f>IF(ISERROR(FIND(BY$3,'CFR - XML import'!$A81)),0,VALUE(MID('CFR - XML import'!$A81,SEARCH("&gt;",'CFR - XML import'!$A81,1)+1,SEARCH("/",'CFR - XML import'!$A81,1)-SEARCH("&gt;",'CFR - XML import'!$A81,1)-2)))</f>
        <v>0</v>
      </c>
      <c r="BZ87" s="140">
        <f>IF(ISERROR(FIND(BZ$3,'CFR - XML import'!$A81)),0,VALUE(MID('CFR - XML import'!$A81,SEARCH("&gt;",'CFR - XML import'!$A81,1)+1,SEARCH("/",'CFR - XML import'!$A81,1)-SEARCH("&gt;",'CFR - XML import'!$A81,1)-2)))</f>
        <v>0</v>
      </c>
      <c r="CG87" s="142">
        <f>IF(ISERROR(IF(MID('CFR - XML import'!$A81,LEN($CF$4)+5,LEN('CFR - XML import'!$A81)-(2*LEN($CF$4)+5))="RMMS",1,IF(MID('CFR - XML import'!$A81,LEN("    &lt;InputSystem&gt;")+1,LEN('CFR - XML import'!$A81)-(LEN("    &lt;InputSystem&gt;")+LEN($CF$4)+1))="SIMS",2,0))),0,IF(MID('CFR - XML import'!$A81,LEN($CF$4)+5,LEN('CFR - XML import'!$A81)-(2*LEN($CF$4)+5))="RMMS",1,IF(MID('CFR - XML import'!$A81,LEN("    &lt;InputSystem&gt;")+1,LEN('CFR - XML import'!$A81)-(LEN("    &lt;InputSystem&gt;")+LEN($CF$4)+1))="SIMS",2,0)))</f>
        <v>0</v>
      </c>
      <c r="CH87" s="140">
        <f>IF(ISERROR(FIND(CH$3,'CFR - XML import'!$A81)),0,MID('CFR - XML import'!$A81,SEARCH("&gt;",'CFR - XML import'!$A81,1)+1,SEARCH("/",'CFR - XML import'!$A81,1)-SEARCH("&gt;",'CFR - XML import'!$A81,1)-2))</f>
        <v>0</v>
      </c>
      <c r="CI87" s="140">
        <f>IF(ISERROR(FIND(CI$3,'CFR - XML import'!$A81)),0,MID('CFR - XML import'!$A81,SEARCH("&gt;",'CFR - XML import'!$A81,1)+1,SEARCH("/",'CFR - XML import'!$A81,1)-SEARCH("&gt;",'CFR - XML import'!$A81,1)-2))</f>
        <v>0</v>
      </c>
      <c r="CJ87" s="140">
        <f>IF(ISERROR(FIND(CJ$3,'CFR - XML import'!$A81)),0,MID('CFR - XML import'!$A81,SEARCH("&gt;",'CFR - XML import'!$A81,1)+1,SEARCH("/",'CFR - XML import'!$A81,1)-SEARCH("&gt;",'CFR - XML import'!$A81,1)-2))</f>
        <v>0</v>
      </c>
      <c r="CK87" s="140">
        <f>IF(ISERROR(FIND(CK$3,'CFR - XML import'!$A81)),0,MID('CFR - XML import'!$A81,SEARCH("&gt;",'CFR - XML import'!$A81,1)+1,SEARCH("/",'CFR - XML import'!$A81,1)-SEARCH("&gt;",'CFR - XML import'!$A81,1)-2))</f>
        <v>0</v>
      </c>
      <c r="CL87" s="140">
        <f>IF(ISERROR(FIND(CL$3,'CFR - XML import'!$A81)),0,MID('CFR - XML import'!$A81,SEARCH("&gt;",'CFR - XML import'!$A81,1)+1,SEARCH("/",'CFR - XML import'!$A81,1)-SEARCH("&gt;",'CFR - XML import'!$A81,1)-2))</f>
        <v>0</v>
      </c>
      <c r="CM87" s="140">
        <f>IF(ISERROR(FIND(CM$3,'CFR - XML import'!$A81)),0,MID('CFR - XML import'!$A81,SEARCH("&gt;",'CFR - XML import'!$A81,1)+1,SEARCH("/",'CFR - XML import'!$A81,1)-SEARCH("&gt;",'CFR - XML import'!$A81,1)-2))</f>
        <v>0</v>
      </c>
    </row>
    <row r="88" spans="1:91" x14ac:dyDescent="0.2">
      <c r="A88" s="139" t="str">
        <f>IF(AND('CFR - XML import'!A82&lt;&gt;"",LEFT('CFR - XML import'!A82,1)&lt;&gt;"&lt;",LEFT('CFR - XML import'!A82,3)&lt;&gt;"  &lt;",LEFT('CFR - XML import'!A82,5)&lt;&gt;"    &lt;",LEFT('CFR - XML import'!A82,7)&lt;&gt;"      &lt;",LEFT('CFR - XML import'!A82,9)&lt;&gt;"        &lt;",$B$1="SIMS"),'CFR - XML import'!A82,IF(AND(LEFT('CFR - XML import'!A82,9)="&lt;Details&gt;",$B$1="RM"),'CFR - XML import'!A82,""))</f>
        <v/>
      </c>
      <c r="B88" s="140">
        <f>IF(ISERROR(FIND(B$3,'CFR - XML import'!$A82)),0,VALUE(MID('CFR - XML import'!$A82,SEARCH("&gt;",'CFR - XML import'!$A82,1)+1,SEARCH("/",'CFR - XML import'!$A82,1)-SEARCH("&gt;",'CFR - XML import'!$A82,1)-2)))</f>
        <v>0</v>
      </c>
      <c r="D88" s="140">
        <f>IF(ISERROR(FIND(D$3,'CFR - XML import'!$A82)),0,MID('CFR - XML import'!$A82,SEARCH("&gt;",'CFR - XML import'!$A82,1)+1,SEARCH("/",'CFR - XML import'!$A82,1)-SEARCH("&gt;",'CFR - XML import'!$A82,1)-2))</f>
        <v>0</v>
      </c>
      <c r="E88" s="140">
        <f>IF(ISERROR(FIND(E$3,'CFR - XML import'!$A82)),0,MID('CFR - XML import'!$A82,SEARCH("&gt;",'CFR - XML import'!$A82,1)+1,SEARCH("/",'CFR - XML import'!$A82,1)-SEARCH("&gt;",'CFR - XML import'!$A82,1)-2))</f>
        <v>0</v>
      </c>
      <c r="F88" s="141">
        <f>IF($B$1="SIMS",IF(ISERROR(FIND(F$3,'CFR - XML import'!$A82)),0,VALUE(MID('CFR - XML import'!$A82,15,10))),IF(ISERROR(FIND(F$3,'CFR - XML import'!$A82)),0,VALUE(MID('CFR - XML import'!$A82,15,10))))</f>
        <v>0</v>
      </c>
      <c r="G88" s="140">
        <f>IF(ISERROR(FIND(G$3,'CFR - XML import'!$A82)),0,VALUE(MID('CFR - XML import'!$A82,SEARCH("&gt;",'CFR - XML import'!$A82,1)+1,SEARCH("/",'CFR - XML import'!$A82,1)-SEARCH("&gt;",'CFR - XML import'!$A82,1)-2)))</f>
        <v>0</v>
      </c>
      <c r="H88" s="140">
        <f>IF(ISERROR(FIND(H$3,'CFR - XML import'!$A82)),0,VALUE(MID('CFR - XML import'!$A82,SEARCH("&gt;",'CFR - XML import'!$A82,1)+1,SEARCH("/",'CFR - XML import'!$A82,1)-SEARCH("&gt;",'CFR - XML import'!$A82,1)-2)))</f>
        <v>0</v>
      </c>
      <c r="I88" s="140">
        <f>IF(ISERROR(FIND(I$3,'CFR - XML import'!$A82)),0,VALUE(MID('CFR - XML import'!$A82,SEARCH("&gt;",'CFR - XML import'!$A82,1)+1,SEARCH("/",'CFR - XML import'!$A82,1)-SEARCH("&gt;",'CFR - XML import'!$A82,1)-2)))</f>
        <v>0</v>
      </c>
      <c r="J88" s="140">
        <f>IF(ISERROR(FIND(J$3,'CFR - XML import'!$A82)),0,VALUE(MID('CFR - XML import'!$A82,SEARCH("&gt;",'CFR - XML import'!$A82,1)+1,SEARCH("/",'CFR - XML import'!$A82,1)-SEARCH("&gt;",'CFR - XML import'!$A82,1)-2)))</f>
        <v>0</v>
      </c>
      <c r="K88" s="140">
        <f>IF(ISERROR(FIND(K$3,'CFR - XML import'!$A82)),0,VALUE(MID('CFR - XML import'!$A82,SEARCH("&gt;",'CFR - XML import'!$A82,1)+1,SEARCH("/",'CFR - XML import'!$A82,1)-SEARCH("&gt;",'CFR - XML import'!$A82,1)-2)))</f>
        <v>0</v>
      </c>
      <c r="L88" s="140">
        <f>IF(ISERROR(FIND(L$3,'CFR - XML import'!$A82)),0,VALUE(MID('CFR - XML import'!$A82,SEARCH("&gt;",'CFR - XML import'!$A82,1)+1,SEARCH("/",'CFR - XML import'!$A82,1)-SEARCH("&gt;",'CFR - XML import'!$A82,1)-2)))</f>
        <v>0</v>
      </c>
      <c r="M88" s="140">
        <f>IF(ISERROR(FIND(M$3,'CFR - XML import'!$A82)),0,VALUE(MID('CFR - XML import'!$A82,SEARCH("&gt;",'CFR - XML import'!$A82,1)+1,SEARCH("/",'CFR - XML import'!$A82,1)-SEARCH("&gt;",'CFR - XML import'!$A82,1)-2)))</f>
        <v>0</v>
      </c>
      <c r="N88" s="140">
        <f>IF(ISERROR(FIND(N$3,'CFR - XML import'!$A82)),0,VALUE(MID('CFR - XML import'!$A82,SEARCH("&gt;",'CFR - XML import'!$A82,1)+1,SEARCH("/",'CFR - XML import'!$A82,1)-SEARCH("&gt;",'CFR - XML import'!$A82,1)-2)))</f>
        <v>0</v>
      </c>
      <c r="O88" s="140">
        <f>IF(ISERROR(FIND(O$3,'CFR - XML import'!$A82)),0,VALUE(MID('CFR - XML import'!$A82,SEARCH("&gt;",'CFR - XML import'!$A82,1)+1,SEARCH("/",'CFR - XML import'!$A82,1)-SEARCH("&gt;",'CFR - XML import'!$A82,1)-2)))</f>
        <v>0</v>
      </c>
      <c r="P88" s="140">
        <f>IF(ISERROR(FIND(P$3,'CFR - XML import'!$A82)),0,VALUE(MID('CFR - XML import'!$A82,SEARCH("&gt;",'CFR - XML import'!$A82,1)+1,SEARCH("/",'CFR - XML import'!$A82,1)-SEARCH("&gt;",'CFR - XML import'!$A82,1)-2)))</f>
        <v>0</v>
      </c>
      <c r="Q88" s="140">
        <f>IF(ISERROR(FIND(Q$3,'CFR - XML import'!$A82)),0,VALUE(MID('CFR - XML import'!$A82,SEARCH("&gt;",'CFR - XML import'!$A82,1)+1,SEARCH("/",'CFR - XML import'!$A82,1)-SEARCH("&gt;",'CFR - XML import'!$A82,1)-2)))</f>
        <v>0</v>
      </c>
      <c r="R88" s="140">
        <f>IF(ISERROR(FIND(R$3,'CFR - XML import'!$A82)),0,VALUE(MID('CFR - XML import'!$A82,SEARCH("&gt;",'CFR - XML import'!$A82,1)+1,SEARCH("/",'CFR - XML import'!$A82,1)-SEARCH("&gt;",'CFR - XML import'!$A82,1)-2)))</f>
        <v>0</v>
      </c>
      <c r="S88" s="140">
        <f>IF(ISERROR(FIND(S$3,'CFR - XML import'!$A82)),0,VALUE(MID('CFR - XML import'!$A82,SEARCH("&gt;",'CFR - XML import'!$A82,1)+1,SEARCH("/",'CFR - XML import'!$A82,1)-SEARCH("&gt;",'CFR - XML import'!$A82,1)-2)))</f>
        <v>0</v>
      </c>
      <c r="T88" s="140">
        <f>IF(ISERROR(FIND(T$3,'CFR - XML import'!$A82)),0,VALUE(MID('CFR - XML import'!$A82,SEARCH("&gt;",'CFR - XML import'!$A82,1)+1,SEARCH("/",'CFR - XML import'!$A82,1)-SEARCH("&gt;",'CFR - XML import'!$A82,1)-2)))</f>
        <v>0</v>
      </c>
      <c r="U88" s="140">
        <f>IF(ISERROR(FIND(U$3,'CFR - XML import'!$A82)),0,VALUE(MID('CFR - XML import'!$A82,SEARCH("&gt;",'CFR - XML import'!$A82,1)+1,SEARCH("/",'CFR - XML import'!$A82,1)-SEARCH("&gt;",'CFR - XML import'!$A82,1)-2)))</f>
        <v>0</v>
      </c>
      <c r="V88" s="140">
        <f>IF(ISERROR(FIND(V$3,'CFR - XML import'!$A82)),0,VALUE(MID('CFR - XML import'!$A82,SEARCH("&gt;",'CFR - XML import'!$A82,1)+1,SEARCH("/",'CFR - XML import'!$A82,1)-SEARCH("&gt;",'CFR - XML import'!$A82,1)-2)))</f>
        <v>0</v>
      </c>
      <c r="W88" s="140">
        <f>IF(ISERROR(FIND(W$3,'CFR - XML import'!$A82)),0,VALUE(MID('CFR - XML import'!$A82,SEARCH("&gt;",'CFR - XML import'!$A82,1)+1,SEARCH("/",'CFR - XML import'!$A82,1)-SEARCH("&gt;",'CFR - XML import'!$A82,1)-2)))</f>
        <v>0</v>
      </c>
      <c r="X88" s="140"/>
      <c r="Y88" s="140">
        <f>IF(ISERROR(FIND(Y$3,'CFR - XML import'!$A82)),0,VALUE(MID('CFR - XML import'!$A82,SEARCH("&gt;",'CFR - XML import'!$A82,1)+1,SEARCH("/",'CFR - XML import'!$A82,1)-SEARCH("&gt;",'CFR - XML import'!$A82,1)-2)))</f>
        <v>0</v>
      </c>
      <c r="Z88" s="140">
        <f>IF(ISERROR(FIND(Z$3,'CFR - XML import'!$A82)),0,VALUE(MID('CFR - XML import'!$A82,SEARCH("&gt;",'CFR - XML import'!$A82,1)+1,SEARCH("/",'CFR - XML import'!$A82,1)-SEARCH("&gt;",'CFR - XML import'!$A82,1)-2)))</f>
        <v>0</v>
      </c>
      <c r="AA88" s="140">
        <f>IF(ISERROR(FIND(AA$3,'CFR - XML import'!$A82)),0,VALUE(MID('CFR - XML import'!$A82,SEARCH("&gt;",'CFR - XML import'!$A82,1)+1,SEARCH("/",'CFR - XML import'!$A82,1)-SEARCH("&gt;",'CFR - XML import'!$A82,1)-2)))</f>
        <v>0</v>
      </c>
      <c r="AB88" s="140">
        <f>IF(ISERROR(FIND(AB$3,'CFR - XML import'!$A82)),0,VALUE(MID('CFR - XML import'!$A82,SEARCH("&gt;",'CFR - XML import'!$A82,1)+1,SEARCH("/",'CFR - XML import'!$A82,1)-SEARCH("&gt;",'CFR - XML import'!$A82,1)-2)))</f>
        <v>0</v>
      </c>
      <c r="AC88" s="140">
        <f>IF(ISERROR(FIND(AC$3,'CFR - XML import'!$A82)),0,VALUE(MID('CFR - XML import'!$A82,SEARCH("&gt;",'CFR - XML import'!$A82,1)+1,SEARCH("/",'CFR - XML import'!$A82,1)-SEARCH("&gt;",'CFR - XML import'!$A82,1)-2)))</f>
        <v>0</v>
      </c>
      <c r="AD88" s="140">
        <f>IF(ISERROR(FIND(AD$3,'CFR - XML import'!$A82)),0,VALUE(MID('CFR - XML import'!$A82,SEARCH("&gt;",'CFR - XML import'!$A82,1)+1,SEARCH("/",'CFR - XML import'!$A82,1)-SEARCH("&gt;",'CFR - XML import'!$A82,1)-2)))</f>
        <v>0</v>
      </c>
      <c r="AE88" s="140">
        <f>IF(ISERROR(FIND(AE$3,'CFR - XML import'!$A82)),0,VALUE(MID('CFR - XML import'!$A82,SEARCH("&gt;",'CFR - XML import'!$A82,1)+1,SEARCH("/",'CFR - XML import'!$A82,1)-SEARCH("&gt;",'CFR - XML import'!$A82,1)-2)))</f>
        <v>0</v>
      </c>
      <c r="AF88" s="140">
        <f>IF(ISERROR(FIND(AF$3,'CFR - XML import'!$A82)),0,VALUE(MID('CFR - XML import'!$A82,SEARCH("&gt;",'CFR - XML import'!$A82,1)+1,SEARCH("/",'CFR - XML import'!$A82,1)-SEARCH("&gt;",'CFR - XML import'!$A82,1)-2)))</f>
        <v>0</v>
      </c>
      <c r="AG88" s="140">
        <f>IF(ISERROR(FIND(AG$3,'CFR - XML import'!$A82)),0,VALUE(MID('CFR - XML import'!$A82,SEARCH("&gt;",'CFR - XML import'!$A82,1)+1,SEARCH("/",'CFR - XML import'!$A82,1)-SEARCH("&gt;",'CFR - XML import'!$A82,1)-2)))</f>
        <v>0</v>
      </c>
      <c r="AH88" s="140">
        <f>IF(ISERROR(FIND(AH$3,'CFR - XML import'!$A82)),0,VALUE(MID('CFR - XML import'!$A82,SEARCH("&gt;",'CFR - XML import'!$A82,1)+1,SEARCH("/",'CFR - XML import'!$A82,1)-SEARCH("&gt;",'CFR - XML import'!$A82,1)-2)))</f>
        <v>0</v>
      </c>
      <c r="AI88" s="140">
        <f>IF(ISERROR(FIND(AI$3,'CFR - XML import'!$A82)),0,VALUE(MID('CFR - XML import'!$A82,SEARCH("&gt;",'CFR - XML import'!$A82,1)+1,SEARCH("/",'CFR - XML import'!$A82,1)-SEARCH("&gt;",'CFR - XML import'!$A82,1)-2)))</f>
        <v>0</v>
      </c>
      <c r="AJ88" s="140">
        <f>IF(ISERROR(FIND(AJ$3,'CFR - XML import'!$A82)),0,VALUE(MID('CFR - XML import'!$A82,SEARCH("&gt;",'CFR - XML import'!$A82,1)+1,SEARCH("/",'CFR - XML import'!$A82,1)-SEARCH("&gt;",'CFR - XML import'!$A82,1)-2)))</f>
        <v>0</v>
      </c>
      <c r="AK88" s="140">
        <f>IF(ISERROR(FIND(AK$3,'CFR - XML import'!$A82)),0,VALUE(MID('CFR - XML import'!$A82,SEARCH("&gt;",'CFR - XML import'!$A82,1)+1,SEARCH("/",'CFR - XML import'!$A82,1)-SEARCH("&gt;",'CFR - XML import'!$A82,1)-2)))</f>
        <v>0</v>
      </c>
      <c r="AL88" s="140">
        <f>IF(ISERROR(FIND(AL$3,'CFR - XML import'!$A82)),0,VALUE(MID('CFR - XML import'!$A82,SEARCH("&gt;",'CFR - XML import'!$A82,1)+1,SEARCH("/",'CFR - XML import'!$A82,1)-SEARCH("&gt;",'CFR - XML import'!$A82,1)-2)))</f>
        <v>0</v>
      </c>
      <c r="AM88" s="140">
        <f>IF(ISERROR(FIND(AM$3,'CFR - XML import'!$A82)),0,VALUE(MID('CFR - XML import'!$A82,SEARCH("&gt;",'CFR - XML import'!$A82,1)+1,SEARCH("/",'CFR - XML import'!$A82,1)-SEARCH("&gt;",'CFR - XML import'!$A82,1)-2)))</f>
        <v>0</v>
      </c>
      <c r="AN88" s="140">
        <f>IF(ISERROR(FIND(AN$3,'CFR - XML import'!$A82)),0,VALUE(MID('CFR - XML import'!$A82,SEARCH("&gt;",'CFR - XML import'!$A82,1)+1,SEARCH("/",'CFR - XML import'!$A82,1)-SEARCH("&gt;",'CFR - XML import'!$A82,1)-2)))</f>
        <v>0</v>
      </c>
      <c r="AO88" s="140">
        <f>IF(ISERROR(FIND(AO$3,'CFR - XML import'!$A82)),0,VALUE(MID('CFR - XML import'!$A82,SEARCH("&gt;",'CFR - XML import'!$A82,1)+1,SEARCH("/",'CFR - XML import'!$A82,1)-SEARCH("&gt;",'CFR - XML import'!$A82,1)-2)))</f>
        <v>0</v>
      </c>
      <c r="AP88" s="140">
        <f>IF(ISERROR(FIND(AP$3,'CFR - XML import'!$A82)),0,VALUE(MID('CFR - XML import'!$A82,SEARCH("&gt;",'CFR - XML import'!$A82,1)+1,SEARCH("/",'CFR - XML import'!$A82,1)-SEARCH("&gt;",'CFR - XML import'!$A82,1)-2)))</f>
        <v>0</v>
      </c>
      <c r="AQ88" s="140">
        <f>IF(ISERROR(FIND(AQ$3,'CFR - XML import'!$A82)),0,VALUE(MID('CFR - XML import'!$A82,SEARCH("&gt;",'CFR - XML import'!$A82,1)+1,SEARCH("/",'CFR - XML import'!$A82,1)-SEARCH("&gt;",'CFR - XML import'!$A82,1)-2)))</f>
        <v>0</v>
      </c>
      <c r="AR88" s="140">
        <f>IF(ISERROR(FIND(AR$3,'CFR - XML import'!$A82)),0,VALUE(MID('CFR - XML import'!$A82,SEARCH("&gt;",'CFR - XML import'!$A82,1)+1,SEARCH("/",'CFR - XML import'!$A82,1)-SEARCH("&gt;",'CFR - XML import'!$A82,1)-2)))</f>
        <v>0</v>
      </c>
      <c r="AS88" s="140">
        <f>IF(ISERROR(FIND(AS$3,'CFR - XML import'!$A82)),0,VALUE(MID('CFR - XML import'!$A82,SEARCH("&gt;",'CFR - XML import'!$A82,1)+1,SEARCH("/",'CFR - XML import'!$A82,1)-SEARCH("&gt;",'CFR - XML import'!$A82,1)-2)))</f>
        <v>0</v>
      </c>
      <c r="AT88" s="140">
        <f>IF(ISERROR(FIND(AT$3,'CFR - XML import'!$A82)),0,VALUE(MID('CFR - XML import'!$A82,SEARCH("&gt;",'CFR - XML import'!$A82,1)+1,SEARCH("/",'CFR - XML import'!$A82,1)-SEARCH("&gt;",'CFR - XML import'!$A82,1)-2)))</f>
        <v>0</v>
      </c>
      <c r="AU88" s="140">
        <f>IF(ISERROR(FIND(AU$3,'CFR - XML import'!$A82)),0,VALUE(MID('CFR - XML import'!$A82,SEARCH("&gt;",'CFR - XML import'!$A82,1)+1,SEARCH("/",'CFR - XML import'!$A82,1)-SEARCH("&gt;",'CFR - XML import'!$A82,1)-2)))</f>
        <v>0</v>
      </c>
      <c r="AV88" s="140">
        <f>IF(ISERROR(FIND(AV$3,'CFR - XML import'!$A82)),0,VALUE(MID('CFR - XML import'!$A82,SEARCH("&gt;",'CFR - XML import'!$A82,1)+1,SEARCH("/",'CFR - XML import'!$A82,1)-SEARCH("&gt;",'CFR - XML import'!$A82,1)-2)))</f>
        <v>0</v>
      </c>
      <c r="AW88" s="140">
        <f>IF(ISERROR(FIND(AW$3,'CFR - XML import'!$A82)),0,VALUE(MID('CFR - XML import'!$A82,SEARCH("&gt;",'CFR - XML import'!$A82,1)+1,SEARCH("/",'CFR - XML import'!$A82,1)-SEARCH("&gt;",'CFR - XML import'!$A82,1)-2)))</f>
        <v>0</v>
      </c>
      <c r="AX88" s="140">
        <f>IF(ISERROR(FIND(AX$3,'CFR - XML import'!$A82)),0,VALUE(MID('CFR - XML import'!$A82,SEARCH("&gt;",'CFR - XML import'!$A82,1)+1,SEARCH("/",'CFR - XML import'!$A82,1)-SEARCH("&gt;",'CFR - XML import'!$A82,1)-2)))</f>
        <v>0</v>
      </c>
      <c r="AY88" s="140">
        <f>IF(ISERROR(FIND(AY$3,'CFR - XML import'!$A82)),0,VALUE(MID('CFR - XML import'!$A82,SEARCH("&gt;",'CFR - XML import'!$A82,1)+1,SEARCH("/",'CFR - XML import'!$A82,1)-SEARCH("&gt;",'CFR - XML import'!$A82,1)-2)))</f>
        <v>0</v>
      </c>
      <c r="AZ88" s="140">
        <f>IF(ISERROR(FIND(AZ$3,'CFR - XML import'!$A82)),0,VALUE(MID('CFR - XML import'!$A82,SEARCH("&gt;",'CFR - XML import'!$A82,1)+1,SEARCH("/",'CFR - XML import'!$A82,1)-SEARCH("&gt;",'CFR - XML import'!$A82,1)-2)))</f>
        <v>0</v>
      </c>
      <c r="BA88" s="140">
        <f>IF(ISERROR(FIND(BA$3,'CFR - XML import'!$A82)),0,VALUE(MID('CFR - XML import'!$A82,SEARCH("&gt;",'CFR - XML import'!$A82,1)+1,SEARCH("/",'CFR - XML import'!$A82,1)-SEARCH("&gt;",'CFR - XML import'!$A82,1)-2)))</f>
        <v>0</v>
      </c>
      <c r="BB88" s="140">
        <f>IF(ISERROR(FIND(BB$3,'CFR - XML import'!$A82)),0,VALUE(MID('CFR - XML import'!$A82,SEARCH("&gt;",'CFR - XML import'!$A82,1)+1,SEARCH("/",'CFR - XML import'!$A82,1)-SEARCH("&gt;",'CFR - XML import'!$A82,1)-2)))</f>
        <v>0</v>
      </c>
      <c r="BC88" s="140">
        <f>IF(ISERROR(FIND(BC$3,'CFR - XML import'!$A82)),0,VALUE(MID('CFR - XML import'!$A82,SEARCH("&gt;",'CFR - XML import'!$A82,1)+1,SEARCH("/",'CFR - XML import'!$A82,1)-SEARCH("&gt;",'CFR - XML import'!$A82,1)-2)))</f>
        <v>0</v>
      </c>
      <c r="BD88" s="140">
        <f>IF(ISERROR(FIND(BD$3,'CFR - XML import'!$A82)),0,VALUE(MID('CFR - XML import'!$A82,SEARCH("&gt;",'CFR - XML import'!$A82,1)+1,SEARCH("/",'CFR - XML import'!$A82,1)-SEARCH("&gt;",'CFR - XML import'!$A82,1)-2)))</f>
        <v>0</v>
      </c>
      <c r="BE88" s="140">
        <f>IF(ISERROR(FIND(BE$3,'CFR - XML import'!$A82)),0,VALUE(MID('CFR - XML import'!$A82,SEARCH("&gt;",'CFR - XML import'!$A82,1)+1,SEARCH("/",'CFR - XML import'!$A82,1)-SEARCH("&gt;",'CFR - XML import'!$A82,1)-2)))</f>
        <v>0</v>
      </c>
      <c r="BF88" s="140">
        <f>IF(ISERROR(FIND(BF$3,'CFR - XML import'!$A82)),0,VALUE(MID('CFR - XML import'!$A82,SEARCH("&gt;",'CFR - XML import'!$A82,1)+1,SEARCH("/",'CFR - XML import'!$A82,1)-SEARCH("&gt;",'CFR - XML import'!$A82,1)-2)))</f>
        <v>0</v>
      </c>
      <c r="BG88" s="140">
        <f>IF(ISERROR(FIND(BG$3,'CFR - XML import'!$A82)),0,VALUE(MID('CFR - XML import'!$A82,SEARCH("&gt;",'CFR - XML import'!$A82,1)+1,SEARCH("/",'CFR - XML import'!$A82,1)-SEARCH("&gt;",'CFR - XML import'!$A82,1)-2)))</f>
        <v>0</v>
      </c>
      <c r="BH88" s="140">
        <f>IF(ISERROR(FIND(BH$3,'CFR - XML import'!$A82)),0,VALUE(MID('CFR - XML import'!$A82,SEARCH("&gt;",'CFR - XML import'!$A82,1)+1,SEARCH("/",'CFR - XML import'!$A82,1)-SEARCH("&gt;",'CFR - XML import'!$A82,1)-2)))</f>
        <v>0</v>
      </c>
      <c r="BI88" s="140">
        <f>IF(ISERROR(FIND(BI$3,'CFR - XML import'!$A82)),0,VALUE(MID('CFR - XML import'!$A82,SEARCH("&gt;",'CFR - XML import'!$A82,1)+1,SEARCH("/",'CFR - XML import'!$A82,1)-SEARCH("&gt;",'CFR - XML import'!$A82,1)-2)))</f>
        <v>0</v>
      </c>
      <c r="BJ88" s="140">
        <f>IF(ISERROR(FIND(BJ$3,'CFR - XML import'!$A82)),0,VALUE(MID('CFR - XML import'!$A82,SEARCH("&gt;",'CFR - XML import'!$A82,1)+1,SEARCH("/",'CFR - XML import'!$A82,1)-SEARCH("&gt;",'CFR - XML import'!$A82,1)-2)))</f>
        <v>0</v>
      </c>
      <c r="BK88" s="140">
        <f>IF(ISERROR(FIND(BK$3,'CFR - XML import'!$A82)),0,VALUE(MID('CFR - XML import'!$A82,SEARCH("&gt;",'CFR - XML import'!$A82,1)+1,SEARCH("/",'CFR - XML import'!$A82,1)-SEARCH("&gt;",'CFR - XML import'!$A82,1)-2)))</f>
        <v>0</v>
      </c>
      <c r="BL88" s="140">
        <f>IF(ISERROR(FIND(BL$3,'CFR - XML import'!$A82)),0,VALUE(MID('CFR - XML import'!$A82,SEARCH("&gt;",'CFR - XML import'!$A82,1)+1,SEARCH("/",'CFR - XML import'!$A82,1)-SEARCH("&gt;",'CFR - XML import'!$A82,1)-2)))</f>
        <v>0</v>
      </c>
      <c r="BM88" s="140">
        <f>IF(ISERROR(FIND(BM$3,'CFR - XML import'!$A82)),0,VALUE(MID('CFR - XML import'!$A82,SEARCH("&gt;",'CFR - XML import'!$A82,1)+1,SEARCH("/",'CFR - XML import'!$A82,1)-SEARCH("&gt;",'CFR - XML import'!$A82,1)-2)))</f>
        <v>0</v>
      </c>
      <c r="BN88" s="140">
        <f>IF(ISERROR(FIND(BN$3,'CFR - XML import'!$A82)),0,VALUE(MID('CFR - XML import'!$A82,SEARCH("&gt;",'CFR - XML import'!$A82,1)+1,SEARCH("/",'CFR - XML import'!$A82,1)-SEARCH("&gt;",'CFR - XML import'!$A82,1)-2)))</f>
        <v>0</v>
      </c>
      <c r="BO88" s="140">
        <f>IF(ISERROR(FIND(BO$3,'CFR - XML import'!$A82)),0,VALUE(MID('CFR - XML import'!$A82,SEARCH("&gt;",'CFR - XML import'!$A82,1)+1,SEARCH("/",'CFR - XML import'!$A82,1)-SEARCH("&gt;",'CFR - XML import'!$A82,1)-2)))</f>
        <v>0</v>
      </c>
      <c r="BP88" s="140">
        <f>IF(ISERROR(FIND(BP$3,'CFR - XML import'!$A82)),0,VALUE(MID('CFR - XML import'!$A82,SEARCH("&gt;",'CFR - XML import'!$A82,1)+1,SEARCH("/",'CFR - XML import'!$A82,1)-SEARCH("&gt;",'CFR - XML import'!$A82,1)-2)))</f>
        <v>0</v>
      </c>
      <c r="BQ88" s="140">
        <f>IF(ISERROR(FIND(BQ$3,'CFR - XML import'!$A82)),0,VALUE(MID('CFR - XML import'!$A82,SEARCH("&gt;",'CFR - XML import'!$A82,1)+1,SEARCH("/",'CFR - XML import'!$A82,1)-SEARCH("&gt;",'CFR - XML import'!$A82,1)-2)))</f>
        <v>0</v>
      </c>
      <c r="BR88" s="140">
        <f>IF(ISERROR(FIND(BR$3,'CFR - XML import'!$A82)),0,VALUE(MID('CFR - XML import'!$A82,SEARCH("&gt;",'CFR - XML import'!$A82,1)+1,SEARCH("/",'CFR - XML import'!$A82,1)-SEARCH("&gt;",'CFR - XML import'!$A82,1)-2)))</f>
        <v>0</v>
      </c>
      <c r="BS88" s="140">
        <f>IF(ISERROR(FIND(BS$3,'CFR - XML import'!$A82)),0,VALUE(MID('CFR - XML import'!$A82,SEARCH("&gt;",'CFR - XML import'!$A82,1)+1,SEARCH("/",'CFR - XML import'!$A82,1)-SEARCH("&gt;",'CFR - XML import'!$A82,1)-2)))</f>
        <v>0</v>
      </c>
      <c r="BT88" s="140">
        <f>IF(ISERROR(FIND(BT$3,'CFR - XML import'!$A82)),0,VALUE(MID('CFR - XML import'!$A82,SEARCH("&gt;",'CFR - XML import'!$A82,1)+1,SEARCH("/",'CFR - XML import'!$A82,1)-SEARCH("&gt;",'CFR - XML import'!$A82,1)-2)))</f>
        <v>0</v>
      </c>
      <c r="BU88" s="140">
        <f>IF(ISERROR(FIND(BU$3,'CFR - XML import'!$A82)),0,VALUE(MID('CFR - XML import'!$A82,SEARCH("&gt;",'CFR - XML import'!$A82,1)+1,SEARCH("/",'CFR - XML import'!$A82,1)-SEARCH("&gt;",'CFR - XML import'!$A82,1)-2)))</f>
        <v>0</v>
      </c>
      <c r="BV88" s="140">
        <f>IF(ISERROR(FIND(BV$3,'CFR - XML import'!$A82)),0,VALUE(MID('CFR - XML import'!$A82,SEARCH("&gt;",'CFR - XML import'!$A82,1)+1,SEARCH("/",'CFR - XML import'!$A82,1)-SEARCH("&gt;",'CFR - XML import'!$A82,1)-2)))</f>
        <v>0</v>
      </c>
      <c r="BW88" s="140">
        <f>IF(ISERROR(FIND(BW$3,'CFR - XML import'!$A82)),0,VALUE(MID('CFR - XML import'!$A82,SEARCH("&gt;",'CFR - XML import'!$A82,1)+1,SEARCH("/",'CFR - XML import'!$A82,1)-SEARCH("&gt;",'CFR - XML import'!$A82,1)-2)))</f>
        <v>0</v>
      </c>
      <c r="BX88" s="140">
        <f>IF(ISERROR(FIND(BX$3,'CFR - XML import'!$A82)),0,VALUE(MID('CFR - XML import'!$A82,SEARCH("&gt;",'CFR - XML import'!$A82,1)+1,SEARCH("/",'CFR - XML import'!$A82,1)-SEARCH("&gt;",'CFR - XML import'!$A82,1)-2)))</f>
        <v>0</v>
      </c>
      <c r="BY88" s="140">
        <f>IF(ISERROR(FIND(BY$3,'CFR - XML import'!$A82)),0,VALUE(MID('CFR - XML import'!$A82,SEARCH("&gt;",'CFR - XML import'!$A82,1)+1,SEARCH("/",'CFR - XML import'!$A82,1)-SEARCH("&gt;",'CFR - XML import'!$A82,1)-2)))</f>
        <v>0</v>
      </c>
      <c r="BZ88" s="140">
        <f>IF(ISERROR(FIND(BZ$3,'CFR - XML import'!$A82)),0,VALUE(MID('CFR - XML import'!$A82,SEARCH("&gt;",'CFR - XML import'!$A82,1)+1,SEARCH("/",'CFR - XML import'!$A82,1)-SEARCH("&gt;",'CFR - XML import'!$A82,1)-2)))</f>
        <v>0</v>
      </c>
      <c r="CG88" s="142">
        <f>IF(ISERROR(IF(MID('CFR - XML import'!$A82,LEN($CF$4)+5,LEN('CFR - XML import'!$A82)-(2*LEN($CF$4)+5))="RMMS",1,IF(MID('CFR - XML import'!$A82,LEN("    &lt;InputSystem&gt;")+1,LEN('CFR - XML import'!$A82)-(LEN("    &lt;InputSystem&gt;")+LEN($CF$4)+1))="SIMS",2,0))),0,IF(MID('CFR - XML import'!$A82,LEN($CF$4)+5,LEN('CFR - XML import'!$A82)-(2*LEN($CF$4)+5))="RMMS",1,IF(MID('CFR - XML import'!$A82,LEN("    &lt;InputSystem&gt;")+1,LEN('CFR - XML import'!$A82)-(LEN("    &lt;InputSystem&gt;")+LEN($CF$4)+1))="SIMS",2,0)))</f>
        <v>0</v>
      </c>
      <c r="CH88" s="140">
        <f>IF(ISERROR(FIND(CH$3,'CFR - XML import'!$A82)),0,MID('CFR - XML import'!$A82,SEARCH("&gt;",'CFR - XML import'!$A82,1)+1,SEARCH("/",'CFR - XML import'!$A82,1)-SEARCH("&gt;",'CFR - XML import'!$A82,1)-2))</f>
        <v>0</v>
      </c>
      <c r="CI88" s="140">
        <f>IF(ISERROR(FIND(CI$3,'CFR - XML import'!$A82)),0,MID('CFR - XML import'!$A82,SEARCH("&gt;",'CFR - XML import'!$A82,1)+1,SEARCH("/",'CFR - XML import'!$A82,1)-SEARCH("&gt;",'CFR - XML import'!$A82,1)-2))</f>
        <v>0</v>
      </c>
      <c r="CJ88" s="140">
        <f>IF(ISERROR(FIND(CJ$3,'CFR - XML import'!$A82)),0,MID('CFR - XML import'!$A82,SEARCH("&gt;",'CFR - XML import'!$A82,1)+1,SEARCH("/",'CFR - XML import'!$A82,1)-SEARCH("&gt;",'CFR - XML import'!$A82,1)-2))</f>
        <v>0</v>
      </c>
      <c r="CK88" s="140">
        <f>IF(ISERROR(FIND(CK$3,'CFR - XML import'!$A82)),0,MID('CFR - XML import'!$A82,SEARCH("&gt;",'CFR - XML import'!$A82,1)+1,SEARCH("/",'CFR - XML import'!$A82,1)-SEARCH("&gt;",'CFR - XML import'!$A82,1)-2))</f>
        <v>0</v>
      </c>
      <c r="CL88" s="140">
        <f>IF(ISERROR(FIND(CL$3,'CFR - XML import'!$A82)),0,MID('CFR - XML import'!$A82,SEARCH("&gt;",'CFR - XML import'!$A82,1)+1,SEARCH("/",'CFR - XML import'!$A82,1)-SEARCH("&gt;",'CFR - XML import'!$A82,1)-2))</f>
        <v>0</v>
      </c>
      <c r="CM88" s="140">
        <f>IF(ISERROR(FIND(CM$3,'CFR - XML import'!$A82)),0,MID('CFR - XML import'!$A82,SEARCH("&gt;",'CFR - XML import'!$A82,1)+1,SEARCH("/",'CFR - XML import'!$A82,1)-SEARCH("&gt;",'CFR - XML import'!$A82,1)-2))</f>
        <v>0</v>
      </c>
    </row>
    <row r="89" spans="1:91" x14ac:dyDescent="0.2">
      <c r="A89" s="139" t="str">
        <f>IF(AND('CFR - XML import'!A83&lt;&gt;"",LEFT('CFR - XML import'!A83,1)&lt;&gt;"&lt;",LEFT('CFR - XML import'!A83,3)&lt;&gt;"  &lt;",LEFT('CFR - XML import'!A83,5)&lt;&gt;"    &lt;",LEFT('CFR - XML import'!A83,7)&lt;&gt;"      &lt;",LEFT('CFR - XML import'!A83,9)&lt;&gt;"        &lt;",$B$1="SIMS"),'CFR - XML import'!A83,IF(AND(LEFT('CFR - XML import'!A83,9)="&lt;Details&gt;",$B$1="RM"),'CFR - XML import'!A83,""))</f>
        <v/>
      </c>
      <c r="B89" s="140">
        <f>IF(ISERROR(FIND(B$3,'CFR - XML import'!$A83)),0,VALUE(MID('CFR - XML import'!$A83,SEARCH("&gt;",'CFR - XML import'!$A83,1)+1,SEARCH("/",'CFR - XML import'!$A83,1)-SEARCH("&gt;",'CFR - XML import'!$A83,1)-2)))</f>
        <v>0</v>
      </c>
      <c r="D89" s="140">
        <f>IF(ISERROR(FIND(D$3,'CFR - XML import'!$A83)),0,MID('CFR - XML import'!$A83,SEARCH("&gt;",'CFR - XML import'!$A83,1)+1,SEARCH("/",'CFR - XML import'!$A83,1)-SEARCH("&gt;",'CFR - XML import'!$A83,1)-2))</f>
        <v>0</v>
      </c>
      <c r="E89" s="140">
        <f>IF(ISERROR(FIND(E$3,'CFR - XML import'!$A83)),0,MID('CFR - XML import'!$A83,SEARCH("&gt;",'CFR - XML import'!$A83,1)+1,SEARCH("/",'CFR - XML import'!$A83,1)-SEARCH("&gt;",'CFR - XML import'!$A83,1)-2))</f>
        <v>0</v>
      </c>
      <c r="F89" s="141">
        <f>IF($B$1="SIMS",IF(ISERROR(FIND(F$3,'CFR - XML import'!$A83)),0,VALUE(MID('CFR - XML import'!$A83,15,10))),IF(ISERROR(FIND(F$3,'CFR - XML import'!$A83)),0,VALUE(MID('CFR - XML import'!$A83,15,10))))</f>
        <v>0</v>
      </c>
      <c r="G89" s="140">
        <f>IF(ISERROR(FIND(G$3,'CFR - XML import'!$A83)),0,VALUE(MID('CFR - XML import'!$A83,SEARCH("&gt;",'CFR - XML import'!$A83,1)+1,SEARCH("/",'CFR - XML import'!$A83,1)-SEARCH("&gt;",'CFR - XML import'!$A83,1)-2)))</f>
        <v>0</v>
      </c>
      <c r="H89" s="140">
        <f>IF(ISERROR(FIND(H$3,'CFR - XML import'!$A83)),0,VALUE(MID('CFR - XML import'!$A83,SEARCH("&gt;",'CFR - XML import'!$A83,1)+1,SEARCH("/",'CFR - XML import'!$A83,1)-SEARCH("&gt;",'CFR - XML import'!$A83,1)-2)))</f>
        <v>0</v>
      </c>
      <c r="I89" s="140">
        <f>IF(ISERROR(FIND(I$3,'CFR - XML import'!$A83)),0,VALUE(MID('CFR - XML import'!$A83,SEARCH("&gt;",'CFR - XML import'!$A83,1)+1,SEARCH("/",'CFR - XML import'!$A83,1)-SEARCH("&gt;",'CFR - XML import'!$A83,1)-2)))</f>
        <v>0</v>
      </c>
      <c r="J89" s="140">
        <f>IF(ISERROR(FIND(J$3,'CFR - XML import'!$A83)),0,VALUE(MID('CFR - XML import'!$A83,SEARCH("&gt;",'CFR - XML import'!$A83,1)+1,SEARCH("/",'CFR - XML import'!$A83,1)-SEARCH("&gt;",'CFR - XML import'!$A83,1)-2)))</f>
        <v>0</v>
      </c>
      <c r="K89" s="140">
        <f>IF(ISERROR(FIND(K$3,'CFR - XML import'!$A83)),0,VALUE(MID('CFR - XML import'!$A83,SEARCH("&gt;",'CFR - XML import'!$A83,1)+1,SEARCH("/",'CFR - XML import'!$A83,1)-SEARCH("&gt;",'CFR - XML import'!$A83,1)-2)))</f>
        <v>0</v>
      </c>
      <c r="L89" s="140">
        <f>IF(ISERROR(FIND(L$3,'CFR - XML import'!$A83)),0,VALUE(MID('CFR - XML import'!$A83,SEARCH("&gt;",'CFR - XML import'!$A83,1)+1,SEARCH("/",'CFR - XML import'!$A83,1)-SEARCH("&gt;",'CFR - XML import'!$A83,1)-2)))</f>
        <v>0</v>
      </c>
      <c r="M89" s="140">
        <f>IF(ISERROR(FIND(M$3,'CFR - XML import'!$A83)),0,VALUE(MID('CFR - XML import'!$A83,SEARCH("&gt;",'CFR - XML import'!$A83,1)+1,SEARCH("/",'CFR - XML import'!$A83,1)-SEARCH("&gt;",'CFR - XML import'!$A83,1)-2)))</f>
        <v>0</v>
      </c>
      <c r="N89" s="140">
        <f>IF(ISERROR(FIND(N$3,'CFR - XML import'!$A83)),0,VALUE(MID('CFR - XML import'!$A83,SEARCH("&gt;",'CFR - XML import'!$A83,1)+1,SEARCH("/",'CFR - XML import'!$A83,1)-SEARCH("&gt;",'CFR - XML import'!$A83,1)-2)))</f>
        <v>0</v>
      </c>
      <c r="O89" s="140">
        <f>IF(ISERROR(FIND(O$3,'CFR - XML import'!$A83)),0,VALUE(MID('CFR - XML import'!$A83,SEARCH("&gt;",'CFR - XML import'!$A83,1)+1,SEARCH("/",'CFR - XML import'!$A83,1)-SEARCH("&gt;",'CFR - XML import'!$A83,1)-2)))</f>
        <v>0</v>
      </c>
      <c r="P89" s="140">
        <f>IF(ISERROR(FIND(P$3,'CFR - XML import'!$A83)),0,VALUE(MID('CFR - XML import'!$A83,SEARCH("&gt;",'CFR - XML import'!$A83,1)+1,SEARCH("/",'CFR - XML import'!$A83,1)-SEARCH("&gt;",'CFR - XML import'!$A83,1)-2)))</f>
        <v>0</v>
      </c>
      <c r="Q89" s="140">
        <f>IF(ISERROR(FIND(Q$3,'CFR - XML import'!$A83)),0,VALUE(MID('CFR - XML import'!$A83,SEARCH("&gt;",'CFR - XML import'!$A83,1)+1,SEARCH("/",'CFR - XML import'!$A83,1)-SEARCH("&gt;",'CFR - XML import'!$A83,1)-2)))</f>
        <v>0</v>
      </c>
      <c r="R89" s="140">
        <f>IF(ISERROR(FIND(R$3,'CFR - XML import'!$A83)),0,VALUE(MID('CFR - XML import'!$A83,SEARCH("&gt;",'CFR - XML import'!$A83,1)+1,SEARCH("/",'CFR - XML import'!$A83,1)-SEARCH("&gt;",'CFR - XML import'!$A83,1)-2)))</f>
        <v>0</v>
      </c>
      <c r="S89" s="140">
        <f>IF(ISERROR(FIND(S$3,'CFR - XML import'!$A83)),0,VALUE(MID('CFR - XML import'!$A83,SEARCH("&gt;",'CFR - XML import'!$A83,1)+1,SEARCH("/",'CFR - XML import'!$A83,1)-SEARCH("&gt;",'CFR - XML import'!$A83,1)-2)))</f>
        <v>0</v>
      </c>
      <c r="T89" s="140">
        <f>IF(ISERROR(FIND(T$3,'CFR - XML import'!$A83)),0,VALUE(MID('CFR - XML import'!$A83,SEARCH("&gt;",'CFR - XML import'!$A83,1)+1,SEARCH("/",'CFR - XML import'!$A83,1)-SEARCH("&gt;",'CFR - XML import'!$A83,1)-2)))</f>
        <v>0</v>
      </c>
      <c r="U89" s="140">
        <f>IF(ISERROR(FIND(U$3,'CFR - XML import'!$A83)),0,VALUE(MID('CFR - XML import'!$A83,SEARCH("&gt;",'CFR - XML import'!$A83,1)+1,SEARCH("/",'CFR - XML import'!$A83,1)-SEARCH("&gt;",'CFR - XML import'!$A83,1)-2)))</f>
        <v>0</v>
      </c>
      <c r="V89" s="140">
        <f>IF(ISERROR(FIND(V$3,'CFR - XML import'!$A83)),0,VALUE(MID('CFR - XML import'!$A83,SEARCH("&gt;",'CFR - XML import'!$A83,1)+1,SEARCH("/",'CFR - XML import'!$A83,1)-SEARCH("&gt;",'CFR - XML import'!$A83,1)-2)))</f>
        <v>0</v>
      </c>
      <c r="W89" s="140">
        <f>IF(ISERROR(FIND(W$3,'CFR - XML import'!$A83)),0,VALUE(MID('CFR - XML import'!$A83,SEARCH("&gt;",'CFR - XML import'!$A83,1)+1,SEARCH("/",'CFR - XML import'!$A83,1)-SEARCH("&gt;",'CFR - XML import'!$A83,1)-2)))</f>
        <v>0</v>
      </c>
      <c r="X89" s="140"/>
      <c r="Y89" s="140">
        <f>IF(ISERROR(FIND(Y$3,'CFR - XML import'!$A83)),0,VALUE(MID('CFR - XML import'!$A83,SEARCH("&gt;",'CFR - XML import'!$A83,1)+1,SEARCH("/",'CFR - XML import'!$A83,1)-SEARCH("&gt;",'CFR - XML import'!$A83,1)-2)))</f>
        <v>0</v>
      </c>
      <c r="Z89" s="140">
        <f>IF(ISERROR(FIND(Z$3,'CFR - XML import'!$A83)),0,VALUE(MID('CFR - XML import'!$A83,SEARCH("&gt;",'CFR - XML import'!$A83,1)+1,SEARCH("/",'CFR - XML import'!$A83,1)-SEARCH("&gt;",'CFR - XML import'!$A83,1)-2)))</f>
        <v>0</v>
      </c>
      <c r="AA89" s="140">
        <f>IF(ISERROR(FIND(AA$3,'CFR - XML import'!$A83)),0,VALUE(MID('CFR - XML import'!$A83,SEARCH("&gt;",'CFR - XML import'!$A83,1)+1,SEARCH("/",'CFR - XML import'!$A83,1)-SEARCH("&gt;",'CFR - XML import'!$A83,1)-2)))</f>
        <v>0</v>
      </c>
      <c r="AB89" s="140">
        <f>IF(ISERROR(FIND(AB$3,'CFR - XML import'!$A83)),0,VALUE(MID('CFR - XML import'!$A83,SEARCH("&gt;",'CFR - XML import'!$A83,1)+1,SEARCH("/",'CFR - XML import'!$A83,1)-SEARCH("&gt;",'CFR - XML import'!$A83,1)-2)))</f>
        <v>0</v>
      </c>
      <c r="AC89" s="140">
        <f>IF(ISERROR(FIND(AC$3,'CFR - XML import'!$A83)),0,VALUE(MID('CFR - XML import'!$A83,SEARCH("&gt;",'CFR - XML import'!$A83,1)+1,SEARCH("/",'CFR - XML import'!$A83,1)-SEARCH("&gt;",'CFR - XML import'!$A83,1)-2)))</f>
        <v>0</v>
      </c>
      <c r="AD89" s="140">
        <f>IF(ISERROR(FIND(AD$3,'CFR - XML import'!$A83)),0,VALUE(MID('CFR - XML import'!$A83,SEARCH("&gt;",'CFR - XML import'!$A83,1)+1,SEARCH("/",'CFR - XML import'!$A83,1)-SEARCH("&gt;",'CFR - XML import'!$A83,1)-2)))</f>
        <v>0</v>
      </c>
      <c r="AE89" s="140">
        <f>IF(ISERROR(FIND(AE$3,'CFR - XML import'!$A83)),0,VALUE(MID('CFR - XML import'!$A83,SEARCH("&gt;",'CFR - XML import'!$A83,1)+1,SEARCH("/",'CFR - XML import'!$A83,1)-SEARCH("&gt;",'CFR - XML import'!$A83,1)-2)))</f>
        <v>0</v>
      </c>
      <c r="AF89" s="140">
        <f>IF(ISERROR(FIND(AF$3,'CFR - XML import'!$A83)),0,VALUE(MID('CFR - XML import'!$A83,SEARCH("&gt;",'CFR - XML import'!$A83,1)+1,SEARCH("/",'CFR - XML import'!$A83,1)-SEARCH("&gt;",'CFR - XML import'!$A83,1)-2)))</f>
        <v>0</v>
      </c>
      <c r="AG89" s="140">
        <f>IF(ISERROR(FIND(AG$3,'CFR - XML import'!$A83)),0,VALUE(MID('CFR - XML import'!$A83,SEARCH("&gt;",'CFR - XML import'!$A83,1)+1,SEARCH("/",'CFR - XML import'!$A83,1)-SEARCH("&gt;",'CFR - XML import'!$A83,1)-2)))</f>
        <v>0</v>
      </c>
      <c r="AH89" s="140">
        <f>IF(ISERROR(FIND(AH$3,'CFR - XML import'!$A83)),0,VALUE(MID('CFR - XML import'!$A83,SEARCH("&gt;",'CFR - XML import'!$A83,1)+1,SEARCH("/",'CFR - XML import'!$A83,1)-SEARCH("&gt;",'CFR - XML import'!$A83,1)-2)))</f>
        <v>0</v>
      </c>
      <c r="AI89" s="140">
        <f>IF(ISERROR(FIND(AI$3,'CFR - XML import'!$A83)),0,VALUE(MID('CFR - XML import'!$A83,SEARCH("&gt;",'CFR - XML import'!$A83,1)+1,SEARCH("/",'CFR - XML import'!$A83,1)-SEARCH("&gt;",'CFR - XML import'!$A83,1)-2)))</f>
        <v>0</v>
      </c>
      <c r="AJ89" s="140">
        <f>IF(ISERROR(FIND(AJ$3,'CFR - XML import'!$A83)),0,VALUE(MID('CFR - XML import'!$A83,SEARCH("&gt;",'CFR - XML import'!$A83,1)+1,SEARCH("/",'CFR - XML import'!$A83,1)-SEARCH("&gt;",'CFR - XML import'!$A83,1)-2)))</f>
        <v>0</v>
      </c>
      <c r="AK89" s="140">
        <f>IF(ISERROR(FIND(AK$3,'CFR - XML import'!$A83)),0,VALUE(MID('CFR - XML import'!$A83,SEARCH("&gt;",'CFR - XML import'!$A83,1)+1,SEARCH("/",'CFR - XML import'!$A83,1)-SEARCH("&gt;",'CFR - XML import'!$A83,1)-2)))</f>
        <v>0</v>
      </c>
      <c r="AL89" s="140">
        <f>IF(ISERROR(FIND(AL$3,'CFR - XML import'!$A83)),0,VALUE(MID('CFR - XML import'!$A83,SEARCH("&gt;",'CFR - XML import'!$A83,1)+1,SEARCH("/",'CFR - XML import'!$A83,1)-SEARCH("&gt;",'CFR - XML import'!$A83,1)-2)))</f>
        <v>0</v>
      </c>
      <c r="AM89" s="140">
        <f>IF(ISERROR(FIND(AM$3,'CFR - XML import'!$A83)),0,VALUE(MID('CFR - XML import'!$A83,SEARCH("&gt;",'CFR - XML import'!$A83,1)+1,SEARCH("/",'CFR - XML import'!$A83,1)-SEARCH("&gt;",'CFR - XML import'!$A83,1)-2)))</f>
        <v>0</v>
      </c>
      <c r="AN89" s="140">
        <f>IF(ISERROR(FIND(AN$3,'CFR - XML import'!$A83)),0,VALUE(MID('CFR - XML import'!$A83,SEARCH("&gt;",'CFR - XML import'!$A83,1)+1,SEARCH("/",'CFR - XML import'!$A83,1)-SEARCH("&gt;",'CFR - XML import'!$A83,1)-2)))</f>
        <v>0</v>
      </c>
      <c r="AO89" s="140">
        <f>IF(ISERROR(FIND(AO$3,'CFR - XML import'!$A83)),0,VALUE(MID('CFR - XML import'!$A83,SEARCH("&gt;",'CFR - XML import'!$A83,1)+1,SEARCH("/",'CFR - XML import'!$A83,1)-SEARCH("&gt;",'CFR - XML import'!$A83,1)-2)))</f>
        <v>0</v>
      </c>
      <c r="AP89" s="140">
        <f>IF(ISERROR(FIND(AP$3,'CFR - XML import'!$A83)),0,VALUE(MID('CFR - XML import'!$A83,SEARCH("&gt;",'CFR - XML import'!$A83,1)+1,SEARCH("/",'CFR - XML import'!$A83,1)-SEARCH("&gt;",'CFR - XML import'!$A83,1)-2)))</f>
        <v>0</v>
      </c>
      <c r="AQ89" s="140">
        <f>IF(ISERROR(FIND(AQ$3,'CFR - XML import'!$A83)),0,VALUE(MID('CFR - XML import'!$A83,SEARCH("&gt;",'CFR - XML import'!$A83,1)+1,SEARCH("/",'CFR - XML import'!$A83,1)-SEARCH("&gt;",'CFR - XML import'!$A83,1)-2)))</f>
        <v>0</v>
      </c>
      <c r="AR89" s="140">
        <f>IF(ISERROR(FIND(AR$3,'CFR - XML import'!$A83)),0,VALUE(MID('CFR - XML import'!$A83,SEARCH("&gt;",'CFR - XML import'!$A83,1)+1,SEARCH("/",'CFR - XML import'!$A83,1)-SEARCH("&gt;",'CFR - XML import'!$A83,1)-2)))</f>
        <v>0</v>
      </c>
      <c r="AS89" s="140">
        <f>IF(ISERROR(FIND(AS$3,'CFR - XML import'!$A83)),0,VALUE(MID('CFR - XML import'!$A83,SEARCH("&gt;",'CFR - XML import'!$A83,1)+1,SEARCH("/",'CFR - XML import'!$A83,1)-SEARCH("&gt;",'CFR - XML import'!$A83,1)-2)))</f>
        <v>0</v>
      </c>
      <c r="AT89" s="140">
        <f>IF(ISERROR(FIND(AT$3,'CFR - XML import'!$A83)),0,VALUE(MID('CFR - XML import'!$A83,SEARCH("&gt;",'CFR - XML import'!$A83,1)+1,SEARCH("/",'CFR - XML import'!$A83,1)-SEARCH("&gt;",'CFR - XML import'!$A83,1)-2)))</f>
        <v>0</v>
      </c>
      <c r="AU89" s="140">
        <f>IF(ISERROR(FIND(AU$3,'CFR - XML import'!$A83)),0,VALUE(MID('CFR - XML import'!$A83,SEARCH("&gt;",'CFR - XML import'!$A83,1)+1,SEARCH("/",'CFR - XML import'!$A83,1)-SEARCH("&gt;",'CFR - XML import'!$A83,1)-2)))</f>
        <v>0</v>
      </c>
      <c r="AV89" s="140">
        <f>IF(ISERROR(FIND(AV$3,'CFR - XML import'!$A83)),0,VALUE(MID('CFR - XML import'!$A83,SEARCH("&gt;",'CFR - XML import'!$A83,1)+1,SEARCH("/",'CFR - XML import'!$A83,1)-SEARCH("&gt;",'CFR - XML import'!$A83,1)-2)))</f>
        <v>0</v>
      </c>
      <c r="AW89" s="140">
        <f>IF(ISERROR(FIND(AW$3,'CFR - XML import'!$A83)),0,VALUE(MID('CFR - XML import'!$A83,SEARCH("&gt;",'CFR - XML import'!$A83,1)+1,SEARCH("/",'CFR - XML import'!$A83,1)-SEARCH("&gt;",'CFR - XML import'!$A83,1)-2)))</f>
        <v>0</v>
      </c>
      <c r="AX89" s="140">
        <f>IF(ISERROR(FIND(AX$3,'CFR - XML import'!$A83)),0,VALUE(MID('CFR - XML import'!$A83,SEARCH("&gt;",'CFR - XML import'!$A83,1)+1,SEARCH("/",'CFR - XML import'!$A83,1)-SEARCH("&gt;",'CFR - XML import'!$A83,1)-2)))</f>
        <v>0</v>
      </c>
      <c r="AY89" s="140">
        <f>IF(ISERROR(FIND(AY$3,'CFR - XML import'!$A83)),0,VALUE(MID('CFR - XML import'!$A83,SEARCH("&gt;",'CFR - XML import'!$A83,1)+1,SEARCH("/",'CFR - XML import'!$A83,1)-SEARCH("&gt;",'CFR - XML import'!$A83,1)-2)))</f>
        <v>0</v>
      </c>
      <c r="AZ89" s="140">
        <f>IF(ISERROR(FIND(AZ$3,'CFR - XML import'!$A83)),0,VALUE(MID('CFR - XML import'!$A83,SEARCH("&gt;",'CFR - XML import'!$A83,1)+1,SEARCH("/",'CFR - XML import'!$A83,1)-SEARCH("&gt;",'CFR - XML import'!$A83,1)-2)))</f>
        <v>0</v>
      </c>
      <c r="BA89" s="140">
        <f>IF(ISERROR(FIND(BA$3,'CFR - XML import'!$A83)),0,VALUE(MID('CFR - XML import'!$A83,SEARCH("&gt;",'CFR - XML import'!$A83,1)+1,SEARCH("/",'CFR - XML import'!$A83,1)-SEARCH("&gt;",'CFR - XML import'!$A83,1)-2)))</f>
        <v>0</v>
      </c>
      <c r="BB89" s="140">
        <f>IF(ISERROR(FIND(BB$3,'CFR - XML import'!$A83)),0,VALUE(MID('CFR - XML import'!$A83,SEARCH("&gt;",'CFR - XML import'!$A83,1)+1,SEARCH("/",'CFR - XML import'!$A83,1)-SEARCH("&gt;",'CFR - XML import'!$A83,1)-2)))</f>
        <v>0</v>
      </c>
      <c r="BC89" s="140">
        <f>IF(ISERROR(FIND(BC$3,'CFR - XML import'!$A83)),0,VALUE(MID('CFR - XML import'!$A83,SEARCH("&gt;",'CFR - XML import'!$A83,1)+1,SEARCH("/",'CFR - XML import'!$A83,1)-SEARCH("&gt;",'CFR - XML import'!$A83,1)-2)))</f>
        <v>0</v>
      </c>
      <c r="BD89" s="140">
        <f>IF(ISERROR(FIND(BD$3,'CFR - XML import'!$A83)),0,VALUE(MID('CFR - XML import'!$A83,SEARCH("&gt;",'CFR - XML import'!$A83,1)+1,SEARCH("/",'CFR - XML import'!$A83,1)-SEARCH("&gt;",'CFR - XML import'!$A83,1)-2)))</f>
        <v>0</v>
      </c>
      <c r="BE89" s="140">
        <f>IF(ISERROR(FIND(BE$3,'CFR - XML import'!$A83)),0,VALUE(MID('CFR - XML import'!$A83,SEARCH("&gt;",'CFR - XML import'!$A83,1)+1,SEARCH("/",'CFR - XML import'!$A83,1)-SEARCH("&gt;",'CFR - XML import'!$A83,1)-2)))</f>
        <v>0</v>
      </c>
      <c r="BF89" s="140">
        <f>IF(ISERROR(FIND(BF$3,'CFR - XML import'!$A83)),0,VALUE(MID('CFR - XML import'!$A83,SEARCH("&gt;",'CFR - XML import'!$A83,1)+1,SEARCH("/",'CFR - XML import'!$A83,1)-SEARCH("&gt;",'CFR - XML import'!$A83,1)-2)))</f>
        <v>0</v>
      </c>
      <c r="BG89" s="140">
        <f>IF(ISERROR(FIND(BG$3,'CFR - XML import'!$A83)),0,VALUE(MID('CFR - XML import'!$A83,SEARCH("&gt;",'CFR - XML import'!$A83,1)+1,SEARCH("/",'CFR - XML import'!$A83,1)-SEARCH("&gt;",'CFR - XML import'!$A83,1)-2)))</f>
        <v>0</v>
      </c>
      <c r="BH89" s="140">
        <f>IF(ISERROR(FIND(BH$3,'CFR - XML import'!$A83)),0,VALUE(MID('CFR - XML import'!$A83,SEARCH("&gt;",'CFR - XML import'!$A83,1)+1,SEARCH("/",'CFR - XML import'!$A83,1)-SEARCH("&gt;",'CFR - XML import'!$A83,1)-2)))</f>
        <v>0</v>
      </c>
      <c r="BI89" s="140">
        <f>IF(ISERROR(FIND(BI$3,'CFR - XML import'!$A83)),0,VALUE(MID('CFR - XML import'!$A83,SEARCH("&gt;",'CFR - XML import'!$A83,1)+1,SEARCH("/",'CFR - XML import'!$A83,1)-SEARCH("&gt;",'CFR - XML import'!$A83,1)-2)))</f>
        <v>0</v>
      </c>
      <c r="BJ89" s="140">
        <f>IF(ISERROR(FIND(BJ$3,'CFR - XML import'!$A83)),0,VALUE(MID('CFR - XML import'!$A83,SEARCH("&gt;",'CFR - XML import'!$A83,1)+1,SEARCH("/",'CFR - XML import'!$A83,1)-SEARCH("&gt;",'CFR - XML import'!$A83,1)-2)))</f>
        <v>0</v>
      </c>
      <c r="BK89" s="140">
        <f>IF(ISERROR(FIND(BK$3,'CFR - XML import'!$A83)),0,VALUE(MID('CFR - XML import'!$A83,SEARCH("&gt;",'CFR - XML import'!$A83,1)+1,SEARCH("/",'CFR - XML import'!$A83,1)-SEARCH("&gt;",'CFR - XML import'!$A83,1)-2)))</f>
        <v>0</v>
      </c>
      <c r="BL89" s="140">
        <f>IF(ISERROR(FIND(BL$3,'CFR - XML import'!$A83)),0,VALUE(MID('CFR - XML import'!$A83,SEARCH("&gt;",'CFR - XML import'!$A83,1)+1,SEARCH("/",'CFR - XML import'!$A83,1)-SEARCH("&gt;",'CFR - XML import'!$A83,1)-2)))</f>
        <v>0</v>
      </c>
      <c r="BM89" s="140">
        <f>IF(ISERROR(FIND(BM$3,'CFR - XML import'!$A83)),0,VALUE(MID('CFR - XML import'!$A83,SEARCH("&gt;",'CFR - XML import'!$A83,1)+1,SEARCH("/",'CFR - XML import'!$A83,1)-SEARCH("&gt;",'CFR - XML import'!$A83,1)-2)))</f>
        <v>0</v>
      </c>
      <c r="BN89" s="140">
        <f>IF(ISERROR(FIND(BN$3,'CFR - XML import'!$A83)),0,VALUE(MID('CFR - XML import'!$A83,SEARCH("&gt;",'CFR - XML import'!$A83,1)+1,SEARCH("/",'CFR - XML import'!$A83,1)-SEARCH("&gt;",'CFR - XML import'!$A83,1)-2)))</f>
        <v>0</v>
      </c>
      <c r="BO89" s="140">
        <f>IF(ISERROR(FIND(BO$3,'CFR - XML import'!$A83)),0,VALUE(MID('CFR - XML import'!$A83,SEARCH("&gt;",'CFR - XML import'!$A83,1)+1,SEARCH("/",'CFR - XML import'!$A83,1)-SEARCH("&gt;",'CFR - XML import'!$A83,1)-2)))</f>
        <v>0</v>
      </c>
      <c r="BP89" s="140">
        <f>IF(ISERROR(FIND(BP$3,'CFR - XML import'!$A83)),0,VALUE(MID('CFR - XML import'!$A83,SEARCH("&gt;",'CFR - XML import'!$A83,1)+1,SEARCH("/",'CFR - XML import'!$A83,1)-SEARCH("&gt;",'CFR - XML import'!$A83,1)-2)))</f>
        <v>0</v>
      </c>
      <c r="BQ89" s="140">
        <f>IF(ISERROR(FIND(BQ$3,'CFR - XML import'!$A83)),0,VALUE(MID('CFR - XML import'!$A83,SEARCH("&gt;",'CFR - XML import'!$A83,1)+1,SEARCH("/",'CFR - XML import'!$A83,1)-SEARCH("&gt;",'CFR - XML import'!$A83,1)-2)))</f>
        <v>0</v>
      </c>
      <c r="BR89" s="140">
        <f>IF(ISERROR(FIND(BR$3,'CFR - XML import'!$A83)),0,VALUE(MID('CFR - XML import'!$A83,SEARCH("&gt;",'CFR - XML import'!$A83,1)+1,SEARCH("/",'CFR - XML import'!$A83,1)-SEARCH("&gt;",'CFR - XML import'!$A83,1)-2)))</f>
        <v>0</v>
      </c>
      <c r="BS89" s="140">
        <f>IF(ISERROR(FIND(BS$3,'CFR - XML import'!$A83)),0,VALUE(MID('CFR - XML import'!$A83,SEARCH("&gt;",'CFR - XML import'!$A83,1)+1,SEARCH("/",'CFR - XML import'!$A83,1)-SEARCH("&gt;",'CFR - XML import'!$A83,1)-2)))</f>
        <v>0</v>
      </c>
      <c r="BT89" s="140">
        <f>IF(ISERROR(FIND(BT$3,'CFR - XML import'!$A83)),0,VALUE(MID('CFR - XML import'!$A83,SEARCH("&gt;",'CFR - XML import'!$A83,1)+1,SEARCH("/",'CFR - XML import'!$A83,1)-SEARCH("&gt;",'CFR - XML import'!$A83,1)-2)))</f>
        <v>0</v>
      </c>
      <c r="BU89" s="140">
        <f>IF(ISERROR(FIND(BU$3,'CFR - XML import'!$A83)),0,VALUE(MID('CFR - XML import'!$A83,SEARCH("&gt;",'CFR - XML import'!$A83,1)+1,SEARCH("/",'CFR - XML import'!$A83,1)-SEARCH("&gt;",'CFR - XML import'!$A83,1)-2)))</f>
        <v>0</v>
      </c>
      <c r="BV89" s="140">
        <f>IF(ISERROR(FIND(BV$3,'CFR - XML import'!$A83)),0,VALUE(MID('CFR - XML import'!$A83,SEARCH("&gt;",'CFR - XML import'!$A83,1)+1,SEARCH("/",'CFR - XML import'!$A83,1)-SEARCH("&gt;",'CFR - XML import'!$A83,1)-2)))</f>
        <v>0</v>
      </c>
      <c r="BW89" s="140">
        <f>IF(ISERROR(FIND(BW$3,'CFR - XML import'!$A83)),0,VALUE(MID('CFR - XML import'!$A83,SEARCH("&gt;",'CFR - XML import'!$A83,1)+1,SEARCH("/",'CFR - XML import'!$A83,1)-SEARCH("&gt;",'CFR - XML import'!$A83,1)-2)))</f>
        <v>0</v>
      </c>
      <c r="BX89" s="140">
        <f>IF(ISERROR(FIND(BX$3,'CFR - XML import'!$A83)),0,VALUE(MID('CFR - XML import'!$A83,SEARCH("&gt;",'CFR - XML import'!$A83,1)+1,SEARCH("/",'CFR - XML import'!$A83,1)-SEARCH("&gt;",'CFR - XML import'!$A83,1)-2)))</f>
        <v>0</v>
      </c>
      <c r="BY89" s="140">
        <f>IF(ISERROR(FIND(BY$3,'CFR - XML import'!$A83)),0,VALUE(MID('CFR - XML import'!$A83,SEARCH("&gt;",'CFR - XML import'!$A83,1)+1,SEARCH("/",'CFR - XML import'!$A83,1)-SEARCH("&gt;",'CFR - XML import'!$A83,1)-2)))</f>
        <v>0</v>
      </c>
      <c r="BZ89" s="140">
        <f>IF(ISERROR(FIND(BZ$3,'CFR - XML import'!$A83)),0,VALUE(MID('CFR - XML import'!$A83,SEARCH("&gt;",'CFR - XML import'!$A83,1)+1,SEARCH("/",'CFR - XML import'!$A83,1)-SEARCH("&gt;",'CFR - XML import'!$A83,1)-2)))</f>
        <v>0</v>
      </c>
      <c r="CG89" s="142">
        <f>IF(ISERROR(IF(MID('CFR - XML import'!$A83,LEN($CF$4)+5,LEN('CFR - XML import'!$A83)-(2*LEN($CF$4)+5))="RMMS",1,IF(MID('CFR - XML import'!$A83,LEN("    &lt;InputSystem&gt;")+1,LEN('CFR - XML import'!$A83)-(LEN("    &lt;InputSystem&gt;")+LEN($CF$4)+1))="SIMS",2,0))),0,IF(MID('CFR - XML import'!$A83,LEN($CF$4)+5,LEN('CFR - XML import'!$A83)-(2*LEN($CF$4)+5))="RMMS",1,IF(MID('CFR - XML import'!$A83,LEN("    &lt;InputSystem&gt;")+1,LEN('CFR - XML import'!$A83)-(LEN("    &lt;InputSystem&gt;")+LEN($CF$4)+1))="SIMS",2,0)))</f>
        <v>0</v>
      </c>
      <c r="CH89" s="140">
        <f>IF(ISERROR(FIND(CH$3,'CFR - XML import'!$A83)),0,MID('CFR - XML import'!$A83,SEARCH("&gt;",'CFR - XML import'!$A83,1)+1,SEARCH("/",'CFR - XML import'!$A83,1)-SEARCH("&gt;",'CFR - XML import'!$A83,1)-2))</f>
        <v>0</v>
      </c>
      <c r="CI89" s="140">
        <f>IF(ISERROR(FIND(CI$3,'CFR - XML import'!$A83)),0,MID('CFR - XML import'!$A83,SEARCH("&gt;",'CFR - XML import'!$A83,1)+1,SEARCH("/",'CFR - XML import'!$A83,1)-SEARCH("&gt;",'CFR - XML import'!$A83,1)-2))</f>
        <v>0</v>
      </c>
      <c r="CJ89" s="140">
        <f>IF(ISERROR(FIND(CJ$3,'CFR - XML import'!$A83)),0,MID('CFR - XML import'!$A83,SEARCH("&gt;",'CFR - XML import'!$A83,1)+1,SEARCH("/",'CFR - XML import'!$A83,1)-SEARCH("&gt;",'CFR - XML import'!$A83,1)-2))</f>
        <v>0</v>
      </c>
      <c r="CK89" s="140">
        <f>IF(ISERROR(FIND(CK$3,'CFR - XML import'!$A83)),0,MID('CFR - XML import'!$A83,SEARCH("&gt;",'CFR - XML import'!$A83,1)+1,SEARCH("/",'CFR - XML import'!$A83,1)-SEARCH("&gt;",'CFR - XML import'!$A83,1)-2))</f>
        <v>0</v>
      </c>
      <c r="CL89" s="140">
        <f>IF(ISERROR(FIND(CL$3,'CFR - XML import'!$A83)),0,MID('CFR - XML import'!$A83,SEARCH("&gt;",'CFR - XML import'!$A83,1)+1,SEARCH("/",'CFR - XML import'!$A83,1)-SEARCH("&gt;",'CFR - XML import'!$A83,1)-2))</f>
        <v>0</v>
      </c>
      <c r="CM89" s="140">
        <f>IF(ISERROR(FIND(CM$3,'CFR - XML import'!$A83)),0,MID('CFR - XML import'!$A83,SEARCH("&gt;",'CFR - XML import'!$A83,1)+1,SEARCH("/",'CFR - XML import'!$A83,1)-SEARCH("&gt;",'CFR - XML import'!$A83,1)-2))</f>
        <v>0</v>
      </c>
    </row>
    <row r="90" spans="1:91" x14ac:dyDescent="0.2">
      <c r="A90" s="139" t="str">
        <f>IF(AND('CFR - XML import'!A84&lt;&gt;"",LEFT('CFR - XML import'!A84,1)&lt;&gt;"&lt;",LEFT('CFR - XML import'!A84,3)&lt;&gt;"  &lt;",LEFT('CFR - XML import'!A84,5)&lt;&gt;"    &lt;",LEFT('CFR - XML import'!A84,7)&lt;&gt;"      &lt;",LEFT('CFR - XML import'!A84,9)&lt;&gt;"        &lt;",$B$1="SIMS"),'CFR - XML import'!A84,IF(AND(LEFT('CFR - XML import'!A84,9)="&lt;Details&gt;",$B$1="RM"),'CFR - XML import'!A84,""))</f>
        <v/>
      </c>
      <c r="B90" s="140">
        <f>IF(ISERROR(FIND(B$3,'CFR - XML import'!$A84)),0,VALUE(MID('CFR - XML import'!$A84,SEARCH("&gt;",'CFR - XML import'!$A84,1)+1,SEARCH("/",'CFR - XML import'!$A84,1)-SEARCH("&gt;",'CFR - XML import'!$A84,1)-2)))</f>
        <v>0</v>
      </c>
      <c r="D90" s="140">
        <f>IF(ISERROR(FIND(D$3,'CFR - XML import'!$A84)),0,MID('CFR - XML import'!$A84,SEARCH("&gt;",'CFR - XML import'!$A84,1)+1,SEARCH("/",'CFR - XML import'!$A84,1)-SEARCH("&gt;",'CFR - XML import'!$A84,1)-2))</f>
        <v>0</v>
      </c>
      <c r="E90" s="140">
        <f>IF(ISERROR(FIND(E$3,'CFR - XML import'!$A84)),0,MID('CFR - XML import'!$A84,SEARCH("&gt;",'CFR - XML import'!$A84,1)+1,SEARCH("/",'CFR - XML import'!$A84,1)-SEARCH("&gt;",'CFR - XML import'!$A84,1)-2))</f>
        <v>0</v>
      </c>
      <c r="F90" s="141">
        <f>IF($B$1="SIMS",IF(ISERROR(FIND(F$3,'CFR - XML import'!$A84)),0,VALUE(MID('CFR - XML import'!$A84,15,10))),IF(ISERROR(FIND(F$3,'CFR - XML import'!$A84)),0,VALUE(MID('CFR - XML import'!$A84,15,10))))</f>
        <v>0</v>
      </c>
      <c r="G90" s="140">
        <f>IF(ISERROR(FIND(G$3,'CFR - XML import'!$A84)),0,VALUE(MID('CFR - XML import'!$A84,SEARCH("&gt;",'CFR - XML import'!$A84,1)+1,SEARCH("/",'CFR - XML import'!$A84,1)-SEARCH("&gt;",'CFR - XML import'!$A84,1)-2)))</f>
        <v>0</v>
      </c>
      <c r="H90" s="140">
        <f>IF(ISERROR(FIND(H$3,'CFR - XML import'!$A84)),0,VALUE(MID('CFR - XML import'!$A84,SEARCH("&gt;",'CFR - XML import'!$A84,1)+1,SEARCH("/",'CFR - XML import'!$A84,1)-SEARCH("&gt;",'CFR - XML import'!$A84,1)-2)))</f>
        <v>0</v>
      </c>
      <c r="I90" s="140">
        <f>IF(ISERROR(FIND(I$3,'CFR - XML import'!$A84)),0,VALUE(MID('CFR - XML import'!$A84,SEARCH("&gt;",'CFR - XML import'!$A84,1)+1,SEARCH("/",'CFR - XML import'!$A84,1)-SEARCH("&gt;",'CFR - XML import'!$A84,1)-2)))</f>
        <v>0</v>
      </c>
      <c r="J90" s="140">
        <f>IF(ISERROR(FIND(J$3,'CFR - XML import'!$A84)),0,VALUE(MID('CFR - XML import'!$A84,SEARCH("&gt;",'CFR - XML import'!$A84,1)+1,SEARCH("/",'CFR - XML import'!$A84,1)-SEARCH("&gt;",'CFR - XML import'!$A84,1)-2)))</f>
        <v>0</v>
      </c>
      <c r="K90" s="140">
        <f>IF(ISERROR(FIND(K$3,'CFR - XML import'!$A84)),0,VALUE(MID('CFR - XML import'!$A84,SEARCH("&gt;",'CFR - XML import'!$A84,1)+1,SEARCH("/",'CFR - XML import'!$A84,1)-SEARCH("&gt;",'CFR - XML import'!$A84,1)-2)))</f>
        <v>0</v>
      </c>
      <c r="L90" s="140">
        <f>IF(ISERROR(FIND(L$3,'CFR - XML import'!$A84)),0,VALUE(MID('CFR - XML import'!$A84,SEARCH("&gt;",'CFR - XML import'!$A84,1)+1,SEARCH("/",'CFR - XML import'!$A84,1)-SEARCH("&gt;",'CFR - XML import'!$A84,1)-2)))</f>
        <v>0</v>
      </c>
      <c r="M90" s="140">
        <f>IF(ISERROR(FIND(M$3,'CFR - XML import'!$A84)),0,VALUE(MID('CFR - XML import'!$A84,SEARCH("&gt;",'CFR - XML import'!$A84,1)+1,SEARCH("/",'CFR - XML import'!$A84,1)-SEARCH("&gt;",'CFR - XML import'!$A84,1)-2)))</f>
        <v>0</v>
      </c>
      <c r="N90" s="140">
        <f>IF(ISERROR(FIND(N$3,'CFR - XML import'!$A84)),0,VALUE(MID('CFR - XML import'!$A84,SEARCH("&gt;",'CFR - XML import'!$A84,1)+1,SEARCH("/",'CFR - XML import'!$A84,1)-SEARCH("&gt;",'CFR - XML import'!$A84,1)-2)))</f>
        <v>0</v>
      </c>
      <c r="O90" s="140">
        <f>IF(ISERROR(FIND(O$3,'CFR - XML import'!$A84)),0,VALUE(MID('CFR - XML import'!$A84,SEARCH("&gt;",'CFR - XML import'!$A84,1)+1,SEARCH("/",'CFR - XML import'!$A84,1)-SEARCH("&gt;",'CFR - XML import'!$A84,1)-2)))</f>
        <v>0</v>
      </c>
      <c r="P90" s="140">
        <f>IF(ISERROR(FIND(P$3,'CFR - XML import'!$A84)),0,VALUE(MID('CFR - XML import'!$A84,SEARCH("&gt;",'CFR - XML import'!$A84,1)+1,SEARCH("/",'CFR - XML import'!$A84,1)-SEARCH("&gt;",'CFR - XML import'!$A84,1)-2)))</f>
        <v>0</v>
      </c>
      <c r="Q90" s="140">
        <f>IF(ISERROR(FIND(Q$3,'CFR - XML import'!$A84)),0,VALUE(MID('CFR - XML import'!$A84,SEARCH("&gt;",'CFR - XML import'!$A84,1)+1,SEARCH("/",'CFR - XML import'!$A84,1)-SEARCH("&gt;",'CFR - XML import'!$A84,1)-2)))</f>
        <v>0</v>
      </c>
      <c r="R90" s="140">
        <f>IF(ISERROR(FIND(R$3,'CFR - XML import'!$A84)),0,VALUE(MID('CFR - XML import'!$A84,SEARCH("&gt;",'CFR - XML import'!$A84,1)+1,SEARCH("/",'CFR - XML import'!$A84,1)-SEARCH("&gt;",'CFR - XML import'!$A84,1)-2)))</f>
        <v>0</v>
      </c>
      <c r="S90" s="140">
        <f>IF(ISERROR(FIND(S$3,'CFR - XML import'!$A84)),0,VALUE(MID('CFR - XML import'!$A84,SEARCH("&gt;",'CFR - XML import'!$A84,1)+1,SEARCH("/",'CFR - XML import'!$A84,1)-SEARCH("&gt;",'CFR - XML import'!$A84,1)-2)))</f>
        <v>0</v>
      </c>
      <c r="T90" s="140">
        <f>IF(ISERROR(FIND(T$3,'CFR - XML import'!$A84)),0,VALUE(MID('CFR - XML import'!$A84,SEARCH("&gt;",'CFR - XML import'!$A84,1)+1,SEARCH("/",'CFR - XML import'!$A84,1)-SEARCH("&gt;",'CFR - XML import'!$A84,1)-2)))</f>
        <v>0</v>
      </c>
      <c r="U90" s="140">
        <f>IF(ISERROR(FIND(U$3,'CFR - XML import'!$A84)),0,VALUE(MID('CFR - XML import'!$A84,SEARCH("&gt;",'CFR - XML import'!$A84,1)+1,SEARCH("/",'CFR - XML import'!$A84,1)-SEARCH("&gt;",'CFR - XML import'!$A84,1)-2)))</f>
        <v>0</v>
      </c>
      <c r="V90" s="140">
        <f>IF(ISERROR(FIND(V$3,'CFR - XML import'!$A84)),0,VALUE(MID('CFR - XML import'!$A84,SEARCH("&gt;",'CFR - XML import'!$A84,1)+1,SEARCH("/",'CFR - XML import'!$A84,1)-SEARCH("&gt;",'CFR - XML import'!$A84,1)-2)))</f>
        <v>0</v>
      </c>
      <c r="W90" s="140">
        <f>IF(ISERROR(FIND(W$3,'CFR - XML import'!$A84)),0,VALUE(MID('CFR - XML import'!$A84,SEARCH("&gt;",'CFR - XML import'!$A84,1)+1,SEARCH("/",'CFR - XML import'!$A84,1)-SEARCH("&gt;",'CFR - XML import'!$A84,1)-2)))</f>
        <v>0</v>
      </c>
      <c r="X90" s="140"/>
      <c r="Y90" s="140">
        <f>IF(ISERROR(FIND(Y$3,'CFR - XML import'!$A84)),0,VALUE(MID('CFR - XML import'!$A84,SEARCH("&gt;",'CFR - XML import'!$A84,1)+1,SEARCH("/",'CFR - XML import'!$A84,1)-SEARCH("&gt;",'CFR - XML import'!$A84,1)-2)))</f>
        <v>0</v>
      </c>
      <c r="Z90" s="140">
        <f>IF(ISERROR(FIND(Z$3,'CFR - XML import'!$A84)),0,VALUE(MID('CFR - XML import'!$A84,SEARCH("&gt;",'CFR - XML import'!$A84,1)+1,SEARCH("/",'CFR - XML import'!$A84,1)-SEARCH("&gt;",'CFR - XML import'!$A84,1)-2)))</f>
        <v>0</v>
      </c>
      <c r="AA90" s="140">
        <f>IF(ISERROR(FIND(AA$3,'CFR - XML import'!$A84)),0,VALUE(MID('CFR - XML import'!$A84,SEARCH("&gt;",'CFR - XML import'!$A84,1)+1,SEARCH("/",'CFR - XML import'!$A84,1)-SEARCH("&gt;",'CFR - XML import'!$A84,1)-2)))</f>
        <v>0</v>
      </c>
      <c r="AB90" s="140">
        <f>IF(ISERROR(FIND(AB$3,'CFR - XML import'!$A84)),0,VALUE(MID('CFR - XML import'!$A84,SEARCH("&gt;",'CFR - XML import'!$A84,1)+1,SEARCH("/",'CFR - XML import'!$A84,1)-SEARCH("&gt;",'CFR - XML import'!$A84,1)-2)))</f>
        <v>0</v>
      </c>
      <c r="AC90" s="140">
        <f>IF(ISERROR(FIND(AC$3,'CFR - XML import'!$A84)),0,VALUE(MID('CFR - XML import'!$A84,SEARCH("&gt;",'CFR - XML import'!$A84,1)+1,SEARCH("/",'CFR - XML import'!$A84,1)-SEARCH("&gt;",'CFR - XML import'!$A84,1)-2)))</f>
        <v>0</v>
      </c>
      <c r="AD90" s="140">
        <f>IF(ISERROR(FIND(AD$3,'CFR - XML import'!$A84)),0,VALUE(MID('CFR - XML import'!$A84,SEARCH("&gt;",'CFR - XML import'!$A84,1)+1,SEARCH("/",'CFR - XML import'!$A84,1)-SEARCH("&gt;",'CFR - XML import'!$A84,1)-2)))</f>
        <v>0</v>
      </c>
      <c r="AE90" s="140">
        <f>IF(ISERROR(FIND(AE$3,'CFR - XML import'!$A84)),0,VALUE(MID('CFR - XML import'!$A84,SEARCH("&gt;",'CFR - XML import'!$A84,1)+1,SEARCH("/",'CFR - XML import'!$A84,1)-SEARCH("&gt;",'CFR - XML import'!$A84,1)-2)))</f>
        <v>0</v>
      </c>
      <c r="AF90" s="140">
        <f>IF(ISERROR(FIND(AF$3,'CFR - XML import'!$A84)),0,VALUE(MID('CFR - XML import'!$A84,SEARCH("&gt;",'CFR - XML import'!$A84,1)+1,SEARCH("/",'CFR - XML import'!$A84,1)-SEARCH("&gt;",'CFR - XML import'!$A84,1)-2)))</f>
        <v>0</v>
      </c>
      <c r="AG90" s="140">
        <f>IF(ISERROR(FIND(AG$3,'CFR - XML import'!$A84)),0,VALUE(MID('CFR - XML import'!$A84,SEARCH("&gt;",'CFR - XML import'!$A84,1)+1,SEARCH("/",'CFR - XML import'!$A84,1)-SEARCH("&gt;",'CFR - XML import'!$A84,1)-2)))</f>
        <v>0</v>
      </c>
      <c r="AH90" s="140">
        <f>IF(ISERROR(FIND(AH$3,'CFR - XML import'!$A84)),0,VALUE(MID('CFR - XML import'!$A84,SEARCH("&gt;",'CFR - XML import'!$A84,1)+1,SEARCH("/",'CFR - XML import'!$A84,1)-SEARCH("&gt;",'CFR - XML import'!$A84,1)-2)))</f>
        <v>0</v>
      </c>
      <c r="AI90" s="140">
        <f>IF(ISERROR(FIND(AI$3,'CFR - XML import'!$A84)),0,VALUE(MID('CFR - XML import'!$A84,SEARCH("&gt;",'CFR - XML import'!$A84,1)+1,SEARCH("/",'CFR - XML import'!$A84,1)-SEARCH("&gt;",'CFR - XML import'!$A84,1)-2)))</f>
        <v>0</v>
      </c>
      <c r="AJ90" s="140">
        <f>IF(ISERROR(FIND(AJ$3,'CFR - XML import'!$A84)),0,VALUE(MID('CFR - XML import'!$A84,SEARCH("&gt;",'CFR - XML import'!$A84,1)+1,SEARCH("/",'CFR - XML import'!$A84,1)-SEARCH("&gt;",'CFR - XML import'!$A84,1)-2)))</f>
        <v>0</v>
      </c>
      <c r="AK90" s="140">
        <f>IF(ISERROR(FIND(AK$3,'CFR - XML import'!$A84)),0,VALUE(MID('CFR - XML import'!$A84,SEARCH("&gt;",'CFR - XML import'!$A84,1)+1,SEARCH("/",'CFR - XML import'!$A84,1)-SEARCH("&gt;",'CFR - XML import'!$A84,1)-2)))</f>
        <v>0</v>
      </c>
      <c r="AL90" s="140">
        <f>IF(ISERROR(FIND(AL$3,'CFR - XML import'!$A84)),0,VALUE(MID('CFR - XML import'!$A84,SEARCH("&gt;",'CFR - XML import'!$A84,1)+1,SEARCH("/",'CFR - XML import'!$A84,1)-SEARCH("&gt;",'CFR - XML import'!$A84,1)-2)))</f>
        <v>0</v>
      </c>
      <c r="AM90" s="140">
        <f>IF(ISERROR(FIND(AM$3,'CFR - XML import'!$A84)),0,VALUE(MID('CFR - XML import'!$A84,SEARCH("&gt;",'CFR - XML import'!$A84,1)+1,SEARCH("/",'CFR - XML import'!$A84,1)-SEARCH("&gt;",'CFR - XML import'!$A84,1)-2)))</f>
        <v>0</v>
      </c>
      <c r="AN90" s="140">
        <f>IF(ISERROR(FIND(AN$3,'CFR - XML import'!$A84)),0,VALUE(MID('CFR - XML import'!$A84,SEARCH("&gt;",'CFR - XML import'!$A84,1)+1,SEARCH("/",'CFR - XML import'!$A84,1)-SEARCH("&gt;",'CFR - XML import'!$A84,1)-2)))</f>
        <v>0</v>
      </c>
      <c r="AO90" s="140">
        <f>IF(ISERROR(FIND(AO$3,'CFR - XML import'!$A84)),0,VALUE(MID('CFR - XML import'!$A84,SEARCH("&gt;",'CFR - XML import'!$A84,1)+1,SEARCH("/",'CFR - XML import'!$A84,1)-SEARCH("&gt;",'CFR - XML import'!$A84,1)-2)))</f>
        <v>0</v>
      </c>
      <c r="AP90" s="140">
        <f>IF(ISERROR(FIND(AP$3,'CFR - XML import'!$A84)),0,VALUE(MID('CFR - XML import'!$A84,SEARCH("&gt;",'CFR - XML import'!$A84,1)+1,SEARCH("/",'CFR - XML import'!$A84,1)-SEARCH("&gt;",'CFR - XML import'!$A84,1)-2)))</f>
        <v>0</v>
      </c>
      <c r="AQ90" s="140">
        <f>IF(ISERROR(FIND(AQ$3,'CFR - XML import'!$A84)),0,VALUE(MID('CFR - XML import'!$A84,SEARCH("&gt;",'CFR - XML import'!$A84,1)+1,SEARCH("/",'CFR - XML import'!$A84,1)-SEARCH("&gt;",'CFR - XML import'!$A84,1)-2)))</f>
        <v>0</v>
      </c>
      <c r="AR90" s="140">
        <f>IF(ISERROR(FIND(AR$3,'CFR - XML import'!$A84)),0,VALUE(MID('CFR - XML import'!$A84,SEARCH("&gt;",'CFR - XML import'!$A84,1)+1,SEARCH("/",'CFR - XML import'!$A84,1)-SEARCH("&gt;",'CFR - XML import'!$A84,1)-2)))</f>
        <v>0</v>
      </c>
      <c r="AS90" s="140">
        <f>IF(ISERROR(FIND(AS$3,'CFR - XML import'!$A84)),0,VALUE(MID('CFR - XML import'!$A84,SEARCH("&gt;",'CFR - XML import'!$A84,1)+1,SEARCH("/",'CFR - XML import'!$A84,1)-SEARCH("&gt;",'CFR - XML import'!$A84,1)-2)))</f>
        <v>0</v>
      </c>
      <c r="AT90" s="140">
        <f>IF(ISERROR(FIND(AT$3,'CFR - XML import'!$A84)),0,VALUE(MID('CFR - XML import'!$A84,SEARCH("&gt;",'CFR - XML import'!$A84,1)+1,SEARCH("/",'CFR - XML import'!$A84,1)-SEARCH("&gt;",'CFR - XML import'!$A84,1)-2)))</f>
        <v>0</v>
      </c>
      <c r="AU90" s="140">
        <f>IF(ISERROR(FIND(AU$3,'CFR - XML import'!$A84)),0,VALUE(MID('CFR - XML import'!$A84,SEARCH("&gt;",'CFR - XML import'!$A84,1)+1,SEARCH("/",'CFR - XML import'!$A84,1)-SEARCH("&gt;",'CFR - XML import'!$A84,1)-2)))</f>
        <v>0</v>
      </c>
      <c r="AV90" s="140">
        <f>IF(ISERROR(FIND(AV$3,'CFR - XML import'!$A84)),0,VALUE(MID('CFR - XML import'!$A84,SEARCH("&gt;",'CFR - XML import'!$A84,1)+1,SEARCH("/",'CFR - XML import'!$A84,1)-SEARCH("&gt;",'CFR - XML import'!$A84,1)-2)))</f>
        <v>0</v>
      </c>
      <c r="AW90" s="140">
        <f>IF(ISERROR(FIND(AW$3,'CFR - XML import'!$A84)),0,VALUE(MID('CFR - XML import'!$A84,SEARCH("&gt;",'CFR - XML import'!$A84,1)+1,SEARCH("/",'CFR - XML import'!$A84,1)-SEARCH("&gt;",'CFR - XML import'!$A84,1)-2)))</f>
        <v>0</v>
      </c>
      <c r="AX90" s="140">
        <f>IF(ISERROR(FIND(AX$3,'CFR - XML import'!$A84)),0,VALUE(MID('CFR - XML import'!$A84,SEARCH("&gt;",'CFR - XML import'!$A84,1)+1,SEARCH("/",'CFR - XML import'!$A84,1)-SEARCH("&gt;",'CFR - XML import'!$A84,1)-2)))</f>
        <v>0</v>
      </c>
      <c r="AY90" s="140">
        <f>IF(ISERROR(FIND(AY$3,'CFR - XML import'!$A84)),0,VALUE(MID('CFR - XML import'!$A84,SEARCH("&gt;",'CFR - XML import'!$A84,1)+1,SEARCH("/",'CFR - XML import'!$A84,1)-SEARCH("&gt;",'CFR - XML import'!$A84,1)-2)))</f>
        <v>0</v>
      </c>
      <c r="AZ90" s="140">
        <f>IF(ISERROR(FIND(AZ$3,'CFR - XML import'!$A84)),0,VALUE(MID('CFR - XML import'!$A84,SEARCH("&gt;",'CFR - XML import'!$A84,1)+1,SEARCH("/",'CFR - XML import'!$A84,1)-SEARCH("&gt;",'CFR - XML import'!$A84,1)-2)))</f>
        <v>0</v>
      </c>
      <c r="BA90" s="140">
        <f>IF(ISERROR(FIND(BA$3,'CFR - XML import'!$A84)),0,VALUE(MID('CFR - XML import'!$A84,SEARCH("&gt;",'CFR - XML import'!$A84,1)+1,SEARCH("/",'CFR - XML import'!$A84,1)-SEARCH("&gt;",'CFR - XML import'!$A84,1)-2)))</f>
        <v>0</v>
      </c>
      <c r="BB90" s="140">
        <f>IF(ISERROR(FIND(BB$3,'CFR - XML import'!$A84)),0,VALUE(MID('CFR - XML import'!$A84,SEARCH("&gt;",'CFR - XML import'!$A84,1)+1,SEARCH("/",'CFR - XML import'!$A84,1)-SEARCH("&gt;",'CFR - XML import'!$A84,1)-2)))</f>
        <v>0</v>
      </c>
      <c r="BC90" s="140">
        <f>IF(ISERROR(FIND(BC$3,'CFR - XML import'!$A84)),0,VALUE(MID('CFR - XML import'!$A84,SEARCH("&gt;",'CFR - XML import'!$A84,1)+1,SEARCH("/",'CFR - XML import'!$A84,1)-SEARCH("&gt;",'CFR - XML import'!$A84,1)-2)))</f>
        <v>0</v>
      </c>
      <c r="BD90" s="140">
        <f>IF(ISERROR(FIND(BD$3,'CFR - XML import'!$A84)),0,VALUE(MID('CFR - XML import'!$A84,SEARCH("&gt;",'CFR - XML import'!$A84,1)+1,SEARCH("/",'CFR - XML import'!$A84,1)-SEARCH("&gt;",'CFR - XML import'!$A84,1)-2)))</f>
        <v>0</v>
      </c>
      <c r="BE90" s="140">
        <f>IF(ISERROR(FIND(BE$3,'CFR - XML import'!$A84)),0,VALUE(MID('CFR - XML import'!$A84,SEARCH("&gt;",'CFR - XML import'!$A84,1)+1,SEARCH("/",'CFR - XML import'!$A84,1)-SEARCH("&gt;",'CFR - XML import'!$A84,1)-2)))</f>
        <v>0</v>
      </c>
      <c r="BF90" s="140">
        <f>IF(ISERROR(FIND(BF$3,'CFR - XML import'!$A84)),0,VALUE(MID('CFR - XML import'!$A84,SEARCH("&gt;",'CFR - XML import'!$A84,1)+1,SEARCH("/",'CFR - XML import'!$A84,1)-SEARCH("&gt;",'CFR - XML import'!$A84,1)-2)))</f>
        <v>0</v>
      </c>
      <c r="BG90" s="140">
        <f>IF(ISERROR(FIND(BG$3,'CFR - XML import'!$A84)),0,VALUE(MID('CFR - XML import'!$A84,SEARCH("&gt;",'CFR - XML import'!$A84,1)+1,SEARCH("/",'CFR - XML import'!$A84,1)-SEARCH("&gt;",'CFR - XML import'!$A84,1)-2)))</f>
        <v>0</v>
      </c>
      <c r="BH90" s="140">
        <f>IF(ISERROR(FIND(BH$3,'CFR - XML import'!$A84)),0,VALUE(MID('CFR - XML import'!$A84,SEARCH("&gt;",'CFR - XML import'!$A84,1)+1,SEARCH("/",'CFR - XML import'!$A84,1)-SEARCH("&gt;",'CFR - XML import'!$A84,1)-2)))</f>
        <v>0</v>
      </c>
      <c r="BI90" s="140">
        <f>IF(ISERROR(FIND(BI$3,'CFR - XML import'!$A84)),0,VALUE(MID('CFR - XML import'!$A84,SEARCH("&gt;",'CFR - XML import'!$A84,1)+1,SEARCH("/",'CFR - XML import'!$A84,1)-SEARCH("&gt;",'CFR - XML import'!$A84,1)-2)))</f>
        <v>0</v>
      </c>
      <c r="BJ90" s="140">
        <f>IF(ISERROR(FIND(BJ$3,'CFR - XML import'!$A84)),0,VALUE(MID('CFR - XML import'!$A84,SEARCH("&gt;",'CFR - XML import'!$A84,1)+1,SEARCH("/",'CFR - XML import'!$A84,1)-SEARCH("&gt;",'CFR - XML import'!$A84,1)-2)))</f>
        <v>0</v>
      </c>
      <c r="BK90" s="140">
        <f>IF(ISERROR(FIND(BK$3,'CFR - XML import'!$A84)),0,VALUE(MID('CFR - XML import'!$A84,SEARCH("&gt;",'CFR - XML import'!$A84,1)+1,SEARCH("/",'CFR - XML import'!$A84,1)-SEARCH("&gt;",'CFR - XML import'!$A84,1)-2)))</f>
        <v>0</v>
      </c>
      <c r="BL90" s="140">
        <f>IF(ISERROR(FIND(BL$3,'CFR - XML import'!$A84)),0,VALUE(MID('CFR - XML import'!$A84,SEARCH("&gt;",'CFR - XML import'!$A84,1)+1,SEARCH("/",'CFR - XML import'!$A84,1)-SEARCH("&gt;",'CFR - XML import'!$A84,1)-2)))</f>
        <v>0</v>
      </c>
      <c r="BM90" s="140">
        <f>IF(ISERROR(FIND(BM$3,'CFR - XML import'!$A84)),0,VALUE(MID('CFR - XML import'!$A84,SEARCH("&gt;",'CFR - XML import'!$A84,1)+1,SEARCH("/",'CFR - XML import'!$A84,1)-SEARCH("&gt;",'CFR - XML import'!$A84,1)-2)))</f>
        <v>0</v>
      </c>
      <c r="BN90" s="140">
        <f>IF(ISERROR(FIND(BN$3,'CFR - XML import'!$A84)),0,VALUE(MID('CFR - XML import'!$A84,SEARCH("&gt;",'CFR - XML import'!$A84,1)+1,SEARCH("/",'CFR - XML import'!$A84,1)-SEARCH("&gt;",'CFR - XML import'!$A84,1)-2)))</f>
        <v>0</v>
      </c>
      <c r="BO90" s="140">
        <f>IF(ISERROR(FIND(BO$3,'CFR - XML import'!$A84)),0,VALUE(MID('CFR - XML import'!$A84,SEARCH("&gt;",'CFR - XML import'!$A84,1)+1,SEARCH("/",'CFR - XML import'!$A84,1)-SEARCH("&gt;",'CFR - XML import'!$A84,1)-2)))</f>
        <v>0</v>
      </c>
      <c r="BP90" s="140">
        <f>IF(ISERROR(FIND(BP$3,'CFR - XML import'!$A84)),0,VALUE(MID('CFR - XML import'!$A84,SEARCH("&gt;",'CFR - XML import'!$A84,1)+1,SEARCH("/",'CFR - XML import'!$A84,1)-SEARCH("&gt;",'CFR - XML import'!$A84,1)-2)))</f>
        <v>0</v>
      </c>
      <c r="BQ90" s="140">
        <f>IF(ISERROR(FIND(BQ$3,'CFR - XML import'!$A84)),0,VALUE(MID('CFR - XML import'!$A84,SEARCH("&gt;",'CFR - XML import'!$A84,1)+1,SEARCH("/",'CFR - XML import'!$A84,1)-SEARCH("&gt;",'CFR - XML import'!$A84,1)-2)))</f>
        <v>0</v>
      </c>
      <c r="BR90" s="140">
        <f>IF(ISERROR(FIND(BR$3,'CFR - XML import'!$A84)),0,VALUE(MID('CFR - XML import'!$A84,SEARCH("&gt;",'CFR - XML import'!$A84,1)+1,SEARCH("/",'CFR - XML import'!$A84,1)-SEARCH("&gt;",'CFR - XML import'!$A84,1)-2)))</f>
        <v>0</v>
      </c>
      <c r="BS90" s="140">
        <f>IF(ISERROR(FIND(BS$3,'CFR - XML import'!$A84)),0,VALUE(MID('CFR - XML import'!$A84,SEARCH("&gt;",'CFR - XML import'!$A84,1)+1,SEARCH("/",'CFR - XML import'!$A84,1)-SEARCH("&gt;",'CFR - XML import'!$A84,1)-2)))</f>
        <v>0</v>
      </c>
      <c r="BT90" s="140">
        <f>IF(ISERROR(FIND(BT$3,'CFR - XML import'!$A84)),0,VALUE(MID('CFR - XML import'!$A84,SEARCH("&gt;",'CFR - XML import'!$A84,1)+1,SEARCH("/",'CFR - XML import'!$A84,1)-SEARCH("&gt;",'CFR - XML import'!$A84,1)-2)))</f>
        <v>0</v>
      </c>
      <c r="BU90" s="140">
        <f>IF(ISERROR(FIND(BU$3,'CFR - XML import'!$A84)),0,VALUE(MID('CFR - XML import'!$A84,SEARCH("&gt;",'CFR - XML import'!$A84,1)+1,SEARCH("/",'CFR - XML import'!$A84,1)-SEARCH("&gt;",'CFR - XML import'!$A84,1)-2)))</f>
        <v>0</v>
      </c>
      <c r="BV90" s="140">
        <f>IF(ISERROR(FIND(BV$3,'CFR - XML import'!$A84)),0,VALUE(MID('CFR - XML import'!$A84,SEARCH("&gt;",'CFR - XML import'!$A84,1)+1,SEARCH("/",'CFR - XML import'!$A84,1)-SEARCH("&gt;",'CFR - XML import'!$A84,1)-2)))</f>
        <v>0</v>
      </c>
      <c r="BW90" s="140">
        <f>IF(ISERROR(FIND(BW$3,'CFR - XML import'!$A84)),0,VALUE(MID('CFR - XML import'!$A84,SEARCH("&gt;",'CFR - XML import'!$A84,1)+1,SEARCH("/",'CFR - XML import'!$A84,1)-SEARCH("&gt;",'CFR - XML import'!$A84,1)-2)))</f>
        <v>0</v>
      </c>
      <c r="BX90" s="140">
        <f>IF(ISERROR(FIND(BX$3,'CFR - XML import'!$A84)),0,VALUE(MID('CFR - XML import'!$A84,SEARCH("&gt;",'CFR - XML import'!$A84,1)+1,SEARCH("/",'CFR - XML import'!$A84,1)-SEARCH("&gt;",'CFR - XML import'!$A84,1)-2)))</f>
        <v>0</v>
      </c>
      <c r="BY90" s="140">
        <f>IF(ISERROR(FIND(BY$3,'CFR - XML import'!$A84)),0,VALUE(MID('CFR - XML import'!$A84,SEARCH("&gt;",'CFR - XML import'!$A84,1)+1,SEARCH("/",'CFR - XML import'!$A84,1)-SEARCH("&gt;",'CFR - XML import'!$A84,1)-2)))</f>
        <v>0</v>
      </c>
      <c r="BZ90" s="140">
        <f>IF(ISERROR(FIND(BZ$3,'CFR - XML import'!$A84)),0,VALUE(MID('CFR - XML import'!$A84,SEARCH("&gt;",'CFR - XML import'!$A84,1)+1,SEARCH("/",'CFR - XML import'!$A84,1)-SEARCH("&gt;",'CFR - XML import'!$A84,1)-2)))</f>
        <v>0</v>
      </c>
      <c r="CG90" s="142">
        <f>IF(ISERROR(IF(MID('CFR - XML import'!$A84,LEN($CF$4)+5,LEN('CFR - XML import'!$A84)-(2*LEN($CF$4)+5))="RMMS",1,IF(MID('CFR - XML import'!$A84,LEN("    &lt;InputSystem&gt;")+1,LEN('CFR - XML import'!$A84)-(LEN("    &lt;InputSystem&gt;")+LEN($CF$4)+1))="SIMS",2,0))),0,IF(MID('CFR - XML import'!$A84,LEN($CF$4)+5,LEN('CFR - XML import'!$A84)-(2*LEN($CF$4)+5))="RMMS",1,IF(MID('CFR - XML import'!$A84,LEN("    &lt;InputSystem&gt;")+1,LEN('CFR - XML import'!$A84)-(LEN("    &lt;InputSystem&gt;")+LEN($CF$4)+1))="SIMS",2,0)))</f>
        <v>0</v>
      </c>
      <c r="CH90" s="140">
        <f>IF(ISERROR(FIND(CH$3,'CFR - XML import'!$A84)),0,MID('CFR - XML import'!$A84,SEARCH("&gt;",'CFR - XML import'!$A84,1)+1,SEARCH("/",'CFR - XML import'!$A84,1)-SEARCH("&gt;",'CFR - XML import'!$A84,1)-2))</f>
        <v>0</v>
      </c>
      <c r="CI90" s="140">
        <f>IF(ISERROR(FIND(CI$3,'CFR - XML import'!$A84)),0,MID('CFR - XML import'!$A84,SEARCH("&gt;",'CFR - XML import'!$A84,1)+1,SEARCH("/",'CFR - XML import'!$A84,1)-SEARCH("&gt;",'CFR - XML import'!$A84,1)-2))</f>
        <v>0</v>
      </c>
      <c r="CJ90" s="140">
        <f>IF(ISERROR(FIND(CJ$3,'CFR - XML import'!$A84)),0,MID('CFR - XML import'!$A84,SEARCH("&gt;",'CFR - XML import'!$A84,1)+1,SEARCH("/",'CFR - XML import'!$A84,1)-SEARCH("&gt;",'CFR - XML import'!$A84,1)-2))</f>
        <v>0</v>
      </c>
      <c r="CK90" s="140">
        <f>IF(ISERROR(FIND(CK$3,'CFR - XML import'!$A84)),0,MID('CFR - XML import'!$A84,SEARCH("&gt;",'CFR - XML import'!$A84,1)+1,SEARCH("/",'CFR - XML import'!$A84,1)-SEARCH("&gt;",'CFR - XML import'!$A84,1)-2))</f>
        <v>0</v>
      </c>
      <c r="CL90" s="140">
        <f>IF(ISERROR(FIND(CL$3,'CFR - XML import'!$A84)),0,MID('CFR - XML import'!$A84,SEARCH("&gt;",'CFR - XML import'!$A84,1)+1,SEARCH("/",'CFR - XML import'!$A84,1)-SEARCH("&gt;",'CFR - XML import'!$A84,1)-2))</f>
        <v>0</v>
      </c>
      <c r="CM90" s="140">
        <f>IF(ISERROR(FIND(CM$3,'CFR - XML import'!$A84)),0,MID('CFR - XML import'!$A84,SEARCH("&gt;",'CFR - XML import'!$A84,1)+1,SEARCH("/",'CFR - XML import'!$A84,1)-SEARCH("&gt;",'CFR - XML import'!$A84,1)-2))</f>
        <v>0</v>
      </c>
    </row>
    <row r="91" spans="1:91" x14ac:dyDescent="0.2">
      <c r="A91" s="139" t="str">
        <f>IF(AND('CFR - XML import'!A85&lt;&gt;"",LEFT('CFR - XML import'!A85,1)&lt;&gt;"&lt;",LEFT('CFR - XML import'!A85,3)&lt;&gt;"  &lt;",LEFT('CFR - XML import'!A85,5)&lt;&gt;"    &lt;",LEFT('CFR - XML import'!A85,7)&lt;&gt;"      &lt;",LEFT('CFR - XML import'!A85,9)&lt;&gt;"        &lt;",$B$1="SIMS"),'CFR - XML import'!A85,IF(AND(LEFT('CFR - XML import'!A85,9)="&lt;Details&gt;",$B$1="RM"),'CFR - XML import'!A85,""))</f>
        <v/>
      </c>
      <c r="B91" s="140">
        <f>IF(ISERROR(FIND(B$3,'CFR - XML import'!$A85)),0,VALUE(MID('CFR - XML import'!$A85,SEARCH("&gt;",'CFR - XML import'!$A85,1)+1,SEARCH("/",'CFR - XML import'!$A85,1)-SEARCH("&gt;",'CFR - XML import'!$A85,1)-2)))</f>
        <v>0</v>
      </c>
      <c r="D91" s="140">
        <f>IF(ISERROR(FIND(D$3,'CFR - XML import'!$A85)),0,MID('CFR - XML import'!$A85,SEARCH("&gt;",'CFR - XML import'!$A85,1)+1,SEARCH("/",'CFR - XML import'!$A85,1)-SEARCH("&gt;",'CFR - XML import'!$A85,1)-2))</f>
        <v>0</v>
      </c>
      <c r="E91" s="140">
        <f>IF(ISERROR(FIND(E$3,'CFR - XML import'!$A85)),0,MID('CFR - XML import'!$A85,SEARCH("&gt;",'CFR - XML import'!$A85,1)+1,SEARCH("/",'CFR - XML import'!$A85,1)-SEARCH("&gt;",'CFR - XML import'!$A85,1)-2))</f>
        <v>0</v>
      </c>
      <c r="F91" s="141">
        <f>IF($B$1="SIMS",IF(ISERROR(FIND(F$3,'CFR - XML import'!$A85)),0,VALUE(MID('CFR - XML import'!$A85,15,10))),IF(ISERROR(FIND(F$3,'CFR - XML import'!$A85)),0,VALUE(MID('CFR - XML import'!$A85,15,10))))</f>
        <v>0</v>
      </c>
      <c r="G91" s="140">
        <f>IF(ISERROR(FIND(G$3,'CFR - XML import'!$A85)),0,VALUE(MID('CFR - XML import'!$A85,SEARCH("&gt;",'CFR - XML import'!$A85,1)+1,SEARCH("/",'CFR - XML import'!$A85,1)-SEARCH("&gt;",'CFR - XML import'!$A85,1)-2)))</f>
        <v>0</v>
      </c>
      <c r="H91" s="140">
        <f>IF(ISERROR(FIND(H$3,'CFR - XML import'!$A85)),0,VALUE(MID('CFR - XML import'!$A85,SEARCH("&gt;",'CFR - XML import'!$A85,1)+1,SEARCH("/",'CFR - XML import'!$A85,1)-SEARCH("&gt;",'CFR - XML import'!$A85,1)-2)))</f>
        <v>0</v>
      </c>
      <c r="I91" s="140">
        <f>IF(ISERROR(FIND(I$3,'CFR - XML import'!$A85)),0,VALUE(MID('CFR - XML import'!$A85,SEARCH("&gt;",'CFR - XML import'!$A85,1)+1,SEARCH("/",'CFR - XML import'!$A85,1)-SEARCH("&gt;",'CFR - XML import'!$A85,1)-2)))</f>
        <v>0</v>
      </c>
      <c r="J91" s="140">
        <f>IF(ISERROR(FIND(J$3,'CFR - XML import'!$A85)),0,VALUE(MID('CFR - XML import'!$A85,SEARCH("&gt;",'CFR - XML import'!$A85,1)+1,SEARCH("/",'CFR - XML import'!$A85,1)-SEARCH("&gt;",'CFR - XML import'!$A85,1)-2)))</f>
        <v>0</v>
      </c>
      <c r="K91" s="140">
        <f>IF(ISERROR(FIND(K$3,'CFR - XML import'!$A85)),0,VALUE(MID('CFR - XML import'!$A85,SEARCH("&gt;",'CFR - XML import'!$A85,1)+1,SEARCH("/",'CFR - XML import'!$A85,1)-SEARCH("&gt;",'CFR - XML import'!$A85,1)-2)))</f>
        <v>0</v>
      </c>
      <c r="L91" s="140">
        <f>IF(ISERROR(FIND(L$3,'CFR - XML import'!$A85)),0,VALUE(MID('CFR - XML import'!$A85,SEARCH("&gt;",'CFR - XML import'!$A85,1)+1,SEARCH("/",'CFR - XML import'!$A85,1)-SEARCH("&gt;",'CFR - XML import'!$A85,1)-2)))</f>
        <v>0</v>
      </c>
      <c r="M91" s="140">
        <f>IF(ISERROR(FIND(M$3,'CFR - XML import'!$A85)),0,VALUE(MID('CFR - XML import'!$A85,SEARCH("&gt;",'CFR - XML import'!$A85,1)+1,SEARCH("/",'CFR - XML import'!$A85,1)-SEARCH("&gt;",'CFR - XML import'!$A85,1)-2)))</f>
        <v>0</v>
      </c>
      <c r="N91" s="140">
        <f>IF(ISERROR(FIND(N$3,'CFR - XML import'!$A85)),0,VALUE(MID('CFR - XML import'!$A85,SEARCH("&gt;",'CFR - XML import'!$A85,1)+1,SEARCH("/",'CFR - XML import'!$A85,1)-SEARCH("&gt;",'CFR - XML import'!$A85,1)-2)))</f>
        <v>0</v>
      </c>
      <c r="O91" s="140">
        <f>IF(ISERROR(FIND(O$3,'CFR - XML import'!$A85)),0,VALUE(MID('CFR - XML import'!$A85,SEARCH("&gt;",'CFR - XML import'!$A85,1)+1,SEARCH("/",'CFR - XML import'!$A85,1)-SEARCH("&gt;",'CFR - XML import'!$A85,1)-2)))</f>
        <v>0</v>
      </c>
      <c r="P91" s="140">
        <f>IF(ISERROR(FIND(P$3,'CFR - XML import'!$A85)),0,VALUE(MID('CFR - XML import'!$A85,SEARCH("&gt;",'CFR - XML import'!$A85,1)+1,SEARCH("/",'CFR - XML import'!$A85,1)-SEARCH("&gt;",'CFR - XML import'!$A85,1)-2)))</f>
        <v>0</v>
      </c>
      <c r="Q91" s="140">
        <f>IF(ISERROR(FIND(Q$3,'CFR - XML import'!$A85)),0,VALUE(MID('CFR - XML import'!$A85,SEARCH("&gt;",'CFR - XML import'!$A85,1)+1,SEARCH("/",'CFR - XML import'!$A85,1)-SEARCH("&gt;",'CFR - XML import'!$A85,1)-2)))</f>
        <v>0</v>
      </c>
      <c r="R91" s="140">
        <f>IF(ISERROR(FIND(R$3,'CFR - XML import'!$A85)),0,VALUE(MID('CFR - XML import'!$A85,SEARCH("&gt;",'CFR - XML import'!$A85,1)+1,SEARCH("/",'CFR - XML import'!$A85,1)-SEARCH("&gt;",'CFR - XML import'!$A85,1)-2)))</f>
        <v>0</v>
      </c>
      <c r="S91" s="140">
        <f>IF(ISERROR(FIND(S$3,'CFR - XML import'!$A85)),0,VALUE(MID('CFR - XML import'!$A85,SEARCH("&gt;",'CFR - XML import'!$A85,1)+1,SEARCH("/",'CFR - XML import'!$A85,1)-SEARCH("&gt;",'CFR - XML import'!$A85,1)-2)))</f>
        <v>0</v>
      </c>
      <c r="T91" s="140">
        <f>IF(ISERROR(FIND(T$3,'CFR - XML import'!$A85)),0,VALUE(MID('CFR - XML import'!$A85,SEARCH("&gt;",'CFR - XML import'!$A85,1)+1,SEARCH("/",'CFR - XML import'!$A85,1)-SEARCH("&gt;",'CFR - XML import'!$A85,1)-2)))</f>
        <v>0</v>
      </c>
      <c r="U91" s="140">
        <f>IF(ISERROR(FIND(U$3,'CFR - XML import'!$A85)),0,VALUE(MID('CFR - XML import'!$A85,SEARCH("&gt;",'CFR - XML import'!$A85,1)+1,SEARCH("/",'CFR - XML import'!$A85,1)-SEARCH("&gt;",'CFR - XML import'!$A85,1)-2)))</f>
        <v>0</v>
      </c>
      <c r="V91" s="140">
        <f>IF(ISERROR(FIND(V$3,'CFR - XML import'!$A85)),0,VALUE(MID('CFR - XML import'!$A85,SEARCH("&gt;",'CFR - XML import'!$A85,1)+1,SEARCH("/",'CFR - XML import'!$A85,1)-SEARCH("&gt;",'CFR - XML import'!$A85,1)-2)))</f>
        <v>0</v>
      </c>
      <c r="W91" s="140">
        <f>IF(ISERROR(FIND(W$3,'CFR - XML import'!$A85)),0,VALUE(MID('CFR - XML import'!$A85,SEARCH("&gt;",'CFR - XML import'!$A85,1)+1,SEARCH("/",'CFR - XML import'!$A85,1)-SEARCH("&gt;",'CFR - XML import'!$A85,1)-2)))</f>
        <v>0</v>
      </c>
      <c r="X91" s="140"/>
      <c r="Y91" s="140">
        <f>IF(ISERROR(FIND(Y$3,'CFR - XML import'!$A85)),0,VALUE(MID('CFR - XML import'!$A85,SEARCH("&gt;",'CFR - XML import'!$A85,1)+1,SEARCH("/",'CFR - XML import'!$A85,1)-SEARCH("&gt;",'CFR - XML import'!$A85,1)-2)))</f>
        <v>0</v>
      </c>
      <c r="Z91" s="140">
        <f>IF(ISERROR(FIND(Z$3,'CFR - XML import'!$A85)),0,VALUE(MID('CFR - XML import'!$A85,SEARCH("&gt;",'CFR - XML import'!$A85,1)+1,SEARCH("/",'CFR - XML import'!$A85,1)-SEARCH("&gt;",'CFR - XML import'!$A85,1)-2)))</f>
        <v>0</v>
      </c>
      <c r="AA91" s="140">
        <f>IF(ISERROR(FIND(AA$3,'CFR - XML import'!$A85)),0,VALUE(MID('CFR - XML import'!$A85,SEARCH("&gt;",'CFR - XML import'!$A85,1)+1,SEARCH("/",'CFR - XML import'!$A85,1)-SEARCH("&gt;",'CFR - XML import'!$A85,1)-2)))</f>
        <v>0</v>
      </c>
      <c r="AB91" s="140">
        <f>IF(ISERROR(FIND(AB$3,'CFR - XML import'!$A85)),0,VALUE(MID('CFR - XML import'!$A85,SEARCH("&gt;",'CFR - XML import'!$A85,1)+1,SEARCH("/",'CFR - XML import'!$A85,1)-SEARCH("&gt;",'CFR - XML import'!$A85,1)-2)))</f>
        <v>0</v>
      </c>
      <c r="AC91" s="140">
        <f>IF(ISERROR(FIND(AC$3,'CFR - XML import'!$A85)),0,VALUE(MID('CFR - XML import'!$A85,SEARCH("&gt;",'CFR - XML import'!$A85,1)+1,SEARCH("/",'CFR - XML import'!$A85,1)-SEARCH("&gt;",'CFR - XML import'!$A85,1)-2)))</f>
        <v>0</v>
      </c>
      <c r="AD91" s="140">
        <f>IF(ISERROR(FIND(AD$3,'CFR - XML import'!$A85)),0,VALUE(MID('CFR - XML import'!$A85,SEARCH("&gt;",'CFR - XML import'!$A85,1)+1,SEARCH("/",'CFR - XML import'!$A85,1)-SEARCH("&gt;",'CFR - XML import'!$A85,1)-2)))</f>
        <v>0</v>
      </c>
      <c r="AE91" s="140">
        <f>IF(ISERROR(FIND(AE$3,'CFR - XML import'!$A85)),0,VALUE(MID('CFR - XML import'!$A85,SEARCH("&gt;",'CFR - XML import'!$A85,1)+1,SEARCH("/",'CFR - XML import'!$A85,1)-SEARCH("&gt;",'CFR - XML import'!$A85,1)-2)))</f>
        <v>0</v>
      </c>
      <c r="AF91" s="140">
        <f>IF(ISERROR(FIND(AF$3,'CFR - XML import'!$A85)),0,VALUE(MID('CFR - XML import'!$A85,SEARCH("&gt;",'CFR - XML import'!$A85,1)+1,SEARCH("/",'CFR - XML import'!$A85,1)-SEARCH("&gt;",'CFR - XML import'!$A85,1)-2)))</f>
        <v>0</v>
      </c>
      <c r="AG91" s="140">
        <f>IF(ISERROR(FIND(AG$3,'CFR - XML import'!$A85)),0,VALUE(MID('CFR - XML import'!$A85,SEARCH("&gt;",'CFR - XML import'!$A85,1)+1,SEARCH("/",'CFR - XML import'!$A85,1)-SEARCH("&gt;",'CFR - XML import'!$A85,1)-2)))</f>
        <v>0</v>
      </c>
      <c r="AH91" s="140">
        <f>IF(ISERROR(FIND(AH$3,'CFR - XML import'!$A85)),0,VALUE(MID('CFR - XML import'!$A85,SEARCH("&gt;",'CFR - XML import'!$A85,1)+1,SEARCH("/",'CFR - XML import'!$A85,1)-SEARCH("&gt;",'CFR - XML import'!$A85,1)-2)))</f>
        <v>0</v>
      </c>
      <c r="AI91" s="140">
        <f>IF(ISERROR(FIND(AI$3,'CFR - XML import'!$A85)),0,VALUE(MID('CFR - XML import'!$A85,SEARCH("&gt;",'CFR - XML import'!$A85,1)+1,SEARCH("/",'CFR - XML import'!$A85,1)-SEARCH("&gt;",'CFR - XML import'!$A85,1)-2)))</f>
        <v>0</v>
      </c>
      <c r="AJ91" s="140">
        <f>IF(ISERROR(FIND(AJ$3,'CFR - XML import'!$A85)),0,VALUE(MID('CFR - XML import'!$A85,SEARCH("&gt;",'CFR - XML import'!$A85,1)+1,SEARCH("/",'CFR - XML import'!$A85,1)-SEARCH("&gt;",'CFR - XML import'!$A85,1)-2)))</f>
        <v>0</v>
      </c>
      <c r="AK91" s="140">
        <f>IF(ISERROR(FIND(AK$3,'CFR - XML import'!$A85)),0,VALUE(MID('CFR - XML import'!$A85,SEARCH("&gt;",'CFR - XML import'!$A85,1)+1,SEARCH("/",'CFR - XML import'!$A85,1)-SEARCH("&gt;",'CFR - XML import'!$A85,1)-2)))</f>
        <v>0</v>
      </c>
      <c r="AL91" s="140">
        <f>IF(ISERROR(FIND(AL$3,'CFR - XML import'!$A85)),0,VALUE(MID('CFR - XML import'!$A85,SEARCH("&gt;",'CFR - XML import'!$A85,1)+1,SEARCH("/",'CFR - XML import'!$A85,1)-SEARCH("&gt;",'CFR - XML import'!$A85,1)-2)))</f>
        <v>0</v>
      </c>
      <c r="AM91" s="140">
        <f>IF(ISERROR(FIND(AM$3,'CFR - XML import'!$A85)),0,VALUE(MID('CFR - XML import'!$A85,SEARCH("&gt;",'CFR - XML import'!$A85,1)+1,SEARCH("/",'CFR - XML import'!$A85,1)-SEARCH("&gt;",'CFR - XML import'!$A85,1)-2)))</f>
        <v>0</v>
      </c>
      <c r="AN91" s="140">
        <f>IF(ISERROR(FIND(AN$3,'CFR - XML import'!$A85)),0,VALUE(MID('CFR - XML import'!$A85,SEARCH("&gt;",'CFR - XML import'!$A85,1)+1,SEARCH("/",'CFR - XML import'!$A85,1)-SEARCH("&gt;",'CFR - XML import'!$A85,1)-2)))</f>
        <v>0</v>
      </c>
      <c r="AO91" s="140">
        <f>IF(ISERROR(FIND(AO$3,'CFR - XML import'!$A85)),0,VALUE(MID('CFR - XML import'!$A85,SEARCH("&gt;",'CFR - XML import'!$A85,1)+1,SEARCH("/",'CFR - XML import'!$A85,1)-SEARCH("&gt;",'CFR - XML import'!$A85,1)-2)))</f>
        <v>0</v>
      </c>
      <c r="AP91" s="140">
        <f>IF(ISERROR(FIND(AP$3,'CFR - XML import'!$A85)),0,VALUE(MID('CFR - XML import'!$A85,SEARCH("&gt;",'CFR - XML import'!$A85,1)+1,SEARCH("/",'CFR - XML import'!$A85,1)-SEARCH("&gt;",'CFR - XML import'!$A85,1)-2)))</f>
        <v>0</v>
      </c>
      <c r="AQ91" s="140">
        <f>IF(ISERROR(FIND(AQ$3,'CFR - XML import'!$A85)),0,VALUE(MID('CFR - XML import'!$A85,SEARCH("&gt;",'CFR - XML import'!$A85,1)+1,SEARCH("/",'CFR - XML import'!$A85,1)-SEARCH("&gt;",'CFR - XML import'!$A85,1)-2)))</f>
        <v>0</v>
      </c>
      <c r="AR91" s="140">
        <f>IF(ISERROR(FIND(AR$3,'CFR - XML import'!$A85)),0,VALUE(MID('CFR - XML import'!$A85,SEARCH("&gt;",'CFR - XML import'!$A85,1)+1,SEARCH("/",'CFR - XML import'!$A85,1)-SEARCH("&gt;",'CFR - XML import'!$A85,1)-2)))</f>
        <v>0</v>
      </c>
      <c r="AS91" s="140">
        <f>IF(ISERROR(FIND(AS$3,'CFR - XML import'!$A85)),0,VALUE(MID('CFR - XML import'!$A85,SEARCH("&gt;",'CFR - XML import'!$A85,1)+1,SEARCH("/",'CFR - XML import'!$A85,1)-SEARCH("&gt;",'CFR - XML import'!$A85,1)-2)))</f>
        <v>0</v>
      </c>
      <c r="AT91" s="140">
        <f>IF(ISERROR(FIND(AT$3,'CFR - XML import'!$A85)),0,VALUE(MID('CFR - XML import'!$A85,SEARCH("&gt;",'CFR - XML import'!$A85,1)+1,SEARCH("/",'CFR - XML import'!$A85,1)-SEARCH("&gt;",'CFR - XML import'!$A85,1)-2)))</f>
        <v>0</v>
      </c>
      <c r="AU91" s="140">
        <f>IF(ISERROR(FIND(AU$3,'CFR - XML import'!$A85)),0,VALUE(MID('CFR - XML import'!$A85,SEARCH("&gt;",'CFR - XML import'!$A85,1)+1,SEARCH("/",'CFR - XML import'!$A85,1)-SEARCH("&gt;",'CFR - XML import'!$A85,1)-2)))</f>
        <v>0</v>
      </c>
      <c r="AV91" s="140">
        <f>IF(ISERROR(FIND(AV$3,'CFR - XML import'!$A85)),0,VALUE(MID('CFR - XML import'!$A85,SEARCH("&gt;",'CFR - XML import'!$A85,1)+1,SEARCH("/",'CFR - XML import'!$A85,1)-SEARCH("&gt;",'CFR - XML import'!$A85,1)-2)))</f>
        <v>0</v>
      </c>
      <c r="AW91" s="140">
        <f>IF(ISERROR(FIND(AW$3,'CFR - XML import'!$A85)),0,VALUE(MID('CFR - XML import'!$A85,SEARCH("&gt;",'CFR - XML import'!$A85,1)+1,SEARCH("/",'CFR - XML import'!$A85,1)-SEARCH("&gt;",'CFR - XML import'!$A85,1)-2)))</f>
        <v>0</v>
      </c>
      <c r="AX91" s="140">
        <f>IF(ISERROR(FIND(AX$3,'CFR - XML import'!$A85)),0,VALUE(MID('CFR - XML import'!$A85,SEARCH("&gt;",'CFR - XML import'!$A85,1)+1,SEARCH("/",'CFR - XML import'!$A85,1)-SEARCH("&gt;",'CFR - XML import'!$A85,1)-2)))</f>
        <v>0</v>
      </c>
      <c r="AY91" s="140">
        <f>IF(ISERROR(FIND(AY$3,'CFR - XML import'!$A85)),0,VALUE(MID('CFR - XML import'!$A85,SEARCH("&gt;",'CFR - XML import'!$A85,1)+1,SEARCH("/",'CFR - XML import'!$A85,1)-SEARCH("&gt;",'CFR - XML import'!$A85,1)-2)))</f>
        <v>0</v>
      </c>
      <c r="AZ91" s="140">
        <f>IF(ISERROR(FIND(AZ$3,'CFR - XML import'!$A85)),0,VALUE(MID('CFR - XML import'!$A85,SEARCH("&gt;",'CFR - XML import'!$A85,1)+1,SEARCH("/",'CFR - XML import'!$A85,1)-SEARCH("&gt;",'CFR - XML import'!$A85,1)-2)))</f>
        <v>0</v>
      </c>
      <c r="BA91" s="140">
        <f>IF(ISERROR(FIND(BA$3,'CFR - XML import'!$A85)),0,VALUE(MID('CFR - XML import'!$A85,SEARCH("&gt;",'CFR - XML import'!$A85,1)+1,SEARCH("/",'CFR - XML import'!$A85,1)-SEARCH("&gt;",'CFR - XML import'!$A85,1)-2)))</f>
        <v>0</v>
      </c>
      <c r="BB91" s="140">
        <f>IF(ISERROR(FIND(BB$3,'CFR - XML import'!$A85)),0,VALUE(MID('CFR - XML import'!$A85,SEARCH("&gt;",'CFR - XML import'!$A85,1)+1,SEARCH("/",'CFR - XML import'!$A85,1)-SEARCH("&gt;",'CFR - XML import'!$A85,1)-2)))</f>
        <v>0</v>
      </c>
      <c r="BC91" s="140">
        <f>IF(ISERROR(FIND(BC$3,'CFR - XML import'!$A85)),0,VALUE(MID('CFR - XML import'!$A85,SEARCH("&gt;",'CFR - XML import'!$A85,1)+1,SEARCH("/",'CFR - XML import'!$A85,1)-SEARCH("&gt;",'CFR - XML import'!$A85,1)-2)))</f>
        <v>0</v>
      </c>
      <c r="BD91" s="140">
        <f>IF(ISERROR(FIND(BD$3,'CFR - XML import'!$A85)),0,VALUE(MID('CFR - XML import'!$A85,SEARCH("&gt;",'CFR - XML import'!$A85,1)+1,SEARCH("/",'CFR - XML import'!$A85,1)-SEARCH("&gt;",'CFR - XML import'!$A85,1)-2)))</f>
        <v>0</v>
      </c>
      <c r="BE91" s="140">
        <f>IF(ISERROR(FIND(BE$3,'CFR - XML import'!$A85)),0,VALUE(MID('CFR - XML import'!$A85,SEARCH("&gt;",'CFR - XML import'!$A85,1)+1,SEARCH("/",'CFR - XML import'!$A85,1)-SEARCH("&gt;",'CFR - XML import'!$A85,1)-2)))</f>
        <v>0</v>
      </c>
      <c r="BF91" s="140">
        <f>IF(ISERROR(FIND(BF$3,'CFR - XML import'!$A85)),0,VALUE(MID('CFR - XML import'!$A85,SEARCH("&gt;",'CFR - XML import'!$A85,1)+1,SEARCH("/",'CFR - XML import'!$A85,1)-SEARCH("&gt;",'CFR - XML import'!$A85,1)-2)))</f>
        <v>0</v>
      </c>
      <c r="BG91" s="140">
        <f>IF(ISERROR(FIND(BG$3,'CFR - XML import'!$A85)),0,VALUE(MID('CFR - XML import'!$A85,SEARCH("&gt;",'CFR - XML import'!$A85,1)+1,SEARCH("/",'CFR - XML import'!$A85,1)-SEARCH("&gt;",'CFR - XML import'!$A85,1)-2)))</f>
        <v>0</v>
      </c>
      <c r="BH91" s="140">
        <f>IF(ISERROR(FIND(BH$3,'CFR - XML import'!$A85)),0,VALUE(MID('CFR - XML import'!$A85,SEARCH("&gt;",'CFR - XML import'!$A85,1)+1,SEARCH("/",'CFR - XML import'!$A85,1)-SEARCH("&gt;",'CFR - XML import'!$A85,1)-2)))</f>
        <v>0</v>
      </c>
      <c r="BI91" s="140">
        <f>IF(ISERROR(FIND(BI$3,'CFR - XML import'!$A85)),0,VALUE(MID('CFR - XML import'!$A85,SEARCH("&gt;",'CFR - XML import'!$A85,1)+1,SEARCH("/",'CFR - XML import'!$A85,1)-SEARCH("&gt;",'CFR - XML import'!$A85,1)-2)))</f>
        <v>0</v>
      </c>
      <c r="BJ91" s="140">
        <f>IF(ISERROR(FIND(BJ$3,'CFR - XML import'!$A85)),0,VALUE(MID('CFR - XML import'!$A85,SEARCH("&gt;",'CFR - XML import'!$A85,1)+1,SEARCH("/",'CFR - XML import'!$A85,1)-SEARCH("&gt;",'CFR - XML import'!$A85,1)-2)))</f>
        <v>0</v>
      </c>
      <c r="BK91" s="140">
        <f>IF(ISERROR(FIND(BK$3,'CFR - XML import'!$A85)),0,VALUE(MID('CFR - XML import'!$A85,SEARCH("&gt;",'CFR - XML import'!$A85,1)+1,SEARCH("/",'CFR - XML import'!$A85,1)-SEARCH("&gt;",'CFR - XML import'!$A85,1)-2)))</f>
        <v>0</v>
      </c>
      <c r="BL91" s="140">
        <f>IF(ISERROR(FIND(BL$3,'CFR - XML import'!$A85)),0,VALUE(MID('CFR - XML import'!$A85,SEARCH("&gt;",'CFR - XML import'!$A85,1)+1,SEARCH("/",'CFR - XML import'!$A85,1)-SEARCH("&gt;",'CFR - XML import'!$A85,1)-2)))</f>
        <v>0</v>
      </c>
      <c r="BM91" s="140">
        <f>IF(ISERROR(FIND(BM$3,'CFR - XML import'!$A85)),0,VALUE(MID('CFR - XML import'!$A85,SEARCH("&gt;",'CFR - XML import'!$A85,1)+1,SEARCH("/",'CFR - XML import'!$A85,1)-SEARCH("&gt;",'CFR - XML import'!$A85,1)-2)))</f>
        <v>0</v>
      </c>
      <c r="BN91" s="140">
        <f>IF(ISERROR(FIND(BN$3,'CFR - XML import'!$A85)),0,VALUE(MID('CFR - XML import'!$A85,SEARCH("&gt;",'CFR - XML import'!$A85,1)+1,SEARCH("/",'CFR - XML import'!$A85,1)-SEARCH("&gt;",'CFR - XML import'!$A85,1)-2)))</f>
        <v>0</v>
      </c>
      <c r="BO91" s="140">
        <f>IF(ISERROR(FIND(BO$3,'CFR - XML import'!$A85)),0,VALUE(MID('CFR - XML import'!$A85,SEARCH("&gt;",'CFR - XML import'!$A85,1)+1,SEARCH("/",'CFR - XML import'!$A85,1)-SEARCH("&gt;",'CFR - XML import'!$A85,1)-2)))</f>
        <v>0</v>
      </c>
      <c r="BP91" s="140">
        <f>IF(ISERROR(FIND(BP$3,'CFR - XML import'!$A85)),0,VALUE(MID('CFR - XML import'!$A85,SEARCH("&gt;",'CFR - XML import'!$A85,1)+1,SEARCH("/",'CFR - XML import'!$A85,1)-SEARCH("&gt;",'CFR - XML import'!$A85,1)-2)))</f>
        <v>0</v>
      </c>
      <c r="BQ91" s="140">
        <f>IF(ISERROR(FIND(BQ$3,'CFR - XML import'!$A85)),0,VALUE(MID('CFR - XML import'!$A85,SEARCH("&gt;",'CFR - XML import'!$A85,1)+1,SEARCH("/",'CFR - XML import'!$A85,1)-SEARCH("&gt;",'CFR - XML import'!$A85,1)-2)))</f>
        <v>0</v>
      </c>
      <c r="BR91" s="140">
        <f>IF(ISERROR(FIND(BR$3,'CFR - XML import'!$A85)),0,VALUE(MID('CFR - XML import'!$A85,SEARCH("&gt;",'CFR - XML import'!$A85,1)+1,SEARCH("/",'CFR - XML import'!$A85,1)-SEARCH("&gt;",'CFR - XML import'!$A85,1)-2)))</f>
        <v>0</v>
      </c>
      <c r="BS91" s="140">
        <f>IF(ISERROR(FIND(BS$3,'CFR - XML import'!$A85)),0,VALUE(MID('CFR - XML import'!$A85,SEARCH("&gt;",'CFR - XML import'!$A85,1)+1,SEARCH("/",'CFR - XML import'!$A85,1)-SEARCH("&gt;",'CFR - XML import'!$A85,1)-2)))</f>
        <v>0</v>
      </c>
      <c r="BT91" s="140">
        <f>IF(ISERROR(FIND(BT$3,'CFR - XML import'!$A85)),0,VALUE(MID('CFR - XML import'!$A85,SEARCH("&gt;",'CFR - XML import'!$A85,1)+1,SEARCH("/",'CFR - XML import'!$A85,1)-SEARCH("&gt;",'CFR - XML import'!$A85,1)-2)))</f>
        <v>0</v>
      </c>
      <c r="BU91" s="140">
        <f>IF(ISERROR(FIND(BU$3,'CFR - XML import'!$A85)),0,VALUE(MID('CFR - XML import'!$A85,SEARCH("&gt;",'CFR - XML import'!$A85,1)+1,SEARCH("/",'CFR - XML import'!$A85,1)-SEARCH("&gt;",'CFR - XML import'!$A85,1)-2)))</f>
        <v>0</v>
      </c>
      <c r="BV91" s="140">
        <f>IF(ISERROR(FIND(BV$3,'CFR - XML import'!$A85)),0,VALUE(MID('CFR - XML import'!$A85,SEARCH("&gt;",'CFR - XML import'!$A85,1)+1,SEARCH("/",'CFR - XML import'!$A85,1)-SEARCH("&gt;",'CFR - XML import'!$A85,1)-2)))</f>
        <v>0</v>
      </c>
      <c r="BW91" s="140">
        <f>IF(ISERROR(FIND(BW$3,'CFR - XML import'!$A85)),0,VALUE(MID('CFR - XML import'!$A85,SEARCH("&gt;",'CFR - XML import'!$A85,1)+1,SEARCH("/",'CFR - XML import'!$A85,1)-SEARCH("&gt;",'CFR - XML import'!$A85,1)-2)))</f>
        <v>0</v>
      </c>
      <c r="BX91" s="140">
        <f>IF(ISERROR(FIND(BX$3,'CFR - XML import'!$A85)),0,VALUE(MID('CFR - XML import'!$A85,SEARCH("&gt;",'CFR - XML import'!$A85,1)+1,SEARCH("/",'CFR - XML import'!$A85,1)-SEARCH("&gt;",'CFR - XML import'!$A85,1)-2)))</f>
        <v>0</v>
      </c>
      <c r="BY91" s="140">
        <f>IF(ISERROR(FIND(BY$3,'CFR - XML import'!$A85)),0,VALUE(MID('CFR - XML import'!$A85,SEARCH("&gt;",'CFR - XML import'!$A85,1)+1,SEARCH("/",'CFR - XML import'!$A85,1)-SEARCH("&gt;",'CFR - XML import'!$A85,1)-2)))</f>
        <v>0</v>
      </c>
      <c r="BZ91" s="140">
        <f>IF(ISERROR(FIND(BZ$3,'CFR - XML import'!$A85)),0,VALUE(MID('CFR - XML import'!$A85,SEARCH("&gt;",'CFR - XML import'!$A85,1)+1,SEARCH("/",'CFR - XML import'!$A85,1)-SEARCH("&gt;",'CFR - XML import'!$A85,1)-2)))</f>
        <v>0</v>
      </c>
      <c r="CG91" s="142">
        <f>IF(ISERROR(IF(MID('CFR - XML import'!$A85,LEN($CF$4)+5,LEN('CFR - XML import'!$A85)-(2*LEN($CF$4)+5))="RMMS",1,IF(MID('CFR - XML import'!$A85,LEN("    &lt;InputSystem&gt;")+1,LEN('CFR - XML import'!$A85)-(LEN("    &lt;InputSystem&gt;")+LEN($CF$4)+1))="SIMS",2,0))),0,IF(MID('CFR - XML import'!$A85,LEN($CF$4)+5,LEN('CFR - XML import'!$A85)-(2*LEN($CF$4)+5))="RMMS",1,IF(MID('CFR - XML import'!$A85,LEN("    &lt;InputSystem&gt;")+1,LEN('CFR - XML import'!$A85)-(LEN("    &lt;InputSystem&gt;")+LEN($CF$4)+1))="SIMS",2,0)))</f>
        <v>0</v>
      </c>
      <c r="CH91" s="140">
        <f>IF(ISERROR(FIND(CH$3,'CFR - XML import'!$A85)),0,MID('CFR - XML import'!$A85,SEARCH("&gt;",'CFR - XML import'!$A85,1)+1,SEARCH("/",'CFR - XML import'!$A85,1)-SEARCH("&gt;",'CFR - XML import'!$A85,1)-2))</f>
        <v>0</v>
      </c>
      <c r="CI91" s="140">
        <f>IF(ISERROR(FIND(CI$3,'CFR - XML import'!$A85)),0,MID('CFR - XML import'!$A85,SEARCH("&gt;",'CFR - XML import'!$A85,1)+1,SEARCH("/",'CFR - XML import'!$A85,1)-SEARCH("&gt;",'CFR - XML import'!$A85,1)-2))</f>
        <v>0</v>
      </c>
      <c r="CJ91" s="140">
        <f>IF(ISERROR(FIND(CJ$3,'CFR - XML import'!$A85)),0,MID('CFR - XML import'!$A85,SEARCH("&gt;",'CFR - XML import'!$A85,1)+1,SEARCH("/",'CFR - XML import'!$A85,1)-SEARCH("&gt;",'CFR - XML import'!$A85,1)-2))</f>
        <v>0</v>
      </c>
      <c r="CK91" s="140">
        <f>IF(ISERROR(FIND(CK$3,'CFR - XML import'!$A85)),0,MID('CFR - XML import'!$A85,SEARCH("&gt;",'CFR - XML import'!$A85,1)+1,SEARCH("/",'CFR - XML import'!$A85,1)-SEARCH("&gt;",'CFR - XML import'!$A85,1)-2))</f>
        <v>0</v>
      </c>
      <c r="CL91" s="140">
        <f>IF(ISERROR(FIND(CL$3,'CFR - XML import'!$A85)),0,MID('CFR - XML import'!$A85,SEARCH("&gt;",'CFR - XML import'!$A85,1)+1,SEARCH("/",'CFR - XML import'!$A85,1)-SEARCH("&gt;",'CFR - XML import'!$A85,1)-2))</f>
        <v>0</v>
      </c>
      <c r="CM91" s="140">
        <f>IF(ISERROR(FIND(CM$3,'CFR - XML import'!$A85)),0,MID('CFR - XML import'!$A85,SEARCH("&gt;",'CFR - XML import'!$A85,1)+1,SEARCH("/",'CFR - XML import'!$A85,1)-SEARCH("&gt;",'CFR - XML import'!$A85,1)-2))</f>
        <v>0</v>
      </c>
    </row>
    <row r="92" spans="1:91" x14ac:dyDescent="0.2">
      <c r="A92" s="139" t="str">
        <f>IF(AND('CFR - XML import'!A86&lt;&gt;"",LEFT('CFR - XML import'!A86,1)&lt;&gt;"&lt;",LEFT('CFR - XML import'!A86,3)&lt;&gt;"  &lt;",LEFT('CFR - XML import'!A86,5)&lt;&gt;"    &lt;",LEFT('CFR - XML import'!A86,7)&lt;&gt;"      &lt;",LEFT('CFR - XML import'!A86,9)&lt;&gt;"        &lt;",$B$1="SIMS"),'CFR - XML import'!A86,IF(AND(LEFT('CFR - XML import'!A86,9)="&lt;Details&gt;",$B$1="RM"),'CFR - XML import'!A86,""))</f>
        <v/>
      </c>
      <c r="B92" s="140">
        <f>IF(ISERROR(FIND(B$3,'CFR - XML import'!$A86)),0,VALUE(MID('CFR - XML import'!$A86,SEARCH("&gt;",'CFR - XML import'!$A86,1)+1,SEARCH("/",'CFR - XML import'!$A86,1)-SEARCH("&gt;",'CFR - XML import'!$A86,1)-2)))</f>
        <v>0</v>
      </c>
      <c r="D92" s="140">
        <f>IF(ISERROR(FIND(D$3,'CFR - XML import'!$A86)),0,MID('CFR - XML import'!$A86,SEARCH("&gt;",'CFR - XML import'!$A86,1)+1,SEARCH("/",'CFR - XML import'!$A86,1)-SEARCH("&gt;",'CFR - XML import'!$A86,1)-2))</f>
        <v>0</v>
      </c>
      <c r="E92" s="140">
        <f>IF(ISERROR(FIND(E$3,'CFR - XML import'!$A86)),0,MID('CFR - XML import'!$A86,SEARCH("&gt;",'CFR - XML import'!$A86,1)+1,SEARCH("/",'CFR - XML import'!$A86,1)-SEARCH("&gt;",'CFR - XML import'!$A86,1)-2))</f>
        <v>0</v>
      </c>
      <c r="F92" s="141">
        <f>IF($B$1="SIMS",IF(ISERROR(FIND(F$3,'CFR - XML import'!$A86)),0,VALUE(MID('CFR - XML import'!$A86,15,10))),IF(ISERROR(FIND(F$3,'CFR - XML import'!$A86)),0,VALUE(MID('CFR - XML import'!$A86,15,10))))</f>
        <v>0</v>
      </c>
      <c r="G92" s="140">
        <f>IF(ISERROR(FIND(G$3,'CFR - XML import'!$A86)),0,VALUE(MID('CFR - XML import'!$A86,SEARCH("&gt;",'CFR - XML import'!$A86,1)+1,SEARCH("/",'CFR - XML import'!$A86,1)-SEARCH("&gt;",'CFR - XML import'!$A86,1)-2)))</f>
        <v>0</v>
      </c>
      <c r="H92" s="140">
        <f>IF(ISERROR(FIND(H$3,'CFR - XML import'!$A86)),0,VALUE(MID('CFR - XML import'!$A86,SEARCH("&gt;",'CFR - XML import'!$A86,1)+1,SEARCH("/",'CFR - XML import'!$A86,1)-SEARCH("&gt;",'CFR - XML import'!$A86,1)-2)))</f>
        <v>0</v>
      </c>
      <c r="I92" s="140">
        <f>IF(ISERROR(FIND(I$3,'CFR - XML import'!$A86)),0,VALUE(MID('CFR - XML import'!$A86,SEARCH("&gt;",'CFR - XML import'!$A86,1)+1,SEARCH("/",'CFR - XML import'!$A86,1)-SEARCH("&gt;",'CFR - XML import'!$A86,1)-2)))</f>
        <v>0</v>
      </c>
      <c r="J92" s="140">
        <f>IF(ISERROR(FIND(J$3,'CFR - XML import'!$A86)),0,VALUE(MID('CFR - XML import'!$A86,SEARCH("&gt;",'CFR - XML import'!$A86,1)+1,SEARCH("/",'CFR - XML import'!$A86,1)-SEARCH("&gt;",'CFR - XML import'!$A86,1)-2)))</f>
        <v>0</v>
      </c>
      <c r="K92" s="140">
        <f>IF(ISERROR(FIND(K$3,'CFR - XML import'!$A86)),0,VALUE(MID('CFR - XML import'!$A86,SEARCH("&gt;",'CFR - XML import'!$A86,1)+1,SEARCH("/",'CFR - XML import'!$A86,1)-SEARCH("&gt;",'CFR - XML import'!$A86,1)-2)))</f>
        <v>0</v>
      </c>
      <c r="L92" s="140">
        <f>IF(ISERROR(FIND(L$3,'CFR - XML import'!$A86)),0,VALUE(MID('CFR - XML import'!$A86,SEARCH("&gt;",'CFR - XML import'!$A86,1)+1,SEARCH("/",'CFR - XML import'!$A86,1)-SEARCH("&gt;",'CFR - XML import'!$A86,1)-2)))</f>
        <v>0</v>
      </c>
      <c r="M92" s="140">
        <f>IF(ISERROR(FIND(M$3,'CFR - XML import'!$A86)),0,VALUE(MID('CFR - XML import'!$A86,SEARCH("&gt;",'CFR - XML import'!$A86,1)+1,SEARCH("/",'CFR - XML import'!$A86,1)-SEARCH("&gt;",'CFR - XML import'!$A86,1)-2)))</f>
        <v>0</v>
      </c>
      <c r="N92" s="140">
        <f>IF(ISERROR(FIND(N$3,'CFR - XML import'!$A86)),0,VALUE(MID('CFR - XML import'!$A86,SEARCH("&gt;",'CFR - XML import'!$A86,1)+1,SEARCH("/",'CFR - XML import'!$A86,1)-SEARCH("&gt;",'CFR - XML import'!$A86,1)-2)))</f>
        <v>0</v>
      </c>
      <c r="O92" s="140">
        <f>IF(ISERROR(FIND(O$3,'CFR - XML import'!$A86)),0,VALUE(MID('CFR - XML import'!$A86,SEARCH("&gt;",'CFR - XML import'!$A86,1)+1,SEARCH("/",'CFR - XML import'!$A86,1)-SEARCH("&gt;",'CFR - XML import'!$A86,1)-2)))</f>
        <v>0</v>
      </c>
      <c r="P92" s="140">
        <f>IF(ISERROR(FIND(P$3,'CFR - XML import'!$A86)),0,VALUE(MID('CFR - XML import'!$A86,SEARCH("&gt;",'CFR - XML import'!$A86,1)+1,SEARCH("/",'CFR - XML import'!$A86,1)-SEARCH("&gt;",'CFR - XML import'!$A86,1)-2)))</f>
        <v>0</v>
      </c>
      <c r="Q92" s="140">
        <f>IF(ISERROR(FIND(Q$3,'CFR - XML import'!$A86)),0,VALUE(MID('CFR - XML import'!$A86,SEARCH("&gt;",'CFR - XML import'!$A86,1)+1,SEARCH("/",'CFR - XML import'!$A86,1)-SEARCH("&gt;",'CFR - XML import'!$A86,1)-2)))</f>
        <v>0</v>
      </c>
      <c r="R92" s="140">
        <f>IF(ISERROR(FIND(R$3,'CFR - XML import'!$A86)),0,VALUE(MID('CFR - XML import'!$A86,SEARCH("&gt;",'CFR - XML import'!$A86,1)+1,SEARCH("/",'CFR - XML import'!$A86,1)-SEARCH("&gt;",'CFR - XML import'!$A86,1)-2)))</f>
        <v>0</v>
      </c>
      <c r="S92" s="140">
        <f>IF(ISERROR(FIND(S$3,'CFR - XML import'!$A86)),0,VALUE(MID('CFR - XML import'!$A86,SEARCH("&gt;",'CFR - XML import'!$A86,1)+1,SEARCH("/",'CFR - XML import'!$A86,1)-SEARCH("&gt;",'CFR - XML import'!$A86,1)-2)))</f>
        <v>0</v>
      </c>
      <c r="T92" s="140">
        <f>IF(ISERROR(FIND(T$3,'CFR - XML import'!$A86)),0,VALUE(MID('CFR - XML import'!$A86,SEARCH("&gt;",'CFR - XML import'!$A86,1)+1,SEARCH("/",'CFR - XML import'!$A86,1)-SEARCH("&gt;",'CFR - XML import'!$A86,1)-2)))</f>
        <v>0</v>
      </c>
      <c r="U92" s="140">
        <f>IF(ISERROR(FIND(U$3,'CFR - XML import'!$A86)),0,VALUE(MID('CFR - XML import'!$A86,SEARCH("&gt;",'CFR - XML import'!$A86,1)+1,SEARCH("/",'CFR - XML import'!$A86,1)-SEARCH("&gt;",'CFR - XML import'!$A86,1)-2)))</f>
        <v>0</v>
      </c>
      <c r="V92" s="140">
        <f>IF(ISERROR(FIND(V$3,'CFR - XML import'!$A86)),0,VALUE(MID('CFR - XML import'!$A86,SEARCH("&gt;",'CFR - XML import'!$A86,1)+1,SEARCH("/",'CFR - XML import'!$A86,1)-SEARCH("&gt;",'CFR - XML import'!$A86,1)-2)))</f>
        <v>0</v>
      </c>
      <c r="W92" s="140">
        <f>IF(ISERROR(FIND(W$3,'CFR - XML import'!$A86)),0,VALUE(MID('CFR - XML import'!$A86,SEARCH("&gt;",'CFR - XML import'!$A86,1)+1,SEARCH("/",'CFR - XML import'!$A86,1)-SEARCH("&gt;",'CFR - XML import'!$A86,1)-2)))</f>
        <v>0</v>
      </c>
      <c r="X92" s="140"/>
      <c r="Y92" s="140">
        <f>IF(ISERROR(FIND(Y$3,'CFR - XML import'!$A86)),0,VALUE(MID('CFR - XML import'!$A86,SEARCH("&gt;",'CFR - XML import'!$A86,1)+1,SEARCH("/",'CFR - XML import'!$A86,1)-SEARCH("&gt;",'CFR - XML import'!$A86,1)-2)))</f>
        <v>0</v>
      </c>
      <c r="Z92" s="140">
        <f>IF(ISERROR(FIND(Z$3,'CFR - XML import'!$A86)),0,VALUE(MID('CFR - XML import'!$A86,SEARCH("&gt;",'CFR - XML import'!$A86,1)+1,SEARCH("/",'CFR - XML import'!$A86,1)-SEARCH("&gt;",'CFR - XML import'!$A86,1)-2)))</f>
        <v>0</v>
      </c>
      <c r="AA92" s="140">
        <f>IF(ISERROR(FIND(AA$3,'CFR - XML import'!$A86)),0,VALUE(MID('CFR - XML import'!$A86,SEARCH("&gt;",'CFR - XML import'!$A86,1)+1,SEARCH("/",'CFR - XML import'!$A86,1)-SEARCH("&gt;",'CFR - XML import'!$A86,1)-2)))</f>
        <v>0</v>
      </c>
      <c r="AB92" s="140">
        <f>IF(ISERROR(FIND(AB$3,'CFR - XML import'!$A86)),0,VALUE(MID('CFR - XML import'!$A86,SEARCH("&gt;",'CFR - XML import'!$A86,1)+1,SEARCH("/",'CFR - XML import'!$A86,1)-SEARCH("&gt;",'CFR - XML import'!$A86,1)-2)))</f>
        <v>0</v>
      </c>
      <c r="AC92" s="140">
        <f>IF(ISERROR(FIND(AC$3,'CFR - XML import'!$A86)),0,VALUE(MID('CFR - XML import'!$A86,SEARCH("&gt;",'CFR - XML import'!$A86,1)+1,SEARCH("/",'CFR - XML import'!$A86,1)-SEARCH("&gt;",'CFR - XML import'!$A86,1)-2)))</f>
        <v>0</v>
      </c>
      <c r="AD92" s="140">
        <f>IF(ISERROR(FIND(AD$3,'CFR - XML import'!$A86)),0,VALUE(MID('CFR - XML import'!$A86,SEARCH("&gt;",'CFR - XML import'!$A86,1)+1,SEARCH("/",'CFR - XML import'!$A86,1)-SEARCH("&gt;",'CFR - XML import'!$A86,1)-2)))</f>
        <v>0</v>
      </c>
      <c r="AE92" s="140">
        <f>IF(ISERROR(FIND(AE$3,'CFR - XML import'!$A86)),0,VALUE(MID('CFR - XML import'!$A86,SEARCH("&gt;",'CFR - XML import'!$A86,1)+1,SEARCH("/",'CFR - XML import'!$A86,1)-SEARCH("&gt;",'CFR - XML import'!$A86,1)-2)))</f>
        <v>0</v>
      </c>
      <c r="AF92" s="140">
        <f>IF(ISERROR(FIND(AF$3,'CFR - XML import'!$A86)),0,VALUE(MID('CFR - XML import'!$A86,SEARCH("&gt;",'CFR - XML import'!$A86,1)+1,SEARCH("/",'CFR - XML import'!$A86,1)-SEARCH("&gt;",'CFR - XML import'!$A86,1)-2)))</f>
        <v>0</v>
      </c>
      <c r="AG92" s="140">
        <f>IF(ISERROR(FIND(AG$3,'CFR - XML import'!$A86)),0,VALUE(MID('CFR - XML import'!$A86,SEARCH("&gt;",'CFR - XML import'!$A86,1)+1,SEARCH("/",'CFR - XML import'!$A86,1)-SEARCH("&gt;",'CFR - XML import'!$A86,1)-2)))</f>
        <v>0</v>
      </c>
      <c r="AH92" s="140">
        <f>IF(ISERROR(FIND(AH$3,'CFR - XML import'!$A86)),0,VALUE(MID('CFR - XML import'!$A86,SEARCH("&gt;",'CFR - XML import'!$A86,1)+1,SEARCH("/",'CFR - XML import'!$A86,1)-SEARCH("&gt;",'CFR - XML import'!$A86,1)-2)))</f>
        <v>0</v>
      </c>
      <c r="AI92" s="140">
        <f>IF(ISERROR(FIND(AI$3,'CFR - XML import'!$A86)),0,VALUE(MID('CFR - XML import'!$A86,SEARCH("&gt;",'CFR - XML import'!$A86,1)+1,SEARCH("/",'CFR - XML import'!$A86,1)-SEARCH("&gt;",'CFR - XML import'!$A86,1)-2)))</f>
        <v>0</v>
      </c>
      <c r="AJ92" s="140">
        <f>IF(ISERROR(FIND(AJ$3,'CFR - XML import'!$A86)),0,VALUE(MID('CFR - XML import'!$A86,SEARCH("&gt;",'CFR - XML import'!$A86,1)+1,SEARCH("/",'CFR - XML import'!$A86,1)-SEARCH("&gt;",'CFR - XML import'!$A86,1)-2)))</f>
        <v>0</v>
      </c>
      <c r="AK92" s="140">
        <f>IF(ISERROR(FIND(AK$3,'CFR - XML import'!$A86)),0,VALUE(MID('CFR - XML import'!$A86,SEARCH("&gt;",'CFR - XML import'!$A86,1)+1,SEARCH("/",'CFR - XML import'!$A86,1)-SEARCH("&gt;",'CFR - XML import'!$A86,1)-2)))</f>
        <v>0</v>
      </c>
      <c r="AL92" s="140">
        <f>IF(ISERROR(FIND(AL$3,'CFR - XML import'!$A86)),0,VALUE(MID('CFR - XML import'!$A86,SEARCH("&gt;",'CFR - XML import'!$A86,1)+1,SEARCH("/",'CFR - XML import'!$A86,1)-SEARCH("&gt;",'CFR - XML import'!$A86,1)-2)))</f>
        <v>0</v>
      </c>
      <c r="AM92" s="140">
        <f>IF(ISERROR(FIND(AM$3,'CFR - XML import'!$A86)),0,VALUE(MID('CFR - XML import'!$A86,SEARCH("&gt;",'CFR - XML import'!$A86,1)+1,SEARCH("/",'CFR - XML import'!$A86,1)-SEARCH("&gt;",'CFR - XML import'!$A86,1)-2)))</f>
        <v>0</v>
      </c>
      <c r="AN92" s="140">
        <f>IF(ISERROR(FIND(AN$3,'CFR - XML import'!$A86)),0,VALUE(MID('CFR - XML import'!$A86,SEARCH("&gt;",'CFR - XML import'!$A86,1)+1,SEARCH("/",'CFR - XML import'!$A86,1)-SEARCH("&gt;",'CFR - XML import'!$A86,1)-2)))</f>
        <v>0</v>
      </c>
      <c r="AO92" s="140">
        <f>IF(ISERROR(FIND(AO$3,'CFR - XML import'!$A86)),0,VALUE(MID('CFR - XML import'!$A86,SEARCH("&gt;",'CFR - XML import'!$A86,1)+1,SEARCH("/",'CFR - XML import'!$A86,1)-SEARCH("&gt;",'CFR - XML import'!$A86,1)-2)))</f>
        <v>0</v>
      </c>
      <c r="AP92" s="140">
        <f>IF(ISERROR(FIND(AP$3,'CFR - XML import'!$A86)),0,VALUE(MID('CFR - XML import'!$A86,SEARCH("&gt;",'CFR - XML import'!$A86,1)+1,SEARCH("/",'CFR - XML import'!$A86,1)-SEARCH("&gt;",'CFR - XML import'!$A86,1)-2)))</f>
        <v>0</v>
      </c>
      <c r="AQ92" s="140">
        <f>IF(ISERROR(FIND(AQ$3,'CFR - XML import'!$A86)),0,VALUE(MID('CFR - XML import'!$A86,SEARCH("&gt;",'CFR - XML import'!$A86,1)+1,SEARCH("/",'CFR - XML import'!$A86,1)-SEARCH("&gt;",'CFR - XML import'!$A86,1)-2)))</f>
        <v>0</v>
      </c>
      <c r="AR92" s="140">
        <f>IF(ISERROR(FIND(AR$3,'CFR - XML import'!$A86)),0,VALUE(MID('CFR - XML import'!$A86,SEARCH("&gt;",'CFR - XML import'!$A86,1)+1,SEARCH("/",'CFR - XML import'!$A86,1)-SEARCH("&gt;",'CFR - XML import'!$A86,1)-2)))</f>
        <v>0</v>
      </c>
      <c r="AS92" s="140">
        <f>IF(ISERROR(FIND(AS$3,'CFR - XML import'!$A86)),0,VALUE(MID('CFR - XML import'!$A86,SEARCH("&gt;",'CFR - XML import'!$A86,1)+1,SEARCH("/",'CFR - XML import'!$A86,1)-SEARCH("&gt;",'CFR - XML import'!$A86,1)-2)))</f>
        <v>0</v>
      </c>
      <c r="AT92" s="140">
        <f>IF(ISERROR(FIND(AT$3,'CFR - XML import'!$A86)),0,VALUE(MID('CFR - XML import'!$A86,SEARCH("&gt;",'CFR - XML import'!$A86,1)+1,SEARCH("/",'CFR - XML import'!$A86,1)-SEARCH("&gt;",'CFR - XML import'!$A86,1)-2)))</f>
        <v>0</v>
      </c>
      <c r="AU92" s="140">
        <f>IF(ISERROR(FIND(AU$3,'CFR - XML import'!$A86)),0,VALUE(MID('CFR - XML import'!$A86,SEARCH("&gt;",'CFR - XML import'!$A86,1)+1,SEARCH("/",'CFR - XML import'!$A86,1)-SEARCH("&gt;",'CFR - XML import'!$A86,1)-2)))</f>
        <v>0</v>
      </c>
      <c r="AV92" s="140">
        <f>IF(ISERROR(FIND(AV$3,'CFR - XML import'!$A86)),0,VALUE(MID('CFR - XML import'!$A86,SEARCH("&gt;",'CFR - XML import'!$A86,1)+1,SEARCH("/",'CFR - XML import'!$A86,1)-SEARCH("&gt;",'CFR - XML import'!$A86,1)-2)))</f>
        <v>0</v>
      </c>
      <c r="AW92" s="140">
        <f>IF(ISERROR(FIND(AW$3,'CFR - XML import'!$A86)),0,VALUE(MID('CFR - XML import'!$A86,SEARCH("&gt;",'CFR - XML import'!$A86,1)+1,SEARCH("/",'CFR - XML import'!$A86,1)-SEARCH("&gt;",'CFR - XML import'!$A86,1)-2)))</f>
        <v>0</v>
      </c>
      <c r="AX92" s="140">
        <f>IF(ISERROR(FIND(AX$3,'CFR - XML import'!$A86)),0,VALUE(MID('CFR - XML import'!$A86,SEARCH("&gt;",'CFR - XML import'!$A86,1)+1,SEARCH("/",'CFR - XML import'!$A86,1)-SEARCH("&gt;",'CFR - XML import'!$A86,1)-2)))</f>
        <v>0</v>
      </c>
      <c r="AY92" s="140">
        <f>IF(ISERROR(FIND(AY$3,'CFR - XML import'!$A86)),0,VALUE(MID('CFR - XML import'!$A86,SEARCH("&gt;",'CFR - XML import'!$A86,1)+1,SEARCH("/",'CFR - XML import'!$A86,1)-SEARCH("&gt;",'CFR - XML import'!$A86,1)-2)))</f>
        <v>0</v>
      </c>
      <c r="AZ92" s="140">
        <f>IF(ISERROR(FIND(AZ$3,'CFR - XML import'!$A86)),0,VALUE(MID('CFR - XML import'!$A86,SEARCH("&gt;",'CFR - XML import'!$A86,1)+1,SEARCH("/",'CFR - XML import'!$A86,1)-SEARCH("&gt;",'CFR - XML import'!$A86,1)-2)))</f>
        <v>0</v>
      </c>
      <c r="BA92" s="140">
        <f>IF(ISERROR(FIND(BA$3,'CFR - XML import'!$A86)),0,VALUE(MID('CFR - XML import'!$A86,SEARCH("&gt;",'CFR - XML import'!$A86,1)+1,SEARCH("/",'CFR - XML import'!$A86,1)-SEARCH("&gt;",'CFR - XML import'!$A86,1)-2)))</f>
        <v>0</v>
      </c>
      <c r="BB92" s="140">
        <f>IF(ISERROR(FIND(BB$3,'CFR - XML import'!$A86)),0,VALUE(MID('CFR - XML import'!$A86,SEARCH("&gt;",'CFR - XML import'!$A86,1)+1,SEARCH("/",'CFR - XML import'!$A86,1)-SEARCH("&gt;",'CFR - XML import'!$A86,1)-2)))</f>
        <v>0</v>
      </c>
      <c r="BC92" s="140">
        <f>IF(ISERROR(FIND(BC$3,'CFR - XML import'!$A86)),0,VALUE(MID('CFR - XML import'!$A86,SEARCH("&gt;",'CFR - XML import'!$A86,1)+1,SEARCH("/",'CFR - XML import'!$A86,1)-SEARCH("&gt;",'CFR - XML import'!$A86,1)-2)))</f>
        <v>0</v>
      </c>
      <c r="BD92" s="140">
        <f>IF(ISERROR(FIND(BD$3,'CFR - XML import'!$A86)),0,VALUE(MID('CFR - XML import'!$A86,SEARCH("&gt;",'CFR - XML import'!$A86,1)+1,SEARCH("/",'CFR - XML import'!$A86,1)-SEARCH("&gt;",'CFR - XML import'!$A86,1)-2)))</f>
        <v>0</v>
      </c>
      <c r="BE92" s="140">
        <f>IF(ISERROR(FIND(BE$3,'CFR - XML import'!$A86)),0,VALUE(MID('CFR - XML import'!$A86,SEARCH("&gt;",'CFR - XML import'!$A86,1)+1,SEARCH("/",'CFR - XML import'!$A86,1)-SEARCH("&gt;",'CFR - XML import'!$A86,1)-2)))</f>
        <v>0</v>
      </c>
      <c r="BF92" s="140">
        <f>IF(ISERROR(FIND(BF$3,'CFR - XML import'!$A86)),0,VALUE(MID('CFR - XML import'!$A86,SEARCH("&gt;",'CFR - XML import'!$A86,1)+1,SEARCH("/",'CFR - XML import'!$A86,1)-SEARCH("&gt;",'CFR - XML import'!$A86,1)-2)))</f>
        <v>0</v>
      </c>
      <c r="BG92" s="140">
        <f>IF(ISERROR(FIND(BG$3,'CFR - XML import'!$A86)),0,VALUE(MID('CFR - XML import'!$A86,SEARCH("&gt;",'CFR - XML import'!$A86,1)+1,SEARCH("/",'CFR - XML import'!$A86,1)-SEARCH("&gt;",'CFR - XML import'!$A86,1)-2)))</f>
        <v>0</v>
      </c>
      <c r="BH92" s="140">
        <f>IF(ISERROR(FIND(BH$3,'CFR - XML import'!$A86)),0,VALUE(MID('CFR - XML import'!$A86,SEARCH("&gt;",'CFR - XML import'!$A86,1)+1,SEARCH("/",'CFR - XML import'!$A86,1)-SEARCH("&gt;",'CFR - XML import'!$A86,1)-2)))</f>
        <v>0</v>
      </c>
      <c r="BI92" s="140">
        <f>IF(ISERROR(FIND(BI$3,'CFR - XML import'!$A86)),0,VALUE(MID('CFR - XML import'!$A86,SEARCH("&gt;",'CFR - XML import'!$A86,1)+1,SEARCH("/",'CFR - XML import'!$A86,1)-SEARCH("&gt;",'CFR - XML import'!$A86,1)-2)))</f>
        <v>0</v>
      </c>
      <c r="BJ92" s="140">
        <f>IF(ISERROR(FIND(BJ$3,'CFR - XML import'!$A86)),0,VALUE(MID('CFR - XML import'!$A86,SEARCH("&gt;",'CFR - XML import'!$A86,1)+1,SEARCH("/",'CFR - XML import'!$A86,1)-SEARCH("&gt;",'CFR - XML import'!$A86,1)-2)))</f>
        <v>0</v>
      </c>
      <c r="BK92" s="140">
        <f>IF(ISERROR(FIND(BK$3,'CFR - XML import'!$A86)),0,VALUE(MID('CFR - XML import'!$A86,SEARCH("&gt;",'CFR - XML import'!$A86,1)+1,SEARCH("/",'CFR - XML import'!$A86,1)-SEARCH("&gt;",'CFR - XML import'!$A86,1)-2)))</f>
        <v>0</v>
      </c>
      <c r="BL92" s="140">
        <f>IF(ISERROR(FIND(BL$3,'CFR - XML import'!$A86)),0,VALUE(MID('CFR - XML import'!$A86,SEARCH("&gt;",'CFR - XML import'!$A86,1)+1,SEARCH("/",'CFR - XML import'!$A86,1)-SEARCH("&gt;",'CFR - XML import'!$A86,1)-2)))</f>
        <v>0</v>
      </c>
      <c r="BM92" s="140">
        <f>IF(ISERROR(FIND(BM$3,'CFR - XML import'!$A86)),0,VALUE(MID('CFR - XML import'!$A86,SEARCH("&gt;",'CFR - XML import'!$A86,1)+1,SEARCH("/",'CFR - XML import'!$A86,1)-SEARCH("&gt;",'CFR - XML import'!$A86,1)-2)))</f>
        <v>0</v>
      </c>
      <c r="BN92" s="140">
        <f>IF(ISERROR(FIND(BN$3,'CFR - XML import'!$A86)),0,VALUE(MID('CFR - XML import'!$A86,SEARCH("&gt;",'CFR - XML import'!$A86,1)+1,SEARCH("/",'CFR - XML import'!$A86,1)-SEARCH("&gt;",'CFR - XML import'!$A86,1)-2)))</f>
        <v>0</v>
      </c>
      <c r="BO92" s="140">
        <f>IF(ISERROR(FIND(BO$3,'CFR - XML import'!$A86)),0,VALUE(MID('CFR - XML import'!$A86,SEARCH("&gt;",'CFR - XML import'!$A86,1)+1,SEARCH("/",'CFR - XML import'!$A86,1)-SEARCH("&gt;",'CFR - XML import'!$A86,1)-2)))</f>
        <v>0</v>
      </c>
      <c r="BP92" s="140">
        <f>IF(ISERROR(FIND(BP$3,'CFR - XML import'!$A86)),0,VALUE(MID('CFR - XML import'!$A86,SEARCH("&gt;",'CFR - XML import'!$A86,1)+1,SEARCH("/",'CFR - XML import'!$A86,1)-SEARCH("&gt;",'CFR - XML import'!$A86,1)-2)))</f>
        <v>0</v>
      </c>
      <c r="BQ92" s="140">
        <f>IF(ISERROR(FIND(BQ$3,'CFR - XML import'!$A86)),0,VALUE(MID('CFR - XML import'!$A86,SEARCH("&gt;",'CFR - XML import'!$A86,1)+1,SEARCH("/",'CFR - XML import'!$A86,1)-SEARCH("&gt;",'CFR - XML import'!$A86,1)-2)))</f>
        <v>0</v>
      </c>
      <c r="BR92" s="140">
        <f>IF(ISERROR(FIND(BR$3,'CFR - XML import'!$A86)),0,VALUE(MID('CFR - XML import'!$A86,SEARCH("&gt;",'CFR - XML import'!$A86,1)+1,SEARCH("/",'CFR - XML import'!$A86,1)-SEARCH("&gt;",'CFR - XML import'!$A86,1)-2)))</f>
        <v>0</v>
      </c>
      <c r="BS92" s="140">
        <f>IF(ISERROR(FIND(BS$3,'CFR - XML import'!$A86)),0,VALUE(MID('CFR - XML import'!$A86,SEARCH("&gt;",'CFR - XML import'!$A86,1)+1,SEARCH("/",'CFR - XML import'!$A86,1)-SEARCH("&gt;",'CFR - XML import'!$A86,1)-2)))</f>
        <v>0</v>
      </c>
      <c r="BT92" s="140">
        <f>IF(ISERROR(FIND(BT$3,'CFR - XML import'!$A86)),0,VALUE(MID('CFR - XML import'!$A86,SEARCH("&gt;",'CFR - XML import'!$A86,1)+1,SEARCH("/",'CFR - XML import'!$A86,1)-SEARCH("&gt;",'CFR - XML import'!$A86,1)-2)))</f>
        <v>0</v>
      </c>
      <c r="BU92" s="140">
        <f>IF(ISERROR(FIND(BU$3,'CFR - XML import'!$A86)),0,VALUE(MID('CFR - XML import'!$A86,SEARCH("&gt;",'CFR - XML import'!$A86,1)+1,SEARCH("/",'CFR - XML import'!$A86,1)-SEARCH("&gt;",'CFR - XML import'!$A86,1)-2)))</f>
        <v>0</v>
      </c>
      <c r="BV92" s="140">
        <f>IF(ISERROR(FIND(BV$3,'CFR - XML import'!$A86)),0,VALUE(MID('CFR - XML import'!$A86,SEARCH("&gt;",'CFR - XML import'!$A86,1)+1,SEARCH("/",'CFR - XML import'!$A86,1)-SEARCH("&gt;",'CFR - XML import'!$A86,1)-2)))</f>
        <v>0</v>
      </c>
      <c r="BW92" s="140">
        <f>IF(ISERROR(FIND(BW$3,'CFR - XML import'!$A86)),0,VALUE(MID('CFR - XML import'!$A86,SEARCH("&gt;",'CFR - XML import'!$A86,1)+1,SEARCH("/",'CFR - XML import'!$A86,1)-SEARCH("&gt;",'CFR - XML import'!$A86,1)-2)))</f>
        <v>0</v>
      </c>
      <c r="BX92" s="140">
        <f>IF(ISERROR(FIND(BX$3,'CFR - XML import'!$A86)),0,VALUE(MID('CFR - XML import'!$A86,SEARCH("&gt;",'CFR - XML import'!$A86,1)+1,SEARCH("/",'CFR - XML import'!$A86,1)-SEARCH("&gt;",'CFR - XML import'!$A86,1)-2)))</f>
        <v>0</v>
      </c>
      <c r="BY92" s="140">
        <f>IF(ISERROR(FIND(BY$3,'CFR - XML import'!$A86)),0,VALUE(MID('CFR - XML import'!$A86,SEARCH("&gt;",'CFR - XML import'!$A86,1)+1,SEARCH("/",'CFR - XML import'!$A86,1)-SEARCH("&gt;",'CFR - XML import'!$A86,1)-2)))</f>
        <v>0</v>
      </c>
      <c r="BZ92" s="140">
        <f>IF(ISERROR(FIND(BZ$3,'CFR - XML import'!$A86)),0,VALUE(MID('CFR - XML import'!$A86,SEARCH("&gt;",'CFR - XML import'!$A86,1)+1,SEARCH("/",'CFR - XML import'!$A86,1)-SEARCH("&gt;",'CFR - XML import'!$A86,1)-2)))</f>
        <v>0</v>
      </c>
      <c r="CG92" s="142">
        <f>IF(ISERROR(IF(MID('CFR - XML import'!$A86,LEN($CF$4)+5,LEN('CFR - XML import'!$A86)-(2*LEN($CF$4)+5))="RMMS",1,IF(MID('CFR - XML import'!$A86,LEN("    &lt;InputSystem&gt;")+1,LEN('CFR - XML import'!$A86)-(LEN("    &lt;InputSystem&gt;")+LEN($CF$4)+1))="SIMS",2,0))),0,IF(MID('CFR - XML import'!$A86,LEN($CF$4)+5,LEN('CFR - XML import'!$A86)-(2*LEN($CF$4)+5))="RMMS",1,IF(MID('CFR - XML import'!$A86,LEN("    &lt;InputSystem&gt;")+1,LEN('CFR - XML import'!$A86)-(LEN("    &lt;InputSystem&gt;")+LEN($CF$4)+1))="SIMS",2,0)))</f>
        <v>0</v>
      </c>
      <c r="CH92" s="140">
        <f>IF(ISERROR(FIND(CH$3,'CFR - XML import'!$A86)),0,MID('CFR - XML import'!$A86,SEARCH("&gt;",'CFR - XML import'!$A86,1)+1,SEARCH("/",'CFR - XML import'!$A86,1)-SEARCH("&gt;",'CFR - XML import'!$A86,1)-2))</f>
        <v>0</v>
      </c>
      <c r="CI92" s="140">
        <f>IF(ISERROR(FIND(CI$3,'CFR - XML import'!$A86)),0,MID('CFR - XML import'!$A86,SEARCH("&gt;",'CFR - XML import'!$A86,1)+1,SEARCH("/",'CFR - XML import'!$A86,1)-SEARCH("&gt;",'CFR - XML import'!$A86,1)-2))</f>
        <v>0</v>
      </c>
      <c r="CJ92" s="140">
        <f>IF(ISERROR(FIND(CJ$3,'CFR - XML import'!$A86)),0,MID('CFR - XML import'!$A86,SEARCH("&gt;",'CFR - XML import'!$A86,1)+1,SEARCH("/",'CFR - XML import'!$A86,1)-SEARCH("&gt;",'CFR - XML import'!$A86,1)-2))</f>
        <v>0</v>
      </c>
      <c r="CK92" s="140">
        <f>IF(ISERROR(FIND(CK$3,'CFR - XML import'!$A86)),0,MID('CFR - XML import'!$A86,SEARCH("&gt;",'CFR - XML import'!$A86,1)+1,SEARCH("/",'CFR - XML import'!$A86,1)-SEARCH("&gt;",'CFR - XML import'!$A86,1)-2))</f>
        <v>0</v>
      </c>
      <c r="CL92" s="140">
        <f>IF(ISERROR(FIND(CL$3,'CFR - XML import'!$A86)),0,MID('CFR - XML import'!$A86,SEARCH("&gt;",'CFR - XML import'!$A86,1)+1,SEARCH("/",'CFR - XML import'!$A86,1)-SEARCH("&gt;",'CFR - XML import'!$A86,1)-2))</f>
        <v>0</v>
      </c>
      <c r="CM92" s="140">
        <f>IF(ISERROR(FIND(CM$3,'CFR - XML import'!$A86)),0,MID('CFR - XML import'!$A86,SEARCH("&gt;",'CFR - XML import'!$A86,1)+1,SEARCH("/",'CFR - XML import'!$A86,1)-SEARCH("&gt;",'CFR - XML import'!$A86,1)-2))</f>
        <v>0</v>
      </c>
    </row>
    <row r="93" spans="1:91" x14ac:dyDescent="0.2">
      <c r="A93" s="139" t="str">
        <f>IF(AND('CFR - XML import'!A87&lt;&gt;"",LEFT('CFR - XML import'!A87,1)&lt;&gt;"&lt;",LEFT('CFR - XML import'!A87,3)&lt;&gt;"  &lt;",LEFT('CFR - XML import'!A87,5)&lt;&gt;"    &lt;",LEFT('CFR - XML import'!A87,7)&lt;&gt;"      &lt;",LEFT('CFR - XML import'!A87,9)&lt;&gt;"        &lt;",$B$1="SIMS"),'CFR - XML import'!A87,IF(AND(LEFT('CFR - XML import'!A87,9)="&lt;Details&gt;",$B$1="RM"),'CFR - XML import'!A87,""))</f>
        <v/>
      </c>
      <c r="B93" s="140">
        <f>IF(ISERROR(FIND(B$3,'CFR - XML import'!$A87)),0,VALUE(MID('CFR - XML import'!$A87,SEARCH("&gt;",'CFR - XML import'!$A87,1)+1,SEARCH("/",'CFR - XML import'!$A87,1)-SEARCH("&gt;",'CFR - XML import'!$A87,1)-2)))</f>
        <v>0</v>
      </c>
      <c r="D93" s="140">
        <f>IF(ISERROR(FIND(D$3,'CFR - XML import'!$A87)),0,MID('CFR - XML import'!$A87,SEARCH("&gt;",'CFR - XML import'!$A87,1)+1,SEARCH("/",'CFR - XML import'!$A87,1)-SEARCH("&gt;",'CFR - XML import'!$A87,1)-2))</f>
        <v>0</v>
      </c>
      <c r="E93" s="140">
        <f>IF(ISERROR(FIND(E$3,'CFR - XML import'!$A87)),0,MID('CFR - XML import'!$A87,SEARCH("&gt;",'CFR - XML import'!$A87,1)+1,SEARCH("/",'CFR - XML import'!$A87,1)-SEARCH("&gt;",'CFR - XML import'!$A87,1)-2))</f>
        <v>0</v>
      </c>
      <c r="F93" s="141">
        <f>IF($B$1="SIMS",IF(ISERROR(FIND(F$3,'CFR - XML import'!$A87)),0,VALUE(MID('CFR - XML import'!$A87,15,10))),IF(ISERROR(FIND(F$3,'CFR - XML import'!$A87)),0,VALUE(MID('CFR - XML import'!$A87,15,10))))</f>
        <v>0</v>
      </c>
      <c r="G93" s="140">
        <f>IF(ISERROR(FIND(G$3,'CFR - XML import'!$A87)),0,VALUE(MID('CFR - XML import'!$A87,SEARCH("&gt;",'CFR - XML import'!$A87,1)+1,SEARCH("/",'CFR - XML import'!$A87,1)-SEARCH("&gt;",'CFR - XML import'!$A87,1)-2)))</f>
        <v>0</v>
      </c>
      <c r="H93" s="140">
        <f>IF(ISERROR(FIND(H$3,'CFR - XML import'!$A87)),0,VALUE(MID('CFR - XML import'!$A87,SEARCH("&gt;",'CFR - XML import'!$A87,1)+1,SEARCH("/",'CFR - XML import'!$A87,1)-SEARCH("&gt;",'CFR - XML import'!$A87,1)-2)))</f>
        <v>0</v>
      </c>
      <c r="I93" s="140">
        <f>IF(ISERROR(FIND(I$3,'CFR - XML import'!$A87)),0,VALUE(MID('CFR - XML import'!$A87,SEARCH("&gt;",'CFR - XML import'!$A87,1)+1,SEARCH("/",'CFR - XML import'!$A87,1)-SEARCH("&gt;",'CFR - XML import'!$A87,1)-2)))</f>
        <v>0</v>
      </c>
      <c r="J93" s="140">
        <f>IF(ISERROR(FIND(J$3,'CFR - XML import'!$A87)),0,VALUE(MID('CFR - XML import'!$A87,SEARCH("&gt;",'CFR - XML import'!$A87,1)+1,SEARCH("/",'CFR - XML import'!$A87,1)-SEARCH("&gt;",'CFR - XML import'!$A87,1)-2)))</f>
        <v>0</v>
      </c>
      <c r="K93" s="140">
        <f>IF(ISERROR(FIND(K$3,'CFR - XML import'!$A87)),0,VALUE(MID('CFR - XML import'!$A87,SEARCH("&gt;",'CFR - XML import'!$A87,1)+1,SEARCH("/",'CFR - XML import'!$A87,1)-SEARCH("&gt;",'CFR - XML import'!$A87,1)-2)))</f>
        <v>0</v>
      </c>
      <c r="L93" s="140">
        <f>IF(ISERROR(FIND(L$3,'CFR - XML import'!$A87)),0,VALUE(MID('CFR - XML import'!$A87,SEARCH("&gt;",'CFR - XML import'!$A87,1)+1,SEARCH("/",'CFR - XML import'!$A87,1)-SEARCH("&gt;",'CFR - XML import'!$A87,1)-2)))</f>
        <v>0</v>
      </c>
      <c r="M93" s="140">
        <f>IF(ISERROR(FIND(M$3,'CFR - XML import'!$A87)),0,VALUE(MID('CFR - XML import'!$A87,SEARCH("&gt;",'CFR - XML import'!$A87,1)+1,SEARCH("/",'CFR - XML import'!$A87,1)-SEARCH("&gt;",'CFR - XML import'!$A87,1)-2)))</f>
        <v>0</v>
      </c>
      <c r="N93" s="140">
        <f>IF(ISERROR(FIND(N$3,'CFR - XML import'!$A87)),0,VALUE(MID('CFR - XML import'!$A87,SEARCH("&gt;",'CFR - XML import'!$A87,1)+1,SEARCH("/",'CFR - XML import'!$A87,1)-SEARCH("&gt;",'CFR - XML import'!$A87,1)-2)))</f>
        <v>0</v>
      </c>
      <c r="O93" s="140">
        <f>IF(ISERROR(FIND(O$3,'CFR - XML import'!$A87)),0,VALUE(MID('CFR - XML import'!$A87,SEARCH("&gt;",'CFR - XML import'!$A87,1)+1,SEARCH("/",'CFR - XML import'!$A87,1)-SEARCH("&gt;",'CFR - XML import'!$A87,1)-2)))</f>
        <v>0</v>
      </c>
      <c r="P93" s="140">
        <f>IF(ISERROR(FIND(P$3,'CFR - XML import'!$A87)),0,VALUE(MID('CFR - XML import'!$A87,SEARCH("&gt;",'CFR - XML import'!$A87,1)+1,SEARCH("/",'CFR - XML import'!$A87,1)-SEARCH("&gt;",'CFR - XML import'!$A87,1)-2)))</f>
        <v>0</v>
      </c>
      <c r="Q93" s="140">
        <f>IF(ISERROR(FIND(Q$3,'CFR - XML import'!$A87)),0,VALUE(MID('CFR - XML import'!$A87,SEARCH("&gt;",'CFR - XML import'!$A87,1)+1,SEARCH("/",'CFR - XML import'!$A87,1)-SEARCH("&gt;",'CFR - XML import'!$A87,1)-2)))</f>
        <v>0</v>
      </c>
      <c r="R93" s="140">
        <f>IF(ISERROR(FIND(R$3,'CFR - XML import'!$A87)),0,VALUE(MID('CFR - XML import'!$A87,SEARCH("&gt;",'CFR - XML import'!$A87,1)+1,SEARCH("/",'CFR - XML import'!$A87,1)-SEARCH("&gt;",'CFR - XML import'!$A87,1)-2)))</f>
        <v>0</v>
      </c>
      <c r="S93" s="140">
        <f>IF(ISERROR(FIND(S$3,'CFR - XML import'!$A87)),0,VALUE(MID('CFR - XML import'!$A87,SEARCH("&gt;",'CFR - XML import'!$A87,1)+1,SEARCH("/",'CFR - XML import'!$A87,1)-SEARCH("&gt;",'CFR - XML import'!$A87,1)-2)))</f>
        <v>0</v>
      </c>
      <c r="T93" s="140">
        <f>IF(ISERROR(FIND(T$3,'CFR - XML import'!$A87)),0,VALUE(MID('CFR - XML import'!$A87,SEARCH("&gt;",'CFR - XML import'!$A87,1)+1,SEARCH("/",'CFR - XML import'!$A87,1)-SEARCH("&gt;",'CFR - XML import'!$A87,1)-2)))</f>
        <v>0</v>
      </c>
      <c r="U93" s="140">
        <f>IF(ISERROR(FIND(U$3,'CFR - XML import'!$A87)),0,VALUE(MID('CFR - XML import'!$A87,SEARCH("&gt;",'CFR - XML import'!$A87,1)+1,SEARCH("/",'CFR - XML import'!$A87,1)-SEARCH("&gt;",'CFR - XML import'!$A87,1)-2)))</f>
        <v>0</v>
      </c>
      <c r="V93" s="140">
        <f>IF(ISERROR(FIND(V$3,'CFR - XML import'!$A87)),0,VALUE(MID('CFR - XML import'!$A87,SEARCH("&gt;",'CFR - XML import'!$A87,1)+1,SEARCH("/",'CFR - XML import'!$A87,1)-SEARCH("&gt;",'CFR - XML import'!$A87,1)-2)))</f>
        <v>0</v>
      </c>
      <c r="W93" s="140">
        <f>IF(ISERROR(FIND(W$3,'CFR - XML import'!$A87)),0,VALUE(MID('CFR - XML import'!$A87,SEARCH("&gt;",'CFR - XML import'!$A87,1)+1,SEARCH("/",'CFR - XML import'!$A87,1)-SEARCH("&gt;",'CFR - XML import'!$A87,1)-2)))</f>
        <v>0</v>
      </c>
      <c r="X93" s="140"/>
      <c r="Y93" s="140">
        <f>IF(ISERROR(FIND(Y$3,'CFR - XML import'!$A87)),0,VALUE(MID('CFR - XML import'!$A87,SEARCH("&gt;",'CFR - XML import'!$A87,1)+1,SEARCH("/",'CFR - XML import'!$A87,1)-SEARCH("&gt;",'CFR - XML import'!$A87,1)-2)))</f>
        <v>0</v>
      </c>
      <c r="Z93" s="140">
        <f>IF(ISERROR(FIND(Z$3,'CFR - XML import'!$A87)),0,VALUE(MID('CFR - XML import'!$A87,SEARCH("&gt;",'CFR - XML import'!$A87,1)+1,SEARCH("/",'CFR - XML import'!$A87,1)-SEARCH("&gt;",'CFR - XML import'!$A87,1)-2)))</f>
        <v>0</v>
      </c>
      <c r="AA93" s="140">
        <f>IF(ISERROR(FIND(AA$3,'CFR - XML import'!$A87)),0,VALUE(MID('CFR - XML import'!$A87,SEARCH("&gt;",'CFR - XML import'!$A87,1)+1,SEARCH("/",'CFR - XML import'!$A87,1)-SEARCH("&gt;",'CFR - XML import'!$A87,1)-2)))</f>
        <v>0</v>
      </c>
      <c r="AB93" s="140">
        <f>IF(ISERROR(FIND(AB$3,'CFR - XML import'!$A87)),0,VALUE(MID('CFR - XML import'!$A87,SEARCH("&gt;",'CFR - XML import'!$A87,1)+1,SEARCH("/",'CFR - XML import'!$A87,1)-SEARCH("&gt;",'CFR - XML import'!$A87,1)-2)))</f>
        <v>0</v>
      </c>
      <c r="AC93" s="140">
        <f>IF(ISERROR(FIND(AC$3,'CFR - XML import'!$A87)),0,VALUE(MID('CFR - XML import'!$A87,SEARCH("&gt;",'CFR - XML import'!$A87,1)+1,SEARCH("/",'CFR - XML import'!$A87,1)-SEARCH("&gt;",'CFR - XML import'!$A87,1)-2)))</f>
        <v>0</v>
      </c>
      <c r="AD93" s="140">
        <f>IF(ISERROR(FIND(AD$3,'CFR - XML import'!$A87)),0,VALUE(MID('CFR - XML import'!$A87,SEARCH("&gt;",'CFR - XML import'!$A87,1)+1,SEARCH("/",'CFR - XML import'!$A87,1)-SEARCH("&gt;",'CFR - XML import'!$A87,1)-2)))</f>
        <v>0</v>
      </c>
      <c r="AE93" s="140">
        <f>IF(ISERROR(FIND(AE$3,'CFR - XML import'!$A87)),0,VALUE(MID('CFR - XML import'!$A87,SEARCH("&gt;",'CFR - XML import'!$A87,1)+1,SEARCH("/",'CFR - XML import'!$A87,1)-SEARCH("&gt;",'CFR - XML import'!$A87,1)-2)))</f>
        <v>0</v>
      </c>
      <c r="AF93" s="140">
        <f>IF(ISERROR(FIND(AF$3,'CFR - XML import'!$A87)),0,VALUE(MID('CFR - XML import'!$A87,SEARCH("&gt;",'CFR - XML import'!$A87,1)+1,SEARCH("/",'CFR - XML import'!$A87,1)-SEARCH("&gt;",'CFR - XML import'!$A87,1)-2)))</f>
        <v>0</v>
      </c>
      <c r="AG93" s="140">
        <f>IF(ISERROR(FIND(AG$3,'CFR - XML import'!$A87)),0,VALUE(MID('CFR - XML import'!$A87,SEARCH("&gt;",'CFR - XML import'!$A87,1)+1,SEARCH("/",'CFR - XML import'!$A87,1)-SEARCH("&gt;",'CFR - XML import'!$A87,1)-2)))</f>
        <v>0</v>
      </c>
      <c r="AH93" s="140">
        <f>IF(ISERROR(FIND(AH$3,'CFR - XML import'!$A87)),0,VALUE(MID('CFR - XML import'!$A87,SEARCH("&gt;",'CFR - XML import'!$A87,1)+1,SEARCH("/",'CFR - XML import'!$A87,1)-SEARCH("&gt;",'CFR - XML import'!$A87,1)-2)))</f>
        <v>0</v>
      </c>
      <c r="AI93" s="140">
        <f>IF(ISERROR(FIND(AI$3,'CFR - XML import'!$A87)),0,VALUE(MID('CFR - XML import'!$A87,SEARCH("&gt;",'CFR - XML import'!$A87,1)+1,SEARCH("/",'CFR - XML import'!$A87,1)-SEARCH("&gt;",'CFR - XML import'!$A87,1)-2)))</f>
        <v>0</v>
      </c>
      <c r="AJ93" s="140">
        <f>IF(ISERROR(FIND(AJ$3,'CFR - XML import'!$A87)),0,VALUE(MID('CFR - XML import'!$A87,SEARCH("&gt;",'CFR - XML import'!$A87,1)+1,SEARCH("/",'CFR - XML import'!$A87,1)-SEARCH("&gt;",'CFR - XML import'!$A87,1)-2)))</f>
        <v>0</v>
      </c>
      <c r="AK93" s="140">
        <f>IF(ISERROR(FIND(AK$3,'CFR - XML import'!$A87)),0,VALUE(MID('CFR - XML import'!$A87,SEARCH("&gt;",'CFR - XML import'!$A87,1)+1,SEARCH("/",'CFR - XML import'!$A87,1)-SEARCH("&gt;",'CFR - XML import'!$A87,1)-2)))</f>
        <v>0</v>
      </c>
      <c r="AL93" s="140">
        <f>IF(ISERROR(FIND(AL$3,'CFR - XML import'!$A87)),0,VALUE(MID('CFR - XML import'!$A87,SEARCH("&gt;",'CFR - XML import'!$A87,1)+1,SEARCH("/",'CFR - XML import'!$A87,1)-SEARCH("&gt;",'CFR - XML import'!$A87,1)-2)))</f>
        <v>0</v>
      </c>
      <c r="AM93" s="140">
        <f>IF(ISERROR(FIND(AM$3,'CFR - XML import'!$A87)),0,VALUE(MID('CFR - XML import'!$A87,SEARCH("&gt;",'CFR - XML import'!$A87,1)+1,SEARCH("/",'CFR - XML import'!$A87,1)-SEARCH("&gt;",'CFR - XML import'!$A87,1)-2)))</f>
        <v>0</v>
      </c>
      <c r="AN93" s="140">
        <f>IF(ISERROR(FIND(AN$3,'CFR - XML import'!$A87)),0,VALUE(MID('CFR - XML import'!$A87,SEARCH("&gt;",'CFR - XML import'!$A87,1)+1,SEARCH("/",'CFR - XML import'!$A87,1)-SEARCH("&gt;",'CFR - XML import'!$A87,1)-2)))</f>
        <v>0</v>
      </c>
      <c r="AO93" s="140">
        <f>IF(ISERROR(FIND(AO$3,'CFR - XML import'!$A87)),0,VALUE(MID('CFR - XML import'!$A87,SEARCH("&gt;",'CFR - XML import'!$A87,1)+1,SEARCH("/",'CFR - XML import'!$A87,1)-SEARCH("&gt;",'CFR - XML import'!$A87,1)-2)))</f>
        <v>0</v>
      </c>
      <c r="AP93" s="140">
        <f>IF(ISERROR(FIND(AP$3,'CFR - XML import'!$A87)),0,VALUE(MID('CFR - XML import'!$A87,SEARCH("&gt;",'CFR - XML import'!$A87,1)+1,SEARCH("/",'CFR - XML import'!$A87,1)-SEARCH("&gt;",'CFR - XML import'!$A87,1)-2)))</f>
        <v>0</v>
      </c>
      <c r="AQ93" s="140">
        <f>IF(ISERROR(FIND(AQ$3,'CFR - XML import'!$A87)),0,VALUE(MID('CFR - XML import'!$A87,SEARCH("&gt;",'CFR - XML import'!$A87,1)+1,SEARCH("/",'CFR - XML import'!$A87,1)-SEARCH("&gt;",'CFR - XML import'!$A87,1)-2)))</f>
        <v>0</v>
      </c>
      <c r="AR93" s="140">
        <f>IF(ISERROR(FIND(AR$3,'CFR - XML import'!$A87)),0,VALUE(MID('CFR - XML import'!$A87,SEARCH("&gt;",'CFR - XML import'!$A87,1)+1,SEARCH("/",'CFR - XML import'!$A87,1)-SEARCH("&gt;",'CFR - XML import'!$A87,1)-2)))</f>
        <v>0</v>
      </c>
      <c r="AS93" s="140">
        <f>IF(ISERROR(FIND(AS$3,'CFR - XML import'!$A87)),0,VALUE(MID('CFR - XML import'!$A87,SEARCH("&gt;",'CFR - XML import'!$A87,1)+1,SEARCH("/",'CFR - XML import'!$A87,1)-SEARCH("&gt;",'CFR - XML import'!$A87,1)-2)))</f>
        <v>0</v>
      </c>
      <c r="AT93" s="140">
        <f>IF(ISERROR(FIND(AT$3,'CFR - XML import'!$A87)),0,VALUE(MID('CFR - XML import'!$A87,SEARCH("&gt;",'CFR - XML import'!$A87,1)+1,SEARCH("/",'CFR - XML import'!$A87,1)-SEARCH("&gt;",'CFR - XML import'!$A87,1)-2)))</f>
        <v>0</v>
      </c>
      <c r="AU93" s="140">
        <f>IF(ISERROR(FIND(AU$3,'CFR - XML import'!$A87)),0,VALUE(MID('CFR - XML import'!$A87,SEARCH("&gt;",'CFR - XML import'!$A87,1)+1,SEARCH("/",'CFR - XML import'!$A87,1)-SEARCH("&gt;",'CFR - XML import'!$A87,1)-2)))</f>
        <v>0</v>
      </c>
      <c r="AV93" s="140">
        <f>IF(ISERROR(FIND(AV$3,'CFR - XML import'!$A87)),0,VALUE(MID('CFR - XML import'!$A87,SEARCH("&gt;",'CFR - XML import'!$A87,1)+1,SEARCH("/",'CFR - XML import'!$A87,1)-SEARCH("&gt;",'CFR - XML import'!$A87,1)-2)))</f>
        <v>0</v>
      </c>
      <c r="AW93" s="140">
        <f>IF(ISERROR(FIND(AW$3,'CFR - XML import'!$A87)),0,VALUE(MID('CFR - XML import'!$A87,SEARCH("&gt;",'CFR - XML import'!$A87,1)+1,SEARCH("/",'CFR - XML import'!$A87,1)-SEARCH("&gt;",'CFR - XML import'!$A87,1)-2)))</f>
        <v>0</v>
      </c>
      <c r="AX93" s="140">
        <f>IF(ISERROR(FIND(AX$3,'CFR - XML import'!$A87)),0,VALUE(MID('CFR - XML import'!$A87,SEARCH("&gt;",'CFR - XML import'!$A87,1)+1,SEARCH("/",'CFR - XML import'!$A87,1)-SEARCH("&gt;",'CFR - XML import'!$A87,1)-2)))</f>
        <v>0</v>
      </c>
      <c r="AY93" s="140">
        <f>IF(ISERROR(FIND(AY$3,'CFR - XML import'!$A87)),0,VALUE(MID('CFR - XML import'!$A87,SEARCH("&gt;",'CFR - XML import'!$A87,1)+1,SEARCH("/",'CFR - XML import'!$A87,1)-SEARCH("&gt;",'CFR - XML import'!$A87,1)-2)))</f>
        <v>0</v>
      </c>
      <c r="AZ93" s="140">
        <f>IF(ISERROR(FIND(AZ$3,'CFR - XML import'!$A87)),0,VALUE(MID('CFR - XML import'!$A87,SEARCH("&gt;",'CFR - XML import'!$A87,1)+1,SEARCH("/",'CFR - XML import'!$A87,1)-SEARCH("&gt;",'CFR - XML import'!$A87,1)-2)))</f>
        <v>0</v>
      </c>
      <c r="BA93" s="140">
        <f>IF(ISERROR(FIND(BA$3,'CFR - XML import'!$A87)),0,VALUE(MID('CFR - XML import'!$A87,SEARCH("&gt;",'CFR - XML import'!$A87,1)+1,SEARCH("/",'CFR - XML import'!$A87,1)-SEARCH("&gt;",'CFR - XML import'!$A87,1)-2)))</f>
        <v>0</v>
      </c>
      <c r="BB93" s="140">
        <f>IF(ISERROR(FIND(BB$3,'CFR - XML import'!$A87)),0,VALUE(MID('CFR - XML import'!$A87,SEARCH("&gt;",'CFR - XML import'!$A87,1)+1,SEARCH("/",'CFR - XML import'!$A87,1)-SEARCH("&gt;",'CFR - XML import'!$A87,1)-2)))</f>
        <v>0</v>
      </c>
      <c r="BC93" s="140">
        <f>IF(ISERROR(FIND(BC$3,'CFR - XML import'!$A87)),0,VALUE(MID('CFR - XML import'!$A87,SEARCH("&gt;",'CFR - XML import'!$A87,1)+1,SEARCH("/",'CFR - XML import'!$A87,1)-SEARCH("&gt;",'CFR - XML import'!$A87,1)-2)))</f>
        <v>0</v>
      </c>
      <c r="BD93" s="140">
        <f>IF(ISERROR(FIND(BD$3,'CFR - XML import'!$A87)),0,VALUE(MID('CFR - XML import'!$A87,SEARCH("&gt;",'CFR - XML import'!$A87,1)+1,SEARCH("/",'CFR - XML import'!$A87,1)-SEARCH("&gt;",'CFR - XML import'!$A87,1)-2)))</f>
        <v>0</v>
      </c>
      <c r="BE93" s="140">
        <f>IF(ISERROR(FIND(BE$3,'CFR - XML import'!$A87)),0,VALUE(MID('CFR - XML import'!$A87,SEARCH("&gt;",'CFR - XML import'!$A87,1)+1,SEARCH("/",'CFR - XML import'!$A87,1)-SEARCH("&gt;",'CFR - XML import'!$A87,1)-2)))</f>
        <v>0</v>
      </c>
      <c r="BF93" s="140">
        <f>IF(ISERROR(FIND(BF$3,'CFR - XML import'!$A87)),0,VALUE(MID('CFR - XML import'!$A87,SEARCH("&gt;",'CFR - XML import'!$A87,1)+1,SEARCH("/",'CFR - XML import'!$A87,1)-SEARCH("&gt;",'CFR - XML import'!$A87,1)-2)))</f>
        <v>0</v>
      </c>
      <c r="BG93" s="140">
        <f>IF(ISERROR(FIND(BG$3,'CFR - XML import'!$A87)),0,VALUE(MID('CFR - XML import'!$A87,SEARCH("&gt;",'CFR - XML import'!$A87,1)+1,SEARCH("/",'CFR - XML import'!$A87,1)-SEARCH("&gt;",'CFR - XML import'!$A87,1)-2)))</f>
        <v>0</v>
      </c>
      <c r="BH93" s="140">
        <f>IF(ISERROR(FIND(BH$3,'CFR - XML import'!$A87)),0,VALUE(MID('CFR - XML import'!$A87,SEARCH("&gt;",'CFR - XML import'!$A87,1)+1,SEARCH("/",'CFR - XML import'!$A87,1)-SEARCH("&gt;",'CFR - XML import'!$A87,1)-2)))</f>
        <v>0</v>
      </c>
      <c r="BI93" s="140">
        <f>IF(ISERROR(FIND(BI$3,'CFR - XML import'!$A87)),0,VALUE(MID('CFR - XML import'!$A87,SEARCH("&gt;",'CFR - XML import'!$A87,1)+1,SEARCH("/",'CFR - XML import'!$A87,1)-SEARCH("&gt;",'CFR - XML import'!$A87,1)-2)))</f>
        <v>0</v>
      </c>
      <c r="BJ93" s="140">
        <f>IF(ISERROR(FIND(BJ$3,'CFR - XML import'!$A87)),0,VALUE(MID('CFR - XML import'!$A87,SEARCH("&gt;",'CFR - XML import'!$A87,1)+1,SEARCH("/",'CFR - XML import'!$A87,1)-SEARCH("&gt;",'CFR - XML import'!$A87,1)-2)))</f>
        <v>0</v>
      </c>
      <c r="BK93" s="140">
        <f>IF(ISERROR(FIND(BK$3,'CFR - XML import'!$A87)),0,VALUE(MID('CFR - XML import'!$A87,SEARCH("&gt;",'CFR - XML import'!$A87,1)+1,SEARCH("/",'CFR - XML import'!$A87,1)-SEARCH("&gt;",'CFR - XML import'!$A87,1)-2)))</f>
        <v>0</v>
      </c>
      <c r="BL93" s="140">
        <f>IF(ISERROR(FIND(BL$3,'CFR - XML import'!$A87)),0,VALUE(MID('CFR - XML import'!$A87,SEARCH("&gt;",'CFR - XML import'!$A87,1)+1,SEARCH("/",'CFR - XML import'!$A87,1)-SEARCH("&gt;",'CFR - XML import'!$A87,1)-2)))</f>
        <v>0</v>
      </c>
      <c r="BM93" s="140">
        <f>IF(ISERROR(FIND(BM$3,'CFR - XML import'!$A87)),0,VALUE(MID('CFR - XML import'!$A87,SEARCH("&gt;",'CFR - XML import'!$A87,1)+1,SEARCH("/",'CFR - XML import'!$A87,1)-SEARCH("&gt;",'CFR - XML import'!$A87,1)-2)))</f>
        <v>0</v>
      </c>
      <c r="BN93" s="140">
        <f>IF(ISERROR(FIND(BN$3,'CFR - XML import'!$A87)),0,VALUE(MID('CFR - XML import'!$A87,SEARCH("&gt;",'CFR - XML import'!$A87,1)+1,SEARCH("/",'CFR - XML import'!$A87,1)-SEARCH("&gt;",'CFR - XML import'!$A87,1)-2)))</f>
        <v>0</v>
      </c>
      <c r="BO93" s="140">
        <f>IF(ISERROR(FIND(BO$3,'CFR - XML import'!$A87)),0,VALUE(MID('CFR - XML import'!$A87,SEARCH("&gt;",'CFR - XML import'!$A87,1)+1,SEARCH("/",'CFR - XML import'!$A87,1)-SEARCH("&gt;",'CFR - XML import'!$A87,1)-2)))</f>
        <v>0</v>
      </c>
      <c r="BP93" s="140">
        <f>IF(ISERROR(FIND(BP$3,'CFR - XML import'!$A87)),0,VALUE(MID('CFR - XML import'!$A87,SEARCH("&gt;",'CFR - XML import'!$A87,1)+1,SEARCH("/",'CFR - XML import'!$A87,1)-SEARCH("&gt;",'CFR - XML import'!$A87,1)-2)))</f>
        <v>0</v>
      </c>
      <c r="BQ93" s="140">
        <f>IF(ISERROR(FIND(BQ$3,'CFR - XML import'!$A87)),0,VALUE(MID('CFR - XML import'!$A87,SEARCH("&gt;",'CFR - XML import'!$A87,1)+1,SEARCH("/",'CFR - XML import'!$A87,1)-SEARCH("&gt;",'CFR - XML import'!$A87,1)-2)))</f>
        <v>0</v>
      </c>
      <c r="BR93" s="140">
        <f>IF(ISERROR(FIND(BR$3,'CFR - XML import'!$A87)),0,VALUE(MID('CFR - XML import'!$A87,SEARCH("&gt;",'CFR - XML import'!$A87,1)+1,SEARCH("/",'CFR - XML import'!$A87,1)-SEARCH("&gt;",'CFR - XML import'!$A87,1)-2)))</f>
        <v>0</v>
      </c>
      <c r="BS93" s="140">
        <f>IF(ISERROR(FIND(BS$3,'CFR - XML import'!$A87)),0,VALUE(MID('CFR - XML import'!$A87,SEARCH("&gt;",'CFR - XML import'!$A87,1)+1,SEARCH("/",'CFR - XML import'!$A87,1)-SEARCH("&gt;",'CFR - XML import'!$A87,1)-2)))</f>
        <v>0</v>
      </c>
      <c r="BT93" s="140">
        <f>IF(ISERROR(FIND(BT$3,'CFR - XML import'!$A87)),0,VALUE(MID('CFR - XML import'!$A87,SEARCH("&gt;",'CFR - XML import'!$A87,1)+1,SEARCH("/",'CFR - XML import'!$A87,1)-SEARCH("&gt;",'CFR - XML import'!$A87,1)-2)))</f>
        <v>0</v>
      </c>
      <c r="BU93" s="140">
        <f>IF(ISERROR(FIND(BU$3,'CFR - XML import'!$A87)),0,VALUE(MID('CFR - XML import'!$A87,SEARCH("&gt;",'CFR - XML import'!$A87,1)+1,SEARCH("/",'CFR - XML import'!$A87,1)-SEARCH("&gt;",'CFR - XML import'!$A87,1)-2)))</f>
        <v>0</v>
      </c>
      <c r="BV93" s="140">
        <f>IF(ISERROR(FIND(BV$3,'CFR - XML import'!$A87)),0,VALUE(MID('CFR - XML import'!$A87,SEARCH("&gt;",'CFR - XML import'!$A87,1)+1,SEARCH("/",'CFR - XML import'!$A87,1)-SEARCH("&gt;",'CFR - XML import'!$A87,1)-2)))</f>
        <v>0</v>
      </c>
      <c r="BW93" s="140">
        <f>IF(ISERROR(FIND(BW$3,'CFR - XML import'!$A87)),0,VALUE(MID('CFR - XML import'!$A87,SEARCH("&gt;",'CFR - XML import'!$A87,1)+1,SEARCH("/",'CFR - XML import'!$A87,1)-SEARCH("&gt;",'CFR - XML import'!$A87,1)-2)))</f>
        <v>0</v>
      </c>
      <c r="BX93" s="140">
        <f>IF(ISERROR(FIND(BX$3,'CFR - XML import'!$A87)),0,VALUE(MID('CFR - XML import'!$A87,SEARCH("&gt;",'CFR - XML import'!$A87,1)+1,SEARCH("/",'CFR - XML import'!$A87,1)-SEARCH("&gt;",'CFR - XML import'!$A87,1)-2)))</f>
        <v>0</v>
      </c>
      <c r="BY93" s="140">
        <f>IF(ISERROR(FIND(BY$3,'CFR - XML import'!$A87)),0,VALUE(MID('CFR - XML import'!$A87,SEARCH("&gt;",'CFR - XML import'!$A87,1)+1,SEARCH("/",'CFR - XML import'!$A87,1)-SEARCH("&gt;",'CFR - XML import'!$A87,1)-2)))</f>
        <v>0</v>
      </c>
      <c r="BZ93" s="140">
        <f>IF(ISERROR(FIND(BZ$3,'CFR - XML import'!$A87)),0,VALUE(MID('CFR - XML import'!$A87,SEARCH("&gt;",'CFR - XML import'!$A87,1)+1,SEARCH("/",'CFR - XML import'!$A87,1)-SEARCH("&gt;",'CFR - XML import'!$A87,1)-2)))</f>
        <v>0</v>
      </c>
      <c r="CG93" s="142">
        <f>IF(ISERROR(IF(MID('CFR - XML import'!$A87,LEN($CF$4)+5,LEN('CFR - XML import'!$A87)-(2*LEN($CF$4)+5))="RMMS",1,IF(MID('CFR - XML import'!$A87,LEN("    &lt;InputSystem&gt;")+1,LEN('CFR - XML import'!$A87)-(LEN("    &lt;InputSystem&gt;")+LEN($CF$4)+1))="SIMS",2,0))),0,IF(MID('CFR - XML import'!$A87,LEN($CF$4)+5,LEN('CFR - XML import'!$A87)-(2*LEN($CF$4)+5))="RMMS",1,IF(MID('CFR - XML import'!$A87,LEN("    &lt;InputSystem&gt;")+1,LEN('CFR - XML import'!$A87)-(LEN("    &lt;InputSystem&gt;")+LEN($CF$4)+1))="SIMS",2,0)))</f>
        <v>0</v>
      </c>
      <c r="CH93" s="140">
        <f>IF(ISERROR(FIND(CH$3,'CFR - XML import'!$A87)),0,MID('CFR - XML import'!$A87,SEARCH("&gt;",'CFR - XML import'!$A87,1)+1,SEARCH("/",'CFR - XML import'!$A87,1)-SEARCH("&gt;",'CFR - XML import'!$A87,1)-2))</f>
        <v>0</v>
      </c>
      <c r="CI93" s="140">
        <f>IF(ISERROR(FIND(CI$3,'CFR - XML import'!$A87)),0,MID('CFR - XML import'!$A87,SEARCH("&gt;",'CFR - XML import'!$A87,1)+1,SEARCH("/",'CFR - XML import'!$A87,1)-SEARCH("&gt;",'CFR - XML import'!$A87,1)-2))</f>
        <v>0</v>
      </c>
      <c r="CJ93" s="140">
        <f>IF(ISERROR(FIND(CJ$3,'CFR - XML import'!$A87)),0,MID('CFR - XML import'!$A87,SEARCH("&gt;",'CFR - XML import'!$A87,1)+1,SEARCH("/",'CFR - XML import'!$A87,1)-SEARCH("&gt;",'CFR - XML import'!$A87,1)-2))</f>
        <v>0</v>
      </c>
      <c r="CK93" s="140">
        <f>IF(ISERROR(FIND(CK$3,'CFR - XML import'!$A87)),0,MID('CFR - XML import'!$A87,SEARCH("&gt;",'CFR - XML import'!$A87,1)+1,SEARCH("/",'CFR - XML import'!$A87,1)-SEARCH("&gt;",'CFR - XML import'!$A87,1)-2))</f>
        <v>0</v>
      </c>
      <c r="CL93" s="140">
        <f>IF(ISERROR(FIND(CL$3,'CFR - XML import'!$A87)),0,MID('CFR - XML import'!$A87,SEARCH("&gt;",'CFR - XML import'!$A87,1)+1,SEARCH("/",'CFR - XML import'!$A87,1)-SEARCH("&gt;",'CFR - XML import'!$A87,1)-2))</f>
        <v>0</v>
      </c>
      <c r="CM93" s="140">
        <f>IF(ISERROR(FIND(CM$3,'CFR - XML import'!$A87)),0,MID('CFR - XML import'!$A87,SEARCH("&gt;",'CFR - XML import'!$A87,1)+1,SEARCH("/",'CFR - XML import'!$A87,1)-SEARCH("&gt;",'CFR - XML import'!$A87,1)-2))</f>
        <v>0</v>
      </c>
    </row>
    <row r="94" spans="1:91" x14ac:dyDescent="0.2">
      <c r="A94" s="139" t="str">
        <f>IF(AND('CFR - XML import'!A88&lt;&gt;"",LEFT('CFR - XML import'!A88,1)&lt;&gt;"&lt;",LEFT('CFR - XML import'!A88,3)&lt;&gt;"  &lt;",LEFT('CFR - XML import'!A88,5)&lt;&gt;"    &lt;",LEFT('CFR - XML import'!A88,7)&lt;&gt;"      &lt;",LEFT('CFR - XML import'!A88,9)&lt;&gt;"        &lt;",$B$1="SIMS"),'CFR - XML import'!A88,IF(AND(LEFT('CFR - XML import'!A88,9)="&lt;Details&gt;",$B$1="RM"),'CFR - XML import'!A88,""))</f>
        <v/>
      </c>
      <c r="B94" s="140">
        <f>IF(ISERROR(FIND(B$3,'CFR - XML import'!$A88)),0,VALUE(MID('CFR - XML import'!$A88,SEARCH("&gt;",'CFR - XML import'!$A88,1)+1,SEARCH("/",'CFR - XML import'!$A88,1)-SEARCH("&gt;",'CFR - XML import'!$A88,1)-2)))</f>
        <v>0</v>
      </c>
      <c r="D94" s="140">
        <f>IF(ISERROR(FIND(D$3,'CFR - XML import'!$A88)),0,MID('CFR - XML import'!$A88,SEARCH("&gt;",'CFR - XML import'!$A88,1)+1,SEARCH("/",'CFR - XML import'!$A88,1)-SEARCH("&gt;",'CFR - XML import'!$A88,1)-2))</f>
        <v>0</v>
      </c>
      <c r="E94" s="140">
        <f>IF(ISERROR(FIND(E$3,'CFR - XML import'!$A88)),0,MID('CFR - XML import'!$A88,SEARCH("&gt;",'CFR - XML import'!$A88,1)+1,SEARCH("/",'CFR - XML import'!$A88,1)-SEARCH("&gt;",'CFR - XML import'!$A88,1)-2))</f>
        <v>0</v>
      </c>
      <c r="F94" s="141">
        <f>IF($B$1="SIMS",IF(ISERROR(FIND(F$3,'CFR - XML import'!$A88)),0,VALUE(MID('CFR - XML import'!$A88,15,10))),IF(ISERROR(FIND(F$3,'CFR - XML import'!$A88)),0,VALUE(MID('CFR - XML import'!$A88,15,10))))</f>
        <v>0</v>
      </c>
      <c r="G94" s="140">
        <f>IF(ISERROR(FIND(G$3,'CFR - XML import'!$A88)),0,VALUE(MID('CFR - XML import'!$A88,SEARCH("&gt;",'CFR - XML import'!$A88,1)+1,SEARCH("/",'CFR - XML import'!$A88,1)-SEARCH("&gt;",'CFR - XML import'!$A88,1)-2)))</f>
        <v>0</v>
      </c>
      <c r="H94" s="140">
        <f>IF(ISERROR(FIND(H$3,'CFR - XML import'!$A88)),0,VALUE(MID('CFR - XML import'!$A88,SEARCH("&gt;",'CFR - XML import'!$A88,1)+1,SEARCH("/",'CFR - XML import'!$A88,1)-SEARCH("&gt;",'CFR - XML import'!$A88,1)-2)))</f>
        <v>0</v>
      </c>
      <c r="I94" s="140">
        <f>IF(ISERROR(FIND(I$3,'CFR - XML import'!$A88)),0,VALUE(MID('CFR - XML import'!$A88,SEARCH("&gt;",'CFR - XML import'!$A88,1)+1,SEARCH("/",'CFR - XML import'!$A88,1)-SEARCH("&gt;",'CFR - XML import'!$A88,1)-2)))</f>
        <v>0</v>
      </c>
      <c r="J94" s="140">
        <f>IF(ISERROR(FIND(J$3,'CFR - XML import'!$A88)),0,VALUE(MID('CFR - XML import'!$A88,SEARCH("&gt;",'CFR - XML import'!$A88,1)+1,SEARCH("/",'CFR - XML import'!$A88,1)-SEARCH("&gt;",'CFR - XML import'!$A88,1)-2)))</f>
        <v>0</v>
      </c>
      <c r="K94" s="140">
        <f>IF(ISERROR(FIND(K$3,'CFR - XML import'!$A88)),0,VALUE(MID('CFR - XML import'!$A88,SEARCH("&gt;",'CFR - XML import'!$A88,1)+1,SEARCH("/",'CFR - XML import'!$A88,1)-SEARCH("&gt;",'CFR - XML import'!$A88,1)-2)))</f>
        <v>0</v>
      </c>
      <c r="L94" s="140">
        <f>IF(ISERROR(FIND(L$3,'CFR - XML import'!$A88)),0,VALUE(MID('CFR - XML import'!$A88,SEARCH("&gt;",'CFR - XML import'!$A88,1)+1,SEARCH("/",'CFR - XML import'!$A88,1)-SEARCH("&gt;",'CFR - XML import'!$A88,1)-2)))</f>
        <v>0</v>
      </c>
      <c r="M94" s="140">
        <f>IF(ISERROR(FIND(M$3,'CFR - XML import'!$A88)),0,VALUE(MID('CFR - XML import'!$A88,SEARCH("&gt;",'CFR - XML import'!$A88,1)+1,SEARCH("/",'CFR - XML import'!$A88,1)-SEARCH("&gt;",'CFR - XML import'!$A88,1)-2)))</f>
        <v>0</v>
      </c>
      <c r="N94" s="140">
        <f>IF(ISERROR(FIND(N$3,'CFR - XML import'!$A88)),0,VALUE(MID('CFR - XML import'!$A88,SEARCH("&gt;",'CFR - XML import'!$A88,1)+1,SEARCH("/",'CFR - XML import'!$A88,1)-SEARCH("&gt;",'CFR - XML import'!$A88,1)-2)))</f>
        <v>0</v>
      </c>
      <c r="O94" s="140">
        <f>IF(ISERROR(FIND(O$3,'CFR - XML import'!$A88)),0,VALUE(MID('CFR - XML import'!$A88,SEARCH("&gt;",'CFR - XML import'!$A88,1)+1,SEARCH("/",'CFR - XML import'!$A88,1)-SEARCH("&gt;",'CFR - XML import'!$A88,1)-2)))</f>
        <v>0</v>
      </c>
      <c r="P94" s="140">
        <f>IF(ISERROR(FIND(P$3,'CFR - XML import'!$A88)),0,VALUE(MID('CFR - XML import'!$A88,SEARCH("&gt;",'CFR - XML import'!$A88,1)+1,SEARCH("/",'CFR - XML import'!$A88,1)-SEARCH("&gt;",'CFR - XML import'!$A88,1)-2)))</f>
        <v>0</v>
      </c>
      <c r="Q94" s="140">
        <f>IF(ISERROR(FIND(Q$3,'CFR - XML import'!$A88)),0,VALUE(MID('CFR - XML import'!$A88,SEARCH("&gt;",'CFR - XML import'!$A88,1)+1,SEARCH("/",'CFR - XML import'!$A88,1)-SEARCH("&gt;",'CFR - XML import'!$A88,1)-2)))</f>
        <v>0</v>
      </c>
      <c r="R94" s="140">
        <f>IF(ISERROR(FIND(R$3,'CFR - XML import'!$A88)),0,VALUE(MID('CFR - XML import'!$A88,SEARCH("&gt;",'CFR - XML import'!$A88,1)+1,SEARCH("/",'CFR - XML import'!$A88,1)-SEARCH("&gt;",'CFR - XML import'!$A88,1)-2)))</f>
        <v>0</v>
      </c>
      <c r="S94" s="140">
        <f>IF(ISERROR(FIND(S$3,'CFR - XML import'!$A88)),0,VALUE(MID('CFR - XML import'!$A88,SEARCH("&gt;",'CFR - XML import'!$A88,1)+1,SEARCH("/",'CFR - XML import'!$A88,1)-SEARCH("&gt;",'CFR - XML import'!$A88,1)-2)))</f>
        <v>0</v>
      </c>
      <c r="T94" s="140">
        <f>IF(ISERROR(FIND(T$3,'CFR - XML import'!$A88)),0,VALUE(MID('CFR - XML import'!$A88,SEARCH("&gt;",'CFR - XML import'!$A88,1)+1,SEARCH("/",'CFR - XML import'!$A88,1)-SEARCH("&gt;",'CFR - XML import'!$A88,1)-2)))</f>
        <v>0</v>
      </c>
      <c r="U94" s="140">
        <f>IF(ISERROR(FIND(U$3,'CFR - XML import'!$A88)),0,VALUE(MID('CFR - XML import'!$A88,SEARCH("&gt;",'CFR - XML import'!$A88,1)+1,SEARCH("/",'CFR - XML import'!$A88,1)-SEARCH("&gt;",'CFR - XML import'!$A88,1)-2)))</f>
        <v>0</v>
      </c>
      <c r="V94" s="140">
        <f>IF(ISERROR(FIND(V$3,'CFR - XML import'!$A88)),0,VALUE(MID('CFR - XML import'!$A88,SEARCH("&gt;",'CFR - XML import'!$A88,1)+1,SEARCH("/",'CFR - XML import'!$A88,1)-SEARCH("&gt;",'CFR - XML import'!$A88,1)-2)))</f>
        <v>0</v>
      </c>
      <c r="W94" s="140">
        <f>IF(ISERROR(FIND(W$3,'CFR - XML import'!$A88)),0,VALUE(MID('CFR - XML import'!$A88,SEARCH("&gt;",'CFR - XML import'!$A88,1)+1,SEARCH("/",'CFR - XML import'!$A88,1)-SEARCH("&gt;",'CFR - XML import'!$A88,1)-2)))</f>
        <v>0</v>
      </c>
      <c r="X94" s="140"/>
      <c r="Y94" s="140">
        <f>IF(ISERROR(FIND(Y$3,'CFR - XML import'!$A88)),0,VALUE(MID('CFR - XML import'!$A88,SEARCH("&gt;",'CFR - XML import'!$A88,1)+1,SEARCH("/",'CFR - XML import'!$A88,1)-SEARCH("&gt;",'CFR - XML import'!$A88,1)-2)))</f>
        <v>0</v>
      </c>
      <c r="Z94" s="140">
        <f>IF(ISERROR(FIND(Z$3,'CFR - XML import'!$A88)),0,VALUE(MID('CFR - XML import'!$A88,SEARCH("&gt;",'CFR - XML import'!$A88,1)+1,SEARCH("/",'CFR - XML import'!$A88,1)-SEARCH("&gt;",'CFR - XML import'!$A88,1)-2)))</f>
        <v>0</v>
      </c>
      <c r="AA94" s="140">
        <f>IF(ISERROR(FIND(AA$3,'CFR - XML import'!$A88)),0,VALUE(MID('CFR - XML import'!$A88,SEARCH("&gt;",'CFR - XML import'!$A88,1)+1,SEARCH("/",'CFR - XML import'!$A88,1)-SEARCH("&gt;",'CFR - XML import'!$A88,1)-2)))</f>
        <v>0</v>
      </c>
      <c r="AB94" s="140">
        <f>IF(ISERROR(FIND(AB$3,'CFR - XML import'!$A88)),0,VALUE(MID('CFR - XML import'!$A88,SEARCH("&gt;",'CFR - XML import'!$A88,1)+1,SEARCH("/",'CFR - XML import'!$A88,1)-SEARCH("&gt;",'CFR - XML import'!$A88,1)-2)))</f>
        <v>0</v>
      </c>
      <c r="AC94" s="140">
        <f>IF(ISERROR(FIND(AC$3,'CFR - XML import'!$A88)),0,VALUE(MID('CFR - XML import'!$A88,SEARCH("&gt;",'CFR - XML import'!$A88,1)+1,SEARCH("/",'CFR - XML import'!$A88,1)-SEARCH("&gt;",'CFR - XML import'!$A88,1)-2)))</f>
        <v>0</v>
      </c>
      <c r="AD94" s="140">
        <f>IF(ISERROR(FIND(AD$3,'CFR - XML import'!$A88)),0,VALUE(MID('CFR - XML import'!$A88,SEARCH("&gt;",'CFR - XML import'!$A88,1)+1,SEARCH("/",'CFR - XML import'!$A88,1)-SEARCH("&gt;",'CFR - XML import'!$A88,1)-2)))</f>
        <v>0</v>
      </c>
      <c r="AE94" s="140">
        <f>IF(ISERROR(FIND(AE$3,'CFR - XML import'!$A88)),0,VALUE(MID('CFR - XML import'!$A88,SEARCH("&gt;",'CFR - XML import'!$A88,1)+1,SEARCH("/",'CFR - XML import'!$A88,1)-SEARCH("&gt;",'CFR - XML import'!$A88,1)-2)))</f>
        <v>0</v>
      </c>
      <c r="AF94" s="140">
        <f>IF(ISERROR(FIND(AF$3,'CFR - XML import'!$A88)),0,VALUE(MID('CFR - XML import'!$A88,SEARCH("&gt;",'CFR - XML import'!$A88,1)+1,SEARCH("/",'CFR - XML import'!$A88,1)-SEARCH("&gt;",'CFR - XML import'!$A88,1)-2)))</f>
        <v>0</v>
      </c>
      <c r="AG94" s="140">
        <f>IF(ISERROR(FIND(AG$3,'CFR - XML import'!$A88)),0,VALUE(MID('CFR - XML import'!$A88,SEARCH("&gt;",'CFR - XML import'!$A88,1)+1,SEARCH("/",'CFR - XML import'!$A88,1)-SEARCH("&gt;",'CFR - XML import'!$A88,1)-2)))</f>
        <v>0</v>
      </c>
      <c r="AH94" s="140">
        <f>IF(ISERROR(FIND(AH$3,'CFR - XML import'!$A88)),0,VALUE(MID('CFR - XML import'!$A88,SEARCH("&gt;",'CFR - XML import'!$A88,1)+1,SEARCH("/",'CFR - XML import'!$A88,1)-SEARCH("&gt;",'CFR - XML import'!$A88,1)-2)))</f>
        <v>0</v>
      </c>
      <c r="AI94" s="140">
        <f>IF(ISERROR(FIND(AI$3,'CFR - XML import'!$A88)),0,VALUE(MID('CFR - XML import'!$A88,SEARCH("&gt;",'CFR - XML import'!$A88,1)+1,SEARCH("/",'CFR - XML import'!$A88,1)-SEARCH("&gt;",'CFR - XML import'!$A88,1)-2)))</f>
        <v>0</v>
      </c>
      <c r="AJ94" s="140">
        <f>IF(ISERROR(FIND(AJ$3,'CFR - XML import'!$A88)),0,VALUE(MID('CFR - XML import'!$A88,SEARCH("&gt;",'CFR - XML import'!$A88,1)+1,SEARCH("/",'CFR - XML import'!$A88,1)-SEARCH("&gt;",'CFR - XML import'!$A88,1)-2)))</f>
        <v>0</v>
      </c>
      <c r="AK94" s="140">
        <f>IF(ISERROR(FIND(AK$3,'CFR - XML import'!$A88)),0,VALUE(MID('CFR - XML import'!$A88,SEARCH("&gt;",'CFR - XML import'!$A88,1)+1,SEARCH("/",'CFR - XML import'!$A88,1)-SEARCH("&gt;",'CFR - XML import'!$A88,1)-2)))</f>
        <v>0</v>
      </c>
      <c r="AL94" s="140">
        <f>IF(ISERROR(FIND(AL$3,'CFR - XML import'!$A88)),0,VALUE(MID('CFR - XML import'!$A88,SEARCH("&gt;",'CFR - XML import'!$A88,1)+1,SEARCH("/",'CFR - XML import'!$A88,1)-SEARCH("&gt;",'CFR - XML import'!$A88,1)-2)))</f>
        <v>0</v>
      </c>
      <c r="AM94" s="140">
        <f>IF(ISERROR(FIND(AM$3,'CFR - XML import'!$A88)),0,VALUE(MID('CFR - XML import'!$A88,SEARCH("&gt;",'CFR - XML import'!$A88,1)+1,SEARCH("/",'CFR - XML import'!$A88,1)-SEARCH("&gt;",'CFR - XML import'!$A88,1)-2)))</f>
        <v>0</v>
      </c>
      <c r="AN94" s="140">
        <f>IF(ISERROR(FIND(AN$3,'CFR - XML import'!$A88)),0,VALUE(MID('CFR - XML import'!$A88,SEARCH("&gt;",'CFR - XML import'!$A88,1)+1,SEARCH("/",'CFR - XML import'!$A88,1)-SEARCH("&gt;",'CFR - XML import'!$A88,1)-2)))</f>
        <v>0</v>
      </c>
      <c r="AO94" s="140">
        <f>IF(ISERROR(FIND(AO$3,'CFR - XML import'!$A88)),0,VALUE(MID('CFR - XML import'!$A88,SEARCH("&gt;",'CFR - XML import'!$A88,1)+1,SEARCH("/",'CFR - XML import'!$A88,1)-SEARCH("&gt;",'CFR - XML import'!$A88,1)-2)))</f>
        <v>0</v>
      </c>
      <c r="AP94" s="140">
        <f>IF(ISERROR(FIND(AP$3,'CFR - XML import'!$A88)),0,VALUE(MID('CFR - XML import'!$A88,SEARCH("&gt;",'CFR - XML import'!$A88,1)+1,SEARCH("/",'CFR - XML import'!$A88,1)-SEARCH("&gt;",'CFR - XML import'!$A88,1)-2)))</f>
        <v>0</v>
      </c>
      <c r="AQ94" s="140">
        <f>IF(ISERROR(FIND(AQ$3,'CFR - XML import'!$A88)),0,VALUE(MID('CFR - XML import'!$A88,SEARCH("&gt;",'CFR - XML import'!$A88,1)+1,SEARCH("/",'CFR - XML import'!$A88,1)-SEARCH("&gt;",'CFR - XML import'!$A88,1)-2)))</f>
        <v>0</v>
      </c>
      <c r="AR94" s="140">
        <f>IF(ISERROR(FIND(AR$3,'CFR - XML import'!$A88)),0,VALUE(MID('CFR - XML import'!$A88,SEARCH("&gt;",'CFR - XML import'!$A88,1)+1,SEARCH("/",'CFR - XML import'!$A88,1)-SEARCH("&gt;",'CFR - XML import'!$A88,1)-2)))</f>
        <v>0</v>
      </c>
      <c r="AS94" s="140">
        <f>IF(ISERROR(FIND(AS$3,'CFR - XML import'!$A88)),0,VALUE(MID('CFR - XML import'!$A88,SEARCH("&gt;",'CFR - XML import'!$A88,1)+1,SEARCH("/",'CFR - XML import'!$A88,1)-SEARCH("&gt;",'CFR - XML import'!$A88,1)-2)))</f>
        <v>0</v>
      </c>
      <c r="AT94" s="140">
        <f>IF(ISERROR(FIND(AT$3,'CFR - XML import'!$A88)),0,VALUE(MID('CFR - XML import'!$A88,SEARCH("&gt;",'CFR - XML import'!$A88,1)+1,SEARCH("/",'CFR - XML import'!$A88,1)-SEARCH("&gt;",'CFR - XML import'!$A88,1)-2)))</f>
        <v>0</v>
      </c>
      <c r="AU94" s="140">
        <f>IF(ISERROR(FIND(AU$3,'CFR - XML import'!$A88)),0,VALUE(MID('CFR - XML import'!$A88,SEARCH("&gt;",'CFR - XML import'!$A88,1)+1,SEARCH("/",'CFR - XML import'!$A88,1)-SEARCH("&gt;",'CFR - XML import'!$A88,1)-2)))</f>
        <v>0</v>
      </c>
      <c r="AV94" s="140">
        <f>IF(ISERROR(FIND(AV$3,'CFR - XML import'!$A88)),0,VALUE(MID('CFR - XML import'!$A88,SEARCH("&gt;",'CFR - XML import'!$A88,1)+1,SEARCH("/",'CFR - XML import'!$A88,1)-SEARCH("&gt;",'CFR - XML import'!$A88,1)-2)))</f>
        <v>0</v>
      </c>
      <c r="AW94" s="140">
        <f>IF(ISERROR(FIND(AW$3,'CFR - XML import'!$A88)),0,VALUE(MID('CFR - XML import'!$A88,SEARCH("&gt;",'CFR - XML import'!$A88,1)+1,SEARCH("/",'CFR - XML import'!$A88,1)-SEARCH("&gt;",'CFR - XML import'!$A88,1)-2)))</f>
        <v>0</v>
      </c>
      <c r="AX94" s="140">
        <f>IF(ISERROR(FIND(AX$3,'CFR - XML import'!$A88)),0,VALUE(MID('CFR - XML import'!$A88,SEARCH("&gt;",'CFR - XML import'!$A88,1)+1,SEARCH("/",'CFR - XML import'!$A88,1)-SEARCH("&gt;",'CFR - XML import'!$A88,1)-2)))</f>
        <v>0</v>
      </c>
      <c r="AY94" s="140">
        <f>IF(ISERROR(FIND(AY$3,'CFR - XML import'!$A88)),0,VALUE(MID('CFR - XML import'!$A88,SEARCH("&gt;",'CFR - XML import'!$A88,1)+1,SEARCH("/",'CFR - XML import'!$A88,1)-SEARCH("&gt;",'CFR - XML import'!$A88,1)-2)))</f>
        <v>0</v>
      </c>
      <c r="AZ94" s="140">
        <f>IF(ISERROR(FIND(AZ$3,'CFR - XML import'!$A88)),0,VALUE(MID('CFR - XML import'!$A88,SEARCH("&gt;",'CFR - XML import'!$A88,1)+1,SEARCH("/",'CFR - XML import'!$A88,1)-SEARCH("&gt;",'CFR - XML import'!$A88,1)-2)))</f>
        <v>0</v>
      </c>
      <c r="BA94" s="140">
        <f>IF(ISERROR(FIND(BA$3,'CFR - XML import'!$A88)),0,VALUE(MID('CFR - XML import'!$A88,SEARCH("&gt;",'CFR - XML import'!$A88,1)+1,SEARCH("/",'CFR - XML import'!$A88,1)-SEARCH("&gt;",'CFR - XML import'!$A88,1)-2)))</f>
        <v>0</v>
      </c>
      <c r="BB94" s="140">
        <f>IF(ISERROR(FIND(BB$3,'CFR - XML import'!$A88)),0,VALUE(MID('CFR - XML import'!$A88,SEARCH("&gt;",'CFR - XML import'!$A88,1)+1,SEARCH("/",'CFR - XML import'!$A88,1)-SEARCH("&gt;",'CFR - XML import'!$A88,1)-2)))</f>
        <v>0</v>
      </c>
      <c r="BC94" s="140">
        <f>IF(ISERROR(FIND(BC$3,'CFR - XML import'!$A88)),0,VALUE(MID('CFR - XML import'!$A88,SEARCH("&gt;",'CFR - XML import'!$A88,1)+1,SEARCH("/",'CFR - XML import'!$A88,1)-SEARCH("&gt;",'CFR - XML import'!$A88,1)-2)))</f>
        <v>0</v>
      </c>
      <c r="BD94" s="140">
        <f>IF(ISERROR(FIND(BD$3,'CFR - XML import'!$A88)),0,VALUE(MID('CFR - XML import'!$A88,SEARCH("&gt;",'CFR - XML import'!$A88,1)+1,SEARCH("/",'CFR - XML import'!$A88,1)-SEARCH("&gt;",'CFR - XML import'!$A88,1)-2)))</f>
        <v>0</v>
      </c>
      <c r="BE94" s="140">
        <f>IF(ISERROR(FIND(BE$3,'CFR - XML import'!$A88)),0,VALUE(MID('CFR - XML import'!$A88,SEARCH("&gt;",'CFR - XML import'!$A88,1)+1,SEARCH("/",'CFR - XML import'!$A88,1)-SEARCH("&gt;",'CFR - XML import'!$A88,1)-2)))</f>
        <v>0</v>
      </c>
      <c r="BF94" s="140">
        <f>IF(ISERROR(FIND(BF$3,'CFR - XML import'!$A88)),0,VALUE(MID('CFR - XML import'!$A88,SEARCH("&gt;",'CFR - XML import'!$A88,1)+1,SEARCH("/",'CFR - XML import'!$A88,1)-SEARCH("&gt;",'CFR - XML import'!$A88,1)-2)))</f>
        <v>0</v>
      </c>
      <c r="BG94" s="140">
        <f>IF(ISERROR(FIND(BG$3,'CFR - XML import'!$A88)),0,VALUE(MID('CFR - XML import'!$A88,SEARCH("&gt;",'CFR - XML import'!$A88,1)+1,SEARCH("/",'CFR - XML import'!$A88,1)-SEARCH("&gt;",'CFR - XML import'!$A88,1)-2)))</f>
        <v>0</v>
      </c>
      <c r="BH94" s="140">
        <f>IF(ISERROR(FIND(BH$3,'CFR - XML import'!$A88)),0,VALUE(MID('CFR - XML import'!$A88,SEARCH("&gt;",'CFR - XML import'!$A88,1)+1,SEARCH("/",'CFR - XML import'!$A88,1)-SEARCH("&gt;",'CFR - XML import'!$A88,1)-2)))</f>
        <v>0</v>
      </c>
      <c r="BI94" s="140">
        <f>IF(ISERROR(FIND(BI$3,'CFR - XML import'!$A88)),0,VALUE(MID('CFR - XML import'!$A88,SEARCH("&gt;",'CFR - XML import'!$A88,1)+1,SEARCH("/",'CFR - XML import'!$A88,1)-SEARCH("&gt;",'CFR - XML import'!$A88,1)-2)))</f>
        <v>0</v>
      </c>
      <c r="BJ94" s="140">
        <f>IF(ISERROR(FIND(BJ$3,'CFR - XML import'!$A88)),0,VALUE(MID('CFR - XML import'!$A88,SEARCH("&gt;",'CFR - XML import'!$A88,1)+1,SEARCH("/",'CFR - XML import'!$A88,1)-SEARCH("&gt;",'CFR - XML import'!$A88,1)-2)))</f>
        <v>0</v>
      </c>
      <c r="BK94" s="140">
        <f>IF(ISERROR(FIND(BK$3,'CFR - XML import'!$A88)),0,VALUE(MID('CFR - XML import'!$A88,SEARCH("&gt;",'CFR - XML import'!$A88,1)+1,SEARCH("/",'CFR - XML import'!$A88,1)-SEARCH("&gt;",'CFR - XML import'!$A88,1)-2)))</f>
        <v>0</v>
      </c>
      <c r="BL94" s="140">
        <f>IF(ISERROR(FIND(BL$3,'CFR - XML import'!$A88)),0,VALUE(MID('CFR - XML import'!$A88,SEARCH("&gt;",'CFR - XML import'!$A88,1)+1,SEARCH("/",'CFR - XML import'!$A88,1)-SEARCH("&gt;",'CFR - XML import'!$A88,1)-2)))</f>
        <v>0</v>
      </c>
      <c r="BM94" s="140">
        <f>IF(ISERROR(FIND(BM$3,'CFR - XML import'!$A88)),0,VALUE(MID('CFR - XML import'!$A88,SEARCH("&gt;",'CFR - XML import'!$A88,1)+1,SEARCH("/",'CFR - XML import'!$A88,1)-SEARCH("&gt;",'CFR - XML import'!$A88,1)-2)))</f>
        <v>4777.7</v>
      </c>
      <c r="BN94" s="140">
        <f>IF(ISERROR(FIND(BN$3,'CFR - XML import'!$A88)),0,VALUE(MID('CFR - XML import'!$A88,SEARCH("&gt;",'CFR - XML import'!$A88,1)+1,SEARCH("/",'CFR - XML import'!$A88,1)-SEARCH("&gt;",'CFR - XML import'!$A88,1)-2)))</f>
        <v>0</v>
      </c>
      <c r="BO94" s="140">
        <f>IF(ISERROR(FIND(BO$3,'CFR - XML import'!$A88)),0,VALUE(MID('CFR - XML import'!$A88,SEARCH("&gt;",'CFR - XML import'!$A88,1)+1,SEARCH("/",'CFR - XML import'!$A88,1)-SEARCH("&gt;",'CFR - XML import'!$A88,1)-2)))</f>
        <v>0</v>
      </c>
      <c r="BP94" s="140">
        <f>IF(ISERROR(FIND(BP$3,'CFR - XML import'!$A88)),0,VALUE(MID('CFR - XML import'!$A88,SEARCH("&gt;",'CFR - XML import'!$A88,1)+1,SEARCH("/",'CFR - XML import'!$A88,1)-SEARCH("&gt;",'CFR - XML import'!$A88,1)-2)))</f>
        <v>0</v>
      </c>
      <c r="BQ94" s="140">
        <f>IF(ISERROR(FIND(BQ$3,'CFR - XML import'!$A88)),0,VALUE(MID('CFR - XML import'!$A88,SEARCH("&gt;",'CFR - XML import'!$A88,1)+1,SEARCH("/",'CFR - XML import'!$A88,1)-SEARCH("&gt;",'CFR - XML import'!$A88,1)-2)))</f>
        <v>0</v>
      </c>
      <c r="BR94" s="140">
        <f>IF(ISERROR(FIND(BR$3,'CFR - XML import'!$A88)),0,VALUE(MID('CFR - XML import'!$A88,SEARCH("&gt;",'CFR - XML import'!$A88,1)+1,SEARCH("/",'CFR - XML import'!$A88,1)-SEARCH("&gt;",'CFR - XML import'!$A88,1)-2)))</f>
        <v>0</v>
      </c>
      <c r="BS94" s="140">
        <f>IF(ISERROR(FIND(BS$3,'CFR - XML import'!$A88)),0,VALUE(MID('CFR - XML import'!$A88,SEARCH("&gt;",'CFR - XML import'!$A88,1)+1,SEARCH("/",'CFR - XML import'!$A88,1)-SEARCH("&gt;",'CFR - XML import'!$A88,1)-2)))</f>
        <v>0</v>
      </c>
      <c r="BT94" s="140">
        <f>IF(ISERROR(FIND(BT$3,'CFR - XML import'!$A88)),0,VALUE(MID('CFR - XML import'!$A88,SEARCH("&gt;",'CFR - XML import'!$A88,1)+1,SEARCH("/",'CFR - XML import'!$A88,1)-SEARCH("&gt;",'CFR - XML import'!$A88,1)-2)))</f>
        <v>0</v>
      </c>
      <c r="BU94" s="140">
        <f>IF(ISERROR(FIND(BU$3,'CFR - XML import'!$A88)),0,VALUE(MID('CFR - XML import'!$A88,SEARCH("&gt;",'CFR - XML import'!$A88,1)+1,SEARCH("/",'CFR - XML import'!$A88,1)-SEARCH("&gt;",'CFR - XML import'!$A88,1)-2)))</f>
        <v>0</v>
      </c>
      <c r="BV94" s="140">
        <f>IF(ISERROR(FIND(BV$3,'CFR - XML import'!$A88)),0,VALUE(MID('CFR - XML import'!$A88,SEARCH("&gt;",'CFR - XML import'!$A88,1)+1,SEARCH("/",'CFR - XML import'!$A88,1)-SEARCH("&gt;",'CFR - XML import'!$A88,1)-2)))</f>
        <v>0</v>
      </c>
      <c r="BW94" s="140">
        <f>IF(ISERROR(FIND(BW$3,'CFR - XML import'!$A88)),0,VALUE(MID('CFR - XML import'!$A88,SEARCH("&gt;",'CFR - XML import'!$A88,1)+1,SEARCH("/",'CFR - XML import'!$A88,1)-SEARCH("&gt;",'CFR - XML import'!$A88,1)-2)))</f>
        <v>0</v>
      </c>
      <c r="BX94" s="140">
        <f>IF(ISERROR(FIND(BX$3,'CFR - XML import'!$A88)),0,VALUE(MID('CFR - XML import'!$A88,SEARCH("&gt;",'CFR - XML import'!$A88,1)+1,SEARCH("/",'CFR - XML import'!$A88,1)-SEARCH("&gt;",'CFR - XML import'!$A88,1)-2)))</f>
        <v>0</v>
      </c>
      <c r="BY94" s="140">
        <f>IF(ISERROR(FIND(BY$3,'CFR - XML import'!$A88)),0,VALUE(MID('CFR - XML import'!$A88,SEARCH("&gt;",'CFR - XML import'!$A88,1)+1,SEARCH("/",'CFR - XML import'!$A88,1)-SEARCH("&gt;",'CFR - XML import'!$A88,1)-2)))</f>
        <v>0</v>
      </c>
      <c r="BZ94" s="140">
        <f>IF(ISERROR(FIND(BZ$3,'CFR - XML import'!$A88)),0,VALUE(MID('CFR - XML import'!$A88,SEARCH("&gt;",'CFR - XML import'!$A88,1)+1,SEARCH("/",'CFR - XML import'!$A88,1)-SEARCH("&gt;",'CFR - XML import'!$A88,1)-2)))</f>
        <v>0</v>
      </c>
      <c r="CG94" s="142">
        <f>IF(ISERROR(IF(MID('CFR - XML import'!$A88,LEN($CF$4)+5,LEN('CFR - XML import'!$A88)-(2*LEN($CF$4)+5))="RMMS",1,IF(MID('CFR - XML import'!$A88,LEN("    &lt;InputSystem&gt;")+1,LEN('CFR - XML import'!$A88)-(LEN("    &lt;InputSystem&gt;")+LEN($CF$4)+1))="SIMS",2,0))),0,IF(MID('CFR - XML import'!$A88,LEN($CF$4)+5,LEN('CFR - XML import'!$A88)-(2*LEN($CF$4)+5))="RMMS",1,IF(MID('CFR - XML import'!$A88,LEN("    &lt;InputSystem&gt;")+1,LEN('CFR - XML import'!$A88)-(LEN("    &lt;InputSystem&gt;")+LEN($CF$4)+1))="SIMS",2,0)))</f>
        <v>0</v>
      </c>
      <c r="CH94" s="140">
        <f>IF(ISERROR(FIND(CH$3,'CFR - XML import'!$A88)),0,MID('CFR - XML import'!$A88,SEARCH("&gt;",'CFR - XML import'!$A88,1)+1,SEARCH("/",'CFR - XML import'!$A88,1)-SEARCH("&gt;",'CFR - XML import'!$A88,1)-2))</f>
        <v>0</v>
      </c>
      <c r="CI94" s="140">
        <f>IF(ISERROR(FIND(CI$3,'CFR - XML import'!$A88)),0,MID('CFR - XML import'!$A88,SEARCH("&gt;",'CFR - XML import'!$A88,1)+1,SEARCH("/",'CFR - XML import'!$A88,1)-SEARCH("&gt;",'CFR - XML import'!$A88,1)-2))</f>
        <v>0</v>
      </c>
      <c r="CJ94" s="140">
        <f>IF(ISERROR(FIND(CJ$3,'CFR - XML import'!$A88)),0,MID('CFR - XML import'!$A88,SEARCH("&gt;",'CFR - XML import'!$A88,1)+1,SEARCH("/",'CFR - XML import'!$A88,1)-SEARCH("&gt;",'CFR - XML import'!$A88,1)-2))</f>
        <v>0</v>
      </c>
      <c r="CK94" s="140">
        <f>IF(ISERROR(FIND(CK$3,'CFR - XML import'!$A88)),0,MID('CFR - XML import'!$A88,SEARCH("&gt;",'CFR - XML import'!$A88,1)+1,SEARCH("/",'CFR - XML import'!$A88,1)-SEARCH("&gt;",'CFR - XML import'!$A88,1)-2))</f>
        <v>0</v>
      </c>
      <c r="CL94" s="140">
        <f>IF(ISERROR(FIND(CL$3,'CFR - XML import'!$A88)),0,MID('CFR - XML import'!$A88,SEARCH("&gt;",'CFR - XML import'!$A88,1)+1,SEARCH("/",'CFR - XML import'!$A88,1)-SEARCH("&gt;",'CFR - XML import'!$A88,1)-2))</f>
        <v>0</v>
      </c>
      <c r="CM94" s="140">
        <f>IF(ISERROR(FIND(CM$3,'CFR - XML import'!$A88)),0,MID('CFR - XML import'!$A88,SEARCH("&gt;",'CFR - XML import'!$A88,1)+1,SEARCH("/",'CFR - XML import'!$A88,1)-SEARCH("&gt;",'CFR - XML import'!$A88,1)-2))</f>
        <v>0</v>
      </c>
    </row>
    <row r="95" spans="1:91" x14ac:dyDescent="0.2">
      <c r="A95" s="139" t="str">
        <f>IF(AND('CFR - XML import'!A89&lt;&gt;"",LEFT('CFR - XML import'!A89,1)&lt;&gt;"&lt;",LEFT('CFR - XML import'!A89,3)&lt;&gt;"  &lt;",LEFT('CFR - XML import'!A89,5)&lt;&gt;"    &lt;",LEFT('CFR - XML import'!A89,7)&lt;&gt;"      &lt;",LEFT('CFR - XML import'!A89,9)&lt;&gt;"        &lt;",$B$1="SIMS"),'CFR - XML import'!A89,IF(AND(LEFT('CFR - XML import'!A89,9)="&lt;Details&gt;",$B$1="RM"),'CFR - XML import'!A89,""))</f>
        <v/>
      </c>
      <c r="B95" s="140">
        <f>IF(ISERROR(FIND(B$3,'CFR - XML import'!$A89)),0,VALUE(MID('CFR - XML import'!$A89,SEARCH("&gt;",'CFR - XML import'!$A89,1)+1,SEARCH("/",'CFR - XML import'!$A89,1)-SEARCH("&gt;",'CFR - XML import'!$A89,1)-2)))</f>
        <v>0</v>
      </c>
      <c r="D95" s="140">
        <f>IF(ISERROR(FIND(D$3,'CFR - XML import'!$A89)),0,MID('CFR - XML import'!$A89,SEARCH("&gt;",'CFR - XML import'!$A89,1)+1,SEARCH("/",'CFR - XML import'!$A89,1)-SEARCH("&gt;",'CFR - XML import'!$A89,1)-2))</f>
        <v>0</v>
      </c>
      <c r="E95" s="140">
        <f>IF(ISERROR(FIND(E$3,'CFR - XML import'!$A89)),0,MID('CFR - XML import'!$A89,SEARCH("&gt;",'CFR - XML import'!$A89,1)+1,SEARCH("/",'CFR - XML import'!$A89,1)-SEARCH("&gt;",'CFR - XML import'!$A89,1)-2))</f>
        <v>0</v>
      </c>
      <c r="F95" s="141">
        <f>IF($B$1="SIMS",IF(ISERROR(FIND(F$3,'CFR - XML import'!$A89)),0,VALUE(MID('CFR - XML import'!$A89,15,10))),IF(ISERROR(FIND(F$3,'CFR - XML import'!$A89)),0,VALUE(MID('CFR - XML import'!$A89,15,10))))</f>
        <v>0</v>
      </c>
      <c r="G95" s="140">
        <f>IF(ISERROR(FIND(G$3,'CFR - XML import'!$A89)),0,VALUE(MID('CFR - XML import'!$A89,SEARCH("&gt;",'CFR - XML import'!$A89,1)+1,SEARCH("/",'CFR - XML import'!$A89,1)-SEARCH("&gt;",'CFR - XML import'!$A89,1)-2)))</f>
        <v>0</v>
      </c>
      <c r="H95" s="140">
        <f>IF(ISERROR(FIND(H$3,'CFR - XML import'!$A89)),0,VALUE(MID('CFR - XML import'!$A89,SEARCH("&gt;",'CFR - XML import'!$A89,1)+1,SEARCH("/",'CFR - XML import'!$A89,1)-SEARCH("&gt;",'CFR - XML import'!$A89,1)-2)))</f>
        <v>0</v>
      </c>
      <c r="I95" s="140">
        <f>IF(ISERROR(FIND(I$3,'CFR - XML import'!$A89)),0,VALUE(MID('CFR - XML import'!$A89,SEARCH("&gt;",'CFR - XML import'!$A89,1)+1,SEARCH("/",'CFR - XML import'!$A89,1)-SEARCH("&gt;",'CFR - XML import'!$A89,1)-2)))</f>
        <v>0</v>
      </c>
      <c r="J95" s="140">
        <f>IF(ISERROR(FIND(J$3,'CFR - XML import'!$A89)),0,VALUE(MID('CFR - XML import'!$A89,SEARCH("&gt;",'CFR - XML import'!$A89,1)+1,SEARCH("/",'CFR - XML import'!$A89,1)-SEARCH("&gt;",'CFR - XML import'!$A89,1)-2)))</f>
        <v>0</v>
      </c>
      <c r="K95" s="140">
        <f>IF(ISERROR(FIND(K$3,'CFR - XML import'!$A89)),0,VALUE(MID('CFR - XML import'!$A89,SEARCH("&gt;",'CFR - XML import'!$A89,1)+1,SEARCH("/",'CFR - XML import'!$A89,1)-SEARCH("&gt;",'CFR - XML import'!$A89,1)-2)))</f>
        <v>0</v>
      </c>
      <c r="L95" s="140">
        <f>IF(ISERROR(FIND(L$3,'CFR - XML import'!$A89)),0,VALUE(MID('CFR - XML import'!$A89,SEARCH("&gt;",'CFR - XML import'!$A89,1)+1,SEARCH("/",'CFR - XML import'!$A89,1)-SEARCH("&gt;",'CFR - XML import'!$A89,1)-2)))</f>
        <v>0</v>
      </c>
      <c r="M95" s="140">
        <f>IF(ISERROR(FIND(M$3,'CFR - XML import'!$A89)),0,VALUE(MID('CFR - XML import'!$A89,SEARCH("&gt;",'CFR - XML import'!$A89,1)+1,SEARCH("/",'CFR - XML import'!$A89,1)-SEARCH("&gt;",'CFR - XML import'!$A89,1)-2)))</f>
        <v>0</v>
      </c>
      <c r="N95" s="140">
        <f>IF(ISERROR(FIND(N$3,'CFR - XML import'!$A89)),0,VALUE(MID('CFR - XML import'!$A89,SEARCH("&gt;",'CFR - XML import'!$A89,1)+1,SEARCH("/",'CFR - XML import'!$A89,1)-SEARCH("&gt;",'CFR - XML import'!$A89,1)-2)))</f>
        <v>0</v>
      </c>
      <c r="O95" s="140">
        <f>IF(ISERROR(FIND(O$3,'CFR - XML import'!$A89)),0,VALUE(MID('CFR - XML import'!$A89,SEARCH("&gt;",'CFR - XML import'!$A89,1)+1,SEARCH("/",'CFR - XML import'!$A89,1)-SEARCH("&gt;",'CFR - XML import'!$A89,1)-2)))</f>
        <v>0</v>
      </c>
      <c r="P95" s="140">
        <f>IF(ISERROR(FIND(P$3,'CFR - XML import'!$A89)),0,VALUE(MID('CFR - XML import'!$A89,SEARCH("&gt;",'CFR - XML import'!$A89,1)+1,SEARCH("/",'CFR - XML import'!$A89,1)-SEARCH("&gt;",'CFR - XML import'!$A89,1)-2)))</f>
        <v>0</v>
      </c>
      <c r="Q95" s="140">
        <f>IF(ISERROR(FIND(Q$3,'CFR - XML import'!$A89)),0,VALUE(MID('CFR - XML import'!$A89,SEARCH("&gt;",'CFR - XML import'!$A89,1)+1,SEARCH("/",'CFR - XML import'!$A89,1)-SEARCH("&gt;",'CFR - XML import'!$A89,1)-2)))</f>
        <v>0</v>
      </c>
      <c r="R95" s="140">
        <f>IF(ISERROR(FIND(R$3,'CFR - XML import'!$A89)),0,VALUE(MID('CFR - XML import'!$A89,SEARCH("&gt;",'CFR - XML import'!$A89,1)+1,SEARCH("/",'CFR - XML import'!$A89,1)-SEARCH("&gt;",'CFR - XML import'!$A89,1)-2)))</f>
        <v>0</v>
      </c>
      <c r="S95" s="140">
        <f>IF(ISERROR(FIND(S$3,'CFR - XML import'!$A89)),0,VALUE(MID('CFR - XML import'!$A89,SEARCH("&gt;",'CFR - XML import'!$A89,1)+1,SEARCH("/",'CFR - XML import'!$A89,1)-SEARCH("&gt;",'CFR - XML import'!$A89,1)-2)))</f>
        <v>0</v>
      </c>
      <c r="T95" s="140">
        <f>IF(ISERROR(FIND(T$3,'CFR - XML import'!$A89)),0,VALUE(MID('CFR - XML import'!$A89,SEARCH("&gt;",'CFR - XML import'!$A89,1)+1,SEARCH("/",'CFR - XML import'!$A89,1)-SEARCH("&gt;",'CFR - XML import'!$A89,1)-2)))</f>
        <v>0</v>
      </c>
      <c r="U95" s="140">
        <f>IF(ISERROR(FIND(U$3,'CFR - XML import'!$A89)),0,VALUE(MID('CFR - XML import'!$A89,SEARCH("&gt;",'CFR - XML import'!$A89,1)+1,SEARCH("/",'CFR - XML import'!$A89,1)-SEARCH("&gt;",'CFR - XML import'!$A89,1)-2)))</f>
        <v>0</v>
      </c>
      <c r="V95" s="140">
        <f>IF(ISERROR(FIND(V$3,'CFR - XML import'!$A89)),0,VALUE(MID('CFR - XML import'!$A89,SEARCH("&gt;",'CFR - XML import'!$A89,1)+1,SEARCH("/",'CFR - XML import'!$A89,1)-SEARCH("&gt;",'CFR - XML import'!$A89,1)-2)))</f>
        <v>0</v>
      </c>
      <c r="W95" s="140">
        <f>IF(ISERROR(FIND(W$3,'CFR - XML import'!$A89)),0,VALUE(MID('CFR - XML import'!$A89,SEARCH("&gt;",'CFR - XML import'!$A89,1)+1,SEARCH("/",'CFR - XML import'!$A89,1)-SEARCH("&gt;",'CFR - XML import'!$A89,1)-2)))</f>
        <v>0</v>
      </c>
      <c r="X95" s="140"/>
      <c r="Y95" s="140">
        <f>IF(ISERROR(FIND(Y$3,'CFR - XML import'!$A89)),0,VALUE(MID('CFR - XML import'!$A89,SEARCH("&gt;",'CFR - XML import'!$A89,1)+1,SEARCH("/",'CFR - XML import'!$A89,1)-SEARCH("&gt;",'CFR - XML import'!$A89,1)-2)))</f>
        <v>0</v>
      </c>
      <c r="Z95" s="140">
        <f>IF(ISERROR(FIND(Z$3,'CFR - XML import'!$A89)),0,VALUE(MID('CFR - XML import'!$A89,SEARCH("&gt;",'CFR - XML import'!$A89,1)+1,SEARCH("/",'CFR - XML import'!$A89,1)-SEARCH("&gt;",'CFR - XML import'!$A89,1)-2)))</f>
        <v>0</v>
      </c>
      <c r="AA95" s="140">
        <f>IF(ISERROR(FIND(AA$3,'CFR - XML import'!$A89)),0,VALUE(MID('CFR - XML import'!$A89,SEARCH("&gt;",'CFR - XML import'!$A89,1)+1,SEARCH("/",'CFR - XML import'!$A89,1)-SEARCH("&gt;",'CFR - XML import'!$A89,1)-2)))</f>
        <v>0</v>
      </c>
      <c r="AB95" s="140">
        <f>IF(ISERROR(FIND(AB$3,'CFR - XML import'!$A89)),0,VALUE(MID('CFR - XML import'!$A89,SEARCH("&gt;",'CFR - XML import'!$A89,1)+1,SEARCH("/",'CFR - XML import'!$A89,1)-SEARCH("&gt;",'CFR - XML import'!$A89,1)-2)))</f>
        <v>0</v>
      </c>
      <c r="AC95" s="140">
        <f>IF(ISERROR(FIND(AC$3,'CFR - XML import'!$A89)),0,VALUE(MID('CFR - XML import'!$A89,SEARCH("&gt;",'CFR - XML import'!$A89,1)+1,SEARCH("/",'CFR - XML import'!$A89,1)-SEARCH("&gt;",'CFR - XML import'!$A89,1)-2)))</f>
        <v>0</v>
      </c>
      <c r="AD95" s="140">
        <f>IF(ISERROR(FIND(AD$3,'CFR - XML import'!$A89)),0,VALUE(MID('CFR - XML import'!$A89,SEARCH("&gt;",'CFR - XML import'!$A89,1)+1,SEARCH("/",'CFR - XML import'!$A89,1)-SEARCH("&gt;",'CFR - XML import'!$A89,1)-2)))</f>
        <v>0</v>
      </c>
      <c r="AE95" s="140">
        <f>IF(ISERROR(FIND(AE$3,'CFR - XML import'!$A89)),0,VALUE(MID('CFR - XML import'!$A89,SEARCH("&gt;",'CFR - XML import'!$A89,1)+1,SEARCH("/",'CFR - XML import'!$A89,1)-SEARCH("&gt;",'CFR - XML import'!$A89,1)-2)))</f>
        <v>0</v>
      </c>
      <c r="AF95" s="140">
        <f>IF(ISERROR(FIND(AF$3,'CFR - XML import'!$A89)),0,VALUE(MID('CFR - XML import'!$A89,SEARCH("&gt;",'CFR - XML import'!$A89,1)+1,SEARCH("/",'CFR - XML import'!$A89,1)-SEARCH("&gt;",'CFR - XML import'!$A89,1)-2)))</f>
        <v>0</v>
      </c>
      <c r="AG95" s="140">
        <f>IF(ISERROR(FIND(AG$3,'CFR - XML import'!$A89)),0,VALUE(MID('CFR - XML import'!$A89,SEARCH("&gt;",'CFR - XML import'!$A89,1)+1,SEARCH("/",'CFR - XML import'!$A89,1)-SEARCH("&gt;",'CFR - XML import'!$A89,1)-2)))</f>
        <v>0</v>
      </c>
      <c r="AH95" s="140">
        <f>IF(ISERROR(FIND(AH$3,'CFR - XML import'!$A89)),0,VALUE(MID('CFR - XML import'!$A89,SEARCH("&gt;",'CFR - XML import'!$A89,1)+1,SEARCH("/",'CFR - XML import'!$A89,1)-SEARCH("&gt;",'CFR - XML import'!$A89,1)-2)))</f>
        <v>0</v>
      </c>
      <c r="AI95" s="140">
        <f>IF(ISERROR(FIND(AI$3,'CFR - XML import'!$A89)),0,VALUE(MID('CFR - XML import'!$A89,SEARCH("&gt;",'CFR - XML import'!$A89,1)+1,SEARCH("/",'CFR - XML import'!$A89,1)-SEARCH("&gt;",'CFR - XML import'!$A89,1)-2)))</f>
        <v>0</v>
      </c>
      <c r="AJ95" s="140">
        <f>IF(ISERROR(FIND(AJ$3,'CFR - XML import'!$A89)),0,VALUE(MID('CFR - XML import'!$A89,SEARCH("&gt;",'CFR - XML import'!$A89,1)+1,SEARCH("/",'CFR - XML import'!$A89,1)-SEARCH("&gt;",'CFR - XML import'!$A89,1)-2)))</f>
        <v>0</v>
      </c>
      <c r="AK95" s="140">
        <f>IF(ISERROR(FIND(AK$3,'CFR - XML import'!$A89)),0,VALUE(MID('CFR - XML import'!$A89,SEARCH("&gt;",'CFR - XML import'!$A89,1)+1,SEARCH("/",'CFR - XML import'!$A89,1)-SEARCH("&gt;",'CFR - XML import'!$A89,1)-2)))</f>
        <v>0</v>
      </c>
      <c r="AL95" s="140">
        <f>IF(ISERROR(FIND(AL$3,'CFR - XML import'!$A89)),0,VALUE(MID('CFR - XML import'!$A89,SEARCH("&gt;",'CFR - XML import'!$A89,1)+1,SEARCH("/",'CFR - XML import'!$A89,1)-SEARCH("&gt;",'CFR - XML import'!$A89,1)-2)))</f>
        <v>0</v>
      </c>
      <c r="AM95" s="140">
        <f>IF(ISERROR(FIND(AM$3,'CFR - XML import'!$A89)),0,VALUE(MID('CFR - XML import'!$A89,SEARCH("&gt;",'CFR - XML import'!$A89,1)+1,SEARCH("/",'CFR - XML import'!$A89,1)-SEARCH("&gt;",'CFR - XML import'!$A89,1)-2)))</f>
        <v>0</v>
      </c>
      <c r="AN95" s="140">
        <f>IF(ISERROR(FIND(AN$3,'CFR - XML import'!$A89)),0,VALUE(MID('CFR - XML import'!$A89,SEARCH("&gt;",'CFR - XML import'!$A89,1)+1,SEARCH("/",'CFR - XML import'!$A89,1)-SEARCH("&gt;",'CFR - XML import'!$A89,1)-2)))</f>
        <v>0</v>
      </c>
      <c r="AO95" s="140">
        <f>IF(ISERROR(FIND(AO$3,'CFR - XML import'!$A89)),0,VALUE(MID('CFR - XML import'!$A89,SEARCH("&gt;",'CFR - XML import'!$A89,1)+1,SEARCH("/",'CFR - XML import'!$A89,1)-SEARCH("&gt;",'CFR - XML import'!$A89,1)-2)))</f>
        <v>0</v>
      </c>
      <c r="AP95" s="140">
        <f>IF(ISERROR(FIND(AP$3,'CFR - XML import'!$A89)),0,VALUE(MID('CFR - XML import'!$A89,SEARCH("&gt;",'CFR - XML import'!$A89,1)+1,SEARCH("/",'CFR - XML import'!$A89,1)-SEARCH("&gt;",'CFR - XML import'!$A89,1)-2)))</f>
        <v>0</v>
      </c>
      <c r="AQ95" s="140">
        <f>IF(ISERROR(FIND(AQ$3,'CFR - XML import'!$A89)),0,VALUE(MID('CFR - XML import'!$A89,SEARCH("&gt;",'CFR - XML import'!$A89,1)+1,SEARCH("/",'CFR - XML import'!$A89,1)-SEARCH("&gt;",'CFR - XML import'!$A89,1)-2)))</f>
        <v>0</v>
      </c>
      <c r="AR95" s="140">
        <f>IF(ISERROR(FIND(AR$3,'CFR - XML import'!$A89)),0,VALUE(MID('CFR - XML import'!$A89,SEARCH("&gt;",'CFR - XML import'!$A89,1)+1,SEARCH("/",'CFR - XML import'!$A89,1)-SEARCH("&gt;",'CFR - XML import'!$A89,1)-2)))</f>
        <v>0</v>
      </c>
      <c r="AS95" s="140">
        <f>IF(ISERROR(FIND(AS$3,'CFR - XML import'!$A89)),0,VALUE(MID('CFR - XML import'!$A89,SEARCH("&gt;",'CFR - XML import'!$A89,1)+1,SEARCH("/",'CFR - XML import'!$A89,1)-SEARCH("&gt;",'CFR - XML import'!$A89,1)-2)))</f>
        <v>0</v>
      </c>
      <c r="AT95" s="140">
        <f>IF(ISERROR(FIND(AT$3,'CFR - XML import'!$A89)),0,VALUE(MID('CFR - XML import'!$A89,SEARCH("&gt;",'CFR - XML import'!$A89,1)+1,SEARCH("/",'CFR - XML import'!$A89,1)-SEARCH("&gt;",'CFR - XML import'!$A89,1)-2)))</f>
        <v>0</v>
      </c>
      <c r="AU95" s="140">
        <f>IF(ISERROR(FIND(AU$3,'CFR - XML import'!$A89)),0,VALUE(MID('CFR - XML import'!$A89,SEARCH("&gt;",'CFR - XML import'!$A89,1)+1,SEARCH("/",'CFR - XML import'!$A89,1)-SEARCH("&gt;",'CFR - XML import'!$A89,1)-2)))</f>
        <v>0</v>
      </c>
      <c r="AV95" s="140">
        <f>IF(ISERROR(FIND(AV$3,'CFR - XML import'!$A89)),0,VALUE(MID('CFR - XML import'!$A89,SEARCH("&gt;",'CFR - XML import'!$A89,1)+1,SEARCH("/",'CFR - XML import'!$A89,1)-SEARCH("&gt;",'CFR - XML import'!$A89,1)-2)))</f>
        <v>0</v>
      </c>
      <c r="AW95" s="140">
        <f>IF(ISERROR(FIND(AW$3,'CFR - XML import'!$A89)),0,VALUE(MID('CFR - XML import'!$A89,SEARCH("&gt;",'CFR - XML import'!$A89,1)+1,SEARCH("/",'CFR - XML import'!$A89,1)-SEARCH("&gt;",'CFR - XML import'!$A89,1)-2)))</f>
        <v>0</v>
      </c>
      <c r="AX95" s="140">
        <f>IF(ISERROR(FIND(AX$3,'CFR - XML import'!$A89)),0,VALUE(MID('CFR - XML import'!$A89,SEARCH("&gt;",'CFR - XML import'!$A89,1)+1,SEARCH("/",'CFR - XML import'!$A89,1)-SEARCH("&gt;",'CFR - XML import'!$A89,1)-2)))</f>
        <v>0</v>
      </c>
      <c r="AY95" s="140">
        <f>IF(ISERROR(FIND(AY$3,'CFR - XML import'!$A89)),0,VALUE(MID('CFR - XML import'!$A89,SEARCH("&gt;",'CFR - XML import'!$A89,1)+1,SEARCH("/",'CFR - XML import'!$A89,1)-SEARCH("&gt;",'CFR - XML import'!$A89,1)-2)))</f>
        <v>0</v>
      </c>
      <c r="AZ95" s="140">
        <f>IF(ISERROR(FIND(AZ$3,'CFR - XML import'!$A89)),0,VALUE(MID('CFR - XML import'!$A89,SEARCH("&gt;",'CFR - XML import'!$A89,1)+1,SEARCH("/",'CFR - XML import'!$A89,1)-SEARCH("&gt;",'CFR - XML import'!$A89,1)-2)))</f>
        <v>0</v>
      </c>
      <c r="BA95" s="140">
        <f>IF(ISERROR(FIND(BA$3,'CFR - XML import'!$A89)),0,VALUE(MID('CFR - XML import'!$A89,SEARCH("&gt;",'CFR - XML import'!$A89,1)+1,SEARCH("/",'CFR - XML import'!$A89,1)-SEARCH("&gt;",'CFR - XML import'!$A89,1)-2)))</f>
        <v>0</v>
      </c>
      <c r="BB95" s="140">
        <f>IF(ISERROR(FIND(BB$3,'CFR - XML import'!$A89)),0,VALUE(MID('CFR - XML import'!$A89,SEARCH("&gt;",'CFR - XML import'!$A89,1)+1,SEARCH("/",'CFR - XML import'!$A89,1)-SEARCH("&gt;",'CFR - XML import'!$A89,1)-2)))</f>
        <v>0</v>
      </c>
      <c r="BC95" s="140">
        <f>IF(ISERROR(FIND(BC$3,'CFR - XML import'!$A89)),0,VALUE(MID('CFR - XML import'!$A89,SEARCH("&gt;",'CFR - XML import'!$A89,1)+1,SEARCH("/",'CFR - XML import'!$A89,1)-SEARCH("&gt;",'CFR - XML import'!$A89,1)-2)))</f>
        <v>0</v>
      </c>
      <c r="BD95" s="140">
        <f>IF(ISERROR(FIND(BD$3,'CFR - XML import'!$A89)),0,VALUE(MID('CFR - XML import'!$A89,SEARCH("&gt;",'CFR - XML import'!$A89,1)+1,SEARCH("/",'CFR - XML import'!$A89,1)-SEARCH("&gt;",'CFR - XML import'!$A89,1)-2)))</f>
        <v>0</v>
      </c>
      <c r="BE95" s="140">
        <f>IF(ISERROR(FIND(BE$3,'CFR - XML import'!$A89)),0,VALUE(MID('CFR - XML import'!$A89,SEARCH("&gt;",'CFR - XML import'!$A89,1)+1,SEARCH("/",'CFR - XML import'!$A89,1)-SEARCH("&gt;",'CFR - XML import'!$A89,1)-2)))</f>
        <v>0</v>
      </c>
      <c r="BF95" s="140">
        <f>IF(ISERROR(FIND(BF$3,'CFR - XML import'!$A89)),0,VALUE(MID('CFR - XML import'!$A89,SEARCH("&gt;",'CFR - XML import'!$A89,1)+1,SEARCH("/",'CFR - XML import'!$A89,1)-SEARCH("&gt;",'CFR - XML import'!$A89,1)-2)))</f>
        <v>0</v>
      </c>
      <c r="BG95" s="140">
        <f>IF(ISERROR(FIND(BG$3,'CFR - XML import'!$A89)),0,VALUE(MID('CFR - XML import'!$A89,SEARCH("&gt;",'CFR - XML import'!$A89,1)+1,SEARCH("/",'CFR - XML import'!$A89,1)-SEARCH("&gt;",'CFR - XML import'!$A89,1)-2)))</f>
        <v>0</v>
      </c>
      <c r="BH95" s="140">
        <f>IF(ISERROR(FIND(BH$3,'CFR - XML import'!$A89)),0,VALUE(MID('CFR - XML import'!$A89,SEARCH("&gt;",'CFR - XML import'!$A89,1)+1,SEARCH("/",'CFR - XML import'!$A89,1)-SEARCH("&gt;",'CFR - XML import'!$A89,1)-2)))</f>
        <v>0</v>
      </c>
      <c r="BI95" s="140">
        <f>IF(ISERROR(FIND(BI$3,'CFR - XML import'!$A89)),0,VALUE(MID('CFR - XML import'!$A89,SEARCH("&gt;",'CFR - XML import'!$A89,1)+1,SEARCH("/",'CFR - XML import'!$A89,1)-SEARCH("&gt;",'CFR - XML import'!$A89,1)-2)))</f>
        <v>0</v>
      </c>
      <c r="BJ95" s="140">
        <f>IF(ISERROR(FIND(BJ$3,'CFR - XML import'!$A89)),0,VALUE(MID('CFR - XML import'!$A89,SEARCH("&gt;",'CFR - XML import'!$A89,1)+1,SEARCH("/",'CFR - XML import'!$A89,1)-SEARCH("&gt;",'CFR - XML import'!$A89,1)-2)))</f>
        <v>0</v>
      </c>
      <c r="BK95" s="140">
        <f>IF(ISERROR(FIND(BK$3,'CFR - XML import'!$A89)),0,VALUE(MID('CFR - XML import'!$A89,SEARCH("&gt;",'CFR - XML import'!$A89,1)+1,SEARCH("/",'CFR - XML import'!$A89,1)-SEARCH("&gt;",'CFR - XML import'!$A89,1)-2)))</f>
        <v>0</v>
      </c>
      <c r="BL95" s="140">
        <f>IF(ISERROR(FIND(BL$3,'CFR - XML import'!$A89)),0,VALUE(MID('CFR - XML import'!$A89,SEARCH("&gt;",'CFR - XML import'!$A89,1)+1,SEARCH("/",'CFR - XML import'!$A89,1)-SEARCH("&gt;",'CFR - XML import'!$A89,1)-2)))</f>
        <v>0</v>
      </c>
      <c r="BM95" s="140">
        <f>IF(ISERROR(FIND(BM$3,'CFR - XML import'!$A89)),0,VALUE(MID('CFR - XML import'!$A89,SEARCH("&gt;",'CFR - XML import'!$A89,1)+1,SEARCH("/",'CFR - XML import'!$A89,1)-SEARCH("&gt;",'CFR - XML import'!$A89,1)-2)))</f>
        <v>0</v>
      </c>
      <c r="BN95" s="140">
        <f>IF(ISERROR(FIND(BN$3,'CFR - XML import'!$A89)),0,VALUE(MID('CFR - XML import'!$A89,SEARCH("&gt;",'CFR - XML import'!$A89,1)+1,SEARCH("/",'CFR - XML import'!$A89,1)-SEARCH("&gt;",'CFR - XML import'!$A89,1)-2)))</f>
        <v>0</v>
      </c>
      <c r="BO95" s="140">
        <f>IF(ISERROR(FIND(BO$3,'CFR - XML import'!$A89)),0,VALUE(MID('CFR - XML import'!$A89,SEARCH("&gt;",'CFR - XML import'!$A89,1)+1,SEARCH("/",'CFR - XML import'!$A89,1)-SEARCH("&gt;",'CFR - XML import'!$A89,1)-2)))</f>
        <v>0</v>
      </c>
      <c r="BP95" s="140">
        <f>IF(ISERROR(FIND(BP$3,'CFR - XML import'!$A89)),0,VALUE(MID('CFR - XML import'!$A89,SEARCH("&gt;",'CFR - XML import'!$A89,1)+1,SEARCH("/",'CFR - XML import'!$A89,1)-SEARCH("&gt;",'CFR - XML import'!$A89,1)-2)))</f>
        <v>0</v>
      </c>
      <c r="BQ95" s="140">
        <f>IF(ISERROR(FIND(BQ$3,'CFR - XML import'!$A89)),0,VALUE(MID('CFR - XML import'!$A89,SEARCH("&gt;",'CFR - XML import'!$A89,1)+1,SEARCH("/",'CFR - XML import'!$A89,1)-SEARCH("&gt;",'CFR - XML import'!$A89,1)-2)))</f>
        <v>0</v>
      </c>
      <c r="BR95" s="140">
        <f>IF(ISERROR(FIND(BR$3,'CFR - XML import'!$A89)),0,VALUE(MID('CFR - XML import'!$A89,SEARCH("&gt;",'CFR - XML import'!$A89,1)+1,SEARCH("/",'CFR - XML import'!$A89,1)-SEARCH("&gt;",'CFR - XML import'!$A89,1)-2)))</f>
        <v>0</v>
      </c>
      <c r="BS95" s="140">
        <f>IF(ISERROR(FIND(BS$3,'CFR - XML import'!$A89)),0,VALUE(MID('CFR - XML import'!$A89,SEARCH("&gt;",'CFR - XML import'!$A89,1)+1,SEARCH("/",'CFR - XML import'!$A89,1)-SEARCH("&gt;",'CFR - XML import'!$A89,1)-2)))</f>
        <v>0</v>
      </c>
      <c r="BT95" s="140">
        <f>IF(ISERROR(FIND(BT$3,'CFR - XML import'!$A89)),0,VALUE(MID('CFR - XML import'!$A89,SEARCH("&gt;",'CFR - XML import'!$A89,1)+1,SEARCH("/",'CFR - XML import'!$A89,1)-SEARCH("&gt;",'CFR - XML import'!$A89,1)-2)))</f>
        <v>0</v>
      </c>
      <c r="BU95" s="140">
        <f>IF(ISERROR(FIND(BU$3,'CFR - XML import'!$A89)),0,VALUE(MID('CFR - XML import'!$A89,SEARCH("&gt;",'CFR - XML import'!$A89,1)+1,SEARCH("/",'CFR - XML import'!$A89,1)-SEARCH("&gt;",'CFR - XML import'!$A89,1)-2)))</f>
        <v>0</v>
      </c>
      <c r="BV95" s="140">
        <f>IF(ISERROR(FIND(BV$3,'CFR - XML import'!$A89)),0,VALUE(MID('CFR - XML import'!$A89,SEARCH("&gt;",'CFR - XML import'!$A89,1)+1,SEARCH("/",'CFR - XML import'!$A89,1)-SEARCH("&gt;",'CFR - XML import'!$A89,1)-2)))</f>
        <v>0</v>
      </c>
      <c r="BW95" s="140">
        <f>IF(ISERROR(FIND(BW$3,'CFR - XML import'!$A89)),0,VALUE(MID('CFR - XML import'!$A89,SEARCH("&gt;",'CFR - XML import'!$A89,1)+1,SEARCH("/",'CFR - XML import'!$A89,1)-SEARCH("&gt;",'CFR - XML import'!$A89,1)-2)))</f>
        <v>0</v>
      </c>
      <c r="BX95" s="140">
        <f>IF(ISERROR(FIND(BX$3,'CFR - XML import'!$A89)),0,VALUE(MID('CFR - XML import'!$A89,SEARCH("&gt;",'CFR - XML import'!$A89,1)+1,SEARCH("/",'CFR - XML import'!$A89,1)-SEARCH("&gt;",'CFR - XML import'!$A89,1)-2)))</f>
        <v>0</v>
      </c>
      <c r="BY95" s="140">
        <f>IF(ISERROR(FIND(BY$3,'CFR - XML import'!$A89)),0,VALUE(MID('CFR - XML import'!$A89,SEARCH("&gt;",'CFR - XML import'!$A89,1)+1,SEARCH("/",'CFR - XML import'!$A89,1)-SEARCH("&gt;",'CFR - XML import'!$A89,1)-2)))</f>
        <v>0</v>
      </c>
      <c r="BZ95" s="140">
        <f>IF(ISERROR(FIND(BZ$3,'CFR - XML import'!$A89)),0,VALUE(MID('CFR - XML import'!$A89,SEARCH("&gt;",'CFR - XML import'!$A89,1)+1,SEARCH("/",'CFR - XML import'!$A89,1)-SEARCH("&gt;",'CFR - XML import'!$A89,1)-2)))</f>
        <v>0</v>
      </c>
      <c r="CG95" s="142">
        <f>IF(ISERROR(IF(MID('CFR - XML import'!$A89,LEN($CF$4)+5,LEN('CFR - XML import'!$A89)-(2*LEN($CF$4)+5))="RMMS",1,IF(MID('CFR - XML import'!$A89,LEN("    &lt;InputSystem&gt;")+1,LEN('CFR - XML import'!$A89)-(LEN("    &lt;InputSystem&gt;")+LEN($CF$4)+1))="SIMS",2,0))),0,IF(MID('CFR - XML import'!$A89,LEN($CF$4)+5,LEN('CFR - XML import'!$A89)-(2*LEN($CF$4)+5))="RMMS",1,IF(MID('CFR - XML import'!$A89,LEN("    &lt;InputSystem&gt;")+1,LEN('CFR - XML import'!$A89)-(LEN("    &lt;InputSystem&gt;")+LEN($CF$4)+1))="SIMS",2,0)))</f>
        <v>0</v>
      </c>
      <c r="CH95" s="140">
        <f>IF(ISERROR(FIND(CH$3,'CFR - XML import'!$A89)),0,MID('CFR - XML import'!$A89,SEARCH("&gt;",'CFR - XML import'!$A89,1)+1,SEARCH("/",'CFR - XML import'!$A89,1)-SEARCH("&gt;",'CFR - XML import'!$A89,1)-2))</f>
        <v>0</v>
      </c>
      <c r="CI95" s="140">
        <f>IF(ISERROR(FIND(CI$3,'CFR - XML import'!$A89)),0,MID('CFR - XML import'!$A89,SEARCH("&gt;",'CFR - XML import'!$A89,1)+1,SEARCH("/",'CFR - XML import'!$A89,1)-SEARCH("&gt;",'CFR - XML import'!$A89,1)-2))</f>
        <v>0</v>
      </c>
      <c r="CJ95" s="140">
        <f>IF(ISERROR(FIND(CJ$3,'CFR - XML import'!$A89)),0,MID('CFR - XML import'!$A89,SEARCH("&gt;",'CFR - XML import'!$A89,1)+1,SEARCH("/",'CFR - XML import'!$A89,1)-SEARCH("&gt;",'CFR - XML import'!$A89,1)-2))</f>
        <v>0</v>
      </c>
      <c r="CK95" s="140">
        <f>IF(ISERROR(FIND(CK$3,'CFR - XML import'!$A89)),0,MID('CFR - XML import'!$A89,SEARCH("&gt;",'CFR - XML import'!$A89,1)+1,SEARCH("/",'CFR - XML import'!$A89,1)-SEARCH("&gt;",'CFR - XML import'!$A89,1)-2))</f>
        <v>0</v>
      </c>
      <c r="CL95" s="140">
        <f>IF(ISERROR(FIND(CL$3,'CFR - XML import'!$A89)),0,MID('CFR - XML import'!$A89,SEARCH("&gt;",'CFR - XML import'!$A89,1)+1,SEARCH("/",'CFR - XML import'!$A89,1)-SEARCH("&gt;",'CFR - XML import'!$A89,1)-2))</f>
        <v>0</v>
      </c>
      <c r="CM95" s="140">
        <f>IF(ISERROR(FIND(CM$3,'CFR - XML import'!$A89)),0,MID('CFR - XML import'!$A89,SEARCH("&gt;",'CFR - XML import'!$A89,1)+1,SEARCH("/",'CFR - XML import'!$A89,1)-SEARCH("&gt;",'CFR - XML import'!$A89,1)-2))</f>
        <v>0</v>
      </c>
    </row>
    <row r="96" spans="1:91" x14ac:dyDescent="0.2">
      <c r="A96" s="139" t="str">
        <f>IF(AND('CFR - XML import'!A90&lt;&gt;"",LEFT('CFR - XML import'!A90,1)&lt;&gt;"&lt;",LEFT('CFR - XML import'!A90,3)&lt;&gt;"  &lt;",LEFT('CFR - XML import'!A90,5)&lt;&gt;"    &lt;",LEFT('CFR - XML import'!A90,7)&lt;&gt;"      &lt;",LEFT('CFR - XML import'!A90,9)&lt;&gt;"        &lt;",$B$1="SIMS"),'CFR - XML import'!A90,IF(AND(LEFT('CFR - XML import'!A90,9)="&lt;Details&gt;",$B$1="RM"),'CFR - XML import'!A90,""))</f>
        <v/>
      </c>
      <c r="B96" s="140">
        <f>IF(ISERROR(FIND(B$3,'CFR - XML import'!$A90)),0,VALUE(MID('CFR - XML import'!$A90,SEARCH("&gt;",'CFR - XML import'!$A90,1)+1,SEARCH("/",'CFR - XML import'!$A90,1)-SEARCH("&gt;",'CFR - XML import'!$A90,1)-2)))</f>
        <v>0</v>
      </c>
      <c r="D96" s="140">
        <f>IF(ISERROR(FIND(D$3,'CFR - XML import'!$A90)),0,MID('CFR - XML import'!$A90,SEARCH("&gt;",'CFR - XML import'!$A90,1)+1,SEARCH("/",'CFR - XML import'!$A90,1)-SEARCH("&gt;",'CFR - XML import'!$A90,1)-2))</f>
        <v>0</v>
      </c>
      <c r="E96" s="140">
        <f>IF(ISERROR(FIND(E$3,'CFR - XML import'!$A90)),0,MID('CFR - XML import'!$A90,SEARCH("&gt;",'CFR - XML import'!$A90,1)+1,SEARCH("/",'CFR - XML import'!$A90,1)-SEARCH("&gt;",'CFR - XML import'!$A90,1)-2))</f>
        <v>0</v>
      </c>
      <c r="F96" s="141">
        <f>IF($B$1="SIMS",IF(ISERROR(FIND(F$3,'CFR - XML import'!$A90)),0,VALUE(MID('CFR - XML import'!$A90,15,10))),IF(ISERROR(FIND(F$3,'CFR - XML import'!$A90)),0,VALUE(MID('CFR - XML import'!$A90,15,10))))</f>
        <v>0</v>
      </c>
      <c r="G96" s="140">
        <f>IF(ISERROR(FIND(G$3,'CFR - XML import'!$A90)),0,VALUE(MID('CFR - XML import'!$A90,SEARCH("&gt;",'CFR - XML import'!$A90,1)+1,SEARCH("/",'CFR - XML import'!$A90,1)-SEARCH("&gt;",'CFR - XML import'!$A90,1)-2)))</f>
        <v>0</v>
      </c>
      <c r="H96" s="140">
        <f>IF(ISERROR(FIND(H$3,'CFR - XML import'!$A90)),0,VALUE(MID('CFR - XML import'!$A90,SEARCH("&gt;",'CFR - XML import'!$A90,1)+1,SEARCH("/",'CFR - XML import'!$A90,1)-SEARCH("&gt;",'CFR - XML import'!$A90,1)-2)))</f>
        <v>0</v>
      </c>
      <c r="I96" s="140">
        <f>IF(ISERROR(FIND(I$3,'CFR - XML import'!$A90)),0,VALUE(MID('CFR - XML import'!$A90,SEARCH("&gt;",'CFR - XML import'!$A90,1)+1,SEARCH("/",'CFR - XML import'!$A90,1)-SEARCH("&gt;",'CFR - XML import'!$A90,1)-2)))</f>
        <v>0</v>
      </c>
      <c r="J96" s="140">
        <f>IF(ISERROR(FIND(J$3,'CFR - XML import'!$A90)),0,VALUE(MID('CFR - XML import'!$A90,SEARCH("&gt;",'CFR - XML import'!$A90,1)+1,SEARCH("/",'CFR - XML import'!$A90,1)-SEARCH("&gt;",'CFR - XML import'!$A90,1)-2)))</f>
        <v>0</v>
      </c>
      <c r="K96" s="140">
        <f>IF(ISERROR(FIND(K$3,'CFR - XML import'!$A90)),0,VALUE(MID('CFR - XML import'!$A90,SEARCH("&gt;",'CFR - XML import'!$A90,1)+1,SEARCH("/",'CFR - XML import'!$A90,1)-SEARCH("&gt;",'CFR - XML import'!$A90,1)-2)))</f>
        <v>0</v>
      </c>
      <c r="L96" s="140">
        <f>IF(ISERROR(FIND(L$3,'CFR - XML import'!$A90)),0,VALUE(MID('CFR - XML import'!$A90,SEARCH("&gt;",'CFR - XML import'!$A90,1)+1,SEARCH("/",'CFR - XML import'!$A90,1)-SEARCH("&gt;",'CFR - XML import'!$A90,1)-2)))</f>
        <v>0</v>
      </c>
      <c r="M96" s="140">
        <f>IF(ISERROR(FIND(M$3,'CFR - XML import'!$A90)),0,VALUE(MID('CFR - XML import'!$A90,SEARCH("&gt;",'CFR - XML import'!$A90,1)+1,SEARCH("/",'CFR - XML import'!$A90,1)-SEARCH("&gt;",'CFR - XML import'!$A90,1)-2)))</f>
        <v>0</v>
      </c>
      <c r="N96" s="140">
        <f>IF(ISERROR(FIND(N$3,'CFR - XML import'!$A90)),0,VALUE(MID('CFR - XML import'!$A90,SEARCH("&gt;",'CFR - XML import'!$A90,1)+1,SEARCH("/",'CFR - XML import'!$A90,1)-SEARCH("&gt;",'CFR - XML import'!$A90,1)-2)))</f>
        <v>0</v>
      </c>
      <c r="O96" s="140">
        <f>IF(ISERROR(FIND(O$3,'CFR - XML import'!$A90)),0,VALUE(MID('CFR - XML import'!$A90,SEARCH("&gt;",'CFR - XML import'!$A90,1)+1,SEARCH("/",'CFR - XML import'!$A90,1)-SEARCH("&gt;",'CFR - XML import'!$A90,1)-2)))</f>
        <v>0</v>
      </c>
      <c r="P96" s="140">
        <f>IF(ISERROR(FIND(P$3,'CFR - XML import'!$A90)),0,VALUE(MID('CFR - XML import'!$A90,SEARCH("&gt;",'CFR - XML import'!$A90,1)+1,SEARCH("/",'CFR - XML import'!$A90,1)-SEARCH("&gt;",'CFR - XML import'!$A90,1)-2)))</f>
        <v>0</v>
      </c>
      <c r="Q96" s="140">
        <f>IF(ISERROR(FIND(Q$3,'CFR - XML import'!$A90)),0,VALUE(MID('CFR - XML import'!$A90,SEARCH("&gt;",'CFR - XML import'!$A90,1)+1,SEARCH("/",'CFR - XML import'!$A90,1)-SEARCH("&gt;",'CFR - XML import'!$A90,1)-2)))</f>
        <v>0</v>
      </c>
      <c r="R96" s="140">
        <f>IF(ISERROR(FIND(R$3,'CFR - XML import'!$A90)),0,VALUE(MID('CFR - XML import'!$A90,SEARCH("&gt;",'CFR - XML import'!$A90,1)+1,SEARCH("/",'CFR - XML import'!$A90,1)-SEARCH("&gt;",'CFR - XML import'!$A90,1)-2)))</f>
        <v>0</v>
      </c>
      <c r="S96" s="140">
        <f>IF(ISERROR(FIND(S$3,'CFR - XML import'!$A90)),0,VALUE(MID('CFR - XML import'!$A90,SEARCH("&gt;",'CFR - XML import'!$A90,1)+1,SEARCH("/",'CFR - XML import'!$A90,1)-SEARCH("&gt;",'CFR - XML import'!$A90,1)-2)))</f>
        <v>0</v>
      </c>
      <c r="T96" s="140">
        <f>IF(ISERROR(FIND(T$3,'CFR - XML import'!$A90)),0,VALUE(MID('CFR - XML import'!$A90,SEARCH("&gt;",'CFR - XML import'!$A90,1)+1,SEARCH("/",'CFR - XML import'!$A90,1)-SEARCH("&gt;",'CFR - XML import'!$A90,1)-2)))</f>
        <v>0</v>
      </c>
      <c r="U96" s="140">
        <f>IF(ISERROR(FIND(U$3,'CFR - XML import'!$A90)),0,VALUE(MID('CFR - XML import'!$A90,SEARCH("&gt;",'CFR - XML import'!$A90,1)+1,SEARCH("/",'CFR - XML import'!$A90,1)-SEARCH("&gt;",'CFR - XML import'!$A90,1)-2)))</f>
        <v>0</v>
      </c>
      <c r="V96" s="140">
        <f>IF(ISERROR(FIND(V$3,'CFR - XML import'!$A90)),0,VALUE(MID('CFR - XML import'!$A90,SEARCH("&gt;",'CFR - XML import'!$A90,1)+1,SEARCH("/",'CFR - XML import'!$A90,1)-SEARCH("&gt;",'CFR - XML import'!$A90,1)-2)))</f>
        <v>0</v>
      </c>
      <c r="W96" s="140">
        <f>IF(ISERROR(FIND(W$3,'CFR - XML import'!$A90)),0,VALUE(MID('CFR - XML import'!$A90,SEARCH("&gt;",'CFR - XML import'!$A90,1)+1,SEARCH("/",'CFR - XML import'!$A90,1)-SEARCH("&gt;",'CFR - XML import'!$A90,1)-2)))</f>
        <v>0</v>
      </c>
      <c r="X96" s="140"/>
      <c r="Y96" s="140">
        <f>IF(ISERROR(FIND(Y$3,'CFR - XML import'!$A90)),0,VALUE(MID('CFR - XML import'!$A90,SEARCH("&gt;",'CFR - XML import'!$A90,1)+1,SEARCH("/",'CFR - XML import'!$A90,1)-SEARCH("&gt;",'CFR - XML import'!$A90,1)-2)))</f>
        <v>0</v>
      </c>
      <c r="Z96" s="140">
        <f>IF(ISERROR(FIND(Z$3,'CFR - XML import'!$A90)),0,VALUE(MID('CFR - XML import'!$A90,SEARCH("&gt;",'CFR - XML import'!$A90,1)+1,SEARCH("/",'CFR - XML import'!$A90,1)-SEARCH("&gt;",'CFR - XML import'!$A90,1)-2)))</f>
        <v>0</v>
      </c>
      <c r="AA96" s="140">
        <f>IF(ISERROR(FIND(AA$3,'CFR - XML import'!$A90)),0,VALUE(MID('CFR - XML import'!$A90,SEARCH("&gt;",'CFR - XML import'!$A90,1)+1,SEARCH("/",'CFR - XML import'!$A90,1)-SEARCH("&gt;",'CFR - XML import'!$A90,1)-2)))</f>
        <v>0</v>
      </c>
      <c r="AB96" s="140">
        <f>IF(ISERROR(FIND(AB$3,'CFR - XML import'!$A90)),0,VALUE(MID('CFR - XML import'!$A90,SEARCH("&gt;",'CFR - XML import'!$A90,1)+1,SEARCH("/",'CFR - XML import'!$A90,1)-SEARCH("&gt;",'CFR - XML import'!$A90,1)-2)))</f>
        <v>0</v>
      </c>
      <c r="AC96" s="140">
        <f>IF(ISERROR(FIND(AC$3,'CFR - XML import'!$A90)),0,VALUE(MID('CFR - XML import'!$A90,SEARCH("&gt;",'CFR - XML import'!$A90,1)+1,SEARCH("/",'CFR - XML import'!$A90,1)-SEARCH("&gt;",'CFR - XML import'!$A90,1)-2)))</f>
        <v>0</v>
      </c>
      <c r="AD96" s="140">
        <f>IF(ISERROR(FIND(AD$3,'CFR - XML import'!$A90)),0,VALUE(MID('CFR - XML import'!$A90,SEARCH("&gt;",'CFR - XML import'!$A90,1)+1,SEARCH("/",'CFR - XML import'!$A90,1)-SEARCH("&gt;",'CFR - XML import'!$A90,1)-2)))</f>
        <v>0</v>
      </c>
      <c r="AE96" s="140">
        <f>IF(ISERROR(FIND(AE$3,'CFR - XML import'!$A90)),0,VALUE(MID('CFR - XML import'!$A90,SEARCH("&gt;",'CFR - XML import'!$A90,1)+1,SEARCH("/",'CFR - XML import'!$A90,1)-SEARCH("&gt;",'CFR - XML import'!$A90,1)-2)))</f>
        <v>0</v>
      </c>
      <c r="AF96" s="140">
        <f>IF(ISERROR(FIND(AF$3,'CFR - XML import'!$A90)),0,VALUE(MID('CFR - XML import'!$A90,SEARCH("&gt;",'CFR - XML import'!$A90,1)+1,SEARCH("/",'CFR - XML import'!$A90,1)-SEARCH("&gt;",'CFR - XML import'!$A90,1)-2)))</f>
        <v>0</v>
      </c>
      <c r="AG96" s="140">
        <f>IF(ISERROR(FIND(AG$3,'CFR - XML import'!$A90)),0,VALUE(MID('CFR - XML import'!$A90,SEARCH("&gt;",'CFR - XML import'!$A90,1)+1,SEARCH("/",'CFR - XML import'!$A90,1)-SEARCH("&gt;",'CFR - XML import'!$A90,1)-2)))</f>
        <v>0</v>
      </c>
      <c r="AH96" s="140">
        <f>IF(ISERROR(FIND(AH$3,'CFR - XML import'!$A90)),0,VALUE(MID('CFR - XML import'!$A90,SEARCH("&gt;",'CFR - XML import'!$A90,1)+1,SEARCH("/",'CFR - XML import'!$A90,1)-SEARCH("&gt;",'CFR - XML import'!$A90,1)-2)))</f>
        <v>0</v>
      </c>
      <c r="AI96" s="140">
        <f>IF(ISERROR(FIND(AI$3,'CFR - XML import'!$A90)),0,VALUE(MID('CFR - XML import'!$A90,SEARCH("&gt;",'CFR - XML import'!$A90,1)+1,SEARCH("/",'CFR - XML import'!$A90,1)-SEARCH("&gt;",'CFR - XML import'!$A90,1)-2)))</f>
        <v>0</v>
      </c>
      <c r="AJ96" s="140">
        <f>IF(ISERROR(FIND(AJ$3,'CFR - XML import'!$A90)),0,VALUE(MID('CFR - XML import'!$A90,SEARCH("&gt;",'CFR - XML import'!$A90,1)+1,SEARCH("/",'CFR - XML import'!$A90,1)-SEARCH("&gt;",'CFR - XML import'!$A90,1)-2)))</f>
        <v>0</v>
      </c>
      <c r="AK96" s="140">
        <f>IF(ISERROR(FIND(AK$3,'CFR - XML import'!$A90)),0,VALUE(MID('CFR - XML import'!$A90,SEARCH("&gt;",'CFR - XML import'!$A90,1)+1,SEARCH("/",'CFR - XML import'!$A90,1)-SEARCH("&gt;",'CFR - XML import'!$A90,1)-2)))</f>
        <v>0</v>
      </c>
      <c r="AL96" s="140">
        <f>IF(ISERROR(FIND(AL$3,'CFR - XML import'!$A90)),0,VALUE(MID('CFR - XML import'!$A90,SEARCH("&gt;",'CFR - XML import'!$A90,1)+1,SEARCH("/",'CFR - XML import'!$A90,1)-SEARCH("&gt;",'CFR - XML import'!$A90,1)-2)))</f>
        <v>0</v>
      </c>
      <c r="AM96" s="140">
        <f>IF(ISERROR(FIND(AM$3,'CFR - XML import'!$A90)),0,VALUE(MID('CFR - XML import'!$A90,SEARCH("&gt;",'CFR - XML import'!$A90,1)+1,SEARCH("/",'CFR - XML import'!$A90,1)-SEARCH("&gt;",'CFR - XML import'!$A90,1)-2)))</f>
        <v>0</v>
      </c>
      <c r="AN96" s="140">
        <f>IF(ISERROR(FIND(AN$3,'CFR - XML import'!$A90)),0,VALUE(MID('CFR - XML import'!$A90,SEARCH("&gt;",'CFR - XML import'!$A90,1)+1,SEARCH("/",'CFR - XML import'!$A90,1)-SEARCH("&gt;",'CFR - XML import'!$A90,1)-2)))</f>
        <v>0</v>
      </c>
      <c r="AO96" s="140">
        <f>IF(ISERROR(FIND(AO$3,'CFR - XML import'!$A90)),0,VALUE(MID('CFR - XML import'!$A90,SEARCH("&gt;",'CFR - XML import'!$A90,1)+1,SEARCH("/",'CFR - XML import'!$A90,1)-SEARCH("&gt;",'CFR - XML import'!$A90,1)-2)))</f>
        <v>0</v>
      </c>
      <c r="AP96" s="140">
        <f>IF(ISERROR(FIND(AP$3,'CFR - XML import'!$A90)),0,VALUE(MID('CFR - XML import'!$A90,SEARCH("&gt;",'CFR - XML import'!$A90,1)+1,SEARCH("/",'CFR - XML import'!$A90,1)-SEARCH("&gt;",'CFR - XML import'!$A90,1)-2)))</f>
        <v>0</v>
      </c>
      <c r="AQ96" s="140">
        <f>IF(ISERROR(FIND(AQ$3,'CFR - XML import'!$A90)),0,VALUE(MID('CFR - XML import'!$A90,SEARCH("&gt;",'CFR - XML import'!$A90,1)+1,SEARCH("/",'CFR - XML import'!$A90,1)-SEARCH("&gt;",'CFR - XML import'!$A90,1)-2)))</f>
        <v>0</v>
      </c>
      <c r="AR96" s="140">
        <f>IF(ISERROR(FIND(AR$3,'CFR - XML import'!$A90)),0,VALUE(MID('CFR - XML import'!$A90,SEARCH("&gt;",'CFR - XML import'!$A90,1)+1,SEARCH("/",'CFR - XML import'!$A90,1)-SEARCH("&gt;",'CFR - XML import'!$A90,1)-2)))</f>
        <v>0</v>
      </c>
      <c r="AS96" s="140">
        <f>IF(ISERROR(FIND(AS$3,'CFR - XML import'!$A90)),0,VALUE(MID('CFR - XML import'!$A90,SEARCH("&gt;",'CFR - XML import'!$A90,1)+1,SEARCH("/",'CFR - XML import'!$A90,1)-SEARCH("&gt;",'CFR - XML import'!$A90,1)-2)))</f>
        <v>0</v>
      </c>
      <c r="AT96" s="140">
        <f>IF(ISERROR(FIND(AT$3,'CFR - XML import'!$A90)),0,VALUE(MID('CFR - XML import'!$A90,SEARCH("&gt;",'CFR - XML import'!$A90,1)+1,SEARCH("/",'CFR - XML import'!$A90,1)-SEARCH("&gt;",'CFR - XML import'!$A90,1)-2)))</f>
        <v>0</v>
      </c>
      <c r="AU96" s="140">
        <f>IF(ISERROR(FIND(AU$3,'CFR - XML import'!$A90)),0,VALUE(MID('CFR - XML import'!$A90,SEARCH("&gt;",'CFR - XML import'!$A90,1)+1,SEARCH("/",'CFR - XML import'!$A90,1)-SEARCH("&gt;",'CFR - XML import'!$A90,1)-2)))</f>
        <v>0</v>
      </c>
      <c r="AV96" s="140">
        <f>IF(ISERROR(FIND(AV$3,'CFR - XML import'!$A90)),0,VALUE(MID('CFR - XML import'!$A90,SEARCH("&gt;",'CFR - XML import'!$A90,1)+1,SEARCH("/",'CFR - XML import'!$A90,1)-SEARCH("&gt;",'CFR - XML import'!$A90,1)-2)))</f>
        <v>0</v>
      </c>
      <c r="AW96" s="140">
        <f>IF(ISERROR(FIND(AW$3,'CFR - XML import'!$A90)),0,VALUE(MID('CFR - XML import'!$A90,SEARCH("&gt;",'CFR - XML import'!$A90,1)+1,SEARCH("/",'CFR - XML import'!$A90,1)-SEARCH("&gt;",'CFR - XML import'!$A90,1)-2)))</f>
        <v>0</v>
      </c>
      <c r="AX96" s="140">
        <f>IF(ISERROR(FIND(AX$3,'CFR - XML import'!$A90)),0,VALUE(MID('CFR - XML import'!$A90,SEARCH("&gt;",'CFR - XML import'!$A90,1)+1,SEARCH("/",'CFR - XML import'!$A90,1)-SEARCH("&gt;",'CFR - XML import'!$A90,1)-2)))</f>
        <v>0</v>
      </c>
      <c r="AY96" s="140">
        <f>IF(ISERROR(FIND(AY$3,'CFR - XML import'!$A90)),0,VALUE(MID('CFR - XML import'!$A90,SEARCH("&gt;",'CFR - XML import'!$A90,1)+1,SEARCH("/",'CFR - XML import'!$A90,1)-SEARCH("&gt;",'CFR - XML import'!$A90,1)-2)))</f>
        <v>0</v>
      </c>
      <c r="AZ96" s="140">
        <f>IF(ISERROR(FIND(AZ$3,'CFR - XML import'!$A90)),0,VALUE(MID('CFR - XML import'!$A90,SEARCH("&gt;",'CFR - XML import'!$A90,1)+1,SEARCH("/",'CFR - XML import'!$A90,1)-SEARCH("&gt;",'CFR - XML import'!$A90,1)-2)))</f>
        <v>0</v>
      </c>
      <c r="BA96" s="140">
        <f>IF(ISERROR(FIND(BA$3,'CFR - XML import'!$A90)),0,VALUE(MID('CFR - XML import'!$A90,SEARCH("&gt;",'CFR - XML import'!$A90,1)+1,SEARCH("/",'CFR - XML import'!$A90,1)-SEARCH("&gt;",'CFR - XML import'!$A90,1)-2)))</f>
        <v>0</v>
      </c>
      <c r="BB96" s="140">
        <f>IF(ISERROR(FIND(BB$3,'CFR - XML import'!$A90)),0,VALUE(MID('CFR - XML import'!$A90,SEARCH("&gt;",'CFR - XML import'!$A90,1)+1,SEARCH("/",'CFR - XML import'!$A90,1)-SEARCH("&gt;",'CFR - XML import'!$A90,1)-2)))</f>
        <v>0</v>
      </c>
      <c r="BC96" s="140">
        <f>IF(ISERROR(FIND(BC$3,'CFR - XML import'!$A90)),0,VALUE(MID('CFR - XML import'!$A90,SEARCH("&gt;",'CFR - XML import'!$A90,1)+1,SEARCH("/",'CFR - XML import'!$A90,1)-SEARCH("&gt;",'CFR - XML import'!$A90,1)-2)))</f>
        <v>0</v>
      </c>
      <c r="BD96" s="140">
        <f>IF(ISERROR(FIND(BD$3,'CFR - XML import'!$A90)),0,VALUE(MID('CFR - XML import'!$A90,SEARCH("&gt;",'CFR - XML import'!$A90,1)+1,SEARCH("/",'CFR - XML import'!$A90,1)-SEARCH("&gt;",'CFR - XML import'!$A90,1)-2)))</f>
        <v>0</v>
      </c>
      <c r="BE96" s="140">
        <f>IF(ISERROR(FIND(BE$3,'CFR - XML import'!$A90)),0,VALUE(MID('CFR - XML import'!$A90,SEARCH("&gt;",'CFR - XML import'!$A90,1)+1,SEARCH("/",'CFR - XML import'!$A90,1)-SEARCH("&gt;",'CFR - XML import'!$A90,1)-2)))</f>
        <v>0</v>
      </c>
      <c r="BF96" s="140">
        <f>IF(ISERROR(FIND(BF$3,'CFR - XML import'!$A90)),0,VALUE(MID('CFR - XML import'!$A90,SEARCH("&gt;",'CFR - XML import'!$A90,1)+1,SEARCH("/",'CFR - XML import'!$A90,1)-SEARCH("&gt;",'CFR - XML import'!$A90,1)-2)))</f>
        <v>0</v>
      </c>
      <c r="BG96" s="140">
        <f>IF(ISERROR(FIND(BG$3,'CFR - XML import'!$A90)),0,VALUE(MID('CFR - XML import'!$A90,SEARCH("&gt;",'CFR - XML import'!$A90,1)+1,SEARCH("/",'CFR - XML import'!$A90,1)-SEARCH("&gt;",'CFR - XML import'!$A90,1)-2)))</f>
        <v>0</v>
      </c>
      <c r="BH96" s="140">
        <f>IF(ISERROR(FIND(BH$3,'CFR - XML import'!$A90)),0,VALUE(MID('CFR - XML import'!$A90,SEARCH("&gt;",'CFR - XML import'!$A90,1)+1,SEARCH("/",'CFR - XML import'!$A90,1)-SEARCH("&gt;",'CFR - XML import'!$A90,1)-2)))</f>
        <v>0</v>
      </c>
      <c r="BI96" s="140">
        <f>IF(ISERROR(FIND(BI$3,'CFR - XML import'!$A90)),0,VALUE(MID('CFR - XML import'!$A90,SEARCH("&gt;",'CFR - XML import'!$A90,1)+1,SEARCH("/",'CFR - XML import'!$A90,1)-SEARCH("&gt;",'CFR - XML import'!$A90,1)-2)))</f>
        <v>0</v>
      </c>
      <c r="BJ96" s="140">
        <f>IF(ISERROR(FIND(BJ$3,'CFR - XML import'!$A90)),0,VALUE(MID('CFR - XML import'!$A90,SEARCH("&gt;",'CFR - XML import'!$A90,1)+1,SEARCH("/",'CFR - XML import'!$A90,1)-SEARCH("&gt;",'CFR - XML import'!$A90,1)-2)))</f>
        <v>0</v>
      </c>
      <c r="BK96" s="140">
        <f>IF(ISERROR(FIND(BK$3,'CFR - XML import'!$A90)),0,VALUE(MID('CFR - XML import'!$A90,SEARCH("&gt;",'CFR - XML import'!$A90,1)+1,SEARCH("/",'CFR - XML import'!$A90,1)-SEARCH("&gt;",'CFR - XML import'!$A90,1)-2)))</f>
        <v>0</v>
      </c>
      <c r="BL96" s="140">
        <f>IF(ISERROR(FIND(BL$3,'CFR - XML import'!$A90)),0,VALUE(MID('CFR - XML import'!$A90,SEARCH("&gt;",'CFR - XML import'!$A90,1)+1,SEARCH("/",'CFR - XML import'!$A90,1)-SEARCH("&gt;",'CFR - XML import'!$A90,1)-2)))</f>
        <v>0</v>
      </c>
      <c r="BM96" s="140">
        <f>IF(ISERROR(FIND(BM$3,'CFR - XML import'!$A90)),0,VALUE(MID('CFR - XML import'!$A90,SEARCH("&gt;",'CFR - XML import'!$A90,1)+1,SEARCH("/",'CFR - XML import'!$A90,1)-SEARCH("&gt;",'CFR - XML import'!$A90,1)-2)))</f>
        <v>0</v>
      </c>
      <c r="BN96" s="140">
        <f>IF(ISERROR(FIND(BN$3,'CFR - XML import'!$A90)),0,VALUE(MID('CFR - XML import'!$A90,SEARCH("&gt;",'CFR - XML import'!$A90,1)+1,SEARCH("/",'CFR - XML import'!$A90,1)-SEARCH("&gt;",'CFR - XML import'!$A90,1)-2)))</f>
        <v>0</v>
      </c>
      <c r="BO96" s="140">
        <f>IF(ISERROR(FIND(BO$3,'CFR - XML import'!$A90)),0,VALUE(MID('CFR - XML import'!$A90,SEARCH("&gt;",'CFR - XML import'!$A90,1)+1,SEARCH("/",'CFR - XML import'!$A90,1)-SEARCH("&gt;",'CFR - XML import'!$A90,1)-2)))</f>
        <v>0</v>
      </c>
      <c r="BP96" s="140">
        <f>IF(ISERROR(FIND(BP$3,'CFR - XML import'!$A90)),0,VALUE(MID('CFR - XML import'!$A90,SEARCH("&gt;",'CFR - XML import'!$A90,1)+1,SEARCH("/",'CFR - XML import'!$A90,1)-SEARCH("&gt;",'CFR - XML import'!$A90,1)-2)))</f>
        <v>0</v>
      </c>
      <c r="BQ96" s="140">
        <f>IF(ISERROR(FIND(BQ$3,'CFR - XML import'!$A90)),0,VALUE(MID('CFR - XML import'!$A90,SEARCH("&gt;",'CFR - XML import'!$A90,1)+1,SEARCH("/",'CFR - XML import'!$A90,1)-SEARCH("&gt;",'CFR - XML import'!$A90,1)-2)))</f>
        <v>0</v>
      </c>
      <c r="BR96" s="140">
        <f>IF(ISERROR(FIND(BR$3,'CFR - XML import'!$A90)),0,VALUE(MID('CFR - XML import'!$A90,SEARCH("&gt;",'CFR - XML import'!$A90,1)+1,SEARCH("/",'CFR - XML import'!$A90,1)-SEARCH("&gt;",'CFR - XML import'!$A90,1)-2)))</f>
        <v>0</v>
      </c>
      <c r="BS96" s="140">
        <f>IF(ISERROR(FIND(BS$3,'CFR - XML import'!$A90)),0,VALUE(MID('CFR - XML import'!$A90,SEARCH("&gt;",'CFR - XML import'!$A90,1)+1,SEARCH("/",'CFR - XML import'!$A90,1)-SEARCH("&gt;",'CFR - XML import'!$A90,1)-2)))</f>
        <v>0</v>
      </c>
      <c r="BT96" s="140">
        <f>IF(ISERROR(FIND(BT$3,'CFR - XML import'!$A90)),0,VALUE(MID('CFR - XML import'!$A90,SEARCH("&gt;",'CFR - XML import'!$A90,1)+1,SEARCH("/",'CFR - XML import'!$A90,1)-SEARCH("&gt;",'CFR - XML import'!$A90,1)-2)))</f>
        <v>0</v>
      </c>
      <c r="BU96" s="140">
        <f>IF(ISERROR(FIND(BU$3,'CFR - XML import'!$A90)),0,VALUE(MID('CFR - XML import'!$A90,SEARCH("&gt;",'CFR - XML import'!$A90,1)+1,SEARCH("/",'CFR - XML import'!$A90,1)-SEARCH("&gt;",'CFR - XML import'!$A90,1)-2)))</f>
        <v>0</v>
      </c>
      <c r="BV96" s="140">
        <f>IF(ISERROR(FIND(BV$3,'CFR - XML import'!$A90)),0,VALUE(MID('CFR - XML import'!$A90,SEARCH("&gt;",'CFR - XML import'!$A90,1)+1,SEARCH("/",'CFR - XML import'!$A90,1)-SEARCH("&gt;",'CFR - XML import'!$A90,1)-2)))</f>
        <v>0</v>
      </c>
      <c r="BW96" s="140">
        <f>IF(ISERROR(FIND(BW$3,'CFR - XML import'!$A90)),0,VALUE(MID('CFR - XML import'!$A90,SEARCH("&gt;",'CFR - XML import'!$A90,1)+1,SEARCH("/",'CFR - XML import'!$A90,1)-SEARCH("&gt;",'CFR - XML import'!$A90,1)-2)))</f>
        <v>0</v>
      </c>
      <c r="BX96" s="140">
        <f>IF(ISERROR(FIND(BX$3,'CFR - XML import'!$A90)),0,VALUE(MID('CFR - XML import'!$A90,SEARCH("&gt;",'CFR - XML import'!$A90,1)+1,SEARCH("/",'CFR - XML import'!$A90,1)-SEARCH("&gt;",'CFR - XML import'!$A90,1)-2)))</f>
        <v>0</v>
      </c>
      <c r="BY96" s="140">
        <f>IF(ISERROR(FIND(BY$3,'CFR - XML import'!$A90)),0,VALUE(MID('CFR - XML import'!$A90,SEARCH("&gt;",'CFR - XML import'!$A90,1)+1,SEARCH("/",'CFR - XML import'!$A90,1)-SEARCH("&gt;",'CFR - XML import'!$A90,1)-2)))</f>
        <v>0</v>
      </c>
      <c r="BZ96" s="140">
        <f>IF(ISERROR(FIND(BZ$3,'CFR - XML import'!$A90)),0,VALUE(MID('CFR - XML import'!$A90,SEARCH("&gt;",'CFR - XML import'!$A90,1)+1,SEARCH("/",'CFR - XML import'!$A90,1)-SEARCH("&gt;",'CFR - XML import'!$A90,1)-2)))</f>
        <v>0</v>
      </c>
      <c r="CG96" s="142">
        <f>IF(ISERROR(IF(MID('CFR - XML import'!$A90,LEN($CF$4)+5,LEN('CFR - XML import'!$A90)-(2*LEN($CF$4)+5))="RMMS",1,IF(MID('CFR - XML import'!$A90,LEN("    &lt;InputSystem&gt;")+1,LEN('CFR - XML import'!$A90)-(LEN("    &lt;InputSystem&gt;")+LEN($CF$4)+1))="SIMS",2,0))),0,IF(MID('CFR - XML import'!$A90,LEN($CF$4)+5,LEN('CFR - XML import'!$A90)-(2*LEN($CF$4)+5))="RMMS",1,IF(MID('CFR - XML import'!$A90,LEN("    &lt;InputSystem&gt;")+1,LEN('CFR - XML import'!$A90)-(LEN("    &lt;InputSystem&gt;")+LEN($CF$4)+1))="SIMS",2,0)))</f>
        <v>0</v>
      </c>
      <c r="CH96" s="140">
        <f>IF(ISERROR(FIND(CH$3,'CFR - XML import'!$A90)),0,MID('CFR - XML import'!$A90,SEARCH("&gt;",'CFR - XML import'!$A90,1)+1,SEARCH("/",'CFR - XML import'!$A90,1)-SEARCH("&gt;",'CFR - XML import'!$A90,1)-2))</f>
        <v>0</v>
      </c>
      <c r="CI96" s="140">
        <f>IF(ISERROR(FIND(CI$3,'CFR - XML import'!$A90)),0,MID('CFR - XML import'!$A90,SEARCH("&gt;",'CFR - XML import'!$A90,1)+1,SEARCH("/",'CFR - XML import'!$A90,1)-SEARCH("&gt;",'CFR - XML import'!$A90,1)-2))</f>
        <v>0</v>
      </c>
      <c r="CJ96" s="140">
        <f>IF(ISERROR(FIND(CJ$3,'CFR - XML import'!$A90)),0,MID('CFR - XML import'!$A90,SEARCH("&gt;",'CFR - XML import'!$A90,1)+1,SEARCH("/",'CFR - XML import'!$A90,1)-SEARCH("&gt;",'CFR - XML import'!$A90,1)-2))</f>
        <v>0</v>
      </c>
      <c r="CK96" s="140">
        <f>IF(ISERROR(FIND(CK$3,'CFR - XML import'!$A90)),0,MID('CFR - XML import'!$A90,SEARCH("&gt;",'CFR - XML import'!$A90,1)+1,SEARCH("/",'CFR - XML import'!$A90,1)-SEARCH("&gt;",'CFR - XML import'!$A90,1)-2))</f>
        <v>0</v>
      </c>
      <c r="CL96" s="140">
        <f>IF(ISERROR(FIND(CL$3,'CFR - XML import'!$A90)),0,MID('CFR - XML import'!$A90,SEARCH("&gt;",'CFR - XML import'!$A90,1)+1,SEARCH("/",'CFR - XML import'!$A90,1)-SEARCH("&gt;",'CFR - XML import'!$A90,1)-2))</f>
        <v>0</v>
      </c>
      <c r="CM96" s="140">
        <f>IF(ISERROR(FIND(CM$3,'CFR - XML import'!$A90)),0,MID('CFR - XML import'!$A90,SEARCH("&gt;",'CFR - XML import'!$A90,1)+1,SEARCH("/",'CFR - XML import'!$A90,1)-SEARCH("&gt;",'CFR - XML import'!$A90,1)-2))</f>
        <v>0</v>
      </c>
    </row>
    <row r="97" spans="1:91" x14ac:dyDescent="0.2">
      <c r="A97" s="139" t="str">
        <f>IF(AND('CFR - XML import'!A91&lt;&gt;"",LEFT('CFR - XML import'!A91,1)&lt;&gt;"&lt;",LEFT('CFR - XML import'!A91,3)&lt;&gt;"  &lt;",LEFT('CFR - XML import'!A91,5)&lt;&gt;"    &lt;",LEFT('CFR - XML import'!A91,7)&lt;&gt;"      &lt;",LEFT('CFR - XML import'!A91,9)&lt;&gt;"        &lt;",$B$1="SIMS"),'CFR - XML import'!A91,IF(AND(LEFT('CFR - XML import'!A91,9)="&lt;Details&gt;",$B$1="RM"),'CFR - XML import'!A91,""))</f>
        <v/>
      </c>
      <c r="B97" s="140">
        <f>IF(ISERROR(FIND(B$3,'CFR - XML import'!$A91)),0,VALUE(MID('CFR - XML import'!$A91,SEARCH("&gt;",'CFR - XML import'!$A91,1)+1,SEARCH("/",'CFR - XML import'!$A91,1)-SEARCH("&gt;",'CFR - XML import'!$A91,1)-2)))</f>
        <v>0</v>
      </c>
      <c r="D97" s="140">
        <f>IF(ISERROR(FIND(D$3,'CFR - XML import'!$A91)),0,MID('CFR - XML import'!$A91,SEARCH("&gt;",'CFR - XML import'!$A91,1)+1,SEARCH("/",'CFR - XML import'!$A91,1)-SEARCH("&gt;",'CFR - XML import'!$A91,1)-2))</f>
        <v>0</v>
      </c>
      <c r="E97" s="140">
        <f>IF(ISERROR(FIND(E$3,'CFR - XML import'!$A91)),0,MID('CFR - XML import'!$A91,SEARCH("&gt;",'CFR - XML import'!$A91,1)+1,SEARCH("/",'CFR - XML import'!$A91,1)-SEARCH("&gt;",'CFR - XML import'!$A91,1)-2))</f>
        <v>0</v>
      </c>
      <c r="F97" s="141">
        <f>IF($B$1="SIMS",IF(ISERROR(FIND(F$3,'CFR - XML import'!$A91)),0,VALUE(MID('CFR - XML import'!$A91,15,10))),IF(ISERROR(FIND(F$3,'CFR - XML import'!$A91)),0,VALUE(MID('CFR - XML import'!$A91,15,10))))</f>
        <v>0</v>
      </c>
      <c r="G97" s="140">
        <f>IF(ISERROR(FIND(G$3,'CFR - XML import'!$A91)),0,VALUE(MID('CFR - XML import'!$A91,SEARCH("&gt;",'CFR - XML import'!$A91,1)+1,SEARCH("/",'CFR - XML import'!$A91,1)-SEARCH("&gt;",'CFR - XML import'!$A91,1)-2)))</f>
        <v>0</v>
      </c>
      <c r="H97" s="140">
        <f>IF(ISERROR(FIND(H$3,'CFR - XML import'!$A91)),0,VALUE(MID('CFR - XML import'!$A91,SEARCH("&gt;",'CFR - XML import'!$A91,1)+1,SEARCH("/",'CFR - XML import'!$A91,1)-SEARCH("&gt;",'CFR - XML import'!$A91,1)-2)))</f>
        <v>0</v>
      </c>
      <c r="I97" s="140">
        <f>IF(ISERROR(FIND(I$3,'CFR - XML import'!$A91)),0,VALUE(MID('CFR - XML import'!$A91,SEARCH("&gt;",'CFR - XML import'!$A91,1)+1,SEARCH("/",'CFR - XML import'!$A91,1)-SEARCH("&gt;",'CFR - XML import'!$A91,1)-2)))</f>
        <v>0</v>
      </c>
      <c r="J97" s="140">
        <f>IF(ISERROR(FIND(J$3,'CFR - XML import'!$A91)),0,VALUE(MID('CFR - XML import'!$A91,SEARCH("&gt;",'CFR - XML import'!$A91,1)+1,SEARCH("/",'CFR - XML import'!$A91,1)-SEARCH("&gt;",'CFR - XML import'!$A91,1)-2)))</f>
        <v>0</v>
      </c>
      <c r="K97" s="140">
        <f>IF(ISERROR(FIND(K$3,'CFR - XML import'!$A91)),0,VALUE(MID('CFR - XML import'!$A91,SEARCH("&gt;",'CFR - XML import'!$A91,1)+1,SEARCH("/",'CFR - XML import'!$A91,1)-SEARCH("&gt;",'CFR - XML import'!$A91,1)-2)))</f>
        <v>0</v>
      </c>
      <c r="L97" s="140">
        <f>IF(ISERROR(FIND(L$3,'CFR - XML import'!$A91)),0,VALUE(MID('CFR - XML import'!$A91,SEARCH("&gt;",'CFR - XML import'!$A91,1)+1,SEARCH("/",'CFR - XML import'!$A91,1)-SEARCH("&gt;",'CFR - XML import'!$A91,1)-2)))</f>
        <v>0</v>
      </c>
      <c r="M97" s="140">
        <f>IF(ISERROR(FIND(M$3,'CFR - XML import'!$A91)),0,VALUE(MID('CFR - XML import'!$A91,SEARCH("&gt;",'CFR - XML import'!$A91,1)+1,SEARCH("/",'CFR - XML import'!$A91,1)-SEARCH("&gt;",'CFR - XML import'!$A91,1)-2)))</f>
        <v>0</v>
      </c>
      <c r="N97" s="140">
        <f>IF(ISERROR(FIND(N$3,'CFR - XML import'!$A91)),0,VALUE(MID('CFR - XML import'!$A91,SEARCH("&gt;",'CFR - XML import'!$A91,1)+1,SEARCH("/",'CFR - XML import'!$A91,1)-SEARCH("&gt;",'CFR - XML import'!$A91,1)-2)))</f>
        <v>0</v>
      </c>
      <c r="O97" s="140">
        <f>IF(ISERROR(FIND(O$3,'CFR - XML import'!$A91)),0,VALUE(MID('CFR - XML import'!$A91,SEARCH("&gt;",'CFR - XML import'!$A91,1)+1,SEARCH("/",'CFR - XML import'!$A91,1)-SEARCH("&gt;",'CFR - XML import'!$A91,1)-2)))</f>
        <v>0</v>
      </c>
      <c r="P97" s="140">
        <f>IF(ISERROR(FIND(P$3,'CFR - XML import'!$A91)),0,VALUE(MID('CFR - XML import'!$A91,SEARCH("&gt;",'CFR - XML import'!$A91,1)+1,SEARCH("/",'CFR - XML import'!$A91,1)-SEARCH("&gt;",'CFR - XML import'!$A91,1)-2)))</f>
        <v>0</v>
      </c>
      <c r="Q97" s="140">
        <f>IF(ISERROR(FIND(Q$3,'CFR - XML import'!$A91)),0,VALUE(MID('CFR - XML import'!$A91,SEARCH("&gt;",'CFR - XML import'!$A91,1)+1,SEARCH("/",'CFR - XML import'!$A91,1)-SEARCH("&gt;",'CFR - XML import'!$A91,1)-2)))</f>
        <v>0</v>
      </c>
      <c r="R97" s="140">
        <f>IF(ISERROR(FIND(R$3,'CFR - XML import'!$A91)),0,VALUE(MID('CFR - XML import'!$A91,SEARCH("&gt;",'CFR - XML import'!$A91,1)+1,SEARCH("/",'CFR - XML import'!$A91,1)-SEARCH("&gt;",'CFR - XML import'!$A91,1)-2)))</f>
        <v>0</v>
      </c>
      <c r="S97" s="140">
        <f>IF(ISERROR(FIND(S$3,'CFR - XML import'!$A91)),0,VALUE(MID('CFR - XML import'!$A91,SEARCH("&gt;",'CFR - XML import'!$A91,1)+1,SEARCH("/",'CFR - XML import'!$A91,1)-SEARCH("&gt;",'CFR - XML import'!$A91,1)-2)))</f>
        <v>0</v>
      </c>
      <c r="T97" s="140">
        <f>IF(ISERROR(FIND(T$3,'CFR - XML import'!$A91)),0,VALUE(MID('CFR - XML import'!$A91,SEARCH("&gt;",'CFR - XML import'!$A91,1)+1,SEARCH("/",'CFR - XML import'!$A91,1)-SEARCH("&gt;",'CFR - XML import'!$A91,1)-2)))</f>
        <v>0</v>
      </c>
      <c r="U97" s="140">
        <f>IF(ISERROR(FIND(U$3,'CFR - XML import'!$A91)),0,VALUE(MID('CFR - XML import'!$A91,SEARCH("&gt;",'CFR - XML import'!$A91,1)+1,SEARCH("/",'CFR - XML import'!$A91,1)-SEARCH("&gt;",'CFR - XML import'!$A91,1)-2)))</f>
        <v>0</v>
      </c>
      <c r="V97" s="140">
        <f>IF(ISERROR(FIND(V$3,'CFR - XML import'!$A91)),0,VALUE(MID('CFR - XML import'!$A91,SEARCH("&gt;",'CFR - XML import'!$A91,1)+1,SEARCH("/",'CFR - XML import'!$A91,1)-SEARCH("&gt;",'CFR - XML import'!$A91,1)-2)))</f>
        <v>0</v>
      </c>
      <c r="W97" s="140">
        <f>IF(ISERROR(FIND(W$3,'CFR - XML import'!$A91)),0,VALUE(MID('CFR - XML import'!$A91,SEARCH("&gt;",'CFR - XML import'!$A91,1)+1,SEARCH("/",'CFR - XML import'!$A91,1)-SEARCH("&gt;",'CFR - XML import'!$A91,1)-2)))</f>
        <v>0</v>
      </c>
      <c r="X97" s="140"/>
      <c r="Y97" s="140">
        <f>IF(ISERROR(FIND(Y$3,'CFR - XML import'!$A91)),0,VALUE(MID('CFR - XML import'!$A91,SEARCH("&gt;",'CFR - XML import'!$A91,1)+1,SEARCH("/",'CFR - XML import'!$A91,1)-SEARCH("&gt;",'CFR - XML import'!$A91,1)-2)))</f>
        <v>0</v>
      </c>
      <c r="Z97" s="140">
        <f>IF(ISERROR(FIND(Z$3,'CFR - XML import'!$A91)),0,VALUE(MID('CFR - XML import'!$A91,SEARCH("&gt;",'CFR - XML import'!$A91,1)+1,SEARCH("/",'CFR - XML import'!$A91,1)-SEARCH("&gt;",'CFR - XML import'!$A91,1)-2)))</f>
        <v>0</v>
      </c>
      <c r="AA97" s="140">
        <f>IF(ISERROR(FIND(AA$3,'CFR - XML import'!$A91)),0,VALUE(MID('CFR - XML import'!$A91,SEARCH("&gt;",'CFR - XML import'!$A91,1)+1,SEARCH("/",'CFR - XML import'!$A91,1)-SEARCH("&gt;",'CFR - XML import'!$A91,1)-2)))</f>
        <v>0</v>
      </c>
      <c r="AB97" s="140">
        <f>IF(ISERROR(FIND(AB$3,'CFR - XML import'!$A91)),0,VALUE(MID('CFR - XML import'!$A91,SEARCH("&gt;",'CFR - XML import'!$A91,1)+1,SEARCH("/",'CFR - XML import'!$A91,1)-SEARCH("&gt;",'CFR - XML import'!$A91,1)-2)))</f>
        <v>0</v>
      </c>
      <c r="AC97" s="140">
        <f>IF(ISERROR(FIND(AC$3,'CFR - XML import'!$A91)),0,VALUE(MID('CFR - XML import'!$A91,SEARCH("&gt;",'CFR - XML import'!$A91,1)+1,SEARCH("/",'CFR - XML import'!$A91,1)-SEARCH("&gt;",'CFR - XML import'!$A91,1)-2)))</f>
        <v>0</v>
      </c>
      <c r="AD97" s="140">
        <f>IF(ISERROR(FIND(AD$3,'CFR - XML import'!$A91)),0,VALUE(MID('CFR - XML import'!$A91,SEARCH("&gt;",'CFR - XML import'!$A91,1)+1,SEARCH("/",'CFR - XML import'!$A91,1)-SEARCH("&gt;",'CFR - XML import'!$A91,1)-2)))</f>
        <v>0</v>
      </c>
      <c r="AE97" s="140">
        <f>IF(ISERROR(FIND(AE$3,'CFR - XML import'!$A91)),0,VALUE(MID('CFR - XML import'!$A91,SEARCH("&gt;",'CFR - XML import'!$A91,1)+1,SEARCH("/",'CFR - XML import'!$A91,1)-SEARCH("&gt;",'CFR - XML import'!$A91,1)-2)))</f>
        <v>0</v>
      </c>
      <c r="AF97" s="140">
        <f>IF(ISERROR(FIND(AF$3,'CFR - XML import'!$A91)),0,VALUE(MID('CFR - XML import'!$A91,SEARCH("&gt;",'CFR - XML import'!$A91,1)+1,SEARCH("/",'CFR - XML import'!$A91,1)-SEARCH("&gt;",'CFR - XML import'!$A91,1)-2)))</f>
        <v>0</v>
      </c>
      <c r="AG97" s="140">
        <f>IF(ISERROR(FIND(AG$3,'CFR - XML import'!$A91)),0,VALUE(MID('CFR - XML import'!$A91,SEARCH("&gt;",'CFR - XML import'!$A91,1)+1,SEARCH("/",'CFR - XML import'!$A91,1)-SEARCH("&gt;",'CFR - XML import'!$A91,1)-2)))</f>
        <v>0</v>
      </c>
      <c r="AH97" s="140">
        <f>IF(ISERROR(FIND(AH$3,'CFR - XML import'!$A91)),0,VALUE(MID('CFR - XML import'!$A91,SEARCH("&gt;",'CFR - XML import'!$A91,1)+1,SEARCH("/",'CFR - XML import'!$A91,1)-SEARCH("&gt;",'CFR - XML import'!$A91,1)-2)))</f>
        <v>0</v>
      </c>
      <c r="AI97" s="140">
        <f>IF(ISERROR(FIND(AI$3,'CFR - XML import'!$A91)),0,VALUE(MID('CFR - XML import'!$A91,SEARCH("&gt;",'CFR - XML import'!$A91,1)+1,SEARCH("/",'CFR - XML import'!$A91,1)-SEARCH("&gt;",'CFR - XML import'!$A91,1)-2)))</f>
        <v>0</v>
      </c>
      <c r="AJ97" s="140">
        <f>IF(ISERROR(FIND(AJ$3,'CFR - XML import'!$A91)),0,VALUE(MID('CFR - XML import'!$A91,SEARCH("&gt;",'CFR - XML import'!$A91,1)+1,SEARCH("/",'CFR - XML import'!$A91,1)-SEARCH("&gt;",'CFR - XML import'!$A91,1)-2)))</f>
        <v>0</v>
      </c>
      <c r="AK97" s="140">
        <f>IF(ISERROR(FIND(AK$3,'CFR - XML import'!$A91)),0,VALUE(MID('CFR - XML import'!$A91,SEARCH("&gt;",'CFR - XML import'!$A91,1)+1,SEARCH("/",'CFR - XML import'!$A91,1)-SEARCH("&gt;",'CFR - XML import'!$A91,1)-2)))</f>
        <v>0</v>
      </c>
      <c r="AL97" s="140">
        <f>IF(ISERROR(FIND(AL$3,'CFR - XML import'!$A91)),0,VALUE(MID('CFR - XML import'!$A91,SEARCH("&gt;",'CFR - XML import'!$A91,1)+1,SEARCH("/",'CFR - XML import'!$A91,1)-SEARCH("&gt;",'CFR - XML import'!$A91,1)-2)))</f>
        <v>0</v>
      </c>
      <c r="AM97" s="140">
        <f>IF(ISERROR(FIND(AM$3,'CFR - XML import'!$A91)),0,VALUE(MID('CFR - XML import'!$A91,SEARCH("&gt;",'CFR - XML import'!$A91,1)+1,SEARCH("/",'CFR - XML import'!$A91,1)-SEARCH("&gt;",'CFR - XML import'!$A91,1)-2)))</f>
        <v>0</v>
      </c>
      <c r="AN97" s="140">
        <f>IF(ISERROR(FIND(AN$3,'CFR - XML import'!$A91)),0,VALUE(MID('CFR - XML import'!$A91,SEARCH("&gt;",'CFR - XML import'!$A91,1)+1,SEARCH("/",'CFR - XML import'!$A91,1)-SEARCH("&gt;",'CFR - XML import'!$A91,1)-2)))</f>
        <v>0</v>
      </c>
      <c r="AO97" s="140">
        <f>IF(ISERROR(FIND(AO$3,'CFR - XML import'!$A91)),0,VALUE(MID('CFR - XML import'!$A91,SEARCH("&gt;",'CFR - XML import'!$A91,1)+1,SEARCH("/",'CFR - XML import'!$A91,1)-SEARCH("&gt;",'CFR - XML import'!$A91,1)-2)))</f>
        <v>0</v>
      </c>
      <c r="AP97" s="140">
        <f>IF(ISERROR(FIND(AP$3,'CFR - XML import'!$A91)),0,VALUE(MID('CFR - XML import'!$A91,SEARCH("&gt;",'CFR - XML import'!$A91,1)+1,SEARCH("/",'CFR - XML import'!$A91,1)-SEARCH("&gt;",'CFR - XML import'!$A91,1)-2)))</f>
        <v>0</v>
      </c>
      <c r="AQ97" s="140">
        <f>IF(ISERROR(FIND(AQ$3,'CFR - XML import'!$A91)),0,VALUE(MID('CFR - XML import'!$A91,SEARCH("&gt;",'CFR - XML import'!$A91,1)+1,SEARCH("/",'CFR - XML import'!$A91,1)-SEARCH("&gt;",'CFR - XML import'!$A91,1)-2)))</f>
        <v>0</v>
      </c>
      <c r="AR97" s="140">
        <f>IF(ISERROR(FIND(AR$3,'CFR - XML import'!$A91)),0,VALUE(MID('CFR - XML import'!$A91,SEARCH("&gt;",'CFR - XML import'!$A91,1)+1,SEARCH("/",'CFR - XML import'!$A91,1)-SEARCH("&gt;",'CFR - XML import'!$A91,1)-2)))</f>
        <v>0</v>
      </c>
      <c r="AS97" s="140">
        <f>IF(ISERROR(FIND(AS$3,'CFR - XML import'!$A91)),0,VALUE(MID('CFR - XML import'!$A91,SEARCH("&gt;",'CFR - XML import'!$A91,1)+1,SEARCH("/",'CFR - XML import'!$A91,1)-SEARCH("&gt;",'CFR - XML import'!$A91,1)-2)))</f>
        <v>0</v>
      </c>
      <c r="AT97" s="140">
        <f>IF(ISERROR(FIND(AT$3,'CFR - XML import'!$A91)),0,VALUE(MID('CFR - XML import'!$A91,SEARCH("&gt;",'CFR - XML import'!$A91,1)+1,SEARCH("/",'CFR - XML import'!$A91,1)-SEARCH("&gt;",'CFR - XML import'!$A91,1)-2)))</f>
        <v>0</v>
      </c>
      <c r="AU97" s="140">
        <f>IF(ISERROR(FIND(AU$3,'CFR - XML import'!$A91)),0,VALUE(MID('CFR - XML import'!$A91,SEARCH("&gt;",'CFR - XML import'!$A91,1)+1,SEARCH("/",'CFR - XML import'!$A91,1)-SEARCH("&gt;",'CFR - XML import'!$A91,1)-2)))</f>
        <v>0</v>
      </c>
      <c r="AV97" s="140">
        <f>IF(ISERROR(FIND(AV$3,'CFR - XML import'!$A91)),0,VALUE(MID('CFR - XML import'!$A91,SEARCH("&gt;",'CFR - XML import'!$A91,1)+1,SEARCH("/",'CFR - XML import'!$A91,1)-SEARCH("&gt;",'CFR - XML import'!$A91,1)-2)))</f>
        <v>0</v>
      </c>
      <c r="AW97" s="140">
        <f>IF(ISERROR(FIND(AW$3,'CFR - XML import'!$A91)),0,VALUE(MID('CFR - XML import'!$A91,SEARCH("&gt;",'CFR - XML import'!$A91,1)+1,SEARCH("/",'CFR - XML import'!$A91,1)-SEARCH("&gt;",'CFR - XML import'!$A91,1)-2)))</f>
        <v>0</v>
      </c>
      <c r="AX97" s="140">
        <f>IF(ISERROR(FIND(AX$3,'CFR - XML import'!$A91)),0,VALUE(MID('CFR - XML import'!$A91,SEARCH("&gt;",'CFR - XML import'!$A91,1)+1,SEARCH("/",'CFR - XML import'!$A91,1)-SEARCH("&gt;",'CFR - XML import'!$A91,1)-2)))</f>
        <v>0</v>
      </c>
      <c r="AY97" s="140">
        <f>IF(ISERROR(FIND(AY$3,'CFR - XML import'!$A91)),0,VALUE(MID('CFR - XML import'!$A91,SEARCH("&gt;",'CFR - XML import'!$A91,1)+1,SEARCH("/",'CFR - XML import'!$A91,1)-SEARCH("&gt;",'CFR - XML import'!$A91,1)-2)))</f>
        <v>0</v>
      </c>
      <c r="AZ97" s="140">
        <f>IF(ISERROR(FIND(AZ$3,'CFR - XML import'!$A91)),0,VALUE(MID('CFR - XML import'!$A91,SEARCH("&gt;",'CFR - XML import'!$A91,1)+1,SEARCH("/",'CFR - XML import'!$A91,1)-SEARCH("&gt;",'CFR - XML import'!$A91,1)-2)))</f>
        <v>0</v>
      </c>
      <c r="BA97" s="140">
        <f>IF(ISERROR(FIND(BA$3,'CFR - XML import'!$A91)),0,VALUE(MID('CFR - XML import'!$A91,SEARCH("&gt;",'CFR - XML import'!$A91,1)+1,SEARCH("/",'CFR - XML import'!$A91,1)-SEARCH("&gt;",'CFR - XML import'!$A91,1)-2)))</f>
        <v>0</v>
      </c>
      <c r="BB97" s="140">
        <f>IF(ISERROR(FIND(BB$3,'CFR - XML import'!$A91)),0,VALUE(MID('CFR - XML import'!$A91,SEARCH("&gt;",'CFR - XML import'!$A91,1)+1,SEARCH("/",'CFR - XML import'!$A91,1)-SEARCH("&gt;",'CFR - XML import'!$A91,1)-2)))</f>
        <v>0</v>
      </c>
      <c r="BC97" s="140">
        <f>IF(ISERROR(FIND(BC$3,'CFR - XML import'!$A91)),0,VALUE(MID('CFR - XML import'!$A91,SEARCH("&gt;",'CFR - XML import'!$A91,1)+1,SEARCH("/",'CFR - XML import'!$A91,1)-SEARCH("&gt;",'CFR - XML import'!$A91,1)-2)))</f>
        <v>0</v>
      </c>
      <c r="BD97" s="140">
        <f>IF(ISERROR(FIND(BD$3,'CFR - XML import'!$A91)),0,VALUE(MID('CFR - XML import'!$A91,SEARCH("&gt;",'CFR - XML import'!$A91,1)+1,SEARCH("/",'CFR - XML import'!$A91,1)-SEARCH("&gt;",'CFR - XML import'!$A91,1)-2)))</f>
        <v>0</v>
      </c>
      <c r="BE97" s="140">
        <f>IF(ISERROR(FIND(BE$3,'CFR - XML import'!$A91)),0,VALUE(MID('CFR - XML import'!$A91,SEARCH("&gt;",'CFR - XML import'!$A91,1)+1,SEARCH("/",'CFR - XML import'!$A91,1)-SEARCH("&gt;",'CFR - XML import'!$A91,1)-2)))</f>
        <v>0</v>
      </c>
      <c r="BF97" s="140">
        <f>IF(ISERROR(FIND(BF$3,'CFR - XML import'!$A91)),0,VALUE(MID('CFR - XML import'!$A91,SEARCH("&gt;",'CFR - XML import'!$A91,1)+1,SEARCH("/",'CFR - XML import'!$A91,1)-SEARCH("&gt;",'CFR - XML import'!$A91,1)-2)))</f>
        <v>0</v>
      </c>
      <c r="BG97" s="140">
        <f>IF(ISERROR(FIND(BG$3,'CFR - XML import'!$A91)),0,VALUE(MID('CFR - XML import'!$A91,SEARCH("&gt;",'CFR - XML import'!$A91,1)+1,SEARCH("/",'CFR - XML import'!$A91,1)-SEARCH("&gt;",'CFR - XML import'!$A91,1)-2)))</f>
        <v>0</v>
      </c>
      <c r="BH97" s="140">
        <f>IF(ISERROR(FIND(BH$3,'CFR - XML import'!$A91)),0,VALUE(MID('CFR - XML import'!$A91,SEARCH("&gt;",'CFR - XML import'!$A91,1)+1,SEARCH("/",'CFR - XML import'!$A91,1)-SEARCH("&gt;",'CFR - XML import'!$A91,1)-2)))</f>
        <v>0</v>
      </c>
      <c r="BI97" s="140">
        <f>IF(ISERROR(FIND(BI$3,'CFR - XML import'!$A91)),0,VALUE(MID('CFR - XML import'!$A91,SEARCH("&gt;",'CFR - XML import'!$A91,1)+1,SEARCH("/",'CFR - XML import'!$A91,1)-SEARCH("&gt;",'CFR - XML import'!$A91,1)-2)))</f>
        <v>0</v>
      </c>
      <c r="BJ97" s="140">
        <f>IF(ISERROR(FIND(BJ$3,'CFR - XML import'!$A91)),0,VALUE(MID('CFR - XML import'!$A91,SEARCH("&gt;",'CFR - XML import'!$A91,1)+1,SEARCH("/",'CFR - XML import'!$A91,1)-SEARCH("&gt;",'CFR - XML import'!$A91,1)-2)))</f>
        <v>0</v>
      </c>
      <c r="BK97" s="140">
        <f>IF(ISERROR(FIND(BK$3,'CFR - XML import'!$A91)),0,VALUE(MID('CFR - XML import'!$A91,SEARCH("&gt;",'CFR - XML import'!$A91,1)+1,SEARCH("/",'CFR - XML import'!$A91,1)-SEARCH("&gt;",'CFR - XML import'!$A91,1)-2)))</f>
        <v>0</v>
      </c>
      <c r="BL97" s="140">
        <f>IF(ISERROR(FIND(BL$3,'CFR - XML import'!$A91)),0,VALUE(MID('CFR - XML import'!$A91,SEARCH("&gt;",'CFR - XML import'!$A91,1)+1,SEARCH("/",'CFR - XML import'!$A91,1)-SEARCH("&gt;",'CFR - XML import'!$A91,1)-2)))</f>
        <v>0</v>
      </c>
      <c r="BM97" s="140">
        <f>IF(ISERROR(FIND(BM$3,'CFR - XML import'!$A91)),0,VALUE(MID('CFR - XML import'!$A91,SEARCH("&gt;",'CFR - XML import'!$A91,1)+1,SEARCH("/",'CFR - XML import'!$A91,1)-SEARCH("&gt;",'CFR - XML import'!$A91,1)-2)))</f>
        <v>0</v>
      </c>
      <c r="BN97" s="140">
        <f>IF(ISERROR(FIND(BN$3,'CFR - XML import'!$A91)),0,VALUE(MID('CFR - XML import'!$A91,SEARCH("&gt;",'CFR - XML import'!$A91,1)+1,SEARCH("/",'CFR - XML import'!$A91,1)-SEARCH("&gt;",'CFR - XML import'!$A91,1)-2)))</f>
        <v>0</v>
      </c>
      <c r="BO97" s="140">
        <f>IF(ISERROR(FIND(BO$3,'CFR - XML import'!$A91)),0,VALUE(MID('CFR - XML import'!$A91,SEARCH("&gt;",'CFR - XML import'!$A91,1)+1,SEARCH("/",'CFR - XML import'!$A91,1)-SEARCH("&gt;",'CFR - XML import'!$A91,1)-2)))</f>
        <v>0</v>
      </c>
      <c r="BP97" s="140">
        <f>IF(ISERROR(FIND(BP$3,'CFR - XML import'!$A91)),0,VALUE(MID('CFR - XML import'!$A91,SEARCH("&gt;",'CFR - XML import'!$A91,1)+1,SEARCH("/",'CFR - XML import'!$A91,1)-SEARCH("&gt;",'CFR - XML import'!$A91,1)-2)))</f>
        <v>0</v>
      </c>
      <c r="BQ97" s="140">
        <f>IF(ISERROR(FIND(BQ$3,'CFR - XML import'!$A91)),0,VALUE(MID('CFR - XML import'!$A91,SEARCH("&gt;",'CFR - XML import'!$A91,1)+1,SEARCH("/",'CFR - XML import'!$A91,1)-SEARCH("&gt;",'CFR - XML import'!$A91,1)-2)))</f>
        <v>0</v>
      </c>
      <c r="BR97" s="140">
        <f>IF(ISERROR(FIND(BR$3,'CFR - XML import'!$A91)),0,VALUE(MID('CFR - XML import'!$A91,SEARCH("&gt;",'CFR - XML import'!$A91,1)+1,SEARCH("/",'CFR - XML import'!$A91,1)-SEARCH("&gt;",'CFR - XML import'!$A91,1)-2)))</f>
        <v>0</v>
      </c>
      <c r="BS97" s="140">
        <f>IF(ISERROR(FIND(BS$3,'CFR - XML import'!$A91)),0,VALUE(MID('CFR - XML import'!$A91,SEARCH("&gt;",'CFR - XML import'!$A91,1)+1,SEARCH("/",'CFR - XML import'!$A91,1)-SEARCH("&gt;",'CFR - XML import'!$A91,1)-2)))</f>
        <v>0</v>
      </c>
      <c r="BT97" s="140">
        <f>IF(ISERROR(FIND(BT$3,'CFR - XML import'!$A91)),0,VALUE(MID('CFR - XML import'!$A91,SEARCH("&gt;",'CFR - XML import'!$A91,1)+1,SEARCH("/",'CFR - XML import'!$A91,1)-SEARCH("&gt;",'CFR - XML import'!$A91,1)-2)))</f>
        <v>0</v>
      </c>
      <c r="BU97" s="140">
        <f>IF(ISERROR(FIND(BU$3,'CFR - XML import'!$A91)),0,VALUE(MID('CFR - XML import'!$A91,SEARCH("&gt;",'CFR - XML import'!$A91,1)+1,SEARCH("/",'CFR - XML import'!$A91,1)-SEARCH("&gt;",'CFR - XML import'!$A91,1)-2)))</f>
        <v>0</v>
      </c>
      <c r="BV97" s="140">
        <f>IF(ISERROR(FIND(BV$3,'CFR - XML import'!$A91)),0,VALUE(MID('CFR - XML import'!$A91,SEARCH("&gt;",'CFR - XML import'!$A91,1)+1,SEARCH("/",'CFR - XML import'!$A91,1)-SEARCH("&gt;",'CFR - XML import'!$A91,1)-2)))</f>
        <v>0</v>
      </c>
      <c r="BW97" s="140">
        <f>IF(ISERROR(FIND(BW$3,'CFR - XML import'!$A91)),0,VALUE(MID('CFR - XML import'!$A91,SEARCH("&gt;",'CFR - XML import'!$A91,1)+1,SEARCH("/",'CFR - XML import'!$A91,1)-SEARCH("&gt;",'CFR - XML import'!$A91,1)-2)))</f>
        <v>0</v>
      </c>
      <c r="BX97" s="140">
        <f>IF(ISERROR(FIND(BX$3,'CFR - XML import'!$A91)),0,VALUE(MID('CFR - XML import'!$A91,SEARCH("&gt;",'CFR - XML import'!$A91,1)+1,SEARCH("/",'CFR - XML import'!$A91,1)-SEARCH("&gt;",'CFR - XML import'!$A91,1)-2)))</f>
        <v>0</v>
      </c>
      <c r="BY97" s="140">
        <f>IF(ISERROR(FIND(BY$3,'CFR - XML import'!$A91)),0,VALUE(MID('CFR - XML import'!$A91,SEARCH("&gt;",'CFR - XML import'!$A91,1)+1,SEARCH("/",'CFR - XML import'!$A91,1)-SEARCH("&gt;",'CFR - XML import'!$A91,1)-2)))</f>
        <v>0</v>
      </c>
      <c r="BZ97" s="140">
        <f>IF(ISERROR(FIND(BZ$3,'CFR - XML import'!$A91)),0,VALUE(MID('CFR - XML import'!$A91,SEARCH("&gt;",'CFR - XML import'!$A91,1)+1,SEARCH("/",'CFR - XML import'!$A91,1)-SEARCH("&gt;",'CFR - XML import'!$A91,1)-2)))</f>
        <v>0</v>
      </c>
      <c r="CG97" s="142">
        <f>IF(ISERROR(IF(MID('CFR - XML import'!$A91,LEN($CF$4)+5,LEN('CFR - XML import'!$A91)-(2*LEN($CF$4)+5))="RMMS",1,IF(MID('CFR - XML import'!$A91,LEN("    &lt;InputSystem&gt;")+1,LEN('CFR - XML import'!$A91)-(LEN("    &lt;InputSystem&gt;")+LEN($CF$4)+1))="SIMS",2,0))),0,IF(MID('CFR - XML import'!$A91,LEN($CF$4)+5,LEN('CFR - XML import'!$A91)-(2*LEN($CF$4)+5))="RMMS",1,IF(MID('CFR - XML import'!$A91,LEN("    &lt;InputSystem&gt;")+1,LEN('CFR - XML import'!$A91)-(LEN("    &lt;InputSystem&gt;")+LEN($CF$4)+1))="SIMS",2,0)))</f>
        <v>0</v>
      </c>
      <c r="CH97" s="140">
        <f>IF(ISERROR(FIND(CH$3,'CFR - XML import'!$A91)),0,MID('CFR - XML import'!$A91,SEARCH("&gt;",'CFR - XML import'!$A91,1)+1,SEARCH("/",'CFR - XML import'!$A91,1)-SEARCH("&gt;",'CFR - XML import'!$A91,1)-2))</f>
        <v>0</v>
      </c>
      <c r="CI97" s="140">
        <f>IF(ISERROR(FIND(CI$3,'CFR - XML import'!$A91)),0,MID('CFR - XML import'!$A91,SEARCH("&gt;",'CFR - XML import'!$A91,1)+1,SEARCH("/",'CFR - XML import'!$A91,1)-SEARCH("&gt;",'CFR - XML import'!$A91,1)-2))</f>
        <v>0</v>
      </c>
      <c r="CJ97" s="140">
        <f>IF(ISERROR(FIND(CJ$3,'CFR - XML import'!$A91)),0,MID('CFR - XML import'!$A91,SEARCH("&gt;",'CFR - XML import'!$A91,1)+1,SEARCH("/",'CFR - XML import'!$A91,1)-SEARCH("&gt;",'CFR - XML import'!$A91,1)-2))</f>
        <v>0</v>
      </c>
      <c r="CK97" s="140">
        <f>IF(ISERROR(FIND(CK$3,'CFR - XML import'!$A91)),0,MID('CFR - XML import'!$A91,SEARCH("&gt;",'CFR - XML import'!$A91,1)+1,SEARCH("/",'CFR - XML import'!$A91,1)-SEARCH("&gt;",'CFR - XML import'!$A91,1)-2))</f>
        <v>0</v>
      </c>
      <c r="CL97" s="140">
        <f>IF(ISERROR(FIND(CL$3,'CFR - XML import'!$A91)),0,MID('CFR - XML import'!$A91,SEARCH("&gt;",'CFR - XML import'!$A91,1)+1,SEARCH("/",'CFR - XML import'!$A91,1)-SEARCH("&gt;",'CFR - XML import'!$A91,1)-2))</f>
        <v>0</v>
      </c>
      <c r="CM97" s="140">
        <f>IF(ISERROR(FIND(CM$3,'CFR - XML import'!$A91)),0,MID('CFR - XML import'!$A91,SEARCH("&gt;",'CFR - XML import'!$A91,1)+1,SEARCH("/",'CFR - XML import'!$A91,1)-SEARCH("&gt;",'CFR - XML import'!$A91,1)-2))</f>
        <v>0</v>
      </c>
    </row>
    <row r="98" spans="1:91" x14ac:dyDescent="0.2">
      <c r="A98" s="139" t="str">
        <f>IF(AND('CFR - XML import'!A92&lt;&gt;"",LEFT('CFR - XML import'!A92,1)&lt;&gt;"&lt;",LEFT('CFR - XML import'!A92,3)&lt;&gt;"  &lt;",LEFT('CFR - XML import'!A92,5)&lt;&gt;"    &lt;",LEFT('CFR - XML import'!A92,7)&lt;&gt;"      &lt;",LEFT('CFR - XML import'!A92,9)&lt;&gt;"        &lt;",$B$1="SIMS"),'CFR - XML import'!A92,IF(AND(LEFT('CFR - XML import'!A92,9)="&lt;Details&gt;",$B$1="RM"),'CFR - XML import'!A92,""))</f>
        <v/>
      </c>
      <c r="B98" s="140">
        <f>IF(ISERROR(FIND(B$3,'CFR - XML import'!$A92)),0,VALUE(MID('CFR - XML import'!$A92,SEARCH("&gt;",'CFR - XML import'!$A92,1)+1,SEARCH("/",'CFR - XML import'!$A92,1)-SEARCH("&gt;",'CFR - XML import'!$A92,1)-2)))</f>
        <v>0</v>
      </c>
      <c r="D98" s="140">
        <f>IF(ISERROR(FIND(D$3,'CFR - XML import'!$A92)),0,MID('CFR - XML import'!$A92,SEARCH("&gt;",'CFR - XML import'!$A92,1)+1,SEARCH("/",'CFR - XML import'!$A92,1)-SEARCH("&gt;",'CFR - XML import'!$A92,1)-2))</f>
        <v>0</v>
      </c>
      <c r="E98" s="140">
        <f>IF(ISERROR(FIND(E$3,'CFR - XML import'!$A92)),0,MID('CFR - XML import'!$A92,SEARCH("&gt;",'CFR - XML import'!$A92,1)+1,SEARCH("/",'CFR - XML import'!$A92,1)-SEARCH("&gt;",'CFR - XML import'!$A92,1)-2))</f>
        <v>0</v>
      </c>
      <c r="F98" s="141">
        <f>IF($B$1="SIMS",IF(ISERROR(FIND(F$3,'CFR - XML import'!$A92)),0,VALUE(MID('CFR - XML import'!$A92,15,10))),IF(ISERROR(FIND(F$3,'CFR - XML import'!$A92)),0,VALUE(MID('CFR - XML import'!$A92,15,10))))</f>
        <v>0</v>
      </c>
      <c r="G98" s="140">
        <f>IF(ISERROR(FIND(G$3,'CFR - XML import'!$A92)),0,VALUE(MID('CFR - XML import'!$A92,SEARCH("&gt;",'CFR - XML import'!$A92,1)+1,SEARCH("/",'CFR - XML import'!$A92,1)-SEARCH("&gt;",'CFR - XML import'!$A92,1)-2)))</f>
        <v>0</v>
      </c>
      <c r="H98" s="140">
        <f>IF(ISERROR(FIND(H$3,'CFR - XML import'!$A92)),0,VALUE(MID('CFR - XML import'!$A92,SEARCH("&gt;",'CFR - XML import'!$A92,1)+1,SEARCH("/",'CFR - XML import'!$A92,1)-SEARCH("&gt;",'CFR - XML import'!$A92,1)-2)))</f>
        <v>0</v>
      </c>
      <c r="I98" s="140">
        <f>IF(ISERROR(FIND(I$3,'CFR - XML import'!$A92)),0,VALUE(MID('CFR - XML import'!$A92,SEARCH("&gt;",'CFR - XML import'!$A92,1)+1,SEARCH("/",'CFR - XML import'!$A92,1)-SEARCH("&gt;",'CFR - XML import'!$A92,1)-2)))</f>
        <v>0</v>
      </c>
      <c r="J98" s="140">
        <f>IF(ISERROR(FIND(J$3,'CFR - XML import'!$A92)),0,VALUE(MID('CFR - XML import'!$A92,SEARCH("&gt;",'CFR - XML import'!$A92,1)+1,SEARCH("/",'CFR - XML import'!$A92,1)-SEARCH("&gt;",'CFR - XML import'!$A92,1)-2)))</f>
        <v>0</v>
      </c>
      <c r="K98" s="140">
        <f>IF(ISERROR(FIND(K$3,'CFR - XML import'!$A92)),0,VALUE(MID('CFR - XML import'!$A92,SEARCH("&gt;",'CFR - XML import'!$A92,1)+1,SEARCH("/",'CFR - XML import'!$A92,1)-SEARCH("&gt;",'CFR - XML import'!$A92,1)-2)))</f>
        <v>0</v>
      </c>
      <c r="L98" s="140">
        <f>IF(ISERROR(FIND(L$3,'CFR - XML import'!$A92)),0,VALUE(MID('CFR - XML import'!$A92,SEARCH("&gt;",'CFR - XML import'!$A92,1)+1,SEARCH("/",'CFR - XML import'!$A92,1)-SEARCH("&gt;",'CFR - XML import'!$A92,1)-2)))</f>
        <v>0</v>
      </c>
      <c r="M98" s="140">
        <f>IF(ISERROR(FIND(M$3,'CFR - XML import'!$A92)),0,VALUE(MID('CFR - XML import'!$A92,SEARCH("&gt;",'CFR - XML import'!$A92,1)+1,SEARCH("/",'CFR - XML import'!$A92,1)-SEARCH("&gt;",'CFR - XML import'!$A92,1)-2)))</f>
        <v>0</v>
      </c>
      <c r="N98" s="140">
        <f>IF(ISERROR(FIND(N$3,'CFR - XML import'!$A92)),0,VALUE(MID('CFR - XML import'!$A92,SEARCH("&gt;",'CFR - XML import'!$A92,1)+1,SEARCH("/",'CFR - XML import'!$A92,1)-SEARCH("&gt;",'CFR - XML import'!$A92,1)-2)))</f>
        <v>0</v>
      </c>
      <c r="O98" s="140">
        <f>IF(ISERROR(FIND(O$3,'CFR - XML import'!$A92)),0,VALUE(MID('CFR - XML import'!$A92,SEARCH("&gt;",'CFR - XML import'!$A92,1)+1,SEARCH("/",'CFR - XML import'!$A92,1)-SEARCH("&gt;",'CFR - XML import'!$A92,1)-2)))</f>
        <v>0</v>
      </c>
      <c r="P98" s="140">
        <f>IF(ISERROR(FIND(P$3,'CFR - XML import'!$A92)),0,VALUE(MID('CFR - XML import'!$A92,SEARCH("&gt;",'CFR - XML import'!$A92,1)+1,SEARCH("/",'CFR - XML import'!$A92,1)-SEARCH("&gt;",'CFR - XML import'!$A92,1)-2)))</f>
        <v>0</v>
      </c>
      <c r="Q98" s="140">
        <f>IF(ISERROR(FIND(Q$3,'CFR - XML import'!$A92)),0,VALUE(MID('CFR - XML import'!$A92,SEARCH("&gt;",'CFR - XML import'!$A92,1)+1,SEARCH("/",'CFR - XML import'!$A92,1)-SEARCH("&gt;",'CFR - XML import'!$A92,1)-2)))</f>
        <v>0</v>
      </c>
      <c r="R98" s="140">
        <f>IF(ISERROR(FIND(R$3,'CFR - XML import'!$A92)),0,VALUE(MID('CFR - XML import'!$A92,SEARCH("&gt;",'CFR - XML import'!$A92,1)+1,SEARCH("/",'CFR - XML import'!$A92,1)-SEARCH("&gt;",'CFR - XML import'!$A92,1)-2)))</f>
        <v>0</v>
      </c>
      <c r="S98" s="140">
        <f>IF(ISERROR(FIND(S$3,'CFR - XML import'!$A92)),0,VALUE(MID('CFR - XML import'!$A92,SEARCH("&gt;",'CFR - XML import'!$A92,1)+1,SEARCH("/",'CFR - XML import'!$A92,1)-SEARCH("&gt;",'CFR - XML import'!$A92,1)-2)))</f>
        <v>0</v>
      </c>
      <c r="T98" s="140">
        <f>IF(ISERROR(FIND(T$3,'CFR - XML import'!$A92)),0,VALUE(MID('CFR - XML import'!$A92,SEARCH("&gt;",'CFR - XML import'!$A92,1)+1,SEARCH("/",'CFR - XML import'!$A92,1)-SEARCH("&gt;",'CFR - XML import'!$A92,1)-2)))</f>
        <v>0</v>
      </c>
      <c r="U98" s="140">
        <f>IF(ISERROR(FIND(U$3,'CFR - XML import'!$A92)),0,VALUE(MID('CFR - XML import'!$A92,SEARCH("&gt;",'CFR - XML import'!$A92,1)+1,SEARCH("/",'CFR - XML import'!$A92,1)-SEARCH("&gt;",'CFR - XML import'!$A92,1)-2)))</f>
        <v>0</v>
      </c>
      <c r="V98" s="140">
        <f>IF(ISERROR(FIND(V$3,'CFR - XML import'!$A92)),0,VALUE(MID('CFR - XML import'!$A92,SEARCH("&gt;",'CFR - XML import'!$A92,1)+1,SEARCH("/",'CFR - XML import'!$A92,1)-SEARCH("&gt;",'CFR - XML import'!$A92,1)-2)))</f>
        <v>0</v>
      </c>
      <c r="W98" s="140">
        <f>IF(ISERROR(FIND(W$3,'CFR - XML import'!$A92)),0,VALUE(MID('CFR - XML import'!$A92,SEARCH("&gt;",'CFR - XML import'!$A92,1)+1,SEARCH("/",'CFR - XML import'!$A92,1)-SEARCH("&gt;",'CFR - XML import'!$A92,1)-2)))</f>
        <v>0</v>
      </c>
      <c r="X98" s="140"/>
      <c r="Y98" s="140">
        <f>IF(ISERROR(FIND(Y$3,'CFR - XML import'!$A92)),0,VALUE(MID('CFR - XML import'!$A92,SEARCH("&gt;",'CFR - XML import'!$A92,1)+1,SEARCH("/",'CFR - XML import'!$A92,1)-SEARCH("&gt;",'CFR - XML import'!$A92,1)-2)))</f>
        <v>0</v>
      </c>
      <c r="Z98" s="140">
        <f>IF(ISERROR(FIND(Z$3,'CFR - XML import'!$A92)),0,VALUE(MID('CFR - XML import'!$A92,SEARCH("&gt;",'CFR - XML import'!$A92,1)+1,SEARCH("/",'CFR - XML import'!$A92,1)-SEARCH("&gt;",'CFR - XML import'!$A92,1)-2)))</f>
        <v>0</v>
      </c>
      <c r="AA98" s="140">
        <f>IF(ISERROR(FIND(AA$3,'CFR - XML import'!$A92)),0,VALUE(MID('CFR - XML import'!$A92,SEARCH("&gt;",'CFR - XML import'!$A92,1)+1,SEARCH("/",'CFR - XML import'!$A92,1)-SEARCH("&gt;",'CFR - XML import'!$A92,1)-2)))</f>
        <v>0</v>
      </c>
      <c r="AB98" s="140">
        <f>IF(ISERROR(FIND(AB$3,'CFR - XML import'!$A92)),0,VALUE(MID('CFR - XML import'!$A92,SEARCH("&gt;",'CFR - XML import'!$A92,1)+1,SEARCH("/",'CFR - XML import'!$A92,1)-SEARCH("&gt;",'CFR - XML import'!$A92,1)-2)))</f>
        <v>0</v>
      </c>
      <c r="AC98" s="140">
        <f>IF(ISERROR(FIND(AC$3,'CFR - XML import'!$A92)),0,VALUE(MID('CFR - XML import'!$A92,SEARCH("&gt;",'CFR - XML import'!$A92,1)+1,SEARCH("/",'CFR - XML import'!$A92,1)-SEARCH("&gt;",'CFR - XML import'!$A92,1)-2)))</f>
        <v>0</v>
      </c>
      <c r="AD98" s="140">
        <f>IF(ISERROR(FIND(AD$3,'CFR - XML import'!$A92)),0,VALUE(MID('CFR - XML import'!$A92,SEARCH("&gt;",'CFR - XML import'!$A92,1)+1,SEARCH("/",'CFR - XML import'!$A92,1)-SEARCH("&gt;",'CFR - XML import'!$A92,1)-2)))</f>
        <v>0</v>
      </c>
      <c r="AE98" s="140">
        <f>IF(ISERROR(FIND(AE$3,'CFR - XML import'!$A92)),0,VALUE(MID('CFR - XML import'!$A92,SEARCH("&gt;",'CFR - XML import'!$A92,1)+1,SEARCH("/",'CFR - XML import'!$A92,1)-SEARCH("&gt;",'CFR - XML import'!$A92,1)-2)))</f>
        <v>0</v>
      </c>
      <c r="AF98" s="140">
        <f>IF(ISERROR(FIND(AF$3,'CFR - XML import'!$A92)),0,VALUE(MID('CFR - XML import'!$A92,SEARCH("&gt;",'CFR - XML import'!$A92,1)+1,SEARCH("/",'CFR - XML import'!$A92,1)-SEARCH("&gt;",'CFR - XML import'!$A92,1)-2)))</f>
        <v>0</v>
      </c>
      <c r="AG98" s="140">
        <f>IF(ISERROR(FIND(AG$3,'CFR - XML import'!$A92)),0,VALUE(MID('CFR - XML import'!$A92,SEARCH("&gt;",'CFR - XML import'!$A92,1)+1,SEARCH("/",'CFR - XML import'!$A92,1)-SEARCH("&gt;",'CFR - XML import'!$A92,1)-2)))</f>
        <v>0</v>
      </c>
      <c r="AH98" s="140">
        <f>IF(ISERROR(FIND(AH$3,'CFR - XML import'!$A92)),0,VALUE(MID('CFR - XML import'!$A92,SEARCH("&gt;",'CFR - XML import'!$A92,1)+1,SEARCH("/",'CFR - XML import'!$A92,1)-SEARCH("&gt;",'CFR - XML import'!$A92,1)-2)))</f>
        <v>0</v>
      </c>
      <c r="AI98" s="140">
        <f>IF(ISERROR(FIND(AI$3,'CFR - XML import'!$A92)),0,VALUE(MID('CFR - XML import'!$A92,SEARCH("&gt;",'CFR - XML import'!$A92,1)+1,SEARCH("/",'CFR - XML import'!$A92,1)-SEARCH("&gt;",'CFR - XML import'!$A92,1)-2)))</f>
        <v>0</v>
      </c>
      <c r="AJ98" s="140">
        <f>IF(ISERROR(FIND(AJ$3,'CFR - XML import'!$A92)),0,VALUE(MID('CFR - XML import'!$A92,SEARCH("&gt;",'CFR - XML import'!$A92,1)+1,SEARCH("/",'CFR - XML import'!$A92,1)-SEARCH("&gt;",'CFR - XML import'!$A92,1)-2)))</f>
        <v>0</v>
      </c>
      <c r="AK98" s="140">
        <f>IF(ISERROR(FIND(AK$3,'CFR - XML import'!$A92)),0,VALUE(MID('CFR - XML import'!$A92,SEARCH("&gt;",'CFR - XML import'!$A92,1)+1,SEARCH("/",'CFR - XML import'!$A92,1)-SEARCH("&gt;",'CFR - XML import'!$A92,1)-2)))</f>
        <v>0</v>
      </c>
      <c r="AL98" s="140">
        <f>IF(ISERROR(FIND(AL$3,'CFR - XML import'!$A92)),0,VALUE(MID('CFR - XML import'!$A92,SEARCH("&gt;",'CFR - XML import'!$A92,1)+1,SEARCH("/",'CFR - XML import'!$A92,1)-SEARCH("&gt;",'CFR - XML import'!$A92,1)-2)))</f>
        <v>0</v>
      </c>
      <c r="AM98" s="140">
        <f>IF(ISERROR(FIND(AM$3,'CFR - XML import'!$A92)),0,VALUE(MID('CFR - XML import'!$A92,SEARCH("&gt;",'CFR - XML import'!$A92,1)+1,SEARCH("/",'CFR - XML import'!$A92,1)-SEARCH("&gt;",'CFR - XML import'!$A92,1)-2)))</f>
        <v>0</v>
      </c>
      <c r="AN98" s="140">
        <f>IF(ISERROR(FIND(AN$3,'CFR - XML import'!$A92)),0,VALUE(MID('CFR - XML import'!$A92,SEARCH("&gt;",'CFR - XML import'!$A92,1)+1,SEARCH("/",'CFR - XML import'!$A92,1)-SEARCH("&gt;",'CFR - XML import'!$A92,1)-2)))</f>
        <v>0</v>
      </c>
      <c r="AO98" s="140">
        <f>IF(ISERROR(FIND(AO$3,'CFR - XML import'!$A92)),0,VALUE(MID('CFR - XML import'!$A92,SEARCH("&gt;",'CFR - XML import'!$A92,1)+1,SEARCH("/",'CFR - XML import'!$A92,1)-SEARCH("&gt;",'CFR - XML import'!$A92,1)-2)))</f>
        <v>0</v>
      </c>
      <c r="AP98" s="140">
        <f>IF(ISERROR(FIND(AP$3,'CFR - XML import'!$A92)),0,VALUE(MID('CFR - XML import'!$A92,SEARCH("&gt;",'CFR - XML import'!$A92,1)+1,SEARCH("/",'CFR - XML import'!$A92,1)-SEARCH("&gt;",'CFR - XML import'!$A92,1)-2)))</f>
        <v>0</v>
      </c>
      <c r="AQ98" s="140">
        <f>IF(ISERROR(FIND(AQ$3,'CFR - XML import'!$A92)),0,VALUE(MID('CFR - XML import'!$A92,SEARCH("&gt;",'CFR - XML import'!$A92,1)+1,SEARCH("/",'CFR - XML import'!$A92,1)-SEARCH("&gt;",'CFR - XML import'!$A92,1)-2)))</f>
        <v>0</v>
      </c>
      <c r="AR98" s="140">
        <f>IF(ISERROR(FIND(AR$3,'CFR - XML import'!$A92)),0,VALUE(MID('CFR - XML import'!$A92,SEARCH("&gt;",'CFR - XML import'!$A92,1)+1,SEARCH("/",'CFR - XML import'!$A92,1)-SEARCH("&gt;",'CFR - XML import'!$A92,1)-2)))</f>
        <v>0</v>
      </c>
      <c r="AS98" s="140">
        <f>IF(ISERROR(FIND(AS$3,'CFR - XML import'!$A92)),0,VALUE(MID('CFR - XML import'!$A92,SEARCH("&gt;",'CFR - XML import'!$A92,1)+1,SEARCH("/",'CFR - XML import'!$A92,1)-SEARCH("&gt;",'CFR - XML import'!$A92,1)-2)))</f>
        <v>0</v>
      </c>
      <c r="AT98" s="140">
        <f>IF(ISERROR(FIND(AT$3,'CFR - XML import'!$A92)),0,VALUE(MID('CFR - XML import'!$A92,SEARCH("&gt;",'CFR - XML import'!$A92,1)+1,SEARCH("/",'CFR - XML import'!$A92,1)-SEARCH("&gt;",'CFR - XML import'!$A92,1)-2)))</f>
        <v>0</v>
      </c>
      <c r="AU98" s="140">
        <f>IF(ISERROR(FIND(AU$3,'CFR - XML import'!$A92)),0,VALUE(MID('CFR - XML import'!$A92,SEARCH("&gt;",'CFR - XML import'!$A92,1)+1,SEARCH("/",'CFR - XML import'!$A92,1)-SEARCH("&gt;",'CFR - XML import'!$A92,1)-2)))</f>
        <v>0</v>
      </c>
      <c r="AV98" s="140">
        <f>IF(ISERROR(FIND(AV$3,'CFR - XML import'!$A92)),0,VALUE(MID('CFR - XML import'!$A92,SEARCH("&gt;",'CFR - XML import'!$A92,1)+1,SEARCH("/",'CFR - XML import'!$A92,1)-SEARCH("&gt;",'CFR - XML import'!$A92,1)-2)))</f>
        <v>0</v>
      </c>
      <c r="AW98" s="140">
        <f>IF(ISERROR(FIND(AW$3,'CFR - XML import'!$A92)),0,VALUE(MID('CFR - XML import'!$A92,SEARCH("&gt;",'CFR - XML import'!$A92,1)+1,SEARCH("/",'CFR - XML import'!$A92,1)-SEARCH("&gt;",'CFR - XML import'!$A92,1)-2)))</f>
        <v>0</v>
      </c>
      <c r="AX98" s="140">
        <f>IF(ISERROR(FIND(AX$3,'CFR - XML import'!$A92)),0,VALUE(MID('CFR - XML import'!$A92,SEARCH("&gt;",'CFR - XML import'!$A92,1)+1,SEARCH("/",'CFR - XML import'!$A92,1)-SEARCH("&gt;",'CFR - XML import'!$A92,1)-2)))</f>
        <v>0</v>
      </c>
      <c r="AY98" s="140">
        <f>IF(ISERROR(FIND(AY$3,'CFR - XML import'!$A92)),0,VALUE(MID('CFR - XML import'!$A92,SEARCH("&gt;",'CFR - XML import'!$A92,1)+1,SEARCH("/",'CFR - XML import'!$A92,1)-SEARCH("&gt;",'CFR - XML import'!$A92,1)-2)))</f>
        <v>0</v>
      </c>
      <c r="AZ98" s="140">
        <f>IF(ISERROR(FIND(AZ$3,'CFR - XML import'!$A92)),0,VALUE(MID('CFR - XML import'!$A92,SEARCH("&gt;",'CFR - XML import'!$A92,1)+1,SEARCH("/",'CFR - XML import'!$A92,1)-SEARCH("&gt;",'CFR - XML import'!$A92,1)-2)))</f>
        <v>0</v>
      </c>
      <c r="BA98" s="140">
        <f>IF(ISERROR(FIND(BA$3,'CFR - XML import'!$A92)),0,VALUE(MID('CFR - XML import'!$A92,SEARCH("&gt;",'CFR - XML import'!$A92,1)+1,SEARCH("/",'CFR - XML import'!$A92,1)-SEARCH("&gt;",'CFR - XML import'!$A92,1)-2)))</f>
        <v>0</v>
      </c>
      <c r="BB98" s="140">
        <f>IF(ISERROR(FIND(BB$3,'CFR - XML import'!$A92)),0,VALUE(MID('CFR - XML import'!$A92,SEARCH("&gt;",'CFR - XML import'!$A92,1)+1,SEARCH("/",'CFR - XML import'!$A92,1)-SEARCH("&gt;",'CFR - XML import'!$A92,1)-2)))</f>
        <v>0</v>
      </c>
      <c r="BC98" s="140">
        <f>IF(ISERROR(FIND(BC$3,'CFR - XML import'!$A92)),0,VALUE(MID('CFR - XML import'!$A92,SEARCH("&gt;",'CFR - XML import'!$A92,1)+1,SEARCH("/",'CFR - XML import'!$A92,1)-SEARCH("&gt;",'CFR - XML import'!$A92,1)-2)))</f>
        <v>0</v>
      </c>
      <c r="BD98" s="140">
        <f>IF(ISERROR(FIND(BD$3,'CFR - XML import'!$A92)),0,VALUE(MID('CFR - XML import'!$A92,SEARCH("&gt;",'CFR - XML import'!$A92,1)+1,SEARCH("/",'CFR - XML import'!$A92,1)-SEARCH("&gt;",'CFR - XML import'!$A92,1)-2)))</f>
        <v>0</v>
      </c>
      <c r="BE98" s="140">
        <f>IF(ISERROR(FIND(BE$3,'CFR - XML import'!$A92)),0,VALUE(MID('CFR - XML import'!$A92,SEARCH("&gt;",'CFR - XML import'!$A92,1)+1,SEARCH("/",'CFR - XML import'!$A92,1)-SEARCH("&gt;",'CFR - XML import'!$A92,1)-2)))</f>
        <v>0</v>
      </c>
      <c r="BF98" s="140">
        <f>IF(ISERROR(FIND(BF$3,'CFR - XML import'!$A92)),0,VALUE(MID('CFR - XML import'!$A92,SEARCH("&gt;",'CFR - XML import'!$A92,1)+1,SEARCH("/",'CFR - XML import'!$A92,1)-SEARCH("&gt;",'CFR - XML import'!$A92,1)-2)))</f>
        <v>0</v>
      </c>
      <c r="BG98" s="140">
        <f>IF(ISERROR(FIND(BG$3,'CFR - XML import'!$A92)),0,VALUE(MID('CFR - XML import'!$A92,SEARCH("&gt;",'CFR - XML import'!$A92,1)+1,SEARCH("/",'CFR - XML import'!$A92,1)-SEARCH("&gt;",'CFR - XML import'!$A92,1)-2)))</f>
        <v>0</v>
      </c>
      <c r="BH98" s="140">
        <f>IF(ISERROR(FIND(BH$3,'CFR - XML import'!$A92)),0,VALUE(MID('CFR - XML import'!$A92,SEARCH("&gt;",'CFR - XML import'!$A92,1)+1,SEARCH("/",'CFR - XML import'!$A92,1)-SEARCH("&gt;",'CFR - XML import'!$A92,1)-2)))</f>
        <v>0</v>
      </c>
      <c r="BI98" s="140">
        <f>IF(ISERROR(FIND(BI$3,'CFR - XML import'!$A92)),0,VALUE(MID('CFR - XML import'!$A92,SEARCH("&gt;",'CFR - XML import'!$A92,1)+1,SEARCH("/",'CFR - XML import'!$A92,1)-SEARCH("&gt;",'CFR - XML import'!$A92,1)-2)))</f>
        <v>0</v>
      </c>
      <c r="BJ98" s="140">
        <f>IF(ISERROR(FIND(BJ$3,'CFR - XML import'!$A92)),0,VALUE(MID('CFR - XML import'!$A92,SEARCH("&gt;",'CFR - XML import'!$A92,1)+1,SEARCH("/",'CFR - XML import'!$A92,1)-SEARCH("&gt;",'CFR - XML import'!$A92,1)-2)))</f>
        <v>0</v>
      </c>
      <c r="BK98" s="140">
        <f>IF(ISERROR(FIND(BK$3,'CFR - XML import'!$A92)),0,VALUE(MID('CFR - XML import'!$A92,SEARCH("&gt;",'CFR - XML import'!$A92,1)+1,SEARCH("/",'CFR - XML import'!$A92,1)-SEARCH("&gt;",'CFR - XML import'!$A92,1)-2)))</f>
        <v>0</v>
      </c>
      <c r="BL98" s="140">
        <f>IF(ISERROR(FIND(BL$3,'CFR - XML import'!$A92)),0,VALUE(MID('CFR - XML import'!$A92,SEARCH("&gt;",'CFR - XML import'!$A92,1)+1,SEARCH("/",'CFR - XML import'!$A92,1)-SEARCH("&gt;",'CFR - XML import'!$A92,1)-2)))</f>
        <v>0</v>
      </c>
      <c r="BM98" s="140">
        <f>IF(ISERROR(FIND(BM$3,'CFR - XML import'!$A92)),0,VALUE(MID('CFR - XML import'!$A92,SEARCH("&gt;",'CFR - XML import'!$A92,1)+1,SEARCH("/",'CFR - XML import'!$A92,1)-SEARCH("&gt;",'CFR - XML import'!$A92,1)-2)))</f>
        <v>0</v>
      </c>
      <c r="BN98" s="140">
        <f>IF(ISERROR(FIND(BN$3,'CFR - XML import'!$A92)),0,VALUE(MID('CFR - XML import'!$A92,SEARCH("&gt;",'CFR - XML import'!$A92,1)+1,SEARCH("/",'CFR - XML import'!$A92,1)-SEARCH("&gt;",'CFR - XML import'!$A92,1)-2)))</f>
        <v>0</v>
      </c>
      <c r="BO98" s="140">
        <f>IF(ISERROR(FIND(BO$3,'CFR - XML import'!$A92)),0,VALUE(MID('CFR - XML import'!$A92,SEARCH("&gt;",'CFR - XML import'!$A92,1)+1,SEARCH("/",'CFR - XML import'!$A92,1)-SEARCH("&gt;",'CFR - XML import'!$A92,1)-2)))</f>
        <v>0</v>
      </c>
      <c r="BP98" s="140">
        <f>IF(ISERROR(FIND(BP$3,'CFR - XML import'!$A92)),0,VALUE(MID('CFR - XML import'!$A92,SEARCH("&gt;",'CFR - XML import'!$A92,1)+1,SEARCH("/",'CFR - XML import'!$A92,1)-SEARCH("&gt;",'CFR - XML import'!$A92,1)-2)))</f>
        <v>0</v>
      </c>
      <c r="BQ98" s="140">
        <f>IF(ISERROR(FIND(BQ$3,'CFR - XML import'!$A92)),0,VALUE(MID('CFR - XML import'!$A92,SEARCH("&gt;",'CFR - XML import'!$A92,1)+1,SEARCH("/",'CFR - XML import'!$A92,1)-SEARCH("&gt;",'CFR - XML import'!$A92,1)-2)))</f>
        <v>0</v>
      </c>
      <c r="BR98" s="140">
        <f>IF(ISERROR(FIND(BR$3,'CFR - XML import'!$A92)),0,VALUE(MID('CFR - XML import'!$A92,SEARCH("&gt;",'CFR - XML import'!$A92,1)+1,SEARCH("/",'CFR - XML import'!$A92,1)-SEARCH("&gt;",'CFR - XML import'!$A92,1)-2)))</f>
        <v>0</v>
      </c>
      <c r="BS98" s="140">
        <f>IF(ISERROR(FIND(BS$3,'CFR - XML import'!$A92)),0,VALUE(MID('CFR - XML import'!$A92,SEARCH("&gt;",'CFR - XML import'!$A92,1)+1,SEARCH("/",'CFR - XML import'!$A92,1)-SEARCH("&gt;",'CFR - XML import'!$A92,1)-2)))</f>
        <v>0</v>
      </c>
      <c r="BT98" s="140">
        <f>IF(ISERROR(FIND(BT$3,'CFR - XML import'!$A92)),0,VALUE(MID('CFR - XML import'!$A92,SEARCH("&gt;",'CFR - XML import'!$A92,1)+1,SEARCH("/",'CFR - XML import'!$A92,1)-SEARCH("&gt;",'CFR - XML import'!$A92,1)-2)))</f>
        <v>0</v>
      </c>
      <c r="BU98" s="140">
        <f>IF(ISERROR(FIND(BU$3,'CFR - XML import'!$A92)),0,VALUE(MID('CFR - XML import'!$A92,SEARCH("&gt;",'CFR - XML import'!$A92,1)+1,SEARCH("/",'CFR - XML import'!$A92,1)-SEARCH("&gt;",'CFR - XML import'!$A92,1)-2)))</f>
        <v>0</v>
      </c>
      <c r="BV98" s="140">
        <f>IF(ISERROR(FIND(BV$3,'CFR - XML import'!$A92)),0,VALUE(MID('CFR - XML import'!$A92,SEARCH("&gt;",'CFR - XML import'!$A92,1)+1,SEARCH("/",'CFR - XML import'!$A92,1)-SEARCH("&gt;",'CFR - XML import'!$A92,1)-2)))</f>
        <v>0</v>
      </c>
      <c r="BW98" s="140">
        <f>IF(ISERROR(FIND(BW$3,'CFR - XML import'!$A92)),0,VALUE(MID('CFR - XML import'!$A92,SEARCH("&gt;",'CFR - XML import'!$A92,1)+1,SEARCH("/",'CFR - XML import'!$A92,1)-SEARCH("&gt;",'CFR - XML import'!$A92,1)-2)))</f>
        <v>0</v>
      </c>
      <c r="BX98" s="140">
        <f>IF(ISERROR(FIND(BX$3,'CFR - XML import'!$A92)),0,VALUE(MID('CFR - XML import'!$A92,SEARCH("&gt;",'CFR - XML import'!$A92,1)+1,SEARCH("/",'CFR - XML import'!$A92,1)-SEARCH("&gt;",'CFR - XML import'!$A92,1)-2)))</f>
        <v>0</v>
      </c>
      <c r="BY98" s="140">
        <f>IF(ISERROR(FIND(BY$3,'CFR - XML import'!$A92)),0,VALUE(MID('CFR - XML import'!$A92,SEARCH("&gt;",'CFR - XML import'!$A92,1)+1,SEARCH("/",'CFR - XML import'!$A92,1)-SEARCH("&gt;",'CFR - XML import'!$A92,1)-2)))</f>
        <v>0</v>
      </c>
      <c r="BZ98" s="140">
        <f>IF(ISERROR(FIND(BZ$3,'CFR - XML import'!$A92)),0,VALUE(MID('CFR - XML import'!$A92,SEARCH("&gt;",'CFR - XML import'!$A92,1)+1,SEARCH("/",'CFR - XML import'!$A92,1)-SEARCH("&gt;",'CFR - XML import'!$A92,1)-2)))</f>
        <v>0</v>
      </c>
      <c r="CG98" s="142">
        <f>IF(ISERROR(IF(MID('CFR - XML import'!$A92,LEN($CF$4)+5,LEN('CFR - XML import'!$A92)-(2*LEN($CF$4)+5))="RMMS",1,IF(MID('CFR - XML import'!$A92,LEN("    &lt;InputSystem&gt;")+1,LEN('CFR - XML import'!$A92)-(LEN("    &lt;InputSystem&gt;")+LEN($CF$4)+1))="SIMS",2,0))),0,IF(MID('CFR - XML import'!$A92,LEN($CF$4)+5,LEN('CFR - XML import'!$A92)-(2*LEN($CF$4)+5))="RMMS",1,IF(MID('CFR - XML import'!$A92,LEN("    &lt;InputSystem&gt;")+1,LEN('CFR - XML import'!$A92)-(LEN("    &lt;InputSystem&gt;")+LEN($CF$4)+1))="SIMS",2,0)))</f>
        <v>0</v>
      </c>
      <c r="CH98" s="140">
        <f>IF(ISERROR(FIND(CH$3,'CFR - XML import'!$A92)),0,MID('CFR - XML import'!$A92,SEARCH("&gt;",'CFR - XML import'!$A92,1)+1,SEARCH("/",'CFR - XML import'!$A92,1)-SEARCH("&gt;",'CFR - XML import'!$A92,1)-2))</f>
        <v>0</v>
      </c>
      <c r="CI98" s="140">
        <f>IF(ISERROR(FIND(CI$3,'CFR - XML import'!$A92)),0,MID('CFR - XML import'!$A92,SEARCH("&gt;",'CFR - XML import'!$A92,1)+1,SEARCH("/",'CFR - XML import'!$A92,1)-SEARCH("&gt;",'CFR - XML import'!$A92,1)-2))</f>
        <v>0</v>
      </c>
      <c r="CJ98" s="140">
        <f>IF(ISERROR(FIND(CJ$3,'CFR - XML import'!$A92)),0,MID('CFR - XML import'!$A92,SEARCH("&gt;",'CFR - XML import'!$A92,1)+1,SEARCH("/",'CFR - XML import'!$A92,1)-SEARCH("&gt;",'CFR - XML import'!$A92,1)-2))</f>
        <v>0</v>
      </c>
      <c r="CK98" s="140">
        <f>IF(ISERROR(FIND(CK$3,'CFR - XML import'!$A92)),0,MID('CFR - XML import'!$A92,SEARCH("&gt;",'CFR - XML import'!$A92,1)+1,SEARCH("/",'CFR - XML import'!$A92,1)-SEARCH("&gt;",'CFR - XML import'!$A92,1)-2))</f>
        <v>0</v>
      </c>
      <c r="CL98" s="140">
        <f>IF(ISERROR(FIND(CL$3,'CFR - XML import'!$A92)),0,MID('CFR - XML import'!$A92,SEARCH("&gt;",'CFR - XML import'!$A92,1)+1,SEARCH("/",'CFR - XML import'!$A92,1)-SEARCH("&gt;",'CFR - XML import'!$A92,1)-2))</f>
        <v>0</v>
      </c>
      <c r="CM98" s="140">
        <f>IF(ISERROR(FIND(CM$3,'CFR - XML import'!$A92)),0,MID('CFR - XML import'!$A92,SEARCH("&gt;",'CFR - XML import'!$A92,1)+1,SEARCH("/",'CFR - XML import'!$A92,1)-SEARCH("&gt;",'CFR - XML import'!$A92,1)-2))</f>
        <v>0</v>
      </c>
    </row>
    <row r="99" spans="1:91" x14ac:dyDescent="0.2">
      <c r="A99" s="139" t="str">
        <f>IF(AND('CFR - XML import'!A93&lt;&gt;"",LEFT('CFR - XML import'!A93,1)&lt;&gt;"&lt;",LEFT('CFR - XML import'!A93,3)&lt;&gt;"  &lt;",LEFT('CFR - XML import'!A93,5)&lt;&gt;"    &lt;",LEFT('CFR - XML import'!A93,7)&lt;&gt;"      &lt;",LEFT('CFR - XML import'!A93,9)&lt;&gt;"        &lt;",$B$1="SIMS"),'CFR - XML import'!A93,IF(AND(LEFT('CFR - XML import'!A93,9)="&lt;Details&gt;",$B$1="RM"),'CFR - XML import'!A93,""))</f>
        <v/>
      </c>
      <c r="B99" s="140">
        <f>IF(ISERROR(FIND(B$3,'CFR - XML import'!$A93)),0,VALUE(MID('CFR - XML import'!$A93,SEARCH("&gt;",'CFR - XML import'!$A93,1)+1,SEARCH("/",'CFR - XML import'!$A93,1)-SEARCH("&gt;",'CFR - XML import'!$A93,1)-2)))</f>
        <v>0</v>
      </c>
      <c r="D99" s="140">
        <f>IF(ISERROR(FIND(D$3,'CFR - XML import'!$A93)),0,MID('CFR - XML import'!$A93,SEARCH("&gt;",'CFR - XML import'!$A93,1)+1,SEARCH("/",'CFR - XML import'!$A93,1)-SEARCH("&gt;",'CFR - XML import'!$A93,1)-2))</f>
        <v>0</v>
      </c>
      <c r="E99" s="140">
        <f>IF(ISERROR(FIND(E$3,'CFR - XML import'!$A93)),0,MID('CFR - XML import'!$A93,SEARCH("&gt;",'CFR - XML import'!$A93,1)+1,SEARCH("/",'CFR - XML import'!$A93,1)-SEARCH("&gt;",'CFR - XML import'!$A93,1)-2))</f>
        <v>0</v>
      </c>
      <c r="F99" s="141">
        <f>IF($B$1="SIMS",IF(ISERROR(FIND(F$3,'CFR - XML import'!$A93)),0,VALUE(MID('CFR - XML import'!$A93,15,10))),IF(ISERROR(FIND(F$3,'CFR - XML import'!$A93)),0,VALUE(MID('CFR - XML import'!$A93,15,10))))</f>
        <v>0</v>
      </c>
      <c r="G99" s="140">
        <f>IF(ISERROR(FIND(G$3,'CFR - XML import'!$A93)),0,VALUE(MID('CFR - XML import'!$A93,SEARCH("&gt;",'CFR - XML import'!$A93,1)+1,SEARCH("/",'CFR - XML import'!$A93,1)-SEARCH("&gt;",'CFR - XML import'!$A93,1)-2)))</f>
        <v>0</v>
      </c>
      <c r="H99" s="140">
        <f>IF(ISERROR(FIND(H$3,'CFR - XML import'!$A93)),0,VALUE(MID('CFR - XML import'!$A93,SEARCH("&gt;",'CFR - XML import'!$A93,1)+1,SEARCH("/",'CFR - XML import'!$A93,1)-SEARCH("&gt;",'CFR - XML import'!$A93,1)-2)))</f>
        <v>0</v>
      </c>
      <c r="I99" s="140">
        <f>IF(ISERROR(FIND(I$3,'CFR - XML import'!$A93)),0,VALUE(MID('CFR - XML import'!$A93,SEARCH("&gt;",'CFR - XML import'!$A93,1)+1,SEARCH("/",'CFR - XML import'!$A93,1)-SEARCH("&gt;",'CFR - XML import'!$A93,1)-2)))</f>
        <v>0</v>
      </c>
      <c r="J99" s="140">
        <f>IF(ISERROR(FIND(J$3,'CFR - XML import'!$A93)),0,VALUE(MID('CFR - XML import'!$A93,SEARCH("&gt;",'CFR - XML import'!$A93,1)+1,SEARCH("/",'CFR - XML import'!$A93,1)-SEARCH("&gt;",'CFR - XML import'!$A93,1)-2)))</f>
        <v>0</v>
      </c>
      <c r="K99" s="140">
        <f>IF(ISERROR(FIND(K$3,'CFR - XML import'!$A93)),0,VALUE(MID('CFR - XML import'!$A93,SEARCH("&gt;",'CFR - XML import'!$A93,1)+1,SEARCH("/",'CFR - XML import'!$A93,1)-SEARCH("&gt;",'CFR - XML import'!$A93,1)-2)))</f>
        <v>0</v>
      </c>
      <c r="L99" s="140">
        <f>IF(ISERROR(FIND(L$3,'CFR - XML import'!$A93)),0,VALUE(MID('CFR - XML import'!$A93,SEARCH("&gt;",'CFR - XML import'!$A93,1)+1,SEARCH("/",'CFR - XML import'!$A93,1)-SEARCH("&gt;",'CFR - XML import'!$A93,1)-2)))</f>
        <v>0</v>
      </c>
      <c r="M99" s="140">
        <f>IF(ISERROR(FIND(M$3,'CFR - XML import'!$A93)),0,VALUE(MID('CFR - XML import'!$A93,SEARCH("&gt;",'CFR - XML import'!$A93,1)+1,SEARCH("/",'CFR - XML import'!$A93,1)-SEARCH("&gt;",'CFR - XML import'!$A93,1)-2)))</f>
        <v>0</v>
      </c>
      <c r="N99" s="140">
        <f>IF(ISERROR(FIND(N$3,'CFR - XML import'!$A93)),0,VALUE(MID('CFR - XML import'!$A93,SEARCH("&gt;",'CFR - XML import'!$A93,1)+1,SEARCH("/",'CFR - XML import'!$A93,1)-SEARCH("&gt;",'CFR - XML import'!$A93,1)-2)))</f>
        <v>0</v>
      </c>
      <c r="O99" s="140">
        <f>IF(ISERROR(FIND(O$3,'CFR - XML import'!$A93)),0,VALUE(MID('CFR - XML import'!$A93,SEARCH("&gt;",'CFR - XML import'!$A93,1)+1,SEARCH("/",'CFR - XML import'!$A93,1)-SEARCH("&gt;",'CFR - XML import'!$A93,1)-2)))</f>
        <v>0</v>
      </c>
      <c r="P99" s="140">
        <f>IF(ISERROR(FIND(P$3,'CFR - XML import'!$A93)),0,VALUE(MID('CFR - XML import'!$A93,SEARCH("&gt;",'CFR - XML import'!$A93,1)+1,SEARCH("/",'CFR - XML import'!$A93,1)-SEARCH("&gt;",'CFR - XML import'!$A93,1)-2)))</f>
        <v>0</v>
      </c>
      <c r="Q99" s="140">
        <f>IF(ISERROR(FIND(Q$3,'CFR - XML import'!$A93)),0,VALUE(MID('CFR - XML import'!$A93,SEARCH("&gt;",'CFR - XML import'!$A93,1)+1,SEARCH("/",'CFR - XML import'!$A93,1)-SEARCH("&gt;",'CFR - XML import'!$A93,1)-2)))</f>
        <v>0</v>
      </c>
      <c r="R99" s="140">
        <f>IF(ISERROR(FIND(R$3,'CFR - XML import'!$A93)),0,VALUE(MID('CFR - XML import'!$A93,SEARCH("&gt;",'CFR - XML import'!$A93,1)+1,SEARCH("/",'CFR - XML import'!$A93,1)-SEARCH("&gt;",'CFR - XML import'!$A93,1)-2)))</f>
        <v>0</v>
      </c>
      <c r="S99" s="140">
        <f>IF(ISERROR(FIND(S$3,'CFR - XML import'!$A93)),0,VALUE(MID('CFR - XML import'!$A93,SEARCH("&gt;",'CFR - XML import'!$A93,1)+1,SEARCH("/",'CFR - XML import'!$A93,1)-SEARCH("&gt;",'CFR - XML import'!$A93,1)-2)))</f>
        <v>0</v>
      </c>
      <c r="T99" s="140">
        <f>IF(ISERROR(FIND(T$3,'CFR - XML import'!$A93)),0,VALUE(MID('CFR - XML import'!$A93,SEARCH("&gt;",'CFR - XML import'!$A93,1)+1,SEARCH("/",'CFR - XML import'!$A93,1)-SEARCH("&gt;",'CFR - XML import'!$A93,1)-2)))</f>
        <v>0</v>
      </c>
      <c r="U99" s="140">
        <f>IF(ISERROR(FIND(U$3,'CFR - XML import'!$A93)),0,VALUE(MID('CFR - XML import'!$A93,SEARCH("&gt;",'CFR - XML import'!$A93,1)+1,SEARCH("/",'CFR - XML import'!$A93,1)-SEARCH("&gt;",'CFR - XML import'!$A93,1)-2)))</f>
        <v>0</v>
      </c>
      <c r="V99" s="140">
        <f>IF(ISERROR(FIND(V$3,'CFR - XML import'!$A93)),0,VALUE(MID('CFR - XML import'!$A93,SEARCH("&gt;",'CFR - XML import'!$A93,1)+1,SEARCH("/",'CFR - XML import'!$A93,1)-SEARCH("&gt;",'CFR - XML import'!$A93,1)-2)))</f>
        <v>0</v>
      </c>
      <c r="W99" s="140">
        <f>IF(ISERROR(FIND(W$3,'CFR - XML import'!$A93)),0,VALUE(MID('CFR - XML import'!$A93,SEARCH("&gt;",'CFR - XML import'!$A93,1)+1,SEARCH("/",'CFR - XML import'!$A93,1)-SEARCH("&gt;",'CFR - XML import'!$A93,1)-2)))</f>
        <v>0</v>
      </c>
      <c r="X99" s="140"/>
      <c r="Y99" s="140">
        <f>IF(ISERROR(FIND(Y$3,'CFR - XML import'!$A93)),0,VALUE(MID('CFR - XML import'!$A93,SEARCH("&gt;",'CFR - XML import'!$A93,1)+1,SEARCH("/",'CFR - XML import'!$A93,1)-SEARCH("&gt;",'CFR - XML import'!$A93,1)-2)))</f>
        <v>0</v>
      </c>
      <c r="Z99" s="140">
        <f>IF(ISERROR(FIND(Z$3,'CFR - XML import'!$A93)),0,VALUE(MID('CFR - XML import'!$A93,SEARCH("&gt;",'CFR - XML import'!$A93,1)+1,SEARCH("/",'CFR - XML import'!$A93,1)-SEARCH("&gt;",'CFR - XML import'!$A93,1)-2)))</f>
        <v>0</v>
      </c>
      <c r="AA99" s="140">
        <f>IF(ISERROR(FIND(AA$3,'CFR - XML import'!$A93)),0,VALUE(MID('CFR - XML import'!$A93,SEARCH("&gt;",'CFR - XML import'!$A93,1)+1,SEARCH("/",'CFR - XML import'!$A93,1)-SEARCH("&gt;",'CFR - XML import'!$A93,1)-2)))</f>
        <v>0</v>
      </c>
      <c r="AB99" s="140">
        <f>IF(ISERROR(FIND(AB$3,'CFR - XML import'!$A93)),0,VALUE(MID('CFR - XML import'!$A93,SEARCH("&gt;",'CFR - XML import'!$A93,1)+1,SEARCH("/",'CFR - XML import'!$A93,1)-SEARCH("&gt;",'CFR - XML import'!$A93,1)-2)))</f>
        <v>0</v>
      </c>
      <c r="AC99" s="140">
        <f>IF(ISERROR(FIND(AC$3,'CFR - XML import'!$A93)),0,VALUE(MID('CFR - XML import'!$A93,SEARCH("&gt;",'CFR - XML import'!$A93,1)+1,SEARCH("/",'CFR - XML import'!$A93,1)-SEARCH("&gt;",'CFR - XML import'!$A93,1)-2)))</f>
        <v>0</v>
      </c>
      <c r="AD99" s="140">
        <f>IF(ISERROR(FIND(AD$3,'CFR - XML import'!$A93)),0,VALUE(MID('CFR - XML import'!$A93,SEARCH("&gt;",'CFR - XML import'!$A93,1)+1,SEARCH("/",'CFR - XML import'!$A93,1)-SEARCH("&gt;",'CFR - XML import'!$A93,1)-2)))</f>
        <v>0</v>
      </c>
      <c r="AE99" s="140">
        <f>IF(ISERROR(FIND(AE$3,'CFR - XML import'!$A93)),0,VALUE(MID('CFR - XML import'!$A93,SEARCH("&gt;",'CFR - XML import'!$A93,1)+1,SEARCH("/",'CFR - XML import'!$A93,1)-SEARCH("&gt;",'CFR - XML import'!$A93,1)-2)))</f>
        <v>0</v>
      </c>
      <c r="AF99" s="140">
        <f>IF(ISERROR(FIND(AF$3,'CFR - XML import'!$A93)),0,VALUE(MID('CFR - XML import'!$A93,SEARCH("&gt;",'CFR - XML import'!$A93,1)+1,SEARCH("/",'CFR - XML import'!$A93,1)-SEARCH("&gt;",'CFR - XML import'!$A93,1)-2)))</f>
        <v>0</v>
      </c>
      <c r="AG99" s="140">
        <f>IF(ISERROR(FIND(AG$3,'CFR - XML import'!$A93)),0,VALUE(MID('CFR - XML import'!$A93,SEARCH("&gt;",'CFR - XML import'!$A93,1)+1,SEARCH("/",'CFR - XML import'!$A93,1)-SEARCH("&gt;",'CFR - XML import'!$A93,1)-2)))</f>
        <v>0</v>
      </c>
      <c r="AH99" s="140">
        <f>IF(ISERROR(FIND(AH$3,'CFR - XML import'!$A93)),0,VALUE(MID('CFR - XML import'!$A93,SEARCH("&gt;",'CFR - XML import'!$A93,1)+1,SEARCH("/",'CFR - XML import'!$A93,1)-SEARCH("&gt;",'CFR - XML import'!$A93,1)-2)))</f>
        <v>0</v>
      </c>
      <c r="AI99" s="140">
        <f>IF(ISERROR(FIND(AI$3,'CFR - XML import'!$A93)),0,VALUE(MID('CFR - XML import'!$A93,SEARCH("&gt;",'CFR - XML import'!$A93,1)+1,SEARCH("/",'CFR - XML import'!$A93,1)-SEARCH("&gt;",'CFR - XML import'!$A93,1)-2)))</f>
        <v>0</v>
      </c>
      <c r="AJ99" s="140">
        <f>IF(ISERROR(FIND(AJ$3,'CFR - XML import'!$A93)),0,VALUE(MID('CFR - XML import'!$A93,SEARCH("&gt;",'CFR - XML import'!$A93,1)+1,SEARCH("/",'CFR - XML import'!$A93,1)-SEARCH("&gt;",'CFR - XML import'!$A93,1)-2)))</f>
        <v>0</v>
      </c>
      <c r="AK99" s="140">
        <f>IF(ISERROR(FIND(AK$3,'CFR - XML import'!$A93)),0,VALUE(MID('CFR - XML import'!$A93,SEARCH("&gt;",'CFR - XML import'!$A93,1)+1,SEARCH("/",'CFR - XML import'!$A93,1)-SEARCH("&gt;",'CFR - XML import'!$A93,1)-2)))</f>
        <v>0</v>
      </c>
      <c r="AL99" s="140">
        <f>IF(ISERROR(FIND(AL$3,'CFR - XML import'!$A93)),0,VALUE(MID('CFR - XML import'!$A93,SEARCH("&gt;",'CFR - XML import'!$A93,1)+1,SEARCH("/",'CFR - XML import'!$A93,1)-SEARCH("&gt;",'CFR - XML import'!$A93,1)-2)))</f>
        <v>0</v>
      </c>
      <c r="AM99" s="140">
        <f>IF(ISERROR(FIND(AM$3,'CFR - XML import'!$A93)),0,VALUE(MID('CFR - XML import'!$A93,SEARCH("&gt;",'CFR - XML import'!$A93,1)+1,SEARCH("/",'CFR - XML import'!$A93,1)-SEARCH("&gt;",'CFR - XML import'!$A93,1)-2)))</f>
        <v>0</v>
      </c>
      <c r="AN99" s="140">
        <f>IF(ISERROR(FIND(AN$3,'CFR - XML import'!$A93)),0,VALUE(MID('CFR - XML import'!$A93,SEARCH("&gt;",'CFR - XML import'!$A93,1)+1,SEARCH("/",'CFR - XML import'!$A93,1)-SEARCH("&gt;",'CFR - XML import'!$A93,1)-2)))</f>
        <v>0</v>
      </c>
      <c r="AO99" s="140">
        <f>IF(ISERROR(FIND(AO$3,'CFR - XML import'!$A93)),0,VALUE(MID('CFR - XML import'!$A93,SEARCH("&gt;",'CFR - XML import'!$A93,1)+1,SEARCH("/",'CFR - XML import'!$A93,1)-SEARCH("&gt;",'CFR - XML import'!$A93,1)-2)))</f>
        <v>0</v>
      </c>
      <c r="AP99" s="140">
        <f>IF(ISERROR(FIND(AP$3,'CFR - XML import'!$A93)),0,VALUE(MID('CFR - XML import'!$A93,SEARCH("&gt;",'CFR - XML import'!$A93,1)+1,SEARCH("/",'CFR - XML import'!$A93,1)-SEARCH("&gt;",'CFR - XML import'!$A93,1)-2)))</f>
        <v>0</v>
      </c>
      <c r="AQ99" s="140">
        <f>IF(ISERROR(FIND(AQ$3,'CFR - XML import'!$A93)),0,VALUE(MID('CFR - XML import'!$A93,SEARCH("&gt;",'CFR - XML import'!$A93,1)+1,SEARCH("/",'CFR - XML import'!$A93,1)-SEARCH("&gt;",'CFR - XML import'!$A93,1)-2)))</f>
        <v>0</v>
      </c>
      <c r="AR99" s="140">
        <f>IF(ISERROR(FIND(AR$3,'CFR - XML import'!$A93)),0,VALUE(MID('CFR - XML import'!$A93,SEARCH("&gt;",'CFR - XML import'!$A93,1)+1,SEARCH("/",'CFR - XML import'!$A93,1)-SEARCH("&gt;",'CFR - XML import'!$A93,1)-2)))</f>
        <v>0</v>
      </c>
      <c r="AS99" s="140">
        <f>IF(ISERROR(FIND(AS$3,'CFR - XML import'!$A93)),0,VALUE(MID('CFR - XML import'!$A93,SEARCH("&gt;",'CFR - XML import'!$A93,1)+1,SEARCH("/",'CFR - XML import'!$A93,1)-SEARCH("&gt;",'CFR - XML import'!$A93,1)-2)))</f>
        <v>0</v>
      </c>
      <c r="AT99" s="140">
        <f>IF(ISERROR(FIND(AT$3,'CFR - XML import'!$A93)),0,VALUE(MID('CFR - XML import'!$A93,SEARCH("&gt;",'CFR - XML import'!$A93,1)+1,SEARCH("/",'CFR - XML import'!$A93,1)-SEARCH("&gt;",'CFR - XML import'!$A93,1)-2)))</f>
        <v>0</v>
      </c>
      <c r="AU99" s="140">
        <f>IF(ISERROR(FIND(AU$3,'CFR - XML import'!$A93)),0,VALUE(MID('CFR - XML import'!$A93,SEARCH("&gt;",'CFR - XML import'!$A93,1)+1,SEARCH("/",'CFR - XML import'!$A93,1)-SEARCH("&gt;",'CFR - XML import'!$A93,1)-2)))</f>
        <v>0</v>
      </c>
      <c r="AV99" s="140">
        <f>IF(ISERROR(FIND(AV$3,'CFR - XML import'!$A93)),0,VALUE(MID('CFR - XML import'!$A93,SEARCH("&gt;",'CFR - XML import'!$A93,1)+1,SEARCH("/",'CFR - XML import'!$A93,1)-SEARCH("&gt;",'CFR - XML import'!$A93,1)-2)))</f>
        <v>0</v>
      </c>
      <c r="AW99" s="140">
        <f>IF(ISERROR(FIND(AW$3,'CFR - XML import'!$A93)),0,VALUE(MID('CFR - XML import'!$A93,SEARCH("&gt;",'CFR - XML import'!$A93,1)+1,SEARCH("/",'CFR - XML import'!$A93,1)-SEARCH("&gt;",'CFR - XML import'!$A93,1)-2)))</f>
        <v>0</v>
      </c>
      <c r="AX99" s="140">
        <f>IF(ISERROR(FIND(AX$3,'CFR - XML import'!$A93)),0,VALUE(MID('CFR - XML import'!$A93,SEARCH("&gt;",'CFR - XML import'!$A93,1)+1,SEARCH("/",'CFR - XML import'!$A93,1)-SEARCH("&gt;",'CFR - XML import'!$A93,1)-2)))</f>
        <v>0</v>
      </c>
      <c r="AY99" s="140">
        <f>IF(ISERROR(FIND(AY$3,'CFR - XML import'!$A93)),0,VALUE(MID('CFR - XML import'!$A93,SEARCH("&gt;",'CFR - XML import'!$A93,1)+1,SEARCH("/",'CFR - XML import'!$A93,1)-SEARCH("&gt;",'CFR - XML import'!$A93,1)-2)))</f>
        <v>0</v>
      </c>
      <c r="AZ99" s="140">
        <f>IF(ISERROR(FIND(AZ$3,'CFR - XML import'!$A93)),0,VALUE(MID('CFR - XML import'!$A93,SEARCH("&gt;",'CFR - XML import'!$A93,1)+1,SEARCH("/",'CFR - XML import'!$A93,1)-SEARCH("&gt;",'CFR - XML import'!$A93,1)-2)))</f>
        <v>0</v>
      </c>
      <c r="BA99" s="140">
        <f>IF(ISERROR(FIND(BA$3,'CFR - XML import'!$A93)),0,VALUE(MID('CFR - XML import'!$A93,SEARCH("&gt;",'CFR - XML import'!$A93,1)+1,SEARCH("/",'CFR - XML import'!$A93,1)-SEARCH("&gt;",'CFR - XML import'!$A93,1)-2)))</f>
        <v>0</v>
      </c>
      <c r="BB99" s="140">
        <f>IF(ISERROR(FIND(BB$3,'CFR - XML import'!$A93)),0,VALUE(MID('CFR - XML import'!$A93,SEARCH("&gt;",'CFR - XML import'!$A93,1)+1,SEARCH("/",'CFR - XML import'!$A93,1)-SEARCH("&gt;",'CFR - XML import'!$A93,1)-2)))</f>
        <v>0</v>
      </c>
      <c r="BC99" s="140">
        <f>IF(ISERROR(FIND(BC$3,'CFR - XML import'!$A93)),0,VALUE(MID('CFR - XML import'!$A93,SEARCH("&gt;",'CFR - XML import'!$A93,1)+1,SEARCH("/",'CFR - XML import'!$A93,1)-SEARCH("&gt;",'CFR - XML import'!$A93,1)-2)))</f>
        <v>0</v>
      </c>
      <c r="BD99" s="140">
        <f>IF(ISERROR(FIND(BD$3,'CFR - XML import'!$A93)),0,VALUE(MID('CFR - XML import'!$A93,SEARCH("&gt;",'CFR - XML import'!$A93,1)+1,SEARCH("/",'CFR - XML import'!$A93,1)-SEARCH("&gt;",'CFR - XML import'!$A93,1)-2)))</f>
        <v>0</v>
      </c>
      <c r="BE99" s="140">
        <f>IF(ISERROR(FIND(BE$3,'CFR - XML import'!$A93)),0,VALUE(MID('CFR - XML import'!$A93,SEARCH("&gt;",'CFR - XML import'!$A93,1)+1,SEARCH("/",'CFR - XML import'!$A93,1)-SEARCH("&gt;",'CFR - XML import'!$A93,1)-2)))</f>
        <v>0</v>
      </c>
      <c r="BF99" s="140">
        <f>IF(ISERROR(FIND(BF$3,'CFR - XML import'!$A93)),0,VALUE(MID('CFR - XML import'!$A93,SEARCH("&gt;",'CFR - XML import'!$A93,1)+1,SEARCH("/",'CFR - XML import'!$A93,1)-SEARCH("&gt;",'CFR - XML import'!$A93,1)-2)))</f>
        <v>0</v>
      </c>
      <c r="BG99" s="140">
        <f>IF(ISERROR(FIND(BG$3,'CFR - XML import'!$A93)),0,VALUE(MID('CFR - XML import'!$A93,SEARCH("&gt;",'CFR - XML import'!$A93,1)+1,SEARCH("/",'CFR - XML import'!$A93,1)-SEARCH("&gt;",'CFR - XML import'!$A93,1)-2)))</f>
        <v>0</v>
      </c>
      <c r="BH99" s="140">
        <f>IF(ISERROR(FIND(BH$3,'CFR - XML import'!$A93)),0,VALUE(MID('CFR - XML import'!$A93,SEARCH("&gt;",'CFR - XML import'!$A93,1)+1,SEARCH("/",'CFR - XML import'!$A93,1)-SEARCH("&gt;",'CFR - XML import'!$A93,1)-2)))</f>
        <v>0</v>
      </c>
      <c r="BI99" s="140">
        <f>IF(ISERROR(FIND(BI$3,'CFR - XML import'!$A93)),0,VALUE(MID('CFR - XML import'!$A93,SEARCH("&gt;",'CFR - XML import'!$A93,1)+1,SEARCH("/",'CFR - XML import'!$A93,1)-SEARCH("&gt;",'CFR - XML import'!$A93,1)-2)))</f>
        <v>0</v>
      </c>
      <c r="BJ99" s="140">
        <f>IF(ISERROR(FIND(BJ$3,'CFR - XML import'!$A93)),0,VALUE(MID('CFR - XML import'!$A93,SEARCH("&gt;",'CFR - XML import'!$A93,1)+1,SEARCH("/",'CFR - XML import'!$A93,1)-SEARCH("&gt;",'CFR - XML import'!$A93,1)-2)))</f>
        <v>0</v>
      </c>
      <c r="BK99" s="140">
        <f>IF(ISERROR(FIND(BK$3,'CFR - XML import'!$A93)),0,VALUE(MID('CFR - XML import'!$A93,SEARCH("&gt;",'CFR - XML import'!$A93,1)+1,SEARCH("/",'CFR - XML import'!$A93,1)-SEARCH("&gt;",'CFR - XML import'!$A93,1)-2)))</f>
        <v>0</v>
      </c>
      <c r="BL99" s="140">
        <f>IF(ISERROR(FIND(BL$3,'CFR - XML import'!$A93)),0,VALUE(MID('CFR - XML import'!$A93,SEARCH("&gt;",'CFR - XML import'!$A93,1)+1,SEARCH("/",'CFR - XML import'!$A93,1)-SEARCH("&gt;",'CFR - XML import'!$A93,1)-2)))</f>
        <v>0</v>
      </c>
      <c r="BM99" s="140">
        <f>IF(ISERROR(FIND(BM$3,'CFR - XML import'!$A93)),0,VALUE(MID('CFR - XML import'!$A93,SEARCH("&gt;",'CFR - XML import'!$A93,1)+1,SEARCH("/",'CFR - XML import'!$A93,1)-SEARCH("&gt;",'CFR - XML import'!$A93,1)-2)))</f>
        <v>0</v>
      </c>
      <c r="BN99" s="140">
        <f>IF(ISERROR(FIND(BN$3,'CFR - XML import'!$A93)),0,VALUE(MID('CFR - XML import'!$A93,SEARCH("&gt;",'CFR - XML import'!$A93,1)+1,SEARCH("/",'CFR - XML import'!$A93,1)-SEARCH("&gt;",'CFR - XML import'!$A93,1)-2)))</f>
        <v>0</v>
      </c>
      <c r="BO99" s="140">
        <f>IF(ISERROR(FIND(BO$3,'CFR - XML import'!$A93)),0,VALUE(MID('CFR - XML import'!$A93,SEARCH("&gt;",'CFR - XML import'!$A93,1)+1,SEARCH("/",'CFR - XML import'!$A93,1)-SEARCH("&gt;",'CFR - XML import'!$A93,1)-2)))</f>
        <v>0</v>
      </c>
      <c r="BP99" s="140">
        <f>IF(ISERROR(FIND(BP$3,'CFR - XML import'!$A93)),0,VALUE(MID('CFR - XML import'!$A93,SEARCH("&gt;",'CFR - XML import'!$A93,1)+1,SEARCH("/",'CFR - XML import'!$A93,1)-SEARCH("&gt;",'CFR - XML import'!$A93,1)-2)))</f>
        <v>1</v>
      </c>
      <c r="BQ99" s="140">
        <f>IF(ISERROR(FIND(BQ$3,'CFR - XML import'!$A93)),0,VALUE(MID('CFR - XML import'!$A93,SEARCH("&gt;",'CFR - XML import'!$A93,1)+1,SEARCH("/",'CFR - XML import'!$A93,1)-SEARCH("&gt;",'CFR - XML import'!$A93,1)-2)))</f>
        <v>0</v>
      </c>
      <c r="BR99" s="140">
        <f>IF(ISERROR(FIND(BR$3,'CFR - XML import'!$A93)),0,VALUE(MID('CFR - XML import'!$A93,SEARCH("&gt;",'CFR - XML import'!$A93,1)+1,SEARCH("/",'CFR - XML import'!$A93,1)-SEARCH("&gt;",'CFR - XML import'!$A93,1)-2)))</f>
        <v>0</v>
      </c>
      <c r="BS99" s="140">
        <f>IF(ISERROR(FIND(BS$3,'CFR - XML import'!$A93)),0,VALUE(MID('CFR - XML import'!$A93,SEARCH("&gt;",'CFR - XML import'!$A93,1)+1,SEARCH("/",'CFR - XML import'!$A93,1)-SEARCH("&gt;",'CFR - XML import'!$A93,1)-2)))</f>
        <v>0</v>
      </c>
      <c r="BT99" s="140">
        <f>IF(ISERROR(FIND(BT$3,'CFR - XML import'!$A93)),0,VALUE(MID('CFR - XML import'!$A93,SEARCH("&gt;",'CFR - XML import'!$A93,1)+1,SEARCH("/",'CFR - XML import'!$A93,1)-SEARCH("&gt;",'CFR - XML import'!$A93,1)-2)))</f>
        <v>0</v>
      </c>
      <c r="BU99" s="140">
        <f>IF(ISERROR(FIND(BU$3,'CFR - XML import'!$A93)),0,VALUE(MID('CFR - XML import'!$A93,SEARCH("&gt;",'CFR - XML import'!$A93,1)+1,SEARCH("/",'CFR - XML import'!$A93,1)-SEARCH("&gt;",'CFR - XML import'!$A93,1)-2)))</f>
        <v>0</v>
      </c>
      <c r="BV99" s="140">
        <f>IF(ISERROR(FIND(BV$3,'CFR - XML import'!$A93)),0,VALUE(MID('CFR - XML import'!$A93,SEARCH("&gt;",'CFR - XML import'!$A93,1)+1,SEARCH("/",'CFR - XML import'!$A93,1)-SEARCH("&gt;",'CFR - XML import'!$A93,1)-2)))</f>
        <v>0</v>
      </c>
      <c r="BW99" s="140">
        <f>IF(ISERROR(FIND(BW$3,'CFR - XML import'!$A93)),0,VALUE(MID('CFR - XML import'!$A93,SEARCH("&gt;",'CFR - XML import'!$A93,1)+1,SEARCH("/",'CFR - XML import'!$A93,1)-SEARCH("&gt;",'CFR - XML import'!$A93,1)-2)))</f>
        <v>0</v>
      </c>
      <c r="BX99" s="140">
        <f>IF(ISERROR(FIND(BX$3,'CFR - XML import'!$A93)),0,VALUE(MID('CFR - XML import'!$A93,SEARCH("&gt;",'CFR - XML import'!$A93,1)+1,SEARCH("/",'CFR - XML import'!$A93,1)-SEARCH("&gt;",'CFR - XML import'!$A93,1)-2)))</f>
        <v>0</v>
      </c>
      <c r="BY99" s="140">
        <f>IF(ISERROR(FIND(BY$3,'CFR - XML import'!$A93)),0,VALUE(MID('CFR - XML import'!$A93,SEARCH("&gt;",'CFR - XML import'!$A93,1)+1,SEARCH("/",'CFR - XML import'!$A93,1)-SEARCH("&gt;",'CFR - XML import'!$A93,1)-2)))</f>
        <v>0</v>
      </c>
      <c r="BZ99" s="140">
        <f>IF(ISERROR(FIND(BZ$3,'CFR - XML import'!$A93)),0,VALUE(MID('CFR - XML import'!$A93,SEARCH("&gt;",'CFR - XML import'!$A93,1)+1,SEARCH("/",'CFR - XML import'!$A93,1)-SEARCH("&gt;",'CFR - XML import'!$A93,1)-2)))</f>
        <v>0</v>
      </c>
      <c r="CG99" s="142">
        <f>IF(ISERROR(IF(MID('CFR - XML import'!$A93,LEN($CF$4)+5,LEN('CFR - XML import'!$A93)-(2*LEN($CF$4)+5))="RMMS",1,IF(MID('CFR - XML import'!$A93,LEN("    &lt;InputSystem&gt;")+1,LEN('CFR - XML import'!$A93)-(LEN("    &lt;InputSystem&gt;")+LEN($CF$4)+1))="SIMS",2,0))),0,IF(MID('CFR - XML import'!$A93,LEN($CF$4)+5,LEN('CFR - XML import'!$A93)-(2*LEN($CF$4)+5))="RMMS",1,IF(MID('CFR - XML import'!$A93,LEN("    &lt;InputSystem&gt;")+1,LEN('CFR - XML import'!$A93)-(LEN("    &lt;InputSystem&gt;")+LEN($CF$4)+1))="SIMS",2,0)))</f>
        <v>0</v>
      </c>
      <c r="CH99" s="140">
        <f>IF(ISERROR(FIND(CH$3,'CFR - XML import'!$A93)),0,MID('CFR - XML import'!$A93,SEARCH("&gt;",'CFR - XML import'!$A93,1)+1,SEARCH("/",'CFR - XML import'!$A93,1)-SEARCH("&gt;",'CFR - XML import'!$A93,1)-2))</f>
        <v>0</v>
      </c>
      <c r="CI99" s="140">
        <f>IF(ISERROR(FIND(CI$3,'CFR - XML import'!$A93)),0,MID('CFR - XML import'!$A93,SEARCH("&gt;",'CFR - XML import'!$A93,1)+1,SEARCH("/",'CFR - XML import'!$A93,1)-SEARCH("&gt;",'CFR - XML import'!$A93,1)-2))</f>
        <v>0</v>
      </c>
      <c r="CJ99" s="140">
        <f>IF(ISERROR(FIND(CJ$3,'CFR - XML import'!$A93)),0,MID('CFR - XML import'!$A93,SEARCH("&gt;",'CFR - XML import'!$A93,1)+1,SEARCH("/",'CFR - XML import'!$A93,1)-SEARCH("&gt;",'CFR - XML import'!$A93,1)-2))</f>
        <v>0</v>
      </c>
      <c r="CK99" s="140">
        <f>IF(ISERROR(FIND(CK$3,'CFR - XML import'!$A93)),0,MID('CFR - XML import'!$A93,SEARCH("&gt;",'CFR - XML import'!$A93,1)+1,SEARCH("/",'CFR - XML import'!$A93,1)-SEARCH("&gt;",'CFR - XML import'!$A93,1)-2))</f>
        <v>0</v>
      </c>
      <c r="CL99" s="140">
        <f>IF(ISERROR(FIND(CL$3,'CFR - XML import'!$A93)),0,MID('CFR - XML import'!$A93,SEARCH("&gt;",'CFR - XML import'!$A93,1)+1,SEARCH("/",'CFR - XML import'!$A93,1)-SEARCH("&gt;",'CFR - XML import'!$A93,1)-2))</f>
        <v>0</v>
      </c>
      <c r="CM99" s="140">
        <f>IF(ISERROR(FIND(CM$3,'CFR - XML import'!$A93)),0,MID('CFR - XML import'!$A93,SEARCH("&gt;",'CFR - XML import'!$A93,1)+1,SEARCH("/",'CFR - XML import'!$A93,1)-SEARCH("&gt;",'CFR - XML import'!$A93,1)-2))</f>
        <v>0</v>
      </c>
    </row>
    <row r="100" spans="1:91" x14ac:dyDescent="0.2">
      <c r="A100" s="139" t="str">
        <f>IF(AND('CFR - XML import'!A94&lt;&gt;"",LEFT('CFR - XML import'!A94,1)&lt;&gt;"&lt;",LEFT('CFR - XML import'!A94,3)&lt;&gt;"  &lt;",LEFT('CFR - XML import'!A94,5)&lt;&gt;"    &lt;",LEFT('CFR - XML import'!A94,7)&lt;&gt;"      &lt;",LEFT('CFR - XML import'!A94,9)&lt;&gt;"        &lt;",$B$1="SIMS"),'CFR - XML import'!A94,IF(AND(LEFT('CFR - XML import'!A94,9)="&lt;Details&gt;",$B$1="RM"),'CFR - XML import'!A94,""))</f>
        <v/>
      </c>
      <c r="B100" s="140">
        <f>IF(ISERROR(FIND(B$3,'CFR - XML import'!$A94)),0,VALUE(MID('CFR - XML import'!$A94,SEARCH("&gt;",'CFR - XML import'!$A94,1)+1,SEARCH("/",'CFR - XML import'!$A94,1)-SEARCH("&gt;",'CFR - XML import'!$A94,1)-2)))</f>
        <v>0</v>
      </c>
      <c r="D100" s="140">
        <f>IF(ISERROR(FIND(D$3,'CFR - XML import'!$A94)),0,MID('CFR - XML import'!$A94,SEARCH("&gt;",'CFR - XML import'!$A94,1)+1,SEARCH("/",'CFR - XML import'!$A94,1)-SEARCH("&gt;",'CFR - XML import'!$A94,1)-2))</f>
        <v>0</v>
      </c>
      <c r="E100" s="140">
        <f>IF(ISERROR(FIND(E$3,'CFR - XML import'!$A94)),0,MID('CFR - XML import'!$A94,SEARCH("&gt;",'CFR - XML import'!$A94,1)+1,SEARCH("/",'CFR - XML import'!$A94,1)-SEARCH("&gt;",'CFR - XML import'!$A94,1)-2))</f>
        <v>0</v>
      </c>
      <c r="F100" s="141">
        <f>IF($B$1="SIMS",IF(ISERROR(FIND(F$3,'CFR - XML import'!$A94)),0,VALUE(MID('CFR - XML import'!$A94,15,10))),IF(ISERROR(FIND(F$3,'CFR - XML import'!$A94)),0,VALUE(MID('CFR - XML import'!$A94,15,10))))</f>
        <v>0</v>
      </c>
      <c r="G100" s="140">
        <f>IF(ISERROR(FIND(G$3,'CFR - XML import'!$A94)),0,VALUE(MID('CFR - XML import'!$A94,SEARCH("&gt;",'CFR - XML import'!$A94,1)+1,SEARCH("/",'CFR - XML import'!$A94,1)-SEARCH("&gt;",'CFR - XML import'!$A94,1)-2)))</f>
        <v>0</v>
      </c>
      <c r="H100" s="140">
        <f>IF(ISERROR(FIND(H$3,'CFR - XML import'!$A94)),0,VALUE(MID('CFR - XML import'!$A94,SEARCH("&gt;",'CFR - XML import'!$A94,1)+1,SEARCH("/",'CFR - XML import'!$A94,1)-SEARCH("&gt;",'CFR - XML import'!$A94,1)-2)))</f>
        <v>0</v>
      </c>
      <c r="I100" s="140">
        <f>IF(ISERROR(FIND(I$3,'CFR - XML import'!$A94)),0,VALUE(MID('CFR - XML import'!$A94,SEARCH("&gt;",'CFR - XML import'!$A94,1)+1,SEARCH("/",'CFR - XML import'!$A94,1)-SEARCH("&gt;",'CFR - XML import'!$A94,1)-2)))</f>
        <v>0</v>
      </c>
      <c r="J100" s="140">
        <f>IF(ISERROR(FIND(J$3,'CFR - XML import'!$A94)),0,VALUE(MID('CFR - XML import'!$A94,SEARCH("&gt;",'CFR - XML import'!$A94,1)+1,SEARCH("/",'CFR - XML import'!$A94,1)-SEARCH("&gt;",'CFR - XML import'!$A94,1)-2)))</f>
        <v>0</v>
      </c>
      <c r="K100" s="140">
        <f>IF(ISERROR(FIND(K$3,'CFR - XML import'!$A94)),0,VALUE(MID('CFR - XML import'!$A94,SEARCH("&gt;",'CFR - XML import'!$A94,1)+1,SEARCH("/",'CFR - XML import'!$A94,1)-SEARCH("&gt;",'CFR - XML import'!$A94,1)-2)))</f>
        <v>0</v>
      </c>
      <c r="L100" s="140">
        <f>IF(ISERROR(FIND(L$3,'CFR - XML import'!$A94)),0,VALUE(MID('CFR - XML import'!$A94,SEARCH("&gt;",'CFR - XML import'!$A94,1)+1,SEARCH("/",'CFR - XML import'!$A94,1)-SEARCH("&gt;",'CFR - XML import'!$A94,1)-2)))</f>
        <v>0</v>
      </c>
      <c r="M100" s="140">
        <f>IF(ISERROR(FIND(M$3,'CFR - XML import'!$A94)),0,VALUE(MID('CFR - XML import'!$A94,SEARCH("&gt;",'CFR - XML import'!$A94,1)+1,SEARCH("/",'CFR - XML import'!$A94,1)-SEARCH("&gt;",'CFR - XML import'!$A94,1)-2)))</f>
        <v>0</v>
      </c>
      <c r="N100" s="140">
        <f>IF(ISERROR(FIND(N$3,'CFR - XML import'!$A94)),0,VALUE(MID('CFR - XML import'!$A94,SEARCH("&gt;",'CFR - XML import'!$A94,1)+1,SEARCH("/",'CFR - XML import'!$A94,1)-SEARCH("&gt;",'CFR - XML import'!$A94,1)-2)))</f>
        <v>0</v>
      </c>
      <c r="O100" s="140">
        <f>IF(ISERROR(FIND(O$3,'CFR - XML import'!$A94)),0,VALUE(MID('CFR - XML import'!$A94,SEARCH("&gt;",'CFR - XML import'!$A94,1)+1,SEARCH("/",'CFR - XML import'!$A94,1)-SEARCH("&gt;",'CFR - XML import'!$A94,1)-2)))</f>
        <v>0</v>
      </c>
      <c r="P100" s="140">
        <f>IF(ISERROR(FIND(P$3,'CFR - XML import'!$A94)),0,VALUE(MID('CFR - XML import'!$A94,SEARCH("&gt;",'CFR - XML import'!$A94,1)+1,SEARCH("/",'CFR - XML import'!$A94,1)-SEARCH("&gt;",'CFR - XML import'!$A94,1)-2)))</f>
        <v>0</v>
      </c>
      <c r="Q100" s="140">
        <f>IF(ISERROR(FIND(Q$3,'CFR - XML import'!$A94)),0,VALUE(MID('CFR - XML import'!$A94,SEARCH("&gt;",'CFR - XML import'!$A94,1)+1,SEARCH("/",'CFR - XML import'!$A94,1)-SEARCH("&gt;",'CFR - XML import'!$A94,1)-2)))</f>
        <v>0</v>
      </c>
      <c r="R100" s="140">
        <f>IF(ISERROR(FIND(R$3,'CFR - XML import'!$A94)),0,VALUE(MID('CFR - XML import'!$A94,SEARCH("&gt;",'CFR - XML import'!$A94,1)+1,SEARCH("/",'CFR - XML import'!$A94,1)-SEARCH("&gt;",'CFR - XML import'!$A94,1)-2)))</f>
        <v>0</v>
      </c>
      <c r="S100" s="140">
        <f>IF(ISERROR(FIND(S$3,'CFR - XML import'!$A94)),0,VALUE(MID('CFR - XML import'!$A94,SEARCH("&gt;",'CFR - XML import'!$A94,1)+1,SEARCH("/",'CFR - XML import'!$A94,1)-SEARCH("&gt;",'CFR - XML import'!$A94,1)-2)))</f>
        <v>0</v>
      </c>
      <c r="T100" s="140">
        <f>IF(ISERROR(FIND(T$3,'CFR - XML import'!$A94)),0,VALUE(MID('CFR - XML import'!$A94,SEARCH("&gt;",'CFR - XML import'!$A94,1)+1,SEARCH("/",'CFR - XML import'!$A94,1)-SEARCH("&gt;",'CFR - XML import'!$A94,1)-2)))</f>
        <v>0</v>
      </c>
      <c r="U100" s="140">
        <f>IF(ISERROR(FIND(U$3,'CFR - XML import'!$A94)),0,VALUE(MID('CFR - XML import'!$A94,SEARCH("&gt;",'CFR - XML import'!$A94,1)+1,SEARCH("/",'CFR - XML import'!$A94,1)-SEARCH("&gt;",'CFR - XML import'!$A94,1)-2)))</f>
        <v>0</v>
      </c>
      <c r="V100" s="140">
        <f>IF(ISERROR(FIND(V$3,'CFR - XML import'!$A94)),0,VALUE(MID('CFR - XML import'!$A94,SEARCH("&gt;",'CFR - XML import'!$A94,1)+1,SEARCH("/",'CFR - XML import'!$A94,1)-SEARCH("&gt;",'CFR - XML import'!$A94,1)-2)))</f>
        <v>0</v>
      </c>
      <c r="W100" s="140">
        <f>IF(ISERROR(FIND(W$3,'CFR - XML import'!$A94)),0,VALUE(MID('CFR - XML import'!$A94,SEARCH("&gt;",'CFR - XML import'!$A94,1)+1,SEARCH("/",'CFR - XML import'!$A94,1)-SEARCH("&gt;",'CFR - XML import'!$A94,1)-2)))</f>
        <v>0</v>
      </c>
      <c r="X100" s="140"/>
      <c r="Y100" s="140">
        <f>IF(ISERROR(FIND(Y$3,'CFR - XML import'!$A94)),0,VALUE(MID('CFR - XML import'!$A94,SEARCH("&gt;",'CFR - XML import'!$A94,1)+1,SEARCH("/",'CFR - XML import'!$A94,1)-SEARCH("&gt;",'CFR - XML import'!$A94,1)-2)))</f>
        <v>0</v>
      </c>
      <c r="Z100" s="140">
        <f>IF(ISERROR(FIND(Z$3,'CFR - XML import'!$A94)),0,VALUE(MID('CFR - XML import'!$A94,SEARCH("&gt;",'CFR - XML import'!$A94,1)+1,SEARCH("/",'CFR - XML import'!$A94,1)-SEARCH("&gt;",'CFR - XML import'!$A94,1)-2)))</f>
        <v>0</v>
      </c>
      <c r="AA100" s="140">
        <f>IF(ISERROR(FIND(AA$3,'CFR - XML import'!$A94)),0,VALUE(MID('CFR - XML import'!$A94,SEARCH("&gt;",'CFR - XML import'!$A94,1)+1,SEARCH("/",'CFR - XML import'!$A94,1)-SEARCH("&gt;",'CFR - XML import'!$A94,1)-2)))</f>
        <v>0</v>
      </c>
      <c r="AB100" s="140">
        <f>IF(ISERROR(FIND(AB$3,'CFR - XML import'!$A94)),0,VALUE(MID('CFR - XML import'!$A94,SEARCH("&gt;",'CFR - XML import'!$A94,1)+1,SEARCH("/",'CFR - XML import'!$A94,1)-SEARCH("&gt;",'CFR - XML import'!$A94,1)-2)))</f>
        <v>0</v>
      </c>
      <c r="AC100" s="140">
        <f>IF(ISERROR(FIND(AC$3,'CFR - XML import'!$A94)),0,VALUE(MID('CFR - XML import'!$A94,SEARCH("&gt;",'CFR - XML import'!$A94,1)+1,SEARCH("/",'CFR - XML import'!$A94,1)-SEARCH("&gt;",'CFR - XML import'!$A94,1)-2)))</f>
        <v>0</v>
      </c>
      <c r="AD100" s="140">
        <f>IF(ISERROR(FIND(AD$3,'CFR - XML import'!$A94)),0,VALUE(MID('CFR - XML import'!$A94,SEARCH("&gt;",'CFR - XML import'!$A94,1)+1,SEARCH("/",'CFR - XML import'!$A94,1)-SEARCH("&gt;",'CFR - XML import'!$A94,1)-2)))</f>
        <v>0</v>
      </c>
      <c r="AE100" s="140">
        <f>IF(ISERROR(FIND(AE$3,'CFR - XML import'!$A94)),0,VALUE(MID('CFR - XML import'!$A94,SEARCH("&gt;",'CFR - XML import'!$A94,1)+1,SEARCH("/",'CFR - XML import'!$A94,1)-SEARCH("&gt;",'CFR - XML import'!$A94,1)-2)))</f>
        <v>0</v>
      </c>
      <c r="AF100" s="140">
        <f>IF(ISERROR(FIND(AF$3,'CFR - XML import'!$A94)),0,VALUE(MID('CFR - XML import'!$A94,SEARCH("&gt;",'CFR - XML import'!$A94,1)+1,SEARCH("/",'CFR - XML import'!$A94,1)-SEARCH("&gt;",'CFR - XML import'!$A94,1)-2)))</f>
        <v>0</v>
      </c>
      <c r="AG100" s="140">
        <f>IF(ISERROR(FIND(AG$3,'CFR - XML import'!$A94)),0,VALUE(MID('CFR - XML import'!$A94,SEARCH("&gt;",'CFR - XML import'!$A94,1)+1,SEARCH("/",'CFR - XML import'!$A94,1)-SEARCH("&gt;",'CFR - XML import'!$A94,1)-2)))</f>
        <v>0</v>
      </c>
      <c r="AH100" s="140">
        <f>IF(ISERROR(FIND(AH$3,'CFR - XML import'!$A94)),0,VALUE(MID('CFR - XML import'!$A94,SEARCH("&gt;",'CFR - XML import'!$A94,1)+1,SEARCH("/",'CFR - XML import'!$A94,1)-SEARCH("&gt;",'CFR - XML import'!$A94,1)-2)))</f>
        <v>0</v>
      </c>
      <c r="AI100" s="140">
        <f>IF(ISERROR(FIND(AI$3,'CFR - XML import'!$A94)),0,VALUE(MID('CFR - XML import'!$A94,SEARCH("&gt;",'CFR - XML import'!$A94,1)+1,SEARCH("/",'CFR - XML import'!$A94,1)-SEARCH("&gt;",'CFR - XML import'!$A94,1)-2)))</f>
        <v>0</v>
      </c>
      <c r="AJ100" s="140">
        <f>IF(ISERROR(FIND(AJ$3,'CFR - XML import'!$A94)),0,VALUE(MID('CFR - XML import'!$A94,SEARCH("&gt;",'CFR - XML import'!$A94,1)+1,SEARCH("/",'CFR - XML import'!$A94,1)-SEARCH("&gt;",'CFR - XML import'!$A94,1)-2)))</f>
        <v>0</v>
      </c>
      <c r="AK100" s="140">
        <f>IF(ISERROR(FIND(AK$3,'CFR - XML import'!$A94)),0,VALUE(MID('CFR - XML import'!$A94,SEARCH("&gt;",'CFR - XML import'!$A94,1)+1,SEARCH("/",'CFR - XML import'!$A94,1)-SEARCH("&gt;",'CFR - XML import'!$A94,1)-2)))</f>
        <v>0</v>
      </c>
      <c r="AL100" s="140">
        <f>IF(ISERROR(FIND(AL$3,'CFR - XML import'!$A94)),0,VALUE(MID('CFR - XML import'!$A94,SEARCH("&gt;",'CFR - XML import'!$A94,1)+1,SEARCH("/",'CFR - XML import'!$A94,1)-SEARCH("&gt;",'CFR - XML import'!$A94,1)-2)))</f>
        <v>0</v>
      </c>
      <c r="AM100" s="140">
        <f>IF(ISERROR(FIND(AM$3,'CFR - XML import'!$A94)),0,VALUE(MID('CFR - XML import'!$A94,SEARCH("&gt;",'CFR - XML import'!$A94,1)+1,SEARCH("/",'CFR - XML import'!$A94,1)-SEARCH("&gt;",'CFR - XML import'!$A94,1)-2)))</f>
        <v>0</v>
      </c>
      <c r="AN100" s="140">
        <f>IF(ISERROR(FIND(AN$3,'CFR - XML import'!$A94)),0,VALUE(MID('CFR - XML import'!$A94,SEARCH("&gt;",'CFR - XML import'!$A94,1)+1,SEARCH("/",'CFR - XML import'!$A94,1)-SEARCH("&gt;",'CFR - XML import'!$A94,1)-2)))</f>
        <v>0</v>
      </c>
      <c r="AO100" s="140">
        <f>IF(ISERROR(FIND(AO$3,'CFR - XML import'!$A94)),0,VALUE(MID('CFR - XML import'!$A94,SEARCH("&gt;",'CFR - XML import'!$A94,1)+1,SEARCH("/",'CFR - XML import'!$A94,1)-SEARCH("&gt;",'CFR - XML import'!$A94,1)-2)))</f>
        <v>0</v>
      </c>
      <c r="AP100" s="140">
        <f>IF(ISERROR(FIND(AP$3,'CFR - XML import'!$A94)),0,VALUE(MID('CFR - XML import'!$A94,SEARCH("&gt;",'CFR - XML import'!$A94,1)+1,SEARCH("/",'CFR - XML import'!$A94,1)-SEARCH("&gt;",'CFR - XML import'!$A94,1)-2)))</f>
        <v>0</v>
      </c>
      <c r="AQ100" s="140">
        <f>IF(ISERROR(FIND(AQ$3,'CFR - XML import'!$A94)),0,VALUE(MID('CFR - XML import'!$A94,SEARCH("&gt;",'CFR - XML import'!$A94,1)+1,SEARCH("/",'CFR - XML import'!$A94,1)-SEARCH("&gt;",'CFR - XML import'!$A94,1)-2)))</f>
        <v>0</v>
      </c>
      <c r="AR100" s="140">
        <f>IF(ISERROR(FIND(AR$3,'CFR - XML import'!$A94)),0,VALUE(MID('CFR - XML import'!$A94,SEARCH("&gt;",'CFR - XML import'!$A94,1)+1,SEARCH("/",'CFR - XML import'!$A94,1)-SEARCH("&gt;",'CFR - XML import'!$A94,1)-2)))</f>
        <v>0</v>
      </c>
      <c r="AS100" s="140">
        <f>IF(ISERROR(FIND(AS$3,'CFR - XML import'!$A94)),0,VALUE(MID('CFR - XML import'!$A94,SEARCH("&gt;",'CFR - XML import'!$A94,1)+1,SEARCH("/",'CFR - XML import'!$A94,1)-SEARCH("&gt;",'CFR - XML import'!$A94,1)-2)))</f>
        <v>0</v>
      </c>
      <c r="AT100" s="140">
        <f>IF(ISERROR(FIND(AT$3,'CFR - XML import'!$A94)),0,VALUE(MID('CFR - XML import'!$A94,SEARCH("&gt;",'CFR - XML import'!$A94,1)+1,SEARCH("/",'CFR - XML import'!$A94,1)-SEARCH("&gt;",'CFR - XML import'!$A94,1)-2)))</f>
        <v>0</v>
      </c>
      <c r="AU100" s="140">
        <f>IF(ISERROR(FIND(AU$3,'CFR - XML import'!$A94)),0,VALUE(MID('CFR - XML import'!$A94,SEARCH("&gt;",'CFR - XML import'!$A94,1)+1,SEARCH("/",'CFR - XML import'!$A94,1)-SEARCH("&gt;",'CFR - XML import'!$A94,1)-2)))</f>
        <v>0</v>
      </c>
      <c r="AV100" s="140">
        <f>IF(ISERROR(FIND(AV$3,'CFR - XML import'!$A94)),0,VALUE(MID('CFR - XML import'!$A94,SEARCH("&gt;",'CFR - XML import'!$A94,1)+1,SEARCH("/",'CFR - XML import'!$A94,1)-SEARCH("&gt;",'CFR - XML import'!$A94,1)-2)))</f>
        <v>0</v>
      </c>
      <c r="AW100" s="140">
        <f>IF(ISERROR(FIND(AW$3,'CFR - XML import'!$A94)),0,VALUE(MID('CFR - XML import'!$A94,SEARCH("&gt;",'CFR - XML import'!$A94,1)+1,SEARCH("/",'CFR - XML import'!$A94,1)-SEARCH("&gt;",'CFR - XML import'!$A94,1)-2)))</f>
        <v>0</v>
      </c>
      <c r="AX100" s="140">
        <f>IF(ISERROR(FIND(AX$3,'CFR - XML import'!$A94)),0,VALUE(MID('CFR - XML import'!$A94,SEARCH("&gt;",'CFR - XML import'!$A94,1)+1,SEARCH("/",'CFR - XML import'!$A94,1)-SEARCH("&gt;",'CFR - XML import'!$A94,1)-2)))</f>
        <v>0</v>
      </c>
      <c r="AY100" s="140">
        <f>IF(ISERROR(FIND(AY$3,'CFR - XML import'!$A94)),0,VALUE(MID('CFR - XML import'!$A94,SEARCH("&gt;",'CFR - XML import'!$A94,1)+1,SEARCH("/",'CFR - XML import'!$A94,1)-SEARCH("&gt;",'CFR - XML import'!$A94,1)-2)))</f>
        <v>0</v>
      </c>
      <c r="AZ100" s="140">
        <f>IF(ISERROR(FIND(AZ$3,'CFR - XML import'!$A94)),0,VALUE(MID('CFR - XML import'!$A94,SEARCH("&gt;",'CFR - XML import'!$A94,1)+1,SEARCH("/",'CFR - XML import'!$A94,1)-SEARCH("&gt;",'CFR - XML import'!$A94,1)-2)))</f>
        <v>0</v>
      </c>
      <c r="BA100" s="140">
        <f>IF(ISERROR(FIND(BA$3,'CFR - XML import'!$A94)),0,VALUE(MID('CFR - XML import'!$A94,SEARCH("&gt;",'CFR - XML import'!$A94,1)+1,SEARCH("/",'CFR - XML import'!$A94,1)-SEARCH("&gt;",'CFR - XML import'!$A94,1)-2)))</f>
        <v>0</v>
      </c>
      <c r="BB100" s="140">
        <f>IF(ISERROR(FIND(BB$3,'CFR - XML import'!$A94)),0,VALUE(MID('CFR - XML import'!$A94,SEARCH("&gt;",'CFR - XML import'!$A94,1)+1,SEARCH("/",'CFR - XML import'!$A94,1)-SEARCH("&gt;",'CFR - XML import'!$A94,1)-2)))</f>
        <v>0</v>
      </c>
      <c r="BC100" s="140">
        <f>IF(ISERROR(FIND(BC$3,'CFR - XML import'!$A94)),0,VALUE(MID('CFR - XML import'!$A94,SEARCH("&gt;",'CFR - XML import'!$A94,1)+1,SEARCH("/",'CFR - XML import'!$A94,1)-SEARCH("&gt;",'CFR - XML import'!$A94,1)-2)))</f>
        <v>0</v>
      </c>
      <c r="BD100" s="140">
        <f>IF(ISERROR(FIND(BD$3,'CFR - XML import'!$A94)),0,VALUE(MID('CFR - XML import'!$A94,SEARCH("&gt;",'CFR - XML import'!$A94,1)+1,SEARCH("/",'CFR - XML import'!$A94,1)-SEARCH("&gt;",'CFR - XML import'!$A94,1)-2)))</f>
        <v>0</v>
      </c>
      <c r="BE100" s="140">
        <f>IF(ISERROR(FIND(BE$3,'CFR - XML import'!$A94)),0,VALUE(MID('CFR - XML import'!$A94,SEARCH("&gt;",'CFR - XML import'!$A94,1)+1,SEARCH("/",'CFR - XML import'!$A94,1)-SEARCH("&gt;",'CFR - XML import'!$A94,1)-2)))</f>
        <v>0</v>
      </c>
      <c r="BF100" s="140">
        <f>IF(ISERROR(FIND(BF$3,'CFR - XML import'!$A94)),0,VALUE(MID('CFR - XML import'!$A94,SEARCH("&gt;",'CFR - XML import'!$A94,1)+1,SEARCH("/",'CFR - XML import'!$A94,1)-SEARCH("&gt;",'CFR - XML import'!$A94,1)-2)))</f>
        <v>0</v>
      </c>
      <c r="BG100" s="140">
        <f>IF(ISERROR(FIND(BG$3,'CFR - XML import'!$A94)),0,VALUE(MID('CFR - XML import'!$A94,SEARCH("&gt;",'CFR - XML import'!$A94,1)+1,SEARCH("/",'CFR - XML import'!$A94,1)-SEARCH("&gt;",'CFR - XML import'!$A94,1)-2)))</f>
        <v>0</v>
      </c>
      <c r="BH100" s="140">
        <f>IF(ISERROR(FIND(BH$3,'CFR - XML import'!$A94)),0,VALUE(MID('CFR - XML import'!$A94,SEARCH("&gt;",'CFR - XML import'!$A94,1)+1,SEARCH("/",'CFR - XML import'!$A94,1)-SEARCH("&gt;",'CFR - XML import'!$A94,1)-2)))</f>
        <v>0</v>
      </c>
      <c r="BI100" s="140">
        <f>IF(ISERROR(FIND(BI$3,'CFR - XML import'!$A94)),0,VALUE(MID('CFR - XML import'!$A94,SEARCH("&gt;",'CFR - XML import'!$A94,1)+1,SEARCH("/",'CFR - XML import'!$A94,1)-SEARCH("&gt;",'CFR - XML import'!$A94,1)-2)))</f>
        <v>0</v>
      </c>
      <c r="BJ100" s="140">
        <f>IF(ISERROR(FIND(BJ$3,'CFR - XML import'!$A94)),0,VALUE(MID('CFR - XML import'!$A94,SEARCH("&gt;",'CFR - XML import'!$A94,1)+1,SEARCH("/",'CFR - XML import'!$A94,1)-SEARCH("&gt;",'CFR - XML import'!$A94,1)-2)))</f>
        <v>0</v>
      </c>
      <c r="BK100" s="140">
        <f>IF(ISERROR(FIND(BK$3,'CFR - XML import'!$A94)),0,VALUE(MID('CFR - XML import'!$A94,SEARCH("&gt;",'CFR - XML import'!$A94,1)+1,SEARCH("/",'CFR - XML import'!$A94,1)-SEARCH("&gt;",'CFR - XML import'!$A94,1)-2)))</f>
        <v>0</v>
      </c>
      <c r="BL100" s="140">
        <f>IF(ISERROR(FIND(BL$3,'CFR - XML import'!$A94)),0,VALUE(MID('CFR - XML import'!$A94,SEARCH("&gt;",'CFR - XML import'!$A94,1)+1,SEARCH("/",'CFR - XML import'!$A94,1)-SEARCH("&gt;",'CFR - XML import'!$A94,1)-2)))</f>
        <v>0</v>
      </c>
      <c r="BM100" s="140">
        <f>IF(ISERROR(FIND(BM$3,'CFR - XML import'!$A94)),0,VALUE(MID('CFR - XML import'!$A94,SEARCH("&gt;",'CFR - XML import'!$A94,1)+1,SEARCH("/",'CFR - XML import'!$A94,1)-SEARCH("&gt;",'CFR - XML import'!$A94,1)-2)))</f>
        <v>0</v>
      </c>
      <c r="BN100" s="140">
        <f>IF(ISERROR(FIND(BN$3,'CFR - XML import'!$A94)),0,VALUE(MID('CFR - XML import'!$A94,SEARCH("&gt;",'CFR - XML import'!$A94,1)+1,SEARCH("/",'CFR - XML import'!$A94,1)-SEARCH("&gt;",'CFR - XML import'!$A94,1)-2)))</f>
        <v>0</v>
      </c>
      <c r="BO100" s="140">
        <f>IF(ISERROR(FIND(BO$3,'CFR - XML import'!$A94)),0,VALUE(MID('CFR - XML import'!$A94,SEARCH("&gt;",'CFR - XML import'!$A94,1)+1,SEARCH("/",'CFR - XML import'!$A94,1)-SEARCH("&gt;",'CFR - XML import'!$A94,1)-2)))</f>
        <v>0</v>
      </c>
      <c r="BP100" s="140">
        <f>IF(ISERROR(FIND(BP$3,'CFR - XML import'!$A94)),0,VALUE(MID('CFR - XML import'!$A94,SEARCH("&gt;",'CFR - XML import'!$A94,1)+1,SEARCH("/",'CFR - XML import'!$A94,1)-SEARCH("&gt;",'CFR - XML import'!$A94,1)-2)))</f>
        <v>0</v>
      </c>
      <c r="BQ100" s="140">
        <f>IF(ISERROR(FIND(BQ$3,'CFR - XML import'!$A94)),0,VALUE(MID('CFR - XML import'!$A94,SEARCH("&gt;",'CFR - XML import'!$A94,1)+1,SEARCH("/",'CFR - XML import'!$A94,1)-SEARCH("&gt;",'CFR - XML import'!$A94,1)-2)))</f>
        <v>0</v>
      </c>
      <c r="BR100" s="140">
        <f>IF(ISERROR(FIND(BR$3,'CFR - XML import'!$A94)),0,VALUE(MID('CFR - XML import'!$A94,SEARCH("&gt;",'CFR - XML import'!$A94,1)+1,SEARCH("/",'CFR - XML import'!$A94,1)-SEARCH("&gt;",'CFR - XML import'!$A94,1)-2)))</f>
        <v>0</v>
      </c>
      <c r="BS100" s="140">
        <f>IF(ISERROR(FIND(BS$3,'CFR - XML import'!$A94)),0,VALUE(MID('CFR - XML import'!$A94,SEARCH("&gt;",'CFR - XML import'!$A94,1)+1,SEARCH("/",'CFR - XML import'!$A94,1)-SEARCH("&gt;",'CFR - XML import'!$A94,1)-2)))</f>
        <v>0</v>
      </c>
      <c r="BT100" s="140">
        <f>IF(ISERROR(FIND(BT$3,'CFR - XML import'!$A94)),0,VALUE(MID('CFR - XML import'!$A94,SEARCH("&gt;",'CFR - XML import'!$A94,1)+1,SEARCH("/",'CFR - XML import'!$A94,1)-SEARCH("&gt;",'CFR - XML import'!$A94,1)-2)))</f>
        <v>0</v>
      </c>
      <c r="BU100" s="140">
        <f>IF(ISERROR(FIND(BU$3,'CFR - XML import'!$A94)),0,VALUE(MID('CFR - XML import'!$A94,SEARCH("&gt;",'CFR - XML import'!$A94,1)+1,SEARCH("/",'CFR - XML import'!$A94,1)-SEARCH("&gt;",'CFR - XML import'!$A94,1)-2)))</f>
        <v>0</v>
      </c>
      <c r="BV100" s="140">
        <f>IF(ISERROR(FIND(BV$3,'CFR - XML import'!$A94)),0,VALUE(MID('CFR - XML import'!$A94,SEARCH("&gt;",'CFR - XML import'!$A94,1)+1,SEARCH("/",'CFR - XML import'!$A94,1)-SEARCH("&gt;",'CFR - XML import'!$A94,1)-2)))</f>
        <v>0</v>
      </c>
      <c r="BW100" s="140">
        <f>IF(ISERROR(FIND(BW$3,'CFR - XML import'!$A94)),0,VALUE(MID('CFR - XML import'!$A94,SEARCH("&gt;",'CFR - XML import'!$A94,1)+1,SEARCH("/",'CFR - XML import'!$A94,1)-SEARCH("&gt;",'CFR - XML import'!$A94,1)-2)))</f>
        <v>0</v>
      </c>
      <c r="BX100" s="140">
        <f>IF(ISERROR(FIND(BX$3,'CFR - XML import'!$A94)),0,VALUE(MID('CFR - XML import'!$A94,SEARCH("&gt;",'CFR - XML import'!$A94,1)+1,SEARCH("/",'CFR - XML import'!$A94,1)-SEARCH("&gt;",'CFR - XML import'!$A94,1)-2)))</f>
        <v>0</v>
      </c>
      <c r="BY100" s="140">
        <f>IF(ISERROR(FIND(BY$3,'CFR - XML import'!$A94)),0,VALUE(MID('CFR - XML import'!$A94,SEARCH("&gt;",'CFR - XML import'!$A94,1)+1,SEARCH("/",'CFR - XML import'!$A94,1)-SEARCH("&gt;",'CFR - XML import'!$A94,1)-2)))</f>
        <v>0</v>
      </c>
      <c r="BZ100" s="140">
        <f>IF(ISERROR(FIND(BZ$3,'CFR - XML import'!$A94)),0,VALUE(MID('CFR - XML import'!$A94,SEARCH("&gt;",'CFR - XML import'!$A94,1)+1,SEARCH("/",'CFR - XML import'!$A94,1)-SEARCH("&gt;",'CFR - XML import'!$A94,1)-2)))</f>
        <v>0</v>
      </c>
      <c r="CG100" s="142">
        <f>IF(ISERROR(IF(MID('CFR - XML import'!$A94,LEN($CF$4)+5,LEN('CFR - XML import'!$A94)-(2*LEN($CF$4)+5))="RMMS",1,IF(MID('CFR - XML import'!$A94,LEN("    &lt;InputSystem&gt;")+1,LEN('CFR - XML import'!$A94)-(LEN("    &lt;InputSystem&gt;")+LEN($CF$4)+1))="SIMS",2,0))),0,IF(MID('CFR - XML import'!$A94,LEN($CF$4)+5,LEN('CFR - XML import'!$A94)-(2*LEN($CF$4)+5))="RMMS",1,IF(MID('CFR - XML import'!$A94,LEN("    &lt;InputSystem&gt;")+1,LEN('CFR - XML import'!$A94)-(LEN("    &lt;InputSystem&gt;")+LEN($CF$4)+1))="SIMS",2,0)))</f>
        <v>0</v>
      </c>
      <c r="CH100" s="140">
        <f>IF(ISERROR(FIND(CH$3,'CFR - XML import'!$A94)),0,MID('CFR - XML import'!$A94,SEARCH("&gt;",'CFR - XML import'!$A94,1)+1,SEARCH("/",'CFR - XML import'!$A94,1)-SEARCH("&gt;",'CFR - XML import'!$A94,1)-2))</f>
        <v>0</v>
      </c>
      <c r="CI100" s="140">
        <f>IF(ISERROR(FIND(CI$3,'CFR - XML import'!$A94)),0,MID('CFR - XML import'!$A94,SEARCH("&gt;",'CFR - XML import'!$A94,1)+1,SEARCH("/",'CFR - XML import'!$A94,1)-SEARCH("&gt;",'CFR - XML import'!$A94,1)-2))</f>
        <v>0</v>
      </c>
      <c r="CJ100" s="140">
        <f>IF(ISERROR(FIND(CJ$3,'CFR - XML import'!$A94)),0,MID('CFR - XML import'!$A94,SEARCH("&gt;",'CFR - XML import'!$A94,1)+1,SEARCH("/",'CFR - XML import'!$A94,1)-SEARCH("&gt;",'CFR - XML import'!$A94,1)-2))</f>
        <v>0</v>
      </c>
      <c r="CK100" s="140">
        <f>IF(ISERROR(FIND(CK$3,'CFR - XML import'!$A94)),0,MID('CFR - XML import'!$A94,SEARCH("&gt;",'CFR - XML import'!$A94,1)+1,SEARCH("/",'CFR - XML import'!$A94,1)-SEARCH("&gt;",'CFR - XML import'!$A94,1)-2))</f>
        <v>0</v>
      </c>
      <c r="CL100" s="140">
        <f>IF(ISERROR(FIND(CL$3,'CFR - XML import'!$A94)),0,MID('CFR - XML import'!$A94,SEARCH("&gt;",'CFR - XML import'!$A94,1)+1,SEARCH("/",'CFR - XML import'!$A94,1)-SEARCH("&gt;",'CFR - XML import'!$A94,1)-2))</f>
        <v>0</v>
      </c>
      <c r="CM100" s="140">
        <f>IF(ISERROR(FIND(CM$3,'CFR - XML import'!$A94)),0,MID('CFR - XML import'!$A94,SEARCH("&gt;",'CFR - XML import'!$A94,1)+1,SEARCH("/",'CFR - XML import'!$A94,1)-SEARCH("&gt;",'CFR - XML import'!$A94,1)-2))</f>
        <v>0</v>
      </c>
    </row>
    <row r="101" spans="1:91" x14ac:dyDescent="0.2">
      <c r="A101" s="139" t="str">
        <f>IF(AND('CFR - XML import'!A95&lt;&gt;"",LEFT('CFR - XML import'!A95,1)&lt;&gt;"&lt;",LEFT('CFR - XML import'!A95,3)&lt;&gt;"  &lt;",LEFT('CFR - XML import'!A95,5)&lt;&gt;"    &lt;",LEFT('CFR - XML import'!A95,7)&lt;&gt;"      &lt;",LEFT('CFR - XML import'!A95,9)&lt;&gt;"        &lt;",$B$1="SIMS"),'CFR - XML import'!A95,IF(AND(LEFT('CFR - XML import'!A95,9)="&lt;Details&gt;",$B$1="RM"),'CFR - XML import'!A95,""))</f>
        <v/>
      </c>
      <c r="B101" s="140">
        <f>IF(ISERROR(FIND(B$3,'CFR - XML import'!$A95)),0,VALUE(MID('CFR - XML import'!$A95,SEARCH("&gt;",'CFR - XML import'!$A95,1)+1,SEARCH("/",'CFR - XML import'!$A95,1)-SEARCH("&gt;",'CFR - XML import'!$A95,1)-2)))</f>
        <v>0</v>
      </c>
      <c r="D101" s="140">
        <f>IF(ISERROR(FIND(D$3,'CFR - XML import'!$A95)),0,MID('CFR - XML import'!$A95,SEARCH("&gt;",'CFR - XML import'!$A95,1)+1,SEARCH("/",'CFR - XML import'!$A95,1)-SEARCH("&gt;",'CFR - XML import'!$A95,1)-2))</f>
        <v>0</v>
      </c>
      <c r="E101" s="140">
        <f>IF(ISERROR(FIND(E$3,'CFR - XML import'!$A95)),0,MID('CFR - XML import'!$A95,SEARCH("&gt;",'CFR - XML import'!$A95,1)+1,SEARCH("/",'CFR - XML import'!$A95,1)-SEARCH("&gt;",'CFR - XML import'!$A95,1)-2))</f>
        <v>0</v>
      </c>
      <c r="F101" s="141">
        <f>IF($B$1="SIMS",IF(ISERROR(FIND(F$3,'CFR - XML import'!$A95)),0,VALUE(MID('CFR - XML import'!$A95,15,10))),IF(ISERROR(FIND(F$3,'CFR - XML import'!$A95)),0,VALUE(MID('CFR - XML import'!$A95,15,10))))</f>
        <v>0</v>
      </c>
      <c r="G101" s="140">
        <f>IF(ISERROR(FIND(G$3,'CFR - XML import'!$A95)),0,VALUE(MID('CFR - XML import'!$A95,SEARCH("&gt;",'CFR - XML import'!$A95,1)+1,SEARCH("/",'CFR - XML import'!$A95,1)-SEARCH("&gt;",'CFR - XML import'!$A95,1)-2)))</f>
        <v>0</v>
      </c>
      <c r="H101" s="140">
        <f>IF(ISERROR(FIND(H$3,'CFR - XML import'!$A95)),0,VALUE(MID('CFR - XML import'!$A95,SEARCH("&gt;",'CFR - XML import'!$A95,1)+1,SEARCH("/",'CFR - XML import'!$A95,1)-SEARCH("&gt;",'CFR - XML import'!$A95,1)-2)))</f>
        <v>0</v>
      </c>
      <c r="I101" s="140">
        <f>IF(ISERROR(FIND(I$3,'CFR - XML import'!$A95)),0,VALUE(MID('CFR - XML import'!$A95,SEARCH("&gt;",'CFR - XML import'!$A95,1)+1,SEARCH("/",'CFR - XML import'!$A95,1)-SEARCH("&gt;",'CFR - XML import'!$A95,1)-2)))</f>
        <v>0</v>
      </c>
      <c r="J101" s="140">
        <f>IF(ISERROR(FIND(J$3,'CFR - XML import'!$A95)),0,VALUE(MID('CFR - XML import'!$A95,SEARCH("&gt;",'CFR - XML import'!$A95,1)+1,SEARCH("/",'CFR - XML import'!$A95,1)-SEARCH("&gt;",'CFR - XML import'!$A95,1)-2)))</f>
        <v>0</v>
      </c>
      <c r="K101" s="140">
        <f>IF(ISERROR(FIND(K$3,'CFR - XML import'!$A95)),0,VALUE(MID('CFR - XML import'!$A95,SEARCH("&gt;",'CFR - XML import'!$A95,1)+1,SEARCH("/",'CFR - XML import'!$A95,1)-SEARCH("&gt;",'CFR - XML import'!$A95,1)-2)))</f>
        <v>0</v>
      </c>
      <c r="L101" s="140">
        <f>IF(ISERROR(FIND(L$3,'CFR - XML import'!$A95)),0,VALUE(MID('CFR - XML import'!$A95,SEARCH("&gt;",'CFR - XML import'!$A95,1)+1,SEARCH("/",'CFR - XML import'!$A95,1)-SEARCH("&gt;",'CFR - XML import'!$A95,1)-2)))</f>
        <v>0</v>
      </c>
      <c r="M101" s="140">
        <f>IF(ISERROR(FIND(M$3,'CFR - XML import'!$A95)),0,VALUE(MID('CFR - XML import'!$A95,SEARCH("&gt;",'CFR - XML import'!$A95,1)+1,SEARCH("/",'CFR - XML import'!$A95,1)-SEARCH("&gt;",'CFR - XML import'!$A95,1)-2)))</f>
        <v>0</v>
      </c>
      <c r="N101" s="140">
        <f>IF(ISERROR(FIND(N$3,'CFR - XML import'!$A95)),0,VALUE(MID('CFR - XML import'!$A95,SEARCH("&gt;",'CFR - XML import'!$A95,1)+1,SEARCH("/",'CFR - XML import'!$A95,1)-SEARCH("&gt;",'CFR - XML import'!$A95,1)-2)))</f>
        <v>0</v>
      </c>
      <c r="O101" s="140">
        <f>IF(ISERROR(FIND(O$3,'CFR - XML import'!$A95)),0,VALUE(MID('CFR - XML import'!$A95,SEARCH("&gt;",'CFR - XML import'!$A95,1)+1,SEARCH("/",'CFR - XML import'!$A95,1)-SEARCH("&gt;",'CFR - XML import'!$A95,1)-2)))</f>
        <v>0</v>
      </c>
      <c r="P101" s="140">
        <f>IF(ISERROR(FIND(P$3,'CFR - XML import'!$A95)),0,VALUE(MID('CFR - XML import'!$A95,SEARCH("&gt;",'CFR - XML import'!$A95,1)+1,SEARCH("/",'CFR - XML import'!$A95,1)-SEARCH("&gt;",'CFR - XML import'!$A95,1)-2)))</f>
        <v>0</v>
      </c>
      <c r="Q101" s="140">
        <f>IF(ISERROR(FIND(Q$3,'CFR - XML import'!$A95)),0,VALUE(MID('CFR - XML import'!$A95,SEARCH("&gt;",'CFR - XML import'!$A95,1)+1,SEARCH("/",'CFR - XML import'!$A95,1)-SEARCH("&gt;",'CFR - XML import'!$A95,1)-2)))</f>
        <v>0</v>
      </c>
      <c r="R101" s="140">
        <f>IF(ISERROR(FIND(R$3,'CFR - XML import'!$A95)),0,VALUE(MID('CFR - XML import'!$A95,SEARCH("&gt;",'CFR - XML import'!$A95,1)+1,SEARCH("/",'CFR - XML import'!$A95,1)-SEARCH("&gt;",'CFR - XML import'!$A95,1)-2)))</f>
        <v>0</v>
      </c>
      <c r="S101" s="140">
        <f>IF(ISERROR(FIND(S$3,'CFR - XML import'!$A95)),0,VALUE(MID('CFR - XML import'!$A95,SEARCH("&gt;",'CFR - XML import'!$A95,1)+1,SEARCH("/",'CFR - XML import'!$A95,1)-SEARCH("&gt;",'CFR - XML import'!$A95,1)-2)))</f>
        <v>0</v>
      </c>
      <c r="T101" s="140">
        <f>IF(ISERROR(FIND(T$3,'CFR - XML import'!$A95)),0,VALUE(MID('CFR - XML import'!$A95,SEARCH("&gt;",'CFR - XML import'!$A95,1)+1,SEARCH("/",'CFR - XML import'!$A95,1)-SEARCH("&gt;",'CFR - XML import'!$A95,1)-2)))</f>
        <v>0</v>
      </c>
      <c r="U101" s="140">
        <f>IF(ISERROR(FIND(U$3,'CFR - XML import'!$A95)),0,VALUE(MID('CFR - XML import'!$A95,SEARCH("&gt;",'CFR - XML import'!$A95,1)+1,SEARCH("/",'CFR - XML import'!$A95,1)-SEARCH("&gt;",'CFR - XML import'!$A95,1)-2)))</f>
        <v>0</v>
      </c>
      <c r="V101" s="140">
        <f>IF(ISERROR(FIND(V$3,'CFR - XML import'!$A95)),0,VALUE(MID('CFR - XML import'!$A95,SEARCH("&gt;",'CFR - XML import'!$A95,1)+1,SEARCH("/",'CFR - XML import'!$A95,1)-SEARCH("&gt;",'CFR - XML import'!$A95,1)-2)))</f>
        <v>0</v>
      </c>
      <c r="W101" s="140">
        <f>IF(ISERROR(FIND(W$3,'CFR - XML import'!$A95)),0,VALUE(MID('CFR - XML import'!$A95,SEARCH("&gt;",'CFR - XML import'!$A95,1)+1,SEARCH("/",'CFR - XML import'!$A95,1)-SEARCH("&gt;",'CFR - XML import'!$A95,1)-2)))</f>
        <v>0</v>
      </c>
      <c r="X101" s="140"/>
      <c r="Y101" s="140">
        <f>IF(ISERROR(FIND(Y$3,'CFR - XML import'!$A95)),0,VALUE(MID('CFR - XML import'!$A95,SEARCH("&gt;",'CFR - XML import'!$A95,1)+1,SEARCH("/",'CFR - XML import'!$A95,1)-SEARCH("&gt;",'CFR - XML import'!$A95,1)-2)))</f>
        <v>0</v>
      </c>
      <c r="Z101" s="140">
        <f>IF(ISERROR(FIND(Z$3,'CFR - XML import'!$A95)),0,VALUE(MID('CFR - XML import'!$A95,SEARCH("&gt;",'CFR - XML import'!$A95,1)+1,SEARCH("/",'CFR - XML import'!$A95,1)-SEARCH("&gt;",'CFR - XML import'!$A95,1)-2)))</f>
        <v>0</v>
      </c>
      <c r="AA101" s="140">
        <f>IF(ISERROR(FIND(AA$3,'CFR - XML import'!$A95)),0,VALUE(MID('CFR - XML import'!$A95,SEARCH("&gt;",'CFR - XML import'!$A95,1)+1,SEARCH("/",'CFR - XML import'!$A95,1)-SEARCH("&gt;",'CFR - XML import'!$A95,1)-2)))</f>
        <v>0</v>
      </c>
      <c r="AB101" s="140">
        <f>IF(ISERROR(FIND(AB$3,'CFR - XML import'!$A95)),0,VALUE(MID('CFR - XML import'!$A95,SEARCH("&gt;",'CFR - XML import'!$A95,1)+1,SEARCH("/",'CFR - XML import'!$A95,1)-SEARCH("&gt;",'CFR - XML import'!$A95,1)-2)))</f>
        <v>0</v>
      </c>
      <c r="AC101" s="140">
        <f>IF(ISERROR(FIND(AC$3,'CFR - XML import'!$A95)),0,VALUE(MID('CFR - XML import'!$A95,SEARCH("&gt;",'CFR - XML import'!$A95,1)+1,SEARCH("/",'CFR - XML import'!$A95,1)-SEARCH("&gt;",'CFR - XML import'!$A95,1)-2)))</f>
        <v>0</v>
      </c>
      <c r="AD101" s="140">
        <f>IF(ISERROR(FIND(AD$3,'CFR - XML import'!$A95)),0,VALUE(MID('CFR - XML import'!$A95,SEARCH("&gt;",'CFR - XML import'!$A95,1)+1,SEARCH("/",'CFR - XML import'!$A95,1)-SEARCH("&gt;",'CFR - XML import'!$A95,1)-2)))</f>
        <v>0</v>
      </c>
      <c r="AE101" s="140">
        <f>IF(ISERROR(FIND(AE$3,'CFR - XML import'!$A95)),0,VALUE(MID('CFR - XML import'!$A95,SEARCH("&gt;",'CFR - XML import'!$A95,1)+1,SEARCH("/",'CFR - XML import'!$A95,1)-SEARCH("&gt;",'CFR - XML import'!$A95,1)-2)))</f>
        <v>0</v>
      </c>
      <c r="AF101" s="140">
        <f>IF(ISERROR(FIND(AF$3,'CFR - XML import'!$A95)),0,VALUE(MID('CFR - XML import'!$A95,SEARCH("&gt;",'CFR - XML import'!$A95,1)+1,SEARCH("/",'CFR - XML import'!$A95,1)-SEARCH("&gt;",'CFR - XML import'!$A95,1)-2)))</f>
        <v>0</v>
      </c>
      <c r="AG101" s="140">
        <f>IF(ISERROR(FIND(AG$3,'CFR - XML import'!$A95)),0,VALUE(MID('CFR - XML import'!$A95,SEARCH("&gt;",'CFR - XML import'!$A95,1)+1,SEARCH("/",'CFR - XML import'!$A95,1)-SEARCH("&gt;",'CFR - XML import'!$A95,1)-2)))</f>
        <v>0</v>
      </c>
      <c r="AH101" s="140">
        <f>IF(ISERROR(FIND(AH$3,'CFR - XML import'!$A95)),0,VALUE(MID('CFR - XML import'!$A95,SEARCH("&gt;",'CFR - XML import'!$A95,1)+1,SEARCH("/",'CFR - XML import'!$A95,1)-SEARCH("&gt;",'CFR - XML import'!$A95,1)-2)))</f>
        <v>0</v>
      </c>
      <c r="AI101" s="140">
        <f>IF(ISERROR(FIND(AI$3,'CFR - XML import'!$A95)),0,VALUE(MID('CFR - XML import'!$A95,SEARCH("&gt;",'CFR - XML import'!$A95,1)+1,SEARCH("/",'CFR - XML import'!$A95,1)-SEARCH("&gt;",'CFR - XML import'!$A95,1)-2)))</f>
        <v>0</v>
      </c>
      <c r="AJ101" s="140">
        <f>IF(ISERROR(FIND(AJ$3,'CFR - XML import'!$A95)),0,VALUE(MID('CFR - XML import'!$A95,SEARCH("&gt;",'CFR - XML import'!$A95,1)+1,SEARCH("/",'CFR - XML import'!$A95,1)-SEARCH("&gt;",'CFR - XML import'!$A95,1)-2)))</f>
        <v>0</v>
      </c>
      <c r="AK101" s="140">
        <f>IF(ISERROR(FIND(AK$3,'CFR - XML import'!$A95)),0,VALUE(MID('CFR - XML import'!$A95,SEARCH("&gt;",'CFR - XML import'!$A95,1)+1,SEARCH("/",'CFR - XML import'!$A95,1)-SEARCH("&gt;",'CFR - XML import'!$A95,1)-2)))</f>
        <v>0</v>
      </c>
      <c r="AL101" s="140">
        <f>IF(ISERROR(FIND(AL$3,'CFR - XML import'!$A95)),0,VALUE(MID('CFR - XML import'!$A95,SEARCH("&gt;",'CFR - XML import'!$A95,1)+1,SEARCH("/",'CFR - XML import'!$A95,1)-SEARCH("&gt;",'CFR - XML import'!$A95,1)-2)))</f>
        <v>0</v>
      </c>
      <c r="AM101" s="140">
        <f>IF(ISERROR(FIND(AM$3,'CFR - XML import'!$A95)),0,VALUE(MID('CFR - XML import'!$A95,SEARCH("&gt;",'CFR - XML import'!$A95,1)+1,SEARCH("/",'CFR - XML import'!$A95,1)-SEARCH("&gt;",'CFR - XML import'!$A95,1)-2)))</f>
        <v>0</v>
      </c>
      <c r="AN101" s="140">
        <f>IF(ISERROR(FIND(AN$3,'CFR - XML import'!$A95)),0,VALUE(MID('CFR - XML import'!$A95,SEARCH("&gt;",'CFR - XML import'!$A95,1)+1,SEARCH("/",'CFR - XML import'!$A95,1)-SEARCH("&gt;",'CFR - XML import'!$A95,1)-2)))</f>
        <v>0</v>
      </c>
      <c r="AO101" s="140">
        <f>IF(ISERROR(FIND(AO$3,'CFR - XML import'!$A95)),0,VALUE(MID('CFR - XML import'!$A95,SEARCH("&gt;",'CFR - XML import'!$A95,1)+1,SEARCH("/",'CFR - XML import'!$A95,1)-SEARCH("&gt;",'CFR - XML import'!$A95,1)-2)))</f>
        <v>0</v>
      </c>
      <c r="AP101" s="140">
        <f>IF(ISERROR(FIND(AP$3,'CFR - XML import'!$A95)),0,VALUE(MID('CFR - XML import'!$A95,SEARCH("&gt;",'CFR - XML import'!$A95,1)+1,SEARCH("/",'CFR - XML import'!$A95,1)-SEARCH("&gt;",'CFR - XML import'!$A95,1)-2)))</f>
        <v>0</v>
      </c>
      <c r="AQ101" s="140">
        <f>IF(ISERROR(FIND(AQ$3,'CFR - XML import'!$A95)),0,VALUE(MID('CFR - XML import'!$A95,SEARCH("&gt;",'CFR - XML import'!$A95,1)+1,SEARCH("/",'CFR - XML import'!$A95,1)-SEARCH("&gt;",'CFR - XML import'!$A95,1)-2)))</f>
        <v>0</v>
      </c>
      <c r="AR101" s="140">
        <f>IF(ISERROR(FIND(AR$3,'CFR - XML import'!$A95)),0,VALUE(MID('CFR - XML import'!$A95,SEARCH("&gt;",'CFR - XML import'!$A95,1)+1,SEARCH("/",'CFR - XML import'!$A95,1)-SEARCH("&gt;",'CFR - XML import'!$A95,1)-2)))</f>
        <v>0</v>
      </c>
      <c r="AS101" s="140">
        <f>IF(ISERROR(FIND(AS$3,'CFR - XML import'!$A95)),0,VALUE(MID('CFR - XML import'!$A95,SEARCH("&gt;",'CFR - XML import'!$A95,1)+1,SEARCH("/",'CFR - XML import'!$A95,1)-SEARCH("&gt;",'CFR - XML import'!$A95,1)-2)))</f>
        <v>0</v>
      </c>
      <c r="AT101" s="140">
        <f>IF(ISERROR(FIND(AT$3,'CFR - XML import'!$A95)),0,VALUE(MID('CFR - XML import'!$A95,SEARCH("&gt;",'CFR - XML import'!$A95,1)+1,SEARCH("/",'CFR - XML import'!$A95,1)-SEARCH("&gt;",'CFR - XML import'!$A95,1)-2)))</f>
        <v>0</v>
      </c>
      <c r="AU101" s="140">
        <f>IF(ISERROR(FIND(AU$3,'CFR - XML import'!$A95)),0,VALUE(MID('CFR - XML import'!$A95,SEARCH("&gt;",'CFR - XML import'!$A95,1)+1,SEARCH("/",'CFR - XML import'!$A95,1)-SEARCH("&gt;",'CFR - XML import'!$A95,1)-2)))</f>
        <v>0</v>
      </c>
      <c r="AV101" s="140">
        <f>IF(ISERROR(FIND(AV$3,'CFR - XML import'!$A95)),0,VALUE(MID('CFR - XML import'!$A95,SEARCH("&gt;",'CFR - XML import'!$A95,1)+1,SEARCH("/",'CFR - XML import'!$A95,1)-SEARCH("&gt;",'CFR - XML import'!$A95,1)-2)))</f>
        <v>0</v>
      </c>
      <c r="AW101" s="140">
        <f>IF(ISERROR(FIND(AW$3,'CFR - XML import'!$A95)),0,VALUE(MID('CFR - XML import'!$A95,SEARCH("&gt;",'CFR - XML import'!$A95,1)+1,SEARCH("/",'CFR - XML import'!$A95,1)-SEARCH("&gt;",'CFR - XML import'!$A95,1)-2)))</f>
        <v>0</v>
      </c>
      <c r="AX101" s="140">
        <f>IF(ISERROR(FIND(AX$3,'CFR - XML import'!$A95)),0,VALUE(MID('CFR - XML import'!$A95,SEARCH("&gt;",'CFR - XML import'!$A95,1)+1,SEARCH("/",'CFR - XML import'!$A95,1)-SEARCH("&gt;",'CFR - XML import'!$A95,1)-2)))</f>
        <v>0</v>
      </c>
      <c r="AY101" s="140">
        <f>IF(ISERROR(FIND(AY$3,'CFR - XML import'!$A95)),0,VALUE(MID('CFR - XML import'!$A95,SEARCH("&gt;",'CFR - XML import'!$A95,1)+1,SEARCH("/",'CFR - XML import'!$A95,1)-SEARCH("&gt;",'CFR - XML import'!$A95,1)-2)))</f>
        <v>0</v>
      </c>
      <c r="AZ101" s="140">
        <f>IF(ISERROR(FIND(AZ$3,'CFR - XML import'!$A95)),0,VALUE(MID('CFR - XML import'!$A95,SEARCH("&gt;",'CFR - XML import'!$A95,1)+1,SEARCH("/",'CFR - XML import'!$A95,1)-SEARCH("&gt;",'CFR - XML import'!$A95,1)-2)))</f>
        <v>0</v>
      </c>
      <c r="BA101" s="140">
        <f>IF(ISERROR(FIND(BA$3,'CFR - XML import'!$A95)),0,VALUE(MID('CFR - XML import'!$A95,SEARCH("&gt;",'CFR - XML import'!$A95,1)+1,SEARCH("/",'CFR - XML import'!$A95,1)-SEARCH("&gt;",'CFR - XML import'!$A95,1)-2)))</f>
        <v>0</v>
      </c>
      <c r="BB101" s="140">
        <f>IF(ISERROR(FIND(BB$3,'CFR - XML import'!$A95)),0,VALUE(MID('CFR - XML import'!$A95,SEARCH("&gt;",'CFR - XML import'!$A95,1)+1,SEARCH("/",'CFR - XML import'!$A95,1)-SEARCH("&gt;",'CFR - XML import'!$A95,1)-2)))</f>
        <v>0</v>
      </c>
      <c r="BC101" s="140">
        <f>IF(ISERROR(FIND(BC$3,'CFR - XML import'!$A95)),0,VALUE(MID('CFR - XML import'!$A95,SEARCH("&gt;",'CFR - XML import'!$A95,1)+1,SEARCH("/",'CFR - XML import'!$A95,1)-SEARCH("&gt;",'CFR - XML import'!$A95,1)-2)))</f>
        <v>0</v>
      </c>
      <c r="BD101" s="140">
        <f>IF(ISERROR(FIND(BD$3,'CFR - XML import'!$A95)),0,VALUE(MID('CFR - XML import'!$A95,SEARCH("&gt;",'CFR - XML import'!$A95,1)+1,SEARCH("/",'CFR - XML import'!$A95,1)-SEARCH("&gt;",'CFR - XML import'!$A95,1)-2)))</f>
        <v>0</v>
      </c>
      <c r="BE101" s="140">
        <f>IF(ISERROR(FIND(BE$3,'CFR - XML import'!$A95)),0,VALUE(MID('CFR - XML import'!$A95,SEARCH("&gt;",'CFR - XML import'!$A95,1)+1,SEARCH("/",'CFR - XML import'!$A95,1)-SEARCH("&gt;",'CFR - XML import'!$A95,1)-2)))</f>
        <v>0</v>
      </c>
      <c r="BF101" s="140">
        <f>IF(ISERROR(FIND(BF$3,'CFR - XML import'!$A95)),0,VALUE(MID('CFR - XML import'!$A95,SEARCH("&gt;",'CFR - XML import'!$A95,1)+1,SEARCH("/",'CFR - XML import'!$A95,1)-SEARCH("&gt;",'CFR - XML import'!$A95,1)-2)))</f>
        <v>0</v>
      </c>
      <c r="BG101" s="140">
        <f>IF(ISERROR(FIND(BG$3,'CFR - XML import'!$A95)),0,VALUE(MID('CFR - XML import'!$A95,SEARCH("&gt;",'CFR - XML import'!$A95,1)+1,SEARCH("/",'CFR - XML import'!$A95,1)-SEARCH("&gt;",'CFR - XML import'!$A95,1)-2)))</f>
        <v>0</v>
      </c>
      <c r="BH101" s="140">
        <f>IF(ISERROR(FIND(BH$3,'CFR - XML import'!$A95)),0,VALUE(MID('CFR - XML import'!$A95,SEARCH("&gt;",'CFR - XML import'!$A95,1)+1,SEARCH("/",'CFR - XML import'!$A95,1)-SEARCH("&gt;",'CFR - XML import'!$A95,1)-2)))</f>
        <v>0</v>
      </c>
      <c r="BI101" s="140">
        <f>IF(ISERROR(FIND(BI$3,'CFR - XML import'!$A95)),0,VALUE(MID('CFR - XML import'!$A95,SEARCH("&gt;",'CFR - XML import'!$A95,1)+1,SEARCH("/",'CFR - XML import'!$A95,1)-SEARCH("&gt;",'CFR - XML import'!$A95,1)-2)))</f>
        <v>0</v>
      </c>
      <c r="BJ101" s="140">
        <f>IF(ISERROR(FIND(BJ$3,'CFR - XML import'!$A95)),0,VALUE(MID('CFR - XML import'!$A95,SEARCH("&gt;",'CFR - XML import'!$A95,1)+1,SEARCH("/",'CFR - XML import'!$A95,1)-SEARCH("&gt;",'CFR - XML import'!$A95,1)-2)))</f>
        <v>0</v>
      </c>
      <c r="BK101" s="140">
        <f>IF(ISERROR(FIND(BK$3,'CFR - XML import'!$A95)),0,VALUE(MID('CFR - XML import'!$A95,SEARCH("&gt;",'CFR - XML import'!$A95,1)+1,SEARCH("/",'CFR - XML import'!$A95,1)-SEARCH("&gt;",'CFR - XML import'!$A95,1)-2)))</f>
        <v>0</v>
      </c>
      <c r="BL101" s="140">
        <f>IF(ISERROR(FIND(BL$3,'CFR - XML import'!$A95)),0,VALUE(MID('CFR - XML import'!$A95,SEARCH("&gt;",'CFR - XML import'!$A95,1)+1,SEARCH("/",'CFR - XML import'!$A95,1)-SEARCH("&gt;",'CFR - XML import'!$A95,1)-2)))</f>
        <v>0</v>
      </c>
      <c r="BM101" s="140">
        <f>IF(ISERROR(FIND(BM$3,'CFR - XML import'!$A95)),0,VALUE(MID('CFR - XML import'!$A95,SEARCH("&gt;",'CFR - XML import'!$A95,1)+1,SEARCH("/",'CFR - XML import'!$A95,1)-SEARCH("&gt;",'CFR - XML import'!$A95,1)-2)))</f>
        <v>0</v>
      </c>
      <c r="BN101" s="140">
        <f>IF(ISERROR(FIND(BN$3,'CFR - XML import'!$A95)),0,VALUE(MID('CFR - XML import'!$A95,SEARCH("&gt;",'CFR - XML import'!$A95,1)+1,SEARCH("/",'CFR - XML import'!$A95,1)-SEARCH("&gt;",'CFR - XML import'!$A95,1)-2)))</f>
        <v>0</v>
      </c>
      <c r="BO101" s="140">
        <f>IF(ISERROR(FIND(BO$3,'CFR - XML import'!$A95)),0,VALUE(MID('CFR - XML import'!$A95,SEARCH("&gt;",'CFR - XML import'!$A95,1)+1,SEARCH("/",'CFR - XML import'!$A95,1)-SEARCH("&gt;",'CFR - XML import'!$A95,1)-2)))</f>
        <v>0</v>
      </c>
      <c r="BP101" s="140">
        <f>IF(ISERROR(FIND(BP$3,'CFR - XML import'!$A95)),0,VALUE(MID('CFR - XML import'!$A95,SEARCH("&gt;",'CFR - XML import'!$A95,1)+1,SEARCH("/",'CFR - XML import'!$A95,1)-SEARCH("&gt;",'CFR - XML import'!$A95,1)-2)))</f>
        <v>0</v>
      </c>
      <c r="BQ101" s="140">
        <f>IF(ISERROR(FIND(BQ$3,'CFR - XML import'!$A95)),0,VALUE(MID('CFR - XML import'!$A95,SEARCH("&gt;",'CFR - XML import'!$A95,1)+1,SEARCH("/",'CFR - XML import'!$A95,1)-SEARCH("&gt;",'CFR - XML import'!$A95,1)-2)))</f>
        <v>0</v>
      </c>
      <c r="BR101" s="140">
        <f>IF(ISERROR(FIND(BR$3,'CFR - XML import'!$A95)),0,VALUE(MID('CFR - XML import'!$A95,SEARCH("&gt;",'CFR - XML import'!$A95,1)+1,SEARCH("/",'CFR - XML import'!$A95,1)-SEARCH("&gt;",'CFR - XML import'!$A95,1)-2)))</f>
        <v>0</v>
      </c>
      <c r="BS101" s="140">
        <f>IF(ISERROR(FIND(BS$3,'CFR - XML import'!$A95)),0,VALUE(MID('CFR - XML import'!$A95,SEARCH("&gt;",'CFR - XML import'!$A95,1)+1,SEARCH("/",'CFR - XML import'!$A95,1)-SEARCH("&gt;",'CFR - XML import'!$A95,1)-2)))</f>
        <v>0</v>
      </c>
      <c r="BT101" s="140">
        <f>IF(ISERROR(FIND(BT$3,'CFR - XML import'!$A95)),0,VALUE(MID('CFR - XML import'!$A95,SEARCH("&gt;",'CFR - XML import'!$A95,1)+1,SEARCH("/",'CFR - XML import'!$A95,1)-SEARCH("&gt;",'CFR - XML import'!$A95,1)-2)))</f>
        <v>0</v>
      </c>
      <c r="BU101" s="140">
        <f>IF(ISERROR(FIND(BU$3,'CFR - XML import'!$A95)),0,VALUE(MID('CFR - XML import'!$A95,SEARCH("&gt;",'CFR - XML import'!$A95,1)+1,SEARCH("/",'CFR - XML import'!$A95,1)-SEARCH("&gt;",'CFR - XML import'!$A95,1)-2)))</f>
        <v>0</v>
      </c>
      <c r="BV101" s="140">
        <f>IF(ISERROR(FIND(BV$3,'CFR - XML import'!$A95)),0,VALUE(MID('CFR - XML import'!$A95,SEARCH("&gt;",'CFR - XML import'!$A95,1)+1,SEARCH("/",'CFR - XML import'!$A95,1)-SEARCH("&gt;",'CFR - XML import'!$A95,1)-2)))</f>
        <v>0</v>
      </c>
      <c r="BW101" s="140">
        <f>IF(ISERROR(FIND(BW$3,'CFR - XML import'!$A95)),0,VALUE(MID('CFR - XML import'!$A95,SEARCH("&gt;",'CFR - XML import'!$A95,1)+1,SEARCH("/",'CFR - XML import'!$A95,1)-SEARCH("&gt;",'CFR - XML import'!$A95,1)-2)))</f>
        <v>0</v>
      </c>
      <c r="BX101" s="140">
        <f>IF(ISERROR(FIND(BX$3,'CFR - XML import'!$A95)),0,VALUE(MID('CFR - XML import'!$A95,SEARCH("&gt;",'CFR - XML import'!$A95,1)+1,SEARCH("/",'CFR - XML import'!$A95,1)-SEARCH("&gt;",'CFR - XML import'!$A95,1)-2)))</f>
        <v>0</v>
      </c>
      <c r="BY101" s="140">
        <f>IF(ISERROR(FIND(BY$3,'CFR - XML import'!$A95)),0,VALUE(MID('CFR - XML import'!$A95,SEARCH("&gt;",'CFR - XML import'!$A95,1)+1,SEARCH("/",'CFR - XML import'!$A95,1)-SEARCH("&gt;",'CFR - XML import'!$A95,1)-2)))</f>
        <v>0</v>
      </c>
      <c r="BZ101" s="140">
        <f>IF(ISERROR(FIND(BZ$3,'CFR - XML import'!$A95)),0,VALUE(MID('CFR - XML import'!$A95,SEARCH("&gt;",'CFR - XML import'!$A95,1)+1,SEARCH("/",'CFR - XML import'!$A95,1)-SEARCH("&gt;",'CFR - XML import'!$A95,1)-2)))</f>
        <v>0</v>
      </c>
      <c r="CG101" s="142">
        <f>IF(ISERROR(IF(MID('CFR - XML import'!$A95,LEN($CF$4)+5,LEN('CFR - XML import'!$A95)-(2*LEN($CF$4)+5))="RMMS",1,IF(MID('CFR - XML import'!$A95,LEN("    &lt;InputSystem&gt;")+1,LEN('CFR - XML import'!$A95)-(LEN("    &lt;InputSystem&gt;")+LEN($CF$4)+1))="SIMS",2,0))),0,IF(MID('CFR - XML import'!$A95,LEN($CF$4)+5,LEN('CFR - XML import'!$A95)-(2*LEN($CF$4)+5))="RMMS",1,IF(MID('CFR - XML import'!$A95,LEN("    &lt;InputSystem&gt;")+1,LEN('CFR - XML import'!$A95)-(LEN("    &lt;InputSystem&gt;")+LEN($CF$4)+1))="SIMS",2,0)))</f>
        <v>0</v>
      </c>
      <c r="CH101" s="140">
        <f>IF(ISERROR(FIND(CH$3,'CFR - XML import'!$A95)),0,MID('CFR - XML import'!$A95,SEARCH("&gt;",'CFR - XML import'!$A95,1)+1,SEARCH("/",'CFR - XML import'!$A95,1)-SEARCH("&gt;",'CFR - XML import'!$A95,1)-2))</f>
        <v>0</v>
      </c>
      <c r="CI101" s="140">
        <f>IF(ISERROR(FIND(CI$3,'CFR - XML import'!$A95)),0,MID('CFR - XML import'!$A95,SEARCH("&gt;",'CFR - XML import'!$A95,1)+1,SEARCH("/",'CFR - XML import'!$A95,1)-SEARCH("&gt;",'CFR - XML import'!$A95,1)-2))</f>
        <v>0</v>
      </c>
      <c r="CJ101" s="140">
        <f>IF(ISERROR(FIND(CJ$3,'CFR - XML import'!$A95)),0,MID('CFR - XML import'!$A95,SEARCH("&gt;",'CFR - XML import'!$A95,1)+1,SEARCH("/",'CFR - XML import'!$A95,1)-SEARCH("&gt;",'CFR - XML import'!$A95,1)-2))</f>
        <v>0</v>
      </c>
      <c r="CK101" s="140">
        <f>IF(ISERROR(FIND(CK$3,'CFR - XML import'!$A95)),0,MID('CFR - XML import'!$A95,SEARCH("&gt;",'CFR - XML import'!$A95,1)+1,SEARCH("/",'CFR - XML import'!$A95,1)-SEARCH("&gt;",'CFR - XML import'!$A95,1)-2))</f>
        <v>0</v>
      </c>
      <c r="CL101" s="140">
        <f>IF(ISERROR(FIND(CL$3,'CFR - XML import'!$A95)),0,MID('CFR - XML import'!$A95,SEARCH("&gt;",'CFR - XML import'!$A95,1)+1,SEARCH("/",'CFR - XML import'!$A95,1)-SEARCH("&gt;",'CFR - XML import'!$A95,1)-2))</f>
        <v>0</v>
      </c>
      <c r="CM101" s="140">
        <f>IF(ISERROR(FIND(CM$3,'CFR - XML import'!$A95)),0,MID('CFR - XML import'!$A95,SEARCH("&gt;",'CFR - XML import'!$A95,1)+1,SEARCH("/",'CFR - XML import'!$A95,1)-SEARCH("&gt;",'CFR - XML import'!$A95,1)-2))</f>
        <v>0</v>
      </c>
    </row>
    <row r="102" spans="1:91" x14ac:dyDescent="0.2">
      <c r="A102" s="139" t="str">
        <f>IF(AND('CFR - XML import'!A96&lt;&gt;"",LEFT('CFR - XML import'!A96,1)&lt;&gt;"&lt;",LEFT('CFR - XML import'!A96,3)&lt;&gt;"  &lt;",LEFT('CFR - XML import'!A96,5)&lt;&gt;"    &lt;",LEFT('CFR - XML import'!A96,7)&lt;&gt;"      &lt;",LEFT('CFR - XML import'!A96,9)&lt;&gt;"        &lt;",$B$1="SIMS"),'CFR - XML import'!A96,IF(AND(LEFT('CFR - XML import'!A96,9)="&lt;Details&gt;",$B$1="RM"),'CFR - XML import'!A96,""))</f>
        <v/>
      </c>
      <c r="B102" s="140">
        <f>IF(ISERROR(FIND(B$3,'CFR - XML import'!$A96)),0,VALUE(MID('CFR - XML import'!$A96,SEARCH("&gt;",'CFR - XML import'!$A96,1)+1,SEARCH("/",'CFR - XML import'!$A96,1)-SEARCH("&gt;",'CFR - XML import'!$A96,1)-2)))</f>
        <v>0</v>
      </c>
      <c r="D102" s="140">
        <f>IF(ISERROR(FIND(D$3,'CFR - XML import'!$A96)),0,MID('CFR - XML import'!$A96,SEARCH("&gt;",'CFR - XML import'!$A96,1)+1,SEARCH("/",'CFR - XML import'!$A96,1)-SEARCH("&gt;",'CFR - XML import'!$A96,1)-2))</f>
        <v>0</v>
      </c>
      <c r="E102" s="140">
        <f>IF(ISERROR(FIND(E$3,'CFR - XML import'!$A96)),0,MID('CFR - XML import'!$A96,SEARCH("&gt;",'CFR - XML import'!$A96,1)+1,SEARCH("/",'CFR - XML import'!$A96,1)-SEARCH("&gt;",'CFR - XML import'!$A96,1)-2))</f>
        <v>0</v>
      </c>
      <c r="F102" s="141">
        <f>IF($B$1="SIMS",IF(ISERROR(FIND(F$3,'CFR - XML import'!$A96)),0,VALUE(MID('CFR - XML import'!$A96,15,10))),IF(ISERROR(FIND(F$3,'CFR - XML import'!$A96)),0,VALUE(MID('CFR - XML import'!$A96,15,10))))</f>
        <v>0</v>
      </c>
      <c r="G102" s="140">
        <f>IF(ISERROR(FIND(G$3,'CFR - XML import'!$A96)),0,VALUE(MID('CFR - XML import'!$A96,SEARCH("&gt;",'CFR - XML import'!$A96,1)+1,SEARCH("/",'CFR - XML import'!$A96,1)-SEARCH("&gt;",'CFR - XML import'!$A96,1)-2)))</f>
        <v>0</v>
      </c>
      <c r="H102" s="140">
        <f>IF(ISERROR(FIND(H$3,'CFR - XML import'!$A96)),0,VALUE(MID('CFR - XML import'!$A96,SEARCH("&gt;",'CFR - XML import'!$A96,1)+1,SEARCH("/",'CFR - XML import'!$A96,1)-SEARCH("&gt;",'CFR - XML import'!$A96,1)-2)))</f>
        <v>0</v>
      </c>
      <c r="I102" s="140">
        <f>IF(ISERROR(FIND(I$3,'CFR - XML import'!$A96)),0,VALUE(MID('CFR - XML import'!$A96,SEARCH("&gt;",'CFR - XML import'!$A96,1)+1,SEARCH("/",'CFR - XML import'!$A96,1)-SEARCH("&gt;",'CFR - XML import'!$A96,1)-2)))</f>
        <v>0</v>
      </c>
      <c r="J102" s="140">
        <f>IF(ISERROR(FIND(J$3,'CFR - XML import'!$A96)),0,VALUE(MID('CFR - XML import'!$A96,SEARCH("&gt;",'CFR - XML import'!$A96,1)+1,SEARCH("/",'CFR - XML import'!$A96,1)-SEARCH("&gt;",'CFR - XML import'!$A96,1)-2)))</f>
        <v>0</v>
      </c>
      <c r="K102" s="140">
        <f>IF(ISERROR(FIND(K$3,'CFR - XML import'!$A96)),0,VALUE(MID('CFR - XML import'!$A96,SEARCH("&gt;",'CFR - XML import'!$A96,1)+1,SEARCH("/",'CFR - XML import'!$A96,1)-SEARCH("&gt;",'CFR - XML import'!$A96,1)-2)))</f>
        <v>0</v>
      </c>
      <c r="L102" s="140">
        <f>IF(ISERROR(FIND(L$3,'CFR - XML import'!$A96)),0,VALUE(MID('CFR - XML import'!$A96,SEARCH("&gt;",'CFR - XML import'!$A96,1)+1,SEARCH("/",'CFR - XML import'!$A96,1)-SEARCH("&gt;",'CFR - XML import'!$A96,1)-2)))</f>
        <v>0</v>
      </c>
      <c r="M102" s="140">
        <f>IF(ISERROR(FIND(M$3,'CFR - XML import'!$A96)),0,VALUE(MID('CFR - XML import'!$A96,SEARCH("&gt;",'CFR - XML import'!$A96,1)+1,SEARCH("/",'CFR - XML import'!$A96,1)-SEARCH("&gt;",'CFR - XML import'!$A96,1)-2)))</f>
        <v>0</v>
      </c>
      <c r="N102" s="140">
        <f>IF(ISERROR(FIND(N$3,'CFR - XML import'!$A96)),0,VALUE(MID('CFR - XML import'!$A96,SEARCH("&gt;",'CFR - XML import'!$A96,1)+1,SEARCH("/",'CFR - XML import'!$A96,1)-SEARCH("&gt;",'CFR - XML import'!$A96,1)-2)))</f>
        <v>0</v>
      </c>
      <c r="O102" s="140">
        <f>IF(ISERROR(FIND(O$3,'CFR - XML import'!$A96)),0,VALUE(MID('CFR - XML import'!$A96,SEARCH("&gt;",'CFR - XML import'!$A96,1)+1,SEARCH("/",'CFR - XML import'!$A96,1)-SEARCH("&gt;",'CFR - XML import'!$A96,1)-2)))</f>
        <v>0</v>
      </c>
      <c r="P102" s="140">
        <f>IF(ISERROR(FIND(P$3,'CFR - XML import'!$A96)),0,VALUE(MID('CFR - XML import'!$A96,SEARCH("&gt;",'CFR - XML import'!$A96,1)+1,SEARCH("/",'CFR - XML import'!$A96,1)-SEARCH("&gt;",'CFR - XML import'!$A96,1)-2)))</f>
        <v>0</v>
      </c>
      <c r="Q102" s="140">
        <f>IF(ISERROR(FIND(Q$3,'CFR - XML import'!$A96)),0,VALUE(MID('CFR - XML import'!$A96,SEARCH("&gt;",'CFR - XML import'!$A96,1)+1,SEARCH("/",'CFR - XML import'!$A96,1)-SEARCH("&gt;",'CFR - XML import'!$A96,1)-2)))</f>
        <v>0</v>
      </c>
      <c r="R102" s="140">
        <f>IF(ISERROR(FIND(R$3,'CFR - XML import'!$A96)),0,VALUE(MID('CFR - XML import'!$A96,SEARCH("&gt;",'CFR - XML import'!$A96,1)+1,SEARCH("/",'CFR - XML import'!$A96,1)-SEARCH("&gt;",'CFR - XML import'!$A96,1)-2)))</f>
        <v>0</v>
      </c>
      <c r="S102" s="140">
        <f>IF(ISERROR(FIND(S$3,'CFR - XML import'!$A96)),0,VALUE(MID('CFR - XML import'!$A96,SEARCH("&gt;",'CFR - XML import'!$A96,1)+1,SEARCH("/",'CFR - XML import'!$A96,1)-SEARCH("&gt;",'CFR - XML import'!$A96,1)-2)))</f>
        <v>0</v>
      </c>
      <c r="T102" s="140">
        <f>IF(ISERROR(FIND(T$3,'CFR - XML import'!$A96)),0,VALUE(MID('CFR - XML import'!$A96,SEARCH("&gt;",'CFR - XML import'!$A96,1)+1,SEARCH("/",'CFR - XML import'!$A96,1)-SEARCH("&gt;",'CFR - XML import'!$A96,1)-2)))</f>
        <v>0</v>
      </c>
      <c r="U102" s="140">
        <f>IF(ISERROR(FIND(U$3,'CFR - XML import'!$A96)),0,VALUE(MID('CFR - XML import'!$A96,SEARCH("&gt;",'CFR - XML import'!$A96,1)+1,SEARCH("/",'CFR - XML import'!$A96,1)-SEARCH("&gt;",'CFR - XML import'!$A96,1)-2)))</f>
        <v>0</v>
      </c>
      <c r="V102" s="140">
        <f>IF(ISERROR(FIND(V$3,'CFR - XML import'!$A96)),0,VALUE(MID('CFR - XML import'!$A96,SEARCH("&gt;",'CFR - XML import'!$A96,1)+1,SEARCH("/",'CFR - XML import'!$A96,1)-SEARCH("&gt;",'CFR - XML import'!$A96,1)-2)))</f>
        <v>0</v>
      </c>
      <c r="W102" s="140">
        <f>IF(ISERROR(FIND(W$3,'CFR - XML import'!$A96)),0,VALUE(MID('CFR - XML import'!$A96,SEARCH("&gt;",'CFR - XML import'!$A96,1)+1,SEARCH("/",'CFR - XML import'!$A96,1)-SEARCH("&gt;",'CFR - XML import'!$A96,1)-2)))</f>
        <v>0</v>
      </c>
      <c r="X102" s="140"/>
      <c r="Y102" s="140">
        <f>IF(ISERROR(FIND(Y$3,'CFR - XML import'!$A96)),0,VALUE(MID('CFR - XML import'!$A96,SEARCH("&gt;",'CFR - XML import'!$A96,1)+1,SEARCH("/",'CFR - XML import'!$A96,1)-SEARCH("&gt;",'CFR - XML import'!$A96,1)-2)))</f>
        <v>0</v>
      </c>
      <c r="Z102" s="140">
        <f>IF(ISERROR(FIND(Z$3,'CFR - XML import'!$A96)),0,VALUE(MID('CFR - XML import'!$A96,SEARCH("&gt;",'CFR - XML import'!$A96,1)+1,SEARCH("/",'CFR - XML import'!$A96,1)-SEARCH("&gt;",'CFR - XML import'!$A96,1)-2)))</f>
        <v>0</v>
      </c>
      <c r="AA102" s="140">
        <f>IF(ISERROR(FIND(AA$3,'CFR - XML import'!$A96)),0,VALUE(MID('CFR - XML import'!$A96,SEARCH("&gt;",'CFR - XML import'!$A96,1)+1,SEARCH("/",'CFR - XML import'!$A96,1)-SEARCH("&gt;",'CFR - XML import'!$A96,1)-2)))</f>
        <v>0</v>
      </c>
      <c r="AB102" s="140">
        <f>IF(ISERROR(FIND(AB$3,'CFR - XML import'!$A96)),0,VALUE(MID('CFR - XML import'!$A96,SEARCH("&gt;",'CFR - XML import'!$A96,1)+1,SEARCH("/",'CFR - XML import'!$A96,1)-SEARCH("&gt;",'CFR - XML import'!$A96,1)-2)))</f>
        <v>0</v>
      </c>
      <c r="AC102" s="140">
        <f>IF(ISERROR(FIND(AC$3,'CFR - XML import'!$A96)),0,VALUE(MID('CFR - XML import'!$A96,SEARCH("&gt;",'CFR - XML import'!$A96,1)+1,SEARCH("/",'CFR - XML import'!$A96,1)-SEARCH("&gt;",'CFR - XML import'!$A96,1)-2)))</f>
        <v>0</v>
      </c>
      <c r="AD102" s="140">
        <f>IF(ISERROR(FIND(AD$3,'CFR - XML import'!$A96)),0,VALUE(MID('CFR - XML import'!$A96,SEARCH("&gt;",'CFR - XML import'!$A96,1)+1,SEARCH("/",'CFR - XML import'!$A96,1)-SEARCH("&gt;",'CFR - XML import'!$A96,1)-2)))</f>
        <v>0</v>
      </c>
      <c r="AE102" s="140">
        <f>IF(ISERROR(FIND(AE$3,'CFR - XML import'!$A96)),0,VALUE(MID('CFR - XML import'!$A96,SEARCH("&gt;",'CFR - XML import'!$A96,1)+1,SEARCH("/",'CFR - XML import'!$A96,1)-SEARCH("&gt;",'CFR - XML import'!$A96,1)-2)))</f>
        <v>0</v>
      </c>
      <c r="AF102" s="140">
        <f>IF(ISERROR(FIND(AF$3,'CFR - XML import'!$A96)),0,VALUE(MID('CFR - XML import'!$A96,SEARCH("&gt;",'CFR - XML import'!$A96,1)+1,SEARCH("/",'CFR - XML import'!$A96,1)-SEARCH("&gt;",'CFR - XML import'!$A96,1)-2)))</f>
        <v>0</v>
      </c>
      <c r="AG102" s="140">
        <f>IF(ISERROR(FIND(AG$3,'CFR - XML import'!$A96)),0,VALUE(MID('CFR - XML import'!$A96,SEARCH("&gt;",'CFR - XML import'!$A96,1)+1,SEARCH("/",'CFR - XML import'!$A96,1)-SEARCH("&gt;",'CFR - XML import'!$A96,1)-2)))</f>
        <v>0</v>
      </c>
      <c r="AH102" s="140">
        <f>IF(ISERROR(FIND(AH$3,'CFR - XML import'!$A96)),0,VALUE(MID('CFR - XML import'!$A96,SEARCH("&gt;",'CFR - XML import'!$A96,1)+1,SEARCH("/",'CFR - XML import'!$A96,1)-SEARCH("&gt;",'CFR - XML import'!$A96,1)-2)))</f>
        <v>0</v>
      </c>
      <c r="AI102" s="140">
        <f>IF(ISERROR(FIND(AI$3,'CFR - XML import'!$A96)),0,VALUE(MID('CFR - XML import'!$A96,SEARCH("&gt;",'CFR - XML import'!$A96,1)+1,SEARCH("/",'CFR - XML import'!$A96,1)-SEARCH("&gt;",'CFR - XML import'!$A96,1)-2)))</f>
        <v>0</v>
      </c>
      <c r="AJ102" s="140">
        <f>IF(ISERROR(FIND(AJ$3,'CFR - XML import'!$A96)),0,VALUE(MID('CFR - XML import'!$A96,SEARCH("&gt;",'CFR - XML import'!$A96,1)+1,SEARCH("/",'CFR - XML import'!$A96,1)-SEARCH("&gt;",'CFR - XML import'!$A96,1)-2)))</f>
        <v>0</v>
      </c>
      <c r="AK102" s="140">
        <f>IF(ISERROR(FIND(AK$3,'CFR - XML import'!$A96)),0,VALUE(MID('CFR - XML import'!$A96,SEARCH("&gt;",'CFR - XML import'!$A96,1)+1,SEARCH("/",'CFR - XML import'!$A96,1)-SEARCH("&gt;",'CFR - XML import'!$A96,1)-2)))</f>
        <v>0</v>
      </c>
      <c r="AL102" s="140">
        <f>IF(ISERROR(FIND(AL$3,'CFR - XML import'!$A96)),0,VALUE(MID('CFR - XML import'!$A96,SEARCH("&gt;",'CFR - XML import'!$A96,1)+1,SEARCH("/",'CFR - XML import'!$A96,1)-SEARCH("&gt;",'CFR - XML import'!$A96,1)-2)))</f>
        <v>0</v>
      </c>
      <c r="AM102" s="140">
        <f>IF(ISERROR(FIND(AM$3,'CFR - XML import'!$A96)),0,VALUE(MID('CFR - XML import'!$A96,SEARCH("&gt;",'CFR - XML import'!$A96,1)+1,SEARCH("/",'CFR - XML import'!$A96,1)-SEARCH("&gt;",'CFR - XML import'!$A96,1)-2)))</f>
        <v>0</v>
      </c>
      <c r="AN102" s="140">
        <f>IF(ISERROR(FIND(AN$3,'CFR - XML import'!$A96)),0,VALUE(MID('CFR - XML import'!$A96,SEARCH("&gt;",'CFR - XML import'!$A96,1)+1,SEARCH("/",'CFR - XML import'!$A96,1)-SEARCH("&gt;",'CFR - XML import'!$A96,1)-2)))</f>
        <v>0</v>
      </c>
      <c r="AO102" s="140">
        <f>IF(ISERROR(FIND(AO$3,'CFR - XML import'!$A96)),0,VALUE(MID('CFR - XML import'!$A96,SEARCH("&gt;",'CFR - XML import'!$A96,1)+1,SEARCH("/",'CFR - XML import'!$A96,1)-SEARCH("&gt;",'CFR - XML import'!$A96,1)-2)))</f>
        <v>0</v>
      </c>
      <c r="AP102" s="140">
        <f>IF(ISERROR(FIND(AP$3,'CFR - XML import'!$A96)),0,VALUE(MID('CFR - XML import'!$A96,SEARCH("&gt;",'CFR - XML import'!$A96,1)+1,SEARCH("/",'CFR - XML import'!$A96,1)-SEARCH("&gt;",'CFR - XML import'!$A96,1)-2)))</f>
        <v>0</v>
      </c>
      <c r="AQ102" s="140">
        <f>IF(ISERROR(FIND(AQ$3,'CFR - XML import'!$A96)),0,VALUE(MID('CFR - XML import'!$A96,SEARCH("&gt;",'CFR - XML import'!$A96,1)+1,SEARCH("/",'CFR - XML import'!$A96,1)-SEARCH("&gt;",'CFR - XML import'!$A96,1)-2)))</f>
        <v>0</v>
      </c>
      <c r="AR102" s="140">
        <f>IF(ISERROR(FIND(AR$3,'CFR - XML import'!$A96)),0,VALUE(MID('CFR - XML import'!$A96,SEARCH("&gt;",'CFR - XML import'!$A96,1)+1,SEARCH("/",'CFR - XML import'!$A96,1)-SEARCH("&gt;",'CFR - XML import'!$A96,1)-2)))</f>
        <v>0</v>
      </c>
      <c r="AS102" s="140">
        <f>IF(ISERROR(FIND(AS$3,'CFR - XML import'!$A96)),0,VALUE(MID('CFR - XML import'!$A96,SEARCH("&gt;",'CFR - XML import'!$A96,1)+1,SEARCH("/",'CFR - XML import'!$A96,1)-SEARCH("&gt;",'CFR - XML import'!$A96,1)-2)))</f>
        <v>0</v>
      </c>
      <c r="AT102" s="140">
        <f>IF(ISERROR(FIND(AT$3,'CFR - XML import'!$A96)),0,VALUE(MID('CFR - XML import'!$A96,SEARCH("&gt;",'CFR - XML import'!$A96,1)+1,SEARCH("/",'CFR - XML import'!$A96,1)-SEARCH("&gt;",'CFR - XML import'!$A96,1)-2)))</f>
        <v>0</v>
      </c>
      <c r="AU102" s="140">
        <f>IF(ISERROR(FIND(AU$3,'CFR - XML import'!$A96)),0,VALUE(MID('CFR - XML import'!$A96,SEARCH("&gt;",'CFR - XML import'!$A96,1)+1,SEARCH("/",'CFR - XML import'!$A96,1)-SEARCH("&gt;",'CFR - XML import'!$A96,1)-2)))</f>
        <v>0</v>
      </c>
      <c r="AV102" s="140">
        <f>IF(ISERROR(FIND(AV$3,'CFR - XML import'!$A96)),0,VALUE(MID('CFR - XML import'!$A96,SEARCH("&gt;",'CFR - XML import'!$A96,1)+1,SEARCH("/",'CFR - XML import'!$A96,1)-SEARCH("&gt;",'CFR - XML import'!$A96,1)-2)))</f>
        <v>0</v>
      </c>
      <c r="AW102" s="140">
        <f>IF(ISERROR(FIND(AW$3,'CFR - XML import'!$A96)),0,VALUE(MID('CFR - XML import'!$A96,SEARCH("&gt;",'CFR - XML import'!$A96,1)+1,SEARCH("/",'CFR - XML import'!$A96,1)-SEARCH("&gt;",'CFR - XML import'!$A96,1)-2)))</f>
        <v>0</v>
      </c>
      <c r="AX102" s="140">
        <f>IF(ISERROR(FIND(AX$3,'CFR - XML import'!$A96)),0,VALUE(MID('CFR - XML import'!$A96,SEARCH("&gt;",'CFR - XML import'!$A96,1)+1,SEARCH("/",'CFR - XML import'!$A96,1)-SEARCH("&gt;",'CFR - XML import'!$A96,1)-2)))</f>
        <v>0</v>
      </c>
      <c r="AY102" s="140">
        <f>IF(ISERROR(FIND(AY$3,'CFR - XML import'!$A96)),0,VALUE(MID('CFR - XML import'!$A96,SEARCH("&gt;",'CFR - XML import'!$A96,1)+1,SEARCH("/",'CFR - XML import'!$A96,1)-SEARCH("&gt;",'CFR - XML import'!$A96,1)-2)))</f>
        <v>0</v>
      </c>
      <c r="AZ102" s="140">
        <f>IF(ISERROR(FIND(AZ$3,'CFR - XML import'!$A96)),0,VALUE(MID('CFR - XML import'!$A96,SEARCH("&gt;",'CFR - XML import'!$A96,1)+1,SEARCH("/",'CFR - XML import'!$A96,1)-SEARCH("&gt;",'CFR - XML import'!$A96,1)-2)))</f>
        <v>0</v>
      </c>
      <c r="BA102" s="140">
        <f>IF(ISERROR(FIND(BA$3,'CFR - XML import'!$A96)),0,VALUE(MID('CFR - XML import'!$A96,SEARCH("&gt;",'CFR - XML import'!$A96,1)+1,SEARCH("/",'CFR - XML import'!$A96,1)-SEARCH("&gt;",'CFR - XML import'!$A96,1)-2)))</f>
        <v>0</v>
      </c>
      <c r="BB102" s="140">
        <f>IF(ISERROR(FIND(BB$3,'CFR - XML import'!$A96)),0,VALUE(MID('CFR - XML import'!$A96,SEARCH("&gt;",'CFR - XML import'!$A96,1)+1,SEARCH("/",'CFR - XML import'!$A96,1)-SEARCH("&gt;",'CFR - XML import'!$A96,1)-2)))</f>
        <v>0</v>
      </c>
      <c r="BC102" s="140">
        <f>IF(ISERROR(FIND(BC$3,'CFR - XML import'!$A96)),0,VALUE(MID('CFR - XML import'!$A96,SEARCH("&gt;",'CFR - XML import'!$A96,1)+1,SEARCH("/",'CFR - XML import'!$A96,1)-SEARCH("&gt;",'CFR - XML import'!$A96,1)-2)))</f>
        <v>0</v>
      </c>
      <c r="BD102" s="140">
        <f>IF(ISERROR(FIND(BD$3,'CFR - XML import'!$A96)),0,VALUE(MID('CFR - XML import'!$A96,SEARCH("&gt;",'CFR - XML import'!$A96,1)+1,SEARCH("/",'CFR - XML import'!$A96,1)-SEARCH("&gt;",'CFR - XML import'!$A96,1)-2)))</f>
        <v>0</v>
      </c>
      <c r="BE102" s="140">
        <f>IF(ISERROR(FIND(BE$3,'CFR - XML import'!$A96)),0,VALUE(MID('CFR - XML import'!$A96,SEARCH("&gt;",'CFR - XML import'!$A96,1)+1,SEARCH("/",'CFR - XML import'!$A96,1)-SEARCH("&gt;",'CFR - XML import'!$A96,1)-2)))</f>
        <v>0</v>
      </c>
      <c r="BF102" s="140">
        <f>IF(ISERROR(FIND(BF$3,'CFR - XML import'!$A96)),0,VALUE(MID('CFR - XML import'!$A96,SEARCH("&gt;",'CFR - XML import'!$A96,1)+1,SEARCH("/",'CFR - XML import'!$A96,1)-SEARCH("&gt;",'CFR - XML import'!$A96,1)-2)))</f>
        <v>0</v>
      </c>
      <c r="BG102" s="140">
        <f>IF(ISERROR(FIND(BG$3,'CFR - XML import'!$A96)),0,VALUE(MID('CFR - XML import'!$A96,SEARCH("&gt;",'CFR - XML import'!$A96,1)+1,SEARCH("/",'CFR - XML import'!$A96,1)-SEARCH("&gt;",'CFR - XML import'!$A96,1)-2)))</f>
        <v>0</v>
      </c>
      <c r="BH102" s="140">
        <f>IF(ISERROR(FIND(BH$3,'CFR - XML import'!$A96)),0,VALUE(MID('CFR - XML import'!$A96,SEARCH("&gt;",'CFR - XML import'!$A96,1)+1,SEARCH("/",'CFR - XML import'!$A96,1)-SEARCH("&gt;",'CFR - XML import'!$A96,1)-2)))</f>
        <v>0</v>
      </c>
      <c r="BI102" s="140">
        <f>IF(ISERROR(FIND(BI$3,'CFR - XML import'!$A96)),0,VALUE(MID('CFR - XML import'!$A96,SEARCH("&gt;",'CFR - XML import'!$A96,1)+1,SEARCH("/",'CFR - XML import'!$A96,1)-SEARCH("&gt;",'CFR - XML import'!$A96,1)-2)))</f>
        <v>0</v>
      </c>
      <c r="BJ102" s="140">
        <f>IF(ISERROR(FIND(BJ$3,'CFR - XML import'!$A96)),0,VALUE(MID('CFR - XML import'!$A96,SEARCH("&gt;",'CFR - XML import'!$A96,1)+1,SEARCH("/",'CFR - XML import'!$A96,1)-SEARCH("&gt;",'CFR - XML import'!$A96,1)-2)))</f>
        <v>0</v>
      </c>
      <c r="BK102" s="140">
        <f>IF(ISERROR(FIND(BK$3,'CFR - XML import'!$A96)),0,VALUE(MID('CFR - XML import'!$A96,SEARCH("&gt;",'CFR - XML import'!$A96,1)+1,SEARCH("/",'CFR - XML import'!$A96,1)-SEARCH("&gt;",'CFR - XML import'!$A96,1)-2)))</f>
        <v>0</v>
      </c>
      <c r="BL102" s="140">
        <f>IF(ISERROR(FIND(BL$3,'CFR - XML import'!$A96)),0,VALUE(MID('CFR - XML import'!$A96,SEARCH("&gt;",'CFR - XML import'!$A96,1)+1,SEARCH("/",'CFR - XML import'!$A96,1)-SEARCH("&gt;",'CFR - XML import'!$A96,1)-2)))</f>
        <v>0</v>
      </c>
      <c r="BM102" s="140">
        <f>IF(ISERROR(FIND(BM$3,'CFR - XML import'!$A96)),0,VALUE(MID('CFR - XML import'!$A96,SEARCH("&gt;",'CFR - XML import'!$A96,1)+1,SEARCH("/",'CFR - XML import'!$A96,1)-SEARCH("&gt;",'CFR - XML import'!$A96,1)-2)))</f>
        <v>0</v>
      </c>
      <c r="BN102" s="140">
        <f>IF(ISERROR(FIND(BN$3,'CFR - XML import'!$A96)),0,VALUE(MID('CFR - XML import'!$A96,SEARCH("&gt;",'CFR - XML import'!$A96,1)+1,SEARCH("/",'CFR - XML import'!$A96,1)-SEARCH("&gt;",'CFR - XML import'!$A96,1)-2)))</f>
        <v>0</v>
      </c>
      <c r="BO102" s="140">
        <f>IF(ISERROR(FIND(BO$3,'CFR - XML import'!$A96)),0,VALUE(MID('CFR - XML import'!$A96,SEARCH("&gt;",'CFR - XML import'!$A96,1)+1,SEARCH("/",'CFR - XML import'!$A96,1)-SEARCH("&gt;",'CFR - XML import'!$A96,1)-2)))</f>
        <v>0</v>
      </c>
      <c r="BP102" s="140">
        <f>IF(ISERROR(FIND(BP$3,'CFR - XML import'!$A96)),0,VALUE(MID('CFR - XML import'!$A96,SEARCH("&gt;",'CFR - XML import'!$A96,1)+1,SEARCH("/",'CFR - XML import'!$A96,1)-SEARCH("&gt;",'CFR - XML import'!$A96,1)-2)))</f>
        <v>0</v>
      </c>
      <c r="BQ102" s="140">
        <f>IF(ISERROR(FIND(BQ$3,'CFR - XML import'!$A96)),0,VALUE(MID('CFR - XML import'!$A96,SEARCH("&gt;",'CFR - XML import'!$A96,1)+1,SEARCH("/",'CFR - XML import'!$A96,1)-SEARCH("&gt;",'CFR - XML import'!$A96,1)-2)))</f>
        <v>0</v>
      </c>
      <c r="BR102" s="140">
        <f>IF(ISERROR(FIND(BR$3,'CFR - XML import'!$A96)),0,VALUE(MID('CFR - XML import'!$A96,SEARCH("&gt;",'CFR - XML import'!$A96,1)+1,SEARCH("/",'CFR - XML import'!$A96,1)-SEARCH("&gt;",'CFR - XML import'!$A96,1)-2)))</f>
        <v>0</v>
      </c>
      <c r="BS102" s="140">
        <f>IF(ISERROR(FIND(BS$3,'CFR - XML import'!$A96)),0,VALUE(MID('CFR - XML import'!$A96,SEARCH("&gt;",'CFR - XML import'!$A96,1)+1,SEARCH("/",'CFR - XML import'!$A96,1)-SEARCH("&gt;",'CFR - XML import'!$A96,1)-2)))</f>
        <v>0</v>
      </c>
      <c r="BT102" s="140">
        <f>IF(ISERROR(FIND(BT$3,'CFR - XML import'!$A96)),0,VALUE(MID('CFR - XML import'!$A96,SEARCH("&gt;",'CFR - XML import'!$A96,1)+1,SEARCH("/",'CFR - XML import'!$A96,1)-SEARCH("&gt;",'CFR - XML import'!$A96,1)-2)))</f>
        <v>0</v>
      </c>
      <c r="BU102" s="140">
        <f>IF(ISERROR(FIND(BU$3,'CFR - XML import'!$A96)),0,VALUE(MID('CFR - XML import'!$A96,SEARCH("&gt;",'CFR - XML import'!$A96,1)+1,SEARCH("/",'CFR - XML import'!$A96,1)-SEARCH("&gt;",'CFR - XML import'!$A96,1)-2)))</f>
        <v>0</v>
      </c>
      <c r="BV102" s="140">
        <f>IF(ISERROR(FIND(BV$3,'CFR - XML import'!$A96)),0,VALUE(MID('CFR - XML import'!$A96,SEARCH("&gt;",'CFR - XML import'!$A96,1)+1,SEARCH("/",'CFR - XML import'!$A96,1)-SEARCH("&gt;",'CFR - XML import'!$A96,1)-2)))</f>
        <v>0</v>
      </c>
      <c r="BW102" s="140">
        <f>IF(ISERROR(FIND(BW$3,'CFR - XML import'!$A96)),0,VALUE(MID('CFR - XML import'!$A96,SEARCH("&gt;",'CFR - XML import'!$A96,1)+1,SEARCH("/",'CFR - XML import'!$A96,1)-SEARCH("&gt;",'CFR - XML import'!$A96,1)-2)))</f>
        <v>0</v>
      </c>
      <c r="BX102" s="140">
        <f>IF(ISERROR(FIND(BX$3,'CFR - XML import'!$A96)),0,VALUE(MID('CFR - XML import'!$A96,SEARCH("&gt;",'CFR - XML import'!$A96,1)+1,SEARCH("/",'CFR - XML import'!$A96,1)-SEARCH("&gt;",'CFR - XML import'!$A96,1)-2)))</f>
        <v>0</v>
      </c>
      <c r="BY102" s="140">
        <f>IF(ISERROR(FIND(BY$3,'CFR - XML import'!$A96)),0,VALUE(MID('CFR - XML import'!$A96,SEARCH("&gt;",'CFR - XML import'!$A96,1)+1,SEARCH("/",'CFR - XML import'!$A96,1)-SEARCH("&gt;",'CFR - XML import'!$A96,1)-2)))</f>
        <v>0</v>
      </c>
      <c r="BZ102" s="140">
        <f>IF(ISERROR(FIND(BZ$3,'CFR - XML import'!$A96)),0,VALUE(MID('CFR - XML import'!$A96,SEARCH("&gt;",'CFR - XML import'!$A96,1)+1,SEARCH("/",'CFR - XML import'!$A96,1)-SEARCH("&gt;",'CFR - XML import'!$A96,1)-2)))</f>
        <v>0</v>
      </c>
      <c r="CG102" s="142">
        <f>IF(ISERROR(IF(MID('CFR - XML import'!$A96,LEN($CF$4)+5,LEN('CFR - XML import'!$A96)-(2*LEN($CF$4)+5))="RMMS",1,IF(MID('CFR - XML import'!$A96,LEN("    &lt;InputSystem&gt;")+1,LEN('CFR - XML import'!$A96)-(LEN("    &lt;InputSystem&gt;")+LEN($CF$4)+1))="SIMS",2,0))),0,IF(MID('CFR - XML import'!$A96,LEN($CF$4)+5,LEN('CFR - XML import'!$A96)-(2*LEN($CF$4)+5))="RMMS",1,IF(MID('CFR - XML import'!$A96,LEN("    &lt;InputSystem&gt;")+1,LEN('CFR - XML import'!$A96)-(LEN("    &lt;InputSystem&gt;")+LEN($CF$4)+1))="SIMS",2,0)))</f>
        <v>0</v>
      </c>
      <c r="CH102" s="140">
        <f>IF(ISERROR(FIND(CH$3,'CFR - XML import'!$A96)),0,MID('CFR - XML import'!$A96,SEARCH("&gt;",'CFR - XML import'!$A96,1)+1,SEARCH("/",'CFR - XML import'!$A96,1)-SEARCH("&gt;",'CFR - XML import'!$A96,1)-2))</f>
        <v>0</v>
      </c>
      <c r="CI102" s="140">
        <f>IF(ISERROR(FIND(CI$3,'CFR - XML import'!$A96)),0,MID('CFR - XML import'!$A96,SEARCH("&gt;",'CFR - XML import'!$A96,1)+1,SEARCH("/",'CFR - XML import'!$A96,1)-SEARCH("&gt;",'CFR - XML import'!$A96,1)-2))</f>
        <v>0</v>
      </c>
      <c r="CJ102" s="140">
        <f>IF(ISERROR(FIND(CJ$3,'CFR - XML import'!$A96)),0,MID('CFR - XML import'!$A96,SEARCH("&gt;",'CFR - XML import'!$A96,1)+1,SEARCH("/",'CFR - XML import'!$A96,1)-SEARCH("&gt;",'CFR - XML import'!$A96,1)-2))</f>
        <v>0</v>
      </c>
      <c r="CK102" s="140">
        <f>IF(ISERROR(FIND(CK$3,'CFR - XML import'!$A96)),0,MID('CFR - XML import'!$A96,SEARCH("&gt;",'CFR - XML import'!$A96,1)+1,SEARCH("/",'CFR - XML import'!$A96,1)-SEARCH("&gt;",'CFR - XML import'!$A96,1)-2))</f>
        <v>0</v>
      </c>
      <c r="CL102" s="140">
        <f>IF(ISERROR(FIND(CL$3,'CFR - XML import'!$A96)),0,MID('CFR - XML import'!$A96,SEARCH("&gt;",'CFR - XML import'!$A96,1)+1,SEARCH("/",'CFR - XML import'!$A96,1)-SEARCH("&gt;",'CFR - XML import'!$A96,1)-2))</f>
        <v>0</v>
      </c>
      <c r="CM102" s="140">
        <f>IF(ISERROR(FIND(CM$3,'CFR - XML import'!$A96)),0,MID('CFR - XML import'!$A96,SEARCH("&gt;",'CFR - XML import'!$A96,1)+1,SEARCH("/",'CFR - XML import'!$A96,1)-SEARCH("&gt;",'CFR - XML import'!$A96,1)-2))</f>
        <v>0</v>
      </c>
    </row>
    <row r="103" spans="1:91" x14ac:dyDescent="0.2">
      <c r="A103" s="139" t="str">
        <f>IF(AND('CFR - XML import'!A97&lt;&gt;"",LEFT('CFR - XML import'!A97,1)&lt;&gt;"&lt;",LEFT('CFR - XML import'!A97,3)&lt;&gt;"  &lt;",LEFT('CFR - XML import'!A97,5)&lt;&gt;"    &lt;",LEFT('CFR - XML import'!A97,7)&lt;&gt;"      &lt;",LEFT('CFR - XML import'!A97,9)&lt;&gt;"        &lt;",$B$1="SIMS"),'CFR - XML import'!A97,IF(AND(LEFT('CFR - XML import'!A97,9)="&lt;Details&gt;",$B$1="RM"),'CFR - XML import'!A97,""))</f>
        <v/>
      </c>
      <c r="B103" s="140">
        <f>IF(ISERROR(FIND(B$3,'CFR - XML import'!$A97)),0,VALUE(MID('CFR - XML import'!$A97,SEARCH("&gt;",'CFR - XML import'!$A97,1)+1,SEARCH("/",'CFR - XML import'!$A97,1)-SEARCH("&gt;",'CFR - XML import'!$A97,1)-2)))</f>
        <v>0</v>
      </c>
      <c r="D103" s="140">
        <f>IF(ISERROR(FIND(D$3,'CFR - XML import'!$A97)),0,MID('CFR - XML import'!$A97,SEARCH("&gt;",'CFR - XML import'!$A97,1)+1,SEARCH("/",'CFR - XML import'!$A97,1)-SEARCH("&gt;",'CFR - XML import'!$A97,1)-2))</f>
        <v>0</v>
      </c>
      <c r="E103" s="140">
        <f>IF(ISERROR(FIND(E$3,'CFR - XML import'!$A97)),0,MID('CFR - XML import'!$A97,SEARCH("&gt;",'CFR - XML import'!$A97,1)+1,SEARCH("/",'CFR - XML import'!$A97,1)-SEARCH("&gt;",'CFR - XML import'!$A97,1)-2))</f>
        <v>0</v>
      </c>
      <c r="F103" s="141">
        <f>IF($B$1="SIMS",IF(ISERROR(FIND(F$3,'CFR - XML import'!$A97)),0,VALUE(MID('CFR - XML import'!$A97,15,10))),IF(ISERROR(FIND(F$3,'CFR - XML import'!$A97)),0,VALUE(MID('CFR - XML import'!$A97,15,10))))</f>
        <v>0</v>
      </c>
      <c r="G103" s="140">
        <f>IF(ISERROR(FIND(G$3,'CFR - XML import'!$A97)),0,VALUE(MID('CFR - XML import'!$A97,SEARCH("&gt;",'CFR - XML import'!$A97,1)+1,SEARCH("/",'CFR - XML import'!$A97,1)-SEARCH("&gt;",'CFR - XML import'!$A97,1)-2)))</f>
        <v>0</v>
      </c>
      <c r="H103" s="140">
        <f>IF(ISERROR(FIND(H$3,'CFR - XML import'!$A97)),0,VALUE(MID('CFR - XML import'!$A97,SEARCH("&gt;",'CFR - XML import'!$A97,1)+1,SEARCH("/",'CFR - XML import'!$A97,1)-SEARCH("&gt;",'CFR - XML import'!$A97,1)-2)))</f>
        <v>0</v>
      </c>
      <c r="I103" s="140">
        <f>IF(ISERROR(FIND(I$3,'CFR - XML import'!$A97)),0,VALUE(MID('CFR - XML import'!$A97,SEARCH("&gt;",'CFR - XML import'!$A97,1)+1,SEARCH("/",'CFR - XML import'!$A97,1)-SEARCH("&gt;",'CFR - XML import'!$A97,1)-2)))</f>
        <v>0</v>
      </c>
      <c r="J103" s="140">
        <f>IF(ISERROR(FIND(J$3,'CFR - XML import'!$A97)),0,VALUE(MID('CFR - XML import'!$A97,SEARCH("&gt;",'CFR - XML import'!$A97,1)+1,SEARCH("/",'CFR - XML import'!$A97,1)-SEARCH("&gt;",'CFR - XML import'!$A97,1)-2)))</f>
        <v>0</v>
      </c>
      <c r="K103" s="140">
        <f>IF(ISERROR(FIND(K$3,'CFR - XML import'!$A97)),0,VALUE(MID('CFR - XML import'!$A97,SEARCH("&gt;",'CFR - XML import'!$A97,1)+1,SEARCH("/",'CFR - XML import'!$A97,1)-SEARCH("&gt;",'CFR - XML import'!$A97,1)-2)))</f>
        <v>0</v>
      </c>
      <c r="L103" s="140">
        <f>IF(ISERROR(FIND(L$3,'CFR - XML import'!$A97)),0,VALUE(MID('CFR - XML import'!$A97,SEARCH("&gt;",'CFR - XML import'!$A97,1)+1,SEARCH("/",'CFR - XML import'!$A97,1)-SEARCH("&gt;",'CFR - XML import'!$A97,1)-2)))</f>
        <v>0</v>
      </c>
      <c r="M103" s="140">
        <f>IF(ISERROR(FIND(M$3,'CFR - XML import'!$A97)),0,VALUE(MID('CFR - XML import'!$A97,SEARCH("&gt;",'CFR - XML import'!$A97,1)+1,SEARCH("/",'CFR - XML import'!$A97,1)-SEARCH("&gt;",'CFR - XML import'!$A97,1)-2)))</f>
        <v>0</v>
      </c>
      <c r="N103" s="140">
        <f>IF(ISERROR(FIND(N$3,'CFR - XML import'!$A97)),0,VALUE(MID('CFR - XML import'!$A97,SEARCH("&gt;",'CFR - XML import'!$A97,1)+1,SEARCH("/",'CFR - XML import'!$A97,1)-SEARCH("&gt;",'CFR - XML import'!$A97,1)-2)))</f>
        <v>0</v>
      </c>
      <c r="O103" s="140">
        <f>IF(ISERROR(FIND(O$3,'CFR - XML import'!$A97)),0,VALUE(MID('CFR - XML import'!$A97,SEARCH("&gt;",'CFR - XML import'!$A97,1)+1,SEARCH("/",'CFR - XML import'!$A97,1)-SEARCH("&gt;",'CFR - XML import'!$A97,1)-2)))</f>
        <v>0</v>
      </c>
      <c r="P103" s="140">
        <f>IF(ISERROR(FIND(P$3,'CFR - XML import'!$A97)),0,VALUE(MID('CFR - XML import'!$A97,SEARCH("&gt;",'CFR - XML import'!$A97,1)+1,SEARCH("/",'CFR - XML import'!$A97,1)-SEARCH("&gt;",'CFR - XML import'!$A97,1)-2)))</f>
        <v>0</v>
      </c>
      <c r="Q103" s="140">
        <f>IF(ISERROR(FIND(Q$3,'CFR - XML import'!$A97)),0,VALUE(MID('CFR - XML import'!$A97,SEARCH("&gt;",'CFR - XML import'!$A97,1)+1,SEARCH("/",'CFR - XML import'!$A97,1)-SEARCH("&gt;",'CFR - XML import'!$A97,1)-2)))</f>
        <v>0</v>
      </c>
      <c r="R103" s="140">
        <f>IF(ISERROR(FIND(R$3,'CFR - XML import'!$A97)),0,VALUE(MID('CFR - XML import'!$A97,SEARCH("&gt;",'CFR - XML import'!$A97,1)+1,SEARCH("/",'CFR - XML import'!$A97,1)-SEARCH("&gt;",'CFR - XML import'!$A97,1)-2)))</f>
        <v>0</v>
      </c>
      <c r="S103" s="140">
        <f>IF(ISERROR(FIND(S$3,'CFR - XML import'!$A97)),0,VALUE(MID('CFR - XML import'!$A97,SEARCH("&gt;",'CFR - XML import'!$A97,1)+1,SEARCH("/",'CFR - XML import'!$A97,1)-SEARCH("&gt;",'CFR - XML import'!$A97,1)-2)))</f>
        <v>0</v>
      </c>
      <c r="T103" s="140">
        <f>IF(ISERROR(FIND(T$3,'CFR - XML import'!$A97)),0,VALUE(MID('CFR - XML import'!$A97,SEARCH("&gt;",'CFR - XML import'!$A97,1)+1,SEARCH("/",'CFR - XML import'!$A97,1)-SEARCH("&gt;",'CFR - XML import'!$A97,1)-2)))</f>
        <v>0</v>
      </c>
      <c r="U103" s="140">
        <f>IF(ISERROR(FIND(U$3,'CFR - XML import'!$A97)),0,VALUE(MID('CFR - XML import'!$A97,SEARCH("&gt;",'CFR - XML import'!$A97,1)+1,SEARCH("/",'CFR - XML import'!$A97,1)-SEARCH("&gt;",'CFR - XML import'!$A97,1)-2)))</f>
        <v>0</v>
      </c>
      <c r="V103" s="140">
        <f>IF(ISERROR(FIND(V$3,'CFR - XML import'!$A97)),0,VALUE(MID('CFR - XML import'!$A97,SEARCH("&gt;",'CFR - XML import'!$A97,1)+1,SEARCH("/",'CFR - XML import'!$A97,1)-SEARCH("&gt;",'CFR - XML import'!$A97,1)-2)))</f>
        <v>0</v>
      </c>
      <c r="W103" s="140">
        <f>IF(ISERROR(FIND(W$3,'CFR - XML import'!$A97)),0,VALUE(MID('CFR - XML import'!$A97,SEARCH("&gt;",'CFR - XML import'!$A97,1)+1,SEARCH("/",'CFR - XML import'!$A97,1)-SEARCH("&gt;",'CFR - XML import'!$A97,1)-2)))</f>
        <v>0</v>
      </c>
      <c r="X103" s="140"/>
      <c r="Y103" s="140">
        <f>IF(ISERROR(FIND(Y$3,'CFR - XML import'!$A97)),0,VALUE(MID('CFR - XML import'!$A97,SEARCH("&gt;",'CFR - XML import'!$A97,1)+1,SEARCH("/",'CFR - XML import'!$A97,1)-SEARCH("&gt;",'CFR - XML import'!$A97,1)-2)))</f>
        <v>0</v>
      </c>
      <c r="Z103" s="140">
        <f>IF(ISERROR(FIND(Z$3,'CFR - XML import'!$A97)),0,VALUE(MID('CFR - XML import'!$A97,SEARCH("&gt;",'CFR - XML import'!$A97,1)+1,SEARCH("/",'CFR - XML import'!$A97,1)-SEARCH("&gt;",'CFR - XML import'!$A97,1)-2)))</f>
        <v>0</v>
      </c>
      <c r="AA103" s="140">
        <f>IF(ISERROR(FIND(AA$3,'CFR - XML import'!$A97)),0,VALUE(MID('CFR - XML import'!$A97,SEARCH("&gt;",'CFR - XML import'!$A97,1)+1,SEARCH("/",'CFR - XML import'!$A97,1)-SEARCH("&gt;",'CFR - XML import'!$A97,1)-2)))</f>
        <v>0</v>
      </c>
      <c r="AB103" s="140">
        <f>IF(ISERROR(FIND(AB$3,'CFR - XML import'!$A97)),0,VALUE(MID('CFR - XML import'!$A97,SEARCH("&gt;",'CFR - XML import'!$A97,1)+1,SEARCH("/",'CFR - XML import'!$A97,1)-SEARCH("&gt;",'CFR - XML import'!$A97,1)-2)))</f>
        <v>0</v>
      </c>
      <c r="AC103" s="140">
        <f>IF(ISERROR(FIND(AC$3,'CFR - XML import'!$A97)),0,VALUE(MID('CFR - XML import'!$A97,SEARCH("&gt;",'CFR - XML import'!$A97,1)+1,SEARCH("/",'CFR - XML import'!$A97,1)-SEARCH("&gt;",'CFR - XML import'!$A97,1)-2)))</f>
        <v>0</v>
      </c>
      <c r="AD103" s="140">
        <f>IF(ISERROR(FIND(AD$3,'CFR - XML import'!$A97)),0,VALUE(MID('CFR - XML import'!$A97,SEARCH("&gt;",'CFR - XML import'!$A97,1)+1,SEARCH("/",'CFR - XML import'!$A97,1)-SEARCH("&gt;",'CFR - XML import'!$A97,1)-2)))</f>
        <v>0</v>
      </c>
      <c r="AE103" s="140">
        <f>IF(ISERROR(FIND(AE$3,'CFR - XML import'!$A97)),0,VALUE(MID('CFR - XML import'!$A97,SEARCH("&gt;",'CFR - XML import'!$A97,1)+1,SEARCH("/",'CFR - XML import'!$A97,1)-SEARCH("&gt;",'CFR - XML import'!$A97,1)-2)))</f>
        <v>0</v>
      </c>
      <c r="AF103" s="140">
        <f>IF(ISERROR(FIND(AF$3,'CFR - XML import'!$A97)),0,VALUE(MID('CFR - XML import'!$A97,SEARCH("&gt;",'CFR - XML import'!$A97,1)+1,SEARCH("/",'CFR - XML import'!$A97,1)-SEARCH("&gt;",'CFR - XML import'!$A97,1)-2)))</f>
        <v>0</v>
      </c>
      <c r="AG103" s="140">
        <f>IF(ISERROR(FIND(AG$3,'CFR - XML import'!$A97)),0,VALUE(MID('CFR - XML import'!$A97,SEARCH("&gt;",'CFR - XML import'!$A97,1)+1,SEARCH("/",'CFR - XML import'!$A97,1)-SEARCH("&gt;",'CFR - XML import'!$A97,1)-2)))</f>
        <v>0</v>
      </c>
      <c r="AH103" s="140">
        <f>IF(ISERROR(FIND(AH$3,'CFR - XML import'!$A97)),0,VALUE(MID('CFR - XML import'!$A97,SEARCH("&gt;",'CFR - XML import'!$A97,1)+1,SEARCH("/",'CFR - XML import'!$A97,1)-SEARCH("&gt;",'CFR - XML import'!$A97,1)-2)))</f>
        <v>0</v>
      </c>
      <c r="AI103" s="140">
        <f>IF(ISERROR(FIND(AI$3,'CFR - XML import'!$A97)),0,VALUE(MID('CFR - XML import'!$A97,SEARCH("&gt;",'CFR - XML import'!$A97,1)+1,SEARCH("/",'CFR - XML import'!$A97,1)-SEARCH("&gt;",'CFR - XML import'!$A97,1)-2)))</f>
        <v>0</v>
      </c>
      <c r="AJ103" s="140">
        <f>IF(ISERROR(FIND(AJ$3,'CFR - XML import'!$A97)),0,VALUE(MID('CFR - XML import'!$A97,SEARCH("&gt;",'CFR - XML import'!$A97,1)+1,SEARCH("/",'CFR - XML import'!$A97,1)-SEARCH("&gt;",'CFR - XML import'!$A97,1)-2)))</f>
        <v>0</v>
      </c>
      <c r="AK103" s="140">
        <f>IF(ISERROR(FIND(AK$3,'CFR - XML import'!$A97)),0,VALUE(MID('CFR - XML import'!$A97,SEARCH("&gt;",'CFR - XML import'!$A97,1)+1,SEARCH("/",'CFR - XML import'!$A97,1)-SEARCH("&gt;",'CFR - XML import'!$A97,1)-2)))</f>
        <v>0</v>
      </c>
      <c r="AL103" s="140">
        <f>IF(ISERROR(FIND(AL$3,'CFR - XML import'!$A97)),0,VALUE(MID('CFR - XML import'!$A97,SEARCH("&gt;",'CFR - XML import'!$A97,1)+1,SEARCH("/",'CFR - XML import'!$A97,1)-SEARCH("&gt;",'CFR - XML import'!$A97,1)-2)))</f>
        <v>0</v>
      </c>
      <c r="AM103" s="140">
        <f>IF(ISERROR(FIND(AM$3,'CFR - XML import'!$A97)),0,VALUE(MID('CFR - XML import'!$A97,SEARCH("&gt;",'CFR - XML import'!$A97,1)+1,SEARCH("/",'CFR - XML import'!$A97,1)-SEARCH("&gt;",'CFR - XML import'!$A97,1)-2)))</f>
        <v>0</v>
      </c>
      <c r="AN103" s="140">
        <f>IF(ISERROR(FIND(AN$3,'CFR - XML import'!$A97)),0,VALUE(MID('CFR - XML import'!$A97,SEARCH("&gt;",'CFR - XML import'!$A97,1)+1,SEARCH("/",'CFR - XML import'!$A97,1)-SEARCH("&gt;",'CFR - XML import'!$A97,1)-2)))</f>
        <v>0</v>
      </c>
      <c r="AO103" s="140">
        <f>IF(ISERROR(FIND(AO$3,'CFR - XML import'!$A97)),0,VALUE(MID('CFR - XML import'!$A97,SEARCH("&gt;",'CFR - XML import'!$A97,1)+1,SEARCH("/",'CFR - XML import'!$A97,1)-SEARCH("&gt;",'CFR - XML import'!$A97,1)-2)))</f>
        <v>0</v>
      </c>
      <c r="AP103" s="140">
        <f>IF(ISERROR(FIND(AP$3,'CFR - XML import'!$A97)),0,VALUE(MID('CFR - XML import'!$A97,SEARCH("&gt;",'CFR - XML import'!$A97,1)+1,SEARCH("/",'CFR - XML import'!$A97,1)-SEARCH("&gt;",'CFR - XML import'!$A97,1)-2)))</f>
        <v>0</v>
      </c>
      <c r="AQ103" s="140">
        <f>IF(ISERROR(FIND(AQ$3,'CFR - XML import'!$A97)),0,VALUE(MID('CFR - XML import'!$A97,SEARCH("&gt;",'CFR - XML import'!$A97,1)+1,SEARCH("/",'CFR - XML import'!$A97,1)-SEARCH("&gt;",'CFR - XML import'!$A97,1)-2)))</f>
        <v>0</v>
      </c>
      <c r="AR103" s="140">
        <f>IF(ISERROR(FIND(AR$3,'CFR - XML import'!$A97)),0,VALUE(MID('CFR - XML import'!$A97,SEARCH("&gt;",'CFR - XML import'!$A97,1)+1,SEARCH("/",'CFR - XML import'!$A97,1)-SEARCH("&gt;",'CFR - XML import'!$A97,1)-2)))</f>
        <v>0</v>
      </c>
      <c r="AS103" s="140">
        <f>IF(ISERROR(FIND(AS$3,'CFR - XML import'!$A97)),0,VALUE(MID('CFR - XML import'!$A97,SEARCH("&gt;",'CFR - XML import'!$A97,1)+1,SEARCH("/",'CFR - XML import'!$A97,1)-SEARCH("&gt;",'CFR - XML import'!$A97,1)-2)))</f>
        <v>0</v>
      </c>
      <c r="AT103" s="140">
        <f>IF(ISERROR(FIND(AT$3,'CFR - XML import'!$A97)),0,VALUE(MID('CFR - XML import'!$A97,SEARCH("&gt;",'CFR - XML import'!$A97,1)+1,SEARCH("/",'CFR - XML import'!$A97,1)-SEARCH("&gt;",'CFR - XML import'!$A97,1)-2)))</f>
        <v>0</v>
      </c>
      <c r="AU103" s="140">
        <f>IF(ISERROR(FIND(AU$3,'CFR - XML import'!$A97)),0,VALUE(MID('CFR - XML import'!$A97,SEARCH("&gt;",'CFR - XML import'!$A97,1)+1,SEARCH("/",'CFR - XML import'!$A97,1)-SEARCH("&gt;",'CFR - XML import'!$A97,1)-2)))</f>
        <v>0</v>
      </c>
      <c r="AV103" s="140">
        <f>IF(ISERROR(FIND(AV$3,'CFR - XML import'!$A97)),0,VALUE(MID('CFR - XML import'!$A97,SEARCH("&gt;",'CFR - XML import'!$A97,1)+1,SEARCH("/",'CFR - XML import'!$A97,1)-SEARCH("&gt;",'CFR - XML import'!$A97,1)-2)))</f>
        <v>0</v>
      </c>
      <c r="AW103" s="140">
        <f>IF(ISERROR(FIND(AW$3,'CFR - XML import'!$A97)),0,VALUE(MID('CFR - XML import'!$A97,SEARCH("&gt;",'CFR - XML import'!$A97,1)+1,SEARCH("/",'CFR - XML import'!$A97,1)-SEARCH("&gt;",'CFR - XML import'!$A97,1)-2)))</f>
        <v>0</v>
      </c>
      <c r="AX103" s="140">
        <f>IF(ISERROR(FIND(AX$3,'CFR - XML import'!$A97)),0,VALUE(MID('CFR - XML import'!$A97,SEARCH("&gt;",'CFR - XML import'!$A97,1)+1,SEARCH("/",'CFR - XML import'!$A97,1)-SEARCH("&gt;",'CFR - XML import'!$A97,1)-2)))</f>
        <v>0</v>
      </c>
      <c r="AY103" s="140">
        <f>IF(ISERROR(FIND(AY$3,'CFR - XML import'!$A97)),0,VALUE(MID('CFR - XML import'!$A97,SEARCH("&gt;",'CFR - XML import'!$A97,1)+1,SEARCH("/",'CFR - XML import'!$A97,1)-SEARCH("&gt;",'CFR - XML import'!$A97,1)-2)))</f>
        <v>0</v>
      </c>
      <c r="AZ103" s="140">
        <f>IF(ISERROR(FIND(AZ$3,'CFR - XML import'!$A97)),0,VALUE(MID('CFR - XML import'!$A97,SEARCH("&gt;",'CFR - XML import'!$A97,1)+1,SEARCH("/",'CFR - XML import'!$A97,1)-SEARCH("&gt;",'CFR - XML import'!$A97,1)-2)))</f>
        <v>0</v>
      </c>
      <c r="BA103" s="140">
        <f>IF(ISERROR(FIND(BA$3,'CFR - XML import'!$A97)),0,VALUE(MID('CFR - XML import'!$A97,SEARCH("&gt;",'CFR - XML import'!$A97,1)+1,SEARCH("/",'CFR - XML import'!$A97,1)-SEARCH("&gt;",'CFR - XML import'!$A97,1)-2)))</f>
        <v>0</v>
      </c>
      <c r="BB103" s="140">
        <f>IF(ISERROR(FIND(BB$3,'CFR - XML import'!$A97)),0,VALUE(MID('CFR - XML import'!$A97,SEARCH("&gt;",'CFR - XML import'!$A97,1)+1,SEARCH("/",'CFR - XML import'!$A97,1)-SEARCH("&gt;",'CFR - XML import'!$A97,1)-2)))</f>
        <v>0</v>
      </c>
      <c r="BC103" s="140">
        <f>IF(ISERROR(FIND(BC$3,'CFR - XML import'!$A97)),0,VALUE(MID('CFR - XML import'!$A97,SEARCH("&gt;",'CFR - XML import'!$A97,1)+1,SEARCH("/",'CFR - XML import'!$A97,1)-SEARCH("&gt;",'CFR - XML import'!$A97,1)-2)))</f>
        <v>0</v>
      </c>
      <c r="BD103" s="140">
        <f>IF(ISERROR(FIND(BD$3,'CFR - XML import'!$A97)),0,VALUE(MID('CFR - XML import'!$A97,SEARCH("&gt;",'CFR - XML import'!$A97,1)+1,SEARCH("/",'CFR - XML import'!$A97,1)-SEARCH("&gt;",'CFR - XML import'!$A97,1)-2)))</f>
        <v>0</v>
      </c>
      <c r="BE103" s="140">
        <f>IF(ISERROR(FIND(BE$3,'CFR - XML import'!$A97)),0,VALUE(MID('CFR - XML import'!$A97,SEARCH("&gt;",'CFR - XML import'!$A97,1)+1,SEARCH("/",'CFR - XML import'!$A97,1)-SEARCH("&gt;",'CFR - XML import'!$A97,1)-2)))</f>
        <v>0</v>
      </c>
      <c r="BF103" s="140">
        <f>IF(ISERROR(FIND(BF$3,'CFR - XML import'!$A97)),0,VALUE(MID('CFR - XML import'!$A97,SEARCH("&gt;",'CFR - XML import'!$A97,1)+1,SEARCH("/",'CFR - XML import'!$A97,1)-SEARCH("&gt;",'CFR - XML import'!$A97,1)-2)))</f>
        <v>0</v>
      </c>
      <c r="BG103" s="140">
        <f>IF(ISERROR(FIND(BG$3,'CFR - XML import'!$A97)),0,VALUE(MID('CFR - XML import'!$A97,SEARCH("&gt;",'CFR - XML import'!$A97,1)+1,SEARCH("/",'CFR - XML import'!$A97,1)-SEARCH("&gt;",'CFR - XML import'!$A97,1)-2)))</f>
        <v>0</v>
      </c>
      <c r="BH103" s="140">
        <f>IF(ISERROR(FIND(BH$3,'CFR - XML import'!$A97)),0,VALUE(MID('CFR - XML import'!$A97,SEARCH("&gt;",'CFR - XML import'!$A97,1)+1,SEARCH("/",'CFR - XML import'!$A97,1)-SEARCH("&gt;",'CFR - XML import'!$A97,1)-2)))</f>
        <v>0</v>
      </c>
      <c r="BI103" s="140">
        <f>IF(ISERROR(FIND(BI$3,'CFR - XML import'!$A97)),0,VALUE(MID('CFR - XML import'!$A97,SEARCH("&gt;",'CFR - XML import'!$A97,1)+1,SEARCH("/",'CFR - XML import'!$A97,1)-SEARCH("&gt;",'CFR - XML import'!$A97,1)-2)))</f>
        <v>0</v>
      </c>
      <c r="BJ103" s="140">
        <f>IF(ISERROR(FIND(BJ$3,'CFR - XML import'!$A97)),0,VALUE(MID('CFR - XML import'!$A97,SEARCH("&gt;",'CFR - XML import'!$A97,1)+1,SEARCH("/",'CFR - XML import'!$A97,1)-SEARCH("&gt;",'CFR - XML import'!$A97,1)-2)))</f>
        <v>0</v>
      </c>
      <c r="BK103" s="140">
        <f>IF(ISERROR(FIND(BK$3,'CFR - XML import'!$A97)),0,VALUE(MID('CFR - XML import'!$A97,SEARCH("&gt;",'CFR - XML import'!$A97,1)+1,SEARCH("/",'CFR - XML import'!$A97,1)-SEARCH("&gt;",'CFR - XML import'!$A97,1)-2)))</f>
        <v>0</v>
      </c>
      <c r="BL103" s="140">
        <f>IF(ISERROR(FIND(BL$3,'CFR - XML import'!$A97)),0,VALUE(MID('CFR - XML import'!$A97,SEARCH("&gt;",'CFR - XML import'!$A97,1)+1,SEARCH("/",'CFR - XML import'!$A97,1)-SEARCH("&gt;",'CFR - XML import'!$A97,1)-2)))</f>
        <v>0</v>
      </c>
      <c r="BM103" s="140">
        <f>IF(ISERROR(FIND(BM$3,'CFR - XML import'!$A97)),0,VALUE(MID('CFR - XML import'!$A97,SEARCH("&gt;",'CFR - XML import'!$A97,1)+1,SEARCH("/",'CFR - XML import'!$A97,1)-SEARCH("&gt;",'CFR - XML import'!$A97,1)-2)))</f>
        <v>0</v>
      </c>
      <c r="BN103" s="140">
        <f>IF(ISERROR(FIND(BN$3,'CFR - XML import'!$A97)),0,VALUE(MID('CFR - XML import'!$A97,SEARCH("&gt;",'CFR - XML import'!$A97,1)+1,SEARCH("/",'CFR - XML import'!$A97,1)-SEARCH("&gt;",'CFR - XML import'!$A97,1)-2)))</f>
        <v>0</v>
      </c>
      <c r="BO103" s="140">
        <f>IF(ISERROR(FIND(BO$3,'CFR - XML import'!$A97)),0,VALUE(MID('CFR - XML import'!$A97,SEARCH("&gt;",'CFR - XML import'!$A97,1)+1,SEARCH("/",'CFR - XML import'!$A97,1)-SEARCH("&gt;",'CFR - XML import'!$A97,1)-2)))</f>
        <v>0</v>
      </c>
      <c r="BP103" s="140">
        <f>IF(ISERROR(FIND(BP$3,'CFR - XML import'!$A97)),0,VALUE(MID('CFR - XML import'!$A97,SEARCH("&gt;",'CFR - XML import'!$A97,1)+1,SEARCH("/",'CFR - XML import'!$A97,1)-SEARCH("&gt;",'CFR - XML import'!$A97,1)-2)))</f>
        <v>0</v>
      </c>
      <c r="BQ103" s="140">
        <f>IF(ISERROR(FIND(BQ$3,'CFR - XML import'!$A97)),0,VALUE(MID('CFR - XML import'!$A97,SEARCH("&gt;",'CFR - XML import'!$A97,1)+1,SEARCH("/",'CFR - XML import'!$A97,1)-SEARCH("&gt;",'CFR - XML import'!$A97,1)-2)))</f>
        <v>0</v>
      </c>
      <c r="BR103" s="140">
        <f>IF(ISERROR(FIND(BR$3,'CFR - XML import'!$A97)),0,VALUE(MID('CFR - XML import'!$A97,SEARCH("&gt;",'CFR - XML import'!$A97,1)+1,SEARCH("/",'CFR - XML import'!$A97,1)-SEARCH("&gt;",'CFR - XML import'!$A97,1)-2)))</f>
        <v>0</v>
      </c>
      <c r="BS103" s="140">
        <f>IF(ISERROR(FIND(BS$3,'CFR - XML import'!$A97)),0,VALUE(MID('CFR - XML import'!$A97,SEARCH("&gt;",'CFR - XML import'!$A97,1)+1,SEARCH("/",'CFR - XML import'!$A97,1)-SEARCH("&gt;",'CFR - XML import'!$A97,1)-2)))</f>
        <v>0</v>
      </c>
      <c r="BT103" s="140">
        <f>IF(ISERROR(FIND(BT$3,'CFR - XML import'!$A97)),0,VALUE(MID('CFR - XML import'!$A97,SEARCH("&gt;",'CFR - XML import'!$A97,1)+1,SEARCH("/",'CFR - XML import'!$A97,1)-SEARCH("&gt;",'CFR - XML import'!$A97,1)-2)))</f>
        <v>5180</v>
      </c>
      <c r="BU103" s="140">
        <f>IF(ISERROR(FIND(BU$3,'CFR - XML import'!$A97)),0,VALUE(MID('CFR - XML import'!$A97,SEARCH("&gt;",'CFR - XML import'!$A97,1)+1,SEARCH("/",'CFR - XML import'!$A97,1)-SEARCH("&gt;",'CFR - XML import'!$A97,1)-2)))</f>
        <v>0</v>
      </c>
      <c r="BV103" s="140">
        <f>IF(ISERROR(FIND(BV$3,'CFR - XML import'!$A97)),0,VALUE(MID('CFR - XML import'!$A97,SEARCH("&gt;",'CFR - XML import'!$A97,1)+1,SEARCH("/",'CFR - XML import'!$A97,1)-SEARCH("&gt;",'CFR - XML import'!$A97,1)-2)))</f>
        <v>0</v>
      </c>
      <c r="BW103" s="140">
        <f>IF(ISERROR(FIND(BW$3,'CFR - XML import'!$A97)),0,VALUE(MID('CFR - XML import'!$A97,SEARCH("&gt;",'CFR - XML import'!$A97,1)+1,SEARCH("/",'CFR - XML import'!$A97,1)-SEARCH("&gt;",'CFR - XML import'!$A97,1)-2)))</f>
        <v>0</v>
      </c>
      <c r="BX103" s="140">
        <f>IF(ISERROR(FIND(BX$3,'CFR - XML import'!$A97)),0,VALUE(MID('CFR - XML import'!$A97,SEARCH("&gt;",'CFR - XML import'!$A97,1)+1,SEARCH("/",'CFR - XML import'!$A97,1)-SEARCH("&gt;",'CFR - XML import'!$A97,1)-2)))</f>
        <v>0</v>
      </c>
      <c r="BY103" s="140">
        <f>IF(ISERROR(FIND(BY$3,'CFR - XML import'!$A97)),0,VALUE(MID('CFR - XML import'!$A97,SEARCH("&gt;",'CFR - XML import'!$A97,1)+1,SEARCH("/",'CFR - XML import'!$A97,1)-SEARCH("&gt;",'CFR - XML import'!$A97,1)-2)))</f>
        <v>0</v>
      </c>
      <c r="BZ103" s="140">
        <f>IF(ISERROR(FIND(BZ$3,'CFR - XML import'!$A97)),0,VALUE(MID('CFR - XML import'!$A97,SEARCH("&gt;",'CFR - XML import'!$A97,1)+1,SEARCH("/",'CFR - XML import'!$A97,1)-SEARCH("&gt;",'CFR - XML import'!$A97,1)-2)))</f>
        <v>0</v>
      </c>
      <c r="CG103" s="142">
        <f>IF(ISERROR(IF(MID('CFR - XML import'!$A97,LEN($CF$4)+5,LEN('CFR - XML import'!$A97)-(2*LEN($CF$4)+5))="RMMS",1,IF(MID('CFR - XML import'!$A97,LEN("    &lt;InputSystem&gt;")+1,LEN('CFR - XML import'!$A97)-(LEN("    &lt;InputSystem&gt;")+LEN($CF$4)+1))="SIMS",2,0))),0,IF(MID('CFR - XML import'!$A97,LEN($CF$4)+5,LEN('CFR - XML import'!$A97)-(2*LEN($CF$4)+5))="RMMS",1,IF(MID('CFR - XML import'!$A97,LEN("    &lt;InputSystem&gt;")+1,LEN('CFR - XML import'!$A97)-(LEN("    &lt;InputSystem&gt;")+LEN($CF$4)+1))="SIMS",2,0)))</f>
        <v>0</v>
      </c>
      <c r="CH103" s="140">
        <f>IF(ISERROR(FIND(CH$3,'CFR - XML import'!$A97)),0,MID('CFR - XML import'!$A97,SEARCH("&gt;",'CFR - XML import'!$A97,1)+1,SEARCH("/",'CFR - XML import'!$A97,1)-SEARCH("&gt;",'CFR - XML import'!$A97,1)-2))</f>
        <v>0</v>
      </c>
      <c r="CI103" s="140">
        <f>IF(ISERROR(FIND(CI$3,'CFR - XML import'!$A97)),0,MID('CFR - XML import'!$A97,SEARCH("&gt;",'CFR - XML import'!$A97,1)+1,SEARCH("/",'CFR - XML import'!$A97,1)-SEARCH("&gt;",'CFR - XML import'!$A97,1)-2))</f>
        <v>0</v>
      </c>
      <c r="CJ103" s="140">
        <f>IF(ISERROR(FIND(CJ$3,'CFR - XML import'!$A97)),0,MID('CFR - XML import'!$A97,SEARCH("&gt;",'CFR - XML import'!$A97,1)+1,SEARCH("/",'CFR - XML import'!$A97,1)-SEARCH("&gt;",'CFR - XML import'!$A97,1)-2))</f>
        <v>0</v>
      </c>
      <c r="CK103" s="140">
        <f>IF(ISERROR(FIND(CK$3,'CFR - XML import'!$A97)),0,MID('CFR - XML import'!$A97,SEARCH("&gt;",'CFR - XML import'!$A97,1)+1,SEARCH("/",'CFR - XML import'!$A97,1)-SEARCH("&gt;",'CFR - XML import'!$A97,1)-2))</f>
        <v>0</v>
      </c>
      <c r="CL103" s="140">
        <f>IF(ISERROR(FIND(CL$3,'CFR - XML import'!$A97)),0,MID('CFR - XML import'!$A97,SEARCH("&gt;",'CFR - XML import'!$A97,1)+1,SEARCH("/",'CFR - XML import'!$A97,1)-SEARCH("&gt;",'CFR - XML import'!$A97,1)-2))</f>
        <v>0</v>
      </c>
      <c r="CM103" s="140">
        <f>IF(ISERROR(FIND(CM$3,'CFR - XML import'!$A97)),0,MID('CFR - XML import'!$A97,SEARCH("&gt;",'CFR - XML import'!$A97,1)+1,SEARCH("/",'CFR - XML import'!$A97,1)-SEARCH("&gt;",'CFR - XML import'!$A97,1)-2))</f>
        <v>0</v>
      </c>
    </row>
    <row r="104" spans="1:91" x14ac:dyDescent="0.2">
      <c r="A104" s="139" t="str">
        <f>IF(AND('CFR - XML import'!A98&lt;&gt;"",LEFT('CFR - XML import'!A98,1)&lt;&gt;"&lt;",LEFT('CFR - XML import'!A98,3)&lt;&gt;"  &lt;",LEFT('CFR - XML import'!A98,5)&lt;&gt;"    &lt;",LEFT('CFR - XML import'!A98,7)&lt;&gt;"      &lt;",LEFT('CFR - XML import'!A98,9)&lt;&gt;"        &lt;",$B$1="SIMS"),'CFR - XML import'!A98,IF(AND(LEFT('CFR - XML import'!A98,9)="&lt;Details&gt;",$B$1="RM"),'CFR - XML import'!A98,""))</f>
        <v/>
      </c>
      <c r="B104" s="140">
        <f>IF(ISERROR(FIND(B$3,'CFR - XML import'!$A98)),0,VALUE(MID('CFR - XML import'!$A98,SEARCH("&gt;",'CFR - XML import'!$A98,1)+1,SEARCH("/",'CFR - XML import'!$A98,1)-SEARCH("&gt;",'CFR - XML import'!$A98,1)-2)))</f>
        <v>0</v>
      </c>
      <c r="D104" s="140">
        <f>IF(ISERROR(FIND(D$3,'CFR - XML import'!$A98)),0,MID('CFR - XML import'!$A98,SEARCH("&gt;",'CFR - XML import'!$A98,1)+1,SEARCH("/",'CFR - XML import'!$A98,1)-SEARCH("&gt;",'CFR - XML import'!$A98,1)-2))</f>
        <v>0</v>
      </c>
      <c r="E104" s="140">
        <f>IF(ISERROR(FIND(E$3,'CFR - XML import'!$A98)),0,MID('CFR - XML import'!$A98,SEARCH("&gt;",'CFR - XML import'!$A98,1)+1,SEARCH("/",'CFR - XML import'!$A98,1)-SEARCH("&gt;",'CFR - XML import'!$A98,1)-2))</f>
        <v>0</v>
      </c>
      <c r="F104" s="141">
        <f>IF($B$1="SIMS",IF(ISERROR(FIND(F$3,'CFR - XML import'!$A98)),0,VALUE(MID('CFR - XML import'!$A98,15,10))),IF(ISERROR(FIND(F$3,'CFR - XML import'!$A98)),0,VALUE(MID('CFR - XML import'!$A98,15,10))))</f>
        <v>0</v>
      </c>
      <c r="G104" s="140">
        <f>IF(ISERROR(FIND(G$3,'CFR - XML import'!$A98)),0,VALUE(MID('CFR - XML import'!$A98,SEARCH("&gt;",'CFR - XML import'!$A98,1)+1,SEARCH("/",'CFR - XML import'!$A98,1)-SEARCH("&gt;",'CFR - XML import'!$A98,1)-2)))</f>
        <v>0</v>
      </c>
      <c r="H104" s="140">
        <f>IF(ISERROR(FIND(H$3,'CFR - XML import'!$A98)),0,VALUE(MID('CFR - XML import'!$A98,SEARCH("&gt;",'CFR - XML import'!$A98,1)+1,SEARCH("/",'CFR - XML import'!$A98,1)-SEARCH("&gt;",'CFR - XML import'!$A98,1)-2)))</f>
        <v>0</v>
      </c>
      <c r="I104" s="140">
        <f>IF(ISERROR(FIND(I$3,'CFR - XML import'!$A98)),0,VALUE(MID('CFR - XML import'!$A98,SEARCH("&gt;",'CFR - XML import'!$A98,1)+1,SEARCH("/",'CFR - XML import'!$A98,1)-SEARCH("&gt;",'CFR - XML import'!$A98,1)-2)))</f>
        <v>0</v>
      </c>
      <c r="J104" s="140">
        <f>IF(ISERROR(FIND(J$3,'CFR - XML import'!$A98)),0,VALUE(MID('CFR - XML import'!$A98,SEARCH("&gt;",'CFR - XML import'!$A98,1)+1,SEARCH("/",'CFR - XML import'!$A98,1)-SEARCH("&gt;",'CFR - XML import'!$A98,1)-2)))</f>
        <v>0</v>
      </c>
      <c r="K104" s="140">
        <f>IF(ISERROR(FIND(K$3,'CFR - XML import'!$A98)),0,VALUE(MID('CFR - XML import'!$A98,SEARCH("&gt;",'CFR - XML import'!$A98,1)+1,SEARCH("/",'CFR - XML import'!$A98,1)-SEARCH("&gt;",'CFR - XML import'!$A98,1)-2)))</f>
        <v>0</v>
      </c>
      <c r="L104" s="140">
        <f>IF(ISERROR(FIND(L$3,'CFR - XML import'!$A98)),0,VALUE(MID('CFR - XML import'!$A98,SEARCH("&gt;",'CFR - XML import'!$A98,1)+1,SEARCH("/",'CFR - XML import'!$A98,1)-SEARCH("&gt;",'CFR - XML import'!$A98,1)-2)))</f>
        <v>0</v>
      </c>
      <c r="M104" s="140">
        <f>IF(ISERROR(FIND(M$3,'CFR - XML import'!$A98)),0,VALUE(MID('CFR - XML import'!$A98,SEARCH("&gt;",'CFR - XML import'!$A98,1)+1,SEARCH("/",'CFR - XML import'!$A98,1)-SEARCH("&gt;",'CFR - XML import'!$A98,1)-2)))</f>
        <v>0</v>
      </c>
      <c r="N104" s="140">
        <f>IF(ISERROR(FIND(N$3,'CFR - XML import'!$A98)),0,VALUE(MID('CFR - XML import'!$A98,SEARCH("&gt;",'CFR - XML import'!$A98,1)+1,SEARCH("/",'CFR - XML import'!$A98,1)-SEARCH("&gt;",'CFR - XML import'!$A98,1)-2)))</f>
        <v>0</v>
      </c>
      <c r="O104" s="140">
        <f>IF(ISERROR(FIND(O$3,'CFR - XML import'!$A98)),0,VALUE(MID('CFR - XML import'!$A98,SEARCH("&gt;",'CFR - XML import'!$A98,1)+1,SEARCH("/",'CFR - XML import'!$A98,1)-SEARCH("&gt;",'CFR - XML import'!$A98,1)-2)))</f>
        <v>0</v>
      </c>
      <c r="P104" s="140">
        <f>IF(ISERROR(FIND(P$3,'CFR - XML import'!$A98)),0,VALUE(MID('CFR - XML import'!$A98,SEARCH("&gt;",'CFR - XML import'!$A98,1)+1,SEARCH("/",'CFR - XML import'!$A98,1)-SEARCH("&gt;",'CFR - XML import'!$A98,1)-2)))</f>
        <v>0</v>
      </c>
      <c r="Q104" s="140">
        <f>IF(ISERROR(FIND(Q$3,'CFR - XML import'!$A98)),0,VALUE(MID('CFR - XML import'!$A98,SEARCH("&gt;",'CFR - XML import'!$A98,1)+1,SEARCH("/",'CFR - XML import'!$A98,1)-SEARCH("&gt;",'CFR - XML import'!$A98,1)-2)))</f>
        <v>0</v>
      </c>
      <c r="R104" s="140">
        <f>IF(ISERROR(FIND(R$3,'CFR - XML import'!$A98)),0,VALUE(MID('CFR - XML import'!$A98,SEARCH("&gt;",'CFR - XML import'!$A98,1)+1,SEARCH("/",'CFR - XML import'!$A98,1)-SEARCH("&gt;",'CFR - XML import'!$A98,1)-2)))</f>
        <v>0</v>
      </c>
      <c r="S104" s="140">
        <f>IF(ISERROR(FIND(S$3,'CFR - XML import'!$A98)),0,VALUE(MID('CFR - XML import'!$A98,SEARCH("&gt;",'CFR - XML import'!$A98,1)+1,SEARCH("/",'CFR - XML import'!$A98,1)-SEARCH("&gt;",'CFR - XML import'!$A98,1)-2)))</f>
        <v>0</v>
      </c>
      <c r="T104" s="140">
        <f>IF(ISERROR(FIND(T$3,'CFR - XML import'!$A98)),0,VALUE(MID('CFR - XML import'!$A98,SEARCH("&gt;",'CFR - XML import'!$A98,1)+1,SEARCH("/",'CFR - XML import'!$A98,1)-SEARCH("&gt;",'CFR - XML import'!$A98,1)-2)))</f>
        <v>0</v>
      </c>
      <c r="U104" s="140">
        <f>IF(ISERROR(FIND(U$3,'CFR - XML import'!$A98)),0,VALUE(MID('CFR - XML import'!$A98,SEARCH("&gt;",'CFR - XML import'!$A98,1)+1,SEARCH("/",'CFR - XML import'!$A98,1)-SEARCH("&gt;",'CFR - XML import'!$A98,1)-2)))</f>
        <v>0</v>
      </c>
      <c r="V104" s="140">
        <f>IF(ISERROR(FIND(V$3,'CFR - XML import'!$A98)),0,VALUE(MID('CFR - XML import'!$A98,SEARCH("&gt;",'CFR - XML import'!$A98,1)+1,SEARCH("/",'CFR - XML import'!$A98,1)-SEARCH("&gt;",'CFR - XML import'!$A98,1)-2)))</f>
        <v>0</v>
      </c>
      <c r="W104" s="140">
        <f>IF(ISERROR(FIND(W$3,'CFR - XML import'!$A98)),0,VALUE(MID('CFR - XML import'!$A98,SEARCH("&gt;",'CFR - XML import'!$A98,1)+1,SEARCH("/",'CFR - XML import'!$A98,1)-SEARCH("&gt;",'CFR - XML import'!$A98,1)-2)))</f>
        <v>0</v>
      </c>
      <c r="X104" s="140"/>
      <c r="Y104" s="140">
        <f>IF(ISERROR(FIND(Y$3,'CFR - XML import'!$A98)),0,VALUE(MID('CFR - XML import'!$A98,SEARCH("&gt;",'CFR - XML import'!$A98,1)+1,SEARCH("/",'CFR - XML import'!$A98,1)-SEARCH("&gt;",'CFR - XML import'!$A98,1)-2)))</f>
        <v>0</v>
      </c>
      <c r="Z104" s="140">
        <f>IF(ISERROR(FIND(Z$3,'CFR - XML import'!$A98)),0,VALUE(MID('CFR - XML import'!$A98,SEARCH("&gt;",'CFR - XML import'!$A98,1)+1,SEARCH("/",'CFR - XML import'!$A98,1)-SEARCH("&gt;",'CFR - XML import'!$A98,1)-2)))</f>
        <v>0</v>
      </c>
      <c r="AA104" s="140">
        <f>IF(ISERROR(FIND(AA$3,'CFR - XML import'!$A98)),0,VALUE(MID('CFR - XML import'!$A98,SEARCH("&gt;",'CFR - XML import'!$A98,1)+1,SEARCH("/",'CFR - XML import'!$A98,1)-SEARCH("&gt;",'CFR - XML import'!$A98,1)-2)))</f>
        <v>0</v>
      </c>
      <c r="AB104" s="140">
        <f>IF(ISERROR(FIND(AB$3,'CFR - XML import'!$A98)),0,VALUE(MID('CFR - XML import'!$A98,SEARCH("&gt;",'CFR - XML import'!$A98,1)+1,SEARCH("/",'CFR - XML import'!$A98,1)-SEARCH("&gt;",'CFR - XML import'!$A98,1)-2)))</f>
        <v>0</v>
      </c>
      <c r="AC104" s="140">
        <f>IF(ISERROR(FIND(AC$3,'CFR - XML import'!$A98)),0,VALUE(MID('CFR - XML import'!$A98,SEARCH("&gt;",'CFR - XML import'!$A98,1)+1,SEARCH("/",'CFR - XML import'!$A98,1)-SEARCH("&gt;",'CFR - XML import'!$A98,1)-2)))</f>
        <v>0</v>
      </c>
      <c r="AD104" s="140">
        <f>IF(ISERROR(FIND(AD$3,'CFR - XML import'!$A98)),0,VALUE(MID('CFR - XML import'!$A98,SEARCH("&gt;",'CFR - XML import'!$A98,1)+1,SEARCH("/",'CFR - XML import'!$A98,1)-SEARCH("&gt;",'CFR - XML import'!$A98,1)-2)))</f>
        <v>0</v>
      </c>
      <c r="AE104" s="140">
        <f>IF(ISERROR(FIND(AE$3,'CFR - XML import'!$A98)),0,VALUE(MID('CFR - XML import'!$A98,SEARCH("&gt;",'CFR - XML import'!$A98,1)+1,SEARCH("/",'CFR - XML import'!$A98,1)-SEARCH("&gt;",'CFR - XML import'!$A98,1)-2)))</f>
        <v>0</v>
      </c>
      <c r="AF104" s="140">
        <f>IF(ISERROR(FIND(AF$3,'CFR - XML import'!$A98)),0,VALUE(MID('CFR - XML import'!$A98,SEARCH("&gt;",'CFR - XML import'!$A98,1)+1,SEARCH("/",'CFR - XML import'!$A98,1)-SEARCH("&gt;",'CFR - XML import'!$A98,1)-2)))</f>
        <v>0</v>
      </c>
      <c r="AG104" s="140">
        <f>IF(ISERROR(FIND(AG$3,'CFR - XML import'!$A98)),0,VALUE(MID('CFR - XML import'!$A98,SEARCH("&gt;",'CFR - XML import'!$A98,1)+1,SEARCH("/",'CFR - XML import'!$A98,1)-SEARCH("&gt;",'CFR - XML import'!$A98,1)-2)))</f>
        <v>0</v>
      </c>
      <c r="AH104" s="140">
        <f>IF(ISERROR(FIND(AH$3,'CFR - XML import'!$A98)),0,VALUE(MID('CFR - XML import'!$A98,SEARCH("&gt;",'CFR - XML import'!$A98,1)+1,SEARCH("/",'CFR - XML import'!$A98,1)-SEARCH("&gt;",'CFR - XML import'!$A98,1)-2)))</f>
        <v>0</v>
      </c>
      <c r="AI104" s="140">
        <f>IF(ISERROR(FIND(AI$3,'CFR - XML import'!$A98)),0,VALUE(MID('CFR - XML import'!$A98,SEARCH("&gt;",'CFR - XML import'!$A98,1)+1,SEARCH("/",'CFR - XML import'!$A98,1)-SEARCH("&gt;",'CFR - XML import'!$A98,1)-2)))</f>
        <v>0</v>
      </c>
      <c r="AJ104" s="140">
        <f>IF(ISERROR(FIND(AJ$3,'CFR - XML import'!$A98)),0,VALUE(MID('CFR - XML import'!$A98,SEARCH("&gt;",'CFR - XML import'!$A98,1)+1,SEARCH("/",'CFR - XML import'!$A98,1)-SEARCH("&gt;",'CFR - XML import'!$A98,1)-2)))</f>
        <v>0</v>
      </c>
      <c r="AK104" s="140">
        <f>IF(ISERROR(FIND(AK$3,'CFR - XML import'!$A98)),0,VALUE(MID('CFR - XML import'!$A98,SEARCH("&gt;",'CFR - XML import'!$A98,1)+1,SEARCH("/",'CFR - XML import'!$A98,1)-SEARCH("&gt;",'CFR - XML import'!$A98,1)-2)))</f>
        <v>0</v>
      </c>
      <c r="AL104" s="140">
        <f>IF(ISERROR(FIND(AL$3,'CFR - XML import'!$A98)),0,VALUE(MID('CFR - XML import'!$A98,SEARCH("&gt;",'CFR - XML import'!$A98,1)+1,SEARCH("/",'CFR - XML import'!$A98,1)-SEARCH("&gt;",'CFR - XML import'!$A98,1)-2)))</f>
        <v>0</v>
      </c>
      <c r="AM104" s="140">
        <f>IF(ISERROR(FIND(AM$3,'CFR - XML import'!$A98)),0,VALUE(MID('CFR - XML import'!$A98,SEARCH("&gt;",'CFR - XML import'!$A98,1)+1,SEARCH("/",'CFR - XML import'!$A98,1)-SEARCH("&gt;",'CFR - XML import'!$A98,1)-2)))</f>
        <v>0</v>
      </c>
      <c r="AN104" s="140">
        <f>IF(ISERROR(FIND(AN$3,'CFR - XML import'!$A98)),0,VALUE(MID('CFR - XML import'!$A98,SEARCH("&gt;",'CFR - XML import'!$A98,1)+1,SEARCH("/",'CFR - XML import'!$A98,1)-SEARCH("&gt;",'CFR - XML import'!$A98,1)-2)))</f>
        <v>0</v>
      </c>
      <c r="AO104" s="140">
        <f>IF(ISERROR(FIND(AO$3,'CFR - XML import'!$A98)),0,VALUE(MID('CFR - XML import'!$A98,SEARCH("&gt;",'CFR - XML import'!$A98,1)+1,SEARCH("/",'CFR - XML import'!$A98,1)-SEARCH("&gt;",'CFR - XML import'!$A98,1)-2)))</f>
        <v>0</v>
      </c>
      <c r="AP104" s="140">
        <f>IF(ISERROR(FIND(AP$3,'CFR - XML import'!$A98)),0,VALUE(MID('CFR - XML import'!$A98,SEARCH("&gt;",'CFR - XML import'!$A98,1)+1,SEARCH("/",'CFR - XML import'!$A98,1)-SEARCH("&gt;",'CFR - XML import'!$A98,1)-2)))</f>
        <v>0</v>
      </c>
      <c r="AQ104" s="140">
        <f>IF(ISERROR(FIND(AQ$3,'CFR - XML import'!$A98)),0,VALUE(MID('CFR - XML import'!$A98,SEARCH("&gt;",'CFR - XML import'!$A98,1)+1,SEARCH("/",'CFR - XML import'!$A98,1)-SEARCH("&gt;",'CFR - XML import'!$A98,1)-2)))</f>
        <v>0</v>
      </c>
      <c r="AR104" s="140">
        <f>IF(ISERROR(FIND(AR$3,'CFR - XML import'!$A98)),0,VALUE(MID('CFR - XML import'!$A98,SEARCH("&gt;",'CFR - XML import'!$A98,1)+1,SEARCH("/",'CFR - XML import'!$A98,1)-SEARCH("&gt;",'CFR - XML import'!$A98,1)-2)))</f>
        <v>0</v>
      </c>
      <c r="AS104" s="140">
        <f>IF(ISERROR(FIND(AS$3,'CFR - XML import'!$A98)),0,VALUE(MID('CFR - XML import'!$A98,SEARCH("&gt;",'CFR - XML import'!$A98,1)+1,SEARCH("/",'CFR - XML import'!$A98,1)-SEARCH("&gt;",'CFR - XML import'!$A98,1)-2)))</f>
        <v>0</v>
      </c>
      <c r="AT104" s="140">
        <f>IF(ISERROR(FIND(AT$3,'CFR - XML import'!$A98)),0,VALUE(MID('CFR - XML import'!$A98,SEARCH("&gt;",'CFR - XML import'!$A98,1)+1,SEARCH("/",'CFR - XML import'!$A98,1)-SEARCH("&gt;",'CFR - XML import'!$A98,1)-2)))</f>
        <v>0</v>
      </c>
      <c r="AU104" s="140">
        <f>IF(ISERROR(FIND(AU$3,'CFR - XML import'!$A98)),0,VALUE(MID('CFR - XML import'!$A98,SEARCH("&gt;",'CFR - XML import'!$A98,1)+1,SEARCH("/",'CFR - XML import'!$A98,1)-SEARCH("&gt;",'CFR - XML import'!$A98,1)-2)))</f>
        <v>0</v>
      </c>
      <c r="AV104" s="140">
        <f>IF(ISERROR(FIND(AV$3,'CFR - XML import'!$A98)),0,VALUE(MID('CFR - XML import'!$A98,SEARCH("&gt;",'CFR - XML import'!$A98,1)+1,SEARCH("/",'CFR - XML import'!$A98,1)-SEARCH("&gt;",'CFR - XML import'!$A98,1)-2)))</f>
        <v>0</v>
      </c>
      <c r="AW104" s="140">
        <f>IF(ISERROR(FIND(AW$3,'CFR - XML import'!$A98)),0,VALUE(MID('CFR - XML import'!$A98,SEARCH("&gt;",'CFR - XML import'!$A98,1)+1,SEARCH("/",'CFR - XML import'!$A98,1)-SEARCH("&gt;",'CFR - XML import'!$A98,1)-2)))</f>
        <v>0</v>
      </c>
      <c r="AX104" s="140">
        <f>IF(ISERROR(FIND(AX$3,'CFR - XML import'!$A98)),0,VALUE(MID('CFR - XML import'!$A98,SEARCH("&gt;",'CFR - XML import'!$A98,1)+1,SEARCH("/",'CFR - XML import'!$A98,1)-SEARCH("&gt;",'CFR - XML import'!$A98,1)-2)))</f>
        <v>0</v>
      </c>
      <c r="AY104" s="140">
        <f>IF(ISERROR(FIND(AY$3,'CFR - XML import'!$A98)),0,VALUE(MID('CFR - XML import'!$A98,SEARCH("&gt;",'CFR - XML import'!$A98,1)+1,SEARCH("/",'CFR - XML import'!$A98,1)-SEARCH("&gt;",'CFR - XML import'!$A98,1)-2)))</f>
        <v>0</v>
      </c>
      <c r="AZ104" s="140">
        <f>IF(ISERROR(FIND(AZ$3,'CFR - XML import'!$A98)),0,VALUE(MID('CFR - XML import'!$A98,SEARCH("&gt;",'CFR - XML import'!$A98,1)+1,SEARCH("/",'CFR - XML import'!$A98,1)-SEARCH("&gt;",'CFR - XML import'!$A98,1)-2)))</f>
        <v>0</v>
      </c>
      <c r="BA104" s="140">
        <f>IF(ISERROR(FIND(BA$3,'CFR - XML import'!$A98)),0,VALUE(MID('CFR - XML import'!$A98,SEARCH("&gt;",'CFR - XML import'!$A98,1)+1,SEARCH("/",'CFR - XML import'!$A98,1)-SEARCH("&gt;",'CFR - XML import'!$A98,1)-2)))</f>
        <v>0</v>
      </c>
      <c r="BB104" s="140">
        <f>IF(ISERROR(FIND(BB$3,'CFR - XML import'!$A98)),0,VALUE(MID('CFR - XML import'!$A98,SEARCH("&gt;",'CFR - XML import'!$A98,1)+1,SEARCH("/",'CFR - XML import'!$A98,1)-SEARCH("&gt;",'CFR - XML import'!$A98,1)-2)))</f>
        <v>0</v>
      </c>
      <c r="BC104" s="140">
        <f>IF(ISERROR(FIND(BC$3,'CFR - XML import'!$A98)),0,VALUE(MID('CFR - XML import'!$A98,SEARCH("&gt;",'CFR - XML import'!$A98,1)+1,SEARCH("/",'CFR - XML import'!$A98,1)-SEARCH("&gt;",'CFR - XML import'!$A98,1)-2)))</f>
        <v>0</v>
      </c>
      <c r="BD104" s="140">
        <f>IF(ISERROR(FIND(BD$3,'CFR - XML import'!$A98)),0,VALUE(MID('CFR - XML import'!$A98,SEARCH("&gt;",'CFR - XML import'!$A98,1)+1,SEARCH("/",'CFR - XML import'!$A98,1)-SEARCH("&gt;",'CFR - XML import'!$A98,1)-2)))</f>
        <v>0</v>
      </c>
      <c r="BE104" s="140">
        <f>IF(ISERROR(FIND(BE$3,'CFR - XML import'!$A98)),0,VALUE(MID('CFR - XML import'!$A98,SEARCH("&gt;",'CFR - XML import'!$A98,1)+1,SEARCH("/",'CFR - XML import'!$A98,1)-SEARCH("&gt;",'CFR - XML import'!$A98,1)-2)))</f>
        <v>0</v>
      </c>
      <c r="BF104" s="140">
        <f>IF(ISERROR(FIND(BF$3,'CFR - XML import'!$A98)),0,VALUE(MID('CFR - XML import'!$A98,SEARCH("&gt;",'CFR - XML import'!$A98,1)+1,SEARCH("/",'CFR - XML import'!$A98,1)-SEARCH("&gt;",'CFR - XML import'!$A98,1)-2)))</f>
        <v>0</v>
      </c>
      <c r="BG104" s="140">
        <f>IF(ISERROR(FIND(BG$3,'CFR - XML import'!$A98)),0,VALUE(MID('CFR - XML import'!$A98,SEARCH("&gt;",'CFR - XML import'!$A98,1)+1,SEARCH("/",'CFR - XML import'!$A98,1)-SEARCH("&gt;",'CFR - XML import'!$A98,1)-2)))</f>
        <v>0</v>
      </c>
      <c r="BH104" s="140">
        <f>IF(ISERROR(FIND(BH$3,'CFR - XML import'!$A98)),0,VALUE(MID('CFR - XML import'!$A98,SEARCH("&gt;",'CFR - XML import'!$A98,1)+1,SEARCH("/",'CFR - XML import'!$A98,1)-SEARCH("&gt;",'CFR - XML import'!$A98,1)-2)))</f>
        <v>0</v>
      </c>
      <c r="BI104" s="140">
        <f>IF(ISERROR(FIND(BI$3,'CFR - XML import'!$A98)),0,VALUE(MID('CFR - XML import'!$A98,SEARCH("&gt;",'CFR - XML import'!$A98,1)+1,SEARCH("/",'CFR - XML import'!$A98,1)-SEARCH("&gt;",'CFR - XML import'!$A98,1)-2)))</f>
        <v>0</v>
      </c>
      <c r="BJ104" s="140">
        <f>IF(ISERROR(FIND(BJ$3,'CFR - XML import'!$A98)),0,VALUE(MID('CFR - XML import'!$A98,SEARCH("&gt;",'CFR - XML import'!$A98,1)+1,SEARCH("/",'CFR - XML import'!$A98,1)-SEARCH("&gt;",'CFR - XML import'!$A98,1)-2)))</f>
        <v>0</v>
      </c>
      <c r="BK104" s="140">
        <f>IF(ISERROR(FIND(BK$3,'CFR - XML import'!$A98)),0,VALUE(MID('CFR - XML import'!$A98,SEARCH("&gt;",'CFR - XML import'!$A98,1)+1,SEARCH("/",'CFR - XML import'!$A98,1)-SEARCH("&gt;",'CFR - XML import'!$A98,1)-2)))</f>
        <v>0</v>
      </c>
      <c r="BL104" s="140">
        <f>IF(ISERROR(FIND(BL$3,'CFR - XML import'!$A98)),0,VALUE(MID('CFR - XML import'!$A98,SEARCH("&gt;",'CFR - XML import'!$A98,1)+1,SEARCH("/",'CFR - XML import'!$A98,1)-SEARCH("&gt;",'CFR - XML import'!$A98,1)-2)))</f>
        <v>0</v>
      </c>
      <c r="BM104" s="140">
        <f>IF(ISERROR(FIND(BM$3,'CFR - XML import'!$A98)),0,VALUE(MID('CFR - XML import'!$A98,SEARCH("&gt;",'CFR - XML import'!$A98,1)+1,SEARCH("/",'CFR - XML import'!$A98,1)-SEARCH("&gt;",'CFR - XML import'!$A98,1)-2)))</f>
        <v>0</v>
      </c>
      <c r="BN104" s="140">
        <f>IF(ISERROR(FIND(BN$3,'CFR - XML import'!$A98)),0,VALUE(MID('CFR - XML import'!$A98,SEARCH("&gt;",'CFR - XML import'!$A98,1)+1,SEARCH("/",'CFR - XML import'!$A98,1)-SEARCH("&gt;",'CFR - XML import'!$A98,1)-2)))</f>
        <v>0</v>
      </c>
      <c r="BO104" s="140">
        <f>IF(ISERROR(FIND(BO$3,'CFR - XML import'!$A98)),0,VALUE(MID('CFR - XML import'!$A98,SEARCH("&gt;",'CFR - XML import'!$A98,1)+1,SEARCH("/",'CFR - XML import'!$A98,1)-SEARCH("&gt;",'CFR - XML import'!$A98,1)-2)))</f>
        <v>0</v>
      </c>
      <c r="BP104" s="140">
        <f>IF(ISERROR(FIND(BP$3,'CFR - XML import'!$A98)),0,VALUE(MID('CFR - XML import'!$A98,SEARCH("&gt;",'CFR - XML import'!$A98,1)+1,SEARCH("/",'CFR - XML import'!$A98,1)-SEARCH("&gt;",'CFR - XML import'!$A98,1)-2)))</f>
        <v>0</v>
      </c>
      <c r="BQ104" s="140">
        <f>IF(ISERROR(FIND(BQ$3,'CFR - XML import'!$A98)),0,VALUE(MID('CFR - XML import'!$A98,SEARCH("&gt;",'CFR - XML import'!$A98,1)+1,SEARCH("/",'CFR - XML import'!$A98,1)-SEARCH("&gt;",'CFR - XML import'!$A98,1)-2)))</f>
        <v>0</v>
      </c>
      <c r="BR104" s="140">
        <f>IF(ISERROR(FIND(BR$3,'CFR - XML import'!$A98)),0,VALUE(MID('CFR - XML import'!$A98,SEARCH("&gt;",'CFR - XML import'!$A98,1)+1,SEARCH("/",'CFR - XML import'!$A98,1)-SEARCH("&gt;",'CFR - XML import'!$A98,1)-2)))</f>
        <v>0</v>
      </c>
      <c r="BS104" s="140">
        <f>IF(ISERROR(FIND(BS$3,'CFR - XML import'!$A98)),0,VALUE(MID('CFR - XML import'!$A98,SEARCH("&gt;",'CFR - XML import'!$A98,1)+1,SEARCH("/",'CFR - XML import'!$A98,1)-SEARCH("&gt;",'CFR - XML import'!$A98,1)-2)))</f>
        <v>0</v>
      </c>
      <c r="BT104" s="140">
        <f>IF(ISERROR(FIND(BT$3,'CFR - XML import'!$A98)),0,VALUE(MID('CFR - XML import'!$A98,SEARCH("&gt;",'CFR - XML import'!$A98,1)+1,SEARCH("/",'CFR - XML import'!$A98,1)-SEARCH("&gt;",'CFR - XML import'!$A98,1)-2)))</f>
        <v>0</v>
      </c>
      <c r="BU104" s="140">
        <f>IF(ISERROR(FIND(BU$3,'CFR - XML import'!$A98)),0,VALUE(MID('CFR - XML import'!$A98,SEARCH("&gt;",'CFR - XML import'!$A98,1)+1,SEARCH("/",'CFR - XML import'!$A98,1)-SEARCH("&gt;",'CFR - XML import'!$A98,1)-2)))</f>
        <v>0</v>
      </c>
      <c r="BV104" s="140">
        <f>IF(ISERROR(FIND(BV$3,'CFR - XML import'!$A98)),0,VALUE(MID('CFR - XML import'!$A98,SEARCH("&gt;",'CFR - XML import'!$A98,1)+1,SEARCH("/",'CFR - XML import'!$A98,1)-SEARCH("&gt;",'CFR - XML import'!$A98,1)-2)))</f>
        <v>0</v>
      </c>
      <c r="BW104" s="140">
        <f>IF(ISERROR(FIND(BW$3,'CFR - XML import'!$A98)),0,VALUE(MID('CFR - XML import'!$A98,SEARCH("&gt;",'CFR - XML import'!$A98,1)+1,SEARCH("/",'CFR - XML import'!$A98,1)-SEARCH("&gt;",'CFR - XML import'!$A98,1)-2)))</f>
        <v>0</v>
      </c>
      <c r="BX104" s="140">
        <f>IF(ISERROR(FIND(BX$3,'CFR - XML import'!$A98)),0,VALUE(MID('CFR - XML import'!$A98,SEARCH("&gt;",'CFR - XML import'!$A98,1)+1,SEARCH("/",'CFR - XML import'!$A98,1)-SEARCH("&gt;",'CFR - XML import'!$A98,1)-2)))</f>
        <v>0</v>
      </c>
      <c r="BY104" s="140">
        <f>IF(ISERROR(FIND(BY$3,'CFR - XML import'!$A98)),0,VALUE(MID('CFR - XML import'!$A98,SEARCH("&gt;",'CFR - XML import'!$A98,1)+1,SEARCH("/",'CFR - XML import'!$A98,1)-SEARCH("&gt;",'CFR - XML import'!$A98,1)-2)))</f>
        <v>0</v>
      </c>
      <c r="BZ104" s="140">
        <f>IF(ISERROR(FIND(BZ$3,'CFR - XML import'!$A98)),0,VALUE(MID('CFR - XML import'!$A98,SEARCH("&gt;",'CFR - XML import'!$A98,1)+1,SEARCH("/",'CFR - XML import'!$A98,1)-SEARCH("&gt;",'CFR - XML import'!$A98,1)-2)))</f>
        <v>0</v>
      </c>
      <c r="CG104" s="142">
        <f>IF(ISERROR(IF(MID('CFR - XML import'!$A98,LEN($CF$4)+5,LEN('CFR - XML import'!$A98)-(2*LEN($CF$4)+5))="RMMS",1,IF(MID('CFR - XML import'!$A98,LEN("    &lt;InputSystem&gt;")+1,LEN('CFR - XML import'!$A98)-(LEN("    &lt;InputSystem&gt;")+LEN($CF$4)+1))="SIMS",2,0))),0,IF(MID('CFR - XML import'!$A98,LEN($CF$4)+5,LEN('CFR - XML import'!$A98)-(2*LEN($CF$4)+5))="RMMS",1,IF(MID('CFR - XML import'!$A98,LEN("    &lt;InputSystem&gt;")+1,LEN('CFR - XML import'!$A98)-(LEN("    &lt;InputSystem&gt;")+LEN($CF$4)+1))="SIMS",2,0)))</f>
        <v>0</v>
      </c>
      <c r="CH104" s="140">
        <f>IF(ISERROR(FIND(CH$3,'CFR - XML import'!$A98)),0,MID('CFR - XML import'!$A98,SEARCH("&gt;",'CFR - XML import'!$A98,1)+1,SEARCH("/",'CFR - XML import'!$A98,1)-SEARCH("&gt;",'CFR - XML import'!$A98,1)-2))</f>
        <v>0</v>
      </c>
      <c r="CI104" s="140">
        <f>IF(ISERROR(FIND(CI$3,'CFR - XML import'!$A98)),0,MID('CFR - XML import'!$A98,SEARCH("&gt;",'CFR - XML import'!$A98,1)+1,SEARCH("/",'CFR - XML import'!$A98,1)-SEARCH("&gt;",'CFR - XML import'!$A98,1)-2))</f>
        <v>0</v>
      </c>
      <c r="CJ104" s="140">
        <f>IF(ISERROR(FIND(CJ$3,'CFR - XML import'!$A98)),0,MID('CFR - XML import'!$A98,SEARCH("&gt;",'CFR - XML import'!$A98,1)+1,SEARCH("/",'CFR - XML import'!$A98,1)-SEARCH("&gt;",'CFR - XML import'!$A98,1)-2))</f>
        <v>0</v>
      </c>
      <c r="CK104" s="140">
        <f>IF(ISERROR(FIND(CK$3,'CFR - XML import'!$A98)),0,MID('CFR - XML import'!$A98,SEARCH("&gt;",'CFR - XML import'!$A98,1)+1,SEARCH("/",'CFR - XML import'!$A98,1)-SEARCH("&gt;",'CFR - XML import'!$A98,1)-2))</f>
        <v>0</v>
      </c>
      <c r="CL104" s="140">
        <f>IF(ISERROR(FIND(CL$3,'CFR - XML import'!$A98)),0,MID('CFR - XML import'!$A98,SEARCH("&gt;",'CFR - XML import'!$A98,1)+1,SEARCH("/",'CFR - XML import'!$A98,1)-SEARCH("&gt;",'CFR - XML import'!$A98,1)-2))</f>
        <v>0</v>
      </c>
      <c r="CM104" s="140">
        <f>IF(ISERROR(FIND(CM$3,'CFR - XML import'!$A98)),0,MID('CFR - XML import'!$A98,SEARCH("&gt;",'CFR - XML import'!$A98,1)+1,SEARCH("/",'CFR - XML import'!$A98,1)-SEARCH("&gt;",'CFR - XML import'!$A98,1)-2))</f>
        <v>0</v>
      </c>
    </row>
    <row r="105" spans="1:91" x14ac:dyDescent="0.2">
      <c r="A105" s="139" t="str">
        <f>IF(AND('CFR - XML import'!A99&lt;&gt;"",LEFT('CFR - XML import'!A99,1)&lt;&gt;"&lt;",LEFT('CFR - XML import'!A99,3)&lt;&gt;"  &lt;",LEFT('CFR - XML import'!A99,5)&lt;&gt;"    &lt;",LEFT('CFR - XML import'!A99,7)&lt;&gt;"      &lt;",LEFT('CFR - XML import'!A99,9)&lt;&gt;"        &lt;",$B$1="SIMS"),'CFR - XML import'!A99,IF(AND(LEFT('CFR - XML import'!A99,9)="&lt;Details&gt;",$B$1="RM"),'CFR - XML import'!A99,""))</f>
        <v/>
      </c>
      <c r="B105" s="140">
        <f>IF(ISERROR(FIND(B$3,'CFR - XML import'!$A99)),0,VALUE(MID('CFR - XML import'!$A99,SEARCH("&gt;",'CFR - XML import'!$A99,1)+1,SEARCH("/",'CFR - XML import'!$A99,1)-SEARCH("&gt;",'CFR - XML import'!$A99,1)-2)))</f>
        <v>0</v>
      </c>
      <c r="D105" s="140">
        <f>IF(ISERROR(FIND(D$3,'CFR - XML import'!$A99)),0,MID('CFR - XML import'!$A99,SEARCH("&gt;",'CFR - XML import'!$A99,1)+1,SEARCH("/",'CFR - XML import'!$A99,1)-SEARCH("&gt;",'CFR - XML import'!$A99,1)-2))</f>
        <v>0</v>
      </c>
      <c r="E105" s="140">
        <f>IF(ISERROR(FIND(E$3,'CFR - XML import'!$A99)),0,MID('CFR - XML import'!$A99,SEARCH("&gt;",'CFR - XML import'!$A99,1)+1,SEARCH("/",'CFR - XML import'!$A99,1)-SEARCH("&gt;",'CFR - XML import'!$A99,1)-2))</f>
        <v>0</v>
      </c>
      <c r="F105" s="141">
        <f>IF($B$1="SIMS",IF(ISERROR(FIND(F$3,'CFR - XML import'!$A99)),0,VALUE(MID('CFR - XML import'!$A99,15,10))),IF(ISERROR(FIND(F$3,'CFR - XML import'!$A99)),0,VALUE(MID('CFR - XML import'!$A99,15,10))))</f>
        <v>0</v>
      </c>
      <c r="G105" s="140">
        <f>IF(ISERROR(FIND(G$3,'CFR - XML import'!$A99)),0,VALUE(MID('CFR - XML import'!$A99,SEARCH("&gt;",'CFR - XML import'!$A99,1)+1,SEARCH("/",'CFR - XML import'!$A99,1)-SEARCH("&gt;",'CFR - XML import'!$A99,1)-2)))</f>
        <v>0</v>
      </c>
      <c r="H105" s="140">
        <f>IF(ISERROR(FIND(H$3,'CFR - XML import'!$A99)),0,VALUE(MID('CFR - XML import'!$A99,SEARCH("&gt;",'CFR - XML import'!$A99,1)+1,SEARCH("/",'CFR - XML import'!$A99,1)-SEARCH("&gt;",'CFR - XML import'!$A99,1)-2)))</f>
        <v>0</v>
      </c>
      <c r="I105" s="140">
        <f>IF(ISERROR(FIND(I$3,'CFR - XML import'!$A99)),0,VALUE(MID('CFR - XML import'!$A99,SEARCH("&gt;",'CFR - XML import'!$A99,1)+1,SEARCH("/",'CFR - XML import'!$A99,1)-SEARCH("&gt;",'CFR - XML import'!$A99,1)-2)))</f>
        <v>0</v>
      </c>
      <c r="J105" s="140">
        <f>IF(ISERROR(FIND(J$3,'CFR - XML import'!$A99)),0,VALUE(MID('CFR - XML import'!$A99,SEARCH("&gt;",'CFR - XML import'!$A99,1)+1,SEARCH("/",'CFR - XML import'!$A99,1)-SEARCH("&gt;",'CFR - XML import'!$A99,1)-2)))</f>
        <v>0</v>
      </c>
      <c r="K105" s="140">
        <f>IF(ISERROR(FIND(K$3,'CFR - XML import'!$A99)),0,VALUE(MID('CFR - XML import'!$A99,SEARCH("&gt;",'CFR - XML import'!$A99,1)+1,SEARCH("/",'CFR - XML import'!$A99,1)-SEARCH("&gt;",'CFR - XML import'!$A99,1)-2)))</f>
        <v>0</v>
      </c>
      <c r="L105" s="140">
        <f>IF(ISERROR(FIND(L$3,'CFR - XML import'!$A99)),0,VALUE(MID('CFR - XML import'!$A99,SEARCH("&gt;",'CFR - XML import'!$A99,1)+1,SEARCH("/",'CFR - XML import'!$A99,1)-SEARCH("&gt;",'CFR - XML import'!$A99,1)-2)))</f>
        <v>0</v>
      </c>
      <c r="M105" s="140">
        <f>IF(ISERROR(FIND(M$3,'CFR - XML import'!$A99)),0,VALUE(MID('CFR - XML import'!$A99,SEARCH("&gt;",'CFR - XML import'!$A99,1)+1,SEARCH("/",'CFR - XML import'!$A99,1)-SEARCH("&gt;",'CFR - XML import'!$A99,1)-2)))</f>
        <v>0</v>
      </c>
      <c r="N105" s="140">
        <f>IF(ISERROR(FIND(N$3,'CFR - XML import'!$A99)),0,VALUE(MID('CFR - XML import'!$A99,SEARCH("&gt;",'CFR - XML import'!$A99,1)+1,SEARCH("/",'CFR - XML import'!$A99,1)-SEARCH("&gt;",'CFR - XML import'!$A99,1)-2)))</f>
        <v>0</v>
      </c>
      <c r="O105" s="140">
        <f>IF(ISERROR(FIND(O$3,'CFR - XML import'!$A99)),0,VALUE(MID('CFR - XML import'!$A99,SEARCH("&gt;",'CFR - XML import'!$A99,1)+1,SEARCH("/",'CFR - XML import'!$A99,1)-SEARCH("&gt;",'CFR - XML import'!$A99,1)-2)))</f>
        <v>0</v>
      </c>
      <c r="P105" s="140">
        <f>IF(ISERROR(FIND(P$3,'CFR - XML import'!$A99)),0,VALUE(MID('CFR - XML import'!$A99,SEARCH("&gt;",'CFR - XML import'!$A99,1)+1,SEARCH("/",'CFR - XML import'!$A99,1)-SEARCH("&gt;",'CFR - XML import'!$A99,1)-2)))</f>
        <v>0</v>
      </c>
      <c r="Q105" s="140">
        <f>IF(ISERROR(FIND(Q$3,'CFR - XML import'!$A99)),0,VALUE(MID('CFR - XML import'!$A99,SEARCH("&gt;",'CFR - XML import'!$A99,1)+1,SEARCH("/",'CFR - XML import'!$A99,1)-SEARCH("&gt;",'CFR - XML import'!$A99,1)-2)))</f>
        <v>0</v>
      </c>
      <c r="R105" s="140">
        <f>IF(ISERROR(FIND(R$3,'CFR - XML import'!$A99)),0,VALUE(MID('CFR - XML import'!$A99,SEARCH("&gt;",'CFR - XML import'!$A99,1)+1,SEARCH("/",'CFR - XML import'!$A99,1)-SEARCH("&gt;",'CFR - XML import'!$A99,1)-2)))</f>
        <v>0</v>
      </c>
      <c r="S105" s="140">
        <f>IF(ISERROR(FIND(S$3,'CFR - XML import'!$A99)),0,VALUE(MID('CFR - XML import'!$A99,SEARCH("&gt;",'CFR - XML import'!$A99,1)+1,SEARCH("/",'CFR - XML import'!$A99,1)-SEARCH("&gt;",'CFR - XML import'!$A99,1)-2)))</f>
        <v>0</v>
      </c>
      <c r="T105" s="140">
        <f>IF(ISERROR(FIND(T$3,'CFR - XML import'!$A99)),0,VALUE(MID('CFR - XML import'!$A99,SEARCH("&gt;",'CFR - XML import'!$A99,1)+1,SEARCH("/",'CFR - XML import'!$A99,1)-SEARCH("&gt;",'CFR - XML import'!$A99,1)-2)))</f>
        <v>0</v>
      </c>
      <c r="U105" s="140">
        <f>IF(ISERROR(FIND(U$3,'CFR - XML import'!$A99)),0,VALUE(MID('CFR - XML import'!$A99,SEARCH("&gt;",'CFR - XML import'!$A99,1)+1,SEARCH("/",'CFR - XML import'!$A99,1)-SEARCH("&gt;",'CFR - XML import'!$A99,1)-2)))</f>
        <v>0</v>
      </c>
      <c r="V105" s="140">
        <f>IF(ISERROR(FIND(V$3,'CFR - XML import'!$A99)),0,VALUE(MID('CFR - XML import'!$A99,SEARCH("&gt;",'CFR - XML import'!$A99,1)+1,SEARCH("/",'CFR - XML import'!$A99,1)-SEARCH("&gt;",'CFR - XML import'!$A99,1)-2)))</f>
        <v>0</v>
      </c>
      <c r="W105" s="140">
        <f>IF(ISERROR(FIND(W$3,'CFR - XML import'!$A99)),0,VALUE(MID('CFR - XML import'!$A99,SEARCH("&gt;",'CFR - XML import'!$A99,1)+1,SEARCH("/",'CFR - XML import'!$A99,1)-SEARCH("&gt;",'CFR - XML import'!$A99,1)-2)))</f>
        <v>0</v>
      </c>
      <c r="X105" s="140"/>
      <c r="Y105" s="140">
        <f>IF(ISERROR(FIND(Y$3,'CFR - XML import'!$A99)),0,VALUE(MID('CFR - XML import'!$A99,SEARCH("&gt;",'CFR - XML import'!$A99,1)+1,SEARCH("/",'CFR - XML import'!$A99,1)-SEARCH("&gt;",'CFR - XML import'!$A99,1)-2)))</f>
        <v>0</v>
      </c>
      <c r="Z105" s="140">
        <f>IF(ISERROR(FIND(Z$3,'CFR - XML import'!$A99)),0,VALUE(MID('CFR - XML import'!$A99,SEARCH("&gt;",'CFR - XML import'!$A99,1)+1,SEARCH("/",'CFR - XML import'!$A99,1)-SEARCH("&gt;",'CFR - XML import'!$A99,1)-2)))</f>
        <v>0</v>
      </c>
      <c r="AA105" s="140">
        <f>IF(ISERROR(FIND(AA$3,'CFR - XML import'!$A99)),0,VALUE(MID('CFR - XML import'!$A99,SEARCH("&gt;",'CFR - XML import'!$A99,1)+1,SEARCH("/",'CFR - XML import'!$A99,1)-SEARCH("&gt;",'CFR - XML import'!$A99,1)-2)))</f>
        <v>0</v>
      </c>
      <c r="AB105" s="140">
        <f>IF(ISERROR(FIND(AB$3,'CFR - XML import'!$A99)),0,VALUE(MID('CFR - XML import'!$A99,SEARCH("&gt;",'CFR - XML import'!$A99,1)+1,SEARCH("/",'CFR - XML import'!$A99,1)-SEARCH("&gt;",'CFR - XML import'!$A99,1)-2)))</f>
        <v>0</v>
      </c>
      <c r="AC105" s="140">
        <f>IF(ISERROR(FIND(AC$3,'CFR - XML import'!$A99)),0,VALUE(MID('CFR - XML import'!$A99,SEARCH("&gt;",'CFR - XML import'!$A99,1)+1,SEARCH("/",'CFR - XML import'!$A99,1)-SEARCH("&gt;",'CFR - XML import'!$A99,1)-2)))</f>
        <v>0</v>
      </c>
      <c r="AD105" s="140">
        <f>IF(ISERROR(FIND(AD$3,'CFR - XML import'!$A99)),0,VALUE(MID('CFR - XML import'!$A99,SEARCH("&gt;",'CFR - XML import'!$A99,1)+1,SEARCH("/",'CFR - XML import'!$A99,1)-SEARCH("&gt;",'CFR - XML import'!$A99,1)-2)))</f>
        <v>0</v>
      </c>
      <c r="AE105" s="140">
        <f>IF(ISERROR(FIND(AE$3,'CFR - XML import'!$A99)),0,VALUE(MID('CFR - XML import'!$A99,SEARCH("&gt;",'CFR - XML import'!$A99,1)+1,SEARCH("/",'CFR - XML import'!$A99,1)-SEARCH("&gt;",'CFR - XML import'!$A99,1)-2)))</f>
        <v>0</v>
      </c>
      <c r="AF105" s="140">
        <f>IF(ISERROR(FIND(AF$3,'CFR - XML import'!$A99)),0,VALUE(MID('CFR - XML import'!$A99,SEARCH("&gt;",'CFR - XML import'!$A99,1)+1,SEARCH("/",'CFR - XML import'!$A99,1)-SEARCH("&gt;",'CFR - XML import'!$A99,1)-2)))</f>
        <v>0</v>
      </c>
      <c r="AG105" s="140">
        <f>IF(ISERROR(FIND(AG$3,'CFR - XML import'!$A99)),0,VALUE(MID('CFR - XML import'!$A99,SEARCH("&gt;",'CFR - XML import'!$A99,1)+1,SEARCH("/",'CFR - XML import'!$A99,1)-SEARCH("&gt;",'CFR - XML import'!$A99,1)-2)))</f>
        <v>0</v>
      </c>
      <c r="AH105" s="140">
        <f>IF(ISERROR(FIND(AH$3,'CFR - XML import'!$A99)),0,VALUE(MID('CFR - XML import'!$A99,SEARCH("&gt;",'CFR - XML import'!$A99,1)+1,SEARCH("/",'CFR - XML import'!$A99,1)-SEARCH("&gt;",'CFR - XML import'!$A99,1)-2)))</f>
        <v>0</v>
      </c>
      <c r="AI105" s="140">
        <f>IF(ISERROR(FIND(AI$3,'CFR - XML import'!$A99)),0,VALUE(MID('CFR - XML import'!$A99,SEARCH("&gt;",'CFR - XML import'!$A99,1)+1,SEARCH("/",'CFR - XML import'!$A99,1)-SEARCH("&gt;",'CFR - XML import'!$A99,1)-2)))</f>
        <v>0</v>
      </c>
      <c r="AJ105" s="140">
        <f>IF(ISERROR(FIND(AJ$3,'CFR - XML import'!$A99)),0,VALUE(MID('CFR - XML import'!$A99,SEARCH("&gt;",'CFR - XML import'!$A99,1)+1,SEARCH("/",'CFR - XML import'!$A99,1)-SEARCH("&gt;",'CFR - XML import'!$A99,1)-2)))</f>
        <v>0</v>
      </c>
      <c r="AK105" s="140">
        <f>IF(ISERROR(FIND(AK$3,'CFR - XML import'!$A99)),0,VALUE(MID('CFR - XML import'!$A99,SEARCH("&gt;",'CFR - XML import'!$A99,1)+1,SEARCH("/",'CFR - XML import'!$A99,1)-SEARCH("&gt;",'CFR - XML import'!$A99,1)-2)))</f>
        <v>0</v>
      </c>
      <c r="AL105" s="140">
        <f>IF(ISERROR(FIND(AL$3,'CFR - XML import'!$A99)),0,VALUE(MID('CFR - XML import'!$A99,SEARCH("&gt;",'CFR - XML import'!$A99,1)+1,SEARCH("/",'CFR - XML import'!$A99,1)-SEARCH("&gt;",'CFR - XML import'!$A99,1)-2)))</f>
        <v>0</v>
      </c>
      <c r="AM105" s="140">
        <f>IF(ISERROR(FIND(AM$3,'CFR - XML import'!$A99)),0,VALUE(MID('CFR - XML import'!$A99,SEARCH("&gt;",'CFR - XML import'!$A99,1)+1,SEARCH("/",'CFR - XML import'!$A99,1)-SEARCH("&gt;",'CFR - XML import'!$A99,1)-2)))</f>
        <v>0</v>
      </c>
      <c r="AN105" s="140">
        <f>IF(ISERROR(FIND(AN$3,'CFR - XML import'!$A99)),0,VALUE(MID('CFR - XML import'!$A99,SEARCH("&gt;",'CFR - XML import'!$A99,1)+1,SEARCH("/",'CFR - XML import'!$A99,1)-SEARCH("&gt;",'CFR - XML import'!$A99,1)-2)))</f>
        <v>0</v>
      </c>
      <c r="AO105" s="140">
        <f>IF(ISERROR(FIND(AO$3,'CFR - XML import'!$A99)),0,VALUE(MID('CFR - XML import'!$A99,SEARCH("&gt;",'CFR - XML import'!$A99,1)+1,SEARCH("/",'CFR - XML import'!$A99,1)-SEARCH("&gt;",'CFR - XML import'!$A99,1)-2)))</f>
        <v>0</v>
      </c>
      <c r="AP105" s="140">
        <f>IF(ISERROR(FIND(AP$3,'CFR - XML import'!$A99)),0,VALUE(MID('CFR - XML import'!$A99,SEARCH("&gt;",'CFR - XML import'!$A99,1)+1,SEARCH("/",'CFR - XML import'!$A99,1)-SEARCH("&gt;",'CFR - XML import'!$A99,1)-2)))</f>
        <v>0</v>
      </c>
      <c r="AQ105" s="140">
        <f>IF(ISERROR(FIND(AQ$3,'CFR - XML import'!$A99)),0,VALUE(MID('CFR - XML import'!$A99,SEARCH("&gt;",'CFR - XML import'!$A99,1)+1,SEARCH("/",'CFR - XML import'!$A99,1)-SEARCH("&gt;",'CFR - XML import'!$A99,1)-2)))</f>
        <v>0</v>
      </c>
      <c r="AR105" s="140">
        <f>IF(ISERROR(FIND(AR$3,'CFR - XML import'!$A99)),0,VALUE(MID('CFR - XML import'!$A99,SEARCH("&gt;",'CFR - XML import'!$A99,1)+1,SEARCH("/",'CFR - XML import'!$A99,1)-SEARCH("&gt;",'CFR - XML import'!$A99,1)-2)))</f>
        <v>0</v>
      </c>
      <c r="AS105" s="140">
        <f>IF(ISERROR(FIND(AS$3,'CFR - XML import'!$A99)),0,VALUE(MID('CFR - XML import'!$A99,SEARCH("&gt;",'CFR - XML import'!$A99,1)+1,SEARCH("/",'CFR - XML import'!$A99,1)-SEARCH("&gt;",'CFR - XML import'!$A99,1)-2)))</f>
        <v>0</v>
      </c>
      <c r="AT105" s="140">
        <f>IF(ISERROR(FIND(AT$3,'CFR - XML import'!$A99)),0,VALUE(MID('CFR - XML import'!$A99,SEARCH("&gt;",'CFR - XML import'!$A99,1)+1,SEARCH("/",'CFR - XML import'!$A99,1)-SEARCH("&gt;",'CFR - XML import'!$A99,1)-2)))</f>
        <v>0</v>
      </c>
      <c r="AU105" s="140">
        <f>IF(ISERROR(FIND(AU$3,'CFR - XML import'!$A99)),0,VALUE(MID('CFR - XML import'!$A99,SEARCH("&gt;",'CFR - XML import'!$A99,1)+1,SEARCH("/",'CFR - XML import'!$A99,1)-SEARCH("&gt;",'CFR - XML import'!$A99,1)-2)))</f>
        <v>0</v>
      </c>
      <c r="AV105" s="140">
        <f>IF(ISERROR(FIND(AV$3,'CFR - XML import'!$A99)),0,VALUE(MID('CFR - XML import'!$A99,SEARCH("&gt;",'CFR - XML import'!$A99,1)+1,SEARCH("/",'CFR - XML import'!$A99,1)-SEARCH("&gt;",'CFR - XML import'!$A99,1)-2)))</f>
        <v>0</v>
      </c>
      <c r="AW105" s="140">
        <f>IF(ISERROR(FIND(AW$3,'CFR - XML import'!$A99)),0,VALUE(MID('CFR - XML import'!$A99,SEARCH("&gt;",'CFR - XML import'!$A99,1)+1,SEARCH("/",'CFR - XML import'!$A99,1)-SEARCH("&gt;",'CFR - XML import'!$A99,1)-2)))</f>
        <v>0</v>
      </c>
      <c r="AX105" s="140">
        <f>IF(ISERROR(FIND(AX$3,'CFR - XML import'!$A99)),0,VALUE(MID('CFR - XML import'!$A99,SEARCH("&gt;",'CFR - XML import'!$A99,1)+1,SEARCH("/",'CFR - XML import'!$A99,1)-SEARCH("&gt;",'CFR - XML import'!$A99,1)-2)))</f>
        <v>0</v>
      </c>
      <c r="AY105" s="140">
        <f>IF(ISERROR(FIND(AY$3,'CFR - XML import'!$A99)),0,VALUE(MID('CFR - XML import'!$A99,SEARCH("&gt;",'CFR - XML import'!$A99,1)+1,SEARCH("/",'CFR - XML import'!$A99,1)-SEARCH("&gt;",'CFR - XML import'!$A99,1)-2)))</f>
        <v>0</v>
      </c>
      <c r="AZ105" s="140">
        <f>IF(ISERROR(FIND(AZ$3,'CFR - XML import'!$A99)),0,VALUE(MID('CFR - XML import'!$A99,SEARCH("&gt;",'CFR - XML import'!$A99,1)+1,SEARCH("/",'CFR - XML import'!$A99,1)-SEARCH("&gt;",'CFR - XML import'!$A99,1)-2)))</f>
        <v>0</v>
      </c>
      <c r="BA105" s="140">
        <f>IF(ISERROR(FIND(BA$3,'CFR - XML import'!$A99)),0,VALUE(MID('CFR - XML import'!$A99,SEARCH("&gt;",'CFR - XML import'!$A99,1)+1,SEARCH("/",'CFR - XML import'!$A99,1)-SEARCH("&gt;",'CFR - XML import'!$A99,1)-2)))</f>
        <v>0</v>
      </c>
      <c r="BB105" s="140">
        <f>IF(ISERROR(FIND(BB$3,'CFR - XML import'!$A99)),0,VALUE(MID('CFR - XML import'!$A99,SEARCH("&gt;",'CFR - XML import'!$A99,1)+1,SEARCH("/",'CFR - XML import'!$A99,1)-SEARCH("&gt;",'CFR - XML import'!$A99,1)-2)))</f>
        <v>0</v>
      </c>
      <c r="BC105" s="140">
        <f>IF(ISERROR(FIND(BC$3,'CFR - XML import'!$A99)),0,VALUE(MID('CFR - XML import'!$A99,SEARCH("&gt;",'CFR - XML import'!$A99,1)+1,SEARCH("/",'CFR - XML import'!$A99,1)-SEARCH("&gt;",'CFR - XML import'!$A99,1)-2)))</f>
        <v>0</v>
      </c>
      <c r="BD105" s="140">
        <f>IF(ISERROR(FIND(BD$3,'CFR - XML import'!$A99)),0,VALUE(MID('CFR - XML import'!$A99,SEARCH("&gt;",'CFR - XML import'!$A99,1)+1,SEARCH("/",'CFR - XML import'!$A99,1)-SEARCH("&gt;",'CFR - XML import'!$A99,1)-2)))</f>
        <v>0</v>
      </c>
      <c r="BE105" s="140">
        <f>IF(ISERROR(FIND(BE$3,'CFR - XML import'!$A99)),0,VALUE(MID('CFR - XML import'!$A99,SEARCH("&gt;",'CFR - XML import'!$A99,1)+1,SEARCH("/",'CFR - XML import'!$A99,1)-SEARCH("&gt;",'CFR - XML import'!$A99,1)-2)))</f>
        <v>0</v>
      </c>
      <c r="BF105" s="140">
        <f>IF(ISERROR(FIND(BF$3,'CFR - XML import'!$A99)),0,VALUE(MID('CFR - XML import'!$A99,SEARCH("&gt;",'CFR - XML import'!$A99,1)+1,SEARCH("/",'CFR - XML import'!$A99,1)-SEARCH("&gt;",'CFR - XML import'!$A99,1)-2)))</f>
        <v>0</v>
      </c>
      <c r="BG105" s="140">
        <f>IF(ISERROR(FIND(BG$3,'CFR - XML import'!$A99)),0,VALUE(MID('CFR - XML import'!$A99,SEARCH("&gt;",'CFR - XML import'!$A99,1)+1,SEARCH("/",'CFR - XML import'!$A99,1)-SEARCH("&gt;",'CFR - XML import'!$A99,1)-2)))</f>
        <v>0</v>
      </c>
      <c r="BH105" s="140">
        <f>IF(ISERROR(FIND(BH$3,'CFR - XML import'!$A99)),0,VALUE(MID('CFR - XML import'!$A99,SEARCH("&gt;",'CFR - XML import'!$A99,1)+1,SEARCH("/",'CFR - XML import'!$A99,1)-SEARCH("&gt;",'CFR - XML import'!$A99,1)-2)))</f>
        <v>0</v>
      </c>
      <c r="BI105" s="140">
        <f>IF(ISERROR(FIND(BI$3,'CFR - XML import'!$A99)),0,VALUE(MID('CFR - XML import'!$A99,SEARCH("&gt;",'CFR - XML import'!$A99,1)+1,SEARCH("/",'CFR - XML import'!$A99,1)-SEARCH("&gt;",'CFR - XML import'!$A99,1)-2)))</f>
        <v>0</v>
      </c>
      <c r="BJ105" s="140">
        <f>IF(ISERROR(FIND(BJ$3,'CFR - XML import'!$A99)),0,VALUE(MID('CFR - XML import'!$A99,SEARCH("&gt;",'CFR - XML import'!$A99,1)+1,SEARCH("/",'CFR - XML import'!$A99,1)-SEARCH("&gt;",'CFR - XML import'!$A99,1)-2)))</f>
        <v>0</v>
      </c>
      <c r="BK105" s="140">
        <f>IF(ISERROR(FIND(BK$3,'CFR - XML import'!$A99)),0,VALUE(MID('CFR - XML import'!$A99,SEARCH("&gt;",'CFR - XML import'!$A99,1)+1,SEARCH("/",'CFR - XML import'!$A99,1)-SEARCH("&gt;",'CFR - XML import'!$A99,1)-2)))</f>
        <v>0</v>
      </c>
      <c r="BL105" s="140">
        <f>IF(ISERROR(FIND(BL$3,'CFR - XML import'!$A99)),0,VALUE(MID('CFR - XML import'!$A99,SEARCH("&gt;",'CFR - XML import'!$A99,1)+1,SEARCH("/",'CFR - XML import'!$A99,1)-SEARCH("&gt;",'CFR - XML import'!$A99,1)-2)))</f>
        <v>0</v>
      </c>
      <c r="BM105" s="140">
        <f>IF(ISERROR(FIND(BM$3,'CFR - XML import'!$A99)),0,VALUE(MID('CFR - XML import'!$A99,SEARCH("&gt;",'CFR - XML import'!$A99,1)+1,SEARCH("/",'CFR - XML import'!$A99,1)-SEARCH("&gt;",'CFR - XML import'!$A99,1)-2)))</f>
        <v>0</v>
      </c>
      <c r="BN105" s="140">
        <f>IF(ISERROR(FIND(BN$3,'CFR - XML import'!$A99)),0,VALUE(MID('CFR - XML import'!$A99,SEARCH("&gt;",'CFR - XML import'!$A99,1)+1,SEARCH("/",'CFR - XML import'!$A99,1)-SEARCH("&gt;",'CFR - XML import'!$A99,1)-2)))</f>
        <v>0</v>
      </c>
      <c r="BO105" s="140">
        <f>IF(ISERROR(FIND(BO$3,'CFR - XML import'!$A99)),0,VALUE(MID('CFR - XML import'!$A99,SEARCH("&gt;",'CFR - XML import'!$A99,1)+1,SEARCH("/",'CFR - XML import'!$A99,1)-SEARCH("&gt;",'CFR - XML import'!$A99,1)-2)))</f>
        <v>0</v>
      </c>
      <c r="BP105" s="140">
        <f>IF(ISERROR(FIND(BP$3,'CFR - XML import'!$A99)),0,VALUE(MID('CFR - XML import'!$A99,SEARCH("&gt;",'CFR - XML import'!$A99,1)+1,SEARCH("/",'CFR - XML import'!$A99,1)-SEARCH("&gt;",'CFR - XML import'!$A99,1)-2)))</f>
        <v>0</v>
      </c>
      <c r="BQ105" s="140">
        <f>IF(ISERROR(FIND(BQ$3,'CFR - XML import'!$A99)),0,VALUE(MID('CFR - XML import'!$A99,SEARCH("&gt;",'CFR - XML import'!$A99,1)+1,SEARCH("/",'CFR - XML import'!$A99,1)-SEARCH("&gt;",'CFR - XML import'!$A99,1)-2)))</f>
        <v>0</v>
      </c>
      <c r="BR105" s="140">
        <f>IF(ISERROR(FIND(BR$3,'CFR - XML import'!$A99)),0,VALUE(MID('CFR - XML import'!$A99,SEARCH("&gt;",'CFR - XML import'!$A99,1)+1,SEARCH("/",'CFR - XML import'!$A99,1)-SEARCH("&gt;",'CFR - XML import'!$A99,1)-2)))</f>
        <v>0</v>
      </c>
      <c r="BS105" s="140">
        <f>IF(ISERROR(FIND(BS$3,'CFR - XML import'!$A99)),0,VALUE(MID('CFR - XML import'!$A99,SEARCH("&gt;",'CFR - XML import'!$A99,1)+1,SEARCH("/",'CFR - XML import'!$A99,1)-SEARCH("&gt;",'CFR - XML import'!$A99,1)-2)))</f>
        <v>0</v>
      </c>
      <c r="BT105" s="140">
        <f>IF(ISERROR(FIND(BT$3,'CFR - XML import'!$A99)),0,VALUE(MID('CFR - XML import'!$A99,SEARCH("&gt;",'CFR - XML import'!$A99,1)+1,SEARCH("/",'CFR - XML import'!$A99,1)-SEARCH("&gt;",'CFR - XML import'!$A99,1)-2)))</f>
        <v>0</v>
      </c>
      <c r="BU105" s="140">
        <f>IF(ISERROR(FIND(BU$3,'CFR - XML import'!$A99)),0,VALUE(MID('CFR - XML import'!$A99,SEARCH("&gt;",'CFR - XML import'!$A99,1)+1,SEARCH("/",'CFR - XML import'!$A99,1)-SEARCH("&gt;",'CFR - XML import'!$A99,1)-2)))</f>
        <v>0</v>
      </c>
      <c r="BV105" s="140">
        <f>IF(ISERROR(FIND(BV$3,'CFR - XML import'!$A99)),0,VALUE(MID('CFR - XML import'!$A99,SEARCH("&gt;",'CFR - XML import'!$A99,1)+1,SEARCH("/",'CFR - XML import'!$A99,1)-SEARCH("&gt;",'CFR - XML import'!$A99,1)-2)))</f>
        <v>0</v>
      </c>
      <c r="BW105" s="140">
        <f>IF(ISERROR(FIND(BW$3,'CFR - XML import'!$A99)),0,VALUE(MID('CFR - XML import'!$A99,SEARCH("&gt;",'CFR - XML import'!$A99,1)+1,SEARCH("/",'CFR - XML import'!$A99,1)-SEARCH("&gt;",'CFR - XML import'!$A99,1)-2)))</f>
        <v>0</v>
      </c>
      <c r="BX105" s="140">
        <f>IF(ISERROR(FIND(BX$3,'CFR - XML import'!$A99)),0,VALUE(MID('CFR - XML import'!$A99,SEARCH("&gt;",'CFR - XML import'!$A99,1)+1,SEARCH("/",'CFR - XML import'!$A99,1)-SEARCH("&gt;",'CFR - XML import'!$A99,1)-2)))</f>
        <v>0</v>
      </c>
      <c r="BY105" s="140">
        <f>IF(ISERROR(FIND(BY$3,'CFR - XML import'!$A99)),0,VALUE(MID('CFR - XML import'!$A99,SEARCH("&gt;",'CFR - XML import'!$A99,1)+1,SEARCH("/",'CFR - XML import'!$A99,1)-SEARCH("&gt;",'CFR - XML import'!$A99,1)-2)))</f>
        <v>0</v>
      </c>
      <c r="BZ105" s="140">
        <f>IF(ISERROR(FIND(BZ$3,'CFR - XML import'!$A99)),0,VALUE(MID('CFR - XML import'!$A99,SEARCH("&gt;",'CFR - XML import'!$A99,1)+1,SEARCH("/",'CFR - XML import'!$A99,1)-SEARCH("&gt;",'CFR - XML import'!$A99,1)-2)))</f>
        <v>0</v>
      </c>
      <c r="CG105" s="142">
        <f>IF(ISERROR(IF(MID('CFR - XML import'!$A99,LEN($CF$4)+5,LEN('CFR - XML import'!$A99)-(2*LEN($CF$4)+5))="RMMS",1,IF(MID('CFR - XML import'!$A99,LEN("    &lt;InputSystem&gt;")+1,LEN('CFR - XML import'!$A99)-(LEN("    &lt;InputSystem&gt;")+LEN($CF$4)+1))="SIMS",2,0))),0,IF(MID('CFR - XML import'!$A99,LEN($CF$4)+5,LEN('CFR - XML import'!$A99)-(2*LEN($CF$4)+5))="RMMS",1,IF(MID('CFR - XML import'!$A99,LEN("    &lt;InputSystem&gt;")+1,LEN('CFR - XML import'!$A99)-(LEN("    &lt;InputSystem&gt;")+LEN($CF$4)+1))="SIMS",2,0)))</f>
        <v>0</v>
      </c>
      <c r="CH105" s="140">
        <f>IF(ISERROR(FIND(CH$3,'CFR - XML import'!$A99)),0,MID('CFR - XML import'!$A99,SEARCH("&gt;",'CFR - XML import'!$A99,1)+1,SEARCH("/",'CFR - XML import'!$A99,1)-SEARCH("&gt;",'CFR - XML import'!$A99,1)-2))</f>
        <v>0</v>
      </c>
      <c r="CI105" s="140">
        <f>IF(ISERROR(FIND(CI$3,'CFR - XML import'!$A99)),0,MID('CFR - XML import'!$A99,SEARCH("&gt;",'CFR - XML import'!$A99,1)+1,SEARCH("/",'CFR - XML import'!$A99,1)-SEARCH("&gt;",'CFR - XML import'!$A99,1)-2))</f>
        <v>0</v>
      </c>
      <c r="CJ105" s="140">
        <f>IF(ISERROR(FIND(CJ$3,'CFR - XML import'!$A99)),0,MID('CFR - XML import'!$A99,SEARCH("&gt;",'CFR - XML import'!$A99,1)+1,SEARCH("/",'CFR - XML import'!$A99,1)-SEARCH("&gt;",'CFR - XML import'!$A99,1)-2))</f>
        <v>0</v>
      </c>
      <c r="CK105" s="140">
        <f>IF(ISERROR(FIND(CK$3,'CFR - XML import'!$A99)),0,MID('CFR - XML import'!$A99,SEARCH("&gt;",'CFR - XML import'!$A99,1)+1,SEARCH("/",'CFR - XML import'!$A99,1)-SEARCH("&gt;",'CFR - XML import'!$A99,1)-2))</f>
        <v>0</v>
      </c>
      <c r="CL105" s="140">
        <f>IF(ISERROR(FIND(CL$3,'CFR - XML import'!$A99)),0,MID('CFR - XML import'!$A99,SEARCH("&gt;",'CFR - XML import'!$A99,1)+1,SEARCH("/",'CFR - XML import'!$A99,1)-SEARCH("&gt;",'CFR - XML import'!$A99,1)-2))</f>
        <v>0</v>
      </c>
      <c r="CM105" s="140">
        <f>IF(ISERROR(FIND(CM$3,'CFR - XML import'!$A99)),0,MID('CFR - XML import'!$A99,SEARCH("&gt;",'CFR - XML import'!$A99,1)+1,SEARCH("/",'CFR - XML import'!$A99,1)-SEARCH("&gt;",'CFR - XML import'!$A99,1)-2))</f>
        <v>0</v>
      </c>
    </row>
    <row r="106" spans="1:91" x14ac:dyDescent="0.2">
      <c r="A106" s="139" t="str">
        <f>IF(AND('CFR - XML import'!A100&lt;&gt;"",LEFT('CFR - XML import'!A100,1)&lt;&gt;"&lt;",LEFT('CFR - XML import'!A100,3)&lt;&gt;"  &lt;",LEFT('CFR - XML import'!A100,5)&lt;&gt;"    &lt;",LEFT('CFR - XML import'!A100,7)&lt;&gt;"      &lt;",LEFT('CFR - XML import'!A100,9)&lt;&gt;"        &lt;",$B$1="SIMS"),'CFR - XML import'!A100,IF(AND(LEFT('CFR - XML import'!A100,9)="&lt;Details&gt;",$B$1="RM"),'CFR - XML import'!A100,""))</f>
        <v/>
      </c>
      <c r="B106" s="140">
        <f>IF(ISERROR(FIND(B$3,'CFR - XML import'!$A100)),0,VALUE(MID('CFR - XML import'!$A100,SEARCH("&gt;",'CFR - XML import'!$A100,1)+1,SEARCH("/",'CFR - XML import'!$A100,1)-SEARCH("&gt;",'CFR - XML import'!$A100,1)-2)))</f>
        <v>0</v>
      </c>
      <c r="D106" s="140">
        <f>IF(ISERROR(FIND(D$3,'CFR - XML import'!$A100)),0,MID('CFR - XML import'!$A100,SEARCH("&gt;",'CFR - XML import'!$A100,1)+1,SEARCH("/",'CFR - XML import'!$A100,1)-SEARCH("&gt;",'CFR - XML import'!$A100,1)-2))</f>
        <v>0</v>
      </c>
      <c r="E106" s="140">
        <f>IF(ISERROR(FIND(E$3,'CFR - XML import'!$A100)),0,MID('CFR - XML import'!$A100,SEARCH("&gt;",'CFR - XML import'!$A100,1)+1,SEARCH("/",'CFR - XML import'!$A100,1)-SEARCH("&gt;",'CFR - XML import'!$A100,1)-2))</f>
        <v>0</v>
      </c>
      <c r="F106" s="141">
        <f>IF($B$1="SIMS",IF(ISERROR(FIND(F$3,'CFR - XML import'!$A100)),0,VALUE(MID('CFR - XML import'!$A100,15,10))),IF(ISERROR(FIND(F$3,'CFR - XML import'!$A100)),0,VALUE(MID('CFR - XML import'!$A100,15,10))))</f>
        <v>0</v>
      </c>
      <c r="G106" s="140">
        <f>IF(ISERROR(FIND(G$3,'CFR - XML import'!$A100)),0,VALUE(MID('CFR - XML import'!$A100,SEARCH("&gt;",'CFR - XML import'!$A100,1)+1,SEARCH("/",'CFR - XML import'!$A100,1)-SEARCH("&gt;",'CFR - XML import'!$A100,1)-2)))</f>
        <v>0</v>
      </c>
      <c r="H106" s="140">
        <f>IF(ISERROR(FIND(H$3,'CFR - XML import'!$A100)),0,VALUE(MID('CFR - XML import'!$A100,SEARCH("&gt;",'CFR - XML import'!$A100,1)+1,SEARCH("/",'CFR - XML import'!$A100,1)-SEARCH("&gt;",'CFR - XML import'!$A100,1)-2)))</f>
        <v>0</v>
      </c>
      <c r="I106" s="140">
        <f>IF(ISERROR(FIND(I$3,'CFR - XML import'!$A100)),0,VALUE(MID('CFR - XML import'!$A100,SEARCH("&gt;",'CFR - XML import'!$A100,1)+1,SEARCH("/",'CFR - XML import'!$A100,1)-SEARCH("&gt;",'CFR - XML import'!$A100,1)-2)))</f>
        <v>0</v>
      </c>
      <c r="J106" s="140">
        <f>IF(ISERROR(FIND(J$3,'CFR - XML import'!$A100)),0,VALUE(MID('CFR - XML import'!$A100,SEARCH("&gt;",'CFR - XML import'!$A100,1)+1,SEARCH("/",'CFR - XML import'!$A100,1)-SEARCH("&gt;",'CFR - XML import'!$A100,1)-2)))</f>
        <v>0</v>
      </c>
      <c r="K106" s="140">
        <f>IF(ISERROR(FIND(K$3,'CFR - XML import'!$A100)),0,VALUE(MID('CFR - XML import'!$A100,SEARCH("&gt;",'CFR - XML import'!$A100,1)+1,SEARCH("/",'CFR - XML import'!$A100,1)-SEARCH("&gt;",'CFR - XML import'!$A100,1)-2)))</f>
        <v>0</v>
      </c>
      <c r="L106" s="140">
        <f>IF(ISERROR(FIND(L$3,'CFR - XML import'!$A100)),0,VALUE(MID('CFR - XML import'!$A100,SEARCH("&gt;",'CFR - XML import'!$A100,1)+1,SEARCH("/",'CFR - XML import'!$A100,1)-SEARCH("&gt;",'CFR - XML import'!$A100,1)-2)))</f>
        <v>0</v>
      </c>
      <c r="M106" s="140">
        <f>IF(ISERROR(FIND(M$3,'CFR - XML import'!$A100)),0,VALUE(MID('CFR - XML import'!$A100,SEARCH("&gt;",'CFR - XML import'!$A100,1)+1,SEARCH("/",'CFR - XML import'!$A100,1)-SEARCH("&gt;",'CFR - XML import'!$A100,1)-2)))</f>
        <v>0</v>
      </c>
      <c r="N106" s="140">
        <f>IF(ISERROR(FIND(N$3,'CFR - XML import'!$A100)),0,VALUE(MID('CFR - XML import'!$A100,SEARCH("&gt;",'CFR - XML import'!$A100,1)+1,SEARCH("/",'CFR - XML import'!$A100,1)-SEARCH("&gt;",'CFR - XML import'!$A100,1)-2)))</f>
        <v>0</v>
      </c>
      <c r="O106" s="140">
        <f>IF(ISERROR(FIND(O$3,'CFR - XML import'!$A100)),0,VALUE(MID('CFR - XML import'!$A100,SEARCH("&gt;",'CFR - XML import'!$A100,1)+1,SEARCH("/",'CFR - XML import'!$A100,1)-SEARCH("&gt;",'CFR - XML import'!$A100,1)-2)))</f>
        <v>0</v>
      </c>
      <c r="P106" s="140">
        <f>IF(ISERROR(FIND(P$3,'CFR - XML import'!$A100)),0,VALUE(MID('CFR - XML import'!$A100,SEARCH("&gt;",'CFR - XML import'!$A100,1)+1,SEARCH("/",'CFR - XML import'!$A100,1)-SEARCH("&gt;",'CFR - XML import'!$A100,1)-2)))</f>
        <v>0</v>
      </c>
      <c r="Q106" s="140">
        <f>IF(ISERROR(FIND(Q$3,'CFR - XML import'!$A100)),0,VALUE(MID('CFR - XML import'!$A100,SEARCH("&gt;",'CFR - XML import'!$A100,1)+1,SEARCH("/",'CFR - XML import'!$A100,1)-SEARCH("&gt;",'CFR - XML import'!$A100,1)-2)))</f>
        <v>0</v>
      </c>
      <c r="R106" s="140">
        <f>IF(ISERROR(FIND(R$3,'CFR - XML import'!$A100)),0,VALUE(MID('CFR - XML import'!$A100,SEARCH("&gt;",'CFR - XML import'!$A100,1)+1,SEARCH("/",'CFR - XML import'!$A100,1)-SEARCH("&gt;",'CFR - XML import'!$A100,1)-2)))</f>
        <v>0</v>
      </c>
      <c r="S106" s="140">
        <f>IF(ISERROR(FIND(S$3,'CFR - XML import'!$A100)),0,VALUE(MID('CFR - XML import'!$A100,SEARCH("&gt;",'CFR - XML import'!$A100,1)+1,SEARCH("/",'CFR - XML import'!$A100,1)-SEARCH("&gt;",'CFR - XML import'!$A100,1)-2)))</f>
        <v>0</v>
      </c>
      <c r="T106" s="140">
        <f>IF(ISERROR(FIND(T$3,'CFR - XML import'!$A100)),0,VALUE(MID('CFR - XML import'!$A100,SEARCH("&gt;",'CFR - XML import'!$A100,1)+1,SEARCH("/",'CFR - XML import'!$A100,1)-SEARCH("&gt;",'CFR - XML import'!$A100,1)-2)))</f>
        <v>0</v>
      </c>
      <c r="U106" s="140">
        <f>IF(ISERROR(FIND(U$3,'CFR - XML import'!$A100)),0,VALUE(MID('CFR - XML import'!$A100,SEARCH("&gt;",'CFR - XML import'!$A100,1)+1,SEARCH("/",'CFR - XML import'!$A100,1)-SEARCH("&gt;",'CFR - XML import'!$A100,1)-2)))</f>
        <v>0</v>
      </c>
      <c r="V106" s="140">
        <f>IF(ISERROR(FIND(V$3,'CFR - XML import'!$A100)),0,VALUE(MID('CFR - XML import'!$A100,SEARCH("&gt;",'CFR - XML import'!$A100,1)+1,SEARCH("/",'CFR - XML import'!$A100,1)-SEARCH("&gt;",'CFR - XML import'!$A100,1)-2)))</f>
        <v>0</v>
      </c>
      <c r="W106" s="140">
        <f>IF(ISERROR(FIND(W$3,'CFR - XML import'!$A100)),0,VALUE(MID('CFR - XML import'!$A100,SEARCH("&gt;",'CFR - XML import'!$A100,1)+1,SEARCH("/",'CFR - XML import'!$A100,1)-SEARCH("&gt;",'CFR - XML import'!$A100,1)-2)))</f>
        <v>0</v>
      </c>
      <c r="X106" s="140"/>
      <c r="Y106" s="140">
        <f>IF(ISERROR(FIND(Y$3,'CFR - XML import'!$A100)),0,VALUE(MID('CFR - XML import'!$A100,SEARCH("&gt;",'CFR - XML import'!$A100,1)+1,SEARCH("/",'CFR - XML import'!$A100,1)-SEARCH("&gt;",'CFR - XML import'!$A100,1)-2)))</f>
        <v>0</v>
      </c>
      <c r="Z106" s="140">
        <f>IF(ISERROR(FIND(Z$3,'CFR - XML import'!$A100)),0,VALUE(MID('CFR - XML import'!$A100,SEARCH("&gt;",'CFR - XML import'!$A100,1)+1,SEARCH("/",'CFR - XML import'!$A100,1)-SEARCH("&gt;",'CFR - XML import'!$A100,1)-2)))</f>
        <v>0</v>
      </c>
      <c r="AA106" s="140">
        <f>IF(ISERROR(FIND(AA$3,'CFR - XML import'!$A100)),0,VALUE(MID('CFR - XML import'!$A100,SEARCH("&gt;",'CFR - XML import'!$A100,1)+1,SEARCH("/",'CFR - XML import'!$A100,1)-SEARCH("&gt;",'CFR - XML import'!$A100,1)-2)))</f>
        <v>0</v>
      </c>
      <c r="AB106" s="140">
        <f>IF(ISERROR(FIND(AB$3,'CFR - XML import'!$A100)),0,VALUE(MID('CFR - XML import'!$A100,SEARCH("&gt;",'CFR - XML import'!$A100,1)+1,SEARCH("/",'CFR - XML import'!$A100,1)-SEARCH("&gt;",'CFR - XML import'!$A100,1)-2)))</f>
        <v>0</v>
      </c>
      <c r="AC106" s="140">
        <f>IF(ISERROR(FIND(AC$3,'CFR - XML import'!$A100)),0,VALUE(MID('CFR - XML import'!$A100,SEARCH("&gt;",'CFR - XML import'!$A100,1)+1,SEARCH("/",'CFR - XML import'!$A100,1)-SEARCH("&gt;",'CFR - XML import'!$A100,1)-2)))</f>
        <v>0</v>
      </c>
      <c r="AD106" s="140">
        <f>IF(ISERROR(FIND(AD$3,'CFR - XML import'!$A100)),0,VALUE(MID('CFR - XML import'!$A100,SEARCH("&gt;",'CFR - XML import'!$A100,1)+1,SEARCH("/",'CFR - XML import'!$A100,1)-SEARCH("&gt;",'CFR - XML import'!$A100,1)-2)))</f>
        <v>0</v>
      </c>
      <c r="AE106" s="140">
        <f>IF(ISERROR(FIND(AE$3,'CFR - XML import'!$A100)),0,VALUE(MID('CFR - XML import'!$A100,SEARCH("&gt;",'CFR - XML import'!$A100,1)+1,SEARCH("/",'CFR - XML import'!$A100,1)-SEARCH("&gt;",'CFR - XML import'!$A100,1)-2)))</f>
        <v>0</v>
      </c>
      <c r="AF106" s="140">
        <f>IF(ISERROR(FIND(AF$3,'CFR - XML import'!$A100)),0,VALUE(MID('CFR - XML import'!$A100,SEARCH("&gt;",'CFR - XML import'!$A100,1)+1,SEARCH("/",'CFR - XML import'!$A100,1)-SEARCH("&gt;",'CFR - XML import'!$A100,1)-2)))</f>
        <v>0</v>
      </c>
      <c r="AG106" s="140">
        <f>IF(ISERROR(FIND(AG$3,'CFR - XML import'!$A100)),0,VALUE(MID('CFR - XML import'!$A100,SEARCH("&gt;",'CFR - XML import'!$A100,1)+1,SEARCH("/",'CFR - XML import'!$A100,1)-SEARCH("&gt;",'CFR - XML import'!$A100,1)-2)))</f>
        <v>0</v>
      </c>
      <c r="AH106" s="140">
        <f>IF(ISERROR(FIND(AH$3,'CFR - XML import'!$A100)),0,VALUE(MID('CFR - XML import'!$A100,SEARCH("&gt;",'CFR - XML import'!$A100,1)+1,SEARCH("/",'CFR - XML import'!$A100,1)-SEARCH("&gt;",'CFR - XML import'!$A100,1)-2)))</f>
        <v>0</v>
      </c>
      <c r="AI106" s="140">
        <f>IF(ISERROR(FIND(AI$3,'CFR - XML import'!$A100)),0,VALUE(MID('CFR - XML import'!$A100,SEARCH("&gt;",'CFR - XML import'!$A100,1)+1,SEARCH("/",'CFR - XML import'!$A100,1)-SEARCH("&gt;",'CFR - XML import'!$A100,1)-2)))</f>
        <v>0</v>
      </c>
      <c r="AJ106" s="140">
        <f>IF(ISERROR(FIND(AJ$3,'CFR - XML import'!$A100)),0,VALUE(MID('CFR - XML import'!$A100,SEARCH("&gt;",'CFR - XML import'!$A100,1)+1,SEARCH("/",'CFR - XML import'!$A100,1)-SEARCH("&gt;",'CFR - XML import'!$A100,1)-2)))</f>
        <v>0</v>
      </c>
      <c r="AK106" s="140">
        <f>IF(ISERROR(FIND(AK$3,'CFR - XML import'!$A100)),0,VALUE(MID('CFR - XML import'!$A100,SEARCH("&gt;",'CFR - XML import'!$A100,1)+1,SEARCH("/",'CFR - XML import'!$A100,1)-SEARCH("&gt;",'CFR - XML import'!$A100,1)-2)))</f>
        <v>0</v>
      </c>
      <c r="AL106" s="140">
        <f>IF(ISERROR(FIND(AL$3,'CFR - XML import'!$A100)),0,VALUE(MID('CFR - XML import'!$A100,SEARCH("&gt;",'CFR - XML import'!$A100,1)+1,SEARCH("/",'CFR - XML import'!$A100,1)-SEARCH("&gt;",'CFR - XML import'!$A100,1)-2)))</f>
        <v>0</v>
      </c>
      <c r="AM106" s="140">
        <f>IF(ISERROR(FIND(AM$3,'CFR - XML import'!$A100)),0,VALUE(MID('CFR - XML import'!$A100,SEARCH("&gt;",'CFR - XML import'!$A100,1)+1,SEARCH("/",'CFR - XML import'!$A100,1)-SEARCH("&gt;",'CFR - XML import'!$A100,1)-2)))</f>
        <v>0</v>
      </c>
      <c r="AN106" s="140">
        <f>IF(ISERROR(FIND(AN$3,'CFR - XML import'!$A100)),0,VALUE(MID('CFR - XML import'!$A100,SEARCH("&gt;",'CFR - XML import'!$A100,1)+1,SEARCH("/",'CFR - XML import'!$A100,1)-SEARCH("&gt;",'CFR - XML import'!$A100,1)-2)))</f>
        <v>0</v>
      </c>
      <c r="AO106" s="140">
        <f>IF(ISERROR(FIND(AO$3,'CFR - XML import'!$A100)),0,VALUE(MID('CFR - XML import'!$A100,SEARCH("&gt;",'CFR - XML import'!$A100,1)+1,SEARCH("/",'CFR - XML import'!$A100,1)-SEARCH("&gt;",'CFR - XML import'!$A100,1)-2)))</f>
        <v>0</v>
      </c>
      <c r="AP106" s="140">
        <f>IF(ISERROR(FIND(AP$3,'CFR - XML import'!$A100)),0,VALUE(MID('CFR - XML import'!$A100,SEARCH("&gt;",'CFR - XML import'!$A100,1)+1,SEARCH("/",'CFR - XML import'!$A100,1)-SEARCH("&gt;",'CFR - XML import'!$A100,1)-2)))</f>
        <v>0</v>
      </c>
      <c r="AQ106" s="140">
        <f>IF(ISERROR(FIND(AQ$3,'CFR - XML import'!$A100)),0,VALUE(MID('CFR - XML import'!$A100,SEARCH("&gt;",'CFR - XML import'!$A100,1)+1,SEARCH("/",'CFR - XML import'!$A100,1)-SEARCH("&gt;",'CFR - XML import'!$A100,1)-2)))</f>
        <v>0</v>
      </c>
      <c r="AR106" s="140">
        <f>IF(ISERROR(FIND(AR$3,'CFR - XML import'!$A100)),0,VALUE(MID('CFR - XML import'!$A100,SEARCH("&gt;",'CFR - XML import'!$A100,1)+1,SEARCH("/",'CFR - XML import'!$A100,1)-SEARCH("&gt;",'CFR - XML import'!$A100,1)-2)))</f>
        <v>0</v>
      </c>
      <c r="AS106" s="140">
        <f>IF(ISERROR(FIND(AS$3,'CFR - XML import'!$A100)),0,VALUE(MID('CFR - XML import'!$A100,SEARCH("&gt;",'CFR - XML import'!$A100,1)+1,SEARCH("/",'CFR - XML import'!$A100,1)-SEARCH("&gt;",'CFR - XML import'!$A100,1)-2)))</f>
        <v>0</v>
      </c>
      <c r="AT106" s="140">
        <f>IF(ISERROR(FIND(AT$3,'CFR - XML import'!$A100)),0,VALUE(MID('CFR - XML import'!$A100,SEARCH("&gt;",'CFR - XML import'!$A100,1)+1,SEARCH("/",'CFR - XML import'!$A100,1)-SEARCH("&gt;",'CFR - XML import'!$A100,1)-2)))</f>
        <v>0</v>
      </c>
      <c r="AU106" s="140">
        <f>IF(ISERROR(FIND(AU$3,'CFR - XML import'!$A100)),0,VALUE(MID('CFR - XML import'!$A100,SEARCH("&gt;",'CFR - XML import'!$A100,1)+1,SEARCH("/",'CFR - XML import'!$A100,1)-SEARCH("&gt;",'CFR - XML import'!$A100,1)-2)))</f>
        <v>0</v>
      </c>
      <c r="AV106" s="140">
        <f>IF(ISERROR(FIND(AV$3,'CFR - XML import'!$A100)),0,VALUE(MID('CFR - XML import'!$A100,SEARCH("&gt;",'CFR - XML import'!$A100,1)+1,SEARCH("/",'CFR - XML import'!$A100,1)-SEARCH("&gt;",'CFR - XML import'!$A100,1)-2)))</f>
        <v>0</v>
      </c>
      <c r="AW106" s="140">
        <f>IF(ISERROR(FIND(AW$3,'CFR - XML import'!$A100)),0,VALUE(MID('CFR - XML import'!$A100,SEARCH("&gt;",'CFR - XML import'!$A100,1)+1,SEARCH("/",'CFR - XML import'!$A100,1)-SEARCH("&gt;",'CFR - XML import'!$A100,1)-2)))</f>
        <v>0</v>
      </c>
      <c r="AX106" s="140">
        <f>IF(ISERROR(FIND(AX$3,'CFR - XML import'!$A100)),0,VALUE(MID('CFR - XML import'!$A100,SEARCH("&gt;",'CFR - XML import'!$A100,1)+1,SEARCH("/",'CFR - XML import'!$A100,1)-SEARCH("&gt;",'CFR - XML import'!$A100,1)-2)))</f>
        <v>0</v>
      </c>
      <c r="AY106" s="140">
        <f>IF(ISERROR(FIND(AY$3,'CFR - XML import'!$A100)),0,VALUE(MID('CFR - XML import'!$A100,SEARCH("&gt;",'CFR - XML import'!$A100,1)+1,SEARCH("/",'CFR - XML import'!$A100,1)-SEARCH("&gt;",'CFR - XML import'!$A100,1)-2)))</f>
        <v>0</v>
      </c>
      <c r="AZ106" s="140">
        <f>IF(ISERROR(FIND(AZ$3,'CFR - XML import'!$A100)),0,VALUE(MID('CFR - XML import'!$A100,SEARCH("&gt;",'CFR - XML import'!$A100,1)+1,SEARCH("/",'CFR - XML import'!$A100,1)-SEARCH("&gt;",'CFR - XML import'!$A100,1)-2)))</f>
        <v>0</v>
      </c>
      <c r="BA106" s="140">
        <f>IF(ISERROR(FIND(BA$3,'CFR - XML import'!$A100)),0,VALUE(MID('CFR - XML import'!$A100,SEARCH("&gt;",'CFR - XML import'!$A100,1)+1,SEARCH("/",'CFR - XML import'!$A100,1)-SEARCH("&gt;",'CFR - XML import'!$A100,1)-2)))</f>
        <v>0</v>
      </c>
      <c r="BB106" s="140">
        <f>IF(ISERROR(FIND(BB$3,'CFR - XML import'!$A100)),0,VALUE(MID('CFR - XML import'!$A100,SEARCH("&gt;",'CFR - XML import'!$A100,1)+1,SEARCH("/",'CFR - XML import'!$A100,1)-SEARCH("&gt;",'CFR - XML import'!$A100,1)-2)))</f>
        <v>0</v>
      </c>
      <c r="BC106" s="140">
        <f>IF(ISERROR(FIND(BC$3,'CFR - XML import'!$A100)),0,VALUE(MID('CFR - XML import'!$A100,SEARCH("&gt;",'CFR - XML import'!$A100,1)+1,SEARCH("/",'CFR - XML import'!$A100,1)-SEARCH("&gt;",'CFR - XML import'!$A100,1)-2)))</f>
        <v>0</v>
      </c>
      <c r="BD106" s="140">
        <f>IF(ISERROR(FIND(BD$3,'CFR - XML import'!$A100)),0,VALUE(MID('CFR - XML import'!$A100,SEARCH("&gt;",'CFR - XML import'!$A100,1)+1,SEARCH("/",'CFR - XML import'!$A100,1)-SEARCH("&gt;",'CFR - XML import'!$A100,1)-2)))</f>
        <v>0</v>
      </c>
      <c r="BE106" s="140">
        <f>IF(ISERROR(FIND(BE$3,'CFR - XML import'!$A100)),0,VALUE(MID('CFR - XML import'!$A100,SEARCH("&gt;",'CFR - XML import'!$A100,1)+1,SEARCH("/",'CFR - XML import'!$A100,1)-SEARCH("&gt;",'CFR - XML import'!$A100,1)-2)))</f>
        <v>0</v>
      </c>
      <c r="BF106" s="140">
        <f>IF(ISERROR(FIND(BF$3,'CFR - XML import'!$A100)),0,VALUE(MID('CFR - XML import'!$A100,SEARCH("&gt;",'CFR - XML import'!$A100,1)+1,SEARCH("/",'CFR - XML import'!$A100,1)-SEARCH("&gt;",'CFR - XML import'!$A100,1)-2)))</f>
        <v>0</v>
      </c>
      <c r="BG106" s="140">
        <f>IF(ISERROR(FIND(BG$3,'CFR - XML import'!$A100)),0,VALUE(MID('CFR - XML import'!$A100,SEARCH("&gt;",'CFR - XML import'!$A100,1)+1,SEARCH("/",'CFR - XML import'!$A100,1)-SEARCH("&gt;",'CFR - XML import'!$A100,1)-2)))</f>
        <v>0</v>
      </c>
      <c r="BH106" s="140">
        <f>IF(ISERROR(FIND(BH$3,'CFR - XML import'!$A100)),0,VALUE(MID('CFR - XML import'!$A100,SEARCH("&gt;",'CFR - XML import'!$A100,1)+1,SEARCH("/",'CFR - XML import'!$A100,1)-SEARCH("&gt;",'CFR - XML import'!$A100,1)-2)))</f>
        <v>0</v>
      </c>
      <c r="BI106" s="140">
        <f>IF(ISERROR(FIND(BI$3,'CFR - XML import'!$A100)),0,VALUE(MID('CFR - XML import'!$A100,SEARCH("&gt;",'CFR - XML import'!$A100,1)+1,SEARCH("/",'CFR - XML import'!$A100,1)-SEARCH("&gt;",'CFR - XML import'!$A100,1)-2)))</f>
        <v>0</v>
      </c>
      <c r="BJ106" s="140">
        <f>IF(ISERROR(FIND(BJ$3,'CFR - XML import'!$A100)),0,VALUE(MID('CFR - XML import'!$A100,SEARCH("&gt;",'CFR - XML import'!$A100,1)+1,SEARCH("/",'CFR - XML import'!$A100,1)-SEARCH("&gt;",'CFR - XML import'!$A100,1)-2)))</f>
        <v>0</v>
      </c>
      <c r="BK106" s="140">
        <f>IF(ISERROR(FIND(BK$3,'CFR - XML import'!$A100)),0,VALUE(MID('CFR - XML import'!$A100,SEARCH("&gt;",'CFR - XML import'!$A100,1)+1,SEARCH("/",'CFR - XML import'!$A100,1)-SEARCH("&gt;",'CFR - XML import'!$A100,1)-2)))</f>
        <v>0</v>
      </c>
      <c r="BL106" s="140">
        <f>IF(ISERROR(FIND(BL$3,'CFR - XML import'!$A100)),0,VALUE(MID('CFR - XML import'!$A100,SEARCH("&gt;",'CFR - XML import'!$A100,1)+1,SEARCH("/",'CFR - XML import'!$A100,1)-SEARCH("&gt;",'CFR - XML import'!$A100,1)-2)))</f>
        <v>0</v>
      </c>
      <c r="BM106" s="140">
        <f>IF(ISERROR(FIND(BM$3,'CFR - XML import'!$A100)),0,VALUE(MID('CFR - XML import'!$A100,SEARCH("&gt;",'CFR - XML import'!$A100,1)+1,SEARCH("/",'CFR - XML import'!$A100,1)-SEARCH("&gt;",'CFR - XML import'!$A100,1)-2)))</f>
        <v>0</v>
      </c>
      <c r="BN106" s="140">
        <f>IF(ISERROR(FIND(BN$3,'CFR - XML import'!$A100)),0,VALUE(MID('CFR - XML import'!$A100,SEARCH("&gt;",'CFR - XML import'!$A100,1)+1,SEARCH("/",'CFR - XML import'!$A100,1)-SEARCH("&gt;",'CFR - XML import'!$A100,1)-2)))</f>
        <v>0</v>
      </c>
      <c r="BO106" s="140">
        <f>IF(ISERROR(FIND(BO$3,'CFR - XML import'!$A100)),0,VALUE(MID('CFR - XML import'!$A100,SEARCH("&gt;",'CFR - XML import'!$A100,1)+1,SEARCH("/",'CFR - XML import'!$A100,1)-SEARCH("&gt;",'CFR - XML import'!$A100,1)-2)))</f>
        <v>0</v>
      </c>
      <c r="BP106" s="140">
        <f>IF(ISERROR(FIND(BP$3,'CFR - XML import'!$A100)),0,VALUE(MID('CFR - XML import'!$A100,SEARCH("&gt;",'CFR - XML import'!$A100,1)+1,SEARCH("/",'CFR - XML import'!$A100,1)-SEARCH("&gt;",'CFR - XML import'!$A100,1)-2)))</f>
        <v>0</v>
      </c>
      <c r="BQ106" s="140">
        <f>IF(ISERROR(FIND(BQ$3,'CFR - XML import'!$A100)),0,VALUE(MID('CFR - XML import'!$A100,SEARCH("&gt;",'CFR - XML import'!$A100,1)+1,SEARCH("/",'CFR - XML import'!$A100,1)-SEARCH("&gt;",'CFR - XML import'!$A100,1)-2)))</f>
        <v>0</v>
      </c>
      <c r="BR106" s="140">
        <f>IF(ISERROR(FIND(BR$3,'CFR - XML import'!$A100)),0,VALUE(MID('CFR - XML import'!$A100,SEARCH("&gt;",'CFR - XML import'!$A100,1)+1,SEARCH("/",'CFR - XML import'!$A100,1)-SEARCH("&gt;",'CFR - XML import'!$A100,1)-2)))</f>
        <v>0</v>
      </c>
      <c r="BS106" s="140">
        <f>IF(ISERROR(FIND(BS$3,'CFR - XML import'!$A100)),0,VALUE(MID('CFR - XML import'!$A100,SEARCH("&gt;",'CFR - XML import'!$A100,1)+1,SEARCH("/",'CFR - XML import'!$A100,1)-SEARCH("&gt;",'CFR - XML import'!$A100,1)-2)))</f>
        <v>0</v>
      </c>
      <c r="BT106" s="140">
        <f>IF(ISERROR(FIND(BT$3,'CFR - XML import'!$A100)),0,VALUE(MID('CFR - XML import'!$A100,SEARCH("&gt;",'CFR - XML import'!$A100,1)+1,SEARCH("/",'CFR - XML import'!$A100,1)-SEARCH("&gt;",'CFR - XML import'!$A100,1)-2)))</f>
        <v>0</v>
      </c>
      <c r="BU106" s="140">
        <f>IF(ISERROR(FIND(BU$3,'CFR - XML import'!$A100)),0,VALUE(MID('CFR - XML import'!$A100,SEARCH("&gt;",'CFR - XML import'!$A100,1)+1,SEARCH("/",'CFR - XML import'!$A100,1)-SEARCH("&gt;",'CFR - XML import'!$A100,1)-2)))</f>
        <v>0</v>
      </c>
      <c r="BV106" s="140">
        <f>IF(ISERROR(FIND(BV$3,'CFR - XML import'!$A100)),0,VALUE(MID('CFR - XML import'!$A100,SEARCH("&gt;",'CFR - XML import'!$A100,1)+1,SEARCH("/",'CFR - XML import'!$A100,1)-SEARCH("&gt;",'CFR - XML import'!$A100,1)-2)))</f>
        <v>0</v>
      </c>
      <c r="BW106" s="140">
        <f>IF(ISERROR(FIND(BW$3,'CFR - XML import'!$A100)),0,VALUE(MID('CFR - XML import'!$A100,SEARCH("&gt;",'CFR - XML import'!$A100,1)+1,SEARCH("/",'CFR - XML import'!$A100,1)-SEARCH("&gt;",'CFR - XML import'!$A100,1)-2)))</f>
        <v>0</v>
      </c>
      <c r="BX106" s="140">
        <f>IF(ISERROR(FIND(BX$3,'CFR - XML import'!$A100)),0,VALUE(MID('CFR - XML import'!$A100,SEARCH("&gt;",'CFR - XML import'!$A100,1)+1,SEARCH("/",'CFR - XML import'!$A100,1)-SEARCH("&gt;",'CFR - XML import'!$A100,1)-2)))</f>
        <v>0</v>
      </c>
      <c r="BY106" s="140">
        <f>IF(ISERROR(FIND(BY$3,'CFR - XML import'!$A100)),0,VALUE(MID('CFR - XML import'!$A100,SEARCH("&gt;",'CFR - XML import'!$A100,1)+1,SEARCH("/",'CFR - XML import'!$A100,1)-SEARCH("&gt;",'CFR - XML import'!$A100,1)-2)))</f>
        <v>0</v>
      </c>
      <c r="BZ106" s="140">
        <f>IF(ISERROR(FIND(BZ$3,'CFR - XML import'!$A100)),0,VALUE(MID('CFR - XML import'!$A100,SEARCH("&gt;",'CFR - XML import'!$A100,1)+1,SEARCH("/",'CFR - XML import'!$A100,1)-SEARCH("&gt;",'CFR - XML import'!$A100,1)-2)))</f>
        <v>0</v>
      </c>
      <c r="CG106" s="142">
        <f>IF(ISERROR(IF(MID('CFR - XML import'!$A100,LEN($CF$4)+5,LEN('CFR - XML import'!$A100)-(2*LEN($CF$4)+5))="RMMS",1,IF(MID('CFR - XML import'!$A100,LEN("    &lt;InputSystem&gt;")+1,LEN('CFR - XML import'!$A100)-(LEN("    &lt;InputSystem&gt;")+LEN($CF$4)+1))="SIMS",2,0))),0,IF(MID('CFR - XML import'!$A100,LEN($CF$4)+5,LEN('CFR - XML import'!$A100)-(2*LEN($CF$4)+5))="RMMS",1,IF(MID('CFR - XML import'!$A100,LEN("    &lt;InputSystem&gt;")+1,LEN('CFR - XML import'!$A100)-(LEN("    &lt;InputSystem&gt;")+LEN($CF$4)+1))="SIMS",2,0)))</f>
        <v>0</v>
      </c>
      <c r="CH106" s="140">
        <f>IF(ISERROR(FIND(CH$3,'CFR - XML import'!$A100)),0,MID('CFR - XML import'!$A100,SEARCH("&gt;",'CFR - XML import'!$A100,1)+1,SEARCH("/",'CFR - XML import'!$A100,1)-SEARCH("&gt;",'CFR - XML import'!$A100,1)-2))</f>
        <v>0</v>
      </c>
      <c r="CI106" s="140">
        <f>IF(ISERROR(FIND(CI$3,'CFR - XML import'!$A100)),0,MID('CFR - XML import'!$A100,SEARCH("&gt;",'CFR - XML import'!$A100,1)+1,SEARCH("/",'CFR - XML import'!$A100,1)-SEARCH("&gt;",'CFR - XML import'!$A100,1)-2))</f>
        <v>0</v>
      </c>
      <c r="CJ106" s="140">
        <f>IF(ISERROR(FIND(CJ$3,'CFR - XML import'!$A100)),0,MID('CFR - XML import'!$A100,SEARCH("&gt;",'CFR - XML import'!$A100,1)+1,SEARCH("/",'CFR - XML import'!$A100,1)-SEARCH("&gt;",'CFR - XML import'!$A100,1)-2))</f>
        <v>0</v>
      </c>
      <c r="CK106" s="140">
        <f>IF(ISERROR(FIND(CK$3,'CFR - XML import'!$A100)),0,MID('CFR - XML import'!$A100,SEARCH("&gt;",'CFR - XML import'!$A100,1)+1,SEARCH("/",'CFR - XML import'!$A100,1)-SEARCH("&gt;",'CFR - XML import'!$A100,1)-2))</f>
        <v>0</v>
      </c>
      <c r="CL106" s="140">
        <f>IF(ISERROR(FIND(CL$3,'CFR - XML import'!$A100)),0,MID('CFR - XML import'!$A100,SEARCH("&gt;",'CFR - XML import'!$A100,1)+1,SEARCH("/",'CFR - XML import'!$A100,1)-SEARCH("&gt;",'CFR - XML import'!$A100,1)-2))</f>
        <v>0</v>
      </c>
      <c r="CM106" s="140">
        <f>IF(ISERROR(FIND(CM$3,'CFR - XML import'!$A100)),0,MID('CFR - XML import'!$A100,SEARCH("&gt;",'CFR - XML import'!$A100,1)+1,SEARCH("/",'CFR - XML import'!$A100,1)-SEARCH("&gt;",'CFR - XML import'!$A100,1)-2))</f>
        <v>0</v>
      </c>
    </row>
    <row r="107" spans="1:91" x14ac:dyDescent="0.2">
      <c r="A107" s="139" t="str">
        <f>IF(AND('CFR - XML import'!A101&lt;&gt;"",LEFT('CFR - XML import'!A101,1)&lt;&gt;"&lt;",LEFT('CFR - XML import'!A101,3)&lt;&gt;"  &lt;",LEFT('CFR - XML import'!A101,5)&lt;&gt;"    &lt;",LEFT('CFR - XML import'!A101,7)&lt;&gt;"      &lt;",LEFT('CFR - XML import'!A101,9)&lt;&gt;"        &lt;",$B$1="SIMS"),'CFR - XML import'!A101,IF(AND(LEFT('CFR - XML import'!A101,9)="&lt;Details&gt;",$B$1="RM"),'CFR - XML import'!A101,""))</f>
        <v/>
      </c>
      <c r="B107" s="140">
        <f>IF(ISERROR(FIND(B$3,'CFR - XML import'!$A101)),0,VALUE(MID('CFR - XML import'!$A101,SEARCH("&gt;",'CFR - XML import'!$A101,1)+1,SEARCH("/",'CFR - XML import'!$A101,1)-SEARCH("&gt;",'CFR - XML import'!$A101,1)-2)))</f>
        <v>0</v>
      </c>
      <c r="D107" s="140">
        <f>IF(ISERROR(FIND(D$3,'CFR - XML import'!$A101)),0,MID('CFR - XML import'!$A101,SEARCH("&gt;",'CFR - XML import'!$A101,1)+1,SEARCH("/",'CFR - XML import'!$A101,1)-SEARCH("&gt;",'CFR - XML import'!$A101,1)-2))</f>
        <v>0</v>
      </c>
      <c r="E107" s="140">
        <f>IF(ISERROR(FIND(E$3,'CFR - XML import'!$A101)),0,MID('CFR - XML import'!$A101,SEARCH("&gt;",'CFR - XML import'!$A101,1)+1,SEARCH("/",'CFR - XML import'!$A101,1)-SEARCH("&gt;",'CFR - XML import'!$A101,1)-2))</f>
        <v>0</v>
      </c>
      <c r="F107" s="141">
        <f>IF($B$1="SIMS",IF(ISERROR(FIND(F$3,'CFR - XML import'!$A101)),0,VALUE(MID('CFR - XML import'!$A101,15,10))),IF(ISERROR(FIND(F$3,'CFR - XML import'!$A101)),0,VALUE(MID('CFR - XML import'!$A101,15,10))))</f>
        <v>0</v>
      </c>
      <c r="G107" s="140">
        <f>IF(ISERROR(FIND(G$3,'CFR - XML import'!$A101)),0,VALUE(MID('CFR - XML import'!$A101,SEARCH("&gt;",'CFR - XML import'!$A101,1)+1,SEARCH("/",'CFR - XML import'!$A101,1)-SEARCH("&gt;",'CFR - XML import'!$A101,1)-2)))</f>
        <v>0</v>
      </c>
      <c r="H107" s="140">
        <f>IF(ISERROR(FIND(H$3,'CFR - XML import'!$A101)),0,VALUE(MID('CFR - XML import'!$A101,SEARCH("&gt;",'CFR - XML import'!$A101,1)+1,SEARCH("/",'CFR - XML import'!$A101,1)-SEARCH("&gt;",'CFR - XML import'!$A101,1)-2)))</f>
        <v>0</v>
      </c>
      <c r="I107" s="140">
        <f>IF(ISERROR(FIND(I$3,'CFR - XML import'!$A101)),0,VALUE(MID('CFR - XML import'!$A101,SEARCH("&gt;",'CFR - XML import'!$A101,1)+1,SEARCH("/",'CFR - XML import'!$A101,1)-SEARCH("&gt;",'CFR - XML import'!$A101,1)-2)))</f>
        <v>0</v>
      </c>
      <c r="J107" s="140">
        <f>IF(ISERROR(FIND(J$3,'CFR - XML import'!$A101)),0,VALUE(MID('CFR - XML import'!$A101,SEARCH("&gt;",'CFR - XML import'!$A101,1)+1,SEARCH("/",'CFR - XML import'!$A101,1)-SEARCH("&gt;",'CFR - XML import'!$A101,1)-2)))</f>
        <v>0</v>
      </c>
      <c r="K107" s="140">
        <f>IF(ISERROR(FIND(K$3,'CFR - XML import'!$A101)),0,VALUE(MID('CFR - XML import'!$A101,SEARCH("&gt;",'CFR - XML import'!$A101,1)+1,SEARCH("/",'CFR - XML import'!$A101,1)-SEARCH("&gt;",'CFR - XML import'!$A101,1)-2)))</f>
        <v>0</v>
      </c>
      <c r="L107" s="140">
        <f>IF(ISERROR(FIND(L$3,'CFR - XML import'!$A101)),0,VALUE(MID('CFR - XML import'!$A101,SEARCH("&gt;",'CFR - XML import'!$A101,1)+1,SEARCH("/",'CFR - XML import'!$A101,1)-SEARCH("&gt;",'CFR - XML import'!$A101,1)-2)))</f>
        <v>0</v>
      </c>
      <c r="M107" s="140">
        <f>IF(ISERROR(FIND(M$3,'CFR - XML import'!$A101)),0,VALUE(MID('CFR - XML import'!$A101,SEARCH("&gt;",'CFR - XML import'!$A101,1)+1,SEARCH("/",'CFR - XML import'!$A101,1)-SEARCH("&gt;",'CFR - XML import'!$A101,1)-2)))</f>
        <v>0</v>
      </c>
      <c r="N107" s="140">
        <f>IF(ISERROR(FIND(N$3,'CFR - XML import'!$A101)),0,VALUE(MID('CFR - XML import'!$A101,SEARCH("&gt;",'CFR - XML import'!$A101,1)+1,SEARCH("/",'CFR - XML import'!$A101,1)-SEARCH("&gt;",'CFR - XML import'!$A101,1)-2)))</f>
        <v>0</v>
      </c>
      <c r="O107" s="140">
        <f>IF(ISERROR(FIND(O$3,'CFR - XML import'!$A101)),0,VALUE(MID('CFR - XML import'!$A101,SEARCH("&gt;",'CFR - XML import'!$A101,1)+1,SEARCH("/",'CFR - XML import'!$A101,1)-SEARCH("&gt;",'CFR - XML import'!$A101,1)-2)))</f>
        <v>0</v>
      </c>
      <c r="P107" s="140">
        <f>IF(ISERROR(FIND(P$3,'CFR - XML import'!$A101)),0,VALUE(MID('CFR - XML import'!$A101,SEARCH("&gt;",'CFR - XML import'!$A101,1)+1,SEARCH("/",'CFR - XML import'!$A101,1)-SEARCH("&gt;",'CFR - XML import'!$A101,1)-2)))</f>
        <v>0</v>
      </c>
      <c r="Q107" s="140">
        <f>IF(ISERROR(FIND(Q$3,'CFR - XML import'!$A101)),0,VALUE(MID('CFR - XML import'!$A101,SEARCH("&gt;",'CFR - XML import'!$A101,1)+1,SEARCH("/",'CFR - XML import'!$A101,1)-SEARCH("&gt;",'CFR - XML import'!$A101,1)-2)))</f>
        <v>0</v>
      </c>
      <c r="R107" s="140">
        <f>IF(ISERROR(FIND(R$3,'CFR - XML import'!$A101)),0,VALUE(MID('CFR - XML import'!$A101,SEARCH("&gt;",'CFR - XML import'!$A101,1)+1,SEARCH("/",'CFR - XML import'!$A101,1)-SEARCH("&gt;",'CFR - XML import'!$A101,1)-2)))</f>
        <v>0</v>
      </c>
      <c r="S107" s="140">
        <f>IF(ISERROR(FIND(S$3,'CFR - XML import'!$A101)),0,VALUE(MID('CFR - XML import'!$A101,SEARCH("&gt;",'CFR - XML import'!$A101,1)+1,SEARCH("/",'CFR - XML import'!$A101,1)-SEARCH("&gt;",'CFR - XML import'!$A101,1)-2)))</f>
        <v>0</v>
      </c>
      <c r="T107" s="140">
        <f>IF(ISERROR(FIND(T$3,'CFR - XML import'!$A101)),0,VALUE(MID('CFR - XML import'!$A101,SEARCH("&gt;",'CFR - XML import'!$A101,1)+1,SEARCH("/",'CFR - XML import'!$A101,1)-SEARCH("&gt;",'CFR - XML import'!$A101,1)-2)))</f>
        <v>0</v>
      </c>
      <c r="U107" s="140">
        <f>IF(ISERROR(FIND(U$3,'CFR - XML import'!$A101)),0,VALUE(MID('CFR - XML import'!$A101,SEARCH("&gt;",'CFR - XML import'!$A101,1)+1,SEARCH("/",'CFR - XML import'!$A101,1)-SEARCH("&gt;",'CFR - XML import'!$A101,1)-2)))</f>
        <v>0</v>
      </c>
      <c r="V107" s="140">
        <f>IF(ISERROR(FIND(V$3,'CFR - XML import'!$A101)),0,VALUE(MID('CFR - XML import'!$A101,SEARCH("&gt;",'CFR - XML import'!$A101,1)+1,SEARCH("/",'CFR - XML import'!$A101,1)-SEARCH("&gt;",'CFR - XML import'!$A101,1)-2)))</f>
        <v>0</v>
      </c>
      <c r="W107" s="140">
        <f>IF(ISERROR(FIND(W$3,'CFR - XML import'!$A101)),0,VALUE(MID('CFR - XML import'!$A101,SEARCH("&gt;",'CFR - XML import'!$A101,1)+1,SEARCH("/",'CFR - XML import'!$A101,1)-SEARCH("&gt;",'CFR - XML import'!$A101,1)-2)))</f>
        <v>0</v>
      </c>
      <c r="X107" s="140"/>
      <c r="Y107" s="140">
        <f>IF(ISERROR(FIND(Y$3,'CFR - XML import'!$A101)),0,VALUE(MID('CFR - XML import'!$A101,SEARCH("&gt;",'CFR - XML import'!$A101,1)+1,SEARCH("/",'CFR - XML import'!$A101,1)-SEARCH("&gt;",'CFR - XML import'!$A101,1)-2)))</f>
        <v>0</v>
      </c>
      <c r="Z107" s="140">
        <f>IF(ISERROR(FIND(Z$3,'CFR - XML import'!$A101)),0,VALUE(MID('CFR - XML import'!$A101,SEARCH("&gt;",'CFR - XML import'!$A101,1)+1,SEARCH("/",'CFR - XML import'!$A101,1)-SEARCH("&gt;",'CFR - XML import'!$A101,1)-2)))</f>
        <v>0</v>
      </c>
      <c r="AA107" s="140">
        <f>IF(ISERROR(FIND(AA$3,'CFR - XML import'!$A101)),0,VALUE(MID('CFR - XML import'!$A101,SEARCH("&gt;",'CFR - XML import'!$A101,1)+1,SEARCH("/",'CFR - XML import'!$A101,1)-SEARCH("&gt;",'CFR - XML import'!$A101,1)-2)))</f>
        <v>0</v>
      </c>
      <c r="AB107" s="140">
        <f>IF(ISERROR(FIND(AB$3,'CFR - XML import'!$A101)),0,VALUE(MID('CFR - XML import'!$A101,SEARCH("&gt;",'CFR - XML import'!$A101,1)+1,SEARCH("/",'CFR - XML import'!$A101,1)-SEARCH("&gt;",'CFR - XML import'!$A101,1)-2)))</f>
        <v>0</v>
      </c>
      <c r="AC107" s="140">
        <f>IF(ISERROR(FIND(AC$3,'CFR - XML import'!$A101)),0,VALUE(MID('CFR - XML import'!$A101,SEARCH("&gt;",'CFR - XML import'!$A101,1)+1,SEARCH("/",'CFR - XML import'!$A101,1)-SEARCH("&gt;",'CFR - XML import'!$A101,1)-2)))</f>
        <v>0</v>
      </c>
      <c r="AD107" s="140">
        <f>IF(ISERROR(FIND(AD$3,'CFR - XML import'!$A101)),0,VALUE(MID('CFR - XML import'!$A101,SEARCH("&gt;",'CFR - XML import'!$A101,1)+1,SEARCH("/",'CFR - XML import'!$A101,1)-SEARCH("&gt;",'CFR - XML import'!$A101,1)-2)))</f>
        <v>0</v>
      </c>
      <c r="AE107" s="140">
        <f>IF(ISERROR(FIND(AE$3,'CFR - XML import'!$A101)),0,VALUE(MID('CFR - XML import'!$A101,SEARCH("&gt;",'CFR - XML import'!$A101,1)+1,SEARCH("/",'CFR - XML import'!$A101,1)-SEARCH("&gt;",'CFR - XML import'!$A101,1)-2)))</f>
        <v>0</v>
      </c>
      <c r="AF107" s="140">
        <f>IF(ISERROR(FIND(AF$3,'CFR - XML import'!$A101)),0,VALUE(MID('CFR - XML import'!$A101,SEARCH("&gt;",'CFR - XML import'!$A101,1)+1,SEARCH("/",'CFR - XML import'!$A101,1)-SEARCH("&gt;",'CFR - XML import'!$A101,1)-2)))</f>
        <v>0</v>
      </c>
      <c r="AG107" s="140">
        <f>IF(ISERROR(FIND(AG$3,'CFR - XML import'!$A101)),0,VALUE(MID('CFR - XML import'!$A101,SEARCH("&gt;",'CFR - XML import'!$A101,1)+1,SEARCH("/",'CFR - XML import'!$A101,1)-SEARCH("&gt;",'CFR - XML import'!$A101,1)-2)))</f>
        <v>0</v>
      </c>
      <c r="AH107" s="140">
        <f>IF(ISERROR(FIND(AH$3,'CFR - XML import'!$A101)),0,VALUE(MID('CFR - XML import'!$A101,SEARCH("&gt;",'CFR - XML import'!$A101,1)+1,SEARCH("/",'CFR - XML import'!$A101,1)-SEARCH("&gt;",'CFR - XML import'!$A101,1)-2)))</f>
        <v>0</v>
      </c>
      <c r="AI107" s="140">
        <f>IF(ISERROR(FIND(AI$3,'CFR - XML import'!$A101)),0,VALUE(MID('CFR - XML import'!$A101,SEARCH("&gt;",'CFR - XML import'!$A101,1)+1,SEARCH("/",'CFR - XML import'!$A101,1)-SEARCH("&gt;",'CFR - XML import'!$A101,1)-2)))</f>
        <v>0</v>
      </c>
      <c r="AJ107" s="140">
        <f>IF(ISERROR(FIND(AJ$3,'CFR - XML import'!$A101)),0,VALUE(MID('CFR - XML import'!$A101,SEARCH("&gt;",'CFR - XML import'!$A101,1)+1,SEARCH("/",'CFR - XML import'!$A101,1)-SEARCH("&gt;",'CFR - XML import'!$A101,1)-2)))</f>
        <v>0</v>
      </c>
      <c r="AK107" s="140">
        <f>IF(ISERROR(FIND(AK$3,'CFR - XML import'!$A101)),0,VALUE(MID('CFR - XML import'!$A101,SEARCH("&gt;",'CFR - XML import'!$A101,1)+1,SEARCH("/",'CFR - XML import'!$A101,1)-SEARCH("&gt;",'CFR - XML import'!$A101,1)-2)))</f>
        <v>0</v>
      </c>
      <c r="AL107" s="140">
        <f>IF(ISERROR(FIND(AL$3,'CFR - XML import'!$A101)),0,VALUE(MID('CFR - XML import'!$A101,SEARCH("&gt;",'CFR - XML import'!$A101,1)+1,SEARCH("/",'CFR - XML import'!$A101,1)-SEARCH("&gt;",'CFR - XML import'!$A101,1)-2)))</f>
        <v>0</v>
      </c>
      <c r="AM107" s="140">
        <f>IF(ISERROR(FIND(AM$3,'CFR - XML import'!$A101)),0,VALUE(MID('CFR - XML import'!$A101,SEARCH("&gt;",'CFR - XML import'!$A101,1)+1,SEARCH("/",'CFR - XML import'!$A101,1)-SEARCH("&gt;",'CFR - XML import'!$A101,1)-2)))</f>
        <v>0</v>
      </c>
      <c r="AN107" s="140">
        <f>IF(ISERROR(FIND(AN$3,'CFR - XML import'!$A101)),0,VALUE(MID('CFR - XML import'!$A101,SEARCH("&gt;",'CFR - XML import'!$A101,1)+1,SEARCH("/",'CFR - XML import'!$A101,1)-SEARCH("&gt;",'CFR - XML import'!$A101,1)-2)))</f>
        <v>0</v>
      </c>
      <c r="AO107" s="140">
        <f>IF(ISERROR(FIND(AO$3,'CFR - XML import'!$A101)),0,VALUE(MID('CFR - XML import'!$A101,SEARCH("&gt;",'CFR - XML import'!$A101,1)+1,SEARCH("/",'CFR - XML import'!$A101,1)-SEARCH("&gt;",'CFR - XML import'!$A101,1)-2)))</f>
        <v>0</v>
      </c>
      <c r="AP107" s="140">
        <f>IF(ISERROR(FIND(AP$3,'CFR - XML import'!$A101)),0,VALUE(MID('CFR - XML import'!$A101,SEARCH("&gt;",'CFR - XML import'!$A101,1)+1,SEARCH("/",'CFR - XML import'!$A101,1)-SEARCH("&gt;",'CFR - XML import'!$A101,1)-2)))</f>
        <v>0</v>
      </c>
      <c r="AQ107" s="140">
        <f>IF(ISERROR(FIND(AQ$3,'CFR - XML import'!$A101)),0,VALUE(MID('CFR - XML import'!$A101,SEARCH("&gt;",'CFR - XML import'!$A101,1)+1,SEARCH("/",'CFR - XML import'!$A101,1)-SEARCH("&gt;",'CFR - XML import'!$A101,1)-2)))</f>
        <v>0</v>
      </c>
      <c r="AR107" s="140">
        <f>IF(ISERROR(FIND(AR$3,'CFR - XML import'!$A101)),0,VALUE(MID('CFR - XML import'!$A101,SEARCH("&gt;",'CFR - XML import'!$A101,1)+1,SEARCH("/",'CFR - XML import'!$A101,1)-SEARCH("&gt;",'CFR - XML import'!$A101,1)-2)))</f>
        <v>0</v>
      </c>
      <c r="AS107" s="140">
        <f>IF(ISERROR(FIND(AS$3,'CFR - XML import'!$A101)),0,VALUE(MID('CFR - XML import'!$A101,SEARCH("&gt;",'CFR - XML import'!$A101,1)+1,SEARCH("/",'CFR - XML import'!$A101,1)-SEARCH("&gt;",'CFR - XML import'!$A101,1)-2)))</f>
        <v>0</v>
      </c>
      <c r="AT107" s="140">
        <f>IF(ISERROR(FIND(AT$3,'CFR - XML import'!$A101)),0,VALUE(MID('CFR - XML import'!$A101,SEARCH("&gt;",'CFR - XML import'!$A101,1)+1,SEARCH("/",'CFR - XML import'!$A101,1)-SEARCH("&gt;",'CFR - XML import'!$A101,1)-2)))</f>
        <v>0</v>
      </c>
      <c r="AU107" s="140">
        <f>IF(ISERROR(FIND(AU$3,'CFR - XML import'!$A101)),0,VALUE(MID('CFR - XML import'!$A101,SEARCH("&gt;",'CFR - XML import'!$A101,1)+1,SEARCH("/",'CFR - XML import'!$A101,1)-SEARCH("&gt;",'CFR - XML import'!$A101,1)-2)))</f>
        <v>0</v>
      </c>
      <c r="AV107" s="140">
        <f>IF(ISERROR(FIND(AV$3,'CFR - XML import'!$A101)),0,VALUE(MID('CFR - XML import'!$A101,SEARCH("&gt;",'CFR - XML import'!$A101,1)+1,SEARCH("/",'CFR - XML import'!$A101,1)-SEARCH("&gt;",'CFR - XML import'!$A101,1)-2)))</f>
        <v>0</v>
      </c>
      <c r="AW107" s="140">
        <f>IF(ISERROR(FIND(AW$3,'CFR - XML import'!$A101)),0,VALUE(MID('CFR - XML import'!$A101,SEARCH("&gt;",'CFR - XML import'!$A101,1)+1,SEARCH("/",'CFR - XML import'!$A101,1)-SEARCH("&gt;",'CFR - XML import'!$A101,1)-2)))</f>
        <v>0</v>
      </c>
      <c r="AX107" s="140">
        <f>IF(ISERROR(FIND(AX$3,'CFR - XML import'!$A101)),0,VALUE(MID('CFR - XML import'!$A101,SEARCH("&gt;",'CFR - XML import'!$A101,1)+1,SEARCH("/",'CFR - XML import'!$A101,1)-SEARCH("&gt;",'CFR - XML import'!$A101,1)-2)))</f>
        <v>0</v>
      </c>
      <c r="AY107" s="140">
        <f>IF(ISERROR(FIND(AY$3,'CFR - XML import'!$A101)),0,VALUE(MID('CFR - XML import'!$A101,SEARCH("&gt;",'CFR - XML import'!$A101,1)+1,SEARCH("/",'CFR - XML import'!$A101,1)-SEARCH("&gt;",'CFR - XML import'!$A101,1)-2)))</f>
        <v>0</v>
      </c>
      <c r="AZ107" s="140">
        <f>IF(ISERROR(FIND(AZ$3,'CFR - XML import'!$A101)),0,VALUE(MID('CFR - XML import'!$A101,SEARCH("&gt;",'CFR - XML import'!$A101,1)+1,SEARCH("/",'CFR - XML import'!$A101,1)-SEARCH("&gt;",'CFR - XML import'!$A101,1)-2)))</f>
        <v>0</v>
      </c>
      <c r="BA107" s="140">
        <f>IF(ISERROR(FIND(BA$3,'CFR - XML import'!$A101)),0,VALUE(MID('CFR - XML import'!$A101,SEARCH("&gt;",'CFR - XML import'!$A101,1)+1,SEARCH("/",'CFR - XML import'!$A101,1)-SEARCH("&gt;",'CFR - XML import'!$A101,1)-2)))</f>
        <v>0</v>
      </c>
      <c r="BB107" s="140">
        <f>IF(ISERROR(FIND(BB$3,'CFR - XML import'!$A101)),0,VALUE(MID('CFR - XML import'!$A101,SEARCH("&gt;",'CFR - XML import'!$A101,1)+1,SEARCH("/",'CFR - XML import'!$A101,1)-SEARCH("&gt;",'CFR - XML import'!$A101,1)-2)))</f>
        <v>0</v>
      </c>
      <c r="BC107" s="140">
        <f>IF(ISERROR(FIND(BC$3,'CFR - XML import'!$A101)),0,VALUE(MID('CFR - XML import'!$A101,SEARCH("&gt;",'CFR - XML import'!$A101,1)+1,SEARCH("/",'CFR - XML import'!$A101,1)-SEARCH("&gt;",'CFR - XML import'!$A101,1)-2)))</f>
        <v>0</v>
      </c>
      <c r="BD107" s="140">
        <f>IF(ISERROR(FIND(BD$3,'CFR - XML import'!$A101)),0,VALUE(MID('CFR - XML import'!$A101,SEARCH("&gt;",'CFR - XML import'!$A101,1)+1,SEARCH("/",'CFR - XML import'!$A101,1)-SEARCH("&gt;",'CFR - XML import'!$A101,1)-2)))</f>
        <v>0</v>
      </c>
      <c r="BE107" s="140">
        <f>IF(ISERROR(FIND(BE$3,'CFR - XML import'!$A101)),0,VALUE(MID('CFR - XML import'!$A101,SEARCH("&gt;",'CFR - XML import'!$A101,1)+1,SEARCH("/",'CFR - XML import'!$A101,1)-SEARCH("&gt;",'CFR - XML import'!$A101,1)-2)))</f>
        <v>0</v>
      </c>
      <c r="BF107" s="140">
        <f>IF(ISERROR(FIND(BF$3,'CFR - XML import'!$A101)),0,VALUE(MID('CFR - XML import'!$A101,SEARCH("&gt;",'CFR - XML import'!$A101,1)+1,SEARCH("/",'CFR - XML import'!$A101,1)-SEARCH("&gt;",'CFR - XML import'!$A101,1)-2)))</f>
        <v>0</v>
      </c>
      <c r="BG107" s="140">
        <f>IF(ISERROR(FIND(BG$3,'CFR - XML import'!$A101)),0,VALUE(MID('CFR - XML import'!$A101,SEARCH("&gt;",'CFR - XML import'!$A101,1)+1,SEARCH("/",'CFR - XML import'!$A101,1)-SEARCH("&gt;",'CFR - XML import'!$A101,1)-2)))</f>
        <v>0</v>
      </c>
      <c r="BH107" s="140">
        <f>IF(ISERROR(FIND(BH$3,'CFR - XML import'!$A101)),0,VALUE(MID('CFR - XML import'!$A101,SEARCH("&gt;",'CFR - XML import'!$A101,1)+1,SEARCH("/",'CFR - XML import'!$A101,1)-SEARCH("&gt;",'CFR - XML import'!$A101,1)-2)))</f>
        <v>0</v>
      </c>
      <c r="BI107" s="140">
        <f>IF(ISERROR(FIND(BI$3,'CFR - XML import'!$A101)),0,VALUE(MID('CFR - XML import'!$A101,SEARCH("&gt;",'CFR - XML import'!$A101,1)+1,SEARCH("/",'CFR - XML import'!$A101,1)-SEARCH("&gt;",'CFR - XML import'!$A101,1)-2)))</f>
        <v>0</v>
      </c>
      <c r="BJ107" s="140">
        <f>IF(ISERROR(FIND(BJ$3,'CFR - XML import'!$A101)),0,VALUE(MID('CFR - XML import'!$A101,SEARCH("&gt;",'CFR - XML import'!$A101,1)+1,SEARCH("/",'CFR - XML import'!$A101,1)-SEARCH("&gt;",'CFR - XML import'!$A101,1)-2)))</f>
        <v>0</v>
      </c>
      <c r="BK107" s="140">
        <f>IF(ISERROR(FIND(BK$3,'CFR - XML import'!$A101)),0,VALUE(MID('CFR - XML import'!$A101,SEARCH("&gt;",'CFR - XML import'!$A101,1)+1,SEARCH("/",'CFR - XML import'!$A101,1)-SEARCH("&gt;",'CFR - XML import'!$A101,1)-2)))</f>
        <v>0</v>
      </c>
      <c r="BL107" s="140">
        <f>IF(ISERROR(FIND(BL$3,'CFR - XML import'!$A101)),0,VALUE(MID('CFR - XML import'!$A101,SEARCH("&gt;",'CFR - XML import'!$A101,1)+1,SEARCH("/",'CFR - XML import'!$A101,1)-SEARCH("&gt;",'CFR - XML import'!$A101,1)-2)))</f>
        <v>0</v>
      </c>
      <c r="BM107" s="140">
        <f>IF(ISERROR(FIND(BM$3,'CFR - XML import'!$A101)),0,VALUE(MID('CFR - XML import'!$A101,SEARCH("&gt;",'CFR - XML import'!$A101,1)+1,SEARCH("/",'CFR - XML import'!$A101,1)-SEARCH("&gt;",'CFR - XML import'!$A101,1)-2)))</f>
        <v>0</v>
      </c>
      <c r="BN107" s="140">
        <f>IF(ISERROR(FIND(BN$3,'CFR - XML import'!$A101)),0,VALUE(MID('CFR - XML import'!$A101,SEARCH("&gt;",'CFR - XML import'!$A101,1)+1,SEARCH("/",'CFR - XML import'!$A101,1)-SEARCH("&gt;",'CFR - XML import'!$A101,1)-2)))</f>
        <v>0</v>
      </c>
      <c r="BO107" s="140">
        <f>IF(ISERROR(FIND(BO$3,'CFR - XML import'!$A101)),0,VALUE(MID('CFR - XML import'!$A101,SEARCH("&gt;",'CFR - XML import'!$A101,1)+1,SEARCH("/",'CFR - XML import'!$A101,1)-SEARCH("&gt;",'CFR - XML import'!$A101,1)-2)))</f>
        <v>0</v>
      </c>
      <c r="BP107" s="140">
        <f>IF(ISERROR(FIND(BP$3,'CFR - XML import'!$A101)),0,VALUE(MID('CFR - XML import'!$A101,SEARCH("&gt;",'CFR - XML import'!$A101,1)+1,SEARCH("/",'CFR - XML import'!$A101,1)-SEARCH("&gt;",'CFR - XML import'!$A101,1)-2)))</f>
        <v>0</v>
      </c>
      <c r="BQ107" s="140">
        <f>IF(ISERROR(FIND(BQ$3,'CFR - XML import'!$A101)),0,VALUE(MID('CFR - XML import'!$A101,SEARCH("&gt;",'CFR - XML import'!$A101,1)+1,SEARCH("/",'CFR - XML import'!$A101,1)-SEARCH("&gt;",'CFR - XML import'!$A101,1)-2)))</f>
        <v>0</v>
      </c>
      <c r="BR107" s="140">
        <f>IF(ISERROR(FIND(BR$3,'CFR - XML import'!$A101)),0,VALUE(MID('CFR - XML import'!$A101,SEARCH("&gt;",'CFR - XML import'!$A101,1)+1,SEARCH("/",'CFR - XML import'!$A101,1)-SEARCH("&gt;",'CFR - XML import'!$A101,1)-2)))</f>
        <v>0</v>
      </c>
      <c r="BS107" s="140">
        <f>IF(ISERROR(FIND(BS$3,'CFR - XML import'!$A101)),0,VALUE(MID('CFR - XML import'!$A101,SEARCH("&gt;",'CFR - XML import'!$A101,1)+1,SEARCH("/",'CFR - XML import'!$A101,1)-SEARCH("&gt;",'CFR - XML import'!$A101,1)-2)))</f>
        <v>0</v>
      </c>
      <c r="BT107" s="140">
        <f>IF(ISERROR(FIND(BT$3,'CFR - XML import'!$A101)),0,VALUE(MID('CFR - XML import'!$A101,SEARCH("&gt;",'CFR - XML import'!$A101,1)+1,SEARCH("/",'CFR - XML import'!$A101,1)-SEARCH("&gt;",'CFR - XML import'!$A101,1)-2)))</f>
        <v>0</v>
      </c>
      <c r="BU107" s="140">
        <f>IF(ISERROR(FIND(BU$3,'CFR - XML import'!$A101)),0,VALUE(MID('CFR - XML import'!$A101,SEARCH("&gt;",'CFR - XML import'!$A101,1)+1,SEARCH("/",'CFR - XML import'!$A101,1)-SEARCH("&gt;",'CFR - XML import'!$A101,1)-2)))</f>
        <v>0</v>
      </c>
      <c r="BV107" s="140">
        <f>IF(ISERROR(FIND(BV$3,'CFR - XML import'!$A101)),0,VALUE(MID('CFR - XML import'!$A101,SEARCH("&gt;",'CFR - XML import'!$A101,1)+1,SEARCH("/",'CFR - XML import'!$A101,1)-SEARCH("&gt;",'CFR - XML import'!$A101,1)-2)))</f>
        <v>78823.759999999995</v>
      </c>
      <c r="BW107" s="140">
        <f>IF(ISERROR(FIND(BW$3,'CFR - XML import'!$A101)),0,VALUE(MID('CFR - XML import'!$A101,SEARCH("&gt;",'CFR - XML import'!$A101,1)+1,SEARCH("/",'CFR - XML import'!$A101,1)-SEARCH("&gt;",'CFR - XML import'!$A101,1)-2)))</f>
        <v>0</v>
      </c>
      <c r="BX107" s="140">
        <f>IF(ISERROR(FIND(BX$3,'CFR - XML import'!$A101)),0,VALUE(MID('CFR - XML import'!$A101,SEARCH("&gt;",'CFR - XML import'!$A101,1)+1,SEARCH("/",'CFR - XML import'!$A101,1)-SEARCH("&gt;",'CFR - XML import'!$A101,1)-2)))</f>
        <v>0</v>
      </c>
      <c r="BY107" s="140">
        <f>IF(ISERROR(FIND(BY$3,'CFR - XML import'!$A101)),0,VALUE(MID('CFR - XML import'!$A101,SEARCH("&gt;",'CFR - XML import'!$A101,1)+1,SEARCH("/",'CFR - XML import'!$A101,1)-SEARCH("&gt;",'CFR - XML import'!$A101,1)-2)))</f>
        <v>0</v>
      </c>
      <c r="BZ107" s="140">
        <f>IF(ISERROR(FIND(BZ$3,'CFR - XML import'!$A101)),0,VALUE(MID('CFR - XML import'!$A101,SEARCH("&gt;",'CFR - XML import'!$A101,1)+1,SEARCH("/",'CFR - XML import'!$A101,1)-SEARCH("&gt;",'CFR - XML import'!$A101,1)-2)))</f>
        <v>0</v>
      </c>
      <c r="CG107" s="142">
        <f>IF(ISERROR(IF(MID('CFR - XML import'!$A101,LEN($CF$4)+5,LEN('CFR - XML import'!$A101)-(2*LEN($CF$4)+5))="RMMS",1,IF(MID('CFR - XML import'!$A101,LEN("    &lt;InputSystem&gt;")+1,LEN('CFR - XML import'!$A101)-(LEN("    &lt;InputSystem&gt;")+LEN($CF$4)+1))="SIMS",2,0))),0,IF(MID('CFR - XML import'!$A101,LEN($CF$4)+5,LEN('CFR - XML import'!$A101)-(2*LEN($CF$4)+5))="RMMS",1,IF(MID('CFR - XML import'!$A101,LEN("    &lt;InputSystem&gt;")+1,LEN('CFR - XML import'!$A101)-(LEN("    &lt;InputSystem&gt;")+LEN($CF$4)+1))="SIMS",2,0)))</f>
        <v>0</v>
      </c>
      <c r="CH107" s="140">
        <f>IF(ISERROR(FIND(CH$3,'CFR - XML import'!$A101)),0,MID('CFR - XML import'!$A101,SEARCH("&gt;",'CFR - XML import'!$A101,1)+1,SEARCH("/",'CFR - XML import'!$A101,1)-SEARCH("&gt;",'CFR - XML import'!$A101,1)-2))</f>
        <v>0</v>
      </c>
      <c r="CI107" s="140">
        <f>IF(ISERROR(FIND(CI$3,'CFR - XML import'!$A101)),0,MID('CFR - XML import'!$A101,SEARCH("&gt;",'CFR - XML import'!$A101,1)+1,SEARCH("/",'CFR - XML import'!$A101,1)-SEARCH("&gt;",'CFR - XML import'!$A101,1)-2))</f>
        <v>0</v>
      </c>
      <c r="CJ107" s="140">
        <f>IF(ISERROR(FIND(CJ$3,'CFR - XML import'!$A101)),0,MID('CFR - XML import'!$A101,SEARCH("&gt;",'CFR - XML import'!$A101,1)+1,SEARCH("/",'CFR - XML import'!$A101,1)-SEARCH("&gt;",'CFR - XML import'!$A101,1)-2))</f>
        <v>0</v>
      </c>
      <c r="CK107" s="140">
        <f>IF(ISERROR(FIND(CK$3,'CFR - XML import'!$A101)),0,MID('CFR - XML import'!$A101,SEARCH("&gt;",'CFR - XML import'!$A101,1)+1,SEARCH("/",'CFR - XML import'!$A101,1)-SEARCH("&gt;",'CFR - XML import'!$A101,1)-2))</f>
        <v>0</v>
      </c>
      <c r="CL107" s="140">
        <f>IF(ISERROR(FIND(CL$3,'CFR - XML import'!$A101)),0,MID('CFR - XML import'!$A101,SEARCH("&gt;",'CFR - XML import'!$A101,1)+1,SEARCH("/",'CFR - XML import'!$A101,1)-SEARCH("&gt;",'CFR - XML import'!$A101,1)-2))</f>
        <v>0</v>
      </c>
      <c r="CM107" s="140">
        <f>IF(ISERROR(FIND(CM$3,'CFR - XML import'!$A101)),0,MID('CFR - XML import'!$A101,SEARCH("&gt;",'CFR - XML import'!$A101,1)+1,SEARCH("/",'CFR - XML import'!$A101,1)-SEARCH("&gt;",'CFR - XML import'!$A101,1)-2))</f>
        <v>0</v>
      </c>
    </row>
    <row r="108" spans="1:91" x14ac:dyDescent="0.2">
      <c r="A108" s="139" t="str">
        <f>IF(AND('CFR - XML import'!A102&lt;&gt;"",LEFT('CFR - XML import'!A102,1)&lt;&gt;"&lt;",LEFT('CFR - XML import'!A102,3)&lt;&gt;"  &lt;",LEFT('CFR - XML import'!A102,5)&lt;&gt;"    &lt;",LEFT('CFR - XML import'!A102,7)&lt;&gt;"      &lt;",LEFT('CFR - XML import'!A102,9)&lt;&gt;"        &lt;",$B$1="SIMS"),'CFR - XML import'!A102,IF(AND(LEFT('CFR - XML import'!A102,9)="&lt;Details&gt;",$B$1="RM"),'CFR - XML import'!A102,""))</f>
        <v/>
      </c>
      <c r="B108" s="140">
        <f>IF(ISERROR(FIND(B$3,'CFR - XML import'!$A102)),0,VALUE(MID('CFR - XML import'!$A102,SEARCH("&gt;",'CFR - XML import'!$A102,1)+1,SEARCH("/",'CFR - XML import'!$A102,1)-SEARCH("&gt;",'CFR - XML import'!$A102,1)-2)))</f>
        <v>0</v>
      </c>
      <c r="D108" s="140">
        <f>IF(ISERROR(FIND(D$3,'CFR - XML import'!$A102)),0,MID('CFR - XML import'!$A102,SEARCH("&gt;",'CFR - XML import'!$A102,1)+1,SEARCH("/",'CFR - XML import'!$A102,1)-SEARCH("&gt;",'CFR - XML import'!$A102,1)-2))</f>
        <v>0</v>
      </c>
      <c r="E108" s="140">
        <f>IF(ISERROR(FIND(E$3,'CFR - XML import'!$A102)),0,MID('CFR - XML import'!$A102,SEARCH("&gt;",'CFR - XML import'!$A102,1)+1,SEARCH("/",'CFR - XML import'!$A102,1)-SEARCH("&gt;",'CFR - XML import'!$A102,1)-2))</f>
        <v>0</v>
      </c>
      <c r="F108" s="141">
        <f>IF($B$1="SIMS",IF(ISERROR(FIND(F$3,'CFR - XML import'!$A102)),0,VALUE(MID('CFR - XML import'!$A102,15,10))),IF(ISERROR(FIND(F$3,'CFR - XML import'!$A102)),0,VALUE(MID('CFR - XML import'!$A102,15,10))))</f>
        <v>0</v>
      </c>
      <c r="G108" s="140">
        <f>IF(ISERROR(FIND(G$3,'CFR - XML import'!$A102)),0,VALUE(MID('CFR - XML import'!$A102,SEARCH("&gt;",'CFR - XML import'!$A102,1)+1,SEARCH("/",'CFR - XML import'!$A102,1)-SEARCH("&gt;",'CFR - XML import'!$A102,1)-2)))</f>
        <v>0</v>
      </c>
      <c r="H108" s="140">
        <f>IF(ISERROR(FIND(H$3,'CFR - XML import'!$A102)),0,VALUE(MID('CFR - XML import'!$A102,SEARCH("&gt;",'CFR - XML import'!$A102,1)+1,SEARCH("/",'CFR - XML import'!$A102,1)-SEARCH("&gt;",'CFR - XML import'!$A102,1)-2)))</f>
        <v>0</v>
      </c>
      <c r="I108" s="140">
        <f>IF(ISERROR(FIND(I$3,'CFR - XML import'!$A102)),0,VALUE(MID('CFR - XML import'!$A102,SEARCH("&gt;",'CFR - XML import'!$A102,1)+1,SEARCH("/",'CFR - XML import'!$A102,1)-SEARCH("&gt;",'CFR - XML import'!$A102,1)-2)))</f>
        <v>0</v>
      </c>
      <c r="J108" s="140">
        <f>IF(ISERROR(FIND(J$3,'CFR - XML import'!$A102)),0,VALUE(MID('CFR - XML import'!$A102,SEARCH("&gt;",'CFR - XML import'!$A102,1)+1,SEARCH("/",'CFR - XML import'!$A102,1)-SEARCH("&gt;",'CFR - XML import'!$A102,1)-2)))</f>
        <v>0</v>
      </c>
      <c r="K108" s="140">
        <f>IF(ISERROR(FIND(K$3,'CFR - XML import'!$A102)),0,VALUE(MID('CFR - XML import'!$A102,SEARCH("&gt;",'CFR - XML import'!$A102,1)+1,SEARCH("/",'CFR - XML import'!$A102,1)-SEARCH("&gt;",'CFR - XML import'!$A102,1)-2)))</f>
        <v>0</v>
      </c>
      <c r="L108" s="140">
        <f>IF(ISERROR(FIND(L$3,'CFR - XML import'!$A102)),0,VALUE(MID('CFR - XML import'!$A102,SEARCH("&gt;",'CFR - XML import'!$A102,1)+1,SEARCH("/",'CFR - XML import'!$A102,1)-SEARCH("&gt;",'CFR - XML import'!$A102,1)-2)))</f>
        <v>0</v>
      </c>
      <c r="M108" s="140">
        <f>IF(ISERROR(FIND(M$3,'CFR - XML import'!$A102)),0,VALUE(MID('CFR - XML import'!$A102,SEARCH("&gt;",'CFR - XML import'!$A102,1)+1,SEARCH("/",'CFR - XML import'!$A102,1)-SEARCH("&gt;",'CFR - XML import'!$A102,1)-2)))</f>
        <v>0</v>
      </c>
      <c r="N108" s="140">
        <f>IF(ISERROR(FIND(N$3,'CFR - XML import'!$A102)),0,VALUE(MID('CFR - XML import'!$A102,SEARCH("&gt;",'CFR - XML import'!$A102,1)+1,SEARCH("/",'CFR - XML import'!$A102,1)-SEARCH("&gt;",'CFR - XML import'!$A102,1)-2)))</f>
        <v>0</v>
      </c>
      <c r="O108" s="140">
        <f>IF(ISERROR(FIND(O$3,'CFR - XML import'!$A102)),0,VALUE(MID('CFR - XML import'!$A102,SEARCH("&gt;",'CFR - XML import'!$A102,1)+1,SEARCH("/",'CFR - XML import'!$A102,1)-SEARCH("&gt;",'CFR - XML import'!$A102,1)-2)))</f>
        <v>0</v>
      </c>
      <c r="P108" s="140">
        <f>IF(ISERROR(FIND(P$3,'CFR - XML import'!$A102)),0,VALUE(MID('CFR - XML import'!$A102,SEARCH("&gt;",'CFR - XML import'!$A102,1)+1,SEARCH("/",'CFR - XML import'!$A102,1)-SEARCH("&gt;",'CFR - XML import'!$A102,1)-2)))</f>
        <v>0</v>
      </c>
      <c r="Q108" s="140">
        <f>IF(ISERROR(FIND(Q$3,'CFR - XML import'!$A102)),0,VALUE(MID('CFR - XML import'!$A102,SEARCH("&gt;",'CFR - XML import'!$A102,1)+1,SEARCH("/",'CFR - XML import'!$A102,1)-SEARCH("&gt;",'CFR - XML import'!$A102,1)-2)))</f>
        <v>0</v>
      </c>
      <c r="R108" s="140">
        <f>IF(ISERROR(FIND(R$3,'CFR - XML import'!$A102)),0,VALUE(MID('CFR - XML import'!$A102,SEARCH("&gt;",'CFR - XML import'!$A102,1)+1,SEARCH("/",'CFR - XML import'!$A102,1)-SEARCH("&gt;",'CFR - XML import'!$A102,1)-2)))</f>
        <v>0</v>
      </c>
      <c r="S108" s="140">
        <f>IF(ISERROR(FIND(S$3,'CFR - XML import'!$A102)),0,VALUE(MID('CFR - XML import'!$A102,SEARCH("&gt;",'CFR - XML import'!$A102,1)+1,SEARCH("/",'CFR - XML import'!$A102,1)-SEARCH("&gt;",'CFR - XML import'!$A102,1)-2)))</f>
        <v>0</v>
      </c>
      <c r="T108" s="140">
        <f>IF(ISERROR(FIND(T$3,'CFR - XML import'!$A102)),0,VALUE(MID('CFR - XML import'!$A102,SEARCH("&gt;",'CFR - XML import'!$A102,1)+1,SEARCH("/",'CFR - XML import'!$A102,1)-SEARCH("&gt;",'CFR - XML import'!$A102,1)-2)))</f>
        <v>0</v>
      </c>
      <c r="U108" s="140">
        <f>IF(ISERROR(FIND(U$3,'CFR - XML import'!$A102)),0,VALUE(MID('CFR - XML import'!$A102,SEARCH("&gt;",'CFR - XML import'!$A102,1)+1,SEARCH("/",'CFR - XML import'!$A102,1)-SEARCH("&gt;",'CFR - XML import'!$A102,1)-2)))</f>
        <v>0</v>
      </c>
      <c r="V108" s="140">
        <f>IF(ISERROR(FIND(V$3,'CFR - XML import'!$A102)),0,VALUE(MID('CFR - XML import'!$A102,SEARCH("&gt;",'CFR - XML import'!$A102,1)+1,SEARCH("/",'CFR - XML import'!$A102,1)-SEARCH("&gt;",'CFR - XML import'!$A102,1)-2)))</f>
        <v>0</v>
      </c>
      <c r="W108" s="140">
        <f>IF(ISERROR(FIND(W$3,'CFR - XML import'!$A102)),0,VALUE(MID('CFR - XML import'!$A102,SEARCH("&gt;",'CFR - XML import'!$A102,1)+1,SEARCH("/",'CFR - XML import'!$A102,1)-SEARCH("&gt;",'CFR - XML import'!$A102,1)-2)))</f>
        <v>0</v>
      </c>
      <c r="X108" s="140"/>
      <c r="Y108" s="140">
        <f>IF(ISERROR(FIND(Y$3,'CFR - XML import'!$A102)),0,VALUE(MID('CFR - XML import'!$A102,SEARCH("&gt;",'CFR - XML import'!$A102,1)+1,SEARCH("/",'CFR - XML import'!$A102,1)-SEARCH("&gt;",'CFR - XML import'!$A102,1)-2)))</f>
        <v>0</v>
      </c>
      <c r="Z108" s="140">
        <f>IF(ISERROR(FIND(Z$3,'CFR - XML import'!$A102)),0,VALUE(MID('CFR - XML import'!$A102,SEARCH("&gt;",'CFR - XML import'!$A102,1)+1,SEARCH("/",'CFR - XML import'!$A102,1)-SEARCH("&gt;",'CFR - XML import'!$A102,1)-2)))</f>
        <v>0</v>
      </c>
      <c r="AA108" s="140">
        <f>IF(ISERROR(FIND(AA$3,'CFR - XML import'!$A102)),0,VALUE(MID('CFR - XML import'!$A102,SEARCH("&gt;",'CFR - XML import'!$A102,1)+1,SEARCH("/",'CFR - XML import'!$A102,1)-SEARCH("&gt;",'CFR - XML import'!$A102,1)-2)))</f>
        <v>0</v>
      </c>
      <c r="AB108" s="140">
        <f>IF(ISERROR(FIND(AB$3,'CFR - XML import'!$A102)),0,VALUE(MID('CFR - XML import'!$A102,SEARCH("&gt;",'CFR - XML import'!$A102,1)+1,SEARCH("/",'CFR - XML import'!$A102,1)-SEARCH("&gt;",'CFR - XML import'!$A102,1)-2)))</f>
        <v>0</v>
      </c>
      <c r="AC108" s="140">
        <f>IF(ISERROR(FIND(AC$3,'CFR - XML import'!$A102)),0,VALUE(MID('CFR - XML import'!$A102,SEARCH("&gt;",'CFR - XML import'!$A102,1)+1,SEARCH("/",'CFR - XML import'!$A102,1)-SEARCH("&gt;",'CFR - XML import'!$A102,1)-2)))</f>
        <v>0</v>
      </c>
      <c r="AD108" s="140">
        <f>IF(ISERROR(FIND(AD$3,'CFR - XML import'!$A102)),0,VALUE(MID('CFR - XML import'!$A102,SEARCH("&gt;",'CFR - XML import'!$A102,1)+1,SEARCH("/",'CFR - XML import'!$A102,1)-SEARCH("&gt;",'CFR - XML import'!$A102,1)-2)))</f>
        <v>0</v>
      </c>
      <c r="AE108" s="140">
        <f>IF(ISERROR(FIND(AE$3,'CFR - XML import'!$A102)),0,VALUE(MID('CFR - XML import'!$A102,SEARCH("&gt;",'CFR - XML import'!$A102,1)+1,SEARCH("/",'CFR - XML import'!$A102,1)-SEARCH("&gt;",'CFR - XML import'!$A102,1)-2)))</f>
        <v>0</v>
      </c>
      <c r="AF108" s="140">
        <f>IF(ISERROR(FIND(AF$3,'CFR - XML import'!$A102)),0,VALUE(MID('CFR - XML import'!$A102,SEARCH("&gt;",'CFR - XML import'!$A102,1)+1,SEARCH("/",'CFR - XML import'!$A102,1)-SEARCH("&gt;",'CFR - XML import'!$A102,1)-2)))</f>
        <v>0</v>
      </c>
      <c r="AG108" s="140">
        <f>IF(ISERROR(FIND(AG$3,'CFR - XML import'!$A102)),0,VALUE(MID('CFR - XML import'!$A102,SEARCH("&gt;",'CFR - XML import'!$A102,1)+1,SEARCH("/",'CFR - XML import'!$A102,1)-SEARCH("&gt;",'CFR - XML import'!$A102,1)-2)))</f>
        <v>0</v>
      </c>
      <c r="AH108" s="140">
        <f>IF(ISERROR(FIND(AH$3,'CFR - XML import'!$A102)),0,VALUE(MID('CFR - XML import'!$A102,SEARCH("&gt;",'CFR - XML import'!$A102,1)+1,SEARCH("/",'CFR - XML import'!$A102,1)-SEARCH("&gt;",'CFR - XML import'!$A102,1)-2)))</f>
        <v>0</v>
      </c>
      <c r="AI108" s="140">
        <f>IF(ISERROR(FIND(AI$3,'CFR - XML import'!$A102)),0,VALUE(MID('CFR - XML import'!$A102,SEARCH("&gt;",'CFR - XML import'!$A102,1)+1,SEARCH("/",'CFR - XML import'!$A102,1)-SEARCH("&gt;",'CFR - XML import'!$A102,1)-2)))</f>
        <v>0</v>
      </c>
      <c r="AJ108" s="140">
        <f>IF(ISERROR(FIND(AJ$3,'CFR - XML import'!$A102)),0,VALUE(MID('CFR - XML import'!$A102,SEARCH("&gt;",'CFR - XML import'!$A102,1)+1,SEARCH("/",'CFR - XML import'!$A102,1)-SEARCH("&gt;",'CFR - XML import'!$A102,1)-2)))</f>
        <v>0</v>
      </c>
      <c r="AK108" s="140">
        <f>IF(ISERROR(FIND(AK$3,'CFR - XML import'!$A102)),0,VALUE(MID('CFR - XML import'!$A102,SEARCH("&gt;",'CFR - XML import'!$A102,1)+1,SEARCH("/",'CFR - XML import'!$A102,1)-SEARCH("&gt;",'CFR - XML import'!$A102,1)-2)))</f>
        <v>0</v>
      </c>
      <c r="AL108" s="140">
        <f>IF(ISERROR(FIND(AL$3,'CFR - XML import'!$A102)),0,VALUE(MID('CFR - XML import'!$A102,SEARCH("&gt;",'CFR - XML import'!$A102,1)+1,SEARCH("/",'CFR - XML import'!$A102,1)-SEARCH("&gt;",'CFR - XML import'!$A102,1)-2)))</f>
        <v>0</v>
      </c>
      <c r="AM108" s="140">
        <f>IF(ISERROR(FIND(AM$3,'CFR - XML import'!$A102)),0,VALUE(MID('CFR - XML import'!$A102,SEARCH("&gt;",'CFR - XML import'!$A102,1)+1,SEARCH("/",'CFR - XML import'!$A102,1)-SEARCH("&gt;",'CFR - XML import'!$A102,1)-2)))</f>
        <v>0</v>
      </c>
      <c r="AN108" s="140">
        <f>IF(ISERROR(FIND(AN$3,'CFR - XML import'!$A102)),0,VALUE(MID('CFR - XML import'!$A102,SEARCH("&gt;",'CFR - XML import'!$A102,1)+1,SEARCH("/",'CFR - XML import'!$A102,1)-SEARCH("&gt;",'CFR - XML import'!$A102,1)-2)))</f>
        <v>0</v>
      </c>
      <c r="AO108" s="140">
        <f>IF(ISERROR(FIND(AO$3,'CFR - XML import'!$A102)),0,VALUE(MID('CFR - XML import'!$A102,SEARCH("&gt;",'CFR - XML import'!$A102,1)+1,SEARCH("/",'CFR - XML import'!$A102,1)-SEARCH("&gt;",'CFR - XML import'!$A102,1)-2)))</f>
        <v>0</v>
      </c>
      <c r="AP108" s="140">
        <f>IF(ISERROR(FIND(AP$3,'CFR - XML import'!$A102)),0,VALUE(MID('CFR - XML import'!$A102,SEARCH("&gt;",'CFR - XML import'!$A102,1)+1,SEARCH("/",'CFR - XML import'!$A102,1)-SEARCH("&gt;",'CFR - XML import'!$A102,1)-2)))</f>
        <v>0</v>
      </c>
      <c r="AQ108" s="140">
        <f>IF(ISERROR(FIND(AQ$3,'CFR - XML import'!$A102)),0,VALUE(MID('CFR - XML import'!$A102,SEARCH("&gt;",'CFR - XML import'!$A102,1)+1,SEARCH("/",'CFR - XML import'!$A102,1)-SEARCH("&gt;",'CFR - XML import'!$A102,1)-2)))</f>
        <v>0</v>
      </c>
      <c r="AR108" s="140">
        <f>IF(ISERROR(FIND(AR$3,'CFR - XML import'!$A102)),0,VALUE(MID('CFR - XML import'!$A102,SEARCH("&gt;",'CFR - XML import'!$A102,1)+1,SEARCH("/",'CFR - XML import'!$A102,1)-SEARCH("&gt;",'CFR - XML import'!$A102,1)-2)))</f>
        <v>0</v>
      </c>
      <c r="AS108" s="140">
        <f>IF(ISERROR(FIND(AS$3,'CFR - XML import'!$A102)),0,VALUE(MID('CFR - XML import'!$A102,SEARCH("&gt;",'CFR - XML import'!$A102,1)+1,SEARCH("/",'CFR - XML import'!$A102,1)-SEARCH("&gt;",'CFR - XML import'!$A102,1)-2)))</f>
        <v>0</v>
      </c>
      <c r="AT108" s="140">
        <f>IF(ISERROR(FIND(AT$3,'CFR - XML import'!$A102)),0,VALUE(MID('CFR - XML import'!$A102,SEARCH("&gt;",'CFR - XML import'!$A102,1)+1,SEARCH("/",'CFR - XML import'!$A102,1)-SEARCH("&gt;",'CFR - XML import'!$A102,1)-2)))</f>
        <v>0</v>
      </c>
      <c r="AU108" s="140">
        <f>IF(ISERROR(FIND(AU$3,'CFR - XML import'!$A102)),0,VALUE(MID('CFR - XML import'!$A102,SEARCH("&gt;",'CFR - XML import'!$A102,1)+1,SEARCH("/",'CFR - XML import'!$A102,1)-SEARCH("&gt;",'CFR - XML import'!$A102,1)-2)))</f>
        <v>0</v>
      </c>
      <c r="AV108" s="140">
        <f>IF(ISERROR(FIND(AV$3,'CFR - XML import'!$A102)),0,VALUE(MID('CFR - XML import'!$A102,SEARCH("&gt;",'CFR - XML import'!$A102,1)+1,SEARCH("/",'CFR - XML import'!$A102,1)-SEARCH("&gt;",'CFR - XML import'!$A102,1)-2)))</f>
        <v>0</v>
      </c>
      <c r="AW108" s="140">
        <f>IF(ISERROR(FIND(AW$3,'CFR - XML import'!$A102)),0,VALUE(MID('CFR - XML import'!$A102,SEARCH("&gt;",'CFR - XML import'!$A102,1)+1,SEARCH("/",'CFR - XML import'!$A102,1)-SEARCH("&gt;",'CFR - XML import'!$A102,1)-2)))</f>
        <v>0</v>
      </c>
      <c r="AX108" s="140">
        <f>IF(ISERROR(FIND(AX$3,'CFR - XML import'!$A102)),0,VALUE(MID('CFR - XML import'!$A102,SEARCH("&gt;",'CFR - XML import'!$A102,1)+1,SEARCH("/",'CFR - XML import'!$A102,1)-SEARCH("&gt;",'CFR - XML import'!$A102,1)-2)))</f>
        <v>0</v>
      </c>
      <c r="AY108" s="140">
        <f>IF(ISERROR(FIND(AY$3,'CFR - XML import'!$A102)),0,VALUE(MID('CFR - XML import'!$A102,SEARCH("&gt;",'CFR - XML import'!$A102,1)+1,SEARCH("/",'CFR - XML import'!$A102,1)-SEARCH("&gt;",'CFR - XML import'!$A102,1)-2)))</f>
        <v>0</v>
      </c>
      <c r="AZ108" s="140">
        <f>IF(ISERROR(FIND(AZ$3,'CFR - XML import'!$A102)),0,VALUE(MID('CFR - XML import'!$A102,SEARCH("&gt;",'CFR - XML import'!$A102,1)+1,SEARCH("/",'CFR - XML import'!$A102,1)-SEARCH("&gt;",'CFR - XML import'!$A102,1)-2)))</f>
        <v>0</v>
      </c>
      <c r="BA108" s="140">
        <f>IF(ISERROR(FIND(BA$3,'CFR - XML import'!$A102)),0,VALUE(MID('CFR - XML import'!$A102,SEARCH("&gt;",'CFR - XML import'!$A102,1)+1,SEARCH("/",'CFR - XML import'!$A102,1)-SEARCH("&gt;",'CFR - XML import'!$A102,1)-2)))</f>
        <v>0</v>
      </c>
      <c r="BB108" s="140">
        <f>IF(ISERROR(FIND(BB$3,'CFR - XML import'!$A102)),0,VALUE(MID('CFR - XML import'!$A102,SEARCH("&gt;",'CFR - XML import'!$A102,1)+1,SEARCH("/",'CFR - XML import'!$A102,1)-SEARCH("&gt;",'CFR - XML import'!$A102,1)-2)))</f>
        <v>0</v>
      </c>
      <c r="BC108" s="140">
        <f>IF(ISERROR(FIND(BC$3,'CFR - XML import'!$A102)),0,VALUE(MID('CFR - XML import'!$A102,SEARCH("&gt;",'CFR - XML import'!$A102,1)+1,SEARCH("/",'CFR - XML import'!$A102,1)-SEARCH("&gt;",'CFR - XML import'!$A102,1)-2)))</f>
        <v>0</v>
      </c>
      <c r="BD108" s="140">
        <f>IF(ISERROR(FIND(BD$3,'CFR - XML import'!$A102)),0,VALUE(MID('CFR - XML import'!$A102,SEARCH("&gt;",'CFR - XML import'!$A102,1)+1,SEARCH("/",'CFR - XML import'!$A102,1)-SEARCH("&gt;",'CFR - XML import'!$A102,1)-2)))</f>
        <v>0</v>
      </c>
      <c r="BE108" s="140">
        <f>IF(ISERROR(FIND(BE$3,'CFR - XML import'!$A102)),0,VALUE(MID('CFR - XML import'!$A102,SEARCH("&gt;",'CFR - XML import'!$A102,1)+1,SEARCH("/",'CFR - XML import'!$A102,1)-SEARCH("&gt;",'CFR - XML import'!$A102,1)-2)))</f>
        <v>0</v>
      </c>
      <c r="BF108" s="140">
        <f>IF(ISERROR(FIND(BF$3,'CFR - XML import'!$A102)),0,VALUE(MID('CFR - XML import'!$A102,SEARCH("&gt;",'CFR - XML import'!$A102,1)+1,SEARCH("/",'CFR - XML import'!$A102,1)-SEARCH("&gt;",'CFR - XML import'!$A102,1)-2)))</f>
        <v>0</v>
      </c>
      <c r="BG108" s="140">
        <f>IF(ISERROR(FIND(BG$3,'CFR - XML import'!$A102)),0,VALUE(MID('CFR - XML import'!$A102,SEARCH("&gt;",'CFR - XML import'!$A102,1)+1,SEARCH("/",'CFR - XML import'!$A102,1)-SEARCH("&gt;",'CFR - XML import'!$A102,1)-2)))</f>
        <v>0</v>
      </c>
      <c r="BH108" s="140">
        <f>IF(ISERROR(FIND(BH$3,'CFR - XML import'!$A102)),0,VALUE(MID('CFR - XML import'!$A102,SEARCH("&gt;",'CFR - XML import'!$A102,1)+1,SEARCH("/",'CFR - XML import'!$A102,1)-SEARCH("&gt;",'CFR - XML import'!$A102,1)-2)))</f>
        <v>0</v>
      </c>
      <c r="BI108" s="140">
        <f>IF(ISERROR(FIND(BI$3,'CFR - XML import'!$A102)),0,VALUE(MID('CFR - XML import'!$A102,SEARCH("&gt;",'CFR - XML import'!$A102,1)+1,SEARCH("/",'CFR - XML import'!$A102,1)-SEARCH("&gt;",'CFR - XML import'!$A102,1)-2)))</f>
        <v>0</v>
      </c>
      <c r="BJ108" s="140">
        <f>IF(ISERROR(FIND(BJ$3,'CFR - XML import'!$A102)),0,VALUE(MID('CFR - XML import'!$A102,SEARCH("&gt;",'CFR - XML import'!$A102,1)+1,SEARCH("/",'CFR - XML import'!$A102,1)-SEARCH("&gt;",'CFR - XML import'!$A102,1)-2)))</f>
        <v>0</v>
      </c>
      <c r="BK108" s="140">
        <f>IF(ISERROR(FIND(BK$3,'CFR - XML import'!$A102)),0,VALUE(MID('CFR - XML import'!$A102,SEARCH("&gt;",'CFR - XML import'!$A102,1)+1,SEARCH("/",'CFR - XML import'!$A102,1)-SEARCH("&gt;",'CFR - XML import'!$A102,1)-2)))</f>
        <v>0</v>
      </c>
      <c r="BL108" s="140">
        <f>IF(ISERROR(FIND(BL$3,'CFR - XML import'!$A102)),0,VALUE(MID('CFR - XML import'!$A102,SEARCH("&gt;",'CFR - XML import'!$A102,1)+1,SEARCH("/",'CFR - XML import'!$A102,1)-SEARCH("&gt;",'CFR - XML import'!$A102,1)-2)))</f>
        <v>0</v>
      </c>
      <c r="BM108" s="140">
        <f>IF(ISERROR(FIND(BM$3,'CFR - XML import'!$A102)),0,VALUE(MID('CFR - XML import'!$A102,SEARCH("&gt;",'CFR - XML import'!$A102,1)+1,SEARCH("/",'CFR - XML import'!$A102,1)-SEARCH("&gt;",'CFR - XML import'!$A102,1)-2)))</f>
        <v>0</v>
      </c>
      <c r="BN108" s="140">
        <f>IF(ISERROR(FIND(BN$3,'CFR - XML import'!$A102)),0,VALUE(MID('CFR - XML import'!$A102,SEARCH("&gt;",'CFR - XML import'!$A102,1)+1,SEARCH("/",'CFR - XML import'!$A102,1)-SEARCH("&gt;",'CFR - XML import'!$A102,1)-2)))</f>
        <v>0</v>
      </c>
      <c r="BO108" s="140">
        <f>IF(ISERROR(FIND(BO$3,'CFR - XML import'!$A102)),0,VALUE(MID('CFR - XML import'!$A102,SEARCH("&gt;",'CFR - XML import'!$A102,1)+1,SEARCH("/",'CFR - XML import'!$A102,1)-SEARCH("&gt;",'CFR - XML import'!$A102,1)-2)))</f>
        <v>0</v>
      </c>
      <c r="BP108" s="140">
        <f>IF(ISERROR(FIND(BP$3,'CFR - XML import'!$A102)),0,VALUE(MID('CFR - XML import'!$A102,SEARCH("&gt;",'CFR - XML import'!$A102,1)+1,SEARCH("/",'CFR - XML import'!$A102,1)-SEARCH("&gt;",'CFR - XML import'!$A102,1)-2)))</f>
        <v>0</v>
      </c>
      <c r="BQ108" s="140">
        <f>IF(ISERROR(FIND(BQ$3,'CFR - XML import'!$A102)),0,VALUE(MID('CFR - XML import'!$A102,SEARCH("&gt;",'CFR - XML import'!$A102,1)+1,SEARCH("/",'CFR - XML import'!$A102,1)-SEARCH("&gt;",'CFR - XML import'!$A102,1)-2)))</f>
        <v>0</v>
      </c>
      <c r="BR108" s="140">
        <f>IF(ISERROR(FIND(BR$3,'CFR - XML import'!$A102)),0,VALUE(MID('CFR - XML import'!$A102,SEARCH("&gt;",'CFR - XML import'!$A102,1)+1,SEARCH("/",'CFR - XML import'!$A102,1)-SEARCH("&gt;",'CFR - XML import'!$A102,1)-2)))</f>
        <v>0</v>
      </c>
      <c r="BS108" s="140">
        <f>IF(ISERROR(FIND(BS$3,'CFR - XML import'!$A102)),0,VALUE(MID('CFR - XML import'!$A102,SEARCH("&gt;",'CFR - XML import'!$A102,1)+1,SEARCH("/",'CFR - XML import'!$A102,1)-SEARCH("&gt;",'CFR - XML import'!$A102,1)-2)))</f>
        <v>0</v>
      </c>
      <c r="BT108" s="140">
        <f>IF(ISERROR(FIND(BT$3,'CFR - XML import'!$A102)),0,VALUE(MID('CFR - XML import'!$A102,SEARCH("&gt;",'CFR - XML import'!$A102,1)+1,SEARCH("/",'CFR - XML import'!$A102,1)-SEARCH("&gt;",'CFR - XML import'!$A102,1)-2)))</f>
        <v>0</v>
      </c>
      <c r="BU108" s="140">
        <f>IF(ISERROR(FIND(BU$3,'CFR - XML import'!$A102)),0,VALUE(MID('CFR - XML import'!$A102,SEARCH("&gt;",'CFR - XML import'!$A102,1)+1,SEARCH("/",'CFR - XML import'!$A102,1)-SEARCH("&gt;",'CFR - XML import'!$A102,1)-2)))</f>
        <v>0</v>
      </c>
      <c r="BV108" s="140">
        <f>IF(ISERROR(FIND(BV$3,'CFR - XML import'!$A102)),0,VALUE(MID('CFR - XML import'!$A102,SEARCH("&gt;",'CFR - XML import'!$A102,1)+1,SEARCH("/",'CFR - XML import'!$A102,1)-SEARCH("&gt;",'CFR - XML import'!$A102,1)-2)))</f>
        <v>0</v>
      </c>
      <c r="BW108" s="140">
        <f>IF(ISERROR(FIND(BW$3,'CFR - XML import'!$A102)),0,VALUE(MID('CFR - XML import'!$A102,SEARCH("&gt;",'CFR - XML import'!$A102,1)+1,SEARCH("/",'CFR - XML import'!$A102,1)-SEARCH("&gt;",'CFR - XML import'!$A102,1)-2)))</f>
        <v>0</v>
      </c>
      <c r="BX108" s="140">
        <f>IF(ISERROR(FIND(BX$3,'CFR - XML import'!$A102)),0,VALUE(MID('CFR - XML import'!$A102,SEARCH("&gt;",'CFR - XML import'!$A102,1)+1,SEARCH("/",'CFR - XML import'!$A102,1)-SEARCH("&gt;",'CFR - XML import'!$A102,1)-2)))</f>
        <v>0</v>
      </c>
      <c r="BY108" s="140">
        <f>IF(ISERROR(FIND(BY$3,'CFR - XML import'!$A102)),0,VALUE(MID('CFR - XML import'!$A102,SEARCH("&gt;",'CFR - XML import'!$A102,1)+1,SEARCH("/",'CFR - XML import'!$A102,1)-SEARCH("&gt;",'CFR - XML import'!$A102,1)-2)))</f>
        <v>0</v>
      </c>
      <c r="BZ108" s="140">
        <f>IF(ISERROR(FIND(BZ$3,'CFR - XML import'!$A102)),0,VALUE(MID('CFR - XML import'!$A102,SEARCH("&gt;",'CFR - XML import'!$A102,1)+1,SEARCH("/",'CFR - XML import'!$A102,1)-SEARCH("&gt;",'CFR - XML import'!$A102,1)-2)))</f>
        <v>0</v>
      </c>
      <c r="CG108" s="142">
        <f>IF(ISERROR(IF(MID('CFR - XML import'!$A102,LEN($CF$4)+5,LEN('CFR - XML import'!$A102)-(2*LEN($CF$4)+5))="RMMS",1,IF(MID('CFR - XML import'!$A102,LEN("    &lt;InputSystem&gt;")+1,LEN('CFR - XML import'!$A102)-(LEN("    &lt;InputSystem&gt;")+LEN($CF$4)+1))="SIMS",2,0))),0,IF(MID('CFR - XML import'!$A102,LEN($CF$4)+5,LEN('CFR - XML import'!$A102)-(2*LEN($CF$4)+5))="RMMS",1,IF(MID('CFR - XML import'!$A102,LEN("    &lt;InputSystem&gt;")+1,LEN('CFR - XML import'!$A102)-(LEN("    &lt;InputSystem&gt;")+LEN($CF$4)+1))="SIMS",2,0)))</f>
        <v>0</v>
      </c>
      <c r="CH108" s="140">
        <f>IF(ISERROR(FIND(CH$3,'CFR - XML import'!$A102)),0,MID('CFR - XML import'!$A102,SEARCH("&gt;",'CFR - XML import'!$A102,1)+1,SEARCH("/",'CFR - XML import'!$A102,1)-SEARCH("&gt;",'CFR - XML import'!$A102,1)-2))</f>
        <v>0</v>
      </c>
      <c r="CI108" s="140">
        <f>IF(ISERROR(FIND(CI$3,'CFR - XML import'!$A102)),0,MID('CFR - XML import'!$A102,SEARCH("&gt;",'CFR - XML import'!$A102,1)+1,SEARCH("/",'CFR - XML import'!$A102,1)-SEARCH("&gt;",'CFR - XML import'!$A102,1)-2))</f>
        <v>0</v>
      </c>
      <c r="CJ108" s="140">
        <f>IF(ISERROR(FIND(CJ$3,'CFR - XML import'!$A102)),0,MID('CFR - XML import'!$A102,SEARCH("&gt;",'CFR - XML import'!$A102,1)+1,SEARCH("/",'CFR - XML import'!$A102,1)-SEARCH("&gt;",'CFR - XML import'!$A102,1)-2))</f>
        <v>0</v>
      </c>
      <c r="CK108" s="140">
        <f>IF(ISERROR(FIND(CK$3,'CFR - XML import'!$A102)),0,MID('CFR - XML import'!$A102,SEARCH("&gt;",'CFR - XML import'!$A102,1)+1,SEARCH("/",'CFR - XML import'!$A102,1)-SEARCH("&gt;",'CFR - XML import'!$A102,1)-2))</f>
        <v>0</v>
      </c>
      <c r="CL108" s="140">
        <f>IF(ISERROR(FIND(CL$3,'CFR - XML import'!$A102)),0,MID('CFR - XML import'!$A102,SEARCH("&gt;",'CFR - XML import'!$A102,1)+1,SEARCH("/",'CFR - XML import'!$A102,1)-SEARCH("&gt;",'CFR - XML import'!$A102,1)-2))</f>
        <v>0</v>
      </c>
      <c r="CM108" s="140">
        <f>IF(ISERROR(FIND(CM$3,'CFR - XML import'!$A102)),0,MID('CFR - XML import'!$A102,SEARCH("&gt;",'CFR - XML import'!$A102,1)+1,SEARCH("/",'CFR - XML import'!$A102,1)-SEARCH("&gt;",'CFR - XML import'!$A102,1)-2))</f>
        <v>0</v>
      </c>
    </row>
    <row r="109" spans="1:91" x14ac:dyDescent="0.2">
      <c r="A109" s="139" t="str">
        <f>IF(AND('CFR - XML import'!A103&lt;&gt;"",LEFT('CFR - XML import'!A103,1)&lt;&gt;"&lt;",LEFT('CFR - XML import'!A103,3)&lt;&gt;"  &lt;",LEFT('CFR - XML import'!A103,5)&lt;&gt;"    &lt;",LEFT('CFR - XML import'!A103,7)&lt;&gt;"      &lt;",LEFT('CFR - XML import'!A103,9)&lt;&gt;"        &lt;",$B$1="SIMS"),'CFR - XML import'!A103,IF(AND(LEFT('CFR - XML import'!A103,9)="&lt;Details&gt;",$B$1="RM"),'CFR - XML import'!A103,""))</f>
        <v/>
      </c>
      <c r="B109" s="140">
        <f>IF(ISERROR(FIND(B$3,'CFR - XML import'!$A103)),0,VALUE(MID('CFR - XML import'!$A103,SEARCH("&gt;",'CFR - XML import'!$A103,1)+1,SEARCH("/",'CFR - XML import'!$A103,1)-SEARCH("&gt;",'CFR - XML import'!$A103,1)-2)))</f>
        <v>0</v>
      </c>
      <c r="D109" s="140">
        <f>IF(ISERROR(FIND(D$3,'CFR - XML import'!$A103)),0,MID('CFR - XML import'!$A103,SEARCH("&gt;",'CFR - XML import'!$A103,1)+1,SEARCH("/",'CFR - XML import'!$A103,1)-SEARCH("&gt;",'CFR - XML import'!$A103,1)-2))</f>
        <v>0</v>
      </c>
      <c r="E109" s="140">
        <f>IF(ISERROR(FIND(E$3,'CFR - XML import'!$A103)),0,MID('CFR - XML import'!$A103,SEARCH("&gt;",'CFR - XML import'!$A103,1)+1,SEARCH("/",'CFR - XML import'!$A103,1)-SEARCH("&gt;",'CFR - XML import'!$A103,1)-2))</f>
        <v>0</v>
      </c>
      <c r="F109" s="141">
        <f>IF($B$1="SIMS",IF(ISERROR(FIND(F$3,'CFR - XML import'!$A103)),0,VALUE(MID('CFR - XML import'!$A103,15,10))),IF(ISERROR(FIND(F$3,'CFR - XML import'!$A103)),0,VALUE(MID('CFR - XML import'!$A103,15,10))))</f>
        <v>0</v>
      </c>
      <c r="G109" s="140">
        <f>IF(ISERROR(FIND(G$3,'CFR - XML import'!$A103)),0,VALUE(MID('CFR - XML import'!$A103,SEARCH("&gt;",'CFR - XML import'!$A103,1)+1,SEARCH("/",'CFR - XML import'!$A103,1)-SEARCH("&gt;",'CFR - XML import'!$A103,1)-2)))</f>
        <v>0</v>
      </c>
      <c r="H109" s="140">
        <f>IF(ISERROR(FIND(H$3,'CFR - XML import'!$A103)),0,VALUE(MID('CFR - XML import'!$A103,SEARCH("&gt;",'CFR - XML import'!$A103,1)+1,SEARCH("/",'CFR - XML import'!$A103,1)-SEARCH("&gt;",'CFR - XML import'!$A103,1)-2)))</f>
        <v>0</v>
      </c>
      <c r="I109" s="140">
        <f>IF(ISERROR(FIND(I$3,'CFR - XML import'!$A103)),0,VALUE(MID('CFR - XML import'!$A103,SEARCH("&gt;",'CFR - XML import'!$A103,1)+1,SEARCH("/",'CFR - XML import'!$A103,1)-SEARCH("&gt;",'CFR - XML import'!$A103,1)-2)))</f>
        <v>0</v>
      </c>
      <c r="J109" s="140">
        <f>IF(ISERROR(FIND(J$3,'CFR - XML import'!$A103)),0,VALUE(MID('CFR - XML import'!$A103,SEARCH("&gt;",'CFR - XML import'!$A103,1)+1,SEARCH("/",'CFR - XML import'!$A103,1)-SEARCH("&gt;",'CFR - XML import'!$A103,1)-2)))</f>
        <v>0</v>
      </c>
      <c r="K109" s="140">
        <f>IF(ISERROR(FIND(K$3,'CFR - XML import'!$A103)),0,VALUE(MID('CFR - XML import'!$A103,SEARCH("&gt;",'CFR - XML import'!$A103,1)+1,SEARCH("/",'CFR - XML import'!$A103,1)-SEARCH("&gt;",'CFR - XML import'!$A103,1)-2)))</f>
        <v>0</v>
      </c>
      <c r="L109" s="140">
        <f>IF(ISERROR(FIND(L$3,'CFR - XML import'!$A103)),0,VALUE(MID('CFR - XML import'!$A103,SEARCH("&gt;",'CFR - XML import'!$A103,1)+1,SEARCH("/",'CFR - XML import'!$A103,1)-SEARCH("&gt;",'CFR - XML import'!$A103,1)-2)))</f>
        <v>0</v>
      </c>
      <c r="M109" s="140">
        <f>IF(ISERROR(FIND(M$3,'CFR - XML import'!$A103)),0,VALUE(MID('CFR - XML import'!$A103,SEARCH("&gt;",'CFR - XML import'!$A103,1)+1,SEARCH("/",'CFR - XML import'!$A103,1)-SEARCH("&gt;",'CFR - XML import'!$A103,1)-2)))</f>
        <v>0</v>
      </c>
      <c r="N109" s="140">
        <f>IF(ISERROR(FIND(N$3,'CFR - XML import'!$A103)),0,VALUE(MID('CFR - XML import'!$A103,SEARCH("&gt;",'CFR - XML import'!$A103,1)+1,SEARCH("/",'CFR - XML import'!$A103,1)-SEARCH("&gt;",'CFR - XML import'!$A103,1)-2)))</f>
        <v>0</v>
      </c>
      <c r="O109" s="140">
        <f>IF(ISERROR(FIND(O$3,'CFR - XML import'!$A103)),0,VALUE(MID('CFR - XML import'!$A103,SEARCH("&gt;",'CFR - XML import'!$A103,1)+1,SEARCH("/",'CFR - XML import'!$A103,1)-SEARCH("&gt;",'CFR - XML import'!$A103,1)-2)))</f>
        <v>0</v>
      </c>
      <c r="P109" s="140">
        <f>IF(ISERROR(FIND(P$3,'CFR - XML import'!$A103)),0,VALUE(MID('CFR - XML import'!$A103,SEARCH("&gt;",'CFR - XML import'!$A103,1)+1,SEARCH("/",'CFR - XML import'!$A103,1)-SEARCH("&gt;",'CFR - XML import'!$A103,1)-2)))</f>
        <v>0</v>
      </c>
      <c r="Q109" s="140">
        <f>IF(ISERROR(FIND(Q$3,'CFR - XML import'!$A103)),0,VALUE(MID('CFR - XML import'!$A103,SEARCH("&gt;",'CFR - XML import'!$A103,1)+1,SEARCH("/",'CFR - XML import'!$A103,1)-SEARCH("&gt;",'CFR - XML import'!$A103,1)-2)))</f>
        <v>0</v>
      </c>
      <c r="R109" s="140">
        <f>IF(ISERROR(FIND(R$3,'CFR - XML import'!$A103)),0,VALUE(MID('CFR - XML import'!$A103,SEARCH("&gt;",'CFR - XML import'!$A103,1)+1,SEARCH("/",'CFR - XML import'!$A103,1)-SEARCH("&gt;",'CFR - XML import'!$A103,1)-2)))</f>
        <v>0</v>
      </c>
      <c r="S109" s="140">
        <f>IF(ISERROR(FIND(S$3,'CFR - XML import'!$A103)),0,VALUE(MID('CFR - XML import'!$A103,SEARCH("&gt;",'CFR - XML import'!$A103,1)+1,SEARCH("/",'CFR - XML import'!$A103,1)-SEARCH("&gt;",'CFR - XML import'!$A103,1)-2)))</f>
        <v>0</v>
      </c>
      <c r="T109" s="140">
        <f>IF(ISERROR(FIND(T$3,'CFR - XML import'!$A103)),0,VALUE(MID('CFR - XML import'!$A103,SEARCH("&gt;",'CFR - XML import'!$A103,1)+1,SEARCH("/",'CFR - XML import'!$A103,1)-SEARCH("&gt;",'CFR - XML import'!$A103,1)-2)))</f>
        <v>0</v>
      </c>
      <c r="U109" s="140">
        <f>IF(ISERROR(FIND(U$3,'CFR - XML import'!$A103)),0,VALUE(MID('CFR - XML import'!$A103,SEARCH("&gt;",'CFR - XML import'!$A103,1)+1,SEARCH("/",'CFR - XML import'!$A103,1)-SEARCH("&gt;",'CFR - XML import'!$A103,1)-2)))</f>
        <v>0</v>
      </c>
      <c r="V109" s="140">
        <f>IF(ISERROR(FIND(V$3,'CFR - XML import'!$A103)),0,VALUE(MID('CFR - XML import'!$A103,SEARCH("&gt;",'CFR - XML import'!$A103,1)+1,SEARCH("/",'CFR - XML import'!$A103,1)-SEARCH("&gt;",'CFR - XML import'!$A103,1)-2)))</f>
        <v>0</v>
      </c>
      <c r="W109" s="140">
        <f>IF(ISERROR(FIND(W$3,'CFR - XML import'!$A103)),0,VALUE(MID('CFR - XML import'!$A103,SEARCH("&gt;",'CFR - XML import'!$A103,1)+1,SEARCH("/",'CFR - XML import'!$A103,1)-SEARCH("&gt;",'CFR - XML import'!$A103,1)-2)))</f>
        <v>0</v>
      </c>
      <c r="X109" s="140"/>
      <c r="Y109" s="140">
        <f>IF(ISERROR(FIND(Y$3,'CFR - XML import'!$A103)),0,VALUE(MID('CFR - XML import'!$A103,SEARCH("&gt;",'CFR - XML import'!$A103,1)+1,SEARCH("/",'CFR - XML import'!$A103,1)-SEARCH("&gt;",'CFR - XML import'!$A103,1)-2)))</f>
        <v>0</v>
      </c>
      <c r="Z109" s="140">
        <f>IF(ISERROR(FIND(Z$3,'CFR - XML import'!$A103)),0,VALUE(MID('CFR - XML import'!$A103,SEARCH("&gt;",'CFR - XML import'!$A103,1)+1,SEARCH("/",'CFR - XML import'!$A103,1)-SEARCH("&gt;",'CFR - XML import'!$A103,1)-2)))</f>
        <v>0</v>
      </c>
      <c r="AA109" s="140">
        <f>IF(ISERROR(FIND(AA$3,'CFR - XML import'!$A103)),0,VALUE(MID('CFR - XML import'!$A103,SEARCH("&gt;",'CFR - XML import'!$A103,1)+1,SEARCH("/",'CFR - XML import'!$A103,1)-SEARCH("&gt;",'CFR - XML import'!$A103,1)-2)))</f>
        <v>0</v>
      </c>
      <c r="AB109" s="140">
        <f>IF(ISERROR(FIND(AB$3,'CFR - XML import'!$A103)),0,VALUE(MID('CFR - XML import'!$A103,SEARCH("&gt;",'CFR - XML import'!$A103,1)+1,SEARCH("/",'CFR - XML import'!$A103,1)-SEARCH("&gt;",'CFR - XML import'!$A103,1)-2)))</f>
        <v>0</v>
      </c>
      <c r="AC109" s="140">
        <f>IF(ISERROR(FIND(AC$3,'CFR - XML import'!$A103)),0,VALUE(MID('CFR - XML import'!$A103,SEARCH("&gt;",'CFR - XML import'!$A103,1)+1,SEARCH("/",'CFR - XML import'!$A103,1)-SEARCH("&gt;",'CFR - XML import'!$A103,1)-2)))</f>
        <v>0</v>
      </c>
      <c r="AD109" s="140">
        <f>IF(ISERROR(FIND(AD$3,'CFR - XML import'!$A103)),0,VALUE(MID('CFR - XML import'!$A103,SEARCH("&gt;",'CFR - XML import'!$A103,1)+1,SEARCH("/",'CFR - XML import'!$A103,1)-SEARCH("&gt;",'CFR - XML import'!$A103,1)-2)))</f>
        <v>0</v>
      </c>
      <c r="AE109" s="140">
        <f>IF(ISERROR(FIND(AE$3,'CFR - XML import'!$A103)),0,VALUE(MID('CFR - XML import'!$A103,SEARCH("&gt;",'CFR - XML import'!$A103,1)+1,SEARCH("/",'CFR - XML import'!$A103,1)-SEARCH("&gt;",'CFR - XML import'!$A103,1)-2)))</f>
        <v>0</v>
      </c>
      <c r="AF109" s="140">
        <f>IF(ISERROR(FIND(AF$3,'CFR - XML import'!$A103)),0,VALUE(MID('CFR - XML import'!$A103,SEARCH("&gt;",'CFR - XML import'!$A103,1)+1,SEARCH("/",'CFR - XML import'!$A103,1)-SEARCH("&gt;",'CFR - XML import'!$A103,1)-2)))</f>
        <v>0</v>
      </c>
      <c r="AG109" s="140">
        <f>IF(ISERROR(FIND(AG$3,'CFR - XML import'!$A103)),0,VALUE(MID('CFR - XML import'!$A103,SEARCH("&gt;",'CFR - XML import'!$A103,1)+1,SEARCH("/",'CFR - XML import'!$A103,1)-SEARCH("&gt;",'CFR - XML import'!$A103,1)-2)))</f>
        <v>0</v>
      </c>
      <c r="AH109" s="140">
        <f>IF(ISERROR(FIND(AH$3,'CFR - XML import'!$A103)),0,VALUE(MID('CFR - XML import'!$A103,SEARCH("&gt;",'CFR - XML import'!$A103,1)+1,SEARCH("/",'CFR - XML import'!$A103,1)-SEARCH("&gt;",'CFR - XML import'!$A103,1)-2)))</f>
        <v>0</v>
      </c>
      <c r="AI109" s="140">
        <f>IF(ISERROR(FIND(AI$3,'CFR - XML import'!$A103)),0,VALUE(MID('CFR - XML import'!$A103,SEARCH("&gt;",'CFR - XML import'!$A103,1)+1,SEARCH("/",'CFR - XML import'!$A103,1)-SEARCH("&gt;",'CFR - XML import'!$A103,1)-2)))</f>
        <v>0</v>
      </c>
      <c r="AJ109" s="140">
        <f>IF(ISERROR(FIND(AJ$3,'CFR - XML import'!$A103)),0,VALUE(MID('CFR - XML import'!$A103,SEARCH("&gt;",'CFR - XML import'!$A103,1)+1,SEARCH("/",'CFR - XML import'!$A103,1)-SEARCH("&gt;",'CFR - XML import'!$A103,1)-2)))</f>
        <v>0</v>
      </c>
      <c r="AK109" s="140">
        <f>IF(ISERROR(FIND(AK$3,'CFR - XML import'!$A103)),0,VALUE(MID('CFR - XML import'!$A103,SEARCH("&gt;",'CFR - XML import'!$A103,1)+1,SEARCH("/",'CFR - XML import'!$A103,1)-SEARCH("&gt;",'CFR - XML import'!$A103,1)-2)))</f>
        <v>0</v>
      </c>
      <c r="AL109" s="140">
        <f>IF(ISERROR(FIND(AL$3,'CFR - XML import'!$A103)),0,VALUE(MID('CFR - XML import'!$A103,SEARCH("&gt;",'CFR - XML import'!$A103,1)+1,SEARCH("/",'CFR - XML import'!$A103,1)-SEARCH("&gt;",'CFR - XML import'!$A103,1)-2)))</f>
        <v>0</v>
      </c>
      <c r="AM109" s="140">
        <f>IF(ISERROR(FIND(AM$3,'CFR - XML import'!$A103)),0,VALUE(MID('CFR - XML import'!$A103,SEARCH("&gt;",'CFR - XML import'!$A103,1)+1,SEARCH("/",'CFR - XML import'!$A103,1)-SEARCH("&gt;",'CFR - XML import'!$A103,1)-2)))</f>
        <v>0</v>
      </c>
      <c r="AN109" s="140">
        <f>IF(ISERROR(FIND(AN$3,'CFR - XML import'!$A103)),0,VALUE(MID('CFR - XML import'!$A103,SEARCH("&gt;",'CFR - XML import'!$A103,1)+1,SEARCH("/",'CFR - XML import'!$A103,1)-SEARCH("&gt;",'CFR - XML import'!$A103,1)-2)))</f>
        <v>0</v>
      </c>
      <c r="AO109" s="140">
        <f>IF(ISERROR(FIND(AO$3,'CFR - XML import'!$A103)),0,VALUE(MID('CFR - XML import'!$A103,SEARCH("&gt;",'CFR - XML import'!$A103,1)+1,SEARCH("/",'CFR - XML import'!$A103,1)-SEARCH("&gt;",'CFR - XML import'!$A103,1)-2)))</f>
        <v>0</v>
      </c>
      <c r="AP109" s="140">
        <f>IF(ISERROR(FIND(AP$3,'CFR - XML import'!$A103)),0,VALUE(MID('CFR - XML import'!$A103,SEARCH("&gt;",'CFR - XML import'!$A103,1)+1,SEARCH("/",'CFR - XML import'!$A103,1)-SEARCH("&gt;",'CFR - XML import'!$A103,1)-2)))</f>
        <v>0</v>
      </c>
      <c r="AQ109" s="140">
        <f>IF(ISERROR(FIND(AQ$3,'CFR - XML import'!$A103)),0,VALUE(MID('CFR - XML import'!$A103,SEARCH("&gt;",'CFR - XML import'!$A103,1)+1,SEARCH("/",'CFR - XML import'!$A103,1)-SEARCH("&gt;",'CFR - XML import'!$A103,1)-2)))</f>
        <v>0</v>
      </c>
      <c r="AR109" s="140">
        <f>IF(ISERROR(FIND(AR$3,'CFR - XML import'!$A103)),0,VALUE(MID('CFR - XML import'!$A103,SEARCH("&gt;",'CFR - XML import'!$A103,1)+1,SEARCH("/",'CFR - XML import'!$A103,1)-SEARCH("&gt;",'CFR - XML import'!$A103,1)-2)))</f>
        <v>0</v>
      </c>
      <c r="AS109" s="140">
        <f>IF(ISERROR(FIND(AS$3,'CFR - XML import'!$A103)),0,VALUE(MID('CFR - XML import'!$A103,SEARCH("&gt;",'CFR - XML import'!$A103,1)+1,SEARCH("/",'CFR - XML import'!$A103,1)-SEARCH("&gt;",'CFR - XML import'!$A103,1)-2)))</f>
        <v>0</v>
      </c>
      <c r="AT109" s="140">
        <f>IF(ISERROR(FIND(AT$3,'CFR - XML import'!$A103)),0,VALUE(MID('CFR - XML import'!$A103,SEARCH("&gt;",'CFR - XML import'!$A103,1)+1,SEARCH("/",'CFR - XML import'!$A103,1)-SEARCH("&gt;",'CFR - XML import'!$A103,1)-2)))</f>
        <v>0</v>
      </c>
      <c r="AU109" s="140">
        <f>IF(ISERROR(FIND(AU$3,'CFR - XML import'!$A103)),0,VALUE(MID('CFR - XML import'!$A103,SEARCH("&gt;",'CFR - XML import'!$A103,1)+1,SEARCH("/",'CFR - XML import'!$A103,1)-SEARCH("&gt;",'CFR - XML import'!$A103,1)-2)))</f>
        <v>0</v>
      </c>
      <c r="AV109" s="140">
        <f>IF(ISERROR(FIND(AV$3,'CFR - XML import'!$A103)),0,VALUE(MID('CFR - XML import'!$A103,SEARCH("&gt;",'CFR - XML import'!$A103,1)+1,SEARCH("/",'CFR - XML import'!$A103,1)-SEARCH("&gt;",'CFR - XML import'!$A103,1)-2)))</f>
        <v>0</v>
      </c>
      <c r="AW109" s="140">
        <f>IF(ISERROR(FIND(AW$3,'CFR - XML import'!$A103)),0,VALUE(MID('CFR - XML import'!$A103,SEARCH("&gt;",'CFR - XML import'!$A103,1)+1,SEARCH("/",'CFR - XML import'!$A103,1)-SEARCH("&gt;",'CFR - XML import'!$A103,1)-2)))</f>
        <v>0</v>
      </c>
      <c r="AX109" s="140">
        <f>IF(ISERROR(FIND(AX$3,'CFR - XML import'!$A103)),0,VALUE(MID('CFR - XML import'!$A103,SEARCH("&gt;",'CFR - XML import'!$A103,1)+1,SEARCH("/",'CFR - XML import'!$A103,1)-SEARCH("&gt;",'CFR - XML import'!$A103,1)-2)))</f>
        <v>0</v>
      </c>
      <c r="AY109" s="140">
        <f>IF(ISERROR(FIND(AY$3,'CFR - XML import'!$A103)),0,VALUE(MID('CFR - XML import'!$A103,SEARCH("&gt;",'CFR - XML import'!$A103,1)+1,SEARCH("/",'CFR - XML import'!$A103,1)-SEARCH("&gt;",'CFR - XML import'!$A103,1)-2)))</f>
        <v>0</v>
      </c>
      <c r="AZ109" s="140">
        <f>IF(ISERROR(FIND(AZ$3,'CFR - XML import'!$A103)),0,VALUE(MID('CFR - XML import'!$A103,SEARCH("&gt;",'CFR - XML import'!$A103,1)+1,SEARCH("/",'CFR - XML import'!$A103,1)-SEARCH("&gt;",'CFR - XML import'!$A103,1)-2)))</f>
        <v>0</v>
      </c>
      <c r="BA109" s="140">
        <f>IF(ISERROR(FIND(BA$3,'CFR - XML import'!$A103)),0,VALUE(MID('CFR - XML import'!$A103,SEARCH("&gt;",'CFR - XML import'!$A103,1)+1,SEARCH("/",'CFR - XML import'!$A103,1)-SEARCH("&gt;",'CFR - XML import'!$A103,1)-2)))</f>
        <v>0</v>
      </c>
      <c r="BB109" s="140">
        <f>IF(ISERROR(FIND(BB$3,'CFR - XML import'!$A103)),0,VALUE(MID('CFR - XML import'!$A103,SEARCH("&gt;",'CFR - XML import'!$A103,1)+1,SEARCH("/",'CFR - XML import'!$A103,1)-SEARCH("&gt;",'CFR - XML import'!$A103,1)-2)))</f>
        <v>0</v>
      </c>
      <c r="BC109" s="140">
        <f>IF(ISERROR(FIND(BC$3,'CFR - XML import'!$A103)),0,VALUE(MID('CFR - XML import'!$A103,SEARCH("&gt;",'CFR - XML import'!$A103,1)+1,SEARCH("/",'CFR - XML import'!$A103,1)-SEARCH("&gt;",'CFR - XML import'!$A103,1)-2)))</f>
        <v>0</v>
      </c>
      <c r="BD109" s="140">
        <f>IF(ISERROR(FIND(BD$3,'CFR - XML import'!$A103)),0,VALUE(MID('CFR - XML import'!$A103,SEARCH("&gt;",'CFR - XML import'!$A103,1)+1,SEARCH("/",'CFR - XML import'!$A103,1)-SEARCH("&gt;",'CFR - XML import'!$A103,1)-2)))</f>
        <v>0</v>
      </c>
      <c r="BE109" s="140">
        <f>IF(ISERROR(FIND(BE$3,'CFR - XML import'!$A103)),0,VALUE(MID('CFR - XML import'!$A103,SEARCH("&gt;",'CFR - XML import'!$A103,1)+1,SEARCH("/",'CFR - XML import'!$A103,1)-SEARCH("&gt;",'CFR - XML import'!$A103,1)-2)))</f>
        <v>0</v>
      </c>
      <c r="BF109" s="140">
        <f>IF(ISERROR(FIND(BF$3,'CFR - XML import'!$A103)),0,VALUE(MID('CFR - XML import'!$A103,SEARCH("&gt;",'CFR - XML import'!$A103,1)+1,SEARCH("/",'CFR - XML import'!$A103,1)-SEARCH("&gt;",'CFR - XML import'!$A103,1)-2)))</f>
        <v>0</v>
      </c>
      <c r="BG109" s="140">
        <f>IF(ISERROR(FIND(BG$3,'CFR - XML import'!$A103)),0,VALUE(MID('CFR - XML import'!$A103,SEARCH("&gt;",'CFR - XML import'!$A103,1)+1,SEARCH("/",'CFR - XML import'!$A103,1)-SEARCH("&gt;",'CFR - XML import'!$A103,1)-2)))</f>
        <v>0</v>
      </c>
      <c r="BH109" s="140">
        <f>IF(ISERROR(FIND(BH$3,'CFR - XML import'!$A103)),0,VALUE(MID('CFR - XML import'!$A103,SEARCH("&gt;",'CFR - XML import'!$A103,1)+1,SEARCH("/",'CFR - XML import'!$A103,1)-SEARCH("&gt;",'CFR - XML import'!$A103,1)-2)))</f>
        <v>0</v>
      </c>
      <c r="BI109" s="140">
        <f>IF(ISERROR(FIND(BI$3,'CFR - XML import'!$A103)),0,VALUE(MID('CFR - XML import'!$A103,SEARCH("&gt;",'CFR - XML import'!$A103,1)+1,SEARCH("/",'CFR - XML import'!$A103,1)-SEARCH("&gt;",'CFR - XML import'!$A103,1)-2)))</f>
        <v>0</v>
      </c>
      <c r="BJ109" s="140">
        <f>IF(ISERROR(FIND(BJ$3,'CFR - XML import'!$A103)),0,VALUE(MID('CFR - XML import'!$A103,SEARCH("&gt;",'CFR - XML import'!$A103,1)+1,SEARCH("/",'CFR - XML import'!$A103,1)-SEARCH("&gt;",'CFR - XML import'!$A103,1)-2)))</f>
        <v>0</v>
      </c>
      <c r="BK109" s="140">
        <f>IF(ISERROR(FIND(BK$3,'CFR - XML import'!$A103)),0,VALUE(MID('CFR - XML import'!$A103,SEARCH("&gt;",'CFR - XML import'!$A103,1)+1,SEARCH("/",'CFR - XML import'!$A103,1)-SEARCH("&gt;",'CFR - XML import'!$A103,1)-2)))</f>
        <v>0</v>
      </c>
      <c r="BL109" s="140">
        <f>IF(ISERROR(FIND(BL$3,'CFR - XML import'!$A103)),0,VALUE(MID('CFR - XML import'!$A103,SEARCH("&gt;",'CFR - XML import'!$A103,1)+1,SEARCH("/",'CFR - XML import'!$A103,1)-SEARCH("&gt;",'CFR - XML import'!$A103,1)-2)))</f>
        <v>0</v>
      </c>
      <c r="BM109" s="140">
        <f>IF(ISERROR(FIND(BM$3,'CFR - XML import'!$A103)),0,VALUE(MID('CFR - XML import'!$A103,SEARCH("&gt;",'CFR - XML import'!$A103,1)+1,SEARCH("/",'CFR - XML import'!$A103,1)-SEARCH("&gt;",'CFR - XML import'!$A103,1)-2)))</f>
        <v>0</v>
      </c>
      <c r="BN109" s="140">
        <f>IF(ISERROR(FIND(BN$3,'CFR - XML import'!$A103)),0,VALUE(MID('CFR - XML import'!$A103,SEARCH("&gt;",'CFR - XML import'!$A103,1)+1,SEARCH("/",'CFR - XML import'!$A103,1)-SEARCH("&gt;",'CFR - XML import'!$A103,1)-2)))</f>
        <v>0</v>
      </c>
      <c r="BO109" s="140">
        <f>IF(ISERROR(FIND(BO$3,'CFR - XML import'!$A103)),0,VALUE(MID('CFR - XML import'!$A103,SEARCH("&gt;",'CFR - XML import'!$A103,1)+1,SEARCH("/",'CFR - XML import'!$A103,1)-SEARCH("&gt;",'CFR - XML import'!$A103,1)-2)))</f>
        <v>0</v>
      </c>
      <c r="BP109" s="140">
        <f>IF(ISERROR(FIND(BP$3,'CFR - XML import'!$A103)),0,VALUE(MID('CFR - XML import'!$A103,SEARCH("&gt;",'CFR - XML import'!$A103,1)+1,SEARCH("/",'CFR - XML import'!$A103,1)-SEARCH("&gt;",'CFR - XML import'!$A103,1)-2)))</f>
        <v>0</v>
      </c>
      <c r="BQ109" s="140">
        <f>IF(ISERROR(FIND(BQ$3,'CFR - XML import'!$A103)),0,VALUE(MID('CFR - XML import'!$A103,SEARCH("&gt;",'CFR - XML import'!$A103,1)+1,SEARCH("/",'CFR - XML import'!$A103,1)-SEARCH("&gt;",'CFR - XML import'!$A103,1)-2)))</f>
        <v>0</v>
      </c>
      <c r="BR109" s="140">
        <f>IF(ISERROR(FIND(BR$3,'CFR - XML import'!$A103)),0,VALUE(MID('CFR - XML import'!$A103,SEARCH("&gt;",'CFR - XML import'!$A103,1)+1,SEARCH("/",'CFR - XML import'!$A103,1)-SEARCH("&gt;",'CFR - XML import'!$A103,1)-2)))</f>
        <v>0</v>
      </c>
      <c r="BS109" s="140">
        <f>IF(ISERROR(FIND(BS$3,'CFR - XML import'!$A103)),0,VALUE(MID('CFR - XML import'!$A103,SEARCH("&gt;",'CFR - XML import'!$A103,1)+1,SEARCH("/",'CFR - XML import'!$A103,1)-SEARCH("&gt;",'CFR - XML import'!$A103,1)-2)))</f>
        <v>0</v>
      </c>
      <c r="BT109" s="140">
        <f>IF(ISERROR(FIND(BT$3,'CFR - XML import'!$A103)),0,VALUE(MID('CFR - XML import'!$A103,SEARCH("&gt;",'CFR - XML import'!$A103,1)+1,SEARCH("/",'CFR - XML import'!$A103,1)-SEARCH("&gt;",'CFR - XML import'!$A103,1)-2)))</f>
        <v>0</v>
      </c>
      <c r="BU109" s="140">
        <f>IF(ISERROR(FIND(BU$3,'CFR - XML import'!$A103)),0,VALUE(MID('CFR - XML import'!$A103,SEARCH("&gt;",'CFR - XML import'!$A103,1)+1,SEARCH("/",'CFR - XML import'!$A103,1)-SEARCH("&gt;",'CFR - XML import'!$A103,1)-2)))</f>
        <v>0</v>
      </c>
      <c r="BV109" s="140">
        <f>IF(ISERROR(FIND(BV$3,'CFR - XML import'!$A103)),0,VALUE(MID('CFR - XML import'!$A103,SEARCH("&gt;",'CFR - XML import'!$A103,1)+1,SEARCH("/",'CFR - XML import'!$A103,1)-SEARCH("&gt;",'CFR - XML import'!$A103,1)-2)))</f>
        <v>0</v>
      </c>
      <c r="BW109" s="140">
        <f>IF(ISERROR(FIND(BW$3,'CFR - XML import'!$A103)),0,VALUE(MID('CFR - XML import'!$A103,SEARCH("&gt;",'CFR - XML import'!$A103,1)+1,SEARCH("/",'CFR - XML import'!$A103,1)-SEARCH("&gt;",'CFR - XML import'!$A103,1)-2)))</f>
        <v>0</v>
      </c>
      <c r="BX109" s="140">
        <f>IF(ISERROR(FIND(BX$3,'CFR - XML import'!$A103)),0,VALUE(MID('CFR - XML import'!$A103,SEARCH("&gt;",'CFR - XML import'!$A103,1)+1,SEARCH("/",'CFR - XML import'!$A103,1)-SEARCH("&gt;",'CFR - XML import'!$A103,1)-2)))</f>
        <v>0</v>
      </c>
      <c r="BY109" s="140">
        <f>IF(ISERROR(FIND(BY$3,'CFR - XML import'!$A103)),0,VALUE(MID('CFR - XML import'!$A103,SEARCH("&gt;",'CFR - XML import'!$A103,1)+1,SEARCH("/",'CFR - XML import'!$A103,1)-SEARCH("&gt;",'CFR - XML import'!$A103,1)-2)))</f>
        <v>4180.24</v>
      </c>
      <c r="BZ109" s="140">
        <f>IF(ISERROR(FIND(BZ$3,'CFR - XML import'!$A103)),0,VALUE(MID('CFR - XML import'!$A103,SEARCH("&gt;",'CFR - XML import'!$A103,1)+1,SEARCH("/",'CFR - XML import'!$A103,1)-SEARCH("&gt;",'CFR - XML import'!$A103,1)-2)))</f>
        <v>0</v>
      </c>
      <c r="CG109" s="142">
        <f>IF(ISERROR(IF(MID('CFR - XML import'!$A103,LEN($CF$4)+5,LEN('CFR - XML import'!$A103)-(2*LEN($CF$4)+5))="RMMS",1,IF(MID('CFR - XML import'!$A103,LEN("    &lt;InputSystem&gt;")+1,LEN('CFR - XML import'!$A103)-(LEN("    &lt;InputSystem&gt;")+LEN($CF$4)+1))="SIMS",2,0))),0,IF(MID('CFR - XML import'!$A103,LEN($CF$4)+5,LEN('CFR - XML import'!$A103)-(2*LEN($CF$4)+5))="RMMS",1,IF(MID('CFR - XML import'!$A103,LEN("    &lt;InputSystem&gt;")+1,LEN('CFR - XML import'!$A103)-(LEN("    &lt;InputSystem&gt;")+LEN($CF$4)+1))="SIMS",2,0)))</f>
        <v>0</v>
      </c>
      <c r="CH109" s="140">
        <f>IF(ISERROR(FIND(CH$3,'CFR - XML import'!$A103)),0,MID('CFR - XML import'!$A103,SEARCH("&gt;",'CFR - XML import'!$A103,1)+1,SEARCH("/",'CFR - XML import'!$A103,1)-SEARCH("&gt;",'CFR - XML import'!$A103,1)-2))</f>
        <v>0</v>
      </c>
      <c r="CI109" s="140">
        <f>IF(ISERROR(FIND(CI$3,'CFR - XML import'!$A103)),0,MID('CFR - XML import'!$A103,SEARCH("&gt;",'CFR - XML import'!$A103,1)+1,SEARCH("/",'CFR - XML import'!$A103,1)-SEARCH("&gt;",'CFR - XML import'!$A103,1)-2))</f>
        <v>0</v>
      </c>
      <c r="CJ109" s="140">
        <f>IF(ISERROR(FIND(CJ$3,'CFR - XML import'!$A103)),0,MID('CFR - XML import'!$A103,SEARCH("&gt;",'CFR - XML import'!$A103,1)+1,SEARCH("/",'CFR - XML import'!$A103,1)-SEARCH("&gt;",'CFR - XML import'!$A103,1)-2))</f>
        <v>0</v>
      </c>
      <c r="CK109" s="140">
        <f>IF(ISERROR(FIND(CK$3,'CFR - XML import'!$A103)),0,MID('CFR - XML import'!$A103,SEARCH("&gt;",'CFR - XML import'!$A103,1)+1,SEARCH("/",'CFR - XML import'!$A103,1)-SEARCH("&gt;",'CFR - XML import'!$A103,1)-2))</f>
        <v>0</v>
      </c>
      <c r="CL109" s="140">
        <f>IF(ISERROR(FIND(CL$3,'CFR - XML import'!$A103)),0,MID('CFR - XML import'!$A103,SEARCH("&gt;",'CFR - XML import'!$A103,1)+1,SEARCH("/",'CFR - XML import'!$A103,1)-SEARCH("&gt;",'CFR - XML import'!$A103,1)-2))</f>
        <v>0</v>
      </c>
      <c r="CM109" s="140">
        <f>IF(ISERROR(FIND(CM$3,'CFR - XML import'!$A103)),0,MID('CFR - XML import'!$A103,SEARCH("&gt;",'CFR - XML import'!$A103,1)+1,SEARCH("/",'CFR - XML import'!$A103,1)-SEARCH("&gt;",'CFR - XML import'!$A103,1)-2))</f>
        <v>0</v>
      </c>
    </row>
    <row r="110" spans="1:91" x14ac:dyDescent="0.2">
      <c r="A110" s="139" t="str">
        <f>IF(AND('CFR - XML import'!A104&lt;&gt;"",LEFT('CFR - XML import'!A104,1)&lt;&gt;"&lt;",LEFT('CFR - XML import'!A104,3)&lt;&gt;"  &lt;",LEFT('CFR - XML import'!A104,5)&lt;&gt;"    &lt;",LEFT('CFR - XML import'!A104,7)&lt;&gt;"      &lt;",LEFT('CFR - XML import'!A104,9)&lt;&gt;"        &lt;",$B$1="SIMS"),'CFR - XML import'!A104,IF(AND(LEFT('CFR - XML import'!A104,9)="&lt;Details&gt;",$B$1="RM"),'CFR - XML import'!A104,""))</f>
        <v/>
      </c>
      <c r="B110" s="140">
        <f>IF(ISERROR(FIND(B$3,'CFR - XML import'!$A104)),0,VALUE(MID('CFR - XML import'!$A104,SEARCH("&gt;",'CFR - XML import'!$A104,1)+1,SEARCH("/",'CFR - XML import'!$A104,1)-SEARCH("&gt;",'CFR - XML import'!$A104,1)-2)))</f>
        <v>0</v>
      </c>
      <c r="D110" s="140">
        <f>IF(ISERROR(FIND(D$3,'CFR - XML import'!$A104)),0,MID('CFR - XML import'!$A104,SEARCH("&gt;",'CFR - XML import'!$A104,1)+1,SEARCH("/",'CFR - XML import'!$A104,1)-SEARCH("&gt;",'CFR - XML import'!$A104,1)-2))</f>
        <v>0</v>
      </c>
      <c r="E110" s="140">
        <f>IF(ISERROR(FIND(E$3,'CFR - XML import'!$A104)),0,MID('CFR - XML import'!$A104,SEARCH("&gt;",'CFR - XML import'!$A104,1)+1,SEARCH("/",'CFR - XML import'!$A104,1)-SEARCH("&gt;",'CFR - XML import'!$A104,1)-2))</f>
        <v>0</v>
      </c>
      <c r="F110" s="141">
        <f>IF($B$1="SIMS",IF(ISERROR(FIND(F$3,'CFR - XML import'!$A104)),0,VALUE(MID('CFR - XML import'!$A104,15,10))),IF(ISERROR(FIND(F$3,'CFR - XML import'!$A104)),0,VALUE(MID('CFR - XML import'!$A104,15,10))))</f>
        <v>0</v>
      </c>
      <c r="G110" s="140">
        <f>IF(ISERROR(FIND(G$3,'CFR - XML import'!$A104)),0,VALUE(MID('CFR - XML import'!$A104,SEARCH("&gt;",'CFR - XML import'!$A104,1)+1,SEARCH("/",'CFR - XML import'!$A104,1)-SEARCH("&gt;",'CFR - XML import'!$A104,1)-2)))</f>
        <v>0</v>
      </c>
      <c r="H110" s="140">
        <f>IF(ISERROR(FIND(H$3,'CFR - XML import'!$A104)),0,VALUE(MID('CFR - XML import'!$A104,SEARCH("&gt;",'CFR - XML import'!$A104,1)+1,SEARCH("/",'CFR - XML import'!$A104,1)-SEARCH("&gt;",'CFR - XML import'!$A104,1)-2)))</f>
        <v>0</v>
      </c>
      <c r="I110" s="140">
        <f>IF(ISERROR(FIND(I$3,'CFR - XML import'!$A104)),0,VALUE(MID('CFR - XML import'!$A104,SEARCH("&gt;",'CFR - XML import'!$A104,1)+1,SEARCH("/",'CFR - XML import'!$A104,1)-SEARCH("&gt;",'CFR - XML import'!$A104,1)-2)))</f>
        <v>0</v>
      </c>
      <c r="J110" s="140">
        <f>IF(ISERROR(FIND(J$3,'CFR - XML import'!$A104)),0,VALUE(MID('CFR - XML import'!$A104,SEARCH("&gt;",'CFR - XML import'!$A104,1)+1,SEARCH("/",'CFR - XML import'!$A104,1)-SEARCH("&gt;",'CFR - XML import'!$A104,1)-2)))</f>
        <v>0</v>
      </c>
      <c r="K110" s="140">
        <f>IF(ISERROR(FIND(K$3,'CFR - XML import'!$A104)),0,VALUE(MID('CFR - XML import'!$A104,SEARCH("&gt;",'CFR - XML import'!$A104,1)+1,SEARCH("/",'CFR - XML import'!$A104,1)-SEARCH("&gt;",'CFR - XML import'!$A104,1)-2)))</f>
        <v>0</v>
      </c>
      <c r="L110" s="140">
        <f>IF(ISERROR(FIND(L$3,'CFR - XML import'!$A104)),0,VALUE(MID('CFR - XML import'!$A104,SEARCH("&gt;",'CFR - XML import'!$A104,1)+1,SEARCH("/",'CFR - XML import'!$A104,1)-SEARCH("&gt;",'CFR - XML import'!$A104,1)-2)))</f>
        <v>0</v>
      </c>
      <c r="M110" s="140">
        <f>IF(ISERROR(FIND(M$3,'CFR - XML import'!$A104)),0,VALUE(MID('CFR - XML import'!$A104,SEARCH("&gt;",'CFR - XML import'!$A104,1)+1,SEARCH("/",'CFR - XML import'!$A104,1)-SEARCH("&gt;",'CFR - XML import'!$A104,1)-2)))</f>
        <v>0</v>
      </c>
      <c r="N110" s="140">
        <f>IF(ISERROR(FIND(N$3,'CFR - XML import'!$A104)),0,VALUE(MID('CFR - XML import'!$A104,SEARCH("&gt;",'CFR - XML import'!$A104,1)+1,SEARCH("/",'CFR - XML import'!$A104,1)-SEARCH("&gt;",'CFR - XML import'!$A104,1)-2)))</f>
        <v>0</v>
      </c>
      <c r="O110" s="140">
        <f>IF(ISERROR(FIND(O$3,'CFR - XML import'!$A104)),0,VALUE(MID('CFR - XML import'!$A104,SEARCH("&gt;",'CFR - XML import'!$A104,1)+1,SEARCH("/",'CFR - XML import'!$A104,1)-SEARCH("&gt;",'CFR - XML import'!$A104,1)-2)))</f>
        <v>0</v>
      </c>
      <c r="P110" s="140">
        <f>IF(ISERROR(FIND(P$3,'CFR - XML import'!$A104)),0,VALUE(MID('CFR - XML import'!$A104,SEARCH("&gt;",'CFR - XML import'!$A104,1)+1,SEARCH("/",'CFR - XML import'!$A104,1)-SEARCH("&gt;",'CFR - XML import'!$A104,1)-2)))</f>
        <v>0</v>
      </c>
      <c r="Q110" s="140">
        <f>IF(ISERROR(FIND(Q$3,'CFR - XML import'!$A104)),0,VALUE(MID('CFR - XML import'!$A104,SEARCH("&gt;",'CFR - XML import'!$A104,1)+1,SEARCH("/",'CFR - XML import'!$A104,1)-SEARCH("&gt;",'CFR - XML import'!$A104,1)-2)))</f>
        <v>0</v>
      </c>
      <c r="R110" s="140">
        <f>IF(ISERROR(FIND(R$3,'CFR - XML import'!$A104)),0,VALUE(MID('CFR - XML import'!$A104,SEARCH("&gt;",'CFR - XML import'!$A104,1)+1,SEARCH("/",'CFR - XML import'!$A104,1)-SEARCH("&gt;",'CFR - XML import'!$A104,1)-2)))</f>
        <v>0</v>
      </c>
      <c r="S110" s="140">
        <f>IF(ISERROR(FIND(S$3,'CFR - XML import'!$A104)),0,VALUE(MID('CFR - XML import'!$A104,SEARCH("&gt;",'CFR - XML import'!$A104,1)+1,SEARCH("/",'CFR - XML import'!$A104,1)-SEARCH("&gt;",'CFR - XML import'!$A104,1)-2)))</f>
        <v>0</v>
      </c>
      <c r="T110" s="140">
        <f>IF(ISERROR(FIND(T$3,'CFR - XML import'!$A104)),0,VALUE(MID('CFR - XML import'!$A104,SEARCH("&gt;",'CFR - XML import'!$A104,1)+1,SEARCH("/",'CFR - XML import'!$A104,1)-SEARCH("&gt;",'CFR - XML import'!$A104,1)-2)))</f>
        <v>0</v>
      </c>
      <c r="U110" s="140">
        <f>IF(ISERROR(FIND(U$3,'CFR - XML import'!$A104)),0,VALUE(MID('CFR - XML import'!$A104,SEARCH("&gt;",'CFR - XML import'!$A104,1)+1,SEARCH("/",'CFR - XML import'!$A104,1)-SEARCH("&gt;",'CFR - XML import'!$A104,1)-2)))</f>
        <v>0</v>
      </c>
      <c r="V110" s="140">
        <f>IF(ISERROR(FIND(V$3,'CFR - XML import'!$A104)),0,VALUE(MID('CFR - XML import'!$A104,SEARCH("&gt;",'CFR - XML import'!$A104,1)+1,SEARCH("/",'CFR - XML import'!$A104,1)-SEARCH("&gt;",'CFR - XML import'!$A104,1)-2)))</f>
        <v>0</v>
      </c>
      <c r="W110" s="140">
        <f>IF(ISERROR(FIND(W$3,'CFR - XML import'!$A104)),0,VALUE(MID('CFR - XML import'!$A104,SEARCH("&gt;",'CFR - XML import'!$A104,1)+1,SEARCH("/",'CFR - XML import'!$A104,1)-SEARCH("&gt;",'CFR - XML import'!$A104,1)-2)))</f>
        <v>0</v>
      </c>
      <c r="X110" s="140"/>
      <c r="Y110" s="140">
        <f>IF(ISERROR(FIND(Y$3,'CFR - XML import'!$A104)),0,VALUE(MID('CFR - XML import'!$A104,SEARCH("&gt;",'CFR - XML import'!$A104,1)+1,SEARCH("/",'CFR - XML import'!$A104,1)-SEARCH("&gt;",'CFR - XML import'!$A104,1)-2)))</f>
        <v>0</v>
      </c>
      <c r="Z110" s="140">
        <f>IF(ISERROR(FIND(Z$3,'CFR - XML import'!$A104)),0,VALUE(MID('CFR - XML import'!$A104,SEARCH("&gt;",'CFR - XML import'!$A104,1)+1,SEARCH("/",'CFR - XML import'!$A104,1)-SEARCH("&gt;",'CFR - XML import'!$A104,1)-2)))</f>
        <v>0</v>
      </c>
      <c r="AA110" s="140">
        <f>IF(ISERROR(FIND(AA$3,'CFR - XML import'!$A104)),0,VALUE(MID('CFR - XML import'!$A104,SEARCH("&gt;",'CFR - XML import'!$A104,1)+1,SEARCH("/",'CFR - XML import'!$A104,1)-SEARCH("&gt;",'CFR - XML import'!$A104,1)-2)))</f>
        <v>0</v>
      </c>
      <c r="AB110" s="140">
        <f>IF(ISERROR(FIND(AB$3,'CFR - XML import'!$A104)),0,VALUE(MID('CFR - XML import'!$A104,SEARCH("&gt;",'CFR - XML import'!$A104,1)+1,SEARCH("/",'CFR - XML import'!$A104,1)-SEARCH("&gt;",'CFR - XML import'!$A104,1)-2)))</f>
        <v>0</v>
      </c>
      <c r="AC110" s="140">
        <f>IF(ISERROR(FIND(AC$3,'CFR - XML import'!$A104)),0,VALUE(MID('CFR - XML import'!$A104,SEARCH("&gt;",'CFR - XML import'!$A104,1)+1,SEARCH("/",'CFR - XML import'!$A104,1)-SEARCH("&gt;",'CFR - XML import'!$A104,1)-2)))</f>
        <v>0</v>
      </c>
      <c r="AD110" s="140">
        <f>IF(ISERROR(FIND(AD$3,'CFR - XML import'!$A104)),0,VALUE(MID('CFR - XML import'!$A104,SEARCH("&gt;",'CFR - XML import'!$A104,1)+1,SEARCH("/",'CFR - XML import'!$A104,1)-SEARCH("&gt;",'CFR - XML import'!$A104,1)-2)))</f>
        <v>0</v>
      </c>
      <c r="AE110" s="140">
        <f>IF(ISERROR(FIND(AE$3,'CFR - XML import'!$A104)),0,VALUE(MID('CFR - XML import'!$A104,SEARCH("&gt;",'CFR - XML import'!$A104,1)+1,SEARCH("/",'CFR - XML import'!$A104,1)-SEARCH("&gt;",'CFR - XML import'!$A104,1)-2)))</f>
        <v>0</v>
      </c>
      <c r="AF110" s="140">
        <f>IF(ISERROR(FIND(AF$3,'CFR - XML import'!$A104)),0,VALUE(MID('CFR - XML import'!$A104,SEARCH("&gt;",'CFR - XML import'!$A104,1)+1,SEARCH("/",'CFR - XML import'!$A104,1)-SEARCH("&gt;",'CFR - XML import'!$A104,1)-2)))</f>
        <v>0</v>
      </c>
      <c r="AG110" s="140">
        <f>IF(ISERROR(FIND(AG$3,'CFR - XML import'!$A104)),0,VALUE(MID('CFR - XML import'!$A104,SEARCH("&gt;",'CFR - XML import'!$A104,1)+1,SEARCH("/",'CFR - XML import'!$A104,1)-SEARCH("&gt;",'CFR - XML import'!$A104,1)-2)))</f>
        <v>0</v>
      </c>
      <c r="AH110" s="140">
        <f>IF(ISERROR(FIND(AH$3,'CFR - XML import'!$A104)),0,VALUE(MID('CFR - XML import'!$A104,SEARCH("&gt;",'CFR - XML import'!$A104,1)+1,SEARCH("/",'CFR - XML import'!$A104,1)-SEARCH("&gt;",'CFR - XML import'!$A104,1)-2)))</f>
        <v>0</v>
      </c>
      <c r="AI110" s="140">
        <f>IF(ISERROR(FIND(AI$3,'CFR - XML import'!$A104)),0,VALUE(MID('CFR - XML import'!$A104,SEARCH("&gt;",'CFR - XML import'!$A104,1)+1,SEARCH("/",'CFR - XML import'!$A104,1)-SEARCH("&gt;",'CFR - XML import'!$A104,1)-2)))</f>
        <v>0</v>
      </c>
      <c r="AJ110" s="140">
        <f>IF(ISERROR(FIND(AJ$3,'CFR - XML import'!$A104)),0,VALUE(MID('CFR - XML import'!$A104,SEARCH("&gt;",'CFR - XML import'!$A104,1)+1,SEARCH("/",'CFR - XML import'!$A104,1)-SEARCH("&gt;",'CFR - XML import'!$A104,1)-2)))</f>
        <v>0</v>
      </c>
      <c r="AK110" s="140">
        <f>IF(ISERROR(FIND(AK$3,'CFR - XML import'!$A104)),0,VALUE(MID('CFR - XML import'!$A104,SEARCH("&gt;",'CFR - XML import'!$A104,1)+1,SEARCH("/",'CFR - XML import'!$A104,1)-SEARCH("&gt;",'CFR - XML import'!$A104,1)-2)))</f>
        <v>0</v>
      </c>
      <c r="AL110" s="140">
        <f>IF(ISERROR(FIND(AL$3,'CFR - XML import'!$A104)),0,VALUE(MID('CFR - XML import'!$A104,SEARCH("&gt;",'CFR - XML import'!$A104,1)+1,SEARCH("/",'CFR - XML import'!$A104,1)-SEARCH("&gt;",'CFR - XML import'!$A104,1)-2)))</f>
        <v>0</v>
      </c>
      <c r="AM110" s="140">
        <f>IF(ISERROR(FIND(AM$3,'CFR - XML import'!$A104)),0,VALUE(MID('CFR - XML import'!$A104,SEARCH("&gt;",'CFR - XML import'!$A104,1)+1,SEARCH("/",'CFR - XML import'!$A104,1)-SEARCH("&gt;",'CFR - XML import'!$A104,1)-2)))</f>
        <v>0</v>
      </c>
      <c r="AN110" s="140">
        <f>IF(ISERROR(FIND(AN$3,'CFR - XML import'!$A104)),0,VALUE(MID('CFR - XML import'!$A104,SEARCH("&gt;",'CFR - XML import'!$A104,1)+1,SEARCH("/",'CFR - XML import'!$A104,1)-SEARCH("&gt;",'CFR - XML import'!$A104,1)-2)))</f>
        <v>0</v>
      </c>
      <c r="AO110" s="140">
        <f>IF(ISERROR(FIND(AO$3,'CFR - XML import'!$A104)),0,VALUE(MID('CFR - XML import'!$A104,SEARCH("&gt;",'CFR - XML import'!$A104,1)+1,SEARCH("/",'CFR - XML import'!$A104,1)-SEARCH("&gt;",'CFR - XML import'!$A104,1)-2)))</f>
        <v>0</v>
      </c>
      <c r="AP110" s="140">
        <f>IF(ISERROR(FIND(AP$3,'CFR - XML import'!$A104)),0,VALUE(MID('CFR - XML import'!$A104,SEARCH("&gt;",'CFR - XML import'!$A104,1)+1,SEARCH("/",'CFR - XML import'!$A104,1)-SEARCH("&gt;",'CFR - XML import'!$A104,1)-2)))</f>
        <v>0</v>
      </c>
      <c r="AQ110" s="140">
        <f>IF(ISERROR(FIND(AQ$3,'CFR - XML import'!$A104)),0,VALUE(MID('CFR - XML import'!$A104,SEARCH("&gt;",'CFR - XML import'!$A104,1)+1,SEARCH("/",'CFR - XML import'!$A104,1)-SEARCH("&gt;",'CFR - XML import'!$A104,1)-2)))</f>
        <v>0</v>
      </c>
      <c r="AR110" s="140">
        <f>IF(ISERROR(FIND(AR$3,'CFR - XML import'!$A104)),0,VALUE(MID('CFR - XML import'!$A104,SEARCH("&gt;",'CFR - XML import'!$A104,1)+1,SEARCH("/",'CFR - XML import'!$A104,1)-SEARCH("&gt;",'CFR - XML import'!$A104,1)-2)))</f>
        <v>0</v>
      </c>
      <c r="AS110" s="140">
        <f>IF(ISERROR(FIND(AS$3,'CFR - XML import'!$A104)),0,VALUE(MID('CFR - XML import'!$A104,SEARCH("&gt;",'CFR - XML import'!$A104,1)+1,SEARCH("/",'CFR - XML import'!$A104,1)-SEARCH("&gt;",'CFR - XML import'!$A104,1)-2)))</f>
        <v>0</v>
      </c>
      <c r="AT110" s="140">
        <f>IF(ISERROR(FIND(AT$3,'CFR - XML import'!$A104)),0,VALUE(MID('CFR - XML import'!$A104,SEARCH("&gt;",'CFR - XML import'!$A104,1)+1,SEARCH("/",'CFR - XML import'!$A104,1)-SEARCH("&gt;",'CFR - XML import'!$A104,1)-2)))</f>
        <v>0</v>
      </c>
      <c r="AU110" s="140">
        <f>IF(ISERROR(FIND(AU$3,'CFR - XML import'!$A104)),0,VALUE(MID('CFR - XML import'!$A104,SEARCH("&gt;",'CFR - XML import'!$A104,1)+1,SEARCH("/",'CFR - XML import'!$A104,1)-SEARCH("&gt;",'CFR - XML import'!$A104,1)-2)))</f>
        <v>0</v>
      </c>
      <c r="AV110" s="140">
        <f>IF(ISERROR(FIND(AV$3,'CFR - XML import'!$A104)),0,VALUE(MID('CFR - XML import'!$A104,SEARCH("&gt;",'CFR - XML import'!$A104,1)+1,SEARCH("/",'CFR - XML import'!$A104,1)-SEARCH("&gt;",'CFR - XML import'!$A104,1)-2)))</f>
        <v>0</v>
      </c>
      <c r="AW110" s="140">
        <f>IF(ISERROR(FIND(AW$3,'CFR - XML import'!$A104)),0,VALUE(MID('CFR - XML import'!$A104,SEARCH("&gt;",'CFR - XML import'!$A104,1)+1,SEARCH("/",'CFR - XML import'!$A104,1)-SEARCH("&gt;",'CFR - XML import'!$A104,1)-2)))</f>
        <v>0</v>
      </c>
      <c r="AX110" s="140">
        <f>IF(ISERROR(FIND(AX$3,'CFR - XML import'!$A104)),0,VALUE(MID('CFR - XML import'!$A104,SEARCH("&gt;",'CFR - XML import'!$A104,1)+1,SEARCH("/",'CFR - XML import'!$A104,1)-SEARCH("&gt;",'CFR - XML import'!$A104,1)-2)))</f>
        <v>0</v>
      </c>
      <c r="AY110" s="140">
        <f>IF(ISERROR(FIND(AY$3,'CFR - XML import'!$A104)),0,VALUE(MID('CFR - XML import'!$A104,SEARCH("&gt;",'CFR - XML import'!$A104,1)+1,SEARCH("/",'CFR - XML import'!$A104,1)-SEARCH("&gt;",'CFR - XML import'!$A104,1)-2)))</f>
        <v>0</v>
      </c>
      <c r="AZ110" s="140">
        <f>IF(ISERROR(FIND(AZ$3,'CFR - XML import'!$A104)),0,VALUE(MID('CFR - XML import'!$A104,SEARCH("&gt;",'CFR - XML import'!$A104,1)+1,SEARCH("/",'CFR - XML import'!$A104,1)-SEARCH("&gt;",'CFR - XML import'!$A104,1)-2)))</f>
        <v>0</v>
      </c>
      <c r="BA110" s="140">
        <f>IF(ISERROR(FIND(BA$3,'CFR - XML import'!$A104)),0,VALUE(MID('CFR - XML import'!$A104,SEARCH("&gt;",'CFR - XML import'!$A104,1)+1,SEARCH("/",'CFR - XML import'!$A104,1)-SEARCH("&gt;",'CFR - XML import'!$A104,1)-2)))</f>
        <v>0</v>
      </c>
      <c r="BB110" s="140">
        <f>IF(ISERROR(FIND(BB$3,'CFR - XML import'!$A104)),0,VALUE(MID('CFR - XML import'!$A104,SEARCH("&gt;",'CFR - XML import'!$A104,1)+1,SEARCH("/",'CFR - XML import'!$A104,1)-SEARCH("&gt;",'CFR - XML import'!$A104,1)-2)))</f>
        <v>0</v>
      </c>
      <c r="BC110" s="140">
        <f>IF(ISERROR(FIND(BC$3,'CFR - XML import'!$A104)),0,VALUE(MID('CFR - XML import'!$A104,SEARCH("&gt;",'CFR - XML import'!$A104,1)+1,SEARCH("/",'CFR - XML import'!$A104,1)-SEARCH("&gt;",'CFR - XML import'!$A104,1)-2)))</f>
        <v>0</v>
      </c>
      <c r="BD110" s="140">
        <f>IF(ISERROR(FIND(BD$3,'CFR - XML import'!$A104)),0,VALUE(MID('CFR - XML import'!$A104,SEARCH("&gt;",'CFR - XML import'!$A104,1)+1,SEARCH("/",'CFR - XML import'!$A104,1)-SEARCH("&gt;",'CFR - XML import'!$A104,1)-2)))</f>
        <v>0</v>
      </c>
      <c r="BE110" s="140">
        <f>IF(ISERROR(FIND(BE$3,'CFR - XML import'!$A104)),0,VALUE(MID('CFR - XML import'!$A104,SEARCH("&gt;",'CFR - XML import'!$A104,1)+1,SEARCH("/",'CFR - XML import'!$A104,1)-SEARCH("&gt;",'CFR - XML import'!$A104,1)-2)))</f>
        <v>0</v>
      </c>
      <c r="BF110" s="140">
        <f>IF(ISERROR(FIND(BF$3,'CFR - XML import'!$A104)),0,VALUE(MID('CFR - XML import'!$A104,SEARCH("&gt;",'CFR - XML import'!$A104,1)+1,SEARCH("/",'CFR - XML import'!$A104,1)-SEARCH("&gt;",'CFR - XML import'!$A104,1)-2)))</f>
        <v>0</v>
      </c>
      <c r="BG110" s="140">
        <f>IF(ISERROR(FIND(BG$3,'CFR - XML import'!$A104)),0,VALUE(MID('CFR - XML import'!$A104,SEARCH("&gt;",'CFR - XML import'!$A104,1)+1,SEARCH("/",'CFR - XML import'!$A104,1)-SEARCH("&gt;",'CFR - XML import'!$A104,1)-2)))</f>
        <v>0</v>
      </c>
      <c r="BH110" s="140">
        <f>IF(ISERROR(FIND(BH$3,'CFR - XML import'!$A104)),0,VALUE(MID('CFR - XML import'!$A104,SEARCH("&gt;",'CFR - XML import'!$A104,1)+1,SEARCH("/",'CFR - XML import'!$A104,1)-SEARCH("&gt;",'CFR - XML import'!$A104,1)-2)))</f>
        <v>0</v>
      </c>
      <c r="BI110" s="140">
        <f>IF(ISERROR(FIND(BI$3,'CFR - XML import'!$A104)),0,VALUE(MID('CFR - XML import'!$A104,SEARCH("&gt;",'CFR - XML import'!$A104,1)+1,SEARCH("/",'CFR - XML import'!$A104,1)-SEARCH("&gt;",'CFR - XML import'!$A104,1)-2)))</f>
        <v>0</v>
      </c>
      <c r="BJ110" s="140">
        <f>IF(ISERROR(FIND(BJ$3,'CFR - XML import'!$A104)),0,VALUE(MID('CFR - XML import'!$A104,SEARCH("&gt;",'CFR - XML import'!$A104,1)+1,SEARCH("/",'CFR - XML import'!$A104,1)-SEARCH("&gt;",'CFR - XML import'!$A104,1)-2)))</f>
        <v>0</v>
      </c>
      <c r="BK110" s="140">
        <f>IF(ISERROR(FIND(BK$3,'CFR - XML import'!$A104)),0,VALUE(MID('CFR - XML import'!$A104,SEARCH("&gt;",'CFR - XML import'!$A104,1)+1,SEARCH("/",'CFR - XML import'!$A104,1)-SEARCH("&gt;",'CFR - XML import'!$A104,1)-2)))</f>
        <v>0</v>
      </c>
      <c r="BL110" s="140">
        <f>IF(ISERROR(FIND(BL$3,'CFR - XML import'!$A104)),0,VALUE(MID('CFR - XML import'!$A104,SEARCH("&gt;",'CFR - XML import'!$A104,1)+1,SEARCH("/",'CFR - XML import'!$A104,1)-SEARCH("&gt;",'CFR - XML import'!$A104,1)-2)))</f>
        <v>0</v>
      </c>
      <c r="BM110" s="140">
        <f>IF(ISERROR(FIND(BM$3,'CFR - XML import'!$A104)),0,VALUE(MID('CFR - XML import'!$A104,SEARCH("&gt;",'CFR - XML import'!$A104,1)+1,SEARCH("/",'CFR - XML import'!$A104,1)-SEARCH("&gt;",'CFR - XML import'!$A104,1)-2)))</f>
        <v>0</v>
      </c>
      <c r="BN110" s="140">
        <f>IF(ISERROR(FIND(BN$3,'CFR - XML import'!$A104)),0,VALUE(MID('CFR - XML import'!$A104,SEARCH("&gt;",'CFR - XML import'!$A104,1)+1,SEARCH("/",'CFR - XML import'!$A104,1)-SEARCH("&gt;",'CFR - XML import'!$A104,1)-2)))</f>
        <v>0</v>
      </c>
      <c r="BO110" s="140">
        <f>IF(ISERROR(FIND(BO$3,'CFR - XML import'!$A104)),0,VALUE(MID('CFR - XML import'!$A104,SEARCH("&gt;",'CFR - XML import'!$A104,1)+1,SEARCH("/",'CFR - XML import'!$A104,1)-SEARCH("&gt;",'CFR - XML import'!$A104,1)-2)))</f>
        <v>0</v>
      </c>
      <c r="BP110" s="140">
        <f>IF(ISERROR(FIND(BP$3,'CFR - XML import'!$A104)),0,VALUE(MID('CFR - XML import'!$A104,SEARCH("&gt;",'CFR - XML import'!$A104,1)+1,SEARCH("/",'CFR - XML import'!$A104,1)-SEARCH("&gt;",'CFR - XML import'!$A104,1)-2)))</f>
        <v>0</v>
      </c>
      <c r="BQ110" s="140">
        <f>IF(ISERROR(FIND(BQ$3,'CFR - XML import'!$A104)),0,VALUE(MID('CFR - XML import'!$A104,SEARCH("&gt;",'CFR - XML import'!$A104,1)+1,SEARCH("/",'CFR - XML import'!$A104,1)-SEARCH("&gt;",'CFR - XML import'!$A104,1)-2)))</f>
        <v>0</v>
      </c>
      <c r="BR110" s="140">
        <f>IF(ISERROR(FIND(BR$3,'CFR - XML import'!$A104)),0,VALUE(MID('CFR - XML import'!$A104,SEARCH("&gt;",'CFR - XML import'!$A104,1)+1,SEARCH("/",'CFR - XML import'!$A104,1)-SEARCH("&gt;",'CFR - XML import'!$A104,1)-2)))</f>
        <v>0</v>
      </c>
      <c r="BS110" s="140">
        <f>IF(ISERROR(FIND(BS$3,'CFR - XML import'!$A104)),0,VALUE(MID('CFR - XML import'!$A104,SEARCH("&gt;",'CFR - XML import'!$A104,1)+1,SEARCH("/",'CFR - XML import'!$A104,1)-SEARCH("&gt;",'CFR - XML import'!$A104,1)-2)))</f>
        <v>0</v>
      </c>
      <c r="BT110" s="140">
        <f>IF(ISERROR(FIND(BT$3,'CFR - XML import'!$A104)),0,VALUE(MID('CFR - XML import'!$A104,SEARCH("&gt;",'CFR - XML import'!$A104,1)+1,SEARCH("/",'CFR - XML import'!$A104,1)-SEARCH("&gt;",'CFR - XML import'!$A104,1)-2)))</f>
        <v>0</v>
      </c>
      <c r="BU110" s="140">
        <f>IF(ISERROR(FIND(BU$3,'CFR - XML import'!$A104)),0,VALUE(MID('CFR - XML import'!$A104,SEARCH("&gt;",'CFR - XML import'!$A104,1)+1,SEARCH("/",'CFR - XML import'!$A104,1)-SEARCH("&gt;",'CFR - XML import'!$A104,1)-2)))</f>
        <v>0</v>
      </c>
      <c r="BV110" s="140">
        <f>IF(ISERROR(FIND(BV$3,'CFR - XML import'!$A104)),0,VALUE(MID('CFR - XML import'!$A104,SEARCH("&gt;",'CFR - XML import'!$A104,1)+1,SEARCH("/",'CFR - XML import'!$A104,1)-SEARCH("&gt;",'CFR - XML import'!$A104,1)-2)))</f>
        <v>0</v>
      </c>
      <c r="BW110" s="140">
        <f>IF(ISERROR(FIND(BW$3,'CFR - XML import'!$A104)),0,VALUE(MID('CFR - XML import'!$A104,SEARCH("&gt;",'CFR - XML import'!$A104,1)+1,SEARCH("/",'CFR - XML import'!$A104,1)-SEARCH("&gt;",'CFR - XML import'!$A104,1)-2)))</f>
        <v>0</v>
      </c>
      <c r="BX110" s="140">
        <f>IF(ISERROR(FIND(BX$3,'CFR - XML import'!$A104)),0,VALUE(MID('CFR - XML import'!$A104,SEARCH("&gt;",'CFR - XML import'!$A104,1)+1,SEARCH("/",'CFR - XML import'!$A104,1)-SEARCH("&gt;",'CFR - XML import'!$A104,1)-2)))</f>
        <v>0</v>
      </c>
      <c r="BY110" s="140">
        <f>IF(ISERROR(FIND(BY$3,'CFR - XML import'!$A104)),0,VALUE(MID('CFR - XML import'!$A104,SEARCH("&gt;",'CFR - XML import'!$A104,1)+1,SEARCH("/",'CFR - XML import'!$A104,1)-SEARCH("&gt;",'CFR - XML import'!$A104,1)-2)))</f>
        <v>0</v>
      </c>
      <c r="BZ110" s="140">
        <f>IF(ISERROR(FIND(BZ$3,'CFR - XML import'!$A104)),0,VALUE(MID('CFR - XML import'!$A104,SEARCH("&gt;",'CFR - XML import'!$A104,1)+1,SEARCH("/",'CFR - XML import'!$A104,1)-SEARCH("&gt;",'CFR - XML import'!$A104,1)-2)))</f>
        <v>0</v>
      </c>
      <c r="CG110" s="142">
        <f>IF(ISERROR(IF(MID('CFR - XML import'!$A104,LEN($CF$4)+5,LEN('CFR - XML import'!$A104)-(2*LEN($CF$4)+5))="RMMS",1,IF(MID('CFR - XML import'!$A104,LEN("    &lt;InputSystem&gt;")+1,LEN('CFR - XML import'!$A104)-(LEN("    &lt;InputSystem&gt;")+LEN($CF$4)+1))="SIMS",2,0))),0,IF(MID('CFR - XML import'!$A104,LEN($CF$4)+5,LEN('CFR - XML import'!$A104)-(2*LEN($CF$4)+5))="RMMS",1,IF(MID('CFR - XML import'!$A104,LEN("    &lt;InputSystem&gt;")+1,LEN('CFR - XML import'!$A104)-(LEN("    &lt;InputSystem&gt;")+LEN($CF$4)+1))="SIMS",2,0)))</f>
        <v>0</v>
      </c>
      <c r="CH110" s="140">
        <f>IF(ISERROR(FIND(CH$3,'CFR - XML import'!$A104)),0,MID('CFR - XML import'!$A104,SEARCH("&gt;",'CFR - XML import'!$A104,1)+1,SEARCH("/",'CFR - XML import'!$A104,1)-SEARCH("&gt;",'CFR - XML import'!$A104,1)-2))</f>
        <v>0</v>
      </c>
      <c r="CI110" s="140">
        <f>IF(ISERROR(FIND(CI$3,'CFR - XML import'!$A104)),0,MID('CFR - XML import'!$A104,SEARCH("&gt;",'CFR - XML import'!$A104,1)+1,SEARCH("/",'CFR - XML import'!$A104,1)-SEARCH("&gt;",'CFR - XML import'!$A104,1)-2))</f>
        <v>0</v>
      </c>
      <c r="CJ110" s="140">
        <f>IF(ISERROR(FIND(CJ$3,'CFR - XML import'!$A104)),0,MID('CFR - XML import'!$A104,SEARCH("&gt;",'CFR - XML import'!$A104,1)+1,SEARCH("/",'CFR - XML import'!$A104,1)-SEARCH("&gt;",'CFR - XML import'!$A104,1)-2))</f>
        <v>0</v>
      </c>
      <c r="CK110" s="140">
        <f>IF(ISERROR(FIND(CK$3,'CFR - XML import'!$A104)),0,MID('CFR - XML import'!$A104,SEARCH("&gt;",'CFR - XML import'!$A104,1)+1,SEARCH("/",'CFR - XML import'!$A104,1)-SEARCH("&gt;",'CFR - XML import'!$A104,1)-2))</f>
        <v>0</v>
      </c>
      <c r="CL110" s="140">
        <f>IF(ISERROR(FIND(CL$3,'CFR - XML import'!$A104)),0,MID('CFR - XML import'!$A104,SEARCH("&gt;",'CFR - XML import'!$A104,1)+1,SEARCH("/",'CFR - XML import'!$A104,1)-SEARCH("&gt;",'CFR - XML import'!$A104,1)-2))</f>
        <v>0</v>
      </c>
      <c r="CM110" s="140">
        <f>IF(ISERROR(FIND(CM$3,'CFR - XML import'!$A104)),0,MID('CFR - XML import'!$A104,SEARCH("&gt;",'CFR - XML import'!$A104,1)+1,SEARCH("/",'CFR - XML import'!$A104,1)-SEARCH("&gt;",'CFR - XML import'!$A104,1)-2))</f>
        <v>0</v>
      </c>
    </row>
    <row r="111" spans="1:91" x14ac:dyDescent="0.2">
      <c r="A111" s="139" t="str">
        <f>IF(AND('CFR - XML import'!A105&lt;&gt;"",LEFT('CFR - XML import'!A105,1)&lt;&gt;"&lt;",LEFT('CFR - XML import'!A105,3)&lt;&gt;"  &lt;",LEFT('CFR - XML import'!A105,5)&lt;&gt;"    &lt;",LEFT('CFR - XML import'!A105,7)&lt;&gt;"      &lt;",LEFT('CFR - XML import'!A105,9)&lt;&gt;"        &lt;",$B$1="SIMS"),'CFR - XML import'!A105,IF(AND(LEFT('CFR - XML import'!A105,9)="&lt;Details&gt;",$B$1="RM"),'CFR - XML import'!A105,""))</f>
        <v/>
      </c>
      <c r="B111" s="140">
        <f>IF(ISERROR(FIND(B$3,'CFR - XML import'!$A105)),0,VALUE(MID('CFR - XML import'!$A105,SEARCH("&gt;",'CFR - XML import'!$A105,1)+1,SEARCH("/",'CFR - XML import'!$A105,1)-SEARCH("&gt;",'CFR - XML import'!$A105,1)-2)))</f>
        <v>0</v>
      </c>
      <c r="D111" s="140">
        <f>IF(ISERROR(FIND(D$3,'CFR - XML import'!$A105)),0,MID('CFR - XML import'!$A105,SEARCH("&gt;",'CFR - XML import'!$A105,1)+1,SEARCH("/",'CFR - XML import'!$A105,1)-SEARCH("&gt;",'CFR - XML import'!$A105,1)-2))</f>
        <v>0</v>
      </c>
      <c r="E111" s="140">
        <f>IF(ISERROR(FIND(E$3,'CFR - XML import'!$A105)),0,MID('CFR - XML import'!$A105,SEARCH("&gt;",'CFR - XML import'!$A105,1)+1,SEARCH("/",'CFR - XML import'!$A105,1)-SEARCH("&gt;",'CFR - XML import'!$A105,1)-2))</f>
        <v>0</v>
      </c>
      <c r="F111" s="141">
        <f>IF($B$1="SIMS",IF(ISERROR(FIND(F$3,'CFR - XML import'!$A105)),0,VALUE(MID('CFR - XML import'!$A105,15,10))),IF(ISERROR(FIND(F$3,'CFR - XML import'!$A105)),0,VALUE(MID('CFR - XML import'!$A105,15,10))))</f>
        <v>0</v>
      </c>
      <c r="G111" s="140">
        <f>IF(ISERROR(FIND(G$3,'CFR - XML import'!$A105)),0,VALUE(MID('CFR - XML import'!$A105,SEARCH("&gt;",'CFR - XML import'!$A105,1)+1,SEARCH("/",'CFR - XML import'!$A105,1)-SEARCH("&gt;",'CFR - XML import'!$A105,1)-2)))</f>
        <v>0</v>
      </c>
      <c r="H111" s="140">
        <f>IF(ISERROR(FIND(H$3,'CFR - XML import'!$A105)),0,VALUE(MID('CFR - XML import'!$A105,SEARCH("&gt;",'CFR - XML import'!$A105,1)+1,SEARCH("/",'CFR - XML import'!$A105,1)-SEARCH("&gt;",'CFR - XML import'!$A105,1)-2)))</f>
        <v>0</v>
      </c>
      <c r="I111" s="140">
        <f>IF(ISERROR(FIND(I$3,'CFR - XML import'!$A105)),0,VALUE(MID('CFR - XML import'!$A105,SEARCH("&gt;",'CFR - XML import'!$A105,1)+1,SEARCH("/",'CFR - XML import'!$A105,1)-SEARCH("&gt;",'CFR - XML import'!$A105,1)-2)))</f>
        <v>0</v>
      </c>
      <c r="J111" s="140">
        <f>IF(ISERROR(FIND(J$3,'CFR - XML import'!$A105)),0,VALUE(MID('CFR - XML import'!$A105,SEARCH("&gt;",'CFR - XML import'!$A105,1)+1,SEARCH("/",'CFR - XML import'!$A105,1)-SEARCH("&gt;",'CFR - XML import'!$A105,1)-2)))</f>
        <v>0</v>
      </c>
      <c r="K111" s="140">
        <f>IF(ISERROR(FIND(K$3,'CFR - XML import'!$A105)),0,VALUE(MID('CFR - XML import'!$A105,SEARCH("&gt;",'CFR - XML import'!$A105,1)+1,SEARCH("/",'CFR - XML import'!$A105,1)-SEARCH("&gt;",'CFR - XML import'!$A105,1)-2)))</f>
        <v>0</v>
      </c>
      <c r="L111" s="140">
        <f>IF(ISERROR(FIND(L$3,'CFR - XML import'!$A105)),0,VALUE(MID('CFR - XML import'!$A105,SEARCH("&gt;",'CFR - XML import'!$A105,1)+1,SEARCH("/",'CFR - XML import'!$A105,1)-SEARCH("&gt;",'CFR - XML import'!$A105,1)-2)))</f>
        <v>0</v>
      </c>
      <c r="M111" s="140">
        <f>IF(ISERROR(FIND(M$3,'CFR - XML import'!$A105)),0,VALUE(MID('CFR - XML import'!$A105,SEARCH("&gt;",'CFR - XML import'!$A105,1)+1,SEARCH("/",'CFR - XML import'!$A105,1)-SEARCH("&gt;",'CFR - XML import'!$A105,1)-2)))</f>
        <v>0</v>
      </c>
      <c r="N111" s="140">
        <f>IF(ISERROR(FIND(N$3,'CFR - XML import'!$A105)),0,VALUE(MID('CFR - XML import'!$A105,SEARCH("&gt;",'CFR - XML import'!$A105,1)+1,SEARCH("/",'CFR - XML import'!$A105,1)-SEARCH("&gt;",'CFR - XML import'!$A105,1)-2)))</f>
        <v>0</v>
      </c>
      <c r="O111" s="140">
        <f>IF(ISERROR(FIND(O$3,'CFR - XML import'!$A105)),0,VALUE(MID('CFR - XML import'!$A105,SEARCH("&gt;",'CFR - XML import'!$A105,1)+1,SEARCH("/",'CFR - XML import'!$A105,1)-SEARCH("&gt;",'CFR - XML import'!$A105,1)-2)))</f>
        <v>0</v>
      </c>
      <c r="P111" s="140">
        <f>IF(ISERROR(FIND(P$3,'CFR - XML import'!$A105)),0,VALUE(MID('CFR - XML import'!$A105,SEARCH("&gt;",'CFR - XML import'!$A105,1)+1,SEARCH("/",'CFR - XML import'!$A105,1)-SEARCH("&gt;",'CFR - XML import'!$A105,1)-2)))</f>
        <v>0</v>
      </c>
      <c r="Q111" s="140">
        <f>IF(ISERROR(FIND(Q$3,'CFR - XML import'!$A105)),0,VALUE(MID('CFR - XML import'!$A105,SEARCH("&gt;",'CFR - XML import'!$A105,1)+1,SEARCH("/",'CFR - XML import'!$A105,1)-SEARCH("&gt;",'CFR - XML import'!$A105,1)-2)))</f>
        <v>0</v>
      </c>
      <c r="R111" s="140">
        <f>IF(ISERROR(FIND(R$3,'CFR - XML import'!$A105)),0,VALUE(MID('CFR - XML import'!$A105,SEARCH("&gt;",'CFR - XML import'!$A105,1)+1,SEARCH("/",'CFR - XML import'!$A105,1)-SEARCH("&gt;",'CFR - XML import'!$A105,1)-2)))</f>
        <v>0</v>
      </c>
      <c r="S111" s="140">
        <f>IF(ISERROR(FIND(S$3,'CFR - XML import'!$A105)),0,VALUE(MID('CFR - XML import'!$A105,SEARCH("&gt;",'CFR - XML import'!$A105,1)+1,SEARCH("/",'CFR - XML import'!$A105,1)-SEARCH("&gt;",'CFR - XML import'!$A105,1)-2)))</f>
        <v>0</v>
      </c>
      <c r="T111" s="140">
        <f>IF(ISERROR(FIND(T$3,'CFR - XML import'!$A105)),0,VALUE(MID('CFR - XML import'!$A105,SEARCH("&gt;",'CFR - XML import'!$A105,1)+1,SEARCH("/",'CFR - XML import'!$A105,1)-SEARCH("&gt;",'CFR - XML import'!$A105,1)-2)))</f>
        <v>0</v>
      </c>
      <c r="U111" s="140">
        <f>IF(ISERROR(FIND(U$3,'CFR - XML import'!$A105)),0,VALUE(MID('CFR - XML import'!$A105,SEARCH("&gt;",'CFR - XML import'!$A105,1)+1,SEARCH("/",'CFR - XML import'!$A105,1)-SEARCH("&gt;",'CFR - XML import'!$A105,1)-2)))</f>
        <v>0</v>
      </c>
      <c r="V111" s="140">
        <f>IF(ISERROR(FIND(V$3,'CFR - XML import'!$A105)),0,VALUE(MID('CFR - XML import'!$A105,SEARCH("&gt;",'CFR - XML import'!$A105,1)+1,SEARCH("/",'CFR - XML import'!$A105,1)-SEARCH("&gt;",'CFR - XML import'!$A105,1)-2)))</f>
        <v>0</v>
      </c>
      <c r="W111" s="140">
        <f>IF(ISERROR(FIND(W$3,'CFR - XML import'!$A105)),0,VALUE(MID('CFR - XML import'!$A105,SEARCH("&gt;",'CFR - XML import'!$A105,1)+1,SEARCH("/",'CFR - XML import'!$A105,1)-SEARCH("&gt;",'CFR - XML import'!$A105,1)-2)))</f>
        <v>0</v>
      </c>
      <c r="X111" s="140"/>
      <c r="Y111" s="140">
        <f>IF(ISERROR(FIND(Y$3,'CFR - XML import'!$A105)),0,VALUE(MID('CFR - XML import'!$A105,SEARCH("&gt;",'CFR - XML import'!$A105,1)+1,SEARCH("/",'CFR - XML import'!$A105,1)-SEARCH("&gt;",'CFR - XML import'!$A105,1)-2)))</f>
        <v>0</v>
      </c>
      <c r="Z111" s="140">
        <f>IF(ISERROR(FIND(Z$3,'CFR - XML import'!$A105)),0,VALUE(MID('CFR - XML import'!$A105,SEARCH("&gt;",'CFR - XML import'!$A105,1)+1,SEARCH("/",'CFR - XML import'!$A105,1)-SEARCH("&gt;",'CFR - XML import'!$A105,1)-2)))</f>
        <v>0</v>
      </c>
      <c r="AA111" s="140">
        <f>IF(ISERROR(FIND(AA$3,'CFR - XML import'!$A105)),0,VALUE(MID('CFR - XML import'!$A105,SEARCH("&gt;",'CFR - XML import'!$A105,1)+1,SEARCH("/",'CFR - XML import'!$A105,1)-SEARCH("&gt;",'CFR - XML import'!$A105,1)-2)))</f>
        <v>0</v>
      </c>
      <c r="AB111" s="140">
        <f>IF(ISERROR(FIND(AB$3,'CFR - XML import'!$A105)),0,VALUE(MID('CFR - XML import'!$A105,SEARCH("&gt;",'CFR - XML import'!$A105,1)+1,SEARCH("/",'CFR - XML import'!$A105,1)-SEARCH("&gt;",'CFR - XML import'!$A105,1)-2)))</f>
        <v>0</v>
      </c>
      <c r="AC111" s="140">
        <f>IF(ISERROR(FIND(AC$3,'CFR - XML import'!$A105)),0,VALUE(MID('CFR - XML import'!$A105,SEARCH("&gt;",'CFR - XML import'!$A105,1)+1,SEARCH("/",'CFR - XML import'!$A105,1)-SEARCH("&gt;",'CFR - XML import'!$A105,1)-2)))</f>
        <v>0</v>
      </c>
      <c r="AD111" s="140">
        <f>IF(ISERROR(FIND(AD$3,'CFR - XML import'!$A105)),0,VALUE(MID('CFR - XML import'!$A105,SEARCH("&gt;",'CFR - XML import'!$A105,1)+1,SEARCH("/",'CFR - XML import'!$A105,1)-SEARCH("&gt;",'CFR - XML import'!$A105,1)-2)))</f>
        <v>0</v>
      </c>
      <c r="AE111" s="140">
        <f>IF(ISERROR(FIND(AE$3,'CFR - XML import'!$A105)),0,VALUE(MID('CFR - XML import'!$A105,SEARCH("&gt;",'CFR - XML import'!$A105,1)+1,SEARCH("/",'CFR - XML import'!$A105,1)-SEARCH("&gt;",'CFR - XML import'!$A105,1)-2)))</f>
        <v>0</v>
      </c>
      <c r="AF111" s="140">
        <f>IF(ISERROR(FIND(AF$3,'CFR - XML import'!$A105)),0,VALUE(MID('CFR - XML import'!$A105,SEARCH("&gt;",'CFR - XML import'!$A105,1)+1,SEARCH("/",'CFR - XML import'!$A105,1)-SEARCH("&gt;",'CFR - XML import'!$A105,1)-2)))</f>
        <v>0</v>
      </c>
      <c r="AG111" s="140">
        <f>IF(ISERROR(FIND(AG$3,'CFR - XML import'!$A105)),0,VALUE(MID('CFR - XML import'!$A105,SEARCH("&gt;",'CFR - XML import'!$A105,1)+1,SEARCH("/",'CFR - XML import'!$A105,1)-SEARCH("&gt;",'CFR - XML import'!$A105,1)-2)))</f>
        <v>0</v>
      </c>
      <c r="AH111" s="140">
        <f>IF(ISERROR(FIND(AH$3,'CFR - XML import'!$A105)),0,VALUE(MID('CFR - XML import'!$A105,SEARCH("&gt;",'CFR - XML import'!$A105,1)+1,SEARCH("/",'CFR - XML import'!$A105,1)-SEARCH("&gt;",'CFR - XML import'!$A105,1)-2)))</f>
        <v>0</v>
      </c>
      <c r="AI111" s="140">
        <f>IF(ISERROR(FIND(AI$3,'CFR - XML import'!$A105)),0,VALUE(MID('CFR - XML import'!$A105,SEARCH("&gt;",'CFR - XML import'!$A105,1)+1,SEARCH("/",'CFR - XML import'!$A105,1)-SEARCH("&gt;",'CFR - XML import'!$A105,1)-2)))</f>
        <v>0</v>
      </c>
      <c r="AJ111" s="140">
        <f>IF(ISERROR(FIND(AJ$3,'CFR - XML import'!$A105)),0,VALUE(MID('CFR - XML import'!$A105,SEARCH("&gt;",'CFR - XML import'!$A105,1)+1,SEARCH("/",'CFR - XML import'!$A105,1)-SEARCH("&gt;",'CFR - XML import'!$A105,1)-2)))</f>
        <v>0</v>
      </c>
      <c r="AK111" s="140">
        <f>IF(ISERROR(FIND(AK$3,'CFR - XML import'!$A105)),0,VALUE(MID('CFR - XML import'!$A105,SEARCH("&gt;",'CFR - XML import'!$A105,1)+1,SEARCH("/",'CFR - XML import'!$A105,1)-SEARCH("&gt;",'CFR - XML import'!$A105,1)-2)))</f>
        <v>0</v>
      </c>
      <c r="AL111" s="140">
        <f>IF(ISERROR(FIND(AL$3,'CFR - XML import'!$A105)),0,VALUE(MID('CFR - XML import'!$A105,SEARCH("&gt;",'CFR - XML import'!$A105,1)+1,SEARCH("/",'CFR - XML import'!$A105,1)-SEARCH("&gt;",'CFR - XML import'!$A105,1)-2)))</f>
        <v>0</v>
      </c>
      <c r="AM111" s="140">
        <f>IF(ISERROR(FIND(AM$3,'CFR - XML import'!$A105)),0,VALUE(MID('CFR - XML import'!$A105,SEARCH("&gt;",'CFR - XML import'!$A105,1)+1,SEARCH("/",'CFR - XML import'!$A105,1)-SEARCH("&gt;",'CFR - XML import'!$A105,1)-2)))</f>
        <v>0</v>
      </c>
      <c r="AN111" s="140">
        <f>IF(ISERROR(FIND(AN$3,'CFR - XML import'!$A105)),0,VALUE(MID('CFR - XML import'!$A105,SEARCH("&gt;",'CFR - XML import'!$A105,1)+1,SEARCH("/",'CFR - XML import'!$A105,1)-SEARCH("&gt;",'CFR - XML import'!$A105,1)-2)))</f>
        <v>0</v>
      </c>
      <c r="AO111" s="140">
        <f>IF(ISERROR(FIND(AO$3,'CFR - XML import'!$A105)),0,VALUE(MID('CFR - XML import'!$A105,SEARCH("&gt;",'CFR - XML import'!$A105,1)+1,SEARCH("/",'CFR - XML import'!$A105,1)-SEARCH("&gt;",'CFR - XML import'!$A105,1)-2)))</f>
        <v>0</v>
      </c>
      <c r="AP111" s="140">
        <f>IF(ISERROR(FIND(AP$3,'CFR - XML import'!$A105)),0,VALUE(MID('CFR - XML import'!$A105,SEARCH("&gt;",'CFR - XML import'!$A105,1)+1,SEARCH("/",'CFR - XML import'!$A105,1)-SEARCH("&gt;",'CFR - XML import'!$A105,1)-2)))</f>
        <v>0</v>
      </c>
      <c r="AQ111" s="140">
        <f>IF(ISERROR(FIND(AQ$3,'CFR - XML import'!$A105)),0,VALUE(MID('CFR - XML import'!$A105,SEARCH("&gt;",'CFR - XML import'!$A105,1)+1,SEARCH("/",'CFR - XML import'!$A105,1)-SEARCH("&gt;",'CFR - XML import'!$A105,1)-2)))</f>
        <v>0</v>
      </c>
      <c r="AR111" s="140">
        <f>IF(ISERROR(FIND(AR$3,'CFR - XML import'!$A105)),0,VALUE(MID('CFR - XML import'!$A105,SEARCH("&gt;",'CFR - XML import'!$A105,1)+1,SEARCH("/",'CFR - XML import'!$A105,1)-SEARCH("&gt;",'CFR - XML import'!$A105,1)-2)))</f>
        <v>0</v>
      </c>
      <c r="AS111" s="140">
        <f>IF(ISERROR(FIND(AS$3,'CFR - XML import'!$A105)),0,VALUE(MID('CFR - XML import'!$A105,SEARCH("&gt;",'CFR - XML import'!$A105,1)+1,SEARCH("/",'CFR - XML import'!$A105,1)-SEARCH("&gt;",'CFR - XML import'!$A105,1)-2)))</f>
        <v>0</v>
      </c>
      <c r="AT111" s="140">
        <f>IF(ISERROR(FIND(AT$3,'CFR - XML import'!$A105)),0,VALUE(MID('CFR - XML import'!$A105,SEARCH("&gt;",'CFR - XML import'!$A105,1)+1,SEARCH("/",'CFR - XML import'!$A105,1)-SEARCH("&gt;",'CFR - XML import'!$A105,1)-2)))</f>
        <v>0</v>
      </c>
      <c r="AU111" s="140">
        <f>IF(ISERROR(FIND(AU$3,'CFR - XML import'!$A105)),0,VALUE(MID('CFR - XML import'!$A105,SEARCH("&gt;",'CFR - XML import'!$A105,1)+1,SEARCH("/",'CFR - XML import'!$A105,1)-SEARCH("&gt;",'CFR - XML import'!$A105,1)-2)))</f>
        <v>0</v>
      </c>
      <c r="AV111" s="140">
        <f>IF(ISERROR(FIND(AV$3,'CFR - XML import'!$A105)),0,VALUE(MID('CFR - XML import'!$A105,SEARCH("&gt;",'CFR - XML import'!$A105,1)+1,SEARCH("/",'CFR - XML import'!$A105,1)-SEARCH("&gt;",'CFR - XML import'!$A105,1)-2)))</f>
        <v>0</v>
      </c>
      <c r="AW111" s="140">
        <f>IF(ISERROR(FIND(AW$3,'CFR - XML import'!$A105)),0,VALUE(MID('CFR - XML import'!$A105,SEARCH("&gt;",'CFR - XML import'!$A105,1)+1,SEARCH("/",'CFR - XML import'!$A105,1)-SEARCH("&gt;",'CFR - XML import'!$A105,1)-2)))</f>
        <v>0</v>
      </c>
      <c r="AX111" s="140">
        <f>IF(ISERROR(FIND(AX$3,'CFR - XML import'!$A105)),0,VALUE(MID('CFR - XML import'!$A105,SEARCH("&gt;",'CFR - XML import'!$A105,1)+1,SEARCH("/",'CFR - XML import'!$A105,1)-SEARCH("&gt;",'CFR - XML import'!$A105,1)-2)))</f>
        <v>0</v>
      </c>
      <c r="AY111" s="140">
        <f>IF(ISERROR(FIND(AY$3,'CFR - XML import'!$A105)),0,VALUE(MID('CFR - XML import'!$A105,SEARCH("&gt;",'CFR - XML import'!$A105,1)+1,SEARCH("/",'CFR - XML import'!$A105,1)-SEARCH("&gt;",'CFR - XML import'!$A105,1)-2)))</f>
        <v>0</v>
      </c>
      <c r="AZ111" s="140">
        <f>IF(ISERROR(FIND(AZ$3,'CFR - XML import'!$A105)),0,VALUE(MID('CFR - XML import'!$A105,SEARCH("&gt;",'CFR - XML import'!$A105,1)+1,SEARCH("/",'CFR - XML import'!$A105,1)-SEARCH("&gt;",'CFR - XML import'!$A105,1)-2)))</f>
        <v>0</v>
      </c>
      <c r="BA111" s="140">
        <f>IF(ISERROR(FIND(BA$3,'CFR - XML import'!$A105)),0,VALUE(MID('CFR - XML import'!$A105,SEARCH("&gt;",'CFR - XML import'!$A105,1)+1,SEARCH("/",'CFR - XML import'!$A105,1)-SEARCH("&gt;",'CFR - XML import'!$A105,1)-2)))</f>
        <v>0</v>
      </c>
      <c r="BB111" s="140">
        <f>IF(ISERROR(FIND(BB$3,'CFR - XML import'!$A105)),0,VALUE(MID('CFR - XML import'!$A105,SEARCH("&gt;",'CFR - XML import'!$A105,1)+1,SEARCH("/",'CFR - XML import'!$A105,1)-SEARCH("&gt;",'CFR - XML import'!$A105,1)-2)))</f>
        <v>0</v>
      </c>
      <c r="BC111" s="140">
        <f>IF(ISERROR(FIND(BC$3,'CFR - XML import'!$A105)),0,VALUE(MID('CFR - XML import'!$A105,SEARCH("&gt;",'CFR - XML import'!$A105,1)+1,SEARCH("/",'CFR - XML import'!$A105,1)-SEARCH("&gt;",'CFR - XML import'!$A105,1)-2)))</f>
        <v>0</v>
      </c>
      <c r="BD111" s="140">
        <f>IF(ISERROR(FIND(BD$3,'CFR - XML import'!$A105)),0,VALUE(MID('CFR - XML import'!$A105,SEARCH("&gt;",'CFR - XML import'!$A105,1)+1,SEARCH("/",'CFR - XML import'!$A105,1)-SEARCH("&gt;",'CFR - XML import'!$A105,1)-2)))</f>
        <v>0</v>
      </c>
      <c r="BE111" s="140">
        <f>IF(ISERROR(FIND(BE$3,'CFR - XML import'!$A105)),0,VALUE(MID('CFR - XML import'!$A105,SEARCH("&gt;",'CFR - XML import'!$A105,1)+1,SEARCH("/",'CFR - XML import'!$A105,1)-SEARCH("&gt;",'CFR - XML import'!$A105,1)-2)))</f>
        <v>0</v>
      </c>
      <c r="BF111" s="140">
        <f>IF(ISERROR(FIND(BF$3,'CFR - XML import'!$A105)),0,VALUE(MID('CFR - XML import'!$A105,SEARCH("&gt;",'CFR - XML import'!$A105,1)+1,SEARCH("/",'CFR - XML import'!$A105,1)-SEARCH("&gt;",'CFR - XML import'!$A105,1)-2)))</f>
        <v>0</v>
      </c>
      <c r="BG111" s="140">
        <f>IF(ISERROR(FIND(BG$3,'CFR - XML import'!$A105)),0,VALUE(MID('CFR - XML import'!$A105,SEARCH("&gt;",'CFR - XML import'!$A105,1)+1,SEARCH("/",'CFR - XML import'!$A105,1)-SEARCH("&gt;",'CFR - XML import'!$A105,1)-2)))</f>
        <v>0</v>
      </c>
      <c r="BH111" s="140">
        <f>IF(ISERROR(FIND(BH$3,'CFR - XML import'!$A105)),0,VALUE(MID('CFR - XML import'!$A105,SEARCH("&gt;",'CFR - XML import'!$A105,1)+1,SEARCH("/",'CFR - XML import'!$A105,1)-SEARCH("&gt;",'CFR - XML import'!$A105,1)-2)))</f>
        <v>0</v>
      </c>
      <c r="BI111" s="140">
        <f>IF(ISERROR(FIND(BI$3,'CFR - XML import'!$A105)),0,VALUE(MID('CFR - XML import'!$A105,SEARCH("&gt;",'CFR - XML import'!$A105,1)+1,SEARCH("/",'CFR - XML import'!$A105,1)-SEARCH("&gt;",'CFR - XML import'!$A105,1)-2)))</f>
        <v>0</v>
      </c>
      <c r="BJ111" s="140">
        <f>IF(ISERROR(FIND(BJ$3,'CFR - XML import'!$A105)),0,VALUE(MID('CFR - XML import'!$A105,SEARCH("&gt;",'CFR - XML import'!$A105,1)+1,SEARCH("/",'CFR - XML import'!$A105,1)-SEARCH("&gt;",'CFR - XML import'!$A105,1)-2)))</f>
        <v>0</v>
      </c>
      <c r="BK111" s="140">
        <f>IF(ISERROR(FIND(BK$3,'CFR - XML import'!$A105)),0,VALUE(MID('CFR - XML import'!$A105,SEARCH("&gt;",'CFR - XML import'!$A105,1)+1,SEARCH("/",'CFR - XML import'!$A105,1)-SEARCH("&gt;",'CFR - XML import'!$A105,1)-2)))</f>
        <v>0</v>
      </c>
      <c r="BL111" s="140">
        <f>IF(ISERROR(FIND(BL$3,'CFR - XML import'!$A105)),0,VALUE(MID('CFR - XML import'!$A105,SEARCH("&gt;",'CFR - XML import'!$A105,1)+1,SEARCH("/",'CFR - XML import'!$A105,1)-SEARCH("&gt;",'CFR - XML import'!$A105,1)-2)))</f>
        <v>0</v>
      </c>
      <c r="BM111" s="140">
        <f>IF(ISERROR(FIND(BM$3,'CFR - XML import'!$A105)),0,VALUE(MID('CFR - XML import'!$A105,SEARCH("&gt;",'CFR - XML import'!$A105,1)+1,SEARCH("/",'CFR - XML import'!$A105,1)-SEARCH("&gt;",'CFR - XML import'!$A105,1)-2)))</f>
        <v>0</v>
      </c>
      <c r="BN111" s="140">
        <f>IF(ISERROR(FIND(BN$3,'CFR - XML import'!$A105)),0,VALUE(MID('CFR - XML import'!$A105,SEARCH("&gt;",'CFR - XML import'!$A105,1)+1,SEARCH("/",'CFR - XML import'!$A105,1)-SEARCH("&gt;",'CFR - XML import'!$A105,1)-2)))</f>
        <v>0</v>
      </c>
      <c r="BO111" s="140">
        <f>IF(ISERROR(FIND(BO$3,'CFR - XML import'!$A105)),0,VALUE(MID('CFR - XML import'!$A105,SEARCH("&gt;",'CFR - XML import'!$A105,1)+1,SEARCH("/",'CFR - XML import'!$A105,1)-SEARCH("&gt;",'CFR - XML import'!$A105,1)-2)))</f>
        <v>0</v>
      </c>
      <c r="BP111" s="140">
        <f>IF(ISERROR(FIND(BP$3,'CFR - XML import'!$A105)),0,VALUE(MID('CFR - XML import'!$A105,SEARCH("&gt;",'CFR - XML import'!$A105,1)+1,SEARCH("/",'CFR - XML import'!$A105,1)-SEARCH("&gt;",'CFR - XML import'!$A105,1)-2)))</f>
        <v>0</v>
      </c>
      <c r="BQ111" s="140">
        <f>IF(ISERROR(FIND(BQ$3,'CFR - XML import'!$A105)),0,VALUE(MID('CFR - XML import'!$A105,SEARCH("&gt;",'CFR - XML import'!$A105,1)+1,SEARCH("/",'CFR - XML import'!$A105,1)-SEARCH("&gt;",'CFR - XML import'!$A105,1)-2)))</f>
        <v>0</v>
      </c>
      <c r="BR111" s="140">
        <f>IF(ISERROR(FIND(BR$3,'CFR - XML import'!$A105)),0,VALUE(MID('CFR - XML import'!$A105,SEARCH("&gt;",'CFR - XML import'!$A105,1)+1,SEARCH("/",'CFR - XML import'!$A105,1)-SEARCH("&gt;",'CFR - XML import'!$A105,1)-2)))</f>
        <v>0</v>
      </c>
      <c r="BS111" s="140">
        <f>IF(ISERROR(FIND(BS$3,'CFR - XML import'!$A105)),0,VALUE(MID('CFR - XML import'!$A105,SEARCH("&gt;",'CFR - XML import'!$A105,1)+1,SEARCH("/",'CFR - XML import'!$A105,1)-SEARCH("&gt;",'CFR - XML import'!$A105,1)-2)))</f>
        <v>0</v>
      </c>
      <c r="BT111" s="140">
        <f>IF(ISERROR(FIND(BT$3,'CFR - XML import'!$A105)),0,VALUE(MID('CFR - XML import'!$A105,SEARCH("&gt;",'CFR - XML import'!$A105,1)+1,SEARCH("/",'CFR - XML import'!$A105,1)-SEARCH("&gt;",'CFR - XML import'!$A105,1)-2)))</f>
        <v>0</v>
      </c>
      <c r="BU111" s="140">
        <f>IF(ISERROR(FIND(BU$3,'CFR - XML import'!$A105)),0,VALUE(MID('CFR - XML import'!$A105,SEARCH("&gt;",'CFR - XML import'!$A105,1)+1,SEARCH("/",'CFR - XML import'!$A105,1)-SEARCH("&gt;",'CFR - XML import'!$A105,1)-2)))</f>
        <v>0</v>
      </c>
      <c r="BV111" s="140">
        <f>IF(ISERROR(FIND(BV$3,'CFR - XML import'!$A105)),0,VALUE(MID('CFR - XML import'!$A105,SEARCH("&gt;",'CFR - XML import'!$A105,1)+1,SEARCH("/",'CFR - XML import'!$A105,1)-SEARCH("&gt;",'CFR - XML import'!$A105,1)-2)))</f>
        <v>0</v>
      </c>
      <c r="BW111" s="140">
        <f>IF(ISERROR(FIND(BW$3,'CFR - XML import'!$A105)),0,VALUE(MID('CFR - XML import'!$A105,SEARCH("&gt;",'CFR - XML import'!$A105,1)+1,SEARCH("/",'CFR - XML import'!$A105,1)-SEARCH("&gt;",'CFR - XML import'!$A105,1)-2)))</f>
        <v>0</v>
      </c>
      <c r="BX111" s="140">
        <f>IF(ISERROR(FIND(BX$3,'CFR - XML import'!$A105)),0,VALUE(MID('CFR - XML import'!$A105,SEARCH("&gt;",'CFR - XML import'!$A105,1)+1,SEARCH("/",'CFR - XML import'!$A105,1)-SEARCH("&gt;",'CFR - XML import'!$A105,1)-2)))</f>
        <v>0</v>
      </c>
      <c r="BY111" s="140">
        <f>IF(ISERROR(FIND(BY$3,'CFR - XML import'!$A105)),0,VALUE(MID('CFR - XML import'!$A105,SEARCH("&gt;",'CFR - XML import'!$A105,1)+1,SEARCH("/",'CFR - XML import'!$A105,1)-SEARCH("&gt;",'CFR - XML import'!$A105,1)-2)))</f>
        <v>0</v>
      </c>
      <c r="BZ111" s="140">
        <f>IF(ISERROR(FIND(BZ$3,'CFR - XML import'!$A105)),0,VALUE(MID('CFR - XML import'!$A105,SEARCH("&gt;",'CFR - XML import'!$A105,1)+1,SEARCH("/",'CFR - XML import'!$A105,1)-SEARCH("&gt;",'CFR - XML import'!$A105,1)-2)))</f>
        <v>0</v>
      </c>
      <c r="CG111" s="142">
        <f>IF(ISERROR(IF(MID('CFR - XML import'!$A105,LEN($CF$4)+5,LEN('CFR - XML import'!$A105)-(2*LEN($CF$4)+5))="RMMS",1,IF(MID('CFR - XML import'!$A105,LEN("    &lt;InputSystem&gt;")+1,LEN('CFR - XML import'!$A105)-(LEN("    &lt;InputSystem&gt;")+LEN($CF$4)+1))="SIMS",2,0))),0,IF(MID('CFR - XML import'!$A105,LEN($CF$4)+5,LEN('CFR - XML import'!$A105)-(2*LEN($CF$4)+5))="RMMS",1,IF(MID('CFR - XML import'!$A105,LEN("    &lt;InputSystem&gt;")+1,LEN('CFR - XML import'!$A105)-(LEN("    &lt;InputSystem&gt;")+LEN($CF$4)+1))="SIMS",2,0)))</f>
        <v>0</v>
      </c>
      <c r="CH111" s="140">
        <f>IF(ISERROR(FIND(CH$3,'CFR - XML import'!$A105)),0,MID('CFR - XML import'!$A105,SEARCH("&gt;",'CFR - XML import'!$A105,1)+1,SEARCH("/",'CFR - XML import'!$A105,1)-SEARCH("&gt;",'CFR - XML import'!$A105,1)-2))</f>
        <v>0</v>
      </c>
      <c r="CI111" s="140">
        <f>IF(ISERROR(FIND(CI$3,'CFR - XML import'!$A105)),0,MID('CFR - XML import'!$A105,SEARCH("&gt;",'CFR - XML import'!$A105,1)+1,SEARCH("/",'CFR - XML import'!$A105,1)-SEARCH("&gt;",'CFR - XML import'!$A105,1)-2))</f>
        <v>0</v>
      </c>
      <c r="CJ111" s="140">
        <f>IF(ISERROR(FIND(CJ$3,'CFR - XML import'!$A105)),0,MID('CFR - XML import'!$A105,SEARCH("&gt;",'CFR - XML import'!$A105,1)+1,SEARCH("/",'CFR - XML import'!$A105,1)-SEARCH("&gt;",'CFR - XML import'!$A105,1)-2))</f>
        <v>0</v>
      </c>
      <c r="CK111" s="140">
        <f>IF(ISERROR(FIND(CK$3,'CFR - XML import'!$A105)),0,MID('CFR - XML import'!$A105,SEARCH("&gt;",'CFR - XML import'!$A105,1)+1,SEARCH("/",'CFR - XML import'!$A105,1)-SEARCH("&gt;",'CFR - XML import'!$A105,1)-2))</f>
        <v>0</v>
      </c>
      <c r="CL111" s="140">
        <f>IF(ISERROR(FIND(CL$3,'CFR - XML import'!$A105)),0,MID('CFR - XML import'!$A105,SEARCH("&gt;",'CFR - XML import'!$A105,1)+1,SEARCH("/",'CFR - XML import'!$A105,1)-SEARCH("&gt;",'CFR - XML import'!$A105,1)-2))</f>
        <v>0</v>
      </c>
      <c r="CM111" s="140">
        <f>IF(ISERROR(FIND(CM$3,'CFR - XML import'!$A105)),0,MID('CFR - XML import'!$A105,SEARCH("&gt;",'CFR - XML import'!$A105,1)+1,SEARCH("/",'CFR - XML import'!$A105,1)-SEARCH("&gt;",'CFR - XML import'!$A105,1)-2))</f>
        <v>0</v>
      </c>
    </row>
    <row r="112" spans="1:91" x14ac:dyDescent="0.2">
      <c r="A112" s="139" t="str">
        <f>IF(AND('CFR - XML import'!A106&lt;&gt;"",LEFT('CFR - XML import'!A106,1)&lt;&gt;"&lt;",LEFT('CFR - XML import'!A106,3)&lt;&gt;"  &lt;",LEFT('CFR - XML import'!A106,5)&lt;&gt;"    &lt;",LEFT('CFR - XML import'!A106,7)&lt;&gt;"      &lt;",LEFT('CFR - XML import'!A106,9)&lt;&gt;"        &lt;",$B$1="SIMS"),'CFR - XML import'!A106,IF(AND(LEFT('CFR - XML import'!A106,9)="&lt;Details&gt;",$B$1="RM"),'CFR - XML import'!A106,""))</f>
        <v/>
      </c>
      <c r="B112" s="140">
        <f>IF(ISERROR(FIND(B$3,'CFR - XML import'!$A106)),0,VALUE(MID('CFR - XML import'!$A106,SEARCH("&gt;",'CFR - XML import'!$A106,1)+1,SEARCH("/",'CFR - XML import'!$A106,1)-SEARCH("&gt;",'CFR - XML import'!$A106,1)-2)))</f>
        <v>0</v>
      </c>
      <c r="D112" s="140">
        <f>IF(ISERROR(FIND(D$3,'CFR - XML import'!$A106)),0,MID('CFR - XML import'!$A106,SEARCH("&gt;",'CFR - XML import'!$A106,1)+1,SEARCH("/",'CFR - XML import'!$A106,1)-SEARCH("&gt;",'CFR - XML import'!$A106,1)-2))</f>
        <v>0</v>
      </c>
      <c r="E112" s="140">
        <f>IF(ISERROR(FIND(E$3,'CFR - XML import'!$A106)),0,MID('CFR - XML import'!$A106,SEARCH("&gt;",'CFR - XML import'!$A106,1)+1,SEARCH("/",'CFR - XML import'!$A106,1)-SEARCH("&gt;",'CFR - XML import'!$A106,1)-2))</f>
        <v>0</v>
      </c>
      <c r="F112" s="141">
        <f>IF($B$1="SIMS",IF(ISERROR(FIND(F$3,'CFR - XML import'!$A106)),0,VALUE(MID('CFR - XML import'!$A106,15,10))),IF(ISERROR(FIND(F$3,'CFR - XML import'!$A106)),0,VALUE(MID('CFR - XML import'!$A106,15,10))))</f>
        <v>0</v>
      </c>
      <c r="G112" s="140">
        <f>IF(ISERROR(FIND(G$3,'CFR - XML import'!$A106)),0,VALUE(MID('CFR - XML import'!$A106,SEARCH("&gt;",'CFR - XML import'!$A106,1)+1,SEARCH("/",'CFR - XML import'!$A106,1)-SEARCH("&gt;",'CFR - XML import'!$A106,1)-2)))</f>
        <v>0</v>
      </c>
      <c r="H112" s="140">
        <f>IF(ISERROR(FIND(H$3,'CFR - XML import'!$A106)),0,VALUE(MID('CFR - XML import'!$A106,SEARCH("&gt;",'CFR - XML import'!$A106,1)+1,SEARCH("/",'CFR - XML import'!$A106,1)-SEARCH("&gt;",'CFR - XML import'!$A106,1)-2)))</f>
        <v>0</v>
      </c>
      <c r="I112" s="140">
        <f>IF(ISERROR(FIND(I$3,'CFR - XML import'!$A106)),0,VALUE(MID('CFR - XML import'!$A106,SEARCH("&gt;",'CFR - XML import'!$A106,1)+1,SEARCH("/",'CFR - XML import'!$A106,1)-SEARCH("&gt;",'CFR - XML import'!$A106,1)-2)))</f>
        <v>0</v>
      </c>
      <c r="J112" s="140">
        <f>IF(ISERROR(FIND(J$3,'CFR - XML import'!$A106)),0,VALUE(MID('CFR - XML import'!$A106,SEARCH("&gt;",'CFR - XML import'!$A106,1)+1,SEARCH("/",'CFR - XML import'!$A106,1)-SEARCH("&gt;",'CFR - XML import'!$A106,1)-2)))</f>
        <v>0</v>
      </c>
      <c r="K112" s="140">
        <f>IF(ISERROR(FIND(K$3,'CFR - XML import'!$A106)),0,VALUE(MID('CFR - XML import'!$A106,SEARCH("&gt;",'CFR - XML import'!$A106,1)+1,SEARCH("/",'CFR - XML import'!$A106,1)-SEARCH("&gt;",'CFR - XML import'!$A106,1)-2)))</f>
        <v>0</v>
      </c>
      <c r="L112" s="140">
        <f>IF(ISERROR(FIND(L$3,'CFR - XML import'!$A106)),0,VALUE(MID('CFR - XML import'!$A106,SEARCH("&gt;",'CFR - XML import'!$A106,1)+1,SEARCH("/",'CFR - XML import'!$A106,1)-SEARCH("&gt;",'CFR - XML import'!$A106,1)-2)))</f>
        <v>0</v>
      </c>
      <c r="M112" s="140">
        <f>IF(ISERROR(FIND(M$3,'CFR - XML import'!$A106)),0,VALUE(MID('CFR - XML import'!$A106,SEARCH("&gt;",'CFR - XML import'!$A106,1)+1,SEARCH("/",'CFR - XML import'!$A106,1)-SEARCH("&gt;",'CFR - XML import'!$A106,1)-2)))</f>
        <v>0</v>
      </c>
      <c r="N112" s="140">
        <f>IF(ISERROR(FIND(N$3,'CFR - XML import'!$A106)),0,VALUE(MID('CFR - XML import'!$A106,SEARCH("&gt;",'CFR - XML import'!$A106,1)+1,SEARCH("/",'CFR - XML import'!$A106,1)-SEARCH("&gt;",'CFR - XML import'!$A106,1)-2)))</f>
        <v>0</v>
      </c>
      <c r="O112" s="140">
        <f>IF(ISERROR(FIND(O$3,'CFR - XML import'!$A106)),0,VALUE(MID('CFR - XML import'!$A106,SEARCH("&gt;",'CFR - XML import'!$A106,1)+1,SEARCH("/",'CFR - XML import'!$A106,1)-SEARCH("&gt;",'CFR - XML import'!$A106,1)-2)))</f>
        <v>0</v>
      </c>
      <c r="P112" s="140">
        <f>IF(ISERROR(FIND(P$3,'CFR - XML import'!$A106)),0,VALUE(MID('CFR - XML import'!$A106,SEARCH("&gt;",'CFR - XML import'!$A106,1)+1,SEARCH("/",'CFR - XML import'!$A106,1)-SEARCH("&gt;",'CFR - XML import'!$A106,1)-2)))</f>
        <v>0</v>
      </c>
      <c r="Q112" s="140">
        <f>IF(ISERROR(FIND(Q$3,'CFR - XML import'!$A106)),0,VALUE(MID('CFR - XML import'!$A106,SEARCH("&gt;",'CFR - XML import'!$A106,1)+1,SEARCH("/",'CFR - XML import'!$A106,1)-SEARCH("&gt;",'CFR - XML import'!$A106,1)-2)))</f>
        <v>0</v>
      </c>
      <c r="R112" s="140">
        <f>IF(ISERROR(FIND(R$3,'CFR - XML import'!$A106)),0,VALUE(MID('CFR - XML import'!$A106,SEARCH("&gt;",'CFR - XML import'!$A106,1)+1,SEARCH("/",'CFR - XML import'!$A106,1)-SEARCH("&gt;",'CFR - XML import'!$A106,1)-2)))</f>
        <v>0</v>
      </c>
      <c r="S112" s="140">
        <f>IF(ISERROR(FIND(S$3,'CFR - XML import'!$A106)),0,VALUE(MID('CFR - XML import'!$A106,SEARCH("&gt;",'CFR - XML import'!$A106,1)+1,SEARCH("/",'CFR - XML import'!$A106,1)-SEARCH("&gt;",'CFR - XML import'!$A106,1)-2)))</f>
        <v>0</v>
      </c>
      <c r="T112" s="140">
        <f>IF(ISERROR(FIND(T$3,'CFR - XML import'!$A106)),0,VALUE(MID('CFR - XML import'!$A106,SEARCH("&gt;",'CFR - XML import'!$A106,1)+1,SEARCH("/",'CFR - XML import'!$A106,1)-SEARCH("&gt;",'CFR - XML import'!$A106,1)-2)))</f>
        <v>0</v>
      </c>
      <c r="U112" s="140">
        <f>IF(ISERROR(FIND(U$3,'CFR - XML import'!$A106)),0,VALUE(MID('CFR - XML import'!$A106,SEARCH("&gt;",'CFR - XML import'!$A106,1)+1,SEARCH("/",'CFR - XML import'!$A106,1)-SEARCH("&gt;",'CFR - XML import'!$A106,1)-2)))</f>
        <v>0</v>
      </c>
      <c r="V112" s="140">
        <f>IF(ISERROR(FIND(V$3,'CFR - XML import'!$A106)),0,VALUE(MID('CFR - XML import'!$A106,SEARCH("&gt;",'CFR - XML import'!$A106,1)+1,SEARCH("/",'CFR - XML import'!$A106,1)-SEARCH("&gt;",'CFR - XML import'!$A106,1)-2)))</f>
        <v>0</v>
      </c>
      <c r="W112" s="140">
        <f>IF(ISERROR(FIND(W$3,'CFR - XML import'!$A106)),0,VALUE(MID('CFR - XML import'!$A106,SEARCH("&gt;",'CFR - XML import'!$A106,1)+1,SEARCH("/",'CFR - XML import'!$A106,1)-SEARCH("&gt;",'CFR - XML import'!$A106,1)-2)))</f>
        <v>0</v>
      </c>
      <c r="X112" s="140"/>
      <c r="Y112" s="140">
        <f>IF(ISERROR(FIND(Y$3,'CFR - XML import'!$A106)),0,VALUE(MID('CFR - XML import'!$A106,SEARCH("&gt;",'CFR - XML import'!$A106,1)+1,SEARCH("/",'CFR - XML import'!$A106,1)-SEARCH("&gt;",'CFR - XML import'!$A106,1)-2)))</f>
        <v>0</v>
      </c>
      <c r="Z112" s="140">
        <f>IF(ISERROR(FIND(Z$3,'CFR - XML import'!$A106)),0,VALUE(MID('CFR - XML import'!$A106,SEARCH("&gt;",'CFR - XML import'!$A106,1)+1,SEARCH("/",'CFR - XML import'!$A106,1)-SEARCH("&gt;",'CFR - XML import'!$A106,1)-2)))</f>
        <v>0</v>
      </c>
      <c r="AA112" s="140">
        <f>IF(ISERROR(FIND(AA$3,'CFR - XML import'!$A106)),0,VALUE(MID('CFR - XML import'!$A106,SEARCH("&gt;",'CFR - XML import'!$A106,1)+1,SEARCH("/",'CFR - XML import'!$A106,1)-SEARCH("&gt;",'CFR - XML import'!$A106,1)-2)))</f>
        <v>0</v>
      </c>
      <c r="AB112" s="140">
        <f>IF(ISERROR(FIND(AB$3,'CFR - XML import'!$A106)),0,VALUE(MID('CFR - XML import'!$A106,SEARCH("&gt;",'CFR - XML import'!$A106,1)+1,SEARCH("/",'CFR - XML import'!$A106,1)-SEARCH("&gt;",'CFR - XML import'!$A106,1)-2)))</f>
        <v>0</v>
      </c>
      <c r="AC112" s="140">
        <f>IF(ISERROR(FIND(AC$3,'CFR - XML import'!$A106)),0,VALUE(MID('CFR - XML import'!$A106,SEARCH("&gt;",'CFR - XML import'!$A106,1)+1,SEARCH("/",'CFR - XML import'!$A106,1)-SEARCH("&gt;",'CFR - XML import'!$A106,1)-2)))</f>
        <v>0</v>
      </c>
      <c r="AD112" s="140">
        <f>IF(ISERROR(FIND(AD$3,'CFR - XML import'!$A106)),0,VALUE(MID('CFR - XML import'!$A106,SEARCH("&gt;",'CFR - XML import'!$A106,1)+1,SEARCH("/",'CFR - XML import'!$A106,1)-SEARCH("&gt;",'CFR - XML import'!$A106,1)-2)))</f>
        <v>0</v>
      </c>
      <c r="AE112" s="140">
        <f>IF(ISERROR(FIND(AE$3,'CFR - XML import'!$A106)),0,VALUE(MID('CFR - XML import'!$A106,SEARCH("&gt;",'CFR - XML import'!$A106,1)+1,SEARCH("/",'CFR - XML import'!$A106,1)-SEARCH("&gt;",'CFR - XML import'!$A106,1)-2)))</f>
        <v>0</v>
      </c>
      <c r="AF112" s="140">
        <f>IF(ISERROR(FIND(AF$3,'CFR - XML import'!$A106)),0,VALUE(MID('CFR - XML import'!$A106,SEARCH("&gt;",'CFR - XML import'!$A106,1)+1,SEARCH("/",'CFR - XML import'!$A106,1)-SEARCH("&gt;",'CFR - XML import'!$A106,1)-2)))</f>
        <v>0</v>
      </c>
      <c r="AG112" s="140">
        <f>IF(ISERROR(FIND(AG$3,'CFR - XML import'!$A106)),0,VALUE(MID('CFR - XML import'!$A106,SEARCH("&gt;",'CFR - XML import'!$A106,1)+1,SEARCH("/",'CFR - XML import'!$A106,1)-SEARCH("&gt;",'CFR - XML import'!$A106,1)-2)))</f>
        <v>0</v>
      </c>
      <c r="AH112" s="140">
        <f>IF(ISERROR(FIND(AH$3,'CFR - XML import'!$A106)),0,VALUE(MID('CFR - XML import'!$A106,SEARCH("&gt;",'CFR - XML import'!$A106,1)+1,SEARCH("/",'CFR - XML import'!$A106,1)-SEARCH("&gt;",'CFR - XML import'!$A106,1)-2)))</f>
        <v>0</v>
      </c>
      <c r="AI112" s="140">
        <f>IF(ISERROR(FIND(AI$3,'CFR - XML import'!$A106)),0,VALUE(MID('CFR - XML import'!$A106,SEARCH("&gt;",'CFR - XML import'!$A106,1)+1,SEARCH("/",'CFR - XML import'!$A106,1)-SEARCH("&gt;",'CFR - XML import'!$A106,1)-2)))</f>
        <v>0</v>
      </c>
      <c r="AJ112" s="140">
        <f>IF(ISERROR(FIND(AJ$3,'CFR - XML import'!$A106)),0,VALUE(MID('CFR - XML import'!$A106,SEARCH("&gt;",'CFR - XML import'!$A106,1)+1,SEARCH("/",'CFR - XML import'!$A106,1)-SEARCH("&gt;",'CFR - XML import'!$A106,1)-2)))</f>
        <v>0</v>
      </c>
      <c r="AK112" s="140">
        <f>IF(ISERROR(FIND(AK$3,'CFR - XML import'!$A106)),0,VALUE(MID('CFR - XML import'!$A106,SEARCH("&gt;",'CFR - XML import'!$A106,1)+1,SEARCH("/",'CFR - XML import'!$A106,1)-SEARCH("&gt;",'CFR - XML import'!$A106,1)-2)))</f>
        <v>0</v>
      </c>
      <c r="AL112" s="140">
        <f>IF(ISERROR(FIND(AL$3,'CFR - XML import'!$A106)),0,VALUE(MID('CFR - XML import'!$A106,SEARCH("&gt;",'CFR - XML import'!$A106,1)+1,SEARCH("/",'CFR - XML import'!$A106,1)-SEARCH("&gt;",'CFR - XML import'!$A106,1)-2)))</f>
        <v>0</v>
      </c>
      <c r="AM112" s="140">
        <f>IF(ISERROR(FIND(AM$3,'CFR - XML import'!$A106)),0,VALUE(MID('CFR - XML import'!$A106,SEARCH("&gt;",'CFR - XML import'!$A106,1)+1,SEARCH("/",'CFR - XML import'!$A106,1)-SEARCH("&gt;",'CFR - XML import'!$A106,1)-2)))</f>
        <v>0</v>
      </c>
      <c r="AN112" s="140">
        <f>IF(ISERROR(FIND(AN$3,'CFR - XML import'!$A106)),0,VALUE(MID('CFR - XML import'!$A106,SEARCH("&gt;",'CFR - XML import'!$A106,1)+1,SEARCH("/",'CFR - XML import'!$A106,1)-SEARCH("&gt;",'CFR - XML import'!$A106,1)-2)))</f>
        <v>0</v>
      </c>
      <c r="AO112" s="140">
        <f>IF(ISERROR(FIND(AO$3,'CFR - XML import'!$A106)),0,VALUE(MID('CFR - XML import'!$A106,SEARCH("&gt;",'CFR - XML import'!$A106,1)+1,SEARCH("/",'CFR - XML import'!$A106,1)-SEARCH("&gt;",'CFR - XML import'!$A106,1)-2)))</f>
        <v>0</v>
      </c>
      <c r="AP112" s="140">
        <f>IF(ISERROR(FIND(AP$3,'CFR - XML import'!$A106)),0,VALUE(MID('CFR - XML import'!$A106,SEARCH("&gt;",'CFR - XML import'!$A106,1)+1,SEARCH("/",'CFR - XML import'!$A106,1)-SEARCH("&gt;",'CFR - XML import'!$A106,1)-2)))</f>
        <v>0</v>
      </c>
      <c r="AQ112" s="140">
        <f>IF(ISERROR(FIND(AQ$3,'CFR - XML import'!$A106)),0,VALUE(MID('CFR - XML import'!$A106,SEARCH("&gt;",'CFR - XML import'!$A106,1)+1,SEARCH("/",'CFR - XML import'!$A106,1)-SEARCH("&gt;",'CFR - XML import'!$A106,1)-2)))</f>
        <v>0</v>
      </c>
      <c r="AR112" s="140">
        <f>IF(ISERROR(FIND(AR$3,'CFR - XML import'!$A106)),0,VALUE(MID('CFR - XML import'!$A106,SEARCH("&gt;",'CFR - XML import'!$A106,1)+1,SEARCH("/",'CFR - XML import'!$A106,1)-SEARCH("&gt;",'CFR - XML import'!$A106,1)-2)))</f>
        <v>0</v>
      </c>
      <c r="AS112" s="140">
        <f>IF(ISERROR(FIND(AS$3,'CFR - XML import'!$A106)),0,VALUE(MID('CFR - XML import'!$A106,SEARCH("&gt;",'CFR - XML import'!$A106,1)+1,SEARCH("/",'CFR - XML import'!$A106,1)-SEARCH("&gt;",'CFR - XML import'!$A106,1)-2)))</f>
        <v>0</v>
      </c>
      <c r="AT112" s="140">
        <f>IF(ISERROR(FIND(AT$3,'CFR - XML import'!$A106)),0,VALUE(MID('CFR - XML import'!$A106,SEARCH("&gt;",'CFR - XML import'!$A106,1)+1,SEARCH("/",'CFR - XML import'!$A106,1)-SEARCH("&gt;",'CFR - XML import'!$A106,1)-2)))</f>
        <v>0</v>
      </c>
      <c r="AU112" s="140">
        <f>IF(ISERROR(FIND(AU$3,'CFR - XML import'!$A106)),0,VALUE(MID('CFR - XML import'!$A106,SEARCH("&gt;",'CFR - XML import'!$A106,1)+1,SEARCH("/",'CFR - XML import'!$A106,1)-SEARCH("&gt;",'CFR - XML import'!$A106,1)-2)))</f>
        <v>0</v>
      </c>
      <c r="AV112" s="140">
        <f>IF(ISERROR(FIND(AV$3,'CFR - XML import'!$A106)),0,VALUE(MID('CFR - XML import'!$A106,SEARCH("&gt;",'CFR - XML import'!$A106,1)+1,SEARCH("/",'CFR - XML import'!$A106,1)-SEARCH("&gt;",'CFR - XML import'!$A106,1)-2)))</f>
        <v>0</v>
      </c>
      <c r="AW112" s="140">
        <f>IF(ISERROR(FIND(AW$3,'CFR - XML import'!$A106)),0,VALUE(MID('CFR - XML import'!$A106,SEARCH("&gt;",'CFR - XML import'!$A106,1)+1,SEARCH("/",'CFR - XML import'!$A106,1)-SEARCH("&gt;",'CFR - XML import'!$A106,1)-2)))</f>
        <v>0</v>
      </c>
      <c r="AX112" s="140">
        <f>IF(ISERROR(FIND(AX$3,'CFR - XML import'!$A106)),0,VALUE(MID('CFR - XML import'!$A106,SEARCH("&gt;",'CFR - XML import'!$A106,1)+1,SEARCH("/",'CFR - XML import'!$A106,1)-SEARCH("&gt;",'CFR - XML import'!$A106,1)-2)))</f>
        <v>0</v>
      </c>
      <c r="AY112" s="140">
        <f>IF(ISERROR(FIND(AY$3,'CFR - XML import'!$A106)),0,VALUE(MID('CFR - XML import'!$A106,SEARCH("&gt;",'CFR - XML import'!$A106,1)+1,SEARCH("/",'CFR - XML import'!$A106,1)-SEARCH("&gt;",'CFR - XML import'!$A106,1)-2)))</f>
        <v>0</v>
      </c>
      <c r="AZ112" s="140">
        <f>IF(ISERROR(FIND(AZ$3,'CFR - XML import'!$A106)),0,VALUE(MID('CFR - XML import'!$A106,SEARCH("&gt;",'CFR - XML import'!$A106,1)+1,SEARCH("/",'CFR - XML import'!$A106,1)-SEARCH("&gt;",'CFR - XML import'!$A106,1)-2)))</f>
        <v>0</v>
      </c>
      <c r="BA112" s="140">
        <f>IF(ISERROR(FIND(BA$3,'CFR - XML import'!$A106)),0,VALUE(MID('CFR - XML import'!$A106,SEARCH("&gt;",'CFR - XML import'!$A106,1)+1,SEARCH("/",'CFR - XML import'!$A106,1)-SEARCH("&gt;",'CFR - XML import'!$A106,1)-2)))</f>
        <v>0</v>
      </c>
      <c r="BB112" s="140">
        <f>IF(ISERROR(FIND(BB$3,'CFR - XML import'!$A106)),0,VALUE(MID('CFR - XML import'!$A106,SEARCH("&gt;",'CFR - XML import'!$A106,1)+1,SEARCH("/",'CFR - XML import'!$A106,1)-SEARCH("&gt;",'CFR - XML import'!$A106,1)-2)))</f>
        <v>0</v>
      </c>
      <c r="BC112" s="140">
        <f>IF(ISERROR(FIND(BC$3,'CFR - XML import'!$A106)),0,VALUE(MID('CFR - XML import'!$A106,SEARCH("&gt;",'CFR - XML import'!$A106,1)+1,SEARCH("/",'CFR - XML import'!$A106,1)-SEARCH("&gt;",'CFR - XML import'!$A106,1)-2)))</f>
        <v>0</v>
      </c>
      <c r="BD112" s="140">
        <f>IF(ISERROR(FIND(BD$3,'CFR - XML import'!$A106)),0,VALUE(MID('CFR - XML import'!$A106,SEARCH("&gt;",'CFR - XML import'!$A106,1)+1,SEARCH("/",'CFR - XML import'!$A106,1)-SEARCH("&gt;",'CFR - XML import'!$A106,1)-2)))</f>
        <v>0</v>
      </c>
      <c r="BE112" s="140">
        <f>IF(ISERROR(FIND(BE$3,'CFR - XML import'!$A106)),0,VALUE(MID('CFR - XML import'!$A106,SEARCH("&gt;",'CFR - XML import'!$A106,1)+1,SEARCH("/",'CFR - XML import'!$A106,1)-SEARCH("&gt;",'CFR - XML import'!$A106,1)-2)))</f>
        <v>0</v>
      </c>
      <c r="BF112" s="140">
        <f>IF(ISERROR(FIND(BF$3,'CFR - XML import'!$A106)),0,VALUE(MID('CFR - XML import'!$A106,SEARCH("&gt;",'CFR - XML import'!$A106,1)+1,SEARCH("/",'CFR - XML import'!$A106,1)-SEARCH("&gt;",'CFR - XML import'!$A106,1)-2)))</f>
        <v>0</v>
      </c>
      <c r="BG112" s="140">
        <f>IF(ISERROR(FIND(BG$3,'CFR - XML import'!$A106)),0,VALUE(MID('CFR - XML import'!$A106,SEARCH("&gt;",'CFR - XML import'!$A106,1)+1,SEARCH("/",'CFR - XML import'!$A106,1)-SEARCH("&gt;",'CFR - XML import'!$A106,1)-2)))</f>
        <v>0</v>
      </c>
      <c r="BH112" s="140">
        <f>IF(ISERROR(FIND(BH$3,'CFR - XML import'!$A106)),0,VALUE(MID('CFR - XML import'!$A106,SEARCH("&gt;",'CFR - XML import'!$A106,1)+1,SEARCH("/",'CFR - XML import'!$A106,1)-SEARCH("&gt;",'CFR - XML import'!$A106,1)-2)))</f>
        <v>0</v>
      </c>
      <c r="BI112" s="140">
        <f>IF(ISERROR(FIND(BI$3,'CFR - XML import'!$A106)),0,VALUE(MID('CFR - XML import'!$A106,SEARCH("&gt;",'CFR - XML import'!$A106,1)+1,SEARCH("/",'CFR - XML import'!$A106,1)-SEARCH("&gt;",'CFR - XML import'!$A106,1)-2)))</f>
        <v>0</v>
      </c>
      <c r="BJ112" s="140">
        <f>IF(ISERROR(FIND(BJ$3,'CFR - XML import'!$A106)),0,VALUE(MID('CFR - XML import'!$A106,SEARCH("&gt;",'CFR - XML import'!$A106,1)+1,SEARCH("/",'CFR - XML import'!$A106,1)-SEARCH("&gt;",'CFR - XML import'!$A106,1)-2)))</f>
        <v>0</v>
      </c>
      <c r="BK112" s="140">
        <f>IF(ISERROR(FIND(BK$3,'CFR - XML import'!$A106)),0,VALUE(MID('CFR - XML import'!$A106,SEARCH("&gt;",'CFR - XML import'!$A106,1)+1,SEARCH("/",'CFR - XML import'!$A106,1)-SEARCH("&gt;",'CFR - XML import'!$A106,1)-2)))</f>
        <v>0</v>
      </c>
      <c r="BL112" s="140">
        <f>IF(ISERROR(FIND(BL$3,'CFR - XML import'!$A106)),0,VALUE(MID('CFR - XML import'!$A106,SEARCH("&gt;",'CFR - XML import'!$A106,1)+1,SEARCH("/",'CFR - XML import'!$A106,1)-SEARCH("&gt;",'CFR - XML import'!$A106,1)-2)))</f>
        <v>0</v>
      </c>
      <c r="BM112" s="140">
        <f>IF(ISERROR(FIND(BM$3,'CFR - XML import'!$A106)),0,VALUE(MID('CFR - XML import'!$A106,SEARCH("&gt;",'CFR - XML import'!$A106,1)+1,SEARCH("/",'CFR - XML import'!$A106,1)-SEARCH("&gt;",'CFR - XML import'!$A106,1)-2)))</f>
        <v>0</v>
      </c>
      <c r="BN112" s="140">
        <f>IF(ISERROR(FIND(BN$3,'CFR - XML import'!$A106)),0,VALUE(MID('CFR - XML import'!$A106,SEARCH("&gt;",'CFR - XML import'!$A106,1)+1,SEARCH("/",'CFR - XML import'!$A106,1)-SEARCH("&gt;",'CFR - XML import'!$A106,1)-2)))</f>
        <v>0</v>
      </c>
      <c r="BO112" s="140">
        <f>IF(ISERROR(FIND(BO$3,'CFR - XML import'!$A106)),0,VALUE(MID('CFR - XML import'!$A106,SEARCH("&gt;",'CFR - XML import'!$A106,1)+1,SEARCH("/",'CFR - XML import'!$A106,1)-SEARCH("&gt;",'CFR - XML import'!$A106,1)-2)))</f>
        <v>0</v>
      </c>
      <c r="BP112" s="140">
        <f>IF(ISERROR(FIND(BP$3,'CFR - XML import'!$A106)),0,VALUE(MID('CFR - XML import'!$A106,SEARCH("&gt;",'CFR - XML import'!$A106,1)+1,SEARCH("/",'CFR - XML import'!$A106,1)-SEARCH("&gt;",'CFR - XML import'!$A106,1)-2)))</f>
        <v>0</v>
      </c>
      <c r="BQ112" s="140">
        <f>IF(ISERROR(FIND(BQ$3,'CFR - XML import'!$A106)),0,VALUE(MID('CFR - XML import'!$A106,SEARCH("&gt;",'CFR - XML import'!$A106,1)+1,SEARCH("/",'CFR - XML import'!$A106,1)-SEARCH("&gt;",'CFR - XML import'!$A106,1)-2)))</f>
        <v>0</v>
      </c>
      <c r="BR112" s="140">
        <f>IF(ISERROR(FIND(BR$3,'CFR - XML import'!$A106)),0,VALUE(MID('CFR - XML import'!$A106,SEARCH("&gt;",'CFR - XML import'!$A106,1)+1,SEARCH("/",'CFR - XML import'!$A106,1)-SEARCH("&gt;",'CFR - XML import'!$A106,1)-2)))</f>
        <v>0</v>
      </c>
      <c r="BS112" s="140">
        <f>IF(ISERROR(FIND(BS$3,'CFR - XML import'!$A106)),0,VALUE(MID('CFR - XML import'!$A106,SEARCH("&gt;",'CFR - XML import'!$A106,1)+1,SEARCH("/",'CFR - XML import'!$A106,1)-SEARCH("&gt;",'CFR - XML import'!$A106,1)-2)))</f>
        <v>0</v>
      </c>
      <c r="BT112" s="140">
        <f>IF(ISERROR(FIND(BT$3,'CFR - XML import'!$A106)),0,VALUE(MID('CFR - XML import'!$A106,SEARCH("&gt;",'CFR - XML import'!$A106,1)+1,SEARCH("/",'CFR - XML import'!$A106,1)-SEARCH("&gt;",'CFR - XML import'!$A106,1)-2)))</f>
        <v>0</v>
      </c>
      <c r="BU112" s="140">
        <f>IF(ISERROR(FIND(BU$3,'CFR - XML import'!$A106)),0,VALUE(MID('CFR - XML import'!$A106,SEARCH("&gt;",'CFR - XML import'!$A106,1)+1,SEARCH("/",'CFR - XML import'!$A106,1)-SEARCH("&gt;",'CFR - XML import'!$A106,1)-2)))</f>
        <v>0</v>
      </c>
      <c r="BV112" s="140">
        <f>IF(ISERROR(FIND(BV$3,'CFR - XML import'!$A106)),0,VALUE(MID('CFR - XML import'!$A106,SEARCH("&gt;",'CFR - XML import'!$A106,1)+1,SEARCH("/",'CFR - XML import'!$A106,1)-SEARCH("&gt;",'CFR - XML import'!$A106,1)-2)))</f>
        <v>0</v>
      </c>
      <c r="BW112" s="140">
        <f>IF(ISERROR(FIND(BW$3,'CFR - XML import'!$A106)),0,VALUE(MID('CFR - XML import'!$A106,SEARCH("&gt;",'CFR - XML import'!$A106,1)+1,SEARCH("/",'CFR - XML import'!$A106,1)-SEARCH("&gt;",'CFR - XML import'!$A106,1)-2)))</f>
        <v>0</v>
      </c>
      <c r="BX112" s="140">
        <f>IF(ISERROR(FIND(BX$3,'CFR - XML import'!$A106)),0,VALUE(MID('CFR - XML import'!$A106,SEARCH("&gt;",'CFR - XML import'!$A106,1)+1,SEARCH("/",'CFR - XML import'!$A106,1)-SEARCH("&gt;",'CFR - XML import'!$A106,1)-2)))</f>
        <v>0</v>
      </c>
      <c r="BY112" s="140">
        <f>IF(ISERROR(FIND(BY$3,'CFR - XML import'!$A106)),0,VALUE(MID('CFR - XML import'!$A106,SEARCH("&gt;",'CFR - XML import'!$A106,1)+1,SEARCH("/",'CFR - XML import'!$A106,1)-SEARCH("&gt;",'CFR - XML import'!$A106,1)-2)))</f>
        <v>0</v>
      </c>
      <c r="BZ112" s="140">
        <f>IF(ISERROR(FIND(BZ$3,'CFR - XML import'!$A106)),0,VALUE(MID('CFR - XML import'!$A106,SEARCH("&gt;",'CFR - XML import'!$A106,1)+1,SEARCH("/",'CFR - XML import'!$A106,1)-SEARCH("&gt;",'CFR - XML import'!$A106,1)-2)))</f>
        <v>0</v>
      </c>
      <c r="CG112" s="142">
        <f>IF(ISERROR(IF(MID('CFR - XML import'!$A106,LEN($CF$4)+5,LEN('CFR - XML import'!$A106)-(2*LEN($CF$4)+5))="RMMS",1,IF(MID('CFR - XML import'!$A106,LEN("    &lt;InputSystem&gt;")+1,LEN('CFR - XML import'!$A106)-(LEN("    &lt;InputSystem&gt;")+LEN($CF$4)+1))="SIMS",2,0))),0,IF(MID('CFR - XML import'!$A106,LEN($CF$4)+5,LEN('CFR - XML import'!$A106)-(2*LEN($CF$4)+5))="RMMS",1,IF(MID('CFR - XML import'!$A106,LEN("    &lt;InputSystem&gt;")+1,LEN('CFR - XML import'!$A106)-(LEN("    &lt;InputSystem&gt;")+LEN($CF$4)+1))="SIMS",2,0)))</f>
        <v>0</v>
      </c>
      <c r="CH112" s="140">
        <f>IF(ISERROR(FIND(CH$3,'CFR - XML import'!$A106)),0,MID('CFR - XML import'!$A106,SEARCH("&gt;",'CFR - XML import'!$A106,1)+1,SEARCH("/",'CFR - XML import'!$A106,1)-SEARCH("&gt;",'CFR - XML import'!$A106,1)-2))</f>
        <v>0</v>
      </c>
      <c r="CI112" s="140">
        <f>IF(ISERROR(FIND(CI$3,'CFR - XML import'!$A106)),0,MID('CFR - XML import'!$A106,SEARCH("&gt;",'CFR - XML import'!$A106,1)+1,SEARCH("/",'CFR - XML import'!$A106,1)-SEARCH("&gt;",'CFR - XML import'!$A106,1)-2))</f>
        <v>0</v>
      </c>
      <c r="CJ112" s="140">
        <f>IF(ISERROR(FIND(CJ$3,'CFR - XML import'!$A106)),0,MID('CFR - XML import'!$A106,SEARCH("&gt;",'CFR - XML import'!$A106,1)+1,SEARCH("/",'CFR - XML import'!$A106,1)-SEARCH("&gt;",'CFR - XML import'!$A106,1)-2))</f>
        <v>0</v>
      </c>
      <c r="CK112" s="140">
        <f>IF(ISERROR(FIND(CK$3,'CFR - XML import'!$A106)),0,MID('CFR - XML import'!$A106,SEARCH("&gt;",'CFR - XML import'!$A106,1)+1,SEARCH("/",'CFR - XML import'!$A106,1)-SEARCH("&gt;",'CFR - XML import'!$A106,1)-2))</f>
        <v>0</v>
      </c>
      <c r="CL112" s="140">
        <f>IF(ISERROR(FIND(CL$3,'CFR - XML import'!$A106)),0,MID('CFR - XML import'!$A106,SEARCH("&gt;",'CFR - XML import'!$A106,1)+1,SEARCH("/",'CFR - XML import'!$A106,1)-SEARCH("&gt;",'CFR - XML import'!$A106,1)-2))</f>
        <v>0</v>
      </c>
      <c r="CM112" s="140">
        <f>IF(ISERROR(FIND(CM$3,'CFR - XML import'!$A106)),0,MID('CFR - XML import'!$A106,SEARCH("&gt;",'CFR - XML import'!$A106,1)+1,SEARCH("/",'CFR - XML import'!$A106,1)-SEARCH("&gt;",'CFR - XML import'!$A106,1)-2))</f>
        <v>0</v>
      </c>
    </row>
    <row r="113" spans="1:91" x14ac:dyDescent="0.2">
      <c r="A113" s="139" t="str">
        <f>IF(AND('CFR - XML import'!A107&lt;&gt;"",LEFT('CFR - XML import'!A107,1)&lt;&gt;"&lt;",LEFT('CFR - XML import'!A107,3)&lt;&gt;"  &lt;",LEFT('CFR - XML import'!A107,5)&lt;&gt;"    &lt;",LEFT('CFR - XML import'!A107,7)&lt;&gt;"      &lt;",LEFT('CFR - XML import'!A107,9)&lt;&gt;"        &lt;",$B$1="SIMS"),'CFR - XML import'!A107,IF(AND(LEFT('CFR - XML import'!A107,9)="&lt;Details&gt;",$B$1="RM"),'CFR - XML import'!A107,""))</f>
        <v/>
      </c>
      <c r="B113" s="140">
        <f>IF(ISERROR(FIND(B$3,'CFR - XML import'!$A107)),0,VALUE(MID('CFR - XML import'!$A107,SEARCH("&gt;",'CFR - XML import'!$A107,1)+1,SEARCH("/",'CFR - XML import'!$A107,1)-SEARCH("&gt;",'CFR - XML import'!$A107,1)-2)))</f>
        <v>0</v>
      </c>
      <c r="D113" s="140">
        <f>IF(ISERROR(FIND(D$3,'CFR - XML import'!$A107)),0,MID('CFR - XML import'!$A107,SEARCH("&gt;",'CFR - XML import'!$A107,1)+1,SEARCH("/",'CFR - XML import'!$A107,1)-SEARCH("&gt;",'CFR - XML import'!$A107,1)-2))</f>
        <v>0</v>
      </c>
      <c r="E113" s="140">
        <f>IF(ISERROR(FIND(E$3,'CFR - XML import'!$A107)),0,MID('CFR - XML import'!$A107,SEARCH("&gt;",'CFR - XML import'!$A107,1)+1,SEARCH("/",'CFR - XML import'!$A107,1)-SEARCH("&gt;",'CFR - XML import'!$A107,1)-2))</f>
        <v>0</v>
      </c>
      <c r="F113" s="141">
        <f>IF($B$1="SIMS",IF(ISERROR(FIND(F$3,'CFR - XML import'!$A107)),0,VALUE(MID('CFR - XML import'!$A107,15,10))),IF(ISERROR(FIND(F$3,'CFR - XML import'!$A107)),0,VALUE(MID('CFR - XML import'!$A107,15,10))))</f>
        <v>0</v>
      </c>
      <c r="G113" s="140">
        <f>IF(ISERROR(FIND(G$3,'CFR - XML import'!$A107)),0,VALUE(MID('CFR - XML import'!$A107,SEARCH("&gt;",'CFR - XML import'!$A107,1)+1,SEARCH("/",'CFR - XML import'!$A107,1)-SEARCH("&gt;",'CFR - XML import'!$A107,1)-2)))</f>
        <v>0</v>
      </c>
      <c r="H113" s="140">
        <f>IF(ISERROR(FIND(H$3,'CFR - XML import'!$A107)),0,VALUE(MID('CFR - XML import'!$A107,SEARCH("&gt;",'CFR - XML import'!$A107,1)+1,SEARCH("/",'CFR - XML import'!$A107,1)-SEARCH("&gt;",'CFR - XML import'!$A107,1)-2)))</f>
        <v>0</v>
      </c>
      <c r="I113" s="140">
        <f>IF(ISERROR(FIND(I$3,'CFR - XML import'!$A107)),0,VALUE(MID('CFR - XML import'!$A107,SEARCH("&gt;",'CFR - XML import'!$A107,1)+1,SEARCH("/",'CFR - XML import'!$A107,1)-SEARCH("&gt;",'CFR - XML import'!$A107,1)-2)))</f>
        <v>0</v>
      </c>
      <c r="J113" s="140">
        <f>IF(ISERROR(FIND(J$3,'CFR - XML import'!$A107)),0,VALUE(MID('CFR - XML import'!$A107,SEARCH("&gt;",'CFR - XML import'!$A107,1)+1,SEARCH("/",'CFR - XML import'!$A107,1)-SEARCH("&gt;",'CFR - XML import'!$A107,1)-2)))</f>
        <v>0</v>
      </c>
      <c r="K113" s="140">
        <f>IF(ISERROR(FIND(K$3,'CFR - XML import'!$A107)),0,VALUE(MID('CFR - XML import'!$A107,SEARCH("&gt;",'CFR - XML import'!$A107,1)+1,SEARCH("/",'CFR - XML import'!$A107,1)-SEARCH("&gt;",'CFR - XML import'!$A107,1)-2)))</f>
        <v>0</v>
      </c>
      <c r="L113" s="140">
        <f>IF(ISERROR(FIND(L$3,'CFR - XML import'!$A107)),0,VALUE(MID('CFR - XML import'!$A107,SEARCH("&gt;",'CFR - XML import'!$A107,1)+1,SEARCH("/",'CFR - XML import'!$A107,1)-SEARCH("&gt;",'CFR - XML import'!$A107,1)-2)))</f>
        <v>0</v>
      </c>
      <c r="M113" s="140">
        <f>IF(ISERROR(FIND(M$3,'CFR - XML import'!$A107)),0,VALUE(MID('CFR - XML import'!$A107,SEARCH("&gt;",'CFR - XML import'!$A107,1)+1,SEARCH("/",'CFR - XML import'!$A107,1)-SEARCH("&gt;",'CFR - XML import'!$A107,1)-2)))</f>
        <v>0</v>
      </c>
      <c r="N113" s="140">
        <f>IF(ISERROR(FIND(N$3,'CFR - XML import'!$A107)),0,VALUE(MID('CFR - XML import'!$A107,SEARCH("&gt;",'CFR - XML import'!$A107,1)+1,SEARCH("/",'CFR - XML import'!$A107,1)-SEARCH("&gt;",'CFR - XML import'!$A107,1)-2)))</f>
        <v>0</v>
      </c>
      <c r="O113" s="140">
        <f>IF(ISERROR(FIND(O$3,'CFR - XML import'!$A107)),0,VALUE(MID('CFR - XML import'!$A107,SEARCH("&gt;",'CFR - XML import'!$A107,1)+1,SEARCH("/",'CFR - XML import'!$A107,1)-SEARCH("&gt;",'CFR - XML import'!$A107,1)-2)))</f>
        <v>0</v>
      </c>
      <c r="P113" s="140">
        <f>IF(ISERROR(FIND(P$3,'CFR - XML import'!$A107)),0,VALUE(MID('CFR - XML import'!$A107,SEARCH("&gt;",'CFR - XML import'!$A107,1)+1,SEARCH("/",'CFR - XML import'!$A107,1)-SEARCH("&gt;",'CFR - XML import'!$A107,1)-2)))</f>
        <v>0</v>
      </c>
      <c r="Q113" s="140">
        <f>IF(ISERROR(FIND(Q$3,'CFR - XML import'!$A107)),0,VALUE(MID('CFR - XML import'!$A107,SEARCH("&gt;",'CFR - XML import'!$A107,1)+1,SEARCH("/",'CFR - XML import'!$A107,1)-SEARCH("&gt;",'CFR - XML import'!$A107,1)-2)))</f>
        <v>0</v>
      </c>
      <c r="R113" s="140">
        <f>IF(ISERROR(FIND(R$3,'CFR - XML import'!$A107)),0,VALUE(MID('CFR - XML import'!$A107,SEARCH("&gt;",'CFR - XML import'!$A107,1)+1,SEARCH("/",'CFR - XML import'!$A107,1)-SEARCH("&gt;",'CFR - XML import'!$A107,1)-2)))</f>
        <v>0</v>
      </c>
      <c r="S113" s="140">
        <f>IF(ISERROR(FIND(S$3,'CFR - XML import'!$A107)),0,VALUE(MID('CFR - XML import'!$A107,SEARCH("&gt;",'CFR - XML import'!$A107,1)+1,SEARCH("/",'CFR - XML import'!$A107,1)-SEARCH("&gt;",'CFR - XML import'!$A107,1)-2)))</f>
        <v>0</v>
      </c>
      <c r="T113" s="140">
        <f>IF(ISERROR(FIND(T$3,'CFR - XML import'!$A107)),0,VALUE(MID('CFR - XML import'!$A107,SEARCH("&gt;",'CFR - XML import'!$A107,1)+1,SEARCH("/",'CFR - XML import'!$A107,1)-SEARCH("&gt;",'CFR - XML import'!$A107,1)-2)))</f>
        <v>0</v>
      </c>
      <c r="U113" s="140">
        <f>IF(ISERROR(FIND(U$3,'CFR - XML import'!$A107)),0,VALUE(MID('CFR - XML import'!$A107,SEARCH("&gt;",'CFR - XML import'!$A107,1)+1,SEARCH("/",'CFR - XML import'!$A107,1)-SEARCH("&gt;",'CFR - XML import'!$A107,1)-2)))</f>
        <v>0</v>
      </c>
      <c r="V113" s="140">
        <f>IF(ISERROR(FIND(V$3,'CFR - XML import'!$A107)),0,VALUE(MID('CFR - XML import'!$A107,SEARCH("&gt;",'CFR - XML import'!$A107,1)+1,SEARCH("/",'CFR - XML import'!$A107,1)-SEARCH("&gt;",'CFR - XML import'!$A107,1)-2)))</f>
        <v>0</v>
      </c>
      <c r="W113" s="140">
        <f>IF(ISERROR(FIND(W$3,'CFR - XML import'!$A107)),0,VALUE(MID('CFR - XML import'!$A107,SEARCH("&gt;",'CFR - XML import'!$A107,1)+1,SEARCH("/",'CFR - XML import'!$A107,1)-SEARCH("&gt;",'CFR - XML import'!$A107,1)-2)))</f>
        <v>0</v>
      </c>
      <c r="X113" s="140"/>
      <c r="Y113" s="140">
        <f>IF(ISERROR(FIND(Y$3,'CFR - XML import'!$A107)),0,VALUE(MID('CFR - XML import'!$A107,SEARCH("&gt;",'CFR - XML import'!$A107,1)+1,SEARCH("/",'CFR - XML import'!$A107,1)-SEARCH("&gt;",'CFR - XML import'!$A107,1)-2)))</f>
        <v>0</v>
      </c>
      <c r="Z113" s="140">
        <f>IF(ISERROR(FIND(Z$3,'CFR - XML import'!$A107)),0,VALUE(MID('CFR - XML import'!$A107,SEARCH("&gt;",'CFR - XML import'!$A107,1)+1,SEARCH("/",'CFR - XML import'!$A107,1)-SEARCH("&gt;",'CFR - XML import'!$A107,1)-2)))</f>
        <v>0</v>
      </c>
      <c r="AA113" s="140">
        <f>IF(ISERROR(FIND(AA$3,'CFR - XML import'!$A107)),0,VALUE(MID('CFR - XML import'!$A107,SEARCH("&gt;",'CFR - XML import'!$A107,1)+1,SEARCH("/",'CFR - XML import'!$A107,1)-SEARCH("&gt;",'CFR - XML import'!$A107,1)-2)))</f>
        <v>0</v>
      </c>
      <c r="AB113" s="140">
        <f>IF(ISERROR(FIND(AB$3,'CFR - XML import'!$A107)),0,VALUE(MID('CFR - XML import'!$A107,SEARCH("&gt;",'CFR - XML import'!$A107,1)+1,SEARCH("/",'CFR - XML import'!$A107,1)-SEARCH("&gt;",'CFR - XML import'!$A107,1)-2)))</f>
        <v>0</v>
      </c>
      <c r="AC113" s="140">
        <f>IF(ISERROR(FIND(AC$3,'CFR - XML import'!$A107)),0,VALUE(MID('CFR - XML import'!$A107,SEARCH("&gt;",'CFR - XML import'!$A107,1)+1,SEARCH("/",'CFR - XML import'!$A107,1)-SEARCH("&gt;",'CFR - XML import'!$A107,1)-2)))</f>
        <v>0</v>
      </c>
      <c r="AD113" s="140">
        <f>IF(ISERROR(FIND(AD$3,'CFR - XML import'!$A107)),0,VALUE(MID('CFR - XML import'!$A107,SEARCH("&gt;",'CFR - XML import'!$A107,1)+1,SEARCH("/",'CFR - XML import'!$A107,1)-SEARCH("&gt;",'CFR - XML import'!$A107,1)-2)))</f>
        <v>0</v>
      </c>
      <c r="AE113" s="140">
        <f>IF(ISERROR(FIND(AE$3,'CFR - XML import'!$A107)),0,VALUE(MID('CFR - XML import'!$A107,SEARCH("&gt;",'CFR - XML import'!$A107,1)+1,SEARCH("/",'CFR - XML import'!$A107,1)-SEARCH("&gt;",'CFR - XML import'!$A107,1)-2)))</f>
        <v>0</v>
      </c>
      <c r="AF113" s="140">
        <f>IF(ISERROR(FIND(AF$3,'CFR - XML import'!$A107)),0,VALUE(MID('CFR - XML import'!$A107,SEARCH("&gt;",'CFR - XML import'!$A107,1)+1,SEARCH("/",'CFR - XML import'!$A107,1)-SEARCH("&gt;",'CFR - XML import'!$A107,1)-2)))</f>
        <v>0</v>
      </c>
      <c r="AG113" s="140">
        <f>IF(ISERROR(FIND(AG$3,'CFR - XML import'!$A107)),0,VALUE(MID('CFR - XML import'!$A107,SEARCH("&gt;",'CFR - XML import'!$A107,1)+1,SEARCH("/",'CFR - XML import'!$A107,1)-SEARCH("&gt;",'CFR - XML import'!$A107,1)-2)))</f>
        <v>0</v>
      </c>
      <c r="AH113" s="140">
        <f>IF(ISERROR(FIND(AH$3,'CFR - XML import'!$A107)),0,VALUE(MID('CFR - XML import'!$A107,SEARCH("&gt;",'CFR - XML import'!$A107,1)+1,SEARCH("/",'CFR - XML import'!$A107,1)-SEARCH("&gt;",'CFR - XML import'!$A107,1)-2)))</f>
        <v>0</v>
      </c>
      <c r="AI113" s="140">
        <f>IF(ISERROR(FIND(AI$3,'CFR - XML import'!$A107)),0,VALUE(MID('CFR - XML import'!$A107,SEARCH("&gt;",'CFR - XML import'!$A107,1)+1,SEARCH("/",'CFR - XML import'!$A107,1)-SEARCH("&gt;",'CFR - XML import'!$A107,1)-2)))</f>
        <v>0</v>
      </c>
      <c r="AJ113" s="140">
        <f>IF(ISERROR(FIND(AJ$3,'CFR - XML import'!$A107)),0,VALUE(MID('CFR - XML import'!$A107,SEARCH("&gt;",'CFR - XML import'!$A107,1)+1,SEARCH("/",'CFR - XML import'!$A107,1)-SEARCH("&gt;",'CFR - XML import'!$A107,1)-2)))</f>
        <v>0</v>
      </c>
      <c r="AK113" s="140">
        <f>IF(ISERROR(FIND(AK$3,'CFR - XML import'!$A107)),0,VALUE(MID('CFR - XML import'!$A107,SEARCH("&gt;",'CFR - XML import'!$A107,1)+1,SEARCH("/",'CFR - XML import'!$A107,1)-SEARCH("&gt;",'CFR - XML import'!$A107,1)-2)))</f>
        <v>0</v>
      </c>
      <c r="AL113" s="140">
        <f>IF(ISERROR(FIND(AL$3,'CFR - XML import'!$A107)),0,VALUE(MID('CFR - XML import'!$A107,SEARCH("&gt;",'CFR - XML import'!$A107,1)+1,SEARCH("/",'CFR - XML import'!$A107,1)-SEARCH("&gt;",'CFR - XML import'!$A107,1)-2)))</f>
        <v>0</v>
      </c>
      <c r="AM113" s="140">
        <f>IF(ISERROR(FIND(AM$3,'CFR - XML import'!$A107)),0,VALUE(MID('CFR - XML import'!$A107,SEARCH("&gt;",'CFR - XML import'!$A107,1)+1,SEARCH("/",'CFR - XML import'!$A107,1)-SEARCH("&gt;",'CFR - XML import'!$A107,1)-2)))</f>
        <v>0</v>
      </c>
      <c r="AN113" s="140">
        <f>IF(ISERROR(FIND(AN$3,'CFR - XML import'!$A107)),0,VALUE(MID('CFR - XML import'!$A107,SEARCH("&gt;",'CFR - XML import'!$A107,1)+1,SEARCH("/",'CFR - XML import'!$A107,1)-SEARCH("&gt;",'CFR - XML import'!$A107,1)-2)))</f>
        <v>0</v>
      </c>
      <c r="AO113" s="140">
        <f>IF(ISERROR(FIND(AO$3,'CFR - XML import'!$A107)),0,VALUE(MID('CFR - XML import'!$A107,SEARCH("&gt;",'CFR - XML import'!$A107,1)+1,SEARCH("/",'CFR - XML import'!$A107,1)-SEARCH("&gt;",'CFR - XML import'!$A107,1)-2)))</f>
        <v>0</v>
      </c>
      <c r="AP113" s="140">
        <f>IF(ISERROR(FIND(AP$3,'CFR - XML import'!$A107)),0,VALUE(MID('CFR - XML import'!$A107,SEARCH("&gt;",'CFR - XML import'!$A107,1)+1,SEARCH("/",'CFR - XML import'!$A107,1)-SEARCH("&gt;",'CFR - XML import'!$A107,1)-2)))</f>
        <v>0</v>
      </c>
      <c r="AQ113" s="140">
        <f>IF(ISERROR(FIND(AQ$3,'CFR - XML import'!$A107)),0,VALUE(MID('CFR - XML import'!$A107,SEARCH("&gt;",'CFR - XML import'!$A107,1)+1,SEARCH("/",'CFR - XML import'!$A107,1)-SEARCH("&gt;",'CFR - XML import'!$A107,1)-2)))</f>
        <v>0</v>
      </c>
      <c r="AR113" s="140">
        <f>IF(ISERROR(FIND(AR$3,'CFR - XML import'!$A107)),0,VALUE(MID('CFR - XML import'!$A107,SEARCH("&gt;",'CFR - XML import'!$A107,1)+1,SEARCH("/",'CFR - XML import'!$A107,1)-SEARCH("&gt;",'CFR - XML import'!$A107,1)-2)))</f>
        <v>0</v>
      </c>
      <c r="AS113" s="140">
        <f>IF(ISERROR(FIND(AS$3,'CFR - XML import'!$A107)),0,VALUE(MID('CFR - XML import'!$A107,SEARCH("&gt;",'CFR - XML import'!$A107,1)+1,SEARCH("/",'CFR - XML import'!$A107,1)-SEARCH("&gt;",'CFR - XML import'!$A107,1)-2)))</f>
        <v>0</v>
      </c>
      <c r="AT113" s="140">
        <f>IF(ISERROR(FIND(AT$3,'CFR - XML import'!$A107)),0,VALUE(MID('CFR - XML import'!$A107,SEARCH("&gt;",'CFR - XML import'!$A107,1)+1,SEARCH("/",'CFR - XML import'!$A107,1)-SEARCH("&gt;",'CFR - XML import'!$A107,1)-2)))</f>
        <v>0</v>
      </c>
      <c r="AU113" s="140">
        <f>IF(ISERROR(FIND(AU$3,'CFR - XML import'!$A107)),0,VALUE(MID('CFR - XML import'!$A107,SEARCH("&gt;",'CFR - XML import'!$A107,1)+1,SEARCH("/",'CFR - XML import'!$A107,1)-SEARCH("&gt;",'CFR - XML import'!$A107,1)-2)))</f>
        <v>0</v>
      </c>
      <c r="AV113" s="140">
        <f>IF(ISERROR(FIND(AV$3,'CFR - XML import'!$A107)),0,VALUE(MID('CFR - XML import'!$A107,SEARCH("&gt;",'CFR - XML import'!$A107,1)+1,SEARCH("/",'CFR - XML import'!$A107,1)-SEARCH("&gt;",'CFR - XML import'!$A107,1)-2)))</f>
        <v>0</v>
      </c>
      <c r="AW113" s="140">
        <f>IF(ISERROR(FIND(AW$3,'CFR - XML import'!$A107)),0,VALUE(MID('CFR - XML import'!$A107,SEARCH("&gt;",'CFR - XML import'!$A107,1)+1,SEARCH("/",'CFR - XML import'!$A107,1)-SEARCH("&gt;",'CFR - XML import'!$A107,1)-2)))</f>
        <v>0</v>
      </c>
      <c r="AX113" s="140">
        <f>IF(ISERROR(FIND(AX$3,'CFR - XML import'!$A107)),0,VALUE(MID('CFR - XML import'!$A107,SEARCH("&gt;",'CFR - XML import'!$A107,1)+1,SEARCH("/",'CFR - XML import'!$A107,1)-SEARCH("&gt;",'CFR - XML import'!$A107,1)-2)))</f>
        <v>0</v>
      </c>
      <c r="AY113" s="140">
        <f>IF(ISERROR(FIND(AY$3,'CFR - XML import'!$A107)),0,VALUE(MID('CFR - XML import'!$A107,SEARCH("&gt;",'CFR - XML import'!$A107,1)+1,SEARCH("/",'CFR - XML import'!$A107,1)-SEARCH("&gt;",'CFR - XML import'!$A107,1)-2)))</f>
        <v>0</v>
      </c>
      <c r="AZ113" s="140">
        <f>IF(ISERROR(FIND(AZ$3,'CFR - XML import'!$A107)),0,VALUE(MID('CFR - XML import'!$A107,SEARCH("&gt;",'CFR - XML import'!$A107,1)+1,SEARCH("/",'CFR - XML import'!$A107,1)-SEARCH("&gt;",'CFR - XML import'!$A107,1)-2)))</f>
        <v>0</v>
      </c>
      <c r="BA113" s="140">
        <f>IF(ISERROR(FIND(BA$3,'CFR - XML import'!$A107)),0,VALUE(MID('CFR - XML import'!$A107,SEARCH("&gt;",'CFR - XML import'!$A107,1)+1,SEARCH("/",'CFR - XML import'!$A107,1)-SEARCH("&gt;",'CFR - XML import'!$A107,1)-2)))</f>
        <v>0</v>
      </c>
      <c r="BB113" s="140">
        <f>IF(ISERROR(FIND(BB$3,'CFR - XML import'!$A107)),0,VALUE(MID('CFR - XML import'!$A107,SEARCH("&gt;",'CFR - XML import'!$A107,1)+1,SEARCH("/",'CFR - XML import'!$A107,1)-SEARCH("&gt;",'CFR - XML import'!$A107,1)-2)))</f>
        <v>0</v>
      </c>
      <c r="BC113" s="140">
        <f>IF(ISERROR(FIND(BC$3,'CFR - XML import'!$A107)),0,VALUE(MID('CFR - XML import'!$A107,SEARCH("&gt;",'CFR - XML import'!$A107,1)+1,SEARCH("/",'CFR - XML import'!$A107,1)-SEARCH("&gt;",'CFR - XML import'!$A107,1)-2)))</f>
        <v>0</v>
      </c>
      <c r="BD113" s="140">
        <f>IF(ISERROR(FIND(BD$3,'CFR - XML import'!$A107)),0,VALUE(MID('CFR - XML import'!$A107,SEARCH("&gt;",'CFR - XML import'!$A107,1)+1,SEARCH("/",'CFR - XML import'!$A107,1)-SEARCH("&gt;",'CFR - XML import'!$A107,1)-2)))</f>
        <v>0</v>
      </c>
      <c r="BE113" s="140">
        <f>IF(ISERROR(FIND(BE$3,'CFR - XML import'!$A107)),0,VALUE(MID('CFR - XML import'!$A107,SEARCH("&gt;",'CFR - XML import'!$A107,1)+1,SEARCH("/",'CFR - XML import'!$A107,1)-SEARCH("&gt;",'CFR - XML import'!$A107,1)-2)))</f>
        <v>0</v>
      </c>
      <c r="BF113" s="140">
        <f>IF(ISERROR(FIND(BF$3,'CFR - XML import'!$A107)),0,VALUE(MID('CFR - XML import'!$A107,SEARCH("&gt;",'CFR - XML import'!$A107,1)+1,SEARCH("/",'CFR - XML import'!$A107,1)-SEARCH("&gt;",'CFR - XML import'!$A107,1)-2)))</f>
        <v>0</v>
      </c>
      <c r="BG113" s="140">
        <f>IF(ISERROR(FIND(BG$3,'CFR - XML import'!$A107)),0,VALUE(MID('CFR - XML import'!$A107,SEARCH("&gt;",'CFR - XML import'!$A107,1)+1,SEARCH("/",'CFR - XML import'!$A107,1)-SEARCH("&gt;",'CFR - XML import'!$A107,1)-2)))</f>
        <v>0</v>
      </c>
      <c r="BH113" s="140">
        <f>IF(ISERROR(FIND(BH$3,'CFR - XML import'!$A107)),0,VALUE(MID('CFR - XML import'!$A107,SEARCH("&gt;",'CFR - XML import'!$A107,1)+1,SEARCH("/",'CFR - XML import'!$A107,1)-SEARCH("&gt;",'CFR - XML import'!$A107,1)-2)))</f>
        <v>0</v>
      </c>
      <c r="BI113" s="140">
        <f>IF(ISERROR(FIND(BI$3,'CFR - XML import'!$A107)),0,VALUE(MID('CFR - XML import'!$A107,SEARCH("&gt;",'CFR - XML import'!$A107,1)+1,SEARCH("/",'CFR - XML import'!$A107,1)-SEARCH("&gt;",'CFR - XML import'!$A107,1)-2)))</f>
        <v>0</v>
      </c>
      <c r="BJ113" s="140">
        <f>IF(ISERROR(FIND(BJ$3,'CFR - XML import'!$A107)),0,VALUE(MID('CFR - XML import'!$A107,SEARCH("&gt;",'CFR - XML import'!$A107,1)+1,SEARCH("/",'CFR - XML import'!$A107,1)-SEARCH("&gt;",'CFR - XML import'!$A107,1)-2)))</f>
        <v>0</v>
      </c>
      <c r="BK113" s="140">
        <f>IF(ISERROR(FIND(BK$3,'CFR - XML import'!$A107)),0,VALUE(MID('CFR - XML import'!$A107,SEARCH("&gt;",'CFR - XML import'!$A107,1)+1,SEARCH("/",'CFR - XML import'!$A107,1)-SEARCH("&gt;",'CFR - XML import'!$A107,1)-2)))</f>
        <v>0</v>
      </c>
      <c r="BL113" s="140">
        <f>IF(ISERROR(FIND(BL$3,'CFR - XML import'!$A107)),0,VALUE(MID('CFR - XML import'!$A107,SEARCH("&gt;",'CFR - XML import'!$A107,1)+1,SEARCH("/",'CFR - XML import'!$A107,1)-SEARCH("&gt;",'CFR - XML import'!$A107,1)-2)))</f>
        <v>0</v>
      </c>
      <c r="BM113" s="140">
        <f>IF(ISERROR(FIND(BM$3,'CFR - XML import'!$A107)),0,VALUE(MID('CFR - XML import'!$A107,SEARCH("&gt;",'CFR - XML import'!$A107,1)+1,SEARCH("/",'CFR - XML import'!$A107,1)-SEARCH("&gt;",'CFR - XML import'!$A107,1)-2)))</f>
        <v>0</v>
      </c>
      <c r="BN113" s="140">
        <f>IF(ISERROR(FIND(BN$3,'CFR - XML import'!$A107)),0,VALUE(MID('CFR - XML import'!$A107,SEARCH("&gt;",'CFR - XML import'!$A107,1)+1,SEARCH("/",'CFR - XML import'!$A107,1)-SEARCH("&gt;",'CFR - XML import'!$A107,1)-2)))</f>
        <v>0</v>
      </c>
      <c r="BO113" s="140">
        <f>IF(ISERROR(FIND(BO$3,'CFR - XML import'!$A107)),0,VALUE(MID('CFR - XML import'!$A107,SEARCH("&gt;",'CFR - XML import'!$A107,1)+1,SEARCH("/",'CFR - XML import'!$A107,1)-SEARCH("&gt;",'CFR - XML import'!$A107,1)-2)))</f>
        <v>0</v>
      </c>
      <c r="BP113" s="140">
        <f>IF(ISERROR(FIND(BP$3,'CFR - XML import'!$A107)),0,VALUE(MID('CFR - XML import'!$A107,SEARCH("&gt;",'CFR - XML import'!$A107,1)+1,SEARCH("/",'CFR - XML import'!$A107,1)-SEARCH("&gt;",'CFR - XML import'!$A107,1)-2)))</f>
        <v>0</v>
      </c>
      <c r="BQ113" s="140">
        <f>IF(ISERROR(FIND(BQ$3,'CFR - XML import'!$A107)),0,VALUE(MID('CFR - XML import'!$A107,SEARCH("&gt;",'CFR - XML import'!$A107,1)+1,SEARCH("/",'CFR - XML import'!$A107,1)-SEARCH("&gt;",'CFR - XML import'!$A107,1)-2)))</f>
        <v>0</v>
      </c>
      <c r="BR113" s="140">
        <f>IF(ISERROR(FIND(BR$3,'CFR - XML import'!$A107)),0,VALUE(MID('CFR - XML import'!$A107,SEARCH("&gt;",'CFR - XML import'!$A107,1)+1,SEARCH("/",'CFR - XML import'!$A107,1)-SEARCH("&gt;",'CFR - XML import'!$A107,1)-2)))</f>
        <v>0</v>
      </c>
      <c r="BS113" s="140">
        <f>IF(ISERROR(FIND(BS$3,'CFR - XML import'!$A107)),0,VALUE(MID('CFR - XML import'!$A107,SEARCH("&gt;",'CFR - XML import'!$A107,1)+1,SEARCH("/",'CFR - XML import'!$A107,1)-SEARCH("&gt;",'CFR - XML import'!$A107,1)-2)))</f>
        <v>0</v>
      </c>
      <c r="BT113" s="140">
        <f>IF(ISERROR(FIND(BT$3,'CFR - XML import'!$A107)),0,VALUE(MID('CFR - XML import'!$A107,SEARCH("&gt;",'CFR - XML import'!$A107,1)+1,SEARCH("/",'CFR - XML import'!$A107,1)-SEARCH("&gt;",'CFR - XML import'!$A107,1)-2)))</f>
        <v>0</v>
      </c>
      <c r="BU113" s="140">
        <f>IF(ISERROR(FIND(BU$3,'CFR - XML import'!$A107)),0,VALUE(MID('CFR - XML import'!$A107,SEARCH("&gt;",'CFR - XML import'!$A107,1)+1,SEARCH("/",'CFR - XML import'!$A107,1)-SEARCH("&gt;",'CFR - XML import'!$A107,1)-2)))</f>
        <v>0</v>
      </c>
      <c r="BV113" s="140">
        <f>IF(ISERROR(FIND(BV$3,'CFR - XML import'!$A107)),0,VALUE(MID('CFR - XML import'!$A107,SEARCH("&gt;",'CFR - XML import'!$A107,1)+1,SEARCH("/",'CFR - XML import'!$A107,1)-SEARCH("&gt;",'CFR - XML import'!$A107,1)-2)))</f>
        <v>0</v>
      </c>
      <c r="BW113" s="140">
        <f>IF(ISERROR(FIND(BW$3,'CFR - XML import'!$A107)),0,VALUE(MID('CFR - XML import'!$A107,SEARCH("&gt;",'CFR - XML import'!$A107,1)+1,SEARCH("/",'CFR - XML import'!$A107,1)-SEARCH("&gt;",'CFR - XML import'!$A107,1)-2)))</f>
        <v>0</v>
      </c>
      <c r="BX113" s="140">
        <f>IF(ISERROR(FIND(BX$3,'CFR - XML import'!$A107)),0,VALUE(MID('CFR - XML import'!$A107,SEARCH("&gt;",'CFR - XML import'!$A107,1)+1,SEARCH("/",'CFR - XML import'!$A107,1)-SEARCH("&gt;",'CFR - XML import'!$A107,1)-2)))</f>
        <v>0</v>
      </c>
      <c r="BY113" s="140">
        <f>IF(ISERROR(FIND(BY$3,'CFR - XML import'!$A107)),0,VALUE(MID('CFR - XML import'!$A107,SEARCH("&gt;",'CFR - XML import'!$A107,1)+1,SEARCH("/",'CFR - XML import'!$A107,1)-SEARCH("&gt;",'CFR - XML import'!$A107,1)-2)))</f>
        <v>0</v>
      </c>
      <c r="BZ113" s="140">
        <f>IF(ISERROR(FIND(BZ$3,'CFR - XML import'!$A107)),0,VALUE(MID('CFR - XML import'!$A107,SEARCH("&gt;",'CFR - XML import'!$A107,1)+1,SEARCH("/",'CFR - XML import'!$A107,1)-SEARCH("&gt;",'CFR - XML import'!$A107,1)-2)))</f>
        <v>0</v>
      </c>
      <c r="CG113" s="142">
        <f>IF(ISERROR(IF(MID('CFR - XML import'!$A107,LEN($CF$4)+5,LEN('CFR - XML import'!$A107)-(2*LEN($CF$4)+5))="RMMS",1,IF(MID('CFR - XML import'!$A107,LEN("    &lt;InputSystem&gt;")+1,LEN('CFR - XML import'!$A107)-(LEN("    &lt;InputSystem&gt;")+LEN($CF$4)+1))="SIMS",2,0))),0,IF(MID('CFR - XML import'!$A107,LEN($CF$4)+5,LEN('CFR - XML import'!$A107)-(2*LEN($CF$4)+5))="RMMS",1,IF(MID('CFR - XML import'!$A107,LEN("    &lt;InputSystem&gt;")+1,LEN('CFR - XML import'!$A107)-(LEN("    &lt;InputSystem&gt;")+LEN($CF$4)+1))="SIMS",2,0)))</f>
        <v>0</v>
      </c>
      <c r="CH113" s="140">
        <f>IF(ISERROR(FIND(CH$3,'CFR - XML import'!$A107)),0,MID('CFR - XML import'!$A107,SEARCH("&gt;",'CFR - XML import'!$A107,1)+1,SEARCH("/",'CFR - XML import'!$A107,1)-SEARCH("&gt;",'CFR - XML import'!$A107,1)-2))</f>
        <v>0</v>
      </c>
      <c r="CI113" s="140">
        <f>IF(ISERROR(FIND(CI$3,'CFR - XML import'!$A107)),0,MID('CFR - XML import'!$A107,SEARCH("&gt;",'CFR - XML import'!$A107,1)+1,SEARCH("/",'CFR - XML import'!$A107,1)-SEARCH("&gt;",'CFR - XML import'!$A107,1)-2))</f>
        <v>0</v>
      </c>
      <c r="CJ113" s="140">
        <f>IF(ISERROR(FIND(CJ$3,'CFR - XML import'!$A107)),0,MID('CFR - XML import'!$A107,SEARCH("&gt;",'CFR - XML import'!$A107,1)+1,SEARCH("/",'CFR - XML import'!$A107,1)-SEARCH("&gt;",'CFR - XML import'!$A107,1)-2))</f>
        <v>0</v>
      </c>
      <c r="CK113" s="140">
        <f>IF(ISERROR(FIND(CK$3,'CFR - XML import'!$A107)),0,MID('CFR - XML import'!$A107,SEARCH("&gt;",'CFR - XML import'!$A107,1)+1,SEARCH("/",'CFR - XML import'!$A107,1)-SEARCH("&gt;",'CFR - XML import'!$A107,1)-2))</f>
        <v>0</v>
      </c>
      <c r="CL113" s="140">
        <f>IF(ISERROR(FIND(CL$3,'CFR - XML import'!$A107)),0,MID('CFR - XML import'!$A107,SEARCH("&gt;",'CFR - XML import'!$A107,1)+1,SEARCH("/",'CFR - XML import'!$A107,1)-SEARCH("&gt;",'CFR - XML import'!$A107,1)-2))</f>
        <v>0</v>
      </c>
      <c r="CM113" s="140">
        <f>IF(ISERROR(FIND(CM$3,'CFR - XML import'!$A107)),0,MID('CFR - XML import'!$A107,SEARCH("&gt;",'CFR - XML import'!$A107,1)+1,SEARCH("/",'CFR - XML import'!$A107,1)-SEARCH("&gt;",'CFR - XML import'!$A107,1)-2))</f>
        <v>0</v>
      </c>
    </row>
    <row r="114" spans="1:91" x14ac:dyDescent="0.2">
      <c r="A114" s="139" t="str">
        <f>IF(AND('CFR - XML import'!A108&lt;&gt;"",LEFT('CFR - XML import'!A108,1)&lt;&gt;"&lt;",LEFT('CFR - XML import'!A108,3)&lt;&gt;"  &lt;",LEFT('CFR - XML import'!A108,5)&lt;&gt;"    &lt;",LEFT('CFR - XML import'!A108,7)&lt;&gt;"      &lt;",LEFT('CFR - XML import'!A108,9)&lt;&gt;"        &lt;",$B$1="SIMS"),'CFR - XML import'!A108,IF(AND(LEFT('CFR - XML import'!A108,9)="&lt;Details&gt;",$B$1="RM"),'CFR - XML import'!A108,""))</f>
        <v/>
      </c>
      <c r="B114" s="140">
        <f>IF(ISERROR(FIND(B$3,'CFR - XML import'!$A108)),0,VALUE(MID('CFR - XML import'!$A108,SEARCH("&gt;",'CFR - XML import'!$A108,1)+1,SEARCH("/",'CFR - XML import'!$A108,1)-SEARCH("&gt;",'CFR - XML import'!$A108,1)-2)))</f>
        <v>0</v>
      </c>
      <c r="D114" s="140">
        <f>IF(ISERROR(FIND(D$3,'CFR - XML import'!$A108)),0,MID('CFR - XML import'!$A108,SEARCH("&gt;",'CFR - XML import'!$A108,1)+1,SEARCH("/",'CFR - XML import'!$A108,1)-SEARCH("&gt;",'CFR - XML import'!$A108,1)-2))</f>
        <v>0</v>
      </c>
      <c r="E114" s="140">
        <f>IF(ISERROR(FIND(E$3,'CFR - XML import'!$A108)),0,MID('CFR - XML import'!$A108,SEARCH("&gt;",'CFR - XML import'!$A108,1)+1,SEARCH("/",'CFR - XML import'!$A108,1)-SEARCH("&gt;",'CFR - XML import'!$A108,1)-2))</f>
        <v>0</v>
      </c>
      <c r="F114" s="141">
        <f>IF($B$1="SIMS",IF(ISERROR(FIND(F$3,'CFR - XML import'!$A108)),0,VALUE(MID('CFR - XML import'!$A108,15,10))),IF(ISERROR(FIND(F$3,'CFR - XML import'!$A108)),0,VALUE(MID('CFR - XML import'!$A108,15,10))))</f>
        <v>0</v>
      </c>
      <c r="G114" s="140">
        <f>IF(ISERROR(FIND(G$3,'CFR - XML import'!$A108)),0,VALUE(MID('CFR - XML import'!$A108,SEARCH("&gt;",'CFR - XML import'!$A108,1)+1,SEARCH("/",'CFR - XML import'!$A108,1)-SEARCH("&gt;",'CFR - XML import'!$A108,1)-2)))</f>
        <v>0</v>
      </c>
      <c r="H114" s="140">
        <f>IF(ISERROR(FIND(H$3,'CFR - XML import'!$A108)),0,VALUE(MID('CFR - XML import'!$A108,SEARCH("&gt;",'CFR - XML import'!$A108,1)+1,SEARCH("/",'CFR - XML import'!$A108,1)-SEARCH("&gt;",'CFR - XML import'!$A108,1)-2)))</f>
        <v>0</v>
      </c>
      <c r="I114" s="140">
        <f>IF(ISERROR(FIND(I$3,'CFR - XML import'!$A108)),0,VALUE(MID('CFR - XML import'!$A108,SEARCH("&gt;",'CFR - XML import'!$A108,1)+1,SEARCH("/",'CFR - XML import'!$A108,1)-SEARCH("&gt;",'CFR - XML import'!$A108,1)-2)))</f>
        <v>0</v>
      </c>
      <c r="J114" s="140">
        <f>IF(ISERROR(FIND(J$3,'CFR - XML import'!$A108)),0,VALUE(MID('CFR - XML import'!$A108,SEARCH("&gt;",'CFR - XML import'!$A108,1)+1,SEARCH("/",'CFR - XML import'!$A108,1)-SEARCH("&gt;",'CFR - XML import'!$A108,1)-2)))</f>
        <v>0</v>
      </c>
      <c r="K114" s="140">
        <f>IF(ISERROR(FIND(K$3,'CFR - XML import'!$A108)),0,VALUE(MID('CFR - XML import'!$A108,SEARCH("&gt;",'CFR - XML import'!$A108,1)+1,SEARCH("/",'CFR - XML import'!$A108,1)-SEARCH("&gt;",'CFR - XML import'!$A108,1)-2)))</f>
        <v>0</v>
      </c>
      <c r="L114" s="140">
        <f>IF(ISERROR(FIND(L$3,'CFR - XML import'!$A108)),0,VALUE(MID('CFR - XML import'!$A108,SEARCH("&gt;",'CFR - XML import'!$A108,1)+1,SEARCH("/",'CFR - XML import'!$A108,1)-SEARCH("&gt;",'CFR - XML import'!$A108,1)-2)))</f>
        <v>0</v>
      </c>
      <c r="M114" s="140">
        <f>IF(ISERROR(FIND(M$3,'CFR - XML import'!$A108)),0,VALUE(MID('CFR - XML import'!$A108,SEARCH("&gt;",'CFR - XML import'!$A108,1)+1,SEARCH("/",'CFR - XML import'!$A108,1)-SEARCH("&gt;",'CFR - XML import'!$A108,1)-2)))</f>
        <v>0</v>
      </c>
      <c r="N114" s="140">
        <f>IF(ISERROR(FIND(N$3,'CFR - XML import'!$A108)),0,VALUE(MID('CFR - XML import'!$A108,SEARCH("&gt;",'CFR - XML import'!$A108,1)+1,SEARCH("/",'CFR - XML import'!$A108,1)-SEARCH("&gt;",'CFR - XML import'!$A108,1)-2)))</f>
        <v>0</v>
      </c>
      <c r="O114" s="140">
        <f>IF(ISERROR(FIND(O$3,'CFR - XML import'!$A108)),0,VALUE(MID('CFR - XML import'!$A108,SEARCH("&gt;",'CFR - XML import'!$A108,1)+1,SEARCH("/",'CFR - XML import'!$A108,1)-SEARCH("&gt;",'CFR - XML import'!$A108,1)-2)))</f>
        <v>0</v>
      </c>
      <c r="P114" s="140">
        <f>IF(ISERROR(FIND(P$3,'CFR - XML import'!$A108)),0,VALUE(MID('CFR - XML import'!$A108,SEARCH("&gt;",'CFR - XML import'!$A108,1)+1,SEARCH("/",'CFR - XML import'!$A108,1)-SEARCH("&gt;",'CFR - XML import'!$A108,1)-2)))</f>
        <v>0</v>
      </c>
      <c r="Q114" s="140">
        <f>IF(ISERROR(FIND(Q$3,'CFR - XML import'!$A108)),0,VALUE(MID('CFR - XML import'!$A108,SEARCH("&gt;",'CFR - XML import'!$A108,1)+1,SEARCH("/",'CFR - XML import'!$A108,1)-SEARCH("&gt;",'CFR - XML import'!$A108,1)-2)))</f>
        <v>0</v>
      </c>
      <c r="R114" s="140">
        <f>IF(ISERROR(FIND(R$3,'CFR - XML import'!$A108)),0,VALUE(MID('CFR - XML import'!$A108,SEARCH("&gt;",'CFR - XML import'!$A108,1)+1,SEARCH("/",'CFR - XML import'!$A108,1)-SEARCH("&gt;",'CFR - XML import'!$A108,1)-2)))</f>
        <v>0</v>
      </c>
      <c r="S114" s="140">
        <f>IF(ISERROR(FIND(S$3,'CFR - XML import'!$A108)),0,VALUE(MID('CFR - XML import'!$A108,SEARCH("&gt;",'CFR - XML import'!$A108,1)+1,SEARCH("/",'CFR - XML import'!$A108,1)-SEARCH("&gt;",'CFR - XML import'!$A108,1)-2)))</f>
        <v>0</v>
      </c>
      <c r="T114" s="140">
        <f>IF(ISERROR(FIND(T$3,'CFR - XML import'!$A108)),0,VALUE(MID('CFR - XML import'!$A108,SEARCH("&gt;",'CFR - XML import'!$A108,1)+1,SEARCH("/",'CFR - XML import'!$A108,1)-SEARCH("&gt;",'CFR - XML import'!$A108,1)-2)))</f>
        <v>0</v>
      </c>
      <c r="U114" s="140">
        <f>IF(ISERROR(FIND(U$3,'CFR - XML import'!$A108)),0,VALUE(MID('CFR - XML import'!$A108,SEARCH("&gt;",'CFR - XML import'!$A108,1)+1,SEARCH("/",'CFR - XML import'!$A108,1)-SEARCH("&gt;",'CFR - XML import'!$A108,1)-2)))</f>
        <v>0</v>
      </c>
      <c r="V114" s="140">
        <f>IF(ISERROR(FIND(V$3,'CFR - XML import'!$A108)),0,VALUE(MID('CFR - XML import'!$A108,SEARCH("&gt;",'CFR - XML import'!$A108,1)+1,SEARCH("/",'CFR - XML import'!$A108,1)-SEARCH("&gt;",'CFR - XML import'!$A108,1)-2)))</f>
        <v>0</v>
      </c>
      <c r="W114" s="140">
        <f>IF(ISERROR(FIND(W$3,'CFR - XML import'!$A108)),0,VALUE(MID('CFR - XML import'!$A108,SEARCH("&gt;",'CFR - XML import'!$A108,1)+1,SEARCH("/",'CFR - XML import'!$A108,1)-SEARCH("&gt;",'CFR - XML import'!$A108,1)-2)))</f>
        <v>0</v>
      </c>
      <c r="X114" s="140"/>
      <c r="Y114" s="140">
        <f>IF(ISERROR(FIND(Y$3,'CFR - XML import'!$A108)),0,VALUE(MID('CFR - XML import'!$A108,SEARCH("&gt;",'CFR - XML import'!$A108,1)+1,SEARCH("/",'CFR - XML import'!$A108,1)-SEARCH("&gt;",'CFR - XML import'!$A108,1)-2)))</f>
        <v>0</v>
      </c>
      <c r="Z114" s="140">
        <f>IF(ISERROR(FIND(Z$3,'CFR - XML import'!$A108)),0,VALUE(MID('CFR - XML import'!$A108,SEARCH("&gt;",'CFR - XML import'!$A108,1)+1,SEARCH("/",'CFR - XML import'!$A108,1)-SEARCH("&gt;",'CFR - XML import'!$A108,1)-2)))</f>
        <v>0</v>
      </c>
      <c r="AA114" s="140">
        <f>IF(ISERROR(FIND(AA$3,'CFR - XML import'!$A108)),0,VALUE(MID('CFR - XML import'!$A108,SEARCH("&gt;",'CFR - XML import'!$A108,1)+1,SEARCH("/",'CFR - XML import'!$A108,1)-SEARCH("&gt;",'CFR - XML import'!$A108,1)-2)))</f>
        <v>0</v>
      </c>
      <c r="AB114" s="140">
        <f>IF(ISERROR(FIND(AB$3,'CFR - XML import'!$A108)),0,VALUE(MID('CFR - XML import'!$A108,SEARCH("&gt;",'CFR - XML import'!$A108,1)+1,SEARCH("/",'CFR - XML import'!$A108,1)-SEARCH("&gt;",'CFR - XML import'!$A108,1)-2)))</f>
        <v>0</v>
      </c>
      <c r="AC114" s="140">
        <f>IF(ISERROR(FIND(AC$3,'CFR - XML import'!$A108)),0,VALUE(MID('CFR - XML import'!$A108,SEARCH("&gt;",'CFR - XML import'!$A108,1)+1,SEARCH("/",'CFR - XML import'!$A108,1)-SEARCH("&gt;",'CFR - XML import'!$A108,1)-2)))</f>
        <v>0</v>
      </c>
      <c r="AD114" s="140">
        <f>IF(ISERROR(FIND(AD$3,'CFR - XML import'!$A108)),0,VALUE(MID('CFR - XML import'!$A108,SEARCH("&gt;",'CFR - XML import'!$A108,1)+1,SEARCH("/",'CFR - XML import'!$A108,1)-SEARCH("&gt;",'CFR - XML import'!$A108,1)-2)))</f>
        <v>0</v>
      </c>
      <c r="AE114" s="140">
        <f>IF(ISERROR(FIND(AE$3,'CFR - XML import'!$A108)),0,VALUE(MID('CFR - XML import'!$A108,SEARCH("&gt;",'CFR - XML import'!$A108,1)+1,SEARCH("/",'CFR - XML import'!$A108,1)-SEARCH("&gt;",'CFR - XML import'!$A108,1)-2)))</f>
        <v>0</v>
      </c>
      <c r="AF114" s="140">
        <f>IF(ISERROR(FIND(AF$3,'CFR - XML import'!$A108)),0,VALUE(MID('CFR - XML import'!$A108,SEARCH("&gt;",'CFR - XML import'!$A108,1)+1,SEARCH("/",'CFR - XML import'!$A108,1)-SEARCH("&gt;",'CFR - XML import'!$A108,1)-2)))</f>
        <v>0</v>
      </c>
      <c r="AG114" s="140">
        <f>IF(ISERROR(FIND(AG$3,'CFR - XML import'!$A108)),0,VALUE(MID('CFR - XML import'!$A108,SEARCH("&gt;",'CFR - XML import'!$A108,1)+1,SEARCH("/",'CFR - XML import'!$A108,1)-SEARCH("&gt;",'CFR - XML import'!$A108,1)-2)))</f>
        <v>0</v>
      </c>
      <c r="AH114" s="140">
        <f>IF(ISERROR(FIND(AH$3,'CFR - XML import'!$A108)),0,VALUE(MID('CFR - XML import'!$A108,SEARCH("&gt;",'CFR - XML import'!$A108,1)+1,SEARCH("/",'CFR - XML import'!$A108,1)-SEARCH("&gt;",'CFR - XML import'!$A108,1)-2)))</f>
        <v>0</v>
      </c>
      <c r="AI114" s="140">
        <f>IF(ISERROR(FIND(AI$3,'CFR - XML import'!$A108)),0,VALUE(MID('CFR - XML import'!$A108,SEARCH("&gt;",'CFR - XML import'!$A108,1)+1,SEARCH("/",'CFR - XML import'!$A108,1)-SEARCH("&gt;",'CFR - XML import'!$A108,1)-2)))</f>
        <v>0</v>
      </c>
      <c r="AJ114" s="140">
        <f>IF(ISERROR(FIND(AJ$3,'CFR - XML import'!$A108)),0,VALUE(MID('CFR - XML import'!$A108,SEARCH("&gt;",'CFR - XML import'!$A108,1)+1,SEARCH("/",'CFR - XML import'!$A108,1)-SEARCH("&gt;",'CFR - XML import'!$A108,1)-2)))</f>
        <v>0</v>
      </c>
      <c r="AK114" s="140">
        <f>IF(ISERROR(FIND(AK$3,'CFR - XML import'!$A108)),0,VALUE(MID('CFR - XML import'!$A108,SEARCH("&gt;",'CFR - XML import'!$A108,1)+1,SEARCH("/",'CFR - XML import'!$A108,1)-SEARCH("&gt;",'CFR - XML import'!$A108,1)-2)))</f>
        <v>0</v>
      </c>
      <c r="AL114" s="140">
        <f>IF(ISERROR(FIND(AL$3,'CFR - XML import'!$A108)),0,VALUE(MID('CFR - XML import'!$A108,SEARCH("&gt;",'CFR - XML import'!$A108,1)+1,SEARCH("/",'CFR - XML import'!$A108,1)-SEARCH("&gt;",'CFR - XML import'!$A108,1)-2)))</f>
        <v>0</v>
      </c>
      <c r="AM114" s="140">
        <f>IF(ISERROR(FIND(AM$3,'CFR - XML import'!$A108)),0,VALUE(MID('CFR - XML import'!$A108,SEARCH("&gt;",'CFR - XML import'!$A108,1)+1,SEARCH("/",'CFR - XML import'!$A108,1)-SEARCH("&gt;",'CFR - XML import'!$A108,1)-2)))</f>
        <v>0</v>
      </c>
      <c r="AN114" s="140">
        <f>IF(ISERROR(FIND(AN$3,'CFR - XML import'!$A108)),0,VALUE(MID('CFR - XML import'!$A108,SEARCH("&gt;",'CFR - XML import'!$A108,1)+1,SEARCH("/",'CFR - XML import'!$A108,1)-SEARCH("&gt;",'CFR - XML import'!$A108,1)-2)))</f>
        <v>0</v>
      </c>
      <c r="AO114" s="140">
        <f>IF(ISERROR(FIND(AO$3,'CFR - XML import'!$A108)),0,VALUE(MID('CFR - XML import'!$A108,SEARCH("&gt;",'CFR - XML import'!$A108,1)+1,SEARCH("/",'CFR - XML import'!$A108,1)-SEARCH("&gt;",'CFR - XML import'!$A108,1)-2)))</f>
        <v>0</v>
      </c>
      <c r="AP114" s="140">
        <f>IF(ISERROR(FIND(AP$3,'CFR - XML import'!$A108)),0,VALUE(MID('CFR - XML import'!$A108,SEARCH("&gt;",'CFR - XML import'!$A108,1)+1,SEARCH("/",'CFR - XML import'!$A108,1)-SEARCH("&gt;",'CFR - XML import'!$A108,1)-2)))</f>
        <v>0</v>
      </c>
      <c r="AQ114" s="140">
        <f>IF(ISERROR(FIND(AQ$3,'CFR - XML import'!$A108)),0,VALUE(MID('CFR - XML import'!$A108,SEARCH("&gt;",'CFR - XML import'!$A108,1)+1,SEARCH("/",'CFR - XML import'!$A108,1)-SEARCH("&gt;",'CFR - XML import'!$A108,1)-2)))</f>
        <v>0</v>
      </c>
      <c r="AR114" s="140">
        <f>IF(ISERROR(FIND(AR$3,'CFR - XML import'!$A108)),0,VALUE(MID('CFR - XML import'!$A108,SEARCH("&gt;",'CFR - XML import'!$A108,1)+1,SEARCH("/",'CFR - XML import'!$A108,1)-SEARCH("&gt;",'CFR - XML import'!$A108,1)-2)))</f>
        <v>0</v>
      </c>
      <c r="AS114" s="140">
        <f>IF(ISERROR(FIND(AS$3,'CFR - XML import'!$A108)),0,VALUE(MID('CFR - XML import'!$A108,SEARCH("&gt;",'CFR - XML import'!$A108,1)+1,SEARCH("/",'CFR - XML import'!$A108,1)-SEARCH("&gt;",'CFR - XML import'!$A108,1)-2)))</f>
        <v>0</v>
      </c>
      <c r="AT114" s="140">
        <f>IF(ISERROR(FIND(AT$3,'CFR - XML import'!$A108)),0,VALUE(MID('CFR - XML import'!$A108,SEARCH("&gt;",'CFR - XML import'!$A108,1)+1,SEARCH("/",'CFR - XML import'!$A108,1)-SEARCH("&gt;",'CFR - XML import'!$A108,1)-2)))</f>
        <v>0</v>
      </c>
      <c r="AU114" s="140">
        <f>IF(ISERROR(FIND(AU$3,'CFR - XML import'!$A108)),0,VALUE(MID('CFR - XML import'!$A108,SEARCH("&gt;",'CFR - XML import'!$A108,1)+1,SEARCH("/",'CFR - XML import'!$A108,1)-SEARCH("&gt;",'CFR - XML import'!$A108,1)-2)))</f>
        <v>0</v>
      </c>
      <c r="AV114" s="140">
        <f>IF(ISERROR(FIND(AV$3,'CFR - XML import'!$A108)),0,VALUE(MID('CFR - XML import'!$A108,SEARCH("&gt;",'CFR - XML import'!$A108,1)+1,SEARCH("/",'CFR - XML import'!$A108,1)-SEARCH("&gt;",'CFR - XML import'!$A108,1)-2)))</f>
        <v>0</v>
      </c>
      <c r="AW114" s="140">
        <f>IF(ISERROR(FIND(AW$3,'CFR - XML import'!$A108)),0,VALUE(MID('CFR - XML import'!$A108,SEARCH("&gt;",'CFR - XML import'!$A108,1)+1,SEARCH("/",'CFR - XML import'!$A108,1)-SEARCH("&gt;",'CFR - XML import'!$A108,1)-2)))</f>
        <v>0</v>
      </c>
      <c r="AX114" s="140">
        <f>IF(ISERROR(FIND(AX$3,'CFR - XML import'!$A108)),0,VALUE(MID('CFR - XML import'!$A108,SEARCH("&gt;",'CFR - XML import'!$A108,1)+1,SEARCH("/",'CFR - XML import'!$A108,1)-SEARCH("&gt;",'CFR - XML import'!$A108,1)-2)))</f>
        <v>0</v>
      </c>
      <c r="AY114" s="140">
        <f>IF(ISERROR(FIND(AY$3,'CFR - XML import'!$A108)),0,VALUE(MID('CFR - XML import'!$A108,SEARCH("&gt;",'CFR - XML import'!$A108,1)+1,SEARCH("/",'CFR - XML import'!$A108,1)-SEARCH("&gt;",'CFR - XML import'!$A108,1)-2)))</f>
        <v>0</v>
      </c>
      <c r="AZ114" s="140">
        <f>IF(ISERROR(FIND(AZ$3,'CFR - XML import'!$A108)),0,VALUE(MID('CFR - XML import'!$A108,SEARCH("&gt;",'CFR - XML import'!$A108,1)+1,SEARCH("/",'CFR - XML import'!$A108,1)-SEARCH("&gt;",'CFR - XML import'!$A108,1)-2)))</f>
        <v>0</v>
      </c>
      <c r="BA114" s="140">
        <f>IF(ISERROR(FIND(BA$3,'CFR - XML import'!$A108)),0,VALUE(MID('CFR - XML import'!$A108,SEARCH("&gt;",'CFR - XML import'!$A108,1)+1,SEARCH("/",'CFR - XML import'!$A108,1)-SEARCH("&gt;",'CFR - XML import'!$A108,1)-2)))</f>
        <v>0</v>
      </c>
      <c r="BB114" s="140">
        <f>IF(ISERROR(FIND(BB$3,'CFR - XML import'!$A108)),0,VALUE(MID('CFR - XML import'!$A108,SEARCH("&gt;",'CFR - XML import'!$A108,1)+1,SEARCH("/",'CFR - XML import'!$A108,1)-SEARCH("&gt;",'CFR - XML import'!$A108,1)-2)))</f>
        <v>0</v>
      </c>
      <c r="BC114" s="140">
        <f>IF(ISERROR(FIND(BC$3,'CFR - XML import'!$A108)),0,VALUE(MID('CFR - XML import'!$A108,SEARCH("&gt;",'CFR - XML import'!$A108,1)+1,SEARCH("/",'CFR - XML import'!$A108,1)-SEARCH("&gt;",'CFR - XML import'!$A108,1)-2)))</f>
        <v>0</v>
      </c>
      <c r="BD114" s="140">
        <f>IF(ISERROR(FIND(BD$3,'CFR - XML import'!$A108)),0,VALUE(MID('CFR - XML import'!$A108,SEARCH("&gt;",'CFR - XML import'!$A108,1)+1,SEARCH("/",'CFR - XML import'!$A108,1)-SEARCH("&gt;",'CFR - XML import'!$A108,1)-2)))</f>
        <v>0</v>
      </c>
      <c r="BE114" s="140">
        <f>IF(ISERROR(FIND(BE$3,'CFR - XML import'!$A108)),0,VALUE(MID('CFR - XML import'!$A108,SEARCH("&gt;",'CFR - XML import'!$A108,1)+1,SEARCH("/",'CFR - XML import'!$A108,1)-SEARCH("&gt;",'CFR - XML import'!$A108,1)-2)))</f>
        <v>0</v>
      </c>
      <c r="BF114" s="140">
        <f>IF(ISERROR(FIND(BF$3,'CFR - XML import'!$A108)),0,VALUE(MID('CFR - XML import'!$A108,SEARCH("&gt;",'CFR - XML import'!$A108,1)+1,SEARCH("/",'CFR - XML import'!$A108,1)-SEARCH("&gt;",'CFR - XML import'!$A108,1)-2)))</f>
        <v>0</v>
      </c>
      <c r="BG114" s="140">
        <f>IF(ISERROR(FIND(BG$3,'CFR - XML import'!$A108)),0,VALUE(MID('CFR - XML import'!$A108,SEARCH("&gt;",'CFR - XML import'!$A108,1)+1,SEARCH("/",'CFR - XML import'!$A108,1)-SEARCH("&gt;",'CFR - XML import'!$A108,1)-2)))</f>
        <v>0</v>
      </c>
      <c r="BH114" s="140">
        <f>IF(ISERROR(FIND(BH$3,'CFR - XML import'!$A108)),0,VALUE(MID('CFR - XML import'!$A108,SEARCH("&gt;",'CFR - XML import'!$A108,1)+1,SEARCH("/",'CFR - XML import'!$A108,1)-SEARCH("&gt;",'CFR - XML import'!$A108,1)-2)))</f>
        <v>0</v>
      </c>
      <c r="BI114" s="140">
        <f>IF(ISERROR(FIND(BI$3,'CFR - XML import'!$A108)),0,VALUE(MID('CFR - XML import'!$A108,SEARCH("&gt;",'CFR - XML import'!$A108,1)+1,SEARCH("/",'CFR - XML import'!$A108,1)-SEARCH("&gt;",'CFR - XML import'!$A108,1)-2)))</f>
        <v>0</v>
      </c>
      <c r="BJ114" s="140">
        <f>IF(ISERROR(FIND(BJ$3,'CFR - XML import'!$A108)),0,VALUE(MID('CFR - XML import'!$A108,SEARCH("&gt;",'CFR - XML import'!$A108,1)+1,SEARCH("/",'CFR - XML import'!$A108,1)-SEARCH("&gt;",'CFR - XML import'!$A108,1)-2)))</f>
        <v>0</v>
      </c>
      <c r="BK114" s="140">
        <f>IF(ISERROR(FIND(BK$3,'CFR - XML import'!$A108)),0,VALUE(MID('CFR - XML import'!$A108,SEARCH("&gt;",'CFR - XML import'!$A108,1)+1,SEARCH("/",'CFR - XML import'!$A108,1)-SEARCH("&gt;",'CFR - XML import'!$A108,1)-2)))</f>
        <v>0</v>
      </c>
      <c r="BL114" s="140">
        <f>IF(ISERROR(FIND(BL$3,'CFR - XML import'!$A108)),0,VALUE(MID('CFR - XML import'!$A108,SEARCH("&gt;",'CFR - XML import'!$A108,1)+1,SEARCH("/",'CFR - XML import'!$A108,1)-SEARCH("&gt;",'CFR - XML import'!$A108,1)-2)))</f>
        <v>0</v>
      </c>
      <c r="BM114" s="140">
        <f>IF(ISERROR(FIND(BM$3,'CFR - XML import'!$A108)),0,VALUE(MID('CFR - XML import'!$A108,SEARCH("&gt;",'CFR - XML import'!$A108,1)+1,SEARCH("/",'CFR - XML import'!$A108,1)-SEARCH("&gt;",'CFR - XML import'!$A108,1)-2)))</f>
        <v>0</v>
      </c>
      <c r="BN114" s="140">
        <f>IF(ISERROR(FIND(BN$3,'CFR - XML import'!$A108)),0,VALUE(MID('CFR - XML import'!$A108,SEARCH("&gt;",'CFR - XML import'!$A108,1)+1,SEARCH("/",'CFR - XML import'!$A108,1)-SEARCH("&gt;",'CFR - XML import'!$A108,1)-2)))</f>
        <v>0</v>
      </c>
      <c r="BO114" s="140">
        <f>IF(ISERROR(FIND(BO$3,'CFR - XML import'!$A108)),0,VALUE(MID('CFR - XML import'!$A108,SEARCH("&gt;",'CFR - XML import'!$A108,1)+1,SEARCH("/",'CFR - XML import'!$A108,1)-SEARCH("&gt;",'CFR - XML import'!$A108,1)-2)))</f>
        <v>0</v>
      </c>
      <c r="BP114" s="140">
        <f>IF(ISERROR(FIND(BP$3,'CFR - XML import'!$A108)),0,VALUE(MID('CFR - XML import'!$A108,SEARCH("&gt;",'CFR - XML import'!$A108,1)+1,SEARCH("/",'CFR - XML import'!$A108,1)-SEARCH("&gt;",'CFR - XML import'!$A108,1)-2)))</f>
        <v>0</v>
      </c>
      <c r="BQ114" s="140">
        <f>IF(ISERROR(FIND(BQ$3,'CFR - XML import'!$A108)),0,VALUE(MID('CFR - XML import'!$A108,SEARCH("&gt;",'CFR - XML import'!$A108,1)+1,SEARCH("/",'CFR - XML import'!$A108,1)-SEARCH("&gt;",'CFR - XML import'!$A108,1)-2)))</f>
        <v>0</v>
      </c>
      <c r="BR114" s="140">
        <f>IF(ISERROR(FIND(BR$3,'CFR - XML import'!$A108)),0,VALUE(MID('CFR - XML import'!$A108,SEARCH("&gt;",'CFR - XML import'!$A108,1)+1,SEARCH("/",'CFR - XML import'!$A108,1)-SEARCH("&gt;",'CFR - XML import'!$A108,1)-2)))</f>
        <v>0</v>
      </c>
      <c r="BS114" s="140">
        <f>IF(ISERROR(FIND(BS$3,'CFR - XML import'!$A108)),0,VALUE(MID('CFR - XML import'!$A108,SEARCH("&gt;",'CFR - XML import'!$A108,1)+1,SEARCH("/",'CFR - XML import'!$A108,1)-SEARCH("&gt;",'CFR - XML import'!$A108,1)-2)))</f>
        <v>0</v>
      </c>
      <c r="BT114" s="140">
        <f>IF(ISERROR(FIND(BT$3,'CFR - XML import'!$A108)),0,VALUE(MID('CFR - XML import'!$A108,SEARCH("&gt;",'CFR - XML import'!$A108,1)+1,SEARCH("/",'CFR - XML import'!$A108,1)-SEARCH("&gt;",'CFR - XML import'!$A108,1)-2)))</f>
        <v>0</v>
      </c>
      <c r="BU114" s="140">
        <f>IF(ISERROR(FIND(BU$3,'CFR - XML import'!$A108)),0,VALUE(MID('CFR - XML import'!$A108,SEARCH("&gt;",'CFR - XML import'!$A108,1)+1,SEARCH("/",'CFR - XML import'!$A108,1)-SEARCH("&gt;",'CFR - XML import'!$A108,1)-2)))</f>
        <v>0</v>
      </c>
      <c r="BV114" s="140">
        <f>IF(ISERROR(FIND(BV$3,'CFR - XML import'!$A108)),0,VALUE(MID('CFR - XML import'!$A108,SEARCH("&gt;",'CFR - XML import'!$A108,1)+1,SEARCH("/",'CFR - XML import'!$A108,1)-SEARCH("&gt;",'CFR - XML import'!$A108,1)-2)))</f>
        <v>0</v>
      </c>
      <c r="BW114" s="140">
        <f>IF(ISERROR(FIND(BW$3,'CFR - XML import'!$A108)),0,VALUE(MID('CFR - XML import'!$A108,SEARCH("&gt;",'CFR - XML import'!$A108,1)+1,SEARCH("/",'CFR - XML import'!$A108,1)-SEARCH("&gt;",'CFR - XML import'!$A108,1)-2)))</f>
        <v>0</v>
      </c>
      <c r="BX114" s="140">
        <f>IF(ISERROR(FIND(BX$3,'CFR - XML import'!$A108)),0,VALUE(MID('CFR - XML import'!$A108,SEARCH("&gt;",'CFR - XML import'!$A108,1)+1,SEARCH("/",'CFR - XML import'!$A108,1)-SEARCH("&gt;",'CFR - XML import'!$A108,1)-2)))</f>
        <v>0</v>
      </c>
      <c r="BY114" s="140">
        <f>IF(ISERROR(FIND(BY$3,'CFR - XML import'!$A108)),0,VALUE(MID('CFR - XML import'!$A108,SEARCH("&gt;",'CFR - XML import'!$A108,1)+1,SEARCH("/",'CFR - XML import'!$A108,1)-SEARCH("&gt;",'CFR - XML import'!$A108,1)-2)))</f>
        <v>0</v>
      </c>
      <c r="BZ114" s="140">
        <f>IF(ISERROR(FIND(BZ$3,'CFR - XML import'!$A108)),0,VALUE(MID('CFR - XML import'!$A108,SEARCH("&gt;",'CFR - XML import'!$A108,1)+1,SEARCH("/",'CFR - XML import'!$A108,1)-SEARCH("&gt;",'CFR - XML import'!$A108,1)-2)))</f>
        <v>0</v>
      </c>
      <c r="CG114" s="142">
        <f>IF(ISERROR(IF(MID('CFR - XML import'!$A108,LEN($CF$4)+5,LEN('CFR - XML import'!$A108)-(2*LEN($CF$4)+5))="RMMS",1,IF(MID('CFR - XML import'!$A108,LEN("    &lt;InputSystem&gt;")+1,LEN('CFR - XML import'!$A108)-(LEN("    &lt;InputSystem&gt;")+LEN($CF$4)+1))="SIMS",2,0))),0,IF(MID('CFR - XML import'!$A108,LEN($CF$4)+5,LEN('CFR - XML import'!$A108)-(2*LEN($CF$4)+5))="RMMS",1,IF(MID('CFR - XML import'!$A108,LEN("    &lt;InputSystem&gt;")+1,LEN('CFR - XML import'!$A108)-(LEN("    &lt;InputSystem&gt;")+LEN($CF$4)+1))="SIMS",2,0)))</f>
        <v>0</v>
      </c>
      <c r="CH114" s="140">
        <f>IF(ISERROR(FIND(CH$3,'CFR - XML import'!$A108)),0,MID('CFR - XML import'!$A108,SEARCH("&gt;",'CFR - XML import'!$A108,1)+1,SEARCH("/",'CFR - XML import'!$A108,1)-SEARCH("&gt;",'CFR - XML import'!$A108,1)-2))</f>
        <v>0</v>
      </c>
      <c r="CI114" s="140">
        <f>IF(ISERROR(FIND(CI$3,'CFR - XML import'!$A108)),0,MID('CFR - XML import'!$A108,SEARCH("&gt;",'CFR - XML import'!$A108,1)+1,SEARCH("/",'CFR - XML import'!$A108,1)-SEARCH("&gt;",'CFR - XML import'!$A108,1)-2))</f>
        <v>0</v>
      </c>
      <c r="CJ114" s="140">
        <f>IF(ISERROR(FIND(CJ$3,'CFR - XML import'!$A108)),0,MID('CFR - XML import'!$A108,SEARCH("&gt;",'CFR - XML import'!$A108,1)+1,SEARCH("/",'CFR - XML import'!$A108,1)-SEARCH("&gt;",'CFR - XML import'!$A108,1)-2))</f>
        <v>0</v>
      </c>
      <c r="CK114" s="140">
        <f>IF(ISERROR(FIND(CK$3,'CFR - XML import'!$A108)),0,MID('CFR - XML import'!$A108,SEARCH("&gt;",'CFR - XML import'!$A108,1)+1,SEARCH("/",'CFR - XML import'!$A108,1)-SEARCH("&gt;",'CFR - XML import'!$A108,1)-2))</f>
        <v>0</v>
      </c>
      <c r="CL114" s="140">
        <f>IF(ISERROR(FIND(CL$3,'CFR - XML import'!$A108)),0,MID('CFR - XML import'!$A108,SEARCH("&gt;",'CFR - XML import'!$A108,1)+1,SEARCH("/",'CFR - XML import'!$A108,1)-SEARCH("&gt;",'CFR - XML import'!$A108,1)-2))</f>
        <v>0</v>
      </c>
      <c r="CM114" s="140">
        <f>IF(ISERROR(FIND(CM$3,'CFR - XML import'!$A108)),0,MID('CFR - XML import'!$A108,SEARCH("&gt;",'CFR - XML import'!$A108,1)+1,SEARCH("/",'CFR - XML import'!$A108,1)-SEARCH("&gt;",'CFR - XML import'!$A108,1)-2))</f>
        <v>0</v>
      </c>
    </row>
    <row r="115" spans="1:91" x14ac:dyDescent="0.2">
      <c r="A115" s="139" t="str">
        <f>IF(AND('CFR - XML import'!A109&lt;&gt;"",LEFT('CFR - XML import'!A109,1)&lt;&gt;"&lt;",LEFT('CFR - XML import'!A109,3)&lt;&gt;"  &lt;",LEFT('CFR - XML import'!A109,5)&lt;&gt;"    &lt;",LEFT('CFR - XML import'!A109,7)&lt;&gt;"      &lt;",LEFT('CFR - XML import'!A109,9)&lt;&gt;"        &lt;",$B$1="SIMS"),'CFR - XML import'!A109,IF(AND(LEFT('CFR - XML import'!A109,9)="&lt;Details&gt;",$B$1="RM"),'CFR - XML import'!A109,""))</f>
        <v/>
      </c>
      <c r="B115" s="140">
        <f>IF(ISERROR(FIND(B$3,'CFR - XML import'!$A109)),0,VALUE(MID('CFR - XML import'!$A109,SEARCH("&gt;",'CFR - XML import'!$A109,1)+1,SEARCH("/",'CFR - XML import'!$A109,1)-SEARCH("&gt;",'CFR - XML import'!$A109,1)-2)))</f>
        <v>3239</v>
      </c>
      <c r="D115" s="140">
        <f>IF(ISERROR(FIND(D$3,'CFR - XML import'!$A109)),0,MID('CFR - XML import'!$A109,SEARCH("&gt;",'CFR - XML import'!$A109,1)+1,SEARCH("/",'CFR - XML import'!$A109,1)-SEARCH("&gt;",'CFR - XML import'!$A109,1)-2))</f>
        <v>0</v>
      </c>
      <c r="E115" s="140">
        <f>IF(ISERROR(FIND(E$3,'CFR - XML import'!$A109)),0,MID('CFR - XML import'!$A109,SEARCH("&gt;",'CFR - XML import'!$A109,1)+1,SEARCH("/",'CFR - XML import'!$A109,1)-SEARCH("&gt;",'CFR - XML import'!$A109,1)-2))</f>
        <v>0</v>
      </c>
      <c r="F115" s="141">
        <f>IF($B$1="SIMS",IF(ISERROR(FIND(F$3,'CFR - XML import'!$A109)),0,VALUE(MID('CFR - XML import'!$A109,15,10))),IF(ISERROR(FIND(F$3,'CFR - XML import'!$A109)),0,VALUE(MID('CFR - XML import'!$A109,15,10))))</f>
        <v>0</v>
      </c>
      <c r="G115" s="140">
        <f>IF(ISERROR(FIND(G$3,'CFR - XML import'!$A109)),0,VALUE(MID('CFR - XML import'!$A109,SEARCH("&gt;",'CFR - XML import'!$A109,1)+1,SEARCH("/",'CFR - XML import'!$A109,1)-SEARCH("&gt;",'CFR - XML import'!$A109,1)-2)))</f>
        <v>0</v>
      </c>
      <c r="H115" s="140">
        <f>IF(ISERROR(FIND(H$3,'CFR - XML import'!$A109)),0,VALUE(MID('CFR - XML import'!$A109,SEARCH("&gt;",'CFR - XML import'!$A109,1)+1,SEARCH("/",'CFR - XML import'!$A109,1)-SEARCH("&gt;",'CFR - XML import'!$A109,1)-2)))</f>
        <v>0</v>
      </c>
      <c r="I115" s="140">
        <f>IF(ISERROR(FIND(I$3,'CFR - XML import'!$A109)),0,VALUE(MID('CFR - XML import'!$A109,SEARCH("&gt;",'CFR - XML import'!$A109,1)+1,SEARCH("/",'CFR - XML import'!$A109,1)-SEARCH("&gt;",'CFR - XML import'!$A109,1)-2)))</f>
        <v>0</v>
      </c>
      <c r="J115" s="140">
        <f>IF(ISERROR(FIND(J$3,'CFR - XML import'!$A109)),0,VALUE(MID('CFR - XML import'!$A109,SEARCH("&gt;",'CFR - XML import'!$A109,1)+1,SEARCH("/",'CFR - XML import'!$A109,1)-SEARCH("&gt;",'CFR - XML import'!$A109,1)-2)))</f>
        <v>0</v>
      </c>
      <c r="K115" s="140">
        <f>IF(ISERROR(FIND(K$3,'CFR - XML import'!$A109)),0,VALUE(MID('CFR - XML import'!$A109,SEARCH("&gt;",'CFR - XML import'!$A109,1)+1,SEARCH("/",'CFR - XML import'!$A109,1)-SEARCH("&gt;",'CFR - XML import'!$A109,1)-2)))</f>
        <v>0</v>
      </c>
      <c r="L115" s="140">
        <f>IF(ISERROR(FIND(L$3,'CFR - XML import'!$A109)),0,VALUE(MID('CFR - XML import'!$A109,SEARCH("&gt;",'CFR - XML import'!$A109,1)+1,SEARCH("/",'CFR - XML import'!$A109,1)-SEARCH("&gt;",'CFR - XML import'!$A109,1)-2)))</f>
        <v>0</v>
      </c>
      <c r="M115" s="140">
        <f>IF(ISERROR(FIND(M$3,'CFR - XML import'!$A109)),0,VALUE(MID('CFR - XML import'!$A109,SEARCH("&gt;",'CFR - XML import'!$A109,1)+1,SEARCH("/",'CFR - XML import'!$A109,1)-SEARCH("&gt;",'CFR - XML import'!$A109,1)-2)))</f>
        <v>0</v>
      </c>
      <c r="N115" s="140">
        <f>IF(ISERROR(FIND(N$3,'CFR - XML import'!$A109)),0,VALUE(MID('CFR - XML import'!$A109,SEARCH("&gt;",'CFR - XML import'!$A109,1)+1,SEARCH("/",'CFR - XML import'!$A109,1)-SEARCH("&gt;",'CFR - XML import'!$A109,1)-2)))</f>
        <v>0</v>
      </c>
      <c r="O115" s="140">
        <f>IF(ISERROR(FIND(O$3,'CFR - XML import'!$A109)),0,VALUE(MID('CFR - XML import'!$A109,SEARCH("&gt;",'CFR - XML import'!$A109,1)+1,SEARCH("/",'CFR - XML import'!$A109,1)-SEARCH("&gt;",'CFR - XML import'!$A109,1)-2)))</f>
        <v>0</v>
      </c>
      <c r="P115" s="140">
        <f>IF(ISERROR(FIND(P$3,'CFR - XML import'!$A109)),0,VALUE(MID('CFR - XML import'!$A109,SEARCH("&gt;",'CFR - XML import'!$A109,1)+1,SEARCH("/",'CFR - XML import'!$A109,1)-SEARCH("&gt;",'CFR - XML import'!$A109,1)-2)))</f>
        <v>0</v>
      </c>
      <c r="Q115" s="140">
        <f>IF(ISERROR(FIND(Q$3,'CFR - XML import'!$A109)),0,VALUE(MID('CFR - XML import'!$A109,SEARCH("&gt;",'CFR - XML import'!$A109,1)+1,SEARCH("/",'CFR - XML import'!$A109,1)-SEARCH("&gt;",'CFR - XML import'!$A109,1)-2)))</f>
        <v>0</v>
      </c>
      <c r="R115" s="140">
        <f>IF(ISERROR(FIND(R$3,'CFR - XML import'!$A109)),0,VALUE(MID('CFR - XML import'!$A109,SEARCH("&gt;",'CFR - XML import'!$A109,1)+1,SEARCH("/",'CFR - XML import'!$A109,1)-SEARCH("&gt;",'CFR - XML import'!$A109,1)-2)))</f>
        <v>0</v>
      </c>
      <c r="S115" s="140">
        <f>IF(ISERROR(FIND(S$3,'CFR - XML import'!$A109)),0,VALUE(MID('CFR - XML import'!$A109,SEARCH("&gt;",'CFR - XML import'!$A109,1)+1,SEARCH("/",'CFR - XML import'!$A109,1)-SEARCH("&gt;",'CFR - XML import'!$A109,1)-2)))</f>
        <v>0</v>
      </c>
      <c r="T115" s="140">
        <f>IF(ISERROR(FIND(T$3,'CFR - XML import'!$A109)),0,VALUE(MID('CFR - XML import'!$A109,SEARCH("&gt;",'CFR - XML import'!$A109,1)+1,SEARCH("/",'CFR - XML import'!$A109,1)-SEARCH("&gt;",'CFR - XML import'!$A109,1)-2)))</f>
        <v>0</v>
      </c>
      <c r="U115" s="140">
        <f>IF(ISERROR(FIND(U$3,'CFR - XML import'!$A109)),0,VALUE(MID('CFR - XML import'!$A109,SEARCH("&gt;",'CFR - XML import'!$A109,1)+1,SEARCH("/",'CFR - XML import'!$A109,1)-SEARCH("&gt;",'CFR - XML import'!$A109,1)-2)))</f>
        <v>0</v>
      </c>
      <c r="V115" s="140">
        <f>IF(ISERROR(FIND(V$3,'CFR - XML import'!$A109)),0,VALUE(MID('CFR - XML import'!$A109,SEARCH("&gt;",'CFR - XML import'!$A109,1)+1,SEARCH("/",'CFR - XML import'!$A109,1)-SEARCH("&gt;",'CFR - XML import'!$A109,1)-2)))</f>
        <v>0</v>
      </c>
      <c r="W115" s="140">
        <f>IF(ISERROR(FIND(W$3,'CFR - XML import'!$A109)),0,VALUE(MID('CFR - XML import'!$A109,SEARCH("&gt;",'CFR - XML import'!$A109,1)+1,SEARCH("/",'CFR - XML import'!$A109,1)-SEARCH("&gt;",'CFR - XML import'!$A109,1)-2)))</f>
        <v>0</v>
      </c>
      <c r="X115" s="140"/>
      <c r="Y115" s="140">
        <f>IF(ISERROR(FIND(Y$3,'CFR - XML import'!$A109)),0,VALUE(MID('CFR - XML import'!$A109,SEARCH("&gt;",'CFR - XML import'!$A109,1)+1,SEARCH("/",'CFR - XML import'!$A109,1)-SEARCH("&gt;",'CFR - XML import'!$A109,1)-2)))</f>
        <v>0</v>
      </c>
      <c r="Z115" s="140">
        <f>IF(ISERROR(FIND(Z$3,'CFR - XML import'!$A109)),0,VALUE(MID('CFR - XML import'!$A109,SEARCH("&gt;",'CFR - XML import'!$A109,1)+1,SEARCH("/",'CFR - XML import'!$A109,1)-SEARCH("&gt;",'CFR - XML import'!$A109,1)-2)))</f>
        <v>0</v>
      </c>
      <c r="AA115" s="140">
        <f>IF(ISERROR(FIND(AA$3,'CFR - XML import'!$A109)),0,VALUE(MID('CFR - XML import'!$A109,SEARCH("&gt;",'CFR - XML import'!$A109,1)+1,SEARCH("/",'CFR - XML import'!$A109,1)-SEARCH("&gt;",'CFR - XML import'!$A109,1)-2)))</f>
        <v>0</v>
      </c>
      <c r="AB115" s="140">
        <f>IF(ISERROR(FIND(AB$3,'CFR - XML import'!$A109)),0,VALUE(MID('CFR - XML import'!$A109,SEARCH("&gt;",'CFR - XML import'!$A109,1)+1,SEARCH("/",'CFR - XML import'!$A109,1)-SEARCH("&gt;",'CFR - XML import'!$A109,1)-2)))</f>
        <v>0</v>
      </c>
      <c r="AC115" s="140">
        <f>IF(ISERROR(FIND(AC$3,'CFR - XML import'!$A109)),0,VALUE(MID('CFR - XML import'!$A109,SEARCH("&gt;",'CFR - XML import'!$A109,1)+1,SEARCH("/",'CFR - XML import'!$A109,1)-SEARCH("&gt;",'CFR - XML import'!$A109,1)-2)))</f>
        <v>0</v>
      </c>
      <c r="AD115" s="140">
        <f>IF(ISERROR(FIND(AD$3,'CFR - XML import'!$A109)),0,VALUE(MID('CFR - XML import'!$A109,SEARCH("&gt;",'CFR - XML import'!$A109,1)+1,SEARCH("/",'CFR - XML import'!$A109,1)-SEARCH("&gt;",'CFR - XML import'!$A109,1)-2)))</f>
        <v>0</v>
      </c>
      <c r="AE115" s="140">
        <f>IF(ISERROR(FIND(AE$3,'CFR - XML import'!$A109)),0,VALUE(MID('CFR - XML import'!$A109,SEARCH("&gt;",'CFR - XML import'!$A109,1)+1,SEARCH("/",'CFR - XML import'!$A109,1)-SEARCH("&gt;",'CFR - XML import'!$A109,1)-2)))</f>
        <v>0</v>
      </c>
      <c r="AF115" s="140">
        <f>IF(ISERROR(FIND(AF$3,'CFR - XML import'!$A109)),0,VALUE(MID('CFR - XML import'!$A109,SEARCH("&gt;",'CFR - XML import'!$A109,1)+1,SEARCH("/",'CFR - XML import'!$A109,1)-SEARCH("&gt;",'CFR - XML import'!$A109,1)-2)))</f>
        <v>0</v>
      </c>
      <c r="AG115" s="140">
        <f>IF(ISERROR(FIND(AG$3,'CFR - XML import'!$A109)),0,VALUE(MID('CFR - XML import'!$A109,SEARCH("&gt;",'CFR - XML import'!$A109,1)+1,SEARCH("/",'CFR - XML import'!$A109,1)-SEARCH("&gt;",'CFR - XML import'!$A109,1)-2)))</f>
        <v>0</v>
      </c>
      <c r="AH115" s="140">
        <f>IF(ISERROR(FIND(AH$3,'CFR - XML import'!$A109)),0,VALUE(MID('CFR - XML import'!$A109,SEARCH("&gt;",'CFR - XML import'!$A109,1)+1,SEARCH("/",'CFR - XML import'!$A109,1)-SEARCH("&gt;",'CFR - XML import'!$A109,1)-2)))</f>
        <v>0</v>
      </c>
      <c r="AI115" s="140">
        <f>IF(ISERROR(FIND(AI$3,'CFR - XML import'!$A109)),0,VALUE(MID('CFR - XML import'!$A109,SEARCH("&gt;",'CFR - XML import'!$A109,1)+1,SEARCH("/",'CFR - XML import'!$A109,1)-SEARCH("&gt;",'CFR - XML import'!$A109,1)-2)))</f>
        <v>0</v>
      </c>
      <c r="AJ115" s="140">
        <f>IF(ISERROR(FIND(AJ$3,'CFR - XML import'!$A109)),0,VALUE(MID('CFR - XML import'!$A109,SEARCH("&gt;",'CFR - XML import'!$A109,1)+1,SEARCH("/",'CFR - XML import'!$A109,1)-SEARCH("&gt;",'CFR - XML import'!$A109,1)-2)))</f>
        <v>0</v>
      </c>
      <c r="AK115" s="140">
        <f>IF(ISERROR(FIND(AK$3,'CFR - XML import'!$A109)),0,VALUE(MID('CFR - XML import'!$A109,SEARCH("&gt;",'CFR - XML import'!$A109,1)+1,SEARCH("/",'CFR - XML import'!$A109,1)-SEARCH("&gt;",'CFR - XML import'!$A109,1)-2)))</f>
        <v>0</v>
      </c>
      <c r="AL115" s="140">
        <f>IF(ISERROR(FIND(AL$3,'CFR - XML import'!$A109)),0,VALUE(MID('CFR - XML import'!$A109,SEARCH("&gt;",'CFR - XML import'!$A109,1)+1,SEARCH("/",'CFR - XML import'!$A109,1)-SEARCH("&gt;",'CFR - XML import'!$A109,1)-2)))</f>
        <v>0</v>
      </c>
      <c r="AM115" s="140">
        <f>IF(ISERROR(FIND(AM$3,'CFR - XML import'!$A109)),0,VALUE(MID('CFR - XML import'!$A109,SEARCH("&gt;",'CFR - XML import'!$A109,1)+1,SEARCH("/",'CFR - XML import'!$A109,1)-SEARCH("&gt;",'CFR - XML import'!$A109,1)-2)))</f>
        <v>0</v>
      </c>
      <c r="AN115" s="140">
        <f>IF(ISERROR(FIND(AN$3,'CFR - XML import'!$A109)),0,VALUE(MID('CFR - XML import'!$A109,SEARCH("&gt;",'CFR - XML import'!$A109,1)+1,SEARCH("/",'CFR - XML import'!$A109,1)-SEARCH("&gt;",'CFR - XML import'!$A109,1)-2)))</f>
        <v>0</v>
      </c>
      <c r="AO115" s="140">
        <f>IF(ISERROR(FIND(AO$3,'CFR - XML import'!$A109)),0,VALUE(MID('CFR - XML import'!$A109,SEARCH("&gt;",'CFR - XML import'!$A109,1)+1,SEARCH("/",'CFR - XML import'!$A109,1)-SEARCH("&gt;",'CFR - XML import'!$A109,1)-2)))</f>
        <v>0</v>
      </c>
      <c r="AP115" s="140">
        <f>IF(ISERROR(FIND(AP$3,'CFR - XML import'!$A109)),0,VALUE(MID('CFR - XML import'!$A109,SEARCH("&gt;",'CFR - XML import'!$A109,1)+1,SEARCH("/",'CFR - XML import'!$A109,1)-SEARCH("&gt;",'CFR - XML import'!$A109,1)-2)))</f>
        <v>0</v>
      </c>
      <c r="AQ115" s="140">
        <f>IF(ISERROR(FIND(AQ$3,'CFR - XML import'!$A109)),0,VALUE(MID('CFR - XML import'!$A109,SEARCH("&gt;",'CFR - XML import'!$A109,1)+1,SEARCH("/",'CFR - XML import'!$A109,1)-SEARCH("&gt;",'CFR - XML import'!$A109,1)-2)))</f>
        <v>0</v>
      </c>
      <c r="AR115" s="140">
        <f>IF(ISERROR(FIND(AR$3,'CFR - XML import'!$A109)),0,VALUE(MID('CFR - XML import'!$A109,SEARCH("&gt;",'CFR - XML import'!$A109,1)+1,SEARCH("/",'CFR - XML import'!$A109,1)-SEARCH("&gt;",'CFR - XML import'!$A109,1)-2)))</f>
        <v>0</v>
      </c>
      <c r="AS115" s="140">
        <f>IF(ISERROR(FIND(AS$3,'CFR - XML import'!$A109)),0,VALUE(MID('CFR - XML import'!$A109,SEARCH("&gt;",'CFR - XML import'!$A109,1)+1,SEARCH("/",'CFR - XML import'!$A109,1)-SEARCH("&gt;",'CFR - XML import'!$A109,1)-2)))</f>
        <v>0</v>
      </c>
      <c r="AT115" s="140">
        <f>IF(ISERROR(FIND(AT$3,'CFR - XML import'!$A109)),0,VALUE(MID('CFR - XML import'!$A109,SEARCH("&gt;",'CFR - XML import'!$A109,1)+1,SEARCH("/",'CFR - XML import'!$A109,1)-SEARCH("&gt;",'CFR - XML import'!$A109,1)-2)))</f>
        <v>0</v>
      </c>
      <c r="AU115" s="140">
        <f>IF(ISERROR(FIND(AU$3,'CFR - XML import'!$A109)),0,VALUE(MID('CFR - XML import'!$A109,SEARCH("&gt;",'CFR - XML import'!$A109,1)+1,SEARCH("/",'CFR - XML import'!$A109,1)-SEARCH("&gt;",'CFR - XML import'!$A109,1)-2)))</f>
        <v>0</v>
      </c>
      <c r="AV115" s="140">
        <f>IF(ISERROR(FIND(AV$3,'CFR - XML import'!$A109)),0,VALUE(MID('CFR - XML import'!$A109,SEARCH("&gt;",'CFR - XML import'!$A109,1)+1,SEARCH("/",'CFR - XML import'!$A109,1)-SEARCH("&gt;",'CFR - XML import'!$A109,1)-2)))</f>
        <v>0</v>
      </c>
      <c r="AW115" s="140">
        <f>IF(ISERROR(FIND(AW$3,'CFR - XML import'!$A109)),0,VALUE(MID('CFR - XML import'!$A109,SEARCH("&gt;",'CFR - XML import'!$A109,1)+1,SEARCH("/",'CFR - XML import'!$A109,1)-SEARCH("&gt;",'CFR - XML import'!$A109,1)-2)))</f>
        <v>0</v>
      </c>
      <c r="AX115" s="140">
        <f>IF(ISERROR(FIND(AX$3,'CFR - XML import'!$A109)),0,VALUE(MID('CFR - XML import'!$A109,SEARCH("&gt;",'CFR - XML import'!$A109,1)+1,SEARCH("/",'CFR - XML import'!$A109,1)-SEARCH("&gt;",'CFR - XML import'!$A109,1)-2)))</f>
        <v>0</v>
      </c>
      <c r="AY115" s="140">
        <f>IF(ISERROR(FIND(AY$3,'CFR - XML import'!$A109)),0,VALUE(MID('CFR - XML import'!$A109,SEARCH("&gt;",'CFR - XML import'!$A109,1)+1,SEARCH("/",'CFR - XML import'!$A109,1)-SEARCH("&gt;",'CFR - XML import'!$A109,1)-2)))</f>
        <v>0</v>
      </c>
      <c r="AZ115" s="140">
        <f>IF(ISERROR(FIND(AZ$3,'CFR - XML import'!$A109)),0,VALUE(MID('CFR - XML import'!$A109,SEARCH("&gt;",'CFR - XML import'!$A109,1)+1,SEARCH("/",'CFR - XML import'!$A109,1)-SEARCH("&gt;",'CFR - XML import'!$A109,1)-2)))</f>
        <v>0</v>
      </c>
      <c r="BA115" s="140">
        <f>IF(ISERROR(FIND(BA$3,'CFR - XML import'!$A109)),0,VALUE(MID('CFR - XML import'!$A109,SEARCH("&gt;",'CFR - XML import'!$A109,1)+1,SEARCH("/",'CFR - XML import'!$A109,1)-SEARCH("&gt;",'CFR - XML import'!$A109,1)-2)))</f>
        <v>0</v>
      </c>
      <c r="BB115" s="140">
        <f>IF(ISERROR(FIND(BB$3,'CFR - XML import'!$A109)),0,VALUE(MID('CFR - XML import'!$A109,SEARCH("&gt;",'CFR - XML import'!$A109,1)+1,SEARCH("/",'CFR - XML import'!$A109,1)-SEARCH("&gt;",'CFR - XML import'!$A109,1)-2)))</f>
        <v>0</v>
      </c>
      <c r="BC115" s="140">
        <f>IF(ISERROR(FIND(BC$3,'CFR - XML import'!$A109)),0,VALUE(MID('CFR - XML import'!$A109,SEARCH("&gt;",'CFR - XML import'!$A109,1)+1,SEARCH("/",'CFR - XML import'!$A109,1)-SEARCH("&gt;",'CFR - XML import'!$A109,1)-2)))</f>
        <v>0</v>
      </c>
      <c r="BD115" s="140">
        <f>IF(ISERROR(FIND(BD$3,'CFR - XML import'!$A109)),0,VALUE(MID('CFR - XML import'!$A109,SEARCH("&gt;",'CFR - XML import'!$A109,1)+1,SEARCH("/",'CFR - XML import'!$A109,1)-SEARCH("&gt;",'CFR - XML import'!$A109,1)-2)))</f>
        <v>0</v>
      </c>
      <c r="BE115" s="140">
        <f>IF(ISERROR(FIND(BE$3,'CFR - XML import'!$A109)),0,VALUE(MID('CFR - XML import'!$A109,SEARCH("&gt;",'CFR - XML import'!$A109,1)+1,SEARCH("/",'CFR - XML import'!$A109,1)-SEARCH("&gt;",'CFR - XML import'!$A109,1)-2)))</f>
        <v>0</v>
      </c>
      <c r="BF115" s="140">
        <f>IF(ISERROR(FIND(BF$3,'CFR - XML import'!$A109)),0,VALUE(MID('CFR - XML import'!$A109,SEARCH("&gt;",'CFR - XML import'!$A109,1)+1,SEARCH("/",'CFR - XML import'!$A109,1)-SEARCH("&gt;",'CFR - XML import'!$A109,1)-2)))</f>
        <v>0</v>
      </c>
      <c r="BG115" s="140">
        <f>IF(ISERROR(FIND(BG$3,'CFR - XML import'!$A109)),0,VALUE(MID('CFR - XML import'!$A109,SEARCH("&gt;",'CFR - XML import'!$A109,1)+1,SEARCH("/",'CFR - XML import'!$A109,1)-SEARCH("&gt;",'CFR - XML import'!$A109,1)-2)))</f>
        <v>0</v>
      </c>
      <c r="BH115" s="140">
        <f>IF(ISERROR(FIND(BH$3,'CFR - XML import'!$A109)),0,VALUE(MID('CFR - XML import'!$A109,SEARCH("&gt;",'CFR - XML import'!$A109,1)+1,SEARCH("/",'CFR - XML import'!$A109,1)-SEARCH("&gt;",'CFR - XML import'!$A109,1)-2)))</f>
        <v>0</v>
      </c>
      <c r="BI115" s="140">
        <f>IF(ISERROR(FIND(BI$3,'CFR - XML import'!$A109)),0,VALUE(MID('CFR - XML import'!$A109,SEARCH("&gt;",'CFR - XML import'!$A109,1)+1,SEARCH("/",'CFR - XML import'!$A109,1)-SEARCH("&gt;",'CFR - XML import'!$A109,1)-2)))</f>
        <v>0</v>
      </c>
      <c r="BJ115" s="140">
        <f>IF(ISERROR(FIND(BJ$3,'CFR - XML import'!$A109)),0,VALUE(MID('CFR - XML import'!$A109,SEARCH("&gt;",'CFR - XML import'!$A109,1)+1,SEARCH("/",'CFR - XML import'!$A109,1)-SEARCH("&gt;",'CFR - XML import'!$A109,1)-2)))</f>
        <v>0</v>
      </c>
      <c r="BK115" s="140">
        <f>IF(ISERROR(FIND(BK$3,'CFR - XML import'!$A109)),0,VALUE(MID('CFR - XML import'!$A109,SEARCH("&gt;",'CFR - XML import'!$A109,1)+1,SEARCH("/",'CFR - XML import'!$A109,1)-SEARCH("&gt;",'CFR - XML import'!$A109,1)-2)))</f>
        <v>0</v>
      </c>
      <c r="BL115" s="140">
        <f>IF(ISERROR(FIND(BL$3,'CFR - XML import'!$A109)),0,VALUE(MID('CFR - XML import'!$A109,SEARCH("&gt;",'CFR - XML import'!$A109,1)+1,SEARCH("/",'CFR - XML import'!$A109,1)-SEARCH("&gt;",'CFR - XML import'!$A109,1)-2)))</f>
        <v>0</v>
      </c>
      <c r="BM115" s="140">
        <f>IF(ISERROR(FIND(BM$3,'CFR - XML import'!$A109)),0,VALUE(MID('CFR - XML import'!$A109,SEARCH("&gt;",'CFR - XML import'!$A109,1)+1,SEARCH("/",'CFR - XML import'!$A109,1)-SEARCH("&gt;",'CFR - XML import'!$A109,1)-2)))</f>
        <v>0</v>
      </c>
      <c r="BN115" s="140">
        <f>IF(ISERROR(FIND(BN$3,'CFR - XML import'!$A109)),0,VALUE(MID('CFR - XML import'!$A109,SEARCH("&gt;",'CFR - XML import'!$A109,1)+1,SEARCH("/",'CFR - XML import'!$A109,1)-SEARCH("&gt;",'CFR - XML import'!$A109,1)-2)))</f>
        <v>0</v>
      </c>
      <c r="BO115" s="140">
        <f>IF(ISERROR(FIND(BO$3,'CFR - XML import'!$A109)),0,VALUE(MID('CFR - XML import'!$A109,SEARCH("&gt;",'CFR - XML import'!$A109,1)+1,SEARCH("/",'CFR - XML import'!$A109,1)-SEARCH("&gt;",'CFR - XML import'!$A109,1)-2)))</f>
        <v>0</v>
      </c>
      <c r="BP115" s="140">
        <f>IF(ISERROR(FIND(BP$3,'CFR - XML import'!$A109)),0,VALUE(MID('CFR - XML import'!$A109,SEARCH("&gt;",'CFR - XML import'!$A109,1)+1,SEARCH("/",'CFR - XML import'!$A109,1)-SEARCH("&gt;",'CFR - XML import'!$A109,1)-2)))</f>
        <v>0</v>
      </c>
      <c r="BQ115" s="140">
        <f>IF(ISERROR(FIND(BQ$3,'CFR - XML import'!$A109)),0,VALUE(MID('CFR - XML import'!$A109,SEARCH("&gt;",'CFR - XML import'!$A109,1)+1,SEARCH("/",'CFR - XML import'!$A109,1)-SEARCH("&gt;",'CFR - XML import'!$A109,1)-2)))</f>
        <v>0</v>
      </c>
      <c r="BR115" s="140">
        <f>IF(ISERROR(FIND(BR$3,'CFR - XML import'!$A109)),0,VALUE(MID('CFR - XML import'!$A109,SEARCH("&gt;",'CFR - XML import'!$A109,1)+1,SEARCH("/",'CFR - XML import'!$A109,1)-SEARCH("&gt;",'CFR - XML import'!$A109,1)-2)))</f>
        <v>0</v>
      </c>
      <c r="BS115" s="140">
        <f>IF(ISERROR(FIND(BS$3,'CFR - XML import'!$A109)),0,VALUE(MID('CFR - XML import'!$A109,SEARCH("&gt;",'CFR - XML import'!$A109,1)+1,SEARCH("/",'CFR - XML import'!$A109,1)-SEARCH("&gt;",'CFR - XML import'!$A109,1)-2)))</f>
        <v>0</v>
      </c>
      <c r="BT115" s="140">
        <f>IF(ISERROR(FIND(BT$3,'CFR - XML import'!$A109)),0,VALUE(MID('CFR - XML import'!$A109,SEARCH("&gt;",'CFR - XML import'!$A109,1)+1,SEARCH("/",'CFR - XML import'!$A109,1)-SEARCH("&gt;",'CFR - XML import'!$A109,1)-2)))</f>
        <v>0</v>
      </c>
      <c r="BU115" s="140">
        <f>IF(ISERROR(FIND(BU$3,'CFR - XML import'!$A109)),0,VALUE(MID('CFR - XML import'!$A109,SEARCH("&gt;",'CFR - XML import'!$A109,1)+1,SEARCH("/",'CFR - XML import'!$A109,1)-SEARCH("&gt;",'CFR - XML import'!$A109,1)-2)))</f>
        <v>0</v>
      </c>
      <c r="BV115" s="140">
        <f>IF(ISERROR(FIND(BV$3,'CFR - XML import'!$A109)),0,VALUE(MID('CFR - XML import'!$A109,SEARCH("&gt;",'CFR - XML import'!$A109,1)+1,SEARCH("/",'CFR - XML import'!$A109,1)-SEARCH("&gt;",'CFR - XML import'!$A109,1)-2)))</f>
        <v>0</v>
      </c>
      <c r="BW115" s="140">
        <f>IF(ISERROR(FIND(BW$3,'CFR - XML import'!$A109)),0,VALUE(MID('CFR - XML import'!$A109,SEARCH("&gt;",'CFR - XML import'!$A109,1)+1,SEARCH("/",'CFR - XML import'!$A109,1)-SEARCH("&gt;",'CFR - XML import'!$A109,1)-2)))</f>
        <v>0</v>
      </c>
      <c r="BX115" s="140">
        <f>IF(ISERROR(FIND(BX$3,'CFR - XML import'!$A109)),0,VALUE(MID('CFR - XML import'!$A109,SEARCH("&gt;",'CFR - XML import'!$A109,1)+1,SEARCH("/",'CFR - XML import'!$A109,1)-SEARCH("&gt;",'CFR - XML import'!$A109,1)-2)))</f>
        <v>0</v>
      </c>
      <c r="BY115" s="140">
        <f>IF(ISERROR(FIND(BY$3,'CFR - XML import'!$A109)),0,VALUE(MID('CFR - XML import'!$A109,SEARCH("&gt;",'CFR - XML import'!$A109,1)+1,SEARCH("/",'CFR - XML import'!$A109,1)-SEARCH("&gt;",'CFR - XML import'!$A109,1)-2)))</f>
        <v>0</v>
      </c>
      <c r="BZ115" s="140">
        <f>IF(ISERROR(FIND(BZ$3,'CFR - XML import'!$A109)),0,VALUE(MID('CFR - XML import'!$A109,SEARCH("&gt;",'CFR - XML import'!$A109,1)+1,SEARCH("/",'CFR - XML import'!$A109,1)-SEARCH("&gt;",'CFR - XML import'!$A109,1)-2)))</f>
        <v>0</v>
      </c>
      <c r="CG115" s="142">
        <f>IF(ISERROR(IF(MID('CFR - XML import'!$A109,LEN($CF$4)+5,LEN('CFR - XML import'!$A109)-(2*LEN($CF$4)+5))="RMMS",1,IF(MID('CFR - XML import'!$A109,LEN("    &lt;InputSystem&gt;")+1,LEN('CFR - XML import'!$A109)-(LEN("    &lt;InputSystem&gt;")+LEN($CF$4)+1))="SIMS",2,0))),0,IF(MID('CFR - XML import'!$A109,LEN($CF$4)+5,LEN('CFR - XML import'!$A109)-(2*LEN($CF$4)+5))="RMMS",1,IF(MID('CFR - XML import'!$A109,LEN("    &lt;InputSystem&gt;")+1,LEN('CFR - XML import'!$A109)-(LEN("    &lt;InputSystem&gt;")+LEN($CF$4)+1))="SIMS",2,0)))</f>
        <v>0</v>
      </c>
      <c r="CH115" s="140">
        <f>IF(ISERROR(FIND(CH$3,'CFR - XML import'!$A109)),0,MID('CFR - XML import'!$A109,SEARCH("&gt;",'CFR - XML import'!$A109,1)+1,SEARCH("/",'CFR - XML import'!$A109,1)-SEARCH("&gt;",'CFR - XML import'!$A109,1)-2))</f>
        <v>0</v>
      </c>
      <c r="CI115" s="140">
        <f>IF(ISERROR(FIND(CI$3,'CFR - XML import'!$A109)),0,MID('CFR - XML import'!$A109,SEARCH("&gt;",'CFR - XML import'!$A109,1)+1,SEARCH("/",'CFR - XML import'!$A109,1)-SEARCH("&gt;",'CFR - XML import'!$A109,1)-2))</f>
        <v>0</v>
      </c>
      <c r="CJ115" s="140">
        <f>IF(ISERROR(FIND(CJ$3,'CFR - XML import'!$A109)),0,MID('CFR - XML import'!$A109,SEARCH("&gt;",'CFR - XML import'!$A109,1)+1,SEARCH("/",'CFR - XML import'!$A109,1)-SEARCH("&gt;",'CFR - XML import'!$A109,1)-2))</f>
        <v>0</v>
      </c>
      <c r="CK115" s="140">
        <f>IF(ISERROR(FIND(CK$3,'CFR - XML import'!$A109)),0,MID('CFR - XML import'!$A109,SEARCH("&gt;",'CFR - XML import'!$A109,1)+1,SEARCH("/",'CFR - XML import'!$A109,1)-SEARCH("&gt;",'CFR - XML import'!$A109,1)-2))</f>
        <v>0</v>
      </c>
      <c r="CL115" s="140">
        <f>IF(ISERROR(FIND(CL$3,'CFR - XML import'!$A109)),0,MID('CFR - XML import'!$A109,SEARCH("&gt;",'CFR - XML import'!$A109,1)+1,SEARCH("/",'CFR - XML import'!$A109,1)-SEARCH("&gt;",'CFR - XML import'!$A109,1)-2))</f>
        <v>0</v>
      </c>
      <c r="CM115" s="140">
        <f>IF(ISERROR(FIND(CM$3,'CFR - XML import'!$A109)),0,MID('CFR - XML import'!$A109,SEARCH("&gt;",'CFR - XML import'!$A109,1)+1,SEARCH("/",'CFR - XML import'!$A109,1)-SEARCH("&gt;",'CFR - XML import'!$A109,1)-2))</f>
        <v>0</v>
      </c>
    </row>
    <row r="116" spans="1:91" x14ac:dyDescent="0.2">
      <c r="A116" s="139" t="str">
        <f>IF(AND('CFR - XML import'!A110&lt;&gt;"",LEFT('CFR - XML import'!A110,1)&lt;&gt;"&lt;",LEFT('CFR - XML import'!A110,3)&lt;&gt;"  &lt;",LEFT('CFR - XML import'!A110,5)&lt;&gt;"    &lt;",LEFT('CFR - XML import'!A110,7)&lt;&gt;"      &lt;",LEFT('CFR - XML import'!A110,9)&lt;&gt;"        &lt;",$B$1="SIMS"),'CFR - XML import'!A110,IF(AND(LEFT('CFR - XML import'!A110,9)="&lt;Details&gt;",$B$1="RM"),'CFR - XML import'!A110,""))</f>
        <v/>
      </c>
      <c r="B116" s="140">
        <f>IF(ISERROR(FIND(B$3,'CFR - XML import'!$A110)),0,VALUE(MID('CFR - XML import'!$A110,SEARCH("&gt;",'CFR - XML import'!$A110,1)+1,SEARCH("/",'CFR - XML import'!$A110,1)-SEARCH("&gt;",'CFR - XML import'!$A110,1)-2)))</f>
        <v>0</v>
      </c>
      <c r="D116" s="140">
        <f>IF(ISERROR(FIND(D$3,'CFR - XML import'!$A110)),0,MID('CFR - XML import'!$A110,SEARCH("&gt;",'CFR - XML import'!$A110,1)+1,SEARCH("/",'CFR - XML import'!$A110,1)-SEARCH("&gt;",'CFR - XML import'!$A110,1)-2))</f>
        <v>0</v>
      </c>
      <c r="E116" s="140">
        <f>IF(ISERROR(FIND(E$3,'CFR - XML import'!$A110)),0,MID('CFR - XML import'!$A110,SEARCH("&gt;",'CFR - XML import'!$A110,1)+1,SEARCH("/",'CFR - XML import'!$A110,1)-SEARCH("&gt;",'CFR - XML import'!$A110,1)-2))</f>
        <v>0</v>
      </c>
      <c r="F116" s="141">
        <f>IF($B$1="SIMS",IF(ISERROR(FIND(F$3,'CFR - XML import'!$A110)),0,VALUE(MID('CFR - XML import'!$A110,15,10))),IF(ISERROR(FIND(F$3,'CFR - XML import'!$A110)),0,VALUE(MID('CFR - XML import'!$A110,15,10))))</f>
        <v>0</v>
      </c>
      <c r="G116" s="140">
        <f>IF(ISERROR(FIND(G$3,'CFR - XML import'!$A110)),0,VALUE(MID('CFR - XML import'!$A110,SEARCH("&gt;",'CFR - XML import'!$A110,1)+1,SEARCH("/",'CFR - XML import'!$A110,1)-SEARCH("&gt;",'CFR - XML import'!$A110,1)-2)))</f>
        <v>0</v>
      </c>
      <c r="H116" s="140">
        <f>IF(ISERROR(FIND(H$3,'CFR - XML import'!$A110)),0,VALUE(MID('CFR - XML import'!$A110,SEARCH("&gt;",'CFR - XML import'!$A110,1)+1,SEARCH("/",'CFR - XML import'!$A110,1)-SEARCH("&gt;",'CFR - XML import'!$A110,1)-2)))</f>
        <v>0</v>
      </c>
      <c r="I116" s="140">
        <f>IF(ISERROR(FIND(I$3,'CFR - XML import'!$A110)),0,VALUE(MID('CFR - XML import'!$A110,SEARCH("&gt;",'CFR - XML import'!$A110,1)+1,SEARCH("/",'CFR - XML import'!$A110,1)-SEARCH("&gt;",'CFR - XML import'!$A110,1)-2)))</f>
        <v>0</v>
      </c>
      <c r="J116" s="140">
        <f>IF(ISERROR(FIND(J$3,'CFR - XML import'!$A110)),0,VALUE(MID('CFR - XML import'!$A110,SEARCH("&gt;",'CFR - XML import'!$A110,1)+1,SEARCH("/",'CFR - XML import'!$A110,1)-SEARCH("&gt;",'CFR - XML import'!$A110,1)-2)))</f>
        <v>0</v>
      </c>
      <c r="K116" s="140">
        <f>IF(ISERROR(FIND(K$3,'CFR - XML import'!$A110)),0,VALUE(MID('CFR - XML import'!$A110,SEARCH("&gt;",'CFR - XML import'!$A110,1)+1,SEARCH("/",'CFR - XML import'!$A110,1)-SEARCH("&gt;",'CFR - XML import'!$A110,1)-2)))</f>
        <v>0</v>
      </c>
      <c r="L116" s="140">
        <f>IF(ISERROR(FIND(L$3,'CFR - XML import'!$A110)),0,VALUE(MID('CFR - XML import'!$A110,SEARCH("&gt;",'CFR - XML import'!$A110,1)+1,SEARCH("/",'CFR - XML import'!$A110,1)-SEARCH("&gt;",'CFR - XML import'!$A110,1)-2)))</f>
        <v>0</v>
      </c>
      <c r="M116" s="140">
        <f>IF(ISERROR(FIND(M$3,'CFR - XML import'!$A110)),0,VALUE(MID('CFR - XML import'!$A110,SEARCH("&gt;",'CFR - XML import'!$A110,1)+1,SEARCH("/",'CFR - XML import'!$A110,1)-SEARCH("&gt;",'CFR - XML import'!$A110,1)-2)))</f>
        <v>0</v>
      </c>
      <c r="N116" s="140">
        <f>IF(ISERROR(FIND(N$3,'CFR - XML import'!$A110)),0,VALUE(MID('CFR - XML import'!$A110,SEARCH("&gt;",'CFR - XML import'!$A110,1)+1,SEARCH("/",'CFR - XML import'!$A110,1)-SEARCH("&gt;",'CFR - XML import'!$A110,1)-2)))</f>
        <v>0</v>
      </c>
      <c r="O116" s="140">
        <f>IF(ISERROR(FIND(O$3,'CFR - XML import'!$A110)),0,VALUE(MID('CFR - XML import'!$A110,SEARCH("&gt;",'CFR - XML import'!$A110,1)+1,SEARCH("/",'CFR - XML import'!$A110,1)-SEARCH("&gt;",'CFR - XML import'!$A110,1)-2)))</f>
        <v>0</v>
      </c>
      <c r="P116" s="140">
        <f>IF(ISERROR(FIND(P$3,'CFR - XML import'!$A110)),0,VALUE(MID('CFR - XML import'!$A110,SEARCH("&gt;",'CFR - XML import'!$A110,1)+1,SEARCH("/",'CFR - XML import'!$A110,1)-SEARCH("&gt;",'CFR - XML import'!$A110,1)-2)))</f>
        <v>0</v>
      </c>
      <c r="Q116" s="140">
        <f>IF(ISERROR(FIND(Q$3,'CFR - XML import'!$A110)),0,VALUE(MID('CFR - XML import'!$A110,SEARCH("&gt;",'CFR - XML import'!$A110,1)+1,SEARCH("/",'CFR - XML import'!$A110,1)-SEARCH("&gt;",'CFR - XML import'!$A110,1)-2)))</f>
        <v>0</v>
      </c>
      <c r="R116" s="140">
        <f>IF(ISERROR(FIND(R$3,'CFR - XML import'!$A110)),0,VALUE(MID('CFR - XML import'!$A110,SEARCH("&gt;",'CFR - XML import'!$A110,1)+1,SEARCH("/",'CFR - XML import'!$A110,1)-SEARCH("&gt;",'CFR - XML import'!$A110,1)-2)))</f>
        <v>0</v>
      </c>
      <c r="S116" s="140">
        <f>IF(ISERROR(FIND(S$3,'CFR - XML import'!$A110)),0,VALUE(MID('CFR - XML import'!$A110,SEARCH("&gt;",'CFR - XML import'!$A110,1)+1,SEARCH("/",'CFR - XML import'!$A110,1)-SEARCH("&gt;",'CFR - XML import'!$A110,1)-2)))</f>
        <v>0</v>
      </c>
      <c r="T116" s="140">
        <f>IF(ISERROR(FIND(T$3,'CFR - XML import'!$A110)),0,VALUE(MID('CFR - XML import'!$A110,SEARCH("&gt;",'CFR - XML import'!$A110,1)+1,SEARCH("/",'CFR - XML import'!$A110,1)-SEARCH("&gt;",'CFR - XML import'!$A110,1)-2)))</f>
        <v>0</v>
      </c>
      <c r="U116" s="140">
        <f>IF(ISERROR(FIND(U$3,'CFR - XML import'!$A110)),0,VALUE(MID('CFR - XML import'!$A110,SEARCH("&gt;",'CFR - XML import'!$A110,1)+1,SEARCH("/",'CFR - XML import'!$A110,1)-SEARCH("&gt;",'CFR - XML import'!$A110,1)-2)))</f>
        <v>0</v>
      </c>
      <c r="V116" s="140">
        <f>IF(ISERROR(FIND(V$3,'CFR - XML import'!$A110)),0,VALUE(MID('CFR - XML import'!$A110,SEARCH("&gt;",'CFR - XML import'!$A110,1)+1,SEARCH("/",'CFR - XML import'!$A110,1)-SEARCH("&gt;",'CFR - XML import'!$A110,1)-2)))</f>
        <v>0</v>
      </c>
      <c r="W116" s="140">
        <f>IF(ISERROR(FIND(W$3,'CFR - XML import'!$A110)),0,VALUE(MID('CFR - XML import'!$A110,SEARCH("&gt;",'CFR - XML import'!$A110,1)+1,SEARCH("/",'CFR - XML import'!$A110,1)-SEARCH("&gt;",'CFR - XML import'!$A110,1)-2)))</f>
        <v>0</v>
      </c>
      <c r="X116" s="140"/>
      <c r="Y116" s="140">
        <f>IF(ISERROR(FIND(Y$3,'CFR - XML import'!$A110)),0,VALUE(MID('CFR - XML import'!$A110,SEARCH("&gt;",'CFR - XML import'!$A110,1)+1,SEARCH("/",'CFR - XML import'!$A110,1)-SEARCH("&gt;",'CFR - XML import'!$A110,1)-2)))</f>
        <v>0</v>
      </c>
      <c r="Z116" s="140">
        <f>IF(ISERROR(FIND(Z$3,'CFR - XML import'!$A110)),0,VALUE(MID('CFR - XML import'!$A110,SEARCH("&gt;",'CFR - XML import'!$A110,1)+1,SEARCH("/",'CFR - XML import'!$A110,1)-SEARCH("&gt;",'CFR - XML import'!$A110,1)-2)))</f>
        <v>0</v>
      </c>
      <c r="AA116" s="140">
        <f>IF(ISERROR(FIND(AA$3,'CFR - XML import'!$A110)),0,VALUE(MID('CFR - XML import'!$A110,SEARCH("&gt;",'CFR - XML import'!$A110,1)+1,SEARCH("/",'CFR - XML import'!$A110,1)-SEARCH("&gt;",'CFR - XML import'!$A110,1)-2)))</f>
        <v>0</v>
      </c>
      <c r="AB116" s="140">
        <f>IF(ISERROR(FIND(AB$3,'CFR - XML import'!$A110)),0,VALUE(MID('CFR - XML import'!$A110,SEARCH("&gt;",'CFR - XML import'!$A110,1)+1,SEARCH("/",'CFR - XML import'!$A110,1)-SEARCH("&gt;",'CFR - XML import'!$A110,1)-2)))</f>
        <v>0</v>
      </c>
      <c r="AC116" s="140">
        <f>IF(ISERROR(FIND(AC$3,'CFR - XML import'!$A110)),0,VALUE(MID('CFR - XML import'!$A110,SEARCH("&gt;",'CFR - XML import'!$A110,1)+1,SEARCH("/",'CFR - XML import'!$A110,1)-SEARCH("&gt;",'CFR - XML import'!$A110,1)-2)))</f>
        <v>0</v>
      </c>
      <c r="AD116" s="140">
        <f>IF(ISERROR(FIND(AD$3,'CFR - XML import'!$A110)),0,VALUE(MID('CFR - XML import'!$A110,SEARCH("&gt;",'CFR - XML import'!$A110,1)+1,SEARCH("/",'CFR - XML import'!$A110,1)-SEARCH("&gt;",'CFR - XML import'!$A110,1)-2)))</f>
        <v>0</v>
      </c>
      <c r="AE116" s="140">
        <f>IF(ISERROR(FIND(AE$3,'CFR - XML import'!$A110)),0,VALUE(MID('CFR - XML import'!$A110,SEARCH("&gt;",'CFR - XML import'!$A110,1)+1,SEARCH("/",'CFR - XML import'!$A110,1)-SEARCH("&gt;",'CFR - XML import'!$A110,1)-2)))</f>
        <v>0</v>
      </c>
      <c r="AF116" s="140">
        <f>IF(ISERROR(FIND(AF$3,'CFR - XML import'!$A110)),0,VALUE(MID('CFR - XML import'!$A110,SEARCH("&gt;",'CFR - XML import'!$A110,1)+1,SEARCH("/",'CFR - XML import'!$A110,1)-SEARCH("&gt;",'CFR - XML import'!$A110,1)-2)))</f>
        <v>0</v>
      </c>
      <c r="AG116" s="140">
        <f>IF(ISERROR(FIND(AG$3,'CFR - XML import'!$A110)),0,VALUE(MID('CFR - XML import'!$A110,SEARCH("&gt;",'CFR - XML import'!$A110,1)+1,SEARCH("/",'CFR - XML import'!$A110,1)-SEARCH("&gt;",'CFR - XML import'!$A110,1)-2)))</f>
        <v>0</v>
      </c>
      <c r="AH116" s="140">
        <f>IF(ISERROR(FIND(AH$3,'CFR - XML import'!$A110)),0,VALUE(MID('CFR - XML import'!$A110,SEARCH("&gt;",'CFR - XML import'!$A110,1)+1,SEARCH("/",'CFR - XML import'!$A110,1)-SEARCH("&gt;",'CFR - XML import'!$A110,1)-2)))</f>
        <v>0</v>
      </c>
      <c r="AI116" s="140">
        <f>IF(ISERROR(FIND(AI$3,'CFR - XML import'!$A110)),0,VALUE(MID('CFR - XML import'!$A110,SEARCH("&gt;",'CFR - XML import'!$A110,1)+1,SEARCH("/",'CFR - XML import'!$A110,1)-SEARCH("&gt;",'CFR - XML import'!$A110,1)-2)))</f>
        <v>0</v>
      </c>
      <c r="AJ116" s="140">
        <f>IF(ISERROR(FIND(AJ$3,'CFR - XML import'!$A110)),0,VALUE(MID('CFR - XML import'!$A110,SEARCH("&gt;",'CFR - XML import'!$A110,1)+1,SEARCH("/",'CFR - XML import'!$A110,1)-SEARCH("&gt;",'CFR - XML import'!$A110,1)-2)))</f>
        <v>0</v>
      </c>
      <c r="AK116" s="140">
        <f>IF(ISERROR(FIND(AK$3,'CFR - XML import'!$A110)),0,VALUE(MID('CFR - XML import'!$A110,SEARCH("&gt;",'CFR - XML import'!$A110,1)+1,SEARCH("/",'CFR - XML import'!$A110,1)-SEARCH("&gt;",'CFR - XML import'!$A110,1)-2)))</f>
        <v>0</v>
      </c>
      <c r="AL116" s="140">
        <f>IF(ISERROR(FIND(AL$3,'CFR - XML import'!$A110)),0,VALUE(MID('CFR - XML import'!$A110,SEARCH("&gt;",'CFR - XML import'!$A110,1)+1,SEARCH("/",'CFR - XML import'!$A110,1)-SEARCH("&gt;",'CFR - XML import'!$A110,1)-2)))</f>
        <v>0</v>
      </c>
      <c r="AM116" s="140">
        <f>IF(ISERROR(FIND(AM$3,'CFR - XML import'!$A110)),0,VALUE(MID('CFR - XML import'!$A110,SEARCH("&gt;",'CFR - XML import'!$A110,1)+1,SEARCH("/",'CFR - XML import'!$A110,1)-SEARCH("&gt;",'CFR - XML import'!$A110,1)-2)))</f>
        <v>0</v>
      </c>
      <c r="AN116" s="140">
        <f>IF(ISERROR(FIND(AN$3,'CFR - XML import'!$A110)),0,VALUE(MID('CFR - XML import'!$A110,SEARCH("&gt;",'CFR - XML import'!$A110,1)+1,SEARCH("/",'CFR - XML import'!$A110,1)-SEARCH("&gt;",'CFR - XML import'!$A110,1)-2)))</f>
        <v>0</v>
      </c>
      <c r="AO116" s="140">
        <f>IF(ISERROR(FIND(AO$3,'CFR - XML import'!$A110)),0,VALUE(MID('CFR - XML import'!$A110,SEARCH("&gt;",'CFR - XML import'!$A110,1)+1,SEARCH("/",'CFR - XML import'!$A110,1)-SEARCH("&gt;",'CFR - XML import'!$A110,1)-2)))</f>
        <v>0</v>
      </c>
      <c r="AP116" s="140">
        <f>IF(ISERROR(FIND(AP$3,'CFR - XML import'!$A110)),0,VALUE(MID('CFR - XML import'!$A110,SEARCH("&gt;",'CFR - XML import'!$A110,1)+1,SEARCH("/",'CFR - XML import'!$A110,1)-SEARCH("&gt;",'CFR - XML import'!$A110,1)-2)))</f>
        <v>0</v>
      </c>
      <c r="AQ116" s="140">
        <f>IF(ISERROR(FIND(AQ$3,'CFR - XML import'!$A110)),0,VALUE(MID('CFR - XML import'!$A110,SEARCH("&gt;",'CFR - XML import'!$A110,1)+1,SEARCH("/",'CFR - XML import'!$A110,1)-SEARCH("&gt;",'CFR - XML import'!$A110,1)-2)))</f>
        <v>0</v>
      </c>
      <c r="AR116" s="140">
        <f>IF(ISERROR(FIND(AR$3,'CFR - XML import'!$A110)),0,VALUE(MID('CFR - XML import'!$A110,SEARCH("&gt;",'CFR - XML import'!$A110,1)+1,SEARCH("/",'CFR - XML import'!$A110,1)-SEARCH("&gt;",'CFR - XML import'!$A110,1)-2)))</f>
        <v>0</v>
      </c>
      <c r="AS116" s="140">
        <f>IF(ISERROR(FIND(AS$3,'CFR - XML import'!$A110)),0,VALUE(MID('CFR - XML import'!$A110,SEARCH("&gt;",'CFR - XML import'!$A110,1)+1,SEARCH("/",'CFR - XML import'!$A110,1)-SEARCH("&gt;",'CFR - XML import'!$A110,1)-2)))</f>
        <v>0</v>
      </c>
      <c r="AT116" s="140">
        <f>IF(ISERROR(FIND(AT$3,'CFR - XML import'!$A110)),0,VALUE(MID('CFR - XML import'!$A110,SEARCH("&gt;",'CFR - XML import'!$A110,1)+1,SEARCH("/",'CFR - XML import'!$A110,1)-SEARCH("&gt;",'CFR - XML import'!$A110,1)-2)))</f>
        <v>0</v>
      </c>
      <c r="AU116" s="140">
        <f>IF(ISERROR(FIND(AU$3,'CFR - XML import'!$A110)),0,VALUE(MID('CFR - XML import'!$A110,SEARCH("&gt;",'CFR - XML import'!$A110,1)+1,SEARCH("/",'CFR - XML import'!$A110,1)-SEARCH("&gt;",'CFR - XML import'!$A110,1)-2)))</f>
        <v>0</v>
      </c>
      <c r="AV116" s="140">
        <f>IF(ISERROR(FIND(AV$3,'CFR - XML import'!$A110)),0,VALUE(MID('CFR - XML import'!$A110,SEARCH("&gt;",'CFR - XML import'!$A110,1)+1,SEARCH("/",'CFR - XML import'!$A110,1)-SEARCH("&gt;",'CFR - XML import'!$A110,1)-2)))</f>
        <v>0</v>
      </c>
      <c r="AW116" s="140">
        <f>IF(ISERROR(FIND(AW$3,'CFR - XML import'!$A110)),0,VALUE(MID('CFR - XML import'!$A110,SEARCH("&gt;",'CFR - XML import'!$A110,1)+1,SEARCH("/",'CFR - XML import'!$A110,1)-SEARCH("&gt;",'CFR - XML import'!$A110,1)-2)))</f>
        <v>0</v>
      </c>
      <c r="AX116" s="140">
        <f>IF(ISERROR(FIND(AX$3,'CFR - XML import'!$A110)),0,VALUE(MID('CFR - XML import'!$A110,SEARCH("&gt;",'CFR - XML import'!$A110,1)+1,SEARCH("/",'CFR - XML import'!$A110,1)-SEARCH("&gt;",'CFR - XML import'!$A110,1)-2)))</f>
        <v>0</v>
      </c>
      <c r="AY116" s="140">
        <f>IF(ISERROR(FIND(AY$3,'CFR - XML import'!$A110)),0,VALUE(MID('CFR - XML import'!$A110,SEARCH("&gt;",'CFR - XML import'!$A110,1)+1,SEARCH("/",'CFR - XML import'!$A110,1)-SEARCH("&gt;",'CFR - XML import'!$A110,1)-2)))</f>
        <v>0</v>
      </c>
      <c r="AZ116" s="140">
        <f>IF(ISERROR(FIND(AZ$3,'CFR - XML import'!$A110)),0,VALUE(MID('CFR - XML import'!$A110,SEARCH("&gt;",'CFR - XML import'!$A110,1)+1,SEARCH("/",'CFR - XML import'!$A110,1)-SEARCH("&gt;",'CFR - XML import'!$A110,1)-2)))</f>
        <v>0</v>
      </c>
      <c r="BA116" s="140">
        <f>IF(ISERROR(FIND(BA$3,'CFR - XML import'!$A110)),0,VALUE(MID('CFR - XML import'!$A110,SEARCH("&gt;",'CFR - XML import'!$A110,1)+1,SEARCH("/",'CFR - XML import'!$A110,1)-SEARCH("&gt;",'CFR - XML import'!$A110,1)-2)))</f>
        <v>0</v>
      </c>
      <c r="BB116" s="140">
        <f>IF(ISERROR(FIND(BB$3,'CFR - XML import'!$A110)),0,VALUE(MID('CFR - XML import'!$A110,SEARCH("&gt;",'CFR - XML import'!$A110,1)+1,SEARCH("/",'CFR - XML import'!$A110,1)-SEARCH("&gt;",'CFR - XML import'!$A110,1)-2)))</f>
        <v>0</v>
      </c>
      <c r="BC116" s="140">
        <f>IF(ISERROR(FIND(BC$3,'CFR - XML import'!$A110)),0,VALUE(MID('CFR - XML import'!$A110,SEARCH("&gt;",'CFR - XML import'!$A110,1)+1,SEARCH("/",'CFR - XML import'!$A110,1)-SEARCH("&gt;",'CFR - XML import'!$A110,1)-2)))</f>
        <v>0</v>
      </c>
      <c r="BD116" s="140">
        <f>IF(ISERROR(FIND(BD$3,'CFR - XML import'!$A110)),0,VALUE(MID('CFR - XML import'!$A110,SEARCH("&gt;",'CFR - XML import'!$A110,1)+1,SEARCH("/",'CFR - XML import'!$A110,1)-SEARCH("&gt;",'CFR - XML import'!$A110,1)-2)))</f>
        <v>0</v>
      </c>
      <c r="BE116" s="140">
        <f>IF(ISERROR(FIND(BE$3,'CFR - XML import'!$A110)),0,VALUE(MID('CFR - XML import'!$A110,SEARCH("&gt;",'CFR - XML import'!$A110,1)+1,SEARCH("/",'CFR - XML import'!$A110,1)-SEARCH("&gt;",'CFR - XML import'!$A110,1)-2)))</f>
        <v>0</v>
      </c>
      <c r="BF116" s="140">
        <f>IF(ISERROR(FIND(BF$3,'CFR - XML import'!$A110)),0,VALUE(MID('CFR - XML import'!$A110,SEARCH("&gt;",'CFR - XML import'!$A110,1)+1,SEARCH("/",'CFR - XML import'!$A110,1)-SEARCH("&gt;",'CFR - XML import'!$A110,1)-2)))</f>
        <v>0</v>
      </c>
      <c r="BG116" s="140">
        <f>IF(ISERROR(FIND(BG$3,'CFR - XML import'!$A110)),0,VALUE(MID('CFR - XML import'!$A110,SEARCH("&gt;",'CFR - XML import'!$A110,1)+1,SEARCH("/",'CFR - XML import'!$A110,1)-SEARCH("&gt;",'CFR - XML import'!$A110,1)-2)))</f>
        <v>0</v>
      </c>
      <c r="BH116" s="140">
        <f>IF(ISERROR(FIND(BH$3,'CFR - XML import'!$A110)),0,VALUE(MID('CFR - XML import'!$A110,SEARCH("&gt;",'CFR - XML import'!$A110,1)+1,SEARCH("/",'CFR - XML import'!$A110,1)-SEARCH("&gt;",'CFR - XML import'!$A110,1)-2)))</f>
        <v>0</v>
      </c>
      <c r="BI116" s="140">
        <f>IF(ISERROR(FIND(BI$3,'CFR - XML import'!$A110)),0,VALUE(MID('CFR - XML import'!$A110,SEARCH("&gt;",'CFR - XML import'!$A110,1)+1,SEARCH("/",'CFR - XML import'!$A110,1)-SEARCH("&gt;",'CFR - XML import'!$A110,1)-2)))</f>
        <v>0</v>
      </c>
      <c r="BJ116" s="140">
        <f>IF(ISERROR(FIND(BJ$3,'CFR - XML import'!$A110)),0,VALUE(MID('CFR - XML import'!$A110,SEARCH("&gt;",'CFR - XML import'!$A110,1)+1,SEARCH("/",'CFR - XML import'!$A110,1)-SEARCH("&gt;",'CFR - XML import'!$A110,1)-2)))</f>
        <v>0</v>
      </c>
      <c r="BK116" s="140">
        <f>IF(ISERROR(FIND(BK$3,'CFR - XML import'!$A110)),0,VALUE(MID('CFR - XML import'!$A110,SEARCH("&gt;",'CFR - XML import'!$A110,1)+1,SEARCH("/",'CFR - XML import'!$A110,1)-SEARCH("&gt;",'CFR - XML import'!$A110,1)-2)))</f>
        <v>0</v>
      </c>
      <c r="BL116" s="140">
        <f>IF(ISERROR(FIND(BL$3,'CFR - XML import'!$A110)),0,VALUE(MID('CFR - XML import'!$A110,SEARCH("&gt;",'CFR - XML import'!$A110,1)+1,SEARCH("/",'CFR - XML import'!$A110,1)-SEARCH("&gt;",'CFR - XML import'!$A110,1)-2)))</f>
        <v>0</v>
      </c>
      <c r="BM116" s="140">
        <f>IF(ISERROR(FIND(BM$3,'CFR - XML import'!$A110)),0,VALUE(MID('CFR - XML import'!$A110,SEARCH("&gt;",'CFR - XML import'!$A110,1)+1,SEARCH("/",'CFR - XML import'!$A110,1)-SEARCH("&gt;",'CFR - XML import'!$A110,1)-2)))</f>
        <v>0</v>
      </c>
      <c r="BN116" s="140">
        <f>IF(ISERROR(FIND(BN$3,'CFR - XML import'!$A110)),0,VALUE(MID('CFR - XML import'!$A110,SEARCH("&gt;",'CFR - XML import'!$A110,1)+1,SEARCH("/",'CFR - XML import'!$A110,1)-SEARCH("&gt;",'CFR - XML import'!$A110,1)-2)))</f>
        <v>0</v>
      </c>
      <c r="BO116" s="140">
        <f>IF(ISERROR(FIND(BO$3,'CFR - XML import'!$A110)),0,VALUE(MID('CFR - XML import'!$A110,SEARCH("&gt;",'CFR - XML import'!$A110,1)+1,SEARCH("/",'CFR - XML import'!$A110,1)-SEARCH("&gt;",'CFR - XML import'!$A110,1)-2)))</f>
        <v>0</v>
      </c>
      <c r="BP116" s="140">
        <f>IF(ISERROR(FIND(BP$3,'CFR - XML import'!$A110)),0,VALUE(MID('CFR - XML import'!$A110,SEARCH("&gt;",'CFR - XML import'!$A110,1)+1,SEARCH("/",'CFR - XML import'!$A110,1)-SEARCH("&gt;",'CFR - XML import'!$A110,1)-2)))</f>
        <v>0</v>
      </c>
      <c r="BQ116" s="140">
        <f>IF(ISERROR(FIND(BQ$3,'CFR - XML import'!$A110)),0,VALUE(MID('CFR - XML import'!$A110,SEARCH("&gt;",'CFR - XML import'!$A110,1)+1,SEARCH("/",'CFR - XML import'!$A110,1)-SEARCH("&gt;",'CFR - XML import'!$A110,1)-2)))</f>
        <v>0</v>
      </c>
      <c r="BR116" s="140">
        <f>IF(ISERROR(FIND(BR$3,'CFR - XML import'!$A110)),0,VALUE(MID('CFR - XML import'!$A110,SEARCH("&gt;",'CFR - XML import'!$A110,1)+1,SEARCH("/",'CFR - XML import'!$A110,1)-SEARCH("&gt;",'CFR - XML import'!$A110,1)-2)))</f>
        <v>0</v>
      </c>
      <c r="BS116" s="140">
        <f>IF(ISERROR(FIND(BS$3,'CFR - XML import'!$A110)),0,VALUE(MID('CFR - XML import'!$A110,SEARCH("&gt;",'CFR - XML import'!$A110,1)+1,SEARCH("/",'CFR - XML import'!$A110,1)-SEARCH("&gt;",'CFR - XML import'!$A110,1)-2)))</f>
        <v>0</v>
      </c>
      <c r="BT116" s="140">
        <f>IF(ISERROR(FIND(BT$3,'CFR - XML import'!$A110)),0,VALUE(MID('CFR - XML import'!$A110,SEARCH("&gt;",'CFR - XML import'!$A110,1)+1,SEARCH("/",'CFR - XML import'!$A110,1)-SEARCH("&gt;",'CFR - XML import'!$A110,1)-2)))</f>
        <v>0</v>
      </c>
      <c r="BU116" s="140">
        <f>IF(ISERROR(FIND(BU$3,'CFR - XML import'!$A110)),0,VALUE(MID('CFR - XML import'!$A110,SEARCH("&gt;",'CFR - XML import'!$A110,1)+1,SEARCH("/",'CFR - XML import'!$A110,1)-SEARCH("&gt;",'CFR - XML import'!$A110,1)-2)))</f>
        <v>0</v>
      </c>
      <c r="BV116" s="140">
        <f>IF(ISERROR(FIND(BV$3,'CFR - XML import'!$A110)),0,VALUE(MID('CFR - XML import'!$A110,SEARCH("&gt;",'CFR - XML import'!$A110,1)+1,SEARCH("/",'CFR - XML import'!$A110,1)-SEARCH("&gt;",'CFR - XML import'!$A110,1)-2)))</f>
        <v>0</v>
      </c>
      <c r="BW116" s="140">
        <f>IF(ISERROR(FIND(BW$3,'CFR - XML import'!$A110)),0,VALUE(MID('CFR - XML import'!$A110,SEARCH("&gt;",'CFR - XML import'!$A110,1)+1,SEARCH("/",'CFR - XML import'!$A110,1)-SEARCH("&gt;",'CFR - XML import'!$A110,1)-2)))</f>
        <v>0</v>
      </c>
      <c r="BX116" s="140">
        <f>IF(ISERROR(FIND(BX$3,'CFR - XML import'!$A110)),0,VALUE(MID('CFR - XML import'!$A110,SEARCH("&gt;",'CFR - XML import'!$A110,1)+1,SEARCH("/",'CFR - XML import'!$A110,1)-SEARCH("&gt;",'CFR - XML import'!$A110,1)-2)))</f>
        <v>0</v>
      </c>
      <c r="BY116" s="140">
        <f>IF(ISERROR(FIND(BY$3,'CFR - XML import'!$A110)),0,VALUE(MID('CFR - XML import'!$A110,SEARCH("&gt;",'CFR - XML import'!$A110,1)+1,SEARCH("/",'CFR - XML import'!$A110,1)-SEARCH("&gt;",'CFR - XML import'!$A110,1)-2)))</f>
        <v>0</v>
      </c>
      <c r="BZ116" s="140">
        <f>IF(ISERROR(FIND(BZ$3,'CFR - XML import'!$A110)),0,VALUE(MID('CFR - XML import'!$A110,SEARCH("&gt;",'CFR - XML import'!$A110,1)+1,SEARCH("/",'CFR - XML import'!$A110,1)-SEARCH("&gt;",'CFR - XML import'!$A110,1)-2)))</f>
        <v>0</v>
      </c>
      <c r="CG116" s="142">
        <f>IF(ISERROR(IF(MID('CFR - XML import'!$A110,LEN($CF$4)+5,LEN('CFR - XML import'!$A110)-(2*LEN($CF$4)+5))="RMMS",1,IF(MID('CFR - XML import'!$A110,LEN("    &lt;InputSystem&gt;")+1,LEN('CFR - XML import'!$A110)-(LEN("    &lt;InputSystem&gt;")+LEN($CF$4)+1))="SIMS",2,0))),0,IF(MID('CFR - XML import'!$A110,LEN($CF$4)+5,LEN('CFR - XML import'!$A110)-(2*LEN($CF$4)+5))="RMMS",1,IF(MID('CFR - XML import'!$A110,LEN("    &lt;InputSystem&gt;")+1,LEN('CFR - XML import'!$A110)-(LEN("    &lt;InputSystem&gt;")+LEN($CF$4)+1))="SIMS",2,0)))</f>
        <v>0</v>
      </c>
      <c r="CH116" s="140">
        <f>IF(ISERROR(FIND(CH$3,'CFR - XML import'!$A110)),0,MID('CFR - XML import'!$A110,SEARCH("&gt;",'CFR - XML import'!$A110,1)+1,SEARCH("/",'CFR - XML import'!$A110,1)-SEARCH("&gt;",'CFR - XML import'!$A110,1)-2))</f>
        <v>0</v>
      </c>
      <c r="CI116" s="140">
        <f>IF(ISERROR(FIND(CI$3,'CFR - XML import'!$A110)),0,MID('CFR - XML import'!$A110,SEARCH("&gt;",'CFR - XML import'!$A110,1)+1,SEARCH("/",'CFR - XML import'!$A110,1)-SEARCH("&gt;",'CFR - XML import'!$A110,1)-2))</f>
        <v>0</v>
      </c>
      <c r="CJ116" s="140">
        <f>IF(ISERROR(FIND(CJ$3,'CFR - XML import'!$A110)),0,MID('CFR - XML import'!$A110,SEARCH("&gt;",'CFR - XML import'!$A110,1)+1,SEARCH("/",'CFR - XML import'!$A110,1)-SEARCH("&gt;",'CFR - XML import'!$A110,1)-2))</f>
        <v>0</v>
      </c>
      <c r="CK116" s="140">
        <f>IF(ISERROR(FIND(CK$3,'CFR - XML import'!$A110)),0,MID('CFR - XML import'!$A110,SEARCH("&gt;",'CFR - XML import'!$A110,1)+1,SEARCH("/",'CFR - XML import'!$A110,1)-SEARCH("&gt;",'CFR - XML import'!$A110,1)-2))</f>
        <v>0</v>
      </c>
      <c r="CL116" s="140">
        <f>IF(ISERROR(FIND(CL$3,'CFR - XML import'!$A110)),0,MID('CFR - XML import'!$A110,SEARCH("&gt;",'CFR - XML import'!$A110,1)+1,SEARCH("/",'CFR - XML import'!$A110,1)-SEARCH("&gt;",'CFR - XML import'!$A110,1)-2))</f>
        <v>0</v>
      </c>
      <c r="CM116" s="140">
        <f>IF(ISERROR(FIND(CM$3,'CFR - XML import'!$A110)),0,MID('CFR - XML import'!$A110,SEARCH("&gt;",'CFR - XML import'!$A110,1)+1,SEARCH("/",'CFR - XML import'!$A110,1)-SEARCH("&gt;",'CFR - XML import'!$A110,1)-2))</f>
        <v>0</v>
      </c>
    </row>
    <row r="117" spans="1:91" x14ac:dyDescent="0.2">
      <c r="A117" s="139" t="str">
        <f>IF(AND('CFR - XML import'!A111&lt;&gt;"",LEFT('CFR - XML import'!A111,1)&lt;&gt;"&lt;",LEFT('CFR - XML import'!A111,3)&lt;&gt;"  &lt;",LEFT('CFR - XML import'!A111,5)&lt;&gt;"    &lt;",LEFT('CFR - XML import'!A111,7)&lt;&gt;"      &lt;",LEFT('CFR - XML import'!A111,9)&lt;&gt;"        &lt;",$B$1="SIMS"),'CFR - XML import'!A111,IF(AND(LEFT('CFR - XML import'!A111,9)="&lt;Details&gt;",$B$1="RM"),'CFR - XML import'!A111,""))</f>
        <v/>
      </c>
      <c r="B117" s="140">
        <f>IF(ISERROR(FIND(B$3,'CFR - XML import'!$A111)),0,VALUE(MID('CFR - XML import'!$A111,SEARCH("&gt;",'CFR - XML import'!$A111,1)+1,SEARCH("/",'CFR - XML import'!$A111,1)-SEARCH("&gt;",'CFR - XML import'!$A111,1)-2)))</f>
        <v>0</v>
      </c>
      <c r="D117" s="140">
        <f>IF(ISERROR(FIND(D$3,'CFR - XML import'!$A111)),0,MID('CFR - XML import'!$A111,SEARCH("&gt;",'CFR - XML import'!$A111,1)+1,SEARCH("/",'CFR - XML import'!$A111,1)-SEARCH("&gt;",'CFR - XML import'!$A111,1)-2))</f>
        <v>0</v>
      </c>
      <c r="E117" s="140">
        <f>IF(ISERROR(FIND(E$3,'CFR - XML import'!$A111)),0,MID('CFR - XML import'!$A111,SEARCH("&gt;",'CFR - XML import'!$A111,1)+1,SEARCH("/",'CFR - XML import'!$A111,1)-SEARCH("&gt;",'CFR - XML import'!$A111,1)-2))</f>
        <v>0</v>
      </c>
      <c r="F117" s="141">
        <f>IF($B$1="SIMS",IF(ISERROR(FIND(F$3,'CFR - XML import'!$A111)),0,VALUE(MID('CFR - XML import'!$A111,15,10))),IF(ISERROR(FIND(F$3,'CFR - XML import'!$A111)),0,VALUE(MID('CFR - XML import'!$A111,15,10))))</f>
        <v>0</v>
      </c>
      <c r="G117" s="140">
        <f>IF(ISERROR(FIND(G$3,'CFR - XML import'!$A111)),0,VALUE(MID('CFR - XML import'!$A111,SEARCH("&gt;",'CFR - XML import'!$A111,1)+1,SEARCH("/",'CFR - XML import'!$A111,1)-SEARCH("&gt;",'CFR - XML import'!$A111,1)-2)))</f>
        <v>0</v>
      </c>
      <c r="H117" s="140">
        <f>IF(ISERROR(FIND(H$3,'CFR - XML import'!$A111)),0,VALUE(MID('CFR - XML import'!$A111,SEARCH("&gt;",'CFR - XML import'!$A111,1)+1,SEARCH("/",'CFR - XML import'!$A111,1)-SEARCH("&gt;",'CFR - XML import'!$A111,1)-2)))</f>
        <v>0</v>
      </c>
      <c r="I117" s="140">
        <f>IF(ISERROR(FIND(I$3,'CFR - XML import'!$A111)),0,VALUE(MID('CFR - XML import'!$A111,SEARCH("&gt;",'CFR - XML import'!$A111,1)+1,SEARCH("/",'CFR - XML import'!$A111,1)-SEARCH("&gt;",'CFR - XML import'!$A111,1)-2)))</f>
        <v>0</v>
      </c>
      <c r="J117" s="140">
        <f>IF(ISERROR(FIND(J$3,'CFR - XML import'!$A111)),0,VALUE(MID('CFR - XML import'!$A111,SEARCH("&gt;",'CFR - XML import'!$A111,1)+1,SEARCH("/",'CFR - XML import'!$A111,1)-SEARCH("&gt;",'CFR - XML import'!$A111,1)-2)))</f>
        <v>0</v>
      </c>
      <c r="K117" s="140">
        <f>IF(ISERROR(FIND(K$3,'CFR - XML import'!$A111)),0,VALUE(MID('CFR - XML import'!$A111,SEARCH("&gt;",'CFR - XML import'!$A111,1)+1,SEARCH("/",'CFR - XML import'!$A111,1)-SEARCH("&gt;",'CFR - XML import'!$A111,1)-2)))</f>
        <v>0</v>
      </c>
      <c r="L117" s="140">
        <f>IF(ISERROR(FIND(L$3,'CFR - XML import'!$A111)),0,VALUE(MID('CFR - XML import'!$A111,SEARCH("&gt;",'CFR - XML import'!$A111,1)+1,SEARCH("/",'CFR - XML import'!$A111,1)-SEARCH("&gt;",'CFR - XML import'!$A111,1)-2)))</f>
        <v>0</v>
      </c>
      <c r="M117" s="140">
        <f>IF(ISERROR(FIND(M$3,'CFR - XML import'!$A111)),0,VALUE(MID('CFR - XML import'!$A111,SEARCH("&gt;",'CFR - XML import'!$A111,1)+1,SEARCH("/",'CFR - XML import'!$A111,1)-SEARCH("&gt;",'CFR - XML import'!$A111,1)-2)))</f>
        <v>0</v>
      </c>
      <c r="N117" s="140">
        <f>IF(ISERROR(FIND(N$3,'CFR - XML import'!$A111)),0,VALUE(MID('CFR - XML import'!$A111,SEARCH("&gt;",'CFR - XML import'!$A111,1)+1,SEARCH("/",'CFR - XML import'!$A111,1)-SEARCH("&gt;",'CFR - XML import'!$A111,1)-2)))</f>
        <v>0</v>
      </c>
      <c r="O117" s="140">
        <f>IF(ISERROR(FIND(O$3,'CFR - XML import'!$A111)),0,VALUE(MID('CFR - XML import'!$A111,SEARCH("&gt;",'CFR - XML import'!$A111,1)+1,SEARCH("/",'CFR - XML import'!$A111,1)-SEARCH("&gt;",'CFR - XML import'!$A111,1)-2)))</f>
        <v>0</v>
      </c>
      <c r="P117" s="140">
        <f>IF(ISERROR(FIND(P$3,'CFR - XML import'!$A111)),0,VALUE(MID('CFR - XML import'!$A111,SEARCH("&gt;",'CFR - XML import'!$A111,1)+1,SEARCH("/",'CFR - XML import'!$A111,1)-SEARCH("&gt;",'CFR - XML import'!$A111,1)-2)))</f>
        <v>0</v>
      </c>
      <c r="Q117" s="140">
        <f>IF(ISERROR(FIND(Q$3,'CFR - XML import'!$A111)),0,VALUE(MID('CFR - XML import'!$A111,SEARCH("&gt;",'CFR - XML import'!$A111,1)+1,SEARCH("/",'CFR - XML import'!$A111,1)-SEARCH("&gt;",'CFR - XML import'!$A111,1)-2)))</f>
        <v>0</v>
      </c>
      <c r="R117" s="140">
        <f>IF(ISERROR(FIND(R$3,'CFR - XML import'!$A111)),0,VALUE(MID('CFR - XML import'!$A111,SEARCH("&gt;",'CFR - XML import'!$A111,1)+1,SEARCH("/",'CFR - XML import'!$A111,1)-SEARCH("&gt;",'CFR - XML import'!$A111,1)-2)))</f>
        <v>0</v>
      </c>
      <c r="S117" s="140">
        <f>IF(ISERROR(FIND(S$3,'CFR - XML import'!$A111)),0,VALUE(MID('CFR - XML import'!$A111,SEARCH("&gt;",'CFR - XML import'!$A111,1)+1,SEARCH("/",'CFR - XML import'!$A111,1)-SEARCH("&gt;",'CFR - XML import'!$A111,1)-2)))</f>
        <v>0</v>
      </c>
      <c r="T117" s="140">
        <f>IF(ISERROR(FIND(T$3,'CFR - XML import'!$A111)),0,VALUE(MID('CFR - XML import'!$A111,SEARCH("&gt;",'CFR - XML import'!$A111,1)+1,SEARCH("/",'CFR - XML import'!$A111,1)-SEARCH("&gt;",'CFR - XML import'!$A111,1)-2)))</f>
        <v>0</v>
      </c>
      <c r="U117" s="140">
        <f>IF(ISERROR(FIND(U$3,'CFR - XML import'!$A111)),0,VALUE(MID('CFR - XML import'!$A111,SEARCH("&gt;",'CFR - XML import'!$A111,1)+1,SEARCH("/",'CFR - XML import'!$A111,1)-SEARCH("&gt;",'CFR - XML import'!$A111,1)-2)))</f>
        <v>0</v>
      </c>
      <c r="V117" s="140">
        <f>IF(ISERROR(FIND(V$3,'CFR - XML import'!$A111)),0,VALUE(MID('CFR - XML import'!$A111,SEARCH("&gt;",'CFR - XML import'!$A111,1)+1,SEARCH("/",'CFR - XML import'!$A111,1)-SEARCH("&gt;",'CFR - XML import'!$A111,1)-2)))</f>
        <v>0</v>
      </c>
      <c r="W117" s="140">
        <f>IF(ISERROR(FIND(W$3,'CFR - XML import'!$A111)),0,VALUE(MID('CFR - XML import'!$A111,SEARCH("&gt;",'CFR - XML import'!$A111,1)+1,SEARCH("/",'CFR - XML import'!$A111,1)-SEARCH("&gt;",'CFR - XML import'!$A111,1)-2)))</f>
        <v>0</v>
      </c>
      <c r="X117" s="140"/>
      <c r="Y117" s="140">
        <f>IF(ISERROR(FIND(Y$3,'CFR - XML import'!$A111)),0,VALUE(MID('CFR - XML import'!$A111,SEARCH("&gt;",'CFR - XML import'!$A111,1)+1,SEARCH("/",'CFR - XML import'!$A111,1)-SEARCH("&gt;",'CFR - XML import'!$A111,1)-2)))</f>
        <v>0</v>
      </c>
      <c r="Z117" s="140">
        <f>IF(ISERROR(FIND(Z$3,'CFR - XML import'!$A111)),0,VALUE(MID('CFR - XML import'!$A111,SEARCH("&gt;",'CFR - XML import'!$A111,1)+1,SEARCH("/",'CFR - XML import'!$A111,1)-SEARCH("&gt;",'CFR - XML import'!$A111,1)-2)))</f>
        <v>0</v>
      </c>
      <c r="AA117" s="140">
        <f>IF(ISERROR(FIND(AA$3,'CFR - XML import'!$A111)),0,VALUE(MID('CFR - XML import'!$A111,SEARCH("&gt;",'CFR - XML import'!$A111,1)+1,SEARCH("/",'CFR - XML import'!$A111,1)-SEARCH("&gt;",'CFR - XML import'!$A111,1)-2)))</f>
        <v>0</v>
      </c>
      <c r="AB117" s="140">
        <f>IF(ISERROR(FIND(AB$3,'CFR - XML import'!$A111)),0,VALUE(MID('CFR - XML import'!$A111,SEARCH("&gt;",'CFR - XML import'!$A111,1)+1,SEARCH("/",'CFR - XML import'!$A111,1)-SEARCH("&gt;",'CFR - XML import'!$A111,1)-2)))</f>
        <v>0</v>
      </c>
      <c r="AC117" s="140">
        <f>IF(ISERROR(FIND(AC$3,'CFR - XML import'!$A111)),0,VALUE(MID('CFR - XML import'!$A111,SEARCH("&gt;",'CFR - XML import'!$A111,1)+1,SEARCH("/",'CFR - XML import'!$A111,1)-SEARCH("&gt;",'CFR - XML import'!$A111,1)-2)))</f>
        <v>0</v>
      </c>
      <c r="AD117" s="140">
        <f>IF(ISERROR(FIND(AD$3,'CFR - XML import'!$A111)),0,VALUE(MID('CFR - XML import'!$A111,SEARCH("&gt;",'CFR - XML import'!$A111,1)+1,SEARCH("/",'CFR - XML import'!$A111,1)-SEARCH("&gt;",'CFR - XML import'!$A111,1)-2)))</f>
        <v>0</v>
      </c>
      <c r="AE117" s="140">
        <f>IF(ISERROR(FIND(AE$3,'CFR - XML import'!$A111)),0,VALUE(MID('CFR - XML import'!$A111,SEARCH("&gt;",'CFR - XML import'!$A111,1)+1,SEARCH("/",'CFR - XML import'!$A111,1)-SEARCH("&gt;",'CFR - XML import'!$A111,1)-2)))</f>
        <v>0</v>
      </c>
      <c r="AF117" s="140">
        <f>IF(ISERROR(FIND(AF$3,'CFR - XML import'!$A111)),0,VALUE(MID('CFR - XML import'!$A111,SEARCH("&gt;",'CFR - XML import'!$A111,1)+1,SEARCH("/",'CFR - XML import'!$A111,1)-SEARCH("&gt;",'CFR - XML import'!$A111,1)-2)))</f>
        <v>0</v>
      </c>
      <c r="AG117" s="140">
        <f>IF(ISERROR(FIND(AG$3,'CFR - XML import'!$A111)),0,VALUE(MID('CFR - XML import'!$A111,SEARCH("&gt;",'CFR - XML import'!$A111,1)+1,SEARCH("/",'CFR - XML import'!$A111,1)-SEARCH("&gt;",'CFR - XML import'!$A111,1)-2)))</f>
        <v>0</v>
      </c>
      <c r="AH117" s="140">
        <f>IF(ISERROR(FIND(AH$3,'CFR - XML import'!$A111)),0,VALUE(MID('CFR - XML import'!$A111,SEARCH("&gt;",'CFR - XML import'!$A111,1)+1,SEARCH("/",'CFR - XML import'!$A111,1)-SEARCH("&gt;",'CFR - XML import'!$A111,1)-2)))</f>
        <v>0</v>
      </c>
      <c r="AI117" s="140">
        <f>IF(ISERROR(FIND(AI$3,'CFR - XML import'!$A111)),0,VALUE(MID('CFR - XML import'!$A111,SEARCH("&gt;",'CFR - XML import'!$A111,1)+1,SEARCH("/",'CFR - XML import'!$A111,1)-SEARCH("&gt;",'CFR - XML import'!$A111,1)-2)))</f>
        <v>0</v>
      </c>
      <c r="AJ117" s="140">
        <f>IF(ISERROR(FIND(AJ$3,'CFR - XML import'!$A111)),0,VALUE(MID('CFR - XML import'!$A111,SEARCH("&gt;",'CFR - XML import'!$A111,1)+1,SEARCH("/",'CFR - XML import'!$A111,1)-SEARCH("&gt;",'CFR - XML import'!$A111,1)-2)))</f>
        <v>0</v>
      </c>
      <c r="AK117" s="140">
        <f>IF(ISERROR(FIND(AK$3,'CFR - XML import'!$A111)),0,VALUE(MID('CFR - XML import'!$A111,SEARCH("&gt;",'CFR - XML import'!$A111,1)+1,SEARCH("/",'CFR - XML import'!$A111,1)-SEARCH("&gt;",'CFR - XML import'!$A111,1)-2)))</f>
        <v>0</v>
      </c>
      <c r="AL117" s="140">
        <f>IF(ISERROR(FIND(AL$3,'CFR - XML import'!$A111)),0,VALUE(MID('CFR - XML import'!$A111,SEARCH("&gt;",'CFR - XML import'!$A111,1)+1,SEARCH("/",'CFR - XML import'!$A111,1)-SEARCH("&gt;",'CFR - XML import'!$A111,1)-2)))</f>
        <v>0</v>
      </c>
      <c r="AM117" s="140">
        <f>IF(ISERROR(FIND(AM$3,'CFR - XML import'!$A111)),0,VALUE(MID('CFR - XML import'!$A111,SEARCH("&gt;",'CFR - XML import'!$A111,1)+1,SEARCH("/",'CFR - XML import'!$A111,1)-SEARCH("&gt;",'CFR - XML import'!$A111,1)-2)))</f>
        <v>0</v>
      </c>
      <c r="AN117" s="140">
        <f>IF(ISERROR(FIND(AN$3,'CFR - XML import'!$A111)),0,VALUE(MID('CFR - XML import'!$A111,SEARCH("&gt;",'CFR - XML import'!$A111,1)+1,SEARCH("/",'CFR - XML import'!$A111,1)-SEARCH("&gt;",'CFR - XML import'!$A111,1)-2)))</f>
        <v>0</v>
      </c>
      <c r="AO117" s="140">
        <f>IF(ISERROR(FIND(AO$3,'CFR - XML import'!$A111)),0,VALUE(MID('CFR - XML import'!$A111,SEARCH("&gt;",'CFR - XML import'!$A111,1)+1,SEARCH("/",'CFR - XML import'!$A111,1)-SEARCH("&gt;",'CFR - XML import'!$A111,1)-2)))</f>
        <v>0</v>
      </c>
      <c r="AP117" s="140">
        <f>IF(ISERROR(FIND(AP$3,'CFR - XML import'!$A111)),0,VALUE(MID('CFR - XML import'!$A111,SEARCH("&gt;",'CFR - XML import'!$A111,1)+1,SEARCH("/",'CFR - XML import'!$A111,1)-SEARCH("&gt;",'CFR - XML import'!$A111,1)-2)))</f>
        <v>0</v>
      </c>
      <c r="AQ117" s="140">
        <f>IF(ISERROR(FIND(AQ$3,'CFR - XML import'!$A111)),0,VALUE(MID('CFR - XML import'!$A111,SEARCH("&gt;",'CFR - XML import'!$A111,1)+1,SEARCH("/",'CFR - XML import'!$A111,1)-SEARCH("&gt;",'CFR - XML import'!$A111,1)-2)))</f>
        <v>0</v>
      </c>
      <c r="AR117" s="140">
        <f>IF(ISERROR(FIND(AR$3,'CFR - XML import'!$A111)),0,VALUE(MID('CFR - XML import'!$A111,SEARCH("&gt;",'CFR - XML import'!$A111,1)+1,SEARCH("/",'CFR - XML import'!$A111,1)-SEARCH("&gt;",'CFR - XML import'!$A111,1)-2)))</f>
        <v>0</v>
      </c>
      <c r="AS117" s="140">
        <f>IF(ISERROR(FIND(AS$3,'CFR - XML import'!$A111)),0,VALUE(MID('CFR - XML import'!$A111,SEARCH("&gt;",'CFR - XML import'!$A111,1)+1,SEARCH("/",'CFR - XML import'!$A111,1)-SEARCH("&gt;",'CFR - XML import'!$A111,1)-2)))</f>
        <v>0</v>
      </c>
      <c r="AT117" s="140">
        <f>IF(ISERROR(FIND(AT$3,'CFR - XML import'!$A111)),0,VALUE(MID('CFR - XML import'!$A111,SEARCH("&gt;",'CFR - XML import'!$A111,1)+1,SEARCH("/",'CFR - XML import'!$A111,1)-SEARCH("&gt;",'CFR - XML import'!$A111,1)-2)))</f>
        <v>0</v>
      </c>
      <c r="AU117" s="140">
        <f>IF(ISERROR(FIND(AU$3,'CFR - XML import'!$A111)),0,VALUE(MID('CFR - XML import'!$A111,SEARCH("&gt;",'CFR - XML import'!$A111,1)+1,SEARCH("/",'CFR - XML import'!$A111,1)-SEARCH("&gt;",'CFR - XML import'!$A111,1)-2)))</f>
        <v>0</v>
      </c>
      <c r="AV117" s="140">
        <f>IF(ISERROR(FIND(AV$3,'CFR - XML import'!$A111)),0,VALUE(MID('CFR - XML import'!$A111,SEARCH("&gt;",'CFR - XML import'!$A111,1)+1,SEARCH("/",'CFR - XML import'!$A111,1)-SEARCH("&gt;",'CFR - XML import'!$A111,1)-2)))</f>
        <v>0</v>
      </c>
      <c r="AW117" s="140">
        <f>IF(ISERROR(FIND(AW$3,'CFR - XML import'!$A111)),0,VALUE(MID('CFR - XML import'!$A111,SEARCH("&gt;",'CFR - XML import'!$A111,1)+1,SEARCH("/",'CFR - XML import'!$A111,1)-SEARCH("&gt;",'CFR - XML import'!$A111,1)-2)))</f>
        <v>0</v>
      </c>
      <c r="AX117" s="140">
        <f>IF(ISERROR(FIND(AX$3,'CFR - XML import'!$A111)),0,VALUE(MID('CFR - XML import'!$A111,SEARCH("&gt;",'CFR - XML import'!$A111,1)+1,SEARCH("/",'CFR - XML import'!$A111,1)-SEARCH("&gt;",'CFR - XML import'!$A111,1)-2)))</f>
        <v>0</v>
      </c>
      <c r="AY117" s="140">
        <f>IF(ISERROR(FIND(AY$3,'CFR - XML import'!$A111)),0,VALUE(MID('CFR - XML import'!$A111,SEARCH("&gt;",'CFR - XML import'!$A111,1)+1,SEARCH("/",'CFR - XML import'!$A111,1)-SEARCH("&gt;",'CFR - XML import'!$A111,1)-2)))</f>
        <v>0</v>
      </c>
      <c r="AZ117" s="140">
        <f>IF(ISERROR(FIND(AZ$3,'CFR - XML import'!$A111)),0,VALUE(MID('CFR - XML import'!$A111,SEARCH("&gt;",'CFR - XML import'!$A111,1)+1,SEARCH("/",'CFR - XML import'!$A111,1)-SEARCH("&gt;",'CFR - XML import'!$A111,1)-2)))</f>
        <v>0</v>
      </c>
      <c r="BA117" s="140">
        <f>IF(ISERROR(FIND(BA$3,'CFR - XML import'!$A111)),0,VALUE(MID('CFR - XML import'!$A111,SEARCH("&gt;",'CFR - XML import'!$A111,1)+1,SEARCH("/",'CFR - XML import'!$A111,1)-SEARCH("&gt;",'CFR - XML import'!$A111,1)-2)))</f>
        <v>0</v>
      </c>
      <c r="BB117" s="140">
        <f>IF(ISERROR(FIND(BB$3,'CFR - XML import'!$A111)),0,VALUE(MID('CFR - XML import'!$A111,SEARCH("&gt;",'CFR - XML import'!$A111,1)+1,SEARCH("/",'CFR - XML import'!$A111,1)-SEARCH("&gt;",'CFR - XML import'!$A111,1)-2)))</f>
        <v>0</v>
      </c>
      <c r="BC117" s="140">
        <f>IF(ISERROR(FIND(BC$3,'CFR - XML import'!$A111)),0,VALUE(MID('CFR - XML import'!$A111,SEARCH("&gt;",'CFR - XML import'!$A111,1)+1,SEARCH("/",'CFR - XML import'!$A111,1)-SEARCH("&gt;",'CFR - XML import'!$A111,1)-2)))</f>
        <v>0</v>
      </c>
      <c r="BD117" s="140">
        <f>IF(ISERROR(FIND(BD$3,'CFR - XML import'!$A111)),0,VALUE(MID('CFR - XML import'!$A111,SEARCH("&gt;",'CFR - XML import'!$A111,1)+1,SEARCH("/",'CFR - XML import'!$A111,1)-SEARCH("&gt;",'CFR - XML import'!$A111,1)-2)))</f>
        <v>0</v>
      </c>
      <c r="BE117" s="140">
        <f>IF(ISERROR(FIND(BE$3,'CFR - XML import'!$A111)),0,VALUE(MID('CFR - XML import'!$A111,SEARCH("&gt;",'CFR - XML import'!$A111,1)+1,SEARCH("/",'CFR - XML import'!$A111,1)-SEARCH("&gt;",'CFR - XML import'!$A111,1)-2)))</f>
        <v>0</v>
      </c>
      <c r="BF117" s="140">
        <f>IF(ISERROR(FIND(BF$3,'CFR - XML import'!$A111)),0,VALUE(MID('CFR - XML import'!$A111,SEARCH("&gt;",'CFR - XML import'!$A111,1)+1,SEARCH("/",'CFR - XML import'!$A111,1)-SEARCH("&gt;",'CFR - XML import'!$A111,1)-2)))</f>
        <v>0</v>
      </c>
      <c r="BG117" s="140">
        <f>IF(ISERROR(FIND(BG$3,'CFR - XML import'!$A111)),0,VALUE(MID('CFR - XML import'!$A111,SEARCH("&gt;",'CFR - XML import'!$A111,1)+1,SEARCH("/",'CFR - XML import'!$A111,1)-SEARCH("&gt;",'CFR - XML import'!$A111,1)-2)))</f>
        <v>0</v>
      </c>
      <c r="BH117" s="140">
        <f>IF(ISERROR(FIND(BH$3,'CFR - XML import'!$A111)),0,VALUE(MID('CFR - XML import'!$A111,SEARCH("&gt;",'CFR - XML import'!$A111,1)+1,SEARCH("/",'CFR - XML import'!$A111,1)-SEARCH("&gt;",'CFR - XML import'!$A111,1)-2)))</f>
        <v>0</v>
      </c>
      <c r="BI117" s="140">
        <f>IF(ISERROR(FIND(BI$3,'CFR - XML import'!$A111)),0,VALUE(MID('CFR - XML import'!$A111,SEARCH("&gt;",'CFR - XML import'!$A111,1)+1,SEARCH("/",'CFR - XML import'!$A111,1)-SEARCH("&gt;",'CFR - XML import'!$A111,1)-2)))</f>
        <v>0</v>
      </c>
      <c r="BJ117" s="140">
        <f>IF(ISERROR(FIND(BJ$3,'CFR - XML import'!$A111)),0,VALUE(MID('CFR - XML import'!$A111,SEARCH("&gt;",'CFR - XML import'!$A111,1)+1,SEARCH("/",'CFR - XML import'!$A111,1)-SEARCH("&gt;",'CFR - XML import'!$A111,1)-2)))</f>
        <v>0</v>
      </c>
      <c r="BK117" s="140">
        <f>IF(ISERROR(FIND(BK$3,'CFR - XML import'!$A111)),0,VALUE(MID('CFR - XML import'!$A111,SEARCH("&gt;",'CFR - XML import'!$A111,1)+1,SEARCH("/",'CFR - XML import'!$A111,1)-SEARCH("&gt;",'CFR - XML import'!$A111,1)-2)))</f>
        <v>0</v>
      </c>
      <c r="BL117" s="140">
        <f>IF(ISERROR(FIND(BL$3,'CFR - XML import'!$A111)),0,VALUE(MID('CFR - XML import'!$A111,SEARCH("&gt;",'CFR - XML import'!$A111,1)+1,SEARCH("/",'CFR - XML import'!$A111,1)-SEARCH("&gt;",'CFR - XML import'!$A111,1)-2)))</f>
        <v>0</v>
      </c>
      <c r="BM117" s="140">
        <f>IF(ISERROR(FIND(BM$3,'CFR - XML import'!$A111)),0,VALUE(MID('CFR - XML import'!$A111,SEARCH("&gt;",'CFR - XML import'!$A111,1)+1,SEARCH("/",'CFR - XML import'!$A111,1)-SEARCH("&gt;",'CFR - XML import'!$A111,1)-2)))</f>
        <v>0</v>
      </c>
      <c r="BN117" s="140">
        <f>IF(ISERROR(FIND(BN$3,'CFR - XML import'!$A111)),0,VALUE(MID('CFR - XML import'!$A111,SEARCH("&gt;",'CFR - XML import'!$A111,1)+1,SEARCH("/",'CFR - XML import'!$A111,1)-SEARCH("&gt;",'CFR - XML import'!$A111,1)-2)))</f>
        <v>0</v>
      </c>
      <c r="BO117" s="140">
        <f>IF(ISERROR(FIND(BO$3,'CFR - XML import'!$A111)),0,VALUE(MID('CFR - XML import'!$A111,SEARCH("&gt;",'CFR - XML import'!$A111,1)+1,SEARCH("/",'CFR - XML import'!$A111,1)-SEARCH("&gt;",'CFR - XML import'!$A111,1)-2)))</f>
        <v>0</v>
      </c>
      <c r="BP117" s="140">
        <f>IF(ISERROR(FIND(BP$3,'CFR - XML import'!$A111)),0,VALUE(MID('CFR - XML import'!$A111,SEARCH("&gt;",'CFR - XML import'!$A111,1)+1,SEARCH("/",'CFR - XML import'!$A111,1)-SEARCH("&gt;",'CFR - XML import'!$A111,1)-2)))</f>
        <v>0</v>
      </c>
      <c r="BQ117" s="140">
        <f>IF(ISERROR(FIND(BQ$3,'CFR - XML import'!$A111)),0,VALUE(MID('CFR - XML import'!$A111,SEARCH("&gt;",'CFR - XML import'!$A111,1)+1,SEARCH("/",'CFR - XML import'!$A111,1)-SEARCH("&gt;",'CFR - XML import'!$A111,1)-2)))</f>
        <v>0</v>
      </c>
      <c r="BR117" s="140">
        <f>IF(ISERROR(FIND(BR$3,'CFR - XML import'!$A111)),0,VALUE(MID('CFR - XML import'!$A111,SEARCH("&gt;",'CFR - XML import'!$A111,1)+1,SEARCH("/",'CFR - XML import'!$A111,1)-SEARCH("&gt;",'CFR - XML import'!$A111,1)-2)))</f>
        <v>0</v>
      </c>
      <c r="BS117" s="140">
        <f>IF(ISERROR(FIND(BS$3,'CFR - XML import'!$A111)),0,VALUE(MID('CFR - XML import'!$A111,SEARCH("&gt;",'CFR - XML import'!$A111,1)+1,SEARCH("/",'CFR - XML import'!$A111,1)-SEARCH("&gt;",'CFR - XML import'!$A111,1)-2)))</f>
        <v>0</v>
      </c>
      <c r="BT117" s="140">
        <f>IF(ISERROR(FIND(BT$3,'CFR - XML import'!$A111)),0,VALUE(MID('CFR - XML import'!$A111,SEARCH("&gt;",'CFR - XML import'!$A111,1)+1,SEARCH("/",'CFR - XML import'!$A111,1)-SEARCH("&gt;",'CFR - XML import'!$A111,1)-2)))</f>
        <v>0</v>
      </c>
      <c r="BU117" s="140">
        <f>IF(ISERROR(FIND(BU$3,'CFR - XML import'!$A111)),0,VALUE(MID('CFR - XML import'!$A111,SEARCH("&gt;",'CFR - XML import'!$A111,1)+1,SEARCH("/",'CFR - XML import'!$A111,1)-SEARCH("&gt;",'CFR - XML import'!$A111,1)-2)))</f>
        <v>0</v>
      </c>
      <c r="BV117" s="140">
        <f>IF(ISERROR(FIND(BV$3,'CFR - XML import'!$A111)),0,VALUE(MID('CFR - XML import'!$A111,SEARCH("&gt;",'CFR - XML import'!$A111,1)+1,SEARCH("/",'CFR - XML import'!$A111,1)-SEARCH("&gt;",'CFR - XML import'!$A111,1)-2)))</f>
        <v>0</v>
      </c>
      <c r="BW117" s="140">
        <f>IF(ISERROR(FIND(BW$3,'CFR - XML import'!$A111)),0,VALUE(MID('CFR - XML import'!$A111,SEARCH("&gt;",'CFR - XML import'!$A111,1)+1,SEARCH("/",'CFR - XML import'!$A111,1)-SEARCH("&gt;",'CFR - XML import'!$A111,1)-2)))</f>
        <v>0</v>
      </c>
      <c r="BX117" s="140">
        <f>IF(ISERROR(FIND(BX$3,'CFR - XML import'!$A111)),0,VALUE(MID('CFR - XML import'!$A111,SEARCH("&gt;",'CFR - XML import'!$A111,1)+1,SEARCH("/",'CFR - XML import'!$A111,1)-SEARCH("&gt;",'CFR - XML import'!$A111,1)-2)))</f>
        <v>0</v>
      </c>
      <c r="BY117" s="140">
        <f>IF(ISERROR(FIND(BY$3,'CFR - XML import'!$A111)),0,VALUE(MID('CFR - XML import'!$A111,SEARCH("&gt;",'CFR - XML import'!$A111,1)+1,SEARCH("/",'CFR - XML import'!$A111,1)-SEARCH("&gt;",'CFR - XML import'!$A111,1)-2)))</f>
        <v>0</v>
      </c>
      <c r="BZ117" s="140">
        <f>IF(ISERROR(FIND(BZ$3,'CFR - XML import'!$A111)),0,VALUE(MID('CFR - XML import'!$A111,SEARCH("&gt;",'CFR - XML import'!$A111,1)+1,SEARCH("/",'CFR - XML import'!$A111,1)-SEARCH("&gt;",'CFR - XML import'!$A111,1)-2)))</f>
        <v>0</v>
      </c>
      <c r="CG117" s="142">
        <f>IF(ISERROR(IF(MID('CFR - XML import'!$A111,LEN($CF$4)+5,LEN('CFR - XML import'!$A111)-(2*LEN($CF$4)+5))="RMMS",1,IF(MID('CFR - XML import'!$A111,LEN("    &lt;InputSystem&gt;")+1,LEN('CFR - XML import'!$A111)-(LEN("    &lt;InputSystem&gt;")+LEN($CF$4)+1))="SIMS",2,0))),0,IF(MID('CFR - XML import'!$A111,LEN($CF$4)+5,LEN('CFR - XML import'!$A111)-(2*LEN($CF$4)+5))="RMMS",1,IF(MID('CFR - XML import'!$A111,LEN("    &lt;InputSystem&gt;")+1,LEN('CFR - XML import'!$A111)-(LEN("    &lt;InputSystem&gt;")+LEN($CF$4)+1))="SIMS",2,0)))</f>
        <v>0</v>
      </c>
      <c r="CH117" s="140">
        <f>IF(ISERROR(FIND(CH$3,'CFR - XML import'!$A111)),0,MID('CFR - XML import'!$A111,SEARCH("&gt;",'CFR - XML import'!$A111,1)+1,SEARCH("/",'CFR - XML import'!$A111,1)-SEARCH("&gt;",'CFR - XML import'!$A111,1)-2))</f>
        <v>0</v>
      </c>
      <c r="CI117" s="140">
        <f>IF(ISERROR(FIND(CI$3,'CFR - XML import'!$A111)),0,MID('CFR - XML import'!$A111,SEARCH("&gt;",'CFR - XML import'!$A111,1)+1,SEARCH("/",'CFR - XML import'!$A111,1)-SEARCH("&gt;",'CFR - XML import'!$A111,1)-2))</f>
        <v>0</v>
      </c>
      <c r="CJ117" s="140">
        <f>IF(ISERROR(FIND(CJ$3,'CFR - XML import'!$A111)),0,MID('CFR - XML import'!$A111,SEARCH("&gt;",'CFR - XML import'!$A111,1)+1,SEARCH("/",'CFR - XML import'!$A111,1)-SEARCH("&gt;",'CFR - XML import'!$A111,1)-2))</f>
        <v>0</v>
      </c>
      <c r="CK117" s="140">
        <f>IF(ISERROR(FIND(CK$3,'CFR - XML import'!$A111)),0,MID('CFR - XML import'!$A111,SEARCH("&gt;",'CFR - XML import'!$A111,1)+1,SEARCH("/",'CFR - XML import'!$A111,1)-SEARCH("&gt;",'CFR - XML import'!$A111,1)-2))</f>
        <v>0</v>
      </c>
      <c r="CL117" s="140">
        <f>IF(ISERROR(FIND(CL$3,'CFR - XML import'!$A111)),0,MID('CFR - XML import'!$A111,SEARCH("&gt;",'CFR - XML import'!$A111,1)+1,SEARCH("/",'CFR - XML import'!$A111,1)-SEARCH("&gt;",'CFR - XML import'!$A111,1)-2))</f>
        <v>0</v>
      </c>
      <c r="CM117" s="140">
        <f>IF(ISERROR(FIND(CM$3,'CFR - XML import'!$A111)),0,MID('CFR - XML import'!$A111,SEARCH("&gt;",'CFR - XML import'!$A111,1)+1,SEARCH("/",'CFR - XML import'!$A111,1)-SEARCH("&gt;",'CFR - XML import'!$A111,1)-2))</f>
        <v>0</v>
      </c>
    </row>
    <row r="118" spans="1:91" x14ac:dyDescent="0.2">
      <c r="A118" s="139" t="str">
        <f>IF(AND('CFR - XML import'!A112&lt;&gt;"",LEFT('CFR - XML import'!A112,1)&lt;&gt;"&lt;",LEFT('CFR - XML import'!A112,3)&lt;&gt;"  &lt;",LEFT('CFR - XML import'!A112,5)&lt;&gt;"    &lt;",LEFT('CFR - XML import'!A112,7)&lt;&gt;"      &lt;",LEFT('CFR - XML import'!A112,9)&lt;&gt;"        &lt;",$B$1="SIMS"),'CFR - XML import'!A112,IF(AND(LEFT('CFR - XML import'!A112,9)="&lt;Details&gt;",$B$1="RM"),'CFR - XML import'!A112,""))</f>
        <v/>
      </c>
      <c r="B118" s="140">
        <f>IF(ISERROR(FIND(B$3,'CFR - XML import'!$A112)),0,VALUE(MID('CFR - XML import'!$A112,SEARCH("&gt;",'CFR - XML import'!$A112,1)+1,SEARCH("/",'CFR - XML import'!$A112,1)-SEARCH("&gt;",'CFR - XML import'!$A112,1)-2)))</f>
        <v>0</v>
      </c>
      <c r="D118" s="140">
        <f>IF(ISERROR(FIND(D$3,'CFR - XML import'!$A112)),0,MID('CFR - XML import'!$A112,SEARCH("&gt;",'CFR - XML import'!$A112,1)+1,SEARCH("/",'CFR - XML import'!$A112,1)-SEARCH("&gt;",'CFR - XML import'!$A112,1)-2))</f>
        <v>0</v>
      </c>
      <c r="E118" s="140">
        <f>IF(ISERROR(FIND(E$3,'CFR - XML import'!$A112)),0,MID('CFR - XML import'!$A112,SEARCH("&gt;",'CFR - XML import'!$A112,1)+1,SEARCH("/",'CFR - XML import'!$A112,1)-SEARCH("&gt;",'CFR - XML import'!$A112,1)-2))</f>
        <v>0</v>
      </c>
      <c r="F118" s="141">
        <f>IF($B$1="SIMS",IF(ISERROR(FIND(F$3,'CFR - XML import'!$A112)),0,VALUE(MID('CFR - XML import'!$A112,15,10))),IF(ISERROR(FIND(F$3,'CFR - XML import'!$A112)),0,VALUE(MID('CFR - XML import'!$A112,15,10))))</f>
        <v>0</v>
      </c>
      <c r="G118" s="140">
        <f>IF(ISERROR(FIND(G$3,'CFR - XML import'!$A112)),0,VALUE(MID('CFR - XML import'!$A112,SEARCH("&gt;",'CFR - XML import'!$A112,1)+1,SEARCH("/",'CFR - XML import'!$A112,1)-SEARCH("&gt;",'CFR - XML import'!$A112,1)-2)))</f>
        <v>0</v>
      </c>
      <c r="H118" s="140">
        <f>IF(ISERROR(FIND(H$3,'CFR - XML import'!$A112)),0,VALUE(MID('CFR - XML import'!$A112,SEARCH("&gt;",'CFR - XML import'!$A112,1)+1,SEARCH("/",'CFR - XML import'!$A112,1)-SEARCH("&gt;",'CFR - XML import'!$A112,1)-2)))</f>
        <v>0</v>
      </c>
      <c r="I118" s="140">
        <f>IF(ISERROR(FIND(I$3,'CFR - XML import'!$A112)),0,VALUE(MID('CFR - XML import'!$A112,SEARCH("&gt;",'CFR - XML import'!$A112,1)+1,SEARCH("/",'CFR - XML import'!$A112,1)-SEARCH("&gt;",'CFR - XML import'!$A112,1)-2)))</f>
        <v>0</v>
      </c>
      <c r="J118" s="140">
        <f>IF(ISERROR(FIND(J$3,'CFR - XML import'!$A112)),0,VALUE(MID('CFR - XML import'!$A112,SEARCH("&gt;",'CFR - XML import'!$A112,1)+1,SEARCH("/",'CFR - XML import'!$A112,1)-SEARCH("&gt;",'CFR - XML import'!$A112,1)-2)))</f>
        <v>0</v>
      </c>
      <c r="K118" s="140">
        <f>IF(ISERROR(FIND(K$3,'CFR - XML import'!$A112)),0,VALUE(MID('CFR - XML import'!$A112,SEARCH("&gt;",'CFR - XML import'!$A112,1)+1,SEARCH("/",'CFR - XML import'!$A112,1)-SEARCH("&gt;",'CFR - XML import'!$A112,1)-2)))</f>
        <v>0</v>
      </c>
      <c r="L118" s="140">
        <f>IF(ISERROR(FIND(L$3,'CFR - XML import'!$A112)),0,VALUE(MID('CFR - XML import'!$A112,SEARCH("&gt;",'CFR - XML import'!$A112,1)+1,SEARCH("/",'CFR - XML import'!$A112,1)-SEARCH("&gt;",'CFR - XML import'!$A112,1)-2)))</f>
        <v>0</v>
      </c>
      <c r="M118" s="140">
        <f>IF(ISERROR(FIND(M$3,'CFR - XML import'!$A112)),0,VALUE(MID('CFR - XML import'!$A112,SEARCH("&gt;",'CFR - XML import'!$A112,1)+1,SEARCH("/",'CFR - XML import'!$A112,1)-SEARCH("&gt;",'CFR - XML import'!$A112,1)-2)))</f>
        <v>0</v>
      </c>
      <c r="N118" s="140">
        <f>IF(ISERROR(FIND(N$3,'CFR - XML import'!$A112)),0,VALUE(MID('CFR - XML import'!$A112,SEARCH("&gt;",'CFR - XML import'!$A112,1)+1,SEARCH("/",'CFR - XML import'!$A112,1)-SEARCH("&gt;",'CFR - XML import'!$A112,1)-2)))</f>
        <v>0</v>
      </c>
      <c r="O118" s="140">
        <f>IF(ISERROR(FIND(O$3,'CFR - XML import'!$A112)),0,VALUE(MID('CFR - XML import'!$A112,SEARCH("&gt;",'CFR - XML import'!$A112,1)+1,SEARCH("/",'CFR - XML import'!$A112,1)-SEARCH("&gt;",'CFR - XML import'!$A112,1)-2)))</f>
        <v>0</v>
      </c>
      <c r="P118" s="140">
        <f>IF(ISERROR(FIND(P$3,'CFR - XML import'!$A112)),0,VALUE(MID('CFR - XML import'!$A112,SEARCH("&gt;",'CFR - XML import'!$A112,1)+1,SEARCH("/",'CFR - XML import'!$A112,1)-SEARCH("&gt;",'CFR - XML import'!$A112,1)-2)))</f>
        <v>0</v>
      </c>
      <c r="Q118" s="140">
        <f>IF(ISERROR(FIND(Q$3,'CFR - XML import'!$A112)),0,VALUE(MID('CFR - XML import'!$A112,SEARCH("&gt;",'CFR - XML import'!$A112,1)+1,SEARCH("/",'CFR - XML import'!$A112,1)-SEARCH("&gt;",'CFR - XML import'!$A112,1)-2)))</f>
        <v>0</v>
      </c>
      <c r="R118" s="140">
        <f>IF(ISERROR(FIND(R$3,'CFR - XML import'!$A112)),0,VALUE(MID('CFR - XML import'!$A112,SEARCH("&gt;",'CFR - XML import'!$A112,1)+1,SEARCH("/",'CFR - XML import'!$A112,1)-SEARCH("&gt;",'CFR - XML import'!$A112,1)-2)))</f>
        <v>0</v>
      </c>
      <c r="S118" s="140">
        <f>IF(ISERROR(FIND(S$3,'CFR - XML import'!$A112)),0,VALUE(MID('CFR - XML import'!$A112,SEARCH("&gt;",'CFR - XML import'!$A112,1)+1,SEARCH("/",'CFR - XML import'!$A112,1)-SEARCH("&gt;",'CFR - XML import'!$A112,1)-2)))</f>
        <v>0</v>
      </c>
      <c r="T118" s="140">
        <f>IF(ISERROR(FIND(T$3,'CFR - XML import'!$A112)),0,VALUE(MID('CFR - XML import'!$A112,SEARCH("&gt;",'CFR - XML import'!$A112,1)+1,SEARCH("/",'CFR - XML import'!$A112,1)-SEARCH("&gt;",'CFR - XML import'!$A112,1)-2)))</f>
        <v>0</v>
      </c>
      <c r="U118" s="140">
        <f>IF(ISERROR(FIND(U$3,'CFR - XML import'!$A112)),0,VALUE(MID('CFR - XML import'!$A112,SEARCH("&gt;",'CFR - XML import'!$A112,1)+1,SEARCH("/",'CFR - XML import'!$A112,1)-SEARCH("&gt;",'CFR - XML import'!$A112,1)-2)))</f>
        <v>0</v>
      </c>
      <c r="V118" s="140">
        <f>IF(ISERROR(FIND(V$3,'CFR - XML import'!$A112)),0,VALUE(MID('CFR - XML import'!$A112,SEARCH("&gt;",'CFR - XML import'!$A112,1)+1,SEARCH("/",'CFR - XML import'!$A112,1)-SEARCH("&gt;",'CFR - XML import'!$A112,1)-2)))</f>
        <v>0</v>
      </c>
      <c r="W118" s="140">
        <f>IF(ISERROR(FIND(W$3,'CFR - XML import'!$A112)),0,VALUE(MID('CFR - XML import'!$A112,SEARCH("&gt;",'CFR - XML import'!$A112,1)+1,SEARCH("/",'CFR - XML import'!$A112,1)-SEARCH("&gt;",'CFR - XML import'!$A112,1)-2)))</f>
        <v>0</v>
      </c>
      <c r="X118" s="140"/>
      <c r="Y118" s="140">
        <f>IF(ISERROR(FIND(Y$3,'CFR - XML import'!$A112)),0,VALUE(MID('CFR - XML import'!$A112,SEARCH("&gt;",'CFR - XML import'!$A112,1)+1,SEARCH("/",'CFR - XML import'!$A112,1)-SEARCH("&gt;",'CFR - XML import'!$A112,1)-2)))</f>
        <v>0</v>
      </c>
      <c r="Z118" s="140">
        <f>IF(ISERROR(FIND(Z$3,'CFR - XML import'!$A112)),0,VALUE(MID('CFR - XML import'!$A112,SEARCH("&gt;",'CFR - XML import'!$A112,1)+1,SEARCH("/",'CFR - XML import'!$A112,1)-SEARCH("&gt;",'CFR - XML import'!$A112,1)-2)))</f>
        <v>0</v>
      </c>
      <c r="AA118" s="140">
        <f>IF(ISERROR(FIND(AA$3,'CFR - XML import'!$A112)),0,VALUE(MID('CFR - XML import'!$A112,SEARCH("&gt;",'CFR - XML import'!$A112,1)+1,SEARCH("/",'CFR - XML import'!$A112,1)-SEARCH("&gt;",'CFR - XML import'!$A112,1)-2)))</f>
        <v>0</v>
      </c>
      <c r="AB118" s="140">
        <f>IF(ISERROR(FIND(AB$3,'CFR - XML import'!$A112)),0,VALUE(MID('CFR - XML import'!$A112,SEARCH("&gt;",'CFR - XML import'!$A112,1)+1,SEARCH("/",'CFR - XML import'!$A112,1)-SEARCH("&gt;",'CFR - XML import'!$A112,1)-2)))</f>
        <v>0</v>
      </c>
      <c r="AC118" s="140">
        <f>IF(ISERROR(FIND(AC$3,'CFR - XML import'!$A112)),0,VALUE(MID('CFR - XML import'!$A112,SEARCH("&gt;",'CFR - XML import'!$A112,1)+1,SEARCH("/",'CFR - XML import'!$A112,1)-SEARCH("&gt;",'CFR - XML import'!$A112,1)-2)))</f>
        <v>0</v>
      </c>
      <c r="AD118" s="140">
        <f>IF(ISERROR(FIND(AD$3,'CFR - XML import'!$A112)),0,VALUE(MID('CFR - XML import'!$A112,SEARCH("&gt;",'CFR - XML import'!$A112,1)+1,SEARCH("/",'CFR - XML import'!$A112,1)-SEARCH("&gt;",'CFR - XML import'!$A112,1)-2)))</f>
        <v>0</v>
      </c>
      <c r="AE118" s="140">
        <f>IF(ISERROR(FIND(AE$3,'CFR - XML import'!$A112)),0,VALUE(MID('CFR - XML import'!$A112,SEARCH("&gt;",'CFR - XML import'!$A112,1)+1,SEARCH("/",'CFR - XML import'!$A112,1)-SEARCH("&gt;",'CFR - XML import'!$A112,1)-2)))</f>
        <v>0</v>
      </c>
      <c r="AF118" s="140">
        <f>IF(ISERROR(FIND(AF$3,'CFR - XML import'!$A112)),0,VALUE(MID('CFR - XML import'!$A112,SEARCH("&gt;",'CFR - XML import'!$A112,1)+1,SEARCH("/",'CFR - XML import'!$A112,1)-SEARCH("&gt;",'CFR - XML import'!$A112,1)-2)))</f>
        <v>0</v>
      </c>
      <c r="AG118" s="140">
        <f>IF(ISERROR(FIND(AG$3,'CFR - XML import'!$A112)),0,VALUE(MID('CFR - XML import'!$A112,SEARCH("&gt;",'CFR - XML import'!$A112,1)+1,SEARCH("/",'CFR - XML import'!$A112,1)-SEARCH("&gt;",'CFR - XML import'!$A112,1)-2)))</f>
        <v>0</v>
      </c>
      <c r="AH118" s="140">
        <f>IF(ISERROR(FIND(AH$3,'CFR - XML import'!$A112)),0,VALUE(MID('CFR - XML import'!$A112,SEARCH("&gt;",'CFR - XML import'!$A112,1)+1,SEARCH("/",'CFR - XML import'!$A112,1)-SEARCH("&gt;",'CFR - XML import'!$A112,1)-2)))</f>
        <v>0</v>
      </c>
      <c r="AI118" s="140">
        <f>IF(ISERROR(FIND(AI$3,'CFR - XML import'!$A112)),0,VALUE(MID('CFR - XML import'!$A112,SEARCH("&gt;",'CFR - XML import'!$A112,1)+1,SEARCH("/",'CFR - XML import'!$A112,1)-SEARCH("&gt;",'CFR - XML import'!$A112,1)-2)))</f>
        <v>0</v>
      </c>
      <c r="AJ118" s="140">
        <f>IF(ISERROR(FIND(AJ$3,'CFR - XML import'!$A112)),0,VALUE(MID('CFR - XML import'!$A112,SEARCH("&gt;",'CFR - XML import'!$A112,1)+1,SEARCH("/",'CFR - XML import'!$A112,1)-SEARCH("&gt;",'CFR - XML import'!$A112,1)-2)))</f>
        <v>0</v>
      </c>
      <c r="AK118" s="140">
        <f>IF(ISERROR(FIND(AK$3,'CFR - XML import'!$A112)),0,VALUE(MID('CFR - XML import'!$A112,SEARCH("&gt;",'CFR - XML import'!$A112,1)+1,SEARCH("/",'CFR - XML import'!$A112,1)-SEARCH("&gt;",'CFR - XML import'!$A112,1)-2)))</f>
        <v>0</v>
      </c>
      <c r="AL118" s="140">
        <f>IF(ISERROR(FIND(AL$3,'CFR - XML import'!$A112)),0,VALUE(MID('CFR - XML import'!$A112,SEARCH("&gt;",'CFR - XML import'!$A112,1)+1,SEARCH("/",'CFR - XML import'!$A112,1)-SEARCH("&gt;",'CFR - XML import'!$A112,1)-2)))</f>
        <v>0</v>
      </c>
      <c r="AM118" s="140">
        <f>IF(ISERROR(FIND(AM$3,'CFR - XML import'!$A112)),0,VALUE(MID('CFR - XML import'!$A112,SEARCH("&gt;",'CFR - XML import'!$A112,1)+1,SEARCH("/",'CFR - XML import'!$A112,1)-SEARCH("&gt;",'CFR - XML import'!$A112,1)-2)))</f>
        <v>0</v>
      </c>
      <c r="AN118" s="140">
        <f>IF(ISERROR(FIND(AN$3,'CFR - XML import'!$A112)),0,VALUE(MID('CFR - XML import'!$A112,SEARCH("&gt;",'CFR - XML import'!$A112,1)+1,SEARCH("/",'CFR - XML import'!$A112,1)-SEARCH("&gt;",'CFR - XML import'!$A112,1)-2)))</f>
        <v>0</v>
      </c>
      <c r="AO118" s="140">
        <f>IF(ISERROR(FIND(AO$3,'CFR - XML import'!$A112)),0,VALUE(MID('CFR - XML import'!$A112,SEARCH("&gt;",'CFR - XML import'!$A112,1)+1,SEARCH("/",'CFR - XML import'!$A112,1)-SEARCH("&gt;",'CFR - XML import'!$A112,1)-2)))</f>
        <v>0</v>
      </c>
      <c r="AP118" s="140">
        <f>IF(ISERROR(FIND(AP$3,'CFR - XML import'!$A112)),0,VALUE(MID('CFR - XML import'!$A112,SEARCH("&gt;",'CFR - XML import'!$A112,1)+1,SEARCH("/",'CFR - XML import'!$A112,1)-SEARCH("&gt;",'CFR - XML import'!$A112,1)-2)))</f>
        <v>0</v>
      </c>
      <c r="AQ118" s="140">
        <f>IF(ISERROR(FIND(AQ$3,'CFR - XML import'!$A112)),0,VALUE(MID('CFR - XML import'!$A112,SEARCH("&gt;",'CFR - XML import'!$A112,1)+1,SEARCH("/",'CFR - XML import'!$A112,1)-SEARCH("&gt;",'CFR - XML import'!$A112,1)-2)))</f>
        <v>0</v>
      </c>
      <c r="AR118" s="140">
        <f>IF(ISERROR(FIND(AR$3,'CFR - XML import'!$A112)),0,VALUE(MID('CFR - XML import'!$A112,SEARCH("&gt;",'CFR - XML import'!$A112,1)+1,SEARCH("/",'CFR - XML import'!$A112,1)-SEARCH("&gt;",'CFR - XML import'!$A112,1)-2)))</f>
        <v>0</v>
      </c>
      <c r="AS118" s="140">
        <f>IF(ISERROR(FIND(AS$3,'CFR - XML import'!$A112)),0,VALUE(MID('CFR - XML import'!$A112,SEARCH("&gt;",'CFR - XML import'!$A112,1)+1,SEARCH("/",'CFR - XML import'!$A112,1)-SEARCH("&gt;",'CFR - XML import'!$A112,1)-2)))</f>
        <v>0</v>
      </c>
      <c r="AT118" s="140">
        <f>IF(ISERROR(FIND(AT$3,'CFR - XML import'!$A112)),0,VALUE(MID('CFR - XML import'!$A112,SEARCH("&gt;",'CFR - XML import'!$A112,1)+1,SEARCH("/",'CFR - XML import'!$A112,1)-SEARCH("&gt;",'CFR - XML import'!$A112,1)-2)))</f>
        <v>0</v>
      </c>
      <c r="AU118" s="140">
        <f>IF(ISERROR(FIND(AU$3,'CFR - XML import'!$A112)),0,VALUE(MID('CFR - XML import'!$A112,SEARCH("&gt;",'CFR - XML import'!$A112,1)+1,SEARCH("/",'CFR - XML import'!$A112,1)-SEARCH("&gt;",'CFR - XML import'!$A112,1)-2)))</f>
        <v>0</v>
      </c>
      <c r="AV118" s="140">
        <f>IF(ISERROR(FIND(AV$3,'CFR - XML import'!$A112)),0,VALUE(MID('CFR - XML import'!$A112,SEARCH("&gt;",'CFR - XML import'!$A112,1)+1,SEARCH("/",'CFR - XML import'!$A112,1)-SEARCH("&gt;",'CFR - XML import'!$A112,1)-2)))</f>
        <v>0</v>
      </c>
      <c r="AW118" s="140">
        <f>IF(ISERROR(FIND(AW$3,'CFR - XML import'!$A112)),0,VALUE(MID('CFR - XML import'!$A112,SEARCH("&gt;",'CFR - XML import'!$A112,1)+1,SEARCH("/",'CFR - XML import'!$A112,1)-SEARCH("&gt;",'CFR - XML import'!$A112,1)-2)))</f>
        <v>0</v>
      </c>
      <c r="AX118" s="140">
        <f>IF(ISERROR(FIND(AX$3,'CFR - XML import'!$A112)),0,VALUE(MID('CFR - XML import'!$A112,SEARCH("&gt;",'CFR - XML import'!$A112,1)+1,SEARCH("/",'CFR - XML import'!$A112,1)-SEARCH("&gt;",'CFR - XML import'!$A112,1)-2)))</f>
        <v>0</v>
      </c>
      <c r="AY118" s="140">
        <f>IF(ISERROR(FIND(AY$3,'CFR - XML import'!$A112)),0,VALUE(MID('CFR - XML import'!$A112,SEARCH("&gt;",'CFR - XML import'!$A112,1)+1,SEARCH("/",'CFR - XML import'!$A112,1)-SEARCH("&gt;",'CFR - XML import'!$A112,1)-2)))</f>
        <v>0</v>
      </c>
      <c r="AZ118" s="140">
        <f>IF(ISERROR(FIND(AZ$3,'CFR - XML import'!$A112)),0,VALUE(MID('CFR - XML import'!$A112,SEARCH("&gt;",'CFR - XML import'!$A112,1)+1,SEARCH("/",'CFR - XML import'!$A112,1)-SEARCH("&gt;",'CFR - XML import'!$A112,1)-2)))</f>
        <v>0</v>
      </c>
      <c r="BA118" s="140">
        <f>IF(ISERROR(FIND(BA$3,'CFR - XML import'!$A112)),0,VALUE(MID('CFR - XML import'!$A112,SEARCH("&gt;",'CFR - XML import'!$A112,1)+1,SEARCH("/",'CFR - XML import'!$A112,1)-SEARCH("&gt;",'CFR - XML import'!$A112,1)-2)))</f>
        <v>0</v>
      </c>
      <c r="BB118" s="140">
        <f>IF(ISERROR(FIND(BB$3,'CFR - XML import'!$A112)),0,VALUE(MID('CFR - XML import'!$A112,SEARCH("&gt;",'CFR - XML import'!$A112,1)+1,SEARCH("/",'CFR - XML import'!$A112,1)-SEARCH("&gt;",'CFR - XML import'!$A112,1)-2)))</f>
        <v>0</v>
      </c>
      <c r="BC118" s="140">
        <f>IF(ISERROR(FIND(BC$3,'CFR - XML import'!$A112)),0,VALUE(MID('CFR - XML import'!$A112,SEARCH("&gt;",'CFR - XML import'!$A112,1)+1,SEARCH("/",'CFR - XML import'!$A112,1)-SEARCH("&gt;",'CFR - XML import'!$A112,1)-2)))</f>
        <v>0</v>
      </c>
      <c r="BD118" s="140">
        <f>IF(ISERROR(FIND(BD$3,'CFR - XML import'!$A112)),0,VALUE(MID('CFR - XML import'!$A112,SEARCH("&gt;",'CFR - XML import'!$A112,1)+1,SEARCH("/",'CFR - XML import'!$A112,1)-SEARCH("&gt;",'CFR - XML import'!$A112,1)-2)))</f>
        <v>0</v>
      </c>
      <c r="BE118" s="140">
        <f>IF(ISERROR(FIND(BE$3,'CFR - XML import'!$A112)),0,VALUE(MID('CFR - XML import'!$A112,SEARCH("&gt;",'CFR - XML import'!$A112,1)+1,SEARCH("/",'CFR - XML import'!$A112,1)-SEARCH("&gt;",'CFR - XML import'!$A112,1)-2)))</f>
        <v>0</v>
      </c>
      <c r="BF118" s="140">
        <f>IF(ISERROR(FIND(BF$3,'CFR - XML import'!$A112)),0,VALUE(MID('CFR - XML import'!$A112,SEARCH("&gt;",'CFR - XML import'!$A112,1)+1,SEARCH("/",'CFR - XML import'!$A112,1)-SEARCH("&gt;",'CFR - XML import'!$A112,1)-2)))</f>
        <v>0</v>
      </c>
      <c r="BG118" s="140">
        <f>IF(ISERROR(FIND(BG$3,'CFR - XML import'!$A112)),0,VALUE(MID('CFR - XML import'!$A112,SEARCH("&gt;",'CFR - XML import'!$A112,1)+1,SEARCH("/",'CFR - XML import'!$A112,1)-SEARCH("&gt;",'CFR - XML import'!$A112,1)-2)))</f>
        <v>0</v>
      </c>
      <c r="BH118" s="140">
        <f>IF(ISERROR(FIND(BH$3,'CFR - XML import'!$A112)),0,VALUE(MID('CFR - XML import'!$A112,SEARCH("&gt;",'CFR - XML import'!$A112,1)+1,SEARCH("/",'CFR - XML import'!$A112,1)-SEARCH("&gt;",'CFR - XML import'!$A112,1)-2)))</f>
        <v>0</v>
      </c>
      <c r="BI118" s="140">
        <f>IF(ISERROR(FIND(BI$3,'CFR - XML import'!$A112)),0,VALUE(MID('CFR - XML import'!$A112,SEARCH("&gt;",'CFR - XML import'!$A112,1)+1,SEARCH("/",'CFR - XML import'!$A112,1)-SEARCH("&gt;",'CFR - XML import'!$A112,1)-2)))</f>
        <v>0</v>
      </c>
      <c r="BJ118" s="140">
        <f>IF(ISERROR(FIND(BJ$3,'CFR - XML import'!$A112)),0,VALUE(MID('CFR - XML import'!$A112,SEARCH("&gt;",'CFR - XML import'!$A112,1)+1,SEARCH("/",'CFR - XML import'!$A112,1)-SEARCH("&gt;",'CFR - XML import'!$A112,1)-2)))</f>
        <v>0</v>
      </c>
      <c r="BK118" s="140">
        <f>IF(ISERROR(FIND(BK$3,'CFR - XML import'!$A112)),0,VALUE(MID('CFR - XML import'!$A112,SEARCH("&gt;",'CFR - XML import'!$A112,1)+1,SEARCH("/",'CFR - XML import'!$A112,1)-SEARCH("&gt;",'CFR - XML import'!$A112,1)-2)))</f>
        <v>0</v>
      </c>
      <c r="BL118" s="140">
        <f>IF(ISERROR(FIND(BL$3,'CFR - XML import'!$A112)),0,VALUE(MID('CFR - XML import'!$A112,SEARCH("&gt;",'CFR - XML import'!$A112,1)+1,SEARCH("/",'CFR - XML import'!$A112,1)-SEARCH("&gt;",'CFR - XML import'!$A112,1)-2)))</f>
        <v>0</v>
      </c>
      <c r="BM118" s="140">
        <f>IF(ISERROR(FIND(BM$3,'CFR - XML import'!$A112)),0,VALUE(MID('CFR - XML import'!$A112,SEARCH("&gt;",'CFR - XML import'!$A112,1)+1,SEARCH("/",'CFR - XML import'!$A112,1)-SEARCH("&gt;",'CFR - XML import'!$A112,1)-2)))</f>
        <v>0</v>
      </c>
      <c r="BN118" s="140">
        <f>IF(ISERROR(FIND(BN$3,'CFR - XML import'!$A112)),0,VALUE(MID('CFR - XML import'!$A112,SEARCH("&gt;",'CFR - XML import'!$A112,1)+1,SEARCH("/",'CFR - XML import'!$A112,1)-SEARCH("&gt;",'CFR - XML import'!$A112,1)-2)))</f>
        <v>0</v>
      </c>
      <c r="BO118" s="140">
        <f>IF(ISERROR(FIND(BO$3,'CFR - XML import'!$A112)),0,VALUE(MID('CFR - XML import'!$A112,SEARCH("&gt;",'CFR - XML import'!$A112,1)+1,SEARCH("/",'CFR - XML import'!$A112,1)-SEARCH("&gt;",'CFR - XML import'!$A112,1)-2)))</f>
        <v>0</v>
      </c>
      <c r="BP118" s="140">
        <f>IF(ISERROR(FIND(BP$3,'CFR - XML import'!$A112)),0,VALUE(MID('CFR - XML import'!$A112,SEARCH("&gt;",'CFR - XML import'!$A112,1)+1,SEARCH("/",'CFR - XML import'!$A112,1)-SEARCH("&gt;",'CFR - XML import'!$A112,1)-2)))</f>
        <v>0</v>
      </c>
      <c r="BQ118" s="140">
        <f>IF(ISERROR(FIND(BQ$3,'CFR - XML import'!$A112)),0,VALUE(MID('CFR - XML import'!$A112,SEARCH("&gt;",'CFR - XML import'!$A112,1)+1,SEARCH("/",'CFR - XML import'!$A112,1)-SEARCH("&gt;",'CFR - XML import'!$A112,1)-2)))</f>
        <v>0</v>
      </c>
      <c r="BR118" s="140">
        <f>IF(ISERROR(FIND(BR$3,'CFR - XML import'!$A112)),0,VALUE(MID('CFR - XML import'!$A112,SEARCH("&gt;",'CFR - XML import'!$A112,1)+1,SEARCH("/",'CFR - XML import'!$A112,1)-SEARCH("&gt;",'CFR - XML import'!$A112,1)-2)))</f>
        <v>0</v>
      </c>
      <c r="BS118" s="140">
        <f>IF(ISERROR(FIND(BS$3,'CFR - XML import'!$A112)),0,VALUE(MID('CFR - XML import'!$A112,SEARCH("&gt;",'CFR - XML import'!$A112,1)+1,SEARCH("/",'CFR - XML import'!$A112,1)-SEARCH("&gt;",'CFR - XML import'!$A112,1)-2)))</f>
        <v>0</v>
      </c>
      <c r="BT118" s="140">
        <f>IF(ISERROR(FIND(BT$3,'CFR - XML import'!$A112)),0,VALUE(MID('CFR - XML import'!$A112,SEARCH("&gt;",'CFR - XML import'!$A112,1)+1,SEARCH("/",'CFR - XML import'!$A112,1)-SEARCH("&gt;",'CFR - XML import'!$A112,1)-2)))</f>
        <v>0</v>
      </c>
      <c r="BU118" s="140">
        <f>IF(ISERROR(FIND(BU$3,'CFR - XML import'!$A112)),0,VALUE(MID('CFR - XML import'!$A112,SEARCH("&gt;",'CFR - XML import'!$A112,1)+1,SEARCH("/",'CFR - XML import'!$A112,1)-SEARCH("&gt;",'CFR - XML import'!$A112,1)-2)))</f>
        <v>0</v>
      </c>
      <c r="BV118" s="140">
        <f>IF(ISERROR(FIND(BV$3,'CFR - XML import'!$A112)),0,VALUE(MID('CFR - XML import'!$A112,SEARCH("&gt;",'CFR - XML import'!$A112,1)+1,SEARCH("/",'CFR - XML import'!$A112,1)-SEARCH("&gt;",'CFR - XML import'!$A112,1)-2)))</f>
        <v>0</v>
      </c>
      <c r="BW118" s="140">
        <f>IF(ISERROR(FIND(BW$3,'CFR - XML import'!$A112)),0,VALUE(MID('CFR - XML import'!$A112,SEARCH("&gt;",'CFR - XML import'!$A112,1)+1,SEARCH("/",'CFR - XML import'!$A112,1)-SEARCH("&gt;",'CFR - XML import'!$A112,1)-2)))</f>
        <v>0</v>
      </c>
      <c r="BX118" s="140">
        <f>IF(ISERROR(FIND(BX$3,'CFR - XML import'!$A112)),0,VALUE(MID('CFR - XML import'!$A112,SEARCH("&gt;",'CFR - XML import'!$A112,1)+1,SEARCH("/",'CFR - XML import'!$A112,1)-SEARCH("&gt;",'CFR - XML import'!$A112,1)-2)))</f>
        <v>0</v>
      </c>
      <c r="BY118" s="140">
        <f>IF(ISERROR(FIND(BY$3,'CFR - XML import'!$A112)),0,VALUE(MID('CFR - XML import'!$A112,SEARCH("&gt;",'CFR - XML import'!$A112,1)+1,SEARCH("/",'CFR - XML import'!$A112,1)-SEARCH("&gt;",'CFR - XML import'!$A112,1)-2)))</f>
        <v>0</v>
      </c>
      <c r="BZ118" s="140">
        <f>IF(ISERROR(FIND(BZ$3,'CFR - XML import'!$A112)),0,VALUE(MID('CFR - XML import'!$A112,SEARCH("&gt;",'CFR - XML import'!$A112,1)+1,SEARCH("/",'CFR - XML import'!$A112,1)-SEARCH("&gt;",'CFR - XML import'!$A112,1)-2)))</f>
        <v>0</v>
      </c>
      <c r="CG118" s="142">
        <f>IF(ISERROR(IF(MID('CFR - XML import'!$A112,LEN($CF$4)+5,LEN('CFR - XML import'!$A112)-(2*LEN($CF$4)+5))="RMMS",1,IF(MID('CFR - XML import'!$A112,LEN("    &lt;InputSystem&gt;")+1,LEN('CFR - XML import'!$A112)-(LEN("    &lt;InputSystem&gt;")+LEN($CF$4)+1))="SIMS",2,0))),0,IF(MID('CFR - XML import'!$A112,LEN($CF$4)+5,LEN('CFR - XML import'!$A112)-(2*LEN($CF$4)+5))="RMMS",1,IF(MID('CFR - XML import'!$A112,LEN("    &lt;InputSystem&gt;")+1,LEN('CFR - XML import'!$A112)-(LEN("    &lt;InputSystem&gt;")+LEN($CF$4)+1))="SIMS",2,0)))</f>
        <v>0</v>
      </c>
      <c r="CH118" s="140">
        <f>IF(ISERROR(FIND(CH$3,'CFR - XML import'!$A112)),0,MID('CFR - XML import'!$A112,SEARCH("&gt;",'CFR - XML import'!$A112,1)+1,SEARCH("/",'CFR - XML import'!$A112,1)-SEARCH("&gt;",'CFR - XML import'!$A112,1)-2))</f>
        <v>0</v>
      </c>
      <c r="CI118" s="140">
        <f>IF(ISERROR(FIND(CI$3,'CFR - XML import'!$A112)),0,MID('CFR - XML import'!$A112,SEARCH("&gt;",'CFR - XML import'!$A112,1)+1,SEARCH("/",'CFR - XML import'!$A112,1)-SEARCH("&gt;",'CFR - XML import'!$A112,1)-2))</f>
        <v>0</v>
      </c>
      <c r="CJ118" s="140">
        <f>IF(ISERROR(FIND(CJ$3,'CFR - XML import'!$A112)),0,MID('CFR - XML import'!$A112,SEARCH("&gt;",'CFR - XML import'!$A112,1)+1,SEARCH("/",'CFR - XML import'!$A112,1)-SEARCH("&gt;",'CFR - XML import'!$A112,1)-2))</f>
        <v>0</v>
      </c>
      <c r="CK118" s="140">
        <f>IF(ISERROR(FIND(CK$3,'CFR - XML import'!$A112)),0,MID('CFR - XML import'!$A112,SEARCH("&gt;",'CFR - XML import'!$A112,1)+1,SEARCH("/",'CFR - XML import'!$A112,1)-SEARCH("&gt;",'CFR - XML import'!$A112,1)-2))</f>
        <v>0</v>
      </c>
      <c r="CL118" s="140">
        <f>IF(ISERROR(FIND(CL$3,'CFR - XML import'!$A112)),0,MID('CFR - XML import'!$A112,SEARCH("&gt;",'CFR - XML import'!$A112,1)+1,SEARCH("/",'CFR - XML import'!$A112,1)-SEARCH("&gt;",'CFR - XML import'!$A112,1)-2))</f>
        <v>0</v>
      </c>
      <c r="CM118" s="140">
        <f>IF(ISERROR(FIND(CM$3,'CFR - XML import'!$A112)),0,MID('CFR - XML import'!$A112,SEARCH("&gt;",'CFR - XML import'!$A112,1)+1,SEARCH("/",'CFR - XML import'!$A112,1)-SEARCH("&gt;",'CFR - XML import'!$A112,1)-2))</f>
        <v>0</v>
      </c>
    </row>
    <row r="119" spans="1:91" x14ac:dyDescent="0.2">
      <c r="A119" s="139" t="str">
        <f>IF(AND('CFR - XML import'!A113&lt;&gt;"",LEFT('CFR - XML import'!A113,1)&lt;&gt;"&lt;",LEFT('CFR - XML import'!A113,3)&lt;&gt;"  &lt;",LEFT('CFR - XML import'!A113,5)&lt;&gt;"    &lt;",LEFT('CFR - XML import'!A113,7)&lt;&gt;"      &lt;",LEFT('CFR - XML import'!A113,9)&lt;&gt;"        &lt;",$B$1="SIMS"),'CFR - XML import'!A113,IF(AND(LEFT('CFR - XML import'!A113,9)="&lt;Details&gt;",$B$1="RM"),'CFR - XML import'!A113,""))</f>
        <v/>
      </c>
      <c r="B119" s="140">
        <f>IF(ISERROR(FIND(B$3,'CFR - XML import'!$A113)),0,VALUE(MID('CFR - XML import'!$A113,SEARCH("&gt;",'CFR - XML import'!$A113,1)+1,SEARCH("/",'CFR - XML import'!$A113,1)-SEARCH("&gt;",'CFR - XML import'!$A113,1)-2)))</f>
        <v>0</v>
      </c>
      <c r="D119" s="140">
        <f>IF(ISERROR(FIND(D$3,'CFR - XML import'!$A113)),0,MID('CFR - XML import'!$A113,SEARCH("&gt;",'CFR - XML import'!$A113,1)+1,SEARCH("/",'CFR - XML import'!$A113,1)-SEARCH("&gt;",'CFR - XML import'!$A113,1)-2))</f>
        <v>0</v>
      </c>
      <c r="E119" s="140">
        <f>IF(ISERROR(FIND(E$3,'CFR - XML import'!$A113)),0,MID('CFR - XML import'!$A113,SEARCH("&gt;",'CFR - XML import'!$A113,1)+1,SEARCH("/",'CFR - XML import'!$A113,1)-SEARCH("&gt;",'CFR - XML import'!$A113,1)-2))</f>
        <v>0</v>
      </c>
      <c r="F119" s="141">
        <f>IF($B$1="SIMS",IF(ISERROR(FIND(F$3,'CFR - XML import'!$A113)),0,VALUE(MID('CFR - XML import'!$A113,15,10))),IF(ISERROR(FIND(F$3,'CFR - XML import'!$A113)),0,VALUE(MID('CFR - XML import'!$A113,15,10))))</f>
        <v>0</v>
      </c>
      <c r="G119" s="140">
        <f>IF(ISERROR(FIND(G$3,'CFR - XML import'!$A113)),0,VALUE(MID('CFR - XML import'!$A113,SEARCH("&gt;",'CFR - XML import'!$A113,1)+1,SEARCH("/",'CFR - XML import'!$A113,1)-SEARCH("&gt;",'CFR - XML import'!$A113,1)-2)))</f>
        <v>0</v>
      </c>
      <c r="H119" s="140">
        <f>IF(ISERROR(FIND(H$3,'CFR - XML import'!$A113)),0,VALUE(MID('CFR - XML import'!$A113,SEARCH("&gt;",'CFR - XML import'!$A113,1)+1,SEARCH("/",'CFR - XML import'!$A113,1)-SEARCH("&gt;",'CFR - XML import'!$A113,1)-2)))</f>
        <v>0</v>
      </c>
      <c r="I119" s="140">
        <f>IF(ISERROR(FIND(I$3,'CFR - XML import'!$A113)),0,VALUE(MID('CFR - XML import'!$A113,SEARCH("&gt;",'CFR - XML import'!$A113,1)+1,SEARCH("/",'CFR - XML import'!$A113,1)-SEARCH("&gt;",'CFR - XML import'!$A113,1)-2)))</f>
        <v>0</v>
      </c>
      <c r="J119" s="140">
        <f>IF(ISERROR(FIND(J$3,'CFR - XML import'!$A113)),0,VALUE(MID('CFR - XML import'!$A113,SEARCH("&gt;",'CFR - XML import'!$A113,1)+1,SEARCH("/",'CFR - XML import'!$A113,1)-SEARCH("&gt;",'CFR - XML import'!$A113,1)-2)))</f>
        <v>0</v>
      </c>
      <c r="K119" s="140">
        <f>IF(ISERROR(FIND(K$3,'CFR - XML import'!$A113)),0,VALUE(MID('CFR - XML import'!$A113,SEARCH("&gt;",'CFR - XML import'!$A113,1)+1,SEARCH("/",'CFR - XML import'!$A113,1)-SEARCH("&gt;",'CFR - XML import'!$A113,1)-2)))</f>
        <v>0</v>
      </c>
      <c r="L119" s="140">
        <f>IF(ISERROR(FIND(L$3,'CFR - XML import'!$A113)),0,VALUE(MID('CFR - XML import'!$A113,SEARCH("&gt;",'CFR - XML import'!$A113,1)+1,SEARCH("/",'CFR - XML import'!$A113,1)-SEARCH("&gt;",'CFR - XML import'!$A113,1)-2)))</f>
        <v>0</v>
      </c>
      <c r="M119" s="140">
        <f>IF(ISERROR(FIND(M$3,'CFR - XML import'!$A113)),0,VALUE(MID('CFR - XML import'!$A113,SEARCH("&gt;",'CFR - XML import'!$A113,1)+1,SEARCH("/",'CFR - XML import'!$A113,1)-SEARCH("&gt;",'CFR - XML import'!$A113,1)-2)))</f>
        <v>0</v>
      </c>
      <c r="N119" s="140">
        <f>IF(ISERROR(FIND(N$3,'CFR - XML import'!$A113)),0,VALUE(MID('CFR - XML import'!$A113,SEARCH("&gt;",'CFR - XML import'!$A113,1)+1,SEARCH("/",'CFR - XML import'!$A113,1)-SEARCH("&gt;",'CFR - XML import'!$A113,1)-2)))</f>
        <v>0</v>
      </c>
      <c r="O119" s="140">
        <f>IF(ISERROR(FIND(O$3,'CFR - XML import'!$A113)),0,VALUE(MID('CFR - XML import'!$A113,SEARCH("&gt;",'CFR - XML import'!$A113,1)+1,SEARCH("/",'CFR - XML import'!$A113,1)-SEARCH("&gt;",'CFR - XML import'!$A113,1)-2)))</f>
        <v>0</v>
      </c>
      <c r="P119" s="140">
        <f>IF(ISERROR(FIND(P$3,'CFR - XML import'!$A113)),0,VALUE(MID('CFR - XML import'!$A113,SEARCH("&gt;",'CFR - XML import'!$A113,1)+1,SEARCH("/",'CFR - XML import'!$A113,1)-SEARCH("&gt;",'CFR - XML import'!$A113,1)-2)))</f>
        <v>0</v>
      </c>
      <c r="Q119" s="140">
        <f>IF(ISERROR(FIND(Q$3,'CFR - XML import'!$A113)),0,VALUE(MID('CFR - XML import'!$A113,SEARCH("&gt;",'CFR - XML import'!$A113,1)+1,SEARCH("/",'CFR - XML import'!$A113,1)-SEARCH("&gt;",'CFR - XML import'!$A113,1)-2)))</f>
        <v>0</v>
      </c>
      <c r="R119" s="140">
        <f>IF(ISERROR(FIND(R$3,'CFR - XML import'!$A113)),0,VALUE(MID('CFR - XML import'!$A113,SEARCH("&gt;",'CFR - XML import'!$A113,1)+1,SEARCH("/",'CFR - XML import'!$A113,1)-SEARCH("&gt;",'CFR - XML import'!$A113,1)-2)))</f>
        <v>0</v>
      </c>
      <c r="S119" s="140">
        <f>IF(ISERROR(FIND(S$3,'CFR - XML import'!$A113)),0,VALUE(MID('CFR - XML import'!$A113,SEARCH("&gt;",'CFR - XML import'!$A113,1)+1,SEARCH("/",'CFR - XML import'!$A113,1)-SEARCH("&gt;",'CFR - XML import'!$A113,1)-2)))</f>
        <v>0</v>
      </c>
      <c r="T119" s="140">
        <f>IF(ISERROR(FIND(T$3,'CFR - XML import'!$A113)),0,VALUE(MID('CFR - XML import'!$A113,SEARCH("&gt;",'CFR - XML import'!$A113,1)+1,SEARCH("/",'CFR - XML import'!$A113,1)-SEARCH("&gt;",'CFR - XML import'!$A113,1)-2)))</f>
        <v>0</v>
      </c>
      <c r="U119" s="140">
        <f>IF(ISERROR(FIND(U$3,'CFR - XML import'!$A113)),0,VALUE(MID('CFR - XML import'!$A113,SEARCH("&gt;",'CFR - XML import'!$A113,1)+1,SEARCH("/",'CFR - XML import'!$A113,1)-SEARCH("&gt;",'CFR - XML import'!$A113,1)-2)))</f>
        <v>0</v>
      </c>
      <c r="V119" s="140">
        <f>IF(ISERROR(FIND(V$3,'CFR - XML import'!$A113)),0,VALUE(MID('CFR - XML import'!$A113,SEARCH("&gt;",'CFR - XML import'!$A113,1)+1,SEARCH("/",'CFR - XML import'!$A113,1)-SEARCH("&gt;",'CFR - XML import'!$A113,1)-2)))</f>
        <v>0</v>
      </c>
      <c r="W119" s="140">
        <f>IF(ISERROR(FIND(W$3,'CFR - XML import'!$A113)),0,VALUE(MID('CFR - XML import'!$A113,SEARCH("&gt;",'CFR - XML import'!$A113,1)+1,SEARCH("/",'CFR - XML import'!$A113,1)-SEARCH("&gt;",'CFR - XML import'!$A113,1)-2)))</f>
        <v>0</v>
      </c>
      <c r="X119" s="140"/>
      <c r="Y119" s="140">
        <f>IF(ISERROR(FIND(Y$3,'CFR - XML import'!$A113)),0,VALUE(MID('CFR - XML import'!$A113,SEARCH("&gt;",'CFR - XML import'!$A113,1)+1,SEARCH("/",'CFR - XML import'!$A113,1)-SEARCH("&gt;",'CFR - XML import'!$A113,1)-2)))</f>
        <v>0</v>
      </c>
      <c r="Z119" s="140">
        <f>IF(ISERROR(FIND(Z$3,'CFR - XML import'!$A113)),0,VALUE(MID('CFR - XML import'!$A113,SEARCH("&gt;",'CFR - XML import'!$A113,1)+1,SEARCH("/",'CFR - XML import'!$A113,1)-SEARCH("&gt;",'CFR - XML import'!$A113,1)-2)))</f>
        <v>0</v>
      </c>
      <c r="AA119" s="140">
        <f>IF(ISERROR(FIND(AA$3,'CFR - XML import'!$A113)),0,VALUE(MID('CFR - XML import'!$A113,SEARCH("&gt;",'CFR - XML import'!$A113,1)+1,SEARCH("/",'CFR - XML import'!$A113,1)-SEARCH("&gt;",'CFR - XML import'!$A113,1)-2)))</f>
        <v>0</v>
      </c>
      <c r="AB119" s="140">
        <f>IF(ISERROR(FIND(AB$3,'CFR - XML import'!$A113)),0,VALUE(MID('CFR - XML import'!$A113,SEARCH("&gt;",'CFR - XML import'!$A113,1)+1,SEARCH("/",'CFR - XML import'!$A113,1)-SEARCH("&gt;",'CFR - XML import'!$A113,1)-2)))</f>
        <v>0</v>
      </c>
      <c r="AC119" s="140">
        <f>IF(ISERROR(FIND(AC$3,'CFR - XML import'!$A113)),0,VALUE(MID('CFR - XML import'!$A113,SEARCH("&gt;",'CFR - XML import'!$A113,1)+1,SEARCH("/",'CFR - XML import'!$A113,1)-SEARCH("&gt;",'CFR - XML import'!$A113,1)-2)))</f>
        <v>0</v>
      </c>
      <c r="AD119" s="140">
        <f>IF(ISERROR(FIND(AD$3,'CFR - XML import'!$A113)),0,VALUE(MID('CFR - XML import'!$A113,SEARCH("&gt;",'CFR - XML import'!$A113,1)+1,SEARCH("/",'CFR - XML import'!$A113,1)-SEARCH("&gt;",'CFR - XML import'!$A113,1)-2)))</f>
        <v>0</v>
      </c>
      <c r="AE119" s="140">
        <f>IF(ISERROR(FIND(AE$3,'CFR - XML import'!$A113)),0,VALUE(MID('CFR - XML import'!$A113,SEARCH("&gt;",'CFR - XML import'!$A113,1)+1,SEARCH("/",'CFR - XML import'!$A113,1)-SEARCH("&gt;",'CFR - XML import'!$A113,1)-2)))</f>
        <v>0</v>
      </c>
      <c r="AF119" s="140">
        <f>IF(ISERROR(FIND(AF$3,'CFR - XML import'!$A113)),0,VALUE(MID('CFR - XML import'!$A113,SEARCH("&gt;",'CFR - XML import'!$A113,1)+1,SEARCH("/",'CFR - XML import'!$A113,1)-SEARCH("&gt;",'CFR - XML import'!$A113,1)-2)))</f>
        <v>0</v>
      </c>
      <c r="AG119" s="140">
        <f>IF(ISERROR(FIND(AG$3,'CFR - XML import'!$A113)),0,VALUE(MID('CFR - XML import'!$A113,SEARCH("&gt;",'CFR - XML import'!$A113,1)+1,SEARCH("/",'CFR - XML import'!$A113,1)-SEARCH("&gt;",'CFR - XML import'!$A113,1)-2)))</f>
        <v>0</v>
      </c>
      <c r="AH119" s="140">
        <f>IF(ISERROR(FIND(AH$3,'CFR - XML import'!$A113)),0,VALUE(MID('CFR - XML import'!$A113,SEARCH("&gt;",'CFR - XML import'!$A113,1)+1,SEARCH("/",'CFR - XML import'!$A113,1)-SEARCH("&gt;",'CFR - XML import'!$A113,1)-2)))</f>
        <v>0</v>
      </c>
      <c r="AI119" s="140">
        <f>IF(ISERROR(FIND(AI$3,'CFR - XML import'!$A113)),0,VALUE(MID('CFR - XML import'!$A113,SEARCH("&gt;",'CFR - XML import'!$A113,1)+1,SEARCH("/",'CFR - XML import'!$A113,1)-SEARCH("&gt;",'CFR - XML import'!$A113,1)-2)))</f>
        <v>0</v>
      </c>
      <c r="AJ119" s="140">
        <f>IF(ISERROR(FIND(AJ$3,'CFR - XML import'!$A113)),0,VALUE(MID('CFR - XML import'!$A113,SEARCH("&gt;",'CFR - XML import'!$A113,1)+1,SEARCH("/",'CFR - XML import'!$A113,1)-SEARCH("&gt;",'CFR - XML import'!$A113,1)-2)))</f>
        <v>0</v>
      </c>
      <c r="AK119" s="140">
        <f>IF(ISERROR(FIND(AK$3,'CFR - XML import'!$A113)),0,VALUE(MID('CFR - XML import'!$A113,SEARCH("&gt;",'CFR - XML import'!$A113,1)+1,SEARCH("/",'CFR - XML import'!$A113,1)-SEARCH("&gt;",'CFR - XML import'!$A113,1)-2)))</f>
        <v>0</v>
      </c>
      <c r="AL119" s="140">
        <f>IF(ISERROR(FIND(AL$3,'CFR - XML import'!$A113)),0,VALUE(MID('CFR - XML import'!$A113,SEARCH("&gt;",'CFR - XML import'!$A113,1)+1,SEARCH("/",'CFR - XML import'!$A113,1)-SEARCH("&gt;",'CFR - XML import'!$A113,1)-2)))</f>
        <v>0</v>
      </c>
      <c r="AM119" s="140">
        <f>IF(ISERROR(FIND(AM$3,'CFR - XML import'!$A113)),0,VALUE(MID('CFR - XML import'!$A113,SEARCH("&gt;",'CFR - XML import'!$A113,1)+1,SEARCH("/",'CFR - XML import'!$A113,1)-SEARCH("&gt;",'CFR - XML import'!$A113,1)-2)))</f>
        <v>0</v>
      </c>
      <c r="AN119" s="140">
        <f>IF(ISERROR(FIND(AN$3,'CFR - XML import'!$A113)),0,VALUE(MID('CFR - XML import'!$A113,SEARCH("&gt;",'CFR - XML import'!$A113,1)+1,SEARCH("/",'CFR - XML import'!$A113,1)-SEARCH("&gt;",'CFR - XML import'!$A113,1)-2)))</f>
        <v>0</v>
      </c>
      <c r="AO119" s="140">
        <f>IF(ISERROR(FIND(AO$3,'CFR - XML import'!$A113)),0,VALUE(MID('CFR - XML import'!$A113,SEARCH("&gt;",'CFR - XML import'!$A113,1)+1,SEARCH("/",'CFR - XML import'!$A113,1)-SEARCH("&gt;",'CFR - XML import'!$A113,1)-2)))</f>
        <v>0</v>
      </c>
      <c r="AP119" s="140">
        <f>IF(ISERROR(FIND(AP$3,'CFR - XML import'!$A113)),0,VALUE(MID('CFR - XML import'!$A113,SEARCH("&gt;",'CFR - XML import'!$A113,1)+1,SEARCH("/",'CFR - XML import'!$A113,1)-SEARCH("&gt;",'CFR - XML import'!$A113,1)-2)))</f>
        <v>0</v>
      </c>
      <c r="AQ119" s="140">
        <f>IF(ISERROR(FIND(AQ$3,'CFR - XML import'!$A113)),0,VALUE(MID('CFR - XML import'!$A113,SEARCH("&gt;",'CFR - XML import'!$A113,1)+1,SEARCH("/",'CFR - XML import'!$A113,1)-SEARCH("&gt;",'CFR - XML import'!$A113,1)-2)))</f>
        <v>0</v>
      </c>
      <c r="AR119" s="140">
        <f>IF(ISERROR(FIND(AR$3,'CFR - XML import'!$A113)),0,VALUE(MID('CFR - XML import'!$A113,SEARCH("&gt;",'CFR - XML import'!$A113,1)+1,SEARCH("/",'CFR - XML import'!$A113,1)-SEARCH("&gt;",'CFR - XML import'!$A113,1)-2)))</f>
        <v>0</v>
      </c>
      <c r="AS119" s="140">
        <f>IF(ISERROR(FIND(AS$3,'CFR - XML import'!$A113)),0,VALUE(MID('CFR - XML import'!$A113,SEARCH("&gt;",'CFR - XML import'!$A113,1)+1,SEARCH("/",'CFR - XML import'!$A113,1)-SEARCH("&gt;",'CFR - XML import'!$A113,1)-2)))</f>
        <v>0</v>
      </c>
      <c r="AT119" s="140">
        <f>IF(ISERROR(FIND(AT$3,'CFR - XML import'!$A113)),0,VALUE(MID('CFR - XML import'!$A113,SEARCH("&gt;",'CFR - XML import'!$A113,1)+1,SEARCH("/",'CFR - XML import'!$A113,1)-SEARCH("&gt;",'CFR - XML import'!$A113,1)-2)))</f>
        <v>0</v>
      </c>
      <c r="AU119" s="140">
        <f>IF(ISERROR(FIND(AU$3,'CFR - XML import'!$A113)),0,VALUE(MID('CFR - XML import'!$A113,SEARCH("&gt;",'CFR - XML import'!$A113,1)+1,SEARCH("/",'CFR - XML import'!$A113,1)-SEARCH("&gt;",'CFR - XML import'!$A113,1)-2)))</f>
        <v>0</v>
      </c>
      <c r="AV119" s="140">
        <f>IF(ISERROR(FIND(AV$3,'CFR - XML import'!$A113)),0,VALUE(MID('CFR - XML import'!$A113,SEARCH("&gt;",'CFR - XML import'!$A113,1)+1,SEARCH("/",'CFR - XML import'!$A113,1)-SEARCH("&gt;",'CFR - XML import'!$A113,1)-2)))</f>
        <v>0</v>
      </c>
      <c r="AW119" s="140">
        <f>IF(ISERROR(FIND(AW$3,'CFR - XML import'!$A113)),0,VALUE(MID('CFR - XML import'!$A113,SEARCH("&gt;",'CFR - XML import'!$A113,1)+1,SEARCH("/",'CFR - XML import'!$A113,1)-SEARCH("&gt;",'CFR - XML import'!$A113,1)-2)))</f>
        <v>0</v>
      </c>
      <c r="AX119" s="140">
        <f>IF(ISERROR(FIND(AX$3,'CFR - XML import'!$A113)),0,VALUE(MID('CFR - XML import'!$A113,SEARCH("&gt;",'CFR - XML import'!$A113,1)+1,SEARCH("/",'CFR - XML import'!$A113,1)-SEARCH("&gt;",'CFR - XML import'!$A113,1)-2)))</f>
        <v>0</v>
      </c>
      <c r="AY119" s="140">
        <f>IF(ISERROR(FIND(AY$3,'CFR - XML import'!$A113)),0,VALUE(MID('CFR - XML import'!$A113,SEARCH("&gt;",'CFR - XML import'!$A113,1)+1,SEARCH("/",'CFR - XML import'!$A113,1)-SEARCH("&gt;",'CFR - XML import'!$A113,1)-2)))</f>
        <v>0</v>
      </c>
      <c r="AZ119" s="140">
        <f>IF(ISERROR(FIND(AZ$3,'CFR - XML import'!$A113)),0,VALUE(MID('CFR - XML import'!$A113,SEARCH("&gt;",'CFR - XML import'!$A113,1)+1,SEARCH("/",'CFR - XML import'!$A113,1)-SEARCH("&gt;",'CFR - XML import'!$A113,1)-2)))</f>
        <v>0</v>
      </c>
      <c r="BA119" s="140">
        <f>IF(ISERROR(FIND(BA$3,'CFR - XML import'!$A113)),0,VALUE(MID('CFR - XML import'!$A113,SEARCH("&gt;",'CFR - XML import'!$A113,1)+1,SEARCH("/",'CFR - XML import'!$A113,1)-SEARCH("&gt;",'CFR - XML import'!$A113,1)-2)))</f>
        <v>0</v>
      </c>
      <c r="BB119" s="140">
        <f>IF(ISERROR(FIND(BB$3,'CFR - XML import'!$A113)),0,VALUE(MID('CFR - XML import'!$A113,SEARCH("&gt;",'CFR - XML import'!$A113,1)+1,SEARCH("/",'CFR - XML import'!$A113,1)-SEARCH("&gt;",'CFR - XML import'!$A113,1)-2)))</f>
        <v>0</v>
      </c>
      <c r="BC119" s="140">
        <f>IF(ISERROR(FIND(BC$3,'CFR - XML import'!$A113)),0,VALUE(MID('CFR - XML import'!$A113,SEARCH("&gt;",'CFR - XML import'!$A113,1)+1,SEARCH("/",'CFR - XML import'!$A113,1)-SEARCH("&gt;",'CFR - XML import'!$A113,1)-2)))</f>
        <v>0</v>
      </c>
      <c r="BD119" s="140">
        <f>IF(ISERROR(FIND(BD$3,'CFR - XML import'!$A113)),0,VALUE(MID('CFR - XML import'!$A113,SEARCH("&gt;",'CFR - XML import'!$A113,1)+1,SEARCH("/",'CFR - XML import'!$A113,1)-SEARCH("&gt;",'CFR - XML import'!$A113,1)-2)))</f>
        <v>0</v>
      </c>
      <c r="BE119" s="140">
        <f>IF(ISERROR(FIND(BE$3,'CFR - XML import'!$A113)),0,VALUE(MID('CFR - XML import'!$A113,SEARCH("&gt;",'CFR - XML import'!$A113,1)+1,SEARCH("/",'CFR - XML import'!$A113,1)-SEARCH("&gt;",'CFR - XML import'!$A113,1)-2)))</f>
        <v>0</v>
      </c>
      <c r="BF119" s="140">
        <f>IF(ISERROR(FIND(BF$3,'CFR - XML import'!$A113)),0,VALUE(MID('CFR - XML import'!$A113,SEARCH("&gt;",'CFR - XML import'!$A113,1)+1,SEARCH("/",'CFR - XML import'!$A113,1)-SEARCH("&gt;",'CFR - XML import'!$A113,1)-2)))</f>
        <v>0</v>
      </c>
      <c r="BG119" s="140">
        <f>IF(ISERROR(FIND(BG$3,'CFR - XML import'!$A113)),0,VALUE(MID('CFR - XML import'!$A113,SEARCH("&gt;",'CFR - XML import'!$A113,1)+1,SEARCH("/",'CFR - XML import'!$A113,1)-SEARCH("&gt;",'CFR - XML import'!$A113,1)-2)))</f>
        <v>0</v>
      </c>
      <c r="BH119" s="140">
        <f>IF(ISERROR(FIND(BH$3,'CFR - XML import'!$A113)),0,VALUE(MID('CFR - XML import'!$A113,SEARCH("&gt;",'CFR - XML import'!$A113,1)+1,SEARCH("/",'CFR - XML import'!$A113,1)-SEARCH("&gt;",'CFR - XML import'!$A113,1)-2)))</f>
        <v>0</v>
      </c>
      <c r="BI119" s="140">
        <f>IF(ISERROR(FIND(BI$3,'CFR - XML import'!$A113)),0,VALUE(MID('CFR - XML import'!$A113,SEARCH("&gt;",'CFR - XML import'!$A113,1)+1,SEARCH("/",'CFR - XML import'!$A113,1)-SEARCH("&gt;",'CFR - XML import'!$A113,1)-2)))</f>
        <v>0</v>
      </c>
      <c r="BJ119" s="140">
        <f>IF(ISERROR(FIND(BJ$3,'CFR - XML import'!$A113)),0,VALUE(MID('CFR - XML import'!$A113,SEARCH("&gt;",'CFR - XML import'!$A113,1)+1,SEARCH("/",'CFR - XML import'!$A113,1)-SEARCH("&gt;",'CFR - XML import'!$A113,1)-2)))</f>
        <v>0</v>
      </c>
      <c r="BK119" s="140">
        <f>IF(ISERROR(FIND(BK$3,'CFR - XML import'!$A113)),0,VALUE(MID('CFR - XML import'!$A113,SEARCH("&gt;",'CFR - XML import'!$A113,1)+1,SEARCH("/",'CFR - XML import'!$A113,1)-SEARCH("&gt;",'CFR - XML import'!$A113,1)-2)))</f>
        <v>0</v>
      </c>
      <c r="BL119" s="140">
        <f>IF(ISERROR(FIND(BL$3,'CFR - XML import'!$A113)),0,VALUE(MID('CFR - XML import'!$A113,SEARCH("&gt;",'CFR - XML import'!$A113,1)+1,SEARCH("/",'CFR - XML import'!$A113,1)-SEARCH("&gt;",'CFR - XML import'!$A113,1)-2)))</f>
        <v>0</v>
      </c>
      <c r="BM119" s="140">
        <f>IF(ISERROR(FIND(BM$3,'CFR - XML import'!$A113)),0,VALUE(MID('CFR - XML import'!$A113,SEARCH("&gt;",'CFR - XML import'!$A113,1)+1,SEARCH("/",'CFR - XML import'!$A113,1)-SEARCH("&gt;",'CFR - XML import'!$A113,1)-2)))</f>
        <v>0</v>
      </c>
      <c r="BN119" s="140">
        <f>IF(ISERROR(FIND(BN$3,'CFR - XML import'!$A113)),0,VALUE(MID('CFR - XML import'!$A113,SEARCH("&gt;",'CFR - XML import'!$A113,1)+1,SEARCH("/",'CFR - XML import'!$A113,1)-SEARCH("&gt;",'CFR - XML import'!$A113,1)-2)))</f>
        <v>0</v>
      </c>
      <c r="BO119" s="140">
        <f>IF(ISERROR(FIND(BO$3,'CFR - XML import'!$A113)),0,VALUE(MID('CFR - XML import'!$A113,SEARCH("&gt;",'CFR - XML import'!$A113,1)+1,SEARCH("/",'CFR - XML import'!$A113,1)-SEARCH("&gt;",'CFR - XML import'!$A113,1)-2)))</f>
        <v>0</v>
      </c>
      <c r="BP119" s="140">
        <f>IF(ISERROR(FIND(BP$3,'CFR - XML import'!$A113)),0,VALUE(MID('CFR - XML import'!$A113,SEARCH("&gt;",'CFR - XML import'!$A113,1)+1,SEARCH("/",'CFR - XML import'!$A113,1)-SEARCH("&gt;",'CFR - XML import'!$A113,1)-2)))</f>
        <v>0</v>
      </c>
      <c r="BQ119" s="140">
        <f>IF(ISERROR(FIND(BQ$3,'CFR - XML import'!$A113)),0,VALUE(MID('CFR - XML import'!$A113,SEARCH("&gt;",'CFR - XML import'!$A113,1)+1,SEARCH("/",'CFR - XML import'!$A113,1)-SEARCH("&gt;",'CFR - XML import'!$A113,1)-2)))</f>
        <v>0</v>
      </c>
      <c r="BR119" s="140">
        <f>IF(ISERROR(FIND(BR$3,'CFR - XML import'!$A113)),0,VALUE(MID('CFR - XML import'!$A113,SEARCH("&gt;",'CFR - XML import'!$A113,1)+1,SEARCH("/",'CFR - XML import'!$A113,1)-SEARCH("&gt;",'CFR - XML import'!$A113,1)-2)))</f>
        <v>0</v>
      </c>
      <c r="BS119" s="140">
        <f>IF(ISERROR(FIND(BS$3,'CFR - XML import'!$A113)),0,VALUE(MID('CFR - XML import'!$A113,SEARCH("&gt;",'CFR - XML import'!$A113,1)+1,SEARCH("/",'CFR - XML import'!$A113,1)-SEARCH("&gt;",'CFR - XML import'!$A113,1)-2)))</f>
        <v>0</v>
      </c>
      <c r="BT119" s="140">
        <f>IF(ISERROR(FIND(BT$3,'CFR - XML import'!$A113)),0,VALUE(MID('CFR - XML import'!$A113,SEARCH("&gt;",'CFR - XML import'!$A113,1)+1,SEARCH("/",'CFR - XML import'!$A113,1)-SEARCH("&gt;",'CFR - XML import'!$A113,1)-2)))</f>
        <v>0</v>
      </c>
      <c r="BU119" s="140">
        <f>IF(ISERROR(FIND(BU$3,'CFR - XML import'!$A113)),0,VALUE(MID('CFR - XML import'!$A113,SEARCH("&gt;",'CFR - XML import'!$A113,1)+1,SEARCH("/",'CFR - XML import'!$A113,1)-SEARCH("&gt;",'CFR - XML import'!$A113,1)-2)))</f>
        <v>0</v>
      </c>
      <c r="BV119" s="140">
        <f>IF(ISERROR(FIND(BV$3,'CFR - XML import'!$A113)),0,VALUE(MID('CFR - XML import'!$A113,SEARCH("&gt;",'CFR - XML import'!$A113,1)+1,SEARCH("/",'CFR - XML import'!$A113,1)-SEARCH("&gt;",'CFR - XML import'!$A113,1)-2)))</f>
        <v>0</v>
      </c>
      <c r="BW119" s="140">
        <f>IF(ISERROR(FIND(BW$3,'CFR - XML import'!$A113)),0,VALUE(MID('CFR - XML import'!$A113,SEARCH("&gt;",'CFR - XML import'!$A113,1)+1,SEARCH("/",'CFR - XML import'!$A113,1)-SEARCH("&gt;",'CFR - XML import'!$A113,1)-2)))</f>
        <v>0</v>
      </c>
      <c r="BX119" s="140">
        <f>IF(ISERROR(FIND(BX$3,'CFR - XML import'!$A113)),0,VALUE(MID('CFR - XML import'!$A113,SEARCH("&gt;",'CFR - XML import'!$A113,1)+1,SEARCH("/",'CFR - XML import'!$A113,1)-SEARCH("&gt;",'CFR - XML import'!$A113,1)-2)))</f>
        <v>0</v>
      </c>
      <c r="BY119" s="140">
        <f>IF(ISERROR(FIND(BY$3,'CFR - XML import'!$A113)),0,VALUE(MID('CFR - XML import'!$A113,SEARCH("&gt;",'CFR - XML import'!$A113,1)+1,SEARCH("/",'CFR - XML import'!$A113,1)-SEARCH("&gt;",'CFR - XML import'!$A113,1)-2)))</f>
        <v>0</v>
      </c>
      <c r="BZ119" s="140">
        <f>IF(ISERROR(FIND(BZ$3,'CFR - XML import'!$A113)),0,VALUE(MID('CFR - XML import'!$A113,SEARCH("&gt;",'CFR - XML import'!$A113,1)+1,SEARCH("/",'CFR - XML import'!$A113,1)-SEARCH("&gt;",'CFR - XML import'!$A113,1)-2)))</f>
        <v>0</v>
      </c>
      <c r="CG119" s="142">
        <f>IF(ISERROR(IF(MID('CFR - XML import'!$A113,LEN($CF$4)+5,LEN('CFR - XML import'!$A113)-(2*LEN($CF$4)+5))="RMMS",1,IF(MID('CFR - XML import'!$A113,LEN("    &lt;InputSystem&gt;")+1,LEN('CFR - XML import'!$A113)-(LEN("    &lt;InputSystem&gt;")+LEN($CF$4)+1))="SIMS",2,0))),0,IF(MID('CFR - XML import'!$A113,LEN($CF$4)+5,LEN('CFR - XML import'!$A113)-(2*LEN($CF$4)+5))="RMMS",1,IF(MID('CFR - XML import'!$A113,LEN("    &lt;InputSystem&gt;")+1,LEN('CFR - XML import'!$A113)-(LEN("    &lt;InputSystem&gt;")+LEN($CF$4)+1))="SIMS",2,0)))</f>
        <v>0</v>
      </c>
      <c r="CH119" s="140">
        <f>IF(ISERROR(FIND(CH$3,'CFR - XML import'!$A113)),0,MID('CFR - XML import'!$A113,SEARCH("&gt;",'CFR - XML import'!$A113,1)+1,SEARCH("/",'CFR - XML import'!$A113,1)-SEARCH("&gt;",'CFR - XML import'!$A113,1)-2))</f>
        <v>0</v>
      </c>
      <c r="CI119" s="140">
        <f>IF(ISERROR(FIND(CI$3,'CFR - XML import'!$A113)),0,MID('CFR - XML import'!$A113,SEARCH("&gt;",'CFR - XML import'!$A113,1)+1,SEARCH("/",'CFR - XML import'!$A113,1)-SEARCH("&gt;",'CFR - XML import'!$A113,1)-2))</f>
        <v>0</v>
      </c>
      <c r="CJ119" s="140">
        <f>IF(ISERROR(FIND(CJ$3,'CFR - XML import'!$A113)),0,MID('CFR - XML import'!$A113,SEARCH("&gt;",'CFR - XML import'!$A113,1)+1,SEARCH("/",'CFR - XML import'!$A113,1)-SEARCH("&gt;",'CFR - XML import'!$A113,1)-2))</f>
        <v>0</v>
      </c>
      <c r="CK119" s="140">
        <f>IF(ISERROR(FIND(CK$3,'CFR - XML import'!$A113)),0,MID('CFR - XML import'!$A113,SEARCH("&gt;",'CFR - XML import'!$A113,1)+1,SEARCH("/",'CFR - XML import'!$A113,1)-SEARCH("&gt;",'CFR - XML import'!$A113,1)-2))</f>
        <v>0</v>
      </c>
      <c r="CL119" s="140">
        <f>IF(ISERROR(FIND(CL$3,'CFR - XML import'!$A113)),0,MID('CFR - XML import'!$A113,SEARCH("&gt;",'CFR - XML import'!$A113,1)+1,SEARCH("/",'CFR - XML import'!$A113,1)-SEARCH("&gt;",'CFR - XML import'!$A113,1)-2))</f>
        <v>0</v>
      </c>
      <c r="CM119" s="140">
        <f>IF(ISERROR(FIND(CM$3,'CFR - XML import'!$A113)),0,MID('CFR - XML import'!$A113,SEARCH("&gt;",'CFR - XML import'!$A113,1)+1,SEARCH("/",'CFR - XML import'!$A113,1)-SEARCH("&gt;",'CFR - XML import'!$A113,1)-2))</f>
        <v>0</v>
      </c>
    </row>
    <row r="120" spans="1:91" x14ac:dyDescent="0.2">
      <c r="A120" s="139" t="str">
        <f>IF(AND('CFR - XML import'!A114&lt;&gt;"",LEFT('CFR - XML import'!A114,1)&lt;&gt;"&lt;",LEFT('CFR - XML import'!A114,3)&lt;&gt;"  &lt;",LEFT('CFR - XML import'!A114,5)&lt;&gt;"    &lt;",LEFT('CFR - XML import'!A114,7)&lt;&gt;"      &lt;",LEFT('CFR - XML import'!A114,9)&lt;&gt;"        &lt;",$B$1="SIMS"),'CFR - XML import'!A114,IF(AND(LEFT('CFR - XML import'!A114,9)="&lt;Details&gt;",$B$1="RM"),'CFR - XML import'!A114,""))</f>
        <v/>
      </c>
      <c r="B120" s="140">
        <f>IF(ISERROR(FIND(B$3,'CFR - XML import'!$A114)),0,VALUE(MID('CFR - XML import'!$A114,SEARCH("&gt;",'CFR - XML import'!$A114,1)+1,SEARCH("/",'CFR - XML import'!$A114,1)-SEARCH("&gt;",'CFR - XML import'!$A114,1)-2)))</f>
        <v>0</v>
      </c>
      <c r="D120" s="140">
        <f>IF(ISERROR(FIND(D$3,'CFR - XML import'!$A114)),0,MID('CFR - XML import'!$A114,SEARCH("&gt;",'CFR - XML import'!$A114,1)+1,SEARCH("/",'CFR - XML import'!$A114,1)-SEARCH("&gt;",'CFR - XML import'!$A114,1)-2))</f>
        <v>0</v>
      </c>
      <c r="E120" s="140">
        <f>IF(ISERROR(FIND(E$3,'CFR - XML import'!$A114)),0,MID('CFR - XML import'!$A114,SEARCH("&gt;",'CFR - XML import'!$A114,1)+1,SEARCH("/",'CFR - XML import'!$A114,1)-SEARCH("&gt;",'CFR - XML import'!$A114,1)-2))</f>
        <v>0</v>
      </c>
      <c r="F120" s="141">
        <f>IF($B$1="SIMS",IF(ISERROR(FIND(F$3,'CFR - XML import'!$A114)),0,VALUE(MID('CFR - XML import'!$A114,15,10))),IF(ISERROR(FIND(F$3,'CFR - XML import'!$A114)),0,VALUE(MID('CFR - XML import'!$A114,15,10))))</f>
        <v>0</v>
      </c>
      <c r="G120" s="140">
        <f>IF(ISERROR(FIND(G$3,'CFR - XML import'!$A114)),0,VALUE(MID('CFR - XML import'!$A114,SEARCH("&gt;",'CFR - XML import'!$A114,1)+1,SEARCH("/",'CFR - XML import'!$A114,1)-SEARCH("&gt;",'CFR - XML import'!$A114,1)-2)))</f>
        <v>0</v>
      </c>
      <c r="H120" s="140">
        <f>IF(ISERROR(FIND(H$3,'CFR - XML import'!$A114)),0,VALUE(MID('CFR - XML import'!$A114,SEARCH("&gt;",'CFR - XML import'!$A114,1)+1,SEARCH("/",'CFR - XML import'!$A114,1)-SEARCH("&gt;",'CFR - XML import'!$A114,1)-2)))</f>
        <v>0</v>
      </c>
      <c r="I120" s="140">
        <f>IF(ISERROR(FIND(I$3,'CFR - XML import'!$A114)),0,VALUE(MID('CFR - XML import'!$A114,SEARCH("&gt;",'CFR - XML import'!$A114,1)+1,SEARCH("/",'CFR - XML import'!$A114,1)-SEARCH("&gt;",'CFR - XML import'!$A114,1)-2)))</f>
        <v>0</v>
      </c>
      <c r="J120" s="140">
        <f>IF(ISERROR(FIND(J$3,'CFR - XML import'!$A114)),0,VALUE(MID('CFR - XML import'!$A114,SEARCH("&gt;",'CFR - XML import'!$A114,1)+1,SEARCH("/",'CFR - XML import'!$A114,1)-SEARCH("&gt;",'CFR - XML import'!$A114,1)-2)))</f>
        <v>0</v>
      </c>
      <c r="K120" s="140">
        <f>IF(ISERROR(FIND(K$3,'CFR - XML import'!$A114)),0,VALUE(MID('CFR - XML import'!$A114,SEARCH("&gt;",'CFR - XML import'!$A114,1)+1,SEARCH("/",'CFR - XML import'!$A114,1)-SEARCH("&gt;",'CFR - XML import'!$A114,1)-2)))</f>
        <v>0</v>
      </c>
      <c r="L120" s="140">
        <f>IF(ISERROR(FIND(L$3,'CFR - XML import'!$A114)),0,VALUE(MID('CFR - XML import'!$A114,SEARCH("&gt;",'CFR - XML import'!$A114,1)+1,SEARCH("/",'CFR - XML import'!$A114,1)-SEARCH("&gt;",'CFR - XML import'!$A114,1)-2)))</f>
        <v>0</v>
      </c>
      <c r="M120" s="140">
        <f>IF(ISERROR(FIND(M$3,'CFR - XML import'!$A114)),0,VALUE(MID('CFR - XML import'!$A114,SEARCH("&gt;",'CFR - XML import'!$A114,1)+1,SEARCH("/",'CFR - XML import'!$A114,1)-SEARCH("&gt;",'CFR - XML import'!$A114,1)-2)))</f>
        <v>0</v>
      </c>
      <c r="N120" s="140">
        <f>IF(ISERROR(FIND(N$3,'CFR - XML import'!$A114)),0,VALUE(MID('CFR - XML import'!$A114,SEARCH("&gt;",'CFR - XML import'!$A114,1)+1,SEARCH("/",'CFR - XML import'!$A114,1)-SEARCH("&gt;",'CFR - XML import'!$A114,1)-2)))</f>
        <v>0</v>
      </c>
      <c r="O120" s="140">
        <f>IF(ISERROR(FIND(O$3,'CFR - XML import'!$A114)),0,VALUE(MID('CFR - XML import'!$A114,SEARCH("&gt;",'CFR - XML import'!$A114,1)+1,SEARCH("/",'CFR - XML import'!$A114,1)-SEARCH("&gt;",'CFR - XML import'!$A114,1)-2)))</f>
        <v>0</v>
      </c>
      <c r="P120" s="140">
        <f>IF(ISERROR(FIND(P$3,'CFR - XML import'!$A114)),0,VALUE(MID('CFR - XML import'!$A114,SEARCH("&gt;",'CFR - XML import'!$A114,1)+1,SEARCH("/",'CFR - XML import'!$A114,1)-SEARCH("&gt;",'CFR - XML import'!$A114,1)-2)))</f>
        <v>0</v>
      </c>
      <c r="Q120" s="140">
        <f>IF(ISERROR(FIND(Q$3,'CFR - XML import'!$A114)),0,VALUE(MID('CFR - XML import'!$A114,SEARCH("&gt;",'CFR - XML import'!$A114,1)+1,SEARCH("/",'CFR - XML import'!$A114,1)-SEARCH("&gt;",'CFR - XML import'!$A114,1)-2)))</f>
        <v>0</v>
      </c>
      <c r="R120" s="140">
        <f>IF(ISERROR(FIND(R$3,'CFR - XML import'!$A114)),0,VALUE(MID('CFR - XML import'!$A114,SEARCH("&gt;",'CFR - XML import'!$A114,1)+1,SEARCH("/",'CFR - XML import'!$A114,1)-SEARCH("&gt;",'CFR - XML import'!$A114,1)-2)))</f>
        <v>0</v>
      </c>
      <c r="S120" s="140">
        <f>IF(ISERROR(FIND(S$3,'CFR - XML import'!$A114)),0,VALUE(MID('CFR - XML import'!$A114,SEARCH("&gt;",'CFR - XML import'!$A114,1)+1,SEARCH("/",'CFR - XML import'!$A114,1)-SEARCH("&gt;",'CFR - XML import'!$A114,1)-2)))</f>
        <v>0</v>
      </c>
      <c r="T120" s="140">
        <f>IF(ISERROR(FIND(T$3,'CFR - XML import'!$A114)),0,VALUE(MID('CFR - XML import'!$A114,SEARCH("&gt;",'CFR - XML import'!$A114,1)+1,SEARCH("/",'CFR - XML import'!$A114,1)-SEARCH("&gt;",'CFR - XML import'!$A114,1)-2)))</f>
        <v>0</v>
      </c>
      <c r="U120" s="140">
        <f>IF(ISERROR(FIND(U$3,'CFR - XML import'!$A114)),0,VALUE(MID('CFR - XML import'!$A114,SEARCH("&gt;",'CFR - XML import'!$A114,1)+1,SEARCH("/",'CFR - XML import'!$A114,1)-SEARCH("&gt;",'CFR - XML import'!$A114,1)-2)))</f>
        <v>0</v>
      </c>
      <c r="V120" s="140">
        <f>IF(ISERROR(FIND(V$3,'CFR - XML import'!$A114)),0,VALUE(MID('CFR - XML import'!$A114,SEARCH("&gt;",'CFR - XML import'!$A114,1)+1,SEARCH("/",'CFR - XML import'!$A114,1)-SEARCH("&gt;",'CFR - XML import'!$A114,1)-2)))</f>
        <v>0</v>
      </c>
      <c r="W120" s="140">
        <f>IF(ISERROR(FIND(W$3,'CFR - XML import'!$A114)),0,VALUE(MID('CFR - XML import'!$A114,SEARCH("&gt;",'CFR - XML import'!$A114,1)+1,SEARCH("/",'CFR - XML import'!$A114,1)-SEARCH("&gt;",'CFR - XML import'!$A114,1)-2)))</f>
        <v>0</v>
      </c>
      <c r="X120" s="140"/>
      <c r="Y120" s="140">
        <f>IF(ISERROR(FIND(Y$3,'CFR - XML import'!$A114)),0,VALUE(MID('CFR - XML import'!$A114,SEARCH("&gt;",'CFR - XML import'!$A114,1)+1,SEARCH("/",'CFR - XML import'!$A114,1)-SEARCH("&gt;",'CFR - XML import'!$A114,1)-2)))</f>
        <v>0</v>
      </c>
      <c r="Z120" s="140">
        <f>IF(ISERROR(FIND(Z$3,'CFR - XML import'!$A114)),0,VALUE(MID('CFR - XML import'!$A114,SEARCH("&gt;",'CFR - XML import'!$A114,1)+1,SEARCH("/",'CFR - XML import'!$A114,1)-SEARCH("&gt;",'CFR - XML import'!$A114,1)-2)))</f>
        <v>0</v>
      </c>
      <c r="AA120" s="140">
        <f>IF(ISERROR(FIND(AA$3,'CFR - XML import'!$A114)),0,VALUE(MID('CFR - XML import'!$A114,SEARCH("&gt;",'CFR - XML import'!$A114,1)+1,SEARCH("/",'CFR - XML import'!$A114,1)-SEARCH("&gt;",'CFR - XML import'!$A114,1)-2)))</f>
        <v>0</v>
      </c>
      <c r="AB120" s="140">
        <f>IF(ISERROR(FIND(AB$3,'CFR - XML import'!$A114)),0,VALUE(MID('CFR - XML import'!$A114,SEARCH("&gt;",'CFR - XML import'!$A114,1)+1,SEARCH("/",'CFR - XML import'!$A114,1)-SEARCH("&gt;",'CFR - XML import'!$A114,1)-2)))</f>
        <v>0</v>
      </c>
      <c r="AC120" s="140">
        <f>IF(ISERROR(FIND(AC$3,'CFR - XML import'!$A114)),0,VALUE(MID('CFR - XML import'!$A114,SEARCH("&gt;",'CFR - XML import'!$A114,1)+1,SEARCH("/",'CFR - XML import'!$A114,1)-SEARCH("&gt;",'CFR - XML import'!$A114,1)-2)))</f>
        <v>0</v>
      </c>
      <c r="AD120" s="140">
        <f>IF(ISERROR(FIND(AD$3,'CFR - XML import'!$A114)),0,VALUE(MID('CFR - XML import'!$A114,SEARCH("&gt;",'CFR - XML import'!$A114,1)+1,SEARCH("/",'CFR - XML import'!$A114,1)-SEARCH("&gt;",'CFR - XML import'!$A114,1)-2)))</f>
        <v>0</v>
      </c>
      <c r="AE120" s="140">
        <f>IF(ISERROR(FIND(AE$3,'CFR - XML import'!$A114)),0,VALUE(MID('CFR - XML import'!$A114,SEARCH("&gt;",'CFR - XML import'!$A114,1)+1,SEARCH("/",'CFR - XML import'!$A114,1)-SEARCH("&gt;",'CFR - XML import'!$A114,1)-2)))</f>
        <v>0</v>
      </c>
      <c r="AF120" s="140">
        <f>IF(ISERROR(FIND(AF$3,'CFR - XML import'!$A114)),0,VALUE(MID('CFR - XML import'!$A114,SEARCH("&gt;",'CFR - XML import'!$A114,1)+1,SEARCH("/",'CFR - XML import'!$A114,1)-SEARCH("&gt;",'CFR - XML import'!$A114,1)-2)))</f>
        <v>0</v>
      </c>
      <c r="AG120" s="140">
        <f>IF(ISERROR(FIND(AG$3,'CFR - XML import'!$A114)),0,VALUE(MID('CFR - XML import'!$A114,SEARCH("&gt;",'CFR - XML import'!$A114,1)+1,SEARCH("/",'CFR - XML import'!$A114,1)-SEARCH("&gt;",'CFR - XML import'!$A114,1)-2)))</f>
        <v>0</v>
      </c>
      <c r="AH120" s="140">
        <f>IF(ISERROR(FIND(AH$3,'CFR - XML import'!$A114)),0,VALUE(MID('CFR - XML import'!$A114,SEARCH("&gt;",'CFR - XML import'!$A114,1)+1,SEARCH("/",'CFR - XML import'!$A114,1)-SEARCH("&gt;",'CFR - XML import'!$A114,1)-2)))</f>
        <v>0</v>
      </c>
      <c r="AI120" s="140">
        <f>IF(ISERROR(FIND(AI$3,'CFR - XML import'!$A114)),0,VALUE(MID('CFR - XML import'!$A114,SEARCH("&gt;",'CFR - XML import'!$A114,1)+1,SEARCH("/",'CFR - XML import'!$A114,1)-SEARCH("&gt;",'CFR - XML import'!$A114,1)-2)))</f>
        <v>0</v>
      </c>
      <c r="AJ120" s="140">
        <f>IF(ISERROR(FIND(AJ$3,'CFR - XML import'!$A114)),0,VALUE(MID('CFR - XML import'!$A114,SEARCH("&gt;",'CFR - XML import'!$A114,1)+1,SEARCH("/",'CFR - XML import'!$A114,1)-SEARCH("&gt;",'CFR - XML import'!$A114,1)-2)))</f>
        <v>0</v>
      </c>
      <c r="AK120" s="140">
        <f>IF(ISERROR(FIND(AK$3,'CFR - XML import'!$A114)),0,VALUE(MID('CFR - XML import'!$A114,SEARCH("&gt;",'CFR - XML import'!$A114,1)+1,SEARCH("/",'CFR - XML import'!$A114,1)-SEARCH("&gt;",'CFR - XML import'!$A114,1)-2)))</f>
        <v>0</v>
      </c>
      <c r="AL120" s="140">
        <f>IF(ISERROR(FIND(AL$3,'CFR - XML import'!$A114)),0,VALUE(MID('CFR - XML import'!$A114,SEARCH("&gt;",'CFR - XML import'!$A114,1)+1,SEARCH("/",'CFR - XML import'!$A114,1)-SEARCH("&gt;",'CFR - XML import'!$A114,1)-2)))</f>
        <v>0</v>
      </c>
      <c r="AM120" s="140">
        <f>IF(ISERROR(FIND(AM$3,'CFR - XML import'!$A114)),0,VALUE(MID('CFR - XML import'!$A114,SEARCH("&gt;",'CFR - XML import'!$A114,1)+1,SEARCH("/",'CFR - XML import'!$A114,1)-SEARCH("&gt;",'CFR - XML import'!$A114,1)-2)))</f>
        <v>0</v>
      </c>
      <c r="AN120" s="140">
        <f>IF(ISERROR(FIND(AN$3,'CFR - XML import'!$A114)),0,VALUE(MID('CFR - XML import'!$A114,SEARCH("&gt;",'CFR - XML import'!$A114,1)+1,SEARCH("/",'CFR - XML import'!$A114,1)-SEARCH("&gt;",'CFR - XML import'!$A114,1)-2)))</f>
        <v>0</v>
      </c>
      <c r="AO120" s="140">
        <f>IF(ISERROR(FIND(AO$3,'CFR - XML import'!$A114)),0,VALUE(MID('CFR - XML import'!$A114,SEARCH("&gt;",'CFR - XML import'!$A114,1)+1,SEARCH("/",'CFR - XML import'!$A114,1)-SEARCH("&gt;",'CFR - XML import'!$A114,1)-2)))</f>
        <v>0</v>
      </c>
      <c r="AP120" s="140">
        <f>IF(ISERROR(FIND(AP$3,'CFR - XML import'!$A114)),0,VALUE(MID('CFR - XML import'!$A114,SEARCH("&gt;",'CFR - XML import'!$A114,1)+1,SEARCH("/",'CFR - XML import'!$A114,1)-SEARCH("&gt;",'CFR - XML import'!$A114,1)-2)))</f>
        <v>0</v>
      </c>
      <c r="AQ120" s="140">
        <f>IF(ISERROR(FIND(AQ$3,'CFR - XML import'!$A114)),0,VALUE(MID('CFR - XML import'!$A114,SEARCH("&gt;",'CFR - XML import'!$A114,1)+1,SEARCH("/",'CFR - XML import'!$A114,1)-SEARCH("&gt;",'CFR - XML import'!$A114,1)-2)))</f>
        <v>0</v>
      </c>
      <c r="AR120" s="140">
        <f>IF(ISERROR(FIND(AR$3,'CFR - XML import'!$A114)),0,VALUE(MID('CFR - XML import'!$A114,SEARCH("&gt;",'CFR - XML import'!$A114,1)+1,SEARCH("/",'CFR - XML import'!$A114,1)-SEARCH("&gt;",'CFR - XML import'!$A114,1)-2)))</f>
        <v>0</v>
      </c>
      <c r="AS120" s="140">
        <f>IF(ISERROR(FIND(AS$3,'CFR - XML import'!$A114)),0,VALUE(MID('CFR - XML import'!$A114,SEARCH("&gt;",'CFR - XML import'!$A114,1)+1,SEARCH("/",'CFR - XML import'!$A114,1)-SEARCH("&gt;",'CFR - XML import'!$A114,1)-2)))</f>
        <v>0</v>
      </c>
      <c r="AT120" s="140">
        <f>IF(ISERROR(FIND(AT$3,'CFR - XML import'!$A114)),0,VALUE(MID('CFR - XML import'!$A114,SEARCH("&gt;",'CFR - XML import'!$A114,1)+1,SEARCH("/",'CFR - XML import'!$A114,1)-SEARCH("&gt;",'CFR - XML import'!$A114,1)-2)))</f>
        <v>0</v>
      </c>
      <c r="AU120" s="140">
        <f>IF(ISERROR(FIND(AU$3,'CFR - XML import'!$A114)),0,VALUE(MID('CFR - XML import'!$A114,SEARCH("&gt;",'CFR - XML import'!$A114,1)+1,SEARCH("/",'CFR - XML import'!$A114,1)-SEARCH("&gt;",'CFR - XML import'!$A114,1)-2)))</f>
        <v>0</v>
      </c>
      <c r="AV120" s="140">
        <f>IF(ISERROR(FIND(AV$3,'CFR - XML import'!$A114)),0,VALUE(MID('CFR - XML import'!$A114,SEARCH("&gt;",'CFR - XML import'!$A114,1)+1,SEARCH("/",'CFR - XML import'!$A114,1)-SEARCH("&gt;",'CFR - XML import'!$A114,1)-2)))</f>
        <v>0</v>
      </c>
      <c r="AW120" s="140">
        <f>IF(ISERROR(FIND(AW$3,'CFR - XML import'!$A114)),0,VALUE(MID('CFR - XML import'!$A114,SEARCH("&gt;",'CFR - XML import'!$A114,1)+1,SEARCH("/",'CFR - XML import'!$A114,1)-SEARCH("&gt;",'CFR - XML import'!$A114,1)-2)))</f>
        <v>0</v>
      </c>
      <c r="AX120" s="140">
        <f>IF(ISERROR(FIND(AX$3,'CFR - XML import'!$A114)),0,VALUE(MID('CFR - XML import'!$A114,SEARCH("&gt;",'CFR - XML import'!$A114,1)+1,SEARCH("/",'CFR - XML import'!$A114,1)-SEARCH("&gt;",'CFR - XML import'!$A114,1)-2)))</f>
        <v>0</v>
      </c>
      <c r="AY120" s="140">
        <f>IF(ISERROR(FIND(AY$3,'CFR - XML import'!$A114)),0,VALUE(MID('CFR - XML import'!$A114,SEARCH("&gt;",'CFR - XML import'!$A114,1)+1,SEARCH("/",'CFR - XML import'!$A114,1)-SEARCH("&gt;",'CFR - XML import'!$A114,1)-2)))</f>
        <v>0</v>
      </c>
      <c r="AZ120" s="140">
        <f>IF(ISERROR(FIND(AZ$3,'CFR - XML import'!$A114)),0,VALUE(MID('CFR - XML import'!$A114,SEARCH("&gt;",'CFR - XML import'!$A114,1)+1,SEARCH("/",'CFR - XML import'!$A114,1)-SEARCH("&gt;",'CFR - XML import'!$A114,1)-2)))</f>
        <v>0</v>
      </c>
      <c r="BA120" s="140">
        <f>IF(ISERROR(FIND(BA$3,'CFR - XML import'!$A114)),0,VALUE(MID('CFR - XML import'!$A114,SEARCH("&gt;",'CFR - XML import'!$A114,1)+1,SEARCH("/",'CFR - XML import'!$A114,1)-SEARCH("&gt;",'CFR - XML import'!$A114,1)-2)))</f>
        <v>0</v>
      </c>
      <c r="BB120" s="140">
        <f>IF(ISERROR(FIND(BB$3,'CFR - XML import'!$A114)),0,VALUE(MID('CFR - XML import'!$A114,SEARCH("&gt;",'CFR - XML import'!$A114,1)+1,SEARCH("/",'CFR - XML import'!$A114,1)-SEARCH("&gt;",'CFR - XML import'!$A114,1)-2)))</f>
        <v>0</v>
      </c>
      <c r="BC120" s="140">
        <f>IF(ISERROR(FIND(BC$3,'CFR - XML import'!$A114)),0,VALUE(MID('CFR - XML import'!$A114,SEARCH("&gt;",'CFR - XML import'!$A114,1)+1,SEARCH("/",'CFR - XML import'!$A114,1)-SEARCH("&gt;",'CFR - XML import'!$A114,1)-2)))</f>
        <v>0</v>
      </c>
      <c r="BD120" s="140">
        <f>IF(ISERROR(FIND(BD$3,'CFR - XML import'!$A114)),0,VALUE(MID('CFR - XML import'!$A114,SEARCH("&gt;",'CFR - XML import'!$A114,1)+1,SEARCH("/",'CFR - XML import'!$A114,1)-SEARCH("&gt;",'CFR - XML import'!$A114,1)-2)))</f>
        <v>0</v>
      </c>
      <c r="BE120" s="140">
        <f>IF(ISERROR(FIND(BE$3,'CFR - XML import'!$A114)),0,VALUE(MID('CFR - XML import'!$A114,SEARCH("&gt;",'CFR - XML import'!$A114,1)+1,SEARCH("/",'CFR - XML import'!$A114,1)-SEARCH("&gt;",'CFR - XML import'!$A114,1)-2)))</f>
        <v>0</v>
      </c>
      <c r="BF120" s="140">
        <f>IF(ISERROR(FIND(BF$3,'CFR - XML import'!$A114)),0,VALUE(MID('CFR - XML import'!$A114,SEARCH("&gt;",'CFR - XML import'!$A114,1)+1,SEARCH("/",'CFR - XML import'!$A114,1)-SEARCH("&gt;",'CFR - XML import'!$A114,1)-2)))</f>
        <v>0</v>
      </c>
      <c r="BG120" s="140">
        <f>IF(ISERROR(FIND(BG$3,'CFR - XML import'!$A114)),0,VALUE(MID('CFR - XML import'!$A114,SEARCH("&gt;",'CFR - XML import'!$A114,1)+1,SEARCH("/",'CFR - XML import'!$A114,1)-SEARCH("&gt;",'CFR - XML import'!$A114,1)-2)))</f>
        <v>0</v>
      </c>
      <c r="BH120" s="140">
        <f>IF(ISERROR(FIND(BH$3,'CFR - XML import'!$A114)),0,VALUE(MID('CFR - XML import'!$A114,SEARCH("&gt;",'CFR - XML import'!$A114,1)+1,SEARCH("/",'CFR - XML import'!$A114,1)-SEARCH("&gt;",'CFR - XML import'!$A114,1)-2)))</f>
        <v>0</v>
      </c>
      <c r="BI120" s="140">
        <f>IF(ISERROR(FIND(BI$3,'CFR - XML import'!$A114)),0,VALUE(MID('CFR - XML import'!$A114,SEARCH("&gt;",'CFR - XML import'!$A114,1)+1,SEARCH("/",'CFR - XML import'!$A114,1)-SEARCH("&gt;",'CFR - XML import'!$A114,1)-2)))</f>
        <v>0</v>
      </c>
      <c r="BJ120" s="140">
        <f>IF(ISERROR(FIND(BJ$3,'CFR - XML import'!$A114)),0,VALUE(MID('CFR - XML import'!$A114,SEARCH("&gt;",'CFR - XML import'!$A114,1)+1,SEARCH("/",'CFR - XML import'!$A114,1)-SEARCH("&gt;",'CFR - XML import'!$A114,1)-2)))</f>
        <v>0</v>
      </c>
      <c r="BK120" s="140">
        <f>IF(ISERROR(FIND(BK$3,'CFR - XML import'!$A114)),0,VALUE(MID('CFR - XML import'!$A114,SEARCH("&gt;",'CFR - XML import'!$A114,1)+1,SEARCH("/",'CFR - XML import'!$A114,1)-SEARCH("&gt;",'CFR - XML import'!$A114,1)-2)))</f>
        <v>0</v>
      </c>
      <c r="BL120" s="140">
        <f>IF(ISERROR(FIND(BL$3,'CFR - XML import'!$A114)),0,VALUE(MID('CFR - XML import'!$A114,SEARCH("&gt;",'CFR - XML import'!$A114,1)+1,SEARCH("/",'CFR - XML import'!$A114,1)-SEARCH("&gt;",'CFR - XML import'!$A114,1)-2)))</f>
        <v>0</v>
      </c>
      <c r="BM120" s="140">
        <f>IF(ISERROR(FIND(BM$3,'CFR - XML import'!$A114)),0,VALUE(MID('CFR - XML import'!$A114,SEARCH("&gt;",'CFR - XML import'!$A114,1)+1,SEARCH("/",'CFR - XML import'!$A114,1)-SEARCH("&gt;",'CFR - XML import'!$A114,1)-2)))</f>
        <v>0</v>
      </c>
      <c r="BN120" s="140">
        <f>IF(ISERROR(FIND(BN$3,'CFR - XML import'!$A114)),0,VALUE(MID('CFR - XML import'!$A114,SEARCH("&gt;",'CFR - XML import'!$A114,1)+1,SEARCH("/",'CFR - XML import'!$A114,1)-SEARCH("&gt;",'CFR - XML import'!$A114,1)-2)))</f>
        <v>0</v>
      </c>
      <c r="BO120" s="140">
        <f>IF(ISERROR(FIND(BO$3,'CFR - XML import'!$A114)),0,VALUE(MID('CFR - XML import'!$A114,SEARCH("&gt;",'CFR - XML import'!$A114,1)+1,SEARCH("/",'CFR - XML import'!$A114,1)-SEARCH("&gt;",'CFR - XML import'!$A114,1)-2)))</f>
        <v>0</v>
      </c>
      <c r="BP120" s="140">
        <f>IF(ISERROR(FIND(BP$3,'CFR - XML import'!$A114)),0,VALUE(MID('CFR - XML import'!$A114,SEARCH("&gt;",'CFR - XML import'!$A114,1)+1,SEARCH("/",'CFR - XML import'!$A114,1)-SEARCH("&gt;",'CFR - XML import'!$A114,1)-2)))</f>
        <v>0</v>
      </c>
      <c r="BQ120" s="140">
        <f>IF(ISERROR(FIND(BQ$3,'CFR - XML import'!$A114)),0,VALUE(MID('CFR - XML import'!$A114,SEARCH("&gt;",'CFR - XML import'!$A114,1)+1,SEARCH("/",'CFR - XML import'!$A114,1)-SEARCH("&gt;",'CFR - XML import'!$A114,1)-2)))</f>
        <v>0</v>
      </c>
      <c r="BR120" s="140">
        <f>IF(ISERROR(FIND(BR$3,'CFR - XML import'!$A114)),0,VALUE(MID('CFR - XML import'!$A114,SEARCH("&gt;",'CFR - XML import'!$A114,1)+1,SEARCH("/",'CFR - XML import'!$A114,1)-SEARCH("&gt;",'CFR - XML import'!$A114,1)-2)))</f>
        <v>0</v>
      </c>
      <c r="BS120" s="140">
        <f>IF(ISERROR(FIND(BS$3,'CFR - XML import'!$A114)),0,VALUE(MID('CFR - XML import'!$A114,SEARCH("&gt;",'CFR - XML import'!$A114,1)+1,SEARCH("/",'CFR - XML import'!$A114,1)-SEARCH("&gt;",'CFR - XML import'!$A114,1)-2)))</f>
        <v>0</v>
      </c>
      <c r="BT120" s="140">
        <f>IF(ISERROR(FIND(BT$3,'CFR - XML import'!$A114)),0,VALUE(MID('CFR - XML import'!$A114,SEARCH("&gt;",'CFR - XML import'!$A114,1)+1,SEARCH("/",'CFR - XML import'!$A114,1)-SEARCH("&gt;",'CFR - XML import'!$A114,1)-2)))</f>
        <v>0</v>
      </c>
      <c r="BU120" s="140">
        <f>IF(ISERROR(FIND(BU$3,'CFR - XML import'!$A114)),0,VALUE(MID('CFR - XML import'!$A114,SEARCH("&gt;",'CFR - XML import'!$A114,1)+1,SEARCH("/",'CFR - XML import'!$A114,1)-SEARCH("&gt;",'CFR - XML import'!$A114,1)-2)))</f>
        <v>0</v>
      </c>
      <c r="BV120" s="140">
        <f>IF(ISERROR(FIND(BV$3,'CFR - XML import'!$A114)),0,VALUE(MID('CFR - XML import'!$A114,SEARCH("&gt;",'CFR - XML import'!$A114,1)+1,SEARCH("/",'CFR - XML import'!$A114,1)-SEARCH("&gt;",'CFR - XML import'!$A114,1)-2)))</f>
        <v>0</v>
      </c>
      <c r="BW120" s="140">
        <f>IF(ISERROR(FIND(BW$3,'CFR - XML import'!$A114)),0,VALUE(MID('CFR - XML import'!$A114,SEARCH("&gt;",'CFR - XML import'!$A114,1)+1,SEARCH("/",'CFR - XML import'!$A114,1)-SEARCH("&gt;",'CFR - XML import'!$A114,1)-2)))</f>
        <v>0</v>
      </c>
      <c r="BX120" s="140">
        <f>IF(ISERROR(FIND(BX$3,'CFR - XML import'!$A114)),0,VALUE(MID('CFR - XML import'!$A114,SEARCH("&gt;",'CFR - XML import'!$A114,1)+1,SEARCH("/",'CFR - XML import'!$A114,1)-SEARCH("&gt;",'CFR - XML import'!$A114,1)-2)))</f>
        <v>0</v>
      </c>
      <c r="BY120" s="140">
        <f>IF(ISERROR(FIND(BY$3,'CFR - XML import'!$A114)),0,VALUE(MID('CFR - XML import'!$A114,SEARCH("&gt;",'CFR - XML import'!$A114,1)+1,SEARCH("/",'CFR - XML import'!$A114,1)-SEARCH("&gt;",'CFR - XML import'!$A114,1)-2)))</f>
        <v>0</v>
      </c>
      <c r="BZ120" s="140">
        <f>IF(ISERROR(FIND(BZ$3,'CFR - XML import'!$A114)),0,VALUE(MID('CFR - XML import'!$A114,SEARCH("&gt;",'CFR - XML import'!$A114,1)+1,SEARCH("/",'CFR - XML import'!$A114,1)-SEARCH("&gt;",'CFR - XML import'!$A114,1)-2)))</f>
        <v>0</v>
      </c>
      <c r="CG120" s="142">
        <f>IF(ISERROR(IF(MID('CFR - XML import'!$A114,LEN($CF$4)+5,LEN('CFR - XML import'!$A114)-(2*LEN($CF$4)+5))="RMMS",1,IF(MID('CFR - XML import'!$A114,LEN("    &lt;InputSystem&gt;")+1,LEN('CFR - XML import'!$A114)-(LEN("    &lt;InputSystem&gt;")+LEN($CF$4)+1))="SIMS",2,0))),0,IF(MID('CFR - XML import'!$A114,LEN($CF$4)+5,LEN('CFR - XML import'!$A114)-(2*LEN($CF$4)+5))="RMMS",1,IF(MID('CFR - XML import'!$A114,LEN("    &lt;InputSystem&gt;")+1,LEN('CFR - XML import'!$A114)-(LEN("    &lt;InputSystem&gt;")+LEN($CF$4)+1))="SIMS",2,0)))</f>
        <v>0</v>
      </c>
      <c r="CH120" s="140">
        <f>IF(ISERROR(FIND(CH$3,'CFR - XML import'!$A114)),0,MID('CFR - XML import'!$A114,SEARCH("&gt;",'CFR - XML import'!$A114,1)+1,SEARCH("/",'CFR - XML import'!$A114,1)-SEARCH("&gt;",'CFR - XML import'!$A114,1)-2))</f>
        <v>0</v>
      </c>
      <c r="CI120" s="140">
        <f>IF(ISERROR(FIND(CI$3,'CFR - XML import'!$A114)),0,MID('CFR - XML import'!$A114,SEARCH("&gt;",'CFR - XML import'!$A114,1)+1,SEARCH("/",'CFR - XML import'!$A114,1)-SEARCH("&gt;",'CFR - XML import'!$A114,1)-2))</f>
        <v>0</v>
      </c>
      <c r="CJ120" s="140">
        <f>IF(ISERROR(FIND(CJ$3,'CFR - XML import'!$A114)),0,MID('CFR - XML import'!$A114,SEARCH("&gt;",'CFR - XML import'!$A114,1)+1,SEARCH("/",'CFR - XML import'!$A114,1)-SEARCH("&gt;",'CFR - XML import'!$A114,1)-2))</f>
        <v>0</v>
      </c>
      <c r="CK120" s="140">
        <f>IF(ISERROR(FIND(CK$3,'CFR - XML import'!$A114)),0,MID('CFR - XML import'!$A114,SEARCH("&gt;",'CFR - XML import'!$A114,1)+1,SEARCH("/",'CFR - XML import'!$A114,1)-SEARCH("&gt;",'CFR - XML import'!$A114,1)-2))</f>
        <v>0</v>
      </c>
      <c r="CL120" s="140">
        <f>IF(ISERROR(FIND(CL$3,'CFR - XML import'!$A114)),0,MID('CFR - XML import'!$A114,SEARCH("&gt;",'CFR - XML import'!$A114,1)+1,SEARCH("/",'CFR - XML import'!$A114,1)-SEARCH("&gt;",'CFR - XML import'!$A114,1)-2))</f>
        <v>0</v>
      </c>
      <c r="CM120" s="140">
        <f>IF(ISERROR(FIND(CM$3,'CFR - XML import'!$A114)),0,MID('CFR - XML import'!$A114,SEARCH("&gt;",'CFR - XML import'!$A114,1)+1,SEARCH("/",'CFR - XML import'!$A114,1)-SEARCH("&gt;",'CFR - XML import'!$A114,1)-2))</f>
        <v>0</v>
      </c>
    </row>
    <row r="121" spans="1:91" x14ac:dyDescent="0.2">
      <c r="A121" s="139" t="str">
        <f>IF(AND('CFR - XML import'!A115&lt;&gt;"",LEFT('CFR - XML import'!A115,1)&lt;&gt;"&lt;",LEFT('CFR - XML import'!A115,3)&lt;&gt;"  &lt;",LEFT('CFR - XML import'!A115,5)&lt;&gt;"    &lt;",LEFT('CFR - XML import'!A115,7)&lt;&gt;"      &lt;",LEFT('CFR - XML import'!A115,9)&lt;&gt;"        &lt;",$B$1="SIMS"),'CFR - XML import'!A115,IF(AND(LEFT('CFR - XML import'!A115,9)="&lt;Details&gt;",$B$1="RM"),'CFR - XML import'!A115,""))</f>
        <v/>
      </c>
      <c r="B121" s="140">
        <f>IF(ISERROR(FIND(B$3,'CFR - XML import'!$A115)),0,VALUE(MID('CFR - XML import'!$A115,SEARCH("&gt;",'CFR - XML import'!$A115,1)+1,SEARCH("/",'CFR - XML import'!$A115,1)-SEARCH("&gt;",'CFR - XML import'!$A115,1)-2)))</f>
        <v>0</v>
      </c>
      <c r="D121" s="140">
        <f>IF(ISERROR(FIND(D$3,'CFR - XML import'!$A115)),0,MID('CFR - XML import'!$A115,SEARCH("&gt;",'CFR - XML import'!$A115,1)+1,SEARCH("/",'CFR - XML import'!$A115,1)-SEARCH("&gt;",'CFR - XML import'!$A115,1)-2))</f>
        <v>0</v>
      </c>
      <c r="E121" s="140">
        <f>IF(ISERROR(FIND(E$3,'CFR - XML import'!$A115)),0,MID('CFR - XML import'!$A115,SEARCH("&gt;",'CFR - XML import'!$A115,1)+1,SEARCH("/",'CFR - XML import'!$A115,1)-SEARCH("&gt;",'CFR - XML import'!$A115,1)-2))</f>
        <v>0</v>
      </c>
      <c r="F121" s="141">
        <f>IF($B$1="SIMS",IF(ISERROR(FIND(F$3,'CFR - XML import'!$A115)),0,VALUE(MID('CFR - XML import'!$A115,15,10))),IF(ISERROR(FIND(F$3,'CFR - XML import'!$A115)),0,VALUE(MID('CFR - XML import'!$A115,15,10))))</f>
        <v>0</v>
      </c>
      <c r="G121" s="140">
        <f>IF(ISERROR(FIND(G$3,'CFR - XML import'!$A115)),0,VALUE(MID('CFR - XML import'!$A115,SEARCH("&gt;",'CFR - XML import'!$A115,1)+1,SEARCH("/",'CFR - XML import'!$A115,1)-SEARCH("&gt;",'CFR - XML import'!$A115,1)-2)))</f>
        <v>0</v>
      </c>
      <c r="H121" s="140">
        <f>IF(ISERROR(FIND(H$3,'CFR - XML import'!$A115)),0,VALUE(MID('CFR - XML import'!$A115,SEARCH("&gt;",'CFR - XML import'!$A115,1)+1,SEARCH("/",'CFR - XML import'!$A115,1)-SEARCH("&gt;",'CFR - XML import'!$A115,1)-2)))</f>
        <v>0</v>
      </c>
      <c r="I121" s="140">
        <f>IF(ISERROR(FIND(I$3,'CFR - XML import'!$A115)),0,VALUE(MID('CFR - XML import'!$A115,SEARCH("&gt;",'CFR - XML import'!$A115,1)+1,SEARCH("/",'CFR - XML import'!$A115,1)-SEARCH("&gt;",'CFR - XML import'!$A115,1)-2)))</f>
        <v>0</v>
      </c>
      <c r="J121" s="140">
        <f>IF(ISERROR(FIND(J$3,'CFR - XML import'!$A115)),0,VALUE(MID('CFR - XML import'!$A115,SEARCH("&gt;",'CFR - XML import'!$A115,1)+1,SEARCH("/",'CFR - XML import'!$A115,1)-SEARCH("&gt;",'CFR - XML import'!$A115,1)-2)))</f>
        <v>0</v>
      </c>
      <c r="K121" s="140">
        <f>IF(ISERROR(FIND(K$3,'CFR - XML import'!$A115)),0,VALUE(MID('CFR - XML import'!$A115,SEARCH("&gt;",'CFR - XML import'!$A115,1)+1,SEARCH("/",'CFR - XML import'!$A115,1)-SEARCH("&gt;",'CFR - XML import'!$A115,1)-2)))</f>
        <v>0</v>
      </c>
      <c r="L121" s="140">
        <f>IF(ISERROR(FIND(L$3,'CFR - XML import'!$A115)),0,VALUE(MID('CFR - XML import'!$A115,SEARCH("&gt;",'CFR - XML import'!$A115,1)+1,SEARCH("/",'CFR - XML import'!$A115,1)-SEARCH("&gt;",'CFR - XML import'!$A115,1)-2)))</f>
        <v>0</v>
      </c>
      <c r="M121" s="140">
        <f>IF(ISERROR(FIND(M$3,'CFR - XML import'!$A115)),0,VALUE(MID('CFR - XML import'!$A115,SEARCH("&gt;",'CFR - XML import'!$A115,1)+1,SEARCH("/",'CFR - XML import'!$A115,1)-SEARCH("&gt;",'CFR - XML import'!$A115,1)-2)))</f>
        <v>0</v>
      </c>
      <c r="N121" s="140">
        <f>IF(ISERROR(FIND(N$3,'CFR - XML import'!$A115)),0,VALUE(MID('CFR - XML import'!$A115,SEARCH("&gt;",'CFR - XML import'!$A115,1)+1,SEARCH("/",'CFR - XML import'!$A115,1)-SEARCH("&gt;",'CFR - XML import'!$A115,1)-2)))</f>
        <v>0</v>
      </c>
      <c r="O121" s="140">
        <f>IF(ISERROR(FIND(O$3,'CFR - XML import'!$A115)),0,VALUE(MID('CFR - XML import'!$A115,SEARCH("&gt;",'CFR - XML import'!$A115,1)+1,SEARCH("/",'CFR - XML import'!$A115,1)-SEARCH("&gt;",'CFR - XML import'!$A115,1)-2)))</f>
        <v>0</v>
      </c>
      <c r="P121" s="140">
        <f>IF(ISERROR(FIND(P$3,'CFR - XML import'!$A115)),0,VALUE(MID('CFR - XML import'!$A115,SEARCH("&gt;",'CFR - XML import'!$A115,1)+1,SEARCH("/",'CFR - XML import'!$A115,1)-SEARCH("&gt;",'CFR - XML import'!$A115,1)-2)))</f>
        <v>0</v>
      </c>
      <c r="Q121" s="140">
        <f>IF(ISERROR(FIND(Q$3,'CFR - XML import'!$A115)),0,VALUE(MID('CFR - XML import'!$A115,SEARCH("&gt;",'CFR - XML import'!$A115,1)+1,SEARCH("/",'CFR - XML import'!$A115,1)-SEARCH("&gt;",'CFR - XML import'!$A115,1)-2)))</f>
        <v>0</v>
      </c>
      <c r="R121" s="140">
        <f>IF(ISERROR(FIND(R$3,'CFR - XML import'!$A115)),0,VALUE(MID('CFR - XML import'!$A115,SEARCH("&gt;",'CFR - XML import'!$A115,1)+1,SEARCH("/",'CFR - XML import'!$A115,1)-SEARCH("&gt;",'CFR - XML import'!$A115,1)-2)))</f>
        <v>0</v>
      </c>
      <c r="S121" s="140">
        <f>IF(ISERROR(FIND(S$3,'CFR - XML import'!$A115)),0,VALUE(MID('CFR - XML import'!$A115,SEARCH("&gt;",'CFR - XML import'!$A115,1)+1,SEARCH("/",'CFR - XML import'!$A115,1)-SEARCH("&gt;",'CFR - XML import'!$A115,1)-2)))</f>
        <v>0</v>
      </c>
      <c r="T121" s="140">
        <f>IF(ISERROR(FIND(T$3,'CFR - XML import'!$A115)),0,VALUE(MID('CFR - XML import'!$A115,SEARCH("&gt;",'CFR - XML import'!$A115,1)+1,SEARCH("/",'CFR - XML import'!$A115,1)-SEARCH("&gt;",'CFR - XML import'!$A115,1)-2)))</f>
        <v>0</v>
      </c>
      <c r="U121" s="140">
        <f>IF(ISERROR(FIND(U$3,'CFR - XML import'!$A115)),0,VALUE(MID('CFR - XML import'!$A115,SEARCH("&gt;",'CFR - XML import'!$A115,1)+1,SEARCH("/",'CFR - XML import'!$A115,1)-SEARCH("&gt;",'CFR - XML import'!$A115,1)-2)))</f>
        <v>0</v>
      </c>
      <c r="V121" s="140">
        <f>IF(ISERROR(FIND(V$3,'CFR - XML import'!$A115)),0,VALUE(MID('CFR - XML import'!$A115,SEARCH("&gt;",'CFR - XML import'!$A115,1)+1,SEARCH("/",'CFR - XML import'!$A115,1)-SEARCH("&gt;",'CFR - XML import'!$A115,1)-2)))</f>
        <v>0</v>
      </c>
      <c r="W121" s="140">
        <f>IF(ISERROR(FIND(W$3,'CFR - XML import'!$A115)),0,VALUE(MID('CFR - XML import'!$A115,SEARCH("&gt;",'CFR - XML import'!$A115,1)+1,SEARCH("/",'CFR - XML import'!$A115,1)-SEARCH("&gt;",'CFR - XML import'!$A115,1)-2)))</f>
        <v>0</v>
      </c>
      <c r="X121" s="140"/>
      <c r="Y121" s="140">
        <f>IF(ISERROR(FIND(Y$3,'CFR - XML import'!$A115)),0,VALUE(MID('CFR - XML import'!$A115,SEARCH("&gt;",'CFR - XML import'!$A115,1)+1,SEARCH("/",'CFR - XML import'!$A115,1)-SEARCH("&gt;",'CFR - XML import'!$A115,1)-2)))</f>
        <v>0</v>
      </c>
      <c r="Z121" s="140">
        <f>IF(ISERROR(FIND(Z$3,'CFR - XML import'!$A115)),0,VALUE(MID('CFR - XML import'!$A115,SEARCH("&gt;",'CFR - XML import'!$A115,1)+1,SEARCH("/",'CFR - XML import'!$A115,1)-SEARCH("&gt;",'CFR - XML import'!$A115,1)-2)))</f>
        <v>0</v>
      </c>
      <c r="AA121" s="140">
        <f>IF(ISERROR(FIND(AA$3,'CFR - XML import'!$A115)),0,VALUE(MID('CFR - XML import'!$A115,SEARCH("&gt;",'CFR - XML import'!$A115,1)+1,SEARCH("/",'CFR - XML import'!$A115,1)-SEARCH("&gt;",'CFR - XML import'!$A115,1)-2)))</f>
        <v>0</v>
      </c>
      <c r="AB121" s="140">
        <f>IF(ISERROR(FIND(AB$3,'CFR - XML import'!$A115)),0,VALUE(MID('CFR - XML import'!$A115,SEARCH("&gt;",'CFR - XML import'!$A115,1)+1,SEARCH("/",'CFR - XML import'!$A115,1)-SEARCH("&gt;",'CFR - XML import'!$A115,1)-2)))</f>
        <v>0</v>
      </c>
      <c r="AC121" s="140">
        <f>IF(ISERROR(FIND(AC$3,'CFR - XML import'!$A115)),0,VALUE(MID('CFR - XML import'!$A115,SEARCH("&gt;",'CFR - XML import'!$A115,1)+1,SEARCH("/",'CFR - XML import'!$A115,1)-SEARCH("&gt;",'CFR - XML import'!$A115,1)-2)))</f>
        <v>0</v>
      </c>
      <c r="AD121" s="140">
        <f>IF(ISERROR(FIND(AD$3,'CFR - XML import'!$A115)),0,VALUE(MID('CFR - XML import'!$A115,SEARCH("&gt;",'CFR - XML import'!$A115,1)+1,SEARCH("/",'CFR - XML import'!$A115,1)-SEARCH("&gt;",'CFR - XML import'!$A115,1)-2)))</f>
        <v>0</v>
      </c>
      <c r="AE121" s="140">
        <f>IF(ISERROR(FIND(AE$3,'CFR - XML import'!$A115)),0,VALUE(MID('CFR - XML import'!$A115,SEARCH("&gt;",'CFR - XML import'!$A115,1)+1,SEARCH("/",'CFR - XML import'!$A115,1)-SEARCH("&gt;",'CFR - XML import'!$A115,1)-2)))</f>
        <v>0</v>
      </c>
      <c r="AF121" s="140">
        <f>IF(ISERROR(FIND(AF$3,'CFR - XML import'!$A115)),0,VALUE(MID('CFR - XML import'!$A115,SEARCH("&gt;",'CFR - XML import'!$A115,1)+1,SEARCH("/",'CFR - XML import'!$A115,1)-SEARCH("&gt;",'CFR - XML import'!$A115,1)-2)))</f>
        <v>0</v>
      </c>
      <c r="AG121" s="140">
        <f>IF(ISERROR(FIND(AG$3,'CFR - XML import'!$A115)),0,VALUE(MID('CFR - XML import'!$A115,SEARCH("&gt;",'CFR - XML import'!$A115,1)+1,SEARCH("/",'CFR - XML import'!$A115,1)-SEARCH("&gt;",'CFR - XML import'!$A115,1)-2)))</f>
        <v>0</v>
      </c>
      <c r="AH121" s="140">
        <f>IF(ISERROR(FIND(AH$3,'CFR - XML import'!$A115)),0,VALUE(MID('CFR - XML import'!$A115,SEARCH("&gt;",'CFR - XML import'!$A115,1)+1,SEARCH("/",'CFR - XML import'!$A115,1)-SEARCH("&gt;",'CFR - XML import'!$A115,1)-2)))</f>
        <v>0</v>
      </c>
      <c r="AI121" s="140">
        <f>IF(ISERROR(FIND(AI$3,'CFR - XML import'!$A115)),0,VALUE(MID('CFR - XML import'!$A115,SEARCH("&gt;",'CFR - XML import'!$A115,1)+1,SEARCH("/",'CFR - XML import'!$A115,1)-SEARCH("&gt;",'CFR - XML import'!$A115,1)-2)))</f>
        <v>0</v>
      </c>
      <c r="AJ121" s="140">
        <f>IF(ISERROR(FIND(AJ$3,'CFR - XML import'!$A115)),0,VALUE(MID('CFR - XML import'!$A115,SEARCH("&gt;",'CFR - XML import'!$A115,1)+1,SEARCH("/",'CFR - XML import'!$A115,1)-SEARCH("&gt;",'CFR - XML import'!$A115,1)-2)))</f>
        <v>0</v>
      </c>
      <c r="AK121" s="140">
        <f>IF(ISERROR(FIND(AK$3,'CFR - XML import'!$A115)),0,VALUE(MID('CFR - XML import'!$A115,SEARCH("&gt;",'CFR - XML import'!$A115,1)+1,SEARCH("/",'CFR - XML import'!$A115,1)-SEARCH("&gt;",'CFR - XML import'!$A115,1)-2)))</f>
        <v>0</v>
      </c>
      <c r="AL121" s="140">
        <f>IF(ISERROR(FIND(AL$3,'CFR - XML import'!$A115)),0,VALUE(MID('CFR - XML import'!$A115,SEARCH("&gt;",'CFR - XML import'!$A115,1)+1,SEARCH("/",'CFR - XML import'!$A115,1)-SEARCH("&gt;",'CFR - XML import'!$A115,1)-2)))</f>
        <v>0</v>
      </c>
      <c r="AM121" s="140">
        <f>IF(ISERROR(FIND(AM$3,'CFR - XML import'!$A115)),0,VALUE(MID('CFR - XML import'!$A115,SEARCH("&gt;",'CFR - XML import'!$A115,1)+1,SEARCH("/",'CFR - XML import'!$A115,1)-SEARCH("&gt;",'CFR - XML import'!$A115,1)-2)))</f>
        <v>0</v>
      </c>
      <c r="AN121" s="140">
        <f>IF(ISERROR(FIND(AN$3,'CFR - XML import'!$A115)),0,VALUE(MID('CFR - XML import'!$A115,SEARCH("&gt;",'CFR - XML import'!$A115,1)+1,SEARCH("/",'CFR - XML import'!$A115,1)-SEARCH("&gt;",'CFR - XML import'!$A115,1)-2)))</f>
        <v>0</v>
      </c>
      <c r="AO121" s="140">
        <f>IF(ISERROR(FIND(AO$3,'CFR - XML import'!$A115)),0,VALUE(MID('CFR - XML import'!$A115,SEARCH("&gt;",'CFR - XML import'!$A115,1)+1,SEARCH("/",'CFR - XML import'!$A115,1)-SEARCH("&gt;",'CFR - XML import'!$A115,1)-2)))</f>
        <v>0</v>
      </c>
      <c r="AP121" s="140">
        <f>IF(ISERROR(FIND(AP$3,'CFR - XML import'!$A115)),0,VALUE(MID('CFR - XML import'!$A115,SEARCH("&gt;",'CFR - XML import'!$A115,1)+1,SEARCH("/",'CFR - XML import'!$A115,1)-SEARCH("&gt;",'CFR - XML import'!$A115,1)-2)))</f>
        <v>0</v>
      </c>
      <c r="AQ121" s="140">
        <f>IF(ISERROR(FIND(AQ$3,'CFR - XML import'!$A115)),0,VALUE(MID('CFR - XML import'!$A115,SEARCH("&gt;",'CFR - XML import'!$A115,1)+1,SEARCH("/",'CFR - XML import'!$A115,1)-SEARCH("&gt;",'CFR - XML import'!$A115,1)-2)))</f>
        <v>0</v>
      </c>
      <c r="AR121" s="140">
        <f>IF(ISERROR(FIND(AR$3,'CFR - XML import'!$A115)),0,VALUE(MID('CFR - XML import'!$A115,SEARCH("&gt;",'CFR - XML import'!$A115,1)+1,SEARCH("/",'CFR - XML import'!$A115,1)-SEARCH("&gt;",'CFR - XML import'!$A115,1)-2)))</f>
        <v>0</v>
      </c>
      <c r="AS121" s="140">
        <f>IF(ISERROR(FIND(AS$3,'CFR - XML import'!$A115)),0,VALUE(MID('CFR - XML import'!$A115,SEARCH("&gt;",'CFR - XML import'!$A115,1)+1,SEARCH("/",'CFR - XML import'!$A115,1)-SEARCH("&gt;",'CFR - XML import'!$A115,1)-2)))</f>
        <v>0</v>
      </c>
      <c r="AT121" s="140">
        <f>IF(ISERROR(FIND(AT$3,'CFR - XML import'!$A115)),0,VALUE(MID('CFR - XML import'!$A115,SEARCH("&gt;",'CFR - XML import'!$A115,1)+1,SEARCH("/",'CFR - XML import'!$A115,1)-SEARCH("&gt;",'CFR - XML import'!$A115,1)-2)))</f>
        <v>0</v>
      </c>
      <c r="AU121" s="140">
        <f>IF(ISERROR(FIND(AU$3,'CFR - XML import'!$A115)),0,VALUE(MID('CFR - XML import'!$A115,SEARCH("&gt;",'CFR - XML import'!$A115,1)+1,SEARCH("/",'CFR - XML import'!$A115,1)-SEARCH("&gt;",'CFR - XML import'!$A115,1)-2)))</f>
        <v>0</v>
      </c>
      <c r="AV121" s="140">
        <f>IF(ISERROR(FIND(AV$3,'CFR - XML import'!$A115)),0,VALUE(MID('CFR - XML import'!$A115,SEARCH("&gt;",'CFR - XML import'!$A115,1)+1,SEARCH("/",'CFR - XML import'!$A115,1)-SEARCH("&gt;",'CFR - XML import'!$A115,1)-2)))</f>
        <v>0</v>
      </c>
      <c r="AW121" s="140">
        <f>IF(ISERROR(FIND(AW$3,'CFR - XML import'!$A115)),0,VALUE(MID('CFR - XML import'!$A115,SEARCH("&gt;",'CFR - XML import'!$A115,1)+1,SEARCH("/",'CFR - XML import'!$A115,1)-SEARCH("&gt;",'CFR - XML import'!$A115,1)-2)))</f>
        <v>0</v>
      </c>
      <c r="AX121" s="140">
        <f>IF(ISERROR(FIND(AX$3,'CFR - XML import'!$A115)),0,VALUE(MID('CFR - XML import'!$A115,SEARCH("&gt;",'CFR - XML import'!$A115,1)+1,SEARCH("/",'CFR - XML import'!$A115,1)-SEARCH("&gt;",'CFR - XML import'!$A115,1)-2)))</f>
        <v>0</v>
      </c>
      <c r="AY121" s="140">
        <f>IF(ISERROR(FIND(AY$3,'CFR - XML import'!$A115)),0,VALUE(MID('CFR - XML import'!$A115,SEARCH("&gt;",'CFR - XML import'!$A115,1)+1,SEARCH("/",'CFR - XML import'!$A115,1)-SEARCH("&gt;",'CFR - XML import'!$A115,1)-2)))</f>
        <v>0</v>
      </c>
      <c r="AZ121" s="140">
        <f>IF(ISERROR(FIND(AZ$3,'CFR - XML import'!$A115)),0,VALUE(MID('CFR - XML import'!$A115,SEARCH("&gt;",'CFR - XML import'!$A115,1)+1,SEARCH("/",'CFR - XML import'!$A115,1)-SEARCH("&gt;",'CFR - XML import'!$A115,1)-2)))</f>
        <v>0</v>
      </c>
      <c r="BA121" s="140">
        <f>IF(ISERROR(FIND(BA$3,'CFR - XML import'!$A115)),0,VALUE(MID('CFR - XML import'!$A115,SEARCH("&gt;",'CFR - XML import'!$A115,1)+1,SEARCH("/",'CFR - XML import'!$A115,1)-SEARCH("&gt;",'CFR - XML import'!$A115,1)-2)))</f>
        <v>0</v>
      </c>
      <c r="BB121" s="140">
        <f>IF(ISERROR(FIND(BB$3,'CFR - XML import'!$A115)),0,VALUE(MID('CFR - XML import'!$A115,SEARCH("&gt;",'CFR - XML import'!$A115,1)+1,SEARCH("/",'CFR - XML import'!$A115,1)-SEARCH("&gt;",'CFR - XML import'!$A115,1)-2)))</f>
        <v>0</v>
      </c>
      <c r="BC121" s="140">
        <f>IF(ISERROR(FIND(BC$3,'CFR - XML import'!$A115)),0,VALUE(MID('CFR - XML import'!$A115,SEARCH("&gt;",'CFR - XML import'!$A115,1)+1,SEARCH("/",'CFR - XML import'!$A115,1)-SEARCH("&gt;",'CFR - XML import'!$A115,1)-2)))</f>
        <v>0</v>
      </c>
      <c r="BD121" s="140">
        <f>IF(ISERROR(FIND(BD$3,'CFR - XML import'!$A115)),0,VALUE(MID('CFR - XML import'!$A115,SEARCH("&gt;",'CFR - XML import'!$A115,1)+1,SEARCH("/",'CFR - XML import'!$A115,1)-SEARCH("&gt;",'CFR - XML import'!$A115,1)-2)))</f>
        <v>0</v>
      </c>
      <c r="BE121" s="140">
        <f>IF(ISERROR(FIND(BE$3,'CFR - XML import'!$A115)),0,VALUE(MID('CFR - XML import'!$A115,SEARCH("&gt;",'CFR - XML import'!$A115,1)+1,SEARCH("/",'CFR - XML import'!$A115,1)-SEARCH("&gt;",'CFR - XML import'!$A115,1)-2)))</f>
        <v>0</v>
      </c>
      <c r="BF121" s="140">
        <f>IF(ISERROR(FIND(BF$3,'CFR - XML import'!$A115)),0,VALUE(MID('CFR - XML import'!$A115,SEARCH("&gt;",'CFR - XML import'!$A115,1)+1,SEARCH("/",'CFR - XML import'!$A115,1)-SEARCH("&gt;",'CFR - XML import'!$A115,1)-2)))</f>
        <v>0</v>
      </c>
      <c r="BG121" s="140">
        <f>IF(ISERROR(FIND(BG$3,'CFR - XML import'!$A115)),0,VALUE(MID('CFR - XML import'!$A115,SEARCH("&gt;",'CFR - XML import'!$A115,1)+1,SEARCH("/",'CFR - XML import'!$A115,1)-SEARCH("&gt;",'CFR - XML import'!$A115,1)-2)))</f>
        <v>0</v>
      </c>
      <c r="BH121" s="140">
        <f>IF(ISERROR(FIND(BH$3,'CFR - XML import'!$A115)),0,VALUE(MID('CFR - XML import'!$A115,SEARCH("&gt;",'CFR - XML import'!$A115,1)+1,SEARCH("/",'CFR - XML import'!$A115,1)-SEARCH("&gt;",'CFR - XML import'!$A115,1)-2)))</f>
        <v>0</v>
      </c>
      <c r="BI121" s="140">
        <f>IF(ISERROR(FIND(BI$3,'CFR - XML import'!$A115)),0,VALUE(MID('CFR - XML import'!$A115,SEARCH("&gt;",'CFR - XML import'!$A115,1)+1,SEARCH("/",'CFR - XML import'!$A115,1)-SEARCH("&gt;",'CFR - XML import'!$A115,1)-2)))</f>
        <v>0</v>
      </c>
      <c r="BJ121" s="140">
        <f>IF(ISERROR(FIND(BJ$3,'CFR - XML import'!$A115)),0,VALUE(MID('CFR - XML import'!$A115,SEARCH("&gt;",'CFR - XML import'!$A115,1)+1,SEARCH("/",'CFR - XML import'!$A115,1)-SEARCH("&gt;",'CFR - XML import'!$A115,1)-2)))</f>
        <v>0</v>
      </c>
      <c r="BK121" s="140">
        <f>IF(ISERROR(FIND(BK$3,'CFR - XML import'!$A115)),0,VALUE(MID('CFR - XML import'!$A115,SEARCH("&gt;",'CFR - XML import'!$A115,1)+1,SEARCH("/",'CFR - XML import'!$A115,1)-SEARCH("&gt;",'CFR - XML import'!$A115,1)-2)))</f>
        <v>0</v>
      </c>
      <c r="BL121" s="140">
        <f>IF(ISERROR(FIND(BL$3,'CFR - XML import'!$A115)),0,VALUE(MID('CFR - XML import'!$A115,SEARCH("&gt;",'CFR - XML import'!$A115,1)+1,SEARCH("/",'CFR - XML import'!$A115,1)-SEARCH("&gt;",'CFR - XML import'!$A115,1)-2)))</f>
        <v>0</v>
      </c>
      <c r="BM121" s="140">
        <f>IF(ISERROR(FIND(BM$3,'CFR - XML import'!$A115)),0,VALUE(MID('CFR - XML import'!$A115,SEARCH("&gt;",'CFR - XML import'!$A115,1)+1,SEARCH("/",'CFR - XML import'!$A115,1)-SEARCH("&gt;",'CFR - XML import'!$A115,1)-2)))</f>
        <v>0</v>
      </c>
      <c r="BN121" s="140">
        <f>IF(ISERROR(FIND(BN$3,'CFR - XML import'!$A115)),0,VALUE(MID('CFR - XML import'!$A115,SEARCH("&gt;",'CFR - XML import'!$A115,1)+1,SEARCH("/",'CFR - XML import'!$A115,1)-SEARCH("&gt;",'CFR - XML import'!$A115,1)-2)))</f>
        <v>0</v>
      </c>
      <c r="BO121" s="140">
        <f>IF(ISERROR(FIND(BO$3,'CFR - XML import'!$A115)),0,VALUE(MID('CFR - XML import'!$A115,SEARCH("&gt;",'CFR - XML import'!$A115,1)+1,SEARCH("/",'CFR - XML import'!$A115,1)-SEARCH("&gt;",'CFR - XML import'!$A115,1)-2)))</f>
        <v>0</v>
      </c>
      <c r="BP121" s="140">
        <f>IF(ISERROR(FIND(BP$3,'CFR - XML import'!$A115)),0,VALUE(MID('CFR - XML import'!$A115,SEARCH("&gt;",'CFR - XML import'!$A115,1)+1,SEARCH("/",'CFR - XML import'!$A115,1)-SEARCH("&gt;",'CFR - XML import'!$A115,1)-2)))</f>
        <v>0</v>
      </c>
      <c r="BQ121" s="140">
        <f>IF(ISERROR(FIND(BQ$3,'CFR - XML import'!$A115)),0,VALUE(MID('CFR - XML import'!$A115,SEARCH("&gt;",'CFR - XML import'!$A115,1)+1,SEARCH("/",'CFR - XML import'!$A115,1)-SEARCH("&gt;",'CFR - XML import'!$A115,1)-2)))</f>
        <v>0</v>
      </c>
      <c r="BR121" s="140">
        <f>IF(ISERROR(FIND(BR$3,'CFR - XML import'!$A115)),0,VALUE(MID('CFR - XML import'!$A115,SEARCH("&gt;",'CFR - XML import'!$A115,1)+1,SEARCH("/",'CFR - XML import'!$A115,1)-SEARCH("&gt;",'CFR - XML import'!$A115,1)-2)))</f>
        <v>0</v>
      </c>
      <c r="BS121" s="140">
        <f>IF(ISERROR(FIND(BS$3,'CFR - XML import'!$A115)),0,VALUE(MID('CFR - XML import'!$A115,SEARCH("&gt;",'CFR - XML import'!$A115,1)+1,SEARCH("/",'CFR - XML import'!$A115,1)-SEARCH("&gt;",'CFR - XML import'!$A115,1)-2)))</f>
        <v>0</v>
      </c>
      <c r="BT121" s="140">
        <f>IF(ISERROR(FIND(BT$3,'CFR - XML import'!$A115)),0,VALUE(MID('CFR - XML import'!$A115,SEARCH("&gt;",'CFR - XML import'!$A115,1)+1,SEARCH("/",'CFR - XML import'!$A115,1)-SEARCH("&gt;",'CFR - XML import'!$A115,1)-2)))</f>
        <v>0</v>
      </c>
      <c r="BU121" s="140">
        <f>IF(ISERROR(FIND(BU$3,'CFR - XML import'!$A115)),0,VALUE(MID('CFR - XML import'!$A115,SEARCH("&gt;",'CFR - XML import'!$A115,1)+1,SEARCH("/",'CFR - XML import'!$A115,1)-SEARCH("&gt;",'CFR - XML import'!$A115,1)-2)))</f>
        <v>0</v>
      </c>
      <c r="BV121" s="140">
        <f>IF(ISERROR(FIND(BV$3,'CFR - XML import'!$A115)),0,VALUE(MID('CFR - XML import'!$A115,SEARCH("&gt;",'CFR - XML import'!$A115,1)+1,SEARCH("/",'CFR - XML import'!$A115,1)-SEARCH("&gt;",'CFR - XML import'!$A115,1)-2)))</f>
        <v>0</v>
      </c>
      <c r="BW121" s="140">
        <f>IF(ISERROR(FIND(BW$3,'CFR - XML import'!$A115)),0,VALUE(MID('CFR - XML import'!$A115,SEARCH("&gt;",'CFR - XML import'!$A115,1)+1,SEARCH("/",'CFR - XML import'!$A115,1)-SEARCH("&gt;",'CFR - XML import'!$A115,1)-2)))</f>
        <v>0</v>
      </c>
      <c r="BX121" s="140">
        <f>IF(ISERROR(FIND(BX$3,'CFR - XML import'!$A115)),0,VALUE(MID('CFR - XML import'!$A115,SEARCH("&gt;",'CFR - XML import'!$A115,1)+1,SEARCH("/",'CFR - XML import'!$A115,1)-SEARCH("&gt;",'CFR - XML import'!$A115,1)-2)))</f>
        <v>0</v>
      </c>
      <c r="BY121" s="140">
        <f>IF(ISERROR(FIND(BY$3,'CFR - XML import'!$A115)),0,VALUE(MID('CFR - XML import'!$A115,SEARCH("&gt;",'CFR - XML import'!$A115,1)+1,SEARCH("/",'CFR - XML import'!$A115,1)-SEARCH("&gt;",'CFR - XML import'!$A115,1)-2)))</f>
        <v>0</v>
      </c>
      <c r="BZ121" s="140">
        <f>IF(ISERROR(FIND(BZ$3,'CFR - XML import'!$A115)),0,VALUE(MID('CFR - XML import'!$A115,SEARCH("&gt;",'CFR - XML import'!$A115,1)+1,SEARCH("/",'CFR - XML import'!$A115,1)-SEARCH("&gt;",'CFR - XML import'!$A115,1)-2)))</f>
        <v>0</v>
      </c>
      <c r="CG121" s="142">
        <f>IF(ISERROR(IF(MID('CFR - XML import'!$A115,LEN($CF$4)+5,LEN('CFR - XML import'!$A115)-(2*LEN($CF$4)+5))="RMMS",1,IF(MID('CFR - XML import'!$A115,LEN("    &lt;InputSystem&gt;")+1,LEN('CFR - XML import'!$A115)-(LEN("    &lt;InputSystem&gt;")+LEN($CF$4)+1))="SIMS",2,0))),0,IF(MID('CFR - XML import'!$A115,LEN($CF$4)+5,LEN('CFR - XML import'!$A115)-(2*LEN($CF$4)+5))="RMMS",1,IF(MID('CFR - XML import'!$A115,LEN("    &lt;InputSystem&gt;")+1,LEN('CFR - XML import'!$A115)-(LEN("    &lt;InputSystem&gt;")+LEN($CF$4)+1))="SIMS",2,0)))</f>
        <v>0</v>
      </c>
      <c r="CH121" s="140">
        <f>IF(ISERROR(FIND(CH$3,'CFR - XML import'!$A115)),0,MID('CFR - XML import'!$A115,SEARCH("&gt;",'CFR - XML import'!$A115,1)+1,SEARCH("/",'CFR - XML import'!$A115,1)-SEARCH("&gt;",'CFR - XML import'!$A115,1)-2))</f>
        <v>0</v>
      </c>
      <c r="CI121" s="140">
        <f>IF(ISERROR(FIND(CI$3,'CFR - XML import'!$A115)),0,MID('CFR - XML import'!$A115,SEARCH("&gt;",'CFR - XML import'!$A115,1)+1,SEARCH("/",'CFR - XML import'!$A115,1)-SEARCH("&gt;",'CFR - XML import'!$A115,1)-2))</f>
        <v>0</v>
      </c>
      <c r="CJ121" s="140">
        <f>IF(ISERROR(FIND(CJ$3,'CFR - XML import'!$A115)),0,MID('CFR - XML import'!$A115,SEARCH("&gt;",'CFR - XML import'!$A115,1)+1,SEARCH("/",'CFR - XML import'!$A115,1)-SEARCH("&gt;",'CFR - XML import'!$A115,1)-2))</f>
        <v>0</v>
      </c>
      <c r="CK121" s="140">
        <f>IF(ISERROR(FIND(CK$3,'CFR - XML import'!$A115)),0,MID('CFR - XML import'!$A115,SEARCH("&gt;",'CFR - XML import'!$A115,1)+1,SEARCH("/",'CFR - XML import'!$A115,1)-SEARCH("&gt;",'CFR - XML import'!$A115,1)-2))</f>
        <v>0</v>
      </c>
      <c r="CL121" s="140">
        <f>IF(ISERROR(FIND(CL$3,'CFR - XML import'!$A115)),0,MID('CFR - XML import'!$A115,SEARCH("&gt;",'CFR - XML import'!$A115,1)+1,SEARCH("/",'CFR - XML import'!$A115,1)-SEARCH("&gt;",'CFR - XML import'!$A115,1)-2))</f>
        <v>0</v>
      </c>
      <c r="CM121" s="140">
        <f>IF(ISERROR(FIND(CM$3,'CFR - XML import'!$A115)),0,MID('CFR - XML import'!$A115,SEARCH("&gt;",'CFR - XML import'!$A115,1)+1,SEARCH("/",'CFR - XML import'!$A115,1)-SEARCH("&gt;",'CFR - XML import'!$A115,1)-2))</f>
        <v>0</v>
      </c>
    </row>
    <row r="122" spans="1:91" x14ac:dyDescent="0.2">
      <c r="A122" s="139" t="str">
        <f>IF(AND('CFR - XML import'!A116&lt;&gt;"",LEFT('CFR - XML import'!A116,1)&lt;&gt;"&lt;",LEFT('CFR - XML import'!A116,3)&lt;&gt;"  &lt;",LEFT('CFR - XML import'!A116,5)&lt;&gt;"    &lt;",LEFT('CFR - XML import'!A116,7)&lt;&gt;"      &lt;",LEFT('CFR - XML import'!A116,9)&lt;&gt;"        &lt;",$B$1="SIMS"),'CFR - XML import'!A116,IF(AND(LEFT('CFR - XML import'!A116,9)="&lt;Details&gt;",$B$1="RM"),'CFR - XML import'!A116,""))</f>
        <v/>
      </c>
      <c r="B122" s="140">
        <f>IF(ISERROR(FIND(B$3,'CFR - XML import'!$A116)),0,VALUE(MID('CFR - XML import'!$A116,SEARCH("&gt;",'CFR - XML import'!$A116,1)+1,SEARCH("/",'CFR - XML import'!$A116,1)-SEARCH("&gt;",'CFR - XML import'!$A116,1)-2)))</f>
        <v>0</v>
      </c>
      <c r="D122" s="140">
        <f>IF(ISERROR(FIND(D$3,'CFR - XML import'!$A116)),0,MID('CFR - XML import'!$A116,SEARCH("&gt;",'CFR - XML import'!$A116,1)+1,SEARCH("/",'CFR - XML import'!$A116,1)-SEARCH("&gt;",'CFR - XML import'!$A116,1)-2))</f>
        <v>0</v>
      </c>
      <c r="E122" s="140">
        <f>IF(ISERROR(FIND(E$3,'CFR - XML import'!$A116)),0,MID('CFR - XML import'!$A116,SEARCH("&gt;",'CFR - XML import'!$A116,1)+1,SEARCH("/",'CFR - XML import'!$A116,1)-SEARCH("&gt;",'CFR - XML import'!$A116,1)-2))</f>
        <v>0</v>
      </c>
      <c r="F122" s="141">
        <f>IF($B$1="SIMS",IF(ISERROR(FIND(F$3,'CFR - XML import'!$A116)),0,VALUE(MID('CFR - XML import'!$A116,15,10))),IF(ISERROR(FIND(F$3,'CFR - XML import'!$A116)),0,VALUE(MID('CFR - XML import'!$A116,15,10))))</f>
        <v>0</v>
      </c>
      <c r="G122" s="140">
        <f>IF(ISERROR(FIND(G$3,'CFR - XML import'!$A116)),0,VALUE(MID('CFR - XML import'!$A116,SEARCH("&gt;",'CFR - XML import'!$A116,1)+1,SEARCH("/",'CFR - XML import'!$A116,1)-SEARCH("&gt;",'CFR - XML import'!$A116,1)-2)))</f>
        <v>0</v>
      </c>
      <c r="H122" s="140">
        <f>IF(ISERROR(FIND(H$3,'CFR - XML import'!$A116)),0,VALUE(MID('CFR - XML import'!$A116,SEARCH("&gt;",'CFR - XML import'!$A116,1)+1,SEARCH("/",'CFR - XML import'!$A116,1)-SEARCH("&gt;",'CFR - XML import'!$A116,1)-2)))</f>
        <v>0</v>
      </c>
      <c r="I122" s="140">
        <f>IF(ISERROR(FIND(I$3,'CFR - XML import'!$A116)),0,VALUE(MID('CFR - XML import'!$A116,SEARCH("&gt;",'CFR - XML import'!$A116,1)+1,SEARCH("/",'CFR - XML import'!$A116,1)-SEARCH("&gt;",'CFR - XML import'!$A116,1)-2)))</f>
        <v>0</v>
      </c>
      <c r="J122" s="140">
        <f>IF(ISERROR(FIND(J$3,'CFR - XML import'!$A116)),0,VALUE(MID('CFR - XML import'!$A116,SEARCH("&gt;",'CFR - XML import'!$A116,1)+1,SEARCH("/",'CFR - XML import'!$A116,1)-SEARCH("&gt;",'CFR - XML import'!$A116,1)-2)))</f>
        <v>0</v>
      </c>
      <c r="K122" s="140">
        <f>IF(ISERROR(FIND(K$3,'CFR - XML import'!$A116)),0,VALUE(MID('CFR - XML import'!$A116,SEARCH("&gt;",'CFR - XML import'!$A116,1)+1,SEARCH("/",'CFR - XML import'!$A116,1)-SEARCH("&gt;",'CFR - XML import'!$A116,1)-2)))</f>
        <v>0</v>
      </c>
      <c r="L122" s="140">
        <f>IF(ISERROR(FIND(L$3,'CFR - XML import'!$A116)),0,VALUE(MID('CFR - XML import'!$A116,SEARCH("&gt;",'CFR - XML import'!$A116,1)+1,SEARCH("/",'CFR - XML import'!$A116,1)-SEARCH("&gt;",'CFR - XML import'!$A116,1)-2)))</f>
        <v>0</v>
      </c>
      <c r="M122" s="140">
        <f>IF(ISERROR(FIND(M$3,'CFR - XML import'!$A116)),0,VALUE(MID('CFR - XML import'!$A116,SEARCH("&gt;",'CFR - XML import'!$A116,1)+1,SEARCH("/",'CFR - XML import'!$A116,1)-SEARCH("&gt;",'CFR - XML import'!$A116,1)-2)))</f>
        <v>0</v>
      </c>
      <c r="N122" s="140">
        <f>IF(ISERROR(FIND(N$3,'CFR - XML import'!$A116)),0,VALUE(MID('CFR - XML import'!$A116,SEARCH("&gt;",'CFR - XML import'!$A116,1)+1,SEARCH("/",'CFR - XML import'!$A116,1)-SEARCH("&gt;",'CFR - XML import'!$A116,1)-2)))</f>
        <v>0</v>
      </c>
      <c r="O122" s="140">
        <f>IF(ISERROR(FIND(O$3,'CFR - XML import'!$A116)),0,VALUE(MID('CFR - XML import'!$A116,SEARCH("&gt;",'CFR - XML import'!$A116,1)+1,SEARCH("/",'CFR - XML import'!$A116,1)-SEARCH("&gt;",'CFR - XML import'!$A116,1)-2)))</f>
        <v>0</v>
      </c>
      <c r="P122" s="140">
        <f>IF(ISERROR(FIND(P$3,'CFR - XML import'!$A116)),0,VALUE(MID('CFR - XML import'!$A116,SEARCH("&gt;",'CFR - XML import'!$A116,1)+1,SEARCH("/",'CFR - XML import'!$A116,1)-SEARCH("&gt;",'CFR - XML import'!$A116,1)-2)))</f>
        <v>0</v>
      </c>
      <c r="Q122" s="140">
        <f>IF(ISERROR(FIND(Q$3,'CFR - XML import'!$A116)),0,VALUE(MID('CFR - XML import'!$A116,SEARCH("&gt;",'CFR - XML import'!$A116,1)+1,SEARCH("/",'CFR - XML import'!$A116,1)-SEARCH("&gt;",'CFR - XML import'!$A116,1)-2)))</f>
        <v>0</v>
      </c>
      <c r="R122" s="140">
        <f>IF(ISERROR(FIND(R$3,'CFR - XML import'!$A116)),0,VALUE(MID('CFR - XML import'!$A116,SEARCH("&gt;",'CFR - XML import'!$A116,1)+1,SEARCH("/",'CFR - XML import'!$A116,1)-SEARCH("&gt;",'CFR - XML import'!$A116,1)-2)))</f>
        <v>0</v>
      </c>
      <c r="S122" s="140">
        <f>IF(ISERROR(FIND(S$3,'CFR - XML import'!$A116)),0,VALUE(MID('CFR - XML import'!$A116,SEARCH("&gt;",'CFR - XML import'!$A116,1)+1,SEARCH("/",'CFR - XML import'!$A116,1)-SEARCH("&gt;",'CFR - XML import'!$A116,1)-2)))</f>
        <v>0</v>
      </c>
      <c r="T122" s="140">
        <f>IF(ISERROR(FIND(T$3,'CFR - XML import'!$A116)),0,VALUE(MID('CFR - XML import'!$A116,SEARCH("&gt;",'CFR - XML import'!$A116,1)+1,SEARCH("/",'CFR - XML import'!$A116,1)-SEARCH("&gt;",'CFR - XML import'!$A116,1)-2)))</f>
        <v>0</v>
      </c>
      <c r="U122" s="140">
        <f>IF(ISERROR(FIND(U$3,'CFR - XML import'!$A116)),0,VALUE(MID('CFR - XML import'!$A116,SEARCH("&gt;",'CFR - XML import'!$A116,1)+1,SEARCH("/",'CFR - XML import'!$A116,1)-SEARCH("&gt;",'CFR - XML import'!$A116,1)-2)))</f>
        <v>0</v>
      </c>
      <c r="V122" s="140">
        <f>IF(ISERROR(FIND(V$3,'CFR - XML import'!$A116)),0,VALUE(MID('CFR - XML import'!$A116,SEARCH("&gt;",'CFR - XML import'!$A116,1)+1,SEARCH("/",'CFR - XML import'!$A116,1)-SEARCH("&gt;",'CFR - XML import'!$A116,1)-2)))</f>
        <v>0</v>
      </c>
      <c r="W122" s="140">
        <f>IF(ISERROR(FIND(W$3,'CFR - XML import'!$A116)),0,VALUE(MID('CFR - XML import'!$A116,SEARCH("&gt;",'CFR - XML import'!$A116,1)+1,SEARCH("/",'CFR - XML import'!$A116,1)-SEARCH("&gt;",'CFR - XML import'!$A116,1)-2)))</f>
        <v>0</v>
      </c>
      <c r="X122" s="140"/>
      <c r="Y122" s="140">
        <f>IF(ISERROR(FIND(Y$3,'CFR - XML import'!$A116)),0,VALUE(MID('CFR - XML import'!$A116,SEARCH("&gt;",'CFR - XML import'!$A116,1)+1,SEARCH("/",'CFR - XML import'!$A116,1)-SEARCH("&gt;",'CFR - XML import'!$A116,1)-2)))</f>
        <v>0</v>
      </c>
      <c r="Z122" s="140">
        <f>IF(ISERROR(FIND(Z$3,'CFR - XML import'!$A116)),0,VALUE(MID('CFR - XML import'!$A116,SEARCH("&gt;",'CFR - XML import'!$A116,1)+1,SEARCH("/",'CFR - XML import'!$A116,1)-SEARCH("&gt;",'CFR - XML import'!$A116,1)-2)))</f>
        <v>0</v>
      </c>
      <c r="AA122" s="140">
        <f>IF(ISERROR(FIND(AA$3,'CFR - XML import'!$A116)),0,VALUE(MID('CFR - XML import'!$A116,SEARCH("&gt;",'CFR - XML import'!$A116,1)+1,SEARCH("/",'CFR - XML import'!$A116,1)-SEARCH("&gt;",'CFR - XML import'!$A116,1)-2)))</f>
        <v>0</v>
      </c>
      <c r="AB122" s="140">
        <f>IF(ISERROR(FIND(AB$3,'CFR - XML import'!$A116)),0,VALUE(MID('CFR - XML import'!$A116,SEARCH("&gt;",'CFR - XML import'!$A116,1)+1,SEARCH("/",'CFR - XML import'!$A116,1)-SEARCH("&gt;",'CFR - XML import'!$A116,1)-2)))</f>
        <v>0</v>
      </c>
      <c r="AC122" s="140">
        <f>IF(ISERROR(FIND(AC$3,'CFR - XML import'!$A116)),0,VALUE(MID('CFR - XML import'!$A116,SEARCH("&gt;",'CFR - XML import'!$A116,1)+1,SEARCH("/",'CFR - XML import'!$A116,1)-SEARCH("&gt;",'CFR - XML import'!$A116,1)-2)))</f>
        <v>0</v>
      </c>
      <c r="AD122" s="140">
        <f>IF(ISERROR(FIND(AD$3,'CFR - XML import'!$A116)),0,VALUE(MID('CFR - XML import'!$A116,SEARCH("&gt;",'CFR - XML import'!$A116,1)+1,SEARCH("/",'CFR - XML import'!$A116,1)-SEARCH("&gt;",'CFR - XML import'!$A116,1)-2)))</f>
        <v>0</v>
      </c>
      <c r="AE122" s="140">
        <f>IF(ISERROR(FIND(AE$3,'CFR - XML import'!$A116)),0,VALUE(MID('CFR - XML import'!$A116,SEARCH("&gt;",'CFR - XML import'!$A116,1)+1,SEARCH("/",'CFR - XML import'!$A116,1)-SEARCH("&gt;",'CFR - XML import'!$A116,1)-2)))</f>
        <v>0</v>
      </c>
      <c r="AF122" s="140">
        <f>IF(ISERROR(FIND(AF$3,'CFR - XML import'!$A116)),0,VALUE(MID('CFR - XML import'!$A116,SEARCH("&gt;",'CFR - XML import'!$A116,1)+1,SEARCH("/",'CFR - XML import'!$A116,1)-SEARCH("&gt;",'CFR - XML import'!$A116,1)-2)))</f>
        <v>0</v>
      </c>
      <c r="AG122" s="140">
        <f>IF(ISERROR(FIND(AG$3,'CFR - XML import'!$A116)),0,VALUE(MID('CFR - XML import'!$A116,SEARCH("&gt;",'CFR - XML import'!$A116,1)+1,SEARCH("/",'CFR - XML import'!$A116,1)-SEARCH("&gt;",'CFR - XML import'!$A116,1)-2)))</f>
        <v>0</v>
      </c>
      <c r="AH122" s="140">
        <f>IF(ISERROR(FIND(AH$3,'CFR - XML import'!$A116)),0,VALUE(MID('CFR - XML import'!$A116,SEARCH("&gt;",'CFR - XML import'!$A116,1)+1,SEARCH("/",'CFR - XML import'!$A116,1)-SEARCH("&gt;",'CFR - XML import'!$A116,1)-2)))</f>
        <v>0</v>
      </c>
      <c r="AI122" s="140">
        <f>IF(ISERROR(FIND(AI$3,'CFR - XML import'!$A116)),0,VALUE(MID('CFR - XML import'!$A116,SEARCH("&gt;",'CFR - XML import'!$A116,1)+1,SEARCH("/",'CFR - XML import'!$A116,1)-SEARCH("&gt;",'CFR - XML import'!$A116,1)-2)))</f>
        <v>0</v>
      </c>
      <c r="AJ122" s="140">
        <f>IF(ISERROR(FIND(AJ$3,'CFR - XML import'!$A116)),0,VALUE(MID('CFR - XML import'!$A116,SEARCH("&gt;",'CFR - XML import'!$A116,1)+1,SEARCH("/",'CFR - XML import'!$A116,1)-SEARCH("&gt;",'CFR - XML import'!$A116,1)-2)))</f>
        <v>0</v>
      </c>
      <c r="AK122" s="140">
        <f>IF(ISERROR(FIND(AK$3,'CFR - XML import'!$A116)),0,VALUE(MID('CFR - XML import'!$A116,SEARCH("&gt;",'CFR - XML import'!$A116,1)+1,SEARCH("/",'CFR - XML import'!$A116,1)-SEARCH("&gt;",'CFR - XML import'!$A116,1)-2)))</f>
        <v>0</v>
      </c>
      <c r="AL122" s="140">
        <f>IF(ISERROR(FIND(AL$3,'CFR - XML import'!$A116)),0,VALUE(MID('CFR - XML import'!$A116,SEARCH("&gt;",'CFR - XML import'!$A116,1)+1,SEARCH("/",'CFR - XML import'!$A116,1)-SEARCH("&gt;",'CFR - XML import'!$A116,1)-2)))</f>
        <v>0</v>
      </c>
      <c r="AM122" s="140">
        <f>IF(ISERROR(FIND(AM$3,'CFR - XML import'!$A116)),0,VALUE(MID('CFR - XML import'!$A116,SEARCH("&gt;",'CFR - XML import'!$A116,1)+1,SEARCH("/",'CFR - XML import'!$A116,1)-SEARCH("&gt;",'CFR - XML import'!$A116,1)-2)))</f>
        <v>0</v>
      </c>
      <c r="AN122" s="140">
        <f>IF(ISERROR(FIND(AN$3,'CFR - XML import'!$A116)),0,VALUE(MID('CFR - XML import'!$A116,SEARCH("&gt;",'CFR - XML import'!$A116,1)+1,SEARCH("/",'CFR - XML import'!$A116,1)-SEARCH("&gt;",'CFR - XML import'!$A116,1)-2)))</f>
        <v>0</v>
      </c>
      <c r="AO122" s="140">
        <f>IF(ISERROR(FIND(AO$3,'CFR - XML import'!$A116)),0,VALUE(MID('CFR - XML import'!$A116,SEARCH("&gt;",'CFR - XML import'!$A116,1)+1,SEARCH("/",'CFR - XML import'!$A116,1)-SEARCH("&gt;",'CFR - XML import'!$A116,1)-2)))</f>
        <v>0</v>
      </c>
      <c r="AP122" s="140">
        <f>IF(ISERROR(FIND(AP$3,'CFR - XML import'!$A116)),0,VALUE(MID('CFR - XML import'!$A116,SEARCH("&gt;",'CFR - XML import'!$A116,1)+1,SEARCH("/",'CFR - XML import'!$A116,1)-SEARCH("&gt;",'CFR - XML import'!$A116,1)-2)))</f>
        <v>0</v>
      </c>
      <c r="AQ122" s="140">
        <f>IF(ISERROR(FIND(AQ$3,'CFR - XML import'!$A116)),0,VALUE(MID('CFR - XML import'!$A116,SEARCH("&gt;",'CFR - XML import'!$A116,1)+1,SEARCH("/",'CFR - XML import'!$A116,1)-SEARCH("&gt;",'CFR - XML import'!$A116,1)-2)))</f>
        <v>0</v>
      </c>
      <c r="AR122" s="140">
        <f>IF(ISERROR(FIND(AR$3,'CFR - XML import'!$A116)),0,VALUE(MID('CFR - XML import'!$A116,SEARCH("&gt;",'CFR - XML import'!$A116,1)+1,SEARCH("/",'CFR - XML import'!$A116,1)-SEARCH("&gt;",'CFR - XML import'!$A116,1)-2)))</f>
        <v>0</v>
      </c>
      <c r="AS122" s="140">
        <f>IF(ISERROR(FIND(AS$3,'CFR - XML import'!$A116)),0,VALUE(MID('CFR - XML import'!$A116,SEARCH("&gt;",'CFR - XML import'!$A116,1)+1,SEARCH("/",'CFR - XML import'!$A116,1)-SEARCH("&gt;",'CFR - XML import'!$A116,1)-2)))</f>
        <v>0</v>
      </c>
      <c r="AT122" s="140">
        <f>IF(ISERROR(FIND(AT$3,'CFR - XML import'!$A116)),0,VALUE(MID('CFR - XML import'!$A116,SEARCH("&gt;",'CFR - XML import'!$A116,1)+1,SEARCH("/",'CFR - XML import'!$A116,1)-SEARCH("&gt;",'CFR - XML import'!$A116,1)-2)))</f>
        <v>0</v>
      </c>
      <c r="AU122" s="140">
        <f>IF(ISERROR(FIND(AU$3,'CFR - XML import'!$A116)),0,VALUE(MID('CFR - XML import'!$A116,SEARCH("&gt;",'CFR - XML import'!$A116,1)+1,SEARCH("/",'CFR - XML import'!$A116,1)-SEARCH("&gt;",'CFR - XML import'!$A116,1)-2)))</f>
        <v>0</v>
      </c>
      <c r="AV122" s="140">
        <f>IF(ISERROR(FIND(AV$3,'CFR - XML import'!$A116)),0,VALUE(MID('CFR - XML import'!$A116,SEARCH("&gt;",'CFR - XML import'!$A116,1)+1,SEARCH("/",'CFR - XML import'!$A116,1)-SEARCH("&gt;",'CFR - XML import'!$A116,1)-2)))</f>
        <v>0</v>
      </c>
      <c r="AW122" s="140">
        <f>IF(ISERROR(FIND(AW$3,'CFR - XML import'!$A116)),0,VALUE(MID('CFR - XML import'!$A116,SEARCH("&gt;",'CFR - XML import'!$A116,1)+1,SEARCH("/",'CFR - XML import'!$A116,1)-SEARCH("&gt;",'CFR - XML import'!$A116,1)-2)))</f>
        <v>0</v>
      </c>
      <c r="AX122" s="140">
        <f>IF(ISERROR(FIND(AX$3,'CFR - XML import'!$A116)),0,VALUE(MID('CFR - XML import'!$A116,SEARCH("&gt;",'CFR - XML import'!$A116,1)+1,SEARCH("/",'CFR - XML import'!$A116,1)-SEARCH("&gt;",'CFR - XML import'!$A116,1)-2)))</f>
        <v>0</v>
      </c>
      <c r="AY122" s="140">
        <f>IF(ISERROR(FIND(AY$3,'CFR - XML import'!$A116)),0,VALUE(MID('CFR - XML import'!$A116,SEARCH("&gt;",'CFR - XML import'!$A116,1)+1,SEARCH("/",'CFR - XML import'!$A116,1)-SEARCH("&gt;",'CFR - XML import'!$A116,1)-2)))</f>
        <v>0</v>
      </c>
      <c r="AZ122" s="140">
        <f>IF(ISERROR(FIND(AZ$3,'CFR - XML import'!$A116)),0,VALUE(MID('CFR - XML import'!$A116,SEARCH("&gt;",'CFR - XML import'!$A116,1)+1,SEARCH("/",'CFR - XML import'!$A116,1)-SEARCH("&gt;",'CFR - XML import'!$A116,1)-2)))</f>
        <v>0</v>
      </c>
      <c r="BA122" s="140">
        <f>IF(ISERROR(FIND(BA$3,'CFR - XML import'!$A116)),0,VALUE(MID('CFR - XML import'!$A116,SEARCH("&gt;",'CFR - XML import'!$A116,1)+1,SEARCH("/",'CFR - XML import'!$A116,1)-SEARCH("&gt;",'CFR - XML import'!$A116,1)-2)))</f>
        <v>0</v>
      </c>
      <c r="BB122" s="140">
        <f>IF(ISERROR(FIND(BB$3,'CFR - XML import'!$A116)),0,VALUE(MID('CFR - XML import'!$A116,SEARCH("&gt;",'CFR - XML import'!$A116,1)+1,SEARCH("/",'CFR - XML import'!$A116,1)-SEARCH("&gt;",'CFR - XML import'!$A116,1)-2)))</f>
        <v>0</v>
      </c>
      <c r="BC122" s="140">
        <f>IF(ISERROR(FIND(BC$3,'CFR - XML import'!$A116)),0,VALUE(MID('CFR - XML import'!$A116,SEARCH("&gt;",'CFR - XML import'!$A116,1)+1,SEARCH("/",'CFR - XML import'!$A116,1)-SEARCH("&gt;",'CFR - XML import'!$A116,1)-2)))</f>
        <v>0</v>
      </c>
      <c r="BD122" s="140">
        <f>IF(ISERROR(FIND(BD$3,'CFR - XML import'!$A116)),0,VALUE(MID('CFR - XML import'!$A116,SEARCH("&gt;",'CFR - XML import'!$A116,1)+1,SEARCH("/",'CFR - XML import'!$A116,1)-SEARCH("&gt;",'CFR - XML import'!$A116,1)-2)))</f>
        <v>0</v>
      </c>
      <c r="BE122" s="140">
        <f>IF(ISERROR(FIND(BE$3,'CFR - XML import'!$A116)),0,VALUE(MID('CFR - XML import'!$A116,SEARCH("&gt;",'CFR - XML import'!$A116,1)+1,SEARCH("/",'CFR - XML import'!$A116,1)-SEARCH("&gt;",'CFR - XML import'!$A116,1)-2)))</f>
        <v>0</v>
      </c>
      <c r="BF122" s="140">
        <f>IF(ISERROR(FIND(BF$3,'CFR - XML import'!$A116)),0,VALUE(MID('CFR - XML import'!$A116,SEARCH("&gt;",'CFR - XML import'!$A116,1)+1,SEARCH("/",'CFR - XML import'!$A116,1)-SEARCH("&gt;",'CFR - XML import'!$A116,1)-2)))</f>
        <v>0</v>
      </c>
      <c r="BG122" s="140">
        <f>IF(ISERROR(FIND(BG$3,'CFR - XML import'!$A116)),0,VALUE(MID('CFR - XML import'!$A116,SEARCH("&gt;",'CFR - XML import'!$A116,1)+1,SEARCH("/",'CFR - XML import'!$A116,1)-SEARCH("&gt;",'CFR - XML import'!$A116,1)-2)))</f>
        <v>0</v>
      </c>
      <c r="BH122" s="140">
        <f>IF(ISERROR(FIND(BH$3,'CFR - XML import'!$A116)),0,VALUE(MID('CFR - XML import'!$A116,SEARCH("&gt;",'CFR - XML import'!$A116,1)+1,SEARCH("/",'CFR - XML import'!$A116,1)-SEARCH("&gt;",'CFR - XML import'!$A116,1)-2)))</f>
        <v>0</v>
      </c>
      <c r="BI122" s="140">
        <f>IF(ISERROR(FIND(BI$3,'CFR - XML import'!$A116)),0,VALUE(MID('CFR - XML import'!$A116,SEARCH("&gt;",'CFR - XML import'!$A116,1)+1,SEARCH("/",'CFR - XML import'!$A116,1)-SEARCH("&gt;",'CFR - XML import'!$A116,1)-2)))</f>
        <v>0</v>
      </c>
      <c r="BJ122" s="140">
        <f>IF(ISERROR(FIND(BJ$3,'CFR - XML import'!$A116)),0,VALUE(MID('CFR - XML import'!$A116,SEARCH("&gt;",'CFR - XML import'!$A116,1)+1,SEARCH("/",'CFR - XML import'!$A116,1)-SEARCH("&gt;",'CFR - XML import'!$A116,1)-2)))</f>
        <v>0</v>
      </c>
      <c r="BK122" s="140">
        <f>IF(ISERROR(FIND(BK$3,'CFR - XML import'!$A116)),0,VALUE(MID('CFR - XML import'!$A116,SEARCH("&gt;",'CFR - XML import'!$A116,1)+1,SEARCH("/",'CFR - XML import'!$A116,1)-SEARCH("&gt;",'CFR - XML import'!$A116,1)-2)))</f>
        <v>0</v>
      </c>
      <c r="BL122" s="140">
        <f>IF(ISERROR(FIND(BL$3,'CFR - XML import'!$A116)),0,VALUE(MID('CFR - XML import'!$A116,SEARCH("&gt;",'CFR - XML import'!$A116,1)+1,SEARCH("/",'CFR - XML import'!$A116,1)-SEARCH("&gt;",'CFR - XML import'!$A116,1)-2)))</f>
        <v>0</v>
      </c>
      <c r="BM122" s="140">
        <f>IF(ISERROR(FIND(BM$3,'CFR - XML import'!$A116)),0,VALUE(MID('CFR - XML import'!$A116,SEARCH("&gt;",'CFR - XML import'!$A116,1)+1,SEARCH("/",'CFR - XML import'!$A116,1)-SEARCH("&gt;",'CFR - XML import'!$A116,1)-2)))</f>
        <v>0</v>
      </c>
      <c r="BN122" s="140">
        <f>IF(ISERROR(FIND(BN$3,'CFR - XML import'!$A116)),0,VALUE(MID('CFR - XML import'!$A116,SEARCH("&gt;",'CFR - XML import'!$A116,1)+1,SEARCH("/",'CFR - XML import'!$A116,1)-SEARCH("&gt;",'CFR - XML import'!$A116,1)-2)))</f>
        <v>0</v>
      </c>
      <c r="BO122" s="140">
        <f>IF(ISERROR(FIND(BO$3,'CFR - XML import'!$A116)),0,VALUE(MID('CFR - XML import'!$A116,SEARCH("&gt;",'CFR - XML import'!$A116,1)+1,SEARCH("/",'CFR - XML import'!$A116,1)-SEARCH("&gt;",'CFR - XML import'!$A116,1)-2)))</f>
        <v>0</v>
      </c>
      <c r="BP122" s="140">
        <f>IF(ISERROR(FIND(BP$3,'CFR - XML import'!$A116)),0,VALUE(MID('CFR - XML import'!$A116,SEARCH("&gt;",'CFR - XML import'!$A116,1)+1,SEARCH("/",'CFR - XML import'!$A116,1)-SEARCH("&gt;",'CFR - XML import'!$A116,1)-2)))</f>
        <v>0</v>
      </c>
      <c r="BQ122" s="140">
        <f>IF(ISERROR(FIND(BQ$3,'CFR - XML import'!$A116)),0,VALUE(MID('CFR - XML import'!$A116,SEARCH("&gt;",'CFR - XML import'!$A116,1)+1,SEARCH("/",'CFR - XML import'!$A116,1)-SEARCH("&gt;",'CFR - XML import'!$A116,1)-2)))</f>
        <v>0</v>
      </c>
      <c r="BR122" s="140">
        <f>IF(ISERROR(FIND(BR$3,'CFR - XML import'!$A116)),0,VALUE(MID('CFR - XML import'!$A116,SEARCH("&gt;",'CFR - XML import'!$A116,1)+1,SEARCH("/",'CFR - XML import'!$A116,1)-SEARCH("&gt;",'CFR - XML import'!$A116,1)-2)))</f>
        <v>0</v>
      </c>
      <c r="BS122" s="140">
        <f>IF(ISERROR(FIND(BS$3,'CFR - XML import'!$A116)),0,VALUE(MID('CFR - XML import'!$A116,SEARCH("&gt;",'CFR - XML import'!$A116,1)+1,SEARCH("/",'CFR - XML import'!$A116,1)-SEARCH("&gt;",'CFR - XML import'!$A116,1)-2)))</f>
        <v>0</v>
      </c>
      <c r="BT122" s="140">
        <f>IF(ISERROR(FIND(BT$3,'CFR - XML import'!$A116)),0,VALUE(MID('CFR - XML import'!$A116,SEARCH("&gt;",'CFR - XML import'!$A116,1)+1,SEARCH("/",'CFR - XML import'!$A116,1)-SEARCH("&gt;",'CFR - XML import'!$A116,1)-2)))</f>
        <v>0</v>
      </c>
      <c r="BU122" s="140">
        <f>IF(ISERROR(FIND(BU$3,'CFR - XML import'!$A116)),0,VALUE(MID('CFR - XML import'!$A116,SEARCH("&gt;",'CFR - XML import'!$A116,1)+1,SEARCH("/",'CFR - XML import'!$A116,1)-SEARCH("&gt;",'CFR - XML import'!$A116,1)-2)))</f>
        <v>0</v>
      </c>
      <c r="BV122" s="140">
        <f>IF(ISERROR(FIND(BV$3,'CFR - XML import'!$A116)),0,VALUE(MID('CFR - XML import'!$A116,SEARCH("&gt;",'CFR - XML import'!$A116,1)+1,SEARCH("/",'CFR - XML import'!$A116,1)-SEARCH("&gt;",'CFR - XML import'!$A116,1)-2)))</f>
        <v>0</v>
      </c>
      <c r="BW122" s="140">
        <f>IF(ISERROR(FIND(BW$3,'CFR - XML import'!$A116)),0,VALUE(MID('CFR - XML import'!$A116,SEARCH("&gt;",'CFR - XML import'!$A116,1)+1,SEARCH("/",'CFR - XML import'!$A116,1)-SEARCH("&gt;",'CFR - XML import'!$A116,1)-2)))</f>
        <v>0</v>
      </c>
      <c r="BX122" s="140">
        <f>IF(ISERROR(FIND(BX$3,'CFR - XML import'!$A116)),0,VALUE(MID('CFR - XML import'!$A116,SEARCH("&gt;",'CFR - XML import'!$A116,1)+1,SEARCH("/",'CFR - XML import'!$A116,1)-SEARCH("&gt;",'CFR - XML import'!$A116,1)-2)))</f>
        <v>0</v>
      </c>
      <c r="BY122" s="140">
        <f>IF(ISERROR(FIND(BY$3,'CFR - XML import'!$A116)),0,VALUE(MID('CFR - XML import'!$A116,SEARCH("&gt;",'CFR - XML import'!$A116,1)+1,SEARCH("/",'CFR - XML import'!$A116,1)-SEARCH("&gt;",'CFR - XML import'!$A116,1)-2)))</f>
        <v>0</v>
      </c>
      <c r="BZ122" s="140">
        <f>IF(ISERROR(FIND(BZ$3,'CFR - XML import'!$A116)),0,VALUE(MID('CFR - XML import'!$A116,SEARCH("&gt;",'CFR - XML import'!$A116,1)+1,SEARCH("/",'CFR - XML import'!$A116,1)-SEARCH("&gt;",'CFR - XML import'!$A116,1)-2)))</f>
        <v>0</v>
      </c>
      <c r="CG122" s="142">
        <f>IF(ISERROR(IF(MID('CFR - XML import'!$A116,LEN($CF$4)+5,LEN('CFR - XML import'!$A116)-(2*LEN($CF$4)+5))="RMMS",1,IF(MID('CFR - XML import'!$A116,LEN("    &lt;InputSystem&gt;")+1,LEN('CFR - XML import'!$A116)-(LEN("    &lt;InputSystem&gt;")+LEN($CF$4)+1))="SIMS",2,0))),0,IF(MID('CFR - XML import'!$A116,LEN($CF$4)+5,LEN('CFR - XML import'!$A116)-(2*LEN($CF$4)+5))="RMMS",1,IF(MID('CFR - XML import'!$A116,LEN("    &lt;InputSystem&gt;")+1,LEN('CFR - XML import'!$A116)-(LEN("    &lt;InputSystem&gt;")+LEN($CF$4)+1))="SIMS",2,0)))</f>
        <v>0</v>
      </c>
      <c r="CH122" s="140">
        <f>IF(ISERROR(FIND(CH$3,'CFR - XML import'!$A116)),0,MID('CFR - XML import'!$A116,SEARCH("&gt;",'CFR - XML import'!$A116,1)+1,SEARCH("/",'CFR - XML import'!$A116,1)-SEARCH("&gt;",'CFR - XML import'!$A116,1)-2))</f>
        <v>0</v>
      </c>
      <c r="CI122" s="140">
        <f>IF(ISERROR(FIND(CI$3,'CFR - XML import'!$A116)),0,MID('CFR - XML import'!$A116,SEARCH("&gt;",'CFR - XML import'!$A116,1)+1,SEARCH("/",'CFR - XML import'!$A116,1)-SEARCH("&gt;",'CFR - XML import'!$A116,1)-2))</f>
        <v>0</v>
      </c>
      <c r="CJ122" s="140">
        <f>IF(ISERROR(FIND(CJ$3,'CFR - XML import'!$A116)),0,MID('CFR - XML import'!$A116,SEARCH("&gt;",'CFR - XML import'!$A116,1)+1,SEARCH("/",'CFR - XML import'!$A116,1)-SEARCH("&gt;",'CFR - XML import'!$A116,1)-2))</f>
        <v>0</v>
      </c>
      <c r="CK122" s="140">
        <f>IF(ISERROR(FIND(CK$3,'CFR - XML import'!$A116)),0,MID('CFR - XML import'!$A116,SEARCH("&gt;",'CFR - XML import'!$A116,1)+1,SEARCH("/",'CFR - XML import'!$A116,1)-SEARCH("&gt;",'CFR - XML import'!$A116,1)-2))</f>
        <v>0</v>
      </c>
      <c r="CL122" s="140">
        <f>IF(ISERROR(FIND(CL$3,'CFR - XML import'!$A116)),0,MID('CFR - XML import'!$A116,SEARCH("&gt;",'CFR - XML import'!$A116,1)+1,SEARCH("/",'CFR - XML import'!$A116,1)-SEARCH("&gt;",'CFR - XML import'!$A116,1)-2))</f>
        <v>0</v>
      </c>
      <c r="CM122" s="140">
        <f>IF(ISERROR(FIND(CM$3,'CFR - XML import'!$A116)),0,MID('CFR - XML import'!$A116,SEARCH("&gt;",'CFR - XML import'!$A116,1)+1,SEARCH("/",'CFR - XML import'!$A116,1)-SEARCH("&gt;",'CFR - XML import'!$A116,1)-2))</f>
        <v>0</v>
      </c>
    </row>
    <row r="123" spans="1:91" x14ac:dyDescent="0.2">
      <c r="A123" s="139" t="str">
        <f>IF(AND('CFR - XML import'!A117&lt;&gt;"",LEFT('CFR - XML import'!A117,1)&lt;&gt;"&lt;",LEFT('CFR - XML import'!A117,3)&lt;&gt;"  &lt;",LEFT('CFR - XML import'!A117,5)&lt;&gt;"    &lt;",LEFT('CFR - XML import'!A117,7)&lt;&gt;"      &lt;",LEFT('CFR - XML import'!A117,9)&lt;&gt;"        &lt;",$B$1="SIMS"),'CFR - XML import'!A117,IF(AND(LEFT('CFR - XML import'!A117,9)="&lt;Details&gt;",$B$1="RM"),'CFR - XML import'!A117,""))</f>
        <v/>
      </c>
      <c r="B123" s="140">
        <f>IF(ISERROR(FIND(B$3,'CFR - XML import'!$A117)),0,VALUE(MID('CFR - XML import'!$A117,SEARCH("&gt;",'CFR - XML import'!$A117,1)+1,SEARCH("/",'CFR - XML import'!$A117,1)-SEARCH("&gt;",'CFR - XML import'!$A117,1)-2)))</f>
        <v>0</v>
      </c>
      <c r="D123" s="140">
        <f>IF(ISERROR(FIND(D$3,'CFR - XML import'!$A117)),0,MID('CFR - XML import'!$A117,SEARCH("&gt;",'CFR - XML import'!$A117,1)+1,SEARCH("/",'CFR - XML import'!$A117,1)-SEARCH("&gt;",'CFR - XML import'!$A117,1)-2))</f>
        <v>0</v>
      </c>
      <c r="E123" s="140">
        <f>IF(ISERROR(FIND(E$3,'CFR - XML import'!$A117)),0,MID('CFR - XML import'!$A117,SEARCH("&gt;",'CFR - XML import'!$A117,1)+1,SEARCH("/",'CFR - XML import'!$A117,1)-SEARCH("&gt;",'CFR - XML import'!$A117,1)-2))</f>
        <v>0</v>
      </c>
      <c r="F123" s="141">
        <f>IF($B$1="SIMS",IF(ISERROR(FIND(F$3,'CFR - XML import'!$A117)),0,VALUE(MID('CFR - XML import'!$A117,15,10))),IF(ISERROR(FIND(F$3,'CFR - XML import'!$A117)),0,VALUE(MID('CFR - XML import'!$A117,15,10))))</f>
        <v>0</v>
      </c>
      <c r="G123" s="140">
        <f>IF(ISERROR(FIND(G$3,'CFR - XML import'!$A117)),0,VALUE(MID('CFR - XML import'!$A117,SEARCH("&gt;",'CFR - XML import'!$A117,1)+1,SEARCH("/",'CFR - XML import'!$A117,1)-SEARCH("&gt;",'CFR - XML import'!$A117,1)-2)))</f>
        <v>0</v>
      </c>
      <c r="H123" s="140">
        <f>IF(ISERROR(FIND(H$3,'CFR - XML import'!$A117)),0,VALUE(MID('CFR - XML import'!$A117,SEARCH("&gt;",'CFR - XML import'!$A117,1)+1,SEARCH("/",'CFR - XML import'!$A117,1)-SEARCH("&gt;",'CFR - XML import'!$A117,1)-2)))</f>
        <v>0</v>
      </c>
      <c r="I123" s="140">
        <f>IF(ISERROR(FIND(I$3,'CFR - XML import'!$A117)),0,VALUE(MID('CFR - XML import'!$A117,SEARCH("&gt;",'CFR - XML import'!$A117,1)+1,SEARCH("/",'CFR - XML import'!$A117,1)-SEARCH("&gt;",'CFR - XML import'!$A117,1)-2)))</f>
        <v>0</v>
      </c>
      <c r="J123" s="140">
        <f>IF(ISERROR(FIND(J$3,'CFR - XML import'!$A117)),0,VALUE(MID('CFR - XML import'!$A117,SEARCH("&gt;",'CFR - XML import'!$A117,1)+1,SEARCH("/",'CFR - XML import'!$A117,1)-SEARCH("&gt;",'CFR - XML import'!$A117,1)-2)))</f>
        <v>0</v>
      </c>
      <c r="K123" s="140">
        <f>IF(ISERROR(FIND(K$3,'CFR - XML import'!$A117)),0,VALUE(MID('CFR - XML import'!$A117,SEARCH("&gt;",'CFR - XML import'!$A117,1)+1,SEARCH("/",'CFR - XML import'!$A117,1)-SEARCH("&gt;",'CFR - XML import'!$A117,1)-2)))</f>
        <v>0</v>
      </c>
      <c r="L123" s="140">
        <f>IF(ISERROR(FIND(L$3,'CFR - XML import'!$A117)),0,VALUE(MID('CFR - XML import'!$A117,SEARCH("&gt;",'CFR - XML import'!$A117,1)+1,SEARCH("/",'CFR - XML import'!$A117,1)-SEARCH("&gt;",'CFR - XML import'!$A117,1)-2)))</f>
        <v>0</v>
      </c>
      <c r="M123" s="140">
        <f>IF(ISERROR(FIND(M$3,'CFR - XML import'!$A117)),0,VALUE(MID('CFR - XML import'!$A117,SEARCH("&gt;",'CFR - XML import'!$A117,1)+1,SEARCH("/",'CFR - XML import'!$A117,1)-SEARCH("&gt;",'CFR - XML import'!$A117,1)-2)))</f>
        <v>0</v>
      </c>
      <c r="N123" s="140">
        <f>IF(ISERROR(FIND(N$3,'CFR - XML import'!$A117)),0,VALUE(MID('CFR - XML import'!$A117,SEARCH("&gt;",'CFR - XML import'!$A117,1)+1,SEARCH("/",'CFR - XML import'!$A117,1)-SEARCH("&gt;",'CFR - XML import'!$A117,1)-2)))</f>
        <v>0</v>
      </c>
      <c r="O123" s="140">
        <f>IF(ISERROR(FIND(O$3,'CFR - XML import'!$A117)),0,VALUE(MID('CFR - XML import'!$A117,SEARCH("&gt;",'CFR - XML import'!$A117,1)+1,SEARCH("/",'CFR - XML import'!$A117,1)-SEARCH("&gt;",'CFR - XML import'!$A117,1)-2)))</f>
        <v>0</v>
      </c>
      <c r="P123" s="140">
        <f>IF(ISERROR(FIND(P$3,'CFR - XML import'!$A117)),0,VALUE(MID('CFR - XML import'!$A117,SEARCH("&gt;",'CFR - XML import'!$A117,1)+1,SEARCH("/",'CFR - XML import'!$A117,1)-SEARCH("&gt;",'CFR - XML import'!$A117,1)-2)))</f>
        <v>0</v>
      </c>
      <c r="Q123" s="140">
        <f>IF(ISERROR(FIND(Q$3,'CFR - XML import'!$A117)),0,VALUE(MID('CFR - XML import'!$A117,SEARCH("&gt;",'CFR - XML import'!$A117,1)+1,SEARCH("/",'CFR - XML import'!$A117,1)-SEARCH("&gt;",'CFR - XML import'!$A117,1)-2)))</f>
        <v>0</v>
      </c>
      <c r="R123" s="140">
        <f>IF(ISERROR(FIND(R$3,'CFR - XML import'!$A117)),0,VALUE(MID('CFR - XML import'!$A117,SEARCH("&gt;",'CFR - XML import'!$A117,1)+1,SEARCH("/",'CFR - XML import'!$A117,1)-SEARCH("&gt;",'CFR - XML import'!$A117,1)-2)))</f>
        <v>0</v>
      </c>
      <c r="S123" s="140">
        <f>IF(ISERROR(FIND(S$3,'CFR - XML import'!$A117)),0,VALUE(MID('CFR - XML import'!$A117,SEARCH("&gt;",'CFR - XML import'!$A117,1)+1,SEARCH("/",'CFR - XML import'!$A117,1)-SEARCH("&gt;",'CFR - XML import'!$A117,1)-2)))</f>
        <v>0</v>
      </c>
      <c r="T123" s="140">
        <f>IF(ISERROR(FIND(T$3,'CFR - XML import'!$A117)),0,VALUE(MID('CFR - XML import'!$A117,SEARCH("&gt;",'CFR - XML import'!$A117,1)+1,SEARCH("/",'CFR - XML import'!$A117,1)-SEARCH("&gt;",'CFR - XML import'!$A117,1)-2)))</f>
        <v>0</v>
      </c>
      <c r="U123" s="140">
        <f>IF(ISERROR(FIND(U$3,'CFR - XML import'!$A117)),0,VALUE(MID('CFR - XML import'!$A117,SEARCH("&gt;",'CFR - XML import'!$A117,1)+1,SEARCH("/",'CFR - XML import'!$A117,1)-SEARCH("&gt;",'CFR - XML import'!$A117,1)-2)))</f>
        <v>0</v>
      </c>
      <c r="V123" s="140">
        <f>IF(ISERROR(FIND(V$3,'CFR - XML import'!$A117)),0,VALUE(MID('CFR - XML import'!$A117,SEARCH("&gt;",'CFR - XML import'!$A117,1)+1,SEARCH("/",'CFR - XML import'!$A117,1)-SEARCH("&gt;",'CFR - XML import'!$A117,1)-2)))</f>
        <v>0</v>
      </c>
      <c r="W123" s="140">
        <f>IF(ISERROR(FIND(W$3,'CFR - XML import'!$A117)),0,VALUE(MID('CFR - XML import'!$A117,SEARCH("&gt;",'CFR - XML import'!$A117,1)+1,SEARCH("/",'CFR - XML import'!$A117,1)-SEARCH("&gt;",'CFR - XML import'!$A117,1)-2)))</f>
        <v>0</v>
      </c>
      <c r="X123" s="140"/>
      <c r="Y123" s="140">
        <f>IF(ISERROR(FIND(Y$3,'CFR - XML import'!$A117)),0,VALUE(MID('CFR - XML import'!$A117,SEARCH("&gt;",'CFR - XML import'!$A117,1)+1,SEARCH("/",'CFR - XML import'!$A117,1)-SEARCH("&gt;",'CFR - XML import'!$A117,1)-2)))</f>
        <v>0</v>
      </c>
      <c r="Z123" s="140">
        <f>IF(ISERROR(FIND(Z$3,'CFR - XML import'!$A117)),0,VALUE(MID('CFR - XML import'!$A117,SEARCH("&gt;",'CFR - XML import'!$A117,1)+1,SEARCH("/",'CFR - XML import'!$A117,1)-SEARCH("&gt;",'CFR - XML import'!$A117,1)-2)))</f>
        <v>0</v>
      </c>
      <c r="AA123" s="140">
        <f>IF(ISERROR(FIND(AA$3,'CFR - XML import'!$A117)),0,VALUE(MID('CFR - XML import'!$A117,SEARCH("&gt;",'CFR - XML import'!$A117,1)+1,SEARCH("/",'CFR - XML import'!$A117,1)-SEARCH("&gt;",'CFR - XML import'!$A117,1)-2)))</f>
        <v>0</v>
      </c>
      <c r="AB123" s="140">
        <f>IF(ISERROR(FIND(AB$3,'CFR - XML import'!$A117)),0,VALUE(MID('CFR - XML import'!$A117,SEARCH("&gt;",'CFR - XML import'!$A117,1)+1,SEARCH("/",'CFR - XML import'!$A117,1)-SEARCH("&gt;",'CFR - XML import'!$A117,1)-2)))</f>
        <v>0</v>
      </c>
      <c r="AC123" s="140">
        <f>IF(ISERROR(FIND(AC$3,'CFR - XML import'!$A117)),0,VALUE(MID('CFR - XML import'!$A117,SEARCH("&gt;",'CFR - XML import'!$A117,1)+1,SEARCH("/",'CFR - XML import'!$A117,1)-SEARCH("&gt;",'CFR - XML import'!$A117,1)-2)))</f>
        <v>0</v>
      </c>
      <c r="AD123" s="140">
        <f>IF(ISERROR(FIND(AD$3,'CFR - XML import'!$A117)),0,VALUE(MID('CFR - XML import'!$A117,SEARCH("&gt;",'CFR - XML import'!$A117,1)+1,SEARCH("/",'CFR - XML import'!$A117,1)-SEARCH("&gt;",'CFR - XML import'!$A117,1)-2)))</f>
        <v>0</v>
      </c>
      <c r="AE123" s="140">
        <f>IF(ISERROR(FIND(AE$3,'CFR - XML import'!$A117)),0,VALUE(MID('CFR - XML import'!$A117,SEARCH("&gt;",'CFR - XML import'!$A117,1)+1,SEARCH("/",'CFR - XML import'!$A117,1)-SEARCH("&gt;",'CFR - XML import'!$A117,1)-2)))</f>
        <v>0</v>
      </c>
      <c r="AF123" s="140">
        <f>IF(ISERROR(FIND(AF$3,'CFR - XML import'!$A117)),0,VALUE(MID('CFR - XML import'!$A117,SEARCH("&gt;",'CFR - XML import'!$A117,1)+1,SEARCH("/",'CFR - XML import'!$A117,1)-SEARCH("&gt;",'CFR - XML import'!$A117,1)-2)))</f>
        <v>0</v>
      </c>
      <c r="AG123" s="140">
        <f>IF(ISERROR(FIND(AG$3,'CFR - XML import'!$A117)),0,VALUE(MID('CFR - XML import'!$A117,SEARCH("&gt;",'CFR - XML import'!$A117,1)+1,SEARCH("/",'CFR - XML import'!$A117,1)-SEARCH("&gt;",'CFR - XML import'!$A117,1)-2)))</f>
        <v>0</v>
      </c>
      <c r="AH123" s="140">
        <f>IF(ISERROR(FIND(AH$3,'CFR - XML import'!$A117)),0,VALUE(MID('CFR - XML import'!$A117,SEARCH("&gt;",'CFR - XML import'!$A117,1)+1,SEARCH("/",'CFR - XML import'!$A117,1)-SEARCH("&gt;",'CFR - XML import'!$A117,1)-2)))</f>
        <v>0</v>
      </c>
      <c r="AI123" s="140">
        <f>IF(ISERROR(FIND(AI$3,'CFR - XML import'!$A117)),0,VALUE(MID('CFR - XML import'!$A117,SEARCH("&gt;",'CFR - XML import'!$A117,1)+1,SEARCH("/",'CFR - XML import'!$A117,1)-SEARCH("&gt;",'CFR - XML import'!$A117,1)-2)))</f>
        <v>0</v>
      </c>
      <c r="AJ123" s="140">
        <f>IF(ISERROR(FIND(AJ$3,'CFR - XML import'!$A117)),0,VALUE(MID('CFR - XML import'!$A117,SEARCH("&gt;",'CFR - XML import'!$A117,1)+1,SEARCH("/",'CFR - XML import'!$A117,1)-SEARCH("&gt;",'CFR - XML import'!$A117,1)-2)))</f>
        <v>0</v>
      </c>
      <c r="AK123" s="140">
        <f>IF(ISERROR(FIND(AK$3,'CFR - XML import'!$A117)),0,VALUE(MID('CFR - XML import'!$A117,SEARCH("&gt;",'CFR - XML import'!$A117,1)+1,SEARCH("/",'CFR - XML import'!$A117,1)-SEARCH("&gt;",'CFR - XML import'!$A117,1)-2)))</f>
        <v>0</v>
      </c>
      <c r="AL123" s="140">
        <f>IF(ISERROR(FIND(AL$3,'CFR - XML import'!$A117)),0,VALUE(MID('CFR - XML import'!$A117,SEARCH("&gt;",'CFR - XML import'!$A117,1)+1,SEARCH("/",'CFR - XML import'!$A117,1)-SEARCH("&gt;",'CFR - XML import'!$A117,1)-2)))</f>
        <v>0</v>
      </c>
      <c r="AM123" s="140">
        <f>IF(ISERROR(FIND(AM$3,'CFR - XML import'!$A117)),0,VALUE(MID('CFR - XML import'!$A117,SEARCH("&gt;",'CFR - XML import'!$A117,1)+1,SEARCH("/",'CFR - XML import'!$A117,1)-SEARCH("&gt;",'CFR - XML import'!$A117,1)-2)))</f>
        <v>0</v>
      </c>
      <c r="AN123" s="140">
        <f>IF(ISERROR(FIND(AN$3,'CFR - XML import'!$A117)),0,VALUE(MID('CFR - XML import'!$A117,SEARCH("&gt;",'CFR - XML import'!$A117,1)+1,SEARCH("/",'CFR - XML import'!$A117,1)-SEARCH("&gt;",'CFR - XML import'!$A117,1)-2)))</f>
        <v>0</v>
      </c>
      <c r="AO123" s="140">
        <f>IF(ISERROR(FIND(AO$3,'CFR - XML import'!$A117)),0,VALUE(MID('CFR - XML import'!$A117,SEARCH("&gt;",'CFR - XML import'!$A117,1)+1,SEARCH("/",'CFR - XML import'!$A117,1)-SEARCH("&gt;",'CFR - XML import'!$A117,1)-2)))</f>
        <v>0</v>
      </c>
      <c r="AP123" s="140">
        <f>IF(ISERROR(FIND(AP$3,'CFR - XML import'!$A117)),0,VALUE(MID('CFR - XML import'!$A117,SEARCH("&gt;",'CFR - XML import'!$A117,1)+1,SEARCH("/",'CFR - XML import'!$A117,1)-SEARCH("&gt;",'CFR - XML import'!$A117,1)-2)))</f>
        <v>0</v>
      </c>
      <c r="AQ123" s="140">
        <f>IF(ISERROR(FIND(AQ$3,'CFR - XML import'!$A117)),0,VALUE(MID('CFR - XML import'!$A117,SEARCH("&gt;",'CFR - XML import'!$A117,1)+1,SEARCH("/",'CFR - XML import'!$A117,1)-SEARCH("&gt;",'CFR - XML import'!$A117,1)-2)))</f>
        <v>0</v>
      </c>
      <c r="AR123" s="140">
        <f>IF(ISERROR(FIND(AR$3,'CFR - XML import'!$A117)),0,VALUE(MID('CFR - XML import'!$A117,SEARCH("&gt;",'CFR - XML import'!$A117,1)+1,SEARCH("/",'CFR - XML import'!$A117,1)-SEARCH("&gt;",'CFR - XML import'!$A117,1)-2)))</f>
        <v>0</v>
      </c>
      <c r="AS123" s="140">
        <f>IF(ISERROR(FIND(AS$3,'CFR - XML import'!$A117)),0,VALUE(MID('CFR - XML import'!$A117,SEARCH("&gt;",'CFR - XML import'!$A117,1)+1,SEARCH("/",'CFR - XML import'!$A117,1)-SEARCH("&gt;",'CFR - XML import'!$A117,1)-2)))</f>
        <v>0</v>
      </c>
      <c r="AT123" s="140">
        <f>IF(ISERROR(FIND(AT$3,'CFR - XML import'!$A117)),0,VALUE(MID('CFR - XML import'!$A117,SEARCH("&gt;",'CFR - XML import'!$A117,1)+1,SEARCH("/",'CFR - XML import'!$A117,1)-SEARCH("&gt;",'CFR - XML import'!$A117,1)-2)))</f>
        <v>0</v>
      </c>
      <c r="AU123" s="140">
        <f>IF(ISERROR(FIND(AU$3,'CFR - XML import'!$A117)),0,VALUE(MID('CFR - XML import'!$A117,SEARCH("&gt;",'CFR - XML import'!$A117,1)+1,SEARCH("/",'CFR - XML import'!$A117,1)-SEARCH("&gt;",'CFR - XML import'!$A117,1)-2)))</f>
        <v>0</v>
      </c>
      <c r="AV123" s="140">
        <f>IF(ISERROR(FIND(AV$3,'CFR - XML import'!$A117)),0,VALUE(MID('CFR - XML import'!$A117,SEARCH("&gt;",'CFR - XML import'!$A117,1)+1,SEARCH("/",'CFR - XML import'!$A117,1)-SEARCH("&gt;",'CFR - XML import'!$A117,1)-2)))</f>
        <v>0</v>
      </c>
      <c r="AW123" s="140">
        <f>IF(ISERROR(FIND(AW$3,'CFR - XML import'!$A117)),0,VALUE(MID('CFR - XML import'!$A117,SEARCH("&gt;",'CFR - XML import'!$A117,1)+1,SEARCH("/",'CFR - XML import'!$A117,1)-SEARCH("&gt;",'CFR - XML import'!$A117,1)-2)))</f>
        <v>0</v>
      </c>
      <c r="AX123" s="140">
        <f>IF(ISERROR(FIND(AX$3,'CFR - XML import'!$A117)),0,VALUE(MID('CFR - XML import'!$A117,SEARCH("&gt;",'CFR - XML import'!$A117,1)+1,SEARCH("/",'CFR - XML import'!$A117,1)-SEARCH("&gt;",'CFR - XML import'!$A117,1)-2)))</f>
        <v>0</v>
      </c>
      <c r="AY123" s="140">
        <f>IF(ISERROR(FIND(AY$3,'CFR - XML import'!$A117)),0,VALUE(MID('CFR - XML import'!$A117,SEARCH("&gt;",'CFR - XML import'!$A117,1)+1,SEARCH("/",'CFR - XML import'!$A117,1)-SEARCH("&gt;",'CFR - XML import'!$A117,1)-2)))</f>
        <v>0</v>
      </c>
      <c r="AZ123" s="140">
        <f>IF(ISERROR(FIND(AZ$3,'CFR - XML import'!$A117)),0,VALUE(MID('CFR - XML import'!$A117,SEARCH("&gt;",'CFR - XML import'!$A117,1)+1,SEARCH("/",'CFR - XML import'!$A117,1)-SEARCH("&gt;",'CFR - XML import'!$A117,1)-2)))</f>
        <v>0</v>
      </c>
      <c r="BA123" s="140">
        <f>IF(ISERROR(FIND(BA$3,'CFR - XML import'!$A117)),0,VALUE(MID('CFR - XML import'!$A117,SEARCH("&gt;",'CFR - XML import'!$A117,1)+1,SEARCH("/",'CFR - XML import'!$A117,1)-SEARCH("&gt;",'CFR - XML import'!$A117,1)-2)))</f>
        <v>0</v>
      </c>
      <c r="BB123" s="140">
        <f>IF(ISERROR(FIND(BB$3,'CFR - XML import'!$A117)),0,VALUE(MID('CFR - XML import'!$A117,SEARCH("&gt;",'CFR - XML import'!$A117,1)+1,SEARCH("/",'CFR - XML import'!$A117,1)-SEARCH("&gt;",'CFR - XML import'!$A117,1)-2)))</f>
        <v>0</v>
      </c>
      <c r="BC123" s="140">
        <f>IF(ISERROR(FIND(BC$3,'CFR - XML import'!$A117)),0,VALUE(MID('CFR - XML import'!$A117,SEARCH("&gt;",'CFR - XML import'!$A117,1)+1,SEARCH("/",'CFR - XML import'!$A117,1)-SEARCH("&gt;",'CFR - XML import'!$A117,1)-2)))</f>
        <v>0</v>
      </c>
      <c r="BD123" s="140">
        <f>IF(ISERROR(FIND(BD$3,'CFR - XML import'!$A117)),0,VALUE(MID('CFR - XML import'!$A117,SEARCH("&gt;",'CFR - XML import'!$A117,1)+1,SEARCH("/",'CFR - XML import'!$A117,1)-SEARCH("&gt;",'CFR - XML import'!$A117,1)-2)))</f>
        <v>0</v>
      </c>
      <c r="BE123" s="140">
        <f>IF(ISERROR(FIND(BE$3,'CFR - XML import'!$A117)),0,VALUE(MID('CFR - XML import'!$A117,SEARCH("&gt;",'CFR - XML import'!$A117,1)+1,SEARCH("/",'CFR - XML import'!$A117,1)-SEARCH("&gt;",'CFR - XML import'!$A117,1)-2)))</f>
        <v>0</v>
      </c>
      <c r="BF123" s="140">
        <f>IF(ISERROR(FIND(BF$3,'CFR - XML import'!$A117)),0,VALUE(MID('CFR - XML import'!$A117,SEARCH("&gt;",'CFR - XML import'!$A117,1)+1,SEARCH("/",'CFR - XML import'!$A117,1)-SEARCH("&gt;",'CFR - XML import'!$A117,1)-2)))</f>
        <v>0</v>
      </c>
      <c r="BG123" s="140">
        <f>IF(ISERROR(FIND(BG$3,'CFR - XML import'!$A117)),0,VALUE(MID('CFR - XML import'!$A117,SEARCH("&gt;",'CFR - XML import'!$A117,1)+1,SEARCH("/",'CFR - XML import'!$A117,1)-SEARCH("&gt;",'CFR - XML import'!$A117,1)-2)))</f>
        <v>0</v>
      </c>
      <c r="BH123" s="140">
        <f>IF(ISERROR(FIND(BH$3,'CFR - XML import'!$A117)),0,VALUE(MID('CFR - XML import'!$A117,SEARCH("&gt;",'CFR - XML import'!$A117,1)+1,SEARCH("/",'CFR - XML import'!$A117,1)-SEARCH("&gt;",'CFR - XML import'!$A117,1)-2)))</f>
        <v>0</v>
      </c>
      <c r="BI123" s="140">
        <f>IF(ISERROR(FIND(BI$3,'CFR - XML import'!$A117)),0,VALUE(MID('CFR - XML import'!$A117,SEARCH("&gt;",'CFR - XML import'!$A117,1)+1,SEARCH("/",'CFR - XML import'!$A117,1)-SEARCH("&gt;",'CFR - XML import'!$A117,1)-2)))</f>
        <v>0</v>
      </c>
      <c r="BJ123" s="140">
        <f>IF(ISERROR(FIND(BJ$3,'CFR - XML import'!$A117)),0,VALUE(MID('CFR - XML import'!$A117,SEARCH("&gt;",'CFR - XML import'!$A117,1)+1,SEARCH("/",'CFR - XML import'!$A117,1)-SEARCH("&gt;",'CFR - XML import'!$A117,1)-2)))</f>
        <v>0</v>
      </c>
      <c r="BK123" s="140">
        <f>IF(ISERROR(FIND(BK$3,'CFR - XML import'!$A117)),0,VALUE(MID('CFR - XML import'!$A117,SEARCH("&gt;",'CFR - XML import'!$A117,1)+1,SEARCH("/",'CFR - XML import'!$A117,1)-SEARCH("&gt;",'CFR - XML import'!$A117,1)-2)))</f>
        <v>0</v>
      </c>
      <c r="BL123" s="140">
        <f>IF(ISERROR(FIND(BL$3,'CFR - XML import'!$A117)),0,VALUE(MID('CFR - XML import'!$A117,SEARCH("&gt;",'CFR - XML import'!$A117,1)+1,SEARCH("/",'CFR - XML import'!$A117,1)-SEARCH("&gt;",'CFR - XML import'!$A117,1)-2)))</f>
        <v>0</v>
      </c>
      <c r="BM123" s="140">
        <f>IF(ISERROR(FIND(BM$3,'CFR - XML import'!$A117)),0,VALUE(MID('CFR - XML import'!$A117,SEARCH("&gt;",'CFR - XML import'!$A117,1)+1,SEARCH("/",'CFR - XML import'!$A117,1)-SEARCH("&gt;",'CFR - XML import'!$A117,1)-2)))</f>
        <v>0</v>
      </c>
      <c r="BN123" s="140">
        <f>IF(ISERROR(FIND(BN$3,'CFR - XML import'!$A117)),0,VALUE(MID('CFR - XML import'!$A117,SEARCH("&gt;",'CFR - XML import'!$A117,1)+1,SEARCH("/",'CFR - XML import'!$A117,1)-SEARCH("&gt;",'CFR - XML import'!$A117,1)-2)))</f>
        <v>0</v>
      </c>
      <c r="BO123" s="140">
        <f>IF(ISERROR(FIND(BO$3,'CFR - XML import'!$A117)),0,VALUE(MID('CFR - XML import'!$A117,SEARCH("&gt;",'CFR - XML import'!$A117,1)+1,SEARCH("/",'CFR - XML import'!$A117,1)-SEARCH("&gt;",'CFR - XML import'!$A117,1)-2)))</f>
        <v>0</v>
      </c>
      <c r="BP123" s="140">
        <f>IF(ISERROR(FIND(BP$3,'CFR - XML import'!$A117)),0,VALUE(MID('CFR - XML import'!$A117,SEARCH("&gt;",'CFR - XML import'!$A117,1)+1,SEARCH("/",'CFR - XML import'!$A117,1)-SEARCH("&gt;",'CFR - XML import'!$A117,1)-2)))</f>
        <v>0</v>
      </c>
      <c r="BQ123" s="140">
        <f>IF(ISERROR(FIND(BQ$3,'CFR - XML import'!$A117)),0,VALUE(MID('CFR - XML import'!$A117,SEARCH("&gt;",'CFR - XML import'!$A117,1)+1,SEARCH("/",'CFR - XML import'!$A117,1)-SEARCH("&gt;",'CFR - XML import'!$A117,1)-2)))</f>
        <v>0</v>
      </c>
      <c r="BR123" s="140">
        <f>IF(ISERROR(FIND(BR$3,'CFR - XML import'!$A117)),0,VALUE(MID('CFR - XML import'!$A117,SEARCH("&gt;",'CFR - XML import'!$A117,1)+1,SEARCH("/",'CFR - XML import'!$A117,1)-SEARCH("&gt;",'CFR - XML import'!$A117,1)-2)))</f>
        <v>0</v>
      </c>
      <c r="BS123" s="140">
        <f>IF(ISERROR(FIND(BS$3,'CFR - XML import'!$A117)),0,VALUE(MID('CFR - XML import'!$A117,SEARCH("&gt;",'CFR - XML import'!$A117,1)+1,SEARCH("/",'CFR - XML import'!$A117,1)-SEARCH("&gt;",'CFR - XML import'!$A117,1)-2)))</f>
        <v>0</v>
      </c>
      <c r="BT123" s="140">
        <f>IF(ISERROR(FIND(BT$3,'CFR - XML import'!$A117)),0,VALUE(MID('CFR - XML import'!$A117,SEARCH("&gt;",'CFR - XML import'!$A117,1)+1,SEARCH("/",'CFR - XML import'!$A117,1)-SEARCH("&gt;",'CFR - XML import'!$A117,1)-2)))</f>
        <v>0</v>
      </c>
      <c r="BU123" s="140">
        <f>IF(ISERROR(FIND(BU$3,'CFR - XML import'!$A117)),0,VALUE(MID('CFR - XML import'!$A117,SEARCH("&gt;",'CFR - XML import'!$A117,1)+1,SEARCH("/",'CFR - XML import'!$A117,1)-SEARCH("&gt;",'CFR - XML import'!$A117,1)-2)))</f>
        <v>0</v>
      </c>
      <c r="BV123" s="140">
        <f>IF(ISERROR(FIND(BV$3,'CFR - XML import'!$A117)),0,VALUE(MID('CFR - XML import'!$A117,SEARCH("&gt;",'CFR - XML import'!$A117,1)+1,SEARCH("/",'CFR - XML import'!$A117,1)-SEARCH("&gt;",'CFR - XML import'!$A117,1)-2)))</f>
        <v>0</v>
      </c>
      <c r="BW123" s="140">
        <f>IF(ISERROR(FIND(BW$3,'CFR - XML import'!$A117)),0,VALUE(MID('CFR - XML import'!$A117,SEARCH("&gt;",'CFR - XML import'!$A117,1)+1,SEARCH("/",'CFR - XML import'!$A117,1)-SEARCH("&gt;",'CFR - XML import'!$A117,1)-2)))</f>
        <v>0</v>
      </c>
      <c r="BX123" s="140">
        <f>IF(ISERROR(FIND(BX$3,'CFR - XML import'!$A117)),0,VALUE(MID('CFR - XML import'!$A117,SEARCH("&gt;",'CFR - XML import'!$A117,1)+1,SEARCH("/",'CFR - XML import'!$A117,1)-SEARCH("&gt;",'CFR - XML import'!$A117,1)-2)))</f>
        <v>0</v>
      </c>
      <c r="BY123" s="140">
        <f>IF(ISERROR(FIND(BY$3,'CFR - XML import'!$A117)),0,VALUE(MID('CFR - XML import'!$A117,SEARCH("&gt;",'CFR - XML import'!$A117,1)+1,SEARCH("/",'CFR - XML import'!$A117,1)-SEARCH("&gt;",'CFR - XML import'!$A117,1)-2)))</f>
        <v>0</v>
      </c>
      <c r="BZ123" s="140">
        <f>IF(ISERROR(FIND(BZ$3,'CFR - XML import'!$A117)),0,VALUE(MID('CFR - XML import'!$A117,SEARCH("&gt;",'CFR - XML import'!$A117,1)+1,SEARCH("/",'CFR - XML import'!$A117,1)-SEARCH("&gt;",'CFR - XML import'!$A117,1)-2)))</f>
        <v>0</v>
      </c>
      <c r="CG123" s="142">
        <f>IF(ISERROR(IF(MID('CFR - XML import'!$A117,LEN($CF$4)+5,LEN('CFR - XML import'!$A117)-(2*LEN($CF$4)+5))="RMMS",1,IF(MID('CFR - XML import'!$A117,LEN("    &lt;InputSystem&gt;")+1,LEN('CFR - XML import'!$A117)-(LEN("    &lt;InputSystem&gt;")+LEN($CF$4)+1))="SIMS",2,0))),0,IF(MID('CFR - XML import'!$A117,LEN($CF$4)+5,LEN('CFR - XML import'!$A117)-(2*LEN($CF$4)+5))="RMMS",1,IF(MID('CFR - XML import'!$A117,LEN("    &lt;InputSystem&gt;")+1,LEN('CFR - XML import'!$A117)-(LEN("    &lt;InputSystem&gt;")+LEN($CF$4)+1))="SIMS",2,0)))</f>
        <v>0</v>
      </c>
      <c r="CH123" s="140">
        <f>IF(ISERROR(FIND(CH$3,'CFR - XML import'!$A117)),0,MID('CFR - XML import'!$A117,SEARCH("&gt;",'CFR - XML import'!$A117,1)+1,SEARCH("/",'CFR - XML import'!$A117,1)-SEARCH("&gt;",'CFR - XML import'!$A117,1)-2))</f>
        <v>0</v>
      </c>
      <c r="CI123" s="140">
        <f>IF(ISERROR(FIND(CI$3,'CFR - XML import'!$A117)),0,MID('CFR - XML import'!$A117,SEARCH("&gt;",'CFR - XML import'!$A117,1)+1,SEARCH("/",'CFR - XML import'!$A117,1)-SEARCH("&gt;",'CFR - XML import'!$A117,1)-2))</f>
        <v>0</v>
      </c>
      <c r="CJ123" s="140">
        <f>IF(ISERROR(FIND(CJ$3,'CFR - XML import'!$A117)),0,MID('CFR - XML import'!$A117,SEARCH("&gt;",'CFR - XML import'!$A117,1)+1,SEARCH("/",'CFR - XML import'!$A117,1)-SEARCH("&gt;",'CFR - XML import'!$A117,1)-2))</f>
        <v>0</v>
      </c>
      <c r="CK123" s="140">
        <f>IF(ISERROR(FIND(CK$3,'CFR - XML import'!$A117)),0,MID('CFR - XML import'!$A117,SEARCH("&gt;",'CFR - XML import'!$A117,1)+1,SEARCH("/",'CFR - XML import'!$A117,1)-SEARCH("&gt;",'CFR - XML import'!$A117,1)-2))</f>
        <v>0</v>
      </c>
      <c r="CL123" s="140">
        <f>IF(ISERROR(FIND(CL$3,'CFR - XML import'!$A117)),0,MID('CFR - XML import'!$A117,SEARCH("&gt;",'CFR - XML import'!$A117,1)+1,SEARCH("/",'CFR - XML import'!$A117,1)-SEARCH("&gt;",'CFR - XML import'!$A117,1)-2))</f>
        <v>0</v>
      </c>
      <c r="CM123" s="140">
        <f>IF(ISERROR(FIND(CM$3,'CFR - XML import'!$A117)),0,MID('CFR - XML import'!$A117,SEARCH("&gt;",'CFR - XML import'!$A117,1)+1,SEARCH("/",'CFR - XML import'!$A117,1)-SEARCH("&gt;",'CFR - XML import'!$A117,1)-2))</f>
        <v>0</v>
      </c>
    </row>
    <row r="124" spans="1:91" x14ac:dyDescent="0.2">
      <c r="A124" s="139" t="str">
        <f>IF(AND('CFR - XML import'!A118&lt;&gt;"",LEFT('CFR - XML import'!A118,1)&lt;&gt;"&lt;",LEFT('CFR - XML import'!A118,3)&lt;&gt;"  &lt;",LEFT('CFR - XML import'!A118,5)&lt;&gt;"    &lt;",LEFT('CFR - XML import'!A118,7)&lt;&gt;"      &lt;",LEFT('CFR - XML import'!A118,9)&lt;&gt;"        &lt;",$B$1="SIMS"),'CFR - XML import'!A118,IF(AND(LEFT('CFR - XML import'!A118,9)="&lt;Details&gt;",$B$1="RM"),'CFR - XML import'!A118,""))</f>
        <v/>
      </c>
      <c r="B124" s="140">
        <f>IF(ISERROR(FIND(B$3,'CFR - XML import'!$A118)),0,VALUE(MID('CFR - XML import'!$A118,SEARCH("&gt;",'CFR - XML import'!$A118,1)+1,SEARCH("/",'CFR - XML import'!$A118,1)-SEARCH("&gt;",'CFR - XML import'!$A118,1)-2)))</f>
        <v>0</v>
      </c>
      <c r="D124" s="140">
        <f>IF(ISERROR(FIND(D$3,'CFR - XML import'!$A118)),0,MID('CFR - XML import'!$A118,SEARCH("&gt;",'CFR - XML import'!$A118,1)+1,SEARCH("/",'CFR - XML import'!$A118,1)-SEARCH("&gt;",'CFR - XML import'!$A118,1)-2))</f>
        <v>0</v>
      </c>
      <c r="E124" s="140">
        <f>IF(ISERROR(FIND(E$3,'CFR - XML import'!$A118)),0,MID('CFR - XML import'!$A118,SEARCH("&gt;",'CFR - XML import'!$A118,1)+1,SEARCH("/",'CFR - XML import'!$A118,1)-SEARCH("&gt;",'CFR - XML import'!$A118,1)-2))</f>
        <v>0</v>
      </c>
      <c r="F124" s="141">
        <f>IF($B$1="SIMS",IF(ISERROR(FIND(F$3,'CFR - XML import'!$A118)),0,VALUE(MID('CFR - XML import'!$A118,15,10))),IF(ISERROR(FIND(F$3,'CFR - XML import'!$A118)),0,VALUE(MID('CFR - XML import'!$A118,15,10))))</f>
        <v>0</v>
      </c>
      <c r="G124" s="140">
        <f>IF(ISERROR(FIND(G$3,'CFR - XML import'!$A118)),0,VALUE(MID('CFR - XML import'!$A118,SEARCH("&gt;",'CFR - XML import'!$A118,1)+1,SEARCH("/",'CFR - XML import'!$A118,1)-SEARCH("&gt;",'CFR - XML import'!$A118,1)-2)))</f>
        <v>0</v>
      </c>
      <c r="H124" s="140">
        <f>IF(ISERROR(FIND(H$3,'CFR - XML import'!$A118)),0,VALUE(MID('CFR - XML import'!$A118,SEARCH("&gt;",'CFR - XML import'!$A118,1)+1,SEARCH("/",'CFR - XML import'!$A118,1)-SEARCH("&gt;",'CFR - XML import'!$A118,1)-2)))</f>
        <v>0</v>
      </c>
      <c r="I124" s="140">
        <f>IF(ISERROR(FIND(I$3,'CFR - XML import'!$A118)),0,VALUE(MID('CFR - XML import'!$A118,SEARCH("&gt;",'CFR - XML import'!$A118,1)+1,SEARCH("/",'CFR - XML import'!$A118,1)-SEARCH("&gt;",'CFR - XML import'!$A118,1)-2)))</f>
        <v>0</v>
      </c>
      <c r="J124" s="140">
        <f>IF(ISERROR(FIND(J$3,'CFR - XML import'!$A118)),0,VALUE(MID('CFR - XML import'!$A118,SEARCH("&gt;",'CFR - XML import'!$A118,1)+1,SEARCH("/",'CFR - XML import'!$A118,1)-SEARCH("&gt;",'CFR - XML import'!$A118,1)-2)))</f>
        <v>0</v>
      </c>
      <c r="K124" s="140">
        <f>IF(ISERROR(FIND(K$3,'CFR - XML import'!$A118)),0,VALUE(MID('CFR - XML import'!$A118,SEARCH("&gt;",'CFR - XML import'!$A118,1)+1,SEARCH("/",'CFR - XML import'!$A118,1)-SEARCH("&gt;",'CFR - XML import'!$A118,1)-2)))</f>
        <v>0</v>
      </c>
      <c r="L124" s="140">
        <f>IF(ISERROR(FIND(L$3,'CFR - XML import'!$A118)),0,VALUE(MID('CFR - XML import'!$A118,SEARCH("&gt;",'CFR - XML import'!$A118,1)+1,SEARCH("/",'CFR - XML import'!$A118,1)-SEARCH("&gt;",'CFR - XML import'!$A118,1)-2)))</f>
        <v>0</v>
      </c>
      <c r="M124" s="140">
        <f>IF(ISERROR(FIND(M$3,'CFR - XML import'!$A118)),0,VALUE(MID('CFR - XML import'!$A118,SEARCH("&gt;",'CFR - XML import'!$A118,1)+1,SEARCH("/",'CFR - XML import'!$A118,1)-SEARCH("&gt;",'CFR - XML import'!$A118,1)-2)))</f>
        <v>0</v>
      </c>
      <c r="N124" s="140">
        <f>IF(ISERROR(FIND(N$3,'CFR - XML import'!$A118)),0,VALUE(MID('CFR - XML import'!$A118,SEARCH("&gt;",'CFR - XML import'!$A118,1)+1,SEARCH("/",'CFR - XML import'!$A118,1)-SEARCH("&gt;",'CFR - XML import'!$A118,1)-2)))</f>
        <v>0</v>
      </c>
      <c r="O124" s="140">
        <f>IF(ISERROR(FIND(O$3,'CFR - XML import'!$A118)),0,VALUE(MID('CFR - XML import'!$A118,SEARCH("&gt;",'CFR - XML import'!$A118,1)+1,SEARCH("/",'CFR - XML import'!$A118,1)-SEARCH("&gt;",'CFR - XML import'!$A118,1)-2)))</f>
        <v>0</v>
      </c>
      <c r="P124" s="140">
        <f>IF(ISERROR(FIND(P$3,'CFR - XML import'!$A118)),0,VALUE(MID('CFR - XML import'!$A118,SEARCH("&gt;",'CFR - XML import'!$A118,1)+1,SEARCH("/",'CFR - XML import'!$A118,1)-SEARCH("&gt;",'CFR - XML import'!$A118,1)-2)))</f>
        <v>0</v>
      </c>
      <c r="Q124" s="140">
        <f>IF(ISERROR(FIND(Q$3,'CFR - XML import'!$A118)),0,VALUE(MID('CFR - XML import'!$A118,SEARCH("&gt;",'CFR - XML import'!$A118,1)+1,SEARCH("/",'CFR - XML import'!$A118,1)-SEARCH("&gt;",'CFR - XML import'!$A118,1)-2)))</f>
        <v>0</v>
      </c>
      <c r="R124" s="140">
        <f>IF(ISERROR(FIND(R$3,'CFR - XML import'!$A118)),0,VALUE(MID('CFR - XML import'!$A118,SEARCH("&gt;",'CFR - XML import'!$A118,1)+1,SEARCH("/",'CFR - XML import'!$A118,1)-SEARCH("&gt;",'CFR - XML import'!$A118,1)-2)))</f>
        <v>0</v>
      </c>
      <c r="S124" s="140">
        <f>IF(ISERROR(FIND(S$3,'CFR - XML import'!$A118)),0,VALUE(MID('CFR - XML import'!$A118,SEARCH("&gt;",'CFR - XML import'!$A118,1)+1,SEARCH("/",'CFR - XML import'!$A118,1)-SEARCH("&gt;",'CFR - XML import'!$A118,1)-2)))</f>
        <v>0</v>
      </c>
      <c r="T124" s="140">
        <f>IF(ISERROR(FIND(T$3,'CFR - XML import'!$A118)),0,VALUE(MID('CFR - XML import'!$A118,SEARCH("&gt;",'CFR - XML import'!$A118,1)+1,SEARCH("/",'CFR - XML import'!$A118,1)-SEARCH("&gt;",'CFR - XML import'!$A118,1)-2)))</f>
        <v>0</v>
      </c>
      <c r="U124" s="140">
        <f>IF(ISERROR(FIND(U$3,'CFR - XML import'!$A118)),0,VALUE(MID('CFR - XML import'!$A118,SEARCH("&gt;",'CFR - XML import'!$A118,1)+1,SEARCH("/",'CFR - XML import'!$A118,1)-SEARCH("&gt;",'CFR - XML import'!$A118,1)-2)))</f>
        <v>0</v>
      </c>
      <c r="V124" s="140">
        <f>IF(ISERROR(FIND(V$3,'CFR - XML import'!$A118)),0,VALUE(MID('CFR - XML import'!$A118,SEARCH("&gt;",'CFR - XML import'!$A118,1)+1,SEARCH("/",'CFR - XML import'!$A118,1)-SEARCH("&gt;",'CFR - XML import'!$A118,1)-2)))</f>
        <v>0</v>
      </c>
      <c r="W124" s="140">
        <f>IF(ISERROR(FIND(W$3,'CFR - XML import'!$A118)),0,VALUE(MID('CFR - XML import'!$A118,SEARCH("&gt;",'CFR - XML import'!$A118,1)+1,SEARCH("/",'CFR - XML import'!$A118,1)-SEARCH("&gt;",'CFR - XML import'!$A118,1)-2)))</f>
        <v>0</v>
      </c>
      <c r="X124" s="140"/>
      <c r="Y124" s="140">
        <f>IF(ISERROR(FIND(Y$3,'CFR - XML import'!$A118)),0,VALUE(MID('CFR - XML import'!$A118,SEARCH("&gt;",'CFR - XML import'!$A118,1)+1,SEARCH("/",'CFR - XML import'!$A118,1)-SEARCH("&gt;",'CFR - XML import'!$A118,1)-2)))</f>
        <v>0</v>
      </c>
      <c r="Z124" s="140">
        <f>IF(ISERROR(FIND(Z$3,'CFR - XML import'!$A118)),0,VALUE(MID('CFR - XML import'!$A118,SEARCH("&gt;",'CFR - XML import'!$A118,1)+1,SEARCH("/",'CFR - XML import'!$A118,1)-SEARCH("&gt;",'CFR - XML import'!$A118,1)-2)))</f>
        <v>0</v>
      </c>
      <c r="AA124" s="140">
        <f>IF(ISERROR(FIND(AA$3,'CFR - XML import'!$A118)),0,VALUE(MID('CFR - XML import'!$A118,SEARCH("&gt;",'CFR - XML import'!$A118,1)+1,SEARCH("/",'CFR - XML import'!$A118,1)-SEARCH("&gt;",'CFR - XML import'!$A118,1)-2)))</f>
        <v>0</v>
      </c>
      <c r="AB124" s="140">
        <f>IF(ISERROR(FIND(AB$3,'CFR - XML import'!$A118)),0,VALUE(MID('CFR - XML import'!$A118,SEARCH("&gt;",'CFR - XML import'!$A118,1)+1,SEARCH("/",'CFR - XML import'!$A118,1)-SEARCH("&gt;",'CFR - XML import'!$A118,1)-2)))</f>
        <v>0</v>
      </c>
      <c r="AC124" s="140">
        <f>IF(ISERROR(FIND(AC$3,'CFR - XML import'!$A118)),0,VALUE(MID('CFR - XML import'!$A118,SEARCH("&gt;",'CFR - XML import'!$A118,1)+1,SEARCH("/",'CFR - XML import'!$A118,1)-SEARCH("&gt;",'CFR - XML import'!$A118,1)-2)))</f>
        <v>0</v>
      </c>
      <c r="AD124" s="140">
        <f>IF(ISERROR(FIND(AD$3,'CFR - XML import'!$A118)),0,VALUE(MID('CFR - XML import'!$A118,SEARCH("&gt;",'CFR - XML import'!$A118,1)+1,SEARCH("/",'CFR - XML import'!$A118,1)-SEARCH("&gt;",'CFR - XML import'!$A118,1)-2)))</f>
        <v>0</v>
      </c>
      <c r="AE124" s="140">
        <f>IF(ISERROR(FIND(AE$3,'CFR - XML import'!$A118)),0,VALUE(MID('CFR - XML import'!$A118,SEARCH("&gt;",'CFR - XML import'!$A118,1)+1,SEARCH("/",'CFR - XML import'!$A118,1)-SEARCH("&gt;",'CFR - XML import'!$A118,1)-2)))</f>
        <v>0</v>
      </c>
      <c r="AF124" s="140">
        <f>IF(ISERROR(FIND(AF$3,'CFR - XML import'!$A118)),0,VALUE(MID('CFR - XML import'!$A118,SEARCH("&gt;",'CFR - XML import'!$A118,1)+1,SEARCH("/",'CFR - XML import'!$A118,1)-SEARCH("&gt;",'CFR - XML import'!$A118,1)-2)))</f>
        <v>0</v>
      </c>
      <c r="AG124" s="140">
        <f>IF(ISERROR(FIND(AG$3,'CFR - XML import'!$A118)),0,VALUE(MID('CFR - XML import'!$A118,SEARCH("&gt;",'CFR - XML import'!$A118,1)+1,SEARCH("/",'CFR - XML import'!$A118,1)-SEARCH("&gt;",'CFR - XML import'!$A118,1)-2)))</f>
        <v>0</v>
      </c>
      <c r="AH124" s="140">
        <f>IF(ISERROR(FIND(AH$3,'CFR - XML import'!$A118)),0,VALUE(MID('CFR - XML import'!$A118,SEARCH("&gt;",'CFR - XML import'!$A118,1)+1,SEARCH("/",'CFR - XML import'!$A118,1)-SEARCH("&gt;",'CFR - XML import'!$A118,1)-2)))</f>
        <v>0</v>
      </c>
      <c r="AI124" s="140">
        <f>IF(ISERROR(FIND(AI$3,'CFR - XML import'!$A118)),0,VALUE(MID('CFR - XML import'!$A118,SEARCH("&gt;",'CFR - XML import'!$A118,1)+1,SEARCH("/",'CFR - XML import'!$A118,1)-SEARCH("&gt;",'CFR - XML import'!$A118,1)-2)))</f>
        <v>0</v>
      </c>
      <c r="AJ124" s="140">
        <f>IF(ISERROR(FIND(AJ$3,'CFR - XML import'!$A118)),0,VALUE(MID('CFR - XML import'!$A118,SEARCH("&gt;",'CFR - XML import'!$A118,1)+1,SEARCH("/",'CFR - XML import'!$A118,1)-SEARCH("&gt;",'CFR - XML import'!$A118,1)-2)))</f>
        <v>0</v>
      </c>
      <c r="AK124" s="140">
        <f>IF(ISERROR(FIND(AK$3,'CFR - XML import'!$A118)),0,VALUE(MID('CFR - XML import'!$A118,SEARCH("&gt;",'CFR - XML import'!$A118,1)+1,SEARCH("/",'CFR - XML import'!$A118,1)-SEARCH("&gt;",'CFR - XML import'!$A118,1)-2)))</f>
        <v>0</v>
      </c>
      <c r="AL124" s="140">
        <f>IF(ISERROR(FIND(AL$3,'CFR - XML import'!$A118)),0,VALUE(MID('CFR - XML import'!$A118,SEARCH("&gt;",'CFR - XML import'!$A118,1)+1,SEARCH("/",'CFR - XML import'!$A118,1)-SEARCH("&gt;",'CFR - XML import'!$A118,1)-2)))</f>
        <v>0</v>
      </c>
      <c r="AM124" s="140">
        <f>IF(ISERROR(FIND(AM$3,'CFR - XML import'!$A118)),0,VALUE(MID('CFR - XML import'!$A118,SEARCH("&gt;",'CFR - XML import'!$A118,1)+1,SEARCH("/",'CFR - XML import'!$A118,1)-SEARCH("&gt;",'CFR - XML import'!$A118,1)-2)))</f>
        <v>0</v>
      </c>
      <c r="AN124" s="140">
        <f>IF(ISERROR(FIND(AN$3,'CFR - XML import'!$A118)),0,VALUE(MID('CFR - XML import'!$A118,SEARCH("&gt;",'CFR - XML import'!$A118,1)+1,SEARCH("/",'CFR - XML import'!$A118,1)-SEARCH("&gt;",'CFR - XML import'!$A118,1)-2)))</f>
        <v>0</v>
      </c>
      <c r="AO124" s="140">
        <f>IF(ISERROR(FIND(AO$3,'CFR - XML import'!$A118)),0,VALUE(MID('CFR - XML import'!$A118,SEARCH("&gt;",'CFR - XML import'!$A118,1)+1,SEARCH("/",'CFR - XML import'!$A118,1)-SEARCH("&gt;",'CFR - XML import'!$A118,1)-2)))</f>
        <v>0</v>
      </c>
      <c r="AP124" s="140">
        <f>IF(ISERROR(FIND(AP$3,'CFR - XML import'!$A118)),0,VALUE(MID('CFR - XML import'!$A118,SEARCH("&gt;",'CFR - XML import'!$A118,1)+1,SEARCH("/",'CFR - XML import'!$A118,1)-SEARCH("&gt;",'CFR - XML import'!$A118,1)-2)))</f>
        <v>0</v>
      </c>
      <c r="AQ124" s="140">
        <f>IF(ISERROR(FIND(AQ$3,'CFR - XML import'!$A118)),0,VALUE(MID('CFR - XML import'!$A118,SEARCH("&gt;",'CFR - XML import'!$A118,1)+1,SEARCH("/",'CFR - XML import'!$A118,1)-SEARCH("&gt;",'CFR - XML import'!$A118,1)-2)))</f>
        <v>0</v>
      </c>
      <c r="AR124" s="140">
        <f>IF(ISERROR(FIND(AR$3,'CFR - XML import'!$A118)),0,VALUE(MID('CFR - XML import'!$A118,SEARCH("&gt;",'CFR - XML import'!$A118,1)+1,SEARCH("/",'CFR - XML import'!$A118,1)-SEARCH("&gt;",'CFR - XML import'!$A118,1)-2)))</f>
        <v>0</v>
      </c>
      <c r="AS124" s="140">
        <f>IF(ISERROR(FIND(AS$3,'CFR - XML import'!$A118)),0,VALUE(MID('CFR - XML import'!$A118,SEARCH("&gt;",'CFR - XML import'!$A118,1)+1,SEARCH("/",'CFR - XML import'!$A118,1)-SEARCH("&gt;",'CFR - XML import'!$A118,1)-2)))</f>
        <v>0</v>
      </c>
      <c r="AT124" s="140">
        <f>IF(ISERROR(FIND(AT$3,'CFR - XML import'!$A118)),0,VALUE(MID('CFR - XML import'!$A118,SEARCH("&gt;",'CFR - XML import'!$A118,1)+1,SEARCH("/",'CFR - XML import'!$A118,1)-SEARCH("&gt;",'CFR - XML import'!$A118,1)-2)))</f>
        <v>0</v>
      </c>
      <c r="AU124" s="140">
        <f>IF(ISERROR(FIND(AU$3,'CFR - XML import'!$A118)),0,VALUE(MID('CFR - XML import'!$A118,SEARCH("&gt;",'CFR - XML import'!$A118,1)+1,SEARCH("/",'CFR - XML import'!$A118,1)-SEARCH("&gt;",'CFR - XML import'!$A118,1)-2)))</f>
        <v>0</v>
      </c>
      <c r="AV124" s="140">
        <f>IF(ISERROR(FIND(AV$3,'CFR - XML import'!$A118)),0,VALUE(MID('CFR - XML import'!$A118,SEARCH("&gt;",'CFR - XML import'!$A118,1)+1,SEARCH("/",'CFR - XML import'!$A118,1)-SEARCH("&gt;",'CFR - XML import'!$A118,1)-2)))</f>
        <v>0</v>
      </c>
      <c r="AW124" s="140">
        <f>IF(ISERROR(FIND(AW$3,'CFR - XML import'!$A118)),0,VALUE(MID('CFR - XML import'!$A118,SEARCH("&gt;",'CFR - XML import'!$A118,1)+1,SEARCH("/",'CFR - XML import'!$A118,1)-SEARCH("&gt;",'CFR - XML import'!$A118,1)-2)))</f>
        <v>0</v>
      </c>
      <c r="AX124" s="140">
        <f>IF(ISERROR(FIND(AX$3,'CFR - XML import'!$A118)),0,VALUE(MID('CFR - XML import'!$A118,SEARCH("&gt;",'CFR - XML import'!$A118,1)+1,SEARCH("/",'CFR - XML import'!$A118,1)-SEARCH("&gt;",'CFR - XML import'!$A118,1)-2)))</f>
        <v>0</v>
      </c>
      <c r="AY124" s="140">
        <f>IF(ISERROR(FIND(AY$3,'CFR - XML import'!$A118)),0,VALUE(MID('CFR - XML import'!$A118,SEARCH("&gt;",'CFR - XML import'!$A118,1)+1,SEARCH("/",'CFR - XML import'!$A118,1)-SEARCH("&gt;",'CFR - XML import'!$A118,1)-2)))</f>
        <v>0</v>
      </c>
      <c r="AZ124" s="140">
        <f>IF(ISERROR(FIND(AZ$3,'CFR - XML import'!$A118)),0,VALUE(MID('CFR - XML import'!$A118,SEARCH("&gt;",'CFR - XML import'!$A118,1)+1,SEARCH("/",'CFR - XML import'!$A118,1)-SEARCH("&gt;",'CFR - XML import'!$A118,1)-2)))</f>
        <v>0</v>
      </c>
      <c r="BA124" s="140">
        <f>IF(ISERROR(FIND(BA$3,'CFR - XML import'!$A118)),0,VALUE(MID('CFR - XML import'!$A118,SEARCH("&gt;",'CFR - XML import'!$A118,1)+1,SEARCH("/",'CFR - XML import'!$A118,1)-SEARCH("&gt;",'CFR - XML import'!$A118,1)-2)))</f>
        <v>0</v>
      </c>
      <c r="BB124" s="140">
        <f>IF(ISERROR(FIND(BB$3,'CFR - XML import'!$A118)),0,VALUE(MID('CFR - XML import'!$A118,SEARCH("&gt;",'CFR - XML import'!$A118,1)+1,SEARCH("/",'CFR - XML import'!$A118,1)-SEARCH("&gt;",'CFR - XML import'!$A118,1)-2)))</f>
        <v>0</v>
      </c>
      <c r="BC124" s="140">
        <f>IF(ISERROR(FIND(BC$3,'CFR - XML import'!$A118)),0,VALUE(MID('CFR - XML import'!$A118,SEARCH("&gt;",'CFR - XML import'!$A118,1)+1,SEARCH("/",'CFR - XML import'!$A118,1)-SEARCH("&gt;",'CFR - XML import'!$A118,1)-2)))</f>
        <v>0</v>
      </c>
      <c r="BD124" s="140">
        <f>IF(ISERROR(FIND(BD$3,'CFR - XML import'!$A118)),0,VALUE(MID('CFR - XML import'!$A118,SEARCH("&gt;",'CFR - XML import'!$A118,1)+1,SEARCH("/",'CFR - XML import'!$A118,1)-SEARCH("&gt;",'CFR - XML import'!$A118,1)-2)))</f>
        <v>0</v>
      </c>
      <c r="BE124" s="140">
        <f>IF(ISERROR(FIND(BE$3,'CFR - XML import'!$A118)),0,VALUE(MID('CFR - XML import'!$A118,SEARCH("&gt;",'CFR - XML import'!$A118,1)+1,SEARCH("/",'CFR - XML import'!$A118,1)-SEARCH("&gt;",'CFR - XML import'!$A118,1)-2)))</f>
        <v>0</v>
      </c>
      <c r="BF124" s="140">
        <f>IF(ISERROR(FIND(BF$3,'CFR - XML import'!$A118)),0,VALUE(MID('CFR - XML import'!$A118,SEARCH("&gt;",'CFR - XML import'!$A118,1)+1,SEARCH("/",'CFR - XML import'!$A118,1)-SEARCH("&gt;",'CFR - XML import'!$A118,1)-2)))</f>
        <v>0</v>
      </c>
      <c r="BG124" s="140">
        <f>IF(ISERROR(FIND(BG$3,'CFR - XML import'!$A118)),0,VALUE(MID('CFR - XML import'!$A118,SEARCH("&gt;",'CFR - XML import'!$A118,1)+1,SEARCH("/",'CFR - XML import'!$A118,1)-SEARCH("&gt;",'CFR - XML import'!$A118,1)-2)))</f>
        <v>0</v>
      </c>
      <c r="BH124" s="140">
        <f>IF(ISERROR(FIND(BH$3,'CFR - XML import'!$A118)),0,VALUE(MID('CFR - XML import'!$A118,SEARCH("&gt;",'CFR - XML import'!$A118,1)+1,SEARCH("/",'CFR - XML import'!$A118,1)-SEARCH("&gt;",'CFR - XML import'!$A118,1)-2)))</f>
        <v>0</v>
      </c>
      <c r="BI124" s="140">
        <f>IF(ISERROR(FIND(BI$3,'CFR - XML import'!$A118)),0,VALUE(MID('CFR - XML import'!$A118,SEARCH("&gt;",'CFR - XML import'!$A118,1)+1,SEARCH("/",'CFR - XML import'!$A118,1)-SEARCH("&gt;",'CFR - XML import'!$A118,1)-2)))</f>
        <v>0</v>
      </c>
      <c r="BJ124" s="140">
        <f>IF(ISERROR(FIND(BJ$3,'CFR - XML import'!$A118)),0,VALUE(MID('CFR - XML import'!$A118,SEARCH("&gt;",'CFR - XML import'!$A118,1)+1,SEARCH("/",'CFR - XML import'!$A118,1)-SEARCH("&gt;",'CFR - XML import'!$A118,1)-2)))</f>
        <v>0</v>
      </c>
      <c r="BK124" s="140">
        <f>IF(ISERROR(FIND(BK$3,'CFR - XML import'!$A118)),0,VALUE(MID('CFR - XML import'!$A118,SEARCH("&gt;",'CFR - XML import'!$A118,1)+1,SEARCH("/",'CFR - XML import'!$A118,1)-SEARCH("&gt;",'CFR - XML import'!$A118,1)-2)))</f>
        <v>0</v>
      </c>
      <c r="BL124" s="140">
        <f>IF(ISERROR(FIND(BL$3,'CFR - XML import'!$A118)),0,VALUE(MID('CFR - XML import'!$A118,SEARCH("&gt;",'CFR - XML import'!$A118,1)+1,SEARCH("/",'CFR - XML import'!$A118,1)-SEARCH("&gt;",'CFR - XML import'!$A118,1)-2)))</f>
        <v>0</v>
      </c>
      <c r="BM124" s="140">
        <f>IF(ISERROR(FIND(BM$3,'CFR - XML import'!$A118)),0,VALUE(MID('CFR - XML import'!$A118,SEARCH("&gt;",'CFR - XML import'!$A118,1)+1,SEARCH("/",'CFR - XML import'!$A118,1)-SEARCH("&gt;",'CFR - XML import'!$A118,1)-2)))</f>
        <v>0</v>
      </c>
      <c r="BN124" s="140">
        <f>IF(ISERROR(FIND(BN$3,'CFR - XML import'!$A118)),0,VALUE(MID('CFR - XML import'!$A118,SEARCH("&gt;",'CFR - XML import'!$A118,1)+1,SEARCH("/",'CFR - XML import'!$A118,1)-SEARCH("&gt;",'CFR - XML import'!$A118,1)-2)))</f>
        <v>0</v>
      </c>
      <c r="BO124" s="140">
        <f>IF(ISERROR(FIND(BO$3,'CFR - XML import'!$A118)),0,VALUE(MID('CFR - XML import'!$A118,SEARCH("&gt;",'CFR - XML import'!$A118,1)+1,SEARCH("/",'CFR - XML import'!$A118,1)-SEARCH("&gt;",'CFR - XML import'!$A118,1)-2)))</f>
        <v>0</v>
      </c>
      <c r="BP124" s="140">
        <f>IF(ISERROR(FIND(BP$3,'CFR - XML import'!$A118)),0,VALUE(MID('CFR - XML import'!$A118,SEARCH("&gt;",'CFR - XML import'!$A118,1)+1,SEARCH("/",'CFR - XML import'!$A118,1)-SEARCH("&gt;",'CFR - XML import'!$A118,1)-2)))</f>
        <v>0</v>
      </c>
      <c r="BQ124" s="140">
        <f>IF(ISERROR(FIND(BQ$3,'CFR - XML import'!$A118)),0,VALUE(MID('CFR - XML import'!$A118,SEARCH("&gt;",'CFR - XML import'!$A118,1)+1,SEARCH("/",'CFR - XML import'!$A118,1)-SEARCH("&gt;",'CFR - XML import'!$A118,1)-2)))</f>
        <v>0</v>
      </c>
      <c r="BR124" s="140">
        <f>IF(ISERROR(FIND(BR$3,'CFR - XML import'!$A118)),0,VALUE(MID('CFR - XML import'!$A118,SEARCH("&gt;",'CFR - XML import'!$A118,1)+1,SEARCH("/",'CFR - XML import'!$A118,1)-SEARCH("&gt;",'CFR - XML import'!$A118,1)-2)))</f>
        <v>0</v>
      </c>
      <c r="BS124" s="140">
        <f>IF(ISERROR(FIND(BS$3,'CFR - XML import'!$A118)),0,VALUE(MID('CFR - XML import'!$A118,SEARCH("&gt;",'CFR - XML import'!$A118,1)+1,SEARCH("/",'CFR - XML import'!$A118,1)-SEARCH("&gt;",'CFR - XML import'!$A118,1)-2)))</f>
        <v>0</v>
      </c>
      <c r="BT124" s="140">
        <f>IF(ISERROR(FIND(BT$3,'CFR - XML import'!$A118)),0,VALUE(MID('CFR - XML import'!$A118,SEARCH("&gt;",'CFR - XML import'!$A118,1)+1,SEARCH("/",'CFR - XML import'!$A118,1)-SEARCH("&gt;",'CFR - XML import'!$A118,1)-2)))</f>
        <v>0</v>
      </c>
      <c r="BU124" s="140">
        <f>IF(ISERROR(FIND(BU$3,'CFR - XML import'!$A118)),0,VALUE(MID('CFR - XML import'!$A118,SEARCH("&gt;",'CFR - XML import'!$A118,1)+1,SEARCH("/",'CFR - XML import'!$A118,1)-SEARCH("&gt;",'CFR - XML import'!$A118,1)-2)))</f>
        <v>0</v>
      </c>
      <c r="BV124" s="140">
        <f>IF(ISERROR(FIND(BV$3,'CFR - XML import'!$A118)),0,VALUE(MID('CFR - XML import'!$A118,SEARCH("&gt;",'CFR - XML import'!$A118,1)+1,SEARCH("/",'CFR - XML import'!$A118,1)-SEARCH("&gt;",'CFR - XML import'!$A118,1)-2)))</f>
        <v>0</v>
      </c>
      <c r="BW124" s="140">
        <f>IF(ISERROR(FIND(BW$3,'CFR - XML import'!$A118)),0,VALUE(MID('CFR - XML import'!$A118,SEARCH("&gt;",'CFR - XML import'!$A118,1)+1,SEARCH("/",'CFR - XML import'!$A118,1)-SEARCH("&gt;",'CFR - XML import'!$A118,1)-2)))</f>
        <v>0</v>
      </c>
      <c r="BX124" s="140">
        <f>IF(ISERROR(FIND(BX$3,'CFR - XML import'!$A118)),0,VALUE(MID('CFR - XML import'!$A118,SEARCH("&gt;",'CFR - XML import'!$A118,1)+1,SEARCH("/",'CFR - XML import'!$A118,1)-SEARCH("&gt;",'CFR - XML import'!$A118,1)-2)))</f>
        <v>0</v>
      </c>
      <c r="BY124" s="140">
        <f>IF(ISERROR(FIND(BY$3,'CFR - XML import'!$A118)),0,VALUE(MID('CFR - XML import'!$A118,SEARCH("&gt;",'CFR - XML import'!$A118,1)+1,SEARCH("/",'CFR - XML import'!$A118,1)-SEARCH("&gt;",'CFR - XML import'!$A118,1)-2)))</f>
        <v>0</v>
      </c>
      <c r="BZ124" s="140">
        <f>IF(ISERROR(FIND(BZ$3,'CFR - XML import'!$A118)),0,VALUE(MID('CFR - XML import'!$A118,SEARCH("&gt;",'CFR - XML import'!$A118,1)+1,SEARCH("/",'CFR - XML import'!$A118,1)-SEARCH("&gt;",'CFR - XML import'!$A118,1)-2)))</f>
        <v>0</v>
      </c>
      <c r="CG124" s="142">
        <f>IF(ISERROR(IF(MID('CFR - XML import'!$A118,LEN($CF$4)+5,LEN('CFR - XML import'!$A118)-(2*LEN($CF$4)+5))="RMMS",1,IF(MID('CFR - XML import'!$A118,LEN("    &lt;InputSystem&gt;")+1,LEN('CFR - XML import'!$A118)-(LEN("    &lt;InputSystem&gt;")+LEN($CF$4)+1))="SIMS",2,0))),0,IF(MID('CFR - XML import'!$A118,LEN($CF$4)+5,LEN('CFR - XML import'!$A118)-(2*LEN($CF$4)+5))="RMMS",1,IF(MID('CFR - XML import'!$A118,LEN("    &lt;InputSystem&gt;")+1,LEN('CFR - XML import'!$A118)-(LEN("    &lt;InputSystem&gt;")+LEN($CF$4)+1))="SIMS",2,0)))</f>
        <v>0</v>
      </c>
      <c r="CH124" s="140">
        <f>IF(ISERROR(FIND(CH$3,'CFR - XML import'!$A118)),0,MID('CFR - XML import'!$A118,SEARCH("&gt;",'CFR - XML import'!$A118,1)+1,SEARCH("/",'CFR - XML import'!$A118,1)-SEARCH("&gt;",'CFR - XML import'!$A118,1)-2))</f>
        <v>0</v>
      </c>
      <c r="CI124" s="140">
        <f>IF(ISERROR(FIND(CI$3,'CFR - XML import'!$A118)),0,MID('CFR - XML import'!$A118,SEARCH("&gt;",'CFR - XML import'!$A118,1)+1,SEARCH("/",'CFR - XML import'!$A118,1)-SEARCH("&gt;",'CFR - XML import'!$A118,1)-2))</f>
        <v>0</v>
      </c>
      <c r="CJ124" s="140">
        <f>IF(ISERROR(FIND(CJ$3,'CFR - XML import'!$A118)),0,MID('CFR - XML import'!$A118,SEARCH("&gt;",'CFR - XML import'!$A118,1)+1,SEARCH("/",'CFR - XML import'!$A118,1)-SEARCH("&gt;",'CFR - XML import'!$A118,1)-2))</f>
        <v>0</v>
      </c>
      <c r="CK124" s="140">
        <f>IF(ISERROR(FIND(CK$3,'CFR - XML import'!$A118)),0,MID('CFR - XML import'!$A118,SEARCH("&gt;",'CFR - XML import'!$A118,1)+1,SEARCH("/",'CFR - XML import'!$A118,1)-SEARCH("&gt;",'CFR - XML import'!$A118,1)-2))</f>
        <v>0</v>
      </c>
      <c r="CL124" s="140">
        <f>IF(ISERROR(FIND(CL$3,'CFR - XML import'!$A118)),0,MID('CFR - XML import'!$A118,SEARCH("&gt;",'CFR - XML import'!$A118,1)+1,SEARCH("/",'CFR - XML import'!$A118,1)-SEARCH("&gt;",'CFR - XML import'!$A118,1)-2))</f>
        <v>0</v>
      </c>
      <c r="CM124" s="140">
        <f>IF(ISERROR(FIND(CM$3,'CFR - XML import'!$A118)),0,MID('CFR - XML import'!$A118,SEARCH("&gt;",'CFR - XML import'!$A118,1)+1,SEARCH("/",'CFR - XML import'!$A118,1)-SEARCH("&gt;",'CFR - XML import'!$A118,1)-2))</f>
        <v>0</v>
      </c>
    </row>
    <row r="125" spans="1:91" x14ac:dyDescent="0.2">
      <c r="A125" s="139" t="str">
        <f>IF(AND('CFR - XML import'!A119&lt;&gt;"",LEFT('CFR - XML import'!A119,1)&lt;&gt;"&lt;",LEFT('CFR - XML import'!A119,3)&lt;&gt;"  &lt;",LEFT('CFR - XML import'!A119,5)&lt;&gt;"    &lt;",LEFT('CFR - XML import'!A119,7)&lt;&gt;"      &lt;",LEFT('CFR - XML import'!A119,9)&lt;&gt;"        &lt;",$B$1="SIMS"),'CFR - XML import'!A119,IF(AND(LEFT('CFR - XML import'!A119,9)="&lt;Details&gt;",$B$1="RM"),'CFR - XML import'!A119,""))</f>
        <v/>
      </c>
      <c r="B125" s="140">
        <f>IF(ISERROR(FIND(B$3,'CFR - XML import'!$A119)),0,VALUE(MID('CFR - XML import'!$A119,SEARCH("&gt;",'CFR - XML import'!$A119,1)+1,SEARCH("/",'CFR - XML import'!$A119,1)-SEARCH("&gt;",'CFR - XML import'!$A119,1)-2)))</f>
        <v>0</v>
      </c>
      <c r="D125" s="140">
        <f>IF(ISERROR(FIND(D$3,'CFR - XML import'!$A119)),0,MID('CFR - XML import'!$A119,SEARCH("&gt;",'CFR - XML import'!$A119,1)+1,SEARCH("/",'CFR - XML import'!$A119,1)-SEARCH("&gt;",'CFR - XML import'!$A119,1)-2))</f>
        <v>0</v>
      </c>
      <c r="E125" s="140">
        <f>IF(ISERROR(FIND(E$3,'CFR - XML import'!$A119)),0,MID('CFR - XML import'!$A119,SEARCH("&gt;",'CFR - XML import'!$A119,1)+1,SEARCH("/",'CFR - XML import'!$A119,1)-SEARCH("&gt;",'CFR - XML import'!$A119,1)-2))</f>
        <v>0</v>
      </c>
      <c r="F125" s="141">
        <f>IF($B$1="SIMS",IF(ISERROR(FIND(F$3,'CFR - XML import'!$A119)),0,VALUE(MID('CFR - XML import'!$A119,15,10))),IF(ISERROR(FIND(F$3,'CFR - XML import'!$A119)),0,VALUE(MID('CFR - XML import'!$A119,15,10))))</f>
        <v>0</v>
      </c>
      <c r="G125" s="140">
        <f>IF(ISERROR(FIND(G$3,'CFR - XML import'!$A119)),0,VALUE(MID('CFR - XML import'!$A119,SEARCH("&gt;",'CFR - XML import'!$A119,1)+1,SEARCH("/",'CFR - XML import'!$A119,1)-SEARCH("&gt;",'CFR - XML import'!$A119,1)-2)))</f>
        <v>0</v>
      </c>
      <c r="H125" s="140">
        <f>IF(ISERROR(FIND(H$3,'CFR - XML import'!$A119)),0,VALUE(MID('CFR - XML import'!$A119,SEARCH("&gt;",'CFR - XML import'!$A119,1)+1,SEARCH("/",'CFR - XML import'!$A119,1)-SEARCH("&gt;",'CFR - XML import'!$A119,1)-2)))</f>
        <v>0</v>
      </c>
      <c r="I125" s="140">
        <f>IF(ISERROR(FIND(I$3,'CFR - XML import'!$A119)),0,VALUE(MID('CFR - XML import'!$A119,SEARCH("&gt;",'CFR - XML import'!$A119,1)+1,SEARCH("/",'CFR - XML import'!$A119,1)-SEARCH("&gt;",'CFR - XML import'!$A119,1)-2)))</f>
        <v>0</v>
      </c>
      <c r="J125" s="140">
        <f>IF(ISERROR(FIND(J$3,'CFR - XML import'!$A119)),0,VALUE(MID('CFR - XML import'!$A119,SEARCH("&gt;",'CFR - XML import'!$A119,1)+1,SEARCH("/",'CFR - XML import'!$A119,1)-SEARCH("&gt;",'CFR - XML import'!$A119,1)-2)))</f>
        <v>0</v>
      </c>
      <c r="K125" s="140">
        <f>IF(ISERROR(FIND(K$3,'CFR - XML import'!$A119)),0,VALUE(MID('CFR - XML import'!$A119,SEARCH("&gt;",'CFR - XML import'!$A119,1)+1,SEARCH("/",'CFR - XML import'!$A119,1)-SEARCH("&gt;",'CFR - XML import'!$A119,1)-2)))</f>
        <v>0</v>
      </c>
      <c r="L125" s="140">
        <f>IF(ISERROR(FIND(L$3,'CFR - XML import'!$A119)),0,VALUE(MID('CFR - XML import'!$A119,SEARCH("&gt;",'CFR - XML import'!$A119,1)+1,SEARCH("/",'CFR - XML import'!$A119,1)-SEARCH("&gt;",'CFR - XML import'!$A119,1)-2)))</f>
        <v>0</v>
      </c>
      <c r="M125" s="140">
        <f>IF(ISERROR(FIND(M$3,'CFR - XML import'!$A119)),0,VALUE(MID('CFR - XML import'!$A119,SEARCH("&gt;",'CFR - XML import'!$A119,1)+1,SEARCH("/",'CFR - XML import'!$A119,1)-SEARCH("&gt;",'CFR - XML import'!$A119,1)-2)))</f>
        <v>0</v>
      </c>
      <c r="N125" s="140">
        <f>IF(ISERROR(FIND(N$3,'CFR - XML import'!$A119)),0,VALUE(MID('CFR - XML import'!$A119,SEARCH("&gt;",'CFR - XML import'!$A119,1)+1,SEARCH("/",'CFR - XML import'!$A119,1)-SEARCH("&gt;",'CFR - XML import'!$A119,1)-2)))</f>
        <v>0</v>
      </c>
      <c r="O125" s="140">
        <f>IF(ISERROR(FIND(O$3,'CFR - XML import'!$A119)),0,VALUE(MID('CFR - XML import'!$A119,SEARCH("&gt;",'CFR - XML import'!$A119,1)+1,SEARCH("/",'CFR - XML import'!$A119,1)-SEARCH("&gt;",'CFR - XML import'!$A119,1)-2)))</f>
        <v>0</v>
      </c>
      <c r="P125" s="140">
        <f>IF(ISERROR(FIND(P$3,'CFR - XML import'!$A119)),0,VALUE(MID('CFR - XML import'!$A119,SEARCH("&gt;",'CFR - XML import'!$A119,1)+1,SEARCH("/",'CFR - XML import'!$A119,1)-SEARCH("&gt;",'CFR - XML import'!$A119,1)-2)))</f>
        <v>0</v>
      </c>
      <c r="Q125" s="140">
        <f>IF(ISERROR(FIND(Q$3,'CFR - XML import'!$A119)),0,VALUE(MID('CFR - XML import'!$A119,SEARCH("&gt;",'CFR - XML import'!$A119,1)+1,SEARCH("/",'CFR - XML import'!$A119,1)-SEARCH("&gt;",'CFR - XML import'!$A119,1)-2)))</f>
        <v>0</v>
      </c>
      <c r="R125" s="140">
        <f>IF(ISERROR(FIND(R$3,'CFR - XML import'!$A119)),0,VALUE(MID('CFR - XML import'!$A119,SEARCH("&gt;",'CFR - XML import'!$A119,1)+1,SEARCH("/",'CFR - XML import'!$A119,1)-SEARCH("&gt;",'CFR - XML import'!$A119,1)-2)))</f>
        <v>0</v>
      </c>
      <c r="S125" s="140">
        <f>IF(ISERROR(FIND(S$3,'CFR - XML import'!$A119)),0,VALUE(MID('CFR - XML import'!$A119,SEARCH("&gt;",'CFR - XML import'!$A119,1)+1,SEARCH("/",'CFR - XML import'!$A119,1)-SEARCH("&gt;",'CFR - XML import'!$A119,1)-2)))</f>
        <v>0</v>
      </c>
      <c r="T125" s="140">
        <f>IF(ISERROR(FIND(T$3,'CFR - XML import'!$A119)),0,VALUE(MID('CFR - XML import'!$A119,SEARCH("&gt;",'CFR - XML import'!$A119,1)+1,SEARCH("/",'CFR - XML import'!$A119,1)-SEARCH("&gt;",'CFR - XML import'!$A119,1)-2)))</f>
        <v>0</v>
      </c>
      <c r="U125" s="140">
        <f>IF(ISERROR(FIND(U$3,'CFR - XML import'!$A119)),0,VALUE(MID('CFR - XML import'!$A119,SEARCH("&gt;",'CFR - XML import'!$A119,1)+1,SEARCH("/",'CFR - XML import'!$A119,1)-SEARCH("&gt;",'CFR - XML import'!$A119,1)-2)))</f>
        <v>0</v>
      </c>
      <c r="V125" s="140">
        <f>IF(ISERROR(FIND(V$3,'CFR - XML import'!$A119)),0,VALUE(MID('CFR - XML import'!$A119,SEARCH("&gt;",'CFR - XML import'!$A119,1)+1,SEARCH("/",'CFR - XML import'!$A119,1)-SEARCH("&gt;",'CFR - XML import'!$A119,1)-2)))</f>
        <v>0</v>
      </c>
      <c r="W125" s="140">
        <f>IF(ISERROR(FIND(W$3,'CFR - XML import'!$A119)),0,VALUE(MID('CFR - XML import'!$A119,SEARCH("&gt;",'CFR - XML import'!$A119,1)+1,SEARCH("/",'CFR - XML import'!$A119,1)-SEARCH("&gt;",'CFR - XML import'!$A119,1)-2)))</f>
        <v>0</v>
      </c>
      <c r="X125" s="140"/>
      <c r="Y125" s="140">
        <f>IF(ISERROR(FIND(Y$3,'CFR - XML import'!$A119)),0,VALUE(MID('CFR - XML import'!$A119,SEARCH("&gt;",'CFR - XML import'!$A119,1)+1,SEARCH("/",'CFR - XML import'!$A119,1)-SEARCH("&gt;",'CFR - XML import'!$A119,1)-2)))</f>
        <v>0</v>
      </c>
      <c r="Z125" s="140">
        <f>IF(ISERROR(FIND(Z$3,'CFR - XML import'!$A119)),0,VALUE(MID('CFR - XML import'!$A119,SEARCH("&gt;",'CFR - XML import'!$A119,1)+1,SEARCH("/",'CFR - XML import'!$A119,1)-SEARCH("&gt;",'CFR - XML import'!$A119,1)-2)))</f>
        <v>0</v>
      </c>
      <c r="AA125" s="140">
        <f>IF(ISERROR(FIND(AA$3,'CFR - XML import'!$A119)),0,VALUE(MID('CFR - XML import'!$A119,SEARCH("&gt;",'CFR - XML import'!$A119,1)+1,SEARCH("/",'CFR - XML import'!$A119,1)-SEARCH("&gt;",'CFR - XML import'!$A119,1)-2)))</f>
        <v>0</v>
      </c>
      <c r="AB125" s="140">
        <f>IF(ISERROR(FIND(AB$3,'CFR - XML import'!$A119)),0,VALUE(MID('CFR - XML import'!$A119,SEARCH("&gt;",'CFR - XML import'!$A119,1)+1,SEARCH("/",'CFR - XML import'!$A119,1)-SEARCH("&gt;",'CFR - XML import'!$A119,1)-2)))</f>
        <v>0</v>
      </c>
      <c r="AC125" s="140">
        <f>IF(ISERROR(FIND(AC$3,'CFR - XML import'!$A119)),0,VALUE(MID('CFR - XML import'!$A119,SEARCH("&gt;",'CFR - XML import'!$A119,1)+1,SEARCH("/",'CFR - XML import'!$A119,1)-SEARCH("&gt;",'CFR - XML import'!$A119,1)-2)))</f>
        <v>0</v>
      </c>
      <c r="AD125" s="140">
        <f>IF(ISERROR(FIND(AD$3,'CFR - XML import'!$A119)),0,VALUE(MID('CFR - XML import'!$A119,SEARCH("&gt;",'CFR - XML import'!$A119,1)+1,SEARCH("/",'CFR - XML import'!$A119,1)-SEARCH("&gt;",'CFR - XML import'!$A119,1)-2)))</f>
        <v>0</v>
      </c>
      <c r="AE125" s="140">
        <f>IF(ISERROR(FIND(AE$3,'CFR - XML import'!$A119)),0,VALUE(MID('CFR - XML import'!$A119,SEARCH("&gt;",'CFR - XML import'!$A119,1)+1,SEARCH("/",'CFR - XML import'!$A119,1)-SEARCH("&gt;",'CFR - XML import'!$A119,1)-2)))</f>
        <v>0</v>
      </c>
      <c r="AF125" s="140">
        <f>IF(ISERROR(FIND(AF$3,'CFR - XML import'!$A119)),0,VALUE(MID('CFR - XML import'!$A119,SEARCH("&gt;",'CFR - XML import'!$A119,1)+1,SEARCH("/",'CFR - XML import'!$A119,1)-SEARCH("&gt;",'CFR - XML import'!$A119,1)-2)))</f>
        <v>0</v>
      </c>
      <c r="AG125" s="140">
        <f>IF(ISERROR(FIND(AG$3,'CFR - XML import'!$A119)),0,VALUE(MID('CFR - XML import'!$A119,SEARCH("&gt;",'CFR - XML import'!$A119,1)+1,SEARCH("/",'CFR - XML import'!$A119,1)-SEARCH("&gt;",'CFR - XML import'!$A119,1)-2)))</f>
        <v>0</v>
      </c>
      <c r="AH125" s="140">
        <f>IF(ISERROR(FIND(AH$3,'CFR - XML import'!$A119)),0,VALUE(MID('CFR - XML import'!$A119,SEARCH("&gt;",'CFR - XML import'!$A119,1)+1,SEARCH("/",'CFR - XML import'!$A119,1)-SEARCH("&gt;",'CFR - XML import'!$A119,1)-2)))</f>
        <v>0</v>
      </c>
      <c r="AI125" s="140">
        <f>IF(ISERROR(FIND(AI$3,'CFR - XML import'!$A119)),0,VALUE(MID('CFR - XML import'!$A119,SEARCH("&gt;",'CFR - XML import'!$A119,1)+1,SEARCH("/",'CFR - XML import'!$A119,1)-SEARCH("&gt;",'CFR - XML import'!$A119,1)-2)))</f>
        <v>0</v>
      </c>
      <c r="AJ125" s="140">
        <f>IF(ISERROR(FIND(AJ$3,'CFR - XML import'!$A119)),0,VALUE(MID('CFR - XML import'!$A119,SEARCH("&gt;",'CFR - XML import'!$A119,1)+1,SEARCH("/",'CFR - XML import'!$A119,1)-SEARCH("&gt;",'CFR - XML import'!$A119,1)-2)))</f>
        <v>0</v>
      </c>
      <c r="AK125" s="140">
        <f>IF(ISERROR(FIND(AK$3,'CFR - XML import'!$A119)),0,VALUE(MID('CFR - XML import'!$A119,SEARCH("&gt;",'CFR - XML import'!$A119,1)+1,SEARCH("/",'CFR - XML import'!$A119,1)-SEARCH("&gt;",'CFR - XML import'!$A119,1)-2)))</f>
        <v>0</v>
      </c>
      <c r="AL125" s="140">
        <f>IF(ISERROR(FIND(AL$3,'CFR - XML import'!$A119)),0,VALUE(MID('CFR - XML import'!$A119,SEARCH("&gt;",'CFR - XML import'!$A119,1)+1,SEARCH("/",'CFR - XML import'!$A119,1)-SEARCH("&gt;",'CFR - XML import'!$A119,1)-2)))</f>
        <v>0</v>
      </c>
      <c r="AM125" s="140">
        <f>IF(ISERROR(FIND(AM$3,'CFR - XML import'!$A119)),0,VALUE(MID('CFR - XML import'!$A119,SEARCH("&gt;",'CFR - XML import'!$A119,1)+1,SEARCH("/",'CFR - XML import'!$A119,1)-SEARCH("&gt;",'CFR - XML import'!$A119,1)-2)))</f>
        <v>0</v>
      </c>
      <c r="AN125" s="140">
        <f>IF(ISERROR(FIND(AN$3,'CFR - XML import'!$A119)),0,VALUE(MID('CFR - XML import'!$A119,SEARCH("&gt;",'CFR - XML import'!$A119,1)+1,SEARCH("/",'CFR - XML import'!$A119,1)-SEARCH("&gt;",'CFR - XML import'!$A119,1)-2)))</f>
        <v>0</v>
      </c>
      <c r="AO125" s="140">
        <f>IF(ISERROR(FIND(AO$3,'CFR - XML import'!$A119)),0,VALUE(MID('CFR - XML import'!$A119,SEARCH("&gt;",'CFR - XML import'!$A119,1)+1,SEARCH("/",'CFR - XML import'!$A119,1)-SEARCH("&gt;",'CFR - XML import'!$A119,1)-2)))</f>
        <v>0</v>
      </c>
      <c r="AP125" s="140">
        <f>IF(ISERROR(FIND(AP$3,'CFR - XML import'!$A119)),0,VALUE(MID('CFR - XML import'!$A119,SEARCH("&gt;",'CFR - XML import'!$A119,1)+1,SEARCH("/",'CFR - XML import'!$A119,1)-SEARCH("&gt;",'CFR - XML import'!$A119,1)-2)))</f>
        <v>0</v>
      </c>
      <c r="AQ125" s="140">
        <f>IF(ISERROR(FIND(AQ$3,'CFR - XML import'!$A119)),0,VALUE(MID('CFR - XML import'!$A119,SEARCH("&gt;",'CFR - XML import'!$A119,1)+1,SEARCH("/",'CFR - XML import'!$A119,1)-SEARCH("&gt;",'CFR - XML import'!$A119,1)-2)))</f>
        <v>0</v>
      </c>
      <c r="AR125" s="140">
        <f>IF(ISERROR(FIND(AR$3,'CFR - XML import'!$A119)),0,VALUE(MID('CFR - XML import'!$A119,SEARCH("&gt;",'CFR - XML import'!$A119,1)+1,SEARCH("/",'CFR - XML import'!$A119,1)-SEARCH("&gt;",'CFR - XML import'!$A119,1)-2)))</f>
        <v>0</v>
      </c>
      <c r="AS125" s="140">
        <f>IF(ISERROR(FIND(AS$3,'CFR - XML import'!$A119)),0,VALUE(MID('CFR - XML import'!$A119,SEARCH("&gt;",'CFR - XML import'!$A119,1)+1,SEARCH("/",'CFR - XML import'!$A119,1)-SEARCH("&gt;",'CFR - XML import'!$A119,1)-2)))</f>
        <v>0</v>
      </c>
      <c r="AT125" s="140">
        <f>IF(ISERROR(FIND(AT$3,'CFR - XML import'!$A119)),0,VALUE(MID('CFR - XML import'!$A119,SEARCH("&gt;",'CFR - XML import'!$A119,1)+1,SEARCH("/",'CFR - XML import'!$A119,1)-SEARCH("&gt;",'CFR - XML import'!$A119,1)-2)))</f>
        <v>0</v>
      </c>
      <c r="AU125" s="140">
        <f>IF(ISERROR(FIND(AU$3,'CFR - XML import'!$A119)),0,VALUE(MID('CFR - XML import'!$A119,SEARCH("&gt;",'CFR - XML import'!$A119,1)+1,SEARCH("/",'CFR - XML import'!$A119,1)-SEARCH("&gt;",'CFR - XML import'!$A119,1)-2)))</f>
        <v>0</v>
      </c>
      <c r="AV125" s="140">
        <f>IF(ISERROR(FIND(AV$3,'CFR - XML import'!$A119)),0,VALUE(MID('CFR - XML import'!$A119,SEARCH("&gt;",'CFR - XML import'!$A119,1)+1,SEARCH("/",'CFR - XML import'!$A119,1)-SEARCH("&gt;",'CFR - XML import'!$A119,1)-2)))</f>
        <v>0</v>
      </c>
      <c r="AW125" s="140">
        <f>IF(ISERROR(FIND(AW$3,'CFR - XML import'!$A119)),0,VALUE(MID('CFR - XML import'!$A119,SEARCH("&gt;",'CFR - XML import'!$A119,1)+1,SEARCH("/",'CFR - XML import'!$A119,1)-SEARCH("&gt;",'CFR - XML import'!$A119,1)-2)))</f>
        <v>0</v>
      </c>
      <c r="AX125" s="140">
        <f>IF(ISERROR(FIND(AX$3,'CFR - XML import'!$A119)),0,VALUE(MID('CFR - XML import'!$A119,SEARCH("&gt;",'CFR - XML import'!$A119,1)+1,SEARCH("/",'CFR - XML import'!$A119,1)-SEARCH("&gt;",'CFR - XML import'!$A119,1)-2)))</f>
        <v>0</v>
      </c>
      <c r="AY125" s="140">
        <f>IF(ISERROR(FIND(AY$3,'CFR - XML import'!$A119)),0,VALUE(MID('CFR - XML import'!$A119,SEARCH("&gt;",'CFR - XML import'!$A119,1)+1,SEARCH("/",'CFR - XML import'!$A119,1)-SEARCH("&gt;",'CFR - XML import'!$A119,1)-2)))</f>
        <v>0</v>
      </c>
      <c r="AZ125" s="140">
        <f>IF(ISERROR(FIND(AZ$3,'CFR - XML import'!$A119)),0,VALUE(MID('CFR - XML import'!$A119,SEARCH("&gt;",'CFR - XML import'!$A119,1)+1,SEARCH("/",'CFR - XML import'!$A119,1)-SEARCH("&gt;",'CFR - XML import'!$A119,1)-2)))</f>
        <v>0</v>
      </c>
      <c r="BA125" s="140">
        <f>IF(ISERROR(FIND(BA$3,'CFR - XML import'!$A119)),0,VALUE(MID('CFR - XML import'!$A119,SEARCH("&gt;",'CFR - XML import'!$A119,1)+1,SEARCH("/",'CFR - XML import'!$A119,1)-SEARCH("&gt;",'CFR - XML import'!$A119,1)-2)))</f>
        <v>0</v>
      </c>
      <c r="BB125" s="140">
        <f>IF(ISERROR(FIND(BB$3,'CFR - XML import'!$A119)),0,VALUE(MID('CFR - XML import'!$A119,SEARCH("&gt;",'CFR - XML import'!$A119,1)+1,SEARCH("/",'CFR - XML import'!$A119,1)-SEARCH("&gt;",'CFR - XML import'!$A119,1)-2)))</f>
        <v>0</v>
      </c>
      <c r="BC125" s="140">
        <f>IF(ISERROR(FIND(BC$3,'CFR - XML import'!$A119)),0,VALUE(MID('CFR - XML import'!$A119,SEARCH("&gt;",'CFR - XML import'!$A119,1)+1,SEARCH("/",'CFR - XML import'!$A119,1)-SEARCH("&gt;",'CFR - XML import'!$A119,1)-2)))</f>
        <v>0</v>
      </c>
      <c r="BD125" s="140">
        <f>IF(ISERROR(FIND(BD$3,'CFR - XML import'!$A119)),0,VALUE(MID('CFR - XML import'!$A119,SEARCH("&gt;",'CFR - XML import'!$A119,1)+1,SEARCH("/",'CFR - XML import'!$A119,1)-SEARCH("&gt;",'CFR - XML import'!$A119,1)-2)))</f>
        <v>0</v>
      </c>
      <c r="BE125" s="140">
        <f>IF(ISERROR(FIND(BE$3,'CFR - XML import'!$A119)),0,VALUE(MID('CFR - XML import'!$A119,SEARCH("&gt;",'CFR - XML import'!$A119,1)+1,SEARCH("/",'CFR - XML import'!$A119,1)-SEARCH("&gt;",'CFR - XML import'!$A119,1)-2)))</f>
        <v>0</v>
      </c>
      <c r="BF125" s="140">
        <f>IF(ISERROR(FIND(BF$3,'CFR - XML import'!$A119)),0,VALUE(MID('CFR - XML import'!$A119,SEARCH("&gt;",'CFR - XML import'!$A119,1)+1,SEARCH("/",'CFR - XML import'!$A119,1)-SEARCH("&gt;",'CFR - XML import'!$A119,1)-2)))</f>
        <v>0</v>
      </c>
      <c r="BG125" s="140">
        <f>IF(ISERROR(FIND(BG$3,'CFR - XML import'!$A119)),0,VALUE(MID('CFR - XML import'!$A119,SEARCH("&gt;",'CFR - XML import'!$A119,1)+1,SEARCH("/",'CFR - XML import'!$A119,1)-SEARCH("&gt;",'CFR - XML import'!$A119,1)-2)))</f>
        <v>0</v>
      </c>
      <c r="BH125" s="140">
        <f>IF(ISERROR(FIND(BH$3,'CFR - XML import'!$A119)),0,VALUE(MID('CFR - XML import'!$A119,SEARCH("&gt;",'CFR - XML import'!$A119,1)+1,SEARCH("/",'CFR - XML import'!$A119,1)-SEARCH("&gt;",'CFR - XML import'!$A119,1)-2)))</f>
        <v>0</v>
      </c>
      <c r="BI125" s="140">
        <f>IF(ISERROR(FIND(BI$3,'CFR - XML import'!$A119)),0,VALUE(MID('CFR - XML import'!$A119,SEARCH("&gt;",'CFR - XML import'!$A119,1)+1,SEARCH("/",'CFR - XML import'!$A119,1)-SEARCH("&gt;",'CFR - XML import'!$A119,1)-2)))</f>
        <v>0</v>
      </c>
      <c r="BJ125" s="140">
        <f>IF(ISERROR(FIND(BJ$3,'CFR - XML import'!$A119)),0,VALUE(MID('CFR - XML import'!$A119,SEARCH("&gt;",'CFR - XML import'!$A119,1)+1,SEARCH("/",'CFR - XML import'!$A119,1)-SEARCH("&gt;",'CFR - XML import'!$A119,1)-2)))</f>
        <v>0</v>
      </c>
      <c r="BK125" s="140">
        <f>IF(ISERROR(FIND(BK$3,'CFR - XML import'!$A119)),0,VALUE(MID('CFR - XML import'!$A119,SEARCH("&gt;",'CFR - XML import'!$A119,1)+1,SEARCH("/",'CFR - XML import'!$A119,1)-SEARCH("&gt;",'CFR - XML import'!$A119,1)-2)))</f>
        <v>0</v>
      </c>
      <c r="BL125" s="140">
        <f>IF(ISERROR(FIND(BL$3,'CFR - XML import'!$A119)),0,VALUE(MID('CFR - XML import'!$A119,SEARCH("&gt;",'CFR - XML import'!$A119,1)+1,SEARCH("/",'CFR - XML import'!$A119,1)-SEARCH("&gt;",'CFR - XML import'!$A119,1)-2)))</f>
        <v>0</v>
      </c>
      <c r="BM125" s="140">
        <f>IF(ISERROR(FIND(BM$3,'CFR - XML import'!$A119)),0,VALUE(MID('CFR - XML import'!$A119,SEARCH("&gt;",'CFR - XML import'!$A119,1)+1,SEARCH("/",'CFR - XML import'!$A119,1)-SEARCH("&gt;",'CFR - XML import'!$A119,1)-2)))</f>
        <v>0</v>
      </c>
      <c r="BN125" s="140">
        <f>IF(ISERROR(FIND(BN$3,'CFR - XML import'!$A119)),0,VALUE(MID('CFR - XML import'!$A119,SEARCH("&gt;",'CFR - XML import'!$A119,1)+1,SEARCH("/",'CFR - XML import'!$A119,1)-SEARCH("&gt;",'CFR - XML import'!$A119,1)-2)))</f>
        <v>0</v>
      </c>
      <c r="BO125" s="140">
        <f>IF(ISERROR(FIND(BO$3,'CFR - XML import'!$A119)),0,VALUE(MID('CFR - XML import'!$A119,SEARCH("&gt;",'CFR - XML import'!$A119,1)+1,SEARCH("/",'CFR - XML import'!$A119,1)-SEARCH("&gt;",'CFR - XML import'!$A119,1)-2)))</f>
        <v>0</v>
      </c>
      <c r="BP125" s="140">
        <f>IF(ISERROR(FIND(BP$3,'CFR - XML import'!$A119)),0,VALUE(MID('CFR - XML import'!$A119,SEARCH("&gt;",'CFR - XML import'!$A119,1)+1,SEARCH("/",'CFR - XML import'!$A119,1)-SEARCH("&gt;",'CFR - XML import'!$A119,1)-2)))</f>
        <v>0</v>
      </c>
      <c r="BQ125" s="140">
        <f>IF(ISERROR(FIND(BQ$3,'CFR - XML import'!$A119)),0,VALUE(MID('CFR - XML import'!$A119,SEARCH("&gt;",'CFR - XML import'!$A119,1)+1,SEARCH("/",'CFR - XML import'!$A119,1)-SEARCH("&gt;",'CFR - XML import'!$A119,1)-2)))</f>
        <v>0</v>
      </c>
      <c r="BR125" s="140">
        <f>IF(ISERROR(FIND(BR$3,'CFR - XML import'!$A119)),0,VALUE(MID('CFR - XML import'!$A119,SEARCH("&gt;",'CFR - XML import'!$A119,1)+1,SEARCH("/",'CFR - XML import'!$A119,1)-SEARCH("&gt;",'CFR - XML import'!$A119,1)-2)))</f>
        <v>0</v>
      </c>
      <c r="BS125" s="140">
        <f>IF(ISERROR(FIND(BS$3,'CFR - XML import'!$A119)),0,VALUE(MID('CFR - XML import'!$A119,SEARCH("&gt;",'CFR - XML import'!$A119,1)+1,SEARCH("/",'CFR - XML import'!$A119,1)-SEARCH("&gt;",'CFR - XML import'!$A119,1)-2)))</f>
        <v>0</v>
      </c>
      <c r="BT125" s="140">
        <f>IF(ISERROR(FIND(BT$3,'CFR - XML import'!$A119)),0,VALUE(MID('CFR - XML import'!$A119,SEARCH("&gt;",'CFR - XML import'!$A119,1)+1,SEARCH("/",'CFR - XML import'!$A119,1)-SEARCH("&gt;",'CFR - XML import'!$A119,1)-2)))</f>
        <v>0</v>
      </c>
      <c r="BU125" s="140">
        <f>IF(ISERROR(FIND(BU$3,'CFR - XML import'!$A119)),0,VALUE(MID('CFR - XML import'!$A119,SEARCH("&gt;",'CFR - XML import'!$A119,1)+1,SEARCH("/",'CFR - XML import'!$A119,1)-SEARCH("&gt;",'CFR - XML import'!$A119,1)-2)))</f>
        <v>0</v>
      </c>
      <c r="BV125" s="140">
        <f>IF(ISERROR(FIND(BV$3,'CFR - XML import'!$A119)),0,VALUE(MID('CFR - XML import'!$A119,SEARCH("&gt;",'CFR - XML import'!$A119,1)+1,SEARCH("/",'CFR - XML import'!$A119,1)-SEARCH("&gt;",'CFR - XML import'!$A119,1)-2)))</f>
        <v>0</v>
      </c>
      <c r="BW125" s="140">
        <f>IF(ISERROR(FIND(BW$3,'CFR - XML import'!$A119)),0,VALUE(MID('CFR - XML import'!$A119,SEARCH("&gt;",'CFR - XML import'!$A119,1)+1,SEARCH("/",'CFR - XML import'!$A119,1)-SEARCH("&gt;",'CFR - XML import'!$A119,1)-2)))</f>
        <v>0</v>
      </c>
      <c r="BX125" s="140">
        <f>IF(ISERROR(FIND(BX$3,'CFR - XML import'!$A119)),0,VALUE(MID('CFR - XML import'!$A119,SEARCH("&gt;",'CFR - XML import'!$A119,1)+1,SEARCH("/",'CFR - XML import'!$A119,1)-SEARCH("&gt;",'CFR - XML import'!$A119,1)-2)))</f>
        <v>0</v>
      </c>
      <c r="BY125" s="140">
        <f>IF(ISERROR(FIND(BY$3,'CFR - XML import'!$A119)),0,VALUE(MID('CFR - XML import'!$A119,SEARCH("&gt;",'CFR - XML import'!$A119,1)+1,SEARCH("/",'CFR - XML import'!$A119,1)-SEARCH("&gt;",'CFR - XML import'!$A119,1)-2)))</f>
        <v>0</v>
      </c>
      <c r="BZ125" s="140">
        <f>IF(ISERROR(FIND(BZ$3,'CFR - XML import'!$A119)),0,VALUE(MID('CFR - XML import'!$A119,SEARCH("&gt;",'CFR - XML import'!$A119,1)+1,SEARCH("/",'CFR - XML import'!$A119,1)-SEARCH("&gt;",'CFR - XML import'!$A119,1)-2)))</f>
        <v>0</v>
      </c>
      <c r="CG125" s="142">
        <f>IF(ISERROR(IF(MID('CFR - XML import'!$A119,LEN($CF$4)+5,LEN('CFR - XML import'!$A119)-(2*LEN($CF$4)+5))="RMMS",1,IF(MID('CFR - XML import'!$A119,LEN("    &lt;InputSystem&gt;")+1,LEN('CFR - XML import'!$A119)-(LEN("    &lt;InputSystem&gt;")+LEN($CF$4)+1))="SIMS",2,0))),0,IF(MID('CFR - XML import'!$A119,LEN($CF$4)+5,LEN('CFR - XML import'!$A119)-(2*LEN($CF$4)+5))="RMMS",1,IF(MID('CFR - XML import'!$A119,LEN("    &lt;InputSystem&gt;")+1,LEN('CFR - XML import'!$A119)-(LEN("    &lt;InputSystem&gt;")+LEN($CF$4)+1))="SIMS",2,0)))</f>
        <v>0</v>
      </c>
      <c r="CH125" s="140">
        <f>IF(ISERROR(FIND(CH$3,'CFR - XML import'!$A119)),0,MID('CFR - XML import'!$A119,SEARCH("&gt;",'CFR - XML import'!$A119,1)+1,SEARCH("/",'CFR - XML import'!$A119,1)-SEARCH("&gt;",'CFR - XML import'!$A119,1)-2))</f>
        <v>0</v>
      </c>
      <c r="CI125" s="140">
        <f>IF(ISERROR(FIND(CI$3,'CFR - XML import'!$A119)),0,MID('CFR - XML import'!$A119,SEARCH("&gt;",'CFR - XML import'!$A119,1)+1,SEARCH("/",'CFR - XML import'!$A119,1)-SEARCH("&gt;",'CFR - XML import'!$A119,1)-2))</f>
        <v>0</v>
      </c>
      <c r="CJ125" s="140">
        <f>IF(ISERROR(FIND(CJ$3,'CFR - XML import'!$A119)),0,MID('CFR - XML import'!$A119,SEARCH("&gt;",'CFR - XML import'!$A119,1)+1,SEARCH("/",'CFR - XML import'!$A119,1)-SEARCH("&gt;",'CFR - XML import'!$A119,1)-2))</f>
        <v>0</v>
      </c>
      <c r="CK125" s="140">
        <f>IF(ISERROR(FIND(CK$3,'CFR - XML import'!$A119)),0,MID('CFR - XML import'!$A119,SEARCH("&gt;",'CFR - XML import'!$A119,1)+1,SEARCH("/",'CFR - XML import'!$A119,1)-SEARCH("&gt;",'CFR - XML import'!$A119,1)-2))</f>
        <v>0</v>
      </c>
      <c r="CL125" s="140">
        <f>IF(ISERROR(FIND(CL$3,'CFR - XML import'!$A119)),0,MID('CFR - XML import'!$A119,SEARCH("&gt;",'CFR - XML import'!$A119,1)+1,SEARCH("/",'CFR - XML import'!$A119,1)-SEARCH("&gt;",'CFR - XML import'!$A119,1)-2))</f>
        <v>0</v>
      </c>
      <c r="CM125" s="140">
        <f>IF(ISERROR(FIND(CM$3,'CFR - XML import'!$A119)),0,MID('CFR - XML import'!$A119,SEARCH("&gt;",'CFR - XML import'!$A119,1)+1,SEARCH("/",'CFR - XML import'!$A119,1)-SEARCH("&gt;",'CFR - XML import'!$A119,1)-2))</f>
        <v>0</v>
      </c>
    </row>
    <row r="126" spans="1:91" x14ac:dyDescent="0.2">
      <c r="A126" s="139" t="str">
        <f>IF(AND('CFR - XML import'!A120&lt;&gt;"",LEFT('CFR - XML import'!A120,1)&lt;&gt;"&lt;",LEFT('CFR - XML import'!A120,3)&lt;&gt;"  &lt;",LEFT('CFR - XML import'!A120,5)&lt;&gt;"    &lt;",LEFT('CFR - XML import'!A120,7)&lt;&gt;"      &lt;",LEFT('CFR - XML import'!A120,9)&lt;&gt;"        &lt;",$B$1="SIMS"),'CFR - XML import'!A120,IF(AND(LEFT('CFR - XML import'!A120,9)="&lt;Details&gt;",$B$1="RM"),'CFR - XML import'!A120,""))</f>
        <v/>
      </c>
      <c r="B126" s="140">
        <f>IF(ISERROR(FIND(B$3,'CFR - XML import'!$A120)),0,VALUE(MID('CFR - XML import'!$A120,SEARCH("&gt;",'CFR - XML import'!$A120,1)+1,SEARCH("/",'CFR - XML import'!$A120,1)-SEARCH("&gt;",'CFR - XML import'!$A120,1)-2)))</f>
        <v>0</v>
      </c>
      <c r="D126" s="140">
        <f>IF(ISERROR(FIND(D$3,'CFR - XML import'!$A120)),0,MID('CFR - XML import'!$A120,SEARCH("&gt;",'CFR - XML import'!$A120,1)+1,SEARCH("/",'CFR - XML import'!$A120,1)-SEARCH("&gt;",'CFR - XML import'!$A120,1)-2))</f>
        <v>0</v>
      </c>
      <c r="E126" s="140">
        <f>IF(ISERROR(FIND(E$3,'CFR - XML import'!$A120)),0,MID('CFR - XML import'!$A120,SEARCH("&gt;",'CFR - XML import'!$A120,1)+1,SEARCH("/",'CFR - XML import'!$A120,1)-SEARCH("&gt;",'CFR - XML import'!$A120,1)-2))</f>
        <v>0</v>
      </c>
      <c r="F126" s="141">
        <f>IF($B$1="SIMS",IF(ISERROR(FIND(F$3,'CFR - XML import'!$A120)),0,VALUE(MID('CFR - XML import'!$A120,15,10))),IF(ISERROR(FIND(F$3,'CFR - XML import'!$A120)),0,VALUE(MID('CFR - XML import'!$A120,15,10))))</f>
        <v>0</v>
      </c>
      <c r="G126" s="140">
        <f>IF(ISERROR(FIND(G$3,'CFR - XML import'!$A120)),0,VALUE(MID('CFR - XML import'!$A120,SEARCH("&gt;",'CFR - XML import'!$A120,1)+1,SEARCH("/",'CFR - XML import'!$A120,1)-SEARCH("&gt;",'CFR - XML import'!$A120,1)-2)))</f>
        <v>0</v>
      </c>
      <c r="H126" s="140">
        <f>IF(ISERROR(FIND(H$3,'CFR - XML import'!$A120)),0,VALUE(MID('CFR - XML import'!$A120,SEARCH("&gt;",'CFR - XML import'!$A120,1)+1,SEARCH("/",'CFR - XML import'!$A120,1)-SEARCH("&gt;",'CFR - XML import'!$A120,1)-2)))</f>
        <v>0</v>
      </c>
      <c r="I126" s="140">
        <f>IF(ISERROR(FIND(I$3,'CFR - XML import'!$A120)),0,VALUE(MID('CFR - XML import'!$A120,SEARCH("&gt;",'CFR - XML import'!$A120,1)+1,SEARCH("/",'CFR - XML import'!$A120,1)-SEARCH("&gt;",'CFR - XML import'!$A120,1)-2)))</f>
        <v>0</v>
      </c>
      <c r="J126" s="140">
        <f>IF(ISERROR(FIND(J$3,'CFR - XML import'!$A120)),0,VALUE(MID('CFR - XML import'!$A120,SEARCH("&gt;",'CFR - XML import'!$A120,1)+1,SEARCH("/",'CFR - XML import'!$A120,1)-SEARCH("&gt;",'CFR - XML import'!$A120,1)-2)))</f>
        <v>0</v>
      </c>
      <c r="K126" s="140">
        <f>IF(ISERROR(FIND(K$3,'CFR - XML import'!$A120)),0,VALUE(MID('CFR - XML import'!$A120,SEARCH("&gt;",'CFR - XML import'!$A120,1)+1,SEARCH("/",'CFR - XML import'!$A120,1)-SEARCH("&gt;",'CFR - XML import'!$A120,1)-2)))</f>
        <v>0</v>
      </c>
      <c r="L126" s="140">
        <f>IF(ISERROR(FIND(L$3,'CFR - XML import'!$A120)),0,VALUE(MID('CFR - XML import'!$A120,SEARCH("&gt;",'CFR - XML import'!$A120,1)+1,SEARCH("/",'CFR - XML import'!$A120,1)-SEARCH("&gt;",'CFR - XML import'!$A120,1)-2)))</f>
        <v>0</v>
      </c>
      <c r="M126" s="140">
        <f>IF(ISERROR(FIND(M$3,'CFR - XML import'!$A120)),0,VALUE(MID('CFR - XML import'!$A120,SEARCH("&gt;",'CFR - XML import'!$A120,1)+1,SEARCH("/",'CFR - XML import'!$A120,1)-SEARCH("&gt;",'CFR - XML import'!$A120,1)-2)))</f>
        <v>0</v>
      </c>
      <c r="N126" s="140">
        <f>IF(ISERROR(FIND(N$3,'CFR - XML import'!$A120)),0,VALUE(MID('CFR - XML import'!$A120,SEARCH("&gt;",'CFR - XML import'!$A120,1)+1,SEARCH("/",'CFR - XML import'!$A120,1)-SEARCH("&gt;",'CFR - XML import'!$A120,1)-2)))</f>
        <v>0</v>
      </c>
      <c r="O126" s="140">
        <f>IF(ISERROR(FIND(O$3,'CFR - XML import'!$A120)),0,VALUE(MID('CFR - XML import'!$A120,SEARCH("&gt;",'CFR - XML import'!$A120,1)+1,SEARCH("/",'CFR - XML import'!$A120,1)-SEARCH("&gt;",'CFR - XML import'!$A120,1)-2)))</f>
        <v>0</v>
      </c>
      <c r="P126" s="140">
        <f>IF(ISERROR(FIND(P$3,'CFR - XML import'!$A120)),0,VALUE(MID('CFR - XML import'!$A120,SEARCH("&gt;",'CFR - XML import'!$A120,1)+1,SEARCH("/",'CFR - XML import'!$A120,1)-SEARCH("&gt;",'CFR - XML import'!$A120,1)-2)))</f>
        <v>0</v>
      </c>
      <c r="Q126" s="140">
        <f>IF(ISERROR(FIND(Q$3,'CFR - XML import'!$A120)),0,VALUE(MID('CFR - XML import'!$A120,SEARCH("&gt;",'CFR - XML import'!$A120,1)+1,SEARCH("/",'CFR - XML import'!$A120,1)-SEARCH("&gt;",'CFR - XML import'!$A120,1)-2)))</f>
        <v>0</v>
      </c>
      <c r="R126" s="140">
        <f>IF(ISERROR(FIND(R$3,'CFR - XML import'!$A120)),0,VALUE(MID('CFR - XML import'!$A120,SEARCH("&gt;",'CFR - XML import'!$A120,1)+1,SEARCH("/",'CFR - XML import'!$A120,1)-SEARCH("&gt;",'CFR - XML import'!$A120,1)-2)))</f>
        <v>0</v>
      </c>
      <c r="S126" s="140">
        <f>IF(ISERROR(FIND(S$3,'CFR - XML import'!$A120)),0,VALUE(MID('CFR - XML import'!$A120,SEARCH("&gt;",'CFR - XML import'!$A120,1)+1,SEARCH("/",'CFR - XML import'!$A120,1)-SEARCH("&gt;",'CFR - XML import'!$A120,1)-2)))</f>
        <v>0</v>
      </c>
      <c r="T126" s="140">
        <f>IF(ISERROR(FIND(T$3,'CFR - XML import'!$A120)),0,VALUE(MID('CFR - XML import'!$A120,SEARCH("&gt;",'CFR - XML import'!$A120,1)+1,SEARCH("/",'CFR - XML import'!$A120,1)-SEARCH("&gt;",'CFR - XML import'!$A120,1)-2)))</f>
        <v>0</v>
      </c>
      <c r="U126" s="140">
        <f>IF(ISERROR(FIND(U$3,'CFR - XML import'!$A120)),0,VALUE(MID('CFR - XML import'!$A120,SEARCH("&gt;",'CFR - XML import'!$A120,1)+1,SEARCH("/",'CFR - XML import'!$A120,1)-SEARCH("&gt;",'CFR - XML import'!$A120,1)-2)))</f>
        <v>0</v>
      </c>
      <c r="V126" s="140">
        <f>IF(ISERROR(FIND(V$3,'CFR - XML import'!$A120)),0,VALUE(MID('CFR - XML import'!$A120,SEARCH("&gt;",'CFR - XML import'!$A120,1)+1,SEARCH("/",'CFR - XML import'!$A120,1)-SEARCH("&gt;",'CFR - XML import'!$A120,1)-2)))</f>
        <v>0</v>
      </c>
      <c r="W126" s="140">
        <f>IF(ISERROR(FIND(W$3,'CFR - XML import'!$A120)),0,VALUE(MID('CFR - XML import'!$A120,SEARCH("&gt;",'CFR - XML import'!$A120,1)+1,SEARCH("/",'CFR - XML import'!$A120,1)-SEARCH("&gt;",'CFR - XML import'!$A120,1)-2)))</f>
        <v>0</v>
      </c>
      <c r="X126" s="140"/>
      <c r="Y126" s="140">
        <f>IF(ISERROR(FIND(Y$3,'CFR - XML import'!$A120)),0,VALUE(MID('CFR - XML import'!$A120,SEARCH("&gt;",'CFR - XML import'!$A120,1)+1,SEARCH("/",'CFR - XML import'!$A120,1)-SEARCH("&gt;",'CFR - XML import'!$A120,1)-2)))</f>
        <v>0</v>
      </c>
      <c r="Z126" s="140">
        <f>IF(ISERROR(FIND(Z$3,'CFR - XML import'!$A120)),0,VALUE(MID('CFR - XML import'!$A120,SEARCH("&gt;",'CFR - XML import'!$A120,1)+1,SEARCH("/",'CFR - XML import'!$A120,1)-SEARCH("&gt;",'CFR - XML import'!$A120,1)-2)))</f>
        <v>0</v>
      </c>
      <c r="AA126" s="140">
        <f>IF(ISERROR(FIND(AA$3,'CFR - XML import'!$A120)),0,VALUE(MID('CFR - XML import'!$A120,SEARCH("&gt;",'CFR - XML import'!$A120,1)+1,SEARCH("/",'CFR - XML import'!$A120,1)-SEARCH("&gt;",'CFR - XML import'!$A120,1)-2)))</f>
        <v>0</v>
      </c>
      <c r="AB126" s="140">
        <f>IF(ISERROR(FIND(AB$3,'CFR - XML import'!$A120)),0,VALUE(MID('CFR - XML import'!$A120,SEARCH("&gt;",'CFR - XML import'!$A120,1)+1,SEARCH("/",'CFR - XML import'!$A120,1)-SEARCH("&gt;",'CFR - XML import'!$A120,1)-2)))</f>
        <v>0</v>
      </c>
      <c r="AC126" s="140">
        <f>IF(ISERROR(FIND(AC$3,'CFR - XML import'!$A120)),0,VALUE(MID('CFR - XML import'!$A120,SEARCH("&gt;",'CFR - XML import'!$A120,1)+1,SEARCH("/",'CFR - XML import'!$A120,1)-SEARCH("&gt;",'CFR - XML import'!$A120,1)-2)))</f>
        <v>0</v>
      </c>
      <c r="AD126" s="140">
        <f>IF(ISERROR(FIND(AD$3,'CFR - XML import'!$A120)),0,VALUE(MID('CFR - XML import'!$A120,SEARCH("&gt;",'CFR - XML import'!$A120,1)+1,SEARCH("/",'CFR - XML import'!$A120,1)-SEARCH("&gt;",'CFR - XML import'!$A120,1)-2)))</f>
        <v>0</v>
      </c>
      <c r="AE126" s="140">
        <f>IF(ISERROR(FIND(AE$3,'CFR - XML import'!$A120)),0,VALUE(MID('CFR - XML import'!$A120,SEARCH("&gt;",'CFR - XML import'!$A120,1)+1,SEARCH("/",'CFR - XML import'!$A120,1)-SEARCH("&gt;",'CFR - XML import'!$A120,1)-2)))</f>
        <v>0</v>
      </c>
      <c r="AF126" s="140">
        <f>IF(ISERROR(FIND(AF$3,'CFR - XML import'!$A120)),0,VALUE(MID('CFR - XML import'!$A120,SEARCH("&gt;",'CFR - XML import'!$A120,1)+1,SEARCH("/",'CFR - XML import'!$A120,1)-SEARCH("&gt;",'CFR - XML import'!$A120,1)-2)))</f>
        <v>0</v>
      </c>
      <c r="AG126" s="140">
        <f>IF(ISERROR(FIND(AG$3,'CFR - XML import'!$A120)),0,VALUE(MID('CFR - XML import'!$A120,SEARCH("&gt;",'CFR - XML import'!$A120,1)+1,SEARCH("/",'CFR - XML import'!$A120,1)-SEARCH("&gt;",'CFR - XML import'!$A120,1)-2)))</f>
        <v>0</v>
      </c>
      <c r="AH126" s="140">
        <f>IF(ISERROR(FIND(AH$3,'CFR - XML import'!$A120)),0,VALUE(MID('CFR - XML import'!$A120,SEARCH("&gt;",'CFR - XML import'!$A120,1)+1,SEARCH("/",'CFR - XML import'!$A120,1)-SEARCH("&gt;",'CFR - XML import'!$A120,1)-2)))</f>
        <v>0</v>
      </c>
      <c r="AI126" s="140">
        <f>IF(ISERROR(FIND(AI$3,'CFR - XML import'!$A120)),0,VALUE(MID('CFR - XML import'!$A120,SEARCH("&gt;",'CFR - XML import'!$A120,1)+1,SEARCH("/",'CFR - XML import'!$A120,1)-SEARCH("&gt;",'CFR - XML import'!$A120,1)-2)))</f>
        <v>0</v>
      </c>
      <c r="AJ126" s="140">
        <f>IF(ISERROR(FIND(AJ$3,'CFR - XML import'!$A120)),0,VALUE(MID('CFR - XML import'!$A120,SEARCH("&gt;",'CFR - XML import'!$A120,1)+1,SEARCH("/",'CFR - XML import'!$A120,1)-SEARCH("&gt;",'CFR - XML import'!$A120,1)-2)))</f>
        <v>0</v>
      </c>
      <c r="AK126" s="140">
        <f>IF(ISERROR(FIND(AK$3,'CFR - XML import'!$A120)),0,VALUE(MID('CFR - XML import'!$A120,SEARCH("&gt;",'CFR - XML import'!$A120,1)+1,SEARCH("/",'CFR - XML import'!$A120,1)-SEARCH("&gt;",'CFR - XML import'!$A120,1)-2)))</f>
        <v>0</v>
      </c>
      <c r="AL126" s="140">
        <f>IF(ISERROR(FIND(AL$3,'CFR - XML import'!$A120)),0,VALUE(MID('CFR - XML import'!$A120,SEARCH("&gt;",'CFR - XML import'!$A120,1)+1,SEARCH("/",'CFR - XML import'!$A120,1)-SEARCH("&gt;",'CFR - XML import'!$A120,1)-2)))</f>
        <v>0</v>
      </c>
      <c r="AM126" s="140">
        <f>IF(ISERROR(FIND(AM$3,'CFR - XML import'!$A120)),0,VALUE(MID('CFR - XML import'!$A120,SEARCH("&gt;",'CFR - XML import'!$A120,1)+1,SEARCH("/",'CFR - XML import'!$A120,1)-SEARCH("&gt;",'CFR - XML import'!$A120,1)-2)))</f>
        <v>0</v>
      </c>
      <c r="AN126" s="140">
        <f>IF(ISERROR(FIND(AN$3,'CFR - XML import'!$A120)),0,VALUE(MID('CFR - XML import'!$A120,SEARCH("&gt;",'CFR - XML import'!$A120,1)+1,SEARCH("/",'CFR - XML import'!$A120,1)-SEARCH("&gt;",'CFR - XML import'!$A120,1)-2)))</f>
        <v>0</v>
      </c>
      <c r="AO126" s="140">
        <f>IF(ISERROR(FIND(AO$3,'CFR - XML import'!$A120)),0,VALUE(MID('CFR - XML import'!$A120,SEARCH("&gt;",'CFR - XML import'!$A120,1)+1,SEARCH("/",'CFR - XML import'!$A120,1)-SEARCH("&gt;",'CFR - XML import'!$A120,1)-2)))</f>
        <v>0</v>
      </c>
      <c r="AP126" s="140">
        <f>IF(ISERROR(FIND(AP$3,'CFR - XML import'!$A120)),0,VALUE(MID('CFR - XML import'!$A120,SEARCH("&gt;",'CFR - XML import'!$A120,1)+1,SEARCH("/",'CFR - XML import'!$A120,1)-SEARCH("&gt;",'CFR - XML import'!$A120,1)-2)))</f>
        <v>0</v>
      </c>
      <c r="AQ126" s="140">
        <f>IF(ISERROR(FIND(AQ$3,'CFR - XML import'!$A120)),0,VALUE(MID('CFR - XML import'!$A120,SEARCH("&gt;",'CFR - XML import'!$A120,1)+1,SEARCH("/",'CFR - XML import'!$A120,1)-SEARCH("&gt;",'CFR - XML import'!$A120,1)-2)))</f>
        <v>0</v>
      </c>
      <c r="AR126" s="140">
        <f>IF(ISERROR(FIND(AR$3,'CFR - XML import'!$A120)),0,VALUE(MID('CFR - XML import'!$A120,SEARCH("&gt;",'CFR - XML import'!$A120,1)+1,SEARCH("/",'CFR - XML import'!$A120,1)-SEARCH("&gt;",'CFR - XML import'!$A120,1)-2)))</f>
        <v>0</v>
      </c>
      <c r="AS126" s="140">
        <f>IF(ISERROR(FIND(AS$3,'CFR - XML import'!$A120)),0,VALUE(MID('CFR - XML import'!$A120,SEARCH("&gt;",'CFR - XML import'!$A120,1)+1,SEARCH("/",'CFR - XML import'!$A120,1)-SEARCH("&gt;",'CFR - XML import'!$A120,1)-2)))</f>
        <v>0</v>
      </c>
      <c r="AT126" s="140">
        <f>IF(ISERROR(FIND(AT$3,'CFR - XML import'!$A120)),0,VALUE(MID('CFR - XML import'!$A120,SEARCH("&gt;",'CFR - XML import'!$A120,1)+1,SEARCH("/",'CFR - XML import'!$A120,1)-SEARCH("&gt;",'CFR - XML import'!$A120,1)-2)))</f>
        <v>0</v>
      </c>
      <c r="AU126" s="140">
        <f>IF(ISERROR(FIND(AU$3,'CFR - XML import'!$A120)),0,VALUE(MID('CFR - XML import'!$A120,SEARCH("&gt;",'CFR - XML import'!$A120,1)+1,SEARCH("/",'CFR - XML import'!$A120,1)-SEARCH("&gt;",'CFR - XML import'!$A120,1)-2)))</f>
        <v>0</v>
      </c>
      <c r="AV126" s="140">
        <f>IF(ISERROR(FIND(AV$3,'CFR - XML import'!$A120)),0,VALUE(MID('CFR - XML import'!$A120,SEARCH("&gt;",'CFR - XML import'!$A120,1)+1,SEARCH("/",'CFR - XML import'!$A120,1)-SEARCH("&gt;",'CFR - XML import'!$A120,1)-2)))</f>
        <v>0</v>
      </c>
      <c r="AW126" s="140">
        <f>IF(ISERROR(FIND(AW$3,'CFR - XML import'!$A120)),0,VALUE(MID('CFR - XML import'!$A120,SEARCH("&gt;",'CFR - XML import'!$A120,1)+1,SEARCH("/",'CFR - XML import'!$A120,1)-SEARCH("&gt;",'CFR - XML import'!$A120,1)-2)))</f>
        <v>0</v>
      </c>
      <c r="AX126" s="140">
        <f>IF(ISERROR(FIND(AX$3,'CFR - XML import'!$A120)),0,VALUE(MID('CFR - XML import'!$A120,SEARCH("&gt;",'CFR - XML import'!$A120,1)+1,SEARCH("/",'CFR - XML import'!$A120,1)-SEARCH("&gt;",'CFR - XML import'!$A120,1)-2)))</f>
        <v>0</v>
      </c>
      <c r="AY126" s="140">
        <f>IF(ISERROR(FIND(AY$3,'CFR - XML import'!$A120)),0,VALUE(MID('CFR - XML import'!$A120,SEARCH("&gt;",'CFR - XML import'!$A120,1)+1,SEARCH("/",'CFR - XML import'!$A120,1)-SEARCH("&gt;",'CFR - XML import'!$A120,1)-2)))</f>
        <v>0</v>
      </c>
      <c r="AZ126" s="140">
        <f>IF(ISERROR(FIND(AZ$3,'CFR - XML import'!$A120)),0,VALUE(MID('CFR - XML import'!$A120,SEARCH("&gt;",'CFR - XML import'!$A120,1)+1,SEARCH("/",'CFR - XML import'!$A120,1)-SEARCH("&gt;",'CFR - XML import'!$A120,1)-2)))</f>
        <v>0</v>
      </c>
      <c r="BA126" s="140">
        <f>IF(ISERROR(FIND(BA$3,'CFR - XML import'!$A120)),0,VALUE(MID('CFR - XML import'!$A120,SEARCH("&gt;",'CFR - XML import'!$A120,1)+1,SEARCH("/",'CFR - XML import'!$A120,1)-SEARCH("&gt;",'CFR - XML import'!$A120,1)-2)))</f>
        <v>0</v>
      </c>
      <c r="BB126" s="140">
        <f>IF(ISERROR(FIND(BB$3,'CFR - XML import'!$A120)),0,VALUE(MID('CFR - XML import'!$A120,SEARCH("&gt;",'CFR - XML import'!$A120,1)+1,SEARCH("/",'CFR - XML import'!$A120,1)-SEARCH("&gt;",'CFR - XML import'!$A120,1)-2)))</f>
        <v>0</v>
      </c>
      <c r="BC126" s="140">
        <f>IF(ISERROR(FIND(BC$3,'CFR - XML import'!$A120)),0,VALUE(MID('CFR - XML import'!$A120,SEARCH("&gt;",'CFR - XML import'!$A120,1)+1,SEARCH("/",'CFR - XML import'!$A120,1)-SEARCH("&gt;",'CFR - XML import'!$A120,1)-2)))</f>
        <v>0</v>
      </c>
      <c r="BD126" s="140">
        <f>IF(ISERROR(FIND(BD$3,'CFR - XML import'!$A120)),0,VALUE(MID('CFR - XML import'!$A120,SEARCH("&gt;",'CFR - XML import'!$A120,1)+1,SEARCH("/",'CFR - XML import'!$A120,1)-SEARCH("&gt;",'CFR - XML import'!$A120,1)-2)))</f>
        <v>0</v>
      </c>
      <c r="BE126" s="140">
        <f>IF(ISERROR(FIND(BE$3,'CFR - XML import'!$A120)),0,VALUE(MID('CFR - XML import'!$A120,SEARCH("&gt;",'CFR - XML import'!$A120,1)+1,SEARCH("/",'CFR - XML import'!$A120,1)-SEARCH("&gt;",'CFR - XML import'!$A120,1)-2)))</f>
        <v>0</v>
      </c>
      <c r="BF126" s="140">
        <f>IF(ISERROR(FIND(BF$3,'CFR - XML import'!$A120)),0,VALUE(MID('CFR - XML import'!$A120,SEARCH("&gt;",'CFR - XML import'!$A120,1)+1,SEARCH("/",'CFR - XML import'!$A120,1)-SEARCH("&gt;",'CFR - XML import'!$A120,1)-2)))</f>
        <v>0</v>
      </c>
      <c r="BG126" s="140">
        <f>IF(ISERROR(FIND(BG$3,'CFR - XML import'!$A120)),0,VALUE(MID('CFR - XML import'!$A120,SEARCH("&gt;",'CFR - XML import'!$A120,1)+1,SEARCH("/",'CFR - XML import'!$A120,1)-SEARCH("&gt;",'CFR - XML import'!$A120,1)-2)))</f>
        <v>0</v>
      </c>
      <c r="BH126" s="140">
        <f>IF(ISERROR(FIND(BH$3,'CFR - XML import'!$A120)),0,VALUE(MID('CFR - XML import'!$A120,SEARCH("&gt;",'CFR - XML import'!$A120,1)+1,SEARCH("/",'CFR - XML import'!$A120,1)-SEARCH("&gt;",'CFR - XML import'!$A120,1)-2)))</f>
        <v>0</v>
      </c>
      <c r="BI126" s="140">
        <f>IF(ISERROR(FIND(BI$3,'CFR - XML import'!$A120)),0,VALUE(MID('CFR - XML import'!$A120,SEARCH("&gt;",'CFR - XML import'!$A120,1)+1,SEARCH("/",'CFR - XML import'!$A120,1)-SEARCH("&gt;",'CFR - XML import'!$A120,1)-2)))</f>
        <v>0</v>
      </c>
      <c r="BJ126" s="140">
        <f>IF(ISERROR(FIND(BJ$3,'CFR - XML import'!$A120)),0,VALUE(MID('CFR - XML import'!$A120,SEARCH("&gt;",'CFR - XML import'!$A120,1)+1,SEARCH("/",'CFR - XML import'!$A120,1)-SEARCH("&gt;",'CFR - XML import'!$A120,1)-2)))</f>
        <v>0</v>
      </c>
      <c r="BK126" s="140">
        <f>IF(ISERROR(FIND(BK$3,'CFR - XML import'!$A120)),0,VALUE(MID('CFR - XML import'!$A120,SEARCH("&gt;",'CFR - XML import'!$A120,1)+1,SEARCH("/",'CFR - XML import'!$A120,1)-SEARCH("&gt;",'CFR - XML import'!$A120,1)-2)))</f>
        <v>0</v>
      </c>
      <c r="BL126" s="140">
        <f>IF(ISERROR(FIND(BL$3,'CFR - XML import'!$A120)),0,VALUE(MID('CFR - XML import'!$A120,SEARCH("&gt;",'CFR - XML import'!$A120,1)+1,SEARCH("/",'CFR - XML import'!$A120,1)-SEARCH("&gt;",'CFR - XML import'!$A120,1)-2)))</f>
        <v>0</v>
      </c>
      <c r="BM126" s="140">
        <f>IF(ISERROR(FIND(BM$3,'CFR - XML import'!$A120)),0,VALUE(MID('CFR - XML import'!$A120,SEARCH("&gt;",'CFR - XML import'!$A120,1)+1,SEARCH("/",'CFR - XML import'!$A120,1)-SEARCH("&gt;",'CFR - XML import'!$A120,1)-2)))</f>
        <v>0</v>
      </c>
      <c r="BN126" s="140">
        <f>IF(ISERROR(FIND(BN$3,'CFR - XML import'!$A120)),0,VALUE(MID('CFR - XML import'!$A120,SEARCH("&gt;",'CFR - XML import'!$A120,1)+1,SEARCH("/",'CFR - XML import'!$A120,1)-SEARCH("&gt;",'CFR - XML import'!$A120,1)-2)))</f>
        <v>0</v>
      </c>
      <c r="BO126" s="140">
        <f>IF(ISERROR(FIND(BO$3,'CFR - XML import'!$A120)),0,VALUE(MID('CFR - XML import'!$A120,SEARCH("&gt;",'CFR - XML import'!$A120,1)+1,SEARCH("/",'CFR - XML import'!$A120,1)-SEARCH("&gt;",'CFR - XML import'!$A120,1)-2)))</f>
        <v>0</v>
      </c>
      <c r="BP126" s="140">
        <f>IF(ISERROR(FIND(BP$3,'CFR - XML import'!$A120)),0,VALUE(MID('CFR - XML import'!$A120,SEARCH("&gt;",'CFR - XML import'!$A120,1)+1,SEARCH("/",'CFR - XML import'!$A120,1)-SEARCH("&gt;",'CFR - XML import'!$A120,1)-2)))</f>
        <v>0</v>
      </c>
      <c r="BQ126" s="140">
        <f>IF(ISERROR(FIND(BQ$3,'CFR - XML import'!$A120)),0,VALUE(MID('CFR - XML import'!$A120,SEARCH("&gt;",'CFR - XML import'!$A120,1)+1,SEARCH("/",'CFR - XML import'!$A120,1)-SEARCH("&gt;",'CFR - XML import'!$A120,1)-2)))</f>
        <v>0</v>
      </c>
      <c r="BR126" s="140">
        <f>IF(ISERROR(FIND(BR$3,'CFR - XML import'!$A120)),0,VALUE(MID('CFR - XML import'!$A120,SEARCH("&gt;",'CFR - XML import'!$A120,1)+1,SEARCH("/",'CFR - XML import'!$A120,1)-SEARCH("&gt;",'CFR - XML import'!$A120,1)-2)))</f>
        <v>0</v>
      </c>
      <c r="BS126" s="140">
        <f>IF(ISERROR(FIND(BS$3,'CFR - XML import'!$A120)),0,VALUE(MID('CFR - XML import'!$A120,SEARCH("&gt;",'CFR - XML import'!$A120,1)+1,SEARCH("/",'CFR - XML import'!$A120,1)-SEARCH("&gt;",'CFR - XML import'!$A120,1)-2)))</f>
        <v>0</v>
      </c>
      <c r="BT126" s="140">
        <f>IF(ISERROR(FIND(BT$3,'CFR - XML import'!$A120)),0,VALUE(MID('CFR - XML import'!$A120,SEARCH("&gt;",'CFR - XML import'!$A120,1)+1,SEARCH("/",'CFR - XML import'!$A120,1)-SEARCH("&gt;",'CFR - XML import'!$A120,1)-2)))</f>
        <v>0</v>
      </c>
      <c r="BU126" s="140">
        <f>IF(ISERROR(FIND(BU$3,'CFR - XML import'!$A120)),0,VALUE(MID('CFR - XML import'!$A120,SEARCH("&gt;",'CFR - XML import'!$A120,1)+1,SEARCH("/",'CFR - XML import'!$A120,1)-SEARCH("&gt;",'CFR - XML import'!$A120,1)-2)))</f>
        <v>0</v>
      </c>
      <c r="BV126" s="140">
        <f>IF(ISERROR(FIND(BV$3,'CFR - XML import'!$A120)),0,VALUE(MID('CFR - XML import'!$A120,SEARCH("&gt;",'CFR - XML import'!$A120,1)+1,SEARCH("/",'CFR - XML import'!$A120,1)-SEARCH("&gt;",'CFR - XML import'!$A120,1)-2)))</f>
        <v>0</v>
      </c>
      <c r="BW126" s="140">
        <f>IF(ISERROR(FIND(BW$3,'CFR - XML import'!$A120)),0,VALUE(MID('CFR - XML import'!$A120,SEARCH("&gt;",'CFR - XML import'!$A120,1)+1,SEARCH("/",'CFR - XML import'!$A120,1)-SEARCH("&gt;",'CFR - XML import'!$A120,1)-2)))</f>
        <v>0</v>
      </c>
      <c r="BX126" s="140">
        <f>IF(ISERROR(FIND(BX$3,'CFR - XML import'!$A120)),0,VALUE(MID('CFR - XML import'!$A120,SEARCH("&gt;",'CFR - XML import'!$A120,1)+1,SEARCH("/",'CFR - XML import'!$A120,1)-SEARCH("&gt;",'CFR - XML import'!$A120,1)-2)))</f>
        <v>0</v>
      </c>
      <c r="BY126" s="140">
        <f>IF(ISERROR(FIND(BY$3,'CFR - XML import'!$A120)),0,VALUE(MID('CFR - XML import'!$A120,SEARCH("&gt;",'CFR - XML import'!$A120,1)+1,SEARCH("/",'CFR - XML import'!$A120,1)-SEARCH("&gt;",'CFR - XML import'!$A120,1)-2)))</f>
        <v>0</v>
      </c>
      <c r="BZ126" s="140">
        <f>IF(ISERROR(FIND(BZ$3,'CFR - XML import'!$A120)),0,VALUE(MID('CFR - XML import'!$A120,SEARCH("&gt;",'CFR - XML import'!$A120,1)+1,SEARCH("/",'CFR - XML import'!$A120,1)-SEARCH("&gt;",'CFR - XML import'!$A120,1)-2)))</f>
        <v>0</v>
      </c>
      <c r="CG126" s="142">
        <f>IF(ISERROR(IF(MID('CFR - XML import'!$A120,LEN($CF$4)+5,LEN('CFR - XML import'!$A120)-(2*LEN($CF$4)+5))="RMMS",1,IF(MID('CFR - XML import'!$A120,LEN("    &lt;InputSystem&gt;")+1,LEN('CFR - XML import'!$A120)-(LEN("    &lt;InputSystem&gt;")+LEN($CF$4)+1))="SIMS",2,0))),0,IF(MID('CFR - XML import'!$A120,LEN($CF$4)+5,LEN('CFR - XML import'!$A120)-(2*LEN($CF$4)+5))="RMMS",1,IF(MID('CFR - XML import'!$A120,LEN("    &lt;InputSystem&gt;")+1,LEN('CFR - XML import'!$A120)-(LEN("    &lt;InputSystem&gt;")+LEN($CF$4)+1))="SIMS",2,0)))</f>
        <v>0</v>
      </c>
      <c r="CH126" s="140">
        <f>IF(ISERROR(FIND(CH$3,'CFR - XML import'!$A120)),0,MID('CFR - XML import'!$A120,SEARCH("&gt;",'CFR - XML import'!$A120,1)+1,SEARCH("/",'CFR - XML import'!$A120,1)-SEARCH("&gt;",'CFR - XML import'!$A120,1)-2))</f>
        <v>0</v>
      </c>
      <c r="CI126" s="140">
        <f>IF(ISERROR(FIND(CI$3,'CFR - XML import'!$A120)),0,MID('CFR - XML import'!$A120,SEARCH("&gt;",'CFR - XML import'!$A120,1)+1,SEARCH("/",'CFR - XML import'!$A120,1)-SEARCH("&gt;",'CFR - XML import'!$A120,1)-2))</f>
        <v>0</v>
      </c>
      <c r="CJ126" s="140">
        <f>IF(ISERROR(FIND(CJ$3,'CFR - XML import'!$A120)),0,MID('CFR - XML import'!$A120,SEARCH("&gt;",'CFR - XML import'!$A120,1)+1,SEARCH("/",'CFR - XML import'!$A120,1)-SEARCH("&gt;",'CFR - XML import'!$A120,1)-2))</f>
        <v>0</v>
      </c>
      <c r="CK126" s="140">
        <f>IF(ISERROR(FIND(CK$3,'CFR - XML import'!$A120)),0,MID('CFR - XML import'!$A120,SEARCH("&gt;",'CFR - XML import'!$A120,1)+1,SEARCH("/",'CFR - XML import'!$A120,1)-SEARCH("&gt;",'CFR - XML import'!$A120,1)-2))</f>
        <v>0</v>
      </c>
      <c r="CL126" s="140">
        <f>IF(ISERROR(FIND(CL$3,'CFR - XML import'!$A120)),0,MID('CFR - XML import'!$A120,SEARCH("&gt;",'CFR - XML import'!$A120,1)+1,SEARCH("/",'CFR - XML import'!$A120,1)-SEARCH("&gt;",'CFR - XML import'!$A120,1)-2))</f>
        <v>0</v>
      </c>
      <c r="CM126" s="140">
        <f>IF(ISERROR(FIND(CM$3,'CFR - XML import'!$A120)),0,MID('CFR - XML import'!$A120,SEARCH("&gt;",'CFR - XML import'!$A120,1)+1,SEARCH("/",'CFR - XML import'!$A120,1)-SEARCH("&gt;",'CFR - XML import'!$A120,1)-2))</f>
        <v>0</v>
      </c>
    </row>
    <row r="127" spans="1:91" x14ac:dyDescent="0.2">
      <c r="A127" s="139" t="str">
        <f>IF(AND('CFR - XML import'!A121&lt;&gt;"",LEFT('CFR - XML import'!A121,1)&lt;&gt;"&lt;",LEFT('CFR - XML import'!A121,3)&lt;&gt;"  &lt;",LEFT('CFR - XML import'!A121,5)&lt;&gt;"    &lt;",LEFT('CFR - XML import'!A121,7)&lt;&gt;"      &lt;",LEFT('CFR - XML import'!A121,9)&lt;&gt;"        &lt;",$B$1="SIMS"),'CFR - XML import'!A121,IF(AND(LEFT('CFR - XML import'!A121,9)="&lt;Details&gt;",$B$1="RM"),'CFR - XML import'!A121,""))</f>
        <v/>
      </c>
      <c r="B127" s="140">
        <f>IF(ISERROR(FIND(B$3,'CFR - XML import'!$A121)),0,VALUE(MID('CFR - XML import'!$A121,SEARCH("&gt;",'CFR - XML import'!$A121,1)+1,SEARCH("/",'CFR - XML import'!$A121,1)-SEARCH("&gt;",'CFR - XML import'!$A121,1)-2)))</f>
        <v>0</v>
      </c>
      <c r="D127" s="140">
        <f>IF(ISERROR(FIND(D$3,'CFR - XML import'!$A121)),0,MID('CFR - XML import'!$A121,SEARCH("&gt;",'CFR - XML import'!$A121,1)+1,SEARCH("/",'CFR - XML import'!$A121,1)-SEARCH("&gt;",'CFR - XML import'!$A121,1)-2))</f>
        <v>0</v>
      </c>
      <c r="E127" s="140">
        <f>IF(ISERROR(FIND(E$3,'CFR - XML import'!$A121)),0,MID('CFR - XML import'!$A121,SEARCH("&gt;",'CFR - XML import'!$A121,1)+1,SEARCH("/",'CFR - XML import'!$A121,1)-SEARCH("&gt;",'CFR - XML import'!$A121,1)-2))</f>
        <v>0</v>
      </c>
      <c r="F127" s="141">
        <f>IF($B$1="SIMS",IF(ISERROR(FIND(F$3,'CFR - XML import'!$A121)),0,VALUE(MID('CFR - XML import'!$A121,15,10))),IF(ISERROR(FIND(F$3,'CFR - XML import'!$A121)),0,VALUE(MID('CFR - XML import'!$A121,15,10))))</f>
        <v>0</v>
      </c>
      <c r="G127" s="140">
        <f>IF(ISERROR(FIND(G$3,'CFR - XML import'!$A121)),0,VALUE(MID('CFR - XML import'!$A121,SEARCH("&gt;",'CFR - XML import'!$A121,1)+1,SEARCH("/",'CFR - XML import'!$A121,1)-SEARCH("&gt;",'CFR - XML import'!$A121,1)-2)))</f>
        <v>0</v>
      </c>
      <c r="H127" s="140">
        <f>IF(ISERROR(FIND(H$3,'CFR - XML import'!$A121)),0,VALUE(MID('CFR - XML import'!$A121,SEARCH("&gt;",'CFR - XML import'!$A121,1)+1,SEARCH("/",'CFR - XML import'!$A121,1)-SEARCH("&gt;",'CFR - XML import'!$A121,1)-2)))</f>
        <v>0</v>
      </c>
      <c r="I127" s="140">
        <f>IF(ISERROR(FIND(I$3,'CFR - XML import'!$A121)),0,VALUE(MID('CFR - XML import'!$A121,SEARCH("&gt;",'CFR - XML import'!$A121,1)+1,SEARCH("/",'CFR - XML import'!$A121,1)-SEARCH("&gt;",'CFR - XML import'!$A121,1)-2)))</f>
        <v>0</v>
      </c>
      <c r="J127" s="140">
        <f>IF(ISERROR(FIND(J$3,'CFR - XML import'!$A121)),0,VALUE(MID('CFR - XML import'!$A121,SEARCH("&gt;",'CFR - XML import'!$A121,1)+1,SEARCH("/",'CFR - XML import'!$A121,1)-SEARCH("&gt;",'CFR - XML import'!$A121,1)-2)))</f>
        <v>0</v>
      </c>
      <c r="K127" s="140">
        <f>IF(ISERROR(FIND(K$3,'CFR - XML import'!$A121)),0,VALUE(MID('CFR - XML import'!$A121,SEARCH("&gt;",'CFR - XML import'!$A121,1)+1,SEARCH("/",'CFR - XML import'!$A121,1)-SEARCH("&gt;",'CFR - XML import'!$A121,1)-2)))</f>
        <v>0</v>
      </c>
      <c r="L127" s="140">
        <f>IF(ISERROR(FIND(L$3,'CFR - XML import'!$A121)),0,VALUE(MID('CFR - XML import'!$A121,SEARCH("&gt;",'CFR - XML import'!$A121,1)+1,SEARCH("/",'CFR - XML import'!$A121,1)-SEARCH("&gt;",'CFR - XML import'!$A121,1)-2)))</f>
        <v>0</v>
      </c>
      <c r="M127" s="140">
        <f>IF(ISERROR(FIND(M$3,'CFR - XML import'!$A121)),0,VALUE(MID('CFR - XML import'!$A121,SEARCH("&gt;",'CFR - XML import'!$A121,1)+1,SEARCH("/",'CFR - XML import'!$A121,1)-SEARCH("&gt;",'CFR - XML import'!$A121,1)-2)))</f>
        <v>0</v>
      </c>
      <c r="N127" s="140">
        <f>IF(ISERROR(FIND(N$3,'CFR - XML import'!$A121)),0,VALUE(MID('CFR - XML import'!$A121,SEARCH("&gt;",'CFR - XML import'!$A121,1)+1,SEARCH("/",'CFR - XML import'!$A121,1)-SEARCH("&gt;",'CFR - XML import'!$A121,1)-2)))</f>
        <v>0</v>
      </c>
      <c r="O127" s="140">
        <f>IF(ISERROR(FIND(O$3,'CFR - XML import'!$A121)),0,VALUE(MID('CFR - XML import'!$A121,SEARCH("&gt;",'CFR - XML import'!$A121,1)+1,SEARCH("/",'CFR - XML import'!$A121,1)-SEARCH("&gt;",'CFR - XML import'!$A121,1)-2)))</f>
        <v>0</v>
      </c>
      <c r="P127" s="140">
        <f>IF(ISERROR(FIND(P$3,'CFR - XML import'!$A121)),0,VALUE(MID('CFR - XML import'!$A121,SEARCH("&gt;",'CFR - XML import'!$A121,1)+1,SEARCH("/",'CFR - XML import'!$A121,1)-SEARCH("&gt;",'CFR - XML import'!$A121,1)-2)))</f>
        <v>0</v>
      </c>
      <c r="Q127" s="140">
        <f>IF(ISERROR(FIND(Q$3,'CFR - XML import'!$A121)),0,VALUE(MID('CFR - XML import'!$A121,SEARCH("&gt;",'CFR - XML import'!$A121,1)+1,SEARCH("/",'CFR - XML import'!$A121,1)-SEARCH("&gt;",'CFR - XML import'!$A121,1)-2)))</f>
        <v>0</v>
      </c>
      <c r="R127" s="140">
        <f>IF(ISERROR(FIND(R$3,'CFR - XML import'!$A121)),0,VALUE(MID('CFR - XML import'!$A121,SEARCH("&gt;",'CFR - XML import'!$A121,1)+1,SEARCH("/",'CFR - XML import'!$A121,1)-SEARCH("&gt;",'CFR - XML import'!$A121,1)-2)))</f>
        <v>0</v>
      </c>
      <c r="S127" s="140">
        <f>IF(ISERROR(FIND(S$3,'CFR - XML import'!$A121)),0,VALUE(MID('CFR - XML import'!$A121,SEARCH("&gt;",'CFR - XML import'!$A121,1)+1,SEARCH("/",'CFR - XML import'!$A121,1)-SEARCH("&gt;",'CFR - XML import'!$A121,1)-2)))</f>
        <v>0</v>
      </c>
      <c r="T127" s="140">
        <f>IF(ISERROR(FIND(T$3,'CFR - XML import'!$A121)),0,VALUE(MID('CFR - XML import'!$A121,SEARCH("&gt;",'CFR - XML import'!$A121,1)+1,SEARCH("/",'CFR - XML import'!$A121,1)-SEARCH("&gt;",'CFR - XML import'!$A121,1)-2)))</f>
        <v>0</v>
      </c>
      <c r="U127" s="140">
        <f>IF(ISERROR(FIND(U$3,'CFR - XML import'!$A121)),0,VALUE(MID('CFR - XML import'!$A121,SEARCH("&gt;",'CFR - XML import'!$A121,1)+1,SEARCH("/",'CFR - XML import'!$A121,1)-SEARCH("&gt;",'CFR - XML import'!$A121,1)-2)))</f>
        <v>0</v>
      </c>
      <c r="V127" s="140">
        <f>IF(ISERROR(FIND(V$3,'CFR - XML import'!$A121)),0,VALUE(MID('CFR - XML import'!$A121,SEARCH("&gt;",'CFR - XML import'!$A121,1)+1,SEARCH("/",'CFR - XML import'!$A121,1)-SEARCH("&gt;",'CFR - XML import'!$A121,1)-2)))</f>
        <v>0</v>
      </c>
      <c r="W127" s="140">
        <f>IF(ISERROR(FIND(W$3,'CFR - XML import'!$A121)),0,VALUE(MID('CFR - XML import'!$A121,SEARCH("&gt;",'CFR - XML import'!$A121,1)+1,SEARCH("/",'CFR - XML import'!$A121,1)-SEARCH("&gt;",'CFR - XML import'!$A121,1)-2)))</f>
        <v>0</v>
      </c>
      <c r="X127" s="140"/>
      <c r="Y127" s="140">
        <f>IF(ISERROR(FIND(Y$3,'CFR - XML import'!$A121)),0,VALUE(MID('CFR - XML import'!$A121,SEARCH("&gt;",'CFR - XML import'!$A121,1)+1,SEARCH("/",'CFR - XML import'!$A121,1)-SEARCH("&gt;",'CFR - XML import'!$A121,1)-2)))</f>
        <v>0</v>
      </c>
      <c r="Z127" s="140">
        <f>IF(ISERROR(FIND(Z$3,'CFR - XML import'!$A121)),0,VALUE(MID('CFR - XML import'!$A121,SEARCH("&gt;",'CFR - XML import'!$A121,1)+1,SEARCH("/",'CFR - XML import'!$A121,1)-SEARCH("&gt;",'CFR - XML import'!$A121,1)-2)))</f>
        <v>0</v>
      </c>
      <c r="AA127" s="140">
        <f>IF(ISERROR(FIND(AA$3,'CFR - XML import'!$A121)),0,VALUE(MID('CFR - XML import'!$A121,SEARCH("&gt;",'CFR - XML import'!$A121,1)+1,SEARCH("/",'CFR - XML import'!$A121,1)-SEARCH("&gt;",'CFR - XML import'!$A121,1)-2)))</f>
        <v>0</v>
      </c>
      <c r="AB127" s="140">
        <f>IF(ISERROR(FIND(AB$3,'CFR - XML import'!$A121)),0,VALUE(MID('CFR - XML import'!$A121,SEARCH("&gt;",'CFR - XML import'!$A121,1)+1,SEARCH("/",'CFR - XML import'!$A121,1)-SEARCH("&gt;",'CFR - XML import'!$A121,1)-2)))</f>
        <v>0</v>
      </c>
      <c r="AC127" s="140">
        <f>IF(ISERROR(FIND(AC$3,'CFR - XML import'!$A121)),0,VALUE(MID('CFR - XML import'!$A121,SEARCH("&gt;",'CFR - XML import'!$A121,1)+1,SEARCH("/",'CFR - XML import'!$A121,1)-SEARCH("&gt;",'CFR - XML import'!$A121,1)-2)))</f>
        <v>0</v>
      </c>
      <c r="AD127" s="140">
        <f>IF(ISERROR(FIND(AD$3,'CFR - XML import'!$A121)),0,VALUE(MID('CFR - XML import'!$A121,SEARCH("&gt;",'CFR - XML import'!$A121,1)+1,SEARCH("/",'CFR - XML import'!$A121,1)-SEARCH("&gt;",'CFR - XML import'!$A121,1)-2)))</f>
        <v>0</v>
      </c>
      <c r="AE127" s="140">
        <f>IF(ISERROR(FIND(AE$3,'CFR - XML import'!$A121)),0,VALUE(MID('CFR - XML import'!$A121,SEARCH("&gt;",'CFR - XML import'!$A121,1)+1,SEARCH("/",'CFR - XML import'!$A121,1)-SEARCH("&gt;",'CFR - XML import'!$A121,1)-2)))</f>
        <v>0</v>
      </c>
      <c r="AF127" s="140">
        <f>IF(ISERROR(FIND(AF$3,'CFR - XML import'!$A121)),0,VALUE(MID('CFR - XML import'!$A121,SEARCH("&gt;",'CFR - XML import'!$A121,1)+1,SEARCH("/",'CFR - XML import'!$A121,1)-SEARCH("&gt;",'CFR - XML import'!$A121,1)-2)))</f>
        <v>0</v>
      </c>
      <c r="AG127" s="140">
        <f>IF(ISERROR(FIND(AG$3,'CFR - XML import'!$A121)),0,VALUE(MID('CFR - XML import'!$A121,SEARCH("&gt;",'CFR - XML import'!$A121,1)+1,SEARCH("/",'CFR - XML import'!$A121,1)-SEARCH("&gt;",'CFR - XML import'!$A121,1)-2)))</f>
        <v>0</v>
      </c>
      <c r="AH127" s="140">
        <f>IF(ISERROR(FIND(AH$3,'CFR - XML import'!$A121)),0,VALUE(MID('CFR - XML import'!$A121,SEARCH("&gt;",'CFR - XML import'!$A121,1)+1,SEARCH("/",'CFR - XML import'!$A121,1)-SEARCH("&gt;",'CFR - XML import'!$A121,1)-2)))</f>
        <v>0</v>
      </c>
      <c r="AI127" s="140">
        <f>IF(ISERROR(FIND(AI$3,'CFR - XML import'!$A121)),0,VALUE(MID('CFR - XML import'!$A121,SEARCH("&gt;",'CFR - XML import'!$A121,1)+1,SEARCH("/",'CFR - XML import'!$A121,1)-SEARCH("&gt;",'CFR - XML import'!$A121,1)-2)))</f>
        <v>0</v>
      </c>
      <c r="AJ127" s="140">
        <f>IF(ISERROR(FIND(AJ$3,'CFR - XML import'!$A121)),0,VALUE(MID('CFR - XML import'!$A121,SEARCH("&gt;",'CFR - XML import'!$A121,1)+1,SEARCH("/",'CFR - XML import'!$A121,1)-SEARCH("&gt;",'CFR - XML import'!$A121,1)-2)))</f>
        <v>0</v>
      </c>
      <c r="AK127" s="140">
        <f>IF(ISERROR(FIND(AK$3,'CFR - XML import'!$A121)),0,VALUE(MID('CFR - XML import'!$A121,SEARCH("&gt;",'CFR - XML import'!$A121,1)+1,SEARCH("/",'CFR - XML import'!$A121,1)-SEARCH("&gt;",'CFR - XML import'!$A121,1)-2)))</f>
        <v>0</v>
      </c>
      <c r="AL127" s="140">
        <f>IF(ISERROR(FIND(AL$3,'CFR - XML import'!$A121)),0,VALUE(MID('CFR - XML import'!$A121,SEARCH("&gt;",'CFR - XML import'!$A121,1)+1,SEARCH("/",'CFR - XML import'!$A121,1)-SEARCH("&gt;",'CFR - XML import'!$A121,1)-2)))</f>
        <v>0</v>
      </c>
      <c r="AM127" s="140">
        <f>IF(ISERROR(FIND(AM$3,'CFR - XML import'!$A121)),0,VALUE(MID('CFR - XML import'!$A121,SEARCH("&gt;",'CFR - XML import'!$A121,1)+1,SEARCH("/",'CFR - XML import'!$A121,1)-SEARCH("&gt;",'CFR - XML import'!$A121,1)-2)))</f>
        <v>0</v>
      </c>
      <c r="AN127" s="140">
        <f>IF(ISERROR(FIND(AN$3,'CFR - XML import'!$A121)),0,VALUE(MID('CFR - XML import'!$A121,SEARCH("&gt;",'CFR - XML import'!$A121,1)+1,SEARCH("/",'CFR - XML import'!$A121,1)-SEARCH("&gt;",'CFR - XML import'!$A121,1)-2)))</f>
        <v>0</v>
      </c>
      <c r="AO127" s="140">
        <f>IF(ISERROR(FIND(AO$3,'CFR - XML import'!$A121)),0,VALUE(MID('CFR - XML import'!$A121,SEARCH("&gt;",'CFR - XML import'!$A121,1)+1,SEARCH("/",'CFR - XML import'!$A121,1)-SEARCH("&gt;",'CFR - XML import'!$A121,1)-2)))</f>
        <v>0</v>
      </c>
      <c r="AP127" s="140">
        <f>IF(ISERROR(FIND(AP$3,'CFR - XML import'!$A121)),0,VALUE(MID('CFR - XML import'!$A121,SEARCH("&gt;",'CFR - XML import'!$A121,1)+1,SEARCH("/",'CFR - XML import'!$A121,1)-SEARCH("&gt;",'CFR - XML import'!$A121,1)-2)))</f>
        <v>0</v>
      </c>
      <c r="AQ127" s="140">
        <f>IF(ISERROR(FIND(AQ$3,'CFR - XML import'!$A121)),0,VALUE(MID('CFR - XML import'!$A121,SEARCH("&gt;",'CFR - XML import'!$A121,1)+1,SEARCH("/",'CFR - XML import'!$A121,1)-SEARCH("&gt;",'CFR - XML import'!$A121,1)-2)))</f>
        <v>0</v>
      </c>
      <c r="AR127" s="140">
        <f>IF(ISERROR(FIND(AR$3,'CFR - XML import'!$A121)),0,VALUE(MID('CFR - XML import'!$A121,SEARCH("&gt;",'CFR - XML import'!$A121,1)+1,SEARCH("/",'CFR - XML import'!$A121,1)-SEARCH("&gt;",'CFR - XML import'!$A121,1)-2)))</f>
        <v>0</v>
      </c>
      <c r="AS127" s="140">
        <f>IF(ISERROR(FIND(AS$3,'CFR - XML import'!$A121)),0,VALUE(MID('CFR - XML import'!$A121,SEARCH("&gt;",'CFR - XML import'!$A121,1)+1,SEARCH("/",'CFR - XML import'!$A121,1)-SEARCH("&gt;",'CFR - XML import'!$A121,1)-2)))</f>
        <v>0</v>
      </c>
      <c r="AT127" s="140">
        <f>IF(ISERROR(FIND(AT$3,'CFR - XML import'!$A121)),0,VALUE(MID('CFR - XML import'!$A121,SEARCH("&gt;",'CFR - XML import'!$A121,1)+1,SEARCH("/",'CFR - XML import'!$A121,1)-SEARCH("&gt;",'CFR - XML import'!$A121,1)-2)))</f>
        <v>0</v>
      </c>
      <c r="AU127" s="140">
        <f>IF(ISERROR(FIND(AU$3,'CFR - XML import'!$A121)),0,VALUE(MID('CFR - XML import'!$A121,SEARCH("&gt;",'CFR - XML import'!$A121,1)+1,SEARCH("/",'CFR - XML import'!$A121,1)-SEARCH("&gt;",'CFR - XML import'!$A121,1)-2)))</f>
        <v>0</v>
      </c>
      <c r="AV127" s="140">
        <f>IF(ISERROR(FIND(AV$3,'CFR - XML import'!$A121)),0,VALUE(MID('CFR - XML import'!$A121,SEARCH("&gt;",'CFR - XML import'!$A121,1)+1,SEARCH("/",'CFR - XML import'!$A121,1)-SEARCH("&gt;",'CFR - XML import'!$A121,1)-2)))</f>
        <v>0</v>
      </c>
      <c r="AW127" s="140">
        <f>IF(ISERROR(FIND(AW$3,'CFR - XML import'!$A121)),0,VALUE(MID('CFR - XML import'!$A121,SEARCH("&gt;",'CFR - XML import'!$A121,1)+1,SEARCH("/",'CFR - XML import'!$A121,1)-SEARCH("&gt;",'CFR - XML import'!$A121,1)-2)))</f>
        <v>0</v>
      </c>
      <c r="AX127" s="140">
        <f>IF(ISERROR(FIND(AX$3,'CFR - XML import'!$A121)),0,VALUE(MID('CFR - XML import'!$A121,SEARCH("&gt;",'CFR - XML import'!$A121,1)+1,SEARCH("/",'CFR - XML import'!$A121,1)-SEARCH("&gt;",'CFR - XML import'!$A121,1)-2)))</f>
        <v>0</v>
      </c>
      <c r="AY127" s="140">
        <f>IF(ISERROR(FIND(AY$3,'CFR - XML import'!$A121)),0,VALUE(MID('CFR - XML import'!$A121,SEARCH("&gt;",'CFR - XML import'!$A121,1)+1,SEARCH("/",'CFR - XML import'!$A121,1)-SEARCH("&gt;",'CFR - XML import'!$A121,1)-2)))</f>
        <v>0</v>
      </c>
      <c r="AZ127" s="140">
        <f>IF(ISERROR(FIND(AZ$3,'CFR - XML import'!$A121)),0,VALUE(MID('CFR - XML import'!$A121,SEARCH("&gt;",'CFR - XML import'!$A121,1)+1,SEARCH("/",'CFR - XML import'!$A121,1)-SEARCH("&gt;",'CFR - XML import'!$A121,1)-2)))</f>
        <v>0</v>
      </c>
      <c r="BA127" s="140">
        <f>IF(ISERROR(FIND(BA$3,'CFR - XML import'!$A121)),0,VALUE(MID('CFR - XML import'!$A121,SEARCH("&gt;",'CFR - XML import'!$A121,1)+1,SEARCH("/",'CFR - XML import'!$A121,1)-SEARCH("&gt;",'CFR - XML import'!$A121,1)-2)))</f>
        <v>0</v>
      </c>
      <c r="BB127" s="140">
        <f>IF(ISERROR(FIND(BB$3,'CFR - XML import'!$A121)),0,VALUE(MID('CFR - XML import'!$A121,SEARCH("&gt;",'CFR - XML import'!$A121,1)+1,SEARCH("/",'CFR - XML import'!$A121,1)-SEARCH("&gt;",'CFR - XML import'!$A121,1)-2)))</f>
        <v>0</v>
      </c>
      <c r="BC127" s="140">
        <f>IF(ISERROR(FIND(BC$3,'CFR - XML import'!$A121)),0,VALUE(MID('CFR - XML import'!$A121,SEARCH("&gt;",'CFR - XML import'!$A121,1)+1,SEARCH("/",'CFR - XML import'!$A121,1)-SEARCH("&gt;",'CFR - XML import'!$A121,1)-2)))</f>
        <v>0</v>
      </c>
      <c r="BD127" s="140">
        <f>IF(ISERROR(FIND(BD$3,'CFR - XML import'!$A121)),0,VALUE(MID('CFR - XML import'!$A121,SEARCH("&gt;",'CFR - XML import'!$A121,1)+1,SEARCH("/",'CFR - XML import'!$A121,1)-SEARCH("&gt;",'CFR - XML import'!$A121,1)-2)))</f>
        <v>0</v>
      </c>
      <c r="BE127" s="140">
        <f>IF(ISERROR(FIND(BE$3,'CFR - XML import'!$A121)),0,VALUE(MID('CFR - XML import'!$A121,SEARCH("&gt;",'CFR - XML import'!$A121,1)+1,SEARCH("/",'CFR - XML import'!$A121,1)-SEARCH("&gt;",'CFR - XML import'!$A121,1)-2)))</f>
        <v>0</v>
      </c>
      <c r="BF127" s="140">
        <f>IF(ISERROR(FIND(BF$3,'CFR - XML import'!$A121)),0,VALUE(MID('CFR - XML import'!$A121,SEARCH("&gt;",'CFR - XML import'!$A121,1)+1,SEARCH("/",'CFR - XML import'!$A121,1)-SEARCH("&gt;",'CFR - XML import'!$A121,1)-2)))</f>
        <v>0</v>
      </c>
      <c r="BG127" s="140">
        <f>IF(ISERROR(FIND(BG$3,'CFR - XML import'!$A121)),0,VALUE(MID('CFR - XML import'!$A121,SEARCH("&gt;",'CFR - XML import'!$A121,1)+1,SEARCH("/",'CFR - XML import'!$A121,1)-SEARCH("&gt;",'CFR - XML import'!$A121,1)-2)))</f>
        <v>0</v>
      </c>
      <c r="BH127" s="140">
        <f>IF(ISERROR(FIND(BH$3,'CFR - XML import'!$A121)),0,VALUE(MID('CFR - XML import'!$A121,SEARCH("&gt;",'CFR - XML import'!$A121,1)+1,SEARCH("/",'CFR - XML import'!$A121,1)-SEARCH("&gt;",'CFR - XML import'!$A121,1)-2)))</f>
        <v>0</v>
      </c>
      <c r="BI127" s="140">
        <f>IF(ISERROR(FIND(BI$3,'CFR - XML import'!$A121)),0,VALUE(MID('CFR - XML import'!$A121,SEARCH("&gt;",'CFR - XML import'!$A121,1)+1,SEARCH("/",'CFR - XML import'!$A121,1)-SEARCH("&gt;",'CFR - XML import'!$A121,1)-2)))</f>
        <v>0</v>
      </c>
      <c r="BJ127" s="140">
        <f>IF(ISERROR(FIND(BJ$3,'CFR - XML import'!$A121)),0,VALUE(MID('CFR - XML import'!$A121,SEARCH("&gt;",'CFR - XML import'!$A121,1)+1,SEARCH("/",'CFR - XML import'!$A121,1)-SEARCH("&gt;",'CFR - XML import'!$A121,1)-2)))</f>
        <v>0</v>
      </c>
      <c r="BK127" s="140">
        <f>IF(ISERROR(FIND(BK$3,'CFR - XML import'!$A121)),0,VALUE(MID('CFR - XML import'!$A121,SEARCH("&gt;",'CFR - XML import'!$A121,1)+1,SEARCH("/",'CFR - XML import'!$A121,1)-SEARCH("&gt;",'CFR - XML import'!$A121,1)-2)))</f>
        <v>0</v>
      </c>
      <c r="BL127" s="140">
        <f>IF(ISERROR(FIND(BL$3,'CFR - XML import'!$A121)),0,VALUE(MID('CFR - XML import'!$A121,SEARCH("&gt;",'CFR - XML import'!$A121,1)+1,SEARCH("/",'CFR - XML import'!$A121,1)-SEARCH("&gt;",'CFR - XML import'!$A121,1)-2)))</f>
        <v>0</v>
      </c>
      <c r="BM127" s="140">
        <f>IF(ISERROR(FIND(BM$3,'CFR - XML import'!$A121)),0,VALUE(MID('CFR - XML import'!$A121,SEARCH("&gt;",'CFR - XML import'!$A121,1)+1,SEARCH("/",'CFR - XML import'!$A121,1)-SEARCH("&gt;",'CFR - XML import'!$A121,1)-2)))</f>
        <v>0</v>
      </c>
      <c r="BN127" s="140">
        <f>IF(ISERROR(FIND(BN$3,'CFR - XML import'!$A121)),0,VALUE(MID('CFR - XML import'!$A121,SEARCH("&gt;",'CFR - XML import'!$A121,1)+1,SEARCH("/",'CFR - XML import'!$A121,1)-SEARCH("&gt;",'CFR - XML import'!$A121,1)-2)))</f>
        <v>0</v>
      </c>
      <c r="BO127" s="140">
        <f>IF(ISERROR(FIND(BO$3,'CFR - XML import'!$A121)),0,VALUE(MID('CFR - XML import'!$A121,SEARCH("&gt;",'CFR - XML import'!$A121,1)+1,SEARCH("/",'CFR - XML import'!$A121,1)-SEARCH("&gt;",'CFR - XML import'!$A121,1)-2)))</f>
        <v>0</v>
      </c>
      <c r="BP127" s="140">
        <f>IF(ISERROR(FIND(BP$3,'CFR - XML import'!$A121)),0,VALUE(MID('CFR - XML import'!$A121,SEARCH("&gt;",'CFR - XML import'!$A121,1)+1,SEARCH("/",'CFR - XML import'!$A121,1)-SEARCH("&gt;",'CFR - XML import'!$A121,1)-2)))</f>
        <v>0</v>
      </c>
      <c r="BQ127" s="140">
        <f>IF(ISERROR(FIND(BQ$3,'CFR - XML import'!$A121)),0,VALUE(MID('CFR - XML import'!$A121,SEARCH("&gt;",'CFR - XML import'!$A121,1)+1,SEARCH("/",'CFR - XML import'!$A121,1)-SEARCH("&gt;",'CFR - XML import'!$A121,1)-2)))</f>
        <v>0</v>
      </c>
      <c r="BR127" s="140">
        <f>IF(ISERROR(FIND(BR$3,'CFR - XML import'!$A121)),0,VALUE(MID('CFR - XML import'!$A121,SEARCH("&gt;",'CFR - XML import'!$A121,1)+1,SEARCH("/",'CFR - XML import'!$A121,1)-SEARCH("&gt;",'CFR - XML import'!$A121,1)-2)))</f>
        <v>0</v>
      </c>
      <c r="BS127" s="140">
        <f>IF(ISERROR(FIND(BS$3,'CFR - XML import'!$A121)),0,VALUE(MID('CFR - XML import'!$A121,SEARCH("&gt;",'CFR - XML import'!$A121,1)+1,SEARCH("/",'CFR - XML import'!$A121,1)-SEARCH("&gt;",'CFR - XML import'!$A121,1)-2)))</f>
        <v>0</v>
      </c>
      <c r="BT127" s="140">
        <f>IF(ISERROR(FIND(BT$3,'CFR - XML import'!$A121)),0,VALUE(MID('CFR - XML import'!$A121,SEARCH("&gt;",'CFR - XML import'!$A121,1)+1,SEARCH("/",'CFR - XML import'!$A121,1)-SEARCH("&gt;",'CFR - XML import'!$A121,1)-2)))</f>
        <v>0</v>
      </c>
      <c r="BU127" s="140">
        <f>IF(ISERROR(FIND(BU$3,'CFR - XML import'!$A121)),0,VALUE(MID('CFR - XML import'!$A121,SEARCH("&gt;",'CFR - XML import'!$A121,1)+1,SEARCH("/",'CFR - XML import'!$A121,1)-SEARCH("&gt;",'CFR - XML import'!$A121,1)-2)))</f>
        <v>0</v>
      </c>
      <c r="BV127" s="140">
        <f>IF(ISERROR(FIND(BV$3,'CFR - XML import'!$A121)),0,VALUE(MID('CFR - XML import'!$A121,SEARCH("&gt;",'CFR - XML import'!$A121,1)+1,SEARCH("/",'CFR - XML import'!$A121,1)-SEARCH("&gt;",'CFR - XML import'!$A121,1)-2)))</f>
        <v>0</v>
      </c>
      <c r="BW127" s="140">
        <f>IF(ISERROR(FIND(BW$3,'CFR - XML import'!$A121)),0,VALUE(MID('CFR - XML import'!$A121,SEARCH("&gt;",'CFR - XML import'!$A121,1)+1,SEARCH("/",'CFR - XML import'!$A121,1)-SEARCH("&gt;",'CFR - XML import'!$A121,1)-2)))</f>
        <v>0</v>
      </c>
      <c r="BX127" s="140">
        <f>IF(ISERROR(FIND(BX$3,'CFR - XML import'!$A121)),0,VALUE(MID('CFR - XML import'!$A121,SEARCH("&gt;",'CFR - XML import'!$A121,1)+1,SEARCH("/",'CFR - XML import'!$A121,1)-SEARCH("&gt;",'CFR - XML import'!$A121,1)-2)))</f>
        <v>0</v>
      </c>
      <c r="BY127" s="140">
        <f>IF(ISERROR(FIND(BY$3,'CFR - XML import'!$A121)),0,VALUE(MID('CFR - XML import'!$A121,SEARCH("&gt;",'CFR - XML import'!$A121,1)+1,SEARCH("/",'CFR - XML import'!$A121,1)-SEARCH("&gt;",'CFR - XML import'!$A121,1)-2)))</f>
        <v>0</v>
      </c>
      <c r="BZ127" s="140">
        <f>IF(ISERROR(FIND(BZ$3,'CFR - XML import'!$A121)),0,VALUE(MID('CFR - XML import'!$A121,SEARCH("&gt;",'CFR - XML import'!$A121,1)+1,SEARCH("/",'CFR - XML import'!$A121,1)-SEARCH("&gt;",'CFR - XML import'!$A121,1)-2)))</f>
        <v>0</v>
      </c>
      <c r="CG127" s="142">
        <f>IF(ISERROR(IF(MID('CFR - XML import'!$A121,LEN($CF$4)+5,LEN('CFR - XML import'!$A121)-(2*LEN($CF$4)+5))="RMMS",1,IF(MID('CFR - XML import'!$A121,LEN("    &lt;InputSystem&gt;")+1,LEN('CFR - XML import'!$A121)-(LEN("    &lt;InputSystem&gt;")+LEN($CF$4)+1))="SIMS",2,0))),0,IF(MID('CFR - XML import'!$A121,LEN($CF$4)+5,LEN('CFR - XML import'!$A121)-(2*LEN($CF$4)+5))="RMMS",1,IF(MID('CFR - XML import'!$A121,LEN("    &lt;InputSystem&gt;")+1,LEN('CFR - XML import'!$A121)-(LEN("    &lt;InputSystem&gt;")+LEN($CF$4)+1))="SIMS",2,0)))</f>
        <v>0</v>
      </c>
      <c r="CH127" s="140">
        <f>IF(ISERROR(FIND(CH$3,'CFR - XML import'!$A121)),0,MID('CFR - XML import'!$A121,SEARCH("&gt;",'CFR - XML import'!$A121,1)+1,SEARCH("/",'CFR - XML import'!$A121,1)-SEARCH("&gt;",'CFR - XML import'!$A121,1)-2))</f>
        <v>0</v>
      </c>
      <c r="CI127" s="140">
        <f>IF(ISERROR(FIND(CI$3,'CFR - XML import'!$A121)),0,MID('CFR - XML import'!$A121,SEARCH("&gt;",'CFR - XML import'!$A121,1)+1,SEARCH("/",'CFR - XML import'!$A121,1)-SEARCH("&gt;",'CFR - XML import'!$A121,1)-2))</f>
        <v>0</v>
      </c>
      <c r="CJ127" s="140">
        <f>IF(ISERROR(FIND(CJ$3,'CFR - XML import'!$A121)),0,MID('CFR - XML import'!$A121,SEARCH("&gt;",'CFR - XML import'!$A121,1)+1,SEARCH("/",'CFR - XML import'!$A121,1)-SEARCH("&gt;",'CFR - XML import'!$A121,1)-2))</f>
        <v>0</v>
      </c>
      <c r="CK127" s="140">
        <f>IF(ISERROR(FIND(CK$3,'CFR - XML import'!$A121)),0,MID('CFR - XML import'!$A121,SEARCH("&gt;",'CFR - XML import'!$A121,1)+1,SEARCH("/",'CFR - XML import'!$A121,1)-SEARCH("&gt;",'CFR - XML import'!$A121,1)-2))</f>
        <v>0</v>
      </c>
      <c r="CL127" s="140">
        <f>IF(ISERROR(FIND(CL$3,'CFR - XML import'!$A121)),0,MID('CFR - XML import'!$A121,SEARCH("&gt;",'CFR - XML import'!$A121,1)+1,SEARCH("/",'CFR - XML import'!$A121,1)-SEARCH("&gt;",'CFR - XML import'!$A121,1)-2))</f>
        <v>0</v>
      </c>
      <c r="CM127" s="140">
        <f>IF(ISERROR(FIND(CM$3,'CFR - XML import'!$A121)),0,MID('CFR - XML import'!$A121,SEARCH("&gt;",'CFR - XML import'!$A121,1)+1,SEARCH("/",'CFR - XML import'!$A121,1)-SEARCH("&gt;",'CFR - XML import'!$A121,1)-2))</f>
        <v>0</v>
      </c>
    </row>
    <row r="128" spans="1:91" x14ac:dyDescent="0.2">
      <c r="A128" s="139" t="str">
        <f>IF(AND('CFR - XML import'!A122&lt;&gt;"",LEFT('CFR - XML import'!A122,1)&lt;&gt;"&lt;",LEFT('CFR - XML import'!A122,3)&lt;&gt;"  &lt;",LEFT('CFR - XML import'!A122,5)&lt;&gt;"    &lt;",LEFT('CFR - XML import'!A122,7)&lt;&gt;"      &lt;",LEFT('CFR - XML import'!A122,9)&lt;&gt;"        &lt;",$B$1="SIMS"),'CFR - XML import'!A122,IF(AND(LEFT('CFR - XML import'!A122,9)="&lt;Details&gt;",$B$1="RM"),'CFR - XML import'!A122,""))</f>
        <v/>
      </c>
      <c r="B128" s="140">
        <f>IF(ISERROR(FIND(B$3,'CFR - XML import'!$A122)),0,VALUE(MID('CFR - XML import'!$A122,SEARCH("&gt;",'CFR - XML import'!$A122,1)+1,SEARCH("/",'CFR - XML import'!$A122,1)-SEARCH("&gt;",'CFR - XML import'!$A122,1)-2)))</f>
        <v>0</v>
      </c>
      <c r="D128" s="140">
        <f>IF(ISERROR(FIND(D$3,'CFR - XML import'!$A122)),0,MID('CFR - XML import'!$A122,SEARCH("&gt;",'CFR - XML import'!$A122,1)+1,SEARCH("/",'CFR - XML import'!$A122,1)-SEARCH("&gt;",'CFR - XML import'!$A122,1)-2))</f>
        <v>0</v>
      </c>
      <c r="E128" s="140">
        <f>IF(ISERROR(FIND(E$3,'CFR - XML import'!$A122)),0,MID('CFR - XML import'!$A122,SEARCH("&gt;",'CFR - XML import'!$A122,1)+1,SEARCH("/",'CFR - XML import'!$A122,1)-SEARCH("&gt;",'CFR - XML import'!$A122,1)-2))</f>
        <v>0</v>
      </c>
      <c r="F128" s="141">
        <f>IF($B$1="SIMS",IF(ISERROR(FIND(F$3,'CFR - XML import'!$A122)),0,VALUE(MID('CFR - XML import'!$A122,15,10))),IF(ISERROR(FIND(F$3,'CFR - XML import'!$A122)),0,VALUE(MID('CFR - XML import'!$A122,15,10))))</f>
        <v>0</v>
      </c>
      <c r="G128" s="140">
        <f>IF(ISERROR(FIND(G$3,'CFR - XML import'!$A122)),0,VALUE(MID('CFR - XML import'!$A122,SEARCH("&gt;",'CFR - XML import'!$A122,1)+1,SEARCH("/",'CFR - XML import'!$A122,1)-SEARCH("&gt;",'CFR - XML import'!$A122,1)-2)))</f>
        <v>0</v>
      </c>
      <c r="H128" s="140">
        <f>IF(ISERROR(FIND(H$3,'CFR - XML import'!$A122)),0,VALUE(MID('CFR - XML import'!$A122,SEARCH("&gt;",'CFR - XML import'!$A122,1)+1,SEARCH("/",'CFR - XML import'!$A122,1)-SEARCH("&gt;",'CFR - XML import'!$A122,1)-2)))</f>
        <v>0</v>
      </c>
      <c r="I128" s="140">
        <f>IF(ISERROR(FIND(I$3,'CFR - XML import'!$A122)),0,VALUE(MID('CFR - XML import'!$A122,SEARCH("&gt;",'CFR - XML import'!$A122,1)+1,SEARCH("/",'CFR - XML import'!$A122,1)-SEARCH("&gt;",'CFR - XML import'!$A122,1)-2)))</f>
        <v>0</v>
      </c>
      <c r="J128" s="140">
        <f>IF(ISERROR(FIND(J$3,'CFR - XML import'!$A122)),0,VALUE(MID('CFR - XML import'!$A122,SEARCH("&gt;",'CFR - XML import'!$A122,1)+1,SEARCH("/",'CFR - XML import'!$A122,1)-SEARCH("&gt;",'CFR - XML import'!$A122,1)-2)))</f>
        <v>0</v>
      </c>
      <c r="K128" s="140">
        <f>IF(ISERROR(FIND(K$3,'CFR - XML import'!$A122)),0,VALUE(MID('CFR - XML import'!$A122,SEARCH("&gt;",'CFR - XML import'!$A122,1)+1,SEARCH("/",'CFR - XML import'!$A122,1)-SEARCH("&gt;",'CFR - XML import'!$A122,1)-2)))</f>
        <v>0</v>
      </c>
      <c r="L128" s="140">
        <f>IF(ISERROR(FIND(L$3,'CFR - XML import'!$A122)),0,VALUE(MID('CFR - XML import'!$A122,SEARCH("&gt;",'CFR - XML import'!$A122,1)+1,SEARCH("/",'CFR - XML import'!$A122,1)-SEARCH("&gt;",'CFR - XML import'!$A122,1)-2)))</f>
        <v>0</v>
      </c>
      <c r="M128" s="140">
        <f>IF(ISERROR(FIND(M$3,'CFR - XML import'!$A122)),0,VALUE(MID('CFR - XML import'!$A122,SEARCH("&gt;",'CFR - XML import'!$A122,1)+1,SEARCH("/",'CFR - XML import'!$A122,1)-SEARCH("&gt;",'CFR - XML import'!$A122,1)-2)))</f>
        <v>0</v>
      </c>
      <c r="N128" s="140">
        <f>IF(ISERROR(FIND(N$3,'CFR - XML import'!$A122)),0,VALUE(MID('CFR - XML import'!$A122,SEARCH("&gt;",'CFR - XML import'!$A122,1)+1,SEARCH("/",'CFR - XML import'!$A122,1)-SEARCH("&gt;",'CFR - XML import'!$A122,1)-2)))</f>
        <v>0</v>
      </c>
      <c r="O128" s="140">
        <f>IF(ISERROR(FIND(O$3,'CFR - XML import'!$A122)),0,VALUE(MID('CFR - XML import'!$A122,SEARCH("&gt;",'CFR - XML import'!$A122,1)+1,SEARCH("/",'CFR - XML import'!$A122,1)-SEARCH("&gt;",'CFR - XML import'!$A122,1)-2)))</f>
        <v>0</v>
      </c>
      <c r="P128" s="140">
        <f>IF(ISERROR(FIND(P$3,'CFR - XML import'!$A122)),0,VALUE(MID('CFR - XML import'!$A122,SEARCH("&gt;",'CFR - XML import'!$A122,1)+1,SEARCH("/",'CFR - XML import'!$A122,1)-SEARCH("&gt;",'CFR - XML import'!$A122,1)-2)))</f>
        <v>0</v>
      </c>
      <c r="Q128" s="140">
        <f>IF(ISERROR(FIND(Q$3,'CFR - XML import'!$A122)),0,VALUE(MID('CFR - XML import'!$A122,SEARCH("&gt;",'CFR - XML import'!$A122,1)+1,SEARCH("/",'CFR - XML import'!$A122,1)-SEARCH("&gt;",'CFR - XML import'!$A122,1)-2)))</f>
        <v>0</v>
      </c>
      <c r="R128" s="140">
        <f>IF(ISERROR(FIND(R$3,'CFR - XML import'!$A122)),0,VALUE(MID('CFR - XML import'!$A122,SEARCH("&gt;",'CFR - XML import'!$A122,1)+1,SEARCH("/",'CFR - XML import'!$A122,1)-SEARCH("&gt;",'CFR - XML import'!$A122,1)-2)))</f>
        <v>0</v>
      </c>
      <c r="S128" s="140">
        <f>IF(ISERROR(FIND(S$3,'CFR - XML import'!$A122)),0,VALUE(MID('CFR - XML import'!$A122,SEARCH("&gt;",'CFR - XML import'!$A122,1)+1,SEARCH("/",'CFR - XML import'!$A122,1)-SEARCH("&gt;",'CFR - XML import'!$A122,1)-2)))</f>
        <v>0</v>
      </c>
      <c r="T128" s="140">
        <f>IF(ISERROR(FIND(T$3,'CFR - XML import'!$A122)),0,VALUE(MID('CFR - XML import'!$A122,SEARCH("&gt;",'CFR - XML import'!$A122,1)+1,SEARCH("/",'CFR - XML import'!$A122,1)-SEARCH("&gt;",'CFR - XML import'!$A122,1)-2)))</f>
        <v>0</v>
      </c>
      <c r="U128" s="140">
        <f>IF(ISERROR(FIND(U$3,'CFR - XML import'!$A122)),0,VALUE(MID('CFR - XML import'!$A122,SEARCH("&gt;",'CFR - XML import'!$A122,1)+1,SEARCH("/",'CFR - XML import'!$A122,1)-SEARCH("&gt;",'CFR - XML import'!$A122,1)-2)))</f>
        <v>0</v>
      </c>
      <c r="V128" s="140">
        <f>IF(ISERROR(FIND(V$3,'CFR - XML import'!$A122)),0,VALUE(MID('CFR - XML import'!$A122,SEARCH("&gt;",'CFR - XML import'!$A122,1)+1,SEARCH("/",'CFR - XML import'!$A122,1)-SEARCH("&gt;",'CFR - XML import'!$A122,1)-2)))</f>
        <v>0</v>
      </c>
      <c r="W128" s="140">
        <f>IF(ISERROR(FIND(W$3,'CFR - XML import'!$A122)),0,VALUE(MID('CFR - XML import'!$A122,SEARCH("&gt;",'CFR - XML import'!$A122,1)+1,SEARCH("/",'CFR - XML import'!$A122,1)-SEARCH("&gt;",'CFR - XML import'!$A122,1)-2)))</f>
        <v>0</v>
      </c>
      <c r="X128" s="140"/>
      <c r="Y128" s="140">
        <f>IF(ISERROR(FIND(Y$3,'CFR - XML import'!$A122)),0,VALUE(MID('CFR - XML import'!$A122,SEARCH("&gt;",'CFR - XML import'!$A122,1)+1,SEARCH("/",'CFR - XML import'!$A122,1)-SEARCH("&gt;",'CFR - XML import'!$A122,1)-2)))</f>
        <v>0</v>
      </c>
      <c r="Z128" s="140">
        <f>IF(ISERROR(FIND(Z$3,'CFR - XML import'!$A122)),0,VALUE(MID('CFR - XML import'!$A122,SEARCH("&gt;",'CFR - XML import'!$A122,1)+1,SEARCH("/",'CFR - XML import'!$A122,1)-SEARCH("&gt;",'CFR - XML import'!$A122,1)-2)))</f>
        <v>0</v>
      </c>
      <c r="AA128" s="140">
        <f>IF(ISERROR(FIND(AA$3,'CFR - XML import'!$A122)),0,VALUE(MID('CFR - XML import'!$A122,SEARCH("&gt;",'CFR - XML import'!$A122,1)+1,SEARCH("/",'CFR - XML import'!$A122,1)-SEARCH("&gt;",'CFR - XML import'!$A122,1)-2)))</f>
        <v>0</v>
      </c>
      <c r="AB128" s="140">
        <f>IF(ISERROR(FIND(AB$3,'CFR - XML import'!$A122)),0,VALUE(MID('CFR - XML import'!$A122,SEARCH("&gt;",'CFR - XML import'!$A122,1)+1,SEARCH("/",'CFR - XML import'!$A122,1)-SEARCH("&gt;",'CFR - XML import'!$A122,1)-2)))</f>
        <v>0</v>
      </c>
      <c r="AC128" s="140">
        <f>IF(ISERROR(FIND(AC$3,'CFR - XML import'!$A122)),0,VALUE(MID('CFR - XML import'!$A122,SEARCH("&gt;",'CFR - XML import'!$A122,1)+1,SEARCH("/",'CFR - XML import'!$A122,1)-SEARCH("&gt;",'CFR - XML import'!$A122,1)-2)))</f>
        <v>0</v>
      </c>
      <c r="AD128" s="140">
        <f>IF(ISERROR(FIND(AD$3,'CFR - XML import'!$A122)),0,VALUE(MID('CFR - XML import'!$A122,SEARCH("&gt;",'CFR - XML import'!$A122,1)+1,SEARCH("/",'CFR - XML import'!$A122,1)-SEARCH("&gt;",'CFR - XML import'!$A122,1)-2)))</f>
        <v>0</v>
      </c>
      <c r="AE128" s="140">
        <f>IF(ISERROR(FIND(AE$3,'CFR - XML import'!$A122)),0,VALUE(MID('CFR - XML import'!$A122,SEARCH("&gt;",'CFR - XML import'!$A122,1)+1,SEARCH("/",'CFR - XML import'!$A122,1)-SEARCH("&gt;",'CFR - XML import'!$A122,1)-2)))</f>
        <v>0</v>
      </c>
      <c r="AF128" s="140">
        <f>IF(ISERROR(FIND(AF$3,'CFR - XML import'!$A122)),0,VALUE(MID('CFR - XML import'!$A122,SEARCH("&gt;",'CFR - XML import'!$A122,1)+1,SEARCH("/",'CFR - XML import'!$A122,1)-SEARCH("&gt;",'CFR - XML import'!$A122,1)-2)))</f>
        <v>0</v>
      </c>
      <c r="AG128" s="140">
        <f>IF(ISERROR(FIND(AG$3,'CFR - XML import'!$A122)),0,VALUE(MID('CFR - XML import'!$A122,SEARCH("&gt;",'CFR - XML import'!$A122,1)+1,SEARCH("/",'CFR - XML import'!$A122,1)-SEARCH("&gt;",'CFR - XML import'!$A122,1)-2)))</f>
        <v>0</v>
      </c>
      <c r="AH128" s="140">
        <f>IF(ISERROR(FIND(AH$3,'CFR - XML import'!$A122)),0,VALUE(MID('CFR - XML import'!$A122,SEARCH("&gt;",'CFR - XML import'!$A122,1)+1,SEARCH("/",'CFR - XML import'!$A122,1)-SEARCH("&gt;",'CFR - XML import'!$A122,1)-2)))</f>
        <v>0</v>
      </c>
      <c r="AI128" s="140">
        <f>IF(ISERROR(FIND(AI$3,'CFR - XML import'!$A122)),0,VALUE(MID('CFR - XML import'!$A122,SEARCH("&gt;",'CFR - XML import'!$A122,1)+1,SEARCH("/",'CFR - XML import'!$A122,1)-SEARCH("&gt;",'CFR - XML import'!$A122,1)-2)))</f>
        <v>0</v>
      </c>
      <c r="AJ128" s="140">
        <f>IF(ISERROR(FIND(AJ$3,'CFR - XML import'!$A122)),0,VALUE(MID('CFR - XML import'!$A122,SEARCH("&gt;",'CFR - XML import'!$A122,1)+1,SEARCH("/",'CFR - XML import'!$A122,1)-SEARCH("&gt;",'CFR - XML import'!$A122,1)-2)))</f>
        <v>0</v>
      </c>
      <c r="AK128" s="140">
        <f>IF(ISERROR(FIND(AK$3,'CFR - XML import'!$A122)),0,VALUE(MID('CFR - XML import'!$A122,SEARCH("&gt;",'CFR - XML import'!$A122,1)+1,SEARCH("/",'CFR - XML import'!$A122,1)-SEARCH("&gt;",'CFR - XML import'!$A122,1)-2)))</f>
        <v>0</v>
      </c>
      <c r="AL128" s="140">
        <f>IF(ISERROR(FIND(AL$3,'CFR - XML import'!$A122)),0,VALUE(MID('CFR - XML import'!$A122,SEARCH("&gt;",'CFR - XML import'!$A122,1)+1,SEARCH("/",'CFR - XML import'!$A122,1)-SEARCH("&gt;",'CFR - XML import'!$A122,1)-2)))</f>
        <v>0</v>
      </c>
      <c r="AM128" s="140">
        <f>IF(ISERROR(FIND(AM$3,'CFR - XML import'!$A122)),0,VALUE(MID('CFR - XML import'!$A122,SEARCH("&gt;",'CFR - XML import'!$A122,1)+1,SEARCH("/",'CFR - XML import'!$A122,1)-SEARCH("&gt;",'CFR - XML import'!$A122,1)-2)))</f>
        <v>0</v>
      </c>
      <c r="AN128" s="140">
        <f>IF(ISERROR(FIND(AN$3,'CFR - XML import'!$A122)),0,VALUE(MID('CFR - XML import'!$A122,SEARCH("&gt;",'CFR - XML import'!$A122,1)+1,SEARCH("/",'CFR - XML import'!$A122,1)-SEARCH("&gt;",'CFR - XML import'!$A122,1)-2)))</f>
        <v>0</v>
      </c>
      <c r="AO128" s="140">
        <f>IF(ISERROR(FIND(AO$3,'CFR - XML import'!$A122)),0,VALUE(MID('CFR - XML import'!$A122,SEARCH("&gt;",'CFR - XML import'!$A122,1)+1,SEARCH("/",'CFR - XML import'!$A122,1)-SEARCH("&gt;",'CFR - XML import'!$A122,1)-2)))</f>
        <v>0</v>
      </c>
      <c r="AP128" s="140">
        <f>IF(ISERROR(FIND(AP$3,'CFR - XML import'!$A122)),0,VALUE(MID('CFR - XML import'!$A122,SEARCH("&gt;",'CFR - XML import'!$A122,1)+1,SEARCH("/",'CFR - XML import'!$A122,1)-SEARCH("&gt;",'CFR - XML import'!$A122,1)-2)))</f>
        <v>0</v>
      </c>
      <c r="AQ128" s="140">
        <f>IF(ISERROR(FIND(AQ$3,'CFR - XML import'!$A122)),0,VALUE(MID('CFR - XML import'!$A122,SEARCH("&gt;",'CFR - XML import'!$A122,1)+1,SEARCH("/",'CFR - XML import'!$A122,1)-SEARCH("&gt;",'CFR - XML import'!$A122,1)-2)))</f>
        <v>0</v>
      </c>
      <c r="AR128" s="140">
        <f>IF(ISERROR(FIND(AR$3,'CFR - XML import'!$A122)),0,VALUE(MID('CFR - XML import'!$A122,SEARCH("&gt;",'CFR - XML import'!$A122,1)+1,SEARCH("/",'CFR - XML import'!$A122,1)-SEARCH("&gt;",'CFR - XML import'!$A122,1)-2)))</f>
        <v>0</v>
      </c>
      <c r="AS128" s="140">
        <f>IF(ISERROR(FIND(AS$3,'CFR - XML import'!$A122)),0,VALUE(MID('CFR - XML import'!$A122,SEARCH("&gt;",'CFR - XML import'!$A122,1)+1,SEARCH("/",'CFR - XML import'!$A122,1)-SEARCH("&gt;",'CFR - XML import'!$A122,1)-2)))</f>
        <v>0</v>
      </c>
      <c r="AT128" s="140">
        <f>IF(ISERROR(FIND(AT$3,'CFR - XML import'!$A122)),0,VALUE(MID('CFR - XML import'!$A122,SEARCH("&gt;",'CFR - XML import'!$A122,1)+1,SEARCH("/",'CFR - XML import'!$A122,1)-SEARCH("&gt;",'CFR - XML import'!$A122,1)-2)))</f>
        <v>0</v>
      </c>
      <c r="AU128" s="140">
        <f>IF(ISERROR(FIND(AU$3,'CFR - XML import'!$A122)),0,VALUE(MID('CFR - XML import'!$A122,SEARCH("&gt;",'CFR - XML import'!$A122,1)+1,SEARCH("/",'CFR - XML import'!$A122,1)-SEARCH("&gt;",'CFR - XML import'!$A122,1)-2)))</f>
        <v>0</v>
      </c>
      <c r="AV128" s="140">
        <f>IF(ISERROR(FIND(AV$3,'CFR - XML import'!$A122)),0,VALUE(MID('CFR - XML import'!$A122,SEARCH("&gt;",'CFR - XML import'!$A122,1)+1,SEARCH("/",'CFR - XML import'!$A122,1)-SEARCH("&gt;",'CFR - XML import'!$A122,1)-2)))</f>
        <v>0</v>
      </c>
      <c r="AW128" s="140">
        <f>IF(ISERROR(FIND(AW$3,'CFR - XML import'!$A122)),0,VALUE(MID('CFR - XML import'!$A122,SEARCH("&gt;",'CFR - XML import'!$A122,1)+1,SEARCH("/",'CFR - XML import'!$A122,1)-SEARCH("&gt;",'CFR - XML import'!$A122,1)-2)))</f>
        <v>0</v>
      </c>
      <c r="AX128" s="140">
        <f>IF(ISERROR(FIND(AX$3,'CFR - XML import'!$A122)),0,VALUE(MID('CFR - XML import'!$A122,SEARCH("&gt;",'CFR - XML import'!$A122,1)+1,SEARCH("/",'CFR - XML import'!$A122,1)-SEARCH("&gt;",'CFR - XML import'!$A122,1)-2)))</f>
        <v>0</v>
      </c>
      <c r="AY128" s="140">
        <f>IF(ISERROR(FIND(AY$3,'CFR - XML import'!$A122)),0,VALUE(MID('CFR - XML import'!$A122,SEARCH("&gt;",'CFR - XML import'!$A122,1)+1,SEARCH("/",'CFR - XML import'!$A122,1)-SEARCH("&gt;",'CFR - XML import'!$A122,1)-2)))</f>
        <v>0</v>
      </c>
      <c r="AZ128" s="140">
        <f>IF(ISERROR(FIND(AZ$3,'CFR - XML import'!$A122)),0,VALUE(MID('CFR - XML import'!$A122,SEARCH("&gt;",'CFR - XML import'!$A122,1)+1,SEARCH("/",'CFR - XML import'!$A122,1)-SEARCH("&gt;",'CFR - XML import'!$A122,1)-2)))</f>
        <v>0</v>
      </c>
      <c r="BA128" s="140">
        <f>IF(ISERROR(FIND(BA$3,'CFR - XML import'!$A122)),0,VALUE(MID('CFR - XML import'!$A122,SEARCH("&gt;",'CFR - XML import'!$A122,1)+1,SEARCH("/",'CFR - XML import'!$A122,1)-SEARCH("&gt;",'CFR - XML import'!$A122,1)-2)))</f>
        <v>0</v>
      </c>
      <c r="BB128" s="140">
        <f>IF(ISERROR(FIND(BB$3,'CFR - XML import'!$A122)),0,VALUE(MID('CFR - XML import'!$A122,SEARCH("&gt;",'CFR - XML import'!$A122,1)+1,SEARCH("/",'CFR - XML import'!$A122,1)-SEARCH("&gt;",'CFR - XML import'!$A122,1)-2)))</f>
        <v>0</v>
      </c>
      <c r="BC128" s="140">
        <f>IF(ISERROR(FIND(BC$3,'CFR - XML import'!$A122)),0,VALUE(MID('CFR - XML import'!$A122,SEARCH("&gt;",'CFR - XML import'!$A122,1)+1,SEARCH("/",'CFR - XML import'!$A122,1)-SEARCH("&gt;",'CFR - XML import'!$A122,1)-2)))</f>
        <v>0</v>
      </c>
      <c r="BD128" s="140">
        <f>IF(ISERROR(FIND(BD$3,'CFR - XML import'!$A122)),0,VALUE(MID('CFR - XML import'!$A122,SEARCH("&gt;",'CFR - XML import'!$A122,1)+1,SEARCH("/",'CFR - XML import'!$A122,1)-SEARCH("&gt;",'CFR - XML import'!$A122,1)-2)))</f>
        <v>0</v>
      </c>
      <c r="BE128" s="140">
        <f>IF(ISERROR(FIND(BE$3,'CFR - XML import'!$A122)),0,VALUE(MID('CFR - XML import'!$A122,SEARCH("&gt;",'CFR - XML import'!$A122,1)+1,SEARCH("/",'CFR - XML import'!$A122,1)-SEARCH("&gt;",'CFR - XML import'!$A122,1)-2)))</f>
        <v>0</v>
      </c>
      <c r="BF128" s="140">
        <f>IF(ISERROR(FIND(BF$3,'CFR - XML import'!$A122)),0,VALUE(MID('CFR - XML import'!$A122,SEARCH("&gt;",'CFR - XML import'!$A122,1)+1,SEARCH("/",'CFR - XML import'!$A122,1)-SEARCH("&gt;",'CFR - XML import'!$A122,1)-2)))</f>
        <v>0</v>
      </c>
      <c r="BG128" s="140">
        <f>IF(ISERROR(FIND(BG$3,'CFR - XML import'!$A122)),0,VALUE(MID('CFR - XML import'!$A122,SEARCH("&gt;",'CFR - XML import'!$A122,1)+1,SEARCH("/",'CFR - XML import'!$A122,1)-SEARCH("&gt;",'CFR - XML import'!$A122,1)-2)))</f>
        <v>0</v>
      </c>
      <c r="BH128" s="140">
        <f>IF(ISERROR(FIND(BH$3,'CFR - XML import'!$A122)),0,VALUE(MID('CFR - XML import'!$A122,SEARCH("&gt;",'CFR - XML import'!$A122,1)+1,SEARCH("/",'CFR - XML import'!$A122,1)-SEARCH("&gt;",'CFR - XML import'!$A122,1)-2)))</f>
        <v>0</v>
      </c>
      <c r="BI128" s="140">
        <f>IF(ISERROR(FIND(BI$3,'CFR - XML import'!$A122)),0,VALUE(MID('CFR - XML import'!$A122,SEARCH("&gt;",'CFR - XML import'!$A122,1)+1,SEARCH("/",'CFR - XML import'!$A122,1)-SEARCH("&gt;",'CFR - XML import'!$A122,1)-2)))</f>
        <v>0</v>
      </c>
      <c r="BJ128" s="140">
        <f>IF(ISERROR(FIND(BJ$3,'CFR - XML import'!$A122)),0,VALUE(MID('CFR - XML import'!$A122,SEARCH("&gt;",'CFR - XML import'!$A122,1)+1,SEARCH("/",'CFR - XML import'!$A122,1)-SEARCH("&gt;",'CFR - XML import'!$A122,1)-2)))</f>
        <v>0</v>
      </c>
      <c r="BK128" s="140">
        <f>IF(ISERROR(FIND(BK$3,'CFR - XML import'!$A122)),0,VALUE(MID('CFR - XML import'!$A122,SEARCH("&gt;",'CFR - XML import'!$A122,1)+1,SEARCH("/",'CFR - XML import'!$A122,1)-SEARCH("&gt;",'CFR - XML import'!$A122,1)-2)))</f>
        <v>0</v>
      </c>
      <c r="BL128" s="140">
        <f>IF(ISERROR(FIND(BL$3,'CFR - XML import'!$A122)),0,VALUE(MID('CFR - XML import'!$A122,SEARCH("&gt;",'CFR - XML import'!$A122,1)+1,SEARCH("/",'CFR - XML import'!$A122,1)-SEARCH("&gt;",'CFR - XML import'!$A122,1)-2)))</f>
        <v>0</v>
      </c>
      <c r="BM128" s="140">
        <f>IF(ISERROR(FIND(BM$3,'CFR - XML import'!$A122)),0,VALUE(MID('CFR - XML import'!$A122,SEARCH("&gt;",'CFR - XML import'!$A122,1)+1,SEARCH("/",'CFR - XML import'!$A122,1)-SEARCH("&gt;",'CFR - XML import'!$A122,1)-2)))</f>
        <v>0</v>
      </c>
      <c r="BN128" s="140">
        <f>IF(ISERROR(FIND(BN$3,'CFR - XML import'!$A122)),0,VALUE(MID('CFR - XML import'!$A122,SEARCH("&gt;",'CFR - XML import'!$A122,1)+1,SEARCH("/",'CFR - XML import'!$A122,1)-SEARCH("&gt;",'CFR - XML import'!$A122,1)-2)))</f>
        <v>0</v>
      </c>
      <c r="BO128" s="140">
        <f>IF(ISERROR(FIND(BO$3,'CFR - XML import'!$A122)),0,VALUE(MID('CFR - XML import'!$A122,SEARCH("&gt;",'CFR - XML import'!$A122,1)+1,SEARCH("/",'CFR - XML import'!$A122,1)-SEARCH("&gt;",'CFR - XML import'!$A122,1)-2)))</f>
        <v>0</v>
      </c>
      <c r="BP128" s="140">
        <f>IF(ISERROR(FIND(BP$3,'CFR - XML import'!$A122)),0,VALUE(MID('CFR - XML import'!$A122,SEARCH("&gt;",'CFR - XML import'!$A122,1)+1,SEARCH("/",'CFR - XML import'!$A122,1)-SEARCH("&gt;",'CFR - XML import'!$A122,1)-2)))</f>
        <v>0</v>
      </c>
      <c r="BQ128" s="140">
        <f>IF(ISERROR(FIND(BQ$3,'CFR - XML import'!$A122)),0,VALUE(MID('CFR - XML import'!$A122,SEARCH("&gt;",'CFR - XML import'!$A122,1)+1,SEARCH("/",'CFR - XML import'!$A122,1)-SEARCH("&gt;",'CFR - XML import'!$A122,1)-2)))</f>
        <v>0</v>
      </c>
      <c r="BR128" s="140">
        <f>IF(ISERROR(FIND(BR$3,'CFR - XML import'!$A122)),0,VALUE(MID('CFR - XML import'!$A122,SEARCH("&gt;",'CFR - XML import'!$A122,1)+1,SEARCH("/",'CFR - XML import'!$A122,1)-SEARCH("&gt;",'CFR - XML import'!$A122,1)-2)))</f>
        <v>0</v>
      </c>
      <c r="BS128" s="140">
        <f>IF(ISERROR(FIND(BS$3,'CFR - XML import'!$A122)),0,VALUE(MID('CFR - XML import'!$A122,SEARCH("&gt;",'CFR - XML import'!$A122,1)+1,SEARCH("/",'CFR - XML import'!$A122,1)-SEARCH("&gt;",'CFR - XML import'!$A122,1)-2)))</f>
        <v>0</v>
      </c>
      <c r="BT128" s="140">
        <f>IF(ISERROR(FIND(BT$3,'CFR - XML import'!$A122)),0,VALUE(MID('CFR - XML import'!$A122,SEARCH("&gt;",'CFR - XML import'!$A122,1)+1,SEARCH("/",'CFR - XML import'!$A122,1)-SEARCH("&gt;",'CFR - XML import'!$A122,1)-2)))</f>
        <v>0</v>
      </c>
      <c r="BU128" s="140">
        <f>IF(ISERROR(FIND(BU$3,'CFR - XML import'!$A122)),0,VALUE(MID('CFR - XML import'!$A122,SEARCH("&gt;",'CFR - XML import'!$A122,1)+1,SEARCH("/",'CFR - XML import'!$A122,1)-SEARCH("&gt;",'CFR - XML import'!$A122,1)-2)))</f>
        <v>0</v>
      </c>
      <c r="BV128" s="140">
        <f>IF(ISERROR(FIND(BV$3,'CFR - XML import'!$A122)),0,VALUE(MID('CFR - XML import'!$A122,SEARCH("&gt;",'CFR - XML import'!$A122,1)+1,SEARCH("/",'CFR - XML import'!$A122,1)-SEARCH("&gt;",'CFR - XML import'!$A122,1)-2)))</f>
        <v>0</v>
      </c>
      <c r="BW128" s="140">
        <f>IF(ISERROR(FIND(BW$3,'CFR - XML import'!$A122)),0,VALUE(MID('CFR - XML import'!$A122,SEARCH("&gt;",'CFR - XML import'!$A122,1)+1,SEARCH("/",'CFR - XML import'!$A122,1)-SEARCH("&gt;",'CFR - XML import'!$A122,1)-2)))</f>
        <v>0</v>
      </c>
      <c r="BX128" s="140">
        <f>IF(ISERROR(FIND(BX$3,'CFR - XML import'!$A122)),0,VALUE(MID('CFR - XML import'!$A122,SEARCH("&gt;",'CFR - XML import'!$A122,1)+1,SEARCH("/",'CFR - XML import'!$A122,1)-SEARCH("&gt;",'CFR - XML import'!$A122,1)-2)))</f>
        <v>0</v>
      </c>
      <c r="BY128" s="140">
        <f>IF(ISERROR(FIND(BY$3,'CFR - XML import'!$A122)),0,VALUE(MID('CFR - XML import'!$A122,SEARCH("&gt;",'CFR - XML import'!$A122,1)+1,SEARCH("/",'CFR - XML import'!$A122,1)-SEARCH("&gt;",'CFR - XML import'!$A122,1)-2)))</f>
        <v>0</v>
      </c>
      <c r="BZ128" s="140">
        <f>IF(ISERROR(FIND(BZ$3,'CFR - XML import'!$A122)),0,VALUE(MID('CFR - XML import'!$A122,SEARCH("&gt;",'CFR - XML import'!$A122,1)+1,SEARCH("/",'CFR - XML import'!$A122,1)-SEARCH("&gt;",'CFR - XML import'!$A122,1)-2)))</f>
        <v>0</v>
      </c>
      <c r="CG128" s="142">
        <f>IF(ISERROR(IF(MID('CFR - XML import'!$A122,LEN($CF$4)+5,LEN('CFR - XML import'!$A122)-(2*LEN($CF$4)+5))="RMMS",1,IF(MID('CFR - XML import'!$A122,LEN("    &lt;InputSystem&gt;")+1,LEN('CFR - XML import'!$A122)-(LEN("    &lt;InputSystem&gt;")+LEN($CF$4)+1))="SIMS",2,0))),0,IF(MID('CFR - XML import'!$A122,LEN($CF$4)+5,LEN('CFR - XML import'!$A122)-(2*LEN($CF$4)+5))="RMMS",1,IF(MID('CFR - XML import'!$A122,LEN("    &lt;InputSystem&gt;")+1,LEN('CFR - XML import'!$A122)-(LEN("    &lt;InputSystem&gt;")+LEN($CF$4)+1))="SIMS",2,0)))</f>
        <v>0</v>
      </c>
      <c r="CH128" s="140">
        <f>IF(ISERROR(FIND(CH$3,'CFR - XML import'!$A122)),0,MID('CFR - XML import'!$A122,SEARCH("&gt;",'CFR - XML import'!$A122,1)+1,SEARCH("/",'CFR - XML import'!$A122,1)-SEARCH("&gt;",'CFR - XML import'!$A122,1)-2))</f>
        <v>0</v>
      </c>
      <c r="CI128" s="140">
        <f>IF(ISERROR(FIND(CI$3,'CFR - XML import'!$A122)),0,MID('CFR - XML import'!$A122,SEARCH("&gt;",'CFR - XML import'!$A122,1)+1,SEARCH("/",'CFR - XML import'!$A122,1)-SEARCH("&gt;",'CFR - XML import'!$A122,1)-2))</f>
        <v>0</v>
      </c>
      <c r="CJ128" s="140">
        <f>IF(ISERROR(FIND(CJ$3,'CFR - XML import'!$A122)),0,MID('CFR - XML import'!$A122,SEARCH("&gt;",'CFR - XML import'!$A122,1)+1,SEARCH("/",'CFR - XML import'!$A122,1)-SEARCH("&gt;",'CFR - XML import'!$A122,1)-2))</f>
        <v>0</v>
      </c>
      <c r="CK128" s="140">
        <f>IF(ISERROR(FIND(CK$3,'CFR - XML import'!$A122)),0,MID('CFR - XML import'!$A122,SEARCH("&gt;",'CFR - XML import'!$A122,1)+1,SEARCH("/",'CFR - XML import'!$A122,1)-SEARCH("&gt;",'CFR - XML import'!$A122,1)-2))</f>
        <v>0</v>
      </c>
      <c r="CL128" s="140">
        <f>IF(ISERROR(FIND(CL$3,'CFR - XML import'!$A122)),0,MID('CFR - XML import'!$A122,SEARCH("&gt;",'CFR - XML import'!$A122,1)+1,SEARCH("/",'CFR - XML import'!$A122,1)-SEARCH("&gt;",'CFR - XML import'!$A122,1)-2))</f>
        <v>0</v>
      </c>
      <c r="CM128" s="140">
        <f>IF(ISERROR(FIND(CM$3,'CFR - XML import'!$A122)),0,MID('CFR - XML import'!$A122,SEARCH("&gt;",'CFR - XML import'!$A122,1)+1,SEARCH("/",'CFR - XML import'!$A122,1)-SEARCH("&gt;",'CFR - XML import'!$A122,1)-2))</f>
        <v>0</v>
      </c>
    </row>
    <row r="129" spans="1:91" x14ac:dyDescent="0.2">
      <c r="A129" s="139" t="str">
        <f>IF(AND('CFR - XML import'!A123&lt;&gt;"",LEFT('CFR - XML import'!A123,1)&lt;&gt;"&lt;",LEFT('CFR - XML import'!A123,3)&lt;&gt;"  &lt;",LEFT('CFR - XML import'!A123,5)&lt;&gt;"    &lt;",LEFT('CFR - XML import'!A123,7)&lt;&gt;"      &lt;",LEFT('CFR - XML import'!A123,9)&lt;&gt;"        &lt;",$B$1="SIMS"),'CFR - XML import'!A123,IF(AND(LEFT('CFR - XML import'!A123,9)="&lt;Details&gt;",$B$1="RM"),'CFR - XML import'!A123,""))</f>
        <v/>
      </c>
      <c r="B129" s="140">
        <f>IF(ISERROR(FIND(B$3,'CFR - XML import'!$A123)),0,VALUE(MID('CFR - XML import'!$A123,SEARCH("&gt;",'CFR - XML import'!$A123,1)+1,SEARCH("/",'CFR - XML import'!$A123,1)-SEARCH("&gt;",'CFR - XML import'!$A123,1)-2)))</f>
        <v>0</v>
      </c>
      <c r="D129" s="140">
        <f>IF(ISERROR(FIND(D$3,'CFR - XML import'!$A123)),0,MID('CFR - XML import'!$A123,SEARCH("&gt;",'CFR - XML import'!$A123,1)+1,SEARCH("/",'CFR - XML import'!$A123,1)-SEARCH("&gt;",'CFR - XML import'!$A123,1)-2))</f>
        <v>0</v>
      </c>
      <c r="E129" s="140">
        <f>IF(ISERROR(FIND(E$3,'CFR - XML import'!$A123)),0,MID('CFR - XML import'!$A123,SEARCH("&gt;",'CFR - XML import'!$A123,1)+1,SEARCH("/",'CFR - XML import'!$A123,1)-SEARCH("&gt;",'CFR - XML import'!$A123,1)-2))</f>
        <v>0</v>
      </c>
      <c r="F129" s="141">
        <f>IF($B$1="SIMS",IF(ISERROR(FIND(F$3,'CFR - XML import'!$A123)),0,VALUE(MID('CFR - XML import'!$A123,15,10))),IF(ISERROR(FIND(F$3,'CFR - XML import'!$A123)),0,VALUE(MID('CFR - XML import'!$A123,15,10))))</f>
        <v>0</v>
      </c>
      <c r="G129" s="140">
        <f>IF(ISERROR(FIND(G$3,'CFR - XML import'!$A123)),0,VALUE(MID('CFR - XML import'!$A123,SEARCH("&gt;",'CFR - XML import'!$A123,1)+1,SEARCH("/",'CFR - XML import'!$A123,1)-SEARCH("&gt;",'CFR - XML import'!$A123,1)-2)))</f>
        <v>0</v>
      </c>
      <c r="H129" s="140">
        <f>IF(ISERROR(FIND(H$3,'CFR - XML import'!$A123)),0,VALUE(MID('CFR - XML import'!$A123,SEARCH("&gt;",'CFR - XML import'!$A123,1)+1,SEARCH("/",'CFR - XML import'!$A123,1)-SEARCH("&gt;",'CFR - XML import'!$A123,1)-2)))</f>
        <v>0</v>
      </c>
      <c r="I129" s="140">
        <f>IF(ISERROR(FIND(I$3,'CFR - XML import'!$A123)),0,VALUE(MID('CFR - XML import'!$A123,SEARCH("&gt;",'CFR - XML import'!$A123,1)+1,SEARCH("/",'CFR - XML import'!$A123,1)-SEARCH("&gt;",'CFR - XML import'!$A123,1)-2)))</f>
        <v>0</v>
      </c>
      <c r="J129" s="140">
        <f>IF(ISERROR(FIND(J$3,'CFR - XML import'!$A123)),0,VALUE(MID('CFR - XML import'!$A123,SEARCH("&gt;",'CFR - XML import'!$A123,1)+1,SEARCH("/",'CFR - XML import'!$A123,1)-SEARCH("&gt;",'CFR - XML import'!$A123,1)-2)))</f>
        <v>0</v>
      </c>
      <c r="K129" s="140">
        <f>IF(ISERROR(FIND(K$3,'CFR - XML import'!$A123)),0,VALUE(MID('CFR - XML import'!$A123,SEARCH("&gt;",'CFR - XML import'!$A123,1)+1,SEARCH("/",'CFR - XML import'!$A123,1)-SEARCH("&gt;",'CFR - XML import'!$A123,1)-2)))</f>
        <v>0</v>
      </c>
      <c r="L129" s="140">
        <f>IF(ISERROR(FIND(L$3,'CFR - XML import'!$A123)),0,VALUE(MID('CFR - XML import'!$A123,SEARCH("&gt;",'CFR - XML import'!$A123,1)+1,SEARCH("/",'CFR - XML import'!$A123,1)-SEARCH("&gt;",'CFR - XML import'!$A123,1)-2)))</f>
        <v>0</v>
      </c>
      <c r="M129" s="140">
        <f>IF(ISERROR(FIND(M$3,'CFR - XML import'!$A123)),0,VALUE(MID('CFR - XML import'!$A123,SEARCH("&gt;",'CFR - XML import'!$A123,1)+1,SEARCH("/",'CFR - XML import'!$A123,1)-SEARCH("&gt;",'CFR - XML import'!$A123,1)-2)))</f>
        <v>0</v>
      </c>
      <c r="N129" s="140">
        <f>IF(ISERROR(FIND(N$3,'CFR - XML import'!$A123)),0,VALUE(MID('CFR - XML import'!$A123,SEARCH("&gt;",'CFR - XML import'!$A123,1)+1,SEARCH("/",'CFR - XML import'!$A123,1)-SEARCH("&gt;",'CFR - XML import'!$A123,1)-2)))</f>
        <v>0</v>
      </c>
      <c r="O129" s="140">
        <f>IF(ISERROR(FIND(O$3,'CFR - XML import'!$A123)),0,VALUE(MID('CFR - XML import'!$A123,SEARCH("&gt;",'CFR - XML import'!$A123,1)+1,SEARCH("/",'CFR - XML import'!$A123,1)-SEARCH("&gt;",'CFR - XML import'!$A123,1)-2)))</f>
        <v>0</v>
      </c>
      <c r="P129" s="140">
        <f>IF(ISERROR(FIND(P$3,'CFR - XML import'!$A123)),0,VALUE(MID('CFR - XML import'!$A123,SEARCH("&gt;",'CFR - XML import'!$A123,1)+1,SEARCH("/",'CFR - XML import'!$A123,1)-SEARCH("&gt;",'CFR - XML import'!$A123,1)-2)))</f>
        <v>0</v>
      </c>
      <c r="Q129" s="140">
        <f>IF(ISERROR(FIND(Q$3,'CFR - XML import'!$A123)),0,VALUE(MID('CFR - XML import'!$A123,SEARCH("&gt;",'CFR - XML import'!$A123,1)+1,SEARCH("/",'CFR - XML import'!$A123,1)-SEARCH("&gt;",'CFR - XML import'!$A123,1)-2)))</f>
        <v>0</v>
      </c>
      <c r="R129" s="140">
        <f>IF(ISERROR(FIND(R$3,'CFR - XML import'!$A123)),0,VALUE(MID('CFR - XML import'!$A123,SEARCH("&gt;",'CFR - XML import'!$A123,1)+1,SEARCH("/",'CFR - XML import'!$A123,1)-SEARCH("&gt;",'CFR - XML import'!$A123,1)-2)))</f>
        <v>0</v>
      </c>
      <c r="S129" s="140">
        <f>IF(ISERROR(FIND(S$3,'CFR - XML import'!$A123)),0,VALUE(MID('CFR - XML import'!$A123,SEARCH("&gt;",'CFR - XML import'!$A123,1)+1,SEARCH("/",'CFR - XML import'!$A123,1)-SEARCH("&gt;",'CFR - XML import'!$A123,1)-2)))</f>
        <v>0</v>
      </c>
      <c r="T129" s="140">
        <f>IF(ISERROR(FIND(T$3,'CFR - XML import'!$A123)),0,VALUE(MID('CFR - XML import'!$A123,SEARCH("&gt;",'CFR - XML import'!$A123,1)+1,SEARCH("/",'CFR - XML import'!$A123,1)-SEARCH("&gt;",'CFR - XML import'!$A123,1)-2)))</f>
        <v>0</v>
      </c>
      <c r="U129" s="140">
        <f>IF(ISERROR(FIND(U$3,'CFR - XML import'!$A123)),0,VALUE(MID('CFR - XML import'!$A123,SEARCH("&gt;",'CFR - XML import'!$A123,1)+1,SEARCH("/",'CFR - XML import'!$A123,1)-SEARCH("&gt;",'CFR - XML import'!$A123,1)-2)))</f>
        <v>0</v>
      </c>
      <c r="V129" s="140">
        <f>IF(ISERROR(FIND(V$3,'CFR - XML import'!$A123)),0,VALUE(MID('CFR - XML import'!$A123,SEARCH("&gt;",'CFR - XML import'!$A123,1)+1,SEARCH("/",'CFR - XML import'!$A123,1)-SEARCH("&gt;",'CFR - XML import'!$A123,1)-2)))</f>
        <v>0</v>
      </c>
      <c r="W129" s="140">
        <f>IF(ISERROR(FIND(W$3,'CFR - XML import'!$A123)),0,VALUE(MID('CFR - XML import'!$A123,SEARCH("&gt;",'CFR - XML import'!$A123,1)+1,SEARCH("/",'CFR - XML import'!$A123,1)-SEARCH("&gt;",'CFR - XML import'!$A123,1)-2)))</f>
        <v>0</v>
      </c>
      <c r="X129" s="140"/>
      <c r="Y129" s="140">
        <f>IF(ISERROR(FIND(Y$3,'CFR - XML import'!$A123)),0,VALUE(MID('CFR - XML import'!$A123,SEARCH("&gt;",'CFR - XML import'!$A123,1)+1,SEARCH("/",'CFR - XML import'!$A123,1)-SEARCH("&gt;",'CFR - XML import'!$A123,1)-2)))</f>
        <v>0</v>
      </c>
      <c r="Z129" s="140">
        <f>IF(ISERROR(FIND(Z$3,'CFR - XML import'!$A123)),0,VALUE(MID('CFR - XML import'!$A123,SEARCH("&gt;",'CFR - XML import'!$A123,1)+1,SEARCH("/",'CFR - XML import'!$A123,1)-SEARCH("&gt;",'CFR - XML import'!$A123,1)-2)))</f>
        <v>0</v>
      </c>
      <c r="AA129" s="140">
        <f>IF(ISERROR(FIND(AA$3,'CFR - XML import'!$A123)),0,VALUE(MID('CFR - XML import'!$A123,SEARCH("&gt;",'CFR - XML import'!$A123,1)+1,SEARCH("/",'CFR - XML import'!$A123,1)-SEARCH("&gt;",'CFR - XML import'!$A123,1)-2)))</f>
        <v>0</v>
      </c>
      <c r="AB129" s="140">
        <f>IF(ISERROR(FIND(AB$3,'CFR - XML import'!$A123)),0,VALUE(MID('CFR - XML import'!$A123,SEARCH("&gt;",'CFR - XML import'!$A123,1)+1,SEARCH("/",'CFR - XML import'!$A123,1)-SEARCH("&gt;",'CFR - XML import'!$A123,1)-2)))</f>
        <v>0</v>
      </c>
      <c r="AC129" s="140">
        <f>IF(ISERROR(FIND(AC$3,'CFR - XML import'!$A123)),0,VALUE(MID('CFR - XML import'!$A123,SEARCH("&gt;",'CFR - XML import'!$A123,1)+1,SEARCH("/",'CFR - XML import'!$A123,1)-SEARCH("&gt;",'CFR - XML import'!$A123,1)-2)))</f>
        <v>0</v>
      </c>
      <c r="AD129" s="140">
        <f>IF(ISERROR(FIND(AD$3,'CFR - XML import'!$A123)),0,VALUE(MID('CFR - XML import'!$A123,SEARCH("&gt;",'CFR - XML import'!$A123,1)+1,SEARCH("/",'CFR - XML import'!$A123,1)-SEARCH("&gt;",'CFR - XML import'!$A123,1)-2)))</f>
        <v>0</v>
      </c>
      <c r="AE129" s="140">
        <f>IF(ISERROR(FIND(AE$3,'CFR - XML import'!$A123)),0,VALUE(MID('CFR - XML import'!$A123,SEARCH("&gt;",'CFR - XML import'!$A123,1)+1,SEARCH("/",'CFR - XML import'!$A123,1)-SEARCH("&gt;",'CFR - XML import'!$A123,1)-2)))</f>
        <v>0</v>
      </c>
      <c r="AF129" s="140">
        <f>IF(ISERROR(FIND(AF$3,'CFR - XML import'!$A123)),0,VALUE(MID('CFR - XML import'!$A123,SEARCH("&gt;",'CFR - XML import'!$A123,1)+1,SEARCH("/",'CFR - XML import'!$A123,1)-SEARCH("&gt;",'CFR - XML import'!$A123,1)-2)))</f>
        <v>0</v>
      </c>
      <c r="AG129" s="140">
        <f>IF(ISERROR(FIND(AG$3,'CFR - XML import'!$A123)),0,VALUE(MID('CFR - XML import'!$A123,SEARCH("&gt;",'CFR - XML import'!$A123,1)+1,SEARCH("/",'CFR - XML import'!$A123,1)-SEARCH("&gt;",'CFR - XML import'!$A123,1)-2)))</f>
        <v>0</v>
      </c>
      <c r="AH129" s="140">
        <f>IF(ISERROR(FIND(AH$3,'CFR - XML import'!$A123)),0,VALUE(MID('CFR - XML import'!$A123,SEARCH("&gt;",'CFR - XML import'!$A123,1)+1,SEARCH("/",'CFR - XML import'!$A123,1)-SEARCH("&gt;",'CFR - XML import'!$A123,1)-2)))</f>
        <v>0</v>
      </c>
      <c r="AI129" s="140">
        <f>IF(ISERROR(FIND(AI$3,'CFR - XML import'!$A123)),0,VALUE(MID('CFR - XML import'!$A123,SEARCH("&gt;",'CFR - XML import'!$A123,1)+1,SEARCH("/",'CFR - XML import'!$A123,1)-SEARCH("&gt;",'CFR - XML import'!$A123,1)-2)))</f>
        <v>0</v>
      </c>
      <c r="AJ129" s="140">
        <f>IF(ISERROR(FIND(AJ$3,'CFR - XML import'!$A123)),0,VALUE(MID('CFR - XML import'!$A123,SEARCH("&gt;",'CFR - XML import'!$A123,1)+1,SEARCH("/",'CFR - XML import'!$A123,1)-SEARCH("&gt;",'CFR - XML import'!$A123,1)-2)))</f>
        <v>0</v>
      </c>
      <c r="AK129" s="140">
        <f>IF(ISERROR(FIND(AK$3,'CFR - XML import'!$A123)),0,VALUE(MID('CFR - XML import'!$A123,SEARCH("&gt;",'CFR - XML import'!$A123,1)+1,SEARCH("/",'CFR - XML import'!$A123,1)-SEARCH("&gt;",'CFR - XML import'!$A123,1)-2)))</f>
        <v>0</v>
      </c>
      <c r="AL129" s="140">
        <f>IF(ISERROR(FIND(AL$3,'CFR - XML import'!$A123)),0,VALUE(MID('CFR - XML import'!$A123,SEARCH("&gt;",'CFR - XML import'!$A123,1)+1,SEARCH("/",'CFR - XML import'!$A123,1)-SEARCH("&gt;",'CFR - XML import'!$A123,1)-2)))</f>
        <v>0</v>
      </c>
      <c r="AM129" s="140">
        <f>IF(ISERROR(FIND(AM$3,'CFR - XML import'!$A123)),0,VALUE(MID('CFR - XML import'!$A123,SEARCH("&gt;",'CFR - XML import'!$A123,1)+1,SEARCH("/",'CFR - XML import'!$A123,1)-SEARCH("&gt;",'CFR - XML import'!$A123,1)-2)))</f>
        <v>0</v>
      </c>
      <c r="AN129" s="140">
        <f>IF(ISERROR(FIND(AN$3,'CFR - XML import'!$A123)),0,VALUE(MID('CFR - XML import'!$A123,SEARCH("&gt;",'CFR - XML import'!$A123,1)+1,SEARCH("/",'CFR - XML import'!$A123,1)-SEARCH("&gt;",'CFR - XML import'!$A123,1)-2)))</f>
        <v>0</v>
      </c>
      <c r="AO129" s="140">
        <f>IF(ISERROR(FIND(AO$3,'CFR - XML import'!$A123)),0,VALUE(MID('CFR - XML import'!$A123,SEARCH("&gt;",'CFR - XML import'!$A123,1)+1,SEARCH("/",'CFR - XML import'!$A123,1)-SEARCH("&gt;",'CFR - XML import'!$A123,1)-2)))</f>
        <v>0</v>
      </c>
      <c r="AP129" s="140">
        <f>IF(ISERROR(FIND(AP$3,'CFR - XML import'!$A123)),0,VALUE(MID('CFR - XML import'!$A123,SEARCH("&gt;",'CFR - XML import'!$A123,1)+1,SEARCH("/",'CFR - XML import'!$A123,1)-SEARCH("&gt;",'CFR - XML import'!$A123,1)-2)))</f>
        <v>0</v>
      </c>
      <c r="AQ129" s="140">
        <f>IF(ISERROR(FIND(AQ$3,'CFR - XML import'!$A123)),0,VALUE(MID('CFR - XML import'!$A123,SEARCH("&gt;",'CFR - XML import'!$A123,1)+1,SEARCH("/",'CFR - XML import'!$A123,1)-SEARCH("&gt;",'CFR - XML import'!$A123,1)-2)))</f>
        <v>0</v>
      </c>
      <c r="AR129" s="140">
        <f>IF(ISERROR(FIND(AR$3,'CFR - XML import'!$A123)),0,VALUE(MID('CFR - XML import'!$A123,SEARCH("&gt;",'CFR - XML import'!$A123,1)+1,SEARCH("/",'CFR - XML import'!$A123,1)-SEARCH("&gt;",'CFR - XML import'!$A123,1)-2)))</f>
        <v>0</v>
      </c>
      <c r="AS129" s="140">
        <f>IF(ISERROR(FIND(AS$3,'CFR - XML import'!$A123)),0,VALUE(MID('CFR - XML import'!$A123,SEARCH("&gt;",'CFR - XML import'!$A123,1)+1,SEARCH("/",'CFR - XML import'!$A123,1)-SEARCH("&gt;",'CFR - XML import'!$A123,1)-2)))</f>
        <v>0</v>
      </c>
      <c r="AT129" s="140">
        <f>IF(ISERROR(FIND(AT$3,'CFR - XML import'!$A123)),0,VALUE(MID('CFR - XML import'!$A123,SEARCH("&gt;",'CFR - XML import'!$A123,1)+1,SEARCH("/",'CFR - XML import'!$A123,1)-SEARCH("&gt;",'CFR - XML import'!$A123,1)-2)))</f>
        <v>0</v>
      </c>
      <c r="AU129" s="140">
        <f>IF(ISERROR(FIND(AU$3,'CFR - XML import'!$A123)),0,VALUE(MID('CFR - XML import'!$A123,SEARCH("&gt;",'CFR - XML import'!$A123,1)+1,SEARCH("/",'CFR - XML import'!$A123,1)-SEARCH("&gt;",'CFR - XML import'!$A123,1)-2)))</f>
        <v>0</v>
      </c>
      <c r="AV129" s="140">
        <f>IF(ISERROR(FIND(AV$3,'CFR - XML import'!$A123)),0,VALUE(MID('CFR - XML import'!$A123,SEARCH("&gt;",'CFR - XML import'!$A123,1)+1,SEARCH("/",'CFR - XML import'!$A123,1)-SEARCH("&gt;",'CFR - XML import'!$A123,1)-2)))</f>
        <v>0</v>
      </c>
      <c r="AW129" s="140">
        <f>IF(ISERROR(FIND(AW$3,'CFR - XML import'!$A123)),0,VALUE(MID('CFR - XML import'!$A123,SEARCH("&gt;",'CFR - XML import'!$A123,1)+1,SEARCH("/",'CFR - XML import'!$A123,1)-SEARCH("&gt;",'CFR - XML import'!$A123,1)-2)))</f>
        <v>0</v>
      </c>
      <c r="AX129" s="140">
        <f>IF(ISERROR(FIND(AX$3,'CFR - XML import'!$A123)),0,VALUE(MID('CFR - XML import'!$A123,SEARCH("&gt;",'CFR - XML import'!$A123,1)+1,SEARCH("/",'CFR - XML import'!$A123,1)-SEARCH("&gt;",'CFR - XML import'!$A123,1)-2)))</f>
        <v>0</v>
      </c>
      <c r="AY129" s="140">
        <f>IF(ISERROR(FIND(AY$3,'CFR - XML import'!$A123)),0,VALUE(MID('CFR - XML import'!$A123,SEARCH("&gt;",'CFR - XML import'!$A123,1)+1,SEARCH("/",'CFR - XML import'!$A123,1)-SEARCH("&gt;",'CFR - XML import'!$A123,1)-2)))</f>
        <v>0</v>
      </c>
      <c r="AZ129" s="140">
        <f>IF(ISERROR(FIND(AZ$3,'CFR - XML import'!$A123)),0,VALUE(MID('CFR - XML import'!$A123,SEARCH("&gt;",'CFR - XML import'!$A123,1)+1,SEARCH("/",'CFR - XML import'!$A123,1)-SEARCH("&gt;",'CFR - XML import'!$A123,1)-2)))</f>
        <v>0</v>
      </c>
      <c r="BA129" s="140">
        <f>IF(ISERROR(FIND(BA$3,'CFR - XML import'!$A123)),0,VALUE(MID('CFR - XML import'!$A123,SEARCH("&gt;",'CFR - XML import'!$A123,1)+1,SEARCH("/",'CFR - XML import'!$A123,1)-SEARCH("&gt;",'CFR - XML import'!$A123,1)-2)))</f>
        <v>0</v>
      </c>
      <c r="BB129" s="140">
        <f>IF(ISERROR(FIND(BB$3,'CFR - XML import'!$A123)),0,VALUE(MID('CFR - XML import'!$A123,SEARCH("&gt;",'CFR - XML import'!$A123,1)+1,SEARCH("/",'CFR - XML import'!$A123,1)-SEARCH("&gt;",'CFR - XML import'!$A123,1)-2)))</f>
        <v>0</v>
      </c>
      <c r="BC129" s="140">
        <f>IF(ISERROR(FIND(BC$3,'CFR - XML import'!$A123)),0,VALUE(MID('CFR - XML import'!$A123,SEARCH("&gt;",'CFR - XML import'!$A123,1)+1,SEARCH("/",'CFR - XML import'!$A123,1)-SEARCH("&gt;",'CFR - XML import'!$A123,1)-2)))</f>
        <v>0</v>
      </c>
      <c r="BD129" s="140">
        <f>IF(ISERROR(FIND(BD$3,'CFR - XML import'!$A123)),0,VALUE(MID('CFR - XML import'!$A123,SEARCH("&gt;",'CFR - XML import'!$A123,1)+1,SEARCH("/",'CFR - XML import'!$A123,1)-SEARCH("&gt;",'CFR - XML import'!$A123,1)-2)))</f>
        <v>0</v>
      </c>
      <c r="BE129" s="140">
        <f>IF(ISERROR(FIND(BE$3,'CFR - XML import'!$A123)),0,VALUE(MID('CFR - XML import'!$A123,SEARCH("&gt;",'CFR - XML import'!$A123,1)+1,SEARCH("/",'CFR - XML import'!$A123,1)-SEARCH("&gt;",'CFR - XML import'!$A123,1)-2)))</f>
        <v>0</v>
      </c>
      <c r="BF129" s="140">
        <f>IF(ISERROR(FIND(BF$3,'CFR - XML import'!$A123)),0,VALUE(MID('CFR - XML import'!$A123,SEARCH("&gt;",'CFR - XML import'!$A123,1)+1,SEARCH("/",'CFR - XML import'!$A123,1)-SEARCH("&gt;",'CFR - XML import'!$A123,1)-2)))</f>
        <v>0</v>
      </c>
      <c r="BG129" s="140">
        <f>IF(ISERROR(FIND(BG$3,'CFR - XML import'!$A123)),0,VALUE(MID('CFR - XML import'!$A123,SEARCH("&gt;",'CFR - XML import'!$A123,1)+1,SEARCH("/",'CFR - XML import'!$A123,1)-SEARCH("&gt;",'CFR - XML import'!$A123,1)-2)))</f>
        <v>0</v>
      </c>
      <c r="BH129" s="140">
        <f>IF(ISERROR(FIND(BH$3,'CFR - XML import'!$A123)),0,VALUE(MID('CFR - XML import'!$A123,SEARCH("&gt;",'CFR - XML import'!$A123,1)+1,SEARCH("/",'CFR - XML import'!$A123,1)-SEARCH("&gt;",'CFR - XML import'!$A123,1)-2)))</f>
        <v>0</v>
      </c>
      <c r="BI129" s="140">
        <f>IF(ISERROR(FIND(BI$3,'CFR - XML import'!$A123)),0,VALUE(MID('CFR - XML import'!$A123,SEARCH("&gt;",'CFR - XML import'!$A123,1)+1,SEARCH("/",'CFR - XML import'!$A123,1)-SEARCH("&gt;",'CFR - XML import'!$A123,1)-2)))</f>
        <v>0</v>
      </c>
      <c r="BJ129" s="140">
        <f>IF(ISERROR(FIND(BJ$3,'CFR - XML import'!$A123)),0,VALUE(MID('CFR - XML import'!$A123,SEARCH("&gt;",'CFR - XML import'!$A123,1)+1,SEARCH("/",'CFR - XML import'!$A123,1)-SEARCH("&gt;",'CFR - XML import'!$A123,1)-2)))</f>
        <v>0</v>
      </c>
      <c r="BK129" s="140">
        <f>IF(ISERROR(FIND(BK$3,'CFR - XML import'!$A123)),0,VALUE(MID('CFR - XML import'!$A123,SEARCH("&gt;",'CFR - XML import'!$A123,1)+1,SEARCH("/",'CFR - XML import'!$A123,1)-SEARCH("&gt;",'CFR - XML import'!$A123,1)-2)))</f>
        <v>0</v>
      </c>
      <c r="BL129" s="140">
        <f>IF(ISERROR(FIND(BL$3,'CFR - XML import'!$A123)),0,VALUE(MID('CFR - XML import'!$A123,SEARCH("&gt;",'CFR - XML import'!$A123,1)+1,SEARCH("/",'CFR - XML import'!$A123,1)-SEARCH("&gt;",'CFR - XML import'!$A123,1)-2)))</f>
        <v>0</v>
      </c>
      <c r="BM129" s="140">
        <f>IF(ISERROR(FIND(BM$3,'CFR - XML import'!$A123)),0,VALUE(MID('CFR - XML import'!$A123,SEARCH("&gt;",'CFR - XML import'!$A123,1)+1,SEARCH("/",'CFR - XML import'!$A123,1)-SEARCH("&gt;",'CFR - XML import'!$A123,1)-2)))</f>
        <v>0</v>
      </c>
      <c r="BN129" s="140">
        <f>IF(ISERROR(FIND(BN$3,'CFR - XML import'!$A123)),0,VALUE(MID('CFR - XML import'!$A123,SEARCH("&gt;",'CFR - XML import'!$A123,1)+1,SEARCH("/",'CFR - XML import'!$A123,1)-SEARCH("&gt;",'CFR - XML import'!$A123,1)-2)))</f>
        <v>0</v>
      </c>
      <c r="BO129" s="140">
        <f>IF(ISERROR(FIND(BO$3,'CFR - XML import'!$A123)),0,VALUE(MID('CFR - XML import'!$A123,SEARCH("&gt;",'CFR - XML import'!$A123,1)+1,SEARCH("/",'CFR - XML import'!$A123,1)-SEARCH("&gt;",'CFR - XML import'!$A123,1)-2)))</f>
        <v>0</v>
      </c>
      <c r="BP129" s="140">
        <f>IF(ISERROR(FIND(BP$3,'CFR - XML import'!$A123)),0,VALUE(MID('CFR - XML import'!$A123,SEARCH("&gt;",'CFR - XML import'!$A123,1)+1,SEARCH("/",'CFR - XML import'!$A123,1)-SEARCH("&gt;",'CFR - XML import'!$A123,1)-2)))</f>
        <v>0</v>
      </c>
      <c r="BQ129" s="140">
        <f>IF(ISERROR(FIND(BQ$3,'CFR - XML import'!$A123)),0,VALUE(MID('CFR - XML import'!$A123,SEARCH("&gt;",'CFR - XML import'!$A123,1)+1,SEARCH("/",'CFR - XML import'!$A123,1)-SEARCH("&gt;",'CFR - XML import'!$A123,1)-2)))</f>
        <v>0</v>
      </c>
      <c r="BR129" s="140">
        <f>IF(ISERROR(FIND(BR$3,'CFR - XML import'!$A123)),0,VALUE(MID('CFR - XML import'!$A123,SEARCH("&gt;",'CFR - XML import'!$A123,1)+1,SEARCH("/",'CFR - XML import'!$A123,1)-SEARCH("&gt;",'CFR - XML import'!$A123,1)-2)))</f>
        <v>0</v>
      </c>
      <c r="BS129" s="140">
        <f>IF(ISERROR(FIND(BS$3,'CFR - XML import'!$A123)),0,VALUE(MID('CFR - XML import'!$A123,SEARCH("&gt;",'CFR - XML import'!$A123,1)+1,SEARCH("/",'CFR - XML import'!$A123,1)-SEARCH("&gt;",'CFR - XML import'!$A123,1)-2)))</f>
        <v>0</v>
      </c>
      <c r="BT129" s="140">
        <f>IF(ISERROR(FIND(BT$3,'CFR - XML import'!$A123)),0,VALUE(MID('CFR - XML import'!$A123,SEARCH("&gt;",'CFR - XML import'!$A123,1)+1,SEARCH("/",'CFR - XML import'!$A123,1)-SEARCH("&gt;",'CFR - XML import'!$A123,1)-2)))</f>
        <v>0</v>
      </c>
      <c r="BU129" s="140">
        <f>IF(ISERROR(FIND(BU$3,'CFR - XML import'!$A123)),0,VALUE(MID('CFR - XML import'!$A123,SEARCH("&gt;",'CFR - XML import'!$A123,1)+1,SEARCH("/",'CFR - XML import'!$A123,1)-SEARCH("&gt;",'CFR - XML import'!$A123,1)-2)))</f>
        <v>0</v>
      </c>
      <c r="BV129" s="140">
        <f>IF(ISERROR(FIND(BV$3,'CFR - XML import'!$A123)),0,VALUE(MID('CFR - XML import'!$A123,SEARCH("&gt;",'CFR - XML import'!$A123,1)+1,SEARCH("/",'CFR - XML import'!$A123,1)-SEARCH("&gt;",'CFR - XML import'!$A123,1)-2)))</f>
        <v>0</v>
      </c>
      <c r="BW129" s="140">
        <f>IF(ISERROR(FIND(BW$3,'CFR - XML import'!$A123)),0,VALUE(MID('CFR - XML import'!$A123,SEARCH("&gt;",'CFR - XML import'!$A123,1)+1,SEARCH("/",'CFR - XML import'!$A123,1)-SEARCH("&gt;",'CFR - XML import'!$A123,1)-2)))</f>
        <v>0</v>
      </c>
      <c r="BX129" s="140">
        <f>IF(ISERROR(FIND(BX$3,'CFR - XML import'!$A123)),0,VALUE(MID('CFR - XML import'!$A123,SEARCH("&gt;",'CFR - XML import'!$A123,1)+1,SEARCH("/",'CFR - XML import'!$A123,1)-SEARCH("&gt;",'CFR - XML import'!$A123,1)-2)))</f>
        <v>0</v>
      </c>
      <c r="BY129" s="140">
        <f>IF(ISERROR(FIND(BY$3,'CFR - XML import'!$A123)),0,VALUE(MID('CFR - XML import'!$A123,SEARCH("&gt;",'CFR - XML import'!$A123,1)+1,SEARCH("/",'CFR - XML import'!$A123,1)-SEARCH("&gt;",'CFR - XML import'!$A123,1)-2)))</f>
        <v>0</v>
      </c>
      <c r="BZ129" s="140">
        <f>IF(ISERROR(FIND(BZ$3,'CFR - XML import'!$A123)),0,VALUE(MID('CFR - XML import'!$A123,SEARCH("&gt;",'CFR - XML import'!$A123,1)+1,SEARCH("/",'CFR - XML import'!$A123,1)-SEARCH("&gt;",'CFR - XML import'!$A123,1)-2)))</f>
        <v>0</v>
      </c>
      <c r="CG129" s="142">
        <f>IF(ISERROR(IF(MID('CFR - XML import'!$A123,LEN($CF$4)+5,LEN('CFR - XML import'!$A123)-(2*LEN($CF$4)+5))="RMMS",1,IF(MID('CFR - XML import'!$A123,LEN("    &lt;InputSystem&gt;")+1,LEN('CFR - XML import'!$A123)-(LEN("    &lt;InputSystem&gt;")+LEN($CF$4)+1))="SIMS",2,0))),0,IF(MID('CFR - XML import'!$A123,LEN($CF$4)+5,LEN('CFR - XML import'!$A123)-(2*LEN($CF$4)+5))="RMMS",1,IF(MID('CFR - XML import'!$A123,LEN("    &lt;InputSystem&gt;")+1,LEN('CFR - XML import'!$A123)-(LEN("    &lt;InputSystem&gt;")+LEN($CF$4)+1))="SIMS",2,0)))</f>
        <v>0</v>
      </c>
      <c r="CH129" s="140">
        <f>IF(ISERROR(FIND(CH$3,'CFR - XML import'!$A123)),0,MID('CFR - XML import'!$A123,SEARCH("&gt;",'CFR - XML import'!$A123,1)+1,SEARCH("/",'CFR - XML import'!$A123,1)-SEARCH("&gt;",'CFR - XML import'!$A123,1)-2))</f>
        <v>0</v>
      </c>
      <c r="CI129" s="140">
        <f>IF(ISERROR(FIND(CI$3,'CFR - XML import'!$A123)),0,MID('CFR - XML import'!$A123,SEARCH("&gt;",'CFR - XML import'!$A123,1)+1,SEARCH("/",'CFR - XML import'!$A123,1)-SEARCH("&gt;",'CFR - XML import'!$A123,1)-2))</f>
        <v>0</v>
      </c>
      <c r="CJ129" s="140">
        <f>IF(ISERROR(FIND(CJ$3,'CFR - XML import'!$A123)),0,MID('CFR - XML import'!$A123,SEARCH("&gt;",'CFR - XML import'!$A123,1)+1,SEARCH("/",'CFR - XML import'!$A123,1)-SEARCH("&gt;",'CFR - XML import'!$A123,1)-2))</f>
        <v>0</v>
      </c>
      <c r="CK129" s="140">
        <f>IF(ISERROR(FIND(CK$3,'CFR - XML import'!$A123)),0,MID('CFR - XML import'!$A123,SEARCH("&gt;",'CFR - XML import'!$A123,1)+1,SEARCH("/",'CFR - XML import'!$A123,1)-SEARCH("&gt;",'CFR - XML import'!$A123,1)-2))</f>
        <v>0</v>
      </c>
      <c r="CL129" s="140">
        <f>IF(ISERROR(FIND(CL$3,'CFR - XML import'!$A123)),0,MID('CFR - XML import'!$A123,SEARCH("&gt;",'CFR - XML import'!$A123,1)+1,SEARCH("/",'CFR - XML import'!$A123,1)-SEARCH("&gt;",'CFR - XML import'!$A123,1)-2))</f>
        <v>0</v>
      </c>
      <c r="CM129" s="140">
        <f>IF(ISERROR(FIND(CM$3,'CFR - XML import'!$A123)),0,MID('CFR - XML import'!$A123,SEARCH("&gt;",'CFR - XML import'!$A123,1)+1,SEARCH("/",'CFR - XML import'!$A123,1)-SEARCH("&gt;",'CFR - XML import'!$A123,1)-2))</f>
        <v>0</v>
      </c>
    </row>
    <row r="130" spans="1:91" x14ac:dyDescent="0.2">
      <c r="A130" s="139" t="str">
        <f>IF(AND('CFR - XML import'!A124&lt;&gt;"",LEFT('CFR - XML import'!A124,1)&lt;&gt;"&lt;",LEFT('CFR - XML import'!A124,3)&lt;&gt;"  &lt;",LEFT('CFR - XML import'!A124,5)&lt;&gt;"    &lt;",LEFT('CFR - XML import'!A124,7)&lt;&gt;"      &lt;",LEFT('CFR - XML import'!A124,9)&lt;&gt;"        &lt;",$B$1="SIMS"),'CFR - XML import'!A124,IF(AND(LEFT('CFR - XML import'!A124,9)="&lt;Details&gt;",$B$1="RM"),'CFR - XML import'!A124,""))</f>
        <v/>
      </c>
      <c r="B130" s="140">
        <f>IF(ISERROR(FIND(B$3,'CFR - XML import'!$A124)),0,VALUE(MID('CFR - XML import'!$A124,SEARCH("&gt;",'CFR - XML import'!$A124,1)+1,SEARCH("/",'CFR - XML import'!$A124,1)-SEARCH("&gt;",'CFR - XML import'!$A124,1)-2)))</f>
        <v>0</v>
      </c>
      <c r="D130" s="140">
        <f>IF(ISERROR(FIND(D$3,'CFR - XML import'!$A124)),0,MID('CFR - XML import'!$A124,SEARCH("&gt;",'CFR - XML import'!$A124,1)+1,SEARCH("/",'CFR - XML import'!$A124,1)-SEARCH("&gt;",'CFR - XML import'!$A124,1)-2))</f>
        <v>0</v>
      </c>
      <c r="E130" s="140">
        <f>IF(ISERROR(FIND(E$3,'CFR - XML import'!$A124)),0,MID('CFR - XML import'!$A124,SEARCH("&gt;",'CFR - XML import'!$A124,1)+1,SEARCH("/",'CFR - XML import'!$A124,1)-SEARCH("&gt;",'CFR - XML import'!$A124,1)-2))</f>
        <v>0</v>
      </c>
      <c r="F130" s="141">
        <f>IF($B$1="SIMS",IF(ISERROR(FIND(F$3,'CFR - XML import'!$A124)),0,VALUE(MID('CFR - XML import'!$A124,15,10))),IF(ISERROR(FIND(F$3,'CFR - XML import'!$A124)),0,VALUE(MID('CFR - XML import'!$A124,15,10))))</f>
        <v>0</v>
      </c>
      <c r="G130" s="140">
        <f>IF(ISERROR(FIND(G$3,'CFR - XML import'!$A124)),0,VALUE(MID('CFR - XML import'!$A124,SEARCH("&gt;",'CFR - XML import'!$A124,1)+1,SEARCH("/",'CFR - XML import'!$A124,1)-SEARCH("&gt;",'CFR - XML import'!$A124,1)-2)))</f>
        <v>0</v>
      </c>
      <c r="H130" s="140">
        <f>IF(ISERROR(FIND(H$3,'CFR - XML import'!$A124)),0,VALUE(MID('CFR - XML import'!$A124,SEARCH("&gt;",'CFR - XML import'!$A124,1)+1,SEARCH("/",'CFR - XML import'!$A124,1)-SEARCH("&gt;",'CFR - XML import'!$A124,1)-2)))</f>
        <v>0</v>
      </c>
      <c r="I130" s="140">
        <f>IF(ISERROR(FIND(I$3,'CFR - XML import'!$A124)),0,VALUE(MID('CFR - XML import'!$A124,SEARCH("&gt;",'CFR - XML import'!$A124,1)+1,SEARCH("/",'CFR - XML import'!$A124,1)-SEARCH("&gt;",'CFR - XML import'!$A124,1)-2)))</f>
        <v>0</v>
      </c>
      <c r="J130" s="140">
        <f>IF(ISERROR(FIND(J$3,'CFR - XML import'!$A124)),0,VALUE(MID('CFR - XML import'!$A124,SEARCH("&gt;",'CFR - XML import'!$A124,1)+1,SEARCH("/",'CFR - XML import'!$A124,1)-SEARCH("&gt;",'CFR - XML import'!$A124,1)-2)))</f>
        <v>0</v>
      </c>
      <c r="K130" s="140">
        <f>IF(ISERROR(FIND(K$3,'CFR - XML import'!$A124)),0,VALUE(MID('CFR - XML import'!$A124,SEARCH("&gt;",'CFR - XML import'!$A124,1)+1,SEARCH("/",'CFR - XML import'!$A124,1)-SEARCH("&gt;",'CFR - XML import'!$A124,1)-2)))</f>
        <v>0</v>
      </c>
      <c r="L130" s="140">
        <f>IF(ISERROR(FIND(L$3,'CFR - XML import'!$A124)),0,VALUE(MID('CFR - XML import'!$A124,SEARCH("&gt;",'CFR - XML import'!$A124,1)+1,SEARCH("/",'CFR - XML import'!$A124,1)-SEARCH("&gt;",'CFR - XML import'!$A124,1)-2)))</f>
        <v>0</v>
      </c>
      <c r="M130" s="140">
        <f>IF(ISERROR(FIND(M$3,'CFR - XML import'!$A124)),0,VALUE(MID('CFR - XML import'!$A124,SEARCH("&gt;",'CFR - XML import'!$A124,1)+1,SEARCH("/",'CFR - XML import'!$A124,1)-SEARCH("&gt;",'CFR - XML import'!$A124,1)-2)))</f>
        <v>0</v>
      </c>
      <c r="N130" s="140">
        <f>IF(ISERROR(FIND(N$3,'CFR - XML import'!$A124)),0,VALUE(MID('CFR - XML import'!$A124,SEARCH("&gt;",'CFR - XML import'!$A124,1)+1,SEARCH("/",'CFR - XML import'!$A124,1)-SEARCH("&gt;",'CFR - XML import'!$A124,1)-2)))</f>
        <v>0</v>
      </c>
      <c r="O130" s="140">
        <f>IF(ISERROR(FIND(O$3,'CFR - XML import'!$A124)),0,VALUE(MID('CFR - XML import'!$A124,SEARCH("&gt;",'CFR - XML import'!$A124,1)+1,SEARCH("/",'CFR - XML import'!$A124,1)-SEARCH("&gt;",'CFR - XML import'!$A124,1)-2)))</f>
        <v>0</v>
      </c>
      <c r="P130" s="140">
        <f>IF(ISERROR(FIND(P$3,'CFR - XML import'!$A124)),0,VALUE(MID('CFR - XML import'!$A124,SEARCH("&gt;",'CFR - XML import'!$A124,1)+1,SEARCH("/",'CFR - XML import'!$A124,1)-SEARCH("&gt;",'CFR - XML import'!$A124,1)-2)))</f>
        <v>0</v>
      </c>
      <c r="Q130" s="140">
        <f>IF(ISERROR(FIND(Q$3,'CFR - XML import'!$A124)),0,VALUE(MID('CFR - XML import'!$A124,SEARCH("&gt;",'CFR - XML import'!$A124,1)+1,SEARCH("/",'CFR - XML import'!$A124,1)-SEARCH("&gt;",'CFR - XML import'!$A124,1)-2)))</f>
        <v>0</v>
      </c>
      <c r="R130" s="140">
        <f>IF(ISERROR(FIND(R$3,'CFR - XML import'!$A124)),0,VALUE(MID('CFR - XML import'!$A124,SEARCH("&gt;",'CFR - XML import'!$A124,1)+1,SEARCH("/",'CFR - XML import'!$A124,1)-SEARCH("&gt;",'CFR - XML import'!$A124,1)-2)))</f>
        <v>0</v>
      </c>
      <c r="S130" s="140">
        <f>IF(ISERROR(FIND(S$3,'CFR - XML import'!$A124)),0,VALUE(MID('CFR - XML import'!$A124,SEARCH("&gt;",'CFR - XML import'!$A124,1)+1,SEARCH("/",'CFR - XML import'!$A124,1)-SEARCH("&gt;",'CFR - XML import'!$A124,1)-2)))</f>
        <v>0</v>
      </c>
      <c r="T130" s="140">
        <f>IF(ISERROR(FIND(T$3,'CFR - XML import'!$A124)),0,VALUE(MID('CFR - XML import'!$A124,SEARCH("&gt;",'CFR - XML import'!$A124,1)+1,SEARCH("/",'CFR - XML import'!$A124,1)-SEARCH("&gt;",'CFR - XML import'!$A124,1)-2)))</f>
        <v>0</v>
      </c>
      <c r="U130" s="140">
        <f>IF(ISERROR(FIND(U$3,'CFR - XML import'!$A124)),0,VALUE(MID('CFR - XML import'!$A124,SEARCH("&gt;",'CFR - XML import'!$A124,1)+1,SEARCH("/",'CFR - XML import'!$A124,1)-SEARCH("&gt;",'CFR - XML import'!$A124,1)-2)))</f>
        <v>0</v>
      </c>
      <c r="V130" s="140">
        <f>IF(ISERROR(FIND(V$3,'CFR - XML import'!$A124)),0,VALUE(MID('CFR - XML import'!$A124,SEARCH("&gt;",'CFR - XML import'!$A124,1)+1,SEARCH("/",'CFR - XML import'!$A124,1)-SEARCH("&gt;",'CFR - XML import'!$A124,1)-2)))</f>
        <v>0</v>
      </c>
      <c r="W130" s="140">
        <f>IF(ISERROR(FIND(W$3,'CFR - XML import'!$A124)),0,VALUE(MID('CFR - XML import'!$A124,SEARCH("&gt;",'CFR - XML import'!$A124,1)+1,SEARCH("/",'CFR - XML import'!$A124,1)-SEARCH("&gt;",'CFR - XML import'!$A124,1)-2)))</f>
        <v>0</v>
      </c>
      <c r="X130" s="140"/>
      <c r="Y130" s="140">
        <f>IF(ISERROR(FIND(Y$3,'CFR - XML import'!$A124)),0,VALUE(MID('CFR - XML import'!$A124,SEARCH("&gt;",'CFR - XML import'!$A124,1)+1,SEARCH("/",'CFR - XML import'!$A124,1)-SEARCH("&gt;",'CFR - XML import'!$A124,1)-2)))</f>
        <v>0</v>
      </c>
      <c r="Z130" s="140">
        <f>IF(ISERROR(FIND(Z$3,'CFR - XML import'!$A124)),0,VALUE(MID('CFR - XML import'!$A124,SEARCH("&gt;",'CFR - XML import'!$A124,1)+1,SEARCH("/",'CFR - XML import'!$A124,1)-SEARCH("&gt;",'CFR - XML import'!$A124,1)-2)))</f>
        <v>0</v>
      </c>
      <c r="AA130" s="140">
        <f>IF(ISERROR(FIND(AA$3,'CFR - XML import'!$A124)),0,VALUE(MID('CFR - XML import'!$A124,SEARCH("&gt;",'CFR - XML import'!$A124,1)+1,SEARCH("/",'CFR - XML import'!$A124,1)-SEARCH("&gt;",'CFR - XML import'!$A124,1)-2)))</f>
        <v>0</v>
      </c>
      <c r="AB130" s="140">
        <f>IF(ISERROR(FIND(AB$3,'CFR - XML import'!$A124)),0,VALUE(MID('CFR - XML import'!$A124,SEARCH("&gt;",'CFR - XML import'!$A124,1)+1,SEARCH("/",'CFR - XML import'!$A124,1)-SEARCH("&gt;",'CFR - XML import'!$A124,1)-2)))</f>
        <v>0</v>
      </c>
      <c r="AC130" s="140">
        <f>IF(ISERROR(FIND(AC$3,'CFR - XML import'!$A124)),0,VALUE(MID('CFR - XML import'!$A124,SEARCH("&gt;",'CFR - XML import'!$A124,1)+1,SEARCH("/",'CFR - XML import'!$A124,1)-SEARCH("&gt;",'CFR - XML import'!$A124,1)-2)))</f>
        <v>0</v>
      </c>
      <c r="AD130" s="140">
        <f>IF(ISERROR(FIND(AD$3,'CFR - XML import'!$A124)),0,VALUE(MID('CFR - XML import'!$A124,SEARCH("&gt;",'CFR - XML import'!$A124,1)+1,SEARCH("/",'CFR - XML import'!$A124,1)-SEARCH("&gt;",'CFR - XML import'!$A124,1)-2)))</f>
        <v>0</v>
      </c>
      <c r="AE130" s="140">
        <f>IF(ISERROR(FIND(AE$3,'CFR - XML import'!$A124)),0,VALUE(MID('CFR - XML import'!$A124,SEARCH("&gt;",'CFR - XML import'!$A124,1)+1,SEARCH("/",'CFR - XML import'!$A124,1)-SEARCH("&gt;",'CFR - XML import'!$A124,1)-2)))</f>
        <v>0</v>
      </c>
      <c r="AF130" s="140">
        <f>IF(ISERROR(FIND(AF$3,'CFR - XML import'!$A124)),0,VALUE(MID('CFR - XML import'!$A124,SEARCH("&gt;",'CFR - XML import'!$A124,1)+1,SEARCH("/",'CFR - XML import'!$A124,1)-SEARCH("&gt;",'CFR - XML import'!$A124,1)-2)))</f>
        <v>0</v>
      </c>
      <c r="AG130" s="140">
        <f>IF(ISERROR(FIND(AG$3,'CFR - XML import'!$A124)),0,VALUE(MID('CFR - XML import'!$A124,SEARCH("&gt;",'CFR - XML import'!$A124,1)+1,SEARCH("/",'CFR - XML import'!$A124,1)-SEARCH("&gt;",'CFR - XML import'!$A124,1)-2)))</f>
        <v>0</v>
      </c>
      <c r="AH130" s="140">
        <f>IF(ISERROR(FIND(AH$3,'CFR - XML import'!$A124)),0,VALUE(MID('CFR - XML import'!$A124,SEARCH("&gt;",'CFR - XML import'!$A124,1)+1,SEARCH("/",'CFR - XML import'!$A124,1)-SEARCH("&gt;",'CFR - XML import'!$A124,1)-2)))</f>
        <v>0</v>
      </c>
      <c r="AI130" s="140">
        <f>IF(ISERROR(FIND(AI$3,'CFR - XML import'!$A124)),0,VALUE(MID('CFR - XML import'!$A124,SEARCH("&gt;",'CFR - XML import'!$A124,1)+1,SEARCH("/",'CFR - XML import'!$A124,1)-SEARCH("&gt;",'CFR - XML import'!$A124,1)-2)))</f>
        <v>0</v>
      </c>
      <c r="AJ130" s="140">
        <f>IF(ISERROR(FIND(AJ$3,'CFR - XML import'!$A124)),0,VALUE(MID('CFR - XML import'!$A124,SEARCH("&gt;",'CFR - XML import'!$A124,1)+1,SEARCH("/",'CFR - XML import'!$A124,1)-SEARCH("&gt;",'CFR - XML import'!$A124,1)-2)))</f>
        <v>0</v>
      </c>
      <c r="AK130" s="140">
        <f>IF(ISERROR(FIND(AK$3,'CFR - XML import'!$A124)),0,VALUE(MID('CFR - XML import'!$A124,SEARCH("&gt;",'CFR - XML import'!$A124,1)+1,SEARCH("/",'CFR - XML import'!$A124,1)-SEARCH("&gt;",'CFR - XML import'!$A124,1)-2)))</f>
        <v>0</v>
      </c>
      <c r="AL130" s="140">
        <f>IF(ISERROR(FIND(AL$3,'CFR - XML import'!$A124)),0,VALUE(MID('CFR - XML import'!$A124,SEARCH("&gt;",'CFR - XML import'!$A124,1)+1,SEARCH("/",'CFR - XML import'!$A124,1)-SEARCH("&gt;",'CFR - XML import'!$A124,1)-2)))</f>
        <v>0</v>
      </c>
      <c r="AM130" s="140">
        <f>IF(ISERROR(FIND(AM$3,'CFR - XML import'!$A124)),0,VALUE(MID('CFR - XML import'!$A124,SEARCH("&gt;",'CFR - XML import'!$A124,1)+1,SEARCH("/",'CFR - XML import'!$A124,1)-SEARCH("&gt;",'CFR - XML import'!$A124,1)-2)))</f>
        <v>0</v>
      </c>
      <c r="AN130" s="140">
        <f>IF(ISERROR(FIND(AN$3,'CFR - XML import'!$A124)),0,VALUE(MID('CFR - XML import'!$A124,SEARCH("&gt;",'CFR - XML import'!$A124,1)+1,SEARCH("/",'CFR - XML import'!$A124,1)-SEARCH("&gt;",'CFR - XML import'!$A124,1)-2)))</f>
        <v>0</v>
      </c>
      <c r="AO130" s="140">
        <f>IF(ISERROR(FIND(AO$3,'CFR - XML import'!$A124)),0,VALUE(MID('CFR - XML import'!$A124,SEARCH("&gt;",'CFR - XML import'!$A124,1)+1,SEARCH("/",'CFR - XML import'!$A124,1)-SEARCH("&gt;",'CFR - XML import'!$A124,1)-2)))</f>
        <v>0</v>
      </c>
      <c r="AP130" s="140">
        <f>IF(ISERROR(FIND(AP$3,'CFR - XML import'!$A124)),0,VALUE(MID('CFR - XML import'!$A124,SEARCH("&gt;",'CFR - XML import'!$A124,1)+1,SEARCH("/",'CFR - XML import'!$A124,1)-SEARCH("&gt;",'CFR - XML import'!$A124,1)-2)))</f>
        <v>0</v>
      </c>
      <c r="AQ130" s="140">
        <f>IF(ISERROR(FIND(AQ$3,'CFR - XML import'!$A124)),0,VALUE(MID('CFR - XML import'!$A124,SEARCH("&gt;",'CFR - XML import'!$A124,1)+1,SEARCH("/",'CFR - XML import'!$A124,1)-SEARCH("&gt;",'CFR - XML import'!$A124,1)-2)))</f>
        <v>0</v>
      </c>
      <c r="AR130" s="140">
        <f>IF(ISERROR(FIND(AR$3,'CFR - XML import'!$A124)),0,VALUE(MID('CFR - XML import'!$A124,SEARCH("&gt;",'CFR - XML import'!$A124,1)+1,SEARCH("/",'CFR - XML import'!$A124,1)-SEARCH("&gt;",'CFR - XML import'!$A124,1)-2)))</f>
        <v>0</v>
      </c>
      <c r="AS130" s="140">
        <f>IF(ISERROR(FIND(AS$3,'CFR - XML import'!$A124)),0,VALUE(MID('CFR - XML import'!$A124,SEARCH("&gt;",'CFR - XML import'!$A124,1)+1,SEARCH("/",'CFR - XML import'!$A124,1)-SEARCH("&gt;",'CFR - XML import'!$A124,1)-2)))</f>
        <v>0</v>
      </c>
      <c r="AT130" s="140">
        <f>IF(ISERROR(FIND(AT$3,'CFR - XML import'!$A124)),0,VALUE(MID('CFR - XML import'!$A124,SEARCH("&gt;",'CFR - XML import'!$A124,1)+1,SEARCH("/",'CFR - XML import'!$A124,1)-SEARCH("&gt;",'CFR - XML import'!$A124,1)-2)))</f>
        <v>0</v>
      </c>
      <c r="AU130" s="140">
        <f>IF(ISERROR(FIND(AU$3,'CFR - XML import'!$A124)),0,VALUE(MID('CFR - XML import'!$A124,SEARCH("&gt;",'CFR - XML import'!$A124,1)+1,SEARCH("/",'CFR - XML import'!$A124,1)-SEARCH("&gt;",'CFR - XML import'!$A124,1)-2)))</f>
        <v>0</v>
      </c>
      <c r="AV130" s="140">
        <f>IF(ISERROR(FIND(AV$3,'CFR - XML import'!$A124)),0,VALUE(MID('CFR - XML import'!$A124,SEARCH("&gt;",'CFR - XML import'!$A124,1)+1,SEARCH("/",'CFR - XML import'!$A124,1)-SEARCH("&gt;",'CFR - XML import'!$A124,1)-2)))</f>
        <v>0</v>
      </c>
      <c r="AW130" s="140">
        <f>IF(ISERROR(FIND(AW$3,'CFR - XML import'!$A124)),0,VALUE(MID('CFR - XML import'!$A124,SEARCH("&gt;",'CFR - XML import'!$A124,1)+1,SEARCH("/",'CFR - XML import'!$A124,1)-SEARCH("&gt;",'CFR - XML import'!$A124,1)-2)))</f>
        <v>0</v>
      </c>
      <c r="AX130" s="140">
        <f>IF(ISERROR(FIND(AX$3,'CFR - XML import'!$A124)),0,VALUE(MID('CFR - XML import'!$A124,SEARCH("&gt;",'CFR - XML import'!$A124,1)+1,SEARCH("/",'CFR - XML import'!$A124,1)-SEARCH("&gt;",'CFR - XML import'!$A124,1)-2)))</f>
        <v>0</v>
      </c>
      <c r="AY130" s="140">
        <f>IF(ISERROR(FIND(AY$3,'CFR - XML import'!$A124)),0,VALUE(MID('CFR - XML import'!$A124,SEARCH("&gt;",'CFR - XML import'!$A124,1)+1,SEARCH("/",'CFR - XML import'!$A124,1)-SEARCH("&gt;",'CFR - XML import'!$A124,1)-2)))</f>
        <v>0</v>
      </c>
      <c r="AZ130" s="140">
        <f>IF(ISERROR(FIND(AZ$3,'CFR - XML import'!$A124)),0,VALUE(MID('CFR - XML import'!$A124,SEARCH("&gt;",'CFR - XML import'!$A124,1)+1,SEARCH("/",'CFR - XML import'!$A124,1)-SEARCH("&gt;",'CFR - XML import'!$A124,1)-2)))</f>
        <v>0</v>
      </c>
      <c r="BA130" s="140">
        <f>IF(ISERROR(FIND(BA$3,'CFR - XML import'!$A124)),0,VALUE(MID('CFR - XML import'!$A124,SEARCH("&gt;",'CFR - XML import'!$A124,1)+1,SEARCH("/",'CFR - XML import'!$A124,1)-SEARCH("&gt;",'CFR - XML import'!$A124,1)-2)))</f>
        <v>0</v>
      </c>
      <c r="BB130" s="140">
        <f>IF(ISERROR(FIND(BB$3,'CFR - XML import'!$A124)),0,VALUE(MID('CFR - XML import'!$A124,SEARCH("&gt;",'CFR - XML import'!$A124,1)+1,SEARCH("/",'CFR - XML import'!$A124,1)-SEARCH("&gt;",'CFR - XML import'!$A124,1)-2)))</f>
        <v>0</v>
      </c>
      <c r="BC130" s="140">
        <f>IF(ISERROR(FIND(BC$3,'CFR - XML import'!$A124)),0,VALUE(MID('CFR - XML import'!$A124,SEARCH("&gt;",'CFR - XML import'!$A124,1)+1,SEARCH("/",'CFR - XML import'!$A124,1)-SEARCH("&gt;",'CFR - XML import'!$A124,1)-2)))</f>
        <v>0</v>
      </c>
      <c r="BD130" s="140">
        <f>IF(ISERROR(FIND(BD$3,'CFR - XML import'!$A124)),0,VALUE(MID('CFR - XML import'!$A124,SEARCH("&gt;",'CFR - XML import'!$A124,1)+1,SEARCH("/",'CFR - XML import'!$A124,1)-SEARCH("&gt;",'CFR - XML import'!$A124,1)-2)))</f>
        <v>0</v>
      </c>
      <c r="BE130" s="140">
        <f>IF(ISERROR(FIND(BE$3,'CFR - XML import'!$A124)),0,VALUE(MID('CFR - XML import'!$A124,SEARCH("&gt;",'CFR - XML import'!$A124,1)+1,SEARCH("/",'CFR - XML import'!$A124,1)-SEARCH("&gt;",'CFR - XML import'!$A124,1)-2)))</f>
        <v>0</v>
      </c>
      <c r="BF130" s="140">
        <f>IF(ISERROR(FIND(BF$3,'CFR - XML import'!$A124)),0,VALUE(MID('CFR - XML import'!$A124,SEARCH("&gt;",'CFR - XML import'!$A124,1)+1,SEARCH("/",'CFR - XML import'!$A124,1)-SEARCH("&gt;",'CFR - XML import'!$A124,1)-2)))</f>
        <v>0</v>
      </c>
      <c r="BG130" s="140">
        <f>IF(ISERROR(FIND(BG$3,'CFR - XML import'!$A124)),0,VALUE(MID('CFR - XML import'!$A124,SEARCH("&gt;",'CFR - XML import'!$A124,1)+1,SEARCH("/",'CFR - XML import'!$A124,1)-SEARCH("&gt;",'CFR - XML import'!$A124,1)-2)))</f>
        <v>0</v>
      </c>
      <c r="BH130" s="140">
        <f>IF(ISERROR(FIND(BH$3,'CFR - XML import'!$A124)),0,VALUE(MID('CFR - XML import'!$A124,SEARCH("&gt;",'CFR - XML import'!$A124,1)+1,SEARCH("/",'CFR - XML import'!$A124,1)-SEARCH("&gt;",'CFR - XML import'!$A124,1)-2)))</f>
        <v>0</v>
      </c>
      <c r="BI130" s="140">
        <f>IF(ISERROR(FIND(BI$3,'CFR - XML import'!$A124)),0,VALUE(MID('CFR - XML import'!$A124,SEARCH("&gt;",'CFR - XML import'!$A124,1)+1,SEARCH("/",'CFR - XML import'!$A124,1)-SEARCH("&gt;",'CFR - XML import'!$A124,1)-2)))</f>
        <v>0</v>
      </c>
      <c r="BJ130" s="140">
        <f>IF(ISERROR(FIND(BJ$3,'CFR - XML import'!$A124)),0,VALUE(MID('CFR - XML import'!$A124,SEARCH("&gt;",'CFR - XML import'!$A124,1)+1,SEARCH("/",'CFR - XML import'!$A124,1)-SEARCH("&gt;",'CFR - XML import'!$A124,1)-2)))</f>
        <v>0</v>
      </c>
      <c r="BK130" s="140">
        <f>IF(ISERROR(FIND(BK$3,'CFR - XML import'!$A124)),0,VALUE(MID('CFR - XML import'!$A124,SEARCH("&gt;",'CFR - XML import'!$A124,1)+1,SEARCH("/",'CFR - XML import'!$A124,1)-SEARCH("&gt;",'CFR - XML import'!$A124,1)-2)))</f>
        <v>0</v>
      </c>
      <c r="BL130" s="140">
        <f>IF(ISERROR(FIND(BL$3,'CFR - XML import'!$A124)),0,VALUE(MID('CFR - XML import'!$A124,SEARCH("&gt;",'CFR - XML import'!$A124,1)+1,SEARCH("/",'CFR - XML import'!$A124,1)-SEARCH("&gt;",'CFR - XML import'!$A124,1)-2)))</f>
        <v>0</v>
      </c>
      <c r="BM130" s="140">
        <f>IF(ISERROR(FIND(BM$3,'CFR - XML import'!$A124)),0,VALUE(MID('CFR - XML import'!$A124,SEARCH("&gt;",'CFR - XML import'!$A124,1)+1,SEARCH("/",'CFR - XML import'!$A124,1)-SEARCH("&gt;",'CFR - XML import'!$A124,1)-2)))</f>
        <v>0</v>
      </c>
      <c r="BN130" s="140">
        <f>IF(ISERROR(FIND(BN$3,'CFR - XML import'!$A124)),0,VALUE(MID('CFR - XML import'!$A124,SEARCH("&gt;",'CFR - XML import'!$A124,1)+1,SEARCH("/",'CFR - XML import'!$A124,1)-SEARCH("&gt;",'CFR - XML import'!$A124,1)-2)))</f>
        <v>0</v>
      </c>
      <c r="BO130" s="140">
        <f>IF(ISERROR(FIND(BO$3,'CFR - XML import'!$A124)),0,VALUE(MID('CFR - XML import'!$A124,SEARCH("&gt;",'CFR - XML import'!$A124,1)+1,SEARCH("/",'CFR - XML import'!$A124,1)-SEARCH("&gt;",'CFR - XML import'!$A124,1)-2)))</f>
        <v>0</v>
      </c>
      <c r="BP130" s="140">
        <f>IF(ISERROR(FIND(BP$3,'CFR - XML import'!$A124)),0,VALUE(MID('CFR - XML import'!$A124,SEARCH("&gt;",'CFR - XML import'!$A124,1)+1,SEARCH("/",'CFR - XML import'!$A124,1)-SEARCH("&gt;",'CFR - XML import'!$A124,1)-2)))</f>
        <v>0</v>
      </c>
      <c r="BQ130" s="140">
        <f>IF(ISERROR(FIND(BQ$3,'CFR - XML import'!$A124)),0,VALUE(MID('CFR - XML import'!$A124,SEARCH("&gt;",'CFR - XML import'!$A124,1)+1,SEARCH("/",'CFR - XML import'!$A124,1)-SEARCH("&gt;",'CFR - XML import'!$A124,1)-2)))</f>
        <v>0</v>
      </c>
      <c r="BR130" s="140">
        <f>IF(ISERROR(FIND(BR$3,'CFR - XML import'!$A124)),0,VALUE(MID('CFR - XML import'!$A124,SEARCH("&gt;",'CFR - XML import'!$A124,1)+1,SEARCH("/",'CFR - XML import'!$A124,1)-SEARCH("&gt;",'CFR - XML import'!$A124,1)-2)))</f>
        <v>0</v>
      </c>
      <c r="BS130" s="140">
        <f>IF(ISERROR(FIND(BS$3,'CFR - XML import'!$A124)),0,VALUE(MID('CFR - XML import'!$A124,SEARCH("&gt;",'CFR - XML import'!$A124,1)+1,SEARCH("/",'CFR - XML import'!$A124,1)-SEARCH("&gt;",'CFR - XML import'!$A124,1)-2)))</f>
        <v>0</v>
      </c>
      <c r="BT130" s="140">
        <f>IF(ISERROR(FIND(BT$3,'CFR - XML import'!$A124)),0,VALUE(MID('CFR - XML import'!$A124,SEARCH("&gt;",'CFR - XML import'!$A124,1)+1,SEARCH("/",'CFR - XML import'!$A124,1)-SEARCH("&gt;",'CFR - XML import'!$A124,1)-2)))</f>
        <v>0</v>
      </c>
      <c r="BU130" s="140">
        <f>IF(ISERROR(FIND(BU$3,'CFR - XML import'!$A124)),0,VALUE(MID('CFR - XML import'!$A124,SEARCH("&gt;",'CFR - XML import'!$A124,1)+1,SEARCH("/",'CFR - XML import'!$A124,1)-SEARCH("&gt;",'CFR - XML import'!$A124,1)-2)))</f>
        <v>0</v>
      </c>
      <c r="BV130" s="140">
        <f>IF(ISERROR(FIND(BV$3,'CFR - XML import'!$A124)),0,VALUE(MID('CFR - XML import'!$A124,SEARCH("&gt;",'CFR - XML import'!$A124,1)+1,SEARCH("/",'CFR - XML import'!$A124,1)-SEARCH("&gt;",'CFR - XML import'!$A124,1)-2)))</f>
        <v>0</v>
      </c>
      <c r="BW130" s="140">
        <f>IF(ISERROR(FIND(BW$3,'CFR - XML import'!$A124)),0,VALUE(MID('CFR - XML import'!$A124,SEARCH("&gt;",'CFR - XML import'!$A124,1)+1,SEARCH("/",'CFR - XML import'!$A124,1)-SEARCH("&gt;",'CFR - XML import'!$A124,1)-2)))</f>
        <v>0</v>
      </c>
      <c r="BX130" s="140">
        <f>IF(ISERROR(FIND(BX$3,'CFR - XML import'!$A124)),0,VALUE(MID('CFR - XML import'!$A124,SEARCH("&gt;",'CFR - XML import'!$A124,1)+1,SEARCH("/",'CFR - XML import'!$A124,1)-SEARCH("&gt;",'CFR - XML import'!$A124,1)-2)))</f>
        <v>0</v>
      </c>
      <c r="BY130" s="140">
        <f>IF(ISERROR(FIND(BY$3,'CFR - XML import'!$A124)),0,VALUE(MID('CFR - XML import'!$A124,SEARCH("&gt;",'CFR - XML import'!$A124,1)+1,SEARCH("/",'CFR - XML import'!$A124,1)-SEARCH("&gt;",'CFR - XML import'!$A124,1)-2)))</f>
        <v>0</v>
      </c>
      <c r="BZ130" s="140">
        <f>IF(ISERROR(FIND(BZ$3,'CFR - XML import'!$A124)),0,VALUE(MID('CFR - XML import'!$A124,SEARCH("&gt;",'CFR - XML import'!$A124,1)+1,SEARCH("/",'CFR - XML import'!$A124,1)-SEARCH("&gt;",'CFR - XML import'!$A124,1)-2)))</f>
        <v>0</v>
      </c>
      <c r="CG130" s="142">
        <f>IF(ISERROR(IF(MID('CFR - XML import'!$A124,LEN($CF$4)+5,LEN('CFR - XML import'!$A124)-(2*LEN($CF$4)+5))="RMMS",1,IF(MID('CFR - XML import'!$A124,LEN("    &lt;InputSystem&gt;")+1,LEN('CFR - XML import'!$A124)-(LEN("    &lt;InputSystem&gt;")+LEN($CF$4)+1))="SIMS",2,0))),0,IF(MID('CFR - XML import'!$A124,LEN($CF$4)+5,LEN('CFR - XML import'!$A124)-(2*LEN($CF$4)+5))="RMMS",1,IF(MID('CFR - XML import'!$A124,LEN("    &lt;InputSystem&gt;")+1,LEN('CFR - XML import'!$A124)-(LEN("    &lt;InputSystem&gt;")+LEN($CF$4)+1))="SIMS",2,0)))</f>
        <v>0</v>
      </c>
      <c r="CH130" s="140">
        <f>IF(ISERROR(FIND(CH$3,'CFR - XML import'!$A124)),0,MID('CFR - XML import'!$A124,SEARCH("&gt;",'CFR - XML import'!$A124,1)+1,SEARCH("/",'CFR - XML import'!$A124,1)-SEARCH("&gt;",'CFR - XML import'!$A124,1)-2))</f>
        <v>0</v>
      </c>
      <c r="CI130" s="140">
        <f>IF(ISERROR(FIND(CI$3,'CFR - XML import'!$A124)),0,MID('CFR - XML import'!$A124,SEARCH("&gt;",'CFR - XML import'!$A124,1)+1,SEARCH("/",'CFR - XML import'!$A124,1)-SEARCH("&gt;",'CFR - XML import'!$A124,1)-2))</f>
        <v>0</v>
      </c>
      <c r="CJ130" s="140">
        <f>IF(ISERROR(FIND(CJ$3,'CFR - XML import'!$A124)),0,MID('CFR - XML import'!$A124,SEARCH("&gt;",'CFR - XML import'!$A124,1)+1,SEARCH("/",'CFR - XML import'!$A124,1)-SEARCH("&gt;",'CFR - XML import'!$A124,1)-2))</f>
        <v>0</v>
      </c>
      <c r="CK130" s="140">
        <f>IF(ISERROR(FIND(CK$3,'CFR - XML import'!$A124)),0,MID('CFR - XML import'!$A124,SEARCH("&gt;",'CFR - XML import'!$A124,1)+1,SEARCH("/",'CFR - XML import'!$A124,1)-SEARCH("&gt;",'CFR - XML import'!$A124,1)-2))</f>
        <v>0</v>
      </c>
      <c r="CL130" s="140">
        <f>IF(ISERROR(FIND(CL$3,'CFR - XML import'!$A124)),0,MID('CFR - XML import'!$A124,SEARCH("&gt;",'CFR - XML import'!$A124,1)+1,SEARCH("/",'CFR - XML import'!$A124,1)-SEARCH("&gt;",'CFR - XML import'!$A124,1)-2))</f>
        <v>0</v>
      </c>
      <c r="CM130" s="140">
        <f>IF(ISERROR(FIND(CM$3,'CFR - XML import'!$A124)),0,MID('CFR - XML import'!$A124,SEARCH("&gt;",'CFR - XML import'!$A124,1)+1,SEARCH("/",'CFR - XML import'!$A124,1)-SEARCH("&gt;",'CFR - XML import'!$A124,1)-2))</f>
        <v>0</v>
      </c>
    </row>
    <row r="131" spans="1:91" x14ac:dyDescent="0.2">
      <c r="A131" s="139" t="str">
        <f>IF(AND('CFR - XML import'!A125&lt;&gt;"",LEFT('CFR - XML import'!A125,1)&lt;&gt;"&lt;",LEFT('CFR - XML import'!A125,3)&lt;&gt;"  &lt;",LEFT('CFR - XML import'!A125,5)&lt;&gt;"    &lt;",LEFT('CFR - XML import'!A125,7)&lt;&gt;"      &lt;",LEFT('CFR - XML import'!A125,9)&lt;&gt;"        &lt;",$B$1="SIMS"),'CFR - XML import'!A125,IF(AND(LEFT('CFR - XML import'!A125,9)="&lt;Details&gt;",$B$1="RM"),'CFR - XML import'!A125,""))</f>
        <v/>
      </c>
      <c r="B131" s="140">
        <f>IF(ISERROR(FIND(B$3,'CFR - XML import'!$A125)),0,VALUE(MID('CFR - XML import'!$A125,SEARCH("&gt;",'CFR - XML import'!$A125,1)+1,SEARCH("/",'CFR - XML import'!$A125,1)-SEARCH("&gt;",'CFR - XML import'!$A125,1)-2)))</f>
        <v>0</v>
      </c>
      <c r="D131" s="140">
        <f>IF(ISERROR(FIND(D$3,'CFR - XML import'!$A125)),0,MID('CFR - XML import'!$A125,SEARCH("&gt;",'CFR - XML import'!$A125,1)+1,SEARCH("/",'CFR - XML import'!$A125,1)-SEARCH("&gt;",'CFR - XML import'!$A125,1)-2))</f>
        <v>0</v>
      </c>
      <c r="E131" s="140">
        <f>IF(ISERROR(FIND(E$3,'CFR - XML import'!$A125)),0,MID('CFR - XML import'!$A125,SEARCH("&gt;",'CFR - XML import'!$A125,1)+1,SEARCH("/",'CFR - XML import'!$A125,1)-SEARCH("&gt;",'CFR - XML import'!$A125,1)-2))</f>
        <v>0</v>
      </c>
      <c r="F131" s="141">
        <f>IF($B$1="SIMS",IF(ISERROR(FIND(F$3,'CFR - XML import'!$A125)),0,VALUE(MID('CFR - XML import'!$A125,15,10))),IF(ISERROR(FIND(F$3,'CFR - XML import'!$A125)),0,VALUE(MID('CFR - XML import'!$A125,15,10))))</f>
        <v>0</v>
      </c>
      <c r="G131" s="140">
        <f>IF(ISERROR(FIND(G$3,'CFR - XML import'!$A125)),0,VALUE(MID('CFR - XML import'!$A125,SEARCH("&gt;",'CFR - XML import'!$A125,1)+1,SEARCH("/",'CFR - XML import'!$A125,1)-SEARCH("&gt;",'CFR - XML import'!$A125,1)-2)))</f>
        <v>0</v>
      </c>
      <c r="H131" s="140">
        <f>IF(ISERROR(FIND(H$3,'CFR - XML import'!$A125)),0,VALUE(MID('CFR - XML import'!$A125,SEARCH("&gt;",'CFR - XML import'!$A125,1)+1,SEARCH("/",'CFR - XML import'!$A125,1)-SEARCH("&gt;",'CFR - XML import'!$A125,1)-2)))</f>
        <v>0</v>
      </c>
      <c r="I131" s="140">
        <f>IF(ISERROR(FIND(I$3,'CFR - XML import'!$A125)),0,VALUE(MID('CFR - XML import'!$A125,SEARCH("&gt;",'CFR - XML import'!$A125,1)+1,SEARCH("/",'CFR - XML import'!$A125,1)-SEARCH("&gt;",'CFR - XML import'!$A125,1)-2)))</f>
        <v>0</v>
      </c>
      <c r="J131" s="140">
        <f>IF(ISERROR(FIND(J$3,'CFR - XML import'!$A125)),0,VALUE(MID('CFR - XML import'!$A125,SEARCH("&gt;",'CFR - XML import'!$A125,1)+1,SEARCH("/",'CFR - XML import'!$A125,1)-SEARCH("&gt;",'CFR - XML import'!$A125,1)-2)))</f>
        <v>0</v>
      </c>
      <c r="K131" s="140">
        <f>IF(ISERROR(FIND(K$3,'CFR - XML import'!$A125)),0,VALUE(MID('CFR - XML import'!$A125,SEARCH("&gt;",'CFR - XML import'!$A125,1)+1,SEARCH("/",'CFR - XML import'!$A125,1)-SEARCH("&gt;",'CFR - XML import'!$A125,1)-2)))</f>
        <v>0</v>
      </c>
      <c r="L131" s="140">
        <f>IF(ISERROR(FIND(L$3,'CFR - XML import'!$A125)),0,VALUE(MID('CFR - XML import'!$A125,SEARCH("&gt;",'CFR - XML import'!$A125,1)+1,SEARCH("/",'CFR - XML import'!$A125,1)-SEARCH("&gt;",'CFR - XML import'!$A125,1)-2)))</f>
        <v>0</v>
      </c>
      <c r="M131" s="140">
        <f>IF(ISERROR(FIND(M$3,'CFR - XML import'!$A125)),0,VALUE(MID('CFR - XML import'!$A125,SEARCH("&gt;",'CFR - XML import'!$A125,1)+1,SEARCH("/",'CFR - XML import'!$A125,1)-SEARCH("&gt;",'CFR - XML import'!$A125,1)-2)))</f>
        <v>0</v>
      </c>
      <c r="N131" s="140">
        <f>IF(ISERROR(FIND(N$3,'CFR - XML import'!$A125)),0,VALUE(MID('CFR - XML import'!$A125,SEARCH("&gt;",'CFR - XML import'!$A125,1)+1,SEARCH("/",'CFR - XML import'!$A125,1)-SEARCH("&gt;",'CFR - XML import'!$A125,1)-2)))</f>
        <v>0</v>
      </c>
      <c r="O131" s="140">
        <f>IF(ISERROR(FIND(O$3,'CFR - XML import'!$A125)),0,VALUE(MID('CFR - XML import'!$A125,SEARCH("&gt;",'CFR - XML import'!$A125,1)+1,SEARCH("/",'CFR - XML import'!$A125,1)-SEARCH("&gt;",'CFR - XML import'!$A125,1)-2)))</f>
        <v>0</v>
      </c>
      <c r="P131" s="140">
        <f>IF(ISERROR(FIND(P$3,'CFR - XML import'!$A125)),0,VALUE(MID('CFR - XML import'!$A125,SEARCH("&gt;",'CFR - XML import'!$A125,1)+1,SEARCH("/",'CFR - XML import'!$A125,1)-SEARCH("&gt;",'CFR - XML import'!$A125,1)-2)))</f>
        <v>0</v>
      </c>
      <c r="Q131" s="140">
        <f>IF(ISERROR(FIND(Q$3,'CFR - XML import'!$A125)),0,VALUE(MID('CFR - XML import'!$A125,SEARCH("&gt;",'CFR - XML import'!$A125,1)+1,SEARCH("/",'CFR - XML import'!$A125,1)-SEARCH("&gt;",'CFR - XML import'!$A125,1)-2)))</f>
        <v>0</v>
      </c>
      <c r="R131" s="140">
        <f>IF(ISERROR(FIND(R$3,'CFR - XML import'!$A125)),0,VALUE(MID('CFR - XML import'!$A125,SEARCH("&gt;",'CFR - XML import'!$A125,1)+1,SEARCH("/",'CFR - XML import'!$A125,1)-SEARCH("&gt;",'CFR - XML import'!$A125,1)-2)))</f>
        <v>0</v>
      </c>
      <c r="S131" s="140">
        <f>IF(ISERROR(FIND(S$3,'CFR - XML import'!$A125)),0,VALUE(MID('CFR - XML import'!$A125,SEARCH("&gt;",'CFR - XML import'!$A125,1)+1,SEARCH("/",'CFR - XML import'!$A125,1)-SEARCH("&gt;",'CFR - XML import'!$A125,1)-2)))</f>
        <v>0</v>
      </c>
      <c r="T131" s="140">
        <f>IF(ISERROR(FIND(T$3,'CFR - XML import'!$A125)),0,VALUE(MID('CFR - XML import'!$A125,SEARCH("&gt;",'CFR - XML import'!$A125,1)+1,SEARCH("/",'CFR - XML import'!$A125,1)-SEARCH("&gt;",'CFR - XML import'!$A125,1)-2)))</f>
        <v>0</v>
      </c>
      <c r="U131" s="140">
        <f>IF(ISERROR(FIND(U$3,'CFR - XML import'!$A125)),0,VALUE(MID('CFR - XML import'!$A125,SEARCH("&gt;",'CFR - XML import'!$A125,1)+1,SEARCH("/",'CFR - XML import'!$A125,1)-SEARCH("&gt;",'CFR - XML import'!$A125,1)-2)))</f>
        <v>0</v>
      </c>
      <c r="V131" s="140">
        <f>IF(ISERROR(FIND(V$3,'CFR - XML import'!$A125)),0,VALUE(MID('CFR - XML import'!$A125,SEARCH("&gt;",'CFR - XML import'!$A125,1)+1,SEARCH("/",'CFR - XML import'!$A125,1)-SEARCH("&gt;",'CFR - XML import'!$A125,1)-2)))</f>
        <v>0</v>
      </c>
      <c r="W131" s="140">
        <f>IF(ISERROR(FIND(W$3,'CFR - XML import'!$A125)),0,VALUE(MID('CFR - XML import'!$A125,SEARCH("&gt;",'CFR - XML import'!$A125,1)+1,SEARCH("/",'CFR - XML import'!$A125,1)-SEARCH("&gt;",'CFR - XML import'!$A125,1)-2)))</f>
        <v>0</v>
      </c>
      <c r="X131" s="140"/>
      <c r="Y131" s="140">
        <f>IF(ISERROR(FIND(Y$3,'CFR - XML import'!$A125)),0,VALUE(MID('CFR - XML import'!$A125,SEARCH("&gt;",'CFR - XML import'!$A125,1)+1,SEARCH("/",'CFR - XML import'!$A125,1)-SEARCH("&gt;",'CFR - XML import'!$A125,1)-2)))</f>
        <v>0</v>
      </c>
      <c r="Z131" s="140">
        <f>IF(ISERROR(FIND(Z$3,'CFR - XML import'!$A125)),0,VALUE(MID('CFR - XML import'!$A125,SEARCH("&gt;",'CFR - XML import'!$A125,1)+1,SEARCH("/",'CFR - XML import'!$A125,1)-SEARCH("&gt;",'CFR - XML import'!$A125,1)-2)))</f>
        <v>0</v>
      </c>
      <c r="AA131" s="140">
        <f>IF(ISERROR(FIND(AA$3,'CFR - XML import'!$A125)),0,VALUE(MID('CFR - XML import'!$A125,SEARCH("&gt;",'CFR - XML import'!$A125,1)+1,SEARCH("/",'CFR - XML import'!$A125,1)-SEARCH("&gt;",'CFR - XML import'!$A125,1)-2)))</f>
        <v>0</v>
      </c>
      <c r="AB131" s="140">
        <f>IF(ISERROR(FIND(AB$3,'CFR - XML import'!$A125)),0,VALUE(MID('CFR - XML import'!$A125,SEARCH("&gt;",'CFR - XML import'!$A125,1)+1,SEARCH("/",'CFR - XML import'!$A125,1)-SEARCH("&gt;",'CFR - XML import'!$A125,1)-2)))</f>
        <v>0</v>
      </c>
      <c r="AC131" s="140">
        <f>IF(ISERROR(FIND(AC$3,'CFR - XML import'!$A125)),0,VALUE(MID('CFR - XML import'!$A125,SEARCH("&gt;",'CFR - XML import'!$A125,1)+1,SEARCH("/",'CFR - XML import'!$A125,1)-SEARCH("&gt;",'CFR - XML import'!$A125,1)-2)))</f>
        <v>0</v>
      </c>
      <c r="AD131" s="140">
        <f>IF(ISERROR(FIND(AD$3,'CFR - XML import'!$A125)),0,VALUE(MID('CFR - XML import'!$A125,SEARCH("&gt;",'CFR - XML import'!$A125,1)+1,SEARCH("/",'CFR - XML import'!$A125,1)-SEARCH("&gt;",'CFR - XML import'!$A125,1)-2)))</f>
        <v>0</v>
      </c>
      <c r="AE131" s="140">
        <f>IF(ISERROR(FIND(AE$3,'CFR - XML import'!$A125)),0,VALUE(MID('CFR - XML import'!$A125,SEARCH("&gt;",'CFR - XML import'!$A125,1)+1,SEARCH("/",'CFR - XML import'!$A125,1)-SEARCH("&gt;",'CFR - XML import'!$A125,1)-2)))</f>
        <v>0</v>
      </c>
      <c r="AF131" s="140">
        <f>IF(ISERROR(FIND(AF$3,'CFR - XML import'!$A125)),0,VALUE(MID('CFR - XML import'!$A125,SEARCH("&gt;",'CFR - XML import'!$A125,1)+1,SEARCH("/",'CFR - XML import'!$A125,1)-SEARCH("&gt;",'CFR - XML import'!$A125,1)-2)))</f>
        <v>0</v>
      </c>
      <c r="AG131" s="140">
        <f>IF(ISERROR(FIND(AG$3,'CFR - XML import'!$A125)),0,VALUE(MID('CFR - XML import'!$A125,SEARCH("&gt;",'CFR - XML import'!$A125,1)+1,SEARCH("/",'CFR - XML import'!$A125,1)-SEARCH("&gt;",'CFR - XML import'!$A125,1)-2)))</f>
        <v>0</v>
      </c>
      <c r="AH131" s="140">
        <f>IF(ISERROR(FIND(AH$3,'CFR - XML import'!$A125)),0,VALUE(MID('CFR - XML import'!$A125,SEARCH("&gt;",'CFR - XML import'!$A125,1)+1,SEARCH("/",'CFR - XML import'!$A125,1)-SEARCH("&gt;",'CFR - XML import'!$A125,1)-2)))</f>
        <v>0</v>
      </c>
      <c r="AI131" s="140">
        <f>IF(ISERROR(FIND(AI$3,'CFR - XML import'!$A125)),0,VALUE(MID('CFR - XML import'!$A125,SEARCH("&gt;",'CFR - XML import'!$A125,1)+1,SEARCH("/",'CFR - XML import'!$A125,1)-SEARCH("&gt;",'CFR - XML import'!$A125,1)-2)))</f>
        <v>0</v>
      </c>
      <c r="AJ131" s="140">
        <f>IF(ISERROR(FIND(AJ$3,'CFR - XML import'!$A125)),0,VALUE(MID('CFR - XML import'!$A125,SEARCH("&gt;",'CFR - XML import'!$A125,1)+1,SEARCH("/",'CFR - XML import'!$A125,1)-SEARCH("&gt;",'CFR - XML import'!$A125,1)-2)))</f>
        <v>0</v>
      </c>
      <c r="AK131" s="140">
        <f>IF(ISERROR(FIND(AK$3,'CFR - XML import'!$A125)),0,VALUE(MID('CFR - XML import'!$A125,SEARCH("&gt;",'CFR - XML import'!$A125,1)+1,SEARCH("/",'CFR - XML import'!$A125,1)-SEARCH("&gt;",'CFR - XML import'!$A125,1)-2)))</f>
        <v>0</v>
      </c>
      <c r="AL131" s="140">
        <f>IF(ISERROR(FIND(AL$3,'CFR - XML import'!$A125)),0,VALUE(MID('CFR - XML import'!$A125,SEARCH("&gt;",'CFR - XML import'!$A125,1)+1,SEARCH("/",'CFR - XML import'!$A125,1)-SEARCH("&gt;",'CFR - XML import'!$A125,1)-2)))</f>
        <v>0</v>
      </c>
      <c r="AM131" s="140">
        <f>IF(ISERROR(FIND(AM$3,'CFR - XML import'!$A125)),0,VALUE(MID('CFR - XML import'!$A125,SEARCH("&gt;",'CFR - XML import'!$A125,1)+1,SEARCH("/",'CFR - XML import'!$A125,1)-SEARCH("&gt;",'CFR - XML import'!$A125,1)-2)))</f>
        <v>0</v>
      </c>
      <c r="AN131" s="140">
        <f>IF(ISERROR(FIND(AN$3,'CFR - XML import'!$A125)),0,VALUE(MID('CFR - XML import'!$A125,SEARCH("&gt;",'CFR - XML import'!$A125,1)+1,SEARCH("/",'CFR - XML import'!$A125,1)-SEARCH("&gt;",'CFR - XML import'!$A125,1)-2)))</f>
        <v>0</v>
      </c>
      <c r="AO131" s="140">
        <f>IF(ISERROR(FIND(AO$3,'CFR - XML import'!$A125)),0,VALUE(MID('CFR - XML import'!$A125,SEARCH("&gt;",'CFR - XML import'!$A125,1)+1,SEARCH("/",'CFR - XML import'!$A125,1)-SEARCH("&gt;",'CFR - XML import'!$A125,1)-2)))</f>
        <v>0</v>
      </c>
      <c r="AP131" s="140">
        <f>IF(ISERROR(FIND(AP$3,'CFR - XML import'!$A125)),0,VALUE(MID('CFR - XML import'!$A125,SEARCH("&gt;",'CFR - XML import'!$A125,1)+1,SEARCH("/",'CFR - XML import'!$A125,1)-SEARCH("&gt;",'CFR - XML import'!$A125,1)-2)))</f>
        <v>0</v>
      </c>
      <c r="AQ131" s="140">
        <f>IF(ISERROR(FIND(AQ$3,'CFR - XML import'!$A125)),0,VALUE(MID('CFR - XML import'!$A125,SEARCH("&gt;",'CFR - XML import'!$A125,1)+1,SEARCH("/",'CFR - XML import'!$A125,1)-SEARCH("&gt;",'CFR - XML import'!$A125,1)-2)))</f>
        <v>0</v>
      </c>
      <c r="AR131" s="140">
        <f>IF(ISERROR(FIND(AR$3,'CFR - XML import'!$A125)),0,VALUE(MID('CFR - XML import'!$A125,SEARCH("&gt;",'CFR - XML import'!$A125,1)+1,SEARCH("/",'CFR - XML import'!$A125,1)-SEARCH("&gt;",'CFR - XML import'!$A125,1)-2)))</f>
        <v>0</v>
      </c>
      <c r="AS131" s="140">
        <f>IF(ISERROR(FIND(AS$3,'CFR - XML import'!$A125)),0,VALUE(MID('CFR - XML import'!$A125,SEARCH("&gt;",'CFR - XML import'!$A125,1)+1,SEARCH("/",'CFR - XML import'!$A125,1)-SEARCH("&gt;",'CFR - XML import'!$A125,1)-2)))</f>
        <v>0</v>
      </c>
      <c r="AT131" s="140">
        <f>IF(ISERROR(FIND(AT$3,'CFR - XML import'!$A125)),0,VALUE(MID('CFR - XML import'!$A125,SEARCH("&gt;",'CFR - XML import'!$A125,1)+1,SEARCH("/",'CFR - XML import'!$A125,1)-SEARCH("&gt;",'CFR - XML import'!$A125,1)-2)))</f>
        <v>0</v>
      </c>
      <c r="AU131" s="140">
        <f>IF(ISERROR(FIND(AU$3,'CFR - XML import'!$A125)),0,VALUE(MID('CFR - XML import'!$A125,SEARCH("&gt;",'CFR - XML import'!$A125,1)+1,SEARCH("/",'CFR - XML import'!$A125,1)-SEARCH("&gt;",'CFR - XML import'!$A125,1)-2)))</f>
        <v>0</v>
      </c>
      <c r="AV131" s="140">
        <f>IF(ISERROR(FIND(AV$3,'CFR - XML import'!$A125)),0,VALUE(MID('CFR - XML import'!$A125,SEARCH("&gt;",'CFR - XML import'!$A125,1)+1,SEARCH("/",'CFR - XML import'!$A125,1)-SEARCH("&gt;",'CFR - XML import'!$A125,1)-2)))</f>
        <v>0</v>
      </c>
      <c r="AW131" s="140">
        <f>IF(ISERROR(FIND(AW$3,'CFR - XML import'!$A125)),0,VALUE(MID('CFR - XML import'!$A125,SEARCH("&gt;",'CFR - XML import'!$A125,1)+1,SEARCH("/",'CFR - XML import'!$A125,1)-SEARCH("&gt;",'CFR - XML import'!$A125,1)-2)))</f>
        <v>0</v>
      </c>
      <c r="AX131" s="140">
        <f>IF(ISERROR(FIND(AX$3,'CFR - XML import'!$A125)),0,VALUE(MID('CFR - XML import'!$A125,SEARCH("&gt;",'CFR - XML import'!$A125,1)+1,SEARCH("/",'CFR - XML import'!$A125,1)-SEARCH("&gt;",'CFR - XML import'!$A125,1)-2)))</f>
        <v>0</v>
      </c>
      <c r="AY131" s="140">
        <f>IF(ISERROR(FIND(AY$3,'CFR - XML import'!$A125)),0,VALUE(MID('CFR - XML import'!$A125,SEARCH("&gt;",'CFR - XML import'!$A125,1)+1,SEARCH("/",'CFR - XML import'!$A125,1)-SEARCH("&gt;",'CFR - XML import'!$A125,1)-2)))</f>
        <v>0</v>
      </c>
      <c r="AZ131" s="140">
        <f>IF(ISERROR(FIND(AZ$3,'CFR - XML import'!$A125)),0,VALUE(MID('CFR - XML import'!$A125,SEARCH("&gt;",'CFR - XML import'!$A125,1)+1,SEARCH("/",'CFR - XML import'!$A125,1)-SEARCH("&gt;",'CFR - XML import'!$A125,1)-2)))</f>
        <v>0</v>
      </c>
      <c r="BA131" s="140">
        <f>IF(ISERROR(FIND(BA$3,'CFR - XML import'!$A125)),0,VALUE(MID('CFR - XML import'!$A125,SEARCH("&gt;",'CFR - XML import'!$A125,1)+1,SEARCH("/",'CFR - XML import'!$A125,1)-SEARCH("&gt;",'CFR - XML import'!$A125,1)-2)))</f>
        <v>0</v>
      </c>
      <c r="BB131" s="140">
        <f>IF(ISERROR(FIND(BB$3,'CFR - XML import'!$A125)),0,VALUE(MID('CFR - XML import'!$A125,SEARCH("&gt;",'CFR - XML import'!$A125,1)+1,SEARCH("/",'CFR - XML import'!$A125,1)-SEARCH("&gt;",'CFR - XML import'!$A125,1)-2)))</f>
        <v>0</v>
      </c>
      <c r="BC131" s="140">
        <f>IF(ISERROR(FIND(BC$3,'CFR - XML import'!$A125)),0,VALUE(MID('CFR - XML import'!$A125,SEARCH("&gt;",'CFR - XML import'!$A125,1)+1,SEARCH("/",'CFR - XML import'!$A125,1)-SEARCH("&gt;",'CFR - XML import'!$A125,1)-2)))</f>
        <v>0</v>
      </c>
      <c r="BD131" s="140">
        <f>IF(ISERROR(FIND(BD$3,'CFR - XML import'!$A125)),0,VALUE(MID('CFR - XML import'!$A125,SEARCH("&gt;",'CFR - XML import'!$A125,1)+1,SEARCH("/",'CFR - XML import'!$A125,1)-SEARCH("&gt;",'CFR - XML import'!$A125,1)-2)))</f>
        <v>0</v>
      </c>
      <c r="BE131" s="140">
        <f>IF(ISERROR(FIND(BE$3,'CFR - XML import'!$A125)),0,VALUE(MID('CFR - XML import'!$A125,SEARCH("&gt;",'CFR - XML import'!$A125,1)+1,SEARCH("/",'CFR - XML import'!$A125,1)-SEARCH("&gt;",'CFR - XML import'!$A125,1)-2)))</f>
        <v>0</v>
      </c>
      <c r="BF131" s="140">
        <f>IF(ISERROR(FIND(BF$3,'CFR - XML import'!$A125)),0,VALUE(MID('CFR - XML import'!$A125,SEARCH("&gt;",'CFR - XML import'!$A125,1)+1,SEARCH("/",'CFR - XML import'!$A125,1)-SEARCH("&gt;",'CFR - XML import'!$A125,1)-2)))</f>
        <v>0</v>
      </c>
      <c r="BG131" s="140">
        <f>IF(ISERROR(FIND(BG$3,'CFR - XML import'!$A125)),0,VALUE(MID('CFR - XML import'!$A125,SEARCH("&gt;",'CFR - XML import'!$A125,1)+1,SEARCH("/",'CFR - XML import'!$A125,1)-SEARCH("&gt;",'CFR - XML import'!$A125,1)-2)))</f>
        <v>0</v>
      </c>
      <c r="BH131" s="140">
        <f>IF(ISERROR(FIND(BH$3,'CFR - XML import'!$A125)),0,VALUE(MID('CFR - XML import'!$A125,SEARCH("&gt;",'CFR - XML import'!$A125,1)+1,SEARCH("/",'CFR - XML import'!$A125,1)-SEARCH("&gt;",'CFR - XML import'!$A125,1)-2)))</f>
        <v>0</v>
      </c>
      <c r="BI131" s="140">
        <f>IF(ISERROR(FIND(BI$3,'CFR - XML import'!$A125)),0,VALUE(MID('CFR - XML import'!$A125,SEARCH("&gt;",'CFR - XML import'!$A125,1)+1,SEARCH("/",'CFR - XML import'!$A125,1)-SEARCH("&gt;",'CFR - XML import'!$A125,1)-2)))</f>
        <v>0</v>
      </c>
      <c r="BJ131" s="140">
        <f>IF(ISERROR(FIND(BJ$3,'CFR - XML import'!$A125)),0,VALUE(MID('CFR - XML import'!$A125,SEARCH("&gt;",'CFR - XML import'!$A125,1)+1,SEARCH("/",'CFR - XML import'!$A125,1)-SEARCH("&gt;",'CFR - XML import'!$A125,1)-2)))</f>
        <v>0</v>
      </c>
      <c r="BK131" s="140">
        <f>IF(ISERROR(FIND(BK$3,'CFR - XML import'!$A125)),0,VALUE(MID('CFR - XML import'!$A125,SEARCH("&gt;",'CFR - XML import'!$A125,1)+1,SEARCH("/",'CFR - XML import'!$A125,1)-SEARCH("&gt;",'CFR - XML import'!$A125,1)-2)))</f>
        <v>0</v>
      </c>
      <c r="BL131" s="140">
        <f>IF(ISERROR(FIND(BL$3,'CFR - XML import'!$A125)),0,VALUE(MID('CFR - XML import'!$A125,SEARCH("&gt;",'CFR - XML import'!$A125,1)+1,SEARCH("/",'CFR - XML import'!$A125,1)-SEARCH("&gt;",'CFR - XML import'!$A125,1)-2)))</f>
        <v>0</v>
      </c>
      <c r="BM131" s="140">
        <f>IF(ISERROR(FIND(BM$3,'CFR - XML import'!$A125)),0,VALUE(MID('CFR - XML import'!$A125,SEARCH("&gt;",'CFR - XML import'!$A125,1)+1,SEARCH("/",'CFR - XML import'!$A125,1)-SEARCH("&gt;",'CFR - XML import'!$A125,1)-2)))</f>
        <v>0</v>
      </c>
      <c r="BN131" s="140">
        <f>IF(ISERROR(FIND(BN$3,'CFR - XML import'!$A125)),0,VALUE(MID('CFR - XML import'!$A125,SEARCH("&gt;",'CFR - XML import'!$A125,1)+1,SEARCH("/",'CFR - XML import'!$A125,1)-SEARCH("&gt;",'CFR - XML import'!$A125,1)-2)))</f>
        <v>0</v>
      </c>
      <c r="BO131" s="140">
        <f>IF(ISERROR(FIND(BO$3,'CFR - XML import'!$A125)),0,VALUE(MID('CFR - XML import'!$A125,SEARCH("&gt;",'CFR - XML import'!$A125,1)+1,SEARCH("/",'CFR - XML import'!$A125,1)-SEARCH("&gt;",'CFR - XML import'!$A125,1)-2)))</f>
        <v>0</v>
      </c>
      <c r="BP131" s="140">
        <f>IF(ISERROR(FIND(BP$3,'CFR - XML import'!$A125)),0,VALUE(MID('CFR - XML import'!$A125,SEARCH("&gt;",'CFR - XML import'!$A125,1)+1,SEARCH("/",'CFR - XML import'!$A125,1)-SEARCH("&gt;",'CFR - XML import'!$A125,1)-2)))</f>
        <v>0</v>
      </c>
      <c r="BQ131" s="140">
        <f>IF(ISERROR(FIND(BQ$3,'CFR - XML import'!$A125)),0,VALUE(MID('CFR - XML import'!$A125,SEARCH("&gt;",'CFR - XML import'!$A125,1)+1,SEARCH("/",'CFR - XML import'!$A125,1)-SEARCH("&gt;",'CFR - XML import'!$A125,1)-2)))</f>
        <v>0</v>
      </c>
      <c r="BR131" s="140">
        <f>IF(ISERROR(FIND(BR$3,'CFR - XML import'!$A125)),0,VALUE(MID('CFR - XML import'!$A125,SEARCH("&gt;",'CFR - XML import'!$A125,1)+1,SEARCH("/",'CFR - XML import'!$A125,1)-SEARCH("&gt;",'CFR - XML import'!$A125,1)-2)))</f>
        <v>0</v>
      </c>
      <c r="BS131" s="140">
        <f>IF(ISERROR(FIND(BS$3,'CFR - XML import'!$A125)),0,VALUE(MID('CFR - XML import'!$A125,SEARCH("&gt;",'CFR - XML import'!$A125,1)+1,SEARCH("/",'CFR - XML import'!$A125,1)-SEARCH("&gt;",'CFR - XML import'!$A125,1)-2)))</f>
        <v>0</v>
      </c>
      <c r="BT131" s="140">
        <f>IF(ISERROR(FIND(BT$3,'CFR - XML import'!$A125)),0,VALUE(MID('CFR - XML import'!$A125,SEARCH("&gt;",'CFR - XML import'!$A125,1)+1,SEARCH("/",'CFR - XML import'!$A125,1)-SEARCH("&gt;",'CFR - XML import'!$A125,1)-2)))</f>
        <v>0</v>
      </c>
      <c r="BU131" s="140">
        <f>IF(ISERROR(FIND(BU$3,'CFR - XML import'!$A125)),0,VALUE(MID('CFR - XML import'!$A125,SEARCH("&gt;",'CFR - XML import'!$A125,1)+1,SEARCH("/",'CFR - XML import'!$A125,1)-SEARCH("&gt;",'CFR - XML import'!$A125,1)-2)))</f>
        <v>0</v>
      </c>
      <c r="BV131" s="140">
        <f>IF(ISERROR(FIND(BV$3,'CFR - XML import'!$A125)),0,VALUE(MID('CFR - XML import'!$A125,SEARCH("&gt;",'CFR - XML import'!$A125,1)+1,SEARCH("/",'CFR - XML import'!$A125,1)-SEARCH("&gt;",'CFR - XML import'!$A125,1)-2)))</f>
        <v>0</v>
      </c>
      <c r="BW131" s="140">
        <f>IF(ISERROR(FIND(BW$3,'CFR - XML import'!$A125)),0,VALUE(MID('CFR - XML import'!$A125,SEARCH("&gt;",'CFR - XML import'!$A125,1)+1,SEARCH("/",'CFR - XML import'!$A125,1)-SEARCH("&gt;",'CFR - XML import'!$A125,1)-2)))</f>
        <v>0</v>
      </c>
      <c r="BX131" s="140">
        <f>IF(ISERROR(FIND(BX$3,'CFR - XML import'!$A125)),0,VALUE(MID('CFR - XML import'!$A125,SEARCH("&gt;",'CFR - XML import'!$A125,1)+1,SEARCH("/",'CFR - XML import'!$A125,1)-SEARCH("&gt;",'CFR - XML import'!$A125,1)-2)))</f>
        <v>0</v>
      </c>
      <c r="BY131" s="140">
        <f>IF(ISERROR(FIND(BY$3,'CFR - XML import'!$A125)),0,VALUE(MID('CFR - XML import'!$A125,SEARCH("&gt;",'CFR - XML import'!$A125,1)+1,SEARCH("/",'CFR - XML import'!$A125,1)-SEARCH("&gt;",'CFR - XML import'!$A125,1)-2)))</f>
        <v>0</v>
      </c>
      <c r="BZ131" s="140">
        <f>IF(ISERROR(FIND(BZ$3,'CFR - XML import'!$A125)),0,VALUE(MID('CFR - XML import'!$A125,SEARCH("&gt;",'CFR - XML import'!$A125,1)+1,SEARCH("/",'CFR - XML import'!$A125,1)-SEARCH("&gt;",'CFR - XML import'!$A125,1)-2)))</f>
        <v>0</v>
      </c>
      <c r="CG131" s="142">
        <f>IF(ISERROR(IF(MID('CFR - XML import'!$A125,LEN($CF$4)+5,LEN('CFR - XML import'!$A125)-(2*LEN($CF$4)+5))="RMMS",1,IF(MID('CFR - XML import'!$A125,LEN("    &lt;InputSystem&gt;")+1,LEN('CFR - XML import'!$A125)-(LEN("    &lt;InputSystem&gt;")+LEN($CF$4)+1))="SIMS",2,0))),0,IF(MID('CFR - XML import'!$A125,LEN($CF$4)+5,LEN('CFR - XML import'!$A125)-(2*LEN($CF$4)+5))="RMMS",1,IF(MID('CFR - XML import'!$A125,LEN("    &lt;InputSystem&gt;")+1,LEN('CFR - XML import'!$A125)-(LEN("    &lt;InputSystem&gt;")+LEN($CF$4)+1))="SIMS",2,0)))</f>
        <v>0</v>
      </c>
      <c r="CH131" s="140">
        <f>IF(ISERROR(FIND(CH$3,'CFR - XML import'!$A125)),0,MID('CFR - XML import'!$A125,SEARCH("&gt;",'CFR - XML import'!$A125,1)+1,SEARCH("/",'CFR - XML import'!$A125,1)-SEARCH("&gt;",'CFR - XML import'!$A125,1)-2))</f>
        <v>0</v>
      </c>
      <c r="CI131" s="140">
        <f>IF(ISERROR(FIND(CI$3,'CFR - XML import'!$A125)),0,MID('CFR - XML import'!$A125,SEARCH("&gt;",'CFR - XML import'!$A125,1)+1,SEARCH("/",'CFR - XML import'!$A125,1)-SEARCH("&gt;",'CFR - XML import'!$A125,1)-2))</f>
        <v>0</v>
      </c>
      <c r="CJ131" s="140">
        <f>IF(ISERROR(FIND(CJ$3,'CFR - XML import'!$A125)),0,MID('CFR - XML import'!$A125,SEARCH("&gt;",'CFR - XML import'!$A125,1)+1,SEARCH("/",'CFR - XML import'!$A125,1)-SEARCH("&gt;",'CFR - XML import'!$A125,1)-2))</f>
        <v>0</v>
      </c>
      <c r="CK131" s="140">
        <f>IF(ISERROR(FIND(CK$3,'CFR - XML import'!$A125)),0,MID('CFR - XML import'!$A125,SEARCH("&gt;",'CFR - XML import'!$A125,1)+1,SEARCH("/",'CFR - XML import'!$A125,1)-SEARCH("&gt;",'CFR - XML import'!$A125,1)-2))</f>
        <v>0</v>
      </c>
      <c r="CL131" s="140">
        <f>IF(ISERROR(FIND(CL$3,'CFR - XML import'!$A125)),0,MID('CFR - XML import'!$A125,SEARCH("&gt;",'CFR - XML import'!$A125,1)+1,SEARCH("/",'CFR - XML import'!$A125,1)-SEARCH("&gt;",'CFR - XML import'!$A125,1)-2))</f>
        <v>0</v>
      </c>
      <c r="CM131" s="140">
        <f>IF(ISERROR(FIND(CM$3,'CFR - XML import'!$A125)),0,MID('CFR - XML import'!$A125,SEARCH("&gt;",'CFR - XML import'!$A125,1)+1,SEARCH("/",'CFR - XML import'!$A125,1)-SEARCH("&gt;",'CFR - XML import'!$A125,1)-2))</f>
        <v>0</v>
      </c>
    </row>
    <row r="132" spans="1:91" x14ac:dyDescent="0.2">
      <c r="A132" s="139" t="str">
        <f>IF(AND('CFR - XML import'!A126&lt;&gt;"",LEFT('CFR - XML import'!A126,1)&lt;&gt;"&lt;",LEFT('CFR - XML import'!A126,3)&lt;&gt;"  &lt;",LEFT('CFR - XML import'!A126,5)&lt;&gt;"    &lt;",LEFT('CFR - XML import'!A126,7)&lt;&gt;"      &lt;",LEFT('CFR - XML import'!A126,9)&lt;&gt;"        &lt;",$B$1="SIMS"),'CFR - XML import'!A126,IF(AND(LEFT('CFR - XML import'!A126,9)="&lt;Details&gt;",$B$1="RM"),'CFR - XML import'!A126,""))</f>
        <v/>
      </c>
      <c r="B132" s="140">
        <f>IF(ISERROR(FIND(B$3,'CFR - XML import'!$A126)),0,VALUE(MID('CFR - XML import'!$A126,SEARCH("&gt;",'CFR - XML import'!$A126,1)+1,SEARCH("/",'CFR - XML import'!$A126,1)-SEARCH("&gt;",'CFR - XML import'!$A126,1)-2)))</f>
        <v>0</v>
      </c>
      <c r="D132" s="140">
        <f>IF(ISERROR(FIND(D$3,'CFR - XML import'!$A126)),0,MID('CFR - XML import'!$A126,SEARCH("&gt;",'CFR - XML import'!$A126,1)+1,SEARCH("/",'CFR - XML import'!$A126,1)-SEARCH("&gt;",'CFR - XML import'!$A126,1)-2))</f>
        <v>0</v>
      </c>
      <c r="E132" s="140">
        <f>IF(ISERROR(FIND(E$3,'CFR - XML import'!$A126)),0,MID('CFR - XML import'!$A126,SEARCH("&gt;",'CFR - XML import'!$A126,1)+1,SEARCH("/",'CFR - XML import'!$A126,1)-SEARCH("&gt;",'CFR - XML import'!$A126,1)-2))</f>
        <v>0</v>
      </c>
      <c r="F132" s="141">
        <f>IF($B$1="SIMS",IF(ISERROR(FIND(F$3,'CFR - XML import'!$A126)),0,VALUE(MID('CFR - XML import'!$A126,15,10))),IF(ISERROR(FIND(F$3,'CFR - XML import'!$A126)),0,VALUE(MID('CFR - XML import'!$A126,15,10))))</f>
        <v>0</v>
      </c>
      <c r="G132" s="140">
        <f>IF(ISERROR(FIND(G$3,'CFR - XML import'!$A126)),0,VALUE(MID('CFR - XML import'!$A126,SEARCH("&gt;",'CFR - XML import'!$A126,1)+1,SEARCH("/",'CFR - XML import'!$A126,1)-SEARCH("&gt;",'CFR - XML import'!$A126,1)-2)))</f>
        <v>0</v>
      </c>
      <c r="H132" s="140">
        <f>IF(ISERROR(FIND(H$3,'CFR - XML import'!$A126)),0,VALUE(MID('CFR - XML import'!$A126,SEARCH("&gt;",'CFR - XML import'!$A126,1)+1,SEARCH("/",'CFR - XML import'!$A126,1)-SEARCH("&gt;",'CFR - XML import'!$A126,1)-2)))</f>
        <v>0</v>
      </c>
      <c r="I132" s="140">
        <f>IF(ISERROR(FIND(I$3,'CFR - XML import'!$A126)),0,VALUE(MID('CFR - XML import'!$A126,SEARCH("&gt;",'CFR - XML import'!$A126,1)+1,SEARCH("/",'CFR - XML import'!$A126,1)-SEARCH("&gt;",'CFR - XML import'!$A126,1)-2)))</f>
        <v>0</v>
      </c>
      <c r="J132" s="140">
        <f>IF(ISERROR(FIND(J$3,'CFR - XML import'!$A126)),0,VALUE(MID('CFR - XML import'!$A126,SEARCH("&gt;",'CFR - XML import'!$A126,1)+1,SEARCH("/",'CFR - XML import'!$A126,1)-SEARCH("&gt;",'CFR - XML import'!$A126,1)-2)))</f>
        <v>0</v>
      </c>
      <c r="K132" s="140">
        <f>IF(ISERROR(FIND(K$3,'CFR - XML import'!$A126)),0,VALUE(MID('CFR - XML import'!$A126,SEARCH("&gt;",'CFR - XML import'!$A126,1)+1,SEARCH("/",'CFR - XML import'!$A126,1)-SEARCH("&gt;",'CFR - XML import'!$A126,1)-2)))</f>
        <v>0</v>
      </c>
      <c r="L132" s="140">
        <f>IF(ISERROR(FIND(L$3,'CFR - XML import'!$A126)),0,VALUE(MID('CFR - XML import'!$A126,SEARCH("&gt;",'CFR - XML import'!$A126,1)+1,SEARCH("/",'CFR - XML import'!$A126,1)-SEARCH("&gt;",'CFR - XML import'!$A126,1)-2)))</f>
        <v>0</v>
      </c>
      <c r="M132" s="140">
        <f>IF(ISERROR(FIND(M$3,'CFR - XML import'!$A126)),0,VALUE(MID('CFR - XML import'!$A126,SEARCH("&gt;",'CFR - XML import'!$A126,1)+1,SEARCH("/",'CFR - XML import'!$A126,1)-SEARCH("&gt;",'CFR - XML import'!$A126,1)-2)))</f>
        <v>0</v>
      </c>
      <c r="N132" s="140">
        <f>IF(ISERROR(FIND(N$3,'CFR - XML import'!$A126)),0,VALUE(MID('CFR - XML import'!$A126,SEARCH("&gt;",'CFR - XML import'!$A126,1)+1,SEARCH("/",'CFR - XML import'!$A126,1)-SEARCH("&gt;",'CFR - XML import'!$A126,1)-2)))</f>
        <v>0</v>
      </c>
      <c r="O132" s="140">
        <f>IF(ISERROR(FIND(O$3,'CFR - XML import'!$A126)),0,VALUE(MID('CFR - XML import'!$A126,SEARCH("&gt;",'CFR - XML import'!$A126,1)+1,SEARCH("/",'CFR - XML import'!$A126,1)-SEARCH("&gt;",'CFR - XML import'!$A126,1)-2)))</f>
        <v>0</v>
      </c>
      <c r="P132" s="140">
        <f>IF(ISERROR(FIND(P$3,'CFR - XML import'!$A126)),0,VALUE(MID('CFR - XML import'!$A126,SEARCH("&gt;",'CFR - XML import'!$A126,1)+1,SEARCH("/",'CFR - XML import'!$A126,1)-SEARCH("&gt;",'CFR - XML import'!$A126,1)-2)))</f>
        <v>0</v>
      </c>
      <c r="Q132" s="140">
        <f>IF(ISERROR(FIND(Q$3,'CFR - XML import'!$A126)),0,VALUE(MID('CFR - XML import'!$A126,SEARCH("&gt;",'CFR - XML import'!$A126,1)+1,SEARCH("/",'CFR - XML import'!$A126,1)-SEARCH("&gt;",'CFR - XML import'!$A126,1)-2)))</f>
        <v>0</v>
      </c>
      <c r="R132" s="140">
        <f>IF(ISERROR(FIND(R$3,'CFR - XML import'!$A126)),0,VALUE(MID('CFR - XML import'!$A126,SEARCH("&gt;",'CFR - XML import'!$A126,1)+1,SEARCH("/",'CFR - XML import'!$A126,1)-SEARCH("&gt;",'CFR - XML import'!$A126,1)-2)))</f>
        <v>0</v>
      </c>
      <c r="S132" s="140">
        <f>IF(ISERROR(FIND(S$3,'CFR - XML import'!$A126)),0,VALUE(MID('CFR - XML import'!$A126,SEARCH("&gt;",'CFR - XML import'!$A126,1)+1,SEARCH("/",'CFR - XML import'!$A126,1)-SEARCH("&gt;",'CFR - XML import'!$A126,1)-2)))</f>
        <v>0</v>
      </c>
      <c r="T132" s="140">
        <f>IF(ISERROR(FIND(T$3,'CFR - XML import'!$A126)),0,VALUE(MID('CFR - XML import'!$A126,SEARCH("&gt;",'CFR - XML import'!$A126,1)+1,SEARCH("/",'CFR - XML import'!$A126,1)-SEARCH("&gt;",'CFR - XML import'!$A126,1)-2)))</f>
        <v>0</v>
      </c>
      <c r="U132" s="140">
        <f>IF(ISERROR(FIND(U$3,'CFR - XML import'!$A126)),0,VALUE(MID('CFR - XML import'!$A126,SEARCH("&gt;",'CFR - XML import'!$A126,1)+1,SEARCH("/",'CFR - XML import'!$A126,1)-SEARCH("&gt;",'CFR - XML import'!$A126,1)-2)))</f>
        <v>0</v>
      </c>
      <c r="V132" s="140">
        <f>IF(ISERROR(FIND(V$3,'CFR - XML import'!$A126)),0,VALUE(MID('CFR - XML import'!$A126,SEARCH("&gt;",'CFR - XML import'!$A126,1)+1,SEARCH("/",'CFR - XML import'!$A126,1)-SEARCH("&gt;",'CFR - XML import'!$A126,1)-2)))</f>
        <v>0</v>
      </c>
      <c r="W132" s="140">
        <f>IF(ISERROR(FIND(W$3,'CFR - XML import'!$A126)),0,VALUE(MID('CFR - XML import'!$A126,SEARCH("&gt;",'CFR - XML import'!$A126,1)+1,SEARCH("/",'CFR - XML import'!$A126,1)-SEARCH("&gt;",'CFR - XML import'!$A126,1)-2)))</f>
        <v>0</v>
      </c>
      <c r="X132" s="140"/>
      <c r="Y132" s="140">
        <f>IF(ISERROR(FIND(Y$3,'CFR - XML import'!$A126)),0,VALUE(MID('CFR - XML import'!$A126,SEARCH("&gt;",'CFR - XML import'!$A126,1)+1,SEARCH("/",'CFR - XML import'!$A126,1)-SEARCH("&gt;",'CFR - XML import'!$A126,1)-2)))</f>
        <v>0</v>
      </c>
      <c r="Z132" s="140">
        <f>IF(ISERROR(FIND(Z$3,'CFR - XML import'!$A126)),0,VALUE(MID('CFR - XML import'!$A126,SEARCH("&gt;",'CFR - XML import'!$A126,1)+1,SEARCH("/",'CFR - XML import'!$A126,1)-SEARCH("&gt;",'CFR - XML import'!$A126,1)-2)))</f>
        <v>0</v>
      </c>
      <c r="AA132" s="140">
        <f>IF(ISERROR(FIND(AA$3,'CFR - XML import'!$A126)),0,VALUE(MID('CFR - XML import'!$A126,SEARCH("&gt;",'CFR - XML import'!$A126,1)+1,SEARCH("/",'CFR - XML import'!$A126,1)-SEARCH("&gt;",'CFR - XML import'!$A126,1)-2)))</f>
        <v>0</v>
      </c>
      <c r="AB132" s="140">
        <f>IF(ISERROR(FIND(AB$3,'CFR - XML import'!$A126)),0,VALUE(MID('CFR - XML import'!$A126,SEARCH("&gt;",'CFR - XML import'!$A126,1)+1,SEARCH("/",'CFR - XML import'!$A126,1)-SEARCH("&gt;",'CFR - XML import'!$A126,1)-2)))</f>
        <v>0</v>
      </c>
      <c r="AC132" s="140">
        <f>IF(ISERROR(FIND(AC$3,'CFR - XML import'!$A126)),0,VALUE(MID('CFR - XML import'!$A126,SEARCH("&gt;",'CFR - XML import'!$A126,1)+1,SEARCH("/",'CFR - XML import'!$A126,1)-SEARCH("&gt;",'CFR - XML import'!$A126,1)-2)))</f>
        <v>0</v>
      </c>
      <c r="AD132" s="140">
        <f>IF(ISERROR(FIND(AD$3,'CFR - XML import'!$A126)),0,VALUE(MID('CFR - XML import'!$A126,SEARCH("&gt;",'CFR - XML import'!$A126,1)+1,SEARCH("/",'CFR - XML import'!$A126,1)-SEARCH("&gt;",'CFR - XML import'!$A126,1)-2)))</f>
        <v>0</v>
      </c>
      <c r="AE132" s="140">
        <f>IF(ISERROR(FIND(AE$3,'CFR - XML import'!$A126)),0,VALUE(MID('CFR - XML import'!$A126,SEARCH("&gt;",'CFR - XML import'!$A126,1)+1,SEARCH("/",'CFR - XML import'!$A126,1)-SEARCH("&gt;",'CFR - XML import'!$A126,1)-2)))</f>
        <v>0</v>
      </c>
      <c r="AF132" s="140">
        <f>IF(ISERROR(FIND(AF$3,'CFR - XML import'!$A126)),0,VALUE(MID('CFR - XML import'!$A126,SEARCH("&gt;",'CFR - XML import'!$A126,1)+1,SEARCH("/",'CFR - XML import'!$A126,1)-SEARCH("&gt;",'CFR - XML import'!$A126,1)-2)))</f>
        <v>0</v>
      </c>
      <c r="AG132" s="140">
        <f>IF(ISERROR(FIND(AG$3,'CFR - XML import'!$A126)),0,VALUE(MID('CFR - XML import'!$A126,SEARCH("&gt;",'CFR - XML import'!$A126,1)+1,SEARCH("/",'CFR - XML import'!$A126,1)-SEARCH("&gt;",'CFR - XML import'!$A126,1)-2)))</f>
        <v>0</v>
      </c>
      <c r="AH132" s="140">
        <f>IF(ISERROR(FIND(AH$3,'CFR - XML import'!$A126)),0,VALUE(MID('CFR - XML import'!$A126,SEARCH("&gt;",'CFR - XML import'!$A126,1)+1,SEARCH("/",'CFR - XML import'!$A126,1)-SEARCH("&gt;",'CFR - XML import'!$A126,1)-2)))</f>
        <v>0</v>
      </c>
      <c r="AI132" s="140">
        <f>IF(ISERROR(FIND(AI$3,'CFR - XML import'!$A126)),0,VALUE(MID('CFR - XML import'!$A126,SEARCH("&gt;",'CFR - XML import'!$A126,1)+1,SEARCH("/",'CFR - XML import'!$A126,1)-SEARCH("&gt;",'CFR - XML import'!$A126,1)-2)))</f>
        <v>0</v>
      </c>
      <c r="AJ132" s="140">
        <f>IF(ISERROR(FIND(AJ$3,'CFR - XML import'!$A126)),0,VALUE(MID('CFR - XML import'!$A126,SEARCH("&gt;",'CFR - XML import'!$A126,1)+1,SEARCH("/",'CFR - XML import'!$A126,1)-SEARCH("&gt;",'CFR - XML import'!$A126,1)-2)))</f>
        <v>0</v>
      </c>
      <c r="AK132" s="140">
        <f>IF(ISERROR(FIND(AK$3,'CFR - XML import'!$A126)),0,VALUE(MID('CFR - XML import'!$A126,SEARCH("&gt;",'CFR - XML import'!$A126,1)+1,SEARCH("/",'CFR - XML import'!$A126,1)-SEARCH("&gt;",'CFR - XML import'!$A126,1)-2)))</f>
        <v>0</v>
      </c>
      <c r="AL132" s="140">
        <f>IF(ISERROR(FIND(AL$3,'CFR - XML import'!$A126)),0,VALUE(MID('CFR - XML import'!$A126,SEARCH("&gt;",'CFR - XML import'!$A126,1)+1,SEARCH("/",'CFR - XML import'!$A126,1)-SEARCH("&gt;",'CFR - XML import'!$A126,1)-2)))</f>
        <v>0</v>
      </c>
      <c r="AM132" s="140">
        <f>IF(ISERROR(FIND(AM$3,'CFR - XML import'!$A126)),0,VALUE(MID('CFR - XML import'!$A126,SEARCH("&gt;",'CFR - XML import'!$A126,1)+1,SEARCH("/",'CFR - XML import'!$A126,1)-SEARCH("&gt;",'CFR - XML import'!$A126,1)-2)))</f>
        <v>0</v>
      </c>
      <c r="AN132" s="140">
        <f>IF(ISERROR(FIND(AN$3,'CFR - XML import'!$A126)),0,VALUE(MID('CFR - XML import'!$A126,SEARCH("&gt;",'CFR - XML import'!$A126,1)+1,SEARCH("/",'CFR - XML import'!$A126,1)-SEARCH("&gt;",'CFR - XML import'!$A126,1)-2)))</f>
        <v>0</v>
      </c>
      <c r="AO132" s="140">
        <f>IF(ISERROR(FIND(AO$3,'CFR - XML import'!$A126)),0,VALUE(MID('CFR - XML import'!$A126,SEARCH("&gt;",'CFR - XML import'!$A126,1)+1,SEARCH("/",'CFR - XML import'!$A126,1)-SEARCH("&gt;",'CFR - XML import'!$A126,1)-2)))</f>
        <v>0</v>
      </c>
      <c r="AP132" s="140">
        <f>IF(ISERROR(FIND(AP$3,'CFR - XML import'!$A126)),0,VALUE(MID('CFR - XML import'!$A126,SEARCH("&gt;",'CFR - XML import'!$A126,1)+1,SEARCH("/",'CFR - XML import'!$A126,1)-SEARCH("&gt;",'CFR - XML import'!$A126,1)-2)))</f>
        <v>0</v>
      </c>
      <c r="AQ132" s="140">
        <f>IF(ISERROR(FIND(AQ$3,'CFR - XML import'!$A126)),0,VALUE(MID('CFR - XML import'!$A126,SEARCH("&gt;",'CFR - XML import'!$A126,1)+1,SEARCH("/",'CFR - XML import'!$A126,1)-SEARCH("&gt;",'CFR - XML import'!$A126,1)-2)))</f>
        <v>0</v>
      </c>
      <c r="AR132" s="140">
        <f>IF(ISERROR(FIND(AR$3,'CFR - XML import'!$A126)),0,VALUE(MID('CFR - XML import'!$A126,SEARCH("&gt;",'CFR - XML import'!$A126,1)+1,SEARCH("/",'CFR - XML import'!$A126,1)-SEARCH("&gt;",'CFR - XML import'!$A126,1)-2)))</f>
        <v>0</v>
      </c>
      <c r="AS132" s="140">
        <f>IF(ISERROR(FIND(AS$3,'CFR - XML import'!$A126)),0,VALUE(MID('CFR - XML import'!$A126,SEARCH("&gt;",'CFR - XML import'!$A126,1)+1,SEARCH("/",'CFR - XML import'!$A126,1)-SEARCH("&gt;",'CFR - XML import'!$A126,1)-2)))</f>
        <v>0</v>
      </c>
      <c r="AT132" s="140">
        <f>IF(ISERROR(FIND(AT$3,'CFR - XML import'!$A126)),0,VALUE(MID('CFR - XML import'!$A126,SEARCH("&gt;",'CFR - XML import'!$A126,1)+1,SEARCH("/",'CFR - XML import'!$A126,1)-SEARCH("&gt;",'CFR - XML import'!$A126,1)-2)))</f>
        <v>0</v>
      </c>
      <c r="AU132" s="140">
        <f>IF(ISERROR(FIND(AU$3,'CFR - XML import'!$A126)),0,VALUE(MID('CFR - XML import'!$A126,SEARCH("&gt;",'CFR - XML import'!$A126,1)+1,SEARCH("/",'CFR - XML import'!$A126,1)-SEARCH("&gt;",'CFR - XML import'!$A126,1)-2)))</f>
        <v>0</v>
      </c>
      <c r="AV132" s="140">
        <f>IF(ISERROR(FIND(AV$3,'CFR - XML import'!$A126)),0,VALUE(MID('CFR - XML import'!$A126,SEARCH("&gt;",'CFR - XML import'!$A126,1)+1,SEARCH("/",'CFR - XML import'!$A126,1)-SEARCH("&gt;",'CFR - XML import'!$A126,1)-2)))</f>
        <v>0</v>
      </c>
      <c r="AW132" s="140">
        <f>IF(ISERROR(FIND(AW$3,'CFR - XML import'!$A126)),0,VALUE(MID('CFR - XML import'!$A126,SEARCH("&gt;",'CFR - XML import'!$A126,1)+1,SEARCH("/",'CFR - XML import'!$A126,1)-SEARCH("&gt;",'CFR - XML import'!$A126,1)-2)))</f>
        <v>0</v>
      </c>
      <c r="AX132" s="140">
        <f>IF(ISERROR(FIND(AX$3,'CFR - XML import'!$A126)),0,VALUE(MID('CFR - XML import'!$A126,SEARCH("&gt;",'CFR - XML import'!$A126,1)+1,SEARCH("/",'CFR - XML import'!$A126,1)-SEARCH("&gt;",'CFR - XML import'!$A126,1)-2)))</f>
        <v>0</v>
      </c>
      <c r="AY132" s="140">
        <f>IF(ISERROR(FIND(AY$3,'CFR - XML import'!$A126)),0,VALUE(MID('CFR - XML import'!$A126,SEARCH("&gt;",'CFR - XML import'!$A126,1)+1,SEARCH("/",'CFR - XML import'!$A126,1)-SEARCH("&gt;",'CFR - XML import'!$A126,1)-2)))</f>
        <v>0</v>
      </c>
      <c r="AZ132" s="140">
        <f>IF(ISERROR(FIND(AZ$3,'CFR - XML import'!$A126)),0,VALUE(MID('CFR - XML import'!$A126,SEARCH("&gt;",'CFR - XML import'!$A126,1)+1,SEARCH("/",'CFR - XML import'!$A126,1)-SEARCH("&gt;",'CFR - XML import'!$A126,1)-2)))</f>
        <v>0</v>
      </c>
      <c r="BA132" s="140">
        <f>IF(ISERROR(FIND(BA$3,'CFR - XML import'!$A126)),0,VALUE(MID('CFR - XML import'!$A126,SEARCH("&gt;",'CFR - XML import'!$A126,1)+1,SEARCH("/",'CFR - XML import'!$A126,1)-SEARCH("&gt;",'CFR - XML import'!$A126,1)-2)))</f>
        <v>0</v>
      </c>
      <c r="BB132" s="140">
        <f>IF(ISERROR(FIND(BB$3,'CFR - XML import'!$A126)),0,VALUE(MID('CFR - XML import'!$A126,SEARCH("&gt;",'CFR - XML import'!$A126,1)+1,SEARCH("/",'CFR - XML import'!$A126,1)-SEARCH("&gt;",'CFR - XML import'!$A126,1)-2)))</f>
        <v>0</v>
      </c>
      <c r="BC132" s="140">
        <f>IF(ISERROR(FIND(BC$3,'CFR - XML import'!$A126)),0,VALUE(MID('CFR - XML import'!$A126,SEARCH("&gt;",'CFR - XML import'!$A126,1)+1,SEARCH("/",'CFR - XML import'!$A126,1)-SEARCH("&gt;",'CFR - XML import'!$A126,1)-2)))</f>
        <v>0</v>
      </c>
      <c r="BD132" s="140">
        <f>IF(ISERROR(FIND(BD$3,'CFR - XML import'!$A126)),0,VALUE(MID('CFR - XML import'!$A126,SEARCH("&gt;",'CFR - XML import'!$A126,1)+1,SEARCH("/",'CFR - XML import'!$A126,1)-SEARCH("&gt;",'CFR - XML import'!$A126,1)-2)))</f>
        <v>0</v>
      </c>
      <c r="BE132" s="140">
        <f>IF(ISERROR(FIND(BE$3,'CFR - XML import'!$A126)),0,VALUE(MID('CFR - XML import'!$A126,SEARCH("&gt;",'CFR - XML import'!$A126,1)+1,SEARCH("/",'CFR - XML import'!$A126,1)-SEARCH("&gt;",'CFR - XML import'!$A126,1)-2)))</f>
        <v>0</v>
      </c>
      <c r="BF132" s="140">
        <f>IF(ISERROR(FIND(BF$3,'CFR - XML import'!$A126)),0,VALUE(MID('CFR - XML import'!$A126,SEARCH("&gt;",'CFR - XML import'!$A126,1)+1,SEARCH("/",'CFR - XML import'!$A126,1)-SEARCH("&gt;",'CFR - XML import'!$A126,1)-2)))</f>
        <v>0</v>
      </c>
      <c r="BG132" s="140">
        <f>IF(ISERROR(FIND(BG$3,'CFR - XML import'!$A126)),0,VALUE(MID('CFR - XML import'!$A126,SEARCH("&gt;",'CFR - XML import'!$A126,1)+1,SEARCH("/",'CFR - XML import'!$A126,1)-SEARCH("&gt;",'CFR - XML import'!$A126,1)-2)))</f>
        <v>0</v>
      </c>
      <c r="BH132" s="140">
        <f>IF(ISERROR(FIND(BH$3,'CFR - XML import'!$A126)),0,VALUE(MID('CFR - XML import'!$A126,SEARCH("&gt;",'CFR - XML import'!$A126,1)+1,SEARCH("/",'CFR - XML import'!$A126,1)-SEARCH("&gt;",'CFR - XML import'!$A126,1)-2)))</f>
        <v>0</v>
      </c>
      <c r="BI132" s="140">
        <f>IF(ISERROR(FIND(BI$3,'CFR - XML import'!$A126)),0,VALUE(MID('CFR - XML import'!$A126,SEARCH("&gt;",'CFR - XML import'!$A126,1)+1,SEARCH("/",'CFR - XML import'!$A126,1)-SEARCH("&gt;",'CFR - XML import'!$A126,1)-2)))</f>
        <v>0</v>
      </c>
      <c r="BJ132" s="140">
        <f>IF(ISERROR(FIND(BJ$3,'CFR - XML import'!$A126)),0,VALUE(MID('CFR - XML import'!$A126,SEARCH("&gt;",'CFR - XML import'!$A126,1)+1,SEARCH("/",'CFR - XML import'!$A126,1)-SEARCH("&gt;",'CFR - XML import'!$A126,1)-2)))</f>
        <v>0</v>
      </c>
      <c r="BK132" s="140">
        <f>IF(ISERROR(FIND(BK$3,'CFR - XML import'!$A126)),0,VALUE(MID('CFR - XML import'!$A126,SEARCH("&gt;",'CFR - XML import'!$A126,1)+1,SEARCH("/",'CFR - XML import'!$A126,1)-SEARCH("&gt;",'CFR - XML import'!$A126,1)-2)))</f>
        <v>0</v>
      </c>
      <c r="BL132" s="140">
        <f>IF(ISERROR(FIND(BL$3,'CFR - XML import'!$A126)),0,VALUE(MID('CFR - XML import'!$A126,SEARCH("&gt;",'CFR - XML import'!$A126,1)+1,SEARCH("/",'CFR - XML import'!$A126,1)-SEARCH("&gt;",'CFR - XML import'!$A126,1)-2)))</f>
        <v>0</v>
      </c>
      <c r="BM132" s="140">
        <f>IF(ISERROR(FIND(BM$3,'CFR - XML import'!$A126)),0,VALUE(MID('CFR - XML import'!$A126,SEARCH("&gt;",'CFR - XML import'!$A126,1)+1,SEARCH("/",'CFR - XML import'!$A126,1)-SEARCH("&gt;",'CFR - XML import'!$A126,1)-2)))</f>
        <v>0</v>
      </c>
      <c r="BN132" s="140">
        <f>IF(ISERROR(FIND(BN$3,'CFR - XML import'!$A126)),0,VALUE(MID('CFR - XML import'!$A126,SEARCH("&gt;",'CFR - XML import'!$A126,1)+1,SEARCH("/",'CFR - XML import'!$A126,1)-SEARCH("&gt;",'CFR - XML import'!$A126,1)-2)))</f>
        <v>0</v>
      </c>
      <c r="BO132" s="140">
        <f>IF(ISERROR(FIND(BO$3,'CFR - XML import'!$A126)),0,VALUE(MID('CFR - XML import'!$A126,SEARCH("&gt;",'CFR - XML import'!$A126,1)+1,SEARCH("/",'CFR - XML import'!$A126,1)-SEARCH("&gt;",'CFR - XML import'!$A126,1)-2)))</f>
        <v>0</v>
      </c>
      <c r="BP132" s="140">
        <f>IF(ISERROR(FIND(BP$3,'CFR - XML import'!$A126)),0,VALUE(MID('CFR - XML import'!$A126,SEARCH("&gt;",'CFR - XML import'!$A126,1)+1,SEARCH("/",'CFR - XML import'!$A126,1)-SEARCH("&gt;",'CFR - XML import'!$A126,1)-2)))</f>
        <v>0</v>
      </c>
      <c r="BQ132" s="140">
        <f>IF(ISERROR(FIND(BQ$3,'CFR - XML import'!$A126)),0,VALUE(MID('CFR - XML import'!$A126,SEARCH("&gt;",'CFR - XML import'!$A126,1)+1,SEARCH("/",'CFR - XML import'!$A126,1)-SEARCH("&gt;",'CFR - XML import'!$A126,1)-2)))</f>
        <v>0</v>
      </c>
      <c r="BR132" s="140">
        <f>IF(ISERROR(FIND(BR$3,'CFR - XML import'!$A126)),0,VALUE(MID('CFR - XML import'!$A126,SEARCH("&gt;",'CFR - XML import'!$A126,1)+1,SEARCH("/",'CFR - XML import'!$A126,1)-SEARCH("&gt;",'CFR - XML import'!$A126,1)-2)))</f>
        <v>0</v>
      </c>
      <c r="BS132" s="140">
        <f>IF(ISERROR(FIND(BS$3,'CFR - XML import'!$A126)),0,VALUE(MID('CFR - XML import'!$A126,SEARCH("&gt;",'CFR - XML import'!$A126,1)+1,SEARCH("/",'CFR - XML import'!$A126,1)-SEARCH("&gt;",'CFR - XML import'!$A126,1)-2)))</f>
        <v>0</v>
      </c>
      <c r="BT132" s="140">
        <f>IF(ISERROR(FIND(BT$3,'CFR - XML import'!$A126)),0,VALUE(MID('CFR - XML import'!$A126,SEARCH("&gt;",'CFR - XML import'!$A126,1)+1,SEARCH("/",'CFR - XML import'!$A126,1)-SEARCH("&gt;",'CFR - XML import'!$A126,1)-2)))</f>
        <v>0</v>
      </c>
      <c r="BU132" s="140">
        <f>IF(ISERROR(FIND(BU$3,'CFR - XML import'!$A126)),0,VALUE(MID('CFR - XML import'!$A126,SEARCH("&gt;",'CFR - XML import'!$A126,1)+1,SEARCH("/",'CFR - XML import'!$A126,1)-SEARCH("&gt;",'CFR - XML import'!$A126,1)-2)))</f>
        <v>0</v>
      </c>
      <c r="BV132" s="140">
        <f>IF(ISERROR(FIND(BV$3,'CFR - XML import'!$A126)),0,VALUE(MID('CFR - XML import'!$A126,SEARCH("&gt;",'CFR - XML import'!$A126,1)+1,SEARCH("/",'CFR - XML import'!$A126,1)-SEARCH("&gt;",'CFR - XML import'!$A126,1)-2)))</f>
        <v>0</v>
      </c>
      <c r="BW132" s="140">
        <f>IF(ISERROR(FIND(BW$3,'CFR - XML import'!$A126)),0,VALUE(MID('CFR - XML import'!$A126,SEARCH("&gt;",'CFR - XML import'!$A126,1)+1,SEARCH("/",'CFR - XML import'!$A126,1)-SEARCH("&gt;",'CFR - XML import'!$A126,1)-2)))</f>
        <v>0</v>
      </c>
      <c r="BX132" s="140">
        <f>IF(ISERROR(FIND(BX$3,'CFR - XML import'!$A126)),0,VALUE(MID('CFR - XML import'!$A126,SEARCH("&gt;",'CFR - XML import'!$A126,1)+1,SEARCH("/",'CFR - XML import'!$A126,1)-SEARCH("&gt;",'CFR - XML import'!$A126,1)-2)))</f>
        <v>0</v>
      </c>
      <c r="BY132" s="140">
        <f>IF(ISERROR(FIND(BY$3,'CFR - XML import'!$A126)),0,VALUE(MID('CFR - XML import'!$A126,SEARCH("&gt;",'CFR - XML import'!$A126,1)+1,SEARCH("/",'CFR - XML import'!$A126,1)-SEARCH("&gt;",'CFR - XML import'!$A126,1)-2)))</f>
        <v>0</v>
      </c>
      <c r="BZ132" s="140">
        <f>IF(ISERROR(FIND(BZ$3,'CFR - XML import'!$A126)),0,VALUE(MID('CFR - XML import'!$A126,SEARCH("&gt;",'CFR - XML import'!$A126,1)+1,SEARCH("/",'CFR - XML import'!$A126,1)-SEARCH("&gt;",'CFR - XML import'!$A126,1)-2)))</f>
        <v>0</v>
      </c>
      <c r="CG132" s="142">
        <f>IF(ISERROR(IF(MID('CFR - XML import'!$A126,LEN($CF$4)+5,LEN('CFR - XML import'!$A126)-(2*LEN($CF$4)+5))="RMMS",1,IF(MID('CFR - XML import'!$A126,LEN("    &lt;InputSystem&gt;")+1,LEN('CFR - XML import'!$A126)-(LEN("    &lt;InputSystem&gt;")+LEN($CF$4)+1))="SIMS",2,0))),0,IF(MID('CFR - XML import'!$A126,LEN($CF$4)+5,LEN('CFR - XML import'!$A126)-(2*LEN($CF$4)+5))="RMMS",1,IF(MID('CFR - XML import'!$A126,LEN("    &lt;InputSystem&gt;")+1,LEN('CFR - XML import'!$A126)-(LEN("    &lt;InputSystem&gt;")+LEN($CF$4)+1))="SIMS",2,0)))</f>
        <v>0</v>
      </c>
      <c r="CH132" s="140">
        <f>IF(ISERROR(FIND(CH$3,'CFR - XML import'!$A126)),0,MID('CFR - XML import'!$A126,SEARCH("&gt;",'CFR - XML import'!$A126,1)+1,SEARCH("/",'CFR - XML import'!$A126,1)-SEARCH("&gt;",'CFR - XML import'!$A126,1)-2))</f>
        <v>0</v>
      </c>
      <c r="CI132" s="140">
        <f>IF(ISERROR(FIND(CI$3,'CFR - XML import'!$A126)),0,MID('CFR - XML import'!$A126,SEARCH("&gt;",'CFR - XML import'!$A126,1)+1,SEARCH("/",'CFR - XML import'!$A126,1)-SEARCH("&gt;",'CFR - XML import'!$A126,1)-2))</f>
        <v>0</v>
      </c>
      <c r="CJ132" s="140">
        <f>IF(ISERROR(FIND(CJ$3,'CFR - XML import'!$A126)),0,MID('CFR - XML import'!$A126,SEARCH("&gt;",'CFR - XML import'!$A126,1)+1,SEARCH("/",'CFR - XML import'!$A126,1)-SEARCH("&gt;",'CFR - XML import'!$A126,1)-2))</f>
        <v>0</v>
      </c>
      <c r="CK132" s="140">
        <f>IF(ISERROR(FIND(CK$3,'CFR - XML import'!$A126)),0,MID('CFR - XML import'!$A126,SEARCH("&gt;",'CFR - XML import'!$A126,1)+1,SEARCH("/",'CFR - XML import'!$A126,1)-SEARCH("&gt;",'CFR - XML import'!$A126,1)-2))</f>
        <v>0</v>
      </c>
      <c r="CL132" s="140">
        <f>IF(ISERROR(FIND(CL$3,'CFR - XML import'!$A126)),0,MID('CFR - XML import'!$A126,SEARCH("&gt;",'CFR - XML import'!$A126,1)+1,SEARCH("/",'CFR - XML import'!$A126,1)-SEARCH("&gt;",'CFR - XML import'!$A126,1)-2))</f>
        <v>0</v>
      </c>
      <c r="CM132" s="140">
        <f>IF(ISERROR(FIND(CM$3,'CFR - XML import'!$A126)),0,MID('CFR - XML import'!$A126,SEARCH("&gt;",'CFR - XML import'!$A126,1)+1,SEARCH("/",'CFR - XML import'!$A126,1)-SEARCH("&gt;",'CFR - XML import'!$A126,1)-2))</f>
        <v>0</v>
      </c>
    </row>
    <row r="133" spans="1:91" x14ac:dyDescent="0.2">
      <c r="A133" s="139" t="str">
        <f>IF(AND('CFR - XML import'!A127&lt;&gt;"",LEFT('CFR - XML import'!A127,1)&lt;&gt;"&lt;",LEFT('CFR - XML import'!A127,3)&lt;&gt;"  &lt;",LEFT('CFR - XML import'!A127,5)&lt;&gt;"    &lt;",LEFT('CFR - XML import'!A127,7)&lt;&gt;"      &lt;",LEFT('CFR - XML import'!A127,9)&lt;&gt;"        &lt;",$B$1="SIMS"),'CFR - XML import'!A127,IF(AND(LEFT('CFR - XML import'!A127,9)="&lt;Details&gt;",$B$1="RM"),'CFR - XML import'!A127,""))</f>
        <v/>
      </c>
      <c r="B133" s="140">
        <f>IF(ISERROR(FIND(B$3,'CFR - XML import'!$A127)),0,VALUE(MID('CFR - XML import'!$A127,SEARCH("&gt;",'CFR - XML import'!$A127,1)+1,SEARCH("/",'CFR - XML import'!$A127,1)-SEARCH("&gt;",'CFR - XML import'!$A127,1)-2)))</f>
        <v>0</v>
      </c>
      <c r="D133" s="140">
        <f>IF(ISERROR(FIND(D$3,'CFR - XML import'!$A127)),0,MID('CFR - XML import'!$A127,SEARCH("&gt;",'CFR - XML import'!$A127,1)+1,SEARCH("/",'CFR - XML import'!$A127,1)-SEARCH("&gt;",'CFR - XML import'!$A127,1)-2))</f>
        <v>0</v>
      </c>
      <c r="E133" s="140">
        <f>IF(ISERROR(FIND(E$3,'CFR - XML import'!$A127)),0,MID('CFR - XML import'!$A127,SEARCH("&gt;",'CFR - XML import'!$A127,1)+1,SEARCH("/",'CFR - XML import'!$A127,1)-SEARCH("&gt;",'CFR - XML import'!$A127,1)-2))</f>
        <v>0</v>
      </c>
      <c r="F133" s="141">
        <f>IF($B$1="SIMS",IF(ISERROR(FIND(F$3,'CFR - XML import'!$A127)),0,VALUE(MID('CFR - XML import'!$A127,15,10))),IF(ISERROR(FIND(F$3,'CFR - XML import'!$A127)),0,VALUE(MID('CFR - XML import'!$A127,15,10))))</f>
        <v>0</v>
      </c>
      <c r="G133" s="140">
        <f>IF(ISERROR(FIND(G$3,'CFR - XML import'!$A127)),0,VALUE(MID('CFR - XML import'!$A127,SEARCH("&gt;",'CFR - XML import'!$A127,1)+1,SEARCH("/",'CFR - XML import'!$A127,1)-SEARCH("&gt;",'CFR - XML import'!$A127,1)-2)))</f>
        <v>0</v>
      </c>
      <c r="H133" s="140">
        <f>IF(ISERROR(FIND(H$3,'CFR - XML import'!$A127)),0,VALUE(MID('CFR - XML import'!$A127,SEARCH("&gt;",'CFR - XML import'!$A127,1)+1,SEARCH("/",'CFR - XML import'!$A127,1)-SEARCH("&gt;",'CFR - XML import'!$A127,1)-2)))</f>
        <v>0</v>
      </c>
      <c r="I133" s="140">
        <f>IF(ISERROR(FIND(I$3,'CFR - XML import'!$A127)),0,VALUE(MID('CFR - XML import'!$A127,SEARCH("&gt;",'CFR - XML import'!$A127,1)+1,SEARCH("/",'CFR - XML import'!$A127,1)-SEARCH("&gt;",'CFR - XML import'!$A127,1)-2)))</f>
        <v>0</v>
      </c>
      <c r="J133" s="140">
        <f>IF(ISERROR(FIND(J$3,'CFR - XML import'!$A127)),0,VALUE(MID('CFR - XML import'!$A127,SEARCH("&gt;",'CFR - XML import'!$A127,1)+1,SEARCH("/",'CFR - XML import'!$A127,1)-SEARCH("&gt;",'CFR - XML import'!$A127,1)-2)))</f>
        <v>0</v>
      </c>
      <c r="K133" s="140">
        <f>IF(ISERROR(FIND(K$3,'CFR - XML import'!$A127)),0,VALUE(MID('CFR - XML import'!$A127,SEARCH("&gt;",'CFR - XML import'!$A127,1)+1,SEARCH("/",'CFR - XML import'!$A127,1)-SEARCH("&gt;",'CFR - XML import'!$A127,1)-2)))</f>
        <v>0</v>
      </c>
      <c r="L133" s="140">
        <f>IF(ISERROR(FIND(L$3,'CFR - XML import'!$A127)),0,VALUE(MID('CFR - XML import'!$A127,SEARCH("&gt;",'CFR - XML import'!$A127,1)+1,SEARCH("/",'CFR - XML import'!$A127,1)-SEARCH("&gt;",'CFR - XML import'!$A127,1)-2)))</f>
        <v>0</v>
      </c>
      <c r="M133" s="140">
        <f>IF(ISERROR(FIND(M$3,'CFR - XML import'!$A127)),0,VALUE(MID('CFR - XML import'!$A127,SEARCH("&gt;",'CFR - XML import'!$A127,1)+1,SEARCH("/",'CFR - XML import'!$A127,1)-SEARCH("&gt;",'CFR - XML import'!$A127,1)-2)))</f>
        <v>0</v>
      </c>
      <c r="N133" s="140">
        <f>IF(ISERROR(FIND(N$3,'CFR - XML import'!$A127)),0,VALUE(MID('CFR - XML import'!$A127,SEARCH("&gt;",'CFR - XML import'!$A127,1)+1,SEARCH("/",'CFR - XML import'!$A127,1)-SEARCH("&gt;",'CFR - XML import'!$A127,1)-2)))</f>
        <v>0</v>
      </c>
      <c r="O133" s="140">
        <f>IF(ISERROR(FIND(O$3,'CFR - XML import'!$A127)),0,VALUE(MID('CFR - XML import'!$A127,SEARCH("&gt;",'CFR - XML import'!$A127,1)+1,SEARCH("/",'CFR - XML import'!$A127,1)-SEARCH("&gt;",'CFR - XML import'!$A127,1)-2)))</f>
        <v>0</v>
      </c>
      <c r="P133" s="140">
        <f>IF(ISERROR(FIND(P$3,'CFR - XML import'!$A127)),0,VALUE(MID('CFR - XML import'!$A127,SEARCH("&gt;",'CFR - XML import'!$A127,1)+1,SEARCH("/",'CFR - XML import'!$A127,1)-SEARCH("&gt;",'CFR - XML import'!$A127,1)-2)))</f>
        <v>0</v>
      </c>
      <c r="Q133" s="140">
        <f>IF(ISERROR(FIND(Q$3,'CFR - XML import'!$A127)),0,VALUE(MID('CFR - XML import'!$A127,SEARCH("&gt;",'CFR - XML import'!$A127,1)+1,SEARCH("/",'CFR - XML import'!$A127,1)-SEARCH("&gt;",'CFR - XML import'!$A127,1)-2)))</f>
        <v>0</v>
      </c>
      <c r="R133" s="140">
        <f>IF(ISERROR(FIND(R$3,'CFR - XML import'!$A127)),0,VALUE(MID('CFR - XML import'!$A127,SEARCH("&gt;",'CFR - XML import'!$A127,1)+1,SEARCH("/",'CFR - XML import'!$A127,1)-SEARCH("&gt;",'CFR - XML import'!$A127,1)-2)))</f>
        <v>0</v>
      </c>
      <c r="S133" s="140">
        <f>IF(ISERROR(FIND(S$3,'CFR - XML import'!$A127)),0,VALUE(MID('CFR - XML import'!$A127,SEARCH("&gt;",'CFR - XML import'!$A127,1)+1,SEARCH("/",'CFR - XML import'!$A127,1)-SEARCH("&gt;",'CFR - XML import'!$A127,1)-2)))</f>
        <v>0</v>
      </c>
      <c r="T133" s="140">
        <f>IF(ISERROR(FIND(T$3,'CFR - XML import'!$A127)),0,VALUE(MID('CFR - XML import'!$A127,SEARCH("&gt;",'CFR - XML import'!$A127,1)+1,SEARCH("/",'CFR - XML import'!$A127,1)-SEARCH("&gt;",'CFR - XML import'!$A127,1)-2)))</f>
        <v>0</v>
      </c>
      <c r="U133" s="140">
        <f>IF(ISERROR(FIND(U$3,'CFR - XML import'!$A127)),0,VALUE(MID('CFR - XML import'!$A127,SEARCH("&gt;",'CFR - XML import'!$A127,1)+1,SEARCH("/",'CFR - XML import'!$A127,1)-SEARCH("&gt;",'CFR - XML import'!$A127,1)-2)))</f>
        <v>0</v>
      </c>
      <c r="V133" s="140">
        <f>IF(ISERROR(FIND(V$3,'CFR - XML import'!$A127)),0,VALUE(MID('CFR - XML import'!$A127,SEARCH("&gt;",'CFR - XML import'!$A127,1)+1,SEARCH("/",'CFR - XML import'!$A127,1)-SEARCH("&gt;",'CFR - XML import'!$A127,1)-2)))</f>
        <v>0</v>
      </c>
      <c r="W133" s="140">
        <f>IF(ISERROR(FIND(W$3,'CFR - XML import'!$A127)),0,VALUE(MID('CFR - XML import'!$A127,SEARCH("&gt;",'CFR - XML import'!$A127,1)+1,SEARCH("/",'CFR - XML import'!$A127,1)-SEARCH("&gt;",'CFR - XML import'!$A127,1)-2)))</f>
        <v>0</v>
      </c>
      <c r="X133" s="140"/>
      <c r="Y133" s="140">
        <f>IF(ISERROR(FIND(Y$3,'CFR - XML import'!$A127)),0,VALUE(MID('CFR - XML import'!$A127,SEARCH("&gt;",'CFR - XML import'!$A127,1)+1,SEARCH("/",'CFR - XML import'!$A127,1)-SEARCH("&gt;",'CFR - XML import'!$A127,1)-2)))</f>
        <v>0</v>
      </c>
      <c r="Z133" s="140">
        <f>IF(ISERROR(FIND(Z$3,'CFR - XML import'!$A127)),0,VALUE(MID('CFR - XML import'!$A127,SEARCH("&gt;",'CFR - XML import'!$A127,1)+1,SEARCH("/",'CFR - XML import'!$A127,1)-SEARCH("&gt;",'CFR - XML import'!$A127,1)-2)))</f>
        <v>0</v>
      </c>
      <c r="AA133" s="140">
        <f>IF(ISERROR(FIND(AA$3,'CFR - XML import'!$A127)),0,VALUE(MID('CFR - XML import'!$A127,SEARCH("&gt;",'CFR - XML import'!$A127,1)+1,SEARCH("/",'CFR - XML import'!$A127,1)-SEARCH("&gt;",'CFR - XML import'!$A127,1)-2)))</f>
        <v>0</v>
      </c>
      <c r="AB133" s="140">
        <f>IF(ISERROR(FIND(AB$3,'CFR - XML import'!$A127)),0,VALUE(MID('CFR - XML import'!$A127,SEARCH("&gt;",'CFR - XML import'!$A127,1)+1,SEARCH("/",'CFR - XML import'!$A127,1)-SEARCH("&gt;",'CFR - XML import'!$A127,1)-2)))</f>
        <v>0</v>
      </c>
      <c r="AC133" s="140">
        <f>IF(ISERROR(FIND(AC$3,'CFR - XML import'!$A127)),0,VALUE(MID('CFR - XML import'!$A127,SEARCH("&gt;",'CFR - XML import'!$A127,1)+1,SEARCH("/",'CFR - XML import'!$A127,1)-SEARCH("&gt;",'CFR - XML import'!$A127,1)-2)))</f>
        <v>0</v>
      </c>
      <c r="AD133" s="140">
        <f>IF(ISERROR(FIND(AD$3,'CFR - XML import'!$A127)),0,VALUE(MID('CFR - XML import'!$A127,SEARCH("&gt;",'CFR - XML import'!$A127,1)+1,SEARCH("/",'CFR - XML import'!$A127,1)-SEARCH("&gt;",'CFR - XML import'!$A127,1)-2)))</f>
        <v>0</v>
      </c>
      <c r="AE133" s="140">
        <f>IF(ISERROR(FIND(AE$3,'CFR - XML import'!$A127)),0,VALUE(MID('CFR - XML import'!$A127,SEARCH("&gt;",'CFR - XML import'!$A127,1)+1,SEARCH("/",'CFR - XML import'!$A127,1)-SEARCH("&gt;",'CFR - XML import'!$A127,1)-2)))</f>
        <v>0</v>
      </c>
      <c r="AF133" s="140">
        <f>IF(ISERROR(FIND(AF$3,'CFR - XML import'!$A127)),0,VALUE(MID('CFR - XML import'!$A127,SEARCH("&gt;",'CFR - XML import'!$A127,1)+1,SEARCH("/",'CFR - XML import'!$A127,1)-SEARCH("&gt;",'CFR - XML import'!$A127,1)-2)))</f>
        <v>0</v>
      </c>
      <c r="AG133" s="140">
        <f>IF(ISERROR(FIND(AG$3,'CFR - XML import'!$A127)),0,VALUE(MID('CFR - XML import'!$A127,SEARCH("&gt;",'CFR - XML import'!$A127,1)+1,SEARCH("/",'CFR - XML import'!$A127,1)-SEARCH("&gt;",'CFR - XML import'!$A127,1)-2)))</f>
        <v>0</v>
      </c>
      <c r="AH133" s="140">
        <f>IF(ISERROR(FIND(AH$3,'CFR - XML import'!$A127)),0,VALUE(MID('CFR - XML import'!$A127,SEARCH("&gt;",'CFR - XML import'!$A127,1)+1,SEARCH("/",'CFR - XML import'!$A127,1)-SEARCH("&gt;",'CFR - XML import'!$A127,1)-2)))</f>
        <v>0</v>
      </c>
      <c r="AI133" s="140">
        <f>IF(ISERROR(FIND(AI$3,'CFR - XML import'!$A127)),0,VALUE(MID('CFR - XML import'!$A127,SEARCH("&gt;",'CFR - XML import'!$A127,1)+1,SEARCH("/",'CFR - XML import'!$A127,1)-SEARCH("&gt;",'CFR - XML import'!$A127,1)-2)))</f>
        <v>0</v>
      </c>
      <c r="AJ133" s="140">
        <f>IF(ISERROR(FIND(AJ$3,'CFR - XML import'!$A127)),0,VALUE(MID('CFR - XML import'!$A127,SEARCH("&gt;",'CFR - XML import'!$A127,1)+1,SEARCH("/",'CFR - XML import'!$A127,1)-SEARCH("&gt;",'CFR - XML import'!$A127,1)-2)))</f>
        <v>0</v>
      </c>
      <c r="AK133" s="140">
        <f>IF(ISERROR(FIND(AK$3,'CFR - XML import'!$A127)),0,VALUE(MID('CFR - XML import'!$A127,SEARCH("&gt;",'CFR - XML import'!$A127,1)+1,SEARCH("/",'CFR - XML import'!$A127,1)-SEARCH("&gt;",'CFR - XML import'!$A127,1)-2)))</f>
        <v>0</v>
      </c>
      <c r="AL133" s="140">
        <f>IF(ISERROR(FIND(AL$3,'CFR - XML import'!$A127)),0,VALUE(MID('CFR - XML import'!$A127,SEARCH("&gt;",'CFR - XML import'!$A127,1)+1,SEARCH("/",'CFR - XML import'!$A127,1)-SEARCH("&gt;",'CFR - XML import'!$A127,1)-2)))</f>
        <v>0</v>
      </c>
      <c r="AM133" s="140">
        <f>IF(ISERROR(FIND(AM$3,'CFR - XML import'!$A127)),0,VALUE(MID('CFR - XML import'!$A127,SEARCH("&gt;",'CFR - XML import'!$A127,1)+1,SEARCH("/",'CFR - XML import'!$A127,1)-SEARCH("&gt;",'CFR - XML import'!$A127,1)-2)))</f>
        <v>0</v>
      </c>
      <c r="AN133" s="140">
        <f>IF(ISERROR(FIND(AN$3,'CFR - XML import'!$A127)),0,VALUE(MID('CFR - XML import'!$A127,SEARCH("&gt;",'CFR - XML import'!$A127,1)+1,SEARCH("/",'CFR - XML import'!$A127,1)-SEARCH("&gt;",'CFR - XML import'!$A127,1)-2)))</f>
        <v>0</v>
      </c>
      <c r="AO133" s="140">
        <f>IF(ISERROR(FIND(AO$3,'CFR - XML import'!$A127)),0,VALUE(MID('CFR - XML import'!$A127,SEARCH("&gt;",'CFR - XML import'!$A127,1)+1,SEARCH("/",'CFR - XML import'!$A127,1)-SEARCH("&gt;",'CFR - XML import'!$A127,1)-2)))</f>
        <v>0</v>
      </c>
      <c r="AP133" s="140">
        <f>IF(ISERROR(FIND(AP$3,'CFR - XML import'!$A127)),0,VALUE(MID('CFR - XML import'!$A127,SEARCH("&gt;",'CFR - XML import'!$A127,1)+1,SEARCH("/",'CFR - XML import'!$A127,1)-SEARCH("&gt;",'CFR - XML import'!$A127,1)-2)))</f>
        <v>0</v>
      </c>
      <c r="AQ133" s="140">
        <f>IF(ISERROR(FIND(AQ$3,'CFR - XML import'!$A127)),0,VALUE(MID('CFR - XML import'!$A127,SEARCH("&gt;",'CFR - XML import'!$A127,1)+1,SEARCH("/",'CFR - XML import'!$A127,1)-SEARCH("&gt;",'CFR - XML import'!$A127,1)-2)))</f>
        <v>0</v>
      </c>
      <c r="AR133" s="140">
        <f>IF(ISERROR(FIND(AR$3,'CFR - XML import'!$A127)),0,VALUE(MID('CFR - XML import'!$A127,SEARCH("&gt;",'CFR - XML import'!$A127,1)+1,SEARCH("/",'CFR - XML import'!$A127,1)-SEARCH("&gt;",'CFR - XML import'!$A127,1)-2)))</f>
        <v>0</v>
      </c>
      <c r="AS133" s="140">
        <f>IF(ISERROR(FIND(AS$3,'CFR - XML import'!$A127)),0,VALUE(MID('CFR - XML import'!$A127,SEARCH("&gt;",'CFR - XML import'!$A127,1)+1,SEARCH("/",'CFR - XML import'!$A127,1)-SEARCH("&gt;",'CFR - XML import'!$A127,1)-2)))</f>
        <v>0</v>
      </c>
      <c r="AT133" s="140">
        <f>IF(ISERROR(FIND(AT$3,'CFR - XML import'!$A127)),0,VALUE(MID('CFR - XML import'!$A127,SEARCH("&gt;",'CFR - XML import'!$A127,1)+1,SEARCH("/",'CFR - XML import'!$A127,1)-SEARCH("&gt;",'CFR - XML import'!$A127,1)-2)))</f>
        <v>0</v>
      </c>
      <c r="AU133" s="140">
        <f>IF(ISERROR(FIND(AU$3,'CFR - XML import'!$A127)),0,VALUE(MID('CFR - XML import'!$A127,SEARCH("&gt;",'CFR - XML import'!$A127,1)+1,SEARCH("/",'CFR - XML import'!$A127,1)-SEARCH("&gt;",'CFR - XML import'!$A127,1)-2)))</f>
        <v>0</v>
      </c>
      <c r="AV133" s="140">
        <f>IF(ISERROR(FIND(AV$3,'CFR - XML import'!$A127)),0,VALUE(MID('CFR - XML import'!$A127,SEARCH("&gt;",'CFR - XML import'!$A127,1)+1,SEARCH("/",'CFR - XML import'!$A127,1)-SEARCH("&gt;",'CFR - XML import'!$A127,1)-2)))</f>
        <v>0</v>
      </c>
      <c r="AW133" s="140">
        <f>IF(ISERROR(FIND(AW$3,'CFR - XML import'!$A127)),0,VALUE(MID('CFR - XML import'!$A127,SEARCH("&gt;",'CFR - XML import'!$A127,1)+1,SEARCH("/",'CFR - XML import'!$A127,1)-SEARCH("&gt;",'CFR - XML import'!$A127,1)-2)))</f>
        <v>0</v>
      </c>
      <c r="AX133" s="140">
        <f>IF(ISERROR(FIND(AX$3,'CFR - XML import'!$A127)),0,VALUE(MID('CFR - XML import'!$A127,SEARCH("&gt;",'CFR - XML import'!$A127,1)+1,SEARCH("/",'CFR - XML import'!$A127,1)-SEARCH("&gt;",'CFR - XML import'!$A127,1)-2)))</f>
        <v>0</v>
      </c>
      <c r="AY133" s="140">
        <f>IF(ISERROR(FIND(AY$3,'CFR - XML import'!$A127)),0,VALUE(MID('CFR - XML import'!$A127,SEARCH("&gt;",'CFR - XML import'!$A127,1)+1,SEARCH("/",'CFR - XML import'!$A127,1)-SEARCH("&gt;",'CFR - XML import'!$A127,1)-2)))</f>
        <v>0</v>
      </c>
      <c r="AZ133" s="140">
        <f>IF(ISERROR(FIND(AZ$3,'CFR - XML import'!$A127)),0,VALUE(MID('CFR - XML import'!$A127,SEARCH("&gt;",'CFR - XML import'!$A127,1)+1,SEARCH("/",'CFR - XML import'!$A127,1)-SEARCH("&gt;",'CFR - XML import'!$A127,1)-2)))</f>
        <v>0</v>
      </c>
      <c r="BA133" s="140">
        <f>IF(ISERROR(FIND(BA$3,'CFR - XML import'!$A127)),0,VALUE(MID('CFR - XML import'!$A127,SEARCH("&gt;",'CFR - XML import'!$A127,1)+1,SEARCH("/",'CFR - XML import'!$A127,1)-SEARCH("&gt;",'CFR - XML import'!$A127,1)-2)))</f>
        <v>0</v>
      </c>
      <c r="BB133" s="140">
        <f>IF(ISERROR(FIND(BB$3,'CFR - XML import'!$A127)),0,VALUE(MID('CFR - XML import'!$A127,SEARCH("&gt;",'CFR - XML import'!$A127,1)+1,SEARCH("/",'CFR - XML import'!$A127,1)-SEARCH("&gt;",'CFR - XML import'!$A127,1)-2)))</f>
        <v>0</v>
      </c>
      <c r="BC133" s="140">
        <f>IF(ISERROR(FIND(BC$3,'CFR - XML import'!$A127)),0,VALUE(MID('CFR - XML import'!$A127,SEARCH("&gt;",'CFR - XML import'!$A127,1)+1,SEARCH("/",'CFR - XML import'!$A127,1)-SEARCH("&gt;",'CFR - XML import'!$A127,1)-2)))</f>
        <v>0</v>
      </c>
      <c r="BD133" s="140">
        <f>IF(ISERROR(FIND(BD$3,'CFR - XML import'!$A127)),0,VALUE(MID('CFR - XML import'!$A127,SEARCH("&gt;",'CFR - XML import'!$A127,1)+1,SEARCH("/",'CFR - XML import'!$A127,1)-SEARCH("&gt;",'CFR - XML import'!$A127,1)-2)))</f>
        <v>0</v>
      </c>
      <c r="BE133" s="140">
        <f>IF(ISERROR(FIND(BE$3,'CFR - XML import'!$A127)),0,VALUE(MID('CFR - XML import'!$A127,SEARCH("&gt;",'CFR - XML import'!$A127,1)+1,SEARCH("/",'CFR - XML import'!$A127,1)-SEARCH("&gt;",'CFR - XML import'!$A127,1)-2)))</f>
        <v>0</v>
      </c>
      <c r="BF133" s="140">
        <f>IF(ISERROR(FIND(BF$3,'CFR - XML import'!$A127)),0,VALUE(MID('CFR - XML import'!$A127,SEARCH("&gt;",'CFR - XML import'!$A127,1)+1,SEARCH("/",'CFR - XML import'!$A127,1)-SEARCH("&gt;",'CFR - XML import'!$A127,1)-2)))</f>
        <v>0</v>
      </c>
      <c r="BG133" s="140">
        <f>IF(ISERROR(FIND(BG$3,'CFR - XML import'!$A127)),0,VALUE(MID('CFR - XML import'!$A127,SEARCH("&gt;",'CFR - XML import'!$A127,1)+1,SEARCH("/",'CFR - XML import'!$A127,1)-SEARCH("&gt;",'CFR - XML import'!$A127,1)-2)))</f>
        <v>0</v>
      </c>
      <c r="BH133" s="140">
        <f>IF(ISERROR(FIND(BH$3,'CFR - XML import'!$A127)),0,VALUE(MID('CFR - XML import'!$A127,SEARCH("&gt;",'CFR - XML import'!$A127,1)+1,SEARCH("/",'CFR - XML import'!$A127,1)-SEARCH("&gt;",'CFR - XML import'!$A127,1)-2)))</f>
        <v>0</v>
      </c>
      <c r="BI133" s="140">
        <f>IF(ISERROR(FIND(BI$3,'CFR - XML import'!$A127)),0,VALUE(MID('CFR - XML import'!$A127,SEARCH("&gt;",'CFR - XML import'!$A127,1)+1,SEARCH("/",'CFR - XML import'!$A127,1)-SEARCH("&gt;",'CFR - XML import'!$A127,1)-2)))</f>
        <v>0</v>
      </c>
      <c r="BJ133" s="140">
        <f>IF(ISERROR(FIND(BJ$3,'CFR - XML import'!$A127)),0,VALUE(MID('CFR - XML import'!$A127,SEARCH("&gt;",'CFR - XML import'!$A127,1)+1,SEARCH("/",'CFR - XML import'!$A127,1)-SEARCH("&gt;",'CFR - XML import'!$A127,1)-2)))</f>
        <v>0</v>
      </c>
      <c r="BK133" s="140">
        <f>IF(ISERROR(FIND(BK$3,'CFR - XML import'!$A127)),0,VALUE(MID('CFR - XML import'!$A127,SEARCH("&gt;",'CFR - XML import'!$A127,1)+1,SEARCH("/",'CFR - XML import'!$A127,1)-SEARCH("&gt;",'CFR - XML import'!$A127,1)-2)))</f>
        <v>0</v>
      </c>
      <c r="BL133" s="140">
        <f>IF(ISERROR(FIND(BL$3,'CFR - XML import'!$A127)),0,VALUE(MID('CFR - XML import'!$A127,SEARCH("&gt;",'CFR - XML import'!$A127,1)+1,SEARCH("/",'CFR - XML import'!$A127,1)-SEARCH("&gt;",'CFR - XML import'!$A127,1)-2)))</f>
        <v>0</v>
      </c>
      <c r="BM133" s="140">
        <f>IF(ISERROR(FIND(BM$3,'CFR - XML import'!$A127)),0,VALUE(MID('CFR - XML import'!$A127,SEARCH("&gt;",'CFR - XML import'!$A127,1)+1,SEARCH("/",'CFR - XML import'!$A127,1)-SEARCH("&gt;",'CFR - XML import'!$A127,1)-2)))</f>
        <v>0</v>
      </c>
      <c r="BN133" s="140">
        <f>IF(ISERROR(FIND(BN$3,'CFR - XML import'!$A127)),0,VALUE(MID('CFR - XML import'!$A127,SEARCH("&gt;",'CFR - XML import'!$A127,1)+1,SEARCH("/",'CFR - XML import'!$A127,1)-SEARCH("&gt;",'CFR - XML import'!$A127,1)-2)))</f>
        <v>0</v>
      </c>
      <c r="BO133" s="140">
        <f>IF(ISERROR(FIND(BO$3,'CFR - XML import'!$A127)),0,VALUE(MID('CFR - XML import'!$A127,SEARCH("&gt;",'CFR - XML import'!$A127,1)+1,SEARCH("/",'CFR - XML import'!$A127,1)-SEARCH("&gt;",'CFR - XML import'!$A127,1)-2)))</f>
        <v>0</v>
      </c>
      <c r="BP133" s="140">
        <f>IF(ISERROR(FIND(BP$3,'CFR - XML import'!$A127)),0,VALUE(MID('CFR - XML import'!$A127,SEARCH("&gt;",'CFR - XML import'!$A127,1)+1,SEARCH("/",'CFR - XML import'!$A127,1)-SEARCH("&gt;",'CFR - XML import'!$A127,1)-2)))</f>
        <v>0</v>
      </c>
      <c r="BQ133" s="140">
        <f>IF(ISERROR(FIND(BQ$3,'CFR - XML import'!$A127)),0,VALUE(MID('CFR - XML import'!$A127,SEARCH("&gt;",'CFR - XML import'!$A127,1)+1,SEARCH("/",'CFR - XML import'!$A127,1)-SEARCH("&gt;",'CFR - XML import'!$A127,1)-2)))</f>
        <v>0</v>
      </c>
      <c r="BR133" s="140">
        <f>IF(ISERROR(FIND(BR$3,'CFR - XML import'!$A127)),0,VALUE(MID('CFR - XML import'!$A127,SEARCH("&gt;",'CFR - XML import'!$A127,1)+1,SEARCH("/",'CFR - XML import'!$A127,1)-SEARCH("&gt;",'CFR - XML import'!$A127,1)-2)))</f>
        <v>0</v>
      </c>
      <c r="BS133" s="140">
        <f>IF(ISERROR(FIND(BS$3,'CFR - XML import'!$A127)),0,VALUE(MID('CFR - XML import'!$A127,SEARCH("&gt;",'CFR - XML import'!$A127,1)+1,SEARCH("/",'CFR - XML import'!$A127,1)-SEARCH("&gt;",'CFR - XML import'!$A127,1)-2)))</f>
        <v>0</v>
      </c>
      <c r="BT133" s="140">
        <f>IF(ISERROR(FIND(BT$3,'CFR - XML import'!$A127)),0,VALUE(MID('CFR - XML import'!$A127,SEARCH("&gt;",'CFR - XML import'!$A127,1)+1,SEARCH("/",'CFR - XML import'!$A127,1)-SEARCH("&gt;",'CFR - XML import'!$A127,1)-2)))</f>
        <v>0</v>
      </c>
      <c r="BU133" s="140">
        <f>IF(ISERROR(FIND(BU$3,'CFR - XML import'!$A127)),0,VALUE(MID('CFR - XML import'!$A127,SEARCH("&gt;",'CFR - XML import'!$A127,1)+1,SEARCH("/",'CFR - XML import'!$A127,1)-SEARCH("&gt;",'CFR - XML import'!$A127,1)-2)))</f>
        <v>0</v>
      </c>
      <c r="BV133" s="140">
        <f>IF(ISERROR(FIND(BV$3,'CFR - XML import'!$A127)),0,VALUE(MID('CFR - XML import'!$A127,SEARCH("&gt;",'CFR - XML import'!$A127,1)+1,SEARCH("/",'CFR - XML import'!$A127,1)-SEARCH("&gt;",'CFR - XML import'!$A127,1)-2)))</f>
        <v>0</v>
      </c>
      <c r="BW133" s="140">
        <f>IF(ISERROR(FIND(BW$3,'CFR - XML import'!$A127)),0,VALUE(MID('CFR - XML import'!$A127,SEARCH("&gt;",'CFR - XML import'!$A127,1)+1,SEARCH("/",'CFR - XML import'!$A127,1)-SEARCH("&gt;",'CFR - XML import'!$A127,1)-2)))</f>
        <v>0</v>
      </c>
      <c r="BX133" s="140">
        <f>IF(ISERROR(FIND(BX$3,'CFR - XML import'!$A127)),0,VALUE(MID('CFR - XML import'!$A127,SEARCH("&gt;",'CFR - XML import'!$A127,1)+1,SEARCH("/",'CFR - XML import'!$A127,1)-SEARCH("&gt;",'CFR - XML import'!$A127,1)-2)))</f>
        <v>0</v>
      </c>
      <c r="BY133" s="140">
        <f>IF(ISERROR(FIND(BY$3,'CFR - XML import'!$A127)),0,VALUE(MID('CFR - XML import'!$A127,SEARCH("&gt;",'CFR - XML import'!$A127,1)+1,SEARCH("/",'CFR - XML import'!$A127,1)-SEARCH("&gt;",'CFR - XML import'!$A127,1)-2)))</f>
        <v>0</v>
      </c>
      <c r="BZ133" s="140">
        <f>IF(ISERROR(FIND(BZ$3,'CFR - XML import'!$A127)),0,VALUE(MID('CFR - XML import'!$A127,SEARCH("&gt;",'CFR - XML import'!$A127,1)+1,SEARCH("/",'CFR - XML import'!$A127,1)-SEARCH("&gt;",'CFR - XML import'!$A127,1)-2)))</f>
        <v>0</v>
      </c>
      <c r="CG133" s="142">
        <f>IF(ISERROR(IF(MID('CFR - XML import'!$A127,LEN($CF$4)+5,LEN('CFR - XML import'!$A127)-(2*LEN($CF$4)+5))="RMMS",1,IF(MID('CFR - XML import'!$A127,LEN("    &lt;InputSystem&gt;")+1,LEN('CFR - XML import'!$A127)-(LEN("    &lt;InputSystem&gt;")+LEN($CF$4)+1))="SIMS",2,0))),0,IF(MID('CFR - XML import'!$A127,LEN($CF$4)+5,LEN('CFR - XML import'!$A127)-(2*LEN($CF$4)+5))="RMMS",1,IF(MID('CFR - XML import'!$A127,LEN("    &lt;InputSystem&gt;")+1,LEN('CFR - XML import'!$A127)-(LEN("    &lt;InputSystem&gt;")+LEN($CF$4)+1))="SIMS",2,0)))</f>
        <v>0</v>
      </c>
      <c r="CH133" s="140">
        <f>IF(ISERROR(FIND(CH$3,'CFR - XML import'!$A127)),0,MID('CFR - XML import'!$A127,SEARCH("&gt;",'CFR - XML import'!$A127,1)+1,SEARCH("/",'CFR - XML import'!$A127,1)-SEARCH("&gt;",'CFR - XML import'!$A127,1)-2))</f>
        <v>0</v>
      </c>
      <c r="CI133" s="140">
        <f>IF(ISERROR(FIND(CI$3,'CFR - XML import'!$A127)),0,MID('CFR - XML import'!$A127,SEARCH("&gt;",'CFR - XML import'!$A127,1)+1,SEARCH("/",'CFR - XML import'!$A127,1)-SEARCH("&gt;",'CFR - XML import'!$A127,1)-2))</f>
        <v>0</v>
      </c>
      <c r="CJ133" s="140">
        <f>IF(ISERROR(FIND(CJ$3,'CFR - XML import'!$A127)),0,MID('CFR - XML import'!$A127,SEARCH("&gt;",'CFR - XML import'!$A127,1)+1,SEARCH("/",'CFR - XML import'!$A127,1)-SEARCH("&gt;",'CFR - XML import'!$A127,1)-2))</f>
        <v>0</v>
      </c>
      <c r="CK133" s="140">
        <f>IF(ISERROR(FIND(CK$3,'CFR - XML import'!$A127)),0,MID('CFR - XML import'!$A127,SEARCH("&gt;",'CFR - XML import'!$A127,1)+1,SEARCH("/",'CFR - XML import'!$A127,1)-SEARCH("&gt;",'CFR - XML import'!$A127,1)-2))</f>
        <v>0</v>
      </c>
      <c r="CL133" s="140">
        <f>IF(ISERROR(FIND(CL$3,'CFR - XML import'!$A127)),0,MID('CFR - XML import'!$A127,SEARCH("&gt;",'CFR - XML import'!$A127,1)+1,SEARCH("/",'CFR - XML import'!$A127,1)-SEARCH("&gt;",'CFR - XML import'!$A127,1)-2))</f>
        <v>0</v>
      </c>
      <c r="CM133" s="140">
        <f>IF(ISERROR(FIND(CM$3,'CFR - XML import'!$A127)),0,MID('CFR - XML import'!$A127,SEARCH("&gt;",'CFR - XML import'!$A127,1)+1,SEARCH("/",'CFR - XML import'!$A127,1)-SEARCH("&gt;",'CFR - XML import'!$A127,1)-2))</f>
        <v>0</v>
      </c>
    </row>
    <row r="134" spans="1:91" x14ac:dyDescent="0.2">
      <c r="A134" s="139" t="str">
        <f>IF(AND('CFR - XML import'!A128&lt;&gt;"",LEFT('CFR - XML import'!A128,1)&lt;&gt;"&lt;",LEFT('CFR - XML import'!A128,3)&lt;&gt;"  &lt;",LEFT('CFR - XML import'!A128,5)&lt;&gt;"    &lt;",LEFT('CFR - XML import'!A128,7)&lt;&gt;"      &lt;",LEFT('CFR - XML import'!A128,9)&lt;&gt;"        &lt;",$B$1="SIMS"),'CFR - XML import'!A128,IF(AND(LEFT('CFR - XML import'!A128,9)="&lt;Details&gt;",$B$1="RM"),'CFR - XML import'!A128,""))</f>
        <v/>
      </c>
      <c r="B134" s="140">
        <f>IF(ISERROR(FIND(B$3,'CFR - XML import'!$A128)),0,VALUE(MID('CFR - XML import'!$A128,SEARCH("&gt;",'CFR - XML import'!$A128,1)+1,SEARCH("/",'CFR - XML import'!$A128,1)-SEARCH("&gt;",'CFR - XML import'!$A128,1)-2)))</f>
        <v>0</v>
      </c>
      <c r="D134" s="140">
        <f>IF(ISERROR(FIND(D$3,'CFR - XML import'!$A128)),0,MID('CFR - XML import'!$A128,SEARCH("&gt;",'CFR - XML import'!$A128,1)+1,SEARCH("/",'CFR - XML import'!$A128,1)-SEARCH("&gt;",'CFR - XML import'!$A128,1)-2))</f>
        <v>0</v>
      </c>
      <c r="E134" s="140">
        <f>IF(ISERROR(FIND(E$3,'CFR - XML import'!$A128)),0,MID('CFR - XML import'!$A128,SEARCH("&gt;",'CFR - XML import'!$A128,1)+1,SEARCH("/",'CFR - XML import'!$A128,1)-SEARCH("&gt;",'CFR - XML import'!$A128,1)-2))</f>
        <v>0</v>
      </c>
      <c r="F134" s="141">
        <f>IF($B$1="SIMS",IF(ISERROR(FIND(F$3,'CFR - XML import'!$A128)),0,VALUE(MID('CFR - XML import'!$A128,15,10))),IF(ISERROR(FIND(F$3,'CFR - XML import'!$A128)),0,VALUE(MID('CFR - XML import'!$A128,15,10))))</f>
        <v>0</v>
      </c>
      <c r="G134" s="140">
        <f>IF(ISERROR(FIND(G$3,'CFR - XML import'!$A128)),0,VALUE(MID('CFR - XML import'!$A128,SEARCH("&gt;",'CFR - XML import'!$A128,1)+1,SEARCH("/",'CFR - XML import'!$A128,1)-SEARCH("&gt;",'CFR - XML import'!$A128,1)-2)))</f>
        <v>0</v>
      </c>
      <c r="H134" s="140">
        <f>IF(ISERROR(FIND(H$3,'CFR - XML import'!$A128)),0,VALUE(MID('CFR - XML import'!$A128,SEARCH("&gt;",'CFR - XML import'!$A128,1)+1,SEARCH("/",'CFR - XML import'!$A128,1)-SEARCH("&gt;",'CFR - XML import'!$A128,1)-2)))</f>
        <v>0</v>
      </c>
      <c r="I134" s="140">
        <f>IF(ISERROR(FIND(I$3,'CFR - XML import'!$A128)),0,VALUE(MID('CFR - XML import'!$A128,SEARCH("&gt;",'CFR - XML import'!$A128,1)+1,SEARCH("/",'CFR - XML import'!$A128,1)-SEARCH("&gt;",'CFR - XML import'!$A128,1)-2)))</f>
        <v>0</v>
      </c>
      <c r="J134" s="140">
        <f>IF(ISERROR(FIND(J$3,'CFR - XML import'!$A128)),0,VALUE(MID('CFR - XML import'!$A128,SEARCH("&gt;",'CFR - XML import'!$A128,1)+1,SEARCH("/",'CFR - XML import'!$A128,1)-SEARCH("&gt;",'CFR - XML import'!$A128,1)-2)))</f>
        <v>0</v>
      </c>
      <c r="K134" s="140">
        <f>IF(ISERROR(FIND(K$3,'CFR - XML import'!$A128)),0,VALUE(MID('CFR - XML import'!$A128,SEARCH("&gt;",'CFR - XML import'!$A128,1)+1,SEARCH("/",'CFR - XML import'!$A128,1)-SEARCH("&gt;",'CFR - XML import'!$A128,1)-2)))</f>
        <v>0</v>
      </c>
      <c r="L134" s="140">
        <f>IF(ISERROR(FIND(L$3,'CFR - XML import'!$A128)),0,VALUE(MID('CFR - XML import'!$A128,SEARCH("&gt;",'CFR - XML import'!$A128,1)+1,SEARCH("/",'CFR - XML import'!$A128,1)-SEARCH("&gt;",'CFR - XML import'!$A128,1)-2)))</f>
        <v>0</v>
      </c>
      <c r="M134" s="140">
        <f>IF(ISERROR(FIND(M$3,'CFR - XML import'!$A128)),0,VALUE(MID('CFR - XML import'!$A128,SEARCH("&gt;",'CFR - XML import'!$A128,1)+1,SEARCH("/",'CFR - XML import'!$A128,1)-SEARCH("&gt;",'CFR - XML import'!$A128,1)-2)))</f>
        <v>0</v>
      </c>
      <c r="N134" s="140">
        <f>IF(ISERROR(FIND(N$3,'CFR - XML import'!$A128)),0,VALUE(MID('CFR - XML import'!$A128,SEARCH("&gt;",'CFR - XML import'!$A128,1)+1,SEARCH("/",'CFR - XML import'!$A128,1)-SEARCH("&gt;",'CFR - XML import'!$A128,1)-2)))</f>
        <v>0</v>
      </c>
      <c r="O134" s="140">
        <f>IF(ISERROR(FIND(O$3,'CFR - XML import'!$A128)),0,VALUE(MID('CFR - XML import'!$A128,SEARCH("&gt;",'CFR - XML import'!$A128,1)+1,SEARCH("/",'CFR - XML import'!$A128,1)-SEARCH("&gt;",'CFR - XML import'!$A128,1)-2)))</f>
        <v>0</v>
      </c>
      <c r="P134" s="140">
        <f>IF(ISERROR(FIND(P$3,'CFR - XML import'!$A128)),0,VALUE(MID('CFR - XML import'!$A128,SEARCH("&gt;",'CFR - XML import'!$A128,1)+1,SEARCH("/",'CFR - XML import'!$A128,1)-SEARCH("&gt;",'CFR - XML import'!$A128,1)-2)))</f>
        <v>0</v>
      </c>
      <c r="Q134" s="140">
        <f>IF(ISERROR(FIND(Q$3,'CFR - XML import'!$A128)),0,VALUE(MID('CFR - XML import'!$A128,SEARCH("&gt;",'CFR - XML import'!$A128,1)+1,SEARCH("/",'CFR - XML import'!$A128,1)-SEARCH("&gt;",'CFR - XML import'!$A128,1)-2)))</f>
        <v>0</v>
      </c>
      <c r="R134" s="140">
        <f>IF(ISERROR(FIND(R$3,'CFR - XML import'!$A128)),0,VALUE(MID('CFR - XML import'!$A128,SEARCH("&gt;",'CFR - XML import'!$A128,1)+1,SEARCH("/",'CFR - XML import'!$A128,1)-SEARCH("&gt;",'CFR - XML import'!$A128,1)-2)))</f>
        <v>0</v>
      </c>
      <c r="S134" s="140">
        <f>IF(ISERROR(FIND(S$3,'CFR - XML import'!$A128)),0,VALUE(MID('CFR - XML import'!$A128,SEARCH("&gt;",'CFR - XML import'!$A128,1)+1,SEARCH("/",'CFR - XML import'!$A128,1)-SEARCH("&gt;",'CFR - XML import'!$A128,1)-2)))</f>
        <v>0</v>
      </c>
      <c r="T134" s="140">
        <f>IF(ISERROR(FIND(T$3,'CFR - XML import'!$A128)),0,VALUE(MID('CFR - XML import'!$A128,SEARCH("&gt;",'CFR - XML import'!$A128,1)+1,SEARCH("/",'CFR - XML import'!$A128,1)-SEARCH("&gt;",'CFR - XML import'!$A128,1)-2)))</f>
        <v>0</v>
      </c>
      <c r="U134" s="140">
        <f>IF(ISERROR(FIND(U$3,'CFR - XML import'!$A128)),0,VALUE(MID('CFR - XML import'!$A128,SEARCH("&gt;",'CFR - XML import'!$A128,1)+1,SEARCH("/",'CFR - XML import'!$A128,1)-SEARCH("&gt;",'CFR - XML import'!$A128,1)-2)))</f>
        <v>0</v>
      </c>
      <c r="V134" s="140">
        <f>IF(ISERROR(FIND(V$3,'CFR - XML import'!$A128)),0,VALUE(MID('CFR - XML import'!$A128,SEARCH("&gt;",'CFR - XML import'!$A128,1)+1,SEARCH("/",'CFR - XML import'!$A128,1)-SEARCH("&gt;",'CFR - XML import'!$A128,1)-2)))</f>
        <v>0</v>
      </c>
      <c r="W134" s="140">
        <f>IF(ISERROR(FIND(W$3,'CFR - XML import'!$A128)),0,VALUE(MID('CFR - XML import'!$A128,SEARCH("&gt;",'CFR - XML import'!$A128,1)+1,SEARCH("/",'CFR - XML import'!$A128,1)-SEARCH("&gt;",'CFR - XML import'!$A128,1)-2)))</f>
        <v>0</v>
      </c>
      <c r="X134" s="140"/>
      <c r="Y134" s="140">
        <f>IF(ISERROR(FIND(Y$3,'CFR - XML import'!$A128)),0,VALUE(MID('CFR - XML import'!$A128,SEARCH("&gt;",'CFR - XML import'!$A128,1)+1,SEARCH("/",'CFR - XML import'!$A128,1)-SEARCH("&gt;",'CFR - XML import'!$A128,1)-2)))</f>
        <v>0</v>
      </c>
      <c r="Z134" s="140">
        <f>IF(ISERROR(FIND(Z$3,'CFR - XML import'!$A128)),0,VALUE(MID('CFR - XML import'!$A128,SEARCH("&gt;",'CFR - XML import'!$A128,1)+1,SEARCH("/",'CFR - XML import'!$A128,1)-SEARCH("&gt;",'CFR - XML import'!$A128,1)-2)))</f>
        <v>0</v>
      </c>
      <c r="AA134" s="140">
        <f>IF(ISERROR(FIND(AA$3,'CFR - XML import'!$A128)),0,VALUE(MID('CFR - XML import'!$A128,SEARCH("&gt;",'CFR - XML import'!$A128,1)+1,SEARCH("/",'CFR - XML import'!$A128,1)-SEARCH("&gt;",'CFR - XML import'!$A128,1)-2)))</f>
        <v>0</v>
      </c>
      <c r="AB134" s="140">
        <f>IF(ISERROR(FIND(AB$3,'CFR - XML import'!$A128)),0,VALUE(MID('CFR - XML import'!$A128,SEARCH("&gt;",'CFR - XML import'!$A128,1)+1,SEARCH("/",'CFR - XML import'!$A128,1)-SEARCH("&gt;",'CFR - XML import'!$A128,1)-2)))</f>
        <v>0</v>
      </c>
      <c r="AC134" s="140">
        <f>IF(ISERROR(FIND(AC$3,'CFR - XML import'!$A128)),0,VALUE(MID('CFR - XML import'!$A128,SEARCH("&gt;",'CFR - XML import'!$A128,1)+1,SEARCH("/",'CFR - XML import'!$A128,1)-SEARCH("&gt;",'CFR - XML import'!$A128,1)-2)))</f>
        <v>0</v>
      </c>
      <c r="AD134" s="140">
        <f>IF(ISERROR(FIND(AD$3,'CFR - XML import'!$A128)),0,VALUE(MID('CFR - XML import'!$A128,SEARCH("&gt;",'CFR - XML import'!$A128,1)+1,SEARCH("/",'CFR - XML import'!$A128,1)-SEARCH("&gt;",'CFR - XML import'!$A128,1)-2)))</f>
        <v>0</v>
      </c>
      <c r="AE134" s="140">
        <f>IF(ISERROR(FIND(AE$3,'CFR - XML import'!$A128)),0,VALUE(MID('CFR - XML import'!$A128,SEARCH("&gt;",'CFR - XML import'!$A128,1)+1,SEARCH("/",'CFR - XML import'!$A128,1)-SEARCH("&gt;",'CFR - XML import'!$A128,1)-2)))</f>
        <v>0</v>
      </c>
      <c r="AF134" s="140">
        <f>IF(ISERROR(FIND(AF$3,'CFR - XML import'!$A128)),0,VALUE(MID('CFR - XML import'!$A128,SEARCH("&gt;",'CFR - XML import'!$A128,1)+1,SEARCH("/",'CFR - XML import'!$A128,1)-SEARCH("&gt;",'CFR - XML import'!$A128,1)-2)))</f>
        <v>0</v>
      </c>
      <c r="AG134" s="140">
        <f>IF(ISERROR(FIND(AG$3,'CFR - XML import'!$A128)),0,VALUE(MID('CFR - XML import'!$A128,SEARCH("&gt;",'CFR - XML import'!$A128,1)+1,SEARCH("/",'CFR - XML import'!$A128,1)-SEARCH("&gt;",'CFR - XML import'!$A128,1)-2)))</f>
        <v>0</v>
      </c>
      <c r="AH134" s="140">
        <f>IF(ISERROR(FIND(AH$3,'CFR - XML import'!$A128)),0,VALUE(MID('CFR - XML import'!$A128,SEARCH("&gt;",'CFR - XML import'!$A128,1)+1,SEARCH("/",'CFR - XML import'!$A128,1)-SEARCH("&gt;",'CFR - XML import'!$A128,1)-2)))</f>
        <v>0</v>
      </c>
      <c r="AI134" s="140">
        <f>IF(ISERROR(FIND(AI$3,'CFR - XML import'!$A128)),0,VALUE(MID('CFR - XML import'!$A128,SEARCH("&gt;",'CFR - XML import'!$A128,1)+1,SEARCH("/",'CFR - XML import'!$A128,1)-SEARCH("&gt;",'CFR - XML import'!$A128,1)-2)))</f>
        <v>0</v>
      </c>
      <c r="AJ134" s="140">
        <f>IF(ISERROR(FIND(AJ$3,'CFR - XML import'!$A128)),0,VALUE(MID('CFR - XML import'!$A128,SEARCH("&gt;",'CFR - XML import'!$A128,1)+1,SEARCH("/",'CFR - XML import'!$A128,1)-SEARCH("&gt;",'CFR - XML import'!$A128,1)-2)))</f>
        <v>0</v>
      </c>
      <c r="AK134" s="140">
        <f>IF(ISERROR(FIND(AK$3,'CFR - XML import'!$A128)),0,VALUE(MID('CFR - XML import'!$A128,SEARCH("&gt;",'CFR - XML import'!$A128,1)+1,SEARCH("/",'CFR - XML import'!$A128,1)-SEARCH("&gt;",'CFR - XML import'!$A128,1)-2)))</f>
        <v>0</v>
      </c>
      <c r="AL134" s="140">
        <f>IF(ISERROR(FIND(AL$3,'CFR - XML import'!$A128)),0,VALUE(MID('CFR - XML import'!$A128,SEARCH("&gt;",'CFR - XML import'!$A128,1)+1,SEARCH("/",'CFR - XML import'!$A128,1)-SEARCH("&gt;",'CFR - XML import'!$A128,1)-2)))</f>
        <v>0</v>
      </c>
      <c r="AM134" s="140">
        <f>IF(ISERROR(FIND(AM$3,'CFR - XML import'!$A128)),0,VALUE(MID('CFR - XML import'!$A128,SEARCH("&gt;",'CFR - XML import'!$A128,1)+1,SEARCH("/",'CFR - XML import'!$A128,1)-SEARCH("&gt;",'CFR - XML import'!$A128,1)-2)))</f>
        <v>0</v>
      </c>
      <c r="AN134" s="140">
        <f>IF(ISERROR(FIND(AN$3,'CFR - XML import'!$A128)),0,VALUE(MID('CFR - XML import'!$A128,SEARCH("&gt;",'CFR - XML import'!$A128,1)+1,SEARCH("/",'CFR - XML import'!$A128,1)-SEARCH("&gt;",'CFR - XML import'!$A128,1)-2)))</f>
        <v>0</v>
      </c>
      <c r="AO134" s="140">
        <f>IF(ISERROR(FIND(AO$3,'CFR - XML import'!$A128)),0,VALUE(MID('CFR - XML import'!$A128,SEARCH("&gt;",'CFR - XML import'!$A128,1)+1,SEARCH("/",'CFR - XML import'!$A128,1)-SEARCH("&gt;",'CFR - XML import'!$A128,1)-2)))</f>
        <v>0</v>
      </c>
      <c r="AP134" s="140">
        <f>IF(ISERROR(FIND(AP$3,'CFR - XML import'!$A128)),0,VALUE(MID('CFR - XML import'!$A128,SEARCH("&gt;",'CFR - XML import'!$A128,1)+1,SEARCH("/",'CFR - XML import'!$A128,1)-SEARCH("&gt;",'CFR - XML import'!$A128,1)-2)))</f>
        <v>0</v>
      </c>
      <c r="AQ134" s="140">
        <f>IF(ISERROR(FIND(AQ$3,'CFR - XML import'!$A128)),0,VALUE(MID('CFR - XML import'!$A128,SEARCH("&gt;",'CFR - XML import'!$A128,1)+1,SEARCH("/",'CFR - XML import'!$A128,1)-SEARCH("&gt;",'CFR - XML import'!$A128,1)-2)))</f>
        <v>0</v>
      </c>
      <c r="AR134" s="140">
        <f>IF(ISERROR(FIND(AR$3,'CFR - XML import'!$A128)),0,VALUE(MID('CFR - XML import'!$A128,SEARCH("&gt;",'CFR - XML import'!$A128,1)+1,SEARCH("/",'CFR - XML import'!$A128,1)-SEARCH("&gt;",'CFR - XML import'!$A128,1)-2)))</f>
        <v>0</v>
      </c>
      <c r="AS134" s="140">
        <f>IF(ISERROR(FIND(AS$3,'CFR - XML import'!$A128)),0,VALUE(MID('CFR - XML import'!$A128,SEARCH("&gt;",'CFR - XML import'!$A128,1)+1,SEARCH("/",'CFR - XML import'!$A128,1)-SEARCH("&gt;",'CFR - XML import'!$A128,1)-2)))</f>
        <v>0</v>
      </c>
      <c r="AT134" s="140">
        <f>IF(ISERROR(FIND(AT$3,'CFR - XML import'!$A128)),0,VALUE(MID('CFR - XML import'!$A128,SEARCH("&gt;",'CFR - XML import'!$A128,1)+1,SEARCH("/",'CFR - XML import'!$A128,1)-SEARCH("&gt;",'CFR - XML import'!$A128,1)-2)))</f>
        <v>0</v>
      </c>
      <c r="AU134" s="140">
        <f>IF(ISERROR(FIND(AU$3,'CFR - XML import'!$A128)),0,VALUE(MID('CFR - XML import'!$A128,SEARCH("&gt;",'CFR - XML import'!$A128,1)+1,SEARCH("/",'CFR - XML import'!$A128,1)-SEARCH("&gt;",'CFR - XML import'!$A128,1)-2)))</f>
        <v>0</v>
      </c>
      <c r="AV134" s="140">
        <f>IF(ISERROR(FIND(AV$3,'CFR - XML import'!$A128)),0,VALUE(MID('CFR - XML import'!$A128,SEARCH("&gt;",'CFR - XML import'!$A128,1)+1,SEARCH("/",'CFR - XML import'!$A128,1)-SEARCH("&gt;",'CFR - XML import'!$A128,1)-2)))</f>
        <v>0</v>
      </c>
      <c r="AW134" s="140">
        <f>IF(ISERROR(FIND(AW$3,'CFR - XML import'!$A128)),0,VALUE(MID('CFR - XML import'!$A128,SEARCH("&gt;",'CFR - XML import'!$A128,1)+1,SEARCH("/",'CFR - XML import'!$A128,1)-SEARCH("&gt;",'CFR - XML import'!$A128,1)-2)))</f>
        <v>0</v>
      </c>
      <c r="AX134" s="140">
        <f>IF(ISERROR(FIND(AX$3,'CFR - XML import'!$A128)),0,VALUE(MID('CFR - XML import'!$A128,SEARCH("&gt;",'CFR - XML import'!$A128,1)+1,SEARCH("/",'CFR - XML import'!$A128,1)-SEARCH("&gt;",'CFR - XML import'!$A128,1)-2)))</f>
        <v>0</v>
      </c>
      <c r="AY134" s="140">
        <f>IF(ISERROR(FIND(AY$3,'CFR - XML import'!$A128)),0,VALUE(MID('CFR - XML import'!$A128,SEARCH("&gt;",'CFR - XML import'!$A128,1)+1,SEARCH("/",'CFR - XML import'!$A128,1)-SEARCH("&gt;",'CFR - XML import'!$A128,1)-2)))</f>
        <v>0</v>
      </c>
      <c r="AZ134" s="140">
        <f>IF(ISERROR(FIND(AZ$3,'CFR - XML import'!$A128)),0,VALUE(MID('CFR - XML import'!$A128,SEARCH("&gt;",'CFR - XML import'!$A128,1)+1,SEARCH("/",'CFR - XML import'!$A128,1)-SEARCH("&gt;",'CFR - XML import'!$A128,1)-2)))</f>
        <v>0</v>
      </c>
      <c r="BA134" s="140">
        <f>IF(ISERROR(FIND(BA$3,'CFR - XML import'!$A128)),0,VALUE(MID('CFR - XML import'!$A128,SEARCH("&gt;",'CFR - XML import'!$A128,1)+1,SEARCH("/",'CFR - XML import'!$A128,1)-SEARCH("&gt;",'CFR - XML import'!$A128,1)-2)))</f>
        <v>0</v>
      </c>
      <c r="BB134" s="140">
        <f>IF(ISERROR(FIND(BB$3,'CFR - XML import'!$A128)),0,VALUE(MID('CFR - XML import'!$A128,SEARCH("&gt;",'CFR - XML import'!$A128,1)+1,SEARCH("/",'CFR - XML import'!$A128,1)-SEARCH("&gt;",'CFR - XML import'!$A128,1)-2)))</f>
        <v>0</v>
      </c>
      <c r="BC134" s="140">
        <f>IF(ISERROR(FIND(BC$3,'CFR - XML import'!$A128)),0,VALUE(MID('CFR - XML import'!$A128,SEARCH("&gt;",'CFR - XML import'!$A128,1)+1,SEARCH("/",'CFR - XML import'!$A128,1)-SEARCH("&gt;",'CFR - XML import'!$A128,1)-2)))</f>
        <v>0</v>
      </c>
      <c r="BD134" s="140">
        <f>IF(ISERROR(FIND(BD$3,'CFR - XML import'!$A128)),0,VALUE(MID('CFR - XML import'!$A128,SEARCH("&gt;",'CFR - XML import'!$A128,1)+1,SEARCH("/",'CFR - XML import'!$A128,1)-SEARCH("&gt;",'CFR - XML import'!$A128,1)-2)))</f>
        <v>0</v>
      </c>
      <c r="BE134" s="140">
        <f>IF(ISERROR(FIND(BE$3,'CFR - XML import'!$A128)),0,VALUE(MID('CFR - XML import'!$A128,SEARCH("&gt;",'CFR - XML import'!$A128,1)+1,SEARCH("/",'CFR - XML import'!$A128,1)-SEARCH("&gt;",'CFR - XML import'!$A128,1)-2)))</f>
        <v>0</v>
      </c>
      <c r="BF134" s="140">
        <f>IF(ISERROR(FIND(BF$3,'CFR - XML import'!$A128)),0,VALUE(MID('CFR - XML import'!$A128,SEARCH("&gt;",'CFR - XML import'!$A128,1)+1,SEARCH("/",'CFR - XML import'!$A128,1)-SEARCH("&gt;",'CFR - XML import'!$A128,1)-2)))</f>
        <v>0</v>
      </c>
      <c r="BG134" s="140">
        <f>IF(ISERROR(FIND(BG$3,'CFR - XML import'!$A128)),0,VALUE(MID('CFR - XML import'!$A128,SEARCH("&gt;",'CFR - XML import'!$A128,1)+1,SEARCH("/",'CFR - XML import'!$A128,1)-SEARCH("&gt;",'CFR - XML import'!$A128,1)-2)))</f>
        <v>0</v>
      </c>
      <c r="BH134" s="140">
        <f>IF(ISERROR(FIND(BH$3,'CFR - XML import'!$A128)),0,VALUE(MID('CFR - XML import'!$A128,SEARCH("&gt;",'CFR - XML import'!$A128,1)+1,SEARCH("/",'CFR - XML import'!$A128,1)-SEARCH("&gt;",'CFR - XML import'!$A128,1)-2)))</f>
        <v>0</v>
      </c>
      <c r="BI134" s="140">
        <f>IF(ISERROR(FIND(BI$3,'CFR - XML import'!$A128)),0,VALUE(MID('CFR - XML import'!$A128,SEARCH("&gt;",'CFR - XML import'!$A128,1)+1,SEARCH("/",'CFR - XML import'!$A128,1)-SEARCH("&gt;",'CFR - XML import'!$A128,1)-2)))</f>
        <v>0</v>
      </c>
      <c r="BJ134" s="140">
        <f>IF(ISERROR(FIND(BJ$3,'CFR - XML import'!$A128)),0,VALUE(MID('CFR - XML import'!$A128,SEARCH("&gt;",'CFR - XML import'!$A128,1)+1,SEARCH("/",'CFR - XML import'!$A128,1)-SEARCH("&gt;",'CFR - XML import'!$A128,1)-2)))</f>
        <v>0</v>
      </c>
      <c r="BK134" s="140">
        <f>IF(ISERROR(FIND(BK$3,'CFR - XML import'!$A128)),0,VALUE(MID('CFR - XML import'!$A128,SEARCH("&gt;",'CFR - XML import'!$A128,1)+1,SEARCH("/",'CFR - XML import'!$A128,1)-SEARCH("&gt;",'CFR - XML import'!$A128,1)-2)))</f>
        <v>0</v>
      </c>
      <c r="BL134" s="140">
        <f>IF(ISERROR(FIND(BL$3,'CFR - XML import'!$A128)),0,VALUE(MID('CFR - XML import'!$A128,SEARCH("&gt;",'CFR - XML import'!$A128,1)+1,SEARCH("/",'CFR - XML import'!$A128,1)-SEARCH("&gt;",'CFR - XML import'!$A128,1)-2)))</f>
        <v>0</v>
      </c>
      <c r="BM134" s="140">
        <f>IF(ISERROR(FIND(BM$3,'CFR - XML import'!$A128)),0,VALUE(MID('CFR - XML import'!$A128,SEARCH("&gt;",'CFR - XML import'!$A128,1)+1,SEARCH("/",'CFR - XML import'!$A128,1)-SEARCH("&gt;",'CFR - XML import'!$A128,1)-2)))</f>
        <v>0</v>
      </c>
      <c r="BN134" s="140">
        <f>IF(ISERROR(FIND(BN$3,'CFR - XML import'!$A128)),0,VALUE(MID('CFR - XML import'!$A128,SEARCH("&gt;",'CFR - XML import'!$A128,1)+1,SEARCH("/",'CFR - XML import'!$A128,1)-SEARCH("&gt;",'CFR - XML import'!$A128,1)-2)))</f>
        <v>0</v>
      </c>
      <c r="BO134" s="140">
        <f>IF(ISERROR(FIND(BO$3,'CFR - XML import'!$A128)),0,VALUE(MID('CFR - XML import'!$A128,SEARCH("&gt;",'CFR - XML import'!$A128,1)+1,SEARCH("/",'CFR - XML import'!$A128,1)-SEARCH("&gt;",'CFR - XML import'!$A128,1)-2)))</f>
        <v>0</v>
      </c>
      <c r="BP134" s="140">
        <f>IF(ISERROR(FIND(BP$3,'CFR - XML import'!$A128)),0,VALUE(MID('CFR - XML import'!$A128,SEARCH("&gt;",'CFR - XML import'!$A128,1)+1,SEARCH("/",'CFR - XML import'!$A128,1)-SEARCH("&gt;",'CFR - XML import'!$A128,1)-2)))</f>
        <v>0</v>
      </c>
      <c r="BQ134" s="140">
        <f>IF(ISERROR(FIND(BQ$3,'CFR - XML import'!$A128)),0,VALUE(MID('CFR - XML import'!$A128,SEARCH("&gt;",'CFR - XML import'!$A128,1)+1,SEARCH("/",'CFR - XML import'!$A128,1)-SEARCH("&gt;",'CFR - XML import'!$A128,1)-2)))</f>
        <v>0</v>
      </c>
      <c r="BR134" s="140">
        <f>IF(ISERROR(FIND(BR$3,'CFR - XML import'!$A128)),0,VALUE(MID('CFR - XML import'!$A128,SEARCH("&gt;",'CFR - XML import'!$A128,1)+1,SEARCH("/",'CFR - XML import'!$A128,1)-SEARCH("&gt;",'CFR - XML import'!$A128,1)-2)))</f>
        <v>0</v>
      </c>
      <c r="BS134" s="140">
        <f>IF(ISERROR(FIND(BS$3,'CFR - XML import'!$A128)),0,VALUE(MID('CFR - XML import'!$A128,SEARCH("&gt;",'CFR - XML import'!$A128,1)+1,SEARCH("/",'CFR - XML import'!$A128,1)-SEARCH("&gt;",'CFR - XML import'!$A128,1)-2)))</f>
        <v>0</v>
      </c>
      <c r="BT134" s="140">
        <f>IF(ISERROR(FIND(BT$3,'CFR - XML import'!$A128)),0,VALUE(MID('CFR - XML import'!$A128,SEARCH("&gt;",'CFR - XML import'!$A128,1)+1,SEARCH("/",'CFR - XML import'!$A128,1)-SEARCH("&gt;",'CFR - XML import'!$A128,1)-2)))</f>
        <v>0</v>
      </c>
      <c r="BU134" s="140">
        <f>IF(ISERROR(FIND(BU$3,'CFR - XML import'!$A128)),0,VALUE(MID('CFR - XML import'!$A128,SEARCH("&gt;",'CFR - XML import'!$A128,1)+1,SEARCH("/",'CFR - XML import'!$A128,1)-SEARCH("&gt;",'CFR - XML import'!$A128,1)-2)))</f>
        <v>0</v>
      </c>
      <c r="BV134" s="140">
        <f>IF(ISERROR(FIND(BV$3,'CFR - XML import'!$A128)),0,VALUE(MID('CFR - XML import'!$A128,SEARCH("&gt;",'CFR - XML import'!$A128,1)+1,SEARCH("/",'CFR - XML import'!$A128,1)-SEARCH("&gt;",'CFR - XML import'!$A128,1)-2)))</f>
        <v>0</v>
      </c>
      <c r="BW134" s="140">
        <f>IF(ISERROR(FIND(BW$3,'CFR - XML import'!$A128)),0,VALUE(MID('CFR - XML import'!$A128,SEARCH("&gt;",'CFR - XML import'!$A128,1)+1,SEARCH("/",'CFR - XML import'!$A128,1)-SEARCH("&gt;",'CFR - XML import'!$A128,1)-2)))</f>
        <v>0</v>
      </c>
      <c r="BX134" s="140">
        <f>IF(ISERROR(FIND(BX$3,'CFR - XML import'!$A128)),0,VALUE(MID('CFR - XML import'!$A128,SEARCH("&gt;",'CFR - XML import'!$A128,1)+1,SEARCH("/",'CFR - XML import'!$A128,1)-SEARCH("&gt;",'CFR - XML import'!$A128,1)-2)))</f>
        <v>0</v>
      </c>
      <c r="BY134" s="140">
        <f>IF(ISERROR(FIND(BY$3,'CFR - XML import'!$A128)),0,VALUE(MID('CFR - XML import'!$A128,SEARCH("&gt;",'CFR - XML import'!$A128,1)+1,SEARCH("/",'CFR - XML import'!$A128,1)-SEARCH("&gt;",'CFR - XML import'!$A128,1)-2)))</f>
        <v>0</v>
      </c>
      <c r="BZ134" s="140">
        <f>IF(ISERROR(FIND(BZ$3,'CFR - XML import'!$A128)),0,VALUE(MID('CFR - XML import'!$A128,SEARCH("&gt;",'CFR - XML import'!$A128,1)+1,SEARCH("/",'CFR - XML import'!$A128,1)-SEARCH("&gt;",'CFR - XML import'!$A128,1)-2)))</f>
        <v>0</v>
      </c>
      <c r="CG134" s="142">
        <f>IF(ISERROR(IF(MID('CFR - XML import'!$A128,LEN($CF$4)+5,LEN('CFR - XML import'!$A128)-(2*LEN($CF$4)+5))="RMMS",1,IF(MID('CFR - XML import'!$A128,LEN("    &lt;InputSystem&gt;")+1,LEN('CFR - XML import'!$A128)-(LEN("    &lt;InputSystem&gt;")+LEN($CF$4)+1))="SIMS",2,0))),0,IF(MID('CFR - XML import'!$A128,LEN($CF$4)+5,LEN('CFR - XML import'!$A128)-(2*LEN($CF$4)+5))="RMMS",1,IF(MID('CFR - XML import'!$A128,LEN("    &lt;InputSystem&gt;")+1,LEN('CFR - XML import'!$A128)-(LEN("    &lt;InputSystem&gt;")+LEN($CF$4)+1))="SIMS",2,0)))</f>
        <v>0</v>
      </c>
      <c r="CH134" s="140">
        <f>IF(ISERROR(FIND(CH$3,'CFR - XML import'!$A128)),0,MID('CFR - XML import'!$A128,SEARCH("&gt;",'CFR - XML import'!$A128,1)+1,SEARCH("/",'CFR - XML import'!$A128,1)-SEARCH("&gt;",'CFR - XML import'!$A128,1)-2))</f>
        <v>0</v>
      </c>
      <c r="CI134" s="140">
        <f>IF(ISERROR(FIND(CI$3,'CFR - XML import'!$A128)),0,MID('CFR - XML import'!$A128,SEARCH("&gt;",'CFR - XML import'!$A128,1)+1,SEARCH("/",'CFR - XML import'!$A128,1)-SEARCH("&gt;",'CFR - XML import'!$A128,1)-2))</f>
        <v>0</v>
      </c>
      <c r="CJ134" s="140">
        <f>IF(ISERROR(FIND(CJ$3,'CFR - XML import'!$A128)),0,MID('CFR - XML import'!$A128,SEARCH("&gt;",'CFR - XML import'!$A128,1)+1,SEARCH("/",'CFR - XML import'!$A128,1)-SEARCH("&gt;",'CFR - XML import'!$A128,1)-2))</f>
        <v>0</v>
      </c>
      <c r="CK134" s="140">
        <f>IF(ISERROR(FIND(CK$3,'CFR - XML import'!$A128)),0,MID('CFR - XML import'!$A128,SEARCH("&gt;",'CFR - XML import'!$A128,1)+1,SEARCH("/",'CFR - XML import'!$A128,1)-SEARCH("&gt;",'CFR - XML import'!$A128,1)-2))</f>
        <v>0</v>
      </c>
      <c r="CL134" s="140">
        <f>IF(ISERROR(FIND(CL$3,'CFR - XML import'!$A128)),0,MID('CFR - XML import'!$A128,SEARCH("&gt;",'CFR - XML import'!$A128,1)+1,SEARCH("/",'CFR - XML import'!$A128,1)-SEARCH("&gt;",'CFR - XML import'!$A128,1)-2))</f>
        <v>0</v>
      </c>
      <c r="CM134" s="140">
        <f>IF(ISERROR(FIND(CM$3,'CFR - XML import'!$A128)),0,MID('CFR - XML import'!$A128,SEARCH("&gt;",'CFR - XML import'!$A128,1)+1,SEARCH("/",'CFR - XML import'!$A128,1)-SEARCH("&gt;",'CFR - XML import'!$A128,1)-2))</f>
        <v>0</v>
      </c>
    </row>
    <row r="135" spans="1:91" x14ac:dyDescent="0.2">
      <c r="A135" s="139" t="str">
        <f>IF(AND('CFR - XML import'!A129&lt;&gt;"",LEFT('CFR - XML import'!A129,1)&lt;&gt;"&lt;",LEFT('CFR - XML import'!A129,3)&lt;&gt;"  &lt;",LEFT('CFR - XML import'!A129,5)&lt;&gt;"    &lt;",LEFT('CFR - XML import'!A129,7)&lt;&gt;"      &lt;",LEFT('CFR - XML import'!A129,9)&lt;&gt;"        &lt;",$B$1="SIMS"),'CFR - XML import'!A129,IF(AND(LEFT('CFR - XML import'!A129,9)="&lt;Details&gt;",$B$1="RM"),'CFR - XML import'!A129,""))</f>
        <v/>
      </c>
      <c r="B135" s="140">
        <f>IF(ISERROR(FIND(B$3,'CFR - XML import'!$A129)),0,VALUE(MID('CFR - XML import'!$A129,SEARCH("&gt;",'CFR - XML import'!$A129,1)+1,SEARCH("/",'CFR - XML import'!$A129,1)-SEARCH("&gt;",'CFR - XML import'!$A129,1)-2)))</f>
        <v>0</v>
      </c>
      <c r="D135" s="140">
        <f>IF(ISERROR(FIND(D$3,'CFR - XML import'!$A129)),0,MID('CFR - XML import'!$A129,SEARCH("&gt;",'CFR - XML import'!$A129,1)+1,SEARCH("/",'CFR - XML import'!$A129,1)-SEARCH("&gt;",'CFR - XML import'!$A129,1)-2))</f>
        <v>0</v>
      </c>
      <c r="E135" s="140">
        <f>IF(ISERROR(FIND(E$3,'CFR - XML import'!$A129)),0,MID('CFR - XML import'!$A129,SEARCH("&gt;",'CFR - XML import'!$A129,1)+1,SEARCH("/",'CFR - XML import'!$A129,1)-SEARCH("&gt;",'CFR - XML import'!$A129,1)-2))</f>
        <v>0</v>
      </c>
      <c r="F135" s="141">
        <f>IF($B$1="SIMS",IF(ISERROR(FIND(F$3,'CFR - XML import'!$A129)),0,VALUE(MID('CFR - XML import'!$A129,15,10))),IF(ISERROR(FIND(F$3,'CFR - XML import'!$A129)),0,VALUE(MID('CFR - XML import'!$A129,15,10))))</f>
        <v>0</v>
      </c>
      <c r="G135" s="140">
        <f>IF(ISERROR(FIND(G$3,'CFR - XML import'!$A129)),0,VALUE(MID('CFR - XML import'!$A129,SEARCH("&gt;",'CFR - XML import'!$A129,1)+1,SEARCH("/",'CFR - XML import'!$A129,1)-SEARCH("&gt;",'CFR - XML import'!$A129,1)-2)))</f>
        <v>0</v>
      </c>
      <c r="H135" s="140">
        <f>IF(ISERROR(FIND(H$3,'CFR - XML import'!$A129)),0,VALUE(MID('CFR - XML import'!$A129,SEARCH("&gt;",'CFR - XML import'!$A129,1)+1,SEARCH("/",'CFR - XML import'!$A129,1)-SEARCH("&gt;",'CFR - XML import'!$A129,1)-2)))</f>
        <v>0</v>
      </c>
      <c r="I135" s="140">
        <f>IF(ISERROR(FIND(I$3,'CFR - XML import'!$A129)),0,VALUE(MID('CFR - XML import'!$A129,SEARCH("&gt;",'CFR - XML import'!$A129,1)+1,SEARCH("/",'CFR - XML import'!$A129,1)-SEARCH("&gt;",'CFR - XML import'!$A129,1)-2)))</f>
        <v>0</v>
      </c>
      <c r="J135" s="140">
        <f>IF(ISERROR(FIND(J$3,'CFR - XML import'!$A129)),0,VALUE(MID('CFR - XML import'!$A129,SEARCH("&gt;",'CFR - XML import'!$A129,1)+1,SEARCH("/",'CFR - XML import'!$A129,1)-SEARCH("&gt;",'CFR - XML import'!$A129,1)-2)))</f>
        <v>0</v>
      </c>
      <c r="K135" s="140">
        <f>IF(ISERROR(FIND(K$3,'CFR - XML import'!$A129)),0,VALUE(MID('CFR - XML import'!$A129,SEARCH("&gt;",'CFR - XML import'!$A129,1)+1,SEARCH("/",'CFR - XML import'!$A129,1)-SEARCH("&gt;",'CFR - XML import'!$A129,1)-2)))</f>
        <v>0</v>
      </c>
      <c r="L135" s="140">
        <f>IF(ISERROR(FIND(L$3,'CFR - XML import'!$A129)),0,VALUE(MID('CFR - XML import'!$A129,SEARCH("&gt;",'CFR - XML import'!$A129,1)+1,SEARCH("/",'CFR - XML import'!$A129,1)-SEARCH("&gt;",'CFR - XML import'!$A129,1)-2)))</f>
        <v>0</v>
      </c>
      <c r="M135" s="140">
        <f>IF(ISERROR(FIND(M$3,'CFR - XML import'!$A129)),0,VALUE(MID('CFR - XML import'!$A129,SEARCH("&gt;",'CFR - XML import'!$A129,1)+1,SEARCH("/",'CFR - XML import'!$A129,1)-SEARCH("&gt;",'CFR - XML import'!$A129,1)-2)))</f>
        <v>0</v>
      </c>
      <c r="N135" s="140">
        <f>IF(ISERROR(FIND(N$3,'CFR - XML import'!$A129)),0,VALUE(MID('CFR - XML import'!$A129,SEARCH("&gt;",'CFR - XML import'!$A129,1)+1,SEARCH("/",'CFR - XML import'!$A129,1)-SEARCH("&gt;",'CFR - XML import'!$A129,1)-2)))</f>
        <v>0</v>
      </c>
      <c r="O135" s="140">
        <f>IF(ISERROR(FIND(O$3,'CFR - XML import'!$A129)),0,VALUE(MID('CFR - XML import'!$A129,SEARCH("&gt;",'CFR - XML import'!$A129,1)+1,SEARCH("/",'CFR - XML import'!$A129,1)-SEARCH("&gt;",'CFR - XML import'!$A129,1)-2)))</f>
        <v>0</v>
      </c>
      <c r="P135" s="140">
        <f>IF(ISERROR(FIND(P$3,'CFR - XML import'!$A129)),0,VALUE(MID('CFR - XML import'!$A129,SEARCH("&gt;",'CFR - XML import'!$A129,1)+1,SEARCH("/",'CFR - XML import'!$A129,1)-SEARCH("&gt;",'CFR - XML import'!$A129,1)-2)))</f>
        <v>0</v>
      </c>
      <c r="Q135" s="140">
        <f>IF(ISERROR(FIND(Q$3,'CFR - XML import'!$A129)),0,VALUE(MID('CFR - XML import'!$A129,SEARCH("&gt;",'CFR - XML import'!$A129,1)+1,SEARCH("/",'CFR - XML import'!$A129,1)-SEARCH("&gt;",'CFR - XML import'!$A129,1)-2)))</f>
        <v>0</v>
      </c>
      <c r="R135" s="140">
        <f>IF(ISERROR(FIND(R$3,'CFR - XML import'!$A129)),0,VALUE(MID('CFR - XML import'!$A129,SEARCH("&gt;",'CFR - XML import'!$A129,1)+1,SEARCH("/",'CFR - XML import'!$A129,1)-SEARCH("&gt;",'CFR - XML import'!$A129,1)-2)))</f>
        <v>0</v>
      </c>
      <c r="S135" s="140">
        <f>IF(ISERROR(FIND(S$3,'CFR - XML import'!$A129)),0,VALUE(MID('CFR - XML import'!$A129,SEARCH("&gt;",'CFR - XML import'!$A129,1)+1,SEARCH("/",'CFR - XML import'!$A129,1)-SEARCH("&gt;",'CFR - XML import'!$A129,1)-2)))</f>
        <v>0</v>
      </c>
      <c r="T135" s="140">
        <f>IF(ISERROR(FIND(T$3,'CFR - XML import'!$A129)),0,VALUE(MID('CFR - XML import'!$A129,SEARCH("&gt;",'CFR - XML import'!$A129,1)+1,SEARCH("/",'CFR - XML import'!$A129,1)-SEARCH("&gt;",'CFR - XML import'!$A129,1)-2)))</f>
        <v>0</v>
      </c>
      <c r="U135" s="140">
        <f>IF(ISERROR(FIND(U$3,'CFR - XML import'!$A129)),0,VALUE(MID('CFR - XML import'!$A129,SEARCH("&gt;",'CFR - XML import'!$A129,1)+1,SEARCH("/",'CFR - XML import'!$A129,1)-SEARCH("&gt;",'CFR - XML import'!$A129,1)-2)))</f>
        <v>0</v>
      </c>
      <c r="V135" s="140">
        <f>IF(ISERROR(FIND(V$3,'CFR - XML import'!$A129)),0,VALUE(MID('CFR - XML import'!$A129,SEARCH("&gt;",'CFR - XML import'!$A129,1)+1,SEARCH("/",'CFR - XML import'!$A129,1)-SEARCH("&gt;",'CFR - XML import'!$A129,1)-2)))</f>
        <v>0</v>
      </c>
      <c r="W135" s="140">
        <f>IF(ISERROR(FIND(W$3,'CFR - XML import'!$A129)),0,VALUE(MID('CFR - XML import'!$A129,SEARCH("&gt;",'CFR - XML import'!$A129,1)+1,SEARCH("/",'CFR - XML import'!$A129,1)-SEARCH("&gt;",'CFR - XML import'!$A129,1)-2)))</f>
        <v>0</v>
      </c>
      <c r="X135" s="140"/>
      <c r="Y135" s="140">
        <f>IF(ISERROR(FIND(Y$3,'CFR - XML import'!$A129)),0,VALUE(MID('CFR - XML import'!$A129,SEARCH("&gt;",'CFR - XML import'!$A129,1)+1,SEARCH("/",'CFR - XML import'!$A129,1)-SEARCH("&gt;",'CFR - XML import'!$A129,1)-2)))</f>
        <v>0</v>
      </c>
      <c r="Z135" s="140">
        <f>IF(ISERROR(FIND(Z$3,'CFR - XML import'!$A129)),0,VALUE(MID('CFR - XML import'!$A129,SEARCH("&gt;",'CFR - XML import'!$A129,1)+1,SEARCH("/",'CFR - XML import'!$A129,1)-SEARCH("&gt;",'CFR - XML import'!$A129,1)-2)))</f>
        <v>0</v>
      </c>
      <c r="AA135" s="140">
        <f>IF(ISERROR(FIND(AA$3,'CFR - XML import'!$A129)),0,VALUE(MID('CFR - XML import'!$A129,SEARCH("&gt;",'CFR - XML import'!$A129,1)+1,SEARCH("/",'CFR - XML import'!$A129,1)-SEARCH("&gt;",'CFR - XML import'!$A129,1)-2)))</f>
        <v>0</v>
      </c>
      <c r="AB135" s="140">
        <f>IF(ISERROR(FIND(AB$3,'CFR - XML import'!$A129)),0,VALUE(MID('CFR - XML import'!$A129,SEARCH("&gt;",'CFR - XML import'!$A129,1)+1,SEARCH("/",'CFR - XML import'!$A129,1)-SEARCH("&gt;",'CFR - XML import'!$A129,1)-2)))</f>
        <v>0</v>
      </c>
      <c r="AC135" s="140">
        <f>IF(ISERROR(FIND(AC$3,'CFR - XML import'!$A129)),0,VALUE(MID('CFR - XML import'!$A129,SEARCH("&gt;",'CFR - XML import'!$A129,1)+1,SEARCH("/",'CFR - XML import'!$A129,1)-SEARCH("&gt;",'CFR - XML import'!$A129,1)-2)))</f>
        <v>0</v>
      </c>
      <c r="AD135" s="140">
        <f>IF(ISERROR(FIND(AD$3,'CFR - XML import'!$A129)),0,VALUE(MID('CFR - XML import'!$A129,SEARCH("&gt;",'CFR - XML import'!$A129,1)+1,SEARCH("/",'CFR - XML import'!$A129,1)-SEARCH("&gt;",'CFR - XML import'!$A129,1)-2)))</f>
        <v>0</v>
      </c>
      <c r="AE135" s="140">
        <f>IF(ISERROR(FIND(AE$3,'CFR - XML import'!$A129)),0,VALUE(MID('CFR - XML import'!$A129,SEARCH("&gt;",'CFR - XML import'!$A129,1)+1,SEARCH("/",'CFR - XML import'!$A129,1)-SEARCH("&gt;",'CFR - XML import'!$A129,1)-2)))</f>
        <v>0</v>
      </c>
      <c r="AF135" s="140">
        <f>IF(ISERROR(FIND(AF$3,'CFR - XML import'!$A129)),0,VALUE(MID('CFR - XML import'!$A129,SEARCH("&gt;",'CFR - XML import'!$A129,1)+1,SEARCH("/",'CFR - XML import'!$A129,1)-SEARCH("&gt;",'CFR - XML import'!$A129,1)-2)))</f>
        <v>0</v>
      </c>
      <c r="AG135" s="140">
        <f>IF(ISERROR(FIND(AG$3,'CFR - XML import'!$A129)),0,VALUE(MID('CFR - XML import'!$A129,SEARCH("&gt;",'CFR - XML import'!$A129,1)+1,SEARCH("/",'CFR - XML import'!$A129,1)-SEARCH("&gt;",'CFR - XML import'!$A129,1)-2)))</f>
        <v>0</v>
      </c>
      <c r="AH135" s="140">
        <f>IF(ISERROR(FIND(AH$3,'CFR - XML import'!$A129)),0,VALUE(MID('CFR - XML import'!$A129,SEARCH("&gt;",'CFR - XML import'!$A129,1)+1,SEARCH("/",'CFR - XML import'!$A129,1)-SEARCH("&gt;",'CFR - XML import'!$A129,1)-2)))</f>
        <v>0</v>
      </c>
      <c r="AI135" s="140">
        <f>IF(ISERROR(FIND(AI$3,'CFR - XML import'!$A129)),0,VALUE(MID('CFR - XML import'!$A129,SEARCH("&gt;",'CFR - XML import'!$A129,1)+1,SEARCH("/",'CFR - XML import'!$A129,1)-SEARCH("&gt;",'CFR - XML import'!$A129,1)-2)))</f>
        <v>0</v>
      </c>
      <c r="AJ135" s="140">
        <f>IF(ISERROR(FIND(AJ$3,'CFR - XML import'!$A129)),0,VALUE(MID('CFR - XML import'!$A129,SEARCH("&gt;",'CFR - XML import'!$A129,1)+1,SEARCH("/",'CFR - XML import'!$A129,1)-SEARCH("&gt;",'CFR - XML import'!$A129,1)-2)))</f>
        <v>0</v>
      </c>
      <c r="AK135" s="140">
        <f>IF(ISERROR(FIND(AK$3,'CFR - XML import'!$A129)),0,VALUE(MID('CFR - XML import'!$A129,SEARCH("&gt;",'CFR - XML import'!$A129,1)+1,SEARCH("/",'CFR - XML import'!$A129,1)-SEARCH("&gt;",'CFR - XML import'!$A129,1)-2)))</f>
        <v>0</v>
      </c>
      <c r="AL135" s="140">
        <f>IF(ISERROR(FIND(AL$3,'CFR - XML import'!$A129)),0,VALUE(MID('CFR - XML import'!$A129,SEARCH("&gt;",'CFR - XML import'!$A129,1)+1,SEARCH("/",'CFR - XML import'!$A129,1)-SEARCH("&gt;",'CFR - XML import'!$A129,1)-2)))</f>
        <v>0</v>
      </c>
      <c r="AM135" s="140">
        <f>IF(ISERROR(FIND(AM$3,'CFR - XML import'!$A129)),0,VALUE(MID('CFR - XML import'!$A129,SEARCH("&gt;",'CFR - XML import'!$A129,1)+1,SEARCH("/",'CFR - XML import'!$A129,1)-SEARCH("&gt;",'CFR - XML import'!$A129,1)-2)))</f>
        <v>0</v>
      </c>
      <c r="AN135" s="140">
        <f>IF(ISERROR(FIND(AN$3,'CFR - XML import'!$A129)),0,VALUE(MID('CFR - XML import'!$A129,SEARCH("&gt;",'CFR - XML import'!$A129,1)+1,SEARCH("/",'CFR - XML import'!$A129,1)-SEARCH("&gt;",'CFR - XML import'!$A129,1)-2)))</f>
        <v>0</v>
      </c>
      <c r="AO135" s="140">
        <f>IF(ISERROR(FIND(AO$3,'CFR - XML import'!$A129)),0,VALUE(MID('CFR - XML import'!$A129,SEARCH("&gt;",'CFR - XML import'!$A129,1)+1,SEARCH("/",'CFR - XML import'!$A129,1)-SEARCH("&gt;",'CFR - XML import'!$A129,1)-2)))</f>
        <v>0</v>
      </c>
      <c r="AP135" s="140">
        <f>IF(ISERROR(FIND(AP$3,'CFR - XML import'!$A129)),0,VALUE(MID('CFR - XML import'!$A129,SEARCH("&gt;",'CFR - XML import'!$A129,1)+1,SEARCH("/",'CFR - XML import'!$A129,1)-SEARCH("&gt;",'CFR - XML import'!$A129,1)-2)))</f>
        <v>0</v>
      </c>
      <c r="AQ135" s="140">
        <f>IF(ISERROR(FIND(AQ$3,'CFR - XML import'!$A129)),0,VALUE(MID('CFR - XML import'!$A129,SEARCH("&gt;",'CFR - XML import'!$A129,1)+1,SEARCH("/",'CFR - XML import'!$A129,1)-SEARCH("&gt;",'CFR - XML import'!$A129,1)-2)))</f>
        <v>0</v>
      </c>
      <c r="AR135" s="140">
        <f>IF(ISERROR(FIND(AR$3,'CFR - XML import'!$A129)),0,VALUE(MID('CFR - XML import'!$A129,SEARCH("&gt;",'CFR - XML import'!$A129,1)+1,SEARCH("/",'CFR - XML import'!$A129,1)-SEARCH("&gt;",'CFR - XML import'!$A129,1)-2)))</f>
        <v>0</v>
      </c>
      <c r="AS135" s="140">
        <f>IF(ISERROR(FIND(AS$3,'CFR - XML import'!$A129)),0,VALUE(MID('CFR - XML import'!$A129,SEARCH("&gt;",'CFR - XML import'!$A129,1)+1,SEARCH("/",'CFR - XML import'!$A129,1)-SEARCH("&gt;",'CFR - XML import'!$A129,1)-2)))</f>
        <v>0</v>
      </c>
      <c r="AT135" s="140">
        <f>IF(ISERROR(FIND(AT$3,'CFR - XML import'!$A129)),0,VALUE(MID('CFR - XML import'!$A129,SEARCH("&gt;",'CFR - XML import'!$A129,1)+1,SEARCH("/",'CFR - XML import'!$A129,1)-SEARCH("&gt;",'CFR - XML import'!$A129,1)-2)))</f>
        <v>0</v>
      </c>
      <c r="AU135" s="140">
        <f>IF(ISERROR(FIND(AU$3,'CFR - XML import'!$A129)),0,VALUE(MID('CFR - XML import'!$A129,SEARCH("&gt;",'CFR - XML import'!$A129,1)+1,SEARCH("/",'CFR - XML import'!$A129,1)-SEARCH("&gt;",'CFR - XML import'!$A129,1)-2)))</f>
        <v>0</v>
      </c>
      <c r="AV135" s="140">
        <f>IF(ISERROR(FIND(AV$3,'CFR - XML import'!$A129)),0,VALUE(MID('CFR - XML import'!$A129,SEARCH("&gt;",'CFR - XML import'!$A129,1)+1,SEARCH("/",'CFR - XML import'!$A129,1)-SEARCH("&gt;",'CFR - XML import'!$A129,1)-2)))</f>
        <v>0</v>
      </c>
      <c r="AW135" s="140">
        <f>IF(ISERROR(FIND(AW$3,'CFR - XML import'!$A129)),0,VALUE(MID('CFR - XML import'!$A129,SEARCH("&gt;",'CFR - XML import'!$A129,1)+1,SEARCH("/",'CFR - XML import'!$A129,1)-SEARCH("&gt;",'CFR - XML import'!$A129,1)-2)))</f>
        <v>0</v>
      </c>
      <c r="AX135" s="140">
        <f>IF(ISERROR(FIND(AX$3,'CFR - XML import'!$A129)),0,VALUE(MID('CFR - XML import'!$A129,SEARCH("&gt;",'CFR - XML import'!$A129,1)+1,SEARCH("/",'CFR - XML import'!$A129,1)-SEARCH("&gt;",'CFR - XML import'!$A129,1)-2)))</f>
        <v>0</v>
      </c>
      <c r="AY135" s="140">
        <f>IF(ISERROR(FIND(AY$3,'CFR - XML import'!$A129)),0,VALUE(MID('CFR - XML import'!$A129,SEARCH("&gt;",'CFR - XML import'!$A129,1)+1,SEARCH("/",'CFR - XML import'!$A129,1)-SEARCH("&gt;",'CFR - XML import'!$A129,1)-2)))</f>
        <v>0</v>
      </c>
      <c r="AZ135" s="140">
        <f>IF(ISERROR(FIND(AZ$3,'CFR - XML import'!$A129)),0,VALUE(MID('CFR - XML import'!$A129,SEARCH("&gt;",'CFR - XML import'!$A129,1)+1,SEARCH("/",'CFR - XML import'!$A129,1)-SEARCH("&gt;",'CFR - XML import'!$A129,1)-2)))</f>
        <v>0</v>
      </c>
      <c r="BA135" s="140">
        <f>IF(ISERROR(FIND(BA$3,'CFR - XML import'!$A129)),0,VALUE(MID('CFR - XML import'!$A129,SEARCH("&gt;",'CFR - XML import'!$A129,1)+1,SEARCH("/",'CFR - XML import'!$A129,1)-SEARCH("&gt;",'CFR - XML import'!$A129,1)-2)))</f>
        <v>0</v>
      </c>
      <c r="BB135" s="140">
        <f>IF(ISERROR(FIND(BB$3,'CFR - XML import'!$A129)),0,VALUE(MID('CFR - XML import'!$A129,SEARCH("&gt;",'CFR - XML import'!$A129,1)+1,SEARCH("/",'CFR - XML import'!$A129,1)-SEARCH("&gt;",'CFR - XML import'!$A129,1)-2)))</f>
        <v>0</v>
      </c>
      <c r="BC135" s="140">
        <f>IF(ISERROR(FIND(BC$3,'CFR - XML import'!$A129)),0,VALUE(MID('CFR - XML import'!$A129,SEARCH("&gt;",'CFR - XML import'!$A129,1)+1,SEARCH("/",'CFR - XML import'!$A129,1)-SEARCH("&gt;",'CFR - XML import'!$A129,1)-2)))</f>
        <v>0</v>
      </c>
      <c r="BD135" s="140">
        <f>IF(ISERROR(FIND(BD$3,'CFR - XML import'!$A129)),0,VALUE(MID('CFR - XML import'!$A129,SEARCH("&gt;",'CFR - XML import'!$A129,1)+1,SEARCH("/",'CFR - XML import'!$A129,1)-SEARCH("&gt;",'CFR - XML import'!$A129,1)-2)))</f>
        <v>0</v>
      </c>
      <c r="BE135" s="140">
        <f>IF(ISERROR(FIND(BE$3,'CFR - XML import'!$A129)),0,VALUE(MID('CFR - XML import'!$A129,SEARCH("&gt;",'CFR - XML import'!$A129,1)+1,SEARCH("/",'CFR - XML import'!$A129,1)-SEARCH("&gt;",'CFR - XML import'!$A129,1)-2)))</f>
        <v>0</v>
      </c>
      <c r="BF135" s="140">
        <f>IF(ISERROR(FIND(BF$3,'CFR - XML import'!$A129)),0,VALUE(MID('CFR - XML import'!$A129,SEARCH("&gt;",'CFR - XML import'!$A129,1)+1,SEARCH("/",'CFR - XML import'!$A129,1)-SEARCH("&gt;",'CFR - XML import'!$A129,1)-2)))</f>
        <v>0</v>
      </c>
      <c r="BG135" s="140">
        <f>IF(ISERROR(FIND(BG$3,'CFR - XML import'!$A129)),0,VALUE(MID('CFR - XML import'!$A129,SEARCH("&gt;",'CFR - XML import'!$A129,1)+1,SEARCH("/",'CFR - XML import'!$A129,1)-SEARCH("&gt;",'CFR - XML import'!$A129,1)-2)))</f>
        <v>0</v>
      </c>
      <c r="BH135" s="140">
        <f>IF(ISERROR(FIND(BH$3,'CFR - XML import'!$A129)),0,VALUE(MID('CFR - XML import'!$A129,SEARCH("&gt;",'CFR - XML import'!$A129,1)+1,SEARCH("/",'CFR - XML import'!$A129,1)-SEARCH("&gt;",'CFR - XML import'!$A129,1)-2)))</f>
        <v>0</v>
      </c>
      <c r="BI135" s="140">
        <f>IF(ISERROR(FIND(BI$3,'CFR - XML import'!$A129)),0,VALUE(MID('CFR - XML import'!$A129,SEARCH("&gt;",'CFR - XML import'!$A129,1)+1,SEARCH("/",'CFR - XML import'!$A129,1)-SEARCH("&gt;",'CFR - XML import'!$A129,1)-2)))</f>
        <v>0</v>
      </c>
      <c r="BJ135" s="140">
        <f>IF(ISERROR(FIND(BJ$3,'CFR - XML import'!$A129)),0,VALUE(MID('CFR - XML import'!$A129,SEARCH("&gt;",'CFR - XML import'!$A129,1)+1,SEARCH("/",'CFR - XML import'!$A129,1)-SEARCH("&gt;",'CFR - XML import'!$A129,1)-2)))</f>
        <v>0</v>
      </c>
      <c r="BK135" s="140">
        <f>IF(ISERROR(FIND(BK$3,'CFR - XML import'!$A129)),0,VALUE(MID('CFR - XML import'!$A129,SEARCH("&gt;",'CFR - XML import'!$A129,1)+1,SEARCH("/",'CFR - XML import'!$A129,1)-SEARCH("&gt;",'CFR - XML import'!$A129,1)-2)))</f>
        <v>0</v>
      </c>
      <c r="BL135" s="140">
        <f>IF(ISERROR(FIND(BL$3,'CFR - XML import'!$A129)),0,VALUE(MID('CFR - XML import'!$A129,SEARCH("&gt;",'CFR - XML import'!$A129,1)+1,SEARCH("/",'CFR - XML import'!$A129,1)-SEARCH("&gt;",'CFR - XML import'!$A129,1)-2)))</f>
        <v>0</v>
      </c>
      <c r="BM135" s="140">
        <f>IF(ISERROR(FIND(BM$3,'CFR - XML import'!$A129)),0,VALUE(MID('CFR - XML import'!$A129,SEARCH("&gt;",'CFR - XML import'!$A129,1)+1,SEARCH("/",'CFR - XML import'!$A129,1)-SEARCH("&gt;",'CFR - XML import'!$A129,1)-2)))</f>
        <v>0</v>
      </c>
      <c r="BN135" s="140">
        <f>IF(ISERROR(FIND(BN$3,'CFR - XML import'!$A129)),0,VALUE(MID('CFR - XML import'!$A129,SEARCH("&gt;",'CFR - XML import'!$A129,1)+1,SEARCH("/",'CFR - XML import'!$A129,1)-SEARCH("&gt;",'CFR - XML import'!$A129,1)-2)))</f>
        <v>0</v>
      </c>
      <c r="BO135" s="140">
        <f>IF(ISERROR(FIND(BO$3,'CFR - XML import'!$A129)),0,VALUE(MID('CFR - XML import'!$A129,SEARCH("&gt;",'CFR - XML import'!$A129,1)+1,SEARCH("/",'CFR - XML import'!$A129,1)-SEARCH("&gt;",'CFR - XML import'!$A129,1)-2)))</f>
        <v>0</v>
      </c>
      <c r="BP135" s="140">
        <f>IF(ISERROR(FIND(BP$3,'CFR - XML import'!$A129)),0,VALUE(MID('CFR - XML import'!$A129,SEARCH("&gt;",'CFR - XML import'!$A129,1)+1,SEARCH("/",'CFR - XML import'!$A129,1)-SEARCH("&gt;",'CFR - XML import'!$A129,1)-2)))</f>
        <v>0</v>
      </c>
      <c r="BQ135" s="140">
        <f>IF(ISERROR(FIND(BQ$3,'CFR - XML import'!$A129)),0,VALUE(MID('CFR - XML import'!$A129,SEARCH("&gt;",'CFR - XML import'!$A129,1)+1,SEARCH("/",'CFR - XML import'!$A129,1)-SEARCH("&gt;",'CFR - XML import'!$A129,1)-2)))</f>
        <v>0</v>
      </c>
      <c r="BR135" s="140">
        <f>IF(ISERROR(FIND(BR$3,'CFR - XML import'!$A129)),0,VALUE(MID('CFR - XML import'!$A129,SEARCH("&gt;",'CFR - XML import'!$A129,1)+1,SEARCH("/",'CFR - XML import'!$A129,1)-SEARCH("&gt;",'CFR - XML import'!$A129,1)-2)))</f>
        <v>0</v>
      </c>
      <c r="BS135" s="140">
        <f>IF(ISERROR(FIND(BS$3,'CFR - XML import'!$A129)),0,VALUE(MID('CFR - XML import'!$A129,SEARCH("&gt;",'CFR - XML import'!$A129,1)+1,SEARCH("/",'CFR - XML import'!$A129,1)-SEARCH("&gt;",'CFR - XML import'!$A129,1)-2)))</f>
        <v>0</v>
      </c>
      <c r="BT135" s="140">
        <f>IF(ISERROR(FIND(BT$3,'CFR - XML import'!$A129)),0,VALUE(MID('CFR - XML import'!$A129,SEARCH("&gt;",'CFR - XML import'!$A129,1)+1,SEARCH("/",'CFR - XML import'!$A129,1)-SEARCH("&gt;",'CFR - XML import'!$A129,1)-2)))</f>
        <v>0</v>
      </c>
      <c r="BU135" s="140">
        <f>IF(ISERROR(FIND(BU$3,'CFR - XML import'!$A129)),0,VALUE(MID('CFR - XML import'!$A129,SEARCH("&gt;",'CFR - XML import'!$A129,1)+1,SEARCH("/",'CFR - XML import'!$A129,1)-SEARCH("&gt;",'CFR - XML import'!$A129,1)-2)))</f>
        <v>0</v>
      </c>
      <c r="BV135" s="140">
        <f>IF(ISERROR(FIND(BV$3,'CFR - XML import'!$A129)),0,VALUE(MID('CFR - XML import'!$A129,SEARCH("&gt;",'CFR - XML import'!$A129,1)+1,SEARCH("/",'CFR - XML import'!$A129,1)-SEARCH("&gt;",'CFR - XML import'!$A129,1)-2)))</f>
        <v>0</v>
      </c>
      <c r="BW135" s="140">
        <f>IF(ISERROR(FIND(BW$3,'CFR - XML import'!$A129)),0,VALUE(MID('CFR - XML import'!$A129,SEARCH("&gt;",'CFR - XML import'!$A129,1)+1,SEARCH("/",'CFR - XML import'!$A129,1)-SEARCH("&gt;",'CFR - XML import'!$A129,1)-2)))</f>
        <v>0</v>
      </c>
      <c r="BX135" s="140">
        <f>IF(ISERROR(FIND(BX$3,'CFR - XML import'!$A129)),0,VALUE(MID('CFR - XML import'!$A129,SEARCH("&gt;",'CFR - XML import'!$A129,1)+1,SEARCH("/",'CFR - XML import'!$A129,1)-SEARCH("&gt;",'CFR - XML import'!$A129,1)-2)))</f>
        <v>0</v>
      </c>
      <c r="BY135" s="140">
        <f>IF(ISERROR(FIND(BY$3,'CFR - XML import'!$A129)),0,VALUE(MID('CFR - XML import'!$A129,SEARCH("&gt;",'CFR - XML import'!$A129,1)+1,SEARCH("/",'CFR - XML import'!$A129,1)-SEARCH("&gt;",'CFR - XML import'!$A129,1)-2)))</f>
        <v>0</v>
      </c>
      <c r="BZ135" s="140">
        <f>IF(ISERROR(FIND(BZ$3,'CFR - XML import'!$A129)),0,VALUE(MID('CFR - XML import'!$A129,SEARCH("&gt;",'CFR - XML import'!$A129,1)+1,SEARCH("/",'CFR - XML import'!$A129,1)-SEARCH("&gt;",'CFR - XML import'!$A129,1)-2)))</f>
        <v>0</v>
      </c>
      <c r="CG135" s="142">
        <f>IF(ISERROR(IF(MID('CFR - XML import'!$A129,LEN($CF$4)+5,LEN('CFR - XML import'!$A129)-(2*LEN($CF$4)+5))="RMMS",1,IF(MID('CFR - XML import'!$A129,LEN("    &lt;InputSystem&gt;")+1,LEN('CFR - XML import'!$A129)-(LEN("    &lt;InputSystem&gt;")+LEN($CF$4)+1))="SIMS",2,0))),0,IF(MID('CFR - XML import'!$A129,LEN($CF$4)+5,LEN('CFR - XML import'!$A129)-(2*LEN($CF$4)+5))="RMMS",1,IF(MID('CFR - XML import'!$A129,LEN("    &lt;InputSystem&gt;")+1,LEN('CFR - XML import'!$A129)-(LEN("    &lt;InputSystem&gt;")+LEN($CF$4)+1))="SIMS",2,0)))</f>
        <v>0</v>
      </c>
      <c r="CH135" s="140">
        <f>IF(ISERROR(FIND(CH$3,'CFR - XML import'!$A129)),0,MID('CFR - XML import'!$A129,SEARCH("&gt;",'CFR - XML import'!$A129,1)+1,SEARCH("/",'CFR - XML import'!$A129,1)-SEARCH("&gt;",'CFR - XML import'!$A129,1)-2))</f>
        <v>0</v>
      </c>
      <c r="CI135" s="140">
        <f>IF(ISERROR(FIND(CI$3,'CFR - XML import'!$A129)),0,MID('CFR - XML import'!$A129,SEARCH("&gt;",'CFR - XML import'!$A129,1)+1,SEARCH("/",'CFR - XML import'!$A129,1)-SEARCH("&gt;",'CFR - XML import'!$A129,1)-2))</f>
        <v>0</v>
      </c>
      <c r="CJ135" s="140">
        <f>IF(ISERROR(FIND(CJ$3,'CFR - XML import'!$A129)),0,MID('CFR - XML import'!$A129,SEARCH("&gt;",'CFR - XML import'!$A129,1)+1,SEARCH("/",'CFR - XML import'!$A129,1)-SEARCH("&gt;",'CFR - XML import'!$A129,1)-2))</f>
        <v>0</v>
      </c>
      <c r="CK135" s="140">
        <f>IF(ISERROR(FIND(CK$3,'CFR - XML import'!$A129)),0,MID('CFR - XML import'!$A129,SEARCH("&gt;",'CFR - XML import'!$A129,1)+1,SEARCH("/",'CFR - XML import'!$A129,1)-SEARCH("&gt;",'CFR - XML import'!$A129,1)-2))</f>
        <v>0</v>
      </c>
      <c r="CL135" s="140">
        <f>IF(ISERROR(FIND(CL$3,'CFR - XML import'!$A129)),0,MID('CFR - XML import'!$A129,SEARCH("&gt;",'CFR - XML import'!$A129,1)+1,SEARCH("/",'CFR - XML import'!$A129,1)-SEARCH("&gt;",'CFR - XML import'!$A129,1)-2))</f>
        <v>0</v>
      </c>
      <c r="CM135" s="140">
        <f>IF(ISERROR(FIND(CM$3,'CFR - XML import'!$A129)),0,MID('CFR - XML import'!$A129,SEARCH("&gt;",'CFR - XML import'!$A129,1)+1,SEARCH("/",'CFR - XML import'!$A129,1)-SEARCH("&gt;",'CFR - XML import'!$A129,1)-2))</f>
        <v>0</v>
      </c>
    </row>
    <row r="136" spans="1:91" x14ac:dyDescent="0.2">
      <c r="A136" s="139" t="str">
        <f>IF(AND('CFR - XML import'!A130&lt;&gt;"",LEFT('CFR - XML import'!A130,1)&lt;&gt;"&lt;",LEFT('CFR - XML import'!A130,3)&lt;&gt;"  &lt;",LEFT('CFR - XML import'!A130,5)&lt;&gt;"    &lt;",LEFT('CFR - XML import'!A130,7)&lt;&gt;"      &lt;",LEFT('CFR - XML import'!A130,9)&lt;&gt;"        &lt;",$B$1="SIMS"),'CFR - XML import'!A130,IF(AND(LEFT('CFR - XML import'!A130,9)="&lt;Details&gt;",$B$1="RM"),'CFR - XML import'!A130,""))</f>
        <v/>
      </c>
      <c r="B136" s="140">
        <f>IF(ISERROR(FIND(B$3,'CFR - XML import'!$A130)),0,VALUE(MID('CFR - XML import'!$A130,SEARCH("&gt;",'CFR - XML import'!$A130,1)+1,SEARCH("/",'CFR - XML import'!$A130,1)-SEARCH("&gt;",'CFR - XML import'!$A130,1)-2)))</f>
        <v>0</v>
      </c>
      <c r="D136" s="140">
        <f>IF(ISERROR(FIND(D$3,'CFR - XML import'!$A130)),0,MID('CFR - XML import'!$A130,SEARCH("&gt;",'CFR - XML import'!$A130,1)+1,SEARCH("/",'CFR - XML import'!$A130,1)-SEARCH("&gt;",'CFR - XML import'!$A130,1)-2))</f>
        <v>0</v>
      </c>
      <c r="E136" s="140">
        <f>IF(ISERROR(FIND(E$3,'CFR - XML import'!$A130)),0,MID('CFR - XML import'!$A130,SEARCH("&gt;",'CFR - XML import'!$A130,1)+1,SEARCH("/",'CFR - XML import'!$A130,1)-SEARCH("&gt;",'CFR - XML import'!$A130,1)-2))</f>
        <v>0</v>
      </c>
      <c r="F136" s="141">
        <f>IF($B$1="SIMS",IF(ISERROR(FIND(F$3,'CFR - XML import'!$A130)),0,VALUE(MID('CFR - XML import'!$A130,15,10))),IF(ISERROR(FIND(F$3,'CFR - XML import'!$A130)),0,VALUE(MID('CFR - XML import'!$A130,15,10))))</f>
        <v>0</v>
      </c>
      <c r="G136" s="140">
        <f>IF(ISERROR(FIND(G$3,'CFR - XML import'!$A130)),0,VALUE(MID('CFR - XML import'!$A130,SEARCH("&gt;",'CFR - XML import'!$A130,1)+1,SEARCH("/",'CFR - XML import'!$A130,1)-SEARCH("&gt;",'CFR - XML import'!$A130,1)-2)))</f>
        <v>0</v>
      </c>
      <c r="H136" s="140">
        <f>IF(ISERROR(FIND(H$3,'CFR - XML import'!$A130)),0,VALUE(MID('CFR - XML import'!$A130,SEARCH("&gt;",'CFR - XML import'!$A130,1)+1,SEARCH("/",'CFR - XML import'!$A130,1)-SEARCH("&gt;",'CFR - XML import'!$A130,1)-2)))</f>
        <v>0</v>
      </c>
      <c r="I136" s="140">
        <f>IF(ISERROR(FIND(I$3,'CFR - XML import'!$A130)),0,VALUE(MID('CFR - XML import'!$A130,SEARCH("&gt;",'CFR - XML import'!$A130,1)+1,SEARCH("/",'CFR - XML import'!$A130,1)-SEARCH("&gt;",'CFR - XML import'!$A130,1)-2)))</f>
        <v>0</v>
      </c>
      <c r="J136" s="140">
        <f>IF(ISERROR(FIND(J$3,'CFR - XML import'!$A130)),0,VALUE(MID('CFR - XML import'!$A130,SEARCH("&gt;",'CFR - XML import'!$A130,1)+1,SEARCH("/",'CFR - XML import'!$A130,1)-SEARCH("&gt;",'CFR - XML import'!$A130,1)-2)))</f>
        <v>0</v>
      </c>
      <c r="K136" s="140">
        <f>IF(ISERROR(FIND(K$3,'CFR - XML import'!$A130)),0,VALUE(MID('CFR - XML import'!$A130,SEARCH("&gt;",'CFR - XML import'!$A130,1)+1,SEARCH("/",'CFR - XML import'!$A130,1)-SEARCH("&gt;",'CFR - XML import'!$A130,1)-2)))</f>
        <v>0</v>
      </c>
      <c r="L136" s="140">
        <f>IF(ISERROR(FIND(L$3,'CFR - XML import'!$A130)),0,VALUE(MID('CFR - XML import'!$A130,SEARCH("&gt;",'CFR - XML import'!$A130,1)+1,SEARCH("/",'CFR - XML import'!$A130,1)-SEARCH("&gt;",'CFR - XML import'!$A130,1)-2)))</f>
        <v>0</v>
      </c>
      <c r="M136" s="140">
        <f>IF(ISERROR(FIND(M$3,'CFR - XML import'!$A130)),0,VALUE(MID('CFR - XML import'!$A130,SEARCH("&gt;",'CFR - XML import'!$A130,1)+1,SEARCH("/",'CFR - XML import'!$A130,1)-SEARCH("&gt;",'CFR - XML import'!$A130,1)-2)))</f>
        <v>0</v>
      </c>
      <c r="N136" s="140">
        <f>IF(ISERROR(FIND(N$3,'CFR - XML import'!$A130)),0,VALUE(MID('CFR - XML import'!$A130,SEARCH("&gt;",'CFR - XML import'!$A130,1)+1,SEARCH("/",'CFR - XML import'!$A130,1)-SEARCH("&gt;",'CFR - XML import'!$A130,1)-2)))</f>
        <v>0</v>
      </c>
      <c r="O136" s="140">
        <f>IF(ISERROR(FIND(O$3,'CFR - XML import'!$A130)),0,VALUE(MID('CFR - XML import'!$A130,SEARCH("&gt;",'CFR - XML import'!$A130,1)+1,SEARCH("/",'CFR - XML import'!$A130,1)-SEARCH("&gt;",'CFR - XML import'!$A130,1)-2)))</f>
        <v>0</v>
      </c>
      <c r="P136" s="140">
        <f>IF(ISERROR(FIND(P$3,'CFR - XML import'!$A130)),0,VALUE(MID('CFR - XML import'!$A130,SEARCH("&gt;",'CFR - XML import'!$A130,1)+1,SEARCH("/",'CFR - XML import'!$A130,1)-SEARCH("&gt;",'CFR - XML import'!$A130,1)-2)))</f>
        <v>0</v>
      </c>
      <c r="Q136" s="140">
        <f>IF(ISERROR(FIND(Q$3,'CFR - XML import'!$A130)),0,VALUE(MID('CFR - XML import'!$A130,SEARCH("&gt;",'CFR - XML import'!$A130,1)+1,SEARCH("/",'CFR - XML import'!$A130,1)-SEARCH("&gt;",'CFR - XML import'!$A130,1)-2)))</f>
        <v>0</v>
      </c>
      <c r="R136" s="140">
        <f>IF(ISERROR(FIND(R$3,'CFR - XML import'!$A130)),0,VALUE(MID('CFR - XML import'!$A130,SEARCH("&gt;",'CFR - XML import'!$A130,1)+1,SEARCH("/",'CFR - XML import'!$A130,1)-SEARCH("&gt;",'CFR - XML import'!$A130,1)-2)))</f>
        <v>0</v>
      </c>
      <c r="S136" s="140">
        <f>IF(ISERROR(FIND(S$3,'CFR - XML import'!$A130)),0,VALUE(MID('CFR - XML import'!$A130,SEARCH("&gt;",'CFR - XML import'!$A130,1)+1,SEARCH("/",'CFR - XML import'!$A130,1)-SEARCH("&gt;",'CFR - XML import'!$A130,1)-2)))</f>
        <v>0</v>
      </c>
      <c r="T136" s="140">
        <f>IF(ISERROR(FIND(T$3,'CFR - XML import'!$A130)),0,VALUE(MID('CFR - XML import'!$A130,SEARCH("&gt;",'CFR - XML import'!$A130,1)+1,SEARCH("/",'CFR - XML import'!$A130,1)-SEARCH("&gt;",'CFR - XML import'!$A130,1)-2)))</f>
        <v>0</v>
      </c>
      <c r="U136" s="140">
        <f>IF(ISERROR(FIND(U$3,'CFR - XML import'!$A130)),0,VALUE(MID('CFR - XML import'!$A130,SEARCH("&gt;",'CFR - XML import'!$A130,1)+1,SEARCH("/",'CFR - XML import'!$A130,1)-SEARCH("&gt;",'CFR - XML import'!$A130,1)-2)))</f>
        <v>0</v>
      </c>
      <c r="V136" s="140">
        <f>IF(ISERROR(FIND(V$3,'CFR - XML import'!$A130)),0,VALUE(MID('CFR - XML import'!$A130,SEARCH("&gt;",'CFR - XML import'!$A130,1)+1,SEARCH("/",'CFR - XML import'!$A130,1)-SEARCH("&gt;",'CFR - XML import'!$A130,1)-2)))</f>
        <v>0</v>
      </c>
      <c r="W136" s="140">
        <f>IF(ISERROR(FIND(W$3,'CFR - XML import'!$A130)),0,VALUE(MID('CFR - XML import'!$A130,SEARCH("&gt;",'CFR - XML import'!$A130,1)+1,SEARCH("/",'CFR - XML import'!$A130,1)-SEARCH("&gt;",'CFR - XML import'!$A130,1)-2)))</f>
        <v>0</v>
      </c>
      <c r="X136" s="140"/>
      <c r="Y136" s="140">
        <f>IF(ISERROR(FIND(Y$3,'CFR - XML import'!$A130)),0,VALUE(MID('CFR - XML import'!$A130,SEARCH("&gt;",'CFR - XML import'!$A130,1)+1,SEARCH("/",'CFR - XML import'!$A130,1)-SEARCH("&gt;",'CFR - XML import'!$A130,1)-2)))</f>
        <v>0</v>
      </c>
      <c r="Z136" s="140">
        <f>IF(ISERROR(FIND(Z$3,'CFR - XML import'!$A130)),0,VALUE(MID('CFR - XML import'!$A130,SEARCH("&gt;",'CFR - XML import'!$A130,1)+1,SEARCH("/",'CFR - XML import'!$A130,1)-SEARCH("&gt;",'CFR - XML import'!$A130,1)-2)))</f>
        <v>0</v>
      </c>
      <c r="AA136" s="140">
        <f>IF(ISERROR(FIND(AA$3,'CFR - XML import'!$A130)),0,VALUE(MID('CFR - XML import'!$A130,SEARCH("&gt;",'CFR - XML import'!$A130,1)+1,SEARCH("/",'CFR - XML import'!$A130,1)-SEARCH("&gt;",'CFR - XML import'!$A130,1)-2)))</f>
        <v>0</v>
      </c>
      <c r="AB136" s="140">
        <f>IF(ISERROR(FIND(AB$3,'CFR - XML import'!$A130)),0,VALUE(MID('CFR - XML import'!$A130,SEARCH("&gt;",'CFR - XML import'!$A130,1)+1,SEARCH("/",'CFR - XML import'!$A130,1)-SEARCH("&gt;",'CFR - XML import'!$A130,1)-2)))</f>
        <v>0</v>
      </c>
      <c r="AC136" s="140">
        <f>IF(ISERROR(FIND(AC$3,'CFR - XML import'!$A130)),0,VALUE(MID('CFR - XML import'!$A130,SEARCH("&gt;",'CFR - XML import'!$A130,1)+1,SEARCH("/",'CFR - XML import'!$A130,1)-SEARCH("&gt;",'CFR - XML import'!$A130,1)-2)))</f>
        <v>0</v>
      </c>
      <c r="AD136" s="140">
        <f>IF(ISERROR(FIND(AD$3,'CFR - XML import'!$A130)),0,VALUE(MID('CFR - XML import'!$A130,SEARCH("&gt;",'CFR - XML import'!$A130,1)+1,SEARCH("/",'CFR - XML import'!$A130,1)-SEARCH("&gt;",'CFR - XML import'!$A130,1)-2)))</f>
        <v>0</v>
      </c>
      <c r="AE136" s="140">
        <f>IF(ISERROR(FIND(AE$3,'CFR - XML import'!$A130)),0,VALUE(MID('CFR - XML import'!$A130,SEARCH("&gt;",'CFR - XML import'!$A130,1)+1,SEARCH("/",'CFR - XML import'!$A130,1)-SEARCH("&gt;",'CFR - XML import'!$A130,1)-2)))</f>
        <v>0</v>
      </c>
      <c r="AF136" s="140">
        <f>IF(ISERROR(FIND(AF$3,'CFR - XML import'!$A130)),0,VALUE(MID('CFR - XML import'!$A130,SEARCH("&gt;",'CFR - XML import'!$A130,1)+1,SEARCH("/",'CFR - XML import'!$A130,1)-SEARCH("&gt;",'CFR - XML import'!$A130,1)-2)))</f>
        <v>0</v>
      </c>
      <c r="AG136" s="140">
        <f>IF(ISERROR(FIND(AG$3,'CFR - XML import'!$A130)),0,VALUE(MID('CFR - XML import'!$A130,SEARCH("&gt;",'CFR - XML import'!$A130,1)+1,SEARCH("/",'CFR - XML import'!$A130,1)-SEARCH("&gt;",'CFR - XML import'!$A130,1)-2)))</f>
        <v>0</v>
      </c>
      <c r="AH136" s="140">
        <f>IF(ISERROR(FIND(AH$3,'CFR - XML import'!$A130)),0,VALUE(MID('CFR - XML import'!$A130,SEARCH("&gt;",'CFR - XML import'!$A130,1)+1,SEARCH("/",'CFR - XML import'!$A130,1)-SEARCH("&gt;",'CFR - XML import'!$A130,1)-2)))</f>
        <v>0</v>
      </c>
      <c r="AI136" s="140">
        <f>IF(ISERROR(FIND(AI$3,'CFR - XML import'!$A130)),0,VALUE(MID('CFR - XML import'!$A130,SEARCH("&gt;",'CFR - XML import'!$A130,1)+1,SEARCH("/",'CFR - XML import'!$A130,1)-SEARCH("&gt;",'CFR - XML import'!$A130,1)-2)))</f>
        <v>0</v>
      </c>
      <c r="AJ136" s="140">
        <f>IF(ISERROR(FIND(AJ$3,'CFR - XML import'!$A130)),0,VALUE(MID('CFR - XML import'!$A130,SEARCH("&gt;",'CFR - XML import'!$A130,1)+1,SEARCH("/",'CFR - XML import'!$A130,1)-SEARCH("&gt;",'CFR - XML import'!$A130,1)-2)))</f>
        <v>0</v>
      </c>
      <c r="AK136" s="140">
        <f>IF(ISERROR(FIND(AK$3,'CFR - XML import'!$A130)),0,VALUE(MID('CFR - XML import'!$A130,SEARCH("&gt;",'CFR - XML import'!$A130,1)+1,SEARCH("/",'CFR - XML import'!$A130,1)-SEARCH("&gt;",'CFR - XML import'!$A130,1)-2)))</f>
        <v>0</v>
      </c>
      <c r="AL136" s="140">
        <f>IF(ISERROR(FIND(AL$3,'CFR - XML import'!$A130)),0,VALUE(MID('CFR - XML import'!$A130,SEARCH("&gt;",'CFR - XML import'!$A130,1)+1,SEARCH("/",'CFR - XML import'!$A130,1)-SEARCH("&gt;",'CFR - XML import'!$A130,1)-2)))</f>
        <v>0</v>
      </c>
      <c r="AM136" s="140">
        <f>IF(ISERROR(FIND(AM$3,'CFR - XML import'!$A130)),0,VALUE(MID('CFR - XML import'!$A130,SEARCH("&gt;",'CFR - XML import'!$A130,1)+1,SEARCH("/",'CFR - XML import'!$A130,1)-SEARCH("&gt;",'CFR - XML import'!$A130,1)-2)))</f>
        <v>0</v>
      </c>
      <c r="AN136" s="140">
        <f>IF(ISERROR(FIND(AN$3,'CFR - XML import'!$A130)),0,VALUE(MID('CFR - XML import'!$A130,SEARCH("&gt;",'CFR - XML import'!$A130,1)+1,SEARCH("/",'CFR - XML import'!$A130,1)-SEARCH("&gt;",'CFR - XML import'!$A130,1)-2)))</f>
        <v>0</v>
      </c>
      <c r="AO136" s="140">
        <f>IF(ISERROR(FIND(AO$3,'CFR - XML import'!$A130)),0,VALUE(MID('CFR - XML import'!$A130,SEARCH("&gt;",'CFR - XML import'!$A130,1)+1,SEARCH("/",'CFR - XML import'!$A130,1)-SEARCH("&gt;",'CFR - XML import'!$A130,1)-2)))</f>
        <v>0</v>
      </c>
      <c r="AP136" s="140">
        <f>IF(ISERROR(FIND(AP$3,'CFR - XML import'!$A130)),0,VALUE(MID('CFR - XML import'!$A130,SEARCH("&gt;",'CFR - XML import'!$A130,1)+1,SEARCH("/",'CFR - XML import'!$A130,1)-SEARCH("&gt;",'CFR - XML import'!$A130,1)-2)))</f>
        <v>0</v>
      </c>
      <c r="AQ136" s="140">
        <f>IF(ISERROR(FIND(AQ$3,'CFR - XML import'!$A130)),0,VALUE(MID('CFR - XML import'!$A130,SEARCH("&gt;",'CFR - XML import'!$A130,1)+1,SEARCH("/",'CFR - XML import'!$A130,1)-SEARCH("&gt;",'CFR - XML import'!$A130,1)-2)))</f>
        <v>0</v>
      </c>
      <c r="AR136" s="140">
        <f>IF(ISERROR(FIND(AR$3,'CFR - XML import'!$A130)),0,VALUE(MID('CFR - XML import'!$A130,SEARCH("&gt;",'CFR - XML import'!$A130,1)+1,SEARCH("/",'CFR - XML import'!$A130,1)-SEARCH("&gt;",'CFR - XML import'!$A130,1)-2)))</f>
        <v>0</v>
      </c>
      <c r="AS136" s="140">
        <f>IF(ISERROR(FIND(AS$3,'CFR - XML import'!$A130)),0,VALUE(MID('CFR - XML import'!$A130,SEARCH("&gt;",'CFR - XML import'!$A130,1)+1,SEARCH("/",'CFR - XML import'!$A130,1)-SEARCH("&gt;",'CFR - XML import'!$A130,1)-2)))</f>
        <v>0</v>
      </c>
      <c r="AT136" s="140">
        <f>IF(ISERROR(FIND(AT$3,'CFR - XML import'!$A130)),0,VALUE(MID('CFR - XML import'!$A130,SEARCH("&gt;",'CFR - XML import'!$A130,1)+1,SEARCH("/",'CFR - XML import'!$A130,1)-SEARCH("&gt;",'CFR - XML import'!$A130,1)-2)))</f>
        <v>0</v>
      </c>
      <c r="AU136" s="140">
        <f>IF(ISERROR(FIND(AU$3,'CFR - XML import'!$A130)),0,VALUE(MID('CFR - XML import'!$A130,SEARCH("&gt;",'CFR - XML import'!$A130,1)+1,SEARCH("/",'CFR - XML import'!$A130,1)-SEARCH("&gt;",'CFR - XML import'!$A130,1)-2)))</f>
        <v>0</v>
      </c>
      <c r="AV136" s="140">
        <f>IF(ISERROR(FIND(AV$3,'CFR - XML import'!$A130)),0,VALUE(MID('CFR - XML import'!$A130,SEARCH("&gt;",'CFR - XML import'!$A130,1)+1,SEARCH("/",'CFR - XML import'!$A130,1)-SEARCH("&gt;",'CFR - XML import'!$A130,1)-2)))</f>
        <v>0</v>
      </c>
      <c r="AW136" s="140">
        <f>IF(ISERROR(FIND(AW$3,'CFR - XML import'!$A130)),0,VALUE(MID('CFR - XML import'!$A130,SEARCH("&gt;",'CFR - XML import'!$A130,1)+1,SEARCH("/",'CFR - XML import'!$A130,1)-SEARCH("&gt;",'CFR - XML import'!$A130,1)-2)))</f>
        <v>0</v>
      </c>
      <c r="AX136" s="140">
        <f>IF(ISERROR(FIND(AX$3,'CFR - XML import'!$A130)),0,VALUE(MID('CFR - XML import'!$A130,SEARCH("&gt;",'CFR - XML import'!$A130,1)+1,SEARCH("/",'CFR - XML import'!$A130,1)-SEARCH("&gt;",'CFR - XML import'!$A130,1)-2)))</f>
        <v>0</v>
      </c>
      <c r="AY136" s="140">
        <f>IF(ISERROR(FIND(AY$3,'CFR - XML import'!$A130)),0,VALUE(MID('CFR - XML import'!$A130,SEARCH("&gt;",'CFR - XML import'!$A130,1)+1,SEARCH("/",'CFR - XML import'!$A130,1)-SEARCH("&gt;",'CFR - XML import'!$A130,1)-2)))</f>
        <v>0</v>
      </c>
      <c r="AZ136" s="140">
        <f>IF(ISERROR(FIND(AZ$3,'CFR - XML import'!$A130)),0,VALUE(MID('CFR - XML import'!$A130,SEARCH("&gt;",'CFR - XML import'!$A130,1)+1,SEARCH("/",'CFR - XML import'!$A130,1)-SEARCH("&gt;",'CFR - XML import'!$A130,1)-2)))</f>
        <v>0</v>
      </c>
      <c r="BA136" s="140">
        <f>IF(ISERROR(FIND(BA$3,'CFR - XML import'!$A130)),0,VALUE(MID('CFR - XML import'!$A130,SEARCH("&gt;",'CFR - XML import'!$A130,1)+1,SEARCH("/",'CFR - XML import'!$A130,1)-SEARCH("&gt;",'CFR - XML import'!$A130,1)-2)))</f>
        <v>0</v>
      </c>
      <c r="BB136" s="140">
        <f>IF(ISERROR(FIND(BB$3,'CFR - XML import'!$A130)),0,VALUE(MID('CFR - XML import'!$A130,SEARCH("&gt;",'CFR - XML import'!$A130,1)+1,SEARCH("/",'CFR - XML import'!$A130,1)-SEARCH("&gt;",'CFR - XML import'!$A130,1)-2)))</f>
        <v>0</v>
      </c>
      <c r="BC136" s="140">
        <f>IF(ISERROR(FIND(BC$3,'CFR - XML import'!$A130)),0,VALUE(MID('CFR - XML import'!$A130,SEARCH("&gt;",'CFR - XML import'!$A130,1)+1,SEARCH("/",'CFR - XML import'!$A130,1)-SEARCH("&gt;",'CFR - XML import'!$A130,1)-2)))</f>
        <v>0</v>
      </c>
      <c r="BD136" s="140">
        <f>IF(ISERROR(FIND(BD$3,'CFR - XML import'!$A130)),0,VALUE(MID('CFR - XML import'!$A130,SEARCH("&gt;",'CFR - XML import'!$A130,1)+1,SEARCH("/",'CFR - XML import'!$A130,1)-SEARCH("&gt;",'CFR - XML import'!$A130,1)-2)))</f>
        <v>0</v>
      </c>
      <c r="BE136" s="140">
        <f>IF(ISERROR(FIND(BE$3,'CFR - XML import'!$A130)),0,VALUE(MID('CFR - XML import'!$A130,SEARCH("&gt;",'CFR - XML import'!$A130,1)+1,SEARCH("/",'CFR - XML import'!$A130,1)-SEARCH("&gt;",'CFR - XML import'!$A130,1)-2)))</f>
        <v>0</v>
      </c>
      <c r="BF136" s="140">
        <f>IF(ISERROR(FIND(BF$3,'CFR - XML import'!$A130)),0,VALUE(MID('CFR - XML import'!$A130,SEARCH("&gt;",'CFR - XML import'!$A130,1)+1,SEARCH("/",'CFR - XML import'!$A130,1)-SEARCH("&gt;",'CFR - XML import'!$A130,1)-2)))</f>
        <v>0</v>
      </c>
      <c r="BG136" s="140">
        <f>IF(ISERROR(FIND(BG$3,'CFR - XML import'!$A130)),0,VALUE(MID('CFR - XML import'!$A130,SEARCH("&gt;",'CFR - XML import'!$A130,1)+1,SEARCH("/",'CFR - XML import'!$A130,1)-SEARCH("&gt;",'CFR - XML import'!$A130,1)-2)))</f>
        <v>0</v>
      </c>
      <c r="BH136" s="140">
        <f>IF(ISERROR(FIND(BH$3,'CFR - XML import'!$A130)),0,VALUE(MID('CFR - XML import'!$A130,SEARCH("&gt;",'CFR - XML import'!$A130,1)+1,SEARCH("/",'CFR - XML import'!$A130,1)-SEARCH("&gt;",'CFR - XML import'!$A130,1)-2)))</f>
        <v>0</v>
      </c>
      <c r="BI136" s="140">
        <f>IF(ISERROR(FIND(BI$3,'CFR - XML import'!$A130)),0,VALUE(MID('CFR - XML import'!$A130,SEARCH("&gt;",'CFR - XML import'!$A130,1)+1,SEARCH("/",'CFR - XML import'!$A130,1)-SEARCH("&gt;",'CFR - XML import'!$A130,1)-2)))</f>
        <v>0</v>
      </c>
      <c r="BJ136" s="140">
        <f>IF(ISERROR(FIND(BJ$3,'CFR - XML import'!$A130)),0,VALUE(MID('CFR - XML import'!$A130,SEARCH("&gt;",'CFR - XML import'!$A130,1)+1,SEARCH("/",'CFR - XML import'!$A130,1)-SEARCH("&gt;",'CFR - XML import'!$A130,1)-2)))</f>
        <v>0</v>
      </c>
      <c r="BK136" s="140">
        <f>IF(ISERROR(FIND(BK$3,'CFR - XML import'!$A130)),0,VALUE(MID('CFR - XML import'!$A130,SEARCH("&gt;",'CFR - XML import'!$A130,1)+1,SEARCH("/",'CFR - XML import'!$A130,1)-SEARCH("&gt;",'CFR - XML import'!$A130,1)-2)))</f>
        <v>0</v>
      </c>
      <c r="BL136" s="140">
        <f>IF(ISERROR(FIND(BL$3,'CFR - XML import'!$A130)),0,VALUE(MID('CFR - XML import'!$A130,SEARCH("&gt;",'CFR - XML import'!$A130,1)+1,SEARCH("/",'CFR - XML import'!$A130,1)-SEARCH("&gt;",'CFR - XML import'!$A130,1)-2)))</f>
        <v>0</v>
      </c>
      <c r="BM136" s="140">
        <f>IF(ISERROR(FIND(BM$3,'CFR - XML import'!$A130)),0,VALUE(MID('CFR - XML import'!$A130,SEARCH("&gt;",'CFR - XML import'!$A130,1)+1,SEARCH("/",'CFR - XML import'!$A130,1)-SEARCH("&gt;",'CFR - XML import'!$A130,1)-2)))</f>
        <v>0</v>
      </c>
      <c r="BN136" s="140">
        <f>IF(ISERROR(FIND(BN$3,'CFR - XML import'!$A130)),0,VALUE(MID('CFR - XML import'!$A130,SEARCH("&gt;",'CFR - XML import'!$A130,1)+1,SEARCH("/",'CFR - XML import'!$A130,1)-SEARCH("&gt;",'CFR - XML import'!$A130,1)-2)))</f>
        <v>0</v>
      </c>
      <c r="BO136" s="140">
        <f>IF(ISERROR(FIND(BO$3,'CFR - XML import'!$A130)),0,VALUE(MID('CFR - XML import'!$A130,SEARCH("&gt;",'CFR - XML import'!$A130,1)+1,SEARCH("/",'CFR - XML import'!$A130,1)-SEARCH("&gt;",'CFR - XML import'!$A130,1)-2)))</f>
        <v>0</v>
      </c>
      <c r="BP136" s="140">
        <f>IF(ISERROR(FIND(BP$3,'CFR - XML import'!$A130)),0,VALUE(MID('CFR - XML import'!$A130,SEARCH("&gt;",'CFR - XML import'!$A130,1)+1,SEARCH("/",'CFR - XML import'!$A130,1)-SEARCH("&gt;",'CFR - XML import'!$A130,1)-2)))</f>
        <v>0</v>
      </c>
      <c r="BQ136" s="140">
        <f>IF(ISERROR(FIND(BQ$3,'CFR - XML import'!$A130)),0,VALUE(MID('CFR - XML import'!$A130,SEARCH("&gt;",'CFR - XML import'!$A130,1)+1,SEARCH("/",'CFR - XML import'!$A130,1)-SEARCH("&gt;",'CFR - XML import'!$A130,1)-2)))</f>
        <v>0</v>
      </c>
      <c r="BR136" s="140">
        <f>IF(ISERROR(FIND(BR$3,'CFR - XML import'!$A130)),0,VALUE(MID('CFR - XML import'!$A130,SEARCH("&gt;",'CFR - XML import'!$A130,1)+1,SEARCH("/",'CFR - XML import'!$A130,1)-SEARCH("&gt;",'CFR - XML import'!$A130,1)-2)))</f>
        <v>0</v>
      </c>
      <c r="BS136" s="140">
        <f>IF(ISERROR(FIND(BS$3,'CFR - XML import'!$A130)),0,VALUE(MID('CFR - XML import'!$A130,SEARCH("&gt;",'CFR - XML import'!$A130,1)+1,SEARCH("/",'CFR - XML import'!$A130,1)-SEARCH("&gt;",'CFR - XML import'!$A130,1)-2)))</f>
        <v>0</v>
      </c>
      <c r="BT136" s="140">
        <f>IF(ISERROR(FIND(BT$3,'CFR - XML import'!$A130)),0,VALUE(MID('CFR - XML import'!$A130,SEARCH("&gt;",'CFR - XML import'!$A130,1)+1,SEARCH("/",'CFR - XML import'!$A130,1)-SEARCH("&gt;",'CFR - XML import'!$A130,1)-2)))</f>
        <v>0</v>
      </c>
      <c r="BU136" s="140">
        <f>IF(ISERROR(FIND(BU$3,'CFR - XML import'!$A130)),0,VALUE(MID('CFR - XML import'!$A130,SEARCH("&gt;",'CFR - XML import'!$A130,1)+1,SEARCH("/",'CFR - XML import'!$A130,1)-SEARCH("&gt;",'CFR - XML import'!$A130,1)-2)))</f>
        <v>0</v>
      </c>
      <c r="BV136" s="140">
        <f>IF(ISERROR(FIND(BV$3,'CFR - XML import'!$A130)),0,VALUE(MID('CFR - XML import'!$A130,SEARCH("&gt;",'CFR - XML import'!$A130,1)+1,SEARCH("/",'CFR - XML import'!$A130,1)-SEARCH("&gt;",'CFR - XML import'!$A130,1)-2)))</f>
        <v>0</v>
      </c>
      <c r="BW136" s="140">
        <f>IF(ISERROR(FIND(BW$3,'CFR - XML import'!$A130)),0,VALUE(MID('CFR - XML import'!$A130,SEARCH("&gt;",'CFR - XML import'!$A130,1)+1,SEARCH("/",'CFR - XML import'!$A130,1)-SEARCH("&gt;",'CFR - XML import'!$A130,1)-2)))</f>
        <v>0</v>
      </c>
      <c r="BX136" s="140">
        <f>IF(ISERROR(FIND(BX$3,'CFR - XML import'!$A130)),0,VALUE(MID('CFR - XML import'!$A130,SEARCH("&gt;",'CFR - XML import'!$A130,1)+1,SEARCH("/",'CFR - XML import'!$A130,1)-SEARCH("&gt;",'CFR - XML import'!$A130,1)-2)))</f>
        <v>0</v>
      </c>
      <c r="BY136" s="140">
        <f>IF(ISERROR(FIND(BY$3,'CFR - XML import'!$A130)),0,VALUE(MID('CFR - XML import'!$A130,SEARCH("&gt;",'CFR - XML import'!$A130,1)+1,SEARCH("/",'CFR - XML import'!$A130,1)-SEARCH("&gt;",'CFR - XML import'!$A130,1)-2)))</f>
        <v>0</v>
      </c>
      <c r="BZ136" s="140">
        <f>IF(ISERROR(FIND(BZ$3,'CFR - XML import'!$A130)),0,VALUE(MID('CFR - XML import'!$A130,SEARCH("&gt;",'CFR - XML import'!$A130,1)+1,SEARCH("/",'CFR - XML import'!$A130,1)-SEARCH("&gt;",'CFR - XML import'!$A130,1)-2)))</f>
        <v>0</v>
      </c>
      <c r="CG136" s="142">
        <f>IF(ISERROR(IF(MID('CFR - XML import'!$A130,LEN($CF$4)+5,LEN('CFR - XML import'!$A130)-(2*LEN($CF$4)+5))="RMMS",1,IF(MID('CFR - XML import'!$A130,LEN("    &lt;InputSystem&gt;")+1,LEN('CFR - XML import'!$A130)-(LEN("    &lt;InputSystem&gt;")+LEN($CF$4)+1))="SIMS",2,0))),0,IF(MID('CFR - XML import'!$A130,LEN($CF$4)+5,LEN('CFR - XML import'!$A130)-(2*LEN($CF$4)+5))="RMMS",1,IF(MID('CFR - XML import'!$A130,LEN("    &lt;InputSystem&gt;")+1,LEN('CFR - XML import'!$A130)-(LEN("    &lt;InputSystem&gt;")+LEN($CF$4)+1))="SIMS",2,0)))</f>
        <v>0</v>
      </c>
      <c r="CH136" s="140">
        <f>IF(ISERROR(FIND(CH$3,'CFR - XML import'!$A130)),0,MID('CFR - XML import'!$A130,SEARCH("&gt;",'CFR - XML import'!$A130,1)+1,SEARCH("/",'CFR - XML import'!$A130,1)-SEARCH("&gt;",'CFR - XML import'!$A130,1)-2))</f>
        <v>0</v>
      </c>
      <c r="CI136" s="140">
        <f>IF(ISERROR(FIND(CI$3,'CFR - XML import'!$A130)),0,MID('CFR - XML import'!$A130,SEARCH("&gt;",'CFR - XML import'!$A130,1)+1,SEARCH("/",'CFR - XML import'!$A130,1)-SEARCH("&gt;",'CFR - XML import'!$A130,1)-2))</f>
        <v>0</v>
      </c>
      <c r="CJ136" s="140">
        <f>IF(ISERROR(FIND(CJ$3,'CFR - XML import'!$A130)),0,MID('CFR - XML import'!$A130,SEARCH("&gt;",'CFR - XML import'!$A130,1)+1,SEARCH("/",'CFR - XML import'!$A130,1)-SEARCH("&gt;",'CFR - XML import'!$A130,1)-2))</f>
        <v>0</v>
      </c>
      <c r="CK136" s="140">
        <f>IF(ISERROR(FIND(CK$3,'CFR - XML import'!$A130)),0,MID('CFR - XML import'!$A130,SEARCH("&gt;",'CFR - XML import'!$A130,1)+1,SEARCH("/",'CFR - XML import'!$A130,1)-SEARCH("&gt;",'CFR - XML import'!$A130,1)-2))</f>
        <v>0</v>
      </c>
      <c r="CL136" s="140">
        <f>IF(ISERROR(FIND(CL$3,'CFR - XML import'!$A130)),0,MID('CFR - XML import'!$A130,SEARCH("&gt;",'CFR - XML import'!$A130,1)+1,SEARCH("/",'CFR - XML import'!$A130,1)-SEARCH("&gt;",'CFR - XML import'!$A130,1)-2))</f>
        <v>0</v>
      </c>
      <c r="CM136" s="140">
        <f>IF(ISERROR(FIND(CM$3,'CFR - XML import'!$A130)),0,MID('CFR - XML import'!$A130,SEARCH("&gt;",'CFR - XML import'!$A130,1)+1,SEARCH("/",'CFR - XML import'!$A130,1)-SEARCH("&gt;",'CFR - XML import'!$A130,1)-2))</f>
        <v>0</v>
      </c>
    </row>
    <row r="137" spans="1:91" x14ac:dyDescent="0.2">
      <c r="A137" s="139" t="str">
        <f>IF(AND('CFR - XML import'!A131&lt;&gt;"",LEFT('CFR - XML import'!A131,1)&lt;&gt;"&lt;",LEFT('CFR - XML import'!A131,3)&lt;&gt;"  &lt;",LEFT('CFR - XML import'!A131,5)&lt;&gt;"    &lt;",LEFT('CFR - XML import'!A131,7)&lt;&gt;"      &lt;",LEFT('CFR - XML import'!A131,9)&lt;&gt;"        &lt;",$B$1="SIMS"),'CFR - XML import'!A131,IF(AND(LEFT('CFR - XML import'!A131,9)="&lt;Details&gt;",$B$1="RM"),'CFR - XML import'!A131,""))</f>
        <v/>
      </c>
      <c r="B137" s="140">
        <f>IF(ISERROR(FIND(B$3,'CFR - XML import'!$A131)),0,VALUE(MID('CFR - XML import'!$A131,SEARCH("&gt;",'CFR - XML import'!$A131,1)+1,SEARCH("/",'CFR - XML import'!$A131,1)-SEARCH("&gt;",'CFR - XML import'!$A131,1)-2)))</f>
        <v>0</v>
      </c>
      <c r="D137" s="140">
        <f>IF(ISERROR(FIND(D$3,'CFR - XML import'!$A131)),0,MID('CFR - XML import'!$A131,SEARCH("&gt;",'CFR - XML import'!$A131,1)+1,SEARCH("/",'CFR - XML import'!$A131,1)-SEARCH("&gt;",'CFR - XML import'!$A131,1)-2))</f>
        <v>0</v>
      </c>
      <c r="E137" s="140">
        <f>IF(ISERROR(FIND(E$3,'CFR - XML import'!$A131)),0,MID('CFR - XML import'!$A131,SEARCH("&gt;",'CFR - XML import'!$A131,1)+1,SEARCH("/",'CFR - XML import'!$A131,1)-SEARCH("&gt;",'CFR - XML import'!$A131,1)-2))</f>
        <v>0</v>
      </c>
      <c r="F137" s="141">
        <f>IF($B$1="SIMS",IF(ISERROR(FIND(F$3,'CFR - XML import'!$A131)),0,VALUE(MID('CFR - XML import'!$A131,15,10))),IF(ISERROR(FIND(F$3,'CFR - XML import'!$A131)),0,VALUE(MID('CFR - XML import'!$A131,15,10))))</f>
        <v>0</v>
      </c>
      <c r="G137" s="140">
        <f>IF(ISERROR(FIND(G$3,'CFR - XML import'!$A131)),0,VALUE(MID('CFR - XML import'!$A131,SEARCH("&gt;",'CFR - XML import'!$A131,1)+1,SEARCH("/",'CFR - XML import'!$A131,1)-SEARCH("&gt;",'CFR - XML import'!$A131,1)-2)))</f>
        <v>0</v>
      </c>
      <c r="H137" s="140">
        <f>IF(ISERROR(FIND(H$3,'CFR - XML import'!$A131)),0,VALUE(MID('CFR - XML import'!$A131,SEARCH("&gt;",'CFR - XML import'!$A131,1)+1,SEARCH("/",'CFR - XML import'!$A131,1)-SEARCH("&gt;",'CFR - XML import'!$A131,1)-2)))</f>
        <v>0</v>
      </c>
      <c r="I137" s="140">
        <f>IF(ISERROR(FIND(I$3,'CFR - XML import'!$A131)),0,VALUE(MID('CFR - XML import'!$A131,SEARCH("&gt;",'CFR - XML import'!$A131,1)+1,SEARCH("/",'CFR - XML import'!$A131,1)-SEARCH("&gt;",'CFR - XML import'!$A131,1)-2)))</f>
        <v>0</v>
      </c>
      <c r="J137" s="140">
        <f>IF(ISERROR(FIND(J$3,'CFR - XML import'!$A131)),0,VALUE(MID('CFR - XML import'!$A131,SEARCH("&gt;",'CFR - XML import'!$A131,1)+1,SEARCH("/",'CFR - XML import'!$A131,1)-SEARCH("&gt;",'CFR - XML import'!$A131,1)-2)))</f>
        <v>0</v>
      </c>
      <c r="K137" s="140">
        <f>IF(ISERROR(FIND(K$3,'CFR - XML import'!$A131)),0,VALUE(MID('CFR - XML import'!$A131,SEARCH("&gt;",'CFR - XML import'!$A131,1)+1,SEARCH("/",'CFR - XML import'!$A131,1)-SEARCH("&gt;",'CFR - XML import'!$A131,1)-2)))</f>
        <v>0</v>
      </c>
      <c r="L137" s="140">
        <f>IF(ISERROR(FIND(L$3,'CFR - XML import'!$A131)),0,VALUE(MID('CFR - XML import'!$A131,SEARCH("&gt;",'CFR - XML import'!$A131,1)+1,SEARCH("/",'CFR - XML import'!$A131,1)-SEARCH("&gt;",'CFR - XML import'!$A131,1)-2)))</f>
        <v>0</v>
      </c>
      <c r="M137" s="140">
        <f>IF(ISERROR(FIND(M$3,'CFR - XML import'!$A131)),0,VALUE(MID('CFR - XML import'!$A131,SEARCH("&gt;",'CFR - XML import'!$A131,1)+1,SEARCH("/",'CFR - XML import'!$A131,1)-SEARCH("&gt;",'CFR - XML import'!$A131,1)-2)))</f>
        <v>0</v>
      </c>
      <c r="N137" s="140">
        <f>IF(ISERROR(FIND(N$3,'CFR - XML import'!$A131)),0,VALUE(MID('CFR - XML import'!$A131,SEARCH("&gt;",'CFR - XML import'!$A131,1)+1,SEARCH("/",'CFR - XML import'!$A131,1)-SEARCH("&gt;",'CFR - XML import'!$A131,1)-2)))</f>
        <v>0</v>
      </c>
      <c r="O137" s="140">
        <f>IF(ISERROR(FIND(O$3,'CFR - XML import'!$A131)),0,VALUE(MID('CFR - XML import'!$A131,SEARCH("&gt;",'CFR - XML import'!$A131,1)+1,SEARCH("/",'CFR - XML import'!$A131,1)-SEARCH("&gt;",'CFR - XML import'!$A131,1)-2)))</f>
        <v>0</v>
      </c>
      <c r="P137" s="140">
        <f>IF(ISERROR(FIND(P$3,'CFR - XML import'!$A131)),0,VALUE(MID('CFR - XML import'!$A131,SEARCH("&gt;",'CFR - XML import'!$A131,1)+1,SEARCH("/",'CFR - XML import'!$A131,1)-SEARCH("&gt;",'CFR - XML import'!$A131,1)-2)))</f>
        <v>0</v>
      </c>
      <c r="Q137" s="140">
        <f>IF(ISERROR(FIND(Q$3,'CFR - XML import'!$A131)),0,VALUE(MID('CFR - XML import'!$A131,SEARCH("&gt;",'CFR - XML import'!$A131,1)+1,SEARCH("/",'CFR - XML import'!$A131,1)-SEARCH("&gt;",'CFR - XML import'!$A131,1)-2)))</f>
        <v>0</v>
      </c>
      <c r="R137" s="140">
        <f>IF(ISERROR(FIND(R$3,'CFR - XML import'!$A131)),0,VALUE(MID('CFR - XML import'!$A131,SEARCH("&gt;",'CFR - XML import'!$A131,1)+1,SEARCH("/",'CFR - XML import'!$A131,1)-SEARCH("&gt;",'CFR - XML import'!$A131,1)-2)))</f>
        <v>0</v>
      </c>
      <c r="S137" s="140">
        <f>IF(ISERROR(FIND(S$3,'CFR - XML import'!$A131)),0,VALUE(MID('CFR - XML import'!$A131,SEARCH("&gt;",'CFR - XML import'!$A131,1)+1,SEARCH("/",'CFR - XML import'!$A131,1)-SEARCH("&gt;",'CFR - XML import'!$A131,1)-2)))</f>
        <v>0</v>
      </c>
      <c r="T137" s="140">
        <f>IF(ISERROR(FIND(T$3,'CFR - XML import'!$A131)),0,VALUE(MID('CFR - XML import'!$A131,SEARCH("&gt;",'CFR - XML import'!$A131,1)+1,SEARCH("/",'CFR - XML import'!$A131,1)-SEARCH("&gt;",'CFR - XML import'!$A131,1)-2)))</f>
        <v>0</v>
      </c>
      <c r="U137" s="140">
        <f>IF(ISERROR(FIND(U$3,'CFR - XML import'!$A131)),0,VALUE(MID('CFR - XML import'!$A131,SEARCH("&gt;",'CFR - XML import'!$A131,1)+1,SEARCH("/",'CFR - XML import'!$A131,1)-SEARCH("&gt;",'CFR - XML import'!$A131,1)-2)))</f>
        <v>0</v>
      </c>
      <c r="V137" s="140">
        <f>IF(ISERROR(FIND(V$3,'CFR - XML import'!$A131)),0,VALUE(MID('CFR - XML import'!$A131,SEARCH("&gt;",'CFR - XML import'!$A131,1)+1,SEARCH("/",'CFR - XML import'!$A131,1)-SEARCH("&gt;",'CFR - XML import'!$A131,1)-2)))</f>
        <v>0</v>
      </c>
      <c r="W137" s="140">
        <f>IF(ISERROR(FIND(W$3,'CFR - XML import'!$A131)),0,VALUE(MID('CFR - XML import'!$A131,SEARCH("&gt;",'CFR - XML import'!$A131,1)+1,SEARCH("/",'CFR - XML import'!$A131,1)-SEARCH("&gt;",'CFR - XML import'!$A131,1)-2)))</f>
        <v>0</v>
      </c>
      <c r="X137" s="140"/>
      <c r="Y137" s="140">
        <f>IF(ISERROR(FIND(Y$3,'CFR - XML import'!$A131)),0,VALUE(MID('CFR - XML import'!$A131,SEARCH("&gt;",'CFR - XML import'!$A131,1)+1,SEARCH("/",'CFR - XML import'!$A131,1)-SEARCH("&gt;",'CFR - XML import'!$A131,1)-2)))</f>
        <v>0</v>
      </c>
      <c r="Z137" s="140">
        <f>IF(ISERROR(FIND(Z$3,'CFR - XML import'!$A131)),0,VALUE(MID('CFR - XML import'!$A131,SEARCH("&gt;",'CFR - XML import'!$A131,1)+1,SEARCH("/",'CFR - XML import'!$A131,1)-SEARCH("&gt;",'CFR - XML import'!$A131,1)-2)))</f>
        <v>0</v>
      </c>
      <c r="AA137" s="140">
        <f>IF(ISERROR(FIND(AA$3,'CFR - XML import'!$A131)),0,VALUE(MID('CFR - XML import'!$A131,SEARCH("&gt;",'CFR - XML import'!$A131,1)+1,SEARCH("/",'CFR - XML import'!$A131,1)-SEARCH("&gt;",'CFR - XML import'!$A131,1)-2)))</f>
        <v>0</v>
      </c>
      <c r="AB137" s="140">
        <f>IF(ISERROR(FIND(AB$3,'CFR - XML import'!$A131)),0,VALUE(MID('CFR - XML import'!$A131,SEARCH("&gt;",'CFR - XML import'!$A131,1)+1,SEARCH("/",'CFR - XML import'!$A131,1)-SEARCH("&gt;",'CFR - XML import'!$A131,1)-2)))</f>
        <v>0</v>
      </c>
      <c r="AC137" s="140">
        <f>IF(ISERROR(FIND(AC$3,'CFR - XML import'!$A131)),0,VALUE(MID('CFR - XML import'!$A131,SEARCH("&gt;",'CFR - XML import'!$A131,1)+1,SEARCH("/",'CFR - XML import'!$A131,1)-SEARCH("&gt;",'CFR - XML import'!$A131,1)-2)))</f>
        <v>0</v>
      </c>
      <c r="AD137" s="140">
        <f>IF(ISERROR(FIND(AD$3,'CFR - XML import'!$A131)),0,VALUE(MID('CFR - XML import'!$A131,SEARCH("&gt;",'CFR - XML import'!$A131,1)+1,SEARCH("/",'CFR - XML import'!$A131,1)-SEARCH("&gt;",'CFR - XML import'!$A131,1)-2)))</f>
        <v>0</v>
      </c>
      <c r="AE137" s="140">
        <f>IF(ISERROR(FIND(AE$3,'CFR - XML import'!$A131)),0,VALUE(MID('CFR - XML import'!$A131,SEARCH("&gt;",'CFR - XML import'!$A131,1)+1,SEARCH("/",'CFR - XML import'!$A131,1)-SEARCH("&gt;",'CFR - XML import'!$A131,1)-2)))</f>
        <v>0</v>
      </c>
      <c r="AF137" s="140">
        <f>IF(ISERROR(FIND(AF$3,'CFR - XML import'!$A131)),0,VALUE(MID('CFR - XML import'!$A131,SEARCH("&gt;",'CFR - XML import'!$A131,1)+1,SEARCH("/",'CFR - XML import'!$A131,1)-SEARCH("&gt;",'CFR - XML import'!$A131,1)-2)))</f>
        <v>0</v>
      </c>
      <c r="AG137" s="140">
        <f>IF(ISERROR(FIND(AG$3,'CFR - XML import'!$A131)),0,VALUE(MID('CFR - XML import'!$A131,SEARCH("&gt;",'CFR - XML import'!$A131,1)+1,SEARCH("/",'CFR - XML import'!$A131,1)-SEARCH("&gt;",'CFR - XML import'!$A131,1)-2)))</f>
        <v>0</v>
      </c>
      <c r="AH137" s="140">
        <f>IF(ISERROR(FIND(AH$3,'CFR - XML import'!$A131)),0,VALUE(MID('CFR - XML import'!$A131,SEARCH("&gt;",'CFR - XML import'!$A131,1)+1,SEARCH("/",'CFR - XML import'!$A131,1)-SEARCH("&gt;",'CFR - XML import'!$A131,1)-2)))</f>
        <v>0</v>
      </c>
      <c r="AI137" s="140">
        <f>IF(ISERROR(FIND(AI$3,'CFR - XML import'!$A131)),0,VALUE(MID('CFR - XML import'!$A131,SEARCH("&gt;",'CFR - XML import'!$A131,1)+1,SEARCH("/",'CFR - XML import'!$A131,1)-SEARCH("&gt;",'CFR - XML import'!$A131,1)-2)))</f>
        <v>0</v>
      </c>
      <c r="AJ137" s="140">
        <f>IF(ISERROR(FIND(AJ$3,'CFR - XML import'!$A131)),0,VALUE(MID('CFR - XML import'!$A131,SEARCH("&gt;",'CFR - XML import'!$A131,1)+1,SEARCH("/",'CFR - XML import'!$A131,1)-SEARCH("&gt;",'CFR - XML import'!$A131,1)-2)))</f>
        <v>0</v>
      </c>
      <c r="AK137" s="140">
        <f>IF(ISERROR(FIND(AK$3,'CFR - XML import'!$A131)),0,VALUE(MID('CFR - XML import'!$A131,SEARCH("&gt;",'CFR - XML import'!$A131,1)+1,SEARCH("/",'CFR - XML import'!$A131,1)-SEARCH("&gt;",'CFR - XML import'!$A131,1)-2)))</f>
        <v>0</v>
      </c>
      <c r="AL137" s="140">
        <f>IF(ISERROR(FIND(AL$3,'CFR - XML import'!$A131)),0,VALUE(MID('CFR - XML import'!$A131,SEARCH("&gt;",'CFR - XML import'!$A131,1)+1,SEARCH("/",'CFR - XML import'!$A131,1)-SEARCH("&gt;",'CFR - XML import'!$A131,1)-2)))</f>
        <v>0</v>
      </c>
      <c r="AM137" s="140">
        <f>IF(ISERROR(FIND(AM$3,'CFR - XML import'!$A131)),0,VALUE(MID('CFR - XML import'!$A131,SEARCH("&gt;",'CFR - XML import'!$A131,1)+1,SEARCH("/",'CFR - XML import'!$A131,1)-SEARCH("&gt;",'CFR - XML import'!$A131,1)-2)))</f>
        <v>0</v>
      </c>
      <c r="AN137" s="140">
        <f>IF(ISERROR(FIND(AN$3,'CFR - XML import'!$A131)),0,VALUE(MID('CFR - XML import'!$A131,SEARCH("&gt;",'CFR - XML import'!$A131,1)+1,SEARCH("/",'CFR - XML import'!$A131,1)-SEARCH("&gt;",'CFR - XML import'!$A131,1)-2)))</f>
        <v>0</v>
      </c>
      <c r="AO137" s="140">
        <f>IF(ISERROR(FIND(AO$3,'CFR - XML import'!$A131)),0,VALUE(MID('CFR - XML import'!$A131,SEARCH("&gt;",'CFR - XML import'!$A131,1)+1,SEARCH("/",'CFR - XML import'!$A131,1)-SEARCH("&gt;",'CFR - XML import'!$A131,1)-2)))</f>
        <v>0</v>
      </c>
      <c r="AP137" s="140">
        <f>IF(ISERROR(FIND(AP$3,'CFR - XML import'!$A131)),0,VALUE(MID('CFR - XML import'!$A131,SEARCH("&gt;",'CFR - XML import'!$A131,1)+1,SEARCH("/",'CFR - XML import'!$A131,1)-SEARCH("&gt;",'CFR - XML import'!$A131,1)-2)))</f>
        <v>0</v>
      </c>
      <c r="AQ137" s="140">
        <f>IF(ISERROR(FIND(AQ$3,'CFR - XML import'!$A131)),0,VALUE(MID('CFR - XML import'!$A131,SEARCH("&gt;",'CFR - XML import'!$A131,1)+1,SEARCH("/",'CFR - XML import'!$A131,1)-SEARCH("&gt;",'CFR - XML import'!$A131,1)-2)))</f>
        <v>0</v>
      </c>
      <c r="AR137" s="140">
        <f>IF(ISERROR(FIND(AR$3,'CFR - XML import'!$A131)),0,VALUE(MID('CFR - XML import'!$A131,SEARCH("&gt;",'CFR - XML import'!$A131,1)+1,SEARCH("/",'CFR - XML import'!$A131,1)-SEARCH("&gt;",'CFR - XML import'!$A131,1)-2)))</f>
        <v>0</v>
      </c>
      <c r="AS137" s="140">
        <f>IF(ISERROR(FIND(AS$3,'CFR - XML import'!$A131)),0,VALUE(MID('CFR - XML import'!$A131,SEARCH("&gt;",'CFR - XML import'!$A131,1)+1,SEARCH("/",'CFR - XML import'!$A131,1)-SEARCH("&gt;",'CFR - XML import'!$A131,1)-2)))</f>
        <v>0</v>
      </c>
      <c r="AT137" s="140">
        <f>IF(ISERROR(FIND(AT$3,'CFR - XML import'!$A131)),0,VALUE(MID('CFR - XML import'!$A131,SEARCH("&gt;",'CFR - XML import'!$A131,1)+1,SEARCH("/",'CFR - XML import'!$A131,1)-SEARCH("&gt;",'CFR - XML import'!$A131,1)-2)))</f>
        <v>0</v>
      </c>
      <c r="AU137" s="140">
        <f>IF(ISERROR(FIND(AU$3,'CFR - XML import'!$A131)),0,VALUE(MID('CFR - XML import'!$A131,SEARCH("&gt;",'CFR - XML import'!$A131,1)+1,SEARCH("/",'CFR - XML import'!$A131,1)-SEARCH("&gt;",'CFR - XML import'!$A131,1)-2)))</f>
        <v>0</v>
      </c>
      <c r="AV137" s="140">
        <f>IF(ISERROR(FIND(AV$3,'CFR - XML import'!$A131)),0,VALUE(MID('CFR - XML import'!$A131,SEARCH("&gt;",'CFR - XML import'!$A131,1)+1,SEARCH("/",'CFR - XML import'!$A131,1)-SEARCH("&gt;",'CFR - XML import'!$A131,1)-2)))</f>
        <v>0</v>
      </c>
      <c r="AW137" s="140">
        <f>IF(ISERROR(FIND(AW$3,'CFR - XML import'!$A131)),0,VALUE(MID('CFR - XML import'!$A131,SEARCH("&gt;",'CFR - XML import'!$A131,1)+1,SEARCH("/",'CFR - XML import'!$A131,1)-SEARCH("&gt;",'CFR - XML import'!$A131,1)-2)))</f>
        <v>0</v>
      </c>
      <c r="AX137" s="140">
        <f>IF(ISERROR(FIND(AX$3,'CFR - XML import'!$A131)),0,VALUE(MID('CFR - XML import'!$A131,SEARCH("&gt;",'CFR - XML import'!$A131,1)+1,SEARCH("/",'CFR - XML import'!$A131,1)-SEARCH("&gt;",'CFR - XML import'!$A131,1)-2)))</f>
        <v>0</v>
      </c>
      <c r="AY137" s="140">
        <f>IF(ISERROR(FIND(AY$3,'CFR - XML import'!$A131)),0,VALUE(MID('CFR - XML import'!$A131,SEARCH("&gt;",'CFR - XML import'!$A131,1)+1,SEARCH("/",'CFR - XML import'!$A131,1)-SEARCH("&gt;",'CFR - XML import'!$A131,1)-2)))</f>
        <v>0</v>
      </c>
      <c r="AZ137" s="140">
        <f>IF(ISERROR(FIND(AZ$3,'CFR - XML import'!$A131)),0,VALUE(MID('CFR - XML import'!$A131,SEARCH("&gt;",'CFR - XML import'!$A131,1)+1,SEARCH("/",'CFR - XML import'!$A131,1)-SEARCH("&gt;",'CFR - XML import'!$A131,1)-2)))</f>
        <v>0</v>
      </c>
      <c r="BA137" s="140">
        <f>IF(ISERROR(FIND(BA$3,'CFR - XML import'!$A131)),0,VALUE(MID('CFR - XML import'!$A131,SEARCH("&gt;",'CFR - XML import'!$A131,1)+1,SEARCH("/",'CFR - XML import'!$A131,1)-SEARCH("&gt;",'CFR - XML import'!$A131,1)-2)))</f>
        <v>0</v>
      </c>
      <c r="BB137" s="140">
        <f>IF(ISERROR(FIND(BB$3,'CFR - XML import'!$A131)),0,VALUE(MID('CFR - XML import'!$A131,SEARCH("&gt;",'CFR - XML import'!$A131,1)+1,SEARCH("/",'CFR - XML import'!$A131,1)-SEARCH("&gt;",'CFR - XML import'!$A131,1)-2)))</f>
        <v>0</v>
      </c>
      <c r="BC137" s="140">
        <f>IF(ISERROR(FIND(BC$3,'CFR - XML import'!$A131)),0,VALUE(MID('CFR - XML import'!$A131,SEARCH("&gt;",'CFR - XML import'!$A131,1)+1,SEARCH("/",'CFR - XML import'!$A131,1)-SEARCH("&gt;",'CFR - XML import'!$A131,1)-2)))</f>
        <v>0</v>
      </c>
      <c r="BD137" s="140">
        <f>IF(ISERROR(FIND(BD$3,'CFR - XML import'!$A131)),0,VALUE(MID('CFR - XML import'!$A131,SEARCH("&gt;",'CFR - XML import'!$A131,1)+1,SEARCH("/",'CFR - XML import'!$A131,1)-SEARCH("&gt;",'CFR - XML import'!$A131,1)-2)))</f>
        <v>0</v>
      </c>
      <c r="BE137" s="140">
        <f>IF(ISERROR(FIND(BE$3,'CFR - XML import'!$A131)),0,VALUE(MID('CFR - XML import'!$A131,SEARCH("&gt;",'CFR - XML import'!$A131,1)+1,SEARCH("/",'CFR - XML import'!$A131,1)-SEARCH("&gt;",'CFR - XML import'!$A131,1)-2)))</f>
        <v>0</v>
      </c>
      <c r="BF137" s="140">
        <f>IF(ISERROR(FIND(BF$3,'CFR - XML import'!$A131)),0,VALUE(MID('CFR - XML import'!$A131,SEARCH("&gt;",'CFR - XML import'!$A131,1)+1,SEARCH("/",'CFR - XML import'!$A131,1)-SEARCH("&gt;",'CFR - XML import'!$A131,1)-2)))</f>
        <v>0</v>
      </c>
      <c r="BG137" s="140">
        <f>IF(ISERROR(FIND(BG$3,'CFR - XML import'!$A131)),0,VALUE(MID('CFR - XML import'!$A131,SEARCH("&gt;",'CFR - XML import'!$A131,1)+1,SEARCH("/",'CFR - XML import'!$A131,1)-SEARCH("&gt;",'CFR - XML import'!$A131,1)-2)))</f>
        <v>0</v>
      </c>
      <c r="BH137" s="140">
        <f>IF(ISERROR(FIND(BH$3,'CFR - XML import'!$A131)),0,VALUE(MID('CFR - XML import'!$A131,SEARCH("&gt;",'CFR - XML import'!$A131,1)+1,SEARCH("/",'CFR - XML import'!$A131,1)-SEARCH("&gt;",'CFR - XML import'!$A131,1)-2)))</f>
        <v>0</v>
      </c>
      <c r="BI137" s="140">
        <f>IF(ISERROR(FIND(BI$3,'CFR - XML import'!$A131)),0,VALUE(MID('CFR - XML import'!$A131,SEARCH("&gt;",'CFR - XML import'!$A131,1)+1,SEARCH("/",'CFR - XML import'!$A131,1)-SEARCH("&gt;",'CFR - XML import'!$A131,1)-2)))</f>
        <v>0</v>
      </c>
      <c r="BJ137" s="140">
        <f>IF(ISERROR(FIND(BJ$3,'CFR - XML import'!$A131)),0,VALUE(MID('CFR - XML import'!$A131,SEARCH("&gt;",'CFR - XML import'!$A131,1)+1,SEARCH("/",'CFR - XML import'!$A131,1)-SEARCH("&gt;",'CFR - XML import'!$A131,1)-2)))</f>
        <v>0</v>
      </c>
      <c r="BK137" s="140">
        <f>IF(ISERROR(FIND(BK$3,'CFR - XML import'!$A131)),0,VALUE(MID('CFR - XML import'!$A131,SEARCH("&gt;",'CFR - XML import'!$A131,1)+1,SEARCH("/",'CFR - XML import'!$A131,1)-SEARCH("&gt;",'CFR - XML import'!$A131,1)-2)))</f>
        <v>0</v>
      </c>
      <c r="BL137" s="140">
        <f>IF(ISERROR(FIND(BL$3,'CFR - XML import'!$A131)),0,VALUE(MID('CFR - XML import'!$A131,SEARCH("&gt;",'CFR - XML import'!$A131,1)+1,SEARCH("/",'CFR - XML import'!$A131,1)-SEARCH("&gt;",'CFR - XML import'!$A131,1)-2)))</f>
        <v>0</v>
      </c>
      <c r="BM137" s="140">
        <f>IF(ISERROR(FIND(BM$3,'CFR - XML import'!$A131)),0,VALUE(MID('CFR - XML import'!$A131,SEARCH("&gt;",'CFR - XML import'!$A131,1)+1,SEARCH("/",'CFR - XML import'!$A131,1)-SEARCH("&gt;",'CFR - XML import'!$A131,1)-2)))</f>
        <v>0</v>
      </c>
      <c r="BN137" s="140">
        <f>IF(ISERROR(FIND(BN$3,'CFR - XML import'!$A131)),0,VALUE(MID('CFR - XML import'!$A131,SEARCH("&gt;",'CFR - XML import'!$A131,1)+1,SEARCH("/",'CFR - XML import'!$A131,1)-SEARCH("&gt;",'CFR - XML import'!$A131,1)-2)))</f>
        <v>0</v>
      </c>
      <c r="BO137" s="140">
        <f>IF(ISERROR(FIND(BO$3,'CFR - XML import'!$A131)),0,VALUE(MID('CFR - XML import'!$A131,SEARCH("&gt;",'CFR - XML import'!$A131,1)+1,SEARCH("/",'CFR - XML import'!$A131,1)-SEARCH("&gt;",'CFR - XML import'!$A131,1)-2)))</f>
        <v>0</v>
      </c>
      <c r="BP137" s="140">
        <f>IF(ISERROR(FIND(BP$3,'CFR - XML import'!$A131)),0,VALUE(MID('CFR - XML import'!$A131,SEARCH("&gt;",'CFR - XML import'!$A131,1)+1,SEARCH("/",'CFR - XML import'!$A131,1)-SEARCH("&gt;",'CFR - XML import'!$A131,1)-2)))</f>
        <v>0</v>
      </c>
      <c r="BQ137" s="140">
        <f>IF(ISERROR(FIND(BQ$3,'CFR - XML import'!$A131)),0,VALUE(MID('CFR - XML import'!$A131,SEARCH("&gt;",'CFR - XML import'!$A131,1)+1,SEARCH("/",'CFR - XML import'!$A131,1)-SEARCH("&gt;",'CFR - XML import'!$A131,1)-2)))</f>
        <v>0</v>
      </c>
      <c r="BR137" s="140">
        <f>IF(ISERROR(FIND(BR$3,'CFR - XML import'!$A131)),0,VALUE(MID('CFR - XML import'!$A131,SEARCH("&gt;",'CFR - XML import'!$A131,1)+1,SEARCH("/",'CFR - XML import'!$A131,1)-SEARCH("&gt;",'CFR - XML import'!$A131,1)-2)))</f>
        <v>0</v>
      </c>
      <c r="BS137" s="140">
        <f>IF(ISERROR(FIND(BS$3,'CFR - XML import'!$A131)),0,VALUE(MID('CFR - XML import'!$A131,SEARCH("&gt;",'CFR - XML import'!$A131,1)+1,SEARCH("/",'CFR - XML import'!$A131,1)-SEARCH("&gt;",'CFR - XML import'!$A131,1)-2)))</f>
        <v>0</v>
      </c>
      <c r="BT137" s="140">
        <f>IF(ISERROR(FIND(BT$3,'CFR - XML import'!$A131)),0,VALUE(MID('CFR - XML import'!$A131,SEARCH("&gt;",'CFR - XML import'!$A131,1)+1,SEARCH("/",'CFR - XML import'!$A131,1)-SEARCH("&gt;",'CFR - XML import'!$A131,1)-2)))</f>
        <v>0</v>
      </c>
      <c r="BU137" s="140">
        <f>IF(ISERROR(FIND(BU$3,'CFR - XML import'!$A131)),0,VALUE(MID('CFR - XML import'!$A131,SEARCH("&gt;",'CFR - XML import'!$A131,1)+1,SEARCH("/",'CFR - XML import'!$A131,1)-SEARCH("&gt;",'CFR - XML import'!$A131,1)-2)))</f>
        <v>0</v>
      </c>
      <c r="BV137" s="140">
        <f>IF(ISERROR(FIND(BV$3,'CFR - XML import'!$A131)),0,VALUE(MID('CFR - XML import'!$A131,SEARCH("&gt;",'CFR - XML import'!$A131,1)+1,SEARCH("/",'CFR - XML import'!$A131,1)-SEARCH("&gt;",'CFR - XML import'!$A131,1)-2)))</f>
        <v>0</v>
      </c>
      <c r="BW137" s="140">
        <f>IF(ISERROR(FIND(BW$3,'CFR - XML import'!$A131)),0,VALUE(MID('CFR - XML import'!$A131,SEARCH("&gt;",'CFR - XML import'!$A131,1)+1,SEARCH("/",'CFR - XML import'!$A131,1)-SEARCH("&gt;",'CFR - XML import'!$A131,1)-2)))</f>
        <v>0</v>
      </c>
      <c r="BX137" s="140">
        <f>IF(ISERROR(FIND(BX$3,'CFR - XML import'!$A131)),0,VALUE(MID('CFR - XML import'!$A131,SEARCH("&gt;",'CFR - XML import'!$A131,1)+1,SEARCH("/",'CFR - XML import'!$A131,1)-SEARCH("&gt;",'CFR - XML import'!$A131,1)-2)))</f>
        <v>0</v>
      </c>
      <c r="BY137" s="140">
        <f>IF(ISERROR(FIND(BY$3,'CFR - XML import'!$A131)),0,VALUE(MID('CFR - XML import'!$A131,SEARCH("&gt;",'CFR - XML import'!$A131,1)+1,SEARCH("/",'CFR - XML import'!$A131,1)-SEARCH("&gt;",'CFR - XML import'!$A131,1)-2)))</f>
        <v>0</v>
      </c>
      <c r="BZ137" s="140">
        <f>IF(ISERROR(FIND(BZ$3,'CFR - XML import'!$A131)),0,VALUE(MID('CFR - XML import'!$A131,SEARCH("&gt;",'CFR - XML import'!$A131,1)+1,SEARCH("/",'CFR - XML import'!$A131,1)-SEARCH("&gt;",'CFR - XML import'!$A131,1)-2)))</f>
        <v>0</v>
      </c>
      <c r="CG137" s="142">
        <f>IF(ISERROR(IF(MID('CFR - XML import'!$A131,LEN($CF$4)+5,LEN('CFR - XML import'!$A131)-(2*LEN($CF$4)+5))="RMMS",1,IF(MID('CFR - XML import'!$A131,LEN("    &lt;InputSystem&gt;")+1,LEN('CFR - XML import'!$A131)-(LEN("    &lt;InputSystem&gt;")+LEN($CF$4)+1))="SIMS",2,0))),0,IF(MID('CFR - XML import'!$A131,LEN($CF$4)+5,LEN('CFR - XML import'!$A131)-(2*LEN($CF$4)+5))="RMMS",1,IF(MID('CFR - XML import'!$A131,LEN("    &lt;InputSystem&gt;")+1,LEN('CFR - XML import'!$A131)-(LEN("    &lt;InputSystem&gt;")+LEN($CF$4)+1))="SIMS",2,0)))</f>
        <v>0</v>
      </c>
      <c r="CH137" s="140">
        <f>IF(ISERROR(FIND(CH$3,'CFR - XML import'!$A131)),0,MID('CFR - XML import'!$A131,SEARCH("&gt;",'CFR - XML import'!$A131,1)+1,SEARCH("/",'CFR - XML import'!$A131,1)-SEARCH("&gt;",'CFR - XML import'!$A131,1)-2))</f>
        <v>0</v>
      </c>
      <c r="CI137" s="140">
        <f>IF(ISERROR(FIND(CI$3,'CFR - XML import'!$A131)),0,MID('CFR - XML import'!$A131,SEARCH("&gt;",'CFR - XML import'!$A131,1)+1,SEARCH("/",'CFR - XML import'!$A131,1)-SEARCH("&gt;",'CFR - XML import'!$A131,1)-2))</f>
        <v>0</v>
      </c>
      <c r="CJ137" s="140">
        <f>IF(ISERROR(FIND(CJ$3,'CFR - XML import'!$A131)),0,MID('CFR - XML import'!$A131,SEARCH("&gt;",'CFR - XML import'!$A131,1)+1,SEARCH("/",'CFR - XML import'!$A131,1)-SEARCH("&gt;",'CFR - XML import'!$A131,1)-2))</f>
        <v>0</v>
      </c>
      <c r="CK137" s="140">
        <f>IF(ISERROR(FIND(CK$3,'CFR - XML import'!$A131)),0,MID('CFR - XML import'!$A131,SEARCH("&gt;",'CFR - XML import'!$A131,1)+1,SEARCH("/",'CFR - XML import'!$A131,1)-SEARCH("&gt;",'CFR - XML import'!$A131,1)-2))</f>
        <v>0</v>
      </c>
      <c r="CL137" s="140">
        <f>IF(ISERROR(FIND(CL$3,'CFR - XML import'!$A131)),0,MID('CFR - XML import'!$A131,SEARCH("&gt;",'CFR - XML import'!$A131,1)+1,SEARCH("/",'CFR - XML import'!$A131,1)-SEARCH("&gt;",'CFR - XML import'!$A131,1)-2))</f>
        <v>0</v>
      </c>
      <c r="CM137" s="140">
        <f>IF(ISERROR(FIND(CM$3,'CFR - XML import'!$A131)),0,MID('CFR - XML import'!$A131,SEARCH("&gt;",'CFR - XML import'!$A131,1)+1,SEARCH("/",'CFR - XML import'!$A131,1)-SEARCH("&gt;",'CFR - XML import'!$A131,1)-2))</f>
        <v>0</v>
      </c>
    </row>
    <row r="138" spans="1:91" x14ac:dyDescent="0.2">
      <c r="A138" s="139" t="str">
        <f>IF(AND('CFR - XML import'!A132&lt;&gt;"",LEFT('CFR - XML import'!A132,1)&lt;&gt;"&lt;",LEFT('CFR - XML import'!A132,3)&lt;&gt;"  &lt;",LEFT('CFR - XML import'!A132,5)&lt;&gt;"    &lt;",LEFT('CFR - XML import'!A132,7)&lt;&gt;"      &lt;",LEFT('CFR - XML import'!A132,9)&lt;&gt;"        &lt;",$B$1="SIMS"),'CFR - XML import'!A132,IF(AND(LEFT('CFR - XML import'!A132,9)="&lt;Details&gt;",$B$1="RM"),'CFR - XML import'!A132,""))</f>
        <v/>
      </c>
      <c r="B138" s="140">
        <f>IF(ISERROR(FIND(B$3,'CFR - XML import'!$A132)),0,VALUE(MID('CFR - XML import'!$A132,SEARCH("&gt;",'CFR - XML import'!$A132,1)+1,SEARCH("/",'CFR - XML import'!$A132,1)-SEARCH("&gt;",'CFR - XML import'!$A132,1)-2)))</f>
        <v>0</v>
      </c>
      <c r="D138" s="140">
        <f>IF(ISERROR(FIND(D$3,'CFR - XML import'!$A132)),0,MID('CFR - XML import'!$A132,SEARCH("&gt;",'CFR - XML import'!$A132,1)+1,SEARCH("/",'CFR - XML import'!$A132,1)-SEARCH("&gt;",'CFR - XML import'!$A132,1)-2))</f>
        <v>0</v>
      </c>
      <c r="E138" s="140">
        <f>IF(ISERROR(FIND(E$3,'CFR - XML import'!$A132)),0,MID('CFR - XML import'!$A132,SEARCH("&gt;",'CFR - XML import'!$A132,1)+1,SEARCH("/",'CFR - XML import'!$A132,1)-SEARCH("&gt;",'CFR - XML import'!$A132,1)-2))</f>
        <v>0</v>
      </c>
      <c r="F138" s="141">
        <f>IF($B$1="SIMS",IF(ISERROR(FIND(F$3,'CFR - XML import'!$A132)),0,VALUE(MID('CFR - XML import'!$A132,15,10))),IF(ISERROR(FIND(F$3,'CFR - XML import'!$A132)),0,VALUE(MID('CFR - XML import'!$A132,15,10))))</f>
        <v>0</v>
      </c>
      <c r="G138" s="140">
        <f>IF(ISERROR(FIND(G$3,'CFR - XML import'!$A132)),0,VALUE(MID('CFR - XML import'!$A132,SEARCH("&gt;",'CFR - XML import'!$A132,1)+1,SEARCH("/",'CFR - XML import'!$A132,1)-SEARCH("&gt;",'CFR - XML import'!$A132,1)-2)))</f>
        <v>0</v>
      </c>
      <c r="H138" s="140">
        <f>IF(ISERROR(FIND(H$3,'CFR - XML import'!$A132)),0,VALUE(MID('CFR - XML import'!$A132,SEARCH("&gt;",'CFR - XML import'!$A132,1)+1,SEARCH("/",'CFR - XML import'!$A132,1)-SEARCH("&gt;",'CFR - XML import'!$A132,1)-2)))</f>
        <v>0</v>
      </c>
      <c r="I138" s="140">
        <f>IF(ISERROR(FIND(I$3,'CFR - XML import'!$A132)),0,VALUE(MID('CFR - XML import'!$A132,SEARCH("&gt;",'CFR - XML import'!$A132,1)+1,SEARCH("/",'CFR - XML import'!$A132,1)-SEARCH("&gt;",'CFR - XML import'!$A132,1)-2)))</f>
        <v>0</v>
      </c>
      <c r="J138" s="140">
        <f>IF(ISERROR(FIND(J$3,'CFR - XML import'!$A132)),0,VALUE(MID('CFR - XML import'!$A132,SEARCH("&gt;",'CFR - XML import'!$A132,1)+1,SEARCH("/",'CFR - XML import'!$A132,1)-SEARCH("&gt;",'CFR - XML import'!$A132,1)-2)))</f>
        <v>0</v>
      </c>
      <c r="K138" s="140">
        <f>IF(ISERROR(FIND(K$3,'CFR - XML import'!$A132)),0,VALUE(MID('CFR - XML import'!$A132,SEARCH("&gt;",'CFR - XML import'!$A132,1)+1,SEARCH("/",'CFR - XML import'!$A132,1)-SEARCH("&gt;",'CFR - XML import'!$A132,1)-2)))</f>
        <v>0</v>
      </c>
      <c r="L138" s="140">
        <f>IF(ISERROR(FIND(L$3,'CFR - XML import'!$A132)),0,VALUE(MID('CFR - XML import'!$A132,SEARCH("&gt;",'CFR - XML import'!$A132,1)+1,SEARCH("/",'CFR - XML import'!$A132,1)-SEARCH("&gt;",'CFR - XML import'!$A132,1)-2)))</f>
        <v>0</v>
      </c>
      <c r="M138" s="140">
        <f>IF(ISERROR(FIND(M$3,'CFR - XML import'!$A132)),0,VALUE(MID('CFR - XML import'!$A132,SEARCH("&gt;",'CFR - XML import'!$A132,1)+1,SEARCH("/",'CFR - XML import'!$A132,1)-SEARCH("&gt;",'CFR - XML import'!$A132,1)-2)))</f>
        <v>0</v>
      </c>
      <c r="N138" s="140">
        <f>IF(ISERROR(FIND(N$3,'CFR - XML import'!$A132)),0,VALUE(MID('CFR - XML import'!$A132,SEARCH("&gt;",'CFR - XML import'!$A132,1)+1,SEARCH("/",'CFR - XML import'!$A132,1)-SEARCH("&gt;",'CFR - XML import'!$A132,1)-2)))</f>
        <v>0</v>
      </c>
      <c r="O138" s="140">
        <f>IF(ISERROR(FIND(O$3,'CFR - XML import'!$A132)),0,VALUE(MID('CFR - XML import'!$A132,SEARCH("&gt;",'CFR - XML import'!$A132,1)+1,SEARCH("/",'CFR - XML import'!$A132,1)-SEARCH("&gt;",'CFR - XML import'!$A132,1)-2)))</f>
        <v>0</v>
      </c>
      <c r="P138" s="140">
        <f>IF(ISERROR(FIND(P$3,'CFR - XML import'!$A132)),0,VALUE(MID('CFR - XML import'!$A132,SEARCH("&gt;",'CFR - XML import'!$A132,1)+1,SEARCH("/",'CFR - XML import'!$A132,1)-SEARCH("&gt;",'CFR - XML import'!$A132,1)-2)))</f>
        <v>0</v>
      </c>
      <c r="Q138" s="140">
        <f>IF(ISERROR(FIND(Q$3,'CFR - XML import'!$A132)),0,VALUE(MID('CFR - XML import'!$A132,SEARCH("&gt;",'CFR - XML import'!$A132,1)+1,SEARCH("/",'CFR - XML import'!$A132,1)-SEARCH("&gt;",'CFR - XML import'!$A132,1)-2)))</f>
        <v>0</v>
      </c>
      <c r="R138" s="140">
        <f>IF(ISERROR(FIND(R$3,'CFR - XML import'!$A132)),0,VALUE(MID('CFR - XML import'!$A132,SEARCH("&gt;",'CFR - XML import'!$A132,1)+1,SEARCH("/",'CFR - XML import'!$A132,1)-SEARCH("&gt;",'CFR - XML import'!$A132,1)-2)))</f>
        <v>0</v>
      </c>
      <c r="S138" s="140">
        <f>IF(ISERROR(FIND(S$3,'CFR - XML import'!$A132)),0,VALUE(MID('CFR - XML import'!$A132,SEARCH("&gt;",'CFR - XML import'!$A132,1)+1,SEARCH("/",'CFR - XML import'!$A132,1)-SEARCH("&gt;",'CFR - XML import'!$A132,1)-2)))</f>
        <v>0</v>
      </c>
      <c r="T138" s="140">
        <f>IF(ISERROR(FIND(T$3,'CFR - XML import'!$A132)),0,VALUE(MID('CFR - XML import'!$A132,SEARCH("&gt;",'CFR - XML import'!$A132,1)+1,SEARCH("/",'CFR - XML import'!$A132,1)-SEARCH("&gt;",'CFR - XML import'!$A132,1)-2)))</f>
        <v>0</v>
      </c>
      <c r="U138" s="140">
        <f>IF(ISERROR(FIND(U$3,'CFR - XML import'!$A132)),0,VALUE(MID('CFR - XML import'!$A132,SEARCH("&gt;",'CFR - XML import'!$A132,1)+1,SEARCH("/",'CFR - XML import'!$A132,1)-SEARCH("&gt;",'CFR - XML import'!$A132,1)-2)))</f>
        <v>0</v>
      </c>
      <c r="V138" s="140">
        <f>IF(ISERROR(FIND(V$3,'CFR - XML import'!$A132)),0,VALUE(MID('CFR - XML import'!$A132,SEARCH("&gt;",'CFR - XML import'!$A132,1)+1,SEARCH("/",'CFR - XML import'!$A132,1)-SEARCH("&gt;",'CFR - XML import'!$A132,1)-2)))</f>
        <v>0</v>
      </c>
      <c r="W138" s="140">
        <f>IF(ISERROR(FIND(W$3,'CFR - XML import'!$A132)),0,VALUE(MID('CFR - XML import'!$A132,SEARCH("&gt;",'CFR - XML import'!$A132,1)+1,SEARCH("/",'CFR - XML import'!$A132,1)-SEARCH("&gt;",'CFR - XML import'!$A132,1)-2)))</f>
        <v>0</v>
      </c>
      <c r="X138" s="140"/>
      <c r="Y138" s="140">
        <f>IF(ISERROR(FIND(Y$3,'CFR - XML import'!$A132)),0,VALUE(MID('CFR - XML import'!$A132,SEARCH("&gt;",'CFR - XML import'!$A132,1)+1,SEARCH("/",'CFR - XML import'!$A132,1)-SEARCH("&gt;",'CFR - XML import'!$A132,1)-2)))</f>
        <v>0</v>
      </c>
      <c r="Z138" s="140">
        <f>IF(ISERROR(FIND(Z$3,'CFR - XML import'!$A132)),0,VALUE(MID('CFR - XML import'!$A132,SEARCH("&gt;",'CFR - XML import'!$A132,1)+1,SEARCH("/",'CFR - XML import'!$A132,1)-SEARCH("&gt;",'CFR - XML import'!$A132,1)-2)))</f>
        <v>0</v>
      </c>
      <c r="AA138" s="140">
        <f>IF(ISERROR(FIND(AA$3,'CFR - XML import'!$A132)),0,VALUE(MID('CFR - XML import'!$A132,SEARCH("&gt;",'CFR - XML import'!$A132,1)+1,SEARCH("/",'CFR - XML import'!$A132,1)-SEARCH("&gt;",'CFR - XML import'!$A132,1)-2)))</f>
        <v>0</v>
      </c>
      <c r="AB138" s="140">
        <f>IF(ISERROR(FIND(AB$3,'CFR - XML import'!$A132)),0,VALUE(MID('CFR - XML import'!$A132,SEARCH("&gt;",'CFR - XML import'!$A132,1)+1,SEARCH("/",'CFR - XML import'!$A132,1)-SEARCH("&gt;",'CFR - XML import'!$A132,1)-2)))</f>
        <v>0</v>
      </c>
      <c r="AC138" s="140">
        <f>IF(ISERROR(FIND(AC$3,'CFR - XML import'!$A132)),0,VALUE(MID('CFR - XML import'!$A132,SEARCH("&gt;",'CFR - XML import'!$A132,1)+1,SEARCH("/",'CFR - XML import'!$A132,1)-SEARCH("&gt;",'CFR - XML import'!$A132,1)-2)))</f>
        <v>0</v>
      </c>
      <c r="AD138" s="140">
        <f>IF(ISERROR(FIND(AD$3,'CFR - XML import'!$A132)),0,VALUE(MID('CFR - XML import'!$A132,SEARCH("&gt;",'CFR - XML import'!$A132,1)+1,SEARCH("/",'CFR - XML import'!$A132,1)-SEARCH("&gt;",'CFR - XML import'!$A132,1)-2)))</f>
        <v>0</v>
      </c>
      <c r="AE138" s="140">
        <f>IF(ISERROR(FIND(AE$3,'CFR - XML import'!$A132)),0,VALUE(MID('CFR - XML import'!$A132,SEARCH("&gt;",'CFR - XML import'!$A132,1)+1,SEARCH("/",'CFR - XML import'!$A132,1)-SEARCH("&gt;",'CFR - XML import'!$A132,1)-2)))</f>
        <v>0</v>
      </c>
      <c r="AF138" s="140">
        <f>IF(ISERROR(FIND(AF$3,'CFR - XML import'!$A132)),0,VALUE(MID('CFR - XML import'!$A132,SEARCH("&gt;",'CFR - XML import'!$A132,1)+1,SEARCH("/",'CFR - XML import'!$A132,1)-SEARCH("&gt;",'CFR - XML import'!$A132,1)-2)))</f>
        <v>0</v>
      </c>
      <c r="AG138" s="140">
        <f>IF(ISERROR(FIND(AG$3,'CFR - XML import'!$A132)),0,VALUE(MID('CFR - XML import'!$A132,SEARCH("&gt;",'CFR - XML import'!$A132,1)+1,SEARCH("/",'CFR - XML import'!$A132,1)-SEARCH("&gt;",'CFR - XML import'!$A132,1)-2)))</f>
        <v>0</v>
      </c>
      <c r="AH138" s="140">
        <f>IF(ISERROR(FIND(AH$3,'CFR - XML import'!$A132)),0,VALUE(MID('CFR - XML import'!$A132,SEARCH("&gt;",'CFR - XML import'!$A132,1)+1,SEARCH("/",'CFR - XML import'!$A132,1)-SEARCH("&gt;",'CFR - XML import'!$A132,1)-2)))</f>
        <v>0</v>
      </c>
      <c r="AI138" s="140">
        <f>IF(ISERROR(FIND(AI$3,'CFR - XML import'!$A132)),0,VALUE(MID('CFR - XML import'!$A132,SEARCH("&gt;",'CFR - XML import'!$A132,1)+1,SEARCH("/",'CFR - XML import'!$A132,1)-SEARCH("&gt;",'CFR - XML import'!$A132,1)-2)))</f>
        <v>0</v>
      </c>
      <c r="AJ138" s="140">
        <f>IF(ISERROR(FIND(AJ$3,'CFR - XML import'!$A132)),0,VALUE(MID('CFR - XML import'!$A132,SEARCH("&gt;",'CFR - XML import'!$A132,1)+1,SEARCH("/",'CFR - XML import'!$A132,1)-SEARCH("&gt;",'CFR - XML import'!$A132,1)-2)))</f>
        <v>0</v>
      </c>
      <c r="AK138" s="140">
        <f>IF(ISERROR(FIND(AK$3,'CFR - XML import'!$A132)),0,VALUE(MID('CFR - XML import'!$A132,SEARCH("&gt;",'CFR - XML import'!$A132,1)+1,SEARCH("/",'CFR - XML import'!$A132,1)-SEARCH("&gt;",'CFR - XML import'!$A132,1)-2)))</f>
        <v>0</v>
      </c>
      <c r="AL138" s="140">
        <f>IF(ISERROR(FIND(AL$3,'CFR - XML import'!$A132)),0,VALUE(MID('CFR - XML import'!$A132,SEARCH("&gt;",'CFR - XML import'!$A132,1)+1,SEARCH("/",'CFR - XML import'!$A132,1)-SEARCH("&gt;",'CFR - XML import'!$A132,1)-2)))</f>
        <v>0</v>
      </c>
      <c r="AM138" s="140">
        <f>IF(ISERROR(FIND(AM$3,'CFR - XML import'!$A132)),0,VALUE(MID('CFR - XML import'!$A132,SEARCH("&gt;",'CFR - XML import'!$A132,1)+1,SEARCH("/",'CFR - XML import'!$A132,1)-SEARCH("&gt;",'CFR - XML import'!$A132,1)-2)))</f>
        <v>0</v>
      </c>
      <c r="AN138" s="140">
        <f>IF(ISERROR(FIND(AN$3,'CFR - XML import'!$A132)),0,VALUE(MID('CFR - XML import'!$A132,SEARCH("&gt;",'CFR - XML import'!$A132,1)+1,SEARCH("/",'CFR - XML import'!$A132,1)-SEARCH("&gt;",'CFR - XML import'!$A132,1)-2)))</f>
        <v>0</v>
      </c>
      <c r="AO138" s="140">
        <f>IF(ISERROR(FIND(AO$3,'CFR - XML import'!$A132)),0,VALUE(MID('CFR - XML import'!$A132,SEARCH("&gt;",'CFR - XML import'!$A132,1)+1,SEARCH("/",'CFR - XML import'!$A132,1)-SEARCH("&gt;",'CFR - XML import'!$A132,1)-2)))</f>
        <v>0</v>
      </c>
      <c r="AP138" s="140">
        <f>IF(ISERROR(FIND(AP$3,'CFR - XML import'!$A132)),0,VALUE(MID('CFR - XML import'!$A132,SEARCH("&gt;",'CFR - XML import'!$A132,1)+1,SEARCH("/",'CFR - XML import'!$A132,1)-SEARCH("&gt;",'CFR - XML import'!$A132,1)-2)))</f>
        <v>0</v>
      </c>
      <c r="AQ138" s="140">
        <f>IF(ISERROR(FIND(AQ$3,'CFR - XML import'!$A132)),0,VALUE(MID('CFR - XML import'!$A132,SEARCH("&gt;",'CFR - XML import'!$A132,1)+1,SEARCH("/",'CFR - XML import'!$A132,1)-SEARCH("&gt;",'CFR - XML import'!$A132,1)-2)))</f>
        <v>0</v>
      </c>
      <c r="AR138" s="140">
        <f>IF(ISERROR(FIND(AR$3,'CFR - XML import'!$A132)),0,VALUE(MID('CFR - XML import'!$A132,SEARCH("&gt;",'CFR - XML import'!$A132,1)+1,SEARCH("/",'CFR - XML import'!$A132,1)-SEARCH("&gt;",'CFR - XML import'!$A132,1)-2)))</f>
        <v>0</v>
      </c>
      <c r="AS138" s="140">
        <f>IF(ISERROR(FIND(AS$3,'CFR - XML import'!$A132)),0,VALUE(MID('CFR - XML import'!$A132,SEARCH("&gt;",'CFR - XML import'!$A132,1)+1,SEARCH("/",'CFR - XML import'!$A132,1)-SEARCH("&gt;",'CFR - XML import'!$A132,1)-2)))</f>
        <v>0</v>
      </c>
      <c r="AT138" s="140">
        <f>IF(ISERROR(FIND(AT$3,'CFR - XML import'!$A132)),0,VALUE(MID('CFR - XML import'!$A132,SEARCH("&gt;",'CFR - XML import'!$A132,1)+1,SEARCH("/",'CFR - XML import'!$A132,1)-SEARCH("&gt;",'CFR - XML import'!$A132,1)-2)))</f>
        <v>0</v>
      </c>
      <c r="AU138" s="140">
        <f>IF(ISERROR(FIND(AU$3,'CFR - XML import'!$A132)),0,VALUE(MID('CFR - XML import'!$A132,SEARCH("&gt;",'CFR - XML import'!$A132,1)+1,SEARCH("/",'CFR - XML import'!$A132,1)-SEARCH("&gt;",'CFR - XML import'!$A132,1)-2)))</f>
        <v>0</v>
      </c>
      <c r="AV138" s="140">
        <f>IF(ISERROR(FIND(AV$3,'CFR - XML import'!$A132)),0,VALUE(MID('CFR - XML import'!$A132,SEARCH("&gt;",'CFR - XML import'!$A132,1)+1,SEARCH("/",'CFR - XML import'!$A132,1)-SEARCH("&gt;",'CFR - XML import'!$A132,1)-2)))</f>
        <v>0</v>
      </c>
      <c r="AW138" s="140">
        <f>IF(ISERROR(FIND(AW$3,'CFR - XML import'!$A132)),0,VALUE(MID('CFR - XML import'!$A132,SEARCH("&gt;",'CFR - XML import'!$A132,1)+1,SEARCH("/",'CFR - XML import'!$A132,1)-SEARCH("&gt;",'CFR - XML import'!$A132,1)-2)))</f>
        <v>0</v>
      </c>
      <c r="AX138" s="140">
        <f>IF(ISERROR(FIND(AX$3,'CFR - XML import'!$A132)),0,VALUE(MID('CFR - XML import'!$A132,SEARCH("&gt;",'CFR - XML import'!$A132,1)+1,SEARCH("/",'CFR - XML import'!$A132,1)-SEARCH("&gt;",'CFR - XML import'!$A132,1)-2)))</f>
        <v>0</v>
      </c>
      <c r="AY138" s="140">
        <f>IF(ISERROR(FIND(AY$3,'CFR - XML import'!$A132)),0,VALUE(MID('CFR - XML import'!$A132,SEARCH("&gt;",'CFR - XML import'!$A132,1)+1,SEARCH("/",'CFR - XML import'!$A132,1)-SEARCH("&gt;",'CFR - XML import'!$A132,1)-2)))</f>
        <v>0</v>
      </c>
      <c r="AZ138" s="140">
        <f>IF(ISERROR(FIND(AZ$3,'CFR - XML import'!$A132)),0,VALUE(MID('CFR - XML import'!$A132,SEARCH("&gt;",'CFR - XML import'!$A132,1)+1,SEARCH("/",'CFR - XML import'!$A132,1)-SEARCH("&gt;",'CFR - XML import'!$A132,1)-2)))</f>
        <v>0</v>
      </c>
      <c r="BA138" s="140">
        <f>IF(ISERROR(FIND(BA$3,'CFR - XML import'!$A132)),0,VALUE(MID('CFR - XML import'!$A132,SEARCH("&gt;",'CFR - XML import'!$A132,1)+1,SEARCH("/",'CFR - XML import'!$A132,1)-SEARCH("&gt;",'CFR - XML import'!$A132,1)-2)))</f>
        <v>0</v>
      </c>
      <c r="BB138" s="140">
        <f>IF(ISERROR(FIND(BB$3,'CFR - XML import'!$A132)),0,VALUE(MID('CFR - XML import'!$A132,SEARCH("&gt;",'CFR - XML import'!$A132,1)+1,SEARCH("/",'CFR - XML import'!$A132,1)-SEARCH("&gt;",'CFR - XML import'!$A132,1)-2)))</f>
        <v>0</v>
      </c>
      <c r="BC138" s="140">
        <f>IF(ISERROR(FIND(BC$3,'CFR - XML import'!$A132)),0,VALUE(MID('CFR - XML import'!$A132,SEARCH("&gt;",'CFR - XML import'!$A132,1)+1,SEARCH("/",'CFR - XML import'!$A132,1)-SEARCH("&gt;",'CFR - XML import'!$A132,1)-2)))</f>
        <v>0</v>
      </c>
      <c r="BD138" s="140">
        <f>IF(ISERROR(FIND(BD$3,'CFR - XML import'!$A132)),0,VALUE(MID('CFR - XML import'!$A132,SEARCH("&gt;",'CFR - XML import'!$A132,1)+1,SEARCH("/",'CFR - XML import'!$A132,1)-SEARCH("&gt;",'CFR - XML import'!$A132,1)-2)))</f>
        <v>0</v>
      </c>
      <c r="BE138" s="140">
        <f>IF(ISERROR(FIND(BE$3,'CFR - XML import'!$A132)),0,VALUE(MID('CFR - XML import'!$A132,SEARCH("&gt;",'CFR - XML import'!$A132,1)+1,SEARCH("/",'CFR - XML import'!$A132,1)-SEARCH("&gt;",'CFR - XML import'!$A132,1)-2)))</f>
        <v>0</v>
      </c>
      <c r="BF138" s="140">
        <f>IF(ISERROR(FIND(BF$3,'CFR - XML import'!$A132)),0,VALUE(MID('CFR - XML import'!$A132,SEARCH("&gt;",'CFR - XML import'!$A132,1)+1,SEARCH("/",'CFR - XML import'!$A132,1)-SEARCH("&gt;",'CFR - XML import'!$A132,1)-2)))</f>
        <v>0</v>
      </c>
      <c r="BG138" s="140">
        <f>IF(ISERROR(FIND(BG$3,'CFR - XML import'!$A132)),0,VALUE(MID('CFR - XML import'!$A132,SEARCH("&gt;",'CFR - XML import'!$A132,1)+1,SEARCH("/",'CFR - XML import'!$A132,1)-SEARCH("&gt;",'CFR - XML import'!$A132,1)-2)))</f>
        <v>0</v>
      </c>
      <c r="BH138" s="140">
        <f>IF(ISERROR(FIND(BH$3,'CFR - XML import'!$A132)),0,VALUE(MID('CFR - XML import'!$A132,SEARCH("&gt;",'CFR - XML import'!$A132,1)+1,SEARCH("/",'CFR - XML import'!$A132,1)-SEARCH("&gt;",'CFR - XML import'!$A132,1)-2)))</f>
        <v>0</v>
      </c>
      <c r="BI138" s="140">
        <f>IF(ISERROR(FIND(BI$3,'CFR - XML import'!$A132)),0,VALUE(MID('CFR - XML import'!$A132,SEARCH("&gt;",'CFR - XML import'!$A132,1)+1,SEARCH("/",'CFR - XML import'!$A132,1)-SEARCH("&gt;",'CFR - XML import'!$A132,1)-2)))</f>
        <v>0</v>
      </c>
      <c r="BJ138" s="140">
        <f>IF(ISERROR(FIND(BJ$3,'CFR - XML import'!$A132)),0,VALUE(MID('CFR - XML import'!$A132,SEARCH("&gt;",'CFR - XML import'!$A132,1)+1,SEARCH("/",'CFR - XML import'!$A132,1)-SEARCH("&gt;",'CFR - XML import'!$A132,1)-2)))</f>
        <v>0</v>
      </c>
      <c r="BK138" s="140">
        <f>IF(ISERROR(FIND(BK$3,'CFR - XML import'!$A132)),0,VALUE(MID('CFR - XML import'!$A132,SEARCH("&gt;",'CFR - XML import'!$A132,1)+1,SEARCH("/",'CFR - XML import'!$A132,1)-SEARCH("&gt;",'CFR - XML import'!$A132,1)-2)))</f>
        <v>0</v>
      </c>
      <c r="BL138" s="140">
        <f>IF(ISERROR(FIND(BL$3,'CFR - XML import'!$A132)),0,VALUE(MID('CFR - XML import'!$A132,SEARCH("&gt;",'CFR - XML import'!$A132,1)+1,SEARCH("/",'CFR - XML import'!$A132,1)-SEARCH("&gt;",'CFR - XML import'!$A132,1)-2)))</f>
        <v>0</v>
      </c>
      <c r="BM138" s="140">
        <f>IF(ISERROR(FIND(BM$3,'CFR - XML import'!$A132)),0,VALUE(MID('CFR - XML import'!$A132,SEARCH("&gt;",'CFR - XML import'!$A132,1)+1,SEARCH("/",'CFR - XML import'!$A132,1)-SEARCH("&gt;",'CFR - XML import'!$A132,1)-2)))</f>
        <v>0</v>
      </c>
      <c r="BN138" s="140">
        <f>IF(ISERROR(FIND(BN$3,'CFR - XML import'!$A132)),0,VALUE(MID('CFR - XML import'!$A132,SEARCH("&gt;",'CFR - XML import'!$A132,1)+1,SEARCH("/",'CFR - XML import'!$A132,1)-SEARCH("&gt;",'CFR - XML import'!$A132,1)-2)))</f>
        <v>0</v>
      </c>
      <c r="BO138" s="140">
        <f>IF(ISERROR(FIND(BO$3,'CFR - XML import'!$A132)),0,VALUE(MID('CFR - XML import'!$A132,SEARCH("&gt;",'CFR - XML import'!$A132,1)+1,SEARCH("/",'CFR - XML import'!$A132,1)-SEARCH("&gt;",'CFR - XML import'!$A132,1)-2)))</f>
        <v>0</v>
      </c>
      <c r="BP138" s="140">
        <f>IF(ISERROR(FIND(BP$3,'CFR - XML import'!$A132)),0,VALUE(MID('CFR - XML import'!$A132,SEARCH("&gt;",'CFR - XML import'!$A132,1)+1,SEARCH("/",'CFR - XML import'!$A132,1)-SEARCH("&gt;",'CFR - XML import'!$A132,1)-2)))</f>
        <v>0</v>
      </c>
      <c r="BQ138" s="140">
        <f>IF(ISERROR(FIND(BQ$3,'CFR - XML import'!$A132)),0,VALUE(MID('CFR - XML import'!$A132,SEARCH("&gt;",'CFR - XML import'!$A132,1)+1,SEARCH("/",'CFR - XML import'!$A132,1)-SEARCH("&gt;",'CFR - XML import'!$A132,1)-2)))</f>
        <v>0</v>
      </c>
      <c r="BR138" s="140">
        <f>IF(ISERROR(FIND(BR$3,'CFR - XML import'!$A132)),0,VALUE(MID('CFR - XML import'!$A132,SEARCH("&gt;",'CFR - XML import'!$A132,1)+1,SEARCH("/",'CFR - XML import'!$A132,1)-SEARCH("&gt;",'CFR - XML import'!$A132,1)-2)))</f>
        <v>0</v>
      </c>
      <c r="BS138" s="140">
        <f>IF(ISERROR(FIND(BS$3,'CFR - XML import'!$A132)),0,VALUE(MID('CFR - XML import'!$A132,SEARCH("&gt;",'CFR - XML import'!$A132,1)+1,SEARCH("/",'CFR - XML import'!$A132,1)-SEARCH("&gt;",'CFR - XML import'!$A132,1)-2)))</f>
        <v>0</v>
      </c>
      <c r="BT138" s="140">
        <f>IF(ISERROR(FIND(BT$3,'CFR - XML import'!$A132)),0,VALUE(MID('CFR - XML import'!$A132,SEARCH("&gt;",'CFR - XML import'!$A132,1)+1,SEARCH("/",'CFR - XML import'!$A132,1)-SEARCH("&gt;",'CFR - XML import'!$A132,1)-2)))</f>
        <v>0</v>
      </c>
      <c r="BU138" s="140">
        <f>IF(ISERROR(FIND(BU$3,'CFR - XML import'!$A132)),0,VALUE(MID('CFR - XML import'!$A132,SEARCH("&gt;",'CFR - XML import'!$A132,1)+1,SEARCH("/",'CFR - XML import'!$A132,1)-SEARCH("&gt;",'CFR - XML import'!$A132,1)-2)))</f>
        <v>0</v>
      </c>
      <c r="BV138" s="140">
        <f>IF(ISERROR(FIND(BV$3,'CFR - XML import'!$A132)),0,VALUE(MID('CFR - XML import'!$A132,SEARCH("&gt;",'CFR - XML import'!$A132,1)+1,SEARCH("/",'CFR - XML import'!$A132,1)-SEARCH("&gt;",'CFR - XML import'!$A132,1)-2)))</f>
        <v>0</v>
      </c>
      <c r="BW138" s="140">
        <f>IF(ISERROR(FIND(BW$3,'CFR - XML import'!$A132)),0,VALUE(MID('CFR - XML import'!$A132,SEARCH("&gt;",'CFR - XML import'!$A132,1)+1,SEARCH("/",'CFR - XML import'!$A132,1)-SEARCH("&gt;",'CFR - XML import'!$A132,1)-2)))</f>
        <v>0</v>
      </c>
      <c r="BX138" s="140">
        <f>IF(ISERROR(FIND(BX$3,'CFR - XML import'!$A132)),0,VALUE(MID('CFR - XML import'!$A132,SEARCH("&gt;",'CFR - XML import'!$A132,1)+1,SEARCH("/",'CFR - XML import'!$A132,1)-SEARCH("&gt;",'CFR - XML import'!$A132,1)-2)))</f>
        <v>0</v>
      </c>
      <c r="BY138" s="140">
        <f>IF(ISERROR(FIND(BY$3,'CFR - XML import'!$A132)),0,VALUE(MID('CFR - XML import'!$A132,SEARCH("&gt;",'CFR - XML import'!$A132,1)+1,SEARCH("/",'CFR - XML import'!$A132,1)-SEARCH("&gt;",'CFR - XML import'!$A132,1)-2)))</f>
        <v>0</v>
      </c>
      <c r="BZ138" s="140">
        <f>IF(ISERROR(FIND(BZ$3,'CFR - XML import'!$A132)),0,VALUE(MID('CFR - XML import'!$A132,SEARCH("&gt;",'CFR - XML import'!$A132,1)+1,SEARCH("/",'CFR - XML import'!$A132,1)-SEARCH("&gt;",'CFR - XML import'!$A132,1)-2)))</f>
        <v>0</v>
      </c>
      <c r="CG138" s="142">
        <f>IF(ISERROR(IF(MID('CFR - XML import'!$A132,LEN($CF$4)+5,LEN('CFR - XML import'!$A132)-(2*LEN($CF$4)+5))="RMMS",1,IF(MID('CFR - XML import'!$A132,LEN("    &lt;InputSystem&gt;")+1,LEN('CFR - XML import'!$A132)-(LEN("    &lt;InputSystem&gt;")+LEN($CF$4)+1))="SIMS",2,0))),0,IF(MID('CFR - XML import'!$A132,LEN($CF$4)+5,LEN('CFR - XML import'!$A132)-(2*LEN($CF$4)+5))="RMMS",1,IF(MID('CFR - XML import'!$A132,LEN("    &lt;InputSystem&gt;")+1,LEN('CFR - XML import'!$A132)-(LEN("    &lt;InputSystem&gt;")+LEN($CF$4)+1))="SIMS",2,0)))</f>
        <v>0</v>
      </c>
      <c r="CH138" s="140">
        <f>IF(ISERROR(FIND(CH$3,'CFR - XML import'!$A132)),0,MID('CFR - XML import'!$A132,SEARCH("&gt;",'CFR - XML import'!$A132,1)+1,SEARCH("/",'CFR - XML import'!$A132,1)-SEARCH("&gt;",'CFR - XML import'!$A132,1)-2))</f>
        <v>0</v>
      </c>
      <c r="CI138" s="140">
        <f>IF(ISERROR(FIND(CI$3,'CFR - XML import'!$A132)),0,MID('CFR - XML import'!$A132,SEARCH("&gt;",'CFR - XML import'!$A132,1)+1,SEARCH("/",'CFR - XML import'!$A132,1)-SEARCH("&gt;",'CFR - XML import'!$A132,1)-2))</f>
        <v>0</v>
      </c>
      <c r="CJ138" s="140">
        <f>IF(ISERROR(FIND(CJ$3,'CFR - XML import'!$A132)),0,MID('CFR - XML import'!$A132,SEARCH("&gt;",'CFR - XML import'!$A132,1)+1,SEARCH("/",'CFR - XML import'!$A132,1)-SEARCH("&gt;",'CFR - XML import'!$A132,1)-2))</f>
        <v>0</v>
      </c>
      <c r="CK138" s="140">
        <f>IF(ISERROR(FIND(CK$3,'CFR - XML import'!$A132)),0,MID('CFR - XML import'!$A132,SEARCH("&gt;",'CFR - XML import'!$A132,1)+1,SEARCH("/",'CFR - XML import'!$A132,1)-SEARCH("&gt;",'CFR - XML import'!$A132,1)-2))</f>
        <v>0</v>
      </c>
      <c r="CL138" s="140">
        <f>IF(ISERROR(FIND(CL$3,'CFR - XML import'!$A132)),0,MID('CFR - XML import'!$A132,SEARCH("&gt;",'CFR - XML import'!$A132,1)+1,SEARCH("/",'CFR - XML import'!$A132,1)-SEARCH("&gt;",'CFR - XML import'!$A132,1)-2))</f>
        <v>0</v>
      </c>
      <c r="CM138" s="140">
        <f>IF(ISERROR(FIND(CM$3,'CFR - XML import'!$A132)),0,MID('CFR - XML import'!$A132,SEARCH("&gt;",'CFR - XML import'!$A132,1)+1,SEARCH("/",'CFR - XML import'!$A132,1)-SEARCH("&gt;",'CFR - XML import'!$A132,1)-2))</f>
        <v>0</v>
      </c>
    </row>
    <row r="139" spans="1:91" x14ac:dyDescent="0.2">
      <c r="A139" s="139" t="str">
        <f>IF(AND('CFR - XML import'!A133&lt;&gt;"",LEFT('CFR - XML import'!A133,1)&lt;&gt;"&lt;",LEFT('CFR - XML import'!A133,3)&lt;&gt;"  &lt;",LEFT('CFR - XML import'!A133,5)&lt;&gt;"    &lt;",LEFT('CFR - XML import'!A133,7)&lt;&gt;"      &lt;",LEFT('CFR - XML import'!A133,9)&lt;&gt;"        &lt;",$B$1="SIMS"),'CFR - XML import'!A133,IF(AND(LEFT('CFR - XML import'!A133,9)="&lt;Details&gt;",$B$1="RM"),'CFR - XML import'!A133,""))</f>
        <v/>
      </c>
      <c r="B139" s="140">
        <f>IF(ISERROR(FIND(B$3,'CFR - XML import'!$A133)),0,VALUE(MID('CFR - XML import'!$A133,SEARCH("&gt;",'CFR - XML import'!$A133,1)+1,SEARCH("/",'CFR - XML import'!$A133,1)-SEARCH("&gt;",'CFR - XML import'!$A133,1)-2)))</f>
        <v>0</v>
      </c>
      <c r="D139" s="140">
        <f>IF(ISERROR(FIND(D$3,'CFR - XML import'!$A133)),0,MID('CFR - XML import'!$A133,SEARCH("&gt;",'CFR - XML import'!$A133,1)+1,SEARCH("/",'CFR - XML import'!$A133,1)-SEARCH("&gt;",'CFR - XML import'!$A133,1)-2))</f>
        <v>0</v>
      </c>
      <c r="E139" s="140">
        <f>IF(ISERROR(FIND(E$3,'CFR - XML import'!$A133)),0,MID('CFR - XML import'!$A133,SEARCH("&gt;",'CFR - XML import'!$A133,1)+1,SEARCH("/",'CFR - XML import'!$A133,1)-SEARCH("&gt;",'CFR - XML import'!$A133,1)-2))</f>
        <v>0</v>
      </c>
      <c r="F139" s="141">
        <f>IF($B$1="SIMS",IF(ISERROR(FIND(F$3,'CFR - XML import'!$A133)),0,VALUE(MID('CFR - XML import'!$A133,15,10))),IF(ISERROR(FIND(F$3,'CFR - XML import'!$A133)),0,VALUE(MID('CFR - XML import'!$A133,15,10))))</f>
        <v>0</v>
      </c>
      <c r="G139" s="140">
        <f>IF(ISERROR(FIND(G$3,'CFR - XML import'!$A133)),0,VALUE(MID('CFR - XML import'!$A133,SEARCH("&gt;",'CFR - XML import'!$A133,1)+1,SEARCH("/",'CFR - XML import'!$A133,1)-SEARCH("&gt;",'CFR - XML import'!$A133,1)-2)))</f>
        <v>0</v>
      </c>
      <c r="H139" s="140">
        <f>IF(ISERROR(FIND(H$3,'CFR - XML import'!$A133)),0,VALUE(MID('CFR - XML import'!$A133,SEARCH("&gt;",'CFR - XML import'!$A133,1)+1,SEARCH("/",'CFR - XML import'!$A133,1)-SEARCH("&gt;",'CFR - XML import'!$A133,1)-2)))</f>
        <v>0</v>
      </c>
      <c r="I139" s="140">
        <f>IF(ISERROR(FIND(I$3,'CFR - XML import'!$A133)),0,VALUE(MID('CFR - XML import'!$A133,SEARCH("&gt;",'CFR - XML import'!$A133,1)+1,SEARCH("/",'CFR - XML import'!$A133,1)-SEARCH("&gt;",'CFR - XML import'!$A133,1)-2)))</f>
        <v>0</v>
      </c>
      <c r="J139" s="140">
        <f>IF(ISERROR(FIND(J$3,'CFR - XML import'!$A133)),0,VALUE(MID('CFR - XML import'!$A133,SEARCH("&gt;",'CFR - XML import'!$A133,1)+1,SEARCH("/",'CFR - XML import'!$A133,1)-SEARCH("&gt;",'CFR - XML import'!$A133,1)-2)))</f>
        <v>0</v>
      </c>
      <c r="K139" s="140">
        <f>IF(ISERROR(FIND(K$3,'CFR - XML import'!$A133)),0,VALUE(MID('CFR - XML import'!$A133,SEARCH("&gt;",'CFR - XML import'!$A133,1)+1,SEARCH("/",'CFR - XML import'!$A133,1)-SEARCH("&gt;",'CFR - XML import'!$A133,1)-2)))</f>
        <v>0</v>
      </c>
      <c r="L139" s="140">
        <f>IF(ISERROR(FIND(L$3,'CFR - XML import'!$A133)),0,VALUE(MID('CFR - XML import'!$A133,SEARCH("&gt;",'CFR - XML import'!$A133,1)+1,SEARCH("/",'CFR - XML import'!$A133,1)-SEARCH("&gt;",'CFR - XML import'!$A133,1)-2)))</f>
        <v>0</v>
      </c>
      <c r="M139" s="140">
        <f>IF(ISERROR(FIND(M$3,'CFR - XML import'!$A133)),0,VALUE(MID('CFR - XML import'!$A133,SEARCH("&gt;",'CFR - XML import'!$A133,1)+1,SEARCH("/",'CFR - XML import'!$A133,1)-SEARCH("&gt;",'CFR - XML import'!$A133,1)-2)))</f>
        <v>0</v>
      </c>
      <c r="N139" s="140">
        <f>IF(ISERROR(FIND(N$3,'CFR - XML import'!$A133)),0,VALUE(MID('CFR - XML import'!$A133,SEARCH("&gt;",'CFR - XML import'!$A133,1)+1,SEARCH("/",'CFR - XML import'!$A133,1)-SEARCH("&gt;",'CFR - XML import'!$A133,1)-2)))</f>
        <v>0</v>
      </c>
      <c r="O139" s="140">
        <f>IF(ISERROR(FIND(O$3,'CFR - XML import'!$A133)),0,VALUE(MID('CFR - XML import'!$A133,SEARCH("&gt;",'CFR - XML import'!$A133,1)+1,SEARCH("/",'CFR - XML import'!$A133,1)-SEARCH("&gt;",'CFR - XML import'!$A133,1)-2)))</f>
        <v>0</v>
      </c>
      <c r="P139" s="140">
        <f>IF(ISERROR(FIND(P$3,'CFR - XML import'!$A133)),0,VALUE(MID('CFR - XML import'!$A133,SEARCH("&gt;",'CFR - XML import'!$A133,1)+1,SEARCH("/",'CFR - XML import'!$A133,1)-SEARCH("&gt;",'CFR - XML import'!$A133,1)-2)))</f>
        <v>0</v>
      </c>
      <c r="Q139" s="140">
        <f>IF(ISERROR(FIND(Q$3,'CFR - XML import'!$A133)),0,VALUE(MID('CFR - XML import'!$A133,SEARCH("&gt;",'CFR - XML import'!$A133,1)+1,SEARCH("/",'CFR - XML import'!$A133,1)-SEARCH("&gt;",'CFR - XML import'!$A133,1)-2)))</f>
        <v>0</v>
      </c>
      <c r="R139" s="140">
        <f>IF(ISERROR(FIND(R$3,'CFR - XML import'!$A133)),0,VALUE(MID('CFR - XML import'!$A133,SEARCH("&gt;",'CFR - XML import'!$A133,1)+1,SEARCH("/",'CFR - XML import'!$A133,1)-SEARCH("&gt;",'CFR - XML import'!$A133,1)-2)))</f>
        <v>0</v>
      </c>
      <c r="S139" s="140">
        <f>IF(ISERROR(FIND(S$3,'CFR - XML import'!$A133)),0,VALUE(MID('CFR - XML import'!$A133,SEARCH("&gt;",'CFR - XML import'!$A133,1)+1,SEARCH("/",'CFR - XML import'!$A133,1)-SEARCH("&gt;",'CFR - XML import'!$A133,1)-2)))</f>
        <v>0</v>
      </c>
      <c r="T139" s="140">
        <f>IF(ISERROR(FIND(T$3,'CFR - XML import'!$A133)),0,VALUE(MID('CFR - XML import'!$A133,SEARCH("&gt;",'CFR - XML import'!$A133,1)+1,SEARCH("/",'CFR - XML import'!$A133,1)-SEARCH("&gt;",'CFR - XML import'!$A133,1)-2)))</f>
        <v>0</v>
      </c>
      <c r="U139" s="140">
        <f>IF(ISERROR(FIND(U$3,'CFR - XML import'!$A133)),0,VALUE(MID('CFR - XML import'!$A133,SEARCH("&gt;",'CFR - XML import'!$A133,1)+1,SEARCH("/",'CFR - XML import'!$A133,1)-SEARCH("&gt;",'CFR - XML import'!$A133,1)-2)))</f>
        <v>0</v>
      </c>
      <c r="V139" s="140">
        <f>IF(ISERROR(FIND(V$3,'CFR - XML import'!$A133)),0,VALUE(MID('CFR - XML import'!$A133,SEARCH("&gt;",'CFR - XML import'!$A133,1)+1,SEARCH("/",'CFR - XML import'!$A133,1)-SEARCH("&gt;",'CFR - XML import'!$A133,1)-2)))</f>
        <v>0</v>
      </c>
      <c r="W139" s="140">
        <f>IF(ISERROR(FIND(W$3,'CFR - XML import'!$A133)),0,VALUE(MID('CFR - XML import'!$A133,SEARCH("&gt;",'CFR - XML import'!$A133,1)+1,SEARCH("/",'CFR - XML import'!$A133,1)-SEARCH("&gt;",'CFR - XML import'!$A133,1)-2)))</f>
        <v>0</v>
      </c>
      <c r="X139" s="140"/>
      <c r="Y139" s="140">
        <f>IF(ISERROR(FIND(Y$3,'CFR - XML import'!$A133)),0,VALUE(MID('CFR - XML import'!$A133,SEARCH("&gt;",'CFR - XML import'!$A133,1)+1,SEARCH("/",'CFR - XML import'!$A133,1)-SEARCH("&gt;",'CFR - XML import'!$A133,1)-2)))</f>
        <v>0</v>
      </c>
      <c r="Z139" s="140">
        <f>IF(ISERROR(FIND(Z$3,'CFR - XML import'!$A133)),0,VALUE(MID('CFR - XML import'!$A133,SEARCH("&gt;",'CFR - XML import'!$A133,1)+1,SEARCH("/",'CFR - XML import'!$A133,1)-SEARCH("&gt;",'CFR - XML import'!$A133,1)-2)))</f>
        <v>0</v>
      </c>
      <c r="AA139" s="140">
        <f>IF(ISERROR(FIND(AA$3,'CFR - XML import'!$A133)),0,VALUE(MID('CFR - XML import'!$A133,SEARCH("&gt;",'CFR - XML import'!$A133,1)+1,SEARCH("/",'CFR - XML import'!$A133,1)-SEARCH("&gt;",'CFR - XML import'!$A133,1)-2)))</f>
        <v>0</v>
      </c>
      <c r="AB139" s="140">
        <f>IF(ISERROR(FIND(AB$3,'CFR - XML import'!$A133)),0,VALUE(MID('CFR - XML import'!$A133,SEARCH("&gt;",'CFR - XML import'!$A133,1)+1,SEARCH("/",'CFR - XML import'!$A133,1)-SEARCH("&gt;",'CFR - XML import'!$A133,1)-2)))</f>
        <v>0</v>
      </c>
      <c r="AC139" s="140">
        <f>IF(ISERROR(FIND(AC$3,'CFR - XML import'!$A133)),0,VALUE(MID('CFR - XML import'!$A133,SEARCH("&gt;",'CFR - XML import'!$A133,1)+1,SEARCH("/",'CFR - XML import'!$A133,1)-SEARCH("&gt;",'CFR - XML import'!$A133,1)-2)))</f>
        <v>0</v>
      </c>
      <c r="AD139" s="140">
        <f>IF(ISERROR(FIND(AD$3,'CFR - XML import'!$A133)),0,VALUE(MID('CFR - XML import'!$A133,SEARCH("&gt;",'CFR - XML import'!$A133,1)+1,SEARCH("/",'CFR - XML import'!$A133,1)-SEARCH("&gt;",'CFR - XML import'!$A133,1)-2)))</f>
        <v>0</v>
      </c>
      <c r="AE139" s="140">
        <f>IF(ISERROR(FIND(AE$3,'CFR - XML import'!$A133)),0,VALUE(MID('CFR - XML import'!$A133,SEARCH("&gt;",'CFR - XML import'!$A133,1)+1,SEARCH("/",'CFR - XML import'!$A133,1)-SEARCH("&gt;",'CFR - XML import'!$A133,1)-2)))</f>
        <v>0</v>
      </c>
      <c r="AF139" s="140">
        <f>IF(ISERROR(FIND(AF$3,'CFR - XML import'!$A133)),0,VALUE(MID('CFR - XML import'!$A133,SEARCH("&gt;",'CFR - XML import'!$A133,1)+1,SEARCH("/",'CFR - XML import'!$A133,1)-SEARCH("&gt;",'CFR - XML import'!$A133,1)-2)))</f>
        <v>0</v>
      </c>
      <c r="AG139" s="140">
        <f>IF(ISERROR(FIND(AG$3,'CFR - XML import'!$A133)),0,VALUE(MID('CFR - XML import'!$A133,SEARCH("&gt;",'CFR - XML import'!$A133,1)+1,SEARCH("/",'CFR - XML import'!$A133,1)-SEARCH("&gt;",'CFR - XML import'!$A133,1)-2)))</f>
        <v>0</v>
      </c>
      <c r="AH139" s="140">
        <f>IF(ISERROR(FIND(AH$3,'CFR - XML import'!$A133)),0,VALUE(MID('CFR - XML import'!$A133,SEARCH("&gt;",'CFR - XML import'!$A133,1)+1,SEARCH("/",'CFR - XML import'!$A133,1)-SEARCH("&gt;",'CFR - XML import'!$A133,1)-2)))</f>
        <v>0</v>
      </c>
      <c r="AI139" s="140">
        <f>IF(ISERROR(FIND(AI$3,'CFR - XML import'!$A133)),0,VALUE(MID('CFR - XML import'!$A133,SEARCH("&gt;",'CFR - XML import'!$A133,1)+1,SEARCH("/",'CFR - XML import'!$A133,1)-SEARCH("&gt;",'CFR - XML import'!$A133,1)-2)))</f>
        <v>0</v>
      </c>
      <c r="AJ139" s="140">
        <f>IF(ISERROR(FIND(AJ$3,'CFR - XML import'!$A133)),0,VALUE(MID('CFR - XML import'!$A133,SEARCH("&gt;",'CFR - XML import'!$A133,1)+1,SEARCH("/",'CFR - XML import'!$A133,1)-SEARCH("&gt;",'CFR - XML import'!$A133,1)-2)))</f>
        <v>0</v>
      </c>
      <c r="AK139" s="140">
        <f>IF(ISERROR(FIND(AK$3,'CFR - XML import'!$A133)),0,VALUE(MID('CFR - XML import'!$A133,SEARCH("&gt;",'CFR - XML import'!$A133,1)+1,SEARCH("/",'CFR - XML import'!$A133,1)-SEARCH("&gt;",'CFR - XML import'!$A133,1)-2)))</f>
        <v>0</v>
      </c>
      <c r="AL139" s="140">
        <f>IF(ISERROR(FIND(AL$3,'CFR - XML import'!$A133)),0,VALUE(MID('CFR - XML import'!$A133,SEARCH("&gt;",'CFR - XML import'!$A133,1)+1,SEARCH("/",'CFR - XML import'!$A133,1)-SEARCH("&gt;",'CFR - XML import'!$A133,1)-2)))</f>
        <v>0</v>
      </c>
      <c r="AM139" s="140">
        <f>IF(ISERROR(FIND(AM$3,'CFR - XML import'!$A133)),0,VALUE(MID('CFR - XML import'!$A133,SEARCH("&gt;",'CFR - XML import'!$A133,1)+1,SEARCH("/",'CFR - XML import'!$A133,1)-SEARCH("&gt;",'CFR - XML import'!$A133,1)-2)))</f>
        <v>0</v>
      </c>
      <c r="AN139" s="140">
        <f>IF(ISERROR(FIND(AN$3,'CFR - XML import'!$A133)),0,VALUE(MID('CFR - XML import'!$A133,SEARCH("&gt;",'CFR - XML import'!$A133,1)+1,SEARCH("/",'CFR - XML import'!$A133,1)-SEARCH("&gt;",'CFR - XML import'!$A133,1)-2)))</f>
        <v>0</v>
      </c>
      <c r="AO139" s="140">
        <f>IF(ISERROR(FIND(AO$3,'CFR - XML import'!$A133)),0,VALUE(MID('CFR - XML import'!$A133,SEARCH("&gt;",'CFR - XML import'!$A133,1)+1,SEARCH("/",'CFR - XML import'!$A133,1)-SEARCH("&gt;",'CFR - XML import'!$A133,1)-2)))</f>
        <v>0</v>
      </c>
      <c r="AP139" s="140">
        <f>IF(ISERROR(FIND(AP$3,'CFR - XML import'!$A133)),0,VALUE(MID('CFR - XML import'!$A133,SEARCH("&gt;",'CFR - XML import'!$A133,1)+1,SEARCH("/",'CFR - XML import'!$A133,1)-SEARCH("&gt;",'CFR - XML import'!$A133,1)-2)))</f>
        <v>0</v>
      </c>
      <c r="AQ139" s="140">
        <f>IF(ISERROR(FIND(AQ$3,'CFR - XML import'!$A133)),0,VALUE(MID('CFR - XML import'!$A133,SEARCH("&gt;",'CFR - XML import'!$A133,1)+1,SEARCH("/",'CFR - XML import'!$A133,1)-SEARCH("&gt;",'CFR - XML import'!$A133,1)-2)))</f>
        <v>0</v>
      </c>
      <c r="AR139" s="140">
        <f>IF(ISERROR(FIND(AR$3,'CFR - XML import'!$A133)),0,VALUE(MID('CFR - XML import'!$A133,SEARCH("&gt;",'CFR - XML import'!$A133,1)+1,SEARCH("/",'CFR - XML import'!$A133,1)-SEARCH("&gt;",'CFR - XML import'!$A133,1)-2)))</f>
        <v>0</v>
      </c>
      <c r="AS139" s="140">
        <f>IF(ISERROR(FIND(AS$3,'CFR - XML import'!$A133)),0,VALUE(MID('CFR - XML import'!$A133,SEARCH("&gt;",'CFR - XML import'!$A133,1)+1,SEARCH("/",'CFR - XML import'!$A133,1)-SEARCH("&gt;",'CFR - XML import'!$A133,1)-2)))</f>
        <v>0</v>
      </c>
      <c r="AT139" s="140">
        <f>IF(ISERROR(FIND(AT$3,'CFR - XML import'!$A133)),0,VALUE(MID('CFR - XML import'!$A133,SEARCH("&gt;",'CFR - XML import'!$A133,1)+1,SEARCH("/",'CFR - XML import'!$A133,1)-SEARCH("&gt;",'CFR - XML import'!$A133,1)-2)))</f>
        <v>0</v>
      </c>
      <c r="AU139" s="140">
        <f>IF(ISERROR(FIND(AU$3,'CFR - XML import'!$A133)),0,VALUE(MID('CFR - XML import'!$A133,SEARCH("&gt;",'CFR - XML import'!$A133,1)+1,SEARCH("/",'CFR - XML import'!$A133,1)-SEARCH("&gt;",'CFR - XML import'!$A133,1)-2)))</f>
        <v>0</v>
      </c>
      <c r="AV139" s="140">
        <f>IF(ISERROR(FIND(AV$3,'CFR - XML import'!$A133)),0,VALUE(MID('CFR - XML import'!$A133,SEARCH("&gt;",'CFR - XML import'!$A133,1)+1,SEARCH("/",'CFR - XML import'!$A133,1)-SEARCH("&gt;",'CFR - XML import'!$A133,1)-2)))</f>
        <v>0</v>
      </c>
      <c r="AW139" s="140">
        <f>IF(ISERROR(FIND(AW$3,'CFR - XML import'!$A133)),0,VALUE(MID('CFR - XML import'!$A133,SEARCH("&gt;",'CFR - XML import'!$A133,1)+1,SEARCH("/",'CFR - XML import'!$A133,1)-SEARCH("&gt;",'CFR - XML import'!$A133,1)-2)))</f>
        <v>0</v>
      </c>
      <c r="AX139" s="140">
        <f>IF(ISERROR(FIND(AX$3,'CFR - XML import'!$A133)),0,VALUE(MID('CFR - XML import'!$A133,SEARCH("&gt;",'CFR - XML import'!$A133,1)+1,SEARCH("/",'CFR - XML import'!$A133,1)-SEARCH("&gt;",'CFR - XML import'!$A133,1)-2)))</f>
        <v>0</v>
      </c>
      <c r="AY139" s="140">
        <f>IF(ISERROR(FIND(AY$3,'CFR - XML import'!$A133)),0,VALUE(MID('CFR - XML import'!$A133,SEARCH("&gt;",'CFR - XML import'!$A133,1)+1,SEARCH("/",'CFR - XML import'!$A133,1)-SEARCH("&gt;",'CFR - XML import'!$A133,1)-2)))</f>
        <v>0</v>
      </c>
      <c r="AZ139" s="140">
        <f>IF(ISERROR(FIND(AZ$3,'CFR - XML import'!$A133)),0,VALUE(MID('CFR - XML import'!$A133,SEARCH("&gt;",'CFR - XML import'!$A133,1)+1,SEARCH("/",'CFR - XML import'!$A133,1)-SEARCH("&gt;",'CFR - XML import'!$A133,1)-2)))</f>
        <v>0</v>
      </c>
      <c r="BA139" s="140">
        <f>IF(ISERROR(FIND(BA$3,'CFR - XML import'!$A133)),0,VALUE(MID('CFR - XML import'!$A133,SEARCH("&gt;",'CFR - XML import'!$A133,1)+1,SEARCH("/",'CFR - XML import'!$A133,1)-SEARCH("&gt;",'CFR - XML import'!$A133,1)-2)))</f>
        <v>0</v>
      </c>
      <c r="BB139" s="140">
        <f>IF(ISERROR(FIND(BB$3,'CFR - XML import'!$A133)),0,VALUE(MID('CFR - XML import'!$A133,SEARCH("&gt;",'CFR - XML import'!$A133,1)+1,SEARCH("/",'CFR - XML import'!$A133,1)-SEARCH("&gt;",'CFR - XML import'!$A133,1)-2)))</f>
        <v>0</v>
      </c>
      <c r="BC139" s="140">
        <f>IF(ISERROR(FIND(BC$3,'CFR - XML import'!$A133)),0,VALUE(MID('CFR - XML import'!$A133,SEARCH("&gt;",'CFR - XML import'!$A133,1)+1,SEARCH("/",'CFR - XML import'!$A133,1)-SEARCH("&gt;",'CFR - XML import'!$A133,1)-2)))</f>
        <v>0</v>
      </c>
      <c r="BD139" s="140">
        <f>IF(ISERROR(FIND(BD$3,'CFR - XML import'!$A133)),0,VALUE(MID('CFR - XML import'!$A133,SEARCH("&gt;",'CFR - XML import'!$A133,1)+1,SEARCH("/",'CFR - XML import'!$A133,1)-SEARCH("&gt;",'CFR - XML import'!$A133,1)-2)))</f>
        <v>0</v>
      </c>
      <c r="BE139" s="140">
        <f>IF(ISERROR(FIND(BE$3,'CFR - XML import'!$A133)),0,VALUE(MID('CFR - XML import'!$A133,SEARCH("&gt;",'CFR - XML import'!$A133,1)+1,SEARCH("/",'CFR - XML import'!$A133,1)-SEARCH("&gt;",'CFR - XML import'!$A133,1)-2)))</f>
        <v>0</v>
      </c>
      <c r="BF139" s="140">
        <f>IF(ISERROR(FIND(BF$3,'CFR - XML import'!$A133)),0,VALUE(MID('CFR - XML import'!$A133,SEARCH("&gt;",'CFR - XML import'!$A133,1)+1,SEARCH("/",'CFR - XML import'!$A133,1)-SEARCH("&gt;",'CFR - XML import'!$A133,1)-2)))</f>
        <v>0</v>
      </c>
      <c r="BG139" s="140">
        <f>IF(ISERROR(FIND(BG$3,'CFR - XML import'!$A133)),0,VALUE(MID('CFR - XML import'!$A133,SEARCH("&gt;",'CFR - XML import'!$A133,1)+1,SEARCH("/",'CFR - XML import'!$A133,1)-SEARCH("&gt;",'CFR - XML import'!$A133,1)-2)))</f>
        <v>0</v>
      </c>
      <c r="BH139" s="140">
        <f>IF(ISERROR(FIND(BH$3,'CFR - XML import'!$A133)),0,VALUE(MID('CFR - XML import'!$A133,SEARCH("&gt;",'CFR - XML import'!$A133,1)+1,SEARCH("/",'CFR - XML import'!$A133,1)-SEARCH("&gt;",'CFR - XML import'!$A133,1)-2)))</f>
        <v>0</v>
      </c>
      <c r="BI139" s="140">
        <f>IF(ISERROR(FIND(BI$3,'CFR - XML import'!$A133)),0,VALUE(MID('CFR - XML import'!$A133,SEARCH("&gt;",'CFR - XML import'!$A133,1)+1,SEARCH("/",'CFR - XML import'!$A133,1)-SEARCH("&gt;",'CFR - XML import'!$A133,1)-2)))</f>
        <v>0</v>
      </c>
      <c r="BJ139" s="140">
        <f>IF(ISERROR(FIND(BJ$3,'CFR - XML import'!$A133)),0,VALUE(MID('CFR - XML import'!$A133,SEARCH("&gt;",'CFR - XML import'!$A133,1)+1,SEARCH("/",'CFR - XML import'!$A133,1)-SEARCH("&gt;",'CFR - XML import'!$A133,1)-2)))</f>
        <v>0</v>
      </c>
      <c r="BK139" s="140">
        <f>IF(ISERROR(FIND(BK$3,'CFR - XML import'!$A133)),0,VALUE(MID('CFR - XML import'!$A133,SEARCH("&gt;",'CFR - XML import'!$A133,1)+1,SEARCH("/",'CFR - XML import'!$A133,1)-SEARCH("&gt;",'CFR - XML import'!$A133,1)-2)))</f>
        <v>0</v>
      </c>
      <c r="BL139" s="140">
        <f>IF(ISERROR(FIND(BL$3,'CFR - XML import'!$A133)),0,VALUE(MID('CFR - XML import'!$A133,SEARCH("&gt;",'CFR - XML import'!$A133,1)+1,SEARCH("/",'CFR - XML import'!$A133,1)-SEARCH("&gt;",'CFR - XML import'!$A133,1)-2)))</f>
        <v>0</v>
      </c>
      <c r="BM139" s="140">
        <f>IF(ISERROR(FIND(BM$3,'CFR - XML import'!$A133)),0,VALUE(MID('CFR - XML import'!$A133,SEARCH("&gt;",'CFR - XML import'!$A133,1)+1,SEARCH("/",'CFR - XML import'!$A133,1)-SEARCH("&gt;",'CFR - XML import'!$A133,1)-2)))</f>
        <v>0</v>
      </c>
      <c r="BN139" s="140">
        <f>IF(ISERROR(FIND(BN$3,'CFR - XML import'!$A133)),0,VALUE(MID('CFR - XML import'!$A133,SEARCH("&gt;",'CFR - XML import'!$A133,1)+1,SEARCH("/",'CFR - XML import'!$A133,1)-SEARCH("&gt;",'CFR - XML import'!$A133,1)-2)))</f>
        <v>0</v>
      </c>
      <c r="BO139" s="140">
        <f>IF(ISERROR(FIND(BO$3,'CFR - XML import'!$A133)),0,VALUE(MID('CFR - XML import'!$A133,SEARCH("&gt;",'CFR - XML import'!$A133,1)+1,SEARCH("/",'CFR - XML import'!$A133,1)-SEARCH("&gt;",'CFR - XML import'!$A133,1)-2)))</f>
        <v>0</v>
      </c>
      <c r="BP139" s="140">
        <f>IF(ISERROR(FIND(BP$3,'CFR - XML import'!$A133)),0,VALUE(MID('CFR - XML import'!$A133,SEARCH("&gt;",'CFR - XML import'!$A133,1)+1,SEARCH("/",'CFR - XML import'!$A133,1)-SEARCH("&gt;",'CFR - XML import'!$A133,1)-2)))</f>
        <v>0</v>
      </c>
      <c r="BQ139" s="140">
        <f>IF(ISERROR(FIND(BQ$3,'CFR - XML import'!$A133)),0,VALUE(MID('CFR - XML import'!$A133,SEARCH("&gt;",'CFR - XML import'!$A133,1)+1,SEARCH("/",'CFR - XML import'!$A133,1)-SEARCH("&gt;",'CFR - XML import'!$A133,1)-2)))</f>
        <v>0</v>
      </c>
      <c r="BR139" s="140">
        <f>IF(ISERROR(FIND(BR$3,'CFR - XML import'!$A133)),0,VALUE(MID('CFR - XML import'!$A133,SEARCH("&gt;",'CFR - XML import'!$A133,1)+1,SEARCH("/",'CFR - XML import'!$A133,1)-SEARCH("&gt;",'CFR - XML import'!$A133,1)-2)))</f>
        <v>0</v>
      </c>
      <c r="BS139" s="140">
        <f>IF(ISERROR(FIND(BS$3,'CFR - XML import'!$A133)),0,VALUE(MID('CFR - XML import'!$A133,SEARCH("&gt;",'CFR - XML import'!$A133,1)+1,SEARCH("/",'CFR - XML import'!$A133,1)-SEARCH("&gt;",'CFR - XML import'!$A133,1)-2)))</f>
        <v>0</v>
      </c>
      <c r="BT139" s="140">
        <f>IF(ISERROR(FIND(BT$3,'CFR - XML import'!$A133)),0,VALUE(MID('CFR - XML import'!$A133,SEARCH("&gt;",'CFR - XML import'!$A133,1)+1,SEARCH("/",'CFR - XML import'!$A133,1)-SEARCH("&gt;",'CFR - XML import'!$A133,1)-2)))</f>
        <v>0</v>
      </c>
      <c r="BU139" s="140">
        <f>IF(ISERROR(FIND(BU$3,'CFR - XML import'!$A133)),0,VALUE(MID('CFR - XML import'!$A133,SEARCH("&gt;",'CFR - XML import'!$A133,1)+1,SEARCH("/",'CFR - XML import'!$A133,1)-SEARCH("&gt;",'CFR - XML import'!$A133,1)-2)))</f>
        <v>0</v>
      </c>
      <c r="BV139" s="140">
        <f>IF(ISERROR(FIND(BV$3,'CFR - XML import'!$A133)),0,VALUE(MID('CFR - XML import'!$A133,SEARCH("&gt;",'CFR - XML import'!$A133,1)+1,SEARCH("/",'CFR - XML import'!$A133,1)-SEARCH("&gt;",'CFR - XML import'!$A133,1)-2)))</f>
        <v>0</v>
      </c>
      <c r="BW139" s="140">
        <f>IF(ISERROR(FIND(BW$3,'CFR - XML import'!$A133)),0,VALUE(MID('CFR - XML import'!$A133,SEARCH("&gt;",'CFR - XML import'!$A133,1)+1,SEARCH("/",'CFR - XML import'!$A133,1)-SEARCH("&gt;",'CFR - XML import'!$A133,1)-2)))</f>
        <v>0</v>
      </c>
      <c r="BX139" s="140">
        <f>IF(ISERROR(FIND(BX$3,'CFR - XML import'!$A133)),0,VALUE(MID('CFR - XML import'!$A133,SEARCH("&gt;",'CFR - XML import'!$A133,1)+1,SEARCH("/",'CFR - XML import'!$A133,1)-SEARCH("&gt;",'CFR - XML import'!$A133,1)-2)))</f>
        <v>0</v>
      </c>
      <c r="BY139" s="140">
        <f>IF(ISERROR(FIND(BY$3,'CFR - XML import'!$A133)),0,VALUE(MID('CFR - XML import'!$A133,SEARCH("&gt;",'CFR - XML import'!$A133,1)+1,SEARCH("/",'CFR - XML import'!$A133,1)-SEARCH("&gt;",'CFR - XML import'!$A133,1)-2)))</f>
        <v>0</v>
      </c>
      <c r="BZ139" s="140">
        <f>IF(ISERROR(FIND(BZ$3,'CFR - XML import'!$A133)),0,VALUE(MID('CFR - XML import'!$A133,SEARCH("&gt;",'CFR - XML import'!$A133,1)+1,SEARCH("/",'CFR - XML import'!$A133,1)-SEARCH("&gt;",'CFR - XML import'!$A133,1)-2)))</f>
        <v>0</v>
      </c>
      <c r="CG139" s="142">
        <f>IF(ISERROR(IF(MID('CFR - XML import'!$A133,LEN($CF$4)+5,LEN('CFR - XML import'!$A133)-(2*LEN($CF$4)+5))="RMMS",1,IF(MID('CFR - XML import'!$A133,LEN("    &lt;InputSystem&gt;")+1,LEN('CFR - XML import'!$A133)-(LEN("    &lt;InputSystem&gt;")+LEN($CF$4)+1))="SIMS",2,0))),0,IF(MID('CFR - XML import'!$A133,LEN($CF$4)+5,LEN('CFR - XML import'!$A133)-(2*LEN($CF$4)+5))="RMMS",1,IF(MID('CFR - XML import'!$A133,LEN("    &lt;InputSystem&gt;")+1,LEN('CFR - XML import'!$A133)-(LEN("    &lt;InputSystem&gt;")+LEN($CF$4)+1))="SIMS",2,0)))</f>
        <v>0</v>
      </c>
      <c r="CH139" s="140">
        <f>IF(ISERROR(FIND(CH$3,'CFR - XML import'!$A133)),0,MID('CFR - XML import'!$A133,SEARCH("&gt;",'CFR - XML import'!$A133,1)+1,SEARCH("/",'CFR - XML import'!$A133,1)-SEARCH("&gt;",'CFR - XML import'!$A133,1)-2))</f>
        <v>0</v>
      </c>
      <c r="CI139" s="140">
        <f>IF(ISERROR(FIND(CI$3,'CFR - XML import'!$A133)),0,MID('CFR - XML import'!$A133,SEARCH("&gt;",'CFR - XML import'!$A133,1)+1,SEARCH("/",'CFR - XML import'!$A133,1)-SEARCH("&gt;",'CFR - XML import'!$A133,1)-2))</f>
        <v>0</v>
      </c>
      <c r="CJ139" s="140">
        <f>IF(ISERROR(FIND(CJ$3,'CFR - XML import'!$A133)),0,MID('CFR - XML import'!$A133,SEARCH("&gt;",'CFR - XML import'!$A133,1)+1,SEARCH("/",'CFR - XML import'!$A133,1)-SEARCH("&gt;",'CFR - XML import'!$A133,1)-2))</f>
        <v>0</v>
      </c>
      <c r="CK139" s="140">
        <f>IF(ISERROR(FIND(CK$3,'CFR - XML import'!$A133)),0,MID('CFR - XML import'!$A133,SEARCH("&gt;",'CFR - XML import'!$A133,1)+1,SEARCH("/",'CFR - XML import'!$A133,1)-SEARCH("&gt;",'CFR - XML import'!$A133,1)-2))</f>
        <v>0</v>
      </c>
      <c r="CL139" s="140">
        <f>IF(ISERROR(FIND(CL$3,'CFR - XML import'!$A133)),0,MID('CFR - XML import'!$A133,SEARCH("&gt;",'CFR - XML import'!$A133,1)+1,SEARCH("/",'CFR - XML import'!$A133,1)-SEARCH("&gt;",'CFR - XML import'!$A133,1)-2))</f>
        <v>0</v>
      </c>
      <c r="CM139" s="140">
        <f>IF(ISERROR(FIND(CM$3,'CFR - XML import'!$A133)),0,MID('CFR - XML import'!$A133,SEARCH("&gt;",'CFR - XML import'!$A133,1)+1,SEARCH("/",'CFR - XML import'!$A133,1)-SEARCH("&gt;",'CFR - XML import'!$A133,1)-2))</f>
        <v>0</v>
      </c>
    </row>
    <row r="140" spans="1:91" x14ac:dyDescent="0.2">
      <c r="A140" s="139" t="str">
        <f>IF(AND('CFR - XML import'!A134&lt;&gt;"",LEFT('CFR - XML import'!A134,1)&lt;&gt;"&lt;",LEFT('CFR - XML import'!A134,3)&lt;&gt;"  &lt;",LEFT('CFR - XML import'!A134,5)&lt;&gt;"    &lt;",LEFT('CFR - XML import'!A134,7)&lt;&gt;"      &lt;",LEFT('CFR - XML import'!A134,9)&lt;&gt;"        &lt;",$B$1="SIMS"),'CFR - XML import'!A134,IF(AND(LEFT('CFR - XML import'!A134,9)="&lt;Details&gt;",$B$1="RM"),'CFR - XML import'!A134,""))</f>
        <v/>
      </c>
      <c r="B140" s="140">
        <f>IF(ISERROR(FIND(B$3,'CFR - XML import'!$A134)),0,VALUE(MID('CFR - XML import'!$A134,SEARCH("&gt;",'CFR - XML import'!$A134,1)+1,SEARCH("/",'CFR - XML import'!$A134,1)-SEARCH("&gt;",'CFR - XML import'!$A134,1)-2)))</f>
        <v>0</v>
      </c>
      <c r="D140" s="140">
        <f>IF(ISERROR(FIND(D$3,'CFR - XML import'!$A134)),0,MID('CFR - XML import'!$A134,SEARCH("&gt;",'CFR - XML import'!$A134,1)+1,SEARCH("/",'CFR - XML import'!$A134,1)-SEARCH("&gt;",'CFR - XML import'!$A134,1)-2))</f>
        <v>0</v>
      </c>
      <c r="E140" s="140">
        <f>IF(ISERROR(FIND(E$3,'CFR - XML import'!$A134)),0,MID('CFR - XML import'!$A134,SEARCH("&gt;",'CFR - XML import'!$A134,1)+1,SEARCH("/",'CFR - XML import'!$A134,1)-SEARCH("&gt;",'CFR - XML import'!$A134,1)-2))</f>
        <v>0</v>
      </c>
      <c r="F140" s="141">
        <f>IF($B$1="SIMS",IF(ISERROR(FIND(F$3,'CFR - XML import'!$A134)),0,VALUE(MID('CFR - XML import'!$A134,15,10))),IF(ISERROR(FIND(F$3,'CFR - XML import'!$A134)),0,VALUE(MID('CFR - XML import'!$A134,15,10))))</f>
        <v>0</v>
      </c>
      <c r="G140" s="140">
        <f>IF(ISERROR(FIND(G$3,'CFR - XML import'!$A134)),0,VALUE(MID('CFR - XML import'!$A134,SEARCH("&gt;",'CFR - XML import'!$A134,1)+1,SEARCH("/",'CFR - XML import'!$A134,1)-SEARCH("&gt;",'CFR - XML import'!$A134,1)-2)))</f>
        <v>0</v>
      </c>
      <c r="H140" s="140">
        <f>IF(ISERROR(FIND(H$3,'CFR - XML import'!$A134)),0,VALUE(MID('CFR - XML import'!$A134,SEARCH("&gt;",'CFR - XML import'!$A134,1)+1,SEARCH("/",'CFR - XML import'!$A134,1)-SEARCH("&gt;",'CFR - XML import'!$A134,1)-2)))</f>
        <v>0</v>
      </c>
      <c r="I140" s="140">
        <f>IF(ISERROR(FIND(I$3,'CFR - XML import'!$A134)),0,VALUE(MID('CFR - XML import'!$A134,SEARCH("&gt;",'CFR - XML import'!$A134,1)+1,SEARCH("/",'CFR - XML import'!$A134,1)-SEARCH("&gt;",'CFR - XML import'!$A134,1)-2)))</f>
        <v>0</v>
      </c>
      <c r="J140" s="140">
        <f>IF(ISERROR(FIND(J$3,'CFR - XML import'!$A134)),0,VALUE(MID('CFR - XML import'!$A134,SEARCH("&gt;",'CFR - XML import'!$A134,1)+1,SEARCH("/",'CFR - XML import'!$A134,1)-SEARCH("&gt;",'CFR - XML import'!$A134,1)-2)))</f>
        <v>0</v>
      </c>
      <c r="K140" s="140">
        <f>IF(ISERROR(FIND(K$3,'CFR - XML import'!$A134)),0,VALUE(MID('CFR - XML import'!$A134,SEARCH("&gt;",'CFR - XML import'!$A134,1)+1,SEARCH("/",'CFR - XML import'!$A134,1)-SEARCH("&gt;",'CFR - XML import'!$A134,1)-2)))</f>
        <v>0</v>
      </c>
      <c r="L140" s="140">
        <f>IF(ISERROR(FIND(L$3,'CFR - XML import'!$A134)),0,VALUE(MID('CFR - XML import'!$A134,SEARCH("&gt;",'CFR - XML import'!$A134,1)+1,SEARCH("/",'CFR - XML import'!$A134,1)-SEARCH("&gt;",'CFR - XML import'!$A134,1)-2)))</f>
        <v>0</v>
      </c>
      <c r="M140" s="140">
        <f>IF(ISERROR(FIND(M$3,'CFR - XML import'!$A134)),0,VALUE(MID('CFR - XML import'!$A134,SEARCH("&gt;",'CFR - XML import'!$A134,1)+1,SEARCH("/",'CFR - XML import'!$A134,1)-SEARCH("&gt;",'CFR - XML import'!$A134,1)-2)))</f>
        <v>0</v>
      </c>
      <c r="N140" s="140">
        <f>IF(ISERROR(FIND(N$3,'CFR - XML import'!$A134)),0,VALUE(MID('CFR - XML import'!$A134,SEARCH("&gt;",'CFR - XML import'!$A134,1)+1,SEARCH("/",'CFR - XML import'!$A134,1)-SEARCH("&gt;",'CFR - XML import'!$A134,1)-2)))</f>
        <v>0</v>
      </c>
      <c r="O140" s="140">
        <f>IF(ISERROR(FIND(O$3,'CFR - XML import'!$A134)),0,VALUE(MID('CFR - XML import'!$A134,SEARCH("&gt;",'CFR - XML import'!$A134,1)+1,SEARCH("/",'CFR - XML import'!$A134,1)-SEARCH("&gt;",'CFR - XML import'!$A134,1)-2)))</f>
        <v>0</v>
      </c>
      <c r="P140" s="140">
        <f>IF(ISERROR(FIND(P$3,'CFR - XML import'!$A134)),0,VALUE(MID('CFR - XML import'!$A134,SEARCH("&gt;",'CFR - XML import'!$A134,1)+1,SEARCH("/",'CFR - XML import'!$A134,1)-SEARCH("&gt;",'CFR - XML import'!$A134,1)-2)))</f>
        <v>0</v>
      </c>
      <c r="Q140" s="140">
        <f>IF(ISERROR(FIND(Q$3,'CFR - XML import'!$A134)),0,VALUE(MID('CFR - XML import'!$A134,SEARCH("&gt;",'CFR - XML import'!$A134,1)+1,SEARCH("/",'CFR - XML import'!$A134,1)-SEARCH("&gt;",'CFR - XML import'!$A134,1)-2)))</f>
        <v>0</v>
      </c>
      <c r="R140" s="140">
        <f>IF(ISERROR(FIND(R$3,'CFR - XML import'!$A134)),0,VALUE(MID('CFR - XML import'!$A134,SEARCH("&gt;",'CFR - XML import'!$A134,1)+1,SEARCH("/",'CFR - XML import'!$A134,1)-SEARCH("&gt;",'CFR - XML import'!$A134,1)-2)))</f>
        <v>0</v>
      </c>
      <c r="S140" s="140">
        <f>IF(ISERROR(FIND(S$3,'CFR - XML import'!$A134)),0,VALUE(MID('CFR - XML import'!$A134,SEARCH("&gt;",'CFR - XML import'!$A134,1)+1,SEARCH("/",'CFR - XML import'!$A134,1)-SEARCH("&gt;",'CFR - XML import'!$A134,1)-2)))</f>
        <v>0</v>
      </c>
      <c r="T140" s="140">
        <f>IF(ISERROR(FIND(T$3,'CFR - XML import'!$A134)),0,VALUE(MID('CFR - XML import'!$A134,SEARCH("&gt;",'CFR - XML import'!$A134,1)+1,SEARCH("/",'CFR - XML import'!$A134,1)-SEARCH("&gt;",'CFR - XML import'!$A134,1)-2)))</f>
        <v>0</v>
      </c>
      <c r="U140" s="140">
        <f>IF(ISERROR(FIND(U$3,'CFR - XML import'!$A134)),0,VALUE(MID('CFR - XML import'!$A134,SEARCH("&gt;",'CFR - XML import'!$A134,1)+1,SEARCH("/",'CFR - XML import'!$A134,1)-SEARCH("&gt;",'CFR - XML import'!$A134,1)-2)))</f>
        <v>0</v>
      </c>
      <c r="V140" s="140">
        <f>IF(ISERROR(FIND(V$3,'CFR - XML import'!$A134)),0,VALUE(MID('CFR - XML import'!$A134,SEARCH("&gt;",'CFR - XML import'!$A134,1)+1,SEARCH("/",'CFR - XML import'!$A134,1)-SEARCH("&gt;",'CFR - XML import'!$A134,1)-2)))</f>
        <v>0</v>
      </c>
      <c r="W140" s="140">
        <f>IF(ISERROR(FIND(W$3,'CFR - XML import'!$A134)),0,VALUE(MID('CFR - XML import'!$A134,SEARCH("&gt;",'CFR - XML import'!$A134,1)+1,SEARCH("/",'CFR - XML import'!$A134,1)-SEARCH("&gt;",'CFR - XML import'!$A134,1)-2)))</f>
        <v>0</v>
      </c>
      <c r="X140" s="140"/>
      <c r="Y140" s="140">
        <f>IF(ISERROR(FIND(Y$3,'CFR - XML import'!$A134)),0,VALUE(MID('CFR - XML import'!$A134,SEARCH("&gt;",'CFR - XML import'!$A134,1)+1,SEARCH("/",'CFR - XML import'!$A134,1)-SEARCH("&gt;",'CFR - XML import'!$A134,1)-2)))</f>
        <v>0</v>
      </c>
      <c r="Z140" s="140">
        <f>IF(ISERROR(FIND(Z$3,'CFR - XML import'!$A134)),0,VALUE(MID('CFR - XML import'!$A134,SEARCH("&gt;",'CFR - XML import'!$A134,1)+1,SEARCH("/",'CFR - XML import'!$A134,1)-SEARCH("&gt;",'CFR - XML import'!$A134,1)-2)))</f>
        <v>0</v>
      </c>
      <c r="AA140" s="140">
        <f>IF(ISERROR(FIND(AA$3,'CFR - XML import'!$A134)),0,VALUE(MID('CFR - XML import'!$A134,SEARCH("&gt;",'CFR - XML import'!$A134,1)+1,SEARCH("/",'CFR - XML import'!$A134,1)-SEARCH("&gt;",'CFR - XML import'!$A134,1)-2)))</f>
        <v>0</v>
      </c>
      <c r="AB140" s="140">
        <f>IF(ISERROR(FIND(AB$3,'CFR - XML import'!$A134)),0,VALUE(MID('CFR - XML import'!$A134,SEARCH("&gt;",'CFR - XML import'!$A134,1)+1,SEARCH("/",'CFR - XML import'!$A134,1)-SEARCH("&gt;",'CFR - XML import'!$A134,1)-2)))</f>
        <v>0</v>
      </c>
      <c r="AC140" s="140">
        <f>IF(ISERROR(FIND(AC$3,'CFR - XML import'!$A134)),0,VALUE(MID('CFR - XML import'!$A134,SEARCH("&gt;",'CFR - XML import'!$A134,1)+1,SEARCH("/",'CFR - XML import'!$A134,1)-SEARCH("&gt;",'CFR - XML import'!$A134,1)-2)))</f>
        <v>0</v>
      </c>
      <c r="AD140" s="140">
        <f>IF(ISERROR(FIND(AD$3,'CFR - XML import'!$A134)),0,VALUE(MID('CFR - XML import'!$A134,SEARCH("&gt;",'CFR - XML import'!$A134,1)+1,SEARCH("/",'CFR - XML import'!$A134,1)-SEARCH("&gt;",'CFR - XML import'!$A134,1)-2)))</f>
        <v>0</v>
      </c>
      <c r="AE140" s="140">
        <f>IF(ISERROR(FIND(AE$3,'CFR - XML import'!$A134)),0,VALUE(MID('CFR - XML import'!$A134,SEARCH("&gt;",'CFR - XML import'!$A134,1)+1,SEARCH("/",'CFR - XML import'!$A134,1)-SEARCH("&gt;",'CFR - XML import'!$A134,1)-2)))</f>
        <v>0</v>
      </c>
      <c r="AF140" s="140">
        <f>IF(ISERROR(FIND(AF$3,'CFR - XML import'!$A134)),0,VALUE(MID('CFR - XML import'!$A134,SEARCH("&gt;",'CFR - XML import'!$A134,1)+1,SEARCH("/",'CFR - XML import'!$A134,1)-SEARCH("&gt;",'CFR - XML import'!$A134,1)-2)))</f>
        <v>0</v>
      </c>
      <c r="AG140" s="140">
        <f>IF(ISERROR(FIND(AG$3,'CFR - XML import'!$A134)),0,VALUE(MID('CFR - XML import'!$A134,SEARCH("&gt;",'CFR - XML import'!$A134,1)+1,SEARCH("/",'CFR - XML import'!$A134,1)-SEARCH("&gt;",'CFR - XML import'!$A134,1)-2)))</f>
        <v>0</v>
      </c>
      <c r="AH140" s="140">
        <f>IF(ISERROR(FIND(AH$3,'CFR - XML import'!$A134)),0,VALUE(MID('CFR - XML import'!$A134,SEARCH("&gt;",'CFR - XML import'!$A134,1)+1,SEARCH("/",'CFR - XML import'!$A134,1)-SEARCH("&gt;",'CFR - XML import'!$A134,1)-2)))</f>
        <v>0</v>
      </c>
      <c r="AI140" s="140">
        <f>IF(ISERROR(FIND(AI$3,'CFR - XML import'!$A134)),0,VALUE(MID('CFR - XML import'!$A134,SEARCH("&gt;",'CFR - XML import'!$A134,1)+1,SEARCH("/",'CFR - XML import'!$A134,1)-SEARCH("&gt;",'CFR - XML import'!$A134,1)-2)))</f>
        <v>0</v>
      </c>
      <c r="AJ140" s="140">
        <f>IF(ISERROR(FIND(AJ$3,'CFR - XML import'!$A134)),0,VALUE(MID('CFR - XML import'!$A134,SEARCH("&gt;",'CFR - XML import'!$A134,1)+1,SEARCH("/",'CFR - XML import'!$A134,1)-SEARCH("&gt;",'CFR - XML import'!$A134,1)-2)))</f>
        <v>0</v>
      </c>
      <c r="AK140" s="140">
        <f>IF(ISERROR(FIND(AK$3,'CFR - XML import'!$A134)),0,VALUE(MID('CFR - XML import'!$A134,SEARCH("&gt;",'CFR - XML import'!$A134,1)+1,SEARCH("/",'CFR - XML import'!$A134,1)-SEARCH("&gt;",'CFR - XML import'!$A134,1)-2)))</f>
        <v>0</v>
      </c>
      <c r="AL140" s="140">
        <f>IF(ISERROR(FIND(AL$3,'CFR - XML import'!$A134)),0,VALUE(MID('CFR - XML import'!$A134,SEARCH("&gt;",'CFR - XML import'!$A134,1)+1,SEARCH("/",'CFR - XML import'!$A134,1)-SEARCH("&gt;",'CFR - XML import'!$A134,1)-2)))</f>
        <v>0</v>
      </c>
      <c r="AM140" s="140">
        <f>IF(ISERROR(FIND(AM$3,'CFR - XML import'!$A134)),0,VALUE(MID('CFR - XML import'!$A134,SEARCH("&gt;",'CFR - XML import'!$A134,1)+1,SEARCH("/",'CFR - XML import'!$A134,1)-SEARCH("&gt;",'CFR - XML import'!$A134,1)-2)))</f>
        <v>0</v>
      </c>
      <c r="AN140" s="140">
        <f>IF(ISERROR(FIND(AN$3,'CFR - XML import'!$A134)),0,VALUE(MID('CFR - XML import'!$A134,SEARCH("&gt;",'CFR - XML import'!$A134,1)+1,SEARCH("/",'CFR - XML import'!$A134,1)-SEARCH("&gt;",'CFR - XML import'!$A134,1)-2)))</f>
        <v>0</v>
      </c>
      <c r="AO140" s="140">
        <f>IF(ISERROR(FIND(AO$3,'CFR - XML import'!$A134)),0,VALUE(MID('CFR - XML import'!$A134,SEARCH("&gt;",'CFR - XML import'!$A134,1)+1,SEARCH("/",'CFR - XML import'!$A134,1)-SEARCH("&gt;",'CFR - XML import'!$A134,1)-2)))</f>
        <v>0</v>
      </c>
      <c r="AP140" s="140">
        <f>IF(ISERROR(FIND(AP$3,'CFR - XML import'!$A134)),0,VALUE(MID('CFR - XML import'!$A134,SEARCH("&gt;",'CFR - XML import'!$A134,1)+1,SEARCH("/",'CFR - XML import'!$A134,1)-SEARCH("&gt;",'CFR - XML import'!$A134,1)-2)))</f>
        <v>0</v>
      </c>
      <c r="AQ140" s="140">
        <f>IF(ISERROR(FIND(AQ$3,'CFR - XML import'!$A134)),0,VALUE(MID('CFR - XML import'!$A134,SEARCH("&gt;",'CFR - XML import'!$A134,1)+1,SEARCH("/",'CFR - XML import'!$A134,1)-SEARCH("&gt;",'CFR - XML import'!$A134,1)-2)))</f>
        <v>0</v>
      </c>
      <c r="AR140" s="140">
        <f>IF(ISERROR(FIND(AR$3,'CFR - XML import'!$A134)),0,VALUE(MID('CFR - XML import'!$A134,SEARCH("&gt;",'CFR - XML import'!$A134,1)+1,SEARCH("/",'CFR - XML import'!$A134,1)-SEARCH("&gt;",'CFR - XML import'!$A134,1)-2)))</f>
        <v>0</v>
      </c>
      <c r="AS140" s="140">
        <f>IF(ISERROR(FIND(AS$3,'CFR - XML import'!$A134)),0,VALUE(MID('CFR - XML import'!$A134,SEARCH("&gt;",'CFR - XML import'!$A134,1)+1,SEARCH("/",'CFR - XML import'!$A134,1)-SEARCH("&gt;",'CFR - XML import'!$A134,1)-2)))</f>
        <v>0</v>
      </c>
      <c r="AT140" s="140">
        <f>IF(ISERROR(FIND(AT$3,'CFR - XML import'!$A134)),0,VALUE(MID('CFR - XML import'!$A134,SEARCH("&gt;",'CFR - XML import'!$A134,1)+1,SEARCH("/",'CFR - XML import'!$A134,1)-SEARCH("&gt;",'CFR - XML import'!$A134,1)-2)))</f>
        <v>0</v>
      </c>
      <c r="AU140" s="140">
        <f>IF(ISERROR(FIND(AU$3,'CFR - XML import'!$A134)),0,VALUE(MID('CFR - XML import'!$A134,SEARCH("&gt;",'CFR - XML import'!$A134,1)+1,SEARCH("/",'CFR - XML import'!$A134,1)-SEARCH("&gt;",'CFR - XML import'!$A134,1)-2)))</f>
        <v>0</v>
      </c>
      <c r="AV140" s="140">
        <f>IF(ISERROR(FIND(AV$3,'CFR - XML import'!$A134)),0,VALUE(MID('CFR - XML import'!$A134,SEARCH("&gt;",'CFR - XML import'!$A134,1)+1,SEARCH("/",'CFR - XML import'!$A134,1)-SEARCH("&gt;",'CFR - XML import'!$A134,1)-2)))</f>
        <v>0</v>
      </c>
      <c r="AW140" s="140">
        <f>IF(ISERROR(FIND(AW$3,'CFR - XML import'!$A134)),0,VALUE(MID('CFR - XML import'!$A134,SEARCH("&gt;",'CFR - XML import'!$A134,1)+1,SEARCH("/",'CFR - XML import'!$A134,1)-SEARCH("&gt;",'CFR - XML import'!$A134,1)-2)))</f>
        <v>0</v>
      </c>
      <c r="AX140" s="140">
        <f>IF(ISERROR(FIND(AX$3,'CFR - XML import'!$A134)),0,VALUE(MID('CFR - XML import'!$A134,SEARCH("&gt;",'CFR - XML import'!$A134,1)+1,SEARCH("/",'CFR - XML import'!$A134,1)-SEARCH("&gt;",'CFR - XML import'!$A134,1)-2)))</f>
        <v>0</v>
      </c>
      <c r="AY140" s="140">
        <f>IF(ISERROR(FIND(AY$3,'CFR - XML import'!$A134)),0,VALUE(MID('CFR - XML import'!$A134,SEARCH("&gt;",'CFR - XML import'!$A134,1)+1,SEARCH("/",'CFR - XML import'!$A134,1)-SEARCH("&gt;",'CFR - XML import'!$A134,1)-2)))</f>
        <v>0</v>
      </c>
      <c r="AZ140" s="140">
        <f>IF(ISERROR(FIND(AZ$3,'CFR - XML import'!$A134)),0,VALUE(MID('CFR - XML import'!$A134,SEARCH("&gt;",'CFR - XML import'!$A134,1)+1,SEARCH("/",'CFR - XML import'!$A134,1)-SEARCH("&gt;",'CFR - XML import'!$A134,1)-2)))</f>
        <v>0</v>
      </c>
      <c r="BA140" s="140">
        <f>IF(ISERROR(FIND(BA$3,'CFR - XML import'!$A134)),0,VALUE(MID('CFR - XML import'!$A134,SEARCH("&gt;",'CFR - XML import'!$A134,1)+1,SEARCH("/",'CFR - XML import'!$A134,1)-SEARCH("&gt;",'CFR - XML import'!$A134,1)-2)))</f>
        <v>0</v>
      </c>
      <c r="BB140" s="140">
        <f>IF(ISERROR(FIND(BB$3,'CFR - XML import'!$A134)),0,VALUE(MID('CFR - XML import'!$A134,SEARCH("&gt;",'CFR - XML import'!$A134,1)+1,SEARCH("/",'CFR - XML import'!$A134,1)-SEARCH("&gt;",'CFR - XML import'!$A134,1)-2)))</f>
        <v>0</v>
      </c>
      <c r="BC140" s="140">
        <f>IF(ISERROR(FIND(BC$3,'CFR - XML import'!$A134)),0,VALUE(MID('CFR - XML import'!$A134,SEARCH("&gt;",'CFR - XML import'!$A134,1)+1,SEARCH("/",'CFR - XML import'!$A134,1)-SEARCH("&gt;",'CFR - XML import'!$A134,1)-2)))</f>
        <v>0</v>
      </c>
      <c r="BD140" s="140">
        <f>IF(ISERROR(FIND(BD$3,'CFR - XML import'!$A134)),0,VALUE(MID('CFR - XML import'!$A134,SEARCH("&gt;",'CFR - XML import'!$A134,1)+1,SEARCH("/",'CFR - XML import'!$A134,1)-SEARCH("&gt;",'CFR - XML import'!$A134,1)-2)))</f>
        <v>0</v>
      </c>
      <c r="BE140" s="140">
        <f>IF(ISERROR(FIND(BE$3,'CFR - XML import'!$A134)),0,VALUE(MID('CFR - XML import'!$A134,SEARCH("&gt;",'CFR - XML import'!$A134,1)+1,SEARCH("/",'CFR - XML import'!$A134,1)-SEARCH("&gt;",'CFR - XML import'!$A134,1)-2)))</f>
        <v>0</v>
      </c>
      <c r="BF140" s="140">
        <f>IF(ISERROR(FIND(BF$3,'CFR - XML import'!$A134)),0,VALUE(MID('CFR - XML import'!$A134,SEARCH("&gt;",'CFR - XML import'!$A134,1)+1,SEARCH("/",'CFR - XML import'!$A134,1)-SEARCH("&gt;",'CFR - XML import'!$A134,1)-2)))</f>
        <v>0</v>
      </c>
      <c r="BG140" s="140">
        <f>IF(ISERROR(FIND(BG$3,'CFR - XML import'!$A134)),0,VALUE(MID('CFR - XML import'!$A134,SEARCH("&gt;",'CFR - XML import'!$A134,1)+1,SEARCH("/",'CFR - XML import'!$A134,1)-SEARCH("&gt;",'CFR - XML import'!$A134,1)-2)))</f>
        <v>0</v>
      </c>
      <c r="BH140" s="140">
        <f>IF(ISERROR(FIND(BH$3,'CFR - XML import'!$A134)),0,VALUE(MID('CFR - XML import'!$A134,SEARCH("&gt;",'CFR - XML import'!$A134,1)+1,SEARCH("/",'CFR - XML import'!$A134,1)-SEARCH("&gt;",'CFR - XML import'!$A134,1)-2)))</f>
        <v>0</v>
      </c>
      <c r="BI140" s="140">
        <f>IF(ISERROR(FIND(BI$3,'CFR - XML import'!$A134)),0,VALUE(MID('CFR - XML import'!$A134,SEARCH("&gt;",'CFR - XML import'!$A134,1)+1,SEARCH("/",'CFR - XML import'!$A134,1)-SEARCH("&gt;",'CFR - XML import'!$A134,1)-2)))</f>
        <v>0</v>
      </c>
      <c r="BJ140" s="140">
        <f>IF(ISERROR(FIND(BJ$3,'CFR - XML import'!$A134)),0,VALUE(MID('CFR - XML import'!$A134,SEARCH("&gt;",'CFR - XML import'!$A134,1)+1,SEARCH("/",'CFR - XML import'!$A134,1)-SEARCH("&gt;",'CFR - XML import'!$A134,1)-2)))</f>
        <v>0</v>
      </c>
      <c r="BK140" s="140">
        <f>IF(ISERROR(FIND(BK$3,'CFR - XML import'!$A134)),0,VALUE(MID('CFR - XML import'!$A134,SEARCH("&gt;",'CFR - XML import'!$A134,1)+1,SEARCH("/",'CFR - XML import'!$A134,1)-SEARCH("&gt;",'CFR - XML import'!$A134,1)-2)))</f>
        <v>0</v>
      </c>
      <c r="BL140" s="140">
        <f>IF(ISERROR(FIND(BL$3,'CFR - XML import'!$A134)),0,VALUE(MID('CFR - XML import'!$A134,SEARCH("&gt;",'CFR - XML import'!$A134,1)+1,SEARCH("/",'CFR - XML import'!$A134,1)-SEARCH("&gt;",'CFR - XML import'!$A134,1)-2)))</f>
        <v>0</v>
      </c>
      <c r="BM140" s="140">
        <f>IF(ISERROR(FIND(BM$3,'CFR - XML import'!$A134)),0,VALUE(MID('CFR - XML import'!$A134,SEARCH("&gt;",'CFR - XML import'!$A134,1)+1,SEARCH("/",'CFR - XML import'!$A134,1)-SEARCH("&gt;",'CFR - XML import'!$A134,1)-2)))</f>
        <v>0</v>
      </c>
      <c r="BN140" s="140">
        <f>IF(ISERROR(FIND(BN$3,'CFR - XML import'!$A134)),0,VALUE(MID('CFR - XML import'!$A134,SEARCH("&gt;",'CFR - XML import'!$A134,1)+1,SEARCH("/",'CFR - XML import'!$A134,1)-SEARCH("&gt;",'CFR - XML import'!$A134,1)-2)))</f>
        <v>0</v>
      </c>
      <c r="BO140" s="140">
        <f>IF(ISERROR(FIND(BO$3,'CFR - XML import'!$A134)),0,VALUE(MID('CFR - XML import'!$A134,SEARCH("&gt;",'CFR - XML import'!$A134,1)+1,SEARCH("/",'CFR - XML import'!$A134,1)-SEARCH("&gt;",'CFR - XML import'!$A134,1)-2)))</f>
        <v>0</v>
      </c>
      <c r="BP140" s="140">
        <f>IF(ISERROR(FIND(BP$3,'CFR - XML import'!$A134)),0,VALUE(MID('CFR - XML import'!$A134,SEARCH("&gt;",'CFR - XML import'!$A134,1)+1,SEARCH("/",'CFR - XML import'!$A134,1)-SEARCH("&gt;",'CFR - XML import'!$A134,1)-2)))</f>
        <v>0</v>
      </c>
      <c r="BQ140" s="140">
        <f>IF(ISERROR(FIND(BQ$3,'CFR - XML import'!$A134)),0,VALUE(MID('CFR - XML import'!$A134,SEARCH("&gt;",'CFR - XML import'!$A134,1)+1,SEARCH("/",'CFR - XML import'!$A134,1)-SEARCH("&gt;",'CFR - XML import'!$A134,1)-2)))</f>
        <v>0</v>
      </c>
      <c r="BR140" s="140">
        <f>IF(ISERROR(FIND(BR$3,'CFR - XML import'!$A134)),0,VALUE(MID('CFR - XML import'!$A134,SEARCH("&gt;",'CFR - XML import'!$A134,1)+1,SEARCH("/",'CFR - XML import'!$A134,1)-SEARCH("&gt;",'CFR - XML import'!$A134,1)-2)))</f>
        <v>0</v>
      </c>
      <c r="BS140" s="140">
        <f>IF(ISERROR(FIND(BS$3,'CFR - XML import'!$A134)),0,VALUE(MID('CFR - XML import'!$A134,SEARCH("&gt;",'CFR - XML import'!$A134,1)+1,SEARCH("/",'CFR - XML import'!$A134,1)-SEARCH("&gt;",'CFR - XML import'!$A134,1)-2)))</f>
        <v>0</v>
      </c>
      <c r="BT140" s="140">
        <f>IF(ISERROR(FIND(BT$3,'CFR - XML import'!$A134)),0,VALUE(MID('CFR - XML import'!$A134,SEARCH("&gt;",'CFR - XML import'!$A134,1)+1,SEARCH("/",'CFR - XML import'!$A134,1)-SEARCH("&gt;",'CFR - XML import'!$A134,1)-2)))</f>
        <v>0</v>
      </c>
      <c r="BU140" s="140">
        <f>IF(ISERROR(FIND(BU$3,'CFR - XML import'!$A134)),0,VALUE(MID('CFR - XML import'!$A134,SEARCH("&gt;",'CFR - XML import'!$A134,1)+1,SEARCH("/",'CFR - XML import'!$A134,1)-SEARCH("&gt;",'CFR - XML import'!$A134,1)-2)))</f>
        <v>0</v>
      </c>
      <c r="BV140" s="140">
        <f>IF(ISERROR(FIND(BV$3,'CFR - XML import'!$A134)),0,VALUE(MID('CFR - XML import'!$A134,SEARCH("&gt;",'CFR - XML import'!$A134,1)+1,SEARCH("/",'CFR - XML import'!$A134,1)-SEARCH("&gt;",'CFR - XML import'!$A134,1)-2)))</f>
        <v>0</v>
      </c>
      <c r="BW140" s="140">
        <f>IF(ISERROR(FIND(BW$3,'CFR - XML import'!$A134)),0,VALUE(MID('CFR - XML import'!$A134,SEARCH("&gt;",'CFR - XML import'!$A134,1)+1,SEARCH("/",'CFR - XML import'!$A134,1)-SEARCH("&gt;",'CFR - XML import'!$A134,1)-2)))</f>
        <v>0</v>
      </c>
      <c r="BX140" s="140">
        <f>IF(ISERROR(FIND(BX$3,'CFR - XML import'!$A134)),0,VALUE(MID('CFR - XML import'!$A134,SEARCH("&gt;",'CFR - XML import'!$A134,1)+1,SEARCH("/",'CFR - XML import'!$A134,1)-SEARCH("&gt;",'CFR - XML import'!$A134,1)-2)))</f>
        <v>0</v>
      </c>
      <c r="BY140" s="140">
        <f>IF(ISERROR(FIND(BY$3,'CFR - XML import'!$A134)),0,VALUE(MID('CFR - XML import'!$A134,SEARCH("&gt;",'CFR - XML import'!$A134,1)+1,SEARCH("/",'CFR - XML import'!$A134,1)-SEARCH("&gt;",'CFR - XML import'!$A134,1)-2)))</f>
        <v>0</v>
      </c>
      <c r="BZ140" s="140">
        <f>IF(ISERROR(FIND(BZ$3,'CFR - XML import'!$A134)),0,VALUE(MID('CFR - XML import'!$A134,SEARCH("&gt;",'CFR - XML import'!$A134,1)+1,SEARCH("/",'CFR - XML import'!$A134,1)-SEARCH("&gt;",'CFR - XML import'!$A134,1)-2)))</f>
        <v>0</v>
      </c>
      <c r="CG140" s="142">
        <f>IF(ISERROR(IF(MID('CFR - XML import'!$A134,LEN($CF$4)+5,LEN('CFR - XML import'!$A134)-(2*LEN($CF$4)+5))="RMMS",1,IF(MID('CFR - XML import'!$A134,LEN("    &lt;InputSystem&gt;")+1,LEN('CFR - XML import'!$A134)-(LEN("    &lt;InputSystem&gt;")+LEN($CF$4)+1))="SIMS",2,0))),0,IF(MID('CFR - XML import'!$A134,LEN($CF$4)+5,LEN('CFR - XML import'!$A134)-(2*LEN($CF$4)+5))="RMMS",1,IF(MID('CFR - XML import'!$A134,LEN("    &lt;InputSystem&gt;")+1,LEN('CFR - XML import'!$A134)-(LEN("    &lt;InputSystem&gt;")+LEN($CF$4)+1))="SIMS",2,0)))</f>
        <v>0</v>
      </c>
      <c r="CH140" s="140">
        <f>IF(ISERROR(FIND(CH$3,'CFR - XML import'!$A134)),0,MID('CFR - XML import'!$A134,SEARCH("&gt;",'CFR - XML import'!$A134,1)+1,SEARCH("/",'CFR - XML import'!$A134,1)-SEARCH("&gt;",'CFR - XML import'!$A134,1)-2))</f>
        <v>0</v>
      </c>
      <c r="CI140" s="140">
        <f>IF(ISERROR(FIND(CI$3,'CFR - XML import'!$A134)),0,MID('CFR - XML import'!$A134,SEARCH("&gt;",'CFR - XML import'!$A134,1)+1,SEARCH("/",'CFR - XML import'!$A134,1)-SEARCH("&gt;",'CFR - XML import'!$A134,1)-2))</f>
        <v>0</v>
      </c>
      <c r="CJ140" s="140">
        <f>IF(ISERROR(FIND(CJ$3,'CFR - XML import'!$A134)),0,MID('CFR - XML import'!$A134,SEARCH("&gt;",'CFR - XML import'!$A134,1)+1,SEARCH("/",'CFR - XML import'!$A134,1)-SEARCH("&gt;",'CFR - XML import'!$A134,1)-2))</f>
        <v>0</v>
      </c>
      <c r="CK140" s="140">
        <f>IF(ISERROR(FIND(CK$3,'CFR - XML import'!$A134)),0,MID('CFR - XML import'!$A134,SEARCH("&gt;",'CFR - XML import'!$A134,1)+1,SEARCH("/",'CFR - XML import'!$A134,1)-SEARCH("&gt;",'CFR - XML import'!$A134,1)-2))</f>
        <v>0</v>
      </c>
      <c r="CL140" s="140">
        <f>IF(ISERROR(FIND(CL$3,'CFR - XML import'!$A134)),0,MID('CFR - XML import'!$A134,SEARCH("&gt;",'CFR - XML import'!$A134,1)+1,SEARCH("/",'CFR - XML import'!$A134,1)-SEARCH("&gt;",'CFR - XML import'!$A134,1)-2))</f>
        <v>0</v>
      </c>
      <c r="CM140" s="140">
        <f>IF(ISERROR(FIND(CM$3,'CFR - XML import'!$A134)),0,MID('CFR - XML import'!$A134,SEARCH("&gt;",'CFR - XML import'!$A134,1)+1,SEARCH("/",'CFR - XML import'!$A134,1)-SEARCH("&gt;",'CFR - XML import'!$A134,1)-2))</f>
        <v>0</v>
      </c>
    </row>
    <row r="141" spans="1:91" x14ac:dyDescent="0.2">
      <c r="A141" s="139" t="str">
        <f>IF(AND('CFR - XML import'!A135&lt;&gt;"",LEFT('CFR - XML import'!A135,1)&lt;&gt;"&lt;",LEFT('CFR - XML import'!A135,3)&lt;&gt;"  &lt;",LEFT('CFR - XML import'!A135,5)&lt;&gt;"    &lt;",LEFT('CFR - XML import'!A135,7)&lt;&gt;"      &lt;",LEFT('CFR - XML import'!A135,9)&lt;&gt;"        &lt;",$B$1="SIMS"),'CFR - XML import'!A135,IF(AND(LEFT('CFR - XML import'!A135,9)="&lt;Details&gt;",$B$1="RM"),'CFR - XML import'!A135,""))</f>
        <v/>
      </c>
      <c r="B141" s="140">
        <f>IF(ISERROR(FIND(B$3,'CFR - XML import'!$A135)),0,VALUE(MID('CFR - XML import'!$A135,SEARCH("&gt;",'CFR - XML import'!$A135,1)+1,SEARCH("/",'CFR - XML import'!$A135,1)-SEARCH("&gt;",'CFR - XML import'!$A135,1)-2)))</f>
        <v>0</v>
      </c>
      <c r="D141" s="140">
        <f>IF(ISERROR(FIND(D$3,'CFR - XML import'!$A135)),0,MID('CFR - XML import'!$A135,SEARCH("&gt;",'CFR - XML import'!$A135,1)+1,SEARCH("/",'CFR - XML import'!$A135,1)-SEARCH("&gt;",'CFR - XML import'!$A135,1)-2))</f>
        <v>0</v>
      </c>
      <c r="E141" s="140">
        <f>IF(ISERROR(FIND(E$3,'CFR - XML import'!$A135)),0,MID('CFR - XML import'!$A135,SEARCH("&gt;",'CFR - XML import'!$A135,1)+1,SEARCH("/",'CFR - XML import'!$A135,1)-SEARCH("&gt;",'CFR - XML import'!$A135,1)-2))</f>
        <v>0</v>
      </c>
      <c r="F141" s="141">
        <f>IF($B$1="SIMS",IF(ISERROR(FIND(F$3,'CFR - XML import'!$A135)),0,VALUE(MID('CFR - XML import'!$A135,15,10))),IF(ISERROR(FIND(F$3,'CFR - XML import'!$A135)),0,VALUE(MID('CFR - XML import'!$A135,15,10))))</f>
        <v>0</v>
      </c>
      <c r="G141" s="140">
        <f>IF(ISERROR(FIND(G$3,'CFR - XML import'!$A135)),0,VALUE(MID('CFR - XML import'!$A135,SEARCH("&gt;",'CFR - XML import'!$A135,1)+1,SEARCH("/",'CFR - XML import'!$A135,1)-SEARCH("&gt;",'CFR - XML import'!$A135,1)-2)))</f>
        <v>0</v>
      </c>
      <c r="H141" s="140">
        <f>IF(ISERROR(FIND(H$3,'CFR - XML import'!$A135)),0,VALUE(MID('CFR - XML import'!$A135,SEARCH("&gt;",'CFR - XML import'!$A135,1)+1,SEARCH("/",'CFR - XML import'!$A135,1)-SEARCH("&gt;",'CFR - XML import'!$A135,1)-2)))</f>
        <v>0</v>
      </c>
      <c r="I141" s="140">
        <f>IF(ISERROR(FIND(I$3,'CFR - XML import'!$A135)),0,VALUE(MID('CFR - XML import'!$A135,SEARCH("&gt;",'CFR - XML import'!$A135,1)+1,SEARCH("/",'CFR - XML import'!$A135,1)-SEARCH("&gt;",'CFR - XML import'!$A135,1)-2)))</f>
        <v>0</v>
      </c>
      <c r="J141" s="140">
        <f>IF(ISERROR(FIND(J$3,'CFR - XML import'!$A135)),0,VALUE(MID('CFR - XML import'!$A135,SEARCH("&gt;",'CFR - XML import'!$A135,1)+1,SEARCH("/",'CFR - XML import'!$A135,1)-SEARCH("&gt;",'CFR - XML import'!$A135,1)-2)))</f>
        <v>0</v>
      </c>
      <c r="K141" s="140">
        <f>IF(ISERROR(FIND(K$3,'CFR - XML import'!$A135)),0,VALUE(MID('CFR - XML import'!$A135,SEARCH("&gt;",'CFR - XML import'!$A135,1)+1,SEARCH("/",'CFR - XML import'!$A135,1)-SEARCH("&gt;",'CFR - XML import'!$A135,1)-2)))</f>
        <v>0</v>
      </c>
      <c r="L141" s="140">
        <f>IF(ISERROR(FIND(L$3,'CFR - XML import'!$A135)),0,VALUE(MID('CFR - XML import'!$A135,SEARCH("&gt;",'CFR - XML import'!$A135,1)+1,SEARCH("/",'CFR - XML import'!$A135,1)-SEARCH("&gt;",'CFR - XML import'!$A135,1)-2)))</f>
        <v>0</v>
      </c>
      <c r="M141" s="140">
        <f>IF(ISERROR(FIND(M$3,'CFR - XML import'!$A135)),0,VALUE(MID('CFR - XML import'!$A135,SEARCH("&gt;",'CFR - XML import'!$A135,1)+1,SEARCH("/",'CFR - XML import'!$A135,1)-SEARCH("&gt;",'CFR - XML import'!$A135,1)-2)))</f>
        <v>0</v>
      </c>
      <c r="N141" s="140">
        <f>IF(ISERROR(FIND(N$3,'CFR - XML import'!$A135)),0,VALUE(MID('CFR - XML import'!$A135,SEARCH("&gt;",'CFR - XML import'!$A135,1)+1,SEARCH("/",'CFR - XML import'!$A135,1)-SEARCH("&gt;",'CFR - XML import'!$A135,1)-2)))</f>
        <v>0</v>
      </c>
      <c r="O141" s="140">
        <f>IF(ISERROR(FIND(O$3,'CFR - XML import'!$A135)),0,VALUE(MID('CFR - XML import'!$A135,SEARCH("&gt;",'CFR - XML import'!$A135,1)+1,SEARCH("/",'CFR - XML import'!$A135,1)-SEARCH("&gt;",'CFR - XML import'!$A135,1)-2)))</f>
        <v>0</v>
      </c>
      <c r="P141" s="140">
        <f>IF(ISERROR(FIND(P$3,'CFR - XML import'!$A135)),0,VALUE(MID('CFR - XML import'!$A135,SEARCH("&gt;",'CFR - XML import'!$A135,1)+1,SEARCH("/",'CFR - XML import'!$A135,1)-SEARCH("&gt;",'CFR - XML import'!$A135,1)-2)))</f>
        <v>0</v>
      </c>
      <c r="Q141" s="140">
        <f>IF(ISERROR(FIND(Q$3,'CFR - XML import'!$A135)),0,VALUE(MID('CFR - XML import'!$A135,SEARCH("&gt;",'CFR - XML import'!$A135,1)+1,SEARCH("/",'CFR - XML import'!$A135,1)-SEARCH("&gt;",'CFR - XML import'!$A135,1)-2)))</f>
        <v>0</v>
      </c>
      <c r="R141" s="140">
        <f>IF(ISERROR(FIND(R$3,'CFR - XML import'!$A135)),0,VALUE(MID('CFR - XML import'!$A135,SEARCH("&gt;",'CFR - XML import'!$A135,1)+1,SEARCH("/",'CFR - XML import'!$A135,1)-SEARCH("&gt;",'CFR - XML import'!$A135,1)-2)))</f>
        <v>0</v>
      </c>
      <c r="S141" s="140">
        <f>IF(ISERROR(FIND(S$3,'CFR - XML import'!$A135)),0,VALUE(MID('CFR - XML import'!$A135,SEARCH("&gt;",'CFR - XML import'!$A135,1)+1,SEARCH("/",'CFR - XML import'!$A135,1)-SEARCH("&gt;",'CFR - XML import'!$A135,1)-2)))</f>
        <v>0</v>
      </c>
      <c r="T141" s="140">
        <f>IF(ISERROR(FIND(T$3,'CFR - XML import'!$A135)),0,VALUE(MID('CFR - XML import'!$A135,SEARCH("&gt;",'CFR - XML import'!$A135,1)+1,SEARCH("/",'CFR - XML import'!$A135,1)-SEARCH("&gt;",'CFR - XML import'!$A135,1)-2)))</f>
        <v>0</v>
      </c>
      <c r="U141" s="140">
        <f>IF(ISERROR(FIND(U$3,'CFR - XML import'!$A135)),0,VALUE(MID('CFR - XML import'!$A135,SEARCH("&gt;",'CFR - XML import'!$A135,1)+1,SEARCH("/",'CFR - XML import'!$A135,1)-SEARCH("&gt;",'CFR - XML import'!$A135,1)-2)))</f>
        <v>0</v>
      </c>
      <c r="V141" s="140">
        <f>IF(ISERROR(FIND(V$3,'CFR - XML import'!$A135)),0,VALUE(MID('CFR - XML import'!$A135,SEARCH("&gt;",'CFR - XML import'!$A135,1)+1,SEARCH("/",'CFR - XML import'!$A135,1)-SEARCH("&gt;",'CFR - XML import'!$A135,1)-2)))</f>
        <v>0</v>
      </c>
      <c r="W141" s="140">
        <f>IF(ISERROR(FIND(W$3,'CFR - XML import'!$A135)),0,VALUE(MID('CFR - XML import'!$A135,SEARCH("&gt;",'CFR - XML import'!$A135,1)+1,SEARCH("/",'CFR - XML import'!$A135,1)-SEARCH("&gt;",'CFR - XML import'!$A135,1)-2)))</f>
        <v>0</v>
      </c>
      <c r="X141" s="140"/>
      <c r="Y141" s="140">
        <f>IF(ISERROR(FIND(Y$3,'CFR - XML import'!$A135)),0,VALUE(MID('CFR - XML import'!$A135,SEARCH("&gt;",'CFR - XML import'!$A135,1)+1,SEARCH("/",'CFR - XML import'!$A135,1)-SEARCH("&gt;",'CFR - XML import'!$A135,1)-2)))</f>
        <v>0</v>
      </c>
      <c r="Z141" s="140">
        <f>IF(ISERROR(FIND(Z$3,'CFR - XML import'!$A135)),0,VALUE(MID('CFR - XML import'!$A135,SEARCH("&gt;",'CFR - XML import'!$A135,1)+1,SEARCH("/",'CFR - XML import'!$A135,1)-SEARCH("&gt;",'CFR - XML import'!$A135,1)-2)))</f>
        <v>0</v>
      </c>
      <c r="AA141" s="140">
        <f>IF(ISERROR(FIND(AA$3,'CFR - XML import'!$A135)),0,VALUE(MID('CFR - XML import'!$A135,SEARCH("&gt;",'CFR - XML import'!$A135,1)+1,SEARCH("/",'CFR - XML import'!$A135,1)-SEARCH("&gt;",'CFR - XML import'!$A135,1)-2)))</f>
        <v>0</v>
      </c>
      <c r="AB141" s="140">
        <f>IF(ISERROR(FIND(AB$3,'CFR - XML import'!$A135)),0,VALUE(MID('CFR - XML import'!$A135,SEARCH("&gt;",'CFR - XML import'!$A135,1)+1,SEARCH("/",'CFR - XML import'!$A135,1)-SEARCH("&gt;",'CFR - XML import'!$A135,1)-2)))</f>
        <v>0</v>
      </c>
      <c r="AC141" s="140">
        <f>IF(ISERROR(FIND(AC$3,'CFR - XML import'!$A135)),0,VALUE(MID('CFR - XML import'!$A135,SEARCH("&gt;",'CFR - XML import'!$A135,1)+1,SEARCH("/",'CFR - XML import'!$A135,1)-SEARCH("&gt;",'CFR - XML import'!$A135,1)-2)))</f>
        <v>0</v>
      </c>
      <c r="AD141" s="140">
        <f>IF(ISERROR(FIND(AD$3,'CFR - XML import'!$A135)),0,VALUE(MID('CFR - XML import'!$A135,SEARCH("&gt;",'CFR - XML import'!$A135,1)+1,SEARCH("/",'CFR - XML import'!$A135,1)-SEARCH("&gt;",'CFR - XML import'!$A135,1)-2)))</f>
        <v>0</v>
      </c>
      <c r="AE141" s="140">
        <f>IF(ISERROR(FIND(AE$3,'CFR - XML import'!$A135)),0,VALUE(MID('CFR - XML import'!$A135,SEARCH("&gt;",'CFR - XML import'!$A135,1)+1,SEARCH("/",'CFR - XML import'!$A135,1)-SEARCH("&gt;",'CFR - XML import'!$A135,1)-2)))</f>
        <v>0</v>
      </c>
      <c r="AF141" s="140">
        <f>IF(ISERROR(FIND(AF$3,'CFR - XML import'!$A135)),0,VALUE(MID('CFR - XML import'!$A135,SEARCH("&gt;",'CFR - XML import'!$A135,1)+1,SEARCH("/",'CFR - XML import'!$A135,1)-SEARCH("&gt;",'CFR - XML import'!$A135,1)-2)))</f>
        <v>0</v>
      </c>
      <c r="AG141" s="140">
        <f>IF(ISERROR(FIND(AG$3,'CFR - XML import'!$A135)),0,VALUE(MID('CFR - XML import'!$A135,SEARCH("&gt;",'CFR - XML import'!$A135,1)+1,SEARCH("/",'CFR - XML import'!$A135,1)-SEARCH("&gt;",'CFR - XML import'!$A135,1)-2)))</f>
        <v>0</v>
      </c>
      <c r="AH141" s="140">
        <f>IF(ISERROR(FIND(AH$3,'CFR - XML import'!$A135)),0,VALUE(MID('CFR - XML import'!$A135,SEARCH("&gt;",'CFR - XML import'!$A135,1)+1,SEARCH("/",'CFR - XML import'!$A135,1)-SEARCH("&gt;",'CFR - XML import'!$A135,1)-2)))</f>
        <v>0</v>
      </c>
      <c r="AI141" s="140">
        <f>IF(ISERROR(FIND(AI$3,'CFR - XML import'!$A135)),0,VALUE(MID('CFR - XML import'!$A135,SEARCH("&gt;",'CFR - XML import'!$A135,1)+1,SEARCH("/",'CFR - XML import'!$A135,1)-SEARCH("&gt;",'CFR - XML import'!$A135,1)-2)))</f>
        <v>0</v>
      </c>
      <c r="AJ141" s="140">
        <f>IF(ISERROR(FIND(AJ$3,'CFR - XML import'!$A135)),0,VALUE(MID('CFR - XML import'!$A135,SEARCH("&gt;",'CFR - XML import'!$A135,1)+1,SEARCH("/",'CFR - XML import'!$A135,1)-SEARCH("&gt;",'CFR - XML import'!$A135,1)-2)))</f>
        <v>0</v>
      </c>
      <c r="AK141" s="140">
        <f>IF(ISERROR(FIND(AK$3,'CFR - XML import'!$A135)),0,VALUE(MID('CFR - XML import'!$A135,SEARCH("&gt;",'CFR - XML import'!$A135,1)+1,SEARCH("/",'CFR - XML import'!$A135,1)-SEARCH("&gt;",'CFR - XML import'!$A135,1)-2)))</f>
        <v>0</v>
      </c>
      <c r="AL141" s="140">
        <f>IF(ISERROR(FIND(AL$3,'CFR - XML import'!$A135)),0,VALUE(MID('CFR - XML import'!$A135,SEARCH("&gt;",'CFR - XML import'!$A135,1)+1,SEARCH("/",'CFR - XML import'!$A135,1)-SEARCH("&gt;",'CFR - XML import'!$A135,1)-2)))</f>
        <v>0</v>
      </c>
      <c r="AM141" s="140">
        <f>IF(ISERROR(FIND(AM$3,'CFR - XML import'!$A135)),0,VALUE(MID('CFR - XML import'!$A135,SEARCH("&gt;",'CFR - XML import'!$A135,1)+1,SEARCH("/",'CFR - XML import'!$A135,1)-SEARCH("&gt;",'CFR - XML import'!$A135,1)-2)))</f>
        <v>0</v>
      </c>
      <c r="AN141" s="140">
        <f>IF(ISERROR(FIND(AN$3,'CFR - XML import'!$A135)),0,VALUE(MID('CFR - XML import'!$A135,SEARCH("&gt;",'CFR - XML import'!$A135,1)+1,SEARCH("/",'CFR - XML import'!$A135,1)-SEARCH("&gt;",'CFR - XML import'!$A135,1)-2)))</f>
        <v>0</v>
      </c>
      <c r="AO141" s="140">
        <f>IF(ISERROR(FIND(AO$3,'CFR - XML import'!$A135)),0,VALUE(MID('CFR - XML import'!$A135,SEARCH("&gt;",'CFR - XML import'!$A135,1)+1,SEARCH("/",'CFR - XML import'!$A135,1)-SEARCH("&gt;",'CFR - XML import'!$A135,1)-2)))</f>
        <v>0</v>
      </c>
      <c r="AP141" s="140">
        <f>IF(ISERROR(FIND(AP$3,'CFR - XML import'!$A135)),0,VALUE(MID('CFR - XML import'!$A135,SEARCH("&gt;",'CFR - XML import'!$A135,1)+1,SEARCH("/",'CFR - XML import'!$A135,1)-SEARCH("&gt;",'CFR - XML import'!$A135,1)-2)))</f>
        <v>0</v>
      </c>
      <c r="AQ141" s="140">
        <f>IF(ISERROR(FIND(AQ$3,'CFR - XML import'!$A135)),0,VALUE(MID('CFR - XML import'!$A135,SEARCH("&gt;",'CFR - XML import'!$A135,1)+1,SEARCH("/",'CFR - XML import'!$A135,1)-SEARCH("&gt;",'CFR - XML import'!$A135,1)-2)))</f>
        <v>0</v>
      </c>
      <c r="AR141" s="140">
        <f>IF(ISERROR(FIND(AR$3,'CFR - XML import'!$A135)),0,VALUE(MID('CFR - XML import'!$A135,SEARCH("&gt;",'CFR - XML import'!$A135,1)+1,SEARCH("/",'CFR - XML import'!$A135,1)-SEARCH("&gt;",'CFR - XML import'!$A135,1)-2)))</f>
        <v>0</v>
      </c>
      <c r="AS141" s="140">
        <f>IF(ISERROR(FIND(AS$3,'CFR - XML import'!$A135)),0,VALUE(MID('CFR - XML import'!$A135,SEARCH("&gt;",'CFR - XML import'!$A135,1)+1,SEARCH("/",'CFR - XML import'!$A135,1)-SEARCH("&gt;",'CFR - XML import'!$A135,1)-2)))</f>
        <v>0</v>
      </c>
      <c r="AT141" s="140">
        <f>IF(ISERROR(FIND(AT$3,'CFR - XML import'!$A135)),0,VALUE(MID('CFR - XML import'!$A135,SEARCH("&gt;",'CFR - XML import'!$A135,1)+1,SEARCH("/",'CFR - XML import'!$A135,1)-SEARCH("&gt;",'CFR - XML import'!$A135,1)-2)))</f>
        <v>0</v>
      </c>
      <c r="AU141" s="140">
        <f>IF(ISERROR(FIND(AU$3,'CFR - XML import'!$A135)),0,VALUE(MID('CFR - XML import'!$A135,SEARCH("&gt;",'CFR - XML import'!$A135,1)+1,SEARCH("/",'CFR - XML import'!$A135,1)-SEARCH("&gt;",'CFR - XML import'!$A135,1)-2)))</f>
        <v>0</v>
      </c>
      <c r="AV141" s="140">
        <f>IF(ISERROR(FIND(AV$3,'CFR - XML import'!$A135)),0,VALUE(MID('CFR - XML import'!$A135,SEARCH("&gt;",'CFR - XML import'!$A135,1)+1,SEARCH("/",'CFR - XML import'!$A135,1)-SEARCH("&gt;",'CFR - XML import'!$A135,1)-2)))</f>
        <v>0</v>
      </c>
      <c r="AW141" s="140">
        <f>IF(ISERROR(FIND(AW$3,'CFR - XML import'!$A135)),0,VALUE(MID('CFR - XML import'!$A135,SEARCH("&gt;",'CFR - XML import'!$A135,1)+1,SEARCH("/",'CFR - XML import'!$A135,1)-SEARCH("&gt;",'CFR - XML import'!$A135,1)-2)))</f>
        <v>0</v>
      </c>
      <c r="AX141" s="140">
        <f>IF(ISERROR(FIND(AX$3,'CFR - XML import'!$A135)),0,VALUE(MID('CFR - XML import'!$A135,SEARCH("&gt;",'CFR - XML import'!$A135,1)+1,SEARCH("/",'CFR - XML import'!$A135,1)-SEARCH("&gt;",'CFR - XML import'!$A135,1)-2)))</f>
        <v>0</v>
      </c>
      <c r="AY141" s="140">
        <f>IF(ISERROR(FIND(AY$3,'CFR - XML import'!$A135)),0,VALUE(MID('CFR - XML import'!$A135,SEARCH("&gt;",'CFR - XML import'!$A135,1)+1,SEARCH("/",'CFR - XML import'!$A135,1)-SEARCH("&gt;",'CFR - XML import'!$A135,1)-2)))</f>
        <v>0</v>
      </c>
      <c r="AZ141" s="140">
        <f>IF(ISERROR(FIND(AZ$3,'CFR - XML import'!$A135)),0,VALUE(MID('CFR - XML import'!$A135,SEARCH("&gt;",'CFR - XML import'!$A135,1)+1,SEARCH("/",'CFR - XML import'!$A135,1)-SEARCH("&gt;",'CFR - XML import'!$A135,1)-2)))</f>
        <v>0</v>
      </c>
      <c r="BA141" s="140">
        <f>IF(ISERROR(FIND(BA$3,'CFR - XML import'!$A135)),0,VALUE(MID('CFR - XML import'!$A135,SEARCH("&gt;",'CFR - XML import'!$A135,1)+1,SEARCH("/",'CFR - XML import'!$A135,1)-SEARCH("&gt;",'CFR - XML import'!$A135,1)-2)))</f>
        <v>0</v>
      </c>
      <c r="BB141" s="140">
        <f>IF(ISERROR(FIND(BB$3,'CFR - XML import'!$A135)),0,VALUE(MID('CFR - XML import'!$A135,SEARCH("&gt;",'CFR - XML import'!$A135,1)+1,SEARCH("/",'CFR - XML import'!$A135,1)-SEARCH("&gt;",'CFR - XML import'!$A135,1)-2)))</f>
        <v>0</v>
      </c>
      <c r="BC141" s="140">
        <f>IF(ISERROR(FIND(BC$3,'CFR - XML import'!$A135)),0,VALUE(MID('CFR - XML import'!$A135,SEARCH("&gt;",'CFR - XML import'!$A135,1)+1,SEARCH("/",'CFR - XML import'!$A135,1)-SEARCH("&gt;",'CFR - XML import'!$A135,1)-2)))</f>
        <v>0</v>
      </c>
      <c r="BD141" s="140">
        <f>IF(ISERROR(FIND(BD$3,'CFR - XML import'!$A135)),0,VALUE(MID('CFR - XML import'!$A135,SEARCH("&gt;",'CFR - XML import'!$A135,1)+1,SEARCH("/",'CFR - XML import'!$A135,1)-SEARCH("&gt;",'CFR - XML import'!$A135,1)-2)))</f>
        <v>0</v>
      </c>
      <c r="BE141" s="140">
        <f>IF(ISERROR(FIND(BE$3,'CFR - XML import'!$A135)),0,VALUE(MID('CFR - XML import'!$A135,SEARCH("&gt;",'CFR - XML import'!$A135,1)+1,SEARCH("/",'CFR - XML import'!$A135,1)-SEARCH("&gt;",'CFR - XML import'!$A135,1)-2)))</f>
        <v>0</v>
      </c>
      <c r="BF141" s="140">
        <f>IF(ISERROR(FIND(BF$3,'CFR - XML import'!$A135)),0,VALUE(MID('CFR - XML import'!$A135,SEARCH("&gt;",'CFR - XML import'!$A135,1)+1,SEARCH("/",'CFR - XML import'!$A135,1)-SEARCH("&gt;",'CFR - XML import'!$A135,1)-2)))</f>
        <v>0</v>
      </c>
      <c r="BG141" s="140">
        <f>IF(ISERROR(FIND(BG$3,'CFR - XML import'!$A135)),0,VALUE(MID('CFR - XML import'!$A135,SEARCH("&gt;",'CFR - XML import'!$A135,1)+1,SEARCH("/",'CFR - XML import'!$A135,1)-SEARCH("&gt;",'CFR - XML import'!$A135,1)-2)))</f>
        <v>0</v>
      </c>
      <c r="BH141" s="140">
        <f>IF(ISERROR(FIND(BH$3,'CFR - XML import'!$A135)),0,VALUE(MID('CFR - XML import'!$A135,SEARCH("&gt;",'CFR - XML import'!$A135,1)+1,SEARCH("/",'CFR - XML import'!$A135,1)-SEARCH("&gt;",'CFR - XML import'!$A135,1)-2)))</f>
        <v>0</v>
      </c>
      <c r="BI141" s="140">
        <f>IF(ISERROR(FIND(BI$3,'CFR - XML import'!$A135)),0,VALUE(MID('CFR - XML import'!$A135,SEARCH("&gt;",'CFR - XML import'!$A135,1)+1,SEARCH("/",'CFR - XML import'!$A135,1)-SEARCH("&gt;",'CFR - XML import'!$A135,1)-2)))</f>
        <v>0</v>
      </c>
      <c r="BJ141" s="140">
        <f>IF(ISERROR(FIND(BJ$3,'CFR - XML import'!$A135)),0,VALUE(MID('CFR - XML import'!$A135,SEARCH("&gt;",'CFR - XML import'!$A135,1)+1,SEARCH("/",'CFR - XML import'!$A135,1)-SEARCH("&gt;",'CFR - XML import'!$A135,1)-2)))</f>
        <v>0</v>
      </c>
      <c r="BK141" s="140">
        <f>IF(ISERROR(FIND(BK$3,'CFR - XML import'!$A135)),0,VALUE(MID('CFR - XML import'!$A135,SEARCH("&gt;",'CFR - XML import'!$A135,1)+1,SEARCH("/",'CFR - XML import'!$A135,1)-SEARCH("&gt;",'CFR - XML import'!$A135,1)-2)))</f>
        <v>0</v>
      </c>
      <c r="BL141" s="140">
        <f>IF(ISERROR(FIND(BL$3,'CFR - XML import'!$A135)),0,VALUE(MID('CFR - XML import'!$A135,SEARCH("&gt;",'CFR - XML import'!$A135,1)+1,SEARCH("/",'CFR - XML import'!$A135,1)-SEARCH("&gt;",'CFR - XML import'!$A135,1)-2)))</f>
        <v>0</v>
      </c>
      <c r="BM141" s="140">
        <f>IF(ISERROR(FIND(BM$3,'CFR - XML import'!$A135)),0,VALUE(MID('CFR - XML import'!$A135,SEARCH("&gt;",'CFR - XML import'!$A135,1)+1,SEARCH("/",'CFR - XML import'!$A135,1)-SEARCH("&gt;",'CFR - XML import'!$A135,1)-2)))</f>
        <v>0</v>
      </c>
      <c r="BN141" s="140">
        <f>IF(ISERROR(FIND(BN$3,'CFR - XML import'!$A135)),0,VALUE(MID('CFR - XML import'!$A135,SEARCH("&gt;",'CFR - XML import'!$A135,1)+1,SEARCH("/",'CFR - XML import'!$A135,1)-SEARCH("&gt;",'CFR - XML import'!$A135,1)-2)))</f>
        <v>0</v>
      </c>
      <c r="BO141" s="140">
        <f>IF(ISERROR(FIND(BO$3,'CFR - XML import'!$A135)),0,VALUE(MID('CFR - XML import'!$A135,SEARCH("&gt;",'CFR - XML import'!$A135,1)+1,SEARCH("/",'CFR - XML import'!$A135,1)-SEARCH("&gt;",'CFR - XML import'!$A135,1)-2)))</f>
        <v>0</v>
      </c>
      <c r="BP141" s="140">
        <f>IF(ISERROR(FIND(BP$3,'CFR - XML import'!$A135)),0,VALUE(MID('CFR - XML import'!$A135,SEARCH("&gt;",'CFR - XML import'!$A135,1)+1,SEARCH("/",'CFR - XML import'!$A135,1)-SEARCH("&gt;",'CFR - XML import'!$A135,1)-2)))</f>
        <v>0</v>
      </c>
      <c r="BQ141" s="140">
        <f>IF(ISERROR(FIND(BQ$3,'CFR - XML import'!$A135)),0,VALUE(MID('CFR - XML import'!$A135,SEARCH("&gt;",'CFR - XML import'!$A135,1)+1,SEARCH("/",'CFR - XML import'!$A135,1)-SEARCH("&gt;",'CFR - XML import'!$A135,1)-2)))</f>
        <v>0</v>
      </c>
      <c r="BR141" s="140">
        <f>IF(ISERROR(FIND(BR$3,'CFR - XML import'!$A135)),0,VALUE(MID('CFR - XML import'!$A135,SEARCH("&gt;",'CFR - XML import'!$A135,1)+1,SEARCH("/",'CFR - XML import'!$A135,1)-SEARCH("&gt;",'CFR - XML import'!$A135,1)-2)))</f>
        <v>0</v>
      </c>
      <c r="BS141" s="140">
        <f>IF(ISERROR(FIND(BS$3,'CFR - XML import'!$A135)),0,VALUE(MID('CFR - XML import'!$A135,SEARCH("&gt;",'CFR - XML import'!$A135,1)+1,SEARCH("/",'CFR - XML import'!$A135,1)-SEARCH("&gt;",'CFR - XML import'!$A135,1)-2)))</f>
        <v>0</v>
      </c>
      <c r="BT141" s="140">
        <f>IF(ISERROR(FIND(BT$3,'CFR - XML import'!$A135)),0,VALUE(MID('CFR - XML import'!$A135,SEARCH("&gt;",'CFR - XML import'!$A135,1)+1,SEARCH("/",'CFR - XML import'!$A135,1)-SEARCH("&gt;",'CFR - XML import'!$A135,1)-2)))</f>
        <v>0</v>
      </c>
      <c r="BU141" s="140">
        <f>IF(ISERROR(FIND(BU$3,'CFR - XML import'!$A135)),0,VALUE(MID('CFR - XML import'!$A135,SEARCH("&gt;",'CFR - XML import'!$A135,1)+1,SEARCH("/",'CFR - XML import'!$A135,1)-SEARCH("&gt;",'CFR - XML import'!$A135,1)-2)))</f>
        <v>0</v>
      </c>
      <c r="BV141" s="140">
        <f>IF(ISERROR(FIND(BV$3,'CFR - XML import'!$A135)),0,VALUE(MID('CFR - XML import'!$A135,SEARCH("&gt;",'CFR - XML import'!$A135,1)+1,SEARCH("/",'CFR - XML import'!$A135,1)-SEARCH("&gt;",'CFR - XML import'!$A135,1)-2)))</f>
        <v>0</v>
      </c>
      <c r="BW141" s="140">
        <f>IF(ISERROR(FIND(BW$3,'CFR - XML import'!$A135)),0,VALUE(MID('CFR - XML import'!$A135,SEARCH("&gt;",'CFR - XML import'!$A135,1)+1,SEARCH("/",'CFR - XML import'!$A135,1)-SEARCH("&gt;",'CFR - XML import'!$A135,1)-2)))</f>
        <v>0</v>
      </c>
      <c r="BX141" s="140">
        <f>IF(ISERROR(FIND(BX$3,'CFR - XML import'!$A135)),0,VALUE(MID('CFR - XML import'!$A135,SEARCH("&gt;",'CFR - XML import'!$A135,1)+1,SEARCH("/",'CFR - XML import'!$A135,1)-SEARCH("&gt;",'CFR - XML import'!$A135,1)-2)))</f>
        <v>0</v>
      </c>
      <c r="BY141" s="140">
        <f>IF(ISERROR(FIND(BY$3,'CFR - XML import'!$A135)),0,VALUE(MID('CFR - XML import'!$A135,SEARCH("&gt;",'CFR - XML import'!$A135,1)+1,SEARCH("/",'CFR - XML import'!$A135,1)-SEARCH("&gt;",'CFR - XML import'!$A135,1)-2)))</f>
        <v>0</v>
      </c>
      <c r="BZ141" s="140">
        <f>IF(ISERROR(FIND(BZ$3,'CFR - XML import'!$A135)),0,VALUE(MID('CFR - XML import'!$A135,SEARCH("&gt;",'CFR - XML import'!$A135,1)+1,SEARCH("/",'CFR - XML import'!$A135,1)-SEARCH("&gt;",'CFR - XML import'!$A135,1)-2)))</f>
        <v>0</v>
      </c>
      <c r="CG141" s="142">
        <f>IF(ISERROR(IF(MID('CFR - XML import'!$A135,LEN($CF$4)+5,LEN('CFR - XML import'!$A135)-(2*LEN($CF$4)+5))="RMMS",1,IF(MID('CFR - XML import'!$A135,LEN("    &lt;InputSystem&gt;")+1,LEN('CFR - XML import'!$A135)-(LEN("    &lt;InputSystem&gt;")+LEN($CF$4)+1))="SIMS",2,0))),0,IF(MID('CFR - XML import'!$A135,LEN($CF$4)+5,LEN('CFR - XML import'!$A135)-(2*LEN($CF$4)+5))="RMMS",1,IF(MID('CFR - XML import'!$A135,LEN("    &lt;InputSystem&gt;")+1,LEN('CFR - XML import'!$A135)-(LEN("    &lt;InputSystem&gt;")+LEN($CF$4)+1))="SIMS",2,0)))</f>
        <v>0</v>
      </c>
      <c r="CH141" s="140">
        <f>IF(ISERROR(FIND(CH$3,'CFR - XML import'!$A135)),0,MID('CFR - XML import'!$A135,SEARCH("&gt;",'CFR - XML import'!$A135,1)+1,SEARCH("/",'CFR - XML import'!$A135,1)-SEARCH("&gt;",'CFR - XML import'!$A135,1)-2))</f>
        <v>0</v>
      </c>
      <c r="CI141" s="140">
        <f>IF(ISERROR(FIND(CI$3,'CFR - XML import'!$A135)),0,MID('CFR - XML import'!$A135,SEARCH("&gt;",'CFR - XML import'!$A135,1)+1,SEARCH("/",'CFR - XML import'!$A135,1)-SEARCH("&gt;",'CFR - XML import'!$A135,1)-2))</f>
        <v>0</v>
      </c>
      <c r="CJ141" s="140">
        <f>IF(ISERROR(FIND(CJ$3,'CFR - XML import'!$A135)),0,MID('CFR - XML import'!$A135,SEARCH("&gt;",'CFR - XML import'!$A135,1)+1,SEARCH("/",'CFR - XML import'!$A135,1)-SEARCH("&gt;",'CFR - XML import'!$A135,1)-2))</f>
        <v>0</v>
      </c>
      <c r="CK141" s="140">
        <f>IF(ISERROR(FIND(CK$3,'CFR - XML import'!$A135)),0,MID('CFR - XML import'!$A135,SEARCH("&gt;",'CFR - XML import'!$A135,1)+1,SEARCH("/",'CFR - XML import'!$A135,1)-SEARCH("&gt;",'CFR - XML import'!$A135,1)-2))</f>
        <v>0</v>
      </c>
      <c r="CL141" s="140">
        <f>IF(ISERROR(FIND(CL$3,'CFR - XML import'!$A135)),0,MID('CFR - XML import'!$A135,SEARCH("&gt;",'CFR - XML import'!$A135,1)+1,SEARCH("/",'CFR - XML import'!$A135,1)-SEARCH("&gt;",'CFR - XML import'!$A135,1)-2))</f>
        <v>0</v>
      </c>
      <c r="CM141" s="140">
        <f>IF(ISERROR(FIND(CM$3,'CFR - XML import'!$A135)),0,MID('CFR - XML import'!$A135,SEARCH("&gt;",'CFR - XML import'!$A135,1)+1,SEARCH("/",'CFR - XML import'!$A135,1)-SEARCH("&gt;",'CFR - XML import'!$A135,1)-2))</f>
        <v>0</v>
      </c>
    </row>
    <row r="142" spans="1:91" x14ac:dyDescent="0.2">
      <c r="A142" s="139" t="str">
        <f>IF(AND('CFR - XML import'!A136&lt;&gt;"",LEFT('CFR - XML import'!A136,1)&lt;&gt;"&lt;",LEFT('CFR - XML import'!A136,3)&lt;&gt;"  &lt;",LEFT('CFR - XML import'!A136,5)&lt;&gt;"    &lt;",LEFT('CFR - XML import'!A136,7)&lt;&gt;"      &lt;",LEFT('CFR - XML import'!A136,9)&lt;&gt;"        &lt;",$B$1="SIMS"),'CFR - XML import'!A136,IF(AND(LEFT('CFR - XML import'!A136,9)="&lt;Details&gt;",$B$1="RM"),'CFR - XML import'!A136,""))</f>
        <v/>
      </c>
      <c r="B142" s="140">
        <f>IF(ISERROR(FIND(B$3,'CFR - XML import'!$A136)),0,VALUE(MID('CFR - XML import'!$A136,SEARCH("&gt;",'CFR - XML import'!$A136,1)+1,SEARCH("/",'CFR - XML import'!$A136,1)-SEARCH("&gt;",'CFR - XML import'!$A136,1)-2)))</f>
        <v>0</v>
      </c>
      <c r="D142" s="140">
        <f>IF(ISERROR(FIND(D$3,'CFR - XML import'!$A136)),0,MID('CFR - XML import'!$A136,SEARCH("&gt;",'CFR - XML import'!$A136,1)+1,SEARCH("/",'CFR - XML import'!$A136,1)-SEARCH("&gt;",'CFR - XML import'!$A136,1)-2))</f>
        <v>0</v>
      </c>
      <c r="E142" s="140">
        <f>IF(ISERROR(FIND(E$3,'CFR - XML import'!$A136)),0,MID('CFR - XML import'!$A136,SEARCH("&gt;",'CFR - XML import'!$A136,1)+1,SEARCH("/",'CFR - XML import'!$A136,1)-SEARCH("&gt;",'CFR - XML import'!$A136,1)-2))</f>
        <v>0</v>
      </c>
      <c r="F142" s="141">
        <f>IF($B$1="SIMS",IF(ISERROR(FIND(F$3,'CFR - XML import'!$A136)),0,VALUE(MID('CFR - XML import'!$A136,15,10))),IF(ISERROR(FIND(F$3,'CFR - XML import'!$A136)),0,VALUE(MID('CFR - XML import'!$A136,15,10))))</f>
        <v>0</v>
      </c>
      <c r="G142" s="140">
        <f>IF(ISERROR(FIND(G$3,'CFR - XML import'!$A136)),0,VALUE(MID('CFR - XML import'!$A136,SEARCH("&gt;",'CFR - XML import'!$A136,1)+1,SEARCH("/",'CFR - XML import'!$A136,1)-SEARCH("&gt;",'CFR - XML import'!$A136,1)-2)))</f>
        <v>0</v>
      </c>
      <c r="H142" s="140">
        <f>IF(ISERROR(FIND(H$3,'CFR - XML import'!$A136)),0,VALUE(MID('CFR - XML import'!$A136,SEARCH("&gt;",'CFR - XML import'!$A136,1)+1,SEARCH("/",'CFR - XML import'!$A136,1)-SEARCH("&gt;",'CFR - XML import'!$A136,1)-2)))</f>
        <v>0</v>
      </c>
      <c r="I142" s="140">
        <f>IF(ISERROR(FIND(I$3,'CFR - XML import'!$A136)),0,VALUE(MID('CFR - XML import'!$A136,SEARCH("&gt;",'CFR - XML import'!$A136,1)+1,SEARCH("/",'CFR - XML import'!$A136,1)-SEARCH("&gt;",'CFR - XML import'!$A136,1)-2)))</f>
        <v>0</v>
      </c>
      <c r="J142" s="140">
        <f>IF(ISERROR(FIND(J$3,'CFR - XML import'!$A136)),0,VALUE(MID('CFR - XML import'!$A136,SEARCH("&gt;",'CFR - XML import'!$A136,1)+1,SEARCH("/",'CFR - XML import'!$A136,1)-SEARCH("&gt;",'CFR - XML import'!$A136,1)-2)))</f>
        <v>0</v>
      </c>
      <c r="K142" s="140">
        <f>IF(ISERROR(FIND(K$3,'CFR - XML import'!$A136)),0,VALUE(MID('CFR - XML import'!$A136,SEARCH("&gt;",'CFR - XML import'!$A136,1)+1,SEARCH("/",'CFR - XML import'!$A136,1)-SEARCH("&gt;",'CFR - XML import'!$A136,1)-2)))</f>
        <v>0</v>
      </c>
      <c r="L142" s="140">
        <f>IF(ISERROR(FIND(L$3,'CFR - XML import'!$A136)),0,VALUE(MID('CFR - XML import'!$A136,SEARCH("&gt;",'CFR - XML import'!$A136,1)+1,SEARCH("/",'CFR - XML import'!$A136,1)-SEARCH("&gt;",'CFR - XML import'!$A136,1)-2)))</f>
        <v>0</v>
      </c>
      <c r="M142" s="140">
        <f>IF(ISERROR(FIND(M$3,'CFR - XML import'!$A136)),0,VALUE(MID('CFR - XML import'!$A136,SEARCH("&gt;",'CFR - XML import'!$A136,1)+1,SEARCH("/",'CFR - XML import'!$A136,1)-SEARCH("&gt;",'CFR - XML import'!$A136,1)-2)))</f>
        <v>0</v>
      </c>
      <c r="N142" s="140">
        <f>IF(ISERROR(FIND(N$3,'CFR - XML import'!$A136)),0,VALUE(MID('CFR - XML import'!$A136,SEARCH("&gt;",'CFR - XML import'!$A136,1)+1,SEARCH("/",'CFR - XML import'!$A136,1)-SEARCH("&gt;",'CFR - XML import'!$A136,1)-2)))</f>
        <v>0</v>
      </c>
      <c r="O142" s="140">
        <f>IF(ISERROR(FIND(O$3,'CFR - XML import'!$A136)),0,VALUE(MID('CFR - XML import'!$A136,SEARCH("&gt;",'CFR - XML import'!$A136,1)+1,SEARCH("/",'CFR - XML import'!$A136,1)-SEARCH("&gt;",'CFR - XML import'!$A136,1)-2)))</f>
        <v>0</v>
      </c>
      <c r="P142" s="140">
        <f>IF(ISERROR(FIND(P$3,'CFR - XML import'!$A136)),0,VALUE(MID('CFR - XML import'!$A136,SEARCH("&gt;",'CFR - XML import'!$A136,1)+1,SEARCH("/",'CFR - XML import'!$A136,1)-SEARCH("&gt;",'CFR - XML import'!$A136,1)-2)))</f>
        <v>0</v>
      </c>
      <c r="Q142" s="140">
        <f>IF(ISERROR(FIND(Q$3,'CFR - XML import'!$A136)),0,VALUE(MID('CFR - XML import'!$A136,SEARCH("&gt;",'CFR - XML import'!$A136,1)+1,SEARCH("/",'CFR - XML import'!$A136,1)-SEARCH("&gt;",'CFR - XML import'!$A136,1)-2)))</f>
        <v>0</v>
      </c>
      <c r="R142" s="140">
        <f>IF(ISERROR(FIND(R$3,'CFR - XML import'!$A136)),0,VALUE(MID('CFR - XML import'!$A136,SEARCH("&gt;",'CFR - XML import'!$A136,1)+1,SEARCH("/",'CFR - XML import'!$A136,1)-SEARCH("&gt;",'CFR - XML import'!$A136,1)-2)))</f>
        <v>0</v>
      </c>
      <c r="S142" s="140">
        <f>IF(ISERROR(FIND(S$3,'CFR - XML import'!$A136)),0,VALUE(MID('CFR - XML import'!$A136,SEARCH("&gt;",'CFR - XML import'!$A136,1)+1,SEARCH("/",'CFR - XML import'!$A136,1)-SEARCH("&gt;",'CFR - XML import'!$A136,1)-2)))</f>
        <v>0</v>
      </c>
      <c r="T142" s="140">
        <f>IF(ISERROR(FIND(T$3,'CFR - XML import'!$A136)),0,VALUE(MID('CFR - XML import'!$A136,SEARCH("&gt;",'CFR - XML import'!$A136,1)+1,SEARCH("/",'CFR - XML import'!$A136,1)-SEARCH("&gt;",'CFR - XML import'!$A136,1)-2)))</f>
        <v>0</v>
      </c>
      <c r="U142" s="140">
        <f>IF(ISERROR(FIND(U$3,'CFR - XML import'!$A136)),0,VALUE(MID('CFR - XML import'!$A136,SEARCH("&gt;",'CFR - XML import'!$A136,1)+1,SEARCH("/",'CFR - XML import'!$A136,1)-SEARCH("&gt;",'CFR - XML import'!$A136,1)-2)))</f>
        <v>0</v>
      </c>
      <c r="V142" s="140">
        <f>IF(ISERROR(FIND(V$3,'CFR - XML import'!$A136)),0,VALUE(MID('CFR - XML import'!$A136,SEARCH("&gt;",'CFR - XML import'!$A136,1)+1,SEARCH("/",'CFR - XML import'!$A136,1)-SEARCH("&gt;",'CFR - XML import'!$A136,1)-2)))</f>
        <v>0</v>
      </c>
      <c r="W142" s="140">
        <f>IF(ISERROR(FIND(W$3,'CFR - XML import'!$A136)),0,VALUE(MID('CFR - XML import'!$A136,SEARCH("&gt;",'CFR - XML import'!$A136,1)+1,SEARCH("/",'CFR - XML import'!$A136,1)-SEARCH("&gt;",'CFR - XML import'!$A136,1)-2)))</f>
        <v>0</v>
      </c>
      <c r="X142" s="140"/>
      <c r="Y142" s="140">
        <f>IF(ISERROR(FIND(Y$3,'CFR - XML import'!$A136)),0,VALUE(MID('CFR - XML import'!$A136,SEARCH("&gt;",'CFR - XML import'!$A136,1)+1,SEARCH("/",'CFR - XML import'!$A136,1)-SEARCH("&gt;",'CFR - XML import'!$A136,1)-2)))</f>
        <v>0</v>
      </c>
      <c r="Z142" s="140">
        <f>IF(ISERROR(FIND(Z$3,'CFR - XML import'!$A136)),0,VALUE(MID('CFR - XML import'!$A136,SEARCH("&gt;",'CFR - XML import'!$A136,1)+1,SEARCH("/",'CFR - XML import'!$A136,1)-SEARCH("&gt;",'CFR - XML import'!$A136,1)-2)))</f>
        <v>0</v>
      </c>
      <c r="AA142" s="140">
        <f>IF(ISERROR(FIND(AA$3,'CFR - XML import'!$A136)),0,VALUE(MID('CFR - XML import'!$A136,SEARCH("&gt;",'CFR - XML import'!$A136,1)+1,SEARCH("/",'CFR - XML import'!$A136,1)-SEARCH("&gt;",'CFR - XML import'!$A136,1)-2)))</f>
        <v>0</v>
      </c>
      <c r="AB142" s="140">
        <f>IF(ISERROR(FIND(AB$3,'CFR - XML import'!$A136)),0,VALUE(MID('CFR - XML import'!$A136,SEARCH("&gt;",'CFR - XML import'!$A136,1)+1,SEARCH("/",'CFR - XML import'!$A136,1)-SEARCH("&gt;",'CFR - XML import'!$A136,1)-2)))</f>
        <v>0</v>
      </c>
      <c r="AC142" s="140">
        <f>IF(ISERROR(FIND(AC$3,'CFR - XML import'!$A136)),0,VALUE(MID('CFR - XML import'!$A136,SEARCH("&gt;",'CFR - XML import'!$A136,1)+1,SEARCH("/",'CFR - XML import'!$A136,1)-SEARCH("&gt;",'CFR - XML import'!$A136,1)-2)))</f>
        <v>0</v>
      </c>
      <c r="AD142" s="140">
        <f>IF(ISERROR(FIND(AD$3,'CFR - XML import'!$A136)),0,VALUE(MID('CFR - XML import'!$A136,SEARCH("&gt;",'CFR - XML import'!$A136,1)+1,SEARCH("/",'CFR - XML import'!$A136,1)-SEARCH("&gt;",'CFR - XML import'!$A136,1)-2)))</f>
        <v>0</v>
      </c>
      <c r="AE142" s="140">
        <f>IF(ISERROR(FIND(AE$3,'CFR - XML import'!$A136)),0,VALUE(MID('CFR - XML import'!$A136,SEARCH("&gt;",'CFR - XML import'!$A136,1)+1,SEARCH("/",'CFR - XML import'!$A136,1)-SEARCH("&gt;",'CFR - XML import'!$A136,1)-2)))</f>
        <v>0</v>
      </c>
      <c r="AF142" s="140">
        <f>IF(ISERROR(FIND(AF$3,'CFR - XML import'!$A136)),0,VALUE(MID('CFR - XML import'!$A136,SEARCH("&gt;",'CFR - XML import'!$A136,1)+1,SEARCH("/",'CFR - XML import'!$A136,1)-SEARCH("&gt;",'CFR - XML import'!$A136,1)-2)))</f>
        <v>0</v>
      </c>
      <c r="AG142" s="140">
        <f>IF(ISERROR(FIND(AG$3,'CFR - XML import'!$A136)),0,VALUE(MID('CFR - XML import'!$A136,SEARCH("&gt;",'CFR - XML import'!$A136,1)+1,SEARCH("/",'CFR - XML import'!$A136,1)-SEARCH("&gt;",'CFR - XML import'!$A136,1)-2)))</f>
        <v>0</v>
      </c>
      <c r="AH142" s="140">
        <f>IF(ISERROR(FIND(AH$3,'CFR - XML import'!$A136)),0,VALUE(MID('CFR - XML import'!$A136,SEARCH("&gt;",'CFR - XML import'!$A136,1)+1,SEARCH("/",'CFR - XML import'!$A136,1)-SEARCH("&gt;",'CFR - XML import'!$A136,1)-2)))</f>
        <v>0</v>
      </c>
      <c r="AI142" s="140">
        <f>IF(ISERROR(FIND(AI$3,'CFR - XML import'!$A136)),0,VALUE(MID('CFR - XML import'!$A136,SEARCH("&gt;",'CFR - XML import'!$A136,1)+1,SEARCH("/",'CFR - XML import'!$A136,1)-SEARCH("&gt;",'CFR - XML import'!$A136,1)-2)))</f>
        <v>0</v>
      </c>
      <c r="AJ142" s="140">
        <f>IF(ISERROR(FIND(AJ$3,'CFR - XML import'!$A136)),0,VALUE(MID('CFR - XML import'!$A136,SEARCH("&gt;",'CFR - XML import'!$A136,1)+1,SEARCH("/",'CFR - XML import'!$A136,1)-SEARCH("&gt;",'CFR - XML import'!$A136,1)-2)))</f>
        <v>0</v>
      </c>
      <c r="AK142" s="140">
        <f>IF(ISERROR(FIND(AK$3,'CFR - XML import'!$A136)),0,VALUE(MID('CFR - XML import'!$A136,SEARCH("&gt;",'CFR - XML import'!$A136,1)+1,SEARCH("/",'CFR - XML import'!$A136,1)-SEARCH("&gt;",'CFR - XML import'!$A136,1)-2)))</f>
        <v>0</v>
      </c>
      <c r="AL142" s="140">
        <f>IF(ISERROR(FIND(AL$3,'CFR - XML import'!$A136)),0,VALUE(MID('CFR - XML import'!$A136,SEARCH("&gt;",'CFR - XML import'!$A136,1)+1,SEARCH("/",'CFR - XML import'!$A136,1)-SEARCH("&gt;",'CFR - XML import'!$A136,1)-2)))</f>
        <v>0</v>
      </c>
      <c r="AM142" s="140">
        <f>IF(ISERROR(FIND(AM$3,'CFR - XML import'!$A136)),0,VALUE(MID('CFR - XML import'!$A136,SEARCH("&gt;",'CFR - XML import'!$A136,1)+1,SEARCH("/",'CFR - XML import'!$A136,1)-SEARCH("&gt;",'CFR - XML import'!$A136,1)-2)))</f>
        <v>0</v>
      </c>
      <c r="AN142" s="140">
        <f>IF(ISERROR(FIND(AN$3,'CFR - XML import'!$A136)),0,VALUE(MID('CFR - XML import'!$A136,SEARCH("&gt;",'CFR - XML import'!$A136,1)+1,SEARCH("/",'CFR - XML import'!$A136,1)-SEARCH("&gt;",'CFR - XML import'!$A136,1)-2)))</f>
        <v>0</v>
      </c>
      <c r="AO142" s="140">
        <f>IF(ISERROR(FIND(AO$3,'CFR - XML import'!$A136)),0,VALUE(MID('CFR - XML import'!$A136,SEARCH("&gt;",'CFR - XML import'!$A136,1)+1,SEARCH("/",'CFR - XML import'!$A136,1)-SEARCH("&gt;",'CFR - XML import'!$A136,1)-2)))</f>
        <v>0</v>
      </c>
      <c r="AP142" s="140">
        <f>IF(ISERROR(FIND(AP$3,'CFR - XML import'!$A136)),0,VALUE(MID('CFR - XML import'!$A136,SEARCH("&gt;",'CFR - XML import'!$A136,1)+1,SEARCH("/",'CFR - XML import'!$A136,1)-SEARCH("&gt;",'CFR - XML import'!$A136,1)-2)))</f>
        <v>0</v>
      </c>
      <c r="AQ142" s="140">
        <f>IF(ISERROR(FIND(AQ$3,'CFR - XML import'!$A136)),0,VALUE(MID('CFR - XML import'!$A136,SEARCH("&gt;",'CFR - XML import'!$A136,1)+1,SEARCH("/",'CFR - XML import'!$A136,1)-SEARCH("&gt;",'CFR - XML import'!$A136,1)-2)))</f>
        <v>0</v>
      </c>
      <c r="AR142" s="140">
        <f>IF(ISERROR(FIND(AR$3,'CFR - XML import'!$A136)),0,VALUE(MID('CFR - XML import'!$A136,SEARCH("&gt;",'CFR - XML import'!$A136,1)+1,SEARCH("/",'CFR - XML import'!$A136,1)-SEARCH("&gt;",'CFR - XML import'!$A136,1)-2)))</f>
        <v>0</v>
      </c>
      <c r="AS142" s="140">
        <f>IF(ISERROR(FIND(AS$3,'CFR - XML import'!$A136)),0,VALUE(MID('CFR - XML import'!$A136,SEARCH("&gt;",'CFR - XML import'!$A136,1)+1,SEARCH("/",'CFR - XML import'!$A136,1)-SEARCH("&gt;",'CFR - XML import'!$A136,1)-2)))</f>
        <v>0</v>
      </c>
      <c r="AT142" s="140">
        <f>IF(ISERROR(FIND(AT$3,'CFR - XML import'!$A136)),0,VALUE(MID('CFR - XML import'!$A136,SEARCH("&gt;",'CFR - XML import'!$A136,1)+1,SEARCH("/",'CFR - XML import'!$A136,1)-SEARCH("&gt;",'CFR - XML import'!$A136,1)-2)))</f>
        <v>0</v>
      </c>
      <c r="AU142" s="140">
        <f>IF(ISERROR(FIND(AU$3,'CFR - XML import'!$A136)),0,VALUE(MID('CFR - XML import'!$A136,SEARCH("&gt;",'CFR - XML import'!$A136,1)+1,SEARCH("/",'CFR - XML import'!$A136,1)-SEARCH("&gt;",'CFR - XML import'!$A136,1)-2)))</f>
        <v>0</v>
      </c>
      <c r="AV142" s="140">
        <f>IF(ISERROR(FIND(AV$3,'CFR - XML import'!$A136)),0,VALUE(MID('CFR - XML import'!$A136,SEARCH("&gt;",'CFR - XML import'!$A136,1)+1,SEARCH("/",'CFR - XML import'!$A136,1)-SEARCH("&gt;",'CFR - XML import'!$A136,1)-2)))</f>
        <v>0</v>
      </c>
      <c r="AW142" s="140">
        <f>IF(ISERROR(FIND(AW$3,'CFR - XML import'!$A136)),0,VALUE(MID('CFR - XML import'!$A136,SEARCH("&gt;",'CFR - XML import'!$A136,1)+1,SEARCH("/",'CFR - XML import'!$A136,1)-SEARCH("&gt;",'CFR - XML import'!$A136,1)-2)))</f>
        <v>0</v>
      </c>
      <c r="AX142" s="140">
        <f>IF(ISERROR(FIND(AX$3,'CFR - XML import'!$A136)),0,VALUE(MID('CFR - XML import'!$A136,SEARCH("&gt;",'CFR - XML import'!$A136,1)+1,SEARCH("/",'CFR - XML import'!$A136,1)-SEARCH("&gt;",'CFR - XML import'!$A136,1)-2)))</f>
        <v>0</v>
      </c>
      <c r="AY142" s="140">
        <f>IF(ISERROR(FIND(AY$3,'CFR - XML import'!$A136)),0,VALUE(MID('CFR - XML import'!$A136,SEARCH("&gt;",'CFR - XML import'!$A136,1)+1,SEARCH("/",'CFR - XML import'!$A136,1)-SEARCH("&gt;",'CFR - XML import'!$A136,1)-2)))</f>
        <v>0</v>
      </c>
      <c r="AZ142" s="140">
        <f>IF(ISERROR(FIND(AZ$3,'CFR - XML import'!$A136)),0,VALUE(MID('CFR - XML import'!$A136,SEARCH("&gt;",'CFR - XML import'!$A136,1)+1,SEARCH("/",'CFR - XML import'!$A136,1)-SEARCH("&gt;",'CFR - XML import'!$A136,1)-2)))</f>
        <v>0</v>
      </c>
      <c r="BA142" s="140">
        <f>IF(ISERROR(FIND(BA$3,'CFR - XML import'!$A136)),0,VALUE(MID('CFR - XML import'!$A136,SEARCH("&gt;",'CFR - XML import'!$A136,1)+1,SEARCH("/",'CFR - XML import'!$A136,1)-SEARCH("&gt;",'CFR - XML import'!$A136,1)-2)))</f>
        <v>0</v>
      </c>
      <c r="BB142" s="140">
        <f>IF(ISERROR(FIND(BB$3,'CFR - XML import'!$A136)),0,VALUE(MID('CFR - XML import'!$A136,SEARCH("&gt;",'CFR - XML import'!$A136,1)+1,SEARCH("/",'CFR - XML import'!$A136,1)-SEARCH("&gt;",'CFR - XML import'!$A136,1)-2)))</f>
        <v>0</v>
      </c>
      <c r="BC142" s="140">
        <f>IF(ISERROR(FIND(BC$3,'CFR - XML import'!$A136)),0,VALUE(MID('CFR - XML import'!$A136,SEARCH("&gt;",'CFR - XML import'!$A136,1)+1,SEARCH("/",'CFR - XML import'!$A136,1)-SEARCH("&gt;",'CFR - XML import'!$A136,1)-2)))</f>
        <v>0</v>
      </c>
      <c r="BD142" s="140">
        <f>IF(ISERROR(FIND(BD$3,'CFR - XML import'!$A136)),0,VALUE(MID('CFR - XML import'!$A136,SEARCH("&gt;",'CFR - XML import'!$A136,1)+1,SEARCH("/",'CFR - XML import'!$A136,1)-SEARCH("&gt;",'CFR - XML import'!$A136,1)-2)))</f>
        <v>0</v>
      </c>
      <c r="BE142" s="140">
        <f>IF(ISERROR(FIND(BE$3,'CFR - XML import'!$A136)),0,VALUE(MID('CFR - XML import'!$A136,SEARCH("&gt;",'CFR - XML import'!$A136,1)+1,SEARCH("/",'CFR - XML import'!$A136,1)-SEARCH("&gt;",'CFR - XML import'!$A136,1)-2)))</f>
        <v>0</v>
      </c>
      <c r="BF142" s="140">
        <f>IF(ISERROR(FIND(BF$3,'CFR - XML import'!$A136)),0,VALUE(MID('CFR - XML import'!$A136,SEARCH("&gt;",'CFR - XML import'!$A136,1)+1,SEARCH("/",'CFR - XML import'!$A136,1)-SEARCH("&gt;",'CFR - XML import'!$A136,1)-2)))</f>
        <v>0</v>
      </c>
      <c r="BG142" s="140">
        <f>IF(ISERROR(FIND(BG$3,'CFR - XML import'!$A136)),0,VALUE(MID('CFR - XML import'!$A136,SEARCH("&gt;",'CFR - XML import'!$A136,1)+1,SEARCH("/",'CFR - XML import'!$A136,1)-SEARCH("&gt;",'CFR - XML import'!$A136,1)-2)))</f>
        <v>0</v>
      </c>
      <c r="BH142" s="140">
        <f>IF(ISERROR(FIND(BH$3,'CFR - XML import'!$A136)),0,VALUE(MID('CFR - XML import'!$A136,SEARCH("&gt;",'CFR - XML import'!$A136,1)+1,SEARCH("/",'CFR - XML import'!$A136,1)-SEARCH("&gt;",'CFR - XML import'!$A136,1)-2)))</f>
        <v>0</v>
      </c>
      <c r="BI142" s="140">
        <f>IF(ISERROR(FIND(BI$3,'CFR - XML import'!$A136)),0,VALUE(MID('CFR - XML import'!$A136,SEARCH("&gt;",'CFR - XML import'!$A136,1)+1,SEARCH("/",'CFR - XML import'!$A136,1)-SEARCH("&gt;",'CFR - XML import'!$A136,1)-2)))</f>
        <v>0</v>
      </c>
      <c r="BJ142" s="140">
        <f>IF(ISERROR(FIND(BJ$3,'CFR - XML import'!$A136)),0,VALUE(MID('CFR - XML import'!$A136,SEARCH("&gt;",'CFR - XML import'!$A136,1)+1,SEARCH("/",'CFR - XML import'!$A136,1)-SEARCH("&gt;",'CFR - XML import'!$A136,1)-2)))</f>
        <v>0</v>
      </c>
      <c r="BK142" s="140">
        <f>IF(ISERROR(FIND(BK$3,'CFR - XML import'!$A136)),0,VALUE(MID('CFR - XML import'!$A136,SEARCH("&gt;",'CFR - XML import'!$A136,1)+1,SEARCH("/",'CFR - XML import'!$A136,1)-SEARCH("&gt;",'CFR - XML import'!$A136,1)-2)))</f>
        <v>0</v>
      </c>
      <c r="BL142" s="140">
        <f>IF(ISERROR(FIND(BL$3,'CFR - XML import'!$A136)),0,VALUE(MID('CFR - XML import'!$A136,SEARCH("&gt;",'CFR - XML import'!$A136,1)+1,SEARCH("/",'CFR - XML import'!$A136,1)-SEARCH("&gt;",'CFR - XML import'!$A136,1)-2)))</f>
        <v>0</v>
      </c>
      <c r="BM142" s="140">
        <f>IF(ISERROR(FIND(BM$3,'CFR - XML import'!$A136)),0,VALUE(MID('CFR - XML import'!$A136,SEARCH("&gt;",'CFR - XML import'!$A136,1)+1,SEARCH("/",'CFR - XML import'!$A136,1)-SEARCH("&gt;",'CFR - XML import'!$A136,1)-2)))</f>
        <v>0</v>
      </c>
      <c r="BN142" s="140">
        <f>IF(ISERROR(FIND(BN$3,'CFR - XML import'!$A136)),0,VALUE(MID('CFR - XML import'!$A136,SEARCH("&gt;",'CFR - XML import'!$A136,1)+1,SEARCH("/",'CFR - XML import'!$A136,1)-SEARCH("&gt;",'CFR - XML import'!$A136,1)-2)))</f>
        <v>0</v>
      </c>
      <c r="BO142" s="140">
        <f>IF(ISERROR(FIND(BO$3,'CFR - XML import'!$A136)),0,VALUE(MID('CFR - XML import'!$A136,SEARCH("&gt;",'CFR - XML import'!$A136,1)+1,SEARCH("/",'CFR - XML import'!$A136,1)-SEARCH("&gt;",'CFR - XML import'!$A136,1)-2)))</f>
        <v>0</v>
      </c>
      <c r="BP142" s="140">
        <f>IF(ISERROR(FIND(BP$3,'CFR - XML import'!$A136)),0,VALUE(MID('CFR - XML import'!$A136,SEARCH("&gt;",'CFR - XML import'!$A136,1)+1,SEARCH("/",'CFR - XML import'!$A136,1)-SEARCH("&gt;",'CFR - XML import'!$A136,1)-2)))</f>
        <v>0</v>
      </c>
      <c r="BQ142" s="140">
        <f>IF(ISERROR(FIND(BQ$3,'CFR - XML import'!$A136)),0,VALUE(MID('CFR - XML import'!$A136,SEARCH("&gt;",'CFR - XML import'!$A136,1)+1,SEARCH("/",'CFR - XML import'!$A136,1)-SEARCH("&gt;",'CFR - XML import'!$A136,1)-2)))</f>
        <v>0</v>
      </c>
      <c r="BR142" s="140">
        <f>IF(ISERROR(FIND(BR$3,'CFR - XML import'!$A136)),0,VALUE(MID('CFR - XML import'!$A136,SEARCH("&gt;",'CFR - XML import'!$A136,1)+1,SEARCH("/",'CFR - XML import'!$A136,1)-SEARCH("&gt;",'CFR - XML import'!$A136,1)-2)))</f>
        <v>0</v>
      </c>
      <c r="BS142" s="140">
        <f>IF(ISERROR(FIND(BS$3,'CFR - XML import'!$A136)),0,VALUE(MID('CFR - XML import'!$A136,SEARCH("&gt;",'CFR - XML import'!$A136,1)+1,SEARCH("/",'CFR - XML import'!$A136,1)-SEARCH("&gt;",'CFR - XML import'!$A136,1)-2)))</f>
        <v>0</v>
      </c>
      <c r="BT142" s="140">
        <f>IF(ISERROR(FIND(BT$3,'CFR - XML import'!$A136)),0,VALUE(MID('CFR - XML import'!$A136,SEARCH("&gt;",'CFR - XML import'!$A136,1)+1,SEARCH("/",'CFR - XML import'!$A136,1)-SEARCH("&gt;",'CFR - XML import'!$A136,1)-2)))</f>
        <v>0</v>
      </c>
      <c r="BU142" s="140">
        <f>IF(ISERROR(FIND(BU$3,'CFR - XML import'!$A136)),0,VALUE(MID('CFR - XML import'!$A136,SEARCH("&gt;",'CFR - XML import'!$A136,1)+1,SEARCH("/",'CFR - XML import'!$A136,1)-SEARCH("&gt;",'CFR - XML import'!$A136,1)-2)))</f>
        <v>0</v>
      </c>
      <c r="BV142" s="140">
        <f>IF(ISERROR(FIND(BV$3,'CFR - XML import'!$A136)),0,VALUE(MID('CFR - XML import'!$A136,SEARCH("&gt;",'CFR - XML import'!$A136,1)+1,SEARCH("/",'CFR - XML import'!$A136,1)-SEARCH("&gt;",'CFR - XML import'!$A136,1)-2)))</f>
        <v>0</v>
      </c>
      <c r="BW142" s="140">
        <f>IF(ISERROR(FIND(BW$3,'CFR - XML import'!$A136)),0,VALUE(MID('CFR - XML import'!$A136,SEARCH("&gt;",'CFR - XML import'!$A136,1)+1,SEARCH("/",'CFR - XML import'!$A136,1)-SEARCH("&gt;",'CFR - XML import'!$A136,1)-2)))</f>
        <v>0</v>
      </c>
      <c r="BX142" s="140">
        <f>IF(ISERROR(FIND(BX$3,'CFR - XML import'!$A136)),0,VALUE(MID('CFR - XML import'!$A136,SEARCH("&gt;",'CFR - XML import'!$A136,1)+1,SEARCH("/",'CFR - XML import'!$A136,1)-SEARCH("&gt;",'CFR - XML import'!$A136,1)-2)))</f>
        <v>0</v>
      </c>
      <c r="BY142" s="140">
        <f>IF(ISERROR(FIND(BY$3,'CFR - XML import'!$A136)),0,VALUE(MID('CFR - XML import'!$A136,SEARCH("&gt;",'CFR - XML import'!$A136,1)+1,SEARCH("/",'CFR - XML import'!$A136,1)-SEARCH("&gt;",'CFR - XML import'!$A136,1)-2)))</f>
        <v>0</v>
      </c>
      <c r="BZ142" s="140">
        <f>IF(ISERROR(FIND(BZ$3,'CFR - XML import'!$A136)),0,VALUE(MID('CFR - XML import'!$A136,SEARCH("&gt;",'CFR - XML import'!$A136,1)+1,SEARCH("/",'CFR - XML import'!$A136,1)-SEARCH("&gt;",'CFR - XML import'!$A136,1)-2)))</f>
        <v>0</v>
      </c>
      <c r="CG142" s="142">
        <f>IF(ISERROR(IF(MID('CFR - XML import'!$A136,LEN($CF$4)+5,LEN('CFR - XML import'!$A136)-(2*LEN($CF$4)+5))="RMMS",1,IF(MID('CFR - XML import'!$A136,LEN("    &lt;InputSystem&gt;")+1,LEN('CFR - XML import'!$A136)-(LEN("    &lt;InputSystem&gt;")+LEN($CF$4)+1))="SIMS",2,0))),0,IF(MID('CFR - XML import'!$A136,LEN($CF$4)+5,LEN('CFR - XML import'!$A136)-(2*LEN($CF$4)+5))="RMMS",1,IF(MID('CFR - XML import'!$A136,LEN("    &lt;InputSystem&gt;")+1,LEN('CFR - XML import'!$A136)-(LEN("    &lt;InputSystem&gt;")+LEN($CF$4)+1))="SIMS",2,0)))</f>
        <v>0</v>
      </c>
      <c r="CH142" s="140">
        <f>IF(ISERROR(FIND(CH$3,'CFR - XML import'!$A136)),0,MID('CFR - XML import'!$A136,SEARCH("&gt;",'CFR - XML import'!$A136,1)+1,SEARCH("/",'CFR - XML import'!$A136,1)-SEARCH("&gt;",'CFR - XML import'!$A136,1)-2))</f>
        <v>0</v>
      </c>
      <c r="CI142" s="140">
        <f>IF(ISERROR(FIND(CI$3,'CFR - XML import'!$A136)),0,MID('CFR - XML import'!$A136,SEARCH("&gt;",'CFR - XML import'!$A136,1)+1,SEARCH("/",'CFR - XML import'!$A136,1)-SEARCH("&gt;",'CFR - XML import'!$A136,1)-2))</f>
        <v>0</v>
      </c>
      <c r="CJ142" s="140">
        <f>IF(ISERROR(FIND(CJ$3,'CFR - XML import'!$A136)),0,MID('CFR - XML import'!$A136,SEARCH("&gt;",'CFR - XML import'!$A136,1)+1,SEARCH("/",'CFR - XML import'!$A136,1)-SEARCH("&gt;",'CFR - XML import'!$A136,1)-2))</f>
        <v>0</v>
      </c>
      <c r="CK142" s="140">
        <f>IF(ISERROR(FIND(CK$3,'CFR - XML import'!$A136)),0,MID('CFR - XML import'!$A136,SEARCH("&gt;",'CFR - XML import'!$A136,1)+1,SEARCH("/",'CFR - XML import'!$A136,1)-SEARCH("&gt;",'CFR - XML import'!$A136,1)-2))</f>
        <v>0</v>
      </c>
      <c r="CL142" s="140">
        <f>IF(ISERROR(FIND(CL$3,'CFR - XML import'!$A136)),0,MID('CFR - XML import'!$A136,SEARCH("&gt;",'CFR - XML import'!$A136,1)+1,SEARCH("/",'CFR - XML import'!$A136,1)-SEARCH("&gt;",'CFR - XML import'!$A136,1)-2))</f>
        <v>0</v>
      </c>
      <c r="CM142" s="140">
        <f>IF(ISERROR(FIND(CM$3,'CFR - XML import'!$A136)),0,MID('CFR - XML import'!$A136,SEARCH("&gt;",'CFR - XML import'!$A136,1)+1,SEARCH("/",'CFR - XML import'!$A136,1)-SEARCH("&gt;",'CFR - XML import'!$A136,1)-2))</f>
        <v>0</v>
      </c>
    </row>
    <row r="143" spans="1:91" x14ac:dyDescent="0.2">
      <c r="A143" s="139" t="str">
        <f>IF(AND('CFR - XML import'!A137&lt;&gt;"",LEFT('CFR - XML import'!A137,1)&lt;&gt;"&lt;",LEFT('CFR - XML import'!A137,3)&lt;&gt;"  &lt;",LEFT('CFR - XML import'!A137,5)&lt;&gt;"    &lt;",LEFT('CFR - XML import'!A137,7)&lt;&gt;"      &lt;",LEFT('CFR - XML import'!A137,9)&lt;&gt;"        &lt;",$B$1="SIMS"),'CFR - XML import'!A137,IF(AND(LEFT('CFR - XML import'!A137,9)="&lt;Details&gt;",$B$1="RM"),'CFR - XML import'!A137,""))</f>
        <v/>
      </c>
      <c r="B143" s="140">
        <f>IF(ISERROR(FIND(B$3,'CFR - XML import'!$A137)),0,VALUE(MID('CFR - XML import'!$A137,SEARCH("&gt;",'CFR - XML import'!$A137,1)+1,SEARCH("/",'CFR - XML import'!$A137,1)-SEARCH("&gt;",'CFR - XML import'!$A137,1)-2)))</f>
        <v>0</v>
      </c>
      <c r="D143" s="140">
        <f>IF(ISERROR(FIND(D$3,'CFR - XML import'!$A137)),0,MID('CFR - XML import'!$A137,SEARCH("&gt;",'CFR - XML import'!$A137,1)+1,SEARCH("/",'CFR - XML import'!$A137,1)-SEARCH("&gt;",'CFR - XML import'!$A137,1)-2))</f>
        <v>0</v>
      </c>
      <c r="E143" s="140">
        <f>IF(ISERROR(FIND(E$3,'CFR - XML import'!$A137)),0,MID('CFR - XML import'!$A137,SEARCH("&gt;",'CFR - XML import'!$A137,1)+1,SEARCH("/",'CFR - XML import'!$A137,1)-SEARCH("&gt;",'CFR - XML import'!$A137,1)-2))</f>
        <v>0</v>
      </c>
      <c r="F143" s="141">
        <f>IF($B$1="SIMS",IF(ISERROR(FIND(F$3,'CFR - XML import'!$A137)),0,VALUE(MID('CFR - XML import'!$A137,15,10))),IF(ISERROR(FIND(F$3,'CFR - XML import'!$A137)),0,VALUE(MID('CFR - XML import'!$A137,15,10))))</f>
        <v>0</v>
      </c>
      <c r="G143" s="140">
        <f>IF(ISERROR(FIND(G$3,'CFR - XML import'!$A137)),0,VALUE(MID('CFR - XML import'!$A137,SEARCH("&gt;",'CFR - XML import'!$A137,1)+1,SEARCH("/",'CFR - XML import'!$A137,1)-SEARCH("&gt;",'CFR - XML import'!$A137,1)-2)))</f>
        <v>0</v>
      </c>
      <c r="H143" s="140">
        <f>IF(ISERROR(FIND(H$3,'CFR - XML import'!$A137)),0,VALUE(MID('CFR - XML import'!$A137,SEARCH("&gt;",'CFR - XML import'!$A137,1)+1,SEARCH("/",'CFR - XML import'!$A137,1)-SEARCH("&gt;",'CFR - XML import'!$A137,1)-2)))</f>
        <v>0</v>
      </c>
      <c r="I143" s="140">
        <f>IF(ISERROR(FIND(I$3,'CFR - XML import'!$A137)),0,VALUE(MID('CFR - XML import'!$A137,SEARCH("&gt;",'CFR - XML import'!$A137,1)+1,SEARCH("/",'CFR - XML import'!$A137,1)-SEARCH("&gt;",'CFR - XML import'!$A137,1)-2)))</f>
        <v>0</v>
      </c>
      <c r="J143" s="140">
        <f>IF(ISERROR(FIND(J$3,'CFR - XML import'!$A137)),0,VALUE(MID('CFR - XML import'!$A137,SEARCH("&gt;",'CFR - XML import'!$A137,1)+1,SEARCH("/",'CFR - XML import'!$A137,1)-SEARCH("&gt;",'CFR - XML import'!$A137,1)-2)))</f>
        <v>0</v>
      </c>
      <c r="K143" s="140">
        <f>IF(ISERROR(FIND(K$3,'CFR - XML import'!$A137)),0,VALUE(MID('CFR - XML import'!$A137,SEARCH("&gt;",'CFR - XML import'!$A137,1)+1,SEARCH("/",'CFR - XML import'!$A137,1)-SEARCH("&gt;",'CFR - XML import'!$A137,1)-2)))</f>
        <v>0</v>
      </c>
      <c r="L143" s="140">
        <f>IF(ISERROR(FIND(L$3,'CFR - XML import'!$A137)),0,VALUE(MID('CFR - XML import'!$A137,SEARCH("&gt;",'CFR - XML import'!$A137,1)+1,SEARCH("/",'CFR - XML import'!$A137,1)-SEARCH("&gt;",'CFR - XML import'!$A137,1)-2)))</f>
        <v>0</v>
      </c>
      <c r="M143" s="140">
        <f>IF(ISERROR(FIND(M$3,'CFR - XML import'!$A137)),0,VALUE(MID('CFR - XML import'!$A137,SEARCH("&gt;",'CFR - XML import'!$A137,1)+1,SEARCH("/",'CFR - XML import'!$A137,1)-SEARCH("&gt;",'CFR - XML import'!$A137,1)-2)))</f>
        <v>0</v>
      </c>
      <c r="N143" s="140">
        <f>IF(ISERROR(FIND(N$3,'CFR - XML import'!$A137)),0,VALUE(MID('CFR - XML import'!$A137,SEARCH("&gt;",'CFR - XML import'!$A137,1)+1,SEARCH("/",'CFR - XML import'!$A137,1)-SEARCH("&gt;",'CFR - XML import'!$A137,1)-2)))</f>
        <v>0</v>
      </c>
      <c r="O143" s="140">
        <f>IF(ISERROR(FIND(O$3,'CFR - XML import'!$A137)),0,VALUE(MID('CFR - XML import'!$A137,SEARCH("&gt;",'CFR - XML import'!$A137,1)+1,SEARCH("/",'CFR - XML import'!$A137,1)-SEARCH("&gt;",'CFR - XML import'!$A137,1)-2)))</f>
        <v>0</v>
      </c>
      <c r="P143" s="140">
        <f>IF(ISERROR(FIND(P$3,'CFR - XML import'!$A137)),0,VALUE(MID('CFR - XML import'!$A137,SEARCH("&gt;",'CFR - XML import'!$A137,1)+1,SEARCH("/",'CFR - XML import'!$A137,1)-SEARCH("&gt;",'CFR - XML import'!$A137,1)-2)))</f>
        <v>0</v>
      </c>
      <c r="Q143" s="140">
        <f>IF(ISERROR(FIND(Q$3,'CFR - XML import'!$A137)),0,VALUE(MID('CFR - XML import'!$A137,SEARCH("&gt;",'CFR - XML import'!$A137,1)+1,SEARCH("/",'CFR - XML import'!$A137,1)-SEARCH("&gt;",'CFR - XML import'!$A137,1)-2)))</f>
        <v>0</v>
      </c>
      <c r="R143" s="140">
        <f>IF(ISERROR(FIND(R$3,'CFR - XML import'!$A137)),0,VALUE(MID('CFR - XML import'!$A137,SEARCH("&gt;",'CFR - XML import'!$A137,1)+1,SEARCH("/",'CFR - XML import'!$A137,1)-SEARCH("&gt;",'CFR - XML import'!$A137,1)-2)))</f>
        <v>0</v>
      </c>
      <c r="S143" s="140">
        <f>IF(ISERROR(FIND(S$3,'CFR - XML import'!$A137)),0,VALUE(MID('CFR - XML import'!$A137,SEARCH("&gt;",'CFR - XML import'!$A137,1)+1,SEARCH("/",'CFR - XML import'!$A137,1)-SEARCH("&gt;",'CFR - XML import'!$A137,1)-2)))</f>
        <v>0</v>
      </c>
      <c r="T143" s="140">
        <f>IF(ISERROR(FIND(T$3,'CFR - XML import'!$A137)),0,VALUE(MID('CFR - XML import'!$A137,SEARCH("&gt;",'CFR - XML import'!$A137,1)+1,SEARCH("/",'CFR - XML import'!$A137,1)-SEARCH("&gt;",'CFR - XML import'!$A137,1)-2)))</f>
        <v>0</v>
      </c>
      <c r="U143" s="140">
        <f>IF(ISERROR(FIND(U$3,'CFR - XML import'!$A137)),0,VALUE(MID('CFR - XML import'!$A137,SEARCH("&gt;",'CFR - XML import'!$A137,1)+1,SEARCH("/",'CFR - XML import'!$A137,1)-SEARCH("&gt;",'CFR - XML import'!$A137,1)-2)))</f>
        <v>0</v>
      </c>
      <c r="V143" s="140">
        <f>IF(ISERROR(FIND(V$3,'CFR - XML import'!$A137)),0,VALUE(MID('CFR - XML import'!$A137,SEARCH("&gt;",'CFR - XML import'!$A137,1)+1,SEARCH("/",'CFR - XML import'!$A137,1)-SEARCH("&gt;",'CFR - XML import'!$A137,1)-2)))</f>
        <v>0</v>
      </c>
      <c r="W143" s="140">
        <f>IF(ISERROR(FIND(W$3,'CFR - XML import'!$A137)),0,VALUE(MID('CFR - XML import'!$A137,SEARCH("&gt;",'CFR - XML import'!$A137,1)+1,SEARCH("/",'CFR - XML import'!$A137,1)-SEARCH("&gt;",'CFR - XML import'!$A137,1)-2)))</f>
        <v>0</v>
      </c>
      <c r="X143" s="140"/>
      <c r="Y143" s="140">
        <f>IF(ISERROR(FIND(Y$3,'CFR - XML import'!$A137)),0,VALUE(MID('CFR - XML import'!$A137,SEARCH("&gt;",'CFR - XML import'!$A137,1)+1,SEARCH("/",'CFR - XML import'!$A137,1)-SEARCH("&gt;",'CFR - XML import'!$A137,1)-2)))</f>
        <v>0</v>
      </c>
      <c r="Z143" s="140">
        <f>IF(ISERROR(FIND(Z$3,'CFR - XML import'!$A137)),0,VALUE(MID('CFR - XML import'!$A137,SEARCH("&gt;",'CFR - XML import'!$A137,1)+1,SEARCH("/",'CFR - XML import'!$A137,1)-SEARCH("&gt;",'CFR - XML import'!$A137,1)-2)))</f>
        <v>0</v>
      </c>
      <c r="AA143" s="140">
        <f>IF(ISERROR(FIND(AA$3,'CFR - XML import'!$A137)),0,VALUE(MID('CFR - XML import'!$A137,SEARCH("&gt;",'CFR - XML import'!$A137,1)+1,SEARCH("/",'CFR - XML import'!$A137,1)-SEARCH("&gt;",'CFR - XML import'!$A137,1)-2)))</f>
        <v>0</v>
      </c>
      <c r="AB143" s="140">
        <f>IF(ISERROR(FIND(AB$3,'CFR - XML import'!$A137)),0,VALUE(MID('CFR - XML import'!$A137,SEARCH("&gt;",'CFR - XML import'!$A137,1)+1,SEARCH("/",'CFR - XML import'!$A137,1)-SEARCH("&gt;",'CFR - XML import'!$A137,1)-2)))</f>
        <v>0</v>
      </c>
      <c r="AC143" s="140">
        <f>IF(ISERROR(FIND(AC$3,'CFR - XML import'!$A137)),0,VALUE(MID('CFR - XML import'!$A137,SEARCH("&gt;",'CFR - XML import'!$A137,1)+1,SEARCH("/",'CFR - XML import'!$A137,1)-SEARCH("&gt;",'CFR - XML import'!$A137,1)-2)))</f>
        <v>0</v>
      </c>
      <c r="AD143" s="140">
        <f>IF(ISERROR(FIND(AD$3,'CFR - XML import'!$A137)),0,VALUE(MID('CFR - XML import'!$A137,SEARCH("&gt;",'CFR - XML import'!$A137,1)+1,SEARCH("/",'CFR - XML import'!$A137,1)-SEARCH("&gt;",'CFR - XML import'!$A137,1)-2)))</f>
        <v>0</v>
      </c>
      <c r="AE143" s="140">
        <f>IF(ISERROR(FIND(AE$3,'CFR - XML import'!$A137)),0,VALUE(MID('CFR - XML import'!$A137,SEARCH("&gt;",'CFR - XML import'!$A137,1)+1,SEARCH("/",'CFR - XML import'!$A137,1)-SEARCH("&gt;",'CFR - XML import'!$A137,1)-2)))</f>
        <v>0</v>
      </c>
      <c r="AF143" s="140">
        <f>IF(ISERROR(FIND(AF$3,'CFR - XML import'!$A137)),0,VALUE(MID('CFR - XML import'!$A137,SEARCH("&gt;",'CFR - XML import'!$A137,1)+1,SEARCH("/",'CFR - XML import'!$A137,1)-SEARCH("&gt;",'CFR - XML import'!$A137,1)-2)))</f>
        <v>0</v>
      </c>
      <c r="AG143" s="140">
        <f>IF(ISERROR(FIND(AG$3,'CFR - XML import'!$A137)),0,VALUE(MID('CFR - XML import'!$A137,SEARCH("&gt;",'CFR - XML import'!$A137,1)+1,SEARCH("/",'CFR - XML import'!$A137,1)-SEARCH("&gt;",'CFR - XML import'!$A137,1)-2)))</f>
        <v>0</v>
      </c>
      <c r="AH143" s="140">
        <f>IF(ISERROR(FIND(AH$3,'CFR - XML import'!$A137)),0,VALUE(MID('CFR - XML import'!$A137,SEARCH("&gt;",'CFR - XML import'!$A137,1)+1,SEARCH("/",'CFR - XML import'!$A137,1)-SEARCH("&gt;",'CFR - XML import'!$A137,1)-2)))</f>
        <v>0</v>
      </c>
      <c r="AI143" s="140">
        <f>IF(ISERROR(FIND(AI$3,'CFR - XML import'!$A137)),0,VALUE(MID('CFR - XML import'!$A137,SEARCH("&gt;",'CFR - XML import'!$A137,1)+1,SEARCH("/",'CFR - XML import'!$A137,1)-SEARCH("&gt;",'CFR - XML import'!$A137,1)-2)))</f>
        <v>0</v>
      </c>
      <c r="AJ143" s="140">
        <f>IF(ISERROR(FIND(AJ$3,'CFR - XML import'!$A137)),0,VALUE(MID('CFR - XML import'!$A137,SEARCH("&gt;",'CFR - XML import'!$A137,1)+1,SEARCH("/",'CFR - XML import'!$A137,1)-SEARCH("&gt;",'CFR - XML import'!$A137,1)-2)))</f>
        <v>0</v>
      </c>
      <c r="AK143" s="140">
        <f>IF(ISERROR(FIND(AK$3,'CFR - XML import'!$A137)),0,VALUE(MID('CFR - XML import'!$A137,SEARCH("&gt;",'CFR - XML import'!$A137,1)+1,SEARCH("/",'CFR - XML import'!$A137,1)-SEARCH("&gt;",'CFR - XML import'!$A137,1)-2)))</f>
        <v>0</v>
      </c>
      <c r="AL143" s="140">
        <f>IF(ISERROR(FIND(AL$3,'CFR - XML import'!$A137)),0,VALUE(MID('CFR - XML import'!$A137,SEARCH("&gt;",'CFR - XML import'!$A137,1)+1,SEARCH("/",'CFR - XML import'!$A137,1)-SEARCH("&gt;",'CFR - XML import'!$A137,1)-2)))</f>
        <v>0</v>
      </c>
      <c r="AM143" s="140">
        <f>IF(ISERROR(FIND(AM$3,'CFR - XML import'!$A137)),0,VALUE(MID('CFR - XML import'!$A137,SEARCH("&gt;",'CFR - XML import'!$A137,1)+1,SEARCH("/",'CFR - XML import'!$A137,1)-SEARCH("&gt;",'CFR - XML import'!$A137,1)-2)))</f>
        <v>0</v>
      </c>
      <c r="AN143" s="140">
        <f>IF(ISERROR(FIND(AN$3,'CFR - XML import'!$A137)),0,VALUE(MID('CFR - XML import'!$A137,SEARCH("&gt;",'CFR - XML import'!$A137,1)+1,SEARCH("/",'CFR - XML import'!$A137,1)-SEARCH("&gt;",'CFR - XML import'!$A137,1)-2)))</f>
        <v>0</v>
      </c>
      <c r="AO143" s="140">
        <f>IF(ISERROR(FIND(AO$3,'CFR - XML import'!$A137)),0,VALUE(MID('CFR - XML import'!$A137,SEARCH("&gt;",'CFR - XML import'!$A137,1)+1,SEARCH("/",'CFR - XML import'!$A137,1)-SEARCH("&gt;",'CFR - XML import'!$A137,1)-2)))</f>
        <v>0</v>
      </c>
      <c r="AP143" s="140">
        <f>IF(ISERROR(FIND(AP$3,'CFR - XML import'!$A137)),0,VALUE(MID('CFR - XML import'!$A137,SEARCH("&gt;",'CFR - XML import'!$A137,1)+1,SEARCH("/",'CFR - XML import'!$A137,1)-SEARCH("&gt;",'CFR - XML import'!$A137,1)-2)))</f>
        <v>0</v>
      </c>
      <c r="AQ143" s="140">
        <f>IF(ISERROR(FIND(AQ$3,'CFR - XML import'!$A137)),0,VALUE(MID('CFR - XML import'!$A137,SEARCH("&gt;",'CFR - XML import'!$A137,1)+1,SEARCH("/",'CFR - XML import'!$A137,1)-SEARCH("&gt;",'CFR - XML import'!$A137,1)-2)))</f>
        <v>0</v>
      </c>
      <c r="AR143" s="140">
        <f>IF(ISERROR(FIND(AR$3,'CFR - XML import'!$A137)),0,VALUE(MID('CFR - XML import'!$A137,SEARCH("&gt;",'CFR - XML import'!$A137,1)+1,SEARCH("/",'CFR - XML import'!$A137,1)-SEARCH("&gt;",'CFR - XML import'!$A137,1)-2)))</f>
        <v>0</v>
      </c>
      <c r="AS143" s="140">
        <f>IF(ISERROR(FIND(AS$3,'CFR - XML import'!$A137)),0,VALUE(MID('CFR - XML import'!$A137,SEARCH("&gt;",'CFR - XML import'!$A137,1)+1,SEARCH("/",'CFR - XML import'!$A137,1)-SEARCH("&gt;",'CFR - XML import'!$A137,1)-2)))</f>
        <v>0</v>
      </c>
      <c r="AT143" s="140">
        <f>IF(ISERROR(FIND(AT$3,'CFR - XML import'!$A137)),0,VALUE(MID('CFR - XML import'!$A137,SEARCH("&gt;",'CFR - XML import'!$A137,1)+1,SEARCH("/",'CFR - XML import'!$A137,1)-SEARCH("&gt;",'CFR - XML import'!$A137,1)-2)))</f>
        <v>0</v>
      </c>
      <c r="AU143" s="140">
        <f>IF(ISERROR(FIND(AU$3,'CFR - XML import'!$A137)),0,VALUE(MID('CFR - XML import'!$A137,SEARCH("&gt;",'CFR - XML import'!$A137,1)+1,SEARCH("/",'CFR - XML import'!$A137,1)-SEARCH("&gt;",'CFR - XML import'!$A137,1)-2)))</f>
        <v>0</v>
      </c>
      <c r="AV143" s="140">
        <f>IF(ISERROR(FIND(AV$3,'CFR - XML import'!$A137)),0,VALUE(MID('CFR - XML import'!$A137,SEARCH("&gt;",'CFR - XML import'!$A137,1)+1,SEARCH("/",'CFR - XML import'!$A137,1)-SEARCH("&gt;",'CFR - XML import'!$A137,1)-2)))</f>
        <v>0</v>
      </c>
      <c r="AW143" s="140">
        <f>IF(ISERROR(FIND(AW$3,'CFR - XML import'!$A137)),0,VALUE(MID('CFR - XML import'!$A137,SEARCH("&gt;",'CFR - XML import'!$A137,1)+1,SEARCH("/",'CFR - XML import'!$A137,1)-SEARCH("&gt;",'CFR - XML import'!$A137,1)-2)))</f>
        <v>0</v>
      </c>
      <c r="AX143" s="140">
        <f>IF(ISERROR(FIND(AX$3,'CFR - XML import'!$A137)),0,VALUE(MID('CFR - XML import'!$A137,SEARCH("&gt;",'CFR - XML import'!$A137,1)+1,SEARCH("/",'CFR - XML import'!$A137,1)-SEARCH("&gt;",'CFR - XML import'!$A137,1)-2)))</f>
        <v>0</v>
      </c>
      <c r="AY143" s="140">
        <f>IF(ISERROR(FIND(AY$3,'CFR - XML import'!$A137)),0,VALUE(MID('CFR - XML import'!$A137,SEARCH("&gt;",'CFR - XML import'!$A137,1)+1,SEARCH("/",'CFR - XML import'!$A137,1)-SEARCH("&gt;",'CFR - XML import'!$A137,1)-2)))</f>
        <v>0</v>
      </c>
      <c r="AZ143" s="140">
        <f>IF(ISERROR(FIND(AZ$3,'CFR - XML import'!$A137)),0,VALUE(MID('CFR - XML import'!$A137,SEARCH("&gt;",'CFR - XML import'!$A137,1)+1,SEARCH("/",'CFR - XML import'!$A137,1)-SEARCH("&gt;",'CFR - XML import'!$A137,1)-2)))</f>
        <v>0</v>
      </c>
      <c r="BA143" s="140">
        <f>IF(ISERROR(FIND(BA$3,'CFR - XML import'!$A137)),0,VALUE(MID('CFR - XML import'!$A137,SEARCH("&gt;",'CFR - XML import'!$A137,1)+1,SEARCH("/",'CFR - XML import'!$A137,1)-SEARCH("&gt;",'CFR - XML import'!$A137,1)-2)))</f>
        <v>0</v>
      </c>
      <c r="BB143" s="140">
        <f>IF(ISERROR(FIND(BB$3,'CFR - XML import'!$A137)),0,VALUE(MID('CFR - XML import'!$A137,SEARCH("&gt;",'CFR - XML import'!$A137,1)+1,SEARCH("/",'CFR - XML import'!$A137,1)-SEARCH("&gt;",'CFR - XML import'!$A137,1)-2)))</f>
        <v>0</v>
      </c>
      <c r="BC143" s="140">
        <f>IF(ISERROR(FIND(BC$3,'CFR - XML import'!$A137)),0,VALUE(MID('CFR - XML import'!$A137,SEARCH("&gt;",'CFR - XML import'!$A137,1)+1,SEARCH("/",'CFR - XML import'!$A137,1)-SEARCH("&gt;",'CFR - XML import'!$A137,1)-2)))</f>
        <v>0</v>
      </c>
      <c r="BD143" s="140">
        <f>IF(ISERROR(FIND(BD$3,'CFR - XML import'!$A137)),0,VALUE(MID('CFR - XML import'!$A137,SEARCH("&gt;",'CFR - XML import'!$A137,1)+1,SEARCH("/",'CFR - XML import'!$A137,1)-SEARCH("&gt;",'CFR - XML import'!$A137,1)-2)))</f>
        <v>0</v>
      </c>
      <c r="BE143" s="140">
        <f>IF(ISERROR(FIND(BE$3,'CFR - XML import'!$A137)),0,VALUE(MID('CFR - XML import'!$A137,SEARCH("&gt;",'CFR - XML import'!$A137,1)+1,SEARCH("/",'CFR - XML import'!$A137,1)-SEARCH("&gt;",'CFR - XML import'!$A137,1)-2)))</f>
        <v>0</v>
      </c>
      <c r="BF143" s="140">
        <f>IF(ISERROR(FIND(BF$3,'CFR - XML import'!$A137)),0,VALUE(MID('CFR - XML import'!$A137,SEARCH("&gt;",'CFR - XML import'!$A137,1)+1,SEARCH("/",'CFR - XML import'!$A137,1)-SEARCH("&gt;",'CFR - XML import'!$A137,1)-2)))</f>
        <v>0</v>
      </c>
      <c r="BG143" s="140">
        <f>IF(ISERROR(FIND(BG$3,'CFR - XML import'!$A137)),0,VALUE(MID('CFR - XML import'!$A137,SEARCH("&gt;",'CFR - XML import'!$A137,1)+1,SEARCH("/",'CFR - XML import'!$A137,1)-SEARCH("&gt;",'CFR - XML import'!$A137,1)-2)))</f>
        <v>0</v>
      </c>
      <c r="BH143" s="140">
        <f>IF(ISERROR(FIND(BH$3,'CFR - XML import'!$A137)),0,VALUE(MID('CFR - XML import'!$A137,SEARCH("&gt;",'CFR - XML import'!$A137,1)+1,SEARCH("/",'CFR - XML import'!$A137,1)-SEARCH("&gt;",'CFR - XML import'!$A137,1)-2)))</f>
        <v>0</v>
      </c>
      <c r="BI143" s="140">
        <f>IF(ISERROR(FIND(BI$3,'CFR - XML import'!$A137)),0,VALUE(MID('CFR - XML import'!$A137,SEARCH("&gt;",'CFR - XML import'!$A137,1)+1,SEARCH("/",'CFR - XML import'!$A137,1)-SEARCH("&gt;",'CFR - XML import'!$A137,1)-2)))</f>
        <v>0</v>
      </c>
      <c r="BJ143" s="140">
        <f>IF(ISERROR(FIND(BJ$3,'CFR - XML import'!$A137)),0,VALUE(MID('CFR - XML import'!$A137,SEARCH("&gt;",'CFR - XML import'!$A137,1)+1,SEARCH("/",'CFR - XML import'!$A137,1)-SEARCH("&gt;",'CFR - XML import'!$A137,1)-2)))</f>
        <v>0</v>
      </c>
      <c r="BK143" s="140">
        <f>IF(ISERROR(FIND(BK$3,'CFR - XML import'!$A137)),0,VALUE(MID('CFR - XML import'!$A137,SEARCH("&gt;",'CFR - XML import'!$A137,1)+1,SEARCH("/",'CFR - XML import'!$A137,1)-SEARCH("&gt;",'CFR - XML import'!$A137,1)-2)))</f>
        <v>0</v>
      </c>
      <c r="BL143" s="140">
        <f>IF(ISERROR(FIND(BL$3,'CFR - XML import'!$A137)),0,VALUE(MID('CFR - XML import'!$A137,SEARCH("&gt;",'CFR - XML import'!$A137,1)+1,SEARCH("/",'CFR - XML import'!$A137,1)-SEARCH("&gt;",'CFR - XML import'!$A137,1)-2)))</f>
        <v>0</v>
      </c>
      <c r="BM143" s="140">
        <f>IF(ISERROR(FIND(BM$3,'CFR - XML import'!$A137)),0,VALUE(MID('CFR - XML import'!$A137,SEARCH("&gt;",'CFR - XML import'!$A137,1)+1,SEARCH("/",'CFR - XML import'!$A137,1)-SEARCH("&gt;",'CFR - XML import'!$A137,1)-2)))</f>
        <v>0</v>
      </c>
      <c r="BN143" s="140">
        <f>IF(ISERROR(FIND(BN$3,'CFR - XML import'!$A137)),0,VALUE(MID('CFR - XML import'!$A137,SEARCH("&gt;",'CFR - XML import'!$A137,1)+1,SEARCH("/",'CFR - XML import'!$A137,1)-SEARCH("&gt;",'CFR - XML import'!$A137,1)-2)))</f>
        <v>0</v>
      </c>
      <c r="BO143" s="140">
        <f>IF(ISERROR(FIND(BO$3,'CFR - XML import'!$A137)),0,VALUE(MID('CFR - XML import'!$A137,SEARCH("&gt;",'CFR - XML import'!$A137,1)+1,SEARCH("/",'CFR - XML import'!$A137,1)-SEARCH("&gt;",'CFR - XML import'!$A137,1)-2)))</f>
        <v>0</v>
      </c>
      <c r="BP143" s="140">
        <f>IF(ISERROR(FIND(BP$3,'CFR - XML import'!$A137)),0,VALUE(MID('CFR - XML import'!$A137,SEARCH("&gt;",'CFR - XML import'!$A137,1)+1,SEARCH("/",'CFR - XML import'!$A137,1)-SEARCH("&gt;",'CFR - XML import'!$A137,1)-2)))</f>
        <v>0</v>
      </c>
      <c r="BQ143" s="140">
        <f>IF(ISERROR(FIND(BQ$3,'CFR - XML import'!$A137)),0,VALUE(MID('CFR - XML import'!$A137,SEARCH("&gt;",'CFR - XML import'!$A137,1)+1,SEARCH("/",'CFR - XML import'!$A137,1)-SEARCH("&gt;",'CFR - XML import'!$A137,1)-2)))</f>
        <v>0</v>
      </c>
      <c r="BR143" s="140">
        <f>IF(ISERROR(FIND(BR$3,'CFR - XML import'!$A137)),0,VALUE(MID('CFR - XML import'!$A137,SEARCH("&gt;",'CFR - XML import'!$A137,1)+1,SEARCH("/",'CFR - XML import'!$A137,1)-SEARCH("&gt;",'CFR - XML import'!$A137,1)-2)))</f>
        <v>0</v>
      </c>
      <c r="BS143" s="140">
        <f>IF(ISERROR(FIND(BS$3,'CFR - XML import'!$A137)),0,VALUE(MID('CFR - XML import'!$A137,SEARCH("&gt;",'CFR - XML import'!$A137,1)+1,SEARCH("/",'CFR - XML import'!$A137,1)-SEARCH("&gt;",'CFR - XML import'!$A137,1)-2)))</f>
        <v>0</v>
      </c>
      <c r="BT143" s="140">
        <f>IF(ISERROR(FIND(BT$3,'CFR - XML import'!$A137)),0,VALUE(MID('CFR - XML import'!$A137,SEARCH("&gt;",'CFR - XML import'!$A137,1)+1,SEARCH("/",'CFR - XML import'!$A137,1)-SEARCH("&gt;",'CFR - XML import'!$A137,1)-2)))</f>
        <v>0</v>
      </c>
      <c r="BU143" s="140">
        <f>IF(ISERROR(FIND(BU$3,'CFR - XML import'!$A137)),0,VALUE(MID('CFR - XML import'!$A137,SEARCH("&gt;",'CFR - XML import'!$A137,1)+1,SEARCH("/",'CFR - XML import'!$A137,1)-SEARCH("&gt;",'CFR - XML import'!$A137,1)-2)))</f>
        <v>0</v>
      </c>
      <c r="BV143" s="140">
        <f>IF(ISERROR(FIND(BV$3,'CFR - XML import'!$A137)),0,VALUE(MID('CFR - XML import'!$A137,SEARCH("&gt;",'CFR - XML import'!$A137,1)+1,SEARCH("/",'CFR - XML import'!$A137,1)-SEARCH("&gt;",'CFR - XML import'!$A137,1)-2)))</f>
        <v>0</v>
      </c>
      <c r="BW143" s="140">
        <f>IF(ISERROR(FIND(BW$3,'CFR - XML import'!$A137)),0,VALUE(MID('CFR - XML import'!$A137,SEARCH("&gt;",'CFR - XML import'!$A137,1)+1,SEARCH("/",'CFR - XML import'!$A137,1)-SEARCH("&gt;",'CFR - XML import'!$A137,1)-2)))</f>
        <v>0</v>
      </c>
      <c r="BX143" s="140">
        <f>IF(ISERROR(FIND(BX$3,'CFR - XML import'!$A137)),0,VALUE(MID('CFR - XML import'!$A137,SEARCH("&gt;",'CFR - XML import'!$A137,1)+1,SEARCH("/",'CFR - XML import'!$A137,1)-SEARCH("&gt;",'CFR - XML import'!$A137,1)-2)))</f>
        <v>0</v>
      </c>
      <c r="BY143" s="140">
        <f>IF(ISERROR(FIND(BY$3,'CFR - XML import'!$A137)),0,VALUE(MID('CFR - XML import'!$A137,SEARCH("&gt;",'CFR - XML import'!$A137,1)+1,SEARCH("/",'CFR - XML import'!$A137,1)-SEARCH("&gt;",'CFR - XML import'!$A137,1)-2)))</f>
        <v>0</v>
      </c>
      <c r="BZ143" s="140">
        <f>IF(ISERROR(FIND(BZ$3,'CFR - XML import'!$A137)),0,VALUE(MID('CFR - XML import'!$A137,SEARCH("&gt;",'CFR - XML import'!$A137,1)+1,SEARCH("/",'CFR - XML import'!$A137,1)-SEARCH("&gt;",'CFR - XML import'!$A137,1)-2)))</f>
        <v>0</v>
      </c>
      <c r="CG143" s="142">
        <f>IF(ISERROR(IF(MID('CFR - XML import'!$A137,LEN($CF$4)+5,LEN('CFR - XML import'!$A137)-(2*LEN($CF$4)+5))="RMMS",1,IF(MID('CFR - XML import'!$A137,LEN("    &lt;InputSystem&gt;")+1,LEN('CFR - XML import'!$A137)-(LEN("    &lt;InputSystem&gt;")+LEN($CF$4)+1))="SIMS",2,0))),0,IF(MID('CFR - XML import'!$A137,LEN($CF$4)+5,LEN('CFR - XML import'!$A137)-(2*LEN($CF$4)+5))="RMMS",1,IF(MID('CFR - XML import'!$A137,LEN("    &lt;InputSystem&gt;")+1,LEN('CFR - XML import'!$A137)-(LEN("    &lt;InputSystem&gt;")+LEN($CF$4)+1))="SIMS",2,0)))</f>
        <v>0</v>
      </c>
      <c r="CH143" s="140">
        <f>IF(ISERROR(FIND(CH$3,'CFR - XML import'!$A137)),0,MID('CFR - XML import'!$A137,SEARCH("&gt;",'CFR - XML import'!$A137,1)+1,SEARCH("/",'CFR - XML import'!$A137,1)-SEARCH("&gt;",'CFR - XML import'!$A137,1)-2))</f>
        <v>0</v>
      </c>
      <c r="CI143" s="140">
        <f>IF(ISERROR(FIND(CI$3,'CFR - XML import'!$A137)),0,MID('CFR - XML import'!$A137,SEARCH("&gt;",'CFR - XML import'!$A137,1)+1,SEARCH("/",'CFR - XML import'!$A137,1)-SEARCH("&gt;",'CFR - XML import'!$A137,1)-2))</f>
        <v>0</v>
      </c>
      <c r="CJ143" s="140">
        <f>IF(ISERROR(FIND(CJ$3,'CFR - XML import'!$A137)),0,MID('CFR - XML import'!$A137,SEARCH("&gt;",'CFR - XML import'!$A137,1)+1,SEARCH("/",'CFR - XML import'!$A137,1)-SEARCH("&gt;",'CFR - XML import'!$A137,1)-2))</f>
        <v>0</v>
      </c>
      <c r="CK143" s="140">
        <f>IF(ISERROR(FIND(CK$3,'CFR - XML import'!$A137)),0,MID('CFR - XML import'!$A137,SEARCH("&gt;",'CFR - XML import'!$A137,1)+1,SEARCH("/",'CFR - XML import'!$A137,1)-SEARCH("&gt;",'CFR - XML import'!$A137,1)-2))</f>
        <v>0</v>
      </c>
      <c r="CL143" s="140">
        <f>IF(ISERROR(FIND(CL$3,'CFR - XML import'!$A137)),0,MID('CFR - XML import'!$A137,SEARCH("&gt;",'CFR - XML import'!$A137,1)+1,SEARCH("/",'CFR - XML import'!$A137,1)-SEARCH("&gt;",'CFR - XML import'!$A137,1)-2))</f>
        <v>0</v>
      </c>
      <c r="CM143" s="140">
        <f>IF(ISERROR(FIND(CM$3,'CFR - XML import'!$A137)),0,MID('CFR - XML import'!$A137,SEARCH("&gt;",'CFR - XML import'!$A137,1)+1,SEARCH("/",'CFR - XML import'!$A137,1)-SEARCH("&gt;",'CFR - XML import'!$A137,1)-2))</f>
        <v>0</v>
      </c>
    </row>
    <row r="144" spans="1:91" x14ac:dyDescent="0.2">
      <c r="A144" s="139" t="str">
        <f>IF(AND('CFR - XML import'!A138&lt;&gt;"",LEFT('CFR - XML import'!A138,1)&lt;&gt;"&lt;",LEFT('CFR - XML import'!A138,3)&lt;&gt;"  &lt;",LEFT('CFR - XML import'!A138,5)&lt;&gt;"    &lt;",LEFT('CFR - XML import'!A138,7)&lt;&gt;"      &lt;",LEFT('CFR - XML import'!A138,9)&lt;&gt;"        &lt;",$B$1="SIMS"),'CFR - XML import'!A138,IF(AND(LEFT('CFR - XML import'!A138,9)="&lt;Details&gt;",$B$1="RM"),'CFR - XML import'!A138,""))</f>
        <v/>
      </c>
      <c r="B144" s="140">
        <f>IF(ISERROR(FIND(B$3,'CFR - XML import'!$A138)),0,VALUE(MID('CFR - XML import'!$A138,SEARCH("&gt;",'CFR - XML import'!$A138,1)+1,SEARCH("/",'CFR - XML import'!$A138,1)-SEARCH("&gt;",'CFR - XML import'!$A138,1)-2)))</f>
        <v>0</v>
      </c>
      <c r="D144" s="140">
        <f>IF(ISERROR(FIND(D$3,'CFR - XML import'!$A138)),0,MID('CFR - XML import'!$A138,SEARCH("&gt;",'CFR - XML import'!$A138,1)+1,SEARCH("/",'CFR - XML import'!$A138,1)-SEARCH("&gt;",'CFR - XML import'!$A138,1)-2))</f>
        <v>0</v>
      </c>
      <c r="E144" s="140">
        <f>IF(ISERROR(FIND(E$3,'CFR - XML import'!$A138)),0,MID('CFR - XML import'!$A138,SEARCH("&gt;",'CFR - XML import'!$A138,1)+1,SEARCH("/",'CFR - XML import'!$A138,1)-SEARCH("&gt;",'CFR - XML import'!$A138,1)-2))</f>
        <v>0</v>
      </c>
      <c r="F144" s="141">
        <f>IF($B$1="SIMS",IF(ISERROR(FIND(F$3,'CFR - XML import'!$A138)),0,VALUE(MID('CFR - XML import'!$A138,15,10))),IF(ISERROR(FIND(F$3,'CFR - XML import'!$A138)),0,VALUE(MID('CFR - XML import'!$A138,15,10))))</f>
        <v>0</v>
      </c>
      <c r="G144" s="140">
        <f>IF(ISERROR(FIND(G$3,'CFR - XML import'!$A138)),0,VALUE(MID('CFR - XML import'!$A138,SEARCH("&gt;",'CFR - XML import'!$A138,1)+1,SEARCH("/",'CFR - XML import'!$A138,1)-SEARCH("&gt;",'CFR - XML import'!$A138,1)-2)))</f>
        <v>0</v>
      </c>
      <c r="H144" s="140">
        <f>IF(ISERROR(FIND(H$3,'CFR - XML import'!$A138)),0,VALUE(MID('CFR - XML import'!$A138,SEARCH("&gt;",'CFR - XML import'!$A138,1)+1,SEARCH("/",'CFR - XML import'!$A138,1)-SEARCH("&gt;",'CFR - XML import'!$A138,1)-2)))</f>
        <v>0</v>
      </c>
      <c r="I144" s="140">
        <f>IF(ISERROR(FIND(I$3,'CFR - XML import'!$A138)),0,VALUE(MID('CFR - XML import'!$A138,SEARCH("&gt;",'CFR - XML import'!$A138,1)+1,SEARCH("/",'CFR - XML import'!$A138,1)-SEARCH("&gt;",'CFR - XML import'!$A138,1)-2)))</f>
        <v>0</v>
      </c>
      <c r="J144" s="140">
        <f>IF(ISERROR(FIND(J$3,'CFR - XML import'!$A138)),0,VALUE(MID('CFR - XML import'!$A138,SEARCH("&gt;",'CFR - XML import'!$A138,1)+1,SEARCH("/",'CFR - XML import'!$A138,1)-SEARCH("&gt;",'CFR - XML import'!$A138,1)-2)))</f>
        <v>0</v>
      </c>
      <c r="K144" s="140">
        <f>IF(ISERROR(FIND(K$3,'CFR - XML import'!$A138)),0,VALUE(MID('CFR - XML import'!$A138,SEARCH("&gt;",'CFR - XML import'!$A138,1)+1,SEARCH("/",'CFR - XML import'!$A138,1)-SEARCH("&gt;",'CFR - XML import'!$A138,1)-2)))</f>
        <v>0</v>
      </c>
      <c r="L144" s="140">
        <f>IF(ISERROR(FIND(L$3,'CFR - XML import'!$A138)),0,VALUE(MID('CFR - XML import'!$A138,SEARCH("&gt;",'CFR - XML import'!$A138,1)+1,SEARCH("/",'CFR - XML import'!$A138,1)-SEARCH("&gt;",'CFR - XML import'!$A138,1)-2)))</f>
        <v>0</v>
      </c>
      <c r="M144" s="140">
        <f>IF(ISERROR(FIND(M$3,'CFR - XML import'!$A138)),0,VALUE(MID('CFR - XML import'!$A138,SEARCH("&gt;",'CFR - XML import'!$A138,1)+1,SEARCH("/",'CFR - XML import'!$A138,1)-SEARCH("&gt;",'CFR - XML import'!$A138,1)-2)))</f>
        <v>0</v>
      </c>
      <c r="N144" s="140">
        <f>IF(ISERROR(FIND(N$3,'CFR - XML import'!$A138)),0,VALUE(MID('CFR - XML import'!$A138,SEARCH("&gt;",'CFR - XML import'!$A138,1)+1,SEARCH("/",'CFR - XML import'!$A138,1)-SEARCH("&gt;",'CFR - XML import'!$A138,1)-2)))</f>
        <v>0</v>
      </c>
      <c r="O144" s="140">
        <f>IF(ISERROR(FIND(O$3,'CFR - XML import'!$A138)),0,VALUE(MID('CFR - XML import'!$A138,SEARCH("&gt;",'CFR - XML import'!$A138,1)+1,SEARCH("/",'CFR - XML import'!$A138,1)-SEARCH("&gt;",'CFR - XML import'!$A138,1)-2)))</f>
        <v>0</v>
      </c>
      <c r="P144" s="140">
        <f>IF(ISERROR(FIND(P$3,'CFR - XML import'!$A138)),0,VALUE(MID('CFR - XML import'!$A138,SEARCH("&gt;",'CFR - XML import'!$A138,1)+1,SEARCH("/",'CFR - XML import'!$A138,1)-SEARCH("&gt;",'CFR - XML import'!$A138,1)-2)))</f>
        <v>0</v>
      </c>
      <c r="Q144" s="140">
        <f>IF(ISERROR(FIND(Q$3,'CFR - XML import'!$A138)),0,VALUE(MID('CFR - XML import'!$A138,SEARCH("&gt;",'CFR - XML import'!$A138,1)+1,SEARCH("/",'CFR - XML import'!$A138,1)-SEARCH("&gt;",'CFR - XML import'!$A138,1)-2)))</f>
        <v>0</v>
      </c>
      <c r="R144" s="140">
        <f>IF(ISERROR(FIND(R$3,'CFR - XML import'!$A138)),0,VALUE(MID('CFR - XML import'!$A138,SEARCH("&gt;",'CFR - XML import'!$A138,1)+1,SEARCH("/",'CFR - XML import'!$A138,1)-SEARCH("&gt;",'CFR - XML import'!$A138,1)-2)))</f>
        <v>0</v>
      </c>
      <c r="S144" s="140">
        <f>IF(ISERROR(FIND(S$3,'CFR - XML import'!$A138)),0,VALUE(MID('CFR - XML import'!$A138,SEARCH("&gt;",'CFR - XML import'!$A138,1)+1,SEARCH("/",'CFR - XML import'!$A138,1)-SEARCH("&gt;",'CFR - XML import'!$A138,1)-2)))</f>
        <v>0</v>
      </c>
      <c r="T144" s="140">
        <f>IF(ISERROR(FIND(T$3,'CFR - XML import'!$A138)),0,VALUE(MID('CFR - XML import'!$A138,SEARCH("&gt;",'CFR - XML import'!$A138,1)+1,SEARCH("/",'CFR - XML import'!$A138,1)-SEARCH("&gt;",'CFR - XML import'!$A138,1)-2)))</f>
        <v>0</v>
      </c>
      <c r="U144" s="140">
        <f>IF(ISERROR(FIND(U$3,'CFR - XML import'!$A138)),0,VALUE(MID('CFR - XML import'!$A138,SEARCH("&gt;",'CFR - XML import'!$A138,1)+1,SEARCH("/",'CFR - XML import'!$A138,1)-SEARCH("&gt;",'CFR - XML import'!$A138,1)-2)))</f>
        <v>0</v>
      </c>
      <c r="V144" s="140">
        <f>IF(ISERROR(FIND(V$3,'CFR - XML import'!$A138)),0,VALUE(MID('CFR - XML import'!$A138,SEARCH("&gt;",'CFR - XML import'!$A138,1)+1,SEARCH("/",'CFR - XML import'!$A138,1)-SEARCH("&gt;",'CFR - XML import'!$A138,1)-2)))</f>
        <v>0</v>
      </c>
      <c r="W144" s="140">
        <f>IF(ISERROR(FIND(W$3,'CFR - XML import'!$A138)),0,VALUE(MID('CFR - XML import'!$A138,SEARCH("&gt;",'CFR - XML import'!$A138,1)+1,SEARCH("/",'CFR - XML import'!$A138,1)-SEARCH("&gt;",'CFR - XML import'!$A138,1)-2)))</f>
        <v>0</v>
      </c>
      <c r="X144" s="140"/>
      <c r="Y144" s="140">
        <f>IF(ISERROR(FIND(Y$3,'CFR - XML import'!$A138)),0,VALUE(MID('CFR - XML import'!$A138,SEARCH("&gt;",'CFR - XML import'!$A138,1)+1,SEARCH("/",'CFR - XML import'!$A138,1)-SEARCH("&gt;",'CFR - XML import'!$A138,1)-2)))</f>
        <v>0</v>
      </c>
      <c r="Z144" s="140">
        <f>IF(ISERROR(FIND(Z$3,'CFR - XML import'!$A138)),0,VALUE(MID('CFR - XML import'!$A138,SEARCH("&gt;",'CFR - XML import'!$A138,1)+1,SEARCH("/",'CFR - XML import'!$A138,1)-SEARCH("&gt;",'CFR - XML import'!$A138,1)-2)))</f>
        <v>0</v>
      </c>
      <c r="AA144" s="140">
        <f>IF(ISERROR(FIND(AA$3,'CFR - XML import'!$A138)),0,VALUE(MID('CFR - XML import'!$A138,SEARCH("&gt;",'CFR - XML import'!$A138,1)+1,SEARCH("/",'CFR - XML import'!$A138,1)-SEARCH("&gt;",'CFR - XML import'!$A138,1)-2)))</f>
        <v>0</v>
      </c>
      <c r="AB144" s="140">
        <f>IF(ISERROR(FIND(AB$3,'CFR - XML import'!$A138)),0,VALUE(MID('CFR - XML import'!$A138,SEARCH("&gt;",'CFR - XML import'!$A138,1)+1,SEARCH("/",'CFR - XML import'!$A138,1)-SEARCH("&gt;",'CFR - XML import'!$A138,1)-2)))</f>
        <v>0</v>
      </c>
      <c r="AC144" s="140">
        <f>IF(ISERROR(FIND(AC$3,'CFR - XML import'!$A138)),0,VALUE(MID('CFR - XML import'!$A138,SEARCH("&gt;",'CFR - XML import'!$A138,1)+1,SEARCH("/",'CFR - XML import'!$A138,1)-SEARCH("&gt;",'CFR - XML import'!$A138,1)-2)))</f>
        <v>0</v>
      </c>
      <c r="AD144" s="140">
        <f>IF(ISERROR(FIND(AD$3,'CFR - XML import'!$A138)),0,VALUE(MID('CFR - XML import'!$A138,SEARCH("&gt;",'CFR - XML import'!$A138,1)+1,SEARCH("/",'CFR - XML import'!$A138,1)-SEARCH("&gt;",'CFR - XML import'!$A138,1)-2)))</f>
        <v>0</v>
      </c>
      <c r="AE144" s="140">
        <f>IF(ISERROR(FIND(AE$3,'CFR - XML import'!$A138)),0,VALUE(MID('CFR - XML import'!$A138,SEARCH("&gt;",'CFR - XML import'!$A138,1)+1,SEARCH("/",'CFR - XML import'!$A138,1)-SEARCH("&gt;",'CFR - XML import'!$A138,1)-2)))</f>
        <v>0</v>
      </c>
      <c r="AF144" s="140">
        <f>IF(ISERROR(FIND(AF$3,'CFR - XML import'!$A138)),0,VALUE(MID('CFR - XML import'!$A138,SEARCH("&gt;",'CFR - XML import'!$A138,1)+1,SEARCH("/",'CFR - XML import'!$A138,1)-SEARCH("&gt;",'CFR - XML import'!$A138,1)-2)))</f>
        <v>0</v>
      </c>
      <c r="AG144" s="140">
        <f>IF(ISERROR(FIND(AG$3,'CFR - XML import'!$A138)),0,VALUE(MID('CFR - XML import'!$A138,SEARCH("&gt;",'CFR - XML import'!$A138,1)+1,SEARCH("/",'CFR - XML import'!$A138,1)-SEARCH("&gt;",'CFR - XML import'!$A138,1)-2)))</f>
        <v>0</v>
      </c>
      <c r="AH144" s="140">
        <f>IF(ISERROR(FIND(AH$3,'CFR - XML import'!$A138)),0,VALUE(MID('CFR - XML import'!$A138,SEARCH("&gt;",'CFR - XML import'!$A138,1)+1,SEARCH("/",'CFR - XML import'!$A138,1)-SEARCH("&gt;",'CFR - XML import'!$A138,1)-2)))</f>
        <v>0</v>
      </c>
      <c r="AI144" s="140">
        <f>IF(ISERROR(FIND(AI$3,'CFR - XML import'!$A138)),0,VALUE(MID('CFR - XML import'!$A138,SEARCH("&gt;",'CFR - XML import'!$A138,1)+1,SEARCH("/",'CFR - XML import'!$A138,1)-SEARCH("&gt;",'CFR - XML import'!$A138,1)-2)))</f>
        <v>0</v>
      </c>
      <c r="AJ144" s="140">
        <f>IF(ISERROR(FIND(AJ$3,'CFR - XML import'!$A138)),0,VALUE(MID('CFR - XML import'!$A138,SEARCH("&gt;",'CFR - XML import'!$A138,1)+1,SEARCH("/",'CFR - XML import'!$A138,1)-SEARCH("&gt;",'CFR - XML import'!$A138,1)-2)))</f>
        <v>0</v>
      </c>
      <c r="AK144" s="140">
        <f>IF(ISERROR(FIND(AK$3,'CFR - XML import'!$A138)),0,VALUE(MID('CFR - XML import'!$A138,SEARCH("&gt;",'CFR - XML import'!$A138,1)+1,SEARCH("/",'CFR - XML import'!$A138,1)-SEARCH("&gt;",'CFR - XML import'!$A138,1)-2)))</f>
        <v>0</v>
      </c>
      <c r="AL144" s="140">
        <f>IF(ISERROR(FIND(AL$3,'CFR - XML import'!$A138)),0,VALUE(MID('CFR - XML import'!$A138,SEARCH("&gt;",'CFR - XML import'!$A138,1)+1,SEARCH("/",'CFR - XML import'!$A138,1)-SEARCH("&gt;",'CFR - XML import'!$A138,1)-2)))</f>
        <v>0</v>
      </c>
      <c r="AM144" s="140">
        <f>IF(ISERROR(FIND(AM$3,'CFR - XML import'!$A138)),0,VALUE(MID('CFR - XML import'!$A138,SEARCH("&gt;",'CFR - XML import'!$A138,1)+1,SEARCH("/",'CFR - XML import'!$A138,1)-SEARCH("&gt;",'CFR - XML import'!$A138,1)-2)))</f>
        <v>0</v>
      </c>
      <c r="AN144" s="140">
        <f>IF(ISERROR(FIND(AN$3,'CFR - XML import'!$A138)),0,VALUE(MID('CFR - XML import'!$A138,SEARCH("&gt;",'CFR - XML import'!$A138,1)+1,SEARCH("/",'CFR - XML import'!$A138,1)-SEARCH("&gt;",'CFR - XML import'!$A138,1)-2)))</f>
        <v>0</v>
      </c>
      <c r="AO144" s="140">
        <f>IF(ISERROR(FIND(AO$3,'CFR - XML import'!$A138)),0,VALUE(MID('CFR - XML import'!$A138,SEARCH("&gt;",'CFR - XML import'!$A138,1)+1,SEARCH("/",'CFR - XML import'!$A138,1)-SEARCH("&gt;",'CFR - XML import'!$A138,1)-2)))</f>
        <v>0</v>
      </c>
      <c r="AP144" s="140">
        <f>IF(ISERROR(FIND(AP$3,'CFR - XML import'!$A138)),0,VALUE(MID('CFR - XML import'!$A138,SEARCH("&gt;",'CFR - XML import'!$A138,1)+1,SEARCH("/",'CFR - XML import'!$A138,1)-SEARCH("&gt;",'CFR - XML import'!$A138,1)-2)))</f>
        <v>0</v>
      </c>
      <c r="AQ144" s="140">
        <f>IF(ISERROR(FIND(AQ$3,'CFR - XML import'!$A138)),0,VALUE(MID('CFR - XML import'!$A138,SEARCH("&gt;",'CFR - XML import'!$A138,1)+1,SEARCH("/",'CFR - XML import'!$A138,1)-SEARCH("&gt;",'CFR - XML import'!$A138,1)-2)))</f>
        <v>0</v>
      </c>
      <c r="AR144" s="140">
        <f>IF(ISERROR(FIND(AR$3,'CFR - XML import'!$A138)),0,VALUE(MID('CFR - XML import'!$A138,SEARCH("&gt;",'CFR - XML import'!$A138,1)+1,SEARCH("/",'CFR - XML import'!$A138,1)-SEARCH("&gt;",'CFR - XML import'!$A138,1)-2)))</f>
        <v>0</v>
      </c>
      <c r="AS144" s="140">
        <f>IF(ISERROR(FIND(AS$3,'CFR - XML import'!$A138)),0,VALUE(MID('CFR - XML import'!$A138,SEARCH("&gt;",'CFR - XML import'!$A138,1)+1,SEARCH("/",'CFR - XML import'!$A138,1)-SEARCH("&gt;",'CFR - XML import'!$A138,1)-2)))</f>
        <v>0</v>
      </c>
      <c r="AT144" s="140">
        <f>IF(ISERROR(FIND(AT$3,'CFR - XML import'!$A138)),0,VALUE(MID('CFR - XML import'!$A138,SEARCH("&gt;",'CFR - XML import'!$A138,1)+1,SEARCH("/",'CFR - XML import'!$A138,1)-SEARCH("&gt;",'CFR - XML import'!$A138,1)-2)))</f>
        <v>0</v>
      </c>
      <c r="AU144" s="140">
        <f>IF(ISERROR(FIND(AU$3,'CFR - XML import'!$A138)),0,VALUE(MID('CFR - XML import'!$A138,SEARCH("&gt;",'CFR - XML import'!$A138,1)+1,SEARCH("/",'CFR - XML import'!$A138,1)-SEARCH("&gt;",'CFR - XML import'!$A138,1)-2)))</f>
        <v>0</v>
      </c>
      <c r="AV144" s="140">
        <f>IF(ISERROR(FIND(AV$3,'CFR - XML import'!$A138)),0,VALUE(MID('CFR - XML import'!$A138,SEARCH("&gt;",'CFR - XML import'!$A138,1)+1,SEARCH("/",'CFR - XML import'!$A138,1)-SEARCH("&gt;",'CFR - XML import'!$A138,1)-2)))</f>
        <v>0</v>
      </c>
      <c r="AW144" s="140">
        <f>IF(ISERROR(FIND(AW$3,'CFR - XML import'!$A138)),0,VALUE(MID('CFR - XML import'!$A138,SEARCH("&gt;",'CFR - XML import'!$A138,1)+1,SEARCH("/",'CFR - XML import'!$A138,1)-SEARCH("&gt;",'CFR - XML import'!$A138,1)-2)))</f>
        <v>0</v>
      </c>
      <c r="AX144" s="140">
        <f>IF(ISERROR(FIND(AX$3,'CFR - XML import'!$A138)),0,VALUE(MID('CFR - XML import'!$A138,SEARCH("&gt;",'CFR - XML import'!$A138,1)+1,SEARCH("/",'CFR - XML import'!$A138,1)-SEARCH("&gt;",'CFR - XML import'!$A138,1)-2)))</f>
        <v>0</v>
      </c>
      <c r="AY144" s="140">
        <f>IF(ISERROR(FIND(AY$3,'CFR - XML import'!$A138)),0,VALUE(MID('CFR - XML import'!$A138,SEARCH("&gt;",'CFR - XML import'!$A138,1)+1,SEARCH("/",'CFR - XML import'!$A138,1)-SEARCH("&gt;",'CFR - XML import'!$A138,1)-2)))</f>
        <v>0</v>
      </c>
      <c r="AZ144" s="140">
        <f>IF(ISERROR(FIND(AZ$3,'CFR - XML import'!$A138)),0,VALUE(MID('CFR - XML import'!$A138,SEARCH("&gt;",'CFR - XML import'!$A138,1)+1,SEARCH("/",'CFR - XML import'!$A138,1)-SEARCH("&gt;",'CFR - XML import'!$A138,1)-2)))</f>
        <v>0</v>
      </c>
      <c r="BA144" s="140">
        <f>IF(ISERROR(FIND(BA$3,'CFR - XML import'!$A138)),0,VALUE(MID('CFR - XML import'!$A138,SEARCH("&gt;",'CFR - XML import'!$A138,1)+1,SEARCH("/",'CFR - XML import'!$A138,1)-SEARCH("&gt;",'CFR - XML import'!$A138,1)-2)))</f>
        <v>0</v>
      </c>
      <c r="BB144" s="140">
        <f>IF(ISERROR(FIND(BB$3,'CFR - XML import'!$A138)),0,VALUE(MID('CFR - XML import'!$A138,SEARCH("&gt;",'CFR - XML import'!$A138,1)+1,SEARCH("/",'CFR - XML import'!$A138,1)-SEARCH("&gt;",'CFR - XML import'!$A138,1)-2)))</f>
        <v>0</v>
      </c>
      <c r="BC144" s="140">
        <f>IF(ISERROR(FIND(BC$3,'CFR - XML import'!$A138)),0,VALUE(MID('CFR - XML import'!$A138,SEARCH("&gt;",'CFR - XML import'!$A138,1)+1,SEARCH("/",'CFR - XML import'!$A138,1)-SEARCH("&gt;",'CFR - XML import'!$A138,1)-2)))</f>
        <v>0</v>
      </c>
      <c r="BD144" s="140">
        <f>IF(ISERROR(FIND(BD$3,'CFR - XML import'!$A138)),0,VALUE(MID('CFR - XML import'!$A138,SEARCH("&gt;",'CFR - XML import'!$A138,1)+1,SEARCH("/",'CFR - XML import'!$A138,1)-SEARCH("&gt;",'CFR - XML import'!$A138,1)-2)))</f>
        <v>0</v>
      </c>
      <c r="BE144" s="140">
        <f>IF(ISERROR(FIND(BE$3,'CFR - XML import'!$A138)),0,VALUE(MID('CFR - XML import'!$A138,SEARCH("&gt;",'CFR - XML import'!$A138,1)+1,SEARCH("/",'CFR - XML import'!$A138,1)-SEARCH("&gt;",'CFR - XML import'!$A138,1)-2)))</f>
        <v>0</v>
      </c>
      <c r="BF144" s="140">
        <f>IF(ISERROR(FIND(BF$3,'CFR - XML import'!$A138)),0,VALUE(MID('CFR - XML import'!$A138,SEARCH("&gt;",'CFR - XML import'!$A138,1)+1,SEARCH("/",'CFR - XML import'!$A138,1)-SEARCH("&gt;",'CFR - XML import'!$A138,1)-2)))</f>
        <v>0</v>
      </c>
      <c r="BG144" s="140">
        <f>IF(ISERROR(FIND(BG$3,'CFR - XML import'!$A138)),0,VALUE(MID('CFR - XML import'!$A138,SEARCH("&gt;",'CFR - XML import'!$A138,1)+1,SEARCH("/",'CFR - XML import'!$A138,1)-SEARCH("&gt;",'CFR - XML import'!$A138,1)-2)))</f>
        <v>0</v>
      </c>
      <c r="BH144" s="140">
        <f>IF(ISERROR(FIND(BH$3,'CFR - XML import'!$A138)),0,VALUE(MID('CFR - XML import'!$A138,SEARCH("&gt;",'CFR - XML import'!$A138,1)+1,SEARCH("/",'CFR - XML import'!$A138,1)-SEARCH("&gt;",'CFR - XML import'!$A138,1)-2)))</f>
        <v>0</v>
      </c>
      <c r="BI144" s="140">
        <f>IF(ISERROR(FIND(BI$3,'CFR - XML import'!$A138)),0,VALUE(MID('CFR - XML import'!$A138,SEARCH("&gt;",'CFR - XML import'!$A138,1)+1,SEARCH("/",'CFR - XML import'!$A138,1)-SEARCH("&gt;",'CFR - XML import'!$A138,1)-2)))</f>
        <v>0</v>
      </c>
      <c r="BJ144" s="140">
        <f>IF(ISERROR(FIND(BJ$3,'CFR - XML import'!$A138)),0,VALUE(MID('CFR - XML import'!$A138,SEARCH("&gt;",'CFR - XML import'!$A138,1)+1,SEARCH("/",'CFR - XML import'!$A138,1)-SEARCH("&gt;",'CFR - XML import'!$A138,1)-2)))</f>
        <v>0</v>
      </c>
      <c r="BK144" s="140">
        <f>IF(ISERROR(FIND(BK$3,'CFR - XML import'!$A138)),0,VALUE(MID('CFR - XML import'!$A138,SEARCH("&gt;",'CFR - XML import'!$A138,1)+1,SEARCH("/",'CFR - XML import'!$A138,1)-SEARCH("&gt;",'CFR - XML import'!$A138,1)-2)))</f>
        <v>0</v>
      </c>
      <c r="BL144" s="140">
        <f>IF(ISERROR(FIND(BL$3,'CFR - XML import'!$A138)),0,VALUE(MID('CFR - XML import'!$A138,SEARCH("&gt;",'CFR - XML import'!$A138,1)+1,SEARCH("/",'CFR - XML import'!$A138,1)-SEARCH("&gt;",'CFR - XML import'!$A138,1)-2)))</f>
        <v>0</v>
      </c>
      <c r="BM144" s="140">
        <f>IF(ISERROR(FIND(BM$3,'CFR - XML import'!$A138)),0,VALUE(MID('CFR - XML import'!$A138,SEARCH("&gt;",'CFR - XML import'!$A138,1)+1,SEARCH("/",'CFR - XML import'!$A138,1)-SEARCH("&gt;",'CFR - XML import'!$A138,1)-2)))</f>
        <v>0</v>
      </c>
      <c r="BN144" s="140">
        <f>IF(ISERROR(FIND(BN$3,'CFR - XML import'!$A138)),0,VALUE(MID('CFR - XML import'!$A138,SEARCH("&gt;",'CFR - XML import'!$A138,1)+1,SEARCH("/",'CFR - XML import'!$A138,1)-SEARCH("&gt;",'CFR - XML import'!$A138,1)-2)))</f>
        <v>0</v>
      </c>
      <c r="BO144" s="140">
        <f>IF(ISERROR(FIND(BO$3,'CFR - XML import'!$A138)),0,VALUE(MID('CFR - XML import'!$A138,SEARCH("&gt;",'CFR - XML import'!$A138,1)+1,SEARCH("/",'CFR - XML import'!$A138,1)-SEARCH("&gt;",'CFR - XML import'!$A138,1)-2)))</f>
        <v>0</v>
      </c>
      <c r="BP144" s="140">
        <f>IF(ISERROR(FIND(BP$3,'CFR - XML import'!$A138)),0,VALUE(MID('CFR - XML import'!$A138,SEARCH("&gt;",'CFR - XML import'!$A138,1)+1,SEARCH("/",'CFR - XML import'!$A138,1)-SEARCH("&gt;",'CFR - XML import'!$A138,1)-2)))</f>
        <v>0</v>
      </c>
      <c r="BQ144" s="140">
        <f>IF(ISERROR(FIND(BQ$3,'CFR - XML import'!$A138)),0,VALUE(MID('CFR - XML import'!$A138,SEARCH("&gt;",'CFR - XML import'!$A138,1)+1,SEARCH("/",'CFR - XML import'!$A138,1)-SEARCH("&gt;",'CFR - XML import'!$A138,1)-2)))</f>
        <v>0</v>
      </c>
      <c r="BR144" s="140">
        <f>IF(ISERROR(FIND(BR$3,'CFR - XML import'!$A138)),0,VALUE(MID('CFR - XML import'!$A138,SEARCH("&gt;",'CFR - XML import'!$A138,1)+1,SEARCH("/",'CFR - XML import'!$A138,1)-SEARCH("&gt;",'CFR - XML import'!$A138,1)-2)))</f>
        <v>0</v>
      </c>
      <c r="BS144" s="140">
        <f>IF(ISERROR(FIND(BS$3,'CFR - XML import'!$A138)),0,VALUE(MID('CFR - XML import'!$A138,SEARCH("&gt;",'CFR - XML import'!$A138,1)+1,SEARCH("/",'CFR - XML import'!$A138,1)-SEARCH("&gt;",'CFR - XML import'!$A138,1)-2)))</f>
        <v>0</v>
      </c>
      <c r="BT144" s="140">
        <f>IF(ISERROR(FIND(BT$3,'CFR - XML import'!$A138)),0,VALUE(MID('CFR - XML import'!$A138,SEARCH("&gt;",'CFR - XML import'!$A138,1)+1,SEARCH("/",'CFR - XML import'!$A138,1)-SEARCH("&gt;",'CFR - XML import'!$A138,1)-2)))</f>
        <v>0</v>
      </c>
      <c r="BU144" s="140">
        <f>IF(ISERROR(FIND(BU$3,'CFR - XML import'!$A138)),0,VALUE(MID('CFR - XML import'!$A138,SEARCH("&gt;",'CFR - XML import'!$A138,1)+1,SEARCH("/",'CFR - XML import'!$A138,1)-SEARCH("&gt;",'CFR - XML import'!$A138,1)-2)))</f>
        <v>0</v>
      </c>
      <c r="BV144" s="140">
        <f>IF(ISERROR(FIND(BV$3,'CFR - XML import'!$A138)),0,VALUE(MID('CFR - XML import'!$A138,SEARCH("&gt;",'CFR - XML import'!$A138,1)+1,SEARCH("/",'CFR - XML import'!$A138,1)-SEARCH("&gt;",'CFR - XML import'!$A138,1)-2)))</f>
        <v>0</v>
      </c>
      <c r="BW144" s="140">
        <f>IF(ISERROR(FIND(BW$3,'CFR - XML import'!$A138)),0,VALUE(MID('CFR - XML import'!$A138,SEARCH("&gt;",'CFR - XML import'!$A138,1)+1,SEARCH("/",'CFR - XML import'!$A138,1)-SEARCH("&gt;",'CFR - XML import'!$A138,1)-2)))</f>
        <v>0</v>
      </c>
      <c r="BX144" s="140">
        <f>IF(ISERROR(FIND(BX$3,'CFR - XML import'!$A138)),0,VALUE(MID('CFR - XML import'!$A138,SEARCH("&gt;",'CFR - XML import'!$A138,1)+1,SEARCH("/",'CFR - XML import'!$A138,1)-SEARCH("&gt;",'CFR - XML import'!$A138,1)-2)))</f>
        <v>0</v>
      </c>
      <c r="BY144" s="140">
        <f>IF(ISERROR(FIND(BY$3,'CFR - XML import'!$A138)),0,VALUE(MID('CFR - XML import'!$A138,SEARCH("&gt;",'CFR - XML import'!$A138,1)+1,SEARCH("/",'CFR - XML import'!$A138,1)-SEARCH("&gt;",'CFR - XML import'!$A138,1)-2)))</f>
        <v>0</v>
      </c>
      <c r="BZ144" s="140">
        <f>IF(ISERROR(FIND(BZ$3,'CFR - XML import'!$A138)),0,VALUE(MID('CFR - XML import'!$A138,SEARCH("&gt;",'CFR - XML import'!$A138,1)+1,SEARCH("/",'CFR - XML import'!$A138,1)-SEARCH("&gt;",'CFR - XML import'!$A138,1)-2)))</f>
        <v>0</v>
      </c>
      <c r="CG144" s="142">
        <f>IF(ISERROR(IF(MID('CFR - XML import'!$A138,LEN($CF$4)+5,LEN('CFR - XML import'!$A138)-(2*LEN($CF$4)+5))="RMMS",1,IF(MID('CFR - XML import'!$A138,LEN("    &lt;InputSystem&gt;")+1,LEN('CFR - XML import'!$A138)-(LEN("    &lt;InputSystem&gt;")+LEN($CF$4)+1))="SIMS",2,0))),0,IF(MID('CFR - XML import'!$A138,LEN($CF$4)+5,LEN('CFR - XML import'!$A138)-(2*LEN($CF$4)+5))="RMMS",1,IF(MID('CFR - XML import'!$A138,LEN("    &lt;InputSystem&gt;")+1,LEN('CFR - XML import'!$A138)-(LEN("    &lt;InputSystem&gt;")+LEN($CF$4)+1))="SIMS",2,0)))</f>
        <v>0</v>
      </c>
      <c r="CH144" s="140">
        <f>IF(ISERROR(FIND(CH$3,'CFR - XML import'!$A138)),0,MID('CFR - XML import'!$A138,SEARCH("&gt;",'CFR - XML import'!$A138,1)+1,SEARCH("/",'CFR - XML import'!$A138,1)-SEARCH("&gt;",'CFR - XML import'!$A138,1)-2))</f>
        <v>0</v>
      </c>
      <c r="CI144" s="140">
        <f>IF(ISERROR(FIND(CI$3,'CFR - XML import'!$A138)),0,MID('CFR - XML import'!$A138,SEARCH("&gt;",'CFR - XML import'!$A138,1)+1,SEARCH("/",'CFR - XML import'!$A138,1)-SEARCH("&gt;",'CFR - XML import'!$A138,1)-2))</f>
        <v>0</v>
      </c>
      <c r="CJ144" s="140">
        <f>IF(ISERROR(FIND(CJ$3,'CFR - XML import'!$A138)),0,MID('CFR - XML import'!$A138,SEARCH("&gt;",'CFR - XML import'!$A138,1)+1,SEARCH("/",'CFR - XML import'!$A138,1)-SEARCH("&gt;",'CFR - XML import'!$A138,1)-2))</f>
        <v>0</v>
      </c>
      <c r="CK144" s="140">
        <f>IF(ISERROR(FIND(CK$3,'CFR - XML import'!$A138)),0,MID('CFR - XML import'!$A138,SEARCH("&gt;",'CFR - XML import'!$A138,1)+1,SEARCH("/",'CFR - XML import'!$A138,1)-SEARCH("&gt;",'CFR - XML import'!$A138,1)-2))</f>
        <v>0</v>
      </c>
      <c r="CL144" s="140">
        <f>IF(ISERROR(FIND(CL$3,'CFR - XML import'!$A138)),0,MID('CFR - XML import'!$A138,SEARCH("&gt;",'CFR - XML import'!$A138,1)+1,SEARCH("/",'CFR - XML import'!$A138,1)-SEARCH("&gt;",'CFR - XML import'!$A138,1)-2))</f>
        <v>0</v>
      </c>
      <c r="CM144" s="140">
        <f>IF(ISERROR(FIND(CM$3,'CFR - XML import'!$A138)),0,MID('CFR - XML import'!$A138,SEARCH("&gt;",'CFR - XML import'!$A138,1)+1,SEARCH("/",'CFR - XML import'!$A138,1)-SEARCH("&gt;",'CFR - XML import'!$A138,1)-2))</f>
        <v>0</v>
      </c>
    </row>
    <row r="145" spans="1:91" x14ac:dyDescent="0.2">
      <c r="A145" s="139" t="str">
        <f>IF(AND('CFR - XML import'!A139&lt;&gt;"",LEFT('CFR - XML import'!A139,1)&lt;&gt;"&lt;",LEFT('CFR - XML import'!A139,3)&lt;&gt;"  &lt;",LEFT('CFR - XML import'!A139,5)&lt;&gt;"    &lt;",LEFT('CFR - XML import'!A139,7)&lt;&gt;"      &lt;",LEFT('CFR - XML import'!A139,9)&lt;&gt;"        &lt;",$B$1="SIMS"),'CFR - XML import'!A139,IF(AND(LEFT('CFR - XML import'!A139,9)="&lt;Details&gt;",$B$1="RM"),'CFR - XML import'!A139,""))</f>
        <v/>
      </c>
      <c r="B145" s="140">
        <f>IF(ISERROR(FIND(B$3,'CFR - XML import'!$A139)),0,VALUE(MID('CFR - XML import'!$A139,SEARCH("&gt;",'CFR - XML import'!$A139,1)+1,SEARCH("/",'CFR - XML import'!$A139,1)-SEARCH("&gt;",'CFR - XML import'!$A139,1)-2)))</f>
        <v>0</v>
      </c>
      <c r="D145" s="140">
        <f>IF(ISERROR(FIND(D$3,'CFR - XML import'!$A139)),0,MID('CFR - XML import'!$A139,SEARCH("&gt;",'CFR - XML import'!$A139,1)+1,SEARCH("/",'CFR - XML import'!$A139,1)-SEARCH("&gt;",'CFR - XML import'!$A139,1)-2))</f>
        <v>0</v>
      </c>
      <c r="E145" s="140">
        <f>IF(ISERROR(FIND(E$3,'CFR - XML import'!$A139)),0,MID('CFR - XML import'!$A139,SEARCH("&gt;",'CFR - XML import'!$A139,1)+1,SEARCH("/",'CFR - XML import'!$A139,1)-SEARCH("&gt;",'CFR - XML import'!$A139,1)-2))</f>
        <v>0</v>
      </c>
      <c r="F145" s="141">
        <f>IF($B$1="SIMS",IF(ISERROR(FIND(F$3,'CFR - XML import'!$A139)),0,VALUE(MID('CFR - XML import'!$A139,15,10))),IF(ISERROR(FIND(F$3,'CFR - XML import'!$A139)),0,VALUE(MID('CFR - XML import'!$A139,15,10))))</f>
        <v>0</v>
      </c>
      <c r="G145" s="140">
        <f>IF(ISERROR(FIND(G$3,'CFR - XML import'!$A139)),0,VALUE(MID('CFR - XML import'!$A139,SEARCH("&gt;",'CFR - XML import'!$A139,1)+1,SEARCH("/",'CFR - XML import'!$A139,1)-SEARCH("&gt;",'CFR - XML import'!$A139,1)-2)))</f>
        <v>0</v>
      </c>
      <c r="H145" s="140">
        <f>IF(ISERROR(FIND(H$3,'CFR - XML import'!$A139)),0,VALUE(MID('CFR - XML import'!$A139,SEARCH("&gt;",'CFR - XML import'!$A139,1)+1,SEARCH("/",'CFR - XML import'!$A139,1)-SEARCH("&gt;",'CFR - XML import'!$A139,1)-2)))</f>
        <v>0</v>
      </c>
      <c r="I145" s="140">
        <f>IF(ISERROR(FIND(I$3,'CFR - XML import'!$A139)),0,VALUE(MID('CFR - XML import'!$A139,SEARCH("&gt;",'CFR - XML import'!$A139,1)+1,SEARCH("/",'CFR - XML import'!$A139,1)-SEARCH("&gt;",'CFR - XML import'!$A139,1)-2)))</f>
        <v>0</v>
      </c>
      <c r="J145" s="140">
        <f>IF(ISERROR(FIND(J$3,'CFR - XML import'!$A139)),0,VALUE(MID('CFR - XML import'!$A139,SEARCH("&gt;",'CFR - XML import'!$A139,1)+1,SEARCH("/",'CFR - XML import'!$A139,1)-SEARCH("&gt;",'CFR - XML import'!$A139,1)-2)))</f>
        <v>0</v>
      </c>
      <c r="K145" s="140">
        <f>IF(ISERROR(FIND(K$3,'CFR - XML import'!$A139)),0,VALUE(MID('CFR - XML import'!$A139,SEARCH("&gt;",'CFR - XML import'!$A139,1)+1,SEARCH("/",'CFR - XML import'!$A139,1)-SEARCH("&gt;",'CFR - XML import'!$A139,1)-2)))</f>
        <v>0</v>
      </c>
      <c r="L145" s="140">
        <f>IF(ISERROR(FIND(L$3,'CFR - XML import'!$A139)),0,VALUE(MID('CFR - XML import'!$A139,SEARCH("&gt;",'CFR - XML import'!$A139,1)+1,SEARCH("/",'CFR - XML import'!$A139,1)-SEARCH("&gt;",'CFR - XML import'!$A139,1)-2)))</f>
        <v>0</v>
      </c>
      <c r="M145" s="140">
        <f>IF(ISERROR(FIND(M$3,'CFR - XML import'!$A139)),0,VALUE(MID('CFR - XML import'!$A139,SEARCH("&gt;",'CFR - XML import'!$A139,1)+1,SEARCH("/",'CFR - XML import'!$A139,1)-SEARCH("&gt;",'CFR - XML import'!$A139,1)-2)))</f>
        <v>0</v>
      </c>
      <c r="N145" s="140">
        <f>IF(ISERROR(FIND(N$3,'CFR - XML import'!$A139)),0,VALUE(MID('CFR - XML import'!$A139,SEARCH("&gt;",'CFR - XML import'!$A139,1)+1,SEARCH("/",'CFR - XML import'!$A139,1)-SEARCH("&gt;",'CFR - XML import'!$A139,1)-2)))</f>
        <v>0</v>
      </c>
      <c r="O145" s="140">
        <f>IF(ISERROR(FIND(O$3,'CFR - XML import'!$A139)),0,VALUE(MID('CFR - XML import'!$A139,SEARCH("&gt;",'CFR - XML import'!$A139,1)+1,SEARCH("/",'CFR - XML import'!$A139,1)-SEARCH("&gt;",'CFR - XML import'!$A139,1)-2)))</f>
        <v>0</v>
      </c>
      <c r="P145" s="140">
        <f>IF(ISERROR(FIND(P$3,'CFR - XML import'!$A139)),0,VALUE(MID('CFR - XML import'!$A139,SEARCH("&gt;",'CFR - XML import'!$A139,1)+1,SEARCH("/",'CFR - XML import'!$A139,1)-SEARCH("&gt;",'CFR - XML import'!$A139,1)-2)))</f>
        <v>0</v>
      </c>
      <c r="Q145" s="140">
        <f>IF(ISERROR(FIND(Q$3,'CFR - XML import'!$A139)),0,VALUE(MID('CFR - XML import'!$A139,SEARCH("&gt;",'CFR - XML import'!$A139,1)+1,SEARCH("/",'CFR - XML import'!$A139,1)-SEARCH("&gt;",'CFR - XML import'!$A139,1)-2)))</f>
        <v>0</v>
      </c>
      <c r="R145" s="140">
        <f>IF(ISERROR(FIND(R$3,'CFR - XML import'!$A139)),0,VALUE(MID('CFR - XML import'!$A139,SEARCH("&gt;",'CFR - XML import'!$A139,1)+1,SEARCH("/",'CFR - XML import'!$A139,1)-SEARCH("&gt;",'CFR - XML import'!$A139,1)-2)))</f>
        <v>0</v>
      </c>
      <c r="S145" s="140">
        <f>IF(ISERROR(FIND(S$3,'CFR - XML import'!$A139)),0,VALUE(MID('CFR - XML import'!$A139,SEARCH("&gt;",'CFR - XML import'!$A139,1)+1,SEARCH("/",'CFR - XML import'!$A139,1)-SEARCH("&gt;",'CFR - XML import'!$A139,1)-2)))</f>
        <v>0</v>
      </c>
      <c r="T145" s="140">
        <f>IF(ISERROR(FIND(T$3,'CFR - XML import'!$A139)),0,VALUE(MID('CFR - XML import'!$A139,SEARCH("&gt;",'CFR - XML import'!$A139,1)+1,SEARCH("/",'CFR - XML import'!$A139,1)-SEARCH("&gt;",'CFR - XML import'!$A139,1)-2)))</f>
        <v>0</v>
      </c>
      <c r="U145" s="140">
        <f>IF(ISERROR(FIND(U$3,'CFR - XML import'!$A139)),0,VALUE(MID('CFR - XML import'!$A139,SEARCH("&gt;",'CFR - XML import'!$A139,1)+1,SEARCH("/",'CFR - XML import'!$A139,1)-SEARCH("&gt;",'CFR - XML import'!$A139,1)-2)))</f>
        <v>0</v>
      </c>
      <c r="V145" s="140">
        <f>IF(ISERROR(FIND(V$3,'CFR - XML import'!$A139)),0,VALUE(MID('CFR - XML import'!$A139,SEARCH("&gt;",'CFR - XML import'!$A139,1)+1,SEARCH("/",'CFR - XML import'!$A139,1)-SEARCH("&gt;",'CFR - XML import'!$A139,1)-2)))</f>
        <v>0</v>
      </c>
      <c r="W145" s="140">
        <f>IF(ISERROR(FIND(W$3,'CFR - XML import'!$A139)),0,VALUE(MID('CFR - XML import'!$A139,SEARCH("&gt;",'CFR - XML import'!$A139,1)+1,SEARCH("/",'CFR - XML import'!$A139,1)-SEARCH("&gt;",'CFR - XML import'!$A139,1)-2)))</f>
        <v>0</v>
      </c>
      <c r="X145" s="140"/>
      <c r="Y145" s="140">
        <f>IF(ISERROR(FIND(Y$3,'CFR - XML import'!$A139)),0,VALUE(MID('CFR - XML import'!$A139,SEARCH("&gt;",'CFR - XML import'!$A139,1)+1,SEARCH("/",'CFR - XML import'!$A139,1)-SEARCH("&gt;",'CFR - XML import'!$A139,1)-2)))</f>
        <v>0</v>
      </c>
      <c r="Z145" s="140">
        <f>IF(ISERROR(FIND(Z$3,'CFR - XML import'!$A139)),0,VALUE(MID('CFR - XML import'!$A139,SEARCH("&gt;",'CFR - XML import'!$A139,1)+1,SEARCH("/",'CFR - XML import'!$A139,1)-SEARCH("&gt;",'CFR - XML import'!$A139,1)-2)))</f>
        <v>0</v>
      </c>
      <c r="AA145" s="140">
        <f>IF(ISERROR(FIND(AA$3,'CFR - XML import'!$A139)),0,VALUE(MID('CFR - XML import'!$A139,SEARCH("&gt;",'CFR - XML import'!$A139,1)+1,SEARCH("/",'CFR - XML import'!$A139,1)-SEARCH("&gt;",'CFR - XML import'!$A139,1)-2)))</f>
        <v>0</v>
      </c>
      <c r="AB145" s="140">
        <f>IF(ISERROR(FIND(AB$3,'CFR - XML import'!$A139)),0,VALUE(MID('CFR - XML import'!$A139,SEARCH("&gt;",'CFR - XML import'!$A139,1)+1,SEARCH("/",'CFR - XML import'!$A139,1)-SEARCH("&gt;",'CFR - XML import'!$A139,1)-2)))</f>
        <v>0</v>
      </c>
      <c r="AC145" s="140">
        <f>IF(ISERROR(FIND(AC$3,'CFR - XML import'!$A139)),0,VALUE(MID('CFR - XML import'!$A139,SEARCH("&gt;",'CFR - XML import'!$A139,1)+1,SEARCH("/",'CFR - XML import'!$A139,1)-SEARCH("&gt;",'CFR - XML import'!$A139,1)-2)))</f>
        <v>0</v>
      </c>
      <c r="AD145" s="140">
        <f>IF(ISERROR(FIND(AD$3,'CFR - XML import'!$A139)),0,VALUE(MID('CFR - XML import'!$A139,SEARCH("&gt;",'CFR - XML import'!$A139,1)+1,SEARCH("/",'CFR - XML import'!$A139,1)-SEARCH("&gt;",'CFR - XML import'!$A139,1)-2)))</f>
        <v>0</v>
      </c>
      <c r="AE145" s="140">
        <f>IF(ISERROR(FIND(AE$3,'CFR - XML import'!$A139)),0,VALUE(MID('CFR - XML import'!$A139,SEARCH("&gt;",'CFR - XML import'!$A139,1)+1,SEARCH("/",'CFR - XML import'!$A139,1)-SEARCH("&gt;",'CFR - XML import'!$A139,1)-2)))</f>
        <v>0</v>
      </c>
      <c r="AF145" s="140">
        <f>IF(ISERROR(FIND(AF$3,'CFR - XML import'!$A139)),0,VALUE(MID('CFR - XML import'!$A139,SEARCH("&gt;",'CFR - XML import'!$A139,1)+1,SEARCH("/",'CFR - XML import'!$A139,1)-SEARCH("&gt;",'CFR - XML import'!$A139,1)-2)))</f>
        <v>0</v>
      </c>
      <c r="AG145" s="140">
        <f>IF(ISERROR(FIND(AG$3,'CFR - XML import'!$A139)),0,VALUE(MID('CFR - XML import'!$A139,SEARCH("&gt;",'CFR - XML import'!$A139,1)+1,SEARCH("/",'CFR - XML import'!$A139,1)-SEARCH("&gt;",'CFR - XML import'!$A139,1)-2)))</f>
        <v>0</v>
      </c>
      <c r="AH145" s="140">
        <f>IF(ISERROR(FIND(AH$3,'CFR - XML import'!$A139)),0,VALUE(MID('CFR - XML import'!$A139,SEARCH("&gt;",'CFR - XML import'!$A139,1)+1,SEARCH("/",'CFR - XML import'!$A139,1)-SEARCH("&gt;",'CFR - XML import'!$A139,1)-2)))</f>
        <v>0</v>
      </c>
      <c r="AI145" s="140">
        <f>IF(ISERROR(FIND(AI$3,'CFR - XML import'!$A139)),0,VALUE(MID('CFR - XML import'!$A139,SEARCH("&gt;",'CFR - XML import'!$A139,1)+1,SEARCH("/",'CFR - XML import'!$A139,1)-SEARCH("&gt;",'CFR - XML import'!$A139,1)-2)))</f>
        <v>0</v>
      </c>
      <c r="AJ145" s="140">
        <f>IF(ISERROR(FIND(AJ$3,'CFR - XML import'!$A139)),0,VALUE(MID('CFR - XML import'!$A139,SEARCH("&gt;",'CFR - XML import'!$A139,1)+1,SEARCH("/",'CFR - XML import'!$A139,1)-SEARCH("&gt;",'CFR - XML import'!$A139,1)-2)))</f>
        <v>0</v>
      </c>
      <c r="AK145" s="140">
        <f>IF(ISERROR(FIND(AK$3,'CFR - XML import'!$A139)),0,VALUE(MID('CFR - XML import'!$A139,SEARCH("&gt;",'CFR - XML import'!$A139,1)+1,SEARCH("/",'CFR - XML import'!$A139,1)-SEARCH("&gt;",'CFR - XML import'!$A139,1)-2)))</f>
        <v>0</v>
      </c>
      <c r="AL145" s="140">
        <f>IF(ISERROR(FIND(AL$3,'CFR - XML import'!$A139)),0,VALUE(MID('CFR - XML import'!$A139,SEARCH("&gt;",'CFR - XML import'!$A139,1)+1,SEARCH("/",'CFR - XML import'!$A139,1)-SEARCH("&gt;",'CFR - XML import'!$A139,1)-2)))</f>
        <v>0</v>
      </c>
      <c r="AM145" s="140">
        <f>IF(ISERROR(FIND(AM$3,'CFR - XML import'!$A139)),0,VALUE(MID('CFR - XML import'!$A139,SEARCH("&gt;",'CFR - XML import'!$A139,1)+1,SEARCH("/",'CFR - XML import'!$A139,1)-SEARCH("&gt;",'CFR - XML import'!$A139,1)-2)))</f>
        <v>0</v>
      </c>
      <c r="AN145" s="140">
        <f>IF(ISERROR(FIND(AN$3,'CFR - XML import'!$A139)),0,VALUE(MID('CFR - XML import'!$A139,SEARCH("&gt;",'CFR - XML import'!$A139,1)+1,SEARCH("/",'CFR - XML import'!$A139,1)-SEARCH("&gt;",'CFR - XML import'!$A139,1)-2)))</f>
        <v>0</v>
      </c>
      <c r="AO145" s="140">
        <f>IF(ISERROR(FIND(AO$3,'CFR - XML import'!$A139)),0,VALUE(MID('CFR - XML import'!$A139,SEARCH("&gt;",'CFR - XML import'!$A139,1)+1,SEARCH("/",'CFR - XML import'!$A139,1)-SEARCH("&gt;",'CFR - XML import'!$A139,1)-2)))</f>
        <v>0</v>
      </c>
      <c r="AP145" s="140">
        <f>IF(ISERROR(FIND(AP$3,'CFR - XML import'!$A139)),0,VALUE(MID('CFR - XML import'!$A139,SEARCH("&gt;",'CFR - XML import'!$A139,1)+1,SEARCH("/",'CFR - XML import'!$A139,1)-SEARCH("&gt;",'CFR - XML import'!$A139,1)-2)))</f>
        <v>0</v>
      </c>
      <c r="AQ145" s="140">
        <f>IF(ISERROR(FIND(AQ$3,'CFR - XML import'!$A139)),0,VALUE(MID('CFR - XML import'!$A139,SEARCH("&gt;",'CFR - XML import'!$A139,1)+1,SEARCH("/",'CFR - XML import'!$A139,1)-SEARCH("&gt;",'CFR - XML import'!$A139,1)-2)))</f>
        <v>0</v>
      </c>
      <c r="AR145" s="140">
        <f>IF(ISERROR(FIND(AR$3,'CFR - XML import'!$A139)),0,VALUE(MID('CFR - XML import'!$A139,SEARCH("&gt;",'CFR - XML import'!$A139,1)+1,SEARCH("/",'CFR - XML import'!$A139,1)-SEARCH("&gt;",'CFR - XML import'!$A139,1)-2)))</f>
        <v>0</v>
      </c>
      <c r="AS145" s="140">
        <f>IF(ISERROR(FIND(AS$3,'CFR - XML import'!$A139)),0,VALUE(MID('CFR - XML import'!$A139,SEARCH("&gt;",'CFR - XML import'!$A139,1)+1,SEARCH("/",'CFR - XML import'!$A139,1)-SEARCH("&gt;",'CFR - XML import'!$A139,1)-2)))</f>
        <v>0</v>
      </c>
      <c r="AT145" s="140">
        <f>IF(ISERROR(FIND(AT$3,'CFR - XML import'!$A139)),0,VALUE(MID('CFR - XML import'!$A139,SEARCH("&gt;",'CFR - XML import'!$A139,1)+1,SEARCH("/",'CFR - XML import'!$A139,1)-SEARCH("&gt;",'CFR - XML import'!$A139,1)-2)))</f>
        <v>0</v>
      </c>
      <c r="AU145" s="140">
        <f>IF(ISERROR(FIND(AU$3,'CFR - XML import'!$A139)),0,VALUE(MID('CFR - XML import'!$A139,SEARCH("&gt;",'CFR - XML import'!$A139,1)+1,SEARCH("/",'CFR - XML import'!$A139,1)-SEARCH("&gt;",'CFR - XML import'!$A139,1)-2)))</f>
        <v>0</v>
      </c>
      <c r="AV145" s="140">
        <f>IF(ISERROR(FIND(AV$3,'CFR - XML import'!$A139)),0,VALUE(MID('CFR - XML import'!$A139,SEARCH("&gt;",'CFR - XML import'!$A139,1)+1,SEARCH("/",'CFR - XML import'!$A139,1)-SEARCH("&gt;",'CFR - XML import'!$A139,1)-2)))</f>
        <v>0</v>
      </c>
      <c r="AW145" s="140">
        <f>IF(ISERROR(FIND(AW$3,'CFR - XML import'!$A139)),0,VALUE(MID('CFR - XML import'!$A139,SEARCH("&gt;",'CFR - XML import'!$A139,1)+1,SEARCH("/",'CFR - XML import'!$A139,1)-SEARCH("&gt;",'CFR - XML import'!$A139,1)-2)))</f>
        <v>0</v>
      </c>
      <c r="AX145" s="140">
        <f>IF(ISERROR(FIND(AX$3,'CFR - XML import'!$A139)),0,VALUE(MID('CFR - XML import'!$A139,SEARCH("&gt;",'CFR - XML import'!$A139,1)+1,SEARCH("/",'CFR - XML import'!$A139,1)-SEARCH("&gt;",'CFR - XML import'!$A139,1)-2)))</f>
        <v>0</v>
      </c>
      <c r="AY145" s="140">
        <f>IF(ISERROR(FIND(AY$3,'CFR - XML import'!$A139)),0,VALUE(MID('CFR - XML import'!$A139,SEARCH("&gt;",'CFR - XML import'!$A139,1)+1,SEARCH("/",'CFR - XML import'!$A139,1)-SEARCH("&gt;",'CFR - XML import'!$A139,1)-2)))</f>
        <v>0</v>
      </c>
      <c r="AZ145" s="140">
        <f>IF(ISERROR(FIND(AZ$3,'CFR - XML import'!$A139)),0,VALUE(MID('CFR - XML import'!$A139,SEARCH("&gt;",'CFR - XML import'!$A139,1)+1,SEARCH("/",'CFR - XML import'!$A139,1)-SEARCH("&gt;",'CFR - XML import'!$A139,1)-2)))</f>
        <v>0</v>
      </c>
      <c r="BA145" s="140">
        <f>IF(ISERROR(FIND(BA$3,'CFR - XML import'!$A139)),0,VALUE(MID('CFR - XML import'!$A139,SEARCH("&gt;",'CFR - XML import'!$A139,1)+1,SEARCH("/",'CFR - XML import'!$A139,1)-SEARCH("&gt;",'CFR - XML import'!$A139,1)-2)))</f>
        <v>0</v>
      </c>
      <c r="BB145" s="140">
        <f>IF(ISERROR(FIND(BB$3,'CFR - XML import'!$A139)),0,VALUE(MID('CFR - XML import'!$A139,SEARCH("&gt;",'CFR - XML import'!$A139,1)+1,SEARCH("/",'CFR - XML import'!$A139,1)-SEARCH("&gt;",'CFR - XML import'!$A139,1)-2)))</f>
        <v>0</v>
      </c>
      <c r="BC145" s="140">
        <f>IF(ISERROR(FIND(BC$3,'CFR - XML import'!$A139)),0,VALUE(MID('CFR - XML import'!$A139,SEARCH("&gt;",'CFR - XML import'!$A139,1)+1,SEARCH("/",'CFR - XML import'!$A139,1)-SEARCH("&gt;",'CFR - XML import'!$A139,1)-2)))</f>
        <v>0</v>
      </c>
      <c r="BD145" s="140">
        <f>IF(ISERROR(FIND(BD$3,'CFR - XML import'!$A139)),0,VALUE(MID('CFR - XML import'!$A139,SEARCH("&gt;",'CFR - XML import'!$A139,1)+1,SEARCH("/",'CFR - XML import'!$A139,1)-SEARCH("&gt;",'CFR - XML import'!$A139,1)-2)))</f>
        <v>0</v>
      </c>
      <c r="BE145" s="140">
        <f>IF(ISERROR(FIND(BE$3,'CFR - XML import'!$A139)),0,VALUE(MID('CFR - XML import'!$A139,SEARCH("&gt;",'CFR - XML import'!$A139,1)+1,SEARCH("/",'CFR - XML import'!$A139,1)-SEARCH("&gt;",'CFR - XML import'!$A139,1)-2)))</f>
        <v>0</v>
      </c>
      <c r="BF145" s="140">
        <f>IF(ISERROR(FIND(BF$3,'CFR - XML import'!$A139)),0,VALUE(MID('CFR - XML import'!$A139,SEARCH("&gt;",'CFR - XML import'!$A139,1)+1,SEARCH("/",'CFR - XML import'!$A139,1)-SEARCH("&gt;",'CFR - XML import'!$A139,1)-2)))</f>
        <v>0</v>
      </c>
      <c r="BG145" s="140">
        <f>IF(ISERROR(FIND(BG$3,'CFR - XML import'!$A139)),0,VALUE(MID('CFR - XML import'!$A139,SEARCH("&gt;",'CFR - XML import'!$A139,1)+1,SEARCH("/",'CFR - XML import'!$A139,1)-SEARCH("&gt;",'CFR - XML import'!$A139,1)-2)))</f>
        <v>0</v>
      </c>
      <c r="BH145" s="140">
        <f>IF(ISERROR(FIND(BH$3,'CFR - XML import'!$A139)),0,VALUE(MID('CFR - XML import'!$A139,SEARCH("&gt;",'CFR - XML import'!$A139,1)+1,SEARCH("/",'CFR - XML import'!$A139,1)-SEARCH("&gt;",'CFR - XML import'!$A139,1)-2)))</f>
        <v>0</v>
      </c>
      <c r="BI145" s="140">
        <f>IF(ISERROR(FIND(BI$3,'CFR - XML import'!$A139)),0,VALUE(MID('CFR - XML import'!$A139,SEARCH("&gt;",'CFR - XML import'!$A139,1)+1,SEARCH("/",'CFR - XML import'!$A139,1)-SEARCH("&gt;",'CFR - XML import'!$A139,1)-2)))</f>
        <v>0</v>
      </c>
      <c r="BJ145" s="140">
        <f>IF(ISERROR(FIND(BJ$3,'CFR - XML import'!$A139)),0,VALUE(MID('CFR - XML import'!$A139,SEARCH("&gt;",'CFR - XML import'!$A139,1)+1,SEARCH("/",'CFR - XML import'!$A139,1)-SEARCH("&gt;",'CFR - XML import'!$A139,1)-2)))</f>
        <v>0</v>
      </c>
      <c r="BK145" s="140">
        <f>IF(ISERROR(FIND(BK$3,'CFR - XML import'!$A139)),0,VALUE(MID('CFR - XML import'!$A139,SEARCH("&gt;",'CFR - XML import'!$A139,1)+1,SEARCH("/",'CFR - XML import'!$A139,1)-SEARCH("&gt;",'CFR - XML import'!$A139,1)-2)))</f>
        <v>0</v>
      </c>
      <c r="BL145" s="140">
        <f>IF(ISERROR(FIND(BL$3,'CFR - XML import'!$A139)),0,VALUE(MID('CFR - XML import'!$A139,SEARCH("&gt;",'CFR - XML import'!$A139,1)+1,SEARCH("/",'CFR - XML import'!$A139,1)-SEARCH("&gt;",'CFR - XML import'!$A139,1)-2)))</f>
        <v>0</v>
      </c>
      <c r="BM145" s="140">
        <f>IF(ISERROR(FIND(BM$3,'CFR - XML import'!$A139)),0,VALUE(MID('CFR - XML import'!$A139,SEARCH("&gt;",'CFR - XML import'!$A139,1)+1,SEARCH("/",'CFR - XML import'!$A139,1)-SEARCH("&gt;",'CFR - XML import'!$A139,1)-2)))</f>
        <v>0</v>
      </c>
      <c r="BN145" s="140">
        <f>IF(ISERROR(FIND(BN$3,'CFR - XML import'!$A139)),0,VALUE(MID('CFR - XML import'!$A139,SEARCH("&gt;",'CFR - XML import'!$A139,1)+1,SEARCH("/",'CFR - XML import'!$A139,1)-SEARCH("&gt;",'CFR - XML import'!$A139,1)-2)))</f>
        <v>0</v>
      </c>
      <c r="BO145" s="140">
        <f>IF(ISERROR(FIND(BO$3,'CFR - XML import'!$A139)),0,VALUE(MID('CFR - XML import'!$A139,SEARCH("&gt;",'CFR - XML import'!$A139,1)+1,SEARCH("/",'CFR - XML import'!$A139,1)-SEARCH("&gt;",'CFR - XML import'!$A139,1)-2)))</f>
        <v>0</v>
      </c>
      <c r="BP145" s="140">
        <f>IF(ISERROR(FIND(BP$3,'CFR - XML import'!$A139)),0,VALUE(MID('CFR - XML import'!$A139,SEARCH("&gt;",'CFR - XML import'!$A139,1)+1,SEARCH("/",'CFR - XML import'!$A139,1)-SEARCH("&gt;",'CFR - XML import'!$A139,1)-2)))</f>
        <v>0</v>
      </c>
      <c r="BQ145" s="140">
        <f>IF(ISERROR(FIND(BQ$3,'CFR - XML import'!$A139)),0,VALUE(MID('CFR - XML import'!$A139,SEARCH("&gt;",'CFR - XML import'!$A139,1)+1,SEARCH("/",'CFR - XML import'!$A139,1)-SEARCH("&gt;",'CFR - XML import'!$A139,1)-2)))</f>
        <v>0</v>
      </c>
      <c r="BR145" s="140">
        <f>IF(ISERROR(FIND(BR$3,'CFR - XML import'!$A139)),0,VALUE(MID('CFR - XML import'!$A139,SEARCH("&gt;",'CFR - XML import'!$A139,1)+1,SEARCH("/",'CFR - XML import'!$A139,1)-SEARCH("&gt;",'CFR - XML import'!$A139,1)-2)))</f>
        <v>0</v>
      </c>
      <c r="BS145" s="140">
        <f>IF(ISERROR(FIND(BS$3,'CFR - XML import'!$A139)),0,VALUE(MID('CFR - XML import'!$A139,SEARCH("&gt;",'CFR - XML import'!$A139,1)+1,SEARCH("/",'CFR - XML import'!$A139,1)-SEARCH("&gt;",'CFR - XML import'!$A139,1)-2)))</f>
        <v>0</v>
      </c>
      <c r="BT145" s="140">
        <f>IF(ISERROR(FIND(BT$3,'CFR - XML import'!$A139)),0,VALUE(MID('CFR - XML import'!$A139,SEARCH("&gt;",'CFR - XML import'!$A139,1)+1,SEARCH("/",'CFR - XML import'!$A139,1)-SEARCH("&gt;",'CFR - XML import'!$A139,1)-2)))</f>
        <v>0</v>
      </c>
      <c r="BU145" s="140">
        <f>IF(ISERROR(FIND(BU$3,'CFR - XML import'!$A139)),0,VALUE(MID('CFR - XML import'!$A139,SEARCH("&gt;",'CFR - XML import'!$A139,1)+1,SEARCH("/",'CFR - XML import'!$A139,1)-SEARCH("&gt;",'CFR - XML import'!$A139,1)-2)))</f>
        <v>0</v>
      </c>
      <c r="BV145" s="140">
        <f>IF(ISERROR(FIND(BV$3,'CFR - XML import'!$A139)),0,VALUE(MID('CFR - XML import'!$A139,SEARCH("&gt;",'CFR - XML import'!$A139,1)+1,SEARCH("/",'CFR - XML import'!$A139,1)-SEARCH("&gt;",'CFR - XML import'!$A139,1)-2)))</f>
        <v>0</v>
      </c>
      <c r="BW145" s="140">
        <f>IF(ISERROR(FIND(BW$3,'CFR - XML import'!$A139)),0,VALUE(MID('CFR - XML import'!$A139,SEARCH("&gt;",'CFR - XML import'!$A139,1)+1,SEARCH("/",'CFR - XML import'!$A139,1)-SEARCH("&gt;",'CFR - XML import'!$A139,1)-2)))</f>
        <v>0</v>
      </c>
      <c r="BX145" s="140">
        <f>IF(ISERROR(FIND(BX$3,'CFR - XML import'!$A139)),0,VALUE(MID('CFR - XML import'!$A139,SEARCH("&gt;",'CFR - XML import'!$A139,1)+1,SEARCH("/",'CFR - XML import'!$A139,1)-SEARCH("&gt;",'CFR - XML import'!$A139,1)-2)))</f>
        <v>0</v>
      </c>
      <c r="BY145" s="140">
        <f>IF(ISERROR(FIND(BY$3,'CFR - XML import'!$A139)),0,VALUE(MID('CFR - XML import'!$A139,SEARCH("&gt;",'CFR - XML import'!$A139,1)+1,SEARCH("/",'CFR - XML import'!$A139,1)-SEARCH("&gt;",'CFR - XML import'!$A139,1)-2)))</f>
        <v>0</v>
      </c>
      <c r="BZ145" s="140">
        <f>IF(ISERROR(FIND(BZ$3,'CFR - XML import'!$A139)),0,VALUE(MID('CFR - XML import'!$A139,SEARCH("&gt;",'CFR - XML import'!$A139,1)+1,SEARCH("/",'CFR - XML import'!$A139,1)-SEARCH("&gt;",'CFR - XML import'!$A139,1)-2)))</f>
        <v>0</v>
      </c>
      <c r="CG145" s="142">
        <f>IF(ISERROR(IF(MID('CFR - XML import'!$A139,LEN($CF$4)+5,LEN('CFR - XML import'!$A139)-(2*LEN($CF$4)+5))="RMMS",1,IF(MID('CFR - XML import'!$A139,LEN("    &lt;InputSystem&gt;")+1,LEN('CFR - XML import'!$A139)-(LEN("    &lt;InputSystem&gt;")+LEN($CF$4)+1))="SIMS",2,0))),0,IF(MID('CFR - XML import'!$A139,LEN($CF$4)+5,LEN('CFR - XML import'!$A139)-(2*LEN($CF$4)+5))="RMMS",1,IF(MID('CFR - XML import'!$A139,LEN("    &lt;InputSystem&gt;")+1,LEN('CFR - XML import'!$A139)-(LEN("    &lt;InputSystem&gt;")+LEN($CF$4)+1))="SIMS",2,0)))</f>
        <v>0</v>
      </c>
      <c r="CH145" s="140">
        <f>IF(ISERROR(FIND(CH$3,'CFR - XML import'!$A139)),0,MID('CFR - XML import'!$A139,SEARCH("&gt;",'CFR - XML import'!$A139,1)+1,SEARCH("/",'CFR - XML import'!$A139,1)-SEARCH("&gt;",'CFR - XML import'!$A139,1)-2))</f>
        <v>0</v>
      </c>
      <c r="CI145" s="140">
        <f>IF(ISERROR(FIND(CI$3,'CFR - XML import'!$A139)),0,MID('CFR - XML import'!$A139,SEARCH("&gt;",'CFR - XML import'!$A139,1)+1,SEARCH("/",'CFR - XML import'!$A139,1)-SEARCH("&gt;",'CFR - XML import'!$A139,1)-2))</f>
        <v>0</v>
      </c>
      <c r="CJ145" s="140">
        <f>IF(ISERROR(FIND(CJ$3,'CFR - XML import'!$A139)),0,MID('CFR - XML import'!$A139,SEARCH("&gt;",'CFR - XML import'!$A139,1)+1,SEARCH("/",'CFR - XML import'!$A139,1)-SEARCH("&gt;",'CFR - XML import'!$A139,1)-2))</f>
        <v>0</v>
      </c>
      <c r="CK145" s="140">
        <f>IF(ISERROR(FIND(CK$3,'CFR - XML import'!$A139)),0,MID('CFR - XML import'!$A139,SEARCH("&gt;",'CFR - XML import'!$A139,1)+1,SEARCH("/",'CFR - XML import'!$A139,1)-SEARCH("&gt;",'CFR - XML import'!$A139,1)-2))</f>
        <v>0</v>
      </c>
      <c r="CL145" s="140">
        <f>IF(ISERROR(FIND(CL$3,'CFR - XML import'!$A139)),0,MID('CFR - XML import'!$A139,SEARCH("&gt;",'CFR - XML import'!$A139,1)+1,SEARCH("/",'CFR - XML import'!$A139,1)-SEARCH("&gt;",'CFR - XML import'!$A139,1)-2))</f>
        <v>0</v>
      </c>
      <c r="CM145" s="140">
        <f>IF(ISERROR(FIND(CM$3,'CFR - XML import'!$A139)),0,MID('CFR - XML import'!$A139,SEARCH("&gt;",'CFR - XML import'!$A139,1)+1,SEARCH("/",'CFR - XML import'!$A139,1)-SEARCH("&gt;",'CFR - XML import'!$A139,1)-2))</f>
        <v>0</v>
      </c>
    </row>
    <row r="146" spans="1:91" x14ac:dyDescent="0.2">
      <c r="A146" s="139" t="str">
        <f>IF(AND('CFR - XML import'!A140&lt;&gt;"",LEFT('CFR - XML import'!A140,1)&lt;&gt;"&lt;",LEFT('CFR - XML import'!A140,3)&lt;&gt;"  &lt;",LEFT('CFR - XML import'!A140,5)&lt;&gt;"    &lt;",LEFT('CFR - XML import'!A140,7)&lt;&gt;"      &lt;",LEFT('CFR - XML import'!A140,9)&lt;&gt;"        &lt;",$B$1="SIMS"),'CFR - XML import'!A140,IF(AND(LEFT('CFR - XML import'!A140,9)="&lt;Details&gt;",$B$1="RM"),'CFR - XML import'!A140,""))</f>
        <v/>
      </c>
      <c r="B146" s="140">
        <f>IF(ISERROR(FIND(B$3,'CFR - XML import'!$A140)),0,VALUE(MID('CFR - XML import'!$A140,SEARCH("&gt;",'CFR - XML import'!$A140,1)+1,SEARCH("/",'CFR - XML import'!$A140,1)-SEARCH("&gt;",'CFR - XML import'!$A140,1)-2)))</f>
        <v>0</v>
      </c>
      <c r="D146" s="140">
        <f>IF(ISERROR(FIND(D$3,'CFR - XML import'!$A140)),0,MID('CFR - XML import'!$A140,SEARCH("&gt;",'CFR - XML import'!$A140,1)+1,SEARCH("/",'CFR - XML import'!$A140,1)-SEARCH("&gt;",'CFR - XML import'!$A140,1)-2))</f>
        <v>0</v>
      </c>
      <c r="E146" s="140">
        <f>IF(ISERROR(FIND(E$3,'CFR - XML import'!$A140)),0,MID('CFR - XML import'!$A140,SEARCH("&gt;",'CFR - XML import'!$A140,1)+1,SEARCH("/",'CFR - XML import'!$A140,1)-SEARCH("&gt;",'CFR - XML import'!$A140,1)-2))</f>
        <v>0</v>
      </c>
      <c r="F146" s="141">
        <f>IF($B$1="SIMS",IF(ISERROR(FIND(F$3,'CFR - XML import'!$A140)),0,VALUE(MID('CFR - XML import'!$A140,15,10))),IF(ISERROR(FIND(F$3,'CFR - XML import'!$A140)),0,VALUE(MID('CFR - XML import'!$A140,15,10))))</f>
        <v>0</v>
      </c>
      <c r="G146" s="140">
        <f>IF(ISERROR(FIND(G$3,'CFR - XML import'!$A140)),0,VALUE(MID('CFR - XML import'!$A140,SEARCH("&gt;",'CFR - XML import'!$A140,1)+1,SEARCH("/",'CFR - XML import'!$A140,1)-SEARCH("&gt;",'CFR - XML import'!$A140,1)-2)))</f>
        <v>0</v>
      </c>
      <c r="H146" s="140">
        <f>IF(ISERROR(FIND(H$3,'CFR - XML import'!$A140)),0,VALUE(MID('CFR - XML import'!$A140,SEARCH("&gt;",'CFR - XML import'!$A140,1)+1,SEARCH("/",'CFR - XML import'!$A140,1)-SEARCH("&gt;",'CFR - XML import'!$A140,1)-2)))</f>
        <v>0</v>
      </c>
      <c r="I146" s="140">
        <f>IF(ISERROR(FIND(I$3,'CFR - XML import'!$A140)),0,VALUE(MID('CFR - XML import'!$A140,SEARCH("&gt;",'CFR - XML import'!$A140,1)+1,SEARCH("/",'CFR - XML import'!$A140,1)-SEARCH("&gt;",'CFR - XML import'!$A140,1)-2)))</f>
        <v>0</v>
      </c>
      <c r="J146" s="140">
        <f>IF(ISERROR(FIND(J$3,'CFR - XML import'!$A140)),0,VALUE(MID('CFR - XML import'!$A140,SEARCH("&gt;",'CFR - XML import'!$A140,1)+1,SEARCH("/",'CFR - XML import'!$A140,1)-SEARCH("&gt;",'CFR - XML import'!$A140,1)-2)))</f>
        <v>0</v>
      </c>
      <c r="K146" s="140">
        <f>IF(ISERROR(FIND(K$3,'CFR - XML import'!$A140)),0,VALUE(MID('CFR - XML import'!$A140,SEARCH("&gt;",'CFR - XML import'!$A140,1)+1,SEARCH("/",'CFR - XML import'!$A140,1)-SEARCH("&gt;",'CFR - XML import'!$A140,1)-2)))</f>
        <v>0</v>
      </c>
      <c r="L146" s="140">
        <f>IF(ISERROR(FIND(L$3,'CFR - XML import'!$A140)),0,VALUE(MID('CFR - XML import'!$A140,SEARCH("&gt;",'CFR - XML import'!$A140,1)+1,SEARCH("/",'CFR - XML import'!$A140,1)-SEARCH("&gt;",'CFR - XML import'!$A140,1)-2)))</f>
        <v>0</v>
      </c>
      <c r="M146" s="140">
        <f>IF(ISERROR(FIND(M$3,'CFR - XML import'!$A140)),0,VALUE(MID('CFR - XML import'!$A140,SEARCH("&gt;",'CFR - XML import'!$A140,1)+1,SEARCH("/",'CFR - XML import'!$A140,1)-SEARCH("&gt;",'CFR - XML import'!$A140,1)-2)))</f>
        <v>0</v>
      </c>
      <c r="N146" s="140">
        <f>IF(ISERROR(FIND(N$3,'CFR - XML import'!$A140)),0,VALUE(MID('CFR - XML import'!$A140,SEARCH("&gt;",'CFR - XML import'!$A140,1)+1,SEARCH("/",'CFR - XML import'!$A140,1)-SEARCH("&gt;",'CFR - XML import'!$A140,1)-2)))</f>
        <v>0</v>
      </c>
      <c r="O146" s="140">
        <f>IF(ISERROR(FIND(O$3,'CFR - XML import'!$A140)),0,VALUE(MID('CFR - XML import'!$A140,SEARCH("&gt;",'CFR - XML import'!$A140,1)+1,SEARCH("/",'CFR - XML import'!$A140,1)-SEARCH("&gt;",'CFR - XML import'!$A140,1)-2)))</f>
        <v>0</v>
      </c>
      <c r="P146" s="140">
        <f>IF(ISERROR(FIND(P$3,'CFR - XML import'!$A140)),0,VALUE(MID('CFR - XML import'!$A140,SEARCH("&gt;",'CFR - XML import'!$A140,1)+1,SEARCH("/",'CFR - XML import'!$A140,1)-SEARCH("&gt;",'CFR - XML import'!$A140,1)-2)))</f>
        <v>0</v>
      </c>
      <c r="Q146" s="140">
        <f>IF(ISERROR(FIND(Q$3,'CFR - XML import'!$A140)),0,VALUE(MID('CFR - XML import'!$A140,SEARCH("&gt;",'CFR - XML import'!$A140,1)+1,SEARCH("/",'CFR - XML import'!$A140,1)-SEARCH("&gt;",'CFR - XML import'!$A140,1)-2)))</f>
        <v>0</v>
      </c>
      <c r="R146" s="140">
        <f>IF(ISERROR(FIND(R$3,'CFR - XML import'!$A140)),0,VALUE(MID('CFR - XML import'!$A140,SEARCH("&gt;",'CFR - XML import'!$A140,1)+1,SEARCH("/",'CFR - XML import'!$A140,1)-SEARCH("&gt;",'CFR - XML import'!$A140,1)-2)))</f>
        <v>0</v>
      </c>
      <c r="S146" s="140">
        <f>IF(ISERROR(FIND(S$3,'CFR - XML import'!$A140)),0,VALUE(MID('CFR - XML import'!$A140,SEARCH("&gt;",'CFR - XML import'!$A140,1)+1,SEARCH("/",'CFR - XML import'!$A140,1)-SEARCH("&gt;",'CFR - XML import'!$A140,1)-2)))</f>
        <v>0</v>
      </c>
      <c r="T146" s="140">
        <f>IF(ISERROR(FIND(T$3,'CFR - XML import'!$A140)),0,VALUE(MID('CFR - XML import'!$A140,SEARCH("&gt;",'CFR - XML import'!$A140,1)+1,SEARCH("/",'CFR - XML import'!$A140,1)-SEARCH("&gt;",'CFR - XML import'!$A140,1)-2)))</f>
        <v>0</v>
      </c>
      <c r="U146" s="140">
        <f>IF(ISERROR(FIND(U$3,'CFR - XML import'!$A140)),0,VALUE(MID('CFR - XML import'!$A140,SEARCH("&gt;",'CFR - XML import'!$A140,1)+1,SEARCH("/",'CFR - XML import'!$A140,1)-SEARCH("&gt;",'CFR - XML import'!$A140,1)-2)))</f>
        <v>0</v>
      </c>
      <c r="V146" s="140">
        <f>IF(ISERROR(FIND(V$3,'CFR - XML import'!$A140)),0,VALUE(MID('CFR - XML import'!$A140,SEARCH("&gt;",'CFR - XML import'!$A140,1)+1,SEARCH("/",'CFR - XML import'!$A140,1)-SEARCH("&gt;",'CFR - XML import'!$A140,1)-2)))</f>
        <v>0</v>
      </c>
      <c r="W146" s="140">
        <f>IF(ISERROR(FIND(W$3,'CFR - XML import'!$A140)),0,VALUE(MID('CFR - XML import'!$A140,SEARCH("&gt;",'CFR - XML import'!$A140,1)+1,SEARCH("/",'CFR - XML import'!$A140,1)-SEARCH("&gt;",'CFR - XML import'!$A140,1)-2)))</f>
        <v>0</v>
      </c>
      <c r="X146" s="140"/>
      <c r="Y146" s="140">
        <f>IF(ISERROR(FIND(Y$3,'CFR - XML import'!$A140)),0,VALUE(MID('CFR - XML import'!$A140,SEARCH("&gt;",'CFR - XML import'!$A140,1)+1,SEARCH("/",'CFR - XML import'!$A140,1)-SEARCH("&gt;",'CFR - XML import'!$A140,1)-2)))</f>
        <v>0</v>
      </c>
      <c r="Z146" s="140">
        <f>IF(ISERROR(FIND(Z$3,'CFR - XML import'!$A140)),0,VALUE(MID('CFR - XML import'!$A140,SEARCH("&gt;",'CFR - XML import'!$A140,1)+1,SEARCH("/",'CFR - XML import'!$A140,1)-SEARCH("&gt;",'CFR - XML import'!$A140,1)-2)))</f>
        <v>0</v>
      </c>
      <c r="AA146" s="140">
        <f>IF(ISERROR(FIND(AA$3,'CFR - XML import'!$A140)),0,VALUE(MID('CFR - XML import'!$A140,SEARCH("&gt;",'CFR - XML import'!$A140,1)+1,SEARCH("/",'CFR - XML import'!$A140,1)-SEARCH("&gt;",'CFR - XML import'!$A140,1)-2)))</f>
        <v>0</v>
      </c>
      <c r="AB146" s="140">
        <f>IF(ISERROR(FIND(AB$3,'CFR - XML import'!$A140)),0,VALUE(MID('CFR - XML import'!$A140,SEARCH("&gt;",'CFR - XML import'!$A140,1)+1,SEARCH("/",'CFR - XML import'!$A140,1)-SEARCH("&gt;",'CFR - XML import'!$A140,1)-2)))</f>
        <v>0</v>
      </c>
      <c r="AC146" s="140">
        <f>IF(ISERROR(FIND(AC$3,'CFR - XML import'!$A140)),0,VALUE(MID('CFR - XML import'!$A140,SEARCH("&gt;",'CFR - XML import'!$A140,1)+1,SEARCH("/",'CFR - XML import'!$A140,1)-SEARCH("&gt;",'CFR - XML import'!$A140,1)-2)))</f>
        <v>0</v>
      </c>
      <c r="AD146" s="140">
        <f>IF(ISERROR(FIND(AD$3,'CFR - XML import'!$A140)),0,VALUE(MID('CFR - XML import'!$A140,SEARCH("&gt;",'CFR - XML import'!$A140,1)+1,SEARCH("/",'CFR - XML import'!$A140,1)-SEARCH("&gt;",'CFR - XML import'!$A140,1)-2)))</f>
        <v>0</v>
      </c>
      <c r="AE146" s="140">
        <f>IF(ISERROR(FIND(AE$3,'CFR - XML import'!$A140)),0,VALUE(MID('CFR - XML import'!$A140,SEARCH("&gt;",'CFR - XML import'!$A140,1)+1,SEARCH("/",'CFR - XML import'!$A140,1)-SEARCH("&gt;",'CFR - XML import'!$A140,1)-2)))</f>
        <v>0</v>
      </c>
      <c r="AF146" s="140">
        <f>IF(ISERROR(FIND(AF$3,'CFR - XML import'!$A140)),0,VALUE(MID('CFR - XML import'!$A140,SEARCH("&gt;",'CFR - XML import'!$A140,1)+1,SEARCH("/",'CFR - XML import'!$A140,1)-SEARCH("&gt;",'CFR - XML import'!$A140,1)-2)))</f>
        <v>0</v>
      </c>
      <c r="AG146" s="140">
        <f>IF(ISERROR(FIND(AG$3,'CFR - XML import'!$A140)),0,VALUE(MID('CFR - XML import'!$A140,SEARCH("&gt;",'CFR - XML import'!$A140,1)+1,SEARCH("/",'CFR - XML import'!$A140,1)-SEARCH("&gt;",'CFR - XML import'!$A140,1)-2)))</f>
        <v>0</v>
      </c>
      <c r="AH146" s="140">
        <f>IF(ISERROR(FIND(AH$3,'CFR - XML import'!$A140)),0,VALUE(MID('CFR - XML import'!$A140,SEARCH("&gt;",'CFR - XML import'!$A140,1)+1,SEARCH("/",'CFR - XML import'!$A140,1)-SEARCH("&gt;",'CFR - XML import'!$A140,1)-2)))</f>
        <v>0</v>
      </c>
      <c r="AI146" s="140">
        <f>IF(ISERROR(FIND(AI$3,'CFR - XML import'!$A140)),0,VALUE(MID('CFR - XML import'!$A140,SEARCH("&gt;",'CFR - XML import'!$A140,1)+1,SEARCH("/",'CFR - XML import'!$A140,1)-SEARCH("&gt;",'CFR - XML import'!$A140,1)-2)))</f>
        <v>0</v>
      </c>
      <c r="AJ146" s="140">
        <f>IF(ISERROR(FIND(AJ$3,'CFR - XML import'!$A140)),0,VALUE(MID('CFR - XML import'!$A140,SEARCH("&gt;",'CFR - XML import'!$A140,1)+1,SEARCH("/",'CFR - XML import'!$A140,1)-SEARCH("&gt;",'CFR - XML import'!$A140,1)-2)))</f>
        <v>0</v>
      </c>
      <c r="AK146" s="140">
        <f>IF(ISERROR(FIND(AK$3,'CFR - XML import'!$A140)),0,VALUE(MID('CFR - XML import'!$A140,SEARCH("&gt;",'CFR - XML import'!$A140,1)+1,SEARCH("/",'CFR - XML import'!$A140,1)-SEARCH("&gt;",'CFR - XML import'!$A140,1)-2)))</f>
        <v>0</v>
      </c>
      <c r="AL146" s="140">
        <f>IF(ISERROR(FIND(AL$3,'CFR - XML import'!$A140)),0,VALUE(MID('CFR - XML import'!$A140,SEARCH("&gt;",'CFR - XML import'!$A140,1)+1,SEARCH("/",'CFR - XML import'!$A140,1)-SEARCH("&gt;",'CFR - XML import'!$A140,1)-2)))</f>
        <v>0</v>
      </c>
      <c r="AM146" s="140">
        <f>IF(ISERROR(FIND(AM$3,'CFR - XML import'!$A140)),0,VALUE(MID('CFR - XML import'!$A140,SEARCH("&gt;",'CFR - XML import'!$A140,1)+1,SEARCH("/",'CFR - XML import'!$A140,1)-SEARCH("&gt;",'CFR - XML import'!$A140,1)-2)))</f>
        <v>0</v>
      </c>
      <c r="AN146" s="140">
        <f>IF(ISERROR(FIND(AN$3,'CFR - XML import'!$A140)),0,VALUE(MID('CFR - XML import'!$A140,SEARCH("&gt;",'CFR - XML import'!$A140,1)+1,SEARCH("/",'CFR - XML import'!$A140,1)-SEARCH("&gt;",'CFR - XML import'!$A140,1)-2)))</f>
        <v>0</v>
      </c>
      <c r="AO146" s="140">
        <f>IF(ISERROR(FIND(AO$3,'CFR - XML import'!$A140)),0,VALUE(MID('CFR - XML import'!$A140,SEARCH("&gt;",'CFR - XML import'!$A140,1)+1,SEARCH("/",'CFR - XML import'!$A140,1)-SEARCH("&gt;",'CFR - XML import'!$A140,1)-2)))</f>
        <v>0</v>
      </c>
      <c r="AP146" s="140">
        <f>IF(ISERROR(FIND(AP$3,'CFR - XML import'!$A140)),0,VALUE(MID('CFR - XML import'!$A140,SEARCH("&gt;",'CFR - XML import'!$A140,1)+1,SEARCH("/",'CFR - XML import'!$A140,1)-SEARCH("&gt;",'CFR - XML import'!$A140,1)-2)))</f>
        <v>0</v>
      </c>
      <c r="AQ146" s="140">
        <f>IF(ISERROR(FIND(AQ$3,'CFR - XML import'!$A140)),0,VALUE(MID('CFR - XML import'!$A140,SEARCH("&gt;",'CFR - XML import'!$A140,1)+1,SEARCH("/",'CFR - XML import'!$A140,1)-SEARCH("&gt;",'CFR - XML import'!$A140,1)-2)))</f>
        <v>0</v>
      </c>
      <c r="AR146" s="140">
        <f>IF(ISERROR(FIND(AR$3,'CFR - XML import'!$A140)),0,VALUE(MID('CFR - XML import'!$A140,SEARCH("&gt;",'CFR - XML import'!$A140,1)+1,SEARCH("/",'CFR - XML import'!$A140,1)-SEARCH("&gt;",'CFR - XML import'!$A140,1)-2)))</f>
        <v>0</v>
      </c>
      <c r="AS146" s="140">
        <f>IF(ISERROR(FIND(AS$3,'CFR - XML import'!$A140)),0,VALUE(MID('CFR - XML import'!$A140,SEARCH("&gt;",'CFR - XML import'!$A140,1)+1,SEARCH("/",'CFR - XML import'!$A140,1)-SEARCH("&gt;",'CFR - XML import'!$A140,1)-2)))</f>
        <v>0</v>
      </c>
      <c r="AT146" s="140">
        <f>IF(ISERROR(FIND(AT$3,'CFR - XML import'!$A140)),0,VALUE(MID('CFR - XML import'!$A140,SEARCH("&gt;",'CFR - XML import'!$A140,1)+1,SEARCH("/",'CFR - XML import'!$A140,1)-SEARCH("&gt;",'CFR - XML import'!$A140,1)-2)))</f>
        <v>0</v>
      </c>
      <c r="AU146" s="140">
        <f>IF(ISERROR(FIND(AU$3,'CFR - XML import'!$A140)),0,VALUE(MID('CFR - XML import'!$A140,SEARCH("&gt;",'CFR - XML import'!$A140,1)+1,SEARCH("/",'CFR - XML import'!$A140,1)-SEARCH("&gt;",'CFR - XML import'!$A140,1)-2)))</f>
        <v>0</v>
      </c>
      <c r="AV146" s="140">
        <f>IF(ISERROR(FIND(AV$3,'CFR - XML import'!$A140)),0,VALUE(MID('CFR - XML import'!$A140,SEARCH("&gt;",'CFR - XML import'!$A140,1)+1,SEARCH("/",'CFR - XML import'!$A140,1)-SEARCH("&gt;",'CFR - XML import'!$A140,1)-2)))</f>
        <v>0</v>
      </c>
      <c r="AW146" s="140">
        <f>IF(ISERROR(FIND(AW$3,'CFR - XML import'!$A140)),0,VALUE(MID('CFR - XML import'!$A140,SEARCH("&gt;",'CFR - XML import'!$A140,1)+1,SEARCH("/",'CFR - XML import'!$A140,1)-SEARCH("&gt;",'CFR - XML import'!$A140,1)-2)))</f>
        <v>0</v>
      </c>
      <c r="AX146" s="140">
        <f>IF(ISERROR(FIND(AX$3,'CFR - XML import'!$A140)),0,VALUE(MID('CFR - XML import'!$A140,SEARCH("&gt;",'CFR - XML import'!$A140,1)+1,SEARCH("/",'CFR - XML import'!$A140,1)-SEARCH("&gt;",'CFR - XML import'!$A140,1)-2)))</f>
        <v>0</v>
      </c>
      <c r="AY146" s="140">
        <f>IF(ISERROR(FIND(AY$3,'CFR - XML import'!$A140)),0,VALUE(MID('CFR - XML import'!$A140,SEARCH("&gt;",'CFR - XML import'!$A140,1)+1,SEARCH("/",'CFR - XML import'!$A140,1)-SEARCH("&gt;",'CFR - XML import'!$A140,1)-2)))</f>
        <v>0</v>
      </c>
      <c r="AZ146" s="140">
        <f>IF(ISERROR(FIND(AZ$3,'CFR - XML import'!$A140)),0,VALUE(MID('CFR - XML import'!$A140,SEARCH("&gt;",'CFR - XML import'!$A140,1)+1,SEARCH("/",'CFR - XML import'!$A140,1)-SEARCH("&gt;",'CFR - XML import'!$A140,1)-2)))</f>
        <v>0</v>
      </c>
      <c r="BA146" s="140">
        <f>IF(ISERROR(FIND(BA$3,'CFR - XML import'!$A140)),0,VALUE(MID('CFR - XML import'!$A140,SEARCH("&gt;",'CFR - XML import'!$A140,1)+1,SEARCH("/",'CFR - XML import'!$A140,1)-SEARCH("&gt;",'CFR - XML import'!$A140,1)-2)))</f>
        <v>0</v>
      </c>
      <c r="BB146" s="140">
        <f>IF(ISERROR(FIND(BB$3,'CFR - XML import'!$A140)),0,VALUE(MID('CFR - XML import'!$A140,SEARCH("&gt;",'CFR - XML import'!$A140,1)+1,SEARCH("/",'CFR - XML import'!$A140,1)-SEARCH("&gt;",'CFR - XML import'!$A140,1)-2)))</f>
        <v>0</v>
      </c>
      <c r="BC146" s="140">
        <f>IF(ISERROR(FIND(BC$3,'CFR - XML import'!$A140)),0,VALUE(MID('CFR - XML import'!$A140,SEARCH("&gt;",'CFR - XML import'!$A140,1)+1,SEARCH("/",'CFR - XML import'!$A140,1)-SEARCH("&gt;",'CFR - XML import'!$A140,1)-2)))</f>
        <v>0</v>
      </c>
      <c r="BD146" s="140">
        <f>IF(ISERROR(FIND(BD$3,'CFR - XML import'!$A140)),0,VALUE(MID('CFR - XML import'!$A140,SEARCH("&gt;",'CFR - XML import'!$A140,1)+1,SEARCH("/",'CFR - XML import'!$A140,1)-SEARCH("&gt;",'CFR - XML import'!$A140,1)-2)))</f>
        <v>0</v>
      </c>
      <c r="BE146" s="140">
        <f>IF(ISERROR(FIND(BE$3,'CFR - XML import'!$A140)),0,VALUE(MID('CFR - XML import'!$A140,SEARCH("&gt;",'CFR - XML import'!$A140,1)+1,SEARCH("/",'CFR - XML import'!$A140,1)-SEARCH("&gt;",'CFR - XML import'!$A140,1)-2)))</f>
        <v>0</v>
      </c>
      <c r="BF146" s="140">
        <f>IF(ISERROR(FIND(BF$3,'CFR - XML import'!$A140)),0,VALUE(MID('CFR - XML import'!$A140,SEARCH("&gt;",'CFR - XML import'!$A140,1)+1,SEARCH("/",'CFR - XML import'!$A140,1)-SEARCH("&gt;",'CFR - XML import'!$A140,1)-2)))</f>
        <v>0</v>
      </c>
      <c r="BG146" s="140">
        <f>IF(ISERROR(FIND(BG$3,'CFR - XML import'!$A140)),0,VALUE(MID('CFR - XML import'!$A140,SEARCH("&gt;",'CFR - XML import'!$A140,1)+1,SEARCH("/",'CFR - XML import'!$A140,1)-SEARCH("&gt;",'CFR - XML import'!$A140,1)-2)))</f>
        <v>0</v>
      </c>
      <c r="BH146" s="140">
        <f>IF(ISERROR(FIND(BH$3,'CFR - XML import'!$A140)),0,VALUE(MID('CFR - XML import'!$A140,SEARCH("&gt;",'CFR - XML import'!$A140,1)+1,SEARCH("/",'CFR - XML import'!$A140,1)-SEARCH("&gt;",'CFR - XML import'!$A140,1)-2)))</f>
        <v>0</v>
      </c>
      <c r="BI146" s="140">
        <f>IF(ISERROR(FIND(BI$3,'CFR - XML import'!$A140)),0,VALUE(MID('CFR - XML import'!$A140,SEARCH("&gt;",'CFR - XML import'!$A140,1)+1,SEARCH("/",'CFR - XML import'!$A140,1)-SEARCH("&gt;",'CFR - XML import'!$A140,1)-2)))</f>
        <v>0</v>
      </c>
      <c r="BJ146" s="140">
        <f>IF(ISERROR(FIND(BJ$3,'CFR - XML import'!$A140)),0,VALUE(MID('CFR - XML import'!$A140,SEARCH("&gt;",'CFR - XML import'!$A140,1)+1,SEARCH("/",'CFR - XML import'!$A140,1)-SEARCH("&gt;",'CFR - XML import'!$A140,1)-2)))</f>
        <v>0</v>
      </c>
      <c r="BK146" s="140">
        <f>IF(ISERROR(FIND(BK$3,'CFR - XML import'!$A140)),0,VALUE(MID('CFR - XML import'!$A140,SEARCH("&gt;",'CFR - XML import'!$A140,1)+1,SEARCH("/",'CFR - XML import'!$A140,1)-SEARCH("&gt;",'CFR - XML import'!$A140,1)-2)))</f>
        <v>0</v>
      </c>
      <c r="BL146" s="140">
        <f>IF(ISERROR(FIND(BL$3,'CFR - XML import'!$A140)),0,VALUE(MID('CFR - XML import'!$A140,SEARCH("&gt;",'CFR - XML import'!$A140,1)+1,SEARCH("/",'CFR - XML import'!$A140,1)-SEARCH("&gt;",'CFR - XML import'!$A140,1)-2)))</f>
        <v>0</v>
      </c>
      <c r="BM146" s="140">
        <f>IF(ISERROR(FIND(BM$3,'CFR - XML import'!$A140)),0,VALUE(MID('CFR - XML import'!$A140,SEARCH("&gt;",'CFR - XML import'!$A140,1)+1,SEARCH("/",'CFR - XML import'!$A140,1)-SEARCH("&gt;",'CFR - XML import'!$A140,1)-2)))</f>
        <v>0</v>
      </c>
      <c r="BN146" s="140">
        <f>IF(ISERROR(FIND(BN$3,'CFR - XML import'!$A140)),0,VALUE(MID('CFR - XML import'!$A140,SEARCH("&gt;",'CFR - XML import'!$A140,1)+1,SEARCH("/",'CFR - XML import'!$A140,1)-SEARCH("&gt;",'CFR - XML import'!$A140,1)-2)))</f>
        <v>0</v>
      </c>
      <c r="BO146" s="140">
        <f>IF(ISERROR(FIND(BO$3,'CFR - XML import'!$A140)),0,VALUE(MID('CFR - XML import'!$A140,SEARCH("&gt;",'CFR - XML import'!$A140,1)+1,SEARCH("/",'CFR - XML import'!$A140,1)-SEARCH("&gt;",'CFR - XML import'!$A140,1)-2)))</f>
        <v>0</v>
      </c>
      <c r="BP146" s="140">
        <f>IF(ISERROR(FIND(BP$3,'CFR - XML import'!$A140)),0,VALUE(MID('CFR - XML import'!$A140,SEARCH("&gt;",'CFR - XML import'!$A140,1)+1,SEARCH("/",'CFR - XML import'!$A140,1)-SEARCH("&gt;",'CFR - XML import'!$A140,1)-2)))</f>
        <v>0</v>
      </c>
      <c r="BQ146" s="140">
        <f>IF(ISERROR(FIND(BQ$3,'CFR - XML import'!$A140)),0,VALUE(MID('CFR - XML import'!$A140,SEARCH("&gt;",'CFR - XML import'!$A140,1)+1,SEARCH("/",'CFR - XML import'!$A140,1)-SEARCH("&gt;",'CFR - XML import'!$A140,1)-2)))</f>
        <v>0</v>
      </c>
      <c r="BR146" s="140">
        <f>IF(ISERROR(FIND(BR$3,'CFR - XML import'!$A140)),0,VALUE(MID('CFR - XML import'!$A140,SEARCH("&gt;",'CFR - XML import'!$A140,1)+1,SEARCH("/",'CFR - XML import'!$A140,1)-SEARCH("&gt;",'CFR - XML import'!$A140,1)-2)))</f>
        <v>0</v>
      </c>
      <c r="BS146" s="140">
        <f>IF(ISERROR(FIND(BS$3,'CFR - XML import'!$A140)),0,VALUE(MID('CFR - XML import'!$A140,SEARCH("&gt;",'CFR - XML import'!$A140,1)+1,SEARCH("/",'CFR - XML import'!$A140,1)-SEARCH("&gt;",'CFR - XML import'!$A140,1)-2)))</f>
        <v>0</v>
      </c>
      <c r="BT146" s="140">
        <f>IF(ISERROR(FIND(BT$3,'CFR - XML import'!$A140)),0,VALUE(MID('CFR - XML import'!$A140,SEARCH("&gt;",'CFR - XML import'!$A140,1)+1,SEARCH("/",'CFR - XML import'!$A140,1)-SEARCH("&gt;",'CFR - XML import'!$A140,1)-2)))</f>
        <v>0</v>
      </c>
      <c r="BU146" s="140">
        <f>IF(ISERROR(FIND(BU$3,'CFR - XML import'!$A140)),0,VALUE(MID('CFR - XML import'!$A140,SEARCH("&gt;",'CFR - XML import'!$A140,1)+1,SEARCH("/",'CFR - XML import'!$A140,1)-SEARCH("&gt;",'CFR - XML import'!$A140,1)-2)))</f>
        <v>0</v>
      </c>
      <c r="BV146" s="140">
        <f>IF(ISERROR(FIND(BV$3,'CFR - XML import'!$A140)),0,VALUE(MID('CFR - XML import'!$A140,SEARCH("&gt;",'CFR - XML import'!$A140,1)+1,SEARCH("/",'CFR - XML import'!$A140,1)-SEARCH("&gt;",'CFR - XML import'!$A140,1)-2)))</f>
        <v>0</v>
      </c>
      <c r="BW146" s="140">
        <f>IF(ISERROR(FIND(BW$3,'CFR - XML import'!$A140)),0,VALUE(MID('CFR - XML import'!$A140,SEARCH("&gt;",'CFR - XML import'!$A140,1)+1,SEARCH("/",'CFR - XML import'!$A140,1)-SEARCH("&gt;",'CFR - XML import'!$A140,1)-2)))</f>
        <v>0</v>
      </c>
      <c r="BX146" s="140">
        <f>IF(ISERROR(FIND(BX$3,'CFR - XML import'!$A140)),0,VALUE(MID('CFR - XML import'!$A140,SEARCH("&gt;",'CFR - XML import'!$A140,1)+1,SEARCH("/",'CFR - XML import'!$A140,1)-SEARCH("&gt;",'CFR - XML import'!$A140,1)-2)))</f>
        <v>0</v>
      </c>
      <c r="BY146" s="140">
        <f>IF(ISERROR(FIND(BY$3,'CFR - XML import'!$A140)),0,VALUE(MID('CFR - XML import'!$A140,SEARCH("&gt;",'CFR - XML import'!$A140,1)+1,SEARCH("/",'CFR - XML import'!$A140,1)-SEARCH("&gt;",'CFR - XML import'!$A140,1)-2)))</f>
        <v>0</v>
      </c>
      <c r="BZ146" s="140">
        <f>IF(ISERROR(FIND(BZ$3,'CFR - XML import'!$A140)),0,VALUE(MID('CFR - XML import'!$A140,SEARCH("&gt;",'CFR - XML import'!$A140,1)+1,SEARCH("/",'CFR - XML import'!$A140,1)-SEARCH("&gt;",'CFR - XML import'!$A140,1)-2)))</f>
        <v>0</v>
      </c>
      <c r="CG146" s="142">
        <f>IF(ISERROR(IF(MID('CFR - XML import'!$A140,LEN($CF$4)+5,LEN('CFR - XML import'!$A140)-(2*LEN($CF$4)+5))="RMMS",1,IF(MID('CFR - XML import'!$A140,LEN("    &lt;InputSystem&gt;")+1,LEN('CFR - XML import'!$A140)-(LEN("    &lt;InputSystem&gt;")+LEN($CF$4)+1))="SIMS",2,0))),0,IF(MID('CFR - XML import'!$A140,LEN($CF$4)+5,LEN('CFR - XML import'!$A140)-(2*LEN($CF$4)+5))="RMMS",1,IF(MID('CFR - XML import'!$A140,LEN("    &lt;InputSystem&gt;")+1,LEN('CFR - XML import'!$A140)-(LEN("    &lt;InputSystem&gt;")+LEN($CF$4)+1))="SIMS",2,0)))</f>
        <v>0</v>
      </c>
      <c r="CH146" s="140">
        <f>IF(ISERROR(FIND(CH$3,'CFR - XML import'!$A140)),0,MID('CFR - XML import'!$A140,SEARCH("&gt;",'CFR - XML import'!$A140,1)+1,SEARCH("/",'CFR - XML import'!$A140,1)-SEARCH("&gt;",'CFR - XML import'!$A140,1)-2))</f>
        <v>0</v>
      </c>
      <c r="CI146" s="140">
        <f>IF(ISERROR(FIND(CI$3,'CFR - XML import'!$A140)),0,MID('CFR - XML import'!$A140,SEARCH("&gt;",'CFR - XML import'!$A140,1)+1,SEARCH("/",'CFR - XML import'!$A140,1)-SEARCH("&gt;",'CFR - XML import'!$A140,1)-2))</f>
        <v>0</v>
      </c>
      <c r="CJ146" s="140">
        <f>IF(ISERROR(FIND(CJ$3,'CFR - XML import'!$A140)),0,MID('CFR - XML import'!$A140,SEARCH("&gt;",'CFR - XML import'!$A140,1)+1,SEARCH("/",'CFR - XML import'!$A140,1)-SEARCH("&gt;",'CFR - XML import'!$A140,1)-2))</f>
        <v>0</v>
      </c>
      <c r="CK146" s="140">
        <f>IF(ISERROR(FIND(CK$3,'CFR - XML import'!$A140)),0,MID('CFR - XML import'!$A140,SEARCH("&gt;",'CFR - XML import'!$A140,1)+1,SEARCH("/",'CFR - XML import'!$A140,1)-SEARCH("&gt;",'CFR - XML import'!$A140,1)-2))</f>
        <v>0</v>
      </c>
      <c r="CL146" s="140">
        <f>IF(ISERROR(FIND(CL$3,'CFR - XML import'!$A140)),0,MID('CFR - XML import'!$A140,SEARCH("&gt;",'CFR - XML import'!$A140,1)+1,SEARCH("/",'CFR - XML import'!$A140,1)-SEARCH("&gt;",'CFR - XML import'!$A140,1)-2))</f>
        <v>0</v>
      </c>
      <c r="CM146" s="140">
        <f>IF(ISERROR(FIND(CM$3,'CFR - XML import'!$A140)),0,MID('CFR - XML import'!$A140,SEARCH("&gt;",'CFR - XML import'!$A140,1)+1,SEARCH("/",'CFR - XML import'!$A140,1)-SEARCH("&gt;",'CFR - XML import'!$A140,1)-2))</f>
        <v>0</v>
      </c>
    </row>
    <row r="147" spans="1:91" x14ac:dyDescent="0.2">
      <c r="A147" s="139" t="str">
        <f>IF(AND('CFR - XML import'!A141&lt;&gt;"",LEFT('CFR - XML import'!A141,1)&lt;&gt;"&lt;",LEFT('CFR - XML import'!A141,3)&lt;&gt;"  &lt;",LEFT('CFR - XML import'!A141,5)&lt;&gt;"    &lt;",LEFT('CFR - XML import'!A141,7)&lt;&gt;"      &lt;",LEFT('CFR - XML import'!A141,9)&lt;&gt;"        &lt;",$B$1="SIMS"),'CFR - XML import'!A141,IF(AND(LEFT('CFR - XML import'!A141,9)="&lt;Details&gt;",$B$1="RM"),'CFR - XML import'!A141,""))</f>
        <v/>
      </c>
      <c r="B147" s="140">
        <f>IF(ISERROR(FIND(B$3,'CFR - XML import'!$A141)),0,VALUE(MID('CFR - XML import'!$A141,SEARCH("&gt;",'CFR - XML import'!$A141,1)+1,SEARCH("/",'CFR - XML import'!$A141,1)-SEARCH("&gt;",'CFR - XML import'!$A141,1)-2)))</f>
        <v>0</v>
      </c>
      <c r="D147" s="140">
        <f>IF(ISERROR(FIND(D$3,'CFR - XML import'!$A141)),0,MID('CFR - XML import'!$A141,SEARCH("&gt;",'CFR - XML import'!$A141,1)+1,SEARCH("/",'CFR - XML import'!$A141,1)-SEARCH("&gt;",'CFR - XML import'!$A141,1)-2))</f>
        <v>0</v>
      </c>
      <c r="E147" s="140">
        <f>IF(ISERROR(FIND(E$3,'CFR - XML import'!$A141)),0,MID('CFR - XML import'!$A141,SEARCH("&gt;",'CFR - XML import'!$A141,1)+1,SEARCH("/",'CFR - XML import'!$A141,1)-SEARCH("&gt;",'CFR - XML import'!$A141,1)-2))</f>
        <v>0</v>
      </c>
      <c r="F147" s="141">
        <f>IF($B$1="SIMS",IF(ISERROR(FIND(F$3,'CFR - XML import'!$A141)),0,VALUE(MID('CFR - XML import'!$A141,15,10))),IF(ISERROR(FIND(F$3,'CFR - XML import'!$A141)),0,VALUE(MID('CFR - XML import'!$A141,15,10))))</f>
        <v>0</v>
      </c>
      <c r="G147" s="140">
        <f>IF(ISERROR(FIND(G$3,'CFR - XML import'!$A141)),0,VALUE(MID('CFR - XML import'!$A141,SEARCH("&gt;",'CFR - XML import'!$A141,1)+1,SEARCH("/",'CFR - XML import'!$A141,1)-SEARCH("&gt;",'CFR - XML import'!$A141,1)-2)))</f>
        <v>0</v>
      </c>
      <c r="H147" s="140">
        <f>IF(ISERROR(FIND(H$3,'CFR - XML import'!$A141)),0,VALUE(MID('CFR - XML import'!$A141,SEARCH("&gt;",'CFR - XML import'!$A141,1)+1,SEARCH("/",'CFR - XML import'!$A141,1)-SEARCH("&gt;",'CFR - XML import'!$A141,1)-2)))</f>
        <v>0</v>
      </c>
      <c r="I147" s="140">
        <f>IF(ISERROR(FIND(I$3,'CFR - XML import'!$A141)),0,VALUE(MID('CFR - XML import'!$A141,SEARCH("&gt;",'CFR - XML import'!$A141,1)+1,SEARCH("/",'CFR - XML import'!$A141,1)-SEARCH("&gt;",'CFR - XML import'!$A141,1)-2)))</f>
        <v>0</v>
      </c>
      <c r="J147" s="140">
        <f>IF(ISERROR(FIND(J$3,'CFR - XML import'!$A141)),0,VALUE(MID('CFR - XML import'!$A141,SEARCH("&gt;",'CFR - XML import'!$A141,1)+1,SEARCH("/",'CFR - XML import'!$A141,1)-SEARCH("&gt;",'CFR - XML import'!$A141,1)-2)))</f>
        <v>0</v>
      </c>
      <c r="K147" s="140">
        <f>IF(ISERROR(FIND(K$3,'CFR - XML import'!$A141)),0,VALUE(MID('CFR - XML import'!$A141,SEARCH("&gt;",'CFR - XML import'!$A141,1)+1,SEARCH("/",'CFR - XML import'!$A141,1)-SEARCH("&gt;",'CFR - XML import'!$A141,1)-2)))</f>
        <v>0</v>
      </c>
      <c r="L147" s="140">
        <f>IF(ISERROR(FIND(L$3,'CFR - XML import'!$A141)),0,VALUE(MID('CFR - XML import'!$A141,SEARCH("&gt;",'CFR - XML import'!$A141,1)+1,SEARCH("/",'CFR - XML import'!$A141,1)-SEARCH("&gt;",'CFR - XML import'!$A141,1)-2)))</f>
        <v>0</v>
      </c>
      <c r="M147" s="140">
        <f>IF(ISERROR(FIND(M$3,'CFR - XML import'!$A141)),0,VALUE(MID('CFR - XML import'!$A141,SEARCH("&gt;",'CFR - XML import'!$A141,1)+1,SEARCH("/",'CFR - XML import'!$A141,1)-SEARCH("&gt;",'CFR - XML import'!$A141,1)-2)))</f>
        <v>0</v>
      </c>
      <c r="N147" s="140">
        <f>IF(ISERROR(FIND(N$3,'CFR - XML import'!$A141)),0,VALUE(MID('CFR - XML import'!$A141,SEARCH("&gt;",'CFR - XML import'!$A141,1)+1,SEARCH("/",'CFR - XML import'!$A141,1)-SEARCH("&gt;",'CFR - XML import'!$A141,1)-2)))</f>
        <v>0</v>
      </c>
      <c r="O147" s="140">
        <f>IF(ISERROR(FIND(O$3,'CFR - XML import'!$A141)),0,VALUE(MID('CFR - XML import'!$A141,SEARCH("&gt;",'CFR - XML import'!$A141,1)+1,SEARCH("/",'CFR - XML import'!$A141,1)-SEARCH("&gt;",'CFR - XML import'!$A141,1)-2)))</f>
        <v>0</v>
      </c>
      <c r="P147" s="140">
        <f>IF(ISERROR(FIND(P$3,'CFR - XML import'!$A141)),0,VALUE(MID('CFR - XML import'!$A141,SEARCH("&gt;",'CFR - XML import'!$A141,1)+1,SEARCH("/",'CFR - XML import'!$A141,1)-SEARCH("&gt;",'CFR - XML import'!$A141,1)-2)))</f>
        <v>0</v>
      </c>
      <c r="Q147" s="140">
        <f>IF(ISERROR(FIND(Q$3,'CFR - XML import'!$A141)),0,VALUE(MID('CFR - XML import'!$A141,SEARCH("&gt;",'CFR - XML import'!$A141,1)+1,SEARCH("/",'CFR - XML import'!$A141,1)-SEARCH("&gt;",'CFR - XML import'!$A141,1)-2)))</f>
        <v>0</v>
      </c>
      <c r="R147" s="140">
        <f>IF(ISERROR(FIND(R$3,'CFR - XML import'!$A141)),0,VALUE(MID('CFR - XML import'!$A141,SEARCH("&gt;",'CFR - XML import'!$A141,1)+1,SEARCH("/",'CFR - XML import'!$A141,1)-SEARCH("&gt;",'CFR - XML import'!$A141,1)-2)))</f>
        <v>0</v>
      </c>
      <c r="S147" s="140">
        <f>IF(ISERROR(FIND(S$3,'CFR - XML import'!$A141)),0,VALUE(MID('CFR - XML import'!$A141,SEARCH("&gt;",'CFR - XML import'!$A141,1)+1,SEARCH("/",'CFR - XML import'!$A141,1)-SEARCH("&gt;",'CFR - XML import'!$A141,1)-2)))</f>
        <v>0</v>
      </c>
      <c r="T147" s="140">
        <f>IF(ISERROR(FIND(T$3,'CFR - XML import'!$A141)),0,VALUE(MID('CFR - XML import'!$A141,SEARCH("&gt;",'CFR - XML import'!$A141,1)+1,SEARCH("/",'CFR - XML import'!$A141,1)-SEARCH("&gt;",'CFR - XML import'!$A141,1)-2)))</f>
        <v>0</v>
      </c>
      <c r="U147" s="140">
        <f>IF(ISERROR(FIND(U$3,'CFR - XML import'!$A141)),0,VALUE(MID('CFR - XML import'!$A141,SEARCH("&gt;",'CFR - XML import'!$A141,1)+1,SEARCH("/",'CFR - XML import'!$A141,1)-SEARCH("&gt;",'CFR - XML import'!$A141,1)-2)))</f>
        <v>0</v>
      </c>
      <c r="V147" s="140">
        <f>IF(ISERROR(FIND(V$3,'CFR - XML import'!$A141)),0,VALUE(MID('CFR - XML import'!$A141,SEARCH("&gt;",'CFR - XML import'!$A141,1)+1,SEARCH("/",'CFR - XML import'!$A141,1)-SEARCH("&gt;",'CFR - XML import'!$A141,1)-2)))</f>
        <v>0</v>
      </c>
      <c r="W147" s="140">
        <f>IF(ISERROR(FIND(W$3,'CFR - XML import'!$A141)),0,VALUE(MID('CFR - XML import'!$A141,SEARCH("&gt;",'CFR - XML import'!$A141,1)+1,SEARCH("/",'CFR - XML import'!$A141,1)-SEARCH("&gt;",'CFR - XML import'!$A141,1)-2)))</f>
        <v>0</v>
      </c>
      <c r="X147" s="140"/>
      <c r="Y147" s="140">
        <f>IF(ISERROR(FIND(Y$3,'CFR - XML import'!$A141)),0,VALUE(MID('CFR - XML import'!$A141,SEARCH("&gt;",'CFR - XML import'!$A141,1)+1,SEARCH("/",'CFR - XML import'!$A141,1)-SEARCH("&gt;",'CFR - XML import'!$A141,1)-2)))</f>
        <v>0</v>
      </c>
      <c r="Z147" s="140">
        <f>IF(ISERROR(FIND(Z$3,'CFR - XML import'!$A141)),0,VALUE(MID('CFR - XML import'!$A141,SEARCH("&gt;",'CFR - XML import'!$A141,1)+1,SEARCH("/",'CFR - XML import'!$A141,1)-SEARCH("&gt;",'CFR - XML import'!$A141,1)-2)))</f>
        <v>0</v>
      </c>
      <c r="AA147" s="140">
        <f>IF(ISERROR(FIND(AA$3,'CFR - XML import'!$A141)),0,VALUE(MID('CFR - XML import'!$A141,SEARCH("&gt;",'CFR - XML import'!$A141,1)+1,SEARCH("/",'CFR - XML import'!$A141,1)-SEARCH("&gt;",'CFR - XML import'!$A141,1)-2)))</f>
        <v>0</v>
      </c>
      <c r="AB147" s="140">
        <f>IF(ISERROR(FIND(AB$3,'CFR - XML import'!$A141)),0,VALUE(MID('CFR - XML import'!$A141,SEARCH("&gt;",'CFR - XML import'!$A141,1)+1,SEARCH("/",'CFR - XML import'!$A141,1)-SEARCH("&gt;",'CFR - XML import'!$A141,1)-2)))</f>
        <v>0</v>
      </c>
      <c r="AC147" s="140">
        <f>IF(ISERROR(FIND(AC$3,'CFR - XML import'!$A141)),0,VALUE(MID('CFR - XML import'!$A141,SEARCH("&gt;",'CFR - XML import'!$A141,1)+1,SEARCH("/",'CFR - XML import'!$A141,1)-SEARCH("&gt;",'CFR - XML import'!$A141,1)-2)))</f>
        <v>0</v>
      </c>
      <c r="AD147" s="140">
        <f>IF(ISERROR(FIND(AD$3,'CFR - XML import'!$A141)),0,VALUE(MID('CFR - XML import'!$A141,SEARCH("&gt;",'CFR - XML import'!$A141,1)+1,SEARCH("/",'CFR - XML import'!$A141,1)-SEARCH("&gt;",'CFR - XML import'!$A141,1)-2)))</f>
        <v>0</v>
      </c>
      <c r="AE147" s="140">
        <f>IF(ISERROR(FIND(AE$3,'CFR - XML import'!$A141)),0,VALUE(MID('CFR - XML import'!$A141,SEARCH("&gt;",'CFR - XML import'!$A141,1)+1,SEARCH("/",'CFR - XML import'!$A141,1)-SEARCH("&gt;",'CFR - XML import'!$A141,1)-2)))</f>
        <v>0</v>
      </c>
      <c r="AF147" s="140">
        <f>IF(ISERROR(FIND(AF$3,'CFR - XML import'!$A141)),0,VALUE(MID('CFR - XML import'!$A141,SEARCH("&gt;",'CFR - XML import'!$A141,1)+1,SEARCH("/",'CFR - XML import'!$A141,1)-SEARCH("&gt;",'CFR - XML import'!$A141,1)-2)))</f>
        <v>0</v>
      </c>
      <c r="AG147" s="140">
        <f>IF(ISERROR(FIND(AG$3,'CFR - XML import'!$A141)),0,VALUE(MID('CFR - XML import'!$A141,SEARCH("&gt;",'CFR - XML import'!$A141,1)+1,SEARCH("/",'CFR - XML import'!$A141,1)-SEARCH("&gt;",'CFR - XML import'!$A141,1)-2)))</f>
        <v>0</v>
      </c>
      <c r="AH147" s="140">
        <f>IF(ISERROR(FIND(AH$3,'CFR - XML import'!$A141)),0,VALUE(MID('CFR - XML import'!$A141,SEARCH("&gt;",'CFR - XML import'!$A141,1)+1,SEARCH("/",'CFR - XML import'!$A141,1)-SEARCH("&gt;",'CFR - XML import'!$A141,1)-2)))</f>
        <v>0</v>
      </c>
      <c r="AI147" s="140">
        <f>IF(ISERROR(FIND(AI$3,'CFR - XML import'!$A141)),0,VALUE(MID('CFR - XML import'!$A141,SEARCH("&gt;",'CFR - XML import'!$A141,1)+1,SEARCH("/",'CFR - XML import'!$A141,1)-SEARCH("&gt;",'CFR - XML import'!$A141,1)-2)))</f>
        <v>0</v>
      </c>
      <c r="AJ147" s="140">
        <f>IF(ISERROR(FIND(AJ$3,'CFR - XML import'!$A141)),0,VALUE(MID('CFR - XML import'!$A141,SEARCH("&gt;",'CFR - XML import'!$A141,1)+1,SEARCH("/",'CFR - XML import'!$A141,1)-SEARCH("&gt;",'CFR - XML import'!$A141,1)-2)))</f>
        <v>0</v>
      </c>
      <c r="AK147" s="140">
        <f>IF(ISERROR(FIND(AK$3,'CFR - XML import'!$A141)),0,VALUE(MID('CFR - XML import'!$A141,SEARCH("&gt;",'CFR - XML import'!$A141,1)+1,SEARCH("/",'CFR - XML import'!$A141,1)-SEARCH("&gt;",'CFR - XML import'!$A141,1)-2)))</f>
        <v>0</v>
      </c>
      <c r="AL147" s="140">
        <f>IF(ISERROR(FIND(AL$3,'CFR - XML import'!$A141)),0,VALUE(MID('CFR - XML import'!$A141,SEARCH("&gt;",'CFR - XML import'!$A141,1)+1,SEARCH("/",'CFR - XML import'!$A141,1)-SEARCH("&gt;",'CFR - XML import'!$A141,1)-2)))</f>
        <v>0</v>
      </c>
      <c r="AM147" s="140">
        <f>IF(ISERROR(FIND(AM$3,'CFR - XML import'!$A141)),0,VALUE(MID('CFR - XML import'!$A141,SEARCH("&gt;",'CFR - XML import'!$A141,1)+1,SEARCH("/",'CFR - XML import'!$A141,1)-SEARCH("&gt;",'CFR - XML import'!$A141,1)-2)))</f>
        <v>0</v>
      </c>
      <c r="AN147" s="140">
        <f>IF(ISERROR(FIND(AN$3,'CFR - XML import'!$A141)),0,VALUE(MID('CFR - XML import'!$A141,SEARCH("&gt;",'CFR - XML import'!$A141,1)+1,SEARCH("/",'CFR - XML import'!$A141,1)-SEARCH("&gt;",'CFR - XML import'!$A141,1)-2)))</f>
        <v>0</v>
      </c>
      <c r="AO147" s="140">
        <f>IF(ISERROR(FIND(AO$3,'CFR - XML import'!$A141)),0,VALUE(MID('CFR - XML import'!$A141,SEARCH("&gt;",'CFR - XML import'!$A141,1)+1,SEARCH("/",'CFR - XML import'!$A141,1)-SEARCH("&gt;",'CFR - XML import'!$A141,1)-2)))</f>
        <v>0</v>
      </c>
      <c r="AP147" s="140">
        <f>IF(ISERROR(FIND(AP$3,'CFR - XML import'!$A141)),0,VALUE(MID('CFR - XML import'!$A141,SEARCH("&gt;",'CFR - XML import'!$A141,1)+1,SEARCH("/",'CFR - XML import'!$A141,1)-SEARCH("&gt;",'CFR - XML import'!$A141,1)-2)))</f>
        <v>0</v>
      </c>
      <c r="AQ147" s="140">
        <f>IF(ISERROR(FIND(AQ$3,'CFR - XML import'!$A141)),0,VALUE(MID('CFR - XML import'!$A141,SEARCH("&gt;",'CFR - XML import'!$A141,1)+1,SEARCH("/",'CFR - XML import'!$A141,1)-SEARCH("&gt;",'CFR - XML import'!$A141,1)-2)))</f>
        <v>0</v>
      </c>
      <c r="AR147" s="140">
        <f>IF(ISERROR(FIND(AR$3,'CFR - XML import'!$A141)),0,VALUE(MID('CFR - XML import'!$A141,SEARCH("&gt;",'CFR - XML import'!$A141,1)+1,SEARCH("/",'CFR - XML import'!$A141,1)-SEARCH("&gt;",'CFR - XML import'!$A141,1)-2)))</f>
        <v>0</v>
      </c>
      <c r="AS147" s="140">
        <f>IF(ISERROR(FIND(AS$3,'CFR - XML import'!$A141)),0,VALUE(MID('CFR - XML import'!$A141,SEARCH("&gt;",'CFR - XML import'!$A141,1)+1,SEARCH("/",'CFR - XML import'!$A141,1)-SEARCH("&gt;",'CFR - XML import'!$A141,1)-2)))</f>
        <v>0</v>
      </c>
      <c r="AT147" s="140">
        <f>IF(ISERROR(FIND(AT$3,'CFR - XML import'!$A141)),0,VALUE(MID('CFR - XML import'!$A141,SEARCH("&gt;",'CFR - XML import'!$A141,1)+1,SEARCH("/",'CFR - XML import'!$A141,1)-SEARCH("&gt;",'CFR - XML import'!$A141,1)-2)))</f>
        <v>0</v>
      </c>
      <c r="AU147" s="140">
        <f>IF(ISERROR(FIND(AU$3,'CFR - XML import'!$A141)),0,VALUE(MID('CFR - XML import'!$A141,SEARCH("&gt;",'CFR - XML import'!$A141,1)+1,SEARCH("/",'CFR - XML import'!$A141,1)-SEARCH("&gt;",'CFR - XML import'!$A141,1)-2)))</f>
        <v>0</v>
      </c>
      <c r="AV147" s="140">
        <f>IF(ISERROR(FIND(AV$3,'CFR - XML import'!$A141)),0,VALUE(MID('CFR - XML import'!$A141,SEARCH("&gt;",'CFR - XML import'!$A141,1)+1,SEARCH("/",'CFR - XML import'!$A141,1)-SEARCH("&gt;",'CFR - XML import'!$A141,1)-2)))</f>
        <v>0</v>
      </c>
      <c r="AW147" s="140">
        <f>IF(ISERROR(FIND(AW$3,'CFR - XML import'!$A141)),0,VALUE(MID('CFR - XML import'!$A141,SEARCH("&gt;",'CFR - XML import'!$A141,1)+1,SEARCH("/",'CFR - XML import'!$A141,1)-SEARCH("&gt;",'CFR - XML import'!$A141,1)-2)))</f>
        <v>0</v>
      </c>
      <c r="AX147" s="140">
        <f>IF(ISERROR(FIND(AX$3,'CFR - XML import'!$A141)),0,VALUE(MID('CFR - XML import'!$A141,SEARCH("&gt;",'CFR - XML import'!$A141,1)+1,SEARCH("/",'CFR - XML import'!$A141,1)-SEARCH("&gt;",'CFR - XML import'!$A141,1)-2)))</f>
        <v>0</v>
      </c>
      <c r="AY147" s="140">
        <f>IF(ISERROR(FIND(AY$3,'CFR - XML import'!$A141)),0,VALUE(MID('CFR - XML import'!$A141,SEARCH("&gt;",'CFR - XML import'!$A141,1)+1,SEARCH("/",'CFR - XML import'!$A141,1)-SEARCH("&gt;",'CFR - XML import'!$A141,1)-2)))</f>
        <v>0</v>
      </c>
      <c r="AZ147" s="140">
        <f>IF(ISERROR(FIND(AZ$3,'CFR - XML import'!$A141)),0,VALUE(MID('CFR - XML import'!$A141,SEARCH("&gt;",'CFR - XML import'!$A141,1)+1,SEARCH("/",'CFR - XML import'!$A141,1)-SEARCH("&gt;",'CFR - XML import'!$A141,1)-2)))</f>
        <v>0</v>
      </c>
      <c r="BA147" s="140">
        <f>IF(ISERROR(FIND(BA$3,'CFR - XML import'!$A141)),0,VALUE(MID('CFR - XML import'!$A141,SEARCH("&gt;",'CFR - XML import'!$A141,1)+1,SEARCH("/",'CFR - XML import'!$A141,1)-SEARCH("&gt;",'CFR - XML import'!$A141,1)-2)))</f>
        <v>0</v>
      </c>
      <c r="BB147" s="140">
        <f>IF(ISERROR(FIND(BB$3,'CFR - XML import'!$A141)),0,VALUE(MID('CFR - XML import'!$A141,SEARCH("&gt;",'CFR - XML import'!$A141,1)+1,SEARCH("/",'CFR - XML import'!$A141,1)-SEARCH("&gt;",'CFR - XML import'!$A141,1)-2)))</f>
        <v>0</v>
      </c>
      <c r="BC147" s="140">
        <f>IF(ISERROR(FIND(BC$3,'CFR - XML import'!$A141)),0,VALUE(MID('CFR - XML import'!$A141,SEARCH("&gt;",'CFR - XML import'!$A141,1)+1,SEARCH("/",'CFR - XML import'!$A141,1)-SEARCH("&gt;",'CFR - XML import'!$A141,1)-2)))</f>
        <v>0</v>
      </c>
      <c r="BD147" s="140">
        <f>IF(ISERROR(FIND(BD$3,'CFR - XML import'!$A141)),0,VALUE(MID('CFR - XML import'!$A141,SEARCH("&gt;",'CFR - XML import'!$A141,1)+1,SEARCH("/",'CFR - XML import'!$A141,1)-SEARCH("&gt;",'CFR - XML import'!$A141,1)-2)))</f>
        <v>0</v>
      </c>
      <c r="BE147" s="140">
        <f>IF(ISERROR(FIND(BE$3,'CFR - XML import'!$A141)),0,VALUE(MID('CFR - XML import'!$A141,SEARCH("&gt;",'CFR - XML import'!$A141,1)+1,SEARCH("/",'CFR - XML import'!$A141,1)-SEARCH("&gt;",'CFR - XML import'!$A141,1)-2)))</f>
        <v>0</v>
      </c>
      <c r="BF147" s="140">
        <f>IF(ISERROR(FIND(BF$3,'CFR - XML import'!$A141)),0,VALUE(MID('CFR - XML import'!$A141,SEARCH("&gt;",'CFR - XML import'!$A141,1)+1,SEARCH("/",'CFR - XML import'!$A141,1)-SEARCH("&gt;",'CFR - XML import'!$A141,1)-2)))</f>
        <v>0</v>
      </c>
      <c r="BG147" s="140">
        <f>IF(ISERROR(FIND(BG$3,'CFR - XML import'!$A141)),0,VALUE(MID('CFR - XML import'!$A141,SEARCH("&gt;",'CFR - XML import'!$A141,1)+1,SEARCH("/",'CFR - XML import'!$A141,1)-SEARCH("&gt;",'CFR - XML import'!$A141,1)-2)))</f>
        <v>0</v>
      </c>
      <c r="BH147" s="140">
        <f>IF(ISERROR(FIND(BH$3,'CFR - XML import'!$A141)),0,VALUE(MID('CFR - XML import'!$A141,SEARCH("&gt;",'CFR - XML import'!$A141,1)+1,SEARCH("/",'CFR - XML import'!$A141,1)-SEARCH("&gt;",'CFR - XML import'!$A141,1)-2)))</f>
        <v>0</v>
      </c>
      <c r="BI147" s="140">
        <f>IF(ISERROR(FIND(BI$3,'CFR - XML import'!$A141)),0,VALUE(MID('CFR - XML import'!$A141,SEARCH("&gt;",'CFR - XML import'!$A141,1)+1,SEARCH("/",'CFR - XML import'!$A141,1)-SEARCH("&gt;",'CFR - XML import'!$A141,1)-2)))</f>
        <v>0</v>
      </c>
      <c r="BJ147" s="140">
        <f>IF(ISERROR(FIND(BJ$3,'CFR - XML import'!$A141)),0,VALUE(MID('CFR - XML import'!$A141,SEARCH("&gt;",'CFR - XML import'!$A141,1)+1,SEARCH("/",'CFR - XML import'!$A141,1)-SEARCH("&gt;",'CFR - XML import'!$A141,1)-2)))</f>
        <v>0</v>
      </c>
      <c r="BK147" s="140">
        <f>IF(ISERROR(FIND(BK$3,'CFR - XML import'!$A141)),0,VALUE(MID('CFR - XML import'!$A141,SEARCH("&gt;",'CFR - XML import'!$A141,1)+1,SEARCH("/",'CFR - XML import'!$A141,1)-SEARCH("&gt;",'CFR - XML import'!$A141,1)-2)))</f>
        <v>0</v>
      </c>
      <c r="BL147" s="140">
        <f>IF(ISERROR(FIND(BL$3,'CFR - XML import'!$A141)),0,VALUE(MID('CFR - XML import'!$A141,SEARCH("&gt;",'CFR - XML import'!$A141,1)+1,SEARCH("/",'CFR - XML import'!$A141,1)-SEARCH("&gt;",'CFR - XML import'!$A141,1)-2)))</f>
        <v>0</v>
      </c>
      <c r="BM147" s="140">
        <f>IF(ISERROR(FIND(BM$3,'CFR - XML import'!$A141)),0,VALUE(MID('CFR - XML import'!$A141,SEARCH("&gt;",'CFR - XML import'!$A141,1)+1,SEARCH("/",'CFR - XML import'!$A141,1)-SEARCH("&gt;",'CFR - XML import'!$A141,1)-2)))</f>
        <v>0</v>
      </c>
      <c r="BN147" s="140">
        <f>IF(ISERROR(FIND(BN$3,'CFR - XML import'!$A141)),0,VALUE(MID('CFR - XML import'!$A141,SEARCH("&gt;",'CFR - XML import'!$A141,1)+1,SEARCH("/",'CFR - XML import'!$A141,1)-SEARCH("&gt;",'CFR - XML import'!$A141,1)-2)))</f>
        <v>0</v>
      </c>
      <c r="BO147" s="140">
        <f>IF(ISERROR(FIND(BO$3,'CFR - XML import'!$A141)),0,VALUE(MID('CFR - XML import'!$A141,SEARCH("&gt;",'CFR - XML import'!$A141,1)+1,SEARCH("/",'CFR - XML import'!$A141,1)-SEARCH("&gt;",'CFR - XML import'!$A141,1)-2)))</f>
        <v>0</v>
      </c>
      <c r="BP147" s="140">
        <f>IF(ISERROR(FIND(BP$3,'CFR - XML import'!$A141)),0,VALUE(MID('CFR - XML import'!$A141,SEARCH("&gt;",'CFR - XML import'!$A141,1)+1,SEARCH("/",'CFR - XML import'!$A141,1)-SEARCH("&gt;",'CFR - XML import'!$A141,1)-2)))</f>
        <v>0</v>
      </c>
      <c r="BQ147" s="140">
        <f>IF(ISERROR(FIND(BQ$3,'CFR - XML import'!$A141)),0,VALUE(MID('CFR - XML import'!$A141,SEARCH("&gt;",'CFR - XML import'!$A141,1)+1,SEARCH("/",'CFR - XML import'!$A141,1)-SEARCH("&gt;",'CFR - XML import'!$A141,1)-2)))</f>
        <v>0</v>
      </c>
      <c r="BR147" s="140">
        <f>IF(ISERROR(FIND(BR$3,'CFR - XML import'!$A141)),0,VALUE(MID('CFR - XML import'!$A141,SEARCH("&gt;",'CFR - XML import'!$A141,1)+1,SEARCH("/",'CFR - XML import'!$A141,1)-SEARCH("&gt;",'CFR - XML import'!$A141,1)-2)))</f>
        <v>0</v>
      </c>
      <c r="BS147" s="140">
        <f>IF(ISERROR(FIND(BS$3,'CFR - XML import'!$A141)),0,VALUE(MID('CFR - XML import'!$A141,SEARCH("&gt;",'CFR - XML import'!$A141,1)+1,SEARCH("/",'CFR - XML import'!$A141,1)-SEARCH("&gt;",'CFR - XML import'!$A141,1)-2)))</f>
        <v>0</v>
      </c>
      <c r="BT147" s="140">
        <f>IF(ISERROR(FIND(BT$3,'CFR - XML import'!$A141)),0,VALUE(MID('CFR - XML import'!$A141,SEARCH("&gt;",'CFR - XML import'!$A141,1)+1,SEARCH("/",'CFR - XML import'!$A141,1)-SEARCH("&gt;",'CFR - XML import'!$A141,1)-2)))</f>
        <v>0</v>
      </c>
      <c r="BU147" s="140">
        <f>IF(ISERROR(FIND(BU$3,'CFR - XML import'!$A141)),0,VALUE(MID('CFR - XML import'!$A141,SEARCH("&gt;",'CFR - XML import'!$A141,1)+1,SEARCH("/",'CFR - XML import'!$A141,1)-SEARCH("&gt;",'CFR - XML import'!$A141,1)-2)))</f>
        <v>0</v>
      </c>
      <c r="BV147" s="140">
        <f>IF(ISERROR(FIND(BV$3,'CFR - XML import'!$A141)),0,VALUE(MID('CFR - XML import'!$A141,SEARCH("&gt;",'CFR - XML import'!$A141,1)+1,SEARCH("/",'CFR - XML import'!$A141,1)-SEARCH("&gt;",'CFR - XML import'!$A141,1)-2)))</f>
        <v>0</v>
      </c>
      <c r="BW147" s="140">
        <f>IF(ISERROR(FIND(BW$3,'CFR - XML import'!$A141)),0,VALUE(MID('CFR - XML import'!$A141,SEARCH("&gt;",'CFR - XML import'!$A141,1)+1,SEARCH("/",'CFR - XML import'!$A141,1)-SEARCH("&gt;",'CFR - XML import'!$A141,1)-2)))</f>
        <v>0</v>
      </c>
      <c r="BX147" s="140">
        <f>IF(ISERROR(FIND(BX$3,'CFR - XML import'!$A141)),0,VALUE(MID('CFR - XML import'!$A141,SEARCH("&gt;",'CFR - XML import'!$A141,1)+1,SEARCH("/",'CFR - XML import'!$A141,1)-SEARCH("&gt;",'CFR - XML import'!$A141,1)-2)))</f>
        <v>0</v>
      </c>
      <c r="BY147" s="140">
        <f>IF(ISERROR(FIND(BY$3,'CFR - XML import'!$A141)),0,VALUE(MID('CFR - XML import'!$A141,SEARCH("&gt;",'CFR - XML import'!$A141,1)+1,SEARCH("/",'CFR - XML import'!$A141,1)-SEARCH("&gt;",'CFR - XML import'!$A141,1)-2)))</f>
        <v>0</v>
      </c>
      <c r="BZ147" s="140">
        <f>IF(ISERROR(FIND(BZ$3,'CFR - XML import'!$A141)),0,VALUE(MID('CFR - XML import'!$A141,SEARCH("&gt;",'CFR - XML import'!$A141,1)+1,SEARCH("/",'CFR - XML import'!$A141,1)-SEARCH("&gt;",'CFR - XML import'!$A141,1)-2)))</f>
        <v>0</v>
      </c>
      <c r="CG147" s="142">
        <f>IF(ISERROR(IF(MID('CFR - XML import'!$A141,LEN($CF$4)+5,LEN('CFR - XML import'!$A141)-(2*LEN($CF$4)+5))="RMMS",1,IF(MID('CFR - XML import'!$A141,LEN("    &lt;InputSystem&gt;")+1,LEN('CFR - XML import'!$A141)-(LEN("    &lt;InputSystem&gt;")+LEN($CF$4)+1))="SIMS",2,0))),0,IF(MID('CFR - XML import'!$A141,LEN($CF$4)+5,LEN('CFR - XML import'!$A141)-(2*LEN($CF$4)+5))="RMMS",1,IF(MID('CFR - XML import'!$A141,LEN("    &lt;InputSystem&gt;")+1,LEN('CFR - XML import'!$A141)-(LEN("    &lt;InputSystem&gt;")+LEN($CF$4)+1))="SIMS",2,0)))</f>
        <v>0</v>
      </c>
      <c r="CH147" s="140">
        <f>IF(ISERROR(FIND(CH$3,'CFR - XML import'!$A141)),0,MID('CFR - XML import'!$A141,SEARCH("&gt;",'CFR - XML import'!$A141,1)+1,SEARCH("/",'CFR - XML import'!$A141,1)-SEARCH("&gt;",'CFR - XML import'!$A141,1)-2))</f>
        <v>0</v>
      </c>
      <c r="CI147" s="140">
        <f>IF(ISERROR(FIND(CI$3,'CFR - XML import'!$A141)),0,MID('CFR - XML import'!$A141,SEARCH("&gt;",'CFR - XML import'!$A141,1)+1,SEARCH("/",'CFR - XML import'!$A141,1)-SEARCH("&gt;",'CFR - XML import'!$A141,1)-2))</f>
        <v>0</v>
      </c>
      <c r="CJ147" s="140">
        <f>IF(ISERROR(FIND(CJ$3,'CFR - XML import'!$A141)),0,MID('CFR - XML import'!$A141,SEARCH("&gt;",'CFR - XML import'!$A141,1)+1,SEARCH("/",'CFR - XML import'!$A141,1)-SEARCH("&gt;",'CFR - XML import'!$A141,1)-2))</f>
        <v>0</v>
      </c>
      <c r="CK147" s="140">
        <f>IF(ISERROR(FIND(CK$3,'CFR - XML import'!$A141)),0,MID('CFR - XML import'!$A141,SEARCH("&gt;",'CFR - XML import'!$A141,1)+1,SEARCH("/",'CFR - XML import'!$A141,1)-SEARCH("&gt;",'CFR - XML import'!$A141,1)-2))</f>
        <v>0</v>
      </c>
      <c r="CL147" s="140">
        <f>IF(ISERROR(FIND(CL$3,'CFR - XML import'!$A141)),0,MID('CFR - XML import'!$A141,SEARCH("&gt;",'CFR - XML import'!$A141,1)+1,SEARCH("/",'CFR - XML import'!$A141,1)-SEARCH("&gt;",'CFR - XML import'!$A141,1)-2))</f>
        <v>0</v>
      </c>
      <c r="CM147" s="140">
        <f>IF(ISERROR(FIND(CM$3,'CFR - XML import'!$A141)),0,MID('CFR - XML import'!$A141,SEARCH("&gt;",'CFR - XML import'!$A141,1)+1,SEARCH("/",'CFR - XML import'!$A141,1)-SEARCH("&gt;",'CFR - XML import'!$A141,1)-2))</f>
        <v>0</v>
      </c>
    </row>
    <row r="148" spans="1:91" x14ac:dyDescent="0.2">
      <c r="A148" s="139" t="str">
        <f>IF(AND('CFR - XML import'!A142&lt;&gt;"",LEFT('CFR - XML import'!A142,1)&lt;&gt;"&lt;",LEFT('CFR - XML import'!A142,3)&lt;&gt;"  &lt;",LEFT('CFR - XML import'!A142,5)&lt;&gt;"    &lt;",LEFT('CFR - XML import'!A142,7)&lt;&gt;"      &lt;",LEFT('CFR - XML import'!A142,9)&lt;&gt;"        &lt;",$B$1="SIMS"),'CFR - XML import'!A142,IF(AND(LEFT('CFR - XML import'!A142,9)="&lt;Details&gt;",$B$1="RM"),'CFR - XML import'!A142,""))</f>
        <v/>
      </c>
      <c r="B148" s="140">
        <f>IF(ISERROR(FIND(B$3,'CFR - XML import'!$A142)),0,VALUE(MID('CFR - XML import'!$A142,SEARCH("&gt;",'CFR - XML import'!$A142,1)+1,SEARCH("/",'CFR - XML import'!$A142,1)-SEARCH("&gt;",'CFR - XML import'!$A142,1)-2)))</f>
        <v>0</v>
      </c>
      <c r="D148" s="140">
        <f>IF(ISERROR(FIND(D$3,'CFR - XML import'!$A142)),0,MID('CFR - XML import'!$A142,SEARCH("&gt;",'CFR - XML import'!$A142,1)+1,SEARCH("/",'CFR - XML import'!$A142,1)-SEARCH("&gt;",'CFR - XML import'!$A142,1)-2))</f>
        <v>0</v>
      </c>
      <c r="E148" s="140">
        <f>IF(ISERROR(FIND(E$3,'CFR - XML import'!$A142)),0,MID('CFR - XML import'!$A142,SEARCH("&gt;",'CFR - XML import'!$A142,1)+1,SEARCH("/",'CFR - XML import'!$A142,1)-SEARCH("&gt;",'CFR - XML import'!$A142,1)-2))</f>
        <v>0</v>
      </c>
      <c r="F148" s="141">
        <f>IF($B$1="SIMS",IF(ISERROR(FIND(F$3,'CFR - XML import'!$A142)),0,VALUE(MID('CFR - XML import'!$A142,15,10))),IF(ISERROR(FIND(F$3,'CFR - XML import'!$A142)),0,VALUE(MID('CFR - XML import'!$A142,15,10))))</f>
        <v>0</v>
      </c>
      <c r="G148" s="140">
        <f>IF(ISERROR(FIND(G$3,'CFR - XML import'!$A142)),0,VALUE(MID('CFR - XML import'!$A142,SEARCH("&gt;",'CFR - XML import'!$A142,1)+1,SEARCH("/",'CFR - XML import'!$A142,1)-SEARCH("&gt;",'CFR - XML import'!$A142,1)-2)))</f>
        <v>0</v>
      </c>
      <c r="H148" s="140">
        <f>IF(ISERROR(FIND(H$3,'CFR - XML import'!$A142)),0,VALUE(MID('CFR - XML import'!$A142,SEARCH("&gt;",'CFR - XML import'!$A142,1)+1,SEARCH("/",'CFR - XML import'!$A142,1)-SEARCH("&gt;",'CFR - XML import'!$A142,1)-2)))</f>
        <v>0</v>
      </c>
      <c r="I148" s="140">
        <f>IF(ISERROR(FIND(I$3,'CFR - XML import'!$A142)),0,VALUE(MID('CFR - XML import'!$A142,SEARCH("&gt;",'CFR - XML import'!$A142,1)+1,SEARCH("/",'CFR - XML import'!$A142,1)-SEARCH("&gt;",'CFR - XML import'!$A142,1)-2)))</f>
        <v>0</v>
      </c>
      <c r="J148" s="140">
        <f>IF(ISERROR(FIND(J$3,'CFR - XML import'!$A142)),0,VALUE(MID('CFR - XML import'!$A142,SEARCH("&gt;",'CFR - XML import'!$A142,1)+1,SEARCH("/",'CFR - XML import'!$A142,1)-SEARCH("&gt;",'CFR - XML import'!$A142,1)-2)))</f>
        <v>0</v>
      </c>
      <c r="K148" s="140">
        <f>IF(ISERROR(FIND(K$3,'CFR - XML import'!$A142)),0,VALUE(MID('CFR - XML import'!$A142,SEARCH("&gt;",'CFR - XML import'!$A142,1)+1,SEARCH("/",'CFR - XML import'!$A142,1)-SEARCH("&gt;",'CFR - XML import'!$A142,1)-2)))</f>
        <v>0</v>
      </c>
      <c r="L148" s="140">
        <f>IF(ISERROR(FIND(L$3,'CFR - XML import'!$A142)),0,VALUE(MID('CFR - XML import'!$A142,SEARCH("&gt;",'CFR - XML import'!$A142,1)+1,SEARCH("/",'CFR - XML import'!$A142,1)-SEARCH("&gt;",'CFR - XML import'!$A142,1)-2)))</f>
        <v>0</v>
      </c>
      <c r="M148" s="140">
        <f>IF(ISERROR(FIND(M$3,'CFR - XML import'!$A142)),0,VALUE(MID('CFR - XML import'!$A142,SEARCH("&gt;",'CFR - XML import'!$A142,1)+1,SEARCH("/",'CFR - XML import'!$A142,1)-SEARCH("&gt;",'CFR - XML import'!$A142,1)-2)))</f>
        <v>0</v>
      </c>
      <c r="N148" s="140">
        <f>IF(ISERROR(FIND(N$3,'CFR - XML import'!$A142)),0,VALUE(MID('CFR - XML import'!$A142,SEARCH("&gt;",'CFR - XML import'!$A142,1)+1,SEARCH("/",'CFR - XML import'!$A142,1)-SEARCH("&gt;",'CFR - XML import'!$A142,1)-2)))</f>
        <v>0</v>
      </c>
      <c r="O148" s="140">
        <f>IF(ISERROR(FIND(O$3,'CFR - XML import'!$A142)),0,VALUE(MID('CFR - XML import'!$A142,SEARCH("&gt;",'CFR - XML import'!$A142,1)+1,SEARCH("/",'CFR - XML import'!$A142,1)-SEARCH("&gt;",'CFR - XML import'!$A142,1)-2)))</f>
        <v>0</v>
      </c>
      <c r="P148" s="140">
        <f>IF(ISERROR(FIND(P$3,'CFR - XML import'!$A142)),0,VALUE(MID('CFR - XML import'!$A142,SEARCH("&gt;",'CFR - XML import'!$A142,1)+1,SEARCH("/",'CFR - XML import'!$A142,1)-SEARCH("&gt;",'CFR - XML import'!$A142,1)-2)))</f>
        <v>0</v>
      </c>
      <c r="Q148" s="140">
        <f>IF(ISERROR(FIND(Q$3,'CFR - XML import'!$A142)),0,VALUE(MID('CFR - XML import'!$A142,SEARCH("&gt;",'CFR - XML import'!$A142,1)+1,SEARCH("/",'CFR - XML import'!$A142,1)-SEARCH("&gt;",'CFR - XML import'!$A142,1)-2)))</f>
        <v>0</v>
      </c>
      <c r="R148" s="140">
        <f>IF(ISERROR(FIND(R$3,'CFR - XML import'!$A142)),0,VALUE(MID('CFR - XML import'!$A142,SEARCH("&gt;",'CFR - XML import'!$A142,1)+1,SEARCH("/",'CFR - XML import'!$A142,1)-SEARCH("&gt;",'CFR - XML import'!$A142,1)-2)))</f>
        <v>0</v>
      </c>
      <c r="S148" s="140">
        <f>IF(ISERROR(FIND(S$3,'CFR - XML import'!$A142)),0,VALUE(MID('CFR - XML import'!$A142,SEARCH("&gt;",'CFR - XML import'!$A142,1)+1,SEARCH("/",'CFR - XML import'!$A142,1)-SEARCH("&gt;",'CFR - XML import'!$A142,1)-2)))</f>
        <v>0</v>
      </c>
      <c r="T148" s="140">
        <f>IF(ISERROR(FIND(T$3,'CFR - XML import'!$A142)),0,VALUE(MID('CFR - XML import'!$A142,SEARCH("&gt;",'CFR - XML import'!$A142,1)+1,SEARCH("/",'CFR - XML import'!$A142,1)-SEARCH("&gt;",'CFR - XML import'!$A142,1)-2)))</f>
        <v>0</v>
      </c>
      <c r="U148" s="140">
        <f>IF(ISERROR(FIND(U$3,'CFR - XML import'!$A142)),0,VALUE(MID('CFR - XML import'!$A142,SEARCH("&gt;",'CFR - XML import'!$A142,1)+1,SEARCH("/",'CFR - XML import'!$A142,1)-SEARCH("&gt;",'CFR - XML import'!$A142,1)-2)))</f>
        <v>0</v>
      </c>
      <c r="V148" s="140">
        <f>IF(ISERROR(FIND(V$3,'CFR - XML import'!$A142)),0,VALUE(MID('CFR - XML import'!$A142,SEARCH("&gt;",'CFR - XML import'!$A142,1)+1,SEARCH("/",'CFR - XML import'!$A142,1)-SEARCH("&gt;",'CFR - XML import'!$A142,1)-2)))</f>
        <v>0</v>
      </c>
      <c r="W148" s="140">
        <f>IF(ISERROR(FIND(W$3,'CFR - XML import'!$A142)),0,VALUE(MID('CFR - XML import'!$A142,SEARCH("&gt;",'CFR - XML import'!$A142,1)+1,SEARCH("/",'CFR - XML import'!$A142,1)-SEARCH("&gt;",'CFR - XML import'!$A142,1)-2)))</f>
        <v>0</v>
      </c>
      <c r="X148" s="140"/>
      <c r="Y148" s="140">
        <f>IF(ISERROR(FIND(Y$3,'CFR - XML import'!$A142)),0,VALUE(MID('CFR - XML import'!$A142,SEARCH("&gt;",'CFR - XML import'!$A142,1)+1,SEARCH("/",'CFR - XML import'!$A142,1)-SEARCH("&gt;",'CFR - XML import'!$A142,1)-2)))</f>
        <v>0</v>
      </c>
      <c r="Z148" s="140">
        <f>IF(ISERROR(FIND(Z$3,'CFR - XML import'!$A142)),0,VALUE(MID('CFR - XML import'!$A142,SEARCH("&gt;",'CFR - XML import'!$A142,1)+1,SEARCH("/",'CFR - XML import'!$A142,1)-SEARCH("&gt;",'CFR - XML import'!$A142,1)-2)))</f>
        <v>0</v>
      </c>
      <c r="AA148" s="140">
        <f>IF(ISERROR(FIND(AA$3,'CFR - XML import'!$A142)),0,VALUE(MID('CFR - XML import'!$A142,SEARCH("&gt;",'CFR - XML import'!$A142,1)+1,SEARCH("/",'CFR - XML import'!$A142,1)-SEARCH("&gt;",'CFR - XML import'!$A142,1)-2)))</f>
        <v>0</v>
      </c>
      <c r="AB148" s="140">
        <f>IF(ISERROR(FIND(AB$3,'CFR - XML import'!$A142)),0,VALUE(MID('CFR - XML import'!$A142,SEARCH("&gt;",'CFR - XML import'!$A142,1)+1,SEARCH("/",'CFR - XML import'!$A142,1)-SEARCH("&gt;",'CFR - XML import'!$A142,1)-2)))</f>
        <v>0</v>
      </c>
      <c r="AC148" s="140">
        <f>IF(ISERROR(FIND(AC$3,'CFR - XML import'!$A142)),0,VALUE(MID('CFR - XML import'!$A142,SEARCH("&gt;",'CFR - XML import'!$A142,1)+1,SEARCH("/",'CFR - XML import'!$A142,1)-SEARCH("&gt;",'CFR - XML import'!$A142,1)-2)))</f>
        <v>0</v>
      </c>
      <c r="AD148" s="140">
        <f>IF(ISERROR(FIND(AD$3,'CFR - XML import'!$A142)),0,VALUE(MID('CFR - XML import'!$A142,SEARCH("&gt;",'CFR - XML import'!$A142,1)+1,SEARCH("/",'CFR - XML import'!$A142,1)-SEARCH("&gt;",'CFR - XML import'!$A142,1)-2)))</f>
        <v>0</v>
      </c>
      <c r="AE148" s="140">
        <f>IF(ISERROR(FIND(AE$3,'CFR - XML import'!$A142)),0,VALUE(MID('CFR - XML import'!$A142,SEARCH("&gt;",'CFR - XML import'!$A142,1)+1,SEARCH("/",'CFR - XML import'!$A142,1)-SEARCH("&gt;",'CFR - XML import'!$A142,1)-2)))</f>
        <v>0</v>
      </c>
      <c r="AF148" s="140">
        <f>IF(ISERROR(FIND(AF$3,'CFR - XML import'!$A142)),0,VALUE(MID('CFR - XML import'!$A142,SEARCH("&gt;",'CFR - XML import'!$A142,1)+1,SEARCH("/",'CFR - XML import'!$A142,1)-SEARCH("&gt;",'CFR - XML import'!$A142,1)-2)))</f>
        <v>0</v>
      </c>
      <c r="AG148" s="140">
        <f>IF(ISERROR(FIND(AG$3,'CFR - XML import'!$A142)),0,VALUE(MID('CFR - XML import'!$A142,SEARCH("&gt;",'CFR - XML import'!$A142,1)+1,SEARCH("/",'CFR - XML import'!$A142,1)-SEARCH("&gt;",'CFR - XML import'!$A142,1)-2)))</f>
        <v>0</v>
      </c>
      <c r="AH148" s="140">
        <f>IF(ISERROR(FIND(AH$3,'CFR - XML import'!$A142)),0,VALUE(MID('CFR - XML import'!$A142,SEARCH("&gt;",'CFR - XML import'!$A142,1)+1,SEARCH("/",'CFR - XML import'!$A142,1)-SEARCH("&gt;",'CFR - XML import'!$A142,1)-2)))</f>
        <v>0</v>
      </c>
      <c r="AI148" s="140">
        <f>IF(ISERROR(FIND(AI$3,'CFR - XML import'!$A142)),0,VALUE(MID('CFR - XML import'!$A142,SEARCH("&gt;",'CFR - XML import'!$A142,1)+1,SEARCH("/",'CFR - XML import'!$A142,1)-SEARCH("&gt;",'CFR - XML import'!$A142,1)-2)))</f>
        <v>0</v>
      </c>
      <c r="AJ148" s="140">
        <f>IF(ISERROR(FIND(AJ$3,'CFR - XML import'!$A142)),0,VALUE(MID('CFR - XML import'!$A142,SEARCH("&gt;",'CFR - XML import'!$A142,1)+1,SEARCH("/",'CFR - XML import'!$A142,1)-SEARCH("&gt;",'CFR - XML import'!$A142,1)-2)))</f>
        <v>0</v>
      </c>
      <c r="AK148" s="140">
        <f>IF(ISERROR(FIND(AK$3,'CFR - XML import'!$A142)),0,VALUE(MID('CFR - XML import'!$A142,SEARCH("&gt;",'CFR - XML import'!$A142,1)+1,SEARCH("/",'CFR - XML import'!$A142,1)-SEARCH("&gt;",'CFR - XML import'!$A142,1)-2)))</f>
        <v>0</v>
      </c>
      <c r="AL148" s="140">
        <f>IF(ISERROR(FIND(AL$3,'CFR - XML import'!$A142)),0,VALUE(MID('CFR - XML import'!$A142,SEARCH("&gt;",'CFR - XML import'!$A142,1)+1,SEARCH("/",'CFR - XML import'!$A142,1)-SEARCH("&gt;",'CFR - XML import'!$A142,1)-2)))</f>
        <v>0</v>
      </c>
      <c r="AM148" s="140">
        <f>IF(ISERROR(FIND(AM$3,'CFR - XML import'!$A142)),0,VALUE(MID('CFR - XML import'!$A142,SEARCH("&gt;",'CFR - XML import'!$A142,1)+1,SEARCH("/",'CFR - XML import'!$A142,1)-SEARCH("&gt;",'CFR - XML import'!$A142,1)-2)))</f>
        <v>0</v>
      </c>
      <c r="AN148" s="140">
        <f>IF(ISERROR(FIND(AN$3,'CFR - XML import'!$A142)),0,VALUE(MID('CFR - XML import'!$A142,SEARCH("&gt;",'CFR - XML import'!$A142,1)+1,SEARCH("/",'CFR - XML import'!$A142,1)-SEARCH("&gt;",'CFR - XML import'!$A142,1)-2)))</f>
        <v>0</v>
      </c>
      <c r="AO148" s="140">
        <f>IF(ISERROR(FIND(AO$3,'CFR - XML import'!$A142)),0,VALUE(MID('CFR - XML import'!$A142,SEARCH("&gt;",'CFR - XML import'!$A142,1)+1,SEARCH("/",'CFR - XML import'!$A142,1)-SEARCH("&gt;",'CFR - XML import'!$A142,1)-2)))</f>
        <v>0</v>
      </c>
      <c r="AP148" s="140">
        <f>IF(ISERROR(FIND(AP$3,'CFR - XML import'!$A142)),0,VALUE(MID('CFR - XML import'!$A142,SEARCH("&gt;",'CFR - XML import'!$A142,1)+1,SEARCH("/",'CFR - XML import'!$A142,1)-SEARCH("&gt;",'CFR - XML import'!$A142,1)-2)))</f>
        <v>0</v>
      </c>
      <c r="AQ148" s="140">
        <f>IF(ISERROR(FIND(AQ$3,'CFR - XML import'!$A142)),0,VALUE(MID('CFR - XML import'!$A142,SEARCH("&gt;",'CFR - XML import'!$A142,1)+1,SEARCH("/",'CFR - XML import'!$A142,1)-SEARCH("&gt;",'CFR - XML import'!$A142,1)-2)))</f>
        <v>0</v>
      </c>
      <c r="AR148" s="140">
        <f>IF(ISERROR(FIND(AR$3,'CFR - XML import'!$A142)),0,VALUE(MID('CFR - XML import'!$A142,SEARCH("&gt;",'CFR - XML import'!$A142,1)+1,SEARCH("/",'CFR - XML import'!$A142,1)-SEARCH("&gt;",'CFR - XML import'!$A142,1)-2)))</f>
        <v>0</v>
      </c>
      <c r="AS148" s="140">
        <f>IF(ISERROR(FIND(AS$3,'CFR - XML import'!$A142)),0,VALUE(MID('CFR - XML import'!$A142,SEARCH("&gt;",'CFR - XML import'!$A142,1)+1,SEARCH("/",'CFR - XML import'!$A142,1)-SEARCH("&gt;",'CFR - XML import'!$A142,1)-2)))</f>
        <v>0</v>
      </c>
      <c r="AT148" s="140">
        <f>IF(ISERROR(FIND(AT$3,'CFR - XML import'!$A142)),0,VALUE(MID('CFR - XML import'!$A142,SEARCH("&gt;",'CFR - XML import'!$A142,1)+1,SEARCH("/",'CFR - XML import'!$A142,1)-SEARCH("&gt;",'CFR - XML import'!$A142,1)-2)))</f>
        <v>0</v>
      </c>
      <c r="AU148" s="140">
        <f>IF(ISERROR(FIND(AU$3,'CFR - XML import'!$A142)),0,VALUE(MID('CFR - XML import'!$A142,SEARCH("&gt;",'CFR - XML import'!$A142,1)+1,SEARCH("/",'CFR - XML import'!$A142,1)-SEARCH("&gt;",'CFR - XML import'!$A142,1)-2)))</f>
        <v>0</v>
      </c>
      <c r="AV148" s="140">
        <f>IF(ISERROR(FIND(AV$3,'CFR - XML import'!$A142)),0,VALUE(MID('CFR - XML import'!$A142,SEARCH("&gt;",'CFR - XML import'!$A142,1)+1,SEARCH("/",'CFR - XML import'!$A142,1)-SEARCH("&gt;",'CFR - XML import'!$A142,1)-2)))</f>
        <v>0</v>
      </c>
      <c r="AW148" s="140">
        <f>IF(ISERROR(FIND(AW$3,'CFR - XML import'!$A142)),0,VALUE(MID('CFR - XML import'!$A142,SEARCH("&gt;",'CFR - XML import'!$A142,1)+1,SEARCH("/",'CFR - XML import'!$A142,1)-SEARCH("&gt;",'CFR - XML import'!$A142,1)-2)))</f>
        <v>0</v>
      </c>
      <c r="AX148" s="140">
        <f>IF(ISERROR(FIND(AX$3,'CFR - XML import'!$A142)),0,VALUE(MID('CFR - XML import'!$A142,SEARCH("&gt;",'CFR - XML import'!$A142,1)+1,SEARCH("/",'CFR - XML import'!$A142,1)-SEARCH("&gt;",'CFR - XML import'!$A142,1)-2)))</f>
        <v>0</v>
      </c>
      <c r="AY148" s="140">
        <f>IF(ISERROR(FIND(AY$3,'CFR - XML import'!$A142)),0,VALUE(MID('CFR - XML import'!$A142,SEARCH("&gt;",'CFR - XML import'!$A142,1)+1,SEARCH("/",'CFR - XML import'!$A142,1)-SEARCH("&gt;",'CFR - XML import'!$A142,1)-2)))</f>
        <v>0</v>
      </c>
      <c r="AZ148" s="140">
        <f>IF(ISERROR(FIND(AZ$3,'CFR - XML import'!$A142)),0,VALUE(MID('CFR - XML import'!$A142,SEARCH("&gt;",'CFR - XML import'!$A142,1)+1,SEARCH("/",'CFR - XML import'!$A142,1)-SEARCH("&gt;",'CFR - XML import'!$A142,1)-2)))</f>
        <v>0</v>
      </c>
      <c r="BA148" s="140">
        <f>IF(ISERROR(FIND(BA$3,'CFR - XML import'!$A142)),0,VALUE(MID('CFR - XML import'!$A142,SEARCH("&gt;",'CFR - XML import'!$A142,1)+1,SEARCH("/",'CFR - XML import'!$A142,1)-SEARCH("&gt;",'CFR - XML import'!$A142,1)-2)))</f>
        <v>0</v>
      </c>
      <c r="BB148" s="140">
        <f>IF(ISERROR(FIND(BB$3,'CFR - XML import'!$A142)),0,VALUE(MID('CFR - XML import'!$A142,SEARCH("&gt;",'CFR - XML import'!$A142,1)+1,SEARCH("/",'CFR - XML import'!$A142,1)-SEARCH("&gt;",'CFR - XML import'!$A142,1)-2)))</f>
        <v>0</v>
      </c>
      <c r="BC148" s="140">
        <f>IF(ISERROR(FIND(BC$3,'CFR - XML import'!$A142)),0,VALUE(MID('CFR - XML import'!$A142,SEARCH("&gt;",'CFR - XML import'!$A142,1)+1,SEARCH("/",'CFR - XML import'!$A142,1)-SEARCH("&gt;",'CFR - XML import'!$A142,1)-2)))</f>
        <v>0</v>
      </c>
      <c r="BD148" s="140">
        <f>IF(ISERROR(FIND(BD$3,'CFR - XML import'!$A142)),0,VALUE(MID('CFR - XML import'!$A142,SEARCH("&gt;",'CFR - XML import'!$A142,1)+1,SEARCH("/",'CFR - XML import'!$A142,1)-SEARCH("&gt;",'CFR - XML import'!$A142,1)-2)))</f>
        <v>0</v>
      </c>
      <c r="BE148" s="140">
        <f>IF(ISERROR(FIND(BE$3,'CFR - XML import'!$A142)),0,VALUE(MID('CFR - XML import'!$A142,SEARCH("&gt;",'CFR - XML import'!$A142,1)+1,SEARCH("/",'CFR - XML import'!$A142,1)-SEARCH("&gt;",'CFR - XML import'!$A142,1)-2)))</f>
        <v>0</v>
      </c>
      <c r="BF148" s="140">
        <f>IF(ISERROR(FIND(BF$3,'CFR - XML import'!$A142)),0,VALUE(MID('CFR - XML import'!$A142,SEARCH("&gt;",'CFR - XML import'!$A142,1)+1,SEARCH("/",'CFR - XML import'!$A142,1)-SEARCH("&gt;",'CFR - XML import'!$A142,1)-2)))</f>
        <v>0</v>
      </c>
      <c r="BG148" s="140">
        <f>IF(ISERROR(FIND(BG$3,'CFR - XML import'!$A142)),0,VALUE(MID('CFR - XML import'!$A142,SEARCH("&gt;",'CFR - XML import'!$A142,1)+1,SEARCH("/",'CFR - XML import'!$A142,1)-SEARCH("&gt;",'CFR - XML import'!$A142,1)-2)))</f>
        <v>0</v>
      </c>
      <c r="BH148" s="140">
        <f>IF(ISERROR(FIND(BH$3,'CFR - XML import'!$A142)),0,VALUE(MID('CFR - XML import'!$A142,SEARCH("&gt;",'CFR - XML import'!$A142,1)+1,SEARCH("/",'CFR - XML import'!$A142,1)-SEARCH("&gt;",'CFR - XML import'!$A142,1)-2)))</f>
        <v>0</v>
      </c>
      <c r="BI148" s="140">
        <f>IF(ISERROR(FIND(BI$3,'CFR - XML import'!$A142)),0,VALUE(MID('CFR - XML import'!$A142,SEARCH("&gt;",'CFR - XML import'!$A142,1)+1,SEARCH("/",'CFR - XML import'!$A142,1)-SEARCH("&gt;",'CFR - XML import'!$A142,1)-2)))</f>
        <v>0</v>
      </c>
      <c r="BJ148" s="140">
        <f>IF(ISERROR(FIND(BJ$3,'CFR - XML import'!$A142)),0,VALUE(MID('CFR - XML import'!$A142,SEARCH("&gt;",'CFR - XML import'!$A142,1)+1,SEARCH("/",'CFR - XML import'!$A142,1)-SEARCH("&gt;",'CFR - XML import'!$A142,1)-2)))</f>
        <v>0</v>
      </c>
      <c r="BK148" s="140">
        <f>IF(ISERROR(FIND(BK$3,'CFR - XML import'!$A142)),0,VALUE(MID('CFR - XML import'!$A142,SEARCH("&gt;",'CFR - XML import'!$A142,1)+1,SEARCH("/",'CFR - XML import'!$A142,1)-SEARCH("&gt;",'CFR - XML import'!$A142,1)-2)))</f>
        <v>0</v>
      </c>
      <c r="BL148" s="140">
        <f>IF(ISERROR(FIND(BL$3,'CFR - XML import'!$A142)),0,VALUE(MID('CFR - XML import'!$A142,SEARCH("&gt;",'CFR - XML import'!$A142,1)+1,SEARCH("/",'CFR - XML import'!$A142,1)-SEARCH("&gt;",'CFR - XML import'!$A142,1)-2)))</f>
        <v>0</v>
      </c>
      <c r="BM148" s="140">
        <f>IF(ISERROR(FIND(BM$3,'CFR - XML import'!$A142)),0,VALUE(MID('CFR - XML import'!$A142,SEARCH("&gt;",'CFR - XML import'!$A142,1)+1,SEARCH("/",'CFR - XML import'!$A142,1)-SEARCH("&gt;",'CFR - XML import'!$A142,1)-2)))</f>
        <v>0</v>
      </c>
      <c r="BN148" s="140">
        <f>IF(ISERROR(FIND(BN$3,'CFR - XML import'!$A142)),0,VALUE(MID('CFR - XML import'!$A142,SEARCH("&gt;",'CFR - XML import'!$A142,1)+1,SEARCH("/",'CFR - XML import'!$A142,1)-SEARCH("&gt;",'CFR - XML import'!$A142,1)-2)))</f>
        <v>0</v>
      </c>
      <c r="BO148" s="140">
        <f>IF(ISERROR(FIND(BO$3,'CFR - XML import'!$A142)),0,VALUE(MID('CFR - XML import'!$A142,SEARCH("&gt;",'CFR - XML import'!$A142,1)+1,SEARCH("/",'CFR - XML import'!$A142,1)-SEARCH("&gt;",'CFR - XML import'!$A142,1)-2)))</f>
        <v>0</v>
      </c>
      <c r="BP148" s="140">
        <f>IF(ISERROR(FIND(BP$3,'CFR - XML import'!$A142)),0,VALUE(MID('CFR - XML import'!$A142,SEARCH("&gt;",'CFR - XML import'!$A142,1)+1,SEARCH("/",'CFR - XML import'!$A142,1)-SEARCH("&gt;",'CFR - XML import'!$A142,1)-2)))</f>
        <v>0</v>
      </c>
      <c r="BQ148" s="140">
        <f>IF(ISERROR(FIND(BQ$3,'CFR - XML import'!$A142)),0,VALUE(MID('CFR - XML import'!$A142,SEARCH("&gt;",'CFR - XML import'!$A142,1)+1,SEARCH("/",'CFR - XML import'!$A142,1)-SEARCH("&gt;",'CFR - XML import'!$A142,1)-2)))</f>
        <v>0</v>
      </c>
      <c r="BR148" s="140">
        <f>IF(ISERROR(FIND(BR$3,'CFR - XML import'!$A142)),0,VALUE(MID('CFR - XML import'!$A142,SEARCH("&gt;",'CFR - XML import'!$A142,1)+1,SEARCH("/",'CFR - XML import'!$A142,1)-SEARCH("&gt;",'CFR - XML import'!$A142,1)-2)))</f>
        <v>0</v>
      </c>
      <c r="BS148" s="140">
        <f>IF(ISERROR(FIND(BS$3,'CFR - XML import'!$A142)),0,VALUE(MID('CFR - XML import'!$A142,SEARCH("&gt;",'CFR - XML import'!$A142,1)+1,SEARCH("/",'CFR - XML import'!$A142,1)-SEARCH("&gt;",'CFR - XML import'!$A142,1)-2)))</f>
        <v>0</v>
      </c>
      <c r="BT148" s="140">
        <f>IF(ISERROR(FIND(BT$3,'CFR - XML import'!$A142)),0,VALUE(MID('CFR - XML import'!$A142,SEARCH("&gt;",'CFR - XML import'!$A142,1)+1,SEARCH("/",'CFR - XML import'!$A142,1)-SEARCH("&gt;",'CFR - XML import'!$A142,1)-2)))</f>
        <v>0</v>
      </c>
      <c r="BU148" s="140">
        <f>IF(ISERROR(FIND(BU$3,'CFR - XML import'!$A142)),0,VALUE(MID('CFR - XML import'!$A142,SEARCH("&gt;",'CFR - XML import'!$A142,1)+1,SEARCH("/",'CFR - XML import'!$A142,1)-SEARCH("&gt;",'CFR - XML import'!$A142,1)-2)))</f>
        <v>0</v>
      </c>
      <c r="BV148" s="140">
        <f>IF(ISERROR(FIND(BV$3,'CFR - XML import'!$A142)),0,VALUE(MID('CFR - XML import'!$A142,SEARCH("&gt;",'CFR - XML import'!$A142,1)+1,SEARCH("/",'CFR - XML import'!$A142,1)-SEARCH("&gt;",'CFR - XML import'!$A142,1)-2)))</f>
        <v>0</v>
      </c>
      <c r="BW148" s="140">
        <f>IF(ISERROR(FIND(BW$3,'CFR - XML import'!$A142)),0,VALUE(MID('CFR - XML import'!$A142,SEARCH("&gt;",'CFR - XML import'!$A142,1)+1,SEARCH("/",'CFR - XML import'!$A142,1)-SEARCH("&gt;",'CFR - XML import'!$A142,1)-2)))</f>
        <v>0</v>
      </c>
      <c r="BX148" s="140">
        <f>IF(ISERROR(FIND(BX$3,'CFR - XML import'!$A142)),0,VALUE(MID('CFR - XML import'!$A142,SEARCH("&gt;",'CFR - XML import'!$A142,1)+1,SEARCH("/",'CFR - XML import'!$A142,1)-SEARCH("&gt;",'CFR - XML import'!$A142,1)-2)))</f>
        <v>0</v>
      </c>
      <c r="BY148" s="140">
        <f>IF(ISERROR(FIND(BY$3,'CFR - XML import'!$A142)),0,VALUE(MID('CFR - XML import'!$A142,SEARCH("&gt;",'CFR - XML import'!$A142,1)+1,SEARCH("/",'CFR - XML import'!$A142,1)-SEARCH("&gt;",'CFR - XML import'!$A142,1)-2)))</f>
        <v>0</v>
      </c>
      <c r="BZ148" s="140">
        <f>IF(ISERROR(FIND(BZ$3,'CFR - XML import'!$A142)),0,VALUE(MID('CFR - XML import'!$A142,SEARCH("&gt;",'CFR - XML import'!$A142,1)+1,SEARCH("/",'CFR - XML import'!$A142,1)-SEARCH("&gt;",'CFR - XML import'!$A142,1)-2)))</f>
        <v>0</v>
      </c>
      <c r="CG148" s="142">
        <f>IF(ISERROR(IF(MID('CFR - XML import'!$A142,LEN($CF$4)+5,LEN('CFR - XML import'!$A142)-(2*LEN($CF$4)+5))="RMMS",1,IF(MID('CFR - XML import'!$A142,LEN("    &lt;InputSystem&gt;")+1,LEN('CFR - XML import'!$A142)-(LEN("    &lt;InputSystem&gt;")+LEN($CF$4)+1))="SIMS",2,0))),0,IF(MID('CFR - XML import'!$A142,LEN($CF$4)+5,LEN('CFR - XML import'!$A142)-(2*LEN($CF$4)+5))="RMMS",1,IF(MID('CFR - XML import'!$A142,LEN("    &lt;InputSystem&gt;")+1,LEN('CFR - XML import'!$A142)-(LEN("    &lt;InputSystem&gt;")+LEN($CF$4)+1))="SIMS",2,0)))</f>
        <v>0</v>
      </c>
      <c r="CH148" s="140">
        <f>IF(ISERROR(FIND(CH$3,'CFR - XML import'!$A142)),0,MID('CFR - XML import'!$A142,SEARCH("&gt;",'CFR - XML import'!$A142,1)+1,SEARCH("/",'CFR - XML import'!$A142,1)-SEARCH("&gt;",'CFR - XML import'!$A142,1)-2))</f>
        <v>0</v>
      </c>
      <c r="CI148" s="140">
        <f>IF(ISERROR(FIND(CI$3,'CFR - XML import'!$A142)),0,MID('CFR - XML import'!$A142,SEARCH("&gt;",'CFR - XML import'!$A142,1)+1,SEARCH("/",'CFR - XML import'!$A142,1)-SEARCH("&gt;",'CFR - XML import'!$A142,1)-2))</f>
        <v>0</v>
      </c>
      <c r="CJ148" s="140">
        <f>IF(ISERROR(FIND(CJ$3,'CFR - XML import'!$A142)),0,MID('CFR - XML import'!$A142,SEARCH("&gt;",'CFR - XML import'!$A142,1)+1,SEARCH("/",'CFR - XML import'!$A142,1)-SEARCH("&gt;",'CFR - XML import'!$A142,1)-2))</f>
        <v>0</v>
      </c>
      <c r="CK148" s="140">
        <f>IF(ISERROR(FIND(CK$3,'CFR - XML import'!$A142)),0,MID('CFR - XML import'!$A142,SEARCH("&gt;",'CFR - XML import'!$A142,1)+1,SEARCH("/",'CFR - XML import'!$A142,1)-SEARCH("&gt;",'CFR - XML import'!$A142,1)-2))</f>
        <v>0</v>
      </c>
      <c r="CL148" s="140">
        <f>IF(ISERROR(FIND(CL$3,'CFR - XML import'!$A142)),0,MID('CFR - XML import'!$A142,SEARCH("&gt;",'CFR - XML import'!$A142,1)+1,SEARCH("/",'CFR - XML import'!$A142,1)-SEARCH("&gt;",'CFR - XML import'!$A142,1)-2))</f>
        <v>0</v>
      </c>
      <c r="CM148" s="140">
        <f>IF(ISERROR(FIND(CM$3,'CFR - XML import'!$A142)),0,MID('CFR - XML import'!$A142,SEARCH("&gt;",'CFR - XML import'!$A142,1)+1,SEARCH("/",'CFR - XML import'!$A142,1)-SEARCH("&gt;",'CFR - XML import'!$A142,1)-2))</f>
        <v>0</v>
      </c>
    </row>
    <row r="149" spans="1:91" x14ac:dyDescent="0.2">
      <c r="A149" s="139" t="str">
        <f>IF(AND('CFR - XML import'!A143&lt;&gt;"",LEFT('CFR - XML import'!A143,1)&lt;&gt;"&lt;",LEFT('CFR - XML import'!A143,3)&lt;&gt;"  &lt;",LEFT('CFR - XML import'!A143,5)&lt;&gt;"    &lt;",LEFT('CFR - XML import'!A143,7)&lt;&gt;"      &lt;",LEFT('CFR - XML import'!A143,9)&lt;&gt;"        &lt;",$B$1="SIMS"),'CFR - XML import'!A143,IF(AND(LEFT('CFR - XML import'!A143,9)="&lt;Details&gt;",$B$1="RM"),'CFR - XML import'!A143,""))</f>
        <v/>
      </c>
      <c r="B149" s="140">
        <f>IF(ISERROR(FIND(B$3,'CFR - XML import'!$A143)),0,VALUE(MID('CFR - XML import'!$A143,SEARCH("&gt;",'CFR - XML import'!$A143,1)+1,SEARCH("/",'CFR - XML import'!$A143,1)-SEARCH("&gt;",'CFR - XML import'!$A143,1)-2)))</f>
        <v>0</v>
      </c>
      <c r="D149" s="140">
        <f>IF(ISERROR(FIND(D$3,'CFR - XML import'!$A143)),0,MID('CFR - XML import'!$A143,SEARCH("&gt;",'CFR - XML import'!$A143,1)+1,SEARCH("/",'CFR - XML import'!$A143,1)-SEARCH("&gt;",'CFR - XML import'!$A143,1)-2))</f>
        <v>0</v>
      </c>
      <c r="E149" s="140">
        <f>IF(ISERROR(FIND(E$3,'CFR - XML import'!$A143)),0,MID('CFR - XML import'!$A143,SEARCH("&gt;",'CFR - XML import'!$A143,1)+1,SEARCH("/",'CFR - XML import'!$A143,1)-SEARCH("&gt;",'CFR - XML import'!$A143,1)-2))</f>
        <v>0</v>
      </c>
      <c r="F149" s="141">
        <f>IF($B$1="SIMS",IF(ISERROR(FIND(F$3,'CFR - XML import'!$A143)),0,VALUE(MID('CFR - XML import'!$A143,15,10))),IF(ISERROR(FIND(F$3,'CFR - XML import'!$A143)),0,VALUE(MID('CFR - XML import'!$A143,15,10))))</f>
        <v>0</v>
      </c>
      <c r="G149" s="140">
        <f>IF(ISERROR(FIND(G$3,'CFR - XML import'!$A143)),0,VALUE(MID('CFR - XML import'!$A143,SEARCH("&gt;",'CFR - XML import'!$A143,1)+1,SEARCH("/",'CFR - XML import'!$A143,1)-SEARCH("&gt;",'CFR - XML import'!$A143,1)-2)))</f>
        <v>0</v>
      </c>
      <c r="H149" s="140">
        <f>IF(ISERROR(FIND(H$3,'CFR - XML import'!$A143)),0,VALUE(MID('CFR - XML import'!$A143,SEARCH("&gt;",'CFR - XML import'!$A143,1)+1,SEARCH("/",'CFR - XML import'!$A143,1)-SEARCH("&gt;",'CFR - XML import'!$A143,1)-2)))</f>
        <v>0</v>
      </c>
      <c r="I149" s="140">
        <f>IF(ISERROR(FIND(I$3,'CFR - XML import'!$A143)),0,VALUE(MID('CFR - XML import'!$A143,SEARCH("&gt;",'CFR - XML import'!$A143,1)+1,SEARCH("/",'CFR - XML import'!$A143,1)-SEARCH("&gt;",'CFR - XML import'!$A143,1)-2)))</f>
        <v>0</v>
      </c>
      <c r="J149" s="140">
        <f>IF(ISERROR(FIND(J$3,'CFR - XML import'!$A143)),0,VALUE(MID('CFR - XML import'!$A143,SEARCH("&gt;",'CFR - XML import'!$A143,1)+1,SEARCH("/",'CFR - XML import'!$A143,1)-SEARCH("&gt;",'CFR - XML import'!$A143,1)-2)))</f>
        <v>0</v>
      </c>
      <c r="K149" s="140">
        <f>IF(ISERROR(FIND(K$3,'CFR - XML import'!$A143)),0,VALUE(MID('CFR - XML import'!$A143,SEARCH("&gt;",'CFR - XML import'!$A143,1)+1,SEARCH("/",'CFR - XML import'!$A143,1)-SEARCH("&gt;",'CFR - XML import'!$A143,1)-2)))</f>
        <v>0</v>
      </c>
      <c r="L149" s="140">
        <f>IF(ISERROR(FIND(L$3,'CFR - XML import'!$A143)),0,VALUE(MID('CFR - XML import'!$A143,SEARCH("&gt;",'CFR - XML import'!$A143,1)+1,SEARCH("/",'CFR - XML import'!$A143,1)-SEARCH("&gt;",'CFR - XML import'!$A143,1)-2)))</f>
        <v>0</v>
      </c>
      <c r="M149" s="140">
        <f>IF(ISERROR(FIND(M$3,'CFR - XML import'!$A143)),0,VALUE(MID('CFR - XML import'!$A143,SEARCH("&gt;",'CFR - XML import'!$A143,1)+1,SEARCH("/",'CFR - XML import'!$A143,1)-SEARCH("&gt;",'CFR - XML import'!$A143,1)-2)))</f>
        <v>0</v>
      </c>
      <c r="N149" s="140">
        <f>IF(ISERROR(FIND(N$3,'CFR - XML import'!$A143)),0,VALUE(MID('CFR - XML import'!$A143,SEARCH("&gt;",'CFR - XML import'!$A143,1)+1,SEARCH("/",'CFR - XML import'!$A143,1)-SEARCH("&gt;",'CFR - XML import'!$A143,1)-2)))</f>
        <v>0</v>
      </c>
      <c r="O149" s="140">
        <f>IF(ISERROR(FIND(O$3,'CFR - XML import'!$A143)),0,VALUE(MID('CFR - XML import'!$A143,SEARCH("&gt;",'CFR - XML import'!$A143,1)+1,SEARCH("/",'CFR - XML import'!$A143,1)-SEARCH("&gt;",'CFR - XML import'!$A143,1)-2)))</f>
        <v>0</v>
      </c>
      <c r="P149" s="140">
        <f>IF(ISERROR(FIND(P$3,'CFR - XML import'!$A143)),0,VALUE(MID('CFR - XML import'!$A143,SEARCH("&gt;",'CFR - XML import'!$A143,1)+1,SEARCH("/",'CFR - XML import'!$A143,1)-SEARCH("&gt;",'CFR - XML import'!$A143,1)-2)))</f>
        <v>0</v>
      </c>
      <c r="Q149" s="140">
        <f>IF(ISERROR(FIND(Q$3,'CFR - XML import'!$A143)),0,VALUE(MID('CFR - XML import'!$A143,SEARCH("&gt;",'CFR - XML import'!$A143,1)+1,SEARCH("/",'CFR - XML import'!$A143,1)-SEARCH("&gt;",'CFR - XML import'!$A143,1)-2)))</f>
        <v>0</v>
      </c>
      <c r="R149" s="140">
        <f>IF(ISERROR(FIND(R$3,'CFR - XML import'!$A143)),0,VALUE(MID('CFR - XML import'!$A143,SEARCH("&gt;",'CFR - XML import'!$A143,1)+1,SEARCH("/",'CFR - XML import'!$A143,1)-SEARCH("&gt;",'CFR - XML import'!$A143,1)-2)))</f>
        <v>0</v>
      </c>
      <c r="S149" s="140">
        <f>IF(ISERROR(FIND(S$3,'CFR - XML import'!$A143)),0,VALUE(MID('CFR - XML import'!$A143,SEARCH("&gt;",'CFR - XML import'!$A143,1)+1,SEARCH("/",'CFR - XML import'!$A143,1)-SEARCH("&gt;",'CFR - XML import'!$A143,1)-2)))</f>
        <v>0</v>
      </c>
      <c r="T149" s="140">
        <f>IF(ISERROR(FIND(T$3,'CFR - XML import'!$A143)),0,VALUE(MID('CFR - XML import'!$A143,SEARCH("&gt;",'CFR - XML import'!$A143,1)+1,SEARCH("/",'CFR - XML import'!$A143,1)-SEARCH("&gt;",'CFR - XML import'!$A143,1)-2)))</f>
        <v>0</v>
      </c>
      <c r="U149" s="140">
        <f>IF(ISERROR(FIND(U$3,'CFR - XML import'!$A143)),0,VALUE(MID('CFR - XML import'!$A143,SEARCH("&gt;",'CFR - XML import'!$A143,1)+1,SEARCH("/",'CFR - XML import'!$A143,1)-SEARCH("&gt;",'CFR - XML import'!$A143,1)-2)))</f>
        <v>0</v>
      </c>
      <c r="V149" s="140">
        <f>IF(ISERROR(FIND(V$3,'CFR - XML import'!$A143)),0,VALUE(MID('CFR - XML import'!$A143,SEARCH("&gt;",'CFR - XML import'!$A143,1)+1,SEARCH("/",'CFR - XML import'!$A143,1)-SEARCH("&gt;",'CFR - XML import'!$A143,1)-2)))</f>
        <v>0</v>
      </c>
      <c r="W149" s="140">
        <f>IF(ISERROR(FIND(W$3,'CFR - XML import'!$A143)),0,VALUE(MID('CFR - XML import'!$A143,SEARCH("&gt;",'CFR - XML import'!$A143,1)+1,SEARCH("/",'CFR - XML import'!$A143,1)-SEARCH("&gt;",'CFR - XML import'!$A143,1)-2)))</f>
        <v>0</v>
      </c>
      <c r="X149" s="140"/>
      <c r="Y149" s="140">
        <f>IF(ISERROR(FIND(Y$3,'CFR - XML import'!$A143)),0,VALUE(MID('CFR - XML import'!$A143,SEARCH("&gt;",'CFR - XML import'!$A143,1)+1,SEARCH("/",'CFR - XML import'!$A143,1)-SEARCH("&gt;",'CFR - XML import'!$A143,1)-2)))</f>
        <v>0</v>
      </c>
      <c r="Z149" s="140">
        <f>IF(ISERROR(FIND(Z$3,'CFR - XML import'!$A143)),0,VALUE(MID('CFR - XML import'!$A143,SEARCH("&gt;",'CFR - XML import'!$A143,1)+1,SEARCH("/",'CFR - XML import'!$A143,1)-SEARCH("&gt;",'CFR - XML import'!$A143,1)-2)))</f>
        <v>0</v>
      </c>
      <c r="AA149" s="140">
        <f>IF(ISERROR(FIND(AA$3,'CFR - XML import'!$A143)),0,VALUE(MID('CFR - XML import'!$A143,SEARCH("&gt;",'CFR - XML import'!$A143,1)+1,SEARCH("/",'CFR - XML import'!$A143,1)-SEARCH("&gt;",'CFR - XML import'!$A143,1)-2)))</f>
        <v>0</v>
      </c>
      <c r="AB149" s="140">
        <f>IF(ISERROR(FIND(AB$3,'CFR - XML import'!$A143)),0,VALUE(MID('CFR - XML import'!$A143,SEARCH("&gt;",'CFR - XML import'!$A143,1)+1,SEARCH("/",'CFR - XML import'!$A143,1)-SEARCH("&gt;",'CFR - XML import'!$A143,1)-2)))</f>
        <v>0</v>
      </c>
      <c r="AC149" s="140">
        <f>IF(ISERROR(FIND(AC$3,'CFR - XML import'!$A143)),0,VALUE(MID('CFR - XML import'!$A143,SEARCH("&gt;",'CFR - XML import'!$A143,1)+1,SEARCH("/",'CFR - XML import'!$A143,1)-SEARCH("&gt;",'CFR - XML import'!$A143,1)-2)))</f>
        <v>0</v>
      </c>
      <c r="AD149" s="140">
        <f>IF(ISERROR(FIND(AD$3,'CFR - XML import'!$A143)),0,VALUE(MID('CFR - XML import'!$A143,SEARCH("&gt;",'CFR - XML import'!$A143,1)+1,SEARCH("/",'CFR - XML import'!$A143,1)-SEARCH("&gt;",'CFR - XML import'!$A143,1)-2)))</f>
        <v>0</v>
      </c>
      <c r="AE149" s="140">
        <f>IF(ISERROR(FIND(AE$3,'CFR - XML import'!$A143)),0,VALUE(MID('CFR - XML import'!$A143,SEARCH("&gt;",'CFR - XML import'!$A143,1)+1,SEARCH("/",'CFR - XML import'!$A143,1)-SEARCH("&gt;",'CFR - XML import'!$A143,1)-2)))</f>
        <v>0</v>
      </c>
      <c r="AF149" s="140">
        <f>IF(ISERROR(FIND(AF$3,'CFR - XML import'!$A143)),0,VALUE(MID('CFR - XML import'!$A143,SEARCH("&gt;",'CFR - XML import'!$A143,1)+1,SEARCH("/",'CFR - XML import'!$A143,1)-SEARCH("&gt;",'CFR - XML import'!$A143,1)-2)))</f>
        <v>0</v>
      </c>
      <c r="AG149" s="140">
        <f>IF(ISERROR(FIND(AG$3,'CFR - XML import'!$A143)),0,VALUE(MID('CFR - XML import'!$A143,SEARCH("&gt;",'CFR - XML import'!$A143,1)+1,SEARCH("/",'CFR - XML import'!$A143,1)-SEARCH("&gt;",'CFR - XML import'!$A143,1)-2)))</f>
        <v>0</v>
      </c>
      <c r="AH149" s="140">
        <f>IF(ISERROR(FIND(AH$3,'CFR - XML import'!$A143)),0,VALUE(MID('CFR - XML import'!$A143,SEARCH("&gt;",'CFR - XML import'!$A143,1)+1,SEARCH("/",'CFR - XML import'!$A143,1)-SEARCH("&gt;",'CFR - XML import'!$A143,1)-2)))</f>
        <v>0</v>
      </c>
      <c r="AI149" s="140">
        <f>IF(ISERROR(FIND(AI$3,'CFR - XML import'!$A143)),0,VALUE(MID('CFR - XML import'!$A143,SEARCH("&gt;",'CFR - XML import'!$A143,1)+1,SEARCH("/",'CFR - XML import'!$A143,1)-SEARCH("&gt;",'CFR - XML import'!$A143,1)-2)))</f>
        <v>0</v>
      </c>
      <c r="AJ149" s="140">
        <f>IF(ISERROR(FIND(AJ$3,'CFR - XML import'!$A143)),0,VALUE(MID('CFR - XML import'!$A143,SEARCH("&gt;",'CFR - XML import'!$A143,1)+1,SEARCH("/",'CFR - XML import'!$A143,1)-SEARCH("&gt;",'CFR - XML import'!$A143,1)-2)))</f>
        <v>0</v>
      </c>
      <c r="AK149" s="140">
        <f>IF(ISERROR(FIND(AK$3,'CFR - XML import'!$A143)),0,VALUE(MID('CFR - XML import'!$A143,SEARCH("&gt;",'CFR - XML import'!$A143,1)+1,SEARCH("/",'CFR - XML import'!$A143,1)-SEARCH("&gt;",'CFR - XML import'!$A143,1)-2)))</f>
        <v>0</v>
      </c>
      <c r="AL149" s="140">
        <f>IF(ISERROR(FIND(AL$3,'CFR - XML import'!$A143)),0,VALUE(MID('CFR - XML import'!$A143,SEARCH("&gt;",'CFR - XML import'!$A143,1)+1,SEARCH("/",'CFR - XML import'!$A143,1)-SEARCH("&gt;",'CFR - XML import'!$A143,1)-2)))</f>
        <v>0</v>
      </c>
      <c r="AM149" s="140">
        <f>IF(ISERROR(FIND(AM$3,'CFR - XML import'!$A143)),0,VALUE(MID('CFR - XML import'!$A143,SEARCH("&gt;",'CFR - XML import'!$A143,1)+1,SEARCH("/",'CFR - XML import'!$A143,1)-SEARCH("&gt;",'CFR - XML import'!$A143,1)-2)))</f>
        <v>0</v>
      </c>
      <c r="AN149" s="140">
        <f>IF(ISERROR(FIND(AN$3,'CFR - XML import'!$A143)),0,VALUE(MID('CFR - XML import'!$A143,SEARCH("&gt;",'CFR - XML import'!$A143,1)+1,SEARCH("/",'CFR - XML import'!$A143,1)-SEARCH("&gt;",'CFR - XML import'!$A143,1)-2)))</f>
        <v>0</v>
      </c>
      <c r="AO149" s="140">
        <f>IF(ISERROR(FIND(AO$3,'CFR - XML import'!$A143)),0,VALUE(MID('CFR - XML import'!$A143,SEARCH("&gt;",'CFR - XML import'!$A143,1)+1,SEARCH("/",'CFR - XML import'!$A143,1)-SEARCH("&gt;",'CFR - XML import'!$A143,1)-2)))</f>
        <v>0</v>
      </c>
      <c r="AP149" s="140">
        <f>IF(ISERROR(FIND(AP$3,'CFR - XML import'!$A143)),0,VALUE(MID('CFR - XML import'!$A143,SEARCH("&gt;",'CFR - XML import'!$A143,1)+1,SEARCH("/",'CFR - XML import'!$A143,1)-SEARCH("&gt;",'CFR - XML import'!$A143,1)-2)))</f>
        <v>0</v>
      </c>
      <c r="AQ149" s="140">
        <f>IF(ISERROR(FIND(AQ$3,'CFR - XML import'!$A143)),0,VALUE(MID('CFR - XML import'!$A143,SEARCH("&gt;",'CFR - XML import'!$A143,1)+1,SEARCH("/",'CFR - XML import'!$A143,1)-SEARCH("&gt;",'CFR - XML import'!$A143,1)-2)))</f>
        <v>0</v>
      </c>
      <c r="AR149" s="140">
        <f>IF(ISERROR(FIND(AR$3,'CFR - XML import'!$A143)),0,VALUE(MID('CFR - XML import'!$A143,SEARCH("&gt;",'CFR - XML import'!$A143,1)+1,SEARCH("/",'CFR - XML import'!$A143,1)-SEARCH("&gt;",'CFR - XML import'!$A143,1)-2)))</f>
        <v>0</v>
      </c>
      <c r="AS149" s="140">
        <f>IF(ISERROR(FIND(AS$3,'CFR - XML import'!$A143)),0,VALUE(MID('CFR - XML import'!$A143,SEARCH("&gt;",'CFR - XML import'!$A143,1)+1,SEARCH("/",'CFR - XML import'!$A143,1)-SEARCH("&gt;",'CFR - XML import'!$A143,1)-2)))</f>
        <v>0</v>
      </c>
      <c r="AT149" s="140">
        <f>IF(ISERROR(FIND(AT$3,'CFR - XML import'!$A143)),0,VALUE(MID('CFR - XML import'!$A143,SEARCH("&gt;",'CFR - XML import'!$A143,1)+1,SEARCH("/",'CFR - XML import'!$A143,1)-SEARCH("&gt;",'CFR - XML import'!$A143,1)-2)))</f>
        <v>0</v>
      </c>
      <c r="AU149" s="140">
        <f>IF(ISERROR(FIND(AU$3,'CFR - XML import'!$A143)),0,VALUE(MID('CFR - XML import'!$A143,SEARCH("&gt;",'CFR - XML import'!$A143,1)+1,SEARCH("/",'CFR - XML import'!$A143,1)-SEARCH("&gt;",'CFR - XML import'!$A143,1)-2)))</f>
        <v>0</v>
      </c>
      <c r="AV149" s="140">
        <f>IF(ISERROR(FIND(AV$3,'CFR - XML import'!$A143)),0,VALUE(MID('CFR - XML import'!$A143,SEARCH("&gt;",'CFR - XML import'!$A143,1)+1,SEARCH("/",'CFR - XML import'!$A143,1)-SEARCH("&gt;",'CFR - XML import'!$A143,1)-2)))</f>
        <v>0</v>
      </c>
      <c r="AW149" s="140">
        <f>IF(ISERROR(FIND(AW$3,'CFR - XML import'!$A143)),0,VALUE(MID('CFR - XML import'!$A143,SEARCH("&gt;",'CFR - XML import'!$A143,1)+1,SEARCH("/",'CFR - XML import'!$A143,1)-SEARCH("&gt;",'CFR - XML import'!$A143,1)-2)))</f>
        <v>0</v>
      </c>
      <c r="AX149" s="140">
        <f>IF(ISERROR(FIND(AX$3,'CFR - XML import'!$A143)),0,VALUE(MID('CFR - XML import'!$A143,SEARCH("&gt;",'CFR - XML import'!$A143,1)+1,SEARCH("/",'CFR - XML import'!$A143,1)-SEARCH("&gt;",'CFR - XML import'!$A143,1)-2)))</f>
        <v>0</v>
      </c>
      <c r="AY149" s="140">
        <f>IF(ISERROR(FIND(AY$3,'CFR - XML import'!$A143)),0,VALUE(MID('CFR - XML import'!$A143,SEARCH("&gt;",'CFR - XML import'!$A143,1)+1,SEARCH("/",'CFR - XML import'!$A143,1)-SEARCH("&gt;",'CFR - XML import'!$A143,1)-2)))</f>
        <v>0</v>
      </c>
      <c r="AZ149" s="140">
        <f>IF(ISERROR(FIND(AZ$3,'CFR - XML import'!$A143)),0,VALUE(MID('CFR - XML import'!$A143,SEARCH("&gt;",'CFR - XML import'!$A143,1)+1,SEARCH("/",'CFR - XML import'!$A143,1)-SEARCH("&gt;",'CFR - XML import'!$A143,1)-2)))</f>
        <v>0</v>
      </c>
      <c r="BA149" s="140">
        <f>IF(ISERROR(FIND(BA$3,'CFR - XML import'!$A143)),0,VALUE(MID('CFR - XML import'!$A143,SEARCH("&gt;",'CFR - XML import'!$A143,1)+1,SEARCH("/",'CFR - XML import'!$A143,1)-SEARCH("&gt;",'CFR - XML import'!$A143,1)-2)))</f>
        <v>0</v>
      </c>
      <c r="BB149" s="140">
        <f>IF(ISERROR(FIND(BB$3,'CFR - XML import'!$A143)),0,VALUE(MID('CFR - XML import'!$A143,SEARCH("&gt;",'CFR - XML import'!$A143,1)+1,SEARCH("/",'CFR - XML import'!$A143,1)-SEARCH("&gt;",'CFR - XML import'!$A143,1)-2)))</f>
        <v>0</v>
      </c>
      <c r="BC149" s="140">
        <f>IF(ISERROR(FIND(BC$3,'CFR - XML import'!$A143)),0,VALUE(MID('CFR - XML import'!$A143,SEARCH("&gt;",'CFR - XML import'!$A143,1)+1,SEARCH("/",'CFR - XML import'!$A143,1)-SEARCH("&gt;",'CFR - XML import'!$A143,1)-2)))</f>
        <v>0</v>
      </c>
      <c r="BD149" s="140">
        <f>IF(ISERROR(FIND(BD$3,'CFR - XML import'!$A143)),0,VALUE(MID('CFR - XML import'!$A143,SEARCH("&gt;",'CFR - XML import'!$A143,1)+1,SEARCH("/",'CFR - XML import'!$A143,1)-SEARCH("&gt;",'CFR - XML import'!$A143,1)-2)))</f>
        <v>0</v>
      </c>
      <c r="BE149" s="140">
        <f>IF(ISERROR(FIND(BE$3,'CFR - XML import'!$A143)),0,VALUE(MID('CFR - XML import'!$A143,SEARCH("&gt;",'CFR - XML import'!$A143,1)+1,SEARCH("/",'CFR - XML import'!$A143,1)-SEARCH("&gt;",'CFR - XML import'!$A143,1)-2)))</f>
        <v>0</v>
      </c>
      <c r="BF149" s="140">
        <f>IF(ISERROR(FIND(BF$3,'CFR - XML import'!$A143)),0,VALUE(MID('CFR - XML import'!$A143,SEARCH("&gt;",'CFR - XML import'!$A143,1)+1,SEARCH("/",'CFR - XML import'!$A143,1)-SEARCH("&gt;",'CFR - XML import'!$A143,1)-2)))</f>
        <v>0</v>
      </c>
      <c r="BG149" s="140">
        <f>IF(ISERROR(FIND(BG$3,'CFR - XML import'!$A143)),0,VALUE(MID('CFR - XML import'!$A143,SEARCH("&gt;",'CFR - XML import'!$A143,1)+1,SEARCH("/",'CFR - XML import'!$A143,1)-SEARCH("&gt;",'CFR - XML import'!$A143,1)-2)))</f>
        <v>0</v>
      </c>
      <c r="BH149" s="140">
        <f>IF(ISERROR(FIND(BH$3,'CFR - XML import'!$A143)),0,VALUE(MID('CFR - XML import'!$A143,SEARCH("&gt;",'CFR - XML import'!$A143,1)+1,SEARCH("/",'CFR - XML import'!$A143,1)-SEARCH("&gt;",'CFR - XML import'!$A143,1)-2)))</f>
        <v>0</v>
      </c>
      <c r="BI149" s="140">
        <f>IF(ISERROR(FIND(BI$3,'CFR - XML import'!$A143)),0,VALUE(MID('CFR - XML import'!$A143,SEARCH("&gt;",'CFR - XML import'!$A143,1)+1,SEARCH("/",'CFR - XML import'!$A143,1)-SEARCH("&gt;",'CFR - XML import'!$A143,1)-2)))</f>
        <v>0</v>
      </c>
      <c r="BJ149" s="140">
        <f>IF(ISERROR(FIND(BJ$3,'CFR - XML import'!$A143)),0,VALUE(MID('CFR - XML import'!$A143,SEARCH("&gt;",'CFR - XML import'!$A143,1)+1,SEARCH("/",'CFR - XML import'!$A143,1)-SEARCH("&gt;",'CFR - XML import'!$A143,1)-2)))</f>
        <v>0</v>
      </c>
      <c r="BK149" s="140">
        <f>IF(ISERROR(FIND(BK$3,'CFR - XML import'!$A143)),0,VALUE(MID('CFR - XML import'!$A143,SEARCH("&gt;",'CFR - XML import'!$A143,1)+1,SEARCH("/",'CFR - XML import'!$A143,1)-SEARCH("&gt;",'CFR - XML import'!$A143,1)-2)))</f>
        <v>0</v>
      </c>
      <c r="BL149" s="140">
        <f>IF(ISERROR(FIND(BL$3,'CFR - XML import'!$A143)),0,VALUE(MID('CFR - XML import'!$A143,SEARCH("&gt;",'CFR - XML import'!$A143,1)+1,SEARCH("/",'CFR - XML import'!$A143,1)-SEARCH("&gt;",'CFR - XML import'!$A143,1)-2)))</f>
        <v>0</v>
      </c>
      <c r="BM149" s="140">
        <f>IF(ISERROR(FIND(BM$3,'CFR - XML import'!$A143)),0,VALUE(MID('CFR - XML import'!$A143,SEARCH("&gt;",'CFR - XML import'!$A143,1)+1,SEARCH("/",'CFR - XML import'!$A143,1)-SEARCH("&gt;",'CFR - XML import'!$A143,1)-2)))</f>
        <v>0</v>
      </c>
      <c r="BN149" s="140">
        <f>IF(ISERROR(FIND(BN$3,'CFR - XML import'!$A143)),0,VALUE(MID('CFR - XML import'!$A143,SEARCH("&gt;",'CFR - XML import'!$A143,1)+1,SEARCH("/",'CFR - XML import'!$A143,1)-SEARCH("&gt;",'CFR - XML import'!$A143,1)-2)))</f>
        <v>0</v>
      </c>
      <c r="BO149" s="140">
        <f>IF(ISERROR(FIND(BO$3,'CFR - XML import'!$A143)),0,VALUE(MID('CFR - XML import'!$A143,SEARCH("&gt;",'CFR - XML import'!$A143,1)+1,SEARCH("/",'CFR - XML import'!$A143,1)-SEARCH("&gt;",'CFR - XML import'!$A143,1)-2)))</f>
        <v>0</v>
      </c>
      <c r="BP149" s="140">
        <f>IF(ISERROR(FIND(BP$3,'CFR - XML import'!$A143)),0,VALUE(MID('CFR - XML import'!$A143,SEARCH("&gt;",'CFR - XML import'!$A143,1)+1,SEARCH("/",'CFR - XML import'!$A143,1)-SEARCH("&gt;",'CFR - XML import'!$A143,1)-2)))</f>
        <v>0</v>
      </c>
      <c r="BQ149" s="140">
        <f>IF(ISERROR(FIND(BQ$3,'CFR - XML import'!$A143)),0,VALUE(MID('CFR - XML import'!$A143,SEARCH("&gt;",'CFR - XML import'!$A143,1)+1,SEARCH("/",'CFR - XML import'!$A143,1)-SEARCH("&gt;",'CFR - XML import'!$A143,1)-2)))</f>
        <v>0</v>
      </c>
      <c r="BR149" s="140">
        <f>IF(ISERROR(FIND(BR$3,'CFR - XML import'!$A143)),0,VALUE(MID('CFR - XML import'!$A143,SEARCH("&gt;",'CFR - XML import'!$A143,1)+1,SEARCH("/",'CFR - XML import'!$A143,1)-SEARCH("&gt;",'CFR - XML import'!$A143,1)-2)))</f>
        <v>0</v>
      </c>
      <c r="BS149" s="140">
        <f>IF(ISERROR(FIND(BS$3,'CFR - XML import'!$A143)),0,VALUE(MID('CFR - XML import'!$A143,SEARCH("&gt;",'CFR - XML import'!$A143,1)+1,SEARCH("/",'CFR - XML import'!$A143,1)-SEARCH("&gt;",'CFR - XML import'!$A143,1)-2)))</f>
        <v>0</v>
      </c>
      <c r="BT149" s="140">
        <f>IF(ISERROR(FIND(BT$3,'CFR - XML import'!$A143)),0,VALUE(MID('CFR - XML import'!$A143,SEARCH("&gt;",'CFR - XML import'!$A143,1)+1,SEARCH("/",'CFR - XML import'!$A143,1)-SEARCH("&gt;",'CFR - XML import'!$A143,1)-2)))</f>
        <v>0</v>
      </c>
      <c r="BU149" s="140">
        <f>IF(ISERROR(FIND(BU$3,'CFR - XML import'!$A143)),0,VALUE(MID('CFR - XML import'!$A143,SEARCH("&gt;",'CFR - XML import'!$A143,1)+1,SEARCH("/",'CFR - XML import'!$A143,1)-SEARCH("&gt;",'CFR - XML import'!$A143,1)-2)))</f>
        <v>0</v>
      </c>
      <c r="BV149" s="140">
        <f>IF(ISERROR(FIND(BV$3,'CFR - XML import'!$A143)),0,VALUE(MID('CFR - XML import'!$A143,SEARCH("&gt;",'CFR - XML import'!$A143,1)+1,SEARCH("/",'CFR - XML import'!$A143,1)-SEARCH("&gt;",'CFR - XML import'!$A143,1)-2)))</f>
        <v>0</v>
      </c>
      <c r="BW149" s="140">
        <f>IF(ISERROR(FIND(BW$3,'CFR - XML import'!$A143)),0,VALUE(MID('CFR - XML import'!$A143,SEARCH("&gt;",'CFR - XML import'!$A143,1)+1,SEARCH("/",'CFR - XML import'!$A143,1)-SEARCH("&gt;",'CFR - XML import'!$A143,1)-2)))</f>
        <v>0</v>
      </c>
      <c r="BX149" s="140">
        <f>IF(ISERROR(FIND(BX$3,'CFR - XML import'!$A143)),0,VALUE(MID('CFR - XML import'!$A143,SEARCH("&gt;",'CFR - XML import'!$A143,1)+1,SEARCH("/",'CFR - XML import'!$A143,1)-SEARCH("&gt;",'CFR - XML import'!$A143,1)-2)))</f>
        <v>0</v>
      </c>
      <c r="BY149" s="140">
        <f>IF(ISERROR(FIND(BY$3,'CFR - XML import'!$A143)),0,VALUE(MID('CFR - XML import'!$A143,SEARCH("&gt;",'CFR - XML import'!$A143,1)+1,SEARCH("/",'CFR - XML import'!$A143,1)-SEARCH("&gt;",'CFR - XML import'!$A143,1)-2)))</f>
        <v>0</v>
      </c>
      <c r="BZ149" s="140">
        <f>IF(ISERROR(FIND(BZ$3,'CFR - XML import'!$A143)),0,VALUE(MID('CFR - XML import'!$A143,SEARCH("&gt;",'CFR - XML import'!$A143,1)+1,SEARCH("/",'CFR - XML import'!$A143,1)-SEARCH("&gt;",'CFR - XML import'!$A143,1)-2)))</f>
        <v>0</v>
      </c>
      <c r="CG149" s="142">
        <f>IF(ISERROR(IF(MID('CFR - XML import'!$A143,LEN($CF$4)+5,LEN('CFR - XML import'!$A143)-(2*LEN($CF$4)+5))="RMMS",1,IF(MID('CFR - XML import'!$A143,LEN("    &lt;InputSystem&gt;")+1,LEN('CFR - XML import'!$A143)-(LEN("    &lt;InputSystem&gt;")+LEN($CF$4)+1))="SIMS",2,0))),0,IF(MID('CFR - XML import'!$A143,LEN($CF$4)+5,LEN('CFR - XML import'!$A143)-(2*LEN($CF$4)+5))="RMMS",1,IF(MID('CFR - XML import'!$A143,LEN("    &lt;InputSystem&gt;")+1,LEN('CFR - XML import'!$A143)-(LEN("    &lt;InputSystem&gt;")+LEN($CF$4)+1))="SIMS",2,0)))</f>
        <v>0</v>
      </c>
      <c r="CH149" s="140">
        <f>IF(ISERROR(FIND(CH$3,'CFR - XML import'!$A143)),0,MID('CFR - XML import'!$A143,SEARCH("&gt;",'CFR - XML import'!$A143,1)+1,SEARCH("/",'CFR - XML import'!$A143,1)-SEARCH("&gt;",'CFR - XML import'!$A143,1)-2))</f>
        <v>0</v>
      </c>
      <c r="CI149" s="140">
        <f>IF(ISERROR(FIND(CI$3,'CFR - XML import'!$A143)),0,MID('CFR - XML import'!$A143,SEARCH("&gt;",'CFR - XML import'!$A143,1)+1,SEARCH("/",'CFR - XML import'!$A143,1)-SEARCH("&gt;",'CFR - XML import'!$A143,1)-2))</f>
        <v>0</v>
      </c>
      <c r="CJ149" s="140">
        <f>IF(ISERROR(FIND(CJ$3,'CFR - XML import'!$A143)),0,MID('CFR - XML import'!$A143,SEARCH("&gt;",'CFR - XML import'!$A143,1)+1,SEARCH("/",'CFR - XML import'!$A143,1)-SEARCH("&gt;",'CFR - XML import'!$A143,1)-2))</f>
        <v>0</v>
      </c>
      <c r="CK149" s="140">
        <f>IF(ISERROR(FIND(CK$3,'CFR - XML import'!$A143)),0,MID('CFR - XML import'!$A143,SEARCH("&gt;",'CFR - XML import'!$A143,1)+1,SEARCH("/",'CFR - XML import'!$A143,1)-SEARCH("&gt;",'CFR - XML import'!$A143,1)-2))</f>
        <v>0</v>
      </c>
      <c r="CL149" s="140">
        <f>IF(ISERROR(FIND(CL$3,'CFR - XML import'!$A143)),0,MID('CFR - XML import'!$A143,SEARCH("&gt;",'CFR - XML import'!$A143,1)+1,SEARCH("/",'CFR - XML import'!$A143,1)-SEARCH("&gt;",'CFR - XML import'!$A143,1)-2))</f>
        <v>0</v>
      </c>
      <c r="CM149" s="140">
        <f>IF(ISERROR(FIND(CM$3,'CFR - XML import'!$A143)),0,MID('CFR - XML import'!$A143,SEARCH("&gt;",'CFR - XML import'!$A143,1)+1,SEARCH("/",'CFR - XML import'!$A143,1)-SEARCH("&gt;",'CFR - XML import'!$A143,1)-2))</f>
        <v>0</v>
      </c>
    </row>
    <row r="150" spans="1:91" x14ac:dyDescent="0.2">
      <c r="A150" s="139" t="str">
        <f>IF(AND('CFR - XML import'!A144&lt;&gt;"",LEFT('CFR - XML import'!A144,1)&lt;&gt;"&lt;",LEFT('CFR - XML import'!A144,3)&lt;&gt;"  &lt;",LEFT('CFR - XML import'!A144,5)&lt;&gt;"    &lt;",LEFT('CFR - XML import'!A144,7)&lt;&gt;"      &lt;",LEFT('CFR - XML import'!A144,9)&lt;&gt;"        &lt;",$B$1="SIMS"),'CFR - XML import'!A144,IF(AND(LEFT('CFR - XML import'!A144,9)="&lt;Details&gt;",$B$1="RM"),'CFR - XML import'!A144,""))</f>
        <v/>
      </c>
      <c r="B150" s="140">
        <f>IF(ISERROR(FIND(B$3,'CFR - XML import'!$A144)),0,VALUE(MID('CFR - XML import'!$A144,SEARCH("&gt;",'CFR - XML import'!$A144,1)+1,SEARCH("/",'CFR - XML import'!$A144,1)-SEARCH("&gt;",'CFR - XML import'!$A144,1)-2)))</f>
        <v>0</v>
      </c>
      <c r="D150" s="140">
        <f>IF(ISERROR(FIND(D$3,'CFR - XML import'!$A144)),0,MID('CFR - XML import'!$A144,SEARCH("&gt;",'CFR - XML import'!$A144,1)+1,SEARCH("/",'CFR - XML import'!$A144,1)-SEARCH("&gt;",'CFR - XML import'!$A144,1)-2))</f>
        <v>0</v>
      </c>
      <c r="E150" s="140">
        <f>IF(ISERROR(FIND(E$3,'CFR - XML import'!$A144)),0,MID('CFR - XML import'!$A144,SEARCH("&gt;",'CFR - XML import'!$A144,1)+1,SEARCH("/",'CFR - XML import'!$A144,1)-SEARCH("&gt;",'CFR - XML import'!$A144,1)-2))</f>
        <v>0</v>
      </c>
      <c r="F150" s="141">
        <f>IF($B$1="SIMS",IF(ISERROR(FIND(F$3,'CFR - XML import'!$A144)),0,VALUE(MID('CFR - XML import'!$A144,15,10))),IF(ISERROR(FIND(F$3,'CFR - XML import'!$A144)),0,VALUE(MID('CFR - XML import'!$A144,15,10))))</f>
        <v>0</v>
      </c>
      <c r="G150" s="140">
        <f>IF(ISERROR(FIND(G$3,'CFR - XML import'!$A144)),0,VALUE(MID('CFR - XML import'!$A144,SEARCH("&gt;",'CFR - XML import'!$A144,1)+1,SEARCH("/",'CFR - XML import'!$A144,1)-SEARCH("&gt;",'CFR - XML import'!$A144,1)-2)))</f>
        <v>0</v>
      </c>
      <c r="H150" s="140">
        <f>IF(ISERROR(FIND(H$3,'CFR - XML import'!$A144)),0,VALUE(MID('CFR - XML import'!$A144,SEARCH("&gt;",'CFR - XML import'!$A144,1)+1,SEARCH("/",'CFR - XML import'!$A144,1)-SEARCH("&gt;",'CFR - XML import'!$A144,1)-2)))</f>
        <v>0</v>
      </c>
      <c r="I150" s="140">
        <f>IF(ISERROR(FIND(I$3,'CFR - XML import'!$A144)),0,VALUE(MID('CFR - XML import'!$A144,SEARCH("&gt;",'CFR - XML import'!$A144,1)+1,SEARCH("/",'CFR - XML import'!$A144,1)-SEARCH("&gt;",'CFR - XML import'!$A144,1)-2)))</f>
        <v>0</v>
      </c>
      <c r="J150" s="140">
        <f>IF(ISERROR(FIND(J$3,'CFR - XML import'!$A144)),0,VALUE(MID('CFR - XML import'!$A144,SEARCH("&gt;",'CFR - XML import'!$A144,1)+1,SEARCH("/",'CFR - XML import'!$A144,1)-SEARCH("&gt;",'CFR - XML import'!$A144,1)-2)))</f>
        <v>0</v>
      </c>
      <c r="K150" s="140">
        <f>IF(ISERROR(FIND(K$3,'CFR - XML import'!$A144)),0,VALUE(MID('CFR - XML import'!$A144,SEARCH("&gt;",'CFR - XML import'!$A144,1)+1,SEARCH("/",'CFR - XML import'!$A144,1)-SEARCH("&gt;",'CFR - XML import'!$A144,1)-2)))</f>
        <v>0</v>
      </c>
      <c r="L150" s="140">
        <f>IF(ISERROR(FIND(L$3,'CFR - XML import'!$A144)),0,VALUE(MID('CFR - XML import'!$A144,SEARCH("&gt;",'CFR - XML import'!$A144,1)+1,SEARCH("/",'CFR - XML import'!$A144,1)-SEARCH("&gt;",'CFR - XML import'!$A144,1)-2)))</f>
        <v>0</v>
      </c>
      <c r="M150" s="140">
        <f>IF(ISERROR(FIND(M$3,'CFR - XML import'!$A144)),0,VALUE(MID('CFR - XML import'!$A144,SEARCH("&gt;",'CFR - XML import'!$A144,1)+1,SEARCH("/",'CFR - XML import'!$A144,1)-SEARCH("&gt;",'CFR - XML import'!$A144,1)-2)))</f>
        <v>0</v>
      </c>
      <c r="N150" s="140">
        <f>IF(ISERROR(FIND(N$3,'CFR - XML import'!$A144)),0,VALUE(MID('CFR - XML import'!$A144,SEARCH("&gt;",'CFR - XML import'!$A144,1)+1,SEARCH("/",'CFR - XML import'!$A144,1)-SEARCH("&gt;",'CFR - XML import'!$A144,1)-2)))</f>
        <v>0</v>
      </c>
      <c r="O150" s="140">
        <f>IF(ISERROR(FIND(O$3,'CFR - XML import'!$A144)),0,VALUE(MID('CFR - XML import'!$A144,SEARCH("&gt;",'CFR - XML import'!$A144,1)+1,SEARCH("/",'CFR - XML import'!$A144,1)-SEARCH("&gt;",'CFR - XML import'!$A144,1)-2)))</f>
        <v>0</v>
      </c>
      <c r="P150" s="140">
        <f>IF(ISERROR(FIND(P$3,'CFR - XML import'!$A144)),0,VALUE(MID('CFR - XML import'!$A144,SEARCH("&gt;",'CFR - XML import'!$A144,1)+1,SEARCH("/",'CFR - XML import'!$A144,1)-SEARCH("&gt;",'CFR - XML import'!$A144,1)-2)))</f>
        <v>0</v>
      </c>
      <c r="Q150" s="140">
        <f>IF(ISERROR(FIND(Q$3,'CFR - XML import'!$A144)),0,VALUE(MID('CFR - XML import'!$A144,SEARCH("&gt;",'CFR - XML import'!$A144,1)+1,SEARCH("/",'CFR - XML import'!$A144,1)-SEARCH("&gt;",'CFR - XML import'!$A144,1)-2)))</f>
        <v>0</v>
      </c>
      <c r="R150" s="140">
        <f>IF(ISERROR(FIND(R$3,'CFR - XML import'!$A144)),0,VALUE(MID('CFR - XML import'!$A144,SEARCH("&gt;",'CFR - XML import'!$A144,1)+1,SEARCH("/",'CFR - XML import'!$A144,1)-SEARCH("&gt;",'CFR - XML import'!$A144,1)-2)))</f>
        <v>0</v>
      </c>
      <c r="S150" s="140">
        <f>IF(ISERROR(FIND(S$3,'CFR - XML import'!$A144)),0,VALUE(MID('CFR - XML import'!$A144,SEARCH("&gt;",'CFR - XML import'!$A144,1)+1,SEARCH("/",'CFR - XML import'!$A144,1)-SEARCH("&gt;",'CFR - XML import'!$A144,1)-2)))</f>
        <v>0</v>
      </c>
      <c r="T150" s="140">
        <f>IF(ISERROR(FIND(T$3,'CFR - XML import'!$A144)),0,VALUE(MID('CFR - XML import'!$A144,SEARCH("&gt;",'CFR - XML import'!$A144,1)+1,SEARCH("/",'CFR - XML import'!$A144,1)-SEARCH("&gt;",'CFR - XML import'!$A144,1)-2)))</f>
        <v>0</v>
      </c>
      <c r="U150" s="140">
        <f>IF(ISERROR(FIND(U$3,'CFR - XML import'!$A144)),0,VALUE(MID('CFR - XML import'!$A144,SEARCH("&gt;",'CFR - XML import'!$A144,1)+1,SEARCH("/",'CFR - XML import'!$A144,1)-SEARCH("&gt;",'CFR - XML import'!$A144,1)-2)))</f>
        <v>0</v>
      </c>
      <c r="V150" s="140">
        <f>IF(ISERROR(FIND(V$3,'CFR - XML import'!$A144)),0,VALUE(MID('CFR - XML import'!$A144,SEARCH("&gt;",'CFR - XML import'!$A144,1)+1,SEARCH("/",'CFR - XML import'!$A144,1)-SEARCH("&gt;",'CFR - XML import'!$A144,1)-2)))</f>
        <v>0</v>
      </c>
      <c r="W150" s="140">
        <f>IF(ISERROR(FIND(W$3,'CFR - XML import'!$A144)),0,VALUE(MID('CFR - XML import'!$A144,SEARCH("&gt;",'CFR - XML import'!$A144,1)+1,SEARCH("/",'CFR - XML import'!$A144,1)-SEARCH("&gt;",'CFR - XML import'!$A144,1)-2)))</f>
        <v>0</v>
      </c>
      <c r="X150" s="140"/>
      <c r="Y150" s="140">
        <f>IF(ISERROR(FIND(Y$3,'CFR - XML import'!$A144)),0,VALUE(MID('CFR - XML import'!$A144,SEARCH("&gt;",'CFR - XML import'!$A144,1)+1,SEARCH("/",'CFR - XML import'!$A144,1)-SEARCH("&gt;",'CFR - XML import'!$A144,1)-2)))</f>
        <v>0</v>
      </c>
      <c r="Z150" s="140">
        <f>IF(ISERROR(FIND(Z$3,'CFR - XML import'!$A144)),0,VALUE(MID('CFR - XML import'!$A144,SEARCH("&gt;",'CFR - XML import'!$A144,1)+1,SEARCH("/",'CFR - XML import'!$A144,1)-SEARCH("&gt;",'CFR - XML import'!$A144,1)-2)))</f>
        <v>0</v>
      </c>
      <c r="AA150" s="140">
        <f>IF(ISERROR(FIND(AA$3,'CFR - XML import'!$A144)),0,VALUE(MID('CFR - XML import'!$A144,SEARCH("&gt;",'CFR - XML import'!$A144,1)+1,SEARCH("/",'CFR - XML import'!$A144,1)-SEARCH("&gt;",'CFR - XML import'!$A144,1)-2)))</f>
        <v>0</v>
      </c>
      <c r="AB150" s="140">
        <f>IF(ISERROR(FIND(AB$3,'CFR - XML import'!$A144)),0,VALUE(MID('CFR - XML import'!$A144,SEARCH("&gt;",'CFR - XML import'!$A144,1)+1,SEARCH("/",'CFR - XML import'!$A144,1)-SEARCH("&gt;",'CFR - XML import'!$A144,1)-2)))</f>
        <v>0</v>
      </c>
      <c r="AC150" s="140">
        <f>IF(ISERROR(FIND(AC$3,'CFR - XML import'!$A144)),0,VALUE(MID('CFR - XML import'!$A144,SEARCH("&gt;",'CFR - XML import'!$A144,1)+1,SEARCH("/",'CFR - XML import'!$A144,1)-SEARCH("&gt;",'CFR - XML import'!$A144,1)-2)))</f>
        <v>0</v>
      </c>
      <c r="AD150" s="140">
        <f>IF(ISERROR(FIND(AD$3,'CFR - XML import'!$A144)),0,VALUE(MID('CFR - XML import'!$A144,SEARCH("&gt;",'CFR - XML import'!$A144,1)+1,SEARCH("/",'CFR - XML import'!$A144,1)-SEARCH("&gt;",'CFR - XML import'!$A144,1)-2)))</f>
        <v>0</v>
      </c>
      <c r="AE150" s="140">
        <f>IF(ISERROR(FIND(AE$3,'CFR - XML import'!$A144)),0,VALUE(MID('CFR - XML import'!$A144,SEARCH("&gt;",'CFR - XML import'!$A144,1)+1,SEARCH("/",'CFR - XML import'!$A144,1)-SEARCH("&gt;",'CFR - XML import'!$A144,1)-2)))</f>
        <v>0</v>
      </c>
      <c r="AF150" s="140">
        <f>IF(ISERROR(FIND(AF$3,'CFR - XML import'!$A144)),0,VALUE(MID('CFR - XML import'!$A144,SEARCH("&gt;",'CFR - XML import'!$A144,1)+1,SEARCH("/",'CFR - XML import'!$A144,1)-SEARCH("&gt;",'CFR - XML import'!$A144,1)-2)))</f>
        <v>0</v>
      </c>
      <c r="AG150" s="140">
        <f>IF(ISERROR(FIND(AG$3,'CFR - XML import'!$A144)),0,VALUE(MID('CFR - XML import'!$A144,SEARCH("&gt;",'CFR - XML import'!$A144,1)+1,SEARCH("/",'CFR - XML import'!$A144,1)-SEARCH("&gt;",'CFR - XML import'!$A144,1)-2)))</f>
        <v>0</v>
      </c>
      <c r="AH150" s="140">
        <f>IF(ISERROR(FIND(AH$3,'CFR - XML import'!$A144)),0,VALUE(MID('CFR - XML import'!$A144,SEARCH("&gt;",'CFR - XML import'!$A144,1)+1,SEARCH("/",'CFR - XML import'!$A144,1)-SEARCH("&gt;",'CFR - XML import'!$A144,1)-2)))</f>
        <v>0</v>
      </c>
      <c r="AI150" s="140">
        <f>IF(ISERROR(FIND(AI$3,'CFR - XML import'!$A144)),0,VALUE(MID('CFR - XML import'!$A144,SEARCH("&gt;",'CFR - XML import'!$A144,1)+1,SEARCH("/",'CFR - XML import'!$A144,1)-SEARCH("&gt;",'CFR - XML import'!$A144,1)-2)))</f>
        <v>0</v>
      </c>
      <c r="AJ150" s="140">
        <f>IF(ISERROR(FIND(AJ$3,'CFR - XML import'!$A144)),0,VALUE(MID('CFR - XML import'!$A144,SEARCH("&gt;",'CFR - XML import'!$A144,1)+1,SEARCH("/",'CFR - XML import'!$A144,1)-SEARCH("&gt;",'CFR - XML import'!$A144,1)-2)))</f>
        <v>0</v>
      </c>
      <c r="AK150" s="140">
        <f>IF(ISERROR(FIND(AK$3,'CFR - XML import'!$A144)),0,VALUE(MID('CFR - XML import'!$A144,SEARCH("&gt;",'CFR - XML import'!$A144,1)+1,SEARCH("/",'CFR - XML import'!$A144,1)-SEARCH("&gt;",'CFR - XML import'!$A144,1)-2)))</f>
        <v>0</v>
      </c>
      <c r="AL150" s="140">
        <f>IF(ISERROR(FIND(AL$3,'CFR - XML import'!$A144)),0,VALUE(MID('CFR - XML import'!$A144,SEARCH("&gt;",'CFR - XML import'!$A144,1)+1,SEARCH("/",'CFR - XML import'!$A144,1)-SEARCH("&gt;",'CFR - XML import'!$A144,1)-2)))</f>
        <v>0</v>
      </c>
      <c r="AM150" s="140">
        <f>IF(ISERROR(FIND(AM$3,'CFR - XML import'!$A144)),0,VALUE(MID('CFR - XML import'!$A144,SEARCH("&gt;",'CFR - XML import'!$A144,1)+1,SEARCH("/",'CFR - XML import'!$A144,1)-SEARCH("&gt;",'CFR - XML import'!$A144,1)-2)))</f>
        <v>0</v>
      </c>
      <c r="AN150" s="140">
        <f>IF(ISERROR(FIND(AN$3,'CFR - XML import'!$A144)),0,VALUE(MID('CFR - XML import'!$A144,SEARCH("&gt;",'CFR - XML import'!$A144,1)+1,SEARCH("/",'CFR - XML import'!$A144,1)-SEARCH("&gt;",'CFR - XML import'!$A144,1)-2)))</f>
        <v>0</v>
      </c>
      <c r="AO150" s="140">
        <f>IF(ISERROR(FIND(AO$3,'CFR - XML import'!$A144)),0,VALUE(MID('CFR - XML import'!$A144,SEARCH("&gt;",'CFR - XML import'!$A144,1)+1,SEARCH("/",'CFR - XML import'!$A144,1)-SEARCH("&gt;",'CFR - XML import'!$A144,1)-2)))</f>
        <v>0</v>
      </c>
      <c r="AP150" s="140">
        <f>IF(ISERROR(FIND(AP$3,'CFR - XML import'!$A144)),0,VALUE(MID('CFR - XML import'!$A144,SEARCH("&gt;",'CFR - XML import'!$A144,1)+1,SEARCH("/",'CFR - XML import'!$A144,1)-SEARCH("&gt;",'CFR - XML import'!$A144,1)-2)))</f>
        <v>0</v>
      </c>
      <c r="AQ150" s="140">
        <f>IF(ISERROR(FIND(AQ$3,'CFR - XML import'!$A144)),0,VALUE(MID('CFR - XML import'!$A144,SEARCH("&gt;",'CFR - XML import'!$A144,1)+1,SEARCH("/",'CFR - XML import'!$A144,1)-SEARCH("&gt;",'CFR - XML import'!$A144,1)-2)))</f>
        <v>0</v>
      </c>
      <c r="AR150" s="140">
        <f>IF(ISERROR(FIND(AR$3,'CFR - XML import'!$A144)),0,VALUE(MID('CFR - XML import'!$A144,SEARCH("&gt;",'CFR - XML import'!$A144,1)+1,SEARCH("/",'CFR - XML import'!$A144,1)-SEARCH("&gt;",'CFR - XML import'!$A144,1)-2)))</f>
        <v>0</v>
      </c>
      <c r="AS150" s="140">
        <f>IF(ISERROR(FIND(AS$3,'CFR - XML import'!$A144)),0,VALUE(MID('CFR - XML import'!$A144,SEARCH("&gt;",'CFR - XML import'!$A144,1)+1,SEARCH("/",'CFR - XML import'!$A144,1)-SEARCH("&gt;",'CFR - XML import'!$A144,1)-2)))</f>
        <v>0</v>
      </c>
      <c r="AT150" s="140">
        <f>IF(ISERROR(FIND(AT$3,'CFR - XML import'!$A144)),0,VALUE(MID('CFR - XML import'!$A144,SEARCH("&gt;",'CFR - XML import'!$A144,1)+1,SEARCH("/",'CFR - XML import'!$A144,1)-SEARCH("&gt;",'CFR - XML import'!$A144,1)-2)))</f>
        <v>0</v>
      </c>
      <c r="AU150" s="140">
        <f>IF(ISERROR(FIND(AU$3,'CFR - XML import'!$A144)),0,VALUE(MID('CFR - XML import'!$A144,SEARCH("&gt;",'CFR - XML import'!$A144,1)+1,SEARCH("/",'CFR - XML import'!$A144,1)-SEARCH("&gt;",'CFR - XML import'!$A144,1)-2)))</f>
        <v>0</v>
      </c>
      <c r="AV150" s="140">
        <f>IF(ISERROR(FIND(AV$3,'CFR - XML import'!$A144)),0,VALUE(MID('CFR - XML import'!$A144,SEARCH("&gt;",'CFR - XML import'!$A144,1)+1,SEARCH("/",'CFR - XML import'!$A144,1)-SEARCH("&gt;",'CFR - XML import'!$A144,1)-2)))</f>
        <v>0</v>
      </c>
      <c r="AW150" s="140">
        <f>IF(ISERROR(FIND(AW$3,'CFR - XML import'!$A144)),0,VALUE(MID('CFR - XML import'!$A144,SEARCH("&gt;",'CFR - XML import'!$A144,1)+1,SEARCH("/",'CFR - XML import'!$A144,1)-SEARCH("&gt;",'CFR - XML import'!$A144,1)-2)))</f>
        <v>0</v>
      </c>
      <c r="AX150" s="140">
        <f>IF(ISERROR(FIND(AX$3,'CFR - XML import'!$A144)),0,VALUE(MID('CFR - XML import'!$A144,SEARCH("&gt;",'CFR - XML import'!$A144,1)+1,SEARCH("/",'CFR - XML import'!$A144,1)-SEARCH("&gt;",'CFR - XML import'!$A144,1)-2)))</f>
        <v>0</v>
      </c>
      <c r="AY150" s="140">
        <f>IF(ISERROR(FIND(AY$3,'CFR - XML import'!$A144)),0,VALUE(MID('CFR - XML import'!$A144,SEARCH("&gt;",'CFR - XML import'!$A144,1)+1,SEARCH("/",'CFR - XML import'!$A144,1)-SEARCH("&gt;",'CFR - XML import'!$A144,1)-2)))</f>
        <v>0</v>
      </c>
      <c r="AZ150" s="140">
        <f>IF(ISERROR(FIND(AZ$3,'CFR - XML import'!$A144)),0,VALUE(MID('CFR - XML import'!$A144,SEARCH("&gt;",'CFR - XML import'!$A144,1)+1,SEARCH("/",'CFR - XML import'!$A144,1)-SEARCH("&gt;",'CFR - XML import'!$A144,1)-2)))</f>
        <v>0</v>
      </c>
      <c r="BA150" s="140">
        <f>IF(ISERROR(FIND(BA$3,'CFR - XML import'!$A144)),0,VALUE(MID('CFR - XML import'!$A144,SEARCH("&gt;",'CFR - XML import'!$A144,1)+1,SEARCH("/",'CFR - XML import'!$A144,1)-SEARCH("&gt;",'CFR - XML import'!$A144,1)-2)))</f>
        <v>0</v>
      </c>
      <c r="BB150" s="140">
        <f>IF(ISERROR(FIND(BB$3,'CFR - XML import'!$A144)),0,VALUE(MID('CFR - XML import'!$A144,SEARCH("&gt;",'CFR - XML import'!$A144,1)+1,SEARCH("/",'CFR - XML import'!$A144,1)-SEARCH("&gt;",'CFR - XML import'!$A144,1)-2)))</f>
        <v>0</v>
      </c>
      <c r="BC150" s="140">
        <f>IF(ISERROR(FIND(BC$3,'CFR - XML import'!$A144)),0,VALUE(MID('CFR - XML import'!$A144,SEARCH("&gt;",'CFR - XML import'!$A144,1)+1,SEARCH("/",'CFR - XML import'!$A144,1)-SEARCH("&gt;",'CFR - XML import'!$A144,1)-2)))</f>
        <v>0</v>
      </c>
      <c r="BD150" s="140">
        <f>IF(ISERROR(FIND(BD$3,'CFR - XML import'!$A144)),0,VALUE(MID('CFR - XML import'!$A144,SEARCH("&gt;",'CFR - XML import'!$A144,1)+1,SEARCH("/",'CFR - XML import'!$A144,1)-SEARCH("&gt;",'CFR - XML import'!$A144,1)-2)))</f>
        <v>0</v>
      </c>
      <c r="BE150" s="140">
        <f>IF(ISERROR(FIND(BE$3,'CFR - XML import'!$A144)),0,VALUE(MID('CFR - XML import'!$A144,SEARCH("&gt;",'CFR - XML import'!$A144,1)+1,SEARCH("/",'CFR - XML import'!$A144,1)-SEARCH("&gt;",'CFR - XML import'!$A144,1)-2)))</f>
        <v>0</v>
      </c>
      <c r="BF150" s="140">
        <f>IF(ISERROR(FIND(BF$3,'CFR - XML import'!$A144)),0,VALUE(MID('CFR - XML import'!$A144,SEARCH("&gt;",'CFR - XML import'!$A144,1)+1,SEARCH("/",'CFR - XML import'!$A144,1)-SEARCH("&gt;",'CFR - XML import'!$A144,1)-2)))</f>
        <v>0</v>
      </c>
      <c r="BG150" s="140">
        <f>IF(ISERROR(FIND(BG$3,'CFR - XML import'!$A144)),0,VALUE(MID('CFR - XML import'!$A144,SEARCH("&gt;",'CFR - XML import'!$A144,1)+1,SEARCH("/",'CFR - XML import'!$A144,1)-SEARCH("&gt;",'CFR - XML import'!$A144,1)-2)))</f>
        <v>0</v>
      </c>
      <c r="BH150" s="140">
        <f>IF(ISERROR(FIND(BH$3,'CFR - XML import'!$A144)),0,VALUE(MID('CFR - XML import'!$A144,SEARCH("&gt;",'CFR - XML import'!$A144,1)+1,SEARCH("/",'CFR - XML import'!$A144,1)-SEARCH("&gt;",'CFR - XML import'!$A144,1)-2)))</f>
        <v>0</v>
      </c>
      <c r="BI150" s="140">
        <f>IF(ISERROR(FIND(BI$3,'CFR - XML import'!$A144)),0,VALUE(MID('CFR - XML import'!$A144,SEARCH("&gt;",'CFR - XML import'!$A144,1)+1,SEARCH("/",'CFR - XML import'!$A144,1)-SEARCH("&gt;",'CFR - XML import'!$A144,1)-2)))</f>
        <v>0</v>
      </c>
      <c r="BJ150" s="140">
        <f>IF(ISERROR(FIND(BJ$3,'CFR - XML import'!$A144)),0,VALUE(MID('CFR - XML import'!$A144,SEARCH("&gt;",'CFR - XML import'!$A144,1)+1,SEARCH("/",'CFR - XML import'!$A144,1)-SEARCH("&gt;",'CFR - XML import'!$A144,1)-2)))</f>
        <v>0</v>
      </c>
      <c r="BK150" s="140">
        <f>IF(ISERROR(FIND(BK$3,'CFR - XML import'!$A144)),0,VALUE(MID('CFR - XML import'!$A144,SEARCH("&gt;",'CFR - XML import'!$A144,1)+1,SEARCH("/",'CFR - XML import'!$A144,1)-SEARCH("&gt;",'CFR - XML import'!$A144,1)-2)))</f>
        <v>0</v>
      </c>
      <c r="BL150" s="140">
        <f>IF(ISERROR(FIND(BL$3,'CFR - XML import'!$A144)),0,VALUE(MID('CFR - XML import'!$A144,SEARCH("&gt;",'CFR - XML import'!$A144,1)+1,SEARCH("/",'CFR - XML import'!$A144,1)-SEARCH("&gt;",'CFR - XML import'!$A144,1)-2)))</f>
        <v>0</v>
      </c>
      <c r="BM150" s="140">
        <f>IF(ISERROR(FIND(BM$3,'CFR - XML import'!$A144)),0,VALUE(MID('CFR - XML import'!$A144,SEARCH("&gt;",'CFR - XML import'!$A144,1)+1,SEARCH("/",'CFR - XML import'!$A144,1)-SEARCH("&gt;",'CFR - XML import'!$A144,1)-2)))</f>
        <v>0</v>
      </c>
      <c r="BN150" s="140">
        <f>IF(ISERROR(FIND(BN$3,'CFR - XML import'!$A144)),0,VALUE(MID('CFR - XML import'!$A144,SEARCH("&gt;",'CFR - XML import'!$A144,1)+1,SEARCH("/",'CFR - XML import'!$A144,1)-SEARCH("&gt;",'CFR - XML import'!$A144,1)-2)))</f>
        <v>0</v>
      </c>
      <c r="BO150" s="140">
        <f>IF(ISERROR(FIND(BO$3,'CFR - XML import'!$A144)),0,VALUE(MID('CFR - XML import'!$A144,SEARCH("&gt;",'CFR - XML import'!$A144,1)+1,SEARCH("/",'CFR - XML import'!$A144,1)-SEARCH("&gt;",'CFR - XML import'!$A144,1)-2)))</f>
        <v>0</v>
      </c>
      <c r="BP150" s="140">
        <f>IF(ISERROR(FIND(BP$3,'CFR - XML import'!$A144)),0,VALUE(MID('CFR - XML import'!$A144,SEARCH("&gt;",'CFR - XML import'!$A144,1)+1,SEARCH("/",'CFR - XML import'!$A144,1)-SEARCH("&gt;",'CFR - XML import'!$A144,1)-2)))</f>
        <v>0</v>
      </c>
      <c r="BQ150" s="140">
        <f>IF(ISERROR(FIND(BQ$3,'CFR - XML import'!$A144)),0,VALUE(MID('CFR - XML import'!$A144,SEARCH("&gt;",'CFR - XML import'!$A144,1)+1,SEARCH("/",'CFR - XML import'!$A144,1)-SEARCH("&gt;",'CFR - XML import'!$A144,1)-2)))</f>
        <v>0</v>
      </c>
      <c r="BR150" s="140">
        <f>IF(ISERROR(FIND(BR$3,'CFR - XML import'!$A144)),0,VALUE(MID('CFR - XML import'!$A144,SEARCH("&gt;",'CFR - XML import'!$A144,1)+1,SEARCH("/",'CFR - XML import'!$A144,1)-SEARCH("&gt;",'CFR - XML import'!$A144,1)-2)))</f>
        <v>0</v>
      </c>
      <c r="BS150" s="140">
        <f>IF(ISERROR(FIND(BS$3,'CFR - XML import'!$A144)),0,VALUE(MID('CFR - XML import'!$A144,SEARCH("&gt;",'CFR - XML import'!$A144,1)+1,SEARCH("/",'CFR - XML import'!$A144,1)-SEARCH("&gt;",'CFR - XML import'!$A144,1)-2)))</f>
        <v>0</v>
      </c>
      <c r="BT150" s="140">
        <f>IF(ISERROR(FIND(BT$3,'CFR - XML import'!$A144)),0,VALUE(MID('CFR - XML import'!$A144,SEARCH("&gt;",'CFR - XML import'!$A144,1)+1,SEARCH("/",'CFR - XML import'!$A144,1)-SEARCH("&gt;",'CFR - XML import'!$A144,1)-2)))</f>
        <v>0</v>
      </c>
      <c r="BU150" s="140">
        <f>IF(ISERROR(FIND(BU$3,'CFR - XML import'!$A144)),0,VALUE(MID('CFR - XML import'!$A144,SEARCH("&gt;",'CFR - XML import'!$A144,1)+1,SEARCH("/",'CFR - XML import'!$A144,1)-SEARCH("&gt;",'CFR - XML import'!$A144,1)-2)))</f>
        <v>0</v>
      </c>
      <c r="BV150" s="140">
        <f>IF(ISERROR(FIND(BV$3,'CFR - XML import'!$A144)),0,VALUE(MID('CFR - XML import'!$A144,SEARCH("&gt;",'CFR - XML import'!$A144,1)+1,SEARCH("/",'CFR - XML import'!$A144,1)-SEARCH("&gt;",'CFR - XML import'!$A144,1)-2)))</f>
        <v>0</v>
      </c>
      <c r="BW150" s="140">
        <f>IF(ISERROR(FIND(BW$3,'CFR - XML import'!$A144)),0,VALUE(MID('CFR - XML import'!$A144,SEARCH("&gt;",'CFR - XML import'!$A144,1)+1,SEARCH("/",'CFR - XML import'!$A144,1)-SEARCH("&gt;",'CFR - XML import'!$A144,1)-2)))</f>
        <v>0</v>
      </c>
      <c r="BX150" s="140">
        <f>IF(ISERROR(FIND(BX$3,'CFR - XML import'!$A144)),0,VALUE(MID('CFR - XML import'!$A144,SEARCH("&gt;",'CFR - XML import'!$A144,1)+1,SEARCH("/",'CFR - XML import'!$A144,1)-SEARCH("&gt;",'CFR - XML import'!$A144,1)-2)))</f>
        <v>0</v>
      </c>
      <c r="BY150" s="140">
        <f>IF(ISERROR(FIND(BY$3,'CFR - XML import'!$A144)),0,VALUE(MID('CFR - XML import'!$A144,SEARCH("&gt;",'CFR - XML import'!$A144,1)+1,SEARCH("/",'CFR - XML import'!$A144,1)-SEARCH("&gt;",'CFR - XML import'!$A144,1)-2)))</f>
        <v>0</v>
      </c>
      <c r="BZ150" s="140">
        <f>IF(ISERROR(FIND(BZ$3,'CFR - XML import'!$A144)),0,VALUE(MID('CFR - XML import'!$A144,SEARCH("&gt;",'CFR - XML import'!$A144,1)+1,SEARCH("/",'CFR - XML import'!$A144,1)-SEARCH("&gt;",'CFR - XML import'!$A144,1)-2)))</f>
        <v>0</v>
      </c>
      <c r="CG150" s="142">
        <f>IF(ISERROR(IF(MID('CFR - XML import'!$A144,LEN($CF$4)+5,LEN('CFR - XML import'!$A144)-(2*LEN($CF$4)+5))="RMMS",1,IF(MID('CFR - XML import'!$A144,LEN("    &lt;InputSystem&gt;")+1,LEN('CFR - XML import'!$A144)-(LEN("    &lt;InputSystem&gt;")+LEN($CF$4)+1))="SIMS",2,0))),0,IF(MID('CFR - XML import'!$A144,LEN($CF$4)+5,LEN('CFR - XML import'!$A144)-(2*LEN($CF$4)+5))="RMMS",1,IF(MID('CFR - XML import'!$A144,LEN("    &lt;InputSystem&gt;")+1,LEN('CFR - XML import'!$A144)-(LEN("    &lt;InputSystem&gt;")+LEN($CF$4)+1))="SIMS",2,0)))</f>
        <v>0</v>
      </c>
      <c r="CH150" s="140">
        <f>IF(ISERROR(FIND(CH$3,'CFR - XML import'!$A144)),0,MID('CFR - XML import'!$A144,SEARCH("&gt;",'CFR - XML import'!$A144,1)+1,SEARCH("/",'CFR - XML import'!$A144,1)-SEARCH("&gt;",'CFR - XML import'!$A144,1)-2))</f>
        <v>0</v>
      </c>
      <c r="CI150" s="140">
        <f>IF(ISERROR(FIND(CI$3,'CFR - XML import'!$A144)),0,MID('CFR - XML import'!$A144,SEARCH("&gt;",'CFR - XML import'!$A144,1)+1,SEARCH("/",'CFR - XML import'!$A144,1)-SEARCH("&gt;",'CFR - XML import'!$A144,1)-2))</f>
        <v>0</v>
      </c>
      <c r="CJ150" s="140">
        <f>IF(ISERROR(FIND(CJ$3,'CFR - XML import'!$A144)),0,MID('CFR - XML import'!$A144,SEARCH("&gt;",'CFR - XML import'!$A144,1)+1,SEARCH("/",'CFR - XML import'!$A144,1)-SEARCH("&gt;",'CFR - XML import'!$A144,1)-2))</f>
        <v>0</v>
      </c>
      <c r="CK150" s="140">
        <f>IF(ISERROR(FIND(CK$3,'CFR - XML import'!$A144)),0,MID('CFR - XML import'!$A144,SEARCH("&gt;",'CFR - XML import'!$A144,1)+1,SEARCH("/",'CFR - XML import'!$A144,1)-SEARCH("&gt;",'CFR - XML import'!$A144,1)-2))</f>
        <v>0</v>
      </c>
      <c r="CL150" s="140">
        <f>IF(ISERROR(FIND(CL$3,'CFR - XML import'!$A144)),0,MID('CFR - XML import'!$A144,SEARCH("&gt;",'CFR - XML import'!$A144,1)+1,SEARCH("/",'CFR - XML import'!$A144,1)-SEARCH("&gt;",'CFR - XML import'!$A144,1)-2))</f>
        <v>0</v>
      </c>
      <c r="CM150" s="140">
        <f>IF(ISERROR(FIND(CM$3,'CFR - XML import'!$A144)),0,MID('CFR - XML import'!$A144,SEARCH("&gt;",'CFR - XML import'!$A144,1)+1,SEARCH("/",'CFR - XML import'!$A144,1)-SEARCH("&gt;",'CFR - XML import'!$A144,1)-2))</f>
        <v>0</v>
      </c>
    </row>
    <row r="151" spans="1:91" x14ac:dyDescent="0.2">
      <c r="A151" s="139" t="str">
        <f>IF(AND('CFR - XML import'!A145&lt;&gt;"",LEFT('CFR - XML import'!A145,1)&lt;&gt;"&lt;",LEFT('CFR - XML import'!A145,3)&lt;&gt;"  &lt;",LEFT('CFR - XML import'!A145,5)&lt;&gt;"    &lt;",LEFT('CFR - XML import'!A145,7)&lt;&gt;"      &lt;",LEFT('CFR - XML import'!A145,9)&lt;&gt;"        &lt;",$B$1="SIMS"),'CFR - XML import'!A145,IF(AND(LEFT('CFR - XML import'!A145,9)="&lt;Details&gt;",$B$1="RM"),'CFR - XML import'!A145,""))</f>
        <v/>
      </c>
      <c r="B151" s="140">
        <f>IF(ISERROR(FIND(B$3,'CFR - XML import'!$A145)),0,VALUE(MID('CFR - XML import'!$A145,SEARCH("&gt;",'CFR - XML import'!$A145,1)+1,SEARCH("/",'CFR - XML import'!$A145,1)-SEARCH("&gt;",'CFR - XML import'!$A145,1)-2)))</f>
        <v>0</v>
      </c>
      <c r="D151" s="140">
        <f>IF(ISERROR(FIND(D$3,'CFR - XML import'!$A145)),0,MID('CFR - XML import'!$A145,SEARCH("&gt;",'CFR - XML import'!$A145,1)+1,SEARCH("/",'CFR - XML import'!$A145,1)-SEARCH("&gt;",'CFR - XML import'!$A145,1)-2))</f>
        <v>0</v>
      </c>
      <c r="E151" s="140">
        <f>IF(ISERROR(FIND(E$3,'CFR - XML import'!$A145)),0,MID('CFR - XML import'!$A145,SEARCH("&gt;",'CFR - XML import'!$A145,1)+1,SEARCH("/",'CFR - XML import'!$A145,1)-SEARCH("&gt;",'CFR - XML import'!$A145,1)-2))</f>
        <v>0</v>
      </c>
      <c r="F151" s="141">
        <f>IF($B$1="SIMS",IF(ISERROR(FIND(F$3,'CFR - XML import'!$A145)),0,VALUE(MID('CFR - XML import'!$A145,15,10))),IF(ISERROR(FIND(F$3,'CFR - XML import'!$A145)),0,VALUE(MID('CFR - XML import'!$A145,15,10))))</f>
        <v>0</v>
      </c>
      <c r="G151" s="140">
        <f>IF(ISERROR(FIND(G$3,'CFR - XML import'!$A145)),0,VALUE(MID('CFR - XML import'!$A145,SEARCH("&gt;",'CFR - XML import'!$A145,1)+1,SEARCH("/",'CFR - XML import'!$A145,1)-SEARCH("&gt;",'CFR - XML import'!$A145,1)-2)))</f>
        <v>0</v>
      </c>
      <c r="H151" s="140">
        <f>IF(ISERROR(FIND(H$3,'CFR - XML import'!$A145)),0,VALUE(MID('CFR - XML import'!$A145,SEARCH("&gt;",'CFR - XML import'!$A145,1)+1,SEARCH("/",'CFR - XML import'!$A145,1)-SEARCH("&gt;",'CFR - XML import'!$A145,1)-2)))</f>
        <v>0</v>
      </c>
      <c r="I151" s="140">
        <f>IF(ISERROR(FIND(I$3,'CFR - XML import'!$A145)),0,VALUE(MID('CFR - XML import'!$A145,SEARCH("&gt;",'CFR - XML import'!$A145,1)+1,SEARCH("/",'CFR - XML import'!$A145,1)-SEARCH("&gt;",'CFR - XML import'!$A145,1)-2)))</f>
        <v>0</v>
      </c>
      <c r="J151" s="140">
        <f>IF(ISERROR(FIND(J$3,'CFR - XML import'!$A145)),0,VALUE(MID('CFR - XML import'!$A145,SEARCH("&gt;",'CFR - XML import'!$A145,1)+1,SEARCH("/",'CFR - XML import'!$A145,1)-SEARCH("&gt;",'CFR - XML import'!$A145,1)-2)))</f>
        <v>0</v>
      </c>
      <c r="K151" s="140">
        <f>IF(ISERROR(FIND(K$3,'CFR - XML import'!$A145)),0,VALUE(MID('CFR - XML import'!$A145,SEARCH("&gt;",'CFR - XML import'!$A145,1)+1,SEARCH("/",'CFR - XML import'!$A145,1)-SEARCH("&gt;",'CFR - XML import'!$A145,1)-2)))</f>
        <v>0</v>
      </c>
      <c r="L151" s="140">
        <f>IF(ISERROR(FIND(L$3,'CFR - XML import'!$A145)),0,VALUE(MID('CFR - XML import'!$A145,SEARCH("&gt;",'CFR - XML import'!$A145,1)+1,SEARCH("/",'CFR - XML import'!$A145,1)-SEARCH("&gt;",'CFR - XML import'!$A145,1)-2)))</f>
        <v>0</v>
      </c>
      <c r="M151" s="140">
        <f>IF(ISERROR(FIND(M$3,'CFR - XML import'!$A145)),0,VALUE(MID('CFR - XML import'!$A145,SEARCH("&gt;",'CFR - XML import'!$A145,1)+1,SEARCH("/",'CFR - XML import'!$A145,1)-SEARCH("&gt;",'CFR - XML import'!$A145,1)-2)))</f>
        <v>0</v>
      </c>
      <c r="N151" s="140">
        <f>IF(ISERROR(FIND(N$3,'CFR - XML import'!$A145)),0,VALUE(MID('CFR - XML import'!$A145,SEARCH("&gt;",'CFR - XML import'!$A145,1)+1,SEARCH("/",'CFR - XML import'!$A145,1)-SEARCH("&gt;",'CFR - XML import'!$A145,1)-2)))</f>
        <v>0</v>
      </c>
      <c r="O151" s="140">
        <f>IF(ISERROR(FIND(O$3,'CFR - XML import'!$A145)),0,VALUE(MID('CFR - XML import'!$A145,SEARCH("&gt;",'CFR - XML import'!$A145,1)+1,SEARCH("/",'CFR - XML import'!$A145,1)-SEARCH("&gt;",'CFR - XML import'!$A145,1)-2)))</f>
        <v>0</v>
      </c>
      <c r="P151" s="140">
        <f>IF(ISERROR(FIND(P$3,'CFR - XML import'!$A145)),0,VALUE(MID('CFR - XML import'!$A145,SEARCH("&gt;",'CFR - XML import'!$A145,1)+1,SEARCH("/",'CFR - XML import'!$A145,1)-SEARCH("&gt;",'CFR - XML import'!$A145,1)-2)))</f>
        <v>0</v>
      </c>
      <c r="Q151" s="140">
        <f>IF(ISERROR(FIND(Q$3,'CFR - XML import'!$A145)),0,VALUE(MID('CFR - XML import'!$A145,SEARCH("&gt;",'CFR - XML import'!$A145,1)+1,SEARCH("/",'CFR - XML import'!$A145,1)-SEARCH("&gt;",'CFR - XML import'!$A145,1)-2)))</f>
        <v>0</v>
      </c>
      <c r="R151" s="140">
        <f>IF(ISERROR(FIND(R$3,'CFR - XML import'!$A145)),0,VALUE(MID('CFR - XML import'!$A145,SEARCH("&gt;",'CFR - XML import'!$A145,1)+1,SEARCH("/",'CFR - XML import'!$A145,1)-SEARCH("&gt;",'CFR - XML import'!$A145,1)-2)))</f>
        <v>0</v>
      </c>
      <c r="S151" s="140">
        <f>IF(ISERROR(FIND(S$3,'CFR - XML import'!$A145)),0,VALUE(MID('CFR - XML import'!$A145,SEARCH("&gt;",'CFR - XML import'!$A145,1)+1,SEARCH("/",'CFR - XML import'!$A145,1)-SEARCH("&gt;",'CFR - XML import'!$A145,1)-2)))</f>
        <v>0</v>
      </c>
      <c r="T151" s="140">
        <f>IF(ISERROR(FIND(T$3,'CFR - XML import'!$A145)),0,VALUE(MID('CFR - XML import'!$A145,SEARCH("&gt;",'CFR - XML import'!$A145,1)+1,SEARCH("/",'CFR - XML import'!$A145,1)-SEARCH("&gt;",'CFR - XML import'!$A145,1)-2)))</f>
        <v>0</v>
      </c>
      <c r="U151" s="140">
        <f>IF(ISERROR(FIND(U$3,'CFR - XML import'!$A145)),0,VALUE(MID('CFR - XML import'!$A145,SEARCH("&gt;",'CFR - XML import'!$A145,1)+1,SEARCH("/",'CFR - XML import'!$A145,1)-SEARCH("&gt;",'CFR - XML import'!$A145,1)-2)))</f>
        <v>0</v>
      </c>
      <c r="V151" s="140">
        <f>IF(ISERROR(FIND(V$3,'CFR - XML import'!$A145)),0,VALUE(MID('CFR - XML import'!$A145,SEARCH("&gt;",'CFR - XML import'!$A145,1)+1,SEARCH("/",'CFR - XML import'!$A145,1)-SEARCH("&gt;",'CFR - XML import'!$A145,1)-2)))</f>
        <v>0</v>
      </c>
      <c r="W151" s="140">
        <f>IF(ISERROR(FIND(W$3,'CFR - XML import'!$A145)),0,VALUE(MID('CFR - XML import'!$A145,SEARCH("&gt;",'CFR - XML import'!$A145,1)+1,SEARCH("/",'CFR - XML import'!$A145,1)-SEARCH("&gt;",'CFR - XML import'!$A145,1)-2)))</f>
        <v>0</v>
      </c>
      <c r="X151" s="140"/>
      <c r="Y151" s="140">
        <f>IF(ISERROR(FIND(Y$3,'CFR - XML import'!$A145)),0,VALUE(MID('CFR - XML import'!$A145,SEARCH("&gt;",'CFR - XML import'!$A145,1)+1,SEARCH("/",'CFR - XML import'!$A145,1)-SEARCH("&gt;",'CFR - XML import'!$A145,1)-2)))</f>
        <v>0</v>
      </c>
      <c r="Z151" s="140">
        <f>IF(ISERROR(FIND(Z$3,'CFR - XML import'!$A145)),0,VALUE(MID('CFR - XML import'!$A145,SEARCH("&gt;",'CFR - XML import'!$A145,1)+1,SEARCH("/",'CFR - XML import'!$A145,1)-SEARCH("&gt;",'CFR - XML import'!$A145,1)-2)))</f>
        <v>0</v>
      </c>
      <c r="AA151" s="140">
        <f>IF(ISERROR(FIND(AA$3,'CFR - XML import'!$A145)),0,VALUE(MID('CFR - XML import'!$A145,SEARCH("&gt;",'CFR - XML import'!$A145,1)+1,SEARCH("/",'CFR - XML import'!$A145,1)-SEARCH("&gt;",'CFR - XML import'!$A145,1)-2)))</f>
        <v>0</v>
      </c>
      <c r="AB151" s="140">
        <f>IF(ISERROR(FIND(AB$3,'CFR - XML import'!$A145)),0,VALUE(MID('CFR - XML import'!$A145,SEARCH("&gt;",'CFR - XML import'!$A145,1)+1,SEARCH("/",'CFR - XML import'!$A145,1)-SEARCH("&gt;",'CFR - XML import'!$A145,1)-2)))</f>
        <v>0</v>
      </c>
      <c r="AC151" s="140">
        <f>IF(ISERROR(FIND(AC$3,'CFR - XML import'!$A145)),0,VALUE(MID('CFR - XML import'!$A145,SEARCH("&gt;",'CFR - XML import'!$A145,1)+1,SEARCH("/",'CFR - XML import'!$A145,1)-SEARCH("&gt;",'CFR - XML import'!$A145,1)-2)))</f>
        <v>0</v>
      </c>
      <c r="AD151" s="140">
        <f>IF(ISERROR(FIND(AD$3,'CFR - XML import'!$A145)),0,VALUE(MID('CFR - XML import'!$A145,SEARCH("&gt;",'CFR - XML import'!$A145,1)+1,SEARCH("/",'CFR - XML import'!$A145,1)-SEARCH("&gt;",'CFR - XML import'!$A145,1)-2)))</f>
        <v>0</v>
      </c>
      <c r="AE151" s="140">
        <f>IF(ISERROR(FIND(AE$3,'CFR - XML import'!$A145)),0,VALUE(MID('CFR - XML import'!$A145,SEARCH("&gt;",'CFR - XML import'!$A145,1)+1,SEARCH("/",'CFR - XML import'!$A145,1)-SEARCH("&gt;",'CFR - XML import'!$A145,1)-2)))</f>
        <v>0</v>
      </c>
      <c r="AF151" s="140">
        <f>IF(ISERROR(FIND(AF$3,'CFR - XML import'!$A145)),0,VALUE(MID('CFR - XML import'!$A145,SEARCH("&gt;",'CFR - XML import'!$A145,1)+1,SEARCH("/",'CFR - XML import'!$A145,1)-SEARCH("&gt;",'CFR - XML import'!$A145,1)-2)))</f>
        <v>0</v>
      </c>
      <c r="AG151" s="140">
        <f>IF(ISERROR(FIND(AG$3,'CFR - XML import'!$A145)),0,VALUE(MID('CFR - XML import'!$A145,SEARCH("&gt;",'CFR - XML import'!$A145,1)+1,SEARCH("/",'CFR - XML import'!$A145,1)-SEARCH("&gt;",'CFR - XML import'!$A145,1)-2)))</f>
        <v>0</v>
      </c>
      <c r="AH151" s="140">
        <f>IF(ISERROR(FIND(AH$3,'CFR - XML import'!$A145)),0,VALUE(MID('CFR - XML import'!$A145,SEARCH("&gt;",'CFR - XML import'!$A145,1)+1,SEARCH("/",'CFR - XML import'!$A145,1)-SEARCH("&gt;",'CFR - XML import'!$A145,1)-2)))</f>
        <v>0</v>
      </c>
      <c r="AI151" s="140">
        <f>IF(ISERROR(FIND(AI$3,'CFR - XML import'!$A145)),0,VALUE(MID('CFR - XML import'!$A145,SEARCH("&gt;",'CFR - XML import'!$A145,1)+1,SEARCH("/",'CFR - XML import'!$A145,1)-SEARCH("&gt;",'CFR - XML import'!$A145,1)-2)))</f>
        <v>0</v>
      </c>
      <c r="AJ151" s="140">
        <f>IF(ISERROR(FIND(AJ$3,'CFR - XML import'!$A145)),0,VALUE(MID('CFR - XML import'!$A145,SEARCH("&gt;",'CFR - XML import'!$A145,1)+1,SEARCH("/",'CFR - XML import'!$A145,1)-SEARCH("&gt;",'CFR - XML import'!$A145,1)-2)))</f>
        <v>0</v>
      </c>
      <c r="AK151" s="140">
        <f>IF(ISERROR(FIND(AK$3,'CFR - XML import'!$A145)),0,VALUE(MID('CFR - XML import'!$A145,SEARCH("&gt;",'CFR - XML import'!$A145,1)+1,SEARCH("/",'CFR - XML import'!$A145,1)-SEARCH("&gt;",'CFR - XML import'!$A145,1)-2)))</f>
        <v>0</v>
      </c>
      <c r="AL151" s="140">
        <f>IF(ISERROR(FIND(AL$3,'CFR - XML import'!$A145)),0,VALUE(MID('CFR - XML import'!$A145,SEARCH("&gt;",'CFR - XML import'!$A145,1)+1,SEARCH("/",'CFR - XML import'!$A145,1)-SEARCH("&gt;",'CFR - XML import'!$A145,1)-2)))</f>
        <v>0</v>
      </c>
      <c r="AM151" s="140">
        <f>IF(ISERROR(FIND(AM$3,'CFR - XML import'!$A145)),0,VALUE(MID('CFR - XML import'!$A145,SEARCH("&gt;",'CFR - XML import'!$A145,1)+1,SEARCH("/",'CFR - XML import'!$A145,1)-SEARCH("&gt;",'CFR - XML import'!$A145,1)-2)))</f>
        <v>0</v>
      </c>
      <c r="AN151" s="140">
        <f>IF(ISERROR(FIND(AN$3,'CFR - XML import'!$A145)),0,VALUE(MID('CFR - XML import'!$A145,SEARCH("&gt;",'CFR - XML import'!$A145,1)+1,SEARCH("/",'CFR - XML import'!$A145,1)-SEARCH("&gt;",'CFR - XML import'!$A145,1)-2)))</f>
        <v>0</v>
      </c>
      <c r="AO151" s="140">
        <f>IF(ISERROR(FIND(AO$3,'CFR - XML import'!$A145)),0,VALUE(MID('CFR - XML import'!$A145,SEARCH("&gt;",'CFR - XML import'!$A145,1)+1,SEARCH("/",'CFR - XML import'!$A145,1)-SEARCH("&gt;",'CFR - XML import'!$A145,1)-2)))</f>
        <v>0</v>
      </c>
      <c r="AP151" s="140">
        <f>IF(ISERROR(FIND(AP$3,'CFR - XML import'!$A145)),0,VALUE(MID('CFR - XML import'!$A145,SEARCH("&gt;",'CFR - XML import'!$A145,1)+1,SEARCH("/",'CFR - XML import'!$A145,1)-SEARCH("&gt;",'CFR - XML import'!$A145,1)-2)))</f>
        <v>0</v>
      </c>
      <c r="AQ151" s="140">
        <f>IF(ISERROR(FIND(AQ$3,'CFR - XML import'!$A145)),0,VALUE(MID('CFR - XML import'!$A145,SEARCH("&gt;",'CFR - XML import'!$A145,1)+1,SEARCH("/",'CFR - XML import'!$A145,1)-SEARCH("&gt;",'CFR - XML import'!$A145,1)-2)))</f>
        <v>0</v>
      </c>
      <c r="AR151" s="140">
        <f>IF(ISERROR(FIND(AR$3,'CFR - XML import'!$A145)),0,VALUE(MID('CFR - XML import'!$A145,SEARCH("&gt;",'CFR - XML import'!$A145,1)+1,SEARCH("/",'CFR - XML import'!$A145,1)-SEARCH("&gt;",'CFR - XML import'!$A145,1)-2)))</f>
        <v>0</v>
      </c>
      <c r="AS151" s="140">
        <f>IF(ISERROR(FIND(AS$3,'CFR - XML import'!$A145)),0,VALUE(MID('CFR - XML import'!$A145,SEARCH("&gt;",'CFR - XML import'!$A145,1)+1,SEARCH("/",'CFR - XML import'!$A145,1)-SEARCH("&gt;",'CFR - XML import'!$A145,1)-2)))</f>
        <v>0</v>
      </c>
      <c r="AT151" s="140">
        <f>IF(ISERROR(FIND(AT$3,'CFR - XML import'!$A145)),0,VALUE(MID('CFR - XML import'!$A145,SEARCH("&gt;",'CFR - XML import'!$A145,1)+1,SEARCH("/",'CFR - XML import'!$A145,1)-SEARCH("&gt;",'CFR - XML import'!$A145,1)-2)))</f>
        <v>0</v>
      </c>
      <c r="AU151" s="140">
        <f>IF(ISERROR(FIND(AU$3,'CFR - XML import'!$A145)),0,VALUE(MID('CFR - XML import'!$A145,SEARCH("&gt;",'CFR - XML import'!$A145,1)+1,SEARCH("/",'CFR - XML import'!$A145,1)-SEARCH("&gt;",'CFR - XML import'!$A145,1)-2)))</f>
        <v>0</v>
      </c>
      <c r="AV151" s="140">
        <f>IF(ISERROR(FIND(AV$3,'CFR - XML import'!$A145)),0,VALUE(MID('CFR - XML import'!$A145,SEARCH("&gt;",'CFR - XML import'!$A145,1)+1,SEARCH("/",'CFR - XML import'!$A145,1)-SEARCH("&gt;",'CFR - XML import'!$A145,1)-2)))</f>
        <v>0</v>
      </c>
      <c r="AW151" s="140">
        <f>IF(ISERROR(FIND(AW$3,'CFR - XML import'!$A145)),0,VALUE(MID('CFR - XML import'!$A145,SEARCH("&gt;",'CFR - XML import'!$A145,1)+1,SEARCH("/",'CFR - XML import'!$A145,1)-SEARCH("&gt;",'CFR - XML import'!$A145,1)-2)))</f>
        <v>0</v>
      </c>
      <c r="AX151" s="140">
        <f>IF(ISERROR(FIND(AX$3,'CFR - XML import'!$A145)),0,VALUE(MID('CFR - XML import'!$A145,SEARCH("&gt;",'CFR - XML import'!$A145,1)+1,SEARCH("/",'CFR - XML import'!$A145,1)-SEARCH("&gt;",'CFR - XML import'!$A145,1)-2)))</f>
        <v>0</v>
      </c>
      <c r="AY151" s="140">
        <f>IF(ISERROR(FIND(AY$3,'CFR - XML import'!$A145)),0,VALUE(MID('CFR - XML import'!$A145,SEARCH("&gt;",'CFR - XML import'!$A145,1)+1,SEARCH("/",'CFR - XML import'!$A145,1)-SEARCH("&gt;",'CFR - XML import'!$A145,1)-2)))</f>
        <v>0</v>
      </c>
      <c r="AZ151" s="140">
        <f>IF(ISERROR(FIND(AZ$3,'CFR - XML import'!$A145)),0,VALUE(MID('CFR - XML import'!$A145,SEARCH("&gt;",'CFR - XML import'!$A145,1)+1,SEARCH("/",'CFR - XML import'!$A145,1)-SEARCH("&gt;",'CFR - XML import'!$A145,1)-2)))</f>
        <v>0</v>
      </c>
      <c r="BA151" s="140">
        <f>IF(ISERROR(FIND(BA$3,'CFR - XML import'!$A145)),0,VALUE(MID('CFR - XML import'!$A145,SEARCH("&gt;",'CFR - XML import'!$A145,1)+1,SEARCH("/",'CFR - XML import'!$A145,1)-SEARCH("&gt;",'CFR - XML import'!$A145,1)-2)))</f>
        <v>0</v>
      </c>
      <c r="BB151" s="140">
        <f>IF(ISERROR(FIND(BB$3,'CFR - XML import'!$A145)),0,VALUE(MID('CFR - XML import'!$A145,SEARCH("&gt;",'CFR - XML import'!$A145,1)+1,SEARCH("/",'CFR - XML import'!$A145,1)-SEARCH("&gt;",'CFR - XML import'!$A145,1)-2)))</f>
        <v>0</v>
      </c>
      <c r="BC151" s="140">
        <f>IF(ISERROR(FIND(BC$3,'CFR - XML import'!$A145)),0,VALUE(MID('CFR - XML import'!$A145,SEARCH("&gt;",'CFR - XML import'!$A145,1)+1,SEARCH("/",'CFR - XML import'!$A145,1)-SEARCH("&gt;",'CFR - XML import'!$A145,1)-2)))</f>
        <v>0</v>
      </c>
      <c r="BD151" s="140">
        <f>IF(ISERROR(FIND(BD$3,'CFR - XML import'!$A145)),0,VALUE(MID('CFR - XML import'!$A145,SEARCH("&gt;",'CFR - XML import'!$A145,1)+1,SEARCH("/",'CFR - XML import'!$A145,1)-SEARCH("&gt;",'CFR - XML import'!$A145,1)-2)))</f>
        <v>0</v>
      </c>
      <c r="BE151" s="140">
        <f>IF(ISERROR(FIND(BE$3,'CFR - XML import'!$A145)),0,VALUE(MID('CFR - XML import'!$A145,SEARCH("&gt;",'CFR - XML import'!$A145,1)+1,SEARCH("/",'CFR - XML import'!$A145,1)-SEARCH("&gt;",'CFR - XML import'!$A145,1)-2)))</f>
        <v>0</v>
      </c>
      <c r="BF151" s="140">
        <f>IF(ISERROR(FIND(BF$3,'CFR - XML import'!$A145)),0,VALUE(MID('CFR - XML import'!$A145,SEARCH("&gt;",'CFR - XML import'!$A145,1)+1,SEARCH("/",'CFR - XML import'!$A145,1)-SEARCH("&gt;",'CFR - XML import'!$A145,1)-2)))</f>
        <v>0</v>
      </c>
      <c r="BG151" s="140">
        <f>IF(ISERROR(FIND(BG$3,'CFR - XML import'!$A145)),0,VALUE(MID('CFR - XML import'!$A145,SEARCH("&gt;",'CFR - XML import'!$A145,1)+1,SEARCH("/",'CFR - XML import'!$A145,1)-SEARCH("&gt;",'CFR - XML import'!$A145,1)-2)))</f>
        <v>0</v>
      </c>
      <c r="BH151" s="140">
        <f>IF(ISERROR(FIND(BH$3,'CFR - XML import'!$A145)),0,VALUE(MID('CFR - XML import'!$A145,SEARCH("&gt;",'CFR - XML import'!$A145,1)+1,SEARCH("/",'CFR - XML import'!$A145,1)-SEARCH("&gt;",'CFR - XML import'!$A145,1)-2)))</f>
        <v>0</v>
      </c>
      <c r="BI151" s="140">
        <f>IF(ISERROR(FIND(BI$3,'CFR - XML import'!$A145)),0,VALUE(MID('CFR - XML import'!$A145,SEARCH("&gt;",'CFR - XML import'!$A145,1)+1,SEARCH("/",'CFR - XML import'!$A145,1)-SEARCH("&gt;",'CFR - XML import'!$A145,1)-2)))</f>
        <v>0</v>
      </c>
      <c r="BJ151" s="140">
        <f>IF(ISERROR(FIND(BJ$3,'CFR - XML import'!$A145)),0,VALUE(MID('CFR - XML import'!$A145,SEARCH("&gt;",'CFR - XML import'!$A145,1)+1,SEARCH("/",'CFR - XML import'!$A145,1)-SEARCH("&gt;",'CFR - XML import'!$A145,1)-2)))</f>
        <v>0</v>
      </c>
      <c r="BK151" s="140">
        <f>IF(ISERROR(FIND(BK$3,'CFR - XML import'!$A145)),0,VALUE(MID('CFR - XML import'!$A145,SEARCH("&gt;",'CFR - XML import'!$A145,1)+1,SEARCH("/",'CFR - XML import'!$A145,1)-SEARCH("&gt;",'CFR - XML import'!$A145,1)-2)))</f>
        <v>0</v>
      </c>
      <c r="BL151" s="140">
        <f>IF(ISERROR(FIND(BL$3,'CFR - XML import'!$A145)),0,VALUE(MID('CFR - XML import'!$A145,SEARCH("&gt;",'CFR - XML import'!$A145,1)+1,SEARCH("/",'CFR - XML import'!$A145,1)-SEARCH("&gt;",'CFR - XML import'!$A145,1)-2)))</f>
        <v>0</v>
      </c>
      <c r="BM151" s="140">
        <f>IF(ISERROR(FIND(BM$3,'CFR - XML import'!$A145)),0,VALUE(MID('CFR - XML import'!$A145,SEARCH("&gt;",'CFR - XML import'!$A145,1)+1,SEARCH("/",'CFR - XML import'!$A145,1)-SEARCH("&gt;",'CFR - XML import'!$A145,1)-2)))</f>
        <v>0</v>
      </c>
      <c r="BN151" s="140">
        <f>IF(ISERROR(FIND(BN$3,'CFR - XML import'!$A145)),0,VALUE(MID('CFR - XML import'!$A145,SEARCH("&gt;",'CFR - XML import'!$A145,1)+1,SEARCH("/",'CFR - XML import'!$A145,1)-SEARCH("&gt;",'CFR - XML import'!$A145,1)-2)))</f>
        <v>0</v>
      </c>
      <c r="BO151" s="140">
        <f>IF(ISERROR(FIND(BO$3,'CFR - XML import'!$A145)),0,VALUE(MID('CFR - XML import'!$A145,SEARCH("&gt;",'CFR - XML import'!$A145,1)+1,SEARCH("/",'CFR - XML import'!$A145,1)-SEARCH("&gt;",'CFR - XML import'!$A145,1)-2)))</f>
        <v>0</v>
      </c>
      <c r="BP151" s="140">
        <f>IF(ISERROR(FIND(BP$3,'CFR - XML import'!$A145)),0,VALUE(MID('CFR - XML import'!$A145,SEARCH("&gt;",'CFR - XML import'!$A145,1)+1,SEARCH("/",'CFR - XML import'!$A145,1)-SEARCH("&gt;",'CFR - XML import'!$A145,1)-2)))</f>
        <v>0</v>
      </c>
      <c r="BQ151" s="140">
        <f>IF(ISERROR(FIND(BQ$3,'CFR - XML import'!$A145)),0,VALUE(MID('CFR - XML import'!$A145,SEARCH("&gt;",'CFR - XML import'!$A145,1)+1,SEARCH("/",'CFR - XML import'!$A145,1)-SEARCH("&gt;",'CFR - XML import'!$A145,1)-2)))</f>
        <v>0</v>
      </c>
      <c r="BR151" s="140">
        <f>IF(ISERROR(FIND(BR$3,'CFR - XML import'!$A145)),0,VALUE(MID('CFR - XML import'!$A145,SEARCH("&gt;",'CFR - XML import'!$A145,1)+1,SEARCH("/",'CFR - XML import'!$A145,1)-SEARCH("&gt;",'CFR - XML import'!$A145,1)-2)))</f>
        <v>0</v>
      </c>
      <c r="BS151" s="140">
        <f>IF(ISERROR(FIND(BS$3,'CFR - XML import'!$A145)),0,VALUE(MID('CFR - XML import'!$A145,SEARCH("&gt;",'CFR - XML import'!$A145,1)+1,SEARCH("/",'CFR - XML import'!$A145,1)-SEARCH("&gt;",'CFR - XML import'!$A145,1)-2)))</f>
        <v>0</v>
      </c>
      <c r="BT151" s="140">
        <f>IF(ISERROR(FIND(BT$3,'CFR - XML import'!$A145)),0,VALUE(MID('CFR - XML import'!$A145,SEARCH("&gt;",'CFR - XML import'!$A145,1)+1,SEARCH("/",'CFR - XML import'!$A145,1)-SEARCH("&gt;",'CFR - XML import'!$A145,1)-2)))</f>
        <v>0</v>
      </c>
      <c r="BU151" s="140">
        <f>IF(ISERROR(FIND(BU$3,'CFR - XML import'!$A145)),0,VALUE(MID('CFR - XML import'!$A145,SEARCH("&gt;",'CFR - XML import'!$A145,1)+1,SEARCH("/",'CFR - XML import'!$A145,1)-SEARCH("&gt;",'CFR - XML import'!$A145,1)-2)))</f>
        <v>0</v>
      </c>
      <c r="BV151" s="140">
        <f>IF(ISERROR(FIND(BV$3,'CFR - XML import'!$A145)),0,VALUE(MID('CFR - XML import'!$A145,SEARCH("&gt;",'CFR - XML import'!$A145,1)+1,SEARCH("/",'CFR - XML import'!$A145,1)-SEARCH("&gt;",'CFR - XML import'!$A145,1)-2)))</f>
        <v>0</v>
      </c>
      <c r="BW151" s="140">
        <f>IF(ISERROR(FIND(BW$3,'CFR - XML import'!$A145)),0,VALUE(MID('CFR - XML import'!$A145,SEARCH("&gt;",'CFR - XML import'!$A145,1)+1,SEARCH("/",'CFR - XML import'!$A145,1)-SEARCH("&gt;",'CFR - XML import'!$A145,1)-2)))</f>
        <v>0</v>
      </c>
      <c r="BX151" s="140">
        <f>IF(ISERROR(FIND(BX$3,'CFR - XML import'!$A145)),0,VALUE(MID('CFR - XML import'!$A145,SEARCH("&gt;",'CFR - XML import'!$A145,1)+1,SEARCH("/",'CFR - XML import'!$A145,1)-SEARCH("&gt;",'CFR - XML import'!$A145,1)-2)))</f>
        <v>0</v>
      </c>
      <c r="BY151" s="140">
        <f>IF(ISERROR(FIND(BY$3,'CFR - XML import'!$A145)),0,VALUE(MID('CFR - XML import'!$A145,SEARCH("&gt;",'CFR - XML import'!$A145,1)+1,SEARCH("/",'CFR - XML import'!$A145,1)-SEARCH("&gt;",'CFR - XML import'!$A145,1)-2)))</f>
        <v>0</v>
      </c>
      <c r="BZ151" s="140">
        <f>IF(ISERROR(FIND(BZ$3,'CFR - XML import'!$A145)),0,VALUE(MID('CFR - XML import'!$A145,SEARCH("&gt;",'CFR - XML import'!$A145,1)+1,SEARCH("/",'CFR - XML import'!$A145,1)-SEARCH("&gt;",'CFR - XML import'!$A145,1)-2)))</f>
        <v>0</v>
      </c>
      <c r="CG151" s="142">
        <f>IF(ISERROR(IF(MID('CFR - XML import'!$A145,LEN($CF$4)+5,LEN('CFR - XML import'!$A145)-(2*LEN($CF$4)+5))="RMMS",1,IF(MID('CFR - XML import'!$A145,LEN("    &lt;InputSystem&gt;")+1,LEN('CFR - XML import'!$A145)-(LEN("    &lt;InputSystem&gt;")+LEN($CF$4)+1))="SIMS",2,0))),0,IF(MID('CFR - XML import'!$A145,LEN($CF$4)+5,LEN('CFR - XML import'!$A145)-(2*LEN($CF$4)+5))="RMMS",1,IF(MID('CFR - XML import'!$A145,LEN("    &lt;InputSystem&gt;")+1,LEN('CFR - XML import'!$A145)-(LEN("    &lt;InputSystem&gt;")+LEN($CF$4)+1))="SIMS",2,0)))</f>
        <v>0</v>
      </c>
      <c r="CH151" s="140">
        <f>IF(ISERROR(FIND(CH$3,'CFR - XML import'!$A145)),0,MID('CFR - XML import'!$A145,SEARCH("&gt;",'CFR - XML import'!$A145,1)+1,SEARCH("/",'CFR - XML import'!$A145,1)-SEARCH("&gt;",'CFR - XML import'!$A145,1)-2))</f>
        <v>0</v>
      </c>
      <c r="CI151" s="140">
        <f>IF(ISERROR(FIND(CI$3,'CFR - XML import'!$A145)),0,MID('CFR - XML import'!$A145,SEARCH("&gt;",'CFR - XML import'!$A145,1)+1,SEARCH("/",'CFR - XML import'!$A145,1)-SEARCH("&gt;",'CFR - XML import'!$A145,1)-2))</f>
        <v>0</v>
      </c>
      <c r="CJ151" s="140">
        <f>IF(ISERROR(FIND(CJ$3,'CFR - XML import'!$A145)),0,MID('CFR - XML import'!$A145,SEARCH("&gt;",'CFR - XML import'!$A145,1)+1,SEARCH("/",'CFR - XML import'!$A145,1)-SEARCH("&gt;",'CFR - XML import'!$A145,1)-2))</f>
        <v>0</v>
      </c>
      <c r="CK151" s="140">
        <f>IF(ISERROR(FIND(CK$3,'CFR - XML import'!$A145)),0,MID('CFR - XML import'!$A145,SEARCH("&gt;",'CFR - XML import'!$A145,1)+1,SEARCH("/",'CFR - XML import'!$A145,1)-SEARCH("&gt;",'CFR - XML import'!$A145,1)-2))</f>
        <v>0</v>
      </c>
      <c r="CL151" s="140">
        <f>IF(ISERROR(FIND(CL$3,'CFR - XML import'!$A145)),0,MID('CFR - XML import'!$A145,SEARCH("&gt;",'CFR - XML import'!$A145,1)+1,SEARCH("/",'CFR - XML import'!$A145,1)-SEARCH("&gt;",'CFR - XML import'!$A145,1)-2))</f>
        <v>0</v>
      </c>
      <c r="CM151" s="140">
        <f>IF(ISERROR(FIND(CM$3,'CFR - XML import'!$A145)),0,MID('CFR - XML import'!$A145,SEARCH("&gt;",'CFR - XML import'!$A145,1)+1,SEARCH("/",'CFR - XML import'!$A145,1)-SEARCH("&gt;",'CFR - XML import'!$A145,1)-2))</f>
        <v>0</v>
      </c>
    </row>
    <row r="152" spans="1:91" x14ac:dyDescent="0.2">
      <c r="A152" s="139" t="str">
        <f>IF(AND('CFR - XML import'!A146&lt;&gt;"",LEFT('CFR - XML import'!A146,1)&lt;&gt;"&lt;",LEFT('CFR - XML import'!A146,3)&lt;&gt;"  &lt;",LEFT('CFR - XML import'!A146,5)&lt;&gt;"    &lt;",LEFT('CFR - XML import'!A146,7)&lt;&gt;"      &lt;",LEFT('CFR - XML import'!A146,9)&lt;&gt;"        &lt;",$B$1="SIMS"),'CFR - XML import'!A146,IF(AND(LEFT('CFR - XML import'!A146,9)="&lt;Details&gt;",$B$1="RM"),'CFR - XML import'!A146,""))</f>
        <v/>
      </c>
      <c r="B152" s="140">
        <f>IF(ISERROR(FIND(B$3,'CFR - XML import'!$A146)),0,VALUE(MID('CFR - XML import'!$A146,SEARCH("&gt;",'CFR - XML import'!$A146,1)+1,SEARCH("/",'CFR - XML import'!$A146,1)-SEARCH("&gt;",'CFR - XML import'!$A146,1)-2)))</f>
        <v>0</v>
      </c>
      <c r="D152" s="140">
        <f>IF(ISERROR(FIND(D$3,'CFR - XML import'!$A146)),0,MID('CFR - XML import'!$A146,SEARCH("&gt;",'CFR - XML import'!$A146,1)+1,SEARCH("/",'CFR - XML import'!$A146,1)-SEARCH("&gt;",'CFR - XML import'!$A146,1)-2))</f>
        <v>0</v>
      </c>
      <c r="E152" s="140">
        <f>IF(ISERROR(FIND(E$3,'CFR - XML import'!$A146)),0,MID('CFR - XML import'!$A146,SEARCH("&gt;",'CFR - XML import'!$A146,1)+1,SEARCH("/",'CFR - XML import'!$A146,1)-SEARCH("&gt;",'CFR - XML import'!$A146,1)-2))</f>
        <v>0</v>
      </c>
      <c r="F152" s="141">
        <f>IF($B$1="SIMS",IF(ISERROR(FIND(F$3,'CFR - XML import'!$A146)),0,VALUE(MID('CFR - XML import'!$A146,15,10))),IF(ISERROR(FIND(F$3,'CFR - XML import'!$A146)),0,VALUE(MID('CFR - XML import'!$A146,15,10))))</f>
        <v>0</v>
      </c>
      <c r="G152" s="140">
        <f>IF(ISERROR(FIND(G$3,'CFR - XML import'!$A146)),0,VALUE(MID('CFR - XML import'!$A146,SEARCH("&gt;",'CFR - XML import'!$A146,1)+1,SEARCH("/",'CFR - XML import'!$A146,1)-SEARCH("&gt;",'CFR - XML import'!$A146,1)-2)))</f>
        <v>0</v>
      </c>
      <c r="H152" s="140">
        <f>IF(ISERROR(FIND(H$3,'CFR - XML import'!$A146)),0,VALUE(MID('CFR - XML import'!$A146,SEARCH("&gt;",'CFR - XML import'!$A146,1)+1,SEARCH("/",'CFR - XML import'!$A146,1)-SEARCH("&gt;",'CFR - XML import'!$A146,1)-2)))</f>
        <v>0</v>
      </c>
      <c r="I152" s="140">
        <f>IF(ISERROR(FIND(I$3,'CFR - XML import'!$A146)),0,VALUE(MID('CFR - XML import'!$A146,SEARCH("&gt;",'CFR - XML import'!$A146,1)+1,SEARCH("/",'CFR - XML import'!$A146,1)-SEARCH("&gt;",'CFR - XML import'!$A146,1)-2)))</f>
        <v>0</v>
      </c>
      <c r="J152" s="140">
        <f>IF(ISERROR(FIND(J$3,'CFR - XML import'!$A146)),0,VALUE(MID('CFR - XML import'!$A146,SEARCH("&gt;",'CFR - XML import'!$A146,1)+1,SEARCH("/",'CFR - XML import'!$A146,1)-SEARCH("&gt;",'CFR - XML import'!$A146,1)-2)))</f>
        <v>0</v>
      </c>
      <c r="K152" s="140">
        <f>IF(ISERROR(FIND(K$3,'CFR - XML import'!$A146)),0,VALUE(MID('CFR - XML import'!$A146,SEARCH("&gt;",'CFR - XML import'!$A146,1)+1,SEARCH("/",'CFR - XML import'!$A146,1)-SEARCH("&gt;",'CFR - XML import'!$A146,1)-2)))</f>
        <v>0</v>
      </c>
      <c r="L152" s="140">
        <f>IF(ISERROR(FIND(L$3,'CFR - XML import'!$A146)),0,VALUE(MID('CFR - XML import'!$A146,SEARCH("&gt;",'CFR - XML import'!$A146,1)+1,SEARCH("/",'CFR - XML import'!$A146,1)-SEARCH("&gt;",'CFR - XML import'!$A146,1)-2)))</f>
        <v>0</v>
      </c>
      <c r="M152" s="140">
        <f>IF(ISERROR(FIND(M$3,'CFR - XML import'!$A146)),0,VALUE(MID('CFR - XML import'!$A146,SEARCH("&gt;",'CFR - XML import'!$A146,1)+1,SEARCH("/",'CFR - XML import'!$A146,1)-SEARCH("&gt;",'CFR - XML import'!$A146,1)-2)))</f>
        <v>0</v>
      </c>
      <c r="N152" s="140">
        <f>IF(ISERROR(FIND(N$3,'CFR - XML import'!$A146)),0,VALUE(MID('CFR - XML import'!$A146,SEARCH("&gt;",'CFR - XML import'!$A146,1)+1,SEARCH("/",'CFR - XML import'!$A146,1)-SEARCH("&gt;",'CFR - XML import'!$A146,1)-2)))</f>
        <v>0</v>
      </c>
      <c r="O152" s="140">
        <f>IF(ISERROR(FIND(O$3,'CFR - XML import'!$A146)),0,VALUE(MID('CFR - XML import'!$A146,SEARCH("&gt;",'CFR - XML import'!$A146,1)+1,SEARCH("/",'CFR - XML import'!$A146,1)-SEARCH("&gt;",'CFR - XML import'!$A146,1)-2)))</f>
        <v>0</v>
      </c>
      <c r="P152" s="140">
        <f>IF(ISERROR(FIND(P$3,'CFR - XML import'!$A146)),0,VALUE(MID('CFR - XML import'!$A146,SEARCH("&gt;",'CFR - XML import'!$A146,1)+1,SEARCH("/",'CFR - XML import'!$A146,1)-SEARCH("&gt;",'CFR - XML import'!$A146,1)-2)))</f>
        <v>0</v>
      </c>
      <c r="Q152" s="140">
        <f>IF(ISERROR(FIND(Q$3,'CFR - XML import'!$A146)),0,VALUE(MID('CFR - XML import'!$A146,SEARCH("&gt;",'CFR - XML import'!$A146,1)+1,SEARCH("/",'CFR - XML import'!$A146,1)-SEARCH("&gt;",'CFR - XML import'!$A146,1)-2)))</f>
        <v>0</v>
      </c>
      <c r="R152" s="140">
        <f>IF(ISERROR(FIND(R$3,'CFR - XML import'!$A146)),0,VALUE(MID('CFR - XML import'!$A146,SEARCH("&gt;",'CFR - XML import'!$A146,1)+1,SEARCH("/",'CFR - XML import'!$A146,1)-SEARCH("&gt;",'CFR - XML import'!$A146,1)-2)))</f>
        <v>0</v>
      </c>
      <c r="S152" s="140">
        <f>IF(ISERROR(FIND(S$3,'CFR - XML import'!$A146)),0,VALUE(MID('CFR - XML import'!$A146,SEARCH("&gt;",'CFR - XML import'!$A146,1)+1,SEARCH("/",'CFR - XML import'!$A146,1)-SEARCH("&gt;",'CFR - XML import'!$A146,1)-2)))</f>
        <v>0</v>
      </c>
      <c r="T152" s="140">
        <f>IF(ISERROR(FIND(T$3,'CFR - XML import'!$A146)),0,VALUE(MID('CFR - XML import'!$A146,SEARCH("&gt;",'CFR - XML import'!$A146,1)+1,SEARCH("/",'CFR - XML import'!$A146,1)-SEARCH("&gt;",'CFR - XML import'!$A146,1)-2)))</f>
        <v>0</v>
      </c>
      <c r="U152" s="140">
        <f>IF(ISERROR(FIND(U$3,'CFR - XML import'!$A146)),0,VALUE(MID('CFR - XML import'!$A146,SEARCH("&gt;",'CFR - XML import'!$A146,1)+1,SEARCH("/",'CFR - XML import'!$A146,1)-SEARCH("&gt;",'CFR - XML import'!$A146,1)-2)))</f>
        <v>0</v>
      </c>
      <c r="V152" s="140">
        <f>IF(ISERROR(FIND(V$3,'CFR - XML import'!$A146)),0,VALUE(MID('CFR - XML import'!$A146,SEARCH("&gt;",'CFR - XML import'!$A146,1)+1,SEARCH("/",'CFR - XML import'!$A146,1)-SEARCH("&gt;",'CFR - XML import'!$A146,1)-2)))</f>
        <v>0</v>
      </c>
      <c r="W152" s="140">
        <f>IF(ISERROR(FIND(W$3,'CFR - XML import'!$A146)),0,VALUE(MID('CFR - XML import'!$A146,SEARCH("&gt;",'CFR - XML import'!$A146,1)+1,SEARCH("/",'CFR - XML import'!$A146,1)-SEARCH("&gt;",'CFR - XML import'!$A146,1)-2)))</f>
        <v>0</v>
      </c>
      <c r="X152" s="140"/>
      <c r="Y152" s="140">
        <f>IF(ISERROR(FIND(Y$3,'CFR - XML import'!$A146)),0,VALUE(MID('CFR - XML import'!$A146,SEARCH("&gt;",'CFR - XML import'!$A146,1)+1,SEARCH("/",'CFR - XML import'!$A146,1)-SEARCH("&gt;",'CFR - XML import'!$A146,1)-2)))</f>
        <v>0</v>
      </c>
      <c r="Z152" s="140">
        <f>IF(ISERROR(FIND(Z$3,'CFR - XML import'!$A146)),0,VALUE(MID('CFR - XML import'!$A146,SEARCH("&gt;",'CFR - XML import'!$A146,1)+1,SEARCH("/",'CFR - XML import'!$A146,1)-SEARCH("&gt;",'CFR - XML import'!$A146,1)-2)))</f>
        <v>0</v>
      </c>
      <c r="AA152" s="140">
        <f>IF(ISERROR(FIND(AA$3,'CFR - XML import'!$A146)),0,VALUE(MID('CFR - XML import'!$A146,SEARCH("&gt;",'CFR - XML import'!$A146,1)+1,SEARCH("/",'CFR - XML import'!$A146,1)-SEARCH("&gt;",'CFR - XML import'!$A146,1)-2)))</f>
        <v>0</v>
      </c>
      <c r="AB152" s="140">
        <f>IF(ISERROR(FIND(AB$3,'CFR - XML import'!$A146)),0,VALUE(MID('CFR - XML import'!$A146,SEARCH("&gt;",'CFR - XML import'!$A146,1)+1,SEARCH("/",'CFR - XML import'!$A146,1)-SEARCH("&gt;",'CFR - XML import'!$A146,1)-2)))</f>
        <v>0</v>
      </c>
      <c r="AC152" s="140">
        <f>IF(ISERROR(FIND(AC$3,'CFR - XML import'!$A146)),0,VALUE(MID('CFR - XML import'!$A146,SEARCH("&gt;",'CFR - XML import'!$A146,1)+1,SEARCH("/",'CFR - XML import'!$A146,1)-SEARCH("&gt;",'CFR - XML import'!$A146,1)-2)))</f>
        <v>0</v>
      </c>
      <c r="AD152" s="140">
        <f>IF(ISERROR(FIND(AD$3,'CFR - XML import'!$A146)),0,VALUE(MID('CFR - XML import'!$A146,SEARCH("&gt;",'CFR - XML import'!$A146,1)+1,SEARCH("/",'CFR - XML import'!$A146,1)-SEARCH("&gt;",'CFR - XML import'!$A146,1)-2)))</f>
        <v>0</v>
      </c>
      <c r="AE152" s="140">
        <f>IF(ISERROR(FIND(AE$3,'CFR - XML import'!$A146)),0,VALUE(MID('CFR - XML import'!$A146,SEARCH("&gt;",'CFR - XML import'!$A146,1)+1,SEARCH("/",'CFR - XML import'!$A146,1)-SEARCH("&gt;",'CFR - XML import'!$A146,1)-2)))</f>
        <v>0</v>
      </c>
      <c r="AF152" s="140">
        <f>IF(ISERROR(FIND(AF$3,'CFR - XML import'!$A146)),0,VALUE(MID('CFR - XML import'!$A146,SEARCH("&gt;",'CFR - XML import'!$A146,1)+1,SEARCH("/",'CFR - XML import'!$A146,1)-SEARCH("&gt;",'CFR - XML import'!$A146,1)-2)))</f>
        <v>0</v>
      </c>
      <c r="AG152" s="140">
        <f>IF(ISERROR(FIND(AG$3,'CFR - XML import'!$A146)),0,VALUE(MID('CFR - XML import'!$A146,SEARCH("&gt;",'CFR - XML import'!$A146,1)+1,SEARCH("/",'CFR - XML import'!$A146,1)-SEARCH("&gt;",'CFR - XML import'!$A146,1)-2)))</f>
        <v>0</v>
      </c>
      <c r="AH152" s="140">
        <f>IF(ISERROR(FIND(AH$3,'CFR - XML import'!$A146)),0,VALUE(MID('CFR - XML import'!$A146,SEARCH("&gt;",'CFR - XML import'!$A146,1)+1,SEARCH("/",'CFR - XML import'!$A146,1)-SEARCH("&gt;",'CFR - XML import'!$A146,1)-2)))</f>
        <v>0</v>
      </c>
      <c r="AI152" s="140">
        <f>IF(ISERROR(FIND(AI$3,'CFR - XML import'!$A146)),0,VALUE(MID('CFR - XML import'!$A146,SEARCH("&gt;",'CFR - XML import'!$A146,1)+1,SEARCH("/",'CFR - XML import'!$A146,1)-SEARCH("&gt;",'CFR - XML import'!$A146,1)-2)))</f>
        <v>0</v>
      </c>
      <c r="AJ152" s="140">
        <f>IF(ISERROR(FIND(AJ$3,'CFR - XML import'!$A146)),0,VALUE(MID('CFR - XML import'!$A146,SEARCH("&gt;",'CFR - XML import'!$A146,1)+1,SEARCH("/",'CFR - XML import'!$A146,1)-SEARCH("&gt;",'CFR - XML import'!$A146,1)-2)))</f>
        <v>0</v>
      </c>
      <c r="AK152" s="140">
        <f>IF(ISERROR(FIND(AK$3,'CFR - XML import'!$A146)),0,VALUE(MID('CFR - XML import'!$A146,SEARCH("&gt;",'CFR - XML import'!$A146,1)+1,SEARCH("/",'CFR - XML import'!$A146,1)-SEARCH("&gt;",'CFR - XML import'!$A146,1)-2)))</f>
        <v>0</v>
      </c>
      <c r="AL152" s="140">
        <f>IF(ISERROR(FIND(AL$3,'CFR - XML import'!$A146)),0,VALUE(MID('CFR - XML import'!$A146,SEARCH("&gt;",'CFR - XML import'!$A146,1)+1,SEARCH("/",'CFR - XML import'!$A146,1)-SEARCH("&gt;",'CFR - XML import'!$A146,1)-2)))</f>
        <v>0</v>
      </c>
      <c r="AM152" s="140">
        <f>IF(ISERROR(FIND(AM$3,'CFR - XML import'!$A146)),0,VALUE(MID('CFR - XML import'!$A146,SEARCH("&gt;",'CFR - XML import'!$A146,1)+1,SEARCH("/",'CFR - XML import'!$A146,1)-SEARCH("&gt;",'CFR - XML import'!$A146,1)-2)))</f>
        <v>0</v>
      </c>
      <c r="AN152" s="140">
        <f>IF(ISERROR(FIND(AN$3,'CFR - XML import'!$A146)),0,VALUE(MID('CFR - XML import'!$A146,SEARCH("&gt;",'CFR - XML import'!$A146,1)+1,SEARCH("/",'CFR - XML import'!$A146,1)-SEARCH("&gt;",'CFR - XML import'!$A146,1)-2)))</f>
        <v>0</v>
      </c>
      <c r="AO152" s="140">
        <f>IF(ISERROR(FIND(AO$3,'CFR - XML import'!$A146)),0,VALUE(MID('CFR - XML import'!$A146,SEARCH("&gt;",'CFR - XML import'!$A146,1)+1,SEARCH("/",'CFR - XML import'!$A146,1)-SEARCH("&gt;",'CFR - XML import'!$A146,1)-2)))</f>
        <v>0</v>
      </c>
      <c r="AP152" s="140">
        <f>IF(ISERROR(FIND(AP$3,'CFR - XML import'!$A146)),0,VALUE(MID('CFR - XML import'!$A146,SEARCH("&gt;",'CFR - XML import'!$A146,1)+1,SEARCH("/",'CFR - XML import'!$A146,1)-SEARCH("&gt;",'CFR - XML import'!$A146,1)-2)))</f>
        <v>0</v>
      </c>
      <c r="AQ152" s="140">
        <f>IF(ISERROR(FIND(AQ$3,'CFR - XML import'!$A146)),0,VALUE(MID('CFR - XML import'!$A146,SEARCH("&gt;",'CFR - XML import'!$A146,1)+1,SEARCH("/",'CFR - XML import'!$A146,1)-SEARCH("&gt;",'CFR - XML import'!$A146,1)-2)))</f>
        <v>0</v>
      </c>
      <c r="AR152" s="140">
        <f>IF(ISERROR(FIND(AR$3,'CFR - XML import'!$A146)),0,VALUE(MID('CFR - XML import'!$A146,SEARCH("&gt;",'CFR - XML import'!$A146,1)+1,SEARCH("/",'CFR - XML import'!$A146,1)-SEARCH("&gt;",'CFR - XML import'!$A146,1)-2)))</f>
        <v>0</v>
      </c>
      <c r="AS152" s="140">
        <f>IF(ISERROR(FIND(AS$3,'CFR - XML import'!$A146)),0,VALUE(MID('CFR - XML import'!$A146,SEARCH("&gt;",'CFR - XML import'!$A146,1)+1,SEARCH("/",'CFR - XML import'!$A146,1)-SEARCH("&gt;",'CFR - XML import'!$A146,1)-2)))</f>
        <v>0</v>
      </c>
      <c r="AT152" s="140">
        <f>IF(ISERROR(FIND(AT$3,'CFR - XML import'!$A146)),0,VALUE(MID('CFR - XML import'!$A146,SEARCH("&gt;",'CFR - XML import'!$A146,1)+1,SEARCH("/",'CFR - XML import'!$A146,1)-SEARCH("&gt;",'CFR - XML import'!$A146,1)-2)))</f>
        <v>0</v>
      </c>
      <c r="AU152" s="140">
        <f>IF(ISERROR(FIND(AU$3,'CFR - XML import'!$A146)),0,VALUE(MID('CFR - XML import'!$A146,SEARCH("&gt;",'CFR - XML import'!$A146,1)+1,SEARCH("/",'CFR - XML import'!$A146,1)-SEARCH("&gt;",'CFR - XML import'!$A146,1)-2)))</f>
        <v>0</v>
      </c>
      <c r="AV152" s="140">
        <f>IF(ISERROR(FIND(AV$3,'CFR - XML import'!$A146)),0,VALUE(MID('CFR - XML import'!$A146,SEARCH("&gt;",'CFR - XML import'!$A146,1)+1,SEARCH("/",'CFR - XML import'!$A146,1)-SEARCH("&gt;",'CFR - XML import'!$A146,1)-2)))</f>
        <v>0</v>
      </c>
      <c r="AW152" s="140">
        <f>IF(ISERROR(FIND(AW$3,'CFR - XML import'!$A146)),0,VALUE(MID('CFR - XML import'!$A146,SEARCH("&gt;",'CFR - XML import'!$A146,1)+1,SEARCH("/",'CFR - XML import'!$A146,1)-SEARCH("&gt;",'CFR - XML import'!$A146,1)-2)))</f>
        <v>0</v>
      </c>
      <c r="AX152" s="140">
        <f>IF(ISERROR(FIND(AX$3,'CFR - XML import'!$A146)),0,VALUE(MID('CFR - XML import'!$A146,SEARCH("&gt;",'CFR - XML import'!$A146,1)+1,SEARCH("/",'CFR - XML import'!$A146,1)-SEARCH("&gt;",'CFR - XML import'!$A146,1)-2)))</f>
        <v>0</v>
      </c>
      <c r="AY152" s="140">
        <f>IF(ISERROR(FIND(AY$3,'CFR - XML import'!$A146)),0,VALUE(MID('CFR - XML import'!$A146,SEARCH("&gt;",'CFR - XML import'!$A146,1)+1,SEARCH("/",'CFR - XML import'!$A146,1)-SEARCH("&gt;",'CFR - XML import'!$A146,1)-2)))</f>
        <v>0</v>
      </c>
      <c r="AZ152" s="140">
        <f>IF(ISERROR(FIND(AZ$3,'CFR - XML import'!$A146)),0,VALUE(MID('CFR - XML import'!$A146,SEARCH("&gt;",'CFR - XML import'!$A146,1)+1,SEARCH("/",'CFR - XML import'!$A146,1)-SEARCH("&gt;",'CFR - XML import'!$A146,1)-2)))</f>
        <v>0</v>
      </c>
      <c r="BA152" s="140">
        <f>IF(ISERROR(FIND(BA$3,'CFR - XML import'!$A146)),0,VALUE(MID('CFR - XML import'!$A146,SEARCH("&gt;",'CFR - XML import'!$A146,1)+1,SEARCH("/",'CFR - XML import'!$A146,1)-SEARCH("&gt;",'CFR - XML import'!$A146,1)-2)))</f>
        <v>0</v>
      </c>
      <c r="BB152" s="140">
        <f>IF(ISERROR(FIND(BB$3,'CFR - XML import'!$A146)),0,VALUE(MID('CFR - XML import'!$A146,SEARCH("&gt;",'CFR - XML import'!$A146,1)+1,SEARCH("/",'CFR - XML import'!$A146,1)-SEARCH("&gt;",'CFR - XML import'!$A146,1)-2)))</f>
        <v>0</v>
      </c>
      <c r="BC152" s="140">
        <f>IF(ISERROR(FIND(BC$3,'CFR - XML import'!$A146)),0,VALUE(MID('CFR - XML import'!$A146,SEARCH("&gt;",'CFR - XML import'!$A146,1)+1,SEARCH("/",'CFR - XML import'!$A146,1)-SEARCH("&gt;",'CFR - XML import'!$A146,1)-2)))</f>
        <v>0</v>
      </c>
      <c r="BD152" s="140">
        <f>IF(ISERROR(FIND(BD$3,'CFR - XML import'!$A146)),0,VALUE(MID('CFR - XML import'!$A146,SEARCH("&gt;",'CFR - XML import'!$A146,1)+1,SEARCH("/",'CFR - XML import'!$A146,1)-SEARCH("&gt;",'CFR - XML import'!$A146,1)-2)))</f>
        <v>0</v>
      </c>
      <c r="BE152" s="140">
        <f>IF(ISERROR(FIND(BE$3,'CFR - XML import'!$A146)),0,VALUE(MID('CFR - XML import'!$A146,SEARCH("&gt;",'CFR - XML import'!$A146,1)+1,SEARCH("/",'CFR - XML import'!$A146,1)-SEARCH("&gt;",'CFR - XML import'!$A146,1)-2)))</f>
        <v>0</v>
      </c>
      <c r="BF152" s="140">
        <f>IF(ISERROR(FIND(BF$3,'CFR - XML import'!$A146)),0,VALUE(MID('CFR - XML import'!$A146,SEARCH("&gt;",'CFR - XML import'!$A146,1)+1,SEARCH("/",'CFR - XML import'!$A146,1)-SEARCH("&gt;",'CFR - XML import'!$A146,1)-2)))</f>
        <v>0</v>
      </c>
      <c r="BG152" s="140">
        <f>IF(ISERROR(FIND(BG$3,'CFR - XML import'!$A146)),0,VALUE(MID('CFR - XML import'!$A146,SEARCH("&gt;",'CFR - XML import'!$A146,1)+1,SEARCH("/",'CFR - XML import'!$A146,1)-SEARCH("&gt;",'CFR - XML import'!$A146,1)-2)))</f>
        <v>0</v>
      </c>
      <c r="BH152" s="140">
        <f>IF(ISERROR(FIND(BH$3,'CFR - XML import'!$A146)),0,VALUE(MID('CFR - XML import'!$A146,SEARCH("&gt;",'CFR - XML import'!$A146,1)+1,SEARCH("/",'CFR - XML import'!$A146,1)-SEARCH("&gt;",'CFR - XML import'!$A146,1)-2)))</f>
        <v>0</v>
      </c>
      <c r="BI152" s="140">
        <f>IF(ISERROR(FIND(BI$3,'CFR - XML import'!$A146)),0,VALUE(MID('CFR - XML import'!$A146,SEARCH("&gt;",'CFR - XML import'!$A146,1)+1,SEARCH("/",'CFR - XML import'!$A146,1)-SEARCH("&gt;",'CFR - XML import'!$A146,1)-2)))</f>
        <v>0</v>
      </c>
      <c r="BJ152" s="140">
        <f>IF(ISERROR(FIND(BJ$3,'CFR - XML import'!$A146)),0,VALUE(MID('CFR - XML import'!$A146,SEARCH("&gt;",'CFR - XML import'!$A146,1)+1,SEARCH("/",'CFR - XML import'!$A146,1)-SEARCH("&gt;",'CFR - XML import'!$A146,1)-2)))</f>
        <v>0</v>
      </c>
      <c r="BK152" s="140">
        <f>IF(ISERROR(FIND(BK$3,'CFR - XML import'!$A146)),0,VALUE(MID('CFR - XML import'!$A146,SEARCH("&gt;",'CFR - XML import'!$A146,1)+1,SEARCH("/",'CFR - XML import'!$A146,1)-SEARCH("&gt;",'CFR - XML import'!$A146,1)-2)))</f>
        <v>0</v>
      </c>
      <c r="BL152" s="140">
        <f>IF(ISERROR(FIND(BL$3,'CFR - XML import'!$A146)),0,VALUE(MID('CFR - XML import'!$A146,SEARCH("&gt;",'CFR - XML import'!$A146,1)+1,SEARCH("/",'CFR - XML import'!$A146,1)-SEARCH("&gt;",'CFR - XML import'!$A146,1)-2)))</f>
        <v>0</v>
      </c>
      <c r="BM152" s="140">
        <f>IF(ISERROR(FIND(BM$3,'CFR - XML import'!$A146)),0,VALUE(MID('CFR - XML import'!$A146,SEARCH("&gt;",'CFR - XML import'!$A146,1)+1,SEARCH("/",'CFR - XML import'!$A146,1)-SEARCH("&gt;",'CFR - XML import'!$A146,1)-2)))</f>
        <v>0</v>
      </c>
      <c r="BN152" s="140">
        <f>IF(ISERROR(FIND(BN$3,'CFR - XML import'!$A146)),0,VALUE(MID('CFR - XML import'!$A146,SEARCH("&gt;",'CFR - XML import'!$A146,1)+1,SEARCH("/",'CFR - XML import'!$A146,1)-SEARCH("&gt;",'CFR - XML import'!$A146,1)-2)))</f>
        <v>0</v>
      </c>
      <c r="BO152" s="140">
        <f>IF(ISERROR(FIND(BO$3,'CFR - XML import'!$A146)),0,VALUE(MID('CFR - XML import'!$A146,SEARCH("&gt;",'CFR - XML import'!$A146,1)+1,SEARCH("/",'CFR - XML import'!$A146,1)-SEARCH("&gt;",'CFR - XML import'!$A146,1)-2)))</f>
        <v>0</v>
      </c>
      <c r="BP152" s="140">
        <f>IF(ISERROR(FIND(BP$3,'CFR - XML import'!$A146)),0,VALUE(MID('CFR - XML import'!$A146,SEARCH("&gt;",'CFR - XML import'!$A146,1)+1,SEARCH("/",'CFR - XML import'!$A146,1)-SEARCH("&gt;",'CFR - XML import'!$A146,1)-2)))</f>
        <v>0</v>
      </c>
      <c r="BQ152" s="140">
        <f>IF(ISERROR(FIND(BQ$3,'CFR - XML import'!$A146)),0,VALUE(MID('CFR - XML import'!$A146,SEARCH("&gt;",'CFR - XML import'!$A146,1)+1,SEARCH("/",'CFR - XML import'!$A146,1)-SEARCH("&gt;",'CFR - XML import'!$A146,1)-2)))</f>
        <v>0</v>
      </c>
      <c r="BR152" s="140">
        <f>IF(ISERROR(FIND(BR$3,'CFR - XML import'!$A146)),0,VALUE(MID('CFR - XML import'!$A146,SEARCH("&gt;",'CFR - XML import'!$A146,1)+1,SEARCH("/",'CFR - XML import'!$A146,1)-SEARCH("&gt;",'CFR - XML import'!$A146,1)-2)))</f>
        <v>0</v>
      </c>
      <c r="BS152" s="140">
        <f>IF(ISERROR(FIND(BS$3,'CFR - XML import'!$A146)),0,VALUE(MID('CFR - XML import'!$A146,SEARCH("&gt;",'CFR - XML import'!$A146,1)+1,SEARCH("/",'CFR - XML import'!$A146,1)-SEARCH("&gt;",'CFR - XML import'!$A146,1)-2)))</f>
        <v>0</v>
      </c>
      <c r="BT152" s="140">
        <f>IF(ISERROR(FIND(BT$3,'CFR - XML import'!$A146)),0,VALUE(MID('CFR - XML import'!$A146,SEARCH("&gt;",'CFR - XML import'!$A146,1)+1,SEARCH("/",'CFR - XML import'!$A146,1)-SEARCH("&gt;",'CFR - XML import'!$A146,1)-2)))</f>
        <v>0</v>
      </c>
      <c r="BU152" s="140">
        <f>IF(ISERROR(FIND(BU$3,'CFR - XML import'!$A146)),0,VALUE(MID('CFR - XML import'!$A146,SEARCH("&gt;",'CFR - XML import'!$A146,1)+1,SEARCH("/",'CFR - XML import'!$A146,1)-SEARCH("&gt;",'CFR - XML import'!$A146,1)-2)))</f>
        <v>0</v>
      </c>
      <c r="BV152" s="140">
        <f>IF(ISERROR(FIND(BV$3,'CFR - XML import'!$A146)),0,VALUE(MID('CFR - XML import'!$A146,SEARCH("&gt;",'CFR - XML import'!$A146,1)+1,SEARCH("/",'CFR - XML import'!$A146,1)-SEARCH("&gt;",'CFR - XML import'!$A146,1)-2)))</f>
        <v>0</v>
      </c>
      <c r="BW152" s="140">
        <f>IF(ISERROR(FIND(BW$3,'CFR - XML import'!$A146)),0,VALUE(MID('CFR - XML import'!$A146,SEARCH("&gt;",'CFR - XML import'!$A146,1)+1,SEARCH("/",'CFR - XML import'!$A146,1)-SEARCH("&gt;",'CFR - XML import'!$A146,1)-2)))</f>
        <v>0</v>
      </c>
      <c r="BX152" s="140">
        <f>IF(ISERROR(FIND(BX$3,'CFR - XML import'!$A146)),0,VALUE(MID('CFR - XML import'!$A146,SEARCH("&gt;",'CFR - XML import'!$A146,1)+1,SEARCH("/",'CFR - XML import'!$A146,1)-SEARCH("&gt;",'CFR - XML import'!$A146,1)-2)))</f>
        <v>0</v>
      </c>
      <c r="BY152" s="140">
        <f>IF(ISERROR(FIND(BY$3,'CFR - XML import'!$A146)),0,VALUE(MID('CFR - XML import'!$A146,SEARCH("&gt;",'CFR - XML import'!$A146,1)+1,SEARCH("/",'CFR - XML import'!$A146,1)-SEARCH("&gt;",'CFR - XML import'!$A146,1)-2)))</f>
        <v>0</v>
      </c>
      <c r="BZ152" s="140">
        <f>IF(ISERROR(FIND(BZ$3,'CFR - XML import'!$A146)),0,VALUE(MID('CFR - XML import'!$A146,SEARCH("&gt;",'CFR - XML import'!$A146,1)+1,SEARCH("/",'CFR - XML import'!$A146,1)-SEARCH("&gt;",'CFR - XML import'!$A146,1)-2)))</f>
        <v>0</v>
      </c>
      <c r="CG152" s="142">
        <f>IF(ISERROR(IF(MID('CFR - XML import'!$A146,LEN($CF$4)+5,LEN('CFR - XML import'!$A146)-(2*LEN($CF$4)+5))="RMMS",1,IF(MID('CFR - XML import'!$A146,LEN("    &lt;InputSystem&gt;")+1,LEN('CFR - XML import'!$A146)-(LEN("    &lt;InputSystem&gt;")+LEN($CF$4)+1))="SIMS",2,0))),0,IF(MID('CFR - XML import'!$A146,LEN($CF$4)+5,LEN('CFR - XML import'!$A146)-(2*LEN($CF$4)+5))="RMMS",1,IF(MID('CFR - XML import'!$A146,LEN("    &lt;InputSystem&gt;")+1,LEN('CFR - XML import'!$A146)-(LEN("    &lt;InputSystem&gt;")+LEN($CF$4)+1))="SIMS",2,0)))</f>
        <v>0</v>
      </c>
      <c r="CH152" s="140">
        <f>IF(ISERROR(FIND(CH$3,'CFR - XML import'!$A146)),0,MID('CFR - XML import'!$A146,SEARCH("&gt;",'CFR - XML import'!$A146,1)+1,SEARCH("/",'CFR - XML import'!$A146,1)-SEARCH("&gt;",'CFR - XML import'!$A146,1)-2))</f>
        <v>0</v>
      </c>
      <c r="CI152" s="140">
        <f>IF(ISERROR(FIND(CI$3,'CFR - XML import'!$A146)),0,MID('CFR - XML import'!$A146,SEARCH("&gt;",'CFR - XML import'!$A146,1)+1,SEARCH("/",'CFR - XML import'!$A146,1)-SEARCH("&gt;",'CFR - XML import'!$A146,1)-2))</f>
        <v>0</v>
      </c>
      <c r="CJ152" s="140">
        <f>IF(ISERROR(FIND(CJ$3,'CFR - XML import'!$A146)),0,MID('CFR - XML import'!$A146,SEARCH("&gt;",'CFR - XML import'!$A146,1)+1,SEARCH("/",'CFR - XML import'!$A146,1)-SEARCH("&gt;",'CFR - XML import'!$A146,1)-2))</f>
        <v>0</v>
      </c>
      <c r="CK152" s="140">
        <f>IF(ISERROR(FIND(CK$3,'CFR - XML import'!$A146)),0,MID('CFR - XML import'!$A146,SEARCH("&gt;",'CFR - XML import'!$A146,1)+1,SEARCH("/",'CFR - XML import'!$A146,1)-SEARCH("&gt;",'CFR - XML import'!$A146,1)-2))</f>
        <v>0</v>
      </c>
      <c r="CL152" s="140">
        <f>IF(ISERROR(FIND(CL$3,'CFR - XML import'!$A146)),0,MID('CFR - XML import'!$A146,SEARCH("&gt;",'CFR - XML import'!$A146,1)+1,SEARCH("/",'CFR - XML import'!$A146,1)-SEARCH("&gt;",'CFR - XML import'!$A146,1)-2))</f>
        <v>0</v>
      </c>
      <c r="CM152" s="140">
        <f>IF(ISERROR(FIND(CM$3,'CFR - XML import'!$A146)),0,MID('CFR - XML import'!$A146,SEARCH("&gt;",'CFR - XML import'!$A146,1)+1,SEARCH("/",'CFR - XML import'!$A146,1)-SEARCH("&gt;",'CFR - XML import'!$A146,1)-2))</f>
        <v>0</v>
      </c>
    </row>
    <row r="153" spans="1:91" x14ac:dyDescent="0.2">
      <c r="A153" s="139" t="str">
        <f>IF(AND('CFR - XML import'!A147&lt;&gt;"",LEFT('CFR - XML import'!A147,1)&lt;&gt;"&lt;",LEFT('CFR - XML import'!A147,3)&lt;&gt;"  &lt;",LEFT('CFR - XML import'!A147,5)&lt;&gt;"    &lt;",LEFT('CFR - XML import'!A147,7)&lt;&gt;"      &lt;",LEFT('CFR - XML import'!A147,9)&lt;&gt;"        &lt;",$B$1="SIMS"),'CFR - XML import'!A147,IF(AND(LEFT('CFR - XML import'!A147,9)="&lt;Details&gt;",$B$1="RM"),'CFR - XML import'!A147,""))</f>
        <v/>
      </c>
      <c r="B153" s="140">
        <f>IF(ISERROR(FIND(B$3,'CFR - XML import'!$A147)),0,VALUE(MID('CFR - XML import'!$A147,SEARCH("&gt;",'CFR - XML import'!$A147,1)+1,SEARCH("/",'CFR - XML import'!$A147,1)-SEARCH("&gt;",'CFR - XML import'!$A147,1)-2)))</f>
        <v>0</v>
      </c>
      <c r="D153" s="140">
        <f>IF(ISERROR(FIND(D$3,'CFR - XML import'!$A147)),0,MID('CFR - XML import'!$A147,SEARCH("&gt;",'CFR - XML import'!$A147,1)+1,SEARCH("/",'CFR - XML import'!$A147,1)-SEARCH("&gt;",'CFR - XML import'!$A147,1)-2))</f>
        <v>0</v>
      </c>
      <c r="E153" s="140">
        <f>IF(ISERROR(FIND(E$3,'CFR - XML import'!$A147)),0,MID('CFR - XML import'!$A147,SEARCH("&gt;",'CFR - XML import'!$A147,1)+1,SEARCH("/",'CFR - XML import'!$A147,1)-SEARCH("&gt;",'CFR - XML import'!$A147,1)-2))</f>
        <v>0</v>
      </c>
      <c r="F153" s="141">
        <f>IF($B$1="SIMS",IF(ISERROR(FIND(F$3,'CFR - XML import'!$A147)),0,VALUE(MID('CFR - XML import'!$A147,15,10))),IF(ISERROR(FIND(F$3,'CFR - XML import'!$A147)),0,VALUE(MID('CFR - XML import'!$A147,15,10))))</f>
        <v>0</v>
      </c>
      <c r="G153" s="140">
        <f>IF(ISERROR(FIND(G$3,'CFR - XML import'!$A147)),0,VALUE(MID('CFR - XML import'!$A147,SEARCH("&gt;",'CFR - XML import'!$A147,1)+1,SEARCH("/",'CFR - XML import'!$A147,1)-SEARCH("&gt;",'CFR - XML import'!$A147,1)-2)))</f>
        <v>0</v>
      </c>
      <c r="H153" s="140">
        <f>IF(ISERROR(FIND(H$3,'CFR - XML import'!$A147)),0,VALUE(MID('CFR - XML import'!$A147,SEARCH("&gt;",'CFR - XML import'!$A147,1)+1,SEARCH("/",'CFR - XML import'!$A147,1)-SEARCH("&gt;",'CFR - XML import'!$A147,1)-2)))</f>
        <v>0</v>
      </c>
      <c r="I153" s="140">
        <f>IF(ISERROR(FIND(I$3,'CFR - XML import'!$A147)),0,VALUE(MID('CFR - XML import'!$A147,SEARCH("&gt;",'CFR - XML import'!$A147,1)+1,SEARCH("/",'CFR - XML import'!$A147,1)-SEARCH("&gt;",'CFR - XML import'!$A147,1)-2)))</f>
        <v>0</v>
      </c>
      <c r="J153" s="140">
        <f>IF(ISERROR(FIND(J$3,'CFR - XML import'!$A147)),0,VALUE(MID('CFR - XML import'!$A147,SEARCH("&gt;",'CFR - XML import'!$A147,1)+1,SEARCH("/",'CFR - XML import'!$A147,1)-SEARCH("&gt;",'CFR - XML import'!$A147,1)-2)))</f>
        <v>0</v>
      </c>
      <c r="K153" s="140">
        <f>IF(ISERROR(FIND(K$3,'CFR - XML import'!$A147)),0,VALUE(MID('CFR - XML import'!$A147,SEARCH("&gt;",'CFR - XML import'!$A147,1)+1,SEARCH("/",'CFR - XML import'!$A147,1)-SEARCH("&gt;",'CFR - XML import'!$A147,1)-2)))</f>
        <v>0</v>
      </c>
      <c r="L153" s="140">
        <f>IF(ISERROR(FIND(L$3,'CFR - XML import'!$A147)),0,VALUE(MID('CFR - XML import'!$A147,SEARCH("&gt;",'CFR - XML import'!$A147,1)+1,SEARCH("/",'CFR - XML import'!$A147,1)-SEARCH("&gt;",'CFR - XML import'!$A147,1)-2)))</f>
        <v>0</v>
      </c>
      <c r="M153" s="140">
        <f>IF(ISERROR(FIND(M$3,'CFR - XML import'!$A147)),0,VALUE(MID('CFR - XML import'!$A147,SEARCH("&gt;",'CFR - XML import'!$A147,1)+1,SEARCH("/",'CFR - XML import'!$A147,1)-SEARCH("&gt;",'CFR - XML import'!$A147,1)-2)))</f>
        <v>0</v>
      </c>
      <c r="N153" s="140">
        <f>IF(ISERROR(FIND(N$3,'CFR - XML import'!$A147)),0,VALUE(MID('CFR - XML import'!$A147,SEARCH("&gt;",'CFR - XML import'!$A147,1)+1,SEARCH("/",'CFR - XML import'!$A147,1)-SEARCH("&gt;",'CFR - XML import'!$A147,1)-2)))</f>
        <v>0</v>
      </c>
      <c r="O153" s="140">
        <f>IF(ISERROR(FIND(O$3,'CFR - XML import'!$A147)),0,VALUE(MID('CFR - XML import'!$A147,SEARCH("&gt;",'CFR - XML import'!$A147,1)+1,SEARCH("/",'CFR - XML import'!$A147,1)-SEARCH("&gt;",'CFR - XML import'!$A147,1)-2)))</f>
        <v>0</v>
      </c>
      <c r="P153" s="140">
        <f>IF(ISERROR(FIND(P$3,'CFR - XML import'!$A147)),0,VALUE(MID('CFR - XML import'!$A147,SEARCH("&gt;",'CFR - XML import'!$A147,1)+1,SEARCH("/",'CFR - XML import'!$A147,1)-SEARCH("&gt;",'CFR - XML import'!$A147,1)-2)))</f>
        <v>0</v>
      </c>
      <c r="Q153" s="140">
        <f>IF(ISERROR(FIND(Q$3,'CFR - XML import'!$A147)),0,VALUE(MID('CFR - XML import'!$A147,SEARCH("&gt;",'CFR - XML import'!$A147,1)+1,SEARCH("/",'CFR - XML import'!$A147,1)-SEARCH("&gt;",'CFR - XML import'!$A147,1)-2)))</f>
        <v>0</v>
      </c>
      <c r="R153" s="140">
        <f>IF(ISERROR(FIND(R$3,'CFR - XML import'!$A147)),0,VALUE(MID('CFR - XML import'!$A147,SEARCH("&gt;",'CFR - XML import'!$A147,1)+1,SEARCH("/",'CFR - XML import'!$A147,1)-SEARCH("&gt;",'CFR - XML import'!$A147,1)-2)))</f>
        <v>0</v>
      </c>
      <c r="S153" s="140">
        <f>IF(ISERROR(FIND(S$3,'CFR - XML import'!$A147)),0,VALUE(MID('CFR - XML import'!$A147,SEARCH("&gt;",'CFR - XML import'!$A147,1)+1,SEARCH("/",'CFR - XML import'!$A147,1)-SEARCH("&gt;",'CFR - XML import'!$A147,1)-2)))</f>
        <v>0</v>
      </c>
      <c r="T153" s="140">
        <f>IF(ISERROR(FIND(T$3,'CFR - XML import'!$A147)),0,VALUE(MID('CFR - XML import'!$A147,SEARCH("&gt;",'CFR - XML import'!$A147,1)+1,SEARCH("/",'CFR - XML import'!$A147,1)-SEARCH("&gt;",'CFR - XML import'!$A147,1)-2)))</f>
        <v>0</v>
      </c>
      <c r="U153" s="140">
        <f>IF(ISERROR(FIND(U$3,'CFR - XML import'!$A147)),0,VALUE(MID('CFR - XML import'!$A147,SEARCH("&gt;",'CFR - XML import'!$A147,1)+1,SEARCH("/",'CFR - XML import'!$A147,1)-SEARCH("&gt;",'CFR - XML import'!$A147,1)-2)))</f>
        <v>0</v>
      </c>
      <c r="V153" s="140">
        <f>IF(ISERROR(FIND(V$3,'CFR - XML import'!$A147)),0,VALUE(MID('CFR - XML import'!$A147,SEARCH("&gt;",'CFR - XML import'!$A147,1)+1,SEARCH("/",'CFR - XML import'!$A147,1)-SEARCH("&gt;",'CFR - XML import'!$A147,1)-2)))</f>
        <v>0</v>
      </c>
      <c r="W153" s="140">
        <f>IF(ISERROR(FIND(W$3,'CFR - XML import'!$A147)),0,VALUE(MID('CFR - XML import'!$A147,SEARCH("&gt;",'CFR - XML import'!$A147,1)+1,SEARCH("/",'CFR - XML import'!$A147,1)-SEARCH("&gt;",'CFR - XML import'!$A147,1)-2)))</f>
        <v>0</v>
      </c>
      <c r="X153" s="140"/>
      <c r="Y153" s="140">
        <f>IF(ISERROR(FIND(Y$3,'CFR - XML import'!$A147)),0,VALUE(MID('CFR - XML import'!$A147,SEARCH("&gt;",'CFR - XML import'!$A147,1)+1,SEARCH("/",'CFR - XML import'!$A147,1)-SEARCH("&gt;",'CFR - XML import'!$A147,1)-2)))</f>
        <v>0</v>
      </c>
      <c r="Z153" s="140">
        <f>IF(ISERROR(FIND(Z$3,'CFR - XML import'!$A147)),0,VALUE(MID('CFR - XML import'!$A147,SEARCH("&gt;",'CFR - XML import'!$A147,1)+1,SEARCH("/",'CFR - XML import'!$A147,1)-SEARCH("&gt;",'CFR - XML import'!$A147,1)-2)))</f>
        <v>0</v>
      </c>
      <c r="AA153" s="140">
        <f>IF(ISERROR(FIND(AA$3,'CFR - XML import'!$A147)),0,VALUE(MID('CFR - XML import'!$A147,SEARCH("&gt;",'CFR - XML import'!$A147,1)+1,SEARCH("/",'CFR - XML import'!$A147,1)-SEARCH("&gt;",'CFR - XML import'!$A147,1)-2)))</f>
        <v>0</v>
      </c>
      <c r="AB153" s="140">
        <f>IF(ISERROR(FIND(AB$3,'CFR - XML import'!$A147)),0,VALUE(MID('CFR - XML import'!$A147,SEARCH("&gt;",'CFR - XML import'!$A147,1)+1,SEARCH("/",'CFR - XML import'!$A147,1)-SEARCH("&gt;",'CFR - XML import'!$A147,1)-2)))</f>
        <v>0</v>
      </c>
      <c r="AC153" s="140">
        <f>IF(ISERROR(FIND(AC$3,'CFR - XML import'!$A147)),0,VALUE(MID('CFR - XML import'!$A147,SEARCH("&gt;",'CFR - XML import'!$A147,1)+1,SEARCH("/",'CFR - XML import'!$A147,1)-SEARCH("&gt;",'CFR - XML import'!$A147,1)-2)))</f>
        <v>0</v>
      </c>
      <c r="AD153" s="140">
        <f>IF(ISERROR(FIND(AD$3,'CFR - XML import'!$A147)),0,VALUE(MID('CFR - XML import'!$A147,SEARCH("&gt;",'CFR - XML import'!$A147,1)+1,SEARCH("/",'CFR - XML import'!$A147,1)-SEARCH("&gt;",'CFR - XML import'!$A147,1)-2)))</f>
        <v>0</v>
      </c>
      <c r="AE153" s="140">
        <f>IF(ISERROR(FIND(AE$3,'CFR - XML import'!$A147)),0,VALUE(MID('CFR - XML import'!$A147,SEARCH("&gt;",'CFR - XML import'!$A147,1)+1,SEARCH("/",'CFR - XML import'!$A147,1)-SEARCH("&gt;",'CFR - XML import'!$A147,1)-2)))</f>
        <v>0</v>
      </c>
      <c r="AF153" s="140">
        <f>IF(ISERROR(FIND(AF$3,'CFR - XML import'!$A147)),0,VALUE(MID('CFR - XML import'!$A147,SEARCH("&gt;",'CFR - XML import'!$A147,1)+1,SEARCH("/",'CFR - XML import'!$A147,1)-SEARCH("&gt;",'CFR - XML import'!$A147,1)-2)))</f>
        <v>0</v>
      </c>
      <c r="AG153" s="140">
        <f>IF(ISERROR(FIND(AG$3,'CFR - XML import'!$A147)),0,VALUE(MID('CFR - XML import'!$A147,SEARCH("&gt;",'CFR - XML import'!$A147,1)+1,SEARCH("/",'CFR - XML import'!$A147,1)-SEARCH("&gt;",'CFR - XML import'!$A147,1)-2)))</f>
        <v>0</v>
      </c>
      <c r="AH153" s="140">
        <f>IF(ISERROR(FIND(AH$3,'CFR - XML import'!$A147)),0,VALUE(MID('CFR - XML import'!$A147,SEARCH("&gt;",'CFR - XML import'!$A147,1)+1,SEARCH("/",'CFR - XML import'!$A147,1)-SEARCH("&gt;",'CFR - XML import'!$A147,1)-2)))</f>
        <v>0</v>
      </c>
      <c r="AI153" s="140">
        <f>IF(ISERROR(FIND(AI$3,'CFR - XML import'!$A147)),0,VALUE(MID('CFR - XML import'!$A147,SEARCH("&gt;",'CFR - XML import'!$A147,1)+1,SEARCH("/",'CFR - XML import'!$A147,1)-SEARCH("&gt;",'CFR - XML import'!$A147,1)-2)))</f>
        <v>0</v>
      </c>
      <c r="AJ153" s="140">
        <f>IF(ISERROR(FIND(AJ$3,'CFR - XML import'!$A147)),0,VALUE(MID('CFR - XML import'!$A147,SEARCH("&gt;",'CFR - XML import'!$A147,1)+1,SEARCH("/",'CFR - XML import'!$A147,1)-SEARCH("&gt;",'CFR - XML import'!$A147,1)-2)))</f>
        <v>0</v>
      </c>
      <c r="AK153" s="140">
        <f>IF(ISERROR(FIND(AK$3,'CFR - XML import'!$A147)),0,VALUE(MID('CFR - XML import'!$A147,SEARCH("&gt;",'CFR - XML import'!$A147,1)+1,SEARCH("/",'CFR - XML import'!$A147,1)-SEARCH("&gt;",'CFR - XML import'!$A147,1)-2)))</f>
        <v>0</v>
      </c>
      <c r="AL153" s="140">
        <f>IF(ISERROR(FIND(AL$3,'CFR - XML import'!$A147)),0,VALUE(MID('CFR - XML import'!$A147,SEARCH("&gt;",'CFR - XML import'!$A147,1)+1,SEARCH("/",'CFR - XML import'!$A147,1)-SEARCH("&gt;",'CFR - XML import'!$A147,1)-2)))</f>
        <v>0</v>
      </c>
      <c r="AM153" s="140">
        <f>IF(ISERROR(FIND(AM$3,'CFR - XML import'!$A147)),0,VALUE(MID('CFR - XML import'!$A147,SEARCH("&gt;",'CFR - XML import'!$A147,1)+1,SEARCH("/",'CFR - XML import'!$A147,1)-SEARCH("&gt;",'CFR - XML import'!$A147,1)-2)))</f>
        <v>0</v>
      </c>
      <c r="AN153" s="140">
        <f>IF(ISERROR(FIND(AN$3,'CFR - XML import'!$A147)),0,VALUE(MID('CFR - XML import'!$A147,SEARCH("&gt;",'CFR - XML import'!$A147,1)+1,SEARCH("/",'CFR - XML import'!$A147,1)-SEARCH("&gt;",'CFR - XML import'!$A147,1)-2)))</f>
        <v>0</v>
      </c>
      <c r="AO153" s="140">
        <f>IF(ISERROR(FIND(AO$3,'CFR - XML import'!$A147)),0,VALUE(MID('CFR - XML import'!$A147,SEARCH("&gt;",'CFR - XML import'!$A147,1)+1,SEARCH("/",'CFR - XML import'!$A147,1)-SEARCH("&gt;",'CFR - XML import'!$A147,1)-2)))</f>
        <v>0</v>
      </c>
      <c r="AP153" s="140">
        <f>IF(ISERROR(FIND(AP$3,'CFR - XML import'!$A147)),0,VALUE(MID('CFR - XML import'!$A147,SEARCH("&gt;",'CFR - XML import'!$A147,1)+1,SEARCH("/",'CFR - XML import'!$A147,1)-SEARCH("&gt;",'CFR - XML import'!$A147,1)-2)))</f>
        <v>0</v>
      </c>
      <c r="AQ153" s="140">
        <f>IF(ISERROR(FIND(AQ$3,'CFR - XML import'!$A147)),0,VALUE(MID('CFR - XML import'!$A147,SEARCH("&gt;",'CFR - XML import'!$A147,1)+1,SEARCH("/",'CFR - XML import'!$A147,1)-SEARCH("&gt;",'CFR - XML import'!$A147,1)-2)))</f>
        <v>0</v>
      </c>
      <c r="AR153" s="140">
        <f>IF(ISERROR(FIND(AR$3,'CFR - XML import'!$A147)),0,VALUE(MID('CFR - XML import'!$A147,SEARCH("&gt;",'CFR - XML import'!$A147,1)+1,SEARCH("/",'CFR - XML import'!$A147,1)-SEARCH("&gt;",'CFR - XML import'!$A147,1)-2)))</f>
        <v>0</v>
      </c>
      <c r="AS153" s="140">
        <f>IF(ISERROR(FIND(AS$3,'CFR - XML import'!$A147)),0,VALUE(MID('CFR - XML import'!$A147,SEARCH("&gt;",'CFR - XML import'!$A147,1)+1,SEARCH("/",'CFR - XML import'!$A147,1)-SEARCH("&gt;",'CFR - XML import'!$A147,1)-2)))</f>
        <v>0</v>
      </c>
      <c r="AT153" s="140">
        <f>IF(ISERROR(FIND(AT$3,'CFR - XML import'!$A147)),0,VALUE(MID('CFR - XML import'!$A147,SEARCH("&gt;",'CFR - XML import'!$A147,1)+1,SEARCH("/",'CFR - XML import'!$A147,1)-SEARCH("&gt;",'CFR - XML import'!$A147,1)-2)))</f>
        <v>0</v>
      </c>
      <c r="AU153" s="140">
        <f>IF(ISERROR(FIND(AU$3,'CFR - XML import'!$A147)),0,VALUE(MID('CFR - XML import'!$A147,SEARCH("&gt;",'CFR - XML import'!$A147,1)+1,SEARCH("/",'CFR - XML import'!$A147,1)-SEARCH("&gt;",'CFR - XML import'!$A147,1)-2)))</f>
        <v>0</v>
      </c>
      <c r="AV153" s="140">
        <f>IF(ISERROR(FIND(AV$3,'CFR - XML import'!$A147)),0,VALUE(MID('CFR - XML import'!$A147,SEARCH("&gt;",'CFR - XML import'!$A147,1)+1,SEARCH("/",'CFR - XML import'!$A147,1)-SEARCH("&gt;",'CFR - XML import'!$A147,1)-2)))</f>
        <v>0</v>
      </c>
      <c r="AW153" s="140">
        <f>IF(ISERROR(FIND(AW$3,'CFR - XML import'!$A147)),0,VALUE(MID('CFR - XML import'!$A147,SEARCH("&gt;",'CFR - XML import'!$A147,1)+1,SEARCH("/",'CFR - XML import'!$A147,1)-SEARCH("&gt;",'CFR - XML import'!$A147,1)-2)))</f>
        <v>0</v>
      </c>
      <c r="AX153" s="140">
        <f>IF(ISERROR(FIND(AX$3,'CFR - XML import'!$A147)),0,VALUE(MID('CFR - XML import'!$A147,SEARCH("&gt;",'CFR - XML import'!$A147,1)+1,SEARCH("/",'CFR - XML import'!$A147,1)-SEARCH("&gt;",'CFR - XML import'!$A147,1)-2)))</f>
        <v>0</v>
      </c>
      <c r="AY153" s="140">
        <f>IF(ISERROR(FIND(AY$3,'CFR - XML import'!$A147)),0,VALUE(MID('CFR - XML import'!$A147,SEARCH("&gt;",'CFR - XML import'!$A147,1)+1,SEARCH("/",'CFR - XML import'!$A147,1)-SEARCH("&gt;",'CFR - XML import'!$A147,1)-2)))</f>
        <v>0</v>
      </c>
      <c r="AZ153" s="140">
        <f>IF(ISERROR(FIND(AZ$3,'CFR - XML import'!$A147)),0,VALUE(MID('CFR - XML import'!$A147,SEARCH("&gt;",'CFR - XML import'!$A147,1)+1,SEARCH("/",'CFR - XML import'!$A147,1)-SEARCH("&gt;",'CFR - XML import'!$A147,1)-2)))</f>
        <v>0</v>
      </c>
      <c r="BA153" s="140">
        <f>IF(ISERROR(FIND(BA$3,'CFR - XML import'!$A147)),0,VALUE(MID('CFR - XML import'!$A147,SEARCH("&gt;",'CFR - XML import'!$A147,1)+1,SEARCH("/",'CFR - XML import'!$A147,1)-SEARCH("&gt;",'CFR - XML import'!$A147,1)-2)))</f>
        <v>0</v>
      </c>
      <c r="BB153" s="140">
        <f>IF(ISERROR(FIND(BB$3,'CFR - XML import'!$A147)),0,VALUE(MID('CFR - XML import'!$A147,SEARCH("&gt;",'CFR - XML import'!$A147,1)+1,SEARCH("/",'CFR - XML import'!$A147,1)-SEARCH("&gt;",'CFR - XML import'!$A147,1)-2)))</f>
        <v>0</v>
      </c>
      <c r="BC153" s="140">
        <f>IF(ISERROR(FIND(BC$3,'CFR - XML import'!$A147)),0,VALUE(MID('CFR - XML import'!$A147,SEARCH("&gt;",'CFR - XML import'!$A147,1)+1,SEARCH("/",'CFR - XML import'!$A147,1)-SEARCH("&gt;",'CFR - XML import'!$A147,1)-2)))</f>
        <v>0</v>
      </c>
      <c r="BD153" s="140">
        <f>IF(ISERROR(FIND(BD$3,'CFR - XML import'!$A147)),0,VALUE(MID('CFR - XML import'!$A147,SEARCH("&gt;",'CFR - XML import'!$A147,1)+1,SEARCH("/",'CFR - XML import'!$A147,1)-SEARCH("&gt;",'CFR - XML import'!$A147,1)-2)))</f>
        <v>0</v>
      </c>
      <c r="BE153" s="140">
        <f>IF(ISERROR(FIND(BE$3,'CFR - XML import'!$A147)),0,VALUE(MID('CFR - XML import'!$A147,SEARCH("&gt;",'CFR - XML import'!$A147,1)+1,SEARCH("/",'CFR - XML import'!$A147,1)-SEARCH("&gt;",'CFR - XML import'!$A147,1)-2)))</f>
        <v>0</v>
      </c>
      <c r="BF153" s="140">
        <f>IF(ISERROR(FIND(BF$3,'CFR - XML import'!$A147)),0,VALUE(MID('CFR - XML import'!$A147,SEARCH("&gt;",'CFR - XML import'!$A147,1)+1,SEARCH("/",'CFR - XML import'!$A147,1)-SEARCH("&gt;",'CFR - XML import'!$A147,1)-2)))</f>
        <v>0</v>
      </c>
      <c r="BG153" s="140">
        <f>IF(ISERROR(FIND(BG$3,'CFR - XML import'!$A147)),0,VALUE(MID('CFR - XML import'!$A147,SEARCH("&gt;",'CFR - XML import'!$A147,1)+1,SEARCH("/",'CFR - XML import'!$A147,1)-SEARCH("&gt;",'CFR - XML import'!$A147,1)-2)))</f>
        <v>0</v>
      </c>
      <c r="BH153" s="140">
        <f>IF(ISERROR(FIND(BH$3,'CFR - XML import'!$A147)),0,VALUE(MID('CFR - XML import'!$A147,SEARCH("&gt;",'CFR - XML import'!$A147,1)+1,SEARCH("/",'CFR - XML import'!$A147,1)-SEARCH("&gt;",'CFR - XML import'!$A147,1)-2)))</f>
        <v>0</v>
      </c>
      <c r="BI153" s="140">
        <f>IF(ISERROR(FIND(BI$3,'CFR - XML import'!$A147)),0,VALUE(MID('CFR - XML import'!$A147,SEARCH("&gt;",'CFR - XML import'!$A147,1)+1,SEARCH("/",'CFR - XML import'!$A147,1)-SEARCH("&gt;",'CFR - XML import'!$A147,1)-2)))</f>
        <v>0</v>
      </c>
      <c r="BJ153" s="140">
        <f>IF(ISERROR(FIND(BJ$3,'CFR - XML import'!$A147)),0,VALUE(MID('CFR - XML import'!$A147,SEARCH("&gt;",'CFR - XML import'!$A147,1)+1,SEARCH("/",'CFR - XML import'!$A147,1)-SEARCH("&gt;",'CFR - XML import'!$A147,1)-2)))</f>
        <v>0</v>
      </c>
      <c r="BK153" s="140">
        <f>IF(ISERROR(FIND(BK$3,'CFR - XML import'!$A147)),0,VALUE(MID('CFR - XML import'!$A147,SEARCH("&gt;",'CFR - XML import'!$A147,1)+1,SEARCH("/",'CFR - XML import'!$A147,1)-SEARCH("&gt;",'CFR - XML import'!$A147,1)-2)))</f>
        <v>0</v>
      </c>
      <c r="BL153" s="140">
        <f>IF(ISERROR(FIND(BL$3,'CFR - XML import'!$A147)),0,VALUE(MID('CFR - XML import'!$A147,SEARCH("&gt;",'CFR - XML import'!$A147,1)+1,SEARCH("/",'CFR - XML import'!$A147,1)-SEARCH("&gt;",'CFR - XML import'!$A147,1)-2)))</f>
        <v>0</v>
      </c>
      <c r="BM153" s="140">
        <f>IF(ISERROR(FIND(BM$3,'CFR - XML import'!$A147)),0,VALUE(MID('CFR - XML import'!$A147,SEARCH("&gt;",'CFR - XML import'!$A147,1)+1,SEARCH("/",'CFR - XML import'!$A147,1)-SEARCH("&gt;",'CFR - XML import'!$A147,1)-2)))</f>
        <v>0</v>
      </c>
      <c r="BN153" s="140">
        <f>IF(ISERROR(FIND(BN$3,'CFR - XML import'!$A147)),0,VALUE(MID('CFR - XML import'!$A147,SEARCH("&gt;",'CFR - XML import'!$A147,1)+1,SEARCH("/",'CFR - XML import'!$A147,1)-SEARCH("&gt;",'CFR - XML import'!$A147,1)-2)))</f>
        <v>0</v>
      </c>
      <c r="BO153" s="140">
        <f>IF(ISERROR(FIND(BO$3,'CFR - XML import'!$A147)),0,VALUE(MID('CFR - XML import'!$A147,SEARCH("&gt;",'CFR - XML import'!$A147,1)+1,SEARCH("/",'CFR - XML import'!$A147,1)-SEARCH("&gt;",'CFR - XML import'!$A147,1)-2)))</f>
        <v>0</v>
      </c>
      <c r="BP153" s="140">
        <f>IF(ISERROR(FIND(BP$3,'CFR - XML import'!$A147)),0,VALUE(MID('CFR - XML import'!$A147,SEARCH("&gt;",'CFR - XML import'!$A147,1)+1,SEARCH("/",'CFR - XML import'!$A147,1)-SEARCH("&gt;",'CFR - XML import'!$A147,1)-2)))</f>
        <v>0</v>
      </c>
      <c r="BQ153" s="140">
        <f>IF(ISERROR(FIND(BQ$3,'CFR - XML import'!$A147)),0,VALUE(MID('CFR - XML import'!$A147,SEARCH("&gt;",'CFR - XML import'!$A147,1)+1,SEARCH("/",'CFR - XML import'!$A147,1)-SEARCH("&gt;",'CFR - XML import'!$A147,1)-2)))</f>
        <v>0</v>
      </c>
      <c r="BR153" s="140">
        <f>IF(ISERROR(FIND(BR$3,'CFR - XML import'!$A147)),0,VALUE(MID('CFR - XML import'!$A147,SEARCH("&gt;",'CFR - XML import'!$A147,1)+1,SEARCH("/",'CFR - XML import'!$A147,1)-SEARCH("&gt;",'CFR - XML import'!$A147,1)-2)))</f>
        <v>0</v>
      </c>
      <c r="BS153" s="140">
        <f>IF(ISERROR(FIND(BS$3,'CFR - XML import'!$A147)),0,VALUE(MID('CFR - XML import'!$A147,SEARCH("&gt;",'CFR - XML import'!$A147,1)+1,SEARCH("/",'CFR - XML import'!$A147,1)-SEARCH("&gt;",'CFR - XML import'!$A147,1)-2)))</f>
        <v>0</v>
      </c>
      <c r="BT153" s="140">
        <f>IF(ISERROR(FIND(BT$3,'CFR - XML import'!$A147)),0,VALUE(MID('CFR - XML import'!$A147,SEARCH("&gt;",'CFR - XML import'!$A147,1)+1,SEARCH("/",'CFR - XML import'!$A147,1)-SEARCH("&gt;",'CFR - XML import'!$A147,1)-2)))</f>
        <v>0</v>
      </c>
      <c r="BU153" s="140">
        <f>IF(ISERROR(FIND(BU$3,'CFR - XML import'!$A147)),0,VALUE(MID('CFR - XML import'!$A147,SEARCH("&gt;",'CFR - XML import'!$A147,1)+1,SEARCH("/",'CFR - XML import'!$A147,1)-SEARCH("&gt;",'CFR - XML import'!$A147,1)-2)))</f>
        <v>0</v>
      </c>
      <c r="BV153" s="140">
        <f>IF(ISERROR(FIND(BV$3,'CFR - XML import'!$A147)),0,VALUE(MID('CFR - XML import'!$A147,SEARCH("&gt;",'CFR - XML import'!$A147,1)+1,SEARCH("/",'CFR - XML import'!$A147,1)-SEARCH("&gt;",'CFR - XML import'!$A147,1)-2)))</f>
        <v>0</v>
      </c>
      <c r="BW153" s="140">
        <f>IF(ISERROR(FIND(BW$3,'CFR - XML import'!$A147)),0,VALUE(MID('CFR - XML import'!$A147,SEARCH("&gt;",'CFR - XML import'!$A147,1)+1,SEARCH("/",'CFR - XML import'!$A147,1)-SEARCH("&gt;",'CFR - XML import'!$A147,1)-2)))</f>
        <v>0</v>
      </c>
      <c r="BX153" s="140">
        <f>IF(ISERROR(FIND(BX$3,'CFR - XML import'!$A147)),0,VALUE(MID('CFR - XML import'!$A147,SEARCH("&gt;",'CFR - XML import'!$A147,1)+1,SEARCH("/",'CFR - XML import'!$A147,1)-SEARCH("&gt;",'CFR - XML import'!$A147,1)-2)))</f>
        <v>0</v>
      </c>
      <c r="BY153" s="140">
        <f>IF(ISERROR(FIND(BY$3,'CFR - XML import'!$A147)),0,VALUE(MID('CFR - XML import'!$A147,SEARCH("&gt;",'CFR - XML import'!$A147,1)+1,SEARCH("/",'CFR - XML import'!$A147,1)-SEARCH("&gt;",'CFR - XML import'!$A147,1)-2)))</f>
        <v>0</v>
      </c>
      <c r="BZ153" s="140">
        <f>IF(ISERROR(FIND(BZ$3,'CFR - XML import'!$A147)),0,VALUE(MID('CFR - XML import'!$A147,SEARCH("&gt;",'CFR - XML import'!$A147,1)+1,SEARCH("/",'CFR - XML import'!$A147,1)-SEARCH("&gt;",'CFR - XML import'!$A147,1)-2)))</f>
        <v>0</v>
      </c>
      <c r="CG153" s="142">
        <f>IF(ISERROR(IF(MID('CFR - XML import'!$A147,LEN($CF$4)+5,LEN('CFR - XML import'!$A147)-(2*LEN($CF$4)+5))="RMMS",1,IF(MID('CFR - XML import'!$A147,LEN("    &lt;InputSystem&gt;")+1,LEN('CFR - XML import'!$A147)-(LEN("    &lt;InputSystem&gt;")+LEN($CF$4)+1))="SIMS",2,0))),0,IF(MID('CFR - XML import'!$A147,LEN($CF$4)+5,LEN('CFR - XML import'!$A147)-(2*LEN($CF$4)+5))="RMMS",1,IF(MID('CFR - XML import'!$A147,LEN("    &lt;InputSystem&gt;")+1,LEN('CFR - XML import'!$A147)-(LEN("    &lt;InputSystem&gt;")+LEN($CF$4)+1))="SIMS",2,0)))</f>
        <v>0</v>
      </c>
      <c r="CH153" s="140">
        <f>IF(ISERROR(FIND(CH$3,'CFR - XML import'!$A147)),0,MID('CFR - XML import'!$A147,SEARCH("&gt;",'CFR - XML import'!$A147,1)+1,SEARCH("/",'CFR - XML import'!$A147,1)-SEARCH("&gt;",'CFR - XML import'!$A147,1)-2))</f>
        <v>0</v>
      </c>
      <c r="CI153" s="140">
        <f>IF(ISERROR(FIND(CI$3,'CFR - XML import'!$A147)),0,MID('CFR - XML import'!$A147,SEARCH("&gt;",'CFR - XML import'!$A147,1)+1,SEARCH("/",'CFR - XML import'!$A147,1)-SEARCH("&gt;",'CFR - XML import'!$A147,1)-2))</f>
        <v>0</v>
      </c>
      <c r="CJ153" s="140">
        <f>IF(ISERROR(FIND(CJ$3,'CFR - XML import'!$A147)),0,MID('CFR - XML import'!$A147,SEARCH("&gt;",'CFR - XML import'!$A147,1)+1,SEARCH("/",'CFR - XML import'!$A147,1)-SEARCH("&gt;",'CFR - XML import'!$A147,1)-2))</f>
        <v>0</v>
      </c>
      <c r="CK153" s="140">
        <f>IF(ISERROR(FIND(CK$3,'CFR - XML import'!$A147)),0,MID('CFR - XML import'!$A147,SEARCH("&gt;",'CFR - XML import'!$A147,1)+1,SEARCH("/",'CFR - XML import'!$A147,1)-SEARCH("&gt;",'CFR - XML import'!$A147,1)-2))</f>
        <v>0</v>
      </c>
      <c r="CL153" s="140">
        <f>IF(ISERROR(FIND(CL$3,'CFR - XML import'!$A147)),0,MID('CFR - XML import'!$A147,SEARCH("&gt;",'CFR - XML import'!$A147,1)+1,SEARCH("/",'CFR - XML import'!$A147,1)-SEARCH("&gt;",'CFR - XML import'!$A147,1)-2))</f>
        <v>0</v>
      </c>
      <c r="CM153" s="140">
        <f>IF(ISERROR(FIND(CM$3,'CFR - XML import'!$A147)),0,MID('CFR - XML import'!$A147,SEARCH("&gt;",'CFR - XML import'!$A147,1)+1,SEARCH("/",'CFR - XML import'!$A147,1)-SEARCH("&gt;",'CFR - XML import'!$A147,1)-2))</f>
        <v>0</v>
      </c>
    </row>
    <row r="154" spans="1:91" x14ac:dyDescent="0.2">
      <c r="A154" s="139" t="str">
        <f>IF(AND('CFR - XML import'!A148&lt;&gt;"",LEFT('CFR - XML import'!A148,1)&lt;&gt;"&lt;",LEFT('CFR - XML import'!A148,3)&lt;&gt;"  &lt;",LEFT('CFR - XML import'!A148,5)&lt;&gt;"    &lt;",LEFT('CFR - XML import'!A148,7)&lt;&gt;"      &lt;",LEFT('CFR - XML import'!A148,9)&lt;&gt;"        &lt;",$B$1="SIMS"),'CFR - XML import'!A148,IF(AND(LEFT('CFR - XML import'!A148,9)="&lt;Details&gt;",$B$1="RM"),'CFR - XML import'!A148,""))</f>
        <v/>
      </c>
      <c r="B154" s="140">
        <f>IF(ISERROR(FIND(B$3,'CFR - XML import'!$A148)),0,VALUE(MID('CFR - XML import'!$A148,SEARCH("&gt;",'CFR - XML import'!$A148,1)+1,SEARCH("/",'CFR - XML import'!$A148,1)-SEARCH("&gt;",'CFR - XML import'!$A148,1)-2)))</f>
        <v>0</v>
      </c>
      <c r="D154" s="140">
        <f>IF(ISERROR(FIND(D$3,'CFR - XML import'!$A148)),0,MID('CFR - XML import'!$A148,SEARCH("&gt;",'CFR - XML import'!$A148,1)+1,SEARCH("/",'CFR - XML import'!$A148,1)-SEARCH("&gt;",'CFR - XML import'!$A148,1)-2))</f>
        <v>0</v>
      </c>
      <c r="E154" s="140">
        <f>IF(ISERROR(FIND(E$3,'CFR - XML import'!$A148)),0,MID('CFR - XML import'!$A148,SEARCH("&gt;",'CFR - XML import'!$A148,1)+1,SEARCH("/",'CFR - XML import'!$A148,1)-SEARCH("&gt;",'CFR - XML import'!$A148,1)-2))</f>
        <v>0</v>
      </c>
      <c r="F154" s="141">
        <f>IF($B$1="SIMS",IF(ISERROR(FIND(F$3,'CFR - XML import'!$A148)),0,VALUE(MID('CFR - XML import'!$A148,15,10))),IF(ISERROR(FIND(F$3,'CFR - XML import'!$A148)),0,VALUE(MID('CFR - XML import'!$A148,15,10))))</f>
        <v>0</v>
      </c>
      <c r="G154" s="140">
        <f>IF(ISERROR(FIND(G$3,'CFR - XML import'!$A148)),0,VALUE(MID('CFR - XML import'!$A148,SEARCH("&gt;",'CFR - XML import'!$A148,1)+1,SEARCH("/",'CFR - XML import'!$A148,1)-SEARCH("&gt;",'CFR - XML import'!$A148,1)-2)))</f>
        <v>0</v>
      </c>
      <c r="H154" s="140">
        <f>IF(ISERROR(FIND(H$3,'CFR - XML import'!$A148)),0,VALUE(MID('CFR - XML import'!$A148,SEARCH("&gt;",'CFR - XML import'!$A148,1)+1,SEARCH("/",'CFR - XML import'!$A148,1)-SEARCH("&gt;",'CFR - XML import'!$A148,1)-2)))</f>
        <v>0</v>
      </c>
      <c r="I154" s="140">
        <f>IF(ISERROR(FIND(I$3,'CFR - XML import'!$A148)),0,VALUE(MID('CFR - XML import'!$A148,SEARCH("&gt;",'CFR - XML import'!$A148,1)+1,SEARCH("/",'CFR - XML import'!$A148,1)-SEARCH("&gt;",'CFR - XML import'!$A148,1)-2)))</f>
        <v>0</v>
      </c>
      <c r="J154" s="140">
        <f>IF(ISERROR(FIND(J$3,'CFR - XML import'!$A148)),0,VALUE(MID('CFR - XML import'!$A148,SEARCH("&gt;",'CFR - XML import'!$A148,1)+1,SEARCH("/",'CFR - XML import'!$A148,1)-SEARCH("&gt;",'CFR - XML import'!$A148,1)-2)))</f>
        <v>0</v>
      </c>
      <c r="K154" s="140">
        <f>IF(ISERROR(FIND(K$3,'CFR - XML import'!$A148)),0,VALUE(MID('CFR - XML import'!$A148,SEARCH("&gt;",'CFR - XML import'!$A148,1)+1,SEARCH("/",'CFR - XML import'!$A148,1)-SEARCH("&gt;",'CFR - XML import'!$A148,1)-2)))</f>
        <v>0</v>
      </c>
      <c r="L154" s="140">
        <f>IF(ISERROR(FIND(L$3,'CFR - XML import'!$A148)),0,VALUE(MID('CFR - XML import'!$A148,SEARCH("&gt;",'CFR - XML import'!$A148,1)+1,SEARCH("/",'CFR - XML import'!$A148,1)-SEARCH("&gt;",'CFR - XML import'!$A148,1)-2)))</f>
        <v>0</v>
      </c>
      <c r="M154" s="140">
        <f>IF(ISERROR(FIND(M$3,'CFR - XML import'!$A148)),0,VALUE(MID('CFR - XML import'!$A148,SEARCH("&gt;",'CFR - XML import'!$A148,1)+1,SEARCH("/",'CFR - XML import'!$A148,1)-SEARCH("&gt;",'CFR - XML import'!$A148,1)-2)))</f>
        <v>0</v>
      </c>
      <c r="N154" s="140">
        <f>IF(ISERROR(FIND(N$3,'CFR - XML import'!$A148)),0,VALUE(MID('CFR - XML import'!$A148,SEARCH("&gt;",'CFR - XML import'!$A148,1)+1,SEARCH("/",'CFR - XML import'!$A148,1)-SEARCH("&gt;",'CFR - XML import'!$A148,1)-2)))</f>
        <v>0</v>
      </c>
      <c r="O154" s="140">
        <f>IF(ISERROR(FIND(O$3,'CFR - XML import'!$A148)),0,VALUE(MID('CFR - XML import'!$A148,SEARCH("&gt;",'CFR - XML import'!$A148,1)+1,SEARCH("/",'CFR - XML import'!$A148,1)-SEARCH("&gt;",'CFR - XML import'!$A148,1)-2)))</f>
        <v>0</v>
      </c>
      <c r="P154" s="140">
        <f>IF(ISERROR(FIND(P$3,'CFR - XML import'!$A148)),0,VALUE(MID('CFR - XML import'!$A148,SEARCH("&gt;",'CFR - XML import'!$A148,1)+1,SEARCH("/",'CFR - XML import'!$A148,1)-SEARCH("&gt;",'CFR - XML import'!$A148,1)-2)))</f>
        <v>0</v>
      </c>
      <c r="Q154" s="140">
        <f>IF(ISERROR(FIND(Q$3,'CFR - XML import'!$A148)),0,VALUE(MID('CFR - XML import'!$A148,SEARCH("&gt;",'CFR - XML import'!$A148,1)+1,SEARCH("/",'CFR - XML import'!$A148,1)-SEARCH("&gt;",'CFR - XML import'!$A148,1)-2)))</f>
        <v>0</v>
      </c>
      <c r="R154" s="140">
        <f>IF(ISERROR(FIND(R$3,'CFR - XML import'!$A148)),0,VALUE(MID('CFR - XML import'!$A148,SEARCH("&gt;",'CFR - XML import'!$A148,1)+1,SEARCH("/",'CFR - XML import'!$A148,1)-SEARCH("&gt;",'CFR - XML import'!$A148,1)-2)))</f>
        <v>0</v>
      </c>
      <c r="S154" s="140">
        <f>IF(ISERROR(FIND(S$3,'CFR - XML import'!$A148)),0,VALUE(MID('CFR - XML import'!$A148,SEARCH("&gt;",'CFR - XML import'!$A148,1)+1,SEARCH("/",'CFR - XML import'!$A148,1)-SEARCH("&gt;",'CFR - XML import'!$A148,1)-2)))</f>
        <v>0</v>
      </c>
      <c r="T154" s="140">
        <f>IF(ISERROR(FIND(T$3,'CFR - XML import'!$A148)),0,VALUE(MID('CFR - XML import'!$A148,SEARCH("&gt;",'CFR - XML import'!$A148,1)+1,SEARCH("/",'CFR - XML import'!$A148,1)-SEARCH("&gt;",'CFR - XML import'!$A148,1)-2)))</f>
        <v>0</v>
      </c>
      <c r="U154" s="140">
        <f>IF(ISERROR(FIND(U$3,'CFR - XML import'!$A148)),0,VALUE(MID('CFR - XML import'!$A148,SEARCH("&gt;",'CFR - XML import'!$A148,1)+1,SEARCH("/",'CFR - XML import'!$A148,1)-SEARCH("&gt;",'CFR - XML import'!$A148,1)-2)))</f>
        <v>0</v>
      </c>
      <c r="V154" s="140">
        <f>IF(ISERROR(FIND(V$3,'CFR - XML import'!$A148)),0,VALUE(MID('CFR - XML import'!$A148,SEARCH("&gt;",'CFR - XML import'!$A148,1)+1,SEARCH("/",'CFR - XML import'!$A148,1)-SEARCH("&gt;",'CFR - XML import'!$A148,1)-2)))</f>
        <v>0</v>
      </c>
      <c r="W154" s="140">
        <f>IF(ISERROR(FIND(W$3,'CFR - XML import'!$A148)),0,VALUE(MID('CFR - XML import'!$A148,SEARCH("&gt;",'CFR - XML import'!$A148,1)+1,SEARCH("/",'CFR - XML import'!$A148,1)-SEARCH("&gt;",'CFR - XML import'!$A148,1)-2)))</f>
        <v>0</v>
      </c>
      <c r="X154" s="140"/>
      <c r="Y154" s="140">
        <f>IF(ISERROR(FIND(Y$3,'CFR - XML import'!$A148)),0,VALUE(MID('CFR - XML import'!$A148,SEARCH("&gt;",'CFR - XML import'!$A148,1)+1,SEARCH("/",'CFR - XML import'!$A148,1)-SEARCH("&gt;",'CFR - XML import'!$A148,1)-2)))</f>
        <v>0</v>
      </c>
      <c r="Z154" s="140">
        <f>IF(ISERROR(FIND(Z$3,'CFR - XML import'!$A148)),0,VALUE(MID('CFR - XML import'!$A148,SEARCH("&gt;",'CFR - XML import'!$A148,1)+1,SEARCH("/",'CFR - XML import'!$A148,1)-SEARCH("&gt;",'CFR - XML import'!$A148,1)-2)))</f>
        <v>0</v>
      </c>
      <c r="AA154" s="140">
        <f>IF(ISERROR(FIND(AA$3,'CFR - XML import'!$A148)),0,VALUE(MID('CFR - XML import'!$A148,SEARCH("&gt;",'CFR - XML import'!$A148,1)+1,SEARCH("/",'CFR - XML import'!$A148,1)-SEARCH("&gt;",'CFR - XML import'!$A148,1)-2)))</f>
        <v>0</v>
      </c>
      <c r="AB154" s="140">
        <f>IF(ISERROR(FIND(AB$3,'CFR - XML import'!$A148)),0,VALUE(MID('CFR - XML import'!$A148,SEARCH("&gt;",'CFR - XML import'!$A148,1)+1,SEARCH("/",'CFR - XML import'!$A148,1)-SEARCH("&gt;",'CFR - XML import'!$A148,1)-2)))</f>
        <v>0</v>
      </c>
      <c r="AC154" s="140">
        <f>IF(ISERROR(FIND(AC$3,'CFR - XML import'!$A148)),0,VALUE(MID('CFR - XML import'!$A148,SEARCH("&gt;",'CFR - XML import'!$A148,1)+1,SEARCH("/",'CFR - XML import'!$A148,1)-SEARCH("&gt;",'CFR - XML import'!$A148,1)-2)))</f>
        <v>0</v>
      </c>
      <c r="AD154" s="140">
        <f>IF(ISERROR(FIND(AD$3,'CFR - XML import'!$A148)),0,VALUE(MID('CFR - XML import'!$A148,SEARCH("&gt;",'CFR - XML import'!$A148,1)+1,SEARCH("/",'CFR - XML import'!$A148,1)-SEARCH("&gt;",'CFR - XML import'!$A148,1)-2)))</f>
        <v>0</v>
      </c>
      <c r="AE154" s="140">
        <f>IF(ISERROR(FIND(AE$3,'CFR - XML import'!$A148)),0,VALUE(MID('CFR - XML import'!$A148,SEARCH("&gt;",'CFR - XML import'!$A148,1)+1,SEARCH("/",'CFR - XML import'!$A148,1)-SEARCH("&gt;",'CFR - XML import'!$A148,1)-2)))</f>
        <v>0</v>
      </c>
      <c r="AF154" s="140">
        <f>IF(ISERROR(FIND(AF$3,'CFR - XML import'!$A148)),0,VALUE(MID('CFR - XML import'!$A148,SEARCH("&gt;",'CFR - XML import'!$A148,1)+1,SEARCH("/",'CFR - XML import'!$A148,1)-SEARCH("&gt;",'CFR - XML import'!$A148,1)-2)))</f>
        <v>0</v>
      </c>
      <c r="AG154" s="140">
        <f>IF(ISERROR(FIND(AG$3,'CFR - XML import'!$A148)),0,VALUE(MID('CFR - XML import'!$A148,SEARCH("&gt;",'CFR - XML import'!$A148,1)+1,SEARCH("/",'CFR - XML import'!$A148,1)-SEARCH("&gt;",'CFR - XML import'!$A148,1)-2)))</f>
        <v>0</v>
      </c>
      <c r="AH154" s="140">
        <f>IF(ISERROR(FIND(AH$3,'CFR - XML import'!$A148)),0,VALUE(MID('CFR - XML import'!$A148,SEARCH("&gt;",'CFR - XML import'!$A148,1)+1,SEARCH("/",'CFR - XML import'!$A148,1)-SEARCH("&gt;",'CFR - XML import'!$A148,1)-2)))</f>
        <v>0</v>
      </c>
      <c r="AI154" s="140">
        <f>IF(ISERROR(FIND(AI$3,'CFR - XML import'!$A148)),0,VALUE(MID('CFR - XML import'!$A148,SEARCH("&gt;",'CFR - XML import'!$A148,1)+1,SEARCH("/",'CFR - XML import'!$A148,1)-SEARCH("&gt;",'CFR - XML import'!$A148,1)-2)))</f>
        <v>0</v>
      </c>
      <c r="AJ154" s="140">
        <f>IF(ISERROR(FIND(AJ$3,'CFR - XML import'!$A148)),0,VALUE(MID('CFR - XML import'!$A148,SEARCH("&gt;",'CFR - XML import'!$A148,1)+1,SEARCH("/",'CFR - XML import'!$A148,1)-SEARCH("&gt;",'CFR - XML import'!$A148,1)-2)))</f>
        <v>0</v>
      </c>
      <c r="AK154" s="140">
        <f>IF(ISERROR(FIND(AK$3,'CFR - XML import'!$A148)),0,VALUE(MID('CFR - XML import'!$A148,SEARCH("&gt;",'CFR - XML import'!$A148,1)+1,SEARCH("/",'CFR - XML import'!$A148,1)-SEARCH("&gt;",'CFR - XML import'!$A148,1)-2)))</f>
        <v>0</v>
      </c>
      <c r="AL154" s="140">
        <f>IF(ISERROR(FIND(AL$3,'CFR - XML import'!$A148)),0,VALUE(MID('CFR - XML import'!$A148,SEARCH("&gt;",'CFR - XML import'!$A148,1)+1,SEARCH("/",'CFR - XML import'!$A148,1)-SEARCH("&gt;",'CFR - XML import'!$A148,1)-2)))</f>
        <v>0</v>
      </c>
      <c r="AM154" s="140">
        <f>IF(ISERROR(FIND(AM$3,'CFR - XML import'!$A148)),0,VALUE(MID('CFR - XML import'!$A148,SEARCH("&gt;",'CFR - XML import'!$A148,1)+1,SEARCH("/",'CFR - XML import'!$A148,1)-SEARCH("&gt;",'CFR - XML import'!$A148,1)-2)))</f>
        <v>0</v>
      </c>
      <c r="AN154" s="140">
        <f>IF(ISERROR(FIND(AN$3,'CFR - XML import'!$A148)),0,VALUE(MID('CFR - XML import'!$A148,SEARCH("&gt;",'CFR - XML import'!$A148,1)+1,SEARCH("/",'CFR - XML import'!$A148,1)-SEARCH("&gt;",'CFR - XML import'!$A148,1)-2)))</f>
        <v>0</v>
      </c>
      <c r="AO154" s="140">
        <f>IF(ISERROR(FIND(AO$3,'CFR - XML import'!$A148)),0,VALUE(MID('CFR - XML import'!$A148,SEARCH("&gt;",'CFR - XML import'!$A148,1)+1,SEARCH("/",'CFR - XML import'!$A148,1)-SEARCH("&gt;",'CFR - XML import'!$A148,1)-2)))</f>
        <v>0</v>
      </c>
      <c r="AP154" s="140">
        <f>IF(ISERROR(FIND(AP$3,'CFR - XML import'!$A148)),0,VALUE(MID('CFR - XML import'!$A148,SEARCH("&gt;",'CFR - XML import'!$A148,1)+1,SEARCH("/",'CFR - XML import'!$A148,1)-SEARCH("&gt;",'CFR - XML import'!$A148,1)-2)))</f>
        <v>0</v>
      </c>
      <c r="AQ154" s="140">
        <f>IF(ISERROR(FIND(AQ$3,'CFR - XML import'!$A148)),0,VALUE(MID('CFR - XML import'!$A148,SEARCH("&gt;",'CFR - XML import'!$A148,1)+1,SEARCH("/",'CFR - XML import'!$A148,1)-SEARCH("&gt;",'CFR - XML import'!$A148,1)-2)))</f>
        <v>0</v>
      </c>
      <c r="AR154" s="140">
        <f>IF(ISERROR(FIND(AR$3,'CFR - XML import'!$A148)),0,VALUE(MID('CFR - XML import'!$A148,SEARCH("&gt;",'CFR - XML import'!$A148,1)+1,SEARCH("/",'CFR - XML import'!$A148,1)-SEARCH("&gt;",'CFR - XML import'!$A148,1)-2)))</f>
        <v>0</v>
      </c>
      <c r="AS154" s="140">
        <f>IF(ISERROR(FIND(AS$3,'CFR - XML import'!$A148)),0,VALUE(MID('CFR - XML import'!$A148,SEARCH("&gt;",'CFR - XML import'!$A148,1)+1,SEARCH("/",'CFR - XML import'!$A148,1)-SEARCH("&gt;",'CFR - XML import'!$A148,1)-2)))</f>
        <v>0</v>
      </c>
      <c r="AT154" s="140">
        <f>IF(ISERROR(FIND(AT$3,'CFR - XML import'!$A148)),0,VALUE(MID('CFR - XML import'!$A148,SEARCH("&gt;",'CFR - XML import'!$A148,1)+1,SEARCH("/",'CFR - XML import'!$A148,1)-SEARCH("&gt;",'CFR - XML import'!$A148,1)-2)))</f>
        <v>0</v>
      </c>
      <c r="AU154" s="140">
        <f>IF(ISERROR(FIND(AU$3,'CFR - XML import'!$A148)),0,VALUE(MID('CFR - XML import'!$A148,SEARCH("&gt;",'CFR - XML import'!$A148,1)+1,SEARCH("/",'CFR - XML import'!$A148,1)-SEARCH("&gt;",'CFR - XML import'!$A148,1)-2)))</f>
        <v>0</v>
      </c>
      <c r="AV154" s="140">
        <f>IF(ISERROR(FIND(AV$3,'CFR - XML import'!$A148)),0,VALUE(MID('CFR - XML import'!$A148,SEARCH("&gt;",'CFR - XML import'!$A148,1)+1,SEARCH("/",'CFR - XML import'!$A148,1)-SEARCH("&gt;",'CFR - XML import'!$A148,1)-2)))</f>
        <v>0</v>
      </c>
      <c r="AW154" s="140">
        <f>IF(ISERROR(FIND(AW$3,'CFR - XML import'!$A148)),0,VALUE(MID('CFR - XML import'!$A148,SEARCH("&gt;",'CFR - XML import'!$A148,1)+1,SEARCH("/",'CFR - XML import'!$A148,1)-SEARCH("&gt;",'CFR - XML import'!$A148,1)-2)))</f>
        <v>0</v>
      </c>
      <c r="AX154" s="140">
        <f>IF(ISERROR(FIND(AX$3,'CFR - XML import'!$A148)),0,VALUE(MID('CFR - XML import'!$A148,SEARCH("&gt;",'CFR - XML import'!$A148,1)+1,SEARCH("/",'CFR - XML import'!$A148,1)-SEARCH("&gt;",'CFR - XML import'!$A148,1)-2)))</f>
        <v>0</v>
      </c>
      <c r="AY154" s="140">
        <f>IF(ISERROR(FIND(AY$3,'CFR - XML import'!$A148)),0,VALUE(MID('CFR - XML import'!$A148,SEARCH("&gt;",'CFR - XML import'!$A148,1)+1,SEARCH("/",'CFR - XML import'!$A148,1)-SEARCH("&gt;",'CFR - XML import'!$A148,1)-2)))</f>
        <v>0</v>
      </c>
      <c r="AZ154" s="140">
        <f>IF(ISERROR(FIND(AZ$3,'CFR - XML import'!$A148)),0,VALUE(MID('CFR - XML import'!$A148,SEARCH("&gt;",'CFR - XML import'!$A148,1)+1,SEARCH("/",'CFR - XML import'!$A148,1)-SEARCH("&gt;",'CFR - XML import'!$A148,1)-2)))</f>
        <v>0</v>
      </c>
      <c r="BA154" s="140">
        <f>IF(ISERROR(FIND(BA$3,'CFR - XML import'!$A148)),0,VALUE(MID('CFR - XML import'!$A148,SEARCH("&gt;",'CFR - XML import'!$A148,1)+1,SEARCH("/",'CFR - XML import'!$A148,1)-SEARCH("&gt;",'CFR - XML import'!$A148,1)-2)))</f>
        <v>0</v>
      </c>
      <c r="BB154" s="140">
        <f>IF(ISERROR(FIND(BB$3,'CFR - XML import'!$A148)),0,VALUE(MID('CFR - XML import'!$A148,SEARCH("&gt;",'CFR - XML import'!$A148,1)+1,SEARCH("/",'CFR - XML import'!$A148,1)-SEARCH("&gt;",'CFR - XML import'!$A148,1)-2)))</f>
        <v>0</v>
      </c>
      <c r="BC154" s="140">
        <f>IF(ISERROR(FIND(BC$3,'CFR - XML import'!$A148)),0,VALUE(MID('CFR - XML import'!$A148,SEARCH("&gt;",'CFR - XML import'!$A148,1)+1,SEARCH("/",'CFR - XML import'!$A148,1)-SEARCH("&gt;",'CFR - XML import'!$A148,1)-2)))</f>
        <v>0</v>
      </c>
      <c r="BD154" s="140">
        <f>IF(ISERROR(FIND(BD$3,'CFR - XML import'!$A148)),0,VALUE(MID('CFR - XML import'!$A148,SEARCH("&gt;",'CFR - XML import'!$A148,1)+1,SEARCH("/",'CFR - XML import'!$A148,1)-SEARCH("&gt;",'CFR - XML import'!$A148,1)-2)))</f>
        <v>0</v>
      </c>
      <c r="BE154" s="140">
        <f>IF(ISERROR(FIND(BE$3,'CFR - XML import'!$A148)),0,VALUE(MID('CFR - XML import'!$A148,SEARCH("&gt;",'CFR - XML import'!$A148,1)+1,SEARCH("/",'CFR - XML import'!$A148,1)-SEARCH("&gt;",'CFR - XML import'!$A148,1)-2)))</f>
        <v>0</v>
      </c>
      <c r="BF154" s="140">
        <f>IF(ISERROR(FIND(BF$3,'CFR - XML import'!$A148)),0,VALUE(MID('CFR - XML import'!$A148,SEARCH("&gt;",'CFR - XML import'!$A148,1)+1,SEARCH("/",'CFR - XML import'!$A148,1)-SEARCH("&gt;",'CFR - XML import'!$A148,1)-2)))</f>
        <v>0</v>
      </c>
      <c r="BG154" s="140">
        <f>IF(ISERROR(FIND(BG$3,'CFR - XML import'!$A148)),0,VALUE(MID('CFR - XML import'!$A148,SEARCH("&gt;",'CFR - XML import'!$A148,1)+1,SEARCH("/",'CFR - XML import'!$A148,1)-SEARCH("&gt;",'CFR - XML import'!$A148,1)-2)))</f>
        <v>0</v>
      </c>
      <c r="BH154" s="140">
        <f>IF(ISERROR(FIND(BH$3,'CFR - XML import'!$A148)),0,VALUE(MID('CFR - XML import'!$A148,SEARCH("&gt;",'CFR - XML import'!$A148,1)+1,SEARCH("/",'CFR - XML import'!$A148,1)-SEARCH("&gt;",'CFR - XML import'!$A148,1)-2)))</f>
        <v>0</v>
      </c>
      <c r="BI154" s="140">
        <f>IF(ISERROR(FIND(BI$3,'CFR - XML import'!$A148)),0,VALUE(MID('CFR - XML import'!$A148,SEARCH("&gt;",'CFR - XML import'!$A148,1)+1,SEARCH("/",'CFR - XML import'!$A148,1)-SEARCH("&gt;",'CFR - XML import'!$A148,1)-2)))</f>
        <v>0</v>
      </c>
      <c r="BJ154" s="140">
        <f>IF(ISERROR(FIND(BJ$3,'CFR - XML import'!$A148)),0,VALUE(MID('CFR - XML import'!$A148,SEARCH("&gt;",'CFR - XML import'!$A148,1)+1,SEARCH("/",'CFR - XML import'!$A148,1)-SEARCH("&gt;",'CFR - XML import'!$A148,1)-2)))</f>
        <v>0</v>
      </c>
      <c r="BK154" s="140">
        <f>IF(ISERROR(FIND(BK$3,'CFR - XML import'!$A148)),0,VALUE(MID('CFR - XML import'!$A148,SEARCH("&gt;",'CFR - XML import'!$A148,1)+1,SEARCH("/",'CFR - XML import'!$A148,1)-SEARCH("&gt;",'CFR - XML import'!$A148,1)-2)))</f>
        <v>0</v>
      </c>
      <c r="BL154" s="140">
        <f>IF(ISERROR(FIND(BL$3,'CFR - XML import'!$A148)),0,VALUE(MID('CFR - XML import'!$A148,SEARCH("&gt;",'CFR - XML import'!$A148,1)+1,SEARCH("/",'CFR - XML import'!$A148,1)-SEARCH("&gt;",'CFR - XML import'!$A148,1)-2)))</f>
        <v>0</v>
      </c>
      <c r="BM154" s="140">
        <f>IF(ISERROR(FIND(BM$3,'CFR - XML import'!$A148)),0,VALUE(MID('CFR - XML import'!$A148,SEARCH("&gt;",'CFR - XML import'!$A148,1)+1,SEARCH("/",'CFR - XML import'!$A148,1)-SEARCH("&gt;",'CFR - XML import'!$A148,1)-2)))</f>
        <v>0</v>
      </c>
      <c r="BN154" s="140">
        <f>IF(ISERROR(FIND(BN$3,'CFR - XML import'!$A148)),0,VALUE(MID('CFR - XML import'!$A148,SEARCH("&gt;",'CFR - XML import'!$A148,1)+1,SEARCH("/",'CFR - XML import'!$A148,1)-SEARCH("&gt;",'CFR - XML import'!$A148,1)-2)))</f>
        <v>0</v>
      </c>
      <c r="BO154" s="140">
        <f>IF(ISERROR(FIND(BO$3,'CFR - XML import'!$A148)),0,VALUE(MID('CFR - XML import'!$A148,SEARCH("&gt;",'CFR - XML import'!$A148,1)+1,SEARCH("/",'CFR - XML import'!$A148,1)-SEARCH("&gt;",'CFR - XML import'!$A148,1)-2)))</f>
        <v>0</v>
      </c>
      <c r="BP154" s="140">
        <f>IF(ISERROR(FIND(BP$3,'CFR - XML import'!$A148)),0,VALUE(MID('CFR - XML import'!$A148,SEARCH("&gt;",'CFR - XML import'!$A148,1)+1,SEARCH("/",'CFR - XML import'!$A148,1)-SEARCH("&gt;",'CFR - XML import'!$A148,1)-2)))</f>
        <v>0</v>
      </c>
      <c r="BQ154" s="140">
        <f>IF(ISERROR(FIND(BQ$3,'CFR - XML import'!$A148)),0,VALUE(MID('CFR - XML import'!$A148,SEARCH("&gt;",'CFR - XML import'!$A148,1)+1,SEARCH("/",'CFR - XML import'!$A148,1)-SEARCH("&gt;",'CFR - XML import'!$A148,1)-2)))</f>
        <v>0</v>
      </c>
      <c r="BR154" s="140">
        <f>IF(ISERROR(FIND(BR$3,'CFR - XML import'!$A148)),0,VALUE(MID('CFR - XML import'!$A148,SEARCH("&gt;",'CFR - XML import'!$A148,1)+1,SEARCH("/",'CFR - XML import'!$A148,1)-SEARCH("&gt;",'CFR - XML import'!$A148,1)-2)))</f>
        <v>0</v>
      </c>
      <c r="BS154" s="140">
        <f>IF(ISERROR(FIND(BS$3,'CFR - XML import'!$A148)),0,VALUE(MID('CFR - XML import'!$A148,SEARCH("&gt;",'CFR - XML import'!$A148,1)+1,SEARCH("/",'CFR - XML import'!$A148,1)-SEARCH("&gt;",'CFR - XML import'!$A148,1)-2)))</f>
        <v>0</v>
      </c>
      <c r="BT154" s="140">
        <f>IF(ISERROR(FIND(BT$3,'CFR - XML import'!$A148)),0,VALUE(MID('CFR - XML import'!$A148,SEARCH("&gt;",'CFR - XML import'!$A148,1)+1,SEARCH("/",'CFR - XML import'!$A148,1)-SEARCH("&gt;",'CFR - XML import'!$A148,1)-2)))</f>
        <v>0</v>
      </c>
      <c r="BU154" s="140">
        <f>IF(ISERROR(FIND(BU$3,'CFR - XML import'!$A148)),0,VALUE(MID('CFR - XML import'!$A148,SEARCH("&gt;",'CFR - XML import'!$A148,1)+1,SEARCH("/",'CFR - XML import'!$A148,1)-SEARCH("&gt;",'CFR - XML import'!$A148,1)-2)))</f>
        <v>0</v>
      </c>
      <c r="BV154" s="140">
        <f>IF(ISERROR(FIND(BV$3,'CFR - XML import'!$A148)),0,VALUE(MID('CFR - XML import'!$A148,SEARCH("&gt;",'CFR - XML import'!$A148,1)+1,SEARCH("/",'CFR - XML import'!$A148,1)-SEARCH("&gt;",'CFR - XML import'!$A148,1)-2)))</f>
        <v>0</v>
      </c>
      <c r="BW154" s="140">
        <f>IF(ISERROR(FIND(BW$3,'CFR - XML import'!$A148)),0,VALUE(MID('CFR - XML import'!$A148,SEARCH("&gt;",'CFR - XML import'!$A148,1)+1,SEARCH("/",'CFR - XML import'!$A148,1)-SEARCH("&gt;",'CFR - XML import'!$A148,1)-2)))</f>
        <v>0</v>
      </c>
      <c r="BX154" s="140">
        <f>IF(ISERROR(FIND(BX$3,'CFR - XML import'!$A148)),0,VALUE(MID('CFR - XML import'!$A148,SEARCH("&gt;",'CFR - XML import'!$A148,1)+1,SEARCH("/",'CFR - XML import'!$A148,1)-SEARCH("&gt;",'CFR - XML import'!$A148,1)-2)))</f>
        <v>0</v>
      </c>
      <c r="BY154" s="140">
        <f>IF(ISERROR(FIND(BY$3,'CFR - XML import'!$A148)),0,VALUE(MID('CFR - XML import'!$A148,SEARCH("&gt;",'CFR - XML import'!$A148,1)+1,SEARCH("/",'CFR - XML import'!$A148,1)-SEARCH("&gt;",'CFR - XML import'!$A148,1)-2)))</f>
        <v>0</v>
      </c>
      <c r="BZ154" s="140">
        <f>IF(ISERROR(FIND(BZ$3,'CFR - XML import'!$A148)),0,VALUE(MID('CFR - XML import'!$A148,SEARCH("&gt;",'CFR - XML import'!$A148,1)+1,SEARCH("/",'CFR - XML import'!$A148,1)-SEARCH("&gt;",'CFR - XML import'!$A148,1)-2)))</f>
        <v>0</v>
      </c>
      <c r="CG154" s="142">
        <f>IF(ISERROR(IF(MID('CFR - XML import'!$A148,LEN($CF$4)+5,LEN('CFR - XML import'!$A148)-(2*LEN($CF$4)+5))="RMMS",1,IF(MID('CFR - XML import'!$A148,LEN("    &lt;InputSystem&gt;")+1,LEN('CFR - XML import'!$A148)-(LEN("    &lt;InputSystem&gt;")+LEN($CF$4)+1))="SIMS",2,0))),0,IF(MID('CFR - XML import'!$A148,LEN($CF$4)+5,LEN('CFR - XML import'!$A148)-(2*LEN($CF$4)+5))="RMMS",1,IF(MID('CFR - XML import'!$A148,LEN("    &lt;InputSystem&gt;")+1,LEN('CFR - XML import'!$A148)-(LEN("    &lt;InputSystem&gt;")+LEN($CF$4)+1))="SIMS",2,0)))</f>
        <v>0</v>
      </c>
      <c r="CH154" s="140">
        <f>IF(ISERROR(FIND(CH$3,'CFR - XML import'!$A148)),0,MID('CFR - XML import'!$A148,SEARCH("&gt;",'CFR - XML import'!$A148,1)+1,SEARCH("/",'CFR - XML import'!$A148,1)-SEARCH("&gt;",'CFR - XML import'!$A148,1)-2))</f>
        <v>0</v>
      </c>
      <c r="CI154" s="140">
        <f>IF(ISERROR(FIND(CI$3,'CFR - XML import'!$A148)),0,MID('CFR - XML import'!$A148,SEARCH("&gt;",'CFR - XML import'!$A148,1)+1,SEARCH("/",'CFR - XML import'!$A148,1)-SEARCH("&gt;",'CFR - XML import'!$A148,1)-2))</f>
        <v>0</v>
      </c>
      <c r="CJ154" s="140">
        <f>IF(ISERROR(FIND(CJ$3,'CFR - XML import'!$A148)),0,MID('CFR - XML import'!$A148,SEARCH("&gt;",'CFR - XML import'!$A148,1)+1,SEARCH("/",'CFR - XML import'!$A148,1)-SEARCH("&gt;",'CFR - XML import'!$A148,1)-2))</f>
        <v>0</v>
      </c>
      <c r="CK154" s="140">
        <f>IF(ISERROR(FIND(CK$3,'CFR - XML import'!$A148)),0,MID('CFR - XML import'!$A148,SEARCH("&gt;",'CFR - XML import'!$A148,1)+1,SEARCH("/",'CFR - XML import'!$A148,1)-SEARCH("&gt;",'CFR - XML import'!$A148,1)-2))</f>
        <v>0</v>
      </c>
      <c r="CL154" s="140">
        <f>IF(ISERROR(FIND(CL$3,'CFR - XML import'!$A148)),0,MID('CFR - XML import'!$A148,SEARCH("&gt;",'CFR - XML import'!$A148,1)+1,SEARCH("/",'CFR - XML import'!$A148,1)-SEARCH("&gt;",'CFR - XML import'!$A148,1)-2))</f>
        <v>0</v>
      </c>
      <c r="CM154" s="140">
        <f>IF(ISERROR(FIND(CM$3,'CFR - XML import'!$A148)),0,MID('CFR - XML import'!$A148,SEARCH("&gt;",'CFR - XML import'!$A148,1)+1,SEARCH("/",'CFR - XML import'!$A148,1)-SEARCH("&gt;",'CFR - XML import'!$A148,1)-2))</f>
        <v>0</v>
      </c>
    </row>
    <row r="155" spans="1:91" x14ac:dyDescent="0.2">
      <c r="A155" s="139" t="str">
        <f>IF(AND('CFR - XML import'!A149&lt;&gt;"",LEFT('CFR - XML import'!A149,1)&lt;&gt;"&lt;",LEFT('CFR - XML import'!A149,3)&lt;&gt;"  &lt;",LEFT('CFR - XML import'!A149,5)&lt;&gt;"    &lt;",LEFT('CFR - XML import'!A149,7)&lt;&gt;"      &lt;",LEFT('CFR - XML import'!A149,9)&lt;&gt;"        &lt;",$B$1="SIMS"),'CFR - XML import'!A149,IF(AND(LEFT('CFR - XML import'!A149,9)="&lt;Details&gt;",$B$1="RM"),'CFR - XML import'!A149,""))</f>
        <v/>
      </c>
      <c r="B155" s="140">
        <f>IF(ISERROR(FIND(B$3,'CFR - XML import'!$A149)),0,VALUE(MID('CFR - XML import'!$A149,SEARCH("&gt;",'CFR - XML import'!$A149,1)+1,SEARCH("/",'CFR - XML import'!$A149,1)-SEARCH("&gt;",'CFR - XML import'!$A149,1)-2)))</f>
        <v>0</v>
      </c>
      <c r="D155" s="140">
        <f>IF(ISERROR(FIND(D$3,'CFR - XML import'!$A149)),0,MID('CFR - XML import'!$A149,SEARCH("&gt;",'CFR - XML import'!$A149,1)+1,SEARCH("/",'CFR - XML import'!$A149,1)-SEARCH("&gt;",'CFR - XML import'!$A149,1)-2))</f>
        <v>0</v>
      </c>
      <c r="E155" s="140">
        <f>IF(ISERROR(FIND(E$3,'CFR - XML import'!$A149)),0,MID('CFR - XML import'!$A149,SEARCH("&gt;",'CFR - XML import'!$A149,1)+1,SEARCH("/",'CFR - XML import'!$A149,1)-SEARCH("&gt;",'CFR - XML import'!$A149,1)-2))</f>
        <v>0</v>
      </c>
      <c r="F155" s="141">
        <f>IF($B$1="SIMS",IF(ISERROR(FIND(F$3,'CFR - XML import'!$A149)),0,VALUE(MID('CFR - XML import'!$A149,15,10))),IF(ISERROR(FIND(F$3,'CFR - XML import'!$A149)),0,VALUE(MID('CFR - XML import'!$A149,15,10))))</f>
        <v>0</v>
      </c>
      <c r="G155" s="140">
        <f>IF(ISERROR(FIND(G$3,'CFR - XML import'!$A149)),0,VALUE(MID('CFR - XML import'!$A149,SEARCH("&gt;",'CFR - XML import'!$A149,1)+1,SEARCH("/",'CFR - XML import'!$A149,1)-SEARCH("&gt;",'CFR - XML import'!$A149,1)-2)))</f>
        <v>0</v>
      </c>
      <c r="H155" s="140">
        <f>IF(ISERROR(FIND(H$3,'CFR - XML import'!$A149)),0,VALUE(MID('CFR - XML import'!$A149,SEARCH("&gt;",'CFR - XML import'!$A149,1)+1,SEARCH("/",'CFR - XML import'!$A149,1)-SEARCH("&gt;",'CFR - XML import'!$A149,1)-2)))</f>
        <v>0</v>
      </c>
      <c r="I155" s="140">
        <f>IF(ISERROR(FIND(I$3,'CFR - XML import'!$A149)),0,VALUE(MID('CFR - XML import'!$A149,SEARCH("&gt;",'CFR - XML import'!$A149,1)+1,SEARCH("/",'CFR - XML import'!$A149,1)-SEARCH("&gt;",'CFR - XML import'!$A149,1)-2)))</f>
        <v>0</v>
      </c>
      <c r="J155" s="140">
        <f>IF(ISERROR(FIND(J$3,'CFR - XML import'!$A149)),0,VALUE(MID('CFR - XML import'!$A149,SEARCH("&gt;",'CFR - XML import'!$A149,1)+1,SEARCH("/",'CFR - XML import'!$A149,1)-SEARCH("&gt;",'CFR - XML import'!$A149,1)-2)))</f>
        <v>0</v>
      </c>
      <c r="K155" s="140">
        <f>IF(ISERROR(FIND(K$3,'CFR - XML import'!$A149)),0,VALUE(MID('CFR - XML import'!$A149,SEARCH("&gt;",'CFR - XML import'!$A149,1)+1,SEARCH("/",'CFR - XML import'!$A149,1)-SEARCH("&gt;",'CFR - XML import'!$A149,1)-2)))</f>
        <v>0</v>
      </c>
      <c r="L155" s="140">
        <f>IF(ISERROR(FIND(L$3,'CFR - XML import'!$A149)),0,VALUE(MID('CFR - XML import'!$A149,SEARCH("&gt;",'CFR - XML import'!$A149,1)+1,SEARCH("/",'CFR - XML import'!$A149,1)-SEARCH("&gt;",'CFR - XML import'!$A149,1)-2)))</f>
        <v>0</v>
      </c>
      <c r="M155" s="140">
        <f>IF(ISERROR(FIND(M$3,'CFR - XML import'!$A149)),0,VALUE(MID('CFR - XML import'!$A149,SEARCH("&gt;",'CFR - XML import'!$A149,1)+1,SEARCH("/",'CFR - XML import'!$A149,1)-SEARCH("&gt;",'CFR - XML import'!$A149,1)-2)))</f>
        <v>0</v>
      </c>
      <c r="N155" s="140">
        <f>IF(ISERROR(FIND(N$3,'CFR - XML import'!$A149)),0,VALUE(MID('CFR - XML import'!$A149,SEARCH("&gt;",'CFR - XML import'!$A149,1)+1,SEARCH("/",'CFR - XML import'!$A149,1)-SEARCH("&gt;",'CFR - XML import'!$A149,1)-2)))</f>
        <v>0</v>
      </c>
      <c r="O155" s="140">
        <f>IF(ISERROR(FIND(O$3,'CFR - XML import'!$A149)),0,VALUE(MID('CFR - XML import'!$A149,SEARCH("&gt;",'CFR - XML import'!$A149,1)+1,SEARCH("/",'CFR - XML import'!$A149,1)-SEARCH("&gt;",'CFR - XML import'!$A149,1)-2)))</f>
        <v>0</v>
      </c>
      <c r="P155" s="140">
        <f>IF(ISERROR(FIND(P$3,'CFR - XML import'!$A149)),0,VALUE(MID('CFR - XML import'!$A149,SEARCH("&gt;",'CFR - XML import'!$A149,1)+1,SEARCH("/",'CFR - XML import'!$A149,1)-SEARCH("&gt;",'CFR - XML import'!$A149,1)-2)))</f>
        <v>0</v>
      </c>
      <c r="Q155" s="140">
        <f>IF(ISERROR(FIND(Q$3,'CFR - XML import'!$A149)),0,VALUE(MID('CFR - XML import'!$A149,SEARCH("&gt;",'CFR - XML import'!$A149,1)+1,SEARCH("/",'CFR - XML import'!$A149,1)-SEARCH("&gt;",'CFR - XML import'!$A149,1)-2)))</f>
        <v>0</v>
      </c>
      <c r="R155" s="140">
        <f>IF(ISERROR(FIND(R$3,'CFR - XML import'!$A149)),0,VALUE(MID('CFR - XML import'!$A149,SEARCH("&gt;",'CFR - XML import'!$A149,1)+1,SEARCH("/",'CFR - XML import'!$A149,1)-SEARCH("&gt;",'CFR - XML import'!$A149,1)-2)))</f>
        <v>0</v>
      </c>
      <c r="S155" s="140">
        <f>IF(ISERROR(FIND(S$3,'CFR - XML import'!$A149)),0,VALUE(MID('CFR - XML import'!$A149,SEARCH("&gt;",'CFR - XML import'!$A149,1)+1,SEARCH("/",'CFR - XML import'!$A149,1)-SEARCH("&gt;",'CFR - XML import'!$A149,1)-2)))</f>
        <v>0</v>
      </c>
      <c r="T155" s="140">
        <f>IF(ISERROR(FIND(T$3,'CFR - XML import'!$A149)),0,VALUE(MID('CFR - XML import'!$A149,SEARCH("&gt;",'CFR - XML import'!$A149,1)+1,SEARCH("/",'CFR - XML import'!$A149,1)-SEARCH("&gt;",'CFR - XML import'!$A149,1)-2)))</f>
        <v>0</v>
      </c>
      <c r="U155" s="140">
        <f>IF(ISERROR(FIND(U$3,'CFR - XML import'!$A149)),0,VALUE(MID('CFR - XML import'!$A149,SEARCH("&gt;",'CFR - XML import'!$A149,1)+1,SEARCH("/",'CFR - XML import'!$A149,1)-SEARCH("&gt;",'CFR - XML import'!$A149,1)-2)))</f>
        <v>0</v>
      </c>
      <c r="V155" s="140">
        <f>IF(ISERROR(FIND(V$3,'CFR - XML import'!$A149)),0,VALUE(MID('CFR - XML import'!$A149,SEARCH("&gt;",'CFR - XML import'!$A149,1)+1,SEARCH("/",'CFR - XML import'!$A149,1)-SEARCH("&gt;",'CFR - XML import'!$A149,1)-2)))</f>
        <v>0</v>
      </c>
      <c r="W155" s="140">
        <f>IF(ISERROR(FIND(W$3,'CFR - XML import'!$A149)),0,VALUE(MID('CFR - XML import'!$A149,SEARCH("&gt;",'CFR - XML import'!$A149,1)+1,SEARCH("/",'CFR - XML import'!$A149,1)-SEARCH("&gt;",'CFR - XML import'!$A149,1)-2)))</f>
        <v>0</v>
      </c>
      <c r="X155" s="140"/>
      <c r="Y155" s="140">
        <f>IF(ISERROR(FIND(Y$3,'CFR - XML import'!$A149)),0,VALUE(MID('CFR - XML import'!$A149,SEARCH("&gt;",'CFR - XML import'!$A149,1)+1,SEARCH("/",'CFR - XML import'!$A149,1)-SEARCH("&gt;",'CFR - XML import'!$A149,1)-2)))</f>
        <v>0</v>
      </c>
      <c r="Z155" s="140">
        <f>IF(ISERROR(FIND(Z$3,'CFR - XML import'!$A149)),0,VALUE(MID('CFR - XML import'!$A149,SEARCH("&gt;",'CFR - XML import'!$A149,1)+1,SEARCH("/",'CFR - XML import'!$A149,1)-SEARCH("&gt;",'CFR - XML import'!$A149,1)-2)))</f>
        <v>0</v>
      </c>
      <c r="AA155" s="140">
        <f>IF(ISERROR(FIND(AA$3,'CFR - XML import'!$A149)),0,VALUE(MID('CFR - XML import'!$A149,SEARCH("&gt;",'CFR - XML import'!$A149,1)+1,SEARCH("/",'CFR - XML import'!$A149,1)-SEARCH("&gt;",'CFR - XML import'!$A149,1)-2)))</f>
        <v>0</v>
      </c>
      <c r="AB155" s="140">
        <f>IF(ISERROR(FIND(AB$3,'CFR - XML import'!$A149)),0,VALUE(MID('CFR - XML import'!$A149,SEARCH("&gt;",'CFR - XML import'!$A149,1)+1,SEARCH("/",'CFR - XML import'!$A149,1)-SEARCH("&gt;",'CFR - XML import'!$A149,1)-2)))</f>
        <v>0</v>
      </c>
      <c r="AC155" s="140">
        <f>IF(ISERROR(FIND(AC$3,'CFR - XML import'!$A149)),0,VALUE(MID('CFR - XML import'!$A149,SEARCH("&gt;",'CFR - XML import'!$A149,1)+1,SEARCH("/",'CFR - XML import'!$A149,1)-SEARCH("&gt;",'CFR - XML import'!$A149,1)-2)))</f>
        <v>0</v>
      </c>
      <c r="AD155" s="140">
        <f>IF(ISERROR(FIND(AD$3,'CFR - XML import'!$A149)),0,VALUE(MID('CFR - XML import'!$A149,SEARCH("&gt;",'CFR - XML import'!$A149,1)+1,SEARCH("/",'CFR - XML import'!$A149,1)-SEARCH("&gt;",'CFR - XML import'!$A149,1)-2)))</f>
        <v>0</v>
      </c>
      <c r="AE155" s="140">
        <f>IF(ISERROR(FIND(AE$3,'CFR - XML import'!$A149)),0,VALUE(MID('CFR - XML import'!$A149,SEARCH("&gt;",'CFR - XML import'!$A149,1)+1,SEARCH("/",'CFR - XML import'!$A149,1)-SEARCH("&gt;",'CFR - XML import'!$A149,1)-2)))</f>
        <v>0</v>
      </c>
      <c r="AF155" s="140">
        <f>IF(ISERROR(FIND(AF$3,'CFR - XML import'!$A149)),0,VALUE(MID('CFR - XML import'!$A149,SEARCH("&gt;",'CFR - XML import'!$A149,1)+1,SEARCH("/",'CFR - XML import'!$A149,1)-SEARCH("&gt;",'CFR - XML import'!$A149,1)-2)))</f>
        <v>0</v>
      </c>
      <c r="AG155" s="140">
        <f>IF(ISERROR(FIND(AG$3,'CFR - XML import'!$A149)),0,VALUE(MID('CFR - XML import'!$A149,SEARCH("&gt;",'CFR - XML import'!$A149,1)+1,SEARCH("/",'CFR - XML import'!$A149,1)-SEARCH("&gt;",'CFR - XML import'!$A149,1)-2)))</f>
        <v>0</v>
      </c>
      <c r="AH155" s="140">
        <f>IF(ISERROR(FIND(AH$3,'CFR - XML import'!$A149)),0,VALUE(MID('CFR - XML import'!$A149,SEARCH("&gt;",'CFR - XML import'!$A149,1)+1,SEARCH("/",'CFR - XML import'!$A149,1)-SEARCH("&gt;",'CFR - XML import'!$A149,1)-2)))</f>
        <v>0</v>
      </c>
      <c r="AI155" s="140">
        <f>IF(ISERROR(FIND(AI$3,'CFR - XML import'!$A149)),0,VALUE(MID('CFR - XML import'!$A149,SEARCH("&gt;",'CFR - XML import'!$A149,1)+1,SEARCH("/",'CFR - XML import'!$A149,1)-SEARCH("&gt;",'CFR - XML import'!$A149,1)-2)))</f>
        <v>0</v>
      </c>
      <c r="AJ155" s="140">
        <f>IF(ISERROR(FIND(AJ$3,'CFR - XML import'!$A149)),0,VALUE(MID('CFR - XML import'!$A149,SEARCH("&gt;",'CFR - XML import'!$A149,1)+1,SEARCH("/",'CFR - XML import'!$A149,1)-SEARCH("&gt;",'CFR - XML import'!$A149,1)-2)))</f>
        <v>0</v>
      </c>
      <c r="AK155" s="140">
        <f>IF(ISERROR(FIND(AK$3,'CFR - XML import'!$A149)),0,VALUE(MID('CFR - XML import'!$A149,SEARCH("&gt;",'CFR - XML import'!$A149,1)+1,SEARCH("/",'CFR - XML import'!$A149,1)-SEARCH("&gt;",'CFR - XML import'!$A149,1)-2)))</f>
        <v>0</v>
      </c>
      <c r="AL155" s="140">
        <f>IF(ISERROR(FIND(AL$3,'CFR - XML import'!$A149)),0,VALUE(MID('CFR - XML import'!$A149,SEARCH("&gt;",'CFR - XML import'!$A149,1)+1,SEARCH("/",'CFR - XML import'!$A149,1)-SEARCH("&gt;",'CFR - XML import'!$A149,1)-2)))</f>
        <v>0</v>
      </c>
      <c r="AM155" s="140">
        <f>IF(ISERROR(FIND(AM$3,'CFR - XML import'!$A149)),0,VALUE(MID('CFR - XML import'!$A149,SEARCH("&gt;",'CFR - XML import'!$A149,1)+1,SEARCH("/",'CFR - XML import'!$A149,1)-SEARCH("&gt;",'CFR - XML import'!$A149,1)-2)))</f>
        <v>0</v>
      </c>
      <c r="AN155" s="140">
        <f>IF(ISERROR(FIND(AN$3,'CFR - XML import'!$A149)),0,VALUE(MID('CFR - XML import'!$A149,SEARCH("&gt;",'CFR - XML import'!$A149,1)+1,SEARCH("/",'CFR - XML import'!$A149,1)-SEARCH("&gt;",'CFR - XML import'!$A149,1)-2)))</f>
        <v>0</v>
      </c>
      <c r="AO155" s="140">
        <f>IF(ISERROR(FIND(AO$3,'CFR - XML import'!$A149)),0,VALUE(MID('CFR - XML import'!$A149,SEARCH("&gt;",'CFR - XML import'!$A149,1)+1,SEARCH("/",'CFR - XML import'!$A149,1)-SEARCH("&gt;",'CFR - XML import'!$A149,1)-2)))</f>
        <v>0</v>
      </c>
      <c r="AP155" s="140">
        <f>IF(ISERROR(FIND(AP$3,'CFR - XML import'!$A149)),0,VALUE(MID('CFR - XML import'!$A149,SEARCH("&gt;",'CFR - XML import'!$A149,1)+1,SEARCH("/",'CFR - XML import'!$A149,1)-SEARCH("&gt;",'CFR - XML import'!$A149,1)-2)))</f>
        <v>0</v>
      </c>
      <c r="AQ155" s="140">
        <f>IF(ISERROR(FIND(AQ$3,'CFR - XML import'!$A149)),0,VALUE(MID('CFR - XML import'!$A149,SEARCH("&gt;",'CFR - XML import'!$A149,1)+1,SEARCH("/",'CFR - XML import'!$A149,1)-SEARCH("&gt;",'CFR - XML import'!$A149,1)-2)))</f>
        <v>0</v>
      </c>
      <c r="AR155" s="140">
        <f>IF(ISERROR(FIND(AR$3,'CFR - XML import'!$A149)),0,VALUE(MID('CFR - XML import'!$A149,SEARCH("&gt;",'CFR - XML import'!$A149,1)+1,SEARCH("/",'CFR - XML import'!$A149,1)-SEARCH("&gt;",'CFR - XML import'!$A149,1)-2)))</f>
        <v>0</v>
      </c>
      <c r="AS155" s="140">
        <f>IF(ISERROR(FIND(AS$3,'CFR - XML import'!$A149)),0,VALUE(MID('CFR - XML import'!$A149,SEARCH("&gt;",'CFR - XML import'!$A149,1)+1,SEARCH("/",'CFR - XML import'!$A149,1)-SEARCH("&gt;",'CFR - XML import'!$A149,1)-2)))</f>
        <v>0</v>
      </c>
      <c r="AT155" s="140">
        <f>IF(ISERROR(FIND(AT$3,'CFR - XML import'!$A149)),0,VALUE(MID('CFR - XML import'!$A149,SEARCH("&gt;",'CFR - XML import'!$A149,1)+1,SEARCH("/",'CFR - XML import'!$A149,1)-SEARCH("&gt;",'CFR - XML import'!$A149,1)-2)))</f>
        <v>0</v>
      </c>
      <c r="AU155" s="140">
        <f>IF(ISERROR(FIND(AU$3,'CFR - XML import'!$A149)),0,VALUE(MID('CFR - XML import'!$A149,SEARCH("&gt;",'CFR - XML import'!$A149,1)+1,SEARCH("/",'CFR - XML import'!$A149,1)-SEARCH("&gt;",'CFR - XML import'!$A149,1)-2)))</f>
        <v>0</v>
      </c>
      <c r="AV155" s="140">
        <f>IF(ISERROR(FIND(AV$3,'CFR - XML import'!$A149)),0,VALUE(MID('CFR - XML import'!$A149,SEARCH("&gt;",'CFR - XML import'!$A149,1)+1,SEARCH("/",'CFR - XML import'!$A149,1)-SEARCH("&gt;",'CFR - XML import'!$A149,1)-2)))</f>
        <v>0</v>
      </c>
      <c r="AW155" s="140">
        <f>IF(ISERROR(FIND(AW$3,'CFR - XML import'!$A149)),0,VALUE(MID('CFR - XML import'!$A149,SEARCH("&gt;",'CFR - XML import'!$A149,1)+1,SEARCH("/",'CFR - XML import'!$A149,1)-SEARCH("&gt;",'CFR - XML import'!$A149,1)-2)))</f>
        <v>0</v>
      </c>
      <c r="AX155" s="140">
        <f>IF(ISERROR(FIND(AX$3,'CFR - XML import'!$A149)),0,VALUE(MID('CFR - XML import'!$A149,SEARCH("&gt;",'CFR - XML import'!$A149,1)+1,SEARCH("/",'CFR - XML import'!$A149,1)-SEARCH("&gt;",'CFR - XML import'!$A149,1)-2)))</f>
        <v>0</v>
      </c>
      <c r="AY155" s="140">
        <f>IF(ISERROR(FIND(AY$3,'CFR - XML import'!$A149)),0,VALUE(MID('CFR - XML import'!$A149,SEARCH("&gt;",'CFR - XML import'!$A149,1)+1,SEARCH("/",'CFR - XML import'!$A149,1)-SEARCH("&gt;",'CFR - XML import'!$A149,1)-2)))</f>
        <v>0</v>
      </c>
      <c r="AZ155" s="140">
        <f>IF(ISERROR(FIND(AZ$3,'CFR - XML import'!$A149)),0,VALUE(MID('CFR - XML import'!$A149,SEARCH("&gt;",'CFR - XML import'!$A149,1)+1,SEARCH("/",'CFR - XML import'!$A149,1)-SEARCH("&gt;",'CFR - XML import'!$A149,1)-2)))</f>
        <v>0</v>
      </c>
      <c r="BA155" s="140">
        <f>IF(ISERROR(FIND(BA$3,'CFR - XML import'!$A149)),0,VALUE(MID('CFR - XML import'!$A149,SEARCH("&gt;",'CFR - XML import'!$A149,1)+1,SEARCH("/",'CFR - XML import'!$A149,1)-SEARCH("&gt;",'CFR - XML import'!$A149,1)-2)))</f>
        <v>0</v>
      </c>
      <c r="BB155" s="140">
        <f>IF(ISERROR(FIND(BB$3,'CFR - XML import'!$A149)),0,VALUE(MID('CFR - XML import'!$A149,SEARCH("&gt;",'CFR - XML import'!$A149,1)+1,SEARCH("/",'CFR - XML import'!$A149,1)-SEARCH("&gt;",'CFR - XML import'!$A149,1)-2)))</f>
        <v>0</v>
      </c>
      <c r="BC155" s="140">
        <f>IF(ISERROR(FIND(BC$3,'CFR - XML import'!$A149)),0,VALUE(MID('CFR - XML import'!$A149,SEARCH("&gt;",'CFR - XML import'!$A149,1)+1,SEARCH("/",'CFR - XML import'!$A149,1)-SEARCH("&gt;",'CFR - XML import'!$A149,1)-2)))</f>
        <v>0</v>
      </c>
      <c r="BD155" s="140">
        <f>IF(ISERROR(FIND(BD$3,'CFR - XML import'!$A149)),0,VALUE(MID('CFR - XML import'!$A149,SEARCH("&gt;",'CFR - XML import'!$A149,1)+1,SEARCH("/",'CFR - XML import'!$A149,1)-SEARCH("&gt;",'CFR - XML import'!$A149,1)-2)))</f>
        <v>0</v>
      </c>
      <c r="BE155" s="140">
        <f>IF(ISERROR(FIND(BE$3,'CFR - XML import'!$A149)),0,VALUE(MID('CFR - XML import'!$A149,SEARCH("&gt;",'CFR - XML import'!$A149,1)+1,SEARCH("/",'CFR - XML import'!$A149,1)-SEARCH("&gt;",'CFR - XML import'!$A149,1)-2)))</f>
        <v>0</v>
      </c>
      <c r="BF155" s="140">
        <f>IF(ISERROR(FIND(BF$3,'CFR - XML import'!$A149)),0,VALUE(MID('CFR - XML import'!$A149,SEARCH("&gt;",'CFR - XML import'!$A149,1)+1,SEARCH("/",'CFR - XML import'!$A149,1)-SEARCH("&gt;",'CFR - XML import'!$A149,1)-2)))</f>
        <v>0</v>
      </c>
      <c r="BG155" s="140">
        <f>IF(ISERROR(FIND(BG$3,'CFR - XML import'!$A149)),0,VALUE(MID('CFR - XML import'!$A149,SEARCH("&gt;",'CFR - XML import'!$A149,1)+1,SEARCH("/",'CFR - XML import'!$A149,1)-SEARCH("&gt;",'CFR - XML import'!$A149,1)-2)))</f>
        <v>0</v>
      </c>
      <c r="BH155" s="140">
        <f>IF(ISERROR(FIND(BH$3,'CFR - XML import'!$A149)),0,VALUE(MID('CFR - XML import'!$A149,SEARCH("&gt;",'CFR - XML import'!$A149,1)+1,SEARCH("/",'CFR - XML import'!$A149,1)-SEARCH("&gt;",'CFR - XML import'!$A149,1)-2)))</f>
        <v>0</v>
      </c>
      <c r="BI155" s="140">
        <f>IF(ISERROR(FIND(BI$3,'CFR - XML import'!$A149)),0,VALUE(MID('CFR - XML import'!$A149,SEARCH("&gt;",'CFR - XML import'!$A149,1)+1,SEARCH("/",'CFR - XML import'!$A149,1)-SEARCH("&gt;",'CFR - XML import'!$A149,1)-2)))</f>
        <v>0</v>
      </c>
      <c r="BJ155" s="140">
        <f>IF(ISERROR(FIND(BJ$3,'CFR - XML import'!$A149)),0,VALUE(MID('CFR - XML import'!$A149,SEARCH("&gt;",'CFR - XML import'!$A149,1)+1,SEARCH("/",'CFR - XML import'!$A149,1)-SEARCH("&gt;",'CFR - XML import'!$A149,1)-2)))</f>
        <v>0</v>
      </c>
      <c r="BK155" s="140">
        <f>IF(ISERROR(FIND(BK$3,'CFR - XML import'!$A149)),0,VALUE(MID('CFR - XML import'!$A149,SEARCH("&gt;",'CFR - XML import'!$A149,1)+1,SEARCH("/",'CFR - XML import'!$A149,1)-SEARCH("&gt;",'CFR - XML import'!$A149,1)-2)))</f>
        <v>0</v>
      </c>
      <c r="BL155" s="140">
        <f>IF(ISERROR(FIND(BL$3,'CFR - XML import'!$A149)),0,VALUE(MID('CFR - XML import'!$A149,SEARCH("&gt;",'CFR - XML import'!$A149,1)+1,SEARCH("/",'CFR - XML import'!$A149,1)-SEARCH("&gt;",'CFR - XML import'!$A149,1)-2)))</f>
        <v>0</v>
      </c>
      <c r="BM155" s="140">
        <f>IF(ISERROR(FIND(BM$3,'CFR - XML import'!$A149)),0,VALUE(MID('CFR - XML import'!$A149,SEARCH("&gt;",'CFR - XML import'!$A149,1)+1,SEARCH("/",'CFR - XML import'!$A149,1)-SEARCH("&gt;",'CFR - XML import'!$A149,1)-2)))</f>
        <v>0</v>
      </c>
      <c r="BN155" s="140">
        <f>IF(ISERROR(FIND(BN$3,'CFR - XML import'!$A149)),0,VALUE(MID('CFR - XML import'!$A149,SEARCH("&gt;",'CFR - XML import'!$A149,1)+1,SEARCH("/",'CFR - XML import'!$A149,1)-SEARCH("&gt;",'CFR - XML import'!$A149,1)-2)))</f>
        <v>0</v>
      </c>
      <c r="BO155" s="140">
        <f>IF(ISERROR(FIND(BO$3,'CFR - XML import'!$A149)),0,VALUE(MID('CFR - XML import'!$A149,SEARCH("&gt;",'CFR - XML import'!$A149,1)+1,SEARCH("/",'CFR - XML import'!$A149,1)-SEARCH("&gt;",'CFR - XML import'!$A149,1)-2)))</f>
        <v>0</v>
      </c>
      <c r="BP155" s="140">
        <f>IF(ISERROR(FIND(BP$3,'CFR - XML import'!$A149)),0,VALUE(MID('CFR - XML import'!$A149,SEARCH("&gt;",'CFR - XML import'!$A149,1)+1,SEARCH("/",'CFR - XML import'!$A149,1)-SEARCH("&gt;",'CFR - XML import'!$A149,1)-2)))</f>
        <v>0</v>
      </c>
      <c r="BQ155" s="140">
        <f>IF(ISERROR(FIND(BQ$3,'CFR - XML import'!$A149)),0,VALUE(MID('CFR - XML import'!$A149,SEARCH("&gt;",'CFR - XML import'!$A149,1)+1,SEARCH("/",'CFR - XML import'!$A149,1)-SEARCH("&gt;",'CFR - XML import'!$A149,1)-2)))</f>
        <v>0</v>
      </c>
      <c r="BR155" s="140">
        <f>IF(ISERROR(FIND(BR$3,'CFR - XML import'!$A149)),0,VALUE(MID('CFR - XML import'!$A149,SEARCH("&gt;",'CFR - XML import'!$A149,1)+1,SEARCH("/",'CFR - XML import'!$A149,1)-SEARCH("&gt;",'CFR - XML import'!$A149,1)-2)))</f>
        <v>0</v>
      </c>
      <c r="BS155" s="140">
        <f>IF(ISERROR(FIND(BS$3,'CFR - XML import'!$A149)),0,VALUE(MID('CFR - XML import'!$A149,SEARCH("&gt;",'CFR - XML import'!$A149,1)+1,SEARCH("/",'CFR - XML import'!$A149,1)-SEARCH("&gt;",'CFR - XML import'!$A149,1)-2)))</f>
        <v>0</v>
      </c>
      <c r="BT155" s="140">
        <f>IF(ISERROR(FIND(BT$3,'CFR - XML import'!$A149)),0,VALUE(MID('CFR - XML import'!$A149,SEARCH("&gt;",'CFR - XML import'!$A149,1)+1,SEARCH("/",'CFR - XML import'!$A149,1)-SEARCH("&gt;",'CFR - XML import'!$A149,1)-2)))</f>
        <v>0</v>
      </c>
      <c r="BU155" s="140">
        <f>IF(ISERROR(FIND(BU$3,'CFR - XML import'!$A149)),0,VALUE(MID('CFR - XML import'!$A149,SEARCH("&gt;",'CFR - XML import'!$A149,1)+1,SEARCH("/",'CFR - XML import'!$A149,1)-SEARCH("&gt;",'CFR - XML import'!$A149,1)-2)))</f>
        <v>0</v>
      </c>
      <c r="BV155" s="140">
        <f>IF(ISERROR(FIND(BV$3,'CFR - XML import'!$A149)),0,VALUE(MID('CFR - XML import'!$A149,SEARCH("&gt;",'CFR - XML import'!$A149,1)+1,SEARCH("/",'CFR - XML import'!$A149,1)-SEARCH("&gt;",'CFR - XML import'!$A149,1)-2)))</f>
        <v>0</v>
      </c>
      <c r="BW155" s="140">
        <f>IF(ISERROR(FIND(BW$3,'CFR - XML import'!$A149)),0,VALUE(MID('CFR - XML import'!$A149,SEARCH("&gt;",'CFR - XML import'!$A149,1)+1,SEARCH("/",'CFR - XML import'!$A149,1)-SEARCH("&gt;",'CFR - XML import'!$A149,1)-2)))</f>
        <v>0</v>
      </c>
      <c r="BX155" s="140">
        <f>IF(ISERROR(FIND(BX$3,'CFR - XML import'!$A149)),0,VALUE(MID('CFR - XML import'!$A149,SEARCH("&gt;",'CFR - XML import'!$A149,1)+1,SEARCH("/",'CFR - XML import'!$A149,1)-SEARCH("&gt;",'CFR - XML import'!$A149,1)-2)))</f>
        <v>0</v>
      </c>
      <c r="BY155" s="140">
        <f>IF(ISERROR(FIND(BY$3,'CFR - XML import'!$A149)),0,VALUE(MID('CFR - XML import'!$A149,SEARCH("&gt;",'CFR - XML import'!$A149,1)+1,SEARCH("/",'CFR - XML import'!$A149,1)-SEARCH("&gt;",'CFR - XML import'!$A149,1)-2)))</f>
        <v>0</v>
      </c>
      <c r="BZ155" s="140">
        <f>IF(ISERROR(FIND(BZ$3,'CFR - XML import'!$A149)),0,VALUE(MID('CFR - XML import'!$A149,SEARCH("&gt;",'CFR - XML import'!$A149,1)+1,SEARCH("/",'CFR - XML import'!$A149,1)-SEARCH("&gt;",'CFR - XML import'!$A149,1)-2)))</f>
        <v>0</v>
      </c>
      <c r="CG155" s="142">
        <f>IF(ISERROR(IF(MID('CFR - XML import'!$A149,LEN($CF$4)+5,LEN('CFR - XML import'!$A149)-(2*LEN($CF$4)+5))="RMMS",1,IF(MID('CFR - XML import'!$A149,LEN("    &lt;InputSystem&gt;")+1,LEN('CFR - XML import'!$A149)-(LEN("    &lt;InputSystem&gt;")+LEN($CF$4)+1))="SIMS",2,0))),0,IF(MID('CFR - XML import'!$A149,LEN($CF$4)+5,LEN('CFR - XML import'!$A149)-(2*LEN($CF$4)+5))="RMMS",1,IF(MID('CFR - XML import'!$A149,LEN("    &lt;InputSystem&gt;")+1,LEN('CFR - XML import'!$A149)-(LEN("    &lt;InputSystem&gt;")+LEN($CF$4)+1))="SIMS",2,0)))</f>
        <v>0</v>
      </c>
      <c r="CH155" s="140">
        <f>IF(ISERROR(FIND(CH$3,'CFR - XML import'!$A149)),0,MID('CFR - XML import'!$A149,SEARCH("&gt;",'CFR - XML import'!$A149,1)+1,SEARCH("/",'CFR - XML import'!$A149,1)-SEARCH("&gt;",'CFR - XML import'!$A149,1)-2))</f>
        <v>0</v>
      </c>
      <c r="CI155" s="140">
        <f>IF(ISERROR(FIND(CI$3,'CFR - XML import'!$A149)),0,MID('CFR - XML import'!$A149,SEARCH("&gt;",'CFR - XML import'!$A149,1)+1,SEARCH("/",'CFR - XML import'!$A149,1)-SEARCH("&gt;",'CFR - XML import'!$A149,1)-2))</f>
        <v>0</v>
      </c>
      <c r="CJ155" s="140">
        <f>IF(ISERROR(FIND(CJ$3,'CFR - XML import'!$A149)),0,MID('CFR - XML import'!$A149,SEARCH("&gt;",'CFR - XML import'!$A149,1)+1,SEARCH("/",'CFR - XML import'!$A149,1)-SEARCH("&gt;",'CFR - XML import'!$A149,1)-2))</f>
        <v>0</v>
      </c>
      <c r="CK155" s="140">
        <f>IF(ISERROR(FIND(CK$3,'CFR - XML import'!$A149)),0,MID('CFR - XML import'!$A149,SEARCH("&gt;",'CFR - XML import'!$A149,1)+1,SEARCH("/",'CFR - XML import'!$A149,1)-SEARCH("&gt;",'CFR - XML import'!$A149,1)-2))</f>
        <v>0</v>
      </c>
      <c r="CL155" s="140">
        <f>IF(ISERROR(FIND(CL$3,'CFR - XML import'!$A149)),0,MID('CFR - XML import'!$A149,SEARCH("&gt;",'CFR - XML import'!$A149,1)+1,SEARCH("/",'CFR - XML import'!$A149,1)-SEARCH("&gt;",'CFR - XML import'!$A149,1)-2))</f>
        <v>0</v>
      </c>
      <c r="CM155" s="140">
        <f>IF(ISERROR(FIND(CM$3,'CFR - XML import'!$A149)),0,MID('CFR - XML import'!$A149,SEARCH("&gt;",'CFR - XML import'!$A149,1)+1,SEARCH("/",'CFR - XML import'!$A149,1)-SEARCH("&gt;",'CFR - XML import'!$A149,1)-2))</f>
        <v>0</v>
      </c>
    </row>
    <row r="156" spans="1:91" x14ac:dyDescent="0.2">
      <c r="A156" s="139" t="str">
        <f>IF(AND('CFR - XML import'!A150&lt;&gt;"",LEFT('CFR - XML import'!A150,1)&lt;&gt;"&lt;",LEFT('CFR - XML import'!A150,3)&lt;&gt;"  &lt;",LEFT('CFR - XML import'!A150,5)&lt;&gt;"    &lt;",LEFT('CFR - XML import'!A150,7)&lt;&gt;"      &lt;",LEFT('CFR - XML import'!A150,9)&lt;&gt;"        &lt;",$B$1="SIMS"),'CFR - XML import'!A150,IF(AND(LEFT('CFR - XML import'!A150,9)="&lt;Details&gt;",$B$1="RM"),'CFR - XML import'!A150,""))</f>
        <v/>
      </c>
      <c r="B156" s="140">
        <f>IF(ISERROR(FIND(B$3,'CFR - XML import'!$A150)),0,VALUE(MID('CFR - XML import'!$A150,SEARCH("&gt;",'CFR - XML import'!$A150,1)+1,SEARCH("/",'CFR - XML import'!$A150,1)-SEARCH("&gt;",'CFR - XML import'!$A150,1)-2)))</f>
        <v>0</v>
      </c>
      <c r="D156" s="140">
        <f>IF(ISERROR(FIND(D$3,'CFR - XML import'!$A150)),0,MID('CFR - XML import'!$A150,SEARCH("&gt;",'CFR - XML import'!$A150,1)+1,SEARCH("/",'CFR - XML import'!$A150,1)-SEARCH("&gt;",'CFR - XML import'!$A150,1)-2))</f>
        <v>0</v>
      </c>
      <c r="E156" s="140">
        <f>IF(ISERROR(FIND(E$3,'CFR - XML import'!$A150)),0,MID('CFR - XML import'!$A150,SEARCH("&gt;",'CFR - XML import'!$A150,1)+1,SEARCH("/",'CFR - XML import'!$A150,1)-SEARCH("&gt;",'CFR - XML import'!$A150,1)-2))</f>
        <v>0</v>
      </c>
      <c r="F156" s="141">
        <f>IF($B$1="SIMS",IF(ISERROR(FIND(F$3,'CFR - XML import'!$A150)),0,VALUE(MID('CFR - XML import'!$A150,15,10))),IF(ISERROR(FIND(F$3,'CFR - XML import'!$A150)),0,VALUE(MID('CFR - XML import'!$A150,15,10))))</f>
        <v>0</v>
      </c>
      <c r="G156" s="140">
        <f>IF(ISERROR(FIND(G$3,'CFR - XML import'!$A150)),0,VALUE(MID('CFR - XML import'!$A150,SEARCH("&gt;",'CFR - XML import'!$A150,1)+1,SEARCH("/",'CFR - XML import'!$A150,1)-SEARCH("&gt;",'CFR - XML import'!$A150,1)-2)))</f>
        <v>0</v>
      </c>
      <c r="H156" s="140">
        <f>IF(ISERROR(FIND(H$3,'CFR - XML import'!$A150)),0,VALUE(MID('CFR - XML import'!$A150,SEARCH("&gt;",'CFR - XML import'!$A150,1)+1,SEARCH("/",'CFR - XML import'!$A150,1)-SEARCH("&gt;",'CFR - XML import'!$A150,1)-2)))</f>
        <v>0</v>
      </c>
      <c r="I156" s="140">
        <f>IF(ISERROR(FIND(I$3,'CFR - XML import'!$A150)),0,VALUE(MID('CFR - XML import'!$A150,SEARCH("&gt;",'CFR - XML import'!$A150,1)+1,SEARCH("/",'CFR - XML import'!$A150,1)-SEARCH("&gt;",'CFR - XML import'!$A150,1)-2)))</f>
        <v>0</v>
      </c>
      <c r="J156" s="140">
        <f>IF(ISERROR(FIND(J$3,'CFR - XML import'!$A150)),0,VALUE(MID('CFR - XML import'!$A150,SEARCH("&gt;",'CFR - XML import'!$A150,1)+1,SEARCH("/",'CFR - XML import'!$A150,1)-SEARCH("&gt;",'CFR - XML import'!$A150,1)-2)))</f>
        <v>0</v>
      </c>
      <c r="K156" s="140">
        <f>IF(ISERROR(FIND(K$3,'CFR - XML import'!$A150)),0,VALUE(MID('CFR - XML import'!$A150,SEARCH("&gt;",'CFR - XML import'!$A150,1)+1,SEARCH("/",'CFR - XML import'!$A150,1)-SEARCH("&gt;",'CFR - XML import'!$A150,1)-2)))</f>
        <v>0</v>
      </c>
      <c r="L156" s="140">
        <f>IF(ISERROR(FIND(L$3,'CFR - XML import'!$A150)),0,VALUE(MID('CFR - XML import'!$A150,SEARCH("&gt;",'CFR - XML import'!$A150,1)+1,SEARCH("/",'CFR - XML import'!$A150,1)-SEARCH("&gt;",'CFR - XML import'!$A150,1)-2)))</f>
        <v>0</v>
      </c>
      <c r="M156" s="140">
        <f>IF(ISERROR(FIND(M$3,'CFR - XML import'!$A150)),0,VALUE(MID('CFR - XML import'!$A150,SEARCH("&gt;",'CFR - XML import'!$A150,1)+1,SEARCH("/",'CFR - XML import'!$A150,1)-SEARCH("&gt;",'CFR - XML import'!$A150,1)-2)))</f>
        <v>0</v>
      </c>
      <c r="N156" s="140">
        <f>IF(ISERROR(FIND(N$3,'CFR - XML import'!$A150)),0,VALUE(MID('CFR - XML import'!$A150,SEARCH("&gt;",'CFR - XML import'!$A150,1)+1,SEARCH("/",'CFR - XML import'!$A150,1)-SEARCH("&gt;",'CFR - XML import'!$A150,1)-2)))</f>
        <v>0</v>
      </c>
      <c r="O156" s="140">
        <f>IF(ISERROR(FIND(O$3,'CFR - XML import'!$A150)),0,VALUE(MID('CFR - XML import'!$A150,SEARCH("&gt;",'CFR - XML import'!$A150,1)+1,SEARCH("/",'CFR - XML import'!$A150,1)-SEARCH("&gt;",'CFR - XML import'!$A150,1)-2)))</f>
        <v>0</v>
      </c>
      <c r="P156" s="140">
        <f>IF(ISERROR(FIND(P$3,'CFR - XML import'!$A150)),0,VALUE(MID('CFR - XML import'!$A150,SEARCH("&gt;",'CFR - XML import'!$A150,1)+1,SEARCH("/",'CFR - XML import'!$A150,1)-SEARCH("&gt;",'CFR - XML import'!$A150,1)-2)))</f>
        <v>0</v>
      </c>
      <c r="Q156" s="140">
        <f>IF(ISERROR(FIND(Q$3,'CFR - XML import'!$A150)),0,VALUE(MID('CFR - XML import'!$A150,SEARCH("&gt;",'CFR - XML import'!$A150,1)+1,SEARCH("/",'CFR - XML import'!$A150,1)-SEARCH("&gt;",'CFR - XML import'!$A150,1)-2)))</f>
        <v>0</v>
      </c>
      <c r="R156" s="140">
        <f>IF(ISERROR(FIND(R$3,'CFR - XML import'!$A150)),0,VALUE(MID('CFR - XML import'!$A150,SEARCH("&gt;",'CFR - XML import'!$A150,1)+1,SEARCH("/",'CFR - XML import'!$A150,1)-SEARCH("&gt;",'CFR - XML import'!$A150,1)-2)))</f>
        <v>0</v>
      </c>
      <c r="S156" s="140">
        <f>IF(ISERROR(FIND(S$3,'CFR - XML import'!$A150)),0,VALUE(MID('CFR - XML import'!$A150,SEARCH("&gt;",'CFR - XML import'!$A150,1)+1,SEARCH("/",'CFR - XML import'!$A150,1)-SEARCH("&gt;",'CFR - XML import'!$A150,1)-2)))</f>
        <v>0</v>
      </c>
      <c r="T156" s="140">
        <f>IF(ISERROR(FIND(T$3,'CFR - XML import'!$A150)),0,VALUE(MID('CFR - XML import'!$A150,SEARCH("&gt;",'CFR - XML import'!$A150,1)+1,SEARCH("/",'CFR - XML import'!$A150,1)-SEARCH("&gt;",'CFR - XML import'!$A150,1)-2)))</f>
        <v>0</v>
      </c>
      <c r="U156" s="140">
        <f>IF(ISERROR(FIND(U$3,'CFR - XML import'!$A150)),0,VALUE(MID('CFR - XML import'!$A150,SEARCH("&gt;",'CFR - XML import'!$A150,1)+1,SEARCH("/",'CFR - XML import'!$A150,1)-SEARCH("&gt;",'CFR - XML import'!$A150,1)-2)))</f>
        <v>0</v>
      </c>
      <c r="V156" s="140">
        <f>IF(ISERROR(FIND(V$3,'CFR - XML import'!$A150)),0,VALUE(MID('CFR - XML import'!$A150,SEARCH("&gt;",'CFR - XML import'!$A150,1)+1,SEARCH("/",'CFR - XML import'!$A150,1)-SEARCH("&gt;",'CFR - XML import'!$A150,1)-2)))</f>
        <v>0</v>
      </c>
      <c r="W156" s="140">
        <f>IF(ISERROR(FIND(W$3,'CFR - XML import'!$A150)),0,VALUE(MID('CFR - XML import'!$A150,SEARCH("&gt;",'CFR - XML import'!$A150,1)+1,SEARCH("/",'CFR - XML import'!$A150,1)-SEARCH("&gt;",'CFR - XML import'!$A150,1)-2)))</f>
        <v>0</v>
      </c>
      <c r="X156" s="140"/>
      <c r="Y156" s="140">
        <f>IF(ISERROR(FIND(Y$3,'CFR - XML import'!$A150)),0,VALUE(MID('CFR - XML import'!$A150,SEARCH("&gt;",'CFR - XML import'!$A150,1)+1,SEARCH("/",'CFR - XML import'!$A150,1)-SEARCH("&gt;",'CFR - XML import'!$A150,1)-2)))</f>
        <v>0</v>
      </c>
      <c r="Z156" s="140">
        <f>IF(ISERROR(FIND(Z$3,'CFR - XML import'!$A150)),0,VALUE(MID('CFR - XML import'!$A150,SEARCH("&gt;",'CFR - XML import'!$A150,1)+1,SEARCH("/",'CFR - XML import'!$A150,1)-SEARCH("&gt;",'CFR - XML import'!$A150,1)-2)))</f>
        <v>0</v>
      </c>
      <c r="AA156" s="140">
        <f>IF(ISERROR(FIND(AA$3,'CFR - XML import'!$A150)),0,VALUE(MID('CFR - XML import'!$A150,SEARCH("&gt;",'CFR - XML import'!$A150,1)+1,SEARCH("/",'CFR - XML import'!$A150,1)-SEARCH("&gt;",'CFR - XML import'!$A150,1)-2)))</f>
        <v>0</v>
      </c>
      <c r="AB156" s="140">
        <f>IF(ISERROR(FIND(AB$3,'CFR - XML import'!$A150)),0,VALUE(MID('CFR - XML import'!$A150,SEARCH("&gt;",'CFR - XML import'!$A150,1)+1,SEARCH("/",'CFR - XML import'!$A150,1)-SEARCH("&gt;",'CFR - XML import'!$A150,1)-2)))</f>
        <v>0</v>
      </c>
      <c r="AC156" s="140">
        <f>IF(ISERROR(FIND(AC$3,'CFR - XML import'!$A150)),0,VALUE(MID('CFR - XML import'!$A150,SEARCH("&gt;",'CFR - XML import'!$A150,1)+1,SEARCH("/",'CFR - XML import'!$A150,1)-SEARCH("&gt;",'CFR - XML import'!$A150,1)-2)))</f>
        <v>0</v>
      </c>
      <c r="AD156" s="140">
        <f>IF(ISERROR(FIND(AD$3,'CFR - XML import'!$A150)),0,VALUE(MID('CFR - XML import'!$A150,SEARCH("&gt;",'CFR - XML import'!$A150,1)+1,SEARCH("/",'CFR - XML import'!$A150,1)-SEARCH("&gt;",'CFR - XML import'!$A150,1)-2)))</f>
        <v>0</v>
      </c>
      <c r="AE156" s="140">
        <f>IF(ISERROR(FIND(AE$3,'CFR - XML import'!$A150)),0,VALUE(MID('CFR - XML import'!$A150,SEARCH("&gt;",'CFR - XML import'!$A150,1)+1,SEARCH("/",'CFR - XML import'!$A150,1)-SEARCH("&gt;",'CFR - XML import'!$A150,1)-2)))</f>
        <v>0</v>
      </c>
      <c r="AF156" s="140">
        <f>IF(ISERROR(FIND(AF$3,'CFR - XML import'!$A150)),0,VALUE(MID('CFR - XML import'!$A150,SEARCH("&gt;",'CFR - XML import'!$A150,1)+1,SEARCH("/",'CFR - XML import'!$A150,1)-SEARCH("&gt;",'CFR - XML import'!$A150,1)-2)))</f>
        <v>0</v>
      </c>
      <c r="AG156" s="140">
        <f>IF(ISERROR(FIND(AG$3,'CFR - XML import'!$A150)),0,VALUE(MID('CFR - XML import'!$A150,SEARCH("&gt;",'CFR - XML import'!$A150,1)+1,SEARCH("/",'CFR - XML import'!$A150,1)-SEARCH("&gt;",'CFR - XML import'!$A150,1)-2)))</f>
        <v>0</v>
      </c>
      <c r="AH156" s="140">
        <f>IF(ISERROR(FIND(AH$3,'CFR - XML import'!$A150)),0,VALUE(MID('CFR - XML import'!$A150,SEARCH("&gt;",'CFR - XML import'!$A150,1)+1,SEARCH("/",'CFR - XML import'!$A150,1)-SEARCH("&gt;",'CFR - XML import'!$A150,1)-2)))</f>
        <v>0</v>
      </c>
      <c r="AI156" s="140">
        <f>IF(ISERROR(FIND(AI$3,'CFR - XML import'!$A150)),0,VALUE(MID('CFR - XML import'!$A150,SEARCH("&gt;",'CFR - XML import'!$A150,1)+1,SEARCH("/",'CFR - XML import'!$A150,1)-SEARCH("&gt;",'CFR - XML import'!$A150,1)-2)))</f>
        <v>0</v>
      </c>
      <c r="AJ156" s="140">
        <f>IF(ISERROR(FIND(AJ$3,'CFR - XML import'!$A150)),0,VALUE(MID('CFR - XML import'!$A150,SEARCH("&gt;",'CFR - XML import'!$A150,1)+1,SEARCH("/",'CFR - XML import'!$A150,1)-SEARCH("&gt;",'CFR - XML import'!$A150,1)-2)))</f>
        <v>0</v>
      </c>
      <c r="AK156" s="140">
        <f>IF(ISERROR(FIND(AK$3,'CFR - XML import'!$A150)),0,VALUE(MID('CFR - XML import'!$A150,SEARCH("&gt;",'CFR - XML import'!$A150,1)+1,SEARCH("/",'CFR - XML import'!$A150,1)-SEARCH("&gt;",'CFR - XML import'!$A150,1)-2)))</f>
        <v>0</v>
      </c>
      <c r="AL156" s="140">
        <f>IF(ISERROR(FIND(AL$3,'CFR - XML import'!$A150)),0,VALUE(MID('CFR - XML import'!$A150,SEARCH("&gt;",'CFR - XML import'!$A150,1)+1,SEARCH("/",'CFR - XML import'!$A150,1)-SEARCH("&gt;",'CFR - XML import'!$A150,1)-2)))</f>
        <v>0</v>
      </c>
      <c r="AM156" s="140">
        <f>IF(ISERROR(FIND(AM$3,'CFR - XML import'!$A150)),0,VALUE(MID('CFR - XML import'!$A150,SEARCH("&gt;",'CFR - XML import'!$A150,1)+1,SEARCH("/",'CFR - XML import'!$A150,1)-SEARCH("&gt;",'CFR - XML import'!$A150,1)-2)))</f>
        <v>0</v>
      </c>
      <c r="AN156" s="140">
        <f>IF(ISERROR(FIND(AN$3,'CFR - XML import'!$A150)),0,VALUE(MID('CFR - XML import'!$A150,SEARCH("&gt;",'CFR - XML import'!$A150,1)+1,SEARCH("/",'CFR - XML import'!$A150,1)-SEARCH("&gt;",'CFR - XML import'!$A150,1)-2)))</f>
        <v>0</v>
      </c>
      <c r="AO156" s="140">
        <f>IF(ISERROR(FIND(AO$3,'CFR - XML import'!$A150)),0,VALUE(MID('CFR - XML import'!$A150,SEARCH("&gt;",'CFR - XML import'!$A150,1)+1,SEARCH("/",'CFR - XML import'!$A150,1)-SEARCH("&gt;",'CFR - XML import'!$A150,1)-2)))</f>
        <v>0</v>
      </c>
      <c r="AP156" s="140">
        <f>IF(ISERROR(FIND(AP$3,'CFR - XML import'!$A150)),0,VALUE(MID('CFR - XML import'!$A150,SEARCH("&gt;",'CFR - XML import'!$A150,1)+1,SEARCH("/",'CFR - XML import'!$A150,1)-SEARCH("&gt;",'CFR - XML import'!$A150,1)-2)))</f>
        <v>0</v>
      </c>
      <c r="AQ156" s="140">
        <f>IF(ISERROR(FIND(AQ$3,'CFR - XML import'!$A150)),0,VALUE(MID('CFR - XML import'!$A150,SEARCH("&gt;",'CFR - XML import'!$A150,1)+1,SEARCH("/",'CFR - XML import'!$A150,1)-SEARCH("&gt;",'CFR - XML import'!$A150,1)-2)))</f>
        <v>0</v>
      </c>
      <c r="AR156" s="140">
        <f>IF(ISERROR(FIND(AR$3,'CFR - XML import'!$A150)),0,VALUE(MID('CFR - XML import'!$A150,SEARCH("&gt;",'CFR - XML import'!$A150,1)+1,SEARCH("/",'CFR - XML import'!$A150,1)-SEARCH("&gt;",'CFR - XML import'!$A150,1)-2)))</f>
        <v>0</v>
      </c>
      <c r="AS156" s="140">
        <f>IF(ISERROR(FIND(AS$3,'CFR - XML import'!$A150)),0,VALUE(MID('CFR - XML import'!$A150,SEARCH("&gt;",'CFR - XML import'!$A150,1)+1,SEARCH("/",'CFR - XML import'!$A150,1)-SEARCH("&gt;",'CFR - XML import'!$A150,1)-2)))</f>
        <v>0</v>
      </c>
      <c r="AT156" s="140">
        <f>IF(ISERROR(FIND(AT$3,'CFR - XML import'!$A150)),0,VALUE(MID('CFR - XML import'!$A150,SEARCH("&gt;",'CFR - XML import'!$A150,1)+1,SEARCH("/",'CFR - XML import'!$A150,1)-SEARCH("&gt;",'CFR - XML import'!$A150,1)-2)))</f>
        <v>0</v>
      </c>
      <c r="AU156" s="140">
        <f>IF(ISERROR(FIND(AU$3,'CFR - XML import'!$A150)),0,VALUE(MID('CFR - XML import'!$A150,SEARCH("&gt;",'CFR - XML import'!$A150,1)+1,SEARCH("/",'CFR - XML import'!$A150,1)-SEARCH("&gt;",'CFR - XML import'!$A150,1)-2)))</f>
        <v>0</v>
      </c>
      <c r="AV156" s="140">
        <f>IF(ISERROR(FIND(AV$3,'CFR - XML import'!$A150)),0,VALUE(MID('CFR - XML import'!$A150,SEARCH("&gt;",'CFR - XML import'!$A150,1)+1,SEARCH("/",'CFR - XML import'!$A150,1)-SEARCH("&gt;",'CFR - XML import'!$A150,1)-2)))</f>
        <v>0</v>
      </c>
      <c r="AW156" s="140">
        <f>IF(ISERROR(FIND(AW$3,'CFR - XML import'!$A150)),0,VALUE(MID('CFR - XML import'!$A150,SEARCH("&gt;",'CFR - XML import'!$A150,1)+1,SEARCH("/",'CFR - XML import'!$A150,1)-SEARCH("&gt;",'CFR - XML import'!$A150,1)-2)))</f>
        <v>0</v>
      </c>
      <c r="AX156" s="140">
        <f>IF(ISERROR(FIND(AX$3,'CFR - XML import'!$A150)),0,VALUE(MID('CFR - XML import'!$A150,SEARCH("&gt;",'CFR - XML import'!$A150,1)+1,SEARCH("/",'CFR - XML import'!$A150,1)-SEARCH("&gt;",'CFR - XML import'!$A150,1)-2)))</f>
        <v>0</v>
      </c>
      <c r="AY156" s="140">
        <f>IF(ISERROR(FIND(AY$3,'CFR - XML import'!$A150)),0,VALUE(MID('CFR - XML import'!$A150,SEARCH("&gt;",'CFR - XML import'!$A150,1)+1,SEARCH("/",'CFR - XML import'!$A150,1)-SEARCH("&gt;",'CFR - XML import'!$A150,1)-2)))</f>
        <v>0</v>
      </c>
      <c r="AZ156" s="140">
        <f>IF(ISERROR(FIND(AZ$3,'CFR - XML import'!$A150)),0,VALUE(MID('CFR - XML import'!$A150,SEARCH("&gt;",'CFR - XML import'!$A150,1)+1,SEARCH("/",'CFR - XML import'!$A150,1)-SEARCH("&gt;",'CFR - XML import'!$A150,1)-2)))</f>
        <v>0</v>
      </c>
      <c r="BA156" s="140">
        <f>IF(ISERROR(FIND(BA$3,'CFR - XML import'!$A150)),0,VALUE(MID('CFR - XML import'!$A150,SEARCH("&gt;",'CFR - XML import'!$A150,1)+1,SEARCH("/",'CFR - XML import'!$A150,1)-SEARCH("&gt;",'CFR - XML import'!$A150,1)-2)))</f>
        <v>0</v>
      </c>
      <c r="BB156" s="140">
        <f>IF(ISERROR(FIND(BB$3,'CFR - XML import'!$A150)),0,VALUE(MID('CFR - XML import'!$A150,SEARCH("&gt;",'CFR - XML import'!$A150,1)+1,SEARCH("/",'CFR - XML import'!$A150,1)-SEARCH("&gt;",'CFR - XML import'!$A150,1)-2)))</f>
        <v>0</v>
      </c>
      <c r="BC156" s="140">
        <f>IF(ISERROR(FIND(BC$3,'CFR - XML import'!$A150)),0,VALUE(MID('CFR - XML import'!$A150,SEARCH("&gt;",'CFR - XML import'!$A150,1)+1,SEARCH("/",'CFR - XML import'!$A150,1)-SEARCH("&gt;",'CFR - XML import'!$A150,1)-2)))</f>
        <v>0</v>
      </c>
      <c r="BD156" s="140">
        <f>IF(ISERROR(FIND(BD$3,'CFR - XML import'!$A150)),0,VALUE(MID('CFR - XML import'!$A150,SEARCH("&gt;",'CFR - XML import'!$A150,1)+1,SEARCH("/",'CFR - XML import'!$A150,1)-SEARCH("&gt;",'CFR - XML import'!$A150,1)-2)))</f>
        <v>0</v>
      </c>
      <c r="BE156" s="140">
        <f>IF(ISERROR(FIND(BE$3,'CFR - XML import'!$A150)),0,VALUE(MID('CFR - XML import'!$A150,SEARCH("&gt;",'CFR - XML import'!$A150,1)+1,SEARCH("/",'CFR - XML import'!$A150,1)-SEARCH("&gt;",'CFR - XML import'!$A150,1)-2)))</f>
        <v>0</v>
      </c>
      <c r="BF156" s="140">
        <f>IF(ISERROR(FIND(BF$3,'CFR - XML import'!$A150)),0,VALUE(MID('CFR - XML import'!$A150,SEARCH("&gt;",'CFR - XML import'!$A150,1)+1,SEARCH("/",'CFR - XML import'!$A150,1)-SEARCH("&gt;",'CFR - XML import'!$A150,1)-2)))</f>
        <v>0</v>
      </c>
      <c r="BG156" s="140">
        <f>IF(ISERROR(FIND(BG$3,'CFR - XML import'!$A150)),0,VALUE(MID('CFR - XML import'!$A150,SEARCH("&gt;",'CFR - XML import'!$A150,1)+1,SEARCH("/",'CFR - XML import'!$A150,1)-SEARCH("&gt;",'CFR - XML import'!$A150,1)-2)))</f>
        <v>0</v>
      </c>
      <c r="BH156" s="140">
        <f>IF(ISERROR(FIND(BH$3,'CFR - XML import'!$A150)),0,VALUE(MID('CFR - XML import'!$A150,SEARCH("&gt;",'CFR - XML import'!$A150,1)+1,SEARCH("/",'CFR - XML import'!$A150,1)-SEARCH("&gt;",'CFR - XML import'!$A150,1)-2)))</f>
        <v>0</v>
      </c>
      <c r="BI156" s="140">
        <f>IF(ISERROR(FIND(BI$3,'CFR - XML import'!$A150)),0,VALUE(MID('CFR - XML import'!$A150,SEARCH("&gt;",'CFR - XML import'!$A150,1)+1,SEARCH("/",'CFR - XML import'!$A150,1)-SEARCH("&gt;",'CFR - XML import'!$A150,1)-2)))</f>
        <v>0</v>
      </c>
      <c r="BJ156" s="140">
        <f>IF(ISERROR(FIND(BJ$3,'CFR - XML import'!$A150)),0,VALUE(MID('CFR - XML import'!$A150,SEARCH("&gt;",'CFR - XML import'!$A150,1)+1,SEARCH("/",'CFR - XML import'!$A150,1)-SEARCH("&gt;",'CFR - XML import'!$A150,1)-2)))</f>
        <v>0</v>
      </c>
      <c r="BK156" s="140">
        <f>IF(ISERROR(FIND(BK$3,'CFR - XML import'!$A150)),0,VALUE(MID('CFR - XML import'!$A150,SEARCH("&gt;",'CFR - XML import'!$A150,1)+1,SEARCH("/",'CFR - XML import'!$A150,1)-SEARCH("&gt;",'CFR - XML import'!$A150,1)-2)))</f>
        <v>0</v>
      </c>
      <c r="BL156" s="140">
        <f>IF(ISERROR(FIND(BL$3,'CFR - XML import'!$A150)),0,VALUE(MID('CFR - XML import'!$A150,SEARCH("&gt;",'CFR - XML import'!$A150,1)+1,SEARCH("/",'CFR - XML import'!$A150,1)-SEARCH("&gt;",'CFR - XML import'!$A150,1)-2)))</f>
        <v>0</v>
      </c>
      <c r="BM156" s="140">
        <f>IF(ISERROR(FIND(BM$3,'CFR - XML import'!$A150)),0,VALUE(MID('CFR - XML import'!$A150,SEARCH("&gt;",'CFR - XML import'!$A150,1)+1,SEARCH("/",'CFR - XML import'!$A150,1)-SEARCH("&gt;",'CFR - XML import'!$A150,1)-2)))</f>
        <v>0</v>
      </c>
      <c r="BN156" s="140">
        <f>IF(ISERROR(FIND(BN$3,'CFR - XML import'!$A150)),0,VALUE(MID('CFR - XML import'!$A150,SEARCH("&gt;",'CFR - XML import'!$A150,1)+1,SEARCH("/",'CFR - XML import'!$A150,1)-SEARCH("&gt;",'CFR - XML import'!$A150,1)-2)))</f>
        <v>0</v>
      </c>
      <c r="BO156" s="140">
        <f>IF(ISERROR(FIND(BO$3,'CFR - XML import'!$A150)),0,VALUE(MID('CFR - XML import'!$A150,SEARCH("&gt;",'CFR - XML import'!$A150,1)+1,SEARCH("/",'CFR - XML import'!$A150,1)-SEARCH("&gt;",'CFR - XML import'!$A150,1)-2)))</f>
        <v>0</v>
      </c>
      <c r="BP156" s="140">
        <f>IF(ISERROR(FIND(BP$3,'CFR - XML import'!$A150)),0,VALUE(MID('CFR - XML import'!$A150,SEARCH("&gt;",'CFR - XML import'!$A150,1)+1,SEARCH("/",'CFR - XML import'!$A150,1)-SEARCH("&gt;",'CFR - XML import'!$A150,1)-2)))</f>
        <v>0</v>
      </c>
      <c r="BQ156" s="140">
        <f>IF(ISERROR(FIND(BQ$3,'CFR - XML import'!$A150)),0,VALUE(MID('CFR - XML import'!$A150,SEARCH("&gt;",'CFR - XML import'!$A150,1)+1,SEARCH("/",'CFR - XML import'!$A150,1)-SEARCH("&gt;",'CFR - XML import'!$A150,1)-2)))</f>
        <v>0</v>
      </c>
      <c r="BR156" s="140">
        <f>IF(ISERROR(FIND(BR$3,'CFR - XML import'!$A150)),0,VALUE(MID('CFR - XML import'!$A150,SEARCH("&gt;",'CFR - XML import'!$A150,1)+1,SEARCH("/",'CFR - XML import'!$A150,1)-SEARCH("&gt;",'CFR - XML import'!$A150,1)-2)))</f>
        <v>0</v>
      </c>
      <c r="BS156" s="140">
        <f>IF(ISERROR(FIND(BS$3,'CFR - XML import'!$A150)),0,VALUE(MID('CFR - XML import'!$A150,SEARCH("&gt;",'CFR - XML import'!$A150,1)+1,SEARCH("/",'CFR - XML import'!$A150,1)-SEARCH("&gt;",'CFR - XML import'!$A150,1)-2)))</f>
        <v>0</v>
      </c>
      <c r="BT156" s="140">
        <f>IF(ISERROR(FIND(BT$3,'CFR - XML import'!$A150)),0,VALUE(MID('CFR - XML import'!$A150,SEARCH("&gt;",'CFR - XML import'!$A150,1)+1,SEARCH("/",'CFR - XML import'!$A150,1)-SEARCH("&gt;",'CFR - XML import'!$A150,1)-2)))</f>
        <v>0</v>
      </c>
      <c r="BU156" s="140">
        <f>IF(ISERROR(FIND(BU$3,'CFR - XML import'!$A150)),0,VALUE(MID('CFR - XML import'!$A150,SEARCH("&gt;",'CFR - XML import'!$A150,1)+1,SEARCH("/",'CFR - XML import'!$A150,1)-SEARCH("&gt;",'CFR - XML import'!$A150,1)-2)))</f>
        <v>0</v>
      </c>
      <c r="BV156" s="140">
        <f>IF(ISERROR(FIND(BV$3,'CFR - XML import'!$A150)),0,VALUE(MID('CFR - XML import'!$A150,SEARCH("&gt;",'CFR - XML import'!$A150,1)+1,SEARCH("/",'CFR - XML import'!$A150,1)-SEARCH("&gt;",'CFR - XML import'!$A150,1)-2)))</f>
        <v>0</v>
      </c>
      <c r="BW156" s="140">
        <f>IF(ISERROR(FIND(BW$3,'CFR - XML import'!$A150)),0,VALUE(MID('CFR - XML import'!$A150,SEARCH("&gt;",'CFR - XML import'!$A150,1)+1,SEARCH("/",'CFR - XML import'!$A150,1)-SEARCH("&gt;",'CFR - XML import'!$A150,1)-2)))</f>
        <v>0</v>
      </c>
      <c r="BX156" s="140">
        <f>IF(ISERROR(FIND(BX$3,'CFR - XML import'!$A150)),0,VALUE(MID('CFR - XML import'!$A150,SEARCH("&gt;",'CFR - XML import'!$A150,1)+1,SEARCH("/",'CFR - XML import'!$A150,1)-SEARCH("&gt;",'CFR - XML import'!$A150,1)-2)))</f>
        <v>0</v>
      </c>
      <c r="BY156" s="140">
        <f>IF(ISERROR(FIND(BY$3,'CFR - XML import'!$A150)),0,VALUE(MID('CFR - XML import'!$A150,SEARCH("&gt;",'CFR - XML import'!$A150,1)+1,SEARCH("/",'CFR - XML import'!$A150,1)-SEARCH("&gt;",'CFR - XML import'!$A150,1)-2)))</f>
        <v>0</v>
      </c>
      <c r="BZ156" s="140">
        <f>IF(ISERROR(FIND(BZ$3,'CFR - XML import'!$A150)),0,VALUE(MID('CFR - XML import'!$A150,SEARCH("&gt;",'CFR - XML import'!$A150,1)+1,SEARCH("/",'CFR - XML import'!$A150,1)-SEARCH("&gt;",'CFR - XML import'!$A150,1)-2)))</f>
        <v>0</v>
      </c>
      <c r="CG156" s="142">
        <f>IF(ISERROR(IF(MID('CFR - XML import'!$A150,LEN($CF$4)+5,LEN('CFR - XML import'!$A150)-(2*LEN($CF$4)+5))="RMMS",1,IF(MID('CFR - XML import'!$A150,LEN("    &lt;InputSystem&gt;")+1,LEN('CFR - XML import'!$A150)-(LEN("    &lt;InputSystem&gt;")+LEN($CF$4)+1))="SIMS",2,0))),0,IF(MID('CFR - XML import'!$A150,LEN($CF$4)+5,LEN('CFR - XML import'!$A150)-(2*LEN($CF$4)+5))="RMMS",1,IF(MID('CFR - XML import'!$A150,LEN("    &lt;InputSystem&gt;")+1,LEN('CFR - XML import'!$A150)-(LEN("    &lt;InputSystem&gt;")+LEN($CF$4)+1))="SIMS",2,0)))</f>
        <v>0</v>
      </c>
      <c r="CH156" s="140">
        <f>IF(ISERROR(FIND(CH$3,'CFR - XML import'!$A150)),0,MID('CFR - XML import'!$A150,SEARCH("&gt;",'CFR - XML import'!$A150,1)+1,SEARCH("/",'CFR - XML import'!$A150,1)-SEARCH("&gt;",'CFR - XML import'!$A150,1)-2))</f>
        <v>0</v>
      </c>
      <c r="CI156" s="140">
        <f>IF(ISERROR(FIND(CI$3,'CFR - XML import'!$A150)),0,MID('CFR - XML import'!$A150,SEARCH("&gt;",'CFR - XML import'!$A150,1)+1,SEARCH("/",'CFR - XML import'!$A150,1)-SEARCH("&gt;",'CFR - XML import'!$A150,1)-2))</f>
        <v>0</v>
      </c>
      <c r="CJ156" s="140">
        <f>IF(ISERROR(FIND(CJ$3,'CFR - XML import'!$A150)),0,MID('CFR - XML import'!$A150,SEARCH("&gt;",'CFR - XML import'!$A150,1)+1,SEARCH("/",'CFR - XML import'!$A150,1)-SEARCH("&gt;",'CFR - XML import'!$A150,1)-2))</f>
        <v>0</v>
      </c>
      <c r="CK156" s="140">
        <f>IF(ISERROR(FIND(CK$3,'CFR - XML import'!$A150)),0,MID('CFR - XML import'!$A150,SEARCH("&gt;",'CFR - XML import'!$A150,1)+1,SEARCH("/",'CFR - XML import'!$A150,1)-SEARCH("&gt;",'CFR - XML import'!$A150,1)-2))</f>
        <v>0</v>
      </c>
      <c r="CL156" s="140">
        <f>IF(ISERROR(FIND(CL$3,'CFR - XML import'!$A150)),0,MID('CFR - XML import'!$A150,SEARCH("&gt;",'CFR - XML import'!$A150,1)+1,SEARCH("/",'CFR - XML import'!$A150,1)-SEARCH("&gt;",'CFR - XML import'!$A150,1)-2))</f>
        <v>0</v>
      </c>
      <c r="CM156" s="140">
        <f>IF(ISERROR(FIND(CM$3,'CFR - XML import'!$A150)),0,MID('CFR - XML import'!$A150,SEARCH("&gt;",'CFR - XML import'!$A150,1)+1,SEARCH("/",'CFR - XML import'!$A150,1)-SEARCH("&gt;",'CFR - XML import'!$A150,1)-2))</f>
        <v>0</v>
      </c>
    </row>
    <row r="157" spans="1:91" x14ac:dyDescent="0.2">
      <c r="A157" s="139" t="str">
        <f>IF(AND('CFR - XML import'!A151&lt;&gt;"",LEFT('CFR - XML import'!A151,1)&lt;&gt;"&lt;",LEFT('CFR - XML import'!A151,3)&lt;&gt;"  &lt;",LEFT('CFR - XML import'!A151,5)&lt;&gt;"    &lt;",LEFT('CFR - XML import'!A151,7)&lt;&gt;"      &lt;",LEFT('CFR - XML import'!A151,9)&lt;&gt;"        &lt;",$B$1="SIMS"),'CFR - XML import'!A151,IF(AND(LEFT('CFR - XML import'!A151,9)="&lt;Details&gt;",$B$1="RM"),'CFR - XML import'!A151,""))</f>
        <v/>
      </c>
      <c r="B157" s="140">
        <f>IF(ISERROR(FIND(B$3,'CFR - XML import'!$A151)),0,VALUE(MID('CFR - XML import'!$A151,SEARCH("&gt;",'CFR - XML import'!$A151,1)+1,SEARCH("/",'CFR - XML import'!$A151,1)-SEARCH("&gt;",'CFR - XML import'!$A151,1)-2)))</f>
        <v>0</v>
      </c>
      <c r="D157" s="140">
        <f>IF(ISERROR(FIND(D$3,'CFR - XML import'!$A151)),0,MID('CFR - XML import'!$A151,SEARCH("&gt;",'CFR - XML import'!$A151,1)+1,SEARCH("/",'CFR - XML import'!$A151,1)-SEARCH("&gt;",'CFR - XML import'!$A151,1)-2))</f>
        <v>0</v>
      </c>
      <c r="E157" s="140">
        <f>IF(ISERROR(FIND(E$3,'CFR - XML import'!$A151)),0,MID('CFR - XML import'!$A151,SEARCH("&gt;",'CFR - XML import'!$A151,1)+1,SEARCH("/",'CFR - XML import'!$A151,1)-SEARCH("&gt;",'CFR - XML import'!$A151,1)-2))</f>
        <v>0</v>
      </c>
      <c r="F157" s="141">
        <f>IF($B$1="SIMS",IF(ISERROR(FIND(F$3,'CFR - XML import'!$A151)),0,VALUE(MID('CFR - XML import'!$A151,15,10))),IF(ISERROR(FIND(F$3,'CFR - XML import'!$A151)),0,VALUE(MID('CFR - XML import'!$A151,15,10))))</f>
        <v>0</v>
      </c>
      <c r="G157" s="140">
        <f>IF(ISERROR(FIND(G$3,'CFR - XML import'!$A151)),0,VALUE(MID('CFR - XML import'!$A151,SEARCH("&gt;",'CFR - XML import'!$A151,1)+1,SEARCH("/",'CFR - XML import'!$A151,1)-SEARCH("&gt;",'CFR - XML import'!$A151,1)-2)))</f>
        <v>0</v>
      </c>
      <c r="H157" s="140">
        <f>IF(ISERROR(FIND(H$3,'CFR - XML import'!$A151)),0,VALUE(MID('CFR - XML import'!$A151,SEARCH("&gt;",'CFR - XML import'!$A151,1)+1,SEARCH("/",'CFR - XML import'!$A151,1)-SEARCH("&gt;",'CFR - XML import'!$A151,1)-2)))</f>
        <v>0</v>
      </c>
      <c r="I157" s="140">
        <f>IF(ISERROR(FIND(I$3,'CFR - XML import'!$A151)),0,VALUE(MID('CFR - XML import'!$A151,SEARCH("&gt;",'CFR - XML import'!$A151,1)+1,SEARCH("/",'CFR - XML import'!$A151,1)-SEARCH("&gt;",'CFR - XML import'!$A151,1)-2)))</f>
        <v>0</v>
      </c>
      <c r="J157" s="140">
        <f>IF(ISERROR(FIND(J$3,'CFR - XML import'!$A151)),0,VALUE(MID('CFR - XML import'!$A151,SEARCH("&gt;",'CFR - XML import'!$A151,1)+1,SEARCH("/",'CFR - XML import'!$A151,1)-SEARCH("&gt;",'CFR - XML import'!$A151,1)-2)))</f>
        <v>0</v>
      </c>
      <c r="K157" s="140">
        <f>IF(ISERROR(FIND(K$3,'CFR - XML import'!$A151)),0,VALUE(MID('CFR - XML import'!$A151,SEARCH("&gt;",'CFR - XML import'!$A151,1)+1,SEARCH("/",'CFR - XML import'!$A151,1)-SEARCH("&gt;",'CFR - XML import'!$A151,1)-2)))</f>
        <v>0</v>
      </c>
      <c r="L157" s="140">
        <f>IF(ISERROR(FIND(L$3,'CFR - XML import'!$A151)),0,VALUE(MID('CFR - XML import'!$A151,SEARCH("&gt;",'CFR - XML import'!$A151,1)+1,SEARCH("/",'CFR - XML import'!$A151,1)-SEARCH("&gt;",'CFR - XML import'!$A151,1)-2)))</f>
        <v>0</v>
      </c>
      <c r="M157" s="140">
        <f>IF(ISERROR(FIND(M$3,'CFR - XML import'!$A151)),0,VALUE(MID('CFR - XML import'!$A151,SEARCH("&gt;",'CFR - XML import'!$A151,1)+1,SEARCH("/",'CFR - XML import'!$A151,1)-SEARCH("&gt;",'CFR - XML import'!$A151,1)-2)))</f>
        <v>0</v>
      </c>
      <c r="N157" s="140">
        <f>IF(ISERROR(FIND(N$3,'CFR - XML import'!$A151)),0,VALUE(MID('CFR - XML import'!$A151,SEARCH("&gt;",'CFR - XML import'!$A151,1)+1,SEARCH("/",'CFR - XML import'!$A151,1)-SEARCH("&gt;",'CFR - XML import'!$A151,1)-2)))</f>
        <v>0</v>
      </c>
      <c r="O157" s="140">
        <f>IF(ISERROR(FIND(O$3,'CFR - XML import'!$A151)),0,VALUE(MID('CFR - XML import'!$A151,SEARCH("&gt;",'CFR - XML import'!$A151,1)+1,SEARCH("/",'CFR - XML import'!$A151,1)-SEARCH("&gt;",'CFR - XML import'!$A151,1)-2)))</f>
        <v>0</v>
      </c>
      <c r="P157" s="140">
        <f>IF(ISERROR(FIND(P$3,'CFR - XML import'!$A151)),0,VALUE(MID('CFR - XML import'!$A151,SEARCH("&gt;",'CFR - XML import'!$A151,1)+1,SEARCH("/",'CFR - XML import'!$A151,1)-SEARCH("&gt;",'CFR - XML import'!$A151,1)-2)))</f>
        <v>0</v>
      </c>
      <c r="Q157" s="140">
        <f>IF(ISERROR(FIND(Q$3,'CFR - XML import'!$A151)),0,VALUE(MID('CFR - XML import'!$A151,SEARCH("&gt;",'CFR - XML import'!$A151,1)+1,SEARCH("/",'CFR - XML import'!$A151,1)-SEARCH("&gt;",'CFR - XML import'!$A151,1)-2)))</f>
        <v>0</v>
      </c>
      <c r="R157" s="140">
        <f>IF(ISERROR(FIND(R$3,'CFR - XML import'!$A151)),0,VALUE(MID('CFR - XML import'!$A151,SEARCH("&gt;",'CFR - XML import'!$A151,1)+1,SEARCH("/",'CFR - XML import'!$A151,1)-SEARCH("&gt;",'CFR - XML import'!$A151,1)-2)))</f>
        <v>0</v>
      </c>
      <c r="S157" s="140">
        <f>IF(ISERROR(FIND(S$3,'CFR - XML import'!$A151)),0,VALUE(MID('CFR - XML import'!$A151,SEARCH("&gt;",'CFR - XML import'!$A151,1)+1,SEARCH("/",'CFR - XML import'!$A151,1)-SEARCH("&gt;",'CFR - XML import'!$A151,1)-2)))</f>
        <v>0</v>
      </c>
      <c r="T157" s="140">
        <f>IF(ISERROR(FIND(T$3,'CFR - XML import'!$A151)),0,VALUE(MID('CFR - XML import'!$A151,SEARCH("&gt;",'CFR - XML import'!$A151,1)+1,SEARCH("/",'CFR - XML import'!$A151,1)-SEARCH("&gt;",'CFR - XML import'!$A151,1)-2)))</f>
        <v>0</v>
      </c>
      <c r="U157" s="140">
        <f>IF(ISERROR(FIND(U$3,'CFR - XML import'!$A151)),0,VALUE(MID('CFR - XML import'!$A151,SEARCH("&gt;",'CFR - XML import'!$A151,1)+1,SEARCH("/",'CFR - XML import'!$A151,1)-SEARCH("&gt;",'CFR - XML import'!$A151,1)-2)))</f>
        <v>0</v>
      </c>
      <c r="V157" s="140">
        <f>IF(ISERROR(FIND(V$3,'CFR - XML import'!$A151)),0,VALUE(MID('CFR - XML import'!$A151,SEARCH("&gt;",'CFR - XML import'!$A151,1)+1,SEARCH("/",'CFR - XML import'!$A151,1)-SEARCH("&gt;",'CFR - XML import'!$A151,1)-2)))</f>
        <v>0</v>
      </c>
      <c r="W157" s="140">
        <f>IF(ISERROR(FIND(W$3,'CFR - XML import'!$A151)),0,VALUE(MID('CFR - XML import'!$A151,SEARCH("&gt;",'CFR - XML import'!$A151,1)+1,SEARCH("/",'CFR - XML import'!$A151,1)-SEARCH("&gt;",'CFR - XML import'!$A151,1)-2)))</f>
        <v>0</v>
      </c>
      <c r="X157" s="140"/>
      <c r="Y157" s="140">
        <f>IF(ISERROR(FIND(Y$3,'CFR - XML import'!$A151)),0,VALUE(MID('CFR - XML import'!$A151,SEARCH("&gt;",'CFR - XML import'!$A151,1)+1,SEARCH("/",'CFR - XML import'!$A151,1)-SEARCH("&gt;",'CFR - XML import'!$A151,1)-2)))</f>
        <v>0</v>
      </c>
      <c r="Z157" s="140">
        <f>IF(ISERROR(FIND(Z$3,'CFR - XML import'!$A151)),0,VALUE(MID('CFR - XML import'!$A151,SEARCH("&gt;",'CFR - XML import'!$A151,1)+1,SEARCH("/",'CFR - XML import'!$A151,1)-SEARCH("&gt;",'CFR - XML import'!$A151,1)-2)))</f>
        <v>0</v>
      </c>
      <c r="AA157" s="140">
        <f>IF(ISERROR(FIND(AA$3,'CFR - XML import'!$A151)),0,VALUE(MID('CFR - XML import'!$A151,SEARCH("&gt;",'CFR - XML import'!$A151,1)+1,SEARCH("/",'CFR - XML import'!$A151,1)-SEARCH("&gt;",'CFR - XML import'!$A151,1)-2)))</f>
        <v>0</v>
      </c>
      <c r="AB157" s="140">
        <f>IF(ISERROR(FIND(AB$3,'CFR - XML import'!$A151)),0,VALUE(MID('CFR - XML import'!$A151,SEARCH("&gt;",'CFR - XML import'!$A151,1)+1,SEARCH("/",'CFR - XML import'!$A151,1)-SEARCH("&gt;",'CFR - XML import'!$A151,1)-2)))</f>
        <v>0</v>
      </c>
      <c r="AC157" s="140">
        <f>IF(ISERROR(FIND(AC$3,'CFR - XML import'!$A151)),0,VALUE(MID('CFR - XML import'!$A151,SEARCH("&gt;",'CFR - XML import'!$A151,1)+1,SEARCH("/",'CFR - XML import'!$A151,1)-SEARCH("&gt;",'CFR - XML import'!$A151,1)-2)))</f>
        <v>0</v>
      </c>
      <c r="AD157" s="140">
        <f>IF(ISERROR(FIND(AD$3,'CFR - XML import'!$A151)),0,VALUE(MID('CFR - XML import'!$A151,SEARCH("&gt;",'CFR - XML import'!$A151,1)+1,SEARCH("/",'CFR - XML import'!$A151,1)-SEARCH("&gt;",'CFR - XML import'!$A151,1)-2)))</f>
        <v>0</v>
      </c>
      <c r="AE157" s="140">
        <f>IF(ISERROR(FIND(AE$3,'CFR - XML import'!$A151)),0,VALUE(MID('CFR - XML import'!$A151,SEARCH("&gt;",'CFR - XML import'!$A151,1)+1,SEARCH("/",'CFR - XML import'!$A151,1)-SEARCH("&gt;",'CFR - XML import'!$A151,1)-2)))</f>
        <v>0</v>
      </c>
      <c r="AF157" s="140">
        <f>IF(ISERROR(FIND(AF$3,'CFR - XML import'!$A151)),0,VALUE(MID('CFR - XML import'!$A151,SEARCH("&gt;",'CFR - XML import'!$A151,1)+1,SEARCH("/",'CFR - XML import'!$A151,1)-SEARCH("&gt;",'CFR - XML import'!$A151,1)-2)))</f>
        <v>0</v>
      </c>
      <c r="AG157" s="140">
        <f>IF(ISERROR(FIND(AG$3,'CFR - XML import'!$A151)),0,VALUE(MID('CFR - XML import'!$A151,SEARCH("&gt;",'CFR - XML import'!$A151,1)+1,SEARCH("/",'CFR - XML import'!$A151,1)-SEARCH("&gt;",'CFR - XML import'!$A151,1)-2)))</f>
        <v>0</v>
      </c>
      <c r="AH157" s="140">
        <f>IF(ISERROR(FIND(AH$3,'CFR - XML import'!$A151)),0,VALUE(MID('CFR - XML import'!$A151,SEARCH("&gt;",'CFR - XML import'!$A151,1)+1,SEARCH("/",'CFR - XML import'!$A151,1)-SEARCH("&gt;",'CFR - XML import'!$A151,1)-2)))</f>
        <v>0</v>
      </c>
      <c r="AI157" s="140">
        <f>IF(ISERROR(FIND(AI$3,'CFR - XML import'!$A151)),0,VALUE(MID('CFR - XML import'!$A151,SEARCH("&gt;",'CFR - XML import'!$A151,1)+1,SEARCH("/",'CFR - XML import'!$A151,1)-SEARCH("&gt;",'CFR - XML import'!$A151,1)-2)))</f>
        <v>0</v>
      </c>
      <c r="AJ157" s="140">
        <f>IF(ISERROR(FIND(AJ$3,'CFR - XML import'!$A151)),0,VALUE(MID('CFR - XML import'!$A151,SEARCH("&gt;",'CFR - XML import'!$A151,1)+1,SEARCH("/",'CFR - XML import'!$A151,1)-SEARCH("&gt;",'CFR - XML import'!$A151,1)-2)))</f>
        <v>0</v>
      </c>
      <c r="AK157" s="140">
        <f>IF(ISERROR(FIND(AK$3,'CFR - XML import'!$A151)),0,VALUE(MID('CFR - XML import'!$A151,SEARCH("&gt;",'CFR - XML import'!$A151,1)+1,SEARCH("/",'CFR - XML import'!$A151,1)-SEARCH("&gt;",'CFR - XML import'!$A151,1)-2)))</f>
        <v>0</v>
      </c>
      <c r="AL157" s="140">
        <f>IF(ISERROR(FIND(AL$3,'CFR - XML import'!$A151)),0,VALUE(MID('CFR - XML import'!$A151,SEARCH("&gt;",'CFR - XML import'!$A151,1)+1,SEARCH("/",'CFR - XML import'!$A151,1)-SEARCH("&gt;",'CFR - XML import'!$A151,1)-2)))</f>
        <v>0</v>
      </c>
      <c r="AM157" s="140">
        <f>IF(ISERROR(FIND(AM$3,'CFR - XML import'!$A151)),0,VALUE(MID('CFR - XML import'!$A151,SEARCH("&gt;",'CFR - XML import'!$A151,1)+1,SEARCH("/",'CFR - XML import'!$A151,1)-SEARCH("&gt;",'CFR - XML import'!$A151,1)-2)))</f>
        <v>0</v>
      </c>
      <c r="AN157" s="140">
        <f>IF(ISERROR(FIND(AN$3,'CFR - XML import'!$A151)),0,VALUE(MID('CFR - XML import'!$A151,SEARCH("&gt;",'CFR - XML import'!$A151,1)+1,SEARCH("/",'CFR - XML import'!$A151,1)-SEARCH("&gt;",'CFR - XML import'!$A151,1)-2)))</f>
        <v>0</v>
      </c>
      <c r="AO157" s="140">
        <f>IF(ISERROR(FIND(AO$3,'CFR - XML import'!$A151)),0,VALUE(MID('CFR - XML import'!$A151,SEARCH("&gt;",'CFR - XML import'!$A151,1)+1,SEARCH("/",'CFR - XML import'!$A151,1)-SEARCH("&gt;",'CFR - XML import'!$A151,1)-2)))</f>
        <v>0</v>
      </c>
      <c r="AP157" s="140">
        <f>IF(ISERROR(FIND(AP$3,'CFR - XML import'!$A151)),0,VALUE(MID('CFR - XML import'!$A151,SEARCH("&gt;",'CFR - XML import'!$A151,1)+1,SEARCH("/",'CFR - XML import'!$A151,1)-SEARCH("&gt;",'CFR - XML import'!$A151,1)-2)))</f>
        <v>0</v>
      </c>
      <c r="AQ157" s="140">
        <f>IF(ISERROR(FIND(AQ$3,'CFR - XML import'!$A151)),0,VALUE(MID('CFR - XML import'!$A151,SEARCH("&gt;",'CFR - XML import'!$A151,1)+1,SEARCH("/",'CFR - XML import'!$A151,1)-SEARCH("&gt;",'CFR - XML import'!$A151,1)-2)))</f>
        <v>0</v>
      </c>
      <c r="AR157" s="140">
        <f>IF(ISERROR(FIND(AR$3,'CFR - XML import'!$A151)),0,VALUE(MID('CFR - XML import'!$A151,SEARCH("&gt;",'CFR - XML import'!$A151,1)+1,SEARCH("/",'CFR - XML import'!$A151,1)-SEARCH("&gt;",'CFR - XML import'!$A151,1)-2)))</f>
        <v>0</v>
      </c>
      <c r="AS157" s="140">
        <f>IF(ISERROR(FIND(AS$3,'CFR - XML import'!$A151)),0,VALUE(MID('CFR - XML import'!$A151,SEARCH("&gt;",'CFR - XML import'!$A151,1)+1,SEARCH("/",'CFR - XML import'!$A151,1)-SEARCH("&gt;",'CFR - XML import'!$A151,1)-2)))</f>
        <v>0</v>
      </c>
      <c r="AT157" s="140">
        <f>IF(ISERROR(FIND(AT$3,'CFR - XML import'!$A151)),0,VALUE(MID('CFR - XML import'!$A151,SEARCH("&gt;",'CFR - XML import'!$A151,1)+1,SEARCH("/",'CFR - XML import'!$A151,1)-SEARCH("&gt;",'CFR - XML import'!$A151,1)-2)))</f>
        <v>0</v>
      </c>
      <c r="AU157" s="140">
        <f>IF(ISERROR(FIND(AU$3,'CFR - XML import'!$A151)),0,VALUE(MID('CFR - XML import'!$A151,SEARCH("&gt;",'CFR - XML import'!$A151,1)+1,SEARCH("/",'CFR - XML import'!$A151,1)-SEARCH("&gt;",'CFR - XML import'!$A151,1)-2)))</f>
        <v>0</v>
      </c>
      <c r="AV157" s="140">
        <f>IF(ISERROR(FIND(AV$3,'CFR - XML import'!$A151)),0,VALUE(MID('CFR - XML import'!$A151,SEARCH("&gt;",'CFR - XML import'!$A151,1)+1,SEARCH("/",'CFR - XML import'!$A151,1)-SEARCH("&gt;",'CFR - XML import'!$A151,1)-2)))</f>
        <v>0</v>
      </c>
      <c r="AW157" s="140">
        <f>IF(ISERROR(FIND(AW$3,'CFR - XML import'!$A151)),0,VALUE(MID('CFR - XML import'!$A151,SEARCH("&gt;",'CFR - XML import'!$A151,1)+1,SEARCH("/",'CFR - XML import'!$A151,1)-SEARCH("&gt;",'CFR - XML import'!$A151,1)-2)))</f>
        <v>0</v>
      </c>
      <c r="AX157" s="140">
        <f>IF(ISERROR(FIND(AX$3,'CFR - XML import'!$A151)),0,VALUE(MID('CFR - XML import'!$A151,SEARCH("&gt;",'CFR - XML import'!$A151,1)+1,SEARCH("/",'CFR - XML import'!$A151,1)-SEARCH("&gt;",'CFR - XML import'!$A151,1)-2)))</f>
        <v>0</v>
      </c>
      <c r="AY157" s="140">
        <f>IF(ISERROR(FIND(AY$3,'CFR - XML import'!$A151)),0,VALUE(MID('CFR - XML import'!$A151,SEARCH("&gt;",'CFR - XML import'!$A151,1)+1,SEARCH("/",'CFR - XML import'!$A151,1)-SEARCH("&gt;",'CFR - XML import'!$A151,1)-2)))</f>
        <v>0</v>
      </c>
      <c r="AZ157" s="140">
        <f>IF(ISERROR(FIND(AZ$3,'CFR - XML import'!$A151)),0,VALUE(MID('CFR - XML import'!$A151,SEARCH("&gt;",'CFR - XML import'!$A151,1)+1,SEARCH("/",'CFR - XML import'!$A151,1)-SEARCH("&gt;",'CFR - XML import'!$A151,1)-2)))</f>
        <v>0</v>
      </c>
      <c r="BA157" s="140">
        <f>IF(ISERROR(FIND(BA$3,'CFR - XML import'!$A151)),0,VALUE(MID('CFR - XML import'!$A151,SEARCH("&gt;",'CFR - XML import'!$A151,1)+1,SEARCH("/",'CFR - XML import'!$A151,1)-SEARCH("&gt;",'CFR - XML import'!$A151,1)-2)))</f>
        <v>0</v>
      </c>
      <c r="BB157" s="140">
        <f>IF(ISERROR(FIND(BB$3,'CFR - XML import'!$A151)),0,VALUE(MID('CFR - XML import'!$A151,SEARCH("&gt;",'CFR - XML import'!$A151,1)+1,SEARCH("/",'CFR - XML import'!$A151,1)-SEARCH("&gt;",'CFR - XML import'!$A151,1)-2)))</f>
        <v>0</v>
      </c>
      <c r="BC157" s="140">
        <f>IF(ISERROR(FIND(BC$3,'CFR - XML import'!$A151)),0,VALUE(MID('CFR - XML import'!$A151,SEARCH("&gt;",'CFR - XML import'!$A151,1)+1,SEARCH("/",'CFR - XML import'!$A151,1)-SEARCH("&gt;",'CFR - XML import'!$A151,1)-2)))</f>
        <v>0</v>
      </c>
      <c r="BD157" s="140">
        <f>IF(ISERROR(FIND(BD$3,'CFR - XML import'!$A151)),0,VALUE(MID('CFR - XML import'!$A151,SEARCH("&gt;",'CFR - XML import'!$A151,1)+1,SEARCH("/",'CFR - XML import'!$A151,1)-SEARCH("&gt;",'CFR - XML import'!$A151,1)-2)))</f>
        <v>0</v>
      </c>
      <c r="BE157" s="140">
        <f>IF(ISERROR(FIND(BE$3,'CFR - XML import'!$A151)),0,VALUE(MID('CFR - XML import'!$A151,SEARCH("&gt;",'CFR - XML import'!$A151,1)+1,SEARCH("/",'CFR - XML import'!$A151,1)-SEARCH("&gt;",'CFR - XML import'!$A151,1)-2)))</f>
        <v>0</v>
      </c>
      <c r="BF157" s="140">
        <f>IF(ISERROR(FIND(BF$3,'CFR - XML import'!$A151)),0,VALUE(MID('CFR - XML import'!$A151,SEARCH("&gt;",'CFR - XML import'!$A151,1)+1,SEARCH("/",'CFR - XML import'!$A151,1)-SEARCH("&gt;",'CFR - XML import'!$A151,1)-2)))</f>
        <v>0</v>
      </c>
      <c r="BG157" s="140">
        <f>IF(ISERROR(FIND(BG$3,'CFR - XML import'!$A151)),0,VALUE(MID('CFR - XML import'!$A151,SEARCH("&gt;",'CFR - XML import'!$A151,1)+1,SEARCH("/",'CFR - XML import'!$A151,1)-SEARCH("&gt;",'CFR - XML import'!$A151,1)-2)))</f>
        <v>0</v>
      </c>
      <c r="BH157" s="140">
        <f>IF(ISERROR(FIND(BH$3,'CFR - XML import'!$A151)),0,VALUE(MID('CFR - XML import'!$A151,SEARCH("&gt;",'CFR - XML import'!$A151,1)+1,SEARCH("/",'CFR - XML import'!$A151,1)-SEARCH("&gt;",'CFR - XML import'!$A151,1)-2)))</f>
        <v>0</v>
      </c>
      <c r="BI157" s="140">
        <f>IF(ISERROR(FIND(BI$3,'CFR - XML import'!$A151)),0,VALUE(MID('CFR - XML import'!$A151,SEARCH("&gt;",'CFR - XML import'!$A151,1)+1,SEARCH("/",'CFR - XML import'!$A151,1)-SEARCH("&gt;",'CFR - XML import'!$A151,1)-2)))</f>
        <v>0</v>
      </c>
      <c r="BJ157" s="140">
        <f>IF(ISERROR(FIND(BJ$3,'CFR - XML import'!$A151)),0,VALUE(MID('CFR - XML import'!$A151,SEARCH("&gt;",'CFR - XML import'!$A151,1)+1,SEARCH("/",'CFR - XML import'!$A151,1)-SEARCH("&gt;",'CFR - XML import'!$A151,1)-2)))</f>
        <v>0</v>
      </c>
      <c r="BK157" s="140">
        <f>IF(ISERROR(FIND(BK$3,'CFR - XML import'!$A151)),0,VALUE(MID('CFR - XML import'!$A151,SEARCH("&gt;",'CFR - XML import'!$A151,1)+1,SEARCH("/",'CFR - XML import'!$A151,1)-SEARCH("&gt;",'CFR - XML import'!$A151,1)-2)))</f>
        <v>0</v>
      </c>
      <c r="BL157" s="140">
        <f>IF(ISERROR(FIND(BL$3,'CFR - XML import'!$A151)),0,VALUE(MID('CFR - XML import'!$A151,SEARCH("&gt;",'CFR - XML import'!$A151,1)+1,SEARCH("/",'CFR - XML import'!$A151,1)-SEARCH("&gt;",'CFR - XML import'!$A151,1)-2)))</f>
        <v>0</v>
      </c>
      <c r="BM157" s="140">
        <f>IF(ISERROR(FIND(BM$3,'CFR - XML import'!$A151)),0,VALUE(MID('CFR - XML import'!$A151,SEARCH("&gt;",'CFR - XML import'!$A151,1)+1,SEARCH("/",'CFR - XML import'!$A151,1)-SEARCH("&gt;",'CFR - XML import'!$A151,1)-2)))</f>
        <v>0</v>
      </c>
      <c r="BN157" s="140">
        <f>IF(ISERROR(FIND(BN$3,'CFR - XML import'!$A151)),0,VALUE(MID('CFR - XML import'!$A151,SEARCH("&gt;",'CFR - XML import'!$A151,1)+1,SEARCH("/",'CFR - XML import'!$A151,1)-SEARCH("&gt;",'CFR - XML import'!$A151,1)-2)))</f>
        <v>0</v>
      </c>
      <c r="BO157" s="140">
        <f>IF(ISERROR(FIND(BO$3,'CFR - XML import'!$A151)),0,VALUE(MID('CFR - XML import'!$A151,SEARCH("&gt;",'CFR - XML import'!$A151,1)+1,SEARCH("/",'CFR - XML import'!$A151,1)-SEARCH("&gt;",'CFR - XML import'!$A151,1)-2)))</f>
        <v>0</v>
      </c>
      <c r="BP157" s="140">
        <f>IF(ISERROR(FIND(BP$3,'CFR - XML import'!$A151)),0,VALUE(MID('CFR - XML import'!$A151,SEARCH("&gt;",'CFR - XML import'!$A151,1)+1,SEARCH("/",'CFR - XML import'!$A151,1)-SEARCH("&gt;",'CFR - XML import'!$A151,1)-2)))</f>
        <v>0</v>
      </c>
      <c r="BQ157" s="140">
        <f>IF(ISERROR(FIND(BQ$3,'CFR - XML import'!$A151)),0,VALUE(MID('CFR - XML import'!$A151,SEARCH("&gt;",'CFR - XML import'!$A151,1)+1,SEARCH("/",'CFR - XML import'!$A151,1)-SEARCH("&gt;",'CFR - XML import'!$A151,1)-2)))</f>
        <v>0</v>
      </c>
      <c r="BR157" s="140">
        <f>IF(ISERROR(FIND(BR$3,'CFR - XML import'!$A151)),0,VALUE(MID('CFR - XML import'!$A151,SEARCH("&gt;",'CFR - XML import'!$A151,1)+1,SEARCH("/",'CFR - XML import'!$A151,1)-SEARCH("&gt;",'CFR - XML import'!$A151,1)-2)))</f>
        <v>0</v>
      </c>
      <c r="BS157" s="140">
        <f>IF(ISERROR(FIND(BS$3,'CFR - XML import'!$A151)),0,VALUE(MID('CFR - XML import'!$A151,SEARCH("&gt;",'CFR - XML import'!$A151,1)+1,SEARCH("/",'CFR - XML import'!$A151,1)-SEARCH("&gt;",'CFR - XML import'!$A151,1)-2)))</f>
        <v>0</v>
      </c>
      <c r="BT157" s="140">
        <f>IF(ISERROR(FIND(BT$3,'CFR - XML import'!$A151)),0,VALUE(MID('CFR - XML import'!$A151,SEARCH("&gt;",'CFR - XML import'!$A151,1)+1,SEARCH("/",'CFR - XML import'!$A151,1)-SEARCH("&gt;",'CFR - XML import'!$A151,1)-2)))</f>
        <v>0</v>
      </c>
      <c r="BU157" s="140">
        <f>IF(ISERROR(FIND(BU$3,'CFR - XML import'!$A151)),0,VALUE(MID('CFR - XML import'!$A151,SEARCH("&gt;",'CFR - XML import'!$A151,1)+1,SEARCH("/",'CFR - XML import'!$A151,1)-SEARCH("&gt;",'CFR - XML import'!$A151,1)-2)))</f>
        <v>0</v>
      </c>
      <c r="BV157" s="140">
        <f>IF(ISERROR(FIND(BV$3,'CFR - XML import'!$A151)),0,VALUE(MID('CFR - XML import'!$A151,SEARCH("&gt;",'CFR - XML import'!$A151,1)+1,SEARCH("/",'CFR - XML import'!$A151,1)-SEARCH("&gt;",'CFR - XML import'!$A151,1)-2)))</f>
        <v>0</v>
      </c>
      <c r="BW157" s="140">
        <f>IF(ISERROR(FIND(BW$3,'CFR - XML import'!$A151)),0,VALUE(MID('CFR - XML import'!$A151,SEARCH("&gt;",'CFR - XML import'!$A151,1)+1,SEARCH("/",'CFR - XML import'!$A151,1)-SEARCH("&gt;",'CFR - XML import'!$A151,1)-2)))</f>
        <v>0</v>
      </c>
      <c r="BX157" s="140">
        <f>IF(ISERROR(FIND(BX$3,'CFR - XML import'!$A151)),0,VALUE(MID('CFR - XML import'!$A151,SEARCH("&gt;",'CFR - XML import'!$A151,1)+1,SEARCH("/",'CFR - XML import'!$A151,1)-SEARCH("&gt;",'CFR - XML import'!$A151,1)-2)))</f>
        <v>0</v>
      </c>
      <c r="BY157" s="140">
        <f>IF(ISERROR(FIND(BY$3,'CFR - XML import'!$A151)),0,VALUE(MID('CFR - XML import'!$A151,SEARCH("&gt;",'CFR - XML import'!$A151,1)+1,SEARCH("/",'CFR - XML import'!$A151,1)-SEARCH("&gt;",'CFR - XML import'!$A151,1)-2)))</f>
        <v>0</v>
      </c>
      <c r="BZ157" s="140">
        <f>IF(ISERROR(FIND(BZ$3,'CFR - XML import'!$A151)),0,VALUE(MID('CFR - XML import'!$A151,SEARCH("&gt;",'CFR - XML import'!$A151,1)+1,SEARCH("/",'CFR - XML import'!$A151,1)-SEARCH("&gt;",'CFR - XML import'!$A151,1)-2)))</f>
        <v>0</v>
      </c>
      <c r="CG157" s="142">
        <f>IF(ISERROR(IF(MID('CFR - XML import'!$A151,LEN($CF$4)+5,LEN('CFR - XML import'!$A151)-(2*LEN($CF$4)+5))="RMMS",1,IF(MID('CFR - XML import'!$A151,LEN("    &lt;InputSystem&gt;")+1,LEN('CFR - XML import'!$A151)-(LEN("    &lt;InputSystem&gt;")+LEN($CF$4)+1))="SIMS",2,0))),0,IF(MID('CFR - XML import'!$A151,LEN($CF$4)+5,LEN('CFR - XML import'!$A151)-(2*LEN($CF$4)+5))="RMMS",1,IF(MID('CFR - XML import'!$A151,LEN("    &lt;InputSystem&gt;")+1,LEN('CFR - XML import'!$A151)-(LEN("    &lt;InputSystem&gt;")+LEN($CF$4)+1))="SIMS",2,0)))</f>
        <v>0</v>
      </c>
      <c r="CH157" s="140">
        <f>IF(ISERROR(FIND(CH$3,'CFR - XML import'!$A151)),0,MID('CFR - XML import'!$A151,SEARCH("&gt;",'CFR - XML import'!$A151,1)+1,SEARCH("/",'CFR - XML import'!$A151,1)-SEARCH("&gt;",'CFR - XML import'!$A151,1)-2))</f>
        <v>0</v>
      </c>
      <c r="CI157" s="140">
        <f>IF(ISERROR(FIND(CI$3,'CFR - XML import'!$A151)),0,MID('CFR - XML import'!$A151,SEARCH("&gt;",'CFR - XML import'!$A151,1)+1,SEARCH("/",'CFR - XML import'!$A151,1)-SEARCH("&gt;",'CFR - XML import'!$A151,1)-2))</f>
        <v>0</v>
      </c>
      <c r="CJ157" s="140">
        <f>IF(ISERROR(FIND(CJ$3,'CFR - XML import'!$A151)),0,MID('CFR - XML import'!$A151,SEARCH("&gt;",'CFR - XML import'!$A151,1)+1,SEARCH("/",'CFR - XML import'!$A151,1)-SEARCH("&gt;",'CFR - XML import'!$A151,1)-2))</f>
        <v>0</v>
      </c>
      <c r="CK157" s="140">
        <f>IF(ISERROR(FIND(CK$3,'CFR - XML import'!$A151)),0,MID('CFR - XML import'!$A151,SEARCH("&gt;",'CFR - XML import'!$A151,1)+1,SEARCH("/",'CFR - XML import'!$A151,1)-SEARCH("&gt;",'CFR - XML import'!$A151,1)-2))</f>
        <v>0</v>
      </c>
      <c r="CL157" s="140">
        <f>IF(ISERROR(FIND(CL$3,'CFR - XML import'!$A151)),0,MID('CFR - XML import'!$A151,SEARCH("&gt;",'CFR - XML import'!$A151,1)+1,SEARCH("/",'CFR - XML import'!$A151,1)-SEARCH("&gt;",'CFR - XML import'!$A151,1)-2))</f>
        <v>0</v>
      </c>
      <c r="CM157" s="140">
        <f>IF(ISERROR(FIND(CM$3,'CFR - XML import'!$A151)),0,MID('CFR - XML import'!$A151,SEARCH("&gt;",'CFR - XML import'!$A151,1)+1,SEARCH("/",'CFR - XML import'!$A151,1)-SEARCH("&gt;",'CFR - XML import'!$A151,1)-2))</f>
        <v>0</v>
      </c>
    </row>
    <row r="158" spans="1:91" x14ac:dyDescent="0.2">
      <c r="A158" s="139" t="str">
        <f>IF(AND('CFR - XML import'!A152&lt;&gt;"",LEFT('CFR - XML import'!A152,1)&lt;&gt;"&lt;",LEFT('CFR - XML import'!A152,3)&lt;&gt;"  &lt;",LEFT('CFR - XML import'!A152,5)&lt;&gt;"    &lt;",LEFT('CFR - XML import'!A152,7)&lt;&gt;"      &lt;",LEFT('CFR - XML import'!A152,9)&lt;&gt;"        &lt;",$B$1="SIMS"),'CFR - XML import'!A152,IF(AND(LEFT('CFR - XML import'!A152,9)="&lt;Details&gt;",$B$1="RM"),'CFR - XML import'!A152,""))</f>
        <v/>
      </c>
      <c r="B158" s="140">
        <f>IF(ISERROR(FIND(B$3,'CFR - XML import'!$A152)),0,VALUE(MID('CFR - XML import'!$A152,SEARCH("&gt;",'CFR - XML import'!$A152,1)+1,SEARCH("/",'CFR - XML import'!$A152,1)-SEARCH("&gt;",'CFR - XML import'!$A152,1)-2)))</f>
        <v>0</v>
      </c>
      <c r="D158" s="140">
        <f>IF(ISERROR(FIND(D$3,'CFR - XML import'!$A152)),0,MID('CFR - XML import'!$A152,SEARCH("&gt;",'CFR - XML import'!$A152,1)+1,SEARCH("/",'CFR - XML import'!$A152,1)-SEARCH("&gt;",'CFR - XML import'!$A152,1)-2))</f>
        <v>0</v>
      </c>
      <c r="E158" s="140">
        <f>IF(ISERROR(FIND(E$3,'CFR - XML import'!$A152)),0,MID('CFR - XML import'!$A152,SEARCH("&gt;",'CFR - XML import'!$A152,1)+1,SEARCH("/",'CFR - XML import'!$A152,1)-SEARCH("&gt;",'CFR - XML import'!$A152,1)-2))</f>
        <v>0</v>
      </c>
      <c r="F158" s="141">
        <f>IF($B$1="SIMS",IF(ISERROR(FIND(F$3,'CFR - XML import'!$A152)),0,VALUE(MID('CFR - XML import'!$A152,15,10))),IF(ISERROR(FIND(F$3,'CFR - XML import'!$A152)),0,VALUE(MID('CFR - XML import'!$A152,15,10))))</f>
        <v>0</v>
      </c>
      <c r="G158" s="140">
        <f>IF(ISERROR(FIND(G$3,'CFR - XML import'!$A152)),0,VALUE(MID('CFR - XML import'!$A152,SEARCH("&gt;",'CFR - XML import'!$A152,1)+1,SEARCH("/",'CFR - XML import'!$A152,1)-SEARCH("&gt;",'CFR - XML import'!$A152,1)-2)))</f>
        <v>0</v>
      </c>
      <c r="H158" s="140">
        <f>IF(ISERROR(FIND(H$3,'CFR - XML import'!$A152)),0,VALUE(MID('CFR - XML import'!$A152,SEARCH("&gt;",'CFR - XML import'!$A152,1)+1,SEARCH("/",'CFR - XML import'!$A152,1)-SEARCH("&gt;",'CFR - XML import'!$A152,1)-2)))</f>
        <v>0</v>
      </c>
      <c r="I158" s="140">
        <f>IF(ISERROR(FIND(I$3,'CFR - XML import'!$A152)),0,VALUE(MID('CFR - XML import'!$A152,SEARCH("&gt;",'CFR - XML import'!$A152,1)+1,SEARCH("/",'CFR - XML import'!$A152,1)-SEARCH("&gt;",'CFR - XML import'!$A152,1)-2)))</f>
        <v>0</v>
      </c>
      <c r="J158" s="140">
        <f>IF(ISERROR(FIND(J$3,'CFR - XML import'!$A152)),0,VALUE(MID('CFR - XML import'!$A152,SEARCH("&gt;",'CFR - XML import'!$A152,1)+1,SEARCH("/",'CFR - XML import'!$A152,1)-SEARCH("&gt;",'CFR - XML import'!$A152,1)-2)))</f>
        <v>0</v>
      </c>
      <c r="K158" s="140">
        <f>IF(ISERROR(FIND(K$3,'CFR - XML import'!$A152)),0,VALUE(MID('CFR - XML import'!$A152,SEARCH("&gt;",'CFR - XML import'!$A152,1)+1,SEARCH("/",'CFR - XML import'!$A152,1)-SEARCH("&gt;",'CFR - XML import'!$A152,1)-2)))</f>
        <v>0</v>
      </c>
      <c r="L158" s="140">
        <f>IF(ISERROR(FIND(L$3,'CFR - XML import'!$A152)),0,VALUE(MID('CFR - XML import'!$A152,SEARCH("&gt;",'CFR - XML import'!$A152,1)+1,SEARCH("/",'CFR - XML import'!$A152,1)-SEARCH("&gt;",'CFR - XML import'!$A152,1)-2)))</f>
        <v>0</v>
      </c>
      <c r="M158" s="140">
        <f>IF(ISERROR(FIND(M$3,'CFR - XML import'!$A152)),0,VALUE(MID('CFR - XML import'!$A152,SEARCH("&gt;",'CFR - XML import'!$A152,1)+1,SEARCH("/",'CFR - XML import'!$A152,1)-SEARCH("&gt;",'CFR - XML import'!$A152,1)-2)))</f>
        <v>0</v>
      </c>
      <c r="N158" s="140">
        <f>IF(ISERROR(FIND(N$3,'CFR - XML import'!$A152)),0,VALUE(MID('CFR - XML import'!$A152,SEARCH("&gt;",'CFR - XML import'!$A152,1)+1,SEARCH("/",'CFR - XML import'!$A152,1)-SEARCH("&gt;",'CFR - XML import'!$A152,1)-2)))</f>
        <v>0</v>
      </c>
      <c r="O158" s="140">
        <f>IF(ISERROR(FIND(O$3,'CFR - XML import'!$A152)),0,VALUE(MID('CFR - XML import'!$A152,SEARCH("&gt;",'CFR - XML import'!$A152,1)+1,SEARCH("/",'CFR - XML import'!$A152,1)-SEARCH("&gt;",'CFR - XML import'!$A152,1)-2)))</f>
        <v>0</v>
      </c>
      <c r="P158" s="140">
        <f>IF(ISERROR(FIND(P$3,'CFR - XML import'!$A152)),0,VALUE(MID('CFR - XML import'!$A152,SEARCH("&gt;",'CFR - XML import'!$A152,1)+1,SEARCH("/",'CFR - XML import'!$A152,1)-SEARCH("&gt;",'CFR - XML import'!$A152,1)-2)))</f>
        <v>0</v>
      </c>
      <c r="Q158" s="140">
        <f>IF(ISERROR(FIND(Q$3,'CFR - XML import'!$A152)),0,VALUE(MID('CFR - XML import'!$A152,SEARCH("&gt;",'CFR - XML import'!$A152,1)+1,SEARCH("/",'CFR - XML import'!$A152,1)-SEARCH("&gt;",'CFR - XML import'!$A152,1)-2)))</f>
        <v>0</v>
      </c>
      <c r="R158" s="140">
        <f>IF(ISERROR(FIND(R$3,'CFR - XML import'!$A152)),0,VALUE(MID('CFR - XML import'!$A152,SEARCH("&gt;",'CFR - XML import'!$A152,1)+1,SEARCH("/",'CFR - XML import'!$A152,1)-SEARCH("&gt;",'CFR - XML import'!$A152,1)-2)))</f>
        <v>0</v>
      </c>
      <c r="S158" s="140">
        <f>IF(ISERROR(FIND(S$3,'CFR - XML import'!$A152)),0,VALUE(MID('CFR - XML import'!$A152,SEARCH("&gt;",'CFR - XML import'!$A152,1)+1,SEARCH("/",'CFR - XML import'!$A152,1)-SEARCH("&gt;",'CFR - XML import'!$A152,1)-2)))</f>
        <v>0</v>
      </c>
      <c r="T158" s="140">
        <f>IF(ISERROR(FIND(T$3,'CFR - XML import'!$A152)),0,VALUE(MID('CFR - XML import'!$A152,SEARCH("&gt;",'CFR - XML import'!$A152,1)+1,SEARCH("/",'CFR - XML import'!$A152,1)-SEARCH("&gt;",'CFR - XML import'!$A152,1)-2)))</f>
        <v>0</v>
      </c>
      <c r="U158" s="140">
        <f>IF(ISERROR(FIND(U$3,'CFR - XML import'!$A152)),0,VALUE(MID('CFR - XML import'!$A152,SEARCH("&gt;",'CFR - XML import'!$A152,1)+1,SEARCH("/",'CFR - XML import'!$A152,1)-SEARCH("&gt;",'CFR - XML import'!$A152,1)-2)))</f>
        <v>0</v>
      </c>
      <c r="V158" s="140">
        <f>IF(ISERROR(FIND(V$3,'CFR - XML import'!$A152)),0,VALUE(MID('CFR - XML import'!$A152,SEARCH("&gt;",'CFR - XML import'!$A152,1)+1,SEARCH("/",'CFR - XML import'!$A152,1)-SEARCH("&gt;",'CFR - XML import'!$A152,1)-2)))</f>
        <v>0</v>
      </c>
      <c r="W158" s="140">
        <f>IF(ISERROR(FIND(W$3,'CFR - XML import'!$A152)),0,VALUE(MID('CFR - XML import'!$A152,SEARCH("&gt;",'CFR - XML import'!$A152,1)+1,SEARCH("/",'CFR - XML import'!$A152,1)-SEARCH("&gt;",'CFR - XML import'!$A152,1)-2)))</f>
        <v>0</v>
      </c>
      <c r="X158" s="140"/>
      <c r="Y158" s="140">
        <f>IF(ISERROR(FIND(Y$3,'CFR - XML import'!$A152)),0,VALUE(MID('CFR - XML import'!$A152,SEARCH("&gt;",'CFR - XML import'!$A152,1)+1,SEARCH("/",'CFR - XML import'!$A152,1)-SEARCH("&gt;",'CFR - XML import'!$A152,1)-2)))</f>
        <v>0</v>
      </c>
      <c r="Z158" s="140">
        <f>IF(ISERROR(FIND(Z$3,'CFR - XML import'!$A152)),0,VALUE(MID('CFR - XML import'!$A152,SEARCH("&gt;",'CFR - XML import'!$A152,1)+1,SEARCH("/",'CFR - XML import'!$A152,1)-SEARCH("&gt;",'CFR - XML import'!$A152,1)-2)))</f>
        <v>0</v>
      </c>
      <c r="AA158" s="140">
        <f>IF(ISERROR(FIND(AA$3,'CFR - XML import'!$A152)),0,VALUE(MID('CFR - XML import'!$A152,SEARCH("&gt;",'CFR - XML import'!$A152,1)+1,SEARCH("/",'CFR - XML import'!$A152,1)-SEARCH("&gt;",'CFR - XML import'!$A152,1)-2)))</f>
        <v>0</v>
      </c>
      <c r="AB158" s="140">
        <f>IF(ISERROR(FIND(AB$3,'CFR - XML import'!$A152)),0,VALUE(MID('CFR - XML import'!$A152,SEARCH("&gt;",'CFR - XML import'!$A152,1)+1,SEARCH("/",'CFR - XML import'!$A152,1)-SEARCH("&gt;",'CFR - XML import'!$A152,1)-2)))</f>
        <v>0</v>
      </c>
      <c r="AC158" s="140">
        <f>IF(ISERROR(FIND(AC$3,'CFR - XML import'!$A152)),0,VALUE(MID('CFR - XML import'!$A152,SEARCH("&gt;",'CFR - XML import'!$A152,1)+1,SEARCH("/",'CFR - XML import'!$A152,1)-SEARCH("&gt;",'CFR - XML import'!$A152,1)-2)))</f>
        <v>0</v>
      </c>
      <c r="AD158" s="140">
        <f>IF(ISERROR(FIND(AD$3,'CFR - XML import'!$A152)),0,VALUE(MID('CFR - XML import'!$A152,SEARCH("&gt;",'CFR - XML import'!$A152,1)+1,SEARCH("/",'CFR - XML import'!$A152,1)-SEARCH("&gt;",'CFR - XML import'!$A152,1)-2)))</f>
        <v>0</v>
      </c>
      <c r="AE158" s="140">
        <f>IF(ISERROR(FIND(AE$3,'CFR - XML import'!$A152)),0,VALUE(MID('CFR - XML import'!$A152,SEARCH("&gt;",'CFR - XML import'!$A152,1)+1,SEARCH("/",'CFR - XML import'!$A152,1)-SEARCH("&gt;",'CFR - XML import'!$A152,1)-2)))</f>
        <v>0</v>
      </c>
      <c r="AF158" s="140">
        <f>IF(ISERROR(FIND(AF$3,'CFR - XML import'!$A152)),0,VALUE(MID('CFR - XML import'!$A152,SEARCH("&gt;",'CFR - XML import'!$A152,1)+1,SEARCH("/",'CFR - XML import'!$A152,1)-SEARCH("&gt;",'CFR - XML import'!$A152,1)-2)))</f>
        <v>0</v>
      </c>
      <c r="AG158" s="140">
        <f>IF(ISERROR(FIND(AG$3,'CFR - XML import'!$A152)),0,VALUE(MID('CFR - XML import'!$A152,SEARCH("&gt;",'CFR - XML import'!$A152,1)+1,SEARCH("/",'CFR - XML import'!$A152,1)-SEARCH("&gt;",'CFR - XML import'!$A152,1)-2)))</f>
        <v>0</v>
      </c>
      <c r="AH158" s="140">
        <f>IF(ISERROR(FIND(AH$3,'CFR - XML import'!$A152)),0,VALUE(MID('CFR - XML import'!$A152,SEARCH("&gt;",'CFR - XML import'!$A152,1)+1,SEARCH("/",'CFR - XML import'!$A152,1)-SEARCH("&gt;",'CFR - XML import'!$A152,1)-2)))</f>
        <v>0</v>
      </c>
      <c r="AI158" s="140">
        <f>IF(ISERROR(FIND(AI$3,'CFR - XML import'!$A152)),0,VALUE(MID('CFR - XML import'!$A152,SEARCH("&gt;",'CFR - XML import'!$A152,1)+1,SEARCH("/",'CFR - XML import'!$A152,1)-SEARCH("&gt;",'CFR - XML import'!$A152,1)-2)))</f>
        <v>0</v>
      </c>
      <c r="AJ158" s="140">
        <f>IF(ISERROR(FIND(AJ$3,'CFR - XML import'!$A152)),0,VALUE(MID('CFR - XML import'!$A152,SEARCH("&gt;",'CFR - XML import'!$A152,1)+1,SEARCH("/",'CFR - XML import'!$A152,1)-SEARCH("&gt;",'CFR - XML import'!$A152,1)-2)))</f>
        <v>0</v>
      </c>
      <c r="AK158" s="140">
        <f>IF(ISERROR(FIND(AK$3,'CFR - XML import'!$A152)),0,VALUE(MID('CFR - XML import'!$A152,SEARCH("&gt;",'CFR - XML import'!$A152,1)+1,SEARCH("/",'CFR - XML import'!$A152,1)-SEARCH("&gt;",'CFR - XML import'!$A152,1)-2)))</f>
        <v>0</v>
      </c>
      <c r="AL158" s="140">
        <f>IF(ISERROR(FIND(AL$3,'CFR - XML import'!$A152)),0,VALUE(MID('CFR - XML import'!$A152,SEARCH("&gt;",'CFR - XML import'!$A152,1)+1,SEARCH("/",'CFR - XML import'!$A152,1)-SEARCH("&gt;",'CFR - XML import'!$A152,1)-2)))</f>
        <v>0</v>
      </c>
      <c r="AM158" s="140">
        <f>IF(ISERROR(FIND(AM$3,'CFR - XML import'!$A152)),0,VALUE(MID('CFR - XML import'!$A152,SEARCH("&gt;",'CFR - XML import'!$A152,1)+1,SEARCH("/",'CFR - XML import'!$A152,1)-SEARCH("&gt;",'CFR - XML import'!$A152,1)-2)))</f>
        <v>0</v>
      </c>
      <c r="AN158" s="140">
        <f>IF(ISERROR(FIND(AN$3,'CFR - XML import'!$A152)),0,VALUE(MID('CFR - XML import'!$A152,SEARCH("&gt;",'CFR - XML import'!$A152,1)+1,SEARCH("/",'CFR - XML import'!$A152,1)-SEARCH("&gt;",'CFR - XML import'!$A152,1)-2)))</f>
        <v>0</v>
      </c>
      <c r="AO158" s="140">
        <f>IF(ISERROR(FIND(AO$3,'CFR - XML import'!$A152)),0,VALUE(MID('CFR - XML import'!$A152,SEARCH("&gt;",'CFR - XML import'!$A152,1)+1,SEARCH("/",'CFR - XML import'!$A152,1)-SEARCH("&gt;",'CFR - XML import'!$A152,1)-2)))</f>
        <v>0</v>
      </c>
      <c r="AP158" s="140">
        <f>IF(ISERROR(FIND(AP$3,'CFR - XML import'!$A152)),0,VALUE(MID('CFR - XML import'!$A152,SEARCH("&gt;",'CFR - XML import'!$A152,1)+1,SEARCH("/",'CFR - XML import'!$A152,1)-SEARCH("&gt;",'CFR - XML import'!$A152,1)-2)))</f>
        <v>0</v>
      </c>
      <c r="AQ158" s="140">
        <f>IF(ISERROR(FIND(AQ$3,'CFR - XML import'!$A152)),0,VALUE(MID('CFR - XML import'!$A152,SEARCH("&gt;",'CFR - XML import'!$A152,1)+1,SEARCH("/",'CFR - XML import'!$A152,1)-SEARCH("&gt;",'CFR - XML import'!$A152,1)-2)))</f>
        <v>0</v>
      </c>
      <c r="AR158" s="140">
        <f>IF(ISERROR(FIND(AR$3,'CFR - XML import'!$A152)),0,VALUE(MID('CFR - XML import'!$A152,SEARCH("&gt;",'CFR - XML import'!$A152,1)+1,SEARCH("/",'CFR - XML import'!$A152,1)-SEARCH("&gt;",'CFR - XML import'!$A152,1)-2)))</f>
        <v>0</v>
      </c>
      <c r="AS158" s="140">
        <f>IF(ISERROR(FIND(AS$3,'CFR - XML import'!$A152)),0,VALUE(MID('CFR - XML import'!$A152,SEARCH("&gt;",'CFR - XML import'!$A152,1)+1,SEARCH("/",'CFR - XML import'!$A152,1)-SEARCH("&gt;",'CFR - XML import'!$A152,1)-2)))</f>
        <v>0</v>
      </c>
      <c r="AT158" s="140">
        <f>IF(ISERROR(FIND(AT$3,'CFR - XML import'!$A152)),0,VALUE(MID('CFR - XML import'!$A152,SEARCH("&gt;",'CFR - XML import'!$A152,1)+1,SEARCH("/",'CFR - XML import'!$A152,1)-SEARCH("&gt;",'CFR - XML import'!$A152,1)-2)))</f>
        <v>0</v>
      </c>
      <c r="AU158" s="140">
        <f>IF(ISERROR(FIND(AU$3,'CFR - XML import'!$A152)),0,VALUE(MID('CFR - XML import'!$A152,SEARCH("&gt;",'CFR - XML import'!$A152,1)+1,SEARCH("/",'CFR - XML import'!$A152,1)-SEARCH("&gt;",'CFR - XML import'!$A152,1)-2)))</f>
        <v>0</v>
      </c>
      <c r="AV158" s="140">
        <f>IF(ISERROR(FIND(AV$3,'CFR - XML import'!$A152)),0,VALUE(MID('CFR - XML import'!$A152,SEARCH("&gt;",'CFR - XML import'!$A152,1)+1,SEARCH("/",'CFR - XML import'!$A152,1)-SEARCH("&gt;",'CFR - XML import'!$A152,1)-2)))</f>
        <v>0</v>
      </c>
      <c r="AW158" s="140">
        <f>IF(ISERROR(FIND(AW$3,'CFR - XML import'!$A152)),0,VALUE(MID('CFR - XML import'!$A152,SEARCH("&gt;",'CFR - XML import'!$A152,1)+1,SEARCH("/",'CFR - XML import'!$A152,1)-SEARCH("&gt;",'CFR - XML import'!$A152,1)-2)))</f>
        <v>0</v>
      </c>
      <c r="AX158" s="140">
        <f>IF(ISERROR(FIND(AX$3,'CFR - XML import'!$A152)),0,VALUE(MID('CFR - XML import'!$A152,SEARCH("&gt;",'CFR - XML import'!$A152,1)+1,SEARCH("/",'CFR - XML import'!$A152,1)-SEARCH("&gt;",'CFR - XML import'!$A152,1)-2)))</f>
        <v>0</v>
      </c>
      <c r="AY158" s="140">
        <f>IF(ISERROR(FIND(AY$3,'CFR - XML import'!$A152)),0,VALUE(MID('CFR - XML import'!$A152,SEARCH("&gt;",'CFR - XML import'!$A152,1)+1,SEARCH("/",'CFR - XML import'!$A152,1)-SEARCH("&gt;",'CFR - XML import'!$A152,1)-2)))</f>
        <v>0</v>
      </c>
      <c r="AZ158" s="140">
        <f>IF(ISERROR(FIND(AZ$3,'CFR - XML import'!$A152)),0,VALUE(MID('CFR - XML import'!$A152,SEARCH("&gt;",'CFR - XML import'!$A152,1)+1,SEARCH("/",'CFR - XML import'!$A152,1)-SEARCH("&gt;",'CFR - XML import'!$A152,1)-2)))</f>
        <v>0</v>
      </c>
      <c r="BA158" s="140">
        <f>IF(ISERROR(FIND(BA$3,'CFR - XML import'!$A152)),0,VALUE(MID('CFR - XML import'!$A152,SEARCH("&gt;",'CFR - XML import'!$A152,1)+1,SEARCH("/",'CFR - XML import'!$A152,1)-SEARCH("&gt;",'CFR - XML import'!$A152,1)-2)))</f>
        <v>0</v>
      </c>
      <c r="BB158" s="140">
        <f>IF(ISERROR(FIND(BB$3,'CFR - XML import'!$A152)),0,VALUE(MID('CFR - XML import'!$A152,SEARCH("&gt;",'CFR - XML import'!$A152,1)+1,SEARCH("/",'CFR - XML import'!$A152,1)-SEARCH("&gt;",'CFR - XML import'!$A152,1)-2)))</f>
        <v>0</v>
      </c>
      <c r="BC158" s="140">
        <f>IF(ISERROR(FIND(BC$3,'CFR - XML import'!$A152)),0,VALUE(MID('CFR - XML import'!$A152,SEARCH("&gt;",'CFR - XML import'!$A152,1)+1,SEARCH("/",'CFR - XML import'!$A152,1)-SEARCH("&gt;",'CFR - XML import'!$A152,1)-2)))</f>
        <v>0</v>
      </c>
      <c r="BD158" s="140">
        <f>IF(ISERROR(FIND(BD$3,'CFR - XML import'!$A152)),0,VALUE(MID('CFR - XML import'!$A152,SEARCH("&gt;",'CFR - XML import'!$A152,1)+1,SEARCH("/",'CFR - XML import'!$A152,1)-SEARCH("&gt;",'CFR - XML import'!$A152,1)-2)))</f>
        <v>0</v>
      </c>
      <c r="BE158" s="140">
        <f>IF(ISERROR(FIND(BE$3,'CFR - XML import'!$A152)),0,VALUE(MID('CFR - XML import'!$A152,SEARCH("&gt;",'CFR - XML import'!$A152,1)+1,SEARCH("/",'CFR - XML import'!$A152,1)-SEARCH("&gt;",'CFR - XML import'!$A152,1)-2)))</f>
        <v>0</v>
      </c>
      <c r="BF158" s="140">
        <f>IF(ISERROR(FIND(BF$3,'CFR - XML import'!$A152)),0,VALUE(MID('CFR - XML import'!$A152,SEARCH("&gt;",'CFR - XML import'!$A152,1)+1,SEARCH("/",'CFR - XML import'!$A152,1)-SEARCH("&gt;",'CFR - XML import'!$A152,1)-2)))</f>
        <v>0</v>
      </c>
      <c r="BG158" s="140">
        <f>IF(ISERROR(FIND(BG$3,'CFR - XML import'!$A152)),0,VALUE(MID('CFR - XML import'!$A152,SEARCH("&gt;",'CFR - XML import'!$A152,1)+1,SEARCH("/",'CFR - XML import'!$A152,1)-SEARCH("&gt;",'CFR - XML import'!$A152,1)-2)))</f>
        <v>0</v>
      </c>
      <c r="BH158" s="140">
        <f>IF(ISERROR(FIND(BH$3,'CFR - XML import'!$A152)),0,VALUE(MID('CFR - XML import'!$A152,SEARCH("&gt;",'CFR - XML import'!$A152,1)+1,SEARCH("/",'CFR - XML import'!$A152,1)-SEARCH("&gt;",'CFR - XML import'!$A152,1)-2)))</f>
        <v>0</v>
      </c>
      <c r="BI158" s="140">
        <f>IF(ISERROR(FIND(BI$3,'CFR - XML import'!$A152)),0,VALUE(MID('CFR - XML import'!$A152,SEARCH("&gt;",'CFR - XML import'!$A152,1)+1,SEARCH("/",'CFR - XML import'!$A152,1)-SEARCH("&gt;",'CFR - XML import'!$A152,1)-2)))</f>
        <v>0</v>
      </c>
      <c r="BJ158" s="140">
        <f>IF(ISERROR(FIND(BJ$3,'CFR - XML import'!$A152)),0,VALUE(MID('CFR - XML import'!$A152,SEARCH("&gt;",'CFR - XML import'!$A152,1)+1,SEARCH("/",'CFR - XML import'!$A152,1)-SEARCH("&gt;",'CFR - XML import'!$A152,1)-2)))</f>
        <v>0</v>
      </c>
      <c r="BK158" s="140">
        <f>IF(ISERROR(FIND(BK$3,'CFR - XML import'!$A152)),0,VALUE(MID('CFR - XML import'!$A152,SEARCH("&gt;",'CFR - XML import'!$A152,1)+1,SEARCH("/",'CFR - XML import'!$A152,1)-SEARCH("&gt;",'CFR - XML import'!$A152,1)-2)))</f>
        <v>0</v>
      </c>
      <c r="BL158" s="140">
        <f>IF(ISERROR(FIND(BL$3,'CFR - XML import'!$A152)),0,VALUE(MID('CFR - XML import'!$A152,SEARCH("&gt;",'CFR - XML import'!$A152,1)+1,SEARCH("/",'CFR - XML import'!$A152,1)-SEARCH("&gt;",'CFR - XML import'!$A152,1)-2)))</f>
        <v>0</v>
      </c>
      <c r="BM158" s="140">
        <f>IF(ISERROR(FIND(BM$3,'CFR - XML import'!$A152)),0,VALUE(MID('CFR - XML import'!$A152,SEARCH("&gt;",'CFR - XML import'!$A152,1)+1,SEARCH("/",'CFR - XML import'!$A152,1)-SEARCH("&gt;",'CFR - XML import'!$A152,1)-2)))</f>
        <v>0</v>
      </c>
      <c r="BN158" s="140">
        <f>IF(ISERROR(FIND(BN$3,'CFR - XML import'!$A152)),0,VALUE(MID('CFR - XML import'!$A152,SEARCH("&gt;",'CFR - XML import'!$A152,1)+1,SEARCH("/",'CFR - XML import'!$A152,1)-SEARCH("&gt;",'CFR - XML import'!$A152,1)-2)))</f>
        <v>0</v>
      </c>
      <c r="BO158" s="140">
        <f>IF(ISERROR(FIND(BO$3,'CFR - XML import'!$A152)),0,VALUE(MID('CFR - XML import'!$A152,SEARCH("&gt;",'CFR - XML import'!$A152,1)+1,SEARCH("/",'CFR - XML import'!$A152,1)-SEARCH("&gt;",'CFR - XML import'!$A152,1)-2)))</f>
        <v>0</v>
      </c>
      <c r="BP158" s="140">
        <f>IF(ISERROR(FIND(BP$3,'CFR - XML import'!$A152)),0,VALUE(MID('CFR - XML import'!$A152,SEARCH("&gt;",'CFR - XML import'!$A152,1)+1,SEARCH("/",'CFR - XML import'!$A152,1)-SEARCH("&gt;",'CFR - XML import'!$A152,1)-2)))</f>
        <v>0</v>
      </c>
      <c r="BQ158" s="140">
        <f>IF(ISERROR(FIND(BQ$3,'CFR - XML import'!$A152)),0,VALUE(MID('CFR - XML import'!$A152,SEARCH("&gt;",'CFR - XML import'!$A152,1)+1,SEARCH("/",'CFR - XML import'!$A152,1)-SEARCH("&gt;",'CFR - XML import'!$A152,1)-2)))</f>
        <v>0</v>
      </c>
      <c r="BR158" s="140">
        <f>IF(ISERROR(FIND(BR$3,'CFR - XML import'!$A152)),0,VALUE(MID('CFR - XML import'!$A152,SEARCH("&gt;",'CFR - XML import'!$A152,1)+1,SEARCH("/",'CFR - XML import'!$A152,1)-SEARCH("&gt;",'CFR - XML import'!$A152,1)-2)))</f>
        <v>0</v>
      </c>
      <c r="BS158" s="140">
        <f>IF(ISERROR(FIND(BS$3,'CFR - XML import'!$A152)),0,VALUE(MID('CFR - XML import'!$A152,SEARCH("&gt;",'CFR - XML import'!$A152,1)+1,SEARCH("/",'CFR - XML import'!$A152,1)-SEARCH("&gt;",'CFR - XML import'!$A152,1)-2)))</f>
        <v>0</v>
      </c>
      <c r="BT158" s="140">
        <f>IF(ISERROR(FIND(BT$3,'CFR - XML import'!$A152)),0,VALUE(MID('CFR - XML import'!$A152,SEARCH("&gt;",'CFR - XML import'!$A152,1)+1,SEARCH("/",'CFR - XML import'!$A152,1)-SEARCH("&gt;",'CFR - XML import'!$A152,1)-2)))</f>
        <v>0</v>
      </c>
      <c r="BU158" s="140">
        <f>IF(ISERROR(FIND(BU$3,'CFR - XML import'!$A152)),0,VALUE(MID('CFR - XML import'!$A152,SEARCH("&gt;",'CFR - XML import'!$A152,1)+1,SEARCH("/",'CFR - XML import'!$A152,1)-SEARCH("&gt;",'CFR - XML import'!$A152,1)-2)))</f>
        <v>0</v>
      </c>
      <c r="BV158" s="140">
        <f>IF(ISERROR(FIND(BV$3,'CFR - XML import'!$A152)),0,VALUE(MID('CFR - XML import'!$A152,SEARCH("&gt;",'CFR - XML import'!$A152,1)+1,SEARCH("/",'CFR - XML import'!$A152,1)-SEARCH("&gt;",'CFR - XML import'!$A152,1)-2)))</f>
        <v>0</v>
      </c>
      <c r="BW158" s="140">
        <f>IF(ISERROR(FIND(BW$3,'CFR - XML import'!$A152)),0,VALUE(MID('CFR - XML import'!$A152,SEARCH("&gt;",'CFR - XML import'!$A152,1)+1,SEARCH("/",'CFR - XML import'!$A152,1)-SEARCH("&gt;",'CFR - XML import'!$A152,1)-2)))</f>
        <v>0</v>
      </c>
      <c r="BX158" s="140">
        <f>IF(ISERROR(FIND(BX$3,'CFR - XML import'!$A152)),0,VALUE(MID('CFR - XML import'!$A152,SEARCH("&gt;",'CFR - XML import'!$A152,1)+1,SEARCH("/",'CFR - XML import'!$A152,1)-SEARCH("&gt;",'CFR - XML import'!$A152,1)-2)))</f>
        <v>0</v>
      </c>
      <c r="BY158" s="140">
        <f>IF(ISERROR(FIND(BY$3,'CFR - XML import'!$A152)),0,VALUE(MID('CFR - XML import'!$A152,SEARCH("&gt;",'CFR - XML import'!$A152,1)+1,SEARCH("/",'CFR - XML import'!$A152,1)-SEARCH("&gt;",'CFR - XML import'!$A152,1)-2)))</f>
        <v>0</v>
      </c>
      <c r="BZ158" s="140">
        <f>IF(ISERROR(FIND(BZ$3,'CFR - XML import'!$A152)),0,VALUE(MID('CFR - XML import'!$A152,SEARCH("&gt;",'CFR - XML import'!$A152,1)+1,SEARCH("/",'CFR - XML import'!$A152,1)-SEARCH("&gt;",'CFR - XML import'!$A152,1)-2)))</f>
        <v>0</v>
      </c>
      <c r="CG158" s="142">
        <f>IF(ISERROR(IF(MID('CFR - XML import'!$A152,LEN($CF$4)+5,LEN('CFR - XML import'!$A152)-(2*LEN($CF$4)+5))="RMMS",1,IF(MID('CFR - XML import'!$A152,LEN("    &lt;InputSystem&gt;")+1,LEN('CFR - XML import'!$A152)-(LEN("    &lt;InputSystem&gt;")+LEN($CF$4)+1))="SIMS",2,0))),0,IF(MID('CFR - XML import'!$A152,LEN($CF$4)+5,LEN('CFR - XML import'!$A152)-(2*LEN($CF$4)+5))="RMMS",1,IF(MID('CFR - XML import'!$A152,LEN("    &lt;InputSystem&gt;")+1,LEN('CFR - XML import'!$A152)-(LEN("    &lt;InputSystem&gt;")+LEN($CF$4)+1))="SIMS",2,0)))</f>
        <v>0</v>
      </c>
      <c r="CH158" s="140">
        <f>IF(ISERROR(FIND(CH$3,'CFR - XML import'!$A152)),0,MID('CFR - XML import'!$A152,SEARCH("&gt;",'CFR - XML import'!$A152,1)+1,SEARCH("/",'CFR - XML import'!$A152,1)-SEARCH("&gt;",'CFR - XML import'!$A152,1)-2))</f>
        <v>0</v>
      </c>
      <c r="CI158" s="140">
        <f>IF(ISERROR(FIND(CI$3,'CFR - XML import'!$A152)),0,MID('CFR - XML import'!$A152,SEARCH("&gt;",'CFR - XML import'!$A152,1)+1,SEARCH("/",'CFR - XML import'!$A152,1)-SEARCH("&gt;",'CFR - XML import'!$A152,1)-2))</f>
        <v>0</v>
      </c>
      <c r="CJ158" s="140">
        <f>IF(ISERROR(FIND(CJ$3,'CFR - XML import'!$A152)),0,MID('CFR - XML import'!$A152,SEARCH("&gt;",'CFR - XML import'!$A152,1)+1,SEARCH("/",'CFR - XML import'!$A152,1)-SEARCH("&gt;",'CFR - XML import'!$A152,1)-2))</f>
        <v>0</v>
      </c>
      <c r="CK158" s="140">
        <f>IF(ISERROR(FIND(CK$3,'CFR - XML import'!$A152)),0,MID('CFR - XML import'!$A152,SEARCH("&gt;",'CFR - XML import'!$A152,1)+1,SEARCH("/",'CFR - XML import'!$A152,1)-SEARCH("&gt;",'CFR - XML import'!$A152,1)-2))</f>
        <v>0</v>
      </c>
      <c r="CL158" s="140">
        <f>IF(ISERROR(FIND(CL$3,'CFR - XML import'!$A152)),0,MID('CFR - XML import'!$A152,SEARCH("&gt;",'CFR - XML import'!$A152,1)+1,SEARCH("/",'CFR - XML import'!$A152,1)-SEARCH("&gt;",'CFR - XML import'!$A152,1)-2))</f>
        <v>0</v>
      </c>
      <c r="CM158" s="140">
        <f>IF(ISERROR(FIND(CM$3,'CFR - XML import'!$A152)),0,MID('CFR - XML import'!$A152,SEARCH("&gt;",'CFR - XML import'!$A152,1)+1,SEARCH("/",'CFR - XML import'!$A152,1)-SEARCH("&gt;",'CFR - XML import'!$A152,1)-2))</f>
        <v>0</v>
      </c>
    </row>
    <row r="159" spans="1:91" x14ac:dyDescent="0.2">
      <c r="A159" s="139" t="str">
        <f>IF(AND('CFR - XML import'!A153&lt;&gt;"",LEFT('CFR - XML import'!A153,1)&lt;&gt;"&lt;",LEFT('CFR - XML import'!A153,3)&lt;&gt;"  &lt;",LEFT('CFR - XML import'!A153,5)&lt;&gt;"    &lt;",LEFT('CFR - XML import'!A153,7)&lt;&gt;"      &lt;",LEFT('CFR - XML import'!A153,9)&lt;&gt;"        &lt;",$B$1="SIMS"),'CFR - XML import'!A153,IF(AND(LEFT('CFR - XML import'!A153,9)="&lt;Details&gt;",$B$1="RM"),'CFR - XML import'!A153,""))</f>
        <v/>
      </c>
      <c r="B159" s="140">
        <f>IF(ISERROR(FIND(B$3,'CFR - XML import'!$A153)),0,VALUE(MID('CFR - XML import'!$A153,SEARCH("&gt;",'CFR - XML import'!$A153,1)+1,SEARCH("/",'CFR - XML import'!$A153,1)-SEARCH("&gt;",'CFR - XML import'!$A153,1)-2)))</f>
        <v>0</v>
      </c>
      <c r="D159" s="140">
        <f>IF(ISERROR(FIND(D$3,'CFR - XML import'!$A153)),0,MID('CFR - XML import'!$A153,SEARCH("&gt;",'CFR - XML import'!$A153,1)+1,SEARCH("/",'CFR - XML import'!$A153,1)-SEARCH("&gt;",'CFR - XML import'!$A153,1)-2))</f>
        <v>0</v>
      </c>
      <c r="E159" s="140">
        <f>IF(ISERROR(FIND(E$3,'CFR - XML import'!$A153)),0,MID('CFR - XML import'!$A153,SEARCH("&gt;",'CFR - XML import'!$A153,1)+1,SEARCH("/",'CFR - XML import'!$A153,1)-SEARCH("&gt;",'CFR - XML import'!$A153,1)-2))</f>
        <v>0</v>
      </c>
      <c r="F159" s="141">
        <f>IF($B$1="SIMS",IF(ISERROR(FIND(F$3,'CFR - XML import'!$A153)),0,VALUE(MID('CFR - XML import'!$A153,15,10))),IF(ISERROR(FIND(F$3,'CFR - XML import'!$A153)),0,VALUE(MID('CFR - XML import'!$A153,15,10))))</f>
        <v>0</v>
      </c>
      <c r="G159" s="140">
        <f>IF(ISERROR(FIND(G$3,'CFR - XML import'!$A153)),0,VALUE(MID('CFR - XML import'!$A153,SEARCH("&gt;",'CFR - XML import'!$A153,1)+1,SEARCH("/",'CFR - XML import'!$A153,1)-SEARCH("&gt;",'CFR - XML import'!$A153,1)-2)))</f>
        <v>0</v>
      </c>
      <c r="H159" s="140">
        <f>IF(ISERROR(FIND(H$3,'CFR - XML import'!$A153)),0,VALUE(MID('CFR - XML import'!$A153,SEARCH("&gt;",'CFR - XML import'!$A153,1)+1,SEARCH("/",'CFR - XML import'!$A153,1)-SEARCH("&gt;",'CFR - XML import'!$A153,1)-2)))</f>
        <v>0</v>
      </c>
      <c r="I159" s="140">
        <f>IF(ISERROR(FIND(I$3,'CFR - XML import'!$A153)),0,VALUE(MID('CFR - XML import'!$A153,SEARCH("&gt;",'CFR - XML import'!$A153,1)+1,SEARCH("/",'CFR - XML import'!$A153,1)-SEARCH("&gt;",'CFR - XML import'!$A153,1)-2)))</f>
        <v>0</v>
      </c>
      <c r="J159" s="140">
        <f>IF(ISERROR(FIND(J$3,'CFR - XML import'!$A153)),0,VALUE(MID('CFR - XML import'!$A153,SEARCH("&gt;",'CFR - XML import'!$A153,1)+1,SEARCH("/",'CFR - XML import'!$A153,1)-SEARCH("&gt;",'CFR - XML import'!$A153,1)-2)))</f>
        <v>0</v>
      </c>
      <c r="K159" s="140">
        <f>IF(ISERROR(FIND(K$3,'CFR - XML import'!$A153)),0,VALUE(MID('CFR - XML import'!$A153,SEARCH("&gt;",'CFR - XML import'!$A153,1)+1,SEARCH("/",'CFR - XML import'!$A153,1)-SEARCH("&gt;",'CFR - XML import'!$A153,1)-2)))</f>
        <v>0</v>
      </c>
      <c r="L159" s="140">
        <f>IF(ISERROR(FIND(L$3,'CFR - XML import'!$A153)),0,VALUE(MID('CFR - XML import'!$A153,SEARCH("&gt;",'CFR - XML import'!$A153,1)+1,SEARCH("/",'CFR - XML import'!$A153,1)-SEARCH("&gt;",'CFR - XML import'!$A153,1)-2)))</f>
        <v>0</v>
      </c>
      <c r="M159" s="140">
        <f>IF(ISERROR(FIND(M$3,'CFR - XML import'!$A153)),0,VALUE(MID('CFR - XML import'!$A153,SEARCH("&gt;",'CFR - XML import'!$A153,1)+1,SEARCH("/",'CFR - XML import'!$A153,1)-SEARCH("&gt;",'CFR - XML import'!$A153,1)-2)))</f>
        <v>0</v>
      </c>
      <c r="N159" s="140">
        <f>IF(ISERROR(FIND(N$3,'CFR - XML import'!$A153)),0,VALUE(MID('CFR - XML import'!$A153,SEARCH("&gt;",'CFR - XML import'!$A153,1)+1,SEARCH("/",'CFR - XML import'!$A153,1)-SEARCH("&gt;",'CFR - XML import'!$A153,1)-2)))</f>
        <v>0</v>
      </c>
      <c r="O159" s="140">
        <f>IF(ISERROR(FIND(O$3,'CFR - XML import'!$A153)),0,VALUE(MID('CFR - XML import'!$A153,SEARCH("&gt;",'CFR - XML import'!$A153,1)+1,SEARCH("/",'CFR - XML import'!$A153,1)-SEARCH("&gt;",'CFR - XML import'!$A153,1)-2)))</f>
        <v>0</v>
      </c>
      <c r="P159" s="140">
        <f>IF(ISERROR(FIND(P$3,'CFR - XML import'!$A153)),0,VALUE(MID('CFR - XML import'!$A153,SEARCH("&gt;",'CFR - XML import'!$A153,1)+1,SEARCH("/",'CFR - XML import'!$A153,1)-SEARCH("&gt;",'CFR - XML import'!$A153,1)-2)))</f>
        <v>0</v>
      </c>
      <c r="Q159" s="140">
        <f>IF(ISERROR(FIND(Q$3,'CFR - XML import'!$A153)),0,VALUE(MID('CFR - XML import'!$A153,SEARCH("&gt;",'CFR - XML import'!$A153,1)+1,SEARCH("/",'CFR - XML import'!$A153,1)-SEARCH("&gt;",'CFR - XML import'!$A153,1)-2)))</f>
        <v>0</v>
      </c>
      <c r="R159" s="140">
        <f>IF(ISERROR(FIND(R$3,'CFR - XML import'!$A153)),0,VALUE(MID('CFR - XML import'!$A153,SEARCH("&gt;",'CFR - XML import'!$A153,1)+1,SEARCH("/",'CFR - XML import'!$A153,1)-SEARCH("&gt;",'CFR - XML import'!$A153,1)-2)))</f>
        <v>0</v>
      </c>
      <c r="S159" s="140">
        <f>IF(ISERROR(FIND(S$3,'CFR - XML import'!$A153)),0,VALUE(MID('CFR - XML import'!$A153,SEARCH("&gt;",'CFR - XML import'!$A153,1)+1,SEARCH("/",'CFR - XML import'!$A153,1)-SEARCH("&gt;",'CFR - XML import'!$A153,1)-2)))</f>
        <v>0</v>
      </c>
      <c r="T159" s="140">
        <f>IF(ISERROR(FIND(T$3,'CFR - XML import'!$A153)),0,VALUE(MID('CFR - XML import'!$A153,SEARCH("&gt;",'CFR - XML import'!$A153,1)+1,SEARCH("/",'CFR - XML import'!$A153,1)-SEARCH("&gt;",'CFR - XML import'!$A153,1)-2)))</f>
        <v>0</v>
      </c>
      <c r="U159" s="140">
        <f>IF(ISERROR(FIND(U$3,'CFR - XML import'!$A153)),0,VALUE(MID('CFR - XML import'!$A153,SEARCH("&gt;",'CFR - XML import'!$A153,1)+1,SEARCH("/",'CFR - XML import'!$A153,1)-SEARCH("&gt;",'CFR - XML import'!$A153,1)-2)))</f>
        <v>0</v>
      </c>
      <c r="V159" s="140">
        <f>IF(ISERROR(FIND(V$3,'CFR - XML import'!$A153)),0,VALUE(MID('CFR - XML import'!$A153,SEARCH("&gt;",'CFR - XML import'!$A153,1)+1,SEARCH("/",'CFR - XML import'!$A153,1)-SEARCH("&gt;",'CFR - XML import'!$A153,1)-2)))</f>
        <v>0</v>
      </c>
      <c r="W159" s="140">
        <f>IF(ISERROR(FIND(W$3,'CFR - XML import'!$A153)),0,VALUE(MID('CFR - XML import'!$A153,SEARCH("&gt;",'CFR - XML import'!$A153,1)+1,SEARCH("/",'CFR - XML import'!$A153,1)-SEARCH("&gt;",'CFR - XML import'!$A153,1)-2)))</f>
        <v>0</v>
      </c>
      <c r="X159" s="140"/>
      <c r="Y159" s="140">
        <f>IF(ISERROR(FIND(Y$3,'CFR - XML import'!$A153)),0,VALUE(MID('CFR - XML import'!$A153,SEARCH("&gt;",'CFR - XML import'!$A153,1)+1,SEARCH("/",'CFR - XML import'!$A153,1)-SEARCH("&gt;",'CFR - XML import'!$A153,1)-2)))</f>
        <v>0</v>
      </c>
      <c r="Z159" s="140">
        <f>IF(ISERROR(FIND(Z$3,'CFR - XML import'!$A153)),0,VALUE(MID('CFR - XML import'!$A153,SEARCH("&gt;",'CFR - XML import'!$A153,1)+1,SEARCH("/",'CFR - XML import'!$A153,1)-SEARCH("&gt;",'CFR - XML import'!$A153,1)-2)))</f>
        <v>0</v>
      </c>
      <c r="AA159" s="140">
        <f>IF(ISERROR(FIND(AA$3,'CFR - XML import'!$A153)),0,VALUE(MID('CFR - XML import'!$A153,SEARCH("&gt;",'CFR - XML import'!$A153,1)+1,SEARCH("/",'CFR - XML import'!$A153,1)-SEARCH("&gt;",'CFR - XML import'!$A153,1)-2)))</f>
        <v>0</v>
      </c>
      <c r="AB159" s="140">
        <f>IF(ISERROR(FIND(AB$3,'CFR - XML import'!$A153)),0,VALUE(MID('CFR - XML import'!$A153,SEARCH("&gt;",'CFR - XML import'!$A153,1)+1,SEARCH("/",'CFR - XML import'!$A153,1)-SEARCH("&gt;",'CFR - XML import'!$A153,1)-2)))</f>
        <v>0</v>
      </c>
      <c r="AC159" s="140">
        <f>IF(ISERROR(FIND(AC$3,'CFR - XML import'!$A153)),0,VALUE(MID('CFR - XML import'!$A153,SEARCH("&gt;",'CFR - XML import'!$A153,1)+1,SEARCH("/",'CFR - XML import'!$A153,1)-SEARCH("&gt;",'CFR - XML import'!$A153,1)-2)))</f>
        <v>0</v>
      </c>
      <c r="AD159" s="140">
        <f>IF(ISERROR(FIND(AD$3,'CFR - XML import'!$A153)),0,VALUE(MID('CFR - XML import'!$A153,SEARCH("&gt;",'CFR - XML import'!$A153,1)+1,SEARCH("/",'CFR - XML import'!$A153,1)-SEARCH("&gt;",'CFR - XML import'!$A153,1)-2)))</f>
        <v>0</v>
      </c>
      <c r="AE159" s="140">
        <f>IF(ISERROR(FIND(AE$3,'CFR - XML import'!$A153)),0,VALUE(MID('CFR - XML import'!$A153,SEARCH("&gt;",'CFR - XML import'!$A153,1)+1,SEARCH("/",'CFR - XML import'!$A153,1)-SEARCH("&gt;",'CFR - XML import'!$A153,1)-2)))</f>
        <v>0</v>
      </c>
      <c r="AF159" s="140">
        <f>IF(ISERROR(FIND(AF$3,'CFR - XML import'!$A153)),0,VALUE(MID('CFR - XML import'!$A153,SEARCH("&gt;",'CFR - XML import'!$A153,1)+1,SEARCH("/",'CFR - XML import'!$A153,1)-SEARCH("&gt;",'CFR - XML import'!$A153,1)-2)))</f>
        <v>0</v>
      </c>
      <c r="AG159" s="140">
        <f>IF(ISERROR(FIND(AG$3,'CFR - XML import'!$A153)),0,VALUE(MID('CFR - XML import'!$A153,SEARCH("&gt;",'CFR - XML import'!$A153,1)+1,SEARCH("/",'CFR - XML import'!$A153,1)-SEARCH("&gt;",'CFR - XML import'!$A153,1)-2)))</f>
        <v>0</v>
      </c>
      <c r="AH159" s="140">
        <f>IF(ISERROR(FIND(AH$3,'CFR - XML import'!$A153)),0,VALUE(MID('CFR - XML import'!$A153,SEARCH("&gt;",'CFR - XML import'!$A153,1)+1,SEARCH("/",'CFR - XML import'!$A153,1)-SEARCH("&gt;",'CFR - XML import'!$A153,1)-2)))</f>
        <v>0</v>
      </c>
      <c r="AI159" s="140">
        <f>IF(ISERROR(FIND(AI$3,'CFR - XML import'!$A153)),0,VALUE(MID('CFR - XML import'!$A153,SEARCH("&gt;",'CFR - XML import'!$A153,1)+1,SEARCH("/",'CFR - XML import'!$A153,1)-SEARCH("&gt;",'CFR - XML import'!$A153,1)-2)))</f>
        <v>0</v>
      </c>
      <c r="AJ159" s="140">
        <f>IF(ISERROR(FIND(AJ$3,'CFR - XML import'!$A153)),0,VALUE(MID('CFR - XML import'!$A153,SEARCH("&gt;",'CFR - XML import'!$A153,1)+1,SEARCH("/",'CFR - XML import'!$A153,1)-SEARCH("&gt;",'CFR - XML import'!$A153,1)-2)))</f>
        <v>0</v>
      </c>
      <c r="AK159" s="140">
        <f>IF(ISERROR(FIND(AK$3,'CFR - XML import'!$A153)),0,VALUE(MID('CFR - XML import'!$A153,SEARCH("&gt;",'CFR - XML import'!$A153,1)+1,SEARCH("/",'CFR - XML import'!$A153,1)-SEARCH("&gt;",'CFR - XML import'!$A153,1)-2)))</f>
        <v>0</v>
      </c>
      <c r="AL159" s="140">
        <f>IF(ISERROR(FIND(AL$3,'CFR - XML import'!$A153)),0,VALUE(MID('CFR - XML import'!$A153,SEARCH("&gt;",'CFR - XML import'!$A153,1)+1,SEARCH("/",'CFR - XML import'!$A153,1)-SEARCH("&gt;",'CFR - XML import'!$A153,1)-2)))</f>
        <v>0</v>
      </c>
      <c r="AM159" s="140">
        <f>IF(ISERROR(FIND(AM$3,'CFR - XML import'!$A153)),0,VALUE(MID('CFR - XML import'!$A153,SEARCH("&gt;",'CFR - XML import'!$A153,1)+1,SEARCH("/",'CFR - XML import'!$A153,1)-SEARCH("&gt;",'CFR - XML import'!$A153,1)-2)))</f>
        <v>0</v>
      </c>
      <c r="AN159" s="140">
        <f>IF(ISERROR(FIND(AN$3,'CFR - XML import'!$A153)),0,VALUE(MID('CFR - XML import'!$A153,SEARCH("&gt;",'CFR - XML import'!$A153,1)+1,SEARCH("/",'CFR - XML import'!$A153,1)-SEARCH("&gt;",'CFR - XML import'!$A153,1)-2)))</f>
        <v>0</v>
      </c>
      <c r="AO159" s="140">
        <f>IF(ISERROR(FIND(AO$3,'CFR - XML import'!$A153)),0,VALUE(MID('CFR - XML import'!$A153,SEARCH("&gt;",'CFR - XML import'!$A153,1)+1,SEARCH("/",'CFR - XML import'!$A153,1)-SEARCH("&gt;",'CFR - XML import'!$A153,1)-2)))</f>
        <v>0</v>
      </c>
      <c r="AP159" s="140">
        <f>IF(ISERROR(FIND(AP$3,'CFR - XML import'!$A153)),0,VALUE(MID('CFR - XML import'!$A153,SEARCH("&gt;",'CFR - XML import'!$A153,1)+1,SEARCH("/",'CFR - XML import'!$A153,1)-SEARCH("&gt;",'CFR - XML import'!$A153,1)-2)))</f>
        <v>0</v>
      </c>
      <c r="AQ159" s="140">
        <f>IF(ISERROR(FIND(AQ$3,'CFR - XML import'!$A153)),0,VALUE(MID('CFR - XML import'!$A153,SEARCH("&gt;",'CFR - XML import'!$A153,1)+1,SEARCH("/",'CFR - XML import'!$A153,1)-SEARCH("&gt;",'CFR - XML import'!$A153,1)-2)))</f>
        <v>0</v>
      </c>
      <c r="AR159" s="140">
        <f>IF(ISERROR(FIND(AR$3,'CFR - XML import'!$A153)),0,VALUE(MID('CFR - XML import'!$A153,SEARCH("&gt;",'CFR - XML import'!$A153,1)+1,SEARCH("/",'CFR - XML import'!$A153,1)-SEARCH("&gt;",'CFR - XML import'!$A153,1)-2)))</f>
        <v>0</v>
      </c>
      <c r="AS159" s="140">
        <f>IF(ISERROR(FIND(AS$3,'CFR - XML import'!$A153)),0,VALUE(MID('CFR - XML import'!$A153,SEARCH("&gt;",'CFR - XML import'!$A153,1)+1,SEARCH("/",'CFR - XML import'!$A153,1)-SEARCH("&gt;",'CFR - XML import'!$A153,1)-2)))</f>
        <v>0</v>
      </c>
      <c r="AT159" s="140">
        <f>IF(ISERROR(FIND(AT$3,'CFR - XML import'!$A153)),0,VALUE(MID('CFR - XML import'!$A153,SEARCH("&gt;",'CFR - XML import'!$A153,1)+1,SEARCH("/",'CFR - XML import'!$A153,1)-SEARCH("&gt;",'CFR - XML import'!$A153,1)-2)))</f>
        <v>0</v>
      </c>
      <c r="AU159" s="140">
        <f>IF(ISERROR(FIND(AU$3,'CFR - XML import'!$A153)),0,VALUE(MID('CFR - XML import'!$A153,SEARCH("&gt;",'CFR - XML import'!$A153,1)+1,SEARCH("/",'CFR - XML import'!$A153,1)-SEARCH("&gt;",'CFR - XML import'!$A153,1)-2)))</f>
        <v>0</v>
      </c>
      <c r="AV159" s="140">
        <f>IF(ISERROR(FIND(AV$3,'CFR - XML import'!$A153)),0,VALUE(MID('CFR - XML import'!$A153,SEARCH("&gt;",'CFR - XML import'!$A153,1)+1,SEARCH("/",'CFR - XML import'!$A153,1)-SEARCH("&gt;",'CFR - XML import'!$A153,1)-2)))</f>
        <v>0</v>
      </c>
      <c r="AW159" s="140">
        <f>IF(ISERROR(FIND(AW$3,'CFR - XML import'!$A153)),0,VALUE(MID('CFR - XML import'!$A153,SEARCH("&gt;",'CFR - XML import'!$A153,1)+1,SEARCH("/",'CFR - XML import'!$A153,1)-SEARCH("&gt;",'CFR - XML import'!$A153,1)-2)))</f>
        <v>0</v>
      </c>
      <c r="AX159" s="140">
        <f>IF(ISERROR(FIND(AX$3,'CFR - XML import'!$A153)),0,VALUE(MID('CFR - XML import'!$A153,SEARCH("&gt;",'CFR - XML import'!$A153,1)+1,SEARCH("/",'CFR - XML import'!$A153,1)-SEARCH("&gt;",'CFR - XML import'!$A153,1)-2)))</f>
        <v>0</v>
      </c>
      <c r="AY159" s="140">
        <f>IF(ISERROR(FIND(AY$3,'CFR - XML import'!$A153)),0,VALUE(MID('CFR - XML import'!$A153,SEARCH("&gt;",'CFR - XML import'!$A153,1)+1,SEARCH("/",'CFR - XML import'!$A153,1)-SEARCH("&gt;",'CFR - XML import'!$A153,1)-2)))</f>
        <v>0</v>
      </c>
      <c r="AZ159" s="140">
        <f>IF(ISERROR(FIND(AZ$3,'CFR - XML import'!$A153)),0,VALUE(MID('CFR - XML import'!$A153,SEARCH("&gt;",'CFR - XML import'!$A153,1)+1,SEARCH("/",'CFR - XML import'!$A153,1)-SEARCH("&gt;",'CFR - XML import'!$A153,1)-2)))</f>
        <v>0</v>
      </c>
      <c r="BA159" s="140">
        <f>IF(ISERROR(FIND(BA$3,'CFR - XML import'!$A153)),0,VALUE(MID('CFR - XML import'!$A153,SEARCH("&gt;",'CFR - XML import'!$A153,1)+1,SEARCH("/",'CFR - XML import'!$A153,1)-SEARCH("&gt;",'CFR - XML import'!$A153,1)-2)))</f>
        <v>0</v>
      </c>
      <c r="BB159" s="140">
        <f>IF(ISERROR(FIND(BB$3,'CFR - XML import'!$A153)),0,VALUE(MID('CFR - XML import'!$A153,SEARCH("&gt;",'CFR - XML import'!$A153,1)+1,SEARCH("/",'CFR - XML import'!$A153,1)-SEARCH("&gt;",'CFR - XML import'!$A153,1)-2)))</f>
        <v>0</v>
      </c>
      <c r="BC159" s="140">
        <f>IF(ISERROR(FIND(BC$3,'CFR - XML import'!$A153)),0,VALUE(MID('CFR - XML import'!$A153,SEARCH("&gt;",'CFR - XML import'!$A153,1)+1,SEARCH("/",'CFR - XML import'!$A153,1)-SEARCH("&gt;",'CFR - XML import'!$A153,1)-2)))</f>
        <v>0</v>
      </c>
      <c r="BD159" s="140">
        <f>IF(ISERROR(FIND(BD$3,'CFR - XML import'!$A153)),0,VALUE(MID('CFR - XML import'!$A153,SEARCH("&gt;",'CFR - XML import'!$A153,1)+1,SEARCH("/",'CFR - XML import'!$A153,1)-SEARCH("&gt;",'CFR - XML import'!$A153,1)-2)))</f>
        <v>0</v>
      </c>
      <c r="BE159" s="140">
        <f>IF(ISERROR(FIND(BE$3,'CFR - XML import'!$A153)),0,VALUE(MID('CFR - XML import'!$A153,SEARCH("&gt;",'CFR - XML import'!$A153,1)+1,SEARCH("/",'CFR - XML import'!$A153,1)-SEARCH("&gt;",'CFR - XML import'!$A153,1)-2)))</f>
        <v>0</v>
      </c>
      <c r="BF159" s="140">
        <f>IF(ISERROR(FIND(BF$3,'CFR - XML import'!$A153)),0,VALUE(MID('CFR - XML import'!$A153,SEARCH("&gt;",'CFR - XML import'!$A153,1)+1,SEARCH("/",'CFR - XML import'!$A153,1)-SEARCH("&gt;",'CFR - XML import'!$A153,1)-2)))</f>
        <v>0</v>
      </c>
      <c r="BG159" s="140">
        <f>IF(ISERROR(FIND(BG$3,'CFR - XML import'!$A153)),0,VALUE(MID('CFR - XML import'!$A153,SEARCH("&gt;",'CFR - XML import'!$A153,1)+1,SEARCH("/",'CFR - XML import'!$A153,1)-SEARCH("&gt;",'CFR - XML import'!$A153,1)-2)))</f>
        <v>0</v>
      </c>
      <c r="BH159" s="140">
        <f>IF(ISERROR(FIND(BH$3,'CFR - XML import'!$A153)),0,VALUE(MID('CFR - XML import'!$A153,SEARCH("&gt;",'CFR - XML import'!$A153,1)+1,SEARCH("/",'CFR - XML import'!$A153,1)-SEARCH("&gt;",'CFR - XML import'!$A153,1)-2)))</f>
        <v>0</v>
      </c>
      <c r="BI159" s="140">
        <f>IF(ISERROR(FIND(BI$3,'CFR - XML import'!$A153)),0,VALUE(MID('CFR - XML import'!$A153,SEARCH("&gt;",'CFR - XML import'!$A153,1)+1,SEARCH("/",'CFR - XML import'!$A153,1)-SEARCH("&gt;",'CFR - XML import'!$A153,1)-2)))</f>
        <v>0</v>
      </c>
      <c r="BJ159" s="140">
        <f>IF(ISERROR(FIND(BJ$3,'CFR - XML import'!$A153)),0,VALUE(MID('CFR - XML import'!$A153,SEARCH("&gt;",'CFR - XML import'!$A153,1)+1,SEARCH("/",'CFR - XML import'!$A153,1)-SEARCH("&gt;",'CFR - XML import'!$A153,1)-2)))</f>
        <v>0</v>
      </c>
      <c r="BK159" s="140">
        <f>IF(ISERROR(FIND(BK$3,'CFR - XML import'!$A153)),0,VALUE(MID('CFR - XML import'!$A153,SEARCH("&gt;",'CFR - XML import'!$A153,1)+1,SEARCH("/",'CFR - XML import'!$A153,1)-SEARCH("&gt;",'CFR - XML import'!$A153,1)-2)))</f>
        <v>0</v>
      </c>
      <c r="BL159" s="140">
        <f>IF(ISERROR(FIND(BL$3,'CFR - XML import'!$A153)),0,VALUE(MID('CFR - XML import'!$A153,SEARCH("&gt;",'CFR - XML import'!$A153,1)+1,SEARCH("/",'CFR - XML import'!$A153,1)-SEARCH("&gt;",'CFR - XML import'!$A153,1)-2)))</f>
        <v>0</v>
      </c>
      <c r="BM159" s="140">
        <f>IF(ISERROR(FIND(BM$3,'CFR - XML import'!$A153)),0,VALUE(MID('CFR - XML import'!$A153,SEARCH("&gt;",'CFR - XML import'!$A153,1)+1,SEARCH("/",'CFR - XML import'!$A153,1)-SEARCH("&gt;",'CFR - XML import'!$A153,1)-2)))</f>
        <v>0</v>
      </c>
      <c r="BN159" s="140">
        <f>IF(ISERROR(FIND(BN$3,'CFR - XML import'!$A153)),0,VALUE(MID('CFR - XML import'!$A153,SEARCH("&gt;",'CFR - XML import'!$A153,1)+1,SEARCH("/",'CFR - XML import'!$A153,1)-SEARCH("&gt;",'CFR - XML import'!$A153,1)-2)))</f>
        <v>0</v>
      </c>
      <c r="BO159" s="140">
        <f>IF(ISERROR(FIND(BO$3,'CFR - XML import'!$A153)),0,VALUE(MID('CFR - XML import'!$A153,SEARCH("&gt;",'CFR - XML import'!$A153,1)+1,SEARCH("/",'CFR - XML import'!$A153,1)-SEARCH("&gt;",'CFR - XML import'!$A153,1)-2)))</f>
        <v>0</v>
      </c>
      <c r="BP159" s="140">
        <f>IF(ISERROR(FIND(BP$3,'CFR - XML import'!$A153)),0,VALUE(MID('CFR - XML import'!$A153,SEARCH("&gt;",'CFR - XML import'!$A153,1)+1,SEARCH("/",'CFR - XML import'!$A153,1)-SEARCH("&gt;",'CFR - XML import'!$A153,1)-2)))</f>
        <v>0</v>
      </c>
      <c r="BQ159" s="140">
        <f>IF(ISERROR(FIND(BQ$3,'CFR - XML import'!$A153)),0,VALUE(MID('CFR - XML import'!$A153,SEARCH("&gt;",'CFR - XML import'!$A153,1)+1,SEARCH("/",'CFR - XML import'!$A153,1)-SEARCH("&gt;",'CFR - XML import'!$A153,1)-2)))</f>
        <v>0</v>
      </c>
      <c r="BR159" s="140">
        <f>IF(ISERROR(FIND(BR$3,'CFR - XML import'!$A153)),0,VALUE(MID('CFR - XML import'!$A153,SEARCH("&gt;",'CFR - XML import'!$A153,1)+1,SEARCH("/",'CFR - XML import'!$A153,1)-SEARCH("&gt;",'CFR - XML import'!$A153,1)-2)))</f>
        <v>0</v>
      </c>
      <c r="BS159" s="140">
        <f>IF(ISERROR(FIND(BS$3,'CFR - XML import'!$A153)),0,VALUE(MID('CFR - XML import'!$A153,SEARCH("&gt;",'CFR - XML import'!$A153,1)+1,SEARCH("/",'CFR - XML import'!$A153,1)-SEARCH("&gt;",'CFR - XML import'!$A153,1)-2)))</f>
        <v>0</v>
      </c>
      <c r="BT159" s="140">
        <f>IF(ISERROR(FIND(BT$3,'CFR - XML import'!$A153)),0,VALUE(MID('CFR - XML import'!$A153,SEARCH("&gt;",'CFR - XML import'!$A153,1)+1,SEARCH("/",'CFR - XML import'!$A153,1)-SEARCH("&gt;",'CFR - XML import'!$A153,1)-2)))</f>
        <v>0</v>
      </c>
      <c r="BU159" s="140">
        <f>IF(ISERROR(FIND(BU$3,'CFR - XML import'!$A153)),0,VALUE(MID('CFR - XML import'!$A153,SEARCH("&gt;",'CFR - XML import'!$A153,1)+1,SEARCH("/",'CFR - XML import'!$A153,1)-SEARCH("&gt;",'CFR - XML import'!$A153,1)-2)))</f>
        <v>0</v>
      </c>
      <c r="BV159" s="140">
        <f>IF(ISERROR(FIND(BV$3,'CFR - XML import'!$A153)),0,VALUE(MID('CFR - XML import'!$A153,SEARCH("&gt;",'CFR - XML import'!$A153,1)+1,SEARCH("/",'CFR - XML import'!$A153,1)-SEARCH("&gt;",'CFR - XML import'!$A153,1)-2)))</f>
        <v>0</v>
      </c>
      <c r="BW159" s="140">
        <f>IF(ISERROR(FIND(BW$3,'CFR - XML import'!$A153)),0,VALUE(MID('CFR - XML import'!$A153,SEARCH("&gt;",'CFR - XML import'!$A153,1)+1,SEARCH("/",'CFR - XML import'!$A153,1)-SEARCH("&gt;",'CFR - XML import'!$A153,1)-2)))</f>
        <v>0</v>
      </c>
      <c r="BX159" s="140">
        <f>IF(ISERROR(FIND(BX$3,'CFR - XML import'!$A153)),0,VALUE(MID('CFR - XML import'!$A153,SEARCH("&gt;",'CFR - XML import'!$A153,1)+1,SEARCH("/",'CFR - XML import'!$A153,1)-SEARCH("&gt;",'CFR - XML import'!$A153,1)-2)))</f>
        <v>0</v>
      </c>
      <c r="BY159" s="140">
        <f>IF(ISERROR(FIND(BY$3,'CFR - XML import'!$A153)),0,VALUE(MID('CFR - XML import'!$A153,SEARCH("&gt;",'CFR - XML import'!$A153,1)+1,SEARCH("/",'CFR - XML import'!$A153,1)-SEARCH("&gt;",'CFR - XML import'!$A153,1)-2)))</f>
        <v>0</v>
      </c>
      <c r="BZ159" s="140">
        <f>IF(ISERROR(FIND(BZ$3,'CFR - XML import'!$A153)),0,VALUE(MID('CFR - XML import'!$A153,SEARCH("&gt;",'CFR - XML import'!$A153,1)+1,SEARCH("/",'CFR - XML import'!$A153,1)-SEARCH("&gt;",'CFR - XML import'!$A153,1)-2)))</f>
        <v>0</v>
      </c>
      <c r="CG159" s="142">
        <f>IF(ISERROR(IF(MID('CFR - XML import'!$A153,LEN($CF$4)+5,LEN('CFR - XML import'!$A153)-(2*LEN($CF$4)+5))="RMMS",1,IF(MID('CFR - XML import'!$A153,LEN("    &lt;InputSystem&gt;")+1,LEN('CFR - XML import'!$A153)-(LEN("    &lt;InputSystem&gt;")+LEN($CF$4)+1))="SIMS",2,0))),0,IF(MID('CFR - XML import'!$A153,LEN($CF$4)+5,LEN('CFR - XML import'!$A153)-(2*LEN($CF$4)+5))="RMMS",1,IF(MID('CFR - XML import'!$A153,LEN("    &lt;InputSystem&gt;")+1,LEN('CFR - XML import'!$A153)-(LEN("    &lt;InputSystem&gt;")+LEN($CF$4)+1))="SIMS",2,0)))</f>
        <v>0</v>
      </c>
      <c r="CH159" s="140">
        <f>IF(ISERROR(FIND(CH$3,'CFR - XML import'!$A153)),0,MID('CFR - XML import'!$A153,SEARCH("&gt;",'CFR - XML import'!$A153,1)+1,SEARCH("/",'CFR - XML import'!$A153,1)-SEARCH("&gt;",'CFR - XML import'!$A153,1)-2))</f>
        <v>0</v>
      </c>
      <c r="CI159" s="140">
        <f>IF(ISERROR(FIND(CI$3,'CFR - XML import'!$A153)),0,MID('CFR - XML import'!$A153,SEARCH("&gt;",'CFR - XML import'!$A153,1)+1,SEARCH("/",'CFR - XML import'!$A153,1)-SEARCH("&gt;",'CFR - XML import'!$A153,1)-2))</f>
        <v>0</v>
      </c>
      <c r="CJ159" s="140">
        <f>IF(ISERROR(FIND(CJ$3,'CFR - XML import'!$A153)),0,MID('CFR - XML import'!$A153,SEARCH("&gt;",'CFR - XML import'!$A153,1)+1,SEARCH("/",'CFR - XML import'!$A153,1)-SEARCH("&gt;",'CFR - XML import'!$A153,1)-2))</f>
        <v>0</v>
      </c>
      <c r="CK159" s="140">
        <f>IF(ISERROR(FIND(CK$3,'CFR - XML import'!$A153)),0,MID('CFR - XML import'!$A153,SEARCH("&gt;",'CFR - XML import'!$A153,1)+1,SEARCH("/",'CFR - XML import'!$A153,1)-SEARCH("&gt;",'CFR - XML import'!$A153,1)-2))</f>
        <v>0</v>
      </c>
      <c r="CL159" s="140">
        <f>IF(ISERROR(FIND(CL$3,'CFR - XML import'!$A153)),0,MID('CFR - XML import'!$A153,SEARCH("&gt;",'CFR - XML import'!$A153,1)+1,SEARCH("/",'CFR - XML import'!$A153,1)-SEARCH("&gt;",'CFR - XML import'!$A153,1)-2))</f>
        <v>0</v>
      </c>
      <c r="CM159" s="140">
        <f>IF(ISERROR(FIND(CM$3,'CFR - XML import'!$A153)),0,MID('CFR - XML import'!$A153,SEARCH("&gt;",'CFR - XML import'!$A153,1)+1,SEARCH("/",'CFR - XML import'!$A153,1)-SEARCH("&gt;",'CFR - XML import'!$A153,1)-2))</f>
        <v>0</v>
      </c>
    </row>
    <row r="160" spans="1:91" x14ac:dyDescent="0.2">
      <c r="A160" s="139" t="str">
        <f>IF(AND('CFR - XML import'!A154&lt;&gt;"",LEFT('CFR - XML import'!A154,1)&lt;&gt;"&lt;",LEFT('CFR - XML import'!A154,3)&lt;&gt;"  &lt;",LEFT('CFR - XML import'!A154,5)&lt;&gt;"    &lt;",LEFT('CFR - XML import'!A154,7)&lt;&gt;"      &lt;",LEFT('CFR - XML import'!A154,9)&lt;&gt;"        &lt;",$B$1="SIMS"),'CFR - XML import'!A154,IF(AND(LEFT('CFR - XML import'!A154,9)="&lt;Details&gt;",$B$1="RM"),'CFR - XML import'!A154,""))</f>
        <v/>
      </c>
      <c r="B160" s="140">
        <f>IF(ISERROR(FIND(B$3,'CFR - XML import'!$A154)),0,VALUE(MID('CFR - XML import'!$A154,SEARCH("&gt;",'CFR - XML import'!$A154,1)+1,SEARCH("/",'CFR - XML import'!$A154,1)-SEARCH("&gt;",'CFR - XML import'!$A154,1)-2)))</f>
        <v>0</v>
      </c>
      <c r="D160" s="140">
        <f>IF(ISERROR(FIND(D$3,'CFR - XML import'!$A154)),0,MID('CFR - XML import'!$A154,SEARCH("&gt;",'CFR - XML import'!$A154,1)+1,SEARCH("/",'CFR - XML import'!$A154,1)-SEARCH("&gt;",'CFR - XML import'!$A154,1)-2))</f>
        <v>0</v>
      </c>
      <c r="E160" s="140">
        <f>IF(ISERROR(FIND(E$3,'CFR - XML import'!$A154)),0,MID('CFR - XML import'!$A154,SEARCH("&gt;",'CFR - XML import'!$A154,1)+1,SEARCH("/",'CFR - XML import'!$A154,1)-SEARCH("&gt;",'CFR - XML import'!$A154,1)-2))</f>
        <v>0</v>
      </c>
      <c r="F160" s="141">
        <f>IF($B$1="SIMS",IF(ISERROR(FIND(F$3,'CFR - XML import'!$A154)),0,VALUE(MID('CFR - XML import'!$A154,15,10))),IF(ISERROR(FIND(F$3,'CFR - XML import'!$A154)),0,VALUE(MID('CFR - XML import'!$A154,15,10))))</f>
        <v>0</v>
      </c>
      <c r="G160" s="140">
        <f>IF(ISERROR(FIND(G$3,'CFR - XML import'!$A154)),0,VALUE(MID('CFR - XML import'!$A154,SEARCH("&gt;",'CFR - XML import'!$A154,1)+1,SEARCH("/",'CFR - XML import'!$A154,1)-SEARCH("&gt;",'CFR - XML import'!$A154,1)-2)))</f>
        <v>0</v>
      </c>
      <c r="H160" s="140">
        <f>IF(ISERROR(FIND(H$3,'CFR - XML import'!$A154)),0,VALUE(MID('CFR - XML import'!$A154,SEARCH("&gt;",'CFR - XML import'!$A154,1)+1,SEARCH("/",'CFR - XML import'!$A154,1)-SEARCH("&gt;",'CFR - XML import'!$A154,1)-2)))</f>
        <v>0</v>
      </c>
      <c r="I160" s="140">
        <f>IF(ISERROR(FIND(I$3,'CFR - XML import'!$A154)),0,VALUE(MID('CFR - XML import'!$A154,SEARCH("&gt;",'CFR - XML import'!$A154,1)+1,SEARCH("/",'CFR - XML import'!$A154,1)-SEARCH("&gt;",'CFR - XML import'!$A154,1)-2)))</f>
        <v>0</v>
      </c>
      <c r="J160" s="140">
        <f>IF(ISERROR(FIND(J$3,'CFR - XML import'!$A154)),0,VALUE(MID('CFR - XML import'!$A154,SEARCH("&gt;",'CFR - XML import'!$A154,1)+1,SEARCH("/",'CFR - XML import'!$A154,1)-SEARCH("&gt;",'CFR - XML import'!$A154,1)-2)))</f>
        <v>0</v>
      </c>
      <c r="K160" s="140">
        <f>IF(ISERROR(FIND(K$3,'CFR - XML import'!$A154)),0,VALUE(MID('CFR - XML import'!$A154,SEARCH("&gt;",'CFR - XML import'!$A154,1)+1,SEARCH("/",'CFR - XML import'!$A154,1)-SEARCH("&gt;",'CFR - XML import'!$A154,1)-2)))</f>
        <v>0</v>
      </c>
      <c r="L160" s="140">
        <f>IF(ISERROR(FIND(L$3,'CFR - XML import'!$A154)),0,VALUE(MID('CFR - XML import'!$A154,SEARCH("&gt;",'CFR - XML import'!$A154,1)+1,SEARCH("/",'CFR - XML import'!$A154,1)-SEARCH("&gt;",'CFR - XML import'!$A154,1)-2)))</f>
        <v>0</v>
      </c>
      <c r="M160" s="140">
        <f>IF(ISERROR(FIND(M$3,'CFR - XML import'!$A154)),0,VALUE(MID('CFR - XML import'!$A154,SEARCH("&gt;",'CFR - XML import'!$A154,1)+1,SEARCH("/",'CFR - XML import'!$A154,1)-SEARCH("&gt;",'CFR - XML import'!$A154,1)-2)))</f>
        <v>0</v>
      </c>
      <c r="N160" s="140">
        <f>IF(ISERROR(FIND(N$3,'CFR - XML import'!$A154)),0,VALUE(MID('CFR - XML import'!$A154,SEARCH("&gt;",'CFR - XML import'!$A154,1)+1,SEARCH("/",'CFR - XML import'!$A154,1)-SEARCH("&gt;",'CFR - XML import'!$A154,1)-2)))</f>
        <v>0</v>
      </c>
      <c r="O160" s="140">
        <f>IF(ISERROR(FIND(O$3,'CFR - XML import'!$A154)),0,VALUE(MID('CFR - XML import'!$A154,SEARCH("&gt;",'CFR - XML import'!$A154,1)+1,SEARCH("/",'CFR - XML import'!$A154,1)-SEARCH("&gt;",'CFR - XML import'!$A154,1)-2)))</f>
        <v>0</v>
      </c>
      <c r="P160" s="140">
        <f>IF(ISERROR(FIND(P$3,'CFR - XML import'!$A154)),0,VALUE(MID('CFR - XML import'!$A154,SEARCH("&gt;",'CFR - XML import'!$A154,1)+1,SEARCH("/",'CFR - XML import'!$A154,1)-SEARCH("&gt;",'CFR - XML import'!$A154,1)-2)))</f>
        <v>0</v>
      </c>
      <c r="Q160" s="140">
        <f>IF(ISERROR(FIND(Q$3,'CFR - XML import'!$A154)),0,VALUE(MID('CFR - XML import'!$A154,SEARCH("&gt;",'CFR - XML import'!$A154,1)+1,SEARCH("/",'CFR - XML import'!$A154,1)-SEARCH("&gt;",'CFR - XML import'!$A154,1)-2)))</f>
        <v>0</v>
      </c>
      <c r="R160" s="140">
        <f>IF(ISERROR(FIND(R$3,'CFR - XML import'!$A154)),0,VALUE(MID('CFR - XML import'!$A154,SEARCH("&gt;",'CFR - XML import'!$A154,1)+1,SEARCH("/",'CFR - XML import'!$A154,1)-SEARCH("&gt;",'CFR - XML import'!$A154,1)-2)))</f>
        <v>0</v>
      </c>
      <c r="S160" s="140">
        <f>IF(ISERROR(FIND(S$3,'CFR - XML import'!$A154)),0,VALUE(MID('CFR - XML import'!$A154,SEARCH("&gt;",'CFR - XML import'!$A154,1)+1,SEARCH("/",'CFR - XML import'!$A154,1)-SEARCH("&gt;",'CFR - XML import'!$A154,1)-2)))</f>
        <v>0</v>
      </c>
      <c r="T160" s="140">
        <f>IF(ISERROR(FIND(T$3,'CFR - XML import'!$A154)),0,VALUE(MID('CFR - XML import'!$A154,SEARCH("&gt;",'CFR - XML import'!$A154,1)+1,SEARCH("/",'CFR - XML import'!$A154,1)-SEARCH("&gt;",'CFR - XML import'!$A154,1)-2)))</f>
        <v>0</v>
      </c>
      <c r="U160" s="140">
        <f>IF(ISERROR(FIND(U$3,'CFR - XML import'!$A154)),0,VALUE(MID('CFR - XML import'!$A154,SEARCH("&gt;",'CFR - XML import'!$A154,1)+1,SEARCH("/",'CFR - XML import'!$A154,1)-SEARCH("&gt;",'CFR - XML import'!$A154,1)-2)))</f>
        <v>0</v>
      </c>
      <c r="V160" s="140">
        <f>IF(ISERROR(FIND(V$3,'CFR - XML import'!$A154)),0,VALUE(MID('CFR - XML import'!$A154,SEARCH("&gt;",'CFR - XML import'!$A154,1)+1,SEARCH("/",'CFR - XML import'!$A154,1)-SEARCH("&gt;",'CFR - XML import'!$A154,1)-2)))</f>
        <v>0</v>
      </c>
      <c r="W160" s="140">
        <f>IF(ISERROR(FIND(W$3,'CFR - XML import'!$A154)),0,VALUE(MID('CFR - XML import'!$A154,SEARCH("&gt;",'CFR - XML import'!$A154,1)+1,SEARCH("/",'CFR - XML import'!$A154,1)-SEARCH("&gt;",'CFR - XML import'!$A154,1)-2)))</f>
        <v>0</v>
      </c>
      <c r="X160" s="140"/>
      <c r="Y160" s="140">
        <f>IF(ISERROR(FIND(Y$3,'CFR - XML import'!$A154)),0,VALUE(MID('CFR - XML import'!$A154,SEARCH("&gt;",'CFR - XML import'!$A154,1)+1,SEARCH("/",'CFR - XML import'!$A154,1)-SEARCH("&gt;",'CFR - XML import'!$A154,1)-2)))</f>
        <v>0</v>
      </c>
      <c r="Z160" s="140">
        <f>IF(ISERROR(FIND(Z$3,'CFR - XML import'!$A154)),0,VALUE(MID('CFR - XML import'!$A154,SEARCH("&gt;",'CFR - XML import'!$A154,1)+1,SEARCH("/",'CFR - XML import'!$A154,1)-SEARCH("&gt;",'CFR - XML import'!$A154,1)-2)))</f>
        <v>0</v>
      </c>
      <c r="AA160" s="140">
        <f>IF(ISERROR(FIND(AA$3,'CFR - XML import'!$A154)),0,VALUE(MID('CFR - XML import'!$A154,SEARCH("&gt;",'CFR - XML import'!$A154,1)+1,SEARCH("/",'CFR - XML import'!$A154,1)-SEARCH("&gt;",'CFR - XML import'!$A154,1)-2)))</f>
        <v>0</v>
      </c>
      <c r="AB160" s="140">
        <f>IF(ISERROR(FIND(AB$3,'CFR - XML import'!$A154)),0,VALUE(MID('CFR - XML import'!$A154,SEARCH("&gt;",'CFR - XML import'!$A154,1)+1,SEARCH("/",'CFR - XML import'!$A154,1)-SEARCH("&gt;",'CFR - XML import'!$A154,1)-2)))</f>
        <v>0</v>
      </c>
      <c r="AC160" s="140">
        <f>IF(ISERROR(FIND(AC$3,'CFR - XML import'!$A154)),0,VALUE(MID('CFR - XML import'!$A154,SEARCH("&gt;",'CFR - XML import'!$A154,1)+1,SEARCH("/",'CFR - XML import'!$A154,1)-SEARCH("&gt;",'CFR - XML import'!$A154,1)-2)))</f>
        <v>0</v>
      </c>
      <c r="AD160" s="140">
        <f>IF(ISERROR(FIND(AD$3,'CFR - XML import'!$A154)),0,VALUE(MID('CFR - XML import'!$A154,SEARCH("&gt;",'CFR - XML import'!$A154,1)+1,SEARCH("/",'CFR - XML import'!$A154,1)-SEARCH("&gt;",'CFR - XML import'!$A154,1)-2)))</f>
        <v>0</v>
      </c>
      <c r="AE160" s="140">
        <f>IF(ISERROR(FIND(AE$3,'CFR - XML import'!$A154)),0,VALUE(MID('CFR - XML import'!$A154,SEARCH("&gt;",'CFR - XML import'!$A154,1)+1,SEARCH("/",'CFR - XML import'!$A154,1)-SEARCH("&gt;",'CFR - XML import'!$A154,1)-2)))</f>
        <v>0</v>
      </c>
      <c r="AF160" s="140">
        <f>IF(ISERROR(FIND(AF$3,'CFR - XML import'!$A154)),0,VALUE(MID('CFR - XML import'!$A154,SEARCH("&gt;",'CFR - XML import'!$A154,1)+1,SEARCH("/",'CFR - XML import'!$A154,1)-SEARCH("&gt;",'CFR - XML import'!$A154,1)-2)))</f>
        <v>0</v>
      </c>
      <c r="AG160" s="140">
        <f>IF(ISERROR(FIND(AG$3,'CFR - XML import'!$A154)),0,VALUE(MID('CFR - XML import'!$A154,SEARCH("&gt;",'CFR - XML import'!$A154,1)+1,SEARCH("/",'CFR - XML import'!$A154,1)-SEARCH("&gt;",'CFR - XML import'!$A154,1)-2)))</f>
        <v>0</v>
      </c>
      <c r="AH160" s="140">
        <f>IF(ISERROR(FIND(AH$3,'CFR - XML import'!$A154)),0,VALUE(MID('CFR - XML import'!$A154,SEARCH("&gt;",'CFR - XML import'!$A154,1)+1,SEARCH("/",'CFR - XML import'!$A154,1)-SEARCH("&gt;",'CFR - XML import'!$A154,1)-2)))</f>
        <v>0</v>
      </c>
      <c r="AI160" s="140">
        <f>IF(ISERROR(FIND(AI$3,'CFR - XML import'!$A154)),0,VALUE(MID('CFR - XML import'!$A154,SEARCH("&gt;",'CFR - XML import'!$A154,1)+1,SEARCH("/",'CFR - XML import'!$A154,1)-SEARCH("&gt;",'CFR - XML import'!$A154,1)-2)))</f>
        <v>0</v>
      </c>
      <c r="AJ160" s="140">
        <f>IF(ISERROR(FIND(AJ$3,'CFR - XML import'!$A154)),0,VALUE(MID('CFR - XML import'!$A154,SEARCH("&gt;",'CFR - XML import'!$A154,1)+1,SEARCH("/",'CFR - XML import'!$A154,1)-SEARCH("&gt;",'CFR - XML import'!$A154,1)-2)))</f>
        <v>0</v>
      </c>
      <c r="AK160" s="140">
        <f>IF(ISERROR(FIND(AK$3,'CFR - XML import'!$A154)),0,VALUE(MID('CFR - XML import'!$A154,SEARCH("&gt;",'CFR - XML import'!$A154,1)+1,SEARCH("/",'CFR - XML import'!$A154,1)-SEARCH("&gt;",'CFR - XML import'!$A154,1)-2)))</f>
        <v>0</v>
      </c>
      <c r="AL160" s="140">
        <f>IF(ISERROR(FIND(AL$3,'CFR - XML import'!$A154)),0,VALUE(MID('CFR - XML import'!$A154,SEARCH("&gt;",'CFR - XML import'!$A154,1)+1,SEARCH("/",'CFR - XML import'!$A154,1)-SEARCH("&gt;",'CFR - XML import'!$A154,1)-2)))</f>
        <v>0</v>
      </c>
      <c r="AM160" s="140">
        <f>IF(ISERROR(FIND(AM$3,'CFR - XML import'!$A154)),0,VALUE(MID('CFR - XML import'!$A154,SEARCH("&gt;",'CFR - XML import'!$A154,1)+1,SEARCH("/",'CFR - XML import'!$A154,1)-SEARCH("&gt;",'CFR - XML import'!$A154,1)-2)))</f>
        <v>0</v>
      </c>
      <c r="AN160" s="140">
        <f>IF(ISERROR(FIND(AN$3,'CFR - XML import'!$A154)),0,VALUE(MID('CFR - XML import'!$A154,SEARCH("&gt;",'CFR - XML import'!$A154,1)+1,SEARCH("/",'CFR - XML import'!$A154,1)-SEARCH("&gt;",'CFR - XML import'!$A154,1)-2)))</f>
        <v>0</v>
      </c>
      <c r="AO160" s="140">
        <f>IF(ISERROR(FIND(AO$3,'CFR - XML import'!$A154)),0,VALUE(MID('CFR - XML import'!$A154,SEARCH("&gt;",'CFR - XML import'!$A154,1)+1,SEARCH("/",'CFR - XML import'!$A154,1)-SEARCH("&gt;",'CFR - XML import'!$A154,1)-2)))</f>
        <v>0</v>
      </c>
      <c r="AP160" s="140">
        <f>IF(ISERROR(FIND(AP$3,'CFR - XML import'!$A154)),0,VALUE(MID('CFR - XML import'!$A154,SEARCH("&gt;",'CFR - XML import'!$A154,1)+1,SEARCH("/",'CFR - XML import'!$A154,1)-SEARCH("&gt;",'CFR - XML import'!$A154,1)-2)))</f>
        <v>0</v>
      </c>
      <c r="AQ160" s="140">
        <f>IF(ISERROR(FIND(AQ$3,'CFR - XML import'!$A154)),0,VALUE(MID('CFR - XML import'!$A154,SEARCH("&gt;",'CFR - XML import'!$A154,1)+1,SEARCH("/",'CFR - XML import'!$A154,1)-SEARCH("&gt;",'CFR - XML import'!$A154,1)-2)))</f>
        <v>0</v>
      </c>
      <c r="AR160" s="140">
        <f>IF(ISERROR(FIND(AR$3,'CFR - XML import'!$A154)),0,VALUE(MID('CFR - XML import'!$A154,SEARCH("&gt;",'CFR - XML import'!$A154,1)+1,SEARCH("/",'CFR - XML import'!$A154,1)-SEARCH("&gt;",'CFR - XML import'!$A154,1)-2)))</f>
        <v>0</v>
      </c>
      <c r="AS160" s="140">
        <f>IF(ISERROR(FIND(AS$3,'CFR - XML import'!$A154)),0,VALUE(MID('CFR - XML import'!$A154,SEARCH("&gt;",'CFR - XML import'!$A154,1)+1,SEARCH("/",'CFR - XML import'!$A154,1)-SEARCH("&gt;",'CFR - XML import'!$A154,1)-2)))</f>
        <v>0</v>
      </c>
      <c r="AT160" s="140">
        <f>IF(ISERROR(FIND(AT$3,'CFR - XML import'!$A154)),0,VALUE(MID('CFR - XML import'!$A154,SEARCH("&gt;",'CFR - XML import'!$A154,1)+1,SEARCH("/",'CFR - XML import'!$A154,1)-SEARCH("&gt;",'CFR - XML import'!$A154,1)-2)))</f>
        <v>0</v>
      </c>
      <c r="AU160" s="140">
        <f>IF(ISERROR(FIND(AU$3,'CFR - XML import'!$A154)),0,VALUE(MID('CFR - XML import'!$A154,SEARCH("&gt;",'CFR - XML import'!$A154,1)+1,SEARCH("/",'CFR - XML import'!$A154,1)-SEARCH("&gt;",'CFR - XML import'!$A154,1)-2)))</f>
        <v>0</v>
      </c>
      <c r="AV160" s="140">
        <f>IF(ISERROR(FIND(AV$3,'CFR - XML import'!$A154)),0,VALUE(MID('CFR - XML import'!$A154,SEARCH("&gt;",'CFR - XML import'!$A154,1)+1,SEARCH("/",'CFR - XML import'!$A154,1)-SEARCH("&gt;",'CFR - XML import'!$A154,1)-2)))</f>
        <v>0</v>
      </c>
      <c r="AW160" s="140">
        <f>IF(ISERROR(FIND(AW$3,'CFR - XML import'!$A154)),0,VALUE(MID('CFR - XML import'!$A154,SEARCH("&gt;",'CFR - XML import'!$A154,1)+1,SEARCH("/",'CFR - XML import'!$A154,1)-SEARCH("&gt;",'CFR - XML import'!$A154,1)-2)))</f>
        <v>0</v>
      </c>
      <c r="AX160" s="140">
        <f>IF(ISERROR(FIND(AX$3,'CFR - XML import'!$A154)),0,VALUE(MID('CFR - XML import'!$A154,SEARCH("&gt;",'CFR - XML import'!$A154,1)+1,SEARCH("/",'CFR - XML import'!$A154,1)-SEARCH("&gt;",'CFR - XML import'!$A154,1)-2)))</f>
        <v>0</v>
      </c>
      <c r="AY160" s="140">
        <f>IF(ISERROR(FIND(AY$3,'CFR - XML import'!$A154)),0,VALUE(MID('CFR - XML import'!$A154,SEARCH("&gt;",'CFR - XML import'!$A154,1)+1,SEARCH("/",'CFR - XML import'!$A154,1)-SEARCH("&gt;",'CFR - XML import'!$A154,1)-2)))</f>
        <v>0</v>
      </c>
      <c r="AZ160" s="140">
        <f>IF(ISERROR(FIND(AZ$3,'CFR - XML import'!$A154)),0,VALUE(MID('CFR - XML import'!$A154,SEARCH("&gt;",'CFR - XML import'!$A154,1)+1,SEARCH("/",'CFR - XML import'!$A154,1)-SEARCH("&gt;",'CFR - XML import'!$A154,1)-2)))</f>
        <v>0</v>
      </c>
      <c r="BA160" s="140">
        <f>IF(ISERROR(FIND(BA$3,'CFR - XML import'!$A154)),0,VALUE(MID('CFR - XML import'!$A154,SEARCH("&gt;",'CFR - XML import'!$A154,1)+1,SEARCH("/",'CFR - XML import'!$A154,1)-SEARCH("&gt;",'CFR - XML import'!$A154,1)-2)))</f>
        <v>0</v>
      </c>
      <c r="BB160" s="140">
        <f>IF(ISERROR(FIND(BB$3,'CFR - XML import'!$A154)),0,VALUE(MID('CFR - XML import'!$A154,SEARCH("&gt;",'CFR - XML import'!$A154,1)+1,SEARCH("/",'CFR - XML import'!$A154,1)-SEARCH("&gt;",'CFR - XML import'!$A154,1)-2)))</f>
        <v>0</v>
      </c>
      <c r="BC160" s="140">
        <f>IF(ISERROR(FIND(BC$3,'CFR - XML import'!$A154)),0,VALUE(MID('CFR - XML import'!$A154,SEARCH("&gt;",'CFR - XML import'!$A154,1)+1,SEARCH("/",'CFR - XML import'!$A154,1)-SEARCH("&gt;",'CFR - XML import'!$A154,1)-2)))</f>
        <v>0</v>
      </c>
      <c r="BD160" s="140">
        <f>IF(ISERROR(FIND(BD$3,'CFR - XML import'!$A154)),0,VALUE(MID('CFR - XML import'!$A154,SEARCH("&gt;",'CFR - XML import'!$A154,1)+1,SEARCH("/",'CFR - XML import'!$A154,1)-SEARCH("&gt;",'CFR - XML import'!$A154,1)-2)))</f>
        <v>0</v>
      </c>
      <c r="BE160" s="140">
        <f>IF(ISERROR(FIND(BE$3,'CFR - XML import'!$A154)),0,VALUE(MID('CFR - XML import'!$A154,SEARCH("&gt;",'CFR - XML import'!$A154,1)+1,SEARCH("/",'CFR - XML import'!$A154,1)-SEARCH("&gt;",'CFR - XML import'!$A154,1)-2)))</f>
        <v>0</v>
      </c>
      <c r="BF160" s="140">
        <f>IF(ISERROR(FIND(BF$3,'CFR - XML import'!$A154)),0,VALUE(MID('CFR - XML import'!$A154,SEARCH("&gt;",'CFR - XML import'!$A154,1)+1,SEARCH("/",'CFR - XML import'!$A154,1)-SEARCH("&gt;",'CFR - XML import'!$A154,1)-2)))</f>
        <v>0</v>
      </c>
      <c r="BG160" s="140">
        <f>IF(ISERROR(FIND(BG$3,'CFR - XML import'!$A154)),0,VALUE(MID('CFR - XML import'!$A154,SEARCH("&gt;",'CFR - XML import'!$A154,1)+1,SEARCH("/",'CFR - XML import'!$A154,1)-SEARCH("&gt;",'CFR - XML import'!$A154,1)-2)))</f>
        <v>0</v>
      </c>
      <c r="BH160" s="140">
        <f>IF(ISERROR(FIND(BH$3,'CFR - XML import'!$A154)),0,VALUE(MID('CFR - XML import'!$A154,SEARCH("&gt;",'CFR - XML import'!$A154,1)+1,SEARCH("/",'CFR - XML import'!$A154,1)-SEARCH("&gt;",'CFR - XML import'!$A154,1)-2)))</f>
        <v>0</v>
      </c>
      <c r="BI160" s="140">
        <f>IF(ISERROR(FIND(BI$3,'CFR - XML import'!$A154)),0,VALUE(MID('CFR - XML import'!$A154,SEARCH("&gt;",'CFR - XML import'!$A154,1)+1,SEARCH("/",'CFR - XML import'!$A154,1)-SEARCH("&gt;",'CFR - XML import'!$A154,1)-2)))</f>
        <v>0</v>
      </c>
      <c r="BJ160" s="140">
        <f>IF(ISERROR(FIND(BJ$3,'CFR - XML import'!$A154)),0,VALUE(MID('CFR - XML import'!$A154,SEARCH("&gt;",'CFR - XML import'!$A154,1)+1,SEARCH("/",'CFR - XML import'!$A154,1)-SEARCH("&gt;",'CFR - XML import'!$A154,1)-2)))</f>
        <v>0</v>
      </c>
      <c r="BK160" s="140">
        <f>IF(ISERROR(FIND(BK$3,'CFR - XML import'!$A154)),0,VALUE(MID('CFR - XML import'!$A154,SEARCH("&gt;",'CFR - XML import'!$A154,1)+1,SEARCH("/",'CFR - XML import'!$A154,1)-SEARCH("&gt;",'CFR - XML import'!$A154,1)-2)))</f>
        <v>0</v>
      </c>
      <c r="BL160" s="140">
        <f>IF(ISERROR(FIND(BL$3,'CFR - XML import'!$A154)),0,VALUE(MID('CFR - XML import'!$A154,SEARCH("&gt;",'CFR - XML import'!$A154,1)+1,SEARCH("/",'CFR - XML import'!$A154,1)-SEARCH("&gt;",'CFR - XML import'!$A154,1)-2)))</f>
        <v>0</v>
      </c>
      <c r="BM160" s="140">
        <f>IF(ISERROR(FIND(BM$3,'CFR - XML import'!$A154)),0,VALUE(MID('CFR - XML import'!$A154,SEARCH("&gt;",'CFR - XML import'!$A154,1)+1,SEARCH("/",'CFR - XML import'!$A154,1)-SEARCH("&gt;",'CFR - XML import'!$A154,1)-2)))</f>
        <v>0</v>
      </c>
      <c r="BN160" s="140">
        <f>IF(ISERROR(FIND(BN$3,'CFR - XML import'!$A154)),0,VALUE(MID('CFR - XML import'!$A154,SEARCH("&gt;",'CFR - XML import'!$A154,1)+1,SEARCH("/",'CFR - XML import'!$A154,1)-SEARCH("&gt;",'CFR - XML import'!$A154,1)-2)))</f>
        <v>0</v>
      </c>
      <c r="BO160" s="140">
        <f>IF(ISERROR(FIND(BO$3,'CFR - XML import'!$A154)),0,VALUE(MID('CFR - XML import'!$A154,SEARCH("&gt;",'CFR - XML import'!$A154,1)+1,SEARCH("/",'CFR - XML import'!$A154,1)-SEARCH("&gt;",'CFR - XML import'!$A154,1)-2)))</f>
        <v>0</v>
      </c>
      <c r="BP160" s="140">
        <f>IF(ISERROR(FIND(BP$3,'CFR - XML import'!$A154)),0,VALUE(MID('CFR - XML import'!$A154,SEARCH("&gt;",'CFR - XML import'!$A154,1)+1,SEARCH("/",'CFR - XML import'!$A154,1)-SEARCH("&gt;",'CFR - XML import'!$A154,1)-2)))</f>
        <v>0</v>
      </c>
      <c r="BQ160" s="140">
        <f>IF(ISERROR(FIND(BQ$3,'CFR - XML import'!$A154)),0,VALUE(MID('CFR - XML import'!$A154,SEARCH("&gt;",'CFR - XML import'!$A154,1)+1,SEARCH("/",'CFR - XML import'!$A154,1)-SEARCH("&gt;",'CFR - XML import'!$A154,1)-2)))</f>
        <v>0</v>
      </c>
      <c r="BR160" s="140">
        <f>IF(ISERROR(FIND(BR$3,'CFR - XML import'!$A154)),0,VALUE(MID('CFR - XML import'!$A154,SEARCH("&gt;",'CFR - XML import'!$A154,1)+1,SEARCH("/",'CFR - XML import'!$A154,1)-SEARCH("&gt;",'CFR - XML import'!$A154,1)-2)))</f>
        <v>0</v>
      </c>
      <c r="BS160" s="140">
        <f>IF(ISERROR(FIND(BS$3,'CFR - XML import'!$A154)),0,VALUE(MID('CFR - XML import'!$A154,SEARCH("&gt;",'CFR - XML import'!$A154,1)+1,SEARCH("/",'CFR - XML import'!$A154,1)-SEARCH("&gt;",'CFR - XML import'!$A154,1)-2)))</f>
        <v>0</v>
      </c>
      <c r="BT160" s="140">
        <f>IF(ISERROR(FIND(BT$3,'CFR - XML import'!$A154)),0,VALUE(MID('CFR - XML import'!$A154,SEARCH("&gt;",'CFR - XML import'!$A154,1)+1,SEARCH("/",'CFR - XML import'!$A154,1)-SEARCH("&gt;",'CFR - XML import'!$A154,1)-2)))</f>
        <v>0</v>
      </c>
      <c r="BU160" s="140">
        <f>IF(ISERROR(FIND(BU$3,'CFR - XML import'!$A154)),0,VALUE(MID('CFR - XML import'!$A154,SEARCH("&gt;",'CFR - XML import'!$A154,1)+1,SEARCH("/",'CFR - XML import'!$A154,1)-SEARCH("&gt;",'CFR - XML import'!$A154,1)-2)))</f>
        <v>0</v>
      </c>
      <c r="BV160" s="140">
        <f>IF(ISERROR(FIND(BV$3,'CFR - XML import'!$A154)),0,VALUE(MID('CFR - XML import'!$A154,SEARCH("&gt;",'CFR - XML import'!$A154,1)+1,SEARCH("/",'CFR - XML import'!$A154,1)-SEARCH("&gt;",'CFR - XML import'!$A154,1)-2)))</f>
        <v>0</v>
      </c>
      <c r="BW160" s="140">
        <f>IF(ISERROR(FIND(BW$3,'CFR - XML import'!$A154)),0,VALUE(MID('CFR - XML import'!$A154,SEARCH("&gt;",'CFR - XML import'!$A154,1)+1,SEARCH("/",'CFR - XML import'!$A154,1)-SEARCH("&gt;",'CFR - XML import'!$A154,1)-2)))</f>
        <v>0</v>
      </c>
      <c r="BX160" s="140">
        <f>IF(ISERROR(FIND(BX$3,'CFR - XML import'!$A154)),0,VALUE(MID('CFR - XML import'!$A154,SEARCH("&gt;",'CFR - XML import'!$A154,1)+1,SEARCH("/",'CFR - XML import'!$A154,1)-SEARCH("&gt;",'CFR - XML import'!$A154,1)-2)))</f>
        <v>0</v>
      </c>
      <c r="BY160" s="140">
        <f>IF(ISERROR(FIND(BY$3,'CFR - XML import'!$A154)),0,VALUE(MID('CFR - XML import'!$A154,SEARCH("&gt;",'CFR - XML import'!$A154,1)+1,SEARCH("/",'CFR - XML import'!$A154,1)-SEARCH("&gt;",'CFR - XML import'!$A154,1)-2)))</f>
        <v>0</v>
      </c>
      <c r="BZ160" s="140">
        <f>IF(ISERROR(FIND(BZ$3,'CFR - XML import'!$A154)),0,VALUE(MID('CFR - XML import'!$A154,SEARCH("&gt;",'CFR - XML import'!$A154,1)+1,SEARCH("/",'CFR - XML import'!$A154,1)-SEARCH("&gt;",'CFR - XML import'!$A154,1)-2)))</f>
        <v>0</v>
      </c>
      <c r="CG160" s="142">
        <f>IF(ISERROR(IF(MID('CFR - XML import'!$A154,LEN($CF$4)+5,LEN('CFR - XML import'!$A154)-(2*LEN($CF$4)+5))="RMMS",1,IF(MID('CFR - XML import'!$A154,LEN("    &lt;InputSystem&gt;")+1,LEN('CFR - XML import'!$A154)-(LEN("    &lt;InputSystem&gt;")+LEN($CF$4)+1))="SIMS",2,0))),0,IF(MID('CFR - XML import'!$A154,LEN($CF$4)+5,LEN('CFR - XML import'!$A154)-(2*LEN($CF$4)+5))="RMMS",1,IF(MID('CFR - XML import'!$A154,LEN("    &lt;InputSystem&gt;")+1,LEN('CFR - XML import'!$A154)-(LEN("    &lt;InputSystem&gt;")+LEN($CF$4)+1))="SIMS",2,0)))</f>
        <v>0</v>
      </c>
      <c r="CH160" s="140">
        <f>IF(ISERROR(FIND(CH$3,'CFR - XML import'!$A154)),0,MID('CFR - XML import'!$A154,SEARCH("&gt;",'CFR - XML import'!$A154,1)+1,SEARCH("/",'CFR - XML import'!$A154,1)-SEARCH("&gt;",'CFR - XML import'!$A154,1)-2))</f>
        <v>0</v>
      </c>
      <c r="CI160" s="140">
        <f>IF(ISERROR(FIND(CI$3,'CFR - XML import'!$A154)),0,MID('CFR - XML import'!$A154,SEARCH("&gt;",'CFR - XML import'!$A154,1)+1,SEARCH("/",'CFR - XML import'!$A154,1)-SEARCH("&gt;",'CFR - XML import'!$A154,1)-2))</f>
        <v>0</v>
      </c>
      <c r="CJ160" s="140">
        <f>IF(ISERROR(FIND(CJ$3,'CFR - XML import'!$A154)),0,MID('CFR - XML import'!$A154,SEARCH("&gt;",'CFR - XML import'!$A154,1)+1,SEARCH("/",'CFR - XML import'!$A154,1)-SEARCH("&gt;",'CFR - XML import'!$A154,1)-2))</f>
        <v>0</v>
      </c>
      <c r="CK160" s="140">
        <f>IF(ISERROR(FIND(CK$3,'CFR - XML import'!$A154)),0,MID('CFR - XML import'!$A154,SEARCH("&gt;",'CFR - XML import'!$A154,1)+1,SEARCH("/",'CFR - XML import'!$A154,1)-SEARCH("&gt;",'CFR - XML import'!$A154,1)-2))</f>
        <v>0</v>
      </c>
      <c r="CL160" s="140">
        <f>IF(ISERROR(FIND(CL$3,'CFR - XML import'!$A154)),0,MID('CFR - XML import'!$A154,SEARCH("&gt;",'CFR - XML import'!$A154,1)+1,SEARCH("/",'CFR - XML import'!$A154,1)-SEARCH("&gt;",'CFR - XML import'!$A154,1)-2))</f>
        <v>0</v>
      </c>
      <c r="CM160" s="140">
        <f>IF(ISERROR(FIND(CM$3,'CFR - XML import'!$A154)),0,MID('CFR - XML import'!$A154,SEARCH("&gt;",'CFR - XML import'!$A154,1)+1,SEARCH("/",'CFR - XML import'!$A154,1)-SEARCH("&gt;",'CFR - XML import'!$A154,1)-2))</f>
        <v>0</v>
      </c>
    </row>
    <row r="161" spans="1:91" x14ac:dyDescent="0.2">
      <c r="A161" s="139" t="str">
        <f>IF(AND('CFR - XML import'!A155&lt;&gt;"",LEFT('CFR - XML import'!A155,1)&lt;&gt;"&lt;",LEFT('CFR - XML import'!A155,3)&lt;&gt;"  &lt;",LEFT('CFR - XML import'!A155,5)&lt;&gt;"    &lt;",LEFT('CFR - XML import'!A155,7)&lt;&gt;"      &lt;",LEFT('CFR - XML import'!A155,9)&lt;&gt;"        &lt;",$B$1="SIMS"),'CFR - XML import'!A155,IF(AND(LEFT('CFR - XML import'!A155,9)="&lt;Details&gt;",$B$1="RM"),'CFR - XML import'!A155,""))</f>
        <v/>
      </c>
      <c r="B161" s="140">
        <f>IF(ISERROR(FIND(B$3,'CFR - XML import'!$A155)),0,VALUE(MID('CFR - XML import'!$A155,SEARCH("&gt;",'CFR - XML import'!$A155,1)+1,SEARCH("/",'CFR - XML import'!$A155,1)-SEARCH("&gt;",'CFR - XML import'!$A155,1)-2)))</f>
        <v>0</v>
      </c>
      <c r="D161" s="140">
        <f>IF(ISERROR(FIND(D$3,'CFR - XML import'!$A155)),0,MID('CFR - XML import'!$A155,SEARCH("&gt;",'CFR - XML import'!$A155,1)+1,SEARCH("/",'CFR - XML import'!$A155,1)-SEARCH("&gt;",'CFR - XML import'!$A155,1)-2))</f>
        <v>0</v>
      </c>
      <c r="E161" s="140">
        <f>IF(ISERROR(FIND(E$3,'CFR - XML import'!$A155)),0,MID('CFR - XML import'!$A155,SEARCH("&gt;",'CFR - XML import'!$A155,1)+1,SEARCH("/",'CFR - XML import'!$A155,1)-SEARCH("&gt;",'CFR - XML import'!$A155,1)-2))</f>
        <v>0</v>
      </c>
      <c r="F161" s="141">
        <f>IF($B$1="SIMS",IF(ISERROR(FIND(F$3,'CFR - XML import'!$A155)),0,VALUE(MID('CFR - XML import'!$A155,15,10))),IF(ISERROR(FIND(F$3,'CFR - XML import'!$A155)),0,VALUE(MID('CFR - XML import'!$A155,15,10))))</f>
        <v>0</v>
      </c>
      <c r="G161" s="140">
        <f>IF(ISERROR(FIND(G$3,'CFR - XML import'!$A155)),0,VALUE(MID('CFR - XML import'!$A155,SEARCH("&gt;",'CFR - XML import'!$A155,1)+1,SEARCH("/",'CFR - XML import'!$A155,1)-SEARCH("&gt;",'CFR - XML import'!$A155,1)-2)))</f>
        <v>0</v>
      </c>
      <c r="H161" s="140">
        <f>IF(ISERROR(FIND(H$3,'CFR - XML import'!$A155)),0,VALUE(MID('CFR - XML import'!$A155,SEARCH("&gt;",'CFR - XML import'!$A155,1)+1,SEARCH("/",'CFR - XML import'!$A155,1)-SEARCH("&gt;",'CFR - XML import'!$A155,1)-2)))</f>
        <v>0</v>
      </c>
      <c r="I161" s="140">
        <f>IF(ISERROR(FIND(I$3,'CFR - XML import'!$A155)),0,VALUE(MID('CFR - XML import'!$A155,SEARCH("&gt;",'CFR - XML import'!$A155,1)+1,SEARCH("/",'CFR - XML import'!$A155,1)-SEARCH("&gt;",'CFR - XML import'!$A155,1)-2)))</f>
        <v>0</v>
      </c>
      <c r="J161" s="140">
        <f>IF(ISERROR(FIND(J$3,'CFR - XML import'!$A155)),0,VALUE(MID('CFR - XML import'!$A155,SEARCH("&gt;",'CFR - XML import'!$A155,1)+1,SEARCH("/",'CFR - XML import'!$A155,1)-SEARCH("&gt;",'CFR - XML import'!$A155,1)-2)))</f>
        <v>0</v>
      </c>
      <c r="K161" s="140">
        <f>IF(ISERROR(FIND(K$3,'CFR - XML import'!$A155)),0,VALUE(MID('CFR - XML import'!$A155,SEARCH("&gt;",'CFR - XML import'!$A155,1)+1,SEARCH("/",'CFR - XML import'!$A155,1)-SEARCH("&gt;",'CFR - XML import'!$A155,1)-2)))</f>
        <v>0</v>
      </c>
      <c r="L161" s="140">
        <f>IF(ISERROR(FIND(L$3,'CFR - XML import'!$A155)),0,VALUE(MID('CFR - XML import'!$A155,SEARCH("&gt;",'CFR - XML import'!$A155,1)+1,SEARCH("/",'CFR - XML import'!$A155,1)-SEARCH("&gt;",'CFR - XML import'!$A155,1)-2)))</f>
        <v>0</v>
      </c>
      <c r="M161" s="140">
        <f>IF(ISERROR(FIND(M$3,'CFR - XML import'!$A155)),0,VALUE(MID('CFR - XML import'!$A155,SEARCH("&gt;",'CFR - XML import'!$A155,1)+1,SEARCH("/",'CFR - XML import'!$A155,1)-SEARCH("&gt;",'CFR - XML import'!$A155,1)-2)))</f>
        <v>0</v>
      </c>
      <c r="N161" s="140">
        <f>IF(ISERROR(FIND(N$3,'CFR - XML import'!$A155)),0,VALUE(MID('CFR - XML import'!$A155,SEARCH("&gt;",'CFR - XML import'!$A155,1)+1,SEARCH("/",'CFR - XML import'!$A155,1)-SEARCH("&gt;",'CFR - XML import'!$A155,1)-2)))</f>
        <v>0</v>
      </c>
      <c r="O161" s="140">
        <f>IF(ISERROR(FIND(O$3,'CFR - XML import'!$A155)),0,VALUE(MID('CFR - XML import'!$A155,SEARCH("&gt;",'CFR - XML import'!$A155,1)+1,SEARCH("/",'CFR - XML import'!$A155,1)-SEARCH("&gt;",'CFR - XML import'!$A155,1)-2)))</f>
        <v>0</v>
      </c>
      <c r="P161" s="140">
        <f>IF(ISERROR(FIND(P$3,'CFR - XML import'!$A155)),0,VALUE(MID('CFR - XML import'!$A155,SEARCH("&gt;",'CFR - XML import'!$A155,1)+1,SEARCH("/",'CFR - XML import'!$A155,1)-SEARCH("&gt;",'CFR - XML import'!$A155,1)-2)))</f>
        <v>0</v>
      </c>
      <c r="Q161" s="140">
        <f>IF(ISERROR(FIND(Q$3,'CFR - XML import'!$A155)),0,VALUE(MID('CFR - XML import'!$A155,SEARCH("&gt;",'CFR - XML import'!$A155,1)+1,SEARCH("/",'CFR - XML import'!$A155,1)-SEARCH("&gt;",'CFR - XML import'!$A155,1)-2)))</f>
        <v>0</v>
      </c>
      <c r="R161" s="140">
        <f>IF(ISERROR(FIND(R$3,'CFR - XML import'!$A155)),0,VALUE(MID('CFR - XML import'!$A155,SEARCH("&gt;",'CFR - XML import'!$A155,1)+1,SEARCH("/",'CFR - XML import'!$A155,1)-SEARCH("&gt;",'CFR - XML import'!$A155,1)-2)))</f>
        <v>0</v>
      </c>
      <c r="S161" s="140">
        <f>IF(ISERROR(FIND(S$3,'CFR - XML import'!$A155)),0,VALUE(MID('CFR - XML import'!$A155,SEARCH("&gt;",'CFR - XML import'!$A155,1)+1,SEARCH("/",'CFR - XML import'!$A155,1)-SEARCH("&gt;",'CFR - XML import'!$A155,1)-2)))</f>
        <v>0</v>
      </c>
      <c r="T161" s="140">
        <f>IF(ISERROR(FIND(T$3,'CFR - XML import'!$A155)),0,VALUE(MID('CFR - XML import'!$A155,SEARCH("&gt;",'CFR - XML import'!$A155,1)+1,SEARCH("/",'CFR - XML import'!$A155,1)-SEARCH("&gt;",'CFR - XML import'!$A155,1)-2)))</f>
        <v>0</v>
      </c>
      <c r="U161" s="140">
        <f>IF(ISERROR(FIND(U$3,'CFR - XML import'!$A155)),0,VALUE(MID('CFR - XML import'!$A155,SEARCH("&gt;",'CFR - XML import'!$A155,1)+1,SEARCH("/",'CFR - XML import'!$A155,1)-SEARCH("&gt;",'CFR - XML import'!$A155,1)-2)))</f>
        <v>0</v>
      </c>
      <c r="V161" s="140">
        <f>IF(ISERROR(FIND(V$3,'CFR - XML import'!$A155)),0,VALUE(MID('CFR - XML import'!$A155,SEARCH("&gt;",'CFR - XML import'!$A155,1)+1,SEARCH("/",'CFR - XML import'!$A155,1)-SEARCH("&gt;",'CFR - XML import'!$A155,1)-2)))</f>
        <v>0</v>
      </c>
      <c r="W161" s="140">
        <f>IF(ISERROR(FIND(W$3,'CFR - XML import'!$A155)),0,VALUE(MID('CFR - XML import'!$A155,SEARCH("&gt;",'CFR - XML import'!$A155,1)+1,SEARCH("/",'CFR - XML import'!$A155,1)-SEARCH("&gt;",'CFR - XML import'!$A155,1)-2)))</f>
        <v>0</v>
      </c>
      <c r="X161" s="140"/>
      <c r="Y161" s="140">
        <f>IF(ISERROR(FIND(Y$3,'CFR - XML import'!$A155)),0,VALUE(MID('CFR - XML import'!$A155,SEARCH("&gt;",'CFR - XML import'!$A155,1)+1,SEARCH("/",'CFR - XML import'!$A155,1)-SEARCH("&gt;",'CFR - XML import'!$A155,1)-2)))</f>
        <v>0</v>
      </c>
      <c r="Z161" s="140">
        <f>IF(ISERROR(FIND(Z$3,'CFR - XML import'!$A155)),0,VALUE(MID('CFR - XML import'!$A155,SEARCH("&gt;",'CFR - XML import'!$A155,1)+1,SEARCH("/",'CFR - XML import'!$A155,1)-SEARCH("&gt;",'CFR - XML import'!$A155,1)-2)))</f>
        <v>0</v>
      </c>
      <c r="AA161" s="140">
        <f>IF(ISERROR(FIND(AA$3,'CFR - XML import'!$A155)),0,VALUE(MID('CFR - XML import'!$A155,SEARCH("&gt;",'CFR - XML import'!$A155,1)+1,SEARCH("/",'CFR - XML import'!$A155,1)-SEARCH("&gt;",'CFR - XML import'!$A155,1)-2)))</f>
        <v>0</v>
      </c>
      <c r="AB161" s="140">
        <f>IF(ISERROR(FIND(AB$3,'CFR - XML import'!$A155)),0,VALUE(MID('CFR - XML import'!$A155,SEARCH("&gt;",'CFR - XML import'!$A155,1)+1,SEARCH("/",'CFR - XML import'!$A155,1)-SEARCH("&gt;",'CFR - XML import'!$A155,1)-2)))</f>
        <v>0</v>
      </c>
      <c r="AC161" s="140">
        <f>IF(ISERROR(FIND(AC$3,'CFR - XML import'!$A155)),0,VALUE(MID('CFR - XML import'!$A155,SEARCH("&gt;",'CFR - XML import'!$A155,1)+1,SEARCH("/",'CFR - XML import'!$A155,1)-SEARCH("&gt;",'CFR - XML import'!$A155,1)-2)))</f>
        <v>0</v>
      </c>
      <c r="AD161" s="140">
        <f>IF(ISERROR(FIND(AD$3,'CFR - XML import'!$A155)),0,VALUE(MID('CFR - XML import'!$A155,SEARCH("&gt;",'CFR - XML import'!$A155,1)+1,SEARCH("/",'CFR - XML import'!$A155,1)-SEARCH("&gt;",'CFR - XML import'!$A155,1)-2)))</f>
        <v>0</v>
      </c>
      <c r="AE161" s="140">
        <f>IF(ISERROR(FIND(AE$3,'CFR - XML import'!$A155)),0,VALUE(MID('CFR - XML import'!$A155,SEARCH("&gt;",'CFR - XML import'!$A155,1)+1,SEARCH("/",'CFR - XML import'!$A155,1)-SEARCH("&gt;",'CFR - XML import'!$A155,1)-2)))</f>
        <v>0</v>
      </c>
      <c r="AF161" s="140">
        <f>IF(ISERROR(FIND(AF$3,'CFR - XML import'!$A155)),0,VALUE(MID('CFR - XML import'!$A155,SEARCH("&gt;",'CFR - XML import'!$A155,1)+1,SEARCH("/",'CFR - XML import'!$A155,1)-SEARCH("&gt;",'CFR - XML import'!$A155,1)-2)))</f>
        <v>0</v>
      </c>
      <c r="AG161" s="140">
        <f>IF(ISERROR(FIND(AG$3,'CFR - XML import'!$A155)),0,VALUE(MID('CFR - XML import'!$A155,SEARCH("&gt;",'CFR - XML import'!$A155,1)+1,SEARCH("/",'CFR - XML import'!$A155,1)-SEARCH("&gt;",'CFR - XML import'!$A155,1)-2)))</f>
        <v>0</v>
      </c>
      <c r="AH161" s="140">
        <f>IF(ISERROR(FIND(AH$3,'CFR - XML import'!$A155)),0,VALUE(MID('CFR - XML import'!$A155,SEARCH("&gt;",'CFR - XML import'!$A155,1)+1,SEARCH("/",'CFR - XML import'!$A155,1)-SEARCH("&gt;",'CFR - XML import'!$A155,1)-2)))</f>
        <v>0</v>
      </c>
      <c r="AI161" s="140">
        <f>IF(ISERROR(FIND(AI$3,'CFR - XML import'!$A155)),0,VALUE(MID('CFR - XML import'!$A155,SEARCH("&gt;",'CFR - XML import'!$A155,1)+1,SEARCH("/",'CFR - XML import'!$A155,1)-SEARCH("&gt;",'CFR - XML import'!$A155,1)-2)))</f>
        <v>0</v>
      </c>
      <c r="AJ161" s="140">
        <f>IF(ISERROR(FIND(AJ$3,'CFR - XML import'!$A155)),0,VALUE(MID('CFR - XML import'!$A155,SEARCH("&gt;",'CFR - XML import'!$A155,1)+1,SEARCH("/",'CFR - XML import'!$A155,1)-SEARCH("&gt;",'CFR - XML import'!$A155,1)-2)))</f>
        <v>0</v>
      </c>
      <c r="AK161" s="140">
        <f>IF(ISERROR(FIND(AK$3,'CFR - XML import'!$A155)),0,VALUE(MID('CFR - XML import'!$A155,SEARCH("&gt;",'CFR - XML import'!$A155,1)+1,SEARCH("/",'CFR - XML import'!$A155,1)-SEARCH("&gt;",'CFR - XML import'!$A155,1)-2)))</f>
        <v>0</v>
      </c>
      <c r="AL161" s="140">
        <f>IF(ISERROR(FIND(AL$3,'CFR - XML import'!$A155)),0,VALUE(MID('CFR - XML import'!$A155,SEARCH("&gt;",'CFR - XML import'!$A155,1)+1,SEARCH("/",'CFR - XML import'!$A155,1)-SEARCH("&gt;",'CFR - XML import'!$A155,1)-2)))</f>
        <v>0</v>
      </c>
      <c r="AM161" s="140">
        <f>IF(ISERROR(FIND(AM$3,'CFR - XML import'!$A155)),0,VALUE(MID('CFR - XML import'!$A155,SEARCH("&gt;",'CFR - XML import'!$A155,1)+1,SEARCH("/",'CFR - XML import'!$A155,1)-SEARCH("&gt;",'CFR - XML import'!$A155,1)-2)))</f>
        <v>0</v>
      </c>
      <c r="AN161" s="140">
        <f>IF(ISERROR(FIND(AN$3,'CFR - XML import'!$A155)),0,VALUE(MID('CFR - XML import'!$A155,SEARCH("&gt;",'CFR - XML import'!$A155,1)+1,SEARCH("/",'CFR - XML import'!$A155,1)-SEARCH("&gt;",'CFR - XML import'!$A155,1)-2)))</f>
        <v>0</v>
      </c>
      <c r="AO161" s="140">
        <f>IF(ISERROR(FIND(AO$3,'CFR - XML import'!$A155)),0,VALUE(MID('CFR - XML import'!$A155,SEARCH("&gt;",'CFR - XML import'!$A155,1)+1,SEARCH("/",'CFR - XML import'!$A155,1)-SEARCH("&gt;",'CFR - XML import'!$A155,1)-2)))</f>
        <v>0</v>
      </c>
      <c r="AP161" s="140">
        <f>IF(ISERROR(FIND(AP$3,'CFR - XML import'!$A155)),0,VALUE(MID('CFR - XML import'!$A155,SEARCH("&gt;",'CFR - XML import'!$A155,1)+1,SEARCH("/",'CFR - XML import'!$A155,1)-SEARCH("&gt;",'CFR - XML import'!$A155,1)-2)))</f>
        <v>0</v>
      </c>
      <c r="AQ161" s="140">
        <f>IF(ISERROR(FIND(AQ$3,'CFR - XML import'!$A155)),0,VALUE(MID('CFR - XML import'!$A155,SEARCH("&gt;",'CFR - XML import'!$A155,1)+1,SEARCH("/",'CFR - XML import'!$A155,1)-SEARCH("&gt;",'CFR - XML import'!$A155,1)-2)))</f>
        <v>0</v>
      </c>
      <c r="AR161" s="140">
        <f>IF(ISERROR(FIND(AR$3,'CFR - XML import'!$A155)),0,VALUE(MID('CFR - XML import'!$A155,SEARCH("&gt;",'CFR - XML import'!$A155,1)+1,SEARCH("/",'CFR - XML import'!$A155,1)-SEARCH("&gt;",'CFR - XML import'!$A155,1)-2)))</f>
        <v>0</v>
      </c>
      <c r="AS161" s="140">
        <f>IF(ISERROR(FIND(AS$3,'CFR - XML import'!$A155)),0,VALUE(MID('CFR - XML import'!$A155,SEARCH("&gt;",'CFR - XML import'!$A155,1)+1,SEARCH("/",'CFR - XML import'!$A155,1)-SEARCH("&gt;",'CFR - XML import'!$A155,1)-2)))</f>
        <v>0</v>
      </c>
      <c r="AT161" s="140">
        <f>IF(ISERROR(FIND(AT$3,'CFR - XML import'!$A155)),0,VALUE(MID('CFR - XML import'!$A155,SEARCH("&gt;",'CFR - XML import'!$A155,1)+1,SEARCH("/",'CFR - XML import'!$A155,1)-SEARCH("&gt;",'CFR - XML import'!$A155,1)-2)))</f>
        <v>0</v>
      </c>
      <c r="AU161" s="140">
        <f>IF(ISERROR(FIND(AU$3,'CFR - XML import'!$A155)),0,VALUE(MID('CFR - XML import'!$A155,SEARCH("&gt;",'CFR - XML import'!$A155,1)+1,SEARCH("/",'CFR - XML import'!$A155,1)-SEARCH("&gt;",'CFR - XML import'!$A155,1)-2)))</f>
        <v>0</v>
      </c>
      <c r="AV161" s="140">
        <f>IF(ISERROR(FIND(AV$3,'CFR - XML import'!$A155)),0,VALUE(MID('CFR - XML import'!$A155,SEARCH("&gt;",'CFR - XML import'!$A155,1)+1,SEARCH("/",'CFR - XML import'!$A155,1)-SEARCH("&gt;",'CFR - XML import'!$A155,1)-2)))</f>
        <v>0</v>
      </c>
      <c r="AW161" s="140">
        <f>IF(ISERROR(FIND(AW$3,'CFR - XML import'!$A155)),0,VALUE(MID('CFR - XML import'!$A155,SEARCH("&gt;",'CFR - XML import'!$A155,1)+1,SEARCH("/",'CFR - XML import'!$A155,1)-SEARCH("&gt;",'CFR - XML import'!$A155,1)-2)))</f>
        <v>0</v>
      </c>
      <c r="AX161" s="140">
        <f>IF(ISERROR(FIND(AX$3,'CFR - XML import'!$A155)),0,VALUE(MID('CFR - XML import'!$A155,SEARCH("&gt;",'CFR - XML import'!$A155,1)+1,SEARCH("/",'CFR - XML import'!$A155,1)-SEARCH("&gt;",'CFR - XML import'!$A155,1)-2)))</f>
        <v>0</v>
      </c>
      <c r="AY161" s="140">
        <f>IF(ISERROR(FIND(AY$3,'CFR - XML import'!$A155)),0,VALUE(MID('CFR - XML import'!$A155,SEARCH("&gt;",'CFR - XML import'!$A155,1)+1,SEARCH("/",'CFR - XML import'!$A155,1)-SEARCH("&gt;",'CFR - XML import'!$A155,1)-2)))</f>
        <v>0</v>
      </c>
      <c r="AZ161" s="140">
        <f>IF(ISERROR(FIND(AZ$3,'CFR - XML import'!$A155)),0,VALUE(MID('CFR - XML import'!$A155,SEARCH("&gt;",'CFR - XML import'!$A155,1)+1,SEARCH("/",'CFR - XML import'!$A155,1)-SEARCH("&gt;",'CFR - XML import'!$A155,1)-2)))</f>
        <v>0</v>
      </c>
      <c r="BA161" s="140">
        <f>IF(ISERROR(FIND(BA$3,'CFR - XML import'!$A155)),0,VALUE(MID('CFR - XML import'!$A155,SEARCH("&gt;",'CFR - XML import'!$A155,1)+1,SEARCH("/",'CFR - XML import'!$A155,1)-SEARCH("&gt;",'CFR - XML import'!$A155,1)-2)))</f>
        <v>0</v>
      </c>
      <c r="BB161" s="140">
        <f>IF(ISERROR(FIND(BB$3,'CFR - XML import'!$A155)),0,VALUE(MID('CFR - XML import'!$A155,SEARCH("&gt;",'CFR - XML import'!$A155,1)+1,SEARCH("/",'CFR - XML import'!$A155,1)-SEARCH("&gt;",'CFR - XML import'!$A155,1)-2)))</f>
        <v>0</v>
      </c>
      <c r="BC161" s="140">
        <f>IF(ISERROR(FIND(BC$3,'CFR - XML import'!$A155)),0,VALUE(MID('CFR - XML import'!$A155,SEARCH("&gt;",'CFR - XML import'!$A155,1)+1,SEARCH("/",'CFR - XML import'!$A155,1)-SEARCH("&gt;",'CFR - XML import'!$A155,1)-2)))</f>
        <v>0</v>
      </c>
      <c r="BD161" s="140">
        <f>IF(ISERROR(FIND(BD$3,'CFR - XML import'!$A155)),0,VALUE(MID('CFR - XML import'!$A155,SEARCH("&gt;",'CFR - XML import'!$A155,1)+1,SEARCH("/",'CFR - XML import'!$A155,1)-SEARCH("&gt;",'CFR - XML import'!$A155,1)-2)))</f>
        <v>0</v>
      </c>
      <c r="BE161" s="140">
        <f>IF(ISERROR(FIND(BE$3,'CFR - XML import'!$A155)),0,VALUE(MID('CFR - XML import'!$A155,SEARCH("&gt;",'CFR - XML import'!$A155,1)+1,SEARCH("/",'CFR - XML import'!$A155,1)-SEARCH("&gt;",'CFR - XML import'!$A155,1)-2)))</f>
        <v>0</v>
      </c>
      <c r="BF161" s="140">
        <f>IF(ISERROR(FIND(BF$3,'CFR - XML import'!$A155)),0,VALUE(MID('CFR - XML import'!$A155,SEARCH("&gt;",'CFR - XML import'!$A155,1)+1,SEARCH("/",'CFR - XML import'!$A155,1)-SEARCH("&gt;",'CFR - XML import'!$A155,1)-2)))</f>
        <v>0</v>
      </c>
      <c r="BG161" s="140">
        <f>IF(ISERROR(FIND(BG$3,'CFR - XML import'!$A155)),0,VALUE(MID('CFR - XML import'!$A155,SEARCH("&gt;",'CFR - XML import'!$A155,1)+1,SEARCH("/",'CFR - XML import'!$A155,1)-SEARCH("&gt;",'CFR - XML import'!$A155,1)-2)))</f>
        <v>0</v>
      </c>
      <c r="BH161" s="140">
        <f>IF(ISERROR(FIND(BH$3,'CFR - XML import'!$A155)),0,VALUE(MID('CFR - XML import'!$A155,SEARCH("&gt;",'CFR - XML import'!$A155,1)+1,SEARCH("/",'CFR - XML import'!$A155,1)-SEARCH("&gt;",'CFR - XML import'!$A155,1)-2)))</f>
        <v>0</v>
      </c>
      <c r="BI161" s="140">
        <f>IF(ISERROR(FIND(BI$3,'CFR - XML import'!$A155)),0,VALUE(MID('CFR - XML import'!$A155,SEARCH("&gt;",'CFR - XML import'!$A155,1)+1,SEARCH("/",'CFR - XML import'!$A155,1)-SEARCH("&gt;",'CFR - XML import'!$A155,1)-2)))</f>
        <v>0</v>
      </c>
      <c r="BJ161" s="140">
        <f>IF(ISERROR(FIND(BJ$3,'CFR - XML import'!$A155)),0,VALUE(MID('CFR - XML import'!$A155,SEARCH("&gt;",'CFR - XML import'!$A155,1)+1,SEARCH("/",'CFR - XML import'!$A155,1)-SEARCH("&gt;",'CFR - XML import'!$A155,1)-2)))</f>
        <v>0</v>
      </c>
      <c r="BK161" s="140">
        <f>IF(ISERROR(FIND(BK$3,'CFR - XML import'!$A155)),0,VALUE(MID('CFR - XML import'!$A155,SEARCH("&gt;",'CFR - XML import'!$A155,1)+1,SEARCH("/",'CFR - XML import'!$A155,1)-SEARCH("&gt;",'CFR - XML import'!$A155,1)-2)))</f>
        <v>0</v>
      </c>
      <c r="BL161" s="140">
        <f>IF(ISERROR(FIND(BL$3,'CFR - XML import'!$A155)),0,VALUE(MID('CFR - XML import'!$A155,SEARCH("&gt;",'CFR - XML import'!$A155,1)+1,SEARCH("/",'CFR - XML import'!$A155,1)-SEARCH("&gt;",'CFR - XML import'!$A155,1)-2)))</f>
        <v>0</v>
      </c>
      <c r="BM161" s="140">
        <f>IF(ISERROR(FIND(BM$3,'CFR - XML import'!$A155)),0,VALUE(MID('CFR - XML import'!$A155,SEARCH("&gt;",'CFR - XML import'!$A155,1)+1,SEARCH("/",'CFR - XML import'!$A155,1)-SEARCH("&gt;",'CFR - XML import'!$A155,1)-2)))</f>
        <v>0</v>
      </c>
      <c r="BN161" s="140">
        <f>IF(ISERROR(FIND(BN$3,'CFR - XML import'!$A155)),0,VALUE(MID('CFR - XML import'!$A155,SEARCH("&gt;",'CFR - XML import'!$A155,1)+1,SEARCH("/",'CFR - XML import'!$A155,1)-SEARCH("&gt;",'CFR - XML import'!$A155,1)-2)))</f>
        <v>0</v>
      </c>
      <c r="BO161" s="140">
        <f>IF(ISERROR(FIND(BO$3,'CFR - XML import'!$A155)),0,VALUE(MID('CFR - XML import'!$A155,SEARCH("&gt;",'CFR - XML import'!$A155,1)+1,SEARCH("/",'CFR - XML import'!$A155,1)-SEARCH("&gt;",'CFR - XML import'!$A155,1)-2)))</f>
        <v>0</v>
      </c>
      <c r="BP161" s="140">
        <f>IF(ISERROR(FIND(BP$3,'CFR - XML import'!$A155)),0,VALUE(MID('CFR - XML import'!$A155,SEARCH("&gt;",'CFR - XML import'!$A155,1)+1,SEARCH("/",'CFR - XML import'!$A155,1)-SEARCH("&gt;",'CFR - XML import'!$A155,1)-2)))</f>
        <v>0</v>
      </c>
      <c r="BQ161" s="140">
        <f>IF(ISERROR(FIND(BQ$3,'CFR - XML import'!$A155)),0,VALUE(MID('CFR - XML import'!$A155,SEARCH("&gt;",'CFR - XML import'!$A155,1)+1,SEARCH("/",'CFR - XML import'!$A155,1)-SEARCH("&gt;",'CFR - XML import'!$A155,1)-2)))</f>
        <v>0</v>
      </c>
      <c r="BR161" s="140">
        <f>IF(ISERROR(FIND(BR$3,'CFR - XML import'!$A155)),0,VALUE(MID('CFR - XML import'!$A155,SEARCH("&gt;",'CFR - XML import'!$A155,1)+1,SEARCH("/",'CFR - XML import'!$A155,1)-SEARCH("&gt;",'CFR - XML import'!$A155,1)-2)))</f>
        <v>0</v>
      </c>
      <c r="BS161" s="140">
        <f>IF(ISERROR(FIND(BS$3,'CFR - XML import'!$A155)),0,VALUE(MID('CFR - XML import'!$A155,SEARCH("&gt;",'CFR - XML import'!$A155,1)+1,SEARCH("/",'CFR - XML import'!$A155,1)-SEARCH("&gt;",'CFR - XML import'!$A155,1)-2)))</f>
        <v>0</v>
      </c>
      <c r="BT161" s="140">
        <f>IF(ISERROR(FIND(BT$3,'CFR - XML import'!$A155)),0,VALUE(MID('CFR - XML import'!$A155,SEARCH("&gt;",'CFR - XML import'!$A155,1)+1,SEARCH("/",'CFR - XML import'!$A155,1)-SEARCH("&gt;",'CFR - XML import'!$A155,1)-2)))</f>
        <v>0</v>
      </c>
      <c r="BU161" s="140">
        <f>IF(ISERROR(FIND(BU$3,'CFR - XML import'!$A155)),0,VALUE(MID('CFR - XML import'!$A155,SEARCH("&gt;",'CFR - XML import'!$A155,1)+1,SEARCH("/",'CFR - XML import'!$A155,1)-SEARCH("&gt;",'CFR - XML import'!$A155,1)-2)))</f>
        <v>0</v>
      </c>
      <c r="BV161" s="140">
        <f>IF(ISERROR(FIND(BV$3,'CFR - XML import'!$A155)),0,VALUE(MID('CFR - XML import'!$A155,SEARCH("&gt;",'CFR - XML import'!$A155,1)+1,SEARCH("/",'CFR - XML import'!$A155,1)-SEARCH("&gt;",'CFR - XML import'!$A155,1)-2)))</f>
        <v>0</v>
      </c>
      <c r="BW161" s="140">
        <f>IF(ISERROR(FIND(BW$3,'CFR - XML import'!$A155)),0,VALUE(MID('CFR - XML import'!$A155,SEARCH("&gt;",'CFR - XML import'!$A155,1)+1,SEARCH("/",'CFR - XML import'!$A155,1)-SEARCH("&gt;",'CFR - XML import'!$A155,1)-2)))</f>
        <v>0</v>
      </c>
      <c r="BX161" s="140">
        <f>IF(ISERROR(FIND(BX$3,'CFR - XML import'!$A155)),0,VALUE(MID('CFR - XML import'!$A155,SEARCH("&gt;",'CFR - XML import'!$A155,1)+1,SEARCH("/",'CFR - XML import'!$A155,1)-SEARCH("&gt;",'CFR - XML import'!$A155,1)-2)))</f>
        <v>0</v>
      </c>
      <c r="BY161" s="140">
        <f>IF(ISERROR(FIND(BY$3,'CFR - XML import'!$A155)),0,VALUE(MID('CFR - XML import'!$A155,SEARCH("&gt;",'CFR - XML import'!$A155,1)+1,SEARCH("/",'CFR - XML import'!$A155,1)-SEARCH("&gt;",'CFR - XML import'!$A155,1)-2)))</f>
        <v>0</v>
      </c>
      <c r="BZ161" s="140">
        <f>IF(ISERROR(FIND(BZ$3,'CFR - XML import'!$A155)),0,VALUE(MID('CFR - XML import'!$A155,SEARCH("&gt;",'CFR - XML import'!$A155,1)+1,SEARCH("/",'CFR - XML import'!$A155,1)-SEARCH("&gt;",'CFR - XML import'!$A155,1)-2)))</f>
        <v>0</v>
      </c>
      <c r="CG161" s="142">
        <f>IF(ISERROR(IF(MID('CFR - XML import'!$A155,LEN($CF$4)+5,LEN('CFR - XML import'!$A155)-(2*LEN($CF$4)+5))="RMMS",1,IF(MID('CFR - XML import'!$A155,LEN("    &lt;InputSystem&gt;")+1,LEN('CFR - XML import'!$A155)-(LEN("    &lt;InputSystem&gt;")+LEN($CF$4)+1))="SIMS",2,0))),0,IF(MID('CFR - XML import'!$A155,LEN($CF$4)+5,LEN('CFR - XML import'!$A155)-(2*LEN($CF$4)+5))="RMMS",1,IF(MID('CFR - XML import'!$A155,LEN("    &lt;InputSystem&gt;")+1,LEN('CFR - XML import'!$A155)-(LEN("    &lt;InputSystem&gt;")+LEN($CF$4)+1))="SIMS",2,0)))</f>
        <v>0</v>
      </c>
      <c r="CH161" s="140">
        <f>IF(ISERROR(FIND(CH$3,'CFR - XML import'!$A155)),0,MID('CFR - XML import'!$A155,SEARCH("&gt;",'CFR - XML import'!$A155,1)+1,SEARCH("/",'CFR - XML import'!$A155,1)-SEARCH("&gt;",'CFR - XML import'!$A155,1)-2))</f>
        <v>0</v>
      </c>
      <c r="CI161" s="140">
        <f>IF(ISERROR(FIND(CI$3,'CFR - XML import'!$A155)),0,MID('CFR - XML import'!$A155,SEARCH("&gt;",'CFR - XML import'!$A155,1)+1,SEARCH("/",'CFR - XML import'!$A155,1)-SEARCH("&gt;",'CFR - XML import'!$A155,1)-2))</f>
        <v>0</v>
      </c>
      <c r="CJ161" s="140">
        <f>IF(ISERROR(FIND(CJ$3,'CFR - XML import'!$A155)),0,MID('CFR - XML import'!$A155,SEARCH("&gt;",'CFR - XML import'!$A155,1)+1,SEARCH("/",'CFR - XML import'!$A155,1)-SEARCH("&gt;",'CFR - XML import'!$A155,1)-2))</f>
        <v>0</v>
      </c>
      <c r="CK161" s="140">
        <f>IF(ISERROR(FIND(CK$3,'CFR - XML import'!$A155)),0,MID('CFR - XML import'!$A155,SEARCH("&gt;",'CFR - XML import'!$A155,1)+1,SEARCH("/",'CFR - XML import'!$A155,1)-SEARCH("&gt;",'CFR - XML import'!$A155,1)-2))</f>
        <v>0</v>
      </c>
      <c r="CL161" s="140">
        <f>IF(ISERROR(FIND(CL$3,'CFR - XML import'!$A155)),0,MID('CFR - XML import'!$A155,SEARCH("&gt;",'CFR - XML import'!$A155,1)+1,SEARCH("/",'CFR - XML import'!$A155,1)-SEARCH("&gt;",'CFR - XML import'!$A155,1)-2))</f>
        <v>0</v>
      </c>
      <c r="CM161" s="140">
        <f>IF(ISERROR(FIND(CM$3,'CFR - XML import'!$A155)),0,MID('CFR - XML import'!$A155,SEARCH("&gt;",'CFR - XML import'!$A155,1)+1,SEARCH("/",'CFR - XML import'!$A155,1)-SEARCH("&gt;",'CFR - XML import'!$A155,1)-2))</f>
        <v>0</v>
      </c>
    </row>
    <row r="162" spans="1:91" x14ac:dyDescent="0.2">
      <c r="A162" s="139" t="str">
        <f>IF(AND('CFR - XML import'!A156&lt;&gt;"",LEFT('CFR - XML import'!A156,1)&lt;&gt;"&lt;",LEFT('CFR - XML import'!A156,3)&lt;&gt;"  &lt;",LEFT('CFR - XML import'!A156,5)&lt;&gt;"    &lt;",LEFT('CFR - XML import'!A156,7)&lt;&gt;"      &lt;",LEFT('CFR - XML import'!A156,9)&lt;&gt;"        &lt;",$B$1="SIMS"),'CFR - XML import'!A156,IF(AND(LEFT('CFR - XML import'!A156,9)="&lt;Details&gt;",$B$1="RM"),'CFR - XML import'!A156,""))</f>
        <v/>
      </c>
      <c r="B162" s="140">
        <f>IF(ISERROR(FIND(B$3,'CFR - XML import'!$A156)),0,VALUE(MID('CFR - XML import'!$A156,SEARCH("&gt;",'CFR - XML import'!$A156,1)+1,SEARCH("/",'CFR - XML import'!$A156,1)-SEARCH("&gt;",'CFR - XML import'!$A156,1)-2)))</f>
        <v>0</v>
      </c>
      <c r="D162" s="140">
        <f>IF(ISERROR(FIND(D$3,'CFR - XML import'!$A156)),0,MID('CFR - XML import'!$A156,SEARCH("&gt;",'CFR - XML import'!$A156,1)+1,SEARCH("/",'CFR - XML import'!$A156,1)-SEARCH("&gt;",'CFR - XML import'!$A156,1)-2))</f>
        <v>0</v>
      </c>
      <c r="E162" s="140">
        <f>IF(ISERROR(FIND(E$3,'CFR - XML import'!$A156)),0,MID('CFR - XML import'!$A156,SEARCH("&gt;",'CFR - XML import'!$A156,1)+1,SEARCH("/",'CFR - XML import'!$A156,1)-SEARCH("&gt;",'CFR - XML import'!$A156,1)-2))</f>
        <v>0</v>
      </c>
      <c r="F162" s="141">
        <f>IF($B$1="SIMS",IF(ISERROR(FIND(F$3,'CFR - XML import'!$A156)),0,VALUE(MID('CFR - XML import'!$A156,15,10))),IF(ISERROR(FIND(F$3,'CFR - XML import'!$A156)),0,VALUE(MID('CFR - XML import'!$A156,15,10))))</f>
        <v>0</v>
      </c>
      <c r="G162" s="140">
        <f>IF(ISERROR(FIND(G$3,'CFR - XML import'!$A156)),0,VALUE(MID('CFR - XML import'!$A156,SEARCH("&gt;",'CFR - XML import'!$A156,1)+1,SEARCH("/",'CFR - XML import'!$A156,1)-SEARCH("&gt;",'CFR - XML import'!$A156,1)-2)))</f>
        <v>0</v>
      </c>
      <c r="H162" s="140">
        <f>IF(ISERROR(FIND(H$3,'CFR - XML import'!$A156)),0,VALUE(MID('CFR - XML import'!$A156,SEARCH("&gt;",'CFR - XML import'!$A156,1)+1,SEARCH("/",'CFR - XML import'!$A156,1)-SEARCH("&gt;",'CFR - XML import'!$A156,1)-2)))</f>
        <v>0</v>
      </c>
      <c r="I162" s="140">
        <f>IF(ISERROR(FIND(I$3,'CFR - XML import'!$A156)),0,VALUE(MID('CFR - XML import'!$A156,SEARCH("&gt;",'CFR - XML import'!$A156,1)+1,SEARCH("/",'CFR - XML import'!$A156,1)-SEARCH("&gt;",'CFR - XML import'!$A156,1)-2)))</f>
        <v>0</v>
      </c>
      <c r="J162" s="140">
        <f>IF(ISERROR(FIND(J$3,'CFR - XML import'!$A156)),0,VALUE(MID('CFR - XML import'!$A156,SEARCH("&gt;",'CFR - XML import'!$A156,1)+1,SEARCH("/",'CFR - XML import'!$A156,1)-SEARCH("&gt;",'CFR - XML import'!$A156,1)-2)))</f>
        <v>0</v>
      </c>
      <c r="K162" s="140">
        <f>IF(ISERROR(FIND(K$3,'CFR - XML import'!$A156)),0,VALUE(MID('CFR - XML import'!$A156,SEARCH("&gt;",'CFR - XML import'!$A156,1)+1,SEARCH("/",'CFR - XML import'!$A156,1)-SEARCH("&gt;",'CFR - XML import'!$A156,1)-2)))</f>
        <v>0</v>
      </c>
      <c r="L162" s="140">
        <f>IF(ISERROR(FIND(L$3,'CFR - XML import'!$A156)),0,VALUE(MID('CFR - XML import'!$A156,SEARCH("&gt;",'CFR - XML import'!$A156,1)+1,SEARCH("/",'CFR - XML import'!$A156,1)-SEARCH("&gt;",'CFR - XML import'!$A156,1)-2)))</f>
        <v>0</v>
      </c>
      <c r="M162" s="140">
        <f>IF(ISERROR(FIND(M$3,'CFR - XML import'!$A156)),0,VALUE(MID('CFR - XML import'!$A156,SEARCH("&gt;",'CFR - XML import'!$A156,1)+1,SEARCH("/",'CFR - XML import'!$A156,1)-SEARCH("&gt;",'CFR - XML import'!$A156,1)-2)))</f>
        <v>0</v>
      </c>
      <c r="N162" s="140">
        <f>IF(ISERROR(FIND(N$3,'CFR - XML import'!$A156)),0,VALUE(MID('CFR - XML import'!$A156,SEARCH("&gt;",'CFR - XML import'!$A156,1)+1,SEARCH("/",'CFR - XML import'!$A156,1)-SEARCH("&gt;",'CFR - XML import'!$A156,1)-2)))</f>
        <v>0</v>
      </c>
      <c r="O162" s="140">
        <f>IF(ISERROR(FIND(O$3,'CFR - XML import'!$A156)),0,VALUE(MID('CFR - XML import'!$A156,SEARCH("&gt;",'CFR - XML import'!$A156,1)+1,SEARCH("/",'CFR - XML import'!$A156,1)-SEARCH("&gt;",'CFR - XML import'!$A156,1)-2)))</f>
        <v>0</v>
      </c>
      <c r="P162" s="140">
        <f>IF(ISERROR(FIND(P$3,'CFR - XML import'!$A156)),0,VALUE(MID('CFR - XML import'!$A156,SEARCH("&gt;",'CFR - XML import'!$A156,1)+1,SEARCH("/",'CFR - XML import'!$A156,1)-SEARCH("&gt;",'CFR - XML import'!$A156,1)-2)))</f>
        <v>0</v>
      </c>
      <c r="Q162" s="140">
        <f>IF(ISERROR(FIND(Q$3,'CFR - XML import'!$A156)),0,VALUE(MID('CFR - XML import'!$A156,SEARCH("&gt;",'CFR - XML import'!$A156,1)+1,SEARCH("/",'CFR - XML import'!$A156,1)-SEARCH("&gt;",'CFR - XML import'!$A156,1)-2)))</f>
        <v>0</v>
      </c>
      <c r="R162" s="140">
        <f>IF(ISERROR(FIND(R$3,'CFR - XML import'!$A156)),0,VALUE(MID('CFR - XML import'!$A156,SEARCH("&gt;",'CFR - XML import'!$A156,1)+1,SEARCH("/",'CFR - XML import'!$A156,1)-SEARCH("&gt;",'CFR - XML import'!$A156,1)-2)))</f>
        <v>0</v>
      </c>
      <c r="S162" s="140">
        <f>IF(ISERROR(FIND(S$3,'CFR - XML import'!$A156)),0,VALUE(MID('CFR - XML import'!$A156,SEARCH("&gt;",'CFR - XML import'!$A156,1)+1,SEARCH("/",'CFR - XML import'!$A156,1)-SEARCH("&gt;",'CFR - XML import'!$A156,1)-2)))</f>
        <v>0</v>
      </c>
      <c r="T162" s="140">
        <f>IF(ISERROR(FIND(T$3,'CFR - XML import'!$A156)),0,VALUE(MID('CFR - XML import'!$A156,SEARCH("&gt;",'CFR - XML import'!$A156,1)+1,SEARCH("/",'CFR - XML import'!$A156,1)-SEARCH("&gt;",'CFR - XML import'!$A156,1)-2)))</f>
        <v>0</v>
      </c>
      <c r="U162" s="140">
        <f>IF(ISERROR(FIND(U$3,'CFR - XML import'!$A156)),0,VALUE(MID('CFR - XML import'!$A156,SEARCH("&gt;",'CFR - XML import'!$A156,1)+1,SEARCH("/",'CFR - XML import'!$A156,1)-SEARCH("&gt;",'CFR - XML import'!$A156,1)-2)))</f>
        <v>0</v>
      </c>
      <c r="V162" s="140">
        <f>IF(ISERROR(FIND(V$3,'CFR - XML import'!$A156)),0,VALUE(MID('CFR - XML import'!$A156,SEARCH("&gt;",'CFR - XML import'!$A156,1)+1,SEARCH("/",'CFR - XML import'!$A156,1)-SEARCH("&gt;",'CFR - XML import'!$A156,1)-2)))</f>
        <v>0</v>
      </c>
      <c r="W162" s="140">
        <f>IF(ISERROR(FIND(W$3,'CFR - XML import'!$A156)),0,VALUE(MID('CFR - XML import'!$A156,SEARCH("&gt;",'CFR - XML import'!$A156,1)+1,SEARCH("/",'CFR - XML import'!$A156,1)-SEARCH("&gt;",'CFR - XML import'!$A156,1)-2)))</f>
        <v>0</v>
      </c>
      <c r="X162" s="140"/>
      <c r="Y162" s="140">
        <f>IF(ISERROR(FIND(Y$3,'CFR - XML import'!$A156)),0,VALUE(MID('CFR - XML import'!$A156,SEARCH("&gt;",'CFR - XML import'!$A156,1)+1,SEARCH("/",'CFR - XML import'!$A156,1)-SEARCH("&gt;",'CFR - XML import'!$A156,1)-2)))</f>
        <v>0</v>
      </c>
      <c r="Z162" s="140">
        <f>IF(ISERROR(FIND(Z$3,'CFR - XML import'!$A156)),0,VALUE(MID('CFR - XML import'!$A156,SEARCH("&gt;",'CFR - XML import'!$A156,1)+1,SEARCH("/",'CFR - XML import'!$A156,1)-SEARCH("&gt;",'CFR - XML import'!$A156,1)-2)))</f>
        <v>0</v>
      </c>
      <c r="AA162" s="140">
        <f>IF(ISERROR(FIND(AA$3,'CFR - XML import'!$A156)),0,VALUE(MID('CFR - XML import'!$A156,SEARCH("&gt;",'CFR - XML import'!$A156,1)+1,SEARCH("/",'CFR - XML import'!$A156,1)-SEARCH("&gt;",'CFR - XML import'!$A156,1)-2)))</f>
        <v>0</v>
      </c>
      <c r="AB162" s="140">
        <f>IF(ISERROR(FIND(AB$3,'CFR - XML import'!$A156)),0,VALUE(MID('CFR - XML import'!$A156,SEARCH("&gt;",'CFR - XML import'!$A156,1)+1,SEARCH("/",'CFR - XML import'!$A156,1)-SEARCH("&gt;",'CFR - XML import'!$A156,1)-2)))</f>
        <v>0</v>
      </c>
      <c r="AC162" s="140">
        <f>IF(ISERROR(FIND(AC$3,'CFR - XML import'!$A156)),0,VALUE(MID('CFR - XML import'!$A156,SEARCH("&gt;",'CFR - XML import'!$A156,1)+1,SEARCH("/",'CFR - XML import'!$A156,1)-SEARCH("&gt;",'CFR - XML import'!$A156,1)-2)))</f>
        <v>0</v>
      </c>
      <c r="AD162" s="140">
        <f>IF(ISERROR(FIND(AD$3,'CFR - XML import'!$A156)),0,VALUE(MID('CFR - XML import'!$A156,SEARCH("&gt;",'CFR - XML import'!$A156,1)+1,SEARCH("/",'CFR - XML import'!$A156,1)-SEARCH("&gt;",'CFR - XML import'!$A156,1)-2)))</f>
        <v>0</v>
      </c>
      <c r="AE162" s="140">
        <f>IF(ISERROR(FIND(AE$3,'CFR - XML import'!$A156)),0,VALUE(MID('CFR - XML import'!$A156,SEARCH("&gt;",'CFR - XML import'!$A156,1)+1,SEARCH("/",'CFR - XML import'!$A156,1)-SEARCH("&gt;",'CFR - XML import'!$A156,1)-2)))</f>
        <v>0</v>
      </c>
      <c r="AF162" s="140">
        <f>IF(ISERROR(FIND(AF$3,'CFR - XML import'!$A156)),0,VALUE(MID('CFR - XML import'!$A156,SEARCH("&gt;",'CFR - XML import'!$A156,1)+1,SEARCH("/",'CFR - XML import'!$A156,1)-SEARCH("&gt;",'CFR - XML import'!$A156,1)-2)))</f>
        <v>0</v>
      </c>
      <c r="AG162" s="140">
        <f>IF(ISERROR(FIND(AG$3,'CFR - XML import'!$A156)),0,VALUE(MID('CFR - XML import'!$A156,SEARCH("&gt;",'CFR - XML import'!$A156,1)+1,SEARCH("/",'CFR - XML import'!$A156,1)-SEARCH("&gt;",'CFR - XML import'!$A156,1)-2)))</f>
        <v>0</v>
      </c>
      <c r="AH162" s="140">
        <f>IF(ISERROR(FIND(AH$3,'CFR - XML import'!$A156)),0,VALUE(MID('CFR - XML import'!$A156,SEARCH("&gt;",'CFR - XML import'!$A156,1)+1,SEARCH("/",'CFR - XML import'!$A156,1)-SEARCH("&gt;",'CFR - XML import'!$A156,1)-2)))</f>
        <v>0</v>
      </c>
      <c r="AI162" s="140">
        <f>IF(ISERROR(FIND(AI$3,'CFR - XML import'!$A156)),0,VALUE(MID('CFR - XML import'!$A156,SEARCH("&gt;",'CFR - XML import'!$A156,1)+1,SEARCH("/",'CFR - XML import'!$A156,1)-SEARCH("&gt;",'CFR - XML import'!$A156,1)-2)))</f>
        <v>0</v>
      </c>
      <c r="AJ162" s="140">
        <f>IF(ISERROR(FIND(AJ$3,'CFR - XML import'!$A156)),0,VALUE(MID('CFR - XML import'!$A156,SEARCH("&gt;",'CFR - XML import'!$A156,1)+1,SEARCH("/",'CFR - XML import'!$A156,1)-SEARCH("&gt;",'CFR - XML import'!$A156,1)-2)))</f>
        <v>0</v>
      </c>
      <c r="AK162" s="140">
        <f>IF(ISERROR(FIND(AK$3,'CFR - XML import'!$A156)),0,VALUE(MID('CFR - XML import'!$A156,SEARCH("&gt;",'CFR - XML import'!$A156,1)+1,SEARCH("/",'CFR - XML import'!$A156,1)-SEARCH("&gt;",'CFR - XML import'!$A156,1)-2)))</f>
        <v>0</v>
      </c>
      <c r="AL162" s="140">
        <f>IF(ISERROR(FIND(AL$3,'CFR - XML import'!$A156)),0,VALUE(MID('CFR - XML import'!$A156,SEARCH("&gt;",'CFR - XML import'!$A156,1)+1,SEARCH("/",'CFR - XML import'!$A156,1)-SEARCH("&gt;",'CFR - XML import'!$A156,1)-2)))</f>
        <v>0</v>
      </c>
      <c r="AM162" s="140">
        <f>IF(ISERROR(FIND(AM$3,'CFR - XML import'!$A156)),0,VALUE(MID('CFR - XML import'!$A156,SEARCH("&gt;",'CFR - XML import'!$A156,1)+1,SEARCH("/",'CFR - XML import'!$A156,1)-SEARCH("&gt;",'CFR - XML import'!$A156,1)-2)))</f>
        <v>0</v>
      </c>
      <c r="AN162" s="140">
        <f>IF(ISERROR(FIND(AN$3,'CFR - XML import'!$A156)),0,VALUE(MID('CFR - XML import'!$A156,SEARCH("&gt;",'CFR - XML import'!$A156,1)+1,SEARCH("/",'CFR - XML import'!$A156,1)-SEARCH("&gt;",'CFR - XML import'!$A156,1)-2)))</f>
        <v>0</v>
      </c>
      <c r="AO162" s="140">
        <f>IF(ISERROR(FIND(AO$3,'CFR - XML import'!$A156)),0,VALUE(MID('CFR - XML import'!$A156,SEARCH("&gt;",'CFR - XML import'!$A156,1)+1,SEARCH("/",'CFR - XML import'!$A156,1)-SEARCH("&gt;",'CFR - XML import'!$A156,1)-2)))</f>
        <v>0</v>
      </c>
      <c r="AP162" s="140">
        <f>IF(ISERROR(FIND(AP$3,'CFR - XML import'!$A156)),0,VALUE(MID('CFR - XML import'!$A156,SEARCH("&gt;",'CFR - XML import'!$A156,1)+1,SEARCH("/",'CFR - XML import'!$A156,1)-SEARCH("&gt;",'CFR - XML import'!$A156,1)-2)))</f>
        <v>0</v>
      </c>
      <c r="AQ162" s="140">
        <f>IF(ISERROR(FIND(AQ$3,'CFR - XML import'!$A156)),0,VALUE(MID('CFR - XML import'!$A156,SEARCH("&gt;",'CFR - XML import'!$A156,1)+1,SEARCH("/",'CFR - XML import'!$A156,1)-SEARCH("&gt;",'CFR - XML import'!$A156,1)-2)))</f>
        <v>0</v>
      </c>
      <c r="AR162" s="140">
        <f>IF(ISERROR(FIND(AR$3,'CFR - XML import'!$A156)),0,VALUE(MID('CFR - XML import'!$A156,SEARCH("&gt;",'CFR - XML import'!$A156,1)+1,SEARCH("/",'CFR - XML import'!$A156,1)-SEARCH("&gt;",'CFR - XML import'!$A156,1)-2)))</f>
        <v>0</v>
      </c>
      <c r="AS162" s="140">
        <f>IF(ISERROR(FIND(AS$3,'CFR - XML import'!$A156)),0,VALUE(MID('CFR - XML import'!$A156,SEARCH("&gt;",'CFR - XML import'!$A156,1)+1,SEARCH("/",'CFR - XML import'!$A156,1)-SEARCH("&gt;",'CFR - XML import'!$A156,1)-2)))</f>
        <v>0</v>
      </c>
      <c r="AT162" s="140">
        <f>IF(ISERROR(FIND(AT$3,'CFR - XML import'!$A156)),0,VALUE(MID('CFR - XML import'!$A156,SEARCH("&gt;",'CFR - XML import'!$A156,1)+1,SEARCH("/",'CFR - XML import'!$A156,1)-SEARCH("&gt;",'CFR - XML import'!$A156,1)-2)))</f>
        <v>0</v>
      </c>
      <c r="AU162" s="140">
        <f>IF(ISERROR(FIND(AU$3,'CFR - XML import'!$A156)),0,VALUE(MID('CFR - XML import'!$A156,SEARCH("&gt;",'CFR - XML import'!$A156,1)+1,SEARCH("/",'CFR - XML import'!$A156,1)-SEARCH("&gt;",'CFR - XML import'!$A156,1)-2)))</f>
        <v>0</v>
      </c>
      <c r="AV162" s="140">
        <f>IF(ISERROR(FIND(AV$3,'CFR - XML import'!$A156)),0,VALUE(MID('CFR - XML import'!$A156,SEARCH("&gt;",'CFR - XML import'!$A156,1)+1,SEARCH("/",'CFR - XML import'!$A156,1)-SEARCH("&gt;",'CFR - XML import'!$A156,1)-2)))</f>
        <v>0</v>
      </c>
      <c r="AW162" s="140">
        <f>IF(ISERROR(FIND(AW$3,'CFR - XML import'!$A156)),0,VALUE(MID('CFR - XML import'!$A156,SEARCH("&gt;",'CFR - XML import'!$A156,1)+1,SEARCH("/",'CFR - XML import'!$A156,1)-SEARCH("&gt;",'CFR - XML import'!$A156,1)-2)))</f>
        <v>0</v>
      </c>
      <c r="AX162" s="140">
        <f>IF(ISERROR(FIND(AX$3,'CFR - XML import'!$A156)),0,VALUE(MID('CFR - XML import'!$A156,SEARCH("&gt;",'CFR - XML import'!$A156,1)+1,SEARCH("/",'CFR - XML import'!$A156,1)-SEARCH("&gt;",'CFR - XML import'!$A156,1)-2)))</f>
        <v>0</v>
      </c>
      <c r="AY162" s="140">
        <f>IF(ISERROR(FIND(AY$3,'CFR - XML import'!$A156)),0,VALUE(MID('CFR - XML import'!$A156,SEARCH("&gt;",'CFR - XML import'!$A156,1)+1,SEARCH("/",'CFR - XML import'!$A156,1)-SEARCH("&gt;",'CFR - XML import'!$A156,1)-2)))</f>
        <v>0</v>
      </c>
      <c r="AZ162" s="140">
        <f>IF(ISERROR(FIND(AZ$3,'CFR - XML import'!$A156)),0,VALUE(MID('CFR - XML import'!$A156,SEARCH("&gt;",'CFR - XML import'!$A156,1)+1,SEARCH("/",'CFR - XML import'!$A156,1)-SEARCH("&gt;",'CFR - XML import'!$A156,1)-2)))</f>
        <v>0</v>
      </c>
      <c r="BA162" s="140">
        <f>IF(ISERROR(FIND(BA$3,'CFR - XML import'!$A156)),0,VALUE(MID('CFR - XML import'!$A156,SEARCH("&gt;",'CFR - XML import'!$A156,1)+1,SEARCH("/",'CFR - XML import'!$A156,1)-SEARCH("&gt;",'CFR - XML import'!$A156,1)-2)))</f>
        <v>0</v>
      </c>
      <c r="BB162" s="140">
        <f>IF(ISERROR(FIND(BB$3,'CFR - XML import'!$A156)),0,VALUE(MID('CFR - XML import'!$A156,SEARCH("&gt;",'CFR - XML import'!$A156,1)+1,SEARCH("/",'CFR - XML import'!$A156,1)-SEARCH("&gt;",'CFR - XML import'!$A156,1)-2)))</f>
        <v>0</v>
      </c>
      <c r="BC162" s="140">
        <f>IF(ISERROR(FIND(BC$3,'CFR - XML import'!$A156)),0,VALUE(MID('CFR - XML import'!$A156,SEARCH("&gt;",'CFR - XML import'!$A156,1)+1,SEARCH("/",'CFR - XML import'!$A156,1)-SEARCH("&gt;",'CFR - XML import'!$A156,1)-2)))</f>
        <v>0</v>
      </c>
      <c r="BD162" s="140">
        <f>IF(ISERROR(FIND(BD$3,'CFR - XML import'!$A156)),0,VALUE(MID('CFR - XML import'!$A156,SEARCH("&gt;",'CFR - XML import'!$A156,1)+1,SEARCH("/",'CFR - XML import'!$A156,1)-SEARCH("&gt;",'CFR - XML import'!$A156,1)-2)))</f>
        <v>0</v>
      </c>
      <c r="BE162" s="140">
        <f>IF(ISERROR(FIND(BE$3,'CFR - XML import'!$A156)),0,VALUE(MID('CFR - XML import'!$A156,SEARCH("&gt;",'CFR - XML import'!$A156,1)+1,SEARCH("/",'CFR - XML import'!$A156,1)-SEARCH("&gt;",'CFR - XML import'!$A156,1)-2)))</f>
        <v>0</v>
      </c>
      <c r="BF162" s="140">
        <f>IF(ISERROR(FIND(BF$3,'CFR - XML import'!$A156)),0,VALUE(MID('CFR - XML import'!$A156,SEARCH("&gt;",'CFR - XML import'!$A156,1)+1,SEARCH("/",'CFR - XML import'!$A156,1)-SEARCH("&gt;",'CFR - XML import'!$A156,1)-2)))</f>
        <v>0</v>
      </c>
      <c r="BG162" s="140">
        <f>IF(ISERROR(FIND(BG$3,'CFR - XML import'!$A156)),0,VALUE(MID('CFR - XML import'!$A156,SEARCH("&gt;",'CFR - XML import'!$A156,1)+1,SEARCH("/",'CFR - XML import'!$A156,1)-SEARCH("&gt;",'CFR - XML import'!$A156,1)-2)))</f>
        <v>0</v>
      </c>
      <c r="BH162" s="140">
        <f>IF(ISERROR(FIND(BH$3,'CFR - XML import'!$A156)),0,VALUE(MID('CFR - XML import'!$A156,SEARCH("&gt;",'CFR - XML import'!$A156,1)+1,SEARCH("/",'CFR - XML import'!$A156,1)-SEARCH("&gt;",'CFR - XML import'!$A156,1)-2)))</f>
        <v>0</v>
      </c>
      <c r="BI162" s="140">
        <f>IF(ISERROR(FIND(BI$3,'CFR - XML import'!$A156)),0,VALUE(MID('CFR - XML import'!$A156,SEARCH("&gt;",'CFR - XML import'!$A156,1)+1,SEARCH("/",'CFR - XML import'!$A156,1)-SEARCH("&gt;",'CFR - XML import'!$A156,1)-2)))</f>
        <v>0</v>
      </c>
      <c r="BJ162" s="140">
        <f>IF(ISERROR(FIND(BJ$3,'CFR - XML import'!$A156)),0,VALUE(MID('CFR - XML import'!$A156,SEARCH("&gt;",'CFR - XML import'!$A156,1)+1,SEARCH("/",'CFR - XML import'!$A156,1)-SEARCH("&gt;",'CFR - XML import'!$A156,1)-2)))</f>
        <v>0</v>
      </c>
      <c r="BK162" s="140">
        <f>IF(ISERROR(FIND(BK$3,'CFR - XML import'!$A156)),0,VALUE(MID('CFR - XML import'!$A156,SEARCH("&gt;",'CFR - XML import'!$A156,1)+1,SEARCH("/",'CFR - XML import'!$A156,1)-SEARCH("&gt;",'CFR - XML import'!$A156,1)-2)))</f>
        <v>0</v>
      </c>
      <c r="BL162" s="140">
        <f>IF(ISERROR(FIND(BL$3,'CFR - XML import'!$A156)),0,VALUE(MID('CFR - XML import'!$A156,SEARCH("&gt;",'CFR - XML import'!$A156,1)+1,SEARCH("/",'CFR - XML import'!$A156,1)-SEARCH("&gt;",'CFR - XML import'!$A156,1)-2)))</f>
        <v>0</v>
      </c>
      <c r="BM162" s="140">
        <f>IF(ISERROR(FIND(BM$3,'CFR - XML import'!$A156)),0,VALUE(MID('CFR - XML import'!$A156,SEARCH("&gt;",'CFR - XML import'!$A156,1)+1,SEARCH("/",'CFR - XML import'!$A156,1)-SEARCH("&gt;",'CFR - XML import'!$A156,1)-2)))</f>
        <v>0</v>
      </c>
      <c r="BN162" s="140">
        <f>IF(ISERROR(FIND(BN$3,'CFR - XML import'!$A156)),0,VALUE(MID('CFR - XML import'!$A156,SEARCH("&gt;",'CFR - XML import'!$A156,1)+1,SEARCH("/",'CFR - XML import'!$A156,1)-SEARCH("&gt;",'CFR - XML import'!$A156,1)-2)))</f>
        <v>0</v>
      </c>
      <c r="BO162" s="140">
        <f>IF(ISERROR(FIND(BO$3,'CFR - XML import'!$A156)),0,VALUE(MID('CFR - XML import'!$A156,SEARCH("&gt;",'CFR - XML import'!$A156,1)+1,SEARCH("/",'CFR - XML import'!$A156,1)-SEARCH("&gt;",'CFR - XML import'!$A156,1)-2)))</f>
        <v>0</v>
      </c>
      <c r="BP162" s="140">
        <f>IF(ISERROR(FIND(BP$3,'CFR - XML import'!$A156)),0,VALUE(MID('CFR - XML import'!$A156,SEARCH("&gt;",'CFR - XML import'!$A156,1)+1,SEARCH("/",'CFR - XML import'!$A156,1)-SEARCH("&gt;",'CFR - XML import'!$A156,1)-2)))</f>
        <v>0</v>
      </c>
      <c r="BQ162" s="140">
        <f>IF(ISERROR(FIND(BQ$3,'CFR - XML import'!$A156)),0,VALUE(MID('CFR - XML import'!$A156,SEARCH("&gt;",'CFR - XML import'!$A156,1)+1,SEARCH("/",'CFR - XML import'!$A156,1)-SEARCH("&gt;",'CFR - XML import'!$A156,1)-2)))</f>
        <v>0</v>
      </c>
      <c r="BR162" s="140">
        <f>IF(ISERROR(FIND(BR$3,'CFR - XML import'!$A156)),0,VALUE(MID('CFR - XML import'!$A156,SEARCH("&gt;",'CFR - XML import'!$A156,1)+1,SEARCH("/",'CFR - XML import'!$A156,1)-SEARCH("&gt;",'CFR - XML import'!$A156,1)-2)))</f>
        <v>0</v>
      </c>
      <c r="BS162" s="140">
        <f>IF(ISERROR(FIND(BS$3,'CFR - XML import'!$A156)),0,VALUE(MID('CFR - XML import'!$A156,SEARCH("&gt;",'CFR - XML import'!$A156,1)+1,SEARCH("/",'CFR - XML import'!$A156,1)-SEARCH("&gt;",'CFR - XML import'!$A156,1)-2)))</f>
        <v>0</v>
      </c>
      <c r="BT162" s="140">
        <f>IF(ISERROR(FIND(BT$3,'CFR - XML import'!$A156)),0,VALUE(MID('CFR - XML import'!$A156,SEARCH("&gt;",'CFR - XML import'!$A156,1)+1,SEARCH("/",'CFR - XML import'!$A156,1)-SEARCH("&gt;",'CFR - XML import'!$A156,1)-2)))</f>
        <v>0</v>
      </c>
      <c r="BU162" s="140">
        <f>IF(ISERROR(FIND(BU$3,'CFR - XML import'!$A156)),0,VALUE(MID('CFR - XML import'!$A156,SEARCH("&gt;",'CFR - XML import'!$A156,1)+1,SEARCH("/",'CFR - XML import'!$A156,1)-SEARCH("&gt;",'CFR - XML import'!$A156,1)-2)))</f>
        <v>0</v>
      </c>
      <c r="BV162" s="140">
        <f>IF(ISERROR(FIND(BV$3,'CFR - XML import'!$A156)),0,VALUE(MID('CFR - XML import'!$A156,SEARCH("&gt;",'CFR - XML import'!$A156,1)+1,SEARCH("/",'CFR - XML import'!$A156,1)-SEARCH("&gt;",'CFR - XML import'!$A156,1)-2)))</f>
        <v>0</v>
      </c>
      <c r="BW162" s="140">
        <f>IF(ISERROR(FIND(BW$3,'CFR - XML import'!$A156)),0,VALUE(MID('CFR - XML import'!$A156,SEARCH("&gt;",'CFR - XML import'!$A156,1)+1,SEARCH("/",'CFR - XML import'!$A156,1)-SEARCH("&gt;",'CFR - XML import'!$A156,1)-2)))</f>
        <v>0</v>
      </c>
      <c r="BX162" s="140">
        <f>IF(ISERROR(FIND(BX$3,'CFR - XML import'!$A156)),0,VALUE(MID('CFR - XML import'!$A156,SEARCH("&gt;",'CFR - XML import'!$A156,1)+1,SEARCH("/",'CFR - XML import'!$A156,1)-SEARCH("&gt;",'CFR - XML import'!$A156,1)-2)))</f>
        <v>0</v>
      </c>
      <c r="BY162" s="140">
        <f>IF(ISERROR(FIND(BY$3,'CFR - XML import'!$A156)),0,VALUE(MID('CFR - XML import'!$A156,SEARCH("&gt;",'CFR - XML import'!$A156,1)+1,SEARCH("/",'CFR - XML import'!$A156,1)-SEARCH("&gt;",'CFR - XML import'!$A156,1)-2)))</f>
        <v>0</v>
      </c>
      <c r="BZ162" s="140">
        <f>IF(ISERROR(FIND(BZ$3,'CFR - XML import'!$A156)),0,VALUE(MID('CFR - XML import'!$A156,SEARCH("&gt;",'CFR - XML import'!$A156,1)+1,SEARCH("/",'CFR - XML import'!$A156,1)-SEARCH("&gt;",'CFR - XML import'!$A156,1)-2)))</f>
        <v>0</v>
      </c>
      <c r="CG162" s="142">
        <f>IF(ISERROR(IF(MID('CFR - XML import'!$A156,LEN($CF$4)+5,LEN('CFR - XML import'!$A156)-(2*LEN($CF$4)+5))="RMMS",1,IF(MID('CFR - XML import'!$A156,LEN("    &lt;InputSystem&gt;")+1,LEN('CFR - XML import'!$A156)-(LEN("    &lt;InputSystem&gt;")+LEN($CF$4)+1))="SIMS",2,0))),0,IF(MID('CFR - XML import'!$A156,LEN($CF$4)+5,LEN('CFR - XML import'!$A156)-(2*LEN($CF$4)+5))="RMMS",1,IF(MID('CFR - XML import'!$A156,LEN("    &lt;InputSystem&gt;")+1,LEN('CFR - XML import'!$A156)-(LEN("    &lt;InputSystem&gt;")+LEN($CF$4)+1))="SIMS",2,0)))</f>
        <v>0</v>
      </c>
      <c r="CH162" s="140">
        <f>IF(ISERROR(FIND(CH$3,'CFR - XML import'!$A156)),0,MID('CFR - XML import'!$A156,SEARCH("&gt;",'CFR - XML import'!$A156,1)+1,SEARCH("/",'CFR - XML import'!$A156,1)-SEARCH("&gt;",'CFR - XML import'!$A156,1)-2))</f>
        <v>0</v>
      </c>
      <c r="CI162" s="140">
        <f>IF(ISERROR(FIND(CI$3,'CFR - XML import'!$A156)),0,MID('CFR - XML import'!$A156,SEARCH("&gt;",'CFR - XML import'!$A156,1)+1,SEARCH("/",'CFR - XML import'!$A156,1)-SEARCH("&gt;",'CFR - XML import'!$A156,1)-2))</f>
        <v>0</v>
      </c>
      <c r="CJ162" s="140">
        <f>IF(ISERROR(FIND(CJ$3,'CFR - XML import'!$A156)),0,MID('CFR - XML import'!$A156,SEARCH("&gt;",'CFR - XML import'!$A156,1)+1,SEARCH("/",'CFR - XML import'!$A156,1)-SEARCH("&gt;",'CFR - XML import'!$A156,1)-2))</f>
        <v>0</v>
      </c>
      <c r="CK162" s="140">
        <f>IF(ISERROR(FIND(CK$3,'CFR - XML import'!$A156)),0,MID('CFR - XML import'!$A156,SEARCH("&gt;",'CFR - XML import'!$A156,1)+1,SEARCH("/",'CFR - XML import'!$A156,1)-SEARCH("&gt;",'CFR - XML import'!$A156,1)-2))</f>
        <v>0</v>
      </c>
      <c r="CL162" s="140">
        <f>IF(ISERROR(FIND(CL$3,'CFR - XML import'!$A156)),0,MID('CFR - XML import'!$A156,SEARCH("&gt;",'CFR - XML import'!$A156,1)+1,SEARCH("/",'CFR - XML import'!$A156,1)-SEARCH("&gt;",'CFR - XML import'!$A156,1)-2))</f>
        <v>0</v>
      </c>
      <c r="CM162" s="140">
        <f>IF(ISERROR(FIND(CM$3,'CFR - XML import'!$A156)),0,MID('CFR - XML import'!$A156,SEARCH("&gt;",'CFR - XML import'!$A156,1)+1,SEARCH("/",'CFR - XML import'!$A156,1)-SEARCH("&gt;",'CFR - XML import'!$A156,1)-2))</f>
        <v>0</v>
      </c>
    </row>
    <row r="163" spans="1:91" x14ac:dyDescent="0.2">
      <c r="A163" s="139" t="str">
        <f>IF(AND('CFR - XML import'!A157&lt;&gt;"",LEFT('CFR - XML import'!A157,1)&lt;&gt;"&lt;",LEFT('CFR - XML import'!A157,3)&lt;&gt;"  &lt;",LEFT('CFR - XML import'!A157,5)&lt;&gt;"    &lt;",LEFT('CFR - XML import'!A157,7)&lt;&gt;"      &lt;",LEFT('CFR - XML import'!A157,9)&lt;&gt;"        &lt;",$B$1="SIMS"),'CFR - XML import'!A157,IF(AND(LEFT('CFR - XML import'!A157,9)="&lt;Details&gt;",$B$1="RM"),'CFR - XML import'!A157,""))</f>
        <v/>
      </c>
      <c r="B163" s="140">
        <f>IF(ISERROR(FIND(B$3,'CFR - XML import'!$A157)),0,VALUE(MID('CFR - XML import'!$A157,SEARCH("&gt;",'CFR - XML import'!$A157,1)+1,SEARCH("/",'CFR - XML import'!$A157,1)-SEARCH("&gt;",'CFR - XML import'!$A157,1)-2)))</f>
        <v>0</v>
      </c>
      <c r="D163" s="140">
        <f>IF(ISERROR(FIND(D$3,'CFR - XML import'!$A157)),0,MID('CFR - XML import'!$A157,SEARCH("&gt;",'CFR - XML import'!$A157,1)+1,SEARCH("/",'CFR - XML import'!$A157,1)-SEARCH("&gt;",'CFR - XML import'!$A157,1)-2))</f>
        <v>0</v>
      </c>
      <c r="E163" s="140">
        <f>IF(ISERROR(FIND(E$3,'CFR - XML import'!$A157)),0,MID('CFR - XML import'!$A157,SEARCH("&gt;",'CFR - XML import'!$A157,1)+1,SEARCH("/",'CFR - XML import'!$A157,1)-SEARCH("&gt;",'CFR - XML import'!$A157,1)-2))</f>
        <v>0</v>
      </c>
      <c r="F163" s="141">
        <f>IF($B$1="SIMS",IF(ISERROR(FIND(F$3,'CFR - XML import'!$A157)),0,VALUE(MID('CFR - XML import'!$A157,15,10))),IF(ISERROR(FIND(F$3,'CFR - XML import'!$A157)),0,VALUE(MID('CFR - XML import'!$A157,15,10))))</f>
        <v>0</v>
      </c>
      <c r="G163" s="140">
        <f>IF(ISERROR(FIND(G$3,'CFR - XML import'!$A157)),0,VALUE(MID('CFR - XML import'!$A157,SEARCH("&gt;",'CFR - XML import'!$A157,1)+1,SEARCH("/",'CFR - XML import'!$A157,1)-SEARCH("&gt;",'CFR - XML import'!$A157,1)-2)))</f>
        <v>0</v>
      </c>
      <c r="H163" s="140">
        <f>IF(ISERROR(FIND(H$3,'CFR - XML import'!$A157)),0,VALUE(MID('CFR - XML import'!$A157,SEARCH("&gt;",'CFR - XML import'!$A157,1)+1,SEARCH("/",'CFR - XML import'!$A157,1)-SEARCH("&gt;",'CFR - XML import'!$A157,1)-2)))</f>
        <v>0</v>
      </c>
      <c r="I163" s="140">
        <f>IF(ISERROR(FIND(I$3,'CFR - XML import'!$A157)),0,VALUE(MID('CFR - XML import'!$A157,SEARCH("&gt;",'CFR - XML import'!$A157,1)+1,SEARCH("/",'CFR - XML import'!$A157,1)-SEARCH("&gt;",'CFR - XML import'!$A157,1)-2)))</f>
        <v>0</v>
      </c>
      <c r="J163" s="140">
        <f>IF(ISERROR(FIND(J$3,'CFR - XML import'!$A157)),0,VALUE(MID('CFR - XML import'!$A157,SEARCH("&gt;",'CFR - XML import'!$A157,1)+1,SEARCH("/",'CFR - XML import'!$A157,1)-SEARCH("&gt;",'CFR - XML import'!$A157,1)-2)))</f>
        <v>0</v>
      </c>
      <c r="K163" s="140">
        <f>IF(ISERROR(FIND(K$3,'CFR - XML import'!$A157)),0,VALUE(MID('CFR - XML import'!$A157,SEARCH("&gt;",'CFR - XML import'!$A157,1)+1,SEARCH("/",'CFR - XML import'!$A157,1)-SEARCH("&gt;",'CFR - XML import'!$A157,1)-2)))</f>
        <v>0</v>
      </c>
      <c r="L163" s="140">
        <f>IF(ISERROR(FIND(L$3,'CFR - XML import'!$A157)),0,VALUE(MID('CFR - XML import'!$A157,SEARCH("&gt;",'CFR - XML import'!$A157,1)+1,SEARCH("/",'CFR - XML import'!$A157,1)-SEARCH("&gt;",'CFR - XML import'!$A157,1)-2)))</f>
        <v>0</v>
      </c>
      <c r="M163" s="140">
        <f>IF(ISERROR(FIND(M$3,'CFR - XML import'!$A157)),0,VALUE(MID('CFR - XML import'!$A157,SEARCH("&gt;",'CFR - XML import'!$A157,1)+1,SEARCH("/",'CFR - XML import'!$A157,1)-SEARCH("&gt;",'CFR - XML import'!$A157,1)-2)))</f>
        <v>0</v>
      </c>
      <c r="N163" s="140">
        <f>IF(ISERROR(FIND(N$3,'CFR - XML import'!$A157)),0,VALUE(MID('CFR - XML import'!$A157,SEARCH("&gt;",'CFR - XML import'!$A157,1)+1,SEARCH("/",'CFR - XML import'!$A157,1)-SEARCH("&gt;",'CFR - XML import'!$A157,1)-2)))</f>
        <v>0</v>
      </c>
      <c r="O163" s="140">
        <f>IF(ISERROR(FIND(O$3,'CFR - XML import'!$A157)),0,VALUE(MID('CFR - XML import'!$A157,SEARCH("&gt;",'CFR - XML import'!$A157,1)+1,SEARCH("/",'CFR - XML import'!$A157,1)-SEARCH("&gt;",'CFR - XML import'!$A157,1)-2)))</f>
        <v>0</v>
      </c>
      <c r="P163" s="140">
        <f>IF(ISERROR(FIND(P$3,'CFR - XML import'!$A157)),0,VALUE(MID('CFR - XML import'!$A157,SEARCH("&gt;",'CFR - XML import'!$A157,1)+1,SEARCH("/",'CFR - XML import'!$A157,1)-SEARCH("&gt;",'CFR - XML import'!$A157,1)-2)))</f>
        <v>0</v>
      </c>
      <c r="Q163" s="140">
        <f>IF(ISERROR(FIND(Q$3,'CFR - XML import'!$A157)),0,VALUE(MID('CFR - XML import'!$A157,SEARCH("&gt;",'CFR - XML import'!$A157,1)+1,SEARCH("/",'CFR - XML import'!$A157,1)-SEARCH("&gt;",'CFR - XML import'!$A157,1)-2)))</f>
        <v>0</v>
      </c>
      <c r="R163" s="140">
        <f>IF(ISERROR(FIND(R$3,'CFR - XML import'!$A157)),0,VALUE(MID('CFR - XML import'!$A157,SEARCH("&gt;",'CFR - XML import'!$A157,1)+1,SEARCH("/",'CFR - XML import'!$A157,1)-SEARCH("&gt;",'CFR - XML import'!$A157,1)-2)))</f>
        <v>0</v>
      </c>
      <c r="S163" s="140">
        <f>IF(ISERROR(FIND(S$3,'CFR - XML import'!$A157)),0,VALUE(MID('CFR - XML import'!$A157,SEARCH("&gt;",'CFR - XML import'!$A157,1)+1,SEARCH("/",'CFR - XML import'!$A157,1)-SEARCH("&gt;",'CFR - XML import'!$A157,1)-2)))</f>
        <v>0</v>
      </c>
      <c r="T163" s="140">
        <f>IF(ISERROR(FIND(T$3,'CFR - XML import'!$A157)),0,VALUE(MID('CFR - XML import'!$A157,SEARCH("&gt;",'CFR - XML import'!$A157,1)+1,SEARCH("/",'CFR - XML import'!$A157,1)-SEARCH("&gt;",'CFR - XML import'!$A157,1)-2)))</f>
        <v>0</v>
      </c>
      <c r="U163" s="140">
        <f>IF(ISERROR(FIND(U$3,'CFR - XML import'!$A157)),0,VALUE(MID('CFR - XML import'!$A157,SEARCH("&gt;",'CFR - XML import'!$A157,1)+1,SEARCH("/",'CFR - XML import'!$A157,1)-SEARCH("&gt;",'CFR - XML import'!$A157,1)-2)))</f>
        <v>0</v>
      </c>
      <c r="V163" s="140">
        <f>IF(ISERROR(FIND(V$3,'CFR - XML import'!$A157)),0,VALUE(MID('CFR - XML import'!$A157,SEARCH("&gt;",'CFR - XML import'!$A157,1)+1,SEARCH("/",'CFR - XML import'!$A157,1)-SEARCH("&gt;",'CFR - XML import'!$A157,1)-2)))</f>
        <v>0</v>
      </c>
      <c r="W163" s="140">
        <f>IF(ISERROR(FIND(W$3,'CFR - XML import'!$A157)),0,VALUE(MID('CFR - XML import'!$A157,SEARCH("&gt;",'CFR - XML import'!$A157,1)+1,SEARCH("/",'CFR - XML import'!$A157,1)-SEARCH("&gt;",'CFR - XML import'!$A157,1)-2)))</f>
        <v>0</v>
      </c>
      <c r="X163" s="140"/>
      <c r="Y163" s="140">
        <f>IF(ISERROR(FIND(Y$3,'CFR - XML import'!$A157)),0,VALUE(MID('CFR - XML import'!$A157,SEARCH("&gt;",'CFR - XML import'!$A157,1)+1,SEARCH("/",'CFR - XML import'!$A157,1)-SEARCH("&gt;",'CFR - XML import'!$A157,1)-2)))</f>
        <v>0</v>
      </c>
      <c r="Z163" s="140">
        <f>IF(ISERROR(FIND(Z$3,'CFR - XML import'!$A157)),0,VALUE(MID('CFR - XML import'!$A157,SEARCH("&gt;",'CFR - XML import'!$A157,1)+1,SEARCH("/",'CFR - XML import'!$A157,1)-SEARCH("&gt;",'CFR - XML import'!$A157,1)-2)))</f>
        <v>0</v>
      </c>
      <c r="AA163" s="140">
        <f>IF(ISERROR(FIND(AA$3,'CFR - XML import'!$A157)),0,VALUE(MID('CFR - XML import'!$A157,SEARCH("&gt;",'CFR - XML import'!$A157,1)+1,SEARCH("/",'CFR - XML import'!$A157,1)-SEARCH("&gt;",'CFR - XML import'!$A157,1)-2)))</f>
        <v>0</v>
      </c>
      <c r="AB163" s="140">
        <f>IF(ISERROR(FIND(AB$3,'CFR - XML import'!$A157)),0,VALUE(MID('CFR - XML import'!$A157,SEARCH("&gt;",'CFR - XML import'!$A157,1)+1,SEARCH("/",'CFR - XML import'!$A157,1)-SEARCH("&gt;",'CFR - XML import'!$A157,1)-2)))</f>
        <v>0</v>
      </c>
      <c r="AC163" s="140">
        <f>IF(ISERROR(FIND(AC$3,'CFR - XML import'!$A157)),0,VALUE(MID('CFR - XML import'!$A157,SEARCH("&gt;",'CFR - XML import'!$A157,1)+1,SEARCH("/",'CFR - XML import'!$A157,1)-SEARCH("&gt;",'CFR - XML import'!$A157,1)-2)))</f>
        <v>0</v>
      </c>
      <c r="AD163" s="140">
        <f>IF(ISERROR(FIND(AD$3,'CFR - XML import'!$A157)),0,VALUE(MID('CFR - XML import'!$A157,SEARCH("&gt;",'CFR - XML import'!$A157,1)+1,SEARCH("/",'CFR - XML import'!$A157,1)-SEARCH("&gt;",'CFR - XML import'!$A157,1)-2)))</f>
        <v>0</v>
      </c>
      <c r="AE163" s="140">
        <f>IF(ISERROR(FIND(AE$3,'CFR - XML import'!$A157)),0,VALUE(MID('CFR - XML import'!$A157,SEARCH("&gt;",'CFR - XML import'!$A157,1)+1,SEARCH("/",'CFR - XML import'!$A157,1)-SEARCH("&gt;",'CFR - XML import'!$A157,1)-2)))</f>
        <v>0</v>
      </c>
      <c r="AF163" s="140">
        <f>IF(ISERROR(FIND(AF$3,'CFR - XML import'!$A157)),0,VALUE(MID('CFR - XML import'!$A157,SEARCH("&gt;",'CFR - XML import'!$A157,1)+1,SEARCH("/",'CFR - XML import'!$A157,1)-SEARCH("&gt;",'CFR - XML import'!$A157,1)-2)))</f>
        <v>0</v>
      </c>
      <c r="AG163" s="140">
        <f>IF(ISERROR(FIND(AG$3,'CFR - XML import'!$A157)),0,VALUE(MID('CFR - XML import'!$A157,SEARCH("&gt;",'CFR - XML import'!$A157,1)+1,SEARCH("/",'CFR - XML import'!$A157,1)-SEARCH("&gt;",'CFR - XML import'!$A157,1)-2)))</f>
        <v>0</v>
      </c>
      <c r="AH163" s="140">
        <f>IF(ISERROR(FIND(AH$3,'CFR - XML import'!$A157)),0,VALUE(MID('CFR - XML import'!$A157,SEARCH("&gt;",'CFR - XML import'!$A157,1)+1,SEARCH("/",'CFR - XML import'!$A157,1)-SEARCH("&gt;",'CFR - XML import'!$A157,1)-2)))</f>
        <v>0</v>
      </c>
      <c r="AI163" s="140">
        <f>IF(ISERROR(FIND(AI$3,'CFR - XML import'!$A157)),0,VALUE(MID('CFR - XML import'!$A157,SEARCH("&gt;",'CFR - XML import'!$A157,1)+1,SEARCH("/",'CFR - XML import'!$A157,1)-SEARCH("&gt;",'CFR - XML import'!$A157,1)-2)))</f>
        <v>0</v>
      </c>
      <c r="AJ163" s="140">
        <f>IF(ISERROR(FIND(AJ$3,'CFR - XML import'!$A157)),0,VALUE(MID('CFR - XML import'!$A157,SEARCH("&gt;",'CFR - XML import'!$A157,1)+1,SEARCH("/",'CFR - XML import'!$A157,1)-SEARCH("&gt;",'CFR - XML import'!$A157,1)-2)))</f>
        <v>0</v>
      </c>
      <c r="AK163" s="140">
        <f>IF(ISERROR(FIND(AK$3,'CFR - XML import'!$A157)),0,VALUE(MID('CFR - XML import'!$A157,SEARCH("&gt;",'CFR - XML import'!$A157,1)+1,SEARCH("/",'CFR - XML import'!$A157,1)-SEARCH("&gt;",'CFR - XML import'!$A157,1)-2)))</f>
        <v>0</v>
      </c>
      <c r="AL163" s="140">
        <f>IF(ISERROR(FIND(AL$3,'CFR - XML import'!$A157)),0,VALUE(MID('CFR - XML import'!$A157,SEARCH("&gt;",'CFR - XML import'!$A157,1)+1,SEARCH("/",'CFR - XML import'!$A157,1)-SEARCH("&gt;",'CFR - XML import'!$A157,1)-2)))</f>
        <v>0</v>
      </c>
      <c r="AM163" s="140">
        <f>IF(ISERROR(FIND(AM$3,'CFR - XML import'!$A157)),0,VALUE(MID('CFR - XML import'!$A157,SEARCH("&gt;",'CFR - XML import'!$A157,1)+1,SEARCH("/",'CFR - XML import'!$A157,1)-SEARCH("&gt;",'CFR - XML import'!$A157,1)-2)))</f>
        <v>0</v>
      </c>
      <c r="AN163" s="140">
        <f>IF(ISERROR(FIND(AN$3,'CFR - XML import'!$A157)),0,VALUE(MID('CFR - XML import'!$A157,SEARCH("&gt;",'CFR - XML import'!$A157,1)+1,SEARCH("/",'CFR - XML import'!$A157,1)-SEARCH("&gt;",'CFR - XML import'!$A157,1)-2)))</f>
        <v>0</v>
      </c>
      <c r="AO163" s="140">
        <f>IF(ISERROR(FIND(AO$3,'CFR - XML import'!$A157)),0,VALUE(MID('CFR - XML import'!$A157,SEARCH("&gt;",'CFR - XML import'!$A157,1)+1,SEARCH("/",'CFR - XML import'!$A157,1)-SEARCH("&gt;",'CFR - XML import'!$A157,1)-2)))</f>
        <v>0</v>
      </c>
      <c r="AP163" s="140">
        <f>IF(ISERROR(FIND(AP$3,'CFR - XML import'!$A157)),0,VALUE(MID('CFR - XML import'!$A157,SEARCH("&gt;",'CFR - XML import'!$A157,1)+1,SEARCH("/",'CFR - XML import'!$A157,1)-SEARCH("&gt;",'CFR - XML import'!$A157,1)-2)))</f>
        <v>0</v>
      </c>
      <c r="AQ163" s="140">
        <f>IF(ISERROR(FIND(AQ$3,'CFR - XML import'!$A157)),0,VALUE(MID('CFR - XML import'!$A157,SEARCH("&gt;",'CFR - XML import'!$A157,1)+1,SEARCH("/",'CFR - XML import'!$A157,1)-SEARCH("&gt;",'CFR - XML import'!$A157,1)-2)))</f>
        <v>0</v>
      </c>
      <c r="AR163" s="140">
        <f>IF(ISERROR(FIND(AR$3,'CFR - XML import'!$A157)),0,VALUE(MID('CFR - XML import'!$A157,SEARCH("&gt;",'CFR - XML import'!$A157,1)+1,SEARCH("/",'CFR - XML import'!$A157,1)-SEARCH("&gt;",'CFR - XML import'!$A157,1)-2)))</f>
        <v>0</v>
      </c>
      <c r="AS163" s="140">
        <f>IF(ISERROR(FIND(AS$3,'CFR - XML import'!$A157)),0,VALUE(MID('CFR - XML import'!$A157,SEARCH("&gt;",'CFR - XML import'!$A157,1)+1,SEARCH("/",'CFR - XML import'!$A157,1)-SEARCH("&gt;",'CFR - XML import'!$A157,1)-2)))</f>
        <v>0</v>
      </c>
      <c r="AT163" s="140">
        <f>IF(ISERROR(FIND(AT$3,'CFR - XML import'!$A157)),0,VALUE(MID('CFR - XML import'!$A157,SEARCH("&gt;",'CFR - XML import'!$A157,1)+1,SEARCH("/",'CFR - XML import'!$A157,1)-SEARCH("&gt;",'CFR - XML import'!$A157,1)-2)))</f>
        <v>0</v>
      </c>
      <c r="AU163" s="140">
        <f>IF(ISERROR(FIND(AU$3,'CFR - XML import'!$A157)),0,VALUE(MID('CFR - XML import'!$A157,SEARCH("&gt;",'CFR - XML import'!$A157,1)+1,SEARCH("/",'CFR - XML import'!$A157,1)-SEARCH("&gt;",'CFR - XML import'!$A157,1)-2)))</f>
        <v>0</v>
      </c>
      <c r="AV163" s="140">
        <f>IF(ISERROR(FIND(AV$3,'CFR - XML import'!$A157)),0,VALUE(MID('CFR - XML import'!$A157,SEARCH("&gt;",'CFR - XML import'!$A157,1)+1,SEARCH("/",'CFR - XML import'!$A157,1)-SEARCH("&gt;",'CFR - XML import'!$A157,1)-2)))</f>
        <v>0</v>
      </c>
      <c r="AW163" s="140">
        <f>IF(ISERROR(FIND(AW$3,'CFR - XML import'!$A157)),0,VALUE(MID('CFR - XML import'!$A157,SEARCH("&gt;",'CFR - XML import'!$A157,1)+1,SEARCH("/",'CFR - XML import'!$A157,1)-SEARCH("&gt;",'CFR - XML import'!$A157,1)-2)))</f>
        <v>0</v>
      </c>
      <c r="AX163" s="140">
        <f>IF(ISERROR(FIND(AX$3,'CFR - XML import'!$A157)),0,VALUE(MID('CFR - XML import'!$A157,SEARCH("&gt;",'CFR - XML import'!$A157,1)+1,SEARCH("/",'CFR - XML import'!$A157,1)-SEARCH("&gt;",'CFR - XML import'!$A157,1)-2)))</f>
        <v>0</v>
      </c>
      <c r="AY163" s="140">
        <f>IF(ISERROR(FIND(AY$3,'CFR - XML import'!$A157)),0,VALUE(MID('CFR - XML import'!$A157,SEARCH("&gt;",'CFR - XML import'!$A157,1)+1,SEARCH("/",'CFR - XML import'!$A157,1)-SEARCH("&gt;",'CFR - XML import'!$A157,1)-2)))</f>
        <v>0</v>
      </c>
      <c r="AZ163" s="140">
        <f>IF(ISERROR(FIND(AZ$3,'CFR - XML import'!$A157)),0,VALUE(MID('CFR - XML import'!$A157,SEARCH("&gt;",'CFR - XML import'!$A157,1)+1,SEARCH("/",'CFR - XML import'!$A157,1)-SEARCH("&gt;",'CFR - XML import'!$A157,1)-2)))</f>
        <v>0</v>
      </c>
      <c r="BA163" s="140">
        <f>IF(ISERROR(FIND(BA$3,'CFR - XML import'!$A157)),0,VALUE(MID('CFR - XML import'!$A157,SEARCH("&gt;",'CFR - XML import'!$A157,1)+1,SEARCH("/",'CFR - XML import'!$A157,1)-SEARCH("&gt;",'CFR - XML import'!$A157,1)-2)))</f>
        <v>0</v>
      </c>
      <c r="BB163" s="140">
        <f>IF(ISERROR(FIND(BB$3,'CFR - XML import'!$A157)),0,VALUE(MID('CFR - XML import'!$A157,SEARCH("&gt;",'CFR - XML import'!$A157,1)+1,SEARCH("/",'CFR - XML import'!$A157,1)-SEARCH("&gt;",'CFR - XML import'!$A157,1)-2)))</f>
        <v>0</v>
      </c>
      <c r="BC163" s="140">
        <f>IF(ISERROR(FIND(BC$3,'CFR - XML import'!$A157)),0,VALUE(MID('CFR - XML import'!$A157,SEARCH("&gt;",'CFR - XML import'!$A157,1)+1,SEARCH("/",'CFR - XML import'!$A157,1)-SEARCH("&gt;",'CFR - XML import'!$A157,1)-2)))</f>
        <v>0</v>
      </c>
      <c r="BD163" s="140">
        <f>IF(ISERROR(FIND(BD$3,'CFR - XML import'!$A157)),0,VALUE(MID('CFR - XML import'!$A157,SEARCH("&gt;",'CFR - XML import'!$A157,1)+1,SEARCH("/",'CFR - XML import'!$A157,1)-SEARCH("&gt;",'CFR - XML import'!$A157,1)-2)))</f>
        <v>0</v>
      </c>
      <c r="BE163" s="140">
        <f>IF(ISERROR(FIND(BE$3,'CFR - XML import'!$A157)),0,VALUE(MID('CFR - XML import'!$A157,SEARCH("&gt;",'CFR - XML import'!$A157,1)+1,SEARCH("/",'CFR - XML import'!$A157,1)-SEARCH("&gt;",'CFR - XML import'!$A157,1)-2)))</f>
        <v>0</v>
      </c>
      <c r="BF163" s="140">
        <f>IF(ISERROR(FIND(BF$3,'CFR - XML import'!$A157)),0,VALUE(MID('CFR - XML import'!$A157,SEARCH("&gt;",'CFR - XML import'!$A157,1)+1,SEARCH("/",'CFR - XML import'!$A157,1)-SEARCH("&gt;",'CFR - XML import'!$A157,1)-2)))</f>
        <v>0</v>
      </c>
      <c r="BG163" s="140">
        <f>IF(ISERROR(FIND(BG$3,'CFR - XML import'!$A157)),0,VALUE(MID('CFR - XML import'!$A157,SEARCH("&gt;",'CFR - XML import'!$A157,1)+1,SEARCH("/",'CFR - XML import'!$A157,1)-SEARCH("&gt;",'CFR - XML import'!$A157,1)-2)))</f>
        <v>0</v>
      </c>
      <c r="BH163" s="140">
        <f>IF(ISERROR(FIND(BH$3,'CFR - XML import'!$A157)),0,VALUE(MID('CFR - XML import'!$A157,SEARCH("&gt;",'CFR - XML import'!$A157,1)+1,SEARCH("/",'CFR - XML import'!$A157,1)-SEARCH("&gt;",'CFR - XML import'!$A157,1)-2)))</f>
        <v>0</v>
      </c>
      <c r="BI163" s="140">
        <f>IF(ISERROR(FIND(BI$3,'CFR - XML import'!$A157)),0,VALUE(MID('CFR - XML import'!$A157,SEARCH("&gt;",'CFR - XML import'!$A157,1)+1,SEARCH("/",'CFR - XML import'!$A157,1)-SEARCH("&gt;",'CFR - XML import'!$A157,1)-2)))</f>
        <v>0</v>
      </c>
      <c r="BJ163" s="140">
        <f>IF(ISERROR(FIND(BJ$3,'CFR - XML import'!$A157)),0,VALUE(MID('CFR - XML import'!$A157,SEARCH("&gt;",'CFR - XML import'!$A157,1)+1,SEARCH("/",'CFR - XML import'!$A157,1)-SEARCH("&gt;",'CFR - XML import'!$A157,1)-2)))</f>
        <v>0</v>
      </c>
      <c r="BK163" s="140">
        <f>IF(ISERROR(FIND(BK$3,'CFR - XML import'!$A157)),0,VALUE(MID('CFR - XML import'!$A157,SEARCH("&gt;",'CFR - XML import'!$A157,1)+1,SEARCH("/",'CFR - XML import'!$A157,1)-SEARCH("&gt;",'CFR - XML import'!$A157,1)-2)))</f>
        <v>0</v>
      </c>
      <c r="BL163" s="140">
        <f>IF(ISERROR(FIND(BL$3,'CFR - XML import'!$A157)),0,VALUE(MID('CFR - XML import'!$A157,SEARCH("&gt;",'CFR - XML import'!$A157,1)+1,SEARCH("/",'CFR - XML import'!$A157,1)-SEARCH("&gt;",'CFR - XML import'!$A157,1)-2)))</f>
        <v>0</v>
      </c>
      <c r="BM163" s="140">
        <f>IF(ISERROR(FIND(BM$3,'CFR - XML import'!$A157)),0,VALUE(MID('CFR - XML import'!$A157,SEARCH("&gt;",'CFR - XML import'!$A157,1)+1,SEARCH("/",'CFR - XML import'!$A157,1)-SEARCH("&gt;",'CFR - XML import'!$A157,1)-2)))</f>
        <v>0</v>
      </c>
      <c r="BN163" s="140">
        <f>IF(ISERROR(FIND(BN$3,'CFR - XML import'!$A157)),0,VALUE(MID('CFR - XML import'!$A157,SEARCH("&gt;",'CFR - XML import'!$A157,1)+1,SEARCH("/",'CFR - XML import'!$A157,1)-SEARCH("&gt;",'CFR - XML import'!$A157,1)-2)))</f>
        <v>0</v>
      </c>
      <c r="BO163" s="140">
        <f>IF(ISERROR(FIND(BO$3,'CFR - XML import'!$A157)),0,VALUE(MID('CFR - XML import'!$A157,SEARCH("&gt;",'CFR - XML import'!$A157,1)+1,SEARCH("/",'CFR - XML import'!$A157,1)-SEARCH("&gt;",'CFR - XML import'!$A157,1)-2)))</f>
        <v>0</v>
      </c>
      <c r="BP163" s="140">
        <f>IF(ISERROR(FIND(BP$3,'CFR - XML import'!$A157)),0,VALUE(MID('CFR - XML import'!$A157,SEARCH("&gt;",'CFR - XML import'!$A157,1)+1,SEARCH("/",'CFR - XML import'!$A157,1)-SEARCH("&gt;",'CFR - XML import'!$A157,1)-2)))</f>
        <v>0</v>
      </c>
      <c r="BQ163" s="140">
        <f>IF(ISERROR(FIND(BQ$3,'CFR - XML import'!$A157)),0,VALUE(MID('CFR - XML import'!$A157,SEARCH("&gt;",'CFR - XML import'!$A157,1)+1,SEARCH("/",'CFR - XML import'!$A157,1)-SEARCH("&gt;",'CFR - XML import'!$A157,1)-2)))</f>
        <v>0</v>
      </c>
      <c r="BR163" s="140">
        <f>IF(ISERROR(FIND(BR$3,'CFR - XML import'!$A157)),0,VALUE(MID('CFR - XML import'!$A157,SEARCH("&gt;",'CFR - XML import'!$A157,1)+1,SEARCH("/",'CFR - XML import'!$A157,1)-SEARCH("&gt;",'CFR - XML import'!$A157,1)-2)))</f>
        <v>0</v>
      </c>
      <c r="BS163" s="140">
        <f>IF(ISERROR(FIND(BS$3,'CFR - XML import'!$A157)),0,VALUE(MID('CFR - XML import'!$A157,SEARCH("&gt;",'CFR - XML import'!$A157,1)+1,SEARCH("/",'CFR - XML import'!$A157,1)-SEARCH("&gt;",'CFR - XML import'!$A157,1)-2)))</f>
        <v>0</v>
      </c>
      <c r="BT163" s="140">
        <f>IF(ISERROR(FIND(BT$3,'CFR - XML import'!$A157)),0,VALUE(MID('CFR - XML import'!$A157,SEARCH("&gt;",'CFR - XML import'!$A157,1)+1,SEARCH("/",'CFR - XML import'!$A157,1)-SEARCH("&gt;",'CFR - XML import'!$A157,1)-2)))</f>
        <v>0</v>
      </c>
      <c r="BU163" s="140">
        <f>IF(ISERROR(FIND(BU$3,'CFR - XML import'!$A157)),0,VALUE(MID('CFR - XML import'!$A157,SEARCH("&gt;",'CFR - XML import'!$A157,1)+1,SEARCH("/",'CFR - XML import'!$A157,1)-SEARCH("&gt;",'CFR - XML import'!$A157,1)-2)))</f>
        <v>0</v>
      </c>
      <c r="BV163" s="140">
        <f>IF(ISERROR(FIND(BV$3,'CFR - XML import'!$A157)),0,VALUE(MID('CFR - XML import'!$A157,SEARCH("&gt;",'CFR - XML import'!$A157,1)+1,SEARCH("/",'CFR - XML import'!$A157,1)-SEARCH("&gt;",'CFR - XML import'!$A157,1)-2)))</f>
        <v>0</v>
      </c>
      <c r="BW163" s="140">
        <f>IF(ISERROR(FIND(BW$3,'CFR - XML import'!$A157)),0,VALUE(MID('CFR - XML import'!$A157,SEARCH("&gt;",'CFR - XML import'!$A157,1)+1,SEARCH("/",'CFR - XML import'!$A157,1)-SEARCH("&gt;",'CFR - XML import'!$A157,1)-2)))</f>
        <v>0</v>
      </c>
      <c r="BX163" s="140">
        <f>IF(ISERROR(FIND(BX$3,'CFR - XML import'!$A157)),0,VALUE(MID('CFR - XML import'!$A157,SEARCH("&gt;",'CFR - XML import'!$A157,1)+1,SEARCH("/",'CFR - XML import'!$A157,1)-SEARCH("&gt;",'CFR - XML import'!$A157,1)-2)))</f>
        <v>0</v>
      </c>
      <c r="BY163" s="140">
        <f>IF(ISERROR(FIND(BY$3,'CFR - XML import'!$A157)),0,VALUE(MID('CFR - XML import'!$A157,SEARCH("&gt;",'CFR - XML import'!$A157,1)+1,SEARCH("/",'CFR - XML import'!$A157,1)-SEARCH("&gt;",'CFR - XML import'!$A157,1)-2)))</f>
        <v>0</v>
      </c>
      <c r="BZ163" s="140">
        <f>IF(ISERROR(FIND(BZ$3,'CFR - XML import'!$A157)),0,VALUE(MID('CFR - XML import'!$A157,SEARCH("&gt;",'CFR - XML import'!$A157,1)+1,SEARCH("/",'CFR - XML import'!$A157,1)-SEARCH("&gt;",'CFR - XML import'!$A157,1)-2)))</f>
        <v>0</v>
      </c>
      <c r="CG163" s="142">
        <f>IF(ISERROR(IF(MID('CFR - XML import'!$A157,LEN($CF$4)+5,LEN('CFR - XML import'!$A157)-(2*LEN($CF$4)+5))="RMMS",1,IF(MID('CFR - XML import'!$A157,LEN("    &lt;InputSystem&gt;")+1,LEN('CFR - XML import'!$A157)-(LEN("    &lt;InputSystem&gt;")+LEN($CF$4)+1))="SIMS",2,0))),0,IF(MID('CFR - XML import'!$A157,LEN($CF$4)+5,LEN('CFR - XML import'!$A157)-(2*LEN($CF$4)+5))="RMMS",1,IF(MID('CFR - XML import'!$A157,LEN("    &lt;InputSystem&gt;")+1,LEN('CFR - XML import'!$A157)-(LEN("    &lt;InputSystem&gt;")+LEN($CF$4)+1))="SIMS",2,0)))</f>
        <v>0</v>
      </c>
      <c r="CH163" s="140">
        <f>IF(ISERROR(FIND(CH$3,'CFR - XML import'!$A157)),0,MID('CFR - XML import'!$A157,SEARCH("&gt;",'CFR - XML import'!$A157,1)+1,SEARCH("/",'CFR - XML import'!$A157,1)-SEARCH("&gt;",'CFR - XML import'!$A157,1)-2))</f>
        <v>0</v>
      </c>
      <c r="CI163" s="140">
        <f>IF(ISERROR(FIND(CI$3,'CFR - XML import'!$A157)),0,MID('CFR - XML import'!$A157,SEARCH("&gt;",'CFR - XML import'!$A157,1)+1,SEARCH("/",'CFR - XML import'!$A157,1)-SEARCH("&gt;",'CFR - XML import'!$A157,1)-2))</f>
        <v>0</v>
      </c>
      <c r="CJ163" s="140">
        <f>IF(ISERROR(FIND(CJ$3,'CFR - XML import'!$A157)),0,MID('CFR - XML import'!$A157,SEARCH("&gt;",'CFR - XML import'!$A157,1)+1,SEARCH("/",'CFR - XML import'!$A157,1)-SEARCH("&gt;",'CFR - XML import'!$A157,1)-2))</f>
        <v>0</v>
      </c>
      <c r="CK163" s="140">
        <f>IF(ISERROR(FIND(CK$3,'CFR - XML import'!$A157)),0,MID('CFR - XML import'!$A157,SEARCH("&gt;",'CFR - XML import'!$A157,1)+1,SEARCH("/",'CFR - XML import'!$A157,1)-SEARCH("&gt;",'CFR - XML import'!$A157,1)-2))</f>
        <v>0</v>
      </c>
      <c r="CL163" s="140">
        <f>IF(ISERROR(FIND(CL$3,'CFR - XML import'!$A157)),0,MID('CFR - XML import'!$A157,SEARCH("&gt;",'CFR - XML import'!$A157,1)+1,SEARCH("/",'CFR - XML import'!$A157,1)-SEARCH("&gt;",'CFR - XML import'!$A157,1)-2))</f>
        <v>0</v>
      </c>
      <c r="CM163" s="140">
        <f>IF(ISERROR(FIND(CM$3,'CFR - XML import'!$A157)),0,MID('CFR - XML import'!$A157,SEARCH("&gt;",'CFR - XML import'!$A157,1)+1,SEARCH("/",'CFR - XML import'!$A157,1)-SEARCH("&gt;",'CFR - XML import'!$A157,1)-2))</f>
        <v>0</v>
      </c>
    </row>
    <row r="164" spans="1:91" x14ac:dyDescent="0.2">
      <c r="A164" s="139" t="str">
        <f>IF(AND('CFR - XML import'!A158&lt;&gt;"",LEFT('CFR - XML import'!A158,1)&lt;&gt;"&lt;",LEFT('CFR - XML import'!A158,3)&lt;&gt;"  &lt;",LEFT('CFR - XML import'!A158,5)&lt;&gt;"    &lt;",LEFT('CFR - XML import'!A158,7)&lt;&gt;"      &lt;",LEFT('CFR - XML import'!A158,9)&lt;&gt;"        &lt;",$B$1="SIMS"),'CFR - XML import'!A158,IF(AND(LEFT('CFR - XML import'!A158,9)="&lt;Details&gt;",$B$1="RM"),'CFR - XML import'!A158,""))</f>
        <v/>
      </c>
      <c r="B164" s="140">
        <f>IF(ISERROR(FIND(B$3,'CFR - XML import'!$A158)),0,VALUE(MID('CFR - XML import'!$A158,SEARCH("&gt;",'CFR - XML import'!$A158,1)+1,SEARCH("/",'CFR - XML import'!$A158,1)-SEARCH("&gt;",'CFR - XML import'!$A158,1)-2)))</f>
        <v>0</v>
      </c>
      <c r="D164" s="140">
        <f>IF(ISERROR(FIND(D$3,'CFR - XML import'!$A158)),0,MID('CFR - XML import'!$A158,SEARCH("&gt;",'CFR - XML import'!$A158,1)+1,SEARCH("/",'CFR - XML import'!$A158,1)-SEARCH("&gt;",'CFR - XML import'!$A158,1)-2))</f>
        <v>0</v>
      </c>
      <c r="E164" s="140">
        <f>IF(ISERROR(FIND(E$3,'CFR - XML import'!$A158)),0,MID('CFR - XML import'!$A158,SEARCH("&gt;",'CFR - XML import'!$A158,1)+1,SEARCH("/",'CFR - XML import'!$A158,1)-SEARCH("&gt;",'CFR - XML import'!$A158,1)-2))</f>
        <v>0</v>
      </c>
      <c r="F164" s="141">
        <f>IF($B$1="SIMS",IF(ISERROR(FIND(F$3,'CFR - XML import'!$A158)),0,VALUE(MID('CFR - XML import'!$A158,15,10))),IF(ISERROR(FIND(F$3,'CFR - XML import'!$A158)),0,VALUE(MID('CFR - XML import'!$A158,15,10))))</f>
        <v>0</v>
      </c>
      <c r="G164" s="140">
        <f>IF(ISERROR(FIND(G$3,'CFR - XML import'!$A158)),0,VALUE(MID('CFR - XML import'!$A158,SEARCH("&gt;",'CFR - XML import'!$A158,1)+1,SEARCH("/",'CFR - XML import'!$A158,1)-SEARCH("&gt;",'CFR - XML import'!$A158,1)-2)))</f>
        <v>0</v>
      </c>
      <c r="H164" s="140">
        <f>IF(ISERROR(FIND(H$3,'CFR - XML import'!$A158)),0,VALUE(MID('CFR - XML import'!$A158,SEARCH("&gt;",'CFR - XML import'!$A158,1)+1,SEARCH("/",'CFR - XML import'!$A158,1)-SEARCH("&gt;",'CFR - XML import'!$A158,1)-2)))</f>
        <v>0</v>
      </c>
      <c r="I164" s="140">
        <f>IF(ISERROR(FIND(I$3,'CFR - XML import'!$A158)),0,VALUE(MID('CFR - XML import'!$A158,SEARCH("&gt;",'CFR - XML import'!$A158,1)+1,SEARCH("/",'CFR - XML import'!$A158,1)-SEARCH("&gt;",'CFR - XML import'!$A158,1)-2)))</f>
        <v>0</v>
      </c>
      <c r="J164" s="140">
        <f>IF(ISERROR(FIND(J$3,'CFR - XML import'!$A158)),0,VALUE(MID('CFR - XML import'!$A158,SEARCH("&gt;",'CFR - XML import'!$A158,1)+1,SEARCH("/",'CFR - XML import'!$A158,1)-SEARCH("&gt;",'CFR - XML import'!$A158,1)-2)))</f>
        <v>0</v>
      </c>
      <c r="K164" s="140">
        <f>IF(ISERROR(FIND(K$3,'CFR - XML import'!$A158)),0,VALUE(MID('CFR - XML import'!$A158,SEARCH("&gt;",'CFR - XML import'!$A158,1)+1,SEARCH("/",'CFR - XML import'!$A158,1)-SEARCH("&gt;",'CFR - XML import'!$A158,1)-2)))</f>
        <v>0</v>
      </c>
      <c r="L164" s="140">
        <f>IF(ISERROR(FIND(L$3,'CFR - XML import'!$A158)),0,VALUE(MID('CFR - XML import'!$A158,SEARCH("&gt;",'CFR - XML import'!$A158,1)+1,SEARCH("/",'CFR - XML import'!$A158,1)-SEARCH("&gt;",'CFR - XML import'!$A158,1)-2)))</f>
        <v>0</v>
      </c>
      <c r="M164" s="140">
        <f>IF(ISERROR(FIND(M$3,'CFR - XML import'!$A158)),0,VALUE(MID('CFR - XML import'!$A158,SEARCH("&gt;",'CFR - XML import'!$A158,1)+1,SEARCH("/",'CFR - XML import'!$A158,1)-SEARCH("&gt;",'CFR - XML import'!$A158,1)-2)))</f>
        <v>0</v>
      </c>
      <c r="N164" s="140">
        <f>IF(ISERROR(FIND(N$3,'CFR - XML import'!$A158)),0,VALUE(MID('CFR - XML import'!$A158,SEARCH("&gt;",'CFR - XML import'!$A158,1)+1,SEARCH("/",'CFR - XML import'!$A158,1)-SEARCH("&gt;",'CFR - XML import'!$A158,1)-2)))</f>
        <v>0</v>
      </c>
      <c r="O164" s="140">
        <f>IF(ISERROR(FIND(O$3,'CFR - XML import'!$A158)),0,VALUE(MID('CFR - XML import'!$A158,SEARCH("&gt;",'CFR - XML import'!$A158,1)+1,SEARCH("/",'CFR - XML import'!$A158,1)-SEARCH("&gt;",'CFR - XML import'!$A158,1)-2)))</f>
        <v>0</v>
      </c>
      <c r="P164" s="140">
        <f>IF(ISERROR(FIND(P$3,'CFR - XML import'!$A158)),0,VALUE(MID('CFR - XML import'!$A158,SEARCH("&gt;",'CFR - XML import'!$A158,1)+1,SEARCH("/",'CFR - XML import'!$A158,1)-SEARCH("&gt;",'CFR - XML import'!$A158,1)-2)))</f>
        <v>0</v>
      </c>
      <c r="Q164" s="140">
        <f>IF(ISERROR(FIND(Q$3,'CFR - XML import'!$A158)),0,VALUE(MID('CFR - XML import'!$A158,SEARCH("&gt;",'CFR - XML import'!$A158,1)+1,SEARCH("/",'CFR - XML import'!$A158,1)-SEARCH("&gt;",'CFR - XML import'!$A158,1)-2)))</f>
        <v>0</v>
      </c>
      <c r="R164" s="140">
        <f>IF(ISERROR(FIND(R$3,'CFR - XML import'!$A158)),0,VALUE(MID('CFR - XML import'!$A158,SEARCH("&gt;",'CFR - XML import'!$A158,1)+1,SEARCH("/",'CFR - XML import'!$A158,1)-SEARCH("&gt;",'CFR - XML import'!$A158,1)-2)))</f>
        <v>0</v>
      </c>
      <c r="S164" s="140">
        <f>IF(ISERROR(FIND(S$3,'CFR - XML import'!$A158)),0,VALUE(MID('CFR - XML import'!$A158,SEARCH("&gt;",'CFR - XML import'!$A158,1)+1,SEARCH("/",'CFR - XML import'!$A158,1)-SEARCH("&gt;",'CFR - XML import'!$A158,1)-2)))</f>
        <v>0</v>
      </c>
      <c r="T164" s="140">
        <f>IF(ISERROR(FIND(T$3,'CFR - XML import'!$A158)),0,VALUE(MID('CFR - XML import'!$A158,SEARCH("&gt;",'CFR - XML import'!$A158,1)+1,SEARCH("/",'CFR - XML import'!$A158,1)-SEARCH("&gt;",'CFR - XML import'!$A158,1)-2)))</f>
        <v>0</v>
      </c>
      <c r="U164" s="140">
        <f>IF(ISERROR(FIND(U$3,'CFR - XML import'!$A158)),0,VALUE(MID('CFR - XML import'!$A158,SEARCH("&gt;",'CFR - XML import'!$A158,1)+1,SEARCH("/",'CFR - XML import'!$A158,1)-SEARCH("&gt;",'CFR - XML import'!$A158,1)-2)))</f>
        <v>0</v>
      </c>
      <c r="V164" s="140">
        <f>IF(ISERROR(FIND(V$3,'CFR - XML import'!$A158)),0,VALUE(MID('CFR - XML import'!$A158,SEARCH("&gt;",'CFR - XML import'!$A158,1)+1,SEARCH("/",'CFR - XML import'!$A158,1)-SEARCH("&gt;",'CFR - XML import'!$A158,1)-2)))</f>
        <v>0</v>
      </c>
      <c r="W164" s="140">
        <f>IF(ISERROR(FIND(W$3,'CFR - XML import'!$A158)),0,VALUE(MID('CFR - XML import'!$A158,SEARCH("&gt;",'CFR - XML import'!$A158,1)+1,SEARCH("/",'CFR - XML import'!$A158,1)-SEARCH("&gt;",'CFR - XML import'!$A158,1)-2)))</f>
        <v>0</v>
      </c>
      <c r="X164" s="140"/>
      <c r="Y164" s="140">
        <f>IF(ISERROR(FIND(Y$3,'CFR - XML import'!$A158)),0,VALUE(MID('CFR - XML import'!$A158,SEARCH("&gt;",'CFR - XML import'!$A158,1)+1,SEARCH("/",'CFR - XML import'!$A158,1)-SEARCH("&gt;",'CFR - XML import'!$A158,1)-2)))</f>
        <v>0</v>
      </c>
      <c r="Z164" s="140">
        <f>IF(ISERROR(FIND(Z$3,'CFR - XML import'!$A158)),0,VALUE(MID('CFR - XML import'!$A158,SEARCH("&gt;",'CFR - XML import'!$A158,1)+1,SEARCH("/",'CFR - XML import'!$A158,1)-SEARCH("&gt;",'CFR - XML import'!$A158,1)-2)))</f>
        <v>0</v>
      </c>
      <c r="AA164" s="140">
        <f>IF(ISERROR(FIND(AA$3,'CFR - XML import'!$A158)),0,VALUE(MID('CFR - XML import'!$A158,SEARCH("&gt;",'CFR - XML import'!$A158,1)+1,SEARCH("/",'CFR - XML import'!$A158,1)-SEARCH("&gt;",'CFR - XML import'!$A158,1)-2)))</f>
        <v>0</v>
      </c>
      <c r="AB164" s="140">
        <f>IF(ISERROR(FIND(AB$3,'CFR - XML import'!$A158)),0,VALUE(MID('CFR - XML import'!$A158,SEARCH("&gt;",'CFR - XML import'!$A158,1)+1,SEARCH("/",'CFR - XML import'!$A158,1)-SEARCH("&gt;",'CFR - XML import'!$A158,1)-2)))</f>
        <v>0</v>
      </c>
      <c r="AC164" s="140">
        <f>IF(ISERROR(FIND(AC$3,'CFR - XML import'!$A158)),0,VALUE(MID('CFR - XML import'!$A158,SEARCH("&gt;",'CFR - XML import'!$A158,1)+1,SEARCH("/",'CFR - XML import'!$A158,1)-SEARCH("&gt;",'CFR - XML import'!$A158,1)-2)))</f>
        <v>0</v>
      </c>
      <c r="AD164" s="140">
        <f>IF(ISERROR(FIND(AD$3,'CFR - XML import'!$A158)),0,VALUE(MID('CFR - XML import'!$A158,SEARCH("&gt;",'CFR - XML import'!$A158,1)+1,SEARCH("/",'CFR - XML import'!$A158,1)-SEARCH("&gt;",'CFR - XML import'!$A158,1)-2)))</f>
        <v>0</v>
      </c>
      <c r="AE164" s="140">
        <f>IF(ISERROR(FIND(AE$3,'CFR - XML import'!$A158)),0,VALUE(MID('CFR - XML import'!$A158,SEARCH("&gt;",'CFR - XML import'!$A158,1)+1,SEARCH("/",'CFR - XML import'!$A158,1)-SEARCH("&gt;",'CFR - XML import'!$A158,1)-2)))</f>
        <v>0</v>
      </c>
      <c r="AF164" s="140">
        <f>IF(ISERROR(FIND(AF$3,'CFR - XML import'!$A158)),0,VALUE(MID('CFR - XML import'!$A158,SEARCH("&gt;",'CFR - XML import'!$A158,1)+1,SEARCH("/",'CFR - XML import'!$A158,1)-SEARCH("&gt;",'CFR - XML import'!$A158,1)-2)))</f>
        <v>0</v>
      </c>
      <c r="AG164" s="140">
        <f>IF(ISERROR(FIND(AG$3,'CFR - XML import'!$A158)),0,VALUE(MID('CFR - XML import'!$A158,SEARCH("&gt;",'CFR - XML import'!$A158,1)+1,SEARCH("/",'CFR - XML import'!$A158,1)-SEARCH("&gt;",'CFR - XML import'!$A158,1)-2)))</f>
        <v>0</v>
      </c>
      <c r="AH164" s="140">
        <f>IF(ISERROR(FIND(AH$3,'CFR - XML import'!$A158)),0,VALUE(MID('CFR - XML import'!$A158,SEARCH("&gt;",'CFR - XML import'!$A158,1)+1,SEARCH("/",'CFR - XML import'!$A158,1)-SEARCH("&gt;",'CFR - XML import'!$A158,1)-2)))</f>
        <v>0</v>
      </c>
      <c r="AI164" s="140">
        <f>IF(ISERROR(FIND(AI$3,'CFR - XML import'!$A158)),0,VALUE(MID('CFR - XML import'!$A158,SEARCH("&gt;",'CFR - XML import'!$A158,1)+1,SEARCH("/",'CFR - XML import'!$A158,1)-SEARCH("&gt;",'CFR - XML import'!$A158,1)-2)))</f>
        <v>0</v>
      </c>
      <c r="AJ164" s="140">
        <f>IF(ISERROR(FIND(AJ$3,'CFR - XML import'!$A158)),0,VALUE(MID('CFR - XML import'!$A158,SEARCH("&gt;",'CFR - XML import'!$A158,1)+1,SEARCH("/",'CFR - XML import'!$A158,1)-SEARCH("&gt;",'CFR - XML import'!$A158,1)-2)))</f>
        <v>0</v>
      </c>
      <c r="AK164" s="140">
        <f>IF(ISERROR(FIND(AK$3,'CFR - XML import'!$A158)),0,VALUE(MID('CFR - XML import'!$A158,SEARCH("&gt;",'CFR - XML import'!$A158,1)+1,SEARCH("/",'CFR - XML import'!$A158,1)-SEARCH("&gt;",'CFR - XML import'!$A158,1)-2)))</f>
        <v>0</v>
      </c>
      <c r="AL164" s="140">
        <f>IF(ISERROR(FIND(AL$3,'CFR - XML import'!$A158)),0,VALUE(MID('CFR - XML import'!$A158,SEARCH("&gt;",'CFR - XML import'!$A158,1)+1,SEARCH("/",'CFR - XML import'!$A158,1)-SEARCH("&gt;",'CFR - XML import'!$A158,1)-2)))</f>
        <v>0</v>
      </c>
      <c r="AM164" s="140">
        <f>IF(ISERROR(FIND(AM$3,'CFR - XML import'!$A158)),0,VALUE(MID('CFR - XML import'!$A158,SEARCH("&gt;",'CFR - XML import'!$A158,1)+1,SEARCH("/",'CFR - XML import'!$A158,1)-SEARCH("&gt;",'CFR - XML import'!$A158,1)-2)))</f>
        <v>0</v>
      </c>
      <c r="AN164" s="140">
        <f>IF(ISERROR(FIND(AN$3,'CFR - XML import'!$A158)),0,VALUE(MID('CFR - XML import'!$A158,SEARCH("&gt;",'CFR - XML import'!$A158,1)+1,SEARCH("/",'CFR - XML import'!$A158,1)-SEARCH("&gt;",'CFR - XML import'!$A158,1)-2)))</f>
        <v>0</v>
      </c>
      <c r="AO164" s="140">
        <f>IF(ISERROR(FIND(AO$3,'CFR - XML import'!$A158)),0,VALUE(MID('CFR - XML import'!$A158,SEARCH("&gt;",'CFR - XML import'!$A158,1)+1,SEARCH("/",'CFR - XML import'!$A158,1)-SEARCH("&gt;",'CFR - XML import'!$A158,1)-2)))</f>
        <v>0</v>
      </c>
      <c r="AP164" s="140">
        <f>IF(ISERROR(FIND(AP$3,'CFR - XML import'!$A158)),0,VALUE(MID('CFR - XML import'!$A158,SEARCH("&gt;",'CFR - XML import'!$A158,1)+1,SEARCH("/",'CFR - XML import'!$A158,1)-SEARCH("&gt;",'CFR - XML import'!$A158,1)-2)))</f>
        <v>0</v>
      </c>
      <c r="AQ164" s="140">
        <f>IF(ISERROR(FIND(AQ$3,'CFR - XML import'!$A158)),0,VALUE(MID('CFR - XML import'!$A158,SEARCH("&gt;",'CFR - XML import'!$A158,1)+1,SEARCH("/",'CFR - XML import'!$A158,1)-SEARCH("&gt;",'CFR - XML import'!$A158,1)-2)))</f>
        <v>0</v>
      </c>
      <c r="AR164" s="140">
        <f>IF(ISERROR(FIND(AR$3,'CFR - XML import'!$A158)),0,VALUE(MID('CFR - XML import'!$A158,SEARCH("&gt;",'CFR - XML import'!$A158,1)+1,SEARCH("/",'CFR - XML import'!$A158,1)-SEARCH("&gt;",'CFR - XML import'!$A158,1)-2)))</f>
        <v>0</v>
      </c>
      <c r="AS164" s="140">
        <f>IF(ISERROR(FIND(AS$3,'CFR - XML import'!$A158)),0,VALUE(MID('CFR - XML import'!$A158,SEARCH("&gt;",'CFR - XML import'!$A158,1)+1,SEARCH("/",'CFR - XML import'!$A158,1)-SEARCH("&gt;",'CFR - XML import'!$A158,1)-2)))</f>
        <v>0</v>
      </c>
      <c r="AT164" s="140">
        <f>IF(ISERROR(FIND(AT$3,'CFR - XML import'!$A158)),0,VALUE(MID('CFR - XML import'!$A158,SEARCH("&gt;",'CFR - XML import'!$A158,1)+1,SEARCH("/",'CFR - XML import'!$A158,1)-SEARCH("&gt;",'CFR - XML import'!$A158,1)-2)))</f>
        <v>0</v>
      </c>
      <c r="AU164" s="140">
        <f>IF(ISERROR(FIND(AU$3,'CFR - XML import'!$A158)),0,VALUE(MID('CFR - XML import'!$A158,SEARCH("&gt;",'CFR - XML import'!$A158,1)+1,SEARCH("/",'CFR - XML import'!$A158,1)-SEARCH("&gt;",'CFR - XML import'!$A158,1)-2)))</f>
        <v>0</v>
      </c>
      <c r="AV164" s="140">
        <f>IF(ISERROR(FIND(AV$3,'CFR - XML import'!$A158)),0,VALUE(MID('CFR - XML import'!$A158,SEARCH("&gt;",'CFR - XML import'!$A158,1)+1,SEARCH("/",'CFR - XML import'!$A158,1)-SEARCH("&gt;",'CFR - XML import'!$A158,1)-2)))</f>
        <v>0</v>
      </c>
      <c r="AW164" s="140">
        <f>IF(ISERROR(FIND(AW$3,'CFR - XML import'!$A158)),0,VALUE(MID('CFR - XML import'!$A158,SEARCH("&gt;",'CFR - XML import'!$A158,1)+1,SEARCH("/",'CFR - XML import'!$A158,1)-SEARCH("&gt;",'CFR - XML import'!$A158,1)-2)))</f>
        <v>0</v>
      </c>
      <c r="AX164" s="140">
        <f>IF(ISERROR(FIND(AX$3,'CFR - XML import'!$A158)),0,VALUE(MID('CFR - XML import'!$A158,SEARCH("&gt;",'CFR - XML import'!$A158,1)+1,SEARCH("/",'CFR - XML import'!$A158,1)-SEARCH("&gt;",'CFR - XML import'!$A158,1)-2)))</f>
        <v>0</v>
      </c>
      <c r="AY164" s="140">
        <f>IF(ISERROR(FIND(AY$3,'CFR - XML import'!$A158)),0,VALUE(MID('CFR - XML import'!$A158,SEARCH("&gt;",'CFR - XML import'!$A158,1)+1,SEARCH("/",'CFR - XML import'!$A158,1)-SEARCH("&gt;",'CFR - XML import'!$A158,1)-2)))</f>
        <v>0</v>
      </c>
      <c r="AZ164" s="140">
        <f>IF(ISERROR(FIND(AZ$3,'CFR - XML import'!$A158)),0,VALUE(MID('CFR - XML import'!$A158,SEARCH("&gt;",'CFR - XML import'!$A158,1)+1,SEARCH("/",'CFR - XML import'!$A158,1)-SEARCH("&gt;",'CFR - XML import'!$A158,1)-2)))</f>
        <v>0</v>
      </c>
      <c r="BA164" s="140">
        <f>IF(ISERROR(FIND(BA$3,'CFR - XML import'!$A158)),0,VALUE(MID('CFR - XML import'!$A158,SEARCH("&gt;",'CFR - XML import'!$A158,1)+1,SEARCH("/",'CFR - XML import'!$A158,1)-SEARCH("&gt;",'CFR - XML import'!$A158,1)-2)))</f>
        <v>0</v>
      </c>
      <c r="BB164" s="140">
        <f>IF(ISERROR(FIND(BB$3,'CFR - XML import'!$A158)),0,VALUE(MID('CFR - XML import'!$A158,SEARCH("&gt;",'CFR - XML import'!$A158,1)+1,SEARCH("/",'CFR - XML import'!$A158,1)-SEARCH("&gt;",'CFR - XML import'!$A158,1)-2)))</f>
        <v>0</v>
      </c>
      <c r="BC164" s="140">
        <f>IF(ISERROR(FIND(BC$3,'CFR - XML import'!$A158)),0,VALUE(MID('CFR - XML import'!$A158,SEARCH("&gt;",'CFR - XML import'!$A158,1)+1,SEARCH("/",'CFR - XML import'!$A158,1)-SEARCH("&gt;",'CFR - XML import'!$A158,1)-2)))</f>
        <v>0</v>
      </c>
      <c r="BD164" s="140">
        <f>IF(ISERROR(FIND(BD$3,'CFR - XML import'!$A158)),0,VALUE(MID('CFR - XML import'!$A158,SEARCH("&gt;",'CFR - XML import'!$A158,1)+1,SEARCH("/",'CFR - XML import'!$A158,1)-SEARCH("&gt;",'CFR - XML import'!$A158,1)-2)))</f>
        <v>0</v>
      </c>
      <c r="BE164" s="140">
        <f>IF(ISERROR(FIND(BE$3,'CFR - XML import'!$A158)),0,VALUE(MID('CFR - XML import'!$A158,SEARCH("&gt;",'CFR - XML import'!$A158,1)+1,SEARCH("/",'CFR - XML import'!$A158,1)-SEARCH("&gt;",'CFR - XML import'!$A158,1)-2)))</f>
        <v>0</v>
      </c>
      <c r="BF164" s="140">
        <f>IF(ISERROR(FIND(BF$3,'CFR - XML import'!$A158)),0,VALUE(MID('CFR - XML import'!$A158,SEARCH("&gt;",'CFR - XML import'!$A158,1)+1,SEARCH("/",'CFR - XML import'!$A158,1)-SEARCH("&gt;",'CFR - XML import'!$A158,1)-2)))</f>
        <v>0</v>
      </c>
      <c r="BG164" s="140">
        <f>IF(ISERROR(FIND(BG$3,'CFR - XML import'!$A158)),0,VALUE(MID('CFR - XML import'!$A158,SEARCH("&gt;",'CFR - XML import'!$A158,1)+1,SEARCH("/",'CFR - XML import'!$A158,1)-SEARCH("&gt;",'CFR - XML import'!$A158,1)-2)))</f>
        <v>0</v>
      </c>
      <c r="BH164" s="140">
        <f>IF(ISERROR(FIND(BH$3,'CFR - XML import'!$A158)),0,VALUE(MID('CFR - XML import'!$A158,SEARCH("&gt;",'CFR - XML import'!$A158,1)+1,SEARCH("/",'CFR - XML import'!$A158,1)-SEARCH("&gt;",'CFR - XML import'!$A158,1)-2)))</f>
        <v>0</v>
      </c>
      <c r="BI164" s="140">
        <f>IF(ISERROR(FIND(BI$3,'CFR - XML import'!$A158)),0,VALUE(MID('CFR - XML import'!$A158,SEARCH("&gt;",'CFR - XML import'!$A158,1)+1,SEARCH("/",'CFR - XML import'!$A158,1)-SEARCH("&gt;",'CFR - XML import'!$A158,1)-2)))</f>
        <v>0</v>
      </c>
      <c r="BJ164" s="140">
        <f>IF(ISERROR(FIND(BJ$3,'CFR - XML import'!$A158)),0,VALUE(MID('CFR - XML import'!$A158,SEARCH("&gt;",'CFR - XML import'!$A158,1)+1,SEARCH("/",'CFR - XML import'!$A158,1)-SEARCH("&gt;",'CFR - XML import'!$A158,1)-2)))</f>
        <v>0</v>
      </c>
      <c r="BK164" s="140">
        <f>IF(ISERROR(FIND(BK$3,'CFR - XML import'!$A158)),0,VALUE(MID('CFR - XML import'!$A158,SEARCH("&gt;",'CFR - XML import'!$A158,1)+1,SEARCH("/",'CFR - XML import'!$A158,1)-SEARCH("&gt;",'CFR - XML import'!$A158,1)-2)))</f>
        <v>0</v>
      </c>
      <c r="BL164" s="140">
        <f>IF(ISERROR(FIND(BL$3,'CFR - XML import'!$A158)),0,VALUE(MID('CFR - XML import'!$A158,SEARCH("&gt;",'CFR - XML import'!$A158,1)+1,SEARCH("/",'CFR - XML import'!$A158,1)-SEARCH("&gt;",'CFR - XML import'!$A158,1)-2)))</f>
        <v>0</v>
      </c>
      <c r="BM164" s="140">
        <f>IF(ISERROR(FIND(BM$3,'CFR - XML import'!$A158)),0,VALUE(MID('CFR - XML import'!$A158,SEARCH("&gt;",'CFR - XML import'!$A158,1)+1,SEARCH("/",'CFR - XML import'!$A158,1)-SEARCH("&gt;",'CFR - XML import'!$A158,1)-2)))</f>
        <v>0</v>
      </c>
      <c r="BN164" s="140">
        <f>IF(ISERROR(FIND(BN$3,'CFR - XML import'!$A158)),0,VALUE(MID('CFR - XML import'!$A158,SEARCH("&gt;",'CFR - XML import'!$A158,1)+1,SEARCH("/",'CFR - XML import'!$A158,1)-SEARCH("&gt;",'CFR - XML import'!$A158,1)-2)))</f>
        <v>0</v>
      </c>
      <c r="BO164" s="140">
        <f>IF(ISERROR(FIND(BO$3,'CFR - XML import'!$A158)),0,VALUE(MID('CFR - XML import'!$A158,SEARCH("&gt;",'CFR - XML import'!$A158,1)+1,SEARCH("/",'CFR - XML import'!$A158,1)-SEARCH("&gt;",'CFR - XML import'!$A158,1)-2)))</f>
        <v>0</v>
      </c>
      <c r="BP164" s="140">
        <f>IF(ISERROR(FIND(BP$3,'CFR - XML import'!$A158)),0,VALUE(MID('CFR - XML import'!$A158,SEARCH("&gt;",'CFR - XML import'!$A158,1)+1,SEARCH("/",'CFR - XML import'!$A158,1)-SEARCH("&gt;",'CFR - XML import'!$A158,1)-2)))</f>
        <v>0</v>
      </c>
      <c r="BQ164" s="140">
        <f>IF(ISERROR(FIND(BQ$3,'CFR - XML import'!$A158)),0,VALUE(MID('CFR - XML import'!$A158,SEARCH("&gt;",'CFR - XML import'!$A158,1)+1,SEARCH("/",'CFR - XML import'!$A158,1)-SEARCH("&gt;",'CFR - XML import'!$A158,1)-2)))</f>
        <v>0</v>
      </c>
      <c r="BR164" s="140">
        <f>IF(ISERROR(FIND(BR$3,'CFR - XML import'!$A158)),0,VALUE(MID('CFR - XML import'!$A158,SEARCH("&gt;",'CFR - XML import'!$A158,1)+1,SEARCH("/",'CFR - XML import'!$A158,1)-SEARCH("&gt;",'CFR - XML import'!$A158,1)-2)))</f>
        <v>0</v>
      </c>
      <c r="BS164" s="140">
        <f>IF(ISERROR(FIND(BS$3,'CFR - XML import'!$A158)),0,VALUE(MID('CFR - XML import'!$A158,SEARCH("&gt;",'CFR - XML import'!$A158,1)+1,SEARCH("/",'CFR - XML import'!$A158,1)-SEARCH("&gt;",'CFR - XML import'!$A158,1)-2)))</f>
        <v>0</v>
      </c>
      <c r="BT164" s="140">
        <f>IF(ISERROR(FIND(BT$3,'CFR - XML import'!$A158)),0,VALUE(MID('CFR - XML import'!$A158,SEARCH("&gt;",'CFR - XML import'!$A158,1)+1,SEARCH("/",'CFR - XML import'!$A158,1)-SEARCH("&gt;",'CFR - XML import'!$A158,1)-2)))</f>
        <v>0</v>
      </c>
      <c r="BU164" s="140">
        <f>IF(ISERROR(FIND(BU$3,'CFR - XML import'!$A158)),0,VALUE(MID('CFR - XML import'!$A158,SEARCH("&gt;",'CFR - XML import'!$A158,1)+1,SEARCH("/",'CFR - XML import'!$A158,1)-SEARCH("&gt;",'CFR - XML import'!$A158,1)-2)))</f>
        <v>0</v>
      </c>
      <c r="BV164" s="140">
        <f>IF(ISERROR(FIND(BV$3,'CFR - XML import'!$A158)),0,VALUE(MID('CFR - XML import'!$A158,SEARCH("&gt;",'CFR - XML import'!$A158,1)+1,SEARCH("/",'CFR - XML import'!$A158,1)-SEARCH("&gt;",'CFR - XML import'!$A158,1)-2)))</f>
        <v>0</v>
      </c>
      <c r="BW164" s="140">
        <f>IF(ISERROR(FIND(BW$3,'CFR - XML import'!$A158)),0,VALUE(MID('CFR - XML import'!$A158,SEARCH("&gt;",'CFR - XML import'!$A158,1)+1,SEARCH("/",'CFR - XML import'!$A158,1)-SEARCH("&gt;",'CFR - XML import'!$A158,1)-2)))</f>
        <v>0</v>
      </c>
      <c r="BX164" s="140">
        <f>IF(ISERROR(FIND(BX$3,'CFR - XML import'!$A158)),0,VALUE(MID('CFR - XML import'!$A158,SEARCH("&gt;",'CFR - XML import'!$A158,1)+1,SEARCH("/",'CFR - XML import'!$A158,1)-SEARCH("&gt;",'CFR - XML import'!$A158,1)-2)))</f>
        <v>0</v>
      </c>
      <c r="BY164" s="140">
        <f>IF(ISERROR(FIND(BY$3,'CFR - XML import'!$A158)),0,VALUE(MID('CFR - XML import'!$A158,SEARCH("&gt;",'CFR - XML import'!$A158,1)+1,SEARCH("/",'CFR - XML import'!$A158,1)-SEARCH("&gt;",'CFR - XML import'!$A158,1)-2)))</f>
        <v>0</v>
      </c>
      <c r="BZ164" s="140">
        <f>IF(ISERROR(FIND(BZ$3,'CFR - XML import'!$A158)),0,VALUE(MID('CFR - XML import'!$A158,SEARCH("&gt;",'CFR - XML import'!$A158,1)+1,SEARCH("/",'CFR - XML import'!$A158,1)-SEARCH("&gt;",'CFR - XML import'!$A158,1)-2)))</f>
        <v>0</v>
      </c>
      <c r="CG164" s="142">
        <f>IF(ISERROR(IF(MID('CFR - XML import'!$A158,LEN($CF$4)+5,LEN('CFR - XML import'!$A158)-(2*LEN($CF$4)+5))="RMMS",1,IF(MID('CFR - XML import'!$A158,LEN("    &lt;InputSystem&gt;")+1,LEN('CFR - XML import'!$A158)-(LEN("    &lt;InputSystem&gt;")+LEN($CF$4)+1))="SIMS",2,0))),0,IF(MID('CFR - XML import'!$A158,LEN($CF$4)+5,LEN('CFR - XML import'!$A158)-(2*LEN($CF$4)+5))="RMMS",1,IF(MID('CFR - XML import'!$A158,LEN("    &lt;InputSystem&gt;")+1,LEN('CFR - XML import'!$A158)-(LEN("    &lt;InputSystem&gt;")+LEN($CF$4)+1))="SIMS",2,0)))</f>
        <v>0</v>
      </c>
      <c r="CH164" s="140">
        <f>IF(ISERROR(FIND(CH$3,'CFR - XML import'!$A158)),0,MID('CFR - XML import'!$A158,SEARCH("&gt;",'CFR - XML import'!$A158,1)+1,SEARCH("/",'CFR - XML import'!$A158,1)-SEARCH("&gt;",'CFR - XML import'!$A158,1)-2))</f>
        <v>0</v>
      </c>
      <c r="CI164" s="140">
        <f>IF(ISERROR(FIND(CI$3,'CFR - XML import'!$A158)),0,MID('CFR - XML import'!$A158,SEARCH("&gt;",'CFR - XML import'!$A158,1)+1,SEARCH("/",'CFR - XML import'!$A158,1)-SEARCH("&gt;",'CFR - XML import'!$A158,1)-2))</f>
        <v>0</v>
      </c>
      <c r="CJ164" s="140">
        <f>IF(ISERROR(FIND(CJ$3,'CFR - XML import'!$A158)),0,MID('CFR - XML import'!$A158,SEARCH("&gt;",'CFR - XML import'!$A158,1)+1,SEARCH("/",'CFR - XML import'!$A158,1)-SEARCH("&gt;",'CFR - XML import'!$A158,1)-2))</f>
        <v>0</v>
      </c>
      <c r="CK164" s="140">
        <f>IF(ISERROR(FIND(CK$3,'CFR - XML import'!$A158)),0,MID('CFR - XML import'!$A158,SEARCH("&gt;",'CFR - XML import'!$A158,1)+1,SEARCH("/",'CFR - XML import'!$A158,1)-SEARCH("&gt;",'CFR - XML import'!$A158,1)-2))</f>
        <v>0</v>
      </c>
      <c r="CL164" s="140">
        <f>IF(ISERROR(FIND(CL$3,'CFR - XML import'!$A158)),0,MID('CFR - XML import'!$A158,SEARCH("&gt;",'CFR - XML import'!$A158,1)+1,SEARCH("/",'CFR - XML import'!$A158,1)-SEARCH("&gt;",'CFR - XML import'!$A158,1)-2))</f>
        <v>0</v>
      </c>
      <c r="CM164" s="140">
        <f>IF(ISERROR(FIND(CM$3,'CFR - XML import'!$A158)),0,MID('CFR - XML import'!$A158,SEARCH("&gt;",'CFR - XML import'!$A158,1)+1,SEARCH("/",'CFR - XML import'!$A158,1)-SEARCH("&gt;",'CFR - XML import'!$A158,1)-2))</f>
        <v>0</v>
      </c>
    </row>
    <row r="165" spans="1:91" x14ac:dyDescent="0.2">
      <c r="A165" s="139" t="str">
        <f>IF(AND('CFR - XML import'!A159&lt;&gt;"",LEFT('CFR - XML import'!A159,1)&lt;&gt;"&lt;",LEFT('CFR - XML import'!A159,3)&lt;&gt;"  &lt;",LEFT('CFR - XML import'!A159,5)&lt;&gt;"    &lt;",LEFT('CFR - XML import'!A159,7)&lt;&gt;"      &lt;",LEFT('CFR - XML import'!A159,9)&lt;&gt;"        &lt;",$B$1="SIMS"),'CFR - XML import'!A159,IF(AND(LEFT('CFR - XML import'!A159,9)="&lt;Details&gt;",$B$1="RM"),'CFR - XML import'!A159,""))</f>
        <v/>
      </c>
      <c r="B165" s="140">
        <f>IF(ISERROR(FIND(B$3,'CFR - XML import'!$A159)),0,VALUE(MID('CFR - XML import'!$A159,SEARCH("&gt;",'CFR - XML import'!$A159,1)+1,SEARCH("/",'CFR - XML import'!$A159,1)-SEARCH("&gt;",'CFR - XML import'!$A159,1)-2)))</f>
        <v>0</v>
      </c>
      <c r="D165" s="140">
        <f>IF(ISERROR(FIND(D$3,'CFR - XML import'!$A159)),0,MID('CFR - XML import'!$A159,SEARCH("&gt;",'CFR - XML import'!$A159,1)+1,SEARCH("/",'CFR - XML import'!$A159,1)-SEARCH("&gt;",'CFR - XML import'!$A159,1)-2))</f>
        <v>0</v>
      </c>
      <c r="E165" s="140">
        <f>IF(ISERROR(FIND(E$3,'CFR - XML import'!$A159)),0,MID('CFR - XML import'!$A159,SEARCH("&gt;",'CFR - XML import'!$A159,1)+1,SEARCH("/",'CFR - XML import'!$A159,1)-SEARCH("&gt;",'CFR - XML import'!$A159,1)-2))</f>
        <v>0</v>
      </c>
      <c r="F165" s="141">
        <f>IF($B$1="SIMS",IF(ISERROR(FIND(F$3,'CFR - XML import'!$A159)),0,VALUE(MID('CFR - XML import'!$A159,15,10))),IF(ISERROR(FIND(F$3,'CFR - XML import'!$A159)),0,VALUE(MID('CFR - XML import'!$A159,15,10))))</f>
        <v>0</v>
      </c>
      <c r="G165" s="140">
        <f>IF(ISERROR(FIND(G$3,'CFR - XML import'!$A159)),0,VALUE(MID('CFR - XML import'!$A159,SEARCH("&gt;",'CFR - XML import'!$A159,1)+1,SEARCH("/",'CFR - XML import'!$A159,1)-SEARCH("&gt;",'CFR - XML import'!$A159,1)-2)))</f>
        <v>0</v>
      </c>
      <c r="H165" s="140">
        <f>IF(ISERROR(FIND(H$3,'CFR - XML import'!$A159)),0,VALUE(MID('CFR - XML import'!$A159,SEARCH("&gt;",'CFR - XML import'!$A159,1)+1,SEARCH("/",'CFR - XML import'!$A159,1)-SEARCH("&gt;",'CFR - XML import'!$A159,1)-2)))</f>
        <v>0</v>
      </c>
      <c r="I165" s="140">
        <f>IF(ISERROR(FIND(I$3,'CFR - XML import'!$A159)),0,VALUE(MID('CFR - XML import'!$A159,SEARCH("&gt;",'CFR - XML import'!$A159,1)+1,SEARCH("/",'CFR - XML import'!$A159,1)-SEARCH("&gt;",'CFR - XML import'!$A159,1)-2)))</f>
        <v>0</v>
      </c>
      <c r="J165" s="140">
        <f>IF(ISERROR(FIND(J$3,'CFR - XML import'!$A159)),0,VALUE(MID('CFR - XML import'!$A159,SEARCH("&gt;",'CFR - XML import'!$A159,1)+1,SEARCH("/",'CFR - XML import'!$A159,1)-SEARCH("&gt;",'CFR - XML import'!$A159,1)-2)))</f>
        <v>0</v>
      </c>
      <c r="K165" s="140">
        <f>IF(ISERROR(FIND(K$3,'CFR - XML import'!$A159)),0,VALUE(MID('CFR - XML import'!$A159,SEARCH("&gt;",'CFR - XML import'!$A159,1)+1,SEARCH("/",'CFR - XML import'!$A159,1)-SEARCH("&gt;",'CFR - XML import'!$A159,1)-2)))</f>
        <v>0</v>
      </c>
      <c r="L165" s="140">
        <f>IF(ISERROR(FIND(L$3,'CFR - XML import'!$A159)),0,VALUE(MID('CFR - XML import'!$A159,SEARCH("&gt;",'CFR - XML import'!$A159,1)+1,SEARCH("/",'CFR - XML import'!$A159,1)-SEARCH("&gt;",'CFR - XML import'!$A159,1)-2)))</f>
        <v>0</v>
      </c>
      <c r="M165" s="140">
        <f>IF(ISERROR(FIND(M$3,'CFR - XML import'!$A159)),0,VALUE(MID('CFR - XML import'!$A159,SEARCH("&gt;",'CFR - XML import'!$A159,1)+1,SEARCH("/",'CFR - XML import'!$A159,1)-SEARCH("&gt;",'CFR - XML import'!$A159,1)-2)))</f>
        <v>0</v>
      </c>
      <c r="N165" s="140">
        <f>IF(ISERROR(FIND(N$3,'CFR - XML import'!$A159)),0,VALUE(MID('CFR - XML import'!$A159,SEARCH("&gt;",'CFR - XML import'!$A159,1)+1,SEARCH("/",'CFR - XML import'!$A159,1)-SEARCH("&gt;",'CFR - XML import'!$A159,1)-2)))</f>
        <v>0</v>
      </c>
      <c r="O165" s="140">
        <f>IF(ISERROR(FIND(O$3,'CFR - XML import'!$A159)),0,VALUE(MID('CFR - XML import'!$A159,SEARCH("&gt;",'CFR - XML import'!$A159,1)+1,SEARCH("/",'CFR - XML import'!$A159,1)-SEARCH("&gt;",'CFR - XML import'!$A159,1)-2)))</f>
        <v>0</v>
      </c>
      <c r="P165" s="140">
        <f>IF(ISERROR(FIND(P$3,'CFR - XML import'!$A159)),0,VALUE(MID('CFR - XML import'!$A159,SEARCH("&gt;",'CFR - XML import'!$A159,1)+1,SEARCH("/",'CFR - XML import'!$A159,1)-SEARCH("&gt;",'CFR - XML import'!$A159,1)-2)))</f>
        <v>0</v>
      </c>
      <c r="Q165" s="140">
        <f>IF(ISERROR(FIND(Q$3,'CFR - XML import'!$A159)),0,VALUE(MID('CFR - XML import'!$A159,SEARCH("&gt;",'CFR - XML import'!$A159,1)+1,SEARCH("/",'CFR - XML import'!$A159,1)-SEARCH("&gt;",'CFR - XML import'!$A159,1)-2)))</f>
        <v>0</v>
      </c>
      <c r="R165" s="140">
        <f>IF(ISERROR(FIND(R$3,'CFR - XML import'!$A159)),0,VALUE(MID('CFR - XML import'!$A159,SEARCH("&gt;",'CFR - XML import'!$A159,1)+1,SEARCH("/",'CFR - XML import'!$A159,1)-SEARCH("&gt;",'CFR - XML import'!$A159,1)-2)))</f>
        <v>0</v>
      </c>
      <c r="S165" s="140">
        <f>IF(ISERROR(FIND(S$3,'CFR - XML import'!$A159)),0,VALUE(MID('CFR - XML import'!$A159,SEARCH("&gt;",'CFR - XML import'!$A159,1)+1,SEARCH("/",'CFR - XML import'!$A159,1)-SEARCH("&gt;",'CFR - XML import'!$A159,1)-2)))</f>
        <v>0</v>
      </c>
      <c r="T165" s="140">
        <f>IF(ISERROR(FIND(T$3,'CFR - XML import'!$A159)),0,VALUE(MID('CFR - XML import'!$A159,SEARCH("&gt;",'CFR - XML import'!$A159,1)+1,SEARCH("/",'CFR - XML import'!$A159,1)-SEARCH("&gt;",'CFR - XML import'!$A159,1)-2)))</f>
        <v>0</v>
      </c>
      <c r="U165" s="140">
        <f>IF(ISERROR(FIND(U$3,'CFR - XML import'!$A159)),0,VALUE(MID('CFR - XML import'!$A159,SEARCH("&gt;",'CFR - XML import'!$A159,1)+1,SEARCH("/",'CFR - XML import'!$A159,1)-SEARCH("&gt;",'CFR - XML import'!$A159,1)-2)))</f>
        <v>0</v>
      </c>
      <c r="V165" s="140">
        <f>IF(ISERROR(FIND(V$3,'CFR - XML import'!$A159)),0,VALUE(MID('CFR - XML import'!$A159,SEARCH("&gt;",'CFR - XML import'!$A159,1)+1,SEARCH("/",'CFR - XML import'!$A159,1)-SEARCH("&gt;",'CFR - XML import'!$A159,1)-2)))</f>
        <v>0</v>
      </c>
      <c r="W165" s="140">
        <f>IF(ISERROR(FIND(W$3,'CFR - XML import'!$A159)),0,VALUE(MID('CFR - XML import'!$A159,SEARCH("&gt;",'CFR - XML import'!$A159,1)+1,SEARCH("/",'CFR - XML import'!$A159,1)-SEARCH("&gt;",'CFR - XML import'!$A159,1)-2)))</f>
        <v>0</v>
      </c>
      <c r="X165" s="140"/>
      <c r="Y165" s="140">
        <f>IF(ISERROR(FIND(Y$3,'CFR - XML import'!$A159)),0,VALUE(MID('CFR - XML import'!$A159,SEARCH("&gt;",'CFR - XML import'!$A159,1)+1,SEARCH("/",'CFR - XML import'!$A159,1)-SEARCH("&gt;",'CFR - XML import'!$A159,1)-2)))</f>
        <v>0</v>
      </c>
      <c r="Z165" s="140">
        <f>IF(ISERROR(FIND(Z$3,'CFR - XML import'!$A159)),0,VALUE(MID('CFR - XML import'!$A159,SEARCH("&gt;",'CFR - XML import'!$A159,1)+1,SEARCH("/",'CFR - XML import'!$A159,1)-SEARCH("&gt;",'CFR - XML import'!$A159,1)-2)))</f>
        <v>0</v>
      </c>
      <c r="AA165" s="140">
        <f>IF(ISERROR(FIND(AA$3,'CFR - XML import'!$A159)),0,VALUE(MID('CFR - XML import'!$A159,SEARCH("&gt;",'CFR - XML import'!$A159,1)+1,SEARCH("/",'CFR - XML import'!$A159,1)-SEARCH("&gt;",'CFR - XML import'!$A159,1)-2)))</f>
        <v>0</v>
      </c>
      <c r="AB165" s="140">
        <f>IF(ISERROR(FIND(AB$3,'CFR - XML import'!$A159)),0,VALUE(MID('CFR - XML import'!$A159,SEARCH("&gt;",'CFR - XML import'!$A159,1)+1,SEARCH("/",'CFR - XML import'!$A159,1)-SEARCH("&gt;",'CFR - XML import'!$A159,1)-2)))</f>
        <v>0</v>
      </c>
      <c r="AC165" s="140">
        <f>IF(ISERROR(FIND(AC$3,'CFR - XML import'!$A159)),0,VALUE(MID('CFR - XML import'!$A159,SEARCH("&gt;",'CFR - XML import'!$A159,1)+1,SEARCH("/",'CFR - XML import'!$A159,1)-SEARCH("&gt;",'CFR - XML import'!$A159,1)-2)))</f>
        <v>0</v>
      </c>
      <c r="AD165" s="140">
        <f>IF(ISERROR(FIND(AD$3,'CFR - XML import'!$A159)),0,VALUE(MID('CFR - XML import'!$A159,SEARCH("&gt;",'CFR - XML import'!$A159,1)+1,SEARCH("/",'CFR - XML import'!$A159,1)-SEARCH("&gt;",'CFR - XML import'!$A159,1)-2)))</f>
        <v>0</v>
      </c>
      <c r="AE165" s="140">
        <f>IF(ISERROR(FIND(AE$3,'CFR - XML import'!$A159)),0,VALUE(MID('CFR - XML import'!$A159,SEARCH("&gt;",'CFR - XML import'!$A159,1)+1,SEARCH("/",'CFR - XML import'!$A159,1)-SEARCH("&gt;",'CFR - XML import'!$A159,1)-2)))</f>
        <v>0</v>
      </c>
      <c r="AF165" s="140">
        <f>IF(ISERROR(FIND(AF$3,'CFR - XML import'!$A159)),0,VALUE(MID('CFR - XML import'!$A159,SEARCH("&gt;",'CFR - XML import'!$A159,1)+1,SEARCH("/",'CFR - XML import'!$A159,1)-SEARCH("&gt;",'CFR - XML import'!$A159,1)-2)))</f>
        <v>0</v>
      </c>
      <c r="AG165" s="140">
        <f>IF(ISERROR(FIND(AG$3,'CFR - XML import'!$A159)),0,VALUE(MID('CFR - XML import'!$A159,SEARCH("&gt;",'CFR - XML import'!$A159,1)+1,SEARCH("/",'CFR - XML import'!$A159,1)-SEARCH("&gt;",'CFR - XML import'!$A159,1)-2)))</f>
        <v>0</v>
      </c>
      <c r="AH165" s="140">
        <f>IF(ISERROR(FIND(AH$3,'CFR - XML import'!$A159)),0,VALUE(MID('CFR - XML import'!$A159,SEARCH("&gt;",'CFR - XML import'!$A159,1)+1,SEARCH("/",'CFR - XML import'!$A159,1)-SEARCH("&gt;",'CFR - XML import'!$A159,1)-2)))</f>
        <v>0</v>
      </c>
      <c r="AI165" s="140">
        <f>IF(ISERROR(FIND(AI$3,'CFR - XML import'!$A159)),0,VALUE(MID('CFR - XML import'!$A159,SEARCH("&gt;",'CFR - XML import'!$A159,1)+1,SEARCH("/",'CFR - XML import'!$A159,1)-SEARCH("&gt;",'CFR - XML import'!$A159,1)-2)))</f>
        <v>0</v>
      </c>
      <c r="AJ165" s="140">
        <f>IF(ISERROR(FIND(AJ$3,'CFR - XML import'!$A159)),0,VALUE(MID('CFR - XML import'!$A159,SEARCH("&gt;",'CFR - XML import'!$A159,1)+1,SEARCH("/",'CFR - XML import'!$A159,1)-SEARCH("&gt;",'CFR - XML import'!$A159,1)-2)))</f>
        <v>0</v>
      </c>
      <c r="AK165" s="140">
        <f>IF(ISERROR(FIND(AK$3,'CFR - XML import'!$A159)),0,VALUE(MID('CFR - XML import'!$A159,SEARCH("&gt;",'CFR - XML import'!$A159,1)+1,SEARCH("/",'CFR - XML import'!$A159,1)-SEARCH("&gt;",'CFR - XML import'!$A159,1)-2)))</f>
        <v>0</v>
      </c>
      <c r="AL165" s="140">
        <f>IF(ISERROR(FIND(AL$3,'CFR - XML import'!$A159)),0,VALUE(MID('CFR - XML import'!$A159,SEARCH("&gt;",'CFR - XML import'!$A159,1)+1,SEARCH("/",'CFR - XML import'!$A159,1)-SEARCH("&gt;",'CFR - XML import'!$A159,1)-2)))</f>
        <v>0</v>
      </c>
      <c r="AM165" s="140">
        <f>IF(ISERROR(FIND(AM$3,'CFR - XML import'!$A159)),0,VALUE(MID('CFR - XML import'!$A159,SEARCH("&gt;",'CFR - XML import'!$A159,1)+1,SEARCH("/",'CFR - XML import'!$A159,1)-SEARCH("&gt;",'CFR - XML import'!$A159,1)-2)))</f>
        <v>0</v>
      </c>
      <c r="AN165" s="140">
        <f>IF(ISERROR(FIND(AN$3,'CFR - XML import'!$A159)),0,VALUE(MID('CFR - XML import'!$A159,SEARCH("&gt;",'CFR - XML import'!$A159,1)+1,SEARCH("/",'CFR - XML import'!$A159,1)-SEARCH("&gt;",'CFR - XML import'!$A159,1)-2)))</f>
        <v>0</v>
      </c>
      <c r="AO165" s="140">
        <f>IF(ISERROR(FIND(AO$3,'CFR - XML import'!$A159)),0,VALUE(MID('CFR - XML import'!$A159,SEARCH("&gt;",'CFR - XML import'!$A159,1)+1,SEARCH("/",'CFR - XML import'!$A159,1)-SEARCH("&gt;",'CFR - XML import'!$A159,1)-2)))</f>
        <v>0</v>
      </c>
      <c r="AP165" s="140">
        <f>IF(ISERROR(FIND(AP$3,'CFR - XML import'!$A159)),0,VALUE(MID('CFR - XML import'!$A159,SEARCH("&gt;",'CFR - XML import'!$A159,1)+1,SEARCH("/",'CFR - XML import'!$A159,1)-SEARCH("&gt;",'CFR - XML import'!$A159,1)-2)))</f>
        <v>0</v>
      </c>
      <c r="AQ165" s="140">
        <f>IF(ISERROR(FIND(AQ$3,'CFR - XML import'!$A159)),0,VALUE(MID('CFR - XML import'!$A159,SEARCH("&gt;",'CFR - XML import'!$A159,1)+1,SEARCH("/",'CFR - XML import'!$A159,1)-SEARCH("&gt;",'CFR - XML import'!$A159,1)-2)))</f>
        <v>0</v>
      </c>
      <c r="AR165" s="140">
        <f>IF(ISERROR(FIND(AR$3,'CFR - XML import'!$A159)),0,VALUE(MID('CFR - XML import'!$A159,SEARCH("&gt;",'CFR - XML import'!$A159,1)+1,SEARCH("/",'CFR - XML import'!$A159,1)-SEARCH("&gt;",'CFR - XML import'!$A159,1)-2)))</f>
        <v>0</v>
      </c>
      <c r="AS165" s="140">
        <f>IF(ISERROR(FIND(AS$3,'CFR - XML import'!$A159)),0,VALUE(MID('CFR - XML import'!$A159,SEARCH("&gt;",'CFR - XML import'!$A159,1)+1,SEARCH("/",'CFR - XML import'!$A159,1)-SEARCH("&gt;",'CFR - XML import'!$A159,1)-2)))</f>
        <v>0</v>
      </c>
      <c r="AT165" s="140">
        <f>IF(ISERROR(FIND(AT$3,'CFR - XML import'!$A159)),0,VALUE(MID('CFR - XML import'!$A159,SEARCH("&gt;",'CFR - XML import'!$A159,1)+1,SEARCH("/",'CFR - XML import'!$A159,1)-SEARCH("&gt;",'CFR - XML import'!$A159,1)-2)))</f>
        <v>0</v>
      </c>
      <c r="AU165" s="140">
        <f>IF(ISERROR(FIND(AU$3,'CFR - XML import'!$A159)),0,VALUE(MID('CFR - XML import'!$A159,SEARCH("&gt;",'CFR - XML import'!$A159,1)+1,SEARCH("/",'CFR - XML import'!$A159,1)-SEARCH("&gt;",'CFR - XML import'!$A159,1)-2)))</f>
        <v>0</v>
      </c>
      <c r="AV165" s="140">
        <f>IF(ISERROR(FIND(AV$3,'CFR - XML import'!$A159)),0,VALUE(MID('CFR - XML import'!$A159,SEARCH("&gt;",'CFR - XML import'!$A159,1)+1,SEARCH("/",'CFR - XML import'!$A159,1)-SEARCH("&gt;",'CFR - XML import'!$A159,1)-2)))</f>
        <v>0</v>
      </c>
      <c r="AW165" s="140">
        <f>IF(ISERROR(FIND(AW$3,'CFR - XML import'!$A159)),0,VALUE(MID('CFR - XML import'!$A159,SEARCH("&gt;",'CFR - XML import'!$A159,1)+1,SEARCH("/",'CFR - XML import'!$A159,1)-SEARCH("&gt;",'CFR - XML import'!$A159,1)-2)))</f>
        <v>0</v>
      </c>
      <c r="AX165" s="140">
        <f>IF(ISERROR(FIND(AX$3,'CFR - XML import'!$A159)),0,VALUE(MID('CFR - XML import'!$A159,SEARCH("&gt;",'CFR - XML import'!$A159,1)+1,SEARCH("/",'CFR - XML import'!$A159,1)-SEARCH("&gt;",'CFR - XML import'!$A159,1)-2)))</f>
        <v>0</v>
      </c>
      <c r="AY165" s="140">
        <f>IF(ISERROR(FIND(AY$3,'CFR - XML import'!$A159)),0,VALUE(MID('CFR - XML import'!$A159,SEARCH("&gt;",'CFR - XML import'!$A159,1)+1,SEARCH("/",'CFR - XML import'!$A159,1)-SEARCH("&gt;",'CFR - XML import'!$A159,1)-2)))</f>
        <v>0</v>
      </c>
      <c r="AZ165" s="140">
        <f>IF(ISERROR(FIND(AZ$3,'CFR - XML import'!$A159)),0,VALUE(MID('CFR - XML import'!$A159,SEARCH("&gt;",'CFR - XML import'!$A159,1)+1,SEARCH("/",'CFR - XML import'!$A159,1)-SEARCH("&gt;",'CFR - XML import'!$A159,1)-2)))</f>
        <v>0</v>
      </c>
      <c r="BA165" s="140">
        <f>IF(ISERROR(FIND(BA$3,'CFR - XML import'!$A159)),0,VALUE(MID('CFR - XML import'!$A159,SEARCH("&gt;",'CFR - XML import'!$A159,1)+1,SEARCH("/",'CFR - XML import'!$A159,1)-SEARCH("&gt;",'CFR - XML import'!$A159,1)-2)))</f>
        <v>0</v>
      </c>
      <c r="BB165" s="140">
        <f>IF(ISERROR(FIND(BB$3,'CFR - XML import'!$A159)),0,VALUE(MID('CFR - XML import'!$A159,SEARCH("&gt;",'CFR - XML import'!$A159,1)+1,SEARCH("/",'CFR - XML import'!$A159,1)-SEARCH("&gt;",'CFR - XML import'!$A159,1)-2)))</f>
        <v>0</v>
      </c>
      <c r="BC165" s="140">
        <f>IF(ISERROR(FIND(BC$3,'CFR - XML import'!$A159)),0,VALUE(MID('CFR - XML import'!$A159,SEARCH("&gt;",'CFR - XML import'!$A159,1)+1,SEARCH("/",'CFR - XML import'!$A159,1)-SEARCH("&gt;",'CFR - XML import'!$A159,1)-2)))</f>
        <v>0</v>
      </c>
      <c r="BD165" s="140">
        <f>IF(ISERROR(FIND(BD$3,'CFR - XML import'!$A159)),0,VALUE(MID('CFR - XML import'!$A159,SEARCH("&gt;",'CFR - XML import'!$A159,1)+1,SEARCH("/",'CFR - XML import'!$A159,1)-SEARCH("&gt;",'CFR - XML import'!$A159,1)-2)))</f>
        <v>0</v>
      </c>
      <c r="BE165" s="140">
        <f>IF(ISERROR(FIND(BE$3,'CFR - XML import'!$A159)),0,VALUE(MID('CFR - XML import'!$A159,SEARCH("&gt;",'CFR - XML import'!$A159,1)+1,SEARCH("/",'CFR - XML import'!$A159,1)-SEARCH("&gt;",'CFR - XML import'!$A159,1)-2)))</f>
        <v>0</v>
      </c>
      <c r="BF165" s="140">
        <f>IF(ISERROR(FIND(BF$3,'CFR - XML import'!$A159)),0,VALUE(MID('CFR - XML import'!$A159,SEARCH("&gt;",'CFR - XML import'!$A159,1)+1,SEARCH("/",'CFR - XML import'!$A159,1)-SEARCH("&gt;",'CFR - XML import'!$A159,1)-2)))</f>
        <v>0</v>
      </c>
      <c r="BG165" s="140">
        <f>IF(ISERROR(FIND(BG$3,'CFR - XML import'!$A159)),0,VALUE(MID('CFR - XML import'!$A159,SEARCH("&gt;",'CFR - XML import'!$A159,1)+1,SEARCH("/",'CFR - XML import'!$A159,1)-SEARCH("&gt;",'CFR - XML import'!$A159,1)-2)))</f>
        <v>0</v>
      </c>
      <c r="BH165" s="140">
        <f>IF(ISERROR(FIND(BH$3,'CFR - XML import'!$A159)),0,VALUE(MID('CFR - XML import'!$A159,SEARCH("&gt;",'CFR - XML import'!$A159,1)+1,SEARCH("/",'CFR - XML import'!$A159,1)-SEARCH("&gt;",'CFR - XML import'!$A159,1)-2)))</f>
        <v>0</v>
      </c>
      <c r="BI165" s="140">
        <f>IF(ISERROR(FIND(BI$3,'CFR - XML import'!$A159)),0,VALUE(MID('CFR - XML import'!$A159,SEARCH("&gt;",'CFR - XML import'!$A159,1)+1,SEARCH("/",'CFR - XML import'!$A159,1)-SEARCH("&gt;",'CFR - XML import'!$A159,1)-2)))</f>
        <v>0</v>
      </c>
      <c r="BJ165" s="140">
        <f>IF(ISERROR(FIND(BJ$3,'CFR - XML import'!$A159)),0,VALUE(MID('CFR - XML import'!$A159,SEARCH("&gt;",'CFR - XML import'!$A159,1)+1,SEARCH("/",'CFR - XML import'!$A159,1)-SEARCH("&gt;",'CFR - XML import'!$A159,1)-2)))</f>
        <v>0</v>
      </c>
      <c r="BK165" s="140">
        <f>IF(ISERROR(FIND(BK$3,'CFR - XML import'!$A159)),0,VALUE(MID('CFR - XML import'!$A159,SEARCH("&gt;",'CFR - XML import'!$A159,1)+1,SEARCH("/",'CFR - XML import'!$A159,1)-SEARCH("&gt;",'CFR - XML import'!$A159,1)-2)))</f>
        <v>0</v>
      </c>
      <c r="BL165" s="140">
        <f>IF(ISERROR(FIND(BL$3,'CFR - XML import'!$A159)),0,VALUE(MID('CFR - XML import'!$A159,SEARCH("&gt;",'CFR - XML import'!$A159,1)+1,SEARCH("/",'CFR - XML import'!$A159,1)-SEARCH("&gt;",'CFR - XML import'!$A159,1)-2)))</f>
        <v>0</v>
      </c>
      <c r="BM165" s="140">
        <f>IF(ISERROR(FIND(BM$3,'CFR - XML import'!$A159)),0,VALUE(MID('CFR - XML import'!$A159,SEARCH("&gt;",'CFR - XML import'!$A159,1)+1,SEARCH("/",'CFR - XML import'!$A159,1)-SEARCH("&gt;",'CFR - XML import'!$A159,1)-2)))</f>
        <v>0</v>
      </c>
      <c r="BN165" s="140">
        <f>IF(ISERROR(FIND(BN$3,'CFR - XML import'!$A159)),0,VALUE(MID('CFR - XML import'!$A159,SEARCH("&gt;",'CFR - XML import'!$A159,1)+1,SEARCH("/",'CFR - XML import'!$A159,1)-SEARCH("&gt;",'CFR - XML import'!$A159,1)-2)))</f>
        <v>0</v>
      </c>
      <c r="BO165" s="140">
        <f>IF(ISERROR(FIND(BO$3,'CFR - XML import'!$A159)),0,VALUE(MID('CFR - XML import'!$A159,SEARCH("&gt;",'CFR - XML import'!$A159,1)+1,SEARCH("/",'CFR - XML import'!$A159,1)-SEARCH("&gt;",'CFR - XML import'!$A159,1)-2)))</f>
        <v>0</v>
      </c>
      <c r="BP165" s="140">
        <f>IF(ISERROR(FIND(BP$3,'CFR - XML import'!$A159)),0,VALUE(MID('CFR - XML import'!$A159,SEARCH("&gt;",'CFR - XML import'!$A159,1)+1,SEARCH("/",'CFR - XML import'!$A159,1)-SEARCH("&gt;",'CFR - XML import'!$A159,1)-2)))</f>
        <v>0</v>
      </c>
      <c r="BQ165" s="140">
        <f>IF(ISERROR(FIND(BQ$3,'CFR - XML import'!$A159)),0,VALUE(MID('CFR - XML import'!$A159,SEARCH("&gt;",'CFR - XML import'!$A159,1)+1,SEARCH("/",'CFR - XML import'!$A159,1)-SEARCH("&gt;",'CFR - XML import'!$A159,1)-2)))</f>
        <v>0</v>
      </c>
      <c r="BR165" s="140">
        <f>IF(ISERROR(FIND(BR$3,'CFR - XML import'!$A159)),0,VALUE(MID('CFR - XML import'!$A159,SEARCH("&gt;",'CFR - XML import'!$A159,1)+1,SEARCH("/",'CFR - XML import'!$A159,1)-SEARCH("&gt;",'CFR - XML import'!$A159,1)-2)))</f>
        <v>0</v>
      </c>
      <c r="BS165" s="140">
        <f>IF(ISERROR(FIND(BS$3,'CFR - XML import'!$A159)),0,VALUE(MID('CFR - XML import'!$A159,SEARCH("&gt;",'CFR - XML import'!$A159,1)+1,SEARCH("/",'CFR - XML import'!$A159,1)-SEARCH("&gt;",'CFR - XML import'!$A159,1)-2)))</f>
        <v>0</v>
      </c>
      <c r="BT165" s="140">
        <f>IF(ISERROR(FIND(BT$3,'CFR - XML import'!$A159)),0,VALUE(MID('CFR - XML import'!$A159,SEARCH("&gt;",'CFR - XML import'!$A159,1)+1,SEARCH("/",'CFR - XML import'!$A159,1)-SEARCH("&gt;",'CFR - XML import'!$A159,1)-2)))</f>
        <v>0</v>
      </c>
      <c r="BU165" s="140">
        <f>IF(ISERROR(FIND(BU$3,'CFR - XML import'!$A159)),0,VALUE(MID('CFR - XML import'!$A159,SEARCH("&gt;",'CFR - XML import'!$A159,1)+1,SEARCH("/",'CFR - XML import'!$A159,1)-SEARCH("&gt;",'CFR - XML import'!$A159,1)-2)))</f>
        <v>0</v>
      </c>
      <c r="BV165" s="140">
        <f>IF(ISERROR(FIND(BV$3,'CFR - XML import'!$A159)),0,VALUE(MID('CFR - XML import'!$A159,SEARCH("&gt;",'CFR - XML import'!$A159,1)+1,SEARCH("/",'CFR - XML import'!$A159,1)-SEARCH("&gt;",'CFR - XML import'!$A159,1)-2)))</f>
        <v>0</v>
      </c>
      <c r="BW165" s="140">
        <f>IF(ISERROR(FIND(BW$3,'CFR - XML import'!$A159)),0,VALUE(MID('CFR - XML import'!$A159,SEARCH("&gt;",'CFR - XML import'!$A159,1)+1,SEARCH("/",'CFR - XML import'!$A159,1)-SEARCH("&gt;",'CFR - XML import'!$A159,1)-2)))</f>
        <v>0</v>
      </c>
      <c r="BX165" s="140">
        <f>IF(ISERROR(FIND(BX$3,'CFR - XML import'!$A159)),0,VALUE(MID('CFR - XML import'!$A159,SEARCH("&gt;",'CFR - XML import'!$A159,1)+1,SEARCH("/",'CFR - XML import'!$A159,1)-SEARCH("&gt;",'CFR - XML import'!$A159,1)-2)))</f>
        <v>0</v>
      </c>
      <c r="BY165" s="140">
        <f>IF(ISERROR(FIND(BY$3,'CFR - XML import'!$A159)),0,VALUE(MID('CFR - XML import'!$A159,SEARCH("&gt;",'CFR - XML import'!$A159,1)+1,SEARCH("/",'CFR - XML import'!$A159,1)-SEARCH("&gt;",'CFR - XML import'!$A159,1)-2)))</f>
        <v>0</v>
      </c>
      <c r="BZ165" s="140">
        <f>IF(ISERROR(FIND(BZ$3,'CFR - XML import'!$A159)),0,VALUE(MID('CFR - XML import'!$A159,SEARCH("&gt;",'CFR - XML import'!$A159,1)+1,SEARCH("/",'CFR - XML import'!$A159,1)-SEARCH("&gt;",'CFR - XML import'!$A159,1)-2)))</f>
        <v>0</v>
      </c>
      <c r="CG165" s="142">
        <f>IF(ISERROR(IF(MID('CFR - XML import'!$A159,LEN($CF$4)+5,LEN('CFR - XML import'!$A159)-(2*LEN($CF$4)+5))="RMMS",1,IF(MID('CFR - XML import'!$A159,LEN("    &lt;InputSystem&gt;")+1,LEN('CFR - XML import'!$A159)-(LEN("    &lt;InputSystem&gt;")+LEN($CF$4)+1))="SIMS",2,0))),0,IF(MID('CFR - XML import'!$A159,LEN($CF$4)+5,LEN('CFR - XML import'!$A159)-(2*LEN($CF$4)+5))="RMMS",1,IF(MID('CFR - XML import'!$A159,LEN("    &lt;InputSystem&gt;")+1,LEN('CFR - XML import'!$A159)-(LEN("    &lt;InputSystem&gt;")+LEN($CF$4)+1))="SIMS",2,0)))</f>
        <v>0</v>
      </c>
      <c r="CH165" s="140">
        <f>IF(ISERROR(FIND(CH$3,'CFR - XML import'!$A159)),0,MID('CFR - XML import'!$A159,SEARCH("&gt;",'CFR - XML import'!$A159,1)+1,SEARCH("/",'CFR - XML import'!$A159,1)-SEARCH("&gt;",'CFR - XML import'!$A159,1)-2))</f>
        <v>0</v>
      </c>
      <c r="CI165" s="140">
        <f>IF(ISERROR(FIND(CI$3,'CFR - XML import'!$A159)),0,MID('CFR - XML import'!$A159,SEARCH("&gt;",'CFR - XML import'!$A159,1)+1,SEARCH("/",'CFR - XML import'!$A159,1)-SEARCH("&gt;",'CFR - XML import'!$A159,1)-2))</f>
        <v>0</v>
      </c>
      <c r="CJ165" s="140">
        <f>IF(ISERROR(FIND(CJ$3,'CFR - XML import'!$A159)),0,MID('CFR - XML import'!$A159,SEARCH("&gt;",'CFR - XML import'!$A159,1)+1,SEARCH("/",'CFR - XML import'!$A159,1)-SEARCH("&gt;",'CFR - XML import'!$A159,1)-2))</f>
        <v>0</v>
      </c>
      <c r="CK165" s="140">
        <f>IF(ISERROR(FIND(CK$3,'CFR - XML import'!$A159)),0,MID('CFR - XML import'!$A159,SEARCH("&gt;",'CFR - XML import'!$A159,1)+1,SEARCH("/",'CFR - XML import'!$A159,1)-SEARCH("&gt;",'CFR - XML import'!$A159,1)-2))</f>
        <v>0</v>
      </c>
      <c r="CL165" s="140">
        <f>IF(ISERROR(FIND(CL$3,'CFR - XML import'!$A159)),0,MID('CFR - XML import'!$A159,SEARCH("&gt;",'CFR - XML import'!$A159,1)+1,SEARCH("/",'CFR - XML import'!$A159,1)-SEARCH("&gt;",'CFR - XML import'!$A159,1)-2))</f>
        <v>0</v>
      </c>
      <c r="CM165" s="140">
        <f>IF(ISERROR(FIND(CM$3,'CFR - XML import'!$A159)),0,MID('CFR - XML import'!$A159,SEARCH("&gt;",'CFR - XML import'!$A159,1)+1,SEARCH("/",'CFR - XML import'!$A159,1)-SEARCH("&gt;",'CFR - XML import'!$A159,1)-2))</f>
        <v>0</v>
      </c>
    </row>
    <row r="166" spans="1:91" x14ac:dyDescent="0.2">
      <c r="A166" s="139" t="str">
        <f>IF(AND('CFR - XML import'!A160&lt;&gt;"",LEFT('CFR - XML import'!A160,1)&lt;&gt;"&lt;",LEFT('CFR - XML import'!A160,3)&lt;&gt;"  &lt;",LEFT('CFR - XML import'!A160,5)&lt;&gt;"    &lt;",LEFT('CFR - XML import'!A160,7)&lt;&gt;"      &lt;",LEFT('CFR - XML import'!A160,9)&lt;&gt;"        &lt;",$B$1="SIMS"),'CFR - XML import'!A160,IF(AND(LEFT('CFR - XML import'!A160,9)="&lt;Details&gt;",$B$1="RM"),'CFR - XML import'!A160,""))</f>
        <v/>
      </c>
      <c r="B166" s="140">
        <f>IF(ISERROR(FIND(B$3,'CFR - XML import'!$A160)),0,VALUE(MID('CFR - XML import'!$A160,SEARCH("&gt;",'CFR - XML import'!$A160,1)+1,SEARCH("/",'CFR - XML import'!$A160,1)-SEARCH("&gt;",'CFR - XML import'!$A160,1)-2)))</f>
        <v>0</v>
      </c>
      <c r="D166" s="140">
        <f>IF(ISERROR(FIND(D$3,'CFR - XML import'!$A160)),0,MID('CFR - XML import'!$A160,SEARCH("&gt;",'CFR - XML import'!$A160,1)+1,SEARCH("/",'CFR - XML import'!$A160,1)-SEARCH("&gt;",'CFR - XML import'!$A160,1)-2))</f>
        <v>0</v>
      </c>
      <c r="E166" s="140">
        <f>IF(ISERROR(FIND(E$3,'CFR - XML import'!$A160)),0,MID('CFR - XML import'!$A160,SEARCH("&gt;",'CFR - XML import'!$A160,1)+1,SEARCH("/",'CFR - XML import'!$A160,1)-SEARCH("&gt;",'CFR - XML import'!$A160,1)-2))</f>
        <v>0</v>
      </c>
      <c r="F166" s="141">
        <f>IF($B$1="SIMS",IF(ISERROR(FIND(F$3,'CFR - XML import'!$A160)),0,VALUE(MID('CFR - XML import'!$A160,15,10))),IF(ISERROR(FIND(F$3,'CFR - XML import'!$A160)),0,VALUE(MID('CFR - XML import'!$A160,15,10))))</f>
        <v>0</v>
      </c>
      <c r="G166" s="140">
        <f>IF(ISERROR(FIND(G$3,'CFR - XML import'!$A160)),0,VALUE(MID('CFR - XML import'!$A160,SEARCH("&gt;",'CFR - XML import'!$A160,1)+1,SEARCH("/",'CFR - XML import'!$A160,1)-SEARCH("&gt;",'CFR - XML import'!$A160,1)-2)))</f>
        <v>0</v>
      </c>
      <c r="H166" s="140">
        <f>IF(ISERROR(FIND(H$3,'CFR - XML import'!$A160)),0,VALUE(MID('CFR - XML import'!$A160,SEARCH("&gt;",'CFR - XML import'!$A160,1)+1,SEARCH("/",'CFR - XML import'!$A160,1)-SEARCH("&gt;",'CFR - XML import'!$A160,1)-2)))</f>
        <v>0</v>
      </c>
      <c r="I166" s="140">
        <f>IF(ISERROR(FIND(I$3,'CFR - XML import'!$A160)),0,VALUE(MID('CFR - XML import'!$A160,SEARCH("&gt;",'CFR - XML import'!$A160,1)+1,SEARCH("/",'CFR - XML import'!$A160,1)-SEARCH("&gt;",'CFR - XML import'!$A160,1)-2)))</f>
        <v>0</v>
      </c>
      <c r="J166" s="140">
        <f>IF(ISERROR(FIND(J$3,'CFR - XML import'!$A160)),0,VALUE(MID('CFR - XML import'!$A160,SEARCH("&gt;",'CFR - XML import'!$A160,1)+1,SEARCH("/",'CFR - XML import'!$A160,1)-SEARCH("&gt;",'CFR - XML import'!$A160,1)-2)))</f>
        <v>0</v>
      </c>
      <c r="K166" s="140">
        <f>IF(ISERROR(FIND(K$3,'CFR - XML import'!$A160)),0,VALUE(MID('CFR - XML import'!$A160,SEARCH("&gt;",'CFR - XML import'!$A160,1)+1,SEARCH("/",'CFR - XML import'!$A160,1)-SEARCH("&gt;",'CFR - XML import'!$A160,1)-2)))</f>
        <v>0</v>
      </c>
      <c r="L166" s="140">
        <f>IF(ISERROR(FIND(L$3,'CFR - XML import'!$A160)),0,VALUE(MID('CFR - XML import'!$A160,SEARCH("&gt;",'CFR - XML import'!$A160,1)+1,SEARCH("/",'CFR - XML import'!$A160,1)-SEARCH("&gt;",'CFR - XML import'!$A160,1)-2)))</f>
        <v>0</v>
      </c>
      <c r="M166" s="140">
        <f>IF(ISERROR(FIND(M$3,'CFR - XML import'!$A160)),0,VALUE(MID('CFR - XML import'!$A160,SEARCH("&gt;",'CFR - XML import'!$A160,1)+1,SEARCH("/",'CFR - XML import'!$A160,1)-SEARCH("&gt;",'CFR - XML import'!$A160,1)-2)))</f>
        <v>0</v>
      </c>
      <c r="N166" s="140">
        <f>IF(ISERROR(FIND(N$3,'CFR - XML import'!$A160)),0,VALUE(MID('CFR - XML import'!$A160,SEARCH("&gt;",'CFR - XML import'!$A160,1)+1,SEARCH("/",'CFR - XML import'!$A160,1)-SEARCH("&gt;",'CFR - XML import'!$A160,1)-2)))</f>
        <v>0</v>
      </c>
      <c r="O166" s="140">
        <f>IF(ISERROR(FIND(O$3,'CFR - XML import'!$A160)),0,VALUE(MID('CFR - XML import'!$A160,SEARCH("&gt;",'CFR - XML import'!$A160,1)+1,SEARCH("/",'CFR - XML import'!$A160,1)-SEARCH("&gt;",'CFR - XML import'!$A160,1)-2)))</f>
        <v>0</v>
      </c>
      <c r="P166" s="140">
        <f>IF(ISERROR(FIND(P$3,'CFR - XML import'!$A160)),0,VALUE(MID('CFR - XML import'!$A160,SEARCH("&gt;",'CFR - XML import'!$A160,1)+1,SEARCH("/",'CFR - XML import'!$A160,1)-SEARCH("&gt;",'CFR - XML import'!$A160,1)-2)))</f>
        <v>0</v>
      </c>
      <c r="Q166" s="140">
        <f>IF(ISERROR(FIND(Q$3,'CFR - XML import'!$A160)),0,VALUE(MID('CFR - XML import'!$A160,SEARCH("&gt;",'CFR - XML import'!$A160,1)+1,SEARCH("/",'CFR - XML import'!$A160,1)-SEARCH("&gt;",'CFR - XML import'!$A160,1)-2)))</f>
        <v>0</v>
      </c>
      <c r="R166" s="140">
        <f>IF(ISERROR(FIND(R$3,'CFR - XML import'!$A160)),0,VALUE(MID('CFR - XML import'!$A160,SEARCH("&gt;",'CFR - XML import'!$A160,1)+1,SEARCH("/",'CFR - XML import'!$A160,1)-SEARCH("&gt;",'CFR - XML import'!$A160,1)-2)))</f>
        <v>0</v>
      </c>
      <c r="S166" s="140">
        <f>IF(ISERROR(FIND(S$3,'CFR - XML import'!$A160)),0,VALUE(MID('CFR - XML import'!$A160,SEARCH("&gt;",'CFR - XML import'!$A160,1)+1,SEARCH("/",'CFR - XML import'!$A160,1)-SEARCH("&gt;",'CFR - XML import'!$A160,1)-2)))</f>
        <v>0</v>
      </c>
      <c r="T166" s="140">
        <f>IF(ISERROR(FIND(T$3,'CFR - XML import'!$A160)),0,VALUE(MID('CFR - XML import'!$A160,SEARCH("&gt;",'CFR - XML import'!$A160,1)+1,SEARCH("/",'CFR - XML import'!$A160,1)-SEARCH("&gt;",'CFR - XML import'!$A160,1)-2)))</f>
        <v>0</v>
      </c>
      <c r="U166" s="140">
        <f>IF(ISERROR(FIND(U$3,'CFR - XML import'!$A160)),0,VALUE(MID('CFR - XML import'!$A160,SEARCH("&gt;",'CFR - XML import'!$A160,1)+1,SEARCH("/",'CFR - XML import'!$A160,1)-SEARCH("&gt;",'CFR - XML import'!$A160,1)-2)))</f>
        <v>0</v>
      </c>
      <c r="V166" s="140">
        <f>IF(ISERROR(FIND(V$3,'CFR - XML import'!$A160)),0,VALUE(MID('CFR - XML import'!$A160,SEARCH("&gt;",'CFR - XML import'!$A160,1)+1,SEARCH("/",'CFR - XML import'!$A160,1)-SEARCH("&gt;",'CFR - XML import'!$A160,1)-2)))</f>
        <v>0</v>
      </c>
      <c r="W166" s="140">
        <f>IF(ISERROR(FIND(W$3,'CFR - XML import'!$A160)),0,VALUE(MID('CFR - XML import'!$A160,SEARCH("&gt;",'CFR - XML import'!$A160,1)+1,SEARCH("/",'CFR - XML import'!$A160,1)-SEARCH("&gt;",'CFR - XML import'!$A160,1)-2)))</f>
        <v>0</v>
      </c>
      <c r="X166" s="140"/>
      <c r="Y166" s="140">
        <f>IF(ISERROR(FIND(Y$3,'CFR - XML import'!$A160)),0,VALUE(MID('CFR - XML import'!$A160,SEARCH("&gt;",'CFR - XML import'!$A160,1)+1,SEARCH("/",'CFR - XML import'!$A160,1)-SEARCH("&gt;",'CFR - XML import'!$A160,1)-2)))</f>
        <v>0</v>
      </c>
      <c r="Z166" s="140">
        <f>IF(ISERROR(FIND(Z$3,'CFR - XML import'!$A160)),0,VALUE(MID('CFR - XML import'!$A160,SEARCH("&gt;",'CFR - XML import'!$A160,1)+1,SEARCH("/",'CFR - XML import'!$A160,1)-SEARCH("&gt;",'CFR - XML import'!$A160,1)-2)))</f>
        <v>0</v>
      </c>
      <c r="AA166" s="140">
        <f>IF(ISERROR(FIND(AA$3,'CFR - XML import'!$A160)),0,VALUE(MID('CFR - XML import'!$A160,SEARCH("&gt;",'CFR - XML import'!$A160,1)+1,SEARCH("/",'CFR - XML import'!$A160,1)-SEARCH("&gt;",'CFR - XML import'!$A160,1)-2)))</f>
        <v>0</v>
      </c>
      <c r="AB166" s="140">
        <f>IF(ISERROR(FIND(AB$3,'CFR - XML import'!$A160)),0,VALUE(MID('CFR - XML import'!$A160,SEARCH("&gt;",'CFR - XML import'!$A160,1)+1,SEARCH("/",'CFR - XML import'!$A160,1)-SEARCH("&gt;",'CFR - XML import'!$A160,1)-2)))</f>
        <v>0</v>
      </c>
      <c r="AC166" s="140">
        <f>IF(ISERROR(FIND(AC$3,'CFR - XML import'!$A160)),0,VALUE(MID('CFR - XML import'!$A160,SEARCH("&gt;",'CFR - XML import'!$A160,1)+1,SEARCH("/",'CFR - XML import'!$A160,1)-SEARCH("&gt;",'CFR - XML import'!$A160,1)-2)))</f>
        <v>0</v>
      </c>
      <c r="AD166" s="140">
        <f>IF(ISERROR(FIND(AD$3,'CFR - XML import'!$A160)),0,VALUE(MID('CFR - XML import'!$A160,SEARCH("&gt;",'CFR - XML import'!$A160,1)+1,SEARCH("/",'CFR - XML import'!$A160,1)-SEARCH("&gt;",'CFR - XML import'!$A160,1)-2)))</f>
        <v>0</v>
      </c>
      <c r="AE166" s="140">
        <f>IF(ISERROR(FIND(AE$3,'CFR - XML import'!$A160)),0,VALUE(MID('CFR - XML import'!$A160,SEARCH("&gt;",'CFR - XML import'!$A160,1)+1,SEARCH("/",'CFR - XML import'!$A160,1)-SEARCH("&gt;",'CFR - XML import'!$A160,1)-2)))</f>
        <v>0</v>
      </c>
      <c r="AF166" s="140">
        <f>IF(ISERROR(FIND(AF$3,'CFR - XML import'!$A160)),0,VALUE(MID('CFR - XML import'!$A160,SEARCH("&gt;",'CFR - XML import'!$A160,1)+1,SEARCH("/",'CFR - XML import'!$A160,1)-SEARCH("&gt;",'CFR - XML import'!$A160,1)-2)))</f>
        <v>0</v>
      </c>
      <c r="AG166" s="140">
        <f>IF(ISERROR(FIND(AG$3,'CFR - XML import'!$A160)),0,VALUE(MID('CFR - XML import'!$A160,SEARCH("&gt;",'CFR - XML import'!$A160,1)+1,SEARCH("/",'CFR - XML import'!$A160,1)-SEARCH("&gt;",'CFR - XML import'!$A160,1)-2)))</f>
        <v>0</v>
      </c>
      <c r="AH166" s="140">
        <f>IF(ISERROR(FIND(AH$3,'CFR - XML import'!$A160)),0,VALUE(MID('CFR - XML import'!$A160,SEARCH("&gt;",'CFR - XML import'!$A160,1)+1,SEARCH("/",'CFR - XML import'!$A160,1)-SEARCH("&gt;",'CFR - XML import'!$A160,1)-2)))</f>
        <v>0</v>
      </c>
      <c r="AI166" s="140">
        <f>IF(ISERROR(FIND(AI$3,'CFR - XML import'!$A160)),0,VALUE(MID('CFR - XML import'!$A160,SEARCH("&gt;",'CFR - XML import'!$A160,1)+1,SEARCH("/",'CFR - XML import'!$A160,1)-SEARCH("&gt;",'CFR - XML import'!$A160,1)-2)))</f>
        <v>0</v>
      </c>
      <c r="AJ166" s="140">
        <f>IF(ISERROR(FIND(AJ$3,'CFR - XML import'!$A160)),0,VALUE(MID('CFR - XML import'!$A160,SEARCH("&gt;",'CFR - XML import'!$A160,1)+1,SEARCH("/",'CFR - XML import'!$A160,1)-SEARCH("&gt;",'CFR - XML import'!$A160,1)-2)))</f>
        <v>0</v>
      </c>
      <c r="AK166" s="140">
        <f>IF(ISERROR(FIND(AK$3,'CFR - XML import'!$A160)),0,VALUE(MID('CFR - XML import'!$A160,SEARCH("&gt;",'CFR - XML import'!$A160,1)+1,SEARCH("/",'CFR - XML import'!$A160,1)-SEARCH("&gt;",'CFR - XML import'!$A160,1)-2)))</f>
        <v>0</v>
      </c>
      <c r="AL166" s="140">
        <f>IF(ISERROR(FIND(AL$3,'CFR - XML import'!$A160)),0,VALUE(MID('CFR - XML import'!$A160,SEARCH("&gt;",'CFR - XML import'!$A160,1)+1,SEARCH("/",'CFR - XML import'!$A160,1)-SEARCH("&gt;",'CFR - XML import'!$A160,1)-2)))</f>
        <v>0</v>
      </c>
      <c r="AM166" s="140">
        <f>IF(ISERROR(FIND(AM$3,'CFR - XML import'!$A160)),0,VALUE(MID('CFR - XML import'!$A160,SEARCH("&gt;",'CFR - XML import'!$A160,1)+1,SEARCH("/",'CFR - XML import'!$A160,1)-SEARCH("&gt;",'CFR - XML import'!$A160,1)-2)))</f>
        <v>0</v>
      </c>
      <c r="AN166" s="140">
        <f>IF(ISERROR(FIND(AN$3,'CFR - XML import'!$A160)),0,VALUE(MID('CFR - XML import'!$A160,SEARCH("&gt;",'CFR - XML import'!$A160,1)+1,SEARCH("/",'CFR - XML import'!$A160,1)-SEARCH("&gt;",'CFR - XML import'!$A160,1)-2)))</f>
        <v>0</v>
      </c>
      <c r="AO166" s="140">
        <f>IF(ISERROR(FIND(AO$3,'CFR - XML import'!$A160)),0,VALUE(MID('CFR - XML import'!$A160,SEARCH("&gt;",'CFR - XML import'!$A160,1)+1,SEARCH("/",'CFR - XML import'!$A160,1)-SEARCH("&gt;",'CFR - XML import'!$A160,1)-2)))</f>
        <v>0</v>
      </c>
      <c r="AP166" s="140">
        <f>IF(ISERROR(FIND(AP$3,'CFR - XML import'!$A160)),0,VALUE(MID('CFR - XML import'!$A160,SEARCH("&gt;",'CFR - XML import'!$A160,1)+1,SEARCH("/",'CFR - XML import'!$A160,1)-SEARCH("&gt;",'CFR - XML import'!$A160,1)-2)))</f>
        <v>0</v>
      </c>
      <c r="AQ166" s="140">
        <f>IF(ISERROR(FIND(AQ$3,'CFR - XML import'!$A160)),0,VALUE(MID('CFR - XML import'!$A160,SEARCH("&gt;",'CFR - XML import'!$A160,1)+1,SEARCH("/",'CFR - XML import'!$A160,1)-SEARCH("&gt;",'CFR - XML import'!$A160,1)-2)))</f>
        <v>0</v>
      </c>
      <c r="AR166" s="140">
        <f>IF(ISERROR(FIND(AR$3,'CFR - XML import'!$A160)),0,VALUE(MID('CFR - XML import'!$A160,SEARCH("&gt;",'CFR - XML import'!$A160,1)+1,SEARCH("/",'CFR - XML import'!$A160,1)-SEARCH("&gt;",'CFR - XML import'!$A160,1)-2)))</f>
        <v>0</v>
      </c>
      <c r="AS166" s="140">
        <f>IF(ISERROR(FIND(AS$3,'CFR - XML import'!$A160)),0,VALUE(MID('CFR - XML import'!$A160,SEARCH("&gt;",'CFR - XML import'!$A160,1)+1,SEARCH("/",'CFR - XML import'!$A160,1)-SEARCH("&gt;",'CFR - XML import'!$A160,1)-2)))</f>
        <v>0</v>
      </c>
      <c r="AT166" s="140">
        <f>IF(ISERROR(FIND(AT$3,'CFR - XML import'!$A160)),0,VALUE(MID('CFR - XML import'!$A160,SEARCH("&gt;",'CFR - XML import'!$A160,1)+1,SEARCH("/",'CFR - XML import'!$A160,1)-SEARCH("&gt;",'CFR - XML import'!$A160,1)-2)))</f>
        <v>0</v>
      </c>
      <c r="AU166" s="140">
        <f>IF(ISERROR(FIND(AU$3,'CFR - XML import'!$A160)),0,VALUE(MID('CFR - XML import'!$A160,SEARCH("&gt;",'CFR - XML import'!$A160,1)+1,SEARCH("/",'CFR - XML import'!$A160,1)-SEARCH("&gt;",'CFR - XML import'!$A160,1)-2)))</f>
        <v>0</v>
      </c>
      <c r="AV166" s="140">
        <f>IF(ISERROR(FIND(AV$3,'CFR - XML import'!$A160)),0,VALUE(MID('CFR - XML import'!$A160,SEARCH("&gt;",'CFR - XML import'!$A160,1)+1,SEARCH("/",'CFR - XML import'!$A160,1)-SEARCH("&gt;",'CFR - XML import'!$A160,1)-2)))</f>
        <v>0</v>
      </c>
      <c r="AW166" s="140">
        <f>IF(ISERROR(FIND(AW$3,'CFR - XML import'!$A160)),0,VALUE(MID('CFR - XML import'!$A160,SEARCH("&gt;",'CFR - XML import'!$A160,1)+1,SEARCH("/",'CFR - XML import'!$A160,1)-SEARCH("&gt;",'CFR - XML import'!$A160,1)-2)))</f>
        <v>0</v>
      </c>
      <c r="AX166" s="140">
        <f>IF(ISERROR(FIND(AX$3,'CFR - XML import'!$A160)),0,VALUE(MID('CFR - XML import'!$A160,SEARCH("&gt;",'CFR - XML import'!$A160,1)+1,SEARCH("/",'CFR - XML import'!$A160,1)-SEARCH("&gt;",'CFR - XML import'!$A160,1)-2)))</f>
        <v>0</v>
      </c>
      <c r="AY166" s="140">
        <f>IF(ISERROR(FIND(AY$3,'CFR - XML import'!$A160)),0,VALUE(MID('CFR - XML import'!$A160,SEARCH("&gt;",'CFR - XML import'!$A160,1)+1,SEARCH("/",'CFR - XML import'!$A160,1)-SEARCH("&gt;",'CFR - XML import'!$A160,1)-2)))</f>
        <v>0</v>
      </c>
      <c r="AZ166" s="140">
        <f>IF(ISERROR(FIND(AZ$3,'CFR - XML import'!$A160)),0,VALUE(MID('CFR - XML import'!$A160,SEARCH("&gt;",'CFR - XML import'!$A160,1)+1,SEARCH("/",'CFR - XML import'!$A160,1)-SEARCH("&gt;",'CFR - XML import'!$A160,1)-2)))</f>
        <v>0</v>
      </c>
      <c r="BA166" s="140">
        <f>IF(ISERROR(FIND(BA$3,'CFR - XML import'!$A160)),0,VALUE(MID('CFR - XML import'!$A160,SEARCH("&gt;",'CFR - XML import'!$A160,1)+1,SEARCH("/",'CFR - XML import'!$A160,1)-SEARCH("&gt;",'CFR - XML import'!$A160,1)-2)))</f>
        <v>0</v>
      </c>
      <c r="BB166" s="140">
        <f>IF(ISERROR(FIND(BB$3,'CFR - XML import'!$A160)),0,VALUE(MID('CFR - XML import'!$A160,SEARCH("&gt;",'CFR - XML import'!$A160,1)+1,SEARCH("/",'CFR - XML import'!$A160,1)-SEARCH("&gt;",'CFR - XML import'!$A160,1)-2)))</f>
        <v>0</v>
      </c>
      <c r="BC166" s="140">
        <f>IF(ISERROR(FIND(BC$3,'CFR - XML import'!$A160)),0,VALUE(MID('CFR - XML import'!$A160,SEARCH("&gt;",'CFR - XML import'!$A160,1)+1,SEARCH("/",'CFR - XML import'!$A160,1)-SEARCH("&gt;",'CFR - XML import'!$A160,1)-2)))</f>
        <v>0</v>
      </c>
      <c r="BD166" s="140">
        <f>IF(ISERROR(FIND(BD$3,'CFR - XML import'!$A160)),0,VALUE(MID('CFR - XML import'!$A160,SEARCH("&gt;",'CFR - XML import'!$A160,1)+1,SEARCH("/",'CFR - XML import'!$A160,1)-SEARCH("&gt;",'CFR - XML import'!$A160,1)-2)))</f>
        <v>0</v>
      </c>
      <c r="BE166" s="140">
        <f>IF(ISERROR(FIND(BE$3,'CFR - XML import'!$A160)),0,VALUE(MID('CFR - XML import'!$A160,SEARCH("&gt;",'CFR - XML import'!$A160,1)+1,SEARCH("/",'CFR - XML import'!$A160,1)-SEARCH("&gt;",'CFR - XML import'!$A160,1)-2)))</f>
        <v>0</v>
      </c>
      <c r="BF166" s="140">
        <f>IF(ISERROR(FIND(BF$3,'CFR - XML import'!$A160)),0,VALUE(MID('CFR - XML import'!$A160,SEARCH("&gt;",'CFR - XML import'!$A160,1)+1,SEARCH("/",'CFR - XML import'!$A160,1)-SEARCH("&gt;",'CFR - XML import'!$A160,1)-2)))</f>
        <v>0</v>
      </c>
      <c r="BG166" s="140">
        <f>IF(ISERROR(FIND(BG$3,'CFR - XML import'!$A160)),0,VALUE(MID('CFR - XML import'!$A160,SEARCH("&gt;",'CFR - XML import'!$A160,1)+1,SEARCH("/",'CFR - XML import'!$A160,1)-SEARCH("&gt;",'CFR - XML import'!$A160,1)-2)))</f>
        <v>0</v>
      </c>
      <c r="BH166" s="140">
        <f>IF(ISERROR(FIND(BH$3,'CFR - XML import'!$A160)),0,VALUE(MID('CFR - XML import'!$A160,SEARCH("&gt;",'CFR - XML import'!$A160,1)+1,SEARCH("/",'CFR - XML import'!$A160,1)-SEARCH("&gt;",'CFR - XML import'!$A160,1)-2)))</f>
        <v>0</v>
      </c>
      <c r="BI166" s="140">
        <f>IF(ISERROR(FIND(BI$3,'CFR - XML import'!$A160)),0,VALUE(MID('CFR - XML import'!$A160,SEARCH("&gt;",'CFR - XML import'!$A160,1)+1,SEARCH("/",'CFR - XML import'!$A160,1)-SEARCH("&gt;",'CFR - XML import'!$A160,1)-2)))</f>
        <v>0</v>
      </c>
      <c r="BJ166" s="140">
        <f>IF(ISERROR(FIND(BJ$3,'CFR - XML import'!$A160)),0,VALUE(MID('CFR - XML import'!$A160,SEARCH("&gt;",'CFR - XML import'!$A160,1)+1,SEARCH("/",'CFR - XML import'!$A160,1)-SEARCH("&gt;",'CFR - XML import'!$A160,1)-2)))</f>
        <v>0</v>
      </c>
      <c r="BK166" s="140">
        <f>IF(ISERROR(FIND(BK$3,'CFR - XML import'!$A160)),0,VALUE(MID('CFR - XML import'!$A160,SEARCH("&gt;",'CFR - XML import'!$A160,1)+1,SEARCH("/",'CFR - XML import'!$A160,1)-SEARCH("&gt;",'CFR - XML import'!$A160,1)-2)))</f>
        <v>0</v>
      </c>
      <c r="BL166" s="140">
        <f>IF(ISERROR(FIND(BL$3,'CFR - XML import'!$A160)),0,VALUE(MID('CFR - XML import'!$A160,SEARCH("&gt;",'CFR - XML import'!$A160,1)+1,SEARCH("/",'CFR - XML import'!$A160,1)-SEARCH("&gt;",'CFR - XML import'!$A160,1)-2)))</f>
        <v>0</v>
      </c>
      <c r="BM166" s="140">
        <f>IF(ISERROR(FIND(BM$3,'CFR - XML import'!$A160)),0,VALUE(MID('CFR - XML import'!$A160,SEARCH("&gt;",'CFR - XML import'!$A160,1)+1,SEARCH("/",'CFR - XML import'!$A160,1)-SEARCH("&gt;",'CFR - XML import'!$A160,1)-2)))</f>
        <v>0</v>
      </c>
      <c r="BN166" s="140">
        <f>IF(ISERROR(FIND(BN$3,'CFR - XML import'!$A160)),0,VALUE(MID('CFR - XML import'!$A160,SEARCH("&gt;",'CFR - XML import'!$A160,1)+1,SEARCH("/",'CFR - XML import'!$A160,1)-SEARCH("&gt;",'CFR - XML import'!$A160,1)-2)))</f>
        <v>0</v>
      </c>
      <c r="BO166" s="140">
        <f>IF(ISERROR(FIND(BO$3,'CFR - XML import'!$A160)),0,VALUE(MID('CFR - XML import'!$A160,SEARCH("&gt;",'CFR - XML import'!$A160,1)+1,SEARCH("/",'CFR - XML import'!$A160,1)-SEARCH("&gt;",'CFR - XML import'!$A160,1)-2)))</f>
        <v>0</v>
      </c>
      <c r="BP166" s="140">
        <f>IF(ISERROR(FIND(BP$3,'CFR - XML import'!$A160)),0,VALUE(MID('CFR - XML import'!$A160,SEARCH("&gt;",'CFR - XML import'!$A160,1)+1,SEARCH("/",'CFR - XML import'!$A160,1)-SEARCH("&gt;",'CFR - XML import'!$A160,1)-2)))</f>
        <v>0</v>
      </c>
      <c r="BQ166" s="140">
        <f>IF(ISERROR(FIND(BQ$3,'CFR - XML import'!$A160)),0,VALUE(MID('CFR - XML import'!$A160,SEARCH("&gt;",'CFR - XML import'!$A160,1)+1,SEARCH("/",'CFR - XML import'!$A160,1)-SEARCH("&gt;",'CFR - XML import'!$A160,1)-2)))</f>
        <v>0</v>
      </c>
      <c r="BR166" s="140">
        <f>IF(ISERROR(FIND(BR$3,'CFR - XML import'!$A160)),0,VALUE(MID('CFR - XML import'!$A160,SEARCH("&gt;",'CFR - XML import'!$A160,1)+1,SEARCH("/",'CFR - XML import'!$A160,1)-SEARCH("&gt;",'CFR - XML import'!$A160,1)-2)))</f>
        <v>0</v>
      </c>
      <c r="BS166" s="140">
        <f>IF(ISERROR(FIND(BS$3,'CFR - XML import'!$A160)),0,VALUE(MID('CFR - XML import'!$A160,SEARCH("&gt;",'CFR - XML import'!$A160,1)+1,SEARCH("/",'CFR - XML import'!$A160,1)-SEARCH("&gt;",'CFR - XML import'!$A160,1)-2)))</f>
        <v>0</v>
      </c>
      <c r="BT166" s="140">
        <f>IF(ISERROR(FIND(BT$3,'CFR - XML import'!$A160)),0,VALUE(MID('CFR - XML import'!$A160,SEARCH("&gt;",'CFR - XML import'!$A160,1)+1,SEARCH("/",'CFR - XML import'!$A160,1)-SEARCH("&gt;",'CFR - XML import'!$A160,1)-2)))</f>
        <v>0</v>
      </c>
      <c r="BU166" s="140">
        <f>IF(ISERROR(FIND(BU$3,'CFR - XML import'!$A160)),0,VALUE(MID('CFR - XML import'!$A160,SEARCH("&gt;",'CFR - XML import'!$A160,1)+1,SEARCH("/",'CFR - XML import'!$A160,1)-SEARCH("&gt;",'CFR - XML import'!$A160,1)-2)))</f>
        <v>0</v>
      </c>
      <c r="BV166" s="140">
        <f>IF(ISERROR(FIND(BV$3,'CFR - XML import'!$A160)),0,VALUE(MID('CFR - XML import'!$A160,SEARCH("&gt;",'CFR - XML import'!$A160,1)+1,SEARCH("/",'CFR - XML import'!$A160,1)-SEARCH("&gt;",'CFR - XML import'!$A160,1)-2)))</f>
        <v>0</v>
      </c>
      <c r="BW166" s="140">
        <f>IF(ISERROR(FIND(BW$3,'CFR - XML import'!$A160)),0,VALUE(MID('CFR - XML import'!$A160,SEARCH("&gt;",'CFR - XML import'!$A160,1)+1,SEARCH("/",'CFR - XML import'!$A160,1)-SEARCH("&gt;",'CFR - XML import'!$A160,1)-2)))</f>
        <v>0</v>
      </c>
      <c r="BX166" s="140">
        <f>IF(ISERROR(FIND(BX$3,'CFR - XML import'!$A160)),0,VALUE(MID('CFR - XML import'!$A160,SEARCH("&gt;",'CFR - XML import'!$A160,1)+1,SEARCH("/",'CFR - XML import'!$A160,1)-SEARCH("&gt;",'CFR - XML import'!$A160,1)-2)))</f>
        <v>0</v>
      </c>
      <c r="BY166" s="140">
        <f>IF(ISERROR(FIND(BY$3,'CFR - XML import'!$A160)),0,VALUE(MID('CFR - XML import'!$A160,SEARCH("&gt;",'CFR - XML import'!$A160,1)+1,SEARCH("/",'CFR - XML import'!$A160,1)-SEARCH("&gt;",'CFR - XML import'!$A160,1)-2)))</f>
        <v>0</v>
      </c>
      <c r="BZ166" s="140">
        <f>IF(ISERROR(FIND(BZ$3,'CFR - XML import'!$A160)),0,VALUE(MID('CFR - XML import'!$A160,SEARCH("&gt;",'CFR - XML import'!$A160,1)+1,SEARCH("/",'CFR - XML import'!$A160,1)-SEARCH("&gt;",'CFR - XML import'!$A160,1)-2)))</f>
        <v>0</v>
      </c>
      <c r="CG166" s="142">
        <f>IF(ISERROR(IF(MID('CFR - XML import'!$A160,LEN($CF$4)+5,LEN('CFR - XML import'!$A160)-(2*LEN($CF$4)+5))="RMMS",1,IF(MID('CFR - XML import'!$A160,LEN("    &lt;InputSystem&gt;")+1,LEN('CFR - XML import'!$A160)-(LEN("    &lt;InputSystem&gt;")+LEN($CF$4)+1))="SIMS",2,0))),0,IF(MID('CFR - XML import'!$A160,LEN($CF$4)+5,LEN('CFR - XML import'!$A160)-(2*LEN($CF$4)+5))="RMMS",1,IF(MID('CFR - XML import'!$A160,LEN("    &lt;InputSystem&gt;")+1,LEN('CFR - XML import'!$A160)-(LEN("    &lt;InputSystem&gt;")+LEN($CF$4)+1))="SIMS",2,0)))</f>
        <v>0</v>
      </c>
      <c r="CH166" s="140">
        <f>IF(ISERROR(FIND(CH$3,'CFR - XML import'!$A160)),0,MID('CFR - XML import'!$A160,SEARCH("&gt;",'CFR - XML import'!$A160,1)+1,SEARCH("/",'CFR - XML import'!$A160,1)-SEARCH("&gt;",'CFR - XML import'!$A160,1)-2))</f>
        <v>0</v>
      </c>
      <c r="CI166" s="140">
        <f>IF(ISERROR(FIND(CI$3,'CFR - XML import'!$A160)),0,MID('CFR - XML import'!$A160,SEARCH("&gt;",'CFR - XML import'!$A160,1)+1,SEARCH("/",'CFR - XML import'!$A160,1)-SEARCH("&gt;",'CFR - XML import'!$A160,1)-2))</f>
        <v>0</v>
      </c>
      <c r="CJ166" s="140">
        <f>IF(ISERROR(FIND(CJ$3,'CFR - XML import'!$A160)),0,MID('CFR - XML import'!$A160,SEARCH("&gt;",'CFR - XML import'!$A160,1)+1,SEARCH("/",'CFR - XML import'!$A160,1)-SEARCH("&gt;",'CFR - XML import'!$A160,1)-2))</f>
        <v>0</v>
      </c>
      <c r="CK166" s="140">
        <f>IF(ISERROR(FIND(CK$3,'CFR - XML import'!$A160)),0,MID('CFR - XML import'!$A160,SEARCH("&gt;",'CFR - XML import'!$A160,1)+1,SEARCH("/",'CFR - XML import'!$A160,1)-SEARCH("&gt;",'CFR - XML import'!$A160,1)-2))</f>
        <v>0</v>
      </c>
      <c r="CL166" s="140">
        <f>IF(ISERROR(FIND(CL$3,'CFR - XML import'!$A160)),0,MID('CFR - XML import'!$A160,SEARCH("&gt;",'CFR - XML import'!$A160,1)+1,SEARCH("/",'CFR - XML import'!$A160,1)-SEARCH("&gt;",'CFR - XML import'!$A160,1)-2))</f>
        <v>0</v>
      </c>
      <c r="CM166" s="140">
        <f>IF(ISERROR(FIND(CM$3,'CFR - XML import'!$A160)),0,MID('CFR - XML import'!$A160,SEARCH("&gt;",'CFR - XML import'!$A160,1)+1,SEARCH("/",'CFR - XML import'!$A160,1)-SEARCH("&gt;",'CFR - XML import'!$A160,1)-2))</f>
        <v>0</v>
      </c>
    </row>
    <row r="167" spans="1:91" x14ac:dyDescent="0.2">
      <c r="A167" s="139" t="str">
        <f>IF(AND('CFR - XML import'!A161&lt;&gt;"",LEFT('CFR - XML import'!A161,1)&lt;&gt;"&lt;",LEFT('CFR - XML import'!A161,3)&lt;&gt;"  &lt;",LEFT('CFR - XML import'!A161,5)&lt;&gt;"    &lt;",LEFT('CFR - XML import'!A161,7)&lt;&gt;"      &lt;",LEFT('CFR - XML import'!A161,9)&lt;&gt;"        &lt;",$B$1="SIMS"),'CFR - XML import'!A161,IF(AND(LEFT('CFR - XML import'!A161,9)="&lt;Details&gt;",$B$1="RM"),'CFR - XML import'!A161,""))</f>
        <v/>
      </c>
      <c r="B167" s="140">
        <f>IF(ISERROR(FIND(B$3,'CFR - XML import'!$A161)),0,VALUE(MID('CFR - XML import'!$A161,SEARCH("&gt;",'CFR - XML import'!$A161,1)+1,SEARCH("/",'CFR - XML import'!$A161,1)-SEARCH("&gt;",'CFR - XML import'!$A161,1)-2)))</f>
        <v>0</v>
      </c>
      <c r="D167" s="140">
        <f>IF(ISERROR(FIND(D$3,'CFR - XML import'!$A161)),0,MID('CFR - XML import'!$A161,SEARCH("&gt;",'CFR - XML import'!$A161,1)+1,SEARCH("/",'CFR - XML import'!$A161,1)-SEARCH("&gt;",'CFR - XML import'!$A161,1)-2))</f>
        <v>0</v>
      </c>
      <c r="E167" s="140">
        <f>IF(ISERROR(FIND(E$3,'CFR - XML import'!$A161)),0,MID('CFR - XML import'!$A161,SEARCH("&gt;",'CFR - XML import'!$A161,1)+1,SEARCH("/",'CFR - XML import'!$A161,1)-SEARCH("&gt;",'CFR - XML import'!$A161,1)-2))</f>
        <v>0</v>
      </c>
      <c r="F167" s="141">
        <f>IF($B$1="SIMS",IF(ISERROR(FIND(F$3,'CFR - XML import'!$A161)),0,VALUE(MID('CFR - XML import'!$A161,15,10))),IF(ISERROR(FIND(F$3,'CFR - XML import'!$A161)),0,VALUE(MID('CFR - XML import'!$A161,15,10))))</f>
        <v>0</v>
      </c>
      <c r="G167" s="140">
        <f>IF(ISERROR(FIND(G$3,'CFR - XML import'!$A161)),0,VALUE(MID('CFR - XML import'!$A161,SEARCH("&gt;",'CFR - XML import'!$A161,1)+1,SEARCH("/",'CFR - XML import'!$A161,1)-SEARCH("&gt;",'CFR - XML import'!$A161,1)-2)))</f>
        <v>0</v>
      </c>
      <c r="H167" s="140">
        <f>IF(ISERROR(FIND(H$3,'CFR - XML import'!$A161)),0,VALUE(MID('CFR - XML import'!$A161,SEARCH("&gt;",'CFR - XML import'!$A161,1)+1,SEARCH("/",'CFR - XML import'!$A161,1)-SEARCH("&gt;",'CFR - XML import'!$A161,1)-2)))</f>
        <v>0</v>
      </c>
      <c r="I167" s="140">
        <f>IF(ISERROR(FIND(I$3,'CFR - XML import'!$A161)),0,VALUE(MID('CFR - XML import'!$A161,SEARCH("&gt;",'CFR - XML import'!$A161,1)+1,SEARCH("/",'CFR - XML import'!$A161,1)-SEARCH("&gt;",'CFR - XML import'!$A161,1)-2)))</f>
        <v>0</v>
      </c>
      <c r="J167" s="140">
        <f>IF(ISERROR(FIND(J$3,'CFR - XML import'!$A161)),0,VALUE(MID('CFR - XML import'!$A161,SEARCH("&gt;",'CFR - XML import'!$A161,1)+1,SEARCH("/",'CFR - XML import'!$A161,1)-SEARCH("&gt;",'CFR - XML import'!$A161,1)-2)))</f>
        <v>0</v>
      </c>
      <c r="K167" s="140">
        <f>IF(ISERROR(FIND(K$3,'CFR - XML import'!$A161)),0,VALUE(MID('CFR - XML import'!$A161,SEARCH("&gt;",'CFR - XML import'!$A161,1)+1,SEARCH("/",'CFR - XML import'!$A161,1)-SEARCH("&gt;",'CFR - XML import'!$A161,1)-2)))</f>
        <v>0</v>
      </c>
      <c r="L167" s="140">
        <f>IF(ISERROR(FIND(L$3,'CFR - XML import'!$A161)),0,VALUE(MID('CFR - XML import'!$A161,SEARCH("&gt;",'CFR - XML import'!$A161,1)+1,SEARCH("/",'CFR - XML import'!$A161,1)-SEARCH("&gt;",'CFR - XML import'!$A161,1)-2)))</f>
        <v>0</v>
      </c>
      <c r="M167" s="140">
        <f>IF(ISERROR(FIND(M$3,'CFR - XML import'!$A161)),0,VALUE(MID('CFR - XML import'!$A161,SEARCH("&gt;",'CFR - XML import'!$A161,1)+1,SEARCH("/",'CFR - XML import'!$A161,1)-SEARCH("&gt;",'CFR - XML import'!$A161,1)-2)))</f>
        <v>0</v>
      </c>
      <c r="N167" s="140">
        <f>IF(ISERROR(FIND(N$3,'CFR - XML import'!$A161)),0,VALUE(MID('CFR - XML import'!$A161,SEARCH("&gt;",'CFR - XML import'!$A161,1)+1,SEARCH("/",'CFR - XML import'!$A161,1)-SEARCH("&gt;",'CFR - XML import'!$A161,1)-2)))</f>
        <v>0</v>
      </c>
      <c r="O167" s="140">
        <f>IF(ISERROR(FIND(O$3,'CFR - XML import'!$A161)),0,VALUE(MID('CFR - XML import'!$A161,SEARCH("&gt;",'CFR - XML import'!$A161,1)+1,SEARCH("/",'CFR - XML import'!$A161,1)-SEARCH("&gt;",'CFR - XML import'!$A161,1)-2)))</f>
        <v>0</v>
      </c>
      <c r="P167" s="140">
        <f>IF(ISERROR(FIND(P$3,'CFR - XML import'!$A161)),0,VALUE(MID('CFR - XML import'!$A161,SEARCH("&gt;",'CFR - XML import'!$A161,1)+1,SEARCH("/",'CFR - XML import'!$A161,1)-SEARCH("&gt;",'CFR - XML import'!$A161,1)-2)))</f>
        <v>0</v>
      </c>
      <c r="Q167" s="140">
        <f>IF(ISERROR(FIND(Q$3,'CFR - XML import'!$A161)),0,VALUE(MID('CFR - XML import'!$A161,SEARCH("&gt;",'CFR - XML import'!$A161,1)+1,SEARCH("/",'CFR - XML import'!$A161,1)-SEARCH("&gt;",'CFR - XML import'!$A161,1)-2)))</f>
        <v>0</v>
      </c>
      <c r="R167" s="140">
        <f>IF(ISERROR(FIND(R$3,'CFR - XML import'!$A161)),0,VALUE(MID('CFR - XML import'!$A161,SEARCH("&gt;",'CFR - XML import'!$A161,1)+1,SEARCH("/",'CFR - XML import'!$A161,1)-SEARCH("&gt;",'CFR - XML import'!$A161,1)-2)))</f>
        <v>0</v>
      </c>
      <c r="S167" s="140">
        <f>IF(ISERROR(FIND(S$3,'CFR - XML import'!$A161)),0,VALUE(MID('CFR - XML import'!$A161,SEARCH("&gt;",'CFR - XML import'!$A161,1)+1,SEARCH("/",'CFR - XML import'!$A161,1)-SEARCH("&gt;",'CFR - XML import'!$A161,1)-2)))</f>
        <v>0</v>
      </c>
      <c r="T167" s="140">
        <f>IF(ISERROR(FIND(T$3,'CFR - XML import'!$A161)),0,VALUE(MID('CFR - XML import'!$A161,SEARCH("&gt;",'CFR - XML import'!$A161,1)+1,SEARCH("/",'CFR - XML import'!$A161,1)-SEARCH("&gt;",'CFR - XML import'!$A161,1)-2)))</f>
        <v>0</v>
      </c>
      <c r="U167" s="140">
        <f>IF(ISERROR(FIND(U$3,'CFR - XML import'!$A161)),0,VALUE(MID('CFR - XML import'!$A161,SEARCH("&gt;",'CFR - XML import'!$A161,1)+1,SEARCH("/",'CFR - XML import'!$A161,1)-SEARCH("&gt;",'CFR - XML import'!$A161,1)-2)))</f>
        <v>0</v>
      </c>
      <c r="V167" s="140">
        <f>IF(ISERROR(FIND(V$3,'CFR - XML import'!$A161)),0,VALUE(MID('CFR - XML import'!$A161,SEARCH("&gt;",'CFR - XML import'!$A161,1)+1,SEARCH("/",'CFR - XML import'!$A161,1)-SEARCH("&gt;",'CFR - XML import'!$A161,1)-2)))</f>
        <v>0</v>
      </c>
      <c r="W167" s="140">
        <f>IF(ISERROR(FIND(W$3,'CFR - XML import'!$A161)),0,VALUE(MID('CFR - XML import'!$A161,SEARCH("&gt;",'CFR - XML import'!$A161,1)+1,SEARCH("/",'CFR - XML import'!$A161,1)-SEARCH("&gt;",'CFR - XML import'!$A161,1)-2)))</f>
        <v>0</v>
      </c>
      <c r="X167" s="140"/>
      <c r="Y167" s="140">
        <f>IF(ISERROR(FIND(Y$3,'CFR - XML import'!$A161)),0,VALUE(MID('CFR - XML import'!$A161,SEARCH("&gt;",'CFR - XML import'!$A161,1)+1,SEARCH("/",'CFR - XML import'!$A161,1)-SEARCH("&gt;",'CFR - XML import'!$A161,1)-2)))</f>
        <v>0</v>
      </c>
      <c r="Z167" s="140">
        <f>IF(ISERROR(FIND(Z$3,'CFR - XML import'!$A161)),0,VALUE(MID('CFR - XML import'!$A161,SEARCH("&gt;",'CFR - XML import'!$A161,1)+1,SEARCH("/",'CFR - XML import'!$A161,1)-SEARCH("&gt;",'CFR - XML import'!$A161,1)-2)))</f>
        <v>0</v>
      </c>
      <c r="AA167" s="140">
        <f>IF(ISERROR(FIND(AA$3,'CFR - XML import'!$A161)),0,VALUE(MID('CFR - XML import'!$A161,SEARCH("&gt;",'CFR - XML import'!$A161,1)+1,SEARCH("/",'CFR - XML import'!$A161,1)-SEARCH("&gt;",'CFR - XML import'!$A161,1)-2)))</f>
        <v>0</v>
      </c>
      <c r="AB167" s="140">
        <f>IF(ISERROR(FIND(AB$3,'CFR - XML import'!$A161)),0,VALUE(MID('CFR - XML import'!$A161,SEARCH("&gt;",'CFR - XML import'!$A161,1)+1,SEARCH("/",'CFR - XML import'!$A161,1)-SEARCH("&gt;",'CFR - XML import'!$A161,1)-2)))</f>
        <v>0</v>
      </c>
      <c r="AC167" s="140">
        <f>IF(ISERROR(FIND(AC$3,'CFR - XML import'!$A161)),0,VALUE(MID('CFR - XML import'!$A161,SEARCH("&gt;",'CFR - XML import'!$A161,1)+1,SEARCH("/",'CFR - XML import'!$A161,1)-SEARCH("&gt;",'CFR - XML import'!$A161,1)-2)))</f>
        <v>0</v>
      </c>
      <c r="AD167" s="140">
        <f>IF(ISERROR(FIND(AD$3,'CFR - XML import'!$A161)),0,VALUE(MID('CFR - XML import'!$A161,SEARCH("&gt;",'CFR - XML import'!$A161,1)+1,SEARCH("/",'CFR - XML import'!$A161,1)-SEARCH("&gt;",'CFR - XML import'!$A161,1)-2)))</f>
        <v>0</v>
      </c>
      <c r="AE167" s="140">
        <f>IF(ISERROR(FIND(AE$3,'CFR - XML import'!$A161)),0,VALUE(MID('CFR - XML import'!$A161,SEARCH("&gt;",'CFR - XML import'!$A161,1)+1,SEARCH("/",'CFR - XML import'!$A161,1)-SEARCH("&gt;",'CFR - XML import'!$A161,1)-2)))</f>
        <v>0</v>
      </c>
      <c r="AF167" s="140">
        <f>IF(ISERROR(FIND(AF$3,'CFR - XML import'!$A161)),0,VALUE(MID('CFR - XML import'!$A161,SEARCH("&gt;",'CFR - XML import'!$A161,1)+1,SEARCH("/",'CFR - XML import'!$A161,1)-SEARCH("&gt;",'CFR - XML import'!$A161,1)-2)))</f>
        <v>0</v>
      </c>
      <c r="AG167" s="140">
        <f>IF(ISERROR(FIND(AG$3,'CFR - XML import'!$A161)),0,VALUE(MID('CFR - XML import'!$A161,SEARCH("&gt;",'CFR - XML import'!$A161,1)+1,SEARCH("/",'CFR - XML import'!$A161,1)-SEARCH("&gt;",'CFR - XML import'!$A161,1)-2)))</f>
        <v>0</v>
      </c>
      <c r="AH167" s="140">
        <f>IF(ISERROR(FIND(AH$3,'CFR - XML import'!$A161)),0,VALUE(MID('CFR - XML import'!$A161,SEARCH("&gt;",'CFR - XML import'!$A161,1)+1,SEARCH("/",'CFR - XML import'!$A161,1)-SEARCH("&gt;",'CFR - XML import'!$A161,1)-2)))</f>
        <v>0</v>
      </c>
      <c r="AI167" s="140">
        <f>IF(ISERROR(FIND(AI$3,'CFR - XML import'!$A161)),0,VALUE(MID('CFR - XML import'!$A161,SEARCH("&gt;",'CFR - XML import'!$A161,1)+1,SEARCH("/",'CFR - XML import'!$A161,1)-SEARCH("&gt;",'CFR - XML import'!$A161,1)-2)))</f>
        <v>0</v>
      </c>
      <c r="AJ167" s="140">
        <f>IF(ISERROR(FIND(AJ$3,'CFR - XML import'!$A161)),0,VALUE(MID('CFR - XML import'!$A161,SEARCH("&gt;",'CFR - XML import'!$A161,1)+1,SEARCH("/",'CFR - XML import'!$A161,1)-SEARCH("&gt;",'CFR - XML import'!$A161,1)-2)))</f>
        <v>0</v>
      </c>
      <c r="AK167" s="140">
        <f>IF(ISERROR(FIND(AK$3,'CFR - XML import'!$A161)),0,VALUE(MID('CFR - XML import'!$A161,SEARCH("&gt;",'CFR - XML import'!$A161,1)+1,SEARCH("/",'CFR - XML import'!$A161,1)-SEARCH("&gt;",'CFR - XML import'!$A161,1)-2)))</f>
        <v>0</v>
      </c>
      <c r="AL167" s="140">
        <f>IF(ISERROR(FIND(AL$3,'CFR - XML import'!$A161)),0,VALUE(MID('CFR - XML import'!$A161,SEARCH("&gt;",'CFR - XML import'!$A161,1)+1,SEARCH("/",'CFR - XML import'!$A161,1)-SEARCH("&gt;",'CFR - XML import'!$A161,1)-2)))</f>
        <v>0</v>
      </c>
      <c r="AM167" s="140">
        <f>IF(ISERROR(FIND(AM$3,'CFR - XML import'!$A161)),0,VALUE(MID('CFR - XML import'!$A161,SEARCH("&gt;",'CFR - XML import'!$A161,1)+1,SEARCH("/",'CFR - XML import'!$A161,1)-SEARCH("&gt;",'CFR - XML import'!$A161,1)-2)))</f>
        <v>0</v>
      </c>
      <c r="AN167" s="140">
        <f>IF(ISERROR(FIND(AN$3,'CFR - XML import'!$A161)),0,VALUE(MID('CFR - XML import'!$A161,SEARCH("&gt;",'CFR - XML import'!$A161,1)+1,SEARCH("/",'CFR - XML import'!$A161,1)-SEARCH("&gt;",'CFR - XML import'!$A161,1)-2)))</f>
        <v>0</v>
      </c>
      <c r="AO167" s="140">
        <f>IF(ISERROR(FIND(AO$3,'CFR - XML import'!$A161)),0,VALUE(MID('CFR - XML import'!$A161,SEARCH("&gt;",'CFR - XML import'!$A161,1)+1,SEARCH("/",'CFR - XML import'!$A161,1)-SEARCH("&gt;",'CFR - XML import'!$A161,1)-2)))</f>
        <v>0</v>
      </c>
      <c r="AP167" s="140">
        <f>IF(ISERROR(FIND(AP$3,'CFR - XML import'!$A161)),0,VALUE(MID('CFR - XML import'!$A161,SEARCH("&gt;",'CFR - XML import'!$A161,1)+1,SEARCH("/",'CFR - XML import'!$A161,1)-SEARCH("&gt;",'CFR - XML import'!$A161,1)-2)))</f>
        <v>0</v>
      </c>
      <c r="AQ167" s="140">
        <f>IF(ISERROR(FIND(AQ$3,'CFR - XML import'!$A161)),0,VALUE(MID('CFR - XML import'!$A161,SEARCH("&gt;",'CFR - XML import'!$A161,1)+1,SEARCH("/",'CFR - XML import'!$A161,1)-SEARCH("&gt;",'CFR - XML import'!$A161,1)-2)))</f>
        <v>0</v>
      </c>
      <c r="AR167" s="140">
        <f>IF(ISERROR(FIND(AR$3,'CFR - XML import'!$A161)),0,VALUE(MID('CFR - XML import'!$A161,SEARCH("&gt;",'CFR - XML import'!$A161,1)+1,SEARCH("/",'CFR - XML import'!$A161,1)-SEARCH("&gt;",'CFR - XML import'!$A161,1)-2)))</f>
        <v>0</v>
      </c>
      <c r="AS167" s="140">
        <f>IF(ISERROR(FIND(AS$3,'CFR - XML import'!$A161)),0,VALUE(MID('CFR - XML import'!$A161,SEARCH("&gt;",'CFR - XML import'!$A161,1)+1,SEARCH("/",'CFR - XML import'!$A161,1)-SEARCH("&gt;",'CFR - XML import'!$A161,1)-2)))</f>
        <v>0</v>
      </c>
      <c r="AT167" s="140">
        <f>IF(ISERROR(FIND(AT$3,'CFR - XML import'!$A161)),0,VALUE(MID('CFR - XML import'!$A161,SEARCH("&gt;",'CFR - XML import'!$A161,1)+1,SEARCH("/",'CFR - XML import'!$A161,1)-SEARCH("&gt;",'CFR - XML import'!$A161,1)-2)))</f>
        <v>0</v>
      </c>
      <c r="AU167" s="140">
        <f>IF(ISERROR(FIND(AU$3,'CFR - XML import'!$A161)),0,VALUE(MID('CFR - XML import'!$A161,SEARCH("&gt;",'CFR - XML import'!$A161,1)+1,SEARCH("/",'CFR - XML import'!$A161,1)-SEARCH("&gt;",'CFR - XML import'!$A161,1)-2)))</f>
        <v>0</v>
      </c>
      <c r="AV167" s="140">
        <f>IF(ISERROR(FIND(AV$3,'CFR - XML import'!$A161)),0,VALUE(MID('CFR - XML import'!$A161,SEARCH("&gt;",'CFR - XML import'!$A161,1)+1,SEARCH("/",'CFR - XML import'!$A161,1)-SEARCH("&gt;",'CFR - XML import'!$A161,1)-2)))</f>
        <v>0</v>
      </c>
      <c r="AW167" s="140">
        <f>IF(ISERROR(FIND(AW$3,'CFR - XML import'!$A161)),0,VALUE(MID('CFR - XML import'!$A161,SEARCH("&gt;",'CFR - XML import'!$A161,1)+1,SEARCH("/",'CFR - XML import'!$A161,1)-SEARCH("&gt;",'CFR - XML import'!$A161,1)-2)))</f>
        <v>0</v>
      </c>
      <c r="AX167" s="140">
        <f>IF(ISERROR(FIND(AX$3,'CFR - XML import'!$A161)),0,VALUE(MID('CFR - XML import'!$A161,SEARCH("&gt;",'CFR - XML import'!$A161,1)+1,SEARCH("/",'CFR - XML import'!$A161,1)-SEARCH("&gt;",'CFR - XML import'!$A161,1)-2)))</f>
        <v>0</v>
      </c>
      <c r="AY167" s="140">
        <f>IF(ISERROR(FIND(AY$3,'CFR - XML import'!$A161)),0,VALUE(MID('CFR - XML import'!$A161,SEARCH("&gt;",'CFR - XML import'!$A161,1)+1,SEARCH("/",'CFR - XML import'!$A161,1)-SEARCH("&gt;",'CFR - XML import'!$A161,1)-2)))</f>
        <v>0</v>
      </c>
      <c r="AZ167" s="140">
        <f>IF(ISERROR(FIND(AZ$3,'CFR - XML import'!$A161)),0,VALUE(MID('CFR - XML import'!$A161,SEARCH("&gt;",'CFR - XML import'!$A161,1)+1,SEARCH("/",'CFR - XML import'!$A161,1)-SEARCH("&gt;",'CFR - XML import'!$A161,1)-2)))</f>
        <v>0</v>
      </c>
      <c r="BA167" s="140">
        <f>IF(ISERROR(FIND(BA$3,'CFR - XML import'!$A161)),0,VALUE(MID('CFR - XML import'!$A161,SEARCH("&gt;",'CFR - XML import'!$A161,1)+1,SEARCH("/",'CFR - XML import'!$A161,1)-SEARCH("&gt;",'CFR - XML import'!$A161,1)-2)))</f>
        <v>0</v>
      </c>
      <c r="BB167" s="140">
        <f>IF(ISERROR(FIND(BB$3,'CFR - XML import'!$A161)),0,VALUE(MID('CFR - XML import'!$A161,SEARCH("&gt;",'CFR - XML import'!$A161,1)+1,SEARCH("/",'CFR - XML import'!$A161,1)-SEARCH("&gt;",'CFR - XML import'!$A161,1)-2)))</f>
        <v>0</v>
      </c>
      <c r="BC167" s="140">
        <f>IF(ISERROR(FIND(BC$3,'CFR - XML import'!$A161)),0,VALUE(MID('CFR - XML import'!$A161,SEARCH("&gt;",'CFR - XML import'!$A161,1)+1,SEARCH("/",'CFR - XML import'!$A161,1)-SEARCH("&gt;",'CFR - XML import'!$A161,1)-2)))</f>
        <v>0</v>
      </c>
      <c r="BD167" s="140">
        <f>IF(ISERROR(FIND(BD$3,'CFR - XML import'!$A161)),0,VALUE(MID('CFR - XML import'!$A161,SEARCH("&gt;",'CFR - XML import'!$A161,1)+1,SEARCH("/",'CFR - XML import'!$A161,1)-SEARCH("&gt;",'CFR - XML import'!$A161,1)-2)))</f>
        <v>0</v>
      </c>
      <c r="BE167" s="140">
        <f>IF(ISERROR(FIND(BE$3,'CFR - XML import'!$A161)),0,VALUE(MID('CFR - XML import'!$A161,SEARCH("&gt;",'CFR - XML import'!$A161,1)+1,SEARCH("/",'CFR - XML import'!$A161,1)-SEARCH("&gt;",'CFR - XML import'!$A161,1)-2)))</f>
        <v>0</v>
      </c>
      <c r="BF167" s="140">
        <f>IF(ISERROR(FIND(BF$3,'CFR - XML import'!$A161)),0,VALUE(MID('CFR - XML import'!$A161,SEARCH("&gt;",'CFR - XML import'!$A161,1)+1,SEARCH("/",'CFR - XML import'!$A161,1)-SEARCH("&gt;",'CFR - XML import'!$A161,1)-2)))</f>
        <v>0</v>
      </c>
      <c r="BG167" s="140">
        <f>IF(ISERROR(FIND(BG$3,'CFR - XML import'!$A161)),0,VALUE(MID('CFR - XML import'!$A161,SEARCH("&gt;",'CFR - XML import'!$A161,1)+1,SEARCH("/",'CFR - XML import'!$A161,1)-SEARCH("&gt;",'CFR - XML import'!$A161,1)-2)))</f>
        <v>0</v>
      </c>
      <c r="BH167" s="140">
        <f>IF(ISERROR(FIND(BH$3,'CFR - XML import'!$A161)),0,VALUE(MID('CFR - XML import'!$A161,SEARCH("&gt;",'CFR - XML import'!$A161,1)+1,SEARCH("/",'CFR - XML import'!$A161,1)-SEARCH("&gt;",'CFR - XML import'!$A161,1)-2)))</f>
        <v>0</v>
      </c>
      <c r="BI167" s="140">
        <f>IF(ISERROR(FIND(BI$3,'CFR - XML import'!$A161)),0,VALUE(MID('CFR - XML import'!$A161,SEARCH("&gt;",'CFR - XML import'!$A161,1)+1,SEARCH("/",'CFR - XML import'!$A161,1)-SEARCH("&gt;",'CFR - XML import'!$A161,1)-2)))</f>
        <v>0</v>
      </c>
      <c r="BJ167" s="140">
        <f>IF(ISERROR(FIND(BJ$3,'CFR - XML import'!$A161)),0,VALUE(MID('CFR - XML import'!$A161,SEARCH("&gt;",'CFR - XML import'!$A161,1)+1,SEARCH("/",'CFR - XML import'!$A161,1)-SEARCH("&gt;",'CFR - XML import'!$A161,1)-2)))</f>
        <v>0</v>
      </c>
      <c r="BK167" s="140">
        <f>IF(ISERROR(FIND(BK$3,'CFR - XML import'!$A161)),0,VALUE(MID('CFR - XML import'!$A161,SEARCH("&gt;",'CFR - XML import'!$A161,1)+1,SEARCH("/",'CFR - XML import'!$A161,1)-SEARCH("&gt;",'CFR - XML import'!$A161,1)-2)))</f>
        <v>0</v>
      </c>
      <c r="BL167" s="140">
        <f>IF(ISERROR(FIND(BL$3,'CFR - XML import'!$A161)),0,VALUE(MID('CFR - XML import'!$A161,SEARCH("&gt;",'CFR - XML import'!$A161,1)+1,SEARCH("/",'CFR - XML import'!$A161,1)-SEARCH("&gt;",'CFR - XML import'!$A161,1)-2)))</f>
        <v>0</v>
      </c>
      <c r="BM167" s="140">
        <f>IF(ISERROR(FIND(BM$3,'CFR - XML import'!$A161)),0,VALUE(MID('CFR - XML import'!$A161,SEARCH("&gt;",'CFR - XML import'!$A161,1)+1,SEARCH("/",'CFR - XML import'!$A161,1)-SEARCH("&gt;",'CFR - XML import'!$A161,1)-2)))</f>
        <v>0</v>
      </c>
      <c r="BN167" s="140">
        <f>IF(ISERROR(FIND(BN$3,'CFR - XML import'!$A161)),0,VALUE(MID('CFR - XML import'!$A161,SEARCH("&gt;",'CFR - XML import'!$A161,1)+1,SEARCH("/",'CFR - XML import'!$A161,1)-SEARCH("&gt;",'CFR - XML import'!$A161,1)-2)))</f>
        <v>0</v>
      </c>
      <c r="BO167" s="140">
        <f>IF(ISERROR(FIND(BO$3,'CFR - XML import'!$A161)),0,VALUE(MID('CFR - XML import'!$A161,SEARCH("&gt;",'CFR - XML import'!$A161,1)+1,SEARCH("/",'CFR - XML import'!$A161,1)-SEARCH("&gt;",'CFR - XML import'!$A161,1)-2)))</f>
        <v>0</v>
      </c>
      <c r="BP167" s="140">
        <f>IF(ISERROR(FIND(BP$3,'CFR - XML import'!$A161)),0,VALUE(MID('CFR - XML import'!$A161,SEARCH("&gt;",'CFR - XML import'!$A161,1)+1,SEARCH("/",'CFR - XML import'!$A161,1)-SEARCH("&gt;",'CFR - XML import'!$A161,1)-2)))</f>
        <v>0</v>
      </c>
      <c r="BQ167" s="140">
        <f>IF(ISERROR(FIND(BQ$3,'CFR - XML import'!$A161)),0,VALUE(MID('CFR - XML import'!$A161,SEARCH("&gt;",'CFR - XML import'!$A161,1)+1,SEARCH("/",'CFR - XML import'!$A161,1)-SEARCH("&gt;",'CFR - XML import'!$A161,1)-2)))</f>
        <v>0</v>
      </c>
      <c r="BR167" s="140">
        <f>IF(ISERROR(FIND(BR$3,'CFR - XML import'!$A161)),0,VALUE(MID('CFR - XML import'!$A161,SEARCH("&gt;",'CFR - XML import'!$A161,1)+1,SEARCH("/",'CFR - XML import'!$A161,1)-SEARCH("&gt;",'CFR - XML import'!$A161,1)-2)))</f>
        <v>0</v>
      </c>
      <c r="BS167" s="140">
        <f>IF(ISERROR(FIND(BS$3,'CFR - XML import'!$A161)),0,VALUE(MID('CFR - XML import'!$A161,SEARCH("&gt;",'CFR - XML import'!$A161,1)+1,SEARCH("/",'CFR - XML import'!$A161,1)-SEARCH("&gt;",'CFR - XML import'!$A161,1)-2)))</f>
        <v>0</v>
      </c>
      <c r="BT167" s="140">
        <f>IF(ISERROR(FIND(BT$3,'CFR - XML import'!$A161)),0,VALUE(MID('CFR - XML import'!$A161,SEARCH("&gt;",'CFR - XML import'!$A161,1)+1,SEARCH("/",'CFR - XML import'!$A161,1)-SEARCH("&gt;",'CFR - XML import'!$A161,1)-2)))</f>
        <v>0</v>
      </c>
      <c r="BU167" s="140">
        <f>IF(ISERROR(FIND(BU$3,'CFR - XML import'!$A161)),0,VALUE(MID('CFR - XML import'!$A161,SEARCH("&gt;",'CFR - XML import'!$A161,1)+1,SEARCH("/",'CFR - XML import'!$A161,1)-SEARCH("&gt;",'CFR - XML import'!$A161,1)-2)))</f>
        <v>0</v>
      </c>
      <c r="BV167" s="140">
        <f>IF(ISERROR(FIND(BV$3,'CFR - XML import'!$A161)),0,VALUE(MID('CFR - XML import'!$A161,SEARCH("&gt;",'CFR - XML import'!$A161,1)+1,SEARCH("/",'CFR - XML import'!$A161,1)-SEARCH("&gt;",'CFR - XML import'!$A161,1)-2)))</f>
        <v>0</v>
      </c>
      <c r="BW167" s="140">
        <f>IF(ISERROR(FIND(BW$3,'CFR - XML import'!$A161)),0,VALUE(MID('CFR - XML import'!$A161,SEARCH("&gt;",'CFR - XML import'!$A161,1)+1,SEARCH("/",'CFR - XML import'!$A161,1)-SEARCH("&gt;",'CFR - XML import'!$A161,1)-2)))</f>
        <v>0</v>
      </c>
      <c r="BX167" s="140">
        <f>IF(ISERROR(FIND(BX$3,'CFR - XML import'!$A161)),0,VALUE(MID('CFR - XML import'!$A161,SEARCH("&gt;",'CFR - XML import'!$A161,1)+1,SEARCH("/",'CFR - XML import'!$A161,1)-SEARCH("&gt;",'CFR - XML import'!$A161,1)-2)))</f>
        <v>0</v>
      </c>
      <c r="BY167" s="140">
        <f>IF(ISERROR(FIND(BY$3,'CFR - XML import'!$A161)),0,VALUE(MID('CFR - XML import'!$A161,SEARCH("&gt;",'CFR - XML import'!$A161,1)+1,SEARCH("/",'CFR - XML import'!$A161,1)-SEARCH("&gt;",'CFR - XML import'!$A161,1)-2)))</f>
        <v>0</v>
      </c>
      <c r="BZ167" s="140">
        <f>IF(ISERROR(FIND(BZ$3,'CFR - XML import'!$A161)),0,VALUE(MID('CFR - XML import'!$A161,SEARCH("&gt;",'CFR - XML import'!$A161,1)+1,SEARCH("/",'CFR - XML import'!$A161,1)-SEARCH("&gt;",'CFR - XML import'!$A161,1)-2)))</f>
        <v>0</v>
      </c>
      <c r="CG167" s="142">
        <f>IF(ISERROR(IF(MID('CFR - XML import'!$A161,LEN($CF$4)+5,LEN('CFR - XML import'!$A161)-(2*LEN($CF$4)+5))="RMMS",1,IF(MID('CFR - XML import'!$A161,LEN("    &lt;InputSystem&gt;")+1,LEN('CFR - XML import'!$A161)-(LEN("    &lt;InputSystem&gt;")+LEN($CF$4)+1))="SIMS",2,0))),0,IF(MID('CFR - XML import'!$A161,LEN($CF$4)+5,LEN('CFR - XML import'!$A161)-(2*LEN($CF$4)+5))="RMMS",1,IF(MID('CFR - XML import'!$A161,LEN("    &lt;InputSystem&gt;")+1,LEN('CFR - XML import'!$A161)-(LEN("    &lt;InputSystem&gt;")+LEN($CF$4)+1))="SIMS",2,0)))</f>
        <v>0</v>
      </c>
      <c r="CH167" s="140">
        <f>IF(ISERROR(FIND(CH$3,'CFR - XML import'!$A161)),0,MID('CFR - XML import'!$A161,SEARCH("&gt;",'CFR - XML import'!$A161,1)+1,SEARCH("/",'CFR - XML import'!$A161,1)-SEARCH("&gt;",'CFR - XML import'!$A161,1)-2))</f>
        <v>0</v>
      </c>
      <c r="CI167" s="140">
        <f>IF(ISERROR(FIND(CI$3,'CFR - XML import'!$A161)),0,MID('CFR - XML import'!$A161,SEARCH("&gt;",'CFR - XML import'!$A161,1)+1,SEARCH("/",'CFR - XML import'!$A161,1)-SEARCH("&gt;",'CFR - XML import'!$A161,1)-2))</f>
        <v>0</v>
      </c>
      <c r="CJ167" s="140">
        <f>IF(ISERROR(FIND(CJ$3,'CFR - XML import'!$A161)),0,MID('CFR - XML import'!$A161,SEARCH("&gt;",'CFR - XML import'!$A161,1)+1,SEARCH("/",'CFR - XML import'!$A161,1)-SEARCH("&gt;",'CFR - XML import'!$A161,1)-2))</f>
        <v>0</v>
      </c>
      <c r="CK167" s="140">
        <f>IF(ISERROR(FIND(CK$3,'CFR - XML import'!$A161)),0,MID('CFR - XML import'!$A161,SEARCH("&gt;",'CFR - XML import'!$A161,1)+1,SEARCH("/",'CFR - XML import'!$A161,1)-SEARCH("&gt;",'CFR - XML import'!$A161,1)-2))</f>
        <v>0</v>
      </c>
      <c r="CL167" s="140">
        <f>IF(ISERROR(FIND(CL$3,'CFR - XML import'!$A161)),0,MID('CFR - XML import'!$A161,SEARCH("&gt;",'CFR - XML import'!$A161,1)+1,SEARCH("/",'CFR - XML import'!$A161,1)-SEARCH("&gt;",'CFR - XML import'!$A161,1)-2))</f>
        <v>0</v>
      </c>
      <c r="CM167" s="140">
        <f>IF(ISERROR(FIND(CM$3,'CFR - XML import'!$A161)),0,MID('CFR - XML import'!$A161,SEARCH("&gt;",'CFR - XML import'!$A161,1)+1,SEARCH("/",'CFR - XML import'!$A161,1)-SEARCH("&gt;",'CFR - XML import'!$A161,1)-2))</f>
        <v>0</v>
      </c>
    </row>
    <row r="168" spans="1:91" x14ac:dyDescent="0.2">
      <c r="A168" s="139" t="str">
        <f>IF(AND('CFR - XML import'!A162&lt;&gt;"",LEFT('CFR - XML import'!A162,1)&lt;&gt;"&lt;",LEFT('CFR - XML import'!A162,3)&lt;&gt;"  &lt;",LEFT('CFR - XML import'!A162,5)&lt;&gt;"    &lt;",LEFT('CFR - XML import'!A162,7)&lt;&gt;"      &lt;",LEFT('CFR - XML import'!A162,9)&lt;&gt;"        &lt;",$B$1="SIMS"),'CFR - XML import'!A162,IF(AND(LEFT('CFR - XML import'!A162,9)="&lt;Details&gt;",$B$1="RM"),'CFR - XML import'!A162,""))</f>
        <v/>
      </c>
      <c r="B168" s="140">
        <f>IF(ISERROR(FIND(B$3,'CFR - XML import'!$A162)),0,VALUE(MID('CFR - XML import'!$A162,SEARCH("&gt;",'CFR - XML import'!$A162,1)+1,SEARCH("/",'CFR - XML import'!$A162,1)-SEARCH("&gt;",'CFR - XML import'!$A162,1)-2)))</f>
        <v>0</v>
      </c>
      <c r="D168" s="140">
        <f>IF(ISERROR(FIND(D$3,'CFR - XML import'!$A162)),0,MID('CFR - XML import'!$A162,SEARCH("&gt;",'CFR - XML import'!$A162,1)+1,SEARCH("/",'CFR - XML import'!$A162,1)-SEARCH("&gt;",'CFR - XML import'!$A162,1)-2))</f>
        <v>0</v>
      </c>
      <c r="E168" s="140">
        <f>IF(ISERROR(FIND(E$3,'CFR - XML import'!$A162)),0,MID('CFR - XML import'!$A162,SEARCH("&gt;",'CFR - XML import'!$A162,1)+1,SEARCH("/",'CFR - XML import'!$A162,1)-SEARCH("&gt;",'CFR - XML import'!$A162,1)-2))</f>
        <v>0</v>
      </c>
      <c r="F168" s="141">
        <f>IF($B$1="SIMS",IF(ISERROR(FIND(F$3,'CFR - XML import'!$A162)),0,VALUE(MID('CFR - XML import'!$A162,15,10))),IF(ISERROR(FIND(F$3,'CFR - XML import'!$A162)),0,VALUE(MID('CFR - XML import'!$A162,15,10))))</f>
        <v>0</v>
      </c>
      <c r="G168" s="140">
        <f>IF(ISERROR(FIND(G$3,'CFR - XML import'!$A162)),0,VALUE(MID('CFR - XML import'!$A162,SEARCH("&gt;",'CFR - XML import'!$A162,1)+1,SEARCH("/",'CFR - XML import'!$A162,1)-SEARCH("&gt;",'CFR - XML import'!$A162,1)-2)))</f>
        <v>0</v>
      </c>
      <c r="H168" s="140">
        <f>IF(ISERROR(FIND(H$3,'CFR - XML import'!$A162)),0,VALUE(MID('CFR - XML import'!$A162,SEARCH("&gt;",'CFR - XML import'!$A162,1)+1,SEARCH("/",'CFR - XML import'!$A162,1)-SEARCH("&gt;",'CFR - XML import'!$A162,1)-2)))</f>
        <v>0</v>
      </c>
      <c r="I168" s="140">
        <f>IF(ISERROR(FIND(I$3,'CFR - XML import'!$A162)),0,VALUE(MID('CFR - XML import'!$A162,SEARCH("&gt;",'CFR - XML import'!$A162,1)+1,SEARCH("/",'CFR - XML import'!$A162,1)-SEARCH("&gt;",'CFR - XML import'!$A162,1)-2)))</f>
        <v>0</v>
      </c>
      <c r="J168" s="140">
        <f>IF(ISERROR(FIND(J$3,'CFR - XML import'!$A162)),0,VALUE(MID('CFR - XML import'!$A162,SEARCH("&gt;",'CFR - XML import'!$A162,1)+1,SEARCH("/",'CFR - XML import'!$A162,1)-SEARCH("&gt;",'CFR - XML import'!$A162,1)-2)))</f>
        <v>0</v>
      </c>
      <c r="K168" s="140">
        <f>IF(ISERROR(FIND(K$3,'CFR - XML import'!$A162)),0,VALUE(MID('CFR - XML import'!$A162,SEARCH("&gt;",'CFR - XML import'!$A162,1)+1,SEARCH("/",'CFR - XML import'!$A162,1)-SEARCH("&gt;",'CFR - XML import'!$A162,1)-2)))</f>
        <v>0</v>
      </c>
      <c r="L168" s="140">
        <f>IF(ISERROR(FIND(L$3,'CFR - XML import'!$A162)),0,VALUE(MID('CFR - XML import'!$A162,SEARCH("&gt;",'CFR - XML import'!$A162,1)+1,SEARCH("/",'CFR - XML import'!$A162,1)-SEARCH("&gt;",'CFR - XML import'!$A162,1)-2)))</f>
        <v>0</v>
      </c>
      <c r="M168" s="140">
        <f>IF(ISERROR(FIND(M$3,'CFR - XML import'!$A162)),0,VALUE(MID('CFR - XML import'!$A162,SEARCH("&gt;",'CFR - XML import'!$A162,1)+1,SEARCH("/",'CFR - XML import'!$A162,1)-SEARCH("&gt;",'CFR - XML import'!$A162,1)-2)))</f>
        <v>0</v>
      </c>
      <c r="N168" s="140">
        <f>IF(ISERROR(FIND(N$3,'CFR - XML import'!$A162)),0,VALUE(MID('CFR - XML import'!$A162,SEARCH("&gt;",'CFR - XML import'!$A162,1)+1,SEARCH("/",'CFR - XML import'!$A162,1)-SEARCH("&gt;",'CFR - XML import'!$A162,1)-2)))</f>
        <v>0</v>
      </c>
      <c r="O168" s="140">
        <f>IF(ISERROR(FIND(O$3,'CFR - XML import'!$A162)),0,VALUE(MID('CFR - XML import'!$A162,SEARCH("&gt;",'CFR - XML import'!$A162,1)+1,SEARCH("/",'CFR - XML import'!$A162,1)-SEARCH("&gt;",'CFR - XML import'!$A162,1)-2)))</f>
        <v>0</v>
      </c>
      <c r="P168" s="140">
        <f>IF(ISERROR(FIND(P$3,'CFR - XML import'!$A162)),0,VALUE(MID('CFR - XML import'!$A162,SEARCH("&gt;",'CFR - XML import'!$A162,1)+1,SEARCH("/",'CFR - XML import'!$A162,1)-SEARCH("&gt;",'CFR - XML import'!$A162,1)-2)))</f>
        <v>0</v>
      </c>
      <c r="Q168" s="140">
        <f>IF(ISERROR(FIND(Q$3,'CFR - XML import'!$A162)),0,VALUE(MID('CFR - XML import'!$A162,SEARCH("&gt;",'CFR - XML import'!$A162,1)+1,SEARCH("/",'CFR - XML import'!$A162,1)-SEARCH("&gt;",'CFR - XML import'!$A162,1)-2)))</f>
        <v>0</v>
      </c>
      <c r="R168" s="140">
        <f>IF(ISERROR(FIND(R$3,'CFR - XML import'!$A162)),0,VALUE(MID('CFR - XML import'!$A162,SEARCH("&gt;",'CFR - XML import'!$A162,1)+1,SEARCH("/",'CFR - XML import'!$A162,1)-SEARCH("&gt;",'CFR - XML import'!$A162,1)-2)))</f>
        <v>0</v>
      </c>
      <c r="S168" s="140">
        <f>IF(ISERROR(FIND(S$3,'CFR - XML import'!$A162)),0,VALUE(MID('CFR - XML import'!$A162,SEARCH("&gt;",'CFR - XML import'!$A162,1)+1,SEARCH("/",'CFR - XML import'!$A162,1)-SEARCH("&gt;",'CFR - XML import'!$A162,1)-2)))</f>
        <v>0</v>
      </c>
      <c r="T168" s="140">
        <f>IF(ISERROR(FIND(T$3,'CFR - XML import'!$A162)),0,VALUE(MID('CFR - XML import'!$A162,SEARCH("&gt;",'CFR - XML import'!$A162,1)+1,SEARCH("/",'CFR - XML import'!$A162,1)-SEARCH("&gt;",'CFR - XML import'!$A162,1)-2)))</f>
        <v>0</v>
      </c>
      <c r="U168" s="140">
        <f>IF(ISERROR(FIND(U$3,'CFR - XML import'!$A162)),0,VALUE(MID('CFR - XML import'!$A162,SEARCH("&gt;",'CFR - XML import'!$A162,1)+1,SEARCH("/",'CFR - XML import'!$A162,1)-SEARCH("&gt;",'CFR - XML import'!$A162,1)-2)))</f>
        <v>0</v>
      </c>
      <c r="V168" s="140">
        <f>IF(ISERROR(FIND(V$3,'CFR - XML import'!$A162)),0,VALUE(MID('CFR - XML import'!$A162,SEARCH("&gt;",'CFR - XML import'!$A162,1)+1,SEARCH("/",'CFR - XML import'!$A162,1)-SEARCH("&gt;",'CFR - XML import'!$A162,1)-2)))</f>
        <v>0</v>
      </c>
      <c r="W168" s="140">
        <f>IF(ISERROR(FIND(W$3,'CFR - XML import'!$A162)),0,VALUE(MID('CFR - XML import'!$A162,SEARCH("&gt;",'CFR - XML import'!$A162,1)+1,SEARCH("/",'CFR - XML import'!$A162,1)-SEARCH("&gt;",'CFR - XML import'!$A162,1)-2)))</f>
        <v>0</v>
      </c>
      <c r="X168" s="140"/>
      <c r="Y168" s="140">
        <f>IF(ISERROR(FIND(Y$3,'CFR - XML import'!$A162)),0,VALUE(MID('CFR - XML import'!$A162,SEARCH("&gt;",'CFR - XML import'!$A162,1)+1,SEARCH("/",'CFR - XML import'!$A162,1)-SEARCH("&gt;",'CFR - XML import'!$A162,1)-2)))</f>
        <v>0</v>
      </c>
      <c r="Z168" s="140">
        <f>IF(ISERROR(FIND(Z$3,'CFR - XML import'!$A162)),0,VALUE(MID('CFR - XML import'!$A162,SEARCH("&gt;",'CFR - XML import'!$A162,1)+1,SEARCH("/",'CFR - XML import'!$A162,1)-SEARCH("&gt;",'CFR - XML import'!$A162,1)-2)))</f>
        <v>0</v>
      </c>
      <c r="AA168" s="140">
        <f>IF(ISERROR(FIND(AA$3,'CFR - XML import'!$A162)),0,VALUE(MID('CFR - XML import'!$A162,SEARCH("&gt;",'CFR - XML import'!$A162,1)+1,SEARCH("/",'CFR - XML import'!$A162,1)-SEARCH("&gt;",'CFR - XML import'!$A162,1)-2)))</f>
        <v>0</v>
      </c>
      <c r="AB168" s="140">
        <f>IF(ISERROR(FIND(AB$3,'CFR - XML import'!$A162)),0,VALUE(MID('CFR - XML import'!$A162,SEARCH("&gt;",'CFR - XML import'!$A162,1)+1,SEARCH("/",'CFR - XML import'!$A162,1)-SEARCH("&gt;",'CFR - XML import'!$A162,1)-2)))</f>
        <v>0</v>
      </c>
      <c r="AC168" s="140">
        <f>IF(ISERROR(FIND(AC$3,'CFR - XML import'!$A162)),0,VALUE(MID('CFR - XML import'!$A162,SEARCH("&gt;",'CFR - XML import'!$A162,1)+1,SEARCH("/",'CFR - XML import'!$A162,1)-SEARCH("&gt;",'CFR - XML import'!$A162,1)-2)))</f>
        <v>0</v>
      </c>
      <c r="AD168" s="140">
        <f>IF(ISERROR(FIND(AD$3,'CFR - XML import'!$A162)),0,VALUE(MID('CFR - XML import'!$A162,SEARCH("&gt;",'CFR - XML import'!$A162,1)+1,SEARCH("/",'CFR - XML import'!$A162,1)-SEARCH("&gt;",'CFR - XML import'!$A162,1)-2)))</f>
        <v>0</v>
      </c>
      <c r="AE168" s="140">
        <f>IF(ISERROR(FIND(AE$3,'CFR - XML import'!$A162)),0,VALUE(MID('CFR - XML import'!$A162,SEARCH("&gt;",'CFR - XML import'!$A162,1)+1,SEARCH("/",'CFR - XML import'!$A162,1)-SEARCH("&gt;",'CFR - XML import'!$A162,1)-2)))</f>
        <v>0</v>
      </c>
      <c r="AF168" s="140">
        <f>IF(ISERROR(FIND(AF$3,'CFR - XML import'!$A162)),0,VALUE(MID('CFR - XML import'!$A162,SEARCH("&gt;",'CFR - XML import'!$A162,1)+1,SEARCH("/",'CFR - XML import'!$A162,1)-SEARCH("&gt;",'CFR - XML import'!$A162,1)-2)))</f>
        <v>0</v>
      </c>
      <c r="AG168" s="140">
        <f>IF(ISERROR(FIND(AG$3,'CFR - XML import'!$A162)),0,VALUE(MID('CFR - XML import'!$A162,SEARCH("&gt;",'CFR - XML import'!$A162,1)+1,SEARCH("/",'CFR - XML import'!$A162,1)-SEARCH("&gt;",'CFR - XML import'!$A162,1)-2)))</f>
        <v>0</v>
      </c>
      <c r="AH168" s="140">
        <f>IF(ISERROR(FIND(AH$3,'CFR - XML import'!$A162)),0,VALUE(MID('CFR - XML import'!$A162,SEARCH("&gt;",'CFR - XML import'!$A162,1)+1,SEARCH("/",'CFR - XML import'!$A162,1)-SEARCH("&gt;",'CFR - XML import'!$A162,1)-2)))</f>
        <v>0</v>
      </c>
      <c r="AI168" s="140">
        <f>IF(ISERROR(FIND(AI$3,'CFR - XML import'!$A162)),0,VALUE(MID('CFR - XML import'!$A162,SEARCH("&gt;",'CFR - XML import'!$A162,1)+1,SEARCH("/",'CFR - XML import'!$A162,1)-SEARCH("&gt;",'CFR - XML import'!$A162,1)-2)))</f>
        <v>0</v>
      </c>
      <c r="AJ168" s="140">
        <f>IF(ISERROR(FIND(AJ$3,'CFR - XML import'!$A162)),0,VALUE(MID('CFR - XML import'!$A162,SEARCH("&gt;",'CFR - XML import'!$A162,1)+1,SEARCH("/",'CFR - XML import'!$A162,1)-SEARCH("&gt;",'CFR - XML import'!$A162,1)-2)))</f>
        <v>0</v>
      </c>
      <c r="AK168" s="140">
        <f>IF(ISERROR(FIND(AK$3,'CFR - XML import'!$A162)),0,VALUE(MID('CFR - XML import'!$A162,SEARCH("&gt;",'CFR - XML import'!$A162,1)+1,SEARCH("/",'CFR - XML import'!$A162,1)-SEARCH("&gt;",'CFR - XML import'!$A162,1)-2)))</f>
        <v>0</v>
      </c>
      <c r="AL168" s="140">
        <f>IF(ISERROR(FIND(AL$3,'CFR - XML import'!$A162)),0,VALUE(MID('CFR - XML import'!$A162,SEARCH("&gt;",'CFR - XML import'!$A162,1)+1,SEARCH("/",'CFR - XML import'!$A162,1)-SEARCH("&gt;",'CFR - XML import'!$A162,1)-2)))</f>
        <v>0</v>
      </c>
      <c r="AM168" s="140">
        <f>IF(ISERROR(FIND(AM$3,'CFR - XML import'!$A162)),0,VALUE(MID('CFR - XML import'!$A162,SEARCH("&gt;",'CFR - XML import'!$A162,1)+1,SEARCH("/",'CFR - XML import'!$A162,1)-SEARCH("&gt;",'CFR - XML import'!$A162,1)-2)))</f>
        <v>0</v>
      </c>
      <c r="AN168" s="140">
        <f>IF(ISERROR(FIND(AN$3,'CFR - XML import'!$A162)),0,VALUE(MID('CFR - XML import'!$A162,SEARCH("&gt;",'CFR - XML import'!$A162,1)+1,SEARCH("/",'CFR - XML import'!$A162,1)-SEARCH("&gt;",'CFR - XML import'!$A162,1)-2)))</f>
        <v>0</v>
      </c>
      <c r="AO168" s="140">
        <f>IF(ISERROR(FIND(AO$3,'CFR - XML import'!$A162)),0,VALUE(MID('CFR - XML import'!$A162,SEARCH("&gt;",'CFR - XML import'!$A162,1)+1,SEARCH("/",'CFR - XML import'!$A162,1)-SEARCH("&gt;",'CFR - XML import'!$A162,1)-2)))</f>
        <v>0</v>
      </c>
      <c r="AP168" s="140">
        <f>IF(ISERROR(FIND(AP$3,'CFR - XML import'!$A162)),0,VALUE(MID('CFR - XML import'!$A162,SEARCH("&gt;",'CFR - XML import'!$A162,1)+1,SEARCH("/",'CFR - XML import'!$A162,1)-SEARCH("&gt;",'CFR - XML import'!$A162,1)-2)))</f>
        <v>0</v>
      </c>
      <c r="AQ168" s="140">
        <f>IF(ISERROR(FIND(AQ$3,'CFR - XML import'!$A162)),0,VALUE(MID('CFR - XML import'!$A162,SEARCH("&gt;",'CFR - XML import'!$A162,1)+1,SEARCH("/",'CFR - XML import'!$A162,1)-SEARCH("&gt;",'CFR - XML import'!$A162,1)-2)))</f>
        <v>0</v>
      </c>
      <c r="AR168" s="140">
        <f>IF(ISERROR(FIND(AR$3,'CFR - XML import'!$A162)),0,VALUE(MID('CFR - XML import'!$A162,SEARCH("&gt;",'CFR - XML import'!$A162,1)+1,SEARCH("/",'CFR - XML import'!$A162,1)-SEARCH("&gt;",'CFR - XML import'!$A162,1)-2)))</f>
        <v>0</v>
      </c>
      <c r="AS168" s="140">
        <f>IF(ISERROR(FIND(AS$3,'CFR - XML import'!$A162)),0,VALUE(MID('CFR - XML import'!$A162,SEARCH("&gt;",'CFR - XML import'!$A162,1)+1,SEARCH("/",'CFR - XML import'!$A162,1)-SEARCH("&gt;",'CFR - XML import'!$A162,1)-2)))</f>
        <v>0</v>
      </c>
      <c r="AT168" s="140">
        <f>IF(ISERROR(FIND(AT$3,'CFR - XML import'!$A162)),0,VALUE(MID('CFR - XML import'!$A162,SEARCH("&gt;",'CFR - XML import'!$A162,1)+1,SEARCH("/",'CFR - XML import'!$A162,1)-SEARCH("&gt;",'CFR - XML import'!$A162,1)-2)))</f>
        <v>0</v>
      </c>
      <c r="AU168" s="140">
        <f>IF(ISERROR(FIND(AU$3,'CFR - XML import'!$A162)),0,VALUE(MID('CFR - XML import'!$A162,SEARCH("&gt;",'CFR - XML import'!$A162,1)+1,SEARCH("/",'CFR - XML import'!$A162,1)-SEARCH("&gt;",'CFR - XML import'!$A162,1)-2)))</f>
        <v>0</v>
      </c>
      <c r="AV168" s="140">
        <f>IF(ISERROR(FIND(AV$3,'CFR - XML import'!$A162)),0,VALUE(MID('CFR - XML import'!$A162,SEARCH("&gt;",'CFR - XML import'!$A162,1)+1,SEARCH("/",'CFR - XML import'!$A162,1)-SEARCH("&gt;",'CFR - XML import'!$A162,1)-2)))</f>
        <v>0</v>
      </c>
      <c r="AW168" s="140">
        <f>IF(ISERROR(FIND(AW$3,'CFR - XML import'!$A162)),0,VALUE(MID('CFR - XML import'!$A162,SEARCH("&gt;",'CFR - XML import'!$A162,1)+1,SEARCH("/",'CFR - XML import'!$A162,1)-SEARCH("&gt;",'CFR - XML import'!$A162,1)-2)))</f>
        <v>0</v>
      </c>
      <c r="AX168" s="140">
        <f>IF(ISERROR(FIND(AX$3,'CFR - XML import'!$A162)),0,VALUE(MID('CFR - XML import'!$A162,SEARCH("&gt;",'CFR - XML import'!$A162,1)+1,SEARCH("/",'CFR - XML import'!$A162,1)-SEARCH("&gt;",'CFR - XML import'!$A162,1)-2)))</f>
        <v>0</v>
      </c>
      <c r="AY168" s="140">
        <f>IF(ISERROR(FIND(AY$3,'CFR - XML import'!$A162)),0,VALUE(MID('CFR - XML import'!$A162,SEARCH("&gt;",'CFR - XML import'!$A162,1)+1,SEARCH("/",'CFR - XML import'!$A162,1)-SEARCH("&gt;",'CFR - XML import'!$A162,1)-2)))</f>
        <v>0</v>
      </c>
      <c r="AZ168" s="140">
        <f>IF(ISERROR(FIND(AZ$3,'CFR - XML import'!$A162)),0,VALUE(MID('CFR - XML import'!$A162,SEARCH("&gt;",'CFR - XML import'!$A162,1)+1,SEARCH("/",'CFR - XML import'!$A162,1)-SEARCH("&gt;",'CFR - XML import'!$A162,1)-2)))</f>
        <v>0</v>
      </c>
      <c r="BA168" s="140">
        <f>IF(ISERROR(FIND(BA$3,'CFR - XML import'!$A162)),0,VALUE(MID('CFR - XML import'!$A162,SEARCH("&gt;",'CFR - XML import'!$A162,1)+1,SEARCH("/",'CFR - XML import'!$A162,1)-SEARCH("&gt;",'CFR - XML import'!$A162,1)-2)))</f>
        <v>0</v>
      </c>
      <c r="BB168" s="140">
        <f>IF(ISERROR(FIND(BB$3,'CFR - XML import'!$A162)),0,VALUE(MID('CFR - XML import'!$A162,SEARCH("&gt;",'CFR - XML import'!$A162,1)+1,SEARCH("/",'CFR - XML import'!$A162,1)-SEARCH("&gt;",'CFR - XML import'!$A162,1)-2)))</f>
        <v>0</v>
      </c>
      <c r="BC168" s="140">
        <f>IF(ISERROR(FIND(BC$3,'CFR - XML import'!$A162)),0,VALUE(MID('CFR - XML import'!$A162,SEARCH("&gt;",'CFR - XML import'!$A162,1)+1,SEARCH("/",'CFR - XML import'!$A162,1)-SEARCH("&gt;",'CFR - XML import'!$A162,1)-2)))</f>
        <v>0</v>
      </c>
      <c r="BD168" s="140">
        <f>IF(ISERROR(FIND(BD$3,'CFR - XML import'!$A162)),0,VALUE(MID('CFR - XML import'!$A162,SEARCH("&gt;",'CFR - XML import'!$A162,1)+1,SEARCH("/",'CFR - XML import'!$A162,1)-SEARCH("&gt;",'CFR - XML import'!$A162,1)-2)))</f>
        <v>0</v>
      </c>
      <c r="BE168" s="140">
        <f>IF(ISERROR(FIND(BE$3,'CFR - XML import'!$A162)),0,VALUE(MID('CFR - XML import'!$A162,SEARCH("&gt;",'CFR - XML import'!$A162,1)+1,SEARCH("/",'CFR - XML import'!$A162,1)-SEARCH("&gt;",'CFR - XML import'!$A162,1)-2)))</f>
        <v>0</v>
      </c>
      <c r="BF168" s="140">
        <f>IF(ISERROR(FIND(BF$3,'CFR - XML import'!$A162)),0,VALUE(MID('CFR - XML import'!$A162,SEARCH("&gt;",'CFR - XML import'!$A162,1)+1,SEARCH("/",'CFR - XML import'!$A162,1)-SEARCH("&gt;",'CFR - XML import'!$A162,1)-2)))</f>
        <v>0</v>
      </c>
      <c r="BG168" s="140">
        <f>IF(ISERROR(FIND(BG$3,'CFR - XML import'!$A162)),0,VALUE(MID('CFR - XML import'!$A162,SEARCH("&gt;",'CFR - XML import'!$A162,1)+1,SEARCH("/",'CFR - XML import'!$A162,1)-SEARCH("&gt;",'CFR - XML import'!$A162,1)-2)))</f>
        <v>0</v>
      </c>
      <c r="BH168" s="140">
        <f>IF(ISERROR(FIND(BH$3,'CFR - XML import'!$A162)),0,VALUE(MID('CFR - XML import'!$A162,SEARCH("&gt;",'CFR - XML import'!$A162,1)+1,SEARCH("/",'CFR - XML import'!$A162,1)-SEARCH("&gt;",'CFR - XML import'!$A162,1)-2)))</f>
        <v>0</v>
      </c>
      <c r="BI168" s="140">
        <f>IF(ISERROR(FIND(BI$3,'CFR - XML import'!$A162)),0,VALUE(MID('CFR - XML import'!$A162,SEARCH("&gt;",'CFR - XML import'!$A162,1)+1,SEARCH("/",'CFR - XML import'!$A162,1)-SEARCH("&gt;",'CFR - XML import'!$A162,1)-2)))</f>
        <v>0</v>
      </c>
      <c r="BJ168" s="140">
        <f>IF(ISERROR(FIND(BJ$3,'CFR - XML import'!$A162)),0,VALUE(MID('CFR - XML import'!$A162,SEARCH("&gt;",'CFR - XML import'!$A162,1)+1,SEARCH("/",'CFR - XML import'!$A162,1)-SEARCH("&gt;",'CFR - XML import'!$A162,1)-2)))</f>
        <v>0</v>
      </c>
      <c r="BK168" s="140">
        <f>IF(ISERROR(FIND(BK$3,'CFR - XML import'!$A162)),0,VALUE(MID('CFR - XML import'!$A162,SEARCH("&gt;",'CFR - XML import'!$A162,1)+1,SEARCH("/",'CFR - XML import'!$A162,1)-SEARCH("&gt;",'CFR - XML import'!$A162,1)-2)))</f>
        <v>0</v>
      </c>
      <c r="BL168" s="140">
        <f>IF(ISERROR(FIND(BL$3,'CFR - XML import'!$A162)),0,VALUE(MID('CFR - XML import'!$A162,SEARCH("&gt;",'CFR - XML import'!$A162,1)+1,SEARCH("/",'CFR - XML import'!$A162,1)-SEARCH("&gt;",'CFR - XML import'!$A162,1)-2)))</f>
        <v>0</v>
      </c>
      <c r="BM168" s="140">
        <f>IF(ISERROR(FIND(BM$3,'CFR - XML import'!$A162)),0,VALUE(MID('CFR - XML import'!$A162,SEARCH("&gt;",'CFR - XML import'!$A162,1)+1,SEARCH("/",'CFR - XML import'!$A162,1)-SEARCH("&gt;",'CFR - XML import'!$A162,1)-2)))</f>
        <v>0</v>
      </c>
      <c r="BN168" s="140">
        <f>IF(ISERROR(FIND(BN$3,'CFR - XML import'!$A162)),0,VALUE(MID('CFR - XML import'!$A162,SEARCH("&gt;",'CFR - XML import'!$A162,1)+1,SEARCH("/",'CFR - XML import'!$A162,1)-SEARCH("&gt;",'CFR - XML import'!$A162,1)-2)))</f>
        <v>0</v>
      </c>
      <c r="BO168" s="140">
        <f>IF(ISERROR(FIND(BO$3,'CFR - XML import'!$A162)),0,VALUE(MID('CFR - XML import'!$A162,SEARCH("&gt;",'CFR - XML import'!$A162,1)+1,SEARCH("/",'CFR - XML import'!$A162,1)-SEARCH("&gt;",'CFR - XML import'!$A162,1)-2)))</f>
        <v>0</v>
      </c>
      <c r="BP168" s="140">
        <f>IF(ISERROR(FIND(BP$3,'CFR - XML import'!$A162)),0,VALUE(MID('CFR - XML import'!$A162,SEARCH("&gt;",'CFR - XML import'!$A162,1)+1,SEARCH("/",'CFR - XML import'!$A162,1)-SEARCH("&gt;",'CFR - XML import'!$A162,1)-2)))</f>
        <v>0</v>
      </c>
      <c r="BQ168" s="140">
        <f>IF(ISERROR(FIND(BQ$3,'CFR - XML import'!$A162)),0,VALUE(MID('CFR - XML import'!$A162,SEARCH("&gt;",'CFR - XML import'!$A162,1)+1,SEARCH("/",'CFR - XML import'!$A162,1)-SEARCH("&gt;",'CFR - XML import'!$A162,1)-2)))</f>
        <v>0</v>
      </c>
      <c r="BR168" s="140">
        <f>IF(ISERROR(FIND(BR$3,'CFR - XML import'!$A162)),0,VALUE(MID('CFR - XML import'!$A162,SEARCH("&gt;",'CFR - XML import'!$A162,1)+1,SEARCH("/",'CFR - XML import'!$A162,1)-SEARCH("&gt;",'CFR - XML import'!$A162,1)-2)))</f>
        <v>0</v>
      </c>
      <c r="BS168" s="140">
        <f>IF(ISERROR(FIND(BS$3,'CFR - XML import'!$A162)),0,VALUE(MID('CFR - XML import'!$A162,SEARCH("&gt;",'CFR - XML import'!$A162,1)+1,SEARCH("/",'CFR - XML import'!$A162,1)-SEARCH("&gt;",'CFR - XML import'!$A162,1)-2)))</f>
        <v>0</v>
      </c>
      <c r="BT168" s="140">
        <f>IF(ISERROR(FIND(BT$3,'CFR - XML import'!$A162)),0,VALUE(MID('CFR - XML import'!$A162,SEARCH("&gt;",'CFR - XML import'!$A162,1)+1,SEARCH("/",'CFR - XML import'!$A162,1)-SEARCH("&gt;",'CFR - XML import'!$A162,1)-2)))</f>
        <v>0</v>
      </c>
      <c r="BU168" s="140">
        <f>IF(ISERROR(FIND(BU$3,'CFR - XML import'!$A162)),0,VALUE(MID('CFR - XML import'!$A162,SEARCH("&gt;",'CFR - XML import'!$A162,1)+1,SEARCH("/",'CFR - XML import'!$A162,1)-SEARCH("&gt;",'CFR - XML import'!$A162,1)-2)))</f>
        <v>0</v>
      </c>
      <c r="BV168" s="140">
        <f>IF(ISERROR(FIND(BV$3,'CFR - XML import'!$A162)),0,VALUE(MID('CFR - XML import'!$A162,SEARCH("&gt;",'CFR - XML import'!$A162,1)+1,SEARCH("/",'CFR - XML import'!$A162,1)-SEARCH("&gt;",'CFR - XML import'!$A162,1)-2)))</f>
        <v>0</v>
      </c>
      <c r="BW168" s="140">
        <f>IF(ISERROR(FIND(BW$3,'CFR - XML import'!$A162)),0,VALUE(MID('CFR - XML import'!$A162,SEARCH("&gt;",'CFR - XML import'!$A162,1)+1,SEARCH("/",'CFR - XML import'!$A162,1)-SEARCH("&gt;",'CFR - XML import'!$A162,1)-2)))</f>
        <v>0</v>
      </c>
      <c r="BX168" s="140">
        <f>IF(ISERROR(FIND(BX$3,'CFR - XML import'!$A162)),0,VALUE(MID('CFR - XML import'!$A162,SEARCH("&gt;",'CFR - XML import'!$A162,1)+1,SEARCH("/",'CFR - XML import'!$A162,1)-SEARCH("&gt;",'CFR - XML import'!$A162,1)-2)))</f>
        <v>0</v>
      </c>
      <c r="BY168" s="140">
        <f>IF(ISERROR(FIND(BY$3,'CFR - XML import'!$A162)),0,VALUE(MID('CFR - XML import'!$A162,SEARCH("&gt;",'CFR - XML import'!$A162,1)+1,SEARCH("/",'CFR - XML import'!$A162,1)-SEARCH("&gt;",'CFR - XML import'!$A162,1)-2)))</f>
        <v>0</v>
      </c>
      <c r="BZ168" s="140">
        <f>IF(ISERROR(FIND(BZ$3,'CFR - XML import'!$A162)),0,VALUE(MID('CFR - XML import'!$A162,SEARCH("&gt;",'CFR - XML import'!$A162,1)+1,SEARCH("/",'CFR - XML import'!$A162,1)-SEARCH("&gt;",'CFR - XML import'!$A162,1)-2)))</f>
        <v>0</v>
      </c>
      <c r="CG168" s="142">
        <f>IF(ISERROR(IF(MID('CFR - XML import'!$A162,LEN($CF$4)+5,LEN('CFR - XML import'!$A162)-(2*LEN($CF$4)+5))="RMMS",1,IF(MID('CFR - XML import'!$A162,LEN("    &lt;InputSystem&gt;")+1,LEN('CFR - XML import'!$A162)-(LEN("    &lt;InputSystem&gt;")+LEN($CF$4)+1))="SIMS",2,0))),0,IF(MID('CFR - XML import'!$A162,LEN($CF$4)+5,LEN('CFR - XML import'!$A162)-(2*LEN($CF$4)+5))="RMMS",1,IF(MID('CFR - XML import'!$A162,LEN("    &lt;InputSystem&gt;")+1,LEN('CFR - XML import'!$A162)-(LEN("    &lt;InputSystem&gt;")+LEN($CF$4)+1))="SIMS",2,0)))</f>
        <v>0</v>
      </c>
      <c r="CH168" s="140">
        <f>IF(ISERROR(FIND(CH$3,'CFR - XML import'!$A162)),0,MID('CFR - XML import'!$A162,SEARCH("&gt;",'CFR - XML import'!$A162,1)+1,SEARCH("/",'CFR - XML import'!$A162,1)-SEARCH("&gt;",'CFR - XML import'!$A162,1)-2))</f>
        <v>0</v>
      </c>
      <c r="CI168" s="140">
        <f>IF(ISERROR(FIND(CI$3,'CFR - XML import'!$A162)),0,MID('CFR - XML import'!$A162,SEARCH("&gt;",'CFR - XML import'!$A162,1)+1,SEARCH("/",'CFR - XML import'!$A162,1)-SEARCH("&gt;",'CFR - XML import'!$A162,1)-2))</f>
        <v>0</v>
      </c>
      <c r="CJ168" s="140">
        <f>IF(ISERROR(FIND(CJ$3,'CFR - XML import'!$A162)),0,MID('CFR - XML import'!$A162,SEARCH("&gt;",'CFR - XML import'!$A162,1)+1,SEARCH("/",'CFR - XML import'!$A162,1)-SEARCH("&gt;",'CFR - XML import'!$A162,1)-2))</f>
        <v>0</v>
      </c>
      <c r="CK168" s="140">
        <f>IF(ISERROR(FIND(CK$3,'CFR - XML import'!$A162)),0,MID('CFR - XML import'!$A162,SEARCH("&gt;",'CFR - XML import'!$A162,1)+1,SEARCH("/",'CFR - XML import'!$A162,1)-SEARCH("&gt;",'CFR - XML import'!$A162,1)-2))</f>
        <v>0</v>
      </c>
      <c r="CL168" s="140">
        <f>IF(ISERROR(FIND(CL$3,'CFR - XML import'!$A162)),0,MID('CFR - XML import'!$A162,SEARCH("&gt;",'CFR - XML import'!$A162,1)+1,SEARCH("/",'CFR - XML import'!$A162,1)-SEARCH("&gt;",'CFR - XML import'!$A162,1)-2))</f>
        <v>0</v>
      </c>
      <c r="CM168" s="140">
        <f>IF(ISERROR(FIND(CM$3,'CFR - XML import'!$A162)),0,MID('CFR - XML import'!$A162,SEARCH("&gt;",'CFR - XML import'!$A162,1)+1,SEARCH("/",'CFR - XML import'!$A162,1)-SEARCH("&gt;",'CFR - XML import'!$A162,1)-2))</f>
        <v>0</v>
      </c>
    </row>
    <row r="169" spans="1:91" x14ac:dyDescent="0.2">
      <c r="A169" s="139" t="str">
        <f>IF(AND('CFR - XML import'!A163&lt;&gt;"",LEFT('CFR - XML import'!A163,1)&lt;&gt;"&lt;",LEFT('CFR - XML import'!A163,3)&lt;&gt;"  &lt;",LEFT('CFR - XML import'!A163,5)&lt;&gt;"    &lt;",LEFT('CFR - XML import'!A163,7)&lt;&gt;"      &lt;",LEFT('CFR - XML import'!A163,9)&lt;&gt;"        &lt;",$B$1="SIMS"),'CFR - XML import'!A163,IF(AND(LEFT('CFR - XML import'!A163,9)="&lt;Details&gt;",$B$1="RM"),'CFR - XML import'!A163,""))</f>
        <v/>
      </c>
      <c r="B169" s="140">
        <f>IF(ISERROR(FIND(B$3,'CFR - XML import'!$A163)),0,VALUE(MID('CFR - XML import'!$A163,SEARCH("&gt;",'CFR - XML import'!$A163,1)+1,SEARCH("/",'CFR - XML import'!$A163,1)-SEARCH("&gt;",'CFR - XML import'!$A163,1)-2)))</f>
        <v>0</v>
      </c>
      <c r="D169" s="140">
        <f>IF(ISERROR(FIND(D$3,'CFR - XML import'!$A163)),0,MID('CFR - XML import'!$A163,SEARCH("&gt;",'CFR - XML import'!$A163,1)+1,SEARCH("/",'CFR - XML import'!$A163,1)-SEARCH("&gt;",'CFR - XML import'!$A163,1)-2))</f>
        <v>0</v>
      </c>
      <c r="E169" s="140">
        <f>IF(ISERROR(FIND(E$3,'CFR - XML import'!$A163)),0,MID('CFR - XML import'!$A163,SEARCH("&gt;",'CFR - XML import'!$A163,1)+1,SEARCH("/",'CFR - XML import'!$A163,1)-SEARCH("&gt;",'CFR - XML import'!$A163,1)-2))</f>
        <v>0</v>
      </c>
      <c r="F169" s="141">
        <f>IF($B$1="SIMS",IF(ISERROR(FIND(F$3,'CFR - XML import'!$A163)),0,VALUE(MID('CFR - XML import'!$A163,15,10))),IF(ISERROR(FIND(F$3,'CFR - XML import'!$A163)),0,VALUE(MID('CFR - XML import'!$A163,15,10))))</f>
        <v>0</v>
      </c>
      <c r="G169" s="140">
        <f>IF(ISERROR(FIND(G$3,'CFR - XML import'!$A163)),0,VALUE(MID('CFR - XML import'!$A163,SEARCH("&gt;",'CFR - XML import'!$A163,1)+1,SEARCH("/",'CFR - XML import'!$A163,1)-SEARCH("&gt;",'CFR - XML import'!$A163,1)-2)))</f>
        <v>0</v>
      </c>
      <c r="H169" s="140">
        <f>IF(ISERROR(FIND(H$3,'CFR - XML import'!$A163)),0,VALUE(MID('CFR - XML import'!$A163,SEARCH("&gt;",'CFR - XML import'!$A163,1)+1,SEARCH("/",'CFR - XML import'!$A163,1)-SEARCH("&gt;",'CFR - XML import'!$A163,1)-2)))</f>
        <v>0</v>
      </c>
      <c r="I169" s="140">
        <f>IF(ISERROR(FIND(I$3,'CFR - XML import'!$A163)),0,VALUE(MID('CFR - XML import'!$A163,SEARCH("&gt;",'CFR - XML import'!$A163,1)+1,SEARCH("/",'CFR - XML import'!$A163,1)-SEARCH("&gt;",'CFR - XML import'!$A163,1)-2)))</f>
        <v>0</v>
      </c>
      <c r="J169" s="140">
        <f>IF(ISERROR(FIND(J$3,'CFR - XML import'!$A163)),0,VALUE(MID('CFR - XML import'!$A163,SEARCH("&gt;",'CFR - XML import'!$A163,1)+1,SEARCH("/",'CFR - XML import'!$A163,1)-SEARCH("&gt;",'CFR - XML import'!$A163,1)-2)))</f>
        <v>0</v>
      </c>
      <c r="K169" s="140">
        <f>IF(ISERROR(FIND(K$3,'CFR - XML import'!$A163)),0,VALUE(MID('CFR - XML import'!$A163,SEARCH("&gt;",'CFR - XML import'!$A163,1)+1,SEARCH("/",'CFR - XML import'!$A163,1)-SEARCH("&gt;",'CFR - XML import'!$A163,1)-2)))</f>
        <v>0</v>
      </c>
      <c r="L169" s="140">
        <f>IF(ISERROR(FIND(L$3,'CFR - XML import'!$A163)),0,VALUE(MID('CFR - XML import'!$A163,SEARCH("&gt;",'CFR - XML import'!$A163,1)+1,SEARCH("/",'CFR - XML import'!$A163,1)-SEARCH("&gt;",'CFR - XML import'!$A163,1)-2)))</f>
        <v>0</v>
      </c>
      <c r="M169" s="140">
        <f>IF(ISERROR(FIND(M$3,'CFR - XML import'!$A163)),0,VALUE(MID('CFR - XML import'!$A163,SEARCH("&gt;",'CFR - XML import'!$A163,1)+1,SEARCH("/",'CFR - XML import'!$A163,1)-SEARCH("&gt;",'CFR - XML import'!$A163,1)-2)))</f>
        <v>0</v>
      </c>
      <c r="N169" s="140">
        <f>IF(ISERROR(FIND(N$3,'CFR - XML import'!$A163)),0,VALUE(MID('CFR - XML import'!$A163,SEARCH("&gt;",'CFR - XML import'!$A163,1)+1,SEARCH("/",'CFR - XML import'!$A163,1)-SEARCH("&gt;",'CFR - XML import'!$A163,1)-2)))</f>
        <v>0</v>
      </c>
      <c r="O169" s="140">
        <f>IF(ISERROR(FIND(O$3,'CFR - XML import'!$A163)),0,VALUE(MID('CFR - XML import'!$A163,SEARCH("&gt;",'CFR - XML import'!$A163,1)+1,SEARCH("/",'CFR - XML import'!$A163,1)-SEARCH("&gt;",'CFR - XML import'!$A163,1)-2)))</f>
        <v>0</v>
      </c>
      <c r="P169" s="140">
        <f>IF(ISERROR(FIND(P$3,'CFR - XML import'!$A163)),0,VALUE(MID('CFR - XML import'!$A163,SEARCH("&gt;",'CFR - XML import'!$A163,1)+1,SEARCH("/",'CFR - XML import'!$A163,1)-SEARCH("&gt;",'CFR - XML import'!$A163,1)-2)))</f>
        <v>0</v>
      </c>
      <c r="Q169" s="140">
        <f>IF(ISERROR(FIND(Q$3,'CFR - XML import'!$A163)),0,VALUE(MID('CFR - XML import'!$A163,SEARCH("&gt;",'CFR - XML import'!$A163,1)+1,SEARCH("/",'CFR - XML import'!$A163,1)-SEARCH("&gt;",'CFR - XML import'!$A163,1)-2)))</f>
        <v>0</v>
      </c>
      <c r="R169" s="140">
        <f>IF(ISERROR(FIND(R$3,'CFR - XML import'!$A163)),0,VALUE(MID('CFR - XML import'!$A163,SEARCH("&gt;",'CFR - XML import'!$A163,1)+1,SEARCH("/",'CFR - XML import'!$A163,1)-SEARCH("&gt;",'CFR - XML import'!$A163,1)-2)))</f>
        <v>0</v>
      </c>
      <c r="S169" s="140">
        <f>IF(ISERROR(FIND(S$3,'CFR - XML import'!$A163)),0,VALUE(MID('CFR - XML import'!$A163,SEARCH("&gt;",'CFR - XML import'!$A163,1)+1,SEARCH("/",'CFR - XML import'!$A163,1)-SEARCH("&gt;",'CFR - XML import'!$A163,1)-2)))</f>
        <v>0</v>
      </c>
      <c r="T169" s="140">
        <f>IF(ISERROR(FIND(T$3,'CFR - XML import'!$A163)),0,VALUE(MID('CFR - XML import'!$A163,SEARCH("&gt;",'CFR - XML import'!$A163,1)+1,SEARCH("/",'CFR - XML import'!$A163,1)-SEARCH("&gt;",'CFR - XML import'!$A163,1)-2)))</f>
        <v>0</v>
      </c>
      <c r="U169" s="140">
        <f>IF(ISERROR(FIND(U$3,'CFR - XML import'!$A163)),0,VALUE(MID('CFR - XML import'!$A163,SEARCH("&gt;",'CFR - XML import'!$A163,1)+1,SEARCH("/",'CFR - XML import'!$A163,1)-SEARCH("&gt;",'CFR - XML import'!$A163,1)-2)))</f>
        <v>0</v>
      </c>
      <c r="V169" s="140">
        <f>IF(ISERROR(FIND(V$3,'CFR - XML import'!$A163)),0,VALUE(MID('CFR - XML import'!$A163,SEARCH("&gt;",'CFR - XML import'!$A163,1)+1,SEARCH("/",'CFR - XML import'!$A163,1)-SEARCH("&gt;",'CFR - XML import'!$A163,1)-2)))</f>
        <v>0</v>
      </c>
      <c r="W169" s="140">
        <f>IF(ISERROR(FIND(W$3,'CFR - XML import'!$A163)),0,VALUE(MID('CFR - XML import'!$A163,SEARCH("&gt;",'CFR - XML import'!$A163,1)+1,SEARCH("/",'CFR - XML import'!$A163,1)-SEARCH("&gt;",'CFR - XML import'!$A163,1)-2)))</f>
        <v>0</v>
      </c>
      <c r="X169" s="140"/>
      <c r="Y169" s="140">
        <f>IF(ISERROR(FIND(Y$3,'CFR - XML import'!$A163)),0,VALUE(MID('CFR - XML import'!$A163,SEARCH("&gt;",'CFR - XML import'!$A163,1)+1,SEARCH("/",'CFR - XML import'!$A163,1)-SEARCH("&gt;",'CFR - XML import'!$A163,1)-2)))</f>
        <v>0</v>
      </c>
      <c r="Z169" s="140">
        <f>IF(ISERROR(FIND(Z$3,'CFR - XML import'!$A163)),0,VALUE(MID('CFR - XML import'!$A163,SEARCH("&gt;",'CFR - XML import'!$A163,1)+1,SEARCH("/",'CFR - XML import'!$A163,1)-SEARCH("&gt;",'CFR - XML import'!$A163,1)-2)))</f>
        <v>0</v>
      </c>
      <c r="AA169" s="140">
        <f>IF(ISERROR(FIND(AA$3,'CFR - XML import'!$A163)),0,VALUE(MID('CFR - XML import'!$A163,SEARCH("&gt;",'CFR - XML import'!$A163,1)+1,SEARCH("/",'CFR - XML import'!$A163,1)-SEARCH("&gt;",'CFR - XML import'!$A163,1)-2)))</f>
        <v>0</v>
      </c>
      <c r="AB169" s="140">
        <f>IF(ISERROR(FIND(AB$3,'CFR - XML import'!$A163)),0,VALUE(MID('CFR - XML import'!$A163,SEARCH("&gt;",'CFR - XML import'!$A163,1)+1,SEARCH("/",'CFR - XML import'!$A163,1)-SEARCH("&gt;",'CFR - XML import'!$A163,1)-2)))</f>
        <v>0</v>
      </c>
      <c r="AC169" s="140">
        <f>IF(ISERROR(FIND(AC$3,'CFR - XML import'!$A163)),0,VALUE(MID('CFR - XML import'!$A163,SEARCH("&gt;",'CFR - XML import'!$A163,1)+1,SEARCH("/",'CFR - XML import'!$A163,1)-SEARCH("&gt;",'CFR - XML import'!$A163,1)-2)))</f>
        <v>0</v>
      </c>
      <c r="AD169" s="140">
        <f>IF(ISERROR(FIND(AD$3,'CFR - XML import'!$A163)),0,VALUE(MID('CFR - XML import'!$A163,SEARCH("&gt;",'CFR - XML import'!$A163,1)+1,SEARCH("/",'CFR - XML import'!$A163,1)-SEARCH("&gt;",'CFR - XML import'!$A163,1)-2)))</f>
        <v>0</v>
      </c>
      <c r="AE169" s="140">
        <f>IF(ISERROR(FIND(AE$3,'CFR - XML import'!$A163)),0,VALUE(MID('CFR - XML import'!$A163,SEARCH("&gt;",'CFR - XML import'!$A163,1)+1,SEARCH("/",'CFR - XML import'!$A163,1)-SEARCH("&gt;",'CFR - XML import'!$A163,1)-2)))</f>
        <v>0</v>
      </c>
      <c r="AF169" s="140">
        <f>IF(ISERROR(FIND(AF$3,'CFR - XML import'!$A163)),0,VALUE(MID('CFR - XML import'!$A163,SEARCH("&gt;",'CFR - XML import'!$A163,1)+1,SEARCH("/",'CFR - XML import'!$A163,1)-SEARCH("&gt;",'CFR - XML import'!$A163,1)-2)))</f>
        <v>0</v>
      </c>
      <c r="AG169" s="140">
        <f>IF(ISERROR(FIND(AG$3,'CFR - XML import'!$A163)),0,VALUE(MID('CFR - XML import'!$A163,SEARCH("&gt;",'CFR - XML import'!$A163,1)+1,SEARCH("/",'CFR - XML import'!$A163,1)-SEARCH("&gt;",'CFR - XML import'!$A163,1)-2)))</f>
        <v>0</v>
      </c>
      <c r="AH169" s="140">
        <f>IF(ISERROR(FIND(AH$3,'CFR - XML import'!$A163)),0,VALUE(MID('CFR - XML import'!$A163,SEARCH("&gt;",'CFR - XML import'!$A163,1)+1,SEARCH("/",'CFR - XML import'!$A163,1)-SEARCH("&gt;",'CFR - XML import'!$A163,1)-2)))</f>
        <v>0</v>
      </c>
      <c r="AI169" s="140">
        <f>IF(ISERROR(FIND(AI$3,'CFR - XML import'!$A163)),0,VALUE(MID('CFR - XML import'!$A163,SEARCH("&gt;",'CFR - XML import'!$A163,1)+1,SEARCH("/",'CFR - XML import'!$A163,1)-SEARCH("&gt;",'CFR - XML import'!$A163,1)-2)))</f>
        <v>0</v>
      </c>
      <c r="AJ169" s="140">
        <f>IF(ISERROR(FIND(AJ$3,'CFR - XML import'!$A163)),0,VALUE(MID('CFR - XML import'!$A163,SEARCH("&gt;",'CFR - XML import'!$A163,1)+1,SEARCH("/",'CFR - XML import'!$A163,1)-SEARCH("&gt;",'CFR - XML import'!$A163,1)-2)))</f>
        <v>0</v>
      </c>
      <c r="AK169" s="140">
        <f>IF(ISERROR(FIND(AK$3,'CFR - XML import'!$A163)),0,VALUE(MID('CFR - XML import'!$A163,SEARCH("&gt;",'CFR - XML import'!$A163,1)+1,SEARCH("/",'CFR - XML import'!$A163,1)-SEARCH("&gt;",'CFR - XML import'!$A163,1)-2)))</f>
        <v>0</v>
      </c>
      <c r="AL169" s="140">
        <f>IF(ISERROR(FIND(AL$3,'CFR - XML import'!$A163)),0,VALUE(MID('CFR - XML import'!$A163,SEARCH("&gt;",'CFR - XML import'!$A163,1)+1,SEARCH("/",'CFR - XML import'!$A163,1)-SEARCH("&gt;",'CFR - XML import'!$A163,1)-2)))</f>
        <v>0</v>
      </c>
      <c r="AM169" s="140">
        <f>IF(ISERROR(FIND(AM$3,'CFR - XML import'!$A163)),0,VALUE(MID('CFR - XML import'!$A163,SEARCH("&gt;",'CFR - XML import'!$A163,1)+1,SEARCH("/",'CFR - XML import'!$A163,1)-SEARCH("&gt;",'CFR - XML import'!$A163,1)-2)))</f>
        <v>0</v>
      </c>
      <c r="AN169" s="140">
        <f>IF(ISERROR(FIND(AN$3,'CFR - XML import'!$A163)),0,VALUE(MID('CFR - XML import'!$A163,SEARCH("&gt;",'CFR - XML import'!$A163,1)+1,SEARCH("/",'CFR - XML import'!$A163,1)-SEARCH("&gt;",'CFR - XML import'!$A163,1)-2)))</f>
        <v>0</v>
      </c>
      <c r="AO169" s="140">
        <f>IF(ISERROR(FIND(AO$3,'CFR - XML import'!$A163)),0,VALUE(MID('CFR - XML import'!$A163,SEARCH("&gt;",'CFR - XML import'!$A163,1)+1,SEARCH("/",'CFR - XML import'!$A163,1)-SEARCH("&gt;",'CFR - XML import'!$A163,1)-2)))</f>
        <v>0</v>
      </c>
      <c r="AP169" s="140">
        <f>IF(ISERROR(FIND(AP$3,'CFR - XML import'!$A163)),0,VALUE(MID('CFR - XML import'!$A163,SEARCH("&gt;",'CFR - XML import'!$A163,1)+1,SEARCH("/",'CFR - XML import'!$A163,1)-SEARCH("&gt;",'CFR - XML import'!$A163,1)-2)))</f>
        <v>0</v>
      </c>
      <c r="AQ169" s="140">
        <f>IF(ISERROR(FIND(AQ$3,'CFR - XML import'!$A163)),0,VALUE(MID('CFR - XML import'!$A163,SEARCH("&gt;",'CFR - XML import'!$A163,1)+1,SEARCH("/",'CFR - XML import'!$A163,1)-SEARCH("&gt;",'CFR - XML import'!$A163,1)-2)))</f>
        <v>0</v>
      </c>
      <c r="AR169" s="140">
        <f>IF(ISERROR(FIND(AR$3,'CFR - XML import'!$A163)),0,VALUE(MID('CFR - XML import'!$A163,SEARCH("&gt;",'CFR - XML import'!$A163,1)+1,SEARCH("/",'CFR - XML import'!$A163,1)-SEARCH("&gt;",'CFR - XML import'!$A163,1)-2)))</f>
        <v>0</v>
      </c>
      <c r="AS169" s="140">
        <f>IF(ISERROR(FIND(AS$3,'CFR - XML import'!$A163)),0,VALUE(MID('CFR - XML import'!$A163,SEARCH("&gt;",'CFR - XML import'!$A163,1)+1,SEARCH("/",'CFR - XML import'!$A163,1)-SEARCH("&gt;",'CFR - XML import'!$A163,1)-2)))</f>
        <v>0</v>
      </c>
      <c r="AT169" s="140">
        <f>IF(ISERROR(FIND(AT$3,'CFR - XML import'!$A163)),0,VALUE(MID('CFR - XML import'!$A163,SEARCH("&gt;",'CFR - XML import'!$A163,1)+1,SEARCH("/",'CFR - XML import'!$A163,1)-SEARCH("&gt;",'CFR - XML import'!$A163,1)-2)))</f>
        <v>0</v>
      </c>
      <c r="AU169" s="140">
        <f>IF(ISERROR(FIND(AU$3,'CFR - XML import'!$A163)),0,VALUE(MID('CFR - XML import'!$A163,SEARCH("&gt;",'CFR - XML import'!$A163,1)+1,SEARCH("/",'CFR - XML import'!$A163,1)-SEARCH("&gt;",'CFR - XML import'!$A163,1)-2)))</f>
        <v>0</v>
      </c>
      <c r="AV169" s="140">
        <f>IF(ISERROR(FIND(AV$3,'CFR - XML import'!$A163)),0,VALUE(MID('CFR - XML import'!$A163,SEARCH("&gt;",'CFR - XML import'!$A163,1)+1,SEARCH("/",'CFR - XML import'!$A163,1)-SEARCH("&gt;",'CFR - XML import'!$A163,1)-2)))</f>
        <v>0</v>
      </c>
      <c r="AW169" s="140">
        <f>IF(ISERROR(FIND(AW$3,'CFR - XML import'!$A163)),0,VALUE(MID('CFR - XML import'!$A163,SEARCH("&gt;",'CFR - XML import'!$A163,1)+1,SEARCH("/",'CFR - XML import'!$A163,1)-SEARCH("&gt;",'CFR - XML import'!$A163,1)-2)))</f>
        <v>0</v>
      </c>
      <c r="AX169" s="140">
        <f>IF(ISERROR(FIND(AX$3,'CFR - XML import'!$A163)),0,VALUE(MID('CFR - XML import'!$A163,SEARCH("&gt;",'CFR - XML import'!$A163,1)+1,SEARCH("/",'CFR - XML import'!$A163,1)-SEARCH("&gt;",'CFR - XML import'!$A163,1)-2)))</f>
        <v>0</v>
      </c>
      <c r="AY169" s="140">
        <f>IF(ISERROR(FIND(AY$3,'CFR - XML import'!$A163)),0,VALUE(MID('CFR - XML import'!$A163,SEARCH("&gt;",'CFR - XML import'!$A163,1)+1,SEARCH("/",'CFR - XML import'!$A163,1)-SEARCH("&gt;",'CFR - XML import'!$A163,1)-2)))</f>
        <v>0</v>
      </c>
      <c r="AZ169" s="140">
        <f>IF(ISERROR(FIND(AZ$3,'CFR - XML import'!$A163)),0,VALUE(MID('CFR - XML import'!$A163,SEARCH("&gt;",'CFR - XML import'!$A163,1)+1,SEARCH("/",'CFR - XML import'!$A163,1)-SEARCH("&gt;",'CFR - XML import'!$A163,1)-2)))</f>
        <v>0</v>
      </c>
      <c r="BA169" s="140">
        <f>IF(ISERROR(FIND(BA$3,'CFR - XML import'!$A163)),0,VALUE(MID('CFR - XML import'!$A163,SEARCH("&gt;",'CFR - XML import'!$A163,1)+1,SEARCH("/",'CFR - XML import'!$A163,1)-SEARCH("&gt;",'CFR - XML import'!$A163,1)-2)))</f>
        <v>0</v>
      </c>
      <c r="BB169" s="140">
        <f>IF(ISERROR(FIND(BB$3,'CFR - XML import'!$A163)),0,VALUE(MID('CFR - XML import'!$A163,SEARCH("&gt;",'CFR - XML import'!$A163,1)+1,SEARCH("/",'CFR - XML import'!$A163,1)-SEARCH("&gt;",'CFR - XML import'!$A163,1)-2)))</f>
        <v>0</v>
      </c>
      <c r="BC169" s="140">
        <f>IF(ISERROR(FIND(BC$3,'CFR - XML import'!$A163)),0,VALUE(MID('CFR - XML import'!$A163,SEARCH("&gt;",'CFR - XML import'!$A163,1)+1,SEARCH("/",'CFR - XML import'!$A163,1)-SEARCH("&gt;",'CFR - XML import'!$A163,1)-2)))</f>
        <v>0</v>
      </c>
      <c r="BD169" s="140">
        <f>IF(ISERROR(FIND(BD$3,'CFR - XML import'!$A163)),0,VALUE(MID('CFR - XML import'!$A163,SEARCH("&gt;",'CFR - XML import'!$A163,1)+1,SEARCH("/",'CFR - XML import'!$A163,1)-SEARCH("&gt;",'CFR - XML import'!$A163,1)-2)))</f>
        <v>0</v>
      </c>
      <c r="BE169" s="140">
        <f>IF(ISERROR(FIND(BE$3,'CFR - XML import'!$A163)),0,VALUE(MID('CFR - XML import'!$A163,SEARCH("&gt;",'CFR - XML import'!$A163,1)+1,SEARCH("/",'CFR - XML import'!$A163,1)-SEARCH("&gt;",'CFR - XML import'!$A163,1)-2)))</f>
        <v>0</v>
      </c>
      <c r="BF169" s="140">
        <f>IF(ISERROR(FIND(BF$3,'CFR - XML import'!$A163)),0,VALUE(MID('CFR - XML import'!$A163,SEARCH("&gt;",'CFR - XML import'!$A163,1)+1,SEARCH("/",'CFR - XML import'!$A163,1)-SEARCH("&gt;",'CFR - XML import'!$A163,1)-2)))</f>
        <v>0</v>
      </c>
      <c r="BG169" s="140">
        <f>IF(ISERROR(FIND(BG$3,'CFR - XML import'!$A163)),0,VALUE(MID('CFR - XML import'!$A163,SEARCH("&gt;",'CFR - XML import'!$A163,1)+1,SEARCH("/",'CFR - XML import'!$A163,1)-SEARCH("&gt;",'CFR - XML import'!$A163,1)-2)))</f>
        <v>0</v>
      </c>
      <c r="BH169" s="140">
        <f>IF(ISERROR(FIND(BH$3,'CFR - XML import'!$A163)),0,VALUE(MID('CFR - XML import'!$A163,SEARCH("&gt;",'CFR - XML import'!$A163,1)+1,SEARCH("/",'CFR - XML import'!$A163,1)-SEARCH("&gt;",'CFR - XML import'!$A163,1)-2)))</f>
        <v>0</v>
      </c>
      <c r="BI169" s="140">
        <f>IF(ISERROR(FIND(BI$3,'CFR - XML import'!$A163)),0,VALUE(MID('CFR - XML import'!$A163,SEARCH("&gt;",'CFR - XML import'!$A163,1)+1,SEARCH("/",'CFR - XML import'!$A163,1)-SEARCH("&gt;",'CFR - XML import'!$A163,1)-2)))</f>
        <v>0</v>
      </c>
      <c r="BJ169" s="140">
        <f>IF(ISERROR(FIND(BJ$3,'CFR - XML import'!$A163)),0,VALUE(MID('CFR - XML import'!$A163,SEARCH("&gt;",'CFR - XML import'!$A163,1)+1,SEARCH("/",'CFR - XML import'!$A163,1)-SEARCH("&gt;",'CFR - XML import'!$A163,1)-2)))</f>
        <v>0</v>
      </c>
      <c r="BK169" s="140">
        <f>IF(ISERROR(FIND(BK$3,'CFR - XML import'!$A163)),0,VALUE(MID('CFR - XML import'!$A163,SEARCH("&gt;",'CFR - XML import'!$A163,1)+1,SEARCH("/",'CFR - XML import'!$A163,1)-SEARCH("&gt;",'CFR - XML import'!$A163,1)-2)))</f>
        <v>0</v>
      </c>
      <c r="BL169" s="140">
        <f>IF(ISERROR(FIND(BL$3,'CFR - XML import'!$A163)),0,VALUE(MID('CFR - XML import'!$A163,SEARCH("&gt;",'CFR - XML import'!$A163,1)+1,SEARCH("/",'CFR - XML import'!$A163,1)-SEARCH("&gt;",'CFR - XML import'!$A163,1)-2)))</f>
        <v>0</v>
      </c>
      <c r="BM169" s="140">
        <f>IF(ISERROR(FIND(BM$3,'CFR - XML import'!$A163)),0,VALUE(MID('CFR - XML import'!$A163,SEARCH("&gt;",'CFR - XML import'!$A163,1)+1,SEARCH("/",'CFR - XML import'!$A163,1)-SEARCH("&gt;",'CFR - XML import'!$A163,1)-2)))</f>
        <v>0</v>
      </c>
      <c r="BN169" s="140">
        <f>IF(ISERROR(FIND(BN$3,'CFR - XML import'!$A163)),0,VALUE(MID('CFR - XML import'!$A163,SEARCH("&gt;",'CFR - XML import'!$A163,1)+1,SEARCH("/",'CFR - XML import'!$A163,1)-SEARCH("&gt;",'CFR - XML import'!$A163,1)-2)))</f>
        <v>0</v>
      </c>
      <c r="BO169" s="140">
        <f>IF(ISERROR(FIND(BO$3,'CFR - XML import'!$A163)),0,VALUE(MID('CFR - XML import'!$A163,SEARCH("&gt;",'CFR - XML import'!$A163,1)+1,SEARCH("/",'CFR - XML import'!$A163,1)-SEARCH("&gt;",'CFR - XML import'!$A163,1)-2)))</f>
        <v>0</v>
      </c>
      <c r="BP169" s="140">
        <f>IF(ISERROR(FIND(BP$3,'CFR - XML import'!$A163)),0,VALUE(MID('CFR - XML import'!$A163,SEARCH("&gt;",'CFR - XML import'!$A163,1)+1,SEARCH("/",'CFR - XML import'!$A163,1)-SEARCH("&gt;",'CFR - XML import'!$A163,1)-2)))</f>
        <v>0</v>
      </c>
      <c r="BQ169" s="140">
        <f>IF(ISERROR(FIND(BQ$3,'CFR - XML import'!$A163)),0,VALUE(MID('CFR - XML import'!$A163,SEARCH("&gt;",'CFR - XML import'!$A163,1)+1,SEARCH("/",'CFR - XML import'!$A163,1)-SEARCH("&gt;",'CFR - XML import'!$A163,1)-2)))</f>
        <v>0</v>
      </c>
      <c r="BR169" s="140">
        <f>IF(ISERROR(FIND(BR$3,'CFR - XML import'!$A163)),0,VALUE(MID('CFR - XML import'!$A163,SEARCH("&gt;",'CFR - XML import'!$A163,1)+1,SEARCH("/",'CFR - XML import'!$A163,1)-SEARCH("&gt;",'CFR - XML import'!$A163,1)-2)))</f>
        <v>0</v>
      </c>
      <c r="BS169" s="140">
        <f>IF(ISERROR(FIND(BS$3,'CFR - XML import'!$A163)),0,VALUE(MID('CFR - XML import'!$A163,SEARCH("&gt;",'CFR - XML import'!$A163,1)+1,SEARCH("/",'CFR - XML import'!$A163,1)-SEARCH("&gt;",'CFR - XML import'!$A163,1)-2)))</f>
        <v>0</v>
      </c>
      <c r="BT169" s="140">
        <f>IF(ISERROR(FIND(BT$3,'CFR - XML import'!$A163)),0,VALUE(MID('CFR - XML import'!$A163,SEARCH("&gt;",'CFR - XML import'!$A163,1)+1,SEARCH("/",'CFR - XML import'!$A163,1)-SEARCH("&gt;",'CFR - XML import'!$A163,1)-2)))</f>
        <v>0</v>
      </c>
      <c r="BU169" s="140">
        <f>IF(ISERROR(FIND(BU$3,'CFR - XML import'!$A163)),0,VALUE(MID('CFR - XML import'!$A163,SEARCH("&gt;",'CFR - XML import'!$A163,1)+1,SEARCH("/",'CFR - XML import'!$A163,1)-SEARCH("&gt;",'CFR - XML import'!$A163,1)-2)))</f>
        <v>0</v>
      </c>
      <c r="BV169" s="140">
        <f>IF(ISERROR(FIND(BV$3,'CFR - XML import'!$A163)),0,VALUE(MID('CFR - XML import'!$A163,SEARCH("&gt;",'CFR - XML import'!$A163,1)+1,SEARCH("/",'CFR - XML import'!$A163,1)-SEARCH("&gt;",'CFR - XML import'!$A163,1)-2)))</f>
        <v>0</v>
      </c>
      <c r="BW169" s="140">
        <f>IF(ISERROR(FIND(BW$3,'CFR - XML import'!$A163)),0,VALUE(MID('CFR - XML import'!$A163,SEARCH("&gt;",'CFR - XML import'!$A163,1)+1,SEARCH("/",'CFR - XML import'!$A163,1)-SEARCH("&gt;",'CFR - XML import'!$A163,1)-2)))</f>
        <v>0</v>
      </c>
      <c r="BX169" s="140">
        <f>IF(ISERROR(FIND(BX$3,'CFR - XML import'!$A163)),0,VALUE(MID('CFR - XML import'!$A163,SEARCH("&gt;",'CFR - XML import'!$A163,1)+1,SEARCH("/",'CFR - XML import'!$A163,1)-SEARCH("&gt;",'CFR - XML import'!$A163,1)-2)))</f>
        <v>0</v>
      </c>
      <c r="BY169" s="140">
        <f>IF(ISERROR(FIND(BY$3,'CFR - XML import'!$A163)),0,VALUE(MID('CFR - XML import'!$A163,SEARCH("&gt;",'CFR - XML import'!$A163,1)+1,SEARCH("/",'CFR - XML import'!$A163,1)-SEARCH("&gt;",'CFR - XML import'!$A163,1)-2)))</f>
        <v>0</v>
      </c>
      <c r="BZ169" s="140">
        <f>IF(ISERROR(FIND(BZ$3,'CFR - XML import'!$A163)),0,VALUE(MID('CFR - XML import'!$A163,SEARCH("&gt;",'CFR - XML import'!$A163,1)+1,SEARCH("/",'CFR - XML import'!$A163,1)-SEARCH("&gt;",'CFR - XML import'!$A163,1)-2)))</f>
        <v>0</v>
      </c>
      <c r="CG169" s="142">
        <f>IF(ISERROR(IF(MID('CFR - XML import'!$A163,LEN($CF$4)+5,LEN('CFR - XML import'!$A163)-(2*LEN($CF$4)+5))="RMMS",1,IF(MID('CFR - XML import'!$A163,LEN("    &lt;InputSystem&gt;")+1,LEN('CFR - XML import'!$A163)-(LEN("    &lt;InputSystem&gt;")+LEN($CF$4)+1))="SIMS",2,0))),0,IF(MID('CFR - XML import'!$A163,LEN($CF$4)+5,LEN('CFR - XML import'!$A163)-(2*LEN($CF$4)+5))="RMMS",1,IF(MID('CFR - XML import'!$A163,LEN("    &lt;InputSystem&gt;")+1,LEN('CFR - XML import'!$A163)-(LEN("    &lt;InputSystem&gt;")+LEN($CF$4)+1))="SIMS",2,0)))</f>
        <v>0</v>
      </c>
      <c r="CH169" s="140">
        <f>IF(ISERROR(FIND(CH$3,'CFR - XML import'!$A163)),0,MID('CFR - XML import'!$A163,SEARCH("&gt;",'CFR - XML import'!$A163,1)+1,SEARCH("/",'CFR - XML import'!$A163,1)-SEARCH("&gt;",'CFR - XML import'!$A163,1)-2))</f>
        <v>0</v>
      </c>
      <c r="CI169" s="140">
        <f>IF(ISERROR(FIND(CI$3,'CFR - XML import'!$A163)),0,MID('CFR - XML import'!$A163,SEARCH("&gt;",'CFR - XML import'!$A163,1)+1,SEARCH("/",'CFR - XML import'!$A163,1)-SEARCH("&gt;",'CFR - XML import'!$A163,1)-2))</f>
        <v>0</v>
      </c>
      <c r="CJ169" s="140">
        <f>IF(ISERROR(FIND(CJ$3,'CFR - XML import'!$A163)),0,MID('CFR - XML import'!$A163,SEARCH("&gt;",'CFR - XML import'!$A163,1)+1,SEARCH("/",'CFR - XML import'!$A163,1)-SEARCH("&gt;",'CFR - XML import'!$A163,1)-2))</f>
        <v>0</v>
      </c>
      <c r="CK169" s="140">
        <f>IF(ISERROR(FIND(CK$3,'CFR - XML import'!$A163)),0,MID('CFR - XML import'!$A163,SEARCH("&gt;",'CFR - XML import'!$A163,1)+1,SEARCH("/",'CFR - XML import'!$A163,1)-SEARCH("&gt;",'CFR - XML import'!$A163,1)-2))</f>
        <v>0</v>
      </c>
      <c r="CL169" s="140">
        <f>IF(ISERROR(FIND(CL$3,'CFR - XML import'!$A163)),0,MID('CFR - XML import'!$A163,SEARCH("&gt;",'CFR - XML import'!$A163,1)+1,SEARCH("/",'CFR - XML import'!$A163,1)-SEARCH("&gt;",'CFR - XML import'!$A163,1)-2))</f>
        <v>0</v>
      </c>
      <c r="CM169" s="140">
        <f>IF(ISERROR(FIND(CM$3,'CFR - XML import'!$A163)),0,MID('CFR - XML import'!$A163,SEARCH("&gt;",'CFR - XML import'!$A163,1)+1,SEARCH("/",'CFR - XML import'!$A163,1)-SEARCH("&gt;",'CFR - XML import'!$A163,1)-2))</f>
        <v>0</v>
      </c>
    </row>
    <row r="170" spans="1:91" x14ac:dyDescent="0.2">
      <c r="A170" s="139" t="str">
        <f>IF(AND('CFR - XML import'!A164&lt;&gt;"",LEFT('CFR - XML import'!A164,1)&lt;&gt;"&lt;",LEFT('CFR - XML import'!A164,3)&lt;&gt;"  &lt;",LEFT('CFR - XML import'!A164,5)&lt;&gt;"    &lt;",LEFT('CFR - XML import'!A164,7)&lt;&gt;"      &lt;",LEFT('CFR - XML import'!A164,9)&lt;&gt;"        &lt;",$B$1="SIMS"),'CFR - XML import'!A164,IF(AND(LEFT('CFR - XML import'!A164,9)="&lt;Details&gt;",$B$1="RM"),'CFR - XML import'!A164,""))</f>
        <v/>
      </c>
      <c r="B170" s="140">
        <f>IF(ISERROR(FIND(B$3,'CFR - XML import'!$A164)),0,VALUE(MID('CFR - XML import'!$A164,SEARCH("&gt;",'CFR - XML import'!$A164,1)+1,SEARCH("/",'CFR - XML import'!$A164,1)-SEARCH("&gt;",'CFR - XML import'!$A164,1)-2)))</f>
        <v>0</v>
      </c>
      <c r="D170" s="140">
        <f>IF(ISERROR(FIND(D$3,'CFR - XML import'!$A164)),0,MID('CFR - XML import'!$A164,SEARCH("&gt;",'CFR - XML import'!$A164,1)+1,SEARCH("/",'CFR - XML import'!$A164,1)-SEARCH("&gt;",'CFR - XML import'!$A164,1)-2))</f>
        <v>0</v>
      </c>
      <c r="E170" s="140">
        <f>IF(ISERROR(FIND(E$3,'CFR - XML import'!$A164)),0,MID('CFR - XML import'!$A164,SEARCH("&gt;",'CFR - XML import'!$A164,1)+1,SEARCH("/",'CFR - XML import'!$A164,1)-SEARCH("&gt;",'CFR - XML import'!$A164,1)-2))</f>
        <v>0</v>
      </c>
      <c r="F170" s="141">
        <f>IF($B$1="SIMS",IF(ISERROR(FIND(F$3,'CFR - XML import'!$A164)),0,VALUE(MID('CFR - XML import'!$A164,15,10))),IF(ISERROR(FIND(F$3,'CFR - XML import'!$A164)),0,VALUE(MID('CFR - XML import'!$A164,15,10))))</f>
        <v>0</v>
      </c>
      <c r="G170" s="140">
        <f>IF(ISERROR(FIND(G$3,'CFR - XML import'!$A164)),0,VALUE(MID('CFR - XML import'!$A164,SEARCH("&gt;",'CFR - XML import'!$A164,1)+1,SEARCH("/",'CFR - XML import'!$A164,1)-SEARCH("&gt;",'CFR - XML import'!$A164,1)-2)))</f>
        <v>0</v>
      </c>
      <c r="H170" s="140">
        <f>IF(ISERROR(FIND(H$3,'CFR - XML import'!$A164)),0,VALUE(MID('CFR - XML import'!$A164,SEARCH("&gt;",'CFR - XML import'!$A164,1)+1,SEARCH("/",'CFR - XML import'!$A164,1)-SEARCH("&gt;",'CFR - XML import'!$A164,1)-2)))</f>
        <v>0</v>
      </c>
      <c r="I170" s="140">
        <f>IF(ISERROR(FIND(I$3,'CFR - XML import'!$A164)),0,VALUE(MID('CFR - XML import'!$A164,SEARCH("&gt;",'CFR - XML import'!$A164,1)+1,SEARCH("/",'CFR - XML import'!$A164,1)-SEARCH("&gt;",'CFR - XML import'!$A164,1)-2)))</f>
        <v>0</v>
      </c>
      <c r="J170" s="140">
        <f>IF(ISERROR(FIND(J$3,'CFR - XML import'!$A164)),0,VALUE(MID('CFR - XML import'!$A164,SEARCH("&gt;",'CFR - XML import'!$A164,1)+1,SEARCH("/",'CFR - XML import'!$A164,1)-SEARCH("&gt;",'CFR - XML import'!$A164,1)-2)))</f>
        <v>0</v>
      </c>
      <c r="K170" s="140">
        <f>IF(ISERROR(FIND(K$3,'CFR - XML import'!$A164)),0,VALUE(MID('CFR - XML import'!$A164,SEARCH("&gt;",'CFR - XML import'!$A164,1)+1,SEARCH("/",'CFR - XML import'!$A164,1)-SEARCH("&gt;",'CFR - XML import'!$A164,1)-2)))</f>
        <v>0</v>
      </c>
      <c r="L170" s="140">
        <f>IF(ISERROR(FIND(L$3,'CFR - XML import'!$A164)),0,VALUE(MID('CFR - XML import'!$A164,SEARCH("&gt;",'CFR - XML import'!$A164,1)+1,SEARCH("/",'CFR - XML import'!$A164,1)-SEARCH("&gt;",'CFR - XML import'!$A164,1)-2)))</f>
        <v>0</v>
      </c>
      <c r="M170" s="140">
        <f>IF(ISERROR(FIND(M$3,'CFR - XML import'!$A164)),0,VALUE(MID('CFR - XML import'!$A164,SEARCH("&gt;",'CFR - XML import'!$A164,1)+1,SEARCH("/",'CFR - XML import'!$A164,1)-SEARCH("&gt;",'CFR - XML import'!$A164,1)-2)))</f>
        <v>0</v>
      </c>
      <c r="N170" s="140">
        <f>IF(ISERROR(FIND(N$3,'CFR - XML import'!$A164)),0,VALUE(MID('CFR - XML import'!$A164,SEARCH("&gt;",'CFR - XML import'!$A164,1)+1,SEARCH("/",'CFR - XML import'!$A164,1)-SEARCH("&gt;",'CFR - XML import'!$A164,1)-2)))</f>
        <v>0</v>
      </c>
      <c r="O170" s="140">
        <f>IF(ISERROR(FIND(O$3,'CFR - XML import'!$A164)),0,VALUE(MID('CFR - XML import'!$A164,SEARCH("&gt;",'CFR - XML import'!$A164,1)+1,SEARCH("/",'CFR - XML import'!$A164,1)-SEARCH("&gt;",'CFR - XML import'!$A164,1)-2)))</f>
        <v>0</v>
      </c>
      <c r="P170" s="140">
        <f>IF(ISERROR(FIND(P$3,'CFR - XML import'!$A164)),0,VALUE(MID('CFR - XML import'!$A164,SEARCH("&gt;",'CFR - XML import'!$A164,1)+1,SEARCH("/",'CFR - XML import'!$A164,1)-SEARCH("&gt;",'CFR - XML import'!$A164,1)-2)))</f>
        <v>0</v>
      </c>
      <c r="Q170" s="140">
        <f>IF(ISERROR(FIND(Q$3,'CFR - XML import'!$A164)),0,VALUE(MID('CFR - XML import'!$A164,SEARCH("&gt;",'CFR - XML import'!$A164,1)+1,SEARCH("/",'CFR - XML import'!$A164,1)-SEARCH("&gt;",'CFR - XML import'!$A164,1)-2)))</f>
        <v>0</v>
      </c>
      <c r="R170" s="140">
        <f>IF(ISERROR(FIND(R$3,'CFR - XML import'!$A164)),0,VALUE(MID('CFR - XML import'!$A164,SEARCH("&gt;",'CFR - XML import'!$A164,1)+1,SEARCH("/",'CFR - XML import'!$A164,1)-SEARCH("&gt;",'CFR - XML import'!$A164,1)-2)))</f>
        <v>0</v>
      </c>
      <c r="S170" s="140">
        <f>IF(ISERROR(FIND(S$3,'CFR - XML import'!$A164)),0,VALUE(MID('CFR - XML import'!$A164,SEARCH("&gt;",'CFR - XML import'!$A164,1)+1,SEARCH("/",'CFR - XML import'!$A164,1)-SEARCH("&gt;",'CFR - XML import'!$A164,1)-2)))</f>
        <v>0</v>
      </c>
      <c r="T170" s="140">
        <f>IF(ISERROR(FIND(T$3,'CFR - XML import'!$A164)),0,VALUE(MID('CFR - XML import'!$A164,SEARCH("&gt;",'CFR - XML import'!$A164,1)+1,SEARCH("/",'CFR - XML import'!$A164,1)-SEARCH("&gt;",'CFR - XML import'!$A164,1)-2)))</f>
        <v>0</v>
      </c>
      <c r="U170" s="140">
        <f>IF(ISERROR(FIND(U$3,'CFR - XML import'!$A164)),0,VALUE(MID('CFR - XML import'!$A164,SEARCH("&gt;",'CFR - XML import'!$A164,1)+1,SEARCH("/",'CFR - XML import'!$A164,1)-SEARCH("&gt;",'CFR - XML import'!$A164,1)-2)))</f>
        <v>0</v>
      </c>
      <c r="V170" s="140">
        <f>IF(ISERROR(FIND(V$3,'CFR - XML import'!$A164)),0,VALUE(MID('CFR - XML import'!$A164,SEARCH("&gt;",'CFR - XML import'!$A164,1)+1,SEARCH("/",'CFR - XML import'!$A164,1)-SEARCH("&gt;",'CFR - XML import'!$A164,1)-2)))</f>
        <v>0</v>
      </c>
      <c r="W170" s="140">
        <f>IF(ISERROR(FIND(W$3,'CFR - XML import'!$A164)),0,VALUE(MID('CFR - XML import'!$A164,SEARCH("&gt;",'CFR - XML import'!$A164,1)+1,SEARCH("/",'CFR - XML import'!$A164,1)-SEARCH("&gt;",'CFR - XML import'!$A164,1)-2)))</f>
        <v>0</v>
      </c>
      <c r="X170" s="140"/>
      <c r="Y170" s="140">
        <f>IF(ISERROR(FIND(Y$3,'CFR - XML import'!$A164)),0,VALUE(MID('CFR - XML import'!$A164,SEARCH("&gt;",'CFR - XML import'!$A164,1)+1,SEARCH("/",'CFR - XML import'!$A164,1)-SEARCH("&gt;",'CFR - XML import'!$A164,1)-2)))</f>
        <v>0</v>
      </c>
      <c r="Z170" s="140">
        <f>IF(ISERROR(FIND(Z$3,'CFR - XML import'!$A164)),0,VALUE(MID('CFR - XML import'!$A164,SEARCH("&gt;",'CFR - XML import'!$A164,1)+1,SEARCH("/",'CFR - XML import'!$A164,1)-SEARCH("&gt;",'CFR - XML import'!$A164,1)-2)))</f>
        <v>0</v>
      </c>
      <c r="AA170" s="140">
        <f>IF(ISERROR(FIND(AA$3,'CFR - XML import'!$A164)),0,VALUE(MID('CFR - XML import'!$A164,SEARCH("&gt;",'CFR - XML import'!$A164,1)+1,SEARCH("/",'CFR - XML import'!$A164,1)-SEARCH("&gt;",'CFR - XML import'!$A164,1)-2)))</f>
        <v>0</v>
      </c>
      <c r="AB170" s="140">
        <f>IF(ISERROR(FIND(AB$3,'CFR - XML import'!$A164)),0,VALUE(MID('CFR - XML import'!$A164,SEARCH("&gt;",'CFR - XML import'!$A164,1)+1,SEARCH("/",'CFR - XML import'!$A164,1)-SEARCH("&gt;",'CFR - XML import'!$A164,1)-2)))</f>
        <v>0</v>
      </c>
      <c r="AC170" s="140">
        <f>IF(ISERROR(FIND(AC$3,'CFR - XML import'!$A164)),0,VALUE(MID('CFR - XML import'!$A164,SEARCH("&gt;",'CFR - XML import'!$A164,1)+1,SEARCH("/",'CFR - XML import'!$A164,1)-SEARCH("&gt;",'CFR - XML import'!$A164,1)-2)))</f>
        <v>0</v>
      </c>
      <c r="AD170" s="140">
        <f>IF(ISERROR(FIND(AD$3,'CFR - XML import'!$A164)),0,VALUE(MID('CFR - XML import'!$A164,SEARCH("&gt;",'CFR - XML import'!$A164,1)+1,SEARCH("/",'CFR - XML import'!$A164,1)-SEARCH("&gt;",'CFR - XML import'!$A164,1)-2)))</f>
        <v>0</v>
      </c>
      <c r="AE170" s="140">
        <f>IF(ISERROR(FIND(AE$3,'CFR - XML import'!$A164)),0,VALUE(MID('CFR - XML import'!$A164,SEARCH("&gt;",'CFR - XML import'!$A164,1)+1,SEARCH("/",'CFR - XML import'!$A164,1)-SEARCH("&gt;",'CFR - XML import'!$A164,1)-2)))</f>
        <v>0</v>
      </c>
      <c r="AF170" s="140">
        <f>IF(ISERROR(FIND(AF$3,'CFR - XML import'!$A164)),0,VALUE(MID('CFR - XML import'!$A164,SEARCH("&gt;",'CFR - XML import'!$A164,1)+1,SEARCH("/",'CFR - XML import'!$A164,1)-SEARCH("&gt;",'CFR - XML import'!$A164,1)-2)))</f>
        <v>0</v>
      </c>
      <c r="AG170" s="140">
        <f>IF(ISERROR(FIND(AG$3,'CFR - XML import'!$A164)),0,VALUE(MID('CFR - XML import'!$A164,SEARCH("&gt;",'CFR - XML import'!$A164,1)+1,SEARCH("/",'CFR - XML import'!$A164,1)-SEARCH("&gt;",'CFR - XML import'!$A164,1)-2)))</f>
        <v>0</v>
      </c>
      <c r="AH170" s="140">
        <f>IF(ISERROR(FIND(AH$3,'CFR - XML import'!$A164)),0,VALUE(MID('CFR - XML import'!$A164,SEARCH("&gt;",'CFR - XML import'!$A164,1)+1,SEARCH("/",'CFR - XML import'!$A164,1)-SEARCH("&gt;",'CFR - XML import'!$A164,1)-2)))</f>
        <v>0</v>
      </c>
      <c r="AI170" s="140">
        <f>IF(ISERROR(FIND(AI$3,'CFR - XML import'!$A164)),0,VALUE(MID('CFR - XML import'!$A164,SEARCH("&gt;",'CFR - XML import'!$A164,1)+1,SEARCH("/",'CFR - XML import'!$A164,1)-SEARCH("&gt;",'CFR - XML import'!$A164,1)-2)))</f>
        <v>0</v>
      </c>
      <c r="AJ170" s="140">
        <f>IF(ISERROR(FIND(AJ$3,'CFR - XML import'!$A164)),0,VALUE(MID('CFR - XML import'!$A164,SEARCH("&gt;",'CFR - XML import'!$A164,1)+1,SEARCH("/",'CFR - XML import'!$A164,1)-SEARCH("&gt;",'CFR - XML import'!$A164,1)-2)))</f>
        <v>0</v>
      </c>
      <c r="AK170" s="140">
        <f>IF(ISERROR(FIND(AK$3,'CFR - XML import'!$A164)),0,VALUE(MID('CFR - XML import'!$A164,SEARCH("&gt;",'CFR - XML import'!$A164,1)+1,SEARCH("/",'CFR - XML import'!$A164,1)-SEARCH("&gt;",'CFR - XML import'!$A164,1)-2)))</f>
        <v>0</v>
      </c>
      <c r="AL170" s="140">
        <f>IF(ISERROR(FIND(AL$3,'CFR - XML import'!$A164)),0,VALUE(MID('CFR - XML import'!$A164,SEARCH("&gt;",'CFR - XML import'!$A164,1)+1,SEARCH("/",'CFR - XML import'!$A164,1)-SEARCH("&gt;",'CFR - XML import'!$A164,1)-2)))</f>
        <v>0</v>
      </c>
      <c r="AM170" s="140">
        <f>IF(ISERROR(FIND(AM$3,'CFR - XML import'!$A164)),0,VALUE(MID('CFR - XML import'!$A164,SEARCH("&gt;",'CFR - XML import'!$A164,1)+1,SEARCH("/",'CFR - XML import'!$A164,1)-SEARCH("&gt;",'CFR - XML import'!$A164,1)-2)))</f>
        <v>0</v>
      </c>
      <c r="AN170" s="140">
        <f>IF(ISERROR(FIND(AN$3,'CFR - XML import'!$A164)),0,VALUE(MID('CFR - XML import'!$A164,SEARCH("&gt;",'CFR - XML import'!$A164,1)+1,SEARCH("/",'CFR - XML import'!$A164,1)-SEARCH("&gt;",'CFR - XML import'!$A164,1)-2)))</f>
        <v>0</v>
      </c>
      <c r="AO170" s="140">
        <f>IF(ISERROR(FIND(AO$3,'CFR - XML import'!$A164)),0,VALUE(MID('CFR - XML import'!$A164,SEARCH("&gt;",'CFR - XML import'!$A164,1)+1,SEARCH("/",'CFR - XML import'!$A164,1)-SEARCH("&gt;",'CFR - XML import'!$A164,1)-2)))</f>
        <v>0</v>
      </c>
      <c r="AP170" s="140">
        <f>IF(ISERROR(FIND(AP$3,'CFR - XML import'!$A164)),0,VALUE(MID('CFR - XML import'!$A164,SEARCH("&gt;",'CFR - XML import'!$A164,1)+1,SEARCH("/",'CFR - XML import'!$A164,1)-SEARCH("&gt;",'CFR - XML import'!$A164,1)-2)))</f>
        <v>0</v>
      </c>
      <c r="AQ170" s="140">
        <f>IF(ISERROR(FIND(AQ$3,'CFR - XML import'!$A164)),0,VALUE(MID('CFR - XML import'!$A164,SEARCH("&gt;",'CFR - XML import'!$A164,1)+1,SEARCH("/",'CFR - XML import'!$A164,1)-SEARCH("&gt;",'CFR - XML import'!$A164,1)-2)))</f>
        <v>0</v>
      </c>
      <c r="AR170" s="140">
        <f>IF(ISERROR(FIND(AR$3,'CFR - XML import'!$A164)),0,VALUE(MID('CFR - XML import'!$A164,SEARCH("&gt;",'CFR - XML import'!$A164,1)+1,SEARCH("/",'CFR - XML import'!$A164,1)-SEARCH("&gt;",'CFR - XML import'!$A164,1)-2)))</f>
        <v>0</v>
      </c>
      <c r="AS170" s="140">
        <f>IF(ISERROR(FIND(AS$3,'CFR - XML import'!$A164)),0,VALUE(MID('CFR - XML import'!$A164,SEARCH("&gt;",'CFR - XML import'!$A164,1)+1,SEARCH("/",'CFR - XML import'!$A164,1)-SEARCH("&gt;",'CFR - XML import'!$A164,1)-2)))</f>
        <v>0</v>
      </c>
      <c r="AT170" s="140">
        <f>IF(ISERROR(FIND(AT$3,'CFR - XML import'!$A164)),0,VALUE(MID('CFR - XML import'!$A164,SEARCH("&gt;",'CFR - XML import'!$A164,1)+1,SEARCH("/",'CFR - XML import'!$A164,1)-SEARCH("&gt;",'CFR - XML import'!$A164,1)-2)))</f>
        <v>0</v>
      </c>
      <c r="AU170" s="140">
        <f>IF(ISERROR(FIND(AU$3,'CFR - XML import'!$A164)),0,VALUE(MID('CFR - XML import'!$A164,SEARCH("&gt;",'CFR - XML import'!$A164,1)+1,SEARCH("/",'CFR - XML import'!$A164,1)-SEARCH("&gt;",'CFR - XML import'!$A164,1)-2)))</f>
        <v>0</v>
      </c>
      <c r="AV170" s="140">
        <f>IF(ISERROR(FIND(AV$3,'CFR - XML import'!$A164)),0,VALUE(MID('CFR - XML import'!$A164,SEARCH("&gt;",'CFR - XML import'!$A164,1)+1,SEARCH("/",'CFR - XML import'!$A164,1)-SEARCH("&gt;",'CFR - XML import'!$A164,1)-2)))</f>
        <v>0</v>
      </c>
      <c r="AW170" s="140">
        <f>IF(ISERROR(FIND(AW$3,'CFR - XML import'!$A164)),0,VALUE(MID('CFR - XML import'!$A164,SEARCH("&gt;",'CFR - XML import'!$A164,1)+1,SEARCH("/",'CFR - XML import'!$A164,1)-SEARCH("&gt;",'CFR - XML import'!$A164,1)-2)))</f>
        <v>0</v>
      </c>
      <c r="AX170" s="140">
        <f>IF(ISERROR(FIND(AX$3,'CFR - XML import'!$A164)),0,VALUE(MID('CFR - XML import'!$A164,SEARCH("&gt;",'CFR - XML import'!$A164,1)+1,SEARCH("/",'CFR - XML import'!$A164,1)-SEARCH("&gt;",'CFR - XML import'!$A164,1)-2)))</f>
        <v>0</v>
      </c>
      <c r="AY170" s="140">
        <f>IF(ISERROR(FIND(AY$3,'CFR - XML import'!$A164)),0,VALUE(MID('CFR - XML import'!$A164,SEARCH("&gt;",'CFR - XML import'!$A164,1)+1,SEARCH("/",'CFR - XML import'!$A164,1)-SEARCH("&gt;",'CFR - XML import'!$A164,1)-2)))</f>
        <v>0</v>
      </c>
      <c r="AZ170" s="140">
        <f>IF(ISERROR(FIND(AZ$3,'CFR - XML import'!$A164)),0,VALUE(MID('CFR - XML import'!$A164,SEARCH("&gt;",'CFR - XML import'!$A164,1)+1,SEARCH("/",'CFR - XML import'!$A164,1)-SEARCH("&gt;",'CFR - XML import'!$A164,1)-2)))</f>
        <v>0</v>
      </c>
      <c r="BA170" s="140">
        <f>IF(ISERROR(FIND(BA$3,'CFR - XML import'!$A164)),0,VALUE(MID('CFR - XML import'!$A164,SEARCH("&gt;",'CFR - XML import'!$A164,1)+1,SEARCH("/",'CFR - XML import'!$A164,1)-SEARCH("&gt;",'CFR - XML import'!$A164,1)-2)))</f>
        <v>0</v>
      </c>
      <c r="BB170" s="140">
        <f>IF(ISERROR(FIND(BB$3,'CFR - XML import'!$A164)),0,VALUE(MID('CFR - XML import'!$A164,SEARCH("&gt;",'CFR - XML import'!$A164,1)+1,SEARCH("/",'CFR - XML import'!$A164,1)-SEARCH("&gt;",'CFR - XML import'!$A164,1)-2)))</f>
        <v>0</v>
      </c>
      <c r="BC170" s="140">
        <f>IF(ISERROR(FIND(BC$3,'CFR - XML import'!$A164)),0,VALUE(MID('CFR - XML import'!$A164,SEARCH("&gt;",'CFR - XML import'!$A164,1)+1,SEARCH("/",'CFR - XML import'!$A164,1)-SEARCH("&gt;",'CFR - XML import'!$A164,1)-2)))</f>
        <v>0</v>
      </c>
      <c r="BD170" s="140">
        <f>IF(ISERROR(FIND(BD$3,'CFR - XML import'!$A164)),0,VALUE(MID('CFR - XML import'!$A164,SEARCH("&gt;",'CFR - XML import'!$A164,1)+1,SEARCH("/",'CFR - XML import'!$A164,1)-SEARCH("&gt;",'CFR - XML import'!$A164,1)-2)))</f>
        <v>0</v>
      </c>
      <c r="BE170" s="140">
        <f>IF(ISERROR(FIND(BE$3,'CFR - XML import'!$A164)),0,VALUE(MID('CFR - XML import'!$A164,SEARCH("&gt;",'CFR - XML import'!$A164,1)+1,SEARCH("/",'CFR - XML import'!$A164,1)-SEARCH("&gt;",'CFR - XML import'!$A164,1)-2)))</f>
        <v>0</v>
      </c>
      <c r="BF170" s="140">
        <f>IF(ISERROR(FIND(BF$3,'CFR - XML import'!$A164)),0,VALUE(MID('CFR - XML import'!$A164,SEARCH("&gt;",'CFR - XML import'!$A164,1)+1,SEARCH("/",'CFR - XML import'!$A164,1)-SEARCH("&gt;",'CFR - XML import'!$A164,1)-2)))</f>
        <v>0</v>
      </c>
      <c r="BG170" s="140">
        <f>IF(ISERROR(FIND(BG$3,'CFR - XML import'!$A164)),0,VALUE(MID('CFR - XML import'!$A164,SEARCH("&gt;",'CFR - XML import'!$A164,1)+1,SEARCH("/",'CFR - XML import'!$A164,1)-SEARCH("&gt;",'CFR - XML import'!$A164,1)-2)))</f>
        <v>0</v>
      </c>
      <c r="BH170" s="140">
        <f>IF(ISERROR(FIND(BH$3,'CFR - XML import'!$A164)),0,VALUE(MID('CFR - XML import'!$A164,SEARCH("&gt;",'CFR - XML import'!$A164,1)+1,SEARCH("/",'CFR - XML import'!$A164,1)-SEARCH("&gt;",'CFR - XML import'!$A164,1)-2)))</f>
        <v>0</v>
      </c>
      <c r="BI170" s="140">
        <f>IF(ISERROR(FIND(BI$3,'CFR - XML import'!$A164)),0,VALUE(MID('CFR - XML import'!$A164,SEARCH("&gt;",'CFR - XML import'!$A164,1)+1,SEARCH("/",'CFR - XML import'!$A164,1)-SEARCH("&gt;",'CFR - XML import'!$A164,1)-2)))</f>
        <v>0</v>
      </c>
      <c r="BJ170" s="140">
        <f>IF(ISERROR(FIND(BJ$3,'CFR - XML import'!$A164)),0,VALUE(MID('CFR - XML import'!$A164,SEARCH("&gt;",'CFR - XML import'!$A164,1)+1,SEARCH("/",'CFR - XML import'!$A164,1)-SEARCH("&gt;",'CFR - XML import'!$A164,1)-2)))</f>
        <v>0</v>
      </c>
      <c r="BK170" s="140">
        <f>IF(ISERROR(FIND(BK$3,'CFR - XML import'!$A164)),0,VALUE(MID('CFR - XML import'!$A164,SEARCH("&gt;",'CFR - XML import'!$A164,1)+1,SEARCH("/",'CFR - XML import'!$A164,1)-SEARCH("&gt;",'CFR - XML import'!$A164,1)-2)))</f>
        <v>0</v>
      </c>
      <c r="BL170" s="140">
        <f>IF(ISERROR(FIND(BL$3,'CFR - XML import'!$A164)),0,VALUE(MID('CFR - XML import'!$A164,SEARCH("&gt;",'CFR - XML import'!$A164,1)+1,SEARCH("/",'CFR - XML import'!$A164,1)-SEARCH("&gt;",'CFR - XML import'!$A164,1)-2)))</f>
        <v>0</v>
      </c>
      <c r="BM170" s="140">
        <f>IF(ISERROR(FIND(BM$3,'CFR - XML import'!$A164)),0,VALUE(MID('CFR - XML import'!$A164,SEARCH("&gt;",'CFR - XML import'!$A164,1)+1,SEARCH("/",'CFR - XML import'!$A164,1)-SEARCH("&gt;",'CFR - XML import'!$A164,1)-2)))</f>
        <v>0</v>
      </c>
      <c r="BN170" s="140">
        <f>IF(ISERROR(FIND(BN$3,'CFR - XML import'!$A164)),0,VALUE(MID('CFR - XML import'!$A164,SEARCH("&gt;",'CFR - XML import'!$A164,1)+1,SEARCH("/",'CFR - XML import'!$A164,1)-SEARCH("&gt;",'CFR - XML import'!$A164,1)-2)))</f>
        <v>0</v>
      </c>
      <c r="BO170" s="140">
        <f>IF(ISERROR(FIND(BO$3,'CFR - XML import'!$A164)),0,VALUE(MID('CFR - XML import'!$A164,SEARCH("&gt;",'CFR - XML import'!$A164,1)+1,SEARCH("/",'CFR - XML import'!$A164,1)-SEARCH("&gt;",'CFR - XML import'!$A164,1)-2)))</f>
        <v>0</v>
      </c>
      <c r="BP170" s="140">
        <f>IF(ISERROR(FIND(BP$3,'CFR - XML import'!$A164)),0,VALUE(MID('CFR - XML import'!$A164,SEARCH("&gt;",'CFR - XML import'!$A164,1)+1,SEARCH("/",'CFR - XML import'!$A164,1)-SEARCH("&gt;",'CFR - XML import'!$A164,1)-2)))</f>
        <v>0</v>
      </c>
      <c r="BQ170" s="140">
        <f>IF(ISERROR(FIND(BQ$3,'CFR - XML import'!$A164)),0,VALUE(MID('CFR - XML import'!$A164,SEARCH("&gt;",'CFR - XML import'!$A164,1)+1,SEARCH("/",'CFR - XML import'!$A164,1)-SEARCH("&gt;",'CFR - XML import'!$A164,1)-2)))</f>
        <v>0</v>
      </c>
      <c r="BR170" s="140">
        <f>IF(ISERROR(FIND(BR$3,'CFR - XML import'!$A164)),0,VALUE(MID('CFR - XML import'!$A164,SEARCH("&gt;",'CFR - XML import'!$A164,1)+1,SEARCH("/",'CFR - XML import'!$A164,1)-SEARCH("&gt;",'CFR - XML import'!$A164,1)-2)))</f>
        <v>0</v>
      </c>
      <c r="BS170" s="140">
        <f>IF(ISERROR(FIND(BS$3,'CFR - XML import'!$A164)),0,VALUE(MID('CFR - XML import'!$A164,SEARCH("&gt;",'CFR - XML import'!$A164,1)+1,SEARCH("/",'CFR - XML import'!$A164,1)-SEARCH("&gt;",'CFR - XML import'!$A164,1)-2)))</f>
        <v>0</v>
      </c>
      <c r="BT170" s="140">
        <f>IF(ISERROR(FIND(BT$3,'CFR - XML import'!$A164)),0,VALUE(MID('CFR - XML import'!$A164,SEARCH("&gt;",'CFR - XML import'!$A164,1)+1,SEARCH("/",'CFR - XML import'!$A164,1)-SEARCH("&gt;",'CFR - XML import'!$A164,1)-2)))</f>
        <v>0</v>
      </c>
      <c r="BU170" s="140">
        <f>IF(ISERROR(FIND(BU$3,'CFR - XML import'!$A164)),0,VALUE(MID('CFR - XML import'!$A164,SEARCH("&gt;",'CFR - XML import'!$A164,1)+1,SEARCH("/",'CFR - XML import'!$A164,1)-SEARCH("&gt;",'CFR - XML import'!$A164,1)-2)))</f>
        <v>0</v>
      </c>
      <c r="BV170" s="140">
        <f>IF(ISERROR(FIND(BV$3,'CFR - XML import'!$A164)),0,VALUE(MID('CFR - XML import'!$A164,SEARCH("&gt;",'CFR - XML import'!$A164,1)+1,SEARCH("/",'CFR - XML import'!$A164,1)-SEARCH("&gt;",'CFR - XML import'!$A164,1)-2)))</f>
        <v>0</v>
      </c>
      <c r="BW170" s="140">
        <f>IF(ISERROR(FIND(BW$3,'CFR - XML import'!$A164)),0,VALUE(MID('CFR - XML import'!$A164,SEARCH("&gt;",'CFR - XML import'!$A164,1)+1,SEARCH("/",'CFR - XML import'!$A164,1)-SEARCH("&gt;",'CFR - XML import'!$A164,1)-2)))</f>
        <v>0</v>
      </c>
      <c r="BX170" s="140">
        <f>IF(ISERROR(FIND(BX$3,'CFR - XML import'!$A164)),0,VALUE(MID('CFR - XML import'!$A164,SEARCH("&gt;",'CFR - XML import'!$A164,1)+1,SEARCH("/",'CFR - XML import'!$A164,1)-SEARCH("&gt;",'CFR - XML import'!$A164,1)-2)))</f>
        <v>0</v>
      </c>
      <c r="BY170" s="140">
        <f>IF(ISERROR(FIND(BY$3,'CFR - XML import'!$A164)),0,VALUE(MID('CFR - XML import'!$A164,SEARCH("&gt;",'CFR - XML import'!$A164,1)+1,SEARCH("/",'CFR - XML import'!$A164,1)-SEARCH("&gt;",'CFR - XML import'!$A164,1)-2)))</f>
        <v>0</v>
      </c>
      <c r="BZ170" s="140">
        <f>IF(ISERROR(FIND(BZ$3,'CFR - XML import'!$A164)),0,VALUE(MID('CFR - XML import'!$A164,SEARCH("&gt;",'CFR - XML import'!$A164,1)+1,SEARCH("/",'CFR - XML import'!$A164,1)-SEARCH("&gt;",'CFR - XML import'!$A164,1)-2)))</f>
        <v>0</v>
      </c>
      <c r="CG170" s="142">
        <f>IF(ISERROR(IF(MID('CFR - XML import'!$A164,LEN($CF$4)+5,LEN('CFR - XML import'!$A164)-(2*LEN($CF$4)+5))="RMMS",1,IF(MID('CFR - XML import'!$A164,LEN("    &lt;InputSystem&gt;")+1,LEN('CFR - XML import'!$A164)-(LEN("    &lt;InputSystem&gt;")+LEN($CF$4)+1))="SIMS",2,0))),0,IF(MID('CFR - XML import'!$A164,LEN($CF$4)+5,LEN('CFR - XML import'!$A164)-(2*LEN($CF$4)+5))="RMMS",1,IF(MID('CFR - XML import'!$A164,LEN("    &lt;InputSystem&gt;")+1,LEN('CFR - XML import'!$A164)-(LEN("    &lt;InputSystem&gt;")+LEN($CF$4)+1))="SIMS",2,0)))</f>
        <v>0</v>
      </c>
      <c r="CH170" s="140">
        <f>IF(ISERROR(FIND(CH$3,'CFR - XML import'!$A164)),0,MID('CFR - XML import'!$A164,SEARCH("&gt;",'CFR - XML import'!$A164,1)+1,SEARCH("/",'CFR - XML import'!$A164,1)-SEARCH("&gt;",'CFR - XML import'!$A164,1)-2))</f>
        <v>0</v>
      </c>
      <c r="CI170" s="140">
        <f>IF(ISERROR(FIND(CI$3,'CFR - XML import'!$A164)),0,MID('CFR - XML import'!$A164,SEARCH("&gt;",'CFR - XML import'!$A164,1)+1,SEARCH("/",'CFR - XML import'!$A164,1)-SEARCH("&gt;",'CFR - XML import'!$A164,1)-2))</f>
        <v>0</v>
      </c>
      <c r="CJ170" s="140">
        <f>IF(ISERROR(FIND(CJ$3,'CFR - XML import'!$A164)),0,MID('CFR - XML import'!$A164,SEARCH("&gt;",'CFR - XML import'!$A164,1)+1,SEARCH("/",'CFR - XML import'!$A164,1)-SEARCH("&gt;",'CFR - XML import'!$A164,1)-2))</f>
        <v>0</v>
      </c>
      <c r="CK170" s="140">
        <f>IF(ISERROR(FIND(CK$3,'CFR - XML import'!$A164)),0,MID('CFR - XML import'!$A164,SEARCH("&gt;",'CFR - XML import'!$A164,1)+1,SEARCH("/",'CFR - XML import'!$A164,1)-SEARCH("&gt;",'CFR - XML import'!$A164,1)-2))</f>
        <v>0</v>
      </c>
      <c r="CL170" s="140">
        <f>IF(ISERROR(FIND(CL$3,'CFR - XML import'!$A164)),0,MID('CFR - XML import'!$A164,SEARCH("&gt;",'CFR - XML import'!$A164,1)+1,SEARCH("/",'CFR - XML import'!$A164,1)-SEARCH("&gt;",'CFR - XML import'!$A164,1)-2))</f>
        <v>0</v>
      </c>
      <c r="CM170" s="140">
        <f>IF(ISERROR(FIND(CM$3,'CFR - XML import'!$A164)),0,MID('CFR - XML import'!$A164,SEARCH("&gt;",'CFR - XML import'!$A164,1)+1,SEARCH("/",'CFR - XML import'!$A164,1)-SEARCH("&gt;",'CFR - XML import'!$A164,1)-2))</f>
        <v>0</v>
      </c>
    </row>
    <row r="171" spans="1:91" x14ac:dyDescent="0.2">
      <c r="A171" s="139" t="str">
        <f>IF(AND('CFR - XML import'!A165&lt;&gt;"",LEFT('CFR - XML import'!A165,1)&lt;&gt;"&lt;",LEFT('CFR - XML import'!A165,3)&lt;&gt;"  &lt;",LEFT('CFR - XML import'!A165,5)&lt;&gt;"    &lt;",LEFT('CFR - XML import'!A165,7)&lt;&gt;"      &lt;",LEFT('CFR - XML import'!A165,9)&lt;&gt;"        &lt;",$B$1="SIMS"),'CFR - XML import'!A165,IF(AND(LEFT('CFR - XML import'!A165,9)="&lt;Details&gt;",$B$1="RM"),'CFR - XML import'!A165,""))</f>
        <v/>
      </c>
      <c r="B171" s="140">
        <f>IF(ISERROR(FIND(B$3,'CFR - XML import'!$A165)),0,VALUE(MID('CFR - XML import'!$A165,SEARCH("&gt;",'CFR - XML import'!$A165,1)+1,SEARCH("/",'CFR - XML import'!$A165,1)-SEARCH("&gt;",'CFR - XML import'!$A165,1)-2)))</f>
        <v>0</v>
      </c>
      <c r="D171" s="140">
        <f>IF(ISERROR(FIND(D$3,'CFR - XML import'!$A165)),0,MID('CFR - XML import'!$A165,SEARCH("&gt;",'CFR - XML import'!$A165,1)+1,SEARCH("/",'CFR - XML import'!$A165,1)-SEARCH("&gt;",'CFR - XML import'!$A165,1)-2))</f>
        <v>0</v>
      </c>
      <c r="E171" s="140">
        <f>IF(ISERROR(FIND(E$3,'CFR - XML import'!$A165)),0,MID('CFR - XML import'!$A165,SEARCH("&gt;",'CFR - XML import'!$A165,1)+1,SEARCH("/",'CFR - XML import'!$A165,1)-SEARCH("&gt;",'CFR - XML import'!$A165,1)-2))</f>
        <v>0</v>
      </c>
      <c r="F171" s="141">
        <f>IF($B$1="SIMS",IF(ISERROR(FIND(F$3,'CFR - XML import'!$A165)),0,VALUE(MID('CFR - XML import'!$A165,15,10))),IF(ISERROR(FIND(F$3,'CFR - XML import'!$A165)),0,VALUE(MID('CFR - XML import'!$A165,15,10))))</f>
        <v>0</v>
      </c>
      <c r="G171" s="140">
        <f>IF(ISERROR(FIND(G$3,'CFR - XML import'!$A165)),0,VALUE(MID('CFR - XML import'!$A165,SEARCH("&gt;",'CFR - XML import'!$A165,1)+1,SEARCH("/",'CFR - XML import'!$A165,1)-SEARCH("&gt;",'CFR - XML import'!$A165,1)-2)))</f>
        <v>0</v>
      </c>
      <c r="H171" s="140">
        <f>IF(ISERROR(FIND(H$3,'CFR - XML import'!$A165)),0,VALUE(MID('CFR - XML import'!$A165,SEARCH("&gt;",'CFR - XML import'!$A165,1)+1,SEARCH("/",'CFR - XML import'!$A165,1)-SEARCH("&gt;",'CFR - XML import'!$A165,1)-2)))</f>
        <v>0</v>
      </c>
      <c r="I171" s="140">
        <f>IF(ISERROR(FIND(I$3,'CFR - XML import'!$A165)),0,VALUE(MID('CFR - XML import'!$A165,SEARCH("&gt;",'CFR - XML import'!$A165,1)+1,SEARCH("/",'CFR - XML import'!$A165,1)-SEARCH("&gt;",'CFR - XML import'!$A165,1)-2)))</f>
        <v>0</v>
      </c>
      <c r="J171" s="140">
        <f>IF(ISERROR(FIND(J$3,'CFR - XML import'!$A165)),0,VALUE(MID('CFR - XML import'!$A165,SEARCH("&gt;",'CFR - XML import'!$A165,1)+1,SEARCH("/",'CFR - XML import'!$A165,1)-SEARCH("&gt;",'CFR - XML import'!$A165,1)-2)))</f>
        <v>0</v>
      </c>
      <c r="K171" s="140">
        <f>IF(ISERROR(FIND(K$3,'CFR - XML import'!$A165)),0,VALUE(MID('CFR - XML import'!$A165,SEARCH("&gt;",'CFR - XML import'!$A165,1)+1,SEARCH("/",'CFR - XML import'!$A165,1)-SEARCH("&gt;",'CFR - XML import'!$A165,1)-2)))</f>
        <v>0</v>
      </c>
      <c r="L171" s="140">
        <f>IF(ISERROR(FIND(L$3,'CFR - XML import'!$A165)),0,VALUE(MID('CFR - XML import'!$A165,SEARCH("&gt;",'CFR - XML import'!$A165,1)+1,SEARCH("/",'CFR - XML import'!$A165,1)-SEARCH("&gt;",'CFR - XML import'!$A165,1)-2)))</f>
        <v>0</v>
      </c>
      <c r="M171" s="140">
        <f>IF(ISERROR(FIND(M$3,'CFR - XML import'!$A165)),0,VALUE(MID('CFR - XML import'!$A165,SEARCH("&gt;",'CFR - XML import'!$A165,1)+1,SEARCH("/",'CFR - XML import'!$A165,1)-SEARCH("&gt;",'CFR - XML import'!$A165,1)-2)))</f>
        <v>0</v>
      </c>
      <c r="N171" s="140">
        <f>IF(ISERROR(FIND(N$3,'CFR - XML import'!$A165)),0,VALUE(MID('CFR - XML import'!$A165,SEARCH("&gt;",'CFR - XML import'!$A165,1)+1,SEARCH("/",'CFR - XML import'!$A165,1)-SEARCH("&gt;",'CFR - XML import'!$A165,1)-2)))</f>
        <v>0</v>
      </c>
      <c r="O171" s="140">
        <f>IF(ISERROR(FIND(O$3,'CFR - XML import'!$A165)),0,VALUE(MID('CFR - XML import'!$A165,SEARCH("&gt;",'CFR - XML import'!$A165,1)+1,SEARCH("/",'CFR - XML import'!$A165,1)-SEARCH("&gt;",'CFR - XML import'!$A165,1)-2)))</f>
        <v>0</v>
      </c>
      <c r="P171" s="140">
        <f>IF(ISERROR(FIND(P$3,'CFR - XML import'!$A165)),0,VALUE(MID('CFR - XML import'!$A165,SEARCH("&gt;",'CFR - XML import'!$A165,1)+1,SEARCH("/",'CFR - XML import'!$A165,1)-SEARCH("&gt;",'CFR - XML import'!$A165,1)-2)))</f>
        <v>0</v>
      </c>
      <c r="Q171" s="140">
        <f>IF(ISERROR(FIND(Q$3,'CFR - XML import'!$A165)),0,VALUE(MID('CFR - XML import'!$A165,SEARCH("&gt;",'CFR - XML import'!$A165,1)+1,SEARCH("/",'CFR - XML import'!$A165,1)-SEARCH("&gt;",'CFR - XML import'!$A165,1)-2)))</f>
        <v>0</v>
      </c>
      <c r="R171" s="140">
        <f>IF(ISERROR(FIND(R$3,'CFR - XML import'!$A165)),0,VALUE(MID('CFR - XML import'!$A165,SEARCH("&gt;",'CFR - XML import'!$A165,1)+1,SEARCH("/",'CFR - XML import'!$A165,1)-SEARCH("&gt;",'CFR - XML import'!$A165,1)-2)))</f>
        <v>0</v>
      </c>
      <c r="S171" s="140">
        <f>IF(ISERROR(FIND(S$3,'CFR - XML import'!$A165)),0,VALUE(MID('CFR - XML import'!$A165,SEARCH("&gt;",'CFR - XML import'!$A165,1)+1,SEARCH("/",'CFR - XML import'!$A165,1)-SEARCH("&gt;",'CFR - XML import'!$A165,1)-2)))</f>
        <v>0</v>
      </c>
      <c r="T171" s="140">
        <f>IF(ISERROR(FIND(T$3,'CFR - XML import'!$A165)),0,VALUE(MID('CFR - XML import'!$A165,SEARCH("&gt;",'CFR - XML import'!$A165,1)+1,SEARCH("/",'CFR - XML import'!$A165,1)-SEARCH("&gt;",'CFR - XML import'!$A165,1)-2)))</f>
        <v>0</v>
      </c>
      <c r="U171" s="140">
        <f>IF(ISERROR(FIND(U$3,'CFR - XML import'!$A165)),0,VALUE(MID('CFR - XML import'!$A165,SEARCH("&gt;",'CFR - XML import'!$A165,1)+1,SEARCH("/",'CFR - XML import'!$A165,1)-SEARCH("&gt;",'CFR - XML import'!$A165,1)-2)))</f>
        <v>0</v>
      </c>
      <c r="V171" s="140">
        <f>IF(ISERROR(FIND(V$3,'CFR - XML import'!$A165)),0,VALUE(MID('CFR - XML import'!$A165,SEARCH("&gt;",'CFR - XML import'!$A165,1)+1,SEARCH("/",'CFR - XML import'!$A165,1)-SEARCH("&gt;",'CFR - XML import'!$A165,1)-2)))</f>
        <v>0</v>
      </c>
      <c r="W171" s="140">
        <f>IF(ISERROR(FIND(W$3,'CFR - XML import'!$A165)),0,VALUE(MID('CFR - XML import'!$A165,SEARCH("&gt;",'CFR - XML import'!$A165,1)+1,SEARCH("/",'CFR - XML import'!$A165,1)-SEARCH("&gt;",'CFR - XML import'!$A165,1)-2)))</f>
        <v>0</v>
      </c>
      <c r="X171" s="140"/>
      <c r="Y171" s="140">
        <f>IF(ISERROR(FIND(Y$3,'CFR - XML import'!$A165)),0,VALUE(MID('CFR - XML import'!$A165,SEARCH("&gt;",'CFR - XML import'!$A165,1)+1,SEARCH("/",'CFR - XML import'!$A165,1)-SEARCH("&gt;",'CFR - XML import'!$A165,1)-2)))</f>
        <v>0</v>
      </c>
      <c r="Z171" s="140">
        <f>IF(ISERROR(FIND(Z$3,'CFR - XML import'!$A165)),0,VALUE(MID('CFR - XML import'!$A165,SEARCH("&gt;",'CFR - XML import'!$A165,1)+1,SEARCH("/",'CFR - XML import'!$A165,1)-SEARCH("&gt;",'CFR - XML import'!$A165,1)-2)))</f>
        <v>0</v>
      </c>
      <c r="AA171" s="140">
        <f>IF(ISERROR(FIND(AA$3,'CFR - XML import'!$A165)),0,VALUE(MID('CFR - XML import'!$A165,SEARCH("&gt;",'CFR - XML import'!$A165,1)+1,SEARCH("/",'CFR - XML import'!$A165,1)-SEARCH("&gt;",'CFR - XML import'!$A165,1)-2)))</f>
        <v>0</v>
      </c>
      <c r="AB171" s="140">
        <f>IF(ISERROR(FIND(AB$3,'CFR - XML import'!$A165)),0,VALUE(MID('CFR - XML import'!$A165,SEARCH("&gt;",'CFR - XML import'!$A165,1)+1,SEARCH("/",'CFR - XML import'!$A165,1)-SEARCH("&gt;",'CFR - XML import'!$A165,1)-2)))</f>
        <v>0</v>
      </c>
      <c r="AC171" s="140">
        <f>IF(ISERROR(FIND(AC$3,'CFR - XML import'!$A165)),0,VALUE(MID('CFR - XML import'!$A165,SEARCH("&gt;",'CFR - XML import'!$A165,1)+1,SEARCH("/",'CFR - XML import'!$A165,1)-SEARCH("&gt;",'CFR - XML import'!$A165,1)-2)))</f>
        <v>0</v>
      </c>
      <c r="AD171" s="140">
        <f>IF(ISERROR(FIND(AD$3,'CFR - XML import'!$A165)),0,VALUE(MID('CFR - XML import'!$A165,SEARCH("&gt;",'CFR - XML import'!$A165,1)+1,SEARCH("/",'CFR - XML import'!$A165,1)-SEARCH("&gt;",'CFR - XML import'!$A165,1)-2)))</f>
        <v>0</v>
      </c>
      <c r="AE171" s="140">
        <f>IF(ISERROR(FIND(AE$3,'CFR - XML import'!$A165)),0,VALUE(MID('CFR - XML import'!$A165,SEARCH("&gt;",'CFR - XML import'!$A165,1)+1,SEARCH("/",'CFR - XML import'!$A165,1)-SEARCH("&gt;",'CFR - XML import'!$A165,1)-2)))</f>
        <v>0</v>
      </c>
      <c r="AF171" s="140">
        <f>IF(ISERROR(FIND(AF$3,'CFR - XML import'!$A165)),0,VALUE(MID('CFR - XML import'!$A165,SEARCH("&gt;",'CFR - XML import'!$A165,1)+1,SEARCH("/",'CFR - XML import'!$A165,1)-SEARCH("&gt;",'CFR - XML import'!$A165,1)-2)))</f>
        <v>0</v>
      </c>
      <c r="AG171" s="140">
        <f>IF(ISERROR(FIND(AG$3,'CFR - XML import'!$A165)),0,VALUE(MID('CFR - XML import'!$A165,SEARCH("&gt;",'CFR - XML import'!$A165,1)+1,SEARCH("/",'CFR - XML import'!$A165,1)-SEARCH("&gt;",'CFR - XML import'!$A165,1)-2)))</f>
        <v>0</v>
      </c>
      <c r="AH171" s="140">
        <f>IF(ISERROR(FIND(AH$3,'CFR - XML import'!$A165)),0,VALUE(MID('CFR - XML import'!$A165,SEARCH("&gt;",'CFR - XML import'!$A165,1)+1,SEARCH("/",'CFR - XML import'!$A165,1)-SEARCH("&gt;",'CFR - XML import'!$A165,1)-2)))</f>
        <v>0</v>
      </c>
      <c r="AI171" s="140">
        <f>IF(ISERROR(FIND(AI$3,'CFR - XML import'!$A165)),0,VALUE(MID('CFR - XML import'!$A165,SEARCH("&gt;",'CFR - XML import'!$A165,1)+1,SEARCH("/",'CFR - XML import'!$A165,1)-SEARCH("&gt;",'CFR - XML import'!$A165,1)-2)))</f>
        <v>0</v>
      </c>
      <c r="AJ171" s="140">
        <f>IF(ISERROR(FIND(AJ$3,'CFR - XML import'!$A165)),0,VALUE(MID('CFR - XML import'!$A165,SEARCH("&gt;",'CFR - XML import'!$A165,1)+1,SEARCH("/",'CFR - XML import'!$A165,1)-SEARCH("&gt;",'CFR - XML import'!$A165,1)-2)))</f>
        <v>0</v>
      </c>
      <c r="AK171" s="140">
        <f>IF(ISERROR(FIND(AK$3,'CFR - XML import'!$A165)),0,VALUE(MID('CFR - XML import'!$A165,SEARCH("&gt;",'CFR - XML import'!$A165,1)+1,SEARCH("/",'CFR - XML import'!$A165,1)-SEARCH("&gt;",'CFR - XML import'!$A165,1)-2)))</f>
        <v>0</v>
      </c>
      <c r="AL171" s="140">
        <f>IF(ISERROR(FIND(AL$3,'CFR - XML import'!$A165)),0,VALUE(MID('CFR - XML import'!$A165,SEARCH("&gt;",'CFR - XML import'!$A165,1)+1,SEARCH("/",'CFR - XML import'!$A165,1)-SEARCH("&gt;",'CFR - XML import'!$A165,1)-2)))</f>
        <v>0</v>
      </c>
      <c r="AM171" s="140">
        <f>IF(ISERROR(FIND(AM$3,'CFR - XML import'!$A165)),0,VALUE(MID('CFR - XML import'!$A165,SEARCH("&gt;",'CFR - XML import'!$A165,1)+1,SEARCH("/",'CFR - XML import'!$A165,1)-SEARCH("&gt;",'CFR - XML import'!$A165,1)-2)))</f>
        <v>0</v>
      </c>
      <c r="AN171" s="140">
        <f>IF(ISERROR(FIND(AN$3,'CFR - XML import'!$A165)),0,VALUE(MID('CFR - XML import'!$A165,SEARCH("&gt;",'CFR - XML import'!$A165,1)+1,SEARCH("/",'CFR - XML import'!$A165,1)-SEARCH("&gt;",'CFR - XML import'!$A165,1)-2)))</f>
        <v>0</v>
      </c>
      <c r="AO171" s="140">
        <f>IF(ISERROR(FIND(AO$3,'CFR - XML import'!$A165)),0,VALUE(MID('CFR - XML import'!$A165,SEARCH("&gt;",'CFR - XML import'!$A165,1)+1,SEARCH("/",'CFR - XML import'!$A165,1)-SEARCH("&gt;",'CFR - XML import'!$A165,1)-2)))</f>
        <v>0</v>
      </c>
      <c r="AP171" s="140">
        <f>IF(ISERROR(FIND(AP$3,'CFR - XML import'!$A165)),0,VALUE(MID('CFR - XML import'!$A165,SEARCH("&gt;",'CFR - XML import'!$A165,1)+1,SEARCH("/",'CFR - XML import'!$A165,1)-SEARCH("&gt;",'CFR - XML import'!$A165,1)-2)))</f>
        <v>0</v>
      </c>
      <c r="AQ171" s="140">
        <f>IF(ISERROR(FIND(AQ$3,'CFR - XML import'!$A165)),0,VALUE(MID('CFR - XML import'!$A165,SEARCH("&gt;",'CFR - XML import'!$A165,1)+1,SEARCH("/",'CFR - XML import'!$A165,1)-SEARCH("&gt;",'CFR - XML import'!$A165,1)-2)))</f>
        <v>0</v>
      </c>
      <c r="AR171" s="140">
        <f>IF(ISERROR(FIND(AR$3,'CFR - XML import'!$A165)),0,VALUE(MID('CFR - XML import'!$A165,SEARCH("&gt;",'CFR - XML import'!$A165,1)+1,SEARCH("/",'CFR - XML import'!$A165,1)-SEARCH("&gt;",'CFR - XML import'!$A165,1)-2)))</f>
        <v>0</v>
      </c>
      <c r="AS171" s="140">
        <f>IF(ISERROR(FIND(AS$3,'CFR - XML import'!$A165)),0,VALUE(MID('CFR - XML import'!$A165,SEARCH("&gt;",'CFR - XML import'!$A165,1)+1,SEARCH("/",'CFR - XML import'!$A165,1)-SEARCH("&gt;",'CFR - XML import'!$A165,1)-2)))</f>
        <v>0</v>
      </c>
      <c r="AT171" s="140">
        <f>IF(ISERROR(FIND(AT$3,'CFR - XML import'!$A165)),0,VALUE(MID('CFR - XML import'!$A165,SEARCH("&gt;",'CFR - XML import'!$A165,1)+1,SEARCH("/",'CFR - XML import'!$A165,1)-SEARCH("&gt;",'CFR - XML import'!$A165,1)-2)))</f>
        <v>0</v>
      </c>
      <c r="AU171" s="140">
        <f>IF(ISERROR(FIND(AU$3,'CFR - XML import'!$A165)),0,VALUE(MID('CFR - XML import'!$A165,SEARCH("&gt;",'CFR - XML import'!$A165,1)+1,SEARCH("/",'CFR - XML import'!$A165,1)-SEARCH("&gt;",'CFR - XML import'!$A165,1)-2)))</f>
        <v>0</v>
      </c>
      <c r="AV171" s="140">
        <f>IF(ISERROR(FIND(AV$3,'CFR - XML import'!$A165)),0,VALUE(MID('CFR - XML import'!$A165,SEARCH("&gt;",'CFR - XML import'!$A165,1)+1,SEARCH("/",'CFR - XML import'!$A165,1)-SEARCH("&gt;",'CFR - XML import'!$A165,1)-2)))</f>
        <v>0</v>
      </c>
      <c r="AW171" s="140">
        <f>IF(ISERROR(FIND(AW$3,'CFR - XML import'!$A165)),0,VALUE(MID('CFR - XML import'!$A165,SEARCH("&gt;",'CFR - XML import'!$A165,1)+1,SEARCH("/",'CFR - XML import'!$A165,1)-SEARCH("&gt;",'CFR - XML import'!$A165,1)-2)))</f>
        <v>0</v>
      </c>
      <c r="AX171" s="140">
        <f>IF(ISERROR(FIND(AX$3,'CFR - XML import'!$A165)),0,VALUE(MID('CFR - XML import'!$A165,SEARCH("&gt;",'CFR - XML import'!$A165,1)+1,SEARCH("/",'CFR - XML import'!$A165,1)-SEARCH("&gt;",'CFR - XML import'!$A165,1)-2)))</f>
        <v>0</v>
      </c>
      <c r="AY171" s="140">
        <f>IF(ISERROR(FIND(AY$3,'CFR - XML import'!$A165)),0,VALUE(MID('CFR - XML import'!$A165,SEARCH("&gt;",'CFR - XML import'!$A165,1)+1,SEARCH("/",'CFR - XML import'!$A165,1)-SEARCH("&gt;",'CFR - XML import'!$A165,1)-2)))</f>
        <v>0</v>
      </c>
      <c r="AZ171" s="140">
        <f>IF(ISERROR(FIND(AZ$3,'CFR - XML import'!$A165)),0,VALUE(MID('CFR - XML import'!$A165,SEARCH("&gt;",'CFR - XML import'!$A165,1)+1,SEARCH("/",'CFR - XML import'!$A165,1)-SEARCH("&gt;",'CFR - XML import'!$A165,1)-2)))</f>
        <v>0</v>
      </c>
      <c r="BA171" s="140">
        <f>IF(ISERROR(FIND(BA$3,'CFR - XML import'!$A165)),0,VALUE(MID('CFR - XML import'!$A165,SEARCH("&gt;",'CFR - XML import'!$A165,1)+1,SEARCH("/",'CFR - XML import'!$A165,1)-SEARCH("&gt;",'CFR - XML import'!$A165,1)-2)))</f>
        <v>0</v>
      </c>
      <c r="BB171" s="140">
        <f>IF(ISERROR(FIND(BB$3,'CFR - XML import'!$A165)),0,VALUE(MID('CFR - XML import'!$A165,SEARCH("&gt;",'CFR - XML import'!$A165,1)+1,SEARCH("/",'CFR - XML import'!$A165,1)-SEARCH("&gt;",'CFR - XML import'!$A165,1)-2)))</f>
        <v>0</v>
      </c>
      <c r="BC171" s="140">
        <f>IF(ISERROR(FIND(BC$3,'CFR - XML import'!$A165)),0,VALUE(MID('CFR - XML import'!$A165,SEARCH("&gt;",'CFR - XML import'!$A165,1)+1,SEARCH("/",'CFR - XML import'!$A165,1)-SEARCH("&gt;",'CFR - XML import'!$A165,1)-2)))</f>
        <v>0</v>
      </c>
      <c r="BD171" s="140">
        <f>IF(ISERROR(FIND(BD$3,'CFR - XML import'!$A165)),0,VALUE(MID('CFR - XML import'!$A165,SEARCH("&gt;",'CFR - XML import'!$A165,1)+1,SEARCH("/",'CFR - XML import'!$A165,1)-SEARCH("&gt;",'CFR - XML import'!$A165,1)-2)))</f>
        <v>0</v>
      </c>
      <c r="BE171" s="140">
        <f>IF(ISERROR(FIND(BE$3,'CFR - XML import'!$A165)),0,VALUE(MID('CFR - XML import'!$A165,SEARCH("&gt;",'CFR - XML import'!$A165,1)+1,SEARCH("/",'CFR - XML import'!$A165,1)-SEARCH("&gt;",'CFR - XML import'!$A165,1)-2)))</f>
        <v>0</v>
      </c>
      <c r="BF171" s="140">
        <f>IF(ISERROR(FIND(BF$3,'CFR - XML import'!$A165)),0,VALUE(MID('CFR - XML import'!$A165,SEARCH("&gt;",'CFR - XML import'!$A165,1)+1,SEARCH("/",'CFR - XML import'!$A165,1)-SEARCH("&gt;",'CFR - XML import'!$A165,1)-2)))</f>
        <v>0</v>
      </c>
      <c r="BG171" s="140">
        <f>IF(ISERROR(FIND(BG$3,'CFR - XML import'!$A165)),0,VALUE(MID('CFR - XML import'!$A165,SEARCH("&gt;",'CFR - XML import'!$A165,1)+1,SEARCH("/",'CFR - XML import'!$A165,1)-SEARCH("&gt;",'CFR - XML import'!$A165,1)-2)))</f>
        <v>0</v>
      </c>
      <c r="BH171" s="140">
        <f>IF(ISERROR(FIND(BH$3,'CFR - XML import'!$A165)),0,VALUE(MID('CFR - XML import'!$A165,SEARCH("&gt;",'CFR - XML import'!$A165,1)+1,SEARCH("/",'CFR - XML import'!$A165,1)-SEARCH("&gt;",'CFR - XML import'!$A165,1)-2)))</f>
        <v>0</v>
      </c>
      <c r="BI171" s="140">
        <f>IF(ISERROR(FIND(BI$3,'CFR - XML import'!$A165)),0,VALUE(MID('CFR - XML import'!$A165,SEARCH("&gt;",'CFR - XML import'!$A165,1)+1,SEARCH("/",'CFR - XML import'!$A165,1)-SEARCH("&gt;",'CFR - XML import'!$A165,1)-2)))</f>
        <v>0</v>
      </c>
      <c r="BJ171" s="140">
        <f>IF(ISERROR(FIND(BJ$3,'CFR - XML import'!$A165)),0,VALUE(MID('CFR - XML import'!$A165,SEARCH("&gt;",'CFR - XML import'!$A165,1)+1,SEARCH("/",'CFR - XML import'!$A165,1)-SEARCH("&gt;",'CFR - XML import'!$A165,1)-2)))</f>
        <v>0</v>
      </c>
      <c r="BK171" s="140">
        <f>IF(ISERROR(FIND(BK$3,'CFR - XML import'!$A165)),0,VALUE(MID('CFR - XML import'!$A165,SEARCH("&gt;",'CFR - XML import'!$A165,1)+1,SEARCH("/",'CFR - XML import'!$A165,1)-SEARCH("&gt;",'CFR - XML import'!$A165,1)-2)))</f>
        <v>0</v>
      </c>
      <c r="BL171" s="140">
        <f>IF(ISERROR(FIND(BL$3,'CFR - XML import'!$A165)),0,VALUE(MID('CFR - XML import'!$A165,SEARCH("&gt;",'CFR - XML import'!$A165,1)+1,SEARCH("/",'CFR - XML import'!$A165,1)-SEARCH("&gt;",'CFR - XML import'!$A165,1)-2)))</f>
        <v>0</v>
      </c>
      <c r="BM171" s="140">
        <f>IF(ISERROR(FIND(BM$3,'CFR - XML import'!$A165)),0,VALUE(MID('CFR - XML import'!$A165,SEARCH("&gt;",'CFR - XML import'!$A165,1)+1,SEARCH("/",'CFR - XML import'!$A165,1)-SEARCH("&gt;",'CFR - XML import'!$A165,1)-2)))</f>
        <v>0</v>
      </c>
      <c r="BN171" s="140">
        <f>IF(ISERROR(FIND(BN$3,'CFR - XML import'!$A165)),0,VALUE(MID('CFR - XML import'!$A165,SEARCH("&gt;",'CFR - XML import'!$A165,1)+1,SEARCH("/",'CFR - XML import'!$A165,1)-SEARCH("&gt;",'CFR - XML import'!$A165,1)-2)))</f>
        <v>0</v>
      </c>
      <c r="BO171" s="140">
        <f>IF(ISERROR(FIND(BO$3,'CFR - XML import'!$A165)),0,VALUE(MID('CFR - XML import'!$A165,SEARCH("&gt;",'CFR - XML import'!$A165,1)+1,SEARCH("/",'CFR - XML import'!$A165,1)-SEARCH("&gt;",'CFR - XML import'!$A165,1)-2)))</f>
        <v>0</v>
      </c>
      <c r="BP171" s="140">
        <f>IF(ISERROR(FIND(BP$3,'CFR - XML import'!$A165)),0,VALUE(MID('CFR - XML import'!$A165,SEARCH("&gt;",'CFR - XML import'!$A165,1)+1,SEARCH("/",'CFR - XML import'!$A165,1)-SEARCH("&gt;",'CFR - XML import'!$A165,1)-2)))</f>
        <v>0</v>
      </c>
      <c r="BQ171" s="140">
        <f>IF(ISERROR(FIND(BQ$3,'CFR - XML import'!$A165)),0,VALUE(MID('CFR - XML import'!$A165,SEARCH("&gt;",'CFR - XML import'!$A165,1)+1,SEARCH("/",'CFR - XML import'!$A165,1)-SEARCH("&gt;",'CFR - XML import'!$A165,1)-2)))</f>
        <v>0</v>
      </c>
      <c r="BR171" s="140">
        <f>IF(ISERROR(FIND(BR$3,'CFR - XML import'!$A165)),0,VALUE(MID('CFR - XML import'!$A165,SEARCH("&gt;",'CFR - XML import'!$A165,1)+1,SEARCH("/",'CFR - XML import'!$A165,1)-SEARCH("&gt;",'CFR - XML import'!$A165,1)-2)))</f>
        <v>0</v>
      </c>
      <c r="BS171" s="140">
        <f>IF(ISERROR(FIND(BS$3,'CFR - XML import'!$A165)),0,VALUE(MID('CFR - XML import'!$A165,SEARCH("&gt;",'CFR - XML import'!$A165,1)+1,SEARCH("/",'CFR - XML import'!$A165,1)-SEARCH("&gt;",'CFR - XML import'!$A165,1)-2)))</f>
        <v>0</v>
      </c>
      <c r="BT171" s="140">
        <f>IF(ISERROR(FIND(BT$3,'CFR - XML import'!$A165)),0,VALUE(MID('CFR - XML import'!$A165,SEARCH("&gt;",'CFR - XML import'!$A165,1)+1,SEARCH("/",'CFR - XML import'!$A165,1)-SEARCH("&gt;",'CFR - XML import'!$A165,1)-2)))</f>
        <v>0</v>
      </c>
      <c r="BU171" s="140">
        <f>IF(ISERROR(FIND(BU$3,'CFR - XML import'!$A165)),0,VALUE(MID('CFR - XML import'!$A165,SEARCH("&gt;",'CFR - XML import'!$A165,1)+1,SEARCH("/",'CFR - XML import'!$A165,1)-SEARCH("&gt;",'CFR - XML import'!$A165,1)-2)))</f>
        <v>0</v>
      </c>
      <c r="BV171" s="140">
        <f>IF(ISERROR(FIND(BV$3,'CFR - XML import'!$A165)),0,VALUE(MID('CFR - XML import'!$A165,SEARCH("&gt;",'CFR - XML import'!$A165,1)+1,SEARCH("/",'CFR - XML import'!$A165,1)-SEARCH("&gt;",'CFR - XML import'!$A165,1)-2)))</f>
        <v>0</v>
      </c>
      <c r="BW171" s="140">
        <f>IF(ISERROR(FIND(BW$3,'CFR - XML import'!$A165)),0,VALUE(MID('CFR - XML import'!$A165,SEARCH("&gt;",'CFR - XML import'!$A165,1)+1,SEARCH("/",'CFR - XML import'!$A165,1)-SEARCH("&gt;",'CFR - XML import'!$A165,1)-2)))</f>
        <v>0</v>
      </c>
      <c r="BX171" s="140">
        <f>IF(ISERROR(FIND(BX$3,'CFR - XML import'!$A165)),0,VALUE(MID('CFR - XML import'!$A165,SEARCH("&gt;",'CFR - XML import'!$A165,1)+1,SEARCH("/",'CFR - XML import'!$A165,1)-SEARCH("&gt;",'CFR - XML import'!$A165,1)-2)))</f>
        <v>0</v>
      </c>
      <c r="BY171" s="140">
        <f>IF(ISERROR(FIND(BY$3,'CFR - XML import'!$A165)),0,VALUE(MID('CFR - XML import'!$A165,SEARCH("&gt;",'CFR - XML import'!$A165,1)+1,SEARCH("/",'CFR - XML import'!$A165,1)-SEARCH("&gt;",'CFR - XML import'!$A165,1)-2)))</f>
        <v>0</v>
      </c>
      <c r="BZ171" s="140">
        <f>IF(ISERROR(FIND(BZ$3,'CFR - XML import'!$A165)),0,VALUE(MID('CFR - XML import'!$A165,SEARCH("&gt;",'CFR - XML import'!$A165,1)+1,SEARCH("/",'CFR - XML import'!$A165,1)-SEARCH("&gt;",'CFR - XML import'!$A165,1)-2)))</f>
        <v>0</v>
      </c>
      <c r="CG171" s="142">
        <f>IF(ISERROR(IF(MID('CFR - XML import'!$A165,LEN($CF$4)+5,LEN('CFR - XML import'!$A165)-(2*LEN($CF$4)+5))="RMMS",1,IF(MID('CFR - XML import'!$A165,LEN("    &lt;InputSystem&gt;")+1,LEN('CFR - XML import'!$A165)-(LEN("    &lt;InputSystem&gt;")+LEN($CF$4)+1))="SIMS",2,0))),0,IF(MID('CFR - XML import'!$A165,LEN($CF$4)+5,LEN('CFR - XML import'!$A165)-(2*LEN($CF$4)+5))="RMMS",1,IF(MID('CFR - XML import'!$A165,LEN("    &lt;InputSystem&gt;")+1,LEN('CFR - XML import'!$A165)-(LEN("    &lt;InputSystem&gt;")+LEN($CF$4)+1))="SIMS",2,0)))</f>
        <v>0</v>
      </c>
      <c r="CH171" s="140">
        <f>IF(ISERROR(FIND(CH$3,'CFR - XML import'!$A165)),0,MID('CFR - XML import'!$A165,SEARCH("&gt;",'CFR - XML import'!$A165,1)+1,SEARCH("/",'CFR - XML import'!$A165,1)-SEARCH("&gt;",'CFR - XML import'!$A165,1)-2))</f>
        <v>0</v>
      </c>
      <c r="CI171" s="140">
        <f>IF(ISERROR(FIND(CI$3,'CFR - XML import'!$A165)),0,MID('CFR - XML import'!$A165,SEARCH("&gt;",'CFR - XML import'!$A165,1)+1,SEARCH("/",'CFR - XML import'!$A165,1)-SEARCH("&gt;",'CFR - XML import'!$A165,1)-2))</f>
        <v>0</v>
      </c>
      <c r="CJ171" s="140">
        <f>IF(ISERROR(FIND(CJ$3,'CFR - XML import'!$A165)),0,MID('CFR - XML import'!$A165,SEARCH("&gt;",'CFR - XML import'!$A165,1)+1,SEARCH("/",'CFR - XML import'!$A165,1)-SEARCH("&gt;",'CFR - XML import'!$A165,1)-2))</f>
        <v>0</v>
      </c>
      <c r="CK171" s="140">
        <f>IF(ISERROR(FIND(CK$3,'CFR - XML import'!$A165)),0,MID('CFR - XML import'!$A165,SEARCH("&gt;",'CFR - XML import'!$A165,1)+1,SEARCH("/",'CFR - XML import'!$A165,1)-SEARCH("&gt;",'CFR - XML import'!$A165,1)-2))</f>
        <v>0</v>
      </c>
      <c r="CL171" s="140">
        <f>IF(ISERROR(FIND(CL$3,'CFR - XML import'!$A165)),0,MID('CFR - XML import'!$A165,SEARCH("&gt;",'CFR - XML import'!$A165,1)+1,SEARCH("/",'CFR - XML import'!$A165,1)-SEARCH("&gt;",'CFR - XML import'!$A165,1)-2))</f>
        <v>0</v>
      </c>
      <c r="CM171" s="140">
        <f>IF(ISERROR(FIND(CM$3,'CFR - XML import'!$A165)),0,MID('CFR - XML import'!$A165,SEARCH("&gt;",'CFR - XML import'!$A165,1)+1,SEARCH("/",'CFR - XML import'!$A165,1)-SEARCH("&gt;",'CFR - XML import'!$A165,1)-2))</f>
        <v>0</v>
      </c>
    </row>
    <row r="172" spans="1:91" x14ac:dyDescent="0.2">
      <c r="A172" s="139" t="str">
        <f>IF(AND('CFR - XML import'!A166&lt;&gt;"",LEFT('CFR - XML import'!A166,1)&lt;&gt;"&lt;",LEFT('CFR - XML import'!A166,3)&lt;&gt;"  &lt;",LEFT('CFR - XML import'!A166,5)&lt;&gt;"    &lt;",LEFT('CFR - XML import'!A166,7)&lt;&gt;"      &lt;",LEFT('CFR - XML import'!A166,9)&lt;&gt;"        &lt;",$B$1="SIMS"),'CFR - XML import'!A166,IF(AND(LEFT('CFR - XML import'!A166,9)="&lt;Details&gt;",$B$1="RM"),'CFR - XML import'!A166,""))</f>
        <v/>
      </c>
      <c r="B172" s="140">
        <f>IF(ISERROR(FIND(B$3,'CFR - XML import'!$A166)),0,VALUE(MID('CFR - XML import'!$A166,SEARCH("&gt;",'CFR - XML import'!$A166,1)+1,SEARCH("/",'CFR - XML import'!$A166,1)-SEARCH("&gt;",'CFR - XML import'!$A166,1)-2)))</f>
        <v>0</v>
      </c>
      <c r="D172" s="140">
        <f>IF(ISERROR(FIND(D$3,'CFR - XML import'!$A166)),0,MID('CFR - XML import'!$A166,SEARCH("&gt;",'CFR - XML import'!$A166,1)+1,SEARCH("/",'CFR - XML import'!$A166,1)-SEARCH("&gt;",'CFR - XML import'!$A166,1)-2))</f>
        <v>0</v>
      </c>
      <c r="E172" s="140">
        <f>IF(ISERROR(FIND(E$3,'CFR - XML import'!$A166)),0,MID('CFR - XML import'!$A166,SEARCH("&gt;",'CFR - XML import'!$A166,1)+1,SEARCH("/",'CFR - XML import'!$A166,1)-SEARCH("&gt;",'CFR - XML import'!$A166,1)-2))</f>
        <v>0</v>
      </c>
      <c r="F172" s="141">
        <f>IF($B$1="SIMS",IF(ISERROR(FIND(F$3,'CFR - XML import'!$A166)),0,VALUE(MID('CFR - XML import'!$A166,15,10))),IF(ISERROR(FIND(F$3,'CFR - XML import'!$A166)),0,VALUE(MID('CFR - XML import'!$A166,15,10))))</f>
        <v>0</v>
      </c>
      <c r="G172" s="140">
        <f>IF(ISERROR(FIND(G$3,'CFR - XML import'!$A166)),0,VALUE(MID('CFR - XML import'!$A166,SEARCH("&gt;",'CFR - XML import'!$A166,1)+1,SEARCH("/",'CFR - XML import'!$A166,1)-SEARCH("&gt;",'CFR - XML import'!$A166,1)-2)))</f>
        <v>0</v>
      </c>
      <c r="H172" s="140">
        <f>IF(ISERROR(FIND(H$3,'CFR - XML import'!$A166)),0,VALUE(MID('CFR - XML import'!$A166,SEARCH("&gt;",'CFR - XML import'!$A166,1)+1,SEARCH("/",'CFR - XML import'!$A166,1)-SEARCH("&gt;",'CFR - XML import'!$A166,1)-2)))</f>
        <v>0</v>
      </c>
      <c r="I172" s="140">
        <f>IF(ISERROR(FIND(I$3,'CFR - XML import'!$A166)),0,VALUE(MID('CFR - XML import'!$A166,SEARCH("&gt;",'CFR - XML import'!$A166,1)+1,SEARCH("/",'CFR - XML import'!$A166,1)-SEARCH("&gt;",'CFR - XML import'!$A166,1)-2)))</f>
        <v>0</v>
      </c>
      <c r="J172" s="140">
        <f>IF(ISERROR(FIND(J$3,'CFR - XML import'!$A166)),0,VALUE(MID('CFR - XML import'!$A166,SEARCH("&gt;",'CFR - XML import'!$A166,1)+1,SEARCH("/",'CFR - XML import'!$A166,1)-SEARCH("&gt;",'CFR - XML import'!$A166,1)-2)))</f>
        <v>0</v>
      </c>
      <c r="K172" s="140">
        <f>IF(ISERROR(FIND(K$3,'CFR - XML import'!$A166)),0,VALUE(MID('CFR - XML import'!$A166,SEARCH("&gt;",'CFR - XML import'!$A166,1)+1,SEARCH("/",'CFR - XML import'!$A166,1)-SEARCH("&gt;",'CFR - XML import'!$A166,1)-2)))</f>
        <v>0</v>
      </c>
      <c r="L172" s="140">
        <f>IF(ISERROR(FIND(L$3,'CFR - XML import'!$A166)),0,VALUE(MID('CFR - XML import'!$A166,SEARCH("&gt;",'CFR - XML import'!$A166,1)+1,SEARCH("/",'CFR - XML import'!$A166,1)-SEARCH("&gt;",'CFR - XML import'!$A166,1)-2)))</f>
        <v>0</v>
      </c>
      <c r="M172" s="140">
        <f>IF(ISERROR(FIND(M$3,'CFR - XML import'!$A166)),0,VALUE(MID('CFR - XML import'!$A166,SEARCH("&gt;",'CFR - XML import'!$A166,1)+1,SEARCH("/",'CFR - XML import'!$A166,1)-SEARCH("&gt;",'CFR - XML import'!$A166,1)-2)))</f>
        <v>0</v>
      </c>
      <c r="N172" s="140">
        <f>IF(ISERROR(FIND(N$3,'CFR - XML import'!$A166)),0,VALUE(MID('CFR - XML import'!$A166,SEARCH("&gt;",'CFR - XML import'!$A166,1)+1,SEARCH("/",'CFR - XML import'!$A166,1)-SEARCH("&gt;",'CFR - XML import'!$A166,1)-2)))</f>
        <v>0</v>
      </c>
      <c r="O172" s="140">
        <f>IF(ISERROR(FIND(O$3,'CFR - XML import'!$A166)),0,VALUE(MID('CFR - XML import'!$A166,SEARCH("&gt;",'CFR - XML import'!$A166,1)+1,SEARCH("/",'CFR - XML import'!$A166,1)-SEARCH("&gt;",'CFR - XML import'!$A166,1)-2)))</f>
        <v>0</v>
      </c>
      <c r="P172" s="140">
        <f>IF(ISERROR(FIND(P$3,'CFR - XML import'!$A166)),0,VALUE(MID('CFR - XML import'!$A166,SEARCH("&gt;",'CFR - XML import'!$A166,1)+1,SEARCH("/",'CFR - XML import'!$A166,1)-SEARCH("&gt;",'CFR - XML import'!$A166,1)-2)))</f>
        <v>0</v>
      </c>
      <c r="Q172" s="140">
        <f>IF(ISERROR(FIND(Q$3,'CFR - XML import'!$A166)),0,VALUE(MID('CFR - XML import'!$A166,SEARCH("&gt;",'CFR - XML import'!$A166,1)+1,SEARCH("/",'CFR - XML import'!$A166,1)-SEARCH("&gt;",'CFR - XML import'!$A166,1)-2)))</f>
        <v>0</v>
      </c>
      <c r="R172" s="140">
        <f>IF(ISERROR(FIND(R$3,'CFR - XML import'!$A166)),0,VALUE(MID('CFR - XML import'!$A166,SEARCH("&gt;",'CFR - XML import'!$A166,1)+1,SEARCH("/",'CFR - XML import'!$A166,1)-SEARCH("&gt;",'CFR - XML import'!$A166,1)-2)))</f>
        <v>0</v>
      </c>
      <c r="S172" s="140">
        <f>IF(ISERROR(FIND(S$3,'CFR - XML import'!$A166)),0,VALUE(MID('CFR - XML import'!$A166,SEARCH("&gt;",'CFR - XML import'!$A166,1)+1,SEARCH("/",'CFR - XML import'!$A166,1)-SEARCH("&gt;",'CFR - XML import'!$A166,1)-2)))</f>
        <v>0</v>
      </c>
      <c r="T172" s="140">
        <f>IF(ISERROR(FIND(T$3,'CFR - XML import'!$A166)),0,VALUE(MID('CFR - XML import'!$A166,SEARCH("&gt;",'CFR - XML import'!$A166,1)+1,SEARCH("/",'CFR - XML import'!$A166,1)-SEARCH("&gt;",'CFR - XML import'!$A166,1)-2)))</f>
        <v>0</v>
      </c>
      <c r="U172" s="140">
        <f>IF(ISERROR(FIND(U$3,'CFR - XML import'!$A166)),0,VALUE(MID('CFR - XML import'!$A166,SEARCH("&gt;",'CFR - XML import'!$A166,1)+1,SEARCH("/",'CFR - XML import'!$A166,1)-SEARCH("&gt;",'CFR - XML import'!$A166,1)-2)))</f>
        <v>0</v>
      </c>
      <c r="V172" s="140">
        <f>IF(ISERROR(FIND(V$3,'CFR - XML import'!$A166)),0,VALUE(MID('CFR - XML import'!$A166,SEARCH("&gt;",'CFR - XML import'!$A166,1)+1,SEARCH("/",'CFR - XML import'!$A166,1)-SEARCH("&gt;",'CFR - XML import'!$A166,1)-2)))</f>
        <v>0</v>
      </c>
      <c r="W172" s="140">
        <f>IF(ISERROR(FIND(W$3,'CFR - XML import'!$A166)),0,VALUE(MID('CFR - XML import'!$A166,SEARCH("&gt;",'CFR - XML import'!$A166,1)+1,SEARCH("/",'CFR - XML import'!$A166,1)-SEARCH("&gt;",'CFR - XML import'!$A166,1)-2)))</f>
        <v>0</v>
      </c>
      <c r="X172" s="140"/>
      <c r="Y172" s="140">
        <f>IF(ISERROR(FIND(Y$3,'CFR - XML import'!$A166)),0,VALUE(MID('CFR - XML import'!$A166,SEARCH("&gt;",'CFR - XML import'!$A166,1)+1,SEARCH("/",'CFR - XML import'!$A166,1)-SEARCH("&gt;",'CFR - XML import'!$A166,1)-2)))</f>
        <v>0</v>
      </c>
      <c r="Z172" s="140">
        <f>IF(ISERROR(FIND(Z$3,'CFR - XML import'!$A166)),0,VALUE(MID('CFR - XML import'!$A166,SEARCH("&gt;",'CFR - XML import'!$A166,1)+1,SEARCH("/",'CFR - XML import'!$A166,1)-SEARCH("&gt;",'CFR - XML import'!$A166,1)-2)))</f>
        <v>0</v>
      </c>
      <c r="AA172" s="140">
        <f>IF(ISERROR(FIND(AA$3,'CFR - XML import'!$A166)),0,VALUE(MID('CFR - XML import'!$A166,SEARCH("&gt;",'CFR - XML import'!$A166,1)+1,SEARCH("/",'CFR - XML import'!$A166,1)-SEARCH("&gt;",'CFR - XML import'!$A166,1)-2)))</f>
        <v>0</v>
      </c>
      <c r="AB172" s="140">
        <f>IF(ISERROR(FIND(AB$3,'CFR - XML import'!$A166)),0,VALUE(MID('CFR - XML import'!$A166,SEARCH("&gt;",'CFR - XML import'!$A166,1)+1,SEARCH("/",'CFR - XML import'!$A166,1)-SEARCH("&gt;",'CFR - XML import'!$A166,1)-2)))</f>
        <v>0</v>
      </c>
      <c r="AC172" s="140">
        <f>IF(ISERROR(FIND(AC$3,'CFR - XML import'!$A166)),0,VALUE(MID('CFR - XML import'!$A166,SEARCH("&gt;",'CFR - XML import'!$A166,1)+1,SEARCH("/",'CFR - XML import'!$A166,1)-SEARCH("&gt;",'CFR - XML import'!$A166,1)-2)))</f>
        <v>0</v>
      </c>
      <c r="AD172" s="140">
        <f>IF(ISERROR(FIND(AD$3,'CFR - XML import'!$A166)),0,VALUE(MID('CFR - XML import'!$A166,SEARCH("&gt;",'CFR - XML import'!$A166,1)+1,SEARCH("/",'CFR - XML import'!$A166,1)-SEARCH("&gt;",'CFR - XML import'!$A166,1)-2)))</f>
        <v>0</v>
      </c>
      <c r="AE172" s="140">
        <f>IF(ISERROR(FIND(AE$3,'CFR - XML import'!$A166)),0,VALUE(MID('CFR - XML import'!$A166,SEARCH("&gt;",'CFR - XML import'!$A166,1)+1,SEARCH("/",'CFR - XML import'!$A166,1)-SEARCH("&gt;",'CFR - XML import'!$A166,1)-2)))</f>
        <v>0</v>
      </c>
      <c r="AF172" s="140">
        <f>IF(ISERROR(FIND(AF$3,'CFR - XML import'!$A166)),0,VALUE(MID('CFR - XML import'!$A166,SEARCH("&gt;",'CFR - XML import'!$A166,1)+1,SEARCH("/",'CFR - XML import'!$A166,1)-SEARCH("&gt;",'CFR - XML import'!$A166,1)-2)))</f>
        <v>0</v>
      </c>
      <c r="AG172" s="140">
        <f>IF(ISERROR(FIND(AG$3,'CFR - XML import'!$A166)),0,VALUE(MID('CFR - XML import'!$A166,SEARCH("&gt;",'CFR - XML import'!$A166,1)+1,SEARCH("/",'CFR - XML import'!$A166,1)-SEARCH("&gt;",'CFR - XML import'!$A166,1)-2)))</f>
        <v>0</v>
      </c>
      <c r="AH172" s="140">
        <f>IF(ISERROR(FIND(AH$3,'CFR - XML import'!$A166)),0,VALUE(MID('CFR - XML import'!$A166,SEARCH("&gt;",'CFR - XML import'!$A166,1)+1,SEARCH("/",'CFR - XML import'!$A166,1)-SEARCH("&gt;",'CFR - XML import'!$A166,1)-2)))</f>
        <v>0</v>
      </c>
      <c r="AI172" s="140">
        <f>IF(ISERROR(FIND(AI$3,'CFR - XML import'!$A166)),0,VALUE(MID('CFR - XML import'!$A166,SEARCH("&gt;",'CFR - XML import'!$A166,1)+1,SEARCH("/",'CFR - XML import'!$A166,1)-SEARCH("&gt;",'CFR - XML import'!$A166,1)-2)))</f>
        <v>0</v>
      </c>
      <c r="AJ172" s="140">
        <f>IF(ISERROR(FIND(AJ$3,'CFR - XML import'!$A166)),0,VALUE(MID('CFR - XML import'!$A166,SEARCH("&gt;",'CFR - XML import'!$A166,1)+1,SEARCH("/",'CFR - XML import'!$A166,1)-SEARCH("&gt;",'CFR - XML import'!$A166,1)-2)))</f>
        <v>0</v>
      </c>
      <c r="AK172" s="140">
        <f>IF(ISERROR(FIND(AK$3,'CFR - XML import'!$A166)),0,VALUE(MID('CFR - XML import'!$A166,SEARCH("&gt;",'CFR - XML import'!$A166,1)+1,SEARCH("/",'CFR - XML import'!$A166,1)-SEARCH("&gt;",'CFR - XML import'!$A166,1)-2)))</f>
        <v>0</v>
      </c>
      <c r="AL172" s="140">
        <f>IF(ISERROR(FIND(AL$3,'CFR - XML import'!$A166)),0,VALUE(MID('CFR - XML import'!$A166,SEARCH("&gt;",'CFR - XML import'!$A166,1)+1,SEARCH("/",'CFR - XML import'!$A166,1)-SEARCH("&gt;",'CFR - XML import'!$A166,1)-2)))</f>
        <v>0</v>
      </c>
      <c r="AM172" s="140">
        <f>IF(ISERROR(FIND(AM$3,'CFR - XML import'!$A166)),0,VALUE(MID('CFR - XML import'!$A166,SEARCH("&gt;",'CFR - XML import'!$A166,1)+1,SEARCH("/",'CFR - XML import'!$A166,1)-SEARCH("&gt;",'CFR - XML import'!$A166,1)-2)))</f>
        <v>0</v>
      </c>
      <c r="AN172" s="140">
        <f>IF(ISERROR(FIND(AN$3,'CFR - XML import'!$A166)),0,VALUE(MID('CFR - XML import'!$A166,SEARCH("&gt;",'CFR - XML import'!$A166,1)+1,SEARCH("/",'CFR - XML import'!$A166,1)-SEARCH("&gt;",'CFR - XML import'!$A166,1)-2)))</f>
        <v>0</v>
      </c>
      <c r="AO172" s="140">
        <f>IF(ISERROR(FIND(AO$3,'CFR - XML import'!$A166)),0,VALUE(MID('CFR - XML import'!$A166,SEARCH("&gt;",'CFR - XML import'!$A166,1)+1,SEARCH("/",'CFR - XML import'!$A166,1)-SEARCH("&gt;",'CFR - XML import'!$A166,1)-2)))</f>
        <v>0</v>
      </c>
      <c r="AP172" s="140">
        <f>IF(ISERROR(FIND(AP$3,'CFR - XML import'!$A166)),0,VALUE(MID('CFR - XML import'!$A166,SEARCH("&gt;",'CFR - XML import'!$A166,1)+1,SEARCH("/",'CFR - XML import'!$A166,1)-SEARCH("&gt;",'CFR - XML import'!$A166,1)-2)))</f>
        <v>0</v>
      </c>
      <c r="AQ172" s="140">
        <f>IF(ISERROR(FIND(AQ$3,'CFR - XML import'!$A166)),0,VALUE(MID('CFR - XML import'!$A166,SEARCH("&gt;",'CFR - XML import'!$A166,1)+1,SEARCH("/",'CFR - XML import'!$A166,1)-SEARCH("&gt;",'CFR - XML import'!$A166,1)-2)))</f>
        <v>0</v>
      </c>
      <c r="AR172" s="140">
        <f>IF(ISERROR(FIND(AR$3,'CFR - XML import'!$A166)),0,VALUE(MID('CFR - XML import'!$A166,SEARCH("&gt;",'CFR - XML import'!$A166,1)+1,SEARCH("/",'CFR - XML import'!$A166,1)-SEARCH("&gt;",'CFR - XML import'!$A166,1)-2)))</f>
        <v>0</v>
      </c>
      <c r="AS172" s="140">
        <f>IF(ISERROR(FIND(AS$3,'CFR - XML import'!$A166)),0,VALUE(MID('CFR - XML import'!$A166,SEARCH("&gt;",'CFR - XML import'!$A166,1)+1,SEARCH("/",'CFR - XML import'!$A166,1)-SEARCH("&gt;",'CFR - XML import'!$A166,1)-2)))</f>
        <v>0</v>
      </c>
      <c r="AT172" s="140">
        <f>IF(ISERROR(FIND(AT$3,'CFR - XML import'!$A166)),0,VALUE(MID('CFR - XML import'!$A166,SEARCH("&gt;",'CFR - XML import'!$A166,1)+1,SEARCH("/",'CFR - XML import'!$A166,1)-SEARCH("&gt;",'CFR - XML import'!$A166,1)-2)))</f>
        <v>0</v>
      </c>
      <c r="AU172" s="140">
        <f>IF(ISERROR(FIND(AU$3,'CFR - XML import'!$A166)),0,VALUE(MID('CFR - XML import'!$A166,SEARCH("&gt;",'CFR - XML import'!$A166,1)+1,SEARCH("/",'CFR - XML import'!$A166,1)-SEARCH("&gt;",'CFR - XML import'!$A166,1)-2)))</f>
        <v>0</v>
      </c>
      <c r="AV172" s="140">
        <f>IF(ISERROR(FIND(AV$3,'CFR - XML import'!$A166)),0,VALUE(MID('CFR - XML import'!$A166,SEARCH("&gt;",'CFR - XML import'!$A166,1)+1,SEARCH("/",'CFR - XML import'!$A166,1)-SEARCH("&gt;",'CFR - XML import'!$A166,1)-2)))</f>
        <v>0</v>
      </c>
      <c r="AW172" s="140">
        <f>IF(ISERROR(FIND(AW$3,'CFR - XML import'!$A166)),0,VALUE(MID('CFR - XML import'!$A166,SEARCH("&gt;",'CFR - XML import'!$A166,1)+1,SEARCH("/",'CFR - XML import'!$A166,1)-SEARCH("&gt;",'CFR - XML import'!$A166,1)-2)))</f>
        <v>0</v>
      </c>
      <c r="AX172" s="140">
        <f>IF(ISERROR(FIND(AX$3,'CFR - XML import'!$A166)),0,VALUE(MID('CFR - XML import'!$A166,SEARCH("&gt;",'CFR - XML import'!$A166,1)+1,SEARCH("/",'CFR - XML import'!$A166,1)-SEARCH("&gt;",'CFR - XML import'!$A166,1)-2)))</f>
        <v>0</v>
      </c>
      <c r="AY172" s="140">
        <f>IF(ISERROR(FIND(AY$3,'CFR - XML import'!$A166)),0,VALUE(MID('CFR - XML import'!$A166,SEARCH("&gt;",'CFR - XML import'!$A166,1)+1,SEARCH("/",'CFR - XML import'!$A166,1)-SEARCH("&gt;",'CFR - XML import'!$A166,1)-2)))</f>
        <v>0</v>
      </c>
      <c r="AZ172" s="140">
        <f>IF(ISERROR(FIND(AZ$3,'CFR - XML import'!$A166)),0,VALUE(MID('CFR - XML import'!$A166,SEARCH("&gt;",'CFR - XML import'!$A166,1)+1,SEARCH("/",'CFR - XML import'!$A166,1)-SEARCH("&gt;",'CFR - XML import'!$A166,1)-2)))</f>
        <v>0</v>
      </c>
      <c r="BA172" s="140">
        <f>IF(ISERROR(FIND(BA$3,'CFR - XML import'!$A166)),0,VALUE(MID('CFR - XML import'!$A166,SEARCH("&gt;",'CFR - XML import'!$A166,1)+1,SEARCH("/",'CFR - XML import'!$A166,1)-SEARCH("&gt;",'CFR - XML import'!$A166,1)-2)))</f>
        <v>0</v>
      </c>
      <c r="BB172" s="140">
        <f>IF(ISERROR(FIND(BB$3,'CFR - XML import'!$A166)),0,VALUE(MID('CFR - XML import'!$A166,SEARCH("&gt;",'CFR - XML import'!$A166,1)+1,SEARCH("/",'CFR - XML import'!$A166,1)-SEARCH("&gt;",'CFR - XML import'!$A166,1)-2)))</f>
        <v>0</v>
      </c>
      <c r="BC172" s="140">
        <f>IF(ISERROR(FIND(BC$3,'CFR - XML import'!$A166)),0,VALUE(MID('CFR - XML import'!$A166,SEARCH("&gt;",'CFR - XML import'!$A166,1)+1,SEARCH("/",'CFR - XML import'!$A166,1)-SEARCH("&gt;",'CFR - XML import'!$A166,1)-2)))</f>
        <v>0</v>
      </c>
      <c r="BD172" s="140">
        <f>IF(ISERROR(FIND(BD$3,'CFR - XML import'!$A166)),0,VALUE(MID('CFR - XML import'!$A166,SEARCH("&gt;",'CFR - XML import'!$A166,1)+1,SEARCH("/",'CFR - XML import'!$A166,1)-SEARCH("&gt;",'CFR - XML import'!$A166,1)-2)))</f>
        <v>0</v>
      </c>
      <c r="BE172" s="140">
        <f>IF(ISERROR(FIND(BE$3,'CFR - XML import'!$A166)),0,VALUE(MID('CFR - XML import'!$A166,SEARCH("&gt;",'CFR - XML import'!$A166,1)+1,SEARCH("/",'CFR - XML import'!$A166,1)-SEARCH("&gt;",'CFR - XML import'!$A166,1)-2)))</f>
        <v>0</v>
      </c>
      <c r="BF172" s="140">
        <f>IF(ISERROR(FIND(BF$3,'CFR - XML import'!$A166)),0,VALUE(MID('CFR - XML import'!$A166,SEARCH("&gt;",'CFR - XML import'!$A166,1)+1,SEARCH("/",'CFR - XML import'!$A166,1)-SEARCH("&gt;",'CFR - XML import'!$A166,1)-2)))</f>
        <v>0</v>
      </c>
      <c r="BG172" s="140">
        <f>IF(ISERROR(FIND(BG$3,'CFR - XML import'!$A166)),0,VALUE(MID('CFR - XML import'!$A166,SEARCH("&gt;",'CFR - XML import'!$A166,1)+1,SEARCH("/",'CFR - XML import'!$A166,1)-SEARCH("&gt;",'CFR - XML import'!$A166,1)-2)))</f>
        <v>0</v>
      </c>
      <c r="BH172" s="140">
        <f>IF(ISERROR(FIND(BH$3,'CFR - XML import'!$A166)),0,VALUE(MID('CFR - XML import'!$A166,SEARCH("&gt;",'CFR - XML import'!$A166,1)+1,SEARCH("/",'CFR - XML import'!$A166,1)-SEARCH("&gt;",'CFR - XML import'!$A166,1)-2)))</f>
        <v>0</v>
      </c>
      <c r="BI172" s="140">
        <f>IF(ISERROR(FIND(BI$3,'CFR - XML import'!$A166)),0,VALUE(MID('CFR - XML import'!$A166,SEARCH("&gt;",'CFR - XML import'!$A166,1)+1,SEARCH("/",'CFR - XML import'!$A166,1)-SEARCH("&gt;",'CFR - XML import'!$A166,1)-2)))</f>
        <v>0</v>
      </c>
      <c r="BJ172" s="140">
        <f>IF(ISERROR(FIND(BJ$3,'CFR - XML import'!$A166)),0,VALUE(MID('CFR - XML import'!$A166,SEARCH("&gt;",'CFR - XML import'!$A166,1)+1,SEARCH("/",'CFR - XML import'!$A166,1)-SEARCH("&gt;",'CFR - XML import'!$A166,1)-2)))</f>
        <v>0</v>
      </c>
      <c r="BK172" s="140">
        <f>IF(ISERROR(FIND(BK$3,'CFR - XML import'!$A166)),0,VALUE(MID('CFR - XML import'!$A166,SEARCH("&gt;",'CFR - XML import'!$A166,1)+1,SEARCH("/",'CFR - XML import'!$A166,1)-SEARCH("&gt;",'CFR - XML import'!$A166,1)-2)))</f>
        <v>0</v>
      </c>
      <c r="BL172" s="140">
        <f>IF(ISERROR(FIND(BL$3,'CFR - XML import'!$A166)),0,VALUE(MID('CFR - XML import'!$A166,SEARCH("&gt;",'CFR - XML import'!$A166,1)+1,SEARCH("/",'CFR - XML import'!$A166,1)-SEARCH("&gt;",'CFR - XML import'!$A166,1)-2)))</f>
        <v>0</v>
      </c>
      <c r="BM172" s="140">
        <f>IF(ISERROR(FIND(BM$3,'CFR - XML import'!$A166)),0,VALUE(MID('CFR - XML import'!$A166,SEARCH("&gt;",'CFR - XML import'!$A166,1)+1,SEARCH("/",'CFR - XML import'!$A166,1)-SEARCH("&gt;",'CFR - XML import'!$A166,1)-2)))</f>
        <v>0</v>
      </c>
      <c r="BN172" s="140">
        <f>IF(ISERROR(FIND(BN$3,'CFR - XML import'!$A166)),0,VALUE(MID('CFR - XML import'!$A166,SEARCH("&gt;",'CFR - XML import'!$A166,1)+1,SEARCH("/",'CFR - XML import'!$A166,1)-SEARCH("&gt;",'CFR - XML import'!$A166,1)-2)))</f>
        <v>0</v>
      </c>
      <c r="BO172" s="140">
        <f>IF(ISERROR(FIND(BO$3,'CFR - XML import'!$A166)),0,VALUE(MID('CFR - XML import'!$A166,SEARCH("&gt;",'CFR - XML import'!$A166,1)+1,SEARCH("/",'CFR - XML import'!$A166,1)-SEARCH("&gt;",'CFR - XML import'!$A166,1)-2)))</f>
        <v>0</v>
      </c>
      <c r="BP172" s="140">
        <f>IF(ISERROR(FIND(BP$3,'CFR - XML import'!$A166)),0,VALUE(MID('CFR - XML import'!$A166,SEARCH("&gt;",'CFR - XML import'!$A166,1)+1,SEARCH("/",'CFR - XML import'!$A166,1)-SEARCH("&gt;",'CFR - XML import'!$A166,1)-2)))</f>
        <v>0</v>
      </c>
      <c r="BQ172" s="140">
        <f>IF(ISERROR(FIND(BQ$3,'CFR - XML import'!$A166)),0,VALUE(MID('CFR - XML import'!$A166,SEARCH("&gt;",'CFR - XML import'!$A166,1)+1,SEARCH("/",'CFR - XML import'!$A166,1)-SEARCH("&gt;",'CFR - XML import'!$A166,1)-2)))</f>
        <v>0</v>
      </c>
      <c r="BR172" s="140">
        <f>IF(ISERROR(FIND(BR$3,'CFR - XML import'!$A166)),0,VALUE(MID('CFR - XML import'!$A166,SEARCH("&gt;",'CFR - XML import'!$A166,1)+1,SEARCH("/",'CFR - XML import'!$A166,1)-SEARCH("&gt;",'CFR - XML import'!$A166,1)-2)))</f>
        <v>0</v>
      </c>
      <c r="BS172" s="140">
        <f>IF(ISERROR(FIND(BS$3,'CFR - XML import'!$A166)),0,VALUE(MID('CFR - XML import'!$A166,SEARCH("&gt;",'CFR - XML import'!$A166,1)+1,SEARCH("/",'CFR - XML import'!$A166,1)-SEARCH("&gt;",'CFR - XML import'!$A166,1)-2)))</f>
        <v>0</v>
      </c>
      <c r="BT172" s="140">
        <f>IF(ISERROR(FIND(BT$3,'CFR - XML import'!$A166)),0,VALUE(MID('CFR - XML import'!$A166,SEARCH("&gt;",'CFR - XML import'!$A166,1)+1,SEARCH("/",'CFR - XML import'!$A166,1)-SEARCH("&gt;",'CFR - XML import'!$A166,1)-2)))</f>
        <v>0</v>
      </c>
      <c r="BU172" s="140">
        <f>IF(ISERROR(FIND(BU$3,'CFR - XML import'!$A166)),0,VALUE(MID('CFR - XML import'!$A166,SEARCH("&gt;",'CFR - XML import'!$A166,1)+1,SEARCH("/",'CFR - XML import'!$A166,1)-SEARCH("&gt;",'CFR - XML import'!$A166,1)-2)))</f>
        <v>0</v>
      </c>
      <c r="BV172" s="140">
        <f>IF(ISERROR(FIND(BV$3,'CFR - XML import'!$A166)),0,VALUE(MID('CFR - XML import'!$A166,SEARCH("&gt;",'CFR - XML import'!$A166,1)+1,SEARCH("/",'CFR - XML import'!$A166,1)-SEARCH("&gt;",'CFR - XML import'!$A166,1)-2)))</f>
        <v>0</v>
      </c>
      <c r="BW172" s="140">
        <f>IF(ISERROR(FIND(BW$3,'CFR - XML import'!$A166)),0,VALUE(MID('CFR - XML import'!$A166,SEARCH("&gt;",'CFR - XML import'!$A166,1)+1,SEARCH("/",'CFR - XML import'!$A166,1)-SEARCH("&gt;",'CFR - XML import'!$A166,1)-2)))</f>
        <v>0</v>
      </c>
      <c r="BX172" s="140">
        <f>IF(ISERROR(FIND(BX$3,'CFR - XML import'!$A166)),0,VALUE(MID('CFR - XML import'!$A166,SEARCH("&gt;",'CFR - XML import'!$A166,1)+1,SEARCH("/",'CFR - XML import'!$A166,1)-SEARCH("&gt;",'CFR - XML import'!$A166,1)-2)))</f>
        <v>0</v>
      </c>
      <c r="BY172" s="140">
        <f>IF(ISERROR(FIND(BY$3,'CFR - XML import'!$A166)),0,VALUE(MID('CFR - XML import'!$A166,SEARCH("&gt;",'CFR - XML import'!$A166,1)+1,SEARCH("/",'CFR - XML import'!$A166,1)-SEARCH("&gt;",'CFR - XML import'!$A166,1)-2)))</f>
        <v>0</v>
      </c>
      <c r="BZ172" s="140">
        <f>IF(ISERROR(FIND(BZ$3,'CFR - XML import'!$A166)),0,VALUE(MID('CFR - XML import'!$A166,SEARCH("&gt;",'CFR - XML import'!$A166,1)+1,SEARCH("/",'CFR - XML import'!$A166,1)-SEARCH("&gt;",'CFR - XML import'!$A166,1)-2)))</f>
        <v>0</v>
      </c>
      <c r="CG172" s="142">
        <f>IF(ISERROR(IF(MID('CFR - XML import'!$A166,LEN($CF$4)+5,LEN('CFR - XML import'!$A166)-(2*LEN($CF$4)+5))="RMMS",1,IF(MID('CFR - XML import'!$A166,LEN("    &lt;InputSystem&gt;")+1,LEN('CFR - XML import'!$A166)-(LEN("    &lt;InputSystem&gt;")+LEN($CF$4)+1))="SIMS",2,0))),0,IF(MID('CFR - XML import'!$A166,LEN($CF$4)+5,LEN('CFR - XML import'!$A166)-(2*LEN($CF$4)+5))="RMMS",1,IF(MID('CFR - XML import'!$A166,LEN("    &lt;InputSystem&gt;")+1,LEN('CFR - XML import'!$A166)-(LEN("    &lt;InputSystem&gt;")+LEN($CF$4)+1))="SIMS",2,0)))</f>
        <v>0</v>
      </c>
      <c r="CH172" s="140">
        <f>IF(ISERROR(FIND(CH$3,'CFR - XML import'!$A166)),0,MID('CFR - XML import'!$A166,SEARCH("&gt;",'CFR - XML import'!$A166,1)+1,SEARCH("/",'CFR - XML import'!$A166,1)-SEARCH("&gt;",'CFR - XML import'!$A166,1)-2))</f>
        <v>0</v>
      </c>
      <c r="CI172" s="140">
        <f>IF(ISERROR(FIND(CI$3,'CFR - XML import'!$A166)),0,MID('CFR - XML import'!$A166,SEARCH("&gt;",'CFR - XML import'!$A166,1)+1,SEARCH("/",'CFR - XML import'!$A166,1)-SEARCH("&gt;",'CFR - XML import'!$A166,1)-2))</f>
        <v>0</v>
      </c>
      <c r="CJ172" s="140">
        <f>IF(ISERROR(FIND(CJ$3,'CFR - XML import'!$A166)),0,MID('CFR - XML import'!$A166,SEARCH("&gt;",'CFR - XML import'!$A166,1)+1,SEARCH("/",'CFR - XML import'!$A166,1)-SEARCH("&gt;",'CFR - XML import'!$A166,1)-2))</f>
        <v>0</v>
      </c>
      <c r="CK172" s="140">
        <f>IF(ISERROR(FIND(CK$3,'CFR - XML import'!$A166)),0,MID('CFR - XML import'!$A166,SEARCH("&gt;",'CFR - XML import'!$A166,1)+1,SEARCH("/",'CFR - XML import'!$A166,1)-SEARCH("&gt;",'CFR - XML import'!$A166,1)-2))</f>
        <v>0</v>
      </c>
      <c r="CL172" s="140">
        <f>IF(ISERROR(FIND(CL$3,'CFR - XML import'!$A166)),0,MID('CFR - XML import'!$A166,SEARCH("&gt;",'CFR - XML import'!$A166,1)+1,SEARCH("/",'CFR - XML import'!$A166,1)-SEARCH("&gt;",'CFR - XML import'!$A166,1)-2))</f>
        <v>0</v>
      </c>
      <c r="CM172" s="140">
        <f>IF(ISERROR(FIND(CM$3,'CFR - XML import'!$A166)),0,MID('CFR - XML import'!$A166,SEARCH("&gt;",'CFR - XML import'!$A166,1)+1,SEARCH("/",'CFR - XML import'!$A166,1)-SEARCH("&gt;",'CFR - XML import'!$A166,1)-2))</f>
        <v>0</v>
      </c>
    </row>
    <row r="173" spans="1:91" x14ac:dyDescent="0.2">
      <c r="A173" s="139" t="str">
        <f>IF(AND('CFR - XML import'!A167&lt;&gt;"",LEFT('CFR - XML import'!A167,1)&lt;&gt;"&lt;",LEFT('CFR - XML import'!A167,3)&lt;&gt;"  &lt;",LEFT('CFR - XML import'!A167,5)&lt;&gt;"    &lt;",LEFT('CFR - XML import'!A167,7)&lt;&gt;"      &lt;",LEFT('CFR - XML import'!A167,9)&lt;&gt;"        &lt;",$B$1="SIMS"),'CFR - XML import'!A167,IF(AND(LEFT('CFR - XML import'!A167,9)="&lt;Details&gt;",$B$1="RM"),'CFR - XML import'!A167,""))</f>
        <v/>
      </c>
      <c r="B173" s="140">
        <f>IF(ISERROR(FIND(B$3,'CFR - XML import'!$A167)),0,VALUE(MID('CFR - XML import'!$A167,SEARCH("&gt;",'CFR - XML import'!$A167,1)+1,SEARCH("/",'CFR - XML import'!$A167,1)-SEARCH("&gt;",'CFR - XML import'!$A167,1)-2)))</f>
        <v>0</v>
      </c>
      <c r="D173" s="140">
        <f>IF(ISERROR(FIND(D$3,'CFR - XML import'!$A167)),0,MID('CFR - XML import'!$A167,SEARCH("&gt;",'CFR - XML import'!$A167,1)+1,SEARCH("/",'CFR - XML import'!$A167,1)-SEARCH("&gt;",'CFR - XML import'!$A167,1)-2))</f>
        <v>0</v>
      </c>
      <c r="E173" s="140">
        <f>IF(ISERROR(FIND(E$3,'CFR - XML import'!$A167)),0,MID('CFR - XML import'!$A167,SEARCH("&gt;",'CFR - XML import'!$A167,1)+1,SEARCH("/",'CFR - XML import'!$A167,1)-SEARCH("&gt;",'CFR - XML import'!$A167,1)-2))</f>
        <v>0</v>
      </c>
      <c r="F173" s="141">
        <f>IF($B$1="SIMS",IF(ISERROR(FIND(F$3,'CFR - XML import'!$A167)),0,VALUE(MID('CFR - XML import'!$A167,15,10))),IF(ISERROR(FIND(F$3,'CFR - XML import'!$A167)),0,VALUE(MID('CFR - XML import'!$A167,15,10))))</f>
        <v>0</v>
      </c>
      <c r="G173" s="140">
        <f>IF(ISERROR(FIND(G$3,'CFR - XML import'!$A167)),0,VALUE(MID('CFR - XML import'!$A167,SEARCH("&gt;",'CFR - XML import'!$A167,1)+1,SEARCH("/",'CFR - XML import'!$A167,1)-SEARCH("&gt;",'CFR - XML import'!$A167,1)-2)))</f>
        <v>0</v>
      </c>
      <c r="H173" s="140">
        <f>IF(ISERROR(FIND(H$3,'CFR - XML import'!$A167)),0,VALUE(MID('CFR - XML import'!$A167,SEARCH("&gt;",'CFR - XML import'!$A167,1)+1,SEARCH("/",'CFR - XML import'!$A167,1)-SEARCH("&gt;",'CFR - XML import'!$A167,1)-2)))</f>
        <v>0</v>
      </c>
      <c r="I173" s="140">
        <f>IF(ISERROR(FIND(I$3,'CFR - XML import'!$A167)),0,VALUE(MID('CFR - XML import'!$A167,SEARCH("&gt;",'CFR - XML import'!$A167,1)+1,SEARCH("/",'CFR - XML import'!$A167,1)-SEARCH("&gt;",'CFR - XML import'!$A167,1)-2)))</f>
        <v>0</v>
      </c>
      <c r="J173" s="140">
        <f>IF(ISERROR(FIND(J$3,'CFR - XML import'!$A167)),0,VALUE(MID('CFR - XML import'!$A167,SEARCH("&gt;",'CFR - XML import'!$A167,1)+1,SEARCH("/",'CFR - XML import'!$A167,1)-SEARCH("&gt;",'CFR - XML import'!$A167,1)-2)))</f>
        <v>0</v>
      </c>
      <c r="K173" s="140">
        <f>IF(ISERROR(FIND(K$3,'CFR - XML import'!$A167)),0,VALUE(MID('CFR - XML import'!$A167,SEARCH("&gt;",'CFR - XML import'!$A167,1)+1,SEARCH("/",'CFR - XML import'!$A167,1)-SEARCH("&gt;",'CFR - XML import'!$A167,1)-2)))</f>
        <v>0</v>
      </c>
      <c r="L173" s="140">
        <f>IF(ISERROR(FIND(L$3,'CFR - XML import'!$A167)),0,VALUE(MID('CFR - XML import'!$A167,SEARCH("&gt;",'CFR - XML import'!$A167,1)+1,SEARCH("/",'CFR - XML import'!$A167,1)-SEARCH("&gt;",'CFR - XML import'!$A167,1)-2)))</f>
        <v>0</v>
      </c>
      <c r="M173" s="140">
        <f>IF(ISERROR(FIND(M$3,'CFR - XML import'!$A167)),0,VALUE(MID('CFR - XML import'!$A167,SEARCH("&gt;",'CFR - XML import'!$A167,1)+1,SEARCH("/",'CFR - XML import'!$A167,1)-SEARCH("&gt;",'CFR - XML import'!$A167,1)-2)))</f>
        <v>0</v>
      </c>
      <c r="N173" s="140">
        <f>IF(ISERROR(FIND(N$3,'CFR - XML import'!$A167)),0,VALUE(MID('CFR - XML import'!$A167,SEARCH("&gt;",'CFR - XML import'!$A167,1)+1,SEARCH("/",'CFR - XML import'!$A167,1)-SEARCH("&gt;",'CFR - XML import'!$A167,1)-2)))</f>
        <v>0</v>
      </c>
      <c r="O173" s="140">
        <f>IF(ISERROR(FIND(O$3,'CFR - XML import'!$A167)),0,VALUE(MID('CFR - XML import'!$A167,SEARCH("&gt;",'CFR - XML import'!$A167,1)+1,SEARCH("/",'CFR - XML import'!$A167,1)-SEARCH("&gt;",'CFR - XML import'!$A167,1)-2)))</f>
        <v>0</v>
      </c>
      <c r="P173" s="140">
        <f>IF(ISERROR(FIND(P$3,'CFR - XML import'!$A167)),0,VALUE(MID('CFR - XML import'!$A167,SEARCH("&gt;",'CFR - XML import'!$A167,1)+1,SEARCH("/",'CFR - XML import'!$A167,1)-SEARCH("&gt;",'CFR - XML import'!$A167,1)-2)))</f>
        <v>0</v>
      </c>
      <c r="Q173" s="140">
        <f>IF(ISERROR(FIND(Q$3,'CFR - XML import'!$A167)),0,VALUE(MID('CFR - XML import'!$A167,SEARCH("&gt;",'CFR - XML import'!$A167,1)+1,SEARCH("/",'CFR - XML import'!$A167,1)-SEARCH("&gt;",'CFR - XML import'!$A167,1)-2)))</f>
        <v>0</v>
      </c>
      <c r="R173" s="140">
        <f>IF(ISERROR(FIND(R$3,'CFR - XML import'!$A167)),0,VALUE(MID('CFR - XML import'!$A167,SEARCH("&gt;",'CFR - XML import'!$A167,1)+1,SEARCH("/",'CFR - XML import'!$A167,1)-SEARCH("&gt;",'CFR - XML import'!$A167,1)-2)))</f>
        <v>0</v>
      </c>
      <c r="S173" s="140">
        <f>IF(ISERROR(FIND(S$3,'CFR - XML import'!$A167)),0,VALUE(MID('CFR - XML import'!$A167,SEARCH("&gt;",'CFR - XML import'!$A167,1)+1,SEARCH("/",'CFR - XML import'!$A167,1)-SEARCH("&gt;",'CFR - XML import'!$A167,1)-2)))</f>
        <v>0</v>
      </c>
      <c r="T173" s="140">
        <f>IF(ISERROR(FIND(T$3,'CFR - XML import'!$A167)),0,VALUE(MID('CFR - XML import'!$A167,SEARCH("&gt;",'CFR - XML import'!$A167,1)+1,SEARCH("/",'CFR - XML import'!$A167,1)-SEARCH("&gt;",'CFR - XML import'!$A167,1)-2)))</f>
        <v>0</v>
      </c>
      <c r="U173" s="140">
        <f>IF(ISERROR(FIND(U$3,'CFR - XML import'!$A167)),0,VALUE(MID('CFR - XML import'!$A167,SEARCH("&gt;",'CFR - XML import'!$A167,1)+1,SEARCH("/",'CFR - XML import'!$A167,1)-SEARCH("&gt;",'CFR - XML import'!$A167,1)-2)))</f>
        <v>0</v>
      </c>
      <c r="V173" s="140">
        <f>IF(ISERROR(FIND(V$3,'CFR - XML import'!$A167)),0,VALUE(MID('CFR - XML import'!$A167,SEARCH("&gt;",'CFR - XML import'!$A167,1)+1,SEARCH("/",'CFR - XML import'!$A167,1)-SEARCH("&gt;",'CFR - XML import'!$A167,1)-2)))</f>
        <v>0</v>
      </c>
      <c r="W173" s="140">
        <f>IF(ISERROR(FIND(W$3,'CFR - XML import'!$A167)),0,VALUE(MID('CFR - XML import'!$A167,SEARCH("&gt;",'CFR - XML import'!$A167,1)+1,SEARCH("/",'CFR - XML import'!$A167,1)-SEARCH("&gt;",'CFR - XML import'!$A167,1)-2)))</f>
        <v>0</v>
      </c>
      <c r="X173" s="140"/>
      <c r="Y173" s="140">
        <f>IF(ISERROR(FIND(Y$3,'CFR - XML import'!$A167)),0,VALUE(MID('CFR - XML import'!$A167,SEARCH("&gt;",'CFR - XML import'!$A167,1)+1,SEARCH("/",'CFR - XML import'!$A167,1)-SEARCH("&gt;",'CFR - XML import'!$A167,1)-2)))</f>
        <v>0</v>
      </c>
      <c r="Z173" s="140">
        <f>IF(ISERROR(FIND(Z$3,'CFR - XML import'!$A167)),0,VALUE(MID('CFR - XML import'!$A167,SEARCH("&gt;",'CFR - XML import'!$A167,1)+1,SEARCH("/",'CFR - XML import'!$A167,1)-SEARCH("&gt;",'CFR - XML import'!$A167,1)-2)))</f>
        <v>0</v>
      </c>
      <c r="AA173" s="140">
        <f>IF(ISERROR(FIND(AA$3,'CFR - XML import'!$A167)),0,VALUE(MID('CFR - XML import'!$A167,SEARCH("&gt;",'CFR - XML import'!$A167,1)+1,SEARCH("/",'CFR - XML import'!$A167,1)-SEARCH("&gt;",'CFR - XML import'!$A167,1)-2)))</f>
        <v>0</v>
      </c>
      <c r="AB173" s="140">
        <f>IF(ISERROR(FIND(AB$3,'CFR - XML import'!$A167)),0,VALUE(MID('CFR - XML import'!$A167,SEARCH("&gt;",'CFR - XML import'!$A167,1)+1,SEARCH("/",'CFR - XML import'!$A167,1)-SEARCH("&gt;",'CFR - XML import'!$A167,1)-2)))</f>
        <v>0</v>
      </c>
      <c r="AC173" s="140">
        <f>IF(ISERROR(FIND(AC$3,'CFR - XML import'!$A167)),0,VALUE(MID('CFR - XML import'!$A167,SEARCH("&gt;",'CFR - XML import'!$A167,1)+1,SEARCH("/",'CFR - XML import'!$A167,1)-SEARCH("&gt;",'CFR - XML import'!$A167,1)-2)))</f>
        <v>0</v>
      </c>
      <c r="AD173" s="140">
        <f>IF(ISERROR(FIND(AD$3,'CFR - XML import'!$A167)),0,VALUE(MID('CFR - XML import'!$A167,SEARCH("&gt;",'CFR - XML import'!$A167,1)+1,SEARCH("/",'CFR - XML import'!$A167,1)-SEARCH("&gt;",'CFR - XML import'!$A167,1)-2)))</f>
        <v>0</v>
      </c>
      <c r="AE173" s="140">
        <f>IF(ISERROR(FIND(AE$3,'CFR - XML import'!$A167)),0,VALUE(MID('CFR - XML import'!$A167,SEARCH("&gt;",'CFR - XML import'!$A167,1)+1,SEARCH("/",'CFR - XML import'!$A167,1)-SEARCH("&gt;",'CFR - XML import'!$A167,1)-2)))</f>
        <v>0</v>
      </c>
      <c r="AF173" s="140">
        <f>IF(ISERROR(FIND(AF$3,'CFR - XML import'!$A167)),0,VALUE(MID('CFR - XML import'!$A167,SEARCH("&gt;",'CFR - XML import'!$A167,1)+1,SEARCH("/",'CFR - XML import'!$A167,1)-SEARCH("&gt;",'CFR - XML import'!$A167,1)-2)))</f>
        <v>0</v>
      </c>
      <c r="AG173" s="140">
        <f>IF(ISERROR(FIND(AG$3,'CFR - XML import'!$A167)),0,VALUE(MID('CFR - XML import'!$A167,SEARCH("&gt;",'CFR - XML import'!$A167,1)+1,SEARCH("/",'CFR - XML import'!$A167,1)-SEARCH("&gt;",'CFR - XML import'!$A167,1)-2)))</f>
        <v>0</v>
      </c>
      <c r="AH173" s="140">
        <f>IF(ISERROR(FIND(AH$3,'CFR - XML import'!$A167)),0,VALUE(MID('CFR - XML import'!$A167,SEARCH("&gt;",'CFR - XML import'!$A167,1)+1,SEARCH("/",'CFR - XML import'!$A167,1)-SEARCH("&gt;",'CFR - XML import'!$A167,1)-2)))</f>
        <v>0</v>
      </c>
      <c r="AI173" s="140">
        <f>IF(ISERROR(FIND(AI$3,'CFR - XML import'!$A167)),0,VALUE(MID('CFR - XML import'!$A167,SEARCH("&gt;",'CFR - XML import'!$A167,1)+1,SEARCH("/",'CFR - XML import'!$A167,1)-SEARCH("&gt;",'CFR - XML import'!$A167,1)-2)))</f>
        <v>0</v>
      </c>
      <c r="AJ173" s="140">
        <f>IF(ISERROR(FIND(AJ$3,'CFR - XML import'!$A167)),0,VALUE(MID('CFR - XML import'!$A167,SEARCH("&gt;",'CFR - XML import'!$A167,1)+1,SEARCH("/",'CFR - XML import'!$A167,1)-SEARCH("&gt;",'CFR - XML import'!$A167,1)-2)))</f>
        <v>0</v>
      </c>
      <c r="AK173" s="140">
        <f>IF(ISERROR(FIND(AK$3,'CFR - XML import'!$A167)),0,VALUE(MID('CFR - XML import'!$A167,SEARCH("&gt;",'CFR - XML import'!$A167,1)+1,SEARCH("/",'CFR - XML import'!$A167,1)-SEARCH("&gt;",'CFR - XML import'!$A167,1)-2)))</f>
        <v>0</v>
      </c>
      <c r="AL173" s="140">
        <f>IF(ISERROR(FIND(AL$3,'CFR - XML import'!$A167)),0,VALUE(MID('CFR - XML import'!$A167,SEARCH("&gt;",'CFR - XML import'!$A167,1)+1,SEARCH("/",'CFR - XML import'!$A167,1)-SEARCH("&gt;",'CFR - XML import'!$A167,1)-2)))</f>
        <v>0</v>
      </c>
      <c r="AM173" s="140">
        <f>IF(ISERROR(FIND(AM$3,'CFR - XML import'!$A167)),0,VALUE(MID('CFR - XML import'!$A167,SEARCH("&gt;",'CFR - XML import'!$A167,1)+1,SEARCH("/",'CFR - XML import'!$A167,1)-SEARCH("&gt;",'CFR - XML import'!$A167,1)-2)))</f>
        <v>0</v>
      </c>
      <c r="AN173" s="140">
        <f>IF(ISERROR(FIND(AN$3,'CFR - XML import'!$A167)),0,VALUE(MID('CFR - XML import'!$A167,SEARCH("&gt;",'CFR - XML import'!$A167,1)+1,SEARCH("/",'CFR - XML import'!$A167,1)-SEARCH("&gt;",'CFR - XML import'!$A167,1)-2)))</f>
        <v>0</v>
      </c>
      <c r="AO173" s="140">
        <f>IF(ISERROR(FIND(AO$3,'CFR - XML import'!$A167)),0,VALUE(MID('CFR - XML import'!$A167,SEARCH("&gt;",'CFR - XML import'!$A167,1)+1,SEARCH("/",'CFR - XML import'!$A167,1)-SEARCH("&gt;",'CFR - XML import'!$A167,1)-2)))</f>
        <v>0</v>
      </c>
      <c r="AP173" s="140">
        <f>IF(ISERROR(FIND(AP$3,'CFR - XML import'!$A167)),0,VALUE(MID('CFR - XML import'!$A167,SEARCH("&gt;",'CFR - XML import'!$A167,1)+1,SEARCH("/",'CFR - XML import'!$A167,1)-SEARCH("&gt;",'CFR - XML import'!$A167,1)-2)))</f>
        <v>0</v>
      </c>
      <c r="AQ173" s="140">
        <f>IF(ISERROR(FIND(AQ$3,'CFR - XML import'!$A167)),0,VALUE(MID('CFR - XML import'!$A167,SEARCH("&gt;",'CFR - XML import'!$A167,1)+1,SEARCH("/",'CFR - XML import'!$A167,1)-SEARCH("&gt;",'CFR - XML import'!$A167,1)-2)))</f>
        <v>0</v>
      </c>
      <c r="AR173" s="140">
        <f>IF(ISERROR(FIND(AR$3,'CFR - XML import'!$A167)),0,VALUE(MID('CFR - XML import'!$A167,SEARCH("&gt;",'CFR - XML import'!$A167,1)+1,SEARCH("/",'CFR - XML import'!$A167,1)-SEARCH("&gt;",'CFR - XML import'!$A167,1)-2)))</f>
        <v>0</v>
      </c>
      <c r="AS173" s="140">
        <f>IF(ISERROR(FIND(AS$3,'CFR - XML import'!$A167)),0,VALUE(MID('CFR - XML import'!$A167,SEARCH("&gt;",'CFR - XML import'!$A167,1)+1,SEARCH("/",'CFR - XML import'!$A167,1)-SEARCH("&gt;",'CFR - XML import'!$A167,1)-2)))</f>
        <v>0</v>
      </c>
      <c r="AT173" s="140">
        <f>IF(ISERROR(FIND(AT$3,'CFR - XML import'!$A167)),0,VALUE(MID('CFR - XML import'!$A167,SEARCH("&gt;",'CFR - XML import'!$A167,1)+1,SEARCH("/",'CFR - XML import'!$A167,1)-SEARCH("&gt;",'CFR - XML import'!$A167,1)-2)))</f>
        <v>0</v>
      </c>
      <c r="AU173" s="140">
        <f>IF(ISERROR(FIND(AU$3,'CFR - XML import'!$A167)),0,VALUE(MID('CFR - XML import'!$A167,SEARCH("&gt;",'CFR - XML import'!$A167,1)+1,SEARCH("/",'CFR - XML import'!$A167,1)-SEARCH("&gt;",'CFR - XML import'!$A167,1)-2)))</f>
        <v>0</v>
      </c>
      <c r="AV173" s="140">
        <f>IF(ISERROR(FIND(AV$3,'CFR - XML import'!$A167)),0,VALUE(MID('CFR - XML import'!$A167,SEARCH("&gt;",'CFR - XML import'!$A167,1)+1,SEARCH("/",'CFR - XML import'!$A167,1)-SEARCH("&gt;",'CFR - XML import'!$A167,1)-2)))</f>
        <v>0</v>
      </c>
      <c r="AW173" s="140">
        <f>IF(ISERROR(FIND(AW$3,'CFR - XML import'!$A167)),0,VALUE(MID('CFR - XML import'!$A167,SEARCH("&gt;",'CFR - XML import'!$A167,1)+1,SEARCH("/",'CFR - XML import'!$A167,1)-SEARCH("&gt;",'CFR - XML import'!$A167,1)-2)))</f>
        <v>0</v>
      </c>
      <c r="AX173" s="140">
        <f>IF(ISERROR(FIND(AX$3,'CFR - XML import'!$A167)),0,VALUE(MID('CFR - XML import'!$A167,SEARCH("&gt;",'CFR - XML import'!$A167,1)+1,SEARCH("/",'CFR - XML import'!$A167,1)-SEARCH("&gt;",'CFR - XML import'!$A167,1)-2)))</f>
        <v>0</v>
      </c>
      <c r="AY173" s="140">
        <f>IF(ISERROR(FIND(AY$3,'CFR - XML import'!$A167)),0,VALUE(MID('CFR - XML import'!$A167,SEARCH("&gt;",'CFR - XML import'!$A167,1)+1,SEARCH("/",'CFR - XML import'!$A167,1)-SEARCH("&gt;",'CFR - XML import'!$A167,1)-2)))</f>
        <v>0</v>
      </c>
      <c r="AZ173" s="140">
        <f>IF(ISERROR(FIND(AZ$3,'CFR - XML import'!$A167)),0,VALUE(MID('CFR - XML import'!$A167,SEARCH("&gt;",'CFR - XML import'!$A167,1)+1,SEARCH("/",'CFR - XML import'!$A167,1)-SEARCH("&gt;",'CFR - XML import'!$A167,1)-2)))</f>
        <v>0</v>
      </c>
      <c r="BA173" s="140">
        <f>IF(ISERROR(FIND(BA$3,'CFR - XML import'!$A167)),0,VALUE(MID('CFR - XML import'!$A167,SEARCH("&gt;",'CFR - XML import'!$A167,1)+1,SEARCH("/",'CFR - XML import'!$A167,1)-SEARCH("&gt;",'CFR - XML import'!$A167,1)-2)))</f>
        <v>0</v>
      </c>
      <c r="BB173" s="140">
        <f>IF(ISERROR(FIND(BB$3,'CFR - XML import'!$A167)),0,VALUE(MID('CFR - XML import'!$A167,SEARCH("&gt;",'CFR - XML import'!$A167,1)+1,SEARCH("/",'CFR - XML import'!$A167,1)-SEARCH("&gt;",'CFR - XML import'!$A167,1)-2)))</f>
        <v>0</v>
      </c>
      <c r="BC173" s="140">
        <f>IF(ISERROR(FIND(BC$3,'CFR - XML import'!$A167)),0,VALUE(MID('CFR - XML import'!$A167,SEARCH("&gt;",'CFR - XML import'!$A167,1)+1,SEARCH("/",'CFR - XML import'!$A167,1)-SEARCH("&gt;",'CFR - XML import'!$A167,1)-2)))</f>
        <v>0</v>
      </c>
      <c r="BD173" s="140">
        <f>IF(ISERROR(FIND(BD$3,'CFR - XML import'!$A167)),0,VALUE(MID('CFR - XML import'!$A167,SEARCH("&gt;",'CFR - XML import'!$A167,1)+1,SEARCH("/",'CFR - XML import'!$A167,1)-SEARCH("&gt;",'CFR - XML import'!$A167,1)-2)))</f>
        <v>0</v>
      </c>
      <c r="BE173" s="140">
        <f>IF(ISERROR(FIND(BE$3,'CFR - XML import'!$A167)),0,VALUE(MID('CFR - XML import'!$A167,SEARCH("&gt;",'CFR - XML import'!$A167,1)+1,SEARCH("/",'CFR - XML import'!$A167,1)-SEARCH("&gt;",'CFR - XML import'!$A167,1)-2)))</f>
        <v>0</v>
      </c>
      <c r="BF173" s="140">
        <f>IF(ISERROR(FIND(BF$3,'CFR - XML import'!$A167)),0,VALUE(MID('CFR - XML import'!$A167,SEARCH("&gt;",'CFR - XML import'!$A167,1)+1,SEARCH("/",'CFR - XML import'!$A167,1)-SEARCH("&gt;",'CFR - XML import'!$A167,1)-2)))</f>
        <v>0</v>
      </c>
      <c r="BG173" s="140">
        <f>IF(ISERROR(FIND(BG$3,'CFR - XML import'!$A167)),0,VALUE(MID('CFR - XML import'!$A167,SEARCH("&gt;",'CFR - XML import'!$A167,1)+1,SEARCH("/",'CFR - XML import'!$A167,1)-SEARCH("&gt;",'CFR - XML import'!$A167,1)-2)))</f>
        <v>0</v>
      </c>
      <c r="BH173" s="140">
        <f>IF(ISERROR(FIND(BH$3,'CFR - XML import'!$A167)),0,VALUE(MID('CFR - XML import'!$A167,SEARCH("&gt;",'CFR - XML import'!$A167,1)+1,SEARCH("/",'CFR - XML import'!$A167,1)-SEARCH("&gt;",'CFR - XML import'!$A167,1)-2)))</f>
        <v>0</v>
      </c>
      <c r="BI173" s="140">
        <f>IF(ISERROR(FIND(BI$3,'CFR - XML import'!$A167)),0,VALUE(MID('CFR - XML import'!$A167,SEARCH("&gt;",'CFR - XML import'!$A167,1)+1,SEARCH("/",'CFR - XML import'!$A167,1)-SEARCH("&gt;",'CFR - XML import'!$A167,1)-2)))</f>
        <v>0</v>
      </c>
      <c r="BJ173" s="140">
        <f>IF(ISERROR(FIND(BJ$3,'CFR - XML import'!$A167)),0,VALUE(MID('CFR - XML import'!$A167,SEARCH("&gt;",'CFR - XML import'!$A167,1)+1,SEARCH("/",'CFR - XML import'!$A167,1)-SEARCH("&gt;",'CFR - XML import'!$A167,1)-2)))</f>
        <v>0</v>
      </c>
      <c r="BK173" s="140">
        <f>IF(ISERROR(FIND(BK$3,'CFR - XML import'!$A167)),0,VALUE(MID('CFR - XML import'!$A167,SEARCH("&gt;",'CFR - XML import'!$A167,1)+1,SEARCH("/",'CFR - XML import'!$A167,1)-SEARCH("&gt;",'CFR - XML import'!$A167,1)-2)))</f>
        <v>0</v>
      </c>
      <c r="BL173" s="140">
        <f>IF(ISERROR(FIND(BL$3,'CFR - XML import'!$A167)),0,VALUE(MID('CFR - XML import'!$A167,SEARCH("&gt;",'CFR - XML import'!$A167,1)+1,SEARCH("/",'CFR - XML import'!$A167,1)-SEARCH("&gt;",'CFR - XML import'!$A167,1)-2)))</f>
        <v>0</v>
      </c>
      <c r="BM173" s="140">
        <f>IF(ISERROR(FIND(BM$3,'CFR - XML import'!$A167)),0,VALUE(MID('CFR - XML import'!$A167,SEARCH("&gt;",'CFR - XML import'!$A167,1)+1,SEARCH("/",'CFR - XML import'!$A167,1)-SEARCH("&gt;",'CFR - XML import'!$A167,1)-2)))</f>
        <v>0</v>
      </c>
      <c r="BN173" s="140">
        <f>IF(ISERROR(FIND(BN$3,'CFR - XML import'!$A167)),0,VALUE(MID('CFR - XML import'!$A167,SEARCH("&gt;",'CFR - XML import'!$A167,1)+1,SEARCH("/",'CFR - XML import'!$A167,1)-SEARCH("&gt;",'CFR - XML import'!$A167,1)-2)))</f>
        <v>0</v>
      </c>
      <c r="BO173" s="140">
        <f>IF(ISERROR(FIND(BO$3,'CFR - XML import'!$A167)),0,VALUE(MID('CFR - XML import'!$A167,SEARCH("&gt;",'CFR - XML import'!$A167,1)+1,SEARCH("/",'CFR - XML import'!$A167,1)-SEARCH("&gt;",'CFR - XML import'!$A167,1)-2)))</f>
        <v>0</v>
      </c>
      <c r="BP173" s="140">
        <f>IF(ISERROR(FIND(BP$3,'CFR - XML import'!$A167)),0,VALUE(MID('CFR - XML import'!$A167,SEARCH("&gt;",'CFR - XML import'!$A167,1)+1,SEARCH("/",'CFR - XML import'!$A167,1)-SEARCH("&gt;",'CFR - XML import'!$A167,1)-2)))</f>
        <v>0</v>
      </c>
      <c r="BQ173" s="140">
        <f>IF(ISERROR(FIND(BQ$3,'CFR - XML import'!$A167)),0,VALUE(MID('CFR - XML import'!$A167,SEARCH("&gt;",'CFR - XML import'!$A167,1)+1,SEARCH("/",'CFR - XML import'!$A167,1)-SEARCH("&gt;",'CFR - XML import'!$A167,1)-2)))</f>
        <v>0</v>
      </c>
      <c r="BR173" s="140">
        <f>IF(ISERROR(FIND(BR$3,'CFR - XML import'!$A167)),0,VALUE(MID('CFR - XML import'!$A167,SEARCH("&gt;",'CFR - XML import'!$A167,1)+1,SEARCH("/",'CFR - XML import'!$A167,1)-SEARCH("&gt;",'CFR - XML import'!$A167,1)-2)))</f>
        <v>0</v>
      </c>
      <c r="BS173" s="140">
        <f>IF(ISERROR(FIND(BS$3,'CFR - XML import'!$A167)),0,VALUE(MID('CFR - XML import'!$A167,SEARCH("&gt;",'CFR - XML import'!$A167,1)+1,SEARCH("/",'CFR - XML import'!$A167,1)-SEARCH("&gt;",'CFR - XML import'!$A167,1)-2)))</f>
        <v>0</v>
      </c>
      <c r="BT173" s="140">
        <f>IF(ISERROR(FIND(BT$3,'CFR - XML import'!$A167)),0,VALUE(MID('CFR - XML import'!$A167,SEARCH("&gt;",'CFR - XML import'!$A167,1)+1,SEARCH("/",'CFR - XML import'!$A167,1)-SEARCH("&gt;",'CFR - XML import'!$A167,1)-2)))</f>
        <v>0</v>
      </c>
      <c r="BU173" s="140">
        <f>IF(ISERROR(FIND(BU$3,'CFR - XML import'!$A167)),0,VALUE(MID('CFR - XML import'!$A167,SEARCH("&gt;",'CFR - XML import'!$A167,1)+1,SEARCH("/",'CFR - XML import'!$A167,1)-SEARCH("&gt;",'CFR - XML import'!$A167,1)-2)))</f>
        <v>0</v>
      </c>
      <c r="BV173" s="140">
        <f>IF(ISERROR(FIND(BV$3,'CFR - XML import'!$A167)),0,VALUE(MID('CFR - XML import'!$A167,SEARCH("&gt;",'CFR - XML import'!$A167,1)+1,SEARCH("/",'CFR - XML import'!$A167,1)-SEARCH("&gt;",'CFR - XML import'!$A167,1)-2)))</f>
        <v>0</v>
      </c>
      <c r="BW173" s="140">
        <f>IF(ISERROR(FIND(BW$3,'CFR - XML import'!$A167)),0,VALUE(MID('CFR - XML import'!$A167,SEARCH("&gt;",'CFR - XML import'!$A167,1)+1,SEARCH("/",'CFR - XML import'!$A167,1)-SEARCH("&gt;",'CFR - XML import'!$A167,1)-2)))</f>
        <v>0</v>
      </c>
      <c r="BX173" s="140">
        <f>IF(ISERROR(FIND(BX$3,'CFR - XML import'!$A167)),0,VALUE(MID('CFR - XML import'!$A167,SEARCH("&gt;",'CFR - XML import'!$A167,1)+1,SEARCH("/",'CFR - XML import'!$A167,1)-SEARCH("&gt;",'CFR - XML import'!$A167,1)-2)))</f>
        <v>0</v>
      </c>
      <c r="BY173" s="140">
        <f>IF(ISERROR(FIND(BY$3,'CFR - XML import'!$A167)),0,VALUE(MID('CFR - XML import'!$A167,SEARCH("&gt;",'CFR - XML import'!$A167,1)+1,SEARCH("/",'CFR - XML import'!$A167,1)-SEARCH("&gt;",'CFR - XML import'!$A167,1)-2)))</f>
        <v>0</v>
      </c>
      <c r="BZ173" s="140">
        <f>IF(ISERROR(FIND(BZ$3,'CFR - XML import'!$A167)),0,VALUE(MID('CFR - XML import'!$A167,SEARCH("&gt;",'CFR - XML import'!$A167,1)+1,SEARCH("/",'CFR - XML import'!$A167,1)-SEARCH("&gt;",'CFR - XML import'!$A167,1)-2)))</f>
        <v>0</v>
      </c>
      <c r="CG173" s="142">
        <f>IF(ISERROR(IF(MID('CFR - XML import'!$A167,LEN($CF$4)+5,LEN('CFR - XML import'!$A167)-(2*LEN($CF$4)+5))="RMMS",1,IF(MID('CFR - XML import'!$A167,LEN("    &lt;InputSystem&gt;")+1,LEN('CFR - XML import'!$A167)-(LEN("    &lt;InputSystem&gt;")+LEN($CF$4)+1))="SIMS",2,0))),0,IF(MID('CFR - XML import'!$A167,LEN($CF$4)+5,LEN('CFR - XML import'!$A167)-(2*LEN($CF$4)+5))="RMMS",1,IF(MID('CFR - XML import'!$A167,LEN("    &lt;InputSystem&gt;")+1,LEN('CFR - XML import'!$A167)-(LEN("    &lt;InputSystem&gt;")+LEN($CF$4)+1))="SIMS",2,0)))</f>
        <v>0</v>
      </c>
      <c r="CH173" s="140">
        <f>IF(ISERROR(FIND(CH$3,'CFR - XML import'!$A167)),0,MID('CFR - XML import'!$A167,SEARCH("&gt;",'CFR - XML import'!$A167,1)+1,SEARCH("/",'CFR - XML import'!$A167,1)-SEARCH("&gt;",'CFR - XML import'!$A167,1)-2))</f>
        <v>0</v>
      </c>
      <c r="CI173" s="140">
        <f>IF(ISERROR(FIND(CI$3,'CFR - XML import'!$A167)),0,MID('CFR - XML import'!$A167,SEARCH("&gt;",'CFR - XML import'!$A167,1)+1,SEARCH("/",'CFR - XML import'!$A167,1)-SEARCH("&gt;",'CFR - XML import'!$A167,1)-2))</f>
        <v>0</v>
      </c>
      <c r="CJ173" s="140">
        <f>IF(ISERROR(FIND(CJ$3,'CFR - XML import'!$A167)),0,MID('CFR - XML import'!$A167,SEARCH("&gt;",'CFR - XML import'!$A167,1)+1,SEARCH("/",'CFR - XML import'!$A167,1)-SEARCH("&gt;",'CFR - XML import'!$A167,1)-2))</f>
        <v>0</v>
      </c>
      <c r="CK173" s="140">
        <f>IF(ISERROR(FIND(CK$3,'CFR - XML import'!$A167)),0,MID('CFR - XML import'!$A167,SEARCH("&gt;",'CFR - XML import'!$A167,1)+1,SEARCH("/",'CFR - XML import'!$A167,1)-SEARCH("&gt;",'CFR - XML import'!$A167,1)-2))</f>
        <v>0</v>
      </c>
      <c r="CL173" s="140">
        <f>IF(ISERROR(FIND(CL$3,'CFR - XML import'!$A167)),0,MID('CFR - XML import'!$A167,SEARCH("&gt;",'CFR - XML import'!$A167,1)+1,SEARCH("/",'CFR - XML import'!$A167,1)-SEARCH("&gt;",'CFR - XML import'!$A167,1)-2))</f>
        <v>0</v>
      </c>
      <c r="CM173" s="140">
        <f>IF(ISERROR(FIND(CM$3,'CFR - XML import'!$A167)),0,MID('CFR - XML import'!$A167,SEARCH("&gt;",'CFR - XML import'!$A167,1)+1,SEARCH("/",'CFR - XML import'!$A167,1)-SEARCH("&gt;",'CFR - XML import'!$A167,1)-2))</f>
        <v>0</v>
      </c>
    </row>
    <row r="174" spans="1:91" x14ac:dyDescent="0.2">
      <c r="A174" s="139" t="str">
        <f>IF(AND('CFR - XML import'!A168&lt;&gt;"",LEFT('CFR - XML import'!A168,1)&lt;&gt;"&lt;",LEFT('CFR - XML import'!A168,3)&lt;&gt;"  &lt;",LEFT('CFR - XML import'!A168,5)&lt;&gt;"    &lt;",LEFT('CFR - XML import'!A168,7)&lt;&gt;"      &lt;",LEFT('CFR - XML import'!A168,9)&lt;&gt;"        &lt;",$B$1="SIMS"),'CFR - XML import'!A168,IF(AND(LEFT('CFR - XML import'!A168,9)="&lt;Details&gt;",$B$1="RM"),'CFR - XML import'!A168,""))</f>
        <v/>
      </c>
      <c r="B174" s="140">
        <f>IF(ISERROR(FIND(B$3,'CFR - XML import'!$A168)),0,VALUE(MID('CFR - XML import'!$A168,SEARCH("&gt;",'CFR - XML import'!$A168,1)+1,SEARCH("/",'CFR - XML import'!$A168,1)-SEARCH("&gt;",'CFR - XML import'!$A168,1)-2)))</f>
        <v>0</v>
      </c>
      <c r="D174" s="140">
        <f>IF(ISERROR(FIND(D$3,'CFR - XML import'!$A168)),0,MID('CFR - XML import'!$A168,SEARCH("&gt;",'CFR - XML import'!$A168,1)+1,SEARCH("/",'CFR - XML import'!$A168,1)-SEARCH("&gt;",'CFR - XML import'!$A168,1)-2))</f>
        <v>0</v>
      </c>
      <c r="E174" s="140">
        <f>IF(ISERROR(FIND(E$3,'CFR - XML import'!$A168)),0,MID('CFR - XML import'!$A168,SEARCH("&gt;",'CFR - XML import'!$A168,1)+1,SEARCH("/",'CFR - XML import'!$A168,1)-SEARCH("&gt;",'CFR - XML import'!$A168,1)-2))</f>
        <v>0</v>
      </c>
      <c r="F174" s="141">
        <f>IF($B$1="SIMS",IF(ISERROR(FIND(F$3,'CFR - XML import'!$A168)),0,VALUE(MID('CFR - XML import'!$A168,15,10))),IF(ISERROR(FIND(F$3,'CFR - XML import'!$A168)),0,VALUE(MID('CFR - XML import'!$A168,15,10))))</f>
        <v>0</v>
      </c>
      <c r="G174" s="140">
        <f>IF(ISERROR(FIND(G$3,'CFR - XML import'!$A168)),0,VALUE(MID('CFR - XML import'!$A168,SEARCH("&gt;",'CFR - XML import'!$A168,1)+1,SEARCH("/",'CFR - XML import'!$A168,1)-SEARCH("&gt;",'CFR - XML import'!$A168,1)-2)))</f>
        <v>0</v>
      </c>
      <c r="H174" s="140">
        <f>IF(ISERROR(FIND(H$3,'CFR - XML import'!$A168)),0,VALUE(MID('CFR - XML import'!$A168,SEARCH("&gt;",'CFR - XML import'!$A168,1)+1,SEARCH("/",'CFR - XML import'!$A168,1)-SEARCH("&gt;",'CFR - XML import'!$A168,1)-2)))</f>
        <v>0</v>
      </c>
      <c r="I174" s="140">
        <f>IF(ISERROR(FIND(I$3,'CFR - XML import'!$A168)),0,VALUE(MID('CFR - XML import'!$A168,SEARCH("&gt;",'CFR - XML import'!$A168,1)+1,SEARCH("/",'CFR - XML import'!$A168,1)-SEARCH("&gt;",'CFR - XML import'!$A168,1)-2)))</f>
        <v>0</v>
      </c>
      <c r="J174" s="140">
        <f>IF(ISERROR(FIND(J$3,'CFR - XML import'!$A168)),0,VALUE(MID('CFR - XML import'!$A168,SEARCH("&gt;",'CFR - XML import'!$A168,1)+1,SEARCH("/",'CFR - XML import'!$A168,1)-SEARCH("&gt;",'CFR - XML import'!$A168,1)-2)))</f>
        <v>0</v>
      </c>
      <c r="K174" s="140">
        <f>IF(ISERROR(FIND(K$3,'CFR - XML import'!$A168)),0,VALUE(MID('CFR - XML import'!$A168,SEARCH("&gt;",'CFR - XML import'!$A168,1)+1,SEARCH("/",'CFR - XML import'!$A168,1)-SEARCH("&gt;",'CFR - XML import'!$A168,1)-2)))</f>
        <v>0</v>
      </c>
      <c r="L174" s="140">
        <f>IF(ISERROR(FIND(L$3,'CFR - XML import'!$A168)),0,VALUE(MID('CFR - XML import'!$A168,SEARCH("&gt;",'CFR - XML import'!$A168,1)+1,SEARCH("/",'CFR - XML import'!$A168,1)-SEARCH("&gt;",'CFR - XML import'!$A168,1)-2)))</f>
        <v>0</v>
      </c>
      <c r="M174" s="140">
        <f>IF(ISERROR(FIND(M$3,'CFR - XML import'!$A168)),0,VALUE(MID('CFR - XML import'!$A168,SEARCH("&gt;",'CFR - XML import'!$A168,1)+1,SEARCH("/",'CFR - XML import'!$A168,1)-SEARCH("&gt;",'CFR - XML import'!$A168,1)-2)))</f>
        <v>0</v>
      </c>
      <c r="N174" s="140">
        <f>IF(ISERROR(FIND(N$3,'CFR - XML import'!$A168)),0,VALUE(MID('CFR - XML import'!$A168,SEARCH("&gt;",'CFR - XML import'!$A168,1)+1,SEARCH("/",'CFR - XML import'!$A168,1)-SEARCH("&gt;",'CFR - XML import'!$A168,1)-2)))</f>
        <v>0</v>
      </c>
      <c r="O174" s="140">
        <f>IF(ISERROR(FIND(O$3,'CFR - XML import'!$A168)),0,VALUE(MID('CFR - XML import'!$A168,SEARCH("&gt;",'CFR - XML import'!$A168,1)+1,SEARCH("/",'CFR - XML import'!$A168,1)-SEARCH("&gt;",'CFR - XML import'!$A168,1)-2)))</f>
        <v>0</v>
      </c>
      <c r="P174" s="140">
        <f>IF(ISERROR(FIND(P$3,'CFR - XML import'!$A168)),0,VALUE(MID('CFR - XML import'!$A168,SEARCH("&gt;",'CFR - XML import'!$A168,1)+1,SEARCH("/",'CFR - XML import'!$A168,1)-SEARCH("&gt;",'CFR - XML import'!$A168,1)-2)))</f>
        <v>0</v>
      </c>
      <c r="Q174" s="140">
        <f>IF(ISERROR(FIND(Q$3,'CFR - XML import'!$A168)),0,VALUE(MID('CFR - XML import'!$A168,SEARCH("&gt;",'CFR - XML import'!$A168,1)+1,SEARCH("/",'CFR - XML import'!$A168,1)-SEARCH("&gt;",'CFR - XML import'!$A168,1)-2)))</f>
        <v>0</v>
      </c>
      <c r="R174" s="140">
        <f>IF(ISERROR(FIND(R$3,'CFR - XML import'!$A168)),0,VALUE(MID('CFR - XML import'!$A168,SEARCH("&gt;",'CFR - XML import'!$A168,1)+1,SEARCH("/",'CFR - XML import'!$A168,1)-SEARCH("&gt;",'CFR - XML import'!$A168,1)-2)))</f>
        <v>0</v>
      </c>
      <c r="S174" s="140">
        <f>IF(ISERROR(FIND(S$3,'CFR - XML import'!$A168)),0,VALUE(MID('CFR - XML import'!$A168,SEARCH("&gt;",'CFR - XML import'!$A168,1)+1,SEARCH("/",'CFR - XML import'!$A168,1)-SEARCH("&gt;",'CFR - XML import'!$A168,1)-2)))</f>
        <v>0</v>
      </c>
      <c r="T174" s="140">
        <f>IF(ISERROR(FIND(T$3,'CFR - XML import'!$A168)),0,VALUE(MID('CFR - XML import'!$A168,SEARCH("&gt;",'CFR - XML import'!$A168,1)+1,SEARCH("/",'CFR - XML import'!$A168,1)-SEARCH("&gt;",'CFR - XML import'!$A168,1)-2)))</f>
        <v>0</v>
      </c>
      <c r="U174" s="140">
        <f>IF(ISERROR(FIND(U$3,'CFR - XML import'!$A168)),0,VALUE(MID('CFR - XML import'!$A168,SEARCH("&gt;",'CFR - XML import'!$A168,1)+1,SEARCH("/",'CFR - XML import'!$A168,1)-SEARCH("&gt;",'CFR - XML import'!$A168,1)-2)))</f>
        <v>0</v>
      </c>
      <c r="V174" s="140">
        <f>IF(ISERROR(FIND(V$3,'CFR - XML import'!$A168)),0,VALUE(MID('CFR - XML import'!$A168,SEARCH("&gt;",'CFR - XML import'!$A168,1)+1,SEARCH("/",'CFR - XML import'!$A168,1)-SEARCH("&gt;",'CFR - XML import'!$A168,1)-2)))</f>
        <v>0</v>
      </c>
      <c r="W174" s="140">
        <f>IF(ISERROR(FIND(W$3,'CFR - XML import'!$A168)),0,VALUE(MID('CFR - XML import'!$A168,SEARCH("&gt;",'CFR - XML import'!$A168,1)+1,SEARCH("/",'CFR - XML import'!$A168,1)-SEARCH("&gt;",'CFR - XML import'!$A168,1)-2)))</f>
        <v>0</v>
      </c>
      <c r="X174" s="140"/>
      <c r="Y174" s="140">
        <f>IF(ISERROR(FIND(Y$3,'CFR - XML import'!$A168)),0,VALUE(MID('CFR - XML import'!$A168,SEARCH("&gt;",'CFR - XML import'!$A168,1)+1,SEARCH("/",'CFR - XML import'!$A168,1)-SEARCH("&gt;",'CFR - XML import'!$A168,1)-2)))</f>
        <v>0</v>
      </c>
      <c r="Z174" s="140">
        <f>IF(ISERROR(FIND(Z$3,'CFR - XML import'!$A168)),0,VALUE(MID('CFR - XML import'!$A168,SEARCH("&gt;",'CFR - XML import'!$A168,1)+1,SEARCH("/",'CFR - XML import'!$A168,1)-SEARCH("&gt;",'CFR - XML import'!$A168,1)-2)))</f>
        <v>0</v>
      </c>
      <c r="AA174" s="140">
        <f>IF(ISERROR(FIND(AA$3,'CFR - XML import'!$A168)),0,VALUE(MID('CFR - XML import'!$A168,SEARCH("&gt;",'CFR - XML import'!$A168,1)+1,SEARCH("/",'CFR - XML import'!$A168,1)-SEARCH("&gt;",'CFR - XML import'!$A168,1)-2)))</f>
        <v>0</v>
      </c>
      <c r="AB174" s="140">
        <f>IF(ISERROR(FIND(AB$3,'CFR - XML import'!$A168)),0,VALUE(MID('CFR - XML import'!$A168,SEARCH("&gt;",'CFR - XML import'!$A168,1)+1,SEARCH("/",'CFR - XML import'!$A168,1)-SEARCH("&gt;",'CFR - XML import'!$A168,1)-2)))</f>
        <v>0</v>
      </c>
      <c r="AC174" s="140">
        <f>IF(ISERROR(FIND(AC$3,'CFR - XML import'!$A168)),0,VALUE(MID('CFR - XML import'!$A168,SEARCH("&gt;",'CFR - XML import'!$A168,1)+1,SEARCH("/",'CFR - XML import'!$A168,1)-SEARCH("&gt;",'CFR - XML import'!$A168,1)-2)))</f>
        <v>0</v>
      </c>
      <c r="AD174" s="140">
        <f>IF(ISERROR(FIND(AD$3,'CFR - XML import'!$A168)),0,VALUE(MID('CFR - XML import'!$A168,SEARCH("&gt;",'CFR - XML import'!$A168,1)+1,SEARCH("/",'CFR - XML import'!$A168,1)-SEARCH("&gt;",'CFR - XML import'!$A168,1)-2)))</f>
        <v>0</v>
      </c>
      <c r="AE174" s="140">
        <f>IF(ISERROR(FIND(AE$3,'CFR - XML import'!$A168)),0,VALUE(MID('CFR - XML import'!$A168,SEARCH("&gt;",'CFR - XML import'!$A168,1)+1,SEARCH("/",'CFR - XML import'!$A168,1)-SEARCH("&gt;",'CFR - XML import'!$A168,1)-2)))</f>
        <v>0</v>
      </c>
      <c r="AF174" s="140">
        <f>IF(ISERROR(FIND(AF$3,'CFR - XML import'!$A168)),0,VALUE(MID('CFR - XML import'!$A168,SEARCH("&gt;",'CFR - XML import'!$A168,1)+1,SEARCH("/",'CFR - XML import'!$A168,1)-SEARCH("&gt;",'CFR - XML import'!$A168,1)-2)))</f>
        <v>0</v>
      </c>
      <c r="AG174" s="140">
        <f>IF(ISERROR(FIND(AG$3,'CFR - XML import'!$A168)),0,VALUE(MID('CFR - XML import'!$A168,SEARCH("&gt;",'CFR - XML import'!$A168,1)+1,SEARCH("/",'CFR - XML import'!$A168,1)-SEARCH("&gt;",'CFR - XML import'!$A168,1)-2)))</f>
        <v>0</v>
      </c>
      <c r="AH174" s="140">
        <f>IF(ISERROR(FIND(AH$3,'CFR - XML import'!$A168)),0,VALUE(MID('CFR - XML import'!$A168,SEARCH("&gt;",'CFR - XML import'!$A168,1)+1,SEARCH("/",'CFR - XML import'!$A168,1)-SEARCH("&gt;",'CFR - XML import'!$A168,1)-2)))</f>
        <v>0</v>
      </c>
      <c r="AI174" s="140">
        <f>IF(ISERROR(FIND(AI$3,'CFR - XML import'!$A168)),0,VALUE(MID('CFR - XML import'!$A168,SEARCH("&gt;",'CFR - XML import'!$A168,1)+1,SEARCH("/",'CFR - XML import'!$A168,1)-SEARCH("&gt;",'CFR - XML import'!$A168,1)-2)))</f>
        <v>0</v>
      </c>
      <c r="AJ174" s="140">
        <f>IF(ISERROR(FIND(AJ$3,'CFR - XML import'!$A168)),0,VALUE(MID('CFR - XML import'!$A168,SEARCH("&gt;",'CFR - XML import'!$A168,1)+1,SEARCH("/",'CFR - XML import'!$A168,1)-SEARCH("&gt;",'CFR - XML import'!$A168,1)-2)))</f>
        <v>0</v>
      </c>
      <c r="AK174" s="140">
        <f>IF(ISERROR(FIND(AK$3,'CFR - XML import'!$A168)),0,VALUE(MID('CFR - XML import'!$A168,SEARCH("&gt;",'CFR - XML import'!$A168,1)+1,SEARCH("/",'CFR - XML import'!$A168,1)-SEARCH("&gt;",'CFR - XML import'!$A168,1)-2)))</f>
        <v>0</v>
      </c>
      <c r="AL174" s="140">
        <f>IF(ISERROR(FIND(AL$3,'CFR - XML import'!$A168)),0,VALUE(MID('CFR - XML import'!$A168,SEARCH("&gt;",'CFR - XML import'!$A168,1)+1,SEARCH("/",'CFR - XML import'!$A168,1)-SEARCH("&gt;",'CFR - XML import'!$A168,1)-2)))</f>
        <v>0</v>
      </c>
      <c r="AM174" s="140">
        <f>IF(ISERROR(FIND(AM$3,'CFR - XML import'!$A168)),0,VALUE(MID('CFR - XML import'!$A168,SEARCH("&gt;",'CFR - XML import'!$A168,1)+1,SEARCH("/",'CFR - XML import'!$A168,1)-SEARCH("&gt;",'CFR - XML import'!$A168,1)-2)))</f>
        <v>0</v>
      </c>
      <c r="AN174" s="140">
        <f>IF(ISERROR(FIND(AN$3,'CFR - XML import'!$A168)),0,VALUE(MID('CFR - XML import'!$A168,SEARCH("&gt;",'CFR - XML import'!$A168,1)+1,SEARCH("/",'CFR - XML import'!$A168,1)-SEARCH("&gt;",'CFR - XML import'!$A168,1)-2)))</f>
        <v>0</v>
      </c>
      <c r="AO174" s="140">
        <f>IF(ISERROR(FIND(AO$3,'CFR - XML import'!$A168)),0,VALUE(MID('CFR - XML import'!$A168,SEARCH("&gt;",'CFR - XML import'!$A168,1)+1,SEARCH("/",'CFR - XML import'!$A168,1)-SEARCH("&gt;",'CFR - XML import'!$A168,1)-2)))</f>
        <v>0</v>
      </c>
      <c r="AP174" s="140">
        <f>IF(ISERROR(FIND(AP$3,'CFR - XML import'!$A168)),0,VALUE(MID('CFR - XML import'!$A168,SEARCH("&gt;",'CFR - XML import'!$A168,1)+1,SEARCH("/",'CFR - XML import'!$A168,1)-SEARCH("&gt;",'CFR - XML import'!$A168,1)-2)))</f>
        <v>0</v>
      </c>
      <c r="AQ174" s="140">
        <f>IF(ISERROR(FIND(AQ$3,'CFR - XML import'!$A168)),0,VALUE(MID('CFR - XML import'!$A168,SEARCH("&gt;",'CFR - XML import'!$A168,1)+1,SEARCH("/",'CFR - XML import'!$A168,1)-SEARCH("&gt;",'CFR - XML import'!$A168,1)-2)))</f>
        <v>0</v>
      </c>
      <c r="AR174" s="140">
        <f>IF(ISERROR(FIND(AR$3,'CFR - XML import'!$A168)),0,VALUE(MID('CFR - XML import'!$A168,SEARCH("&gt;",'CFR - XML import'!$A168,1)+1,SEARCH("/",'CFR - XML import'!$A168,1)-SEARCH("&gt;",'CFR - XML import'!$A168,1)-2)))</f>
        <v>0</v>
      </c>
      <c r="AS174" s="140">
        <f>IF(ISERROR(FIND(AS$3,'CFR - XML import'!$A168)),0,VALUE(MID('CFR - XML import'!$A168,SEARCH("&gt;",'CFR - XML import'!$A168,1)+1,SEARCH("/",'CFR - XML import'!$A168,1)-SEARCH("&gt;",'CFR - XML import'!$A168,1)-2)))</f>
        <v>0</v>
      </c>
      <c r="AT174" s="140">
        <f>IF(ISERROR(FIND(AT$3,'CFR - XML import'!$A168)),0,VALUE(MID('CFR - XML import'!$A168,SEARCH("&gt;",'CFR - XML import'!$A168,1)+1,SEARCH("/",'CFR - XML import'!$A168,1)-SEARCH("&gt;",'CFR - XML import'!$A168,1)-2)))</f>
        <v>0</v>
      </c>
      <c r="AU174" s="140">
        <f>IF(ISERROR(FIND(AU$3,'CFR - XML import'!$A168)),0,VALUE(MID('CFR - XML import'!$A168,SEARCH("&gt;",'CFR - XML import'!$A168,1)+1,SEARCH("/",'CFR - XML import'!$A168,1)-SEARCH("&gt;",'CFR - XML import'!$A168,1)-2)))</f>
        <v>0</v>
      </c>
      <c r="AV174" s="140">
        <f>IF(ISERROR(FIND(AV$3,'CFR - XML import'!$A168)),0,VALUE(MID('CFR - XML import'!$A168,SEARCH("&gt;",'CFR - XML import'!$A168,1)+1,SEARCH("/",'CFR - XML import'!$A168,1)-SEARCH("&gt;",'CFR - XML import'!$A168,1)-2)))</f>
        <v>0</v>
      </c>
      <c r="AW174" s="140">
        <f>IF(ISERROR(FIND(AW$3,'CFR - XML import'!$A168)),0,VALUE(MID('CFR - XML import'!$A168,SEARCH("&gt;",'CFR - XML import'!$A168,1)+1,SEARCH("/",'CFR - XML import'!$A168,1)-SEARCH("&gt;",'CFR - XML import'!$A168,1)-2)))</f>
        <v>0</v>
      </c>
      <c r="AX174" s="140">
        <f>IF(ISERROR(FIND(AX$3,'CFR - XML import'!$A168)),0,VALUE(MID('CFR - XML import'!$A168,SEARCH("&gt;",'CFR - XML import'!$A168,1)+1,SEARCH("/",'CFR - XML import'!$A168,1)-SEARCH("&gt;",'CFR - XML import'!$A168,1)-2)))</f>
        <v>0</v>
      </c>
      <c r="AY174" s="140">
        <f>IF(ISERROR(FIND(AY$3,'CFR - XML import'!$A168)),0,VALUE(MID('CFR - XML import'!$A168,SEARCH("&gt;",'CFR - XML import'!$A168,1)+1,SEARCH("/",'CFR - XML import'!$A168,1)-SEARCH("&gt;",'CFR - XML import'!$A168,1)-2)))</f>
        <v>0</v>
      </c>
      <c r="AZ174" s="140">
        <f>IF(ISERROR(FIND(AZ$3,'CFR - XML import'!$A168)),0,VALUE(MID('CFR - XML import'!$A168,SEARCH("&gt;",'CFR - XML import'!$A168,1)+1,SEARCH("/",'CFR - XML import'!$A168,1)-SEARCH("&gt;",'CFR - XML import'!$A168,1)-2)))</f>
        <v>0</v>
      </c>
      <c r="BA174" s="140">
        <f>IF(ISERROR(FIND(BA$3,'CFR - XML import'!$A168)),0,VALUE(MID('CFR - XML import'!$A168,SEARCH("&gt;",'CFR - XML import'!$A168,1)+1,SEARCH("/",'CFR - XML import'!$A168,1)-SEARCH("&gt;",'CFR - XML import'!$A168,1)-2)))</f>
        <v>0</v>
      </c>
      <c r="BB174" s="140">
        <f>IF(ISERROR(FIND(BB$3,'CFR - XML import'!$A168)),0,VALUE(MID('CFR - XML import'!$A168,SEARCH("&gt;",'CFR - XML import'!$A168,1)+1,SEARCH("/",'CFR - XML import'!$A168,1)-SEARCH("&gt;",'CFR - XML import'!$A168,1)-2)))</f>
        <v>0</v>
      </c>
      <c r="BC174" s="140">
        <f>IF(ISERROR(FIND(BC$3,'CFR - XML import'!$A168)),0,VALUE(MID('CFR - XML import'!$A168,SEARCH("&gt;",'CFR - XML import'!$A168,1)+1,SEARCH("/",'CFR - XML import'!$A168,1)-SEARCH("&gt;",'CFR - XML import'!$A168,1)-2)))</f>
        <v>0</v>
      </c>
      <c r="BD174" s="140">
        <f>IF(ISERROR(FIND(BD$3,'CFR - XML import'!$A168)),0,VALUE(MID('CFR - XML import'!$A168,SEARCH("&gt;",'CFR - XML import'!$A168,1)+1,SEARCH("/",'CFR - XML import'!$A168,1)-SEARCH("&gt;",'CFR - XML import'!$A168,1)-2)))</f>
        <v>0</v>
      </c>
      <c r="BE174" s="140">
        <f>IF(ISERROR(FIND(BE$3,'CFR - XML import'!$A168)),0,VALUE(MID('CFR - XML import'!$A168,SEARCH("&gt;",'CFR - XML import'!$A168,1)+1,SEARCH("/",'CFR - XML import'!$A168,1)-SEARCH("&gt;",'CFR - XML import'!$A168,1)-2)))</f>
        <v>0</v>
      </c>
      <c r="BF174" s="140">
        <f>IF(ISERROR(FIND(BF$3,'CFR - XML import'!$A168)),0,VALUE(MID('CFR - XML import'!$A168,SEARCH("&gt;",'CFR - XML import'!$A168,1)+1,SEARCH("/",'CFR - XML import'!$A168,1)-SEARCH("&gt;",'CFR - XML import'!$A168,1)-2)))</f>
        <v>0</v>
      </c>
      <c r="BG174" s="140">
        <f>IF(ISERROR(FIND(BG$3,'CFR - XML import'!$A168)),0,VALUE(MID('CFR - XML import'!$A168,SEARCH("&gt;",'CFR - XML import'!$A168,1)+1,SEARCH("/",'CFR - XML import'!$A168,1)-SEARCH("&gt;",'CFR - XML import'!$A168,1)-2)))</f>
        <v>0</v>
      </c>
      <c r="BH174" s="140">
        <f>IF(ISERROR(FIND(BH$3,'CFR - XML import'!$A168)),0,VALUE(MID('CFR - XML import'!$A168,SEARCH("&gt;",'CFR - XML import'!$A168,1)+1,SEARCH("/",'CFR - XML import'!$A168,1)-SEARCH("&gt;",'CFR - XML import'!$A168,1)-2)))</f>
        <v>0</v>
      </c>
      <c r="BI174" s="140">
        <f>IF(ISERROR(FIND(BI$3,'CFR - XML import'!$A168)),0,VALUE(MID('CFR - XML import'!$A168,SEARCH("&gt;",'CFR - XML import'!$A168,1)+1,SEARCH("/",'CFR - XML import'!$A168,1)-SEARCH("&gt;",'CFR - XML import'!$A168,1)-2)))</f>
        <v>0</v>
      </c>
      <c r="BJ174" s="140">
        <f>IF(ISERROR(FIND(BJ$3,'CFR - XML import'!$A168)),0,VALUE(MID('CFR - XML import'!$A168,SEARCH("&gt;",'CFR - XML import'!$A168,1)+1,SEARCH("/",'CFR - XML import'!$A168,1)-SEARCH("&gt;",'CFR - XML import'!$A168,1)-2)))</f>
        <v>0</v>
      </c>
      <c r="BK174" s="140">
        <f>IF(ISERROR(FIND(BK$3,'CFR - XML import'!$A168)),0,VALUE(MID('CFR - XML import'!$A168,SEARCH("&gt;",'CFR - XML import'!$A168,1)+1,SEARCH("/",'CFR - XML import'!$A168,1)-SEARCH("&gt;",'CFR - XML import'!$A168,1)-2)))</f>
        <v>0</v>
      </c>
      <c r="BL174" s="140">
        <f>IF(ISERROR(FIND(BL$3,'CFR - XML import'!$A168)),0,VALUE(MID('CFR - XML import'!$A168,SEARCH("&gt;",'CFR - XML import'!$A168,1)+1,SEARCH("/",'CFR - XML import'!$A168,1)-SEARCH("&gt;",'CFR - XML import'!$A168,1)-2)))</f>
        <v>0</v>
      </c>
      <c r="BM174" s="140">
        <f>IF(ISERROR(FIND(BM$3,'CFR - XML import'!$A168)),0,VALUE(MID('CFR - XML import'!$A168,SEARCH("&gt;",'CFR - XML import'!$A168,1)+1,SEARCH("/",'CFR - XML import'!$A168,1)-SEARCH("&gt;",'CFR - XML import'!$A168,1)-2)))</f>
        <v>0</v>
      </c>
      <c r="BN174" s="140">
        <f>IF(ISERROR(FIND(BN$3,'CFR - XML import'!$A168)),0,VALUE(MID('CFR - XML import'!$A168,SEARCH("&gt;",'CFR - XML import'!$A168,1)+1,SEARCH("/",'CFR - XML import'!$A168,1)-SEARCH("&gt;",'CFR - XML import'!$A168,1)-2)))</f>
        <v>0</v>
      </c>
      <c r="BO174" s="140">
        <f>IF(ISERROR(FIND(BO$3,'CFR - XML import'!$A168)),0,VALUE(MID('CFR - XML import'!$A168,SEARCH("&gt;",'CFR - XML import'!$A168,1)+1,SEARCH("/",'CFR - XML import'!$A168,1)-SEARCH("&gt;",'CFR - XML import'!$A168,1)-2)))</f>
        <v>0</v>
      </c>
      <c r="BP174" s="140">
        <f>IF(ISERROR(FIND(BP$3,'CFR - XML import'!$A168)),0,VALUE(MID('CFR - XML import'!$A168,SEARCH("&gt;",'CFR - XML import'!$A168,1)+1,SEARCH("/",'CFR - XML import'!$A168,1)-SEARCH("&gt;",'CFR - XML import'!$A168,1)-2)))</f>
        <v>0</v>
      </c>
      <c r="BQ174" s="140">
        <f>IF(ISERROR(FIND(BQ$3,'CFR - XML import'!$A168)),0,VALUE(MID('CFR - XML import'!$A168,SEARCH("&gt;",'CFR - XML import'!$A168,1)+1,SEARCH("/",'CFR - XML import'!$A168,1)-SEARCH("&gt;",'CFR - XML import'!$A168,1)-2)))</f>
        <v>0</v>
      </c>
      <c r="BR174" s="140">
        <f>IF(ISERROR(FIND(BR$3,'CFR - XML import'!$A168)),0,VALUE(MID('CFR - XML import'!$A168,SEARCH("&gt;",'CFR - XML import'!$A168,1)+1,SEARCH("/",'CFR - XML import'!$A168,1)-SEARCH("&gt;",'CFR - XML import'!$A168,1)-2)))</f>
        <v>0</v>
      </c>
      <c r="BS174" s="140">
        <f>IF(ISERROR(FIND(BS$3,'CFR - XML import'!$A168)),0,VALUE(MID('CFR - XML import'!$A168,SEARCH("&gt;",'CFR - XML import'!$A168,1)+1,SEARCH("/",'CFR - XML import'!$A168,1)-SEARCH("&gt;",'CFR - XML import'!$A168,1)-2)))</f>
        <v>0</v>
      </c>
      <c r="BT174" s="140">
        <f>IF(ISERROR(FIND(BT$3,'CFR - XML import'!$A168)),0,VALUE(MID('CFR - XML import'!$A168,SEARCH("&gt;",'CFR - XML import'!$A168,1)+1,SEARCH("/",'CFR - XML import'!$A168,1)-SEARCH("&gt;",'CFR - XML import'!$A168,1)-2)))</f>
        <v>0</v>
      </c>
      <c r="BU174" s="140">
        <f>IF(ISERROR(FIND(BU$3,'CFR - XML import'!$A168)),0,VALUE(MID('CFR - XML import'!$A168,SEARCH("&gt;",'CFR - XML import'!$A168,1)+1,SEARCH("/",'CFR - XML import'!$A168,1)-SEARCH("&gt;",'CFR - XML import'!$A168,1)-2)))</f>
        <v>0</v>
      </c>
      <c r="BV174" s="140">
        <f>IF(ISERROR(FIND(BV$3,'CFR - XML import'!$A168)),0,VALUE(MID('CFR - XML import'!$A168,SEARCH("&gt;",'CFR - XML import'!$A168,1)+1,SEARCH("/",'CFR - XML import'!$A168,1)-SEARCH("&gt;",'CFR - XML import'!$A168,1)-2)))</f>
        <v>0</v>
      </c>
      <c r="BW174" s="140">
        <f>IF(ISERROR(FIND(BW$3,'CFR - XML import'!$A168)),0,VALUE(MID('CFR - XML import'!$A168,SEARCH("&gt;",'CFR - XML import'!$A168,1)+1,SEARCH("/",'CFR - XML import'!$A168,1)-SEARCH("&gt;",'CFR - XML import'!$A168,1)-2)))</f>
        <v>0</v>
      </c>
      <c r="BX174" s="140">
        <f>IF(ISERROR(FIND(BX$3,'CFR - XML import'!$A168)),0,VALUE(MID('CFR - XML import'!$A168,SEARCH("&gt;",'CFR - XML import'!$A168,1)+1,SEARCH("/",'CFR - XML import'!$A168,1)-SEARCH("&gt;",'CFR - XML import'!$A168,1)-2)))</f>
        <v>0</v>
      </c>
      <c r="BY174" s="140">
        <f>IF(ISERROR(FIND(BY$3,'CFR - XML import'!$A168)),0,VALUE(MID('CFR - XML import'!$A168,SEARCH("&gt;",'CFR - XML import'!$A168,1)+1,SEARCH("/",'CFR - XML import'!$A168,1)-SEARCH("&gt;",'CFR - XML import'!$A168,1)-2)))</f>
        <v>0</v>
      </c>
      <c r="BZ174" s="140">
        <f>IF(ISERROR(FIND(BZ$3,'CFR - XML import'!$A168)),0,VALUE(MID('CFR - XML import'!$A168,SEARCH("&gt;",'CFR - XML import'!$A168,1)+1,SEARCH("/",'CFR - XML import'!$A168,1)-SEARCH("&gt;",'CFR - XML import'!$A168,1)-2)))</f>
        <v>0</v>
      </c>
      <c r="CG174" s="142">
        <f>IF(ISERROR(IF(MID('CFR - XML import'!$A168,LEN($CF$4)+5,LEN('CFR - XML import'!$A168)-(2*LEN($CF$4)+5))="RMMS",1,IF(MID('CFR - XML import'!$A168,LEN("    &lt;InputSystem&gt;")+1,LEN('CFR - XML import'!$A168)-(LEN("    &lt;InputSystem&gt;")+LEN($CF$4)+1))="SIMS",2,0))),0,IF(MID('CFR - XML import'!$A168,LEN($CF$4)+5,LEN('CFR - XML import'!$A168)-(2*LEN($CF$4)+5))="RMMS",1,IF(MID('CFR - XML import'!$A168,LEN("    &lt;InputSystem&gt;")+1,LEN('CFR - XML import'!$A168)-(LEN("    &lt;InputSystem&gt;")+LEN($CF$4)+1))="SIMS",2,0)))</f>
        <v>0</v>
      </c>
      <c r="CH174" s="140">
        <f>IF(ISERROR(FIND(CH$3,'CFR - XML import'!$A168)),0,MID('CFR - XML import'!$A168,SEARCH("&gt;",'CFR - XML import'!$A168,1)+1,SEARCH("/",'CFR - XML import'!$A168,1)-SEARCH("&gt;",'CFR - XML import'!$A168,1)-2))</f>
        <v>0</v>
      </c>
      <c r="CI174" s="140">
        <f>IF(ISERROR(FIND(CI$3,'CFR - XML import'!$A168)),0,MID('CFR - XML import'!$A168,SEARCH("&gt;",'CFR - XML import'!$A168,1)+1,SEARCH("/",'CFR - XML import'!$A168,1)-SEARCH("&gt;",'CFR - XML import'!$A168,1)-2))</f>
        <v>0</v>
      </c>
      <c r="CJ174" s="140">
        <f>IF(ISERROR(FIND(CJ$3,'CFR - XML import'!$A168)),0,MID('CFR - XML import'!$A168,SEARCH("&gt;",'CFR - XML import'!$A168,1)+1,SEARCH("/",'CFR - XML import'!$A168,1)-SEARCH("&gt;",'CFR - XML import'!$A168,1)-2))</f>
        <v>0</v>
      </c>
      <c r="CK174" s="140">
        <f>IF(ISERROR(FIND(CK$3,'CFR - XML import'!$A168)),0,MID('CFR - XML import'!$A168,SEARCH("&gt;",'CFR - XML import'!$A168,1)+1,SEARCH("/",'CFR - XML import'!$A168,1)-SEARCH("&gt;",'CFR - XML import'!$A168,1)-2))</f>
        <v>0</v>
      </c>
      <c r="CL174" s="140">
        <f>IF(ISERROR(FIND(CL$3,'CFR - XML import'!$A168)),0,MID('CFR - XML import'!$A168,SEARCH("&gt;",'CFR - XML import'!$A168,1)+1,SEARCH("/",'CFR - XML import'!$A168,1)-SEARCH("&gt;",'CFR - XML import'!$A168,1)-2))</f>
        <v>0</v>
      </c>
      <c r="CM174" s="140">
        <f>IF(ISERROR(FIND(CM$3,'CFR - XML import'!$A168)),0,MID('CFR - XML import'!$A168,SEARCH("&gt;",'CFR - XML import'!$A168,1)+1,SEARCH("/",'CFR - XML import'!$A168,1)-SEARCH("&gt;",'CFR - XML import'!$A168,1)-2))</f>
        <v>0</v>
      </c>
    </row>
    <row r="175" spans="1:91" x14ac:dyDescent="0.2">
      <c r="A175" s="139" t="str">
        <f>IF(AND('CFR - XML import'!A169&lt;&gt;"",LEFT('CFR - XML import'!A169,1)&lt;&gt;"&lt;",LEFT('CFR - XML import'!A169,3)&lt;&gt;"  &lt;",LEFT('CFR - XML import'!A169,5)&lt;&gt;"    &lt;",LEFT('CFR - XML import'!A169,7)&lt;&gt;"      &lt;",LEFT('CFR - XML import'!A169,9)&lt;&gt;"        &lt;",$B$1="SIMS"),'CFR - XML import'!A169,IF(AND(LEFT('CFR - XML import'!A169,9)="&lt;Details&gt;",$B$1="RM"),'CFR - XML import'!A169,""))</f>
        <v/>
      </c>
      <c r="B175" s="140">
        <f>IF(ISERROR(FIND(B$3,'CFR - XML import'!$A169)),0,VALUE(MID('CFR - XML import'!$A169,SEARCH("&gt;",'CFR - XML import'!$A169,1)+1,SEARCH("/",'CFR - XML import'!$A169,1)-SEARCH("&gt;",'CFR - XML import'!$A169,1)-2)))</f>
        <v>0</v>
      </c>
      <c r="D175" s="140">
        <f>IF(ISERROR(FIND(D$3,'CFR - XML import'!$A169)),0,MID('CFR - XML import'!$A169,SEARCH("&gt;",'CFR - XML import'!$A169,1)+1,SEARCH("/",'CFR - XML import'!$A169,1)-SEARCH("&gt;",'CFR - XML import'!$A169,1)-2))</f>
        <v>0</v>
      </c>
      <c r="E175" s="140">
        <f>IF(ISERROR(FIND(E$3,'CFR - XML import'!$A169)),0,MID('CFR - XML import'!$A169,SEARCH("&gt;",'CFR - XML import'!$A169,1)+1,SEARCH("/",'CFR - XML import'!$A169,1)-SEARCH("&gt;",'CFR - XML import'!$A169,1)-2))</f>
        <v>0</v>
      </c>
      <c r="F175" s="141">
        <f>IF($B$1="SIMS",IF(ISERROR(FIND(F$3,'CFR - XML import'!$A169)),0,VALUE(MID('CFR - XML import'!$A169,15,10))),IF(ISERROR(FIND(F$3,'CFR - XML import'!$A169)),0,VALUE(MID('CFR - XML import'!$A169,15,10))))</f>
        <v>0</v>
      </c>
      <c r="G175" s="140">
        <f>IF(ISERROR(FIND(G$3,'CFR - XML import'!$A169)),0,VALUE(MID('CFR - XML import'!$A169,SEARCH("&gt;",'CFR - XML import'!$A169,1)+1,SEARCH("/",'CFR - XML import'!$A169,1)-SEARCH("&gt;",'CFR - XML import'!$A169,1)-2)))</f>
        <v>0</v>
      </c>
      <c r="H175" s="140">
        <f>IF(ISERROR(FIND(H$3,'CFR - XML import'!$A169)),0,VALUE(MID('CFR - XML import'!$A169,SEARCH("&gt;",'CFR - XML import'!$A169,1)+1,SEARCH("/",'CFR - XML import'!$A169,1)-SEARCH("&gt;",'CFR - XML import'!$A169,1)-2)))</f>
        <v>0</v>
      </c>
      <c r="I175" s="140">
        <f>IF(ISERROR(FIND(I$3,'CFR - XML import'!$A169)),0,VALUE(MID('CFR - XML import'!$A169,SEARCH("&gt;",'CFR - XML import'!$A169,1)+1,SEARCH("/",'CFR - XML import'!$A169,1)-SEARCH("&gt;",'CFR - XML import'!$A169,1)-2)))</f>
        <v>0</v>
      </c>
      <c r="J175" s="140">
        <f>IF(ISERROR(FIND(J$3,'CFR - XML import'!$A169)),0,VALUE(MID('CFR - XML import'!$A169,SEARCH("&gt;",'CFR - XML import'!$A169,1)+1,SEARCH("/",'CFR - XML import'!$A169,1)-SEARCH("&gt;",'CFR - XML import'!$A169,1)-2)))</f>
        <v>0</v>
      </c>
      <c r="K175" s="140">
        <f>IF(ISERROR(FIND(K$3,'CFR - XML import'!$A169)),0,VALUE(MID('CFR - XML import'!$A169,SEARCH("&gt;",'CFR - XML import'!$A169,1)+1,SEARCH("/",'CFR - XML import'!$A169,1)-SEARCH("&gt;",'CFR - XML import'!$A169,1)-2)))</f>
        <v>0</v>
      </c>
      <c r="L175" s="140">
        <f>IF(ISERROR(FIND(L$3,'CFR - XML import'!$A169)),0,VALUE(MID('CFR - XML import'!$A169,SEARCH("&gt;",'CFR - XML import'!$A169,1)+1,SEARCH("/",'CFR - XML import'!$A169,1)-SEARCH("&gt;",'CFR - XML import'!$A169,1)-2)))</f>
        <v>0</v>
      </c>
      <c r="M175" s="140">
        <f>IF(ISERROR(FIND(M$3,'CFR - XML import'!$A169)),0,VALUE(MID('CFR - XML import'!$A169,SEARCH("&gt;",'CFR - XML import'!$A169,1)+1,SEARCH("/",'CFR - XML import'!$A169,1)-SEARCH("&gt;",'CFR - XML import'!$A169,1)-2)))</f>
        <v>0</v>
      </c>
      <c r="N175" s="140">
        <f>IF(ISERROR(FIND(N$3,'CFR - XML import'!$A169)),0,VALUE(MID('CFR - XML import'!$A169,SEARCH("&gt;",'CFR - XML import'!$A169,1)+1,SEARCH("/",'CFR - XML import'!$A169,1)-SEARCH("&gt;",'CFR - XML import'!$A169,1)-2)))</f>
        <v>0</v>
      </c>
      <c r="O175" s="140">
        <f>IF(ISERROR(FIND(O$3,'CFR - XML import'!$A169)),0,VALUE(MID('CFR - XML import'!$A169,SEARCH("&gt;",'CFR - XML import'!$A169,1)+1,SEARCH("/",'CFR - XML import'!$A169,1)-SEARCH("&gt;",'CFR - XML import'!$A169,1)-2)))</f>
        <v>0</v>
      </c>
      <c r="P175" s="140">
        <f>IF(ISERROR(FIND(P$3,'CFR - XML import'!$A169)),0,VALUE(MID('CFR - XML import'!$A169,SEARCH("&gt;",'CFR - XML import'!$A169,1)+1,SEARCH("/",'CFR - XML import'!$A169,1)-SEARCH("&gt;",'CFR - XML import'!$A169,1)-2)))</f>
        <v>0</v>
      </c>
      <c r="Q175" s="140">
        <f>IF(ISERROR(FIND(Q$3,'CFR - XML import'!$A169)),0,VALUE(MID('CFR - XML import'!$A169,SEARCH("&gt;",'CFR - XML import'!$A169,1)+1,SEARCH("/",'CFR - XML import'!$A169,1)-SEARCH("&gt;",'CFR - XML import'!$A169,1)-2)))</f>
        <v>0</v>
      </c>
      <c r="R175" s="140">
        <f>IF(ISERROR(FIND(R$3,'CFR - XML import'!$A169)),0,VALUE(MID('CFR - XML import'!$A169,SEARCH("&gt;",'CFR - XML import'!$A169,1)+1,SEARCH("/",'CFR - XML import'!$A169,1)-SEARCH("&gt;",'CFR - XML import'!$A169,1)-2)))</f>
        <v>0</v>
      </c>
      <c r="S175" s="140">
        <f>IF(ISERROR(FIND(S$3,'CFR - XML import'!$A169)),0,VALUE(MID('CFR - XML import'!$A169,SEARCH("&gt;",'CFR - XML import'!$A169,1)+1,SEARCH("/",'CFR - XML import'!$A169,1)-SEARCH("&gt;",'CFR - XML import'!$A169,1)-2)))</f>
        <v>0</v>
      </c>
      <c r="T175" s="140">
        <f>IF(ISERROR(FIND(T$3,'CFR - XML import'!$A169)),0,VALUE(MID('CFR - XML import'!$A169,SEARCH("&gt;",'CFR - XML import'!$A169,1)+1,SEARCH("/",'CFR - XML import'!$A169,1)-SEARCH("&gt;",'CFR - XML import'!$A169,1)-2)))</f>
        <v>0</v>
      </c>
      <c r="U175" s="140">
        <f>IF(ISERROR(FIND(U$3,'CFR - XML import'!$A169)),0,VALUE(MID('CFR - XML import'!$A169,SEARCH("&gt;",'CFR - XML import'!$A169,1)+1,SEARCH("/",'CFR - XML import'!$A169,1)-SEARCH("&gt;",'CFR - XML import'!$A169,1)-2)))</f>
        <v>0</v>
      </c>
      <c r="V175" s="140">
        <f>IF(ISERROR(FIND(V$3,'CFR - XML import'!$A169)),0,VALUE(MID('CFR - XML import'!$A169,SEARCH("&gt;",'CFR - XML import'!$A169,1)+1,SEARCH("/",'CFR - XML import'!$A169,1)-SEARCH("&gt;",'CFR - XML import'!$A169,1)-2)))</f>
        <v>0</v>
      </c>
      <c r="W175" s="140">
        <f>IF(ISERROR(FIND(W$3,'CFR - XML import'!$A169)),0,VALUE(MID('CFR - XML import'!$A169,SEARCH("&gt;",'CFR - XML import'!$A169,1)+1,SEARCH("/",'CFR - XML import'!$A169,1)-SEARCH("&gt;",'CFR - XML import'!$A169,1)-2)))</f>
        <v>0</v>
      </c>
      <c r="X175" s="140"/>
      <c r="Y175" s="140">
        <f>IF(ISERROR(FIND(Y$3,'CFR - XML import'!$A169)),0,VALUE(MID('CFR - XML import'!$A169,SEARCH("&gt;",'CFR - XML import'!$A169,1)+1,SEARCH("/",'CFR - XML import'!$A169,1)-SEARCH("&gt;",'CFR - XML import'!$A169,1)-2)))</f>
        <v>0</v>
      </c>
      <c r="Z175" s="140">
        <f>IF(ISERROR(FIND(Z$3,'CFR - XML import'!$A169)),0,VALUE(MID('CFR - XML import'!$A169,SEARCH("&gt;",'CFR - XML import'!$A169,1)+1,SEARCH("/",'CFR - XML import'!$A169,1)-SEARCH("&gt;",'CFR - XML import'!$A169,1)-2)))</f>
        <v>0</v>
      </c>
      <c r="AA175" s="140">
        <f>IF(ISERROR(FIND(AA$3,'CFR - XML import'!$A169)),0,VALUE(MID('CFR - XML import'!$A169,SEARCH("&gt;",'CFR - XML import'!$A169,1)+1,SEARCH("/",'CFR - XML import'!$A169,1)-SEARCH("&gt;",'CFR - XML import'!$A169,1)-2)))</f>
        <v>0</v>
      </c>
      <c r="AB175" s="140">
        <f>IF(ISERROR(FIND(AB$3,'CFR - XML import'!$A169)),0,VALUE(MID('CFR - XML import'!$A169,SEARCH("&gt;",'CFR - XML import'!$A169,1)+1,SEARCH("/",'CFR - XML import'!$A169,1)-SEARCH("&gt;",'CFR - XML import'!$A169,1)-2)))</f>
        <v>0</v>
      </c>
      <c r="AC175" s="140">
        <f>IF(ISERROR(FIND(AC$3,'CFR - XML import'!$A169)),0,VALUE(MID('CFR - XML import'!$A169,SEARCH("&gt;",'CFR - XML import'!$A169,1)+1,SEARCH("/",'CFR - XML import'!$A169,1)-SEARCH("&gt;",'CFR - XML import'!$A169,1)-2)))</f>
        <v>0</v>
      </c>
      <c r="AD175" s="140">
        <f>IF(ISERROR(FIND(AD$3,'CFR - XML import'!$A169)),0,VALUE(MID('CFR - XML import'!$A169,SEARCH("&gt;",'CFR - XML import'!$A169,1)+1,SEARCH("/",'CFR - XML import'!$A169,1)-SEARCH("&gt;",'CFR - XML import'!$A169,1)-2)))</f>
        <v>0</v>
      </c>
      <c r="AE175" s="140">
        <f>IF(ISERROR(FIND(AE$3,'CFR - XML import'!$A169)),0,VALUE(MID('CFR - XML import'!$A169,SEARCH("&gt;",'CFR - XML import'!$A169,1)+1,SEARCH("/",'CFR - XML import'!$A169,1)-SEARCH("&gt;",'CFR - XML import'!$A169,1)-2)))</f>
        <v>0</v>
      </c>
      <c r="AF175" s="140">
        <f>IF(ISERROR(FIND(AF$3,'CFR - XML import'!$A169)),0,VALUE(MID('CFR - XML import'!$A169,SEARCH("&gt;",'CFR - XML import'!$A169,1)+1,SEARCH("/",'CFR - XML import'!$A169,1)-SEARCH("&gt;",'CFR - XML import'!$A169,1)-2)))</f>
        <v>0</v>
      </c>
      <c r="AG175" s="140">
        <f>IF(ISERROR(FIND(AG$3,'CFR - XML import'!$A169)),0,VALUE(MID('CFR - XML import'!$A169,SEARCH("&gt;",'CFR - XML import'!$A169,1)+1,SEARCH("/",'CFR - XML import'!$A169,1)-SEARCH("&gt;",'CFR - XML import'!$A169,1)-2)))</f>
        <v>0</v>
      </c>
      <c r="AH175" s="140">
        <f>IF(ISERROR(FIND(AH$3,'CFR - XML import'!$A169)),0,VALUE(MID('CFR - XML import'!$A169,SEARCH("&gt;",'CFR - XML import'!$A169,1)+1,SEARCH("/",'CFR - XML import'!$A169,1)-SEARCH("&gt;",'CFR - XML import'!$A169,1)-2)))</f>
        <v>0</v>
      </c>
      <c r="AI175" s="140">
        <f>IF(ISERROR(FIND(AI$3,'CFR - XML import'!$A169)),0,VALUE(MID('CFR - XML import'!$A169,SEARCH("&gt;",'CFR - XML import'!$A169,1)+1,SEARCH("/",'CFR - XML import'!$A169,1)-SEARCH("&gt;",'CFR - XML import'!$A169,1)-2)))</f>
        <v>0</v>
      </c>
      <c r="AJ175" s="140">
        <f>IF(ISERROR(FIND(AJ$3,'CFR - XML import'!$A169)),0,VALUE(MID('CFR - XML import'!$A169,SEARCH("&gt;",'CFR - XML import'!$A169,1)+1,SEARCH("/",'CFR - XML import'!$A169,1)-SEARCH("&gt;",'CFR - XML import'!$A169,1)-2)))</f>
        <v>0</v>
      </c>
      <c r="AK175" s="140">
        <f>IF(ISERROR(FIND(AK$3,'CFR - XML import'!$A169)),0,VALUE(MID('CFR - XML import'!$A169,SEARCH("&gt;",'CFR - XML import'!$A169,1)+1,SEARCH("/",'CFR - XML import'!$A169,1)-SEARCH("&gt;",'CFR - XML import'!$A169,1)-2)))</f>
        <v>0</v>
      </c>
      <c r="AL175" s="140">
        <f>IF(ISERROR(FIND(AL$3,'CFR - XML import'!$A169)),0,VALUE(MID('CFR - XML import'!$A169,SEARCH("&gt;",'CFR - XML import'!$A169,1)+1,SEARCH("/",'CFR - XML import'!$A169,1)-SEARCH("&gt;",'CFR - XML import'!$A169,1)-2)))</f>
        <v>0</v>
      </c>
      <c r="AM175" s="140">
        <f>IF(ISERROR(FIND(AM$3,'CFR - XML import'!$A169)),0,VALUE(MID('CFR - XML import'!$A169,SEARCH("&gt;",'CFR - XML import'!$A169,1)+1,SEARCH("/",'CFR - XML import'!$A169,1)-SEARCH("&gt;",'CFR - XML import'!$A169,1)-2)))</f>
        <v>0</v>
      </c>
      <c r="AN175" s="140">
        <f>IF(ISERROR(FIND(AN$3,'CFR - XML import'!$A169)),0,VALUE(MID('CFR - XML import'!$A169,SEARCH("&gt;",'CFR - XML import'!$A169,1)+1,SEARCH("/",'CFR - XML import'!$A169,1)-SEARCH("&gt;",'CFR - XML import'!$A169,1)-2)))</f>
        <v>0</v>
      </c>
      <c r="AO175" s="140">
        <f>IF(ISERROR(FIND(AO$3,'CFR - XML import'!$A169)),0,VALUE(MID('CFR - XML import'!$A169,SEARCH("&gt;",'CFR - XML import'!$A169,1)+1,SEARCH("/",'CFR - XML import'!$A169,1)-SEARCH("&gt;",'CFR - XML import'!$A169,1)-2)))</f>
        <v>0</v>
      </c>
      <c r="AP175" s="140">
        <f>IF(ISERROR(FIND(AP$3,'CFR - XML import'!$A169)),0,VALUE(MID('CFR - XML import'!$A169,SEARCH("&gt;",'CFR - XML import'!$A169,1)+1,SEARCH("/",'CFR - XML import'!$A169,1)-SEARCH("&gt;",'CFR - XML import'!$A169,1)-2)))</f>
        <v>0</v>
      </c>
      <c r="AQ175" s="140">
        <f>IF(ISERROR(FIND(AQ$3,'CFR - XML import'!$A169)),0,VALUE(MID('CFR - XML import'!$A169,SEARCH("&gt;",'CFR - XML import'!$A169,1)+1,SEARCH("/",'CFR - XML import'!$A169,1)-SEARCH("&gt;",'CFR - XML import'!$A169,1)-2)))</f>
        <v>0</v>
      </c>
      <c r="AR175" s="140">
        <f>IF(ISERROR(FIND(AR$3,'CFR - XML import'!$A169)),0,VALUE(MID('CFR - XML import'!$A169,SEARCH("&gt;",'CFR - XML import'!$A169,1)+1,SEARCH("/",'CFR - XML import'!$A169,1)-SEARCH("&gt;",'CFR - XML import'!$A169,1)-2)))</f>
        <v>0</v>
      </c>
      <c r="AS175" s="140">
        <f>IF(ISERROR(FIND(AS$3,'CFR - XML import'!$A169)),0,VALUE(MID('CFR - XML import'!$A169,SEARCH("&gt;",'CFR - XML import'!$A169,1)+1,SEARCH("/",'CFR - XML import'!$A169,1)-SEARCH("&gt;",'CFR - XML import'!$A169,1)-2)))</f>
        <v>0</v>
      </c>
      <c r="AT175" s="140">
        <f>IF(ISERROR(FIND(AT$3,'CFR - XML import'!$A169)),0,VALUE(MID('CFR - XML import'!$A169,SEARCH("&gt;",'CFR - XML import'!$A169,1)+1,SEARCH("/",'CFR - XML import'!$A169,1)-SEARCH("&gt;",'CFR - XML import'!$A169,1)-2)))</f>
        <v>0</v>
      </c>
      <c r="AU175" s="140">
        <f>IF(ISERROR(FIND(AU$3,'CFR - XML import'!$A169)),0,VALUE(MID('CFR - XML import'!$A169,SEARCH("&gt;",'CFR - XML import'!$A169,1)+1,SEARCH("/",'CFR - XML import'!$A169,1)-SEARCH("&gt;",'CFR - XML import'!$A169,1)-2)))</f>
        <v>0</v>
      </c>
      <c r="AV175" s="140">
        <f>IF(ISERROR(FIND(AV$3,'CFR - XML import'!$A169)),0,VALUE(MID('CFR - XML import'!$A169,SEARCH("&gt;",'CFR - XML import'!$A169,1)+1,SEARCH("/",'CFR - XML import'!$A169,1)-SEARCH("&gt;",'CFR - XML import'!$A169,1)-2)))</f>
        <v>0</v>
      </c>
      <c r="AW175" s="140">
        <f>IF(ISERROR(FIND(AW$3,'CFR - XML import'!$A169)),0,VALUE(MID('CFR - XML import'!$A169,SEARCH("&gt;",'CFR - XML import'!$A169,1)+1,SEARCH("/",'CFR - XML import'!$A169,1)-SEARCH("&gt;",'CFR - XML import'!$A169,1)-2)))</f>
        <v>0</v>
      </c>
      <c r="AX175" s="140">
        <f>IF(ISERROR(FIND(AX$3,'CFR - XML import'!$A169)),0,VALUE(MID('CFR - XML import'!$A169,SEARCH("&gt;",'CFR - XML import'!$A169,1)+1,SEARCH("/",'CFR - XML import'!$A169,1)-SEARCH("&gt;",'CFR - XML import'!$A169,1)-2)))</f>
        <v>0</v>
      </c>
      <c r="AY175" s="140">
        <f>IF(ISERROR(FIND(AY$3,'CFR - XML import'!$A169)),0,VALUE(MID('CFR - XML import'!$A169,SEARCH("&gt;",'CFR - XML import'!$A169,1)+1,SEARCH("/",'CFR - XML import'!$A169,1)-SEARCH("&gt;",'CFR - XML import'!$A169,1)-2)))</f>
        <v>0</v>
      </c>
      <c r="AZ175" s="140">
        <f>IF(ISERROR(FIND(AZ$3,'CFR - XML import'!$A169)),0,VALUE(MID('CFR - XML import'!$A169,SEARCH("&gt;",'CFR - XML import'!$A169,1)+1,SEARCH("/",'CFR - XML import'!$A169,1)-SEARCH("&gt;",'CFR - XML import'!$A169,1)-2)))</f>
        <v>0</v>
      </c>
      <c r="BA175" s="140">
        <f>IF(ISERROR(FIND(BA$3,'CFR - XML import'!$A169)),0,VALUE(MID('CFR - XML import'!$A169,SEARCH("&gt;",'CFR - XML import'!$A169,1)+1,SEARCH("/",'CFR - XML import'!$A169,1)-SEARCH("&gt;",'CFR - XML import'!$A169,1)-2)))</f>
        <v>0</v>
      </c>
      <c r="BB175" s="140">
        <f>IF(ISERROR(FIND(BB$3,'CFR - XML import'!$A169)),0,VALUE(MID('CFR - XML import'!$A169,SEARCH("&gt;",'CFR - XML import'!$A169,1)+1,SEARCH("/",'CFR - XML import'!$A169,1)-SEARCH("&gt;",'CFR - XML import'!$A169,1)-2)))</f>
        <v>0</v>
      </c>
      <c r="BC175" s="140">
        <f>IF(ISERROR(FIND(BC$3,'CFR - XML import'!$A169)),0,VALUE(MID('CFR - XML import'!$A169,SEARCH("&gt;",'CFR - XML import'!$A169,1)+1,SEARCH("/",'CFR - XML import'!$A169,1)-SEARCH("&gt;",'CFR - XML import'!$A169,1)-2)))</f>
        <v>0</v>
      </c>
      <c r="BD175" s="140">
        <f>IF(ISERROR(FIND(BD$3,'CFR - XML import'!$A169)),0,VALUE(MID('CFR - XML import'!$A169,SEARCH("&gt;",'CFR - XML import'!$A169,1)+1,SEARCH("/",'CFR - XML import'!$A169,1)-SEARCH("&gt;",'CFR - XML import'!$A169,1)-2)))</f>
        <v>0</v>
      </c>
      <c r="BE175" s="140">
        <f>IF(ISERROR(FIND(BE$3,'CFR - XML import'!$A169)),0,VALUE(MID('CFR - XML import'!$A169,SEARCH("&gt;",'CFR - XML import'!$A169,1)+1,SEARCH("/",'CFR - XML import'!$A169,1)-SEARCH("&gt;",'CFR - XML import'!$A169,1)-2)))</f>
        <v>0</v>
      </c>
      <c r="BF175" s="140">
        <f>IF(ISERROR(FIND(BF$3,'CFR - XML import'!$A169)),0,VALUE(MID('CFR - XML import'!$A169,SEARCH("&gt;",'CFR - XML import'!$A169,1)+1,SEARCH("/",'CFR - XML import'!$A169,1)-SEARCH("&gt;",'CFR - XML import'!$A169,1)-2)))</f>
        <v>0</v>
      </c>
      <c r="BG175" s="140">
        <f>IF(ISERROR(FIND(BG$3,'CFR - XML import'!$A169)),0,VALUE(MID('CFR - XML import'!$A169,SEARCH("&gt;",'CFR - XML import'!$A169,1)+1,SEARCH("/",'CFR - XML import'!$A169,1)-SEARCH("&gt;",'CFR - XML import'!$A169,1)-2)))</f>
        <v>0</v>
      </c>
      <c r="BH175" s="140">
        <f>IF(ISERROR(FIND(BH$3,'CFR - XML import'!$A169)),0,VALUE(MID('CFR - XML import'!$A169,SEARCH("&gt;",'CFR - XML import'!$A169,1)+1,SEARCH("/",'CFR - XML import'!$A169,1)-SEARCH("&gt;",'CFR - XML import'!$A169,1)-2)))</f>
        <v>0</v>
      </c>
      <c r="BI175" s="140">
        <f>IF(ISERROR(FIND(BI$3,'CFR - XML import'!$A169)),0,VALUE(MID('CFR - XML import'!$A169,SEARCH("&gt;",'CFR - XML import'!$A169,1)+1,SEARCH("/",'CFR - XML import'!$A169,1)-SEARCH("&gt;",'CFR - XML import'!$A169,1)-2)))</f>
        <v>0</v>
      </c>
      <c r="BJ175" s="140">
        <f>IF(ISERROR(FIND(BJ$3,'CFR - XML import'!$A169)),0,VALUE(MID('CFR - XML import'!$A169,SEARCH("&gt;",'CFR - XML import'!$A169,1)+1,SEARCH("/",'CFR - XML import'!$A169,1)-SEARCH("&gt;",'CFR - XML import'!$A169,1)-2)))</f>
        <v>0</v>
      </c>
      <c r="BK175" s="140">
        <f>IF(ISERROR(FIND(BK$3,'CFR - XML import'!$A169)),0,VALUE(MID('CFR - XML import'!$A169,SEARCH("&gt;",'CFR - XML import'!$A169,1)+1,SEARCH("/",'CFR - XML import'!$A169,1)-SEARCH("&gt;",'CFR - XML import'!$A169,1)-2)))</f>
        <v>0</v>
      </c>
      <c r="BL175" s="140">
        <f>IF(ISERROR(FIND(BL$3,'CFR - XML import'!$A169)),0,VALUE(MID('CFR - XML import'!$A169,SEARCH("&gt;",'CFR - XML import'!$A169,1)+1,SEARCH("/",'CFR - XML import'!$A169,1)-SEARCH("&gt;",'CFR - XML import'!$A169,1)-2)))</f>
        <v>0</v>
      </c>
      <c r="BM175" s="140">
        <f>IF(ISERROR(FIND(BM$3,'CFR - XML import'!$A169)),0,VALUE(MID('CFR - XML import'!$A169,SEARCH("&gt;",'CFR - XML import'!$A169,1)+1,SEARCH("/",'CFR - XML import'!$A169,1)-SEARCH("&gt;",'CFR - XML import'!$A169,1)-2)))</f>
        <v>0</v>
      </c>
      <c r="BN175" s="140">
        <f>IF(ISERROR(FIND(BN$3,'CFR - XML import'!$A169)),0,VALUE(MID('CFR - XML import'!$A169,SEARCH("&gt;",'CFR - XML import'!$A169,1)+1,SEARCH("/",'CFR - XML import'!$A169,1)-SEARCH("&gt;",'CFR - XML import'!$A169,1)-2)))</f>
        <v>0</v>
      </c>
      <c r="BO175" s="140">
        <f>IF(ISERROR(FIND(BO$3,'CFR - XML import'!$A169)),0,VALUE(MID('CFR - XML import'!$A169,SEARCH("&gt;",'CFR - XML import'!$A169,1)+1,SEARCH("/",'CFR - XML import'!$A169,1)-SEARCH("&gt;",'CFR - XML import'!$A169,1)-2)))</f>
        <v>0</v>
      </c>
      <c r="BP175" s="140">
        <f>IF(ISERROR(FIND(BP$3,'CFR - XML import'!$A169)),0,VALUE(MID('CFR - XML import'!$A169,SEARCH("&gt;",'CFR - XML import'!$A169,1)+1,SEARCH("/",'CFR - XML import'!$A169,1)-SEARCH("&gt;",'CFR - XML import'!$A169,1)-2)))</f>
        <v>0</v>
      </c>
      <c r="BQ175" s="140">
        <f>IF(ISERROR(FIND(BQ$3,'CFR - XML import'!$A169)),0,VALUE(MID('CFR - XML import'!$A169,SEARCH("&gt;",'CFR - XML import'!$A169,1)+1,SEARCH("/",'CFR - XML import'!$A169,1)-SEARCH("&gt;",'CFR - XML import'!$A169,1)-2)))</f>
        <v>0</v>
      </c>
      <c r="BR175" s="140">
        <f>IF(ISERROR(FIND(BR$3,'CFR - XML import'!$A169)),0,VALUE(MID('CFR - XML import'!$A169,SEARCH("&gt;",'CFR - XML import'!$A169,1)+1,SEARCH("/",'CFR - XML import'!$A169,1)-SEARCH("&gt;",'CFR - XML import'!$A169,1)-2)))</f>
        <v>0</v>
      </c>
      <c r="BS175" s="140">
        <f>IF(ISERROR(FIND(BS$3,'CFR - XML import'!$A169)),0,VALUE(MID('CFR - XML import'!$A169,SEARCH("&gt;",'CFR - XML import'!$A169,1)+1,SEARCH("/",'CFR - XML import'!$A169,1)-SEARCH("&gt;",'CFR - XML import'!$A169,1)-2)))</f>
        <v>0</v>
      </c>
      <c r="BT175" s="140">
        <f>IF(ISERROR(FIND(BT$3,'CFR - XML import'!$A169)),0,VALUE(MID('CFR - XML import'!$A169,SEARCH("&gt;",'CFR - XML import'!$A169,1)+1,SEARCH("/",'CFR - XML import'!$A169,1)-SEARCH("&gt;",'CFR - XML import'!$A169,1)-2)))</f>
        <v>0</v>
      </c>
      <c r="BU175" s="140">
        <f>IF(ISERROR(FIND(BU$3,'CFR - XML import'!$A169)),0,VALUE(MID('CFR - XML import'!$A169,SEARCH("&gt;",'CFR - XML import'!$A169,1)+1,SEARCH("/",'CFR - XML import'!$A169,1)-SEARCH("&gt;",'CFR - XML import'!$A169,1)-2)))</f>
        <v>0</v>
      </c>
      <c r="BV175" s="140">
        <f>IF(ISERROR(FIND(BV$3,'CFR - XML import'!$A169)),0,VALUE(MID('CFR - XML import'!$A169,SEARCH("&gt;",'CFR - XML import'!$A169,1)+1,SEARCH("/",'CFR - XML import'!$A169,1)-SEARCH("&gt;",'CFR - XML import'!$A169,1)-2)))</f>
        <v>0</v>
      </c>
      <c r="BW175" s="140">
        <f>IF(ISERROR(FIND(BW$3,'CFR - XML import'!$A169)),0,VALUE(MID('CFR - XML import'!$A169,SEARCH("&gt;",'CFR - XML import'!$A169,1)+1,SEARCH("/",'CFR - XML import'!$A169,1)-SEARCH("&gt;",'CFR - XML import'!$A169,1)-2)))</f>
        <v>0</v>
      </c>
      <c r="BX175" s="140">
        <f>IF(ISERROR(FIND(BX$3,'CFR - XML import'!$A169)),0,VALUE(MID('CFR - XML import'!$A169,SEARCH("&gt;",'CFR - XML import'!$A169,1)+1,SEARCH("/",'CFR - XML import'!$A169,1)-SEARCH("&gt;",'CFR - XML import'!$A169,1)-2)))</f>
        <v>0</v>
      </c>
      <c r="BY175" s="140">
        <f>IF(ISERROR(FIND(BY$3,'CFR - XML import'!$A169)),0,VALUE(MID('CFR - XML import'!$A169,SEARCH("&gt;",'CFR - XML import'!$A169,1)+1,SEARCH("/",'CFR - XML import'!$A169,1)-SEARCH("&gt;",'CFR - XML import'!$A169,1)-2)))</f>
        <v>0</v>
      </c>
      <c r="BZ175" s="140">
        <f>IF(ISERROR(FIND(BZ$3,'CFR - XML import'!$A169)),0,VALUE(MID('CFR - XML import'!$A169,SEARCH("&gt;",'CFR - XML import'!$A169,1)+1,SEARCH("/",'CFR - XML import'!$A169,1)-SEARCH("&gt;",'CFR - XML import'!$A169,1)-2)))</f>
        <v>0</v>
      </c>
      <c r="CG175" s="142">
        <f>IF(ISERROR(IF(MID('CFR - XML import'!$A169,LEN($CF$4)+5,LEN('CFR - XML import'!$A169)-(2*LEN($CF$4)+5))="RMMS",1,IF(MID('CFR - XML import'!$A169,LEN("    &lt;InputSystem&gt;")+1,LEN('CFR - XML import'!$A169)-(LEN("    &lt;InputSystem&gt;")+LEN($CF$4)+1))="SIMS",2,0))),0,IF(MID('CFR - XML import'!$A169,LEN($CF$4)+5,LEN('CFR - XML import'!$A169)-(2*LEN($CF$4)+5))="RMMS",1,IF(MID('CFR - XML import'!$A169,LEN("    &lt;InputSystem&gt;")+1,LEN('CFR - XML import'!$A169)-(LEN("    &lt;InputSystem&gt;")+LEN($CF$4)+1))="SIMS",2,0)))</f>
        <v>0</v>
      </c>
      <c r="CH175" s="140">
        <f>IF(ISERROR(FIND(CH$3,'CFR - XML import'!$A169)),0,MID('CFR - XML import'!$A169,SEARCH("&gt;",'CFR - XML import'!$A169,1)+1,SEARCH("/",'CFR - XML import'!$A169,1)-SEARCH("&gt;",'CFR - XML import'!$A169,1)-2))</f>
        <v>0</v>
      </c>
      <c r="CI175" s="140">
        <f>IF(ISERROR(FIND(CI$3,'CFR - XML import'!$A169)),0,MID('CFR - XML import'!$A169,SEARCH("&gt;",'CFR - XML import'!$A169,1)+1,SEARCH("/",'CFR - XML import'!$A169,1)-SEARCH("&gt;",'CFR - XML import'!$A169,1)-2))</f>
        <v>0</v>
      </c>
      <c r="CJ175" s="140">
        <f>IF(ISERROR(FIND(CJ$3,'CFR - XML import'!$A169)),0,MID('CFR - XML import'!$A169,SEARCH("&gt;",'CFR - XML import'!$A169,1)+1,SEARCH("/",'CFR - XML import'!$A169,1)-SEARCH("&gt;",'CFR - XML import'!$A169,1)-2))</f>
        <v>0</v>
      </c>
      <c r="CK175" s="140">
        <f>IF(ISERROR(FIND(CK$3,'CFR - XML import'!$A169)),0,MID('CFR - XML import'!$A169,SEARCH("&gt;",'CFR - XML import'!$A169,1)+1,SEARCH("/",'CFR - XML import'!$A169,1)-SEARCH("&gt;",'CFR - XML import'!$A169,1)-2))</f>
        <v>0</v>
      </c>
      <c r="CL175" s="140">
        <f>IF(ISERROR(FIND(CL$3,'CFR - XML import'!$A169)),0,MID('CFR - XML import'!$A169,SEARCH("&gt;",'CFR - XML import'!$A169,1)+1,SEARCH("/",'CFR - XML import'!$A169,1)-SEARCH("&gt;",'CFR - XML import'!$A169,1)-2))</f>
        <v>0</v>
      </c>
      <c r="CM175" s="140">
        <f>IF(ISERROR(FIND(CM$3,'CFR - XML import'!$A169)),0,MID('CFR - XML import'!$A169,SEARCH("&gt;",'CFR - XML import'!$A169,1)+1,SEARCH("/",'CFR - XML import'!$A169,1)-SEARCH("&gt;",'CFR - XML import'!$A169,1)-2))</f>
        <v>0</v>
      </c>
    </row>
    <row r="176" spans="1:91" x14ac:dyDescent="0.2">
      <c r="A176" s="139" t="str">
        <f>IF(AND('CFR - XML import'!A170&lt;&gt;"",LEFT('CFR - XML import'!A170,1)&lt;&gt;"&lt;",LEFT('CFR - XML import'!A170,3)&lt;&gt;"  &lt;",LEFT('CFR - XML import'!A170,5)&lt;&gt;"    &lt;",LEFT('CFR - XML import'!A170,7)&lt;&gt;"      &lt;",LEFT('CFR - XML import'!A170,9)&lt;&gt;"        &lt;",$B$1="SIMS"),'CFR - XML import'!A170,IF(AND(LEFT('CFR - XML import'!A170,9)="&lt;Details&gt;",$B$1="RM"),'CFR - XML import'!A170,""))</f>
        <v/>
      </c>
      <c r="B176" s="140">
        <f>IF(ISERROR(FIND(B$3,'CFR - XML import'!$A170)),0,VALUE(MID('CFR - XML import'!$A170,SEARCH("&gt;",'CFR - XML import'!$A170,1)+1,SEARCH("/",'CFR - XML import'!$A170,1)-SEARCH("&gt;",'CFR - XML import'!$A170,1)-2)))</f>
        <v>0</v>
      </c>
      <c r="D176" s="140">
        <f>IF(ISERROR(FIND(D$3,'CFR - XML import'!$A170)),0,MID('CFR - XML import'!$A170,SEARCH("&gt;",'CFR - XML import'!$A170,1)+1,SEARCH("/",'CFR - XML import'!$A170,1)-SEARCH("&gt;",'CFR - XML import'!$A170,1)-2))</f>
        <v>0</v>
      </c>
      <c r="E176" s="140">
        <f>IF(ISERROR(FIND(E$3,'CFR - XML import'!$A170)),0,MID('CFR - XML import'!$A170,SEARCH("&gt;",'CFR - XML import'!$A170,1)+1,SEARCH("/",'CFR - XML import'!$A170,1)-SEARCH("&gt;",'CFR - XML import'!$A170,1)-2))</f>
        <v>0</v>
      </c>
      <c r="F176" s="141">
        <f>IF($B$1="SIMS",IF(ISERROR(FIND(F$3,'CFR - XML import'!$A170)),0,VALUE(MID('CFR - XML import'!$A170,15,10))),IF(ISERROR(FIND(F$3,'CFR - XML import'!$A170)),0,VALUE(MID('CFR - XML import'!$A170,15,10))))</f>
        <v>0</v>
      </c>
      <c r="G176" s="140">
        <f>IF(ISERROR(FIND(G$3,'CFR - XML import'!$A170)),0,VALUE(MID('CFR - XML import'!$A170,SEARCH("&gt;",'CFR - XML import'!$A170,1)+1,SEARCH("/",'CFR - XML import'!$A170,1)-SEARCH("&gt;",'CFR - XML import'!$A170,1)-2)))</f>
        <v>0</v>
      </c>
      <c r="H176" s="140">
        <f>IF(ISERROR(FIND(H$3,'CFR - XML import'!$A170)),0,VALUE(MID('CFR - XML import'!$A170,SEARCH("&gt;",'CFR - XML import'!$A170,1)+1,SEARCH("/",'CFR - XML import'!$A170,1)-SEARCH("&gt;",'CFR - XML import'!$A170,1)-2)))</f>
        <v>0</v>
      </c>
      <c r="I176" s="140">
        <f>IF(ISERROR(FIND(I$3,'CFR - XML import'!$A170)),0,VALUE(MID('CFR - XML import'!$A170,SEARCH("&gt;",'CFR - XML import'!$A170,1)+1,SEARCH("/",'CFR - XML import'!$A170,1)-SEARCH("&gt;",'CFR - XML import'!$A170,1)-2)))</f>
        <v>0</v>
      </c>
      <c r="J176" s="140">
        <f>IF(ISERROR(FIND(J$3,'CFR - XML import'!$A170)),0,VALUE(MID('CFR - XML import'!$A170,SEARCH("&gt;",'CFR - XML import'!$A170,1)+1,SEARCH("/",'CFR - XML import'!$A170,1)-SEARCH("&gt;",'CFR - XML import'!$A170,1)-2)))</f>
        <v>0</v>
      </c>
      <c r="K176" s="140">
        <f>IF(ISERROR(FIND(K$3,'CFR - XML import'!$A170)),0,VALUE(MID('CFR - XML import'!$A170,SEARCH("&gt;",'CFR - XML import'!$A170,1)+1,SEARCH("/",'CFR - XML import'!$A170,1)-SEARCH("&gt;",'CFR - XML import'!$A170,1)-2)))</f>
        <v>0</v>
      </c>
      <c r="L176" s="140">
        <f>IF(ISERROR(FIND(L$3,'CFR - XML import'!$A170)),0,VALUE(MID('CFR - XML import'!$A170,SEARCH("&gt;",'CFR - XML import'!$A170,1)+1,SEARCH("/",'CFR - XML import'!$A170,1)-SEARCH("&gt;",'CFR - XML import'!$A170,1)-2)))</f>
        <v>0</v>
      </c>
      <c r="M176" s="140">
        <f>IF(ISERROR(FIND(M$3,'CFR - XML import'!$A170)),0,VALUE(MID('CFR - XML import'!$A170,SEARCH("&gt;",'CFR - XML import'!$A170,1)+1,SEARCH("/",'CFR - XML import'!$A170,1)-SEARCH("&gt;",'CFR - XML import'!$A170,1)-2)))</f>
        <v>0</v>
      </c>
      <c r="N176" s="140">
        <f>IF(ISERROR(FIND(N$3,'CFR - XML import'!$A170)),0,VALUE(MID('CFR - XML import'!$A170,SEARCH("&gt;",'CFR - XML import'!$A170,1)+1,SEARCH("/",'CFR - XML import'!$A170,1)-SEARCH("&gt;",'CFR - XML import'!$A170,1)-2)))</f>
        <v>0</v>
      </c>
      <c r="O176" s="140">
        <f>IF(ISERROR(FIND(O$3,'CFR - XML import'!$A170)),0,VALUE(MID('CFR - XML import'!$A170,SEARCH("&gt;",'CFR - XML import'!$A170,1)+1,SEARCH("/",'CFR - XML import'!$A170,1)-SEARCH("&gt;",'CFR - XML import'!$A170,1)-2)))</f>
        <v>0</v>
      </c>
      <c r="P176" s="140">
        <f>IF(ISERROR(FIND(P$3,'CFR - XML import'!$A170)),0,VALUE(MID('CFR - XML import'!$A170,SEARCH("&gt;",'CFR - XML import'!$A170,1)+1,SEARCH("/",'CFR - XML import'!$A170,1)-SEARCH("&gt;",'CFR - XML import'!$A170,1)-2)))</f>
        <v>0</v>
      </c>
      <c r="Q176" s="140">
        <f>IF(ISERROR(FIND(Q$3,'CFR - XML import'!$A170)),0,VALUE(MID('CFR - XML import'!$A170,SEARCH("&gt;",'CFR - XML import'!$A170,1)+1,SEARCH("/",'CFR - XML import'!$A170,1)-SEARCH("&gt;",'CFR - XML import'!$A170,1)-2)))</f>
        <v>0</v>
      </c>
      <c r="R176" s="140">
        <f>IF(ISERROR(FIND(R$3,'CFR - XML import'!$A170)),0,VALUE(MID('CFR - XML import'!$A170,SEARCH("&gt;",'CFR - XML import'!$A170,1)+1,SEARCH("/",'CFR - XML import'!$A170,1)-SEARCH("&gt;",'CFR - XML import'!$A170,1)-2)))</f>
        <v>0</v>
      </c>
      <c r="S176" s="140">
        <f>IF(ISERROR(FIND(S$3,'CFR - XML import'!$A170)),0,VALUE(MID('CFR - XML import'!$A170,SEARCH("&gt;",'CFR - XML import'!$A170,1)+1,SEARCH("/",'CFR - XML import'!$A170,1)-SEARCH("&gt;",'CFR - XML import'!$A170,1)-2)))</f>
        <v>0</v>
      </c>
      <c r="T176" s="140">
        <f>IF(ISERROR(FIND(T$3,'CFR - XML import'!$A170)),0,VALUE(MID('CFR - XML import'!$A170,SEARCH("&gt;",'CFR - XML import'!$A170,1)+1,SEARCH("/",'CFR - XML import'!$A170,1)-SEARCH("&gt;",'CFR - XML import'!$A170,1)-2)))</f>
        <v>0</v>
      </c>
      <c r="U176" s="140">
        <f>IF(ISERROR(FIND(U$3,'CFR - XML import'!$A170)),0,VALUE(MID('CFR - XML import'!$A170,SEARCH("&gt;",'CFR - XML import'!$A170,1)+1,SEARCH("/",'CFR - XML import'!$A170,1)-SEARCH("&gt;",'CFR - XML import'!$A170,1)-2)))</f>
        <v>0</v>
      </c>
      <c r="V176" s="140">
        <f>IF(ISERROR(FIND(V$3,'CFR - XML import'!$A170)),0,VALUE(MID('CFR - XML import'!$A170,SEARCH("&gt;",'CFR - XML import'!$A170,1)+1,SEARCH("/",'CFR - XML import'!$A170,1)-SEARCH("&gt;",'CFR - XML import'!$A170,1)-2)))</f>
        <v>0</v>
      </c>
      <c r="W176" s="140">
        <f>IF(ISERROR(FIND(W$3,'CFR - XML import'!$A170)),0,VALUE(MID('CFR - XML import'!$A170,SEARCH("&gt;",'CFR - XML import'!$A170,1)+1,SEARCH("/",'CFR - XML import'!$A170,1)-SEARCH("&gt;",'CFR - XML import'!$A170,1)-2)))</f>
        <v>0</v>
      </c>
      <c r="X176" s="140"/>
      <c r="Y176" s="140">
        <f>IF(ISERROR(FIND(Y$3,'CFR - XML import'!$A170)),0,VALUE(MID('CFR - XML import'!$A170,SEARCH("&gt;",'CFR - XML import'!$A170,1)+1,SEARCH("/",'CFR - XML import'!$A170,1)-SEARCH("&gt;",'CFR - XML import'!$A170,1)-2)))</f>
        <v>0</v>
      </c>
      <c r="Z176" s="140">
        <f>IF(ISERROR(FIND(Z$3,'CFR - XML import'!$A170)),0,VALUE(MID('CFR - XML import'!$A170,SEARCH("&gt;",'CFR - XML import'!$A170,1)+1,SEARCH("/",'CFR - XML import'!$A170,1)-SEARCH("&gt;",'CFR - XML import'!$A170,1)-2)))</f>
        <v>0</v>
      </c>
      <c r="AA176" s="140">
        <f>IF(ISERROR(FIND(AA$3,'CFR - XML import'!$A170)),0,VALUE(MID('CFR - XML import'!$A170,SEARCH("&gt;",'CFR - XML import'!$A170,1)+1,SEARCH("/",'CFR - XML import'!$A170,1)-SEARCH("&gt;",'CFR - XML import'!$A170,1)-2)))</f>
        <v>0</v>
      </c>
      <c r="AB176" s="140">
        <f>IF(ISERROR(FIND(AB$3,'CFR - XML import'!$A170)),0,VALUE(MID('CFR - XML import'!$A170,SEARCH("&gt;",'CFR - XML import'!$A170,1)+1,SEARCH("/",'CFR - XML import'!$A170,1)-SEARCH("&gt;",'CFR - XML import'!$A170,1)-2)))</f>
        <v>0</v>
      </c>
      <c r="AC176" s="140">
        <f>IF(ISERROR(FIND(AC$3,'CFR - XML import'!$A170)),0,VALUE(MID('CFR - XML import'!$A170,SEARCH("&gt;",'CFR - XML import'!$A170,1)+1,SEARCH("/",'CFR - XML import'!$A170,1)-SEARCH("&gt;",'CFR - XML import'!$A170,1)-2)))</f>
        <v>0</v>
      </c>
      <c r="AD176" s="140">
        <f>IF(ISERROR(FIND(AD$3,'CFR - XML import'!$A170)),0,VALUE(MID('CFR - XML import'!$A170,SEARCH("&gt;",'CFR - XML import'!$A170,1)+1,SEARCH("/",'CFR - XML import'!$A170,1)-SEARCH("&gt;",'CFR - XML import'!$A170,1)-2)))</f>
        <v>0</v>
      </c>
      <c r="AE176" s="140">
        <f>IF(ISERROR(FIND(AE$3,'CFR - XML import'!$A170)),0,VALUE(MID('CFR - XML import'!$A170,SEARCH("&gt;",'CFR - XML import'!$A170,1)+1,SEARCH("/",'CFR - XML import'!$A170,1)-SEARCH("&gt;",'CFR - XML import'!$A170,1)-2)))</f>
        <v>0</v>
      </c>
      <c r="AF176" s="140">
        <f>IF(ISERROR(FIND(AF$3,'CFR - XML import'!$A170)),0,VALUE(MID('CFR - XML import'!$A170,SEARCH("&gt;",'CFR - XML import'!$A170,1)+1,SEARCH("/",'CFR - XML import'!$A170,1)-SEARCH("&gt;",'CFR - XML import'!$A170,1)-2)))</f>
        <v>0</v>
      </c>
      <c r="AG176" s="140">
        <f>IF(ISERROR(FIND(AG$3,'CFR - XML import'!$A170)),0,VALUE(MID('CFR - XML import'!$A170,SEARCH("&gt;",'CFR - XML import'!$A170,1)+1,SEARCH("/",'CFR - XML import'!$A170,1)-SEARCH("&gt;",'CFR - XML import'!$A170,1)-2)))</f>
        <v>0</v>
      </c>
      <c r="AH176" s="140">
        <f>IF(ISERROR(FIND(AH$3,'CFR - XML import'!$A170)),0,VALUE(MID('CFR - XML import'!$A170,SEARCH("&gt;",'CFR - XML import'!$A170,1)+1,SEARCH("/",'CFR - XML import'!$A170,1)-SEARCH("&gt;",'CFR - XML import'!$A170,1)-2)))</f>
        <v>0</v>
      </c>
      <c r="AI176" s="140">
        <f>IF(ISERROR(FIND(AI$3,'CFR - XML import'!$A170)),0,VALUE(MID('CFR - XML import'!$A170,SEARCH("&gt;",'CFR - XML import'!$A170,1)+1,SEARCH("/",'CFR - XML import'!$A170,1)-SEARCH("&gt;",'CFR - XML import'!$A170,1)-2)))</f>
        <v>0</v>
      </c>
      <c r="AJ176" s="140">
        <f>IF(ISERROR(FIND(AJ$3,'CFR - XML import'!$A170)),0,VALUE(MID('CFR - XML import'!$A170,SEARCH("&gt;",'CFR - XML import'!$A170,1)+1,SEARCH("/",'CFR - XML import'!$A170,1)-SEARCH("&gt;",'CFR - XML import'!$A170,1)-2)))</f>
        <v>0</v>
      </c>
      <c r="AK176" s="140">
        <f>IF(ISERROR(FIND(AK$3,'CFR - XML import'!$A170)),0,VALUE(MID('CFR - XML import'!$A170,SEARCH("&gt;",'CFR - XML import'!$A170,1)+1,SEARCH("/",'CFR - XML import'!$A170,1)-SEARCH("&gt;",'CFR - XML import'!$A170,1)-2)))</f>
        <v>0</v>
      </c>
      <c r="AL176" s="140">
        <f>IF(ISERROR(FIND(AL$3,'CFR - XML import'!$A170)),0,VALUE(MID('CFR - XML import'!$A170,SEARCH("&gt;",'CFR - XML import'!$A170,1)+1,SEARCH("/",'CFR - XML import'!$A170,1)-SEARCH("&gt;",'CFR - XML import'!$A170,1)-2)))</f>
        <v>0</v>
      </c>
      <c r="AM176" s="140">
        <f>IF(ISERROR(FIND(AM$3,'CFR - XML import'!$A170)),0,VALUE(MID('CFR - XML import'!$A170,SEARCH("&gt;",'CFR - XML import'!$A170,1)+1,SEARCH("/",'CFR - XML import'!$A170,1)-SEARCH("&gt;",'CFR - XML import'!$A170,1)-2)))</f>
        <v>0</v>
      </c>
      <c r="AN176" s="140">
        <f>IF(ISERROR(FIND(AN$3,'CFR - XML import'!$A170)),0,VALUE(MID('CFR - XML import'!$A170,SEARCH("&gt;",'CFR - XML import'!$A170,1)+1,SEARCH("/",'CFR - XML import'!$A170,1)-SEARCH("&gt;",'CFR - XML import'!$A170,1)-2)))</f>
        <v>0</v>
      </c>
      <c r="AO176" s="140">
        <f>IF(ISERROR(FIND(AO$3,'CFR - XML import'!$A170)),0,VALUE(MID('CFR - XML import'!$A170,SEARCH("&gt;",'CFR - XML import'!$A170,1)+1,SEARCH("/",'CFR - XML import'!$A170,1)-SEARCH("&gt;",'CFR - XML import'!$A170,1)-2)))</f>
        <v>0</v>
      </c>
      <c r="AP176" s="140">
        <f>IF(ISERROR(FIND(AP$3,'CFR - XML import'!$A170)),0,VALUE(MID('CFR - XML import'!$A170,SEARCH("&gt;",'CFR - XML import'!$A170,1)+1,SEARCH("/",'CFR - XML import'!$A170,1)-SEARCH("&gt;",'CFR - XML import'!$A170,1)-2)))</f>
        <v>0</v>
      </c>
      <c r="AQ176" s="140">
        <f>IF(ISERROR(FIND(AQ$3,'CFR - XML import'!$A170)),0,VALUE(MID('CFR - XML import'!$A170,SEARCH("&gt;",'CFR - XML import'!$A170,1)+1,SEARCH("/",'CFR - XML import'!$A170,1)-SEARCH("&gt;",'CFR - XML import'!$A170,1)-2)))</f>
        <v>0</v>
      </c>
      <c r="AR176" s="140">
        <f>IF(ISERROR(FIND(AR$3,'CFR - XML import'!$A170)),0,VALUE(MID('CFR - XML import'!$A170,SEARCH("&gt;",'CFR - XML import'!$A170,1)+1,SEARCH("/",'CFR - XML import'!$A170,1)-SEARCH("&gt;",'CFR - XML import'!$A170,1)-2)))</f>
        <v>0</v>
      </c>
      <c r="AS176" s="140">
        <f>IF(ISERROR(FIND(AS$3,'CFR - XML import'!$A170)),0,VALUE(MID('CFR - XML import'!$A170,SEARCH("&gt;",'CFR - XML import'!$A170,1)+1,SEARCH("/",'CFR - XML import'!$A170,1)-SEARCH("&gt;",'CFR - XML import'!$A170,1)-2)))</f>
        <v>0</v>
      </c>
      <c r="AT176" s="140">
        <f>IF(ISERROR(FIND(AT$3,'CFR - XML import'!$A170)),0,VALUE(MID('CFR - XML import'!$A170,SEARCH("&gt;",'CFR - XML import'!$A170,1)+1,SEARCH("/",'CFR - XML import'!$A170,1)-SEARCH("&gt;",'CFR - XML import'!$A170,1)-2)))</f>
        <v>0</v>
      </c>
      <c r="AU176" s="140">
        <f>IF(ISERROR(FIND(AU$3,'CFR - XML import'!$A170)),0,VALUE(MID('CFR - XML import'!$A170,SEARCH("&gt;",'CFR - XML import'!$A170,1)+1,SEARCH("/",'CFR - XML import'!$A170,1)-SEARCH("&gt;",'CFR - XML import'!$A170,1)-2)))</f>
        <v>0</v>
      </c>
      <c r="AV176" s="140">
        <f>IF(ISERROR(FIND(AV$3,'CFR - XML import'!$A170)),0,VALUE(MID('CFR - XML import'!$A170,SEARCH("&gt;",'CFR - XML import'!$A170,1)+1,SEARCH("/",'CFR - XML import'!$A170,1)-SEARCH("&gt;",'CFR - XML import'!$A170,1)-2)))</f>
        <v>0</v>
      </c>
      <c r="AW176" s="140">
        <f>IF(ISERROR(FIND(AW$3,'CFR - XML import'!$A170)),0,VALUE(MID('CFR - XML import'!$A170,SEARCH("&gt;",'CFR - XML import'!$A170,1)+1,SEARCH("/",'CFR - XML import'!$A170,1)-SEARCH("&gt;",'CFR - XML import'!$A170,1)-2)))</f>
        <v>0</v>
      </c>
      <c r="AX176" s="140">
        <f>IF(ISERROR(FIND(AX$3,'CFR - XML import'!$A170)),0,VALUE(MID('CFR - XML import'!$A170,SEARCH("&gt;",'CFR - XML import'!$A170,1)+1,SEARCH("/",'CFR - XML import'!$A170,1)-SEARCH("&gt;",'CFR - XML import'!$A170,1)-2)))</f>
        <v>0</v>
      </c>
      <c r="AY176" s="140">
        <f>IF(ISERROR(FIND(AY$3,'CFR - XML import'!$A170)),0,VALUE(MID('CFR - XML import'!$A170,SEARCH("&gt;",'CFR - XML import'!$A170,1)+1,SEARCH("/",'CFR - XML import'!$A170,1)-SEARCH("&gt;",'CFR - XML import'!$A170,1)-2)))</f>
        <v>0</v>
      </c>
      <c r="AZ176" s="140">
        <f>IF(ISERROR(FIND(AZ$3,'CFR - XML import'!$A170)),0,VALUE(MID('CFR - XML import'!$A170,SEARCH("&gt;",'CFR - XML import'!$A170,1)+1,SEARCH("/",'CFR - XML import'!$A170,1)-SEARCH("&gt;",'CFR - XML import'!$A170,1)-2)))</f>
        <v>0</v>
      </c>
      <c r="BA176" s="140">
        <f>IF(ISERROR(FIND(BA$3,'CFR - XML import'!$A170)),0,VALUE(MID('CFR - XML import'!$A170,SEARCH("&gt;",'CFR - XML import'!$A170,1)+1,SEARCH("/",'CFR - XML import'!$A170,1)-SEARCH("&gt;",'CFR - XML import'!$A170,1)-2)))</f>
        <v>0</v>
      </c>
      <c r="BB176" s="140">
        <f>IF(ISERROR(FIND(BB$3,'CFR - XML import'!$A170)),0,VALUE(MID('CFR - XML import'!$A170,SEARCH("&gt;",'CFR - XML import'!$A170,1)+1,SEARCH("/",'CFR - XML import'!$A170,1)-SEARCH("&gt;",'CFR - XML import'!$A170,1)-2)))</f>
        <v>0</v>
      </c>
      <c r="BC176" s="140">
        <f>IF(ISERROR(FIND(BC$3,'CFR - XML import'!$A170)),0,VALUE(MID('CFR - XML import'!$A170,SEARCH("&gt;",'CFR - XML import'!$A170,1)+1,SEARCH("/",'CFR - XML import'!$A170,1)-SEARCH("&gt;",'CFR - XML import'!$A170,1)-2)))</f>
        <v>0</v>
      </c>
      <c r="BD176" s="140">
        <f>IF(ISERROR(FIND(BD$3,'CFR - XML import'!$A170)),0,VALUE(MID('CFR - XML import'!$A170,SEARCH("&gt;",'CFR - XML import'!$A170,1)+1,SEARCH("/",'CFR - XML import'!$A170,1)-SEARCH("&gt;",'CFR - XML import'!$A170,1)-2)))</f>
        <v>0</v>
      </c>
      <c r="BE176" s="140">
        <f>IF(ISERROR(FIND(BE$3,'CFR - XML import'!$A170)),0,VALUE(MID('CFR - XML import'!$A170,SEARCH("&gt;",'CFR - XML import'!$A170,1)+1,SEARCH("/",'CFR - XML import'!$A170,1)-SEARCH("&gt;",'CFR - XML import'!$A170,1)-2)))</f>
        <v>0</v>
      </c>
      <c r="BF176" s="140">
        <f>IF(ISERROR(FIND(BF$3,'CFR - XML import'!$A170)),0,VALUE(MID('CFR - XML import'!$A170,SEARCH("&gt;",'CFR - XML import'!$A170,1)+1,SEARCH("/",'CFR - XML import'!$A170,1)-SEARCH("&gt;",'CFR - XML import'!$A170,1)-2)))</f>
        <v>0</v>
      </c>
      <c r="BG176" s="140">
        <f>IF(ISERROR(FIND(BG$3,'CFR - XML import'!$A170)),0,VALUE(MID('CFR - XML import'!$A170,SEARCH("&gt;",'CFR - XML import'!$A170,1)+1,SEARCH("/",'CFR - XML import'!$A170,1)-SEARCH("&gt;",'CFR - XML import'!$A170,1)-2)))</f>
        <v>0</v>
      </c>
      <c r="BH176" s="140">
        <f>IF(ISERROR(FIND(BH$3,'CFR - XML import'!$A170)),0,VALUE(MID('CFR - XML import'!$A170,SEARCH("&gt;",'CFR - XML import'!$A170,1)+1,SEARCH("/",'CFR - XML import'!$A170,1)-SEARCH("&gt;",'CFR - XML import'!$A170,1)-2)))</f>
        <v>0</v>
      </c>
      <c r="BI176" s="140">
        <f>IF(ISERROR(FIND(BI$3,'CFR - XML import'!$A170)),0,VALUE(MID('CFR - XML import'!$A170,SEARCH("&gt;",'CFR - XML import'!$A170,1)+1,SEARCH("/",'CFR - XML import'!$A170,1)-SEARCH("&gt;",'CFR - XML import'!$A170,1)-2)))</f>
        <v>0</v>
      </c>
      <c r="BJ176" s="140">
        <f>IF(ISERROR(FIND(BJ$3,'CFR - XML import'!$A170)),0,VALUE(MID('CFR - XML import'!$A170,SEARCH("&gt;",'CFR - XML import'!$A170,1)+1,SEARCH("/",'CFR - XML import'!$A170,1)-SEARCH("&gt;",'CFR - XML import'!$A170,1)-2)))</f>
        <v>0</v>
      </c>
      <c r="BK176" s="140">
        <f>IF(ISERROR(FIND(BK$3,'CFR - XML import'!$A170)),0,VALUE(MID('CFR - XML import'!$A170,SEARCH("&gt;",'CFR - XML import'!$A170,1)+1,SEARCH("/",'CFR - XML import'!$A170,1)-SEARCH("&gt;",'CFR - XML import'!$A170,1)-2)))</f>
        <v>0</v>
      </c>
      <c r="BL176" s="140">
        <f>IF(ISERROR(FIND(BL$3,'CFR - XML import'!$A170)),0,VALUE(MID('CFR - XML import'!$A170,SEARCH("&gt;",'CFR - XML import'!$A170,1)+1,SEARCH("/",'CFR - XML import'!$A170,1)-SEARCH("&gt;",'CFR - XML import'!$A170,1)-2)))</f>
        <v>0</v>
      </c>
      <c r="BM176" s="140">
        <f>IF(ISERROR(FIND(BM$3,'CFR - XML import'!$A170)),0,VALUE(MID('CFR - XML import'!$A170,SEARCH("&gt;",'CFR - XML import'!$A170,1)+1,SEARCH("/",'CFR - XML import'!$A170,1)-SEARCH("&gt;",'CFR - XML import'!$A170,1)-2)))</f>
        <v>0</v>
      </c>
      <c r="BN176" s="140">
        <f>IF(ISERROR(FIND(BN$3,'CFR - XML import'!$A170)),0,VALUE(MID('CFR - XML import'!$A170,SEARCH("&gt;",'CFR - XML import'!$A170,1)+1,SEARCH("/",'CFR - XML import'!$A170,1)-SEARCH("&gt;",'CFR - XML import'!$A170,1)-2)))</f>
        <v>0</v>
      </c>
      <c r="BO176" s="140">
        <f>IF(ISERROR(FIND(BO$3,'CFR - XML import'!$A170)),0,VALUE(MID('CFR - XML import'!$A170,SEARCH("&gt;",'CFR - XML import'!$A170,1)+1,SEARCH("/",'CFR - XML import'!$A170,1)-SEARCH("&gt;",'CFR - XML import'!$A170,1)-2)))</f>
        <v>0</v>
      </c>
      <c r="BP176" s="140">
        <f>IF(ISERROR(FIND(BP$3,'CFR - XML import'!$A170)),0,VALUE(MID('CFR - XML import'!$A170,SEARCH("&gt;",'CFR - XML import'!$A170,1)+1,SEARCH("/",'CFR - XML import'!$A170,1)-SEARCH("&gt;",'CFR - XML import'!$A170,1)-2)))</f>
        <v>0</v>
      </c>
      <c r="BQ176" s="140">
        <f>IF(ISERROR(FIND(BQ$3,'CFR - XML import'!$A170)),0,VALUE(MID('CFR - XML import'!$A170,SEARCH("&gt;",'CFR - XML import'!$A170,1)+1,SEARCH("/",'CFR - XML import'!$A170,1)-SEARCH("&gt;",'CFR - XML import'!$A170,1)-2)))</f>
        <v>0</v>
      </c>
      <c r="BR176" s="140">
        <f>IF(ISERROR(FIND(BR$3,'CFR - XML import'!$A170)),0,VALUE(MID('CFR - XML import'!$A170,SEARCH("&gt;",'CFR - XML import'!$A170,1)+1,SEARCH("/",'CFR - XML import'!$A170,1)-SEARCH("&gt;",'CFR - XML import'!$A170,1)-2)))</f>
        <v>0</v>
      </c>
      <c r="BS176" s="140">
        <f>IF(ISERROR(FIND(BS$3,'CFR - XML import'!$A170)),0,VALUE(MID('CFR - XML import'!$A170,SEARCH("&gt;",'CFR - XML import'!$A170,1)+1,SEARCH("/",'CFR - XML import'!$A170,1)-SEARCH("&gt;",'CFR - XML import'!$A170,1)-2)))</f>
        <v>0</v>
      </c>
      <c r="BT176" s="140">
        <f>IF(ISERROR(FIND(BT$3,'CFR - XML import'!$A170)),0,VALUE(MID('CFR - XML import'!$A170,SEARCH("&gt;",'CFR - XML import'!$A170,1)+1,SEARCH("/",'CFR - XML import'!$A170,1)-SEARCH("&gt;",'CFR - XML import'!$A170,1)-2)))</f>
        <v>0</v>
      </c>
      <c r="BU176" s="140">
        <f>IF(ISERROR(FIND(BU$3,'CFR - XML import'!$A170)),0,VALUE(MID('CFR - XML import'!$A170,SEARCH("&gt;",'CFR - XML import'!$A170,1)+1,SEARCH("/",'CFR - XML import'!$A170,1)-SEARCH("&gt;",'CFR - XML import'!$A170,1)-2)))</f>
        <v>0</v>
      </c>
      <c r="BV176" s="140">
        <f>IF(ISERROR(FIND(BV$3,'CFR - XML import'!$A170)),0,VALUE(MID('CFR - XML import'!$A170,SEARCH("&gt;",'CFR - XML import'!$A170,1)+1,SEARCH("/",'CFR - XML import'!$A170,1)-SEARCH("&gt;",'CFR - XML import'!$A170,1)-2)))</f>
        <v>0</v>
      </c>
      <c r="BW176" s="140">
        <f>IF(ISERROR(FIND(BW$3,'CFR - XML import'!$A170)),0,VALUE(MID('CFR - XML import'!$A170,SEARCH("&gt;",'CFR - XML import'!$A170,1)+1,SEARCH("/",'CFR - XML import'!$A170,1)-SEARCH("&gt;",'CFR - XML import'!$A170,1)-2)))</f>
        <v>0</v>
      </c>
      <c r="BX176" s="140">
        <f>IF(ISERROR(FIND(BX$3,'CFR - XML import'!$A170)),0,VALUE(MID('CFR - XML import'!$A170,SEARCH("&gt;",'CFR - XML import'!$A170,1)+1,SEARCH("/",'CFR - XML import'!$A170,1)-SEARCH("&gt;",'CFR - XML import'!$A170,1)-2)))</f>
        <v>0</v>
      </c>
      <c r="BY176" s="140">
        <f>IF(ISERROR(FIND(BY$3,'CFR - XML import'!$A170)),0,VALUE(MID('CFR - XML import'!$A170,SEARCH("&gt;",'CFR - XML import'!$A170,1)+1,SEARCH("/",'CFR - XML import'!$A170,1)-SEARCH("&gt;",'CFR - XML import'!$A170,1)-2)))</f>
        <v>0</v>
      </c>
      <c r="BZ176" s="140">
        <f>IF(ISERROR(FIND(BZ$3,'CFR - XML import'!$A170)),0,VALUE(MID('CFR - XML import'!$A170,SEARCH("&gt;",'CFR - XML import'!$A170,1)+1,SEARCH("/",'CFR - XML import'!$A170,1)-SEARCH("&gt;",'CFR - XML import'!$A170,1)-2)))</f>
        <v>0</v>
      </c>
      <c r="CG176" s="142">
        <f>IF(ISERROR(IF(MID('CFR - XML import'!$A170,LEN($CF$4)+5,LEN('CFR - XML import'!$A170)-(2*LEN($CF$4)+5))="RMMS",1,IF(MID('CFR - XML import'!$A170,LEN("    &lt;InputSystem&gt;")+1,LEN('CFR - XML import'!$A170)-(LEN("    &lt;InputSystem&gt;")+LEN($CF$4)+1))="SIMS",2,0))),0,IF(MID('CFR - XML import'!$A170,LEN($CF$4)+5,LEN('CFR - XML import'!$A170)-(2*LEN($CF$4)+5))="RMMS",1,IF(MID('CFR - XML import'!$A170,LEN("    &lt;InputSystem&gt;")+1,LEN('CFR - XML import'!$A170)-(LEN("    &lt;InputSystem&gt;")+LEN($CF$4)+1))="SIMS",2,0)))</f>
        <v>0</v>
      </c>
      <c r="CH176" s="140">
        <f>IF(ISERROR(FIND(CH$3,'CFR - XML import'!$A170)),0,MID('CFR - XML import'!$A170,SEARCH("&gt;",'CFR - XML import'!$A170,1)+1,SEARCH("/",'CFR - XML import'!$A170,1)-SEARCH("&gt;",'CFR - XML import'!$A170,1)-2))</f>
        <v>0</v>
      </c>
      <c r="CI176" s="140">
        <f>IF(ISERROR(FIND(CI$3,'CFR - XML import'!$A170)),0,MID('CFR - XML import'!$A170,SEARCH("&gt;",'CFR - XML import'!$A170,1)+1,SEARCH("/",'CFR - XML import'!$A170,1)-SEARCH("&gt;",'CFR - XML import'!$A170,1)-2))</f>
        <v>0</v>
      </c>
      <c r="CJ176" s="140">
        <f>IF(ISERROR(FIND(CJ$3,'CFR - XML import'!$A170)),0,MID('CFR - XML import'!$A170,SEARCH("&gt;",'CFR - XML import'!$A170,1)+1,SEARCH("/",'CFR - XML import'!$A170,1)-SEARCH("&gt;",'CFR - XML import'!$A170,1)-2))</f>
        <v>0</v>
      </c>
      <c r="CK176" s="140">
        <f>IF(ISERROR(FIND(CK$3,'CFR - XML import'!$A170)),0,MID('CFR - XML import'!$A170,SEARCH("&gt;",'CFR - XML import'!$A170,1)+1,SEARCH("/",'CFR - XML import'!$A170,1)-SEARCH("&gt;",'CFR - XML import'!$A170,1)-2))</f>
        <v>0</v>
      </c>
      <c r="CL176" s="140">
        <f>IF(ISERROR(FIND(CL$3,'CFR - XML import'!$A170)),0,MID('CFR - XML import'!$A170,SEARCH("&gt;",'CFR - XML import'!$A170,1)+1,SEARCH("/",'CFR - XML import'!$A170,1)-SEARCH("&gt;",'CFR - XML import'!$A170,1)-2))</f>
        <v>0</v>
      </c>
      <c r="CM176" s="140">
        <f>IF(ISERROR(FIND(CM$3,'CFR - XML import'!$A170)),0,MID('CFR - XML import'!$A170,SEARCH("&gt;",'CFR - XML import'!$A170,1)+1,SEARCH("/",'CFR - XML import'!$A170,1)-SEARCH("&gt;",'CFR - XML import'!$A170,1)-2))</f>
        <v>0</v>
      </c>
    </row>
    <row r="177" spans="1:91" x14ac:dyDescent="0.2">
      <c r="A177" s="139" t="str">
        <f>IF(AND('CFR - XML import'!A171&lt;&gt;"",LEFT('CFR - XML import'!A171,1)&lt;&gt;"&lt;",LEFT('CFR - XML import'!A171,3)&lt;&gt;"  &lt;",LEFT('CFR - XML import'!A171,5)&lt;&gt;"    &lt;",LEFT('CFR - XML import'!A171,7)&lt;&gt;"      &lt;",LEFT('CFR - XML import'!A171,9)&lt;&gt;"        &lt;",$B$1="SIMS"),'CFR - XML import'!A171,IF(AND(LEFT('CFR - XML import'!A171,9)="&lt;Details&gt;",$B$1="RM"),'CFR - XML import'!A171,""))</f>
        <v/>
      </c>
      <c r="B177" s="140">
        <f>IF(ISERROR(FIND(B$3,'CFR - XML import'!$A171)),0,VALUE(MID('CFR - XML import'!$A171,SEARCH("&gt;",'CFR - XML import'!$A171,1)+1,SEARCH("/",'CFR - XML import'!$A171,1)-SEARCH("&gt;",'CFR - XML import'!$A171,1)-2)))</f>
        <v>0</v>
      </c>
      <c r="D177" s="140">
        <f>IF(ISERROR(FIND(D$3,'CFR - XML import'!$A171)),0,MID('CFR - XML import'!$A171,SEARCH("&gt;",'CFR - XML import'!$A171,1)+1,SEARCH("/",'CFR - XML import'!$A171,1)-SEARCH("&gt;",'CFR - XML import'!$A171,1)-2))</f>
        <v>0</v>
      </c>
      <c r="E177" s="140">
        <f>IF(ISERROR(FIND(E$3,'CFR - XML import'!$A171)),0,MID('CFR - XML import'!$A171,SEARCH("&gt;",'CFR - XML import'!$A171,1)+1,SEARCH("/",'CFR - XML import'!$A171,1)-SEARCH("&gt;",'CFR - XML import'!$A171,1)-2))</f>
        <v>0</v>
      </c>
      <c r="F177" s="141">
        <f>IF($B$1="SIMS",IF(ISERROR(FIND(F$3,'CFR - XML import'!$A171)),0,VALUE(MID('CFR - XML import'!$A171,15,10))),IF(ISERROR(FIND(F$3,'CFR - XML import'!$A171)),0,VALUE(MID('CFR - XML import'!$A171,15,10))))</f>
        <v>0</v>
      </c>
      <c r="G177" s="140">
        <f>IF(ISERROR(FIND(G$3,'CFR - XML import'!$A171)),0,VALUE(MID('CFR - XML import'!$A171,SEARCH("&gt;",'CFR - XML import'!$A171,1)+1,SEARCH("/",'CFR - XML import'!$A171,1)-SEARCH("&gt;",'CFR - XML import'!$A171,1)-2)))</f>
        <v>0</v>
      </c>
      <c r="H177" s="140">
        <f>IF(ISERROR(FIND(H$3,'CFR - XML import'!$A171)),0,VALUE(MID('CFR - XML import'!$A171,SEARCH("&gt;",'CFR - XML import'!$A171,1)+1,SEARCH("/",'CFR - XML import'!$A171,1)-SEARCH("&gt;",'CFR - XML import'!$A171,1)-2)))</f>
        <v>0</v>
      </c>
      <c r="I177" s="140">
        <f>IF(ISERROR(FIND(I$3,'CFR - XML import'!$A171)),0,VALUE(MID('CFR - XML import'!$A171,SEARCH("&gt;",'CFR - XML import'!$A171,1)+1,SEARCH("/",'CFR - XML import'!$A171,1)-SEARCH("&gt;",'CFR - XML import'!$A171,1)-2)))</f>
        <v>0</v>
      </c>
      <c r="J177" s="140">
        <f>IF(ISERROR(FIND(J$3,'CFR - XML import'!$A171)),0,VALUE(MID('CFR - XML import'!$A171,SEARCH("&gt;",'CFR - XML import'!$A171,1)+1,SEARCH("/",'CFR - XML import'!$A171,1)-SEARCH("&gt;",'CFR - XML import'!$A171,1)-2)))</f>
        <v>0</v>
      </c>
      <c r="K177" s="140">
        <f>IF(ISERROR(FIND(K$3,'CFR - XML import'!$A171)),0,VALUE(MID('CFR - XML import'!$A171,SEARCH("&gt;",'CFR - XML import'!$A171,1)+1,SEARCH("/",'CFR - XML import'!$A171,1)-SEARCH("&gt;",'CFR - XML import'!$A171,1)-2)))</f>
        <v>0</v>
      </c>
      <c r="L177" s="140">
        <f>IF(ISERROR(FIND(L$3,'CFR - XML import'!$A171)),0,VALUE(MID('CFR - XML import'!$A171,SEARCH("&gt;",'CFR - XML import'!$A171,1)+1,SEARCH("/",'CFR - XML import'!$A171,1)-SEARCH("&gt;",'CFR - XML import'!$A171,1)-2)))</f>
        <v>0</v>
      </c>
      <c r="M177" s="140">
        <f>IF(ISERROR(FIND(M$3,'CFR - XML import'!$A171)),0,VALUE(MID('CFR - XML import'!$A171,SEARCH("&gt;",'CFR - XML import'!$A171,1)+1,SEARCH("/",'CFR - XML import'!$A171,1)-SEARCH("&gt;",'CFR - XML import'!$A171,1)-2)))</f>
        <v>0</v>
      </c>
      <c r="N177" s="140">
        <f>IF(ISERROR(FIND(N$3,'CFR - XML import'!$A171)),0,VALUE(MID('CFR - XML import'!$A171,SEARCH("&gt;",'CFR - XML import'!$A171,1)+1,SEARCH("/",'CFR - XML import'!$A171,1)-SEARCH("&gt;",'CFR - XML import'!$A171,1)-2)))</f>
        <v>0</v>
      </c>
      <c r="O177" s="140">
        <f>IF(ISERROR(FIND(O$3,'CFR - XML import'!$A171)),0,VALUE(MID('CFR - XML import'!$A171,SEARCH("&gt;",'CFR - XML import'!$A171,1)+1,SEARCH("/",'CFR - XML import'!$A171,1)-SEARCH("&gt;",'CFR - XML import'!$A171,1)-2)))</f>
        <v>0</v>
      </c>
      <c r="P177" s="140">
        <f>IF(ISERROR(FIND(P$3,'CFR - XML import'!$A171)),0,VALUE(MID('CFR - XML import'!$A171,SEARCH("&gt;",'CFR - XML import'!$A171,1)+1,SEARCH("/",'CFR - XML import'!$A171,1)-SEARCH("&gt;",'CFR - XML import'!$A171,1)-2)))</f>
        <v>0</v>
      </c>
      <c r="Q177" s="140">
        <f>IF(ISERROR(FIND(Q$3,'CFR - XML import'!$A171)),0,VALUE(MID('CFR - XML import'!$A171,SEARCH("&gt;",'CFR - XML import'!$A171,1)+1,SEARCH("/",'CFR - XML import'!$A171,1)-SEARCH("&gt;",'CFR - XML import'!$A171,1)-2)))</f>
        <v>0</v>
      </c>
      <c r="R177" s="140">
        <f>IF(ISERROR(FIND(R$3,'CFR - XML import'!$A171)),0,VALUE(MID('CFR - XML import'!$A171,SEARCH("&gt;",'CFR - XML import'!$A171,1)+1,SEARCH("/",'CFR - XML import'!$A171,1)-SEARCH("&gt;",'CFR - XML import'!$A171,1)-2)))</f>
        <v>0</v>
      </c>
      <c r="S177" s="140">
        <f>IF(ISERROR(FIND(S$3,'CFR - XML import'!$A171)),0,VALUE(MID('CFR - XML import'!$A171,SEARCH("&gt;",'CFR - XML import'!$A171,1)+1,SEARCH("/",'CFR - XML import'!$A171,1)-SEARCH("&gt;",'CFR - XML import'!$A171,1)-2)))</f>
        <v>0</v>
      </c>
      <c r="T177" s="140">
        <f>IF(ISERROR(FIND(T$3,'CFR - XML import'!$A171)),0,VALUE(MID('CFR - XML import'!$A171,SEARCH("&gt;",'CFR - XML import'!$A171,1)+1,SEARCH("/",'CFR - XML import'!$A171,1)-SEARCH("&gt;",'CFR - XML import'!$A171,1)-2)))</f>
        <v>0</v>
      </c>
      <c r="U177" s="140">
        <f>IF(ISERROR(FIND(U$3,'CFR - XML import'!$A171)),0,VALUE(MID('CFR - XML import'!$A171,SEARCH("&gt;",'CFR - XML import'!$A171,1)+1,SEARCH("/",'CFR - XML import'!$A171,1)-SEARCH("&gt;",'CFR - XML import'!$A171,1)-2)))</f>
        <v>0</v>
      </c>
      <c r="V177" s="140">
        <f>IF(ISERROR(FIND(V$3,'CFR - XML import'!$A171)),0,VALUE(MID('CFR - XML import'!$A171,SEARCH("&gt;",'CFR - XML import'!$A171,1)+1,SEARCH("/",'CFR - XML import'!$A171,1)-SEARCH("&gt;",'CFR - XML import'!$A171,1)-2)))</f>
        <v>0</v>
      </c>
      <c r="W177" s="140">
        <f>IF(ISERROR(FIND(W$3,'CFR - XML import'!$A171)),0,VALUE(MID('CFR - XML import'!$A171,SEARCH("&gt;",'CFR - XML import'!$A171,1)+1,SEARCH("/",'CFR - XML import'!$A171,1)-SEARCH("&gt;",'CFR - XML import'!$A171,1)-2)))</f>
        <v>0</v>
      </c>
      <c r="X177" s="140"/>
      <c r="Y177" s="140">
        <f>IF(ISERROR(FIND(Y$3,'CFR - XML import'!$A171)),0,VALUE(MID('CFR - XML import'!$A171,SEARCH("&gt;",'CFR - XML import'!$A171,1)+1,SEARCH("/",'CFR - XML import'!$A171,1)-SEARCH("&gt;",'CFR - XML import'!$A171,1)-2)))</f>
        <v>0</v>
      </c>
      <c r="Z177" s="140">
        <f>IF(ISERROR(FIND(Z$3,'CFR - XML import'!$A171)),0,VALUE(MID('CFR - XML import'!$A171,SEARCH("&gt;",'CFR - XML import'!$A171,1)+1,SEARCH("/",'CFR - XML import'!$A171,1)-SEARCH("&gt;",'CFR - XML import'!$A171,1)-2)))</f>
        <v>0</v>
      </c>
      <c r="AA177" s="140">
        <f>IF(ISERROR(FIND(AA$3,'CFR - XML import'!$A171)),0,VALUE(MID('CFR - XML import'!$A171,SEARCH("&gt;",'CFR - XML import'!$A171,1)+1,SEARCH("/",'CFR - XML import'!$A171,1)-SEARCH("&gt;",'CFR - XML import'!$A171,1)-2)))</f>
        <v>0</v>
      </c>
      <c r="AB177" s="140">
        <f>IF(ISERROR(FIND(AB$3,'CFR - XML import'!$A171)),0,VALUE(MID('CFR - XML import'!$A171,SEARCH("&gt;",'CFR - XML import'!$A171,1)+1,SEARCH("/",'CFR - XML import'!$A171,1)-SEARCH("&gt;",'CFR - XML import'!$A171,1)-2)))</f>
        <v>0</v>
      </c>
      <c r="AC177" s="140">
        <f>IF(ISERROR(FIND(AC$3,'CFR - XML import'!$A171)),0,VALUE(MID('CFR - XML import'!$A171,SEARCH("&gt;",'CFR - XML import'!$A171,1)+1,SEARCH("/",'CFR - XML import'!$A171,1)-SEARCH("&gt;",'CFR - XML import'!$A171,1)-2)))</f>
        <v>0</v>
      </c>
      <c r="AD177" s="140">
        <f>IF(ISERROR(FIND(AD$3,'CFR - XML import'!$A171)),0,VALUE(MID('CFR - XML import'!$A171,SEARCH("&gt;",'CFR - XML import'!$A171,1)+1,SEARCH("/",'CFR - XML import'!$A171,1)-SEARCH("&gt;",'CFR - XML import'!$A171,1)-2)))</f>
        <v>0</v>
      </c>
      <c r="AE177" s="140">
        <f>IF(ISERROR(FIND(AE$3,'CFR - XML import'!$A171)),0,VALUE(MID('CFR - XML import'!$A171,SEARCH("&gt;",'CFR - XML import'!$A171,1)+1,SEARCH("/",'CFR - XML import'!$A171,1)-SEARCH("&gt;",'CFR - XML import'!$A171,1)-2)))</f>
        <v>0</v>
      </c>
      <c r="AF177" s="140">
        <f>IF(ISERROR(FIND(AF$3,'CFR - XML import'!$A171)),0,VALUE(MID('CFR - XML import'!$A171,SEARCH("&gt;",'CFR - XML import'!$A171,1)+1,SEARCH("/",'CFR - XML import'!$A171,1)-SEARCH("&gt;",'CFR - XML import'!$A171,1)-2)))</f>
        <v>0</v>
      </c>
      <c r="AG177" s="140">
        <f>IF(ISERROR(FIND(AG$3,'CFR - XML import'!$A171)),0,VALUE(MID('CFR - XML import'!$A171,SEARCH("&gt;",'CFR - XML import'!$A171,1)+1,SEARCH("/",'CFR - XML import'!$A171,1)-SEARCH("&gt;",'CFR - XML import'!$A171,1)-2)))</f>
        <v>0</v>
      </c>
      <c r="AH177" s="140">
        <f>IF(ISERROR(FIND(AH$3,'CFR - XML import'!$A171)),0,VALUE(MID('CFR - XML import'!$A171,SEARCH("&gt;",'CFR - XML import'!$A171,1)+1,SEARCH("/",'CFR - XML import'!$A171,1)-SEARCH("&gt;",'CFR - XML import'!$A171,1)-2)))</f>
        <v>0</v>
      </c>
      <c r="AI177" s="140">
        <f>IF(ISERROR(FIND(AI$3,'CFR - XML import'!$A171)),0,VALUE(MID('CFR - XML import'!$A171,SEARCH("&gt;",'CFR - XML import'!$A171,1)+1,SEARCH("/",'CFR - XML import'!$A171,1)-SEARCH("&gt;",'CFR - XML import'!$A171,1)-2)))</f>
        <v>0</v>
      </c>
      <c r="AJ177" s="140">
        <f>IF(ISERROR(FIND(AJ$3,'CFR - XML import'!$A171)),0,VALUE(MID('CFR - XML import'!$A171,SEARCH("&gt;",'CFR - XML import'!$A171,1)+1,SEARCH("/",'CFR - XML import'!$A171,1)-SEARCH("&gt;",'CFR - XML import'!$A171,1)-2)))</f>
        <v>0</v>
      </c>
      <c r="AK177" s="140">
        <f>IF(ISERROR(FIND(AK$3,'CFR - XML import'!$A171)),0,VALUE(MID('CFR - XML import'!$A171,SEARCH("&gt;",'CFR - XML import'!$A171,1)+1,SEARCH("/",'CFR - XML import'!$A171,1)-SEARCH("&gt;",'CFR - XML import'!$A171,1)-2)))</f>
        <v>0</v>
      </c>
      <c r="AL177" s="140">
        <f>IF(ISERROR(FIND(AL$3,'CFR - XML import'!$A171)),0,VALUE(MID('CFR - XML import'!$A171,SEARCH("&gt;",'CFR - XML import'!$A171,1)+1,SEARCH("/",'CFR - XML import'!$A171,1)-SEARCH("&gt;",'CFR - XML import'!$A171,1)-2)))</f>
        <v>0</v>
      </c>
      <c r="AM177" s="140">
        <f>IF(ISERROR(FIND(AM$3,'CFR - XML import'!$A171)),0,VALUE(MID('CFR - XML import'!$A171,SEARCH("&gt;",'CFR - XML import'!$A171,1)+1,SEARCH("/",'CFR - XML import'!$A171,1)-SEARCH("&gt;",'CFR - XML import'!$A171,1)-2)))</f>
        <v>0</v>
      </c>
      <c r="AN177" s="140">
        <f>IF(ISERROR(FIND(AN$3,'CFR - XML import'!$A171)),0,VALUE(MID('CFR - XML import'!$A171,SEARCH("&gt;",'CFR - XML import'!$A171,1)+1,SEARCH("/",'CFR - XML import'!$A171,1)-SEARCH("&gt;",'CFR - XML import'!$A171,1)-2)))</f>
        <v>0</v>
      </c>
      <c r="AO177" s="140">
        <f>IF(ISERROR(FIND(AO$3,'CFR - XML import'!$A171)),0,VALUE(MID('CFR - XML import'!$A171,SEARCH("&gt;",'CFR - XML import'!$A171,1)+1,SEARCH("/",'CFR - XML import'!$A171,1)-SEARCH("&gt;",'CFR - XML import'!$A171,1)-2)))</f>
        <v>0</v>
      </c>
      <c r="AP177" s="140">
        <f>IF(ISERROR(FIND(AP$3,'CFR - XML import'!$A171)),0,VALUE(MID('CFR - XML import'!$A171,SEARCH("&gt;",'CFR - XML import'!$A171,1)+1,SEARCH("/",'CFR - XML import'!$A171,1)-SEARCH("&gt;",'CFR - XML import'!$A171,1)-2)))</f>
        <v>0</v>
      </c>
      <c r="AQ177" s="140">
        <f>IF(ISERROR(FIND(AQ$3,'CFR - XML import'!$A171)),0,VALUE(MID('CFR - XML import'!$A171,SEARCH("&gt;",'CFR - XML import'!$A171,1)+1,SEARCH("/",'CFR - XML import'!$A171,1)-SEARCH("&gt;",'CFR - XML import'!$A171,1)-2)))</f>
        <v>0</v>
      </c>
      <c r="AR177" s="140">
        <f>IF(ISERROR(FIND(AR$3,'CFR - XML import'!$A171)),0,VALUE(MID('CFR - XML import'!$A171,SEARCH("&gt;",'CFR - XML import'!$A171,1)+1,SEARCH("/",'CFR - XML import'!$A171,1)-SEARCH("&gt;",'CFR - XML import'!$A171,1)-2)))</f>
        <v>0</v>
      </c>
      <c r="AS177" s="140">
        <f>IF(ISERROR(FIND(AS$3,'CFR - XML import'!$A171)),0,VALUE(MID('CFR - XML import'!$A171,SEARCH("&gt;",'CFR - XML import'!$A171,1)+1,SEARCH("/",'CFR - XML import'!$A171,1)-SEARCH("&gt;",'CFR - XML import'!$A171,1)-2)))</f>
        <v>0</v>
      </c>
      <c r="AT177" s="140">
        <f>IF(ISERROR(FIND(AT$3,'CFR - XML import'!$A171)),0,VALUE(MID('CFR - XML import'!$A171,SEARCH("&gt;",'CFR - XML import'!$A171,1)+1,SEARCH("/",'CFR - XML import'!$A171,1)-SEARCH("&gt;",'CFR - XML import'!$A171,1)-2)))</f>
        <v>0</v>
      </c>
      <c r="AU177" s="140">
        <f>IF(ISERROR(FIND(AU$3,'CFR - XML import'!$A171)),0,VALUE(MID('CFR - XML import'!$A171,SEARCH("&gt;",'CFR - XML import'!$A171,1)+1,SEARCH("/",'CFR - XML import'!$A171,1)-SEARCH("&gt;",'CFR - XML import'!$A171,1)-2)))</f>
        <v>0</v>
      </c>
      <c r="AV177" s="140">
        <f>IF(ISERROR(FIND(AV$3,'CFR - XML import'!$A171)),0,VALUE(MID('CFR - XML import'!$A171,SEARCH("&gt;",'CFR - XML import'!$A171,1)+1,SEARCH("/",'CFR - XML import'!$A171,1)-SEARCH("&gt;",'CFR - XML import'!$A171,1)-2)))</f>
        <v>0</v>
      </c>
      <c r="AW177" s="140">
        <f>IF(ISERROR(FIND(AW$3,'CFR - XML import'!$A171)),0,VALUE(MID('CFR - XML import'!$A171,SEARCH("&gt;",'CFR - XML import'!$A171,1)+1,SEARCH("/",'CFR - XML import'!$A171,1)-SEARCH("&gt;",'CFR - XML import'!$A171,1)-2)))</f>
        <v>0</v>
      </c>
      <c r="AX177" s="140">
        <f>IF(ISERROR(FIND(AX$3,'CFR - XML import'!$A171)),0,VALUE(MID('CFR - XML import'!$A171,SEARCH("&gt;",'CFR - XML import'!$A171,1)+1,SEARCH("/",'CFR - XML import'!$A171,1)-SEARCH("&gt;",'CFR - XML import'!$A171,1)-2)))</f>
        <v>0</v>
      </c>
      <c r="AY177" s="140">
        <f>IF(ISERROR(FIND(AY$3,'CFR - XML import'!$A171)),0,VALUE(MID('CFR - XML import'!$A171,SEARCH("&gt;",'CFR - XML import'!$A171,1)+1,SEARCH("/",'CFR - XML import'!$A171,1)-SEARCH("&gt;",'CFR - XML import'!$A171,1)-2)))</f>
        <v>0</v>
      </c>
      <c r="AZ177" s="140">
        <f>IF(ISERROR(FIND(AZ$3,'CFR - XML import'!$A171)),0,VALUE(MID('CFR - XML import'!$A171,SEARCH("&gt;",'CFR - XML import'!$A171,1)+1,SEARCH("/",'CFR - XML import'!$A171,1)-SEARCH("&gt;",'CFR - XML import'!$A171,1)-2)))</f>
        <v>0</v>
      </c>
      <c r="BA177" s="140">
        <f>IF(ISERROR(FIND(BA$3,'CFR - XML import'!$A171)),0,VALUE(MID('CFR - XML import'!$A171,SEARCH("&gt;",'CFR - XML import'!$A171,1)+1,SEARCH("/",'CFR - XML import'!$A171,1)-SEARCH("&gt;",'CFR - XML import'!$A171,1)-2)))</f>
        <v>0</v>
      </c>
      <c r="BB177" s="140">
        <f>IF(ISERROR(FIND(BB$3,'CFR - XML import'!$A171)),0,VALUE(MID('CFR - XML import'!$A171,SEARCH("&gt;",'CFR - XML import'!$A171,1)+1,SEARCH("/",'CFR - XML import'!$A171,1)-SEARCH("&gt;",'CFR - XML import'!$A171,1)-2)))</f>
        <v>0</v>
      </c>
      <c r="BC177" s="140">
        <f>IF(ISERROR(FIND(BC$3,'CFR - XML import'!$A171)),0,VALUE(MID('CFR - XML import'!$A171,SEARCH("&gt;",'CFR - XML import'!$A171,1)+1,SEARCH("/",'CFR - XML import'!$A171,1)-SEARCH("&gt;",'CFR - XML import'!$A171,1)-2)))</f>
        <v>0</v>
      </c>
      <c r="BD177" s="140">
        <f>IF(ISERROR(FIND(BD$3,'CFR - XML import'!$A171)),0,VALUE(MID('CFR - XML import'!$A171,SEARCH("&gt;",'CFR - XML import'!$A171,1)+1,SEARCH("/",'CFR - XML import'!$A171,1)-SEARCH("&gt;",'CFR - XML import'!$A171,1)-2)))</f>
        <v>0</v>
      </c>
      <c r="BE177" s="140">
        <f>IF(ISERROR(FIND(BE$3,'CFR - XML import'!$A171)),0,VALUE(MID('CFR - XML import'!$A171,SEARCH("&gt;",'CFR - XML import'!$A171,1)+1,SEARCH("/",'CFR - XML import'!$A171,1)-SEARCH("&gt;",'CFR - XML import'!$A171,1)-2)))</f>
        <v>0</v>
      </c>
      <c r="BF177" s="140">
        <f>IF(ISERROR(FIND(BF$3,'CFR - XML import'!$A171)),0,VALUE(MID('CFR - XML import'!$A171,SEARCH("&gt;",'CFR - XML import'!$A171,1)+1,SEARCH("/",'CFR - XML import'!$A171,1)-SEARCH("&gt;",'CFR - XML import'!$A171,1)-2)))</f>
        <v>0</v>
      </c>
      <c r="BG177" s="140">
        <f>IF(ISERROR(FIND(BG$3,'CFR - XML import'!$A171)),0,VALUE(MID('CFR - XML import'!$A171,SEARCH("&gt;",'CFR - XML import'!$A171,1)+1,SEARCH("/",'CFR - XML import'!$A171,1)-SEARCH("&gt;",'CFR - XML import'!$A171,1)-2)))</f>
        <v>0</v>
      </c>
      <c r="BH177" s="140">
        <f>IF(ISERROR(FIND(BH$3,'CFR - XML import'!$A171)),0,VALUE(MID('CFR - XML import'!$A171,SEARCH("&gt;",'CFR - XML import'!$A171,1)+1,SEARCH("/",'CFR - XML import'!$A171,1)-SEARCH("&gt;",'CFR - XML import'!$A171,1)-2)))</f>
        <v>0</v>
      </c>
      <c r="BI177" s="140">
        <f>IF(ISERROR(FIND(BI$3,'CFR - XML import'!$A171)),0,VALUE(MID('CFR - XML import'!$A171,SEARCH("&gt;",'CFR - XML import'!$A171,1)+1,SEARCH("/",'CFR - XML import'!$A171,1)-SEARCH("&gt;",'CFR - XML import'!$A171,1)-2)))</f>
        <v>0</v>
      </c>
      <c r="BJ177" s="140">
        <f>IF(ISERROR(FIND(BJ$3,'CFR - XML import'!$A171)),0,VALUE(MID('CFR - XML import'!$A171,SEARCH("&gt;",'CFR - XML import'!$A171,1)+1,SEARCH("/",'CFR - XML import'!$A171,1)-SEARCH("&gt;",'CFR - XML import'!$A171,1)-2)))</f>
        <v>0</v>
      </c>
      <c r="BK177" s="140">
        <f>IF(ISERROR(FIND(BK$3,'CFR - XML import'!$A171)),0,VALUE(MID('CFR - XML import'!$A171,SEARCH("&gt;",'CFR - XML import'!$A171,1)+1,SEARCH("/",'CFR - XML import'!$A171,1)-SEARCH("&gt;",'CFR - XML import'!$A171,1)-2)))</f>
        <v>0</v>
      </c>
      <c r="BL177" s="140">
        <f>IF(ISERROR(FIND(BL$3,'CFR - XML import'!$A171)),0,VALUE(MID('CFR - XML import'!$A171,SEARCH("&gt;",'CFR - XML import'!$A171,1)+1,SEARCH("/",'CFR - XML import'!$A171,1)-SEARCH("&gt;",'CFR - XML import'!$A171,1)-2)))</f>
        <v>0</v>
      </c>
      <c r="BM177" s="140">
        <f>IF(ISERROR(FIND(BM$3,'CFR - XML import'!$A171)),0,VALUE(MID('CFR - XML import'!$A171,SEARCH("&gt;",'CFR - XML import'!$A171,1)+1,SEARCH("/",'CFR - XML import'!$A171,1)-SEARCH("&gt;",'CFR - XML import'!$A171,1)-2)))</f>
        <v>0</v>
      </c>
      <c r="BN177" s="140">
        <f>IF(ISERROR(FIND(BN$3,'CFR - XML import'!$A171)),0,VALUE(MID('CFR - XML import'!$A171,SEARCH("&gt;",'CFR - XML import'!$A171,1)+1,SEARCH("/",'CFR - XML import'!$A171,1)-SEARCH("&gt;",'CFR - XML import'!$A171,1)-2)))</f>
        <v>0</v>
      </c>
      <c r="BO177" s="140">
        <f>IF(ISERROR(FIND(BO$3,'CFR - XML import'!$A171)),0,VALUE(MID('CFR - XML import'!$A171,SEARCH("&gt;",'CFR - XML import'!$A171,1)+1,SEARCH("/",'CFR - XML import'!$A171,1)-SEARCH("&gt;",'CFR - XML import'!$A171,1)-2)))</f>
        <v>0</v>
      </c>
      <c r="BP177" s="140">
        <f>IF(ISERROR(FIND(BP$3,'CFR - XML import'!$A171)),0,VALUE(MID('CFR - XML import'!$A171,SEARCH("&gt;",'CFR - XML import'!$A171,1)+1,SEARCH("/",'CFR - XML import'!$A171,1)-SEARCH("&gt;",'CFR - XML import'!$A171,1)-2)))</f>
        <v>0</v>
      </c>
      <c r="BQ177" s="140">
        <f>IF(ISERROR(FIND(BQ$3,'CFR - XML import'!$A171)),0,VALUE(MID('CFR - XML import'!$A171,SEARCH("&gt;",'CFR - XML import'!$A171,1)+1,SEARCH("/",'CFR - XML import'!$A171,1)-SEARCH("&gt;",'CFR - XML import'!$A171,1)-2)))</f>
        <v>0</v>
      </c>
      <c r="BR177" s="140">
        <f>IF(ISERROR(FIND(BR$3,'CFR - XML import'!$A171)),0,VALUE(MID('CFR - XML import'!$A171,SEARCH("&gt;",'CFR - XML import'!$A171,1)+1,SEARCH("/",'CFR - XML import'!$A171,1)-SEARCH("&gt;",'CFR - XML import'!$A171,1)-2)))</f>
        <v>0</v>
      </c>
      <c r="BS177" s="140">
        <f>IF(ISERROR(FIND(BS$3,'CFR - XML import'!$A171)),0,VALUE(MID('CFR - XML import'!$A171,SEARCH("&gt;",'CFR - XML import'!$A171,1)+1,SEARCH("/",'CFR - XML import'!$A171,1)-SEARCH("&gt;",'CFR - XML import'!$A171,1)-2)))</f>
        <v>0</v>
      </c>
      <c r="BT177" s="140">
        <f>IF(ISERROR(FIND(BT$3,'CFR - XML import'!$A171)),0,VALUE(MID('CFR - XML import'!$A171,SEARCH("&gt;",'CFR - XML import'!$A171,1)+1,SEARCH("/",'CFR - XML import'!$A171,1)-SEARCH("&gt;",'CFR - XML import'!$A171,1)-2)))</f>
        <v>0</v>
      </c>
      <c r="BU177" s="140">
        <f>IF(ISERROR(FIND(BU$3,'CFR - XML import'!$A171)),0,VALUE(MID('CFR - XML import'!$A171,SEARCH("&gt;",'CFR - XML import'!$A171,1)+1,SEARCH("/",'CFR - XML import'!$A171,1)-SEARCH("&gt;",'CFR - XML import'!$A171,1)-2)))</f>
        <v>0</v>
      </c>
      <c r="BV177" s="140">
        <f>IF(ISERROR(FIND(BV$3,'CFR - XML import'!$A171)),0,VALUE(MID('CFR - XML import'!$A171,SEARCH("&gt;",'CFR - XML import'!$A171,1)+1,SEARCH("/",'CFR - XML import'!$A171,1)-SEARCH("&gt;",'CFR - XML import'!$A171,1)-2)))</f>
        <v>0</v>
      </c>
      <c r="BW177" s="140">
        <f>IF(ISERROR(FIND(BW$3,'CFR - XML import'!$A171)),0,VALUE(MID('CFR - XML import'!$A171,SEARCH("&gt;",'CFR - XML import'!$A171,1)+1,SEARCH("/",'CFR - XML import'!$A171,1)-SEARCH("&gt;",'CFR - XML import'!$A171,1)-2)))</f>
        <v>0</v>
      </c>
      <c r="BX177" s="140">
        <f>IF(ISERROR(FIND(BX$3,'CFR - XML import'!$A171)),0,VALUE(MID('CFR - XML import'!$A171,SEARCH("&gt;",'CFR - XML import'!$A171,1)+1,SEARCH("/",'CFR - XML import'!$A171,1)-SEARCH("&gt;",'CFR - XML import'!$A171,1)-2)))</f>
        <v>0</v>
      </c>
      <c r="BY177" s="140">
        <f>IF(ISERROR(FIND(BY$3,'CFR - XML import'!$A171)),0,VALUE(MID('CFR - XML import'!$A171,SEARCH("&gt;",'CFR - XML import'!$A171,1)+1,SEARCH("/",'CFR - XML import'!$A171,1)-SEARCH("&gt;",'CFR - XML import'!$A171,1)-2)))</f>
        <v>0</v>
      </c>
      <c r="BZ177" s="140">
        <f>IF(ISERROR(FIND(BZ$3,'CFR - XML import'!$A171)),0,VALUE(MID('CFR - XML import'!$A171,SEARCH("&gt;",'CFR - XML import'!$A171,1)+1,SEARCH("/",'CFR - XML import'!$A171,1)-SEARCH("&gt;",'CFR - XML import'!$A171,1)-2)))</f>
        <v>0</v>
      </c>
      <c r="CG177" s="142">
        <f>IF(ISERROR(IF(MID('CFR - XML import'!$A171,LEN($CF$4)+5,LEN('CFR - XML import'!$A171)-(2*LEN($CF$4)+5))="RMMS",1,IF(MID('CFR - XML import'!$A171,LEN("    &lt;InputSystem&gt;")+1,LEN('CFR - XML import'!$A171)-(LEN("    &lt;InputSystem&gt;")+LEN($CF$4)+1))="SIMS",2,0))),0,IF(MID('CFR - XML import'!$A171,LEN($CF$4)+5,LEN('CFR - XML import'!$A171)-(2*LEN($CF$4)+5))="RMMS",1,IF(MID('CFR - XML import'!$A171,LEN("    &lt;InputSystem&gt;")+1,LEN('CFR - XML import'!$A171)-(LEN("    &lt;InputSystem&gt;")+LEN($CF$4)+1))="SIMS",2,0)))</f>
        <v>0</v>
      </c>
      <c r="CH177" s="140">
        <f>IF(ISERROR(FIND(CH$3,'CFR - XML import'!$A171)),0,MID('CFR - XML import'!$A171,SEARCH("&gt;",'CFR - XML import'!$A171,1)+1,SEARCH("/",'CFR - XML import'!$A171,1)-SEARCH("&gt;",'CFR - XML import'!$A171,1)-2))</f>
        <v>0</v>
      </c>
      <c r="CI177" s="140">
        <f>IF(ISERROR(FIND(CI$3,'CFR - XML import'!$A171)),0,MID('CFR - XML import'!$A171,SEARCH("&gt;",'CFR - XML import'!$A171,1)+1,SEARCH("/",'CFR - XML import'!$A171,1)-SEARCH("&gt;",'CFR - XML import'!$A171,1)-2))</f>
        <v>0</v>
      </c>
      <c r="CJ177" s="140">
        <f>IF(ISERROR(FIND(CJ$3,'CFR - XML import'!$A171)),0,MID('CFR - XML import'!$A171,SEARCH("&gt;",'CFR - XML import'!$A171,1)+1,SEARCH("/",'CFR - XML import'!$A171,1)-SEARCH("&gt;",'CFR - XML import'!$A171,1)-2))</f>
        <v>0</v>
      </c>
      <c r="CK177" s="140">
        <f>IF(ISERROR(FIND(CK$3,'CFR - XML import'!$A171)),0,MID('CFR - XML import'!$A171,SEARCH("&gt;",'CFR - XML import'!$A171,1)+1,SEARCH("/",'CFR - XML import'!$A171,1)-SEARCH("&gt;",'CFR - XML import'!$A171,1)-2))</f>
        <v>0</v>
      </c>
      <c r="CL177" s="140">
        <f>IF(ISERROR(FIND(CL$3,'CFR - XML import'!$A171)),0,MID('CFR - XML import'!$A171,SEARCH("&gt;",'CFR - XML import'!$A171,1)+1,SEARCH("/",'CFR - XML import'!$A171,1)-SEARCH("&gt;",'CFR - XML import'!$A171,1)-2))</f>
        <v>0</v>
      </c>
      <c r="CM177" s="140">
        <f>IF(ISERROR(FIND(CM$3,'CFR - XML import'!$A171)),0,MID('CFR - XML import'!$A171,SEARCH("&gt;",'CFR - XML import'!$A171,1)+1,SEARCH("/",'CFR - XML import'!$A171,1)-SEARCH("&gt;",'CFR - XML import'!$A171,1)-2))</f>
        <v>0</v>
      </c>
    </row>
    <row r="178" spans="1:91" x14ac:dyDescent="0.2">
      <c r="A178" s="139" t="str">
        <f>IF(AND('CFR - XML import'!A172&lt;&gt;"",LEFT('CFR - XML import'!A172,1)&lt;&gt;"&lt;",LEFT('CFR - XML import'!A172,3)&lt;&gt;"  &lt;",LEFT('CFR - XML import'!A172,5)&lt;&gt;"    &lt;",LEFT('CFR - XML import'!A172,7)&lt;&gt;"      &lt;",LEFT('CFR - XML import'!A172,9)&lt;&gt;"        &lt;",$B$1="SIMS"),'CFR - XML import'!A172,IF(AND(LEFT('CFR - XML import'!A172,9)="&lt;Details&gt;",$B$1="RM"),'CFR - XML import'!A172,""))</f>
        <v/>
      </c>
      <c r="B178" s="140">
        <f>IF(ISERROR(FIND(B$3,'CFR - XML import'!$A172)),0,VALUE(MID('CFR - XML import'!$A172,SEARCH("&gt;",'CFR - XML import'!$A172,1)+1,SEARCH("/",'CFR - XML import'!$A172,1)-SEARCH("&gt;",'CFR - XML import'!$A172,1)-2)))</f>
        <v>0</v>
      </c>
      <c r="D178" s="140">
        <f>IF(ISERROR(FIND(D$3,'CFR - XML import'!$A172)),0,MID('CFR - XML import'!$A172,SEARCH("&gt;",'CFR - XML import'!$A172,1)+1,SEARCH("/",'CFR - XML import'!$A172,1)-SEARCH("&gt;",'CFR - XML import'!$A172,1)-2))</f>
        <v>0</v>
      </c>
      <c r="E178" s="140">
        <f>IF(ISERROR(FIND(E$3,'CFR - XML import'!$A172)),0,MID('CFR - XML import'!$A172,SEARCH("&gt;",'CFR - XML import'!$A172,1)+1,SEARCH("/",'CFR - XML import'!$A172,1)-SEARCH("&gt;",'CFR - XML import'!$A172,1)-2))</f>
        <v>0</v>
      </c>
      <c r="F178" s="141">
        <f>IF($B$1="SIMS",IF(ISERROR(FIND(F$3,'CFR - XML import'!$A172)),0,VALUE(MID('CFR - XML import'!$A172,15,10))),IF(ISERROR(FIND(F$3,'CFR - XML import'!$A172)),0,VALUE(MID('CFR - XML import'!$A172,15,10))))</f>
        <v>0</v>
      </c>
      <c r="G178" s="140">
        <f>IF(ISERROR(FIND(G$3,'CFR - XML import'!$A172)),0,VALUE(MID('CFR - XML import'!$A172,SEARCH("&gt;",'CFR - XML import'!$A172,1)+1,SEARCH("/",'CFR - XML import'!$A172,1)-SEARCH("&gt;",'CFR - XML import'!$A172,1)-2)))</f>
        <v>0</v>
      </c>
      <c r="H178" s="140">
        <f>IF(ISERROR(FIND(H$3,'CFR - XML import'!$A172)),0,VALUE(MID('CFR - XML import'!$A172,SEARCH("&gt;",'CFR - XML import'!$A172,1)+1,SEARCH("/",'CFR - XML import'!$A172,1)-SEARCH("&gt;",'CFR - XML import'!$A172,1)-2)))</f>
        <v>0</v>
      </c>
      <c r="I178" s="140">
        <f>IF(ISERROR(FIND(I$3,'CFR - XML import'!$A172)),0,VALUE(MID('CFR - XML import'!$A172,SEARCH("&gt;",'CFR - XML import'!$A172,1)+1,SEARCH("/",'CFR - XML import'!$A172,1)-SEARCH("&gt;",'CFR - XML import'!$A172,1)-2)))</f>
        <v>0</v>
      </c>
      <c r="J178" s="140">
        <f>IF(ISERROR(FIND(J$3,'CFR - XML import'!$A172)),0,VALUE(MID('CFR - XML import'!$A172,SEARCH("&gt;",'CFR - XML import'!$A172,1)+1,SEARCH("/",'CFR - XML import'!$A172,1)-SEARCH("&gt;",'CFR - XML import'!$A172,1)-2)))</f>
        <v>0</v>
      </c>
      <c r="K178" s="140">
        <f>IF(ISERROR(FIND(K$3,'CFR - XML import'!$A172)),0,VALUE(MID('CFR - XML import'!$A172,SEARCH("&gt;",'CFR - XML import'!$A172,1)+1,SEARCH("/",'CFR - XML import'!$A172,1)-SEARCH("&gt;",'CFR - XML import'!$A172,1)-2)))</f>
        <v>0</v>
      </c>
      <c r="L178" s="140">
        <f>IF(ISERROR(FIND(L$3,'CFR - XML import'!$A172)),0,VALUE(MID('CFR - XML import'!$A172,SEARCH("&gt;",'CFR - XML import'!$A172,1)+1,SEARCH("/",'CFR - XML import'!$A172,1)-SEARCH("&gt;",'CFR - XML import'!$A172,1)-2)))</f>
        <v>0</v>
      </c>
      <c r="M178" s="140">
        <f>IF(ISERROR(FIND(M$3,'CFR - XML import'!$A172)),0,VALUE(MID('CFR - XML import'!$A172,SEARCH("&gt;",'CFR - XML import'!$A172,1)+1,SEARCH("/",'CFR - XML import'!$A172,1)-SEARCH("&gt;",'CFR - XML import'!$A172,1)-2)))</f>
        <v>0</v>
      </c>
      <c r="N178" s="140">
        <f>IF(ISERROR(FIND(N$3,'CFR - XML import'!$A172)),0,VALUE(MID('CFR - XML import'!$A172,SEARCH("&gt;",'CFR - XML import'!$A172,1)+1,SEARCH("/",'CFR - XML import'!$A172,1)-SEARCH("&gt;",'CFR - XML import'!$A172,1)-2)))</f>
        <v>0</v>
      </c>
      <c r="O178" s="140">
        <f>IF(ISERROR(FIND(O$3,'CFR - XML import'!$A172)),0,VALUE(MID('CFR - XML import'!$A172,SEARCH("&gt;",'CFR - XML import'!$A172,1)+1,SEARCH("/",'CFR - XML import'!$A172,1)-SEARCH("&gt;",'CFR - XML import'!$A172,1)-2)))</f>
        <v>0</v>
      </c>
      <c r="P178" s="140">
        <f>IF(ISERROR(FIND(P$3,'CFR - XML import'!$A172)),0,VALUE(MID('CFR - XML import'!$A172,SEARCH("&gt;",'CFR - XML import'!$A172,1)+1,SEARCH("/",'CFR - XML import'!$A172,1)-SEARCH("&gt;",'CFR - XML import'!$A172,1)-2)))</f>
        <v>0</v>
      </c>
      <c r="Q178" s="140">
        <f>IF(ISERROR(FIND(Q$3,'CFR - XML import'!$A172)),0,VALUE(MID('CFR - XML import'!$A172,SEARCH("&gt;",'CFR - XML import'!$A172,1)+1,SEARCH("/",'CFR - XML import'!$A172,1)-SEARCH("&gt;",'CFR - XML import'!$A172,1)-2)))</f>
        <v>0</v>
      </c>
      <c r="R178" s="140">
        <f>IF(ISERROR(FIND(R$3,'CFR - XML import'!$A172)),0,VALUE(MID('CFR - XML import'!$A172,SEARCH("&gt;",'CFR - XML import'!$A172,1)+1,SEARCH("/",'CFR - XML import'!$A172,1)-SEARCH("&gt;",'CFR - XML import'!$A172,1)-2)))</f>
        <v>0</v>
      </c>
      <c r="S178" s="140">
        <f>IF(ISERROR(FIND(S$3,'CFR - XML import'!$A172)),0,VALUE(MID('CFR - XML import'!$A172,SEARCH("&gt;",'CFR - XML import'!$A172,1)+1,SEARCH("/",'CFR - XML import'!$A172,1)-SEARCH("&gt;",'CFR - XML import'!$A172,1)-2)))</f>
        <v>0</v>
      </c>
      <c r="T178" s="140">
        <f>IF(ISERROR(FIND(T$3,'CFR - XML import'!$A172)),0,VALUE(MID('CFR - XML import'!$A172,SEARCH("&gt;",'CFR - XML import'!$A172,1)+1,SEARCH("/",'CFR - XML import'!$A172,1)-SEARCH("&gt;",'CFR - XML import'!$A172,1)-2)))</f>
        <v>0</v>
      </c>
      <c r="U178" s="140">
        <f>IF(ISERROR(FIND(U$3,'CFR - XML import'!$A172)),0,VALUE(MID('CFR - XML import'!$A172,SEARCH("&gt;",'CFR - XML import'!$A172,1)+1,SEARCH("/",'CFR - XML import'!$A172,1)-SEARCH("&gt;",'CFR - XML import'!$A172,1)-2)))</f>
        <v>0</v>
      </c>
      <c r="V178" s="140">
        <f>IF(ISERROR(FIND(V$3,'CFR - XML import'!$A172)),0,VALUE(MID('CFR - XML import'!$A172,SEARCH("&gt;",'CFR - XML import'!$A172,1)+1,SEARCH("/",'CFR - XML import'!$A172,1)-SEARCH("&gt;",'CFR - XML import'!$A172,1)-2)))</f>
        <v>0</v>
      </c>
      <c r="W178" s="140">
        <f>IF(ISERROR(FIND(W$3,'CFR - XML import'!$A172)),0,VALUE(MID('CFR - XML import'!$A172,SEARCH("&gt;",'CFR - XML import'!$A172,1)+1,SEARCH("/",'CFR - XML import'!$A172,1)-SEARCH("&gt;",'CFR - XML import'!$A172,1)-2)))</f>
        <v>0</v>
      </c>
      <c r="X178" s="140"/>
      <c r="Y178" s="140">
        <f>IF(ISERROR(FIND(Y$3,'CFR - XML import'!$A172)),0,VALUE(MID('CFR - XML import'!$A172,SEARCH("&gt;",'CFR - XML import'!$A172,1)+1,SEARCH("/",'CFR - XML import'!$A172,1)-SEARCH("&gt;",'CFR - XML import'!$A172,1)-2)))</f>
        <v>0</v>
      </c>
      <c r="Z178" s="140">
        <f>IF(ISERROR(FIND(Z$3,'CFR - XML import'!$A172)),0,VALUE(MID('CFR - XML import'!$A172,SEARCH("&gt;",'CFR - XML import'!$A172,1)+1,SEARCH("/",'CFR - XML import'!$A172,1)-SEARCH("&gt;",'CFR - XML import'!$A172,1)-2)))</f>
        <v>0</v>
      </c>
      <c r="AA178" s="140">
        <f>IF(ISERROR(FIND(AA$3,'CFR - XML import'!$A172)),0,VALUE(MID('CFR - XML import'!$A172,SEARCH("&gt;",'CFR - XML import'!$A172,1)+1,SEARCH("/",'CFR - XML import'!$A172,1)-SEARCH("&gt;",'CFR - XML import'!$A172,1)-2)))</f>
        <v>0</v>
      </c>
      <c r="AB178" s="140">
        <f>IF(ISERROR(FIND(AB$3,'CFR - XML import'!$A172)),0,VALUE(MID('CFR - XML import'!$A172,SEARCH("&gt;",'CFR - XML import'!$A172,1)+1,SEARCH("/",'CFR - XML import'!$A172,1)-SEARCH("&gt;",'CFR - XML import'!$A172,1)-2)))</f>
        <v>0</v>
      </c>
      <c r="AC178" s="140">
        <f>IF(ISERROR(FIND(AC$3,'CFR - XML import'!$A172)),0,VALUE(MID('CFR - XML import'!$A172,SEARCH("&gt;",'CFR - XML import'!$A172,1)+1,SEARCH("/",'CFR - XML import'!$A172,1)-SEARCH("&gt;",'CFR - XML import'!$A172,1)-2)))</f>
        <v>0</v>
      </c>
      <c r="AD178" s="140">
        <f>IF(ISERROR(FIND(AD$3,'CFR - XML import'!$A172)),0,VALUE(MID('CFR - XML import'!$A172,SEARCH("&gt;",'CFR - XML import'!$A172,1)+1,SEARCH("/",'CFR - XML import'!$A172,1)-SEARCH("&gt;",'CFR - XML import'!$A172,1)-2)))</f>
        <v>0</v>
      </c>
      <c r="AE178" s="140">
        <f>IF(ISERROR(FIND(AE$3,'CFR - XML import'!$A172)),0,VALUE(MID('CFR - XML import'!$A172,SEARCH("&gt;",'CFR - XML import'!$A172,1)+1,SEARCH("/",'CFR - XML import'!$A172,1)-SEARCH("&gt;",'CFR - XML import'!$A172,1)-2)))</f>
        <v>0</v>
      </c>
      <c r="AF178" s="140">
        <f>IF(ISERROR(FIND(AF$3,'CFR - XML import'!$A172)),0,VALUE(MID('CFR - XML import'!$A172,SEARCH("&gt;",'CFR - XML import'!$A172,1)+1,SEARCH("/",'CFR - XML import'!$A172,1)-SEARCH("&gt;",'CFR - XML import'!$A172,1)-2)))</f>
        <v>0</v>
      </c>
      <c r="AG178" s="140">
        <f>IF(ISERROR(FIND(AG$3,'CFR - XML import'!$A172)),0,VALUE(MID('CFR - XML import'!$A172,SEARCH("&gt;",'CFR - XML import'!$A172,1)+1,SEARCH("/",'CFR - XML import'!$A172,1)-SEARCH("&gt;",'CFR - XML import'!$A172,1)-2)))</f>
        <v>0</v>
      </c>
      <c r="AH178" s="140">
        <f>IF(ISERROR(FIND(AH$3,'CFR - XML import'!$A172)),0,VALUE(MID('CFR - XML import'!$A172,SEARCH("&gt;",'CFR - XML import'!$A172,1)+1,SEARCH("/",'CFR - XML import'!$A172,1)-SEARCH("&gt;",'CFR - XML import'!$A172,1)-2)))</f>
        <v>0</v>
      </c>
      <c r="AI178" s="140">
        <f>IF(ISERROR(FIND(AI$3,'CFR - XML import'!$A172)),0,VALUE(MID('CFR - XML import'!$A172,SEARCH("&gt;",'CFR - XML import'!$A172,1)+1,SEARCH("/",'CFR - XML import'!$A172,1)-SEARCH("&gt;",'CFR - XML import'!$A172,1)-2)))</f>
        <v>0</v>
      </c>
      <c r="AJ178" s="140">
        <f>IF(ISERROR(FIND(AJ$3,'CFR - XML import'!$A172)),0,VALUE(MID('CFR - XML import'!$A172,SEARCH("&gt;",'CFR - XML import'!$A172,1)+1,SEARCH("/",'CFR - XML import'!$A172,1)-SEARCH("&gt;",'CFR - XML import'!$A172,1)-2)))</f>
        <v>0</v>
      </c>
      <c r="AK178" s="140">
        <f>IF(ISERROR(FIND(AK$3,'CFR - XML import'!$A172)),0,VALUE(MID('CFR - XML import'!$A172,SEARCH("&gt;",'CFR - XML import'!$A172,1)+1,SEARCH("/",'CFR - XML import'!$A172,1)-SEARCH("&gt;",'CFR - XML import'!$A172,1)-2)))</f>
        <v>0</v>
      </c>
      <c r="AL178" s="140">
        <f>IF(ISERROR(FIND(AL$3,'CFR - XML import'!$A172)),0,VALUE(MID('CFR - XML import'!$A172,SEARCH("&gt;",'CFR - XML import'!$A172,1)+1,SEARCH("/",'CFR - XML import'!$A172,1)-SEARCH("&gt;",'CFR - XML import'!$A172,1)-2)))</f>
        <v>0</v>
      </c>
      <c r="AM178" s="140">
        <f>IF(ISERROR(FIND(AM$3,'CFR - XML import'!$A172)),0,VALUE(MID('CFR - XML import'!$A172,SEARCH("&gt;",'CFR - XML import'!$A172,1)+1,SEARCH("/",'CFR - XML import'!$A172,1)-SEARCH("&gt;",'CFR - XML import'!$A172,1)-2)))</f>
        <v>0</v>
      </c>
      <c r="AN178" s="140">
        <f>IF(ISERROR(FIND(AN$3,'CFR - XML import'!$A172)),0,VALUE(MID('CFR - XML import'!$A172,SEARCH("&gt;",'CFR - XML import'!$A172,1)+1,SEARCH("/",'CFR - XML import'!$A172,1)-SEARCH("&gt;",'CFR - XML import'!$A172,1)-2)))</f>
        <v>0</v>
      </c>
      <c r="AO178" s="140">
        <f>IF(ISERROR(FIND(AO$3,'CFR - XML import'!$A172)),0,VALUE(MID('CFR - XML import'!$A172,SEARCH("&gt;",'CFR - XML import'!$A172,1)+1,SEARCH("/",'CFR - XML import'!$A172,1)-SEARCH("&gt;",'CFR - XML import'!$A172,1)-2)))</f>
        <v>0</v>
      </c>
      <c r="AP178" s="140">
        <f>IF(ISERROR(FIND(AP$3,'CFR - XML import'!$A172)),0,VALUE(MID('CFR - XML import'!$A172,SEARCH("&gt;",'CFR - XML import'!$A172,1)+1,SEARCH("/",'CFR - XML import'!$A172,1)-SEARCH("&gt;",'CFR - XML import'!$A172,1)-2)))</f>
        <v>0</v>
      </c>
      <c r="AQ178" s="140">
        <f>IF(ISERROR(FIND(AQ$3,'CFR - XML import'!$A172)),0,VALUE(MID('CFR - XML import'!$A172,SEARCH("&gt;",'CFR - XML import'!$A172,1)+1,SEARCH("/",'CFR - XML import'!$A172,1)-SEARCH("&gt;",'CFR - XML import'!$A172,1)-2)))</f>
        <v>0</v>
      </c>
      <c r="AR178" s="140">
        <f>IF(ISERROR(FIND(AR$3,'CFR - XML import'!$A172)),0,VALUE(MID('CFR - XML import'!$A172,SEARCH("&gt;",'CFR - XML import'!$A172,1)+1,SEARCH("/",'CFR - XML import'!$A172,1)-SEARCH("&gt;",'CFR - XML import'!$A172,1)-2)))</f>
        <v>0</v>
      </c>
      <c r="AS178" s="140">
        <f>IF(ISERROR(FIND(AS$3,'CFR - XML import'!$A172)),0,VALUE(MID('CFR - XML import'!$A172,SEARCH("&gt;",'CFR - XML import'!$A172,1)+1,SEARCH("/",'CFR - XML import'!$A172,1)-SEARCH("&gt;",'CFR - XML import'!$A172,1)-2)))</f>
        <v>0</v>
      </c>
      <c r="AT178" s="140">
        <f>IF(ISERROR(FIND(AT$3,'CFR - XML import'!$A172)),0,VALUE(MID('CFR - XML import'!$A172,SEARCH("&gt;",'CFR - XML import'!$A172,1)+1,SEARCH("/",'CFR - XML import'!$A172,1)-SEARCH("&gt;",'CFR - XML import'!$A172,1)-2)))</f>
        <v>0</v>
      </c>
      <c r="AU178" s="140">
        <f>IF(ISERROR(FIND(AU$3,'CFR - XML import'!$A172)),0,VALUE(MID('CFR - XML import'!$A172,SEARCH("&gt;",'CFR - XML import'!$A172,1)+1,SEARCH("/",'CFR - XML import'!$A172,1)-SEARCH("&gt;",'CFR - XML import'!$A172,1)-2)))</f>
        <v>0</v>
      </c>
      <c r="AV178" s="140">
        <f>IF(ISERROR(FIND(AV$3,'CFR - XML import'!$A172)),0,VALUE(MID('CFR - XML import'!$A172,SEARCH("&gt;",'CFR - XML import'!$A172,1)+1,SEARCH("/",'CFR - XML import'!$A172,1)-SEARCH("&gt;",'CFR - XML import'!$A172,1)-2)))</f>
        <v>0</v>
      </c>
      <c r="AW178" s="140">
        <f>IF(ISERROR(FIND(AW$3,'CFR - XML import'!$A172)),0,VALUE(MID('CFR - XML import'!$A172,SEARCH("&gt;",'CFR - XML import'!$A172,1)+1,SEARCH("/",'CFR - XML import'!$A172,1)-SEARCH("&gt;",'CFR - XML import'!$A172,1)-2)))</f>
        <v>0</v>
      </c>
      <c r="AX178" s="140">
        <f>IF(ISERROR(FIND(AX$3,'CFR - XML import'!$A172)),0,VALUE(MID('CFR - XML import'!$A172,SEARCH("&gt;",'CFR - XML import'!$A172,1)+1,SEARCH("/",'CFR - XML import'!$A172,1)-SEARCH("&gt;",'CFR - XML import'!$A172,1)-2)))</f>
        <v>0</v>
      </c>
      <c r="AY178" s="140">
        <f>IF(ISERROR(FIND(AY$3,'CFR - XML import'!$A172)),0,VALUE(MID('CFR - XML import'!$A172,SEARCH("&gt;",'CFR - XML import'!$A172,1)+1,SEARCH("/",'CFR - XML import'!$A172,1)-SEARCH("&gt;",'CFR - XML import'!$A172,1)-2)))</f>
        <v>0</v>
      </c>
      <c r="AZ178" s="140">
        <f>IF(ISERROR(FIND(AZ$3,'CFR - XML import'!$A172)),0,VALUE(MID('CFR - XML import'!$A172,SEARCH("&gt;",'CFR - XML import'!$A172,1)+1,SEARCH("/",'CFR - XML import'!$A172,1)-SEARCH("&gt;",'CFR - XML import'!$A172,1)-2)))</f>
        <v>0</v>
      </c>
      <c r="BA178" s="140">
        <f>IF(ISERROR(FIND(BA$3,'CFR - XML import'!$A172)),0,VALUE(MID('CFR - XML import'!$A172,SEARCH("&gt;",'CFR - XML import'!$A172,1)+1,SEARCH("/",'CFR - XML import'!$A172,1)-SEARCH("&gt;",'CFR - XML import'!$A172,1)-2)))</f>
        <v>0</v>
      </c>
      <c r="BB178" s="140">
        <f>IF(ISERROR(FIND(BB$3,'CFR - XML import'!$A172)),0,VALUE(MID('CFR - XML import'!$A172,SEARCH("&gt;",'CFR - XML import'!$A172,1)+1,SEARCH("/",'CFR - XML import'!$A172,1)-SEARCH("&gt;",'CFR - XML import'!$A172,1)-2)))</f>
        <v>0</v>
      </c>
      <c r="BC178" s="140">
        <f>IF(ISERROR(FIND(BC$3,'CFR - XML import'!$A172)),0,VALUE(MID('CFR - XML import'!$A172,SEARCH("&gt;",'CFR - XML import'!$A172,1)+1,SEARCH("/",'CFR - XML import'!$A172,1)-SEARCH("&gt;",'CFR - XML import'!$A172,1)-2)))</f>
        <v>0</v>
      </c>
      <c r="BD178" s="140">
        <f>IF(ISERROR(FIND(BD$3,'CFR - XML import'!$A172)),0,VALUE(MID('CFR - XML import'!$A172,SEARCH("&gt;",'CFR - XML import'!$A172,1)+1,SEARCH("/",'CFR - XML import'!$A172,1)-SEARCH("&gt;",'CFR - XML import'!$A172,1)-2)))</f>
        <v>0</v>
      </c>
      <c r="BE178" s="140">
        <f>IF(ISERROR(FIND(BE$3,'CFR - XML import'!$A172)),0,VALUE(MID('CFR - XML import'!$A172,SEARCH("&gt;",'CFR - XML import'!$A172,1)+1,SEARCH("/",'CFR - XML import'!$A172,1)-SEARCH("&gt;",'CFR - XML import'!$A172,1)-2)))</f>
        <v>0</v>
      </c>
      <c r="BF178" s="140">
        <f>IF(ISERROR(FIND(BF$3,'CFR - XML import'!$A172)),0,VALUE(MID('CFR - XML import'!$A172,SEARCH("&gt;",'CFR - XML import'!$A172,1)+1,SEARCH("/",'CFR - XML import'!$A172,1)-SEARCH("&gt;",'CFR - XML import'!$A172,1)-2)))</f>
        <v>0</v>
      </c>
      <c r="BG178" s="140">
        <f>IF(ISERROR(FIND(BG$3,'CFR - XML import'!$A172)),0,VALUE(MID('CFR - XML import'!$A172,SEARCH("&gt;",'CFR - XML import'!$A172,1)+1,SEARCH("/",'CFR - XML import'!$A172,1)-SEARCH("&gt;",'CFR - XML import'!$A172,1)-2)))</f>
        <v>0</v>
      </c>
      <c r="BH178" s="140">
        <f>IF(ISERROR(FIND(BH$3,'CFR - XML import'!$A172)),0,VALUE(MID('CFR - XML import'!$A172,SEARCH("&gt;",'CFR - XML import'!$A172,1)+1,SEARCH("/",'CFR - XML import'!$A172,1)-SEARCH("&gt;",'CFR - XML import'!$A172,1)-2)))</f>
        <v>0</v>
      </c>
      <c r="BI178" s="140">
        <f>IF(ISERROR(FIND(BI$3,'CFR - XML import'!$A172)),0,VALUE(MID('CFR - XML import'!$A172,SEARCH("&gt;",'CFR - XML import'!$A172,1)+1,SEARCH("/",'CFR - XML import'!$A172,1)-SEARCH("&gt;",'CFR - XML import'!$A172,1)-2)))</f>
        <v>0</v>
      </c>
      <c r="BJ178" s="140">
        <f>IF(ISERROR(FIND(BJ$3,'CFR - XML import'!$A172)),0,VALUE(MID('CFR - XML import'!$A172,SEARCH("&gt;",'CFR - XML import'!$A172,1)+1,SEARCH("/",'CFR - XML import'!$A172,1)-SEARCH("&gt;",'CFR - XML import'!$A172,1)-2)))</f>
        <v>0</v>
      </c>
      <c r="BK178" s="140">
        <f>IF(ISERROR(FIND(BK$3,'CFR - XML import'!$A172)),0,VALUE(MID('CFR - XML import'!$A172,SEARCH("&gt;",'CFR - XML import'!$A172,1)+1,SEARCH("/",'CFR - XML import'!$A172,1)-SEARCH("&gt;",'CFR - XML import'!$A172,1)-2)))</f>
        <v>0</v>
      </c>
      <c r="BL178" s="140">
        <f>IF(ISERROR(FIND(BL$3,'CFR - XML import'!$A172)),0,VALUE(MID('CFR - XML import'!$A172,SEARCH("&gt;",'CFR - XML import'!$A172,1)+1,SEARCH("/",'CFR - XML import'!$A172,1)-SEARCH("&gt;",'CFR - XML import'!$A172,1)-2)))</f>
        <v>0</v>
      </c>
      <c r="BM178" s="140">
        <f>IF(ISERROR(FIND(BM$3,'CFR - XML import'!$A172)),0,VALUE(MID('CFR - XML import'!$A172,SEARCH("&gt;",'CFR - XML import'!$A172,1)+1,SEARCH("/",'CFR - XML import'!$A172,1)-SEARCH("&gt;",'CFR - XML import'!$A172,1)-2)))</f>
        <v>0</v>
      </c>
      <c r="BN178" s="140">
        <f>IF(ISERROR(FIND(BN$3,'CFR - XML import'!$A172)),0,VALUE(MID('CFR - XML import'!$A172,SEARCH("&gt;",'CFR - XML import'!$A172,1)+1,SEARCH("/",'CFR - XML import'!$A172,1)-SEARCH("&gt;",'CFR - XML import'!$A172,1)-2)))</f>
        <v>0</v>
      </c>
      <c r="BO178" s="140">
        <f>IF(ISERROR(FIND(BO$3,'CFR - XML import'!$A172)),0,VALUE(MID('CFR - XML import'!$A172,SEARCH("&gt;",'CFR - XML import'!$A172,1)+1,SEARCH("/",'CFR - XML import'!$A172,1)-SEARCH("&gt;",'CFR - XML import'!$A172,1)-2)))</f>
        <v>0</v>
      </c>
      <c r="BP178" s="140">
        <f>IF(ISERROR(FIND(BP$3,'CFR - XML import'!$A172)),0,VALUE(MID('CFR - XML import'!$A172,SEARCH("&gt;",'CFR - XML import'!$A172,1)+1,SEARCH("/",'CFR - XML import'!$A172,1)-SEARCH("&gt;",'CFR - XML import'!$A172,1)-2)))</f>
        <v>0</v>
      </c>
      <c r="BQ178" s="140">
        <f>IF(ISERROR(FIND(BQ$3,'CFR - XML import'!$A172)),0,VALUE(MID('CFR - XML import'!$A172,SEARCH("&gt;",'CFR - XML import'!$A172,1)+1,SEARCH("/",'CFR - XML import'!$A172,1)-SEARCH("&gt;",'CFR - XML import'!$A172,1)-2)))</f>
        <v>0</v>
      </c>
      <c r="BR178" s="140">
        <f>IF(ISERROR(FIND(BR$3,'CFR - XML import'!$A172)),0,VALUE(MID('CFR - XML import'!$A172,SEARCH("&gt;",'CFR - XML import'!$A172,1)+1,SEARCH("/",'CFR - XML import'!$A172,1)-SEARCH("&gt;",'CFR - XML import'!$A172,1)-2)))</f>
        <v>0</v>
      </c>
      <c r="BS178" s="140">
        <f>IF(ISERROR(FIND(BS$3,'CFR - XML import'!$A172)),0,VALUE(MID('CFR - XML import'!$A172,SEARCH("&gt;",'CFR - XML import'!$A172,1)+1,SEARCH("/",'CFR - XML import'!$A172,1)-SEARCH("&gt;",'CFR - XML import'!$A172,1)-2)))</f>
        <v>0</v>
      </c>
      <c r="BT178" s="140">
        <f>IF(ISERROR(FIND(BT$3,'CFR - XML import'!$A172)),0,VALUE(MID('CFR - XML import'!$A172,SEARCH("&gt;",'CFR - XML import'!$A172,1)+1,SEARCH("/",'CFR - XML import'!$A172,1)-SEARCH("&gt;",'CFR - XML import'!$A172,1)-2)))</f>
        <v>0</v>
      </c>
      <c r="BU178" s="140">
        <f>IF(ISERROR(FIND(BU$3,'CFR - XML import'!$A172)),0,VALUE(MID('CFR - XML import'!$A172,SEARCH("&gt;",'CFR - XML import'!$A172,1)+1,SEARCH("/",'CFR - XML import'!$A172,1)-SEARCH("&gt;",'CFR - XML import'!$A172,1)-2)))</f>
        <v>0</v>
      </c>
      <c r="BV178" s="140">
        <f>IF(ISERROR(FIND(BV$3,'CFR - XML import'!$A172)),0,VALUE(MID('CFR - XML import'!$A172,SEARCH("&gt;",'CFR - XML import'!$A172,1)+1,SEARCH("/",'CFR - XML import'!$A172,1)-SEARCH("&gt;",'CFR - XML import'!$A172,1)-2)))</f>
        <v>0</v>
      </c>
      <c r="BW178" s="140">
        <f>IF(ISERROR(FIND(BW$3,'CFR - XML import'!$A172)),0,VALUE(MID('CFR - XML import'!$A172,SEARCH("&gt;",'CFR - XML import'!$A172,1)+1,SEARCH("/",'CFR - XML import'!$A172,1)-SEARCH("&gt;",'CFR - XML import'!$A172,1)-2)))</f>
        <v>0</v>
      </c>
      <c r="BX178" s="140">
        <f>IF(ISERROR(FIND(BX$3,'CFR - XML import'!$A172)),0,VALUE(MID('CFR - XML import'!$A172,SEARCH("&gt;",'CFR - XML import'!$A172,1)+1,SEARCH("/",'CFR - XML import'!$A172,1)-SEARCH("&gt;",'CFR - XML import'!$A172,1)-2)))</f>
        <v>0</v>
      </c>
      <c r="BY178" s="140">
        <f>IF(ISERROR(FIND(BY$3,'CFR - XML import'!$A172)),0,VALUE(MID('CFR - XML import'!$A172,SEARCH("&gt;",'CFR - XML import'!$A172,1)+1,SEARCH("/",'CFR - XML import'!$A172,1)-SEARCH("&gt;",'CFR - XML import'!$A172,1)-2)))</f>
        <v>0</v>
      </c>
      <c r="BZ178" s="140">
        <f>IF(ISERROR(FIND(BZ$3,'CFR - XML import'!$A172)),0,VALUE(MID('CFR - XML import'!$A172,SEARCH("&gt;",'CFR - XML import'!$A172,1)+1,SEARCH("/",'CFR - XML import'!$A172,1)-SEARCH("&gt;",'CFR - XML import'!$A172,1)-2)))</f>
        <v>0</v>
      </c>
      <c r="CG178" s="142">
        <f>IF(ISERROR(IF(MID('CFR - XML import'!$A172,LEN($CF$4)+5,LEN('CFR - XML import'!$A172)-(2*LEN($CF$4)+5))="RMMS",1,IF(MID('CFR - XML import'!$A172,LEN("    &lt;InputSystem&gt;")+1,LEN('CFR - XML import'!$A172)-(LEN("    &lt;InputSystem&gt;")+LEN($CF$4)+1))="SIMS",2,0))),0,IF(MID('CFR - XML import'!$A172,LEN($CF$4)+5,LEN('CFR - XML import'!$A172)-(2*LEN($CF$4)+5))="RMMS",1,IF(MID('CFR - XML import'!$A172,LEN("    &lt;InputSystem&gt;")+1,LEN('CFR - XML import'!$A172)-(LEN("    &lt;InputSystem&gt;")+LEN($CF$4)+1))="SIMS",2,0)))</f>
        <v>0</v>
      </c>
      <c r="CH178" s="140">
        <f>IF(ISERROR(FIND(CH$3,'CFR - XML import'!$A172)),0,MID('CFR - XML import'!$A172,SEARCH("&gt;",'CFR - XML import'!$A172,1)+1,SEARCH("/",'CFR - XML import'!$A172,1)-SEARCH("&gt;",'CFR - XML import'!$A172,1)-2))</f>
        <v>0</v>
      </c>
      <c r="CI178" s="140">
        <f>IF(ISERROR(FIND(CI$3,'CFR - XML import'!$A172)),0,MID('CFR - XML import'!$A172,SEARCH("&gt;",'CFR - XML import'!$A172,1)+1,SEARCH("/",'CFR - XML import'!$A172,1)-SEARCH("&gt;",'CFR - XML import'!$A172,1)-2))</f>
        <v>0</v>
      </c>
      <c r="CJ178" s="140">
        <f>IF(ISERROR(FIND(CJ$3,'CFR - XML import'!$A172)),0,MID('CFR - XML import'!$A172,SEARCH("&gt;",'CFR - XML import'!$A172,1)+1,SEARCH("/",'CFR - XML import'!$A172,1)-SEARCH("&gt;",'CFR - XML import'!$A172,1)-2))</f>
        <v>0</v>
      </c>
      <c r="CK178" s="140">
        <f>IF(ISERROR(FIND(CK$3,'CFR - XML import'!$A172)),0,MID('CFR - XML import'!$A172,SEARCH("&gt;",'CFR - XML import'!$A172,1)+1,SEARCH("/",'CFR - XML import'!$A172,1)-SEARCH("&gt;",'CFR - XML import'!$A172,1)-2))</f>
        <v>0</v>
      </c>
      <c r="CL178" s="140">
        <f>IF(ISERROR(FIND(CL$3,'CFR - XML import'!$A172)),0,MID('CFR - XML import'!$A172,SEARCH("&gt;",'CFR - XML import'!$A172,1)+1,SEARCH("/",'CFR - XML import'!$A172,1)-SEARCH("&gt;",'CFR - XML import'!$A172,1)-2))</f>
        <v>0</v>
      </c>
      <c r="CM178" s="140">
        <f>IF(ISERROR(FIND(CM$3,'CFR - XML import'!$A172)),0,MID('CFR - XML import'!$A172,SEARCH("&gt;",'CFR - XML import'!$A172,1)+1,SEARCH("/",'CFR - XML import'!$A172,1)-SEARCH("&gt;",'CFR - XML import'!$A172,1)-2))</f>
        <v>0</v>
      </c>
    </row>
    <row r="179" spans="1:91" x14ac:dyDescent="0.2">
      <c r="A179" s="139" t="str">
        <f>IF(AND('CFR - XML import'!A173&lt;&gt;"",LEFT('CFR - XML import'!A173,1)&lt;&gt;"&lt;",LEFT('CFR - XML import'!A173,3)&lt;&gt;"  &lt;",LEFT('CFR - XML import'!A173,5)&lt;&gt;"    &lt;",LEFT('CFR - XML import'!A173,7)&lt;&gt;"      &lt;",LEFT('CFR - XML import'!A173,9)&lt;&gt;"        &lt;",$B$1="SIMS"),'CFR - XML import'!A173,IF(AND(LEFT('CFR - XML import'!A173,9)="&lt;Details&gt;",$B$1="RM"),'CFR - XML import'!A173,""))</f>
        <v/>
      </c>
      <c r="B179" s="140">
        <f>IF(ISERROR(FIND(B$3,'CFR - XML import'!$A173)),0,VALUE(MID('CFR - XML import'!$A173,SEARCH("&gt;",'CFR - XML import'!$A173,1)+1,SEARCH("/",'CFR - XML import'!$A173,1)-SEARCH("&gt;",'CFR - XML import'!$A173,1)-2)))</f>
        <v>0</v>
      </c>
      <c r="D179" s="140">
        <f>IF(ISERROR(FIND(D$3,'CFR - XML import'!$A173)),0,MID('CFR - XML import'!$A173,SEARCH("&gt;",'CFR - XML import'!$A173,1)+1,SEARCH("/",'CFR - XML import'!$A173,1)-SEARCH("&gt;",'CFR - XML import'!$A173,1)-2))</f>
        <v>0</v>
      </c>
      <c r="E179" s="140">
        <f>IF(ISERROR(FIND(E$3,'CFR - XML import'!$A173)),0,MID('CFR - XML import'!$A173,SEARCH("&gt;",'CFR - XML import'!$A173,1)+1,SEARCH("/",'CFR - XML import'!$A173,1)-SEARCH("&gt;",'CFR - XML import'!$A173,1)-2))</f>
        <v>0</v>
      </c>
      <c r="F179" s="141">
        <f>IF($B$1="SIMS",IF(ISERROR(FIND(F$3,'CFR - XML import'!$A173)),0,VALUE(MID('CFR - XML import'!$A173,15,10))),IF(ISERROR(FIND(F$3,'CFR - XML import'!$A173)),0,VALUE(MID('CFR - XML import'!$A173,15,10))))</f>
        <v>0</v>
      </c>
      <c r="G179" s="140">
        <f>IF(ISERROR(FIND(G$3,'CFR - XML import'!$A173)),0,VALUE(MID('CFR - XML import'!$A173,SEARCH("&gt;",'CFR - XML import'!$A173,1)+1,SEARCH("/",'CFR - XML import'!$A173,1)-SEARCH("&gt;",'CFR - XML import'!$A173,1)-2)))</f>
        <v>0</v>
      </c>
      <c r="H179" s="140">
        <f>IF(ISERROR(FIND(H$3,'CFR - XML import'!$A173)),0,VALUE(MID('CFR - XML import'!$A173,SEARCH("&gt;",'CFR - XML import'!$A173,1)+1,SEARCH("/",'CFR - XML import'!$A173,1)-SEARCH("&gt;",'CFR - XML import'!$A173,1)-2)))</f>
        <v>0</v>
      </c>
      <c r="I179" s="140">
        <f>IF(ISERROR(FIND(I$3,'CFR - XML import'!$A173)),0,VALUE(MID('CFR - XML import'!$A173,SEARCH("&gt;",'CFR - XML import'!$A173,1)+1,SEARCH("/",'CFR - XML import'!$A173,1)-SEARCH("&gt;",'CFR - XML import'!$A173,1)-2)))</f>
        <v>0</v>
      </c>
      <c r="J179" s="140">
        <f>IF(ISERROR(FIND(J$3,'CFR - XML import'!$A173)),0,VALUE(MID('CFR - XML import'!$A173,SEARCH("&gt;",'CFR - XML import'!$A173,1)+1,SEARCH("/",'CFR - XML import'!$A173,1)-SEARCH("&gt;",'CFR - XML import'!$A173,1)-2)))</f>
        <v>0</v>
      </c>
      <c r="K179" s="140">
        <f>IF(ISERROR(FIND(K$3,'CFR - XML import'!$A173)),0,VALUE(MID('CFR - XML import'!$A173,SEARCH("&gt;",'CFR - XML import'!$A173,1)+1,SEARCH("/",'CFR - XML import'!$A173,1)-SEARCH("&gt;",'CFR - XML import'!$A173,1)-2)))</f>
        <v>0</v>
      </c>
      <c r="L179" s="140">
        <f>IF(ISERROR(FIND(L$3,'CFR - XML import'!$A173)),0,VALUE(MID('CFR - XML import'!$A173,SEARCH("&gt;",'CFR - XML import'!$A173,1)+1,SEARCH("/",'CFR - XML import'!$A173,1)-SEARCH("&gt;",'CFR - XML import'!$A173,1)-2)))</f>
        <v>0</v>
      </c>
      <c r="M179" s="140">
        <f>IF(ISERROR(FIND(M$3,'CFR - XML import'!$A173)),0,VALUE(MID('CFR - XML import'!$A173,SEARCH("&gt;",'CFR - XML import'!$A173,1)+1,SEARCH("/",'CFR - XML import'!$A173,1)-SEARCH("&gt;",'CFR - XML import'!$A173,1)-2)))</f>
        <v>0</v>
      </c>
      <c r="N179" s="140">
        <f>IF(ISERROR(FIND(N$3,'CFR - XML import'!$A173)),0,VALUE(MID('CFR - XML import'!$A173,SEARCH("&gt;",'CFR - XML import'!$A173,1)+1,SEARCH("/",'CFR - XML import'!$A173,1)-SEARCH("&gt;",'CFR - XML import'!$A173,1)-2)))</f>
        <v>0</v>
      </c>
      <c r="O179" s="140">
        <f>IF(ISERROR(FIND(O$3,'CFR - XML import'!$A173)),0,VALUE(MID('CFR - XML import'!$A173,SEARCH("&gt;",'CFR - XML import'!$A173,1)+1,SEARCH("/",'CFR - XML import'!$A173,1)-SEARCH("&gt;",'CFR - XML import'!$A173,1)-2)))</f>
        <v>0</v>
      </c>
      <c r="P179" s="140">
        <f>IF(ISERROR(FIND(P$3,'CFR - XML import'!$A173)),0,VALUE(MID('CFR - XML import'!$A173,SEARCH("&gt;",'CFR - XML import'!$A173,1)+1,SEARCH("/",'CFR - XML import'!$A173,1)-SEARCH("&gt;",'CFR - XML import'!$A173,1)-2)))</f>
        <v>0</v>
      </c>
      <c r="Q179" s="140">
        <f>IF(ISERROR(FIND(Q$3,'CFR - XML import'!$A173)),0,VALUE(MID('CFR - XML import'!$A173,SEARCH("&gt;",'CFR - XML import'!$A173,1)+1,SEARCH("/",'CFR - XML import'!$A173,1)-SEARCH("&gt;",'CFR - XML import'!$A173,1)-2)))</f>
        <v>0</v>
      </c>
      <c r="R179" s="140">
        <f>IF(ISERROR(FIND(R$3,'CFR - XML import'!$A173)),0,VALUE(MID('CFR - XML import'!$A173,SEARCH("&gt;",'CFR - XML import'!$A173,1)+1,SEARCH("/",'CFR - XML import'!$A173,1)-SEARCH("&gt;",'CFR - XML import'!$A173,1)-2)))</f>
        <v>0</v>
      </c>
      <c r="S179" s="140">
        <f>IF(ISERROR(FIND(S$3,'CFR - XML import'!$A173)),0,VALUE(MID('CFR - XML import'!$A173,SEARCH("&gt;",'CFR - XML import'!$A173,1)+1,SEARCH("/",'CFR - XML import'!$A173,1)-SEARCH("&gt;",'CFR - XML import'!$A173,1)-2)))</f>
        <v>0</v>
      </c>
      <c r="T179" s="140">
        <f>IF(ISERROR(FIND(T$3,'CFR - XML import'!$A173)),0,VALUE(MID('CFR - XML import'!$A173,SEARCH("&gt;",'CFR - XML import'!$A173,1)+1,SEARCH("/",'CFR - XML import'!$A173,1)-SEARCH("&gt;",'CFR - XML import'!$A173,1)-2)))</f>
        <v>0</v>
      </c>
      <c r="U179" s="140">
        <f>IF(ISERROR(FIND(U$3,'CFR - XML import'!$A173)),0,VALUE(MID('CFR - XML import'!$A173,SEARCH("&gt;",'CFR - XML import'!$A173,1)+1,SEARCH("/",'CFR - XML import'!$A173,1)-SEARCH("&gt;",'CFR - XML import'!$A173,1)-2)))</f>
        <v>0</v>
      </c>
      <c r="V179" s="140">
        <f>IF(ISERROR(FIND(V$3,'CFR - XML import'!$A173)),0,VALUE(MID('CFR - XML import'!$A173,SEARCH("&gt;",'CFR - XML import'!$A173,1)+1,SEARCH("/",'CFR - XML import'!$A173,1)-SEARCH("&gt;",'CFR - XML import'!$A173,1)-2)))</f>
        <v>0</v>
      </c>
      <c r="W179" s="140">
        <f>IF(ISERROR(FIND(W$3,'CFR - XML import'!$A173)),0,VALUE(MID('CFR - XML import'!$A173,SEARCH("&gt;",'CFR - XML import'!$A173,1)+1,SEARCH("/",'CFR - XML import'!$A173,1)-SEARCH("&gt;",'CFR - XML import'!$A173,1)-2)))</f>
        <v>0</v>
      </c>
      <c r="X179" s="140"/>
      <c r="Y179" s="140">
        <f>IF(ISERROR(FIND(Y$3,'CFR - XML import'!$A173)),0,VALUE(MID('CFR - XML import'!$A173,SEARCH("&gt;",'CFR - XML import'!$A173,1)+1,SEARCH("/",'CFR - XML import'!$A173,1)-SEARCH("&gt;",'CFR - XML import'!$A173,1)-2)))</f>
        <v>0</v>
      </c>
      <c r="Z179" s="140">
        <f>IF(ISERROR(FIND(Z$3,'CFR - XML import'!$A173)),0,VALUE(MID('CFR - XML import'!$A173,SEARCH("&gt;",'CFR - XML import'!$A173,1)+1,SEARCH("/",'CFR - XML import'!$A173,1)-SEARCH("&gt;",'CFR - XML import'!$A173,1)-2)))</f>
        <v>0</v>
      </c>
      <c r="AA179" s="140">
        <f>IF(ISERROR(FIND(AA$3,'CFR - XML import'!$A173)),0,VALUE(MID('CFR - XML import'!$A173,SEARCH("&gt;",'CFR - XML import'!$A173,1)+1,SEARCH("/",'CFR - XML import'!$A173,1)-SEARCH("&gt;",'CFR - XML import'!$A173,1)-2)))</f>
        <v>0</v>
      </c>
      <c r="AB179" s="140">
        <f>IF(ISERROR(FIND(AB$3,'CFR - XML import'!$A173)),0,VALUE(MID('CFR - XML import'!$A173,SEARCH("&gt;",'CFR - XML import'!$A173,1)+1,SEARCH("/",'CFR - XML import'!$A173,1)-SEARCH("&gt;",'CFR - XML import'!$A173,1)-2)))</f>
        <v>0</v>
      </c>
      <c r="AC179" s="140">
        <f>IF(ISERROR(FIND(AC$3,'CFR - XML import'!$A173)),0,VALUE(MID('CFR - XML import'!$A173,SEARCH("&gt;",'CFR - XML import'!$A173,1)+1,SEARCH("/",'CFR - XML import'!$A173,1)-SEARCH("&gt;",'CFR - XML import'!$A173,1)-2)))</f>
        <v>0</v>
      </c>
      <c r="AD179" s="140">
        <f>IF(ISERROR(FIND(AD$3,'CFR - XML import'!$A173)),0,VALUE(MID('CFR - XML import'!$A173,SEARCH("&gt;",'CFR - XML import'!$A173,1)+1,SEARCH("/",'CFR - XML import'!$A173,1)-SEARCH("&gt;",'CFR - XML import'!$A173,1)-2)))</f>
        <v>0</v>
      </c>
      <c r="AE179" s="140">
        <f>IF(ISERROR(FIND(AE$3,'CFR - XML import'!$A173)),0,VALUE(MID('CFR - XML import'!$A173,SEARCH("&gt;",'CFR - XML import'!$A173,1)+1,SEARCH("/",'CFR - XML import'!$A173,1)-SEARCH("&gt;",'CFR - XML import'!$A173,1)-2)))</f>
        <v>0</v>
      </c>
      <c r="AF179" s="140">
        <f>IF(ISERROR(FIND(AF$3,'CFR - XML import'!$A173)),0,VALUE(MID('CFR - XML import'!$A173,SEARCH("&gt;",'CFR - XML import'!$A173,1)+1,SEARCH("/",'CFR - XML import'!$A173,1)-SEARCH("&gt;",'CFR - XML import'!$A173,1)-2)))</f>
        <v>0</v>
      </c>
      <c r="AG179" s="140">
        <f>IF(ISERROR(FIND(AG$3,'CFR - XML import'!$A173)),0,VALUE(MID('CFR - XML import'!$A173,SEARCH("&gt;",'CFR - XML import'!$A173,1)+1,SEARCH("/",'CFR - XML import'!$A173,1)-SEARCH("&gt;",'CFR - XML import'!$A173,1)-2)))</f>
        <v>0</v>
      </c>
      <c r="AH179" s="140">
        <f>IF(ISERROR(FIND(AH$3,'CFR - XML import'!$A173)),0,VALUE(MID('CFR - XML import'!$A173,SEARCH("&gt;",'CFR - XML import'!$A173,1)+1,SEARCH("/",'CFR - XML import'!$A173,1)-SEARCH("&gt;",'CFR - XML import'!$A173,1)-2)))</f>
        <v>0</v>
      </c>
      <c r="AI179" s="140">
        <f>IF(ISERROR(FIND(AI$3,'CFR - XML import'!$A173)),0,VALUE(MID('CFR - XML import'!$A173,SEARCH("&gt;",'CFR - XML import'!$A173,1)+1,SEARCH("/",'CFR - XML import'!$A173,1)-SEARCH("&gt;",'CFR - XML import'!$A173,1)-2)))</f>
        <v>0</v>
      </c>
      <c r="AJ179" s="140">
        <f>IF(ISERROR(FIND(AJ$3,'CFR - XML import'!$A173)),0,VALUE(MID('CFR - XML import'!$A173,SEARCH("&gt;",'CFR - XML import'!$A173,1)+1,SEARCH("/",'CFR - XML import'!$A173,1)-SEARCH("&gt;",'CFR - XML import'!$A173,1)-2)))</f>
        <v>0</v>
      </c>
      <c r="AK179" s="140">
        <f>IF(ISERROR(FIND(AK$3,'CFR - XML import'!$A173)),0,VALUE(MID('CFR - XML import'!$A173,SEARCH("&gt;",'CFR - XML import'!$A173,1)+1,SEARCH("/",'CFR - XML import'!$A173,1)-SEARCH("&gt;",'CFR - XML import'!$A173,1)-2)))</f>
        <v>0</v>
      </c>
      <c r="AL179" s="140">
        <f>IF(ISERROR(FIND(AL$3,'CFR - XML import'!$A173)),0,VALUE(MID('CFR - XML import'!$A173,SEARCH("&gt;",'CFR - XML import'!$A173,1)+1,SEARCH("/",'CFR - XML import'!$A173,1)-SEARCH("&gt;",'CFR - XML import'!$A173,1)-2)))</f>
        <v>0</v>
      </c>
      <c r="AM179" s="140">
        <f>IF(ISERROR(FIND(AM$3,'CFR - XML import'!$A173)),0,VALUE(MID('CFR - XML import'!$A173,SEARCH("&gt;",'CFR - XML import'!$A173,1)+1,SEARCH("/",'CFR - XML import'!$A173,1)-SEARCH("&gt;",'CFR - XML import'!$A173,1)-2)))</f>
        <v>0</v>
      </c>
      <c r="AN179" s="140">
        <f>IF(ISERROR(FIND(AN$3,'CFR - XML import'!$A173)),0,VALUE(MID('CFR - XML import'!$A173,SEARCH("&gt;",'CFR - XML import'!$A173,1)+1,SEARCH("/",'CFR - XML import'!$A173,1)-SEARCH("&gt;",'CFR - XML import'!$A173,1)-2)))</f>
        <v>0</v>
      </c>
      <c r="AO179" s="140">
        <f>IF(ISERROR(FIND(AO$3,'CFR - XML import'!$A173)),0,VALUE(MID('CFR - XML import'!$A173,SEARCH("&gt;",'CFR - XML import'!$A173,1)+1,SEARCH("/",'CFR - XML import'!$A173,1)-SEARCH("&gt;",'CFR - XML import'!$A173,1)-2)))</f>
        <v>0</v>
      </c>
      <c r="AP179" s="140">
        <f>IF(ISERROR(FIND(AP$3,'CFR - XML import'!$A173)),0,VALUE(MID('CFR - XML import'!$A173,SEARCH("&gt;",'CFR - XML import'!$A173,1)+1,SEARCH("/",'CFR - XML import'!$A173,1)-SEARCH("&gt;",'CFR - XML import'!$A173,1)-2)))</f>
        <v>0</v>
      </c>
      <c r="AQ179" s="140">
        <f>IF(ISERROR(FIND(AQ$3,'CFR - XML import'!$A173)),0,VALUE(MID('CFR - XML import'!$A173,SEARCH("&gt;",'CFR - XML import'!$A173,1)+1,SEARCH("/",'CFR - XML import'!$A173,1)-SEARCH("&gt;",'CFR - XML import'!$A173,1)-2)))</f>
        <v>0</v>
      </c>
      <c r="AR179" s="140">
        <f>IF(ISERROR(FIND(AR$3,'CFR - XML import'!$A173)),0,VALUE(MID('CFR - XML import'!$A173,SEARCH("&gt;",'CFR - XML import'!$A173,1)+1,SEARCH("/",'CFR - XML import'!$A173,1)-SEARCH("&gt;",'CFR - XML import'!$A173,1)-2)))</f>
        <v>0</v>
      </c>
      <c r="AS179" s="140">
        <f>IF(ISERROR(FIND(AS$3,'CFR - XML import'!$A173)),0,VALUE(MID('CFR - XML import'!$A173,SEARCH("&gt;",'CFR - XML import'!$A173,1)+1,SEARCH("/",'CFR - XML import'!$A173,1)-SEARCH("&gt;",'CFR - XML import'!$A173,1)-2)))</f>
        <v>0</v>
      </c>
      <c r="AT179" s="140">
        <f>IF(ISERROR(FIND(AT$3,'CFR - XML import'!$A173)),0,VALUE(MID('CFR - XML import'!$A173,SEARCH("&gt;",'CFR - XML import'!$A173,1)+1,SEARCH("/",'CFR - XML import'!$A173,1)-SEARCH("&gt;",'CFR - XML import'!$A173,1)-2)))</f>
        <v>0</v>
      </c>
      <c r="AU179" s="140">
        <f>IF(ISERROR(FIND(AU$3,'CFR - XML import'!$A173)),0,VALUE(MID('CFR - XML import'!$A173,SEARCH("&gt;",'CFR - XML import'!$A173,1)+1,SEARCH("/",'CFR - XML import'!$A173,1)-SEARCH("&gt;",'CFR - XML import'!$A173,1)-2)))</f>
        <v>0</v>
      </c>
      <c r="AV179" s="140">
        <f>IF(ISERROR(FIND(AV$3,'CFR - XML import'!$A173)),0,VALUE(MID('CFR - XML import'!$A173,SEARCH("&gt;",'CFR - XML import'!$A173,1)+1,SEARCH("/",'CFR - XML import'!$A173,1)-SEARCH("&gt;",'CFR - XML import'!$A173,1)-2)))</f>
        <v>0</v>
      </c>
      <c r="AW179" s="140">
        <f>IF(ISERROR(FIND(AW$3,'CFR - XML import'!$A173)),0,VALUE(MID('CFR - XML import'!$A173,SEARCH("&gt;",'CFR - XML import'!$A173,1)+1,SEARCH("/",'CFR - XML import'!$A173,1)-SEARCH("&gt;",'CFR - XML import'!$A173,1)-2)))</f>
        <v>0</v>
      </c>
      <c r="AX179" s="140">
        <f>IF(ISERROR(FIND(AX$3,'CFR - XML import'!$A173)),0,VALUE(MID('CFR - XML import'!$A173,SEARCH("&gt;",'CFR - XML import'!$A173,1)+1,SEARCH("/",'CFR - XML import'!$A173,1)-SEARCH("&gt;",'CFR - XML import'!$A173,1)-2)))</f>
        <v>0</v>
      </c>
      <c r="AY179" s="140">
        <f>IF(ISERROR(FIND(AY$3,'CFR - XML import'!$A173)),0,VALUE(MID('CFR - XML import'!$A173,SEARCH("&gt;",'CFR - XML import'!$A173,1)+1,SEARCH("/",'CFR - XML import'!$A173,1)-SEARCH("&gt;",'CFR - XML import'!$A173,1)-2)))</f>
        <v>0</v>
      </c>
      <c r="AZ179" s="140">
        <f>IF(ISERROR(FIND(AZ$3,'CFR - XML import'!$A173)),0,VALUE(MID('CFR - XML import'!$A173,SEARCH("&gt;",'CFR - XML import'!$A173,1)+1,SEARCH("/",'CFR - XML import'!$A173,1)-SEARCH("&gt;",'CFR - XML import'!$A173,1)-2)))</f>
        <v>0</v>
      </c>
      <c r="BA179" s="140">
        <f>IF(ISERROR(FIND(BA$3,'CFR - XML import'!$A173)),0,VALUE(MID('CFR - XML import'!$A173,SEARCH("&gt;",'CFR - XML import'!$A173,1)+1,SEARCH("/",'CFR - XML import'!$A173,1)-SEARCH("&gt;",'CFR - XML import'!$A173,1)-2)))</f>
        <v>0</v>
      </c>
      <c r="BB179" s="140">
        <f>IF(ISERROR(FIND(BB$3,'CFR - XML import'!$A173)),0,VALUE(MID('CFR - XML import'!$A173,SEARCH("&gt;",'CFR - XML import'!$A173,1)+1,SEARCH("/",'CFR - XML import'!$A173,1)-SEARCH("&gt;",'CFR - XML import'!$A173,1)-2)))</f>
        <v>0</v>
      </c>
      <c r="BC179" s="140">
        <f>IF(ISERROR(FIND(BC$3,'CFR - XML import'!$A173)),0,VALUE(MID('CFR - XML import'!$A173,SEARCH("&gt;",'CFR - XML import'!$A173,1)+1,SEARCH("/",'CFR - XML import'!$A173,1)-SEARCH("&gt;",'CFR - XML import'!$A173,1)-2)))</f>
        <v>0</v>
      </c>
      <c r="BD179" s="140">
        <f>IF(ISERROR(FIND(BD$3,'CFR - XML import'!$A173)),0,VALUE(MID('CFR - XML import'!$A173,SEARCH("&gt;",'CFR - XML import'!$A173,1)+1,SEARCH("/",'CFR - XML import'!$A173,1)-SEARCH("&gt;",'CFR - XML import'!$A173,1)-2)))</f>
        <v>0</v>
      </c>
      <c r="BE179" s="140">
        <f>IF(ISERROR(FIND(BE$3,'CFR - XML import'!$A173)),0,VALUE(MID('CFR - XML import'!$A173,SEARCH("&gt;",'CFR - XML import'!$A173,1)+1,SEARCH("/",'CFR - XML import'!$A173,1)-SEARCH("&gt;",'CFR - XML import'!$A173,1)-2)))</f>
        <v>0</v>
      </c>
      <c r="BF179" s="140">
        <f>IF(ISERROR(FIND(BF$3,'CFR - XML import'!$A173)),0,VALUE(MID('CFR - XML import'!$A173,SEARCH("&gt;",'CFR - XML import'!$A173,1)+1,SEARCH("/",'CFR - XML import'!$A173,1)-SEARCH("&gt;",'CFR - XML import'!$A173,1)-2)))</f>
        <v>0</v>
      </c>
      <c r="BG179" s="140">
        <f>IF(ISERROR(FIND(BG$3,'CFR - XML import'!$A173)),0,VALUE(MID('CFR - XML import'!$A173,SEARCH("&gt;",'CFR - XML import'!$A173,1)+1,SEARCH("/",'CFR - XML import'!$A173,1)-SEARCH("&gt;",'CFR - XML import'!$A173,1)-2)))</f>
        <v>0</v>
      </c>
      <c r="BH179" s="140">
        <f>IF(ISERROR(FIND(BH$3,'CFR - XML import'!$A173)),0,VALUE(MID('CFR - XML import'!$A173,SEARCH("&gt;",'CFR - XML import'!$A173,1)+1,SEARCH("/",'CFR - XML import'!$A173,1)-SEARCH("&gt;",'CFR - XML import'!$A173,1)-2)))</f>
        <v>0</v>
      </c>
      <c r="BI179" s="140">
        <f>IF(ISERROR(FIND(BI$3,'CFR - XML import'!$A173)),0,VALUE(MID('CFR - XML import'!$A173,SEARCH("&gt;",'CFR - XML import'!$A173,1)+1,SEARCH("/",'CFR - XML import'!$A173,1)-SEARCH("&gt;",'CFR - XML import'!$A173,1)-2)))</f>
        <v>0</v>
      </c>
      <c r="BJ179" s="140">
        <f>IF(ISERROR(FIND(BJ$3,'CFR - XML import'!$A173)),0,VALUE(MID('CFR - XML import'!$A173,SEARCH("&gt;",'CFR - XML import'!$A173,1)+1,SEARCH("/",'CFR - XML import'!$A173,1)-SEARCH("&gt;",'CFR - XML import'!$A173,1)-2)))</f>
        <v>0</v>
      </c>
      <c r="BK179" s="140">
        <f>IF(ISERROR(FIND(BK$3,'CFR - XML import'!$A173)),0,VALUE(MID('CFR - XML import'!$A173,SEARCH("&gt;",'CFR - XML import'!$A173,1)+1,SEARCH("/",'CFR - XML import'!$A173,1)-SEARCH("&gt;",'CFR - XML import'!$A173,1)-2)))</f>
        <v>0</v>
      </c>
      <c r="BL179" s="140">
        <f>IF(ISERROR(FIND(BL$3,'CFR - XML import'!$A173)),0,VALUE(MID('CFR - XML import'!$A173,SEARCH("&gt;",'CFR - XML import'!$A173,1)+1,SEARCH("/",'CFR - XML import'!$A173,1)-SEARCH("&gt;",'CFR - XML import'!$A173,1)-2)))</f>
        <v>0</v>
      </c>
      <c r="BM179" s="140">
        <f>IF(ISERROR(FIND(BM$3,'CFR - XML import'!$A173)),0,VALUE(MID('CFR - XML import'!$A173,SEARCH("&gt;",'CFR - XML import'!$A173,1)+1,SEARCH("/",'CFR - XML import'!$A173,1)-SEARCH("&gt;",'CFR - XML import'!$A173,1)-2)))</f>
        <v>0</v>
      </c>
      <c r="BN179" s="140">
        <f>IF(ISERROR(FIND(BN$3,'CFR - XML import'!$A173)),0,VALUE(MID('CFR - XML import'!$A173,SEARCH("&gt;",'CFR - XML import'!$A173,1)+1,SEARCH("/",'CFR - XML import'!$A173,1)-SEARCH("&gt;",'CFR - XML import'!$A173,1)-2)))</f>
        <v>0</v>
      </c>
      <c r="BO179" s="140">
        <f>IF(ISERROR(FIND(BO$3,'CFR - XML import'!$A173)),0,VALUE(MID('CFR - XML import'!$A173,SEARCH("&gt;",'CFR - XML import'!$A173,1)+1,SEARCH("/",'CFR - XML import'!$A173,1)-SEARCH("&gt;",'CFR - XML import'!$A173,1)-2)))</f>
        <v>0</v>
      </c>
      <c r="BP179" s="140">
        <f>IF(ISERROR(FIND(BP$3,'CFR - XML import'!$A173)),0,VALUE(MID('CFR - XML import'!$A173,SEARCH("&gt;",'CFR - XML import'!$A173,1)+1,SEARCH("/",'CFR - XML import'!$A173,1)-SEARCH("&gt;",'CFR - XML import'!$A173,1)-2)))</f>
        <v>0</v>
      </c>
      <c r="BQ179" s="140">
        <f>IF(ISERROR(FIND(BQ$3,'CFR - XML import'!$A173)),0,VALUE(MID('CFR - XML import'!$A173,SEARCH("&gt;",'CFR - XML import'!$A173,1)+1,SEARCH("/",'CFR - XML import'!$A173,1)-SEARCH("&gt;",'CFR - XML import'!$A173,1)-2)))</f>
        <v>0</v>
      </c>
      <c r="BR179" s="140">
        <f>IF(ISERROR(FIND(BR$3,'CFR - XML import'!$A173)),0,VALUE(MID('CFR - XML import'!$A173,SEARCH("&gt;",'CFR - XML import'!$A173,1)+1,SEARCH("/",'CFR - XML import'!$A173,1)-SEARCH("&gt;",'CFR - XML import'!$A173,1)-2)))</f>
        <v>0</v>
      </c>
      <c r="BS179" s="140">
        <f>IF(ISERROR(FIND(BS$3,'CFR - XML import'!$A173)),0,VALUE(MID('CFR - XML import'!$A173,SEARCH("&gt;",'CFR - XML import'!$A173,1)+1,SEARCH("/",'CFR - XML import'!$A173,1)-SEARCH("&gt;",'CFR - XML import'!$A173,1)-2)))</f>
        <v>0</v>
      </c>
      <c r="BT179" s="140">
        <f>IF(ISERROR(FIND(BT$3,'CFR - XML import'!$A173)),0,VALUE(MID('CFR - XML import'!$A173,SEARCH("&gt;",'CFR - XML import'!$A173,1)+1,SEARCH("/",'CFR - XML import'!$A173,1)-SEARCH("&gt;",'CFR - XML import'!$A173,1)-2)))</f>
        <v>0</v>
      </c>
      <c r="BU179" s="140">
        <f>IF(ISERROR(FIND(BU$3,'CFR - XML import'!$A173)),0,VALUE(MID('CFR - XML import'!$A173,SEARCH("&gt;",'CFR - XML import'!$A173,1)+1,SEARCH("/",'CFR - XML import'!$A173,1)-SEARCH("&gt;",'CFR - XML import'!$A173,1)-2)))</f>
        <v>0</v>
      </c>
      <c r="BV179" s="140">
        <f>IF(ISERROR(FIND(BV$3,'CFR - XML import'!$A173)),0,VALUE(MID('CFR - XML import'!$A173,SEARCH("&gt;",'CFR - XML import'!$A173,1)+1,SEARCH("/",'CFR - XML import'!$A173,1)-SEARCH("&gt;",'CFR - XML import'!$A173,1)-2)))</f>
        <v>0</v>
      </c>
      <c r="BW179" s="140">
        <f>IF(ISERROR(FIND(BW$3,'CFR - XML import'!$A173)),0,VALUE(MID('CFR - XML import'!$A173,SEARCH("&gt;",'CFR - XML import'!$A173,1)+1,SEARCH("/",'CFR - XML import'!$A173,1)-SEARCH("&gt;",'CFR - XML import'!$A173,1)-2)))</f>
        <v>0</v>
      </c>
      <c r="BX179" s="140">
        <f>IF(ISERROR(FIND(BX$3,'CFR - XML import'!$A173)),0,VALUE(MID('CFR - XML import'!$A173,SEARCH("&gt;",'CFR - XML import'!$A173,1)+1,SEARCH("/",'CFR - XML import'!$A173,1)-SEARCH("&gt;",'CFR - XML import'!$A173,1)-2)))</f>
        <v>0</v>
      </c>
      <c r="BY179" s="140">
        <f>IF(ISERROR(FIND(BY$3,'CFR - XML import'!$A173)),0,VALUE(MID('CFR - XML import'!$A173,SEARCH("&gt;",'CFR - XML import'!$A173,1)+1,SEARCH("/",'CFR - XML import'!$A173,1)-SEARCH("&gt;",'CFR - XML import'!$A173,1)-2)))</f>
        <v>0</v>
      </c>
      <c r="BZ179" s="140">
        <f>IF(ISERROR(FIND(BZ$3,'CFR - XML import'!$A173)),0,VALUE(MID('CFR - XML import'!$A173,SEARCH("&gt;",'CFR - XML import'!$A173,1)+1,SEARCH("/",'CFR - XML import'!$A173,1)-SEARCH("&gt;",'CFR - XML import'!$A173,1)-2)))</f>
        <v>0</v>
      </c>
      <c r="CG179" s="142">
        <f>IF(ISERROR(IF(MID('CFR - XML import'!$A173,LEN($CF$4)+5,LEN('CFR - XML import'!$A173)-(2*LEN($CF$4)+5))="RMMS",1,IF(MID('CFR - XML import'!$A173,LEN("    &lt;InputSystem&gt;")+1,LEN('CFR - XML import'!$A173)-(LEN("    &lt;InputSystem&gt;")+LEN($CF$4)+1))="SIMS",2,0))),0,IF(MID('CFR - XML import'!$A173,LEN($CF$4)+5,LEN('CFR - XML import'!$A173)-(2*LEN($CF$4)+5))="RMMS",1,IF(MID('CFR - XML import'!$A173,LEN("    &lt;InputSystem&gt;")+1,LEN('CFR - XML import'!$A173)-(LEN("    &lt;InputSystem&gt;")+LEN($CF$4)+1))="SIMS",2,0)))</f>
        <v>0</v>
      </c>
      <c r="CH179" s="140">
        <f>IF(ISERROR(FIND(CH$3,'CFR - XML import'!$A173)),0,MID('CFR - XML import'!$A173,SEARCH("&gt;",'CFR - XML import'!$A173,1)+1,SEARCH("/",'CFR - XML import'!$A173,1)-SEARCH("&gt;",'CFR - XML import'!$A173,1)-2))</f>
        <v>0</v>
      </c>
      <c r="CI179" s="140">
        <f>IF(ISERROR(FIND(CI$3,'CFR - XML import'!$A173)),0,MID('CFR - XML import'!$A173,SEARCH("&gt;",'CFR - XML import'!$A173,1)+1,SEARCH("/",'CFR - XML import'!$A173,1)-SEARCH("&gt;",'CFR - XML import'!$A173,1)-2))</f>
        <v>0</v>
      </c>
      <c r="CJ179" s="140">
        <f>IF(ISERROR(FIND(CJ$3,'CFR - XML import'!$A173)),0,MID('CFR - XML import'!$A173,SEARCH("&gt;",'CFR - XML import'!$A173,1)+1,SEARCH("/",'CFR - XML import'!$A173,1)-SEARCH("&gt;",'CFR - XML import'!$A173,1)-2))</f>
        <v>0</v>
      </c>
      <c r="CK179" s="140">
        <f>IF(ISERROR(FIND(CK$3,'CFR - XML import'!$A173)),0,MID('CFR - XML import'!$A173,SEARCH("&gt;",'CFR - XML import'!$A173,1)+1,SEARCH("/",'CFR - XML import'!$A173,1)-SEARCH("&gt;",'CFR - XML import'!$A173,1)-2))</f>
        <v>0</v>
      </c>
      <c r="CL179" s="140">
        <f>IF(ISERROR(FIND(CL$3,'CFR - XML import'!$A173)),0,MID('CFR - XML import'!$A173,SEARCH("&gt;",'CFR - XML import'!$A173,1)+1,SEARCH("/",'CFR - XML import'!$A173,1)-SEARCH("&gt;",'CFR - XML import'!$A173,1)-2))</f>
        <v>0</v>
      </c>
      <c r="CM179" s="140">
        <f>IF(ISERROR(FIND(CM$3,'CFR - XML import'!$A173)),0,MID('CFR - XML import'!$A173,SEARCH("&gt;",'CFR - XML import'!$A173,1)+1,SEARCH("/",'CFR - XML import'!$A173,1)-SEARCH("&gt;",'CFR - XML import'!$A173,1)-2))</f>
        <v>0</v>
      </c>
    </row>
    <row r="180" spans="1:91" x14ac:dyDescent="0.2">
      <c r="A180" s="139" t="str">
        <f>IF(AND('CFR - XML import'!A174&lt;&gt;"",LEFT('CFR - XML import'!A174,1)&lt;&gt;"&lt;",LEFT('CFR - XML import'!A174,3)&lt;&gt;"  &lt;",LEFT('CFR - XML import'!A174,5)&lt;&gt;"    &lt;",LEFT('CFR - XML import'!A174,7)&lt;&gt;"      &lt;",LEFT('CFR - XML import'!A174,9)&lt;&gt;"        &lt;",$B$1="SIMS"),'CFR - XML import'!A174,IF(AND(LEFT('CFR - XML import'!A174,9)="&lt;Details&gt;",$B$1="RM"),'CFR - XML import'!A174,""))</f>
        <v/>
      </c>
      <c r="B180" s="140">
        <f>IF(ISERROR(FIND(B$3,'CFR - XML import'!$A174)),0,VALUE(MID('CFR - XML import'!$A174,SEARCH("&gt;",'CFR - XML import'!$A174,1)+1,SEARCH("/",'CFR - XML import'!$A174,1)-SEARCH("&gt;",'CFR - XML import'!$A174,1)-2)))</f>
        <v>0</v>
      </c>
      <c r="D180" s="140">
        <f>IF(ISERROR(FIND(D$3,'CFR - XML import'!$A174)),0,MID('CFR - XML import'!$A174,SEARCH("&gt;",'CFR - XML import'!$A174,1)+1,SEARCH("/",'CFR - XML import'!$A174,1)-SEARCH("&gt;",'CFR - XML import'!$A174,1)-2))</f>
        <v>0</v>
      </c>
      <c r="E180" s="140">
        <f>IF(ISERROR(FIND(E$3,'CFR - XML import'!$A174)),0,MID('CFR - XML import'!$A174,SEARCH("&gt;",'CFR - XML import'!$A174,1)+1,SEARCH("/",'CFR - XML import'!$A174,1)-SEARCH("&gt;",'CFR - XML import'!$A174,1)-2))</f>
        <v>0</v>
      </c>
      <c r="F180" s="141">
        <f>IF($B$1="SIMS",IF(ISERROR(FIND(F$3,'CFR - XML import'!$A174)),0,VALUE(MID('CFR - XML import'!$A174,15,10))),IF(ISERROR(FIND(F$3,'CFR - XML import'!$A174)),0,VALUE(MID('CFR - XML import'!$A174,15,10))))</f>
        <v>0</v>
      </c>
      <c r="G180" s="140">
        <f>IF(ISERROR(FIND(G$3,'CFR - XML import'!$A174)),0,VALUE(MID('CFR - XML import'!$A174,SEARCH("&gt;",'CFR - XML import'!$A174,1)+1,SEARCH("/",'CFR - XML import'!$A174,1)-SEARCH("&gt;",'CFR - XML import'!$A174,1)-2)))</f>
        <v>0</v>
      </c>
      <c r="H180" s="140">
        <f>IF(ISERROR(FIND(H$3,'CFR - XML import'!$A174)),0,VALUE(MID('CFR - XML import'!$A174,SEARCH("&gt;",'CFR - XML import'!$A174,1)+1,SEARCH("/",'CFR - XML import'!$A174,1)-SEARCH("&gt;",'CFR - XML import'!$A174,1)-2)))</f>
        <v>0</v>
      </c>
      <c r="I180" s="140">
        <f>IF(ISERROR(FIND(I$3,'CFR - XML import'!$A174)),0,VALUE(MID('CFR - XML import'!$A174,SEARCH("&gt;",'CFR - XML import'!$A174,1)+1,SEARCH("/",'CFR - XML import'!$A174,1)-SEARCH("&gt;",'CFR - XML import'!$A174,1)-2)))</f>
        <v>0</v>
      </c>
      <c r="J180" s="140">
        <f>IF(ISERROR(FIND(J$3,'CFR - XML import'!$A174)),0,VALUE(MID('CFR - XML import'!$A174,SEARCH("&gt;",'CFR - XML import'!$A174,1)+1,SEARCH("/",'CFR - XML import'!$A174,1)-SEARCH("&gt;",'CFR - XML import'!$A174,1)-2)))</f>
        <v>0</v>
      </c>
      <c r="K180" s="140">
        <f>IF(ISERROR(FIND(K$3,'CFR - XML import'!$A174)),0,VALUE(MID('CFR - XML import'!$A174,SEARCH("&gt;",'CFR - XML import'!$A174,1)+1,SEARCH("/",'CFR - XML import'!$A174,1)-SEARCH("&gt;",'CFR - XML import'!$A174,1)-2)))</f>
        <v>0</v>
      </c>
      <c r="L180" s="140">
        <f>IF(ISERROR(FIND(L$3,'CFR - XML import'!$A174)),0,VALUE(MID('CFR - XML import'!$A174,SEARCH("&gt;",'CFR - XML import'!$A174,1)+1,SEARCH("/",'CFR - XML import'!$A174,1)-SEARCH("&gt;",'CFR - XML import'!$A174,1)-2)))</f>
        <v>0</v>
      </c>
      <c r="M180" s="140">
        <f>IF(ISERROR(FIND(M$3,'CFR - XML import'!$A174)),0,VALUE(MID('CFR - XML import'!$A174,SEARCH("&gt;",'CFR - XML import'!$A174,1)+1,SEARCH("/",'CFR - XML import'!$A174,1)-SEARCH("&gt;",'CFR - XML import'!$A174,1)-2)))</f>
        <v>0</v>
      </c>
      <c r="N180" s="140">
        <f>IF(ISERROR(FIND(N$3,'CFR - XML import'!$A174)),0,VALUE(MID('CFR - XML import'!$A174,SEARCH("&gt;",'CFR - XML import'!$A174,1)+1,SEARCH("/",'CFR - XML import'!$A174,1)-SEARCH("&gt;",'CFR - XML import'!$A174,1)-2)))</f>
        <v>0</v>
      </c>
      <c r="O180" s="140">
        <f>IF(ISERROR(FIND(O$3,'CFR - XML import'!$A174)),0,VALUE(MID('CFR - XML import'!$A174,SEARCH("&gt;",'CFR - XML import'!$A174,1)+1,SEARCH("/",'CFR - XML import'!$A174,1)-SEARCH("&gt;",'CFR - XML import'!$A174,1)-2)))</f>
        <v>0</v>
      </c>
      <c r="P180" s="140">
        <f>IF(ISERROR(FIND(P$3,'CFR - XML import'!$A174)),0,VALUE(MID('CFR - XML import'!$A174,SEARCH("&gt;",'CFR - XML import'!$A174,1)+1,SEARCH("/",'CFR - XML import'!$A174,1)-SEARCH("&gt;",'CFR - XML import'!$A174,1)-2)))</f>
        <v>0</v>
      </c>
      <c r="Q180" s="140">
        <f>IF(ISERROR(FIND(Q$3,'CFR - XML import'!$A174)),0,VALUE(MID('CFR - XML import'!$A174,SEARCH("&gt;",'CFR - XML import'!$A174,1)+1,SEARCH("/",'CFR - XML import'!$A174,1)-SEARCH("&gt;",'CFR - XML import'!$A174,1)-2)))</f>
        <v>0</v>
      </c>
      <c r="R180" s="140">
        <f>IF(ISERROR(FIND(R$3,'CFR - XML import'!$A174)),0,VALUE(MID('CFR - XML import'!$A174,SEARCH("&gt;",'CFR - XML import'!$A174,1)+1,SEARCH("/",'CFR - XML import'!$A174,1)-SEARCH("&gt;",'CFR - XML import'!$A174,1)-2)))</f>
        <v>0</v>
      </c>
      <c r="S180" s="140">
        <f>IF(ISERROR(FIND(S$3,'CFR - XML import'!$A174)),0,VALUE(MID('CFR - XML import'!$A174,SEARCH("&gt;",'CFR - XML import'!$A174,1)+1,SEARCH("/",'CFR - XML import'!$A174,1)-SEARCH("&gt;",'CFR - XML import'!$A174,1)-2)))</f>
        <v>0</v>
      </c>
      <c r="T180" s="140">
        <f>IF(ISERROR(FIND(T$3,'CFR - XML import'!$A174)),0,VALUE(MID('CFR - XML import'!$A174,SEARCH("&gt;",'CFR - XML import'!$A174,1)+1,SEARCH("/",'CFR - XML import'!$A174,1)-SEARCH("&gt;",'CFR - XML import'!$A174,1)-2)))</f>
        <v>0</v>
      </c>
      <c r="U180" s="140">
        <f>IF(ISERROR(FIND(U$3,'CFR - XML import'!$A174)),0,VALUE(MID('CFR - XML import'!$A174,SEARCH("&gt;",'CFR - XML import'!$A174,1)+1,SEARCH("/",'CFR - XML import'!$A174,1)-SEARCH("&gt;",'CFR - XML import'!$A174,1)-2)))</f>
        <v>0</v>
      </c>
      <c r="V180" s="140">
        <f>IF(ISERROR(FIND(V$3,'CFR - XML import'!$A174)),0,VALUE(MID('CFR - XML import'!$A174,SEARCH("&gt;",'CFR - XML import'!$A174,1)+1,SEARCH("/",'CFR - XML import'!$A174,1)-SEARCH("&gt;",'CFR - XML import'!$A174,1)-2)))</f>
        <v>0</v>
      </c>
      <c r="W180" s="140">
        <f>IF(ISERROR(FIND(W$3,'CFR - XML import'!$A174)),0,VALUE(MID('CFR - XML import'!$A174,SEARCH("&gt;",'CFR - XML import'!$A174,1)+1,SEARCH("/",'CFR - XML import'!$A174,1)-SEARCH("&gt;",'CFR - XML import'!$A174,1)-2)))</f>
        <v>0</v>
      </c>
      <c r="X180" s="140"/>
      <c r="Y180" s="140">
        <f>IF(ISERROR(FIND(Y$3,'CFR - XML import'!$A174)),0,VALUE(MID('CFR - XML import'!$A174,SEARCH("&gt;",'CFR - XML import'!$A174,1)+1,SEARCH("/",'CFR - XML import'!$A174,1)-SEARCH("&gt;",'CFR - XML import'!$A174,1)-2)))</f>
        <v>0</v>
      </c>
      <c r="Z180" s="140">
        <f>IF(ISERROR(FIND(Z$3,'CFR - XML import'!$A174)),0,VALUE(MID('CFR - XML import'!$A174,SEARCH("&gt;",'CFR - XML import'!$A174,1)+1,SEARCH("/",'CFR - XML import'!$A174,1)-SEARCH("&gt;",'CFR - XML import'!$A174,1)-2)))</f>
        <v>0</v>
      </c>
      <c r="AA180" s="140">
        <f>IF(ISERROR(FIND(AA$3,'CFR - XML import'!$A174)),0,VALUE(MID('CFR - XML import'!$A174,SEARCH("&gt;",'CFR - XML import'!$A174,1)+1,SEARCH("/",'CFR - XML import'!$A174,1)-SEARCH("&gt;",'CFR - XML import'!$A174,1)-2)))</f>
        <v>0</v>
      </c>
      <c r="AB180" s="140">
        <f>IF(ISERROR(FIND(AB$3,'CFR - XML import'!$A174)),0,VALUE(MID('CFR - XML import'!$A174,SEARCH("&gt;",'CFR - XML import'!$A174,1)+1,SEARCH("/",'CFR - XML import'!$A174,1)-SEARCH("&gt;",'CFR - XML import'!$A174,1)-2)))</f>
        <v>0</v>
      </c>
      <c r="AC180" s="140">
        <f>IF(ISERROR(FIND(AC$3,'CFR - XML import'!$A174)),0,VALUE(MID('CFR - XML import'!$A174,SEARCH("&gt;",'CFR - XML import'!$A174,1)+1,SEARCH("/",'CFR - XML import'!$A174,1)-SEARCH("&gt;",'CFR - XML import'!$A174,1)-2)))</f>
        <v>0</v>
      </c>
      <c r="AD180" s="140">
        <f>IF(ISERROR(FIND(AD$3,'CFR - XML import'!$A174)),0,VALUE(MID('CFR - XML import'!$A174,SEARCH("&gt;",'CFR - XML import'!$A174,1)+1,SEARCH("/",'CFR - XML import'!$A174,1)-SEARCH("&gt;",'CFR - XML import'!$A174,1)-2)))</f>
        <v>0</v>
      </c>
      <c r="AE180" s="140">
        <f>IF(ISERROR(FIND(AE$3,'CFR - XML import'!$A174)),0,VALUE(MID('CFR - XML import'!$A174,SEARCH("&gt;",'CFR - XML import'!$A174,1)+1,SEARCH("/",'CFR - XML import'!$A174,1)-SEARCH("&gt;",'CFR - XML import'!$A174,1)-2)))</f>
        <v>0</v>
      </c>
      <c r="AF180" s="140">
        <f>IF(ISERROR(FIND(AF$3,'CFR - XML import'!$A174)),0,VALUE(MID('CFR - XML import'!$A174,SEARCH("&gt;",'CFR - XML import'!$A174,1)+1,SEARCH("/",'CFR - XML import'!$A174,1)-SEARCH("&gt;",'CFR - XML import'!$A174,1)-2)))</f>
        <v>0</v>
      </c>
      <c r="AG180" s="140">
        <f>IF(ISERROR(FIND(AG$3,'CFR - XML import'!$A174)),0,VALUE(MID('CFR - XML import'!$A174,SEARCH("&gt;",'CFR - XML import'!$A174,1)+1,SEARCH("/",'CFR - XML import'!$A174,1)-SEARCH("&gt;",'CFR - XML import'!$A174,1)-2)))</f>
        <v>0</v>
      </c>
      <c r="AH180" s="140">
        <f>IF(ISERROR(FIND(AH$3,'CFR - XML import'!$A174)),0,VALUE(MID('CFR - XML import'!$A174,SEARCH("&gt;",'CFR - XML import'!$A174,1)+1,SEARCH("/",'CFR - XML import'!$A174,1)-SEARCH("&gt;",'CFR - XML import'!$A174,1)-2)))</f>
        <v>0</v>
      </c>
      <c r="AI180" s="140">
        <f>IF(ISERROR(FIND(AI$3,'CFR - XML import'!$A174)),0,VALUE(MID('CFR - XML import'!$A174,SEARCH("&gt;",'CFR - XML import'!$A174,1)+1,SEARCH("/",'CFR - XML import'!$A174,1)-SEARCH("&gt;",'CFR - XML import'!$A174,1)-2)))</f>
        <v>0</v>
      </c>
      <c r="AJ180" s="140">
        <f>IF(ISERROR(FIND(AJ$3,'CFR - XML import'!$A174)),0,VALUE(MID('CFR - XML import'!$A174,SEARCH("&gt;",'CFR - XML import'!$A174,1)+1,SEARCH("/",'CFR - XML import'!$A174,1)-SEARCH("&gt;",'CFR - XML import'!$A174,1)-2)))</f>
        <v>0</v>
      </c>
      <c r="AK180" s="140">
        <f>IF(ISERROR(FIND(AK$3,'CFR - XML import'!$A174)),0,VALUE(MID('CFR - XML import'!$A174,SEARCH("&gt;",'CFR - XML import'!$A174,1)+1,SEARCH("/",'CFR - XML import'!$A174,1)-SEARCH("&gt;",'CFR - XML import'!$A174,1)-2)))</f>
        <v>0</v>
      </c>
      <c r="AL180" s="140">
        <f>IF(ISERROR(FIND(AL$3,'CFR - XML import'!$A174)),0,VALUE(MID('CFR - XML import'!$A174,SEARCH("&gt;",'CFR - XML import'!$A174,1)+1,SEARCH("/",'CFR - XML import'!$A174,1)-SEARCH("&gt;",'CFR - XML import'!$A174,1)-2)))</f>
        <v>0</v>
      </c>
      <c r="AM180" s="140">
        <f>IF(ISERROR(FIND(AM$3,'CFR - XML import'!$A174)),0,VALUE(MID('CFR - XML import'!$A174,SEARCH("&gt;",'CFR - XML import'!$A174,1)+1,SEARCH("/",'CFR - XML import'!$A174,1)-SEARCH("&gt;",'CFR - XML import'!$A174,1)-2)))</f>
        <v>0</v>
      </c>
      <c r="AN180" s="140">
        <f>IF(ISERROR(FIND(AN$3,'CFR - XML import'!$A174)),0,VALUE(MID('CFR - XML import'!$A174,SEARCH("&gt;",'CFR - XML import'!$A174,1)+1,SEARCH("/",'CFR - XML import'!$A174,1)-SEARCH("&gt;",'CFR - XML import'!$A174,1)-2)))</f>
        <v>0</v>
      </c>
      <c r="AO180" s="140">
        <f>IF(ISERROR(FIND(AO$3,'CFR - XML import'!$A174)),0,VALUE(MID('CFR - XML import'!$A174,SEARCH("&gt;",'CFR - XML import'!$A174,1)+1,SEARCH("/",'CFR - XML import'!$A174,1)-SEARCH("&gt;",'CFR - XML import'!$A174,1)-2)))</f>
        <v>0</v>
      </c>
      <c r="AP180" s="140">
        <f>IF(ISERROR(FIND(AP$3,'CFR - XML import'!$A174)),0,VALUE(MID('CFR - XML import'!$A174,SEARCH("&gt;",'CFR - XML import'!$A174,1)+1,SEARCH("/",'CFR - XML import'!$A174,1)-SEARCH("&gt;",'CFR - XML import'!$A174,1)-2)))</f>
        <v>0</v>
      </c>
      <c r="AQ180" s="140">
        <f>IF(ISERROR(FIND(AQ$3,'CFR - XML import'!$A174)),0,VALUE(MID('CFR - XML import'!$A174,SEARCH("&gt;",'CFR - XML import'!$A174,1)+1,SEARCH("/",'CFR - XML import'!$A174,1)-SEARCH("&gt;",'CFR - XML import'!$A174,1)-2)))</f>
        <v>0</v>
      </c>
      <c r="AR180" s="140">
        <f>IF(ISERROR(FIND(AR$3,'CFR - XML import'!$A174)),0,VALUE(MID('CFR - XML import'!$A174,SEARCH("&gt;",'CFR - XML import'!$A174,1)+1,SEARCH("/",'CFR - XML import'!$A174,1)-SEARCH("&gt;",'CFR - XML import'!$A174,1)-2)))</f>
        <v>0</v>
      </c>
      <c r="AS180" s="140">
        <f>IF(ISERROR(FIND(AS$3,'CFR - XML import'!$A174)),0,VALUE(MID('CFR - XML import'!$A174,SEARCH("&gt;",'CFR - XML import'!$A174,1)+1,SEARCH("/",'CFR - XML import'!$A174,1)-SEARCH("&gt;",'CFR - XML import'!$A174,1)-2)))</f>
        <v>0</v>
      </c>
      <c r="AT180" s="140">
        <f>IF(ISERROR(FIND(AT$3,'CFR - XML import'!$A174)),0,VALUE(MID('CFR - XML import'!$A174,SEARCH("&gt;",'CFR - XML import'!$A174,1)+1,SEARCH("/",'CFR - XML import'!$A174,1)-SEARCH("&gt;",'CFR - XML import'!$A174,1)-2)))</f>
        <v>0</v>
      </c>
      <c r="AU180" s="140">
        <f>IF(ISERROR(FIND(AU$3,'CFR - XML import'!$A174)),0,VALUE(MID('CFR - XML import'!$A174,SEARCH("&gt;",'CFR - XML import'!$A174,1)+1,SEARCH("/",'CFR - XML import'!$A174,1)-SEARCH("&gt;",'CFR - XML import'!$A174,1)-2)))</f>
        <v>0</v>
      </c>
      <c r="AV180" s="140">
        <f>IF(ISERROR(FIND(AV$3,'CFR - XML import'!$A174)),0,VALUE(MID('CFR - XML import'!$A174,SEARCH("&gt;",'CFR - XML import'!$A174,1)+1,SEARCH("/",'CFR - XML import'!$A174,1)-SEARCH("&gt;",'CFR - XML import'!$A174,1)-2)))</f>
        <v>0</v>
      </c>
      <c r="AW180" s="140">
        <f>IF(ISERROR(FIND(AW$3,'CFR - XML import'!$A174)),0,VALUE(MID('CFR - XML import'!$A174,SEARCH("&gt;",'CFR - XML import'!$A174,1)+1,SEARCH("/",'CFR - XML import'!$A174,1)-SEARCH("&gt;",'CFR - XML import'!$A174,1)-2)))</f>
        <v>0</v>
      </c>
      <c r="AX180" s="140">
        <f>IF(ISERROR(FIND(AX$3,'CFR - XML import'!$A174)),0,VALUE(MID('CFR - XML import'!$A174,SEARCH("&gt;",'CFR - XML import'!$A174,1)+1,SEARCH("/",'CFR - XML import'!$A174,1)-SEARCH("&gt;",'CFR - XML import'!$A174,1)-2)))</f>
        <v>0</v>
      </c>
      <c r="AY180" s="140">
        <f>IF(ISERROR(FIND(AY$3,'CFR - XML import'!$A174)),0,VALUE(MID('CFR - XML import'!$A174,SEARCH("&gt;",'CFR - XML import'!$A174,1)+1,SEARCH("/",'CFR - XML import'!$A174,1)-SEARCH("&gt;",'CFR - XML import'!$A174,1)-2)))</f>
        <v>0</v>
      </c>
      <c r="AZ180" s="140">
        <f>IF(ISERROR(FIND(AZ$3,'CFR - XML import'!$A174)),0,VALUE(MID('CFR - XML import'!$A174,SEARCH("&gt;",'CFR - XML import'!$A174,1)+1,SEARCH("/",'CFR - XML import'!$A174,1)-SEARCH("&gt;",'CFR - XML import'!$A174,1)-2)))</f>
        <v>0</v>
      </c>
      <c r="BA180" s="140">
        <f>IF(ISERROR(FIND(BA$3,'CFR - XML import'!$A174)),0,VALUE(MID('CFR - XML import'!$A174,SEARCH("&gt;",'CFR - XML import'!$A174,1)+1,SEARCH("/",'CFR - XML import'!$A174,1)-SEARCH("&gt;",'CFR - XML import'!$A174,1)-2)))</f>
        <v>0</v>
      </c>
      <c r="BB180" s="140">
        <f>IF(ISERROR(FIND(BB$3,'CFR - XML import'!$A174)),0,VALUE(MID('CFR - XML import'!$A174,SEARCH("&gt;",'CFR - XML import'!$A174,1)+1,SEARCH("/",'CFR - XML import'!$A174,1)-SEARCH("&gt;",'CFR - XML import'!$A174,1)-2)))</f>
        <v>0</v>
      </c>
      <c r="BC180" s="140">
        <f>IF(ISERROR(FIND(BC$3,'CFR - XML import'!$A174)),0,VALUE(MID('CFR - XML import'!$A174,SEARCH("&gt;",'CFR - XML import'!$A174,1)+1,SEARCH("/",'CFR - XML import'!$A174,1)-SEARCH("&gt;",'CFR - XML import'!$A174,1)-2)))</f>
        <v>0</v>
      </c>
      <c r="BD180" s="140">
        <f>IF(ISERROR(FIND(BD$3,'CFR - XML import'!$A174)),0,VALUE(MID('CFR - XML import'!$A174,SEARCH("&gt;",'CFR - XML import'!$A174,1)+1,SEARCH("/",'CFR - XML import'!$A174,1)-SEARCH("&gt;",'CFR - XML import'!$A174,1)-2)))</f>
        <v>0</v>
      </c>
      <c r="BE180" s="140">
        <f>IF(ISERROR(FIND(BE$3,'CFR - XML import'!$A174)),0,VALUE(MID('CFR - XML import'!$A174,SEARCH("&gt;",'CFR - XML import'!$A174,1)+1,SEARCH("/",'CFR - XML import'!$A174,1)-SEARCH("&gt;",'CFR - XML import'!$A174,1)-2)))</f>
        <v>0</v>
      </c>
      <c r="BF180" s="140">
        <f>IF(ISERROR(FIND(BF$3,'CFR - XML import'!$A174)),0,VALUE(MID('CFR - XML import'!$A174,SEARCH("&gt;",'CFR - XML import'!$A174,1)+1,SEARCH("/",'CFR - XML import'!$A174,1)-SEARCH("&gt;",'CFR - XML import'!$A174,1)-2)))</f>
        <v>0</v>
      </c>
      <c r="BG180" s="140">
        <f>IF(ISERROR(FIND(BG$3,'CFR - XML import'!$A174)),0,VALUE(MID('CFR - XML import'!$A174,SEARCH("&gt;",'CFR - XML import'!$A174,1)+1,SEARCH("/",'CFR - XML import'!$A174,1)-SEARCH("&gt;",'CFR - XML import'!$A174,1)-2)))</f>
        <v>0</v>
      </c>
      <c r="BH180" s="140">
        <f>IF(ISERROR(FIND(BH$3,'CFR - XML import'!$A174)),0,VALUE(MID('CFR - XML import'!$A174,SEARCH("&gt;",'CFR - XML import'!$A174,1)+1,SEARCH("/",'CFR - XML import'!$A174,1)-SEARCH("&gt;",'CFR - XML import'!$A174,1)-2)))</f>
        <v>0</v>
      </c>
      <c r="BI180" s="140">
        <f>IF(ISERROR(FIND(BI$3,'CFR - XML import'!$A174)),0,VALUE(MID('CFR - XML import'!$A174,SEARCH("&gt;",'CFR - XML import'!$A174,1)+1,SEARCH("/",'CFR - XML import'!$A174,1)-SEARCH("&gt;",'CFR - XML import'!$A174,1)-2)))</f>
        <v>0</v>
      </c>
      <c r="BJ180" s="140">
        <f>IF(ISERROR(FIND(BJ$3,'CFR - XML import'!$A174)),0,VALUE(MID('CFR - XML import'!$A174,SEARCH("&gt;",'CFR - XML import'!$A174,1)+1,SEARCH("/",'CFR - XML import'!$A174,1)-SEARCH("&gt;",'CFR - XML import'!$A174,1)-2)))</f>
        <v>0</v>
      </c>
      <c r="BK180" s="140">
        <f>IF(ISERROR(FIND(BK$3,'CFR - XML import'!$A174)),0,VALUE(MID('CFR - XML import'!$A174,SEARCH("&gt;",'CFR - XML import'!$A174,1)+1,SEARCH("/",'CFR - XML import'!$A174,1)-SEARCH("&gt;",'CFR - XML import'!$A174,1)-2)))</f>
        <v>0</v>
      </c>
      <c r="BL180" s="140">
        <f>IF(ISERROR(FIND(BL$3,'CFR - XML import'!$A174)),0,VALUE(MID('CFR - XML import'!$A174,SEARCH("&gt;",'CFR - XML import'!$A174,1)+1,SEARCH("/",'CFR - XML import'!$A174,1)-SEARCH("&gt;",'CFR - XML import'!$A174,1)-2)))</f>
        <v>0</v>
      </c>
      <c r="BM180" s="140">
        <f>IF(ISERROR(FIND(BM$3,'CFR - XML import'!$A174)),0,VALUE(MID('CFR - XML import'!$A174,SEARCH("&gt;",'CFR - XML import'!$A174,1)+1,SEARCH("/",'CFR - XML import'!$A174,1)-SEARCH("&gt;",'CFR - XML import'!$A174,1)-2)))</f>
        <v>0</v>
      </c>
      <c r="BN180" s="140">
        <f>IF(ISERROR(FIND(BN$3,'CFR - XML import'!$A174)),0,VALUE(MID('CFR - XML import'!$A174,SEARCH("&gt;",'CFR - XML import'!$A174,1)+1,SEARCH("/",'CFR - XML import'!$A174,1)-SEARCH("&gt;",'CFR - XML import'!$A174,1)-2)))</f>
        <v>0</v>
      </c>
      <c r="BO180" s="140">
        <f>IF(ISERROR(FIND(BO$3,'CFR - XML import'!$A174)),0,VALUE(MID('CFR - XML import'!$A174,SEARCH("&gt;",'CFR - XML import'!$A174,1)+1,SEARCH("/",'CFR - XML import'!$A174,1)-SEARCH("&gt;",'CFR - XML import'!$A174,1)-2)))</f>
        <v>0</v>
      </c>
      <c r="BP180" s="140">
        <f>IF(ISERROR(FIND(BP$3,'CFR - XML import'!$A174)),0,VALUE(MID('CFR - XML import'!$A174,SEARCH("&gt;",'CFR - XML import'!$A174,1)+1,SEARCH("/",'CFR - XML import'!$A174,1)-SEARCH("&gt;",'CFR - XML import'!$A174,1)-2)))</f>
        <v>0</v>
      </c>
      <c r="BQ180" s="140">
        <f>IF(ISERROR(FIND(BQ$3,'CFR - XML import'!$A174)),0,VALUE(MID('CFR - XML import'!$A174,SEARCH("&gt;",'CFR - XML import'!$A174,1)+1,SEARCH("/",'CFR - XML import'!$A174,1)-SEARCH("&gt;",'CFR - XML import'!$A174,1)-2)))</f>
        <v>0</v>
      </c>
      <c r="BR180" s="140">
        <f>IF(ISERROR(FIND(BR$3,'CFR - XML import'!$A174)),0,VALUE(MID('CFR - XML import'!$A174,SEARCH("&gt;",'CFR - XML import'!$A174,1)+1,SEARCH("/",'CFR - XML import'!$A174,1)-SEARCH("&gt;",'CFR - XML import'!$A174,1)-2)))</f>
        <v>0</v>
      </c>
      <c r="BS180" s="140">
        <f>IF(ISERROR(FIND(BS$3,'CFR - XML import'!$A174)),0,VALUE(MID('CFR - XML import'!$A174,SEARCH("&gt;",'CFR - XML import'!$A174,1)+1,SEARCH("/",'CFR - XML import'!$A174,1)-SEARCH("&gt;",'CFR - XML import'!$A174,1)-2)))</f>
        <v>0</v>
      </c>
      <c r="BT180" s="140">
        <f>IF(ISERROR(FIND(BT$3,'CFR - XML import'!$A174)),0,VALUE(MID('CFR - XML import'!$A174,SEARCH("&gt;",'CFR - XML import'!$A174,1)+1,SEARCH("/",'CFR - XML import'!$A174,1)-SEARCH("&gt;",'CFR - XML import'!$A174,1)-2)))</f>
        <v>0</v>
      </c>
      <c r="BU180" s="140">
        <f>IF(ISERROR(FIND(BU$3,'CFR - XML import'!$A174)),0,VALUE(MID('CFR - XML import'!$A174,SEARCH("&gt;",'CFR - XML import'!$A174,1)+1,SEARCH("/",'CFR - XML import'!$A174,1)-SEARCH("&gt;",'CFR - XML import'!$A174,1)-2)))</f>
        <v>0</v>
      </c>
      <c r="BV180" s="140">
        <f>IF(ISERROR(FIND(BV$3,'CFR - XML import'!$A174)),0,VALUE(MID('CFR - XML import'!$A174,SEARCH("&gt;",'CFR - XML import'!$A174,1)+1,SEARCH("/",'CFR - XML import'!$A174,1)-SEARCH("&gt;",'CFR - XML import'!$A174,1)-2)))</f>
        <v>0</v>
      </c>
      <c r="BW180" s="140">
        <f>IF(ISERROR(FIND(BW$3,'CFR - XML import'!$A174)),0,VALUE(MID('CFR - XML import'!$A174,SEARCH("&gt;",'CFR - XML import'!$A174,1)+1,SEARCH("/",'CFR - XML import'!$A174,1)-SEARCH("&gt;",'CFR - XML import'!$A174,1)-2)))</f>
        <v>0</v>
      </c>
      <c r="BX180" s="140">
        <f>IF(ISERROR(FIND(BX$3,'CFR - XML import'!$A174)),0,VALUE(MID('CFR - XML import'!$A174,SEARCH("&gt;",'CFR - XML import'!$A174,1)+1,SEARCH("/",'CFR - XML import'!$A174,1)-SEARCH("&gt;",'CFR - XML import'!$A174,1)-2)))</f>
        <v>0</v>
      </c>
      <c r="BY180" s="140">
        <f>IF(ISERROR(FIND(BY$3,'CFR - XML import'!$A174)),0,VALUE(MID('CFR - XML import'!$A174,SEARCH("&gt;",'CFR - XML import'!$A174,1)+1,SEARCH("/",'CFR - XML import'!$A174,1)-SEARCH("&gt;",'CFR - XML import'!$A174,1)-2)))</f>
        <v>0</v>
      </c>
      <c r="BZ180" s="140">
        <f>IF(ISERROR(FIND(BZ$3,'CFR - XML import'!$A174)),0,VALUE(MID('CFR - XML import'!$A174,SEARCH("&gt;",'CFR - XML import'!$A174,1)+1,SEARCH("/",'CFR - XML import'!$A174,1)-SEARCH("&gt;",'CFR - XML import'!$A174,1)-2)))</f>
        <v>0</v>
      </c>
      <c r="CG180" s="142">
        <f>IF(ISERROR(IF(MID('CFR - XML import'!$A174,LEN($CF$4)+5,LEN('CFR - XML import'!$A174)-(2*LEN($CF$4)+5))="RMMS",1,IF(MID('CFR - XML import'!$A174,LEN("    &lt;InputSystem&gt;")+1,LEN('CFR - XML import'!$A174)-(LEN("    &lt;InputSystem&gt;")+LEN($CF$4)+1))="SIMS",2,0))),0,IF(MID('CFR - XML import'!$A174,LEN($CF$4)+5,LEN('CFR - XML import'!$A174)-(2*LEN($CF$4)+5))="RMMS",1,IF(MID('CFR - XML import'!$A174,LEN("    &lt;InputSystem&gt;")+1,LEN('CFR - XML import'!$A174)-(LEN("    &lt;InputSystem&gt;")+LEN($CF$4)+1))="SIMS",2,0)))</f>
        <v>0</v>
      </c>
      <c r="CH180" s="140">
        <f>IF(ISERROR(FIND(CH$3,'CFR - XML import'!$A174)),0,MID('CFR - XML import'!$A174,SEARCH("&gt;",'CFR - XML import'!$A174,1)+1,SEARCH("/",'CFR - XML import'!$A174,1)-SEARCH("&gt;",'CFR - XML import'!$A174,1)-2))</f>
        <v>0</v>
      </c>
      <c r="CI180" s="140">
        <f>IF(ISERROR(FIND(CI$3,'CFR - XML import'!$A174)),0,MID('CFR - XML import'!$A174,SEARCH("&gt;",'CFR - XML import'!$A174,1)+1,SEARCH("/",'CFR - XML import'!$A174,1)-SEARCH("&gt;",'CFR - XML import'!$A174,1)-2))</f>
        <v>0</v>
      </c>
      <c r="CJ180" s="140">
        <f>IF(ISERROR(FIND(CJ$3,'CFR - XML import'!$A174)),0,MID('CFR - XML import'!$A174,SEARCH("&gt;",'CFR - XML import'!$A174,1)+1,SEARCH("/",'CFR - XML import'!$A174,1)-SEARCH("&gt;",'CFR - XML import'!$A174,1)-2))</f>
        <v>0</v>
      </c>
      <c r="CK180" s="140">
        <f>IF(ISERROR(FIND(CK$3,'CFR - XML import'!$A174)),0,MID('CFR - XML import'!$A174,SEARCH("&gt;",'CFR - XML import'!$A174,1)+1,SEARCH("/",'CFR - XML import'!$A174,1)-SEARCH("&gt;",'CFR - XML import'!$A174,1)-2))</f>
        <v>0</v>
      </c>
      <c r="CL180" s="140">
        <f>IF(ISERROR(FIND(CL$3,'CFR - XML import'!$A174)),0,MID('CFR - XML import'!$A174,SEARCH("&gt;",'CFR - XML import'!$A174,1)+1,SEARCH("/",'CFR - XML import'!$A174,1)-SEARCH("&gt;",'CFR - XML import'!$A174,1)-2))</f>
        <v>0</v>
      </c>
      <c r="CM180" s="140">
        <f>IF(ISERROR(FIND(CM$3,'CFR - XML import'!$A174)),0,MID('CFR - XML import'!$A174,SEARCH("&gt;",'CFR - XML import'!$A174,1)+1,SEARCH("/",'CFR - XML import'!$A174,1)-SEARCH("&gt;",'CFR - XML import'!$A174,1)-2))</f>
        <v>0</v>
      </c>
    </row>
    <row r="181" spans="1:91" x14ac:dyDescent="0.2">
      <c r="A181" s="139" t="str">
        <f>IF(AND('CFR - XML import'!A175&lt;&gt;"",LEFT('CFR - XML import'!A175,1)&lt;&gt;"&lt;",LEFT('CFR - XML import'!A175,3)&lt;&gt;"  &lt;",LEFT('CFR - XML import'!A175,5)&lt;&gt;"    &lt;",LEFT('CFR - XML import'!A175,7)&lt;&gt;"      &lt;",LEFT('CFR - XML import'!A175,9)&lt;&gt;"        &lt;",$B$1="SIMS"),'CFR - XML import'!A175,IF(AND(LEFT('CFR - XML import'!A175,9)="&lt;Details&gt;",$B$1="RM"),'CFR - XML import'!A175,""))</f>
        <v/>
      </c>
      <c r="B181" s="140">
        <f>IF(ISERROR(FIND(B$3,'CFR - XML import'!$A175)),0,VALUE(MID('CFR - XML import'!$A175,SEARCH("&gt;",'CFR - XML import'!$A175,1)+1,SEARCH("/",'CFR - XML import'!$A175,1)-SEARCH("&gt;",'CFR - XML import'!$A175,1)-2)))</f>
        <v>0</v>
      </c>
      <c r="D181" s="140">
        <f>IF(ISERROR(FIND(D$3,'CFR - XML import'!$A175)),0,MID('CFR - XML import'!$A175,SEARCH("&gt;",'CFR - XML import'!$A175,1)+1,SEARCH("/",'CFR - XML import'!$A175,1)-SEARCH("&gt;",'CFR - XML import'!$A175,1)-2))</f>
        <v>0</v>
      </c>
      <c r="E181" s="140">
        <f>IF(ISERROR(FIND(E$3,'CFR - XML import'!$A175)),0,MID('CFR - XML import'!$A175,SEARCH("&gt;",'CFR - XML import'!$A175,1)+1,SEARCH("/",'CFR - XML import'!$A175,1)-SEARCH("&gt;",'CFR - XML import'!$A175,1)-2))</f>
        <v>0</v>
      </c>
      <c r="F181" s="141">
        <f>IF($B$1="SIMS",IF(ISERROR(FIND(F$3,'CFR - XML import'!$A175)),0,VALUE(MID('CFR - XML import'!$A175,15,10))),IF(ISERROR(FIND(F$3,'CFR - XML import'!$A175)),0,VALUE(MID('CFR - XML import'!$A175,15,10))))</f>
        <v>0</v>
      </c>
      <c r="G181" s="140">
        <f>IF(ISERROR(FIND(G$3,'CFR - XML import'!$A175)),0,VALUE(MID('CFR - XML import'!$A175,SEARCH("&gt;",'CFR - XML import'!$A175,1)+1,SEARCH("/",'CFR - XML import'!$A175,1)-SEARCH("&gt;",'CFR - XML import'!$A175,1)-2)))</f>
        <v>0</v>
      </c>
      <c r="H181" s="140">
        <f>IF(ISERROR(FIND(H$3,'CFR - XML import'!$A175)),0,VALUE(MID('CFR - XML import'!$A175,SEARCH("&gt;",'CFR - XML import'!$A175,1)+1,SEARCH("/",'CFR - XML import'!$A175,1)-SEARCH("&gt;",'CFR - XML import'!$A175,1)-2)))</f>
        <v>0</v>
      </c>
      <c r="I181" s="140">
        <f>IF(ISERROR(FIND(I$3,'CFR - XML import'!$A175)),0,VALUE(MID('CFR - XML import'!$A175,SEARCH("&gt;",'CFR - XML import'!$A175,1)+1,SEARCH("/",'CFR - XML import'!$A175,1)-SEARCH("&gt;",'CFR - XML import'!$A175,1)-2)))</f>
        <v>0</v>
      </c>
      <c r="J181" s="140">
        <f>IF(ISERROR(FIND(J$3,'CFR - XML import'!$A175)),0,VALUE(MID('CFR - XML import'!$A175,SEARCH("&gt;",'CFR - XML import'!$A175,1)+1,SEARCH("/",'CFR - XML import'!$A175,1)-SEARCH("&gt;",'CFR - XML import'!$A175,1)-2)))</f>
        <v>0</v>
      </c>
      <c r="K181" s="140">
        <f>IF(ISERROR(FIND(K$3,'CFR - XML import'!$A175)),0,VALUE(MID('CFR - XML import'!$A175,SEARCH("&gt;",'CFR - XML import'!$A175,1)+1,SEARCH("/",'CFR - XML import'!$A175,1)-SEARCH("&gt;",'CFR - XML import'!$A175,1)-2)))</f>
        <v>0</v>
      </c>
      <c r="L181" s="140">
        <f>IF(ISERROR(FIND(L$3,'CFR - XML import'!$A175)),0,VALUE(MID('CFR - XML import'!$A175,SEARCH("&gt;",'CFR - XML import'!$A175,1)+1,SEARCH("/",'CFR - XML import'!$A175,1)-SEARCH("&gt;",'CFR - XML import'!$A175,1)-2)))</f>
        <v>0</v>
      </c>
      <c r="M181" s="140">
        <f>IF(ISERROR(FIND(M$3,'CFR - XML import'!$A175)),0,VALUE(MID('CFR - XML import'!$A175,SEARCH("&gt;",'CFR - XML import'!$A175,1)+1,SEARCH("/",'CFR - XML import'!$A175,1)-SEARCH("&gt;",'CFR - XML import'!$A175,1)-2)))</f>
        <v>0</v>
      </c>
      <c r="N181" s="140">
        <f>IF(ISERROR(FIND(N$3,'CFR - XML import'!$A175)),0,VALUE(MID('CFR - XML import'!$A175,SEARCH("&gt;",'CFR - XML import'!$A175,1)+1,SEARCH("/",'CFR - XML import'!$A175,1)-SEARCH("&gt;",'CFR - XML import'!$A175,1)-2)))</f>
        <v>0</v>
      </c>
      <c r="O181" s="140">
        <f>IF(ISERROR(FIND(O$3,'CFR - XML import'!$A175)),0,VALUE(MID('CFR - XML import'!$A175,SEARCH("&gt;",'CFR - XML import'!$A175,1)+1,SEARCH("/",'CFR - XML import'!$A175,1)-SEARCH("&gt;",'CFR - XML import'!$A175,1)-2)))</f>
        <v>0</v>
      </c>
      <c r="P181" s="140">
        <f>IF(ISERROR(FIND(P$3,'CFR - XML import'!$A175)),0,VALUE(MID('CFR - XML import'!$A175,SEARCH("&gt;",'CFR - XML import'!$A175,1)+1,SEARCH("/",'CFR - XML import'!$A175,1)-SEARCH("&gt;",'CFR - XML import'!$A175,1)-2)))</f>
        <v>0</v>
      </c>
      <c r="Q181" s="140">
        <f>IF(ISERROR(FIND(Q$3,'CFR - XML import'!$A175)),0,VALUE(MID('CFR - XML import'!$A175,SEARCH("&gt;",'CFR - XML import'!$A175,1)+1,SEARCH("/",'CFR - XML import'!$A175,1)-SEARCH("&gt;",'CFR - XML import'!$A175,1)-2)))</f>
        <v>0</v>
      </c>
      <c r="R181" s="140">
        <f>IF(ISERROR(FIND(R$3,'CFR - XML import'!$A175)),0,VALUE(MID('CFR - XML import'!$A175,SEARCH("&gt;",'CFR - XML import'!$A175,1)+1,SEARCH("/",'CFR - XML import'!$A175,1)-SEARCH("&gt;",'CFR - XML import'!$A175,1)-2)))</f>
        <v>0</v>
      </c>
      <c r="S181" s="140">
        <f>IF(ISERROR(FIND(S$3,'CFR - XML import'!$A175)),0,VALUE(MID('CFR - XML import'!$A175,SEARCH("&gt;",'CFR - XML import'!$A175,1)+1,SEARCH("/",'CFR - XML import'!$A175,1)-SEARCH("&gt;",'CFR - XML import'!$A175,1)-2)))</f>
        <v>0</v>
      </c>
      <c r="T181" s="140">
        <f>IF(ISERROR(FIND(T$3,'CFR - XML import'!$A175)),0,VALUE(MID('CFR - XML import'!$A175,SEARCH("&gt;",'CFR - XML import'!$A175,1)+1,SEARCH("/",'CFR - XML import'!$A175,1)-SEARCH("&gt;",'CFR - XML import'!$A175,1)-2)))</f>
        <v>0</v>
      </c>
      <c r="U181" s="140">
        <f>IF(ISERROR(FIND(U$3,'CFR - XML import'!$A175)),0,VALUE(MID('CFR - XML import'!$A175,SEARCH("&gt;",'CFR - XML import'!$A175,1)+1,SEARCH("/",'CFR - XML import'!$A175,1)-SEARCH("&gt;",'CFR - XML import'!$A175,1)-2)))</f>
        <v>0</v>
      </c>
      <c r="V181" s="140">
        <f>IF(ISERROR(FIND(V$3,'CFR - XML import'!$A175)),0,VALUE(MID('CFR - XML import'!$A175,SEARCH("&gt;",'CFR - XML import'!$A175,1)+1,SEARCH("/",'CFR - XML import'!$A175,1)-SEARCH("&gt;",'CFR - XML import'!$A175,1)-2)))</f>
        <v>0</v>
      </c>
      <c r="W181" s="140">
        <f>IF(ISERROR(FIND(W$3,'CFR - XML import'!$A175)),0,VALUE(MID('CFR - XML import'!$A175,SEARCH("&gt;",'CFR - XML import'!$A175,1)+1,SEARCH("/",'CFR - XML import'!$A175,1)-SEARCH("&gt;",'CFR - XML import'!$A175,1)-2)))</f>
        <v>0</v>
      </c>
      <c r="X181" s="140"/>
      <c r="Y181" s="140">
        <f>IF(ISERROR(FIND(Y$3,'CFR - XML import'!$A175)),0,VALUE(MID('CFR - XML import'!$A175,SEARCH("&gt;",'CFR - XML import'!$A175,1)+1,SEARCH("/",'CFR - XML import'!$A175,1)-SEARCH("&gt;",'CFR - XML import'!$A175,1)-2)))</f>
        <v>0</v>
      </c>
      <c r="Z181" s="140">
        <f>IF(ISERROR(FIND(Z$3,'CFR - XML import'!$A175)),0,VALUE(MID('CFR - XML import'!$A175,SEARCH("&gt;",'CFR - XML import'!$A175,1)+1,SEARCH("/",'CFR - XML import'!$A175,1)-SEARCH("&gt;",'CFR - XML import'!$A175,1)-2)))</f>
        <v>0</v>
      </c>
      <c r="AA181" s="140">
        <f>IF(ISERROR(FIND(AA$3,'CFR - XML import'!$A175)),0,VALUE(MID('CFR - XML import'!$A175,SEARCH("&gt;",'CFR - XML import'!$A175,1)+1,SEARCH("/",'CFR - XML import'!$A175,1)-SEARCH("&gt;",'CFR - XML import'!$A175,1)-2)))</f>
        <v>0</v>
      </c>
      <c r="AB181" s="140">
        <f>IF(ISERROR(FIND(AB$3,'CFR - XML import'!$A175)),0,VALUE(MID('CFR - XML import'!$A175,SEARCH("&gt;",'CFR - XML import'!$A175,1)+1,SEARCH("/",'CFR - XML import'!$A175,1)-SEARCH("&gt;",'CFR - XML import'!$A175,1)-2)))</f>
        <v>0</v>
      </c>
      <c r="AC181" s="140">
        <f>IF(ISERROR(FIND(AC$3,'CFR - XML import'!$A175)),0,VALUE(MID('CFR - XML import'!$A175,SEARCH("&gt;",'CFR - XML import'!$A175,1)+1,SEARCH("/",'CFR - XML import'!$A175,1)-SEARCH("&gt;",'CFR - XML import'!$A175,1)-2)))</f>
        <v>0</v>
      </c>
      <c r="AD181" s="140">
        <f>IF(ISERROR(FIND(AD$3,'CFR - XML import'!$A175)),0,VALUE(MID('CFR - XML import'!$A175,SEARCH("&gt;",'CFR - XML import'!$A175,1)+1,SEARCH("/",'CFR - XML import'!$A175,1)-SEARCH("&gt;",'CFR - XML import'!$A175,1)-2)))</f>
        <v>0</v>
      </c>
      <c r="AE181" s="140">
        <f>IF(ISERROR(FIND(AE$3,'CFR - XML import'!$A175)),0,VALUE(MID('CFR - XML import'!$A175,SEARCH("&gt;",'CFR - XML import'!$A175,1)+1,SEARCH("/",'CFR - XML import'!$A175,1)-SEARCH("&gt;",'CFR - XML import'!$A175,1)-2)))</f>
        <v>0</v>
      </c>
      <c r="AF181" s="140">
        <f>IF(ISERROR(FIND(AF$3,'CFR - XML import'!$A175)),0,VALUE(MID('CFR - XML import'!$A175,SEARCH("&gt;",'CFR - XML import'!$A175,1)+1,SEARCH("/",'CFR - XML import'!$A175,1)-SEARCH("&gt;",'CFR - XML import'!$A175,1)-2)))</f>
        <v>0</v>
      </c>
      <c r="AG181" s="140">
        <f>IF(ISERROR(FIND(AG$3,'CFR - XML import'!$A175)),0,VALUE(MID('CFR - XML import'!$A175,SEARCH("&gt;",'CFR - XML import'!$A175,1)+1,SEARCH("/",'CFR - XML import'!$A175,1)-SEARCH("&gt;",'CFR - XML import'!$A175,1)-2)))</f>
        <v>0</v>
      </c>
      <c r="AH181" s="140">
        <f>IF(ISERROR(FIND(AH$3,'CFR - XML import'!$A175)),0,VALUE(MID('CFR - XML import'!$A175,SEARCH("&gt;",'CFR - XML import'!$A175,1)+1,SEARCH("/",'CFR - XML import'!$A175,1)-SEARCH("&gt;",'CFR - XML import'!$A175,1)-2)))</f>
        <v>0</v>
      </c>
      <c r="AI181" s="140">
        <f>IF(ISERROR(FIND(AI$3,'CFR - XML import'!$A175)),0,VALUE(MID('CFR - XML import'!$A175,SEARCH("&gt;",'CFR - XML import'!$A175,1)+1,SEARCH("/",'CFR - XML import'!$A175,1)-SEARCH("&gt;",'CFR - XML import'!$A175,1)-2)))</f>
        <v>0</v>
      </c>
      <c r="AJ181" s="140">
        <f>IF(ISERROR(FIND(AJ$3,'CFR - XML import'!$A175)),0,VALUE(MID('CFR - XML import'!$A175,SEARCH("&gt;",'CFR - XML import'!$A175,1)+1,SEARCH("/",'CFR - XML import'!$A175,1)-SEARCH("&gt;",'CFR - XML import'!$A175,1)-2)))</f>
        <v>0</v>
      </c>
      <c r="AK181" s="140">
        <f>IF(ISERROR(FIND(AK$3,'CFR - XML import'!$A175)),0,VALUE(MID('CFR - XML import'!$A175,SEARCH("&gt;",'CFR - XML import'!$A175,1)+1,SEARCH("/",'CFR - XML import'!$A175,1)-SEARCH("&gt;",'CFR - XML import'!$A175,1)-2)))</f>
        <v>0</v>
      </c>
      <c r="AL181" s="140">
        <f>IF(ISERROR(FIND(AL$3,'CFR - XML import'!$A175)),0,VALUE(MID('CFR - XML import'!$A175,SEARCH("&gt;",'CFR - XML import'!$A175,1)+1,SEARCH("/",'CFR - XML import'!$A175,1)-SEARCH("&gt;",'CFR - XML import'!$A175,1)-2)))</f>
        <v>0</v>
      </c>
      <c r="AM181" s="140">
        <f>IF(ISERROR(FIND(AM$3,'CFR - XML import'!$A175)),0,VALUE(MID('CFR - XML import'!$A175,SEARCH("&gt;",'CFR - XML import'!$A175,1)+1,SEARCH("/",'CFR - XML import'!$A175,1)-SEARCH("&gt;",'CFR - XML import'!$A175,1)-2)))</f>
        <v>0</v>
      </c>
      <c r="AN181" s="140">
        <f>IF(ISERROR(FIND(AN$3,'CFR - XML import'!$A175)),0,VALUE(MID('CFR - XML import'!$A175,SEARCH("&gt;",'CFR - XML import'!$A175,1)+1,SEARCH("/",'CFR - XML import'!$A175,1)-SEARCH("&gt;",'CFR - XML import'!$A175,1)-2)))</f>
        <v>0</v>
      </c>
      <c r="AO181" s="140">
        <f>IF(ISERROR(FIND(AO$3,'CFR - XML import'!$A175)),0,VALUE(MID('CFR - XML import'!$A175,SEARCH("&gt;",'CFR - XML import'!$A175,1)+1,SEARCH("/",'CFR - XML import'!$A175,1)-SEARCH("&gt;",'CFR - XML import'!$A175,1)-2)))</f>
        <v>0</v>
      </c>
      <c r="AP181" s="140">
        <f>IF(ISERROR(FIND(AP$3,'CFR - XML import'!$A175)),0,VALUE(MID('CFR - XML import'!$A175,SEARCH("&gt;",'CFR - XML import'!$A175,1)+1,SEARCH("/",'CFR - XML import'!$A175,1)-SEARCH("&gt;",'CFR - XML import'!$A175,1)-2)))</f>
        <v>0</v>
      </c>
      <c r="AQ181" s="140">
        <f>IF(ISERROR(FIND(AQ$3,'CFR - XML import'!$A175)),0,VALUE(MID('CFR - XML import'!$A175,SEARCH("&gt;",'CFR - XML import'!$A175,1)+1,SEARCH("/",'CFR - XML import'!$A175,1)-SEARCH("&gt;",'CFR - XML import'!$A175,1)-2)))</f>
        <v>0</v>
      </c>
      <c r="AR181" s="140">
        <f>IF(ISERROR(FIND(AR$3,'CFR - XML import'!$A175)),0,VALUE(MID('CFR - XML import'!$A175,SEARCH("&gt;",'CFR - XML import'!$A175,1)+1,SEARCH("/",'CFR - XML import'!$A175,1)-SEARCH("&gt;",'CFR - XML import'!$A175,1)-2)))</f>
        <v>0</v>
      </c>
      <c r="AS181" s="140">
        <f>IF(ISERROR(FIND(AS$3,'CFR - XML import'!$A175)),0,VALUE(MID('CFR - XML import'!$A175,SEARCH("&gt;",'CFR - XML import'!$A175,1)+1,SEARCH("/",'CFR - XML import'!$A175,1)-SEARCH("&gt;",'CFR - XML import'!$A175,1)-2)))</f>
        <v>0</v>
      </c>
      <c r="AT181" s="140">
        <f>IF(ISERROR(FIND(AT$3,'CFR - XML import'!$A175)),0,VALUE(MID('CFR - XML import'!$A175,SEARCH("&gt;",'CFR - XML import'!$A175,1)+1,SEARCH("/",'CFR - XML import'!$A175,1)-SEARCH("&gt;",'CFR - XML import'!$A175,1)-2)))</f>
        <v>0</v>
      </c>
      <c r="AU181" s="140">
        <f>IF(ISERROR(FIND(AU$3,'CFR - XML import'!$A175)),0,VALUE(MID('CFR - XML import'!$A175,SEARCH("&gt;",'CFR - XML import'!$A175,1)+1,SEARCH("/",'CFR - XML import'!$A175,1)-SEARCH("&gt;",'CFR - XML import'!$A175,1)-2)))</f>
        <v>0</v>
      </c>
      <c r="AV181" s="140">
        <f>IF(ISERROR(FIND(AV$3,'CFR - XML import'!$A175)),0,VALUE(MID('CFR - XML import'!$A175,SEARCH("&gt;",'CFR - XML import'!$A175,1)+1,SEARCH("/",'CFR - XML import'!$A175,1)-SEARCH("&gt;",'CFR - XML import'!$A175,1)-2)))</f>
        <v>0</v>
      </c>
      <c r="AW181" s="140">
        <f>IF(ISERROR(FIND(AW$3,'CFR - XML import'!$A175)),0,VALUE(MID('CFR - XML import'!$A175,SEARCH("&gt;",'CFR - XML import'!$A175,1)+1,SEARCH("/",'CFR - XML import'!$A175,1)-SEARCH("&gt;",'CFR - XML import'!$A175,1)-2)))</f>
        <v>0</v>
      </c>
      <c r="AX181" s="140">
        <f>IF(ISERROR(FIND(AX$3,'CFR - XML import'!$A175)),0,VALUE(MID('CFR - XML import'!$A175,SEARCH("&gt;",'CFR - XML import'!$A175,1)+1,SEARCH("/",'CFR - XML import'!$A175,1)-SEARCH("&gt;",'CFR - XML import'!$A175,1)-2)))</f>
        <v>0</v>
      </c>
      <c r="AY181" s="140">
        <f>IF(ISERROR(FIND(AY$3,'CFR - XML import'!$A175)),0,VALUE(MID('CFR - XML import'!$A175,SEARCH("&gt;",'CFR - XML import'!$A175,1)+1,SEARCH("/",'CFR - XML import'!$A175,1)-SEARCH("&gt;",'CFR - XML import'!$A175,1)-2)))</f>
        <v>0</v>
      </c>
      <c r="AZ181" s="140">
        <f>IF(ISERROR(FIND(AZ$3,'CFR - XML import'!$A175)),0,VALUE(MID('CFR - XML import'!$A175,SEARCH("&gt;",'CFR - XML import'!$A175,1)+1,SEARCH("/",'CFR - XML import'!$A175,1)-SEARCH("&gt;",'CFR - XML import'!$A175,1)-2)))</f>
        <v>0</v>
      </c>
      <c r="BA181" s="140">
        <f>IF(ISERROR(FIND(BA$3,'CFR - XML import'!$A175)),0,VALUE(MID('CFR - XML import'!$A175,SEARCH("&gt;",'CFR - XML import'!$A175,1)+1,SEARCH("/",'CFR - XML import'!$A175,1)-SEARCH("&gt;",'CFR - XML import'!$A175,1)-2)))</f>
        <v>0</v>
      </c>
      <c r="BB181" s="140">
        <f>IF(ISERROR(FIND(BB$3,'CFR - XML import'!$A175)),0,VALUE(MID('CFR - XML import'!$A175,SEARCH("&gt;",'CFR - XML import'!$A175,1)+1,SEARCH("/",'CFR - XML import'!$A175,1)-SEARCH("&gt;",'CFR - XML import'!$A175,1)-2)))</f>
        <v>0</v>
      </c>
      <c r="BC181" s="140">
        <f>IF(ISERROR(FIND(BC$3,'CFR - XML import'!$A175)),0,VALUE(MID('CFR - XML import'!$A175,SEARCH("&gt;",'CFR - XML import'!$A175,1)+1,SEARCH("/",'CFR - XML import'!$A175,1)-SEARCH("&gt;",'CFR - XML import'!$A175,1)-2)))</f>
        <v>0</v>
      </c>
      <c r="BD181" s="140">
        <f>IF(ISERROR(FIND(BD$3,'CFR - XML import'!$A175)),0,VALUE(MID('CFR - XML import'!$A175,SEARCH("&gt;",'CFR - XML import'!$A175,1)+1,SEARCH("/",'CFR - XML import'!$A175,1)-SEARCH("&gt;",'CFR - XML import'!$A175,1)-2)))</f>
        <v>0</v>
      </c>
      <c r="BE181" s="140">
        <f>IF(ISERROR(FIND(BE$3,'CFR - XML import'!$A175)),0,VALUE(MID('CFR - XML import'!$A175,SEARCH("&gt;",'CFR - XML import'!$A175,1)+1,SEARCH("/",'CFR - XML import'!$A175,1)-SEARCH("&gt;",'CFR - XML import'!$A175,1)-2)))</f>
        <v>0</v>
      </c>
      <c r="BF181" s="140">
        <f>IF(ISERROR(FIND(BF$3,'CFR - XML import'!$A175)),0,VALUE(MID('CFR - XML import'!$A175,SEARCH("&gt;",'CFR - XML import'!$A175,1)+1,SEARCH("/",'CFR - XML import'!$A175,1)-SEARCH("&gt;",'CFR - XML import'!$A175,1)-2)))</f>
        <v>0</v>
      </c>
      <c r="BG181" s="140">
        <f>IF(ISERROR(FIND(BG$3,'CFR - XML import'!$A175)),0,VALUE(MID('CFR - XML import'!$A175,SEARCH("&gt;",'CFR - XML import'!$A175,1)+1,SEARCH("/",'CFR - XML import'!$A175,1)-SEARCH("&gt;",'CFR - XML import'!$A175,1)-2)))</f>
        <v>0</v>
      </c>
      <c r="BH181" s="140">
        <f>IF(ISERROR(FIND(BH$3,'CFR - XML import'!$A175)),0,VALUE(MID('CFR - XML import'!$A175,SEARCH("&gt;",'CFR - XML import'!$A175,1)+1,SEARCH("/",'CFR - XML import'!$A175,1)-SEARCH("&gt;",'CFR - XML import'!$A175,1)-2)))</f>
        <v>0</v>
      </c>
      <c r="BI181" s="140">
        <f>IF(ISERROR(FIND(BI$3,'CFR - XML import'!$A175)),0,VALUE(MID('CFR - XML import'!$A175,SEARCH("&gt;",'CFR - XML import'!$A175,1)+1,SEARCH("/",'CFR - XML import'!$A175,1)-SEARCH("&gt;",'CFR - XML import'!$A175,1)-2)))</f>
        <v>0</v>
      </c>
      <c r="BJ181" s="140">
        <f>IF(ISERROR(FIND(BJ$3,'CFR - XML import'!$A175)),0,VALUE(MID('CFR - XML import'!$A175,SEARCH("&gt;",'CFR - XML import'!$A175,1)+1,SEARCH("/",'CFR - XML import'!$A175,1)-SEARCH("&gt;",'CFR - XML import'!$A175,1)-2)))</f>
        <v>0</v>
      </c>
      <c r="BK181" s="140">
        <f>IF(ISERROR(FIND(BK$3,'CFR - XML import'!$A175)),0,VALUE(MID('CFR - XML import'!$A175,SEARCH("&gt;",'CFR - XML import'!$A175,1)+1,SEARCH("/",'CFR - XML import'!$A175,1)-SEARCH("&gt;",'CFR - XML import'!$A175,1)-2)))</f>
        <v>0</v>
      </c>
      <c r="BL181" s="140">
        <f>IF(ISERROR(FIND(BL$3,'CFR - XML import'!$A175)),0,VALUE(MID('CFR - XML import'!$A175,SEARCH("&gt;",'CFR - XML import'!$A175,1)+1,SEARCH("/",'CFR - XML import'!$A175,1)-SEARCH("&gt;",'CFR - XML import'!$A175,1)-2)))</f>
        <v>0</v>
      </c>
      <c r="BM181" s="140">
        <f>IF(ISERROR(FIND(BM$3,'CFR - XML import'!$A175)),0,VALUE(MID('CFR - XML import'!$A175,SEARCH("&gt;",'CFR - XML import'!$A175,1)+1,SEARCH("/",'CFR - XML import'!$A175,1)-SEARCH("&gt;",'CFR - XML import'!$A175,1)-2)))</f>
        <v>0</v>
      </c>
      <c r="BN181" s="140">
        <f>IF(ISERROR(FIND(BN$3,'CFR - XML import'!$A175)),0,VALUE(MID('CFR - XML import'!$A175,SEARCH("&gt;",'CFR - XML import'!$A175,1)+1,SEARCH("/",'CFR - XML import'!$A175,1)-SEARCH("&gt;",'CFR - XML import'!$A175,1)-2)))</f>
        <v>0</v>
      </c>
      <c r="BO181" s="140">
        <f>IF(ISERROR(FIND(BO$3,'CFR - XML import'!$A175)),0,VALUE(MID('CFR - XML import'!$A175,SEARCH("&gt;",'CFR - XML import'!$A175,1)+1,SEARCH("/",'CFR - XML import'!$A175,1)-SEARCH("&gt;",'CFR - XML import'!$A175,1)-2)))</f>
        <v>0</v>
      </c>
      <c r="BP181" s="140">
        <f>IF(ISERROR(FIND(BP$3,'CFR - XML import'!$A175)),0,VALUE(MID('CFR - XML import'!$A175,SEARCH("&gt;",'CFR - XML import'!$A175,1)+1,SEARCH("/",'CFR - XML import'!$A175,1)-SEARCH("&gt;",'CFR - XML import'!$A175,1)-2)))</f>
        <v>0</v>
      </c>
      <c r="BQ181" s="140">
        <f>IF(ISERROR(FIND(BQ$3,'CFR - XML import'!$A175)),0,VALUE(MID('CFR - XML import'!$A175,SEARCH("&gt;",'CFR - XML import'!$A175,1)+1,SEARCH("/",'CFR - XML import'!$A175,1)-SEARCH("&gt;",'CFR - XML import'!$A175,1)-2)))</f>
        <v>0</v>
      </c>
      <c r="BR181" s="140">
        <f>IF(ISERROR(FIND(BR$3,'CFR - XML import'!$A175)),0,VALUE(MID('CFR - XML import'!$A175,SEARCH("&gt;",'CFR - XML import'!$A175,1)+1,SEARCH("/",'CFR - XML import'!$A175,1)-SEARCH("&gt;",'CFR - XML import'!$A175,1)-2)))</f>
        <v>0</v>
      </c>
      <c r="BS181" s="140">
        <f>IF(ISERROR(FIND(BS$3,'CFR - XML import'!$A175)),0,VALUE(MID('CFR - XML import'!$A175,SEARCH("&gt;",'CFR - XML import'!$A175,1)+1,SEARCH("/",'CFR - XML import'!$A175,1)-SEARCH("&gt;",'CFR - XML import'!$A175,1)-2)))</f>
        <v>0</v>
      </c>
      <c r="BT181" s="140">
        <f>IF(ISERROR(FIND(BT$3,'CFR - XML import'!$A175)),0,VALUE(MID('CFR - XML import'!$A175,SEARCH("&gt;",'CFR - XML import'!$A175,1)+1,SEARCH("/",'CFR - XML import'!$A175,1)-SEARCH("&gt;",'CFR - XML import'!$A175,1)-2)))</f>
        <v>0</v>
      </c>
      <c r="BU181" s="140">
        <f>IF(ISERROR(FIND(BU$3,'CFR - XML import'!$A175)),0,VALUE(MID('CFR - XML import'!$A175,SEARCH("&gt;",'CFR - XML import'!$A175,1)+1,SEARCH("/",'CFR - XML import'!$A175,1)-SEARCH("&gt;",'CFR - XML import'!$A175,1)-2)))</f>
        <v>0</v>
      </c>
      <c r="BV181" s="140">
        <f>IF(ISERROR(FIND(BV$3,'CFR - XML import'!$A175)),0,VALUE(MID('CFR - XML import'!$A175,SEARCH("&gt;",'CFR - XML import'!$A175,1)+1,SEARCH("/",'CFR - XML import'!$A175,1)-SEARCH("&gt;",'CFR - XML import'!$A175,1)-2)))</f>
        <v>0</v>
      </c>
      <c r="BW181" s="140">
        <f>IF(ISERROR(FIND(BW$3,'CFR - XML import'!$A175)),0,VALUE(MID('CFR - XML import'!$A175,SEARCH("&gt;",'CFR - XML import'!$A175,1)+1,SEARCH("/",'CFR - XML import'!$A175,1)-SEARCH("&gt;",'CFR - XML import'!$A175,1)-2)))</f>
        <v>0</v>
      </c>
      <c r="BX181" s="140">
        <f>IF(ISERROR(FIND(BX$3,'CFR - XML import'!$A175)),0,VALUE(MID('CFR - XML import'!$A175,SEARCH("&gt;",'CFR - XML import'!$A175,1)+1,SEARCH("/",'CFR - XML import'!$A175,1)-SEARCH("&gt;",'CFR - XML import'!$A175,1)-2)))</f>
        <v>0</v>
      </c>
      <c r="BY181" s="140">
        <f>IF(ISERROR(FIND(BY$3,'CFR - XML import'!$A175)),0,VALUE(MID('CFR - XML import'!$A175,SEARCH("&gt;",'CFR - XML import'!$A175,1)+1,SEARCH("/",'CFR - XML import'!$A175,1)-SEARCH("&gt;",'CFR - XML import'!$A175,1)-2)))</f>
        <v>0</v>
      </c>
      <c r="BZ181" s="140">
        <f>IF(ISERROR(FIND(BZ$3,'CFR - XML import'!$A175)),0,VALUE(MID('CFR - XML import'!$A175,SEARCH("&gt;",'CFR - XML import'!$A175,1)+1,SEARCH("/",'CFR - XML import'!$A175,1)-SEARCH("&gt;",'CFR - XML import'!$A175,1)-2)))</f>
        <v>0</v>
      </c>
      <c r="CG181" s="142">
        <f>IF(ISERROR(IF(MID('CFR - XML import'!$A175,LEN($CF$4)+5,LEN('CFR - XML import'!$A175)-(2*LEN($CF$4)+5))="RMMS",1,IF(MID('CFR - XML import'!$A175,LEN("    &lt;InputSystem&gt;")+1,LEN('CFR - XML import'!$A175)-(LEN("    &lt;InputSystem&gt;")+LEN($CF$4)+1))="SIMS",2,0))),0,IF(MID('CFR - XML import'!$A175,LEN($CF$4)+5,LEN('CFR - XML import'!$A175)-(2*LEN($CF$4)+5))="RMMS",1,IF(MID('CFR - XML import'!$A175,LEN("    &lt;InputSystem&gt;")+1,LEN('CFR - XML import'!$A175)-(LEN("    &lt;InputSystem&gt;")+LEN($CF$4)+1))="SIMS",2,0)))</f>
        <v>0</v>
      </c>
      <c r="CH181" s="140">
        <f>IF(ISERROR(FIND(CH$3,'CFR - XML import'!$A175)),0,MID('CFR - XML import'!$A175,SEARCH("&gt;",'CFR - XML import'!$A175,1)+1,SEARCH("/",'CFR - XML import'!$A175,1)-SEARCH("&gt;",'CFR - XML import'!$A175,1)-2))</f>
        <v>0</v>
      </c>
      <c r="CI181" s="140">
        <f>IF(ISERROR(FIND(CI$3,'CFR - XML import'!$A175)),0,MID('CFR - XML import'!$A175,SEARCH("&gt;",'CFR - XML import'!$A175,1)+1,SEARCH("/",'CFR - XML import'!$A175,1)-SEARCH("&gt;",'CFR - XML import'!$A175,1)-2))</f>
        <v>0</v>
      </c>
      <c r="CJ181" s="140">
        <f>IF(ISERROR(FIND(CJ$3,'CFR - XML import'!$A175)),0,MID('CFR - XML import'!$A175,SEARCH("&gt;",'CFR - XML import'!$A175,1)+1,SEARCH("/",'CFR - XML import'!$A175,1)-SEARCH("&gt;",'CFR - XML import'!$A175,1)-2))</f>
        <v>0</v>
      </c>
      <c r="CK181" s="140">
        <f>IF(ISERROR(FIND(CK$3,'CFR - XML import'!$A175)),0,MID('CFR - XML import'!$A175,SEARCH("&gt;",'CFR - XML import'!$A175,1)+1,SEARCH("/",'CFR - XML import'!$A175,1)-SEARCH("&gt;",'CFR - XML import'!$A175,1)-2))</f>
        <v>0</v>
      </c>
      <c r="CL181" s="140">
        <f>IF(ISERROR(FIND(CL$3,'CFR - XML import'!$A175)),0,MID('CFR - XML import'!$A175,SEARCH("&gt;",'CFR - XML import'!$A175,1)+1,SEARCH("/",'CFR - XML import'!$A175,1)-SEARCH("&gt;",'CFR - XML import'!$A175,1)-2))</f>
        <v>0</v>
      </c>
      <c r="CM181" s="140">
        <f>IF(ISERROR(FIND(CM$3,'CFR - XML import'!$A175)),0,MID('CFR - XML import'!$A175,SEARCH("&gt;",'CFR - XML import'!$A175,1)+1,SEARCH("/",'CFR - XML import'!$A175,1)-SEARCH("&gt;",'CFR - XML import'!$A175,1)-2))</f>
        <v>0</v>
      </c>
    </row>
    <row r="182" spans="1:91" x14ac:dyDescent="0.2">
      <c r="A182" s="139" t="str">
        <f>IF(AND('CFR - XML import'!A176&lt;&gt;"",LEFT('CFR - XML import'!A176,1)&lt;&gt;"&lt;",LEFT('CFR - XML import'!A176,3)&lt;&gt;"  &lt;",LEFT('CFR - XML import'!A176,5)&lt;&gt;"    &lt;",LEFT('CFR - XML import'!A176,7)&lt;&gt;"      &lt;",LEFT('CFR - XML import'!A176,9)&lt;&gt;"        &lt;",$B$1="SIMS"),'CFR - XML import'!A176,IF(AND(LEFT('CFR - XML import'!A176,9)="&lt;Details&gt;",$B$1="RM"),'CFR - XML import'!A176,""))</f>
        <v/>
      </c>
      <c r="B182" s="140">
        <f>IF(ISERROR(FIND(B$3,'CFR - XML import'!$A176)),0,VALUE(MID('CFR - XML import'!$A176,SEARCH("&gt;",'CFR - XML import'!$A176,1)+1,SEARCH("/",'CFR - XML import'!$A176,1)-SEARCH("&gt;",'CFR - XML import'!$A176,1)-2)))</f>
        <v>0</v>
      </c>
      <c r="D182" s="140">
        <f>IF(ISERROR(FIND(D$3,'CFR - XML import'!$A176)),0,MID('CFR - XML import'!$A176,SEARCH("&gt;",'CFR - XML import'!$A176,1)+1,SEARCH("/",'CFR - XML import'!$A176,1)-SEARCH("&gt;",'CFR - XML import'!$A176,1)-2))</f>
        <v>0</v>
      </c>
      <c r="E182" s="140">
        <f>IF(ISERROR(FIND(E$3,'CFR - XML import'!$A176)),0,MID('CFR - XML import'!$A176,SEARCH("&gt;",'CFR - XML import'!$A176,1)+1,SEARCH("/",'CFR - XML import'!$A176,1)-SEARCH("&gt;",'CFR - XML import'!$A176,1)-2))</f>
        <v>0</v>
      </c>
      <c r="F182" s="141">
        <f>IF($B$1="SIMS",IF(ISERROR(FIND(F$3,'CFR - XML import'!$A176)),0,VALUE(MID('CFR - XML import'!$A176,15,10))),IF(ISERROR(FIND(F$3,'CFR - XML import'!$A176)),0,VALUE(MID('CFR - XML import'!$A176,15,10))))</f>
        <v>0</v>
      </c>
      <c r="G182" s="140">
        <f>IF(ISERROR(FIND(G$3,'CFR - XML import'!$A176)),0,VALUE(MID('CFR - XML import'!$A176,SEARCH("&gt;",'CFR - XML import'!$A176,1)+1,SEARCH("/",'CFR - XML import'!$A176,1)-SEARCH("&gt;",'CFR - XML import'!$A176,1)-2)))</f>
        <v>0</v>
      </c>
      <c r="H182" s="140">
        <f>IF(ISERROR(FIND(H$3,'CFR - XML import'!$A176)),0,VALUE(MID('CFR - XML import'!$A176,SEARCH("&gt;",'CFR - XML import'!$A176,1)+1,SEARCH("/",'CFR - XML import'!$A176,1)-SEARCH("&gt;",'CFR - XML import'!$A176,1)-2)))</f>
        <v>0</v>
      </c>
      <c r="I182" s="140">
        <f>IF(ISERROR(FIND(I$3,'CFR - XML import'!$A176)),0,VALUE(MID('CFR - XML import'!$A176,SEARCH("&gt;",'CFR - XML import'!$A176,1)+1,SEARCH("/",'CFR - XML import'!$A176,1)-SEARCH("&gt;",'CFR - XML import'!$A176,1)-2)))</f>
        <v>0</v>
      </c>
      <c r="J182" s="140">
        <f>IF(ISERROR(FIND(J$3,'CFR - XML import'!$A176)),0,VALUE(MID('CFR - XML import'!$A176,SEARCH("&gt;",'CFR - XML import'!$A176,1)+1,SEARCH("/",'CFR - XML import'!$A176,1)-SEARCH("&gt;",'CFR - XML import'!$A176,1)-2)))</f>
        <v>0</v>
      </c>
      <c r="K182" s="140">
        <f>IF(ISERROR(FIND(K$3,'CFR - XML import'!$A176)),0,VALUE(MID('CFR - XML import'!$A176,SEARCH("&gt;",'CFR - XML import'!$A176,1)+1,SEARCH("/",'CFR - XML import'!$A176,1)-SEARCH("&gt;",'CFR - XML import'!$A176,1)-2)))</f>
        <v>0</v>
      </c>
      <c r="L182" s="140">
        <f>IF(ISERROR(FIND(L$3,'CFR - XML import'!$A176)),0,VALUE(MID('CFR - XML import'!$A176,SEARCH("&gt;",'CFR - XML import'!$A176,1)+1,SEARCH("/",'CFR - XML import'!$A176,1)-SEARCH("&gt;",'CFR - XML import'!$A176,1)-2)))</f>
        <v>0</v>
      </c>
      <c r="M182" s="140">
        <f>IF(ISERROR(FIND(M$3,'CFR - XML import'!$A176)),0,VALUE(MID('CFR - XML import'!$A176,SEARCH("&gt;",'CFR - XML import'!$A176,1)+1,SEARCH("/",'CFR - XML import'!$A176,1)-SEARCH("&gt;",'CFR - XML import'!$A176,1)-2)))</f>
        <v>0</v>
      </c>
      <c r="N182" s="140">
        <f>IF(ISERROR(FIND(N$3,'CFR - XML import'!$A176)),0,VALUE(MID('CFR - XML import'!$A176,SEARCH("&gt;",'CFR - XML import'!$A176,1)+1,SEARCH("/",'CFR - XML import'!$A176,1)-SEARCH("&gt;",'CFR - XML import'!$A176,1)-2)))</f>
        <v>0</v>
      </c>
      <c r="O182" s="140">
        <f>IF(ISERROR(FIND(O$3,'CFR - XML import'!$A176)),0,VALUE(MID('CFR - XML import'!$A176,SEARCH("&gt;",'CFR - XML import'!$A176,1)+1,SEARCH("/",'CFR - XML import'!$A176,1)-SEARCH("&gt;",'CFR - XML import'!$A176,1)-2)))</f>
        <v>0</v>
      </c>
      <c r="P182" s="140">
        <f>IF(ISERROR(FIND(P$3,'CFR - XML import'!$A176)),0,VALUE(MID('CFR - XML import'!$A176,SEARCH("&gt;",'CFR - XML import'!$A176,1)+1,SEARCH("/",'CFR - XML import'!$A176,1)-SEARCH("&gt;",'CFR - XML import'!$A176,1)-2)))</f>
        <v>0</v>
      </c>
      <c r="Q182" s="140">
        <f>IF(ISERROR(FIND(Q$3,'CFR - XML import'!$A176)),0,VALUE(MID('CFR - XML import'!$A176,SEARCH("&gt;",'CFR - XML import'!$A176,1)+1,SEARCH("/",'CFR - XML import'!$A176,1)-SEARCH("&gt;",'CFR - XML import'!$A176,1)-2)))</f>
        <v>0</v>
      </c>
      <c r="R182" s="140">
        <f>IF(ISERROR(FIND(R$3,'CFR - XML import'!$A176)),0,VALUE(MID('CFR - XML import'!$A176,SEARCH("&gt;",'CFR - XML import'!$A176,1)+1,SEARCH("/",'CFR - XML import'!$A176,1)-SEARCH("&gt;",'CFR - XML import'!$A176,1)-2)))</f>
        <v>0</v>
      </c>
      <c r="S182" s="140">
        <f>IF(ISERROR(FIND(S$3,'CFR - XML import'!$A176)),0,VALUE(MID('CFR - XML import'!$A176,SEARCH("&gt;",'CFR - XML import'!$A176,1)+1,SEARCH("/",'CFR - XML import'!$A176,1)-SEARCH("&gt;",'CFR - XML import'!$A176,1)-2)))</f>
        <v>0</v>
      </c>
      <c r="T182" s="140">
        <f>IF(ISERROR(FIND(T$3,'CFR - XML import'!$A176)),0,VALUE(MID('CFR - XML import'!$A176,SEARCH("&gt;",'CFR - XML import'!$A176,1)+1,SEARCH("/",'CFR - XML import'!$A176,1)-SEARCH("&gt;",'CFR - XML import'!$A176,1)-2)))</f>
        <v>0</v>
      </c>
      <c r="U182" s="140">
        <f>IF(ISERROR(FIND(U$3,'CFR - XML import'!$A176)),0,VALUE(MID('CFR - XML import'!$A176,SEARCH("&gt;",'CFR - XML import'!$A176,1)+1,SEARCH("/",'CFR - XML import'!$A176,1)-SEARCH("&gt;",'CFR - XML import'!$A176,1)-2)))</f>
        <v>0</v>
      </c>
      <c r="V182" s="140">
        <f>IF(ISERROR(FIND(V$3,'CFR - XML import'!$A176)),0,VALUE(MID('CFR - XML import'!$A176,SEARCH("&gt;",'CFR - XML import'!$A176,1)+1,SEARCH("/",'CFR - XML import'!$A176,1)-SEARCH("&gt;",'CFR - XML import'!$A176,1)-2)))</f>
        <v>0</v>
      </c>
      <c r="W182" s="140">
        <f>IF(ISERROR(FIND(W$3,'CFR - XML import'!$A176)),0,VALUE(MID('CFR - XML import'!$A176,SEARCH("&gt;",'CFR - XML import'!$A176,1)+1,SEARCH("/",'CFR - XML import'!$A176,1)-SEARCH("&gt;",'CFR - XML import'!$A176,1)-2)))</f>
        <v>0</v>
      </c>
      <c r="X182" s="140"/>
      <c r="Y182" s="140">
        <f>IF(ISERROR(FIND(Y$3,'CFR - XML import'!$A176)),0,VALUE(MID('CFR - XML import'!$A176,SEARCH("&gt;",'CFR - XML import'!$A176,1)+1,SEARCH("/",'CFR - XML import'!$A176,1)-SEARCH("&gt;",'CFR - XML import'!$A176,1)-2)))</f>
        <v>0</v>
      </c>
      <c r="Z182" s="140">
        <f>IF(ISERROR(FIND(Z$3,'CFR - XML import'!$A176)),0,VALUE(MID('CFR - XML import'!$A176,SEARCH("&gt;",'CFR - XML import'!$A176,1)+1,SEARCH("/",'CFR - XML import'!$A176,1)-SEARCH("&gt;",'CFR - XML import'!$A176,1)-2)))</f>
        <v>0</v>
      </c>
      <c r="AA182" s="140">
        <f>IF(ISERROR(FIND(AA$3,'CFR - XML import'!$A176)),0,VALUE(MID('CFR - XML import'!$A176,SEARCH("&gt;",'CFR - XML import'!$A176,1)+1,SEARCH("/",'CFR - XML import'!$A176,1)-SEARCH("&gt;",'CFR - XML import'!$A176,1)-2)))</f>
        <v>0</v>
      </c>
      <c r="AB182" s="140">
        <f>IF(ISERROR(FIND(AB$3,'CFR - XML import'!$A176)),0,VALUE(MID('CFR - XML import'!$A176,SEARCH("&gt;",'CFR - XML import'!$A176,1)+1,SEARCH("/",'CFR - XML import'!$A176,1)-SEARCH("&gt;",'CFR - XML import'!$A176,1)-2)))</f>
        <v>0</v>
      </c>
      <c r="AC182" s="140">
        <f>IF(ISERROR(FIND(AC$3,'CFR - XML import'!$A176)),0,VALUE(MID('CFR - XML import'!$A176,SEARCH("&gt;",'CFR - XML import'!$A176,1)+1,SEARCH("/",'CFR - XML import'!$A176,1)-SEARCH("&gt;",'CFR - XML import'!$A176,1)-2)))</f>
        <v>0</v>
      </c>
      <c r="AD182" s="140">
        <f>IF(ISERROR(FIND(AD$3,'CFR - XML import'!$A176)),0,VALUE(MID('CFR - XML import'!$A176,SEARCH("&gt;",'CFR - XML import'!$A176,1)+1,SEARCH("/",'CFR - XML import'!$A176,1)-SEARCH("&gt;",'CFR - XML import'!$A176,1)-2)))</f>
        <v>0</v>
      </c>
      <c r="AE182" s="140">
        <f>IF(ISERROR(FIND(AE$3,'CFR - XML import'!$A176)),0,VALUE(MID('CFR - XML import'!$A176,SEARCH("&gt;",'CFR - XML import'!$A176,1)+1,SEARCH("/",'CFR - XML import'!$A176,1)-SEARCH("&gt;",'CFR - XML import'!$A176,1)-2)))</f>
        <v>0</v>
      </c>
      <c r="AF182" s="140">
        <f>IF(ISERROR(FIND(AF$3,'CFR - XML import'!$A176)),0,VALUE(MID('CFR - XML import'!$A176,SEARCH("&gt;",'CFR - XML import'!$A176,1)+1,SEARCH("/",'CFR - XML import'!$A176,1)-SEARCH("&gt;",'CFR - XML import'!$A176,1)-2)))</f>
        <v>0</v>
      </c>
      <c r="AG182" s="140">
        <f>IF(ISERROR(FIND(AG$3,'CFR - XML import'!$A176)),0,VALUE(MID('CFR - XML import'!$A176,SEARCH("&gt;",'CFR - XML import'!$A176,1)+1,SEARCH("/",'CFR - XML import'!$A176,1)-SEARCH("&gt;",'CFR - XML import'!$A176,1)-2)))</f>
        <v>0</v>
      </c>
      <c r="AH182" s="140">
        <f>IF(ISERROR(FIND(AH$3,'CFR - XML import'!$A176)),0,VALUE(MID('CFR - XML import'!$A176,SEARCH("&gt;",'CFR - XML import'!$A176,1)+1,SEARCH("/",'CFR - XML import'!$A176,1)-SEARCH("&gt;",'CFR - XML import'!$A176,1)-2)))</f>
        <v>0</v>
      </c>
      <c r="AI182" s="140">
        <f>IF(ISERROR(FIND(AI$3,'CFR - XML import'!$A176)),0,VALUE(MID('CFR - XML import'!$A176,SEARCH("&gt;",'CFR - XML import'!$A176,1)+1,SEARCH("/",'CFR - XML import'!$A176,1)-SEARCH("&gt;",'CFR - XML import'!$A176,1)-2)))</f>
        <v>0</v>
      </c>
      <c r="AJ182" s="140">
        <f>IF(ISERROR(FIND(AJ$3,'CFR - XML import'!$A176)),0,VALUE(MID('CFR - XML import'!$A176,SEARCH("&gt;",'CFR - XML import'!$A176,1)+1,SEARCH("/",'CFR - XML import'!$A176,1)-SEARCH("&gt;",'CFR - XML import'!$A176,1)-2)))</f>
        <v>0</v>
      </c>
      <c r="AK182" s="140">
        <f>IF(ISERROR(FIND(AK$3,'CFR - XML import'!$A176)),0,VALUE(MID('CFR - XML import'!$A176,SEARCH("&gt;",'CFR - XML import'!$A176,1)+1,SEARCH("/",'CFR - XML import'!$A176,1)-SEARCH("&gt;",'CFR - XML import'!$A176,1)-2)))</f>
        <v>0</v>
      </c>
      <c r="AL182" s="140">
        <f>IF(ISERROR(FIND(AL$3,'CFR - XML import'!$A176)),0,VALUE(MID('CFR - XML import'!$A176,SEARCH("&gt;",'CFR - XML import'!$A176,1)+1,SEARCH("/",'CFR - XML import'!$A176,1)-SEARCH("&gt;",'CFR - XML import'!$A176,1)-2)))</f>
        <v>0</v>
      </c>
      <c r="AM182" s="140">
        <f>IF(ISERROR(FIND(AM$3,'CFR - XML import'!$A176)),0,VALUE(MID('CFR - XML import'!$A176,SEARCH("&gt;",'CFR - XML import'!$A176,1)+1,SEARCH("/",'CFR - XML import'!$A176,1)-SEARCH("&gt;",'CFR - XML import'!$A176,1)-2)))</f>
        <v>0</v>
      </c>
      <c r="AN182" s="140">
        <f>IF(ISERROR(FIND(AN$3,'CFR - XML import'!$A176)),0,VALUE(MID('CFR - XML import'!$A176,SEARCH("&gt;",'CFR - XML import'!$A176,1)+1,SEARCH("/",'CFR - XML import'!$A176,1)-SEARCH("&gt;",'CFR - XML import'!$A176,1)-2)))</f>
        <v>0</v>
      </c>
      <c r="AO182" s="140">
        <f>IF(ISERROR(FIND(AO$3,'CFR - XML import'!$A176)),0,VALUE(MID('CFR - XML import'!$A176,SEARCH("&gt;",'CFR - XML import'!$A176,1)+1,SEARCH("/",'CFR - XML import'!$A176,1)-SEARCH("&gt;",'CFR - XML import'!$A176,1)-2)))</f>
        <v>0</v>
      </c>
      <c r="AP182" s="140">
        <f>IF(ISERROR(FIND(AP$3,'CFR - XML import'!$A176)),0,VALUE(MID('CFR - XML import'!$A176,SEARCH("&gt;",'CFR - XML import'!$A176,1)+1,SEARCH("/",'CFR - XML import'!$A176,1)-SEARCH("&gt;",'CFR - XML import'!$A176,1)-2)))</f>
        <v>0</v>
      </c>
      <c r="AQ182" s="140">
        <f>IF(ISERROR(FIND(AQ$3,'CFR - XML import'!$A176)),0,VALUE(MID('CFR - XML import'!$A176,SEARCH("&gt;",'CFR - XML import'!$A176,1)+1,SEARCH("/",'CFR - XML import'!$A176,1)-SEARCH("&gt;",'CFR - XML import'!$A176,1)-2)))</f>
        <v>0</v>
      </c>
      <c r="AR182" s="140">
        <f>IF(ISERROR(FIND(AR$3,'CFR - XML import'!$A176)),0,VALUE(MID('CFR - XML import'!$A176,SEARCH("&gt;",'CFR - XML import'!$A176,1)+1,SEARCH("/",'CFR - XML import'!$A176,1)-SEARCH("&gt;",'CFR - XML import'!$A176,1)-2)))</f>
        <v>0</v>
      </c>
      <c r="AS182" s="140">
        <f>IF(ISERROR(FIND(AS$3,'CFR - XML import'!$A176)),0,VALUE(MID('CFR - XML import'!$A176,SEARCH("&gt;",'CFR - XML import'!$A176,1)+1,SEARCH("/",'CFR - XML import'!$A176,1)-SEARCH("&gt;",'CFR - XML import'!$A176,1)-2)))</f>
        <v>0</v>
      </c>
      <c r="AT182" s="140">
        <f>IF(ISERROR(FIND(AT$3,'CFR - XML import'!$A176)),0,VALUE(MID('CFR - XML import'!$A176,SEARCH("&gt;",'CFR - XML import'!$A176,1)+1,SEARCH("/",'CFR - XML import'!$A176,1)-SEARCH("&gt;",'CFR - XML import'!$A176,1)-2)))</f>
        <v>0</v>
      </c>
      <c r="AU182" s="140">
        <f>IF(ISERROR(FIND(AU$3,'CFR - XML import'!$A176)),0,VALUE(MID('CFR - XML import'!$A176,SEARCH("&gt;",'CFR - XML import'!$A176,1)+1,SEARCH("/",'CFR - XML import'!$A176,1)-SEARCH("&gt;",'CFR - XML import'!$A176,1)-2)))</f>
        <v>0</v>
      </c>
      <c r="AV182" s="140">
        <f>IF(ISERROR(FIND(AV$3,'CFR - XML import'!$A176)),0,VALUE(MID('CFR - XML import'!$A176,SEARCH("&gt;",'CFR - XML import'!$A176,1)+1,SEARCH("/",'CFR - XML import'!$A176,1)-SEARCH("&gt;",'CFR - XML import'!$A176,1)-2)))</f>
        <v>0</v>
      </c>
      <c r="AW182" s="140">
        <f>IF(ISERROR(FIND(AW$3,'CFR - XML import'!$A176)),0,VALUE(MID('CFR - XML import'!$A176,SEARCH("&gt;",'CFR - XML import'!$A176,1)+1,SEARCH("/",'CFR - XML import'!$A176,1)-SEARCH("&gt;",'CFR - XML import'!$A176,1)-2)))</f>
        <v>0</v>
      </c>
      <c r="AX182" s="140">
        <f>IF(ISERROR(FIND(AX$3,'CFR - XML import'!$A176)),0,VALUE(MID('CFR - XML import'!$A176,SEARCH("&gt;",'CFR - XML import'!$A176,1)+1,SEARCH("/",'CFR - XML import'!$A176,1)-SEARCH("&gt;",'CFR - XML import'!$A176,1)-2)))</f>
        <v>0</v>
      </c>
      <c r="AY182" s="140">
        <f>IF(ISERROR(FIND(AY$3,'CFR - XML import'!$A176)),0,VALUE(MID('CFR - XML import'!$A176,SEARCH("&gt;",'CFR - XML import'!$A176,1)+1,SEARCH("/",'CFR - XML import'!$A176,1)-SEARCH("&gt;",'CFR - XML import'!$A176,1)-2)))</f>
        <v>0</v>
      </c>
      <c r="AZ182" s="140">
        <f>IF(ISERROR(FIND(AZ$3,'CFR - XML import'!$A176)),0,VALUE(MID('CFR - XML import'!$A176,SEARCH("&gt;",'CFR - XML import'!$A176,1)+1,SEARCH("/",'CFR - XML import'!$A176,1)-SEARCH("&gt;",'CFR - XML import'!$A176,1)-2)))</f>
        <v>0</v>
      </c>
      <c r="BA182" s="140">
        <f>IF(ISERROR(FIND(BA$3,'CFR - XML import'!$A176)),0,VALUE(MID('CFR - XML import'!$A176,SEARCH("&gt;",'CFR - XML import'!$A176,1)+1,SEARCH("/",'CFR - XML import'!$A176,1)-SEARCH("&gt;",'CFR - XML import'!$A176,1)-2)))</f>
        <v>0</v>
      </c>
      <c r="BB182" s="140">
        <f>IF(ISERROR(FIND(BB$3,'CFR - XML import'!$A176)),0,VALUE(MID('CFR - XML import'!$A176,SEARCH("&gt;",'CFR - XML import'!$A176,1)+1,SEARCH("/",'CFR - XML import'!$A176,1)-SEARCH("&gt;",'CFR - XML import'!$A176,1)-2)))</f>
        <v>0</v>
      </c>
      <c r="BC182" s="140">
        <f>IF(ISERROR(FIND(BC$3,'CFR - XML import'!$A176)),0,VALUE(MID('CFR - XML import'!$A176,SEARCH("&gt;",'CFR - XML import'!$A176,1)+1,SEARCH("/",'CFR - XML import'!$A176,1)-SEARCH("&gt;",'CFR - XML import'!$A176,1)-2)))</f>
        <v>0</v>
      </c>
      <c r="BD182" s="140">
        <f>IF(ISERROR(FIND(BD$3,'CFR - XML import'!$A176)),0,VALUE(MID('CFR - XML import'!$A176,SEARCH("&gt;",'CFR - XML import'!$A176,1)+1,SEARCH("/",'CFR - XML import'!$A176,1)-SEARCH("&gt;",'CFR - XML import'!$A176,1)-2)))</f>
        <v>0</v>
      </c>
      <c r="BE182" s="140">
        <f>IF(ISERROR(FIND(BE$3,'CFR - XML import'!$A176)),0,VALUE(MID('CFR - XML import'!$A176,SEARCH("&gt;",'CFR - XML import'!$A176,1)+1,SEARCH("/",'CFR - XML import'!$A176,1)-SEARCH("&gt;",'CFR - XML import'!$A176,1)-2)))</f>
        <v>0</v>
      </c>
      <c r="BF182" s="140">
        <f>IF(ISERROR(FIND(BF$3,'CFR - XML import'!$A176)),0,VALUE(MID('CFR - XML import'!$A176,SEARCH("&gt;",'CFR - XML import'!$A176,1)+1,SEARCH("/",'CFR - XML import'!$A176,1)-SEARCH("&gt;",'CFR - XML import'!$A176,1)-2)))</f>
        <v>0</v>
      </c>
      <c r="BG182" s="140">
        <f>IF(ISERROR(FIND(BG$3,'CFR - XML import'!$A176)),0,VALUE(MID('CFR - XML import'!$A176,SEARCH("&gt;",'CFR - XML import'!$A176,1)+1,SEARCH("/",'CFR - XML import'!$A176,1)-SEARCH("&gt;",'CFR - XML import'!$A176,1)-2)))</f>
        <v>0</v>
      </c>
      <c r="BH182" s="140">
        <f>IF(ISERROR(FIND(BH$3,'CFR - XML import'!$A176)),0,VALUE(MID('CFR - XML import'!$A176,SEARCH("&gt;",'CFR - XML import'!$A176,1)+1,SEARCH("/",'CFR - XML import'!$A176,1)-SEARCH("&gt;",'CFR - XML import'!$A176,1)-2)))</f>
        <v>0</v>
      </c>
      <c r="BI182" s="140">
        <f>IF(ISERROR(FIND(BI$3,'CFR - XML import'!$A176)),0,VALUE(MID('CFR - XML import'!$A176,SEARCH("&gt;",'CFR - XML import'!$A176,1)+1,SEARCH("/",'CFR - XML import'!$A176,1)-SEARCH("&gt;",'CFR - XML import'!$A176,1)-2)))</f>
        <v>0</v>
      </c>
      <c r="BJ182" s="140">
        <f>IF(ISERROR(FIND(BJ$3,'CFR - XML import'!$A176)),0,VALUE(MID('CFR - XML import'!$A176,SEARCH("&gt;",'CFR - XML import'!$A176,1)+1,SEARCH("/",'CFR - XML import'!$A176,1)-SEARCH("&gt;",'CFR - XML import'!$A176,1)-2)))</f>
        <v>0</v>
      </c>
      <c r="BK182" s="140">
        <f>IF(ISERROR(FIND(BK$3,'CFR - XML import'!$A176)),0,VALUE(MID('CFR - XML import'!$A176,SEARCH("&gt;",'CFR - XML import'!$A176,1)+1,SEARCH("/",'CFR - XML import'!$A176,1)-SEARCH("&gt;",'CFR - XML import'!$A176,1)-2)))</f>
        <v>0</v>
      </c>
      <c r="BL182" s="140">
        <f>IF(ISERROR(FIND(BL$3,'CFR - XML import'!$A176)),0,VALUE(MID('CFR - XML import'!$A176,SEARCH("&gt;",'CFR - XML import'!$A176,1)+1,SEARCH("/",'CFR - XML import'!$A176,1)-SEARCH("&gt;",'CFR - XML import'!$A176,1)-2)))</f>
        <v>0</v>
      </c>
      <c r="BM182" s="140">
        <f>IF(ISERROR(FIND(BM$3,'CFR - XML import'!$A176)),0,VALUE(MID('CFR - XML import'!$A176,SEARCH("&gt;",'CFR - XML import'!$A176,1)+1,SEARCH("/",'CFR - XML import'!$A176,1)-SEARCH("&gt;",'CFR - XML import'!$A176,1)-2)))</f>
        <v>0</v>
      </c>
      <c r="BN182" s="140">
        <f>IF(ISERROR(FIND(BN$3,'CFR - XML import'!$A176)),0,VALUE(MID('CFR - XML import'!$A176,SEARCH("&gt;",'CFR - XML import'!$A176,1)+1,SEARCH("/",'CFR - XML import'!$A176,1)-SEARCH("&gt;",'CFR - XML import'!$A176,1)-2)))</f>
        <v>0</v>
      </c>
      <c r="BO182" s="140">
        <f>IF(ISERROR(FIND(BO$3,'CFR - XML import'!$A176)),0,VALUE(MID('CFR - XML import'!$A176,SEARCH("&gt;",'CFR - XML import'!$A176,1)+1,SEARCH("/",'CFR - XML import'!$A176,1)-SEARCH("&gt;",'CFR - XML import'!$A176,1)-2)))</f>
        <v>0</v>
      </c>
      <c r="BP182" s="140">
        <f>IF(ISERROR(FIND(BP$3,'CFR - XML import'!$A176)),0,VALUE(MID('CFR - XML import'!$A176,SEARCH("&gt;",'CFR - XML import'!$A176,1)+1,SEARCH("/",'CFR - XML import'!$A176,1)-SEARCH("&gt;",'CFR - XML import'!$A176,1)-2)))</f>
        <v>0</v>
      </c>
      <c r="BQ182" s="140">
        <f>IF(ISERROR(FIND(BQ$3,'CFR - XML import'!$A176)),0,VALUE(MID('CFR - XML import'!$A176,SEARCH("&gt;",'CFR - XML import'!$A176,1)+1,SEARCH("/",'CFR - XML import'!$A176,1)-SEARCH("&gt;",'CFR - XML import'!$A176,1)-2)))</f>
        <v>0</v>
      </c>
      <c r="BR182" s="140">
        <f>IF(ISERROR(FIND(BR$3,'CFR - XML import'!$A176)),0,VALUE(MID('CFR - XML import'!$A176,SEARCH("&gt;",'CFR - XML import'!$A176,1)+1,SEARCH("/",'CFR - XML import'!$A176,1)-SEARCH("&gt;",'CFR - XML import'!$A176,1)-2)))</f>
        <v>0</v>
      </c>
      <c r="BS182" s="140">
        <f>IF(ISERROR(FIND(BS$3,'CFR - XML import'!$A176)),0,VALUE(MID('CFR - XML import'!$A176,SEARCH("&gt;",'CFR - XML import'!$A176,1)+1,SEARCH("/",'CFR - XML import'!$A176,1)-SEARCH("&gt;",'CFR - XML import'!$A176,1)-2)))</f>
        <v>0</v>
      </c>
      <c r="BT182" s="140">
        <f>IF(ISERROR(FIND(BT$3,'CFR - XML import'!$A176)),0,VALUE(MID('CFR - XML import'!$A176,SEARCH("&gt;",'CFR - XML import'!$A176,1)+1,SEARCH("/",'CFR - XML import'!$A176,1)-SEARCH("&gt;",'CFR - XML import'!$A176,1)-2)))</f>
        <v>0</v>
      </c>
      <c r="BU182" s="140">
        <f>IF(ISERROR(FIND(BU$3,'CFR - XML import'!$A176)),0,VALUE(MID('CFR - XML import'!$A176,SEARCH("&gt;",'CFR - XML import'!$A176,1)+1,SEARCH("/",'CFR - XML import'!$A176,1)-SEARCH("&gt;",'CFR - XML import'!$A176,1)-2)))</f>
        <v>0</v>
      </c>
      <c r="BV182" s="140">
        <f>IF(ISERROR(FIND(BV$3,'CFR - XML import'!$A176)),0,VALUE(MID('CFR - XML import'!$A176,SEARCH("&gt;",'CFR - XML import'!$A176,1)+1,SEARCH("/",'CFR - XML import'!$A176,1)-SEARCH("&gt;",'CFR - XML import'!$A176,1)-2)))</f>
        <v>0</v>
      </c>
      <c r="BW182" s="140">
        <f>IF(ISERROR(FIND(BW$3,'CFR - XML import'!$A176)),0,VALUE(MID('CFR - XML import'!$A176,SEARCH("&gt;",'CFR - XML import'!$A176,1)+1,SEARCH("/",'CFR - XML import'!$A176,1)-SEARCH("&gt;",'CFR - XML import'!$A176,1)-2)))</f>
        <v>0</v>
      </c>
      <c r="BX182" s="140">
        <f>IF(ISERROR(FIND(BX$3,'CFR - XML import'!$A176)),0,VALUE(MID('CFR - XML import'!$A176,SEARCH("&gt;",'CFR - XML import'!$A176,1)+1,SEARCH("/",'CFR - XML import'!$A176,1)-SEARCH("&gt;",'CFR - XML import'!$A176,1)-2)))</f>
        <v>0</v>
      </c>
      <c r="BY182" s="140">
        <f>IF(ISERROR(FIND(BY$3,'CFR - XML import'!$A176)),0,VALUE(MID('CFR - XML import'!$A176,SEARCH("&gt;",'CFR - XML import'!$A176,1)+1,SEARCH("/",'CFR - XML import'!$A176,1)-SEARCH("&gt;",'CFR - XML import'!$A176,1)-2)))</f>
        <v>0</v>
      </c>
      <c r="BZ182" s="140">
        <f>IF(ISERROR(FIND(BZ$3,'CFR - XML import'!$A176)),0,VALUE(MID('CFR - XML import'!$A176,SEARCH("&gt;",'CFR - XML import'!$A176,1)+1,SEARCH("/",'CFR - XML import'!$A176,1)-SEARCH("&gt;",'CFR - XML import'!$A176,1)-2)))</f>
        <v>0</v>
      </c>
      <c r="CG182" s="142">
        <f>IF(ISERROR(IF(MID('CFR - XML import'!$A176,LEN($CF$4)+5,LEN('CFR - XML import'!$A176)-(2*LEN($CF$4)+5))="RMMS",1,IF(MID('CFR - XML import'!$A176,LEN("    &lt;InputSystem&gt;")+1,LEN('CFR - XML import'!$A176)-(LEN("    &lt;InputSystem&gt;")+LEN($CF$4)+1))="SIMS",2,0))),0,IF(MID('CFR - XML import'!$A176,LEN($CF$4)+5,LEN('CFR - XML import'!$A176)-(2*LEN($CF$4)+5))="RMMS",1,IF(MID('CFR - XML import'!$A176,LEN("    &lt;InputSystem&gt;")+1,LEN('CFR - XML import'!$A176)-(LEN("    &lt;InputSystem&gt;")+LEN($CF$4)+1))="SIMS",2,0)))</f>
        <v>0</v>
      </c>
      <c r="CH182" s="140">
        <f>IF(ISERROR(FIND(CH$3,'CFR - XML import'!$A176)),0,MID('CFR - XML import'!$A176,SEARCH("&gt;",'CFR - XML import'!$A176,1)+1,SEARCH("/",'CFR - XML import'!$A176,1)-SEARCH("&gt;",'CFR - XML import'!$A176,1)-2))</f>
        <v>0</v>
      </c>
      <c r="CI182" s="140">
        <f>IF(ISERROR(FIND(CI$3,'CFR - XML import'!$A176)),0,MID('CFR - XML import'!$A176,SEARCH("&gt;",'CFR - XML import'!$A176,1)+1,SEARCH("/",'CFR - XML import'!$A176,1)-SEARCH("&gt;",'CFR - XML import'!$A176,1)-2))</f>
        <v>0</v>
      </c>
      <c r="CJ182" s="140">
        <f>IF(ISERROR(FIND(CJ$3,'CFR - XML import'!$A176)),0,MID('CFR - XML import'!$A176,SEARCH("&gt;",'CFR - XML import'!$A176,1)+1,SEARCH("/",'CFR - XML import'!$A176,1)-SEARCH("&gt;",'CFR - XML import'!$A176,1)-2))</f>
        <v>0</v>
      </c>
      <c r="CK182" s="140">
        <f>IF(ISERROR(FIND(CK$3,'CFR - XML import'!$A176)),0,MID('CFR - XML import'!$A176,SEARCH("&gt;",'CFR - XML import'!$A176,1)+1,SEARCH("/",'CFR - XML import'!$A176,1)-SEARCH("&gt;",'CFR - XML import'!$A176,1)-2))</f>
        <v>0</v>
      </c>
      <c r="CL182" s="140">
        <f>IF(ISERROR(FIND(CL$3,'CFR - XML import'!$A176)),0,MID('CFR - XML import'!$A176,SEARCH("&gt;",'CFR - XML import'!$A176,1)+1,SEARCH("/",'CFR - XML import'!$A176,1)-SEARCH("&gt;",'CFR - XML import'!$A176,1)-2))</f>
        <v>0</v>
      </c>
      <c r="CM182" s="140">
        <f>IF(ISERROR(FIND(CM$3,'CFR - XML import'!$A176)),0,MID('CFR - XML import'!$A176,SEARCH("&gt;",'CFR - XML import'!$A176,1)+1,SEARCH("/",'CFR - XML import'!$A176,1)-SEARCH("&gt;",'CFR - XML import'!$A176,1)-2))</f>
        <v>0</v>
      </c>
    </row>
    <row r="183" spans="1:91" x14ac:dyDescent="0.2">
      <c r="A183" s="139" t="str">
        <f>IF(AND('CFR - XML import'!A177&lt;&gt;"",LEFT('CFR - XML import'!A177,1)&lt;&gt;"&lt;",LEFT('CFR - XML import'!A177,3)&lt;&gt;"  &lt;",LEFT('CFR - XML import'!A177,5)&lt;&gt;"    &lt;",LEFT('CFR - XML import'!A177,7)&lt;&gt;"      &lt;",LEFT('CFR - XML import'!A177,9)&lt;&gt;"        &lt;",$B$1="SIMS"),'CFR - XML import'!A177,IF(AND(LEFT('CFR - XML import'!A177,9)="&lt;Details&gt;",$B$1="RM"),'CFR - XML import'!A177,""))</f>
        <v/>
      </c>
      <c r="B183" s="140">
        <f>IF(ISERROR(FIND(B$3,'CFR - XML import'!$A177)),0,VALUE(MID('CFR - XML import'!$A177,SEARCH("&gt;",'CFR - XML import'!$A177,1)+1,SEARCH("/",'CFR - XML import'!$A177,1)-SEARCH("&gt;",'CFR - XML import'!$A177,1)-2)))</f>
        <v>0</v>
      </c>
      <c r="D183" s="140">
        <f>IF(ISERROR(FIND(D$3,'CFR - XML import'!$A177)),0,MID('CFR - XML import'!$A177,SEARCH("&gt;",'CFR - XML import'!$A177,1)+1,SEARCH("/",'CFR - XML import'!$A177,1)-SEARCH("&gt;",'CFR - XML import'!$A177,1)-2))</f>
        <v>0</v>
      </c>
      <c r="E183" s="140">
        <f>IF(ISERROR(FIND(E$3,'CFR - XML import'!$A177)),0,MID('CFR - XML import'!$A177,SEARCH("&gt;",'CFR - XML import'!$A177,1)+1,SEARCH("/",'CFR - XML import'!$A177,1)-SEARCH("&gt;",'CFR - XML import'!$A177,1)-2))</f>
        <v>0</v>
      </c>
      <c r="F183" s="141">
        <f>IF($B$1="SIMS",IF(ISERROR(FIND(F$3,'CFR - XML import'!$A177)),0,VALUE(MID('CFR - XML import'!$A177,15,10))),IF(ISERROR(FIND(F$3,'CFR - XML import'!$A177)),0,VALUE(MID('CFR - XML import'!$A177,15,10))))</f>
        <v>0</v>
      </c>
      <c r="G183" s="140">
        <f>IF(ISERROR(FIND(G$3,'CFR - XML import'!$A177)),0,VALUE(MID('CFR - XML import'!$A177,SEARCH("&gt;",'CFR - XML import'!$A177,1)+1,SEARCH("/",'CFR - XML import'!$A177,1)-SEARCH("&gt;",'CFR - XML import'!$A177,1)-2)))</f>
        <v>0</v>
      </c>
      <c r="H183" s="140">
        <f>IF(ISERROR(FIND(H$3,'CFR - XML import'!$A177)),0,VALUE(MID('CFR - XML import'!$A177,SEARCH("&gt;",'CFR - XML import'!$A177,1)+1,SEARCH("/",'CFR - XML import'!$A177,1)-SEARCH("&gt;",'CFR - XML import'!$A177,1)-2)))</f>
        <v>0</v>
      </c>
      <c r="I183" s="140">
        <f>IF(ISERROR(FIND(I$3,'CFR - XML import'!$A177)),0,VALUE(MID('CFR - XML import'!$A177,SEARCH("&gt;",'CFR - XML import'!$A177,1)+1,SEARCH("/",'CFR - XML import'!$A177,1)-SEARCH("&gt;",'CFR - XML import'!$A177,1)-2)))</f>
        <v>0</v>
      </c>
      <c r="J183" s="140">
        <f>IF(ISERROR(FIND(J$3,'CFR - XML import'!$A177)),0,VALUE(MID('CFR - XML import'!$A177,SEARCH("&gt;",'CFR - XML import'!$A177,1)+1,SEARCH("/",'CFR - XML import'!$A177,1)-SEARCH("&gt;",'CFR - XML import'!$A177,1)-2)))</f>
        <v>0</v>
      </c>
      <c r="K183" s="140">
        <f>IF(ISERROR(FIND(K$3,'CFR - XML import'!$A177)),0,VALUE(MID('CFR - XML import'!$A177,SEARCH("&gt;",'CFR - XML import'!$A177,1)+1,SEARCH("/",'CFR - XML import'!$A177,1)-SEARCH("&gt;",'CFR - XML import'!$A177,1)-2)))</f>
        <v>0</v>
      </c>
      <c r="L183" s="140">
        <f>IF(ISERROR(FIND(L$3,'CFR - XML import'!$A177)),0,VALUE(MID('CFR - XML import'!$A177,SEARCH("&gt;",'CFR - XML import'!$A177,1)+1,SEARCH("/",'CFR - XML import'!$A177,1)-SEARCH("&gt;",'CFR - XML import'!$A177,1)-2)))</f>
        <v>0</v>
      </c>
      <c r="M183" s="140">
        <f>IF(ISERROR(FIND(M$3,'CFR - XML import'!$A177)),0,VALUE(MID('CFR - XML import'!$A177,SEARCH("&gt;",'CFR - XML import'!$A177,1)+1,SEARCH("/",'CFR - XML import'!$A177,1)-SEARCH("&gt;",'CFR - XML import'!$A177,1)-2)))</f>
        <v>0</v>
      </c>
      <c r="N183" s="140">
        <f>IF(ISERROR(FIND(N$3,'CFR - XML import'!$A177)),0,VALUE(MID('CFR - XML import'!$A177,SEARCH("&gt;",'CFR - XML import'!$A177,1)+1,SEARCH("/",'CFR - XML import'!$A177,1)-SEARCH("&gt;",'CFR - XML import'!$A177,1)-2)))</f>
        <v>0</v>
      </c>
      <c r="O183" s="140">
        <f>IF(ISERROR(FIND(O$3,'CFR - XML import'!$A177)),0,VALUE(MID('CFR - XML import'!$A177,SEARCH("&gt;",'CFR - XML import'!$A177,1)+1,SEARCH("/",'CFR - XML import'!$A177,1)-SEARCH("&gt;",'CFR - XML import'!$A177,1)-2)))</f>
        <v>0</v>
      </c>
      <c r="P183" s="140">
        <f>IF(ISERROR(FIND(P$3,'CFR - XML import'!$A177)),0,VALUE(MID('CFR - XML import'!$A177,SEARCH("&gt;",'CFR - XML import'!$A177,1)+1,SEARCH("/",'CFR - XML import'!$A177,1)-SEARCH("&gt;",'CFR - XML import'!$A177,1)-2)))</f>
        <v>0</v>
      </c>
      <c r="Q183" s="140">
        <f>IF(ISERROR(FIND(Q$3,'CFR - XML import'!$A177)),0,VALUE(MID('CFR - XML import'!$A177,SEARCH("&gt;",'CFR - XML import'!$A177,1)+1,SEARCH("/",'CFR - XML import'!$A177,1)-SEARCH("&gt;",'CFR - XML import'!$A177,1)-2)))</f>
        <v>0</v>
      </c>
      <c r="R183" s="140">
        <f>IF(ISERROR(FIND(R$3,'CFR - XML import'!$A177)),0,VALUE(MID('CFR - XML import'!$A177,SEARCH("&gt;",'CFR - XML import'!$A177,1)+1,SEARCH("/",'CFR - XML import'!$A177,1)-SEARCH("&gt;",'CFR - XML import'!$A177,1)-2)))</f>
        <v>0</v>
      </c>
      <c r="S183" s="140">
        <f>IF(ISERROR(FIND(S$3,'CFR - XML import'!$A177)),0,VALUE(MID('CFR - XML import'!$A177,SEARCH("&gt;",'CFR - XML import'!$A177,1)+1,SEARCH("/",'CFR - XML import'!$A177,1)-SEARCH("&gt;",'CFR - XML import'!$A177,1)-2)))</f>
        <v>0</v>
      </c>
      <c r="T183" s="140">
        <f>IF(ISERROR(FIND(T$3,'CFR - XML import'!$A177)),0,VALUE(MID('CFR - XML import'!$A177,SEARCH("&gt;",'CFR - XML import'!$A177,1)+1,SEARCH("/",'CFR - XML import'!$A177,1)-SEARCH("&gt;",'CFR - XML import'!$A177,1)-2)))</f>
        <v>0</v>
      </c>
      <c r="U183" s="140">
        <f>IF(ISERROR(FIND(U$3,'CFR - XML import'!$A177)),0,VALUE(MID('CFR - XML import'!$A177,SEARCH("&gt;",'CFR - XML import'!$A177,1)+1,SEARCH("/",'CFR - XML import'!$A177,1)-SEARCH("&gt;",'CFR - XML import'!$A177,1)-2)))</f>
        <v>0</v>
      </c>
      <c r="V183" s="140">
        <f>IF(ISERROR(FIND(V$3,'CFR - XML import'!$A177)),0,VALUE(MID('CFR - XML import'!$A177,SEARCH("&gt;",'CFR - XML import'!$A177,1)+1,SEARCH("/",'CFR - XML import'!$A177,1)-SEARCH("&gt;",'CFR - XML import'!$A177,1)-2)))</f>
        <v>0</v>
      </c>
      <c r="W183" s="140">
        <f>IF(ISERROR(FIND(W$3,'CFR - XML import'!$A177)),0,VALUE(MID('CFR - XML import'!$A177,SEARCH("&gt;",'CFR - XML import'!$A177,1)+1,SEARCH("/",'CFR - XML import'!$A177,1)-SEARCH("&gt;",'CFR - XML import'!$A177,1)-2)))</f>
        <v>0</v>
      </c>
      <c r="X183" s="140"/>
      <c r="Y183" s="140">
        <f>IF(ISERROR(FIND(Y$3,'CFR - XML import'!$A177)),0,VALUE(MID('CFR - XML import'!$A177,SEARCH("&gt;",'CFR - XML import'!$A177,1)+1,SEARCH("/",'CFR - XML import'!$A177,1)-SEARCH("&gt;",'CFR - XML import'!$A177,1)-2)))</f>
        <v>0</v>
      </c>
      <c r="Z183" s="140">
        <f>IF(ISERROR(FIND(Z$3,'CFR - XML import'!$A177)),0,VALUE(MID('CFR - XML import'!$A177,SEARCH("&gt;",'CFR - XML import'!$A177,1)+1,SEARCH("/",'CFR - XML import'!$A177,1)-SEARCH("&gt;",'CFR - XML import'!$A177,1)-2)))</f>
        <v>0</v>
      </c>
      <c r="AA183" s="140">
        <f>IF(ISERROR(FIND(AA$3,'CFR - XML import'!$A177)),0,VALUE(MID('CFR - XML import'!$A177,SEARCH("&gt;",'CFR - XML import'!$A177,1)+1,SEARCH("/",'CFR - XML import'!$A177,1)-SEARCH("&gt;",'CFR - XML import'!$A177,1)-2)))</f>
        <v>0</v>
      </c>
      <c r="AB183" s="140">
        <f>IF(ISERROR(FIND(AB$3,'CFR - XML import'!$A177)),0,VALUE(MID('CFR - XML import'!$A177,SEARCH("&gt;",'CFR - XML import'!$A177,1)+1,SEARCH("/",'CFR - XML import'!$A177,1)-SEARCH("&gt;",'CFR - XML import'!$A177,1)-2)))</f>
        <v>0</v>
      </c>
      <c r="AC183" s="140">
        <f>IF(ISERROR(FIND(AC$3,'CFR - XML import'!$A177)),0,VALUE(MID('CFR - XML import'!$A177,SEARCH("&gt;",'CFR - XML import'!$A177,1)+1,SEARCH("/",'CFR - XML import'!$A177,1)-SEARCH("&gt;",'CFR - XML import'!$A177,1)-2)))</f>
        <v>0</v>
      </c>
      <c r="AD183" s="140">
        <f>IF(ISERROR(FIND(AD$3,'CFR - XML import'!$A177)),0,VALUE(MID('CFR - XML import'!$A177,SEARCH("&gt;",'CFR - XML import'!$A177,1)+1,SEARCH("/",'CFR - XML import'!$A177,1)-SEARCH("&gt;",'CFR - XML import'!$A177,1)-2)))</f>
        <v>0</v>
      </c>
      <c r="AE183" s="140">
        <f>IF(ISERROR(FIND(AE$3,'CFR - XML import'!$A177)),0,VALUE(MID('CFR - XML import'!$A177,SEARCH("&gt;",'CFR - XML import'!$A177,1)+1,SEARCH("/",'CFR - XML import'!$A177,1)-SEARCH("&gt;",'CFR - XML import'!$A177,1)-2)))</f>
        <v>0</v>
      </c>
      <c r="AF183" s="140">
        <f>IF(ISERROR(FIND(AF$3,'CFR - XML import'!$A177)),0,VALUE(MID('CFR - XML import'!$A177,SEARCH("&gt;",'CFR - XML import'!$A177,1)+1,SEARCH("/",'CFR - XML import'!$A177,1)-SEARCH("&gt;",'CFR - XML import'!$A177,1)-2)))</f>
        <v>0</v>
      </c>
      <c r="AG183" s="140">
        <f>IF(ISERROR(FIND(AG$3,'CFR - XML import'!$A177)),0,VALUE(MID('CFR - XML import'!$A177,SEARCH("&gt;",'CFR - XML import'!$A177,1)+1,SEARCH("/",'CFR - XML import'!$A177,1)-SEARCH("&gt;",'CFR - XML import'!$A177,1)-2)))</f>
        <v>0</v>
      </c>
      <c r="AH183" s="140">
        <f>IF(ISERROR(FIND(AH$3,'CFR - XML import'!$A177)),0,VALUE(MID('CFR - XML import'!$A177,SEARCH("&gt;",'CFR - XML import'!$A177,1)+1,SEARCH("/",'CFR - XML import'!$A177,1)-SEARCH("&gt;",'CFR - XML import'!$A177,1)-2)))</f>
        <v>0</v>
      </c>
      <c r="AI183" s="140">
        <f>IF(ISERROR(FIND(AI$3,'CFR - XML import'!$A177)),0,VALUE(MID('CFR - XML import'!$A177,SEARCH("&gt;",'CFR - XML import'!$A177,1)+1,SEARCH("/",'CFR - XML import'!$A177,1)-SEARCH("&gt;",'CFR - XML import'!$A177,1)-2)))</f>
        <v>0</v>
      </c>
      <c r="AJ183" s="140">
        <f>IF(ISERROR(FIND(AJ$3,'CFR - XML import'!$A177)),0,VALUE(MID('CFR - XML import'!$A177,SEARCH("&gt;",'CFR - XML import'!$A177,1)+1,SEARCH("/",'CFR - XML import'!$A177,1)-SEARCH("&gt;",'CFR - XML import'!$A177,1)-2)))</f>
        <v>0</v>
      </c>
      <c r="AK183" s="140">
        <f>IF(ISERROR(FIND(AK$3,'CFR - XML import'!$A177)),0,VALUE(MID('CFR - XML import'!$A177,SEARCH("&gt;",'CFR - XML import'!$A177,1)+1,SEARCH("/",'CFR - XML import'!$A177,1)-SEARCH("&gt;",'CFR - XML import'!$A177,1)-2)))</f>
        <v>0</v>
      </c>
      <c r="AL183" s="140">
        <f>IF(ISERROR(FIND(AL$3,'CFR - XML import'!$A177)),0,VALUE(MID('CFR - XML import'!$A177,SEARCH("&gt;",'CFR - XML import'!$A177,1)+1,SEARCH("/",'CFR - XML import'!$A177,1)-SEARCH("&gt;",'CFR - XML import'!$A177,1)-2)))</f>
        <v>0</v>
      </c>
      <c r="AM183" s="140">
        <f>IF(ISERROR(FIND(AM$3,'CFR - XML import'!$A177)),0,VALUE(MID('CFR - XML import'!$A177,SEARCH("&gt;",'CFR - XML import'!$A177,1)+1,SEARCH("/",'CFR - XML import'!$A177,1)-SEARCH("&gt;",'CFR - XML import'!$A177,1)-2)))</f>
        <v>0</v>
      </c>
      <c r="AN183" s="140">
        <f>IF(ISERROR(FIND(AN$3,'CFR - XML import'!$A177)),0,VALUE(MID('CFR - XML import'!$A177,SEARCH("&gt;",'CFR - XML import'!$A177,1)+1,SEARCH("/",'CFR - XML import'!$A177,1)-SEARCH("&gt;",'CFR - XML import'!$A177,1)-2)))</f>
        <v>0</v>
      </c>
      <c r="AO183" s="140">
        <f>IF(ISERROR(FIND(AO$3,'CFR - XML import'!$A177)),0,VALUE(MID('CFR - XML import'!$A177,SEARCH("&gt;",'CFR - XML import'!$A177,1)+1,SEARCH("/",'CFR - XML import'!$A177,1)-SEARCH("&gt;",'CFR - XML import'!$A177,1)-2)))</f>
        <v>0</v>
      </c>
      <c r="AP183" s="140">
        <f>IF(ISERROR(FIND(AP$3,'CFR - XML import'!$A177)),0,VALUE(MID('CFR - XML import'!$A177,SEARCH("&gt;",'CFR - XML import'!$A177,1)+1,SEARCH("/",'CFR - XML import'!$A177,1)-SEARCH("&gt;",'CFR - XML import'!$A177,1)-2)))</f>
        <v>0</v>
      </c>
      <c r="AQ183" s="140">
        <f>IF(ISERROR(FIND(AQ$3,'CFR - XML import'!$A177)),0,VALUE(MID('CFR - XML import'!$A177,SEARCH("&gt;",'CFR - XML import'!$A177,1)+1,SEARCH("/",'CFR - XML import'!$A177,1)-SEARCH("&gt;",'CFR - XML import'!$A177,1)-2)))</f>
        <v>0</v>
      </c>
      <c r="AR183" s="140">
        <f>IF(ISERROR(FIND(AR$3,'CFR - XML import'!$A177)),0,VALUE(MID('CFR - XML import'!$A177,SEARCH("&gt;",'CFR - XML import'!$A177,1)+1,SEARCH("/",'CFR - XML import'!$A177,1)-SEARCH("&gt;",'CFR - XML import'!$A177,1)-2)))</f>
        <v>0</v>
      </c>
      <c r="AS183" s="140">
        <f>IF(ISERROR(FIND(AS$3,'CFR - XML import'!$A177)),0,VALUE(MID('CFR - XML import'!$A177,SEARCH("&gt;",'CFR - XML import'!$A177,1)+1,SEARCH("/",'CFR - XML import'!$A177,1)-SEARCH("&gt;",'CFR - XML import'!$A177,1)-2)))</f>
        <v>0</v>
      </c>
      <c r="AT183" s="140">
        <f>IF(ISERROR(FIND(AT$3,'CFR - XML import'!$A177)),0,VALUE(MID('CFR - XML import'!$A177,SEARCH("&gt;",'CFR - XML import'!$A177,1)+1,SEARCH("/",'CFR - XML import'!$A177,1)-SEARCH("&gt;",'CFR - XML import'!$A177,1)-2)))</f>
        <v>0</v>
      </c>
      <c r="AU183" s="140">
        <f>IF(ISERROR(FIND(AU$3,'CFR - XML import'!$A177)),0,VALUE(MID('CFR - XML import'!$A177,SEARCH("&gt;",'CFR - XML import'!$A177,1)+1,SEARCH("/",'CFR - XML import'!$A177,1)-SEARCH("&gt;",'CFR - XML import'!$A177,1)-2)))</f>
        <v>0</v>
      </c>
      <c r="AV183" s="140">
        <f>IF(ISERROR(FIND(AV$3,'CFR - XML import'!$A177)),0,VALUE(MID('CFR - XML import'!$A177,SEARCH("&gt;",'CFR - XML import'!$A177,1)+1,SEARCH("/",'CFR - XML import'!$A177,1)-SEARCH("&gt;",'CFR - XML import'!$A177,1)-2)))</f>
        <v>0</v>
      </c>
      <c r="AW183" s="140">
        <f>IF(ISERROR(FIND(AW$3,'CFR - XML import'!$A177)),0,VALUE(MID('CFR - XML import'!$A177,SEARCH("&gt;",'CFR - XML import'!$A177,1)+1,SEARCH("/",'CFR - XML import'!$A177,1)-SEARCH("&gt;",'CFR - XML import'!$A177,1)-2)))</f>
        <v>0</v>
      </c>
      <c r="AX183" s="140">
        <f>IF(ISERROR(FIND(AX$3,'CFR - XML import'!$A177)),0,VALUE(MID('CFR - XML import'!$A177,SEARCH("&gt;",'CFR - XML import'!$A177,1)+1,SEARCH("/",'CFR - XML import'!$A177,1)-SEARCH("&gt;",'CFR - XML import'!$A177,1)-2)))</f>
        <v>0</v>
      </c>
      <c r="AY183" s="140">
        <f>IF(ISERROR(FIND(AY$3,'CFR - XML import'!$A177)),0,VALUE(MID('CFR - XML import'!$A177,SEARCH("&gt;",'CFR - XML import'!$A177,1)+1,SEARCH("/",'CFR - XML import'!$A177,1)-SEARCH("&gt;",'CFR - XML import'!$A177,1)-2)))</f>
        <v>0</v>
      </c>
      <c r="AZ183" s="140">
        <f>IF(ISERROR(FIND(AZ$3,'CFR - XML import'!$A177)),0,VALUE(MID('CFR - XML import'!$A177,SEARCH("&gt;",'CFR - XML import'!$A177,1)+1,SEARCH("/",'CFR - XML import'!$A177,1)-SEARCH("&gt;",'CFR - XML import'!$A177,1)-2)))</f>
        <v>0</v>
      </c>
      <c r="BA183" s="140">
        <f>IF(ISERROR(FIND(BA$3,'CFR - XML import'!$A177)),0,VALUE(MID('CFR - XML import'!$A177,SEARCH("&gt;",'CFR - XML import'!$A177,1)+1,SEARCH("/",'CFR - XML import'!$A177,1)-SEARCH("&gt;",'CFR - XML import'!$A177,1)-2)))</f>
        <v>0</v>
      </c>
      <c r="BB183" s="140">
        <f>IF(ISERROR(FIND(BB$3,'CFR - XML import'!$A177)),0,VALUE(MID('CFR - XML import'!$A177,SEARCH("&gt;",'CFR - XML import'!$A177,1)+1,SEARCH("/",'CFR - XML import'!$A177,1)-SEARCH("&gt;",'CFR - XML import'!$A177,1)-2)))</f>
        <v>0</v>
      </c>
      <c r="BC183" s="140">
        <f>IF(ISERROR(FIND(BC$3,'CFR - XML import'!$A177)),0,VALUE(MID('CFR - XML import'!$A177,SEARCH("&gt;",'CFR - XML import'!$A177,1)+1,SEARCH("/",'CFR - XML import'!$A177,1)-SEARCH("&gt;",'CFR - XML import'!$A177,1)-2)))</f>
        <v>0</v>
      </c>
      <c r="BD183" s="140">
        <f>IF(ISERROR(FIND(BD$3,'CFR - XML import'!$A177)),0,VALUE(MID('CFR - XML import'!$A177,SEARCH("&gt;",'CFR - XML import'!$A177,1)+1,SEARCH("/",'CFR - XML import'!$A177,1)-SEARCH("&gt;",'CFR - XML import'!$A177,1)-2)))</f>
        <v>0</v>
      </c>
      <c r="BE183" s="140">
        <f>IF(ISERROR(FIND(BE$3,'CFR - XML import'!$A177)),0,VALUE(MID('CFR - XML import'!$A177,SEARCH("&gt;",'CFR - XML import'!$A177,1)+1,SEARCH("/",'CFR - XML import'!$A177,1)-SEARCH("&gt;",'CFR - XML import'!$A177,1)-2)))</f>
        <v>0</v>
      </c>
      <c r="BF183" s="140">
        <f>IF(ISERROR(FIND(BF$3,'CFR - XML import'!$A177)),0,VALUE(MID('CFR - XML import'!$A177,SEARCH("&gt;",'CFR - XML import'!$A177,1)+1,SEARCH("/",'CFR - XML import'!$A177,1)-SEARCH("&gt;",'CFR - XML import'!$A177,1)-2)))</f>
        <v>0</v>
      </c>
      <c r="BG183" s="140">
        <f>IF(ISERROR(FIND(BG$3,'CFR - XML import'!$A177)),0,VALUE(MID('CFR - XML import'!$A177,SEARCH("&gt;",'CFR - XML import'!$A177,1)+1,SEARCH("/",'CFR - XML import'!$A177,1)-SEARCH("&gt;",'CFR - XML import'!$A177,1)-2)))</f>
        <v>0</v>
      </c>
      <c r="BH183" s="140">
        <f>IF(ISERROR(FIND(BH$3,'CFR - XML import'!$A177)),0,VALUE(MID('CFR - XML import'!$A177,SEARCH("&gt;",'CFR - XML import'!$A177,1)+1,SEARCH("/",'CFR - XML import'!$A177,1)-SEARCH("&gt;",'CFR - XML import'!$A177,1)-2)))</f>
        <v>0</v>
      </c>
      <c r="BI183" s="140">
        <f>IF(ISERROR(FIND(BI$3,'CFR - XML import'!$A177)),0,VALUE(MID('CFR - XML import'!$A177,SEARCH("&gt;",'CFR - XML import'!$A177,1)+1,SEARCH("/",'CFR - XML import'!$A177,1)-SEARCH("&gt;",'CFR - XML import'!$A177,1)-2)))</f>
        <v>0</v>
      </c>
      <c r="BJ183" s="140">
        <f>IF(ISERROR(FIND(BJ$3,'CFR - XML import'!$A177)),0,VALUE(MID('CFR - XML import'!$A177,SEARCH("&gt;",'CFR - XML import'!$A177,1)+1,SEARCH("/",'CFR - XML import'!$A177,1)-SEARCH("&gt;",'CFR - XML import'!$A177,1)-2)))</f>
        <v>0</v>
      </c>
      <c r="BK183" s="140">
        <f>IF(ISERROR(FIND(BK$3,'CFR - XML import'!$A177)),0,VALUE(MID('CFR - XML import'!$A177,SEARCH("&gt;",'CFR - XML import'!$A177,1)+1,SEARCH("/",'CFR - XML import'!$A177,1)-SEARCH("&gt;",'CFR - XML import'!$A177,1)-2)))</f>
        <v>0</v>
      </c>
      <c r="BL183" s="140">
        <f>IF(ISERROR(FIND(BL$3,'CFR - XML import'!$A177)),0,VALUE(MID('CFR - XML import'!$A177,SEARCH("&gt;",'CFR - XML import'!$A177,1)+1,SEARCH("/",'CFR - XML import'!$A177,1)-SEARCH("&gt;",'CFR - XML import'!$A177,1)-2)))</f>
        <v>0</v>
      </c>
      <c r="BM183" s="140">
        <f>IF(ISERROR(FIND(BM$3,'CFR - XML import'!$A177)),0,VALUE(MID('CFR - XML import'!$A177,SEARCH("&gt;",'CFR - XML import'!$A177,1)+1,SEARCH("/",'CFR - XML import'!$A177,1)-SEARCH("&gt;",'CFR - XML import'!$A177,1)-2)))</f>
        <v>0</v>
      </c>
      <c r="BN183" s="140">
        <f>IF(ISERROR(FIND(BN$3,'CFR - XML import'!$A177)),0,VALUE(MID('CFR - XML import'!$A177,SEARCH("&gt;",'CFR - XML import'!$A177,1)+1,SEARCH("/",'CFR - XML import'!$A177,1)-SEARCH("&gt;",'CFR - XML import'!$A177,1)-2)))</f>
        <v>0</v>
      </c>
      <c r="BO183" s="140">
        <f>IF(ISERROR(FIND(BO$3,'CFR - XML import'!$A177)),0,VALUE(MID('CFR - XML import'!$A177,SEARCH("&gt;",'CFR - XML import'!$A177,1)+1,SEARCH("/",'CFR - XML import'!$A177,1)-SEARCH("&gt;",'CFR - XML import'!$A177,1)-2)))</f>
        <v>0</v>
      </c>
      <c r="BP183" s="140">
        <f>IF(ISERROR(FIND(BP$3,'CFR - XML import'!$A177)),0,VALUE(MID('CFR - XML import'!$A177,SEARCH("&gt;",'CFR - XML import'!$A177,1)+1,SEARCH("/",'CFR - XML import'!$A177,1)-SEARCH("&gt;",'CFR - XML import'!$A177,1)-2)))</f>
        <v>0</v>
      </c>
      <c r="BQ183" s="140">
        <f>IF(ISERROR(FIND(BQ$3,'CFR - XML import'!$A177)),0,VALUE(MID('CFR - XML import'!$A177,SEARCH("&gt;",'CFR - XML import'!$A177,1)+1,SEARCH("/",'CFR - XML import'!$A177,1)-SEARCH("&gt;",'CFR - XML import'!$A177,1)-2)))</f>
        <v>0</v>
      </c>
      <c r="BR183" s="140">
        <f>IF(ISERROR(FIND(BR$3,'CFR - XML import'!$A177)),0,VALUE(MID('CFR - XML import'!$A177,SEARCH("&gt;",'CFR - XML import'!$A177,1)+1,SEARCH("/",'CFR - XML import'!$A177,1)-SEARCH("&gt;",'CFR - XML import'!$A177,1)-2)))</f>
        <v>0</v>
      </c>
      <c r="BS183" s="140">
        <f>IF(ISERROR(FIND(BS$3,'CFR - XML import'!$A177)),0,VALUE(MID('CFR - XML import'!$A177,SEARCH("&gt;",'CFR - XML import'!$A177,1)+1,SEARCH("/",'CFR - XML import'!$A177,1)-SEARCH("&gt;",'CFR - XML import'!$A177,1)-2)))</f>
        <v>0</v>
      </c>
      <c r="BT183" s="140">
        <f>IF(ISERROR(FIND(BT$3,'CFR - XML import'!$A177)),0,VALUE(MID('CFR - XML import'!$A177,SEARCH("&gt;",'CFR - XML import'!$A177,1)+1,SEARCH("/",'CFR - XML import'!$A177,1)-SEARCH("&gt;",'CFR - XML import'!$A177,1)-2)))</f>
        <v>0</v>
      </c>
      <c r="BU183" s="140">
        <f>IF(ISERROR(FIND(BU$3,'CFR - XML import'!$A177)),0,VALUE(MID('CFR - XML import'!$A177,SEARCH("&gt;",'CFR - XML import'!$A177,1)+1,SEARCH("/",'CFR - XML import'!$A177,1)-SEARCH("&gt;",'CFR - XML import'!$A177,1)-2)))</f>
        <v>0</v>
      </c>
      <c r="BV183" s="140">
        <f>IF(ISERROR(FIND(BV$3,'CFR - XML import'!$A177)),0,VALUE(MID('CFR - XML import'!$A177,SEARCH("&gt;",'CFR - XML import'!$A177,1)+1,SEARCH("/",'CFR - XML import'!$A177,1)-SEARCH("&gt;",'CFR - XML import'!$A177,1)-2)))</f>
        <v>0</v>
      </c>
      <c r="BW183" s="140">
        <f>IF(ISERROR(FIND(BW$3,'CFR - XML import'!$A177)),0,VALUE(MID('CFR - XML import'!$A177,SEARCH("&gt;",'CFR - XML import'!$A177,1)+1,SEARCH("/",'CFR - XML import'!$A177,1)-SEARCH("&gt;",'CFR - XML import'!$A177,1)-2)))</f>
        <v>0</v>
      </c>
      <c r="BX183" s="140">
        <f>IF(ISERROR(FIND(BX$3,'CFR - XML import'!$A177)),0,VALUE(MID('CFR - XML import'!$A177,SEARCH("&gt;",'CFR - XML import'!$A177,1)+1,SEARCH("/",'CFR - XML import'!$A177,1)-SEARCH("&gt;",'CFR - XML import'!$A177,1)-2)))</f>
        <v>0</v>
      </c>
      <c r="BY183" s="140">
        <f>IF(ISERROR(FIND(BY$3,'CFR - XML import'!$A177)),0,VALUE(MID('CFR - XML import'!$A177,SEARCH("&gt;",'CFR - XML import'!$A177,1)+1,SEARCH("/",'CFR - XML import'!$A177,1)-SEARCH("&gt;",'CFR - XML import'!$A177,1)-2)))</f>
        <v>0</v>
      </c>
      <c r="BZ183" s="140">
        <f>IF(ISERROR(FIND(BZ$3,'CFR - XML import'!$A177)),0,VALUE(MID('CFR - XML import'!$A177,SEARCH("&gt;",'CFR - XML import'!$A177,1)+1,SEARCH("/",'CFR - XML import'!$A177,1)-SEARCH("&gt;",'CFR - XML import'!$A177,1)-2)))</f>
        <v>0</v>
      </c>
      <c r="CG183" s="142">
        <f>IF(ISERROR(IF(MID('CFR - XML import'!$A177,LEN($CF$4)+5,LEN('CFR - XML import'!$A177)-(2*LEN($CF$4)+5))="RMMS",1,IF(MID('CFR - XML import'!$A177,LEN("    &lt;InputSystem&gt;")+1,LEN('CFR - XML import'!$A177)-(LEN("    &lt;InputSystem&gt;")+LEN($CF$4)+1))="SIMS",2,0))),0,IF(MID('CFR - XML import'!$A177,LEN($CF$4)+5,LEN('CFR - XML import'!$A177)-(2*LEN($CF$4)+5))="RMMS",1,IF(MID('CFR - XML import'!$A177,LEN("    &lt;InputSystem&gt;")+1,LEN('CFR - XML import'!$A177)-(LEN("    &lt;InputSystem&gt;")+LEN($CF$4)+1))="SIMS",2,0)))</f>
        <v>0</v>
      </c>
      <c r="CH183" s="140">
        <f>IF(ISERROR(FIND(CH$3,'CFR - XML import'!$A177)),0,MID('CFR - XML import'!$A177,SEARCH("&gt;",'CFR - XML import'!$A177,1)+1,SEARCH("/",'CFR - XML import'!$A177,1)-SEARCH("&gt;",'CFR - XML import'!$A177,1)-2))</f>
        <v>0</v>
      </c>
      <c r="CI183" s="140">
        <f>IF(ISERROR(FIND(CI$3,'CFR - XML import'!$A177)),0,MID('CFR - XML import'!$A177,SEARCH("&gt;",'CFR - XML import'!$A177,1)+1,SEARCH("/",'CFR - XML import'!$A177,1)-SEARCH("&gt;",'CFR - XML import'!$A177,1)-2))</f>
        <v>0</v>
      </c>
      <c r="CJ183" s="140">
        <f>IF(ISERROR(FIND(CJ$3,'CFR - XML import'!$A177)),0,MID('CFR - XML import'!$A177,SEARCH("&gt;",'CFR - XML import'!$A177,1)+1,SEARCH("/",'CFR - XML import'!$A177,1)-SEARCH("&gt;",'CFR - XML import'!$A177,1)-2))</f>
        <v>0</v>
      </c>
      <c r="CK183" s="140">
        <f>IF(ISERROR(FIND(CK$3,'CFR - XML import'!$A177)),0,MID('CFR - XML import'!$A177,SEARCH("&gt;",'CFR - XML import'!$A177,1)+1,SEARCH("/",'CFR - XML import'!$A177,1)-SEARCH("&gt;",'CFR - XML import'!$A177,1)-2))</f>
        <v>0</v>
      </c>
      <c r="CL183" s="140">
        <f>IF(ISERROR(FIND(CL$3,'CFR - XML import'!$A177)),0,MID('CFR - XML import'!$A177,SEARCH("&gt;",'CFR - XML import'!$A177,1)+1,SEARCH("/",'CFR - XML import'!$A177,1)-SEARCH("&gt;",'CFR - XML import'!$A177,1)-2))</f>
        <v>0</v>
      </c>
      <c r="CM183" s="140">
        <f>IF(ISERROR(FIND(CM$3,'CFR - XML import'!$A177)),0,MID('CFR - XML import'!$A177,SEARCH("&gt;",'CFR - XML import'!$A177,1)+1,SEARCH("/",'CFR - XML import'!$A177,1)-SEARCH("&gt;",'CFR - XML import'!$A177,1)-2))</f>
        <v>0</v>
      </c>
    </row>
    <row r="184" spans="1:91" x14ac:dyDescent="0.2">
      <c r="A184" s="139" t="str">
        <f>IF(AND('CFR - XML import'!A178&lt;&gt;"",LEFT('CFR - XML import'!A178,1)&lt;&gt;"&lt;",LEFT('CFR - XML import'!A178,3)&lt;&gt;"  &lt;",LEFT('CFR - XML import'!A178,5)&lt;&gt;"    &lt;",LEFT('CFR - XML import'!A178,7)&lt;&gt;"      &lt;",LEFT('CFR - XML import'!A178,9)&lt;&gt;"        &lt;",$B$1="SIMS"),'CFR - XML import'!A178,IF(AND(LEFT('CFR - XML import'!A178,9)="&lt;Details&gt;",$B$1="RM"),'CFR - XML import'!A178,""))</f>
        <v/>
      </c>
      <c r="B184" s="140">
        <f>IF(ISERROR(FIND(B$3,'CFR - XML import'!$A178)),0,VALUE(MID('CFR - XML import'!$A178,SEARCH("&gt;",'CFR - XML import'!$A178,1)+1,SEARCH("/",'CFR - XML import'!$A178,1)-SEARCH("&gt;",'CFR - XML import'!$A178,1)-2)))</f>
        <v>0</v>
      </c>
      <c r="D184" s="140">
        <f>IF(ISERROR(FIND(D$3,'CFR - XML import'!$A178)),0,MID('CFR - XML import'!$A178,SEARCH("&gt;",'CFR - XML import'!$A178,1)+1,SEARCH("/",'CFR - XML import'!$A178,1)-SEARCH("&gt;",'CFR - XML import'!$A178,1)-2))</f>
        <v>0</v>
      </c>
      <c r="E184" s="140">
        <f>IF(ISERROR(FIND(E$3,'CFR - XML import'!$A178)),0,MID('CFR - XML import'!$A178,SEARCH("&gt;",'CFR - XML import'!$A178,1)+1,SEARCH("/",'CFR - XML import'!$A178,1)-SEARCH("&gt;",'CFR - XML import'!$A178,1)-2))</f>
        <v>0</v>
      </c>
      <c r="F184" s="141">
        <f>IF($B$1="SIMS",IF(ISERROR(FIND(F$3,'CFR - XML import'!$A178)),0,VALUE(MID('CFR - XML import'!$A178,15,10))),IF(ISERROR(FIND(F$3,'CFR - XML import'!$A178)),0,VALUE(MID('CFR - XML import'!$A178,15,10))))</f>
        <v>0</v>
      </c>
      <c r="G184" s="140">
        <f>IF(ISERROR(FIND(G$3,'CFR - XML import'!$A178)),0,VALUE(MID('CFR - XML import'!$A178,SEARCH("&gt;",'CFR - XML import'!$A178,1)+1,SEARCH("/",'CFR - XML import'!$A178,1)-SEARCH("&gt;",'CFR - XML import'!$A178,1)-2)))</f>
        <v>0</v>
      </c>
      <c r="H184" s="140">
        <f>IF(ISERROR(FIND(H$3,'CFR - XML import'!$A178)),0,VALUE(MID('CFR - XML import'!$A178,SEARCH("&gt;",'CFR - XML import'!$A178,1)+1,SEARCH("/",'CFR - XML import'!$A178,1)-SEARCH("&gt;",'CFR - XML import'!$A178,1)-2)))</f>
        <v>0</v>
      </c>
      <c r="I184" s="140">
        <f>IF(ISERROR(FIND(I$3,'CFR - XML import'!$A178)),0,VALUE(MID('CFR - XML import'!$A178,SEARCH("&gt;",'CFR - XML import'!$A178,1)+1,SEARCH("/",'CFR - XML import'!$A178,1)-SEARCH("&gt;",'CFR - XML import'!$A178,1)-2)))</f>
        <v>0</v>
      </c>
      <c r="J184" s="140">
        <f>IF(ISERROR(FIND(J$3,'CFR - XML import'!$A178)),0,VALUE(MID('CFR - XML import'!$A178,SEARCH("&gt;",'CFR - XML import'!$A178,1)+1,SEARCH("/",'CFR - XML import'!$A178,1)-SEARCH("&gt;",'CFR - XML import'!$A178,1)-2)))</f>
        <v>0</v>
      </c>
      <c r="K184" s="140">
        <f>IF(ISERROR(FIND(K$3,'CFR - XML import'!$A178)),0,VALUE(MID('CFR - XML import'!$A178,SEARCH("&gt;",'CFR - XML import'!$A178,1)+1,SEARCH("/",'CFR - XML import'!$A178,1)-SEARCH("&gt;",'CFR - XML import'!$A178,1)-2)))</f>
        <v>0</v>
      </c>
      <c r="L184" s="140">
        <f>IF(ISERROR(FIND(L$3,'CFR - XML import'!$A178)),0,VALUE(MID('CFR - XML import'!$A178,SEARCH("&gt;",'CFR - XML import'!$A178,1)+1,SEARCH("/",'CFR - XML import'!$A178,1)-SEARCH("&gt;",'CFR - XML import'!$A178,1)-2)))</f>
        <v>0</v>
      </c>
      <c r="M184" s="140">
        <f>IF(ISERROR(FIND(M$3,'CFR - XML import'!$A178)),0,VALUE(MID('CFR - XML import'!$A178,SEARCH("&gt;",'CFR - XML import'!$A178,1)+1,SEARCH("/",'CFR - XML import'!$A178,1)-SEARCH("&gt;",'CFR - XML import'!$A178,1)-2)))</f>
        <v>0</v>
      </c>
      <c r="N184" s="140">
        <f>IF(ISERROR(FIND(N$3,'CFR - XML import'!$A178)),0,VALUE(MID('CFR - XML import'!$A178,SEARCH("&gt;",'CFR - XML import'!$A178,1)+1,SEARCH("/",'CFR - XML import'!$A178,1)-SEARCH("&gt;",'CFR - XML import'!$A178,1)-2)))</f>
        <v>0</v>
      </c>
      <c r="O184" s="140">
        <f>IF(ISERROR(FIND(O$3,'CFR - XML import'!$A178)),0,VALUE(MID('CFR - XML import'!$A178,SEARCH("&gt;",'CFR - XML import'!$A178,1)+1,SEARCH("/",'CFR - XML import'!$A178,1)-SEARCH("&gt;",'CFR - XML import'!$A178,1)-2)))</f>
        <v>0</v>
      </c>
      <c r="P184" s="140">
        <f>IF(ISERROR(FIND(P$3,'CFR - XML import'!$A178)),0,VALUE(MID('CFR - XML import'!$A178,SEARCH("&gt;",'CFR - XML import'!$A178,1)+1,SEARCH("/",'CFR - XML import'!$A178,1)-SEARCH("&gt;",'CFR - XML import'!$A178,1)-2)))</f>
        <v>0</v>
      </c>
      <c r="Q184" s="140">
        <f>IF(ISERROR(FIND(Q$3,'CFR - XML import'!$A178)),0,VALUE(MID('CFR - XML import'!$A178,SEARCH("&gt;",'CFR - XML import'!$A178,1)+1,SEARCH("/",'CFR - XML import'!$A178,1)-SEARCH("&gt;",'CFR - XML import'!$A178,1)-2)))</f>
        <v>0</v>
      </c>
      <c r="R184" s="140">
        <f>IF(ISERROR(FIND(R$3,'CFR - XML import'!$A178)),0,VALUE(MID('CFR - XML import'!$A178,SEARCH("&gt;",'CFR - XML import'!$A178,1)+1,SEARCH("/",'CFR - XML import'!$A178,1)-SEARCH("&gt;",'CFR - XML import'!$A178,1)-2)))</f>
        <v>0</v>
      </c>
      <c r="S184" s="140">
        <f>IF(ISERROR(FIND(S$3,'CFR - XML import'!$A178)),0,VALUE(MID('CFR - XML import'!$A178,SEARCH("&gt;",'CFR - XML import'!$A178,1)+1,SEARCH("/",'CFR - XML import'!$A178,1)-SEARCH("&gt;",'CFR - XML import'!$A178,1)-2)))</f>
        <v>0</v>
      </c>
      <c r="T184" s="140">
        <f>IF(ISERROR(FIND(T$3,'CFR - XML import'!$A178)),0,VALUE(MID('CFR - XML import'!$A178,SEARCH("&gt;",'CFR - XML import'!$A178,1)+1,SEARCH("/",'CFR - XML import'!$A178,1)-SEARCH("&gt;",'CFR - XML import'!$A178,1)-2)))</f>
        <v>0</v>
      </c>
      <c r="U184" s="140">
        <f>IF(ISERROR(FIND(U$3,'CFR - XML import'!$A178)),0,VALUE(MID('CFR - XML import'!$A178,SEARCH("&gt;",'CFR - XML import'!$A178,1)+1,SEARCH("/",'CFR - XML import'!$A178,1)-SEARCH("&gt;",'CFR - XML import'!$A178,1)-2)))</f>
        <v>0</v>
      </c>
      <c r="V184" s="140">
        <f>IF(ISERROR(FIND(V$3,'CFR - XML import'!$A178)),0,VALUE(MID('CFR - XML import'!$A178,SEARCH("&gt;",'CFR - XML import'!$A178,1)+1,SEARCH("/",'CFR - XML import'!$A178,1)-SEARCH("&gt;",'CFR - XML import'!$A178,1)-2)))</f>
        <v>0</v>
      </c>
      <c r="W184" s="140">
        <f>IF(ISERROR(FIND(W$3,'CFR - XML import'!$A178)),0,VALUE(MID('CFR - XML import'!$A178,SEARCH("&gt;",'CFR - XML import'!$A178,1)+1,SEARCH("/",'CFR - XML import'!$A178,1)-SEARCH("&gt;",'CFR - XML import'!$A178,1)-2)))</f>
        <v>0</v>
      </c>
      <c r="X184" s="140"/>
      <c r="Y184" s="140">
        <f>IF(ISERROR(FIND(Y$3,'CFR - XML import'!$A178)),0,VALUE(MID('CFR - XML import'!$A178,SEARCH("&gt;",'CFR - XML import'!$A178,1)+1,SEARCH("/",'CFR - XML import'!$A178,1)-SEARCH("&gt;",'CFR - XML import'!$A178,1)-2)))</f>
        <v>0</v>
      </c>
      <c r="Z184" s="140">
        <f>IF(ISERROR(FIND(Z$3,'CFR - XML import'!$A178)),0,VALUE(MID('CFR - XML import'!$A178,SEARCH("&gt;",'CFR - XML import'!$A178,1)+1,SEARCH("/",'CFR - XML import'!$A178,1)-SEARCH("&gt;",'CFR - XML import'!$A178,1)-2)))</f>
        <v>0</v>
      </c>
      <c r="AA184" s="140">
        <f>IF(ISERROR(FIND(AA$3,'CFR - XML import'!$A178)),0,VALUE(MID('CFR - XML import'!$A178,SEARCH("&gt;",'CFR - XML import'!$A178,1)+1,SEARCH("/",'CFR - XML import'!$A178,1)-SEARCH("&gt;",'CFR - XML import'!$A178,1)-2)))</f>
        <v>0</v>
      </c>
      <c r="AB184" s="140">
        <f>IF(ISERROR(FIND(AB$3,'CFR - XML import'!$A178)),0,VALUE(MID('CFR - XML import'!$A178,SEARCH("&gt;",'CFR - XML import'!$A178,1)+1,SEARCH("/",'CFR - XML import'!$A178,1)-SEARCH("&gt;",'CFR - XML import'!$A178,1)-2)))</f>
        <v>0</v>
      </c>
      <c r="AC184" s="140">
        <f>IF(ISERROR(FIND(AC$3,'CFR - XML import'!$A178)),0,VALUE(MID('CFR - XML import'!$A178,SEARCH("&gt;",'CFR - XML import'!$A178,1)+1,SEARCH("/",'CFR - XML import'!$A178,1)-SEARCH("&gt;",'CFR - XML import'!$A178,1)-2)))</f>
        <v>0</v>
      </c>
      <c r="AD184" s="140">
        <f>IF(ISERROR(FIND(AD$3,'CFR - XML import'!$A178)),0,VALUE(MID('CFR - XML import'!$A178,SEARCH("&gt;",'CFR - XML import'!$A178,1)+1,SEARCH("/",'CFR - XML import'!$A178,1)-SEARCH("&gt;",'CFR - XML import'!$A178,1)-2)))</f>
        <v>0</v>
      </c>
      <c r="AE184" s="140">
        <f>IF(ISERROR(FIND(AE$3,'CFR - XML import'!$A178)),0,VALUE(MID('CFR - XML import'!$A178,SEARCH("&gt;",'CFR - XML import'!$A178,1)+1,SEARCH("/",'CFR - XML import'!$A178,1)-SEARCH("&gt;",'CFR - XML import'!$A178,1)-2)))</f>
        <v>0</v>
      </c>
      <c r="AF184" s="140">
        <f>IF(ISERROR(FIND(AF$3,'CFR - XML import'!$A178)),0,VALUE(MID('CFR - XML import'!$A178,SEARCH("&gt;",'CFR - XML import'!$A178,1)+1,SEARCH("/",'CFR - XML import'!$A178,1)-SEARCH("&gt;",'CFR - XML import'!$A178,1)-2)))</f>
        <v>0</v>
      </c>
      <c r="AG184" s="140">
        <f>IF(ISERROR(FIND(AG$3,'CFR - XML import'!$A178)),0,VALUE(MID('CFR - XML import'!$A178,SEARCH("&gt;",'CFR - XML import'!$A178,1)+1,SEARCH("/",'CFR - XML import'!$A178,1)-SEARCH("&gt;",'CFR - XML import'!$A178,1)-2)))</f>
        <v>0</v>
      </c>
      <c r="AH184" s="140">
        <f>IF(ISERROR(FIND(AH$3,'CFR - XML import'!$A178)),0,VALUE(MID('CFR - XML import'!$A178,SEARCH("&gt;",'CFR - XML import'!$A178,1)+1,SEARCH("/",'CFR - XML import'!$A178,1)-SEARCH("&gt;",'CFR - XML import'!$A178,1)-2)))</f>
        <v>0</v>
      </c>
      <c r="AI184" s="140">
        <f>IF(ISERROR(FIND(AI$3,'CFR - XML import'!$A178)),0,VALUE(MID('CFR - XML import'!$A178,SEARCH("&gt;",'CFR - XML import'!$A178,1)+1,SEARCH("/",'CFR - XML import'!$A178,1)-SEARCH("&gt;",'CFR - XML import'!$A178,1)-2)))</f>
        <v>0</v>
      </c>
      <c r="AJ184" s="140">
        <f>IF(ISERROR(FIND(AJ$3,'CFR - XML import'!$A178)),0,VALUE(MID('CFR - XML import'!$A178,SEARCH("&gt;",'CFR - XML import'!$A178,1)+1,SEARCH("/",'CFR - XML import'!$A178,1)-SEARCH("&gt;",'CFR - XML import'!$A178,1)-2)))</f>
        <v>0</v>
      </c>
      <c r="AK184" s="140">
        <f>IF(ISERROR(FIND(AK$3,'CFR - XML import'!$A178)),0,VALUE(MID('CFR - XML import'!$A178,SEARCH("&gt;",'CFR - XML import'!$A178,1)+1,SEARCH("/",'CFR - XML import'!$A178,1)-SEARCH("&gt;",'CFR - XML import'!$A178,1)-2)))</f>
        <v>0</v>
      </c>
      <c r="AL184" s="140">
        <f>IF(ISERROR(FIND(AL$3,'CFR - XML import'!$A178)),0,VALUE(MID('CFR - XML import'!$A178,SEARCH("&gt;",'CFR - XML import'!$A178,1)+1,SEARCH("/",'CFR - XML import'!$A178,1)-SEARCH("&gt;",'CFR - XML import'!$A178,1)-2)))</f>
        <v>0</v>
      </c>
      <c r="AM184" s="140">
        <f>IF(ISERROR(FIND(AM$3,'CFR - XML import'!$A178)),0,VALUE(MID('CFR - XML import'!$A178,SEARCH("&gt;",'CFR - XML import'!$A178,1)+1,SEARCH("/",'CFR - XML import'!$A178,1)-SEARCH("&gt;",'CFR - XML import'!$A178,1)-2)))</f>
        <v>0</v>
      </c>
      <c r="AN184" s="140">
        <f>IF(ISERROR(FIND(AN$3,'CFR - XML import'!$A178)),0,VALUE(MID('CFR - XML import'!$A178,SEARCH("&gt;",'CFR - XML import'!$A178,1)+1,SEARCH("/",'CFR - XML import'!$A178,1)-SEARCH("&gt;",'CFR - XML import'!$A178,1)-2)))</f>
        <v>0</v>
      </c>
      <c r="AO184" s="140">
        <f>IF(ISERROR(FIND(AO$3,'CFR - XML import'!$A178)),0,VALUE(MID('CFR - XML import'!$A178,SEARCH("&gt;",'CFR - XML import'!$A178,1)+1,SEARCH("/",'CFR - XML import'!$A178,1)-SEARCH("&gt;",'CFR - XML import'!$A178,1)-2)))</f>
        <v>0</v>
      </c>
      <c r="AP184" s="140">
        <f>IF(ISERROR(FIND(AP$3,'CFR - XML import'!$A178)),0,VALUE(MID('CFR - XML import'!$A178,SEARCH("&gt;",'CFR - XML import'!$A178,1)+1,SEARCH("/",'CFR - XML import'!$A178,1)-SEARCH("&gt;",'CFR - XML import'!$A178,1)-2)))</f>
        <v>0</v>
      </c>
      <c r="AQ184" s="140">
        <f>IF(ISERROR(FIND(AQ$3,'CFR - XML import'!$A178)),0,VALUE(MID('CFR - XML import'!$A178,SEARCH("&gt;",'CFR - XML import'!$A178,1)+1,SEARCH("/",'CFR - XML import'!$A178,1)-SEARCH("&gt;",'CFR - XML import'!$A178,1)-2)))</f>
        <v>0</v>
      </c>
      <c r="AR184" s="140">
        <f>IF(ISERROR(FIND(AR$3,'CFR - XML import'!$A178)),0,VALUE(MID('CFR - XML import'!$A178,SEARCH("&gt;",'CFR - XML import'!$A178,1)+1,SEARCH("/",'CFR - XML import'!$A178,1)-SEARCH("&gt;",'CFR - XML import'!$A178,1)-2)))</f>
        <v>0</v>
      </c>
      <c r="AS184" s="140">
        <f>IF(ISERROR(FIND(AS$3,'CFR - XML import'!$A178)),0,VALUE(MID('CFR - XML import'!$A178,SEARCH("&gt;",'CFR - XML import'!$A178,1)+1,SEARCH("/",'CFR - XML import'!$A178,1)-SEARCH("&gt;",'CFR - XML import'!$A178,1)-2)))</f>
        <v>0</v>
      </c>
      <c r="AT184" s="140">
        <f>IF(ISERROR(FIND(AT$3,'CFR - XML import'!$A178)),0,VALUE(MID('CFR - XML import'!$A178,SEARCH("&gt;",'CFR - XML import'!$A178,1)+1,SEARCH("/",'CFR - XML import'!$A178,1)-SEARCH("&gt;",'CFR - XML import'!$A178,1)-2)))</f>
        <v>0</v>
      </c>
      <c r="AU184" s="140">
        <f>IF(ISERROR(FIND(AU$3,'CFR - XML import'!$A178)),0,VALUE(MID('CFR - XML import'!$A178,SEARCH("&gt;",'CFR - XML import'!$A178,1)+1,SEARCH("/",'CFR - XML import'!$A178,1)-SEARCH("&gt;",'CFR - XML import'!$A178,1)-2)))</f>
        <v>0</v>
      </c>
      <c r="AV184" s="140">
        <f>IF(ISERROR(FIND(AV$3,'CFR - XML import'!$A178)),0,VALUE(MID('CFR - XML import'!$A178,SEARCH("&gt;",'CFR - XML import'!$A178,1)+1,SEARCH("/",'CFR - XML import'!$A178,1)-SEARCH("&gt;",'CFR - XML import'!$A178,1)-2)))</f>
        <v>0</v>
      </c>
      <c r="AW184" s="140">
        <f>IF(ISERROR(FIND(AW$3,'CFR - XML import'!$A178)),0,VALUE(MID('CFR - XML import'!$A178,SEARCH("&gt;",'CFR - XML import'!$A178,1)+1,SEARCH("/",'CFR - XML import'!$A178,1)-SEARCH("&gt;",'CFR - XML import'!$A178,1)-2)))</f>
        <v>0</v>
      </c>
      <c r="AX184" s="140">
        <f>IF(ISERROR(FIND(AX$3,'CFR - XML import'!$A178)),0,VALUE(MID('CFR - XML import'!$A178,SEARCH("&gt;",'CFR - XML import'!$A178,1)+1,SEARCH("/",'CFR - XML import'!$A178,1)-SEARCH("&gt;",'CFR - XML import'!$A178,1)-2)))</f>
        <v>0</v>
      </c>
      <c r="AY184" s="140">
        <f>IF(ISERROR(FIND(AY$3,'CFR - XML import'!$A178)),0,VALUE(MID('CFR - XML import'!$A178,SEARCH("&gt;",'CFR - XML import'!$A178,1)+1,SEARCH("/",'CFR - XML import'!$A178,1)-SEARCH("&gt;",'CFR - XML import'!$A178,1)-2)))</f>
        <v>0</v>
      </c>
      <c r="AZ184" s="140">
        <f>IF(ISERROR(FIND(AZ$3,'CFR - XML import'!$A178)),0,VALUE(MID('CFR - XML import'!$A178,SEARCH("&gt;",'CFR - XML import'!$A178,1)+1,SEARCH("/",'CFR - XML import'!$A178,1)-SEARCH("&gt;",'CFR - XML import'!$A178,1)-2)))</f>
        <v>0</v>
      </c>
      <c r="BA184" s="140">
        <f>IF(ISERROR(FIND(BA$3,'CFR - XML import'!$A178)),0,VALUE(MID('CFR - XML import'!$A178,SEARCH("&gt;",'CFR - XML import'!$A178,1)+1,SEARCH("/",'CFR - XML import'!$A178,1)-SEARCH("&gt;",'CFR - XML import'!$A178,1)-2)))</f>
        <v>0</v>
      </c>
      <c r="BB184" s="140">
        <f>IF(ISERROR(FIND(BB$3,'CFR - XML import'!$A178)),0,VALUE(MID('CFR - XML import'!$A178,SEARCH("&gt;",'CFR - XML import'!$A178,1)+1,SEARCH("/",'CFR - XML import'!$A178,1)-SEARCH("&gt;",'CFR - XML import'!$A178,1)-2)))</f>
        <v>0</v>
      </c>
      <c r="BC184" s="140">
        <f>IF(ISERROR(FIND(BC$3,'CFR - XML import'!$A178)),0,VALUE(MID('CFR - XML import'!$A178,SEARCH("&gt;",'CFR - XML import'!$A178,1)+1,SEARCH("/",'CFR - XML import'!$A178,1)-SEARCH("&gt;",'CFR - XML import'!$A178,1)-2)))</f>
        <v>0</v>
      </c>
      <c r="BD184" s="140">
        <f>IF(ISERROR(FIND(BD$3,'CFR - XML import'!$A178)),0,VALUE(MID('CFR - XML import'!$A178,SEARCH("&gt;",'CFR - XML import'!$A178,1)+1,SEARCH("/",'CFR - XML import'!$A178,1)-SEARCH("&gt;",'CFR - XML import'!$A178,1)-2)))</f>
        <v>0</v>
      </c>
      <c r="BE184" s="140">
        <f>IF(ISERROR(FIND(BE$3,'CFR - XML import'!$A178)),0,VALUE(MID('CFR - XML import'!$A178,SEARCH("&gt;",'CFR - XML import'!$A178,1)+1,SEARCH("/",'CFR - XML import'!$A178,1)-SEARCH("&gt;",'CFR - XML import'!$A178,1)-2)))</f>
        <v>0</v>
      </c>
      <c r="BF184" s="140">
        <f>IF(ISERROR(FIND(BF$3,'CFR - XML import'!$A178)),0,VALUE(MID('CFR - XML import'!$A178,SEARCH("&gt;",'CFR - XML import'!$A178,1)+1,SEARCH("/",'CFR - XML import'!$A178,1)-SEARCH("&gt;",'CFR - XML import'!$A178,1)-2)))</f>
        <v>0</v>
      </c>
      <c r="BG184" s="140">
        <f>IF(ISERROR(FIND(BG$3,'CFR - XML import'!$A178)),0,VALUE(MID('CFR - XML import'!$A178,SEARCH("&gt;",'CFR - XML import'!$A178,1)+1,SEARCH("/",'CFR - XML import'!$A178,1)-SEARCH("&gt;",'CFR - XML import'!$A178,1)-2)))</f>
        <v>0</v>
      </c>
      <c r="BH184" s="140">
        <f>IF(ISERROR(FIND(BH$3,'CFR - XML import'!$A178)),0,VALUE(MID('CFR - XML import'!$A178,SEARCH("&gt;",'CFR - XML import'!$A178,1)+1,SEARCH("/",'CFR - XML import'!$A178,1)-SEARCH("&gt;",'CFR - XML import'!$A178,1)-2)))</f>
        <v>0</v>
      </c>
      <c r="BI184" s="140">
        <f>IF(ISERROR(FIND(BI$3,'CFR - XML import'!$A178)),0,VALUE(MID('CFR - XML import'!$A178,SEARCH("&gt;",'CFR - XML import'!$A178,1)+1,SEARCH("/",'CFR - XML import'!$A178,1)-SEARCH("&gt;",'CFR - XML import'!$A178,1)-2)))</f>
        <v>0</v>
      </c>
      <c r="BJ184" s="140">
        <f>IF(ISERROR(FIND(BJ$3,'CFR - XML import'!$A178)),0,VALUE(MID('CFR - XML import'!$A178,SEARCH("&gt;",'CFR - XML import'!$A178,1)+1,SEARCH("/",'CFR - XML import'!$A178,1)-SEARCH("&gt;",'CFR - XML import'!$A178,1)-2)))</f>
        <v>0</v>
      </c>
      <c r="BK184" s="140">
        <f>IF(ISERROR(FIND(BK$3,'CFR - XML import'!$A178)),0,VALUE(MID('CFR - XML import'!$A178,SEARCH("&gt;",'CFR - XML import'!$A178,1)+1,SEARCH("/",'CFR - XML import'!$A178,1)-SEARCH("&gt;",'CFR - XML import'!$A178,1)-2)))</f>
        <v>0</v>
      </c>
      <c r="BL184" s="140">
        <f>IF(ISERROR(FIND(BL$3,'CFR - XML import'!$A178)),0,VALUE(MID('CFR - XML import'!$A178,SEARCH("&gt;",'CFR - XML import'!$A178,1)+1,SEARCH("/",'CFR - XML import'!$A178,1)-SEARCH("&gt;",'CFR - XML import'!$A178,1)-2)))</f>
        <v>0</v>
      </c>
      <c r="BM184" s="140">
        <f>IF(ISERROR(FIND(BM$3,'CFR - XML import'!$A178)),0,VALUE(MID('CFR - XML import'!$A178,SEARCH("&gt;",'CFR - XML import'!$A178,1)+1,SEARCH("/",'CFR - XML import'!$A178,1)-SEARCH("&gt;",'CFR - XML import'!$A178,1)-2)))</f>
        <v>0</v>
      </c>
      <c r="BN184" s="140">
        <f>IF(ISERROR(FIND(BN$3,'CFR - XML import'!$A178)),0,VALUE(MID('CFR - XML import'!$A178,SEARCH("&gt;",'CFR - XML import'!$A178,1)+1,SEARCH("/",'CFR - XML import'!$A178,1)-SEARCH("&gt;",'CFR - XML import'!$A178,1)-2)))</f>
        <v>0</v>
      </c>
      <c r="BO184" s="140">
        <f>IF(ISERROR(FIND(BO$3,'CFR - XML import'!$A178)),0,VALUE(MID('CFR - XML import'!$A178,SEARCH("&gt;",'CFR - XML import'!$A178,1)+1,SEARCH("/",'CFR - XML import'!$A178,1)-SEARCH("&gt;",'CFR - XML import'!$A178,1)-2)))</f>
        <v>0</v>
      </c>
      <c r="BP184" s="140">
        <f>IF(ISERROR(FIND(BP$3,'CFR - XML import'!$A178)),0,VALUE(MID('CFR - XML import'!$A178,SEARCH("&gt;",'CFR - XML import'!$A178,1)+1,SEARCH("/",'CFR - XML import'!$A178,1)-SEARCH("&gt;",'CFR - XML import'!$A178,1)-2)))</f>
        <v>0</v>
      </c>
      <c r="BQ184" s="140">
        <f>IF(ISERROR(FIND(BQ$3,'CFR - XML import'!$A178)),0,VALUE(MID('CFR - XML import'!$A178,SEARCH("&gt;",'CFR - XML import'!$A178,1)+1,SEARCH("/",'CFR - XML import'!$A178,1)-SEARCH("&gt;",'CFR - XML import'!$A178,1)-2)))</f>
        <v>0</v>
      </c>
      <c r="BR184" s="140">
        <f>IF(ISERROR(FIND(BR$3,'CFR - XML import'!$A178)),0,VALUE(MID('CFR - XML import'!$A178,SEARCH("&gt;",'CFR - XML import'!$A178,1)+1,SEARCH("/",'CFR - XML import'!$A178,1)-SEARCH("&gt;",'CFR - XML import'!$A178,1)-2)))</f>
        <v>0</v>
      </c>
      <c r="BS184" s="140">
        <f>IF(ISERROR(FIND(BS$3,'CFR - XML import'!$A178)),0,VALUE(MID('CFR - XML import'!$A178,SEARCH("&gt;",'CFR - XML import'!$A178,1)+1,SEARCH("/",'CFR - XML import'!$A178,1)-SEARCH("&gt;",'CFR - XML import'!$A178,1)-2)))</f>
        <v>0</v>
      </c>
      <c r="BT184" s="140">
        <f>IF(ISERROR(FIND(BT$3,'CFR - XML import'!$A178)),0,VALUE(MID('CFR - XML import'!$A178,SEARCH("&gt;",'CFR - XML import'!$A178,1)+1,SEARCH("/",'CFR - XML import'!$A178,1)-SEARCH("&gt;",'CFR - XML import'!$A178,1)-2)))</f>
        <v>0</v>
      </c>
      <c r="BU184" s="140">
        <f>IF(ISERROR(FIND(BU$3,'CFR - XML import'!$A178)),0,VALUE(MID('CFR - XML import'!$A178,SEARCH("&gt;",'CFR - XML import'!$A178,1)+1,SEARCH("/",'CFR - XML import'!$A178,1)-SEARCH("&gt;",'CFR - XML import'!$A178,1)-2)))</f>
        <v>0</v>
      </c>
      <c r="BV184" s="140">
        <f>IF(ISERROR(FIND(BV$3,'CFR - XML import'!$A178)),0,VALUE(MID('CFR - XML import'!$A178,SEARCH("&gt;",'CFR - XML import'!$A178,1)+1,SEARCH("/",'CFR - XML import'!$A178,1)-SEARCH("&gt;",'CFR - XML import'!$A178,1)-2)))</f>
        <v>0</v>
      </c>
      <c r="BW184" s="140">
        <f>IF(ISERROR(FIND(BW$3,'CFR - XML import'!$A178)),0,VALUE(MID('CFR - XML import'!$A178,SEARCH("&gt;",'CFR - XML import'!$A178,1)+1,SEARCH("/",'CFR - XML import'!$A178,1)-SEARCH("&gt;",'CFR - XML import'!$A178,1)-2)))</f>
        <v>0</v>
      </c>
      <c r="BX184" s="140">
        <f>IF(ISERROR(FIND(BX$3,'CFR - XML import'!$A178)),0,VALUE(MID('CFR - XML import'!$A178,SEARCH("&gt;",'CFR - XML import'!$A178,1)+1,SEARCH("/",'CFR - XML import'!$A178,1)-SEARCH("&gt;",'CFR - XML import'!$A178,1)-2)))</f>
        <v>0</v>
      </c>
      <c r="BY184" s="140">
        <f>IF(ISERROR(FIND(BY$3,'CFR - XML import'!$A178)),0,VALUE(MID('CFR - XML import'!$A178,SEARCH("&gt;",'CFR - XML import'!$A178,1)+1,SEARCH("/",'CFR - XML import'!$A178,1)-SEARCH("&gt;",'CFR - XML import'!$A178,1)-2)))</f>
        <v>0</v>
      </c>
      <c r="BZ184" s="140">
        <f>IF(ISERROR(FIND(BZ$3,'CFR - XML import'!$A178)),0,VALUE(MID('CFR - XML import'!$A178,SEARCH("&gt;",'CFR - XML import'!$A178,1)+1,SEARCH("/",'CFR - XML import'!$A178,1)-SEARCH("&gt;",'CFR - XML import'!$A178,1)-2)))</f>
        <v>0</v>
      </c>
      <c r="CG184" s="142">
        <f>IF(ISERROR(IF(MID('CFR - XML import'!$A178,LEN($CF$4)+5,LEN('CFR - XML import'!$A178)-(2*LEN($CF$4)+5))="RMMS",1,IF(MID('CFR - XML import'!$A178,LEN("    &lt;InputSystem&gt;")+1,LEN('CFR - XML import'!$A178)-(LEN("    &lt;InputSystem&gt;")+LEN($CF$4)+1))="SIMS",2,0))),0,IF(MID('CFR - XML import'!$A178,LEN($CF$4)+5,LEN('CFR - XML import'!$A178)-(2*LEN($CF$4)+5))="RMMS",1,IF(MID('CFR - XML import'!$A178,LEN("    &lt;InputSystem&gt;")+1,LEN('CFR - XML import'!$A178)-(LEN("    &lt;InputSystem&gt;")+LEN($CF$4)+1))="SIMS",2,0)))</f>
        <v>0</v>
      </c>
      <c r="CH184" s="140">
        <f>IF(ISERROR(FIND(CH$3,'CFR - XML import'!$A178)),0,MID('CFR - XML import'!$A178,SEARCH("&gt;",'CFR - XML import'!$A178,1)+1,SEARCH("/",'CFR - XML import'!$A178,1)-SEARCH("&gt;",'CFR - XML import'!$A178,1)-2))</f>
        <v>0</v>
      </c>
      <c r="CI184" s="140">
        <f>IF(ISERROR(FIND(CI$3,'CFR - XML import'!$A178)),0,MID('CFR - XML import'!$A178,SEARCH("&gt;",'CFR - XML import'!$A178,1)+1,SEARCH("/",'CFR - XML import'!$A178,1)-SEARCH("&gt;",'CFR - XML import'!$A178,1)-2))</f>
        <v>0</v>
      </c>
      <c r="CJ184" s="140">
        <f>IF(ISERROR(FIND(CJ$3,'CFR - XML import'!$A178)),0,MID('CFR - XML import'!$A178,SEARCH("&gt;",'CFR - XML import'!$A178,1)+1,SEARCH("/",'CFR - XML import'!$A178,1)-SEARCH("&gt;",'CFR - XML import'!$A178,1)-2))</f>
        <v>0</v>
      </c>
      <c r="CK184" s="140">
        <f>IF(ISERROR(FIND(CK$3,'CFR - XML import'!$A178)),0,MID('CFR - XML import'!$A178,SEARCH("&gt;",'CFR - XML import'!$A178,1)+1,SEARCH("/",'CFR - XML import'!$A178,1)-SEARCH("&gt;",'CFR - XML import'!$A178,1)-2))</f>
        <v>0</v>
      </c>
      <c r="CL184" s="140">
        <f>IF(ISERROR(FIND(CL$3,'CFR - XML import'!$A178)),0,MID('CFR - XML import'!$A178,SEARCH("&gt;",'CFR - XML import'!$A178,1)+1,SEARCH("/",'CFR - XML import'!$A178,1)-SEARCH("&gt;",'CFR - XML import'!$A178,1)-2))</f>
        <v>0</v>
      </c>
      <c r="CM184" s="140">
        <f>IF(ISERROR(FIND(CM$3,'CFR - XML import'!$A178)),0,MID('CFR - XML import'!$A178,SEARCH("&gt;",'CFR - XML import'!$A178,1)+1,SEARCH("/",'CFR - XML import'!$A178,1)-SEARCH("&gt;",'CFR - XML import'!$A178,1)-2))</f>
        <v>0</v>
      </c>
    </row>
    <row r="185" spans="1:91" x14ac:dyDescent="0.2">
      <c r="A185" s="139" t="str">
        <f>IF(AND('CFR - XML import'!A179&lt;&gt;"",LEFT('CFR - XML import'!A179,1)&lt;&gt;"&lt;",LEFT('CFR - XML import'!A179,3)&lt;&gt;"  &lt;",LEFT('CFR - XML import'!A179,5)&lt;&gt;"    &lt;",LEFT('CFR - XML import'!A179,7)&lt;&gt;"      &lt;",LEFT('CFR - XML import'!A179,9)&lt;&gt;"        &lt;",$B$1="SIMS"),'CFR - XML import'!A179,IF(AND(LEFT('CFR - XML import'!A179,9)="&lt;Details&gt;",$B$1="RM"),'CFR - XML import'!A179,""))</f>
        <v/>
      </c>
      <c r="B185" s="140">
        <f>IF(ISERROR(FIND(B$3,'CFR - XML import'!$A179)),0,VALUE(MID('CFR - XML import'!$A179,SEARCH("&gt;",'CFR - XML import'!$A179,1)+1,SEARCH("/",'CFR - XML import'!$A179,1)-SEARCH("&gt;",'CFR - XML import'!$A179,1)-2)))</f>
        <v>0</v>
      </c>
      <c r="D185" s="140">
        <f>IF(ISERROR(FIND(D$3,'CFR - XML import'!$A179)),0,MID('CFR - XML import'!$A179,SEARCH("&gt;",'CFR - XML import'!$A179,1)+1,SEARCH("/",'CFR - XML import'!$A179,1)-SEARCH("&gt;",'CFR - XML import'!$A179,1)-2))</f>
        <v>0</v>
      </c>
      <c r="E185" s="140">
        <f>IF(ISERROR(FIND(E$3,'CFR - XML import'!$A179)),0,MID('CFR - XML import'!$A179,SEARCH("&gt;",'CFR - XML import'!$A179,1)+1,SEARCH("/",'CFR - XML import'!$A179,1)-SEARCH("&gt;",'CFR - XML import'!$A179,1)-2))</f>
        <v>0</v>
      </c>
      <c r="F185" s="141">
        <f>IF($B$1="SIMS",IF(ISERROR(FIND(F$3,'CFR - XML import'!$A179)),0,VALUE(MID('CFR - XML import'!$A179,15,10))),IF(ISERROR(FIND(F$3,'CFR - XML import'!$A179)),0,VALUE(MID('CFR - XML import'!$A179,15,10))))</f>
        <v>0</v>
      </c>
      <c r="G185" s="140">
        <f>IF(ISERROR(FIND(G$3,'CFR - XML import'!$A179)),0,VALUE(MID('CFR - XML import'!$A179,SEARCH("&gt;",'CFR - XML import'!$A179,1)+1,SEARCH("/",'CFR - XML import'!$A179,1)-SEARCH("&gt;",'CFR - XML import'!$A179,1)-2)))</f>
        <v>0</v>
      </c>
      <c r="H185" s="140">
        <f>IF(ISERROR(FIND(H$3,'CFR - XML import'!$A179)),0,VALUE(MID('CFR - XML import'!$A179,SEARCH("&gt;",'CFR - XML import'!$A179,1)+1,SEARCH("/",'CFR - XML import'!$A179,1)-SEARCH("&gt;",'CFR - XML import'!$A179,1)-2)))</f>
        <v>0</v>
      </c>
      <c r="I185" s="140">
        <f>IF(ISERROR(FIND(I$3,'CFR - XML import'!$A179)),0,VALUE(MID('CFR - XML import'!$A179,SEARCH("&gt;",'CFR - XML import'!$A179,1)+1,SEARCH("/",'CFR - XML import'!$A179,1)-SEARCH("&gt;",'CFR - XML import'!$A179,1)-2)))</f>
        <v>0</v>
      </c>
      <c r="J185" s="140">
        <f>IF(ISERROR(FIND(J$3,'CFR - XML import'!$A179)),0,VALUE(MID('CFR - XML import'!$A179,SEARCH("&gt;",'CFR - XML import'!$A179,1)+1,SEARCH("/",'CFR - XML import'!$A179,1)-SEARCH("&gt;",'CFR - XML import'!$A179,1)-2)))</f>
        <v>0</v>
      </c>
      <c r="K185" s="140">
        <f>IF(ISERROR(FIND(K$3,'CFR - XML import'!$A179)),0,VALUE(MID('CFR - XML import'!$A179,SEARCH("&gt;",'CFR - XML import'!$A179,1)+1,SEARCH("/",'CFR - XML import'!$A179,1)-SEARCH("&gt;",'CFR - XML import'!$A179,1)-2)))</f>
        <v>0</v>
      </c>
      <c r="L185" s="140">
        <f>IF(ISERROR(FIND(L$3,'CFR - XML import'!$A179)),0,VALUE(MID('CFR - XML import'!$A179,SEARCH("&gt;",'CFR - XML import'!$A179,1)+1,SEARCH("/",'CFR - XML import'!$A179,1)-SEARCH("&gt;",'CFR - XML import'!$A179,1)-2)))</f>
        <v>0</v>
      </c>
      <c r="M185" s="140">
        <f>IF(ISERROR(FIND(M$3,'CFR - XML import'!$A179)),0,VALUE(MID('CFR - XML import'!$A179,SEARCH("&gt;",'CFR - XML import'!$A179,1)+1,SEARCH("/",'CFR - XML import'!$A179,1)-SEARCH("&gt;",'CFR - XML import'!$A179,1)-2)))</f>
        <v>0</v>
      </c>
      <c r="N185" s="140">
        <f>IF(ISERROR(FIND(N$3,'CFR - XML import'!$A179)),0,VALUE(MID('CFR - XML import'!$A179,SEARCH("&gt;",'CFR - XML import'!$A179,1)+1,SEARCH("/",'CFR - XML import'!$A179,1)-SEARCH("&gt;",'CFR - XML import'!$A179,1)-2)))</f>
        <v>0</v>
      </c>
      <c r="O185" s="140">
        <f>IF(ISERROR(FIND(O$3,'CFR - XML import'!$A179)),0,VALUE(MID('CFR - XML import'!$A179,SEARCH("&gt;",'CFR - XML import'!$A179,1)+1,SEARCH("/",'CFR - XML import'!$A179,1)-SEARCH("&gt;",'CFR - XML import'!$A179,1)-2)))</f>
        <v>0</v>
      </c>
      <c r="P185" s="140">
        <f>IF(ISERROR(FIND(P$3,'CFR - XML import'!$A179)),0,VALUE(MID('CFR - XML import'!$A179,SEARCH("&gt;",'CFR - XML import'!$A179,1)+1,SEARCH("/",'CFR - XML import'!$A179,1)-SEARCH("&gt;",'CFR - XML import'!$A179,1)-2)))</f>
        <v>0</v>
      </c>
      <c r="Q185" s="140">
        <f>IF(ISERROR(FIND(Q$3,'CFR - XML import'!$A179)),0,VALUE(MID('CFR - XML import'!$A179,SEARCH("&gt;",'CFR - XML import'!$A179,1)+1,SEARCH("/",'CFR - XML import'!$A179,1)-SEARCH("&gt;",'CFR - XML import'!$A179,1)-2)))</f>
        <v>0</v>
      </c>
      <c r="R185" s="140">
        <f>IF(ISERROR(FIND(R$3,'CFR - XML import'!$A179)),0,VALUE(MID('CFR - XML import'!$A179,SEARCH("&gt;",'CFR - XML import'!$A179,1)+1,SEARCH("/",'CFR - XML import'!$A179,1)-SEARCH("&gt;",'CFR - XML import'!$A179,1)-2)))</f>
        <v>0</v>
      </c>
      <c r="S185" s="140">
        <f>IF(ISERROR(FIND(S$3,'CFR - XML import'!$A179)),0,VALUE(MID('CFR - XML import'!$A179,SEARCH("&gt;",'CFR - XML import'!$A179,1)+1,SEARCH("/",'CFR - XML import'!$A179,1)-SEARCH("&gt;",'CFR - XML import'!$A179,1)-2)))</f>
        <v>0</v>
      </c>
      <c r="T185" s="140">
        <f>IF(ISERROR(FIND(T$3,'CFR - XML import'!$A179)),0,VALUE(MID('CFR - XML import'!$A179,SEARCH("&gt;",'CFR - XML import'!$A179,1)+1,SEARCH("/",'CFR - XML import'!$A179,1)-SEARCH("&gt;",'CFR - XML import'!$A179,1)-2)))</f>
        <v>0</v>
      </c>
      <c r="U185" s="140">
        <f>IF(ISERROR(FIND(U$3,'CFR - XML import'!$A179)),0,VALUE(MID('CFR - XML import'!$A179,SEARCH("&gt;",'CFR - XML import'!$A179,1)+1,SEARCH("/",'CFR - XML import'!$A179,1)-SEARCH("&gt;",'CFR - XML import'!$A179,1)-2)))</f>
        <v>0</v>
      </c>
      <c r="V185" s="140">
        <f>IF(ISERROR(FIND(V$3,'CFR - XML import'!$A179)),0,VALUE(MID('CFR - XML import'!$A179,SEARCH("&gt;",'CFR - XML import'!$A179,1)+1,SEARCH("/",'CFR - XML import'!$A179,1)-SEARCH("&gt;",'CFR - XML import'!$A179,1)-2)))</f>
        <v>0</v>
      </c>
      <c r="W185" s="140">
        <f>IF(ISERROR(FIND(W$3,'CFR - XML import'!$A179)),0,VALUE(MID('CFR - XML import'!$A179,SEARCH("&gt;",'CFR - XML import'!$A179,1)+1,SEARCH("/",'CFR - XML import'!$A179,1)-SEARCH("&gt;",'CFR - XML import'!$A179,1)-2)))</f>
        <v>0</v>
      </c>
      <c r="X185" s="140"/>
      <c r="Y185" s="140">
        <f>IF(ISERROR(FIND(Y$3,'CFR - XML import'!$A179)),0,VALUE(MID('CFR - XML import'!$A179,SEARCH("&gt;",'CFR - XML import'!$A179,1)+1,SEARCH("/",'CFR - XML import'!$A179,1)-SEARCH("&gt;",'CFR - XML import'!$A179,1)-2)))</f>
        <v>0</v>
      </c>
      <c r="Z185" s="140">
        <f>IF(ISERROR(FIND(Z$3,'CFR - XML import'!$A179)),0,VALUE(MID('CFR - XML import'!$A179,SEARCH("&gt;",'CFR - XML import'!$A179,1)+1,SEARCH("/",'CFR - XML import'!$A179,1)-SEARCH("&gt;",'CFR - XML import'!$A179,1)-2)))</f>
        <v>0</v>
      </c>
      <c r="AA185" s="140">
        <f>IF(ISERROR(FIND(AA$3,'CFR - XML import'!$A179)),0,VALUE(MID('CFR - XML import'!$A179,SEARCH("&gt;",'CFR - XML import'!$A179,1)+1,SEARCH("/",'CFR - XML import'!$A179,1)-SEARCH("&gt;",'CFR - XML import'!$A179,1)-2)))</f>
        <v>0</v>
      </c>
      <c r="AB185" s="140">
        <f>IF(ISERROR(FIND(AB$3,'CFR - XML import'!$A179)),0,VALUE(MID('CFR - XML import'!$A179,SEARCH("&gt;",'CFR - XML import'!$A179,1)+1,SEARCH("/",'CFR - XML import'!$A179,1)-SEARCH("&gt;",'CFR - XML import'!$A179,1)-2)))</f>
        <v>0</v>
      </c>
      <c r="AC185" s="140">
        <f>IF(ISERROR(FIND(AC$3,'CFR - XML import'!$A179)),0,VALUE(MID('CFR - XML import'!$A179,SEARCH("&gt;",'CFR - XML import'!$A179,1)+1,SEARCH("/",'CFR - XML import'!$A179,1)-SEARCH("&gt;",'CFR - XML import'!$A179,1)-2)))</f>
        <v>0</v>
      </c>
      <c r="AD185" s="140">
        <f>IF(ISERROR(FIND(AD$3,'CFR - XML import'!$A179)),0,VALUE(MID('CFR - XML import'!$A179,SEARCH("&gt;",'CFR - XML import'!$A179,1)+1,SEARCH("/",'CFR - XML import'!$A179,1)-SEARCH("&gt;",'CFR - XML import'!$A179,1)-2)))</f>
        <v>0</v>
      </c>
      <c r="AE185" s="140">
        <f>IF(ISERROR(FIND(AE$3,'CFR - XML import'!$A179)),0,VALUE(MID('CFR - XML import'!$A179,SEARCH("&gt;",'CFR - XML import'!$A179,1)+1,SEARCH("/",'CFR - XML import'!$A179,1)-SEARCH("&gt;",'CFR - XML import'!$A179,1)-2)))</f>
        <v>0</v>
      </c>
      <c r="AF185" s="140">
        <f>IF(ISERROR(FIND(AF$3,'CFR - XML import'!$A179)),0,VALUE(MID('CFR - XML import'!$A179,SEARCH("&gt;",'CFR - XML import'!$A179,1)+1,SEARCH("/",'CFR - XML import'!$A179,1)-SEARCH("&gt;",'CFR - XML import'!$A179,1)-2)))</f>
        <v>0</v>
      </c>
      <c r="AG185" s="140">
        <f>IF(ISERROR(FIND(AG$3,'CFR - XML import'!$A179)),0,VALUE(MID('CFR - XML import'!$A179,SEARCH("&gt;",'CFR - XML import'!$A179,1)+1,SEARCH("/",'CFR - XML import'!$A179,1)-SEARCH("&gt;",'CFR - XML import'!$A179,1)-2)))</f>
        <v>0</v>
      </c>
      <c r="AH185" s="140">
        <f>IF(ISERROR(FIND(AH$3,'CFR - XML import'!$A179)),0,VALUE(MID('CFR - XML import'!$A179,SEARCH("&gt;",'CFR - XML import'!$A179,1)+1,SEARCH("/",'CFR - XML import'!$A179,1)-SEARCH("&gt;",'CFR - XML import'!$A179,1)-2)))</f>
        <v>0</v>
      </c>
      <c r="AI185" s="140">
        <f>IF(ISERROR(FIND(AI$3,'CFR - XML import'!$A179)),0,VALUE(MID('CFR - XML import'!$A179,SEARCH("&gt;",'CFR - XML import'!$A179,1)+1,SEARCH("/",'CFR - XML import'!$A179,1)-SEARCH("&gt;",'CFR - XML import'!$A179,1)-2)))</f>
        <v>0</v>
      </c>
      <c r="AJ185" s="140">
        <f>IF(ISERROR(FIND(AJ$3,'CFR - XML import'!$A179)),0,VALUE(MID('CFR - XML import'!$A179,SEARCH("&gt;",'CFR - XML import'!$A179,1)+1,SEARCH("/",'CFR - XML import'!$A179,1)-SEARCH("&gt;",'CFR - XML import'!$A179,1)-2)))</f>
        <v>0</v>
      </c>
      <c r="AK185" s="140">
        <f>IF(ISERROR(FIND(AK$3,'CFR - XML import'!$A179)),0,VALUE(MID('CFR - XML import'!$A179,SEARCH("&gt;",'CFR - XML import'!$A179,1)+1,SEARCH("/",'CFR - XML import'!$A179,1)-SEARCH("&gt;",'CFR - XML import'!$A179,1)-2)))</f>
        <v>0</v>
      </c>
      <c r="AL185" s="140">
        <f>IF(ISERROR(FIND(AL$3,'CFR - XML import'!$A179)),0,VALUE(MID('CFR - XML import'!$A179,SEARCH("&gt;",'CFR - XML import'!$A179,1)+1,SEARCH("/",'CFR - XML import'!$A179,1)-SEARCH("&gt;",'CFR - XML import'!$A179,1)-2)))</f>
        <v>0</v>
      </c>
      <c r="AM185" s="140">
        <f>IF(ISERROR(FIND(AM$3,'CFR - XML import'!$A179)),0,VALUE(MID('CFR - XML import'!$A179,SEARCH("&gt;",'CFR - XML import'!$A179,1)+1,SEARCH("/",'CFR - XML import'!$A179,1)-SEARCH("&gt;",'CFR - XML import'!$A179,1)-2)))</f>
        <v>0</v>
      </c>
      <c r="AN185" s="140">
        <f>IF(ISERROR(FIND(AN$3,'CFR - XML import'!$A179)),0,VALUE(MID('CFR - XML import'!$A179,SEARCH("&gt;",'CFR - XML import'!$A179,1)+1,SEARCH("/",'CFR - XML import'!$A179,1)-SEARCH("&gt;",'CFR - XML import'!$A179,1)-2)))</f>
        <v>0</v>
      </c>
      <c r="AO185" s="140">
        <f>IF(ISERROR(FIND(AO$3,'CFR - XML import'!$A179)),0,VALUE(MID('CFR - XML import'!$A179,SEARCH("&gt;",'CFR - XML import'!$A179,1)+1,SEARCH("/",'CFR - XML import'!$A179,1)-SEARCH("&gt;",'CFR - XML import'!$A179,1)-2)))</f>
        <v>0</v>
      </c>
      <c r="AP185" s="140">
        <f>IF(ISERROR(FIND(AP$3,'CFR - XML import'!$A179)),0,VALUE(MID('CFR - XML import'!$A179,SEARCH("&gt;",'CFR - XML import'!$A179,1)+1,SEARCH("/",'CFR - XML import'!$A179,1)-SEARCH("&gt;",'CFR - XML import'!$A179,1)-2)))</f>
        <v>0</v>
      </c>
      <c r="AQ185" s="140">
        <f>IF(ISERROR(FIND(AQ$3,'CFR - XML import'!$A179)),0,VALUE(MID('CFR - XML import'!$A179,SEARCH("&gt;",'CFR - XML import'!$A179,1)+1,SEARCH("/",'CFR - XML import'!$A179,1)-SEARCH("&gt;",'CFR - XML import'!$A179,1)-2)))</f>
        <v>0</v>
      </c>
      <c r="AR185" s="140">
        <f>IF(ISERROR(FIND(AR$3,'CFR - XML import'!$A179)),0,VALUE(MID('CFR - XML import'!$A179,SEARCH("&gt;",'CFR - XML import'!$A179,1)+1,SEARCH("/",'CFR - XML import'!$A179,1)-SEARCH("&gt;",'CFR - XML import'!$A179,1)-2)))</f>
        <v>0</v>
      </c>
      <c r="AS185" s="140">
        <f>IF(ISERROR(FIND(AS$3,'CFR - XML import'!$A179)),0,VALUE(MID('CFR - XML import'!$A179,SEARCH("&gt;",'CFR - XML import'!$A179,1)+1,SEARCH("/",'CFR - XML import'!$A179,1)-SEARCH("&gt;",'CFR - XML import'!$A179,1)-2)))</f>
        <v>0</v>
      </c>
      <c r="AT185" s="140">
        <f>IF(ISERROR(FIND(AT$3,'CFR - XML import'!$A179)),0,VALUE(MID('CFR - XML import'!$A179,SEARCH("&gt;",'CFR - XML import'!$A179,1)+1,SEARCH("/",'CFR - XML import'!$A179,1)-SEARCH("&gt;",'CFR - XML import'!$A179,1)-2)))</f>
        <v>0</v>
      </c>
      <c r="AU185" s="140">
        <f>IF(ISERROR(FIND(AU$3,'CFR - XML import'!$A179)),0,VALUE(MID('CFR - XML import'!$A179,SEARCH("&gt;",'CFR - XML import'!$A179,1)+1,SEARCH("/",'CFR - XML import'!$A179,1)-SEARCH("&gt;",'CFR - XML import'!$A179,1)-2)))</f>
        <v>0</v>
      </c>
      <c r="AV185" s="140">
        <f>IF(ISERROR(FIND(AV$3,'CFR - XML import'!$A179)),0,VALUE(MID('CFR - XML import'!$A179,SEARCH("&gt;",'CFR - XML import'!$A179,1)+1,SEARCH("/",'CFR - XML import'!$A179,1)-SEARCH("&gt;",'CFR - XML import'!$A179,1)-2)))</f>
        <v>0</v>
      </c>
      <c r="AW185" s="140">
        <f>IF(ISERROR(FIND(AW$3,'CFR - XML import'!$A179)),0,VALUE(MID('CFR - XML import'!$A179,SEARCH("&gt;",'CFR - XML import'!$A179,1)+1,SEARCH("/",'CFR - XML import'!$A179,1)-SEARCH("&gt;",'CFR - XML import'!$A179,1)-2)))</f>
        <v>0</v>
      </c>
      <c r="AX185" s="140">
        <f>IF(ISERROR(FIND(AX$3,'CFR - XML import'!$A179)),0,VALUE(MID('CFR - XML import'!$A179,SEARCH("&gt;",'CFR - XML import'!$A179,1)+1,SEARCH("/",'CFR - XML import'!$A179,1)-SEARCH("&gt;",'CFR - XML import'!$A179,1)-2)))</f>
        <v>0</v>
      </c>
      <c r="AY185" s="140">
        <f>IF(ISERROR(FIND(AY$3,'CFR - XML import'!$A179)),0,VALUE(MID('CFR - XML import'!$A179,SEARCH("&gt;",'CFR - XML import'!$A179,1)+1,SEARCH("/",'CFR - XML import'!$A179,1)-SEARCH("&gt;",'CFR - XML import'!$A179,1)-2)))</f>
        <v>0</v>
      </c>
      <c r="AZ185" s="140">
        <f>IF(ISERROR(FIND(AZ$3,'CFR - XML import'!$A179)),0,VALUE(MID('CFR - XML import'!$A179,SEARCH("&gt;",'CFR - XML import'!$A179,1)+1,SEARCH("/",'CFR - XML import'!$A179,1)-SEARCH("&gt;",'CFR - XML import'!$A179,1)-2)))</f>
        <v>0</v>
      </c>
      <c r="BA185" s="140">
        <f>IF(ISERROR(FIND(BA$3,'CFR - XML import'!$A179)),0,VALUE(MID('CFR - XML import'!$A179,SEARCH("&gt;",'CFR - XML import'!$A179,1)+1,SEARCH("/",'CFR - XML import'!$A179,1)-SEARCH("&gt;",'CFR - XML import'!$A179,1)-2)))</f>
        <v>0</v>
      </c>
      <c r="BB185" s="140">
        <f>IF(ISERROR(FIND(BB$3,'CFR - XML import'!$A179)),0,VALUE(MID('CFR - XML import'!$A179,SEARCH("&gt;",'CFR - XML import'!$A179,1)+1,SEARCH("/",'CFR - XML import'!$A179,1)-SEARCH("&gt;",'CFR - XML import'!$A179,1)-2)))</f>
        <v>0</v>
      </c>
      <c r="BC185" s="140">
        <f>IF(ISERROR(FIND(BC$3,'CFR - XML import'!$A179)),0,VALUE(MID('CFR - XML import'!$A179,SEARCH("&gt;",'CFR - XML import'!$A179,1)+1,SEARCH("/",'CFR - XML import'!$A179,1)-SEARCH("&gt;",'CFR - XML import'!$A179,1)-2)))</f>
        <v>0</v>
      </c>
      <c r="BD185" s="140">
        <f>IF(ISERROR(FIND(BD$3,'CFR - XML import'!$A179)),0,VALUE(MID('CFR - XML import'!$A179,SEARCH("&gt;",'CFR - XML import'!$A179,1)+1,SEARCH("/",'CFR - XML import'!$A179,1)-SEARCH("&gt;",'CFR - XML import'!$A179,1)-2)))</f>
        <v>0</v>
      </c>
      <c r="BE185" s="140">
        <f>IF(ISERROR(FIND(BE$3,'CFR - XML import'!$A179)),0,VALUE(MID('CFR - XML import'!$A179,SEARCH("&gt;",'CFR - XML import'!$A179,1)+1,SEARCH("/",'CFR - XML import'!$A179,1)-SEARCH("&gt;",'CFR - XML import'!$A179,1)-2)))</f>
        <v>0</v>
      </c>
      <c r="BF185" s="140">
        <f>IF(ISERROR(FIND(BF$3,'CFR - XML import'!$A179)),0,VALUE(MID('CFR - XML import'!$A179,SEARCH("&gt;",'CFR - XML import'!$A179,1)+1,SEARCH("/",'CFR - XML import'!$A179,1)-SEARCH("&gt;",'CFR - XML import'!$A179,1)-2)))</f>
        <v>0</v>
      </c>
      <c r="BG185" s="140">
        <f>IF(ISERROR(FIND(BG$3,'CFR - XML import'!$A179)),0,VALUE(MID('CFR - XML import'!$A179,SEARCH("&gt;",'CFR - XML import'!$A179,1)+1,SEARCH("/",'CFR - XML import'!$A179,1)-SEARCH("&gt;",'CFR - XML import'!$A179,1)-2)))</f>
        <v>0</v>
      </c>
      <c r="BH185" s="140">
        <f>IF(ISERROR(FIND(BH$3,'CFR - XML import'!$A179)),0,VALUE(MID('CFR - XML import'!$A179,SEARCH("&gt;",'CFR - XML import'!$A179,1)+1,SEARCH("/",'CFR - XML import'!$A179,1)-SEARCH("&gt;",'CFR - XML import'!$A179,1)-2)))</f>
        <v>0</v>
      </c>
      <c r="BI185" s="140">
        <f>IF(ISERROR(FIND(BI$3,'CFR - XML import'!$A179)),0,VALUE(MID('CFR - XML import'!$A179,SEARCH("&gt;",'CFR - XML import'!$A179,1)+1,SEARCH("/",'CFR - XML import'!$A179,1)-SEARCH("&gt;",'CFR - XML import'!$A179,1)-2)))</f>
        <v>0</v>
      </c>
      <c r="BJ185" s="140">
        <f>IF(ISERROR(FIND(BJ$3,'CFR - XML import'!$A179)),0,VALUE(MID('CFR - XML import'!$A179,SEARCH("&gt;",'CFR - XML import'!$A179,1)+1,SEARCH("/",'CFR - XML import'!$A179,1)-SEARCH("&gt;",'CFR - XML import'!$A179,1)-2)))</f>
        <v>0</v>
      </c>
      <c r="BK185" s="140">
        <f>IF(ISERROR(FIND(BK$3,'CFR - XML import'!$A179)),0,VALUE(MID('CFR - XML import'!$A179,SEARCH("&gt;",'CFR - XML import'!$A179,1)+1,SEARCH("/",'CFR - XML import'!$A179,1)-SEARCH("&gt;",'CFR - XML import'!$A179,1)-2)))</f>
        <v>0</v>
      </c>
      <c r="BL185" s="140">
        <f>IF(ISERROR(FIND(BL$3,'CFR - XML import'!$A179)),0,VALUE(MID('CFR - XML import'!$A179,SEARCH("&gt;",'CFR - XML import'!$A179,1)+1,SEARCH("/",'CFR - XML import'!$A179,1)-SEARCH("&gt;",'CFR - XML import'!$A179,1)-2)))</f>
        <v>0</v>
      </c>
      <c r="BM185" s="140">
        <f>IF(ISERROR(FIND(BM$3,'CFR - XML import'!$A179)),0,VALUE(MID('CFR - XML import'!$A179,SEARCH("&gt;",'CFR - XML import'!$A179,1)+1,SEARCH("/",'CFR - XML import'!$A179,1)-SEARCH("&gt;",'CFR - XML import'!$A179,1)-2)))</f>
        <v>0</v>
      </c>
      <c r="BN185" s="140">
        <f>IF(ISERROR(FIND(BN$3,'CFR - XML import'!$A179)),0,VALUE(MID('CFR - XML import'!$A179,SEARCH("&gt;",'CFR - XML import'!$A179,1)+1,SEARCH("/",'CFR - XML import'!$A179,1)-SEARCH("&gt;",'CFR - XML import'!$A179,1)-2)))</f>
        <v>0</v>
      </c>
      <c r="BO185" s="140">
        <f>IF(ISERROR(FIND(BO$3,'CFR - XML import'!$A179)),0,VALUE(MID('CFR - XML import'!$A179,SEARCH("&gt;",'CFR - XML import'!$A179,1)+1,SEARCH("/",'CFR - XML import'!$A179,1)-SEARCH("&gt;",'CFR - XML import'!$A179,1)-2)))</f>
        <v>0</v>
      </c>
      <c r="BP185" s="140">
        <f>IF(ISERROR(FIND(BP$3,'CFR - XML import'!$A179)),0,VALUE(MID('CFR - XML import'!$A179,SEARCH("&gt;",'CFR - XML import'!$A179,1)+1,SEARCH("/",'CFR - XML import'!$A179,1)-SEARCH("&gt;",'CFR - XML import'!$A179,1)-2)))</f>
        <v>0</v>
      </c>
      <c r="BQ185" s="140">
        <f>IF(ISERROR(FIND(BQ$3,'CFR - XML import'!$A179)),0,VALUE(MID('CFR - XML import'!$A179,SEARCH("&gt;",'CFR - XML import'!$A179,1)+1,SEARCH("/",'CFR - XML import'!$A179,1)-SEARCH("&gt;",'CFR - XML import'!$A179,1)-2)))</f>
        <v>0</v>
      </c>
      <c r="BR185" s="140">
        <f>IF(ISERROR(FIND(BR$3,'CFR - XML import'!$A179)),0,VALUE(MID('CFR - XML import'!$A179,SEARCH("&gt;",'CFR - XML import'!$A179,1)+1,SEARCH("/",'CFR - XML import'!$A179,1)-SEARCH("&gt;",'CFR - XML import'!$A179,1)-2)))</f>
        <v>0</v>
      </c>
      <c r="BS185" s="140">
        <f>IF(ISERROR(FIND(BS$3,'CFR - XML import'!$A179)),0,VALUE(MID('CFR - XML import'!$A179,SEARCH("&gt;",'CFR - XML import'!$A179,1)+1,SEARCH("/",'CFR - XML import'!$A179,1)-SEARCH("&gt;",'CFR - XML import'!$A179,1)-2)))</f>
        <v>0</v>
      </c>
      <c r="BT185" s="140">
        <f>IF(ISERROR(FIND(BT$3,'CFR - XML import'!$A179)),0,VALUE(MID('CFR - XML import'!$A179,SEARCH("&gt;",'CFR - XML import'!$A179,1)+1,SEARCH("/",'CFR - XML import'!$A179,1)-SEARCH("&gt;",'CFR - XML import'!$A179,1)-2)))</f>
        <v>0</v>
      </c>
      <c r="BU185" s="140">
        <f>IF(ISERROR(FIND(BU$3,'CFR - XML import'!$A179)),0,VALUE(MID('CFR - XML import'!$A179,SEARCH("&gt;",'CFR - XML import'!$A179,1)+1,SEARCH("/",'CFR - XML import'!$A179,1)-SEARCH("&gt;",'CFR - XML import'!$A179,1)-2)))</f>
        <v>0</v>
      </c>
      <c r="BV185" s="140">
        <f>IF(ISERROR(FIND(BV$3,'CFR - XML import'!$A179)),0,VALUE(MID('CFR - XML import'!$A179,SEARCH("&gt;",'CFR - XML import'!$A179,1)+1,SEARCH("/",'CFR - XML import'!$A179,1)-SEARCH("&gt;",'CFR - XML import'!$A179,1)-2)))</f>
        <v>0</v>
      </c>
      <c r="BW185" s="140">
        <f>IF(ISERROR(FIND(BW$3,'CFR - XML import'!$A179)),0,VALUE(MID('CFR - XML import'!$A179,SEARCH("&gt;",'CFR - XML import'!$A179,1)+1,SEARCH("/",'CFR - XML import'!$A179,1)-SEARCH("&gt;",'CFR - XML import'!$A179,1)-2)))</f>
        <v>0</v>
      </c>
      <c r="BX185" s="140">
        <f>IF(ISERROR(FIND(BX$3,'CFR - XML import'!$A179)),0,VALUE(MID('CFR - XML import'!$A179,SEARCH("&gt;",'CFR - XML import'!$A179,1)+1,SEARCH("/",'CFR - XML import'!$A179,1)-SEARCH("&gt;",'CFR - XML import'!$A179,1)-2)))</f>
        <v>0</v>
      </c>
      <c r="BY185" s="140">
        <f>IF(ISERROR(FIND(BY$3,'CFR - XML import'!$A179)),0,VALUE(MID('CFR - XML import'!$A179,SEARCH("&gt;",'CFR - XML import'!$A179,1)+1,SEARCH("/",'CFR - XML import'!$A179,1)-SEARCH("&gt;",'CFR - XML import'!$A179,1)-2)))</f>
        <v>0</v>
      </c>
      <c r="BZ185" s="140">
        <f>IF(ISERROR(FIND(BZ$3,'CFR - XML import'!$A179)),0,VALUE(MID('CFR - XML import'!$A179,SEARCH("&gt;",'CFR - XML import'!$A179,1)+1,SEARCH("/",'CFR - XML import'!$A179,1)-SEARCH("&gt;",'CFR - XML import'!$A179,1)-2)))</f>
        <v>0</v>
      </c>
      <c r="CG185" s="142">
        <f>IF(ISERROR(IF(MID('CFR - XML import'!$A179,LEN($CF$4)+5,LEN('CFR - XML import'!$A179)-(2*LEN($CF$4)+5))="RMMS",1,IF(MID('CFR - XML import'!$A179,LEN("    &lt;InputSystem&gt;")+1,LEN('CFR - XML import'!$A179)-(LEN("    &lt;InputSystem&gt;")+LEN($CF$4)+1))="SIMS",2,0))),0,IF(MID('CFR - XML import'!$A179,LEN($CF$4)+5,LEN('CFR - XML import'!$A179)-(2*LEN($CF$4)+5))="RMMS",1,IF(MID('CFR - XML import'!$A179,LEN("    &lt;InputSystem&gt;")+1,LEN('CFR - XML import'!$A179)-(LEN("    &lt;InputSystem&gt;")+LEN($CF$4)+1))="SIMS",2,0)))</f>
        <v>0</v>
      </c>
      <c r="CH185" s="140">
        <f>IF(ISERROR(FIND(CH$3,'CFR - XML import'!$A179)),0,MID('CFR - XML import'!$A179,SEARCH("&gt;",'CFR - XML import'!$A179,1)+1,SEARCH("/",'CFR - XML import'!$A179,1)-SEARCH("&gt;",'CFR - XML import'!$A179,1)-2))</f>
        <v>0</v>
      </c>
      <c r="CI185" s="140">
        <f>IF(ISERROR(FIND(CI$3,'CFR - XML import'!$A179)),0,MID('CFR - XML import'!$A179,SEARCH("&gt;",'CFR - XML import'!$A179,1)+1,SEARCH("/",'CFR - XML import'!$A179,1)-SEARCH("&gt;",'CFR - XML import'!$A179,1)-2))</f>
        <v>0</v>
      </c>
      <c r="CJ185" s="140">
        <f>IF(ISERROR(FIND(CJ$3,'CFR - XML import'!$A179)),0,MID('CFR - XML import'!$A179,SEARCH("&gt;",'CFR - XML import'!$A179,1)+1,SEARCH("/",'CFR - XML import'!$A179,1)-SEARCH("&gt;",'CFR - XML import'!$A179,1)-2))</f>
        <v>0</v>
      </c>
      <c r="CK185" s="140">
        <f>IF(ISERROR(FIND(CK$3,'CFR - XML import'!$A179)),0,MID('CFR - XML import'!$A179,SEARCH("&gt;",'CFR - XML import'!$A179,1)+1,SEARCH("/",'CFR - XML import'!$A179,1)-SEARCH("&gt;",'CFR - XML import'!$A179,1)-2))</f>
        <v>0</v>
      </c>
      <c r="CL185" s="140">
        <f>IF(ISERROR(FIND(CL$3,'CFR - XML import'!$A179)),0,MID('CFR - XML import'!$A179,SEARCH("&gt;",'CFR - XML import'!$A179,1)+1,SEARCH("/",'CFR - XML import'!$A179,1)-SEARCH("&gt;",'CFR - XML import'!$A179,1)-2))</f>
        <v>0</v>
      </c>
      <c r="CM185" s="140">
        <f>IF(ISERROR(FIND(CM$3,'CFR - XML import'!$A179)),0,MID('CFR - XML import'!$A179,SEARCH("&gt;",'CFR - XML import'!$A179,1)+1,SEARCH("/",'CFR - XML import'!$A179,1)-SEARCH("&gt;",'CFR - XML import'!$A179,1)-2))</f>
        <v>0</v>
      </c>
    </row>
    <row r="186" spans="1:91" x14ac:dyDescent="0.2">
      <c r="A186" s="139" t="str">
        <f>IF(AND('CFR - XML import'!A180&lt;&gt;"",LEFT('CFR - XML import'!A180,1)&lt;&gt;"&lt;",LEFT('CFR - XML import'!A180,3)&lt;&gt;"  &lt;",LEFT('CFR - XML import'!A180,5)&lt;&gt;"    &lt;",LEFT('CFR - XML import'!A180,7)&lt;&gt;"      &lt;",LEFT('CFR - XML import'!A180,9)&lt;&gt;"        &lt;",$B$1="SIMS"),'CFR - XML import'!A180,IF(AND(LEFT('CFR - XML import'!A180,9)="&lt;Details&gt;",$B$1="RM"),'CFR - XML import'!A180,""))</f>
        <v/>
      </c>
      <c r="B186" s="140">
        <f>IF(ISERROR(FIND(B$3,'CFR - XML import'!$A180)),0,VALUE(MID('CFR - XML import'!$A180,SEARCH("&gt;",'CFR - XML import'!$A180,1)+1,SEARCH("/",'CFR - XML import'!$A180,1)-SEARCH("&gt;",'CFR - XML import'!$A180,1)-2)))</f>
        <v>0</v>
      </c>
      <c r="D186" s="140">
        <f>IF(ISERROR(FIND(D$3,'CFR - XML import'!$A180)),0,MID('CFR - XML import'!$A180,SEARCH("&gt;",'CFR - XML import'!$A180,1)+1,SEARCH("/",'CFR - XML import'!$A180,1)-SEARCH("&gt;",'CFR - XML import'!$A180,1)-2))</f>
        <v>0</v>
      </c>
      <c r="E186" s="140">
        <f>IF(ISERROR(FIND(E$3,'CFR - XML import'!$A180)),0,MID('CFR - XML import'!$A180,SEARCH("&gt;",'CFR - XML import'!$A180,1)+1,SEARCH("/",'CFR - XML import'!$A180,1)-SEARCH("&gt;",'CFR - XML import'!$A180,1)-2))</f>
        <v>0</v>
      </c>
      <c r="F186" s="141">
        <f>IF($B$1="SIMS",IF(ISERROR(FIND(F$3,'CFR - XML import'!$A180)),0,VALUE(MID('CFR - XML import'!$A180,15,10))),IF(ISERROR(FIND(F$3,'CFR - XML import'!$A180)),0,VALUE(MID('CFR - XML import'!$A180,15,10))))</f>
        <v>0</v>
      </c>
      <c r="G186" s="140">
        <f>IF(ISERROR(FIND(G$3,'CFR - XML import'!$A180)),0,VALUE(MID('CFR - XML import'!$A180,SEARCH("&gt;",'CFR - XML import'!$A180,1)+1,SEARCH("/",'CFR - XML import'!$A180,1)-SEARCH("&gt;",'CFR - XML import'!$A180,1)-2)))</f>
        <v>0</v>
      </c>
      <c r="H186" s="140">
        <f>IF(ISERROR(FIND(H$3,'CFR - XML import'!$A180)),0,VALUE(MID('CFR - XML import'!$A180,SEARCH("&gt;",'CFR - XML import'!$A180,1)+1,SEARCH("/",'CFR - XML import'!$A180,1)-SEARCH("&gt;",'CFR - XML import'!$A180,1)-2)))</f>
        <v>0</v>
      </c>
      <c r="I186" s="140">
        <f>IF(ISERROR(FIND(I$3,'CFR - XML import'!$A180)),0,VALUE(MID('CFR - XML import'!$A180,SEARCH("&gt;",'CFR - XML import'!$A180,1)+1,SEARCH("/",'CFR - XML import'!$A180,1)-SEARCH("&gt;",'CFR - XML import'!$A180,1)-2)))</f>
        <v>0</v>
      </c>
      <c r="J186" s="140">
        <f>IF(ISERROR(FIND(J$3,'CFR - XML import'!$A180)),0,VALUE(MID('CFR - XML import'!$A180,SEARCH("&gt;",'CFR - XML import'!$A180,1)+1,SEARCH("/",'CFR - XML import'!$A180,1)-SEARCH("&gt;",'CFR - XML import'!$A180,1)-2)))</f>
        <v>0</v>
      </c>
      <c r="K186" s="140">
        <f>IF(ISERROR(FIND(K$3,'CFR - XML import'!$A180)),0,VALUE(MID('CFR - XML import'!$A180,SEARCH("&gt;",'CFR - XML import'!$A180,1)+1,SEARCH("/",'CFR - XML import'!$A180,1)-SEARCH("&gt;",'CFR - XML import'!$A180,1)-2)))</f>
        <v>0</v>
      </c>
      <c r="L186" s="140">
        <f>IF(ISERROR(FIND(L$3,'CFR - XML import'!$A180)),0,VALUE(MID('CFR - XML import'!$A180,SEARCH("&gt;",'CFR - XML import'!$A180,1)+1,SEARCH("/",'CFR - XML import'!$A180,1)-SEARCH("&gt;",'CFR - XML import'!$A180,1)-2)))</f>
        <v>0</v>
      </c>
      <c r="M186" s="140">
        <f>IF(ISERROR(FIND(M$3,'CFR - XML import'!$A180)),0,VALUE(MID('CFR - XML import'!$A180,SEARCH("&gt;",'CFR - XML import'!$A180,1)+1,SEARCH("/",'CFR - XML import'!$A180,1)-SEARCH("&gt;",'CFR - XML import'!$A180,1)-2)))</f>
        <v>0</v>
      </c>
      <c r="N186" s="140">
        <f>IF(ISERROR(FIND(N$3,'CFR - XML import'!$A180)),0,VALUE(MID('CFR - XML import'!$A180,SEARCH("&gt;",'CFR - XML import'!$A180,1)+1,SEARCH("/",'CFR - XML import'!$A180,1)-SEARCH("&gt;",'CFR - XML import'!$A180,1)-2)))</f>
        <v>0</v>
      </c>
      <c r="O186" s="140">
        <f>IF(ISERROR(FIND(O$3,'CFR - XML import'!$A180)),0,VALUE(MID('CFR - XML import'!$A180,SEARCH("&gt;",'CFR - XML import'!$A180,1)+1,SEARCH("/",'CFR - XML import'!$A180,1)-SEARCH("&gt;",'CFR - XML import'!$A180,1)-2)))</f>
        <v>0</v>
      </c>
      <c r="P186" s="140">
        <f>IF(ISERROR(FIND(P$3,'CFR - XML import'!$A180)),0,VALUE(MID('CFR - XML import'!$A180,SEARCH("&gt;",'CFR - XML import'!$A180,1)+1,SEARCH("/",'CFR - XML import'!$A180,1)-SEARCH("&gt;",'CFR - XML import'!$A180,1)-2)))</f>
        <v>0</v>
      </c>
      <c r="Q186" s="140">
        <f>IF(ISERROR(FIND(Q$3,'CFR - XML import'!$A180)),0,VALUE(MID('CFR - XML import'!$A180,SEARCH("&gt;",'CFR - XML import'!$A180,1)+1,SEARCH("/",'CFR - XML import'!$A180,1)-SEARCH("&gt;",'CFR - XML import'!$A180,1)-2)))</f>
        <v>0</v>
      </c>
      <c r="R186" s="140">
        <f>IF(ISERROR(FIND(R$3,'CFR - XML import'!$A180)),0,VALUE(MID('CFR - XML import'!$A180,SEARCH("&gt;",'CFR - XML import'!$A180,1)+1,SEARCH("/",'CFR - XML import'!$A180,1)-SEARCH("&gt;",'CFR - XML import'!$A180,1)-2)))</f>
        <v>0</v>
      </c>
      <c r="S186" s="140">
        <f>IF(ISERROR(FIND(S$3,'CFR - XML import'!$A180)),0,VALUE(MID('CFR - XML import'!$A180,SEARCH("&gt;",'CFR - XML import'!$A180,1)+1,SEARCH("/",'CFR - XML import'!$A180,1)-SEARCH("&gt;",'CFR - XML import'!$A180,1)-2)))</f>
        <v>0</v>
      </c>
      <c r="T186" s="140">
        <f>IF(ISERROR(FIND(T$3,'CFR - XML import'!$A180)),0,VALUE(MID('CFR - XML import'!$A180,SEARCH("&gt;",'CFR - XML import'!$A180,1)+1,SEARCH("/",'CFR - XML import'!$A180,1)-SEARCH("&gt;",'CFR - XML import'!$A180,1)-2)))</f>
        <v>0</v>
      </c>
      <c r="U186" s="140">
        <f>IF(ISERROR(FIND(U$3,'CFR - XML import'!$A180)),0,VALUE(MID('CFR - XML import'!$A180,SEARCH("&gt;",'CFR - XML import'!$A180,1)+1,SEARCH("/",'CFR - XML import'!$A180,1)-SEARCH("&gt;",'CFR - XML import'!$A180,1)-2)))</f>
        <v>0</v>
      </c>
      <c r="V186" s="140">
        <f>IF(ISERROR(FIND(V$3,'CFR - XML import'!$A180)),0,VALUE(MID('CFR - XML import'!$A180,SEARCH("&gt;",'CFR - XML import'!$A180,1)+1,SEARCH("/",'CFR - XML import'!$A180,1)-SEARCH("&gt;",'CFR - XML import'!$A180,1)-2)))</f>
        <v>0</v>
      </c>
      <c r="W186" s="140">
        <f>IF(ISERROR(FIND(W$3,'CFR - XML import'!$A180)),0,VALUE(MID('CFR - XML import'!$A180,SEARCH("&gt;",'CFR - XML import'!$A180,1)+1,SEARCH("/",'CFR - XML import'!$A180,1)-SEARCH("&gt;",'CFR - XML import'!$A180,1)-2)))</f>
        <v>0</v>
      </c>
      <c r="X186" s="140"/>
      <c r="Y186" s="140">
        <f>IF(ISERROR(FIND(Y$3,'CFR - XML import'!$A180)),0,VALUE(MID('CFR - XML import'!$A180,SEARCH("&gt;",'CFR - XML import'!$A180,1)+1,SEARCH("/",'CFR - XML import'!$A180,1)-SEARCH("&gt;",'CFR - XML import'!$A180,1)-2)))</f>
        <v>0</v>
      </c>
      <c r="Z186" s="140">
        <f>IF(ISERROR(FIND(Z$3,'CFR - XML import'!$A180)),0,VALUE(MID('CFR - XML import'!$A180,SEARCH("&gt;",'CFR - XML import'!$A180,1)+1,SEARCH("/",'CFR - XML import'!$A180,1)-SEARCH("&gt;",'CFR - XML import'!$A180,1)-2)))</f>
        <v>0</v>
      </c>
      <c r="AA186" s="140">
        <f>IF(ISERROR(FIND(AA$3,'CFR - XML import'!$A180)),0,VALUE(MID('CFR - XML import'!$A180,SEARCH("&gt;",'CFR - XML import'!$A180,1)+1,SEARCH("/",'CFR - XML import'!$A180,1)-SEARCH("&gt;",'CFR - XML import'!$A180,1)-2)))</f>
        <v>0</v>
      </c>
      <c r="AB186" s="140">
        <f>IF(ISERROR(FIND(AB$3,'CFR - XML import'!$A180)),0,VALUE(MID('CFR - XML import'!$A180,SEARCH("&gt;",'CFR - XML import'!$A180,1)+1,SEARCH("/",'CFR - XML import'!$A180,1)-SEARCH("&gt;",'CFR - XML import'!$A180,1)-2)))</f>
        <v>0</v>
      </c>
      <c r="AC186" s="140">
        <f>IF(ISERROR(FIND(AC$3,'CFR - XML import'!$A180)),0,VALUE(MID('CFR - XML import'!$A180,SEARCH("&gt;",'CFR - XML import'!$A180,1)+1,SEARCH("/",'CFR - XML import'!$A180,1)-SEARCH("&gt;",'CFR - XML import'!$A180,1)-2)))</f>
        <v>0</v>
      </c>
      <c r="AD186" s="140">
        <f>IF(ISERROR(FIND(AD$3,'CFR - XML import'!$A180)),0,VALUE(MID('CFR - XML import'!$A180,SEARCH("&gt;",'CFR - XML import'!$A180,1)+1,SEARCH("/",'CFR - XML import'!$A180,1)-SEARCH("&gt;",'CFR - XML import'!$A180,1)-2)))</f>
        <v>0</v>
      </c>
      <c r="AE186" s="140">
        <f>IF(ISERROR(FIND(AE$3,'CFR - XML import'!$A180)),0,VALUE(MID('CFR - XML import'!$A180,SEARCH("&gt;",'CFR - XML import'!$A180,1)+1,SEARCH("/",'CFR - XML import'!$A180,1)-SEARCH("&gt;",'CFR - XML import'!$A180,1)-2)))</f>
        <v>0</v>
      </c>
      <c r="AF186" s="140">
        <f>IF(ISERROR(FIND(AF$3,'CFR - XML import'!$A180)),0,VALUE(MID('CFR - XML import'!$A180,SEARCH("&gt;",'CFR - XML import'!$A180,1)+1,SEARCH("/",'CFR - XML import'!$A180,1)-SEARCH("&gt;",'CFR - XML import'!$A180,1)-2)))</f>
        <v>0</v>
      </c>
      <c r="AG186" s="140">
        <f>IF(ISERROR(FIND(AG$3,'CFR - XML import'!$A180)),0,VALUE(MID('CFR - XML import'!$A180,SEARCH("&gt;",'CFR - XML import'!$A180,1)+1,SEARCH("/",'CFR - XML import'!$A180,1)-SEARCH("&gt;",'CFR - XML import'!$A180,1)-2)))</f>
        <v>0</v>
      </c>
      <c r="AH186" s="140">
        <f>IF(ISERROR(FIND(AH$3,'CFR - XML import'!$A180)),0,VALUE(MID('CFR - XML import'!$A180,SEARCH("&gt;",'CFR - XML import'!$A180,1)+1,SEARCH("/",'CFR - XML import'!$A180,1)-SEARCH("&gt;",'CFR - XML import'!$A180,1)-2)))</f>
        <v>0</v>
      </c>
      <c r="AI186" s="140">
        <f>IF(ISERROR(FIND(AI$3,'CFR - XML import'!$A180)),0,VALUE(MID('CFR - XML import'!$A180,SEARCH("&gt;",'CFR - XML import'!$A180,1)+1,SEARCH("/",'CFR - XML import'!$A180,1)-SEARCH("&gt;",'CFR - XML import'!$A180,1)-2)))</f>
        <v>0</v>
      </c>
      <c r="AJ186" s="140">
        <f>IF(ISERROR(FIND(AJ$3,'CFR - XML import'!$A180)),0,VALUE(MID('CFR - XML import'!$A180,SEARCH("&gt;",'CFR - XML import'!$A180,1)+1,SEARCH("/",'CFR - XML import'!$A180,1)-SEARCH("&gt;",'CFR - XML import'!$A180,1)-2)))</f>
        <v>0</v>
      </c>
      <c r="AK186" s="140">
        <f>IF(ISERROR(FIND(AK$3,'CFR - XML import'!$A180)),0,VALUE(MID('CFR - XML import'!$A180,SEARCH("&gt;",'CFR - XML import'!$A180,1)+1,SEARCH("/",'CFR - XML import'!$A180,1)-SEARCH("&gt;",'CFR - XML import'!$A180,1)-2)))</f>
        <v>0</v>
      </c>
      <c r="AL186" s="140">
        <f>IF(ISERROR(FIND(AL$3,'CFR - XML import'!$A180)),0,VALUE(MID('CFR - XML import'!$A180,SEARCH("&gt;",'CFR - XML import'!$A180,1)+1,SEARCH("/",'CFR - XML import'!$A180,1)-SEARCH("&gt;",'CFR - XML import'!$A180,1)-2)))</f>
        <v>0</v>
      </c>
      <c r="AM186" s="140">
        <f>IF(ISERROR(FIND(AM$3,'CFR - XML import'!$A180)),0,VALUE(MID('CFR - XML import'!$A180,SEARCH("&gt;",'CFR - XML import'!$A180,1)+1,SEARCH("/",'CFR - XML import'!$A180,1)-SEARCH("&gt;",'CFR - XML import'!$A180,1)-2)))</f>
        <v>0</v>
      </c>
      <c r="AN186" s="140">
        <f>IF(ISERROR(FIND(AN$3,'CFR - XML import'!$A180)),0,VALUE(MID('CFR - XML import'!$A180,SEARCH("&gt;",'CFR - XML import'!$A180,1)+1,SEARCH("/",'CFR - XML import'!$A180,1)-SEARCH("&gt;",'CFR - XML import'!$A180,1)-2)))</f>
        <v>0</v>
      </c>
      <c r="AO186" s="140">
        <f>IF(ISERROR(FIND(AO$3,'CFR - XML import'!$A180)),0,VALUE(MID('CFR - XML import'!$A180,SEARCH("&gt;",'CFR - XML import'!$A180,1)+1,SEARCH("/",'CFR - XML import'!$A180,1)-SEARCH("&gt;",'CFR - XML import'!$A180,1)-2)))</f>
        <v>0</v>
      </c>
      <c r="AP186" s="140">
        <f>IF(ISERROR(FIND(AP$3,'CFR - XML import'!$A180)),0,VALUE(MID('CFR - XML import'!$A180,SEARCH("&gt;",'CFR - XML import'!$A180,1)+1,SEARCH("/",'CFR - XML import'!$A180,1)-SEARCH("&gt;",'CFR - XML import'!$A180,1)-2)))</f>
        <v>0</v>
      </c>
      <c r="AQ186" s="140">
        <f>IF(ISERROR(FIND(AQ$3,'CFR - XML import'!$A180)),0,VALUE(MID('CFR - XML import'!$A180,SEARCH("&gt;",'CFR - XML import'!$A180,1)+1,SEARCH("/",'CFR - XML import'!$A180,1)-SEARCH("&gt;",'CFR - XML import'!$A180,1)-2)))</f>
        <v>0</v>
      </c>
      <c r="AR186" s="140">
        <f>IF(ISERROR(FIND(AR$3,'CFR - XML import'!$A180)),0,VALUE(MID('CFR - XML import'!$A180,SEARCH("&gt;",'CFR - XML import'!$A180,1)+1,SEARCH("/",'CFR - XML import'!$A180,1)-SEARCH("&gt;",'CFR - XML import'!$A180,1)-2)))</f>
        <v>0</v>
      </c>
      <c r="AS186" s="140">
        <f>IF(ISERROR(FIND(AS$3,'CFR - XML import'!$A180)),0,VALUE(MID('CFR - XML import'!$A180,SEARCH("&gt;",'CFR - XML import'!$A180,1)+1,SEARCH("/",'CFR - XML import'!$A180,1)-SEARCH("&gt;",'CFR - XML import'!$A180,1)-2)))</f>
        <v>0</v>
      </c>
      <c r="AT186" s="140">
        <f>IF(ISERROR(FIND(AT$3,'CFR - XML import'!$A180)),0,VALUE(MID('CFR - XML import'!$A180,SEARCH("&gt;",'CFR - XML import'!$A180,1)+1,SEARCH("/",'CFR - XML import'!$A180,1)-SEARCH("&gt;",'CFR - XML import'!$A180,1)-2)))</f>
        <v>0</v>
      </c>
      <c r="AU186" s="140">
        <f>IF(ISERROR(FIND(AU$3,'CFR - XML import'!$A180)),0,VALUE(MID('CFR - XML import'!$A180,SEARCH("&gt;",'CFR - XML import'!$A180,1)+1,SEARCH("/",'CFR - XML import'!$A180,1)-SEARCH("&gt;",'CFR - XML import'!$A180,1)-2)))</f>
        <v>0</v>
      </c>
      <c r="AV186" s="140">
        <f>IF(ISERROR(FIND(AV$3,'CFR - XML import'!$A180)),0,VALUE(MID('CFR - XML import'!$A180,SEARCH("&gt;",'CFR - XML import'!$A180,1)+1,SEARCH("/",'CFR - XML import'!$A180,1)-SEARCH("&gt;",'CFR - XML import'!$A180,1)-2)))</f>
        <v>0</v>
      </c>
      <c r="AW186" s="140">
        <f>IF(ISERROR(FIND(AW$3,'CFR - XML import'!$A180)),0,VALUE(MID('CFR - XML import'!$A180,SEARCH("&gt;",'CFR - XML import'!$A180,1)+1,SEARCH("/",'CFR - XML import'!$A180,1)-SEARCH("&gt;",'CFR - XML import'!$A180,1)-2)))</f>
        <v>0</v>
      </c>
      <c r="AX186" s="140">
        <f>IF(ISERROR(FIND(AX$3,'CFR - XML import'!$A180)),0,VALUE(MID('CFR - XML import'!$A180,SEARCH("&gt;",'CFR - XML import'!$A180,1)+1,SEARCH("/",'CFR - XML import'!$A180,1)-SEARCH("&gt;",'CFR - XML import'!$A180,1)-2)))</f>
        <v>0</v>
      </c>
      <c r="AY186" s="140">
        <f>IF(ISERROR(FIND(AY$3,'CFR - XML import'!$A180)),0,VALUE(MID('CFR - XML import'!$A180,SEARCH("&gt;",'CFR - XML import'!$A180,1)+1,SEARCH("/",'CFR - XML import'!$A180,1)-SEARCH("&gt;",'CFR - XML import'!$A180,1)-2)))</f>
        <v>0</v>
      </c>
      <c r="AZ186" s="140">
        <f>IF(ISERROR(FIND(AZ$3,'CFR - XML import'!$A180)),0,VALUE(MID('CFR - XML import'!$A180,SEARCH("&gt;",'CFR - XML import'!$A180,1)+1,SEARCH("/",'CFR - XML import'!$A180,1)-SEARCH("&gt;",'CFR - XML import'!$A180,1)-2)))</f>
        <v>0</v>
      </c>
      <c r="BA186" s="140">
        <f>IF(ISERROR(FIND(BA$3,'CFR - XML import'!$A180)),0,VALUE(MID('CFR - XML import'!$A180,SEARCH("&gt;",'CFR - XML import'!$A180,1)+1,SEARCH("/",'CFR - XML import'!$A180,1)-SEARCH("&gt;",'CFR - XML import'!$A180,1)-2)))</f>
        <v>0</v>
      </c>
      <c r="BB186" s="140">
        <f>IF(ISERROR(FIND(BB$3,'CFR - XML import'!$A180)),0,VALUE(MID('CFR - XML import'!$A180,SEARCH("&gt;",'CFR - XML import'!$A180,1)+1,SEARCH("/",'CFR - XML import'!$A180,1)-SEARCH("&gt;",'CFR - XML import'!$A180,1)-2)))</f>
        <v>0</v>
      </c>
      <c r="BC186" s="140">
        <f>IF(ISERROR(FIND(BC$3,'CFR - XML import'!$A180)),0,VALUE(MID('CFR - XML import'!$A180,SEARCH("&gt;",'CFR - XML import'!$A180,1)+1,SEARCH("/",'CFR - XML import'!$A180,1)-SEARCH("&gt;",'CFR - XML import'!$A180,1)-2)))</f>
        <v>0</v>
      </c>
      <c r="BD186" s="140">
        <f>IF(ISERROR(FIND(BD$3,'CFR - XML import'!$A180)),0,VALUE(MID('CFR - XML import'!$A180,SEARCH("&gt;",'CFR - XML import'!$A180,1)+1,SEARCH("/",'CFR - XML import'!$A180,1)-SEARCH("&gt;",'CFR - XML import'!$A180,1)-2)))</f>
        <v>0</v>
      </c>
      <c r="BE186" s="140">
        <f>IF(ISERROR(FIND(BE$3,'CFR - XML import'!$A180)),0,VALUE(MID('CFR - XML import'!$A180,SEARCH("&gt;",'CFR - XML import'!$A180,1)+1,SEARCH("/",'CFR - XML import'!$A180,1)-SEARCH("&gt;",'CFR - XML import'!$A180,1)-2)))</f>
        <v>0</v>
      </c>
      <c r="BF186" s="140">
        <f>IF(ISERROR(FIND(BF$3,'CFR - XML import'!$A180)),0,VALUE(MID('CFR - XML import'!$A180,SEARCH("&gt;",'CFR - XML import'!$A180,1)+1,SEARCH("/",'CFR - XML import'!$A180,1)-SEARCH("&gt;",'CFR - XML import'!$A180,1)-2)))</f>
        <v>0</v>
      </c>
      <c r="BG186" s="140">
        <f>IF(ISERROR(FIND(BG$3,'CFR - XML import'!$A180)),0,VALUE(MID('CFR - XML import'!$A180,SEARCH("&gt;",'CFR - XML import'!$A180,1)+1,SEARCH("/",'CFR - XML import'!$A180,1)-SEARCH("&gt;",'CFR - XML import'!$A180,1)-2)))</f>
        <v>0</v>
      </c>
      <c r="BH186" s="140">
        <f>IF(ISERROR(FIND(BH$3,'CFR - XML import'!$A180)),0,VALUE(MID('CFR - XML import'!$A180,SEARCH("&gt;",'CFR - XML import'!$A180,1)+1,SEARCH("/",'CFR - XML import'!$A180,1)-SEARCH("&gt;",'CFR - XML import'!$A180,1)-2)))</f>
        <v>0</v>
      </c>
      <c r="BI186" s="140">
        <f>IF(ISERROR(FIND(BI$3,'CFR - XML import'!$A180)),0,VALUE(MID('CFR - XML import'!$A180,SEARCH("&gt;",'CFR - XML import'!$A180,1)+1,SEARCH("/",'CFR - XML import'!$A180,1)-SEARCH("&gt;",'CFR - XML import'!$A180,1)-2)))</f>
        <v>0</v>
      </c>
      <c r="BJ186" s="140">
        <f>IF(ISERROR(FIND(BJ$3,'CFR - XML import'!$A180)),0,VALUE(MID('CFR - XML import'!$A180,SEARCH("&gt;",'CFR - XML import'!$A180,1)+1,SEARCH("/",'CFR - XML import'!$A180,1)-SEARCH("&gt;",'CFR - XML import'!$A180,1)-2)))</f>
        <v>0</v>
      </c>
      <c r="BK186" s="140">
        <f>IF(ISERROR(FIND(BK$3,'CFR - XML import'!$A180)),0,VALUE(MID('CFR - XML import'!$A180,SEARCH("&gt;",'CFR - XML import'!$A180,1)+1,SEARCH("/",'CFR - XML import'!$A180,1)-SEARCH("&gt;",'CFR - XML import'!$A180,1)-2)))</f>
        <v>0</v>
      </c>
      <c r="BL186" s="140">
        <f>IF(ISERROR(FIND(BL$3,'CFR - XML import'!$A180)),0,VALUE(MID('CFR - XML import'!$A180,SEARCH("&gt;",'CFR - XML import'!$A180,1)+1,SEARCH("/",'CFR - XML import'!$A180,1)-SEARCH("&gt;",'CFR - XML import'!$A180,1)-2)))</f>
        <v>0</v>
      </c>
      <c r="BM186" s="140">
        <f>IF(ISERROR(FIND(BM$3,'CFR - XML import'!$A180)),0,VALUE(MID('CFR - XML import'!$A180,SEARCH("&gt;",'CFR - XML import'!$A180,1)+1,SEARCH("/",'CFR - XML import'!$A180,1)-SEARCH("&gt;",'CFR - XML import'!$A180,1)-2)))</f>
        <v>0</v>
      </c>
      <c r="BN186" s="140">
        <f>IF(ISERROR(FIND(BN$3,'CFR - XML import'!$A180)),0,VALUE(MID('CFR - XML import'!$A180,SEARCH("&gt;",'CFR - XML import'!$A180,1)+1,SEARCH("/",'CFR - XML import'!$A180,1)-SEARCH("&gt;",'CFR - XML import'!$A180,1)-2)))</f>
        <v>0</v>
      </c>
      <c r="BO186" s="140">
        <f>IF(ISERROR(FIND(BO$3,'CFR - XML import'!$A180)),0,VALUE(MID('CFR - XML import'!$A180,SEARCH("&gt;",'CFR - XML import'!$A180,1)+1,SEARCH("/",'CFR - XML import'!$A180,1)-SEARCH("&gt;",'CFR - XML import'!$A180,1)-2)))</f>
        <v>0</v>
      </c>
      <c r="BP186" s="140">
        <f>IF(ISERROR(FIND(BP$3,'CFR - XML import'!$A180)),0,VALUE(MID('CFR - XML import'!$A180,SEARCH("&gt;",'CFR - XML import'!$A180,1)+1,SEARCH("/",'CFR - XML import'!$A180,1)-SEARCH("&gt;",'CFR - XML import'!$A180,1)-2)))</f>
        <v>0</v>
      </c>
      <c r="BQ186" s="140">
        <f>IF(ISERROR(FIND(BQ$3,'CFR - XML import'!$A180)),0,VALUE(MID('CFR - XML import'!$A180,SEARCH("&gt;",'CFR - XML import'!$A180,1)+1,SEARCH("/",'CFR - XML import'!$A180,1)-SEARCH("&gt;",'CFR - XML import'!$A180,1)-2)))</f>
        <v>0</v>
      </c>
      <c r="BR186" s="140">
        <f>IF(ISERROR(FIND(BR$3,'CFR - XML import'!$A180)),0,VALUE(MID('CFR - XML import'!$A180,SEARCH("&gt;",'CFR - XML import'!$A180,1)+1,SEARCH("/",'CFR - XML import'!$A180,1)-SEARCH("&gt;",'CFR - XML import'!$A180,1)-2)))</f>
        <v>0</v>
      </c>
      <c r="BS186" s="140">
        <f>IF(ISERROR(FIND(BS$3,'CFR - XML import'!$A180)),0,VALUE(MID('CFR - XML import'!$A180,SEARCH("&gt;",'CFR - XML import'!$A180,1)+1,SEARCH("/",'CFR - XML import'!$A180,1)-SEARCH("&gt;",'CFR - XML import'!$A180,1)-2)))</f>
        <v>0</v>
      </c>
      <c r="BT186" s="140">
        <f>IF(ISERROR(FIND(BT$3,'CFR - XML import'!$A180)),0,VALUE(MID('CFR - XML import'!$A180,SEARCH("&gt;",'CFR - XML import'!$A180,1)+1,SEARCH("/",'CFR - XML import'!$A180,1)-SEARCH("&gt;",'CFR - XML import'!$A180,1)-2)))</f>
        <v>0</v>
      </c>
      <c r="BU186" s="140">
        <f>IF(ISERROR(FIND(BU$3,'CFR - XML import'!$A180)),0,VALUE(MID('CFR - XML import'!$A180,SEARCH("&gt;",'CFR - XML import'!$A180,1)+1,SEARCH("/",'CFR - XML import'!$A180,1)-SEARCH("&gt;",'CFR - XML import'!$A180,1)-2)))</f>
        <v>0</v>
      </c>
      <c r="BV186" s="140">
        <f>IF(ISERROR(FIND(BV$3,'CFR - XML import'!$A180)),0,VALUE(MID('CFR - XML import'!$A180,SEARCH("&gt;",'CFR - XML import'!$A180,1)+1,SEARCH("/",'CFR - XML import'!$A180,1)-SEARCH("&gt;",'CFR - XML import'!$A180,1)-2)))</f>
        <v>0</v>
      </c>
      <c r="BW186" s="140">
        <f>IF(ISERROR(FIND(BW$3,'CFR - XML import'!$A180)),0,VALUE(MID('CFR - XML import'!$A180,SEARCH("&gt;",'CFR - XML import'!$A180,1)+1,SEARCH("/",'CFR - XML import'!$A180,1)-SEARCH("&gt;",'CFR - XML import'!$A180,1)-2)))</f>
        <v>0</v>
      </c>
      <c r="BX186" s="140">
        <f>IF(ISERROR(FIND(BX$3,'CFR - XML import'!$A180)),0,VALUE(MID('CFR - XML import'!$A180,SEARCH("&gt;",'CFR - XML import'!$A180,1)+1,SEARCH("/",'CFR - XML import'!$A180,1)-SEARCH("&gt;",'CFR - XML import'!$A180,1)-2)))</f>
        <v>0</v>
      </c>
      <c r="BY186" s="140">
        <f>IF(ISERROR(FIND(BY$3,'CFR - XML import'!$A180)),0,VALUE(MID('CFR - XML import'!$A180,SEARCH("&gt;",'CFR - XML import'!$A180,1)+1,SEARCH("/",'CFR - XML import'!$A180,1)-SEARCH("&gt;",'CFR - XML import'!$A180,1)-2)))</f>
        <v>0</v>
      </c>
      <c r="BZ186" s="140">
        <f>IF(ISERROR(FIND(BZ$3,'CFR - XML import'!$A180)),0,VALUE(MID('CFR - XML import'!$A180,SEARCH("&gt;",'CFR - XML import'!$A180,1)+1,SEARCH("/",'CFR - XML import'!$A180,1)-SEARCH("&gt;",'CFR - XML import'!$A180,1)-2)))</f>
        <v>0</v>
      </c>
      <c r="CG186" s="142">
        <f>IF(ISERROR(IF(MID('CFR - XML import'!$A180,LEN($CF$4)+5,LEN('CFR - XML import'!$A180)-(2*LEN($CF$4)+5))="RMMS",1,IF(MID('CFR - XML import'!$A180,LEN("    &lt;InputSystem&gt;")+1,LEN('CFR - XML import'!$A180)-(LEN("    &lt;InputSystem&gt;")+LEN($CF$4)+1))="SIMS",2,0))),0,IF(MID('CFR - XML import'!$A180,LEN($CF$4)+5,LEN('CFR - XML import'!$A180)-(2*LEN($CF$4)+5))="RMMS",1,IF(MID('CFR - XML import'!$A180,LEN("    &lt;InputSystem&gt;")+1,LEN('CFR - XML import'!$A180)-(LEN("    &lt;InputSystem&gt;")+LEN($CF$4)+1))="SIMS",2,0)))</f>
        <v>0</v>
      </c>
      <c r="CH186" s="140">
        <f>IF(ISERROR(FIND(CH$3,'CFR - XML import'!$A180)),0,MID('CFR - XML import'!$A180,SEARCH("&gt;",'CFR - XML import'!$A180,1)+1,SEARCH("/",'CFR - XML import'!$A180,1)-SEARCH("&gt;",'CFR - XML import'!$A180,1)-2))</f>
        <v>0</v>
      </c>
      <c r="CI186" s="140">
        <f>IF(ISERROR(FIND(CI$3,'CFR - XML import'!$A180)),0,MID('CFR - XML import'!$A180,SEARCH("&gt;",'CFR - XML import'!$A180,1)+1,SEARCH("/",'CFR - XML import'!$A180,1)-SEARCH("&gt;",'CFR - XML import'!$A180,1)-2))</f>
        <v>0</v>
      </c>
      <c r="CJ186" s="140">
        <f>IF(ISERROR(FIND(CJ$3,'CFR - XML import'!$A180)),0,MID('CFR - XML import'!$A180,SEARCH("&gt;",'CFR - XML import'!$A180,1)+1,SEARCH("/",'CFR - XML import'!$A180,1)-SEARCH("&gt;",'CFR - XML import'!$A180,1)-2))</f>
        <v>0</v>
      </c>
      <c r="CK186" s="140">
        <f>IF(ISERROR(FIND(CK$3,'CFR - XML import'!$A180)),0,MID('CFR - XML import'!$A180,SEARCH("&gt;",'CFR - XML import'!$A180,1)+1,SEARCH("/",'CFR - XML import'!$A180,1)-SEARCH("&gt;",'CFR - XML import'!$A180,1)-2))</f>
        <v>0</v>
      </c>
      <c r="CL186" s="140">
        <f>IF(ISERROR(FIND(CL$3,'CFR - XML import'!$A180)),0,MID('CFR - XML import'!$A180,SEARCH("&gt;",'CFR - XML import'!$A180,1)+1,SEARCH("/",'CFR - XML import'!$A180,1)-SEARCH("&gt;",'CFR - XML import'!$A180,1)-2))</f>
        <v>0</v>
      </c>
      <c r="CM186" s="140">
        <f>IF(ISERROR(FIND(CM$3,'CFR - XML import'!$A180)),0,MID('CFR - XML import'!$A180,SEARCH("&gt;",'CFR - XML import'!$A180,1)+1,SEARCH("/",'CFR - XML import'!$A180,1)-SEARCH("&gt;",'CFR - XML import'!$A180,1)-2))</f>
        <v>0</v>
      </c>
    </row>
    <row r="187" spans="1:91" x14ac:dyDescent="0.2">
      <c r="A187" s="139" t="str">
        <f>IF(AND('CFR - XML import'!A181&lt;&gt;"",LEFT('CFR - XML import'!A181,1)&lt;&gt;"&lt;",LEFT('CFR - XML import'!A181,3)&lt;&gt;"  &lt;",LEFT('CFR - XML import'!A181,5)&lt;&gt;"    &lt;",LEFT('CFR - XML import'!A181,7)&lt;&gt;"      &lt;",LEFT('CFR - XML import'!A181,9)&lt;&gt;"        &lt;",$B$1="SIMS"),'CFR - XML import'!A181,IF(AND(LEFT('CFR - XML import'!A181,9)="&lt;Details&gt;",$B$1="RM"),'CFR - XML import'!A181,""))</f>
        <v/>
      </c>
      <c r="B187" s="140">
        <f>IF(ISERROR(FIND(B$3,'CFR - XML import'!$A181)),0,VALUE(MID('CFR - XML import'!$A181,SEARCH("&gt;",'CFR - XML import'!$A181,1)+1,SEARCH("/",'CFR - XML import'!$A181,1)-SEARCH("&gt;",'CFR - XML import'!$A181,1)-2)))</f>
        <v>0</v>
      </c>
      <c r="D187" s="140">
        <f>IF(ISERROR(FIND(D$3,'CFR - XML import'!$A181)),0,MID('CFR - XML import'!$A181,SEARCH("&gt;",'CFR - XML import'!$A181,1)+1,SEARCH("/",'CFR - XML import'!$A181,1)-SEARCH("&gt;",'CFR - XML import'!$A181,1)-2))</f>
        <v>0</v>
      </c>
      <c r="E187" s="140">
        <f>IF(ISERROR(FIND(E$3,'CFR - XML import'!$A181)),0,MID('CFR - XML import'!$A181,SEARCH("&gt;",'CFR - XML import'!$A181,1)+1,SEARCH("/",'CFR - XML import'!$A181,1)-SEARCH("&gt;",'CFR - XML import'!$A181,1)-2))</f>
        <v>0</v>
      </c>
      <c r="F187" s="141">
        <f>IF($B$1="SIMS",IF(ISERROR(FIND(F$3,'CFR - XML import'!$A181)),0,VALUE(MID('CFR - XML import'!$A181,15,10))),IF(ISERROR(FIND(F$3,'CFR - XML import'!$A181)),0,VALUE(MID('CFR - XML import'!$A181,15,10))))</f>
        <v>0</v>
      </c>
      <c r="G187" s="140">
        <f>IF(ISERROR(FIND(G$3,'CFR - XML import'!$A181)),0,VALUE(MID('CFR - XML import'!$A181,SEARCH("&gt;",'CFR - XML import'!$A181,1)+1,SEARCH("/",'CFR - XML import'!$A181,1)-SEARCH("&gt;",'CFR - XML import'!$A181,1)-2)))</f>
        <v>0</v>
      </c>
      <c r="H187" s="140">
        <f>IF(ISERROR(FIND(H$3,'CFR - XML import'!$A181)),0,VALUE(MID('CFR - XML import'!$A181,SEARCH("&gt;",'CFR - XML import'!$A181,1)+1,SEARCH("/",'CFR - XML import'!$A181,1)-SEARCH("&gt;",'CFR - XML import'!$A181,1)-2)))</f>
        <v>0</v>
      </c>
      <c r="I187" s="140">
        <f>IF(ISERROR(FIND(I$3,'CFR - XML import'!$A181)),0,VALUE(MID('CFR - XML import'!$A181,SEARCH("&gt;",'CFR - XML import'!$A181,1)+1,SEARCH("/",'CFR - XML import'!$A181,1)-SEARCH("&gt;",'CFR - XML import'!$A181,1)-2)))</f>
        <v>0</v>
      </c>
      <c r="J187" s="140">
        <f>IF(ISERROR(FIND(J$3,'CFR - XML import'!$A181)),0,VALUE(MID('CFR - XML import'!$A181,SEARCH("&gt;",'CFR - XML import'!$A181,1)+1,SEARCH("/",'CFR - XML import'!$A181,1)-SEARCH("&gt;",'CFR - XML import'!$A181,1)-2)))</f>
        <v>0</v>
      </c>
      <c r="K187" s="140">
        <f>IF(ISERROR(FIND(K$3,'CFR - XML import'!$A181)),0,VALUE(MID('CFR - XML import'!$A181,SEARCH("&gt;",'CFR - XML import'!$A181,1)+1,SEARCH("/",'CFR - XML import'!$A181,1)-SEARCH("&gt;",'CFR - XML import'!$A181,1)-2)))</f>
        <v>0</v>
      </c>
      <c r="L187" s="140">
        <f>IF(ISERROR(FIND(L$3,'CFR - XML import'!$A181)),0,VALUE(MID('CFR - XML import'!$A181,SEARCH("&gt;",'CFR - XML import'!$A181,1)+1,SEARCH("/",'CFR - XML import'!$A181,1)-SEARCH("&gt;",'CFR - XML import'!$A181,1)-2)))</f>
        <v>0</v>
      </c>
      <c r="M187" s="140">
        <f>IF(ISERROR(FIND(M$3,'CFR - XML import'!$A181)),0,VALUE(MID('CFR - XML import'!$A181,SEARCH("&gt;",'CFR - XML import'!$A181,1)+1,SEARCH("/",'CFR - XML import'!$A181,1)-SEARCH("&gt;",'CFR - XML import'!$A181,1)-2)))</f>
        <v>0</v>
      </c>
      <c r="N187" s="140">
        <f>IF(ISERROR(FIND(N$3,'CFR - XML import'!$A181)),0,VALUE(MID('CFR - XML import'!$A181,SEARCH("&gt;",'CFR - XML import'!$A181,1)+1,SEARCH("/",'CFR - XML import'!$A181,1)-SEARCH("&gt;",'CFR - XML import'!$A181,1)-2)))</f>
        <v>0</v>
      </c>
      <c r="O187" s="140">
        <f>IF(ISERROR(FIND(O$3,'CFR - XML import'!$A181)),0,VALUE(MID('CFR - XML import'!$A181,SEARCH("&gt;",'CFR - XML import'!$A181,1)+1,SEARCH("/",'CFR - XML import'!$A181,1)-SEARCH("&gt;",'CFR - XML import'!$A181,1)-2)))</f>
        <v>0</v>
      </c>
      <c r="P187" s="140">
        <f>IF(ISERROR(FIND(P$3,'CFR - XML import'!$A181)),0,VALUE(MID('CFR - XML import'!$A181,SEARCH("&gt;",'CFR - XML import'!$A181,1)+1,SEARCH("/",'CFR - XML import'!$A181,1)-SEARCH("&gt;",'CFR - XML import'!$A181,1)-2)))</f>
        <v>0</v>
      </c>
      <c r="Q187" s="140">
        <f>IF(ISERROR(FIND(Q$3,'CFR - XML import'!$A181)),0,VALUE(MID('CFR - XML import'!$A181,SEARCH("&gt;",'CFR - XML import'!$A181,1)+1,SEARCH("/",'CFR - XML import'!$A181,1)-SEARCH("&gt;",'CFR - XML import'!$A181,1)-2)))</f>
        <v>0</v>
      </c>
      <c r="R187" s="140">
        <f>IF(ISERROR(FIND(R$3,'CFR - XML import'!$A181)),0,VALUE(MID('CFR - XML import'!$A181,SEARCH("&gt;",'CFR - XML import'!$A181,1)+1,SEARCH("/",'CFR - XML import'!$A181,1)-SEARCH("&gt;",'CFR - XML import'!$A181,1)-2)))</f>
        <v>0</v>
      </c>
      <c r="S187" s="140">
        <f>IF(ISERROR(FIND(S$3,'CFR - XML import'!$A181)),0,VALUE(MID('CFR - XML import'!$A181,SEARCH("&gt;",'CFR - XML import'!$A181,1)+1,SEARCH("/",'CFR - XML import'!$A181,1)-SEARCH("&gt;",'CFR - XML import'!$A181,1)-2)))</f>
        <v>0</v>
      </c>
      <c r="T187" s="140">
        <f>IF(ISERROR(FIND(T$3,'CFR - XML import'!$A181)),0,VALUE(MID('CFR - XML import'!$A181,SEARCH("&gt;",'CFR - XML import'!$A181,1)+1,SEARCH("/",'CFR - XML import'!$A181,1)-SEARCH("&gt;",'CFR - XML import'!$A181,1)-2)))</f>
        <v>0</v>
      </c>
      <c r="U187" s="140">
        <f>IF(ISERROR(FIND(U$3,'CFR - XML import'!$A181)),0,VALUE(MID('CFR - XML import'!$A181,SEARCH("&gt;",'CFR - XML import'!$A181,1)+1,SEARCH("/",'CFR - XML import'!$A181,1)-SEARCH("&gt;",'CFR - XML import'!$A181,1)-2)))</f>
        <v>0</v>
      </c>
      <c r="V187" s="140">
        <f>IF(ISERROR(FIND(V$3,'CFR - XML import'!$A181)),0,VALUE(MID('CFR - XML import'!$A181,SEARCH("&gt;",'CFR - XML import'!$A181,1)+1,SEARCH("/",'CFR - XML import'!$A181,1)-SEARCH("&gt;",'CFR - XML import'!$A181,1)-2)))</f>
        <v>0</v>
      </c>
      <c r="W187" s="140">
        <f>IF(ISERROR(FIND(W$3,'CFR - XML import'!$A181)),0,VALUE(MID('CFR - XML import'!$A181,SEARCH("&gt;",'CFR - XML import'!$A181,1)+1,SEARCH("/",'CFR - XML import'!$A181,1)-SEARCH("&gt;",'CFR - XML import'!$A181,1)-2)))</f>
        <v>0</v>
      </c>
      <c r="X187" s="140"/>
      <c r="Y187" s="140">
        <f>IF(ISERROR(FIND(Y$3,'CFR - XML import'!$A181)),0,VALUE(MID('CFR - XML import'!$A181,SEARCH("&gt;",'CFR - XML import'!$A181,1)+1,SEARCH("/",'CFR - XML import'!$A181,1)-SEARCH("&gt;",'CFR - XML import'!$A181,1)-2)))</f>
        <v>0</v>
      </c>
      <c r="Z187" s="140">
        <f>IF(ISERROR(FIND(Z$3,'CFR - XML import'!$A181)),0,VALUE(MID('CFR - XML import'!$A181,SEARCH("&gt;",'CFR - XML import'!$A181,1)+1,SEARCH("/",'CFR - XML import'!$A181,1)-SEARCH("&gt;",'CFR - XML import'!$A181,1)-2)))</f>
        <v>0</v>
      </c>
      <c r="AA187" s="140">
        <f>IF(ISERROR(FIND(AA$3,'CFR - XML import'!$A181)),0,VALUE(MID('CFR - XML import'!$A181,SEARCH("&gt;",'CFR - XML import'!$A181,1)+1,SEARCH("/",'CFR - XML import'!$A181,1)-SEARCH("&gt;",'CFR - XML import'!$A181,1)-2)))</f>
        <v>0</v>
      </c>
      <c r="AB187" s="140">
        <f>IF(ISERROR(FIND(AB$3,'CFR - XML import'!$A181)),0,VALUE(MID('CFR - XML import'!$A181,SEARCH("&gt;",'CFR - XML import'!$A181,1)+1,SEARCH("/",'CFR - XML import'!$A181,1)-SEARCH("&gt;",'CFR - XML import'!$A181,1)-2)))</f>
        <v>0</v>
      </c>
      <c r="AC187" s="140">
        <f>IF(ISERROR(FIND(AC$3,'CFR - XML import'!$A181)),0,VALUE(MID('CFR - XML import'!$A181,SEARCH("&gt;",'CFR - XML import'!$A181,1)+1,SEARCH("/",'CFR - XML import'!$A181,1)-SEARCH("&gt;",'CFR - XML import'!$A181,1)-2)))</f>
        <v>0</v>
      </c>
      <c r="AD187" s="140">
        <f>IF(ISERROR(FIND(AD$3,'CFR - XML import'!$A181)),0,VALUE(MID('CFR - XML import'!$A181,SEARCH("&gt;",'CFR - XML import'!$A181,1)+1,SEARCH("/",'CFR - XML import'!$A181,1)-SEARCH("&gt;",'CFR - XML import'!$A181,1)-2)))</f>
        <v>0</v>
      </c>
      <c r="AE187" s="140">
        <f>IF(ISERROR(FIND(AE$3,'CFR - XML import'!$A181)),0,VALUE(MID('CFR - XML import'!$A181,SEARCH("&gt;",'CFR - XML import'!$A181,1)+1,SEARCH("/",'CFR - XML import'!$A181,1)-SEARCH("&gt;",'CFR - XML import'!$A181,1)-2)))</f>
        <v>0</v>
      </c>
      <c r="AF187" s="140">
        <f>IF(ISERROR(FIND(AF$3,'CFR - XML import'!$A181)),0,VALUE(MID('CFR - XML import'!$A181,SEARCH("&gt;",'CFR - XML import'!$A181,1)+1,SEARCH("/",'CFR - XML import'!$A181,1)-SEARCH("&gt;",'CFR - XML import'!$A181,1)-2)))</f>
        <v>0</v>
      </c>
      <c r="AG187" s="140">
        <f>IF(ISERROR(FIND(AG$3,'CFR - XML import'!$A181)),0,VALUE(MID('CFR - XML import'!$A181,SEARCH("&gt;",'CFR - XML import'!$A181,1)+1,SEARCH("/",'CFR - XML import'!$A181,1)-SEARCH("&gt;",'CFR - XML import'!$A181,1)-2)))</f>
        <v>0</v>
      </c>
      <c r="AH187" s="140">
        <f>IF(ISERROR(FIND(AH$3,'CFR - XML import'!$A181)),0,VALUE(MID('CFR - XML import'!$A181,SEARCH("&gt;",'CFR - XML import'!$A181,1)+1,SEARCH("/",'CFR - XML import'!$A181,1)-SEARCH("&gt;",'CFR - XML import'!$A181,1)-2)))</f>
        <v>0</v>
      </c>
      <c r="AI187" s="140">
        <f>IF(ISERROR(FIND(AI$3,'CFR - XML import'!$A181)),0,VALUE(MID('CFR - XML import'!$A181,SEARCH("&gt;",'CFR - XML import'!$A181,1)+1,SEARCH("/",'CFR - XML import'!$A181,1)-SEARCH("&gt;",'CFR - XML import'!$A181,1)-2)))</f>
        <v>0</v>
      </c>
      <c r="AJ187" s="140">
        <f>IF(ISERROR(FIND(AJ$3,'CFR - XML import'!$A181)),0,VALUE(MID('CFR - XML import'!$A181,SEARCH("&gt;",'CFR - XML import'!$A181,1)+1,SEARCH("/",'CFR - XML import'!$A181,1)-SEARCH("&gt;",'CFR - XML import'!$A181,1)-2)))</f>
        <v>0</v>
      </c>
      <c r="AK187" s="140">
        <f>IF(ISERROR(FIND(AK$3,'CFR - XML import'!$A181)),0,VALUE(MID('CFR - XML import'!$A181,SEARCH("&gt;",'CFR - XML import'!$A181,1)+1,SEARCH("/",'CFR - XML import'!$A181,1)-SEARCH("&gt;",'CFR - XML import'!$A181,1)-2)))</f>
        <v>0</v>
      </c>
      <c r="AL187" s="140">
        <f>IF(ISERROR(FIND(AL$3,'CFR - XML import'!$A181)),0,VALUE(MID('CFR - XML import'!$A181,SEARCH("&gt;",'CFR - XML import'!$A181,1)+1,SEARCH("/",'CFR - XML import'!$A181,1)-SEARCH("&gt;",'CFR - XML import'!$A181,1)-2)))</f>
        <v>0</v>
      </c>
      <c r="AM187" s="140">
        <f>IF(ISERROR(FIND(AM$3,'CFR - XML import'!$A181)),0,VALUE(MID('CFR - XML import'!$A181,SEARCH("&gt;",'CFR - XML import'!$A181,1)+1,SEARCH("/",'CFR - XML import'!$A181,1)-SEARCH("&gt;",'CFR - XML import'!$A181,1)-2)))</f>
        <v>0</v>
      </c>
      <c r="AN187" s="140">
        <f>IF(ISERROR(FIND(AN$3,'CFR - XML import'!$A181)),0,VALUE(MID('CFR - XML import'!$A181,SEARCH("&gt;",'CFR - XML import'!$A181,1)+1,SEARCH("/",'CFR - XML import'!$A181,1)-SEARCH("&gt;",'CFR - XML import'!$A181,1)-2)))</f>
        <v>0</v>
      </c>
      <c r="AO187" s="140">
        <f>IF(ISERROR(FIND(AO$3,'CFR - XML import'!$A181)),0,VALUE(MID('CFR - XML import'!$A181,SEARCH("&gt;",'CFR - XML import'!$A181,1)+1,SEARCH("/",'CFR - XML import'!$A181,1)-SEARCH("&gt;",'CFR - XML import'!$A181,1)-2)))</f>
        <v>0</v>
      </c>
      <c r="AP187" s="140">
        <f>IF(ISERROR(FIND(AP$3,'CFR - XML import'!$A181)),0,VALUE(MID('CFR - XML import'!$A181,SEARCH("&gt;",'CFR - XML import'!$A181,1)+1,SEARCH("/",'CFR - XML import'!$A181,1)-SEARCH("&gt;",'CFR - XML import'!$A181,1)-2)))</f>
        <v>0</v>
      </c>
      <c r="AQ187" s="140">
        <f>IF(ISERROR(FIND(AQ$3,'CFR - XML import'!$A181)),0,VALUE(MID('CFR - XML import'!$A181,SEARCH("&gt;",'CFR - XML import'!$A181,1)+1,SEARCH("/",'CFR - XML import'!$A181,1)-SEARCH("&gt;",'CFR - XML import'!$A181,1)-2)))</f>
        <v>0</v>
      </c>
      <c r="AR187" s="140">
        <f>IF(ISERROR(FIND(AR$3,'CFR - XML import'!$A181)),0,VALUE(MID('CFR - XML import'!$A181,SEARCH("&gt;",'CFR - XML import'!$A181,1)+1,SEARCH("/",'CFR - XML import'!$A181,1)-SEARCH("&gt;",'CFR - XML import'!$A181,1)-2)))</f>
        <v>0</v>
      </c>
      <c r="AS187" s="140">
        <f>IF(ISERROR(FIND(AS$3,'CFR - XML import'!$A181)),0,VALUE(MID('CFR - XML import'!$A181,SEARCH("&gt;",'CFR - XML import'!$A181,1)+1,SEARCH("/",'CFR - XML import'!$A181,1)-SEARCH("&gt;",'CFR - XML import'!$A181,1)-2)))</f>
        <v>0</v>
      </c>
      <c r="AT187" s="140">
        <f>IF(ISERROR(FIND(AT$3,'CFR - XML import'!$A181)),0,VALUE(MID('CFR - XML import'!$A181,SEARCH("&gt;",'CFR - XML import'!$A181,1)+1,SEARCH("/",'CFR - XML import'!$A181,1)-SEARCH("&gt;",'CFR - XML import'!$A181,1)-2)))</f>
        <v>0</v>
      </c>
      <c r="AU187" s="140">
        <f>IF(ISERROR(FIND(AU$3,'CFR - XML import'!$A181)),0,VALUE(MID('CFR - XML import'!$A181,SEARCH("&gt;",'CFR - XML import'!$A181,1)+1,SEARCH("/",'CFR - XML import'!$A181,1)-SEARCH("&gt;",'CFR - XML import'!$A181,1)-2)))</f>
        <v>0</v>
      </c>
      <c r="AV187" s="140">
        <f>IF(ISERROR(FIND(AV$3,'CFR - XML import'!$A181)),0,VALUE(MID('CFR - XML import'!$A181,SEARCH("&gt;",'CFR - XML import'!$A181,1)+1,SEARCH("/",'CFR - XML import'!$A181,1)-SEARCH("&gt;",'CFR - XML import'!$A181,1)-2)))</f>
        <v>0</v>
      </c>
      <c r="AW187" s="140">
        <f>IF(ISERROR(FIND(AW$3,'CFR - XML import'!$A181)),0,VALUE(MID('CFR - XML import'!$A181,SEARCH("&gt;",'CFR - XML import'!$A181,1)+1,SEARCH("/",'CFR - XML import'!$A181,1)-SEARCH("&gt;",'CFR - XML import'!$A181,1)-2)))</f>
        <v>0</v>
      </c>
      <c r="AX187" s="140">
        <f>IF(ISERROR(FIND(AX$3,'CFR - XML import'!$A181)),0,VALUE(MID('CFR - XML import'!$A181,SEARCH("&gt;",'CFR - XML import'!$A181,1)+1,SEARCH("/",'CFR - XML import'!$A181,1)-SEARCH("&gt;",'CFR - XML import'!$A181,1)-2)))</f>
        <v>0</v>
      </c>
      <c r="AY187" s="140">
        <f>IF(ISERROR(FIND(AY$3,'CFR - XML import'!$A181)),0,VALUE(MID('CFR - XML import'!$A181,SEARCH("&gt;",'CFR - XML import'!$A181,1)+1,SEARCH("/",'CFR - XML import'!$A181,1)-SEARCH("&gt;",'CFR - XML import'!$A181,1)-2)))</f>
        <v>0</v>
      </c>
      <c r="AZ187" s="140">
        <f>IF(ISERROR(FIND(AZ$3,'CFR - XML import'!$A181)),0,VALUE(MID('CFR - XML import'!$A181,SEARCH("&gt;",'CFR - XML import'!$A181,1)+1,SEARCH("/",'CFR - XML import'!$A181,1)-SEARCH("&gt;",'CFR - XML import'!$A181,1)-2)))</f>
        <v>0</v>
      </c>
      <c r="BA187" s="140">
        <f>IF(ISERROR(FIND(BA$3,'CFR - XML import'!$A181)),0,VALUE(MID('CFR - XML import'!$A181,SEARCH("&gt;",'CFR - XML import'!$A181,1)+1,SEARCH("/",'CFR - XML import'!$A181,1)-SEARCH("&gt;",'CFR - XML import'!$A181,1)-2)))</f>
        <v>0</v>
      </c>
      <c r="BB187" s="140">
        <f>IF(ISERROR(FIND(BB$3,'CFR - XML import'!$A181)),0,VALUE(MID('CFR - XML import'!$A181,SEARCH("&gt;",'CFR - XML import'!$A181,1)+1,SEARCH("/",'CFR - XML import'!$A181,1)-SEARCH("&gt;",'CFR - XML import'!$A181,1)-2)))</f>
        <v>0</v>
      </c>
      <c r="BC187" s="140">
        <f>IF(ISERROR(FIND(BC$3,'CFR - XML import'!$A181)),0,VALUE(MID('CFR - XML import'!$A181,SEARCH("&gt;",'CFR - XML import'!$A181,1)+1,SEARCH("/",'CFR - XML import'!$A181,1)-SEARCH("&gt;",'CFR - XML import'!$A181,1)-2)))</f>
        <v>0</v>
      </c>
      <c r="BD187" s="140">
        <f>IF(ISERROR(FIND(BD$3,'CFR - XML import'!$A181)),0,VALUE(MID('CFR - XML import'!$A181,SEARCH("&gt;",'CFR - XML import'!$A181,1)+1,SEARCH("/",'CFR - XML import'!$A181,1)-SEARCH("&gt;",'CFR - XML import'!$A181,1)-2)))</f>
        <v>0</v>
      </c>
      <c r="BE187" s="140">
        <f>IF(ISERROR(FIND(BE$3,'CFR - XML import'!$A181)),0,VALUE(MID('CFR - XML import'!$A181,SEARCH("&gt;",'CFR - XML import'!$A181,1)+1,SEARCH("/",'CFR - XML import'!$A181,1)-SEARCH("&gt;",'CFR - XML import'!$A181,1)-2)))</f>
        <v>0</v>
      </c>
      <c r="BF187" s="140">
        <f>IF(ISERROR(FIND(BF$3,'CFR - XML import'!$A181)),0,VALUE(MID('CFR - XML import'!$A181,SEARCH("&gt;",'CFR - XML import'!$A181,1)+1,SEARCH("/",'CFR - XML import'!$A181,1)-SEARCH("&gt;",'CFR - XML import'!$A181,1)-2)))</f>
        <v>0</v>
      </c>
      <c r="BG187" s="140">
        <f>IF(ISERROR(FIND(BG$3,'CFR - XML import'!$A181)),0,VALUE(MID('CFR - XML import'!$A181,SEARCH("&gt;",'CFR - XML import'!$A181,1)+1,SEARCH("/",'CFR - XML import'!$A181,1)-SEARCH("&gt;",'CFR - XML import'!$A181,1)-2)))</f>
        <v>0</v>
      </c>
      <c r="BH187" s="140">
        <f>IF(ISERROR(FIND(BH$3,'CFR - XML import'!$A181)),0,VALUE(MID('CFR - XML import'!$A181,SEARCH("&gt;",'CFR - XML import'!$A181,1)+1,SEARCH("/",'CFR - XML import'!$A181,1)-SEARCH("&gt;",'CFR - XML import'!$A181,1)-2)))</f>
        <v>0</v>
      </c>
      <c r="BI187" s="140">
        <f>IF(ISERROR(FIND(BI$3,'CFR - XML import'!$A181)),0,VALUE(MID('CFR - XML import'!$A181,SEARCH("&gt;",'CFR - XML import'!$A181,1)+1,SEARCH("/",'CFR - XML import'!$A181,1)-SEARCH("&gt;",'CFR - XML import'!$A181,1)-2)))</f>
        <v>0</v>
      </c>
      <c r="BJ187" s="140">
        <f>IF(ISERROR(FIND(BJ$3,'CFR - XML import'!$A181)),0,VALUE(MID('CFR - XML import'!$A181,SEARCH("&gt;",'CFR - XML import'!$A181,1)+1,SEARCH("/",'CFR - XML import'!$A181,1)-SEARCH("&gt;",'CFR - XML import'!$A181,1)-2)))</f>
        <v>0</v>
      </c>
      <c r="BK187" s="140">
        <f>IF(ISERROR(FIND(BK$3,'CFR - XML import'!$A181)),0,VALUE(MID('CFR - XML import'!$A181,SEARCH("&gt;",'CFR - XML import'!$A181,1)+1,SEARCH("/",'CFR - XML import'!$A181,1)-SEARCH("&gt;",'CFR - XML import'!$A181,1)-2)))</f>
        <v>0</v>
      </c>
      <c r="BL187" s="140">
        <f>IF(ISERROR(FIND(BL$3,'CFR - XML import'!$A181)),0,VALUE(MID('CFR - XML import'!$A181,SEARCH("&gt;",'CFR - XML import'!$A181,1)+1,SEARCH("/",'CFR - XML import'!$A181,1)-SEARCH("&gt;",'CFR - XML import'!$A181,1)-2)))</f>
        <v>0</v>
      </c>
      <c r="BM187" s="140">
        <f>IF(ISERROR(FIND(BM$3,'CFR - XML import'!$A181)),0,VALUE(MID('CFR - XML import'!$A181,SEARCH("&gt;",'CFR - XML import'!$A181,1)+1,SEARCH("/",'CFR - XML import'!$A181,1)-SEARCH("&gt;",'CFR - XML import'!$A181,1)-2)))</f>
        <v>0</v>
      </c>
      <c r="BN187" s="140">
        <f>IF(ISERROR(FIND(BN$3,'CFR - XML import'!$A181)),0,VALUE(MID('CFR - XML import'!$A181,SEARCH("&gt;",'CFR - XML import'!$A181,1)+1,SEARCH("/",'CFR - XML import'!$A181,1)-SEARCH("&gt;",'CFR - XML import'!$A181,1)-2)))</f>
        <v>0</v>
      </c>
      <c r="BO187" s="140">
        <f>IF(ISERROR(FIND(BO$3,'CFR - XML import'!$A181)),0,VALUE(MID('CFR - XML import'!$A181,SEARCH("&gt;",'CFR - XML import'!$A181,1)+1,SEARCH("/",'CFR - XML import'!$A181,1)-SEARCH("&gt;",'CFR - XML import'!$A181,1)-2)))</f>
        <v>0</v>
      </c>
      <c r="BP187" s="140">
        <f>IF(ISERROR(FIND(BP$3,'CFR - XML import'!$A181)),0,VALUE(MID('CFR - XML import'!$A181,SEARCH("&gt;",'CFR - XML import'!$A181,1)+1,SEARCH("/",'CFR - XML import'!$A181,1)-SEARCH("&gt;",'CFR - XML import'!$A181,1)-2)))</f>
        <v>0</v>
      </c>
      <c r="BQ187" s="140">
        <f>IF(ISERROR(FIND(BQ$3,'CFR - XML import'!$A181)),0,VALUE(MID('CFR - XML import'!$A181,SEARCH("&gt;",'CFR - XML import'!$A181,1)+1,SEARCH("/",'CFR - XML import'!$A181,1)-SEARCH("&gt;",'CFR - XML import'!$A181,1)-2)))</f>
        <v>0</v>
      </c>
      <c r="BR187" s="140">
        <f>IF(ISERROR(FIND(BR$3,'CFR - XML import'!$A181)),0,VALUE(MID('CFR - XML import'!$A181,SEARCH("&gt;",'CFR - XML import'!$A181,1)+1,SEARCH("/",'CFR - XML import'!$A181,1)-SEARCH("&gt;",'CFR - XML import'!$A181,1)-2)))</f>
        <v>0</v>
      </c>
      <c r="BS187" s="140">
        <f>IF(ISERROR(FIND(BS$3,'CFR - XML import'!$A181)),0,VALUE(MID('CFR - XML import'!$A181,SEARCH("&gt;",'CFR - XML import'!$A181,1)+1,SEARCH("/",'CFR - XML import'!$A181,1)-SEARCH("&gt;",'CFR - XML import'!$A181,1)-2)))</f>
        <v>0</v>
      </c>
      <c r="BT187" s="140">
        <f>IF(ISERROR(FIND(BT$3,'CFR - XML import'!$A181)),0,VALUE(MID('CFR - XML import'!$A181,SEARCH("&gt;",'CFR - XML import'!$A181,1)+1,SEARCH("/",'CFR - XML import'!$A181,1)-SEARCH("&gt;",'CFR - XML import'!$A181,1)-2)))</f>
        <v>0</v>
      </c>
      <c r="BU187" s="140">
        <f>IF(ISERROR(FIND(BU$3,'CFR - XML import'!$A181)),0,VALUE(MID('CFR - XML import'!$A181,SEARCH("&gt;",'CFR - XML import'!$A181,1)+1,SEARCH("/",'CFR - XML import'!$A181,1)-SEARCH("&gt;",'CFR - XML import'!$A181,1)-2)))</f>
        <v>0</v>
      </c>
      <c r="BV187" s="140">
        <f>IF(ISERROR(FIND(BV$3,'CFR - XML import'!$A181)),0,VALUE(MID('CFR - XML import'!$A181,SEARCH("&gt;",'CFR - XML import'!$A181,1)+1,SEARCH("/",'CFR - XML import'!$A181,1)-SEARCH("&gt;",'CFR - XML import'!$A181,1)-2)))</f>
        <v>0</v>
      </c>
      <c r="BW187" s="140">
        <f>IF(ISERROR(FIND(BW$3,'CFR - XML import'!$A181)),0,VALUE(MID('CFR - XML import'!$A181,SEARCH("&gt;",'CFR - XML import'!$A181,1)+1,SEARCH("/",'CFR - XML import'!$A181,1)-SEARCH("&gt;",'CFR - XML import'!$A181,1)-2)))</f>
        <v>0</v>
      </c>
      <c r="BX187" s="140">
        <f>IF(ISERROR(FIND(BX$3,'CFR - XML import'!$A181)),0,VALUE(MID('CFR - XML import'!$A181,SEARCH("&gt;",'CFR - XML import'!$A181,1)+1,SEARCH("/",'CFR - XML import'!$A181,1)-SEARCH("&gt;",'CFR - XML import'!$A181,1)-2)))</f>
        <v>0</v>
      </c>
      <c r="BY187" s="140">
        <f>IF(ISERROR(FIND(BY$3,'CFR - XML import'!$A181)),0,VALUE(MID('CFR - XML import'!$A181,SEARCH("&gt;",'CFR - XML import'!$A181,1)+1,SEARCH("/",'CFR - XML import'!$A181,1)-SEARCH("&gt;",'CFR - XML import'!$A181,1)-2)))</f>
        <v>0</v>
      </c>
      <c r="BZ187" s="140">
        <f>IF(ISERROR(FIND(BZ$3,'CFR - XML import'!$A181)),0,VALUE(MID('CFR - XML import'!$A181,SEARCH("&gt;",'CFR - XML import'!$A181,1)+1,SEARCH("/",'CFR - XML import'!$A181,1)-SEARCH("&gt;",'CFR - XML import'!$A181,1)-2)))</f>
        <v>0</v>
      </c>
      <c r="CG187" s="142">
        <f>IF(ISERROR(IF(MID('CFR - XML import'!$A181,LEN($CF$4)+5,LEN('CFR - XML import'!$A181)-(2*LEN($CF$4)+5))="RMMS",1,IF(MID('CFR - XML import'!$A181,LEN("    &lt;InputSystem&gt;")+1,LEN('CFR - XML import'!$A181)-(LEN("    &lt;InputSystem&gt;")+LEN($CF$4)+1))="SIMS",2,0))),0,IF(MID('CFR - XML import'!$A181,LEN($CF$4)+5,LEN('CFR - XML import'!$A181)-(2*LEN($CF$4)+5))="RMMS",1,IF(MID('CFR - XML import'!$A181,LEN("    &lt;InputSystem&gt;")+1,LEN('CFR - XML import'!$A181)-(LEN("    &lt;InputSystem&gt;")+LEN($CF$4)+1))="SIMS",2,0)))</f>
        <v>0</v>
      </c>
      <c r="CH187" s="140">
        <f>IF(ISERROR(FIND(CH$3,'CFR - XML import'!$A181)),0,MID('CFR - XML import'!$A181,SEARCH("&gt;",'CFR - XML import'!$A181,1)+1,SEARCH("/",'CFR - XML import'!$A181,1)-SEARCH("&gt;",'CFR - XML import'!$A181,1)-2))</f>
        <v>0</v>
      </c>
      <c r="CI187" s="140">
        <f>IF(ISERROR(FIND(CI$3,'CFR - XML import'!$A181)),0,MID('CFR - XML import'!$A181,SEARCH("&gt;",'CFR - XML import'!$A181,1)+1,SEARCH("/",'CFR - XML import'!$A181,1)-SEARCH("&gt;",'CFR - XML import'!$A181,1)-2))</f>
        <v>0</v>
      </c>
      <c r="CJ187" s="140">
        <f>IF(ISERROR(FIND(CJ$3,'CFR - XML import'!$A181)),0,MID('CFR - XML import'!$A181,SEARCH("&gt;",'CFR - XML import'!$A181,1)+1,SEARCH("/",'CFR - XML import'!$A181,1)-SEARCH("&gt;",'CFR - XML import'!$A181,1)-2))</f>
        <v>0</v>
      </c>
      <c r="CK187" s="140">
        <f>IF(ISERROR(FIND(CK$3,'CFR - XML import'!$A181)),0,MID('CFR - XML import'!$A181,SEARCH("&gt;",'CFR - XML import'!$A181,1)+1,SEARCH("/",'CFR - XML import'!$A181,1)-SEARCH("&gt;",'CFR - XML import'!$A181,1)-2))</f>
        <v>0</v>
      </c>
      <c r="CL187" s="140">
        <f>IF(ISERROR(FIND(CL$3,'CFR - XML import'!$A181)),0,MID('CFR - XML import'!$A181,SEARCH("&gt;",'CFR - XML import'!$A181,1)+1,SEARCH("/",'CFR - XML import'!$A181,1)-SEARCH("&gt;",'CFR - XML import'!$A181,1)-2))</f>
        <v>0</v>
      </c>
      <c r="CM187" s="140">
        <f>IF(ISERROR(FIND(CM$3,'CFR - XML import'!$A181)),0,MID('CFR - XML import'!$A181,SEARCH("&gt;",'CFR - XML import'!$A181,1)+1,SEARCH("/",'CFR - XML import'!$A181,1)-SEARCH("&gt;",'CFR - XML import'!$A181,1)-2))</f>
        <v>0</v>
      </c>
    </row>
    <row r="188" spans="1:91" x14ac:dyDescent="0.2">
      <c r="A188" s="139" t="str">
        <f>IF(AND('CFR - XML import'!A182&lt;&gt;"",LEFT('CFR - XML import'!A182,1)&lt;&gt;"&lt;",LEFT('CFR - XML import'!A182,3)&lt;&gt;"  &lt;",LEFT('CFR - XML import'!A182,5)&lt;&gt;"    &lt;",LEFT('CFR - XML import'!A182,7)&lt;&gt;"      &lt;",LEFT('CFR - XML import'!A182,9)&lt;&gt;"        &lt;",$B$1="SIMS"),'CFR - XML import'!A182,IF(AND(LEFT('CFR - XML import'!A182,9)="&lt;Details&gt;",$B$1="RM"),'CFR - XML import'!A182,""))</f>
        <v/>
      </c>
      <c r="B188" s="140">
        <f>IF(ISERROR(FIND(B$3,'CFR - XML import'!$A182)),0,VALUE(MID('CFR - XML import'!$A182,SEARCH("&gt;",'CFR - XML import'!$A182,1)+1,SEARCH("/",'CFR - XML import'!$A182,1)-SEARCH("&gt;",'CFR - XML import'!$A182,1)-2)))</f>
        <v>0</v>
      </c>
      <c r="D188" s="140">
        <f>IF(ISERROR(FIND(D$3,'CFR - XML import'!$A182)),0,MID('CFR - XML import'!$A182,SEARCH("&gt;",'CFR - XML import'!$A182,1)+1,SEARCH("/",'CFR - XML import'!$A182,1)-SEARCH("&gt;",'CFR - XML import'!$A182,1)-2))</f>
        <v>0</v>
      </c>
      <c r="E188" s="140">
        <f>IF(ISERROR(FIND(E$3,'CFR - XML import'!$A182)),0,MID('CFR - XML import'!$A182,SEARCH("&gt;",'CFR - XML import'!$A182,1)+1,SEARCH("/",'CFR - XML import'!$A182,1)-SEARCH("&gt;",'CFR - XML import'!$A182,1)-2))</f>
        <v>0</v>
      </c>
      <c r="F188" s="141">
        <f>IF($B$1="SIMS",IF(ISERROR(FIND(F$3,'CFR - XML import'!$A182)),0,VALUE(MID('CFR - XML import'!$A182,15,10))),IF(ISERROR(FIND(F$3,'CFR - XML import'!$A182)),0,VALUE(MID('CFR - XML import'!$A182,15,10))))</f>
        <v>0</v>
      </c>
      <c r="G188" s="140">
        <f>IF(ISERROR(FIND(G$3,'CFR - XML import'!$A182)),0,VALUE(MID('CFR - XML import'!$A182,SEARCH("&gt;",'CFR - XML import'!$A182,1)+1,SEARCH("/",'CFR - XML import'!$A182,1)-SEARCH("&gt;",'CFR - XML import'!$A182,1)-2)))</f>
        <v>0</v>
      </c>
      <c r="H188" s="140">
        <f>IF(ISERROR(FIND(H$3,'CFR - XML import'!$A182)),0,VALUE(MID('CFR - XML import'!$A182,SEARCH("&gt;",'CFR - XML import'!$A182,1)+1,SEARCH("/",'CFR - XML import'!$A182,1)-SEARCH("&gt;",'CFR - XML import'!$A182,1)-2)))</f>
        <v>0</v>
      </c>
      <c r="I188" s="140">
        <f>IF(ISERROR(FIND(I$3,'CFR - XML import'!$A182)),0,VALUE(MID('CFR - XML import'!$A182,SEARCH("&gt;",'CFR - XML import'!$A182,1)+1,SEARCH("/",'CFR - XML import'!$A182,1)-SEARCH("&gt;",'CFR - XML import'!$A182,1)-2)))</f>
        <v>0</v>
      </c>
      <c r="J188" s="140">
        <f>IF(ISERROR(FIND(J$3,'CFR - XML import'!$A182)),0,VALUE(MID('CFR - XML import'!$A182,SEARCH("&gt;",'CFR - XML import'!$A182,1)+1,SEARCH("/",'CFR - XML import'!$A182,1)-SEARCH("&gt;",'CFR - XML import'!$A182,1)-2)))</f>
        <v>0</v>
      </c>
      <c r="K188" s="140">
        <f>IF(ISERROR(FIND(K$3,'CFR - XML import'!$A182)),0,VALUE(MID('CFR - XML import'!$A182,SEARCH("&gt;",'CFR - XML import'!$A182,1)+1,SEARCH("/",'CFR - XML import'!$A182,1)-SEARCH("&gt;",'CFR - XML import'!$A182,1)-2)))</f>
        <v>0</v>
      </c>
      <c r="L188" s="140">
        <f>IF(ISERROR(FIND(L$3,'CFR - XML import'!$A182)),0,VALUE(MID('CFR - XML import'!$A182,SEARCH("&gt;",'CFR - XML import'!$A182,1)+1,SEARCH("/",'CFR - XML import'!$A182,1)-SEARCH("&gt;",'CFR - XML import'!$A182,1)-2)))</f>
        <v>0</v>
      </c>
      <c r="M188" s="140">
        <f>IF(ISERROR(FIND(M$3,'CFR - XML import'!$A182)),0,VALUE(MID('CFR - XML import'!$A182,SEARCH("&gt;",'CFR - XML import'!$A182,1)+1,SEARCH("/",'CFR - XML import'!$A182,1)-SEARCH("&gt;",'CFR - XML import'!$A182,1)-2)))</f>
        <v>0</v>
      </c>
      <c r="N188" s="140">
        <f>IF(ISERROR(FIND(N$3,'CFR - XML import'!$A182)),0,VALUE(MID('CFR - XML import'!$A182,SEARCH("&gt;",'CFR - XML import'!$A182,1)+1,SEARCH("/",'CFR - XML import'!$A182,1)-SEARCH("&gt;",'CFR - XML import'!$A182,1)-2)))</f>
        <v>0</v>
      </c>
      <c r="O188" s="140">
        <f>IF(ISERROR(FIND(O$3,'CFR - XML import'!$A182)),0,VALUE(MID('CFR - XML import'!$A182,SEARCH("&gt;",'CFR - XML import'!$A182,1)+1,SEARCH("/",'CFR - XML import'!$A182,1)-SEARCH("&gt;",'CFR - XML import'!$A182,1)-2)))</f>
        <v>0</v>
      </c>
      <c r="P188" s="140">
        <f>IF(ISERROR(FIND(P$3,'CFR - XML import'!$A182)),0,VALUE(MID('CFR - XML import'!$A182,SEARCH("&gt;",'CFR - XML import'!$A182,1)+1,SEARCH("/",'CFR - XML import'!$A182,1)-SEARCH("&gt;",'CFR - XML import'!$A182,1)-2)))</f>
        <v>0</v>
      </c>
      <c r="Q188" s="140">
        <f>IF(ISERROR(FIND(Q$3,'CFR - XML import'!$A182)),0,VALUE(MID('CFR - XML import'!$A182,SEARCH("&gt;",'CFR - XML import'!$A182,1)+1,SEARCH("/",'CFR - XML import'!$A182,1)-SEARCH("&gt;",'CFR - XML import'!$A182,1)-2)))</f>
        <v>0</v>
      </c>
      <c r="R188" s="140">
        <f>IF(ISERROR(FIND(R$3,'CFR - XML import'!$A182)),0,VALUE(MID('CFR - XML import'!$A182,SEARCH("&gt;",'CFR - XML import'!$A182,1)+1,SEARCH("/",'CFR - XML import'!$A182,1)-SEARCH("&gt;",'CFR - XML import'!$A182,1)-2)))</f>
        <v>0</v>
      </c>
      <c r="S188" s="140">
        <f>IF(ISERROR(FIND(S$3,'CFR - XML import'!$A182)),0,VALUE(MID('CFR - XML import'!$A182,SEARCH("&gt;",'CFR - XML import'!$A182,1)+1,SEARCH("/",'CFR - XML import'!$A182,1)-SEARCH("&gt;",'CFR - XML import'!$A182,1)-2)))</f>
        <v>0</v>
      </c>
      <c r="T188" s="140">
        <f>IF(ISERROR(FIND(T$3,'CFR - XML import'!$A182)),0,VALUE(MID('CFR - XML import'!$A182,SEARCH("&gt;",'CFR - XML import'!$A182,1)+1,SEARCH("/",'CFR - XML import'!$A182,1)-SEARCH("&gt;",'CFR - XML import'!$A182,1)-2)))</f>
        <v>0</v>
      </c>
      <c r="U188" s="140">
        <f>IF(ISERROR(FIND(U$3,'CFR - XML import'!$A182)),0,VALUE(MID('CFR - XML import'!$A182,SEARCH("&gt;",'CFR - XML import'!$A182,1)+1,SEARCH("/",'CFR - XML import'!$A182,1)-SEARCH("&gt;",'CFR - XML import'!$A182,1)-2)))</f>
        <v>0</v>
      </c>
      <c r="V188" s="140">
        <f>IF(ISERROR(FIND(V$3,'CFR - XML import'!$A182)),0,VALUE(MID('CFR - XML import'!$A182,SEARCH("&gt;",'CFR - XML import'!$A182,1)+1,SEARCH("/",'CFR - XML import'!$A182,1)-SEARCH("&gt;",'CFR - XML import'!$A182,1)-2)))</f>
        <v>0</v>
      </c>
      <c r="W188" s="140">
        <f>IF(ISERROR(FIND(W$3,'CFR - XML import'!$A182)),0,VALUE(MID('CFR - XML import'!$A182,SEARCH("&gt;",'CFR - XML import'!$A182,1)+1,SEARCH("/",'CFR - XML import'!$A182,1)-SEARCH("&gt;",'CFR - XML import'!$A182,1)-2)))</f>
        <v>0</v>
      </c>
      <c r="X188" s="140"/>
      <c r="Y188" s="140">
        <f>IF(ISERROR(FIND(Y$3,'CFR - XML import'!$A182)),0,VALUE(MID('CFR - XML import'!$A182,SEARCH("&gt;",'CFR - XML import'!$A182,1)+1,SEARCH("/",'CFR - XML import'!$A182,1)-SEARCH("&gt;",'CFR - XML import'!$A182,1)-2)))</f>
        <v>0</v>
      </c>
      <c r="Z188" s="140">
        <f>IF(ISERROR(FIND(Z$3,'CFR - XML import'!$A182)),0,VALUE(MID('CFR - XML import'!$A182,SEARCH("&gt;",'CFR - XML import'!$A182,1)+1,SEARCH("/",'CFR - XML import'!$A182,1)-SEARCH("&gt;",'CFR - XML import'!$A182,1)-2)))</f>
        <v>0</v>
      </c>
      <c r="AA188" s="140">
        <f>IF(ISERROR(FIND(AA$3,'CFR - XML import'!$A182)),0,VALUE(MID('CFR - XML import'!$A182,SEARCH("&gt;",'CFR - XML import'!$A182,1)+1,SEARCH("/",'CFR - XML import'!$A182,1)-SEARCH("&gt;",'CFR - XML import'!$A182,1)-2)))</f>
        <v>0</v>
      </c>
      <c r="AB188" s="140">
        <f>IF(ISERROR(FIND(AB$3,'CFR - XML import'!$A182)),0,VALUE(MID('CFR - XML import'!$A182,SEARCH("&gt;",'CFR - XML import'!$A182,1)+1,SEARCH("/",'CFR - XML import'!$A182,1)-SEARCH("&gt;",'CFR - XML import'!$A182,1)-2)))</f>
        <v>0</v>
      </c>
      <c r="AC188" s="140">
        <f>IF(ISERROR(FIND(AC$3,'CFR - XML import'!$A182)),0,VALUE(MID('CFR - XML import'!$A182,SEARCH("&gt;",'CFR - XML import'!$A182,1)+1,SEARCH("/",'CFR - XML import'!$A182,1)-SEARCH("&gt;",'CFR - XML import'!$A182,1)-2)))</f>
        <v>0</v>
      </c>
      <c r="AD188" s="140">
        <f>IF(ISERROR(FIND(AD$3,'CFR - XML import'!$A182)),0,VALUE(MID('CFR - XML import'!$A182,SEARCH("&gt;",'CFR - XML import'!$A182,1)+1,SEARCH("/",'CFR - XML import'!$A182,1)-SEARCH("&gt;",'CFR - XML import'!$A182,1)-2)))</f>
        <v>0</v>
      </c>
      <c r="AE188" s="140">
        <f>IF(ISERROR(FIND(AE$3,'CFR - XML import'!$A182)),0,VALUE(MID('CFR - XML import'!$A182,SEARCH("&gt;",'CFR - XML import'!$A182,1)+1,SEARCH("/",'CFR - XML import'!$A182,1)-SEARCH("&gt;",'CFR - XML import'!$A182,1)-2)))</f>
        <v>0</v>
      </c>
      <c r="AF188" s="140">
        <f>IF(ISERROR(FIND(AF$3,'CFR - XML import'!$A182)),0,VALUE(MID('CFR - XML import'!$A182,SEARCH("&gt;",'CFR - XML import'!$A182,1)+1,SEARCH("/",'CFR - XML import'!$A182,1)-SEARCH("&gt;",'CFR - XML import'!$A182,1)-2)))</f>
        <v>0</v>
      </c>
      <c r="AG188" s="140">
        <f>IF(ISERROR(FIND(AG$3,'CFR - XML import'!$A182)),0,VALUE(MID('CFR - XML import'!$A182,SEARCH("&gt;",'CFR - XML import'!$A182,1)+1,SEARCH("/",'CFR - XML import'!$A182,1)-SEARCH("&gt;",'CFR - XML import'!$A182,1)-2)))</f>
        <v>0</v>
      </c>
      <c r="AH188" s="140">
        <f>IF(ISERROR(FIND(AH$3,'CFR - XML import'!$A182)),0,VALUE(MID('CFR - XML import'!$A182,SEARCH("&gt;",'CFR - XML import'!$A182,1)+1,SEARCH("/",'CFR - XML import'!$A182,1)-SEARCH("&gt;",'CFR - XML import'!$A182,1)-2)))</f>
        <v>0</v>
      </c>
      <c r="AI188" s="140">
        <f>IF(ISERROR(FIND(AI$3,'CFR - XML import'!$A182)),0,VALUE(MID('CFR - XML import'!$A182,SEARCH("&gt;",'CFR - XML import'!$A182,1)+1,SEARCH("/",'CFR - XML import'!$A182,1)-SEARCH("&gt;",'CFR - XML import'!$A182,1)-2)))</f>
        <v>0</v>
      </c>
      <c r="AJ188" s="140">
        <f>IF(ISERROR(FIND(AJ$3,'CFR - XML import'!$A182)),0,VALUE(MID('CFR - XML import'!$A182,SEARCH("&gt;",'CFR - XML import'!$A182,1)+1,SEARCH("/",'CFR - XML import'!$A182,1)-SEARCH("&gt;",'CFR - XML import'!$A182,1)-2)))</f>
        <v>0</v>
      </c>
      <c r="AK188" s="140">
        <f>IF(ISERROR(FIND(AK$3,'CFR - XML import'!$A182)),0,VALUE(MID('CFR - XML import'!$A182,SEARCH("&gt;",'CFR - XML import'!$A182,1)+1,SEARCH("/",'CFR - XML import'!$A182,1)-SEARCH("&gt;",'CFR - XML import'!$A182,1)-2)))</f>
        <v>0</v>
      </c>
      <c r="AL188" s="140">
        <f>IF(ISERROR(FIND(AL$3,'CFR - XML import'!$A182)),0,VALUE(MID('CFR - XML import'!$A182,SEARCH("&gt;",'CFR - XML import'!$A182,1)+1,SEARCH("/",'CFR - XML import'!$A182,1)-SEARCH("&gt;",'CFR - XML import'!$A182,1)-2)))</f>
        <v>0</v>
      </c>
      <c r="AM188" s="140">
        <f>IF(ISERROR(FIND(AM$3,'CFR - XML import'!$A182)),0,VALUE(MID('CFR - XML import'!$A182,SEARCH("&gt;",'CFR - XML import'!$A182,1)+1,SEARCH("/",'CFR - XML import'!$A182,1)-SEARCH("&gt;",'CFR - XML import'!$A182,1)-2)))</f>
        <v>0</v>
      </c>
      <c r="AN188" s="140">
        <f>IF(ISERROR(FIND(AN$3,'CFR - XML import'!$A182)),0,VALUE(MID('CFR - XML import'!$A182,SEARCH("&gt;",'CFR - XML import'!$A182,1)+1,SEARCH("/",'CFR - XML import'!$A182,1)-SEARCH("&gt;",'CFR - XML import'!$A182,1)-2)))</f>
        <v>0</v>
      </c>
      <c r="AO188" s="140">
        <f>IF(ISERROR(FIND(AO$3,'CFR - XML import'!$A182)),0,VALUE(MID('CFR - XML import'!$A182,SEARCH("&gt;",'CFR - XML import'!$A182,1)+1,SEARCH("/",'CFR - XML import'!$A182,1)-SEARCH("&gt;",'CFR - XML import'!$A182,1)-2)))</f>
        <v>0</v>
      </c>
      <c r="AP188" s="140">
        <f>IF(ISERROR(FIND(AP$3,'CFR - XML import'!$A182)),0,VALUE(MID('CFR - XML import'!$A182,SEARCH("&gt;",'CFR - XML import'!$A182,1)+1,SEARCH("/",'CFR - XML import'!$A182,1)-SEARCH("&gt;",'CFR - XML import'!$A182,1)-2)))</f>
        <v>0</v>
      </c>
      <c r="AQ188" s="140">
        <f>IF(ISERROR(FIND(AQ$3,'CFR - XML import'!$A182)),0,VALUE(MID('CFR - XML import'!$A182,SEARCH("&gt;",'CFR - XML import'!$A182,1)+1,SEARCH("/",'CFR - XML import'!$A182,1)-SEARCH("&gt;",'CFR - XML import'!$A182,1)-2)))</f>
        <v>0</v>
      </c>
      <c r="AR188" s="140">
        <f>IF(ISERROR(FIND(AR$3,'CFR - XML import'!$A182)),0,VALUE(MID('CFR - XML import'!$A182,SEARCH("&gt;",'CFR - XML import'!$A182,1)+1,SEARCH("/",'CFR - XML import'!$A182,1)-SEARCH("&gt;",'CFR - XML import'!$A182,1)-2)))</f>
        <v>0</v>
      </c>
      <c r="AS188" s="140">
        <f>IF(ISERROR(FIND(AS$3,'CFR - XML import'!$A182)),0,VALUE(MID('CFR - XML import'!$A182,SEARCH("&gt;",'CFR - XML import'!$A182,1)+1,SEARCH("/",'CFR - XML import'!$A182,1)-SEARCH("&gt;",'CFR - XML import'!$A182,1)-2)))</f>
        <v>0</v>
      </c>
      <c r="AT188" s="140">
        <f>IF(ISERROR(FIND(AT$3,'CFR - XML import'!$A182)),0,VALUE(MID('CFR - XML import'!$A182,SEARCH("&gt;",'CFR - XML import'!$A182,1)+1,SEARCH("/",'CFR - XML import'!$A182,1)-SEARCH("&gt;",'CFR - XML import'!$A182,1)-2)))</f>
        <v>0</v>
      </c>
      <c r="AU188" s="140">
        <f>IF(ISERROR(FIND(AU$3,'CFR - XML import'!$A182)),0,VALUE(MID('CFR - XML import'!$A182,SEARCH("&gt;",'CFR - XML import'!$A182,1)+1,SEARCH("/",'CFR - XML import'!$A182,1)-SEARCH("&gt;",'CFR - XML import'!$A182,1)-2)))</f>
        <v>0</v>
      </c>
      <c r="AV188" s="140">
        <f>IF(ISERROR(FIND(AV$3,'CFR - XML import'!$A182)),0,VALUE(MID('CFR - XML import'!$A182,SEARCH("&gt;",'CFR - XML import'!$A182,1)+1,SEARCH("/",'CFR - XML import'!$A182,1)-SEARCH("&gt;",'CFR - XML import'!$A182,1)-2)))</f>
        <v>0</v>
      </c>
      <c r="AW188" s="140">
        <f>IF(ISERROR(FIND(AW$3,'CFR - XML import'!$A182)),0,VALUE(MID('CFR - XML import'!$A182,SEARCH("&gt;",'CFR - XML import'!$A182,1)+1,SEARCH("/",'CFR - XML import'!$A182,1)-SEARCH("&gt;",'CFR - XML import'!$A182,1)-2)))</f>
        <v>0</v>
      </c>
      <c r="AX188" s="140">
        <f>IF(ISERROR(FIND(AX$3,'CFR - XML import'!$A182)),0,VALUE(MID('CFR - XML import'!$A182,SEARCH("&gt;",'CFR - XML import'!$A182,1)+1,SEARCH("/",'CFR - XML import'!$A182,1)-SEARCH("&gt;",'CFR - XML import'!$A182,1)-2)))</f>
        <v>0</v>
      </c>
      <c r="AY188" s="140">
        <f>IF(ISERROR(FIND(AY$3,'CFR - XML import'!$A182)),0,VALUE(MID('CFR - XML import'!$A182,SEARCH("&gt;",'CFR - XML import'!$A182,1)+1,SEARCH("/",'CFR - XML import'!$A182,1)-SEARCH("&gt;",'CFR - XML import'!$A182,1)-2)))</f>
        <v>0</v>
      </c>
      <c r="AZ188" s="140">
        <f>IF(ISERROR(FIND(AZ$3,'CFR - XML import'!$A182)),0,VALUE(MID('CFR - XML import'!$A182,SEARCH("&gt;",'CFR - XML import'!$A182,1)+1,SEARCH("/",'CFR - XML import'!$A182,1)-SEARCH("&gt;",'CFR - XML import'!$A182,1)-2)))</f>
        <v>0</v>
      </c>
      <c r="BA188" s="140">
        <f>IF(ISERROR(FIND(BA$3,'CFR - XML import'!$A182)),0,VALUE(MID('CFR - XML import'!$A182,SEARCH("&gt;",'CFR - XML import'!$A182,1)+1,SEARCH("/",'CFR - XML import'!$A182,1)-SEARCH("&gt;",'CFR - XML import'!$A182,1)-2)))</f>
        <v>0</v>
      </c>
      <c r="BB188" s="140">
        <f>IF(ISERROR(FIND(BB$3,'CFR - XML import'!$A182)),0,VALUE(MID('CFR - XML import'!$A182,SEARCH("&gt;",'CFR - XML import'!$A182,1)+1,SEARCH("/",'CFR - XML import'!$A182,1)-SEARCH("&gt;",'CFR - XML import'!$A182,1)-2)))</f>
        <v>0</v>
      </c>
      <c r="BC188" s="140">
        <f>IF(ISERROR(FIND(BC$3,'CFR - XML import'!$A182)),0,VALUE(MID('CFR - XML import'!$A182,SEARCH("&gt;",'CFR - XML import'!$A182,1)+1,SEARCH("/",'CFR - XML import'!$A182,1)-SEARCH("&gt;",'CFR - XML import'!$A182,1)-2)))</f>
        <v>0</v>
      </c>
      <c r="BD188" s="140">
        <f>IF(ISERROR(FIND(BD$3,'CFR - XML import'!$A182)),0,VALUE(MID('CFR - XML import'!$A182,SEARCH("&gt;",'CFR - XML import'!$A182,1)+1,SEARCH("/",'CFR - XML import'!$A182,1)-SEARCH("&gt;",'CFR - XML import'!$A182,1)-2)))</f>
        <v>0</v>
      </c>
      <c r="BE188" s="140">
        <f>IF(ISERROR(FIND(BE$3,'CFR - XML import'!$A182)),0,VALUE(MID('CFR - XML import'!$A182,SEARCH("&gt;",'CFR - XML import'!$A182,1)+1,SEARCH("/",'CFR - XML import'!$A182,1)-SEARCH("&gt;",'CFR - XML import'!$A182,1)-2)))</f>
        <v>0</v>
      </c>
      <c r="BF188" s="140">
        <f>IF(ISERROR(FIND(BF$3,'CFR - XML import'!$A182)),0,VALUE(MID('CFR - XML import'!$A182,SEARCH("&gt;",'CFR - XML import'!$A182,1)+1,SEARCH("/",'CFR - XML import'!$A182,1)-SEARCH("&gt;",'CFR - XML import'!$A182,1)-2)))</f>
        <v>0</v>
      </c>
      <c r="BG188" s="140">
        <f>IF(ISERROR(FIND(BG$3,'CFR - XML import'!$A182)),0,VALUE(MID('CFR - XML import'!$A182,SEARCH("&gt;",'CFR - XML import'!$A182,1)+1,SEARCH("/",'CFR - XML import'!$A182,1)-SEARCH("&gt;",'CFR - XML import'!$A182,1)-2)))</f>
        <v>0</v>
      </c>
      <c r="BH188" s="140">
        <f>IF(ISERROR(FIND(BH$3,'CFR - XML import'!$A182)),0,VALUE(MID('CFR - XML import'!$A182,SEARCH("&gt;",'CFR - XML import'!$A182,1)+1,SEARCH("/",'CFR - XML import'!$A182,1)-SEARCH("&gt;",'CFR - XML import'!$A182,1)-2)))</f>
        <v>0</v>
      </c>
      <c r="BI188" s="140">
        <f>IF(ISERROR(FIND(BI$3,'CFR - XML import'!$A182)),0,VALUE(MID('CFR - XML import'!$A182,SEARCH("&gt;",'CFR - XML import'!$A182,1)+1,SEARCH("/",'CFR - XML import'!$A182,1)-SEARCH("&gt;",'CFR - XML import'!$A182,1)-2)))</f>
        <v>0</v>
      </c>
      <c r="BJ188" s="140">
        <f>IF(ISERROR(FIND(BJ$3,'CFR - XML import'!$A182)),0,VALUE(MID('CFR - XML import'!$A182,SEARCH("&gt;",'CFR - XML import'!$A182,1)+1,SEARCH("/",'CFR - XML import'!$A182,1)-SEARCH("&gt;",'CFR - XML import'!$A182,1)-2)))</f>
        <v>0</v>
      </c>
      <c r="BK188" s="140">
        <f>IF(ISERROR(FIND(BK$3,'CFR - XML import'!$A182)),0,VALUE(MID('CFR - XML import'!$A182,SEARCH("&gt;",'CFR - XML import'!$A182,1)+1,SEARCH("/",'CFR - XML import'!$A182,1)-SEARCH("&gt;",'CFR - XML import'!$A182,1)-2)))</f>
        <v>0</v>
      </c>
      <c r="BL188" s="140">
        <f>IF(ISERROR(FIND(BL$3,'CFR - XML import'!$A182)),0,VALUE(MID('CFR - XML import'!$A182,SEARCH("&gt;",'CFR - XML import'!$A182,1)+1,SEARCH("/",'CFR - XML import'!$A182,1)-SEARCH("&gt;",'CFR - XML import'!$A182,1)-2)))</f>
        <v>0</v>
      </c>
      <c r="BM188" s="140">
        <f>IF(ISERROR(FIND(BM$3,'CFR - XML import'!$A182)),0,VALUE(MID('CFR - XML import'!$A182,SEARCH("&gt;",'CFR - XML import'!$A182,1)+1,SEARCH("/",'CFR - XML import'!$A182,1)-SEARCH("&gt;",'CFR - XML import'!$A182,1)-2)))</f>
        <v>0</v>
      </c>
      <c r="BN188" s="140">
        <f>IF(ISERROR(FIND(BN$3,'CFR - XML import'!$A182)),0,VALUE(MID('CFR - XML import'!$A182,SEARCH("&gt;",'CFR - XML import'!$A182,1)+1,SEARCH("/",'CFR - XML import'!$A182,1)-SEARCH("&gt;",'CFR - XML import'!$A182,1)-2)))</f>
        <v>0</v>
      </c>
      <c r="BO188" s="140">
        <f>IF(ISERROR(FIND(BO$3,'CFR - XML import'!$A182)),0,VALUE(MID('CFR - XML import'!$A182,SEARCH("&gt;",'CFR - XML import'!$A182,1)+1,SEARCH("/",'CFR - XML import'!$A182,1)-SEARCH("&gt;",'CFR - XML import'!$A182,1)-2)))</f>
        <v>0</v>
      </c>
      <c r="BP188" s="140">
        <f>IF(ISERROR(FIND(BP$3,'CFR - XML import'!$A182)),0,VALUE(MID('CFR - XML import'!$A182,SEARCH("&gt;",'CFR - XML import'!$A182,1)+1,SEARCH("/",'CFR - XML import'!$A182,1)-SEARCH("&gt;",'CFR - XML import'!$A182,1)-2)))</f>
        <v>0</v>
      </c>
      <c r="BQ188" s="140">
        <f>IF(ISERROR(FIND(BQ$3,'CFR - XML import'!$A182)),0,VALUE(MID('CFR - XML import'!$A182,SEARCH("&gt;",'CFR - XML import'!$A182,1)+1,SEARCH("/",'CFR - XML import'!$A182,1)-SEARCH("&gt;",'CFR - XML import'!$A182,1)-2)))</f>
        <v>0</v>
      </c>
      <c r="BR188" s="140">
        <f>IF(ISERROR(FIND(BR$3,'CFR - XML import'!$A182)),0,VALUE(MID('CFR - XML import'!$A182,SEARCH("&gt;",'CFR - XML import'!$A182,1)+1,SEARCH("/",'CFR - XML import'!$A182,1)-SEARCH("&gt;",'CFR - XML import'!$A182,1)-2)))</f>
        <v>0</v>
      </c>
      <c r="BS188" s="140">
        <f>IF(ISERROR(FIND(BS$3,'CFR - XML import'!$A182)),0,VALUE(MID('CFR - XML import'!$A182,SEARCH("&gt;",'CFR - XML import'!$A182,1)+1,SEARCH("/",'CFR - XML import'!$A182,1)-SEARCH("&gt;",'CFR - XML import'!$A182,1)-2)))</f>
        <v>0</v>
      </c>
      <c r="BT188" s="140">
        <f>IF(ISERROR(FIND(BT$3,'CFR - XML import'!$A182)),0,VALUE(MID('CFR - XML import'!$A182,SEARCH("&gt;",'CFR - XML import'!$A182,1)+1,SEARCH("/",'CFR - XML import'!$A182,1)-SEARCH("&gt;",'CFR - XML import'!$A182,1)-2)))</f>
        <v>0</v>
      </c>
      <c r="BU188" s="140">
        <f>IF(ISERROR(FIND(BU$3,'CFR - XML import'!$A182)),0,VALUE(MID('CFR - XML import'!$A182,SEARCH("&gt;",'CFR - XML import'!$A182,1)+1,SEARCH("/",'CFR - XML import'!$A182,1)-SEARCH("&gt;",'CFR - XML import'!$A182,1)-2)))</f>
        <v>0</v>
      </c>
      <c r="BV188" s="140">
        <f>IF(ISERROR(FIND(BV$3,'CFR - XML import'!$A182)),0,VALUE(MID('CFR - XML import'!$A182,SEARCH("&gt;",'CFR - XML import'!$A182,1)+1,SEARCH("/",'CFR - XML import'!$A182,1)-SEARCH("&gt;",'CFR - XML import'!$A182,1)-2)))</f>
        <v>0</v>
      </c>
      <c r="BW188" s="140">
        <f>IF(ISERROR(FIND(BW$3,'CFR - XML import'!$A182)),0,VALUE(MID('CFR - XML import'!$A182,SEARCH("&gt;",'CFR - XML import'!$A182,1)+1,SEARCH("/",'CFR - XML import'!$A182,1)-SEARCH("&gt;",'CFR - XML import'!$A182,1)-2)))</f>
        <v>0</v>
      </c>
      <c r="BX188" s="140">
        <f>IF(ISERROR(FIND(BX$3,'CFR - XML import'!$A182)),0,VALUE(MID('CFR - XML import'!$A182,SEARCH("&gt;",'CFR - XML import'!$A182,1)+1,SEARCH("/",'CFR - XML import'!$A182,1)-SEARCH("&gt;",'CFR - XML import'!$A182,1)-2)))</f>
        <v>0</v>
      </c>
      <c r="BY188" s="140">
        <f>IF(ISERROR(FIND(BY$3,'CFR - XML import'!$A182)),0,VALUE(MID('CFR - XML import'!$A182,SEARCH("&gt;",'CFR - XML import'!$A182,1)+1,SEARCH("/",'CFR - XML import'!$A182,1)-SEARCH("&gt;",'CFR - XML import'!$A182,1)-2)))</f>
        <v>0</v>
      </c>
      <c r="BZ188" s="140">
        <f>IF(ISERROR(FIND(BZ$3,'CFR - XML import'!$A182)),0,VALUE(MID('CFR - XML import'!$A182,SEARCH("&gt;",'CFR - XML import'!$A182,1)+1,SEARCH("/",'CFR - XML import'!$A182,1)-SEARCH("&gt;",'CFR - XML import'!$A182,1)-2)))</f>
        <v>0</v>
      </c>
      <c r="CG188" s="142">
        <f>IF(ISERROR(IF(MID('CFR - XML import'!$A182,LEN($CF$4)+5,LEN('CFR - XML import'!$A182)-(2*LEN($CF$4)+5))="RMMS",1,IF(MID('CFR - XML import'!$A182,LEN("    &lt;InputSystem&gt;")+1,LEN('CFR - XML import'!$A182)-(LEN("    &lt;InputSystem&gt;")+LEN($CF$4)+1))="SIMS",2,0))),0,IF(MID('CFR - XML import'!$A182,LEN($CF$4)+5,LEN('CFR - XML import'!$A182)-(2*LEN($CF$4)+5))="RMMS",1,IF(MID('CFR - XML import'!$A182,LEN("    &lt;InputSystem&gt;")+1,LEN('CFR - XML import'!$A182)-(LEN("    &lt;InputSystem&gt;")+LEN($CF$4)+1))="SIMS",2,0)))</f>
        <v>0</v>
      </c>
      <c r="CH188" s="140">
        <f>IF(ISERROR(FIND(CH$3,'CFR - XML import'!$A182)),0,MID('CFR - XML import'!$A182,SEARCH("&gt;",'CFR - XML import'!$A182,1)+1,SEARCH("/",'CFR - XML import'!$A182,1)-SEARCH("&gt;",'CFR - XML import'!$A182,1)-2))</f>
        <v>0</v>
      </c>
      <c r="CI188" s="140">
        <f>IF(ISERROR(FIND(CI$3,'CFR - XML import'!$A182)),0,MID('CFR - XML import'!$A182,SEARCH("&gt;",'CFR - XML import'!$A182,1)+1,SEARCH("/",'CFR - XML import'!$A182,1)-SEARCH("&gt;",'CFR - XML import'!$A182,1)-2))</f>
        <v>0</v>
      </c>
      <c r="CJ188" s="140">
        <f>IF(ISERROR(FIND(CJ$3,'CFR - XML import'!$A182)),0,MID('CFR - XML import'!$A182,SEARCH("&gt;",'CFR - XML import'!$A182,1)+1,SEARCH("/",'CFR - XML import'!$A182,1)-SEARCH("&gt;",'CFR - XML import'!$A182,1)-2))</f>
        <v>0</v>
      </c>
      <c r="CK188" s="140">
        <f>IF(ISERROR(FIND(CK$3,'CFR - XML import'!$A182)),0,MID('CFR - XML import'!$A182,SEARCH("&gt;",'CFR - XML import'!$A182,1)+1,SEARCH("/",'CFR - XML import'!$A182,1)-SEARCH("&gt;",'CFR - XML import'!$A182,1)-2))</f>
        <v>0</v>
      </c>
      <c r="CL188" s="140">
        <f>IF(ISERROR(FIND(CL$3,'CFR - XML import'!$A182)),0,MID('CFR - XML import'!$A182,SEARCH("&gt;",'CFR - XML import'!$A182,1)+1,SEARCH("/",'CFR - XML import'!$A182,1)-SEARCH("&gt;",'CFR - XML import'!$A182,1)-2))</f>
        <v>0</v>
      </c>
      <c r="CM188" s="140">
        <f>IF(ISERROR(FIND(CM$3,'CFR - XML import'!$A182)),0,MID('CFR - XML import'!$A182,SEARCH("&gt;",'CFR - XML import'!$A182,1)+1,SEARCH("/",'CFR - XML import'!$A182,1)-SEARCH("&gt;",'CFR - XML import'!$A182,1)-2))</f>
        <v>0</v>
      </c>
    </row>
    <row r="189" spans="1:91" x14ac:dyDescent="0.2">
      <c r="A189" s="139" t="str">
        <f>IF(AND('CFR - XML import'!A183&lt;&gt;"",LEFT('CFR - XML import'!A183,1)&lt;&gt;"&lt;",LEFT('CFR - XML import'!A183,3)&lt;&gt;"  &lt;",LEFT('CFR - XML import'!A183,5)&lt;&gt;"    &lt;",LEFT('CFR - XML import'!A183,7)&lt;&gt;"      &lt;",LEFT('CFR - XML import'!A183,9)&lt;&gt;"        &lt;",$B$1="SIMS"),'CFR - XML import'!A183,IF(AND(LEFT('CFR - XML import'!A183,9)="&lt;Details&gt;",$B$1="RM"),'CFR - XML import'!A183,""))</f>
        <v/>
      </c>
      <c r="B189" s="140">
        <f>IF(ISERROR(FIND(B$3,'CFR - XML import'!$A183)),0,VALUE(MID('CFR - XML import'!$A183,SEARCH("&gt;",'CFR - XML import'!$A183,1)+1,SEARCH("/",'CFR - XML import'!$A183,1)-SEARCH("&gt;",'CFR - XML import'!$A183,1)-2)))</f>
        <v>0</v>
      </c>
      <c r="D189" s="140">
        <f>IF(ISERROR(FIND(D$3,'CFR - XML import'!$A183)),0,MID('CFR - XML import'!$A183,SEARCH("&gt;",'CFR - XML import'!$A183,1)+1,SEARCH("/",'CFR - XML import'!$A183,1)-SEARCH("&gt;",'CFR - XML import'!$A183,1)-2))</f>
        <v>0</v>
      </c>
      <c r="E189" s="140">
        <f>IF(ISERROR(FIND(E$3,'CFR - XML import'!$A183)),0,MID('CFR - XML import'!$A183,SEARCH("&gt;",'CFR - XML import'!$A183,1)+1,SEARCH("/",'CFR - XML import'!$A183,1)-SEARCH("&gt;",'CFR - XML import'!$A183,1)-2))</f>
        <v>0</v>
      </c>
      <c r="F189" s="141">
        <f>IF($B$1="SIMS",IF(ISERROR(FIND(F$3,'CFR - XML import'!$A183)),0,VALUE(MID('CFR - XML import'!$A183,15,10))),IF(ISERROR(FIND(F$3,'CFR - XML import'!$A183)),0,VALUE(MID('CFR - XML import'!$A183,15,10))))</f>
        <v>0</v>
      </c>
      <c r="G189" s="140">
        <f>IF(ISERROR(FIND(G$3,'CFR - XML import'!$A183)),0,VALUE(MID('CFR - XML import'!$A183,SEARCH("&gt;",'CFR - XML import'!$A183,1)+1,SEARCH("/",'CFR - XML import'!$A183,1)-SEARCH("&gt;",'CFR - XML import'!$A183,1)-2)))</f>
        <v>0</v>
      </c>
      <c r="H189" s="140">
        <f>IF(ISERROR(FIND(H$3,'CFR - XML import'!$A183)),0,VALUE(MID('CFR - XML import'!$A183,SEARCH("&gt;",'CFR - XML import'!$A183,1)+1,SEARCH("/",'CFR - XML import'!$A183,1)-SEARCH("&gt;",'CFR - XML import'!$A183,1)-2)))</f>
        <v>0</v>
      </c>
      <c r="I189" s="140">
        <f>IF(ISERROR(FIND(I$3,'CFR - XML import'!$A183)),0,VALUE(MID('CFR - XML import'!$A183,SEARCH("&gt;",'CFR - XML import'!$A183,1)+1,SEARCH("/",'CFR - XML import'!$A183,1)-SEARCH("&gt;",'CFR - XML import'!$A183,1)-2)))</f>
        <v>0</v>
      </c>
      <c r="J189" s="140">
        <f>IF(ISERROR(FIND(J$3,'CFR - XML import'!$A183)),0,VALUE(MID('CFR - XML import'!$A183,SEARCH("&gt;",'CFR - XML import'!$A183,1)+1,SEARCH("/",'CFR - XML import'!$A183,1)-SEARCH("&gt;",'CFR - XML import'!$A183,1)-2)))</f>
        <v>0</v>
      </c>
      <c r="K189" s="140">
        <f>IF(ISERROR(FIND(K$3,'CFR - XML import'!$A183)),0,VALUE(MID('CFR - XML import'!$A183,SEARCH("&gt;",'CFR - XML import'!$A183,1)+1,SEARCH("/",'CFR - XML import'!$A183,1)-SEARCH("&gt;",'CFR - XML import'!$A183,1)-2)))</f>
        <v>0</v>
      </c>
      <c r="L189" s="140">
        <f>IF(ISERROR(FIND(L$3,'CFR - XML import'!$A183)),0,VALUE(MID('CFR - XML import'!$A183,SEARCH("&gt;",'CFR - XML import'!$A183,1)+1,SEARCH("/",'CFR - XML import'!$A183,1)-SEARCH("&gt;",'CFR - XML import'!$A183,1)-2)))</f>
        <v>0</v>
      </c>
      <c r="M189" s="140">
        <f>IF(ISERROR(FIND(M$3,'CFR - XML import'!$A183)),0,VALUE(MID('CFR - XML import'!$A183,SEARCH("&gt;",'CFR - XML import'!$A183,1)+1,SEARCH("/",'CFR - XML import'!$A183,1)-SEARCH("&gt;",'CFR - XML import'!$A183,1)-2)))</f>
        <v>0</v>
      </c>
      <c r="N189" s="140">
        <f>IF(ISERROR(FIND(N$3,'CFR - XML import'!$A183)),0,VALUE(MID('CFR - XML import'!$A183,SEARCH("&gt;",'CFR - XML import'!$A183,1)+1,SEARCH("/",'CFR - XML import'!$A183,1)-SEARCH("&gt;",'CFR - XML import'!$A183,1)-2)))</f>
        <v>0</v>
      </c>
      <c r="O189" s="140">
        <f>IF(ISERROR(FIND(O$3,'CFR - XML import'!$A183)),0,VALUE(MID('CFR - XML import'!$A183,SEARCH("&gt;",'CFR - XML import'!$A183,1)+1,SEARCH("/",'CFR - XML import'!$A183,1)-SEARCH("&gt;",'CFR - XML import'!$A183,1)-2)))</f>
        <v>0</v>
      </c>
      <c r="P189" s="140">
        <f>IF(ISERROR(FIND(P$3,'CFR - XML import'!$A183)),0,VALUE(MID('CFR - XML import'!$A183,SEARCH("&gt;",'CFR - XML import'!$A183,1)+1,SEARCH("/",'CFR - XML import'!$A183,1)-SEARCH("&gt;",'CFR - XML import'!$A183,1)-2)))</f>
        <v>0</v>
      </c>
      <c r="Q189" s="140">
        <f>IF(ISERROR(FIND(Q$3,'CFR - XML import'!$A183)),0,VALUE(MID('CFR - XML import'!$A183,SEARCH("&gt;",'CFR - XML import'!$A183,1)+1,SEARCH("/",'CFR - XML import'!$A183,1)-SEARCH("&gt;",'CFR - XML import'!$A183,1)-2)))</f>
        <v>0</v>
      </c>
      <c r="R189" s="140">
        <f>IF(ISERROR(FIND(R$3,'CFR - XML import'!$A183)),0,VALUE(MID('CFR - XML import'!$A183,SEARCH("&gt;",'CFR - XML import'!$A183,1)+1,SEARCH("/",'CFR - XML import'!$A183,1)-SEARCH("&gt;",'CFR - XML import'!$A183,1)-2)))</f>
        <v>0</v>
      </c>
      <c r="S189" s="140">
        <f>IF(ISERROR(FIND(S$3,'CFR - XML import'!$A183)),0,VALUE(MID('CFR - XML import'!$A183,SEARCH("&gt;",'CFR - XML import'!$A183,1)+1,SEARCH("/",'CFR - XML import'!$A183,1)-SEARCH("&gt;",'CFR - XML import'!$A183,1)-2)))</f>
        <v>0</v>
      </c>
      <c r="T189" s="140">
        <f>IF(ISERROR(FIND(T$3,'CFR - XML import'!$A183)),0,VALUE(MID('CFR - XML import'!$A183,SEARCH("&gt;",'CFR - XML import'!$A183,1)+1,SEARCH("/",'CFR - XML import'!$A183,1)-SEARCH("&gt;",'CFR - XML import'!$A183,1)-2)))</f>
        <v>0</v>
      </c>
      <c r="U189" s="140">
        <f>IF(ISERROR(FIND(U$3,'CFR - XML import'!$A183)),0,VALUE(MID('CFR - XML import'!$A183,SEARCH("&gt;",'CFR - XML import'!$A183,1)+1,SEARCH("/",'CFR - XML import'!$A183,1)-SEARCH("&gt;",'CFR - XML import'!$A183,1)-2)))</f>
        <v>0</v>
      </c>
      <c r="V189" s="140">
        <f>IF(ISERROR(FIND(V$3,'CFR - XML import'!$A183)),0,VALUE(MID('CFR - XML import'!$A183,SEARCH("&gt;",'CFR - XML import'!$A183,1)+1,SEARCH("/",'CFR - XML import'!$A183,1)-SEARCH("&gt;",'CFR - XML import'!$A183,1)-2)))</f>
        <v>0</v>
      </c>
      <c r="W189" s="140">
        <f>IF(ISERROR(FIND(W$3,'CFR - XML import'!$A183)),0,VALUE(MID('CFR - XML import'!$A183,SEARCH("&gt;",'CFR - XML import'!$A183,1)+1,SEARCH("/",'CFR - XML import'!$A183,1)-SEARCH("&gt;",'CFR - XML import'!$A183,1)-2)))</f>
        <v>0</v>
      </c>
      <c r="X189" s="140"/>
      <c r="Y189" s="140">
        <f>IF(ISERROR(FIND(Y$3,'CFR - XML import'!$A183)),0,VALUE(MID('CFR - XML import'!$A183,SEARCH("&gt;",'CFR - XML import'!$A183,1)+1,SEARCH("/",'CFR - XML import'!$A183,1)-SEARCH("&gt;",'CFR - XML import'!$A183,1)-2)))</f>
        <v>0</v>
      </c>
      <c r="Z189" s="140">
        <f>IF(ISERROR(FIND(Z$3,'CFR - XML import'!$A183)),0,VALUE(MID('CFR - XML import'!$A183,SEARCH("&gt;",'CFR - XML import'!$A183,1)+1,SEARCH("/",'CFR - XML import'!$A183,1)-SEARCH("&gt;",'CFR - XML import'!$A183,1)-2)))</f>
        <v>0</v>
      </c>
      <c r="AA189" s="140">
        <f>IF(ISERROR(FIND(AA$3,'CFR - XML import'!$A183)),0,VALUE(MID('CFR - XML import'!$A183,SEARCH("&gt;",'CFR - XML import'!$A183,1)+1,SEARCH("/",'CFR - XML import'!$A183,1)-SEARCH("&gt;",'CFR - XML import'!$A183,1)-2)))</f>
        <v>0</v>
      </c>
      <c r="AB189" s="140">
        <f>IF(ISERROR(FIND(AB$3,'CFR - XML import'!$A183)),0,VALUE(MID('CFR - XML import'!$A183,SEARCH("&gt;",'CFR - XML import'!$A183,1)+1,SEARCH("/",'CFR - XML import'!$A183,1)-SEARCH("&gt;",'CFR - XML import'!$A183,1)-2)))</f>
        <v>0</v>
      </c>
      <c r="AC189" s="140">
        <f>IF(ISERROR(FIND(AC$3,'CFR - XML import'!$A183)),0,VALUE(MID('CFR - XML import'!$A183,SEARCH("&gt;",'CFR - XML import'!$A183,1)+1,SEARCH("/",'CFR - XML import'!$A183,1)-SEARCH("&gt;",'CFR - XML import'!$A183,1)-2)))</f>
        <v>0</v>
      </c>
      <c r="AD189" s="140">
        <f>IF(ISERROR(FIND(AD$3,'CFR - XML import'!$A183)),0,VALUE(MID('CFR - XML import'!$A183,SEARCH("&gt;",'CFR - XML import'!$A183,1)+1,SEARCH("/",'CFR - XML import'!$A183,1)-SEARCH("&gt;",'CFR - XML import'!$A183,1)-2)))</f>
        <v>0</v>
      </c>
      <c r="AE189" s="140">
        <f>IF(ISERROR(FIND(AE$3,'CFR - XML import'!$A183)),0,VALUE(MID('CFR - XML import'!$A183,SEARCH("&gt;",'CFR - XML import'!$A183,1)+1,SEARCH("/",'CFR - XML import'!$A183,1)-SEARCH("&gt;",'CFR - XML import'!$A183,1)-2)))</f>
        <v>0</v>
      </c>
      <c r="AF189" s="140">
        <f>IF(ISERROR(FIND(AF$3,'CFR - XML import'!$A183)),0,VALUE(MID('CFR - XML import'!$A183,SEARCH("&gt;",'CFR - XML import'!$A183,1)+1,SEARCH("/",'CFR - XML import'!$A183,1)-SEARCH("&gt;",'CFR - XML import'!$A183,1)-2)))</f>
        <v>0</v>
      </c>
      <c r="AG189" s="140">
        <f>IF(ISERROR(FIND(AG$3,'CFR - XML import'!$A183)),0,VALUE(MID('CFR - XML import'!$A183,SEARCH("&gt;",'CFR - XML import'!$A183,1)+1,SEARCH("/",'CFR - XML import'!$A183,1)-SEARCH("&gt;",'CFR - XML import'!$A183,1)-2)))</f>
        <v>0</v>
      </c>
      <c r="AH189" s="140">
        <f>IF(ISERROR(FIND(AH$3,'CFR - XML import'!$A183)),0,VALUE(MID('CFR - XML import'!$A183,SEARCH("&gt;",'CFR - XML import'!$A183,1)+1,SEARCH("/",'CFR - XML import'!$A183,1)-SEARCH("&gt;",'CFR - XML import'!$A183,1)-2)))</f>
        <v>0</v>
      </c>
      <c r="AI189" s="140">
        <f>IF(ISERROR(FIND(AI$3,'CFR - XML import'!$A183)),0,VALUE(MID('CFR - XML import'!$A183,SEARCH("&gt;",'CFR - XML import'!$A183,1)+1,SEARCH("/",'CFR - XML import'!$A183,1)-SEARCH("&gt;",'CFR - XML import'!$A183,1)-2)))</f>
        <v>0</v>
      </c>
      <c r="AJ189" s="140">
        <f>IF(ISERROR(FIND(AJ$3,'CFR - XML import'!$A183)),0,VALUE(MID('CFR - XML import'!$A183,SEARCH("&gt;",'CFR - XML import'!$A183,1)+1,SEARCH("/",'CFR - XML import'!$A183,1)-SEARCH("&gt;",'CFR - XML import'!$A183,1)-2)))</f>
        <v>0</v>
      </c>
      <c r="AK189" s="140">
        <f>IF(ISERROR(FIND(AK$3,'CFR - XML import'!$A183)),0,VALUE(MID('CFR - XML import'!$A183,SEARCH("&gt;",'CFR - XML import'!$A183,1)+1,SEARCH("/",'CFR - XML import'!$A183,1)-SEARCH("&gt;",'CFR - XML import'!$A183,1)-2)))</f>
        <v>0</v>
      </c>
      <c r="AL189" s="140">
        <f>IF(ISERROR(FIND(AL$3,'CFR - XML import'!$A183)),0,VALUE(MID('CFR - XML import'!$A183,SEARCH("&gt;",'CFR - XML import'!$A183,1)+1,SEARCH("/",'CFR - XML import'!$A183,1)-SEARCH("&gt;",'CFR - XML import'!$A183,1)-2)))</f>
        <v>0</v>
      </c>
      <c r="AM189" s="140">
        <f>IF(ISERROR(FIND(AM$3,'CFR - XML import'!$A183)),0,VALUE(MID('CFR - XML import'!$A183,SEARCH("&gt;",'CFR - XML import'!$A183,1)+1,SEARCH("/",'CFR - XML import'!$A183,1)-SEARCH("&gt;",'CFR - XML import'!$A183,1)-2)))</f>
        <v>0</v>
      </c>
      <c r="AN189" s="140">
        <f>IF(ISERROR(FIND(AN$3,'CFR - XML import'!$A183)),0,VALUE(MID('CFR - XML import'!$A183,SEARCH("&gt;",'CFR - XML import'!$A183,1)+1,SEARCH("/",'CFR - XML import'!$A183,1)-SEARCH("&gt;",'CFR - XML import'!$A183,1)-2)))</f>
        <v>0</v>
      </c>
      <c r="AO189" s="140">
        <f>IF(ISERROR(FIND(AO$3,'CFR - XML import'!$A183)),0,VALUE(MID('CFR - XML import'!$A183,SEARCH("&gt;",'CFR - XML import'!$A183,1)+1,SEARCH("/",'CFR - XML import'!$A183,1)-SEARCH("&gt;",'CFR - XML import'!$A183,1)-2)))</f>
        <v>0</v>
      </c>
      <c r="AP189" s="140">
        <f>IF(ISERROR(FIND(AP$3,'CFR - XML import'!$A183)),0,VALUE(MID('CFR - XML import'!$A183,SEARCH("&gt;",'CFR - XML import'!$A183,1)+1,SEARCH("/",'CFR - XML import'!$A183,1)-SEARCH("&gt;",'CFR - XML import'!$A183,1)-2)))</f>
        <v>0</v>
      </c>
      <c r="AQ189" s="140">
        <f>IF(ISERROR(FIND(AQ$3,'CFR - XML import'!$A183)),0,VALUE(MID('CFR - XML import'!$A183,SEARCH("&gt;",'CFR - XML import'!$A183,1)+1,SEARCH("/",'CFR - XML import'!$A183,1)-SEARCH("&gt;",'CFR - XML import'!$A183,1)-2)))</f>
        <v>0</v>
      </c>
      <c r="AR189" s="140">
        <f>IF(ISERROR(FIND(AR$3,'CFR - XML import'!$A183)),0,VALUE(MID('CFR - XML import'!$A183,SEARCH("&gt;",'CFR - XML import'!$A183,1)+1,SEARCH("/",'CFR - XML import'!$A183,1)-SEARCH("&gt;",'CFR - XML import'!$A183,1)-2)))</f>
        <v>0</v>
      </c>
      <c r="AS189" s="140">
        <f>IF(ISERROR(FIND(AS$3,'CFR - XML import'!$A183)),0,VALUE(MID('CFR - XML import'!$A183,SEARCH("&gt;",'CFR - XML import'!$A183,1)+1,SEARCH("/",'CFR - XML import'!$A183,1)-SEARCH("&gt;",'CFR - XML import'!$A183,1)-2)))</f>
        <v>0</v>
      </c>
      <c r="AT189" s="140">
        <f>IF(ISERROR(FIND(AT$3,'CFR - XML import'!$A183)),0,VALUE(MID('CFR - XML import'!$A183,SEARCH("&gt;",'CFR - XML import'!$A183,1)+1,SEARCH("/",'CFR - XML import'!$A183,1)-SEARCH("&gt;",'CFR - XML import'!$A183,1)-2)))</f>
        <v>0</v>
      </c>
      <c r="AU189" s="140">
        <f>IF(ISERROR(FIND(AU$3,'CFR - XML import'!$A183)),0,VALUE(MID('CFR - XML import'!$A183,SEARCH("&gt;",'CFR - XML import'!$A183,1)+1,SEARCH("/",'CFR - XML import'!$A183,1)-SEARCH("&gt;",'CFR - XML import'!$A183,1)-2)))</f>
        <v>0</v>
      </c>
      <c r="AV189" s="140">
        <f>IF(ISERROR(FIND(AV$3,'CFR - XML import'!$A183)),0,VALUE(MID('CFR - XML import'!$A183,SEARCH("&gt;",'CFR - XML import'!$A183,1)+1,SEARCH("/",'CFR - XML import'!$A183,1)-SEARCH("&gt;",'CFR - XML import'!$A183,1)-2)))</f>
        <v>0</v>
      </c>
      <c r="AW189" s="140">
        <f>IF(ISERROR(FIND(AW$3,'CFR - XML import'!$A183)),0,VALUE(MID('CFR - XML import'!$A183,SEARCH("&gt;",'CFR - XML import'!$A183,1)+1,SEARCH("/",'CFR - XML import'!$A183,1)-SEARCH("&gt;",'CFR - XML import'!$A183,1)-2)))</f>
        <v>0</v>
      </c>
      <c r="AX189" s="140">
        <f>IF(ISERROR(FIND(AX$3,'CFR - XML import'!$A183)),0,VALUE(MID('CFR - XML import'!$A183,SEARCH("&gt;",'CFR - XML import'!$A183,1)+1,SEARCH("/",'CFR - XML import'!$A183,1)-SEARCH("&gt;",'CFR - XML import'!$A183,1)-2)))</f>
        <v>0</v>
      </c>
      <c r="AY189" s="140">
        <f>IF(ISERROR(FIND(AY$3,'CFR - XML import'!$A183)),0,VALUE(MID('CFR - XML import'!$A183,SEARCH("&gt;",'CFR - XML import'!$A183,1)+1,SEARCH("/",'CFR - XML import'!$A183,1)-SEARCH("&gt;",'CFR - XML import'!$A183,1)-2)))</f>
        <v>0</v>
      </c>
      <c r="AZ189" s="140">
        <f>IF(ISERROR(FIND(AZ$3,'CFR - XML import'!$A183)),0,VALUE(MID('CFR - XML import'!$A183,SEARCH("&gt;",'CFR - XML import'!$A183,1)+1,SEARCH("/",'CFR - XML import'!$A183,1)-SEARCH("&gt;",'CFR - XML import'!$A183,1)-2)))</f>
        <v>0</v>
      </c>
      <c r="BA189" s="140">
        <f>IF(ISERROR(FIND(BA$3,'CFR - XML import'!$A183)),0,VALUE(MID('CFR - XML import'!$A183,SEARCH("&gt;",'CFR - XML import'!$A183,1)+1,SEARCH("/",'CFR - XML import'!$A183,1)-SEARCH("&gt;",'CFR - XML import'!$A183,1)-2)))</f>
        <v>0</v>
      </c>
      <c r="BB189" s="140">
        <f>IF(ISERROR(FIND(BB$3,'CFR - XML import'!$A183)),0,VALUE(MID('CFR - XML import'!$A183,SEARCH("&gt;",'CFR - XML import'!$A183,1)+1,SEARCH("/",'CFR - XML import'!$A183,1)-SEARCH("&gt;",'CFR - XML import'!$A183,1)-2)))</f>
        <v>0</v>
      </c>
      <c r="BC189" s="140">
        <f>IF(ISERROR(FIND(BC$3,'CFR - XML import'!$A183)),0,VALUE(MID('CFR - XML import'!$A183,SEARCH("&gt;",'CFR - XML import'!$A183,1)+1,SEARCH("/",'CFR - XML import'!$A183,1)-SEARCH("&gt;",'CFR - XML import'!$A183,1)-2)))</f>
        <v>0</v>
      </c>
      <c r="BD189" s="140">
        <f>IF(ISERROR(FIND(BD$3,'CFR - XML import'!$A183)),0,VALUE(MID('CFR - XML import'!$A183,SEARCH("&gt;",'CFR - XML import'!$A183,1)+1,SEARCH("/",'CFR - XML import'!$A183,1)-SEARCH("&gt;",'CFR - XML import'!$A183,1)-2)))</f>
        <v>0</v>
      </c>
      <c r="BE189" s="140">
        <f>IF(ISERROR(FIND(BE$3,'CFR - XML import'!$A183)),0,VALUE(MID('CFR - XML import'!$A183,SEARCH("&gt;",'CFR - XML import'!$A183,1)+1,SEARCH("/",'CFR - XML import'!$A183,1)-SEARCH("&gt;",'CFR - XML import'!$A183,1)-2)))</f>
        <v>0</v>
      </c>
      <c r="BF189" s="140">
        <f>IF(ISERROR(FIND(BF$3,'CFR - XML import'!$A183)),0,VALUE(MID('CFR - XML import'!$A183,SEARCH("&gt;",'CFR - XML import'!$A183,1)+1,SEARCH("/",'CFR - XML import'!$A183,1)-SEARCH("&gt;",'CFR - XML import'!$A183,1)-2)))</f>
        <v>0</v>
      </c>
      <c r="BG189" s="140">
        <f>IF(ISERROR(FIND(BG$3,'CFR - XML import'!$A183)),0,VALUE(MID('CFR - XML import'!$A183,SEARCH("&gt;",'CFR - XML import'!$A183,1)+1,SEARCH("/",'CFR - XML import'!$A183,1)-SEARCH("&gt;",'CFR - XML import'!$A183,1)-2)))</f>
        <v>0</v>
      </c>
      <c r="BH189" s="140">
        <f>IF(ISERROR(FIND(BH$3,'CFR - XML import'!$A183)),0,VALUE(MID('CFR - XML import'!$A183,SEARCH("&gt;",'CFR - XML import'!$A183,1)+1,SEARCH("/",'CFR - XML import'!$A183,1)-SEARCH("&gt;",'CFR - XML import'!$A183,1)-2)))</f>
        <v>0</v>
      </c>
      <c r="BI189" s="140">
        <f>IF(ISERROR(FIND(BI$3,'CFR - XML import'!$A183)),0,VALUE(MID('CFR - XML import'!$A183,SEARCH("&gt;",'CFR - XML import'!$A183,1)+1,SEARCH("/",'CFR - XML import'!$A183,1)-SEARCH("&gt;",'CFR - XML import'!$A183,1)-2)))</f>
        <v>0</v>
      </c>
      <c r="BJ189" s="140">
        <f>IF(ISERROR(FIND(BJ$3,'CFR - XML import'!$A183)),0,VALUE(MID('CFR - XML import'!$A183,SEARCH("&gt;",'CFR - XML import'!$A183,1)+1,SEARCH("/",'CFR - XML import'!$A183,1)-SEARCH("&gt;",'CFR - XML import'!$A183,1)-2)))</f>
        <v>0</v>
      </c>
      <c r="BK189" s="140">
        <f>IF(ISERROR(FIND(BK$3,'CFR - XML import'!$A183)),0,VALUE(MID('CFR - XML import'!$A183,SEARCH("&gt;",'CFR - XML import'!$A183,1)+1,SEARCH("/",'CFR - XML import'!$A183,1)-SEARCH("&gt;",'CFR - XML import'!$A183,1)-2)))</f>
        <v>0</v>
      </c>
      <c r="BL189" s="140">
        <f>IF(ISERROR(FIND(BL$3,'CFR - XML import'!$A183)),0,VALUE(MID('CFR - XML import'!$A183,SEARCH("&gt;",'CFR - XML import'!$A183,1)+1,SEARCH("/",'CFR - XML import'!$A183,1)-SEARCH("&gt;",'CFR - XML import'!$A183,1)-2)))</f>
        <v>0</v>
      </c>
      <c r="BM189" s="140">
        <f>IF(ISERROR(FIND(BM$3,'CFR - XML import'!$A183)),0,VALUE(MID('CFR - XML import'!$A183,SEARCH("&gt;",'CFR - XML import'!$A183,1)+1,SEARCH("/",'CFR - XML import'!$A183,1)-SEARCH("&gt;",'CFR - XML import'!$A183,1)-2)))</f>
        <v>0</v>
      </c>
      <c r="BN189" s="140">
        <f>IF(ISERROR(FIND(BN$3,'CFR - XML import'!$A183)),0,VALUE(MID('CFR - XML import'!$A183,SEARCH("&gt;",'CFR - XML import'!$A183,1)+1,SEARCH("/",'CFR - XML import'!$A183,1)-SEARCH("&gt;",'CFR - XML import'!$A183,1)-2)))</f>
        <v>0</v>
      </c>
      <c r="BO189" s="140">
        <f>IF(ISERROR(FIND(BO$3,'CFR - XML import'!$A183)),0,VALUE(MID('CFR - XML import'!$A183,SEARCH("&gt;",'CFR - XML import'!$A183,1)+1,SEARCH("/",'CFR - XML import'!$A183,1)-SEARCH("&gt;",'CFR - XML import'!$A183,1)-2)))</f>
        <v>0</v>
      </c>
      <c r="BP189" s="140">
        <f>IF(ISERROR(FIND(BP$3,'CFR - XML import'!$A183)),0,VALUE(MID('CFR - XML import'!$A183,SEARCH("&gt;",'CFR - XML import'!$A183,1)+1,SEARCH("/",'CFR - XML import'!$A183,1)-SEARCH("&gt;",'CFR - XML import'!$A183,1)-2)))</f>
        <v>0</v>
      </c>
      <c r="BQ189" s="140">
        <f>IF(ISERROR(FIND(BQ$3,'CFR - XML import'!$A183)),0,VALUE(MID('CFR - XML import'!$A183,SEARCH("&gt;",'CFR - XML import'!$A183,1)+1,SEARCH("/",'CFR - XML import'!$A183,1)-SEARCH("&gt;",'CFR - XML import'!$A183,1)-2)))</f>
        <v>0</v>
      </c>
      <c r="BR189" s="140">
        <f>IF(ISERROR(FIND(BR$3,'CFR - XML import'!$A183)),0,VALUE(MID('CFR - XML import'!$A183,SEARCH("&gt;",'CFR - XML import'!$A183,1)+1,SEARCH("/",'CFR - XML import'!$A183,1)-SEARCH("&gt;",'CFR - XML import'!$A183,1)-2)))</f>
        <v>0</v>
      </c>
      <c r="BS189" s="140">
        <f>IF(ISERROR(FIND(BS$3,'CFR - XML import'!$A183)),0,VALUE(MID('CFR - XML import'!$A183,SEARCH("&gt;",'CFR - XML import'!$A183,1)+1,SEARCH("/",'CFR - XML import'!$A183,1)-SEARCH("&gt;",'CFR - XML import'!$A183,1)-2)))</f>
        <v>0</v>
      </c>
      <c r="BT189" s="140">
        <f>IF(ISERROR(FIND(BT$3,'CFR - XML import'!$A183)),0,VALUE(MID('CFR - XML import'!$A183,SEARCH("&gt;",'CFR - XML import'!$A183,1)+1,SEARCH("/",'CFR - XML import'!$A183,1)-SEARCH("&gt;",'CFR - XML import'!$A183,1)-2)))</f>
        <v>0</v>
      </c>
      <c r="BU189" s="140">
        <f>IF(ISERROR(FIND(BU$3,'CFR - XML import'!$A183)),0,VALUE(MID('CFR - XML import'!$A183,SEARCH("&gt;",'CFR - XML import'!$A183,1)+1,SEARCH("/",'CFR - XML import'!$A183,1)-SEARCH("&gt;",'CFR - XML import'!$A183,1)-2)))</f>
        <v>0</v>
      </c>
      <c r="BV189" s="140">
        <f>IF(ISERROR(FIND(BV$3,'CFR - XML import'!$A183)),0,VALUE(MID('CFR - XML import'!$A183,SEARCH("&gt;",'CFR - XML import'!$A183,1)+1,SEARCH("/",'CFR - XML import'!$A183,1)-SEARCH("&gt;",'CFR - XML import'!$A183,1)-2)))</f>
        <v>0</v>
      </c>
      <c r="BW189" s="140">
        <f>IF(ISERROR(FIND(BW$3,'CFR - XML import'!$A183)),0,VALUE(MID('CFR - XML import'!$A183,SEARCH("&gt;",'CFR - XML import'!$A183,1)+1,SEARCH("/",'CFR - XML import'!$A183,1)-SEARCH("&gt;",'CFR - XML import'!$A183,1)-2)))</f>
        <v>0</v>
      </c>
      <c r="BX189" s="140">
        <f>IF(ISERROR(FIND(BX$3,'CFR - XML import'!$A183)),0,VALUE(MID('CFR - XML import'!$A183,SEARCH("&gt;",'CFR - XML import'!$A183,1)+1,SEARCH("/",'CFR - XML import'!$A183,1)-SEARCH("&gt;",'CFR - XML import'!$A183,1)-2)))</f>
        <v>0</v>
      </c>
      <c r="BY189" s="140">
        <f>IF(ISERROR(FIND(BY$3,'CFR - XML import'!$A183)),0,VALUE(MID('CFR - XML import'!$A183,SEARCH("&gt;",'CFR - XML import'!$A183,1)+1,SEARCH("/",'CFR - XML import'!$A183,1)-SEARCH("&gt;",'CFR - XML import'!$A183,1)-2)))</f>
        <v>0</v>
      </c>
      <c r="BZ189" s="140">
        <f>IF(ISERROR(FIND(BZ$3,'CFR - XML import'!$A183)),0,VALUE(MID('CFR - XML import'!$A183,SEARCH("&gt;",'CFR - XML import'!$A183,1)+1,SEARCH("/",'CFR - XML import'!$A183,1)-SEARCH("&gt;",'CFR - XML import'!$A183,1)-2)))</f>
        <v>0</v>
      </c>
      <c r="CG189" s="142">
        <f>IF(ISERROR(IF(MID('CFR - XML import'!$A183,LEN($CF$4)+5,LEN('CFR - XML import'!$A183)-(2*LEN($CF$4)+5))="RMMS",1,IF(MID('CFR - XML import'!$A183,LEN("    &lt;InputSystem&gt;")+1,LEN('CFR - XML import'!$A183)-(LEN("    &lt;InputSystem&gt;")+LEN($CF$4)+1))="SIMS",2,0))),0,IF(MID('CFR - XML import'!$A183,LEN($CF$4)+5,LEN('CFR - XML import'!$A183)-(2*LEN($CF$4)+5))="RMMS",1,IF(MID('CFR - XML import'!$A183,LEN("    &lt;InputSystem&gt;")+1,LEN('CFR - XML import'!$A183)-(LEN("    &lt;InputSystem&gt;")+LEN($CF$4)+1))="SIMS",2,0)))</f>
        <v>0</v>
      </c>
      <c r="CH189" s="140">
        <f>IF(ISERROR(FIND(CH$3,'CFR - XML import'!$A183)),0,MID('CFR - XML import'!$A183,SEARCH("&gt;",'CFR - XML import'!$A183,1)+1,SEARCH("/",'CFR - XML import'!$A183,1)-SEARCH("&gt;",'CFR - XML import'!$A183,1)-2))</f>
        <v>0</v>
      </c>
      <c r="CI189" s="140">
        <f>IF(ISERROR(FIND(CI$3,'CFR - XML import'!$A183)),0,MID('CFR - XML import'!$A183,SEARCH("&gt;",'CFR - XML import'!$A183,1)+1,SEARCH("/",'CFR - XML import'!$A183,1)-SEARCH("&gt;",'CFR - XML import'!$A183,1)-2))</f>
        <v>0</v>
      </c>
      <c r="CJ189" s="140">
        <f>IF(ISERROR(FIND(CJ$3,'CFR - XML import'!$A183)),0,MID('CFR - XML import'!$A183,SEARCH("&gt;",'CFR - XML import'!$A183,1)+1,SEARCH("/",'CFR - XML import'!$A183,1)-SEARCH("&gt;",'CFR - XML import'!$A183,1)-2))</f>
        <v>0</v>
      </c>
      <c r="CK189" s="140">
        <f>IF(ISERROR(FIND(CK$3,'CFR - XML import'!$A183)),0,MID('CFR - XML import'!$A183,SEARCH("&gt;",'CFR - XML import'!$A183,1)+1,SEARCH("/",'CFR - XML import'!$A183,1)-SEARCH("&gt;",'CFR - XML import'!$A183,1)-2))</f>
        <v>0</v>
      </c>
      <c r="CL189" s="140">
        <f>IF(ISERROR(FIND(CL$3,'CFR - XML import'!$A183)),0,MID('CFR - XML import'!$A183,SEARCH("&gt;",'CFR - XML import'!$A183,1)+1,SEARCH("/",'CFR - XML import'!$A183,1)-SEARCH("&gt;",'CFR - XML import'!$A183,1)-2))</f>
        <v>0</v>
      </c>
      <c r="CM189" s="140">
        <f>IF(ISERROR(FIND(CM$3,'CFR - XML import'!$A183)),0,MID('CFR - XML import'!$A183,SEARCH("&gt;",'CFR - XML import'!$A183,1)+1,SEARCH("/",'CFR - XML import'!$A183,1)-SEARCH("&gt;",'CFR - XML import'!$A183,1)-2))</f>
        <v>0</v>
      </c>
    </row>
    <row r="190" spans="1:91" x14ac:dyDescent="0.2">
      <c r="A190" s="139" t="str">
        <f>IF(AND('CFR - XML import'!A184&lt;&gt;"",LEFT('CFR - XML import'!A184,1)&lt;&gt;"&lt;",LEFT('CFR - XML import'!A184,3)&lt;&gt;"  &lt;",LEFT('CFR - XML import'!A184,5)&lt;&gt;"    &lt;",LEFT('CFR - XML import'!A184,7)&lt;&gt;"      &lt;",LEFT('CFR - XML import'!A184,9)&lt;&gt;"        &lt;",$B$1="SIMS"),'CFR - XML import'!A184,IF(AND(LEFT('CFR - XML import'!A184,9)="&lt;Details&gt;",$B$1="RM"),'CFR - XML import'!A184,""))</f>
        <v/>
      </c>
      <c r="B190" s="140">
        <f>IF(ISERROR(FIND(B$3,'CFR - XML import'!$A184)),0,VALUE(MID('CFR - XML import'!$A184,SEARCH("&gt;",'CFR - XML import'!$A184,1)+1,SEARCH("/",'CFR - XML import'!$A184,1)-SEARCH("&gt;",'CFR - XML import'!$A184,1)-2)))</f>
        <v>0</v>
      </c>
      <c r="D190" s="140">
        <f>IF(ISERROR(FIND(D$3,'CFR - XML import'!$A184)),0,MID('CFR - XML import'!$A184,SEARCH("&gt;",'CFR - XML import'!$A184,1)+1,SEARCH("/",'CFR - XML import'!$A184,1)-SEARCH("&gt;",'CFR - XML import'!$A184,1)-2))</f>
        <v>0</v>
      </c>
      <c r="E190" s="140">
        <f>IF(ISERROR(FIND(E$3,'CFR - XML import'!$A184)),0,MID('CFR - XML import'!$A184,SEARCH("&gt;",'CFR - XML import'!$A184,1)+1,SEARCH("/",'CFR - XML import'!$A184,1)-SEARCH("&gt;",'CFR - XML import'!$A184,1)-2))</f>
        <v>0</v>
      </c>
      <c r="F190" s="141">
        <f>IF($B$1="SIMS",IF(ISERROR(FIND(F$3,'CFR - XML import'!$A184)),0,VALUE(MID('CFR - XML import'!$A184,15,10))),IF(ISERROR(FIND(F$3,'CFR - XML import'!$A184)),0,VALUE(MID('CFR - XML import'!$A184,15,10))))</f>
        <v>0</v>
      </c>
      <c r="G190" s="140">
        <f>IF(ISERROR(FIND(G$3,'CFR - XML import'!$A184)),0,VALUE(MID('CFR - XML import'!$A184,SEARCH("&gt;",'CFR - XML import'!$A184,1)+1,SEARCH("/",'CFR - XML import'!$A184,1)-SEARCH("&gt;",'CFR - XML import'!$A184,1)-2)))</f>
        <v>0</v>
      </c>
      <c r="H190" s="140">
        <f>IF(ISERROR(FIND(H$3,'CFR - XML import'!$A184)),0,VALUE(MID('CFR - XML import'!$A184,SEARCH("&gt;",'CFR - XML import'!$A184,1)+1,SEARCH("/",'CFR - XML import'!$A184,1)-SEARCH("&gt;",'CFR - XML import'!$A184,1)-2)))</f>
        <v>0</v>
      </c>
      <c r="I190" s="140">
        <f>IF(ISERROR(FIND(I$3,'CFR - XML import'!$A184)),0,VALUE(MID('CFR - XML import'!$A184,SEARCH("&gt;",'CFR - XML import'!$A184,1)+1,SEARCH("/",'CFR - XML import'!$A184,1)-SEARCH("&gt;",'CFR - XML import'!$A184,1)-2)))</f>
        <v>0</v>
      </c>
      <c r="J190" s="140">
        <f>IF(ISERROR(FIND(J$3,'CFR - XML import'!$A184)),0,VALUE(MID('CFR - XML import'!$A184,SEARCH("&gt;",'CFR - XML import'!$A184,1)+1,SEARCH("/",'CFR - XML import'!$A184,1)-SEARCH("&gt;",'CFR - XML import'!$A184,1)-2)))</f>
        <v>0</v>
      </c>
      <c r="K190" s="140">
        <f>IF(ISERROR(FIND(K$3,'CFR - XML import'!$A184)),0,VALUE(MID('CFR - XML import'!$A184,SEARCH("&gt;",'CFR - XML import'!$A184,1)+1,SEARCH("/",'CFR - XML import'!$A184,1)-SEARCH("&gt;",'CFR - XML import'!$A184,1)-2)))</f>
        <v>0</v>
      </c>
      <c r="L190" s="140">
        <f>IF(ISERROR(FIND(L$3,'CFR - XML import'!$A184)),0,VALUE(MID('CFR - XML import'!$A184,SEARCH("&gt;",'CFR - XML import'!$A184,1)+1,SEARCH("/",'CFR - XML import'!$A184,1)-SEARCH("&gt;",'CFR - XML import'!$A184,1)-2)))</f>
        <v>0</v>
      </c>
      <c r="M190" s="140">
        <f>IF(ISERROR(FIND(M$3,'CFR - XML import'!$A184)),0,VALUE(MID('CFR - XML import'!$A184,SEARCH("&gt;",'CFR - XML import'!$A184,1)+1,SEARCH("/",'CFR - XML import'!$A184,1)-SEARCH("&gt;",'CFR - XML import'!$A184,1)-2)))</f>
        <v>0</v>
      </c>
      <c r="N190" s="140">
        <f>IF(ISERROR(FIND(N$3,'CFR - XML import'!$A184)),0,VALUE(MID('CFR - XML import'!$A184,SEARCH("&gt;",'CFR - XML import'!$A184,1)+1,SEARCH("/",'CFR - XML import'!$A184,1)-SEARCH("&gt;",'CFR - XML import'!$A184,1)-2)))</f>
        <v>0</v>
      </c>
      <c r="O190" s="140">
        <f>IF(ISERROR(FIND(O$3,'CFR - XML import'!$A184)),0,VALUE(MID('CFR - XML import'!$A184,SEARCH("&gt;",'CFR - XML import'!$A184,1)+1,SEARCH("/",'CFR - XML import'!$A184,1)-SEARCH("&gt;",'CFR - XML import'!$A184,1)-2)))</f>
        <v>0</v>
      </c>
      <c r="P190" s="140">
        <f>IF(ISERROR(FIND(P$3,'CFR - XML import'!$A184)),0,VALUE(MID('CFR - XML import'!$A184,SEARCH("&gt;",'CFR - XML import'!$A184,1)+1,SEARCH("/",'CFR - XML import'!$A184,1)-SEARCH("&gt;",'CFR - XML import'!$A184,1)-2)))</f>
        <v>0</v>
      </c>
      <c r="Q190" s="140">
        <f>IF(ISERROR(FIND(Q$3,'CFR - XML import'!$A184)),0,VALUE(MID('CFR - XML import'!$A184,SEARCH("&gt;",'CFR - XML import'!$A184,1)+1,SEARCH("/",'CFR - XML import'!$A184,1)-SEARCH("&gt;",'CFR - XML import'!$A184,1)-2)))</f>
        <v>0</v>
      </c>
      <c r="R190" s="140">
        <f>IF(ISERROR(FIND(R$3,'CFR - XML import'!$A184)),0,VALUE(MID('CFR - XML import'!$A184,SEARCH("&gt;",'CFR - XML import'!$A184,1)+1,SEARCH("/",'CFR - XML import'!$A184,1)-SEARCH("&gt;",'CFR - XML import'!$A184,1)-2)))</f>
        <v>0</v>
      </c>
      <c r="S190" s="140">
        <f>IF(ISERROR(FIND(S$3,'CFR - XML import'!$A184)),0,VALUE(MID('CFR - XML import'!$A184,SEARCH("&gt;",'CFR - XML import'!$A184,1)+1,SEARCH("/",'CFR - XML import'!$A184,1)-SEARCH("&gt;",'CFR - XML import'!$A184,1)-2)))</f>
        <v>0</v>
      </c>
      <c r="T190" s="140">
        <f>IF(ISERROR(FIND(T$3,'CFR - XML import'!$A184)),0,VALUE(MID('CFR - XML import'!$A184,SEARCH("&gt;",'CFR - XML import'!$A184,1)+1,SEARCH("/",'CFR - XML import'!$A184,1)-SEARCH("&gt;",'CFR - XML import'!$A184,1)-2)))</f>
        <v>0</v>
      </c>
      <c r="U190" s="140">
        <f>IF(ISERROR(FIND(U$3,'CFR - XML import'!$A184)),0,VALUE(MID('CFR - XML import'!$A184,SEARCH("&gt;",'CFR - XML import'!$A184,1)+1,SEARCH("/",'CFR - XML import'!$A184,1)-SEARCH("&gt;",'CFR - XML import'!$A184,1)-2)))</f>
        <v>0</v>
      </c>
      <c r="V190" s="140">
        <f>IF(ISERROR(FIND(V$3,'CFR - XML import'!$A184)),0,VALUE(MID('CFR - XML import'!$A184,SEARCH("&gt;",'CFR - XML import'!$A184,1)+1,SEARCH("/",'CFR - XML import'!$A184,1)-SEARCH("&gt;",'CFR - XML import'!$A184,1)-2)))</f>
        <v>0</v>
      </c>
      <c r="W190" s="140">
        <f>IF(ISERROR(FIND(W$3,'CFR - XML import'!$A184)),0,VALUE(MID('CFR - XML import'!$A184,SEARCH("&gt;",'CFR - XML import'!$A184,1)+1,SEARCH("/",'CFR - XML import'!$A184,1)-SEARCH("&gt;",'CFR - XML import'!$A184,1)-2)))</f>
        <v>0</v>
      </c>
      <c r="X190" s="140"/>
      <c r="Y190" s="140">
        <f>IF(ISERROR(FIND(Y$3,'CFR - XML import'!$A184)),0,VALUE(MID('CFR - XML import'!$A184,SEARCH("&gt;",'CFR - XML import'!$A184,1)+1,SEARCH("/",'CFR - XML import'!$A184,1)-SEARCH("&gt;",'CFR - XML import'!$A184,1)-2)))</f>
        <v>0</v>
      </c>
      <c r="Z190" s="140">
        <f>IF(ISERROR(FIND(Z$3,'CFR - XML import'!$A184)),0,VALUE(MID('CFR - XML import'!$A184,SEARCH("&gt;",'CFR - XML import'!$A184,1)+1,SEARCH("/",'CFR - XML import'!$A184,1)-SEARCH("&gt;",'CFR - XML import'!$A184,1)-2)))</f>
        <v>0</v>
      </c>
      <c r="AA190" s="140">
        <f>IF(ISERROR(FIND(AA$3,'CFR - XML import'!$A184)),0,VALUE(MID('CFR - XML import'!$A184,SEARCH("&gt;",'CFR - XML import'!$A184,1)+1,SEARCH("/",'CFR - XML import'!$A184,1)-SEARCH("&gt;",'CFR - XML import'!$A184,1)-2)))</f>
        <v>0</v>
      </c>
      <c r="AB190" s="140">
        <f>IF(ISERROR(FIND(AB$3,'CFR - XML import'!$A184)),0,VALUE(MID('CFR - XML import'!$A184,SEARCH("&gt;",'CFR - XML import'!$A184,1)+1,SEARCH("/",'CFR - XML import'!$A184,1)-SEARCH("&gt;",'CFR - XML import'!$A184,1)-2)))</f>
        <v>0</v>
      </c>
      <c r="AC190" s="140">
        <f>IF(ISERROR(FIND(AC$3,'CFR - XML import'!$A184)),0,VALUE(MID('CFR - XML import'!$A184,SEARCH("&gt;",'CFR - XML import'!$A184,1)+1,SEARCH("/",'CFR - XML import'!$A184,1)-SEARCH("&gt;",'CFR - XML import'!$A184,1)-2)))</f>
        <v>0</v>
      </c>
      <c r="AD190" s="140">
        <f>IF(ISERROR(FIND(AD$3,'CFR - XML import'!$A184)),0,VALUE(MID('CFR - XML import'!$A184,SEARCH("&gt;",'CFR - XML import'!$A184,1)+1,SEARCH("/",'CFR - XML import'!$A184,1)-SEARCH("&gt;",'CFR - XML import'!$A184,1)-2)))</f>
        <v>0</v>
      </c>
      <c r="AE190" s="140">
        <f>IF(ISERROR(FIND(AE$3,'CFR - XML import'!$A184)),0,VALUE(MID('CFR - XML import'!$A184,SEARCH("&gt;",'CFR - XML import'!$A184,1)+1,SEARCH("/",'CFR - XML import'!$A184,1)-SEARCH("&gt;",'CFR - XML import'!$A184,1)-2)))</f>
        <v>0</v>
      </c>
      <c r="AF190" s="140">
        <f>IF(ISERROR(FIND(AF$3,'CFR - XML import'!$A184)),0,VALUE(MID('CFR - XML import'!$A184,SEARCH("&gt;",'CFR - XML import'!$A184,1)+1,SEARCH("/",'CFR - XML import'!$A184,1)-SEARCH("&gt;",'CFR - XML import'!$A184,1)-2)))</f>
        <v>0</v>
      </c>
      <c r="AG190" s="140">
        <f>IF(ISERROR(FIND(AG$3,'CFR - XML import'!$A184)),0,VALUE(MID('CFR - XML import'!$A184,SEARCH("&gt;",'CFR - XML import'!$A184,1)+1,SEARCH("/",'CFR - XML import'!$A184,1)-SEARCH("&gt;",'CFR - XML import'!$A184,1)-2)))</f>
        <v>0</v>
      </c>
      <c r="AH190" s="140">
        <f>IF(ISERROR(FIND(AH$3,'CFR - XML import'!$A184)),0,VALUE(MID('CFR - XML import'!$A184,SEARCH("&gt;",'CFR - XML import'!$A184,1)+1,SEARCH("/",'CFR - XML import'!$A184,1)-SEARCH("&gt;",'CFR - XML import'!$A184,1)-2)))</f>
        <v>0</v>
      </c>
      <c r="AI190" s="140">
        <f>IF(ISERROR(FIND(AI$3,'CFR - XML import'!$A184)),0,VALUE(MID('CFR - XML import'!$A184,SEARCH("&gt;",'CFR - XML import'!$A184,1)+1,SEARCH("/",'CFR - XML import'!$A184,1)-SEARCH("&gt;",'CFR - XML import'!$A184,1)-2)))</f>
        <v>0</v>
      </c>
      <c r="AJ190" s="140">
        <f>IF(ISERROR(FIND(AJ$3,'CFR - XML import'!$A184)),0,VALUE(MID('CFR - XML import'!$A184,SEARCH("&gt;",'CFR - XML import'!$A184,1)+1,SEARCH("/",'CFR - XML import'!$A184,1)-SEARCH("&gt;",'CFR - XML import'!$A184,1)-2)))</f>
        <v>0</v>
      </c>
      <c r="AK190" s="140">
        <f>IF(ISERROR(FIND(AK$3,'CFR - XML import'!$A184)),0,VALUE(MID('CFR - XML import'!$A184,SEARCH("&gt;",'CFR - XML import'!$A184,1)+1,SEARCH("/",'CFR - XML import'!$A184,1)-SEARCH("&gt;",'CFR - XML import'!$A184,1)-2)))</f>
        <v>0</v>
      </c>
      <c r="AL190" s="140">
        <f>IF(ISERROR(FIND(AL$3,'CFR - XML import'!$A184)),0,VALUE(MID('CFR - XML import'!$A184,SEARCH("&gt;",'CFR - XML import'!$A184,1)+1,SEARCH("/",'CFR - XML import'!$A184,1)-SEARCH("&gt;",'CFR - XML import'!$A184,1)-2)))</f>
        <v>0</v>
      </c>
      <c r="AM190" s="140">
        <f>IF(ISERROR(FIND(AM$3,'CFR - XML import'!$A184)),0,VALUE(MID('CFR - XML import'!$A184,SEARCH("&gt;",'CFR - XML import'!$A184,1)+1,SEARCH("/",'CFR - XML import'!$A184,1)-SEARCH("&gt;",'CFR - XML import'!$A184,1)-2)))</f>
        <v>0</v>
      </c>
      <c r="AN190" s="140">
        <f>IF(ISERROR(FIND(AN$3,'CFR - XML import'!$A184)),0,VALUE(MID('CFR - XML import'!$A184,SEARCH("&gt;",'CFR - XML import'!$A184,1)+1,SEARCH("/",'CFR - XML import'!$A184,1)-SEARCH("&gt;",'CFR - XML import'!$A184,1)-2)))</f>
        <v>0</v>
      </c>
      <c r="AO190" s="140">
        <f>IF(ISERROR(FIND(AO$3,'CFR - XML import'!$A184)),0,VALUE(MID('CFR - XML import'!$A184,SEARCH("&gt;",'CFR - XML import'!$A184,1)+1,SEARCH("/",'CFR - XML import'!$A184,1)-SEARCH("&gt;",'CFR - XML import'!$A184,1)-2)))</f>
        <v>0</v>
      </c>
      <c r="AP190" s="140">
        <f>IF(ISERROR(FIND(AP$3,'CFR - XML import'!$A184)),0,VALUE(MID('CFR - XML import'!$A184,SEARCH("&gt;",'CFR - XML import'!$A184,1)+1,SEARCH("/",'CFR - XML import'!$A184,1)-SEARCH("&gt;",'CFR - XML import'!$A184,1)-2)))</f>
        <v>0</v>
      </c>
      <c r="AQ190" s="140">
        <f>IF(ISERROR(FIND(AQ$3,'CFR - XML import'!$A184)),0,VALUE(MID('CFR - XML import'!$A184,SEARCH("&gt;",'CFR - XML import'!$A184,1)+1,SEARCH("/",'CFR - XML import'!$A184,1)-SEARCH("&gt;",'CFR - XML import'!$A184,1)-2)))</f>
        <v>0</v>
      </c>
      <c r="AR190" s="140">
        <f>IF(ISERROR(FIND(AR$3,'CFR - XML import'!$A184)),0,VALUE(MID('CFR - XML import'!$A184,SEARCH("&gt;",'CFR - XML import'!$A184,1)+1,SEARCH("/",'CFR - XML import'!$A184,1)-SEARCH("&gt;",'CFR - XML import'!$A184,1)-2)))</f>
        <v>0</v>
      </c>
      <c r="AS190" s="140">
        <f>IF(ISERROR(FIND(AS$3,'CFR - XML import'!$A184)),0,VALUE(MID('CFR - XML import'!$A184,SEARCH("&gt;",'CFR - XML import'!$A184,1)+1,SEARCH("/",'CFR - XML import'!$A184,1)-SEARCH("&gt;",'CFR - XML import'!$A184,1)-2)))</f>
        <v>0</v>
      </c>
      <c r="AT190" s="140">
        <f>IF(ISERROR(FIND(AT$3,'CFR - XML import'!$A184)),0,VALUE(MID('CFR - XML import'!$A184,SEARCH("&gt;",'CFR - XML import'!$A184,1)+1,SEARCH("/",'CFR - XML import'!$A184,1)-SEARCH("&gt;",'CFR - XML import'!$A184,1)-2)))</f>
        <v>0</v>
      </c>
      <c r="AU190" s="140">
        <f>IF(ISERROR(FIND(AU$3,'CFR - XML import'!$A184)),0,VALUE(MID('CFR - XML import'!$A184,SEARCH("&gt;",'CFR - XML import'!$A184,1)+1,SEARCH("/",'CFR - XML import'!$A184,1)-SEARCH("&gt;",'CFR - XML import'!$A184,1)-2)))</f>
        <v>0</v>
      </c>
      <c r="AV190" s="140">
        <f>IF(ISERROR(FIND(AV$3,'CFR - XML import'!$A184)),0,VALUE(MID('CFR - XML import'!$A184,SEARCH("&gt;",'CFR - XML import'!$A184,1)+1,SEARCH("/",'CFR - XML import'!$A184,1)-SEARCH("&gt;",'CFR - XML import'!$A184,1)-2)))</f>
        <v>0</v>
      </c>
      <c r="AW190" s="140">
        <f>IF(ISERROR(FIND(AW$3,'CFR - XML import'!$A184)),0,VALUE(MID('CFR - XML import'!$A184,SEARCH("&gt;",'CFR - XML import'!$A184,1)+1,SEARCH("/",'CFR - XML import'!$A184,1)-SEARCH("&gt;",'CFR - XML import'!$A184,1)-2)))</f>
        <v>0</v>
      </c>
      <c r="AX190" s="140">
        <f>IF(ISERROR(FIND(AX$3,'CFR - XML import'!$A184)),0,VALUE(MID('CFR - XML import'!$A184,SEARCH("&gt;",'CFR - XML import'!$A184,1)+1,SEARCH("/",'CFR - XML import'!$A184,1)-SEARCH("&gt;",'CFR - XML import'!$A184,1)-2)))</f>
        <v>0</v>
      </c>
      <c r="AY190" s="140">
        <f>IF(ISERROR(FIND(AY$3,'CFR - XML import'!$A184)),0,VALUE(MID('CFR - XML import'!$A184,SEARCH("&gt;",'CFR - XML import'!$A184,1)+1,SEARCH("/",'CFR - XML import'!$A184,1)-SEARCH("&gt;",'CFR - XML import'!$A184,1)-2)))</f>
        <v>0</v>
      </c>
      <c r="AZ190" s="140">
        <f>IF(ISERROR(FIND(AZ$3,'CFR - XML import'!$A184)),0,VALUE(MID('CFR - XML import'!$A184,SEARCH("&gt;",'CFR - XML import'!$A184,1)+1,SEARCH("/",'CFR - XML import'!$A184,1)-SEARCH("&gt;",'CFR - XML import'!$A184,1)-2)))</f>
        <v>0</v>
      </c>
      <c r="BA190" s="140">
        <f>IF(ISERROR(FIND(BA$3,'CFR - XML import'!$A184)),0,VALUE(MID('CFR - XML import'!$A184,SEARCH("&gt;",'CFR - XML import'!$A184,1)+1,SEARCH("/",'CFR - XML import'!$A184,1)-SEARCH("&gt;",'CFR - XML import'!$A184,1)-2)))</f>
        <v>0</v>
      </c>
      <c r="BB190" s="140">
        <f>IF(ISERROR(FIND(BB$3,'CFR - XML import'!$A184)),0,VALUE(MID('CFR - XML import'!$A184,SEARCH("&gt;",'CFR - XML import'!$A184,1)+1,SEARCH("/",'CFR - XML import'!$A184,1)-SEARCH("&gt;",'CFR - XML import'!$A184,1)-2)))</f>
        <v>0</v>
      </c>
      <c r="BC190" s="140">
        <f>IF(ISERROR(FIND(BC$3,'CFR - XML import'!$A184)),0,VALUE(MID('CFR - XML import'!$A184,SEARCH("&gt;",'CFR - XML import'!$A184,1)+1,SEARCH("/",'CFR - XML import'!$A184,1)-SEARCH("&gt;",'CFR - XML import'!$A184,1)-2)))</f>
        <v>0</v>
      </c>
      <c r="BD190" s="140">
        <f>IF(ISERROR(FIND(BD$3,'CFR - XML import'!$A184)),0,VALUE(MID('CFR - XML import'!$A184,SEARCH("&gt;",'CFR - XML import'!$A184,1)+1,SEARCH("/",'CFR - XML import'!$A184,1)-SEARCH("&gt;",'CFR - XML import'!$A184,1)-2)))</f>
        <v>0</v>
      </c>
      <c r="BE190" s="140">
        <f>IF(ISERROR(FIND(BE$3,'CFR - XML import'!$A184)),0,VALUE(MID('CFR - XML import'!$A184,SEARCH("&gt;",'CFR - XML import'!$A184,1)+1,SEARCH("/",'CFR - XML import'!$A184,1)-SEARCH("&gt;",'CFR - XML import'!$A184,1)-2)))</f>
        <v>0</v>
      </c>
      <c r="BF190" s="140">
        <f>IF(ISERROR(FIND(BF$3,'CFR - XML import'!$A184)),0,VALUE(MID('CFR - XML import'!$A184,SEARCH("&gt;",'CFR - XML import'!$A184,1)+1,SEARCH("/",'CFR - XML import'!$A184,1)-SEARCH("&gt;",'CFR - XML import'!$A184,1)-2)))</f>
        <v>0</v>
      </c>
      <c r="BG190" s="140">
        <f>IF(ISERROR(FIND(BG$3,'CFR - XML import'!$A184)),0,VALUE(MID('CFR - XML import'!$A184,SEARCH("&gt;",'CFR - XML import'!$A184,1)+1,SEARCH("/",'CFR - XML import'!$A184,1)-SEARCH("&gt;",'CFR - XML import'!$A184,1)-2)))</f>
        <v>0</v>
      </c>
      <c r="BH190" s="140">
        <f>IF(ISERROR(FIND(BH$3,'CFR - XML import'!$A184)),0,VALUE(MID('CFR - XML import'!$A184,SEARCH("&gt;",'CFR - XML import'!$A184,1)+1,SEARCH("/",'CFR - XML import'!$A184,1)-SEARCH("&gt;",'CFR - XML import'!$A184,1)-2)))</f>
        <v>0</v>
      </c>
      <c r="BI190" s="140">
        <f>IF(ISERROR(FIND(BI$3,'CFR - XML import'!$A184)),0,VALUE(MID('CFR - XML import'!$A184,SEARCH("&gt;",'CFR - XML import'!$A184,1)+1,SEARCH("/",'CFR - XML import'!$A184,1)-SEARCH("&gt;",'CFR - XML import'!$A184,1)-2)))</f>
        <v>0</v>
      </c>
      <c r="BJ190" s="140">
        <f>IF(ISERROR(FIND(BJ$3,'CFR - XML import'!$A184)),0,VALUE(MID('CFR - XML import'!$A184,SEARCH("&gt;",'CFR - XML import'!$A184,1)+1,SEARCH("/",'CFR - XML import'!$A184,1)-SEARCH("&gt;",'CFR - XML import'!$A184,1)-2)))</f>
        <v>0</v>
      </c>
      <c r="BK190" s="140">
        <f>IF(ISERROR(FIND(BK$3,'CFR - XML import'!$A184)),0,VALUE(MID('CFR - XML import'!$A184,SEARCH("&gt;",'CFR - XML import'!$A184,1)+1,SEARCH("/",'CFR - XML import'!$A184,1)-SEARCH("&gt;",'CFR - XML import'!$A184,1)-2)))</f>
        <v>0</v>
      </c>
      <c r="BL190" s="140">
        <f>IF(ISERROR(FIND(BL$3,'CFR - XML import'!$A184)),0,VALUE(MID('CFR - XML import'!$A184,SEARCH("&gt;",'CFR - XML import'!$A184,1)+1,SEARCH("/",'CFR - XML import'!$A184,1)-SEARCH("&gt;",'CFR - XML import'!$A184,1)-2)))</f>
        <v>0</v>
      </c>
      <c r="BM190" s="140">
        <f>IF(ISERROR(FIND(BM$3,'CFR - XML import'!$A184)),0,VALUE(MID('CFR - XML import'!$A184,SEARCH("&gt;",'CFR - XML import'!$A184,1)+1,SEARCH("/",'CFR - XML import'!$A184,1)-SEARCH("&gt;",'CFR - XML import'!$A184,1)-2)))</f>
        <v>0</v>
      </c>
      <c r="BN190" s="140">
        <f>IF(ISERROR(FIND(BN$3,'CFR - XML import'!$A184)),0,VALUE(MID('CFR - XML import'!$A184,SEARCH("&gt;",'CFR - XML import'!$A184,1)+1,SEARCH("/",'CFR - XML import'!$A184,1)-SEARCH("&gt;",'CFR - XML import'!$A184,1)-2)))</f>
        <v>0</v>
      </c>
      <c r="BO190" s="140">
        <f>IF(ISERROR(FIND(BO$3,'CFR - XML import'!$A184)),0,VALUE(MID('CFR - XML import'!$A184,SEARCH("&gt;",'CFR - XML import'!$A184,1)+1,SEARCH("/",'CFR - XML import'!$A184,1)-SEARCH("&gt;",'CFR - XML import'!$A184,1)-2)))</f>
        <v>0</v>
      </c>
      <c r="BP190" s="140">
        <f>IF(ISERROR(FIND(BP$3,'CFR - XML import'!$A184)),0,VALUE(MID('CFR - XML import'!$A184,SEARCH("&gt;",'CFR - XML import'!$A184,1)+1,SEARCH("/",'CFR - XML import'!$A184,1)-SEARCH("&gt;",'CFR - XML import'!$A184,1)-2)))</f>
        <v>0</v>
      </c>
      <c r="BQ190" s="140">
        <f>IF(ISERROR(FIND(BQ$3,'CFR - XML import'!$A184)),0,VALUE(MID('CFR - XML import'!$A184,SEARCH("&gt;",'CFR - XML import'!$A184,1)+1,SEARCH("/",'CFR - XML import'!$A184,1)-SEARCH("&gt;",'CFR - XML import'!$A184,1)-2)))</f>
        <v>0</v>
      </c>
      <c r="BR190" s="140">
        <f>IF(ISERROR(FIND(BR$3,'CFR - XML import'!$A184)),0,VALUE(MID('CFR - XML import'!$A184,SEARCH("&gt;",'CFR - XML import'!$A184,1)+1,SEARCH("/",'CFR - XML import'!$A184,1)-SEARCH("&gt;",'CFR - XML import'!$A184,1)-2)))</f>
        <v>0</v>
      </c>
      <c r="BS190" s="140">
        <f>IF(ISERROR(FIND(BS$3,'CFR - XML import'!$A184)),0,VALUE(MID('CFR - XML import'!$A184,SEARCH("&gt;",'CFR - XML import'!$A184,1)+1,SEARCH("/",'CFR - XML import'!$A184,1)-SEARCH("&gt;",'CFR - XML import'!$A184,1)-2)))</f>
        <v>0</v>
      </c>
      <c r="BT190" s="140">
        <f>IF(ISERROR(FIND(BT$3,'CFR - XML import'!$A184)),0,VALUE(MID('CFR - XML import'!$A184,SEARCH("&gt;",'CFR - XML import'!$A184,1)+1,SEARCH("/",'CFR - XML import'!$A184,1)-SEARCH("&gt;",'CFR - XML import'!$A184,1)-2)))</f>
        <v>0</v>
      </c>
      <c r="BU190" s="140">
        <f>IF(ISERROR(FIND(BU$3,'CFR - XML import'!$A184)),0,VALUE(MID('CFR - XML import'!$A184,SEARCH("&gt;",'CFR - XML import'!$A184,1)+1,SEARCH("/",'CFR - XML import'!$A184,1)-SEARCH("&gt;",'CFR - XML import'!$A184,1)-2)))</f>
        <v>0</v>
      </c>
      <c r="BV190" s="140">
        <f>IF(ISERROR(FIND(BV$3,'CFR - XML import'!$A184)),0,VALUE(MID('CFR - XML import'!$A184,SEARCH("&gt;",'CFR - XML import'!$A184,1)+1,SEARCH("/",'CFR - XML import'!$A184,1)-SEARCH("&gt;",'CFR - XML import'!$A184,1)-2)))</f>
        <v>0</v>
      </c>
      <c r="BW190" s="140">
        <f>IF(ISERROR(FIND(BW$3,'CFR - XML import'!$A184)),0,VALUE(MID('CFR - XML import'!$A184,SEARCH("&gt;",'CFR - XML import'!$A184,1)+1,SEARCH("/",'CFR - XML import'!$A184,1)-SEARCH("&gt;",'CFR - XML import'!$A184,1)-2)))</f>
        <v>0</v>
      </c>
      <c r="BX190" s="140">
        <f>IF(ISERROR(FIND(BX$3,'CFR - XML import'!$A184)),0,VALUE(MID('CFR - XML import'!$A184,SEARCH("&gt;",'CFR - XML import'!$A184,1)+1,SEARCH("/",'CFR - XML import'!$A184,1)-SEARCH("&gt;",'CFR - XML import'!$A184,1)-2)))</f>
        <v>0</v>
      </c>
      <c r="BY190" s="140">
        <f>IF(ISERROR(FIND(BY$3,'CFR - XML import'!$A184)),0,VALUE(MID('CFR - XML import'!$A184,SEARCH("&gt;",'CFR - XML import'!$A184,1)+1,SEARCH("/",'CFR - XML import'!$A184,1)-SEARCH("&gt;",'CFR - XML import'!$A184,1)-2)))</f>
        <v>0</v>
      </c>
      <c r="BZ190" s="140">
        <f>IF(ISERROR(FIND(BZ$3,'CFR - XML import'!$A184)),0,VALUE(MID('CFR - XML import'!$A184,SEARCH("&gt;",'CFR - XML import'!$A184,1)+1,SEARCH("/",'CFR - XML import'!$A184,1)-SEARCH("&gt;",'CFR - XML import'!$A184,1)-2)))</f>
        <v>0</v>
      </c>
      <c r="CG190" s="142">
        <f>IF(ISERROR(IF(MID('CFR - XML import'!$A184,LEN($CF$4)+5,LEN('CFR - XML import'!$A184)-(2*LEN($CF$4)+5))="RMMS",1,IF(MID('CFR - XML import'!$A184,LEN("    &lt;InputSystem&gt;")+1,LEN('CFR - XML import'!$A184)-(LEN("    &lt;InputSystem&gt;")+LEN($CF$4)+1))="SIMS",2,0))),0,IF(MID('CFR - XML import'!$A184,LEN($CF$4)+5,LEN('CFR - XML import'!$A184)-(2*LEN($CF$4)+5))="RMMS",1,IF(MID('CFR - XML import'!$A184,LEN("    &lt;InputSystem&gt;")+1,LEN('CFR - XML import'!$A184)-(LEN("    &lt;InputSystem&gt;")+LEN($CF$4)+1))="SIMS",2,0)))</f>
        <v>0</v>
      </c>
      <c r="CH190" s="140">
        <f>IF(ISERROR(FIND(CH$3,'CFR - XML import'!$A184)),0,MID('CFR - XML import'!$A184,SEARCH("&gt;",'CFR - XML import'!$A184,1)+1,SEARCH("/",'CFR - XML import'!$A184,1)-SEARCH("&gt;",'CFR - XML import'!$A184,1)-2))</f>
        <v>0</v>
      </c>
      <c r="CI190" s="140">
        <f>IF(ISERROR(FIND(CI$3,'CFR - XML import'!$A184)),0,MID('CFR - XML import'!$A184,SEARCH("&gt;",'CFR - XML import'!$A184,1)+1,SEARCH("/",'CFR - XML import'!$A184,1)-SEARCH("&gt;",'CFR - XML import'!$A184,1)-2))</f>
        <v>0</v>
      </c>
      <c r="CJ190" s="140">
        <f>IF(ISERROR(FIND(CJ$3,'CFR - XML import'!$A184)),0,MID('CFR - XML import'!$A184,SEARCH("&gt;",'CFR - XML import'!$A184,1)+1,SEARCH("/",'CFR - XML import'!$A184,1)-SEARCH("&gt;",'CFR - XML import'!$A184,1)-2))</f>
        <v>0</v>
      </c>
      <c r="CK190" s="140">
        <f>IF(ISERROR(FIND(CK$3,'CFR - XML import'!$A184)),0,MID('CFR - XML import'!$A184,SEARCH("&gt;",'CFR - XML import'!$A184,1)+1,SEARCH("/",'CFR - XML import'!$A184,1)-SEARCH("&gt;",'CFR - XML import'!$A184,1)-2))</f>
        <v>0</v>
      </c>
      <c r="CL190" s="140">
        <f>IF(ISERROR(FIND(CL$3,'CFR - XML import'!$A184)),0,MID('CFR - XML import'!$A184,SEARCH("&gt;",'CFR - XML import'!$A184,1)+1,SEARCH("/",'CFR - XML import'!$A184,1)-SEARCH("&gt;",'CFR - XML import'!$A184,1)-2))</f>
        <v>0</v>
      </c>
      <c r="CM190" s="140">
        <f>IF(ISERROR(FIND(CM$3,'CFR - XML import'!$A184)),0,MID('CFR - XML import'!$A184,SEARCH("&gt;",'CFR - XML import'!$A184,1)+1,SEARCH("/",'CFR - XML import'!$A184,1)-SEARCH("&gt;",'CFR - XML import'!$A184,1)-2))</f>
        <v>0</v>
      </c>
    </row>
    <row r="191" spans="1:91" x14ac:dyDescent="0.2">
      <c r="A191" s="139" t="str">
        <f>IF(AND('CFR - XML import'!A185&lt;&gt;"",LEFT('CFR - XML import'!A185,1)&lt;&gt;"&lt;",LEFT('CFR - XML import'!A185,3)&lt;&gt;"  &lt;",LEFT('CFR - XML import'!A185,5)&lt;&gt;"    &lt;",LEFT('CFR - XML import'!A185,7)&lt;&gt;"      &lt;",LEFT('CFR - XML import'!A185,9)&lt;&gt;"        &lt;",$B$1="SIMS"),'CFR - XML import'!A185,IF(AND(LEFT('CFR - XML import'!A185,9)="&lt;Details&gt;",$B$1="RM"),'CFR - XML import'!A185,""))</f>
        <v/>
      </c>
      <c r="B191" s="140">
        <f>IF(ISERROR(FIND(B$3,'CFR - XML import'!$A185)),0,VALUE(MID('CFR - XML import'!$A185,SEARCH("&gt;",'CFR - XML import'!$A185,1)+1,SEARCH("/",'CFR - XML import'!$A185,1)-SEARCH("&gt;",'CFR - XML import'!$A185,1)-2)))</f>
        <v>0</v>
      </c>
      <c r="D191" s="140">
        <f>IF(ISERROR(FIND(D$3,'CFR - XML import'!$A185)),0,MID('CFR - XML import'!$A185,SEARCH("&gt;",'CFR - XML import'!$A185,1)+1,SEARCH("/",'CFR - XML import'!$A185,1)-SEARCH("&gt;",'CFR - XML import'!$A185,1)-2))</f>
        <v>0</v>
      </c>
      <c r="E191" s="140">
        <f>IF(ISERROR(FIND(E$3,'CFR - XML import'!$A185)),0,MID('CFR - XML import'!$A185,SEARCH("&gt;",'CFR - XML import'!$A185,1)+1,SEARCH("/",'CFR - XML import'!$A185,1)-SEARCH("&gt;",'CFR - XML import'!$A185,1)-2))</f>
        <v>0</v>
      </c>
      <c r="F191" s="141">
        <f>IF($B$1="SIMS",IF(ISERROR(FIND(F$3,'CFR - XML import'!$A185)),0,VALUE(MID('CFR - XML import'!$A185,15,10))),IF(ISERROR(FIND(F$3,'CFR - XML import'!$A185)),0,VALUE(MID('CFR - XML import'!$A185,15,10))))</f>
        <v>0</v>
      </c>
      <c r="G191" s="140">
        <f>IF(ISERROR(FIND(G$3,'CFR - XML import'!$A185)),0,VALUE(MID('CFR - XML import'!$A185,SEARCH("&gt;",'CFR - XML import'!$A185,1)+1,SEARCH("/",'CFR - XML import'!$A185,1)-SEARCH("&gt;",'CFR - XML import'!$A185,1)-2)))</f>
        <v>0</v>
      </c>
      <c r="H191" s="140">
        <f>IF(ISERROR(FIND(H$3,'CFR - XML import'!$A185)),0,VALUE(MID('CFR - XML import'!$A185,SEARCH("&gt;",'CFR - XML import'!$A185,1)+1,SEARCH("/",'CFR - XML import'!$A185,1)-SEARCH("&gt;",'CFR - XML import'!$A185,1)-2)))</f>
        <v>0</v>
      </c>
      <c r="I191" s="140">
        <f>IF(ISERROR(FIND(I$3,'CFR - XML import'!$A185)),0,VALUE(MID('CFR - XML import'!$A185,SEARCH("&gt;",'CFR - XML import'!$A185,1)+1,SEARCH("/",'CFR - XML import'!$A185,1)-SEARCH("&gt;",'CFR - XML import'!$A185,1)-2)))</f>
        <v>0</v>
      </c>
      <c r="J191" s="140">
        <f>IF(ISERROR(FIND(J$3,'CFR - XML import'!$A185)),0,VALUE(MID('CFR - XML import'!$A185,SEARCH("&gt;",'CFR - XML import'!$A185,1)+1,SEARCH("/",'CFR - XML import'!$A185,1)-SEARCH("&gt;",'CFR - XML import'!$A185,1)-2)))</f>
        <v>0</v>
      </c>
      <c r="K191" s="140">
        <f>IF(ISERROR(FIND(K$3,'CFR - XML import'!$A185)),0,VALUE(MID('CFR - XML import'!$A185,SEARCH("&gt;",'CFR - XML import'!$A185,1)+1,SEARCH("/",'CFR - XML import'!$A185,1)-SEARCH("&gt;",'CFR - XML import'!$A185,1)-2)))</f>
        <v>0</v>
      </c>
      <c r="L191" s="140">
        <f>IF(ISERROR(FIND(L$3,'CFR - XML import'!$A185)),0,VALUE(MID('CFR - XML import'!$A185,SEARCH("&gt;",'CFR - XML import'!$A185,1)+1,SEARCH("/",'CFR - XML import'!$A185,1)-SEARCH("&gt;",'CFR - XML import'!$A185,1)-2)))</f>
        <v>0</v>
      </c>
      <c r="M191" s="140">
        <f>IF(ISERROR(FIND(M$3,'CFR - XML import'!$A185)),0,VALUE(MID('CFR - XML import'!$A185,SEARCH("&gt;",'CFR - XML import'!$A185,1)+1,SEARCH("/",'CFR - XML import'!$A185,1)-SEARCH("&gt;",'CFR - XML import'!$A185,1)-2)))</f>
        <v>0</v>
      </c>
      <c r="N191" s="140">
        <f>IF(ISERROR(FIND(N$3,'CFR - XML import'!$A185)),0,VALUE(MID('CFR - XML import'!$A185,SEARCH("&gt;",'CFR - XML import'!$A185,1)+1,SEARCH("/",'CFR - XML import'!$A185,1)-SEARCH("&gt;",'CFR - XML import'!$A185,1)-2)))</f>
        <v>0</v>
      </c>
      <c r="O191" s="140">
        <f>IF(ISERROR(FIND(O$3,'CFR - XML import'!$A185)),0,VALUE(MID('CFR - XML import'!$A185,SEARCH("&gt;",'CFR - XML import'!$A185,1)+1,SEARCH("/",'CFR - XML import'!$A185,1)-SEARCH("&gt;",'CFR - XML import'!$A185,1)-2)))</f>
        <v>0</v>
      </c>
      <c r="P191" s="140">
        <f>IF(ISERROR(FIND(P$3,'CFR - XML import'!$A185)),0,VALUE(MID('CFR - XML import'!$A185,SEARCH("&gt;",'CFR - XML import'!$A185,1)+1,SEARCH("/",'CFR - XML import'!$A185,1)-SEARCH("&gt;",'CFR - XML import'!$A185,1)-2)))</f>
        <v>0</v>
      </c>
      <c r="Q191" s="140">
        <f>IF(ISERROR(FIND(Q$3,'CFR - XML import'!$A185)),0,VALUE(MID('CFR - XML import'!$A185,SEARCH("&gt;",'CFR - XML import'!$A185,1)+1,SEARCH("/",'CFR - XML import'!$A185,1)-SEARCH("&gt;",'CFR - XML import'!$A185,1)-2)))</f>
        <v>0</v>
      </c>
      <c r="R191" s="140">
        <f>IF(ISERROR(FIND(R$3,'CFR - XML import'!$A185)),0,VALUE(MID('CFR - XML import'!$A185,SEARCH("&gt;",'CFR - XML import'!$A185,1)+1,SEARCH("/",'CFR - XML import'!$A185,1)-SEARCH("&gt;",'CFR - XML import'!$A185,1)-2)))</f>
        <v>0</v>
      </c>
      <c r="S191" s="140">
        <f>IF(ISERROR(FIND(S$3,'CFR - XML import'!$A185)),0,VALUE(MID('CFR - XML import'!$A185,SEARCH("&gt;",'CFR - XML import'!$A185,1)+1,SEARCH("/",'CFR - XML import'!$A185,1)-SEARCH("&gt;",'CFR - XML import'!$A185,1)-2)))</f>
        <v>0</v>
      </c>
      <c r="T191" s="140">
        <f>IF(ISERROR(FIND(T$3,'CFR - XML import'!$A185)),0,VALUE(MID('CFR - XML import'!$A185,SEARCH("&gt;",'CFR - XML import'!$A185,1)+1,SEARCH("/",'CFR - XML import'!$A185,1)-SEARCH("&gt;",'CFR - XML import'!$A185,1)-2)))</f>
        <v>0</v>
      </c>
      <c r="U191" s="140">
        <f>IF(ISERROR(FIND(U$3,'CFR - XML import'!$A185)),0,VALUE(MID('CFR - XML import'!$A185,SEARCH("&gt;",'CFR - XML import'!$A185,1)+1,SEARCH("/",'CFR - XML import'!$A185,1)-SEARCH("&gt;",'CFR - XML import'!$A185,1)-2)))</f>
        <v>0</v>
      </c>
      <c r="V191" s="140">
        <f>IF(ISERROR(FIND(V$3,'CFR - XML import'!$A185)),0,VALUE(MID('CFR - XML import'!$A185,SEARCH("&gt;",'CFR - XML import'!$A185,1)+1,SEARCH("/",'CFR - XML import'!$A185,1)-SEARCH("&gt;",'CFR - XML import'!$A185,1)-2)))</f>
        <v>0</v>
      </c>
      <c r="W191" s="140">
        <f>IF(ISERROR(FIND(W$3,'CFR - XML import'!$A185)),0,VALUE(MID('CFR - XML import'!$A185,SEARCH("&gt;",'CFR - XML import'!$A185,1)+1,SEARCH("/",'CFR - XML import'!$A185,1)-SEARCH("&gt;",'CFR - XML import'!$A185,1)-2)))</f>
        <v>0</v>
      </c>
      <c r="X191" s="140"/>
      <c r="Y191" s="140">
        <f>IF(ISERROR(FIND(Y$3,'CFR - XML import'!$A185)),0,VALUE(MID('CFR - XML import'!$A185,SEARCH("&gt;",'CFR - XML import'!$A185,1)+1,SEARCH("/",'CFR - XML import'!$A185,1)-SEARCH("&gt;",'CFR - XML import'!$A185,1)-2)))</f>
        <v>0</v>
      </c>
      <c r="Z191" s="140">
        <f>IF(ISERROR(FIND(Z$3,'CFR - XML import'!$A185)),0,VALUE(MID('CFR - XML import'!$A185,SEARCH("&gt;",'CFR - XML import'!$A185,1)+1,SEARCH("/",'CFR - XML import'!$A185,1)-SEARCH("&gt;",'CFR - XML import'!$A185,1)-2)))</f>
        <v>0</v>
      </c>
      <c r="AA191" s="140">
        <f>IF(ISERROR(FIND(AA$3,'CFR - XML import'!$A185)),0,VALUE(MID('CFR - XML import'!$A185,SEARCH("&gt;",'CFR - XML import'!$A185,1)+1,SEARCH("/",'CFR - XML import'!$A185,1)-SEARCH("&gt;",'CFR - XML import'!$A185,1)-2)))</f>
        <v>0</v>
      </c>
      <c r="AB191" s="140">
        <f>IF(ISERROR(FIND(AB$3,'CFR - XML import'!$A185)),0,VALUE(MID('CFR - XML import'!$A185,SEARCH("&gt;",'CFR - XML import'!$A185,1)+1,SEARCH("/",'CFR - XML import'!$A185,1)-SEARCH("&gt;",'CFR - XML import'!$A185,1)-2)))</f>
        <v>0</v>
      </c>
      <c r="AC191" s="140">
        <f>IF(ISERROR(FIND(AC$3,'CFR - XML import'!$A185)),0,VALUE(MID('CFR - XML import'!$A185,SEARCH("&gt;",'CFR - XML import'!$A185,1)+1,SEARCH("/",'CFR - XML import'!$A185,1)-SEARCH("&gt;",'CFR - XML import'!$A185,1)-2)))</f>
        <v>0</v>
      </c>
      <c r="AD191" s="140">
        <f>IF(ISERROR(FIND(AD$3,'CFR - XML import'!$A185)),0,VALUE(MID('CFR - XML import'!$A185,SEARCH("&gt;",'CFR - XML import'!$A185,1)+1,SEARCH("/",'CFR - XML import'!$A185,1)-SEARCH("&gt;",'CFR - XML import'!$A185,1)-2)))</f>
        <v>0</v>
      </c>
      <c r="AE191" s="140">
        <f>IF(ISERROR(FIND(AE$3,'CFR - XML import'!$A185)),0,VALUE(MID('CFR - XML import'!$A185,SEARCH("&gt;",'CFR - XML import'!$A185,1)+1,SEARCH("/",'CFR - XML import'!$A185,1)-SEARCH("&gt;",'CFR - XML import'!$A185,1)-2)))</f>
        <v>0</v>
      </c>
      <c r="AF191" s="140">
        <f>IF(ISERROR(FIND(AF$3,'CFR - XML import'!$A185)),0,VALUE(MID('CFR - XML import'!$A185,SEARCH("&gt;",'CFR - XML import'!$A185,1)+1,SEARCH("/",'CFR - XML import'!$A185,1)-SEARCH("&gt;",'CFR - XML import'!$A185,1)-2)))</f>
        <v>0</v>
      </c>
      <c r="AG191" s="140">
        <f>IF(ISERROR(FIND(AG$3,'CFR - XML import'!$A185)),0,VALUE(MID('CFR - XML import'!$A185,SEARCH("&gt;",'CFR - XML import'!$A185,1)+1,SEARCH("/",'CFR - XML import'!$A185,1)-SEARCH("&gt;",'CFR - XML import'!$A185,1)-2)))</f>
        <v>0</v>
      </c>
      <c r="AH191" s="140">
        <f>IF(ISERROR(FIND(AH$3,'CFR - XML import'!$A185)),0,VALUE(MID('CFR - XML import'!$A185,SEARCH("&gt;",'CFR - XML import'!$A185,1)+1,SEARCH("/",'CFR - XML import'!$A185,1)-SEARCH("&gt;",'CFR - XML import'!$A185,1)-2)))</f>
        <v>0</v>
      </c>
      <c r="AI191" s="140">
        <f>IF(ISERROR(FIND(AI$3,'CFR - XML import'!$A185)),0,VALUE(MID('CFR - XML import'!$A185,SEARCH("&gt;",'CFR - XML import'!$A185,1)+1,SEARCH("/",'CFR - XML import'!$A185,1)-SEARCH("&gt;",'CFR - XML import'!$A185,1)-2)))</f>
        <v>0</v>
      </c>
      <c r="AJ191" s="140">
        <f>IF(ISERROR(FIND(AJ$3,'CFR - XML import'!$A185)),0,VALUE(MID('CFR - XML import'!$A185,SEARCH("&gt;",'CFR - XML import'!$A185,1)+1,SEARCH("/",'CFR - XML import'!$A185,1)-SEARCH("&gt;",'CFR - XML import'!$A185,1)-2)))</f>
        <v>0</v>
      </c>
      <c r="AK191" s="140">
        <f>IF(ISERROR(FIND(AK$3,'CFR - XML import'!$A185)),0,VALUE(MID('CFR - XML import'!$A185,SEARCH("&gt;",'CFR - XML import'!$A185,1)+1,SEARCH("/",'CFR - XML import'!$A185,1)-SEARCH("&gt;",'CFR - XML import'!$A185,1)-2)))</f>
        <v>0</v>
      </c>
      <c r="AL191" s="140">
        <f>IF(ISERROR(FIND(AL$3,'CFR - XML import'!$A185)),0,VALUE(MID('CFR - XML import'!$A185,SEARCH("&gt;",'CFR - XML import'!$A185,1)+1,SEARCH("/",'CFR - XML import'!$A185,1)-SEARCH("&gt;",'CFR - XML import'!$A185,1)-2)))</f>
        <v>0</v>
      </c>
      <c r="AM191" s="140">
        <f>IF(ISERROR(FIND(AM$3,'CFR - XML import'!$A185)),0,VALUE(MID('CFR - XML import'!$A185,SEARCH("&gt;",'CFR - XML import'!$A185,1)+1,SEARCH("/",'CFR - XML import'!$A185,1)-SEARCH("&gt;",'CFR - XML import'!$A185,1)-2)))</f>
        <v>0</v>
      </c>
      <c r="AN191" s="140">
        <f>IF(ISERROR(FIND(AN$3,'CFR - XML import'!$A185)),0,VALUE(MID('CFR - XML import'!$A185,SEARCH("&gt;",'CFR - XML import'!$A185,1)+1,SEARCH("/",'CFR - XML import'!$A185,1)-SEARCH("&gt;",'CFR - XML import'!$A185,1)-2)))</f>
        <v>0</v>
      </c>
      <c r="AO191" s="140">
        <f>IF(ISERROR(FIND(AO$3,'CFR - XML import'!$A185)),0,VALUE(MID('CFR - XML import'!$A185,SEARCH("&gt;",'CFR - XML import'!$A185,1)+1,SEARCH("/",'CFR - XML import'!$A185,1)-SEARCH("&gt;",'CFR - XML import'!$A185,1)-2)))</f>
        <v>0</v>
      </c>
      <c r="AP191" s="140">
        <f>IF(ISERROR(FIND(AP$3,'CFR - XML import'!$A185)),0,VALUE(MID('CFR - XML import'!$A185,SEARCH("&gt;",'CFR - XML import'!$A185,1)+1,SEARCH("/",'CFR - XML import'!$A185,1)-SEARCH("&gt;",'CFR - XML import'!$A185,1)-2)))</f>
        <v>0</v>
      </c>
      <c r="AQ191" s="140">
        <f>IF(ISERROR(FIND(AQ$3,'CFR - XML import'!$A185)),0,VALUE(MID('CFR - XML import'!$A185,SEARCH("&gt;",'CFR - XML import'!$A185,1)+1,SEARCH("/",'CFR - XML import'!$A185,1)-SEARCH("&gt;",'CFR - XML import'!$A185,1)-2)))</f>
        <v>0</v>
      </c>
      <c r="AR191" s="140">
        <f>IF(ISERROR(FIND(AR$3,'CFR - XML import'!$A185)),0,VALUE(MID('CFR - XML import'!$A185,SEARCH("&gt;",'CFR - XML import'!$A185,1)+1,SEARCH("/",'CFR - XML import'!$A185,1)-SEARCH("&gt;",'CFR - XML import'!$A185,1)-2)))</f>
        <v>0</v>
      </c>
      <c r="AS191" s="140">
        <f>IF(ISERROR(FIND(AS$3,'CFR - XML import'!$A185)),0,VALUE(MID('CFR - XML import'!$A185,SEARCH("&gt;",'CFR - XML import'!$A185,1)+1,SEARCH("/",'CFR - XML import'!$A185,1)-SEARCH("&gt;",'CFR - XML import'!$A185,1)-2)))</f>
        <v>0</v>
      </c>
      <c r="AT191" s="140">
        <f>IF(ISERROR(FIND(AT$3,'CFR - XML import'!$A185)),0,VALUE(MID('CFR - XML import'!$A185,SEARCH("&gt;",'CFR - XML import'!$A185,1)+1,SEARCH("/",'CFR - XML import'!$A185,1)-SEARCH("&gt;",'CFR - XML import'!$A185,1)-2)))</f>
        <v>0</v>
      </c>
      <c r="AU191" s="140">
        <f>IF(ISERROR(FIND(AU$3,'CFR - XML import'!$A185)),0,VALUE(MID('CFR - XML import'!$A185,SEARCH("&gt;",'CFR - XML import'!$A185,1)+1,SEARCH("/",'CFR - XML import'!$A185,1)-SEARCH("&gt;",'CFR - XML import'!$A185,1)-2)))</f>
        <v>0</v>
      </c>
      <c r="AV191" s="140">
        <f>IF(ISERROR(FIND(AV$3,'CFR - XML import'!$A185)),0,VALUE(MID('CFR - XML import'!$A185,SEARCH("&gt;",'CFR - XML import'!$A185,1)+1,SEARCH("/",'CFR - XML import'!$A185,1)-SEARCH("&gt;",'CFR - XML import'!$A185,1)-2)))</f>
        <v>0</v>
      </c>
      <c r="AW191" s="140">
        <f>IF(ISERROR(FIND(AW$3,'CFR - XML import'!$A185)),0,VALUE(MID('CFR - XML import'!$A185,SEARCH("&gt;",'CFR - XML import'!$A185,1)+1,SEARCH("/",'CFR - XML import'!$A185,1)-SEARCH("&gt;",'CFR - XML import'!$A185,1)-2)))</f>
        <v>0</v>
      </c>
      <c r="AX191" s="140">
        <f>IF(ISERROR(FIND(AX$3,'CFR - XML import'!$A185)),0,VALUE(MID('CFR - XML import'!$A185,SEARCH("&gt;",'CFR - XML import'!$A185,1)+1,SEARCH("/",'CFR - XML import'!$A185,1)-SEARCH("&gt;",'CFR - XML import'!$A185,1)-2)))</f>
        <v>0</v>
      </c>
      <c r="AY191" s="140">
        <f>IF(ISERROR(FIND(AY$3,'CFR - XML import'!$A185)),0,VALUE(MID('CFR - XML import'!$A185,SEARCH("&gt;",'CFR - XML import'!$A185,1)+1,SEARCH("/",'CFR - XML import'!$A185,1)-SEARCH("&gt;",'CFR - XML import'!$A185,1)-2)))</f>
        <v>0</v>
      </c>
      <c r="AZ191" s="140">
        <f>IF(ISERROR(FIND(AZ$3,'CFR - XML import'!$A185)),0,VALUE(MID('CFR - XML import'!$A185,SEARCH("&gt;",'CFR - XML import'!$A185,1)+1,SEARCH("/",'CFR - XML import'!$A185,1)-SEARCH("&gt;",'CFR - XML import'!$A185,1)-2)))</f>
        <v>0</v>
      </c>
      <c r="BA191" s="140">
        <f>IF(ISERROR(FIND(BA$3,'CFR - XML import'!$A185)),0,VALUE(MID('CFR - XML import'!$A185,SEARCH("&gt;",'CFR - XML import'!$A185,1)+1,SEARCH("/",'CFR - XML import'!$A185,1)-SEARCH("&gt;",'CFR - XML import'!$A185,1)-2)))</f>
        <v>0</v>
      </c>
      <c r="BB191" s="140">
        <f>IF(ISERROR(FIND(BB$3,'CFR - XML import'!$A185)),0,VALUE(MID('CFR - XML import'!$A185,SEARCH("&gt;",'CFR - XML import'!$A185,1)+1,SEARCH("/",'CFR - XML import'!$A185,1)-SEARCH("&gt;",'CFR - XML import'!$A185,1)-2)))</f>
        <v>0</v>
      </c>
      <c r="BC191" s="140">
        <f>IF(ISERROR(FIND(BC$3,'CFR - XML import'!$A185)),0,VALUE(MID('CFR - XML import'!$A185,SEARCH("&gt;",'CFR - XML import'!$A185,1)+1,SEARCH("/",'CFR - XML import'!$A185,1)-SEARCH("&gt;",'CFR - XML import'!$A185,1)-2)))</f>
        <v>0</v>
      </c>
      <c r="BD191" s="140">
        <f>IF(ISERROR(FIND(BD$3,'CFR - XML import'!$A185)),0,VALUE(MID('CFR - XML import'!$A185,SEARCH("&gt;",'CFR - XML import'!$A185,1)+1,SEARCH("/",'CFR - XML import'!$A185,1)-SEARCH("&gt;",'CFR - XML import'!$A185,1)-2)))</f>
        <v>0</v>
      </c>
      <c r="BE191" s="140">
        <f>IF(ISERROR(FIND(BE$3,'CFR - XML import'!$A185)),0,VALUE(MID('CFR - XML import'!$A185,SEARCH("&gt;",'CFR - XML import'!$A185,1)+1,SEARCH("/",'CFR - XML import'!$A185,1)-SEARCH("&gt;",'CFR - XML import'!$A185,1)-2)))</f>
        <v>0</v>
      </c>
      <c r="BF191" s="140">
        <f>IF(ISERROR(FIND(BF$3,'CFR - XML import'!$A185)),0,VALUE(MID('CFR - XML import'!$A185,SEARCH("&gt;",'CFR - XML import'!$A185,1)+1,SEARCH("/",'CFR - XML import'!$A185,1)-SEARCH("&gt;",'CFR - XML import'!$A185,1)-2)))</f>
        <v>0</v>
      </c>
      <c r="BG191" s="140">
        <f>IF(ISERROR(FIND(BG$3,'CFR - XML import'!$A185)),0,VALUE(MID('CFR - XML import'!$A185,SEARCH("&gt;",'CFR - XML import'!$A185,1)+1,SEARCH("/",'CFR - XML import'!$A185,1)-SEARCH("&gt;",'CFR - XML import'!$A185,1)-2)))</f>
        <v>0</v>
      </c>
      <c r="BH191" s="140">
        <f>IF(ISERROR(FIND(BH$3,'CFR - XML import'!$A185)),0,VALUE(MID('CFR - XML import'!$A185,SEARCH("&gt;",'CFR - XML import'!$A185,1)+1,SEARCH("/",'CFR - XML import'!$A185,1)-SEARCH("&gt;",'CFR - XML import'!$A185,1)-2)))</f>
        <v>0</v>
      </c>
      <c r="BI191" s="140">
        <f>IF(ISERROR(FIND(BI$3,'CFR - XML import'!$A185)),0,VALUE(MID('CFR - XML import'!$A185,SEARCH("&gt;",'CFR - XML import'!$A185,1)+1,SEARCH("/",'CFR - XML import'!$A185,1)-SEARCH("&gt;",'CFR - XML import'!$A185,1)-2)))</f>
        <v>0</v>
      </c>
      <c r="BJ191" s="140">
        <f>IF(ISERROR(FIND(BJ$3,'CFR - XML import'!$A185)),0,VALUE(MID('CFR - XML import'!$A185,SEARCH("&gt;",'CFR - XML import'!$A185,1)+1,SEARCH("/",'CFR - XML import'!$A185,1)-SEARCH("&gt;",'CFR - XML import'!$A185,1)-2)))</f>
        <v>0</v>
      </c>
      <c r="BK191" s="140">
        <f>IF(ISERROR(FIND(BK$3,'CFR - XML import'!$A185)),0,VALUE(MID('CFR - XML import'!$A185,SEARCH("&gt;",'CFR - XML import'!$A185,1)+1,SEARCH("/",'CFR - XML import'!$A185,1)-SEARCH("&gt;",'CFR - XML import'!$A185,1)-2)))</f>
        <v>0</v>
      </c>
      <c r="BL191" s="140">
        <f>IF(ISERROR(FIND(BL$3,'CFR - XML import'!$A185)),0,VALUE(MID('CFR - XML import'!$A185,SEARCH("&gt;",'CFR - XML import'!$A185,1)+1,SEARCH("/",'CFR - XML import'!$A185,1)-SEARCH("&gt;",'CFR - XML import'!$A185,1)-2)))</f>
        <v>0</v>
      </c>
      <c r="BM191" s="140">
        <f>IF(ISERROR(FIND(BM$3,'CFR - XML import'!$A185)),0,VALUE(MID('CFR - XML import'!$A185,SEARCH("&gt;",'CFR - XML import'!$A185,1)+1,SEARCH("/",'CFR - XML import'!$A185,1)-SEARCH("&gt;",'CFR - XML import'!$A185,1)-2)))</f>
        <v>0</v>
      </c>
      <c r="BN191" s="140">
        <f>IF(ISERROR(FIND(BN$3,'CFR - XML import'!$A185)),0,VALUE(MID('CFR - XML import'!$A185,SEARCH("&gt;",'CFR - XML import'!$A185,1)+1,SEARCH("/",'CFR - XML import'!$A185,1)-SEARCH("&gt;",'CFR - XML import'!$A185,1)-2)))</f>
        <v>0</v>
      </c>
      <c r="BO191" s="140">
        <f>IF(ISERROR(FIND(BO$3,'CFR - XML import'!$A185)),0,VALUE(MID('CFR - XML import'!$A185,SEARCH("&gt;",'CFR - XML import'!$A185,1)+1,SEARCH("/",'CFR - XML import'!$A185,1)-SEARCH("&gt;",'CFR - XML import'!$A185,1)-2)))</f>
        <v>0</v>
      </c>
      <c r="BP191" s="140">
        <f>IF(ISERROR(FIND(BP$3,'CFR - XML import'!$A185)),0,VALUE(MID('CFR - XML import'!$A185,SEARCH("&gt;",'CFR - XML import'!$A185,1)+1,SEARCH("/",'CFR - XML import'!$A185,1)-SEARCH("&gt;",'CFR - XML import'!$A185,1)-2)))</f>
        <v>0</v>
      </c>
      <c r="BQ191" s="140">
        <f>IF(ISERROR(FIND(BQ$3,'CFR - XML import'!$A185)),0,VALUE(MID('CFR - XML import'!$A185,SEARCH("&gt;",'CFR - XML import'!$A185,1)+1,SEARCH("/",'CFR - XML import'!$A185,1)-SEARCH("&gt;",'CFR - XML import'!$A185,1)-2)))</f>
        <v>0</v>
      </c>
      <c r="BR191" s="140">
        <f>IF(ISERROR(FIND(BR$3,'CFR - XML import'!$A185)),0,VALUE(MID('CFR - XML import'!$A185,SEARCH("&gt;",'CFR - XML import'!$A185,1)+1,SEARCH("/",'CFR - XML import'!$A185,1)-SEARCH("&gt;",'CFR - XML import'!$A185,1)-2)))</f>
        <v>0</v>
      </c>
      <c r="BS191" s="140">
        <f>IF(ISERROR(FIND(BS$3,'CFR - XML import'!$A185)),0,VALUE(MID('CFR - XML import'!$A185,SEARCH("&gt;",'CFR - XML import'!$A185,1)+1,SEARCH("/",'CFR - XML import'!$A185,1)-SEARCH("&gt;",'CFR - XML import'!$A185,1)-2)))</f>
        <v>0</v>
      </c>
      <c r="BT191" s="140">
        <f>IF(ISERROR(FIND(BT$3,'CFR - XML import'!$A185)),0,VALUE(MID('CFR - XML import'!$A185,SEARCH("&gt;",'CFR - XML import'!$A185,1)+1,SEARCH("/",'CFR - XML import'!$A185,1)-SEARCH("&gt;",'CFR - XML import'!$A185,1)-2)))</f>
        <v>0</v>
      </c>
      <c r="BU191" s="140">
        <f>IF(ISERROR(FIND(BU$3,'CFR - XML import'!$A185)),0,VALUE(MID('CFR - XML import'!$A185,SEARCH("&gt;",'CFR - XML import'!$A185,1)+1,SEARCH("/",'CFR - XML import'!$A185,1)-SEARCH("&gt;",'CFR - XML import'!$A185,1)-2)))</f>
        <v>0</v>
      </c>
      <c r="BV191" s="140">
        <f>IF(ISERROR(FIND(BV$3,'CFR - XML import'!$A185)),0,VALUE(MID('CFR - XML import'!$A185,SEARCH("&gt;",'CFR - XML import'!$A185,1)+1,SEARCH("/",'CFR - XML import'!$A185,1)-SEARCH("&gt;",'CFR - XML import'!$A185,1)-2)))</f>
        <v>0</v>
      </c>
      <c r="BW191" s="140">
        <f>IF(ISERROR(FIND(BW$3,'CFR - XML import'!$A185)),0,VALUE(MID('CFR - XML import'!$A185,SEARCH("&gt;",'CFR - XML import'!$A185,1)+1,SEARCH("/",'CFR - XML import'!$A185,1)-SEARCH("&gt;",'CFR - XML import'!$A185,1)-2)))</f>
        <v>0</v>
      </c>
      <c r="BX191" s="140">
        <f>IF(ISERROR(FIND(BX$3,'CFR - XML import'!$A185)),0,VALUE(MID('CFR - XML import'!$A185,SEARCH("&gt;",'CFR - XML import'!$A185,1)+1,SEARCH("/",'CFR - XML import'!$A185,1)-SEARCH("&gt;",'CFR - XML import'!$A185,1)-2)))</f>
        <v>0</v>
      </c>
      <c r="BY191" s="140">
        <f>IF(ISERROR(FIND(BY$3,'CFR - XML import'!$A185)),0,VALUE(MID('CFR - XML import'!$A185,SEARCH("&gt;",'CFR - XML import'!$A185,1)+1,SEARCH("/",'CFR - XML import'!$A185,1)-SEARCH("&gt;",'CFR - XML import'!$A185,1)-2)))</f>
        <v>0</v>
      </c>
      <c r="BZ191" s="140">
        <f>IF(ISERROR(FIND(BZ$3,'CFR - XML import'!$A185)),0,VALUE(MID('CFR - XML import'!$A185,SEARCH("&gt;",'CFR - XML import'!$A185,1)+1,SEARCH("/",'CFR - XML import'!$A185,1)-SEARCH("&gt;",'CFR - XML import'!$A185,1)-2)))</f>
        <v>0</v>
      </c>
      <c r="CG191" s="142">
        <f>IF(ISERROR(IF(MID('CFR - XML import'!$A185,LEN($CF$4)+5,LEN('CFR - XML import'!$A185)-(2*LEN($CF$4)+5))="RMMS",1,IF(MID('CFR - XML import'!$A185,LEN("    &lt;InputSystem&gt;")+1,LEN('CFR - XML import'!$A185)-(LEN("    &lt;InputSystem&gt;")+LEN($CF$4)+1))="SIMS",2,0))),0,IF(MID('CFR - XML import'!$A185,LEN($CF$4)+5,LEN('CFR - XML import'!$A185)-(2*LEN($CF$4)+5))="RMMS",1,IF(MID('CFR - XML import'!$A185,LEN("    &lt;InputSystem&gt;")+1,LEN('CFR - XML import'!$A185)-(LEN("    &lt;InputSystem&gt;")+LEN($CF$4)+1))="SIMS",2,0)))</f>
        <v>0</v>
      </c>
      <c r="CH191" s="140">
        <f>IF(ISERROR(FIND(CH$3,'CFR - XML import'!$A185)),0,MID('CFR - XML import'!$A185,SEARCH("&gt;",'CFR - XML import'!$A185,1)+1,SEARCH("/",'CFR - XML import'!$A185,1)-SEARCH("&gt;",'CFR - XML import'!$A185,1)-2))</f>
        <v>0</v>
      </c>
      <c r="CI191" s="140">
        <f>IF(ISERROR(FIND(CI$3,'CFR - XML import'!$A185)),0,MID('CFR - XML import'!$A185,SEARCH("&gt;",'CFR - XML import'!$A185,1)+1,SEARCH("/",'CFR - XML import'!$A185,1)-SEARCH("&gt;",'CFR - XML import'!$A185,1)-2))</f>
        <v>0</v>
      </c>
      <c r="CJ191" s="140">
        <f>IF(ISERROR(FIND(CJ$3,'CFR - XML import'!$A185)),0,MID('CFR - XML import'!$A185,SEARCH("&gt;",'CFR - XML import'!$A185,1)+1,SEARCH("/",'CFR - XML import'!$A185,1)-SEARCH("&gt;",'CFR - XML import'!$A185,1)-2))</f>
        <v>0</v>
      </c>
      <c r="CK191" s="140">
        <f>IF(ISERROR(FIND(CK$3,'CFR - XML import'!$A185)),0,MID('CFR - XML import'!$A185,SEARCH("&gt;",'CFR - XML import'!$A185,1)+1,SEARCH("/",'CFR - XML import'!$A185,1)-SEARCH("&gt;",'CFR - XML import'!$A185,1)-2))</f>
        <v>0</v>
      </c>
      <c r="CL191" s="140">
        <f>IF(ISERROR(FIND(CL$3,'CFR - XML import'!$A185)),0,MID('CFR - XML import'!$A185,SEARCH("&gt;",'CFR - XML import'!$A185,1)+1,SEARCH("/",'CFR - XML import'!$A185,1)-SEARCH("&gt;",'CFR - XML import'!$A185,1)-2))</f>
        <v>0</v>
      </c>
      <c r="CM191" s="140">
        <f>IF(ISERROR(FIND(CM$3,'CFR - XML import'!$A185)),0,MID('CFR - XML import'!$A185,SEARCH("&gt;",'CFR - XML import'!$A185,1)+1,SEARCH("/",'CFR - XML import'!$A185,1)-SEARCH("&gt;",'CFR - XML import'!$A185,1)-2))</f>
        <v>0</v>
      </c>
    </row>
    <row r="192" spans="1:91" x14ac:dyDescent="0.2">
      <c r="A192" s="139" t="str">
        <f>IF(AND('CFR - XML import'!A186&lt;&gt;"",LEFT('CFR - XML import'!A186,1)&lt;&gt;"&lt;",LEFT('CFR - XML import'!A186,3)&lt;&gt;"  &lt;",LEFT('CFR - XML import'!A186,5)&lt;&gt;"    &lt;",LEFT('CFR - XML import'!A186,7)&lt;&gt;"      &lt;",LEFT('CFR - XML import'!A186,9)&lt;&gt;"        &lt;",$B$1="SIMS"),'CFR - XML import'!A186,IF(AND(LEFT('CFR - XML import'!A186,9)="&lt;Details&gt;",$B$1="RM"),'CFR - XML import'!A186,""))</f>
        <v/>
      </c>
      <c r="B192" s="140">
        <f>IF(ISERROR(FIND(B$3,'CFR - XML import'!$A186)),0,VALUE(MID('CFR - XML import'!$A186,SEARCH("&gt;",'CFR - XML import'!$A186,1)+1,SEARCH("/",'CFR - XML import'!$A186,1)-SEARCH("&gt;",'CFR - XML import'!$A186,1)-2)))</f>
        <v>0</v>
      </c>
      <c r="D192" s="140">
        <f>IF(ISERROR(FIND(D$3,'CFR - XML import'!$A186)),0,MID('CFR - XML import'!$A186,SEARCH("&gt;",'CFR - XML import'!$A186,1)+1,SEARCH("/",'CFR - XML import'!$A186,1)-SEARCH("&gt;",'CFR - XML import'!$A186,1)-2))</f>
        <v>0</v>
      </c>
      <c r="E192" s="140">
        <f>IF(ISERROR(FIND(E$3,'CFR - XML import'!$A186)),0,MID('CFR - XML import'!$A186,SEARCH("&gt;",'CFR - XML import'!$A186,1)+1,SEARCH("/",'CFR - XML import'!$A186,1)-SEARCH("&gt;",'CFR - XML import'!$A186,1)-2))</f>
        <v>0</v>
      </c>
      <c r="F192" s="141">
        <f>IF($B$1="SIMS",IF(ISERROR(FIND(F$3,'CFR - XML import'!$A186)),0,VALUE(MID('CFR - XML import'!$A186,15,10))),IF(ISERROR(FIND(F$3,'CFR - XML import'!$A186)),0,VALUE(MID('CFR - XML import'!$A186,15,10))))</f>
        <v>0</v>
      </c>
      <c r="G192" s="140">
        <f>IF(ISERROR(FIND(G$3,'CFR - XML import'!$A186)),0,VALUE(MID('CFR - XML import'!$A186,SEARCH("&gt;",'CFR - XML import'!$A186,1)+1,SEARCH("/",'CFR - XML import'!$A186,1)-SEARCH("&gt;",'CFR - XML import'!$A186,1)-2)))</f>
        <v>0</v>
      </c>
      <c r="H192" s="140">
        <f>IF(ISERROR(FIND(H$3,'CFR - XML import'!$A186)),0,VALUE(MID('CFR - XML import'!$A186,SEARCH("&gt;",'CFR - XML import'!$A186,1)+1,SEARCH("/",'CFR - XML import'!$A186,1)-SEARCH("&gt;",'CFR - XML import'!$A186,1)-2)))</f>
        <v>0</v>
      </c>
      <c r="I192" s="140">
        <f>IF(ISERROR(FIND(I$3,'CFR - XML import'!$A186)),0,VALUE(MID('CFR - XML import'!$A186,SEARCH("&gt;",'CFR - XML import'!$A186,1)+1,SEARCH("/",'CFR - XML import'!$A186,1)-SEARCH("&gt;",'CFR - XML import'!$A186,1)-2)))</f>
        <v>0</v>
      </c>
      <c r="J192" s="140">
        <f>IF(ISERROR(FIND(J$3,'CFR - XML import'!$A186)),0,VALUE(MID('CFR - XML import'!$A186,SEARCH("&gt;",'CFR - XML import'!$A186,1)+1,SEARCH("/",'CFR - XML import'!$A186,1)-SEARCH("&gt;",'CFR - XML import'!$A186,1)-2)))</f>
        <v>0</v>
      </c>
      <c r="K192" s="140">
        <f>IF(ISERROR(FIND(K$3,'CFR - XML import'!$A186)),0,VALUE(MID('CFR - XML import'!$A186,SEARCH("&gt;",'CFR - XML import'!$A186,1)+1,SEARCH("/",'CFR - XML import'!$A186,1)-SEARCH("&gt;",'CFR - XML import'!$A186,1)-2)))</f>
        <v>0</v>
      </c>
      <c r="L192" s="140">
        <f>IF(ISERROR(FIND(L$3,'CFR - XML import'!$A186)),0,VALUE(MID('CFR - XML import'!$A186,SEARCH("&gt;",'CFR - XML import'!$A186,1)+1,SEARCH("/",'CFR - XML import'!$A186,1)-SEARCH("&gt;",'CFR - XML import'!$A186,1)-2)))</f>
        <v>0</v>
      </c>
      <c r="M192" s="140">
        <f>IF(ISERROR(FIND(M$3,'CFR - XML import'!$A186)),0,VALUE(MID('CFR - XML import'!$A186,SEARCH("&gt;",'CFR - XML import'!$A186,1)+1,SEARCH("/",'CFR - XML import'!$A186,1)-SEARCH("&gt;",'CFR - XML import'!$A186,1)-2)))</f>
        <v>0</v>
      </c>
      <c r="N192" s="140">
        <f>IF(ISERROR(FIND(N$3,'CFR - XML import'!$A186)),0,VALUE(MID('CFR - XML import'!$A186,SEARCH("&gt;",'CFR - XML import'!$A186,1)+1,SEARCH("/",'CFR - XML import'!$A186,1)-SEARCH("&gt;",'CFR - XML import'!$A186,1)-2)))</f>
        <v>0</v>
      </c>
      <c r="O192" s="140">
        <f>IF(ISERROR(FIND(O$3,'CFR - XML import'!$A186)),0,VALUE(MID('CFR - XML import'!$A186,SEARCH("&gt;",'CFR - XML import'!$A186,1)+1,SEARCH("/",'CFR - XML import'!$A186,1)-SEARCH("&gt;",'CFR - XML import'!$A186,1)-2)))</f>
        <v>0</v>
      </c>
      <c r="P192" s="140">
        <f>IF(ISERROR(FIND(P$3,'CFR - XML import'!$A186)),0,VALUE(MID('CFR - XML import'!$A186,SEARCH("&gt;",'CFR - XML import'!$A186,1)+1,SEARCH("/",'CFR - XML import'!$A186,1)-SEARCH("&gt;",'CFR - XML import'!$A186,1)-2)))</f>
        <v>0</v>
      </c>
      <c r="Q192" s="140">
        <f>IF(ISERROR(FIND(Q$3,'CFR - XML import'!$A186)),0,VALUE(MID('CFR - XML import'!$A186,SEARCH("&gt;",'CFR - XML import'!$A186,1)+1,SEARCH("/",'CFR - XML import'!$A186,1)-SEARCH("&gt;",'CFR - XML import'!$A186,1)-2)))</f>
        <v>0</v>
      </c>
      <c r="R192" s="140">
        <f>IF(ISERROR(FIND(R$3,'CFR - XML import'!$A186)),0,VALUE(MID('CFR - XML import'!$A186,SEARCH("&gt;",'CFR - XML import'!$A186,1)+1,SEARCH("/",'CFR - XML import'!$A186,1)-SEARCH("&gt;",'CFR - XML import'!$A186,1)-2)))</f>
        <v>0</v>
      </c>
      <c r="S192" s="140">
        <f>IF(ISERROR(FIND(S$3,'CFR - XML import'!$A186)),0,VALUE(MID('CFR - XML import'!$A186,SEARCH("&gt;",'CFR - XML import'!$A186,1)+1,SEARCH("/",'CFR - XML import'!$A186,1)-SEARCH("&gt;",'CFR - XML import'!$A186,1)-2)))</f>
        <v>0</v>
      </c>
      <c r="T192" s="140">
        <f>IF(ISERROR(FIND(T$3,'CFR - XML import'!$A186)),0,VALUE(MID('CFR - XML import'!$A186,SEARCH("&gt;",'CFR - XML import'!$A186,1)+1,SEARCH("/",'CFR - XML import'!$A186,1)-SEARCH("&gt;",'CFR - XML import'!$A186,1)-2)))</f>
        <v>0</v>
      </c>
      <c r="U192" s="140">
        <f>IF(ISERROR(FIND(U$3,'CFR - XML import'!$A186)),0,VALUE(MID('CFR - XML import'!$A186,SEARCH("&gt;",'CFR - XML import'!$A186,1)+1,SEARCH("/",'CFR - XML import'!$A186,1)-SEARCH("&gt;",'CFR - XML import'!$A186,1)-2)))</f>
        <v>0</v>
      </c>
      <c r="V192" s="140">
        <f>IF(ISERROR(FIND(V$3,'CFR - XML import'!$A186)),0,VALUE(MID('CFR - XML import'!$A186,SEARCH("&gt;",'CFR - XML import'!$A186,1)+1,SEARCH("/",'CFR - XML import'!$A186,1)-SEARCH("&gt;",'CFR - XML import'!$A186,1)-2)))</f>
        <v>0</v>
      </c>
      <c r="W192" s="140">
        <f>IF(ISERROR(FIND(W$3,'CFR - XML import'!$A186)),0,VALUE(MID('CFR - XML import'!$A186,SEARCH("&gt;",'CFR - XML import'!$A186,1)+1,SEARCH("/",'CFR - XML import'!$A186,1)-SEARCH("&gt;",'CFR - XML import'!$A186,1)-2)))</f>
        <v>0</v>
      </c>
      <c r="X192" s="140"/>
      <c r="Y192" s="140">
        <f>IF(ISERROR(FIND(Y$3,'CFR - XML import'!$A186)),0,VALUE(MID('CFR - XML import'!$A186,SEARCH("&gt;",'CFR - XML import'!$A186,1)+1,SEARCH("/",'CFR - XML import'!$A186,1)-SEARCH("&gt;",'CFR - XML import'!$A186,1)-2)))</f>
        <v>0</v>
      </c>
      <c r="Z192" s="140">
        <f>IF(ISERROR(FIND(Z$3,'CFR - XML import'!$A186)),0,VALUE(MID('CFR - XML import'!$A186,SEARCH("&gt;",'CFR - XML import'!$A186,1)+1,SEARCH("/",'CFR - XML import'!$A186,1)-SEARCH("&gt;",'CFR - XML import'!$A186,1)-2)))</f>
        <v>0</v>
      </c>
      <c r="AA192" s="140">
        <f>IF(ISERROR(FIND(AA$3,'CFR - XML import'!$A186)),0,VALUE(MID('CFR - XML import'!$A186,SEARCH("&gt;",'CFR - XML import'!$A186,1)+1,SEARCH("/",'CFR - XML import'!$A186,1)-SEARCH("&gt;",'CFR - XML import'!$A186,1)-2)))</f>
        <v>0</v>
      </c>
      <c r="AB192" s="140">
        <f>IF(ISERROR(FIND(AB$3,'CFR - XML import'!$A186)),0,VALUE(MID('CFR - XML import'!$A186,SEARCH("&gt;",'CFR - XML import'!$A186,1)+1,SEARCH("/",'CFR - XML import'!$A186,1)-SEARCH("&gt;",'CFR - XML import'!$A186,1)-2)))</f>
        <v>0</v>
      </c>
      <c r="AC192" s="140">
        <f>IF(ISERROR(FIND(AC$3,'CFR - XML import'!$A186)),0,VALUE(MID('CFR - XML import'!$A186,SEARCH("&gt;",'CFR - XML import'!$A186,1)+1,SEARCH("/",'CFR - XML import'!$A186,1)-SEARCH("&gt;",'CFR - XML import'!$A186,1)-2)))</f>
        <v>0</v>
      </c>
      <c r="AD192" s="140">
        <f>IF(ISERROR(FIND(AD$3,'CFR - XML import'!$A186)),0,VALUE(MID('CFR - XML import'!$A186,SEARCH("&gt;",'CFR - XML import'!$A186,1)+1,SEARCH("/",'CFR - XML import'!$A186,1)-SEARCH("&gt;",'CFR - XML import'!$A186,1)-2)))</f>
        <v>0</v>
      </c>
      <c r="AE192" s="140">
        <f>IF(ISERROR(FIND(AE$3,'CFR - XML import'!$A186)),0,VALUE(MID('CFR - XML import'!$A186,SEARCH("&gt;",'CFR - XML import'!$A186,1)+1,SEARCH("/",'CFR - XML import'!$A186,1)-SEARCH("&gt;",'CFR - XML import'!$A186,1)-2)))</f>
        <v>0</v>
      </c>
      <c r="AF192" s="140">
        <f>IF(ISERROR(FIND(AF$3,'CFR - XML import'!$A186)),0,VALUE(MID('CFR - XML import'!$A186,SEARCH("&gt;",'CFR - XML import'!$A186,1)+1,SEARCH("/",'CFR - XML import'!$A186,1)-SEARCH("&gt;",'CFR - XML import'!$A186,1)-2)))</f>
        <v>0</v>
      </c>
      <c r="AG192" s="140">
        <f>IF(ISERROR(FIND(AG$3,'CFR - XML import'!$A186)),0,VALUE(MID('CFR - XML import'!$A186,SEARCH("&gt;",'CFR - XML import'!$A186,1)+1,SEARCH("/",'CFR - XML import'!$A186,1)-SEARCH("&gt;",'CFR - XML import'!$A186,1)-2)))</f>
        <v>0</v>
      </c>
      <c r="AH192" s="140">
        <f>IF(ISERROR(FIND(AH$3,'CFR - XML import'!$A186)),0,VALUE(MID('CFR - XML import'!$A186,SEARCH("&gt;",'CFR - XML import'!$A186,1)+1,SEARCH("/",'CFR - XML import'!$A186,1)-SEARCH("&gt;",'CFR - XML import'!$A186,1)-2)))</f>
        <v>0</v>
      </c>
      <c r="AI192" s="140">
        <f>IF(ISERROR(FIND(AI$3,'CFR - XML import'!$A186)),0,VALUE(MID('CFR - XML import'!$A186,SEARCH("&gt;",'CFR - XML import'!$A186,1)+1,SEARCH("/",'CFR - XML import'!$A186,1)-SEARCH("&gt;",'CFR - XML import'!$A186,1)-2)))</f>
        <v>0</v>
      </c>
      <c r="AJ192" s="140">
        <f>IF(ISERROR(FIND(AJ$3,'CFR - XML import'!$A186)),0,VALUE(MID('CFR - XML import'!$A186,SEARCH("&gt;",'CFR - XML import'!$A186,1)+1,SEARCH("/",'CFR - XML import'!$A186,1)-SEARCH("&gt;",'CFR - XML import'!$A186,1)-2)))</f>
        <v>0</v>
      </c>
      <c r="AK192" s="140">
        <f>IF(ISERROR(FIND(AK$3,'CFR - XML import'!$A186)),0,VALUE(MID('CFR - XML import'!$A186,SEARCH("&gt;",'CFR - XML import'!$A186,1)+1,SEARCH("/",'CFR - XML import'!$A186,1)-SEARCH("&gt;",'CFR - XML import'!$A186,1)-2)))</f>
        <v>0</v>
      </c>
      <c r="AL192" s="140">
        <f>IF(ISERROR(FIND(AL$3,'CFR - XML import'!$A186)),0,VALUE(MID('CFR - XML import'!$A186,SEARCH("&gt;",'CFR - XML import'!$A186,1)+1,SEARCH("/",'CFR - XML import'!$A186,1)-SEARCH("&gt;",'CFR - XML import'!$A186,1)-2)))</f>
        <v>0</v>
      </c>
      <c r="AM192" s="140">
        <f>IF(ISERROR(FIND(AM$3,'CFR - XML import'!$A186)),0,VALUE(MID('CFR - XML import'!$A186,SEARCH("&gt;",'CFR - XML import'!$A186,1)+1,SEARCH("/",'CFR - XML import'!$A186,1)-SEARCH("&gt;",'CFR - XML import'!$A186,1)-2)))</f>
        <v>0</v>
      </c>
      <c r="AN192" s="140">
        <f>IF(ISERROR(FIND(AN$3,'CFR - XML import'!$A186)),0,VALUE(MID('CFR - XML import'!$A186,SEARCH("&gt;",'CFR - XML import'!$A186,1)+1,SEARCH("/",'CFR - XML import'!$A186,1)-SEARCH("&gt;",'CFR - XML import'!$A186,1)-2)))</f>
        <v>0</v>
      </c>
      <c r="AO192" s="140">
        <f>IF(ISERROR(FIND(AO$3,'CFR - XML import'!$A186)),0,VALUE(MID('CFR - XML import'!$A186,SEARCH("&gt;",'CFR - XML import'!$A186,1)+1,SEARCH("/",'CFR - XML import'!$A186,1)-SEARCH("&gt;",'CFR - XML import'!$A186,1)-2)))</f>
        <v>0</v>
      </c>
      <c r="AP192" s="140">
        <f>IF(ISERROR(FIND(AP$3,'CFR - XML import'!$A186)),0,VALUE(MID('CFR - XML import'!$A186,SEARCH("&gt;",'CFR - XML import'!$A186,1)+1,SEARCH("/",'CFR - XML import'!$A186,1)-SEARCH("&gt;",'CFR - XML import'!$A186,1)-2)))</f>
        <v>0</v>
      </c>
      <c r="AQ192" s="140">
        <f>IF(ISERROR(FIND(AQ$3,'CFR - XML import'!$A186)),0,VALUE(MID('CFR - XML import'!$A186,SEARCH("&gt;",'CFR - XML import'!$A186,1)+1,SEARCH("/",'CFR - XML import'!$A186,1)-SEARCH("&gt;",'CFR - XML import'!$A186,1)-2)))</f>
        <v>0</v>
      </c>
      <c r="AR192" s="140">
        <f>IF(ISERROR(FIND(AR$3,'CFR - XML import'!$A186)),0,VALUE(MID('CFR - XML import'!$A186,SEARCH("&gt;",'CFR - XML import'!$A186,1)+1,SEARCH("/",'CFR - XML import'!$A186,1)-SEARCH("&gt;",'CFR - XML import'!$A186,1)-2)))</f>
        <v>0</v>
      </c>
      <c r="AS192" s="140">
        <f>IF(ISERROR(FIND(AS$3,'CFR - XML import'!$A186)),0,VALUE(MID('CFR - XML import'!$A186,SEARCH("&gt;",'CFR - XML import'!$A186,1)+1,SEARCH("/",'CFR - XML import'!$A186,1)-SEARCH("&gt;",'CFR - XML import'!$A186,1)-2)))</f>
        <v>0</v>
      </c>
      <c r="AT192" s="140">
        <f>IF(ISERROR(FIND(AT$3,'CFR - XML import'!$A186)),0,VALUE(MID('CFR - XML import'!$A186,SEARCH("&gt;",'CFR - XML import'!$A186,1)+1,SEARCH("/",'CFR - XML import'!$A186,1)-SEARCH("&gt;",'CFR - XML import'!$A186,1)-2)))</f>
        <v>0</v>
      </c>
      <c r="AU192" s="140">
        <f>IF(ISERROR(FIND(AU$3,'CFR - XML import'!$A186)),0,VALUE(MID('CFR - XML import'!$A186,SEARCH("&gt;",'CFR - XML import'!$A186,1)+1,SEARCH("/",'CFR - XML import'!$A186,1)-SEARCH("&gt;",'CFR - XML import'!$A186,1)-2)))</f>
        <v>0</v>
      </c>
      <c r="AV192" s="140">
        <f>IF(ISERROR(FIND(AV$3,'CFR - XML import'!$A186)),0,VALUE(MID('CFR - XML import'!$A186,SEARCH("&gt;",'CFR - XML import'!$A186,1)+1,SEARCH("/",'CFR - XML import'!$A186,1)-SEARCH("&gt;",'CFR - XML import'!$A186,1)-2)))</f>
        <v>0</v>
      </c>
      <c r="AW192" s="140">
        <f>IF(ISERROR(FIND(AW$3,'CFR - XML import'!$A186)),0,VALUE(MID('CFR - XML import'!$A186,SEARCH("&gt;",'CFR - XML import'!$A186,1)+1,SEARCH("/",'CFR - XML import'!$A186,1)-SEARCH("&gt;",'CFR - XML import'!$A186,1)-2)))</f>
        <v>0</v>
      </c>
      <c r="AX192" s="140">
        <f>IF(ISERROR(FIND(AX$3,'CFR - XML import'!$A186)),0,VALUE(MID('CFR - XML import'!$A186,SEARCH("&gt;",'CFR - XML import'!$A186,1)+1,SEARCH("/",'CFR - XML import'!$A186,1)-SEARCH("&gt;",'CFR - XML import'!$A186,1)-2)))</f>
        <v>0</v>
      </c>
      <c r="AY192" s="140">
        <f>IF(ISERROR(FIND(AY$3,'CFR - XML import'!$A186)),0,VALUE(MID('CFR - XML import'!$A186,SEARCH("&gt;",'CFR - XML import'!$A186,1)+1,SEARCH("/",'CFR - XML import'!$A186,1)-SEARCH("&gt;",'CFR - XML import'!$A186,1)-2)))</f>
        <v>0</v>
      </c>
      <c r="AZ192" s="140">
        <f>IF(ISERROR(FIND(AZ$3,'CFR - XML import'!$A186)),0,VALUE(MID('CFR - XML import'!$A186,SEARCH("&gt;",'CFR - XML import'!$A186,1)+1,SEARCH("/",'CFR - XML import'!$A186,1)-SEARCH("&gt;",'CFR - XML import'!$A186,1)-2)))</f>
        <v>0</v>
      </c>
      <c r="BA192" s="140">
        <f>IF(ISERROR(FIND(BA$3,'CFR - XML import'!$A186)),0,VALUE(MID('CFR - XML import'!$A186,SEARCH("&gt;",'CFR - XML import'!$A186,1)+1,SEARCH("/",'CFR - XML import'!$A186,1)-SEARCH("&gt;",'CFR - XML import'!$A186,1)-2)))</f>
        <v>0</v>
      </c>
      <c r="BB192" s="140">
        <f>IF(ISERROR(FIND(BB$3,'CFR - XML import'!$A186)),0,VALUE(MID('CFR - XML import'!$A186,SEARCH("&gt;",'CFR - XML import'!$A186,1)+1,SEARCH("/",'CFR - XML import'!$A186,1)-SEARCH("&gt;",'CFR - XML import'!$A186,1)-2)))</f>
        <v>0</v>
      </c>
      <c r="BC192" s="140">
        <f>IF(ISERROR(FIND(BC$3,'CFR - XML import'!$A186)),0,VALUE(MID('CFR - XML import'!$A186,SEARCH("&gt;",'CFR - XML import'!$A186,1)+1,SEARCH("/",'CFR - XML import'!$A186,1)-SEARCH("&gt;",'CFR - XML import'!$A186,1)-2)))</f>
        <v>0</v>
      </c>
      <c r="BD192" s="140">
        <f>IF(ISERROR(FIND(BD$3,'CFR - XML import'!$A186)),0,VALUE(MID('CFR - XML import'!$A186,SEARCH("&gt;",'CFR - XML import'!$A186,1)+1,SEARCH("/",'CFR - XML import'!$A186,1)-SEARCH("&gt;",'CFR - XML import'!$A186,1)-2)))</f>
        <v>0</v>
      </c>
      <c r="BE192" s="140">
        <f>IF(ISERROR(FIND(BE$3,'CFR - XML import'!$A186)),0,VALUE(MID('CFR - XML import'!$A186,SEARCH("&gt;",'CFR - XML import'!$A186,1)+1,SEARCH("/",'CFR - XML import'!$A186,1)-SEARCH("&gt;",'CFR - XML import'!$A186,1)-2)))</f>
        <v>0</v>
      </c>
      <c r="BF192" s="140">
        <f>IF(ISERROR(FIND(BF$3,'CFR - XML import'!$A186)),0,VALUE(MID('CFR - XML import'!$A186,SEARCH("&gt;",'CFR - XML import'!$A186,1)+1,SEARCH("/",'CFR - XML import'!$A186,1)-SEARCH("&gt;",'CFR - XML import'!$A186,1)-2)))</f>
        <v>0</v>
      </c>
      <c r="BG192" s="140">
        <f>IF(ISERROR(FIND(BG$3,'CFR - XML import'!$A186)),0,VALUE(MID('CFR - XML import'!$A186,SEARCH("&gt;",'CFR - XML import'!$A186,1)+1,SEARCH("/",'CFR - XML import'!$A186,1)-SEARCH("&gt;",'CFR - XML import'!$A186,1)-2)))</f>
        <v>0</v>
      </c>
      <c r="BH192" s="140">
        <f>IF(ISERROR(FIND(BH$3,'CFR - XML import'!$A186)),0,VALUE(MID('CFR - XML import'!$A186,SEARCH("&gt;",'CFR - XML import'!$A186,1)+1,SEARCH("/",'CFR - XML import'!$A186,1)-SEARCH("&gt;",'CFR - XML import'!$A186,1)-2)))</f>
        <v>0</v>
      </c>
      <c r="BI192" s="140">
        <f>IF(ISERROR(FIND(BI$3,'CFR - XML import'!$A186)),0,VALUE(MID('CFR - XML import'!$A186,SEARCH("&gt;",'CFR - XML import'!$A186,1)+1,SEARCH("/",'CFR - XML import'!$A186,1)-SEARCH("&gt;",'CFR - XML import'!$A186,1)-2)))</f>
        <v>0</v>
      </c>
      <c r="BJ192" s="140">
        <f>IF(ISERROR(FIND(BJ$3,'CFR - XML import'!$A186)),0,VALUE(MID('CFR - XML import'!$A186,SEARCH("&gt;",'CFR - XML import'!$A186,1)+1,SEARCH("/",'CFR - XML import'!$A186,1)-SEARCH("&gt;",'CFR - XML import'!$A186,1)-2)))</f>
        <v>0</v>
      </c>
      <c r="BK192" s="140">
        <f>IF(ISERROR(FIND(BK$3,'CFR - XML import'!$A186)),0,VALUE(MID('CFR - XML import'!$A186,SEARCH("&gt;",'CFR - XML import'!$A186,1)+1,SEARCH("/",'CFR - XML import'!$A186,1)-SEARCH("&gt;",'CFR - XML import'!$A186,1)-2)))</f>
        <v>0</v>
      </c>
      <c r="BL192" s="140">
        <f>IF(ISERROR(FIND(BL$3,'CFR - XML import'!$A186)),0,VALUE(MID('CFR - XML import'!$A186,SEARCH("&gt;",'CFR - XML import'!$A186,1)+1,SEARCH("/",'CFR - XML import'!$A186,1)-SEARCH("&gt;",'CFR - XML import'!$A186,1)-2)))</f>
        <v>0</v>
      </c>
      <c r="BM192" s="140">
        <f>IF(ISERROR(FIND(BM$3,'CFR - XML import'!$A186)),0,VALUE(MID('CFR - XML import'!$A186,SEARCH("&gt;",'CFR - XML import'!$A186,1)+1,SEARCH("/",'CFR - XML import'!$A186,1)-SEARCH("&gt;",'CFR - XML import'!$A186,1)-2)))</f>
        <v>0</v>
      </c>
      <c r="BN192" s="140">
        <f>IF(ISERROR(FIND(BN$3,'CFR - XML import'!$A186)),0,VALUE(MID('CFR - XML import'!$A186,SEARCH("&gt;",'CFR - XML import'!$A186,1)+1,SEARCH("/",'CFR - XML import'!$A186,1)-SEARCH("&gt;",'CFR - XML import'!$A186,1)-2)))</f>
        <v>0</v>
      </c>
      <c r="BO192" s="140">
        <f>IF(ISERROR(FIND(BO$3,'CFR - XML import'!$A186)),0,VALUE(MID('CFR - XML import'!$A186,SEARCH("&gt;",'CFR - XML import'!$A186,1)+1,SEARCH("/",'CFR - XML import'!$A186,1)-SEARCH("&gt;",'CFR - XML import'!$A186,1)-2)))</f>
        <v>0</v>
      </c>
      <c r="BP192" s="140">
        <f>IF(ISERROR(FIND(BP$3,'CFR - XML import'!$A186)),0,VALUE(MID('CFR - XML import'!$A186,SEARCH("&gt;",'CFR - XML import'!$A186,1)+1,SEARCH("/",'CFR - XML import'!$A186,1)-SEARCH("&gt;",'CFR - XML import'!$A186,1)-2)))</f>
        <v>0</v>
      </c>
      <c r="BQ192" s="140">
        <f>IF(ISERROR(FIND(BQ$3,'CFR - XML import'!$A186)),0,VALUE(MID('CFR - XML import'!$A186,SEARCH("&gt;",'CFR - XML import'!$A186,1)+1,SEARCH("/",'CFR - XML import'!$A186,1)-SEARCH("&gt;",'CFR - XML import'!$A186,1)-2)))</f>
        <v>0</v>
      </c>
      <c r="BR192" s="140">
        <f>IF(ISERROR(FIND(BR$3,'CFR - XML import'!$A186)),0,VALUE(MID('CFR - XML import'!$A186,SEARCH("&gt;",'CFR - XML import'!$A186,1)+1,SEARCH("/",'CFR - XML import'!$A186,1)-SEARCH("&gt;",'CFR - XML import'!$A186,1)-2)))</f>
        <v>0</v>
      </c>
      <c r="BS192" s="140">
        <f>IF(ISERROR(FIND(BS$3,'CFR - XML import'!$A186)),0,VALUE(MID('CFR - XML import'!$A186,SEARCH("&gt;",'CFR - XML import'!$A186,1)+1,SEARCH("/",'CFR - XML import'!$A186,1)-SEARCH("&gt;",'CFR - XML import'!$A186,1)-2)))</f>
        <v>0</v>
      </c>
      <c r="BT192" s="140">
        <f>IF(ISERROR(FIND(BT$3,'CFR - XML import'!$A186)),0,VALUE(MID('CFR - XML import'!$A186,SEARCH("&gt;",'CFR - XML import'!$A186,1)+1,SEARCH("/",'CFR - XML import'!$A186,1)-SEARCH("&gt;",'CFR - XML import'!$A186,1)-2)))</f>
        <v>0</v>
      </c>
      <c r="BU192" s="140">
        <f>IF(ISERROR(FIND(BU$3,'CFR - XML import'!$A186)),0,VALUE(MID('CFR - XML import'!$A186,SEARCH("&gt;",'CFR - XML import'!$A186,1)+1,SEARCH("/",'CFR - XML import'!$A186,1)-SEARCH("&gt;",'CFR - XML import'!$A186,1)-2)))</f>
        <v>0</v>
      </c>
      <c r="BV192" s="140">
        <f>IF(ISERROR(FIND(BV$3,'CFR - XML import'!$A186)),0,VALUE(MID('CFR - XML import'!$A186,SEARCH("&gt;",'CFR - XML import'!$A186,1)+1,SEARCH("/",'CFR - XML import'!$A186,1)-SEARCH("&gt;",'CFR - XML import'!$A186,1)-2)))</f>
        <v>0</v>
      </c>
      <c r="BW192" s="140">
        <f>IF(ISERROR(FIND(BW$3,'CFR - XML import'!$A186)),0,VALUE(MID('CFR - XML import'!$A186,SEARCH("&gt;",'CFR - XML import'!$A186,1)+1,SEARCH("/",'CFR - XML import'!$A186,1)-SEARCH("&gt;",'CFR - XML import'!$A186,1)-2)))</f>
        <v>0</v>
      </c>
      <c r="BX192" s="140">
        <f>IF(ISERROR(FIND(BX$3,'CFR - XML import'!$A186)),0,VALUE(MID('CFR - XML import'!$A186,SEARCH("&gt;",'CFR - XML import'!$A186,1)+1,SEARCH("/",'CFR - XML import'!$A186,1)-SEARCH("&gt;",'CFR - XML import'!$A186,1)-2)))</f>
        <v>0</v>
      </c>
      <c r="BY192" s="140">
        <f>IF(ISERROR(FIND(BY$3,'CFR - XML import'!$A186)),0,VALUE(MID('CFR - XML import'!$A186,SEARCH("&gt;",'CFR - XML import'!$A186,1)+1,SEARCH("/",'CFR - XML import'!$A186,1)-SEARCH("&gt;",'CFR - XML import'!$A186,1)-2)))</f>
        <v>0</v>
      </c>
      <c r="BZ192" s="140">
        <f>IF(ISERROR(FIND(BZ$3,'CFR - XML import'!$A186)),0,VALUE(MID('CFR - XML import'!$A186,SEARCH("&gt;",'CFR - XML import'!$A186,1)+1,SEARCH("/",'CFR - XML import'!$A186,1)-SEARCH("&gt;",'CFR - XML import'!$A186,1)-2)))</f>
        <v>0</v>
      </c>
      <c r="CG192" s="142">
        <f>IF(ISERROR(IF(MID('CFR - XML import'!$A186,LEN($CF$4)+5,LEN('CFR - XML import'!$A186)-(2*LEN($CF$4)+5))="RMMS",1,IF(MID('CFR - XML import'!$A186,LEN("    &lt;InputSystem&gt;")+1,LEN('CFR - XML import'!$A186)-(LEN("    &lt;InputSystem&gt;")+LEN($CF$4)+1))="SIMS",2,0))),0,IF(MID('CFR - XML import'!$A186,LEN($CF$4)+5,LEN('CFR - XML import'!$A186)-(2*LEN($CF$4)+5))="RMMS",1,IF(MID('CFR - XML import'!$A186,LEN("    &lt;InputSystem&gt;")+1,LEN('CFR - XML import'!$A186)-(LEN("    &lt;InputSystem&gt;")+LEN($CF$4)+1))="SIMS",2,0)))</f>
        <v>0</v>
      </c>
      <c r="CH192" s="140">
        <f>IF(ISERROR(FIND(CH$3,'CFR - XML import'!$A186)),0,MID('CFR - XML import'!$A186,SEARCH("&gt;",'CFR - XML import'!$A186,1)+1,SEARCH("/",'CFR - XML import'!$A186,1)-SEARCH("&gt;",'CFR - XML import'!$A186,1)-2))</f>
        <v>0</v>
      </c>
      <c r="CI192" s="140">
        <f>IF(ISERROR(FIND(CI$3,'CFR - XML import'!$A186)),0,MID('CFR - XML import'!$A186,SEARCH("&gt;",'CFR - XML import'!$A186,1)+1,SEARCH("/",'CFR - XML import'!$A186,1)-SEARCH("&gt;",'CFR - XML import'!$A186,1)-2))</f>
        <v>0</v>
      </c>
      <c r="CJ192" s="140">
        <f>IF(ISERROR(FIND(CJ$3,'CFR - XML import'!$A186)),0,MID('CFR - XML import'!$A186,SEARCH("&gt;",'CFR - XML import'!$A186,1)+1,SEARCH("/",'CFR - XML import'!$A186,1)-SEARCH("&gt;",'CFR - XML import'!$A186,1)-2))</f>
        <v>0</v>
      </c>
      <c r="CK192" s="140">
        <f>IF(ISERROR(FIND(CK$3,'CFR - XML import'!$A186)),0,MID('CFR - XML import'!$A186,SEARCH("&gt;",'CFR - XML import'!$A186,1)+1,SEARCH("/",'CFR - XML import'!$A186,1)-SEARCH("&gt;",'CFR - XML import'!$A186,1)-2))</f>
        <v>0</v>
      </c>
      <c r="CL192" s="140">
        <f>IF(ISERROR(FIND(CL$3,'CFR - XML import'!$A186)),0,MID('CFR - XML import'!$A186,SEARCH("&gt;",'CFR - XML import'!$A186,1)+1,SEARCH("/",'CFR - XML import'!$A186,1)-SEARCH("&gt;",'CFR - XML import'!$A186,1)-2))</f>
        <v>0</v>
      </c>
      <c r="CM192" s="140">
        <f>IF(ISERROR(FIND(CM$3,'CFR - XML import'!$A186)),0,MID('CFR - XML import'!$A186,SEARCH("&gt;",'CFR - XML import'!$A186,1)+1,SEARCH("/",'CFR - XML import'!$A186,1)-SEARCH("&gt;",'CFR - XML import'!$A186,1)-2))</f>
        <v>0</v>
      </c>
    </row>
    <row r="193" spans="1:91" x14ac:dyDescent="0.2">
      <c r="A193" s="139" t="str">
        <f>IF(AND('CFR - XML import'!A187&lt;&gt;"",LEFT('CFR - XML import'!A187,1)&lt;&gt;"&lt;",LEFT('CFR - XML import'!A187,3)&lt;&gt;"  &lt;",LEFT('CFR - XML import'!A187,5)&lt;&gt;"    &lt;",LEFT('CFR - XML import'!A187,7)&lt;&gt;"      &lt;",LEFT('CFR - XML import'!A187,9)&lt;&gt;"        &lt;",$B$1="SIMS"),'CFR - XML import'!A187,IF(AND(LEFT('CFR - XML import'!A187,9)="&lt;Details&gt;",$B$1="RM"),'CFR - XML import'!A187,""))</f>
        <v/>
      </c>
      <c r="B193" s="140">
        <f>IF(ISERROR(FIND(B$3,'CFR - XML import'!$A187)),0,VALUE(MID('CFR - XML import'!$A187,SEARCH("&gt;",'CFR - XML import'!$A187,1)+1,SEARCH("/",'CFR - XML import'!$A187,1)-SEARCH("&gt;",'CFR - XML import'!$A187,1)-2)))</f>
        <v>0</v>
      </c>
      <c r="D193" s="140">
        <f>IF(ISERROR(FIND(D$3,'CFR - XML import'!$A187)),0,MID('CFR - XML import'!$A187,SEARCH("&gt;",'CFR - XML import'!$A187,1)+1,SEARCH("/",'CFR - XML import'!$A187,1)-SEARCH("&gt;",'CFR - XML import'!$A187,1)-2))</f>
        <v>0</v>
      </c>
      <c r="E193" s="140">
        <f>IF(ISERROR(FIND(E$3,'CFR - XML import'!$A187)),0,MID('CFR - XML import'!$A187,SEARCH("&gt;",'CFR - XML import'!$A187,1)+1,SEARCH("/",'CFR - XML import'!$A187,1)-SEARCH("&gt;",'CFR - XML import'!$A187,1)-2))</f>
        <v>0</v>
      </c>
      <c r="F193" s="141">
        <f>IF($B$1="SIMS",IF(ISERROR(FIND(F$3,'CFR - XML import'!$A187)),0,VALUE(MID('CFR - XML import'!$A187,15,10))),IF(ISERROR(FIND(F$3,'CFR - XML import'!$A187)),0,VALUE(MID('CFR - XML import'!$A187,15,10))))</f>
        <v>0</v>
      </c>
      <c r="G193" s="140">
        <f>IF(ISERROR(FIND(G$3,'CFR - XML import'!$A187)),0,VALUE(MID('CFR - XML import'!$A187,SEARCH("&gt;",'CFR - XML import'!$A187,1)+1,SEARCH("/",'CFR - XML import'!$A187,1)-SEARCH("&gt;",'CFR - XML import'!$A187,1)-2)))</f>
        <v>0</v>
      </c>
      <c r="H193" s="140">
        <f>IF(ISERROR(FIND(H$3,'CFR - XML import'!$A187)),0,VALUE(MID('CFR - XML import'!$A187,SEARCH("&gt;",'CFR - XML import'!$A187,1)+1,SEARCH("/",'CFR - XML import'!$A187,1)-SEARCH("&gt;",'CFR - XML import'!$A187,1)-2)))</f>
        <v>0</v>
      </c>
      <c r="I193" s="140">
        <f>IF(ISERROR(FIND(I$3,'CFR - XML import'!$A187)),0,VALUE(MID('CFR - XML import'!$A187,SEARCH("&gt;",'CFR - XML import'!$A187,1)+1,SEARCH("/",'CFR - XML import'!$A187,1)-SEARCH("&gt;",'CFR - XML import'!$A187,1)-2)))</f>
        <v>0</v>
      </c>
      <c r="J193" s="140">
        <f>IF(ISERROR(FIND(J$3,'CFR - XML import'!$A187)),0,VALUE(MID('CFR - XML import'!$A187,SEARCH("&gt;",'CFR - XML import'!$A187,1)+1,SEARCH("/",'CFR - XML import'!$A187,1)-SEARCH("&gt;",'CFR - XML import'!$A187,1)-2)))</f>
        <v>0</v>
      </c>
      <c r="K193" s="140">
        <f>IF(ISERROR(FIND(K$3,'CFR - XML import'!$A187)),0,VALUE(MID('CFR - XML import'!$A187,SEARCH("&gt;",'CFR - XML import'!$A187,1)+1,SEARCH("/",'CFR - XML import'!$A187,1)-SEARCH("&gt;",'CFR - XML import'!$A187,1)-2)))</f>
        <v>0</v>
      </c>
      <c r="L193" s="140">
        <f>IF(ISERROR(FIND(L$3,'CFR - XML import'!$A187)),0,VALUE(MID('CFR - XML import'!$A187,SEARCH("&gt;",'CFR - XML import'!$A187,1)+1,SEARCH("/",'CFR - XML import'!$A187,1)-SEARCH("&gt;",'CFR - XML import'!$A187,1)-2)))</f>
        <v>0</v>
      </c>
      <c r="M193" s="140">
        <f>IF(ISERROR(FIND(M$3,'CFR - XML import'!$A187)),0,VALUE(MID('CFR - XML import'!$A187,SEARCH("&gt;",'CFR - XML import'!$A187,1)+1,SEARCH("/",'CFR - XML import'!$A187,1)-SEARCH("&gt;",'CFR - XML import'!$A187,1)-2)))</f>
        <v>0</v>
      </c>
      <c r="N193" s="140">
        <f>IF(ISERROR(FIND(N$3,'CFR - XML import'!$A187)),0,VALUE(MID('CFR - XML import'!$A187,SEARCH("&gt;",'CFR - XML import'!$A187,1)+1,SEARCH("/",'CFR - XML import'!$A187,1)-SEARCH("&gt;",'CFR - XML import'!$A187,1)-2)))</f>
        <v>0</v>
      </c>
      <c r="O193" s="140">
        <f>IF(ISERROR(FIND(O$3,'CFR - XML import'!$A187)),0,VALUE(MID('CFR - XML import'!$A187,SEARCH("&gt;",'CFR - XML import'!$A187,1)+1,SEARCH("/",'CFR - XML import'!$A187,1)-SEARCH("&gt;",'CFR - XML import'!$A187,1)-2)))</f>
        <v>0</v>
      </c>
      <c r="P193" s="140">
        <f>IF(ISERROR(FIND(P$3,'CFR - XML import'!$A187)),0,VALUE(MID('CFR - XML import'!$A187,SEARCH("&gt;",'CFR - XML import'!$A187,1)+1,SEARCH("/",'CFR - XML import'!$A187,1)-SEARCH("&gt;",'CFR - XML import'!$A187,1)-2)))</f>
        <v>0</v>
      </c>
      <c r="Q193" s="140">
        <f>IF(ISERROR(FIND(Q$3,'CFR - XML import'!$A187)),0,VALUE(MID('CFR - XML import'!$A187,SEARCH("&gt;",'CFR - XML import'!$A187,1)+1,SEARCH("/",'CFR - XML import'!$A187,1)-SEARCH("&gt;",'CFR - XML import'!$A187,1)-2)))</f>
        <v>0</v>
      </c>
      <c r="R193" s="140">
        <f>IF(ISERROR(FIND(R$3,'CFR - XML import'!$A187)),0,VALUE(MID('CFR - XML import'!$A187,SEARCH("&gt;",'CFR - XML import'!$A187,1)+1,SEARCH("/",'CFR - XML import'!$A187,1)-SEARCH("&gt;",'CFR - XML import'!$A187,1)-2)))</f>
        <v>0</v>
      </c>
      <c r="S193" s="140">
        <f>IF(ISERROR(FIND(S$3,'CFR - XML import'!$A187)),0,VALUE(MID('CFR - XML import'!$A187,SEARCH("&gt;",'CFR - XML import'!$A187,1)+1,SEARCH("/",'CFR - XML import'!$A187,1)-SEARCH("&gt;",'CFR - XML import'!$A187,1)-2)))</f>
        <v>0</v>
      </c>
      <c r="T193" s="140">
        <f>IF(ISERROR(FIND(T$3,'CFR - XML import'!$A187)),0,VALUE(MID('CFR - XML import'!$A187,SEARCH("&gt;",'CFR - XML import'!$A187,1)+1,SEARCH("/",'CFR - XML import'!$A187,1)-SEARCH("&gt;",'CFR - XML import'!$A187,1)-2)))</f>
        <v>0</v>
      </c>
      <c r="U193" s="140">
        <f>IF(ISERROR(FIND(U$3,'CFR - XML import'!$A187)),0,VALUE(MID('CFR - XML import'!$A187,SEARCH("&gt;",'CFR - XML import'!$A187,1)+1,SEARCH("/",'CFR - XML import'!$A187,1)-SEARCH("&gt;",'CFR - XML import'!$A187,1)-2)))</f>
        <v>0</v>
      </c>
      <c r="V193" s="140">
        <f>IF(ISERROR(FIND(V$3,'CFR - XML import'!$A187)),0,VALUE(MID('CFR - XML import'!$A187,SEARCH("&gt;",'CFR - XML import'!$A187,1)+1,SEARCH("/",'CFR - XML import'!$A187,1)-SEARCH("&gt;",'CFR - XML import'!$A187,1)-2)))</f>
        <v>0</v>
      </c>
      <c r="W193" s="140">
        <f>IF(ISERROR(FIND(W$3,'CFR - XML import'!$A187)),0,VALUE(MID('CFR - XML import'!$A187,SEARCH("&gt;",'CFR - XML import'!$A187,1)+1,SEARCH("/",'CFR - XML import'!$A187,1)-SEARCH("&gt;",'CFR - XML import'!$A187,1)-2)))</f>
        <v>0</v>
      </c>
      <c r="X193" s="140"/>
      <c r="Y193" s="140">
        <f>IF(ISERROR(FIND(Y$3,'CFR - XML import'!$A187)),0,VALUE(MID('CFR - XML import'!$A187,SEARCH("&gt;",'CFR - XML import'!$A187,1)+1,SEARCH("/",'CFR - XML import'!$A187,1)-SEARCH("&gt;",'CFR - XML import'!$A187,1)-2)))</f>
        <v>0</v>
      </c>
      <c r="Z193" s="140">
        <f>IF(ISERROR(FIND(Z$3,'CFR - XML import'!$A187)),0,VALUE(MID('CFR - XML import'!$A187,SEARCH("&gt;",'CFR - XML import'!$A187,1)+1,SEARCH("/",'CFR - XML import'!$A187,1)-SEARCH("&gt;",'CFR - XML import'!$A187,1)-2)))</f>
        <v>0</v>
      </c>
      <c r="AA193" s="140">
        <f>IF(ISERROR(FIND(AA$3,'CFR - XML import'!$A187)),0,VALUE(MID('CFR - XML import'!$A187,SEARCH("&gt;",'CFR - XML import'!$A187,1)+1,SEARCH("/",'CFR - XML import'!$A187,1)-SEARCH("&gt;",'CFR - XML import'!$A187,1)-2)))</f>
        <v>0</v>
      </c>
      <c r="AB193" s="140">
        <f>IF(ISERROR(FIND(AB$3,'CFR - XML import'!$A187)),0,VALUE(MID('CFR - XML import'!$A187,SEARCH("&gt;",'CFR - XML import'!$A187,1)+1,SEARCH("/",'CFR - XML import'!$A187,1)-SEARCH("&gt;",'CFR - XML import'!$A187,1)-2)))</f>
        <v>0</v>
      </c>
      <c r="AC193" s="140">
        <f>IF(ISERROR(FIND(AC$3,'CFR - XML import'!$A187)),0,VALUE(MID('CFR - XML import'!$A187,SEARCH("&gt;",'CFR - XML import'!$A187,1)+1,SEARCH("/",'CFR - XML import'!$A187,1)-SEARCH("&gt;",'CFR - XML import'!$A187,1)-2)))</f>
        <v>0</v>
      </c>
      <c r="AD193" s="140">
        <f>IF(ISERROR(FIND(AD$3,'CFR - XML import'!$A187)),0,VALUE(MID('CFR - XML import'!$A187,SEARCH("&gt;",'CFR - XML import'!$A187,1)+1,SEARCH("/",'CFR - XML import'!$A187,1)-SEARCH("&gt;",'CFR - XML import'!$A187,1)-2)))</f>
        <v>0</v>
      </c>
      <c r="AE193" s="140">
        <f>IF(ISERROR(FIND(AE$3,'CFR - XML import'!$A187)),0,VALUE(MID('CFR - XML import'!$A187,SEARCH("&gt;",'CFR - XML import'!$A187,1)+1,SEARCH("/",'CFR - XML import'!$A187,1)-SEARCH("&gt;",'CFR - XML import'!$A187,1)-2)))</f>
        <v>0</v>
      </c>
      <c r="AF193" s="140">
        <f>IF(ISERROR(FIND(AF$3,'CFR - XML import'!$A187)),0,VALUE(MID('CFR - XML import'!$A187,SEARCH("&gt;",'CFR - XML import'!$A187,1)+1,SEARCH("/",'CFR - XML import'!$A187,1)-SEARCH("&gt;",'CFR - XML import'!$A187,1)-2)))</f>
        <v>0</v>
      </c>
      <c r="AG193" s="140">
        <f>IF(ISERROR(FIND(AG$3,'CFR - XML import'!$A187)),0,VALUE(MID('CFR - XML import'!$A187,SEARCH("&gt;",'CFR - XML import'!$A187,1)+1,SEARCH("/",'CFR - XML import'!$A187,1)-SEARCH("&gt;",'CFR - XML import'!$A187,1)-2)))</f>
        <v>0</v>
      </c>
      <c r="AH193" s="140">
        <f>IF(ISERROR(FIND(AH$3,'CFR - XML import'!$A187)),0,VALUE(MID('CFR - XML import'!$A187,SEARCH("&gt;",'CFR - XML import'!$A187,1)+1,SEARCH("/",'CFR - XML import'!$A187,1)-SEARCH("&gt;",'CFR - XML import'!$A187,1)-2)))</f>
        <v>0</v>
      </c>
      <c r="AI193" s="140">
        <f>IF(ISERROR(FIND(AI$3,'CFR - XML import'!$A187)),0,VALUE(MID('CFR - XML import'!$A187,SEARCH("&gt;",'CFR - XML import'!$A187,1)+1,SEARCH("/",'CFR - XML import'!$A187,1)-SEARCH("&gt;",'CFR - XML import'!$A187,1)-2)))</f>
        <v>0</v>
      </c>
      <c r="AJ193" s="140">
        <f>IF(ISERROR(FIND(AJ$3,'CFR - XML import'!$A187)),0,VALUE(MID('CFR - XML import'!$A187,SEARCH("&gt;",'CFR - XML import'!$A187,1)+1,SEARCH("/",'CFR - XML import'!$A187,1)-SEARCH("&gt;",'CFR - XML import'!$A187,1)-2)))</f>
        <v>0</v>
      </c>
      <c r="AK193" s="140">
        <f>IF(ISERROR(FIND(AK$3,'CFR - XML import'!$A187)),0,VALUE(MID('CFR - XML import'!$A187,SEARCH("&gt;",'CFR - XML import'!$A187,1)+1,SEARCH("/",'CFR - XML import'!$A187,1)-SEARCH("&gt;",'CFR - XML import'!$A187,1)-2)))</f>
        <v>0</v>
      </c>
      <c r="AL193" s="140">
        <f>IF(ISERROR(FIND(AL$3,'CFR - XML import'!$A187)),0,VALUE(MID('CFR - XML import'!$A187,SEARCH("&gt;",'CFR - XML import'!$A187,1)+1,SEARCH("/",'CFR - XML import'!$A187,1)-SEARCH("&gt;",'CFR - XML import'!$A187,1)-2)))</f>
        <v>0</v>
      </c>
      <c r="AM193" s="140">
        <f>IF(ISERROR(FIND(AM$3,'CFR - XML import'!$A187)),0,VALUE(MID('CFR - XML import'!$A187,SEARCH("&gt;",'CFR - XML import'!$A187,1)+1,SEARCH("/",'CFR - XML import'!$A187,1)-SEARCH("&gt;",'CFR - XML import'!$A187,1)-2)))</f>
        <v>0</v>
      </c>
      <c r="AN193" s="140">
        <f>IF(ISERROR(FIND(AN$3,'CFR - XML import'!$A187)),0,VALUE(MID('CFR - XML import'!$A187,SEARCH("&gt;",'CFR - XML import'!$A187,1)+1,SEARCH("/",'CFR - XML import'!$A187,1)-SEARCH("&gt;",'CFR - XML import'!$A187,1)-2)))</f>
        <v>0</v>
      </c>
      <c r="AO193" s="140">
        <f>IF(ISERROR(FIND(AO$3,'CFR - XML import'!$A187)),0,VALUE(MID('CFR - XML import'!$A187,SEARCH("&gt;",'CFR - XML import'!$A187,1)+1,SEARCH("/",'CFR - XML import'!$A187,1)-SEARCH("&gt;",'CFR - XML import'!$A187,1)-2)))</f>
        <v>0</v>
      </c>
      <c r="AP193" s="140">
        <f>IF(ISERROR(FIND(AP$3,'CFR - XML import'!$A187)),0,VALUE(MID('CFR - XML import'!$A187,SEARCH("&gt;",'CFR - XML import'!$A187,1)+1,SEARCH("/",'CFR - XML import'!$A187,1)-SEARCH("&gt;",'CFR - XML import'!$A187,1)-2)))</f>
        <v>0</v>
      </c>
      <c r="AQ193" s="140">
        <f>IF(ISERROR(FIND(AQ$3,'CFR - XML import'!$A187)),0,VALUE(MID('CFR - XML import'!$A187,SEARCH("&gt;",'CFR - XML import'!$A187,1)+1,SEARCH("/",'CFR - XML import'!$A187,1)-SEARCH("&gt;",'CFR - XML import'!$A187,1)-2)))</f>
        <v>0</v>
      </c>
      <c r="AR193" s="140">
        <f>IF(ISERROR(FIND(AR$3,'CFR - XML import'!$A187)),0,VALUE(MID('CFR - XML import'!$A187,SEARCH("&gt;",'CFR - XML import'!$A187,1)+1,SEARCH("/",'CFR - XML import'!$A187,1)-SEARCH("&gt;",'CFR - XML import'!$A187,1)-2)))</f>
        <v>0</v>
      </c>
      <c r="AS193" s="140">
        <f>IF(ISERROR(FIND(AS$3,'CFR - XML import'!$A187)),0,VALUE(MID('CFR - XML import'!$A187,SEARCH("&gt;",'CFR - XML import'!$A187,1)+1,SEARCH("/",'CFR - XML import'!$A187,1)-SEARCH("&gt;",'CFR - XML import'!$A187,1)-2)))</f>
        <v>0</v>
      </c>
      <c r="AT193" s="140">
        <f>IF(ISERROR(FIND(AT$3,'CFR - XML import'!$A187)),0,VALUE(MID('CFR - XML import'!$A187,SEARCH("&gt;",'CFR - XML import'!$A187,1)+1,SEARCH("/",'CFR - XML import'!$A187,1)-SEARCH("&gt;",'CFR - XML import'!$A187,1)-2)))</f>
        <v>0</v>
      </c>
      <c r="AU193" s="140">
        <f>IF(ISERROR(FIND(AU$3,'CFR - XML import'!$A187)),0,VALUE(MID('CFR - XML import'!$A187,SEARCH("&gt;",'CFR - XML import'!$A187,1)+1,SEARCH("/",'CFR - XML import'!$A187,1)-SEARCH("&gt;",'CFR - XML import'!$A187,1)-2)))</f>
        <v>0</v>
      </c>
      <c r="AV193" s="140">
        <f>IF(ISERROR(FIND(AV$3,'CFR - XML import'!$A187)),0,VALUE(MID('CFR - XML import'!$A187,SEARCH("&gt;",'CFR - XML import'!$A187,1)+1,SEARCH("/",'CFR - XML import'!$A187,1)-SEARCH("&gt;",'CFR - XML import'!$A187,1)-2)))</f>
        <v>0</v>
      </c>
      <c r="AW193" s="140">
        <f>IF(ISERROR(FIND(AW$3,'CFR - XML import'!$A187)),0,VALUE(MID('CFR - XML import'!$A187,SEARCH("&gt;",'CFR - XML import'!$A187,1)+1,SEARCH("/",'CFR - XML import'!$A187,1)-SEARCH("&gt;",'CFR - XML import'!$A187,1)-2)))</f>
        <v>0</v>
      </c>
      <c r="AX193" s="140">
        <f>IF(ISERROR(FIND(AX$3,'CFR - XML import'!$A187)),0,VALUE(MID('CFR - XML import'!$A187,SEARCH("&gt;",'CFR - XML import'!$A187,1)+1,SEARCH("/",'CFR - XML import'!$A187,1)-SEARCH("&gt;",'CFR - XML import'!$A187,1)-2)))</f>
        <v>0</v>
      </c>
      <c r="AY193" s="140">
        <f>IF(ISERROR(FIND(AY$3,'CFR - XML import'!$A187)),0,VALUE(MID('CFR - XML import'!$A187,SEARCH("&gt;",'CFR - XML import'!$A187,1)+1,SEARCH("/",'CFR - XML import'!$A187,1)-SEARCH("&gt;",'CFR - XML import'!$A187,1)-2)))</f>
        <v>0</v>
      </c>
      <c r="AZ193" s="140">
        <f>IF(ISERROR(FIND(AZ$3,'CFR - XML import'!$A187)),0,VALUE(MID('CFR - XML import'!$A187,SEARCH("&gt;",'CFR - XML import'!$A187,1)+1,SEARCH("/",'CFR - XML import'!$A187,1)-SEARCH("&gt;",'CFR - XML import'!$A187,1)-2)))</f>
        <v>0</v>
      </c>
      <c r="BA193" s="140">
        <f>IF(ISERROR(FIND(BA$3,'CFR - XML import'!$A187)),0,VALUE(MID('CFR - XML import'!$A187,SEARCH("&gt;",'CFR - XML import'!$A187,1)+1,SEARCH("/",'CFR - XML import'!$A187,1)-SEARCH("&gt;",'CFR - XML import'!$A187,1)-2)))</f>
        <v>0</v>
      </c>
      <c r="BB193" s="140">
        <f>IF(ISERROR(FIND(BB$3,'CFR - XML import'!$A187)),0,VALUE(MID('CFR - XML import'!$A187,SEARCH("&gt;",'CFR - XML import'!$A187,1)+1,SEARCH("/",'CFR - XML import'!$A187,1)-SEARCH("&gt;",'CFR - XML import'!$A187,1)-2)))</f>
        <v>0</v>
      </c>
      <c r="BC193" s="140">
        <f>IF(ISERROR(FIND(BC$3,'CFR - XML import'!$A187)),0,VALUE(MID('CFR - XML import'!$A187,SEARCH("&gt;",'CFR - XML import'!$A187,1)+1,SEARCH("/",'CFR - XML import'!$A187,1)-SEARCH("&gt;",'CFR - XML import'!$A187,1)-2)))</f>
        <v>0</v>
      </c>
      <c r="BD193" s="140">
        <f>IF(ISERROR(FIND(BD$3,'CFR - XML import'!$A187)),0,VALUE(MID('CFR - XML import'!$A187,SEARCH("&gt;",'CFR - XML import'!$A187,1)+1,SEARCH("/",'CFR - XML import'!$A187,1)-SEARCH("&gt;",'CFR - XML import'!$A187,1)-2)))</f>
        <v>0</v>
      </c>
      <c r="BE193" s="140">
        <f>IF(ISERROR(FIND(BE$3,'CFR - XML import'!$A187)),0,VALUE(MID('CFR - XML import'!$A187,SEARCH("&gt;",'CFR - XML import'!$A187,1)+1,SEARCH("/",'CFR - XML import'!$A187,1)-SEARCH("&gt;",'CFR - XML import'!$A187,1)-2)))</f>
        <v>0</v>
      </c>
      <c r="BF193" s="140">
        <f>IF(ISERROR(FIND(BF$3,'CFR - XML import'!$A187)),0,VALUE(MID('CFR - XML import'!$A187,SEARCH("&gt;",'CFR - XML import'!$A187,1)+1,SEARCH("/",'CFR - XML import'!$A187,1)-SEARCH("&gt;",'CFR - XML import'!$A187,1)-2)))</f>
        <v>0</v>
      </c>
      <c r="BG193" s="140">
        <f>IF(ISERROR(FIND(BG$3,'CFR - XML import'!$A187)),0,VALUE(MID('CFR - XML import'!$A187,SEARCH("&gt;",'CFR - XML import'!$A187,1)+1,SEARCH("/",'CFR - XML import'!$A187,1)-SEARCH("&gt;",'CFR - XML import'!$A187,1)-2)))</f>
        <v>0</v>
      </c>
      <c r="BH193" s="140">
        <f>IF(ISERROR(FIND(BH$3,'CFR - XML import'!$A187)),0,VALUE(MID('CFR - XML import'!$A187,SEARCH("&gt;",'CFR - XML import'!$A187,1)+1,SEARCH("/",'CFR - XML import'!$A187,1)-SEARCH("&gt;",'CFR - XML import'!$A187,1)-2)))</f>
        <v>0</v>
      </c>
      <c r="BI193" s="140">
        <f>IF(ISERROR(FIND(BI$3,'CFR - XML import'!$A187)),0,VALUE(MID('CFR - XML import'!$A187,SEARCH("&gt;",'CFR - XML import'!$A187,1)+1,SEARCH("/",'CFR - XML import'!$A187,1)-SEARCH("&gt;",'CFR - XML import'!$A187,1)-2)))</f>
        <v>0</v>
      </c>
      <c r="BJ193" s="140">
        <f>IF(ISERROR(FIND(BJ$3,'CFR - XML import'!$A187)),0,VALUE(MID('CFR - XML import'!$A187,SEARCH("&gt;",'CFR - XML import'!$A187,1)+1,SEARCH("/",'CFR - XML import'!$A187,1)-SEARCH("&gt;",'CFR - XML import'!$A187,1)-2)))</f>
        <v>0</v>
      </c>
      <c r="BK193" s="140">
        <f>IF(ISERROR(FIND(BK$3,'CFR - XML import'!$A187)),0,VALUE(MID('CFR - XML import'!$A187,SEARCH("&gt;",'CFR - XML import'!$A187,1)+1,SEARCH("/",'CFR - XML import'!$A187,1)-SEARCH("&gt;",'CFR - XML import'!$A187,1)-2)))</f>
        <v>0</v>
      </c>
      <c r="BL193" s="140">
        <f>IF(ISERROR(FIND(BL$3,'CFR - XML import'!$A187)),0,VALUE(MID('CFR - XML import'!$A187,SEARCH("&gt;",'CFR - XML import'!$A187,1)+1,SEARCH("/",'CFR - XML import'!$A187,1)-SEARCH("&gt;",'CFR - XML import'!$A187,1)-2)))</f>
        <v>0</v>
      </c>
      <c r="BM193" s="140">
        <f>IF(ISERROR(FIND(BM$3,'CFR - XML import'!$A187)),0,VALUE(MID('CFR - XML import'!$A187,SEARCH("&gt;",'CFR - XML import'!$A187,1)+1,SEARCH("/",'CFR - XML import'!$A187,1)-SEARCH("&gt;",'CFR - XML import'!$A187,1)-2)))</f>
        <v>0</v>
      </c>
      <c r="BN193" s="140">
        <f>IF(ISERROR(FIND(BN$3,'CFR - XML import'!$A187)),0,VALUE(MID('CFR - XML import'!$A187,SEARCH("&gt;",'CFR - XML import'!$A187,1)+1,SEARCH("/",'CFR - XML import'!$A187,1)-SEARCH("&gt;",'CFR - XML import'!$A187,1)-2)))</f>
        <v>0</v>
      </c>
      <c r="BO193" s="140">
        <f>IF(ISERROR(FIND(BO$3,'CFR - XML import'!$A187)),0,VALUE(MID('CFR - XML import'!$A187,SEARCH("&gt;",'CFR - XML import'!$A187,1)+1,SEARCH("/",'CFR - XML import'!$A187,1)-SEARCH("&gt;",'CFR - XML import'!$A187,1)-2)))</f>
        <v>0</v>
      </c>
      <c r="BP193" s="140">
        <f>IF(ISERROR(FIND(BP$3,'CFR - XML import'!$A187)),0,VALUE(MID('CFR - XML import'!$A187,SEARCH("&gt;",'CFR - XML import'!$A187,1)+1,SEARCH("/",'CFR - XML import'!$A187,1)-SEARCH("&gt;",'CFR - XML import'!$A187,1)-2)))</f>
        <v>0</v>
      </c>
      <c r="BQ193" s="140">
        <f>IF(ISERROR(FIND(BQ$3,'CFR - XML import'!$A187)),0,VALUE(MID('CFR - XML import'!$A187,SEARCH("&gt;",'CFR - XML import'!$A187,1)+1,SEARCH("/",'CFR - XML import'!$A187,1)-SEARCH("&gt;",'CFR - XML import'!$A187,1)-2)))</f>
        <v>0</v>
      </c>
      <c r="BR193" s="140">
        <f>IF(ISERROR(FIND(BR$3,'CFR - XML import'!$A187)),0,VALUE(MID('CFR - XML import'!$A187,SEARCH("&gt;",'CFR - XML import'!$A187,1)+1,SEARCH("/",'CFR - XML import'!$A187,1)-SEARCH("&gt;",'CFR - XML import'!$A187,1)-2)))</f>
        <v>0</v>
      </c>
      <c r="BS193" s="140">
        <f>IF(ISERROR(FIND(BS$3,'CFR - XML import'!$A187)),0,VALUE(MID('CFR - XML import'!$A187,SEARCH("&gt;",'CFR - XML import'!$A187,1)+1,SEARCH("/",'CFR - XML import'!$A187,1)-SEARCH("&gt;",'CFR - XML import'!$A187,1)-2)))</f>
        <v>0</v>
      </c>
      <c r="BT193" s="140">
        <f>IF(ISERROR(FIND(BT$3,'CFR - XML import'!$A187)),0,VALUE(MID('CFR - XML import'!$A187,SEARCH("&gt;",'CFR - XML import'!$A187,1)+1,SEARCH("/",'CFR - XML import'!$A187,1)-SEARCH("&gt;",'CFR - XML import'!$A187,1)-2)))</f>
        <v>0</v>
      </c>
      <c r="BU193" s="140">
        <f>IF(ISERROR(FIND(BU$3,'CFR - XML import'!$A187)),0,VALUE(MID('CFR - XML import'!$A187,SEARCH("&gt;",'CFR - XML import'!$A187,1)+1,SEARCH("/",'CFR - XML import'!$A187,1)-SEARCH("&gt;",'CFR - XML import'!$A187,1)-2)))</f>
        <v>0</v>
      </c>
      <c r="BV193" s="140">
        <f>IF(ISERROR(FIND(BV$3,'CFR - XML import'!$A187)),0,VALUE(MID('CFR - XML import'!$A187,SEARCH("&gt;",'CFR - XML import'!$A187,1)+1,SEARCH("/",'CFR - XML import'!$A187,1)-SEARCH("&gt;",'CFR - XML import'!$A187,1)-2)))</f>
        <v>0</v>
      </c>
      <c r="BW193" s="140">
        <f>IF(ISERROR(FIND(BW$3,'CFR - XML import'!$A187)),0,VALUE(MID('CFR - XML import'!$A187,SEARCH("&gt;",'CFR - XML import'!$A187,1)+1,SEARCH("/",'CFR - XML import'!$A187,1)-SEARCH("&gt;",'CFR - XML import'!$A187,1)-2)))</f>
        <v>0</v>
      </c>
      <c r="BX193" s="140">
        <f>IF(ISERROR(FIND(BX$3,'CFR - XML import'!$A187)),0,VALUE(MID('CFR - XML import'!$A187,SEARCH("&gt;",'CFR - XML import'!$A187,1)+1,SEARCH("/",'CFR - XML import'!$A187,1)-SEARCH("&gt;",'CFR - XML import'!$A187,1)-2)))</f>
        <v>0</v>
      </c>
      <c r="BY193" s="140">
        <f>IF(ISERROR(FIND(BY$3,'CFR - XML import'!$A187)),0,VALUE(MID('CFR - XML import'!$A187,SEARCH("&gt;",'CFR - XML import'!$A187,1)+1,SEARCH("/",'CFR - XML import'!$A187,1)-SEARCH("&gt;",'CFR - XML import'!$A187,1)-2)))</f>
        <v>0</v>
      </c>
      <c r="BZ193" s="140">
        <f>IF(ISERROR(FIND(BZ$3,'CFR - XML import'!$A187)),0,VALUE(MID('CFR - XML import'!$A187,SEARCH("&gt;",'CFR - XML import'!$A187,1)+1,SEARCH("/",'CFR - XML import'!$A187,1)-SEARCH("&gt;",'CFR - XML import'!$A187,1)-2)))</f>
        <v>0</v>
      </c>
      <c r="CG193" s="142">
        <f>IF(ISERROR(IF(MID('CFR - XML import'!$A187,LEN($CF$4)+5,LEN('CFR - XML import'!$A187)-(2*LEN($CF$4)+5))="RMMS",1,IF(MID('CFR - XML import'!$A187,LEN("    &lt;InputSystem&gt;")+1,LEN('CFR - XML import'!$A187)-(LEN("    &lt;InputSystem&gt;")+LEN($CF$4)+1))="SIMS",2,0))),0,IF(MID('CFR - XML import'!$A187,LEN($CF$4)+5,LEN('CFR - XML import'!$A187)-(2*LEN($CF$4)+5))="RMMS",1,IF(MID('CFR - XML import'!$A187,LEN("    &lt;InputSystem&gt;")+1,LEN('CFR - XML import'!$A187)-(LEN("    &lt;InputSystem&gt;")+LEN($CF$4)+1))="SIMS",2,0)))</f>
        <v>0</v>
      </c>
      <c r="CH193" s="140">
        <f>IF(ISERROR(FIND(CH$3,'CFR - XML import'!$A187)),0,MID('CFR - XML import'!$A187,SEARCH("&gt;",'CFR - XML import'!$A187,1)+1,SEARCH("/",'CFR - XML import'!$A187,1)-SEARCH("&gt;",'CFR - XML import'!$A187,1)-2))</f>
        <v>0</v>
      </c>
      <c r="CI193" s="140">
        <f>IF(ISERROR(FIND(CI$3,'CFR - XML import'!$A187)),0,MID('CFR - XML import'!$A187,SEARCH("&gt;",'CFR - XML import'!$A187,1)+1,SEARCH("/",'CFR - XML import'!$A187,1)-SEARCH("&gt;",'CFR - XML import'!$A187,1)-2))</f>
        <v>0</v>
      </c>
      <c r="CJ193" s="140">
        <f>IF(ISERROR(FIND(CJ$3,'CFR - XML import'!$A187)),0,MID('CFR - XML import'!$A187,SEARCH("&gt;",'CFR - XML import'!$A187,1)+1,SEARCH("/",'CFR - XML import'!$A187,1)-SEARCH("&gt;",'CFR - XML import'!$A187,1)-2))</f>
        <v>0</v>
      </c>
      <c r="CK193" s="140">
        <f>IF(ISERROR(FIND(CK$3,'CFR - XML import'!$A187)),0,MID('CFR - XML import'!$A187,SEARCH("&gt;",'CFR - XML import'!$A187,1)+1,SEARCH("/",'CFR - XML import'!$A187,1)-SEARCH("&gt;",'CFR - XML import'!$A187,1)-2))</f>
        <v>0</v>
      </c>
      <c r="CL193" s="140">
        <f>IF(ISERROR(FIND(CL$3,'CFR - XML import'!$A187)),0,MID('CFR - XML import'!$A187,SEARCH("&gt;",'CFR - XML import'!$A187,1)+1,SEARCH("/",'CFR - XML import'!$A187,1)-SEARCH("&gt;",'CFR - XML import'!$A187,1)-2))</f>
        <v>0</v>
      </c>
      <c r="CM193" s="140">
        <f>IF(ISERROR(FIND(CM$3,'CFR - XML import'!$A187)),0,MID('CFR - XML import'!$A187,SEARCH("&gt;",'CFR - XML import'!$A187,1)+1,SEARCH("/",'CFR - XML import'!$A187,1)-SEARCH("&gt;",'CFR - XML import'!$A187,1)-2))</f>
        <v>0</v>
      </c>
    </row>
    <row r="194" spans="1:91" x14ac:dyDescent="0.2">
      <c r="A194" s="139" t="str">
        <f>IF(AND('CFR - XML import'!A188&lt;&gt;"",LEFT('CFR - XML import'!A188,1)&lt;&gt;"&lt;",LEFT('CFR - XML import'!A188,3)&lt;&gt;"  &lt;",LEFT('CFR - XML import'!A188,5)&lt;&gt;"    &lt;",LEFT('CFR - XML import'!A188,7)&lt;&gt;"      &lt;",LEFT('CFR - XML import'!A188,9)&lt;&gt;"        &lt;",$B$1="SIMS"),'CFR - XML import'!A188,IF(AND(LEFT('CFR - XML import'!A188,9)="&lt;Details&gt;",$B$1="RM"),'CFR - XML import'!A188,""))</f>
        <v/>
      </c>
      <c r="B194" s="140">
        <f>IF(ISERROR(FIND(B$3,'CFR - XML import'!$A188)),0,VALUE(MID('CFR - XML import'!$A188,SEARCH("&gt;",'CFR - XML import'!$A188,1)+1,SEARCH("/",'CFR - XML import'!$A188,1)-SEARCH("&gt;",'CFR - XML import'!$A188,1)-2)))</f>
        <v>0</v>
      </c>
      <c r="D194" s="140">
        <f>IF(ISERROR(FIND(D$3,'CFR - XML import'!$A188)),0,MID('CFR - XML import'!$A188,SEARCH("&gt;",'CFR - XML import'!$A188,1)+1,SEARCH("/",'CFR - XML import'!$A188,1)-SEARCH("&gt;",'CFR - XML import'!$A188,1)-2))</f>
        <v>0</v>
      </c>
      <c r="E194" s="140">
        <f>IF(ISERROR(FIND(E$3,'CFR - XML import'!$A188)),0,MID('CFR - XML import'!$A188,SEARCH("&gt;",'CFR - XML import'!$A188,1)+1,SEARCH("/",'CFR - XML import'!$A188,1)-SEARCH("&gt;",'CFR - XML import'!$A188,1)-2))</f>
        <v>0</v>
      </c>
      <c r="F194" s="141">
        <f>IF($B$1="SIMS",IF(ISERROR(FIND(F$3,'CFR - XML import'!$A188)),0,VALUE(MID('CFR - XML import'!$A188,15,10))),IF(ISERROR(FIND(F$3,'CFR - XML import'!$A188)),0,VALUE(MID('CFR - XML import'!$A188,15,10))))</f>
        <v>0</v>
      </c>
      <c r="G194" s="140">
        <f>IF(ISERROR(FIND(G$3,'CFR - XML import'!$A188)),0,VALUE(MID('CFR - XML import'!$A188,SEARCH("&gt;",'CFR - XML import'!$A188,1)+1,SEARCH("/",'CFR - XML import'!$A188,1)-SEARCH("&gt;",'CFR - XML import'!$A188,1)-2)))</f>
        <v>0</v>
      </c>
      <c r="H194" s="140">
        <f>IF(ISERROR(FIND(H$3,'CFR - XML import'!$A188)),0,VALUE(MID('CFR - XML import'!$A188,SEARCH("&gt;",'CFR - XML import'!$A188,1)+1,SEARCH("/",'CFR - XML import'!$A188,1)-SEARCH("&gt;",'CFR - XML import'!$A188,1)-2)))</f>
        <v>0</v>
      </c>
      <c r="I194" s="140">
        <f>IF(ISERROR(FIND(I$3,'CFR - XML import'!$A188)),0,VALUE(MID('CFR - XML import'!$A188,SEARCH("&gt;",'CFR - XML import'!$A188,1)+1,SEARCH("/",'CFR - XML import'!$A188,1)-SEARCH("&gt;",'CFR - XML import'!$A188,1)-2)))</f>
        <v>0</v>
      </c>
      <c r="J194" s="140">
        <f>IF(ISERROR(FIND(J$3,'CFR - XML import'!$A188)),0,VALUE(MID('CFR - XML import'!$A188,SEARCH("&gt;",'CFR - XML import'!$A188,1)+1,SEARCH("/",'CFR - XML import'!$A188,1)-SEARCH("&gt;",'CFR - XML import'!$A188,1)-2)))</f>
        <v>0</v>
      </c>
      <c r="K194" s="140">
        <f>IF(ISERROR(FIND(K$3,'CFR - XML import'!$A188)),0,VALUE(MID('CFR - XML import'!$A188,SEARCH("&gt;",'CFR - XML import'!$A188,1)+1,SEARCH("/",'CFR - XML import'!$A188,1)-SEARCH("&gt;",'CFR - XML import'!$A188,1)-2)))</f>
        <v>0</v>
      </c>
      <c r="L194" s="140">
        <f>IF(ISERROR(FIND(L$3,'CFR - XML import'!$A188)),0,VALUE(MID('CFR - XML import'!$A188,SEARCH("&gt;",'CFR - XML import'!$A188,1)+1,SEARCH("/",'CFR - XML import'!$A188,1)-SEARCH("&gt;",'CFR - XML import'!$A188,1)-2)))</f>
        <v>0</v>
      </c>
      <c r="M194" s="140">
        <f>IF(ISERROR(FIND(M$3,'CFR - XML import'!$A188)),0,VALUE(MID('CFR - XML import'!$A188,SEARCH("&gt;",'CFR - XML import'!$A188,1)+1,SEARCH("/",'CFR - XML import'!$A188,1)-SEARCH("&gt;",'CFR - XML import'!$A188,1)-2)))</f>
        <v>0</v>
      </c>
      <c r="N194" s="140">
        <f>IF(ISERROR(FIND(N$3,'CFR - XML import'!$A188)),0,VALUE(MID('CFR - XML import'!$A188,SEARCH("&gt;",'CFR - XML import'!$A188,1)+1,SEARCH("/",'CFR - XML import'!$A188,1)-SEARCH("&gt;",'CFR - XML import'!$A188,1)-2)))</f>
        <v>0</v>
      </c>
      <c r="O194" s="140">
        <f>IF(ISERROR(FIND(O$3,'CFR - XML import'!$A188)),0,VALUE(MID('CFR - XML import'!$A188,SEARCH("&gt;",'CFR - XML import'!$A188,1)+1,SEARCH("/",'CFR - XML import'!$A188,1)-SEARCH("&gt;",'CFR - XML import'!$A188,1)-2)))</f>
        <v>0</v>
      </c>
      <c r="P194" s="140">
        <f>IF(ISERROR(FIND(P$3,'CFR - XML import'!$A188)),0,VALUE(MID('CFR - XML import'!$A188,SEARCH("&gt;",'CFR - XML import'!$A188,1)+1,SEARCH("/",'CFR - XML import'!$A188,1)-SEARCH("&gt;",'CFR - XML import'!$A188,1)-2)))</f>
        <v>0</v>
      </c>
      <c r="Q194" s="140">
        <f>IF(ISERROR(FIND(Q$3,'CFR - XML import'!$A188)),0,VALUE(MID('CFR - XML import'!$A188,SEARCH("&gt;",'CFR - XML import'!$A188,1)+1,SEARCH("/",'CFR - XML import'!$A188,1)-SEARCH("&gt;",'CFR - XML import'!$A188,1)-2)))</f>
        <v>0</v>
      </c>
      <c r="R194" s="140">
        <f>IF(ISERROR(FIND(R$3,'CFR - XML import'!$A188)),0,VALUE(MID('CFR - XML import'!$A188,SEARCH("&gt;",'CFR - XML import'!$A188,1)+1,SEARCH("/",'CFR - XML import'!$A188,1)-SEARCH("&gt;",'CFR - XML import'!$A188,1)-2)))</f>
        <v>0</v>
      </c>
      <c r="S194" s="140">
        <f>IF(ISERROR(FIND(S$3,'CFR - XML import'!$A188)),0,VALUE(MID('CFR - XML import'!$A188,SEARCH("&gt;",'CFR - XML import'!$A188,1)+1,SEARCH("/",'CFR - XML import'!$A188,1)-SEARCH("&gt;",'CFR - XML import'!$A188,1)-2)))</f>
        <v>0</v>
      </c>
      <c r="T194" s="140">
        <f>IF(ISERROR(FIND(T$3,'CFR - XML import'!$A188)),0,VALUE(MID('CFR - XML import'!$A188,SEARCH("&gt;",'CFR - XML import'!$A188,1)+1,SEARCH("/",'CFR - XML import'!$A188,1)-SEARCH("&gt;",'CFR - XML import'!$A188,1)-2)))</f>
        <v>0</v>
      </c>
      <c r="U194" s="140">
        <f>IF(ISERROR(FIND(U$3,'CFR - XML import'!$A188)),0,VALUE(MID('CFR - XML import'!$A188,SEARCH("&gt;",'CFR - XML import'!$A188,1)+1,SEARCH("/",'CFR - XML import'!$A188,1)-SEARCH("&gt;",'CFR - XML import'!$A188,1)-2)))</f>
        <v>0</v>
      </c>
      <c r="V194" s="140">
        <f>IF(ISERROR(FIND(V$3,'CFR - XML import'!$A188)),0,VALUE(MID('CFR - XML import'!$A188,SEARCH("&gt;",'CFR - XML import'!$A188,1)+1,SEARCH("/",'CFR - XML import'!$A188,1)-SEARCH("&gt;",'CFR - XML import'!$A188,1)-2)))</f>
        <v>0</v>
      </c>
      <c r="W194" s="140">
        <f>IF(ISERROR(FIND(W$3,'CFR - XML import'!$A188)),0,VALUE(MID('CFR - XML import'!$A188,SEARCH("&gt;",'CFR - XML import'!$A188,1)+1,SEARCH("/",'CFR - XML import'!$A188,1)-SEARCH("&gt;",'CFR - XML import'!$A188,1)-2)))</f>
        <v>0</v>
      </c>
      <c r="X194" s="140"/>
      <c r="Y194" s="140">
        <f>IF(ISERROR(FIND(Y$3,'CFR - XML import'!$A188)),0,VALUE(MID('CFR - XML import'!$A188,SEARCH("&gt;",'CFR - XML import'!$A188,1)+1,SEARCH("/",'CFR - XML import'!$A188,1)-SEARCH("&gt;",'CFR - XML import'!$A188,1)-2)))</f>
        <v>0</v>
      </c>
      <c r="Z194" s="140">
        <f>IF(ISERROR(FIND(Z$3,'CFR - XML import'!$A188)),0,VALUE(MID('CFR - XML import'!$A188,SEARCH("&gt;",'CFR - XML import'!$A188,1)+1,SEARCH("/",'CFR - XML import'!$A188,1)-SEARCH("&gt;",'CFR - XML import'!$A188,1)-2)))</f>
        <v>0</v>
      </c>
      <c r="AA194" s="140">
        <f>IF(ISERROR(FIND(AA$3,'CFR - XML import'!$A188)),0,VALUE(MID('CFR - XML import'!$A188,SEARCH("&gt;",'CFR - XML import'!$A188,1)+1,SEARCH("/",'CFR - XML import'!$A188,1)-SEARCH("&gt;",'CFR - XML import'!$A188,1)-2)))</f>
        <v>0</v>
      </c>
      <c r="AB194" s="140">
        <f>IF(ISERROR(FIND(AB$3,'CFR - XML import'!$A188)),0,VALUE(MID('CFR - XML import'!$A188,SEARCH("&gt;",'CFR - XML import'!$A188,1)+1,SEARCH("/",'CFR - XML import'!$A188,1)-SEARCH("&gt;",'CFR - XML import'!$A188,1)-2)))</f>
        <v>0</v>
      </c>
      <c r="AC194" s="140">
        <f>IF(ISERROR(FIND(AC$3,'CFR - XML import'!$A188)),0,VALUE(MID('CFR - XML import'!$A188,SEARCH("&gt;",'CFR - XML import'!$A188,1)+1,SEARCH("/",'CFR - XML import'!$A188,1)-SEARCH("&gt;",'CFR - XML import'!$A188,1)-2)))</f>
        <v>0</v>
      </c>
      <c r="AD194" s="140">
        <f>IF(ISERROR(FIND(AD$3,'CFR - XML import'!$A188)),0,VALUE(MID('CFR - XML import'!$A188,SEARCH("&gt;",'CFR - XML import'!$A188,1)+1,SEARCH("/",'CFR - XML import'!$A188,1)-SEARCH("&gt;",'CFR - XML import'!$A188,1)-2)))</f>
        <v>0</v>
      </c>
      <c r="AE194" s="140">
        <f>IF(ISERROR(FIND(AE$3,'CFR - XML import'!$A188)),0,VALUE(MID('CFR - XML import'!$A188,SEARCH("&gt;",'CFR - XML import'!$A188,1)+1,SEARCH("/",'CFR - XML import'!$A188,1)-SEARCH("&gt;",'CFR - XML import'!$A188,1)-2)))</f>
        <v>0</v>
      </c>
      <c r="AF194" s="140">
        <f>IF(ISERROR(FIND(AF$3,'CFR - XML import'!$A188)),0,VALUE(MID('CFR - XML import'!$A188,SEARCH("&gt;",'CFR - XML import'!$A188,1)+1,SEARCH("/",'CFR - XML import'!$A188,1)-SEARCH("&gt;",'CFR - XML import'!$A188,1)-2)))</f>
        <v>0</v>
      </c>
      <c r="AG194" s="140">
        <f>IF(ISERROR(FIND(AG$3,'CFR - XML import'!$A188)),0,VALUE(MID('CFR - XML import'!$A188,SEARCH("&gt;",'CFR - XML import'!$A188,1)+1,SEARCH("/",'CFR - XML import'!$A188,1)-SEARCH("&gt;",'CFR - XML import'!$A188,1)-2)))</f>
        <v>0</v>
      </c>
      <c r="AH194" s="140">
        <f>IF(ISERROR(FIND(AH$3,'CFR - XML import'!$A188)),0,VALUE(MID('CFR - XML import'!$A188,SEARCH("&gt;",'CFR - XML import'!$A188,1)+1,SEARCH("/",'CFR - XML import'!$A188,1)-SEARCH("&gt;",'CFR - XML import'!$A188,1)-2)))</f>
        <v>0</v>
      </c>
      <c r="AI194" s="140">
        <f>IF(ISERROR(FIND(AI$3,'CFR - XML import'!$A188)),0,VALUE(MID('CFR - XML import'!$A188,SEARCH("&gt;",'CFR - XML import'!$A188,1)+1,SEARCH("/",'CFR - XML import'!$A188,1)-SEARCH("&gt;",'CFR - XML import'!$A188,1)-2)))</f>
        <v>0</v>
      </c>
      <c r="AJ194" s="140">
        <f>IF(ISERROR(FIND(AJ$3,'CFR - XML import'!$A188)),0,VALUE(MID('CFR - XML import'!$A188,SEARCH("&gt;",'CFR - XML import'!$A188,1)+1,SEARCH("/",'CFR - XML import'!$A188,1)-SEARCH("&gt;",'CFR - XML import'!$A188,1)-2)))</f>
        <v>0</v>
      </c>
      <c r="AK194" s="140">
        <f>IF(ISERROR(FIND(AK$3,'CFR - XML import'!$A188)),0,VALUE(MID('CFR - XML import'!$A188,SEARCH("&gt;",'CFR - XML import'!$A188,1)+1,SEARCH("/",'CFR - XML import'!$A188,1)-SEARCH("&gt;",'CFR - XML import'!$A188,1)-2)))</f>
        <v>0</v>
      </c>
      <c r="AL194" s="140">
        <f>IF(ISERROR(FIND(AL$3,'CFR - XML import'!$A188)),0,VALUE(MID('CFR - XML import'!$A188,SEARCH("&gt;",'CFR - XML import'!$A188,1)+1,SEARCH("/",'CFR - XML import'!$A188,1)-SEARCH("&gt;",'CFR - XML import'!$A188,1)-2)))</f>
        <v>0</v>
      </c>
      <c r="AM194" s="140">
        <f>IF(ISERROR(FIND(AM$3,'CFR - XML import'!$A188)),0,VALUE(MID('CFR - XML import'!$A188,SEARCH("&gt;",'CFR - XML import'!$A188,1)+1,SEARCH("/",'CFR - XML import'!$A188,1)-SEARCH("&gt;",'CFR - XML import'!$A188,1)-2)))</f>
        <v>0</v>
      </c>
      <c r="AN194" s="140">
        <f>IF(ISERROR(FIND(AN$3,'CFR - XML import'!$A188)),0,VALUE(MID('CFR - XML import'!$A188,SEARCH("&gt;",'CFR - XML import'!$A188,1)+1,SEARCH("/",'CFR - XML import'!$A188,1)-SEARCH("&gt;",'CFR - XML import'!$A188,1)-2)))</f>
        <v>0</v>
      </c>
      <c r="AO194" s="140">
        <f>IF(ISERROR(FIND(AO$3,'CFR - XML import'!$A188)),0,VALUE(MID('CFR - XML import'!$A188,SEARCH("&gt;",'CFR - XML import'!$A188,1)+1,SEARCH("/",'CFR - XML import'!$A188,1)-SEARCH("&gt;",'CFR - XML import'!$A188,1)-2)))</f>
        <v>0</v>
      </c>
      <c r="AP194" s="140">
        <f>IF(ISERROR(FIND(AP$3,'CFR - XML import'!$A188)),0,VALUE(MID('CFR - XML import'!$A188,SEARCH("&gt;",'CFR - XML import'!$A188,1)+1,SEARCH("/",'CFR - XML import'!$A188,1)-SEARCH("&gt;",'CFR - XML import'!$A188,1)-2)))</f>
        <v>0</v>
      </c>
      <c r="AQ194" s="140">
        <f>IF(ISERROR(FIND(AQ$3,'CFR - XML import'!$A188)),0,VALUE(MID('CFR - XML import'!$A188,SEARCH("&gt;",'CFR - XML import'!$A188,1)+1,SEARCH("/",'CFR - XML import'!$A188,1)-SEARCH("&gt;",'CFR - XML import'!$A188,1)-2)))</f>
        <v>0</v>
      </c>
      <c r="AR194" s="140">
        <f>IF(ISERROR(FIND(AR$3,'CFR - XML import'!$A188)),0,VALUE(MID('CFR - XML import'!$A188,SEARCH("&gt;",'CFR - XML import'!$A188,1)+1,SEARCH("/",'CFR - XML import'!$A188,1)-SEARCH("&gt;",'CFR - XML import'!$A188,1)-2)))</f>
        <v>0</v>
      </c>
      <c r="AS194" s="140">
        <f>IF(ISERROR(FIND(AS$3,'CFR - XML import'!$A188)),0,VALUE(MID('CFR - XML import'!$A188,SEARCH("&gt;",'CFR - XML import'!$A188,1)+1,SEARCH("/",'CFR - XML import'!$A188,1)-SEARCH("&gt;",'CFR - XML import'!$A188,1)-2)))</f>
        <v>0</v>
      </c>
      <c r="AT194" s="140">
        <f>IF(ISERROR(FIND(AT$3,'CFR - XML import'!$A188)),0,VALUE(MID('CFR - XML import'!$A188,SEARCH("&gt;",'CFR - XML import'!$A188,1)+1,SEARCH("/",'CFR - XML import'!$A188,1)-SEARCH("&gt;",'CFR - XML import'!$A188,1)-2)))</f>
        <v>0</v>
      </c>
      <c r="AU194" s="140">
        <f>IF(ISERROR(FIND(AU$3,'CFR - XML import'!$A188)),0,VALUE(MID('CFR - XML import'!$A188,SEARCH("&gt;",'CFR - XML import'!$A188,1)+1,SEARCH("/",'CFR - XML import'!$A188,1)-SEARCH("&gt;",'CFR - XML import'!$A188,1)-2)))</f>
        <v>0</v>
      </c>
      <c r="AV194" s="140">
        <f>IF(ISERROR(FIND(AV$3,'CFR - XML import'!$A188)),0,VALUE(MID('CFR - XML import'!$A188,SEARCH("&gt;",'CFR - XML import'!$A188,1)+1,SEARCH("/",'CFR - XML import'!$A188,1)-SEARCH("&gt;",'CFR - XML import'!$A188,1)-2)))</f>
        <v>0</v>
      </c>
      <c r="AW194" s="140">
        <f>IF(ISERROR(FIND(AW$3,'CFR - XML import'!$A188)),0,VALUE(MID('CFR - XML import'!$A188,SEARCH("&gt;",'CFR - XML import'!$A188,1)+1,SEARCH("/",'CFR - XML import'!$A188,1)-SEARCH("&gt;",'CFR - XML import'!$A188,1)-2)))</f>
        <v>0</v>
      </c>
      <c r="AX194" s="140">
        <f>IF(ISERROR(FIND(AX$3,'CFR - XML import'!$A188)),0,VALUE(MID('CFR - XML import'!$A188,SEARCH("&gt;",'CFR - XML import'!$A188,1)+1,SEARCH("/",'CFR - XML import'!$A188,1)-SEARCH("&gt;",'CFR - XML import'!$A188,1)-2)))</f>
        <v>0</v>
      </c>
      <c r="AY194" s="140">
        <f>IF(ISERROR(FIND(AY$3,'CFR - XML import'!$A188)),0,VALUE(MID('CFR - XML import'!$A188,SEARCH("&gt;",'CFR - XML import'!$A188,1)+1,SEARCH("/",'CFR - XML import'!$A188,1)-SEARCH("&gt;",'CFR - XML import'!$A188,1)-2)))</f>
        <v>0</v>
      </c>
      <c r="AZ194" s="140">
        <f>IF(ISERROR(FIND(AZ$3,'CFR - XML import'!$A188)),0,VALUE(MID('CFR - XML import'!$A188,SEARCH("&gt;",'CFR - XML import'!$A188,1)+1,SEARCH("/",'CFR - XML import'!$A188,1)-SEARCH("&gt;",'CFR - XML import'!$A188,1)-2)))</f>
        <v>0</v>
      </c>
      <c r="BA194" s="140">
        <f>IF(ISERROR(FIND(BA$3,'CFR - XML import'!$A188)),0,VALUE(MID('CFR - XML import'!$A188,SEARCH("&gt;",'CFR - XML import'!$A188,1)+1,SEARCH("/",'CFR - XML import'!$A188,1)-SEARCH("&gt;",'CFR - XML import'!$A188,1)-2)))</f>
        <v>0</v>
      </c>
      <c r="BB194" s="140">
        <f>IF(ISERROR(FIND(BB$3,'CFR - XML import'!$A188)),0,VALUE(MID('CFR - XML import'!$A188,SEARCH("&gt;",'CFR - XML import'!$A188,1)+1,SEARCH("/",'CFR - XML import'!$A188,1)-SEARCH("&gt;",'CFR - XML import'!$A188,1)-2)))</f>
        <v>0</v>
      </c>
      <c r="BC194" s="140">
        <f>IF(ISERROR(FIND(BC$3,'CFR - XML import'!$A188)),0,VALUE(MID('CFR - XML import'!$A188,SEARCH("&gt;",'CFR - XML import'!$A188,1)+1,SEARCH("/",'CFR - XML import'!$A188,1)-SEARCH("&gt;",'CFR - XML import'!$A188,1)-2)))</f>
        <v>0</v>
      </c>
      <c r="BD194" s="140">
        <f>IF(ISERROR(FIND(BD$3,'CFR - XML import'!$A188)),0,VALUE(MID('CFR - XML import'!$A188,SEARCH("&gt;",'CFR - XML import'!$A188,1)+1,SEARCH("/",'CFR - XML import'!$A188,1)-SEARCH("&gt;",'CFR - XML import'!$A188,1)-2)))</f>
        <v>0</v>
      </c>
      <c r="BE194" s="140">
        <f>IF(ISERROR(FIND(BE$3,'CFR - XML import'!$A188)),0,VALUE(MID('CFR - XML import'!$A188,SEARCH("&gt;",'CFR - XML import'!$A188,1)+1,SEARCH("/",'CFR - XML import'!$A188,1)-SEARCH("&gt;",'CFR - XML import'!$A188,1)-2)))</f>
        <v>0</v>
      </c>
      <c r="BF194" s="140">
        <f>IF(ISERROR(FIND(BF$3,'CFR - XML import'!$A188)),0,VALUE(MID('CFR - XML import'!$A188,SEARCH("&gt;",'CFR - XML import'!$A188,1)+1,SEARCH("/",'CFR - XML import'!$A188,1)-SEARCH("&gt;",'CFR - XML import'!$A188,1)-2)))</f>
        <v>0</v>
      </c>
      <c r="BG194" s="140">
        <f>IF(ISERROR(FIND(BG$3,'CFR - XML import'!$A188)),0,VALUE(MID('CFR - XML import'!$A188,SEARCH("&gt;",'CFR - XML import'!$A188,1)+1,SEARCH("/",'CFR - XML import'!$A188,1)-SEARCH("&gt;",'CFR - XML import'!$A188,1)-2)))</f>
        <v>0</v>
      </c>
      <c r="BH194" s="140">
        <f>IF(ISERROR(FIND(BH$3,'CFR - XML import'!$A188)),0,VALUE(MID('CFR - XML import'!$A188,SEARCH("&gt;",'CFR - XML import'!$A188,1)+1,SEARCH("/",'CFR - XML import'!$A188,1)-SEARCH("&gt;",'CFR - XML import'!$A188,1)-2)))</f>
        <v>0</v>
      </c>
      <c r="BI194" s="140">
        <f>IF(ISERROR(FIND(BI$3,'CFR - XML import'!$A188)),0,VALUE(MID('CFR - XML import'!$A188,SEARCH("&gt;",'CFR - XML import'!$A188,1)+1,SEARCH("/",'CFR - XML import'!$A188,1)-SEARCH("&gt;",'CFR - XML import'!$A188,1)-2)))</f>
        <v>0</v>
      </c>
      <c r="BJ194" s="140">
        <f>IF(ISERROR(FIND(BJ$3,'CFR - XML import'!$A188)),0,VALUE(MID('CFR - XML import'!$A188,SEARCH("&gt;",'CFR - XML import'!$A188,1)+1,SEARCH("/",'CFR - XML import'!$A188,1)-SEARCH("&gt;",'CFR - XML import'!$A188,1)-2)))</f>
        <v>0</v>
      </c>
      <c r="BK194" s="140">
        <f>IF(ISERROR(FIND(BK$3,'CFR - XML import'!$A188)),0,VALUE(MID('CFR - XML import'!$A188,SEARCH("&gt;",'CFR - XML import'!$A188,1)+1,SEARCH("/",'CFR - XML import'!$A188,1)-SEARCH("&gt;",'CFR - XML import'!$A188,1)-2)))</f>
        <v>0</v>
      </c>
      <c r="BL194" s="140">
        <f>IF(ISERROR(FIND(BL$3,'CFR - XML import'!$A188)),0,VALUE(MID('CFR - XML import'!$A188,SEARCH("&gt;",'CFR - XML import'!$A188,1)+1,SEARCH("/",'CFR - XML import'!$A188,1)-SEARCH("&gt;",'CFR - XML import'!$A188,1)-2)))</f>
        <v>0</v>
      </c>
      <c r="BM194" s="140">
        <f>IF(ISERROR(FIND(BM$3,'CFR - XML import'!$A188)),0,VALUE(MID('CFR - XML import'!$A188,SEARCH("&gt;",'CFR - XML import'!$A188,1)+1,SEARCH("/",'CFR - XML import'!$A188,1)-SEARCH("&gt;",'CFR - XML import'!$A188,1)-2)))</f>
        <v>0</v>
      </c>
      <c r="BN194" s="140">
        <f>IF(ISERROR(FIND(BN$3,'CFR - XML import'!$A188)),0,VALUE(MID('CFR - XML import'!$A188,SEARCH("&gt;",'CFR - XML import'!$A188,1)+1,SEARCH("/",'CFR - XML import'!$A188,1)-SEARCH("&gt;",'CFR - XML import'!$A188,1)-2)))</f>
        <v>0</v>
      </c>
      <c r="BO194" s="140">
        <f>IF(ISERROR(FIND(BO$3,'CFR - XML import'!$A188)),0,VALUE(MID('CFR - XML import'!$A188,SEARCH("&gt;",'CFR - XML import'!$A188,1)+1,SEARCH("/",'CFR - XML import'!$A188,1)-SEARCH("&gt;",'CFR - XML import'!$A188,1)-2)))</f>
        <v>0</v>
      </c>
      <c r="BP194" s="140">
        <f>IF(ISERROR(FIND(BP$3,'CFR - XML import'!$A188)),0,VALUE(MID('CFR - XML import'!$A188,SEARCH("&gt;",'CFR - XML import'!$A188,1)+1,SEARCH("/",'CFR - XML import'!$A188,1)-SEARCH("&gt;",'CFR - XML import'!$A188,1)-2)))</f>
        <v>0</v>
      </c>
      <c r="BQ194" s="140">
        <f>IF(ISERROR(FIND(BQ$3,'CFR - XML import'!$A188)),0,VALUE(MID('CFR - XML import'!$A188,SEARCH("&gt;",'CFR - XML import'!$A188,1)+1,SEARCH("/",'CFR - XML import'!$A188,1)-SEARCH("&gt;",'CFR - XML import'!$A188,1)-2)))</f>
        <v>0</v>
      </c>
      <c r="BR194" s="140">
        <f>IF(ISERROR(FIND(BR$3,'CFR - XML import'!$A188)),0,VALUE(MID('CFR - XML import'!$A188,SEARCH("&gt;",'CFR - XML import'!$A188,1)+1,SEARCH("/",'CFR - XML import'!$A188,1)-SEARCH("&gt;",'CFR - XML import'!$A188,1)-2)))</f>
        <v>0</v>
      </c>
      <c r="BS194" s="140">
        <f>IF(ISERROR(FIND(BS$3,'CFR - XML import'!$A188)),0,VALUE(MID('CFR - XML import'!$A188,SEARCH("&gt;",'CFR - XML import'!$A188,1)+1,SEARCH("/",'CFR - XML import'!$A188,1)-SEARCH("&gt;",'CFR - XML import'!$A188,1)-2)))</f>
        <v>0</v>
      </c>
      <c r="BT194" s="140">
        <f>IF(ISERROR(FIND(BT$3,'CFR - XML import'!$A188)),0,VALUE(MID('CFR - XML import'!$A188,SEARCH("&gt;",'CFR - XML import'!$A188,1)+1,SEARCH("/",'CFR - XML import'!$A188,1)-SEARCH("&gt;",'CFR - XML import'!$A188,1)-2)))</f>
        <v>0</v>
      </c>
      <c r="BU194" s="140">
        <f>IF(ISERROR(FIND(BU$3,'CFR - XML import'!$A188)),0,VALUE(MID('CFR - XML import'!$A188,SEARCH("&gt;",'CFR - XML import'!$A188,1)+1,SEARCH("/",'CFR - XML import'!$A188,1)-SEARCH("&gt;",'CFR - XML import'!$A188,1)-2)))</f>
        <v>0</v>
      </c>
      <c r="BV194" s="140">
        <f>IF(ISERROR(FIND(BV$3,'CFR - XML import'!$A188)),0,VALUE(MID('CFR - XML import'!$A188,SEARCH("&gt;",'CFR - XML import'!$A188,1)+1,SEARCH("/",'CFR - XML import'!$A188,1)-SEARCH("&gt;",'CFR - XML import'!$A188,1)-2)))</f>
        <v>0</v>
      </c>
      <c r="BW194" s="140">
        <f>IF(ISERROR(FIND(BW$3,'CFR - XML import'!$A188)),0,VALUE(MID('CFR - XML import'!$A188,SEARCH("&gt;",'CFR - XML import'!$A188,1)+1,SEARCH("/",'CFR - XML import'!$A188,1)-SEARCH("&gt;",'CFR - XML import'!$A188,1)-2)))</f>
        <v>0</v>
      </c>
      <c r="BX194" s="140">
        <f>IF(ISERROR(FIND(BX$3,'CFR - XML import'!$A188)),0,VALUE(MID('CFR - XML import'!$A188,SEARCH("&gt;",'CFR - XML import'!$A188,1)+1,SEARCH("/",'CFR - XML import'!$A188,1)-SEARCH("&gt;",'CFR - XML import'!$A188,1)-2)))</f>
        <v>0</v>
      </c>
      <c r="BY194" s="140">
        <f>IF(ISERROR(FIND(BY$3,'CFR - XML import'!$A188)),0,VALUE(MID('CFR - XML import'!$A188,SEARCH("&gt;",'CFR - XML import'!$A188,1)+1,SEARCH("/",'CFR - XML import'!$A188,1)-SEARCH("&gt;",'CFR - XML import'!$A188,1)-2)))</f>
        <v>0</v>
      </c>
      <c r="BZ194" s="140">
        <f>IF(ISERROR(FIND(BZ$3,'CFR - XML import'!$A188)),0,VALUE(MID('CFR - XML import'!$A188,SEARCH("&gt;",'CFR - XML import'!$A188,1)+1,SEARCH("/",'CFR - XML import'!$A188,1)-SEARCH("&gt;",'CFR - XML import'!$A188,1)-2)))</f>
        <v>0</v>
      </c>
      <c r="CG194" s="142">
        <f>IF(ISERROR(IF(MID('CFR - XML import'!$A188,LEN($CF$4)+5,LEN('CFR - XML import'!$A188)-(2*LEN($CF$4)+5))="RMMS",1,IF(MID('CFR - XML import'!$A188,LEN("    &lt;InputSystem&gt;")+1,LEN('CFR - XML import'!$A188)-(LEN("    &lt;InputSystem&gt;")+LEN($CF$4)+1))="SIMS",2,0))),0,IF(MID('CFR - XML import'!$A188,LEN($CF$4)+5,LEN('CFR - XML import'!$A188)-(2*LEN($CF$4)+5))="RMMS",1,IF(MID('CFR - XML import'!$A188,LEN("    &lt;InputSystem&gt;")+1,LEN('CFR - XML import'!$A188)-(LEN("    &lt;InputSystem&gt;")+LEN($CF$4)+1))="SIMS",2,0)))</f>
        <v>0</v>
      </c>
      <c r="CH194" s="140">
        <f>IF(ISERROR(FIND(CH$3,'CFR - XML import'!$A188)),0,MID('CFR - XML import'!$A188,SEARCH("&gt;",'CFR - XML import'!$A188,1)+1,SEARCH("/",'CFR - XML import'!$A188,1)-SEARCH("&gt;",'CFR - XML import'!$A188,1)-2))</f>
        <v>0</v>
      </c>
      <c r="CI194" s="140">
        <f>IF(ISERROR(FIND(CI$3,'CFR - XML import'!$A188)),0,MID('CFR - XML import'!$A188,SEARCH("&gt;",'CFR - XML import'!$A188,1)+1,SEARCH("/",'CFR - XML import'!$A188,1)-SEARCH("&gt;",'CFR - XML import'!$A188,1)-2))</f>
        <v>0</v>
      </c>
      <c r="CJ194" s="140">
        <f>IF(ISERROR(FIND(CJ$3,'CFR - XML import'!$A188)),0,MID('CFR - XML import'!$A188,SEARCH("&gt;",'CFR - XML import'!$A188,1)+1,SEARCH("/",'CFR - XML import'!$A188,1)-SEARCH("&gt;",'CFR - XML import'!$A188,1)-2))</f>
        <v>0</v>
      </c>
      <c r="CK194" s="140">
        <f>IF(ISERROR(FIND(CK$3,'CFR - XML import'!$A188)),0,MID('CFR - XML import'!$A188,SEARCH("&gt;",'CFR - XML import'!$A188,1)+1,SEARCH("/",'CFR - XML import'!$A188,1)-SEARCH("&gt;",'CFR - XML import'!$A188,1)-2))</f>
        <v>0</v>
      </c>
      <c r="CL194" s="140">
        <f>IF(ISERROR(FIND(CL$3,'CFR - XML import'!$A188)),0,MID('CFR - XML import'!$A188,SEARCH("&gt;",'CFR - XML import'!$A188,1)+1,SEARCH("/",'CFR - XML import'!$A188,1)-SEARCH("&gt;",'CFR - XML import'!$A188,1)-2))</f>
        <v>0</v>
      </c>
      <c r="CM194" s="140">
        <f>IF(ISERROR(FIND(CM$3,'CFR - XML import'!$A188)),0,MID('CFR - XML import'!$A188,SEARCH("&gt;",'CFR - XML import'!$A188,1)+1,SEARCH("/",'CFR - XML import'!$A188,1)-SEARCH("&gt;",'CFR - XML import'!$A188,1)-2))</f>
        <v>0</v>
      </c>
    </row>
    <row r="195" spans="1:91" x14ac:dyDescent="0.2">
      <c r="A195" s="139" t="str">
        <f>IF(AND('CFR - XML import'!A189&lt;&gt;"",LEFT('CFR - XML import'!A189,1)&lt;&gt;"&lt;",LEFT('CFR - XML import'!A189,3)&lt;&gt;"  &lt;",LEFT('CFR - XML import'!A189,5)&lt;&gt;"    &lt;",LEFT('CFR - XML import'!A189,7)&lt;&gt;"      &lt;",LEFT('CFR - XML import'!A189,9)&lt;&gt;"        &lt;",$B$1="SIMS"),'CFR - XML import'!A189,IF(AND(LEFT('CFR - XML import'!A189,9)="&lt;Details&gt;",$B$1="RM"),'CFR - XML import'!A189,""))</f>
        <v/>
      </c>
      <c r="B195" s="140">
        <f>IF(ISERROR(FIND(B$3,'CFR - XML import'!$A189)),0,VALUE(MID('CFR - XML import'!$A189,SEARCH("&gt;",'CFR - XML import'!$A189,1)+1,SEARCH("/",'CFR - XML import'!$A189,1)-SEARCH("&gt;",'CFR - XML import'!$A189,1)-2)))</f>
        <v>0</v>
      </c>
      <c r="D195" s="140">
        <f>IF(ISERROR(FIND(D$3,'CFR - XML import'!$A189)),0,MID('CFR - XML import'!$A189,SEARCH("&gt;",'CFR - XML import'!$A189,1)+1,SEARCH("/",'CFR - XML import'!$A189,1)-SEARCH("&gt;",'CFR - XML import'!$A189,1)-2))</f>
        <v>0</v>
      </c>
      <c r="E195" s="140">
        <f>IF(ISERROR(FIND(E$3,'CFR - XML import'!$A189)),0,MID('CFR - XML import'!$A189,SEARCH("&gt;",'CFR - XML import'!$A189,1)+1,SEARCH("/",'CFR - XML import'!$A189,1)-SEARCH("&gt;",'CFR - XML import'!$A189,1)-2))</f>
        <v>0</v>
      </c>
      <c r="F195" s="141">
        <f>IF($B$1="SIMS",IF(ISERROR(FIND(F$3,'CFR - XML import'!$A189)),0,VALUE(MID('CFR - XML import'!$A189,15,10))),IF(ISERROR(FIND(F$3,'CFR - XML import'!$A189)),0,VALUE(MID('CFR - XML import'!$A189,15,10))))</f>
        <v>0</v>
      </c>
      <c r="G195" s="140">
        <f>IF(ISERROR(FIND(G$3,'CFR - XML import'!$A189)),0,VALUE(MID('CFR - XML import'!$A189,SEARCH("&gt;",'CFR - XML import'!$A189,1)+1,SEARCH("/",'CFR - XML import'!$A189,1)-SEARCH("&gt;",'CFR - XML import'!$A189,1)-2)))</f>
        <v>0</v>
      </c>
      <c r="H195" s="140">
        <f>IF(ISERROR(FIND(H$3,'CFR - XML import'!$A189)),0,VALUE(MID('CFR - XML import'!$A189,SEARCH("&gt;",'CFR - XML import'!$A189,1)+1,SEARCH("/",'CFR - XML import'!$A189,1)-SEARCH("&gt;",'CFR - XML import'!$A189,1)-2)))</f>
        <v>0</v>
      </c>
      <c r="I195" s="140">
        <f>IF(ISERROR(FIND(I$3,'CFR - XML import'!$A189)),0,VALUE(MID('CFR - XML import'!$A189,SEARCH("&gt;",'CFR - XML import'!$A189,1)+1,SEARCH("/",'CFR - XML import'!$A189,1)-SEARCH("&gt;",'CFR - XML import'!$A189,1)-2)))</f>
        <v>0</v>
      </c>
      <c r="J195" s="140">
        <f>IF(ISERROR(FIND(J$3,'CFR - XML import'!$A189)),0,VALUE(MID('CFR - XML import'!$A189,SEARCH("&gt;",'CFR - XML import'!$A189,1)+1,SEARCH("/",'CFR - XML import'!$A189,1)-SEARCH("&gt;",'CFR - XML import'!$A189,1)-2)))</f>
        <v>0</v>
      </c>
      <c r="K195" s="140">
        <f>IF(ISERROR(FIND(K$3,'CFR - XML import'!$A189)),0,VALUE(MID('CFR - XML import'!$A189,SEARCH("&gt;",'CFR - XML import'!$A189,1)+1,SEARCH("/",'CFR - XML import'!$A189,1)-SEARCH("&gt;",'CFR - XML import'!$A189,1)-2)))</f>
        <v>0</v>
      </c>
      <c r="L195" s="140">
        <f>IF(ISERROR(FIND(L$3,'CFR - XML import'!$A189)),0,VALUE(MID('CFR - XML import'!$A189,SEARCH("&gt;",'CFR - XML import'!$A189,1)+1,SEARCH("/",'CFR - XML import'!$A189,1)-SEARCH("&gt;",'CFR - XML import'!$A189,1)-2)))</f>
        <v>0</v>
      </c>
      <c r="M195" s="140">
        <f>IF(ISERROR(FIND(M$3,'CFR - XML import'!$A189)),0,VALUE(MID('CFR - XML import'!$A189,SEARCH("&gt;",'CFR - XML import'!$A189,1)+1,SEARCH("/",'CFR - XML import'!$A189,1)-SEARCH("&gt;",'CFR - XML import'!$A189,1)-2)))</f>
        <v>0</v>
      </c>
      <c r="N195" s="140">
        <f>IF(ISERROR(FIND(N$3,'CFR - XML import'!$A189)),0,VALUE(MID('CFR - XML import'!$A189,SEARCH("&gt;",'CFR - XML import'!$A189,1)+1,SEARCH("/",'CFR - XML import'!$A189,1)-SEARCH("&gt;",'CFR - XML import'!$A189,1)-2)))</f>
        <v>0</v>
      </c>
      <c r="O195" s="140">
        <f>IF(ISERROR(FIND(O$3,'CFR - XML import'!$A189)),0,VALUE(MID('CFR - XML import'!$A189,SEARCH("&gt;",'CFR - XML import'!$A189,1)+1,SEARCH("/",'CFR - XML import'!$A189,1)-SEARCH("&gt;",'CFR - XML import'!$A189,1)-2)))</f>
        <v>0</v>
      </c>
      <c r="P195" s="140">
        <f>IF(ISERROR(FIND(P$3,'CFR - XML import'!$A189)),0,VALUE(MID('CFR - XML import'!$A189,SEARCH("&gt;",'CFR - XML import'!$A189,1)+1,SEARCH("/",'CFR - XML import'!$A189,1)-SEARCH("&gt;",'CFR - XML import'!$A189,1)-2)))</f>
        <v>0</v>
      </c>
      <c r="Q195" s="140">
        <f>IF(ISERROR(FIND(Q$3,'CFR - XML import'!$A189)),0,VALUE(MID('CFR - XML import'!$A189,SEARCH("&gt;",'CFR - XML import'!$A189,1)+1,SEARCH("/",'CFR - XML import'!$A189,1)-SEARCH("&gt;",'CFR - XML import'!$A189,1)-2)))</f>
        <v>0</v>
      </c>
      <c r="R195" s="140">
        <f>IF(ISERROR(FIND(R$3,'CFR - XML import'!$A189)),0,VALUE(MID('CFR - XML import'!$A189,SEARCH("&gt;",'CFR - XML import'!$A189,1)+1,SEARCH("/",'CFR - XML import'!$A189,1)-SEARCH("&gt;",'CFR - XML import'!$A189,1)-2)))</f>
        <v>0</v>
      </c>
      <c r="S195" s="140">
        <f>IF(ISERROR(FIND(S$3,'CFR - XML import'!$A189)),0,VALUE(MID('CFR - XML import'!$A189,SEARCH("&gt;",'CFR - XML import'!$A189,1)+1,SEARCH("/",'CFR - XML import'!$A189,1)-SEARCH("&gt;",'CFR - XML import'!$A189,1)-2)))</f>
        <v>0</v>
      </c>
      <c r="T195" s="140">
        <f>IF(ISERROR(FIND(T$3,'CFR - XML import'!$A189)),0,VALUE(MID('CFR - XML import'!$A189,SEARCH("&gt;",'CFR - XML import'!$A189,1)+1,SEARCH("/",'CFR - XML import'!$A189,1)-SEARCH("&gt;",'CFR - XML import'!$A189,1)-2)))</f>
        <v>0</v>
      </c>
      <c r="U195" s="140">
        <f>IF(ISERROR(FIND(U$3,'CFR - XML import'!$A189)),0,VALUE(MID('CFR - XML import'!$A189,SEARCH("&gt;",'CFR - XML import'!$A189,1)+1,SEARCH("/",'CFR - XML import'!$A189,1)-SEARCH("&gt;",'CFR - XML import'!$A189,1)-2)))</f>
        <v>0</v>
      </c>
      <c r="V195" s="140">
        <f>IF(ISERROR(FIND(V$3,'CFR - XML import'!$A189)),0,VALUE(MID('CFR - XML import'!$A189,SEARCH("&gt;",'CFR - XML import'!$A189,1)+1,SEARCH("/",'CFR - XML import'!$A189,1)-SEARCH("&gt;",'CFR - XML import'!$A189,1)-2)))</f>
        <v>0</v>
      </c>
      <c r="W195" s="140">
        <f>IF(ISERROR(FIND(W$3,'CFR - XML import'!$A189)),0,VALUE(MID('CFR - XML import'!$A189,SEARCH("&gt;",'CFR - XML import'!$A189,1)+1,SEARCH("/",'CFR - XML import'!$A189,1)-SEARCH("&gt;",'CFR - XML import'!$A189,1)-2)))</f>
        <v>0</v>
      </c>
      <c r="X195" s="140"/>
      <c r="Y195" s="140">
        <f>IF(ISERROR(FIND(Y$3,'CFR - XML import'!$A189)),0,VALUE(MID('CFR - XML import'!$A189,SEARCH("&gt;",'CFR - XML import'!$A189,1)+1,SEARCH("/",'CFR - XML import'!$A189,1)-SEARCH("&gt;",'CFR - XML import'!$A189,1)-2)))</f>
        <v>0</v>
      </c>
      <c r="Z195" s="140">
        <f>IF(ISERROR(FIND(Z$3,'CFR - XML import'!$A189)),0,VALUE(MID('CFR - XML import'!$A189,SEARCH("&gt;",'CFR - XML import'!$A189,1)+1,SEARCH("/",'CFR - XML import'!$A189,1)-SEARCH("&gt;",'CFR - XML import'!$A189,1)-2)))</f>
        <v>0</v>
      </c>
      <c r="AA195" s="140">
        <f>IF(ISERROR(FIND(AA$3,'CFR - XML import'!$A189)),0,VALUE(MID('CFR - XML import'!$A189,SEARCH("&gt;",'CFR - XML import'!$A189,1)+1,SEARCH("/",'CFR - XML import'!$A189,1)-SEARCH("&gt;",'CFR - XML import'!$A189,1)-2)))</f>
        <v>0</v>
      </c>
      <c r="AB195" s="140">
        <f>IF(ISERROR(FIND(AB$3,'CFR - XML import'!$A189)),0,VALUE(MID('CFR - XML import'!$A189,SEARCH("&gt;",'CFR - XML import'!$A189,1)+1,SEARCH("/",'CFR - XML import'!$A189,1)-SEARCH("&gt;",'CFR - XML import'!$A189,1)-2)))</f>
        <v>0</v>
      </c>
      <c r="AC195" s="140">
        <f>IF(ISERROR(FIND(AC$3,'CFR - XML import'!$A189)),0,VALUE(MID('CFR - XML import'!$A189,SEARCH("&gt;",'CFR - XML import'!$A189,1)+1,SEARCH("/",'CFR - XML import'!$A189,1)-SEARCH("&gt;",'CFR - XML import'!$A189,1)-2)))</f>
        <v>0</v>
      </c>
      <c r="AD195" s="140">
        <f>IF(ISERROR(FIND(AD$3,'CFR - XML import'!$A189)),0,VALUE(MID('CFR - XML import'!$A189,SEARCH("&gt;",'CFR - XML import'!$A189,1)+1,SEARCH("/",'CFR - XML import'!$A189,1)-SEARCH("&gt;",'CFR - XML import'!$A189,1)-2)))</f>
        <v>0</v>
      </c>
      <c r="AE195" s="140">
        <f>IF(ISERROR(FIND(AE$3,'CFR - XML import'!$A189)),0,VALUE(MID('CFR - XML import'!$A189,SEARCH("&gt;",'CFR - XML import'!$A189,1)+1,SEARCH("/",'CFR - XML import'!$A189,1)-SEARCH("&gt;",'CFR - XML import'!$A189,1)-2)))</f>
        <v>0</v>
      </c>
      <c r="AF195" s="140">
        <f>IF(ISERROR(FIND(AF$3,'CFR - XML import'!$A189)),0,VALUE(MID('CFR - XML import'!$A189,SEARCH("&gt;",'CFR - XML import'!$A189,1)+1,SEARCH("/",'CFR - XML import'!$A189,1)-SEARCH("&gt;",'CFR - XML import'!$A189,1)-2)))</f>
        <v>0</v>
      </c>
      <c r="AG195" s="140">
        <f>IF(ISERROR(FIND(AG$3,'CFR - XML import'!$A189)),0,VALUE(MID('CFR - XML import'!$A189,SEARCH("&gt;",'CFR - XML import'!$A189,1)+1,SEARCH("/",'CFR - XML import'!$A189,1)-SEARCH("&gt;",'CFR - XML import'!$A189,1)-2)))</f>
        <v>0</v>
      </c>
      <c r="AH195" s="140">
        <f>IF(ISERROR(FIND(AH$3,'CFR - XML import'!$A189)),0,VALUE(MID('CFR - XML import'!$A189,SEARCH("&gt;",'CFR - XML import'!$A189,1)+1,SEARCH("/",'CFR - XML import'!$A189,1)-SEARCH("&gt;",'CFR - XML import'!$A189,1)-2)))</f>
        <v>0</v>
      </c>
      <c r="AI195" s="140">
        <f>IF(ISERROR(FIND(AI$3,'CFR - XML import'!$A189)),0,VALUE(MID('CFR - XML import'!$A189,SEARCH("&gt;",'CFR - XML import'!$A189,1)+1,SEARCH("/",'CFR - XML import'!$A189,1)-SEARCH("&gt;",'CFR - XML import'!$A189,1)-2)))</f>
        <v>0</v>
      </c>
      <c r="AJ195" s="140">
        <f>IF(ISERROR(FIND(AJ$3,'CFR - XML import'!$A189)),0,VALUE(MID('CFR - XML import'!$A189,SEARCH("&gt;",'CFR - XML import'!$A189,1)+1,SEARCH("/",'CFR - XML import'!$A189,1)-SEARCH("&gt;",'CFR - XML import'!$A189,1)-2)))</f>
        <v>0</v>
      </c>
      <c r="AK195" s="140">
        <f>IF(ISERROR(FIND(AK$3,'CFR - XML import'!$A189)),0,VALUE(MID('CFR - XML import'!$A189,SEARCH("&gt;",'CFR - XML import'!$A189,1)+1,SEARCH("/",'CFR - XML import'!$A189,1)-SEARCH("&gt;",'CFR - XML import'!$A189,1)-2)))</f>
        <v>0</v>
      </c>
      <c r="AL195" s="140">
        <f>IF(ISERROR(FIND(AL$3,'CFR - XML import'!$A189)),0,VALUE(MID('CFR - XML import'!$A189,SEARCH("&gt;",'CFR - XML import'!$A189,1)+1,SEARCH("/",'CFR - XML import'!$A189,1)-SEARCH("&gt;",'CFR - XML import'!$A189,1)-2)))</f>
        <v>0</v>
      </c>
      <c r="AM195" s="140">
        <f>IF(ISERROR(FIND(AM$3,'CFR - XML import'!$A189)),0,VALUE(MID('CFR - XML import'!$A189,SEARCH("&gt;",'CFR - XML import'!$A189,1)+1,SEARCH("/",'CFR - XML import'!$A189,1)-SEARCH("&gt;",'CFR - XML import'!$A189,1)-2)))</f>
        <v>0</v>
      </c>
      <c r="AN195" s="140">
        <f>IF(ISERROR(FIND(AN$3,'CFR - XML import'!$A189)),0,VALUE(MID('CFR - XML import'!$A189,SEARCH("&gt;",'CFR - XML import'!$A189,1)+1,SEARCH("/",'CFR - XML import'!$A189,1)-SEARCH("&gt;",'CFR - XML import'!$A189,1)-2)))</f>
        <v>0</v>
      </c>
      <c r="AO195" s="140">
        <f>IF(ISERROR(FIND(AO$3,'CFR - XML import'!$A189)),0,VALUE(MID('CFR - XML import'!$A189,SEARCH("&gt;",'CFR - XML import'!$A189,1)+1,SEARCH("/",'CFR - XML import'!$A189,1)-SEARCH("&gt;",'CFR - XML import'!$A189,1)-2)))</f>
        <v>0</v>
      </c>
      <c r="AP195" s="140">
        <f>IF(ISERROR(FIND(AP$3,'CFR - XML import'!$A189)),0,VALUE(MID('CFR - XML import'!$A189,SEARCH("&gt;",'CFR - XML import'!$A189,1)+1,SEARCH("/",'CFR - XML import'!$A189,1)-SEARCH("&gt;",'CFR - XML import'!$A189,1)-2)))</f>
        <v>0</v>
      </c>
      <c r="AQ195" s="140">
        <f>IF(ISERROR(FIND(AQ$3,'CFR - XML import'!$A189)),0,VALUE(MID('CFR - XML import'!$A189,SEARCH("&gt;",'CFR - XML import'!$A189,1)+1,SEARCH("/",'CFR - XML import'!$A189,1)-SEARCH("&gt;",'CFR - XML import'!$A189,1)-2)))</f>
        <v>0</v>
      </c>
      <c r="AR195" s="140">
        <f>IF(ISERROR(FIND(AR$3,'CFR - XML import'!$A189)),0,VALUE(MID('CFR - XML import'!$A189,SEARCH("&gt;",'CFR - XML import'!$A189,1)+1,SEARCH("/",'CFR - XML import'!$A189,1)-SEARCH("&gt;",'CFR - XML import'!$A189,1)-2)))</f>
        <v>0</v>
      </c>
      <c r="AS195" s="140">
        <f>IF(ISERROR(FIND(AS$3,'CFR - XML import'!$A189)),0,VALUE(MID('CFR - XML import'!$A189,SEARCH("&gt;",'CFR - XML import'!$A189,1)+1,SEARCH("/",'CFR - XML import'!$A189,1)-SEARCH("&gt;",'CFR - XML import'!$A189,1)-2)))</f>
        <v>0</v>
      </c>
      <c r="AT195" s="140">
        <f>IF(ISERROR(FIND(AT$3,'CFR - XML import'!$A189)),0,VALUE(MID('CFR - XML import'!$A189,SEARCH("&gt;",'CFR - XML import'!$A189,1)+1,SEARCH("/",'CFR - XML import'!$A189,1)-SEARCH("&gt;",'CFR - XML import'!$A189,1)-2)))</f>
        <v>0</v>
      </c>
      <c r="AU195" s="140">
        <f>IF(ISERROR(FIND(AU$3,'CFR - XML import'!$A189)),0,VALUE(MID('CFR - XML import'!$A189,SEARCH("&gt;",'CFR - XML import'!$A189,1)+1,SEARCH("/",'CFR - XML import'!$A189,1)-SEARCH("&gt;",'CFR - XML import'!$A189,1)-2)))</f>
        <v>0</v>
      </c>
      <c r="AV195" s="140">
        <f>IF(ISERROR(FIND(AV$3,'CFR - XML import'!$A189)),0,VALUE(MID('CFR - XML import'!$A189,SEARCH("&gt;",'CFR - XML import'!$A189,1)+1,SEARCH("/",'CFR - XML import'!$A189,1)-SEARCH("&gt;",'CFR - XML import'!$A189,1)-2)))</f>
        <v>0</v>
      </c>
      <c r="AW195" s="140">
        <f>IF(ISERROR(FIND(AW$3,'CFR - XML import'!$A189)),0,VALUE(MID('CFR - XML import'!$A189,SEARCH("&gt;",'CFR - XML import'!$A189,1)+1,SEARCH("/",'CFR - XML import'!$A189,1)-SEARCH("&gt;",'CFR - XML import'!$A189,1)-2)))</f>
        <v>0</v>
      </c>
      <c r="AX195" s="140">
        <f>IF(ISERROR(FIND(AX$3,'CFR - XML import'!$A189)),0,VALUE(MID('CFR - XML import'!$A189,SEARCH("&gt;",'CFR - XML import'!$A189,1)+1,SEARCH("/",'CFR - XML import'!$A189,1)-SEARCH("&gt;",'CFR - XML import'!$A189,1)-2)))</f>
        <v>0</v>
      </c>
      <c r="AY195" s="140">
        <f>IF(ISERROR(FIND(AY$3,'CFR - XML import'!$A189)),0,VALUE(MID('CFR - XML import'!$A189,SEARCH("&gt;",'CFR - XML import'!$A189,1)+1,SEARCH("/",'CFR - XML import'!$A189,1)-SEARCH("&gt;",'CFR - XML import'!$A189,1)-2)))</f>
        <v>0</v>
      </c>
      <c r="AZ195" s="140">
        <f>IF(ISERROR(FIND(AZ$3,'CFR - XML import'!$A189)),0,VALUE(MID('CFR - XML import'!$A189,SEARCH("&gt;",'CFR - XML import'!$A189,1)+1,SEARCH("/",'CFR - XML import'!$A189,1)-SEARCH("&gt;",'CFR - XML import'!$A189,1)-2)))</f>
        <v>0</v>
      </c>
      <c r="BA195" s="140">
        <f>IF(ISERROR(FIND(BA$3,'CFR - XML import'!$A189)),0,VALUE(MID('CFR - XML import'!$A189,SEARCH("&gt;",'CFR - XML import'!$A189,1)+1,SEARCH("/",'CFR - XML import'!$A189,1)-SEARCH("&gt;",'CFR - XML import'!$A189,1)-2)))</f>
        <v>0</v>
      </c>
      <c r="BB195" s="140">
        <f>IF(ISERROR(FIND(BB$3,'CFR - XML import'!$A189)),0,VALUE(MID('CFR - XML import'!$A189,SEARCH("&gt;",'CFR - XML import'!$A189,1)+1,SEARCH("/",'CFR - XML import'!$A189,1)-SEARCH("&gt;",'CFR - XML import'!$A189,1)-2)))</f>
        <v>0</v>
      </c>
      <c r="BC195" s="140">
        <f>IF(ISERROR(FIND(BC$3,'CFR - XML import'!$A189)),0,VALUE(MID('CFR - XML import'!$A189,SEARCH("&gt;",'CFR - XML import'!$A189,1)+1,SEARCH("/",'CFR - XML import'!$A189,1)-SEARCH("&gt;",'CFR - XML import'!$A189,1)-2)))</f>
        <v>0</v>
      </c>
      <c r="BD195" s="140">
        <f>IF(ISERROR(FIND(BD$3,'CFR - XML import'!$A189)),0,VALUE(MID('CFR - XML import'!$A189,SEARCH("&gt;",'CFR - XML import'!$A189,1)+1,SEARCH("/",'CFR - XML import'!$A189,1)-SEARCH("&gt;",'CFR - XML import'!$A189,1)-2)))</f>
        <v>0</v>
      </c>
      <c r="BE195" s="140">
        <f>IF(ISERROR(FIND(BE$3,'CFR - XML import'!$A189)),0,VALUE(MID('CFR - XML import'!$A189,SEARCH("&gt;",'CFR - XML import'!$A189,1)+1,SEARCH("/",'CFR - XML import'!$A189,1)-SEARCH("&gt;",'CFR - XML import'!$A189,1)-2)))</f>
        <v>0</v>
      </c>
      <c r="BF195" s="140">
        <f>IF(ISERROR(FIND(BF$3,'CFR - XML import'!$A189)),0,VALUE(MID('CFR - XML import'!$A189,SEARCH("&gt;",'CFR - XML import'!$A189,1)+1,SEARCH("/",'CFR - XML import'!$A189,1)-SEARCH("&gt;",'CFR - XML import'!$A189,1)-2)))</f>
        <v>0</v>
      </c>
      <c r="BG195" s="140">
        <f>IF(ISERROR(FIND(BG$3,'CFR - XML import'!$A189)),0,VALUE(MID('CFR - XML import'!$A189,SEARCH("&gt;",'CFR - XML import'!$A189,1)+1,SEARCH("/",'CFR - XML import'!$A189,1)-SEARCH("&gt;",'CFR - XML import'!$A189,1)-2)))</f>
        <v>0</v>
      </c>
      <c r="BH195" s="140">
        <f>IF(ISERROR(FIND(BH$3,'CFR - XML import'!$A189)),0,VALUE(MID('CFR - XML import'!$A189,SEARCH("&gt;",'CFR - XML import'!$A189,1)+1,SEARCH("/",'CFR - XML import'!$A189,1)-SEARCH("&gt;",'CFR - XML import'!$A189,1)-2)))</f>
        <v>0</v>
      </c>
      <c r="BI195" s="140">
        <f>IF(ISERROR(FIND(BI$3,'CFR - XML import'!$A189)),0,VALUE(MID('CFR - XML import'!$A189,SEARCH("&gt;",'CFR - XML import'!$A189,1)+1,SEARCH("/",'CFR - XML import'!$A189,1)-SEARCH("&gt;",'CFR - XML import'!$A189,1)-2)))</f>
        <v>0</v>
      </c>
      <c r="BJ195" s="140">
        <f>IF(ISERROR(FIND(BJ$3,'CFR - XML import'!$A189)),0,VALUE(MID('CFR - XML import'!$A189,SEARCH("&gt;",'CFR - XML import'!$A189,1)+1,SEARCH("/",'CFR - XML import'!$A189,1)-SEARCH("&gt;",'CFR - XML import'!$A189,1)-2)))</f>
        <v>0</v>
      </c>
      <c r="BK195" s="140">
        <f>IF(ISERROR(FIND(BK$3,'CFR - XML import'!$A189)),0,VALUE(MID('CFR - XML import'!$A189,SEARCH("&gt;",'CFR - XML import'!$A189,1)+1,SEARCH("/",'CFR - XML import'!$A189,1)-SEARCH("&gt;",'CFR - XML import'!$A189,1)-2)))</f>
        <v>0</v>
      </c>
      <c r="BL195" s="140">
        <f>IF(ISERROR(FIND(BL$3,'CFR - XML import'!$A189)),0,VALUE(MID('CFR - XML import'!$A189,SEARCH("&gt;",'CFR - XML import'!$A189,1)+1,SEARCH("/",'CFR - XML import'!$A189,1)-SEARCH("&gt;",'CFR - XML import'!$A189,1)-2)))</f>
        <v>0</v>
      </c>
      <c r="BM195" s="140">
        <f>IF(ISERROR(FIND(BM$3,'CFR - XML import'!$A189)),0,VALUE(MID('CFR - XML import'!$A189,SEARCH("&gt;",'CFR - XML import'!$A189,1)+1,SEARCH("/",'CFR - XML import'!$A189,1)-SEARCH("&gt;",'CFR - XML import'!$A189,1)-2)))</f>
        <v>0</v>
      </c>
      <c r="BN195" s="140">
        <f>IF(ISERROR(FIND(BN$3,'CFR - XML import'!$A189)),0,VALUE(MID('CFR - XML import'!$A189,SEARCH("&gt;",'CFR - XML import'!$A189,1)+1,SEARCH("/",'CFR - XML import'!$A189,1)-SEARCH("&gt;",'CFR - XML import'!$A189,1)-2)))</f>
        <v>0</v>
      </c>
      <c r="BO195" s="140">
        <f>IF(ISERROR(FIND(BO$3,'CFR - XML import'!$A189)),0,VALUE(MID('CFR - XML import'!$A189,SEARCH("&gt;",'CFR - XML import'!$A189,1)+1,SEARCH("/",'CFR - XML import'!$A189,1)-SEARCH("&gt;",'CFR - XML import'!$A189,1)-2)))</f>
        <v>0</v>
      </c>
      <c r="BP195" s="140">
        <f>IF(ISERROR(FIND(BP$3,'CFR - XML import'!$A189)),0,VALUE(MID('CFR - XML import'!$A189,SEARCH("&gt;",'CFR - XML import'!$A189,1)+1,SEARCH("/",'CFR - XML import'!$A189,1)-SEARCH("&gt;",'CFR - XML import'!$A189,1)-2)))</f>
        <v>0</v>
      </c>
      <c r="BQ195" s="140">
        <f>IF(ISERROR(FIND(BQ$3,'CFR - XML import'!$A189)),0,VALUE(MID('CFR - XML import'!$A189,SEARCH("&gt;",'CFR - XML import'!$A189,1)+1,SEARCH("/",'CFR - XML import'!$A189,1)-SEARCH("&gt;",'CFR - XML import'!$A189,1)-2)))</f>
        <v>0</v>
      </c>
      <c r="BR195" s="140">
        <f>IF(ISERROR(FIND(BR$3,'CFR - XML import'!$A189)),0,VALUE(MID('CFR - XML import'!$A189,SEARCH("&gt;",'CFR - XML import'!$A189,1)+1,SEARCH("/",'CFR - XML import'!$A189,1)-SEARCH("&gt;",'CFR - XML import'!$A189,1)-2)))</f>
        <v>0</v>
      </c>
      <c r="BS195" s="140">
        <f>IF(ISERROR(FIND(BS$3,'CFR - XML import'!$A189)),0,VALUE(MID('CFR - XML import'!$A189,SEARCH("&gt;",'CFR - XML import'!$A189,1)+1,SEARCH("/",'CFR - XML import'!$A189,1)-SEARCH("&gt;",'CFR - XML import'!$A189,1)-2)))</f>
        <v>0</v>
      </c>
      <c r="BT195" s="140">
        <f>IF(ISERROR(FIND(BT$3,'CFR - XML import'!$A189)),0,VALUE(MID('CFR - XML import'!$A189,SEARCH("&gt;",'CFR - XML import'!$A189,1)+1,SEARCH("/",'CFR - XML import'!$A189,1)-SEARCH("&gt;",'CFR - XML import'!$A189,1)-2)))</f>
        <v>0</v>
      </c>
      <c r="BU195" s="140">
        <f>IF(ISERROR(FIND(BU$3,'CFR - XML import'!$A189)),0,VALUE(MID('CFR - XML import'!$A189,SEARCH("&gt;",'CFR - XML import'!$A189,1)+1,SEARCH("/",'CFR - XML import'!$A189,1)-SEARCH("&gt;",'CFR - XML import'!$A189,1)-2)))</f>
        <v>0</v>
      </c>
      <c r="BV195" s="140">
        <f>IF(ISERROR(FIND(BV$3,'CFR - XML import'!$A189)),0,VALUE(MID('CFR - XML import'!$A189,SEARCH("&gt;",'CFR - XML import'!$A189,1)+1,SEARCH("/",'CFR - XML import'!$A189,1)-SEARCH("&gt;",'CFR - XML import'!$A189,1)-2)))</f>
        <v>0</v>
      </c>
      <c r="BW195" s="140">
        <f>IF(ISERROR(FIND(BW$3,'CFR - XML import'!$A189)),0,VALUE(MID('CFR - XML import'!$A189,SEARCH("&gt;",'CFR - XML import'!$A189,1)+1,SEARCH("/",'CFR - XML import'!$A189,1)-SEARCH("&gt;",'CFR - XML import'!$A189,1)-2)))</f>
        <v>0</v>
      </c>
      <c r="BX195" s="140">
        <f>IF(ISERROR(FIND(BX$3,'CFR - XML import'!$A189)),0,VALUE(MID('CFR - XML import'!$A189,SEARCH("&gt;",'CFR - XML import'!$A189,1)+1,SEARCH("/",'CFR - XML import'!$A189,1)-SEARCH("&gt;",'CFR - XML import'!$A189,1)-2)))</f>
        <v>0</v>
      </c>
      <c r="BY195" s="140">
        <f>IF(ISERROR(FIND(BY$3,'CFR - XML import'!$A189)),0,VALUE(MID('CFR - XML import'!$A189,SEARCH("&gt;",'CFR - XML import'!$A189,1)+1,SEARCH("/",'CFR - XML import'!$A189,1)-SEARCH("&gt;",'CFR - XML import'!$A189,1)-2)))</f>
        <v>0</v>
      </c>
      <c r="BZ195" s="140">
        <f>IF(ISERROR(FIND(BZ$3,'CFR - XML import'!$A189)),0,VALUE(MID('CFR - XML import'!$A189,SEARCH("&gt;",'CFR - XML import'!$A189,1)+1,SEARCH("/",'CFR - XML import'!$A189,1)-SEARCH("&gt;",'CFR - XML import'!$A189,1)-2)))</f>
        <v>0</v>
      </c>
      <c r="CG195" s="142">
        <f>IF(ISERROR(IF(MID('CFR - XML import'!$A189,LEN($CF$4)+5,LEN('CFR - XML import'!$A189)-(2*LEN($CF$4)+5))="RMMS",1,IF(MID('CFR - XML import'!$A189,LEN("    &lt;InputSystem&gt;")+1,LEN('CFR - XML import'!$A189)-(LEN("    &lt;InputSystem&gt;")+LEN($CF$4)+1))="SIMS",2,0))),0,IF(MID('CFR - XML import'!$A189,LEN($CF$4)+5,LEN('CFR - XML import'!$A189)-(2*LEN($CF$4)+5))="RMMS",1,IF(MID('CFR - XML import'!$A189,LEN("    &lt;InputSystem&gt;")+1,LEN('CFR - XML import'!$A189)-(LEN("    &lt;InputSystem&gt;")+LEN($CF$4)+1))="SIMS",2,0)))</f>
        <v>0</v>
      </c>
      <c r="CH195" s="140">
        <f>IF(ISERROR(FIND(CH$3,'CFR - XML import'!$A189)),0,MID('CFR - XML import'!$A189,SEARCH("&gt;",'CFR - XML import'!$A189,1)+1,SEARCH("/",'CFR - XML import'!$A189,1)-SEARCH("&gt;",'CFR - XML import'!$A189,1)-2))</f>
        <v>0</v>
      </c>
      <c r="CI195" s="140">
        <f>IF(ISERROR(FIND(CI$3,'CFR - XML import'!$A189)),0,MID('CFR - XML import'!$A189,SEARCH("&gt;",'CFR - XML import'!$A189,1)+1,SEARCH("/",'CFR - XML import'!$A189,1)-SEARCH("&gt;",'CFR - XML import'!$A189,1)-2))</f>
        <v>0</v>
      </c>
      <c r="CJ195" s="140">
        <f>IF(ISERROR(FIND(CJ$3,'CFR - XML import'!$A189)),0,MID('CFR - XML import'!$A189,SEARCH("&gt;",'CFR - XML import'!$A189,1)+1,SEARCH("/",'CFR - XML import'!$A189,1)-SEARCH("&gt;",'CFR - XML import'!$A189,1)-2))</f>
        <v>0</v>
      </c>
      <c r="CK195" s="140">
        <f>IF(ISERROR(FIND(CK$3,'CFR - XML import'!$A189)),0,MID('CFR - XML import'!$A189,SEARCH("&gt;",'CFR - XML import'!$A189,1)+1,SEARCH("/",'CFR - XML import'!$A189,1)-SEARCH("&gt;",'CFR - XML import'!$A189,1)-2))</f>
        <v>0</v>
      </c>
      <c r="CL195" s="140">
        <f>IF(ISERROR(FIND(CL$3,'CFR - XML import'!$A189)),0,MID('CFR - XML import'!$A189,SEARCH("&gt;",'CFR - XML import'!$A189,1)+1,SEARCH("/",'CFR - XML import'!$A189,1)-SEARCH("&gt;",'CFR - XML import'!$A189,1)-2))</f>
        <v>0</v>
      </c>
      <c r="CM195" s="140">
        <f>IF(ISERROR(FIND(CM$3,'CFR - XML import'!$A189)),0,MID('CFR - XML import'!$A189,SEARCH("&gt;",'CFR - XML import'!$A189,1)+1,SEARCH("/",'CFR - XML import'!$A189,1)-SEARCH("&gt;",'CFR - XML import'!$A189,1)-2))</f>
        <v>0</v>
      </c>
    </row>
    <row r="196" spans="1:91" x14ac:dyDescent="0.2">
      <c r="A196" s="139" t="str">
        <f>IF(AND('CFR - XML import'!A190&lt;&gt;"",LEFT('CFR - XML import'!A190,1)&lt;&gt;"&lt;",LEFT('CFR - XML import'!A190,3)&lt;&gt;"  &lt;",LEFT('CFR - XML import'!A190,5)&lt;&gt;"    &lt;",LEFT('CFR - XML import'!A190,7)&lt;&gt;"      &lt;",LEFT('CFR - XML import'!A190,9)&lt;&gt;"        &lt;",$B$1="SIMS"),'CFR - XML import'!A190,IF(AND(LEFT('CFR - XML import'!A190,9)="&lt;Details&gt;",$B$1="RM"),'CFR - XML import'!A190,""))</f>
        <v/>
      </c>
      <c r="B196" s="140">
        <f>IF(ISERROR(FIND(B$3,'CFR - XML import'!$A190)),0,VALUE(MID('CFR - XML import'!$A190,SEARCH("&gt;",'CFR - XML import'!$A190,1)+1,SEARCH("/",'CFR - XML import'!$A190,1)-SEARCH("&gt;",'CFR - XML import'!$A190,1)-2)))</f>
        <v>0</v>
      </c>
      <c r="D196" s="140">
        <f>IF(ISERROR(FIND(D$3,'CFR - XML import'!$A190)),0,MID('CFR - XML import'!$A190,SEARCH("&gt;",'CFR - XML import'!$A190,1)+1,SEARCH("/",'CFR - XML import'!$A190,1)-SEARCH("&gt;",'CFR - XML import'!$A190,1)-2))</f>
        <v>0</v>
      </c>
      <c r="E196" s="140">
        <f>IF(ISERROR(FIND(E$3,'CFR - XML import'!$A190)),0,MID('CFR - XML import'!$A190,SEARCH("&gt;",'CFR - XML import'!$A190,1)+1,SEARCH("/",'CFR - XML import'!$A190,1)-SEARCH("&gt;",'CFR - XML import'!$A190,1)-2))</f>
        <v>0</v>
      </c>
      <c r="F196" s="141">
        <f>IF($B$1="SIMS",IF(ISERROR(FIND(F$3,'CFR - XML import'!$A190)),0,VALUE(MID('CFR - XML import'!$A190,15,10))),IF(ISERROR(FIND(F$3,'CFR - XML import'!$A190)),0,VALUE(MID('CFR - XML import'!$A190,15,10))))</f>
        <v>0</v>
      </c>
      <c r="G196" s="140">
        <f>IF(ISERROR(FIND(G$3,'CFR - XML import'!$A190)),0,VALUE(MID('CFR - XML import'!$A190,SEARCH("&gt;",'CFR - XML import'!$A190,1)+1,SEARCH("/",'CFR - XML import'!$A190,1)-SEARCH("&gt;",'CFR - XML import'!$A190,1)-2)))</f>
        <v>0</v>
      </c>
      <c r="H196" s="140">
        <f>IF(ISERROR(FIND(H$3,'CFR - XML import'!$A190)),0,VALUE(MID('CFR - XML import'!$A190,SEARCH("&gt;",'CFR - XML import'!$A190,1)+1,SEARCH("/",'CFR - XML import'!$A190,1)-SEARCH("&gt;",'CFR - XML import'!$A190,1)-2)))</f>
        <v>0</v>
      </c>
      <c r="I196" s="140">
        <f>IF(ISERROR(FIND(I$3,'CFR - XML import'!$A190)),0,VALUE(MID('CFR - XML import'!$A190,SEARCH("&gt;",'CFR - XML import'!$A190,1)+1,SEARCH("/",'CFR - XML import'!$A190,1)-SEARCH("&gt;",'CFR - XML import'!$A190,1)-2)))</f>
        <v>0</v>
      </c>
      <c r="J196" s="140">
        <f>IF(ISERROR(FIND(J$3,'CFR - XML import'!$A190)),0,VALUE(MID('CFR - XML import'!$A190,SEARCH("&gt;",'CFR - XML import'!$A190,1)+1,SEARCH("/",'CFR - XML import'!$A190,1)-SEARCH("&gt;",'CFR - XML import'!$A190,1)-2)))</f>
        <v>0</v>
      </c>
      <c r="K196" s="140">
        <f>IF(ISERROR(FIND(K$3,'CFR - XML import'!$A190)),0,VALUE(MID('CFR - XML import'!$A190,SEARCH("&gt;",'CFR - XML import'!$A190,1)+1,SEARCH("/",'CFR - XML import'!$A190,1)-SEARCH("&gt;",'CFR - XML import'!$A190,1)-2)))</f>
        <v>0</v>
      </c>
      <c r="L196" s="140">
        <f>IF(ISERROR(FIND(L$3,'CFR - XML import'!$A190)),0,VALUE(MID('CFR - XML import'!$A190,SEARCH("&gt;",'CFR - XML import'!$A190,1)+1,SEARCH("/",'CFR - XML import'!$A190,1)-SEARCH("&gt;",'CFR - XML import'!$A190,1)-2)))</f>
        <v>0</v>
      </c>
      <c r="M196" s="140">
        <f>IF(ISERROR(FIND(M$3,'CFR - XML import'!$A190)),0,VALUE(MID('CFR - XML import'!$A190,SEARCH("&gt;",'CFR - XML import'!$A190,1)+1,SEARCH("/",'CFR - XML import'!$A190,1)-SEARCH("&gt;",'CFR - XML import'!$A190,1)-2)))</f>
        <v>0</v>
      </c>
      <c r="N196" s="140">
        <f>IF(ISERROR(FIND(N$3,'CFR - XML import'!$A190)),0,VALUE(MID('CFR - XML import'!$A190,SEARCH("&gt;",'CFR - XML import'!$A190,1)+1,SEARCH("/",'CFR - XML import'!$A190,1)-SEARCH("&gt;",'CFR - XML import'!$A190,1)-2)))</f>
        <v>0</v>
      </c>
      <c r="O196" s="140">
        <f>IF(ISERROR(FIND(O$3,'CFR - XML import'!$A190)),0,VALUE(MID('CFR - XML import'!$A190,SEARCH("&gt;",'CFR - XML import'!$A190,1)+1,SEARCH("/",'CFR - XML import'!$A190,1)-SEARCH("&gt;",'CFR - XML import'!$A190,1)-2)))</f>
        <v>0</v>
      </c>
      <c r="P196" s="140">
        <f>IF(ISERROR(FIND(P$3,'CFR - XML import'!$A190)),0,VALUE(MID('CFR - XML import'!$A190,SEARCH("&gt;",'CFR - XML import'!$A190,1)+1,SEARCH("/",'CFR - XML import'!$A190,1)-SEARCH("&gt;",'CFR - XML import'!$A190,1)-2)))</f>
        <v>0</v>
      </c>
      <c r="Q196" s="140">
        <f>IF(ISERROR(FIND(Q$3,'CFR - XML import'!$A190)),0,VALUE(MID('CFR - XML import'!$A190,SEARCH("&gt;",'CFR - XML import'!$A190,1)+1,SEARCH("/",'CFR - XML import'!$A190,1)-SEARCH("&gt;",'CFR - XML import'!$A190,1)-2)))</f>
        <v>0</v>
      </c>
      <c r="R196" s="140">
        <f>IF(ISERROR(FIND(R$3,'CFR - XML import'!$A190)),0,VALUE(MID('CFR - XML import'!$A190,SEARCH("&gt;",'CFR - XML import'!$A190,1)+1,SEARCH("/",'CFR - XML import'!$A190,1)-SEARCH("&gt;",'CFR - XML import'!$A190,1)-2)))</f>
        <v>0</v>
      </c>
      <c r="S196" s="140">
        <f>IF(ISERROR(FIND(S$3,'CFR - XML import'!$A190)),0,VALUE(MID('CFR - XML import'!$A190,SEARCH("&gt;",'CFR - XML import'!$A190,1)+1,SEARCH("/",'CFR - XML import'!$A190,1)-SEARCH("&gt;",'CFR - XML import'!$A190,1)-2)))</f>
        <v>0</v>
      </c>
      <c r="T196" s="140">
        <f>IF(ISERROR(FIND(T$3,'CFR - XML import'!$A190)),0,VALUE(MID('CFR - XML import'!$A190,SEARCH("&gt;",'CFR - XML import'!$A190,1)+1,SEARCH("/",'CFR - XML import'!$A190,1)-SEARCH("&gt;",'CFR - XML import'!$A190,1)-2)))</f>
        <v>0</v>
      </c>
      <c r="U196" s="140">
        <f>IF(ISERROR(FIND(U$3,'CFR - XML import'!$A190)),0,VALUE(MID('CFR - XML import'!$A190,SEARCH("&gt;",'CFR - XML import'!$A190,1)+1,SEARCH("/",'CFR - XML import'!$A190,1)-SEARCH("&gt;",'CFR - XML import'!$A190,1)-2)))</f>
        <v>0</v>
      </c>
      <c r="V196" s="140">
        <f>IF(ISERROR(FIND(V$3,'CFR - XML import'!$A190)),0,VALUE(MID('CFR - XML import'!$A190,SEARCH("&gt;",'CFR - XML import'!$A190,1)+1,SEARCH("/",'CFR - XML import'!$A190,1)-SEARCH("&gt;",'CFR - XML import'!$A190,1)-2)))</f>
        <v>0</v>
      </c>
      <c r="W196" s="140">
        <f>IF(ISERROR(FIND(W$3,'CFR - XML import'!$A190)),0,VALUE(MID('CFR - XML import'!$A190,SEARCH("&gt;",'CFR - XML import'!$A190,1)+1,SEARCH("/",'CFR - XML import'!$A190,1)-SEARCH("&gt;",'CFR - XML import'!$A190,1)-2)))</f>
        <v>0</v>
      </c>
      <c r="X196" s="140"/>
      <c r="Y196" s="140">
        <f>IF(ISERROR(FIND(Y$3,'CFR - XML import'!$A190)),0,VALUE(MID('CFR - XML import'!$A190,SEARCH("&gt;",'CFR - XML import'!$A190,1)+1,SEARCH("/",'CFR - XML import'!$A190,1)-SEARCH("&gt;",'CFR - XML import'!$A190,1)-2)))</f>
        <v>0</v>
      </c>
      <c r="Z196" s="140">
        <f>IF(ISERROR(FIND(Z$3,'CFR - XML import'!$A190)),0,VALUE(MID('CFR - XML import'!$A190,SEARCH("&gt;",'CFR - XML import'!$A190,1)+1,SEARCH("/",'CFR - XML import'!$A190,1)-SEARCH("&gt;",'CFR - XML import'!$A190,1)-2)))</f>
        <v>0</v>
      </c>
      <c r="AA196" s="140">
        <f>IF(ISERROR(FIND(AA$3,'CFR - XML import'!$A190)),0,VALUE(MID('CFR - XML import'!$A190,SEARCH("&gt;",'CFR - XML import'!$A190,1)+1,SEARCH("/",'CFR - XML import'!$A190,1)-SEARCH("&gt;",'CFR - XML import'!$A190,1)-2)))</f>
        <v>0</v>
      </c>
      <c r="AB196" s="140">
        <f>IF(ISERROR(FIND(AB$3,'CFR - XML import'!$A190)),0,VALUE(MID('CFR - XML import'!$A190,SEARCH("&gt;",'CFR - XML import'!$A190,1)+1,SEARCH("/",'CFR - XML import'!$A190,1)-SEARCH("&gt;",'CFR - XML import'!$A190,1)-2)))</f>
        <v>0</v>
      </c>
      <c r="AC196" s="140">
        <f>IF(ISERROR(FIND(AC$3,'CFR - XML import'!$A190)),0,VALUE(MID('CFR - XML import'!$A190,SEARCH("&gt;",'CFR - XML import'!$A190,1)+1,SEARCH("/",'CFR - XML import'!$A190,1)-SEARCH("&gt;",'CFR - XML import'!$A190,1)-2)))</f>
        <v>0</v>
      </c>
      <c r="AD196" s="140">
        <f>IF(ISERROR(FIND(AD$3,'CFR - XML import'!$A190)),0,VALUE(MID('CFR - XML import'!$A190,SEARCH("&gt;",'CFR - XML import'!$A190,1)+1,SEARCH("/",'CFR - XML import'!$A190,1)-SEARCH("&gt;",'CFR - XML import'!$A190,1)-2)))</f>
        <v>0</v>
      </c>
      <c r="AE196" s="140">
        <f>IF(ISERROR(FIND(AE$3,'CFR - XML import'!$A190)),0,VALUE(MID('CFR - XML import'!$A190,SEARCH("&gt;",'CFR - XML import'!$A190,1)+1,SEARCH("/",'CFR - XML import'!$A190,1)-SEARCH("&gt;",'CFR - XML import'!$A190,1)-2)))</f>
        <v>0</v>
      </c>
      <c r="AF196" s="140">
        <f>IF(ISERROR(FIND(AF$3,'CFR - XML import'!$A190)),0,VALUE(MID('CFR - XML import'!$A190,SEARCH("&gt;",'CFR - XML import'!$A190,1)+1,SEARCH("/",'CFR - XML import'!$A190,1)-SEARCH("&gt;",'CFR - XML import'!$A190,1)-2)))</f>
        <v>0</v>
      </c>
      <c r="AG196" s="140">
        <f>IF(ISERROR(FIND(AG$3,'CFR - XML import'!$A190)),0,VALUE(MID('CFR - XML import'!$A190,SEARCH("&gt;",'CFR - XML import'!$A190,1)+1,SEARCH("/",'CFR - XML import'!$A190,1)-SEARCH("&gt;",'CFR - XML import'!$A190,1)-2)))</f>
        <v>0</v>
      </c>
      <c r="AH196" s="140">
        <f>IF(ISERROR(FIND(AH$3,'CFR - XML import'!$A190)),0,VALUE(MID('CFR - XML import'!$A190,SEARCH("&gt;",'CFR - XML import'!$A190,1)+1,SEARCH("/",'CFR - XML import'!$A190,1)-SEARCH("&gt;",'CFR - XML import'!$A190,1)-2)))</f>
        <v>0</v>
      </c>
      <c r="AI196" s="140">
        <f>IF(ISERROR(FIND(AI$3,'CFR - XML import'!$A190)),0,VALUE(MID('CFR - XML import'!$A190,SEARCH("&gt;",'CFR - XML import'!$A190,1)+1,SEARCH("/",'CFR - XML import'!$A190,1)-SEARCH("&gt;",'CFR - XML import'!$A190,1)-2)))</f>
        <v>0</v>
      </c>
      <c r="AJ196" s="140">
        <f>IF(ISERROR(FIND(AJ$3,'CFR - XML import'!$A190)),0,VALUE(MID('CFR - XML import'!$A190,SEARCH("&gt;",'CFR - XML import'!$A190,1)+1,SEARCH("/",'CFR - XML import'!$A190,1)-SEARCH("&gt;",'CFR - XML import'!$A190,1)-2)))</f>
        <v>0</v>
      </c>
      <c r="AK196" s="140">
        <f>IF(ISERROR(FIND(AK$3,'CFR - XML import'!$A190)),0,VALUE(MID('CFR - XML import'!$A190,SEARCH("&gt;",'CFR - XML import'!$A190,1)+1,SEARCH("/",'CFR - XML import'!$A190,1)-SEARCH("&gt;",'CFR - XML import'!$A190,1)-2)))</f>
        <v>0</v>
      </c>
      <c r="AL196" s="140">
        <f>IF(ISERROR(FIND(AL$3,'CFR - XML import'!$A190)),0,VALUE(MID('CFR - XML import'!$A190,SEARCH("&gt;",'CFR - XML import'!$A190,1)+1,SEARCH("/",'CFR - XML import'!$A190,1)-SEARCH("&gt;",'CFR - XML import'!$A190,1)-2)))</f>
        <v>0</v>
      </c>
      <c r="AM196" s="140">
        <f>IF(ISERROR(FIND(AM$3,'CFR - XML import'!$A190)),0,VALUE(MID('CFR - XML import'!$A190,SEARCH("&gt;",'CFR - XML import'!$A190,1)+1,SEARCH("/",'CFR - XML import'!$A190,1)-SEARCH("&gt;",'CFR - XML import'!$A190,1)-2)))</f>
        <v>0</v>
      </c>
      <c r="AN196" s="140">
        <f>IF(ISERROR(FIND(AN$3,'CFR - XML import'!$A190)),0,VALUE(MID('CFR - XML import'!$A190,SEARCH("&gt;",'CFR - XML import'!$A190,1)+1,SEARCH("/",'CFR - XML import'!$A190,1)-SEARCH("&gt;",'CFR - XML import'!$A190,1)-2)))</f>
        <v>0</v>
      </c>
      <c r="AO196" s="140">
        <f>IF(ISERROR(FIND(AO$3,'CFR - XML import'!$A190)),0,VALUE(MID('CFR - XML import'!$A190,SEARCH("&gt;",'CFR - XML import'!$A190,1)+1,SEARCH("/",'CFR - XML import'!$A190,1)-SEARCH("&gt;",'CFR - XML import'!$A190,1)-2)))</f>
        <v>0</v>
      </c>
      <c r="AP196" s="140">
        <f>IF(ISERROR(FIND(AP$3,'CFR - XML import'!$A190)),0,VALUE(MID('CFR - XML import'!$A190,SEARCH("&gt;",'CFR - XML import'!$A190,1)+1,SEARCH("/",'CFR - XML import'!$A190,1)-SEARCH("&gt;",'CFR - XML import'!$A190,1)-2)))</f>
        <v>0</v>
      </c>
      <c r="AQ196" s="140">
        <f>IF(ISERROR(FIND(AQ$3,'CFR - XML import'!$A190)),0,VALUE(MID('CFR - XML import'!$A190,SEARCH("&gt;",'CFR - XML import'!$A190,1)+1,SEARCH("/",'CFR - XML import'!$A190,1)-SEARCH("&gt;",'CFR - XML import'!$A190,1)-2)))</f>
        <v>0</v>
      </c>
      <c r="AR196" s="140">
        <f>IF(ISERROR(FIND(AR$3,'CFR - XML import'!$A190)),0,VALUE(MID('CFR - XML import'!$A190,SEARCH("&gt;",'CFR - XML import'!$A190,1)+1,SEARCH("/",'CFR - XML import'!$A190,1)-SEARCH("&gt;",'CFR - XML import'!$A190,1)-2)))</f>
        <v>0</v>
      </c>
      <c r="AS196" s="140">
        <f>IF(ISERROR(FIND(AS$3,'CFR - XML import'!$A190)),0,VALUE(MID('CFR - XML import'!$A190,SEARCH("&gt;",'CFR - XML import'!$A190,1)+1,SEARCH("/",'CFR - XML import'!$A190,1)-SEARCH("&gt;",'CFR - XML import'!$A190,1)-2)))</f>
        <v>0</v>
      </c>
      <c r="AT196" s="140">
        <f>IF(ISERROR(FIND(AT$3,'CFR - XML import'!$A190)),0,VALUE(MID('CFR - XML import'!$A190,SEARCH("&gt;",'CFR - XML import'!$A190,1)+1,SEARCH("/",'CFR - XML import'!$A190,1)-SEARCH("&gt;",'CFR - XML import'!$A190,1)-2)))</f>
        <v>0</v>
      </c>
      <c r="AU196" s="140">
        <f>IF(ISERROR(FIND(AU$3,'CFR - XML import'!$A190)),0,VALUE(MID('CFR - XML import'!$A190,SEARCH("&gt;",'CFR - XML import'!$A190,1)+1,SEARCH("/",'CFR - XML import'!$A190,1)-SEARCH("&gt;",'CFR - XML import'!$A190,1)-2)))</f>
        <v>0</v>
      </c>
      <c r="AV196" s="140">
        <f>IF(ISERROR(FIND(AV$3,'CFR - XML import'!$A190)),0,VALUE(MID('CFR - XML import'!$A190,SEARCH("&gt;",'CFR - XML import'!$A190,1)+1,SEARCH("/",'CFR - XML import'!$A190,1)-SEARCH("&gt;",'CFR - XML import'!$A190,1)-2)))</f>
        <v>0</v>
      </c>
      <c r="AW196" s="140">
        <f>IF(ISERROR(FIND(AW$3,'CFR - XML import'!$A190)),0,VALUE(MID('CFR - XML import'!$A190,SEARCH("&gt;",'CFR - XML import'!$A190,1)+1,SEARCH("/",'CFR - XML import'!$A190,1)-SEARCH("&gt;",'CFR - XML import'!$A190,1)-2)))</f>
        <v>0</v>
      </c>
      <c r="AX196" s="140">
        <f>IF(ISERROR(FIND(AX$3,'CFR - XML import'!$A190)),0,VALUE(MID('CFR - XML import'!$A190,SEARCH("&gt;",'CFR - XML import'!$A190,1)+1,SEARCH("/",'CFR - XML import'!$A190,1)-SEARCH("&gt;",'CFR - XML import'!$A190,1)-2)))</f>
        <v>0</v>
      </c>
      <c r="AY196" s="140">
        <f>IF(ISERROR(FIND(AY$3,'CFR - XML import'!$A190)),0,VALUE(MID('CFR - XML import'!$A190,SEARCH("&gt;",'CFR - XML import'!$A190,1)+1,SEARCH("/",'CFR - XML import'!$A190,1)-SEARCH("&gt;",'CFR - XML import'!$A190,1)-2)))</f>
        <v>0</v>
      </c>
      <c r="AZ196" s="140">
        <f>IF(ISERROR(FIND(AZ$3,'CFR - XML import'!$A190)),0,VALUE(MID('CFR - XML import'!$A190,SEARCH("&gt;",'CFR - XML import'!$A190,1)+1,SEARCH("/",'CFR - XML import'!$A190,1)-SEARCH("&gt;",'CFR - XML import'!$A190,1)-2)))</f>
        <v>0</v>
      </c>
      <c r="BA196" s="140">
        <f>IF(ISERROR(FIND(BA$3,'CFR - XML import'!$A190)),0,VALUE(MID('CFR - XML import'!$A190,SEARCH("&gt;",'CFR - XML import'!$A190,1)+1,SEARCH("/",'CFR - XML import'!$A190,1)-SEARCH("&gt;",'CFR - XML import'!$A190,1)-2)))</f>
        <v>0</v>
      </c>
      <c r="BB196" s="140">
        <f>IF(ISERROR(FIND(BB$3,'CFR - XML import'!$A190)),0,VALUE(MID('CFR - XML import'!$A190,SEARCH("&gt;",'CFR - XML import'!$A190,1)+1,SEARCH("/",'CFR - XML import'!$A190,1)-SEARCH("&gt;",'CFR - XML import'!$A190,1)-2)))</f>
        <v>0</v>
      </c>
      <c r="BC196" s="140">
        <f>IF(ISERROR(FIND(BC$3,'CFR - XML import'!$A190)),0,VALUE(MID('CFR - XML import'!$A190,SEARCH("&gt;",'CFR - XML import'!$A190,1)+1,SEARCH("/",'CFR - XML import'!$A190,1)-SEARCH("&gt;",'CFR - XML import'!$A190,1)-2)))</f>
        <v>0</v>
      </c>
      <c r="BD196" s="140">
        <f>IF(ISERROR(FIND(BD$3,'CFR - XML import'!$A190)),0,VALUE(MID('CFR - XML import'!$A190,SEARCH("&gt;",'CFR - XML import'!$A190,1)+1,SEARCH("/",'CFR - XML import'!$A190,1)-SEARCH("&gt;",'CFR - XML import'!$A190,1)-2)))</f>
        <v>0</v>
      </c>
      <c r="BE196" s="140">
        <f>IF(ISERROR(FIND(BE$3,'CFR - XML import'!$A190)),0,VALUE(MID('CFR - XML import'!$A190,SEARCH("&gt;",'CFR - XML import'!$A190,1)+1,SEARCH("/",'CFR - XML import'!$A190,1)-SEARCH("&gt;",'CFR - XML import'!$A190,1)-2)))</f>
        <v>0</v>
      </c>
      <c r="BF196" s="140">
        <f>IF(ISERROR(FIND(BF$3,'CFR - XML import'!$A190)),0,VALUE(MID('CFR - XML import'!$A190,SEARCH("&gt;",'CFR - XML import'!$A190,1)+1,SEARCH("/",'CFR - XML import'!$A190,1)-SEARCH("&gt;",'CFR - XML import'!$A190,1)-2)))</f>
        <v>0</v>
      </c>
      <c r="BG196" s="140">
        <f>IF(ISERROR(FIND(BG$3,'CFR - XML import'!$A190)),0,VALUE(MID('CFR - XML import'!$A190,SEARCH("&gt;",'CFR - XML import'!$A190,1)+1,SEARCH("/",'CFR - XML import'!$A190,1)-SEARCH("&gt;",'CFR - XML import'!$A190,1)-2)))</f>
        <v>0</v>
      </c>
      <c r="BH196" s="140">
        <f>IF(ISERROR(FIND(BH$3,'CFR - XML import'!$A190)),0,VALUE(MID('CFR - XML import'!$A190,SEARCH("&gt;",'CFR - XML import'!$A190,1)+1,SEARCH("/",'CFR - XML import'!$A190,1)-SEARCH("&gt;",'CFR - XML import'!$A190,1)-2)))</f>
        <v>0</v>
      </c>
      <c r="BI196" s="140">
        <f>IF(ISERROR(FIND(BI$3,'CFR - XML import'!$A190)),0,VALUE(MID('CFR - XML import'!$A190,SEARCH("&gt;",'CFR - XML import'!$A190,1)+1,SEARCH("/",'CFR - XML import'!$A190,1)-SEARCH("&gt;",'CFR - XML import'!$A190,1)-2)))</f>
        <v>0</v>
      </c>
      <c r="BJ196" s="140">
        <f>IF(ISERROR(FIND(BJ$3,'CFR - XML import'!$A190)),0,VALUE(MID('CFR - XML import'!$A190,SEARCH("&gt;",'CFR - XML import'!$A190,1)+1,SEARCH("/",'CFR - XML import'!$A190,1)-SEARCH("&gt;",'CFR - XML import'!$A190,1)-2)))</f>
        <v>0</v>
      </c>
      <c r="BK196" s="140">
        <f>IF(ISERROR(FIND(BK$3,'CFR - XML import'!$A190)),0,VALUE(MID('CFR - XML import'!$A190,SEARCH("&gt;",'CFR - XML import'!$A190,1)+1,SEARCH("/",'CFR - XML import'!$A190,1)-SEARCH("&gt;",'CFR - XML import'!$A190,1)-2)))</f>
        <v>0</v>
      </c>
      <c r="BL196" s="140">
        <f>IF(ISERROR(FIND(BL$3,'CFR - XML import'!$A190)),0,VALUE(MID('CFR - XML import'!$A190,SEARCH("&gt;",'CFR - XML import'!$A190,1)+1,SEARCH("/",'CFR - XML import'!$A190,1)-SEARCH("&gt;",'CFR - XML import'!$A190,1)-2)))</f>
        <v>0</v>
      </c>
      <c r="BM196" s="140">
        <f>IF(ISERROR(FIND(BM$3,'CFR - XML import'!$A190)),0,VALUE(MID('CFR - XML import'!$A190,SEARCH("&gt;",'CFR - XML import'!$A190,1)+1,SEARCH("/",'CFR - XML import'!$A190,1)-SEARCH("&gt;",'CFR - XML import'!$A190,1)-2)))</f>
        <v>0</v>
      </c>
      <c r="BN196" s="140">
        <f>IF(ISERROR(FIND(BN$3,'CFR - XML import'!$A190)),0,VALUE(MID('CFR - XML import'!$A190,SEARCH("&gt;",'CFR - XML import'!$A190,1)+1,SEARCH("/",'CFR - XML import'!$A190,1)-SEARCH("&gt;",'CFR - XML import'!$A190,1)-2)))</f>
        <v>0</v>
      </c>
      <c r="BO196" s="140">
        <f>IF(ISERROR(FIND(BO$3,'CFR - XML import'!$A190)),0,VALUE(MID('CFR - XML import'!$A190,SEARCH("&gt;",'CFR - XML import'!$A190,1)+1,SEARCH("/",'CFR - XML import'!$A190,1)-SEARCH("&gt;",'CFR - XML import'!$A190,1)-2)))</f>
        <v>0</v>
      </c>
      <c r="BP196" s="140">
        <f>IF(ISERROR(FIND(BP$3,'CFR - XML import'!$A190)),0,VALUE(MID('CFR - XML import'!$A190,SEARCH("&gt;",'CFR - XML import'!$A190,1)+1,SEARCH("/",'CFR - XML import'!$A190,1)-SEARCH("&gt;",'CFR - XML import'!$A190,1)-2)))</f>
        <v>0</v>
      </c>
      <c r="BQ196" s="140">
        <f>IF(ISERROR(FIND(BQ$3,'CFR - XML import'!$A190)),0,VALUE(MID('CFR - XML import'!$A190,SEARCH("&gt;",'CFR - XML import'!$A190,1)+1,SEARCH("/",'CFR - XML import'!$A190,1)-SEARCH("&gt;",'CFR - XML import'!$A190,1)-2)))</f>
        <v>0</v>
      </c>
      <c r="BR196" s="140">
        <f>IF(ISERROR(FIND(BR$3,'CFR - XML import'!$A190)),0,VALUE(MID('CFR - XML import'!$A190,SEARCH("&gt;",'CFR - XML import'!$A190,1)+1,SEARCH("/",'CFR - XML import'!$A190,1)-SEARCH("&gt;",'CFR - XML import'!$A190,1)-2)))</f>
        <v>0</v>
      </c>
      <c r="BS196" s="140">
        <f>IF(ISERROR(FIND(BS$3,'CFR - XML import'!$A190)),0,VALUE(MID('CFR - XML import'!$A190,SEARCH("&gt;",'CFR - XML import'!$A190,1)+1,SEARCH("/",'CFR - XML import'!$A190,1)-SEARCH("&gt;",'CFR - XML import'!$A190,1)-2)))</f>
        <v>0</v>
      </c>
      <c r="BT196" s="140">
        <f>IF(ISERROR(FIND(BT$3,'CFR - XML import'!$A190)),0,VALUE(MID('CFR - XML import'!$A190,SEARCH("&gt;",'CFR - XML import'!$A190,1)+1,SEARCH("/",'CFR - XML import'!$A190,1)-SEARCH("&gt;",'CFR - XML import'!$A190,1)-2)))</f>
        <v>0</v>
      </c>
      <c r="BU196" s="140">
        <f>IF(ISERROR(FIND(BU$3,'CFR - XML import'!$A190)),0,VALUE(MID('CFR - XML import'!$A190,SEARCH("&gt;",'CFR - XML import'!$A190,1)+1,SEARCH("/",'CFR - XML import'!$A190,1)-SEARCH("&gt;",'CFR - XML import'!$A190,1)-2)))</f>
        <v>0</v>
      </c>
      <c r="BV196" s="140">
        <f>IF(ISERROR(FIND(BV$3,'CFR - XML import'!$A190)),0,VALUE(MID('CFR - XML import'!$A190,SEARCH("&gt;",'CFR - XML import'!$A190,1)+1,SEARCH("/",'CFR - XML import'!$A190,1)-SEARCH("&gt;",'CFR - XML import'!$A190,1)-2)))</f>
        <v>0</v>
      </c>
      <c r="BW196" s="140">
        <f>IF(ISERROR(FIND(BW$3,'CFR - XML import'!$A190)),0,VALUE(MID('CFR - XML import'!$A190,SEARCH("&gt;",'CFR - XML import'!$A190,1)+1,SEARCH("/",'CFR - XML import'!$A190,1)-SEARCH("&gt;",'CFR - XML import'!$A190,1)-2)))</f>
        <v>0</v>
      </c>
      <c r="BX196" s="140">
        <f>IF(ISERROR(FIND(BX$3,'CFR - XML import'!$A190)),0,VALUE(MID('CFR - XML import'!$A190,SEARCH("&gt;",'CFR - XML import'!$A190,1)+1,SEARCH("/",'CFR - XML import'!$A190,1)-SEARCH("&gt;",'CFR - XML import'!$A190,1)-2)))</f>
        <v>0</v>
      </c>
      <c r="BY196" s="140">
        <f>IF(ISERROR(FIND(BY$3,'CFR - XML import'!$A190)),0,VALUE(MID('CFR - XML import'!$A190,SEARCH("&gt;",'CFR - XML import'!$A190,1)+1,SEARCH("/",'CFR - XML import'!$A190,1)-SEARCH("&gt;",'CFR - XML import'!$A190,1)-2)))</f>
        <v>0</v>
      </c>
      <c r="BZ196" s="140">
        <f>IF(ISERROR(FIND(BZ$3,'CFR - XML import'!$A190)),0,VALUE(MID('CFR - XML import'!$A190,SEARCH("&gt;",'CFR - XML import'!$A190,1)+1,SEARCH("/",'CFR - XML import'!$A190,1)-SEARCH("&gt;",'CFR - XML import'!$A190,1)-2)))</f>
        <v>0</v>
      </c>
      <c r="CG196" s="142">
        <f>IF(ISERROR(IF(MID('CFR - XML import'!$A190,LEN($CF$4)+5,LEN('CFR - XML import'!$A190)-(2*LEN($CF$4)+5))="RMMS",1,IF(MID('CFR - XML import'!$A190,LEN("    &lt;InputSystem&gt;")+1,LEN('CFR - XML import'!$A190)-(LEN("    &lt;InputSystem&gt;")+LEN($CF$4)+1))="SIMS",2,0))),0,IF(MID('CFR - XML import'!$A190,LEN($CF$4)+5,LEN('CFR - XML import'!$A190)-(2*LEN($CF$4)+5))="RMMS",1,IF(MID('CFR - XML import'!$A190,LEN("    &lt;InputSystem&gt;")+1,LEN('CFR - XML import'!$A190)-(LEN("    &lt;InputSystem&gt;")+LEN($CF$4)+1))="SIMS",2,0)))</f>
        <v>0</v>
      </c>
      <c r="CH196" s="140">
        <f>IF(ISERROR(FIND(CH$3,'CFR - XML import'!$A190)),0,MID('CFR - XML import'!$A190,SEARCH("&gt;",'CFR - XML import'!$A190,1)+1,SEARCH("/",'CFR - XML import'!$A190,1)-SEARCH("&gt;",'CFR - XML import'!$A190,1)-2))</f>
        <v>0</v>
      </c>
      <c r="CI196" s="140">
        <f>IF(ISERROR(FIND(CI$3,'CFR - XML import'!$A190)),0,MID('CFR - XML import'!$A190,SEARCH("&gt;",'CFR - XML import'!$A190,1)+1,SEARCH("/",'CFR - XML import'!$A190,1)-SEARCH("&gt;",'CFR - XML import'!$A190,1)-2))</f>
        <v>0</v>
      </c>
      <c r="CJ196" s="140">
        <f>IF(ISERROR(FIND(CJ$3,'CFR - XML import'!$A190)),0,MID('CFR - XML import'!$A190,SEARCH("&gt;",'CFR - XML import'!$A190,1)+1,SEARCH("/",'CFR - XML import'!$A190,1)-SEARCH("&gt;",'CFR - XML import'!$A190,1)-2))</f>
        <v>0</v>
      </c>
      <c r="CK196" s="140">
        <f>IF(ISERROR(FIND(CK$3,'CFR - XML import'!$A190)),0,MID('CFR - XML import'!$A190,SEARCH("&gt;",'CFR - XML import'!$A190,1)+1,SEARCH("/",'CFR - XML import'!$A190,1)-SEARCH("&gt;",'CFR - XML import'!$A190,1)-2))</f>
        <v>0</v>
      </c>
      <c r="CL196" s="140">
        <f>IF(ISERROR(FIND(CL$3,'CFR - XML import'!$A190)),0,MID('CFR - XML import'!$A190,SEARCH("&gt;",'CFR - XML import'!$A190,1)+1,SEARCH("/",'CFR - XML import'!$A190,1)-SEARCH("&gt;",'CFR - XML import'!$A190,1)-2))</f>
        <v>0</v>
      </c>
      <c r="CM196" s="140">
        <f>IF(ISERROR(FIND(CM$3,'CFR - XML import'!$A190)),0,MID('CFR - XML import'!$A190,SEARCH("&gt;",'CFR - XML import'!$A190,1)+1,SEARCH("/",'CFR - XML import'!$A190,1)-SEARCH("&gt;",'CFR - XML import'!$A190,1)-2))</f>
        <v>0</v>
      </c>
    </row>
    <row r="197" spans="1:91" x14ac:dyDescent="0.2">
      <c r="A197" s="139" t="str">
        <f>IF(AND('CFR - XML import'!A191&lt;&gt;"",LEFT('CFR - XML import'!A191,1)&lt;&gt;"&lt;",LEFT('CFR - XML import'!A191,3)&lt;&gt;"  &lt;",LEFT('CFR - XML import'!A191,5)&lt;&gt;"    &lt;",LEFT('CFR - XML import'!A191,7)&lt;&gt;"      &lt;",LEFT('CFR - XML import'!A191,9)&lt;&gt;"        &lt;",$B$1="SIMS"),'CFR - XML import'!A191,IF(AND(LEFT('CFR - XML import'!A191,9)="&lt;Details&gt;",$B$1="RM"),'CFR - XML import'!A191,""))</f>
        <v/>
      </c>
      <c r="B197" s="140">
        <f>IF(ISERROR(FIND(B$3,'CFR - XML import'!$A191)),0,VALUE(MID('CFR - XML import'!$A191,SEARCH("&gt;",'CFR - XML import'!$A191,1)+1,SEARCH("/",'CFR - XML import'!$A191,1)-SEARCH("&gt;",'CFR - XML import'!$A191,1)-2)))</f>
        <v>0</v>
      </c>
      <c r="D197" s="140">
        <f>IF(ISERROR(FIND(D$3,'CFR - XML import'!$A191)),0,MID('CFR - XML import'!$A191,SEARCH("&gt;",'CFR - XML import'!$A191,1)+1,SEARCH("/",'CFR - XML import'!$A191,1)-SEARCH("&gt;",'CFR - XML import'!$A191,1)-2))</f>
        <v>0</v>
      </c>
      <c r="E197" s="140">
        <f>IF(ISERROR(FIND(E$3,'CFR - XML import'!$A191)),0,MID('CFR - XML import'!$A191,SEARCH("&gt;",'CFR - XML import'!$A191,1)+1,SEARCH("/",'CFR - XML import'!$A191,1)-SEARCH("&gt;",'CFR - XML import'!$A191,1)-2))</f>
        <v>0</v>
      </c>
      <c r="F197" s="141">
        <f>IF($B$1="SIMS",IF(ISERROR(FIND(F$3,'CFR - XML import'!$A191)),0,VALUE(MID('CFR - XML import'!$A191,15,10))),IF(ISERROR(FIND(F$3,'CFR - XML import'!$A191)),0,VALUE(MID('CFR - XML import'!$A191,15,10))))</f>
        <v>0</v>
      </c>
      <c r="G197" s="140">
        <f>IF(ISERROR(FIND(G$3,'CFR - XML import'!$A191)),0,VALUE(MID('CFR - XML import'!$A191,SEARCH("&gt;",'CFR - XML import'!$A191,1)+1,SEARCH("/",'CFR - XML import'!$A191,1)-SEARCH("&gt;",'CFR - XML import'!$A191,1)-2)))</f>
        <v>0</v>
      </c>
      <c r="H197" s="140">
        <f>IF(ISERROR(FIND(H$3,'CFR - XML import'!$A191)),0,VALUE(MID('CFR - XML import'!$A191,SEARCH("&gt;",'CFR - XML import'!$A191,1)+1,SEARCH("/",'CFR - XML import'!$A191,1)-SEARCH("&gt;",'CFR - XML import'!$A191,1)-2)))</f>
        <v>0</v>
      </c>
      <c r="I197" s="140">
        <f>IF(ISERROR(FIND(I$3,'CFR - XML import'!$A191)),0,VALUE(MID('CFR - XML import'!$A191,SEARCH("&gt;",'CFR - XML import'!$A191,1)+1,SEARCH("/",'CFR - XML import'!$A191,1)-SEARCH("&gt;",'CFR - XML import'!$A191,1)-2)))</f>
        <v>0</v>
      </c>
      <c r="J197" s="140">
        <f>IF(ISERROR(FIND(J$3,'CFR - XML import'!$A191)),0,VALUE(MID('CFR - XML import'!$A191,SEARCH("&gt;",'CFR - XML import'!$A191,1)+1,SEARCH("/",'CFR - XML import'!$A191,1)-SEARCH("&gt;",'CFR - XML import'!$A191,1)-2)))</f>
        <v>0</v>
      </c>
      <c r="K197" s="140">
        <f>IF(ISERROR(FIND(K$3,'CFR - XML import'!$A191)),0,VALUE(MID('CFR - XML import'!$A191,SEARCH("&gt;",'CFR - XML import'!$A191,1)+1,SEARCH("/",'CFR - XML import'!$A191,1)-SEARCH("&gt;",'CFR - XML import'!$A191,1)-2)))</f>
        <v>0</v>
      </c>
      <c r="L197" s="140">
        <f>IF(ISERROR(FIND(L$3,'CFR - XML import'!$A191)),0,VALUE(MID('CFR - XML import'!$A191,SEARCH("&gt;",'CFR - XML import'!$A191,1)+1,SEARCH("/",'CFR - XML import'!$A191,1)-SEARCH("&gt;",'CFR - XML import'!$A191,1)-2)))</f>
        <v>0</v>
      </c>
      <c r="M197" s="140">
        <f>IF(ISERROR(FIND(M$3,'CFR - XML import'!$A191)),0,VALUE(MID('CFR - XML import'!$A191,SEARCH("&gt;",'CFR - XML import'!$A191,1)+1,SEARCH("/",'CFR - XML import'!$A191,1)-SEARCH("&gt;",'CFR - XML import'!$A191,1)-2)))</f>
        <v>0</v>
      </c>
      <c r="N197" s="140">
        <f>IF(ISERROR(FIND(N$3,'CFR - XML import'!$A191)),0,VALUE(MID('CFR - XML import'!$A191,SEARCH("&gt;",'CFR - XML import'!$A191,1)+1,SEARCH("/",'CFR - XML import'!$A191,1)-SEARCH("&gt;",'CFR - XML import'!$A191,1)-2)))</f>
        <v>0</v>
      </c>
      <c r="O197" s="140">
        <f>IF(ISERROR(FIND(O$3,'CFR - XML import'!$A191)),0,VALUE(MID('CFR - XML import'!$A191,SEARCH("&gt;",'CFR - XML import'!$A191,1)+1,SEARCH("/",'CFR - XML import'!$A191,1)-SEARCH("&gt;",'CFR - XML import'!$A191,1)-2)))</f>
        <v>0</v>
      </c>
      <c r="P197" s="140">
        <f>IF(ISERROR(FIND(P$3,'CFR - XML import'!$A191)),0,VALUE(MID('CFR - XML import'!$A191,SEARCH("&gt;",'CFR - XML import'!$A191,1)+1,SEARCH("/",'CFR - XML import'!$A191,1)-SEARCH("&gt;",'CFR - XML import'!$A191,1)-2)))</f>
        <v>0</v>
      </c>
      <c r="Q197" s="140">
        <f>IF(ISERROR(FIND(Q$3,'CFR - XML import'!$A191)),0,VALUE(MID('CFR - XML import'!$A191,SEARCH("&gt;",'CFR - XML import'!$A191,1)+1,SEARCH("/",'CFR - XML import'!$A191,1)-SEARCH("&gt;",'CFR - XML import'!$A191,1)-2)))</f>
        <v>0</v>
      </c>
      <c r="R197" s="140">
        <f>IF(ISERROR(FIND(R$3,'CFR - XML import'!$A191)),0,VALUE(MID('CFR - XML import'!$A191,SEARCH("&gt;",'CFR - XML import'!$A191,1)+1,SEARCH("/",'CFR - XML import'!$A191,1)-SEARCH("&gt;",'CFR - XML import'!$A191,1)-2)))</f>
        <v>0</v>
      </c>
      <c r="S197" s="140">
        <f>IF(ISERROR(FIND(S$3,'CFR - XML import'!$A191)),0,VALUE(MID('CFR - XML import'!$A191,SEARCH("&gt;",'CFR - XML import'!$A191,1)+1,SEARCH("/",'CFR - XML import'!$A191,1)-SEARCH("&gt;",'CFR - XML import'!$A191,1)-2)))</f>
        <v>0</v>
      </c>
      <c r="T197" s="140">
        <f>IF(ISERROR(FIND(T$3,'CFR - XML import'!$A191)),0,VALUE(MID('CFR - XML import'!$A191,SEARCH("&gt;",'CFR - XML import'!$A191,1)+1,SEARCH("/",'CFR - XML import'!$A191,1)-SEARCH("&gt;",'CFR - XML import'!$A191,1)-2)))</f>
        <v>0</v>
      </c>
      <c r="U197" s="140">
        <f>IF(ISERROR(FIND(U$3,'CFR - XML import'!$A191)),0,VALUE(MID('CFR - XML import'!$A191,SEARCH("&gt;",'CFR - XML import'!$A191,1)+1,SEARCH("/",'CFR - XML import'!$A191,1)-SEARCH("&gt;",'CFR - XML import'!$A191,1)-2)))</f>
        <v>0</v>
      </c>
      <c r="V197" s="140">
        <f>IF(ISERROR(FIND(V$3,'CFR - XML import'!$A191)),0,VALUE(MID('CFR - XML import'!$A191,SEARCH("&gt;",'CFR - XML import'!$A191,1)+1,SEARCH("/",'CFR - XML import'!$A191,1)-SEARCH("&gt;",'CFR - XML import'!$A191,1)-2)))</f>
        <v>0</v>
      </c>
      <c r="W197" s="140">
        <f>IF(ISERROR(FIND(W$3,'CFR - XML import'!$A191)),0,VALUE(MID('CFR - XML import'!$A191,SEARCH("&gt;",'CFR - XML import'!$A191,1)+1,SEARCH("/",'CFR - XML import'!$A191,1)-SEARCH("&gt;",'CFR - XML import'!$A191,1)-2)))</f>
        <v>0</v>
      </c>
      <c r="X197" s="140"/>
      <c r="Y197" s="140">
        <f>IF(ISERROR(FIND(Y$3,'CFR - XML import'!$A191)),0,VALUE(MID('CFR - XML import'!$A191,SEARCH("&gt;",'CFR - XML import'!$A191,1)+1,SEARCH("/",'CFR - XML import'!$A191,1)-SEARCH("&gt;",'CFR - XML import'!$A191,1)-2)))</f>
        <v>0</v>
      </c>
      <c r="Z197" s="140">
        <f>IF(ISERROR(FIND(Z$3,'CFR - XML import'!$A191)),0,VALUE(MID('CFR - XML import'!$A191,SEARCH("&gt;",'CFR - XML import'!$A191,1)+1,SEARCH("/",'CFR - XML import'!$A191,1)-SEARCH("&gt;",'CFR - XML import'!$A191,1)-2)))</f>
        <v>0</v>
      </c>
      <c r="AA197" s="140">
        <f>IF(ISERROR(FIND(AA$3,'CFR - XML import'!$A191)),0,VALUE(MID('CFR - XML import'!$A191,SEARCH("&gt;",'CFR - XML import'!$A191,1)+1,SEARCH("/",'CFR - XML import'!$A191,1)-SEARCH("&gt;",'CFR - XML import'!$A191,1)-2)))</f>
        <v>0</v>
      </c>
      <c r="AB197" s="140">
        <f>IF(ISERROR(FIND(AB$3,'CFR - XML import'!$A191)),0,VALUE(MID('CFR - XML import'!$A191,SEARCH("&gt;",'CFR - XML import'!$A191,1)+1,SEARCH("/",'CFR - XML import'!$A191,1)-SEARCH("&gt;",'CFR - XML import'!$A191,1)-2)))</f>
        <v>0</v>
      </c>
      <c r="AC197" s="140">
        <f>IF(ISERROR(FIND(AC$3,'CFR - XML import'!$A191)),0,VALUE(MID('CFR - XML import'!$A191,SEARCH("&gt;",'CFR - XML import'!$A191,1)+1,SEARCH("/",'CFR - XML import'!$A191,1)-SEARCH("&gt;",'CFR - XML import'!$A191,1)-2)))</f>
        <v>0</v>
      </c>
      <c r="AD197" s="140">
        <f>IF(ISERROR(FIND(AD$3,'CFR - XML import'!$A191)),0,VALUE(MID('CFR - XML import'!$A191,SEARCH("&gt;",'CFR - XML import'!$A191,1)+1,SEARCH("/",'CFR - XML import'!$A191,1)-SEARCH("&gt;",'CFR - XML import'!$A191,1)-2)))</f>
        <v>0</v>
      </c>
      <c r="AE197" s="140">
        <f>IF(ISERROR(FIND(AE$3,'CFR - XML import'!$A191)),0,VALUE(MID('CFR - XML import'!$A191,SEARCH("&gt;",'CFR - XML import'!$A191,1)+1,SEARCH("/",'CFR - XML import'!$A191,1)-SEARCH("&gt;",'CFR - XML import'!$A191,1)-2)))</f>
        <v>0</v>
      </c>
      <c r="AF197" s="140">
        <f>IF(ISERROR(FIND(AF$3,'CFR - XML import'!$A191)),0,VALUE(MID('CFR - XML import'!$A191,SEARCH("&gt;",'CFR - XML import'!$A191,1)+1,SEARCH("/",'CFR - XML import'!$A191,1)-SEARCH("&gt;",'CFR - XML import'!$A191,1)-2)))</f>
        <v>0</v>
      </c>
      <c r="AG197" s="140">
        <f>IF(ISERROR(FIND(AG$3,'CFR - XML import'!$A191)),0,VALUE(MID('CFR - XML import'!$A191,SEARCH("&gt;",'CFR - XML import'!$A191,1)+1,SEARCH("/",'CFR - XML import'!$A191,1)-SEARCH("&gt;",'CFR - XML import'!$A191,1)-2)))</f>
        <v>0</v>
      </c>
      <c r="AH197" s="140">
        <f>IF(ISERROR(FIND(AH$3,'CFR - XML import'!$A191)),0,VALUE(MID('CFR - XML import'!$A191,SEARCH("&gt;",'CFR - XML import'!$A191,1)+1,SEARCH("/",'CFR - XML import'!$A191,1)-SEARCH("&gt;",'CFR - XML import'!$A191,1)-2)))</f>
        <v>0</v>
      </c>
      <c r="AI197" s="140">
        <f>IF(ISERROR(FIND(AI$3,'CFR - XML import'!$A191)),0,VALUE(MID('CFR - XML import'!$A191,SEARCH("&gt;",'CFR - XML import'!$A191,1)+1,SEARCH("/",'CFR - XML import'!$A191,1)-SEARCH("&gt;",'CFR - XML import'!$A191,1)-2)))</f>
        <v>0</v>
      </c>
      <c r="AJ197" s="140">
        <f>IF(ISERROR(FIND(AJ$3,'CFR - XML import'!$A191)),0,VALUE(MID('CFR - XML import'!$A191,SEARCH("&gt;",'CFR - XML import'!$A191,1)+1,SEARCH("/",'CFR - XML import'!$A191,1)-SEARCH("&gt;",'CFR - XML import'!$A191,1)-2)))</f>
        <v>0</v>
      </c>
      <c r="AK197" s="140">
        <f>IF(ISERROR(FIND(AK$3,'CFR - XML import'!$A191)),0,VALUE(MID('CFR - XML import'!$A191,SEARCH("&gt;",'CFR - XML import'!$A191,1)+1,SEARCH("/",'CFR - XML import'!$A191,1)-SEARCH("&gt;",'CFR - XML import'!$A191,1)-2)))</f>
        <v>0</v>
      </c>
      <c r="AL197" s="140">
        <f>IF(ISERROR(FIND(AL$3,'CFR - XML import'!$A191)),0,VALUE(MID('CFR - XML import'!$A191,SEARCH("&gt;",'CFR - XML import'!$A191,1)+1,SEARCH("/",'CFR - XML import'!$A191,1)-SEARCH("&gt;",'CFR - XML import'!$A191,1)-2)))</f>
        <v>0</v>
      </c>
      <c r="AM197" s="140">
        <f>IF(ISERROR(FIND(AM$3,'CFR - XML import'!$A191)),0,VALUE(MID('CFR - XML import'!$A191,SEARCH("&gt;",'CFR - XML import'!$A191,1)+1,SEARCH("/",'CFR - XML import'!$A191,1)-SEARCH("&gt;",'CFR - XML import'!$A191,1)-2)))</f>
        <v>0</v>
      </c>
      <c r="AN197" s="140">
        <f>IF(ISERROR(FIND(AN$3,'CFR - XML import'!$A191)),0,VALUE(MID('CFR - XML import'!$A191,SEARCH("&gt;",'CFR - XML import'!$A191,1)+1,SEARCH("/",'CFR - XML import'!$A191,1)-SEARCH("&gt;",'CFR - XML import'!$A191,1)-2)))</f>
        <v>0</v>
      </c>
      <c r="AO197" s="140">
        <f>IF(ISERROR(FIND(AO$3,'CFR - XML import'!$A191)),0,VALUE(MID('CFR - XML import'!$A191,SEARCH("&gt;",'CFR - XML import'!$A191,1)+1,SEARCH("/",'CFR - XML import'!$A191,1)-SEARCH("&gt;",'CFR - XML import'!$A191,1)-2)))</f>
        <v>0</v>
      </c>
      <c r="AP197" s="140">
        <f>IF(ISERROR(FIND(AP$3,'CFR - XML import'!$A191)),0,VALUE(MID('CFR - XML import'!$A191,SEARCH("&gt;",'CFR - XML import'!$A191,1)+1,SEARCH("/",'CFR - XML import'!$A191,1)-SEARCH("&gt;",'CFR - XML import'!$A191,1)-2)))</f>
        <v>0</v>
      </c>
      <c r="AQ197" s="140">
        <f>IF(ISERROR(FIND(AQ$3,'CFR - XML import'!$A191)),0,VALUE(MID('CFR - XML import'!$A191,SEARCH("&gt;",'CFR - XML import'!$A191,1)+1,SEARCH("/",'CFR - XML import'!$A191,1)-SEARCH("&gt;",'CFR - XML import'!$A191,1)-2)))</f>
        <v>0</v>
      </c>
      <c r="AR197" s="140">
        <f>IF(ISERROR(FIND(AR$3,'CFR - XML import'!$A191)),0,VALUE(MID('CFR - XML import'!$A191,SEARCH("&gt;",'CFR - XML import'!$A191,1)+1,SEARCH("/",'CFR - XML import'!$A191,1)-SEARCH("&gt;",'CFR - XML import'!$A191,1)-2)))</f>
        <v>0</v>
      </c>
      <c r="AS197" s="140">
        <f>IF(ISERROR(FIND(AS$3,'CFR - XML import'!$A191)),0,VALUE(MID('CFR - XML import'!$A191,SEARCH("&gt;",'CFR - XML import'!$A191,1)+1,SEARCH("/",'CFR - XML import'!$A191,1)-SEARCH("&gt;",'CFR - XML import'!$A191,1)-2)))</f>
        <v>0</v>
      </c>
      <c r="AT197" s="140">
        <f>IF(ISERROR(FIND(AT$3,'CFR - XML import'!$A191)),0,VALUE(MID('CFR - XML import'!$A191,SEARCH("&gt;",'CFR - XML import'!$A191,1)+1,SEARCH("/",'CFR - XML import'!$A191,1)-SEARCH("&gt;",'CFR - XML import'!$A191,1)-2)))</f>
        <v>0</v>
      </c>
      <c r="AU197" s="140">
        <f>IF(ISERROR(FIND(AU$3,'CFR - XML import'!$A191)),0,VALUE(MID('CFR - XML import'!$A191,SEARCH("&gt;",'CFR - XML import'!$A191,1)+1,SEARCH("/",'CFR - XML import'!$A191,1)-SEARCH("&gt;",'CFR - XML import'!$A191,1)-2)))</f>
        <v>0</v>
      </c>
      <c r="AV197" s="140">
        <f>IF(ISERROR(FIND(AV$3,'CFR - XML import'!$A191)),0,VALUE(MID('CFR - XML import'!$A191,SEARCH("&gt;",'CFR - XML import'!$A191,1)+1,SEARCH("/",'CFR - XML import'!$A191,1)-SEARCH("&gt;",'CFR - XML import'!$A191,1)-2)))</f>
        <v>0</v>
      </c>
      <c r="AW197" s="140">
        <f>IF(ISERROR(FIND(AW$3,'CFR - XML import'!$A191)),0,VALUE(MID('CFR - XML import'!$A191,SEARCH("&gt;",'CFR - XML import'!$A191,1)+1,SEARCH("/",'CFR - XML import'!$A191,1)-SEARCH("&gt;",'CFR - XML import'!$A191,1)-2)))</f>
        <v>0</v>
      </c>
      <c r="AX197" s="140">
        <f>IF(ISERROR(FIND(AX$3,'CFR - XML import'!$A191)),0,VALUE(MID('CFR - XML import'!$A191,SEARCH("&gt;",'CFR - XML import'!$A191,1)+1,SEARCH("/",'CFR - XML import'!$A191,1)-SEARCH("&gt;",'CFR - XML import'!$A191,1)-2)))</f>
        <v>0</v>
      </c>
      <c r="AY197" s="140">
        <f>IF(ISERROR(FIND(AY$3,'CFR - XML import'!$A191)),0,VALUE(MID('CFR - XML import'!$A191,SEARCH("&gt;",'CFR - XML import'!$A191,1)+1,SEARCH("/",'CFR - XML import'!$A191,1)-SEARCH("&gt;",'CFR - XML import'!$A191,1)-2)))</f>
        <v>0</v>
      </c>
      <c r="AZ197" s="140">
        <f>IF(ISERROR(FIND(AZ$3,'CFR - XML import'!$A191)),0,VALUE(MID('CFR - XML import'!$A191,SEARCH("&gt;",'CFR - XML import'!$A191,1)+1,SEARCH("/",'CFR - XML import'!$A191,1)-SEARCH("&gt;",'CFR - XML import'!$A191,1)-2)))</f>
        <v>0</v>
      </c>
      <c r="BA197" s="140">
        <f>IF(ISERROR(FIND(BA$3,'CFR - XML import'!$A191)),0,VALUE(MID('CFR - XML import'!$A191,SEARCH("&gt;",'CFR - XML import'!$A191,1)+1,SEARCH("/",'CFR - XML import'!$A191,1)-SEARCH("&gt;",'CFR - XML import'!$A191,1)-2)))</f>
        <v>0</v>
      </c>
      <c r="BB197" s="140">
        <f>IF(ISERROR(FIND(BB$3,'CFR - XML import'!$A191)),0,VALUE(MID('CFR - XML import'!$A191,SEARCH("&gt;",'CFR - XML import'!$A191,1)+1,SEARCH("/",'CFR - XML import'!$A191,1)-SEARCH("&gt;",'CFR - XML import'!$A191,1)-2)))</f>
        <v>0</v>
      </c>
      <c r="BC197" s="140">
        <f>IF(ISERROR(FIND(BC$3,'CFR - XML import'!$A191)),0,VALUE(MID('CFR - XML import'!$A191,SEARCH("&gt;",'CFR - XML import'!$A191,1)+1,SEARCH("/",'CFR - XML import'!$A191,1)-SEARCH("&gt;",'CFR - XML import'!$A191,1)-2)))</f>
        <v>0</v>
      </c>
      <c r="BD197" s="140">
        <f>IF(ISERROR(FIND(BD$3,'CFR - XML import'!$A191)),0,VALUE(MID('CFR - XML import'!$A191,SEARCH("&gt;",'CFR - XML import'!$A191,1)+1,SEARCH("/",'CFR - XML import'!$A191,1)-SEARCH("&gt;",'CFR - XML import'!$A191,1)-2)))</f>
        <v>0</v>
      </c>
      <c r="BE197" s="140">
        <f>IF(ISERROR(FIND(BE$3,'CFR - XML import'!$A191)),0,VALUE(MID('CFR - XML import'!$A191,SEARCH("&gt;",'CFR - XML import'!$A191,1)+1,SEARCH("/",'CFR - XML import'!$A191,1)-SEARCH("&gt;",'CFR - XML import'!$A191,1)-2)))</f>
        <v>0</v>
      </c>
      <c r="BF197" s="140">
        <f>IF(ISERROR(FIND(BF$3,'CFR - XML import'!$A191)),0,VALUE(MID('CFR - XML import'!$A191,SEARCH("&gt;",'CFR - XML import'!$A191,1)+1,SEARCH("/",'CFR - XML import'!$A191,1)-SEARCH("&gt;",'CFR - XML import'!$A191,1)-2)))</f>
        <v>0</v>
      </c>
      <c r="BG197" s="140">
        <f>IF(ISERROR(FIND(BG$3,'CFR - XML import'!$A191)),0,VALUE(MID('CFR - XML import'!$A191,SEARCH("&gt;",'CFR - XML import'!$A191,1)+1,SEARCH("/",'CFR - XML import'!$A191,1)-SEARCH("&gt;",'CFR - XML import'!$A191,1)-2)))</f>
        <v>0</v>
      </c>
      <c r="BH197" s="140">
        <f>IF(ISERROR(FIND(BH$3,'CFR - XML import'!$A191)),0,VALUE(MID('CFR - XML import'!$A191,SEARCH("&gt;",'CFR - XML import'!$A191,1)+1,SEARCH("/",'CFR - XML import'!$A191,1)-SEARCH("&gt;",'CFR - XML import'!$A191,1)-2)))</f>
        <v>0</v>
      </c>
      <c r="BI197" s="140">
        <f>IF(ISERROR(FIND(BI$3,'CFR - XML import'!$A191)),0,VALUE(MID('CFR - XML import'!$A191,SEARCH("&gt;",'CFR - XML import'!$A191,1)+1,SEARCH("/",'CFR - XML import'!$A191,1)-SEARCH("&gt;",'CFR - XML import'!$A191,1)-2)))</f>
        <v>0</v>
      </c>
      <c r="BJ197" s="140">
        <f>IF(ISERROR(FIND(BJ$3,'CFR - XML import'!$A191)),0,VALUE(MID('CFR - XML import'!$A191,SEARCH("&gt;",'CFR - XML import'!$A191,1)+1,SEARCH("/",'CFR - XML import'!$A191,1)-SEARCH("&gt;",'CFR - XML import'!$A191,1)-2)))</f>
        <v>0</v>
      </c>
      <c r="BK197" s="140">
        <f>IF(ISERROR(FIND(BK$3,'CFR - XML import'!$A191)),0,VALUE(MID('CFR - XML import'!$A191,SEARCH("&gt;",'CFR - XML import'!$A191,1)+1,SEARCH("/",'CFR - XML import'!$A191,1)-SEARCH("&gt;",'CFR - XML import'!$A191,1)-2)))</f>
        <v>0</v>
      </c>
      <c r="BL197" s="140">
        <f>IF(ISERROR(FIND(BL$3,'CFR - XML import'!$A191)),0,VALUE(MID('CFR - XML import'!$A191,SEARCH("&gt;",'CFR - XML import'!$A191,1)+1,SEARCH("/",'CFR - XML import'!$A191,1)-SEARCH("&gt;",'CFR - XML import'!$A191,1)-2)))</f>
        <v>0</v>
      </c>
      <c r="BM197" s="140">
        <f>IF(ISERROR(FIND(BM$3,'CFR - XML import'!$A191)),0,VALUE(MID('CFR - XML import'!$A191,SEARCH("&gt;",'CFR - XML import'!$A191,1)+1,SEARCH("/",'CFR - XML import'!$A191,1)-SEARCH("&gt;",'CFR - XML import'!$A191,1)-2)))</f>
        <v>0</v>
      </c>
      <c r="BN197" s="140">
        <f>IF(ISERROR(FIND(BN$3,'CFR - XML import'!$A191)),0,VALUE(MID('CFR - XML import'!$A191,SEARCH("&gt;",'CFR - XML import'!$A191,1)+1,SEARCH("/",'CFR - XML import'!$A191,1)-SEARCH("&gt;",'CFR - XML import'!$A191,1)-2)))</f>
        <v>0</v>
      </c>
      <c r="BO197" s="140">
        <f>IF(ISERROR(FIND(BO$3,'CFR - XML import'!$A191)),0,VALUE(MID('CFR - XML import'!$A191,SEARCH("&gt;",'CFR - XML import'!$A191,1)+1,SEARCH("/",'CFR - XML import'!$A191,1)-SEARCH("&gt;",'CFR - XML import'!$A191,1)-2)))</f>
        <v>0</v>
      </c>
      <c r="BP197" s="140">
        <f>IF(ISERROR(FIND(BP$3,'CFR - XML import'!$A191)),0,VALUE(MID('CFR - XML import'!$A191,SEARCH("&gt;",'CFR - XML import'!$A191,1)+1,SEARCH("/",'CFR - XML import'!$A191,1)-SEARCH("&gt;",'CFR - XML import'!$A191,1)-2)))</f>
        <v>0</v>
      </c>
      <c r="BQ197" s="140">
        <f>IF(ISERROR(FIND(BQ$3,'CFR - XML import'!$A191)),0,VALUE(MID('CFR - XML import'!$A191,SEARCH("&gt;",'CFR - XML import'!$A191,1)+1,SEARCH("/",'CFR - XML import'!$A191,1)-SEARCH("&gt;",'CFR - XML import'!$A191,1)-2)))</f>
        <v>0</v>
      </c>
      <c r="BR197" s="140">
        <f>IF(ISERROR(FIND(BR$3,'CFR - XML import'!$A191)),0,VALUE(MID('CFR - XML import'!$A191,SEARCH("&gt;",'CFR - XML import'!$A191,1)+1,SEARCH("/",'CFR - XML import'!$A191,1)-SEARCH("&gt;",'CFR - XML import'!$A191,1)-2)))</f>
        <v>0</v>
      </c>
      <c r="BS197" s="140">
        <f>IF(ISERROR(FIND(BS$3,'CFR - XML import'!$A191)),0,VALUE(MID('CFR - XML import'!$A191,SEARCH("&gt;",'CFR - XML import'!$A191,1)+1,SEARCH("/",'CFR - XML import'!$A191,1)-SEARCH("&gt;",'CFR - XML import'!$A191,1)-2)))</f>
        <v>0</v>
      </c>
      <c r="BT197" s="140">
        <f>IF(ISERROR(FIND(BT$3,'CFR - XML import'!$A191)),0,VALUE(MID('CFR - XML import'!$A191,SEARCH("&gt;",'CFR - XML import'!$A191,1)+1,SEARCH("/",'CFR - XML import'!$A191,1)-SEARCH("&gt;",'CFR - XML import'!$A191,1)-2)))</f>
        <v>0</v>
      </c>
      <c r="BU197" s="140">
        <f>IF(ISERROR(FIND(BU$3,'CFR - XML import'!$A191)),0,VALUE(MID('CFR - XML import'!$A191,SEARCH("&gt;",'CFR - XML import'!$A191,1)+1,SEARCH("/",'CFR - XML import'!$A191,1)-SEARCH("&gt;",'CFR - XML import'!$A191,1)-2)))</f>
        <v>0</v>
      </c>
      <c r="BV197" s="140">
        <f>IF(ISERROR(FIND(BV$3,'CFR - XML import'!$A191)),0,VALUE(MID('CFR - XML import'!$A191,SEARCH("&gt;",'CFR - XML import'!$A191,1)+1,SEARCH("/",'CFR - XML import'!$A191,1)-SEARCH("&gt;",'CFR - XML import'!$A191,1)-2)))</f>
        <v>0</v>
      </c>
      <c r="BW197" s="140">
        <f>IF(ISERROR(FIND(BW$3,'CFR - XML import'!$A191)),0,VALUE(MID('CFR - XML import'!$A191,SEARCH("&gt;",'CFR - XML import'!$A191,1)+1,SEARCH("/",'CFR - XML import'!$A191,1)-SEARCH("&gt;",'CFR - XML import'!$A191,1)-2)))</f>
        <v>0</v>
      </c>
      <c r="BX197" s="140">
        <f>IF(ISERROR(FIND(BX$3,'CFR - XML import'!$A191)),0,VALUE(MID('CFR - XML import'!$A191,SEARCH("&gt;",'CFR - XML import'!$A191,1)+1,SEARCH("/",'CFR - XML import'!$A191,1)-SEARCH("&gt;",'CFR - XML import'!$A191,1)-2)))</f>
        <v>0</v>
      </c>
      <c r="BY197" s="140">
        <f>IF(ISERROR(FIND(BY$3,'CFR - XML import'!$A191)),0,VALUE(MID('CFR - XML import'!$A191,SEARCH("&gt;",'CFR - XML import'!$A191,1)+1,SEARCH("/",'CFR - XML import'!$A191,1)-SEARCH("&gt;",'CFR - XML import'!$A191,1)-2)))</f>
        <v>0</v>
      </c>
      <c r="BZ197" s="140">
        <f>IF(ISERROR(FIND(BZ$3,'CFR - XML import'!$A191)),0,VALUE(MID('CFR - XML import'!$A191,SEARCH("&gt;",'CFR - XML import'!$A191,1)+1,SEARCH("/",'CFR - XML import'!$A191,1)-SEARCH("&gt;",'CFR - XML import'!$A191,1)-2)))</f>
        <v>0</v>
      </c>
      <c r="CG197" s="142">
        <f>IF(ISERROR(IF(MID('CFR - XML import'!$A191,LEN($CF$4)+5,LEN('CFR - XML import'!$A191)-(2*LEN($CF$4)+5))="RMMS",1,IF(MID('CFR - XML import'!$A191,LEN("    &lt;InputSystem&gt;")+1,LEN('CFR - XML import'!$A191)-(LEN("    &lt;InputSystem&gt;")+LEN($CF$4)+1))="SIMS",2,0))),0,IF(MID('CFR - XML import'!$A191,LEN($CF$4)+5,LEN('CFR - XML import'!$A191)-(2*LEN($CF$4)+5))="RMMS",1,IF(MID('CFR - XML import'!$A191,LEN("    &lt;InputSystem&gt;")+1,LEN('CFR - XML import'!$A191)-(LEN("    &lt;InputSystem&gt;")+LEN($CF$4)+1))="SIMS",2,0)))</f>
        <v>0</v>
      </c>
      <c r="CH197" s="140">
        <f>IF(ISERROR(FIND(CH$3,'CFR - XML import'!$A191)),0,MID('CFR - XML import'!$A191,SEARCH("&gt;",'CFR - XML import'!$A191,1)+1,SEARCH("/",'CFR - XML import'!$A191,1)-SEARCH("&gt;",'CFR - XML import'!$A191,1)-2))</f>
        <v>0</v>
      </c>
      <c r="CI197" s="140">
        <f>IF(ISERROR(FIND(CI$3,'CFR - XML import'!$A191)),0,MID('CFR - XML import'!$A191,SEARCH("&gt;",'CFR - XML import'!$A191,1)+1,SEARCH("/",'CFR - XML import'!$A191,1)-SEARCH("&gt;",'CFR - XML import'!$A191,1)-2))</f>
        <v>0</v>
      </c>
      <c r="CJ197" s="140">
        <f>IF(ISERROR(FIND(CJ$3,'CFR - XML import'!$A191)),0,MID('CFR - XML import'!$A191,SEARCH("&gt;",'CFR - XML import'!$A191,1)+1,SEARCH("/",'CFR - XML import'!$A191,1)-SEARCH("&gt;",'CFR - XML import'!$A191,1)-2))</f>
        <v>0</v>
      </c>
      <c r="CK197" s="140">
        <f>IF(ISERROR(FIND(CK$3,'CFR - XML import'!$A191)),0,MID('CFR - XML import'!$A191,SEARCH("&gt;",'CFR - XML import'!$A191,1)+1,SEARCH("/",'CFR - XML import'!$A191,1)-SEARCH("&gt;",'CFR - XML import'!$A191,1)-2))</f>
        <v>0</v>
      </c>
      <c r="CL197" s="140">
        <f>IF(ISERROR(FIND(CL$3,'CFR - XML import'!$A191)),0,MID('CFR - XML import'!$A191,SEARCH("&gt;",'CFR - XML import'!$A191,1)+1,SEARCH("/",'CFR - XML import'!$A191,1)-SEARCH("&gt;",'CFR - XML import'!$A191,1)-2))</f>
        <v>0</v>
      </c>
      <c r="CM197" s="140">
        <f>IF(ISERROR(FIND(CM$3,'CFR - XML import'!$A191)),0,MID('CFR - XML import'!$A191,SEARCH("&gt;",'CFR - XML import'!$A191,1)+1,SEARCH("/",'CFR - XML import'!$A191,1)-SEARCH("&gt;",'CFR - XML import'!$A191,1)-2))</f>
        <v>0</v>
      </c>
    </row>
    <row r="198" spans="1:91" x14ac:dyDescent="0.2">
      <c r="A198" s="139" t="str">
        <f>IF(AND('CFR - XML import'!A192&lt;&gt;"",LEFT('CFR - XML import'!A192,1)&lt;&gt;"&lt;",LEFT('CFR - XML import'!A192,3)&lt;&gt;"  &lt;",LEFT('CFR - XML import'!A192,5)&lt;&gt;"    &lt;",LEFT('CFR - XML import'!A192,7)&lt;&gt;"      &lt;",LEFT('CFR - XML import'!A192,9)&lt;&gt;"        &lt;",$B$1="SIMS"),'CFR - XML import'!A192,IF(AND(LEFT('CFR - XML import'!A192,9)="&lt;Details&gt;",$B$1="RM"),'CFR - XML import'!A192,""))</f>
        <v/>
      </c>
      <c r="B198" s="140">
        <f>IF(ISERROR(FIND(B$3,'CFR - XML import'!$A192)),0,VALUE(MID('CFR - XML import'!$A192,SEARCH("&gt;",'CFR - XML import'!$A192,1)+1,SEARCH("/",'CFR - XML import'!$A192,1)-SEARCH("&gt;",'CFR - XML import'!$A192,1)-2)))</f>
        <v>0</v>
      </c>
      <c r="D198" s="140">
        <f>IF(ISERROR(FIND(D$3,'CFR - XML import'!$A192)),0,MID('CFR - XML import'!$A192,SEARCH("&gt;",'CFR - XML import'!$A192,1)+1,SEARCH("/",'CFR - XML import'!$A192,1)-SEARCH("&gt;",'CFR - XML import'!$A192,1)-2))</f>
        <v>0</v>
      </c>
      <c r="E198" s="140">
        <f>IF(ISERROR(FIND(E$3,'CFR - XML import'!$A192)),0,MID('CFR - XML import'!$A192,SEARCH("&gt;",'CFR - XML import'!$A192,1)+1,SEARCH("/",'CFR - XML import'!$A192,1)-SEARCH("&gt;",'CFR - XML import'!$A192,1)-2))</f>
        <v>0</v>
      </c>
      <c r="F198" s="141">
        <f>IF($B$1="SIMS",IF(ISERROR(FIND(F$3,'CFR - XML import'!$A192)),0,VALUE(MID('CFR - XML import'!$A192,15,10))),IF(ISERROR(FIND(F$3,'CFR - XML import'!$A192)),0,VALUE(MID('CFR - XML import'!$A192,15,10))))</f>
        <v>0</v>
      </c>
      <c r="G198" s="140">
        <f>IF(ISERROR(FIND(G$3,'CFR - XML import'!$A192)),0,VALUE(MID('CFR - XML import'!$A192,SEARCH("&gt;",'CFR - XML import'!$A192,1)+1,SEARCH("/",'CFR - XML import'!$A192,1)-SEARCH("&gt;",'CFR - XML import'!$A192,1)-2)))</f>
        <v>0</v>
      </c>
      <c r="H198" s="140">
        <f>IF(ISERROR(FIND(H$3,'CFR - XML import'!$A192)),0,VALUE(MID('CFR - XML import'!$A192,SEARCH("&gt;",'CFR - XML import'!$A192,1)+1,SEARCH("/",'CFR - XML import'!$A192,1)-SEARCH("&gt;",'CFR - XML import'!$A192,1)-2)))</f>
        <v>0</v>
      </c>
      <c r="I198" s="140">
        <f>IF(ISERROR(FIND(I$3,'CFR - XML import'!$A192)),0,VALUE(MID('CFR - XML import'!$A192,SEARCH("&gt;",'CFR - XML import'!$A192,1)+1,SEARCH("/",'CFR - XML import'!$A192,1)-SEARCH("&gt;",'CFR - XML import'!$A192,1)-2)))</f>
        <v>0</v>
      </c>
      <c r="J198" s="140">
        <f>IF(ISERROR(FIND(J$3,'CFR - XML import'!$A192)),0,VALUE(MID('CFR - XML import'!$A192,SEARCH("&gt;",'CFR - XML import'!$A192,1)+1,SEARCH("/",'CFR - XML import'!$A192,1)-SEARCH("&gt;",'CFR - XML import'!$A192,1)-2)))</f>
        <v>0</v>
      </c>
      <c r="K198" s="140">
        <f>IF(ISERROR(FIND(K$3,'CFR - XML import'!$A192)),0,VALUE(MID('CFR - XML import'!$A192,SEARCH("&gt;",'CFR - XML import'!$A192,1)+1,SEARCH("/",'CFR - XML import'!$A192,1)-SEARCH("&gt;",'CFR - XML import'!$A192,1)-2)))</f>
        <v>0</v>
      </c>
      <c r="L198" s="140">
        <f>IF(ISERROR(FIND(L$3,'CFR - XML import'!$A192)),0,VALUE(MID('CFR - XML import'!$A192,SEARCH("&gt;",'CFR - XML import'!$A192,1)+1,SEARCH("/",'CFR - XML import'!$A192,1)-SEARCH("&gt;",'CFR - XML import'!$A192,1)-2)))</f>
        <v>0</v>
      </c>
      <c r="M198" s="140">
        <f>IF(ISERROR(FIND(M$3,'CFR - XML import'!$A192)),0,VALUE(MID('CFR - XML import'!$A192,SEARCH("&gt;",'CFR - XML import'!$A192,1)+1,SEARCH("/",'CFR - XML import'!$A192,1)-SEARCH("&gt;",'CFR - XML import'!$A192,1)-2)))</f>
        <v>0</v>
      </c>
      <c r="N198" s="140">
        <f>IF(ISERROR(FIND(N$3,'CFR - XML import'!$A192)),0,VALUE(MID('CFR - XML import'!$A192,SEARCH("&gt;",'CFR - XML import'!$A192,1)+1,SEARCH("/",'CFR - XML import'!$A192,1)-SEARCH("&gt;",'CFR - XML import'!$A192,1)-2)))</f>
        <v>0</v>
      </c>
      <c r="O198" s="140">
        <f>IF(ISERROR(FIND(O$3,'CFR - XML import'!$A192)),0,VALUE(MID('CFR - XML import'!$A192,SEARCH("&gt;",'CFR - XML import'!$A192,1)+1,SEARCH("/",'CFR - XML import'!$A192,1)-SEARCH("&gt;",'CFR - XML import'!$A192,1)-2)))</f>
        <v>0</v>
      </c>
      <c r="P198" s="140">
        <f>IF(ISERROR(FIND(P$3,'CFR - XML import'!$A192)),0,VALUE(MID('CFR - XML import'!$A192,SEARCH("&gt;",'CFR - XML import'!$A192,1)+1,SEARCH("/",'CFR - XML import'!$A192,1)-SEARCH("&gt;",'CFR - XML import'!$A192,1)-2)))</f>
        <v>0</v>
      </c>
      <c r="Q198" s="140">
        <f>IF(ISERROR(FIND(Q$3,'CFR - XML import'!$A192)),0,VALUE(MID('CFR - XML import'!$A192,SEARCH("&gt;",'CFR - XML import'!$A192,1)+1,SEARCH("/",'CFR - XML import'!$A192,1)-SEARCH("&gt;",'CFR - XML import'!$A192,1)-2)))</f>
        <v>0</v>
      </c>
      <c r="R198" s="140">
        <f>IF(ISERROR(FIND(R$3,'CFR - XML import'!$A192)),0,VALUE(MID('CFR - XML import'!$A192,SEARCH("&gt;",'CFR - XML import'!$A192,1)+1,SEARCH("/",'CFR - XML import'!$A192,1)-SEARCH("&gt;",'CFR - XML import'!$A192,1)-2)))</f>
        <v>0</v>
      </c>
      <c r="S198" s="140">
        <f>IF(ISERROR(FIND(S$3,'CFR - XML import'!$A192)),0,VALUE(MID('CFR - XML import'!$A192,SEARCH("&gt;",'CFR - XML import'!$A192,1)+1,SEARCH("/",'CFR - XML import'!$A192,1)-SEARCH("&gt;",'CFR - XML import'!$A192,1)-2)))</f>
        <v>0</v>
      </c>
      <c r="T198" s="140">
        <f>IF(ISERROR(FIND(T$3,'CFR - XML import'!$A192)),0,VALUE(MID('CFR - XML import'!$A192,SEARCH("&gt;",'CFR - XML import'!$A192,1)+1,SEARCH("/",'CFR - XML import'!$A192,1)-SEARCH("&gt;",'CFR - XML import'!$A192,1)-2)))</f>
        <v>0</v>
      </c>
      <c r="U198" s="140">
        <f>IF(ISERROR(FIND(U$3,'CFR - XML import'!$A192)),0,VALUE(MID('CFR - XML import'!$A192,SEARCH("&gt;",'CFR - XML import'!$A192,1)+1,SEARCH("/",'CFR - XML import'!$A192,1)-SEARCH("&gt;",'CFR - XML import'!$A192,1)-2)))</f>
        <v>0</v>
      </c>
      <c r="V198" s="140">
        <f>IF(ISERROR(FIND(V$3,'CFR - XML import'!$A192)),0,VALUE(MID('CFR - XML import'!$A192,SEARCH("&gt;",'CFR - XML import'!$A192,1)+1,SEARCH("/",'CFR - XML import'!$A192,1)-SEARCH("&gt;",'CFR - XML import'!$A192,1)-2)))</f>
        <v>0</v>
      </c>
      <c r="W198" s="140">
        <f>IF(ISERROR(FIND(W$3,'CFR - XML import'!$A192)),0,VALUE(MID('CFR - XML import'!$A192,SEARCH("&gt;",'CFR - XML import'!$A192,1)+1,SEARCH("/",'CFR - XML import'!$A192,1)-SEARCH("&gt;",'CFR - XML import'!$A192,1)-2)))</f>
        <v>0</v>
      </c>
      <c r="X198" s="140"/>
      <c r="Y198" s="140">
        <f>IF(ISERROR(FIND(Y$3,'CFR - XML import'!$A192)),0,VALUE(MID('CFR - XML import'!$A192,SEARCH("&gt;",'CFR - XML import'!$A192,1)+1,SEARCH("/",'CFR - XML import'!$A192,1)-SEARCH("&gt;",'CFR - XML import'!$A192,1)-2)))</f>
        <v>0</v>
      </c>
      <c r="Z198" s="140">
        <f>IF(ISERROR(FIND(Z$3,'CFR - XML import'!$A192)),0,VALUE(MID('CFR - XML import'!$A192,SEARCH("&gt;",'CFR - XML import'!$A192,1)+1,SEARCH("/",'CFR - XML import'!$A192,1)-SEARCH("&gt;",'CFR - XML import'!$A192,1)-2)))</f>
        <v>0</v>
      </c>
      <c r="AA198" s="140">
        <f>IF(ISERROR(FIND(AA$3,'CFR - XML import'!$A192)),0,VALUE(MID('CFR - XML import'!$A192,SEARCH("&gt;",'CFR - XML import'!$A192,1)+1,SEARCH("/",'CFR - XML import'!$A192,1)-SEARCH("&gt;",'CFR - XML import'!$A192,1)-2)))</f>
        <v>0</v>
      </c>
      <c r="AB198" s="140">
        <f>IF(ISERROR(FIND(AB$3,'CFR - XML import'!$A192)),0,VALUE(MID('CFR - XML import'!$A192,SEARCH("&gt;",'CFR - XML import'!$A192,1)+1,SEARCH("/",'CFR - XML import'!$A192,1)-SEARCH("&gt;",'CFR - XML import'!$A192,1)-2)))</f>
        <v>0</v>
      </c>
      <c r="AC198" s="140">
        <f>IF(ISERROR(FIND(AC$3,'CFR - XML import'!$A192)),0,VALUE(MID('CFR - XML import'!$A192,SEARCH("&gt;",'CFR - XML import'!$A192,1)+1,SEARCH("/",'CFR - XML import'!$A192,1)-SEARCH("&gt;",'CFR - XML import'!$A192,1)-2)))</f>
        <v>0</v>
      </c>
      <c r="AD198" s="140">
        <f>IF(ISERROR(FIND(AD$3,'CFR - XML import'!$A192)),0,VALUE(MID('CFR - XML import'!$A192,SEARCH("&gt;",'CFR - XML import'!$A192,1)+1,SEARCH("/",'CFR - XML import'!$A192,1)-SEARCH("&gt;",'CFR - XML import'!$A192,1)-2)))</f>
        <v>0</v>
      </c>
      <c r="AE198" s="140">
        <f>IF(ISERROR(FIND(AE$3,'CFR - XML import'!$A192)),0,VALUE(MID('CFR - XML import'!$A192,SEARCH("&gt;",'CFR - XML import'!$A192,1)+1,SEARCH("/",'CFR - XML import'!$A192,1)-SEARCH("&gt;",'CFR - XML import'!$A192,1)-2)))</f>
        <v>0</v>
      </c>
      <c r="AF198" s="140">
        <f>IF(ISERROR(FIND(AF$3,'CFR - XML import'!$A192)),0,VALUE(MID('CFR - XML import'!$A192,SEARCH("&gt;",'CFR - XML import'!$A192,1)+1,SEARCH("/",'CFR - XML import'!$A192,1)-SEARCH("&gt;",'CFR - XML import'!$A192,1)-2)))</f>
        <v>0</v>
      </c>
      <c r="AG198" s="140">
        <f>IF(ISERROR(FIND(AG$3,'CFR - XML import'!$A192)),0,VALUE(MID('CFR - XML import'!$A192,SEARCH("&gt;",'CFR - XML import'!$A192,1)+1,SEARCH("/",'CFR - XML import'!$A192,1)-SEARCH("&gt;",'CFR - XML import'!$A192,1)-2)))</f>
        <v>0</v>
      </c>
      <c r="AH198" s="140">
        <f>IF(ISERROR(FIND(AH$3,'CFR - XML import'!$A192)),0,VALUE(MID('CFR - XML import'!$A192,SEARCH("&gt;",'CFR - XML import'!$A192,1)+1,SEARCH("/",'CFR - XML import'!$A192,1)-SEARCH("&gt;",'CFR - XML import'!$A192,1)-2)))</f>
        <v>0</v>
      </c>
      <c r="AI198" s="140">
        <f>IF(ISERROR(FIND(AI$3,'CFR - XML import'!$A192)),0,VALUE(MID('CFR - XML import'!$A192,SEARCH("&gt;",'CFR - XML import'!$A192,1)+1,SEARCH("/",'CFR - XML import'!$A192,1)-SEARCH("&gt;",'CFR - XML import'!$A192,1)-2)))</f>
        <v>0</v>
      </c>
      <c r="AJ198" s="140">
        <f>IF(ISERROR(FIND(AJ$3,'CFR - XML import'!$A192)),0,VALUE(MID('CFR - XML import'!$A192,SEARCH("&gt;",'CFR - XML import'!$A192,1)+1,SEARCH("/",'CFR - XML import'!$A192,1)-SEARCH("&gt;",'CFR - XML import'!$A192,1)-2)))</f>
        <v>0</v>
      </c>
      <c r="AK198" s="140">
        <f>IF(ISERROR(FIND(AK$3,'CFR - XML import'!$A192)),0,VALUE(MID('CFR - XML import'!$A192,SEARCH("&gt;",'CFR - XML import'!$A192,1)+1,SEARCH("/",'CFR - XML import'!$A192,1)-SEARCH("&gt;",'CFR - XML import'!$A192,1)-2)))</f>
        <v>0</v>
      </c>
      <c r="AL198" s="140">
        <f>IF(ISERROR(FIND(AL$3,'CFR - XML import'!$A192)),0,VALUE(MID('CFR - XML import'!$A192,SEARCH("&gt;",'CFR - XML import'!$A192,1)+1,SEARCH("/",'CFR - XML import'!$A192,1)-SEARCH("&gt;",'CFR - XML import'!$A192,1)-2)))</f>
        <v>0</v>
      </c>
      <c r="AM198" s="140">
        <f>IF(ISERROR(FIND(AM$3,'CFR - XML import'!$A192)),0,VALUE(MID('CFR - XML import'!$A192,SEARCH("&gt;",'CFR - XML import'!$A192,1)+1,SEARCH("/",'CFR - XML import'!$A192,1)-SEARCH("&gt;",'CFR - XML import'!$A192,1)-2)))</f>
        <v>0</v>
      </c>
      <c r="AN198" s="140">
        <f>IF(ISERROR(FIND(AN$3,'CFR - XML import'!$A192)),0,VALUE(MID('CFR - XML import'!$A192,SEARCH("&gt;",'CFR - XML import'!$A192,1)+1,SEARCH("/",'CFR - XML import'!$A192,1)-SEARCH("&gt;",'CFR - XML import'!$A192,1)-2)))</f>
        <v>0</v>
      </c>
      <c r="AO198" s="140">
        <f>IF(ISERROR(FIND(AO$3,'CFR - XML import'!$A192)),0,VALUE(MID('CFR - XML import'!$A192,SEARCH("&gt;",'CFR - XML import'!$A192,1)+1,SEARCH("/",'CFR - XML import'!$A192,1)-SEARCH("&gt;",'CFR - XML import'!$A192,1)-2)))</f>
        <v>0</v>
      </c>
      <c r="AP198" s="140">
        <f>IF(ISERROR(FIND(AP$3,'CFR - XML import'!$A192)),0,VALUE(MID('CFR - XML import'!$A192,SEARCH("&gt;",'CFR - XML import'!$A192,1)+1,SEARCH("/",'CFR - XML import'!$A192,1)-SEARCH("&gt;",'CFR - XML import'!$A192,1)-2)))</f>
        <v>0</v>
      </c>
      <c r="AQ198" s="140">
        <f>IF(ISERROR(FIND(AQ$3,'CFR - XML import'!$A192)),0,VALUE(MID('CFR - XML import'!$A192,SEARCH("&gt;",'CFR - XML import'!$A192,1)+1,SEARCH("/",'CFR - XML import'!$A192,1)-SEARCH("&gt;",'CFR - XML import'!$A192,1)-2)))</f>
        <v>0</v>
      </c>
      <c r="AR198" s="140">
        <f>IF(ISERROR(FIND(AR$3,'CFR - XML import'!$A192)),0,VALUE(MID('CFR - XML import'!$A192,SEARCH("&gt;",'CFR - XML import'!$A192,1)+1,SEARCH("/",'CFR - XML import'!$A192,1)-SEARCH("&gt;",'CFR - XML import'!$A192,1)-2)))</f>
        <v>0</v>
      </c>
      <c r="AS198" s="140">
        <f>IF(ISERROR(FIND(AS$3,'CFR - XML import'!$A192)),0,VALUE(MID('CFR - XML import'!$A192,SEARCH("&gt;",'CFR - XML import'!$A192,1)+1,SEARCH("/",'CFR - XML import'!$A192,1)-SEARCH("&gt;",'CFR - XML import'!$A192,1)-2)))</f>
        <v>0</v>
      </c>
      <c r="AT198" s="140">
        <f>IF(ISERROR(FIND(AT$3,'CFR - XML import'!$A192)),0,VALUE(MID('CFR - XML import'!$A192,SEARCH("&gt;",'CFR - XML import'!$A192,1)+1,SEARCH("/",'CFR - XML import'!$A192,1)-SEARCH("&gt;",'CFR - XML import'!$A192,1)-2)))</f>
        <v>0</v>
      </c>
      <c r="AU198" s="140">
        <f>IF(ISERROR(FIND(AU$3,'CFR - XML import'!$A192)),0,VALUE(MID('CFR - XML import'!$A192,SEARCH("&gt;",'CFR - XML import'!$A192,1)+1,SEARCH("/",'CFR - XML import'!$A192,1)-SEARCH("&gt;",'CFR - XML import'!$A192,1)-2)))</f>
        <v>0</v>
      </c>
      <c r="AV198" s="140">
        <f>IF(ISERROR(FIND(AV$3,'CFR - XML import'!$A192)),0,VALUE(MID('CFR - XML import'!$A192,SEARCH("&gt;",'CFR - XML import'!$A192,1)+1,SEARCH("/",'CFR - XML import'!$A192,1)-SEARCH("&gt;",'CFR - XML import'!$A192,1)-2)))</f>
        <v>0</v>
      </c>
      <c r="AW198" s="140">
        <f>IF(ISERROR(FIND(AW$3,'CFR - XML import'!$A192)),0,VALUE(MID('CFR - XML import'!$A192,SEARCH("&gt;",'CFR - XML import'!$A192,1)+1,SEARCH("/",'CFR - XML import'!$A192,1)-SEARCH("&gt;",'CFR - XML import'!$A192,1)-2)))</f>
        <v>0</v>
      </c>
      <c r="AX198" s="140">
        <f>IF(ISERROR(FIND(AX$3,'CFR - XML import'!$A192)),0,VALUE(MID('CFR - XML import'!$A192,SEARCH("&gt;",'CFR - XML import'!$A192,1)+1,SEARCH("/",'CFR - XML import'!$A192,1)-SEARCH("&gt;",'CFR - XML import'!$A192,1)-2)))</f>
        <v>0</v>
      </c>
      <c r="AY198" s="140">
        <f>IF(ISERROR(FIND(AY$3,'CFR - XML import'!$A192)),0,VALUE(MID('CFR - XML import'!$A192,SEARCH("&gt;",'CFR - XML import'!$A192,1)+1,SEARCH("/",'CFR - XML import'!$A192,1)-SEARCH("&gt;",'CFR - XML import'!$A192,1)-2)))</f>
        <v>0</v>
      </c>
      <c r="AZ198" s="140">
        <f>IF(ISERROR(FIND(AZ$3,'CFR - XML import'!$A192)),0,VALUE(MID('CFR - XML import'!$A192,SEARCH("&gt;",'CFR - XML import'!$A192,1)+1,SEARCH("/",'CFR - XML import'!$A192,1)-SEARCH("&gt;",'CFR - XML import'!$A192,1)-2)))</f>
        <v>0</v>
      </c>
      <c r="BA198" s="140">
        <f>IF(ISERROR(FIND(BA$3,'CFR - XML import'!$A192)),0,VALUE(MID('CFR - XML import'!$A192,SEARCH("&gt;",'CFR - XML import'!$A192,1)+1,SEARCH("/",'CFR - XML import'!$A192,1)-SEARCH("&gt;",'CFR - XML import'!$A192,1)-2)))</f>
        <v>0</v>
      </c>
      <c r="BB198" s="140">
        <f>IF(ISERROR(FIND(BB$3,'CFR - XML import'!$A192)),0,VALUE(MID('CFR - XML import'!$A192,SEARCH("&gt;",'CFR - XML import'!$A192,1)+1,SEARCH("/",'CFR - XML import'!$A192,1)-SEARCH("&gt;",'CFR - XML import'!$A192,1)-2)))</f>
        <v>0</v>
      </c>
      <c r="BC198" s="140">
        <f>IF(ISERROR(FIND(BC$3,'CFR - XML import'!$A192)),0,VALUE(MID('CFR - XML import'!$A192,SEARCH("&gt;",'CFR - XML import'!$A192,1)+1,SEARCH("/",'CFR - XML import'!$A192,1)-SEARCH("&gt;",'CFR - XML import'!$A192,1)-2)))</f>
        <v>0</v>
      </c>
      <c r="BD198" s="140">
        <f>IF(ISERROR(FIND(BD$3,'CFR - XML import'!$A192)),0,VALUE(MID('CFR - XML import'!$A192,SEARCH("&gt;",'CFR - XML import'!$A192,1)+1,SEARCH("/",'CFR - XML import'!$A192,1)-SEARCH("&gt;",'CFR - XML import'!$A192,1)-2)))</f>
        <v>0</v>
      </c>
      <c r="BE198" s="140">
        <f>IF(ISERROR(FIND(BE$3,'CFR - XML import'!$A192)),0,VALUE(MID('CFR - XML import'!$A192,SEARCH("&gt;",'CFR - XML import'!$A192,1)+1,SEARCH("/",'CFR - XML import'!$A192,1)-SEARCH("&gt;",'CFR - XML import'!$A192,1)-2)))</f>
        <v>0</v>
      </c>
      <c r="BF198" s="140">
        <f>IF(ISERROR(FIND(BF$3,'CFR - XML import'!$A192)),0,VALUE(MID('CFR - XML import'!$A192,SEARCH("&gt;",'CFR - XML import'!$A192,1)+1,SEARCH("/",'CFR - XML import'!$A192,1)-SEARCH("&gt;",'CFR - XML import'!$A192,1)-2)))</f>
        <v>0</v>
      </c>
      <c r="BG198" s="140">
        <f>IF(ISERROR(FIND(BG$3,'CFR - XML import'!$A192)),0,VALUE(MID('CFR - XML import'!$A192,SEARCH("&gt;",'CFR - XML import'!$A192,1)+1,SEARCH("/",'CFR - XML import'!$A192,1)-SEARCH("&gt;",'CFR - XML import'!$A192,1)-2)))</f>
        <v>0</v>
      </c>
      <c r="BH198" s="140">
        <f>IF(ISERROR(FIND(BH$3,'CFR - XML import'!$A192)),0,VALUE(MID('CFR - XML import'!$A192,SEARCH("&gt;",'CFR - XML import'!$A192,1)+1,SEARCH("/",'CFR - XML import'!$A192,1)-SEARCH("&gt;",'CFR - XML import'!$A192,1)-2)))</f>
        <v>0</v>
      </c>
      <c r="BI198" s="140">
        <f>IF(ISERROR(FIND(BI$3,'CFR - XML import'!$A192)),0,VALUE(MID('CFR - XML import'!$A192,SEARCH("&gt;",'CFR - XML import'!$A192,1)+1,SEARCH("/",'CFR - XML import'!$A192,1)-SEARCH("&gt;",'CFR - XML import'!$A192,1)-2)))</f>
        <v>0</v>
      </c>
      <c r="BJ198" s="140">
        <f>IF(ISERROR(FIND(BJ$3,'CFR - XML import'!$A192)),0,VALUE(MID('CFR - XML import'!$A192,SEARCH("&gt;",'CFR - XML import'!$A192,1)+1,SEARCH("/",'CFR - XML import'!$A192,1)-SEARCH("&gt;",'CFR - XML import'!$A192,1)-2)))</f>
        <v>0</v>
      </c>
      <c r="BK198" s="140">
        <f>IF(ISERROR(FIND(BK$3,'CFR - XML import'!$A192)),0,VALUE(MID('CFR - XML import'!$A192,SEARCH("&gt;",'CFR - XML import'!$A192,1)+1,SEARCH("/",'CFR - XML import'!$A192,1)-SEARCH("&gt;",'CFR - XML import'!$A192,1)-2)))</f>
        <v>0</v>
      </c>
      <c r="BL198" s="140">
        <f>IF(ISERROR(FIND(BL$3,'CFR - XML import'!$A192)),0,VALUE(MID('CFR - XML import'!$A192,SEARCH("&gt;",'CFR - XML import'!$A192,1)+1,SEARCH("/",'CFR - XML import'!$A192,1)-SEARCH("&gt;",'CFR - XML import'!$A192,1)-2)))</f>
        <v>0</v>
      </c>
      <c r="BM198" s="140">
        <f>IF(ISERROR(FIND(BM$3,'CFR - XML import'!$A192)),0,VALUE(MID('CFR - XML import'!$A192,SEARCH("&gt;",'CFR - XML import'!$A192,1)+1,SEARCH("/",'CFR - XML import'!$A192,1)-SEARCH("&gt;",'CFR - XML import'!$A192,1)-2)))</f>
        <v>0</v>
      </c>
      <c r="BN198" s="140">
        <f>IF(ISERROR(FIND(BN$3,'CFR - XML import'!$A192)),0,VALUE(MID('CFR - XML import'!$A192,SEARCH("&gt;",'CFR - XML import'!$A192,1)+1,SEARCH("/",'CFR - XML import'!$A192,1)-SEARCH("&gt;",'CFR - XML import'!$A192,1)-2)))</f>
        <v>0</v>
      </c>
      <c r="BO198" s="140">
        <f>IF(ISERROR(FIND(BO$3,'CFR - XML import'!$A192)),0,VALUE(MID('CFR - XML import'!$A192,SEARCH("&gt;",'CFR - XML import'!$A192,1)+1,SEARCH("/",'CFR - XML import'!$A192,1)-SEARCH("&gt;",'CFR - XML import'!$A192,1)-2)))</f>
        <v>0</v>
      </c>
      <c r="BP198" s="140">
        <f>IF(ISERROR(FIND(BP$3,'CFR - XML import'!$A192)),0,VALUE(MID('CFR - XML import'!$A192,SEARCH("&gt;",'CFR - XML import'!$A192,1)+1,SEARCH("/",'CFR - XML import'!$A192,1)-SEARCH("&gt;",'CFR - XML import'!$A192,1)-2)))</f>
        <v>0</v>
      </c>
      <c r="BQ198" s="140">
        <f>IF(ISERROR(FIND(BQ$3,'CFR - XML import'!$A192)),0,VALUE(MID('CFR - XML import'!$A192,SEARCH("&gt;",'CFR - XML import'!$A192,1)+1,SEARCH("/",'CFR - XML import'!$A192,1)-SEARCH("&gt;",'CFR - XML import'!$A192,1)-2)))</f>
        <v>0</v>
      </c>
      <c r="BR198" s="140">
        <f>IF(ISERROR(FIND(BR$3,'CFR - XML import'!$A192)),0,VALUE(MID('CFR - XML import'!$A192,SEARCH("&gt;",'CFR - XML import'!$A192,1)+1,SEARCH("/",'CFR - XML import'!$A192,1)-SEARCH("&gt;",'CFR - XML import'!$A192,1)-2)))</f>
        <v>0</v>
      </c>
      <c r="BS198" s="140">
        <f>IF(ISERROR(FIND(BS$3,'CFR - XML import'!$A192)),0,VALUE(MID('CFR - XML import'!$A192,SEARCH("&gt;",'CFR - XML import'!$A192,1)+1,SEARCH("/",'CFR - XML import'!$A192,1)-SEARCH("&gt;",'CFR - XML import'!$A192,1)-2)))</f>
        <v>0</v>
      </c>
      <c r="BT198" s="140">
        <f>IF(ISERROR(FIND(BT$3,'CFR - XML import'!$A192)),0,VALUE(MID('CFR - XML import'!$A192,SEARCH("&gt;",'CFR - XML import'!$A192,1)+1,SEARCH("/",'CFR - XML import'!$A192,1)-SEARCH("&gt;",'CFR - XML import'!$A192,1)-2)))</f>
        <v>0</v>
      </c>
      <c r="BU198" s="140">
        <f>IF(ISERROR(FIND(BU$3,'CFR - XML import'!$A192)),0,VALUE(MID('CFR - XML import'!$A192,SEARCH("&gt;",'CFR - XML import'!$A192,1)+1,SEARCH("/",'CFR - XML import'!$A192,1)-SEARCH("&gt;",'CFR - XML import'!$A192,1)-2)))</f>
        <v>0</v>
      </c>
      <c r="BV198" s="140">
        <f>IF(ISERROR(FIND(BV$3,'CFR - XML import'!$A192)),0,VALUE(MID('CFR - XML import'!$A192,SEARCH("&gt;",'CFR - XML import'!$A192,1)+1,SEARCH("/",'CFR - XML import'!$A192,1)-SEARCH("&gt;",'CFR - XML import'!$A192,1)-2)))</f>
        <v>0</v>
      </c>
      <c r="BW198" s="140">
        <f>IF(ISERROR(FIND(BW$3,'CFR - XML import'!$A192)),0,VALUE(MID('CFR - XML import'!$A192,SEARCH("&gt;",'CFR - XML import'!$A192,1)+1,SEARCH("/",'CFR - XML import'!$A192,1)-SEARCH("&gt;",'CFR - XML import'!$A192,1)-2)))</f>
        <v>0</v>
      </c>
      <c r="BX198" s="140">
        <f>IF(ISERROR(FIND(BX$3,'CFR - XML import'!$A192)),0,VALUE(MID('CFR - XML import'!$A192,SEARCH("&gt;",'CFR - XML import'!$A192,1)+1,SEARCH("/",'CFR - XML import'!$A192,1)-SEARCH("&gt;",'CFR - XML import'!$A192,1)-2)))</f>
        <v>0</v>
      </c>
      <c r="BY198" s="140">
        <f>IF(ISERROR(FIND(BY$3,'CFR - XML import'!$A192)),0,VALUE(MID('CFR - XML import'!$A192,SEARCH("&gt;",'CFR - XML import'!$A192,1)+1,SEARCH("/",'CFR - XML import'!$A192,1)-SEARCH("&gt;",'CFR - XML import'!$A192,1)-2)))</f>
        <v>0</v>
      </c>
      <c r="BZ198" s="140">
        <f>IF(ISERROR(FIND(BZ$3,'CFR - XML import'!$A192)),0,VALUE(MID('CFR - XML import'!$A192,SEARCH("&gt;",'CFR - XML import'!$A192,1)+1,SEARCH("/",'CFR - XML import'!$A192,1)-SEARCH("&gt;",'CFR - XML import'!$A192,1)-2)))</f>
        <v>0</v>
      </c>
      <c r="CG198" s="142">
        <f>IF(ISERROR(IF(MID('CFR - XML import'!$A192,LEN($CF$4)+5,LEN('CFR - XML import'!$A192)-(2*LEN($CF$4)+5))="RMMS",1,IF(MID('CFR - XML import'!$A192,LEN("    &lt;InputSystem&gt;")+1,LEN('CFR - XML import'!$A192)-(LEN("    &lt;InputSystem&gt;")+LEN($CF$4)+1))="SIMS",2,0))),0,IF(MID('CFR - XML import'!$A192,LEN($CF$4)+5,LEN('CFR - XML import'!$A192)-(2*LEN($CF$4)+5))="RMMS",1,IF(MID('CFR - XML import'!$A192,LEN("    &lt;InputSystem&gt;")+1,LEN('CFR - XML import'!$A192)-(LEN("    &lt;InputSystem&gt;")+LEN($CF$4)+1))="SIMS",2,0)))</f>
        <v>0</v>
      </c>
      <c r="CH198" s="140">
        <f>IF(ISERROR(FIND(CH$3,'CFR - XML import'!$A192)),0,MID('CFR - XML import'!$A192,SEARCH("&gt;",'CFR - XML import'!$A192,1)+1,SEARCH("/",'CFR - XML import'!$A192,1)-SEARCH("&gt;",'CFR - XML import'!$A192,1)-2))</f>
        <v>0</v>
      </c>
      <c r="CI198" s="140">
        <f>IF(ISERROR(FIND(CI$3,'CFR - XML import'!$A192)),0,MID('CFR - XML import'!$A192,SEARCH("&gt;",'CFR - XML import'!$A192,1)+1,SEARCH("/",'CFR - XML import'!$A192,1)-SEARCH("&gt;",'CFR - XML import'!$A192,1)-2))</f>
        <v>0</v>
      </c>
      <c r="CJ198" s="140">
        <f>IF(ISERROR(FIND(CJ$3,'CFR - XML import'!$A192)),0,MID('CFR - XML import'!$A192,SEARCH("&gt;",'CFR - XML import'!$A192,1)+1,SEARCH("/",'CFR - XML import'!$A192,1)-SEARCH("&gt;",'CFR - XML import'!$A192,1)-2))</f>
        <v>0</v>
      </c>
      <c r="CK198" s="140">
        <f>IF(ISERROR(FIND(CK$3,'CFR - XML import'!$A192)),0,MID('CFR - XML import'!$A192,SEARCH("&gt;",'CFR - XML import'!$A192,1)+1,SEARCH("/",'CFR - XML import'!$A192,1)-SEARCH("&gt;",'CFR - XML import'!$A192,1)-2))</f>
        <v>0</v>
      </c>
      <c r="CL198" s="140">
        <f>IF(ISERROR(FIND(CL$3,'CFR - XML import'!$A192)),0,MID('CFR - XML import'!$A192,SEARCH("&gt;",'CFR - XML import'!$A192,1)+1,SEARCH("/",'CFR - XML import'!$A192,1)-SEARCH("&gt;",'CFR - XML import'!$A192,1)-2))</f>
        <v>0</v>
      </c>
      <c r="CM198" s="140">
        <f>IF(ISERROR(FIND(CM$3,'CFR - XML import'!$A192)),0,MID('CFR - XML import'!$A192,SEARCH("&gt;",'CFR - XML import'!$A192,1)+1,SEARCH("/",'CFR - XML import'!$A192,1)-SEARCH("&gt;",'CFR - XML import'!$A192,1)-2))</f>
        <v>0</v>
      </c>
    </row>
    <row r="199" spans="1:91" x14ac:dyDescent="0.2">
      <c r="A199" s="139" t="str">
        <f>IF(AND('CFR - XML import'!A193&lt;&gt;"",LEFT('CFR - XML import'!A193,1)&lt;&gt;"&lt;",LEFT('CFR - XML import'!A193,3)&lt;&gt;"  &lt;",LEFT('CFR - XML import'!A193,5)&lt;&gt;"    &lt;",LEFT('CFR - XML import'!A193,7)&lt;&gt;"      &lt;",LEFT('CFR - XML import'!A193,9)&lt;&gt;"        &lt;",$B$1="SIMS"),'CFR - XML import'!A193,IF(AND(LEFT('CFR - XML import'!A193,9)="&lt;Details&gt;",$B$1="RM"),'CFR - XML import'!A193,""))</f>
        <v/>
      </c>
      <c r="B199" s="140">
        <f>IF(ISERROR(FIND(B$3,'CFR - XML import'!$A193)),0,VALUE(MID('CFR - XML import'!$A193,SEARCH("&gt;",'CFR - XML import'!$A193,1)+1,SEARCH("/",'CFR - XML import'!$A193,1)-SEARCH("&gt;",'CFR - XML import'!$A193,1)-2)))</f>
        <v>0</v>
      </c>
      <c r="D199" s="140">
        <f>IF(ISERROR(FIND(D$3,'CFR - XML import'!$A193)),0,MID('CFR - XML import'!$A193,SEARCH("&gt;",'CFR - XML import'!$A193,1)+1,SEARCH("/",'CFR - XML import'!$A193,1)-SEARCH("&gt;",'CFR - XML import'!$A193,1)-2))</f>
        <v>0</v>
      </c>
      <c r="E199" s="140">
        <f>IF(ISERROR(FIND(E$3,'CFR - XML import'!$A193)),0,MID('CFR - XML import'!$A193,SEARCH("&gt;",'CFR - XML import'!$A193,1)+1,SEARCH("/",'CFR - XML import'!$A193,1)-SEARCH("&gt;",'CFR - XML import'!$A193,1)-2))</f>
        <v>0</v>
      </c>
      <c r="F199" s="141">
        <f>IF($B$1="SIMS",IF(ISERROR(FIND(F$3,'CFR - XML import'!$A193)),0,VALUE(MID('CFR - XML import'!$A193,15,10))),IF(ISERROR(FIND(F$3,'CFR - XML import'!$A193)),0,VALUE(MID('CFR - XML import'!$A193,15,10))))</f>
        <v>0</v>
      </c>
      <c r="G199" s="140">
        <f>IF(ISERROR(FIND(G$3,'CFR - XML import'!$A193)),0,VALUE(MID('CFR - XML import'!$A193,SEARCH("&gt;",'CFR - XML import'!$A193,1)+1,SEARCH("/",'CFR - XML import'!$A193,1)-SEARCH("&gt;",'CFR - XML import'!$A193,1)-2)))</f>
        <v>0</v>
      </c>
      <c r="H199" s="140">
        <f>IF(ISERROR(FIND(H$3,'CFR - XML import'!$A193)),0,VALUE(MID('CFR - XML import'!$A193,SEARCH("&gt;",'CFR - XML import'!$A193,1)+1,SEARCH("/",'CFR - XML import'!$A193,1)-SEARCH("&gt;",'CFR - XML import'!$A193,1)-2)))</f>
        <v>0</v>
      </c>
      <c r="I199" s="140">
        <f>IF(ISERROR(FIND(I$3,'CFR - XML import'!$A193)),0,VALUE(MID('CFR - XML import'!$A193,SEARCH("&gt;",'CFR - XML import'!$A193,1)+1,SEARCH("/",'CFR - XML import'!$A193,1)-SEARCH("&gt;",'CFR - XML import'!$A193,1)-2)))</f>
        <v>0</v>
      </c>
      <c r="J199" s="140">
        <f>IF(ISERROR(FIND(J$3,'CFR - XML import'!$A193)),0,VALUE(MID('CFR - XML import'!$A193,SEARCH("&gt;",'CFR - XML import'!$A193,1)+1,SEARCH("/",'CFR - XML import'!$A193,1)-SEARCH("&gt;",'CFR - XML import'!$A193,1)-2)))</f>
        <v>0</v>
      </c>
      <c r="K199" s="140">
        <f>IF(ISERROR(FIND(K$3,'CFR - XML import'!$A193)),0,VALUE(MID('CFR - XML import'!$A193,SEARCH("&gt;",'CFR - XML import'!$A193,1)+1,SEARCH("/",'CFR - XML import'!$A193,1)-SEARCH("&gt;",'CFR - XML import'!$A193,1)-2)))</f>
        <v>0</v>
      </c>
      <c r="L199" s="140">
        <f>IF(ISERROR(FIND(L$3,'CFR - XML import'!$A193)),0,VALUE(MID('CFR - XML import'!$A193,SEARCH("&gt;",'CFR - XML import'!$A193,1)+1,SEARCH("/",'CFR - XML import'!$A193,1)-SEARCH("&gt;",'CFR - XML import'!$A193,1)-2)))</f>
        <v>0</v>
      </c>
      <c r="M199" s="140">
        <f>IF(ISERROR(FIND(M$3,'CFR - XML import'!$A193)),0,VALUE(MID('CFR - XML import'!$A193,SEARCH("&gt;",'CFR - XML import'!$A193,1)+1,SEARCH("/",'CFR - XML import'!$A193,1)-SEARCH("&gt;",'CFR - XML import'!$A193,1)-2)))</f>
        <v>0</v>
      </c>
      <c r="N199" s="140">
        <f>IF(ISERROR(FIND(N$3,'CFR - XML import'!$A193)),0,VALUE(MID('CFR - XML import'!$A193,SEARCH("&gt;",'CFR - XML import'!$A193,1)+1,SEARCH("/",'CFR - XML import'!$A193,1)-SEARCH("&gt;",'CFR - XML import'!$A193,1)-2)))</f>
        <v>0</v>
      </c>
      <c r="O199" s="140">
        <f>IF(ISERROR(FIND(O$3,'CFR - XML import'!$A193)),0,VALUE(MID('CFR - XML import'!$A193,SEARCH("&gt;",'CFR - XML import'!$A193,1)+1,SEARCH("/",'CFR - XML import'!$A193,1)-SEARCH("&gt;",'CFR - XML import'!$A193,1)-2)))</f>
        <v>0</v>
      </c>
      <c r="P199" s="140">
        <f>IF(ISERROR(FIND(P$3,'CFR - XML import'!$A193)),0,VALUE(MID('CFR - XML import'!$A193,SEARCH("&gt;",'CFR - XML import'!$A193,1)+1,SEARCH("/",'CFR - XML import'!$A193,1)-SEARCH("&gt;",'CFR - XML import'!$A193,1)-2)))</f>
        <v>0</v>
      </c>
      <c r="Q199" s="140">
        <f>IF(ISERROR(FIND(Q$3,'CFR - XML import'!$A193)),0,VALUE(MID('CFR - XML import'!$A193,SEARCH("&gt;",'CFR - XML import'!$A193,1)+1,SEARCH("/",'CFR - XML import'!$A193,1)-SEARCH("&gt;",'CFR - XML import'!$A193,1)-2)))</f>
        <v>0</v>
      </c>
      <c r="R199" s="140">
        <f>IF(ISERROR(FIND(R$3,'CFR - XML import'!$A193)),0,VALUE(MID('CFR - XML import'!$A193,SEARCH("&gt;",'CFR - XML import'!$A193,1)+1,SEARCH("/",'CFR - XML import'!$A193,1)-SEARCH("&gt;",'CFR - XML import'!$A193,1)-2)))</f>
        <v>0</v>
      </c>
      <c r="S199" s="140">
        <f>IF(ISERROR(FIND(S$3,'CFR - XML import'!$A193)),0,VALUE(MID('CFR - XML import'!$A193,SEARCH("&gt;",'CFR - XML import'!$A193,1)+1,SEARCH("/",'CFR - XML import'!$A193,1)-SEARCH("&gt;",'CFR - XML import'!$A193,1)-2)))</f>
        <v>0</v>
      </c>
      <c r="T199" s="140">
        <f>IF(ISERROR(FIND(T$3,'CFR - XML import'!$A193)),0,VALUE(MID('CFR - XML import'!$A193,SEARCH("&gt;",'CFR - XML import'!$A193,1)+1,SEARCH("/",'CFR - XML import'!$A193,1)-SEARCH("&gt;",'CFR - XML import'!$A193,1)-2)))</f>
        <v>0</v>
      </c>
      <c r="U199" s="140">
        <f>IF(ISERROR(FIND(U$3,'CFR - XML import'!$A193)),0,VALUE(MID('CFR - XML import'!$A193,SEARCH("&gt;",'CFR - XML import'!$A193,1)+1,SEARCH("/",'CFR - XML import'!$A193,1)-SEARCH("&gt;",'CFR - XML import'!$A193,1)-2)))</f>
        <v>0</v>
      </c>
      <c r="V199" s="140">
        <f>IF(ISERROR(FIND(V$3,'CFR - XML import'!$A193)),0,VALUE(MID('CFR - XML import'!$A193,SEARCH("&gt;",'CFR - XML import'!$A193,1)+1,SEARCH("/",'CFR - XML import'!$A193,1)-SEARCH("&gt;",'CFR - XML import'!$A193,1)-2)))</f>
        <v>0</v>
      </c>
      <c r="W199" s="140">
        <f>IF(ISERROR(FIND(W$3,'CFR - XML import'!$A193)),0,VALUE(MID('CFR - XML import'!$A193,SEARCH("&gt;",'CFR - XML import'!$A193,1)+1,SEARCH("/",'CFR - XML import'!$A193,1)-SEARCH("&gt;",'CFR - XML import'!$A193,1)-2)))</f>
        <v>0</v>
      </c>
      <c r="X199" s="140"/>
      <c r="Y199" s="140">
        <f>IF(ISERROR(FIND(Y$3,'CFR - XML import'!$A193)),0,VALUE(MID('CFR - XML import'!$A193,SEARCH("&gt;",'CFR - XML import'!$A193,1)+1,SEARCH("/",'CFR - XML import'!$A193,1)-SEARCH("&gt;",'CFR - XML import'!$A193,1)-2)))</f>
        <v>0</v>
      </c>
      <c r="Z199" s="140">
        <f>IF(ISERROR(FIND(Z$3,'CFR - XML import'!$A193)),0,VALUE(MID('CFR - XML import'!$A193,SEARCH("&gt;",'CFR - XML import'!$A193,1)+1,SEARCH("/",'CFR - XML import'!$A193,1)-SEARCH("&gt;",'CFR - XML import'!$A193,1)-2)))</f>
        <v>0</v>
      </c>
      <c r="AA199" s="140">
        <f>IF(ISERROR(FIND(AA$3,'CFR - XML import'!$A193)),0,VALUE(MID('CFR - XML import'!$A193,SEARCH("&gt;",'CFR - XML import'!$A193,1)+1,SEARCH("/",'CFR - XML import'!$A193,1)-SEARCH("&gt;",'CFR - XML import'!$A193,1)-2)))</f>
        <v>0</v>
      </c>
      <c r="AB199" s="140">
        <f>IF(ISERROR(FIND(AB$3,'CFR - XML import'!$A193)),0,VALUE(MID('CFR - XML import'!$A193,SEARCH("&gt;",'CFR - XML import'!$A193,1)+1,SEARCH("/",'CFR - XML import'!$A193,1)-SEARCH("&gt;",'CFR - XML import'!$A193,1)-2)))</f>
        <v>0</v>
      </c>
      <c r="AC199" s="140">
        <f>IF(ISERROR(FIND(AC$3,'CFR - XML import'!$A193)),0,VALUE(MID('CFR - XML import'!$A193,SEARCH("&gt;",'CFR - XML import'!$A193,1)+1,SEARCH("/",'CFR - XML import'!$A193,1)-SEARCH("&gt;",'CFR - XML import'!$A193,1)-2)))</f>
        <v>0</v>
      </c>
      <c r="AD199" s="140">
        <f>IF(ISERROR(FIND(AD$3,'CFR - XML import'!$A193)),0,VALUE(MID('CFR - XML import'!$A193,SEARCH("&gt;",'CFR - XML import'!$A193,1)+1,SEARCH("/",'CFR - XML import'!$A193,1)-SEARCH("&gt;",'CFR - XML import'!$A193,1)-2)))</f>
        <v>0</v>
      </c>
      <c r="AE199" s="140">
        <f>IF(ISERROR(FIND(AE$3,'CFR - XML import'!$A193)),0,VALUE(MID('CFR - XML import'!$A193,SEARCH("&gt;",'CFR - XML import'!$A193,1)+1,SEARCH("/",'CFR - XML import'!$A193,1)-SEARCH("&gt;",'CFR - XML import'!$A193,1)-2)))</f>
        <v>0</v>
      </c>
      <c r="AF199" s="140">
        <f>IF(ISERROR(FIND(AF$3,'CFR - XML import'!$A193)),0,VALUE(MID('CFR - XML import'!$A193,SEARCH("&gt;",'CFR - XML import'!$A193,1)+1,SEARCH("/",'CFR - XML import'!$A193,1)-SEARCH("&gt;",'CFR - XML import'!$A193,1)-2)))</f>
        <v>0</v>
      </c>
      <c r="AG199" s="140">
        <f>IF(ISERROR(FIND(AG$3,'CFR - XML import'!$A193)),0,VALUE(MID('CFR - XML import'!$A193,SEARCH("&gt;",'CFR - XML import'!$A193,1)+1,SEARCH("/",'CFR - XML import'!$A193,1)-SEARCH("&gt;",'CFR - XML import'!$A193,1)-2)))</f>
        <v>0</v>
      </c>
      <c r="AH199" s="140">
        <f>IF(ISERROR(FIND(AH$3,'CFR - XML import'!$A193)),0,VALUE(MID('CFR - XML import'!$A193,SEARCH("&gt;",'CFR - XML import'!$A193,1)+1,SEARCH("/",'CFR - XML import'!$A193,1)-SEARCH("&gt;",'CFR - XML import'!$A193,1)-2)))</f>
        <v>0</v>
      </c>
      <c r="AI199" s="140">
        <f>IF(ISERROR(FIND(AI$3,'CFR - XML import'!$A193)),0,VALUE(MID('CFR - XML import'!$A193,SEARCH("&gt;",'CFR - XML import'!$A193,1)+1,SEARCH("/",'CFR - XML import'!$A193,1)-SEARCH("&gt;",'CFR - XML import'!$A193,1)-2)))</f>
        <v>0</v>
      </c>
      <c r="AJ199" s="140">
        <f>IF(ISERROR(FIND(AJ$3,'CFR - XML import'!$A193)),0,VALUE(MID('CFR - XML import'!$A193,SEARCH("&gt;",'CFR - XML import'!$A193,1)+1,SEARCH("/",'CFR - XML import'!$A193,1)-SEARCH("&gt;",'CFR - XML import'!$A193,1)-2)))</f>
        <v>0</v>
      </c>
      <c r="AK199" s="140">
        <f>IF(ISERROR(FIND(AK$3,'CFR - XML import'!$A193)),0,VALUE(MID('CFR - XML import'!$A193,SEARCH("&gt;",'CFR - XML import'!$A193,1)+1,SEARCH("/",'CFR - XML import'!$A193,1)-SEARCH("&gt;",'CFR - XML import'!$A193,1)-2)))</f>
        <v>0</v>
      </c>
      <c r="AL199" s="140">
        <f>IF(ISERROR(FIND(AL$3,'CFR - XML import'!$A193)),0,VALUE(MID('CFR - XML import'!$A193,SEARCH("&gt;",'CFR - XML import'!$A193,1)+1,SEARCH("/",'CFR - XML import'!$A193,1)-SEARCH("&gt;",'CFR - XML import'!$A193,1)-2)))</f>
        <v>0</v>
      </c>
      <c r="AM199" s="140">
        <f>IF(ISERROR(FIND(AM$3,'CFR - XML import'!$A193)),0,VALUE(MID('CFR - XML import'!$A193,SEARCH("&gt;",'CFR - XML import'!$A193,1)+1,SEARCH("/",'CFR - XML import'!$A193,1)-SEARCH("&gt;",'CFR - XML import'!$A193,1)-2)))</f>
        <v>0</v>
      </c>
      <c r="AN199" s="140">
        <f>IF(ISERROR(FIND(AN$3,'CFR - XML import'!$A193)),0,VALUE(MID('CFR - XML import'!$A193,SEARCH("&gt;",'CFR - XML import'!$A193,1)+1,SEARCH("/",'CFR - XML import'!$A193,1)-SEARCH("&gt;",'CFR - XML import'!$A193,1)-2)))</f>
        <v>0</v>
      </c>
      <c r="AO199" s="140">
        <f>IF(ISERROR(FIND(AO$3,'CFR - XML import'!$A193)),0,VALUE(MID('CFR - XML import'!$A193,SEARCH("&gt;",'CFR - XML import'!$A193,1)+1,SEARCH("/",'CFR - XML import'!$A193,1)-SEARCH("&gt;",'CFR - XML import'!$A193,1)-2)))</f>
        <v>0</v>
      </c>
      <c r="AP199" s="140">
        <f>IF(ISERROR(FIND(AP$3,'CFR - XML import'!$A193)),0,VALUE(MID('CFR - XML import'!$A193,SEARCH("&gt;",'CFR - XML import'!$A193,1)+1,SEARCH("/",'CFR - XML import'!$A193,1)-SEARCH("&gt;",'CFR - XML import'!$A193,1)-2)))</f>
        <v>0</v>
      </c>
      <c r="AQ199" s="140">
        <f>IF(ISERROR(FIND(AQ$3,'CFR - XML import'!$A193)),0,VALUE(MID('CFR - XML import'!$A193,SEARCH("&gt;",'CFR - XML import'!$A193,1)+1,SEARCH("/",'CFR - XML import'!$A193,1)-SEARCH("&gt;",'CFR - XML import'!$A193,1)-2)))</f>
        <v>0</v>
      </c>
      <c r="AR199" s="140">
        <f>IF(ISERROR(FIND(AR$3,'CFR - XML import'!$A193)),0,VALUE(MID('CFR - XML import'!$A193,SEARCH("&gt;",'CFR - XML import'!$A193,1)+1,SEARCH("/",'CFR - XML import'!$A193,1)-SEARCH("&gt;",'CFR - XML import'!$A193,1)-2)))</f>
        <v>0</v>
      </c>
      <c r="AS199" s="140">
        <f>IF(ISERROR(FIND(AS$3,'CFR - XML import'!$A193)),0,VALUE(MID('CFR - XML import'!$A193,SEARCH("&gt;",'CFR - XML import'!$A193,1)+1,SEARCH("/",'CFR - XML import'!$A193,1)-SEARCH("&gt;",'CFR - XML import'!$A193,1)-2)))</f>
        <v>0</v>
      </c>
      <c r="AT199" s="140">
        <f>IF(ISERROR(FIND(AT$3,'CFR - XML import'!$A193)),0,VALUE(MID('CFR - XML import'!$A193,SEARCH("&gt;",'CFR - XML import'!$A193,1)+1,SEARCH("/",'CFR - XML import'!$A193,1)-SEARCH("&gt;",'CFR - XML import'!$A193,1)-2)))</f>
        <v>0</v>
      </c>
      <c r="AU199" s="140">
        <f>IF(ISERROR(FIND(AU$3,'CFR - XML import'!$A193)),0,VALUE(MID('CFR - XML import'!$A193,SEARCH("&gt;",'CFR - XML import'!$A193,1)+1,SEARCH("/",'CFR - XML import'!$A193,1)-SEARCH("&gt;",'CFR - XML import'!$A193,1)-2)))</f>
        <v>0</v>
      </c>
      <c r="AV199" s="140">
        <f>IF(ISERROR(FIND(AV$3,'CFR - XML import'!$A193)),0,VALUE(MID('CFR - XML import'!$A193,SEARCH("&gt;",'CFR - XML import'!$A193,1)+1,SEARCH("/",'CFR - XML import'!$A193,1)-SEARCH("&gt;",'CFR - XML import'!$A193,1)-2)))</f>
        <v>0</v>
      </c>
      <c r="AW199" s="140">
        <f>IF(ISERROR(FIND(AW$3,'CFR - XML import'!$A193)),0,VALUE(MID('CFR - XML import'!$A193,SEARCH("&gt;",'CFR - XML import'!$A193,1)+1,SEARCH("/",'CFR - XML import'!$A193,1)-SEARCH("&gt;",'CFR - XML import'!$A193,1)-2)))</f>
        <v>0</v>
      </c>
      <c r="AX199" s="140">
        <f>IF(ISERROR(FIND(AX$3,'CFR - XML import'!$A193)),0,VALUE(MID('CFR - XML import'!$A193,SEARCH("&gt;",'CFR - XML import'!$A193,1)+1,SEARCH("/",'CFR - XML import'!$A193,1)-SEARCH("&gt;",'CFR - XML import'!$A193,1)-2)))</f>
        <v>0</v>
      </c>
      <c r="AY199" s="140">
        <f>IF(ISERROR(FIND(AY$3,'CFR - XML import'!$A193)),0,VALUE(MID('CFR - XML import'!$A193,SEARCH("&gt;",'CFR - XML import'!$A193,1)+1,SEARCH("/",'CFR - XML import'!$A193,1)-SEARCH("&gt;",'CFR - XML import'!$A193,1)-2)))</f>
        <v>0</v>
      </c>
      <c r="AZ199" s="140">
        <f>IF(ISERROR(FIND(AZ$3,'CFR - XML import'!$A193)),0,VALUE(MID('CFR - XML import'!$A193,SEARCH("&gt;",'CFR - XML import'!$A193,1)+1,SEARCH("/",'CFR - XML import'!$A193,1)-SEARCH("&gt;",'CFR - XML import'!$A193,1)-2)))</f>
        <v>0</v>
      </c>
      <c r="BA199" s="140">
        <f>IF(ISERROR(FIND(BA$3,'CFR - XML import'!$A193)),0,VALUE(MID('CFR - XML import'!$A193,SEARCH("&gt;",'CFR - XML import'!$A193,1)+1,SEARCH("/",'CFR - XML import'!$A193,1)-SEARCH("&gt;",'CFR - XML import'!$A193,1)-2)))</f>
        <v>0</v>
      </c>
      <c r="BB199" s="140">
        <f>IF(ISERROR(FIND(BB$3,'CFR - XML import'!$A193)),0,VALUE(MID('CFR - XML import'!$A193,SEARCH("&gt;",'CFR - XML import'!$A193,1)+1,SEARCH("/",'CFR - XML import'!$A193,1)-SEARCH("&gt;",'CFR - XML import'!$A193,1)-2)))</f>
        <v>0</v>
      </c>
      <c r="BC199" s="140">
        <f>IF(ISERROR(FIND(BC$3,'CFR - XML import'!$A193)),0,VALUE(MID('CFR - XML import'!$A193,SEARCH("&gt;",'CFR - XML import'!$A193,1)+1,SEARCH("/",'CFR - XML import'!$A193,1)-SEARCH("&gt;",'CFR - XML import'!$A193,1)-2)))</f>
        <v>0</v>
      </c>
      <c r="BD199" s="140">
        <f>IF(ISERROR(FIND(BD$3,'CFR - XML import'!$A193)),0,VALUE(MID('CFR - XML import'!$A193,SEARCH("&gt;",'CFR - XML import'!$A193,1)+1,SEARCH("/",'CFR - XML import'!$A193,1)-SEARCH("&gt;",'CFR - XML import'!$A193,1)-2)))</f>
        <v>0</v>
      </c>
      <c r="BE199" s="140">
        <f>IF(ISERROR(FIND(BE$3,'CFR - XML import'!$A193)),0,VALUE(MID('CFR - XML import'!$A193,SEARCH("&gt;",'CFR - XML import'!$A193,1)+1,SEARCH("/",'CFR - XML import'!$A193,1)-SEARCH("&gt;",'CFR - XML import'!$A193,1)-2)))</f>
        <v>0</v>
      </c>
      <c r="BF199" s="140">
        <f>IF(ISERROR(FIND(BF$3,'CFR - XML import'!$A193)),0,VALUE(MID('CFR - XML import'!$A193,SEARCH("&gt;",'CFR - XML import'!$A193,1)+1,SEARCH("/",'CFR - XML import'!$A193,1)-SEARCH("&gt;",'CFR - XML import'!$A193,1)-2)))</f>
        <v>0</v>
      </c>
      <c r="BG199" s="140">
        <f>IF(ISERROR(FIND(BG$3,'CFR - XML import'!$A193)),0,VALUE(MID('CFR - XML import'!$A193,SEARCH("&gt;",'CFR - XML import'!$A193,1)+1,SEARCH("/",'CFR - XML import'!$A193,1)-SEARCH("&gt;",'CFR - XML import'!$A193,1)-2)))</f>
        <v>0</v>
      </c>
      <c r="BH199" s="140">
        <f>IF(ISERROR(FIND(BH$3,'CFR - XML import'!$A193)),0,VALUE(MID('CFR - XML import'!$A193,SEARCH("&gt;",'CFR - XML import'!$A193,1)+1,SEARCH("/",'CFR - XML import'!$A193,1)-SEARCH("&gt;",'CFR - XML import'!$A193,1)-2)))</f>
        <v>0</v>
      </c>
      <c r="BI199" s="140">
        <f>IF(ISERROR(FIND(BI$3,'CFR - XML import'!$A193)),0,VALUE(MID('CFR - XML import'!$A193,SEARCH("&gt;",'CFR - XML import'!$A193,1)+1,SEARCH("/",'CFR - XML import'!$A193,1)-SEARCH("&gt;",'CFR - XML import'!$A193,1)-2)))</f>
        <v>0</v>
      </c>
      <c r="BJ199" s="140">
        <f>IF(ISERROR(FIND(BJ$3,'CFR - XML import'!$A193)),0,VALUE(MID('CFR - XML import'!$A193,SEARCH("&gt;",'CFR - XML import'!$A193,1)+1,SEARCH("/",'CFR - XML import'!$A193,1)-SEARCH("&gt;",'CFR - XML import'!$A193,1)-2)))</f>
        <v>0</v>
      </c>
      <c r="BK199" s="140">
        <f>IF(ISERROR(FIND(BK$3,'CFR - XML import'!$A193)),0,VALUE(MID('CFR - XML import'!$A193,SEARCH("&gt;",'CFR - XML import'!$A193,1)+1,SEARCH("/",'CFR - XML import'!$A193,1)-SEARCH("&gt;",'CFR - XML import'!$A193,1)-2)))</f>
        <v>0</v>
      </c>
      <c r="BL199" s="140">
        <f>IF(ISERROR(FIND(BL$3,'CFR - XML import'!$A193)),0,VALUE(MID('CFR - XML import'!$A193,SEARCH("&gt;",'CFR - XML import'!$A193,1)+1,SEARCH("/",'CFR - XML import'!$A193,1)-SEARCH("&gt;",'CFR - XML import'!$A193,1)-2)))</f>
        <v>0</v>
      </c>
      <c r="BM199" s="140">
        <f>IF(ISERROR(FIND(BM$3,'CFR - XML import'!$A193)),0,VALUE(MID('CFR - XML import'!$A193,SEARCH("&gt;",'CFR - XML import'!$A193,1)+1,SEARCH("/",'CFR - XML import'!$A193,1)-SEARCH("&gt;",'CFR - XML import'!$A193,1)-2)))</f>
        <v>0</v>
      </c>
      <c r="BN199" s="140">
        <f>IF(ISERROR(FIND(BN$3,'CFR - XML import'!$A193)),0,VALUE(MID('CFR - XML import'!$A193,SEARCH("&gt;",'CFR - XML import'!$A193,1)+1,SEARCH("/",'CFR - XML import'!$A193,1)-SEARCH("&gt;",'CFR - XML import'!$A193,1)-2)))</f>
        <v>0</v>
      </c>
      <c r="BO199" s="140">
        <f>IF(ISERROR(FIND(BO$3,'CFR - XML import'!$A193)),0,VALUE(MID('CFR - XML import'!$A193,SEARCH("&gt;",'CFR - XML import'!$A193,1)+1,SEARCH("/",'CFR - XML import'!$A193,1)-SEARCH("&gt;",'CFR - XML import'!$A193,1)-2)))</f>
        <v>0</v>
      </c>
      <c r="BP199" s="140">
        <f>IF(ISERROR(FIND(BP$3,'CFR - XML import'!$A193)),0,VALUE(MID('CFR - XML import'!$A193,SEARCH("&gt;",'CFR - XML import'!$A193,1)+1,SEARCH("/",'CFR - XML import'!$A193,1)-SEARCH("&gt;",'CFR - XML import'!$A193,1)-2)))</f>
        <v>0</v>
      </c>
      <c r="BQ199" s="140">
        <f>IF(ISERROR(FIND(BQ$3,'CFR - XML import'!$A193)),0,VALUE(MID('CFR - XML import'!$A193,SEARCH("&gt;",'CFR - XML import'!$A193,1)+1,SEARCH("/",'CFR - XML import'!$A193,1)-SEARCH("&gt;",'CFR - XML import'!$A193,1)-2)))</f>
        <v>0</v>
      </c>
      <c r="BR199" s="140">
        <f>IF(ISERROR(FIND(BR$3,'CFR - XML import'!$A193)),0,VALUE(MID('CFR - XML import'!$A193,SEARCH("&gt;",'CFR - XML import'!$A193,1)+1,SEARCH("/",'CFR - XML import'!$A193,1)-SEARCH("&gt;",'CFR - XML import'!$A193,1)-2)))</f>
        <v>0</v>
      </c>
      <c r="BS199" s="140">
        <f>IF(ISERROR(FIND(BS$3,'CFR - XML import'!$A193)),0,VALUE(MID('CFR - XML import'!$A193,SEARCH("&gt;",'CFR - XML import'!$A193,1)+1,SEARCH("/",'CFR - XML import'!$A193,1)-SEARCH("&gt;",'CFR - XML import'!$A193,1)-2)))</f>
        <v>0</v>
      </c>
      <c r="BT199" s="140">
        <f>IF(ISERROR(FIND(BT$3,'CFR - XML import'!$A193)),0,VALUE(MID('CFR - XML import'!$A193,SEARCH("&gt;",'CFR - XML import'!$A193,1)+1,SEARCH("/",'CFR - XML import'!$A193,1)-SEARCH("&gt;",'CFR - XML import'!$A193,1)-2)))</f>
        <v>0</v>
      </c>
      <c r="BU199" s="140">
        <f>IF(ISERROR(FIND(BU$3,'CFR - XML import'!$A193)),0,VALUE(MID('CFR - XML import'!$A193,SEARCH("&gt;",'CFR - XML import'!$A193,1)+1,SEARCH("/",'CFR - XML import'!$A193,1)-SEARCH("&gt;",'CFR - XML import'!$A193,1)-2)))</f>
        <v>0</v>
      </c>
      <c r="BV199" s="140">
        <f>IF(ISERROR(FIND(BV$3,'CFR - XML import'!$A193)),0,VALUE(MID('CFR - XML import'!$A193,SEARCH("&gt;",'CFR - XML import'!$A193,1)+1,SEARCH("/",'CFR - XML import'!$A193,1)-SEARCH("&gt;",'CFR - XML import'!$A193,1)-2)))</f>
        <v>0</v>
      </c>
      <c r="BW199" s="140">
        <f>IF(ISERROR(FIND(BW$3,'CFR - XML import'!$A193)),0,VALUE(MID('CFR - XML import'!$A193,SEARCH("&gt;",'CFR - XML import'!$A193,1)+1,SEARCH("/",'CFR - XML import'!$A193,1)-SEARCH("&gt;",'CFR - XML import'!$A193,1)-2)))</f>
        <v>0</v>
      </c>
      <c r="BX199" s="140">
        <f>IF(ISERROR(FIND(BX$3,'CFR - XML import'!$A193)),0,VALUE(MID('CFR - XML import'!$A193,SEARCH("&gt;",'CFR - XML import'!$A193,1)+1,SEARCH("/",'CFR - XML import'!$A193,1)-SEARCH("&gt;",'CFR - XML import'!$A193,1)-2)))</f>
        <v>0</v>
      </c>
      <c r="BY199" s="140">
        <f>IF(ISERROR(FIND(BY$3,'CFR - XML import'!$A193)),0,VALUE(MID('CFR - XML import'!$A193,SEARCH("&gt;",'CFR - XML import'!$A193,1)+1,SEARCH("/",'CFR - XML import'!$A193,1)-SEARCH("&gt;",'CFR - XML import'!$A193,1)-2)))</f>
        <v>0</v>
      </c>
      <c r="BZ199" s="140">
        <f>IF(ISERROR(FIND(BZ$3,'CFR - XML import'!$A193)),0,VALUE(MID('CFR - XML import'!$A193,SEARCH("&gt;",'CFR - XML import'!$A193,1)+1,SEARCH("/",'CFR - XML import'!$A193,1)-SEARCH("&gt;",'CFR - XML import'!$A193,1)-2)))</f>
        <v>0</v>
      </c>
      <c r="CG199" s="142">
        <f>IF(ISERROR(IF(MID('CFR - XML import'!$A193,LEN($CF$4)+5,LEN('CFR - XML import'!$A193)-(2*LEN($CF$4)+5))="RMMS",1,IF(MID('CFR - XML import'!$A193,LEN("    &lt;InputSystem&gt;")+1,LEN('CFR - XML import'!$A193)-(LEN("    &lt;InputSystem&gt;")+LEN($CF$4)+1))="SIMS",2,0))),0,IF(MID('CFR - XML import'!$A193,LEN($CF$4)+5,LEN('CFR - XML import'!$A193)-(2*LEN($CF$4)+5))="RMMS",1,IF(MID('CFR - XML import'!$A193,LEN("    &lt;InputSystem&gt;")+1,LEN('CFR - XML import'!$A193)-(LEN("    &lt;InputSystem&gt;")+LEN($CF$4)+1))="SIMS",2,0)))</f>
        <v>0</v>
      </c>
      <c r="CH199" s="140">
        <f>IF(ISERROR(FIND(CH$3,'CFR - XML import'!$A193)),0,MID('CFR - XML import'!$A193,SEARCH("&gt;",'CFR - XML import'!$A193,1)+1,SEARCH("/",'CFR - XML import'!$A193,1)-SEARCH("&gt;",'CFR - XML import'!$A193,1)-2))</f>
        <v>0</v>
      </c>
      <c r="CI199" s="140">
        <f>IF(ISERROR(FIND(CI$3,'CFR - XML import'!$A193)),0,MID('CFR - XML import'!$A193,SEARCH("&gt;",'CFR - XML import'!$A193,1)+1,SEARCH("/",'CFR - XML import'!$A193,1)-SEARCH("&gt;",'CFR - XML import'!$A193,1)-2))</f>
        <v>0</v>
      </c>
      <c r="CJ199" s="140">
        <f>IF(ISERROR(FIND(CJ$3,'CFR - XML import'!$A193)),0,MID('CFR - XML import'!$A193,SEARCH("&gt;",'CFR - XML import'!$A193,1)+1,SEARCH("/",'CFR - XML import'!$A193,1)-SEARCH("&gt;",'CFR - XML import'!$A193,1)-2))</f>
        <v>0</v>
      </c>
      <c r="CK199" s="140">
        <f>IF(ISERROR(FIND(CK$3,'CFR - XML import'!$A193)),0,MID('CFR - XML import'!$A193,SEARCH("&gt;",'CFR - XML import'!$A193,1)+1,SEARCH("/",'CFR - XML import'!$A193,1)-SEARCH("&gt;",'CFR - XML import'!$A193,1)-2))</f>
        <v>0</v>
      </c>
      <c r="CL199" s="140">
        <f>IF(ISERROR(FIND(CL$3,'CFR - XML import'!$A193)),0,MID('CFR - XML import'!$A193,SEARCH("&gt;",'CFR - XML import'!$A193,1)+1,SEARCH("/",'CFR - XML import'!$A193,1)-SEARCH("&gt;",'CFR - XML import'!$A193,1)-2))</f>
        <v>0</v>
      </c>
      <c r="CM199" s="140">
        <f>IF(ISERROR(FIND(CM$3,'CFR - XML import'!$A193)),0,MID('CFR - XML import'!$A193,SEARCH("&gt;",'CFR - XML import'!$A193,1)+1,SEARCH("/",'CFR - XML import'!$A193,1)-SEARCH("&gt;",'CFR - XML import'!$A193,1)-2))</f>
        <v>0</v>
      </c>
    </row>
    <row r="200" spans="1:91" x14ac:dyDescent="0.2">
      <c r="A200" s="139" t="str">
        <f>IF(AND('CFR - XML import'!A194&lt;&gt;"",LEFT('CFR - XML import'!A194,1)&lt;&gt;"&lt;",LEFT('CFR - XML import'!A194,3)&lt;&gt;"  &lt;",LEFT('CFR - XML import'!A194,5)&lt;&gt;"    &lt;",LEFT('CFR - XML import'!A194,7)&lt;&gt;"      &lt;",LEFT('CFR - XML import'!A194,9)&lt;&gt;"        &lt;",$B$1="SIMS"),'CFR - XML import'!A194,IF(AND(LEFT('CFR - XML import'!A194,9)="&lt;Details&gt;",$B$1="RM"),'CFR - XML import'!A194,""))</f>
        <v/>
      </c>
      <c r="B200" s="140">
        <f>IF(ISERROR(FIND(B$3,'CFR - XML import'!$A194)),0,VALUE(MID('CFR - XML import'!$A194,SEARCH("&gt;",'CFR - XML import'!$A194,1)+1,SEARCH("/",'CFR - XML import'!$A194,1)-SEARCH("&gt;",'CFR - XML import'!$A194,1)-2)))</f>
        <v>0</v>
      </c>
      <c r="D200" s="140">
        <f>IF(ISERROR(FIND(D$3,'CFR - XML import'!$A194)),0,MID('CFR - XML import'!$A194,SEARCH("&gt;",'CFR - XML import'!$A194,1)+1,SEARCH("/",'CFR - XML import'!$A194,1)-SEARCH("&gt;",'CFR - XML import'!$A194,1)-2))</f>
        <v>0</v>
      </c>
      <c r="E200" s="140">
        <f>IF(ISERROR(FIND(E$3,'CFR - XML import'!$A194)),0,MID('CFR - XML import'!$A194,SEARCH("&gt;",'CFR - XML import'!$A194,1)+1,SEARCH("/",'CFR - XML import'!$A194,1)-SEARCH("&gt;",'CFR - XML import'!$A194,1)-2))</f>
        <v>0</v>
      </c>
      <c r="F200" s="141">
        <f>IF($B$1="SIMS",IF(ISERROR(FIND(F$3,'CFR - XML import'!$A194)),0,VALUE(MID('CFR - XML import'!$A194,15,10))),IF(ISERROR(FIND(F$3,'CFR - XML import'!$A194)),0,VALUE(MID('CFR - XML import'!$A194,15,10))))</f>
        <v>0</v>
      </c>
      <c r="G200" s="140">
        <f>IF(ISERROR(FIND(G$3,'CFR - XML import'!$A194)),0,VALUE(MID('CFR - XML import'!$A194,SEARCH("&gt;",'CFR - XML import'!$A194,1)+1,SEARCH("/",'CFR - XML import'!$A194,1)-SEARCH("&gt;",'CFR - XML import'!$A194,1)-2)))</f>
        <v>0</v>
      </c>
      <c r="H200" s="140">
        <f>IF(ISERROR(FIND(H$3,'CFR - XML import'!$A194)),0,VALUE(MID('CFR - XML import'!$A194,SEARCH("&gt;",'CFR - XML import'!$A194,1)+1,SEARCH("/",'CFR - XML import'!$A194,1)-SEARCH("&gt;",'CFR - XML import'!$A194,1)-2)))</f>
        <v>0</v>
      </c>
      <c r="I200" s="140">
        <f>IF(ISERROR(FIND(I$3,'CFR - XML import'!$A194)),0,VALUE(MID('CFR - XML import'!$A194,SEARCH("&gt;",'CFR - XML import'!$A194,1)+1,SEARCH("/",'CFR - XML import'!$A194,1)-SEARCH("&gt;",'CFR - XML import'!$A194,1)-2)))</f>
        <v>0</v>
      </c>
      <c r="J200" s="140">
        <f>IF(ISERROR(FIND(J$3,'CFR - XML import'!$A194)),0,VALUE(MID('CFR - XML import'!$A194,SEARCH("&gt;",'CFR - XML import'!$A194,1)+1,SEARCH("/",'CFR - XML import'!$A194,1)-SEARCH("&gt;",'CFR - XML import'!$A194,1)-2)))</f>
        <v>0</v>
      </c>
      <c r="K200" s="140">
        <f>IF(ISERROR(FIND(K$3,'CFR - XML import'!$A194)),0,VALUE(MID('CFR - XML import'!$A194,SEARCH("&gt;",'CFR - XML import'!$A194,1)+1,SEARCH("/",'CFR - XML import'!$A194,1)-SEARCH("&gt;",'CFR - XML import'!$A194,1)-2)))</f>
        <v>0</v>
      </c>
      <c r="L200" s="140">
        <f>IF(ISERROR(FIND(L$3,'CFR - XML import'!$A194)),0,VALUE(MID('CFR - XML import'!$A194,SEARCH("&gt;",'CFR - XML import'!$A194,1)+1,SEARCH("/",'CFR - XML import'!$A194,1)-SEARCH("&gt;",'CFR - XML import'!$A194,1)-2)))</f>
        <v>0</v>
      </c>
      <c r="M200" s="140">
        <f>IF(ISERROR(FIND(M$3,'CFR - XML import'!$A194)),0,VALUE(MID('CFR - XML import'!$A194,SEARCH("&gt;",'CFR - XML import'!$A194,1)+1,SEARCH("/",'CFR - XML import'!$A194,1)-SEARCH("&gt;",'CFR - XML import'!$A194,1)-2)))</f>
        <v>0</v>
      </c>
      <c r="N200" s="140">
        <f>IF(ISERROR(FIND(N$3,'CFR - XML import'!$A194)),0,VALUE(MID('CFR - XML import'!$A194,SEARCH("&gt;",'CFR - XML import'!$A194,1)+1,SEARCH("/",'CFR - XML import'!$A194,1)-SEARCH("&gt;",'CFR - XML import'!$A194,1)-2)))</f>
        <v>0</v>
      </c>
      <c r="O200" s="140">
        <f>IF(ISERROR(FIND(O$3,'CFR - XML import'!$A194)),0,VALUE(MID('CFR - XML import'!$A194,SEARCH("&gt;",'CFR - XML import'!$A194,1)+1,SEARCH("/",'CFR - XML import'!$A194,1)-SEARCH("&gt;",'CFR - XML import'!$A194,1)-2)))</f>
        <v>0</v>
      </c>
      <c r="P200" s="140">
        <f>IF(ISERROR(FIND(P$3,'CFR - XML import'!$A194)),0,VALUE(MID('CFR - XML import'!$A194,SEARCH("&gt;",'CFR - XML import'!$A194,1)+1,SEARCH("/",'CFR - XML import'!$A194,1)-SEARCH("&gt;",'CFR - XML import'!$A194,1)-2)))</f>
        <v>0</v>
      </c>
      <c r="Q200" s="140">
        <f>IF(ISERROR(FIND(Q$3,'CFR - XML import'!$A194)),0,VALUE(MID('CFR - XML import'!$A194,SEARCH("&gt;",'CFR - XML import'!$A194,1)+1,SEARCH("/",'CFR - XML import'!$A194,1)-SEARCH("&gt;",'CFR - XML import'!$A194,1)-2)))</f>
        <v>0</v>
      </c>
      <c r="R200" s="140">
        <f>IF(ISERROR(FIND(R$3,'CFR - XML import'!$A194)),0,VALUE(MID('CFR - XML import'!$A194,SEARCH("&gt;",'CFR - XML import'!$A194,1)+1,SEARCH("/",'CFR - XML import'!$A194,1)-SEARCH("&gt;",'CFR - XML import'!$A194,1)-2)))</f>
        <v>0</v>
      </c>
      <c r="S200" s="140">
        <f>IF(ISERROR(FIND(S$3,'CFR - XML import'!$A194)),0,VALUE(MID('CFR - XML import'!$A194,SEARCH("&gt;",'CFR - XML import'!$A194,1)+1,SEARCH("/",'CFR - XML import'!$A194,1)-SEARCH("&gt;",'CFR - XML import'!$A194,1)-2)))</f>
        <v>0</v>
      </c>
      <c r="T200" s="140">
        <f>IF(ISERROR(FIND(T$3,'CFR - XML import'!$A194)),0,VALUE(MID('CFR - XML import'!$A194,SEARCH("&gt;",'CFR - XML import'!$A194,1)+1,SEARCH("/",'CFR - XML import'!$A194,1)-SEARCH("&gt;",'CFR - XML import'!$A194,1)-2)))</f>
        <v>0</v>
      </c>
      <c r="U200" s="140">
        <f>IF(ISERROR(FIND(U$3,'CFR - XML import'!$A194)),0,VALUE(MID('CFR - XML import'!$A194,SEARCH("&gt;",'CFR - XML import'!$A194,1)+1,SEARCH("/",'CFR - XML import'!$A194,1)-SEARCH("&gt;",'CFR - XML import'!$A194,1)-2)))</f>
        <v>0</v>
      </c>
      <c r="V200" s="140">
        <f>IF(ISERROR(FIND(V$3,'CFR - XML import'!$A194)),0,VALUE(MID('CFR - XML import'!$A194,SEARCH("&gt;",'CFR - XML import'!$A194,1)+1,SEARCH("/",'CFR - XML import'!$A194,1)-SEARCH("&gt;",'CFR - XML import'!$A194,1)-2)))</f>
        <v>0</v>
      </c>
      <c r="W200" s="140">
        <f>IF(ISERROR(FIND(W$3,'CFR - XML import'!$A194)),0,VALUE(MID('CFR - XML import'!$A194,SEARCH("&gt;",'CFR - XML import'!$A194,1)+1,SEARCH("/",'CFR - XML import'!$A194,1)-SEARCH("&gt;",'CFR - XML import'!$A194,1)-2)))</f>
        <v>0</v>
      </c>
      <c r="X200" s="140"/>
      <c r="Y200" s="140">
        <f>IF(ISERROR(FIND(Y$3,'CFR - XML import'!$A194)),0,VALUE(MID('CFR - XML import'!$A194,SEARCH("&gt;",'CFR - XML import'!$A194,1)+1,SEARCH("/",'CFR - XML import'!$A194,1)-SEARCH("&gt;",'CFR - XML import'!$A194,1)-2)))</f>
        <v>0</v>
      </c>
      <c r="Z200" s="140">
        <f>IF(ISERROR(FIND(Z$3,'CFR - XML import'!$A194)),0,VALUE(MID('CFR - XML import'!$A194,SEARCH("&gt;",'CFR - XML import'!$A194,1)+1,SEARCH("/",'CFR - XML import'!$A194,1)-SEARCH("&gt;",'CFR - XML import'!$A194,1)-2)))</f>
        <v>0</v>
      </c>
      <c r="AA200" s="140">
        <f>IF(ISERROR(FIND(AA$3,'CFR - XML import'!$A194)),0,VALUE(MID('CFR - XML import'!$A194,SEARCH("&gt;",'CFR - XML import'!$A194,1)+1,SEARCH("/",'CFR - XML import'!$A194,1)-SEARCH("&gt;",'CFR - XML import'!$A194,1)-2)))</f>
        <v>0</v>
      </c>
      <c r="AB200" s="140">
        <f>IF(ISERROR(FIND(AB$3,'CFR - XML import'!$A194)),0,VALUE(MID('CFR - XML import'!$A194,SEARCH("&gt;",'CFR - XML import'!$A194,1)+1,SEARCH("/",'CFR - XML import'!$A194,1)-SEARCH("&gt;",'CFR - XML import'!$A194,1)-2)))</f>
        <v>0</v>
      </c>
      <c r="AC200" s="140">
        <f>IF(ISERROR(FIND(AC$3,'CFR - XML import'!$A194)),0,VALUE(MID('CFR - XML import'!$A194,SEARCH("&gt;",'CFR - XML import'!$A194,1)+1,SEARCH("/",'CFR - XML import'!$A194,1)-SEARCH("&gt;",'CFR - XML import'!$A194,1)-2)))</f>
        <v>0</v>
      </c>
      <c r="AD200" s="140">
        <f>IF(ISERROR(FIND(AD$3,'CFR - XML import'!$A194)),0,VALUE(MID('CFR - XML import'!$A194,SEARCH("&gt;",'CFR - XML import'!$A194,1)+1,SEARCH("/",'CFR - XML import'!$A194,1)-SEARCH("&gt;",'CFR - XML import'!$A194,1)-2)))</f>
        <v>0</v>
      </c>
      <c r="AE200" s="140">
        <f>IF(ISERROR(FIND(AE$3,'CFR - XML import'!$A194)),0,VALUE(MID('CFR - XML import'!$A194,SEARCH("&gt;",'CFR - XML import'!$A194,1)+1,SEARCH("/",'CFR - XML import'!$A194,1)-SEARCH("&gt;",'CFR - XML import'!$A194,1)-2)))</f>
        <v>0</v>
      </c>
      <c r="AF200" s="140">
        <f>IF(ISERROR(FIND(AF$3,'CFR - XML import'!$A194)),0,VALUE(MID('CFR - XML import'!$A194,SEARCH("&gt;",'CFR - XML import'!$A194,1)+1,SEARCH("/",'CFR - XML import'!$A194,1)-SEARCH("&gt;",'CFR - XML import'!$A194,1)-2)))</f>
        <v>0</v>
      </c>
      <c r="AG200" s="140">
        <f>IF(ISERROR(FIND(AG$3,'CFR - XML import'!$A194)),0,VALUE(MID('CFR - XML import'!$A194,SEARCH("&gt;",'CFR - XML import'!$A194,1)+1,SEARCH("/",'CFR - XML import'!$A194,1)-SEARCH("&gt;",'CFR - XML import'!$A194,1)-2)))</f>
        <v>0</v>
      </c>
      <c r="AH200" s="140">
        <f>IF(ISERROR(FIND(AH$3,'CFR - XML import'!$A194)),0,VALUE(MID('CFR - XML import'!$A194,SEARCH("&gt;",'CFR - XML import'!$A194,1)+1,SEARCH("/",'CFR - XML import'!$A194,1)-SEARCH("&gt;",'CFR - XML import'!$A194,1)-2)))</f>
        <v>0</v>
      </c>
      <c r="AI200" s="140">
        <f>IF(ISERROR(FIND(AI$3,'CFR - XML import'!$A194)),0,VALUE(MID('CFR - XML import'!$A194,SEARCH("&gt;",'CFR - XML import'!$A194,1)+1,SEARCH("/",'CFR - XML import'!$A194,1)-SEARCH("&gt;",'CFR - XML import'!$A194,1)-2)))</f>
        <v>0</v>
      </c>
      <c r="AJ200" s="140">
        <f>IF(ISERROR(FIND(AJ$3,'CFR - XML import'!$A194)),0,VALUE(MID('CFR - XML import'!$A194,SEARCH("&gt;",'CFR - XML import'!$A194,1)+1,SEARCH("/",'CFR - XML import'!$A194,1)-SEARCH("&gt;",'CFR - XML import'!$A194,1)-2)))</f>
        <v>0</v>
      </c>
      <c r="AK200" s="140">
        <f>IF(ISERROR(FIND(AK$3,'CFR - XML import'!$A194)),0,VALUE(MID('CFR - XML import'!$A194,SEARCH("&gt;",'CFR - XML import'!$A194,1)+1,SEARCH("/",'CFR - XML import'!$A194,1)-SEARCH("&gt;",'CFR - XML import'!$A194,1)-2)))</f>
        <v>0</v>
      </c>
      <c r="AL200" s="140">
        <f>IF(ISERROR(FIND(AL$3,'CFR - XML import'!$A194)),0,VALUE(MID('CFR - XML import'!$A194,SEARCH("&gt;",'CFR - XML import'!$A194,1)+1,SEARCH("/",'CFR - XML import'!$A194,1)-SEARCH("&gt;",'CFR - XML import'!$A194,1)-2)))</f>
        <v>0</v>
      </c>
      <c r="AM200" s="140">
        <f>IF(ISERROR(FIND(AM$3,'CFR - XML import'!$A194)),0,VALUE(MID('CFR - XML import'!$A194,SEARCH("&gt;",'CFR - XML import'!$A194,1)+1,SEARCH("/",'CFR - XML import'!$A194,1)-SEARCH("&gt;",'CFR - XML import'!$A194,1)-2)))</f>
        <v>0</v>
      </c>
      <c r="AN200" s="140">
        <f>IF(ISERROR(FIND(AN$3,'CFR - XML import'!$A194)),0,VALUE(MID('CFR - XML import'!$A194,SEARCH("&gt;",'CFR - XML import'!$A194,1)+1,SEARCH("/",'CFR - XML import'!$A194,1)-SEARCH("&gt;",'CFR - XML import'!$A194,1)-2)))</f>
        <v>0</v>
      </c>
      <c r="AO200" s="140">
        <f>IF(ISERROR(FIND(AO$3,'CFR - XML import'!$A194)),0,VALUE(MID('CFR - XML import'!$A194,SEARCH("&gt;",'CFR - XML import'!$A194,1)+1,SEARCH("/",'CFR - XML import'!$A194,1)-SEARCH("&gt;",'CFR - XML import'!$A194,1)-2)))</f>
        <v>0</v>
      </c>
      <c r="AP200" s="140">
        <f>IF(ISERROR(FIND(AP$3,'CFR - XML import'!$A194)),0,VALUE(MID('CFR - XML import'!$A194,SEARCH("&gt;",'CFR - XML import'!$A194,1)+1,SEARCH("/",'CFR - XML import'!$A194,1)-SEARCH("&gt;",'CFR - XML import'!$A194,1)-2)))</f>
        <v>0</v>
      </c>
      <c r="AQ200" s="140">
        <f>IF(ISERROR(FIND(AQ$3,'CFR - XML import'!$A194)),0,VALUE(MID('CFR - XML import'!$A194,SEARCH("&gt;",'CFR - XML import'!$A194,1)+1,SEARCH("/",'CFR - XML import'!$A194,1)-SEARCH("&gt;",'CFR - XML import'!$A194,1)-2)))</f>
        <v>0</v>
      </c>
      <c r="AR200" s="140">
        <f>IF(ISERROR(FIND(AR$3,'CFR - XML import'!$A194)),0,VALUE(MID('CFR - XML import'!$A194,SEARCH("&gt;",'CFR - XML import'!$A194,1)+1,SEARCH("/",'CFR - XML import'!$A194,1)-SEARCH("&gt;",'CFR - XML import'!$A194,1)-2)))</f>
        <v>0</v>
      </c>
      <c r="AS200" s="140">
        <f>IF(ISERROR(FIND(AS$3,'CFR - XML import'!$A194)),0,VALUE(MID('CFR - XML import'!$A194,SEARCH("&gt;",'CFR - XML import'!$A194,1)+1,SEARCH("/",'CFR - XML import'!$A194,1)-SEARCH("&gt;",'CFR - XML import'!$A194,1)-2)))</f>
        <v>0</v>
      </c>
      <c r="AT200" s="140">
        <f>IF(ISERROR(FIND(AT$3,'CFR - XML import'!$A194)),0,VALUE(MID('CFR - XML import'!$A194,SEARCH("&gt;",'CFR - XML import'!$A194,1)+1,SEARCH("/",'CFR - XML import'!$A194,1)-SEARCH("&gt;",'CFR - XML import'!$A194,1)-2)))</f>
        <v>0</v>
      </c>
      <c r="AU200" s="140">
        <f>IF(ISERROR(FIND(AU$3,'CFR - XML import'!$A194)),0,VALUE(MID('CFR - XML import'!$A194,SEARCH("&gt;",'CFR - XML import'!$A194,1)+1,SEARCH("/",'CFR - XML import'!$A194,1)-SEARCH("&gt;",'CFR - XML import'!$A194,1)-2)))</f>
        <v>0</v>
      </c>
      <c r="AV200" s="140">
        <f>IF(ISERROR(FIND(AV$3,'CFR - XML import'!$A194)),0,VALUE(MID('CFR - XML import'!$A194,SEARCH("&gt;",'CFR - XML import'!$A194,1)+1,SEARCH("/",'CFR - XML import'!$A194,1)-SEARCH("&gt;",'CFR - XML import'!$A194,1)-2)))</f>
        <v>0</v>
      </c>
      <c r="AW200" s="140">
        <f>IF(ISERROR(FIND(AW$3,'CFR - XML import'!$A194)),0,VALUE(MID('CFR - XML import'!$A194,SEARCH("&gt;",'CFR - XML import'!$A194,1)+1,SEARCH("/",'CFR - XML import'!$A194,1)-SEARCH("&gt;",'CFR - XML import'!$A194,1)-2)))</f>
        <v>0</v>
      </c>
      <c r="AX200" s="140">
        <f>IF(ISERROR(FIND(AX$3,'CFR - XML import'!$A194)),0,VALUE(MID('CFR - XML import'!$A194,SEARCH("&gt;",'CFR - XML import'!$A194,1)+1,SEARCH("/",'CFR - XML import'!$A194,1)-SEARCH("&gt;",'CFR - XML import'!$A194,1)-2)))</f>
        <v>0</v>
      </c>
      <c r="AY200" s="140">
        <f>IF(ISERROR(FIND(AY$3,'CFR - XML import'!$A194)),0,VALUE(MID('CFR - XML import'!$A194,SEARCH("&gt;",'CFR - XML import'!$A194,1)+1,SEARCH("/",'CFR - XML import'!$A194,1)-SEARCH("&gt;",'CFR - XML import'!$A194,1)-2)))</f>
        <v>0</v>
      </c>
      <c r="AZ200" s="140">
        <f>IF(ISERROR(FIND(AZ$3,'CFR - XML import'!$A194)),0,VALUE(MID('CFR - XML import'!$A194,SEARCH("&gt;",'CFR - XML import'!$A194,1)+1,SEARCH("/",'CFR - XML import'!$A194,1)-SEARCH("&gt;",'CFR - XML import'!$A194,1)-2)))</f>
        <v>0</v>
      </c>
      <c r="BA200" s="140">
        <f>IF(ISERROR(FIND(BA$3,'CFR - XML import'!$A194)),0,VALUE(MID('CFR - XML import'!$A194,SEARCH("&gt;",'CFR - XML import'!$A194,1)+1,SEARCH("/",'CFR - XML import'!$A194,1)-SEARCH("&gt;",'CFR - XML import'!$A194,1)-2)))</f>
        <v>0</v>
      </c>
      <c r="BB200" s="140">
        <f>IF(ISERROR(FIND(BB$3,'CFR - XML import'!$A194)),0,VALUE(MID('CFR - XML import'!$A194,SEARCH("&gt;",'CFR - XML import'!$A194,1)+1,SEARCH("/",'CFR - XML import'!$A194,1)-SEARCH("&gt;",'CFR - XML import'!$A194,1)-2)))</f>
        <v>0</v>
      </c>
      <c r="BC200" s="140">
        <f>IF(ISERROR(FIND(BC$3,'CFR - XML import'!$A194)),0,VALUE(MID('CFR - XML import'!$A194,SEARCH("&gt;",'CFR - XML import'!$A194,1)+1,SEARCH("/",'CFR - XML import'!$A194,1)-SEARCH("&gt;",'CFR - XML import'!$A194,1)-2)))</f>
        <v>0</v>
      </c>
      <c r="BD200" s="140">
        <f>IF(ISERROR(FIND(BD$3,'CFR - XML import'!$A194)),0,VALUE(MID('CFR - XML import'!$A194,SEARCH("&gt;",'CFR - XML import'!$A194,1)+1,SEARCH("/",'CFR - XML import'!$A194,1)-SEARCH("&gt;",'CFR - XML import'!$A194,1)-2)))</f>
        <v>0</v>
      </c>
      <c r="BE200" s="140">
        <f>IF(ISERROR(FIND(BE$3,'CFR - XML import'!$A194)),0,VALUE(MID('CFR - XML import'!$A194,SEARCH("&gt;",'CFR - XML import'!$A194,1)+1,SEARCH("/",'CFR - XML import'!$A194,1)-SEARCH("&gt;",'CFR - XML import'!$A194,1)-2)))</f>
        <v>0</v>
      </c>
      <c r="BF200" s="140">
        <f>IF(ISERROR(FIND(BF$3,'CFR - XML import'!$A194)),0,VALUE(MID('CFR - XML import'!$A194,SEARCH("&gt;",'CFR - XML import'!$A194,1)+1,SEARCH("/",'CFR - XML import'!$A194,1)-SEARCH("&gt;",'CFR - XML import'!$A194,1)-2)))</f>
        <v>0</v>
      </c>
      <c r="BG200" s="140">
        <f>IF(ISERROR(FIND(BG$3,'CFR - XML import'!$A194)),0,VALUE(MID('CFR - XML import'!$A194,SEARCH("&gt;",'CFR - XML import'!$A194,1)+1,SEARCH("/",'CFR - XML import'!$A194,1)-SEARCH("&gt;",'CFR - XML import'!$A194,1)-2)))</f>
        <v>0</v>
      </c>
      <c r="BH200" s="140">
        <f>IF(ISERROR(FIND(BH$3,'CFR - XML import'!$A194)),0,VALUE(MID('CFR - XML import'!$A194,SEARCH("&gt;",'CFR - XML import'!$A194,1)+1,SEARCH("/",'CFR - XML import'!$A194,1)-SEARCH("&gt;",'CFR - XML import'!$A194,1)-2)))</f>
        <v>0</v>
      </c>
      <c r="BI200" s="140">
        <f>IF(ISERROR(FIND(BI$3,'CFR - XML import'!$A194)),0,VALUE(MID('CFR - XML import'!$A194,SEARCH("&gt;",'CFR - XML import'!$A194,1)+1,SEARCH("/",'CFR - XML import'!$A194,1)-SEARCH("&gt;",'CFR - XML import'!$A194,1)-2)))</f>
        <v>0</v>
      </c>
      <c r="BJ200" s="140">
        <f>IF(ISERROR(FIND(BJ$3,'CFR - XML import'!$A194)),0,VALUE(MID('CFR - XML import'!$A194,SEARCH("&gt;",'CFR - XML import'!$A194,1)+1,SEARCH("/",'CFR - XML import'!$A194,1)-SEARCH("&gt;",'CFR - XML import'!$A194,1)-2)))</f>
        <v>0</v>
      </c>
      <c r="BK200" s="140">
        <f>IF(ISERROR(FIND(BK$3,'CFR - XML import'!$A194)),0,VALUE(MID('CFR - XML import'!$A194,SEARCH("&gt;",'CFR - XML import'!$A194,1)+1,SEARCH("/",'CFR - XML import'!$A194,1)-SEARCH("&gt;",'CFR - XML import'!$A194,1)-2)))</f>
        <v>0</v>
      </c>
      <c r="BL200" s="140">
        <f>IF(ISERROR(FIND(BL$3,'CFR - XML import'!$A194)),0,VALUE(MID('CFR - XML import'!$A194,SEARCH("&gt;",'CFR - XML import'!$A194,1)+1,SEARCH("/",'CFR - XML import'!$A194,1)-SEARCH("&gt;",'CFR - XML import'!$A194,1)-2)))</f>
        <v>0</v>
      </c>
      <c r="BM200" s="140">
        <f>IF(ISERROR(FIND(BM$3,'CFR - XML import'!$A194)),0,VALUE(MID('CFR - XML import'!$A194,SEARCH("&gt;",'CFR - XML import'!$A194,1)+1,SEARCH("/",'CFR - XML import'!$A194,1)-SEARCH("&gt;",'CFR - XML import'!$A194,1)-2)))</f>
        <v>0</v>
      </c>
      <c r="BN200" s="140">
        <f>IF(ISERROR(FIND(BN$3,'CFR - XML import'!$A194)),0,VALUE(MID('CFR - XML import'!$A194,SEARCH("&gt;",'CFR - XML import'!$A194,1)+1,SEARCH("/",'CFR - XML import'!$A194,1)-SEARCH("&gt;",'CFR - XML import'!$A194,1)-2)))</f>
        <v>0</v>
      </c>
      <c r="BO200" s="140">
        <f>IF(ISERROR(FIND(BO$3,'CFR - XML import'!$A194)),0,VALUE(MID('CFR - XML import'!$A194,SEARCH("&gt;",'CFR - XML import'!$A194,1)+1,SEARCH("/",'CFR - XML import'!$A194,1)-SEARCH("&gt;",'CFR - XML import'!$A194,1)-2)))</f>
        <v>0</v>
      </c>
      <c r="BP200" s="140">
        <f>IF(ISERROR(FIND(BP$3,'CFR - XML import'!$A194)),0,VALUE(MID('CFR - XML import'!$A194,SEARCH("&gt;",'CFR - XML import'!$A194,1)+1,SEARCH("/",'CFR - XML import'!$A194,1)-SEARCH("&gt;",'CFR - XML import'!$A194,1)-2)))</f>
        <v>0</v>
      </c>
      <c r="BQ200" s="140">
        <f>IF(ISERROR(FIND(BQ$3,'CFR - XML import'!$A194)),0,VALUE(MID('CFR - XML import'!$A194,SEARCH("&gt;",'CFR - XML import'!$A194,1)+1,SEARCH("/",'CFR - XML import'!$A194,1)-SEARCH("&gt;",'CFR - XML import'!$A194,1)-2)))</f>
        <v>0</v>
      </c>
      <c r="BR200" s="140">
        <f>IF(ISERROR(FIND(BR$3,'CFR - XML import'!$A194)),0,VALUE(MID('CFR - XML import'!$A194,SEARCH("&gt;",'CFR - XML import'!$A194,1)+1,SEARCH("/",'CFR - XML import'!$A194,1)-SEARCH("&gt;",'CFR - XML import'!$A194,1)-2)))</f>
        <v>0</v>
      </c>
      <c r="BS200" s="140">
        <f>IF(ISERROR(FIND(BS$3,'CFR - XML import'!$A194)),0,VALUE(MID('CFR - XML import'!$A194,SEARCH("&gt;",'CFR - XML import'!$A194,1)+1,SEARCH("/",'CFR - XML import'!$A194,1)-SEARCH("&gt;",'CFR - XML import'!$A194,1)-2)))</f>
        <v>0</v>
      </c>
      <c r="BT200" s="140">
        <f>IF(ISERROR(FIND(BT$3,'CFR - XML import'!$A194)),0,VALUE(MID('CFR - XML import'!$A194,SEARCH("&gt;",'CFR - XML import'!$A194,1)+1,SEARCH("/",'CFR - XML import'!$A194,1)-SEARCH("&gt;",'CFR - XML import'!$A194,1)-2)))</f>
        <v>0</v>
      </c>
      <c r="BU200" s="140">
        <f>IF(ISERROR(FIND(BU$3,'CFR - XML import'!$A194)),0,VALUE(MID('CFR - XML import'!$A194,SEARCH("&gt;",'CFR - XML import'!$A194,1)+1,SEARCH("/",'CFR - XML import'!$A194,1)-SEARCH("&gt;",'CFR - XML import'!$A194,1)-2)))</f>
        <v>0</v>
      </c>
      <c r="BV200" s="140">
        <f>IF(ISERROR(FIND(BV$3,'CFR - XML import'!$A194)),0,VALUE(MID('CFR - XML import'!$A194,SEARCH("&gt;",'CFR - XML import'!$A194,1)+1,SEARCH("/",'CFR - XML import'!$A194,1)-SEARCH("&gt;",'CFR - XML import'!$A194,1)-2)))</f>
        <v>0</v>
      </c>
      <c r="BW200" s="140">
        <f>IF(ISERROR(FIND(BW$3,'CFR - XML import'!$A194)),0,VALUE(MID('CFR - XML import'!$A194,SEARCH("&gt;",'CFR - XML import'!$A194,1)+1,SEARCH("/",'CFR - XML import'!$A194,1)-SEARCH("&gt;",'CFR - XML import'!$A194,1)-2)))</f>
        <v>0</v>
      </c>
      <c r="BX200" s="140">
        <f>IF(ISERROR(FIND(BX$3,'CFR - XML import'!$A194)),0,VALUE(MID('CFR - XML import'!$A194,SEARCH("&gt;",'CFR - XML import'!$A194,1)+1,SEARCH("/",'CFR - XML import'!$A194,1)-SEARCH("&gt;",'CFR - XML import'!$A194,1)-2)))</f>
        <v>0</v>
      </c>
      <c r="BY200" s="140">
        <f>IF(ISERROR(FIND(BY$3,'CFR - XML import'!$A194)),0,VALUE(MID('CFR - XML import'!$A194,SEARCH("&gt;",'CFR - XML import'!$A194,1)+1,SEARCH("/",'CFR - XML import'!$A194,1)-SEARCH("&gt;",'CFR - XML import'!$A194,1)-2)))</f>
        <v>0</v>
      </c>
      <c r="BZ200" s="140">
        <f>IF(ISERROR(FIND(BZ$3,'CFR - XML import'!$A194)),0,VALUE(MID('CFR - XML import'!$A194,SEARCH("&gt;",'CFR - XML import'!$A194,1)+1,SEARCH("/",'CFR - XML import'!$A194,1)-SEARCH("&gt;",'CFR - XML import'!$A194,1)-2)))</f>
        <v>0</v>
      </c>
      <c r="CG200" s="142">
        <f>IF(ISERROR(IF(MID('CFR - XML import'!$A194,LEN($CF$4)+5,LEN('CFR - XML import'!$A194)-(2*LEN($CF$4)+5))="RMMS",1,IF(MID('CFR - XML import'!$A194,LEN("    &lt;InputSystem&gt;")+1,LEN('CFR - XML import'!$A194)-(LEN("    &lt;InputSystem&gt;")+LEN($CF$4)+1))="SIMS",2,0))),0,IF(MID('CFR - XML import'!$A194,LEN($CF$4)+5,LEN('CFR - XML import'!$A194)-(2*LEN($CF$4)+5))="RMMS",1,IF(MID('CFR - XML import'!$A194,LEN("    &lt;InputSystem&gt;")+1,LEN('CFR - XML import'!$A194)-(LEN("    &lt;InputSystem&gt;")+LEN($CF$4)+1))="SIMS",2,0)))</f>
        <v>0</v>
      </c>
      <c r="CH200" s="140">
        <f>IF(ISERROR(FIND(CH$3,'CFR - XML import'!$A194)),0,MID('CFR - XML import'!$A194,SEARCH("&gt;",'CFR - XML import'!$A194,1)+1,SEARCH("/",'CFR - XML import'!$A194,1)-SEARCH("&gt;",'CFR - XML import'!$A194,1)-2))</f>
        <v>0</v>
      </c>
      <c r="CI200" s="140">
        <f>IF(ISERROR(FIND(CI$3,'CFR - XML import'!$A194)),0,MID('CFR - XML import'!$A194,SEARCH("&gt;",'CFR - XML import'!$A194,1)+1,SEARCH("/",'CFR - XML import'!$A194,1)-SEARCH("&gt;",'CFR - XML import'!$A194,1)-2))</f>
        <v>0</v>
      </c>
      <c r="CJ200" s="140">
        <f>IF(ISERROR(FIND(CJ$3,'CFR - XML import'!$A194)),0,MID('CFR - XML import'!$A194,SEARCH("&gt;",'CFR - XML import'!$A194,1)+1,SEARCH("/",'CFR - XML import'!$A194,1)-SEARCH("&gt;",'CFR - XML import'!$A194,1)-2))</f>
        <v>0</v>
      </c>
      <c r="CK200" s="140">
        <f>IF(ISERROR(FIND(CK$3,'CFR - XML import'!$A194)),0,MID('CFR - XML import'!$A194,SEARCH("&gt;",'CFR - XML import'!$A194,1)+1,SEARCH("/",'CFR - XML import'!$A194,1)-SEARCH("&gt;",'CFR - XML import'!$A194,1)-2))</f>
        <v>0</v>
      </c>
      <c r="CL200" s="140">
        <f>IF(ISERROR(FIND(CL$3,'CFR - XML import'!$A194)),0,MID('CFR - XML import'!$A194,SEARCH("&gt;",'CFR - XML import'!$A194,1)+1,SEARCH("/",'CFR - XML import'!$A194,1)-SEARCH("&gt;",'CFR - XML import'!$A194,1)-2))</f>
        <v>0</v>
      </c>
      <c r="CM200" s="140">
        <f>IF(ISERROR(FIND(CM$3,'CFR - XML import'!$A194)),0,MID('CFR - XML import'!$A194,SEARCH("&gt;",'CFR - XML import'!$A194,1)+1,SEARCH("/",'CFR - XML import'!$A194,1)-SEARCH("&gt;",'CFR - XML import'!$A194,1)-2))</f>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56E487C3A654C4180CE5F6F039264EF" ma:contentTypeVersion="2" ma:contentTypeDescription="Create a new document." ma:contentTypeScope="" ma:versionID="ed08ec0f2ade4a48ba6ed7045b887db2">
  <xsd:schema xmlns:xsd="http://www.w3.org/2001/XMLSchema" xmlns:xs="http://www.w3.org/2001/XMLSchema" xmlns:p="http://schemas.microsoft.com/office/2006/metadata/properties" xmlns:ns1="http://schemas.microsoft.com/sharepoint/v3" targetNamespace="http://schemas.microsoft.com/office/2006/metadata/properties" ma:root="true" ma:fieldsID="89043f936a91e43d352a8dd946b2a14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D825DC-6FFA-4F6C-8902-B567DC42BEBF}">
  <ds:schemaRefs>
    <ds:schemaRef ds:uri="http://schemas.microsoft.com/sharepoint/v3/contenttype/forms"/>
  </ds:schemaRefs>
</ds:datastoreItem>
</file>

<file path=customXml/itemProps2.xml><?xml version="1.0" encoding="utf-8"?>
<ds:datastoreItem xmlns:ds="http://schemas.openxmlformats.org/officeDocument/2006/customXml" ds:itemID="{6A531543-528F-4903-97B2-0457DF97F68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99858416-2020-48E7-8627-95F1187FCC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To do </vt:lpstr>
      <vt:lpstr>Guidance </vt:lpstr>
      <vt:lpstr>Checklist &amp; Authorisation</vt:lpstr>
      <vt:lpstr>CFR - XML import</vt:lpstr>
      <vt:lpstr>CFR - Manual Entry</vt:lpstr>
      <vt:lpstr>CFR Return</vt:lpstr>
      <vt:lpstr>Reconciliation Form</vt:lpstr>
      <vt:lpstr>Export</vt:lpstr>
      <vt:lpstr>xml convertor</vt:lpstr>
      <vt:lpstr>Lookup</vt:lpstr>
      <vt:lpstr>Funding</vt:lpstr>
      <vt:lpstr>Funding Import</vt:lpstr>
      <vt:lpstr>'CFR - Manual Entry'!Print_Area</vt:lpstr>
      <vt:lpstr>'CFR Return'!Print_Area</vt:lpstr>
      <vt:lpstr>'Checklist &amp; Authorisation'!Print_Area</vt:lpstr>
      <vt:lpstr>'Guidance '!Print_Area</vt:lpstr>
      <vt:lpstr>'Reconciliation Form'!Print_Area</vt:lpstr>
      <vt:lpstr>'CFR - Manual Entry'!Print_Titles</vt:lpstr>
      <vt:lpstr>'CFR Return'!Print_Titles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Summary</dc:title>
  <dc:creator>Education Financial Services</dc:creator>
  <cp:lastModifiedBy>Denise Howes</cp:lastModifiedBy>
  <cp:lastPrinted>2019-07-24T14:06:49Z</cp:lastPrinted>
  <dcterms:created xsi:type="dcterms:W3CDTF">1999-09-27T09:00:53Z</dcterms:created>
  <dcterms:modified xsi:type="dcterms:W3CDTF">2022-01-27T16:20:16Z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0x010100356E487C3A654C4180CE5F6F039264EF</vt:lpwstr>
  </property>
  <property fmtid="{D5CDD505-2E9C-101B-9397-08002B2CF9AE}" pid="5" name="MSIP_Label_39d8be9e-c8d9-4b9c-bd40-2c27cc7ea2e6_Enabled">
    <vt:lpwstr>true</vt:lpwstr>
  </property>
  <property fmtid="{D5CDD505-2E9C-101B-9397-08002B2CF9AE}" pid="6" name="MSIP_Label_39d8be9e-c8d9-4b9c-bd40-2c27cc7ea2e6_SetDate">
    <vt:lpwstr>2020-07-30T07:29:23Z</vt:lpwstr>
  </property>
  <property fmtid="{D5CDD505-2E9C-101B-9397-08002B2CF9AE}" pid="7" name="MSIP_Label_39d8be9e-c8d9-4b9c-bd40-2c27cc7ea2e6_Method">
    <vt:lpwstr>Standard</vt:lpwstr>
  </property>
  <property fmtid="{D5CDD505-2E9C-101B-9397-08002B2CF9AE}" pid="8" name="MSIP_Label_39d8be9e-c8d9-4b9c-bd40-2c27cc7ea2e6_Name">
    <vt:lpwstr>39d8be9e-c8d9-4b9c-bd40-2c27cc7ea2e6</vt:lpwstr>
  </property>
  <property fmtid="{D5CDD505-2E9C-101B-9397-08002B2CF9AE}" pid="9" name="MSIP_Label_39d8be9e-c8d9-4b9c-bd40-2c27cc7ea2e6_SiteId">
    <vt:lpwstr>a8b4324f-155c-4215-a0f1-7ed8cc9a992f</vt:lpwstr>
  </property>
  <property fmtid="{D5CDD505-2E9C-101B-9397-08002B2CF9AE}" pid="10" name="MSIP_Label_39d8be9e-c8d9-4b9c-bd40-2c27cc7ea2e6_ActionId">
    <vt:lpwstr>7e3d58e0-bd87-48ca-a54a-0000a312e60b</vt:lpwstr>
  </property>
  <property fmtid="{D5CDD505-2E9C-101B-9397-08002B2CF9AE}" pid="11" name="MSIP_Label_39d8be9e-c8d9-4b9c-bd40-2c27cc7ea2e6_ContentBits">
    <vt:lpwstr>0</vt:lpwstr>
  </property>
  <property fmtid="{D5CDD505-2E9C-101B-9397-08002B2CF9AE}" pid="12" name="Order">
    <vt:r8>20800</vt:r8>
  </property>
  <property fmtid="{D5CDD505-2E9C-101B-9397-08002B2CF9AE}" pid="13" name="TemplateUrl">
    <vt:lpwstr/>
  </property>
  <property fmtid="{D5CDD505-2E9C-101B-9397-08002B2CF9AE}" pid="14" name="xd_Signature">
    <vt:bool>false</vt:bool>
  </property>
  <property fmtid="{D5CDD505-2E9C-101B-9397-08002B2CF9AE}" pid="15" name="xd_ProgID">
    <vt:lpwstr/>
  </property>
  <property fmtid="{D5CDD505-2E9C-101B-9397-08002B2CF9AE}" pid="16" name="SharedWithUsers">
    <vt:lpwstr/>
  </property>
  <property fmtid="{D5CDD505-2E9C-101B-9397-08002B2CF9AE}" pid="17" name="_SourceUrl">
    <vt:lpwstr/>
  </property>
  <property fmtid="{D5CDD505-2E9C-101B-9397-08002B2CF9AE}" pid="18" name="_SharedFileIndex">
    <vt:lpwstr/>
  </property>
</Properties>
</file>